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ctrlProps/ctrlProp4.xml" ContentType="application/vnd.ms-excel.controlproperties+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srvlabo01\Persos\labo\Partagé\_PROGPROD\Inventaires\"/>
    </mc:Choice>
  </mc:AlternateContent>
  <xr:revisionPtr revIDLastSave="0" documentId="13_ncr:1_{66E8E8D5-7ACB-49E8-B412-CECA6870DA38}" xr6:coauthVersionLast="47" xr6:coauthVersionMax="47" xr10:uidLastSave="{00000000-0000-0000-0000-000000000000}"/>
  <bookViews>
    <workbookView xWindow="-120" yWindow="-120" windowWidth="38640" windowHeight="21120" tabRatio="806" activeTab="12" xr2:uid="{00000000-000D-0000-FFFF-FFFF00000000}"/>
  </bookViews>
  <sheets>
    <sheet name="READ ME" sheetId="28" r:id="rId1"/>
    <sheet name="DatasScan" sheetId="4" r:id="rId2"/>
    <sheet name="TCD chambres details" sheetId="37" r:id="rId3"/>
    <sheet name="TCD chambres" sheetId="33" r:id="rId4"/>
    <sheet name="TCD frigo details" sheetId="38" r:id="rId5"/>
    <sheet name="TCD frigo" sheetId="34" r:id="rId6"/>
    <sheet name="CHF qualité" sheetId="65" r:id="rId7"/>
    <sheet name="TCD frigo hangar details" sheetId="66" r:id="rId8"/>
    <sheet name="TCD frigo hangar" sheetId="67" r:id="rId9"/>
    <sheet name="CHF hangar age" sheetId="70" r:id="rId10"/>
    <sheet name="TCD IvsXvsE" sheetId="42" r:id="rId11"/>
    <sheet name="ObjProd" sheetId="41" state="hidden" r:id="rId12"/>
    <sheet name="ObjProd (2)" sheetId="46" r:id="rId13"/>
    <sheet name="PlanProd 12-06" sheetId="64" state="hidden" r:id="rId14"/>
    <sheet name="PlanProd 29-08" sheetId="71" r:id="rId15"/>
    <sheet name="PlanProd" sheetId="51" state="hidden" r:id="rId16"/>
    <sheet name="Extraction_preXCC1 - template" sheetId="56" state="hidden" r:id="rId17"/>
    <sheet name="Extraction_preXCC1" sheetId="72" state="hidden" r:id="rId18"/>
    <sheet name="ListeSeries" sheetId="29" state="hidden" r:id="rId19"/>
    <sheet name="Pour préX CC1" sheetId="44" state="hidden" r:id="rId20"/>
    <sheet name="Souches" sheetId="10" state="hidden" r:id="rId21"/>
    <sheet name="Varietes" sheetId="11" state="hidden" r:id="rId22"/>
    <sheet name="Suivi des modifs" sheetId="43" state="hidden" r:id="rId23"/>
  </sheets>
  <externalReferences>
    <externalReference r:id="rId24"/>
  </externalReferences>
  <definedNames>
    <definedName name="_xlnm._FilterDatabase" localSheetId="6" hidden="1">'CHF qualité'!$A$1:$AD$3214</definedName>
    <definedName name="_xlnm._FilterDatabase" localSheetId="1" hidden="1">DatasScan!$A$1:$AF$3212</definedName>
    <definedName name="_xlnm._FilterDatabase" localSheetId="18" hidden="1">ListeSeries!$A$1:$Q$204</definedName>
    <definedName name="_xlnm._FilterDatabase" localSheetId="11" hidden="1">ObjProd!$A$3:$T$23</definedName>
    <definedName name="_xlnm._FilterDatabase" localSheetId="12" hidden="1">'ObjProd (2)'!$A$3:$W$26</definedName>
    <definedName name="_xlnm._FilterDatabase" localSheetId="15" hidden="1">PlanProd!$A$3:$D$3</definedName>
    <definedName name="_xlnm._FilterDatabase" localSheetId="13" hidden="1">'PlanProd 12-06'!$A$3:$D$3</definedName>
    <definedName name="_xlnm._FilterDatabase" localSheetId="14" hidden="1">'PlanProd 29-08'!$A$3:$D$3</definedName>
    <definedName name="_xlnm._FilterDatabase" localSheetId="21" hidden="1">Varietes!$A$1:$E$213</definedName>
    <definedName name="_xlcn.WorksheetConnection_20221206testscanexpedJordanieCopie.xlsxDatasScan1" hidden="1">[1]!DatasScan</definedName>
    <definedName name="_xlcn.WorksheetConnection_20221206testscanexpedJordanieCopie.xlsxSouches1" hidden="1">[1]!Souches</definedName>
    <definedName name="_xlcn.WorksheetConnection_20221206testscanexpedJordanieCopie.xlsxVarietes1" hidden="1">[1]!Varietes</definedName>
    <definedName name="_xleta.MAX" hidden="1" xlm="1">#NAME?</definedName>
    <definedName name="TabDataScan" localSheetId="6">'CHF qualité'!$1:$1048576</definedName>
    <definedName name="TabDataScan" localSheetId="16">'Extraction_preXCC1 - template'!$1:$1048576</definedName>
    <definedName name="TabDataScan">DatasScan!$1:$1048576</definedName>
    <definedName name="TabSouches" localSheetId="16">#REF!</definedName>
    <definedName name="TabSouches">#REF!</definedName>
    <definedName name="TabVarietes" localSheetId="16">#REF!</definedName>
    <definedName name="TabVarietes">#REF!</definedName>
    <definedName name="_xlnm.Print_Area" localSheetId="11">ObjProd!$A$1:$T$26</definedName>
    <definedName name="_xlnm.Print_Area" localSheetId="12">'ObjProd (2)'!$A$1:$W$26</definedName>
    <definedName name="_xlnm.Print_Area" localSheetId="15">PlanProd!$A$1:$B$26</definedName>
    <definedName name="_xlnm.Print_Area" localSheetId="13">'PlanProd 12-06'!$A$1:$B$26</definedName>
    <definedName name="_xlnm.Print_Area" localSheetId="14">'PlanProd 29-08'!$A$1:$B$26</definedName>
  </definedNames>
  <calcPr calcId="191029" concurrentCalc="0"/>
  <pivotCaches>
    <pivotCache cacheId="0" r:id="rId25"/>
    <pivotCache cacheId="1" r:id="rId2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arietes" name="Varietes" connection="WorksheetConnection_20221206 test scan exped Jordanie - Copie.xlsx!Varietes"/>
          <x15:modelTable id="Souches" name="Souches" connection="WorksheetConnection_20221206 test scan exped Jordanie - Copie.xlsx!Souches"/>
          <x15:modelTable id="DatasScan" name="DatasScan" connection="WorksheetConnection_20221206 test scan exped Jordanie - Copie.xlsx!DatasScan"/>
        </x15:modelTables>
        <x15:modelRelationships>
          <x15:modelRelationship fromTable="DatasScan" fromColumn="FromScan_IDSouche" toTable="Souches" toColumn="IDSouches"/>
          <x15:modelRelationship fromTable="Souches" fromColumn="IDVarietes" toTable="Varietes" toColumn="IDVarietes"/>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 i="46" l="1"/>
  <c r="E827" i="4"/>
  <c r="A823" i="4"/>
  <c r="E820" i="4"/>
  <c r="A822" i="4"/>
  <c r="J822" i="4"/>
  <c r="K822" i="4"/>
  <c r="M822" i="4"/>
  <c r="N822" i="4" a="1"/>
  <c r="N822" i="4"/>
  <c r="O822" i="4"/>
  <c r="P822" i="4"/>
  <c r="Q822" i="4"/>
  <c r="R822" i="4"/>
  <c r="S822" i="4" a="1"/>
  <c r="S822" i="4"/>
  <c r="T822" i="4" a="1"/>
  <c r="T822" i="4"/>
  <c r="U822" i="4" a="1"/>
  <c r="U822" i="4"/>
  <c r="A815" i="4"/>
  <c r="J815" i="4"/>
  <c r="K815" i="4"/>
  <c r="M815" i="4"/>
  <c r="N815" i="4" a="1"/>
  <c r="N815" i="4"/>
  <c r="O815" i="4"/>
  <c r="P815" i="4"/>
  <c r="Q815" i="4"/>
  <c r="R815" i="4"/>
  <c r="S815" i="4" a="1"/>
  <c r="S815" i="4"/>
  <c r="T815" i="4" a="1"/>
  <c r="T815" i="4"/>
  <c r="U815" i="4" a="1"/>
  <c r="U815" i="4"/>
  <c r="E807" i="4"/>
  <c r="E805" i="4"/>
  <c r="F30" i="72"/>
  <c r="B30" i="72"/>
  <c r="F29" i="72"/>
  <c r="B29" i="72"/>
  <c r="F28" i="72"/>
  <c r="B28" i="72"/>
  <c r="F27" i="72"/>
  <c r="B27" i="72"/>
  <c r="F26" i="72"/>
  <c r="B26" i="72"/>
  <c r="F25" i="72"/>
  <c r="B25" i="72"/>
  <c r="F24" i="72"/>
  <c r="B24" i="72"/>
  <c r="F23" i="72"/>
  <c r="B23" i="72"/>
  <c r="F22" i="72"/>
  <c r="B22" i="72"/>
  <c r="F21" i="72"/>
  <c r="B21" i="72"/>
  <c r="F20" i="72"/>
  <c r="B20" i="72"/>
  <c r="F19" i="72"/>
  <c r="B19" i="72"/>
  <c r="F18" i="72"/>
  <c r="B18" i="72"/>
  <c r="F17" i="72"/>
  <c r="B17" i="72"/>
  <c r="F16" i="72"/>
  <c r="B16" i="72"/>
  <c r="F15" i="72"/>
  <c r="B15" i="72"/>
  <c r="F14" i="72"/>
  <c r="B14" i="72"/>
  <c r="F13" i="72"/>
  <c r="B13" i="72"/>
  <c r="F12" i="72"/>
  <c r="B12" i="72"/>
  <c r="F11" i="72"/>
  <c r="B11" i="72"/>
  <c r="F10" i="72"/>
  <c r="B10" i="72"/>
  <c r="F9" i="72"/>
  <c r="B9" i="72"/>
  <c r="F8" i="72"/>
  <c r="B8" i="72"/>
  <c r="F7" i="72"/>
  <c r="B7" i="72"/>
  <c r="F6" i="72"/>
  <c r="B6" i="72"/>
  <c r="F5" i="72"/>
  <c r="B5" i="72"/>
  <c r="F4" i="72"/>
  <c r="B4" i="72"/>
  <c r="F3" i="72"/>
  <c r="B3" i="72"/>
  <c r="F2" i="72"/>
  <c r="B2" i="72"/>
  <c r="F1" i="72"/>
  <c r="B1" i="72"/>
  <c r="E842" i="4"/>
  <c r="E841" i="4"/>
  <c r="E838" i="4"/>
  <c r="E835" i="4"/>
  <c r="E756" i="4"/>
  <c r="E753" i="4"/>
  <c r="E748" i="4"/>
  <c r="E653" i="4"/>
  <c r="E645" i="4"/>
  <c r="E644" i="4"/>
  <c r="E622" i="4"/>
  <c r="G563" i="4"/>
  <c r="H563" i="4"/>
  <c r="S563" i="4" a="1"/>
  <c r="S563" i="4"/>
  <c r="T563" i="4" a="1"/>
  <c r="T563" i="4"/>
  <c r="U563" i="4" a="1"/>
  <c r="U563" i="4"/>
  <c r="I563" i="4"/>
  <c r="E365" i="4"/>
  <c r="E357" i="4"/>
  <c r="E324" i="4"/>
  <c r="E263" i="4"/>
  <c r="E261" i="4"/>
  <c r="E256" i="4"/>
  <c r="E204" i="4"/>
  <c r="G83" i="4"/>
  <c r="I8" i="70"/>
  <c r="K7" i="70"/>
  <c r="K6" i="70"/>
  <c r="J2" i="70"/>
  <c r="I2" i="70"/>
  <c r="C30" i="42"/>
  <c r="D30" i="42"/>
  <c r="E30" i="42"/>
  <c r="F30" i="42"/>
  <c r="B30" i="42"/>
  <c r="I3" i="4"/>
  <c r="J3" i="4"/>
  <c r="I4" i="4"/>
  <c r="J4" i="4"/>
  <c r="I5" i="4"/>
  <c r="J5" i="4"/>
  <c r="I6" i="4"/>
  <c r="J6" i="4"/>
  <c r="I7" i="4"/>
  <c r="J7" i="4"/>
  <c r="I8" i="4"/>
  <c r="J8" i="4"/>
  <c r="I9" i="4"/>
  <c r="J9" i="4"/>
  <c r="I10" i="4"/>
  <c r="J10" i="4"/>
  <c r="I11" i="4"/>
  <c r="J11" i="4"/>
  <c r="I12" i="4"/>
  <c r="J12" i="4"/>
  <c r="I13" i="4"/>
  <c r="J13" i="4"/>
  <c r="I14" i="4"/>
  <c r="J14" i="4"/>
  <c r="I15" i="4"/>
  <c r="J15" i="4"/>
  <c r="I16" i="4"/>
  <c r="J16" i="4"/>
  <c r="I17" i="4"/>
  <c r="J17" i="4"/>
  <c r="I18" i="4"/>
  <c r="J18" i="4"/>
  <c r="I19" i="4"/>
  <c r="J19" i="4"/>
  <c r="I20" i="4"/>
  <c r="J20" i="4"/>
  <c r="I21" i="4"/>
  <c r="J21" i="4"/>
  <c r="I22" i="4"/>
  <c r="J22" i="4"/>
  <c r="I23" i="4"/>
  <c r="J23" i="4"/>
  <c r="I24" i="4"/>
  <c r="J24" i="4"/>
  <c r="I25" i="4"/>
  <c r="J25" i="4"/>
  <c r="I26" i="4"/>
  <c r="J26" i="4"/>
  <c r="I27" i="4"/>
  <c r="J27" i="4"/>
  <c r="I28" i="4"/>
  <c r="J28" i="4"/>
  <c r="I29" i="4"/>
  <c r="J29" i="4"/>
  <c r="I30" i="4"/>
  <c r="J30" i="4"/>
  <c r="I31" i="4"/>
  <c r="J31" i="4"/>
  <c r="I32" i="4"/>
  <c r="J32" i="4"/>
  <c r="I33" i="4"/>
  <c r="J33" i="4"/>
  <c r="I34" i="4"/>
  <c r="J34" i="4"/>
  <c r="I35" i="4"/>
  <c r="J35" i="4"/>
  <c r="I36" i="4"/>
  <c r="J36" i="4"/>
  <c r="I37" i="4"/>
  <c r="J37" i="4"/>
  <c r="I38" i="4"/>
  <c r="J38" i="4"/>
  <c r="I39" i="4"/>
  <c r="J39" i="4"/>
  <c r="I40" i="4"/>
  <c r="J40" i="4"/>
  <c r="I41" i="4"/>
  <c r="J41" i="4"/>
  <c r="I42" i="4"/>
  <c r="J42" i="4"/>
  <c r="I43" i="4"/>
  <c r="J43" i="4"/>
  <c r="I44" i="4"/>
  <c r="J44" i="4"/>
  <c r="I45" i="4"/>
  <c r="J45" i="4"/>
  <c r="I46" i="4"/>
  <c r="J46" i="4"/>
  <c r="I47" i="4"/>
  <c r="J47" i="4"/>
  <c r="I48" i="4"/>
  <c r="J48" i="4"/>
  <c r="I49" i="4"/>
  <c r="J49" i="4"/>
  <c r="I50" i="4"/>
  <c r="J50" i="4"/>
  <c r="I51" i="4"/>
  <c r="J51" i="4"/>
  <c r="I52" i="4"/>
  <c r="J52" i="4"/>
  <c r="I53" i="4"/>
  <c r="J53" i="4"/>
  <c r="I54" i="4"/>
  <c r="J54" i="4"/>
  <c r="I55" i="4"/>
  <c r="J55" i="4"/>
  <c r="I56" i="4"/>
  <c r="J56" i="4"/>
  <c r="I57" i="4"/>
  <c r="J57" i="4"/>
  <c r="I58" i="4"/>
  <c r="J58" i="4"/>
  <c r="I59" i="4"/>
  <c r="J59" i="4"/>
  <c r="I60" i="4"/>
  <c r="J60" i="4"/>
  <c r="I61" i="4"/>
  <c r="J61" i="4"/>
  <c r="I62" i="4"/>
  <c r="J62" i="4"/>
  <c r="I63" i="4"/>
  <c r="J63" i="4"/>
  <c r="I64" i="4"/>
  <c r="J64" i="4"/>
  <c r="I65" i="4"/>
  <c r="J65" i="4"/>
  <c r="I66" i="4"/>
  <c r="J66" i="4"/>
  <c r="I67" i="4"/>
  <c r="J67" i="4"/>
  <c r="I68" i="4"/>
  <c r="J68" i="4"/>
  <c r="I69" i="4"/>
  <c r="J69" i="4"/>
  <c r="I70" i="4"/>
  <c r="J70" i="4"/>
  <c r="I71" i="4"/>
  <c r="J71" i="4"/>
  <c r="I72" i="4"/>
  <c r="J72" i="4"/>
  <c r="I73" i="4"/>
  <c r="J73" i="4"/>
  <c r="I74" i="4"/>
  <c r="J74" i="4"/>
  <c r="I75" i="4"/>
  <c r="J75" i="4"/>
  <c r="I76" i="4"/>
  <c r="J76" i="4"/>
  <c r="I77" i="4"/>
  <c r="J77" i="4"/>
  <c r="I78" i="4"/>
  <c r="J78" i="4"/>
  <c r="I79" i="4"/>
  <c r="J79" i="4"/>
  <c r="I80" i="4"/>
  <c r="J80" i="4"/>
  <c r="I81" i="4"/>
  <c r="J81" i="4"/>
  <c r="I82" i="4"/>
  <c r="J82" i="4"/>
  <c r="I83" i="4"/>
  <c r="J83" i="4"/>
  <c r="I84" i="4"/>
  <c r="J84" i="4"/>
  <c r="I85" i="4"/>
  <c r="J85" i="4"/>
  <c r="I86" i="4"/>
  <c r="J86" i="4"/>
  <c r="I87" i="4"/>
  <c r="J87" i="4"/>
  <c r="I88" i="4"/>
  <c r="J88" i="4"/>
  <c r="I89" i="4"/>
  <c r="J89" i="4"/>
  <c r="I90" i="4"/>
  <c r="J90" i="4"/>
  <c r="I91" i="4"/>
  <c r="J91" i="4"/>
  <c r="I92" i="4"/>
  <c r="J92" i="4"/>
  <c r="I93" i="4"/>
  <c r="J93" i="4"/>
  <c r="I94" i="4"/>
  <c r="J94" i="4"/>
  <c r="I95" i="4"/>
  <c r="J95" i="4"/>
  <c r="I96" i="4"/>
  <c r="J96" i="4"/>
  <c r="I97" i="4"/>
  <c r="J97" i="4"/>
  <c r="I98" i="4"/>
  <c r="J98" i="4"/>
  <c r="I99" i="4"/>
  <c r="J99" i="4"/>
  <c r="I100" i="4"/>
  <c r="J100" i="4"/>
  <c r="I101" i="4"/>
  <c r="J101" i="4"/>
  <c r="I102" i="4"/>
  <c r="J102" i="4"/>
  <c r="I103" i="4"/>
  <c r="J103" i="4"/>
  <c r="I104" i="4"/>
  <c r="J104" i="4"/>
  <c r="I105" i="4"/>
  <c r="J105" i="4"/>
  <c r="I106" i="4"/>
  <c r="J106" i="4"/>
  <c r="I107" i="4"/>
  <c r="J107" i="4"/>
  <c r="I108" i="4"/>
  <c r="J108" i="4"/>
  <c r="I109" i="4"/>
  <c r="J109" i="4"/>
  <c r="I110" i="4"/>
  <c r="J110" i="4"/>
  <c r="I111" i="4"/>
  <c r="J111" i="4"/>
  <c r="I112" i="4"/>
  <c r="J112" i="4"/>
  <c r="I113" i="4"/>
  <c r="J113" i="4"/>
  <c r="I114" i="4"/>
  <c r="J114" i="4"/>
  <c r="I115" i="4"/>
  <c r="J115" i="4"/>
  <c r="I116" i="4"/>
  <c r="J116" i="4"/>
  <c r="I117" i="4"/>
  <c r="J117" i="4"/>
  <c r="I118" i="4"/>
  <c r="J118" i="4"/>
  <c r="I119" i="4"/>
  <c r="J119" i="4"/>
  <c r="I120" i="4"/>
  <c r="J120" i="4"/>
  <c r="I121" i="4"/>
  <c r="J121" i="4"/>
  <c r="I122" i="4"/>
  <c r="J122" i="4"/>
  <c r="I123" i="4"/>
  <c r="J123" i="4"/>
  <c r="I124" i="4"/>
  <c r="J124" i="4"/>
  <c r="I125" i="4"/>
  <c r="J125" i="4"/>
  <c r="I126" i="4"/>
  <c r="J126" i="4"/>
  <c r="I127" i="4"/>
  <c r="J127" i="4"/>
  <c r="I128" i="4"/>
  <c r="J128" i="4"/>
  <c r="I129" i="4"/>
  <c r="J129" i="4"/>
  <c r="I130" i="4"/>
  <c r="J130" i="4"/>
  <c r="I131" i="4"/>
  <c r="J131" i="4"/>
  <c r="I132" i="4"/>
  <c r="J132" i="4"/>
  <c r="I133" i="4"/>
  <c r="J133" i="4"/>
  <c r="I134" i="4"/>
  <c r="J134" i="4"/>
  <c r="I135" i="4"/>
  <c r="J135" i="4"/>
  <c r="I136" i="4"/>
  <c r="J136" i="4"/>
  <c r="I137" i="4"/>
  <c r="J137" i="4"/>
  <c r="I138" i="4"/>
  <c r="J138" i="4"/>
  <c r="I139" i="4"/>
  <c r="J139" i="4"/>
  <c r="I140" i="4"/>
  <c r="J140" i="4"/>
  <c r="I141" i="4"/>
  <c r="J141" i="4"/>
  <c r="I142" i="4"/>
  <c r="J142" i="4"/>
  <c r="I143" i="4"/>
  <c r="J143" i="4"/>
  <c r="I144" i="4"/>
  <c r="J144" i="4"/>
  <c r="I145" i="4"/>
  <c r="J145" i="4"/>
  <c r="I146" i="4"/>
  <c r="J146" i="4"/>
  <c r="I147" i="4"/>
  <c r="J147" i="4"/>
  <c r="I148" i="4"/>
  <c r="J148" i="4"/>
  <c r="I149" i="4"/>
  <c r="J149" i="4"/>
  <c r="I150" i="4"/>
  <c r="J150" i="4"/>
  <c r="I151" i="4"/>
  <c r="J151" i="4"/>
  <c r="I152" i="4"/>
  <c r="J152" i="4"/>
  <c r="I153" i="4"/>
  <c r="J153" i="4"/>
  <c r="I154" i="4"/>
  <c r="J154" i="4"/>
  <c r="I155" i="4"/>
  <c r="J155" i="4"/>
  <c r="I156" i="4"/>
  <c r="J156" i="4"/>
  <c r="I157" i="4"/>
  <c r="J157" i="4"/>
  <c r="I158" i="4"/>
  <c r="J158" i="4"/>
  <c r="I159" i="4"/>
  <c r="J159" i="4"/>
  <c r="I160" i="4"/>
  <c r="J160" i="4"/>
  <c r="I161" i="4"/>
  <c r="J161" i="4"/>
  <c r="I162" i="4"/>
  <c r="J162" i="4"/>
  <c r="I163" i="4"/>
  <c r="J163" i="4"/>
  <c r="I164" i="4"/>
  <c r="J164" i="4"/>
  <c r="I165" i="4"/>
  <c r="J165" i="4"/>
  <c r="I166" i="4"/>
  <c r="J166" i="4"/>
  <c r="I167" i="4"/>
  <c r="J167" i="4"/>
  <c r="I168" i="4"/>
  <c r="J168" i="4"/>
  <c r="I169" i="4"/>
  <c r="J169" i="4"/>
  <c r="I170" i="4"/>
  <c r="J170" i="4"/>
  <c r="I171" i="4"/>
  <c r="J171" i="4"/>
  <c r="I172" i="4"/>
  <c r="J172" i="4"/>
  <c r="I173" i="4"/>
  <c r="J173" i="4"/>
  <c r="I174" i="4"/>
  <c r="J174" i="4"/>
  <c r="I175" i="4"/>
  <c r="J175" i="4"/>
  <c r="I176" i="4"/>
  <c r="J176" i="4"/>
  <c r="I177" i="4"/>
  <c r="J177" i="4"/>
  <c r="I178" i="4"/>
  <c r="J178" i="4"/>
  <c r="I179" i="4"/>
  <c r="J179" i="4"/>
  <c r="I180" i="4"/>
  <c r="J180" i="4"/>
  <c r="I181" i="4"/>
  <c r="J181" i="4"/>
  <c r="I182" i="4"/>
  <c r="J182" i="4"/>
  <c r="I183" i="4"/>
  <c r="J183" i="4"/>
  <c r="I184" i="4"/>
  <c r="J184" i="4"/>
  <c r="I185" i="4"/>
  <c r="J185" i="4"/>
  <c r="I186" i="4"/>
  <c r="J186" i="4"/>
  <c r="I187" i="4"/>
  <c r="J187" i="4"/>
  <c r="I188" i="4"/>
  <c r="J188" i="4"/>
  <c r="I189" i="4"/>
  <c r="J189" i="4"/>
  <c r="I190" i="4"/>
  <c r="J190" i="4"/>
  <c r="I191" i="4"/>
  <c r="J191" i="4"/>
  <c r="I192" i="4"/>
  <c r="J192" i="4"/>
  <c r="I193" i="4"/>
  <c r="J193" i="4"/>
  <c r="I194" i="4"/>
  <c r="J194" i="4"/>
  <c r="I195" i="4"/>
  <c r="J195" i="4"/>
  <c r="I196" i="4"/>
  <c r="J196" i="4"/>
  <c r="I197" i="4"/>
  <c r="J197" i="4"/>
  <c r="I198" i="4"/>
  <c r="J198" i="4"/>
  <c r="I199" i="4"/>
  <c r="J199" i="4"/>
  <c r="I200" i="4"/>
  <c r="J200" i="4"/>
  <c r="I201" i="4"/>
  <c r="J201" i="4"/>
  <c r="I202" i="4"/>
  <c r="J202" i="4"/>
  <c r="I203" i="4"/>
  <c r="J203" i="4"/>
  <c r="I204" i="4"/>
  <c r="J204" i="4"/>
  <c r="I205" i="4"/>
  <c r="J205" i="4"/>
  <c r="I206" i="4"/>
  <c r="J206" i="4"/>
  <c r="I207" i="4"/>
  <c r="J207" i="4"/>
  <c r="I208" i="4"/>
  <c r="J208" i="4"/>
  <c r="I209" i="4"/>
  <c r="J209" i="4"/>
  <c r="I210" i="4"/>
  <c r="J210" i="4"/>
  <c r="I211" i="4"/>
  <c r="J211" i="4"/>
  <c r="I212" i="4"/>
  <c r="J212" i="4"/>
  <c r="I213" i="4"/>
  <c r="J213" i="4"/>
  <c r="I214" i="4"/>
  <c r="J214" i="4"/>
  <c r="I215" i="4"/>
  <c r="J215" i="4"/>
  <c r="I216" i="4"/>
  <c r="J216" i="4"/>
  <c r="I217" i="4"/>
  <c r="J217" i="4"/>
  <c r="I218" i="4"/>
  <c r="J218" i="4"/>
  <c r="I219" i="4"/>
  <c r="J219" i="4"/>
  <c r="I220" i="4"/>
  <c r="J220" i="4"/>
  <c r="I221" i="4"/>
  <c r="J221" i="4"/>
  <c r="I222" i="4"/>
  <c r="J222" i="4"/>
  <c r="I223" i="4"/>
  <c r="J223" i="4"/>
  <c r="I224" i="4"/>
  <c r="J224" i="4"/>
  <c r="I225" i="4"/>
  <c r="J225" i="4"/>
  <c r="I226" i="4"/>
  <c r="J226" i="4"/>
  <c r="I227" i="4"/>
  <c r="J227" i="4"/>
  <c r="I228" i="4"/>
  <c r="J228" i="4"/>
  <c r="I229" i="4"/>
  <c r="J229" i="4"/>
  <c r="I230" i="4"/>
  <c r="J230" i="4"/>
  <c r="I231" i="4"/>
  <c r="J231" i="4"/>
  <c r="I232" i="4"/>
  <c r="J232" i="4"/>
  <c r="I233" i="4"/>
  <c r="J233" i="4"/>
  <c r="I234" i="4"/>
  <c r="J234" i="4"/>
  <c r="I235" i="4"/>
  <c r="J235" i="4"/>
  <c r="I236" i="4"/>
  <c r="J236" i="4"/>
  <c r="I237" i="4"/>
  <c r="J237" i="4"/>
  <c r="I238" i="4"/>
  <c r="J238" i="4"/>
  <c r="I239" i="4"/>
  <c r="J239" i="4"/>
  <c r="I240" i="4"/>
  <c r="J240" i="4"/>
  <c r="I241" i="4"/>
  <c r="J241" i="4"/>
  <c r="I242" i="4"/>
  <c r="J242" i="4"/>
  <c r="I243" i="4"/>
  <c r="J243" i="4"/>
  <c r="I244" i="4"/>
  <c r="J244" i="4"/>
  <c r="I245" i="4"/>
  <c r="J245" i="4"/>
  <c r="I246" i="4"/>
  <c r="J246" i="4"/>
  <c r="I247" i="4"/>
  <c r="J247" i="4"/>
  <c r="I248" i="4"/>
  <c r="J248" i="4"/>
  <c r="I249" i="4"/>
  <c r="J249" i="4"/>
  <c r="I250" i="4"/>
  <c r="J250" i="4"/>
  <c r="I251" i="4"/>
  <c r="J251" i="4"/>
  <c r="I252" i="4"/>
  <c r="J252" i="4"/>
  <c r="I253" i="4"/>
  <c r="J253" i="4"/>
  <c r="I254" i="4"/>
  <c r="J254" i="4"/>
  <c r="I255" i="4"/>
  <c r="J255" i="4"/>
  <c r="I256" i="4"/>
  <c r="J256" i="4"/>
  <c r="I257" i="4"/>
  <c r="J257" i="4"/>
  <c r="I258" i="4"/>
  <c r="J258" i="4"/>
  <c r="I259" i="4"/>
  <c r="J259" i="4"/>
  <c r="I260" i="4"/>
  <c r="J260" i="4"/>
  <c r="I261" i="4"/>
  <c r="J261" i="4"/>
  <c r="I262" i="4"/>
  <c r="J262" i="4"/>
  <c r="I263" i="4"/>
  <c r="J263" i="4"/>
  <c r="I264" i="4"/>
  <c r="J264" i="4"/>
  <c r="I265" i="4"/>
  <c r="J265" i="4"/>
  <c r="I266" i="4"/>
  <c r="J266" i="4"/>
  <c r="I267" i="4"/>
  <c r="J267" i="4"/>
  <c r="I268" i="4"/>
  <c r="J268" i="4"/>
  <c r="I269" i="4"/>
  <c r="J269" i="4"/>
  <c r="I270" i="4"/>
  <c r="J270" i="4"/>
  <c r="I271" i="4"/>
  <c r="J271" i="4"/>
  <c r="I272" i="4"/>
  <c r="J272" i="4"/>
  <c r="I273" i="4"/>
  <c r="J273" i="4"/>
  <c r="I274" i="4"/>
  <c r="J274" i="4"/>
  <c r="I275" i="4"/>
  <c r="J275" i="4"/>
  <c r="I276" i="4"/>
  <c r="J276" i="4"/>
  <c r="I277" i="4"/>
  <c r="J277" i="4"/>
  <c r="I278" i="4"/>
  <c r="J278" i="4"/>
  <c r="I279" i="4"/>
  <c r="J279" i="4"/>
  <c r="I280" i="4"/>
  <c r="J280" i="4"/>
  <c r="I281" i="4"/>
  <c r="J281" i="4"/>
  <c r="I282" i="4"/>
  <c r="J282" i="4"/>
  <c r="I283" i="4"/>
  <c r="J283" i="4"/>
  <c r="I284" i="4"/>
  <c r="J284" i="4"/>
  <c r="I285" i="4"/>
  <c r="J285" i="4"/>
  <c r="I286" i="4"/>
  <c r="J286" i="4"/>
  <c r="I287" i="4"/>
  <c r="J287" i="4"/>
  <c r="I288" i="4"/>
  <c r="J288" i="4"/>
  <c r="I289" i="4"/>
  <c r="J289" i="4"/>
  <c r="I290" i="4"/>
  <c r="J290" i="4"/>
  <c r="I291" i="4"/>
  <c r="J291" i="4"/>
  <c r="I292" i="4"/>
  <c r="J292" i="4"/>
  <c r="I293" i="4"/>
  <c r="J293" i="4"/>
  <c r="I294" i="4"/>
  <c r="J294" i="4"/>
  <c r="I295" i="4"/>
  <c r="J295" i="4"/>
  <c r="I296" i="4"/>
  <c r="J296" i="4"/>
  <c r="I297" i="4"/>
  <c r="J297" i="4"/>
  <c r="I298" i="4"/>
  <c r="J298" i="4"/>
  <c r="I299" i="4"/>
  <c r="J299" i="4"/>
  <c r="I300" i="4"/>
  <c r="J300" i="4"/>
  <c r="I301" i="4"/>
  <c r="J301" i="4"/>
  <c r="I302" i="4"/>
  <c r="J302" i="4"/>
  <c r="I303" i="4"/>
  <c r="J303" i="4"/>
  <c r="I304" i="4"/>
  <c r="J304" i="4"/>
  <c r="I305" i="4"/>
  <c r="J305" i="4"/>
  <c r="I306" i="4"/>
  <c r="J306" i="4"/>
  <c r="I307" i="4"/>
  <c r="J307" i="4"/>
  <c r="I308" i="4"/>
  <c r="J308" i="4"/>
  <c r="I309" i="4"/>
  <c r="J309" i="4"/>
  <c r="I310" i="4"/>
  <c r="J310" i="4"/>
  <c r="I311" i="4"/>
  <c r="J311" i="4"/>
  <c r="I312" i="4"/>
  <c r="J312" i="4"/>
  <c r="I313" i="4"/>
  <c r="J313" i="4"/>
  <c r="I314" i="4"/>
  <c r="J314" i="4"/>
  <c r="I315" i="4"/>
  <c r="J315" i="4"/>
  <c r="I316" i="4"/>
  <c r="J316" i="4"/>
  <c r="I317" i="4"/>
  <c r="J317" i="4"/>
  <c r="I318" i="4"/>
  <c r="J318" i="4"/>
  <c r="I319" i="4"/>
  <c r="J319" i="4"/>
  <c r="I320" i="4"/>
  <c r="J320" i="4"/>
  <c r="I321" i="4"/>
  <c r="J321" i="4"/>
  <c r="I322" i="4"/>
  <c r="J322" i="4"/>
  <c r="I323" i="4"/>
  <c r="J323" i="4"/>
  <c r="I324" i="4"/>
  <c r="J324" i="4"/>
  <c r="I325" i="4"/>
  <c r="J325" i="4"/>
  <c r="I326" i="4"/>
  <c r="J326" i="4"/>
  <c r="I327" i="4"/>
  <c r="J327" i="4"/>
  <c r="I328" i="4"/>
  <c r="J328" i="4"/>
  <c r="I329" i="4"/>
  <c r="J329" i="4"/>
  <c r="I330" i="4"/>
  <c r="J330" i="4"/>
  <c r="I331" i="4"/>
  <c r="J331" i="4"/>
  <c r="I332" i="4"/>
  <c r="J332" i="4"/>
  <c r="I333" i="4"/>
  <c r="J333" i="4"/>
  <c r="I334" i="4"/>
  <c r="J334" i="4"/>
  <c r="I335" i="4"/>
  <c r="J335" i="4"/>
  <c r="I336" i="4"/>
  <c r="J336" i="4"/>
  <c r="I337" i="4"/>
  <c r="J337" i="4"/>
  <c r="I338" i="4"/>
  <c r="J338" i="4"/>
  <c r="I339" i="4"/>
  <c r="J339" i="4"/>
  <c r="I340" i="4"/>
  <c r="J340" i="4"/>
  <c r="I341" i="4"/>
  <c r="J341" i="4"/>
  <c r="I342" i="4"/>
  <c r="J342" i="4"/>
  <c r="I343" i="4"/>
  <c r="J343" i="4"/>
  <c r="I344" i="4"/>
  <c r="J344" i="4"/>
  <c r="I345" i="4"/>
  <c r="J345" i="4"/>
  <c r="I346" i="4"/>
  <c r="J346" i="4"/>
  <c r="I347" i="4"/>
  <c r="J347" i="4"/>
  <c r="I348" i="4"/>
  <c r="J348" i="4"/>
  <c r="I349" i="4"/>
  <c r="J349" i="4"/>
  <c r="I350" i="4"/>
  <c r="J350" i="4"/>
  <c r="I351" i="4"/>
  <c r="J351" i="4"/>
  <c r="I352" i="4"/>
  <c r="J352" i="4"/>
  <c r="I353" i="4"/>
  <c r="J353" i="4"/>
  <c r="I354" i="4"/>
  <c r="J354" i="4"/>
  <c r="I355" i="4"/>
  <c r="J355" i="4"/>
  <c r="I356" i="4"/>
  <c r="J356" i="4"/>
  <c r="I357" i="4"/>
  <c r="J357" i="4"/>
  <c r="I358" i="4"/>
  <c r="J358" i="4"/>
  <c r="I359" i="4"/>
  <c r="J359" i="4"/>
  <c r="I360" i="4"/>
  <c r="J360" i="4"/>
  <c r="I361" i="4"/>
  <c r="J361" i="4"/>
  <c r="I362" i="4"/>
  <c r="J362" i="4"/>
  <c r="I363" i="4"/>
  <c r="J363" i="4"/>
  <c r="I364" i="4"/>
  <c r="J364" i="4"/>
  <c r="I365" i="4"/>
  <c r="J365" i="4"/>
  <c r="I366" i="4"/>
  <c r="J366" i="4"/>
  <c r="I367" i="4"/>
  <c r="J367" i="4"/>
  <c r="I368" i="4"/>
  <c r="J368" i="4"/>
  <c r="I369" i="4"/>
  <c r="J369" i="4"/>
  <c r="I370" i="4"/>
  <c r="J370" i="4"/>
  <c r="I371" i="4"/>
  <c r="J371" i="4"/>
  <c r="I372" i="4"/>
  <c r="J372" i="4"/>
  <c r="I373" i="4"/>
  <c r="J373" i="4"/>
  <c r="I374" i="4"/>
  <c r="J374" i="4"/>
  <c r="I375" i="4"/>
  <c r="J375" i="4"/>
  <c r="I376" i="4"/>
  <c r="J376" i="4"/>
  <c r="I377" i="4"/>
  <c r="J377" i="4"/>
  <c r="I378" i="4"/>
  <c r="J378" i="4"/>
  <c r="I379" i="4"/>
  <c r="J379" i="4"/>
  <c r="I380" i="4"/>
  <c r="J380" i="4"/>
  <c r="I381" i="4"/>
  <c r="J381" i="4"/>
  <c r="I382" i="4"/>
  <c r="J382" i="4"/>
  <c r="I383" i="4"/>
  <c r="J383" i="4"/>
  <c r="I384" i="4"/>
  <c r="J384" i="4"/>
  <c r="I385" i="4"/>
  <c r="J385" i="4"/>
  <c r="I386" i="4"/>
  <c r="J386" i="4"/>
  <c r="I387" i="4"/>
  <c r="J387" i="4"/>
  <c r="I388" i="4"/>
  <c r="J388" i="4"/>
  <c r="I389" i="4"/>
  <c r="J389" i="4"/>
  <c r="I390" i="4"/>
  <c r="J390" i="4"/>
  <c r="I391" i="4"/>
  <c r="J391" i="4"/>
  <c r="I392" i="4"/>
  <c r="J392" i="4"/>
  <c r="I393" i="4"/>
  <c r="J393" i="4"/>
  <c r="I394" i="4"/>
  <c r="J394" i="4"/>
  <c r="I395" i="4"/>
  <c r="J395" i="4"/>
  <c r="I396" i="4"/>
  <c r="J396" i="4"/>
  <c r="I397" i="4"/>
  <c r="J397" i="4"/>
  <c r="I398" i="4"/>
  <c r="J398" i="4"/>
  <c r="I399" i="4"/>
  <c r="J399" i="4"/>
  <c r="I400" i="4"/>
  <c r="J400" i="4"/>
  <c r="I401" i="4"/>
  <c r="J401" i="4"/>
  <c r="I402" i="4"/>
  <c r="J402" i="4"/>
  <c r="I403" i="4"/>
  <c r="J403" i="4"/>
  <c r="I404" i="4"/>
  <c r="J404" i="4"/>
  <c r="I405" i="4"/>
  <c r="J405" i="4"/>
  <c r="I406" i="4"/>
  <c r="J406" i="4"/>
  <c r="I407" i="4"/>
  <c r="J407" i="4"/>
  <c r="I408" i="4"/>
  <c r="J408" i="4"/>
  <c r="I409" i="4"/>
  <c r="J409" i="4"/>
  <c r="I410" i="4"/>
  <c r="J410" i="4"/>
  <c r="I411" i="4"/>
  <c r="J411" i="4"/>
  <c r="I412" i="4"/>
  <c r="J412" i="4"/>
  <c r="I413" i="4"/>
  <c r="J413" i="4"/>
  <c r="I414" i="4"/>
  <c r="J414" i="4"/>
  <c r="I415" i="4"/>
  <c r="J415" i="4"/>
  <c r="I416" i="4"/>
  <c r="J416" i="4"/>
  <c r="I417" i="4"/>
  <c r="J417" i="4"/>
  <c r="I418" i="4"/>
  <c r="J418" i="4"/>
  <c r="I419" i="4"/>
  <c r="J419" i="4"/>
  <c r="I420" i="4"/>
  <c r="J420" i="4"/>
  <c r="I421" i="4"/>
  <c r="J421" i="4"/>
  <c r="I422" i="4"/>
  <c r="J422" i="4"/>
  <c r="I423" i="4"/>
  <c r="J423" i="4"/>
  <c r="I424" i="4"/>
  <c r="J424" i="4"/>
  <c r="I425" i="4"/>
  <c r="J425" i="4"/>
  <c r="I426" i="4"/>
  <c r="J426" i="4"/>
  <c r="I427" i="4"/>
  <c r="J427" i="4"/>
  <c r="I428" i="4"/>
  <c r="J428" i="4"/>
  <c r="I429" i="4"/>
  <c r="J429" i="4"/>
  <c r="I430" i="4"/>
  <c r="J430" i="4"/>
  <c r="I431" i="4"/>
  <c r="J431" i="4"/>
  <c r="I432" i="4"/>
  <c r="J432" i="4"/>
  <c r="I433" i="4"/>
  <c r="J433" i="4"/>
  <c r="I434" i="4"/>
  <c r="J434" i="4"/>
  <c r="I435" i="4"/>
  <c r="J435" i="4"/>
  <c r="I436" i="4"/>
  <c r="J436" i="4"/>
  <c r="I437" i="4"/>
  <c r="J437" i="4"/>
  <c r="I438" i="4"/>
  <c r="J438" i="4"/>
  <c r="I439" i="4"/>
  <c r="J439" i="4"/>
  <c r="I440" i="4"/>
  <c r="J440" i="4"/>
  <c r="I441" i="4"/>
  <c r="J441" i="4"/>
  <c r="I442" i="4"/>
  <c r="J442" i="4"/>
  <c r="I443" i="4"/>
  <c r="J443" i="4"/>
  <c r="I444" i="4"/>
  <c r="J444" i="4"/>
  <c r="I445" i="4"/>
  <c r="J445" i="4"/>
  <c r="I446" i="4"/>
  <c r="J446" i="4"/>
  <c r="I447" i="4"/>
  <c r="J447" i="4"/>
  <c r="I448" i="4"/>
  <c r="J448" i="4"/>
  <c r="I449" i="4"/>
  <c r="J449" i="4"/>
  <c r="I450" i="4"/>
  <c r="J450" i="4"/>
  <c r="I451" i="4"/>
  <c r="J451" i="4"/>
  <c r="I452" i="4"/>
  <c r="J452" i="4"/>
  <c r="I453" i="4"/>
  <c r="J453" i="4"/>
  <c r="I454" i="4"/>
  <c r="J454" i="4"/>
  <c r="I455" i="4"/>
  <c r="J455" i="4"/>
  <c r="I456" i="4"/>
  <c r="J456" i="4"/>
  <c r="I457" i="4"/>
  <c r="J457" i="4"/>
  <c r="I458" i="4"/>
  <c r="J458" i="4"/>
  <c r="I459" i="4"/>
  <c r="J459" i="4"/>
  <c r="I460" i="4"/>
  <c r="J460" i="4"/>
  <c r="I461" i="4"/>
  <c r="J461" i="4"/>
  <c r="I462" i="4"/>
  <c r="J462" i="4"/>
  <c r="I463" i="4"/>
  <c r="J463" i="4"/>
  <c r="I464" i="4"/>
  <c r="J464" i="4"/>
  <c r="I465" i="4"/>
  <c r="J465" i="4"/>
  <c r="I466" i="4"/>
  <c r="J466" i="4"/>
  <c r="I467" i="4"/>
  <c r="J467" i="4"/>
  <c r="I468" i="4"/>
  <c r="J468" i="4"/>
  <c r="I469" i="4"/>
  <c r="J469" i="4"/>
  <c r="I470" i="4"/>
  <c r="J470" i="4"/>
  <c r="I471" i="4"/>
  <c r="J471" i="4"/>
  <c r="I472" i="4"/>
  <c r="J472" i="4"/>
  <c r="I473" i="4"/>
  <c r="J473" i="4"/>
  <c r="I474" i="4"/>
  <c r="J474" i="4"/>
  <c r="I475" i="4"/>
  <c r="J475" i="4"/>
  <c r="I476" i="4"/>
  <c r="J476" i="4"/>
  <c r="I477" i="4"/>
  <c r="J477" i="4"/>
  <c r="I478" i="4"/>
  <c r="J478" i="4"/>
  <c r="I479" i="4"/>
  <c r="J479" i="4"/>
  <c r="I480" i="4"/>
  <c r="J480" i="4"/>
  <c r="I481" i="4"/>
  <c r="J481" i="4"/>
  <c r="I482" i="4"/>
  <c r="J482" i="4"/>
  <c r="I483" i="4"/>
  <c r="J483" i="4"/>
  <c r="I484" i="4"/>
  <c r="J484" i="4"/>
  <c r="I485" i="4"/>
  <c r="J485" i="4"/>
  <c r="I486" i="4"/>
  <c r="J486" i="4"/>
  <c r="I487" i="4"/>
  <c r="J487" i="4"/>
  <c r="I488" i="4"/>
  <c r="J488" i="4"/>
  <c r="I489" i="4"/>
  <c r="J489" i="4"/>
  <c r="I490" i="4"/>
  <c r="J490" i="4"/>
  <c r="I491" i="4"/>
  <c r="J491" i="4"/>
  <c r="I492" i="4"/>
  <c r="J492" i="4"/>
  <c r="I493" i="4"/>
  <c r="J493" i="4"/>
  <c r="I494" i="4"/>
  <c r="J494" i="4"/>
  <c r="I495" i="4"/>
  <c r="J495" i="4"/>
  <c r="I496" i="4"/>
  <c r="J496" i="4"/>
  <c r="I497" i="4"/>
  <c r="J497" i="4"/>
  <c r="I498" i="4"/>
  <c r="J498" i="4"/>
  <c r="I499" i="4"/>
  <c r="J499" i="4"/>
  <c r="I500" i="4"/>
  <c r="J500" i="4"/>
  <c r="I501" i="4"/>
  <c r="J501" i="4"/>
  <c r="I502" i="4"/>
  <c r="J502" i="4"/>
  <c r="I503" i="4"/>
  <c r="J503" i="4"/>
  <c r="I504" i="4"/>
  <c r="J504" i="4"/>
  <c r="I505" i="4"/>
  <c r="J505" i="4"/>
  <c r="I506" i="4"/>
  <c r="J506" i="4"/>
  <c r="I507" i="4"/>
  <c r="J507" i="4"/>
  <c r="I508" i="4"/>
  <c r="J508" i="4"/>
  <c r="I509" i="4"/>
  <c r="J509" i="4"/>
  <c r="I510" i="4"/>
  <c r="J510" i="4"/>
  <c r="I511" i="4"/>
  <c r="J511" i="4"/>
  <c r="I512" i="4"/>
  <c r="J512" i="4"/>
  <c r="I513" i="4"/>
  <c r="J513" i="4"/>
  <c r="I514" i="4"/>
  <c r="J514" i="4"/>
  <c r="I515" i="4"/>
  <c r="J515" i="4"/>
  <c r="I516" i="4"/>
  <c r="J516" i="4"/>
  <c r="I517" i="4"/>
  <c r="J517" i="4"/>
  <c r="I518" i="4"/>
  <c r="J518" i="4"/>
  <c r="I519" i="4"/>
  <c r="J519" i="4"/>
  <c r="I520" i="4"/>
  <c r="J520" i="4"/>
  <c r="I521" i="4"/>
  <c r="J521" i="4"/>
  <c r="I522" i="4"/>
  <c r="J522" i="4"/>
  <c r="I523" i="4"/>
  <c r="J523" i="4"/>
  <c r="I524" i="4"/>
  <c r="J524" i="4"/>
  <c r="I525" i="4"/>
  <c r="J525" i="4"/>
  <c r="I526" i="4"/>
  <c r="J526" i="4"/>
  <c r="I527" i="4"/>
  <c r="J527" i="4"/>
  <c r="I528" i="4"/>
  <c r="J528" i="4"/>
  <c r="I529" i="4"/>
  <c r="J529" i="4"/>
  <c r="I530" i="4"/>
  <c r="J530" i="4"/>
  <c r="I531" i="4"/>
  <c r="J531" i="4"/>
  <c r="I532" i="4"/>
  <c r="J532" i="4"/>
  <c r="I533" i="4"/>
  <c r="J533" i="4"/>
  <c r="I534" i="4"/>
  <c r="J534" i="4"/>
  <c r="I535" i="4"/>
  <c r="J535" i="4"/>
  <c r="I536" i="4"/>
  <c r="J536" i="4"/>
  <c r="I537" i="4"/>
  <c r="J537" i="4"/>
  <c r="I538" i="4"/>
  <c r="J538" i="4"/>
  <c r="I539" i="4"/>
  <c r="J539" i="4"/>
  <c r="I540" i="4"/>
  <c r="J540" i="4"/>
  <c r="I541" i="4"/>
  <c r="J541" i="4"/>
  <c r="I542" i="4"/>
  <c r="J542" i="4"/>
  <c r="I543" i="4"/>
  <c r="J543" i="4"/>
  <c r="I544" i="4"/>
  <c r="J544" i="4"/>
  <c r="I545" i="4"/>
  <c r="J545" i="4"/>
  <c r="I546" i="4"/>
  <c r="J546" i="4"/>
  <c r="I547" i="4"/>
  <c r="J547" i="4"/>
  <c r="I548" i="4"/>
  <c r="J548" i="4"/>
  <c r="I549" i="4"/>
  <c r="J549" i="4"/>
  <c r="I550" i="4"/>
  <c r="J550" i="4"/>
  <c r="I551" i="4"/>
  <c r="J551" i="4"/>
  <c r="I552" i="4"/>
  <c r="J552" i="4"/>
  <c r="I553" i="4"/>
  <c r="J553" i="4"/>
  <c r="I554" i="4"/>
  <c r="J554" i="4"/>
  <c r="I555" i="4"/>
  <c r="J555" i="4"/>
  <c r="I556" i="4"/>
  <c r="J556" i="4"/>
  <c r="I557" i="4"/>
  <c r="J557" i="4"/>
  <c r="I558" i="4"/>
  <c r="J558" i="4"/>
  <c r="I559" i="4"/>
  <c r="J559" i="4"/>
  <c r="I560" i="4"/>
  <c r="J560" i="4"/>
  <c r="I561" i="4"/>
  <c r="J561" i="4"/>
  <c r="I562" i="4"/>
  <c r="J562" i="4"/>
  <c r="J563" i="4"/>
  <c r="I564" i="4"/>
  <c r="J564" i="4"/>
  <c r="I565" i="4"/>
  <c r="J565" i="4"/>
  <c r="I566" i="4"/>
  <c r="J566" i="4"/>
  <c r="I567" i="4"/>
  <c r="J567" i="4"/>
  <c r="I568" i="4"/>
  <c r="J568" i="4"/>
  <c r="I569" i="4"/>
  <c r="J569" i="4"/>
  <c r="I570" i="4"/>
  <c r="J570" i="4"/>
  <c r="I571" i="4"/>
  <c r="J571" i="4"/>
  <c r="I572" i="4"/>
  <c r="J572" i="4"/>
  <c r="I573" i="4"/>
  <c r="J573" i="4"/>
  <c r="I574" i="4"/>
  <c r="J574" i="4"/>
  <c r="I575" i="4"/>
  <c r="J575" i="4"/>
  <c r="I576" i="4"/>
  <c r="J576" i="4"/>
  <c r="I577" i="4"/>
  <c r="J577" i="4"/>
  <c r="I578" i="4"/>
  <c r="J578" i="4"/>
  <c r="I579" i="4"/>
  <c r="J579" i="4"/>
  <c r="I580" i="4"/>
  <c r="J580" i="4"/>
  <c r="I581" i="4"/>
  <c r="J581" i="4"/>
  <c r="I582" i="4"/>
  <c r="J582" i="4"/>
  <c r="I583" i="4"/>
  <c r="J583" i="4"/>
  <c r="I584" i="4"/>
  <c r="J584" i="4"/>
  <c r="I585" i="4"/>
  <c r="J585" i="4"/>
  <c r="I586" i="4"/>
  <c r="J586" i="4"/>
  <c r="I587" i="4"/>
  <c r="J587" i="4"/>
  <c r="I588" i="4"/>
  <c r="J588" i="4"/>
  <c r="I589" i="4"/>
  <c r="J589" i="4"/>
  <c r="I590" i="4"/>
  <c r="J590" i="4"/>
  <c r="I591" i="4"/>
  <c r="J591" i="4"/>
  <c r="I592" i="4"/>
  <c r="J592" i="4"/>
  <c r="I593" i="4"/>
  <c r="J593" i="4"/>
  <c r="I594" i="4"/>
  <c r="J594" i="4"/>
  <c r="I595" i="4"/>
  <c r="J595" i="4"/>
  <c r="I596" i="4"/>
  <c r="J596" i="4"/>
  <c r="I597" i="4"/>
  <c r="J597" i="4"/>
  <c r="I598" i="4"/>
  <c r="J598" i="4"/>
  <c r="I599" i="4"/>
  <c r="J599" i="4"/>
  <c r="I600" i="4"/>
  <c r="J600" i="4"/>
  <c r="I601" i="4"/>
  <c r="J601" i="4"/>
  <c r="I602" i="4"/>
  <c r="J602" i="4"/>
  <c r="I603" i="4"/>
  <c r="J603" i="4"/>
  <c r="I604" i="4"/>
  <c r="J604" i="4"/>
  <c r="I605" i="4"/>
  <c r="J605" i="4"/>
  <c r="I606" i="4"/>
  <c r="J606" i="4"/>
  <c r="I607" i="4"/>
  <c r="J607" i="4"/>
  <c r="I608" i="4"/>
  <c r="J608" i="4"/>
  <c r="I609" i="4"/>
  <c r="J609" i="4"/>
  <c r="I610" i="4"/>
  <c r="J610" i="4"/>
  <c r="I611" i="4"/>
  <c r="J611" i="4"/>
  <c r="I612" i="4"/>
  <c r="J612" i="4"/>
  <c r="I613" i="4"/>
  <c r="J613" i="4"/>
  <c r="I614" i="4"/>
  <c r="J614" i="4"/>
  <c r="I615" i="4"/>
  <c r="J615" i="4"/>
  <c r="I616" i="4"/>
  <c r="J616" i="4"/>
  <c r="I617" i="4"/>
  <c r="J617" i="4"/>
  <c r="I618" i="4"/>
  <c r="J618" i="4"/>
  <c r="I619" i="4"/>
  <c r="J619" i="4"/>
  <c r="I620" i="4"/>
  <c r="J620" i="4"/>
  <c r="I621" i="4"/>
  <c r="J621" i="4"/>
  <c r="I622" i="4"/>
  <c r="J622" i="4"/>
  <c r="I623" i="4"/>
  <c r="J623" i="4"/>
  <c r="I624" i="4"/>
  <c r="J624" i="4"/>
  <c r="I625" i="4"/>
  <c r="J625" i="4"/>
  <c r="I626" i="4"/>
  <c r="J626" i="4"/>
  <c r="I627" i="4"/>
  <c r="J627" i="4"/>
  <c r="I628" i="4"/>
  <c r="J628" i="4"/>
  <c r="I629" i="4"/>
  <c r="J629" i="4"/>
  <c r="I630" i="4"/>
  <c r="J630" i="4"/>
  <c r="I631" i="4"/>
  <c r="J631" i="4"/>
  <c r="I632" i="4"/>
  <c r="J632" i="4"/>
  <c r="I633" i="4"/>
  <c r="J633" i="4"/>
  <c r="I634" i="4"/>
  <c r="J634" i="4"/>
  <c r="I635" i="4"/>
  <c r="J635" i="4"/>
  <c r="I636" i="4"/>
  <c r="J636" i="4"/>
  <c r="I637" i="4"/>
  <c r="J637" i="4"/>
  <c r="I638" i="4"/>
  <c r="J638" i="4"/>
  <c r="I639" i="4"/>
  <c r="J639" i="4"/>
  <c r="I640" i="4"/>
  <c r="J640" i="4"/>
  <c r="I641" i="4"/>
  <c r="J641" i="4"/>
  <c r="I642" i="4"/>
  <c r="J642" i="4"/>
  <c r="I643" i="4"/>
  <c r="J643" i="4"/>
  <c r="I644" i="4"/>
  <c r="J644" i="4"/>
  <c r="I645" i="4"/>
  <c r="J645" i="4"/>
  <c r="I646" i="4"/>
  <c r="J646" i="4"/>
  <c r="I647" i="4"/>
  <c r="J647" i="4"/>
  <c r="I648" i="4"/>
  <c r="J648" i="4"/>
  <c r="I649" i="4"/>
  <c r="J649" i="4"/>
  <c r="I650" i="4"/>
  <c r="J650" i="4"/>
  <c r="I651" i="4"/>
  <c r="J651" i="4"/>
  <c r="I652" i="4"/>
  <c r="J652" i="4"/>
  <c r="I653" i="4"/>
  <c r="J653" i="4"/>
  <c r="I654" i="4"/>
  <c r="J654" i="4"/>
  <c r="I655" i="4"/>
  <c r="J655" i="4"/>
  <c r="I656" i="4"/>
  <c r="J656" i="4"/>
  <c r="I657" i="4"/>
  <c r="J657" i="4"/>
  <c r="I658" i="4"/>
  <c r="J658" i="4"/>
  <c r="I659" i="4"/>
  <c r="J659" i="4"/>
  <c r="I660" i="4"/>
  <c r="J660" i="4"/>
  <c r="I661" i="4"/>
  <c r="J661" i="4"/>
  <c r="I662" i="4"/>
  <c r="J662" i="4"/>
  <c r="I663" i="4"/>
  <c r="J663" i="4"/>
  <c r="I664" i="4"/>
  <c r="J664" i="4"/>
  <c r="I665" i="4"/>
  <c r="J665" i="4"/>
  <c r="I666" i="4"/>
  <c r="J666" i="4"/>
  <c r="I667" i="4"/>
  <c r="J667" i="4"/>
  <c r="I668" i="4"/>
  <c r="J668" i="4"/>
  <c r="I669" i="4"/>
  <c r="J669" i="4"/>
  <c r="I670" i="4"/>
  <c r="J670" i="4"/>
  <c r="I671" i="4"/>
  <c r="J671" i="4"/>
  <c r="I672" i="4"/>
  <c r="J672" i="4"/>
  <c r="I673" i="4"/>
  <c r="J673" i="4"/>
  <c r="I674" i="4"/>
  <c r="J674" i="4"/>
  <c r="I675" i="4"/>
  <c r="J675" i="4"/>
  <c r="I676" i="4"/>
  <c r="J676" i="4"/>
  <c r="I677" i="4"/>
  <c r="J677" i="4"/>
  <c r="I678" i="4"/>
  <c r="J678" i="4"/>
  <c r="I679" i="4"/>
  <c r="J679" i="4"/>
  <c r="I680" i="4"/>
  <c r="J680" i="4"/>
  <c r="I681" i="4"/>
  <c r="J681" i="4"/>
  <c r="I682" i="4"/>
  <c r="J682" i="4"/>
  <c r="I683" i="4"/>
  <c r="J683" i="4"/>
  <c r="I684" i="4"/>
  <c r="J684" i="4"/>
  <c r="I685" i="4"/>
  <c r="J685" i="4"/>
  <c r="I686" i="4"/>
  <c r="J686" i="4"/>
  <c r="I687" i="4"/>
  <c r="J687" i="4"/>
  <c r="I688" i="4"/>
  <c r="J688" i="4"/>
  <c r="I689" i="4"/>
  <c r="J689" i="4"/>
  <c r="I690" i="4"/>
  <c r="J690" i="4"/>
  <c r="I691" i="4"/>
  <c r="J691" i="4"/>
  <c r="I692" i="4"/>
  <c r="J692" i="4"/>
  <c r="I693" i="4"/>
  <c r="J693" i="4"/>
  <c r="I694" i="4"/>
  <c r="J694" i="4"/>
  <c r="I695" i="4"/>
  <c r="J695" i="4"/>
  <c r="I696" i="4"/>
  <c r="J696" i="4"/>
  <c r="I697" i="4"/>
  <c r="J697" i="4"/>
  <c r="I698" i="4"/>
  <c r="J698" i="4"/>
  <c r="I699" i="4"/>
  <c r="J699" i="4"/>
  <c r="I700" i="4"/>
  <c r="J700" i="4"/>
  <c r="I701" i="4"/>
  <c r="J701" i="4"/>
  <c r="I702" i="4"/>
  <c r="J702" i="4"/>
  <c r="I703" i="4"/>
  <c r="J703" i="4"/>
  <c r="I704" i="4"/>
  <c r="J704" i="4"/>
  <c r="I705" i="4"/>
  <c r="J705" i="4"/>
  <c r="I706" i="4"/>
  <c r="J706" i="4"/>
  <c r="I707" i="4"/>
  <c r="J707" i="4"/>
  <c r="I708" i="4"/>
  <c r="J708" i="4"/>
  <c r="I709" i="4"/>
  <c r="J709" i="4"/>
  <c r="I710" i="4"/>
  <c r="J710" i="4"/>
  <c r="I711" i="4"/>
  <c r="J711" i="4"/>
  <c r="I712" i="4"/>
  <c r="J712" i="4"/>
  <c r="I713" i="4"/>
  <c r="J713" i="4"/>
  <c r="I714" i="4"/>
  <c r="J714" i="4"/>
  <c r="I715" i="4"/>
  <c r="J715" i="4"/>
  <c r="I716" i="4"/>
  <c r="J716" i="4"/>
  <c r="I717" i="4"/>
  <c r="J717" i="4"/>
  <c r="I718" i="4"/>
  <c r="J718" i="4"/>
  <c r="I719" i="4"/>
  <c r="J719" i="4"/>
  <c r="I720" i="4"/>
  <c r="J720" i="4"/>
  <c r="I721" i="4"/>
  <c r="J721" i="4"/>
  <c r="I722" i="4"/>
  <c r="J722" i="4"/>
  <c r="I723" i="4"/>
  <c r="J723" i="4"/>
  <c r="I724" i="4"/>
  <c r="J724" i="4"/>
  <c r="I725" i="4"/>
  <c r="J725" i="4"/>
  <c r="I726" i="4"/>
  <c r="J726" i="4"/>
  <c r="I727" i="4"/>
  <c r="J727" i="4"/>
  <c r="I728" i="4"/>
  <c r="J728" i="4"/>
  <c r="I729" i="4"/>
  <c r="J729" i="4"/>
  <c r="I730" i="4"/>
  <c r="J730" i="4"/>
  <c r="I731" i="4"/>
  <c r="J731" i="4"/>
  <c r="I732" i="4"/>
  <c r="J732" i="4"/>
  <c r="I733" i="4"/>
  <c r="J733" i="4"/>
  <c r="I734" i="4"/>
  <c r="J734" i="4"/>
  <c r="I735" i="4"/>
  <c r="J735" i="4"/>
  <c r="I736" i="4"/>
  <c r="J736" i="4"/>
  <c r="I737" i="4"/>
  <c r="J737" i="4"/>
  <c r="I738" i="4"/>
  <c r="J738" i="4"/>
  <c r="I739" i="4"/>
  <c r="J739" i="4"/>
  <c r="I740" i="4"/>
  <c r="J740" i="4"/>
  <c r="I741" i="4"/>
  <c r="J741" i="4"/>
  <c r="I742" i="4"/>
  <c r="J742" i="4"/>
  <c r="I743" i="4"/>
  <c r="J743" i="4"/>
  <c r="I744" i="4"/>
  <c r="J744" i="4"/>
  <c r="I745" i="4"/>
  <c r="J745" i="4"/>
  <c r="I746" i="4"/>
  <c r="J746" i="4"/>
  <c r="I747" i="4"/>
  <c r="J747" i="4"/>
  <c r="I748" i="4"/>
  <c r="J748" i="4"/>
  <c r="I749" i="4"/>
  <c r="J749" i="4"/>
  <c r="I750" i="4"/>
  <c r="J750" i="4"/>
  <c r="I751" i="4"/>
  <c r="J751" i="4"/>
  <c r="I752" i="4"/>
  <c r="J752" i="4"/>
  <c r="I753" i="4"/>
  <c r="J753" i="4"/>
  <c r="I754" i="4"/>
  <c r="J754" i="4"/>
  <c r="I755" i="4"/>
  <c r="J755" i="4"/>
  <c r="I756" i="4"/>
  <c r="J756" i="4"/>
  <c r="I757" i="4"/>
  <c r="J757" i="4"/>
  <c r="I758" i="4"/>
  <c r="J758" i="4"/>
  <c r="I759" i="4"/>
  <c r="J759" i="4"/>
  <c r="I760" i="4"/>
  <c r="J760" i="4"/>
  <c r="I761" i="4"/>
  <c r="J761" i="4"/>
  <c r="I762" i="4"/>
  <c r="J762" i="4"/>
  <c r="I763" i="4"/>
  <c r="J763" i="4"/>
  <c r="I764" i="4"/>
  <c r="J764" i="4"/>
  <c r="I765" i="4"/>
  <c r="J765" i="4"/>
  <c r="I766" i="4"/>
  <c r="J766" i="4"/>
  <c r="I767" i="4"/>
  <c r="J767" i="4"/>
  <c r="I768" i="4"/>
  <c r="J768" i="4"/>
  <c r="I769" i="4"/>
  <c r="J769" i="4"/>
  <c r="I770" i="4"/>
  <c r="J770" i="4"/>
  <c r="I771" i="4"/>
  <c r="J771" i="4"/>
  <c r="I772" i="4"/>
  <c r="J772" i="4"/>
  <c r="I773" i="4"/>
  <c r="J773" i="4"/>
  <c r="I774" i="4"/>
  <c r="J774" i="4"/>
  <c r="I775" i="4"/>
  <c r="J775" i="4"/>
  <c r="I776" i="4"/>
  <c r="J776" i="4"/>
  <c r="I777" i="4"/>
  <c r="J777" i="4"/>
  <c r="I778" i="4"/>
  <c r="J778" i="4"/>
  <c r="I779" i="4"/>
  <c r="J779" i="4"/>
  <c r="I780" i="4"/>
  <c r="J780" i="4"/>
  <c r="I781" i="4"/>
  <c r="J781" i="4"/>
  <c r="I782" i="4"/>
  <c r="J782" i="4"/>
  <c r="I783" i="4"/>
  <c r="J783" i="4"/>
  <c r="I784" i="4"/>
  <c r="J784" i="4"/>
  <c r="I785" i="4"/>
  <c r="J785" i="4"/>
  <c r="I786" i="4"/>
  <c r="J786" i="4"/>
  <c r="I787" i="4"/>
  <c r="J787" i="4"/>
  <c r="I788" i="4"/>
  <c r="J788" i="4"/>
  <c r="I789" i="4"/>
  <c r="J789" i="4"/>
  <c r="I790" i="4"/>
  <c r="J790" i="4"/>
  <c r="I791" i="4"/>
  <c r="J791" i="4"/>
  <c r="I792" i="4"/>
  <c r="J792" i="4"/>
  <c r="I793" i="4"/>
  <c r="J793" i="4"/>
  <c r="I794" i="4"/>
  <c r="J794" i="4"/>
  <c r="I795" i="4"/>
  <c r="J795" i="4"/>
  <c r="I796" i="4"/>
  <c r="J796" i="4"/>
  <c r="I797" i="4"/>
  <c r="J797" i="4"/>
  <c r="I798" i="4"/>
  <c r="J798" i="4"/>
  <c r="I799" i="4"/>
  <c r="J799" i="4"/>
  <c r="I800" i="4"/>
  <c r="J800" i="4"/>
  <c r="I801" i="4"/>
  <c r="J801" i="4"/>
  <c r="I802" i="4"/>
  <c r="J802" i="4"/>
  <c r="I803" i="4"/>
  <c r="J803" i="4"/>
  <c r="I804" i="4"/>
  <c r="J804" i="4"/>
  <c r="J805" i="4"/>
  <c r="J806" i="4"/>
  <c r="J807" i="4"/>
  <c r="J808" i="4"/>
  <c r="J809" i="4"/>
  <c r="J810" i="4"/>
  <c r="J811" i="4"/>
  <c r="J812" i="4"/>
  <c r="J813" i="4"/>
  <c r="J814" i="4"/>
  <c r="J816" i="4"/>
  <c r="J817" i="4"/>
  <c r="J818" i="4"/>
  <c r="J819" i="4"/>
  <c r="J820" i="4"/>
  <c r="J821" i="4"/>
  <c r="J823" i="4"/>
  <c r="J824" i="4"/>
  <c r="J825" i="4"/>
  <c r="J826" i="4"/>
  <c r="J827" i="4"/>
  <c r="J828" i="4"/>
  <c r="J829" i="4"/>
  <c r="J830" i="4"/>
  <c r="J831" i="4"/>
  <c r="J832" i="4"/>
  <c r="J833" i="4"/>
  <c r="I834" i="4"/>
  <c r="J834" i="4"/>
  <c r="I835" i="4"/>
  <c r="J835" i="4"/>
  <c r="I836" i="4"/>
  <c r="J836" i="4"/>
  <c r="I837" i="4"/>
  <c r="J837" i="4"/>
  <c r="I838" i="4"/>
  <c r="J838" i="4"/>
  <c r="I839" i="4"/>
  <c r="J839" i="4"/>
  <c r="I840" i="4"/>
  <c r="J840" i="4"/>
  <c r="I841" i="4"/>
  <c r="J841" i="4"/>
  <c r="I842" i="4"/>
  <c r="J842" i="4"/>
  <c r="I843" i="4"/>
  <c r="J843" i="4"/>
  <c r="I844" i="4"/>
  <c r="J844" i="4"/>
  <c r="I845" i="4"/>
  <c r="J845" i="4"/>
  <c r="I846" i="4"/>
  <c r="J846" i="4"/>
  <c r="I847" i="4"/>
  <c r="J847" i="4"/>
  <c r="I848" i="4"/>
  <c r="J848" i="4"/>
  <c r="I849" i="4"/>
  <c r="J849" i="4"/>
  <c r="I850" i="4"/>
  <c r="J850" i="4"/>
  <c r="I851" i="4"/>
  <c r="J851" i="4"/>
  <c r="I852" i="4"/>
  <c r="J852" i="4"/>
  <c r="I853" i="4"/>
  <c r="J853" i="4"/>
  <c r="I854" i="4"/>
  <c r="J854" i="4"/>
  <c r="I855" i="4"/>
  <c r="J855" i="4"/>
  <c r="I856" i="4"/>
  <c r="J856" i="4"/>
  <c r="I857" i="4"/>
  <c r="J857" i="4"/>
  <c r="I858" i="4"/>
  <c r="J858" i="4"/>
  <c r="I859" i="4"/>
  <c r="J859" i="4"/>
  <c r="I860" i="4"/>
  <c r="J860" i="4"/>
  <c r="I861" i="4"/>
  <c r="J861" i="4"/>
  <c r="I862" i="4"/>
  <c r="J862" i="4"/>
  <c r="I863" i="4"/>
  <c r="J863" i="4"/>
  <c r="I864" i="4"/>
  <c r="J864" i="4"/>
  <c r="I865" i="4"/>
  <c r="J865" i="4"/>
  <c r="I866" i="4"/>
  <c r="J866" i="4"/>
  <c r="I867" i="4"/>
  <c r="J867" i="4"/>
  <c r="I868" i="4"/>
  <c r="J868" i="4"/>
  <c r="I869" i="4"/>
  <c r="J869" i="4"/>
  <c r="I870" i="4"/>
  <c r="J870" i="4"/>
  <c r="I871" i="4"/>
  <c r="J871" i="4"/>
  <c r="I872" i="4"/>
  <c r="J872" i="4"/>
  <c r="I873" i="4"/>
  <c r="J873" i="4"/>
  <c r="I874" i="4"/>
  <c r="J874" i="4"/>
  <c r="I875" i="4"/>
  <c r="J875" i="4"/>
  <c r="I876" i="4"/>
  <c r="J876" i="4"/>
  <c r="I877" i="4"/>
  <c r="J877" i="4"/>
  <c r="I878" i="4"/>
  <c r="J878" i="4"/>
  <c r="I879" i="4"/>
  <c r="J879" i="4"/>
  <c r="I880" i="4"/>
  <c r="J880" i="4"/>
  <c r="I881" i="4"/>
  <c r="J881" i="4"/>
  <c r="I882" i="4"/>
  <c r="J882" i="4"/>
  <c r="I883" i="4"/>
  <c r="J883" i="4"/>
  <c r="I884" i="4"/>
  <c r="J884" i="4"/>
  <c r="I885" i="4"/>
  <c r="J885" i="4"/>
  <c r="I886" i="4"/>
  <c r="J886" i="4"/>
  <c r="I887" i="4"/>
  <c r="J887" i="4"/>
  <c r="I888" i="4"/>
  <c r="J888" i="4"/>
  <c r="I889" i="4"/>
  <c r="J889" i="4"/>
  <c r="I890" i="4"/>
  <c r="J890" i="4"/>
  <c r="I891" i="4"/>
  <c r="J891" i="4"/>
  <c r="I892" i="4"/>
  <c r="J892" i="4"/>
  <c r="I893" i="4"/>
  <c r="J893" i="4"/>
  <c r="I894" i="4"/>
  <c r="J894" i="4"/>
  <c r="I895" i="4"/>
  <c r="J895" i="4"/>
  <c r="I896" i="4"/>
  <c r="J896" i="4"/>
  <c r="I897" i="4"/>
  <c r="J897" i="4"/>
  <c r="I898" i="4"/>
  <c r="J898" i="4"/>
  <c r="I899" i="4"/>
  <c r="J899" i="4"/>
  <c r="I900" i="4"/>
  <c r="J900" i="4"/>
  <c r="I901" i="4"/>
  <c r="J901" i="4"/>
  <c r="I902" i="4"/>
  <c r="J902" i="4"/>
  <c r="I903" i="4"/>
  <c r="J903" i="4"/>
  <c r="I904" i="4"/>
  <c r="J904" i="4"/>
  <c r="I905" i="4"/>
  <c r="J905" i="4"/>
  <c r="I906" i="4"/>
  <c r="J906" i="4"/>
  <c r="I907" i="4"/>
  <c r="J907" i="4"/>
  <c r="I908" i="4"/>
  <c r="J908" i="4"/>
  <c r="I909" i="4"/>
  <c r="J909" i="4"/>
  <c r="I910" i="4"/>
  <c r="J910" i="4"/>
  <c r="I911" i="4"/>
  <c r="J911" i="4"/>
  <c r="I912" i="4"/>
  <c r="J912" i="4"/>
  <c r="I913" i="4"/>
  <c r="J913" i="4"/>
  <c r="I914" i="4"/>
  <c r="J914" i="4"/>
  <c r="I915" i="4"/>
  <c r="J915" i="4"/>
  <c r="I916" i="4"/>
  <c r="J916" i="4"/>
  <c r="I917" i="4"/>
  <c r="J917" i="4"/>
  <c r="I918" i="4"/>
  <c r="J918" i="4"/>
  <c r="I919" i="4"/>
  <c r="J919" i="4"/>
  <c r="I920" i="4"/>
  <c r="J920" i="4"/>
  <c r="I921" i="4"/>
  <c r="J921" i="4"/>
  <c r="I922" i="4"/>
  <c r="J922" i="4"/>
  <c r="I923" i="4"/>
  <c r="J923" i="4"/>
  <c r="I924" i="4"/>
  <c r="J924" i="4"/>
  <c r="I925" i="4"/>
  <c r="J925" i="4"/>
  <c r="I926" i="4"/>
  <c r="J926" i="4"/>
  <c r="I927" i="4"/>
  <c r="J927" i="4"/>
  <c r="I928" i="4"/>
  <c r="J928" i="4"/>
  <c r="I929" i="4"/>
  <c r="J929" i="4"/>
  <c r="I930" i="4"/>
  <c r="J930" i="4"/>
  <c r="I931" i="4"/>
  <c r="J931" i="4"/>
  <c r="I932" i="4"/>
  <c r="J932" i="4"/>
  <c r="I933" i="4"/>
  <c r="J933" i="4"/>
  <c r="I934" i="4"/>
  <c r="J934" i="4"/>
  <c r="I935" i="4"/>
  <c r="J935" i="4"/>
  <c r="I936" i="4"/>
  <c r="J936" i="4"/>
  <c r="I937" i="4"/>
  <c r="J937" i="4"/>
  <c r="I938" i="4"/>
  <c r="J938" i="4"/>
  <c r="I939" i="4"/>
  <c r="J939" i="4"/>
  <c r="I940" i="4"/>
  <c r="J940" i="4"/>
  <c r="I941" i="4"/>
  <c r="J941" i="4"/>
  <c r="I942" i="4"/>
  <c r="J942" i="4"/>
  <c r="I943" i="4"/>
  <c r="J943" i="4"/>
  <c r="I944" i="4"/>
  <c r="J944" i="4"/>
  <c r="I945" i="4"/>
  <c r="J945" i="4"/>
  <c r="I946" i="4"/>
  <c r="J946" i="4"/>
  <c r="I947" i="4"/>
  <c r="J947" i="4"/>
  <c r="I948" i="4"/>
  <c r="J948" i="4"/>
  <c r="I949" i="4"/>
  <c r="J949" i="4"/>
  <c r="I950" i="4"/>
  <c r="J950" i="4"/>
  <c r="I951" i="4"/>
  <c r="J951" i="4"/>
  <c r="I952" i="4"/>
  <c r="J952" i="4"/>
  <c r="I953" i="4"/>
  <c r="J953" i="4"/>
  <c r="I954" i="4"/>
  <c r="J954" i="4"/>
  <c r="I955" i="4"/>
  <c r="J955" i="4"/>
  <c r="I956" i="4"/>
  <c r="J956" i="4"/>
  <c r="I957" i="4"/>
  <c r="J957" i="4"/>
  <c r="I958" i="4"/>
  <c r="J958" i="4"/>
  <c r="I959" i="4"/>
  <c r="J959" i="4"/>
  <c r="I960" i="4"/>
  <c r="J960" i="4"/>
  <c r="I961" i="4"/>
  <c r="J961" i="4"/>
  <c r="I962" i="4"/>
  <c r="J962" i="4"/>
  <c r="I963" i="4"/>
  <c r="J963" i="4"/>
  <c r="I964" i="4"/>
  <c r="J964" i="4"/>
  <c r="I965" i="4"/>
  <c r="J965" i="4"/>
  <c r="I966" i="4"/>
  <c r="J966" i="4"/>
  <c r="I967" i="4"/>
  <c r="J967" i="4"/>
  <c r="I968" i="4"/>
  <c r="J968" i="4"/>
  <c r="I969" i="4"/>
  <c r="J969" i="4"/>
  <c r="I970" i="4"/>
  <c r="J970" i="4"/>
  <c r="I971" i="4"/>
  <c r="J971" i="4"/>
  <c r="I972" i="4"/>
  <c r="J972" i="4"/>
  <c r="I973" i="4"/>
  <c r="J973" i="4"/>
  <c r="I974" i="4"/>
  <c r="J974" i="4"/>
  <c r="I975" i="4"/>
  <c r="J975" i="4"/>
  <c r="I976" i="4"/>
  <c r="J976" i="4"/>
  <c r="I977" i="4"/>
  <c r="J977" i="4"/>
  <c r="I978" i="4"/>
  <c r="J978" i="4"/>
  <c r="I979" i="4"/>
  <c r="J979" i="4"/>
  <c r="I980" i="4"/>
  <c r="J980" i="4"/>
  <c r="I981" i="4"/>
  <c r="J981" i="4"/>
  <c r="I982" i="4"/>
  <c r="J982" i="4"/>
  <c r="I983" i="4"/>
  <c r="J983" i="4"/>
  <c r="I984" i="4"/>
  <c r="J984" i="4"/>
  <c r="I985" i="4"/>
  <c r="J985" i="4"/>
  <c r="I986" i="4"/>
  <c r="J986" i="4"/>
  <c r="I987" i="4"/>
  <c r="J987" i="4"/>
  <c r="I988" i="4"/>
  <c r="J988" i="4"/>
  <c r="I989" i="4"/>
  <c r="J989" i="4"/>
  <c r="I990" i="4"/>
  <c r="J990" i="4"/>
  <c r="I991" i="4"/>
  <c r="J991" i="4"/>
  <c r="I992" i="4"/>
  <c r="J992" i="4"/>
  <c r="I993" i="4"/>
  <c r="J993" i="4"/>
  <c r="I994" i="4"/>
  <c r="J994" i="4"/>
  <c r="I995" i="4"/>
  <c r="J995" i="4"/>
  <c r="I996" i="4"/>
  <c r="J996" i="4"/>
  <c r="I997" i="4"/>
  <c r="J997" i="4"/>
  <c r="I998" i="4"/>
  <c r="J998" i="4"/>
  <c r="I999" i="4"/>
  <c r="J999" i="4"/>
  <c r="I1000" i="4"/>
  <c r="J1000" i="4"/>
  <c r="I1001" i="4"/>
  <c r="J1001" i="4"/>
  <c r="I1002" i="4"/>
  <c r="J1002" i="4"/>
  <c r="I1003" i="4"/>
  <c r="J1003" i="4"/>
  <c r="I1004" i="4"/>
  <c r="J1004" i="4"/>
  <c r="I1005" i="4"/>
  <c r="J1005" i="4"/>
  <c r="I1006" i="4"/>
  <c r="J1006" i="4"/>
  <c r="I1007" i="4"/>
  <c r="J1007" i="4"/>
  <c r="I1008" i="4"/>
  <c r="J1008" i="4"/>
  <c r="I1009" i="4"/>
  <c r="J1009" i="4"/>
  <c r="I1010" i="4"/>
  <c r="J1010" i="4"/>
  <c r="I1011" i="4"/>
  <c r="J1011" i="4"/>
  <c r="I1012" i="4"/>
  <c r="J1012" i="4"/>
  <c r="I1013" i="4"/>
  <c r="J1013" i="4"/>
  <c r="I1014" i="4"/>
  <c r="J1014" i="4"/>
  <c r="I1015" i="4"/>
  <c r="J1015" i="4"/>
  <c r="I1016" i="4"/>
  <c r="J1016" i="4"/>
  <c r="I1017" i="4"/>
  <c r="J1017" i="4"/>
  <c r="I1018" i="4"/>
  <c r="J1018" i="4"/>
  <c r="I1019" i="4"/>
  <c r="J1019" i="4"/>
  <c r="I1020" i="4"/>
  <c r="J1020" i="4"/>
  <c r="I1021" i="4"/>
  <c r="J1021" i="4"/>
  <c r="I1022" i="4"/>
  <c r="J1022" i="4"/>
  <c r="I1023" i="4"/>
  <c r="J1023" i="4"/>
  <c r="I1024" i="4"/>
  <c r="J1024" i="4"/>
  <c r="I1025" i="4"/>
  <c r="J1025" i="4"/>
  <c r="I1026" i="4"/>
  <c r="J1026" i="4"/>
  <c r="I1027" i="4"/>
  <c r="J1027" i="4"/>
  <c r="I1028" i="4"/>
  <c r="J1028" i="4"/>
  <c r="I1029" i="4"/>
  <c r="J1029" i="4"/>
  <c r="I1030" i="4"/>
  <c r="J1030" i="4"/>
  <c r="I1031" i="4"/>
  <c r="J1031" i="4"/>
  <c r="I1032" i="4"/>
  <c r="J1032" i="4"/>
  <c r="I1033" i="4"/>
  <c r="J1033" i="4"/>
  <c r="I1034" i="4"/>
  <c r="J1034" i="4"/>
  <c r="I1035" i="4"/>
  <c r="J1035" i="4"/>
  <c r="I1036" i="4"/>
  <c r="J1036" i="4"/>
  <c r="I1037" i="4"/>
  <c r="J1037" i="4"/>
  <c r="I1038" i="4"/>
  <c r="J1038" i="4"/>
  <c r="I1039" i="4"/>
  <c r="J1039" i="4"/>
  <c r="I1040" i="4"/>
  <c r="J1040" i="4"/>
  <c r="I1041" i="4"/>
  <c r="J1041" i="4"/>
  <c r="I1042" i="4"/>
  <c r="J1042" i="4"/>
  <c r="I1043" i="4"/>
  <c r="J1043" i="4"/>
  <c r="I1044" i="4"/>
  <c r="J1044" i="4"/>
  <c r="I1045" i="4"/>
  <c r="J1045" i="4"/>
  <c r="I1046" i="4"/>
  <c r="J1046" i="4"/>
  <c r="I1047" i="4"/>
  <c r="J1047" i="4"/>
  <c r="I1048" i="4"/>
  <c r="J1048" i="4"/>
  <c r="I1049" i="4"/>
  <c r="J1049" i="4"/>
  <c r="I1050" i="4"/>
  <c r="J1050" i="4"/>
  <c r="I1051" i="4"/>
  <c r="J1051" i="4"/>
  <c r="I1052" i="4"/>
  <c r="J1052" i="4"/>
  <c r="I1053" i="4"/>
  <c r="J1053" i="4"/>
  <c r="I1054" i="4"/>
  <c r="J1054" i="4"/>
  <c r="I1055" i="4"/>
  <c r="J1055" i="4"/>
  <c r="I1056" i="4"/>
  <c r="J1056" i="4"/>
  <c r="I1057" i="4"/>
  <c r="J1057" i="4"/>
  <c r="I1058" i="4"/>
  <c r="J1058" i="4"/>
  <c r="I1059" i="4"/>
  <c r="J1059" i="4"/>
  <c r="I1060" i="4"/>
  <c r="J1060" i="4"/>
  <c r="I1061" i="4"/>
  <c r="J1061" i="4"/>
  <c r="I1062" i="4"/>
  <c r="J1062" i="4"/>
  <c r="I1063" i="4"/>
  <c r="J1063" i="4"/>
  <c r="I1064" i="4"/>
  <c r="J1064" i="4"/>
  <c r="I1065" i="4"/>
  <c r="J1065" i="4"/>
  <c r="I1066" i="4"/>
  <c r="J1066" i="4"/>
  <c r="I1067" i="4"/>
  <c r="J1067" i="4"/>
  <c r="I1068" i="4"/>
  <c r="J1068" i="4"/>
  <c r="I1069" i="4"/>
  <c r="J1069" i="4"/>
  <c r="I1070" i="4"/>
  <c r="J1070" i="4"/>
  <c r="I1071" i="4"/>
  <c r="J1071" i="4"/>
  <c r="I1072" i="4"/>
  <c r="J1072" i="4"/>
  <c r="I1073" i="4"/>
  <c r="J1073" i="4"/>
  <c r="I1074" i="4"/>
  <c r="J1074" i="4"/>
  <c r="I1075" i="4"/>
  <c r="J1075" i="4"/>
  <c r="I1076" i="4"/>
  <c r="J1076" i="4"/>
  <c r="I1077" i="4"/>
  <c r="J1077" i="4"/>
  <c r="I1078" i="4"/>
  <c r="J1078" i="4"/>
  <c r="I1079" i="4"/>
  <c r="J1079" i="4"/>
  <c r="I1080" i="4"/>
  <c r="J1080" i="4"/>
  <c r="I1081" i="4"/>
  <c r="J1081" i="4"/>
  <c r="I1082" i="4"/>
  <c r="J1082" i="4"/>
  <c r="I1083" i="4"/>
  <c r="J1083" i="4"/>
  <c r="I1084" i="4"/>
  <c r="J1084" i="4"/>
  <c r="I1085" i="4"/>
  <c r="J1085" i="4"/>
  <c r="I1086" i="4"/>
  <c r="J1086" i="4"/>
  <c r="I1087" i="4"/>
  <c r="J1087" i="4"/>
  <c r="I1088" i="4"/>
  <c r="J1088" i="4"/>
  <c r="I1089" i="4"/>
  <c r="J1089" i="4"/>
  <c r="I1090" i="4"/>
  <c r="J1090" i="4"/>
  <c r="I1091" i="4"/>
  <c r="J1091" i="4"/>
  <c r="I1092" i="4"/>
  <c r="J1092" i="4"/>
  <c r="I1093" i="4"/>
  <c r="J1093" i="4"/>
  <c r="I1094" i="4"/>
  <c r="J1094" i="4"/>
  <c r="I1095" i="4"/>
  <c r="J1095" i="4"/>
  <c r="I1096" i="4"/>
  <c r="J1096" i="4"/>
  <c r="I1097" i="4"/>
  <c r="J1097" i="4"/>
  <c r="I1098" i="4"/>
  <c r="J1098" i="4"/>
  <c r="I1099" i="4"/>
  <c r="J1099" i="4"/>
  <c r="I1100" i="4"/>
  <c r="J1100" i="4"/>
  <c r="I1101" i="4"/>
  <c r="J1101" i="4"/>
  <c r="I1102" i="4"/>
  <c r="J1102" i="4"/>
  <c r="I1103" i="4"/>
  <c r="J1103" i="4"/>
  <c r="I1104" i="4"/>
  <c r="J1104" i="4"/>
  <c r="I1105" i="4"/>
  <c r="J1105" i="4"/>
  <c r="I1106" i="4"/>
  <c r="J1106" i="4"/>
  <c r="I1107" i="4"/>
  <c r="J1107" i="4"/>
  <c r="I1108" i="4"/>
  <c r="J1108" i="4"/>
  <c r="I1109" i="4"/>
  <c r="J1109" i="4"/>
  <c r="I1110" i="4"/>
  <c r="J1110" i="4"/>
  <c r="I1111" i="4"/>
  <c r="J1111" i="4"/>
  <c r="I1112" i="4"/>
  <c r="J1112" i="4"/>
  <c r="I1113" i="4"/>
  <c r="J1113" i="4"/>
  <c r="I1114" i="4"/>
  <c r="J1114" i="4"/>
  <c r="I1115" i="4"/>
  <c r="J1115" i="4"/>
  <c r="I1116" i="4"/>
  <c r="J1116" i="4"/>
  <c r="I1117" i="4"/>
  <c r="J1117" i="4"/>
  <c r="I1118" i="4"/>
  <c r="J1118" i="4"/>
  <c r="I1119" i="4"/>
  <c r="J1119" i="4"/>
  <c r="I1120" i="4"/>
  <c r="J1120" i="4"/>
  <c r="I1121" i="4"/>
  <c r="J1121" i="4"/>
  <c r="I1122" i="4"/>
  <c r="J1122" i="4"/>
  <c r="I1123" i="4"/>
  <c r="J1123" i="4"/>
  <c r="I1124" i="4"/>
  <c r="J1124" i="4"/>
  <c r="I1125" i="4"/>
  <c r="J1125" i="4"/>
  <c r="I1126" i="4"/>
  <c r="J1126" i="4"/>
  <c r="I1127" i="4"/>
  <c r="J1127" i="4"/>
  <c r="I1128" i="4"/>
  <c r="J1128" i="4"/>
  <c r="I1129" i="4"/>
  <c r="J1129" i="4"/>
  <c r="I1130" i="4"/>
  <c r="J1130" i="4"/>
  <c r="I1131" i="4"/>
  <c r="J1131" i="4"/>
  <c r="I1132" i="4"/>
  <c r="J1132" i="4"/>
  <c r="I1133" i="4"/>
  <c r="J1133" i="4"/>
  <c r="I1134" i="4"/>
  <c r="J1134" i="4"/>
  <c r="I1135" i="4"/>
  <c r="J1135" i="4"/>
  <c r="I1136" i="4"/>
  <c r="J1136" i="4"/>
  <c r="I1137" i="4"/>
  <c r="J1137" i="4"/>
  <c r="I1138" i="4"/>
  <c r="J1138" i="4"/>
  <c r="I1139" i="4"/>
  <c r="J1139" i="4"/>
  <c r="I1140" i="4"/>
  <c r="J1140" i="4"/>
  <c r="I1141" i="4"/>
  <c r="J1141" i="4"/>
  <c r="I1142" i="4"/>
  <c r="J1142" i="4"/>
  <c r="I1143" i="4"/>
  <c r="J1143" i="4"/>
  <c r="I1144" i="4"/>
  <c r="J1144" i="4"/>
  <c r="I1145" i="4"/>
  <c r="J1145" i="4"/>
  <c r="I1146" i="4"/>
  <c r="J1146" i="4"/>
  <c r="I1147" i="4"/>
  <c r="J1147" i="4"/>
  <c r="I1148" i="4"/>
  <c r="J1148" i="4"/>
  <c r="I1149" i="4"/>
  <c r="J1149" i="4"/>
  <c r="I1150" i="4"/>
  <c r="J1150" i="4"/>
  <c r="I1151" i="4"/>
  <c r="J1151" i="4"/>
  <c r="I1152" i="4"/>
  <c r="J1152" i="4"/>
  <c r="I1153" i="4"/>
  <c r="J1153" i="4"/>
  <c r="I1154" i="4"/>
  <c r="J1154" i="4"/>
  <c r="I1155" i="4"/>
  <c r="J1155" i="4"/>
  <c r="I1156" i="4"/>
  <c r="J1156" i="4"/>
  <c r="I1157" i="4"/>
  <c r="J1157" i="4"/>
  <c r="I1158" i="4"/>
  <c r="J1158" i="4"/>
  <c r="I1159" i="4"/>
  <c r="J1159" i="4"/>
  <c r="I1160" i="4"/>
  <c r="J1160" i="4"/>
  <c r="I1161" i="4"/>
  <c r="J1161" i="4"/>
  <c r="I1162" i="4"/>
  <c r="J1162" i="4"/>
  <c r="I1163" i="4"/>
  <c r="J1163" i="4"/>
  <c r="I1164" i="4"/>
  <c r="J1164" i="4"/>
  <c r="I1165" i="4"/>
  <c r="J1165" i="4"/>
  <c r="I1166" i="4"/>
  <c r="J1166" i="4"/>
  <c r="I1167" i="4"/>
  <c r="J1167" i="4"/>
  <c r="I1168" i="4"/>
  <c r="J1168" i="4"/>
  <c r="I1169" i="4"/>
  <c r="J1169" i="4"/>
  <c r="I1170" i="4"/>
  <c r="J1170" i="4"/>
  <c r="I1171" i="4"/>
  <c r="J1171" i="4"/>
  <c r="I1172" i="4"/>
  <c r="J1172" i="4"/>
  <c r="I1173" i="4"/>
  <c r="J1173" i="4"/>
  <c r="I1174" i="4"/>
  <c r="J1174" i="4"/>
  <c r="I1175" i="4"/>
  <c r="J1175" i="4"/>
  <c r="I1176" i="4"/>
  <c r="J1176" i="4"/>
  <c r="I1177" i="4"/>
  <c r="J1177" i="4"/>
  <c r="I1178" i="4"/>
  <c r="J1178" i="4"/>
  <c r="I1179" i="4"/>
  <c r="J1179" i="4"/>
  <c r="I1180" i="4"/>
  <c r="J1180" i="4"/>
  <c r="I1181" i="4"/>
  <c r="J1181" i="4"/>
  <c r="I1182" i="4"/>
  <c r="J1182" i="4"/>
  <c r="I1183" i="4"/>
  <c r="J1183" i="4"/>
  <c r="I1184" i="4"/>
  <c r="J1184" i="4"/>
  <c r="I1185" i="4"/>
  <c r="J1185" i="4"/>
  <c r="I1186" i="4"/>
  <c r="J1186" i="4"/>
  <c r="I1187" i="4"/>
  <c r="J1187" i="4"/>
  <c r="I1188" i="4"/>
  <c r="J1188" i="4"/>
  <c r="I1189" i="4"/>
  <c r="J1189" i="4"/>
  <c r="I1190" i="4"/>
  <c r="J1190" i="4"/>
  <c r="I1191" i="4"/>
  <c r="J1191" i="4"/>
  <c r="I1192" i="4"/>
  <c r="J1192" i="4"/>
  <c r="I1193" i="4"/>
  <c r="J1193" i="4"/>
  <c r="I1194" i="4"/>
  <c r="J1194" i="4"/>
  <c r="I1195" i="4"/>
  <c r="J1195" i="4"/>
  <c r="I1196" i="4"/>
  <c r="J1196" i="4"/>
  <c r="I1197" i="4"/>
  <c r="J1197" i="4"/>
  <c r="I1198" i="4"/>
  <c r="J1198" i="4"/>
  <c r="I1199" i="4"/>
  <c r="J1199" i="4"/>
  <c r="I1200" i="4"/>
  <c r="J1200" i="4"/>
  <c r="I1201" i="4"/>
  <c r="J1201" i="4"/>
  <c r="I1202" i="4"/>
  <c r="J1202" i="4"/>
  <c r="I1203" i="4"/>
  <c r="J1203" i="4"/>
  <c r="I1204" i="4"/>
  <c r="J1204" i="4"/>
  <c r="I1205" i="4"/>
  <c r="J1205" i="4"/>
  <c r="I1206" i="4"/>
  <c r="J1206" i="4"/>
  <c r="I1207" i="4"/>
  <c r="J1207" i="4"/>
  <c r="I1208" i="4"/>
  <c r="J1208" i="4"/>
  <c r="I1209" i="4"/>
  <c r="J1209" i="4"/>
  <c r="I1210" i="4"/>
  <c r="J1210" i="4"/>
  <c r="I1211" i="4"/>
  <c r="J1211" i="4"/>
  <c r="I1212" i="4"/>
  <c r="J1212" i="4"/>
  <c r="I1213" i="4"/>
  <c r="J1213" i="4"/>
  <c r="I1214" i="4"/>
  <c r="J1214" i="4"/>
  <c r="I1215" i="4"/>
  <c r="J1215" i="4"/>
  <c r="I1216" i="4"/>
  <c r="J1216" i="4"/>
  <c r="I1217" i="4"/>
  <c r="J1217" i="4"/>
  <c r="I1218" i="4"/>
  <c r="J1218" i="4"/>
  <c r="I1219" i="4"/>
  <c r="J1219" i="4"/>
  <c r="I1220" i="4"/>
  <c r="J1220" i="4"/>
  <c r="I1221" i="4"/>
  <c r="J1221" i="4"/>
  <c r="I1222" i="4"/>
  <c r="J1222" i="4"/>
  <c r="I1223" i="4"/>
  <c r="J1223" i="4"/>
  <c r="I1224" i="4"/>
  <c r="J1224" i="4"/>
  <c r="I1225" i="4"/>
  <c r="J1225" i="4"/>
  <c r="I1226" i="4"/>
  <c r="J1226" i="4"/>
  <c r="I1227" i="4"/>
  <c r="J1227" i="4"/>
  <c r="I1228" i="4"/>
  <c r="J1228" i="4"/>
  <c r="I1229" i="4"/>
  <c r="J1229" i="4"/>
  <c r="I1230" i="4"/>
  <c r="J1230" i="4"/>
  <c r="I1231" i="4"/>
  <c r="J1231" i="4"/>
  <c r="I1232" i="4"/>
  <c r="J1232" i="4"/>
  <c r="I1233" i="4"/>
  <c r="J1233" i="4"/>
  <c r="I1234" i="4"/>
  <c r="J1234" i="4"/>
  <c r="I1235" i="4"/>
  <c r="J1235" i="4"/>
  <c r="I1236" i="4"/>
  <c r="J1236" i="4"/>
  <c r="I1237" i="4"/>
  <c r="J1237" i="4"/>
  <c r="I1238" i="4"/>
  <c r="J1238" i="4"/>
  <c r="I1239" i="4"/>
  <c r="J1239" i="4"/>
  <c r="I1240" i="4"/>
  <c r="J1240" i="4"/>
  <c r="I1241" i="4"/>
  <c r="J1241" i="4"/>
  <c r="I1242" i="4"/>
  <c r="J1242" i="4"/>
  <c r="I1243" i="4"/>
  <c r="J1243" i="4"/>
  <c r="I1244" i="4"/>
  <c r="J1244" i="4"/>
  <c r="I1245" i="4"/>
  <c r="J1245" i="4"/>
  <c r="I1246" i="4"/>
  <c r="J1246" i="4"/>
  <c r="I1247" i="4"/>
  <c r="J1247" i="4"/>
  <c r="I1248" i="4"/>
  <c r="J1248" i="4"/>
  <c r="I1249" i="4"/>
  <c r="J1249" i="4"/>
  <c r="I1250" i="4"/>
  <c r="J1250" i="4"/>
  <c r="I1251" i="4"/>
  <c r="J1251" i="4"/>
  <c r="I1252" i="4"/>
  <c r="J1252" i="4"/>
  <c r="I1253" i="4"/>
  <c r="J1253" i="4"/>
  <c r="I1254" i="4"/>
  <c r="J1254" i="4"/>
  <c r="I1255" i="4"/>
  <c r="J1255" i="4"/>
  <c r="I1256" i="4"/>
  <c r="J1256" i="4"/>
  <c r="I1257" i="4"/>
  <c r="J1257" i="4"/>
  <c r="I1258" i="4"/>
  <c r="J1258" i="4"/>
  <c r="I1259" i="4"/>
  <c r="J1259" i="4"/>
  <c r="I1260" i="4"/>
  <c r="J1260" i="4"/>
  <c r="I1261" i="4"/>
  <c r="J1261" i="4"/>
  <c r="I1262" i="4"/>
  <c r="J1262" i="4"/>
  <c r="I1263" i="4"/>
  <c r="J1263" i="4"/>
  <c r="I1264" i="4"/>
  <c r="J1264" i="4"/>
  <c r="I1265" i="4"/>
  <c r="J1265" i="4"/>
  <c r="I1266" i="4"/>
  <c r="J1266" i="4"/>
  <c r="I1267" i="4"/>
  <c r="J1267" i="4"/>
  <c r="I1268" i="4"/>
  <c r="J1268" i="4"/>
  <c r="I1269" i="4"/>
  <c r="J1269" i="4"/>
  <c r="I1270" i="4"/>
  <c r="J1270" i="4"/>
  <c r="I1271" i="4"/>
  <c r="J1271" i="4"/>
  <c r="I1272" i="4"/>
  <c r="J1272" i="4"/>
  <c r="I1273" i="4"/>
  <c r="J1273" i="4"/>
  <c r="I1274" i="4"/>
  <c r="J1274" i="4"/>
  <c r="I1275" i="4"/>
  <c r="J1275" i="4"/>
  <c r="I1276" i="4"/>
  <c r="J1276" i="4"/>
  <c r="I1277" i="4"/>
  <c r="J1277" i="4"/>
  <c r="I1278" i="4"/>
  <c r="J1278" i="4"/>
  <c r="I1279" i="4"/>
  <c r="J1279" i="4"/>
  <c r="I1280" i="4"/>
  <c r="J1280" i="4"/>
  <c r="I1281" i="4"/>
  <c r="J1281" i="4"/>
  <c r="I1282" i="4"/>
  <c r="J1282" i="4"/>
  <c r="I1283" i="4"/>
  <c r="J1283" i="4"/>
  <c r="I1284" i="4"/>
  <c r="J1284" i="4"/>
  <c r="I1285" i="4"/>
  <c r="J1285" i="4"/>
  <c r="I1286" i="4"/>
  <c r="J1286" i="4"/>
  <c r="I1287" i="4"/>
  <c r="J1287" i="4"/>
  <c r="I1288" i="4"/>
  <c r="J1288" i="4"/>
  <c r="I1289" i="4"/>
  <c r="J1289" i="4"/>
  <c r="I1290" i="4"/>
  <c r="J1290" i="4"/>
  <c r="I1291" i="4"/>
  <c r="J1291" i="4"/>
  <c r="I1292" i="4"/>
  <c r="J1292" i="4"/>
  <c r="I1293" i="4"/>
  <c r="J1293" i="4"/>
  <c r="I1294" i="4"/>
  <c r="J1294" i="4"/>
  <c r="I1295" i="4"/>
  <c r="J1295" i="4"/>
  <c r="I1296" i="4"/>
  <c r="J1296" i="4"/>
  <c r="I1297" i="4"/>
  <c r="J1297" i="4"/>
  <c r="I1298" i="4"/>
  <c r="J1298" i="4"/>
  <c r="I1299" i="4"/>
  <c r="J1299" i="4"/>
  <c r="I1300" i="4"/>
  <c r="J1300" i="4"/>
  <c r="I1301" i="4"/>
  <c r="J1301" i="4"/>
  <c r="I1302" i="4"/>
  <c r="J1302" i="4"/>
  <c r="I1303" i="4"/>
  <c r="J1303" i="4"/>
  <c r="I1304" i="4"/>
  <c r="J1304" i="4"/>
  <c r="I1305" i="4"/>
  <c r="J1305" i="4"/>
  <c r="I1306" i="4"/>
  <c r="J1306" i="4"/>
  <c r="I1307" i="4"/>
  <c r="J1307" i="4"/>
  <c r="I1308" i="4"/>
  <c r="J1308" i="4"/>
  <c r="I1309" i="4"/>
  <c r="J1309" i="4"/>
  <c r="I1310" i="4"/>
  <c r="J1310" i="4"/>
  <c r="I1311" i="4"/>
  <c r="J1311" i="4"/>
  <c r="I1312" i="4"/>
  <c r="J1312" i="4"/>
  <c r="I1313" i="4"/>
  <c r="J1313" i="4"/>
  <c r="I1314" i="4"/>
  <c r="J1314" i="4"/>
  <c r="I1315" i="4"/>
  <c r="J1315" i="4"/>
  <c r="I1316" i="4"/>
  <c r="J1316" i="4"/>
  <c r="I1317" i="4"/>
  <c r="J1317" i="4"/>
  <c r="I1318" i="4"/>
  <c r="J1318" i="4"/>
  <c r="I1319" i="4"/>
  <c r="J1319" i="4"/>
  <c r="I1320" i="4"/>
  <c r="J1320" i="4"/>
  <c r="I1321" i="4"/>
  <c r="J1321" i="4"/>
  <c r="I1322" i="4"/>
  <c r="J1322" i="4"/>
  <c r="I1323" i="4"/>
  <c r="J1323" i="4"/>
  <c r="I1324" i="4"/>
  <c r="J1324" i="4"/>
  <c r="I1325" i="4"/>
  <c r="J1325" i="4"/>
  <c r="I1326" i="4"/>
  <c r="J1326" i="4"/>
  <c r="I1327" i="4"/>
  <c r="J1327" i="4"/>
  <c r="I1328" i="4"/>
  <c r="J1328" i="4"/>
  <c r="I1329" i="4"/>
  <c r="J1329" i="4"/>
  <c r="I1330" i="4"/>
  <c r="J1330" i="4"/>
  <c r="I1331" i="4"/>
  <c r="J1331" i="4"/>
  <c r="I1332" i="4"/>
  <c r="J1332" i="4"/>
  <c r="I1333" i="4"/>
  <c r="J1333" i="4"/>
  <c r="I1334" i="4"/>
  <c r="J1334" i="4"/>
  <c r="I1335" i="4"/>
  <c r="J1335" i="4"/>
  <c r="I1336" i="4"/>
  <c r="J1336" i="4"/>
  <c r="I1337" i="4"/>
  <c r="J1337" i="4"/>
  <c r="I1338" i="4"/>
  <c r="J1338" i="4"/>
  <c r="I1339" i="4"/>
  <c r="J1339" i="4"/>
  <c r="I1340" i="4"/>
  <c r="J1340" i="4"/>
  <c r="I1341" i="4"/>
  <c r="J1341" i="4"/>
  <c r="I1342" i="4"/>
  <c r="J1342" i="4"/>
  <c r="I1343" i="4"/>
  <c r="J1343" i="4"/>
  <c r="I1344" i="4"/>
  <c r="J1344" i="4"/>
  <c r="I1345" i="4"/>
  <c r="J1345" i="4"/>
  <c r="I1346" i="4"/>
  <c r="J1346" i="4"/>
  <c r="I1347" i="4"/>
  <c r="J1347" i="4"/>
  <c r="I1348" i="4"/>
  <c r="J1348" i="4"/>
  <c r="I1349" i="4"/>
  <c r="J1349" i="4"/>
  <c r="I1350" i="4"/>
  <c r="J1350" i="4"/>
  <c r="I1351" i="4"/>
  <c r="J1351" i="4"/>
  <c r="I1352" i="4"/>
  <c r="J1352" i="4"/>
  <c r="I1353" i="4"/>
  <c r="J1353" i="4"/>
  <c r="I1354" i="4"/>
  <c r="J1354" i="4"/>
  <c r="I1355" i="4"/>
  <c r="J1355" i="4"/>
  <c r="I1356" i="4"/>
  <c r="J1356" i="4"/>
  <c r="I1357" i="4"/>
  <c r="J1357" i="4"/>
  <c r="I1358" i="4"/>
  <c r="J1358" i="4"/>
  <c r="I1359" i="4"/>
  <c r="J1359" i="4"/>
  <c r="I1360" i="4"/>
  <c r="J1360" i="4"/>
  <c r="I1361" i="4"/>
  <c r="J1361" i="4"/>
  <c r="I1362" i="4"/>
  <c r="J1362" i="4"/>
  <c r="I1363" i="4"/>
  <c r="J1363" i="4"/>
  <c r="I1364" i="4"/>
  <c r="J1364" i="4"/>
  <c r="I1365" i="4"/>
  <c r="J1365" i="4"/>
  <c r="I1366" i="4"/>
  <c r="J1366" i="4"/>
  <c r="I1367" i="4"/>
  <c r="J1367" i="4"/>
  <c r="I1368" i="4"/>
  <c r="J1368" i="4"/>
  <c r="I1369" i="4"/>
  <c r="J1369" i="4"/>
  <c r="I1370" i="4"/>
  <c r="J1370" i="4"/>
  <c r="I1371" i="4"/>
  <c r="J1371" i="4"/>
  <c r="I1372" i="4"/>
  <c r="J1372" i="4"/>
  <c r="I1373" i="4"/>
  <c r="J1373" i="4"/>
  <c r="I1374" i="4"/>
  <c r="J1374" i="4"/>
  <c r="I1375" i="4"/>
  <c r="J1375" i="4"/>
  <c r="I1376" i="4"/>
  <c r="J1376" i="4"/>
  <c r="I1377" i="4"/>
  <c r="J1377" i="4"/>
  <c r="I1378" i="4"/>
  <c r="J1378" i="4"/>
  <c r="I1379" i="4"/>
  <c r="J1379" i="4"/>
  <c r="I1380" i="4"/>
  <c r="J1380" i="4"/>
  <c r="I1381" i="4"/>
  <c r="J1381" i="4"/>
  <c r="I1382" i="4"/>
  <c r="J1382" i="4"/>
  <c r="I1383" i="4"/>
  <c r="J1383" i="4"/>
  <c r="I1384" i="4"/>
  <c r="J1384" i="4"/>
  <c r="I1385" i="4"/>
  <c r="J1385" i="4"/>
  <c r="I1386" i="4"/>
  <c r="J1386" i="4"/>
  <c r="I1387" i="4"/>
  <c r="J1387" i="4"/>
  <c r="I1388" i="4"/>
  <c r="J1388" i="4"/>
  <c r="I1389" i="4"/>
  <c r="J1389" i="4"/>
  <c r="I1390" i="4"/>
  <c r="J1390" i="4"/>
  <c r="I1391" i="4"/>
  <c r="J1391" i="4"/>
  <c r="I1392" i="4"/>
  <c r="J1392" i="4"/>
  <c r="I1393" i="4"/>
  <c r="J1393" i="4"/>
  <c r="I1394" i="4"/>
  <c r="J1394" i="4"/>
  <c r="I1395" i="4"/>
  <c r="J1395" i="4"/>
  <c r="I1396" i="4"/>
  <c r="J1396" i="4"/>
  <c r="I1397" i="4"/>
  <c r="J1397" i="4"/>
  <c r="I1398" i="4"/>
  <c r="J1398" i="4"/>
  <c r="I1399" i="4"/>
  <c r="J1399" i="4"/>
  <c r="I1400" i="4"/>
  <c r="J1400" i="4"/>
  <c r="I1401" i="4"/>
  <c r="J1401" i="4"/>
  <c r="I1402" i="4"/>
  <c r="J1402" i="4"/>
  <c r="I1403" i="4"/>
  <c r="J1403" i="4"/>
  <c r="I1404" i="4"/>
  <c r="J1404" i="4"/>
  <c r="I1405" i="4"/>
  <c r="J1405" i="4"/>
  <c r="I1406" i="4"/>
  <c r="J1406" i="4"/>
  <c r="I1407" i="4"/>
  <c r="J1407" i="4"/>
  <c r="I1408" i="4"/>
  <c r="J1408" i="4"/>
  <c r="I1409" i="4"/>
  <c r="J1409" i="4"/>
  <c r="I1410" i="4"/>
  <c r="J1410" i="4"/>
  <c r="I1411" i="4"/>
  <c r="J1411" i="4"/>
  <c r="I1412" i="4"/>
  <c r="J1412" i="4"/>
  <c r="I1413" i="4"/>
  <c r="J1413" i="4"/>
  <c r="I1414" i="4"/>
  <c r="J1414" i="4"/>
  <c r="I1415" i="4"/>
  <c r="J1415" i="4"/>
  <c r="I1416" i="4"/>
  <c r="J1416" i="4"/>
  <c r="I1417" i="4"/>
  <c r="J1417" i="4"/>
  <c r="I1418" i="4"/>
  <c r="J1418" i="4"/>
  <c r="I1419" i="4"/>
  <c r="J1419" i="4"/>
  <c r="I1420" i="4"/>
  <c r="J1420" i="4"/>
  <c r="I1421" i="4"/>
  <c r="J1421" i="4"/>
  <c r="I1422" i="4"/>
  <c r="J1422" i="4"/>
  <c r="I1423" i="4"/>
  <c r="J1423" i="4"/>
  <c r="I1424" i="4"/>
  <c r="J1424" i="4"/>
  <c r="I1425" i="4"/>
  <c r="J1425" i="4"/>
  <c r="I1426" i="4"/>
  <c r="J1426" i="4"/>
  <c r="I1427" i="4"/>
  <c r="J1427" i="4"/>
  <c r="I1428" i="4"/>
  <c r="J1428" i="4"/>
  <c r="I1429" i="4"/>
  <c r="J1429" i="4"/>
  <c r="I1430" i="4"/>
  <c r="J1430" i="4"/>
  <c r="I1431" i="4"/>
  <c r="J1431" i="4"/>
  <c r="I1432" i="4"/>
  <c r="J1432" i="4"/>
  <c r="I1433" i="4"/>
  <c r="J1433" i="4"/>
  <c r="I1434" i="4"/>
  <c r="J1434" i="4"/>
  <c r="I1435" i="4"/>
  <c r="J1435" i="4"/>
  <c r="I1436" i="4"/>
  <c r="J1436" i="4"/>
  <c r="I1437" i="4"/>
  <c r="J1437" i="4"/>
  <c r="I1438" i="4"/>
  <c r="J1438" i="4"/>
  <c r="I1439" i="4"/>
  <c r="J1439" i="4"/>
  <c r="I1440" i="4"/>
  <c r="J1440" i="4"/>
  <c r="I1441" i="4"/>
  <c r="J1441" i="4"/>
  <c r="I1442" i="4"/>
  <c r="J1442" i="4"/>
  <c r="I1443" i="4"/>
  <c r="J1443" i="4"/>
  <c r="I1444" i="4"/>
  <c r="J1444" i="4"/>
  <c r="I1445" i="4"/>
  <c r="J1445" i="4"/>
  <c r="I1446" i="4"/>
  <c r="J1446" i="4"/>
  <c r="I1447" i="4"/>
  <c r="J1447" i="4"/>
  <c r="I1448" i="4"/>
  <c r="J1448" i="4"/>
  <c r="I1449" i="4"/>
  <c r="J1449" i="4"/>
  <c r="I1450" i="4"/>
  <c r="J1450" i="4"/>
  <c r="I1451" i="4"/>
  <c r="J1451" i="4"/>
  <c r="I1452" i="4"/>
  <c r="J1452" i="4"/>
  <c r="I1453" i="4"/>
  <c r="J1453" i="4"/>
  <c r="I1454" i="4"/>
  <c r="J1454" i="4"/>
  <c r="I1455" i="4"/>
  <c r="J1455" i="4"/>
  <c r="I1456" i="4"/>
  <c r="J1456" i="4"/>
  <c r="I1457" i="4"/>
  <c r="J1457" i="4"/>
  <c r="I1458" i="4"/>
  <c r="J1458" i="4"/>
  <c r="I1459" i="4"/>
  <c r="J1459" i="4"/>
  <c r="I1460" i="4"/>
  <c r="J1460" i="4"/>
  <c r="I1461" i="4"/>
  <c r="J1461" i="4"/>
  <c r="I1462" i="4"/>
  <c r="J1462" i="4"/>
  <c r="I1463" i="4"/>
  <c r="J1463" i="4"/>
  <c r="I1464" i="4"/>
  <c r="J1464" i="4"/>
  <c r="I1465" i="4"/>
  <c r="J1465" i="4"/>
  <c r="I1466" i="4"/>
  <c r="J1466" i="4"/>
  <c r="I1467" i="4"/>
  <c r="J1467" i="4"/>
  <c r="I1468" i="4"/>
  <c r="J1468" i="4"/>
  <c r="I1469" i="4"/>
  <c r="J1469" i="4"/>
  <c r="I1470" i="4"/>
  <c r="J1470" i="4"/>
  <c r="I1471" i="4"/>
  <c r="J1471" i="4"/>
  <c r="I1472" i="4"/>
  <c r="J1472" i="4"/>
  <c r="I1473" i="4"/>
  <c r="J1473" i="4"/>
  <c r="I1474" i="4"/>
  <c r="J1474" i="4"/>
  <c r="I1475" i="4"/>
  <c r="J1475" i="4"/>
  <c r="I1476" i="4"/>
  <c r="J1476" i="4"/>
  <c r="I1477" i="4"/>
  <c r="J1477" i="4"/>
  <c r="I1478" i="4"/>
  <c r="J1478" i="4"/>
  <c r="I1479" i="4"/>
  <c r="J1479" i="4"/>
  <c r="I1480" i="4"/>
  <c r="J1480" i="4"/>
  <c r="I1481" i="4"/>
  <c r="J1481" i="4"/>
  <c r="I1482" i="4"/>
  <c r="J1482" i="4"/>
  <c r="I1483" i="4"/>
  <c r="J1483" i="4"/>
  <c r="I1484" i="4"/>
  <c r="J1484" i="4"/>
  <c r="I1485" i="4"/>
  <c r="J1485" i="4"/>
  <c r="I1486" i="4"/>
  <c r="J1486" i="4"/>
  <c r="I1487" i="4"/>
  <c r="J1487" i="4"/>
  <c r="I1488" i="4"/>
  <c r="J1488" i="4"/>
  <c r="I1489" i="4"/>
  <c r="J1489" i="4"/>
  <c r="I1490" i="4"/>
  <c r="J1490" i="4"/>
  <c r="I1491" i="4"/>
  <c r="J1491" i="4"/>
  <c r="I1492" i="4"/>
  <c r="J1492" i="4"/>
  <c r="I1493" i="4"/>
  <c r="J1493" i="4"/>
  <c r="I1494" i="4"/>
  <c r="J1494" i="4"/>
  <c r="I1495" i="4"/>
  <c r="J1495" i="4"/>
  <c r="I1496" i="4"/>
  <c r="J1496" i="4"/>
  <c r="I1497" i="4"/>
  <c r="J1497" i="4"/>
  <c r="I1498" i="4"/>
  <c r="J1498" i="4"/>
  <c r="I1499" i="4"/>
  <c r="J1499" i="4"/>
  <c r="I1500" i="4"/>
  <c r="J1500" i="4"/>
  <c r="I1501" i="4"/>
  <c r="J1501" i="4"/>
  <c r="I1502" i="4"/>
  <c r="J1502" i="4"/>
  <c r="I1503" i="4"/>
  <c r="J1503" i="4"/>
  <c r="I1504" i="4"/>
  <c r="J1504" i="4"/>
  <c r="I1505" i="4"/>
  <c r="J1505" i="4"/>
  <c r="I1506" i="4"/>
  <c r="J1506" i="4"/>
  <c r="I1507" i="4"/>
  <c r="J1507" i="4"/>
  <c r="I1508" i="4"/>
  <c r="J1508" i="4"/>
  <c r="I1509" i="4"/>
  <c r="J1509" i="4"/>
  <c r="I1510" i="4"/>
  <c r="J1510" i="4"/>
  <c r="I1511" i="4"/>
  <c r="J1511" i="4"/>
  <c r="I1512" i="4"/>
  <c r="J1512" i="4"/>
  <c r="I1513" i="4"/>
  <c r="J1513" i="4"/>
  <c r="I1514" i="4"/>
  <c r="J1514" i="4"/>
  <c r="I1515" i="4"/>
  <c r="J1515" i="4"/>
  <c r="I1516" i="4"/>
  <c r="J1516" i="4"/>
  <c r="I1517" i="4"/>
  <c r="J1517" i="4"/>
  <c r="I1518" i="4"/>
  <c r="J1518" i="4"/>
  <c r="I1519" i="4"/>
  <c r="J1519" i="4"/>
  <c r="I1520" i="4"/>
  <c r="J1520" i="4"/>
  <c r="I1521" i="4"/>
  <c r="J1521" i="4"/>
  <c r="I1522" i="4"/>
  <c r="J1522" i="4"/>
  <c r="I1523" i="4"/>
  <c r="J1523" i="4"/>
  <c r="I1524" i="4"/>
  <c r="J1524" i="4"/>
  <c r="I1525" i="4"/>
  <c r="J1525" i="4"/>
  <c r="I1526" i="4"/>
  <c r="J1526" i="4"/>
  <c r="I1527" i="4"/>
  <c r="J1527" i="4"/>
  <c r="I1528" i="4"/>
  <c r="J1528" i="4"/>
  <c r="I1529" i="4"/>
  <c r="J1529" i="4"/>
  <c r="I1530" i="4"/>
  <c r="J1530" i="4"/>
  <c r="I1531" i="4"/>
  <c r="J1531" i="4"/>
  <c r="I1532" i="4"/>
  <c r="J1532" i="4"/>
  <c r="I1533" i="4"/>
  <c r="J1533" i="4"/>
  <c r="I1534" i="4"/>
  <c r="J1534" i="4"/>
  <c r="I1535" i="4"/>
  <c r="J1535" i="4"/>
  <c r="I1536" i="4"/>
  <c r="J1536" i="4"/>
  <c r="I1537" i="4"/>
  <c r="J1537" i="4"/>
  <c r="I1538" i="4"/>
  <c r="J1538" i="4"/>
  <c r="I1539" i="4"/>
  <c r="J1539" i="4"/>
  <c r="I1540" i="4"/>
  <c r="J1540" i="4"/>
  <c r="I1541" i="4"/>
  <c r="J1541" i="4"/>
  <c r="I1542" i="4"/>
  <c r="J1542" i="4"/>
  <c r="I1543" i="4"/>
  <c r="J1543" i="4"/>
  <c r="I1544" i="4"/>
  <c r="J1544" i="4"/>
  <c r="I1545" i="4"/>
  <c r="J1545" i="4"/>
  <c r="I1546" i="4"/>
  <c r="J1546" i="4"/>
  <c r="I1547" i="4"/>
  <c r="J1547" i="4"/>
  <c r="I1548" i="4"/>
  <c r="J1548" i="4"/>
  <c r="I1549" i="4"/>
  <c r="J1549" i="4"/>
  <c r="I1550" i="4"/>
  <c r="J1550" i="4"/>
  <c r="I1551" i="4"/>
  <c r="J1551" i="4"/>
  <c r="I1552" i="4"/>
  <c r="J1552" i="4"/>
  <c r="I1553" i="4"/>
  <c r="J1553" i="4"/>
  <c r="I1554" i="4"/>
  <c r="J1554" i="4"/>
  <c r="I1555" i="4"/>
  <c r="J1555" i="4"/>
  <c r="I1556" i="4"/>
  <c r="J1556" i="4"/>
  <c r="I1557" i="4"/>
  <c r="J1557" i="4"/>
  <c r="I1558" i="4"/>
  <c r="J1558" i="4"/>
  <c r="I1559" i="4"/>
  <c r="J1559" i="4"/>
  <c r="I1560" i="4"/>
  <c r="J1560" i="4"/>
  <c r="I1561" i="4"/>
  <c r="J1561" i="4"/>
  <c r="I1562" i="4"/>
  <c r="J1562" i="4"/>
  <c r="I1563" i="4"/>
  <c r="J1563" i="4"/>
  <c r="I1564" i="4"/>
  <c r="J1564" i="4"/>
  <c r="I1565" i="4"/>
  <c r="J1565" i="4"/>
  <c r="I1566" i="4"/>
  <c r="J1566" i="4"/>
  <c r="I1567" i="4"/>
  <c r="J1567" i="4"/>
  <c r="I1568" i="4"/>
  <c r="J1568" i="4"/>
  <c r="I1569" i="4"/>
  <c r="J1569" i="4"/>
  <c r="I1570" i="4"/>
  <c r="J1570" i="4"/>
  <c r="I1571" i="4"/>
  <c r="J1571" i="4"/>
  <c r="I1572" i="4"/>
  <c r="J1572" i="4"/>
  <c r="I1573" i="4"/>
  <c r="J1573" i="4"/>
  <c r="I1574" i="4"/>
  <c r="J1574" i="4"/>
  <c r="I1575" i="4"/>
  <c r="J1575" i="4"/>
  <c r="I1576" i="4"/>
  <c r="J1576" i="4"/>
  <c r="I1577" i="4"/>
  <c r="J1577" i="4"/>
  <c r="I1578" i="4"/>
  <c r="J1578" i="4"/>
  <c r="I1579" i="4"/>
  <c r="J1579" i="4"/>
  <c r="I1580" i="4"/>
  <c r="J1580" i="4"/>
  <c r="I1581" i="4"/>
  <c r="J1581" i="4"/>
  <c r="I1582" i="4"/>
  <c r="J1582" i="4"/>
  <c r="I1583" i="4"/>
  <c r="J1583" i="4"/>
  <c r="I1584" i="4"/>
  <c r="J1584" i="4"/>
  <c r="I1585" i="4"/>
  <c r="J1585" i="4"/>
  <c r="I1586" i="4"/>
  <c r="J1586" i="4"/>
  <c r="I1587" i="4"/>
  <c r="J1587" i="4"/>
  <c r="I1588" i="4"/>
  <c r="J1588" i="4"/>
  <c r="I1589" i="4"/>
  <c r="J1589" i="4"/>
  <c r="I1590" i="4"/>
  <c r="J1590" i="4"/>
  <c r="I1591" i="4"/>
  <c r="J1591" i="4"/>
  <c r="I1592" i="4"/>
  <c r="J1592" i="4"/>
  <c r="I1593" i="4"/>
  <c r="J1593" i="4"/>
  <c r="I1594" i="4"/>
  <c r="J1594" i="4"/>
  <c r="I1595" i="4"/>
  <c r="J1595" i="4"/>
  <c r="I1596" i="4"/>
  <c r="J1596" i="4"/>
  <c r="I1597" i="4"/>
  <c r="J1597" i="4"/>
  <c r="I1598" i="4"/>
  <c r="J1598" i="4"/>
  <c r="I1599" i="4"/>
  <c r="J1599" i="4"/>
  <c r="I1600" i="4"/>
  <c r="J1600" i="4"/>
  <c r="I1601" i="4"/>
  <c r="J1601" i="4"/>
  <c r="I1602" i="4"/>
  <c r="J1602" i="4"/>
  <c r="I1603" i="4"/>
  <c r="J1603" i="4"/>
  <c r="I1604" i="4"/>
  <c r="J1604" i="4"/>
  <c r="I1605" i="4"/>
  <c r="J1605" i="4"/>
  <c r="I1606" i="4"/>
  <c r="J1606" i="4"/>
  <c r="I1607" i="4"/>
  <c r="J1607" i="4"/>
  <c r="I1608" i="4"/>
  <c r="J1608" i="4"/>
  <c r="I1609" i="4"/>
  <c r="J1609" i="4"/>
  <c r="I1610" i="4"/>
  <c r="J1610" i="4"/>
  <c r="I1611" i="4"/>
  <c r="J1611" i="4"/>
  <c r="I1612" i="4"/>
  <c r="J1612" i="4"/>
  <c r="I1613" i="4"/>
  <c r="J1613" i="4"/>
  <c r="I1614" i="4"/>
  <c r="J1614" i="4"/>
  <c r="I1615" i="4"/>
  <c r="J1615" i="4"/>
  <c r="I1616" i="4"/>
  <c r="J1616" i="4"/>
  <c r="I1617" i="4"/>
  <c r="J1617" i="4"/>
  <c r="I1618" i="4"/>
  <c r="J1618" i="4"/>
  <c r="I1619" i="4"/>
  <c r="J1619" i="4"/>
  <c r="I1620" i="4"/>
  <c r="J1620" i="4"/>
  <c r="I1621" i="4"/>
  <c r="J1621" i="4"/>
  <c r="I1622" i="4"/>
  <c r="J1622" i="4"/>
  <c r="I1623" i="4"/>
  <c r="J1623" i="4"/>
  <c r="I1624" i="4"/>
  <c r="J1624" i="4"/>
  <c r="I1625" i="4"/>
  <c r="J1625" i="4"/>
  <c r="I1626" i="4"/>
  <c r="J1626" i="4"/>
  <c r="I1627" i="4"/>
  <c r="J1627" i="4"/>
  <c r="I1628" i="4"/>
  <c r="J1628" i="4"/>
  <c r="I1629" i="4"/>
  <c r="J1629" i="4"/>
  <c r="I1630" i="4"/>
  <c r="J1630" i="4"/>
  <c r="I1631" i="4"/>
  <c r="J1631" i="4"/>
  <c r="I1632" i="4"/>
  <c r="J1632" i="4"/>
  <c r="I1633" i="4"/>
  <c r="J1633" i="4"/>
  <c r="I1634" i="4"/>
  <c r="J1634" i="4"/>
  <c r="I1635" i="4"/>
  <c r="J1635" i="4"/>
  <c r="I1636" i="4"/>
  <c r="J1636" i="4"/>
  <c r="I1637" i="4"/>
  <c r="J1637" i="4"/>
  <c r="I1638" i="4"/>
  <c r="J1638" i="4"/>
  <c r="I1639" i="4"/>
  <c r="J1639" i="4"/>
  <c r="I1640" i="4"/>
  <c r="J1640" i="4"/>
  <c r="I1641" i="4"/>
  <c r="J1641" i="4"/>
  <c r="I1642" i="4"/>
  <c r="J1642" i="4"/>
  <c r="I1643" i="4"/>
  <c r="J1643" i="4"/>
  <c r="I1644" i="4"/>
  <c r="J1644" i="4"/>
  <c r="I1645" i="4"/>
  <c r="J1645" i="4"/>
  <c r="I1646" i="4"/>
  <c r="J1646" i="4"/>
  <c r="I1647" i="4"/>
  <c r="J1647" i="4"/>
  <c r="I1648" i="4"/>
  <c r="J1648" i="4"/>
  <c r="I1649" i="4"/>
  <c r="J1649" i="4"/>
  <c r="I1650" i="4"/>
  <c r="J1650" i="4"/>
  <c r="I1651" i="4"/>
  <c r="J1651" i="4"/>
  <c r="I1652" i="4"/>
  <c r="J1652" i="4"/>
  <c r="I1653" i="4"/>
  <c r="J1653" i="4"/>
  <c r="I1654" i="4"/>
  <c r="J1654" i="4"/>
  <c r="I1655" i="4"/>
  <c r="J1655" i="4"/>
  <c r="I1656" i="4"/>
  <c r="J1656" i="4"/>
  <c r="I1657" i="4"/>
  <c r="J1657" i="4"/>
  <c r="I1658" i="4"/>
  <c r="J1658" i="4"/>
  <c r="I1659" i="4"/>
  <c r="J1659" i="4"/>
  <c r="I1660" i="4"/>
  <c r="J1660" i="4"/>
  <c r="I1661" i="4"/>
  <c r="J1661" i="4"/>
  <c r="I1662" i="4"/>
  <c r="J1662" i="4"/>
  <c r="I1663" i="4"/>
  <c r="J1663" i="4"/>
  <c r="I1664" i="4"/>
  <c r="J1664" i="4"/>
  <c r="I1665" i="4"/>
  <c r="J1665" i="4"/>
  <c r="I1666" i="4"/>
  <c r="J1666" i="4"/>
  <c r="I1667" i="4"/>
  <c r="J1667" i="4"/>
  <c r="I1668" i="4"/>
  <c r="J1668" i="4"/>
  <c r="I1669" i="4"/>
  <c r="J1669" i="4"/>
  <c r="I1670" i="4"/>
  <c r="J1670" i="4"/>
  <c r="I1671" i="4"/>
  <c r="J1671" i="4"/>
  <c r="I1672" i="4"/>
  <c r="J1672" i="4"/>
  <c r="I1673" i="4"/>
  <c r="J1673" i="4"/>
  <c r="I1674" i="4"/>
  <c r="J1674" i="4"/>
  <c r="I1675" i="4"/>
  <c r="J1675" i="4"/>
  <c r="I1676" i="4"/>
  <c r="J1676" i="4"/>
  <c r="I1677" i="4"/>
  <c r="J1677" i="4"/>
  <c r="I1678" i="4"/>
  <c r="J1678" i="4"/>
  <c r="I1679" i="4"/>
  <c r="J1679" i="4"/>
  <c r="I1680" i="4"/>
  <c r="J1680" i="4"/>
  <c r="I1681" i="4"/>
  <c r="J1681" i="4"/>
  <c r="I1682" i="4"/>
  <c r="J1682" i="4"/>
  <c r="I1683" i="4"/>
  <c r="J1683" i="4"/>
  <c r="I1684" i="4"/>
  <c r="J1684" i="4"/>
  <c r="I1685" i="4"/>
  <c r="J1685" i="4"/>
  <c r="I1686" i="4"/>
  <c r="J1686" i="4"/>
  <c r="I1687" i="4"/>
  <c r="J1687" i="4"/>
  <c r="I1688" i="4"/>
  <c r="J1688" i="4"/>
  <c r="I1689" i="4"/>
  <c r="J1689" i="4"/>
  <c r="I1690" i="4"/>
  <c r="J1690" i="4"/>
  <c r="I1691" i="4"/>
  <c r="J1691" i="4"/>
  <c r="I1692" i="4"/>
  <c r="J1692" i="4"/>
  <c r="I1693" i="4"/>
  <c r="J1693" i="4"/>
  <c r="I1694" i="4"/>
  <c r="J1694" i="4"/>
  <c r="I1695" i="4"/>
  <c r="J1695" i="4"/>
  <c r="I1696" i="4"/>
  <c r="J1696" i="4"/>
  <c r="I1697" i="4"/>
  <c r="J1697" i="4"/>
  <c r="I1698" i="4"/>
  <c r="J1698" i="4"/>
  <c r="I1699" i="4"/>
  <c r="J1699" i="4"/>
  <c r="I1700" i="4"/>
  <c r="J1700" i="4"/>
  <c r="I1701" i="4"/>
  <c r="J1701" i="4"/>
  <c r="I1702" i="4"/>
  <c r="J1702" i="4"/>
  <c r="I1703" i="4"/>
  <c r="J1703" i="4"/>
  <c r="I1704" i="4"/>
  <c r="J1704" i="4"/>
  <c r="I1705" i="4"/>
  <c r="J1705" i="4"/>
  <c r="I1706" i="4"/>
  <c r="J1706" i="4"/>
  <c r="I1707" i="4"/>
  <c r="J1707" i="4"/>
  <c r="I1708" i="4"/>
  <c r="J1708" i="4"/>
  <c r="I1709" i="4"/>
  <c r="J1709" i="4"/>
  <c r="I1710" i="4"/>
  <c r="J1710" i="4"/>
  <c r="I1711" i="4"/>
  <c r="J1711" i="4"/>
  <c r="I1712" i="4"/>
  <c r="J1712" i="4"/>
  <c r="I1713" i="4"/>
  <c r="J1713" i="4"/>
  <c r="I1714" i="4"/>
  <c r="J1714" i="4"/>
  <c r="I1715" i="4"/>
  <c r="J1715" i="4"/>
  <c r="I1716" i="4"/>
  <c r="J1716" i="4"/>
  <c r="I1717" i="4"/>
  <c r="J1717" i="4"/>
  <c r="I1718" i="4"/>
  <c r="J1718" i="4"/>
  <c r="I1719" i="4"/>
  <c r="J1719" i="4"/>
  <c r="I1720" i="4"/>
  <c r="J1720" i="4"/>
  <c r="I1721" i="4"/>
  <c r="J1721" i="4"/>
  <c r="I1722" i="4"/>
  <c r="J1722" i="4"/>
  <c r="I1723" i="4"/>
  <c r="J1723" i="4"/>
  <c r="I1724" i="4"/>
  <c r="J1724" i="4"/>
  <c r="I1725" i="4"/>
  <c r="J1725" i="4"/>
  <c r="I1726" i="4"/>
  <c r="J1726" i="4"/>
  <c r="I1727" i="4"/>
  <c r="J1727" i="4"/>
  <c r="I1728" i="4"/>
  <c r="J1728" i="4"/>
  <c r="I1729" i="4"/>
  <c r="J1729" i="4"/>
  <c r="I1730" i="4"/>
  <c r="J1730" i="4"/>
  <c r="I1731" i="4"/>
  <c r="J1731" i="4"/>
  <c r="I1732" i="4"/>
  <c r="J1732" i="4"/>
  <c r="I1733" i="4"/>
  <c r="J1733" i="4"/>
  <c r="I1734" i="4"/>
  <c r="J1734" i="4"/>
  <c r="I1735" i="4"/>
  <c r="J1735" i="4"/>
  <c r="I1736" i="4"/>
  <c r="J1736" i="4"/>
  <c r="I1737" i="4"/>
  <c r="J1737" i="4"/>
  <c r="I1738" i="4"/>
  <c r="J1738" i="4"/>
  <c r="I1739" i="4"/>
  <c r="J1739" i="4"/>
  <c r="I1740" i="4"/>
  <c r="J1740" i="4"/>
  <c r="I1741" i="4"/>
  <c r="J1741" i="4"/>
  <c r="I1742" i="4"/>
  <c r="J1742" i="4"/>
  <c r="I1743" i="4"/>
  <c r="J1743" i="4"/>
  <c r="I1744" i="4"/>
  <c r="J1744" i="4"/>
  <c r="I1745" i="4"/>
  <c r="J1745" i="4"/>
  <c r="I1746" i="4"/>
  <c r="J1746" i="4"/>
  <c r="I1747" i="4"/>
  <c r="J1747" i="4"/>
  <c r="I1748" i="4"/>
  <c r="J1748" i="4"/>
  <c r="I1749" i="4"/>
  <c r="J1749" i="4"/>
  <c r="I1750" i="4"/>
  <c r="J1750" i="4"/>
  <c r="I1751" i="4"/>
  <c r="J1751" i="4"/>
  <c r="I1752" i="4"/>
  <c r="J1752" i="4"/>
  <c r="I1753" i="4"/>
  <c r="J1753" i="4"/>
  <c r="I1754" i="4"/>
  <c r="J1754" i="4"/>
  <c r="I1755" i="4"/>
  <c r="J1755" i="4"/>
  <c r="I1756" i="4"/>
  <c r="J1756" i="4"/>
  <c r="I1757" i="4"/>
  <c r="J1757" i="4"/>
  <c r="I1758" i="4"/>
  <c r="J1758" i="4"/>
  <c r="I1759" i="4"/>
  <c r="J1759" i="4"/>
  <c r="I1760" i="4"/>
  <c r="J1760" i="4"/>
  <c r="I1761" i="4"/>
  <c r="J1761" i="4"/>
  <c r="I1762" i="4"/>
  <c r="J1762" i="4"/>
  <c r="I1763" i="4"/>
  <c r="J1763" i="4"/>
  <c r="I1764" i="4"/>
  <c r="J1764" i="4"/>
  <c r="I1765" i="4"/>
  <c r="J1765" i="4"/>
  <c r="I1766" i="4"/>
  <c r="J1766" i="4"/>
  <c r="I1767" i="4"/>
  <c r="J1767" i="4"/>
  <c r="I1768" i="4"/>
  <c r="J1768" i="4"/>
  <c r="I1769" i="4"/>
  <c r="J1769" i="4"/>
  <c r="I1770" i="4"/>
  <c r="J1770" i="4"/>
  <c r="I1771" i="4"/>
  <c r="J1771" i="4"/>
  <c r="I1772" i="4"/>
  <c r="J1772" i="4"/>
  <c r="I1773" i="4"/>
  <c r="J1773" i="4"/>
  <c r="I1774" i="4"/>
  <c r="J1774" i="4"/>
  <c r="I1775" i="4"/>
  <c r="J1775" i="4"/>
  <c r="I1776" i="4"/>
  <c r="J1776" i="4"/>
  <c r="I1777" i="4"/>
  <c r="J1777" i="4"/>
  <c r="I1778" i="4"/>
  <c r="J1778" i="4"/>
  <c r="I1779" i="4"/>
  <c r="J1779" i="4"/>
  <c r="I1780" i="4"/>
  <c r="J1780" i="4"/>
  <c r="I1781" i="4"/>
  <c r="J1781" i="4"/>
  <c r="I1782" i="4"/>
  <c r="J1782" i="4"/>
  <c r="I1783" i="4"/>
  <c r="J1783" i="4"/>
  <c r="I1784" i="4"/>
  <c r="J1784" i="4"/>
  <c r="I1785" i="4"/>
  <c r="J1785" i="4"/>
  <c r="I1786" i="4"/>
  <c r="J1786" i="4"/>
  <c r="I1787" i="4"/>
  <c r="J1787" i="4"/>
  <c r="I1788" i="4"/>
  <c r="J1788" i="4"/>
  <c r="I1789" i="4"/>
  <c r="J1789" i="4"/>
  <c r="I1790" i="4"/>
  <c r="J1790" i="4"/>
  <c r="I1791" i="4"/>
  <c r="J1791" i="4"/>
  <c r="I1792" i="4"/>
  <c r="J1792" i="4"/>
  <c r="I1793" i="4"/>
  <c r="J1793" i="4"/>
  <c r="I1794" i="4"/>
  <c r="J1794" i="4"/>
  <c r="I1795" i="4"/>
  <c r="J1795" i="4"/>
  <c r="I1796" i="4"/>
  <c r="J1796" i="4"/>
  <c r="I1797" i="4"/>
  <c r="J1797" i="4"/>
  <c r="I1798" i="4"/>
  <c r="J1798" i="4"/>
  <c r="I1799" i="4"/>
  <c r="J1799" i="4"/>
  <c r="I1800" i="4"/>
  <c r="J1800" i="4"/>
  <c r="I1801" i="4"/>
  <c r="J1801" i="4"/>
  <c r="I1802" i="4"/>
  <c r="J1802" i="4"/>
  <c r="I1803" i="4"/>
  <c r="J1803" i="4"/>
  <c r="I1804" i="4"/>
  <c r="J1804" i="4"/>
  <c r="I1805" i="4"/>
  <c r="J1805" i="4"/>
  <c r="I1806" i="4"/>
  <c r="J1806" i="4"/>
  <c r="I1807" i="4"/>
  <c r="J1807" i="4"/>
  <c r="I1808" i="4"/>
  <c r="J1808" i="4"/>
  <c r="I1809" i="4"/>
  <c r="J1809" i="4"/>
  <c r="I1810" i="4"/>
  <c r="J1810" i="4"/>
  <c r="I1811" i="4"/>
  <c r="J1811" i="4"/>
  <c r="I1812" i="4"/>
  <c r="J1812" i="4"/>
  <c r="I1813" i="4"/>
  <c r="J1813" i="4"/>
  <c r="I1814" i="4"/>
  <c r="J1814" i="4"/>
  <c r="I1815" i="4"/>
  <c r="J1815" i="4"/>
  <c r="I1816" i="4"/>
  <c r="J1816" i="4"/>
  <c r="I1817" i="4"/>
  <c r="J1817" i="4"/>
  <c r="I1818" i="4"/>
  <c r="J1818" i="4"/>
  <c r="I1819" i="4"/>
  <c r="J1819" i="4"/>
  <c r="I1820" i="4"/>
  <c r="J1820" i="4"/>
  <c r="I1821" i="4"/>
  <c r="J1821" i="4"/>
  <c r="I1822" i="4"/>
  <c r="J1822" i="4"/>
  <c r="I1823" i="4"/>
  <c r="J1823" i="4"/>
  <c r="I1824" i="4"/>
  <c r="J1824" i="4"/>
  <c r="I1825" i="4"/>
  <c r="J1825" i="4"/>
  <c r="I1826" i="4"/>
  <c r="J1826" i="4"/>
  <c r="I1827" i="4"/>
  <c r="J1827" i="4"/>
  <c r="I1828" i="4"/>
  <c r="J1828" i="4"/>
  <c r="I1829" i="4"/>
  <c r="J1829" i="4"/>
  <c r="I1830" i="4"/>
  <c r="J1830" i="4"/>
  <c r="I1831" i="4"/>
  <c r="J1831" i="4"/>
  <c r="I1832" i="4"/>
  <c r="J1832" i="4"/>
  <c r="I1833" i="4"/>
  <c r="J1833" i="4"/>
  <c r="I1834" i="4"/>
  <c r="J1834" i="4"/>
  <c r="I1835" i="4"/>
  <c r="J1835" i="4"/>
  <c r="I1836" i="4"/>
  <c r="J1836" i="4"/>
  <c r="I1837" i="4"/>
  <c r="J1837" i="4"/>
  <c r="I1838" i="4"/>
  <c r="J1838" i="4"/>
  <c r="I1839" i="4"/>
  <c r="J1839" i="4"/>
  <c r="I1840" i="4"/>
  <c r="J1840" i="4"/>
  <c r="I1841" i="4"/>
  <c r="J1841" i="4"/>
  <c r="I1842" i="4"/>
  <c r="J1842" i="4"/>
  <c r="I1843" i="4"/>
  <c r="J1843" i="4"/>
  <c r="I1844" i="4"/>
  <c r="J1844" i="4"/>
  <c r="I1845" i="4"/>
  <c r="J1845" i="4"/>
  <c r="I1846" i="4"/>
  <c r="J1846" i="4"/>
  <c r="I1847" i="4"/>
  <c r="J1847" i="4"/>
  <c r="I1848" i="4"/>
  <c r="J1848" i="4"/>
  <c r="I1849" i="4"/>
  <c r="J1849" i="4"/>
  <c r="I1850" i="4"/>
  <c r="J1850" i="4"/>
  <c r="I1851" i="4"/>
  <c r="J1851" i="4"/>
  <c r="I1852" i="4"/>
  <c r="J1852" i="4"/>
  <c r="I1853" i="4"/>
  <c r="J1853" i="4"/>
  <c r="I1854" i="4"/>
  <c r="J1854" i="4"/>
  <c r="I1855" i="4"/>
  <c r="J1855" i="4"/>
  <c r="I1856" i="4"/>
  <c r="J1856" i="4"/>
  <c r="I1857" i="4"/>
  <c r="J1857" i="4"/>
  <c r="I1858" i="4"/>
  <c r="J1858" i="4"/>
  <c r="I1859" i="4"/>
  <c r="J1859" i="4"/>
  <c r="I1860" i="4"/>
  <c r="J1860" i="4"/>
  <c r="I1861" i="4"/>
  <c r="J1861" i="4"/>
  <c r="I1862" i="4"/>
  <c r="J1862" i="4"/>
  <c r="I1863" i="4"/>
  <c r="J1863" i="4"/>
  <c r="I1864" i="4"/>
  <c r="J1864" i="4"/>
  <c r="I1865" i="4"/>
  <c r="J1865" i="4"/>
  <c r="I1866" i="4"/>
  <c r="J1866" i="4"/>
  <c r="I1867" i="4"/>
  <c r="J1867" i="4"/>
  <c r="I1868" i="4"/>
  <c r="J1868" i="4"/>
  <c r="I1869" i="4"/>
  <c r="J1869" i="4"/>
  <c r="I1870" i="4"/>
  <c r="J1870" i="4"/>
  <c r="I1871" i="4"/>
  <c r="J1871" i="4"/>
  <c r="I1872" i="4"/>
  <c r="J1872" i="4"/>
  <c r="I1873" i="4"/>
  <c r="J1873" i="4"/>
  <c r="I1874" i="4"/>
  <c r="J1874" i="4"/>
  <c r="I1875" i="4"/>
  <c r="J1875" i="4"/>
  <c r="I1876" i="4"/>
  <c r="J1876" i="4"/>
  <c r="I1877" i="4"/>
  <c r="J1877" i="4"/>
  <c r="I1878" i="4"/>
  <c r="J1878" i="4"/>
  <c r="I1879" i="4"/>
  <c r="J1879" i="4"/>
  <c r="I1880" i="4"/>
  <c r="J1880" i="4"/>
  <c r="I1881" i="4"/>
  <c r="J1881" i="4"/>
  <c r="I1882" i="4"/>
  <c r="J1882" i="4"/>
  <c r="I1883" i="4"/>
  <c r="J1883" i="4"/>
  <c r="I1884" i="4"/>
  <c r="J1884" i="4"/>
  <c r="I1885" i="4"/>
  <c r="J1885" i="4"/>
  <c r="I1886" i="4"/>
  <c r="J1886" i="4"/>
  <c r="I1887" i="4"/>
  <c r="J1887" i="4"/>
  <c r="I1888" i="4"/>
  <c r="J1888" i="4"/>
  <c r="I1889" i="4"/>
  <c r="J1889" i="4"/>
  <c r="I1890" i="4"/>
  <c r="J1890" i="4"/>
  <c r="I1891" i="4"/>
  <c r="J1891" i="4"/>
  <c r="I1892" i="4"/>
  <c r="J1892" i="4"/>
  <c r="I1893" i="4"/>
  <c r="J1893" i="4"/>
  <c r="I1894" i="4"/>
  <c r="J1894" i="4"/>
  <c r="I1895" i="4"/>
  <c r="J1895" i="4"/>
  <c r="I1896" i="4"/>
  <c r="J1896" i="4"/>
  <c r="I1897" i="4"/>
  <c r="J1897" i="4"/>
  <c r="I1898" i="4"/>
  <c r="J1898" i="4"/>
  <c r="I1899" i="4"/>
  <c r="J1899" i="4"/>
  <c r="I1900" i="4"/>
  <c r="J1900" i="4"/>
  <c r="I1901" i="4"/>
  <c r="J1901" i="4"/>
  <c r="I1902" i="4"/>
  <c r="J1902" i="4"/>
  <c r="I1903" i="4"/>
  <c r="J1903" i="4"/>
  <c r="I1904" i="4"/>
  <c r="J1904" i="4"/>
  <c r="I1905" i="4"/>
  <c r="J1905" i="4"/>
  <c r="I1906" i="4"/>
  <c r="J1906" i="4"/>
  <c r="I1907" i="4"/>
  <c r="J1907" i="4"/>
  <c r="I1908" i="4"/>
  <c r="J1908" i="4"/>
  <c r="I1909" i="4"/>
  <c r="J1909" i="4"/>
  <c r="I1910" i="4"/>
  <c r="J1910" i="4"/>
  <c r="I1911" i="4"/>
  <c r="J1911" i="4"/>
  <c r="I1912" i="4"/>
  <c r="J1912" i="4"/>
  <c r="I1913" i="4"/>
  <c r="J1913" i="4"/>
  <c r="I1914" i="4"/>
  <c r="J1914" i="4"/>
  <c r="I1915" i="4"/>
  <c r="J1915" i="4"/>
  <c r="I1916" i="4"/>
  <c r="J1916" i="4"/>
  <c r="I1917" i="4"/>
  <c r="J1917" i="4"/>
  <c r="I1918" i="4"/>
  <c r="J1918" i="4"/>
  <c r="I1919" i="4"/>
  <c r="J1919" i="4"/>
  <c r="I1920" i="4"/>
  <c r="J1920" i="4"/>
  <c r="I1921" i="4"/>
  <c r="J1921" i="4"/>
  <c r="I1922" i="4"/>
  <c r="J1922" i="4"/>
  <c r="I1923" i="4"/>
  <c r="J1923" i="4"/>
  <c r="I1924" i="4"/>
  <c r="J1924" i="4"/>
  <c r="I1925" i="4"/>
  <c r="J1925" i="4"/>
  <c r="I1926" i="4"/>
  <c r="J1926" i="4"/>
  <c r="I1927" i="4"/>
  <c r="J1927" i="4"/>
  <c r="I1928" i="4"/>
  <c r="J1928" i="4"/>
  <c r="I1929" i="4"/>
  <c r="J1929" i="4"/>
  <c r="I1930" i="4"/>
  <c r="J1930" i="4"/>
  <c r="I1931" i="4"/>
  <c r="J1931" i="4"/>
  <c r="I1932" i="4"/>
  <c r="J1932" i="4"/>
  <c r="I1933" i="4"/>
  <c r="J1933" i="4"/>
  <c r="I1934" i="4"/>
  <c r="J1934" i="4"/>
  <c r="I1935" i="4"/>
  <c r="J1935" i="4"/>
  <c r="I1936" i="4"/>
  <c r="J1936" i="4"/>
  <c r="I1937" i="4"/>
  <c r="J1937" i="4"/>
  <c r="I1938" i="4"/>
  <c r="J1938" i="4"/>
  <c r="I1939" i="4"/>
  <c r="J1939" i="4"/>
  <c r="I1940" i="4"/>
  <c r="J1940" i="4"/>
  <c r="I1941" i="4"/>
  <c r="J1941" i="4"/>
  <c r="I1942" i="4"/>
  <c r="J1942" i="4"/>
  <c r="I1943" i="4"/>
  <c r="J1943" i="4"/>
  <c r="I1944" i="4"/>
  <c r="J1944" i="4"/>
  <c r="I1945" i="4"/>
  <c r="J1945" i="4"/>
  <c r="I1946" i="4"/>
  <c r="J1946" i="4"/>
  <c r="I1947" i="4"/>
  <c r="J1947" i="4"/>
  <c r="I1948" i="4"/>
  <c r="J1948" i="4"/>
  <c r="I1949" i="4"/>
  <c r="J1949" i="4"/>
  <c r="I1950" i="4"/>
  <c r="J1950" i="4"/>
  <c r="I1951" i="4"/>
  <c r="J1951" i="4"/>
  <c r="I1952" i="4"/>
  <c r="J1952" i="4"/>
  <c r="I1953" i="4"/>
  <c r="J1953" i="4"/>
  <c r="I1954" i="4"/>
  <c r="J1954" i="4"/>
  <c r="I1955" i="4"/>
  <c r="J1955" i="4"/>
  <c r="I1956" i="4"/>
  <c r="J1956" i="4"/>
  <c r="I1957" i="4"/>
  <c r="J1957" i="4"/>
  <c r="I1958" i="4"/>
  <c r="J1958" i="4"/>
  <c r="I1959" i="4"/>
  <c r="J1959" i="4"/>
  <c r="I1960" i="4"/>
  <c r="J1960" i="4"/>
  <c r="I1961" i="4"/>
  <c r="J1961" i="4"/>
  <c r="I1962" i="4"/>
  <c r="J1962" i="4"/>
  <c r="I1963" i="4"/>
  <c r="J1963" i="4"/>
  <c r="I1964" i="4"/>
  <c r="J1964" i="4"/>
  <c r="I1965" i="4"/>
  <c r="J1965" i="4"/>
  <c r="I1966" i="4"/>
  <c r="J1966" i="4"/>
  <c r="I1967" i="4"/>
  <c r="J1967" i="4"/>
  <c r="I1968" i="4"/>
  <c r="J1968" i="4"/>
  <c r="I1969" i="4"/>
  <c r="J1969" i="4"/>
  <c r="I1970" i="4"/>
  <c r="J1970" i="4"/>
  <c r="I1971" i="4"/>
  <c r="J1971" i="4"/>
  <c r="I1972" i="4"/>
  <c r="J1972" i="4"/>
  <c r="I1973" i="4"/>
  <c r="J1973" i="4"/>
  <c r="I1974" i="4"/>
  <c r="J1974" i="4"/>
  <c r="I1975" i="4"/>
  <c r="J1975" i="4"/>
  <c r="I1976" i="4"/>
  <c r="J1976" i="4"/>
  <c r="I1977" i="4"/>
  <c r="J1977" i="4"/>
  <c r="I1978" i="4"/>
  <c r="J1978" i="4"/>
  <c r="I1979" i="4"/>
  <c r="J1979" i="4"/>
  <c r="I1980" i="4"/>
  <c r="J1980" i="4"/>
  <c r="I1981" i="4"/>
  <c r="J1981" i="4"/>
  <c r="I1982" i="4"/>
  <c r="J1982" i="4"/>
  <c r="I1983" i="4"/>
  <c r="J1983" i="4"/>
  <c r="I1984" i="4"/>
  <c r="J1984" i="4"/>
  <c r="I1985" i="4"/>
  <c r="J1985" i="4"/>
  <c r="I1986" i="4"/>
  <c r="J1986" i="4"/>
  <c r="I1987" i="4"/>
  <c r="J1987" i="4"/>
  <c r="I1988" i="4"/>
  <c r="J1988" i="4"/>
  <c r="I1989" i="4"/>
  <c r="J1989" i="4"/>
  <c r="I1990" i="4"/>
  <c r="J1990" i="4"/>
  <c r="I1991" i="4"/>
  <c r="J1991" i="4"/>
  <c r="I1992" i="4"/>
  <c r="J1992" i="4"/>
  <c r="I1993" i="4"/>
  <c r="J1993" i="4"/>
  <c r="I1994" i="4"/>
  <c r="J1994" i="4"/>
  <c r="I1995" i="4"/>
  <c r="J1995" i="4"/>
  <c r="I1996" i="4"/>
  <c r="J1996" i="4"/>
  <c r="I1997" i="4"/>
  <c r="J1997" i="4"/>
  <c r="I1998" i="4"/>
  <c r="J1998" i="4"/>
  <c r="I1999" i="4"/>
  <c r="J1999" i="4"/>
  <c r="I2000" i="4"/>
  <c r="J2000" i="4"/>
  <c r="I2001" i="4"/>
  <c r="J2001" i="4"/>
  <c r="I2002" i="4"/>
  <c r="J2002" i="4"/>
  <c r="I2003" i="4"/>
  <c r="J2003" i="4"/>
  <c r="I2004" i="4"/>
  <c r="J2004" i="4"/>
  <c r="I2005" i="4"/>
  <c r="J2005" i="4"/>
  <c r="I2006" i="4"/>
  <c r="J2006" i="4"/>
  <c r="I2007" i="4"/>
  <c r="J2007" i="4"/>
  <c r="I2008" i="4"/>
  <c r="J2008" i="4"/>
  <c r="I2009" i="4"/>
  <c r="J2009" i="4"/>
  <c r="I2010" i="4"/>
  <c r="J2010" i="4"/>
  <c r="I2011" i="4"/>
  <c r="J2011" i="4"/>
  <c r="I2012" i="4"/>
  <c r="J2012" i="4"/>
  <c r="I2013" i="4"/>
  <c r="J2013" i="4"/>
  <c r="I2014" i="4"/>
  <c r="J2014" i="4"/>
  <c r="I2015" i="4"/>
  <c r="J2015" i="4"/>
  <c r="I2016" i="4"/>
  <c r="J2016" i="4"/>
  <c r="I2017" i="4"/>
  <c r="J2017" i="4"/>
  <c r="I2018" i="4"/>
  <c r="J2018" i="4"/>
  <c r="I2019" i="4"/>
  <c r="J2019" i="4"/>
  <c r="I2020" i="4"/>
  <c r="J2020" i="4"/>
  <c r="I2021" i="4"/>
  <c r="J2021" i="4"/>
  <c r="I2022" i="4"/>
  <c r="J2022" i="4"/>
  <c r="I2023" i="4"/>
  <c r="J2023" i="4"/>
  <c r="I2024" i="4"/>
  <c r="J2024" i="4"/>
  <c r="I2025" i="4"/>
  <c r="J2025" i="4"/>
  <c r="I2026" i="4"/>
  <c r="J2026" i="4"/>
  <c r="I2027" i="4"/>
  <c r="J2027" i="4"/>
  <c r="I2028" i="4"/>
  <c r="J2028" i="4"/>
  <c r="I2029" i="4"/>
  <c r="J2029" i="4"/>
  <c r="I2030" i="4"/>
  <c r="J2030" i="4"/>
  <c r="I2031" i="4"/>
  <c r="J2031" i="4"/>
  <c r="I2032" i="4"/>
  <c r="J2032" i="4"/>
  <c r="I2033" i="4"/>
  <c r="J2033" i="4"/>
  <c r="I2034" i="4"/>
  <c r="J2034" i="4"/>
  <c r="I2035" i="4"/>
  <c r="J2035" i="4"/>
  <c r="I2036" i="4"/>
  <c r="J2036" i="4"/>
  <c r="I2037" i="4"/>
  <c r="J2037" i="4"/>
  <c r="I2038" i="4"/>
  <c r="J2038" i="4"/>
  <c r="I2039" i="4"/>
  <c r="J2039" i="4"/>
  <c r="I2040" i="4"/>
  <c r="J2040" i="4"/>
  <c r="I2041" i="4"/>
  <c r="J2041" i="4"/>
  <c r="I2042" i="4"/>
  <c r="J2042" i="4"/>
  <c r="I2043" i="4"/>
  <c r="J2043" i="4"/>
  <c r="I2044" i="4"/>
  <c r="J2044" i="4"/>
  <c r="I2045" i="4"/>
  <c r="J2045" i="4"/>
  <c r="I2046" i="4"/>
  <c r="J2046" i="4"/>
  <c r="I2047" i="4"/>
  <c r="J2047" i="4"/>
  <c r="I2048" i="4"/>
  <c r="J2048" i="4"/>
  <c r="I2049" i="4"/>
  <c r="J2049" i="4"/>
  <c r="I2050" i="4"/>
  <c r="J2050" i="4"/>
  <c r="I2051" i="4"/>
  <c r="J2051" i="4"/>
  <c r="I2052" i="4"/>
  <c r="J2052" i="4"/>
  <c r="I2053" i="4"/>
  <c r="J2053" i="4"/>
  <c r="I2054" i="4"/>
  <c r="J2054" i="4"/>
  <c r="I2055" i="4"/>
  <c r="J2055" i="4"/>
  <c r="I2056" i="4"/>
  <c r="J2056" i="4"/>
  <c r="I2057" i="4"/>
  <c r="J2057" i="4"/>
  <c r="I2058" i="4"/>
  <c r="J2058" i="4"/>
  <c r="I2059" i="4"/>
  <c r="J2059" i="4"/>
  <c r="I2060" i="4"/>
  <c r="J2060" i="4"/>
  <c r="I2061" i="4"/>
  <c r="J2061" i="4"/>
  <c r="I2062" i="4"/>
  <c r="J2062" i="4"/>
  <c r="I2063" i="4"/>
  <c r="J2063" i="4"/>
  <c r="I2064" i="4"/>
  <c r="J2064" i="4"/>
  <c r="I2065" i="4"/>
  <c r="J2065" i="4"/>
  <c r="I2066" i="4"/>
  <c r="J2066" i="4"/>
  <c r="I2067" i="4"/>
  <c r="J2067" i="4"/>
  <c r="I2068" i="4"/>
  <c r="J2068" i="4"/>
  <c r="I2069" i="4"/>
  <c r="J2069" i="4"/>
  <c r="I2070" i="4"/>
  <c r="J2070" i="4"/>
  <c r="I2071" i="4"/>
  <c r="J2071" i="4"/>
  <c r="I2072" i="4"/>
  <c r="J2072" i="4"/>
  <c r="I2073" i="4"/>
  <c r="J2073" i="4"/>
  <c r="I2074" i="4"/>
  <c r="J2074" i="4"/>
  <c r="I2075" i="4"/>
  <c r="J2075" i="4"/>
  <c r="I2076" i="4"/>
  <c r="J2076" i="4"/>
  <c r="I2077" i="4"/>
  <c r="J2077" i="4"/>
  <c r="I2078" i="4"/>
  <c r="J2078" i="4"/>
  <c r="I2079" i="4"/>
  <c r="J2079" i="4"/>
  <c r="I2080" i="4"/>
  <c r="J2080" i="4"/>
  <c r="I2081" i="4"/>
  <c r="J2081" i="4"/>
  <c r="I2082" i="4"/>
  <c r="J2082" i="4"/>
  <c r="I2083" i="4"/>
  <c r="J2083" i="4"/>
  <c r="I2084" i="4"/>
  <c r="J2084" i="4"/>
  <c r="I2085" i="4"/>
  <c r="J2085" i="4"/>
  <c r="I2086" i="4"/>
  <c r="J2086" i="4"/>
  <c r="I2087" i="4"/>
  <c r="J2087" i="4"/>
  <c r="I2088" i="4"/>
  <c r="J2088" i="4"/>
  <c r="I2089" i="4"/>
  <c r="J2089" i="4"/>
  <c r="I2090" i="4"/>
  <c r="J2090" i="4"/>
  <c r="I2091" i="4"/>
  <c r="J2091" i="4"/>
  <c r="I2092" i="4"/>
  <c r="J2092" i="4"/>
  <c r="I2093" i="4"/>
  <c r="J2093" i="4"/>
  <c r="I2094" i="4"/>
  <c r="J2094" i="4"/>
  <c r="I2095" i="4"/>
  <c r="J2095" i="4"/>
  <c r="I2096" i="4"/>
  <c r="J2096" i="4"/>
  <c r="I2097" i="4"/>
  <c r="J2097" i="4"/>
  <c r="I2098" i="4"/>
  <c r="J2098" i="4"/>
  <c r="I2099" i="4"/>
  <c r="J2099" i="4"/>
  <c r="I2100" i="4"/>
  <c r="J2100" i="4"/>
  <c r="I2101" i="4"/>
  <c r="J2101" i="4"/>
  <c r="I2102" i="4"/>
  <c r="J2102" i="4"/>
  <c r="I2103" i="4"/>
  <c r="J2103" i="4"/>
  <c r="I2104" i="4"/>
  <c r="J2104" i="4"/>
  <c r="I2105" i="4"/>
  <c r="J2105" i="4"/>
  <c r="I2106" i="4"/>
  <c r="J2106" i="4"/>
  <c r="I2107" i="4"/>
  <c r="J2107" i="4"/>
  <c r="I2108" i="4"/>
  <c r="J2108" i="4"/>
  <c r="I2109" i="4"/>
  <c r="J2109" i="4"/>
  <c r="I2110" i="4"/>
  <c r="J2110" i="4"/>
  <c r="I2111" i="4"/>
  <c r="J2111" i="4"/>
  <c r="I2112" i="4"/>
  <c r="J2112" i="4"/>
  <c r="I2113" i="4"/>
  <c r="J2113" i="4"/>
  <c r="I2114" i="4"/>
  <c r="J2114" i="4"/>
  <c r="I2115" i="4"/>
  <c r="J2115" i="4"/>
  <c r="I2116" i="4"/>
  <c r="J2116" i="4"/>
  <c r="I2117" i="4"/>
  <c r="J2117" i="4"/>
  <c r="I2118" i="4"/>
  <c r="J2118" i="4"/>
  <c r="I2119" i="4"/>
  <c r="J2119" i="4"/>
  <c r="I2120" i="4"/>
  <c r="J2120" i="4"/>
  <c r="I2121" i="4"/>
  <c r="J2121" i="4"/>
  <c r="I2122" i="4"/>
  <c r="J2122" i="4"/>
  <c r="I2123" i="4"/>
  <c r="J2123" i="4"/>
  <c r="I2124" i="4"/>
  <c r="J2124" i="4"/>
  <c r="I2125" i="4"/>
  <c r="J2125" i="4"/>
  <c r="I2126" i="4"/>
  <c r="J2126" i="4"/>
  <c r="I2127" i="4"/>
  <c r="J2127" i="4"/>
  <c r="I2128" i="4"/>
  <c r="J2128" i="4"/>
  <c r="I2129" i="4"/>
  <c r="J2129" i="4"/>
  <c r="I2130" i="4"/>
  <c r="J2130" i="4"/>
  <c r="I2131" i="4"/>
  <c r="J2131" i="4"/>
  <c r="I2132" i="4"/>
  <c r="J2132" i="4"/>
  <c r="I2133" i="4"/>
  <c r="J2133" i="4"/>
  <c r="I2134" i="4"/>
  <c r="J2134" i="4"/>
  <c r="I2135" i="4"/>
  <c r="J2135" i="4"/>
  <c r="I2136" i="4"/>
  <c r="J2136" i="4"/>
  <c r="I2137" i="4"/>
  <c r="J2137" i="4"/>
  <c r="I2138" i="4"/>
  <c r="J2138" i="4"/>
  <c r="I2139" i="4"/>
  <c r="J2139" i="4"/>
  <c r="I2140" i="4"/>
  <c r="J2140" i="4"/>
  <c r="I2141" i="4"/>
  <c r="J2141" i="4"/>
  <c r="I2142" i="4"/>
  <c r="J2142" i="4"/>
  <c r="I2143" i="4"/>
  <c r="J2143" i="4"/>
  <c r="I2144" i="4"/>
  <c r="J2144" i="4"/>
  <c r="I2145" i="4"/>
  <c r="J2145" i="4"/>
  <c r="I2146" i="4"/>
  <c r="J2146" i="4"/>
  <c r="I2147" i="4"/>
  <c r="J2147" i="4"/>
  <c r="I2148" i="4"/>
  <c r="J2148" i="4"/>
  <c r="I2149" i="4"/>
  <c r="J2149" i="4"/>
  <c r="I2150" i="4"/>
  <c r="J2150" i="4"/>
  <c r="I2151" i="4"/>
  <c r="J2151" i="4"/>
  <c r="I2152" i="4"/>
  <c r="J2152" i="4"/>
  <c r="I2153" i="4"/>
  <c r="J2153" i="4"/>
  <c r="I2154" i="4"/>
  <c r="J2154" i="4"/>
  <c r="I2155" i="4"/>
  <c r="J2155" i="4"/>
  <c r="I2156" i="4"/>
  <c r="J2156" i="4"/>
  <c r="I2157" i="4"/>
  <c r="J2157" i="4"/>
  <c r="I2158" i="4"/>
  <c r="J2158" i="4"/>
  <c r="I2159" i="4"/>
  <c r="J2159" i="4"/>
  <c r="I2160" i="4"/>
  <c r="J2160" i="4"/>
  <c r="I2161" i="4"/>
  <c r="J2161" i="4"/>
  <c r="I2162" i="4"/>
  <c r="J2162" i="4"/>
  <c r="I2163" i="4"/>
  <c r="J2163" i="4"/>
  <c r="I2164" i="4"/>
  <c r="J2164" i="4"/>
  <c r="I2165" i="4"/>
  <c r="J2165" i="4"/>
  <c r="I2166" i="4"/>
  <c r="J2166" i="4"/>
  <c r="I2167" i="4"/>
  <c r="J2167" i="4"/>
  <c r="I2168" i="4"/>
  <c r="J2168" i="4"/>
  <c r="I2169" i="4"/>
  <c r="J2169" i="4"/>
  <c r="I2170" i="4"/>
  <c r="J2170" i="4"/>
  <c r="I2171" i="4"/>
  <c r="J2171" i="4"/>
  <c r="I2172" i="4"/>
  <c r="J2172" i="4"/>
  <c r="I2173" i="4"/>
  <c r="J2173" i="4"/>
  <c r="I2174" i="4"/>
  <c r="J2174" i="4"/>
  <c r="I2175" i="4"/>
  <c r="J2175" i="4"/>
  <c r="I2176" i="4"/>
  <c r="J2176" i="4"/>
  <c r="I2177" i="4"/>
  <c r="J2177" i="4"/>
  <c r="I2178" i="4"/>
  <c r="J2178" i="4"/>
  <c r="I2179" i="4"/>
  <c r="J2179" i="4"/>
  <c r="I2180" i="4"/>
  <c r="J2180" i="4"/>
  <c r="I2181" i="4"/>
  <c r="J2181" i="4"/>
  <c r="I2182" i="4"/>
  <c r="J2182" i="4"/>
  <c r="I2183" i="4"/>
  <c r="J2183" i="4"/>
  <c r="I2184" i="4"/>
  <c r="J2184" i="4"/>
  <c r="I2185" i="4"/>
  <c r="J2185" i="4"/>
  <c r="I2186" i="4"/>
  <c r="J2186" i="4"/>
  <c r="I2187" i="4"/>
  <c r="J2187" i="4"/>
  <c r="I2188" i="4"/>
  <c r="J2188" i="4"/>
  <c r="I2189" i="4"/>
  <c r="J2189" i="4"/>
  <c r="I2190" i="4"/>
  <c r="J2190" i="4"/>
  <c r="I2191" i="4"/>
  <c r="J2191" i="4"/>
  <c r="I2192" i="4"/>
  <c r="J2192" i="4"/>
  <c r="I2193" i="4"/>
  <c r="J2193" i="4"/>
  <c r="I2194" i="4"/>
  <c r="J2194" i="4"/>
  <c r="I2195" i="4"/>
  <c r="J2195" i="4"/>
  <c r="I2196" i="4"/>
  <c r="J2196" i="4"/>
  <c r="I2197" i="4"/>
  <c r="J2197" i="4"/>
  <c r="I2198" i="4"/>
  <c r="J2198" i="4"/>
  <c r="I2199" i="4"/>
  <c r="J2199" i="4"/>
  <c r="I2200" i="4"/>
  <c r="J2200" i="4"/>
  <c r="I2201" i="4"/>
  <c r="J2201" i="4"/>
  <c r="I2202" i="4"/>
  <c r="J2202" i="4"/>
  <c r="I2203" i="4"/>
  <c r="J2203" i="4"/>
  <c r="I2204" i="4"/>
  <c r="J2204" i="4"/>
  <c r="I2205" i="4"/>
  <c r="J2205" i="4"/>
  <c r="I2206" i="4"/>
  <c r="J2206" i="4"/>
  <c r="I2207" i="4"/>
  <c r="J2207" i="4"/>
  <c r="I2208" i="4"/>
  <c r="J2208" i="4"/>
  <c r="I2209" i="4"/>
  <c r="J2209" i="4"/>
  <c r="I2210" i="4"/>
  <c r="J2210" i="4"/>
  <c r="I2211" i="4"/>
  <c r="J2211" i="4"/>
  <c r="I2212" i="4"/>
  <c r="J2212" i="4"/>
  <c r="I2213" i="4"/>
  <c r="J2213" i="4"/>
  <c r="I2214" i="4"/>
  <c r="J2214" i="4"/>
  <c r="I2215" i="4"/>
  <c r="J2215" i="4"/>
  <c r="I2216" i="4"/>
  <c r="J2216" i="4"/>
  <c r="I2217" i="4"/>
  <c r="J2217" i="4"/>
  <c r="I2218" i="4"/>
  <c r="J2218" i="4"/>
  <c r="I2219" i="4"/>
  <c r="J2219" i="4"/>
  <c r="I2220" i="4"/>
  <c r="J2220" i="4"/>
  <c r="I2221" i="4"/>
  <c r="J2221" i="4"/>
  <c r="I2222" i="4"/>
  <c r="J2222" i="4"/>
  <c r="I2223" i="4"/>
  <c r="J2223" i="4"/>
  <c r="I2224" i="4"/>
  <c r="J2224" i="4"/>
  <c r="I2225" i="4"/>
  <c r="J2225" i="4"/>
  <c r="I2226" i="4"/>
  <c r="J2226" i="4"/>
  <c r="I2227" i="4"/>
  <c r="J2227" i="4"/>
  <c r="I2228" i="4"/>
  <c r="J2228" i="4"/>
  <c r="I2229" i="4"/>
  <c r="J2229" i="4"/>
  <c r="I2230" i="4"/>
  <c r="J2230" i="4"/>
  <c r="I2231" i="4"/>
  <c r="J2231" i="4"/>
  <c r="I2232" i="4"/>
  <c r="J2232" i="4"/>
  <c r="I2233" i="4"/>
  <c r="J2233" i="4"/>
  <c r="I2234" i="4"/>
  <c r="J2234" i="4"/>
  <c r="I2235" i="4"/>
  <c r="J2235" i="4"/>
  <c r="I2236" i="4"/>
  <c r="J2236" i="4"/>
  <c r="I2237" i="4"/>
  <c r="J2237" i="4"/>
  <c r="I2238" i="4"/>
  <c r="J2238" i="4"/>
  <c r="I2239" i="4"/>
  <c r="J2239" i="4"/>
  <c r="I2240" i="4"/>
  <c r="J2240" i="4"/>
  <c r="I2241" i="4"/>
  <c r="J2241" i="4"/>
  <c r="I2242" i="4"/>
  <c r="J2242" i="4"/>
  <c r="I2243" i="4"/>
  <c r="J2243" i="4"/>
  <c r="I2244" i="4"/>
  <c r="J2244" i="4"/>
  <c r="I2245" i="4"/>
  <c r="J2245" i="4"/>
  <c r="I2246" i="4"/>
  <c r="J2246" i="4"/>
  <c r="I2247" i="4"/>
  <c r="J2247" i="4"/>
  <c r="I2248" i="4"/>
  <c r="J2248" i="4"/>
  <c r="I2249" i="4"/>
  <c r="J2249" i="4"/>
  <c r="I2250" i="4"/>
  <c r="J2250" i="4"/>
  <c r="I2251" i="4"/>
  <c r="J2251" i="4"/>
  <c r="I2252" i="4"/>
  <c r="J2252" i="4"/>
  <c r="I2253" i="4"/>
  <c r="J2253" i="4"/>
  <c r="I2254" i="4"/>
  <c r="J2254" i="4"/>
  <c r="I2255" i="4"/>
  <c r="J2255" i="4"/>
  <c r="I2256" i="4"/>
  <c r="J2256" i="4"/>
  <c r="I2257" i="4"/>
  <c r="J2257" i="4"/>
  <c r="I2258" i="4"/>
  <c r="J2258" i="4"/>
  <c r="I2259" i="4"/>
  <c r="J2259" i="4"/>
  <c r="I2260" i="4"/>
  <c r="J2260" i="4"/>
  <c r="I2261" i="4"/>
  <c r="J2261" i="4"/>
  <c r="I2262" i="4"/>
  <c r="J2262" i="4"/>
  <c r="I2263" i="4"/>
  <c r="J2263" i="4"/>
  <c r="I2264" i="4"/>
  <c r="J2264" i="4"/>
  <c r="I2265" i="4"/>
  <c r="J2265" i="4"/>
  <c r="I2266" i="4"/>
  <c r="J2266" i="4"/>
  <c r="I2267" i="4"/>
  <c r="J2267" i="4"/>
  <c r="I2268" i="4"/>
  <c r="J2268" i="4"/>
  <c r="I2269" i="4"/>
  <c r="J2269" i="4"/>
  <c r="I2270" i="4"/>
  <c r="J2270" i="4"/>
  <c r="I2271" i="4"/>
  <c r="J2271" i="4"/>
  <c r="I2272" i="4"/>
  <c r="J2272" i="4"/>
  <c r="I2273" i="4"/>
  <c r="J2273" i="4"/>
  <c r="I2274" i="4"/>
  <c r="J2274" i="4"/>
  <c r="I2275" i="4"/>
  <c r="J2275" i="4"/>
  <c r="I2276" i="4"/>
  <c r="J2276" i="4"/>
  <c r="I2277" i="4"/>
  <c r="J2277" i="4"/>
  <c r="I2278" i="4"/>
  <c r="J2278" i="4"/>
  <c r="I2279" i="4"/>
  <c r="J2279" i="4"/>
  <c r="I2280" i="4"/>
  <c r="J2280" i="4"/>
  <c r="I2281" i="4"/>
  <c r="J2281" i="4"/>
  <c r="I2282" i="4"/>
  <c r="J2282" i="4"/>
  <c r="I2283" i="4"/>
  <c r="J2283" i="4"/>
  <c r="I2284" i="4"/>
  <c r="J2284" i="4"/>
  <c r="I2285" i="4"/>
  <c r="J2285" i="4"/>
  <c r="I2286" i="4"/>
  <c r="J2286" i="4"/>
  <c r="I2287" i="4"/>
  <c r="J2287" i="4"/>
  <c r="I2288" i="4"/>
  <c r="J2288" i="4"/>
  <c r="I2289" i="4"/>
  <c r="J2289" i="4"/>
  <c r="I2290" i="4"/>
  <c r="J2290" i="4"/>
  <c r="I2291" i="4"/>
  <c r="J2291" i="4"/>
  <c r="I2292" i="4"/>
  <c r="J2292" i="4"/>
  <c r="I2293" i="4"/>
  <c r="J2293" i="4"/>
  <c r="I2294" i="4"/>
  <c r="J2294" i="4"/>
  <c r="I2295" i="4"/>
  <c r="J2295" i="4"/>
  <c r="I2296" i="4"/>
  <c r="J2296" i="4"/>
  <c r="I2297" i="4"/>
  <c r="J2297" i="4"/>
  <c r="I2298" i="4"/>
  <c r="J2298" i="4"/>
  <c r="I2299" i="4"/>
  <c r="J2299" i="4"/>
  <c r="I2300" i="4"/>
  <c r="J2300" i="4"/>
  <c r="I2301" i="4"/>
  <c r="J2301" i="4"/>
  <c r="I2302" i="4"/>
  <c r="J2302" i="4"/>
  <c r="I2303" i="4"/>
  <c r="J2303" i="4"/>
  <c r="I2304" i="4"/>
  <c r="J2304" i="4"/>
  <c r="I2305" i="4"/>
  <c r="J2305" i="4"/>
  <c r="I2306" i="4"/>
  <c r="J2306" i="4"/>
  <c r="I2307" i="4"/>
  <c r="J2307" i="4"/>
  <c r="I2308" i="4"/>
  <c r="J2308" i="4"/>
  <c r="I2309" i="4"/>
  <c r="J2309" i="4"/>
  <c r="I2310" i="4"/>
  <c r="J2310" i="4"/>
  <c r="I2311" i="4"/>
  <c r="J2311" i="4"/>
  <c r="I2312" i="4"/>
  <c r="J2312" i="4"/>
  <c r="I2313" i="4"/>
  <c r="J2313" i="4"/>
  <c r="I2314" i="4"/>
  <c r="J2314" i="4"/>
  <c r="I2315" i="4"/>
  <c r="J2315" i="4"/>
  <c r="I2316" i="4"/>
  <c r="J2316" i="4"/>
  <c r="I2317" i="4"/>
  <c r="J2317" i="4"/>
  <c r="I2318" i="4"/>
  <c r="J2318" i="4"/>
  <c r="I2319" i="4"/>
  <c r="J2319" i="4"/>
  <c r="I2320" i="4"/>
  <c r="J2320" i="4"/>
  <c r="I2321" i="4"/>
  <c r="J2321" i="4"/>
  <c r="I2322" i="4"/>
  <c r="J2322" i="4"/>
  <c r="I2323" i="4"/>
  <c r="J2323" i="4"/>
  <c r="I2324" i="4"/>
  <c r="J2324" i="4"/>
  <c r="I2325" i="4"/>
  <c r="J2325" i="4"/>
  <c r="I2326" i="4"/>
  <c r="J2326" i="4"/>
  <c r="I2327" i="4"/>
  <c r="J2327" i="4"/>
  <c r="I2328" i="4"/>
  <c r="J2328" i="4"/>
  <c r="I2329" i="4"/>
  <c r="J2329" i="4"/>
  <c r="I2330" i="4"/>
  <c r="J2330" i="4"/>
  <c r="I2331" i="4"/>
  <c r="J2331" i="4"/>
  <c r="I2332" i="4"/>
  <c r="J2332" i="4"/>
  <c r="I2333" i="4"/>
  <c r="J2333" i="4"/>
  <c r="I2334" i="4"/>
  <c r="J2334" i="4"/>
  <c r="I2335" i="4"/>
  <c r="J2335" i="4"/>
  <c r="I2336" i="4"/>
  <c r="J2336" i="4"/>
  <c r="I2337" i="4"/>
  <c r="J2337" i="4"/>
  <c r="I2338" i="4"/>
  <c r="J2338" i="4"/>
  <c r="I2339" i="4"/>
  <c r="J2339" i="4"/>
  <c r="I2340" i="4"/>
  <c r="J2340" i="4"/>
  <c r="I2341" i="4"/>
  <c r="J2341" i="4"/>
  <c r="I2342" i="4"/>
  <c r="J2342" i="4"/>
  <c r="I2343" i="4"/>
  <c r="J2343" i="4"/>
  <c r="I2344" i="4"/>
  <c r="J2344" i="4"/>
  <c r="I2345" i="4"/>
  <c r="J2345" i="4"/>
  <c r="I2346" i="4"/>
  <c r="J2346" i="4"/>
  <c r="I2347" i="4"/>
  <c r="J2347" i="4"/>
  <c r="I2348" i="4"/>
  <c r="J2348" i="4"/>
  <c r="I2349" i="4"/>
  <c r="J2349" i="4"/>
  <c r="I2350" i="4"/>
  <c r="J2350" i="4"/>
  <c r="I2351" i="4"/>
  <c r="J2351" i="4"/>
  <c r="I2352" i="4"/>
  <c r="J2352" i="4"/>
  <c r="I2353" i="4"/>
  <c r="J2353" i="4"/>
  <c r="I2354" i="4"/>
  <c r="J2354" i="4"/>
  <c r="I2355" i="4"/>
  <c r="J2355" i="4"/>
  <c r="I2356" i="4"/>
  <c r="J2356" i="4"/>
  <c r="I2357" i="4"/>
  <c r="J2357" i="4"/>
  <c r="I2358" i="4"/>
  <c r="J2358" i="4"/>
  <c r="I2359" i="4"/>
  <c r="J2359" i="4"/>
  <c r="I2360" i="4"/>
  <c r="J2360" i="4"/>
  <c r="I2361" i="4"/>
  <c r="J2361" i="4"/>
  <c r="I2362" i="4"/>
  <c r="J2362" i="4"/>
  <c r="I2363" i="4"/>
  <c r="J2363" i="4"/>
  <c r="I2364" i="4"/>
  <c r="J2364" i="4"/>
  <c r="I2365" i="4"/>
  <c r="J2365" i="4"/>
  <c r="I2366" i="4"/>
  <c r="J2366" i="4"/>
  <c r="I2367" i="4"/>
  <c r="J2367" i="4"/>
  <c r="I2368" i="4"/>
  <c r="J2368" i="4"/>
  <c r="I2369" i="4"/>
  <c r="J2369" i="4"/>
  <c r="I2370" i="4"/>
  <c r="J2370" i="4"/>
  <c r="I2371" i="4"/>
  <c r="J2371" i="4"/>
  <c r="I2372" i="4"/>
  <c r="J2372" i="4"/>
  <c r="I2373" i="4"/>
  <c r="J2373" i="4"/>
  <c r="I2374" i="4"/>
  <c r="J2374" i="4"/>
  <c r="I2375" i="4"/>
  <c r="J2375" i="4"/>
  <c r="I2376" i="4"/>
  <c r="J2376" i="4"/>
  <c r="I2377" i="4"/>
  <c r="J2377" i="4"/>
  <c r="I2378" i="4"/>
  <c r="J2378" i="4"/>
  <c r="I2379" i="4"/>
  <c r="J2379" i="4"/>
  <c r="I2380" i="4"/>
  <c r="J2380" i="4"/>
  <c r="I2381" i="4"/>
  <c r="J2381" i="4"/>
  <c r="I2382" i="4"/>
  <c r="J2382" i="4"/>
  <c r="I2383" i="4"/>
  <c r="J2383" i="4"/>
  <c r="I2384" i="4"/>
  <c r="J2384" i="4"/>
  <c r="I2385" i="4"/>
  <c r="J2385" i="4"/>
  <c r="I2386" i="4"/>
  <c r="J2386" i="4"/>
  <c r="I2387" i="4"/>
  <c r="J2387" i="4"/>
  <c r="I2388" i="4"/>
  <c r="J2388" i="4"/>
  <c r="I2389" i="4"/>
  <c r="J2389" i="4"/>
  <c r="I2390" i="4"/>
  <c r="J2390" i="4"/>
  <c r="I2391" i="4"/>
  <c r="J2391" i="4"/>
  <c r="I2392" i="4"/>
  <c r="J2392" i="4"/>
  <c r="I2393" i="4"/>
  <c r="J2393" i="4"/>
  <c r="I2394" i="4"/>
  <c r="J2394" i="4"/>
  <c r="I2395" i="4"/>
  <c r="J2395" i="4"/>
  <c r="I2396" i="4"/>
  <c r="J2396" i="4"/>
  <c r="I2397" i="4"/>
  <c r="J2397" i="4"/>
  <c r="I2398" i="4"/>
  <c r="J2398" i="4"/>
  <c r="I2399" i="4"/>
  <c r="J2399" i="4"/>
  <c r="I2400" i="4"/>
  <c r="J2400" i="4"/>
  <c r="I2401" i="4"/>
  <c r="J2401" i="4"/>
  <c r="I2402" i="4"/>
  <c r="J2402" i="4"/>
  <c r="I2403" i="4"/>
  <c r="J2403" i="4"/>
  <c r="I2404" i="4"/>
  <c r="J2404" i="4"/>
  <c r="I2405" i="4"/>
  <c r="J2405" i="4"/>
  <c r="I2406" i="4"/>
  <c r="J2406" i="4"/>
  <c r="I2407" i="4"/>
  <c r="J2407" i="4"/>
  <c r="I2408" i="4"/>
  <c r="J2408" i="4"/>
  <c r="I2409" i="4"/>
  <c r="J2409" i="4"/>
  <c r="I2410" i="4"/>
  <c r="J2410" i="4"/>
  <c r="I2411" i="4"/>
  <c r="J2411" i="4"/>
  <c r="I2412" i="4"/>
  <c r="J2412" i="4"/>
  <c r="I2413" i="4"/>
  <c r="J2413" i="4"/>
  <c r="I2414" i="4"/>
  <c r="J2414" i="4"/>
  <c r="I2415" i="4"/>
  <c r="J2415" i="4"/>
  <c r="I2416" i="4"/>
  <c r="J2416" i="4"/>
  <c r="I2417" i="4"/>
  <c r="J2417" i="4"/>
  <c r="I2418" i="4"/>
  <c r="J2418" i="4"/>
  <c r="I2419" i="4"/>
  <c r="J2419" i="4"/>
  <c r="I2420" i="4"/>
  <c r="J2420" i="4"/>
  <c r="I2421" i="4"/>
  <c r="J2421" i="4"/>
  <c r="I2422" i="4"/>
  <c r="J2422" i="4"/>
  <c r="I2423" i="4"/>
  <c r="J2423" i="4"/>
  <c r="I2424" i="4"/>
  <c r="J2424" i="4"/>
  <c r="I2425" i="4"/>
  <c r="J2425" i="4"/>
  <c r="I2426" i="4"/>
  <c r="J2426" i="4"/>
  <c r="I2427" i="4"/>
  <c r="J2427" i="4"/>
  <c r="I2428" i="4"/>
  <c r="J2428" i="4"/>
  <c r="I2429" i="4"/>
  <c r="J2429" i="4"/>
  <c r="I2430" i="4"/>
  <c r="J2430" i="4"/>
  <c r="I2431" i="4"/>
  <c r="J2431" i="4"/>
  <c r="I2432" i="4"/>
  <c r="J2432" i="4"/>
  <c r="I2433" i="4"/>
  <c r="J2433" i="4"/>
  <c r="I2434" i="4"/>
  <c r="J2434" i="4"/>
  <c r="I2435" i="4"/>
  <c r="J2435" i="4"/>
  <c r="I2436" i="4"/>
  <c r="J2436" i="4"/>
  <c r="I2437" i="4"/>
  <c r="J2437" i="4"/>
  <c r="I2438" i="4"/>
  <c r="J2438" i="4"/>
  <c r="I2439" i="4"/>
  <c r="J2439" i="4"/>
  <c r="I2440" i="4"/>
  <c r="J2440" i="4"/>
  <c r="I2441" i="4"/>
  <c r="J2441" i="4"/>
  <c r="I2442" i="4"/>
  <c r="J2442" i="4"/>
  <c r="I2443" i="4"/>
  <c r="J2443" i="4"/>
  <c r="I2444" i="4"/>
  <c r="J2444" i="4"/>
  <c r="I2445" i="4"/>
  <c r="J2445" i="4"/>
  <c r="I2446" i="4"/>
  <c r="J2446" i="4"/>
  <c r="I2447" i="4"/>
  <c r="J2447" i="4"/>
  <c r="I2448" i="4"/>
  <c r="J2448" i="4"/>
  <c r="I2449" i="4"/>
  <c r="J2449" i="4"/>
  <c r="I2450" i="4"/>
  <c r="J2450" i="4"/>
  <c r="I2451" i="4"/>
  <c r="J2451" i="4"/>
  <c r="I2452" i="4"/>
  <c r="J2452" i="4"/>
  <c r="I2453" i="4"/>
  <c r="J2453" i="4"/>
  <c r="I2454" i="4"/>
  <c r="J2454" i="4"/>
  <c r="I2455" i="4"/>
  <c r="J2455" i="4"/>
  <c r="I2456" i="4"/>
  <c r="J2456" i="4"/>
  <c r="I2457" i="4"/>
  <c r="J2457" i="4"/>
  <c r="I2458" i="4"/>
  <c r="J2458" i="4"/>
  <c r="I2459" i="4"/>
  <c r="J2459" i="4"/>
  <c r="I2460" i="4"/>
  <c r="J2460" i="4"/>
  <c r="I2461" i="4"/>
  <c r="J2461" i="4"/>
  <c r="I2462" i="4"/>
  <c r="J2462" i="4"/>
  <c r="I2463" i="4"/>
  <c r="J2463" i="4"/>
  <c r="I2464" i="4"/>
  <c r="J2464" i="4"/>
  <c r="I2465" i="4"/>
  <c r="J2465" i="4"/>
  <c r="I2466" i="4"/>
  <c r="J2466" i="4"/>
  <c r="I2467" i="4"/>
  <c r="J2467" i="4"/>
  <c r="I2468" i="4"/>
  <c r="J2468" i="4"/>
  <c r="I2469" i="4"/>
  <c r="J2469" i="4"/>
  <c r="I2470" i="4"/>
  <c r="J2470" i="4"/>
  <c r="I2471" i="4"/>
  <c r="J2471" i="4"/>
  <c r="I2472" i="4"/>
  <c r="J2472" i="4"/>
  <c r="I2473" i="4"/>
  <c r="J2473" i="4"/>
  <c r="I2474" i="4"/>
  <c r="J2474" i="4"/>
  <c r="I2475" i="4"/>
  <c r="J2475" i="4"/>
  <c r="I2476" i="4"/>
  <c r="J2476" i="4"/>
  <c r="I2477" i="4"/>
  <c r="J2477" i="4"/>
  <c r="I2478" i="4"/>
  <c r="J2478" i="4"/>
  <c r="I2479" i="4"/>
  <c r="J2479" i="4"/>
  <c r="I2480" i="4"/>
  <c r="J2480" i="4"/>
  <c r="I2481" i="4"/>
  <c r="J2481" i="4"/>
  <c r="I2482" i="4"/>
  <c r="J2482" i="4"/>
  <c r="I2483" i="4"/>
  <c r="J2483" i="4"/>
  <c r="I2484" i="4"/>
  <c r="J2484" i="4"/>
  <c r="I2485" i="4"/>
  <c r="J2485" i="4"/>
  <c r="I2486" i="4"/>
  <c r="J2486" i="4"/>
  <c r="I2487" i="4"/>
  <c r="J2487" i="4"/>
  <c r="I2488" i="4"/>
  <c r="J2488" i="4"/>
  <c r="I2489" i="4"/>
  <c r="J2489" i="4"/>
  <c r="I2490" i="4"/>
  <c r="J2490" i="4"/>
  <c r="I2491" i="4"/>
  <c r="J2491" i="4"/>
  <c r="I2492" i="4"/>
  <c r="J2492" i="4"/>
  <c r="I2493" i="4"/>
  <c r="J2493" i="4"/>
  <c r="I2494" i="4"/>
  <c r="J2494" i="4"/>
  <c r="I2495" i="4"/>
  <c r="J2495" i="4"/>
  <c r="I2496" i="4"/>
  <c r="J2496" i="4"/>
  <c r="I2497" i="4"/>
  <c r="J2497" i="4"/>
  <c r="I2498" i="4"/>
  <c r="J2498" i="4"/>
  <c r="I2499" i="4"/>
  <c r="J2499" i="4"/>
  <c r="I2500" i="4"/>
  <c r="J2500" i="4"/>
  <c r="I2501" i="4"/>
  <c r="J2501" i="4"/>
  <c r="I2502" i="4"/>
  <c r="J2502" i="4"/>
  <c r="I2503" i="4"/>
  <c r="J2503" i="4"/>
  <c r="I2504" i="4"/>
  <c r="J2504" i="4"/>
  <c r="I2505" i="4"/>
  <c r="J2505" i="4"/>
  <c r="I2506" i="4"/>
  <c r="J2506" i="4"/>
  <c r="I2507" i="4"/>
  <c r="J2507" i="4"/>
  <c r="I2508" i="4"/>
  <c r="J2508" i="4"/>
  <c r="I2509" i="4"/>
  <c r="J2509" i="4"/>
  <c r="I2510" i="4"/>
  <c r="J2510" i="4"/>
  <c r="I2511" i="4"/>
  <c r="J2511" i="4"/>
  <c r="I2512" i="4"/>
  <c r="J2512" i="4"/>
  <c r="I2513" i="4"/>
  <c r="J2513" i="4"/>
  <c r="I2514" i="4"/>
  <c r="J2514" i="4"/>
  <c r="I2515" i="4"/>
  <c r="J2515" i="4"/>
  <c r="I2516" i="4"/>
  <c r="J2516" i="4"/>
  <c r="I2517" i="4"/>
  <c r="J2517" i="4"/>
  <c r="I2518" i="4"/>
  <c r="J2518" i="4"/>
  <c r="I2519" i="4"/>
  <c r="J2519" i="4"/>
  <c r="I2520" i="4"/>
  <c r="J2520" i="4"/>
  <c r="I2521" i="4"/>
  <c r="J2521" i="4"/>
  <c r="I2522" i="4"/>
  <c r="J2522" i="4"/>
  <c r="I2523" i="4"/>
  <c r="J2523" i="4"/>
  <c r="I2524" i="4"/>
  <c r="J2524" i="4"/>
  <c r="I2525" i="4"/>
  <c r="J2525" i="4"/>
  <c r="I2526" i="4"/>
  <c r="J2526" i="4"/>
  <c r="I2527" i="4"/>
  <c r="J2527" i="4"/>
  <c r="I2528" i="4"/>
  <c r="J2528" i="4"/>
  <c r="I2529" i="4"/>
  <c r="J2529" i="4"/>
  <c r="I2530" i="4"/>
  <c r="J2530" i="4"/>
  <c r="I2531" i="4"/>
  <c r="J2531" i="4"/>
  <c r="I2532" i="4"/>
  <c r="J2532" i="4"/>
  <c r="I2533" i="4"/>
  <c r="J2533" i="4"/>
  <c r="I2534" i="4"/>
  <c r="J2534" i="4"/>
  <c r="I2535" i="4"/>
  <c r="J2535" i="4"/>
  <c r="I2536" i="4"/>
  <c r="J2536" i="4"/>
  <c r="I2537" i="4"/>
  <c r="J2537" i="4"/>
  <c r="I2538" i="4"/>
  <c r="J2538" i="4"/>
  <c r="I2539" i="4"/>
  <c r="J2539" i="4"/>
  <c r="I2540" i="4"/>
  <c r="J2540" i="4"/>
  <c r="I2541" i="4"/>
  <c r="J2541" i="4"/>
  <c r="I2542" i="4"/>
  <c r="J2542" i="4"/>
  <c r="I2543" i="4"/>
  <c r="J2543" i="4"/>
  <c r="I2544" i="4"/>
  <c r="J2544" i="4"/>
  <c r="I2545" i="4"/>
  <c r="J2545" i="4"/>
  <c r="I2546" i="4"/>
  <c r="J2546" i="4"/>
  <c r="I2547" i="4"/>
  <c r="J2547" i="4"/>
  <c r="I2548" i="4"/>
  <c r="J2548" i="4"/>
  <c r="I2549" i="4"/>
  <c r="J2549" i="4"/>
  <c r="I2550" i="4"/>
  <c r="J2550" i="4"/>
  <c r="I2551" i="4"/>
  <c r="J2551" i="4"/>
  <c r="I2552" i="4"/>
  <c r="J2552" i="4"/>
  <c r="I2553" i="4"/>
  <c r="J2553" i="4"/>
  <c r="I2554" i="4"/>
  <c r="J2554" i="4"/>
  <c r="I2555" i="4"/>
  <c r="J2555" i="4"/>
  <c r="I2556" i="4"/>
  <c r="J2556" i="4"/>
  <c r="I2557" i="4"/>
  <c r="J2557" i="4"/>
  <c r="I2558" i="4"/>
  <c r="J2558" i="4"/>
  <c r="I2559" i="4"/>
  <c r="J2559" i="4"/>
  <c r="I2560" i="4"/>
  <c r="J2560" i="4"/>
  <c r="I2561" i="4"/>
  <c r="J2561" i="4"/>
  <c r="I2562" i="4"/>
  <c r="J2562" i="4"/>
  <c r="I2563" i="4"/>
  <c r="J2563" i="4"/>
  <c r="I2564" i="4"/>
  <c r="J2564" i="4"/>
  <c r="I2565" i="4"/>
  <c r="J2565" i="4"/>
  <c r="I2566" i="4"/>
  <c r="J2566" i="4"/>
  <c r="I2567" i="4"/>
  <c r="J2567" i="4"/>
  <c r="I2568" i="4"/>
  <c r="J2568" i="4"/>
  <c r="I2569" i="4"/>
  <c r="J2569" i="4"/>
  <c r="I2570" i="4"/>
  <c r="J2570" i="4"/>
  <c r="I2571" i="4"/>
  <c r="J2571" i="4"/>
  <c r="I2572" i="4"/>
  <c r="J2572" i="4"/>
  <c r="I2573" i="4"/>
  <c r="J2573" i="4"/>
  <c r="I2574" i="4"/>
  <c r="J2574" i="4"/>
  <c r="I2575" i="4"/>
  <c r="J2575" i="4"/>
  <c r="I2576" i="4"/>
  <c r="J2576" i="4"/>
  <c r="I2577" i="4"/>
  <c r="J2577" i="4"/>
  <c r="I2578" i="4"/>
  <c r="J2578" i="4"/>
  <c r="I2579" i="4"/>
  <c r="J2579" i="4"/>
  <c r="I2580" i="4"/>
  <c r="J2580" i="4"/>
  <c r="I2581" i="4"/>
  <c r="J2581" i="4"/>
  <c r="I2582" i="4"/>
  <c r="J2582" i="4"/>
  <c r="I2583" i="4"/>
  <c r="J2583" i="4"/>
  <c r="I2584" i="4"/>
  <c r="J2584" i="4"/>
  <c r="I2585" i="4"/>
  <c r="J2585" i="4"/>
  <c r="I2586" i="4"/>
  <c r="J2586" i="4"/>
  <c r="I2587" i="4"/>
  <c r="J2587" i="4"/>
  <c r="I2588" i="4"/>
  <c r="J2588" i="4"/>
  <c r="I2589" i="4"/>
  <c r="J2589" i="4"/>
  <c r="I2590" i="4"/>
  <c r="J2590" i="4"/>
  <c r="I2591" i="4"/>
  <c r="J2591" i="4"/>
  <c r="I2592" i="4"/>
  <c r="J2592" i="4"/>
  <c r="I2593" i="4"/>
  <c r="J2593" i="4"/>
  <c r="I2594" i="4"/>
  <c r="J2594" i="4"/>
  <c r="I2595" i="4"/>
  <c r="J2595" i="4"/>
  <c r="I2596" i="4"/>
  <c r="J2596" i="4"/>
  <c r="I2597" i="4"/>
  <c r="J2597" i="4"/>
  <c r="I2598" i="4"/>
  <c r="J2598" i="4"/>
  <c r="I2599" i="4"/>
  <c r="J2599" i="4"/>
  <c r="I2600" i="4"/>
  <c r="J2600" i="4"/>
  <c r="I2601" i="4"/>
  <c r="J2601" i="4"/>
  <c r="I2602" i="4"/>
  <c r="J2602" i="4"/>
  <c r="I2603" i="4"/>
  <c r="J2603" i="4"/>
  <c r="I2604" i="4"/>
  <c r="J2604" i="4"/>
  <c r="I2605" i="4"/>
  <c r="J2605" i="4"/>
  <c r="I2606" i="4"/>
  <c r="J2606" i="4"/>
  <c r="I2607" i="4"/>
  <c r="J2607" i="4"/>
  <c r="I2608" i="4"/>
  <c r="J2608" i="4"/>
  <c r="I2609" i="4"/>
  <c r="J2609" i="4"/>
  <c r="I2610" i="4"/>
  <c r="J2610" i="4"/>
  <c r="I2611" i="4"/>
  <c r="J2611" i="4"/>
  <c r="I2612" i="4"/>
  <c r="J2612" i="4"/>
  <c r="I2613" i="4"/>
  <c r="J2613" i="4"/>
  <c r="I2614" i="4"/>
  <c r="J2614" i="4"/>
  <c r="I2615" i="4"/>
  <c r="J2615" i="4"/>
  <c r="I2616" i="4"/>
  <c r="J2616" i="4"/>
  <c r="I2617" i="4"/>
  <c r="J2617" i="4"/>
  <c r="I2618" i="4"/>
  <c r="J2618" i="4"/>
  <c r="I2619" i="4"/>
  <c r="J2619" i="4"/>
  <c r="I2620" i="4"/>
  <c r="J2620" i="4"/>
  <c r="I2621" i="4"/>
  <c r="J2621" i="4"/>
  <c r="I2622" i="4"/>
  <c r="J2622" i="4"/>
  <c r="I2623" i="4"/>
  <c r="J2623" i="4"/>
  <c r="I2624" i="4"/>
  <c r="J2624" i="4"/>
  <c r="I2625" i="4"/>
  <c r="J2625" i="4"/>
  <c r="I2626" i="4"/>
  <c r="J2626" i="4"/>
  <c r="I2627" i="4"/>
  <c r="J2627" i="4"/>
  <c r="I2628" i="4"/>
  <c r="J2628" i="4"/>
  <c r="I2629" i="4"/>
  <c r="J2629" i="4"/>
  <c r="I2630" i="4"/>
  <c r="J2630" i="4"/>
  <c r="I2631" i="4"/>
  <c r="J2631" i="4"/>
  <c r="I2632" i="4"/>
  <c r="J2632" i="4"/>
  <c r="I2633" i="4"/>
  <c r="J2633" i="4"/>
  <c r="I2634" i="4"/>
  <c r="J2634" i="4"/>
  <c r="I2635" i="4"/>
  <c r="J2635" i="4"/>
  <c r="I2636" i="4"/>
  <c r="J2636" i="4"/>
  <c r="I2637" i="4"/>
  <c r="J2637" i="4"/>
  <c r="I2638" i="4"/>
  <c r="J2638" i="4"/>
  <c r="I2639" i="4"/>
  <c r="J2639" i="4"/>
  <c r="I2640" i="4"/>
  <c r="J2640" i="4"/>
  <c r="I2641" i="4"/>
  <c r="J2641" i="4"/>
  <c r="I2642" i="4"/>
  <c r="J2642" i="4"/>
  <c r="I2643" i="4"/>
  <c r="J2643" i="4"/>
  <c r="I2644" i="4"/>
  <c r="J2644" i="4"/>
  <c r="I2645" i="4"/>
  <c r="J2645" i="4"/>
  <c r="I2646" i="4"/>
  <c r="J2646" i="4"/>
  <c r="I2647" i="4"/>
  <c r="J2647" i="4"/>
  <c r="I2648" i="4"/>
  <c r="J2648" i="4"/>
  <c r="I2649" i="4"/>
  <c r="J2649" i="4"/>
  <c r="I2650" i="4"/>
  <c r="J2650" i="4"/>
  <c r="I2651" i="4"/>
  <c r="J2651" i="4"/>
  <c r="I2652" i="4"/>
  <c r="J2652" i="4"/>
  <c r="I2653" i="4"/>
  <c r="J2653" i="4"/>
  <c r="I2654" i="4"/>
  <c r="J2654" i="4"/>
  <c r="I2655" i="4"/>
  <c r="J2655" i="4"/>
  <c r="I2656" i="4"/>
  <c r="J2656" i="4"/>
  <c r="I2657" i="4"/>
  <c r="J2657" i="4"/>
  <c r="I2658" i="4"/>
  <c r="J2658" i="4"/>
  <c r="I2659" i="4"/>
  <c r="J2659" i="4"/>
  <c r="I2660" i="4"/>
  <c r="J2660" i="4"/>
  <c r="I2661" i="4"/>
  <c r="J2661" i="4"/>
  <c r="I2662" i="4"/>
  <c r="J2662" i="4"/>
  <c r="I2663" i="4"/>
  <c r="J2663" i="4"/>
  <c r="I2664" i="4"/>
  <c r="J2664" i="4"/>
  <c r="I2665" i="4"/>
  <c r="J2665" i="4"/>
  <c r="I2666" i="4"/>
  <c r="J2666" i="4"/>
  <c r="I2667" i="4"/>
  <c r="J2667" i="4"/>
  <c r="I2668" i="4"/>
  <c r="J2668" i="4"/>
  <c r="I2669" i="4"/>
  <c r="J2669" i="4"/>
  <c r="I2670" i="4"/>
  <c r="J2670" i="4"/>
  <c r="I2671" i="4"/>
  <c r="J2671" i="4"/>
  <c r="I2672" i="4"/>
  <c r="J2672" i="4"/>
  <c r="I2673" i="4"/>
  <c r="J2673" i="4"/>
  <c r="I2674" i="4"/>
  <c r="J2674" i="4"/>
  <c r="I2675" i="4"/>
  <c r="J2675" i="4"/>
  <c r="I2676" i="4"/>
  <c r="J2676" i="4"/>
  <c r="I2677" i="4"/>
  <c r="J2677" i="4"/>
  <c r="I2678" i="4"/>
  <c r="J2678" i="4"/>
  <c r="I2679" i="4"/>
  <c r="J2679" i="4"/>
  <c r="I2680" i="4"/>
  <c r="J2680" i="4"/>
  <c r="I2681" i="4"/>
  <c r="J2681" i="4"/>
  <c r="I2682" i="4"/>
  <c r="J2682" i="4"/>
  <c r="I2683" i="4"/>
  <c r="J2683" i="4"/>
  <c r="I2684" i="4"/>
  <c r="J2684" i="4"/>
  <c r="I2685" i="4"/>
  <c r="J2685" i="4"/>
  <c r="I2686" i="4"/>
  <c r="J2686" i="4"/>
  <c r="I2687" i="4"/>
  <c r="J2687" i="4"/>
  <c r="I2688" i="4"/>
  <c r="J2688" i="4"/>
  <c r="I2689" i="4"/>
  <c r="J2689" i="4"/>
  <c r="I2690" i="4"/>
  <c r="J2690" i="4"/>
  <c r="I2691" i="4"/>
  <c r="J2691" i="4"/>
  <c r="I2692" i="4"/>
  <c r="J2692" i="4"/>
  <c r="I2693" i="4"/>
  <c r="J2693" i="4"/>
  <c r="I2694" i="4"/>
  <c r="J2694" i="4"/>
  <c r="I2695" i="4"/>
  <c r="J2695" i="4"/>
  <c r="I2696" i="4"/>
  <c r="J2696" i="4"/>
  <c r="I2697" i="4"/>
  <c r="J2697" i="4"/>
  <c r="I2698" i="4"/>
  <c r="J2698" i="4"/>
  <c r="I2699" i="4"/>
  <c r="J2699" i="4"/>
  <c r="I2700" i="4"/>
  <c r="J2700" i="4"/>
  <c r="I2701" i="4"/>
  <c r="J2701" i="4"/>
  <c r="I2702" i="4"/>
  <c r="J2702" i="4"/>
  <c r="I2703" i="4"/>
  <c r="J2703" i="4"/>
  <c r="I2704" i="4"/>
  <c r="J2704" i="4"/>
  <c r="I2705" i="4"/>
  <c r="J2705" i="4"/>
  <c r="I2706" i="4"/>
  <c r="J2706" i="4"/>
  <c r="I2707" i="4"/>
  <c r="J2707" i="4"/>
  <c r="I2708" i="4"/>
  <c r="J2708" i="4"/>
  <c r="I2709" i="4"/>
  <c r="J2709" i="4"/>
  <c r="I2710" i="4"/>
  <c r="J2710" i="4"/>
  <c r="I2711" i="4"/>
  <c r="J2711" i="4"/>
  <c r="I2712" i="4"/>
  <c r="J2712" i="4"/>
  <c r="I2713" i="4"/>
  <c r="J2713" i="4"/>
  <c r="I2714" i="4"/>
  <c r="J2714" i="4"/>
  <c r="I2715" i="4"/>
  <c r="J2715" i="4"/>
  <c r="I2716" i="4"/>
  <c r="J2716" i="4"/>
  <c r="I2717" i="4"/>
  <c r="J2717" i="4"/>
  <c r="I2718" i="4"/>
  <c r="J2718" i="4"/>
  <c r="I2719" i="4"/>
  <c r="J2719" i="4"/>
  <c r="I2720" i="4"/>
  <c r="J2720" i="4"/>
  <c r="I2721" i="4"/>
  <c r="J2721" i="4"/>
  <c r="I2722" i="4"/>
  <c r="J2722" i="4"/>
  <c r="I2723" i="4"/>
  <c r="J2723" i="4"/>
  <c r="I2724" i="4"/>
  <c r="J2724" i="4"/>
  <c r="I2725" i="4"/>
  <c r="J2725" i="4"/>
  <c r="I2726" i="4"/>
  <c r="J2726" i="4"/>
  <c r="I2727" i="4"/>
  <c r="J2727" i="4"/>
  <c r="I2728" i="4"/>
  <c r="J2728" i="4"/>
  <c r="I2729" i="4"/>
  <c r="J2729" i="4"/>
  <c r="I2730" i="4"/>
  <c r="J2730" i="4"/>
  <c r="I2731" i="4"/>
  <c r="J2731" i="4"/>
  <c r="I2732" i="4"/>
  <c r="J2732" i="4"/>
  <c r="I2733" i="4"/>
  <c r="J2733" i="4"/>
  <c r="I2734" i="4"/>
  <c r="J2734" i="4"/>
  <c r="I2735" i="4"/>
  <c r="J2735" i="4"/>
  <c r="I2736" i="4"/>
  <c r="J2736" i="4"/>
  <c r="I2737" i="4"/>
  <c r="J2737" i="4"/>
  <c r="I2738" i="4"/>
  <c r="J2738" i="4"/>
  <c r="I2739" i="4"/>
  <c r="J2739" i="4"/>
  <c r="I2740" i="4"/>
  <c r="J2740" i="4"/>
  <c r="I2741" i="4"/>
  <c r="J2741" i="4"/>
  <c r="I2742" i="4"/>
  <c r="J2742" i="4"/>
  <c r="I2743" i="4"/>
  <c r="J2743" i="4"/>
  <c r="I2744" i="4"/>
  <c r="J2744" i="4"/>
  <c r="I2745" i="4"/>
  <c r="J2745" i="4"/>
  <c r="I2746" i="4"/>
  <c r="J2746" i="4"/>
  <c r="I2747" i="4"/>
  <c r="J2747" i="4"/>
  <c r="I2748" i="4"/>
  <c r="J2748" i="4"/>
  <c r="I2749" i="4"/>
  <c r="J2749" i="4"/>
  <c r="I2750" i="4"/>
  <c r="J2750" i="4"/>
  <c r="I2751" i="4"/>
  <c r="J2751" i="4"/>
  <c r="I2752" i="4"/>
  <c r="J2752" i="4"/>
  <c r="I2753" i="4"/>
  <c r="J2753" i="4"/>
  <c r="I2754" i="4"/>
  <c r="J2754" i="4"/>
  <c r="I2755" i="4"/>
  <c r="J2755" i="4"/>
  <c r="I2756" i="4"/>
  <c r="J2756" i="4"/>
  <c r="I2757" i="4"/>
  <c r="J2757" i="4"/>
  <c r="I2758" i="4"/>
  <c r="J2758" i="4"/>
  <c r="I2759" i="4"/>
  <c r="J2759" i="4"/>
  <c r="I2760" i="4"/>
  <c r="J2760" i="4"/>
  <c r="I2761" i="4"/>
  <c r="J2761" i="4"/>
  <c r="I2762" i="4"/>
  <c r="J2762" i="4"/>
  <c r="I2763" i="4"/>
  <c r="J2763" i="4"/>
  <c r="I2764" i="4"/>
  <c r="J2764" i="4"/>
  <c r="I2765" i="4"/>
  <c r="J2765" i="4"/>
  <c r="I2766" i="4"/>
  <c r="J2766" i="4"/>
  <c r="I2767" i="4"/>
  <c r="J2767" i="4"/>
  <c r="I2768" i="4"/>
  <c r="J2768" i="4"/>
  <c r="I2769" i="4"/>
  <c r="J2769" i="4"/>
  <c r="I2770" i="4"/>
  <c r="J2770" i="4"/>
  <c r="I2771" i="4"/>
  <c r="J2771" i="4"/>
  <c r="I2772" i="4"/>
  <c r="J2772" i="4"/>
  <c r="I2773" i="4"/>
  <c r="J2773" i="4"/>
  <c r="I2774" i="4"/>
  <c r="J2774" i="4"/>
  <c r="I2775" i="4"/>
  <c r="J2775" i="4"/>
  <c r="I2776" i="4"/>
  <c r="J2776" i="4"/>
  <c r="I2777" i="4"/>
  <c r="J2777" i="4"/>
  <c r="I2778" i="4"/>
  <c r="J2778" i="4"/>
  <c r="I2779" i="4"/>
  <c r="J2779" i="4"/>
  <c r="I2780" i="4"/>
  <c r="J2780" i="4"/>
  <c r="I2781" i="4"/>
  <c r="J2781" i="4"/>
  <c r="I2782" i="4"/>
  <c r="J2782" i="4"/>
  <c r="I2783" i="4"/>
  <c r="J2783" i="4"/>
  <c r="I2784" i="4"/>
  <c r="J2784" i="4"/>
  <c r="I2785" i="4"/>
  <c r="J2785" i="4"/>
  <c r="I2786" i="4"/>
  <c r="J2786" i="4"/>
  <c r="I2787" i="4"/>
  <c r="J2787" i="4"/>
  <c r="I2788" i="4"/>
  <c r="J2788" i="4"/>
  <c r="I2789" i="4"/>
  <c r="J2789" i="4"/>
  <c r="I2790" i="4"/>
  <c r="J2790" i="4"/>
  <c r="I2791" i="4"/>
  <c r="J2791" i="4"/>
  <c r="I2792" i="4"/>
  <c r="J2792" i="4"/>
  <c r="I2793" i="4"/>
  <c r="J2793" i="4"/>
  <c r="I2794" i="4"/>
  <c r="J2794" i="4"/>
  <c r="I2795" i="4"/>
  <c r="J2795" i="4"/>
  <c r="I2796" i="4"/>
  <c r="J2796" i="4"/>
  <c r="I2797" i="4"/>
  <c r="J2797" i="4"/>
  <c r="I2798" i="4"/>
  <c r="J2798" i="4"/>
  <c r="I2799" i="4"/>
  <c r="J2799" i="4"/>
  <c r="I2800" i="4"/>
  <c r="J2800" i="4"/>
  <c r="I2801" i="4"/>
  <c r="J2801" i="4"/>
  <c r="I2802" i="4"/>
  <c r="J2802" i="4"/>
  <c r="I2803" i="4"/>
  <c r="J2803" i="4"/>
  <c r="I2804" i="4"/>
  <c r="J2804" i="4"/>
  <c r="I2805" i="4"/>
  <c r="J2805" i="4"/>
  <c r="I2806" i="4"/>
  <c r="J2806" i="4"/>
  <c r="I2807" i="4"/>
  <c r="J2807" i="4"/>
  <c r="I2808" i="4"/>
  <c r="J2808" i="4"/>
  <c r="I2809" i="4"/>
  <c r="J2809" i="4"/>
  <c r="I2810" i="4"/>
  <c r="J2810" i="4"/>
  <c r="I2811" i="4"/>
  <c r="J2811" i="4"/>
  <c r="I2812" i="4"/>
  <c r="J2812" i="4"/>
  <c r="I2813" i="4"/>
  <c r="J2813" i="4"/>
  <c r="I2814" i="4"/>
  <c r="J2814" i="4"/>
  <c r="I2815" i="4"/>
  <c r="J2815" i="4"/>
  <c r="I2816" i="4"/>
  <c r="J2816" i="4"/>
  <c r="I2817" i="4"/>
  <c r="J2817" i="4"/>
  <c r="I2818" i="4"/>
  <c r="J2818" i="4"/>
  <c r="I2819" i="4"/>
  <c r="J2819" i="4"/>
  <c r="I2820" i="4"/>
  <c r="J2820" i="4"/>
  <c r="I2821" i="4"/>
  <c r="J2821" i="4"/>
  <c r="I2822" i="4"/>
  <c r="J2822" i="4"/>
  <c r="I2823" i="4"/>
  <c r="J2823" i="4"/>
  <c r="I2824" i="4"/>
  <c r="J2824" i="4"/>
  <c r="I2825" i="4"/>
  <c r="J2825" i="4"/>
  <c r="I2826" i="4"/>
  <c r="J2826" i="4"/>
  <c r="I2827" i="4"/>
  <c r="J2827" i="4"/>
  <c r="I2828" i="4"/>
  <c r="J2828" i="4"/>
  <c r="I2829" i="4"/>
  <c r="J2829" i="4"/>
  <c r="I2830" i="4"/>
  <c r="J2830" i="4"/>
  <c r="I2831" i="4"/>
  <c r="J2831" i="4"/>
  <c r="I2832" i="4"/>
  <c r="J2832" i="4"/>
  <c r="I2833" i="4"/>
  <c r="J2833" i="4"/>
  <c r="I2834" i="4"/>
  <c r="J2834" i="4"/>
  <c r="I2835" i="4"/>
  <c r="J2835" i="4"/>
  <c r="I2836" i="4"/>
  <c r="J2836" i="4"/>
  <c r="I2837" i="4"/>
  <c r="J2837" i="4"/>
  <c r="I2838" i="4"/>
  <c r="J2838" i="4"/>
  <c r="I2839" i="4"/>
  <c r="J2839" i="4"/>
  <c r="I2840" i="4"/>
  <c r="J2840" i="4"/>
  <c r="I2841" i="4"/>
  <c r="J2841" i="4"/>
  <c r="I2842" i="4"/>
  <c r="J2842" i="4"/>
  <c r="I2843" i="4"/>
  <c r="J2843" i="4"/>
  <c r="I2844" i="4"/>
  <c r="J2844" i="4"/>
  <c r="I2845" i="4"/>
  <c r="J2845" i="4"/>
  <c r="I2846" i="4"/>
  <c r="J2846" i="4"/>
  <c r="I2847" i="4"/>
  <c r="J2847" i="4"/>
  <c r="I2848" i="4"/>
  <c r="J2848" i="4"/>
  <c r="I2849" i="4"/>
  <c r="J2849" i="4"/>
  <c r="I2850" i="4"/>
  <c r="J2850" i="4"/>
  <c r="I2851" i="4"/>
  <c r="J2851" i="4"/>
  <c r="I2852" i="4"/>
  <c r="J2852" i="4"/>
  <c r="I2853" i="4"/>
  <c r="J2853" i="4"/>
  <c r="I2854" i="4"/>
  <c r="J2854" i="4"/>
  <c r="I2855" i="4"/>
  <c r="J2855" i="4"/>
  <c r="I2856" i="4"/>
  <c r="J2856" i="4"/>
  <c r="I2857" i="4"/>
  <c r="J2857" i="4"/>
  <c r="I2858" i="4"/>
  <c r="J2858" i="4"/>
  <c r="I2859" i="4"/>
  <c r="J2859" i="4"/>
  <c r="I2860" i="4"/>
  <c r="J2860" i="4"/>
  <c r="I2861" i="4"/>
  <c r="J2861" i="4"/>
  <c r="I2862" i="4"/>
  <c r="J2862" i="4"/>
  <c r="I2863" i="4"/>
  <c r="J2863" i="4"/>
  <c r="I2864" i="4"/>
  <c r="J2864" i="4"/>
  <c r="I2865" i="4"/>
  <c r="J2865" i="4"/>
  <c r="I2866" i="4"/>
  <c r="J2866" i="4"/>
  <c r="I2867" i="4"/>
  <c r="J2867" i="4"/>
  <c r="I2868" i="4"/>
  <c r="J2868" i="4"/>
  <c r="I2869" i="4"/>
  <c r="J2869" i="4"/>
  <c r="I2870" i="4"/>
  <c r="J2870" i="4"/>
  <c r="I2871" i="4"/>
  <c r="J2871" i="4"/>
  <c r="I2872" i="4"/>
  <c r="J2872" i="4"/>
  <c r="I2873" i="4"/>
  <c r="J2873" i="4"/>
  <c r="I2874" i="4"/>
  <c r="J2874" i="4"/>
  <c r="I2875" i="4"/>
  <c r="J2875" i="4"/>
  <c r="I2876" i="4"/>
  <c r="J2876" i="4"/>
  <c r="I2877" i="4"/>
  <c r="J2877" i="4"/>
  <c r="I2878" i="4"/>
  <c r="J2878" i="4"/>
  <c r="I2879" i="4"/>
  <c r="J2879" i="4"/>
  <c r="I2880" i="4"/>
  <c r="J2880" i="4"/>
  <c r="I2881" i="4"/>
  <c r="J2881" i="4"/>
  <c r="I2882" i="4"/>
  <c r="J2882" i="4"/>
  <c r="I2883" i="4"/>
  <c r="J2883" i="4"/>
  <c r="I2884" i="4"/>
  <c r="J2884" i="4"/>
  <c r="I2885" i="4"/>
  <c r="J2885" i="4"/>
  <c r="I2886" i="4"/>
  <c r="J2886" i="4"/>
  <c r="I2887" i="4"/>
  <c r="J2887" i="4"/>
  <c r="I2888" i="4"/>
  <c r="J2888" i="4"/>
  <c r="I2889" i="4"/>
  <c r="J2889" i="4"/>
  <c r="I2890" i="4"/>
  <c r="J2890" i="4"/>
  <c r="I2891" i="4"/>
  <c r="J2891" i="4"/>
  <c r="I2892" i="4"/>
  <c r="J2892" i="4"/>
  <c r="I2893" i="4"/>
  <c r="J2893" i="4"/>
  <c r="I2894" i="4"/>
  <c r="J2894" i="4"/>
  <c r="I2895" i="4"/>
  <c r="J2895" i="4"/>
  <c r="I2896" i="4"/>
  <c r="J2896" i="4"/>
  <c r="I2897" i="4"/>
  <c r="J2897" i="4"/>
  <c r="I2898" i="4"/>
  <c r="J2898" i="4"/>
  <c r="I2899" i="4"/>
  <c r="J2899" i="4"/>
  <c r="I2900" i="4"/>
  <c r="J2900" i="4"/>
  <c r="I2901" i="4"/>
  <c r="J2901" i="4"/>
  <c r="I2902" i="4"/>
  <c r="J2902" i="4"/>
  <c r="I2903" i="4"/>
  <c r="J2903" i="4"/>
  <c r="I2904" i="4"/>
  <c r="J2904" i="4"/>
  <c r="I2905" i="4"/>
  <c r="J2905" i="4"/>
  <c r="I2906" i="4"/>
  <c r="J2906" i="4"/>
  <c r="I2907" i="4"/>
  <c r="J2907" i="4"/>
  <c r="I2908" i="4"/>
  <c r="J2908" i="4"/>
  <c r="I2909" i="4"/>
  <c r="J2909" i="4"/>
  <c r="I2910" i="4"/>
  <c r="J2910" i="4"/>
  <c r="I2911" i="4"/>
  <c r="J2911" i="4"/>
  <c r="I2912" i="4"/>
  <c r="J2912" i="4"/>
  <c r="I2913" i="4"/>
  <c r="J2913" i="4"/>
  <c r="I2914" i="4"/>
  <c r="J2914" i="4"/>
  <c r="I2915" i="4"/>
  <c r="J2915" i="4"/>
  <c r="I2916" i="4"/>
  <c r="J2916" i="4"/>
  <c r="I2917" i="4"/>
  <c r="J2917" i="4"/>
  <c r="I2918" i="4"/>
  <c r="J2918" i="4"/>
  <c r="I2919" i="4"/>
  <c r="J2919" i="4"/>
  <c r="I2920" i="4"/>
  <c r="J2920" i="4"/>
  <c r="I2921" i="4"/>
  <c r="J2921" i="4"/>
  <c r="I2922" i="4"/>
  <c r="J2922" i="4"/>
  <c r="I2923" i="4"/>
  <c r="J2923" i="4"/>
  <c r="I2924" i="4"/>
  <c r="J2924" i="4"/>
  <c r="I2925" i="4"/>
  <c r="J2925" i="4"/>
  <c r="I2926" i="4"/>
  <c r="J2926" i="4"/>
  <c r="I2927" i="4"/>
  <c r="J2927" i="4"/>
  <c r="I2928" i="4"/>
  <c r="J2928" i="4"/>
  <c r="I2929" i="4"/>
  <c r="J2929" i="4"/>
  <c r="I2930" i="4"/>
  <c r="J2930" i="4"/>
  <c r="I2931" i="4"/>
  <c r="J2931" i="4"/>
  <c r="I2932" i="4"/>
  <c r="J2932" i="4"/>
  <c r="I2933" i="4"/>
  <c r="J2933" i="4"/>
  <c r="I2934" i="4"/>
  <c r="J2934" i="4"/>
  <c r="I2935" i="4"/>
  <c r="J2935" i="4"/>
  <c r="I2936" i="4"/>
  <c r="J2936" i="4"/>
  <c r="I2937" i="4"/>
  <c r="J2937" i="4"/>
  <c r="I2938" i="4"/>
  <c r="J2938" i="4"/>
  <c r="I2939" i="4"/>
  <c r="J2939" i="4"/>
  <c r="I2940" i="4"/>
  <c r="J2940" i="4"/>
  <c r="I2941" i="4"/>
  <c r="J2941" i="4"/>
  <c r="I2942" i="4"/>
  <c r="J2942" i="4"/>
  <c r="I2943" i="4"/>
  <c r="J2943" i="4"/>
  <c r="I2944" i="4"/>
  <c r="J2944" i="4"/>
  <c r="I2945" i="4"/>
  <c r="J2945" i="4"/>
  <c r="I2946" i="4"/>
  <c r="J2946" i="4"/>
  <c r="I2947" i="4"/>
  <c r="J2947" i="4"/>
  <c r="I2948" i="4"/>
  <c r="J2948" i="4"/>
  <c r="I2949" i="4"/>
  <c r="J2949" i="4"/>
  <c r="I2950" i="4"/>
  <c r="J2950" i="4"/>
  <c r="I2951" i="4"/>
  <c r="J2951" i="4"/>
  <c r="I2952" i="4"/>
  <c r="J2952" i="4"/>
  <c r="I2953" i="4"/>
  <c r="J2953" i="4"/>
  <c r="I2954" i="4"/>
  <c r="J2954" i="4"/>
  <c r="I2955" i="4"/>
  <c r="J2955" i="4"/>
  <c r="I2956" i="4"/>
  <c r="J2956" i="4"/>
  <c r="I2957" i="4"/>
  <c r="J2957" i="4"/>
  <c r="I2958" i="4"/>
  <c r="J2958" i="4"/>
  <c r="I2959" i="4"/>
  <c r="J2959" i="4"/>
  <c r="I2960" i="4"/>
  <c r="J2960" i="4"/>
  <c r="I2961" i="4"/>
  <c r="J2961" i="4"/>
  <c r="I2962" i="4"/>
  <c r="J2962" i="4"/>
  <c r="I2963" i="4"/>
  <c r="J2963" i="4"/>
  <c r="I2964" i="4"/>
  <c r="J2964" i="4"/>
  <c r="I2965" i="4"/>
  <c r="J2965" i="4"/>
  <c r="I2966" i="4"/>
  <c r="J2966" i="4"/>
  <c r="I2967" i="4"/>
  <c r="J2967" i="4"/>
  <c r="I2968" i="4"/>
  <c r="J2968" i="4"/>
  <c r="I2969" i="4"/>
  <c r="J2969" i="4"/>
  <c r="I2970" i="4"/>
  <c r="J2970" i="4"/>
  <c r="I2971" i="4"/>
  <c r="J2971" i="4"/>
  <c r="I2972" i="4"/>
  <c r="J2972" i="4"/>
  <c r="I2973" i="4"/>
  <c r="J2973" i="4"/>
  <c r="I2974" i="4"/>
  <c r="J2974" i="4"/>
  <c r="I2975" i="4"/>
  <c r="J2975" i="4"/>
  <c r="I2976" i="4"/>
  <c r="J2976" i="4"/>
  <c r="I2977" i="4"/>
  <c r="J2977" i="4"/>
  <c r="I2978" i="4"/>
  <c r="J2978" i="4"/>
  <c r="I2979" i="4"/>
  <c r="J2979" i="4"/>
  <c r="I2980" i="4"/>
  <c r="J2980" i="4"/>
  <c r="I2981" i="4"/>
  <c r="J2981" i="4"/>
  <c r="I2982" i="4"/>
  <c r="J2982" i="4"/>
  <c r="I2983" i="4"/>
  <c r="J2983" i="4"/>
  <c r="I2984" i="4"/>
  <c r="J2984" i="4"/>
  <c r="I2985" i="4"/>
  <c r="J2985" i="4"/>
  <c r="I2986" i="4"/>
  <c r="J2986" i="4"/>
  <c r="I2987" i="4"/>
  <c r="J2987" i="4"/>
  <c r="I2988" i="4"/>
  <c r="J2988" i="4"/>
  <c r="I2989" i="4"/>
  <c r="J2989" i="4"/>
  <c r="I2990" i="4"/>
  <c r="J2990" i="4"/>
  <c r="I2991" i="4"/>
  <c r="J2991" i="4"/>
  <c r="I2992" i="4"/>
  <c r="J2992" i="4"/>
  <c r="I2993" i="4"/>
  <c r="J2993" i="4"/>
  <c r="I2994" i="4"/>
  <c r="J2994" i="4"/>
  <c r="I2995" i="4"/>
  <c r="J2995" i="4"/>
  <c r="I2996" i="4"/>
  <c r="J2996" i="4"/>
  <c r="I2997" i="4"/>
  <c r="J2997" i="4"/>
  <c r="I2998" i="4"/>
  <c r="J2998" i="4"/>
  <c r="I2999" i="4"/>
  <c r="J2999" i="4"/>
  <c r="I3000" i="4"/>
  <c r="J3000" i="4"/>
  <c r="I3001" i="4"/>
  <c r="J3001" i="4"/>
  <c r="I3002" i="4"/>
  <c r="J3002" i="4"/>
  <c r="I3003" i="4"/>
  <c r="J3003" i="4"/>
  <c r="I3004" i="4"/>
  <c r="J3004" i="4"/>
  <c r="I3005" i="4"/>
  <c r="J3005" i="4"/>
  <c r="I3006" i="4"/>
  <c r="J3006" i="4"/>
  <c r="I3007" i="4"/>
  <c r="J3007" i="4"/>
  <c r="I3008" i="4"/>
  <c r="J3008" i="4"/>
  <c r="I3009" i="4"/>
  <c r="J3009" i="4"/>
  <c r="I3010" i="4"/>
  <c r="J3010" i="4"/>
  <c r="I3011" i="4"/>
  <c r="J3011" i="4"/>
  <c r="I3012" i="4"/>
  <c r="J3012" i="4"/>
  <c r="I3013" i="4"/>
  <c r="J3013" i="4"/>
  <c r="I3014" i="4"/>
  <c r="J3014" i="4"/>
  <c r="I3015" i="4"/>
  <c r="J3015" i="4"/>
  <c r="I3016" i="4"/>
  <c r="J3016" i="4"/>
  <c r="I3017" i="4"/>
  <c r="J3017" i="4"/>
  <c r="I3018" i="4"/>
  <c r="J3018" i="4"/>
  <c r="I3019" i="4"/>
  <c r="J3019" i="4"/>
  <c r="I3020" i="4"/>
  <c r="J3020" i="4"/>
  <c r="I3021" i="4"/>
  <c r="J3021" i="4"/>
  <c r="I3022" i="4"/>
  <c r="J3022" i="4"/>
  <c r="I3023" i="4"/>
  <c r="J3023" i="4"/>
  <c r="I3024" i="4"/>
  <c r="J3024" i="4"/>
  <c r="I3025" i="4"/>
  <c r="J3025" i="4"/>
  <c r="I3026" i="4"/>
  <c r="J3026" i="4"/>
  <c r="I3027" i="4"/>
  <c r="J3027" i="4"/>
  <c r="I3028" i="4"/>
  <c r="J3028" i="4"/>
  <c r="I3029" i="4"/>
  <c r="J3029" i="4"/>
  <c r="I3030" i="4"/>
  <c r="J3030" i="4"/>
  <c r="I3031" i="4"/>
  <c r="J3031" i="4"/>
  <c r="I3032" i="4"/>
  <c r="J3032" i="4"/>
  <c r="I3033" i="4"/>
  <c r="J3033" i="4"/>
  <c r="I3034" i="4"/>
  <c r="J3034" i="4"/>
  <c r="I3035" i="4"/>
  <c r="J3035" i="4"/>
  <c r="I3036" i="4"/>
  <c r="J3036" i="4"/>
  <c r="I3037" i="4"/>
  <c r="J3037" i="4"/>
  <c r="I3038" i="4"/>
  <c r="J3038" i="4"/>
  <c r="I3039" i="4"/>
  <c r="J3039" i="4"/>
  <c r="I3040" i="4"/>
  <c r="J3040" i="4"/>
  <c r="I3041" i="4"/>
  <c r="J3041" i="4"/>
  <c r="I3042" i="4"/>
  <c r="J3042" i="4"/>
  <c r="I3043" i="4"/>
  <c r="J3043" i="4"/>
  <c r="I3044" i="4"/>
  <c r="J3044" i="4"/>
  <c r="I3045" i="4"/>
  <c r="J3045" i="4"/>
  <c r="I3046" i="4"/>
  <c r="J3046" i="4"/>
  <c r="I3047" i="4"/>
  <c r="J3047" i="4"/>
  <c r="I3048" i="4"/>
  <c r="J3048" i="4"/>
  <c r="I3049" i="4"/>
  <c r="J3049" i="4"/>
  <c r="I3050" i="4"/>
  <c r="J3050" i="4"/>
  <c r="I3051" i="4"/>
  <c r="J3051" i="4"/>
  <c r="I3052" i="4"/>
  <c r="J3052" i="4"/>
  <c r="I3053" i="4"/>
  <c r="J3053" i="4"/>
  <c r="I3054" i="4"/>
  <c r="J3054" i="4"/>
  <c r="I3055" i="4"/>
  <c r="J3055" i="4"/>
  <c r="I3056" i="4"/>
  <c r="J3056" i="4"/>
  <c r="I3057" i="4"/>
  <c r="J3057" i="4"/>
  <c r="I3058" i="4"/>
  <c r="J3058" i="4"/>
  <c r="I3059" i="4"/>
  <c r="J3059" i="4"/>
  <c r="I3060" i="4"/>
  <c r="J3060" i="4"/>
  <c r="I3061" i="4"/>
  <c r="J3061" i="4"/>
  <c r="I3062" i="4"/>
  <c r="J3062" i="4"/>
  <c r="I3063" i="4"/>
  <c r="J3063" i="4"/>
  <c r="I3064" i="4"/>
  <c r="J3064" i="4"/>
  <c r="I3065" i="4"/>
  <c r="J3065" i="4"/>
  <c r="I3066" i="4"/>
  <c r="J3066" i="4"/>
  <c r="I3067" i="4"/>
  <c r="J3067" i="4"/>
  <c r="I3068" i="4"/>
  <c r="J3068" i="4"/>
  <c r="I3069" i="4"/>
  <c r="J3069" i="4"/>
  <c r="I3070" i="4"/>
  <c r="J3070" i="4"/>
  <c r="I3071" i="4"/>
  <c r="J3071" i="4"/>
  <c r="I3072" i="4"/>
  <c r="J3072" i="4"/>
  <c r="I3073" i="4"/>
  <c r="J3073" i="4"/>
  <c r="I3074" i="4"/>
  <c r="J3074" i="4"/>
  <c r="I3075" i="4"/>
  <c r="J3075" i="4"/>
  <c r="I3076" i="4"/>
  <c r="J3076" i="4"/>
  <c r="I3077" i="4"/>
  <c r="J3077" i="4"/>
  <c r="I3078" i="4"/>
  <c r="J3078" i="4"/>
  <c r="I3079" i="4"/>
  <c r="J3079" i="4"/>
  <c r="I3080" i="4"/>
  <c r="J3080" i="4"/>
  <c r="I3081" i="4"/>
  <c r="J3081" i="4"/>
  <c r="I3082" i="4"/>
  <c r="J3082" i="4"/>
  <c r="I3083" i="4"/>
  <c r="J3083" i="4"/>
  <c r="I3084" i="4"/>
  <c r="J3084" i="4"/>
  <c r="I3085" i="4"/>
  <c r="J3085" i="4"/>
  <c r="I3086" i="4"/>
  <c r="J3086" i="4"/>
  <c r="I3087" i="4"/>
  <c r="J3087" i="4"/>
  <c r="I3088" i="4"/>
  <c r="J3088" i="4"/>
  <c r="I3089" i="4"/>
  <c r="J3089" i="4"/>
  <c r="I3090" i="4"/>
  <c r="J3090" i="4"/>
  <c r="I3091" i="4"/>
  <c r="J3091" i="4"/>
  <c r="I3092" i="4"/>
  <c r="J3092" i="4"/>
  <c r="I3093" i="4"/>
  <c r="J3093" i="4"/>
  <c r="I3094" i="4"/>
  <c r="J3094" i="4"/>
  <c r="I3095" i="4"/>
  <c r="J3095" i="4"/>
  <c r="I3096" i="4"/>
  <c r="J3096" i="4"/>
  <c r="I3097" i="4"/>
  <c r="J3097" i="4"/>
  <c r="I3098" i="4"/>
  <c r="J3098" i="4"/>
  <c r="I3099" i="4"/>
  <c r="J3099" i="4"/>
  <c r="I3100" i="4"/>
  <c r="J3100" i="4"/>
  <c r="I3101" i="4"/>
  <c r="J3101" i="4"/>
  <c r="I3102" i="4"/>
  <c r="J3102" i="4"/>
  <c r="I3103" i="4"/>
  <c r="J3103" i="4"/>
  <c r="I3104" i="4"/>
  <c r="J3104" i="4"/>
  <c r="I3105" i="4"/>
  <c r="J3105" i="4"/>
  <c r="I3106" i="4"/>
  <c r="J3106" i="4"/>
  <c r="I3107" i="4"/>
  <c r="J3107" i="4"/>
  <c r="I3108" i="4"/>
  <c r="J3108" i="4"/>
  <c r="I3109" i="4"/>
  <c r="J3109" i="4"/>
  <c r="I3110" i="4"/>
  <c r="J3110" i="4"/>
  <c r="I3111" i="4"/>
  <c r="J3111" i="4"/>
  <c r="I3112" i="4"/>
  <c r="J3112" i="4"/>
  <c r="I3113" i="4"/>
  <c r="J3113" i="4"/>
  <c r="I3114" i="4"/>
  <c r="J3114" i="4"/>
  <c r="I3115" i="4"/>
  <c r="J3115" i="4"/>
  <c r="I3116" i="4"/>
  <c r="J3116" i="4"/>
  <c r="I3117" i="4"/>
  <c r="J3117" i="4"/>
  <c r="I3118" i="4"/>
  <c r="J3118" i="4"/>
  <c r="I3119" i="4"/>
  <c r="J3119" i="4"/>
  <c r="I3120" i="4"/>
  <c r="J3120" i="4"/>
  <c r="I3121" i="4"/>
  <c r="J3121" i="4"/>
  <c r="I3122" i="4"/>
  <c r="J3122" i="4"/>
  <c r="I3123" i="4"/>
  <c r="J3123" i="4"/>
  <c r="I3124" i="4"/>
  <c r="J3124" i="4"/>
  <c r="I3125" i="4"/>
  <c r="J3125" i="4"/>
  <c r="I3126" i="4"/>
  <c r="J3126" i="4"/>
  <c r="I3127" i="4"/>
  <c r="J3127" i="4"/>
  <c r="I3128" i="4"/>
  <c r="J3128" i="4"/>
  <c r="I3129" i="4"/>
  <c r="J3129" i="4"/>
  <c r="I3130" i="4"/>
  <c r="J3130" i="4"/>
  <c r="I3131" i="4"/>
  <c r="J3131" i="4"/>
  <c r="I3132" i="4"/>
  <c r="J3132" i="4"/>
  <c r="I3133" i="4"/>
  <c r="J3133" i="4"/>
  <c r="I3134" i="4"/>
  <c r="J3134" i="4"/>
  <c r="I3135" i="4"/>
  <c r="J3135" i="4"/>
  <c r="I3136" i="4"/>
  <c r="J3136" i="4"/>
  <c r="I3137" i="4"/>
  <c r="J3137" i="4"/>
  <c r="I3138" i="4"/>
  <c r="J3138" i="4"/>
  <c r="I3139" i="4"/>
  <c r="J3139" i="4"/>
  <c r="I3140" i="4"/>
  <c r="J3140" i="4"/>
  <c r="I3141" i="4"/>
  <c r="J3141" i="4"/>
  <c r="I3142" i="4"/>
  <c r="J3142" i="4"/>
  <c r="I3143" i="4"/>
  <c r="J3143" i="4"/>
  <c r="I3144" i="4"/>
  <c r="J3144" i="4"/>
  <c r="I3145" i="4"/>
  <c r="J3145" i="4"/>
  <c r="I3146" i="4"/>
  <c r="J3146" i="4"/>
  <c r="I3147" i="4"/>
  <c r="J3147" i="4"/>
  <c r="I3148" i="4"/>
  <c r="J3148" i="4"/>
  <c r="I3149" i="4"/>
  <c r="J3149" i="4"/>
  <c r="I3150" i="4"/>
  <c r="J3150" i="4"/>
  <c r="I3151" i="4"/>
  <c r="J3151" i="4"/>
  <c r="I3152" i="4"/>
  <c r="J3152" i="4"/>
  <c r="I3153" i="4"/>
  <c r="J3153" i="4"/>
  <c r="I3154" i="4"/>
  <c r="J3154" i="4"/>
  <c r="I3155" i="4"/>
  <c r="J3155" i="4"/>
  <c r="I3156" i="4"/>
  <c r="J3156" i="4"/>
  <c r="I3157" i="4"/>
  <c r="J3157" i="4"/>
  <c r="I3158" i="4"/>
  <c r="J3158" i="4"/>
  <c r="I3159" i="4"/>
  <c r="J3159" i="4"/>
  <c r="I3160" i="4"/>
  <c r="J3160" i="4"/>
  <c r="I3161" i="4"/>
  <c r="J3161" i="4"/>
  <c r="I3162" i="4"/>
  <c r="J3162" i="4"/>
  <c r="I3163" i="4"/>
  <c r="J3163" i="4"/>
  <c r="I3164" i="4"/>
  <c r="J3164" i="4"/>
  <c r="I3165" i="4"/>
  <c r="J3165" i="4"/>
  <c r="I3166" i="4"/>
  <c r="J3166" i="4"/>
  <c r="I3167" i="4"/>
  <c r="J3167" i="4"/>
  <c r="I3168" i="4"/>
  <c r="J3168" i="4"/>
  <c r="I3169" i="4"/>
  <c r="J3169" i="4"/>
  <c r="I3170" i="4"/>
  <c r="J3170" i="4"/>
  <c r="I3171" i="4"/>
  <c r="J3171" i="4"/>
  <c r="I3172" i="4"/>
  <c r="J3172" i="4"/>
  <c r="I3173" i="4"/>
  <c r="J3173" i="4"/>
  <c r="I3174" i="4"/>
  <c r="J3174" i="4"/>
  <c r="I3175" i="4"/>
  <c r="J3175" i="4"/>
  <c r="I3176" i="4"/>
  <c r="J3176" i="4"/>
  <c r="I3177" i="4"/>
  <c r="J3177" i="4"/>
  <c r="I3178" i="4"/>
  <c r="J3178" i="4"/>
  <c r="I3179" i="4"/>
  <c r="J3179" i="4"/>
  <c r="I3180" i="4"/>
  <c r="J3180" i="4"/>
  <c r="I3181" i="4"/>
  <c r="J3181" i="4"/>
  <c r="I3182" i="4"/>
  <c r="J3182" i="4"/>
  <c r="I3183" i="4"/>
  <c r="J3183" i="4"/>
  <c r="I3184" i="4"/>
  <c r="J3184" i="4"/>
  <c r="I3185" i="4"/>
  <c r="J3185" i="4"/>
  <c r="I3186" i="4"/>
  <c r="J3186" i="4"/>
  <c r="I3187" i="4"/>
  <c r="J3187" i="4"/>
  <c r="I3188" i="4"/>
  <c r="J3188" i="4"/>
  <c r="I3189" i="4"/>
  <c r="J3189" i="4"/>
  <c r="I3190" i="4"/>
  <c r="J3190" i="4"/>
  <c r="I3191" i="4"/>
  <c r="J3191" i="4"/>
  <c r="I3192" i="4"/>
  <c r="J3192" i="4"/>
  <c r="I3193" i="4"/>
  <c r="J3193" i="4"/>
  <c r="I3194" i="4"/>
  <c r="J3194" i="4"/>
  <c r="I3195" i="4"/>
  <c r="J3195" i="4"/>
  <c r="I3196" i="4"/>
  <c r="J3196" i="4"/>
  <c r="I3197" i="4"/>
  <c r="J3197" i="4"/>
  <c r="I3198" i="4"/>
  <c r="J3198" i="4"/>
  <c r="I3199" i="4"/>
  <c r="J3199" i="4"/>
  <c r="I3200" i="4"/>
  <c r="J3200" i="4"/>
  <c r="I3201" i="4"/>
  <c r="J3201" i="4"/>
  <c r="I3202" i="4"/>
  <c r="J3202" i="4"/>
  <c r="I3203" i="4"/>
  <c r="J3203" i="4"/>
  <c r="I3204" i="4"/>
  <c r="J3204" i="4"/>
  <c r="I3205" i="4"/>
  <c r="J3205" i="4"/>
  <c r="I3206" i="4"/>
  <c r="J3206" i="4"/>
  <c r="I3207" i="4"/>
  <c r="J3207" i="4"/>
  <c r="I3208" i="4"/>
  <c r="J3208" i="4"/>
  <c r="I3209" i="4"/>
  <c r="J3209" i="4"/>
  <c r="I3210" i="4"/>
  <c r="J3210" i="4"/>
  <c r="I3211" i="4"/>
  <c r="J3211" i="4"/>
  <c r="J3212" i="4"/>
  <c r="I2" i="4"/>
  <c r="J2" i="4"/>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6" i="4"/>
  <c r="K817" i="4"/>
  <c r="K818" i="4"/>
  <c r="K819" i="4"/>
  <c r="K820" i="4"/>
  <c r="K821"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K1001" i="4"/>
  <c r="K1002" i="4"/>
  <c r="K1003" i="4"/>
  <c r="K1004" i="4"/>
  <c r="K1005" i="4"/>
  <c r="K1006" i="4"/>
  <c r="K1007" i="4"/>
  <c r="K1008" i="4"/>
  <c r="K1009" i="4"/>
  <c r="K1010" i="4"/>
  <c r="K1011" i="4"/>
  <c r="K1012" i="4"/>
  <c r="K1013" i="4"/>
  <c r="K1014" i="4"/>
  <c r="K1015" i="4"/>
  <c r="K1016" i="4"/>
  <c r="K1017" i="4"/>
  <c r="K1018" i="4"/>
  <c r="K1019" i="4"/>
  <c r="K1020" i="4"/>
  <c r="K1021" i="4"/>
  <c r="K1022" i="4"/>
  <c r="K1023" i="4"/>
  <c r="K1024" i="4"/>
  <c r="K1025" i="4"/>
  <c r="K1026" i="4"/>
  <c r="K1027" i="4"/>
  <c r="K1028" i="4"/>
  <c r="K1029" i="4"/>
  <c r="K1030" i="4"/>
  <c r="K1031" i="4"/>
  <c r="K1032" i="4"/>
  <c r="K1033" i="4"/>
  <c r="K1034" i="4"/>
  <c r="K1035" i="4"/>
  <c r="K1036" i="4"/>
  <c r="K1037" i="4"/>
  <c r="K1038" i="4"/>
  <c r="K1039" i="4"/>
  <c r="K1040" i="4"/>
  <c r="K1041" i="4"/>
  <c r="K1042" i="4"/>
  <c r="K1043" i="4"/>
  <c r="K1044" i="4"/>
  <c r="K1045" i="4"/>
  <c r="K1046" i="4"/>
  <c r="K1047" i="4"/>
  <c r="K1048" i="4"/>
  <c r="K1049" i="4"/>
  <c r="K1050" i="4"/>
  <c r="K1051" i="4"/>
  <c r="K1052" i="4"/>
  <c r="K1053" i="4"/>
  <c r="K1054" i="4"/>
  <c r="K1055" i="4"/>
  <c r="K1056" i="4"/>
  <c r="K1057" i="4"/>
  <c r="K1058" i="4"/>
  <c r="K1059" i="4"/>
  <c r="K1060" i="4"/>
  <c r="K1061" i="4"/>
  <c r="K1062" i="4"/>
  <c r="K1063" i="4"/>
  <c r="K1064" i="4"/>
  <c r="K1065" i="4"/>
  <c r="K1066" i="4"/>
  <c r="K1067" i="4"/>
  <c r="K1068" i="4"/>
  <c r="K1069" i="4"/>
  <c r="K1070" i="4"/>
  <c r="K1071" i="4"/>
  <c r="K1072" i="4"/>
  <c r="K1073" i="4"/>
  <c r="K1074" i="4"/>
  <c r="K1075" i="4"/>
  <c r="K1076" i="4"/>
  <c r="K1077" i="4"/>
  <c r="K1078" i="4"/>
  <c r="K1079" i="4"/>
  <c r="K1080" i="4"/>
  <c r="K1081" i="4"/>
  <c r="K1082" i="4"/>
  <c r="K1083" i="4"/>
  <c r="K1084" i="4"/>
  <c r="K1085" i="4"/>
  <c r="K1086" i="4"/>
  <c r="K1087" i="4"/>
  <c r="K1088" i="4"/>
  <c r="K1089" i="4"/>
  <c r="K1090" i="4"/>
  <c r="K1091" i="4"/>
  <c r="K1092" i="4"/>
  <c r="K1093" i="4"/>
  <c r="K1094" i="4"/>
  <c r="K1095" i="4"/>
  <c r="K1096" i="4"/>
  <c r="K1097" i="4"/>
  <c r="K1098" i="4"/>
  <c r="K1099" i="4"/>
  <c r="K1100" i="4"/>
  <c r="K1101" i="4"/>
  <c r="K1102" i="4"/>
  <c r="K1103" i="4"/>
  <c r="K1104" i="4"/>
  <c r="K1105" i="4"/>
  <c r="K1106" i="4"/>
  <c r="K1107" i="4"/>
  <c r="K1108" i="4"/>
  <c r="K1109" i="4"/>
  <c r="K1110" i="4"/>
  <c r="K1111" i="4"/>
  <c r="K1112" i="4"/>
  <c r="K1113" i="4"/>
  <c r="K1114" i="4"/>
  <c r="K1115" i="4"/>
  <c r="K1116" i="4"/>
  <c r="K1117" i="4"/>
  <c r="K1118" i="4"/>
  <c r="K1119" i="4"/>
  <c r="K1120" i="4"/>
  <c r="K1121" i="4"/>
  <c r="K1122" i="4"/>
  <c r="K1123" i="4"/>
  <c r="K1124" i="4"/>
  <c r="K1125" i="4"/>
  <c r="K1126" i="4"/>
  <c r="K1127" i="4"/>
  <c r="K1128" i="4"/>
  <c r="K1129" i="4"/>
  <c r="K1130" i="4"/>
  <c r="K1131" i="4"/>
  <c r="K1132" i="4"/>
  <c r="K1133" i="4"/>
  <c r="K1134" i="4"/>
  <c r="K1135" i="4"/>
  <c r="K1136" i="4"/>
  <c r="K1137" i="4"/>
  <c r="K1138" i="4"/>
  <c r="K1139" i="4"/>
  <c r="K1140" i="4"/>
  <c r="K1141" i="4"/>
  <c r="K1142" i="4"/>
  <c r="K1143" i="4"/>
  <c r="K1144" i="4"/>
  <c r="K1145" i="4"/>
  <c r="K1146" i="4"/>
  <c r="K1147" i="4"/>
  <c r="K1148" i="4"/>
  <c r="K1149" i="4"/>
  <c r="K1150" i="4"/>
  <c r="K1151" i="4"/>
  <c r="K1152" i="4"/>
  <c r="K1153" i="4"/>
  <c r="K1154" i="4"/>
  <c r="K1155" i="4"/>
  <c r="K1156" i="4"/>
  <c r="K1157" i="4"/>
  <c r="K1158" i="4"/>
  <c r="K1159" i="4"/>
  <c r="K1160" i="4"/>
  <c r="K1161" i="4"/>
  <c r="K1162" i="4"/>
  <c r="K1163" i="4"/>
  <c r="K1164" i="4"/>
  <c r="K1165" i="4"/>
  <c r="K1166" i="4"/>
  <c r="K1167" i="4"/>
  <c r="K1168" i="4"/>
  <c r="K1169" i="4"/>
  <c r="K1170" i="4"/>
  <c r="K1171" i="4"/>
  <c r="K1172" i="4"/>
  <c r="K1173" i="4"/>
  <c r="K1174" i="4"/>
  <c r="K1175" i="4"/>
  <c r="K1176" i="4"/>
  <c r="K1177" i="4"/>
  <c r="K1178" i="4"/>
  <c r="K1179" i="4"/>
  <c r="K1180" i="4"/>
  <c r="K1181" i="4"/>
  <c r="K1182" i="4"/>
  <c r="K1183" i="4"/>
  <c r="K1184" i="4"/>
  <c r="K1185" i="4"/>
  <c r="K1186" i="4"/>
  <c r="K1187" i="4"/>
  <c r="K1188" i="4"/>
  <c r="K1189" i="4"/>
  <c r="K1190" i="4"/>
  <c r="K1191" i="4"/>
  <c r="K1192" i="4"/>
  <c r="K1193" i="4"/>
  <c r="K1194" i="4"/>
  <c r="K1195" i="4"/>
  <c r="K1196" i="4"/>
  <c r="K1197" i="4"/>
  <c r="K1198" i="4"/>
  <c r="K1199" i="4"/>
  <c r="K1200" i="4"/>
  <c r="K1201" i="4"/>
  <c r="K1202" i="4"/>
  <c r="K1203" i="4"/>
  <c r="K1204" i="4"/>
  <c r="K1205" i="4"/>
  <c r="K1206" i="4"/>
  <c r="K1207" i="4"/>
  <c r="K1208" i="4"/>
  <c r="K1209" i="4"/>
  <c r="K1210" i="4"/>
  <c r="K1211" i="4"/>
  <c r="K1212" i="4"/>
  <c r="K1213" i="4"/>
  <c r="K1214" i="4"/>
  <c r="K1215" i="4"/>
  <c r="K1216" i="4"/>
  <c r="K1217" i="4"/>
  <c r="K1218" i="4"/>
  <c r="K1219" i="4"/>
  <c r="K1220" i="4"/>
  <c r="K1221" i="4"/>
  <c r="K1222" i="4"/>
  <c r="K1223" i="4"/>
  <c r="K1224" i="4"/>
  <c r="K1225" i="4"/>
  <c r="K1226" i="4"/>
  <c r="K1227" i="4"/>
  <c r="K1228" i="4"/>
  <c r="K1229" i="4"/>
  <c r="K1230" i="4"/>
  <c r="K1231" i="4"/>
  <c r="K1232" i="4"/>
  <c r="K1233" i="4"/>
  <c r="K1234" i="4"/>
  <c r="K1235" i="4"/>
  <c r="K1236" i="4"/>
  <c r="K1237" i="4"/>
  <c r="K1238" i="4"/>
  <c r="K1239" i="4"/>
  <c r="K1240" i="4"/>
  <c r="K1241" i="4"/>
  <c r="K1242" i="4"/>
  <c r="K1243" i="4"/>
  <c r="K1244" i="4"/>
  <c r="K1245" i="4"/>
  <c r="K1246" i="4"/>
  <c r="K1247" i="4"/>
  <c r="K1248" i="4"/>
  <c r="K1249" i="4"/>
  <c r="K1250" i="4"/>
  <c r="K1251" i="4"/>
  <c r="K1252" i="4"/>
  <c r="K1253" i="4"/>
  <c r="K1254" i="4"/>
  <c r="K1255" i="4"/>
  <c r="K1256" i="4"/>
  <c r="K1257" i="4"/>
  <c r="K1258" i="4"/>
  <c r="K1259" i="4"/>
  <c r="K1260" i="4"/>
  <c r="K1261" i="4"/>
  <c r="K1262" i="4"/>
  <c r="K1263" i="4"/>
  <c r="K1264" i="4"/>
  <c r="K1265" i="4"/>
  <c r="K1266" i="4"/>
  <c r="K1267" i="4"/>
  <c r="K1268" i="4"/>
  <c r="K1269" i="4"/>
  <c r="K1270" i="4"/>
  <c r="K1271" i="4"/>
  <c r="K1272" i="4"/>
  <c r="K1273" i="4"/>
  <c r="K1274" i="4"/>
  <c r="K1275" i="4"/>
  <c r="K1276" i="4"/>
  <c r="K1277" i="4"/>
  <c r="K1278" i="4"/>
  <c r="K1279" i="4"/>
  <c r="K1280" i="4"/>
  <c r="K1281" i="4"/>
  <c r="K1282" i="4"/>
  <c r="K1283" i="4"/>
  <c r="K1284" i="4"/>
  <c r="K1285" i="4"/>
  <c r="K1286" i="4"/>
  <c r="K1287" i="4"/>
  <c r="K1288" i="4"/>
  <c r="K1289" i="4"/>
  <c r="K1290" i="4"/>
  <c r="K1291" i="4"/>
  <c r="K1292" i="4"/>
  <c r="K1293" i="4"/>
  <c r="K1294" i="4"/>
  <c r="K1295" i="4"/>
  <c r="K1296" i="4"/>
  <c r="K1297" i="4"/>
  <c r="K1298" i="4"/>
  <c r="K1299" i="4"/>
  <c r="K1300" i="4"/>
  <c r="K1301" i="4"/>
  <c r="K1302" i="4"/>
  <c r="K1303" i="4"/>
  <c r="K1304" i="4"/>
  <c r="K1305" i="4"/>
  <c r="K1306" i="4"/>
  <c r="K1307" i="4"/>
  <c r="K1308" i="4"/>
  <c r="K1309" i="4"/>
  <c r="K1310" i="4"/>
  <c r="K1311" i="4"/>
  <c r="K1312" i="4"/>
  <c r="K1313" i="4"/>
  <c r="K1314" i="4"/>
  <c r="K1315" i="4"/>
  <c r="K1316" i="4"/>
  <c r="K1317" i="4"/>
  <c r="K1318" i="4"/>
  <c r="K1319" i="4"/>
  <c r="K1320" i="4"/>
  <c r="K1321" i="4"/>
  <c r="K1322" i="4"/>
  <c r="K1323" i="4"/>
  <c r="K1324" i="4"/>
  <c r="K1325" i="4"/>
  <c r="K1326" i="4"/>
  <c r="K1327" i="4"/>
  <c r="K1328" i="4"/>
  <c r="K1329" i="4"/>
  <c r="K1330" i="4"/>
  <c r="K1331" i="4"/>
  <c r="K1332" i="4"/>
  <c r="K1333" i="4"/>
  <c r="K1334" i="4"/>
  <c r="K1335" i="4"/>
  <c r="K1336" i="4"/>
  <c r="K1337" i="4"/>
  <c r="K1338" i="4"/>
  <c r="K1339" i="4"/>
  <c r="K1340" i="4"/>
  <c r="K1341" i="4"/>
  <c r="K1342" i="4"/>
  <c r="K1343" i="4"/>
  <c r="K1344" i="4"/>
  <c r="K1345" i="4"/>
  <c r="K1346" i="4"/>
  <c r="K1347" i="4"/>
  <c r="K1348" i="4"/>
  <c r="K1349" i="4"/>
  <c r="K1350" i="4"/>
  <c r="K1351" i="4"/>
  <c r="K1352" i="4"/>
  <c r="K1353" i="4"/>
  <c r="K1354" i="4"/>
  <c r="K1355" i="4"/>
  <c r="K1356" i="4"/>
  <c r="K1357" i="4"/>
  <c r="K1358" i="4"/>
  <c r="K1359" i="4"/>
  <c r="K1360" i="4"/>
  <c r="K1361" i="4"/>
  <c r="K1362" i="4"/>
  <c r="K1363" i="4"/>
  <c r="K1364" i="4"/>
  <c r="K1365" i="4"/>
  <c r="K1366" i="4"/>
  <c r="K1367" i="4"/>
  <c r="K1368" i="4"/>
  <c r="K1369" i="4"/>
  <c r="K1370" i="4"/>
  <c r="K1371" i="4"/>
  <c r="K1372" i="4"/>
  <c r="K1373" i="4"/>
  <c r="K1374" i="4"/>
  <c r="K1375" i="4"/>
  <c r="K1376" i="4"/>
  <c r="K1377" i="4"/>
  <c r="K1378" i="4"/>
  <c r="K1379" i="4"/>
  <c r="K1380" i="4"/>
  <c r="K1381" i="4"/>
  <c r="K1382" i="4"/>
  <c r="K1383" i="4"/>
  <c r="K1384" i="4"/>
  <c r="K1385" i="4"/>
  <c r="K1386" i="4"/>
  <c r="K1387" i="4"/>
  <c r="K1388" i="4"/>
  <c r="K1389" i="4"/>
  <c r="K1390" i="4"/>
  <c r="K1391" i="4"/>
  <c r="K1392" i="4"/>
  <c r="K1393" i="4"/>
  <c r="K1394" i="4"/>
  <c r="K1395" i="4"/>
  <c r="K1396" i="4"/>
  <c r="K1397" i="4"/>
  <c r="K1398" i="4"/>
  <c r="K1399" i="4"/>
  <c r="K1400" i="4"/>
  <c r="K1401" i="4"/>
  <c r="K1402" i="4"/>
  <c r="K1403" i="4"/>
  <c r="K1404" i="4"/>
  <c r="K1405" i="4"/>
  <c r="K1406" i="4"/>
  <c r="K1407" i="4"/>
  <c r="K1408" i="4"/>
  <c r="K1409" i="4"/>
  <c r="K1410" i="4"/>
  <c r="K1411" i="4"/>
  <c r="K1412" i="4"/>
  <c r="K1413" i="4"/>
  <c r="K1414" i="4"/>
  <c r="K1415" i="4"/>
  <c r="K1416" i="4"/>
  <c r="K1417" i="4"/>
  <c r="K1418" i="4"/>
  <c r="K1419" i="4"/>
  <c r="K1420" i="4"/>
  <c r="K1421" i="4"/>
  <c r="K1422" i="4"/>
  <c r="K1423" i="4"/>
  <c r="K1424" i="4"/>
  <c r="K1425" i="4"/>
  <c r="K1426" i="4"/>
  <c r="K1427" i="4"/>
  <c r="K1428" i="4"/>
  <c r="K1429" i="4"/>
  <c r="K1430" i="4"/>
  <c r="K1431" i="4"/>
  <c r="K1432" i="4"/>
  <c r="K1433" i="4"/>
  <c r="K1434" i="4"/>
  <c r="K1435" i="4"/>
  <c r="K1436" i="4"/>
  <c r="K1437" i="4"/>
  <c r="K1438" i="4"/>
  <c r="K1439" i="4"/>
  <c r="K1440" i="4"/>
  <c r="K1441" i="4"/>
  <c r="K1442" i="4"/>
  <c r="K1443" i="4"/>
  <c r="K1444" i="4"/>
  <c r="K1445" i="4"/>
  <c r="K1446" i="4"/>
  <c r="K1447" i="4"/>
  <c r="K1448" i="4"/>
  <c r="K1449" i="4"/>
  <c r="K1450" i="4"/>
  <c r="K1451" i="4"/>
  <c r="K1452" i="4"/>
  <c r="K1453" i="4"/>
  <c r="K1454" i="4"/>
  <c r="K1455" i="4"/>
  <c r="K1456" i="4"/>
  <c r="K1457" i="4"/>
  <c r="K1458" i="4"/>
  <c r="K1459" i="4"/>
  <c r="K1460" i="4"/>
  <c r="K1461" i="4"/>
  <c r="K1462" i="4"/>
  <c r="K1463" i="4"/>
  <c r="K1464" i="4"/>
  <c r="K1465" i="4"/>
  <c r="K1466" i="4"/>
  <c r="K1467" i="4"/>
  <c r="K1468" i="4"/>
  <c r="K1469" i="4"/>
  <c r="K1470" i="4"/>
  <c r="K1471" i="4"/>
  <c r="K1472" i="4"/>
  <c r="K1473" i="4"/>
  <c r="K1474" i="4"/>
  <c r="K1475" i="4"/>
  <c r="K1476" i="4"/>
  <c r="K1477" i="4"/>
  <c r="K1478" i="4"/>
  <c r="K1479" i="4"/>
  <c r="K1480" i="4"/>
  <c r="K1481" i="4"/>
  <c r="K1482" i="4"/>
  <c r="K1483" i="4"/>
  <c r="K1484" i="4"/>
  <c r="K1485" i="4"/>
  <c r="K1486" i="4"/>
  <c r="K1487" i="4"/>
  <c r="K1488" i="4"/>
  <c r="K1489" i="4"/>
  <c r="K1490" i="4"/>
  <c r="K1491" i="4"/>
  <c r="K1492" i="4"/>
  <c r="K1493" i="4"/>
  <c r="K1494" i="4"/>
  <c r="K1495" i="4"/>
  <c r="K1496" i="4"/>
  <c r="K1497" i="4"/>
  <c r="K1498" i="4"/>
  <c r="K1499" i="4"/>
  <c r="K1500" i="4"/>
  <c r="K1501" i="4"/>
  <c r="K1502" i="4"/>
  <c r="K1503" i="4"/>
  <c r="K1504" i="4"/>
  <c r="K1505" i="4"/>
  <c r="K1506" i="4"/>
  <c r="K1507" i="4"/>
  <c r="K1508" i="4"/>
  <c r="K1509" i="4"/>
  <c r="K1510" i="4"/>
  <c r="K1511" i="4"/>
  <c r="K1512" i="4"/>
  <c r="K1513" i="4"/>
  <c r="K1514" i="4"/>
  <c r="K1515" i="4"/>
  <c r="K1516" i="4"/>
  <c r="K1517" i="4"/>
  <c r="K1518" i="4"/>
  <c r="K1519" i="4"/>
  <c r="K1520" i="4"/>
  <c r="K1521" i="4"/>
  <c r="K1522" i="4"/>
  <c r="K1523" i="4"/>
  <c r="K1524" i="4"/>
  <c r="K1525" i="4"/>
  <c r="K1526" i="4"/>
  <c r="K1527" i="4"/>
  <c r="K1528" i="4"/>
  <c r="K1529" i="4"/>
  <c r="K1530" i="4"/>
  <c r="K1531" i="4"/>
  <c r="K1532" i="4"/>
  <c r="K1533" i="4"/>
  <c r="K1534" i="4"/>
  <c r="K1535" i="4"/>
  <c r="K1536" i="4"/>
  <c r="K1537" i="4"/>
  <c r="K1538" i="4"/>
  <c r="K1539" i="4"/>
  <c r="K1540" i="4"/>
  <c r="K1541" i="4"/>
  <c r="K1542" i="4"/>
  <c r="K1543" i="4"/>
  <c r="K1544" i="4"/>
  <c r="K1545" i="4"/>
  <c r="K1546" i="4"/>
  <c r="K1547" i="4"/>
  <c r="K1548" i="4"/>
  <c r="K1549" i="4"/>
  <c r="K1550" i="4"/>
  <c r="K1551" i="4"/>
  <c r="K1552" i="4"/>
  <c r="K1553" i="4"/>
  <c r="K1554" i="4"/>
  <c r="K1555" i="4"/>
  <c r="K1556" i="4"/>
  <c r="K1557" i="4"/>
  <c r="K1558" i="4"/>
  <c r="K1559" i="4"/>
  <c r="K1560" i="4"/>
  <c r="K1561" i="4"/>
  <c r="K1562" i="4"/>
  <c r="K1563" i="4"/>
  <c r="K1564" i="4"/>
  <c r="K1565" i="4"/>
  <c r="K1566" i="4"/>
  <c r="K1567" i="4"/>
  <c r="K1568" i="4"/>
  <c r="K1569" i="4"/>
  <c r="K1570" i="4"/>
  <c r="K1571" i="4"/>
  <c r="K1572" i="4"/>
  <c r="K1573" i="4"/>
  <c r="K1574" i="4"/>
  <c r="K1575" i="4"/>
  <c r="K1576" i="4"/>
  <c r="K1577" i="4"/>
  <c r="K1578" i="4"/>
  <c r="K1579" i="4"/>
  <c r="K1580" i="4"/>
  <c r="K1581" i="4"/>
  <c r="K1582" i="4"/>
  <c r="K1583" i="4"/>
  <c r="K1584" i="4"/>
  <c r="K1585" i="4"/>
  <c r="K1586" i="4"/>
  <c r="K1587" i="4"/>
  <c r="K1588" i="4"/>
  <c r="K1589" i="4"/>
  <c r="K1590" i="4"/>
  <c r="K1591" i="4"/>
  <c r="K1592" i="4"/>
  <c r="K1593" i="4"/>
  <c r="K1594" i="4"/>
  <c r="K1595" i="4"/>
  <c r="K1596" i="4"/>
  <c r="K1597" i="4"/>
  <c r="K1598" i="4"/>
  <c r="K1599" i="4"/>
  <c r="K1600" i="4"/>
  <c r="K1601" i="4"/>
  <c r="K1602" i="4"/>
  <c r="K1603" i="4"/>
  <c r="K1604" i="4"/>
  <c r="K1605" i="4"/>
  <c r="K1606" i="4"/>
  <c r="K1607" i="4"/>
  <c r="K1608" i="4"/>
  <c r="K1609" i="4"/>
  <c r="K1610" i="4"/>
  <c r="K1611" i="4"/>
  <c r="K1612" i="4"/>
  <c r="K1613" i="4"/>
  <c r="K1614" i="4"/>
  <c r="K1615" i="4"/>
  <c r="K1616" i="4"/>
  <c r="K1617" i="4"/>
  <c r="K1618" i="4"/>
  <c r="K1619" i="4"/>
  <c r="K1620" i="4"/>
  <c r="K1621" i="4"/>
  <c r="K1622" i="4"/>
  <c r="K1623" i="4"/>
  <c r="K1624" i="4"/>
  <c r="K1625" i="4"/>
  <c r="K1626" i="4"/>
  <c r="K1627" i="4"/>
  <c r="K1628" i="4"/>
  <c r="K1629" i="4"/>
  <c r="K1630" i="4"/>
  <c r="K1631" i="4"/>
  <c r="K1632" i="4"/>
  <c r="K1633" i="4"/>
  <c r="K1634" i="4"/>
  <c r="K1635" i="4"/>
  <c r="K1636" i="4"/>
  <c r="K1637" i="4"/>
  <c r="K1638" i="4"/>
  <c r="K1639" i="4"/>
  <c r="K1640" i="4"/>
  <c r="K1641" i="4"/>
  <c r="K1642" i="4"/>
  <c r="K1643" i="4"/>
  <c r="K1644" i="4"/>
  <c r="K1645" i="4"/>
  <c r="K1646" i="4"/>
  <c r="K1647" i="4"/>
  <c r="K1648" i="4"/>
  <c r="K1649" i="4"/>
  <c r="K1650" i="4"/>
  <c r="K1651" i="4"/>
  <c r="K1652" i="4"/>
  <c r="K1653" i="4"/>
  <c r="K1654" i="4"/>
  <c r="K1655" i="4"/>
  <c r="K1656" i="4"/>
  <c r="K1657" i="4"/>
  <c r="K1658" i="4"/>
  <c r="K1659" i="4"/>
  <c r="K1660" i="4"/>
  <c r="K1661" i="4"/>
  <c r="K1662" i="4"/>
  <c r="K1663" i="4"/>
  <c r="K1664" i="4"/>
  <c r="K1665" i="4"/>
  <c r="K1666" i="4"/>
  <c r="K1667" i="4"/>
  <c r="K1668" i="4"/>
  <c r="K1669" i="4"/>
  <c r="K1670" i="4"/>
  <c r="K1671" i="4"/>
  <c r="K1672" i="4"/>
  <c r="K1673" i="4"/>
  <c r="K1674" i="4"/>
  <c r="K1675" i="4"/>
  <c r="K1676" i="4"/>
  <c r="K1677" i="4"/>
  <c r="K1678" i="4"/>
  <c r="K1679" i="4"/>
  <c r="K1680" i="4"/>
  <c r="K1681" i="4"/>
  <c r="K1682" i="4"/>
  <c r="K1683" i="4"/>
  <c r="K1684" i="4"/>
  <c r="K1685" i="4"/>
  <c r="K1686" i="4"/>
  <c r="K1687" i="4"/>
  <c r="K1688" i="4"/>
  <c r="K1689" i="4"/>
  <c r="K1690" i="4"/>
  <c r="K1691" i="4"/>
  <c r="K1692" i="4"/>
  <c r="K1693" i="4"/>
  <c r="K1694" i="4"/>
  <c r="K1695" i="4"/>
  <c r="K1696" i="4"/>
  <c r="K1697" i="4"/>
  <c r="K1698" i="4"/>
  <c r="K1699" i="4"/>
  <c r="K1700" i="4"/>
  <c r="K1701" i="4"/>
  <c r="K1702" i="4"/>
  <c r="K1703" i="4"/>
  <c r="K1704" i="4"/>
  <c r="K1705" i="4"/>
  <c r="K1706" i="4"/>
  <c r="K1707" i="4"/>
  <c r="K1708" i="4"/>
  <c r="K1709" i="4"/>
  <c r="K1710" i="4"/>
  <c r="K1711" i="4"/>
  <c r="K1712" i="4"/>
  <c r="K1713" i="4"/>
  <c r="K1714" i="4"/>
  <c r="K1715" i="4"/>
  <c r="K1716" i="4"/>
  <c r="K1717" i="4"/>
  <c r="K1718" i="4"/>
  <c r="K1719" i="4"/>
  <c r="K1720" i="4"/>
  <c r="K1721" i="4"/>
  <c r="K1722" i="4"/>
  <c r="K1723" i="4"/>
  <c r="K1724" i="4"/>
  <c r="K1725" i="4"/>
  <c r="K1726" i="4"/>
  <c r="K1727" i="4"/>
  <c r="K1728" i="4"/>
  <c r="K1729" i="4"/>
  <c r="K1730" i="4"/>
  <c r="K1731" i="4"/>
  <c r="K1732" i="4"/>
  <c r="K1733" i="4"/>
  <c r="K1734" i="4"/>
  <c r="K1735" i="4"/>
  <c r="K1736" i="4"/>
  <c r="K1737" i="4"/>
  <c r="K1738" i="4"/>
  <c r="K1739" i="4"/>
  <c r="K1740" i="4"/>
  <c r="K1741" i="4"/>
  <c r="K1742" i="4"/>
  <c r="K1743" i="4"/>
  <c r="K1744" i="4"/>
  <c r="K1745" i="4"/>
  <c r="K1746" i="4"/>
  <c r="K1747" i="4"/>
  <c r="K1748" i="4"/>
  <c r="K1749" i="4"/>
  <c r="K1750" i="4"/>
  <c r="K1751" i="4"/>
  <c r="K1752" i="4"/>
  <c r="K1753" i="4"/>
  <c r="K1754" i="4"/>
  <c r="K1755" i="4"/>
  <c r="K1756" i="4"/>
  <c r="K1757" i="4"/>
  <c r="K1758" i="4"/>
  <c r="K1759" i="4"/>
  <c r="K1760" i="4"/>
  <c r="K1761" i="4"/>
  <c r="K1762" i="4"/>
  <c r="K1763" i="4"/>
  <c r="K1764" i="4"/>
  <c r="K1765" i="4"/>
  <c r="K1766" i="4"/>
  <c r="K1767" i="4"/>
  <c r="K1768" i="4"/>
  <c r="K1769" i="4"/>
  <c r="K1770" i="4"/>
  <c r="K1771" i="4"/>
  <c r="K1772" i="4"/>
  <c r="K1773" i="4"/>
  <c r="K1774" i="4"/>
  <c r="K1775" i="4"/>
  <c r="K1776" i="4"/>
  <c r="K1777" i="4"/>
  <c r="K1778" i="4"/>
  <c r="K1779" i="4"/>
  <c r="K1780" i="4"/>
  <c r="K1781" i="4"/>
  <c r="K1782" i="4"/>
  <c r="K1783" i="4"/>
  <c r="K1784" i="4"/>
  <c r="K1785" i="4"/>
  <c r="K1786" i="4"/>
  <c r="K1787" i="4"/>
  <c r="K1788" i="4"/>
  <c r="K1789" i="4"/>
  <c r="K1790" i="4"/>
  <c r="K1791" i="4"/>
  <c r="K1792" i="4"/>
  <c r="K1793" i="4"/>
  <c r="K1794" i="4"/>
  <c r="K1795" i="4"/>
  <c r="K1796" i="4"/>
  <c r="K1797" i="4"/>
  <c r="K1798" i="4"/>
  <c r="K1799" i="4"/>
  <c r="K1800" i="4"/>
  <c r="K1801" i="4"/>
  <c r="K1802" i="4"/>
  <c r="K1803" i="4"/>
  <c r="K1804" i="4"/>
  <c r="K1805" i="4"/>
  <c r="K1806" i="4"/>
  <c r="K1807" i="4"/>
  <c r="K1808" i="4"/>
  <c r="K1809" i="4"/>
  <c r="K1810" i="4"/>
  <c r="K1811" i="4"/>
  <c r="K1812" i="4"/>
  <c r="K1813" i="4"/>
  <c r="K1814" i="4"/>
  <c r="K1815" i="4"/>
  <c r="K1816" i="4"/>
  <c r="K1817" i="4"/>
  <c r="K1818" i="4"/>
  <c r="K1819" i="4"/>
  <c r="K1820" i="4"/>
  <c r="K1821" i="4"/>
  <c r="K1822" i="4"/>
  <c r="K1823" i="4"/>
  <c r="K1824" i="4"/>
  <c r="K1825" i="4"/>
  <c r="K1826" i="4"/>
  <c r="K1827" i="4"/>
  <c r="K1828" i="4"/>
  <c r="K1829" i="4"/>
  <c r="K1830" i="4"/>
  <c r="K1831" i="4"/>
  <c r="K1832" i="4"/>
  <c r="K1833" i="4"/>
  <c r="K1834" i="4"/>
  <c r="K1835" i="4"/>
  <c r="K1836" i="4"/>
  <c r="K1837" i="4"/>
  <c r="K1838" i="4"/>
  <c r="K1839" i="4"/>
  <c r="K1840" i="4"/>
  <c r="K1841" i="4"/>
  <c r="K1842" i="4"/>
  <c r="K1843" i="4"/>
  <c r="K1844" i="4"/>
  <c r="K1845" i="4"/>
  <c r="K1846" i="4"/>
  <c r="K1847" i="4"/>
  <c r="K1848" i="4"/>
  <c r="K1849" i="4"/>
  <c r="K1850" i="4"/>
  <c r="K1851" i="4"/>
  <c r="K1852" i="4"/>
  <c r="K1853" i="4"/>
  <c r="K1854" i="4"/>
  <c r="K1855" i="4"/>
  <c r="K1856" i="4"/>
  <c r="K1857" i="4"/>
  <c r="K1858" i="4"/>
  <c r="K1859" i="4"/>
  <c r="K1860" i="4"/>
  <c r="K1861" i="4"/>
  <c r="K1862" i="4"/>
  <c r="K1863" i="4"/>
  <c r="K1864" i="4"/>
  <c r="K1865" i="4"/>
  <c r="K1866" i="4"/>
  <c r="K1867" i="4"/>
  <c r="K1868" i="4"/>
  <c r="K1869" i="4"/>
  <c r="K1870" i="4"/>
  <c r="K1871" i="4"/>
  <c r="K1872" i="4"/>
  <c r="K1873" i="4"/>
  <c r="K1874" i="4"/>
  <c r="K1875" i="4"/>
  <c r="K1876" i="4"/>
  <c r="K1877" i="4"/>
  <c r="K1878" i="4"/>
  <c r="K1879" i="4"/>
  <c r="K1880" i="4"/>
  <c r="K1881" i="4"/>
  <c r="K1882" i="4"/>
  <c r="K1883" i="4"/>
  <c r="K1884" i="4"/>
  <c r="K1885" i="4"/>
  <c r="K1886" i="4"/>
  <c r="K1887" i="4"/>
  <c r="K1888" i="4"/>
  <c r="K1889" i="4"/>
  <c r="K1890" i="4"/>
  <c r="K1891" i="4"/>
  <c r="K1892" i="4"/>
  <c r="K1893" i="4"/>
  <c r="K1894" i="4"/>
  <c r="K1895" i="4"/>
  <c r="K1896" i="4"/>
  <c r="K1897" i="4"/>
  <c r="K1898" i="4"/>
  <c r="K1899" i="4"/>
  <c r="K1900" i="4"/>
  <c r="K1901" i="4"/>
  <c r="K1902" i="4"/>
  <c r="K1903" i="4"/>
  <c r="K1904" i="4"/>
  <c r="K1905" i="4"/>
  <c r="K1906" i="4"/>
  <c r="K1907" i="4"/>
  <c r="K1908" i="4"/>
  <c r="K1909" i="4"/>
  <c r="K1910" i="4"/>
  <c r="K1911" i="4"/>
  <c r="K1912" i="4"/>
  <c r="K1913" i="4"/>
  <c r="K1914" i="4"/>
  <c r="K1915" i="4"/>
  <c r="K1916" i="4"/>
  <c r="K1917" i="4"/>
  <c r="K1918" i="4"/>
  <c r="K1919" i="4"/>
  <c r="K1920" i="4"/>
  <c r="K1921" i="4"/>
  <c r="K1922" i="4"/>
  <c r="K1923" i="4"/>
  <c r="K1924" i="4"/>
  <c r="K1925" i="4"/>
  <c r="K1926" i="4"/>
  <c r="K1927" i="4"/>
  <c r="K1928" i="4"/>
  <c r="K1929" i="4"/>
  <c r="K1930" i="4"/>
  <c r="K1931" i="4"/>
  <c r="K1932" i="4"/>
  <c r="K1933" i="4"/>
  <c r="K1934" i="4"/>
  <c r="K1935" i="4"/>
  <c r="K1936" i="4"/>
  <c r="K1937" i="4"/>
  <c r="K1938" i="4"/>
  <c r="K1939" i="4"/>
  <c r="K1940" i="4"/>
  <c r="K1941" i="4"/>
  <c r="K1942" i="4"/>
  <c r="K1943" i="4"/>
  <c r="K1944" i="4"/>
  <c r="K1945" i="4"/>
  <c r="K1946" i="4"/>
  <c r="K1947" i="4"/>
  <c r="K1948" i="4"/>
  <c r="K1949" i="4"/>
  <c r="K1950" i="4"/>
  <c r="K1951" i="4"/>
  <c r="K1952" i="4"/>
  <c r="K1953" i="4"/>
  <c r="K1954" i="4"/>
  <c r="K1955" i="4"/>
  <c r="K1956" i="4"/>
  <c r="K1957" i="4"/>
  <c r="K1958" i="4"/>
  <c r="K1959" i="4"/>
  <c r="K1960" i="4"/>
  <c r="K1961" i="4"/>
  <c r="K1962" i="4"/>
  <c r="K1963" i="4"/>
  <c r="K1964" i="4"/>
  <c r="K1965" i="4"/>
  <c r="K1966" i="4"/>
  <c r="K1967" i="4"/>
  <c r="K1968" i="4"/>
  <c r="K1969" i="4"/>
  <c r="K1970" i="4"/>
  <c r="K1971" i="4"/>
  <c r="K1972" i="4"/>
  <c r="K1973" i="4"/>
  <c r="K1974" i="4"/>
  <c r="K1975" i="4"/>
  <c r="K1976" i="4"/>
  <c r="K1977" i="4"/>
  <c r="K1978" i="4"/>
  <c r="K1979" i="4"/>
  <c r="K1980" i="4"/>
  <c r="K1981" i="4"/>
  <c r="K1982" i="4"/>
  <c r="K1983" i="4"/>
  <c r="K1984" i="4"/>
  <c r="K1985" i="4"/>
  <c r="K1986" i="4"/>
  <c r="K1987" i="4"/>
  <c r="K1988" i="4"/>
  <c r="K1989" i="4"/>
  <c r="K1990" i="4"/>
  <c r="K1991" i="4"/>
  <c r="K1992" i="4"/>
  <c r="K1993" i="4"/>
  <c r="K1994" i="4"/>
  <c r="K1995" i="4"/>
  <c r="K1996" i="4"/>
  <c r="K1997" i="4"/>
  <c r="K1998" i="4"/>
  <c r="K1999" i="4"/>
  <c r="K2000" i="4"/>
  <c r="K2001" i="4"/>
  <c r="K2002" i="4"/>
  <c r="K2003" i="4"/>
  <c r="K2004" i="4"/>
  <c r="K2005" i="4"/>
  <c r="K2006" i="4"/>
  <c r="K2007" i="4"/>
  <c r="K2008" i="4"/>
  <c r="K2009" i="4"/>
  <c r="K2010" i="4"/>
  <c r="K2011" i="4"/>
  <c r="K2012" i="4"/>
  <c r="K2013" i="4"/>
  <c r="K2014" i="4"/>
  <c r="K2015" i="4"/>
  <c r="K2016" i="4"/>
  <c r="K2017" i="4"/>
  <c r="K2018" i="4"/>
  <c r="K2019" i="4"/>
  <c r="K2020" i="4"/>
  <c r="K2021" i="4"/>
  <c r="K2022" i="4"/>
  <c r="K2023" i="4"/>
  <c r="K2024" i="4"/>
  <c r="K2025" i="4"/>
  <c r="K2026" i="4"/>
  <c r="K2027" i="4"/>
  <c r="K2028" i="4"/>
  <c r="K2029" i="4"/>
  <c r="K2030" i="4"/>
  <c r="K2031" i="4"/>
  <c r="K2032" i="4"/>
  <c r="K2033" i="4"/>
  <c r="K2034" i="4"/>
  <c r="K2035" i="4"/>
  <c r="K2036" i="4"/>
  <c r="K2037" i="4"/>
  <c r="K2038" i="4"/>
  <c r="K2039" i="4"/>
  <c r="K2040" i="4"/>
  <c r="K2041" i="4"/>
  <c r="K2042" i="4"/>
  <c r="K2043" i="4"/>
  <c r="K2044" i="4"/>
  <c r="K2045" i="4"/>
  <c r="K2046" i="4"/>
  <c r="K2047" i="4"/>
  <c r="K2048" i="4"/>
  <c r="K2049" i="4"/>
  <c r="K2050" i="4"/>
  <c r="K2051" i="4"/>
  <c r="K2052" i="4"/>
  <c r="K2053" i="4"/>
  <c r="K2054" i="4"/>
  <c r="K2055" i="4"/>
  <c r="K2056" i="4"/>
  <c r="K2057" i="4"/>
  <c r="K2058" i="4"/>
  <c r="K2059" i="4"/>
  <c r="K2060" i="4"/>
  <c r="K2061" i="4"/>
  <c r="K2062" i="4"/>
  <c r="K2063" i="4"/>
  <c r="K2064" i="4"/>
  <c r="K2065" i="4"/>
  <c r="K2066" i="4"/>
  <c r="K2067" i="4"/>
  <c r="K2068" i="4"/>
  <c r="K2069" i="4"/>
  <c r="K2070" i="4"/>
  <c r="K2071" i="4"/>
  <c r="K2072" i="4"/>
  <c r="K2073" i="4"/>
  <c r="K2074" i="4"/>
  <c r="K2075" i="4"/>
  <c r="K2076" i="4"/>
  <c r="K2077" i="4"/>
  <c r="K2078" i="4"/>
  <c r="K2079" i="4"/>
  <c r="K2080" i="4"/>
  <c r="K2081" i="4"/>
  <c r="K2082" i="4"/>
  <c r="K2083" i="4"/>
  <c r="K2084" i="4"/>
  <c r="K2085" i="4"/>
  <c r="K2086" i="4"/>
  <c r="K2087" i="4"/>
  <c r="K2088" i="4"/>
  <c r="K2089" i="4"/>
  <c r="K2090" i="4"/>
  <c r="K2091" i="4"/>
  <c r="K2092" i="4"/>
  <c r="K2093" i="4"/>
  <c r="K2094" i="4"/>
  <c r="K2095" i="4"/>
  <c r="K2096" i="4"/>
  <c r="K2097" i="4"/>
  <c r="K2098" i="4"/>
  <c r="K2099" i="4"/>
  <c r="K2100" i="4"/>
  <c r="K2101" i="4"/>
  <c r="K2102" i="4"/>
  <c r="K2103" i="4"/>
  <c r="K2104" i="4"/>
  <c r="K2105" i="4"/>
  <c r="K2106" i="4"/>
  <c r="K2107" i="4"/>
  <c r="K2108" i="4"/>
  <c r="K2109" i="4"/>
  <c r="K2110" i="4"/>
  <c r="K2111" i="4"/>
  <c r="K2112" i="4"/>
  <c r="K2113" i="4"/>
  <c r="K2114" i="4"/>
  <c r="K2115" i="4"/>
  <c r="K2116" i="4"/>
  <c r="K2117" i="4"/>
  <c r="K2118" i="4"/>
  <c r="K2119" i="4"/>
  <c r="K2120" i="4"/>
  <c r="K2121" i="4"/>
  <c r="K2122" i="4"/>
  <c r="K2123" i="4"/>
  <c r="K2124" i="4"/>
  <c r="K2125" i="4"/>
  <c r="K2126" i="4"/>
  <c r="K2127" i="4"/>
  <c r="K2128" i="4"/>
  <c r="K2129" i="4"/>
  <c r="K2130" i="4"/>
  <c r="K2131" i="4"/>
  <c r="K2132" i="4"/>
  <c r="K2133" i="4"/>
  <c r="K2134" i="4"/>
  <c r="K2135" i="4"/>
  <c r="K2136" i="4"/>
  <c r="K2137" i="4"/>
  <c r="K2138" i="4"/>
  <c r="K2139" i="4"/>
  <c r="K2140" i="4"/>
  <c r="K2141" i="4"/>
  <c r="K2142" i="4"/>
  <c r="K2143" i="4"/>
  <c r="K2144" i="4"/>
  <c r="K2145" i="4"/>
  <c r="K2146" i="4"/>
  <c r="K2147" i="4"/>
  <c r="K2148" i="4"/>
  <c r="K2149" i="4"/>
  <c r="K2150" i="4"/>
  <c r="K2151" i="4"/>
  <c r="K2152" i="4"/>
  <c r="K2153" i="4"/>
  <c r="K2154" i="4"/>
  <c r="K2155" i="4"/>
  <c r="K2156" i="4"/>
  <c r="K2157" i="4"/>
  <c r="K2158" i="4"/>
  <c r="K2159" i="4"/>
  <c r="K2160" i="4"/>
  <c r="K2161" i="4"/>
  <c r="K2162" i="4"/>
  <c r="K2163" i="4"/>
  <c r="K2164" i="4"/>
  <c r="K2165" i="4"/>
  <c r="K2166" i="4"/>
  <c r="K2167" i="4"/>
  <c r="K2168" i="4"/>
  <c r="K2169" i="4"/>
  <c r="K2170" i="4"/>
  <c r="K2171" i="4"/>
  <c r="K2172" i="4"/>
  <c r="K2173" i="4"/>
  <c r="K2174" i="4"/>
  <c r="K2175" i="4"/>
  <c r="K2176" i="4"/>
  <c r="K2177" i="4"/>
  <c r="K2178" i="4"/>
  <c r="K2179" i="4"/>
  <c r="K2180" i="4"/>
  <c r="K2181" i="4"/>
  <c r="K2182" i="4"/>
  <c r="K2183" i="4"/>
  <c r="K2184" i="4"/>
  <c r="K2185" i="4"/>
  <c r="K2186" i="4"/>
  <c r="K2187" i="4"/>
  <c r="K2188" i="4"/>
  <c r="K2189" i="4"/>
  <c r="K2190" i="4"/>
  <c r="K2191" i="4"/>
  <c r="K2192" i="4"/>
  <c r="K2193" i="4"/>
  <c r="K2194" i="4"/>
  <c r="K2195" i="4"/>
  <c r="K2196" i="4"/>
  <c r="K2197" i="4"/>
  <c r="K2198" i="4"/>
  <c r="K2199" i="4"/>
  <c r="K2200" i="4"/>
  <c r="K2201" i="4"/>
  <c r="K2202" i="4"/>
  <c r="K2203" i="4"/>
  <c r="K2204" i="4"/>
  <c r="K2205" i="4"/>
  <c r="K2206" i="4"/>
  <c r="K2207" i="4"/>
  <c r="K2208" i="4"/>
  <c r="K2209" i="4"/>
  <c r="K2210" i="4"/>
  <c r="K2211" i="4"/>
  <c r="K2212" i="4"/>
  <c r="K2213" i="4"/>
  <c r="K2214" i="4"/>
  <c r="K2215" i="4"/>
  <c r="K2216" i="4"/>
  <c r="K2217" i="4"/>
  <c r="K2218" i="4"/>
  <c r="K2219" i="4"/>
  <c r="K2220" i="4"/>
  <c r="K2221" i="4"/>
  <c r="K2222" i="4"/>
  <c r="K2223" i="4"/>
  <c r="K2224" i="4"/>
  <c r="K2225" i="4"/>
  <c r="K2226" i="4"/>
  <c r="K2227" i="4"/>
  <c r="K2228" i="4"/>
  <c r="K2229" i="4"/>
  <c r="K2230" i="4"/>
  <c r="K2231" i="4"/>
  <c r="K2232" i="4"/>
  <c r="K2233" i="4"/>
  <c r="K2234" i="4"/>
  <c r="K2235" i="4"/>
  <c r="K2236" i="4"/>
  <c r="K2237" i="4"/>
  <c r="K2238" i="4"/>
  <c r="K2239" i="4"/>
  <c r="K2240" i="4"/>
  <c r="K2241" i="4"/>
  <c r="K2242" i="4"/>
  <c r="K2243" i="4"/>
  <c r="K2244" i="4"/>
  <c r="K2245" i="4"/>
  <c r="K2246" i="4"/>
  <c r="K2247" i="4"/>
  <c r="K2248" i="4"/>
  <c r="K2249" i="4"/>
  <c r="K2250" i="4"/>
  <c r="K2251" i="4"/>
  <c r="K2252" i="4"/>
  <c r="K2253" i="4"/>
  <c r="K2254" i="4"/>
  <c r="K2255" i="4"/>
  <c r="K2256" i="4"/>
  <c r="K2257" i="4"/>
  <c r="K2258" i="4"/>
  <c r="K2259" i="4"/>
  <c r="K2260" i="4"/>
  <c r="K2261" i="4"/>
  <c r="K2262" i="4"/>
  <c r="K2263" i="4"/>
  <c r="K2264" i="4"/>
  <c r="K2265" i="4"/>
  <c r="K2266" i="4"/>
  <c r="K2267" i="4"/>
  <c r="K2268" i="4"/>
  <c r="K2269" i="4"/>
  <c r="K2270" i="4"/>
  <c r="K2271" i="4"/>
  <c r="K2272" i="4"/>
  <c r="K2273" i="4"/>
  <c r="K2274" i="4"/>
  <c r="K2275" i="4"/>
  <c r="K2276" i="4"/>
  <c r="K2277" i="4"/>
  <c r="K2278" i="4"/>
  <c r="K2279" i="4"/>
  <c r="K2280" i="4"/>
  <c r="K2281" i="4"/>
  <c r="K2282" i="4"/>
  <c r="K2283" i="4"/>
  <c r="K2284" i="4"/>
  <c r="K2285" i="4"/>
  <c r="K2286" i="4"/>
  <c r="K2287" i="4"/>
  <c r="K2288" i="4"/>
  <c r="K2289" i="4"/>
  <c r="K2290" i="4"/>
  <c r="K2291" i="4"/>
  <c r="K2292" i="4"/>
  <c r="K2293" i="4"/>
  <c r="K2294" i="4"/>
  <c r="K2295" i="4"/>
  <c r="K2296" i="4"/>
  <c r="K2297" i="4"/>
  <c r="K2298" i="4"/>
  <c r="K2299" i="4"/>
  <c r="K2300" i="4"/>
  <c r="K2301" i="4"/>
  <c r="K2302" i="4"/>
  <c r="K2303" i="4"/>
  <c r="K2304" i="4"/>
  <c r="K2305" i="4"/>
  <c r="K2306" i="4"/>
  <c r="K2307" i="4"/>
  <c r="K2308" i="4"/>
  <c r="K2309" i="4"/>
  <c r="K2310" i="4"/>
  <c r="K2311" i="4"/>
  <c r="K2312" i="4"/>
  <c r="K2313" i="4"/>
  <c r="K2314" i="4"/>
  <c r="K2315" i="4"/>
  <c r="K2316" i="4"/>
  <c r="K2317" i="4"/>
  <c r="K2318" i="4"/>
  <c r="K2319" i="4"/>
  <c r="K2320" i="4"/>
  <c r="K2321" i="4"/>
  <c r="K2322" i="4"/>
  <c r="K2323" i="4"/>
  <c r="K2324" i="4"/>
  <c r="K2325" i="4"/>
  <c r="K2326" i="4"/>
  <c r="K2327" i="4"/>
  <c r="K2328" i="4"/>
  <c r="K2329" i="4"/>
  <c r="K2330" i="4"/>
  <c r="K2331" i="4"/>
  <c r="K2332" i="4"/>
  <c r="K2333" i="4"/>
  <c r="K2334" i="4"/>
  <c r="K2335" i="4"/>
  <c r="K2336" i="4"/>
  <c r="K2337" i="4"/>
  <c r="K2338" i="4"/>
  <c r="K2339" i="4"/>
  <c r="K2340" i="4"/>
  <c r="K2341" i="4"/>
  <c r="K2342" i="4"/>
  <c r="K2343" i="4"/>
  <c r="K2344" i="4"/>
  <c r="K2345" i="4"/>
  <c r="K2346" i="4"/>
  <c r="K2347" i="4"/>
  <c r="K2348" i="4"/>
  <c r="K2349" i="4"/>
  <c r="K2350" i="4"/>
  <c r="K2351" i="4"/>
  <c r="K2352" i="4"/>
  <c r="K2353" i="4"/>
  <c r="K2354" i="4"/>
  <c r="K2355" i="4"/>
  <c r="K2356" i="4"/>
  <c r="K2357" i="4"/>
  <c r="K2358" i="4"/>
  <c r="K2359" i="4"/>
  <c r="K2360" i="4"/>
  <c r="K2361" i="4"/>
  <c r="K2362" i="4"/>
  <c r="K2363" i="4"/>
  <c r="K2364" i="4"/>
  <c r="K2365" i="4"/>
  <c r="K2366" i="4"/>
  <c r="K2367" i="4"/>
  <c r="K2368" i="4"/>
  <c r="K2369" i="4"/>
  <c r="K2370" i="4"/>
  <c r="K2371" i="4"/>
  <c r="K2372" i="4"/>
  <c r="K2373" i="4"/>
  <c r="K2374" i="4"/>
  <c r="K2375" i="4"/>
  <c r="K2376" i="4"/>
  <c r="K2377" i="4"/>
  <c r="K2378" i="4"/>
  <c r="K2379" i="4"/>
  <c r="K2380" i="4"/>
  <c r="K2381" i="4"/>
  <c r="K2382" i="4"/>
  <c r="K2383" i="4"/>
  <c r="K2384" i="4"/>
  <c r="K2385" i="4"/>
  <c r="K2386" i="4"/>
  <c r="K2387" i="4"/>
  <c r="K2388" i="4"/>
  <c r="K2389" i="4"/>
  <c r="K2390" i="4"/>
  <c r="K2391" i="4"/>
  <c r="K2392" i="4"/>
  <c r="K2393" i="4"/>
  <c r="K2394" i="4"/>
  <c r="K2395" i="4"/>
  <c r="K2396" i="4"/>
  <c r="K2397" i="4"/>
  <c r="K2398" i="4"/>
  <c r="K2399" i="4"/>
  <c r="K2400" i="4"/>
  <c r="K2401" i="4"/>
  <c r="K2402" i="4"/>
  <c r="K2403" i="4"/>
  <c r="K2404" i="4"/>
  <c r="K2405" i="4"/>
  <c r="K2406" i="4"/>
  <c r="K2407" i="4"/>
  <c r="K2408" i="4"/>
  <c r="K2409" i="4"/>
  <c r="K2410" i="4"/>
  <c r="K2411" i="4"/>
  <c r="K2412" i="4"/>
  <c r="K2413" i="4"/>
  <c r="K2414" i="4"/>
  <c r="K2415" i="4"/>
  <c r="K2416" i="4"/>
  <c r="K2417" i="4"/>
  <c r="K2418" i="4"/>
  <c r="K2419" i="4"/>
  <c r="K2420" i="4"/>
  <c r="K2421" i="4"/>
  <c r="K2422" i="4"/>
  <c r="K2423" i="4"/>
  <c r="K2424" i="4"/>
  <c r="K2425" i="4"/>
  <c r="K2426" i="4"/>
  <c r="K2427" i="4"/>
  <c r="K2428" i="4"/>
  <c r="K2429" i="4"/>
  <c r="K2430" i="4"/>
  <c r="K2431" i="4"/>
  <c r="K2432" i="4"/>
  <c r="K2433" i="4"/>
  <c r="K2434" i="4"/>
  <c r="K2435" i="4"/>
  <c r="K2436" i="4"/>
  <c r="K2437" i="4"/>
  <c r="K2438" i="4"/>
  <c r="K2439" i="4"/>
  <c r="K2440" i="4"/>
  <c r="K2441" i="4"/>
  <c r="K2442" i="4"/>
  <c r="K2443" i="4"/>
  <c r="K2444" i="4"/>
  <c r="K2445" i="4"/>
  <c r="K2446" i="4"/>
  <c r="K2447" i="4"/>
  <c r="K2448" i="4"/>
  <c r="K2449" i="4"/>
  <c r="K2450" i="4"/>
  <c r="K2451" i="4"/>
  <c r="K2452" i="4"/>
  <c r="K2453" i="4"/>
  <c r="K2454" i="4"/>
  <c r="K2455" i="4"/>
  <c r="K2456" i="4"/>
  <c r="K2457" i="4"/>
  <c r="K2458" i="4"/>
  <c r="K2459" i="4"/>
  <c r="K2460" i="4"/>
  <c r="K2461" i="4"/>
  <c r="K2462" i="4"/>
  <c r="K2463" i="4"/>
  <c r="K2464" i="4"/>
  <c r="K2465" i="4"/>
  <c r="K2466" i="4"/>
  <c r="K2467" i="4"/>
  <c r="K2468" i="4"/>
  <c r="K2469" i="4"/>
  <c r="K2470" i="4"/>
  <c r="K2471" i="4"/>
  <c r="K2472" i="4"/>
  <c r="K2473" i="4"/>
  <c r="K2474" i="4"/>
  <c r="K2475" i="4"/>
  <c r="K2476" i="4"/>
  <c r="K2477" i="4"/>
  <c r="K2478" i="4"/>
  <c r="K2479" i="4"/>
  <c r="K2480" i="4"/>
  <c r="K2481" i="4"/>
  <c r="K2482" i="4"/>
  <c r="K2483" i="4"/>
  <c r="K2484" i="4"/>
  <c r="K2485" i="4"/>
  <c r="K2486" i="4"/>
  <c r="K2487" i="4"/>
  <c r="K2488" i="4"/>
  <c r="K2489" i="4"/>
  <c r="K2490" i="4"/>
  <c r="K2491" i="4"/>
  <c r="K2492" i="4"/>
  <c r="K2493" i="4"/>
  <c r="K2494" i="4"/>
  <c r="K2495" i="4"/>
  <c r="K2496" i="4"/>
  <c r="K2497" i="4"/>
  <c r="K2498" i="4"/>
  <c r="K2499" i="4"/>
  <c r="K2500" i="4"/>
  <c r="K2501" i="4"/>
  <c r="K2502" i="4"/>
  <c r="K2503" i="4"/>
  <c r="K2504" i="4"/>
  <c r="K2505" i="4"/>
  <c r="K2506" i="4"/>
  <c r="K2507" i="4"/>
  <c r="K2508" i="4"/>
  <c r="K2509" i="4"/>
  <c r="K2510" i="4"/>
  <c r="K2511" i="4"/>
  <c r="K2512" i="4"/>
  <c r="K2513" i="4"/>
  <c r="K2514" i="4"/>
  <c r="K2515" i="4"/>
  <c r="K2516" i="4"/>
  <c r="K2517" i="4"/>
  <c r="K2518" i="4"/>
  <c r="K2519" i="4"/>
  <c r="K2520" i="4"/>
  <c r="K2521" i="4"/>
  <c r="K2522" i="4"/>
  <c r="K2523" i="4"/>
  <c r="K2524" i="4"/>
  <c r="K2525" i="4"/>
  <c r="K2526" i="4"/>
  <c r="K2527" i="4"/>
  <c r="K2528" i="4"/>
  <c r="K2529" i="4"/>
  <c r="K2530" i="4"/>
  <c r="K2531" i="4"/>
  <c r="K2532" i="4"/>
  <c r="K2533" i="4"/>
  <c r="K2534" i="4"/>
  <c r="K2535" i="4"/>
  <c r="K2536" i="4"/>
  <c r="K2537" i="4"/>
  <c r="K2538" i="4"/>
  <c r="K2539" i="4"/>
  <c r="K2540" i="4"/>
  <c r="K2541" i="4"/>
  <c r="K2542" i="4"/>
  <c r="K2543" i="4"/>
  <c r="K2544" i="4"/>
  <c r="K2545" i="4"/>
  <c r="K2546" i="4"/>
  <c r="K2547" i="4"/>
  <c r="K2548" i="4"/>
  <c r="K2549" i="4"/>
  <c r="K2550" i="4"/>
  <c r="K2551" i="4"/>
  <c r="K2552" i="4"/>
  <c r="K2553" i="4"/>
  <c r="K2554" i="4"/>
  <c r="K2555" i="4"/>
  <c r="K2556" i="4"/>
  <c r="K2557" i="4"/>
  <c r="K2558" i="4"/>
  <c r="K2559" i="4"/>
  <c r="K2560" i="4"/>
  <c r="K2561" i="4"/>
  <c r="K2562" i="4"/>
  <c r="K2563" i="4"/>
  <c r="K2564" i="4"/>
  <c r="K2565" i="4"/>
  <c r="K2566" i="4"/>
  <c r="K2567" i="4"/>
  <c r="K2568" i="4"/>
  <c r="K2569" i="4"/>
  <c r="K2570" i="4"/>
  <c r="K2571" i="4"/>
  <c r="K2572" i="4"/>
  <c r="K2573" i="4"/>
  <c r="K2574" i="4"/>
  <c r="K2575" i="4"/>
  <c r="K2576" i="4"/>
  <c r="K2577" i="4"/>
  <c r="K2578" i="4"/>
  <c r="K2579" i="4"/>
  <c r="K2580" i="4"/>
  <c r="K2581" i="4"/>
  <c r="K2582" i="4"/>
  <c r="K2583" i="4"/>
  <c r="K2584" i="4"/>
  <c r="K2585" i="4"/>
  <c r="K2586" i="4"/>
  <c r="K2587" i="4"/>
  <c r="K2588" i="4"/>
  <c r="K2589" i="4"/>
  <c r="K2590" i="4"/>
  <c r="K2591" i="4"/>
  <c r="K2592" i="4"/>
  <c r="K2593" i="4"/>
  <c r="K2594" i="4"/>
  <c r="K2595" i="4"/>
  <c r="K2596" i="4"/>
  <c r="K2597" i="4"/>
  <c r="K2598" i="4"/>
  <c r="K2599" i="4"/>
  <c r="K2600" i="4"/>
  <c r="K2601" i="4"/>
  <c r="K2602" i="4"/>
  <c r="K2603" i="4"/>
  <c r="K2604" i="4"/>
  <c r="K2605" i="4"/>
  <c r="K2606" i="4"/>
  <c r="K2607" i="4"/>
  <c r="K2608" i="4"/>
  <c r="K2609" i="4"/>
  <c r="K2610" i="4"/>
  <c r="K2611" i="4"/>
  <c r="K2612" i="4"/>
  <c r="K2613" i="4"/>
  <c r="K2614" i="4"/>
  <c r="K2615" i="4"/>
  <c r="K2616" i="4"/>
  <c r="K2617" i="4"/>
  <c r="K2618" i="4"/>
  <c r="K2619" i="4"/>
  <c r="K2620" i="4"/>
  <c r="K2621" i="4"/>
  <c r="K2622" i="4"/>
  <c r="K2623" i="4"/>
  <c r="K2624" i="4"/>
  <c r="K2625" i="4"/>
  <c r="K2626" i="4"/>
  <c r="K2627" i="4"/>
  <c r="K2628" i="4"/>
  <c r="K2629" i="4"/>
  <c r="K2630" i="4"/>
  <c r="K2631" i="4"/>
  <c r="K2632" i="4"/>
  <c r="K2633" i="4"/>
  <c r="K2634" i="4"/>
  <c r="K2635" i="4"/>
  <c r="K2636" i="4"/>
  <c r="K2637" i="4"/>
  <c r="K2638" i="4"/>
  <c r="K2639" i="4"/>
  <c r="K2640" i="4"/>
  <c r="K2641" i="4"/>
  <c r="K2642" i="4"/>
  <c r="K2643" i="4"/>
  <c r="K2644" i="4"/>
  <c r="K2645" i="4"/>
  <c r="K2646" i="4"/>
  <c r="K2647" i="4"/>
  <c r="K2648" i="4"/>
  <c r="K2649" i="4"/>
  <c r="K2650" i="4"/>
  <c r="K2651" i="4"/>
  <c r="K2652" i="4"/>
  <c r="K2653" i="4"/>
  <c r="K2654" i="4"/>
  <c r="K2655" i="4"/>
  <c r="K2656" i="4"/>
  <c r="K2657" i="4"/>
  <c r="K2658" i="4"/>
  <c r="K2659" i="4"/>
  <c r="K2660" i="4"/>
  <c r="K2661" i="4"/>
  <c r="K2662" i="4"/>
  <c r="K2663" i="4"/>
  <c r="K2664" i="4"/>
  <c r="K2665" i="4"/>
  <c r="K2666" i="4"/>
  <c r="K2667" i="4"/>
  <c r="K2668" i="4"/>
  <c r="K2669" i="4"/>
  <c r="K2670" i="4"/>
  <c r="K2671" i="4"/>
  <c r="K2672" i="4"/>
  <c r="K2673" i="4"/>
  <c r="K2674" i="4"/>
  <c r="K2675" i="4"/>
  <c r="K2676" i="4"/>
  <c r="K2677" i="4"/>
  <c r="K2678" i="4"/>
  <c r="K2679" i="4"/>
  <c r="K2680" i="4"/>
  <c r="K2681" i="4"/>
  <c r="K2682" i="4"/>
  <c r="K2683" i="4"/>
  <c r="K2684" i="4"/>
  <c r="K2685" i="4"/>
  <c r="K2686" i="4"/>
  <c r="K2687" i="4"/>
  <c r="K2688" i="4"/>
  <c r="K2689" i="4"/>
  <c r="K2690" i="4"/>
  <c r="K2691" i="4"/>
  <c r="K2692" i="4"/>
  <c r="K2693" i="4"/>
  <c r="K2694" i="4"/>
  <c r="K2695" i="4"/>
  <c r="K2696" i="4"/>
  <c r="K2697" i="4"/>
  <c r="K2698" i="4"/>
  <c r="K2699" i="4"/>
  <c r="K2700" i="4"/>
  <c r="K2701" i="4"/>
  <c r="K2702" i="4"/>
  <c r="K2703" i="4"/>
  <c r="K2704" i="4"/>
  <c r="K2705" i="4"/>
  <c r="K2706" i="4"/>
  <c r="K2707" i="4"/>
  <c r="K2708" i="4"/>
  <c r="K2709" i="4"/>
  <c r="K2710" i="4"/>
  <c r="K2711" i="4"/>
  <c r="K2712" i="4"/>
  <c r="K2713" i="4"/>
  <c r="K2714" i="4"/>
  <c r="K2715" i="4"/>
  <c r="K2716" i="4"/>
  <c r="K2717" i="4"/>
  <c r="K2718" i="4"/>
  <c r="K2719" i="4"/>
  <c r="K2720" i="4"/>
  <c r="K2721" i="4"/>
  <c r="K2722" i="4"/>
  <c r="K2723" i="4"/>
  <c r="K2724" i="4"/>
  <c r="K2725" i="4"/>
  <c r="K2726" i="4"/>
  <c r="K2727" i="4"/>
  <c r="K2728" i="4"/>
  <c r="K2729" i="4"/>
  <c r="K2730" i="4"/>
  <c r="K2731" i="4"/>
  <c r="K2732" i="4"/>
  <c r="K2733" i="4"/>
  <c r="K2734" i="4"/>
  <c r="K2735" i="4"/>
  <c r="K2736" i="4"/>
  <c r="K2737" i="4"/>
  <c r="K2738" i="4"/>
  <c r="K2739" i="4"/>
  <c r="K2740" i="4"/>
  <c r="K2741" i="4"/>
  <c r="K2742" i="4"/>
  <c r="K2743" i="4"/>
  <c r="K2744" i="4"/>
  <c r="K2745" i="4"/>
  <c r="K2746" i="4"/>
  <c r="K2747" i="4"/>
  <c r="K2748" i="4"/>
  <c r="K2749" i="4"/>
  <c r="K2750" i="4"/>
  <c r="K2751" i="4"/>
  <c r="K2752" i="4"/>
  <c r="K2753" i="4"/>
  <c r="K2754" i="4"/>
  <c r="K2755" i="4"/>
  <c r="K2756" i="4"/>
  <c r="K2757" i="4"/>
  <c r="K2758" i="4"/>
  <c r="K2759" i="4"/>
  <c r="K2760" i="4"/>
  <c r="K2761" i="4"/>
  <c r="K2762" i="4"/>
  <c r="K2763" i="4"/>
  <c r="K2764" i="4"/>
  <c r="K2765" i="4"/>
  <c r="K2766" i="4"/>
  <c r="K2767" i="4"/>
  <c r="K2768" i="4"/>
  <c r="K2769" i="4"/>
  <c r="K2770" i="4"/>
  <c r="K2771" i="4"/>
  <c r="K2772" i="4"/>
  <c r="K2773" i="4"/>
  <c r="K2774" i="4"/>
  <c r="K2775" i="4"/>
  <c r="K2776" i="4"/>
  <c r="K2777" i="4"/>
  <c r="K2778" i="4"/>
  <c r="K2779" i="4"/>
  <c r="K2780" i="4"/>
  <c r="K2781" i="4"/>
  <c r="K2782" i="4"/>
  <c r="K2783" i="4"/>
  <c r="K2784" i="4"/>
  <c r="K2785" i="4"/>
  <c r="K2786" i="4"/>
  <c r="K2787" i="4"/>
  <c r="K2788" i="4"/>
  <c r="K2789" i="4"/>
  <c r="K2790" i="4"/>
  <c r="K2791" i="4"/>
  <c r="K2792" i="4"/>
  <c r="K2793" i="4"/>
  <c r="K2794" i="4"/>
  <c r="K2795" i="4"/>
  <c r="K2796" i="4"/>
  <c r="K2797" i="4"/>
  <c r="K2798" i="4"/>
  <c r="K2799" i="4"/>
  <c r="K2800" i="4"/>
  <c r="K2801" i="4"/>
  <c r="K2802" i="4"/>
  <c r="K2803" i="4"/>
  <c r="K2804" i="4"/>
  <c r="K2805" i="4"/>
  <c r="K2806" i="4"/>
  <c r="K2807" i="4"/>
  <c r="K2808" i="4"/>
  <c r="K2809" i="4"/>
  <c r="K2810" i="4"/>
  <c r="K2811" i="4"/>
  <c r="K2812" i="4"/>
  <c r="K2813" i="4"/>
  <c r="K2814" i="4"/>
  <c r="K2815" i="4"/>
  <c r="K2816" i="4"/>
  <c r="K2817" i="4"/>
  <c r="K2818" i="4"/>
  <c r="K2819" i="4"/>
  <c r="K2820" i="4"/>
  <c r="K2821" i="4"/>
  <c r="K2822" i="4"/>
  <c r="K2823" i="4"/>
  <c r="K2824" i="4"/>
  <c r="K2825" i="4"/>
  <c r="K2826" i="4"/>
  <c r="K2827" i="4"/>
  <c r="K2828" i="4"/>
  <c r="K2829" i="4"/>
  <c r="K2830" i="4"/>
  <c r="K2831" i="4"/>
  <c r="K2832" i="4"/>
  <c r="K2833" i="4"/>
  <c r="K2834" i="4"/>
  <c r="K2835" i="4"/>
  <c r="K2836" i="4"/>
  <c r="K2837" i="4"/>
  <c r="K2838" i="4"/>
  <c r="K2839" i="4"/>
  <c r="K2840" i="4"/>
  <c r="K2841" i="4"/>
  <c r="K2842" i="4"/>
  <c r="K2843" i="4"/>
  <c r="K2844" i="4"/>
  <c r="K2845" i="4"/>
  <c r="K2846" i="4"/>
  <c r="K2847" i="4"/>
  <c r="K2848" i="4"/>
  <c r="K2849" i="4"/>
  <c r="K2850" i="4"/>
  <c r="K2851" i="4"/>
  <c r="K2852" i="4"/>
  <c r="K2853" i="4"/>
  <c r="K2854" i="4"/>
  <c r="K2855" i="4"/>
  <c r="K2856" i="4"/>
  <c r="K2857" i="4"/>
  <c r="K2858" i="4"/>
  <c r="K2859" i="4"/>
  <c r="K2860" i="4"/>
  <c r="K2861" i="4"/>
  <c r="K2862" i="4"/>
  <c r="K2863" i="4"/>
  <c r="K2864" i="4"/>
  <c r="K2865" i="4"/>
  <c r="K2866" i="4"/>
  <c r="K2867" i="4"/>
  <c r="K2868" i="4"/>
  <c r="K2869" i="4"/>
  <c r="K2870" i="4"/>
  <c r="K2871" i="4"/>
  <c r="K2872" i="4"/>
  <c r="K2873" i="4"/>
  <c r="K2874" i="4"/>
  <c r="K2875" i="4"/>
  <c r="K2876" i="4"/>
  <c r="K2877" i="4"/>
  <c r="K2878" i="4"/>
  <c r="K2879" i="4"/>
  <c r="K2880" i="4"/>
  <c r="K2881" i="4"/>
  <c r="K2882" i="4"/>
  <c r="K2883" i="4"/>
  <c r="K2884" i="4"/>
  <c r="K2885" i="4"/>
  <c r="K2886" i="4"/>
  <c r="K2887" i="4"/>
  <c r="K2888" i="4"/>
  <c r="K2889" i="4"/>
  <c r="K2890" i="4"/>
  <c r="K2891" i="4"/>
  <c r="K2892" i="4"/>
  <c r="K2893" i="4"/>
  <c r="K2894" i="4"/>
  <c r="K2895" i="4"/>
  <c r="K2896" i="4"/>
  <c r="K2897" i="4"/>
  <c r="K2898" i="4"/>
  <c r="K2899" i="4"/>
  <c r="K2900" i="4"/>
  <c r="K2901" i="4"/>
  <c r="K2902" i="4"/>
  <c r="K2903" i="4"/>
  <c r="K2904" i="4"/>
  <c r="K2905" i="4"/>
  <c r="K2906" i="4"/>
  <c r="K2907" i="4"/>
  <c r="K2908" i="4"/>
  <c r="K2909" i="4"/>
  <c r="K2910" i="4"/>
  <c r="K2911" i="4"/>
  <c r="K2912" i="4"/>
  <c r="K2913" i="4"/>
  <c r="K2914" i="4"/>
  <c r="K2915" i="4"/>
  <c r="K2916" i="4"/>
  <c r="K2917" i="4"/>
  <c r="K2918" i="4"/>
  <c r="K2919" i="4"/>
  <c r="K2920" i="4"/>
  <c r="K2921" i="4"/>
  <c r="K2922" i="4"/>
  <c r="K2923" i="4"/>
  <c r="K2924" i="4"/>
  <c r="K2925" i="4"/>
  <c r="K2926" i="4"/>
  <c r="K2927" i="4"/>
  <c r="K2928" i="4"/>
  <c r="K2929" i="4"/>
  <c r="K2930" i="4"/>
  <c r="K2931" i="4"/>
  <c r="K2932" i="4"/>
  <c r="K2933" i="4"/>
  <c r="K2934" i="4"/>
  <c r="K2935" i="4"/>
  <c r="K2936" i="4"/>
  <c r="K2937" i="4"/>
  <c r="K2938" i="4"/>
  <c r="K2939" i="4"/>
  <c r="K2940" i="4"/>
  <c r="K2941" i="4"/>
  <c r="K2942" i="4"/>
  <c r="K2943" i="4"/>
  <c r="K2944" i="4"/>
  <c r="K2945" i="4"/>
  <c r="K2946" i="4"/>
  <c r="K2947" i="4"/>
  <c r="K2948" i="4"/>
  <c r="K2949" i="4"/>
  <c r="K2950" i="4"/>
  <c r="K2951" i="4"/>
  <c r="K2952" i="4"/>
  <c r="K2953" i="4"/>
  <c r="K2954" i="4"/>
  <c r="K2955" i="4"/>
  <c r="K2956" i="4"/>
  <c r="K2957" i="4"/>
  <c r="K2958" i="4"/>
  <c r="K2959" i="4"/>
  <c r="K2960" i="4"/>
  <c r="K2961" i="4"/>
  <c r="K2962" i="4"/>
  <c r="K2963" i="4"/>
  <c r="K2964" i="4"/>
  <c r="K2965" i="4"/>
  <c r="K2966" i="4"/>
  <c r="K2967" i="4"/>
  <c r="K2968" i="4"/>
  <c r="K2969" i="4"/>
  <c r="K2970" i="4"/>
  <c r="K2971" i="4"/>
  <c r="K2972" i="4"/>
  <c r="K2973" i="4"/>
  <c r="K2974" i="4"/>
  <c r="K2975" i="4"/>
  <c r="K2976" i="4"/>
  <c r="K2977" i="4"/>
  <c r="K2978" i="4"/>
  <c r="K2979" i="4"/>
  <c r="K2980" i="4"/>
  <c r="K2981" i="4"/>
  <c r="K2982" i="4"/>
  <c r="K2983" i="4"/>
  <c r="K2984" i="4"/>
  <c r="K2985" i="4"/>
  <c r="K2986" i="4"/>
  <c r="K2987" i="4"/>
  <c r="K2988" i="4"/>
  <c r="K2989" i="4"/>
  <c r="K2990" i="4"/>
  <c r="K2991" i="4"/>
  <c r="K2992" i="4"/>
  <c r="K2993" i="4"/>
  <c r="K2994" i="4"/>
  <c r="K2995" i="4"/>
  <c r="K2996" i="4"/>
  <c r="K2997" i="4"/>
  <c r="K2998" i="4"/>
  <c r="K2999" i="4"/>
  <c r="K3000" i="4"/>
  <c r="K3001" i="4"/>
  <c r="K3002" i="4"/>
  <c r="K3003" i="4"/>
  <c r="K3004" i="4"/>
  <c r="K3005" i="4"/>
  <c r="K3006" i="4"/>
  <c r="K3007" i="4"/>
  <c r="K3008" i="4"/>
  <c r="K3009" i="4"/>
  <c r="K3010" i="4"/>
  <c r="K3011" i="4"/>
  <c r="K3012" i="4"/>
  <c r="K3013" i="4"/>
  <c r="K3014" i="4"/>
  <c r="K3015" i="4"/>
  <c r="K3016" i="4"/>
  <c r="K3017" i="4"/>
  <c r="K3018" i="4"/>
  <c r="K3019" i="4"/>
  <c r="K3020" i="4"/>
  <c r="K3021" i="4"/>
  <c r="K3022" i="4"/>
  <c r="K3023" i="4"/>
  <c r="K3024" i="4"/>
  <c r="K3025" i="4"/>
  <c r="K3026" i="4"/>
  <c r="K3027" i="4"/>
  <c r="K3028" i="4"/>
  <c r="K3029" i="4"/>
  <c r="K3030" i="4"/>
  <c r="K3031" i="4"/>
  <c r="K3032" i="4"/>
  <c r="K3033" i="4"/>
  <c r="K3034" i="4"/>
  <c r="K3035" i="4"/>
  <c r="K3036" i="4"/>
  <c r="K3037" i="4"/>
  <c r="K3038" i="4"/>
  <c r="K3039" i="4"/>
  <c r="K3040" i="4"/>
  <c r="K3041" i="4"/>
  <c r="K3042" i="4"/>
  <c r="K3043" i="4"/>
  <c r="K3044" i="4"/>
  <c r="K3045" i="4"/>
  <c r="K3046" i="4"/>
  <c r="K3047" i="4"/>
  <c r="K3048" i="4"/>
  <c r="K3049" i="4"/>
  <c r="K3050" i="4"/>
  <c r="K3051" i="4"/>
  <c r="K3052" i="4"/>
  <c r="K3053" i="4"/>
  <c r="K3054" i="4"/>
  <c r="K3055" i="4"/>
  <c r="K3056" i="4"/>
  <c r="K3057" i="4"/>
  <c r="K3058" i="4"/>
  <c r="K3059" i="4"/>
  <c r="K3060" i="4"/>
  <c r="K3061" i="4"/>
  <c r="K3062" i="4"/>
  <c r="K3063" i="4"/>
  <c r="K3064" i="4"/>
  <c r="K3065" i="4"/>
  <c r="K3066" i="4"/>
  <c r="K3067" i="4"/>
  <c r="K3068" i="4"/>
  <c r="K3069" i="4"/>
  <c r="K3070" i="4"/>
  <c r="K3071" i="4"/>
  <c r="K3072" i="4"/>
  <c r="K3073" i="4"/>
  <c r="K3074" i="4"/>
  <c r="K3075" i="4"/>
  <c r="K3076" i="4"/>
  <c r="K3077" i="4"/>
  <c r="K3078" i="4"/>
  <c r="K3079" i="4"/>
  <c r="K3080" i="4"/>
  <c r="K3081" i="4"/>
  <c r="K3082" i="4"/>
  <c r="K3083" i="4"/>
  <c r="K3084" i="4"/>
  <c r="K3085" i="4"/>
  <c r="K3086" i="4"/>
  <c r="K3087" i="4"/>
  <c r="K3088" i="4"/>
  <c r="K3089" i="4"/>
  <c r="K3090" i="4"/>
  <c r="K3091" i="4"/>
  <c r="K3092" i="4"/>
  <c r="K3093" i="4"/>
  <c r="K3094" i="4"/>
  <c r="K3095" i="4"/>
  <c r="K3096" i="4"/>
  <c r="K3097" i="4"/>
  <c r="K3098" i="4"/>
  <c r="K3099" i="4"/>
  <c r="K3100" i="4"/>
  <c r="K3101" i="4"/>
  <c r="K3102" i="4"/>
  <c r="K3103" i="4"/>
  <c r="K3104" i="4"/>
  <c r="K3105" i="4"/>
  <c r="K3106" i="4"/>
  <c r="K3107" i="4"/>
  <c r="K3108" i="4"/>
  <c r="K3109" i="4"/>
  <c r="K3110" i="4"/>
  <c r="K3111" i="4"/>
  <c r="K3112" i="4"/>
  <c r="K3113" i="4"/>
  <c r="K3114" i="4"/>
  <c r="K3115" i="4"/>
  <c r="K3116" i="4"/>
  <c r="K3117" i="4"/>
  <c r="K3118" i="4"/>
  <c r="K3119" i="4"/>
  <c r="K3120" i="4"/>
  <c r="K3121" i="4"/>
  <c r="K3122" i="4"/>
  <c r="K3123" i="4"/>
  <c r="K3124" i="4"/>
  <c r="K3125" i="4"/>
  <c r="K3126" i="4"/>
  <c r="K3127" i="4"/>
  <c r="K3128" i="4"/>
  <c r="K3129" i="4"/>
  <c r="K3130" i="4"/>
  <c r="K3131" i="4"/>
  <c r="K3132" i="4"/>
  <c r="K3133" i="4"/>
  <c r="K3134" i="4"/>
  <c r="K3135" i="4"/>
  <c r="K3136" i="4"/>
  <c r="K3137" i="4"/>
  <c r="K3138" i="4"/>
  <c r="K3139" i="4"/>
  <c r="K3140" i="4"/>
  <c r="K3141" i="4"/>
  <c r="K3142" i="4"/>
  <c r="K3143" i="4"/>
  <c r="K3144" i="4"/>
  <c r="K3145" i="4"/>
  <c r="K3146" i="4"/>
  <c r="K3147" i="4"/>
  <c r="K3148" i="4"/>
  <c r="K3149" i="4"/>
  <c r="K3150" i="4"/>
  <c r="K3151" i="4"/>
  <c r="K3152" i="4"/>
  <c r="K3153" i="4"/>
  <c r="K3154" i="4"/>
  <c r="K3155" i="4"/>
  <c r="K3156" i="4"/>
  <c r="K3157" i="4"/>
  <c r="K3158" i="4"/>
  <c r="K3159" i="4"/>
  <c r="K3160" i="4"/>
  <c r="K3161" i="4"/>
  <c r="K3162" i="4"/>
  <c r="K3163" i="4"/>
  <c r="K3164" i="4"/>
  <c r="K3165" i="4"/>
  <c r="K3166" i="4"/>
  <c r="K3167" i="4"/>
  <c r="K3168" i="4"/>
  <c r="K3169" i="4"/>
  <c r="K3170" i="4"/>
  <c r="K3171" i="4"/>
  <c r="K3172" i="4"/>
  <c r="K3173" i="4"/>
  <c r="K3174" i="4"/>
  <c r="K3175" i="4"/>
  <c r="K3176" i="4"/>
  <c r="K3177" i="4"/>
  <c r="K3178" i="4"/>
  <c r="K3179" i="4"/>
  <c r="K3180" i="4"/>
  <c r="K3181" i="4"/>
  <c r="K3182" i="4"/>
  <c r="K3183" i="4"/>
  <c r="K3184" i="4"/>
  <c r="K3185" i="4"/>
  <c r="K3186" i="4"/>
  <c r="K3187" i="4"/>
  <c r="K3188" i="4"/>
  <c r="K3189" i="4"/>
  <c r="K3190" i="4"/>
  <c r="K3191" i="4"/>
  <c r="K3192" i="4"/>
  <c r="K3193" i="4"/>
  <c r="K3194" i="4"/>
  <c r="K3195" i="4"/>
  <c r="K3196" i="4"/>
  <c r="K3197" i="4"/>
  <c r="K3198" i="4"/>
  <c r="K3199" i="4"/>
  <c r="K3200" i="4"/>
  <c r="K3201" i="4"/>
  <c r="K3202" i="4"/>
  <c r="K3203" i="4"/>
  <c r="K3204" i="4"/>
  <c r="K3205" i="4"/>
  <c r="K3206" i="4"/>
  <c r="K3207" i="4"/>
  <c r="K3208" i="4"/>
  <c r="K3209" i="4"/>
  <c r="K3210" i="4"/>
  <c r="K3211" i="4"/>
  <c r="K3212" i="4"/>
  <c r="K2" i="4"/>
  <c r="R9" i="67"/>
  <c r="S9" i="67"/>
  <c r="T9" i="67"/>
  <c r="R8" i="67"/>
  <c r="S8" i="67"/>
  <c r="T8" i="67"/>
  <c r="R7" i="67"/>
  <c r="S7" i="67"/>
  <c r="T7" i="67"/>
  <c r="R6" i="67"/>
  <c r="S6" i="67"/>
  <c r="T6" i="67"/>
  <c r="L2" i="67"/>
  <c r="N1" i="67"/>
  <c r="L1" i="67"/>
  <c r="D25" i="46"/>
  <c r="D1" i="67"/>
  <c r="L2" i="66"/>
  <c r="N1" i="66"/>
  <c r="L1" i="66"/>
  <c r="D1" i="66"/>
  <c r="M874" i="4"/>
  <c r="N1" i="37"/>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A1436" i="4"/>
  <c r="A1437" i="4"/>
  <c r="A1438" i="4"/>
  <c r="A1439" i="4"/>
  <c r="A1440" i="4"/>
  <c r="A1441" i="4"/>
  <c r="A1442" i="4"/>
  <c r="A1443" i="4"/>
  <c r="A1444" i="4"/>
  <c r="A1445" i="4"/>
  <c r="A1446" i="4"/>
  <c r="A1447" i="4"/>
  <c r="A1448" i="4"/>
  <c r="A1449" i="4"/>
  <c r="A1450" i="4"/>
  <c r="A1451" i="4"/>
  <c r="A1452" i="4"/>
  <c r="A1453" i="4"/>
  <c r="A1454" i="4"/>
  <c r="A1455" i="4"/>
  <c r="A1456" i="4"/>
  <c r="A1457" i="4"/>
  <c r="A1458" i="4"/>
  <c r="A1459" i="4"/>
  <c r="A1460" i="4"/>
  <c r="A1461" i="4"/>
  <c r="A1462" i="4"/>
  <c r="A1463" i="4"/>
  <c r="A1464" i="4"/>
  <c r="A1465" i="4"/>
  <c r="A1466" i="4"/>
  <c r="A1467" i="4"/>
  <c r="A1468" i="4"/>
  <c r="A1469" i="4"/>
  <c r="A1470" i="4"/>
  <c r="A1471" i="4"/>
  <c r="A1472" i="4"/>
  <c r="A1473" i="4"/>
  <c r="A1474" i="4"/>
  <c r="A1475" i="4"/>
  <c r="A1476" i="4"/>
  <c r="A1477" i="4"/>
  <c r="A1478" i="4"/>
  <c r="A1479" i="4"/>
  <c r="A1480" i="4"/>
  <c r="A1481" i="4"/>
  <c r="A1482" i="4"/>
  <c r="A1483" i="4"/>
  <c r="A1484" i="4"/>
  <c r="A1485" i="4"/>
  <c r="A1486" i="4"/>
  <c r="A1487" i="4"/>
  <c r="A1488" i="4"/>
  <c r="A1489" i="4"/>
  <c r="A1490" i="4"/>
  <c r="A1491" i="4"/>
  <c r="A1492" i="4"/>
  <c r="A1493" i="4"/>
  <c r="A1494" i="4"/>
  <c r="A1495" i="4"/>
  <c r="A1496" i="4"/>
  <c r="A1497" i="4"/>
  <c r="A1498" i="4"/>
  <c r="A1499" i="4"/>
  <c r="A1500" i="4"/>
  <c r="A1501" i="4"/>
  <c r="A1502" i="4"/>
  <c r="A1503" i="4"/>
  <c r="A1504" i="4"/>
  <c r="A1505" i="4"/>
  <c r="A1506" i="4"/>
  <c r="A1507" i="4"/>
  <c r="A1508" i="4"/>
  <c r="A1509" i="4"/>
  <c r="A1510" i="4"/>
  <c r="A1511" i="4"/>
  <c r="A1512" i="4"/>
  <c r="A1513" i="4"/>
  <c r="A1514" i="4"/>
  <c r="A1515" i="4"/>
  <c r="A1516" i="4"/>
  <c r="A1517" i="4"/>
  <c r="A1518" i="4"/>
  <c r="A1519" i="4"/>
  <c r="A1520" i="4"/>
  <c r="A1521" i="4"/>
  <c r="A1522" i="4"/>
  <c r="A1523" i="4"/>
  <c r="A1524" i="4"/>
  <c r="A1525" i="4"/>
  <c r="A1526" i="4"/>
  <c r="A1527" i="4"/>
  <c r="A1528" i="4"/>
  <c r="A1529" i="4"/>
  <c r="A1530" i="4"/>
  <c r="A1531" i="4"/>
  <c r="A1532" i="4"/>
  <c r="A1533" i="4"/>
  <c r="A1534" i="4"/>
  <c r="A1535" i="4"/>
  <c r="A1536" i="4"/>
  <c r="A1537" i="4"/>
  <c r="A1538" i="4"/>
  <c r="A1539" i="4"/>
  <c r="A1540" i="4"/>
  <c r="A1541" i="4"/>
  <c r="A1542" i="4"/>
  <c r="A1543" i="4"/>
  <c r="A1544" i="4"/>
  <c r="A1545" i="4"/>
  <c r="A1546" i="4"/>
  <c r="A1547" i="4"/>
  <c r="A1548" i="4"/>
  <c r="A1549" i="4"/>
  <c r="A1550" i="4"/>
  <c r="A1551" i="4"/>
  <c r="A1552" i="4"/>
  <c r="A1553" i="4"/>
  <c r="A1554" i="4"/>
  <c r="A1555" i="4"/>
  <c r="A1556" i="4"/>
  <c r="A1557" i="4"/>
  <c r="A1558" i="4"/>
  <c r="A1559" i="4"/>
  <c r="A1560" i="4"/>
  <c r="A1561" i="4"/>
  <c r="A1562" i="4"/>
  <c r="A1563" i="4"/>
  <c r="A1564" i="4"/>
  <c r="A1565" i="4"/>
  <c r="A1566" i="4"/>
  <c r="A1567" i="4"/>
  <c r="A1568" i="4"/>
  <c r="A1569" i="4"/>
  <c r="A1570" i="4"/>
  <c r="A1571" i="4"/>
  <c r="A1572" i="4"/>
  <c r="A1573" i="4"/>
  <c r="A1574" i="4"/>
  <c r="A1575" i="4"/>
  <c r="A1576" i="4"/>
  <c r="A1577" i="4"/>
  <c r="A1578" i="4"/>
  <c r="A1579" i="4"/>
  <c r="A1580" i="4"/>
  <c r="A1581" i="4"/>
  <c r="A1582" i="4"/>
  <c r="A1583" i="4"/>
  <c r="A1584" i="4"/>
  <c r="A1585" i="4"/>
  <c r="A1586" i="4"/>
  <c r="A1587" i="4"/>
  <c r="A1588" i="4"/>
  <c r="A1589" i="4"/>
  <c r="A1590" i="4"/>
  <c r="A1591" i="4"/>
  <c r="A1592" i="4"/>
  <c r="A1593" i="4"/>
  <c r="A1594" i="4"/>
  <c r="A1595" i="4"/>
  <c r="A1596" i="4"/>
  <c r="A1597" i="4"/>
  <c r="A1598" i="4"/>
  <c r="A1599" i="4"/>
  <c r="A1600" i="4"/>
  <c r="A1601" i="4"/>
  <c r="A1602" i="4"/>
  <c r="A1603" i="4"/>
  <c r="A1604" i="4"/>
  <c r="A1605" i="4"/>
  <c r="A1606" i="4"/>
  <c r="A1607" i="4"/>
  <c r="A1608" i="4"/>
  <c r="A1609" i="4"/>
  <c r="A1610" i="4"/>
  <c r="A1611" i="4"/>
  <c r="A1612" i="4"/>
  <c r="A1613" i="4"/>
  <c r="A1614" i="4"/>
  <c r="A1615" i="4"/>
  <c r="A1616" i="4"/>
  <c r="A1617" i="4"/>
  <c r="A1618" i="4"/>
  <c r="A1619" i="4"/>
  <c r="A1620" i="4"/>
  <c r="A1621" i="4"/>
  <c r="A1622" i="4"/>
  <c r="A1623" i="4"/>
  <c r="A1624" i="4"/>
  <c r="A1625" i="4"/>
  <c r="A1626" i="4"/>
  <c r="A1627" i="4"/>
  <c r="A1628" i="4"/>
  <c r="A1629" i="4"/>
  <c r="A1630" i="4"/>
  <c r="A1631" i="4"/>
  <c r="A1632" i="4"/>
  <c r="A1633" i="4"/>
  <c r="A1634" i="4"/>
  <c r="A1635" i="4"/>
  <c r="A1636" i="4"/>
  <c r="A1637" i="4"/>
  <c r="A1638" i="4"/>
  <c r="A1639" i="4"/>
  <c r="A1640" i="4"/>
  <c r="A1641" i="4"/>
  <c r="A1642" i="4"/>
  <c r="A1643" i="4"/>
  <c r="A1644" i="4"/>
  <c r="A1645" i="4"/>
  <c r="A1646" i="4"/>
  <c r="A1647" i="4"/>
  <c r="A1648" i="4"/>
  <c r="A1649" i="4"/>
  <c r="A1650" i="4"/>
  <c r="A1651" i="4"/>
  <c r="A1652" i="4"/>
  <c r="A1653" i="4"/>
  <c r="A1654" i="4"/>
  <c r="A1655" i="4"/>
  <c r="A1656" i="4"/>
  <c r="A1657" i="4"/>
  <c r="A1658" i="4"/>
  <c r="A1659" i="4"/>
  <c r="A1660" i="4"/>
  <c r="A1661" i="4"/>
  <c r="A1662" i="4"/>
  <c r="A1663" i="4"/>
  <c r="A1664" i="4"/>
  <c r="A1665" i="4"/>
  <c r="A1666" i="4"/>
  <c r="A1667" i="4"/>
  <c r="A1668" i="4"/>
  <c r="A1669" i="4"/>
  <c r="A1670" i="4"/>
  <c r="A1671" i="4"/>
  <c r="A1672" i="4"/>
  <c r="A1673" i="4"/>
  <c r="A1674" i="4"/>
  <c r="A1675" i="4"/>
  <c r="A1676" i="4"/>
  <c r="A1677" i="4"/>
  <c r="A1678" i="4"/>
  <c r="A1679" i="4"/>
  <c r="A1680" i="4"/>
  <c r="A1681" i="4"/>
  <c r="A1682" i="4"/>
  <c r="A1683" i="4"/>
  <c r="A1684" i="4"/>
  <c r="A1685" i="4"/>
  <c r="A1686" i="4"/>
  <c r="A1687" i="4"/>
  <c r="A1688" i="4"/>
  <c r="A1689" i="4"/>
  <c r="A1690" i="4"/>
  <c r="A1691" i="4"/>
  <c r="A1692" i="4"/>
  <c r="A1693" i="4"/>
  <c r="A1694" i="4"/>
  <c r="A1695" i="4"/>
  <c r="A1696" i="4"/>
  <c r="A1697" i="4"/>
  <c r="A1698" i="4"/>
  <c r="A1699" i="4"/>
  <c r="A1700" i="4"/>
  <c r="A1701" i="4"/>
  <c r="A1702" i="4"/>
  <c r="A1703" i="4"/>
  <c r="A1704" i="4"/>
  <c r="A1705" i="4"/>
  <c r="A1706" i="4"/>
  <c r="A1707" i="4"/>
  <c r="A1708" i="4"/>
  <c r="A1709" i="4"/>
  <c r="A1710" i="4"/>
  <c r="A1711" i="4"/>
  <c r="A1712" i="4"/>
  <c r="A1713" i="4"/>
  <c r="A1714" i="4"/>
  <c r="A1715" i="4"/>
  <c r="A1716" i="4"/>
  <c r="A1717" i="4"/>
  <c r="A1718" i="4"/>
  <c r="A1719" i="4"/>
  <c r="A1720" i="4"/>
  <c r="A1721" i="4"/>
  <c r="A1722" i="4"/>
  <c r="A1723" i="4"/>
  <c r="A1724" i="4"/>
  <c r="A1725" i="4"/>
  <c r="A1726" i="4"/>
  <c r="A1727" i="4"/>
  <c r="A1728" i="4"/>
  <c r="A1729" i="4"/>
  <c r="A1730" i="4"/>
  <c r="A1731" i="4"/>
  <c r="A1732" i="4"/>
  <c r="A1733" i="4"/>
  <c r="A1734" i="4"/>
  <c r="A1735" i="4"/>
  <c r="A1736" i="4"/>
  <c r="A1737" i="4"/>
  <c r="A1738" i="4"/>
  <c r="A1739" i="4"/>
  <c r="A1740" i="4"/>
  <c r="A1741" i="4"/>
  <c r="A1742" i="4"/>
  <c r="A1743" i="4"/>
  <c r="A1744" i="4"/>
  <c r="A1745" i="4"/>
  <c r="A1746" i="4"/>
  <c r="A1747" i="4"/>
  <c r="A1748" i="4"/>
  <c r="A1749" i="4"/>
  <c r="A1750" i="4"/>
  <c r="A1751" i="4"/>
  <c r="A1752" i="4"/>
  <c r="A1753" i="4"/>
  <c r="A1754" i="4"/>
  <c r="A1755" i="4"/>
  <c r="A1756" i="4"/>
  <c r="A1757" i="4"/>
  <c r="A1758" i="4"/>
  <c r="A1759" i="4"/>
  <c r="A1760" i="4"/>
  <c r="A1761" i="4"/>
  <c r="A1762" i="4"/>
  <c r="A1763" i="4"/>
  <c r="A1764" i="4"/>
  <c r="A1765" i="4"/>
  <c r="A1766" i="4"/>
  <c r="A1767" i="4"/>
  <c r="A1768" i="4"/>
  <c r="A1769" i="4"/>
  <c r="A1770" i="4"/>
  <c r="A1771" i="4"/>
  <c r="A1772" i="4"/>
  <c r="A1773" i="4"/>
  <c r="A1774" i="4"/>
  <c r="A1775" i="4"/>
  <c r="A1776" i="4"/>
  <c r="A1777" i="4"/>
  <c r="A1778" i="4"/>
  <c r="A1779" i="4"/>
  <c r="A1780" i="4"/>
  <c r="A1781" i="4"/>
  <c r="A1782" i="4"/>
  <c r="A1783" i="4"/>
  <c r="A1784" i="4"/>
  <c r="A1785" i="4"/>
  <c r="A1786" i="4"/>
  <c r="A1787" i="4"/>
  <c r="A1788" i="4"/>
  <c r="A1789" i="4"/>
  <c r="A1790" i="4"/>
  <c r="A1791" i="4"/>
  <c r="A1792" i="4"/>
  <c r="A1793" i="4"/>
  <c r="A1794" i="4"/>
  <c r="A1795" i="4"/>
  <c r="A1796" i="4"/>
  <c r="A1797" i="4"/>
  <c r="A1798" i="4"/>
  <c r="A1799" i="4"/>
  <c r="A1800" i="4"/>
  <c r="A1801" i="4"/>
  <c r="A1802" i="4"/>
  <c r="A1803" i="4"/>
  <c r="A1804" i="4"/>
  <c r="A1805" i="4"/>
  <c r="A1806" i="4"/>
  <c r="A1807" i="4"/>
  <c r="A1808" i="4"/>
  <c r="A1809" i="4"/>
  <c r="A1810" i="4"/>
  <c r="A1811" i="4"/>
  <c r="A1812" i="4"/>
  <c r="A1813" i="4"/>
  <c r="A1814" i="4"/>
  <c r="A1815" i="4"/>
  <c r="A1816" i="4"/>
  <c r="A1817" i="4"/>
  <c r="A1818" i="4"/>
  <c r="A1819" i="4"/>
  <c r="A1820" i="4"/>
  <c r="A1821" i="4"/>
  <c r="A1822" i="4"/>
  <c r="A1823" i="4"/>
  <c r="A1824" i="4"/>
  <c r="A1825" i="4"/>
  <c r="A1826" i="4"/>
  <c r="A1827" i="4"/>
  <c r="A1828" i="4"/>
  <c r="A1829" i="4"/>
  <c r="A1830" i="4"/>
  <c r="A1831" i="4"/>
  <c r="A1832" i="4"/>
  <c r="A1833" i="4"/>
  <c r="A1834" i="4"/>
  <c r="A1835" i="4"/>
  <c r="A1836" i="4"/>
  <c r="A1837" i="4"/>
  <c r="A1838" i="4"/>
  <c r="A1839" i="4"/>
  <c r="A1840" i="4"/>
  <c r="A1841" i="4"/>
  <c r="A1842" i="4"/>
  <c r="A1843" i="4"/>
  <c r="A1844" i="4"/>
  <c r="A1845" i="4"/>
  <c r="A1846" i="4"/>
  <c r="A1847" i="4"/>
  <c r="A1848" i="4"/>
  <c r="A1849" i="4"/>
  <c r="A1850" i="4"/>
  <c r="A1851" i="4"/>
  <c r="A1852" i="4"/>
  <c r="A1853" i="4"/>
  <c r="A1854" i="4"/>
  <c r="A1855" i="4"/>
  <c r="A1856" i="4"/>
  <c r="A1857" i="4"/>
  <c r="A1858" i="4"/>
  <c r="A1859" i="4"/>
  <c r="A1860" i="4"/>
  <c r="A1861" i="4"/>
  <c r="A1862" i="4"/>
  <c r="A1863" i="4"/>
  <c r="A1864" i="4"/>
  <c r="A1865" i="4"/>
  <c r="A1866" i="4"/>
  <c r="A1867" i="4"/>
  <c r="A1868" i="4"/>
  <c r="A1869" i="4"/>
  <c r="A1870" i="4"/>
  <c r="A1871" i="4"/>
  <c r="A1872" i="4"/>
  <c r="A1873" i="4"/>
  <c r="A1874" i="4"/>
  <c r="A1875" i="4"/>
  <c r="A1876" i="4"/>
  <c r="A1877" i="4"/>
  <c r="A1878" i="4"/>
  <c r="A1879" i="4"/>
  <c r="A1880" i="4"/>
  <c r="A1881" i="4"/>
  <c r="A1882" i="4"/>
  <c r="A1883" i="4"/>
  <c r="A1884" i="4"/>
  <c r="A1885" i="4"/>
  <c r="A1886" i="4"/>
  <c r="A1887" i="4"/>
  <c r="A1888" i="4"/>
  <c r="A1889" i="4"/>
  <c r="A1890" i="4"/>
  <c r="A1891" i="4"/>
  <c r="A1892" i="4"/>
  <c r="A1893" i="4"/>
  <c r="A1894" i="4"/>
  <c r="A1895" i="4"/>
  <c r="A1896" i="4"/>
  <c r="A1897" i="4"/>
  <c r="A1898" i="4"/>
  <c r="A1899" i="4"/>
  <c r="A1900" i="4"/>
  <c r="A1901" i="4"/>
  <c r="A1902" i="4"/>
  <c r="A1903" i="4"/>
  <c r="A1904" i="4"/>
  <c r="A1905" i="4"/>
  <c r="A1906" i="4"/>
  <c r="A1907" i="4"/>
  <c r="A1908" i="4"/>
  <c r="A1909" i="4"/>
  <c r="A1910" i="4"/>
  <c r="A1911" i="4"/>
  <c r="A1912" i="4"/>
  <c r="A1913" i="4"/>
  <c r="A1914" i="4"/>
  <c r="A1915" i="4"/>
  <c r="A1916" i="4"/>
  <c r="A1917" i="4"/>
  <c r="A1918" i="4"/>
  <c r="A1919" i="4"/>
  <c r="A1920" i="4"/>
  <c r="A1921" i="4"/>
  <c r="A1922" i="4"/>
  <c r="A1923" i="4"/>
  <c r="A1924" i="4"/>
  <c r="A1925" i="4"/>
  <c r="A1926" i="4"/>
  <c r="A1927" i="4"/>
  <c r="A1928" i="4"/>
  <c r="A1929" i="4"/>
  <c r="A1930" i="4"/>
  <c r="A1931" i="4"/>
  <c r="A1932" i="4"/>
  <c r="A1933" i="4"/>
  <c r="A1934" i="4"/>
  <c r="A1935" i="4"/>
  <c r="A1936" i="4"/>
  <c r="A1937" i="4"/>
  <c r="A1938" i="4"/>
  <c r="A1939" i="4"/>
  <c r="A1940" i="4"/>
  <c r="A1941" i="4"/>
  <c r="A1942" i="4"/>
  <c r="A1943" i="4"/>
  <c r="A1944" i="4"/>
  <c r="A1945" i="4"/>
  <c r="A1946" i="4"/>
  <c r="A1947" i="4"/>
  <c r="A1948" i="4"/>
  <c r="A1949" i="4"/>
  <c r="A1950" i="4"/>
  <c r="A1951" i="4"/>
  <c r="A1952" i="4"/>
  <c r="A1953" i="4"/>
  <c r="A1954" i="4"/>
  <c r="A1955" i="4"/>
  <c r="A1956" i="4"/>
  <c r="A1957" i="4"/>
  <c r="A1958" i="4"/>
  <c r="A1959" i="4"/>
  <c r="A1960" i="4"/>
  <c r="A1961" i="4"/>
  <c r="A1962" i="4"/>
  <c r="A1963" i="4"/>
  <c r="A1964" i="4"/>
  <c r="A1965" i="4"/>
  <c r="A1966" i="4"/>
  <c r="A1967" i="4"/>
  <c r="A1968" i="4"/>
  <c r="A1969" i="4"/>
  <c r="A1970" i="4"/>
  <c r="A1971" i="4"/>
  <c r="A1972" i="4"/>
  <c r="A1973" i="4"/>
  <c r="A1974" i="4"/>
  <c r="A1975" i="4"/>
  <c r="A1976" i="4"/>
  <c r="A1977" i="4"/>
  <c r="A1978" i="4"/>
  <c r="A1979" i="4"/>
  <c r="A1980" i="4"/>
  <c r="A1981" i="4"/>
  <c r="A1982" i="4"/>
  <c r="A1983" i="4"/>
  <c r="A1984" i="4"/>
  <c r="A1985" i="4"/>
  <c r="A1986" i="4"/>
  <c r="A1987" i="4"/>
  <c r="A1988" i="4"/>
  <c r="A1989" i="4"/>
  <c r="A1990" i="4"/>
  <c r="A1991" i="4"/>
  <c r="A1992" i="4"/>
  <c r="A1993" i="4"/>
  <c r="A1994" i="4"/>
  <c r="A1995" i="4"/>
  <c r="A1996" i="4"/>
  <c r="A1997" i="4"/>
  <c r="A1998" i="4"/>
  <c r="A1999" i="4"/>
  <c r="A2000" i="4"/>
  <c r="A2001" i="4"/>
  <c r="A2002" i="4"/>
  <c r="A2003" i="4"/>
  <c r="A2004" i="4"/>
  <c r="A2005" i="4"/>
  <c r="A2006" i="4"/>
  <c r="A2007" i="4"/>
  <c r="A2008" i="4"/>
  <c r="A2009" i="4"/>
  <c r="A2010" i="4"/>
  <c r="A2011" i="4"/>
  <c r="A2012" i="4"/>
  <c r="A2013" i="4"/>
  <c r="A2014" i="4"/>
  <c r="A2015" i="4"/>
  <c r="A2016" i="4"/>
  <c r="A2017" i="4"/>
  <c r="A2018" i="4"/>
  <c r="A2019" i="4"/>
  <c r="A2020" i="4"/>
  <c r="A2021" i="4"/>
  <c r="A2022" i="4"/>
  <c r="A2023" i="4"/>
  <c r="A2024" i="4"/>
  <c r="A2025" i="4"/>
  <c r="A2026" i="4"/>
  <c r="A2027" i="4"/>
  <c r="A2028" i="4"/>
  <c r="A2029" i="4"/>
  <c r="A2030" i="4"/>
  <c r="A2031" i="4"/>
  <c r="A2032" i="4"/>
  <c r="A2033" i="4"/>
  <c r="A2034" i="4"/>
  <c r="A2035" i="4"/>
  <c r="A2036" i="4"/>
  <c r="A2037" i="4"/>
  <c r="A2038" i="4"/>
  <c r="A2039" i="4"/>
  <c r="A2040" i="4"/>
  <c r="A2041" i="4"/>
  <c r="A2042" i="4"/>
  <c r="A2043" i="4"/>
  <c r="A2044" i="4"/>
  <c r="A2045" i="4"/>
  <c r="A2046" i="4"/>
  <c r="A2047" i="4"/>
  <c r="A2048" i="4"/>
  <c r="A2049" i="4"/>
  <c r="A2050" i="4"/>
  <c r="A2051" i="4"/>
  <c r="A2052" i="4"/>
  <c r="A2053" i="4"/>
  <c r="A2054" i="4"/>
  <c r="A2055" i="4"/>
  <c r="A2056" i="4"/>
  <c r="A2057" i="4"/>
  <c r="A2058" i="4"/>
  <c r="A2059" i="4"/>
  <c r="A2060" i="4"/>
  <c r="A2061" i="4"/>
  <c r="A2062" i="4"/>
  <c r="A2063" i="4"/>
  <c r="A2064" i="4"/>
  <c r="A2065" i="4"/>
  <c r="A2066" i="4"/>
  <c r="A2067" i="4"/>
  <c r="A2068" i="4"/>
  <c r="A2069" i="4"/>
  <c r="A2070" i="4"/>
  <c r="A2071" i="4"/>
  <c r="A2072" i="4"/>
  <c r="A2073" i="4"/>
  <c r="A2074" i="4"/>
  <c r="A2075" i="4"/>
  <c r="A2076" i="4"/>
  <c r="A2077" i="4"/>
  <c r="A2078" i="4"/>
  <c r="A2079" i="4"/>
  <c r="A2080" i="4"/>
  <c r="A2081" i="4"/>
  <c r="A2082" i="4"/>
  <c r="A2083" i="4"/>
  <c r="A2084" i="4"/>
  <c r="A2085" i="4"/>
  <c r="A2086" i="4"/>
  <c r="A2087" i="4"/>
  <c r="A2088" i="4"/>
  <c r="A2089" i="4"/>
  <c r="A2090" i="4"/>
  <c r="A2091" i="4"/>
  <c r="A2092" i="4"/>
  <c r="A2093" i="4"/>
  <c r="A2094" i="4"/>
  <c r="A2095" i="4"/>
  <c r="A2096" i="4"/>
  <c r="A2097" i="4"/>
  <c r="A2098" i="4"/>
  <c r="A2099" i="4"/>
  <c r="A2100" i="4"/>
  <c r="A2101" i="4"/>
  <c r="A2102" i="4"/>
  <c r="A2103" i="4"/>
  <c r="A2104" i="4"/>
  <c r="A2105" i="4"/>
  <c r="A2106" i="4"/>
  <c r="A2107" i="4"/>
  <c r="A2108" i="4"/>
  <c r="A2109" i="4"/>
  <c r="A2110" i="4"/>
  <c r="A2111" i="4"/>
  <c r="A2112" i="4"/>
  <c r="A2113" i="4"/>
  <c r="A2114" i="4"/>
  <c r="A2115" i="4"/>
  <c r="A2116" i="4"/>
  <c r="A2117" i="4"/>
  <c r="A2118" i="4"/>
  <c r="A2119" i="4"/>
  <c r="A2120" i="4"/>
  <c r="A2121" i="4"/>
  <c r="A2122" i="4"/>
  <c r="A2123" i="4"/>
  <c r="A2124" i="4"/>
  <c r="A2125" i="4"/>
  <c r="A2126" i="4"/>
  <c r="A2127" i="4"/>
  <c r="A2128" i="4"/>
  <c r="A2129" i="4"/>
  <c r="A2130" i="4"/>
  <c r="A2131" i="4"/>
  <c r="A2132" i="4"/>
  <c r="A2133" i="4"/>
  <c r="A2134" i="4"/>
  <c r="A2135" i="4"/>
  <c r="A2136" i="4"/>
  <c r="A2137" i="4"/>
  <c r="A2138" i="4"/>
  <c r="A2139" i="4"/>
  <c r="A2140" i="4"/>
  <c r="A2141" i="4"/>
  <c r="A2142" i="4"/>
  <c r="A2143" i="4"/>
  <c r="A2144" i="4"/>
  <c r="A2145" i="4"/>
  <c r="A2146" i="4"/>
  <c r="A2147" i="4"/>
  <c r="A2148" i="4"/>
  <c r="A2149" i="4"/>
  <c r="A2150" i="4"/>
  <c r="A2151" i="4"/>
  <c r="A2152" i="4"/>
  <c r="A2153" i="4"/>
  <c r="A2154" i="4"/>
  <c r="A2155" i="4"/>
  <c r="A2156" i="4"/>
  <c r="A2157" i="4"/>
  <c r="A2158" i="4"/>
  <c r="A2159" i="4"/>
  <c r="A2160" i="4"/>
  <c r="A2161" i="4"/>
  <c r="A2162" i="4"/>
  <c r="A2163" i="4"/>
  <c r="A2164" i="4"/>
  <c r="A2165" i="4"/>
  <c r="A2166" i="4"/>
  <c r="A2167" i="4"/>
  <c r="A2168" i="4"/>
  <c r="A2169" i="4"/>
  <c r="A2170" i="4"/>
  <c r="A2171" i="4"/>
  <c r="A2172" i="4"/>
  <c r="A2173" i="4"/>
  <c r="A2174" i="4"/>
  <c r="A2175" i="4"/>
  <c r="A2176" i="4"/>
  <c r="A2177" i="4"/>
  <c r="A2178" i="4"/>
  <c r="A2179" i="4"/>
  <c r="A2180" i="4"/>
  <c r="A2181" i="4"/>
  <c r="A2182" i="4"/>
  <c r="A2183" i="4"/>
  <c r="A2184" i="4"/>
  <c r="A2185" i="4"/>
  <c r="A2186" i="4"/>
  <c r="A2187" i="4"/>
  <c r="A2188" i="4"/>
  <c r="A2189" i="4"/>
  <c r="A2190" i="4"/>
  <c r="A2191" i="4"/>
  <c r="A2192" i="4"/>
  <c r="A2193" i="4"/>
  <c r="A2194" i="4"/>
  <c r="A2195" i="4"/>
  <c r="A2196" i="4"/>
  <c r="A2197" i="4"/>
  <c r="A2198" i="4"/>
  <c r="A2199" i="4"/>
  <c r="A2200" i="4"/>
  <c r="A2201" i="4"/>
  <c r="A2202" i="4"/>
  <c r="A2203" i="4"/>
  <c r="A2204" i="4"/>
  <c r="A2205" i="4"/>
  <c r="A2206" i="4"/>
  <c r="A2207" i="4"/>
  <c r="A2208" i="4"/>
  <c r="A2209" i="4"/>
  <c r="A2210" i="4"/>
  <c r="A2211" i="4"/>
  <c r="A2212" i="4"/>
  <c r="A2213" i="4"/>
  <c r="A2214" i="4"/>
  <c r="A2215" i="4"/>
  <c r="A2216" i="4"/>
  <c r="A2217" i="4"/>
  <c r="A2218" i="4"/>
  <c r="A2219" i="4"/>
  <c r="A2220" i="4"/>
  <c r="A2221" i="4"/>
  <c r="A2222" i="4"/>
  <c r="A2223" i="4"/>
  <c r="A2224" i="4"/>
  <c r="A2225" i="4"/>
  <c r="A2226" i="4"/>
  <c r="A2227" i="4"/>
  <c r="A2228" i="4"/>
  <c r="A2229" i="4"/>
  <c r="A2230" i="4"/>
  <c r="A2231" i="4"/>
  <c r="A2232" i="4"/>
  <c r="A2233" i="4"/>
  <c r="A2234" i="4"/>
  <c r="A2235" i="4"/>
  <c r="A2236" i="4"/>
  <c r="A2237" i="4"/>
  <c r="A2238" i="4"/>
  <c r="A2239" i="4"/>
  <c r="A2240" i="4"/>
  <c r="A2241" i="4"/>
  <c r="A2242" i="4"/>
  <c r="A2243" i="4"/>
  <c r="A2244" i="4"/>
  <c r="A2245" i="4"/>
  <c r="A2246" i="4"/>
  <c r="A2247" i="4"/>
  <c r="A2248" i="4"/>
  <c r="A2249" i="4"/>
  <c r="A2250" i="4"/>
  <c r="A2251" i="4"/>
  <c r="A2252" i="4"/>
  <c r="A2253" i="4"/>
  <c r="A2254" i="4"/>
  <c r="A2255" i="4"/>
  <c r="A2256" i="4"/>
  <c r="A2257" i="4"/>
  <c r="A2258" i="4"/>
  <c r="A2259" i="4"/>
  <c r="A2260" i="4"/>
  <c r="A2261" i="4"/>
  <c r="A2262" i="4"/>
  <c r="A2263" i="4"/>
  <c r="A2264" i="4"/>
  <c r="A2265" i="4"/>
  <c r="A2266" i="4"/>
  <c r="A2267" i="4"/>
  <c r="A2268" i="4"/>
  <c r="A2269" i="4"/>
  <c r="A2270" i="4"/>
  <c r="A2271" i="4"/>
  <c r="A2272" i="4"/>
  <c r="A2273" i="4"/>
  <c r="A2274" i="4"/>
  <c r="A2275" i="4"/>
  <c r="A2276" i="4"/>
  <c r="A2277" i="4"/>
  <c r="A2278" i="4"/>
  <c r="A2279" i="4"/>
  <c r="A2280" i="4"/>
  <c r="A2281" i="4"/>
  <c r="A2282" i="4"/>
  <c r="A2283" i="4"/>
  <c r="A2284" i="4"/>
  <c r="A2285" i="4"/>
  <c r="A2286" i="4"/>
  <c r="A2287" i="4"/>
  <c r="A2288" i="4"/>
  <c r="A2289" i="4"/>
  <c r="A2290" i="4"/>
  <c r="A2291" i="4"/>
  <c r="A2292" i="4"/>
  <c r="A2293" i="4"/>
  <c r="A2294" i="4"/>
  <c r="A2295" i="4"/>
  <c r="A2296" i="4"/>
  <c r="A2297" i="4"/>
  <c r="A2298" i="4"/>
  <c r="A2299" i="4"/>
  <c r="A2300" i="4"/>
  <c r="A2301" i="4"/>
  <c r="A2302" i="4"/>
  <c r="A2303" i="4"/>
  <c r="A2304" i="4"/>
  <c r="A2305" i="4"/>
  <c r="A2306" i="4"/>
  <c r="A2307" i="4"/>
  <c r="A2308" i="4"/>
  <c r="A2309" i="4"/>
  <c r="A2310" i="4"/>
  <c r="A2311" i="4"/>
  <c r="A2312" i="4"/>
  <c r="A2313" i="4"/>
  <c r="A2314" i="4"/>
  <c r="A2315" i="4"/>
  <c r="A2316" i="4"/>
  <c r="A2317" i="4"/>
  <c r="A2318" i="4"/>
  <c r="A2319" i="4"/>
  <c r="A2320" i="4"/>
  <c r="A2321" i="4"/>
  <c r="A2322" i="4"/>
  <c r="A2323" i="4"/>
  <c r="A2324" i="4"/>
  <c r="A2325" i="4"/>
  <c r="A2326" i="4"/>
  <c r="A2327" i="4"/>
  <c r="A2328" i="4"/>
  <c r="A2329" i="4"/>
  <c r="A2330" i="4"/>
  <c r="A2331" i="4"/>
  <c r="A2332" i="4"/>
  <c r="A2333" i="4"/>
  <c r="A2334" i="4"/>
  <c r="A2335" i="4"/>
  <c r="A2336" i="4"/>
  <c r="A2337" i="4"/>
  <c r="A2338" i="4"/>
  <c r="A2339" i="4"/>
  <c r="A2340" i="4"/>
  <c r="A2341" i="4"/>
  <c r="A2342" i="4"/>
  <c r="A2343" i="4"/>
  <c r="A2344" i="4"/>
  <c r="A2345" i="4"/>
  <c r="A2346" i="4"/>
  <c r="A2347" i="4"/>
  <c r="A2348" i="4"/>
  <c r="A2349" i="4"/>
  <c r="A2350" i="4"/>
  <c r="A2351" i="4"/>
  <c r="A2352" i="4"/>
  <c r="A2353" i="4"/>
  <c r="A2354" i="4"/>
  <c r="A2355" i="4"/>
  <c r="A2356" i="4"/>
  <c r="A2357" i="4"/>
  <c r="A2358" i="4"/>
  <c r="A2359" i="4"/>
  <c r="A2360" i="4"/>
  <c r="A2361" i="4"/>
  <c r="A2362" i="4"/>
  <c r="A2363" i="4"/>
  <c r="A2364" i="4"/>
  <c r="A2365" i="4"/>
  <c r="A2366" i="4"/>
  <c r="A2367" i="4"/>
  <c r="A2368" i="4"/>
  <c r="A2369" i="4"/>
  <c r="A2370" i="4"/>
  <c r="A2371" i="4"/>
  <c r="A2372" i="4"/>
  <c r="A2373" i="4"/>
  <c r="A2374" i="4"/>
  <c r="A2375" i="4"/>
  <c r="A2376" i="4"/>
  <c r="A2377" i="4"/>
  <c r="A2378" i="4"/>
  <c r="A2379" i="4"/>
  <c r="A2380" i="4"/>
  <c r="A2381" i="4"/>
  <c r="A2382" i="4"/>
  <c r="A2383" i="4"/>
  <c r="A2384" i="4"/>
  <c r="A2385" i="4"/>
  <c r="A2386" i="4"/>
  <c r="A2387" i="4"/>
  <c r="A2388" i="4"/>
  <c r="A2389" i="4"/>
  <c r="A2390" i="4"/>
  <c r="A2391" i="4"/>
  <c r="A2392" i="4"/>
  <c r="A2393" i="4"/>
  <c r="A2394" i="4"/>
  <c r="A2395" i="4"/>
  <c r="A2396" i="4"/>
  <c r="A2397" i="4"/>
  <c r="A2398" i="4"/>
  <c r="A2399" i="4"/>
  <c r="A2400" i="4"/>
  <c r="A2401" i="4"/>
  <c r="A2402" i="4"/>
  <c r="A2403" i="4"/>
  <c r="A2404" i="4"/>
  <c r="A2405" i="4"/>
  <c r="A2406" i="4"/>
  <c r="A2407" i="4"/>
  <c r="A2408" i="4"/>
  <c r="A2409" i="4"/>
  <c r="A2410" i="4"/>
  <c r="A2411" i="4"/>
  <c r="A2412" i="4"/>
  <c r="A2413" i="4"/>
  <c r="A2414" i="4"/>
  <c r="A2415" i="4"/>
  <c r="A2416" i="4"/>
  <c r="A2417" i="4"/>
  <c r="A2418" i="4"/>
  <c r="A2419" i="4"/>
  <c r="A2420" i="4"/>
  <c r="A2421" i="4"/>
  <c r="A2422" i="4"/>
  <c r="A2423" i="4"/>
  <c r="A2424" i="4"/>
  <c r="A2425" i="4"/>
  <c r="A2426" i="4"/>
  <c r="A2427" i="4"/>
  <c r="A2428" i="4"/>
  <c r="A2429" i="4"/>
  <c r="A2430" i="4"/>
  <c r="A2431" i="4"/>
  <c r="A2432" i="4"/>
  <c r="A2433" i="4"/>
  <c r="A2434" i="4"/>
  <c r="A2435" i="4"/>
  <c r="A2436" i="4"/>
  <c r="A2437" i="4"/>
  <c r="A2438" i="4"/>
  <c r="A2439" i="4"/>
  <c r="A2440" i="4"/>
  <c r="A2441" i="4"/>
  <c r="A2442" i="4"/>
  <c r="A2443" i="4"/>
  <c r="A2444" i="4"/>
  <c r="A2445" i="4"/>
  <c r="A2446" i="4"/>
  <c r="A2447" i="4"/>
  <c r="A2448" i="4"/>
  <c r="A2449" i="4"/>
  <c r="A2450" i="4"/>
  <c r="A2451" i="4"/>
  <c r="A2452" i="4"/>
  <c r="A2453" i="4"/>
  <c r="A2454" i="4"/>
  <c r="A2455" i="4"/>
  <c r="A2456" i="4"/>
  <c r="A2457" i="4"/>
  <c r="A2458" i="4"/>
  <c r="A2459" i="4"/>
  <c r="A2460" i="4"/>
  <c r="A2461" i="4"/>
  <c r="A2462" i="4"/>
  <c r="A2463" i="4"/>
  <c r="A2464" i="4"/>
  <c r="A2465" i="4"/>
  <c r="A2466" i="4"/>
  <c r="A2467" i="4"/>
  <c r="A2468" i="4"/>
  <c r="A2469" i="4"/>
  <c r="A2470" i="4"/>
  <c r="A2471" i="4"/>
  <c r="A2472" i="4"/>
  <c r="A2473" i="4"/>
  <c r="A2474" i="4"/>
  <c r="A2475" i="4"/>
  <c r="A2476" i="4"/>
  <c r="A2477" i="4"/>
  <c r="A2478" i="4"/>
  <c r="A2479" i="4"/>
  <c r="A2480" i="4"/>
  <c r="A2481" i="4"/>
  <c r="A2482" i="4"/>
  <c r="A2483" i="4"/>
  <c r="A2484" i="4"/>
  <c r="A2485" i="4"/>
  <c r="A2486" i="4"/>
  <c r="A2487" i="4"/>
  <c r="A2488" i="4"/>
  <c r="A2489" i="4"/>
  <c r="A2490" i="4"/>
  <c r="A2491" i="4"/>
  <c r="A2492" i="4"/>
  <c r="A2493" i="4"/>
  <c r="A2494" i="4"/>
  <c r="A2495" i="4"/>
  <c r="A2496" i="4"/>
  <c r="A2497" i="4"/>
  <c r="A2498" i="4"/>
  <c r="A2499" i="4"/>
  <c r="A2500" i="4"/>
  <c r="A2501" i="4"/>
  <c r="A2502" i="4"/>
  <c r="A2503" i="4"/>
  <c r="A2504" i="4"/>
  <c r="A2505" i="4"/>
  <c r="A2506" i="4"/>
  <c r="A2507" i="4"/>
  <c r="A2508" i="4"/>
  <c r="A2509" i="4"/>
  <c r="A2510" i="4"/>
  <c r="A2511" i="4"/>
  <c r="A2512" i="4"/>
  <c r="A2513" i="4"/>
  <c r="A2514" i="4"/>
  <c r="A2515" i="4"/>
  <c r="A2516" i="4"/>
  <c r="A2517" i="4"/>
  <c r="A2518" i="4"/>
  <c r="A2519" i="4"/>
  <c r="A2520" i="4"/>
  <c r="A2521" i="4"/>
  <c r="A2522" i="4"/>
  <c r="A2523" i="4"/>
  <c r="A2524" i="4"/>
  <c r="A2525" i="4"/>
  <c r="A2526" i="4"/>
  <c r="A2527" i="4"/>
  <c r="A2528" i="4"/>
  <c r="A2529" i="4"/>
  <c r="A2530" i="4"/>
  <c r="A2531" i="4"/>
  <c r="A2532" i="4"/>
  <c r="A2533" i="4"/>
  <c r="A2534" i="4"/>
  <c r="A2535" i="4"/>
  <c r="A2536" i="4"/>
  <c r="A2537" i="4"/>
  <c r="A2538" i="4"/>
  <c r="A2539" i="4"/>
  <c r="A2540" i="4"/>
  <c r="A2541" i="4"/>
  <c r="A2542" i="4"/>
  <c r="A2543" i="4"/>
  <c r="A2544" i="4"/>
  <c r="A2545" i="4"/>
  <c r="A2546" i="4"/>
  <c r="A2547" i="4"/>
  <c r="A2548" i="4"/>
  <c r="A2549" i="4"/>
  <c r="A2550" i="4"/>
  <c r="A2551" i="4"/>
  <c r="A2552" i="4"/>
  <c r="A2553" i="4"/>
  <c r="A2554" i="4"/>
  <c r="A2555" i="4"/>
  <c r="A2556" i="4"/>
  <c r="A2557" i="4"/>
  <c r="A2558" i="4"/>
  <c r="A2559" i="4"/>
  <c r="A2560" i="4"/>
  <c r="A2561" i="4"/>
  <c r="A2562" i="4"/>
  <c r="A2563" i="4"/>
  <c r="A2564" i="4"/>
  <c r="A2565" i="4"/>
  <c r="A2566" i="4"/>
  <c r="A2567" i="4"/>
  <c r="A2568" i="4"/>
  <c r="A2569" i="4"/>
  <c r="A2570" i="4"/>
  <c r="A2571" i="4"/>
  <c r="A2572" i="4"/>
  <c r="A2573" i="4"/>
  <c r="A2574" i="4"/>
  <c r="A2575" i="4"/>
  <c r="A2576" i="4"/>
  <c r="A2577" i="4"/>
  <c r="A2578" i="4"/>
  <c r="A2579" i="4"/>
  <c r="A2580" i="4"/>
  <c r="A2581" i="4"/>
  <c r="A2582" i="4"/>
  <c r="A2583" i="4"/>
  <c r="A2584" i="4"/>
  <c r="A2585" i="4"/>
  <c r="A2586" i="4"/>
  <c r="A2587" i="4"/>
  <c r="A2588" i="4"/>
  <c r="A2589" i="4"/>
  <c r="A2590" i="4"/>
  <c r="A2591" i="4"/>
  <c r="A2592" i="4"/>
  <c r="A2593" i="4"/>
  <c r="A2594" i="4"/>
  <c r="A2595" i="4"/>
  <c r="A2596" i="4"/>
  <c r="A2597" i="4"/>
  <c r="A2598" i="4"/>
  <c r="A2599" i="4"/>
  <c r="A2600" i="4"/>
  <c r="A2601" i="4"/>
  <c r="A2602" i="4"/>
  <c r="A2603" i="4"/>
  <c r="A2604" i="4"/>
  <c r="A2605" i="4"/>
  <c r="A2606" i="4"/>
  <c r="A2607" i="4"/>
  <c r="A2608" i="4"/>
  <c r="A2609" i="4"/>
  <c r="A2610" i="4"/>
  <c r="A2611" i="4"/>
  <c r="A2612" i="4"/>
  <c r="A2613" i="4"/>
  <c r="A2614" i="4"/>
  <c r="A2615" i="4"/>
  <c r="A2616" i="4"/>
  <c r="A2617" i="4"/>
  <c r="A2618" i="4"/>
  <c r="A2619" i="4"/>
  <c r="A2620" i="4"/>
  <c r="A2621" i="4"/>
  <c r="A2622" i="4"/>
  <c r="A2623" i="4"/>
  <c r="A2624" i="4"/>
  <c r="A2625" i="4"/>
  <c r="A2626" i="4"/>
  <c r="A2627" i="4"/>
  <c r="A2628" i="4"/>
  <c r="A2629" i="4"/>
  <c r="A2630" i="4"/>
  <c r="A2631" i="4"/>
  <c r="A2632" i="4"/>
  <c r="A2633" i="4"/>
  <c r="A2634" i="4"/>
  <c r="A2635" i="4"/>
  <c r="A2636" i="4"/>
  <c r="A2637" i="4"/>
  <c r="A2638" i="4"/>
  <c r="A2639" i="4"/>
  <c r="A2640" i="4"/>
  <c r="A2641" i="4"/>
  <c r="A2642" i="4"/>
  <c r="A2643" i="4"/>
  <c r="A2644" i="4"/>
  <c r="A2645" i="4"/>
  <c r="A2646" i="4"/>
  <c r="A2647" i="4"/>
  <c r="A2648" i="4"/>
  <c r="A2649" i="4"/>
  <c r="A2650" i="4"/>
  <c r="A2651" i="4"/>
  <c r="A2652" i="4"/>
  <c r="A2653" i="4"/>
  <c r="A2654" i="4"/>
  <c r="A2655" i="4"/>
  <c r="A2656" i="4"/>
  <c r="A2657" i="4"/>
  <c r="A2658" i="4"/>
  <c r="A2659" i="4"/>
  <c r="A2660" i="4"/>
  <c r="A2661" i="4"/>
  <c r="A2662" i="4"/>
  <c r="A2663" i="4"/>
  <c r="A2664" i="4"/>
  <c r="A2665" i="4"/>
  <c r="A2666" i="4"/>
  <c r="A2667" i="4"/>
  <c r="A2668" i="4"/>
  <c r="A2669" i="4"/>
  <c r="A2670" i="4"/>
  <c r="A2671" i="4"/>
  <c r="A2672" i="4"/>
  <c r="A2673" i="4"/>
  <c r="A2674" i="4"/>
  <c r="A2675" i="4"/>
  <c r="A2676" i="4"/>
  <c r="A2677" i="4"/>
  <c r="A2678" i="4"/>
  <c r="A2679" i="4"/>
  <c r="A2680" i="4"/>
  <c r="A2681" i="4"/>
  <c r="A2682" i="4"/>
  <c r="A2683" i="4"/>
  <c r="A2684" i="4"/>
  <c r="A2685" i="4"/>
  <c r="A2686" i="4"/>
  <c r="A2687" i="4"/>
  <c r="A2688" i="4"/>
  <c r="A2689" i="4"/>
  <c r="A2690" i="4"/>
  <c r="A2691" i="4"/>
  <c r="A2692" i="4"/>
  <c r="A2693" i="4"/>
  <c r="A2694" i="4"/>
  <c r="A2695" i="4"/>
  <c r="A2696" i="4"/>
  <c r="A2697" i="4"/>
  <c r="A2698" i="4"/>
  <c r="A2699" i="4"/>
  <c r="A2700" i="4"/>
  <c r="A2701" i="4"/>
  <c r="A2702" i="4"/>
  <c r="A2703" i="4"/>
  <c r="A2704" i="4"/>
  <c r="A2705" i="4"/>
  <c r="A2706" i="4"/>
  <c r="A2707" i="4"/>
  <c r="A2708" i="4"/>
  <c r="A2709" i="4"/>
  <c r="A2710" i="4"/>
  <c r="A2711" i="4"/>
  <c r="A2712" i="4"/>
  <c r="A2713" i="4"/>
  <c r="A2714" i="4"/>
  <c r="A2715" i="4"/>
  <c r="A2716" i="4"/>
  <c r="A2717" i="4"/>
  <c r="A2718" i="4"/>
  <c r="A2719" i="4"/>
  <c r="A2720" i="4"/>
  <c r="A2721" i="4"/>
  <c r="A2722" i="4"/>
  <c r="A2723" i="4"/>
  <c r="A2724" i="4"/>
  <c r="A2725" i="4"/>
  <c r="A2726" i="4"/>
  <c r="A2727" i="4"/>
  <c r="A2728" i="4"/>
  <c r="A2729" i="4"/>
  <c r="A2730" i="4"/>
  <c r="A2731" i="4"/>
  <c r="A2732" i="4"/>
  <c r="A2733" i="4"/>
  <c r="A2734" i="4"/>
  <c r="A2735" i="4"/>
  <c r="A2736" i="4"/>
  <c r="A2737" i="4"/>
  <c r="A2738" i="4"/>
  <c r="A2739" i="4"/>
  <c r="A2740" i="4"/>
  <c r="A2741" i="4"/>
  <c r="A2742" i="4"/>
  <c r="A2743" i="4"/>
  <c r="A2744" i="4"/>
  <c r="A2745" i="4"/>
  <c r="A2746" i="4"/>
  <c r="A2747" i="4"/>
  <c r="A2748" i="4"/>
  <c r="A2749" i="4"/>
  <c r="A2750" i="4"/>
  <c r="A2751" i="4"/>
  <c r="A2752" i="4"/>
  <c r="A2753" i="4"/>
  <c r="A2754" i="4"/>
  <c r="A2755" i="4"/>
  <c r="A2756" i="4"/>
  <c r="A2757" i="4"/>
  <c r="A2758" i="4"/>
  <c r="A2759" i="4"/>
  <c r="A2760" i="4"/>
  <c r="A2761" i="4"/>
  <c r="A2762" i="4"/>
  <c r="A2763" i="4"/>
  <c r="A2764" i="4"/>
  <c r="A2765" i="4"/>
  <c r="A2766" i="4"/>
  <c r="A2767" i="4"/>
  <c r="A2768" i="4"/>
  <c r="A2769" i="4"/>
  <c r="A2770" i="4"/>
  <c r="A2771" i="4"/>
  <c r="A2772" i="4"/>
  <c r="A2773" i="4"/>
  <c r="A2774" i="4"/>
  <c r="A2775" i="4"/>
  <c r="A2776" i="4"/>
  <c r="A2777" i="4"/>
  <c r="A2778" i="4"/>
  <c r="A2779" i="4"/>
  <c r="A2780" i="4"/>
  <c r="A2781" i="4"/>
  <c r="A2782" i="4"/>
  <c r="A2783" i="4"/>
  <c r="A2784" i="4"/>
  <c r="A2785" i="4"/>
  <c r="A2786" i="4"/>
  <c r="A2787" i="4"/>
  <c r="A2788" i="4"/>
  <c r="A2789" i="4"/>
  <c r="A2790" i="4"/>
  <c r="A2791" i="4"/>
  <c r="A2792" i="4"/>
  <c r="A2793" i="4"/>
  <c r="A2794" i="4"/>
  <c r="A2795" i="4"/>
  <c r="A2796" i="4"/>
  <c r="A2797" i="4"/>
  <c r="A2798" i="4"/>
  <c r="A2799" i="4"/>
  <c r="A2800" i="4"/>
  <c r="A2801" i="4"/>
  <c r="A2802" i="4"/>
  <c r="A2803" i="4"/>
  <c r="A2804" i="4"/>
  <c r="A2805" i="4"/>
  <c r="A2806" i="4"/>
  <c r="A2807" i="4"/>
  <c r="A2808" i="4"/>
  <c r="A2809" i="4"/>
  <c r="A2810" i="4"/>
  <c r="A2811" i="4"/>
  <c r="A2812" i="4"/>
  <c r="A2813" i="4"/>
  <c r="A2814" i="4"/>
  <c r="A2815" i="4"/>
  <c r="A2816" i="4"/>
  <c r="A2817" i="4"/>
  <c r="A2818" i="4"/>
  <c r="A2819" i="4"/>
  <c r="A2820" i="4"/>
  <c r="A2821" i="4"/>
  <c r="A2822" i="4"/>
  <c r="A2823" i="4"/>
  <c r="A2824" i="4"/>
  <c r="A2825" i="4"/>
  <c r="A2826" i="4"/>
  <c r="A2827" i="4"/>
  <c r="A2828" i="4"/>
  <c r="A2829" i="4"/>
  <c r="A2830" i="4"/>
  <c r="A2831" i="4"/>
  <c r="A2832" i="4"/>
  <c r="A2833" i="4"/>
  <c r="A2834" i="4"/>
  <c r="A2835" i="4"/>
  <c r="A2836" i="4"/>
  <c r="A2837" i="4"/>
  <c r="A2838" i="4"/>
  <c r="A2839" i="4"/>
  <c r="A2840" i="4"/>
  <c r="A2841" i="4"/>
  <c r="A2842" i="4"/>
  <c r="A2843" i="4"/>
  <c r="A2844" i="4"/>
  <c r="A2845" i="4"/>
  <c r="A2846" i="4"/>
  <c r="A2847" i="4"/>
  <c r="A2848" i="4"/>
  <c r="A2849" i="4"/>
  <c r="A2850" i="4"/>
  <c r="A2851" i="4"/>
  <c r="A2852" i="4"/>
  <c r="A2853" i="4"/>
  <c r="A2854" i="4"/>
  <c r="A2855" i="4"/>
  <c r="A2856" i="4"/>
  <c r="A2857" i="4"/>
  <c r="A2858" i="4"/>
  <c r="A2859" i="4"/>
  <c r="A2860" i="4"/>
  <c r="A2861" i="4"/>
  <c r="A2862" i="4"/>
  <c r="A2863" i="4"/>
  <c r="A2864" i="4"/>
  <c r="A2865" i="4"/>
  <c r="A2866" i="4"/>
  <c r="A2867" i="4"/>
  <c r="A2868" i="4"/>
  <c r="A2869" i="4"/>
  <c r="A2870" i="4"/>
  <c r="A2871" i="4"/>
  <c r="A2872" i="4"/>
  <c r="A2873" i="4"/>
  <c r="A2874" i="4"/>
  <c r="A2875" i="4"/>
  <c r="A2876" i="4"/>
  <c r="A2877" i="4"/>
  <c r="A2878" i="4"/>
  <c r="A2879" i="4"/>
  <c r="A2880" i="4"/>
  <c r="A2881" i="4"/>
  <c r="A2882" i="4"/>
  <c r="A2883" i="4"/>
  <c r="A2884" i="4"/>
  <c r="A2885" i="4"/>
  <c r="A2886" i="4"/>
  <c r="A2887" i="4"/>
  <c r="A2888" i="4"/>
  <c r="A2889" i="4"/>
  <c r="A2890" i="4"/>
  <c r="A2891" i="4"/>
  <c r="A2892" i="4"/>
  <c r="A2893" i="4"/>
  <c r="A2894" i="4"/>
  <c r="A2895" i="4"/>
  <c r="A2896" i="4"/>
  <c r="A2897" i="4"/>
  <c r="A2898" i="4"/>
  <c r="A2899" i="4"/>
  <c r="A2900" i="4"/>
  <c r="A2901" i="4"/>
  <c r="A2902" i="4"/>
  <c r="A2903" i="4"/>
  <c r="A2904" i="4"/>
  <c r="A2905" i="4"/>
  <c r="A2906" i="4"/>
  <c r="A2907" i="4"/>
  <c r="A2908" i="4"/>
  <c r="A2909" i="4"/>
  <c r="A2910" i="4"/>
  <c r="A2911" i="4"/>
  <c r="A2912" i="4"/>
  <c r="A2913" i="4"/>
  <c r="A2914" i="4"/>
  <c r="A2915" i="4"/>
  <c r="A2916" i="4"/>
  <c r="A2917" i="4"/>
  <c r="A2918" i="4"/>
  <c r="A2919" i="4"/>
  <c r="A2920" i="4"/>
  <c r="A2921" i="4"/>
  <c r="A2922" i="4"/>
  <c r="A2923" i="4"/>
  <c r="A2924" i="4"/>
  <c r="A2925" i="4"/>
  <c r="A2926" i="4"/>
  <c r="A2927" i="4"/>
  <c r="A2928" i="4"/>
  <c r="A2929" i="4"/>
  <c r="A2930" i="4"/>
  <c r="A2931" i="4"/>
  <c r="A2932" i="4"/>
  <c r="A2933" i="4"/>
  <c r="A2934" i="4"/>
  <c r="A2935" i="4"/>
  <c r="A2936" i="4"/>
  <c r="A2937" i="4"/>
  <c r="A2938" i="4"/>
  <c r="A2939" i="4"/>
  <c r="A2940" i="4"/>
  <c r="A2941" i="4"/>
  <c r="A2942" i="4"/>
  <c r="A2943" i="4"/>
  <c r="A2944" i="4"/>
  <c r="A2945" i="4"/>
  <c r="A2946" i="4"/>
  <c r="A2947" i="4"/>
  <c r="A2948" i="4"/>
  <c r="A2949" i="4"/>
  <c r="A2950" i="4"/>
  <c r="A2951" i="4"/>
  <c r="A2952" i="4"/>
  <c r="A2953" i="4"/>
  <c r="A2954" i="4"/>
  <c r="A2955" i="4"/>
  <c r="A2956" i="4"/>
  <c r="A2957" i="4"/>
  <c r="A2958" i="4"/>
  <c r="A2959" i="4"/>
  <c r="A2960" i="4"/>
  <c r="A2961" i="4"/>
  <c r="A2962" i="4"/>
  <c r="A2963" i="4"/>
  <c r="A2964" i="4"/>
  <c r="A2965" i="4"/>
  <c r="A2966" i="4"/>
  <c r="A2967" i="4"/>
  <c r="A2968" i="4"/>
  <c r="A2969" i="4"/>
  <c r="A2970" i="4"/>
  <c r="A2971" i="4"/>
  <c r="A2972" i="4"/>
  <c r="A2973" i="4"/>
  <c r="A2974" i="4"/>
  <c r="A2975" i="4"/>
  <c r="A2976" i="4"/>
  <c r="A2977" i="4"/>
  <c r="A2978" i="4"/>
  <c r="A2979" i="4"/>
  <c r="A2980" i="4"/>
  <c r="A2981" i="4"/>
  <c r="A2982" i="4"/>
  <c r="A2983" i="4"/>
  <c r="A2984" i="4"/>
  <c r="A2985" i="4"/>
  <c r="A2986" i="4"/>
  <c r="A2987" i="4"/>
  <c r="A2988" i="4"/>
  <c r="A2989" i="4"/>
  <c r="A2990" i="4"/>
  <c r="A2991" i="4"/>
  <c r="A2992" i="4"/>
  <c r="A2993" i="4"/>
  <c r="A2994" i="4"/>
  <c r="A2995" i="4"/>
  <c r="A2996" i="4"/>
  <c r="A2997" i="4"/>
  <c r="A2998" i="4"/>
  <c r="A2999" i="4"/>
  <c r="A3000" i="4"/>
  <c r="A3001" i="4"/>
  <c r="A3002" i="4"/>
  <c r="A3003" i="4"/>
  <c r="A3004" i="4"/>
  <c r="A3005" i="4"/>
  <c r="A3006" i="4"/>
  <c r="A3007" i="4"/>
  <c r="A3008" i="4"/>
  <c r="A3009" i="4"/>
  <c r="A3010" i="4"/>
  <c r="A3011" i="4"/>
  <c r="A3012" i="4"/>
  <c r="A3013" i="4"/>
  <c r="A3014" i="4"/>
  <c r="A3015" i="4"/>
  <c r="A3016" i="4"/>
  <c r="A3017" i="4"/>
  <c r="A3018" i="4"/>
  <c r="A3019" i="4"/>
  <c r="A3020" i="4"/>
  <c r="A3021" i="4"/>
  <c r="A3022" i="4"/>
  <c r="A3023" i="4"/>
  <c r="A3024" i="4"/>
  <c r="A3025" i="4"/>
  <c r="A3026" i="4"/>
  <c r="A3027" i="4"/>
  <c r="A3028" i="4"/>
  <c r="A3029" i="4"/>
  <c r="A3030" i="4"/>
  <c r="A3031" i="4"/>
  <c r="A3032" i="4"/>
  <c r="A3033" i="4"/>
  <c r="A3034" i="4"/>
  <c r="A3035" i="4"/>
  <c r="A3036" i="4"/>
  <c r="A3037" i="4"/>
  <c r="A3038" i="4"/>
  <c r="A3039" i="4"/>
  <c r="A3040" i="4"/>
  <c r="A3041" i="4"/>
  <c r="A3042" i="4"/>
  <c r="A3043" i="4"/>
  <c r="A3044" i="4"/>
  <c r="A3045" i="4"/>
  <c r="A3046" i="4"/>
  <c r="A3047" i="4"/>
  <c r="A3048" i="4"/>
  <c r="A3049" i="4"/>
  <c r="A3050" i="4"/>
  <c r="A3051" i="4"/>
  <c r="A3052" i="4"/>
  <c r="A3053" i="4"/>
  <c r="A3054" i="4"/>
  <c r="A3055" i="4"/>
  <c r="A3056" i="4"/>
  <c r="A3057" i="4"/>
  <c r="A3058" i="4"/>
  <c r="A3059" i="4"/>
  <c r="A3060" i="4"/>
  <c r="A3061" i="4"/>
  <c r="A3062" i="4"/>
  <c r="A3063" i="4"/>
  <c r="A3064" i="4"/>
  <c r="A3065" i="4"/>
  <c r="A3066" i="4"/>
  <c r="A3067" i="4"/>
  <c r="A3068" i="4"/>
  <c r="A3069" i="4"/>
  <c r="A3070" i="4"/>
  <c r="A3071" i="4"/>
  <c r="A3072" i="4"/>
  <c r="A3073" i="4"/>
  <c r="A3074" i="4"/>
  <c r="A3075" i="4"/>
  <c r="A3076" i="4"/>
  <c r="A3077" i="4"/>
  <c r="A3078" i="4"/>
  <c r="A3079" i="4"/>
  <c r="A3080" i="4"/>
  <c r="A3081" i="4"/>
  <c r="A3082" i="4"/>
  <c r="A3083" i="4"/>
  <c r="A3084" i="4"/>
  <c r="A3085" i="4"/>
  <c r="A3086" i="4"/>
  <c r="A3087" i="4"/>
  <c r="A3088" i="4"/>
  <c r="A3089" i="4"/>
  <c r="A3090" i="4"/>
  <c r="A3091" i="4"/>
  <c r="A3092" i="4"/>
  <c r="A3093" i="4"/>
  <c r="A3094" i="4"/>
  <c r="A3095" i="4"/>
  <c r="A3096" i="4"/>
  <c r="A3097" i="4"/>
  <c r="A3098" i="4"/>
  <c r="A3099" i="4"/>
  <c r="A3100" i="4"/>
  <c r="A3101" i="4"/>
  <c r="A3102" i="4"/>
  <c r="A3103" i="4"/>
  <c r="A3104" i="4"/>
  <c r="A3105" i="4"/>
  <c r="A3106" i="4"/>
  <c r="A3107" i="4"/>
  <c r="A3108" i="4"/>
  <c r="A3109" i="4"/>
  <c r="A3110" i="4"/>
  <c r="A3111" i="4"/>
  <c r="A3112" i="4"/>
  <c r="A3113" i="4"/>
  <c r="A3114" i="4"/>
  <c r="A3115" i="4"/>
  <c r="A3116" i="4"/>
  <c r="A3117" i="4"/>
  <c r="A3118" i="4"/>
  <c r="A3119" i="4"/>
  <c r="A3120" i="4"/>
  <c r="A3121" i="4"/>
  <c r="A3122" i="4"/>
  <c r="A3123" i="4"/>
  <c r="A3124" i="4"/>
  <c r="A3125" i="4"/>
  <c r="A3126" i="4"/>
  <c r="A3127" i="4"/>
  <c r="A3128" i="4"/>
  <c r="A3129" i="4"/>
  <c r="A3130" i="4"/>
  <c r="A3131" i="4"/>
  <c r="A3132" i="4"/>
  <c r="A3133" i="4"/>
  <c r="A3134" i="4"/>
  <c r="A3135" i="4"/>
  <c r="A3136" i="4"/>
  <c r="A3137" i="4"/>
  <c r="A3138" i="4"/>
  <c r="A3139" i="4"/>
  <c r="A3140" i="4"/>
  <c r="A3141" i="4"/>
  <c r="A3142" i="4"/>
  <c r="A3143" i="4"/>
  <c r="A3144" i="4"/>
  <c r="A3145" i="4"/>
  <c r="A3146" i="4"/>
  <c r="A3147" i="4"/>
  <c r="A3148" i="4"/>
  <c r="A3149" i="4"/>
  <c r="A3150" i="4"/>
  <c r="A3151" i="4"/>
  <c r="A3152" i="4"/>
  <c r="A3153" i="4"/>
  <c r="A3154" i="4"/>
  <c r="A3155" i="4"/>
  <c r="A3156" i="4"/>
  <c r="A3157" i="4"/>
  <c r="A3158" i="4"/>
  <c r="A3159" i="4"/>
  <c r="A3160" i="4"/>
  <c r="A3161" i="4"/>
  <c r="A3162" i="4"/>
  <c r="A3163" i="4"/>
  <c r="A3164" i="4"/>
  <c r="A3165" i="4"/>
  <c r="A3166" i="4"/>
  <c r="A3167" i="4"/>
  <c r="A3168" i="4"/>
  <c r="A3169" i="4"/>
  <c r="A3170" i="4"/>
  <c r="A3171" i="4"/>
  <c r="A3172" i="4"/>
  <c r="A3173" i="4"/>
  <c r="A3174" i="4"/>
  <c r="A3175" i="4"/>
  <c r="A3176" i="4"/>
  <c r="A3177" i="4"/>
  <c r="A3178" i="4"/>
  <c r="A3179" i="4"/>
  <c r="A3180" i="4"/>
  <c r="A3181" i="4"/>
  <c r="A3182" i="4"/>
  <c r="A3183" i="4"/>
  <c r="A3184" i="4"/>
  <c r="A3185" i="4"/>
  <c r="A3186" i="4"/>
  <c r="A3187" i="4"/>
  <c r="A3188" i="4"/>
  <c r="A3189" i="4"/>
  <c r="A3190" i="4"/>
  <c r="A3191" i="4"/>
  <c r="A3192" i="4"/>
  <c r="A3193" i="4"/>
  <c r="A3194" i="4"/>
  <c r="A3195" i="4"/>
  <c r="A3196" i="4"/>
  <c r="A3197" i="4"/>
  <c r="A3198" i="4"/>
  <c r="A3199" i="4"/>
  <c r="A3200" i="4"/>
  <c r="A3201" i="4"/>
  <c r="A3202" i="4"/>
  <c r="A3203" i="4"/>
  <c r="A3204" i="4"/>
  <c r="A3205" i="4"/>
  <c r="A3206" i="4"/>
  <c r="A3207" i="4"/>
  <c r="A3208" i="4"/>
  <c r="A3209" i="4"/>
  <c r="A3210" i="4"/>
  <c r="A3211"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6" i="4"/>
  <c r="A817" i="4"/>
  <c r="A818" i="4"/>
  <c r="A819" i="4"/>
  <c r="A820" i="4"/>
  <c r="A821"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29" i="4"/>
  <c r="A30" i="4"/>
  <c r="A31" i="4"/>
  <c r="A32" i="4"/>
  <c r="A33" i="4"/>
  <c r="A34" i="4"/>
  <c r="A35" i="4"/>
  <c r="A36" i="4"/>
  <c r="A37" i="4"/>
  <c r="A38" i="4"/>
  <c r="A39" i="4"/>
  <c r="A40" i="4"/>
  <c r="A41" i="4"/>
  <c r="A42" i="4"/>
  <c r="A43" i="4"/>
  <c r="A44" i="4"/>
  <c r="A45" i="4"/>
  <c r="A3" i="4"/>
  <c r="A4" i="4"/>
  <c r="A5" i="4"/>
  <c r="A6" i="4"/>
  <c r="A7" i="4"/>
  <c r="A8" i="4"/>
  <c r="A9" i="4"/>
  <c r="A10" i="4"/>
  <c r="A11" i="4"/>
  <c r="A12" i="4"/>
  <c r="A13" i="4"/>
  <c r="A14" i="4"/>
  <c r="A15" i="4"/>
  <c r="A16" i="4"/>
  <c r="A17" i="4"/>
  <c r="A18" i="4"/>
  <c r="A19" i="4"/>
  <c r="A20" i="4"/>
  <c r="A21" i="4"/>
  <c r="A22" i="4"/>
  <c r="A23" i="4"/>
  <c r="A24" i="4"/>
  <c r="A25" i="4"/>
  <c r="A26" i="4"/>
  <c r="A27" i="4"/>
  <c r="A28" i="4"/>
  <c r="A2" i="4"/>
  <c r="A940" i="4"/>
  <c r="M172" i="4"/>
  <c r="G956" i="4"/>
  <c r="H956" i="4"/>
  <c r="L956" i="4"/>
  <c r="N956" i="4" a="1"/>
  <c r="N956" i="4"/>
  <c r="M956" i="4"/>
  <c r="G463" i="4"/>
  <c r="H463" i="4"/>
  <c r="L463" i="4"/>
  <c r="N463" i="4" a="1"/>
  <c r="N463" i="4"/>
  <c r="M463" i="4"/>
  <c r="G464" i="4"/>
  <c r="H464" i="4"/>
  <c r="L464" i="4"/>
  <c r="N464" i="4" a="1"/>
  <c r="N464" i="4"/>
  <c r="M464" i="4"/>
  <c r="B100" i="29"/>
  <c r="F100" i="29"/>
  <c r="B67" i="29"/>
  <c r="F67" i="29"/>
  <c r="G46" i="4"/>
  <c r="H46" i="4"/>
  <c r="L46" i="4"/>
  <c r="N46" i="4" a="1"/>
  <c r="N46" i="4"/>
  <c r="M46" i="4"/>
  <c r="G47" i="4"/>
  <c r="H47" i="4"/>
  <c r="L47" i="4"/>
  <c r="N47" i="4" a="1"/>
  <c r="N47" i="4"/>
  <c r="O47" i="4"/>
  <c r="M47" i="4"/>
  <c r="S47" i="4" a="1"/>
  <c r="S47" i="4"/>
  <c r="U46" i="4" a="1"/>
  <c r="U46" i="4"/>
  <c r="S956" i="4" a="1"/>
  <c r="S956" i="4"/>
  <c r="S463" i="4" a="1"/>
  <c r="S463" i="4"/>
  <c r="S464" i="4" a="1"/>
  <c r="S464" i="4"/>
  <c r="A941" i="4"/>
  <c r="U956" i="4" a="1"/>
  <c r="U956" i="4"/>
  <c r="T956" i="4" a="1"/>
  <c r="T956" i="4"/>
  <c r="O956" i="4"/>
  <c r="P956" i="4"/>
  <c r="U464" i="4" a="1"/>
  <c r="U464" i="4"/>
  <c r="T464" i="4" a="1"/>
  <c r="T464" i="4"/>
  <c r="U463" i="4" a="1"/>
  <c r="U463" i="4"/>
  <c r="T463" i="4" a="1"/>
  <c r="T463" i="4"/>
  <c r="O463" i="4"/>
  <c r="P463" i="4"/>
  <c r="O464" i="4"/>
  <c r="P464" i="4"/>
  <c r="S46" i="4" a="1"/>
  <c r="S46" i="4"/>
  <c r="T46" i="4" a="1"/>
  <c r="T46" i="4"/>
  <c r="P46" i="4"/>
  <c r="O46" i="4"/>
  <c r="T47" i="4" a="1"/>
  <c r="T47" i="4"/>
  <c r="P47" i="4"/>
  <c r="U47" i="4" a="1"/>
  <c r="U47" i="4"/>
  <c r="A942" i="4"/>
  <c r="Q956" i="4"/>
  <c r="R956" i="4"/>
  <c r="Q464" i="4"/>
  <c r="R464" i="4"/>
  <c r="Q463" i="4"/>
  <c r="R463" i="4"/>
  <c r="Q46" i="4"/>
  <c r="R46" i="4"/>
  <c r="Q47" i="4"/>
  <c r="R47" i="4"/>
  <c r="A943" i="4"/>
  <c r="G1431" i="4"/>
  <c r="F31" i="42"/>
  <c r="E31" i="42"/>
  <c r="D31" i="42"/>
  <c r="C31" i="42"/>
  <c r="B31" i="42"/>
  <c r="A944" i="4"/>
  <c r="M806" i="4"/>
  <c r="N806" i="4" a="1"/>
  <c r="N806" i="4"/>
  <c r="M807" i="4"/>
  <c r="N807" i="4" a="1"/>
  <c r="N807" i="4"/>
  <c r="M808" i="4"/>
  <c r="N808" i="4" a="1"/>
  <c r="N808" i="4"/>
  <c r="M809" i="4"/>
  <c r="N809" i="4" a="1"/>
  <c r="N809" i="4"/>
  <c r="M810" i="4"/>
  <c r="N810" i="4" a="1"/>
  <c r="N810" i="4"/>
  <c r="M811" i="4"/>
  <c r="N811" i="4" a="1"/>
  <c r="N811" i="4"/>
  <c r="M812" i="4"/>
  <c r="N812" i="4" a="1"/>
  <c r="N812" i="4"/>
  <c r="M813" i="4"/>
  <c r="N813" i="4" a="1"/>
  <c r="N813" i="4"/>
  <c r="M814" i="4"/>
  <c r="N814" i="4" a="1"/>
  <c r="N814" i="4"/>
  <c r="M816" i="4"/>
  <c r="N816" i="4" a="1"/>
  <c r="N816" i="4"/>
  <c r="O816" i="4"/>
  <c r="M817" i="4"/>
  <c r="N817" i="4" a="1"/>
  <c r="N817" i="4"/>
  <c r="M818" i="4"/>
  <c r="N818" i="4" a="1"/>
  <c r="N818" i="4"/>
  <c r="O818" i="4"/>
  <c r="M819" i="4"/>
  <c r="N819" i="4" a="1"/>
  <c r="N819" i="4"/>
  <c r="M820" i="4"/>
  <c r="N820" i="4" a="1"/>
  <c r="N820" i="4"/>
  <c r="M821" i="4"/>
  <c r="N821" i="4" a="1"/>
  <c r="N821" i="4"/>
  <c r="M823" i="4"/>
  <c r="N823" i="4" a="1"/>
  <c r="N823" i="4"/>
  <c r="M824" i="4"/>
  <c r="N824" i="4" a="1"/>
  <c r="N824" i="4"/>
  <c r="M825" i="4"/>
  <c r="N825" i="4" a="1"/>
  <c r="N825" i="4"/>
  <c r="M826" i="4"/>
  <c r="N826" i="4" a="1"/>
  <c r="N826" i="4"/>
  <c r="P826" i="4"/>
  <c r="M827" i="4"/>
  <c r="N827" i="4" a="1"/>
  <c r="N827" i="4"/>
  <c r="M828" i="4"/>
  <c r="N828" i="4" a="1"/>
  <c r="N828" i="4"/>
  <c r="O828" i="4"/>
  <c r="M829" i="4"/>
  <c r="N829" i="4" a="1"/>
  <c r="N829" i="4"/>
  <c r="M830" i="4"/>
  <c r="N830" i="4" a="1"/>
  <c r="N830" i="4"/>
  <c r="O830" i="4"/>
  <c r="M831" i="4"/>
  <c r="N831" i="4" a="1"/>
  <c r="N831" i="4"/>
  <c r="P831" i="4"/>
  <c r="M832" i="4"/>
  <c r="N832" i="4" a="1"/>
  <c r="N832" i="4"/>
  <c r="M833" i="4"/>
  <c r="N833" i="4" a="1"/>
  <c r="N833" i="4"/>
  <c r="A945" i="4"/>
  <c r="O832" i="4"/>
  <c r="P832" i="4"/>
  <c r="O831" i="4"/>
  <c r="Q831" i="4"/>
  <c r="R831" i="4"/>
  <c r="O833" i="4"/>
  <c r="P833" i="4"/>
  <c r="O810" i="4"/>
  <c r="P810" i="4"/>
  <c r="O821" i="4"/>
  <c r="P821" i="4"/>
  <c r="P808" i="4"/>
  <c r="O808" i="4"/>
  <c r="O824" i="4"/>
  <c r="P824" i="4"/>
  <c r="O807" i="4"/>
  <c r="P807" i="4"/>
  <c r="O819" i="4"/>
  <c r="P819" i="4"/>
  <c r="O829" i="4"/>
  <c r="P829" i="4"/>
  <c r="O823" i="4"/>
  <c r="P823" i="4"/>
  <c r="O825" i="4"/>
  <c r="P825" i="4"/>
  <c r="O820" i="4"/>
  <c r="P820" i="4"/>
  <c r="P814" i="4"/>
  <c r="O814" i="4"/>
  <c r="P806" i="4"/>
  <c r="O806" i="4"/>
  <c r="P830" i="4"/>
  <c r="P828" i="4"/>
  <c r="P818" i="4"/>
  <c r="O826" i="4"/>
  <c r="Q826" i="4"/>
  <c r="R826" i="4"/>
  <c r="P811" i="4"/>
  <c r="O811" i="4"/>
  <c r="O813" i="4"/>
  <c r="P813" i="4"/>
  <c r="P812" i="4"/>
  <c r="O812" i="4"/>
  <c r="O809" i="4"/>
  <c r="P809" i="4"/>
  <c r="P827" i="4"/>
  <c r="O827" i="4"/>
  <c r="O817" i="4"/>
  <c r="P817" i="4"/>
  <c r="P816" i="4"/>
  <c r="A401" i="56"/>
  <c r="A400" i="56"/>
  <c r="A399" i="56"/>
  <c r="A398" i="56"/>
  <c r="A397" i="56"/>
  <c r="A396" i="56"/>
  <c r="A395" i="56"/>
  <c r="A394" i="56"/>
  <c r="A393" i="56"/>
  <c r="A392" i="56"/>
  <c r="A391" i="56"/>
  <c r="A390" i="56"/>
  <c r="A389" i="56"/>
  <c r="A388" i="56"/>
  <c r="A387" i="56"/>
  <c r="A386" i="56"/>
  <c r="A385" i="56"/>
  <c r="A384" i="56"/>
  <c r="A383" i="56"/>
  <c r="A382" i="56"/>
  <c r="A381" i="56"/>
  <c r="A380" i="56"/>
  <c r="A379" i="56"/>
  <c r="A378" i="56"/>
  <c r="A377" i="56"/>
  <c r="A376" i="56"/>
  <c r="A375" i="56"/>
  <c r="A374" i="56"/>
  <c r="A373" i="56"/>
  <c r="A372" i="56"/>
  <c r="A371" i="56"/>
  <c r="A370" i="56"/>
  <c r="A369" i="56"/>
  <c r="A368" i="56"/>
  <c r="A367" i="56"/>
  <c r="A366" i="56"/>
  <c r="A365" i="56"/>
  <c r="A364" i="56"/>
  <c r="A363" i="56"/>
  <c r="A362" i="56"/>
  <c r="A361" i="56"/>
  <c r="A360" i="56"/>
  <c r="A359" i="56"/>
  <c r="A358" i="56"/>
  <c r="A357" i="56"/>
  <c r="A356" i="56"/>
  <c r="A355" i="56"/>
  <c r="A354" i="56"/>
  <c r="A353" i="56"/>
  <c r="A352" i="56"/>
  <c r="A351" i="56"/>
  <c r="A350" i="56"/>
  <c r="A349" i="56"/>
  <c r="A348" i="56"/>
  <c r="A347" i="56"/>
  <c r="A346" i="56"/>
  <c r="A345" i="56"/>
  <c r="A344" i="56"/>
  <c r="A343" i="56"/>
  <c r="A342" i="56"/>
  <c r="A341" i="56"/>
  <c r="A340" i="56"/>
  <c r="A339" i="56"/>
  <c r="A338" i="56"/>
  <c r="A337" i="56"/>
  <c r="A336" i="56"/>
  <c r="A335" i="56"/>
  <c r="A334" i="56"/>
  <c r="A333" i="56"/>
  <c r="A332" i="56"/>
  <c r="A331" i="56"/>
  <c r="A330" i="56"/>
  <c r="A329" i="56"/>
  <c r="A328" i="56"/>
  <c r="A327" i="56"/>
  <c r="A326" i="56"/>
  <c r="A325" i="56"/>
  <c r="A324" i="56"/>
  <c r="A323" i="56"/>
  <c r="A322" i="56"/>
  <c r="A321" i="56"/>
  <c r="A320" i="56"/>
  <c r="A319" i="56"/>
  <c r="A318" i="56"/>
  <c r="A317" i="56"/>
  <c r="A316" i="56"/>
  <c r="A315" i="56"/>
  <c r="A314" i="56"/>
  <c r="A313" i="56"/>
  <c r="A312" i="56"/>
  <c r="A311" i="56"/>
  <c r="A310" i="56"/>
  <c r="A309" i="56"/>
  <c r="A308" i="56"/>
  <c r="A307" i="56"/>
  <c r="A306" i="56"/>
  <c r="A305" i="56"/>
  <c r="A304" i="56"/>
  <c r="A303" i="56"/>
  <c r="A302" i="56"/>
  <c r="A301" i="56"/>
  <c r="A300" i="56"/>
  <c r="A299" i="56"/>
  <c r="A298" i="56"/>
  <c r="A297" i="56"/>
  <c r="A296" i="56"/>
  <c r="A295" i="56"/>
  <c r="A294" i="56"/>
  <c r="A293" i="56"/>
  <c r="A292" i="56"/>
  <c r="A291" i="56"/>
  <c r="A290" i="56"/>
  <c r="A289" i="56"/>
  <c r="A288" i="56"/>
  <c r="A287" i="56"/>
  <c r="A286" i="56"/>
  <c r="A285" i="56"/>
  <c r="A284" i="56"/>
  <c r="A283" i="56"/>
  <c r="A282" i="56"/>
  <c r="A281" i="56"/>
  <c r="A280" i="56"/>
  <c r="A279" i="56"/>
  <c r="A278" i="56"/>
  <c r="A277" i="56"/>
  <c r="A276" i="56"/>
  <c r="A275" i="56"/>
  <c r="A274" i="56"/>
  <c r="A273" i="56"/>
  <c r="A272" i="56"/>
  <c r="A271" i="56"/>
  <c r="A270" i="56"/>
  <c r="A269" i="56"/>
  <c r="A268" i="56"/>
  <c r="A267" i="56"/>
  <c r="A266" i="56"/>
  <c r="A265" i="56"/>
  <c r="A264" i="56"/>
  <c r="A263" i="56"/>
  <c r="A262" i="56"/>
  <c r="A261" i="56"/>
  <c r="A260" i="56"/>
  <c r="A259" i="56"/>
  <c r="A258" i="56"/>
  <c r="A257" i="56"/>
  <c r="A256" i="56"/>
  <c r="A255" i="56"/>
  <c r="A254" i="56"/>
  <c r="A253" i="56"/>
  <c r="A252" i="56"/>
  <c r="A251" i="56"/>
  <c r="A250" i="56"/>
  <c r="A249" i="56"/>
  <c r="A248" i="56"/>
  <c r="A247" i="56"/>
  <c r="A246" i="56"/>
  <c r="A245" i="56"/>
  <c r="A244" i="56"/>
  <c r="A243" i="56"/>
  <c r="A242" i="56"/>
  <c r="A241" i="56"/>
  <c r="A240" i="56"/>
  <c r="A239" i="56"/>
  <c r="A238" i="56"/>
  <c r="A237" i="56"/>
  <c r="A236" i="56"/>
  <c r="A235" i="56"/>
  <c r="A234" i="56"/>
  <c r="A233" i="56"/>
  <c r="A232" i="56"/>
  <c r="A231" i="56"/>
  <c r="A230" i="56"/>
  <c r="A229" i="56"/>
  <c r="A228" i="56"/>
  <c r="A227" i="56"/>
  <c r="A226" i="56"/>
  <c r="A225" i="56"/>
  <c r="A224" i="56"/>
  <c r="A223" i="56"/>
  <c r="A222" i="56"/>
  <c r="A221" i="56"/>
  <c r="A220" i="56"/>
  <c r="A219" i="56"/>
  <c r="A218" i="56"/>
  <c r="A217" i="56"/>
  <c r="A216" i="56"/>
  <c r="A215" i="56"/>
  <c r="A214" i="56"/>
  <c r="A213" i="56"/>
  <c r="A212" i="56"/>
  <c r="A211" i="56"/>
  <c r="A210" i="56"/>
  <c r="A209" i="56"/>
  <c r="A208" i="56"/>
  <c r="A207" i="56"/>
  <c r="A206" i="56"/>
  <c r="A205" i="56"/>
  <c r="A204" i="56"/>
  <c r="A203" i="56"/>
  <c r="A202" i="56"/>
  <c r="A201" i="56"/>
  <c r="A200" i="56"/>
  <c r="A199" i="56"/>
  <c r="A198" i="56"/>
  <c r="A197" i="56"/>
  <c r="A196" i="56"/>
  <c r="A195" i="56"/>
  <c r="A194" i="56"/>
  <c r="A193" i="56"/>
  <c r="A192" i="56"/>
  <c r="A191" i="56"/>
  <c r="A190" i="56"/>
  <c r="A189" i="56"/>
  <c r="A188" i="56"/>
  <c r="A187" i="56"/>
  <c r="A186" i="56"/>
  <c r="A185" i="56"/>
  <c r="A184" i="56"/>
  <c r="A183" i="56"/>
  <c r="A182" i="56"/>
  <c r="A181" i="56"/>
  <c r="A180" i="56"/>
  <c r="A179" i="56"/>
  <c r="A178" i="56"/>
  <c r="A177" i="56"/>
  <c r="A176" i="56"/>
  <c r="A175" i="56"/>
  <c r="A174" i="56"/>
  <c r="A173" i="56"/>
  <c r="A172" i="56"/>
  <c r="A171" i="56"/>
  <c r="A170" i="56"/>
  <c r="A169" i="56"/>
  <c r="A168" i="56"/>
  <c r="A167" i="56"/>
  <c r="A166" i="56"/>
  <c r="A165" i="56"/>
  <c r="A164" i="56"/>
  <c r="A163" i="56"/>
  <c r="A162" i="56"/>
  <c r="A161" i="56"/>
  <c r="A160" i="56"/>
  <c r="A159" i="56"/>
  <c r="A158" i="56"/>
  <c r="A157" i="56"/>
  <c r="A156" i="56"/>
  <c r="A155" i="56"/>
  <c r="A154" i="56"/>
  <c r="A153" i="56"/>
  <c r="A152" i="56"/>
  <c r="A151" i="56"/>
  <c r="A150" i="56"/>
  <c r="A149" i="56"/>
  <c r="A148" i="56"/>
  <c r="A147" i="56"/>
  <c r="A146" i="56"/>
  <c r="A145" i="56"/>
  <c r="A144" i="56"/>
  <c r="A143" i="56"/>
  <c r="A142" i="56"/>
  <c r="A141" i="56"/>
  <c r="A140" i="56"/>
  <c r="A139" i="56"/>
  <c r="A138" i="56"/>
  <c r="A137" i="56"/>
  <c r="A136" i="56"/>
  <c r="A135" i="56"/>
  <c r="A134" i="56"/>
  <c r="A133" i="56"/>
  <c r="A132" i="56"/>
  <c r="A131" i="56"/>
  <c r="A130" i="56"/>
  <c r="A129" i="56"/>
  <c r="A128" i="56"/>
  <c r="A127" i="56"/>
  <c r="A126" i="56"/>
  <c r="A125" i="56"/>
  <c r="A124" i="56"/>
  <c r="A123" i="56"/>
  <c r="A122" i="56"/>
  <c r="A121" i="56"/>
  <c r="A120" i="56"/>
  <c r="A119" i="56"/>
  <c r="A118" i="56"/>
  <c r="A117" i="56"/>
  <c r="A116" i="56"/>
  <c r="A115" i="56"/>
  <c r="A114" i="56"/>
  <c r="A113" i="56"/>
  <c r="A112" i="56"/>
  <c r="A111" i="56"/>
  <c r="A110" i="56"/>
  <c r="A109" i="56"/>
  <c r="A108" i="56"/>
  <c r="A107" i="56"/>
  <c r="A106" i="56"/>
  <c r="A105" i="56"/>
  <c r="A104" i="56"/>
  <c r="A103" i="56"/>
  <c r="A102" i="56"/>
  <c r="A101" i="56"/>
  <c r="A100" i="56"/>
  <c r="A99" i="56"/>
  <c r="A98" i="56"/>
  <c r="A97" i="56"/>
  <c r="A96" i="56"/>
  <c r="A95" i="56"/>
  <c r="A94" i="56"/>
  <c r="A93" i="56"/>
  <c r="A92" i="56"/>
  <c r="A91" i="56"/>
  <c r="A90" i="56"/>
  <c r="A89" i="56"/>
  <c r="A88" i="56"/>
  <c r="A87" i="56"/>
  <c r="A86" i="56"/>
  <c r="A85" i="56"/>
  <c r="A84" i="56"/>
  <c r="A83" i="56"/>
  <c r="A82" i="56"/>
  <c r="A81" i="56"/>
  <c r="A80" i="56"/>
  <c r="A79" i="56"/>
  <c r="A78" i="56"/>
  <c r="A77" i="56"/>
  <c r="A76" i="56"/>
  <c r="A75" i="56"/>
  <c r="A74" i="56"/>
  <c r="A73" i="56"/>
  <c r="A72" i="56"/>
  <c r="A71" i="56"/>
  <c r="A70" i="56"/>
  <c r="A69" i="56"/>
  <c r="A68" i="56"/>
  <c r="A67" i="56"/>
  <c r="A66" i="56"/>
  <c r="A65" i="56"/>
  <c r="A64" i="56"/>
  <c r="A63" i="56"/>
  <c r="A62" i="56"/>
  <c r="A61" i="56"/>
  <c r="A60" i="56"/>
  <c r="A59" i="56"/>
  <c r="A58" i="56"/>
  <c r="A57" i="56"/>
  <c r="A56" i="56"/>
  <c r="A55" i="56"/>
  <c r="A54" i="56"/>
  <c r="A53" i="56"/>
  <c r="A52" i="56"/>
  <c r="A51" i="56"/>
  <c r="A50" i="56"/>
  <c r="A49" i="56"/>
  <c r="A48" i="56"/>
  <c r="A47" i="56"/>
  <c r="A46" i="56"/>
  <c r="A45" i="56"/>
  <c r="A44" i="56"/>
  <c r="A43" i="56"/>
  <c r="A42" i="56"/>
  <c r="A41" i="56"/>
  <c r="A40" i="56"/>
  <c r="A39" i="56"/>
  <c r="A38" i="56"/>
  <c r="A37" i="56"/>
  <c r="A36" i="56"/>
  <c r="A35" i="56"/>
  <c r="A34" i="56"/>
  <c r="A33" i="56"/>
  <c r="A19" i="56"/>
  <c r="A12" i="56"/>
  <c r="A32" i="56"/>
  <c r="A31" i="56"/>
  <c r="A30" i="56"/>
  <c r="A29" i="56"/>
  <c r="A28" i="56"/>
  <c r="A27" i="56"/>
  <c r="A26" i="56"/>
  <c r="F201" i="29"/>
  <c r="B201" i="29"/>
  <c r="F184" i="29"/>
  <c r="B184" i="29"/>
  <c r="F99" i="29"/>
  <c r="B99" i="29"/>
  <c r="F138" i="29"/>
  <c r="B138" i="29"/>
  <c r="F193" i="29"/>
  <c r="B193" i="29"/>
  <c r="F66" i="29"/>
  <c r="B66" i="29"/>
  <c r="F114" i="29"/>
  <c r="B114" i="29"/>
  <c r="F40" i="29"/>
  <c r="B40" i="29"/>
  <c r="F59" i="29"/>
  <c r="F60" i="29"/>
  <c r="B59" i="29"/>
  <c r="B60" i="29"/>
  <c r="F128" i="29"/>
  <c r="B128" i="29"/>
  <c r="B81" i="29"/>
  <c r="F81" i="29"/>
  <c r="F34" i="29"/>
  <c r="B34" i="29"/>
  <c r="F162" i="29"/>
  <c r="B162" i="29"/>
  <c r="A946" i="4"/>
  <c r="Q833" i="4"/>
  <c r="R833" i="4"/>
  <c r="Q825" i="4"/>
  <c r="R825" i="4"/>
  <c r="Q832" i="4"/>
  <c r="R832" i="4"/>
  <c r="Q810" i="4"/>
  <c r="R810" i="4"/>
  <c r="Q813" i="4"/>
  <c r="R813" i="4"/>
  <c r="Q814" i="4"/>
  <c r="R814" i="4"/>
  <c r="Q807" i="4"/>
  <c r="R807" i="4"/>
  <c r="Q819" i="4"/>
  <c r="R819" i="4"/>
  <c r="Q820" i="4"/>
  <c r="R820" i="4"/>
  <c r="Q818" i="4"/>
  <c r="R818" i="4"/>
  <c r="Q828" i="4"/>
  <c r="R828" i="4"/>
  <c r="Q824" i="4"/>
  <c r="R824" i="4"/>
  <c r="Q830" i="4"/>
  <c r="R830" i="4"/>
  <c r="Q823" i="4"/>
  <c r="R823" i="4"/>
  <c r="Q808" i="4"/>
  <c r="R808" i="4"/>
  <c r="Q821" i="4"/>
  <c r="R821" i="4"/>
  <c r="Q829" i="4"/>
  <c r="R829" i="4"/>
  <c r="Q806" i="4"/>
  <c r="R806" i="4"/>
  <c r="Q809" i="4"/>
  <c r="R809" i="4"/>
  <c r="Q812" i="4"/>
  <c r="R812" i="4"/>
  <c r="Q811" i="4"/>
  <c r="R811" i="4"/>
  <c r="Q816" i="4"/>
  <c r="R816" i="4"/>
  <c r="Q817" i="4"/>
  <c r="R817" i="4"/>
  <c r="Q827" i="4"/>
  <c r="R827" i="4"/>
  <c r="F1356" i="4"/>
  <c r="G1356" i="4"/>
  <c r="H1356" i="4"/>
  <c r="L1356" i="4"/>
  <c r="N1356" i="4" a="1"/>
  <c r="N1356" i="4"/>
  <c r="O1356" i="4"/>
  <c r="M1356" i="4"/>
  <c r="F1357" i="4"/>
  <c r="G1357" i="4"/>
  <c r="H1357" i="4"/>
  <c r="L1357" i="4"/>
  <c r="N1357" i="4" a="1"/>
  <c r="N1357" i="4"/>
  <c r="M1357" i="4"/>
  <c r="F1358" i="4"/>
  <c r="G1358" i="4"/>
  <c r="H1358" i="4"/>
  <c r="L1358" i="4"/>
  <c r="N1358" i="4" a="1"/>
  <c r="N1358" i="4"/>
  <c r="M1358" i="4"/>
  <c r="F1359" i="4"/>
  <c r="G1359" i="4"/>
  <c r="H1359" i="4"/>
  <c r="L1359" i="4"/>
  <c r="N1359" i="4" a="1"/>
  <c r="N1359" i="4"/>
  <c r="O1359" i="4"/>
  <c r="M1359" i="4"/>
  <c r="F1360" i="4"/>
  <c r="G1360" i="4"/>
  <c r="H1360" i="4"/>
  <c r="L1360" i="4"/>
  <c r="N1360" i="4" a="1"/>
  <c r="N1360" i="4"/>
  <c r="M1360" i="4"/>
  <c r="F1361" i="4"/>
  <c r="G1361" i="4"/>
  <c r="H1361" i="4"/>
  <c r="L1361" i="4"/>
  <c r="N1361" i="4" a="1"/>
  <c r="N1361" i="4"/>
  <c r="M1361" i="4"/>
  <c r="F1362" i="4"/>
  <c r="G1362" i="4"/>
  <c r="H1362" i="4"/>
  <c r="L1362" i="4"/>
  <c r="N1362" i="4" a="1"/>
  <c r="N1362" i="4"/>
  <c r="M1362" i="4"/>
  <c r="F1363" i="4"/>
  <c r="G1363" i="4"/>
  <c r="H1363" i="4"/>
  <c r="L1363" i="4"/>
  <c r="N1363" i="4" a="1"/>
  <c r="N1363" i="4"/>
  <c r="O1363" i="4"/>
  <c r="M1363" i="4"/>
  <c r="F1364" i="4"/>
  <c r="G1364" i="4"/>
  <c r="H1364" i="4"/>
  <c r="L1364" i="4"/>
  <c r="N1364" i="4" a="1"/>
  <c r="N1364" i="4"/>
  <c r="M1364" i="4"/>
  <c r="F1365" i="4"/>
  <c r="G1365" i="4"/>
  <c r="H1365" i="4"/>
  <c r="L1365" i="4"/>
  <c r="N1365" i="4" a="1"/>
  <c r="N1365" i="4"/>
  <c r="M1365" i="4"/>
  <c r="F1366" i="4"/>
  <c r="G1366" i="4"/>
  <c r="H1366" i="4"/>
  <c r="L1366" i="4"/>
  <c r="N1366" i="4" a="1"/>
  <c r="N1366" i="4"/>
  <c r="M1366" i="4"/>
  <c r="F1367" i="4"/>
  <c r="G1367" i="4"/>
  <c r="H1367" i="4"/>
  <c r="L1367" i="4"/>
  <c r="N1367" i="4" a="1"/>
  <c r="N1367" i="4"/>
  <c r="O1367" i="4"/>
  <c r="M1367" i="4"/>
  <c r="F1368" i="4"/>
  <c r="G1368" i="4"/>
  <c r="H1368" i="4"/>
  <c r="L1368" i="4"/>
  <c r="N1368" i="4" a="1"/>
  <c r="N1368" i="4"/>
  <c r="M1368" i="4"/>
  <c r="F1369" i="4"/>
  <c r="G1369" i="4"/>
  <c r="H1369" i="4"/>
  <c r="L1369" i="4"/>
  <c r="N1369" i="4" a="1"/>
  <c r="N1369" i="4"/>
  <c r="O1369" i="4"/>
  <c r="M1369" i="4"/>
  <c r="F1370" i="4"/>
  <c r="G1370" i="4"/>
  <c r="H1370" i="4"/>
  <c r="L1370" i="4"/>
  <c r="N1370" i="4" a="1"/>
  <c r="N1370" i="4"/>
  <c r="O1370" i="4"/>
  <c r="M1370" i="4"/>
  <c r="F1371" i="4"/>
  <c r="G1371" i="4"/>
  <c r="H1371" i="4"/>
  <c r="L1371" i="4"/>
  <c r="N1371" i="4" a="1"/>
  <c r="N1371" i="4"/>
  <c r="M1371" i="4"/>
  <c r="F1372" i="4"/>
  <c r="G1372" i="4"/>
  <c r="H1372" i="4"/>
  <c r="L1372" i="4"/>
  <c r="N1372" i="4" a="1"/>
  <c r="N1372" i="4"/>
  <c r="M1372" i="4"/>
  <c r="F1373" i="4"/>
  <c r="G1373" i="4"/>
  <c r="H1373" i="4"/>
  <c r="L1373" i="4"/>
  <c r="N1373" i="4" a="1"/>
  <c r="N1373" i="4"/>
  <c r="M1373" i="4"/>
  <c r="F1374" i="4"/>
  <c r="G1374" i="4"/>
  <c r="H1374" i="4"/>
  <c r="L1374" i="4"/>
  <c r="N1374" i="4" a="1"/>
  <c r="N1374" i="4"/>
  <c r="M1374" i="4"/>
  <c r="F1375" i="4"/>
  <c r="G1375" i="4"/>
  <c r="H1375" i="4"/>
  <c r="L1375" i="4"/>
  <c r="N1375" i="4" a="1"/>
  <c r="N1375" i="4"/>
  <c r="O1375" i="4"/>
  <c r="M1375" i="4"/>
  <c r="F1376" i="4"/>
  <c r="G1376" i="4"/>
  <c r="H1376" i="4"/>
  <c r="L1376" i="4"/>
  <c r="N1376" i="4" a="1"/>
  <c r="N1376" i="4"/>
  <c r="M1376" i="4"/>
  <c r="F1377" i="4"/>
  <c r="G1377" i="4"/>
  <c r="H1377" i="4"/>
  <c r="L1377" i="4"/>
  <c r="N1377" i="4" a="1"/>
  <c r="N1377" i="4"/>
  <c r="M1377" i="4"/>
  <c r="F1378" i="4"/>
  <c r="G1378" i="4"/>
  <c r="H1378" i="4"/>
  <c r="L1378" i="4"/>
  <c r="N1378" i="4" a="1"/>
  <c r="N1378" i="4"/>
  <c r="M1378" i="4"/>
  <c r="F1379" i="4"/>
  <c r="G1379" i="4"/>
  <c r="H1379" i="4"/>
  <c r="L1379" i="4"/>
  <c r="N1379" i="4" a="1"/>
  <c r="N1379" i="4"/>
  <c r="M1379" i="4"/>
  <c r="F1380" i="4"/>
  <c r="G1380" i="4"/>
  <c r="H1380" i="4"/>
  <c r="L1380" i="4"/>
  <c r="N1380" i="4" a="1"/>
  <c r="N1380" i="4"/>
  <c r="O1380" i="4"/>
  <c r="M1380" i="4"/>
  <c r="F1381" i="4"/>
  <c r="G1381" i="4"/>
  <c r="H1381" i="4"/>
  <c r="L1381" i="4"/>
  <c r="N1381" i="4" a="1"/>
  <c r="N1381" i="4"/>
  <c r="M1381" i="4"/>
  <c r="F1382" i="4"/>
  <c r="G1382" i="4"/>
  <c r="H1382" i="4"/>
  <c r="L1382" i="4"/>
  <c r="N1382" i="4" a="1"/>
  <c r="N1382" i="4"/>
  <c r="M1382" i="4"/>
  <c r="F1383" i="4"/>
  <c r="G1383" i="4"/>
  <c r="H1383" i="4"/>
  <c r="L1383" i="4"/>
  <c r="N1383" i="4" a="1"/>
  <c r="N1383" i="4"/>
  <c r="M1383" i="4"/>
  <c r="F1384" i="4"/>
  <c r="G1384" i="4"/>
  <c r="H1384" i="4"/>
  <c r="L1384" i="4"/>
  <c r="N1384" i="4" a="1"/>
  <c r="N1384" i="4"/>
  <c r="M1384" i="4"/>
  <c r="F1385" i="4"/>
  <c r="G1385" i="4"/>
  <c r="H1385" i="4"/>
  <c r="L1385" i="4"/>
  <c r="N1385" i="4" a="1"/>
  <c r="N1385" i="4"/>
  <c r="M1385" i="4"/>
  <c r="F1386" i="4"/>
  <c r="G1386" i="4"/>
  <c r="H1386" i="4"/>
  <c r="L1386" i="4"/>
  <c r="N1386" i="4" a="1"/>
  <c r="N1386" i="4"/>
  <c r="O1386" i="4"/>
  <c r="M1386" i="4"/>
  <c r="F1387" i="4"/>
  <c r="G1387" i="4"/>
  <c r="H1387" i="4"/>
  <c r="L1387" i="4"/>
  <c r="N1387" i="4" a="1"/>
  <c r="N1387" i="4"/>
  <c r="M1387" i="4"/>
  <c r="F1388" i="4"/>
  <c r="G1388" i="4"/>
  <c r="H1388" i="4"/>
  <c r="L1388" i="4"/>
  <c r="N1388" i="4" a="1"/>
  <c r="N1388" i="4"/>
  <c r="M1388" i="4"/>
  <c r="F1389" i="4"/>
  <c r="G1389" i="4"/>
  <c r="H1389" i="4"/>
  <c r="L1389" i="4"/>
  <c r="N1389" i="4" a="1"/>
  <c r="N1389" i="4"/>
  <c r="O1389" i="4"/>
  <c r="M1389" i="4"/>
  <c r="F1390" i="4"/>
  <c r="G1390" i="4"/>
  <c r="H1390" i="4"/>
  <c r="L1390" i="4"/>
  <c r="N1390" i="4" a="1"/>
  <c r="N1390" i="4"/>
  <c r="M1390" i="4"/>
  <c r="F1391" i="4"/>
  <c r="G1391" i="4"/>
  <c r="H1391" i="4"/>
  <c r="L1391" i="4"/>
  <c r="N1391" i="4" a="1"/>
  <c r="N1391" i="4"/>
  <c r="M1391" i="4"/>
  <c r="F1392" i="4"/>
  <c r="G1392" i="4"/>
  <c r="H1392" i="4"/>
  <c r="L1392" i="4"/>
  <c r="N1392" i="4" a="1"/>
  <c r="N1392" i="4"/>
  <c r="M1392" i="4"/>
  <c r="F1393" i="4"/>
  <c r="G1393" i="4"/>
  <c r="H1393" i="4"/>
  <c r="L1393" i="4"/>
  <c r="N1393" i="4" a="1"/>
  <c r="N1393" i="4"/>
  <c r="M1393" i="4"/>
  <c r="F1394" i="4"/>
  <c r="G1394" i="4"/>
  <c r="H1394" i="4"/>
  <c r="L1394" i="4"/>
  <c r="N1394" i="4" a="1"/>
  <c r="N1394" i="4"/>
  <c r="P1394" i="4"/>
  <c r="M1394" i="4"/>
  <c r="F1395" i="4"/>
  <c r="G1395" i="4"/>
  <c r="H1395" i="4"/>
  <c r="L1395" i="4"/>
  <c r="N1395" i="4" a="1"/>
  <c r="N1395" i="4"/>
  <c r="M1395" i="4"/>
  <c r="F1396" i="4"/>
  <c r="G1396" i="4"/>
  <c r="H1396" i="4"/>
  <c r="L1396" i="4"/>
  <c r="N1396" i="4" a="1"/>
  <c r="N1396" i="4"/>
  <c r="M1396" i="4"/>
  <c r="F1397" i="4"/>
  <c r="G1397" i="4"/>
  <c r="H1397" i="4"/>
  <c r="L1397" i="4"/>
  <c r="N1397" i="4" a="1"/>
  <c r="N1397" i="4"/>
  <c r="O1397" i="4"/>
  <c r="M1397" i="4"/>
  <c r="F1398" i="4"/>
  <c r="G1398" i="4"/>
  <c r="H1398" i="4"/>
  <c r="L1398" i="4"/>
  <c r="N1398" i="4" a="1"/>
  <c r="N1398" i="4"/>
  <c r="M1398" i="4"/>
  <c r="F1399" i="4"/>
  <c r="G1399" i="4"/>
  <c r="H1399" i="4"/>
  <c r="L1399" i="4"/>
  <c r="N1399" i="4" a="1"/>
  <c r="N1399" i="4"/>
  <c r="M1399" i="4"/>
  <c r="F1400" i="4"/>
  <c r="G1400" i="4"/>
  <c r="H1400" i="4"/>
  <c r="L1400" i="4"/>
  <c r="N1400" i="4" a="1"/>
  <c r="N1400" i="4"/>
  <c r="M1400" i="4"/>
  <c r="F1401" i="4"/>
  <c r="G1401" i="4"/>
  <c r="H1401" i="4"/>
  <c r="L1401" i="4"/>
  <c r="N1401" i="4" a="1"/>
  <c r="N1401" i="4"/>
  <c r="M1401" i="4"/>
  <c r="F1402" i="4"/>
  <c r="G1402" i="4"/>
  <c r="H1402" i="4"/>
  <c r="L1402" i="4"/>
  <c r="N1402" i="4" a="1"/>
  <c r="N1402" i="4"/>
  <c r="M1402" i="4"/>
  <c r="F1403" i="4"/>
  <c r="G1403" i="4"/>
  <c r="H1403" i="4"/>
  <c r="L1403" i="4"/>
  <c r="N1403" i="4" a="1"/>
  <c r="N1403" i="4"/>
  <c r="O1403" i="4"/>
  <c r="M1403" i="4"/>
  <c r="F1404" i="4"/>
  <c r="G1404" i="4"/>
  <c r="H1404" i="4"/>
  <c r="L1404" i="4"/>
  <c r="N1404" i="4" a="1"/>
  <c r="N1404" i="4"/>
  <c r="P1404" i="4"/>
  <c r="M1404" i="4"/>
  <c r="F1405" i="4"/>
  <c r="G1405" i="4"/>
  <c r="S1405" i="4" a="1"/>
  <c r="S1405" i="4"/>
  <c r="H1405" i="4"/>
  <c r="L1405" i="4"/>
  <c r="N1405" i="4" a="1"/>
  <c r="N1405" i="4"/>
  <c r="M1405" i="4"/>
  <c r="F1406" i="4"/>
  <c r="G1406" i="4"/>
  <c r="U1406" i="4" a="1"/>
  <c r="U1406" i="4"/>
  <c r="H1406" i="4"/>
  <c r="L1406" i="4"/>
  <c r="N1406" i="4" a="1"/>
  <c r="N1406" i="4"/>
  <c r="M1406" i="4"/>
  <c r="S1406" i="4" a="1"/>
  <c r="S1406" i="4"/>
  <c r="T1406" i="4" a="1"/>
  <c r="T1406" i="4"/>
  <c r="F1407" i="4"/>
  <c r="G1407" i="4"/>
  <c r="H1407" i="4"/>
  <c r="L1407" i="4"/>
  <c r="N1407" i="4" a="1"/>
  <c r="N1407" i="4"/>
  <c r="M1407" i="4"/>
  <c r="F1408" i="4"/>
  <c r="G1408" i="4"/>
  <c r="H1408" i="4"/>
  <c r="L1408" i="4"/>
  <c r="N1408" i="4" a="1"/>
  <c r="N1408" i="4"/>
  <c r="M1408" i="4"/>
  <c r="F1409" i="4"/>
  <c r="G1409" i="4"/>
  <c r="H1409" i="4"/>
  <c r="L1409" i="4"/>
  <c r="N1409" i="4" a="1"/>
  <c r="N1409" i="4"/>
  <c r="M1409" i="4"/>
  <c r="S1409" i="4" a="1"/>
  <c r="S1409" i="4"/>
  <c r="T1409" i="4" a="1"/>
  <c r="T1409" i="4"/>
  <c r="U1409" i="4" a="1"/>
  <c r="U1409" i="4"/>
  <c r="F1410" i="4"/>
  <c r="G1410" i="4"/>
  <c r="H1410" i="4"/>
  <c r="L1410" i="4"/>
  <c r="N1410" i="4" a="1"/>
  <c r="N1410" i="4"/>
  <c r="O1410" i="4"/>
  <c r="M1410" i="4"/>
  <c r="F1411" i="4"/>
  <c r="G1411" i="4"/>
  <c r="U1411" i="4" a="1"/>
  <c r="U1411" i="4"/>
  <c r="H1411" i="4"/>
  <c r="L1411" i="4"/>
  <c r="N1411" i="4" a="1"/>
  <c r="N1411" i="4"/>
  <c r="M1411" i="4"/>
  <c r="S1411" i="4" a="1"/>
  <c r="S1411" i="4"/>
  <c r="T1411" i="4" a="1"/>
  <c r="T1411" i="4"/>
  <c r="F1412" i="4"/>
  <c r="G1412" i="4"/>
  <c r="T1412" i="4" a="1"/>
  <c r="T1412" i="4"/>
  <c r="H1412" i="4"/>
  <c r="L1412" i="4"/>
  <c r="N1412" i="4" a="1"/>
  <c r="N1412" i="4"/>
  <c r="M1412" i="4"/>
  <c r="S1412" i="4" a="1"/>
  <c r="S1412" i="4"/>
  <c r="U1412" i="4" a="1"/>
  <c r="U1412" i="4"/>
  <c r="F1413" i="4"/>
  <c r="G1413" i="4"/>
  <c r="T1413" i="4" a="1"/>
  <c r="T1413" i="4"/>
  <c r="H1413" i="4"/>
  <c r="L1413" i="4"/>
  <c r="N1413" i="4" a="1"/>
  <c r="N1413" i="4"/>
  <c r="M1413" i="4"/>
  <c r="F1414" i="4"/>
  <c r="G1414" i="4"/>
  <c r="S1414" i="4" a="1"/>
  <c r="S1414" i="4"/>
  <c r="H1414" i="4"/>
  <c r="L1414" i="4"/>
  <c r="N1414" i="4" a="1"/>
  <c r="N1414" i="4"/>
  <c r="O1414" i="4"/>
  <c r="M1414" i="4"/>
  <c r="F1415" i="4"/>
  <c r="G1415" i="4"/>
  <c r="S1415" i="4" a="1"/>
  <c r="S1415" i="4"/>
  <c r="H1415" i="4"/>
  <c r="L1415" i="4"/>
  <c r="N1415" i="4" a="1"/>
  <c r="N1415" i="4"/>
  <c r="M1415" i="4"/>
  <c r="F1416" i="4"/>
  <c r="G1416" i="4"/>
  <c r="H1416" i="4"/>
  <c r="L1416" i="4"/>
  <c r="N1416" i="4" a="1"/>
  <c r="N1416" i="4"/>
  <c r="M1416" i="4"/>
  <c r="F1417" i="4"/>
  <c r="G1417" i="4"/>
  <c r="H1417" i="4"/>
  <c r="L1417" i="4"/>
  <c r="N1417" i="4" a="1"/>
  <c r="N1417" i="4"/>
  <c r="M1417" i="4"/>
  <c r="F1418" i="4"/>
  <c r="G1418" i="4"/>
  <c r="H1418" i="4"/>
  <c r="L1418" i="4"/>
  <c r="N1418" i="4" a="1"/>
  <c r="N1418" i="4"/>
  <c r="M1418" i="4"/>
  <c r="S1418" i="4" a="1"/>
  <c r="S1418" i="4"/>
  <c r="T1418" i="4" a="1"/>
  <c r="T1418" i="4"/>
  <c r="U1418" i="4" a="1"/>
  <c r="U1418" i="4"/>
  <c r="F1419" i="4"/>
  <c r="G1419" i="4"/>
  <c r="T1419" i="4" a="1"/>
  <c r="T1419" i="4"/>
  <c r="H1419" i="4"/>
  <c r="L1419" i="4"/>
  <c r="N1419" i="4" a="1"/>
  <c r="N1419" i="4"/>
  <c r="M1419" i="4"/>
  <c r="F1420" i="4"/>
  <c r="G1420" i="4"/>
  <c r="H1420" i="4"/>
  <c r="L1420" i="4"/>
  <c r="N1420" i="4" a="1"/>
  <c r="N1420" i="4"/>
  <c r="O1420" i="4"/>
  <c r="M1420" i="4"/>
  <c r="S1420" i="4" a="1"/>
  <c r="S1420" i="4"/>
  <c r="F1421" i="4"/>
  <c r="G1421" i="4"/>
  <c r="H1421" i="4"/>
  <c r="L1421" i="4"/>
  <c r="N1421" i="4" a="1"/>
  <c r="N1421" i="4"/>
  <c r="M1421" i="4"/>
  <c r="S1421" i="4" a="1"/>
  <c r="S1421" i="4"/>
  <c r="T1421" i="4" a="1"/>
  <c r="T1421" i="4"/>
  <c r="U1421" i="4" a="1"/>
  <c r="U1421" i="4"/>
  <c r="F1422" i="4"/>
  <c r="G1422" i="4"/>
  <c r="H1422" i="4"/>
  <c r="L1422" i="4"/>
  <c r="N1422" i="4" a="1"/>
  <c r="N1422" i="4"/>
  <c r="M1422" i="4"/>
  <c r="F1423" i="4"/>
  <c r="G1423" i="4"/>
  <c r="H1423" i="4"/>
  <c r="L1423" i="4"/>
  <c r="N1423" i="4" a="1"/>
  <c r="N1423" i="4"/>
  <c r="M1423" i="4"/>
  <c r="S1423" i="4" a="1"/>
  <c r="S1423" i="4"/>
  <c r="T1423" i="4" a="1"/>
  <c r="T1423" i="4"/>
  <c r="F1424" i="4"/>
  <c r="G1424" i="4"/>
  <c r="S1424" i="4" a="1"/>
  <c r="S1424" i="4"/>
  <c r="H1424" i="4"/>
  <c r="L1424" i="4"/>
  <c r="N1424" i="4" a="1"/>
  <c r="N1424" i="4"/>
  <c r="M1424" i="4"/>
  <c r="F1425" i="4"/>
  <c r="G1425" i="4"/>
  <c r="T1425" i="4" a="1"/>
  <c r="T1425" i="4"/>
  <c r="H1425" i="4"/>
  <c r="L1425" i="4"/>
  <c r="N1425" i="4" a="1"/>
  <c r="N1425" i="4"/>
  <c r="M1425" i="4"/>
  <c r="S1425" i="4" a="1"/>
  <c r="S1425" i="4"/>
  <c r="F1426" i="4"/>
  <c r="G1426" i="4"/>
  <c r="S1426" i="4" a="1"/>
  <c r="S1426" i="4"/>
  <c r="H1426" i="4"/>
  <c r="L1426" i="4"/>
  <c r="N1426" i="4" a="1"/>
  <c r="N1426" i="4"/>
  <c r="M1426" i="4"/>
  <c r="U1426" i="4" a="1"/>
  <c r="U1426" i="4"/>
  <c r="F1427" i="4"/>
  <c r="G1427" i="4"/>
  <c r="S1427" i="4" a="1"/>
  <c r="S1427" i="4"/>
  <c r="H1427" i="4"/>
  <c r="L1427" i="4"/>
  <c r="N1427" i="4" a="1"/>
  <c r="N1427" i="4"/>
  <c r="M1427" i="4"/>
  <c r="F1428" i="4"/>
  <c r="G1428" i="4"/>
  <c r="H1428" i="4"/>
  <c r="L1428" i="4"/>
  <c r="N1428" i="4" a="1"/>
  <c r="N1428" i="4"/>
  <c r="M1428" i="4"/>
  <c r="S1428" i="4" a="1"/>
  <c r="S1428" i="4"/>
  <c r="T1428" i="4" a="1"/>
  <c r="T1428" i="4"/>
  <c r="U1428" i="4" a="1"/>
  <c r="U1428" i="4"/>
  <c r="F1429" i="4"/>
  <c r="G1429" i="4"/>
  <c r="S1429" i="4" a="1"/>
  <c r="S1429" i="4"/>
  <c r="H1429" i="4"/>
  <c r="U1429" i="4" a="1"/>
  <c r="U1429" i="4"/>
  <c r="L1429" i="4"/>
  <c r="N1429" i="4" a="1"/>
  <c r="N1429" i="4"/>
  <c r="M1429" i="4"/>
  <c r="F1430" i="4"/>
  <c r="G1430" i="4"/>
  <c r="U1430" i="4" a="1"/>
  <c r="U1430" i="4"/>
  <c r="H1430" i="4"/>
  <c r="L1430" i="4"/>
  <c r="N1430" i="4" a="1"/>
  <c r="N1430" i="4"/>
  <c r="M1430" i="4"/>
  <c r="S1430" i="4" a="1"/>
  <c r="S1430" i="4"/>
  <c r="T1430" i="4" a="1"/>
  <c r="T1430" i="4"/>
  <c r="F1431" i="4"/>
  <c r="H1431" i="4"/>
  <c r="L1431" i="4"/>
  <c r="N1431" i="4" a="1"/>
  <c r="N1431" i="4"/>
  <c r="O1431" i="4"/>
  <c r="M1431" i="4"/>
  <c r="S1431" i="4" a="1"/>
  <c r="S1431" i="4"/>
  <c r="T1431" i="4" a="1"/>
  <c r="T1431" i="4"/>
  <c r="U1431" i="4" a="1"/>
  <c r="U1431" i="4"/>
  <c r="F1432" i="4"/>
  <c r="G1432" i="4"/>
  <c r="S1432" i="4" a="1"/>
  <c r="S1432" i="4"/>
  <c r="H1432" i="4"/>
  <c r="L1432" i="4"/>
  <c r="N1432" i="4" a="1"/>
  <c r="N1432" i="4"/>
  <c r="M1432" i="4"/>
  <c r="F1433" i="4"/>
  <c r="G1433" i="4"/>
  <c r="H1433" i="4"/>
  <c r="L1433" i="4"/>
  <c r="N1433" i="4" a="1"/>
  <c r="N1433" i="4"/>
  <c r="M1433" i="4"/>
  <c r="S1433" i="4" a="1"/>
  <c r="S1433" i="4"/>
  <c r="T1433" i="4" a="1"/>
  <c r="T1433" i="4"/>
  <c r="U1433" i="4" a="1"/>
  <c r="U1433" i="4"/>
  <c r="F1434" i="4"/>
  <c r="G1434" i="4"/>
  <c r="S1434" i="4" a="1"/>
  <c r="S1434" i="4"/>
  <c r="H1434" i="4"/>
  <c r="L1434" i="4"/>
  <c r="N1434" i="4" a="1"/>
  <c r="N1434" i="4"/>
  <c r="O1434" i="4"/>
  <c r="M1434" i="4"/>
  <c r="F1435" i="4"/>
  <c r="G1435" i="4"/>
  <c r="T1435" i="4" a="1"/>
  <c r="T1435" i="4"/>
  <c r="H1435" i="4"/>
  <c r="L1435" i="4"/>
  <c r="N1435" i="4" a="1"/>
  <c r="N1435" i="4"/>
  <c r="O1435" i="4"/>
  <c r="M1435" i="4"/>
  <c r="S1435" i="4" a="1"/>
  <c r="S1435" i="4"/>
  <c r="F1436" i="4"/>
  <c r="G1436" i="4"/>
  <c r="H1436" i="4"/>
  <c r="L1436" i="4"/>
  <c r="N1436" i="4" a="1"/>
  <c r="N1436" i="4"/>
  <c r="M1436" i="4"/>
  <c r="S1436" i="4" a="1"/>
  <c r="S1436" i="4"/>
  <c r="T1436" i="4" a="1"/>
  <c r="T1436" i="4"/>
  <c r="U1436" i="4" a="1"/>
  <c r="U1436" i="4"/>
  <c r="F1437" i="4"/>
  <c r="G1437" i="4"/>
  <c r="S1437" i="4" a="1"/>
  <c r="S1437" i="4"/>
  <c r="H1437" i="4"/>
  <c r="L1437" i="4"/>
  <c r="N1437" i="4" a="1"/>
  <c r="N1437" i="4"/>
  <c r="M1437" i="4"/>
  <c r="F1438" i="4"/>
  <c r="G1438" i="4"/>
  <c r="H1438" i="4"/>
  <c r="L1438" i="4"/>
  <c r="N1438" i="4" a="1"/>
  <c r="N1438" i="4"/>
  <c r="M1438" i="4"/>
  <c r="S1438" i="4" a="1"/>
  <c r="S1438" i="4"/>
  <c r="T1438" i="4" a="1"/>
  <c r="T1438" i="4"/>
  <c r="F1439" i="4"/>
  <c r="G1439" i="4"/>
  <c r="S1439" i="4" a="1"/>
  <c r="S1439" i="4"/>
  <c r="H1439" i="4"/>
  <c r="L1439" i="4"/>
  <c r="N1439" i="4" a="1"/>
  <c r="N1439" i="4"/>
  <c r="M1439" i="4"/>
  <c r="F1440" i="4"/>
  <c r="G1440" i="4"/>
  <c r="U1440" i="4" a="1"/>
  <c r="U1440" i="4"/>
  <c r="H1440" i="4"/>
  <c r="L1440" i="4"/>
  <c r="N1440" i="4" a="1"/>
  <c r="N1440" i="4"/>
  <c r="P1440" i="4"/>
  <c r="M1440" i="4"/>
  <c r="S1440" i="4" a="1"/>
  <c r="S1440" i="4"/>
  <c r="T1440" i="4" a="1"/>
  <c r="T1440" i="4"/>
  <c r="F1441" i="4"/>
  <c r="G1441" i="4"/>
  <c r="H1441" i="4"/>
  <c r="L1441" i="4"/>
  <c r="N1441" i="4" a="1"/>
  <c r="N1441" i="4"/>
  <c r="M1441" i="4"/>
  <c r="S1441" i="4" a="1"/>
  <c r="S1441" i="4"/>
  <c r="T1441" i="4" a="1"/>
  <c r="T1441" i="4"/>
  <c r="U1441" i="4" a="1"/>
  <c r="U1441" i="4"/>
  <c r="F1442" i="4"/>
  <c r="G1442" i="4"/>
  <c r="U1442" i="4" a="1"/>
  <c r="U1442" i="4"/>
  <c r="H1442" i="4"/>
  <c r="L1442" i="4"/>
  <c r="N1442" i="4" a="1"/>
  <c r="N1442" i="4"/>
  <c r="M1442" i="4"/>
  <c r="F1443" i="4"/>
  <c r="G1443" i="4"/>
  <c r="H1443" i="4"/>
  <c r="L1443" i="4"/>
  <c r="N1443" i="4" a="1"/>
  <c r="N1443" i="4"/>
  <c r="M1443" i="4"/>
  <c r="S1443" i="4" a="1"/>
  <c r="S1443" i="4"/>
  <c r="T1443" i="4" a="1"/>
  <c r="T1443" i="4"/>
  <c r="U1443" i="4" a="1"/>
  <c r="U1443" i="4"/>
  <c r="F1444" i="4"/>
  <c r="G1444" i="4"/>
  <c r="H1444" i="4"/>
  <c r="L1444" i="4"/>
  <c r="N1444" i="4" a="1"/>
  <c r="N1444" i="4"/>
  <c r="O1444" i="4"/>
  <c r="M1444" i="4"/>
  <c r="S1444" i="4" a="1"/>
  <c r="S1444" i="4"/>
  <c r="T1444" i="4" a="1"/>
  <c r="T1444" i="4"/>
  <c r="U1444" i="4" a="1"/>
  <c r="U1444" i="4"/>
  <c r="F1445" i="4"/>
  <c r="G1445" i="4"/>
  <c r="U1445" i="4" a="1"/>
  <c r="U1445" i="4"/>
  <c r="H1445" i="4"/>
  <c r="L1445" i="4"/>
  <c r="N1445" i="4" a="1"/>
  <c r="N1445" i="4"/>
  <c r="M1445" i="4"/>
  <c r="F1446" i="4"/>
  <c r="G1446" i="4"/>
  <c r="H1446" i="4"/>
  <c r="L1446" i="4"/>
  <c r="N1446" i="4" a="1"/>
  <c r="N1446" i="4"/>
  <c r="M1446" i="4"/>
  <c r="S1446" i="4" a="1"/>
  <c r="S1446" i="4"/>
  <c r="T1446" i="4" a="1"/>
  <c r="T1446" i="4"/>
  <c r="U1446" i="4" a="1"/>
  <c r="U1446" i="4"/>
  <c r="F1447" i="4"/>
  <c r="G1447" i="4"/>
  <c r="H1447" i="4"/>
  <c r="L1447" i="4"/>
  <c r="N1447" i="4" a="1"/>
  <c r="N1447" i="4"/>
  <c r="M1447" i="4"/>
  <c r="S1447" i="4" a="1"/>
  <c r="S1447" i="4"/>
  <c r="T1447" i="4" a="1"/>
  <c r="T1447" i="4"/>
  <c r="U1447" i="4" a="1"/>
  <c r="U1447" i="4"/>
  <c r="F1448" i="4"/>
  <c r="G1448" i="4"/>
  <c r="S1448" i="4" a="1"/>
  <c r="S1448" i="4"/>
  <c r="H1448" i="4"/>
  <c r="L1448" i="4"/>
  <c r="N1448" i="4" a="1"/>
  <c r="N1448" i="4"/>
  <c r="O1448" i="4"/>
  <c r="M1448" i="4"/>
  <c r="F1449" i="4"/>
  <c r="G1449" i="4"/>
  <c r="H1449" i="4"/>
  <c r="L1449" i="4"/>
  <c r="N1449" i="4" a="1"/>
  <c r="N1449" i="4"/>
  <c r="M1449" i="4"/>
  <c r="S1449" i="4" a="1"/>
  <c r="S1449" i="4"/>
  <c r="T1449" i="4" a="1"/>
  <c r="T1449" i="4"/>
  <c r="U1449" i="4" a="1"/>
  <c r="U1449" i="4"/>
  <c r="F1450" i="4"/>
  <c r="G1450" i="4"/>
  <c r="H1450" i="4"/>
  <c r="L1450" i="4"/>
  <c r="N1450" i="4" a="1"/>
  <c r="N1450" i="4"/>
  <c r="M1450" i="4"/>
  <c r="S1450" i="4" a="1"/>
  <c r="S1450" i="4"/>
  <c r="T1450" i="4" a="1"/>
  <c r="T1450" i="4"/>
  <c r="U1450" i="4" a="1"/>
  <c r="U1450" i="4"/>
  <c r="F1451" i="4"/>
  <c r="G1451" i="4"/>
  <c r="S1451" i="4" a="1"/>
  <c r="S1451" i="4"/>
  <c r="H1451" i="4"/>
  <c r="L1451" i="4"/>
  <c r="N1451" i="4" a="1"/>
  <c r="N1451" i="4"/>
  <c r="M1451" i="4"/>
  <c r="F1452" i="4"/>
  <c r="G1452" i="4"/>
  <c r="H1452" i="4"/>
  <c r="L1452" i="4"/>
  <c r="N1452" i="4" a="1"/>
  <c r="N1452" i="4"/>
  <c r="O1452" i="4"/>
  <c r="M1452" i="4"/>
  <c r="S1452" i="4" a="1"/>
  <c r="S1452" i="4"/>
  <c r="T1452" i="4" a="1"/>
  <c r="T1452" i="4"/>
  <c r="U1452" i="4" a="1"/>
  <c r="U1452" i="4"/>
  <c r="F1453" i="4"/>
  <c r="G1453" i="4"/>
  <c r="S1453" i="4" a="1"/>
  <c r="S1453" i="4"/>
  <c r="H1453" i="4"/>
  <c r="L1453" i="4"/>
  <c r="N1453" i="4" a="1"/>
  <c r="N1453" i="4"/>
  <c r="M1453" i="4"/>
  <c r="T1453" i="4" a="1"/>
  <c r="T1453" i="4"/>
  <c r="U1453" i="4" a="1"/>
  <c r="U1453" i="4"/>
  <c r="F1454" i="4"/>
  <c r="G1454" i="4"/>
  <c r="S1454" i="4" a="1"/>
  <c r="S1454" i="4"/>
  <c r="H1454" i="4"/>
  <c r="L1454" i="4"/>
  <c r="N1454" i="4" a="1"/>
  <c r="N1454" i="4"/>
  <c r="M1454" i="4"/>
  <c r="F1455" i="4"/>
  <c r="G1455" i="4"/>
  <c r="H1455" i="4"/>
  <c r="L1455" i="4"/>
  <c r="N1455" i="4" a="1"/>
  <c r="N1455" i="4"/>
  <c r="M1455" i="4"/>
  <c r="S1455" i="4" a="1"/>
  <c r="S1455" i="4"/>
  <c r="T1455" i="4" a="1"/>
  <c r="T1455" i="4"/>
  <c r="U1455" i="4" a="1"/>
  <c r="U1455" i="4"/>
  <c r="F1456" i="4"/>
  <c r="G1456" i="4"/>
  <c r="S1456" i="4" a="1"/>
  <c r="S1456" i="4"/>
  <c r="H1456" i="4"/>
  <c r="L1456" i="4"/>
  <c r="N1456" i="4" a="1"/>
  <c r="N1456" i="4"/>
  <c r="M1456" i="4"/>
  <c r="F1457" i="4"/>
  <c r="G1457" i="4"/>
  <c r="T1457" i="4" a="1"/>
  <c r="T1457" i="4"/>
  <c r="H1457" i="4"/>
  <c r="L1457" i="4"/>
  <c r="N1457" i="4" a="1"/>
  <c r="N1457" i="4"/>
  <c r="M1457" i="4"/>
  <c r="S1457" i="4" a="1"/>
  <c r="S1457" i="4"/>
  <c r="F1458" i="4"/>
  <c r="G1458" i="4"/>
  <c r="H1458" i="4"/>
  <c r="L1458" i="4"/>
  <c r="N1458" i="4" a="1"/>
  <c r="N1458" i="4"/>
  <c r="M1458" i="4"/>
  <c r="S1458" i="4" a="1"/>
  <c r="S1458" i="4"/>
  <c r="T1458" i="4" a="1"/>
  <c r="T1458" i="4"/>
  <c r="U1458" i="4" a="1"/>
  <c r="U1458" i="4"/>
  <c r="F1459" i="4"/>
  <c r="G1459" i="4"/>
  <c r="S1459" i="4" a="1"/>
  <c r="S1459" i="4"/>
  <c r="H1459" i="4"/>
  <c r="L1459" i="4"/>
  <c r="N1459" i="4" a="1"/>
  <c r="N1459" i="4"/>
  <c r="M1459" i="4"/>
  <c r="F1460" i="4"/>
  <c r="G1460" i="4"/>
  <c r="H1460" i="4"/>
  <c r="L1460" i="4"/>
  <c r="N1460" i="4" a="1"/>
  <c r="N1460" i="4"/>
  <c r="M1460" i="4"/>
  <c r="S1460" i="4" a="1"/>
  <c r="S1460" i="4"/>
  <c r="T1460" i="4" a="1"/>
  <c r="T1460" i="4"/>
  <c r="U1460" i="4" a="1"/>
  <c r="U1460" i="4"/>
  <c r="F1461" i="4"/>
  <c r="G1461" i="4"/>
  <c r="H1461" i="4"/>
  <c r="L1461" i="4"/>
  <c r="N1461" i="4" a="1"/>
  <c r="N1461" i="4"/>
  <c r="M1461" i="4"/>
  <c r="S1461" i="4" a="1"/>
  <c r="S1461" i="4"/>
  <c r="T1461" i="4" a="1"/>
  <c r="T1461" i="4"/>
  <c r="U1461" i="4" a="1"/>
  <c r="U1461" i="4"/>
  <c r="F1462" i="4"/>
  <c r="G1462" i="4"/>
  <c r="S1462" i="4" a="1"/>
  <c r="S1462" i="4"/>
  <c r="H1462" i="4"/>
  <c r="L1462" i="4"/>
  <c r="N1462" i="4" a="1"/>
  <c r="N1462" i="4"/>
  <c r="M1462" i="4"/>
  <c r="F1463" i="4"/>
  <c r="G1463" i="4"/>
  <c r="H1463" i="4"/>
  <c r="L1463" i="4"/>
  <c r="N1463" i="4" a="1"/>
  <c r="N1463" i="4"/>
  <c r="M1463" i="4"/>
  <c r="S1463" i="4" a="1"/>
  <c r="S1463" i="4"/>
  <c r="T1463" i="4" a="1"/>
  <c r="T1463" i="4"/>
  <c r="U1463" i="4" a="1"/>
  <c r="U1463" i="4"/>
  <c r="F1464" i="4"/>
  <c r="G1464" i="4"/>
  <c r="S1464" i="4" a="1"/>
  <c r="S1464" i="4"/>
  <c r="H1464" i="4"/>
  <c r="L1464" i="4"/>
  <c r="N1464" i="4" a="1"/>
  <c r="N1464" i="4"/>
  <c r="M1464" i="4"/>
  <c r="T1464" i="4" a="1"/>
  <c r="T1464" i="4"/>
  <c r="U1464" i="4" a="1"/>
  <c r="U1464" i="4"/>
  <c r="F1465" i="4"/>
  <c r="G1465" i="4"/>
  <c r="U1465" i="4" a="1"/>
  <c r="U1465" i="4"/>
  <c r="H1465" i="4"/>
  <c r="L1465" i="4"/>
  <c r="N1465" i="4" a="1"/>
  <c r="N1465" i="4"/>
  <c r="M1465" i="4"/>
  <c r="F1466" i="4"/>
  <c r="G1466" i="4"/>
  <c r="H1466" i="4"/>
  <c r="L1466" i="4"/>
  <c r="N1466" i="4" a="1"/>
  <c r="N1466" i="4"/>
  <c r="M1466" i="4"/>
  <c r="S1466" i="4" a="1"/>
  <c r="S1466" i="4"/>
  <c r="T1466" i="4" a="1"/>
  <c r="T1466" i="4"/>
  <c r="U1466" i="4" a="1"/>
  <c r="U1466" i="4"/>
  <c r="F1467" i="4"/>
  <c r="G1467" i="4"/>
  <c r="S1467" i="4" a="1"/>
  <c r="S1467" i="4"/>
  <c r="H1467" i="4"/>
  <c r="L1467" i="4"/>
  <c r="N1467" i="4" a="1"/>
  <c r="N1467" i="4"/>
  <c r="M1467" i="4"/>
  <c r="F1468" i="4"/>
  <c r="G1468" i="4"/>
  <c r="T1468" i="4" a="1"/>
  <c r="T1468" i="4"/>
  <c r="H1468" i="4"/>
  <c r="L1468" i="4"/>
  <c r="N1468" i="4" a="1"/>
  <c r="N1468" i="4"/>
  <c r="M1468" i="4"/>
  <c r="S1468" i="4" a="1"/>
  <c r="S1468" i="4"/>
  <c r="F1469" i="4"/>
  <c r="G1469" i="4"/>
  <c r="H1469" i="4"/>
  <c r="L1469" i="4"/>
  <c r="N1469" i="4" a="1"/>
  <c r="N1469" i="4"/>
  <c r="M1469" i="4"/>
  <c r="R1469" i="4"/>
  <c r="S1469" i="4" a="1"/>
  <c r="S1469" i="4"/>
  <c r="T1469" i="4" a="1"/>
  <c r="T1469" i="4"/>
  <c r="U1469" i="4" a="1"/>
  <c r="U1469" i="4"/>
  <c r="F1470" i="4"/>
  <c r="G1470" i="4"/>
  <c r="H1470" i="4"/>
  <c r="L1470" i="4"/>
  <c r="N1470" i="4" a="1"/>
  <c r="N1470" i="4"/>
  <c r="M1470" i="4"/>
  <c r="R1470" i="4"/>
  <c r="S1470" i="4" a="1"/>
  <c r="S1470" i="4"/>
  <c r="T1470" i="4" a="1"/>
  <c r="T1470" i="4"/>
  <c r="U1470" i="4" a="1"/>
  <c r="U1470" i="4"/>
  <c r="F1471" i="4"/>
  <c r="G1471" i="4"/>
  <c r="H1471" i="4"/>
  <c r="L1471" i="4"/>
  <c r="N1471" i="4" a="1"/>
  <c r="N1471" i="4"/>
  <c r="M1471" i="4"/>
  <c r="R1471" i="4"/>
  <c r="S1471" i="4" a="1"/>
  <c r="S1471" i="4"/>
  <c r="T1471" i="4" a="1"/>
  <c r="T1471" i="4"/>
  <c r="U1471" i="4" a="1"/>
  <c r="U1471" i="4"/>
  <c r="F1472" i="4"/>
  <c r="G1472" i="4"/>
  <c r="H1472" i="4"/>
  <c r="L1472" i="4"/>
  <c r="N1472" i="4" a="1"/>
  <c r="N1472" i="4"/>
  <c r="M1472" i="4"/>
  <c r="R1472" i="4"/>
  <c r="S1472" i="4" a="1"/>
  <c r="S1472" i="4"/>
  <c r="T1472" i="4" a="1"/>
  <c r="T1472" i="4"/>
  <c r="U1472" i="4" a="1"/>
  <c r="U1472" i="4"/>
  <c r="F1473" i="4"/>
  <c r="G1473" i="4"/>
  <c r="H1473" i="4"/>
  <c r="L1473" i="4"/>
  <c r="N1473" i="4" a="1"/>
  <c r="N1473" i="4"/>
  <c r="M1473" i="4"/>
  <c r="R1473" i="4"/>
  <c r="S1473" i="4" a="1"/>
  <c r="S1473" i="4"/>
  <c r="T1473" i="4" a="1"/>
  <c r="T1473" i="4"/>
  <c r="U1473" i="4" a="1"/>
  <c r="U1473" i="4"/>
  <c r="F1474" i="4"/>
  <c r="G1474" i="4"/>
  <c r="H1474" i="4"/>
  <c r="L1474" i="4"/>
  <c r="N1474" i="4" a="1"/>
  <c r="N1474" i="4"/>
  <c r="M1474" i="4"/>
  <c r="R1474" i="4"/>
  <c r="S1474" i="4" a="1"/>
  <c r="S1474" i="4"/>
  <c r="T1474" i="4" a="1"/>
  <c r="T1474" i="4"/>
  <c r="U1474" i="4" a="1"/>
  <c r="U1474" i="4"/>
  <c r="F1475" i="4"/>
  <c r="G1475" i="4"/>
  <c r="H1475" i="4"/>
  <c r="L1475" i="4"/>
  <c r="N1475" i="4" a="1"/>
  <c r="N1475" i="4"/>
  <c r="M1475" i="4"/>
  <c r="R1475" i="4"/>
  <c r="S1475" i="4" a="1"/>
  <c r="S1475" i="4"/>
  <c r="T1475" i="4" a="1"/>
  <c r="T1475" i="4"/>
  <c r="U1475" i="4" a="1"/>
  <c r="U1475" i="4"/>
  <c r="F1476" i="4"/>
  <c r="G1476" i="4"/>
  <c r="H1476" i="4"/>
  <c r="L1476" i="4"/>
  <c r="N1476" i="4" a="1"/>
  <c r="N1476" i="4"/>
  <c r="M1476" i="4"/>
  <c r="R1476" i="4"/>
  <c r="S1476" i="4" a="1"/>
  <c r="S1476" i="4"/>
  <c r="T1476" i="4" a="1"/>
  <c r="T1476" i="4"/>
  <c r="U1476" i="4" a="1"/>
  <c r="U1476" i="4"/>
  <c r="F1477" i="4"/>
  <c r="G1477" i="4"/>
  <c r="H1477" i="4"/>
  <c r="L1477" i="4"/>
  <c r="N1477" i="4" a="1"/>
  <c r="N1477" i="4"/>
  <c r="M1477" i="4"/>
  <c r="R1477" i="4"/>
  <c r="S1477" i="4" a="1"/>
  <c r="S1477" i="4"/>
  <c r="T1477" i="4" a="1"/>
  <c r="T1477" i="4"/>
  <c r="U1477" i="4" a="1"/>
  <c r="U1477" i="4"/>
  <c r="F1478" i="4"/>
  <c r="G1478" i="4"/>
  <c r="H1478" i="4"/>
  <c r="L1478" i="4"/>
  <c r="N1478" i="4" a="1"/>
  <c r="N1478" i="4"/>
  <c r="M1478" i="4"/>
  <c r="R1478" i="4"/>
  <c r="S1478" i="4" a="1"/>
  <c r="S1478" i="4"/>
  <c r="T1478" i="4" a="1"/>
  <c r="T1478" i="4"/>
  <c r="U1478" i="4" a="1"/>
  <c r="U1478" i="4"/>
  <c r="F1479" i="4"/>
  <c r="G1479" i="4"/>
  <c r="H1479" i="4"/>
  <c r="L1479" i="4"/>
  <c r="N1479" i="4" a="1"/>
  <c r="N1479" i="4"/>
  <c r="M1479" i="4"/>
  <c r="R1479" i="4"/>
  <c r="S1479" i="4" a="1"/>
  <c r="S1479" i="4"/>
  <c r="T1479" i="4" a="1"/>
  <c r="T1479" i="4"/>
  <c r="U1479" i="4" a="1"/>
  <c r="U1479" i="4"/>
  <c r="F1480" i="4"/>
  <c r="G1480" i="4"/>
  <c r="H1480" i="4"/>
  <c r="L1480" i="4"/>
  <c r="N1480" i="4" a="1"/>
  <c r="N1480" i="4"/>
  <c r="P1480" i="4"/>
  <c r="Q1480" i="4"/>
  <c r="M1480" i="4"/>
  <c r="R1480" i="4"/>
  <c r="S1480" i="4" a="1"/>
  <c r="S1480" i="4"/>
  <c r="T1480" i="4" a="1"/>
  <c r="T1480" i="4"/>
  <c r="U1480" i="4" a="1"/>
  <c r="U1480" i="4"/>
  <c r="F1481" i="4"/>
  <c r="G1481" i="4"/>
  <c r="H1481" i="4"/>
  <c r="L1481" i="4"/>
  <c r="N1481" i="4" a="1"/>
  <c r="N1481" i="4"/>
  <c r="M1481" i="4"/>
  <c r="R1481" i="4"/>
  <c r="S1481" i="4" a="1"/>
  <c r="S1481" i="4"/>
  <c r="T1481" i="4" a="1"/>
  <c r="T1481" i="4"/>
  <c r="U1481" i="4" a="1"/>
  <c r="U1481" i="4"/>
  <c r="F1482" i="4"/>
  <c r="G1482" i="4"/>
  <c r="H1482" i="4"/>
  <c r="L1482" i="4"/>
  <c r="N1482" i="4" a="1"/>
  <c r="N1482" i="4"/>
  <c r="M1482" i="4"/>
  <c r="R1482" i="4"/>
  <c r="S1482" i="4" a="1"/>
  <c r="S1482" i="4"/>
  <c r="T1482" i="4" a="1"/>
  <c r="T1482" i="4"/>
  <c r="U1482" i="4" a="1"/>
  <c r="U1482" i="4"/>
  <c r="F1483" i="4"/>
  <c r="G1483" i="4"/>
  <c r="H1483" i="4"/>
  <c r="L1483" i="4"/>
  <c r="N1483" i="4" a="1"/>
  <c r="N1483" i="4"/>
  <c r="M1483" i="4"/>
  <c r="R1483" i="4"/>
  <c r="S1483" i="4" a="1"/>
  <c r="S1483" i="4"/>
  <c r="T1483" i="4" a="1"/>
  <c r="T1483" i="4"/>
  <c r="U1483" i="4" a="1"/>
  <c r="U1483" i="4"/>
  <c r="F1484" i="4"/>
  <c r="G1484" i="4"/>
  <c r="H1484" i="4"/>
  <c r="L1484" i="4"/>
  <c r="N1484" i="4" a="1"/>
  <c r="N1484" i="4"/>
  <c r="M1484" i="4"/>
  <c r="R1484" i="4"/>
  <c r="S1484" i="4" a="1"/>
  <c r="S1484" i="4"/>
  <c r="T1484" i="4" a="1"/>
  <c r="T1484" i="4"/>
  <c r="U1484" i="4" a="1"/>
  <c r="U1484" i="4"/>
  <c r="F1485" i="4"/>
  <c r="G1485" i="4"/>
  <c r="H1485" i="4"/>
  <c r="L1485" i="4"/>
  <c r="N1485" i="4" a="1"/>
  <c r="N1485" i="4"/>
  <c r="M1485" i="4"/>
  <c r="R1485" i="4"/>
  <c r="S1485" i="4" a="1"/>
  <c r="S1485" i="4"/>
  <c r="T1485" i="4" a="1"/>
  <c r="T1485" i="4"/>
  <c r="U1485" i="4" a="1"/>
  <c r="U1485" i="4"/>
  <c r="F1486" i="4"/>
  <c r="G1486" i="4"/>
  <c r="H1486" i="4"/>
  <c r="L1486" i="4"/>
  <c r="N1486" i="4" a="1"/>
  <c r="N1486" i="4"/>
  <c r="M1486" i="4"/>
  <c r="R1486" i="4"/>
  <c r="S1486" i="4" a="1"/>
  <c r="S1486" i="4"/>
  <c r="T1486" i="4" a="1"/>
  <c r="T1486" i="4"/>
  <c r="U1486" i="4" a="1"/>
  <c r="U1486" i="4"/>
  <c r="F1487" i="4"/>
  <c r="G1487" i="4"/>
  <c r="H1487" i="4"/>
  <c r="L1487" i="4"/>
  <c r="N1487" i="4" a="1"/>
  <c r="N1487" i="4"/>
  <c r="M1487" i="4"/>
  <c r="R1487" i="4"/>
  <c r="S1487" i="4" a="1"/>
  <c r="S1487" i="4"/>
  <c r="T1487" i="4" a="1"/>
  <c r="T1487" i="4"/>
  <c r="U1487" i="4" a="1"/>
  <c r="U1487" i="4"/>
  <c r="F1488" i="4"/>
  <c r="G1488" i="4"/>
  <c r="H1488" i="4"/>
  <c r="L1488" i="4"/>
  <c r="N1488" i="4" a="1"/>
  <c r="N1488" i="4"/>
  <c r="M1488" i="4"/>
  <c r="R1488" i="4"/>
  <c r="S1488" i="4" a="1"/>
  <c r="S1488" i="4"/>
  <c r="T1488" i="4" a="1"/>
  <c r="T1488" i="4"/>
  <c r="U1488" i="4" a="1"/>
  <c r="U1488" i="4"/>
  <c r="F1489" i="4"/>
  <c r="G1489" i="4"/>
  <c r="H1489" i="4"/>
  <c r="L1489" i="4"/>
  <c r="N1489" i="4" a="1"/>
  <c r="N1489" i="4"/>
  <c r="M1489" i="4"/>
  <c r="R1489" i="4"/>
  <c r="S1489" i="4" a="1"/>
  <c r="S1489" i="4"/>
  <c r="T1489" i="4" a="1"/>
  <c r="T1489" i="4"/>
  <c r="U1489" i="4" a="1"/>
  <c r="U1489" i="4"/>
  <c r="F1490" i="4"/>
  <c r="G1490" i="4"/>
  <c r="H1490" i="4"/>
  <c r="L1490" i="4"/>
  <c r="N1490" i="4" a="1"/>
  <c r="N1490" i="4"/>
  <c r="M1490" i="4"/>
  <c r="R1490" i="4"/>
  <c r="S1490" i="4" a="1"/>
  <c r="S1490" i="4"/>
  <c r="T1490" i="4" a="1"/>
  <c r="T1490" i="4"/>
  <c r="U1490" i="4" a="1"/>
  <c r="U1490" i="4"/>
  <c r="F1491" i="4"/>
  <c r="G1491" i="4"/>
  <c r="H1491" i="4"/>
  <c r="L1491" i="4"/>
  <c r="N1491" i="4" a="1"/>
  <c r="N1491" i="4"/>
  <c r="M1491" i="4"/>
  <c r="R1491" i="4"/>
  <c r="S1491" i="4" a="1"/>
  <c r="S1491" i="4"/>
  <c r="T1491" i="4" a="1"/>
  <c r="T1491" i="4"/>
  <c r="U1491" i="4" a="1"/>
  <c r="U1491" i="4"/>
  <c r="F1492" i="4"/>
  <c r="G1492" i="4"/>
  <c r="H1492" i="4"/>
  <c r="L1492" i="4"/>
  <c r="N1492" i="4" a="1"/>
  <c r="N1492" i="4"/>
  <c r="M1492" i="4"/>
  <c r="R1492" i="4"/>
  <c r="S1492" i="4" a="1"/>
  <c r="S1492" i="4"/>
  <c r="T1492" i="4" a="1"/>
  <c r="T1492" i="4"/>
  <c r="U1492" i="4" a="1"/>
  <c r="U1492" i="4"/>
  <c r="F1493" i="4"/>
  <c r="G1493" i="4"/>
  <c r="H1493" i="4"/>
  <c r="L1493" i="4"/>
  <c r="N1493" i="4" a="1"/>
  <c r="N1493" i="4"/>
  <c r="M1493" i="4"/>
  <c r="R1493" i="4"/>
  <c r="S1493" i="4" a="1"/>
  <c r="S1493" i="4"/>
  <c r="T1493" i="4" a="1"/>
  <c r="T1493" i="4"/>
  <c r="U1493" i="4" a="1"/>
  <c r="U1493" i="4"/>
  <c r="F1494" i="4"/>
  <c r="G1494" i="4"/>
  <c r="H1494" i="4"/>
  <c r="L1494" i="4"/>
  <c r="N1494" i="4" a="1"/>
  <c r="N1494" i="4"/>
  <c r="M1494" i="4"/>
  <c r="R1494" i="4"/>
  <c r="S1494" i="4" a="1"/>
  <c r="S1494" i="4"/>
  <c r="T1494" i="4" a="1"/>
  <c r="T1494" i="4"/>
  <c r="U1494" i="4" a="1"/>
  <c r="U1494" i="4"/>
  <c r="F1495" i="4"/>
  <c r="G1495" i="4"/>
  <c r="H1495" i="4"/>
  <c r="L1495" i="4"/>
  <c r="N1495" i="4" a="1"/>
  <c r="N1495" i="4"/>
  <c r="M1495" i="4"/>
  <c r="R1495" i="4"/>
  <c r="S1495" i="4" a="1"/>
  <c r="S1495" i="4"/>
  <c r="T1495" i="4" a="1"/>
  <c r="T1495" i="4"/>
  <c r="U1495" i="4" a="1"/>
  <c r="U1495" i="4"/>
  <c r="F1496" i="4"/>
  <c r="G1496" i="4"/>
  <c r="H1496" i="4"/>
  <c r="L1496" i="4"/>
  <c r="N1496" i="4" a="1"/>
  <c r="N1496" i="4"/>
  <c r="M1496" i="4"/>
  <c r="R1496" i="4"/>
  <c r="S1496" i="4" a="1"/>
  <c r="S1496" i="4"/>
  <c r="T1496" i="4" a="1"/>
  <c r="T1496" i="4"/>
  <c r="U1496" i="4" a="1"/>
  <c r="U1496" i="4"/>
  <c r="F1497" i="4"/>
  <c r="G1497" i="4"/>
  <c r="H1497" i="4"/>
  <c r="L1497" i="4"/>
  <c r="N1497" i="4" a="1"/>
  <c r="N1497" i="4"/>
  <c r="M1497" i="4"/>
  <c r="R1497" i="4"/>
  <c r="S1497" i="4" a="1"/>
  <c r="S1497" i="4"/>
  <c r="T1497" i="4" a="1"/>
  <c r="T1497" i="4"/>
  <c r="U1497" i="4" a="1"/>
  <c r="U1497" i="4"/>
  <c r="F1498" i="4"/>
  <c r="G1498" i="4"/>
  <c r="H1498" i="4"/>
  <c r="L1498" i="4"/>
  <c r="N1498" i="4" a="1"/>
  <c r="N1498" i="4"/>
  <c r="M1498" i="4"/>
  <c r="R1498" i="4"/>
  <c r="S1498" i="4" a="1"/>
  <c r="S1498" i="4"/>
  <c r="T1498" i="4" a="1"/>
  <c r="T1498" i="4"/>
  <c r="U1498" i="4" a="1"/>
  <c r="U1498" i="4"/>
  <c r="F1499" i="4"/>
  <c r="G1499" i="4"/>
  <c r="H1499" i="4"/>
  <c r="L1499" i="4"/>
  <c r="N1499" i="4" a="1"/>
  <c r="N1499" i="4"/>
  <c r="O1499" i="4"/>
  <c r="M1499" i="4"/>
  <c r="R1499" i="4"/>
  <c r="S1499" i="4" a="1"/>
  <c r="S1499" i="4"/>
  <c r="T1499" i="4" a="1"/>
  <c r="T1499" i="4"/>
  <c r="U1499" i="4" a="1"/>
  <c r="U1499" i="4"/>
  <c r="F1500" i="4"/>
  <c r="G1500" i="4"/>
  <c r="H1500" i="4"/>
  <c r="L1500" i="4"/>
  <c r="N1500" i="4" a="1"/>
  <c r="N1500" i="4"/>
  <c r="O1500" i="4"/>
  <c r="M1500" i="4"/>
  <c r="R1500" i="4"/>
  <c r="S1500" i="4" a="1"/>
  <c r="S1500" i="4"/>
  <c r="T1500" i="4" a="1"/>
  <c r="T1500" i="4"/>
  <c r="U1500" i="4" a="1"/>
  <c r="U1500" i="4"/>
  <c r="F1501" i="4"/>
  <c r="G1501" i="4"/>
  <c r="H1501" i="4"/>
  <c r="L1501" i="4"/>
  <c r="N1501" i="4" a="1"/>
  <c r="N1501" i="4"/>
  <c r="M1501" i="4"/>
  <c r="R1501" i="4"/>
  <c r="S1501" i="4" a="1"/>
  <c r="S1501" i="4"/>
  <c r="T1501" i="4" a="1"/>
  <c r="T1501" i="4"/>
  <c r="U1501" i="4" a="1"/>
  <c r="U1501" i="4"/>
  <c r="F1502" i="4"/>
  <c r="G1502" i="4"/>
  <c r="H1502" i="4"/>
  <c r="L1502" i="4"/>
  <c r="N1502" i="4" a="1"/>
  <c r="N1502" i="4"/>
  <c r="M1502" i="4"/>
  <c r="R1502" i="4"/>
  <c r="S1502" i="4" a="1"/>
  <c r="S1502" i="4"/>
  <c r="T1502" i="4" a="1"/>
  <c r="T1502" i="4"/>
  <c r="U1502" i="4" a="1"/>
  <c r="U1502" i="4"/>
  <c r="F1503" i="4"/>
  <c r="G1503" i="4"/>
  <c r="H1503" i="4"/>
  <c r="L1503" i="4"/>
  <c r="N1503" i="4" a="1"/>
  <c r="N1503" i="4"/>
  <c r="M1503" i="4"/>
  <c r="R1503" i="4"/>
  <c r="S1503" i="4" a="1"/>
  <c r="S1503" i="4"/>
  <c r="T1503" i="4" a="1"/>
  <c r="T1503" i="4"/>
  <c r="U1503" i="4" a="1"/>
  <c r="U1503" i="4"/>
  <c r="F1504" i="4"/>
  <c r="G1504" i="4"/>
  <c r="H1504" i="4"/>
  <c r="L1504" i="4"/>
  <c r="N1504" i="4" a="1"/>
  <c r="N1504" i="4"/>
  <c r="P1504" i="4"/>
  <c r="Q1504" i="4"/>
  <c r="M1504" i="4"/>
  <c r="R1504" i="4"/>
  <c r="S1504" i="4" a="1"/>
  <c r="S1504" i="4"/>
  <c r="T1504" i="4" a="1"/>
  <c r="T1504" i="4"/>
  <c r="U1504" i="4" a="1"/>
  <c r="U1504" i="4"/>
  <c r="F1505" i="4"/>
  <c r="G1505" i="4"/>
  <c r="H1505" i="4"/>
  <c r="L1505" i="4"/>
  <c r="N1505" i="4" a="1"/>
  <c r="N1505" i="4"/>
  <c r="M1505" i="4"/>
  <c r="R1505" i="4"/>
  <c r="S1505" i="4" a="1"/>
  <c r="S1505" i="4"/>
  <c r="T1505" i="4" a="1"/>
  <c r="T1505" i="4"/>
  <c r="U1505" i="4" a="1"/>
  <c r="U1505" i="4"/>
  <c r="F1506" i="4"/>
  <c r="G1506" i="4"/>
  <c r="H1506" i="4"/>
  <c r="L1506" i="4"/>
  <c r="N1506" i="4" a="1"/>
  <c r="N1506" i="4"/>
  <c r="M1506" i="4"/>
  <c r="R1506" i="4"/>
  <c r="S1506" i="4" a="1"/>
  <c r="S1506" i="4"/>
  <c r="T1506" i="4" a="1"/>
  <c r="T1506" i="4"/>
  <c r="U1506" i="4" a="1"/>
  <c r="U1506" i="4"/>
  <c r="F1507" i="4"/>
  <c r="G1507" i="4"/>
  <c r="H1507" i="4"/>
  <c r="L1507" i="4"/>
  <c r="N1507" i="4" a="1"/>
  <c r="N1507" i="4"/>
  <c r="M1507" i="4"/>
  <c r="R1507" i="4"/>
  <c r="S1507" i="4" a="1"/>
  <c r="S1507" i="4"/>
  <c r="T1507" i="4" a="1"/>
  <c r="T1507" i="4"/>
  <c r="U1507" i="4" a="1"/>
  <c r="U1507" i="4"/>
  <c r="F1508" i="4"/>
  <c r="G1508" i="4"/>
  <c r="H1508" i="4"/>
  <c r="L1508" i="4"/>
  <c r="N1508" i="4" a="1"/>
  <c r="N1508" i="4"/>
  <c r="P1508" i="4"/>
  <c r="Q1508" i="4"/>
  <c r="M1508" i="4"/>
  <c r="R1508" i="4"/>
  <c r="S1508" i="4" a="1"/>
  <c r="S1508" i="4"/>
  <c r="T1508" i="4" a="1"/>
  <c r="T1508" i="4"/>
  <c r="U1508" i="4" a="1"/>
  <c r="U1508" i="4"/>
  <c r="F1509" i="4"/>
  <c r="G1509" i="4"/>
  <c r="H1509" i="4"/>
  <c r="L1509" i="4"/>
  <c r="N1509" i="4" a="1"/>
  <c r="N1509" i="4"/>
  <c r="M1509" i="4"/>
  <c r="R1509" i="4"/>
  <c r="S1509" i="4" a="1"/>
  <c r="S1509" i="4"/>
  <c r="T1509" i="4" a="1"/>
  <c r="T1509" i="4"/>
  <c r="U1509" i="4" a="1"/>
  <c r="U1509" i="4"/>
  <c r="F1510" i="4"/>
  <c r="G1510" i="4"/>
  <c r="H1510" i="4"/>
  <c r="L1510" i="4"/>
  <c r="N1510" i="4" a="1"/>
  <c r="N1510" i="4"/>
  <c r="M1510" i="4"/>
  <c r="R1510" i="4"/>
  <c r="S1510" i="4" a="1"/>
  <c r="S1510" i="4"/>
  <c r="T1510" i="4" a="1"/>
  <c r="T1510" i="4"/>
  <c r="U1510" i="4" a="1"/>
  <c r="U1510" i="4"/>
  <c r="F1511" i="4"/>
  <c r="G1511" i="4"/>
  <c r="H1511" i="4"/>
  <c r="L1511" i="4"/>
  <c r="N1511" i="4" a="1"/>
  <c r="N1511" i="4"/>
  <c r="M1511" i="4"/>
  <c r="R1511" i="4"/>
  <c r="S1511" i="4" a="1"/>
  <c r="S1511" i="4"/>
  <c r="T1511" i="4" a="1"/>
  <c r="T1511" i="4"/>
  <c r="U1511" i="4" a="1"/>
  <c r="U1511" i="4"/>
  <c r="F1512" i="4"/>
  <c r="G1512" i="4"/>
  <c r="H1512" i="4"/>
  <c r="L1512" i="4"/>
  <c r="N1512" i="4" a="1"/>
  <c r="N1512" i="4"/>
  <c r="M1512" i="4"/>
  <c r="R1512" i="4"/>
  <c r="S1512" i="4" a="1"/>
  <c r="S1512" i="4"/>
  <c r="T1512" i="4" a="1"/>
  <c r="T1512" i="4"/>
  <c r="U1512" i="4" a="1"/>
  <c r="U1512" i="4"/>
  <c r="F1513" i="4"/>
  <c r="G1513" i="4"/>
  <c r="H1513" i="4"/>
  <c r="L1513" i="4"/>
  <c r="N1513" i="4" a="1"/>
  <c r="N1513" i="4"/>
  <c r="M1513" i="4"/>
  <c r="R1513" i="4"/>
  <c r="S1513" i="4" a="1"/>
  <c r="S1513" i="4"/>
  <c r="T1513" i="4" a="1"/>
  <c r="T1513" i="4"/>
  <c r="U1513" i="4" a="1"/>
  <c r="U1513" i="4"/>
  <c r="F1514" i="4"/>
  <c r="G1514" i="4"/>
  <c r="H1514" i="4"/>
  <c r="L1514" i="4"/>
  <c r="N1514" i="4" a="1"/>
  <c r="N1514" i="4"/>
  <c r="M1514" i="4"/>
  <c r="R1514" i="4"/>
  <c r="S1514" i="4" a="1"/>
  <c r="S1514" i="4"/>
  <c r="T1514" i="4" a="1"/>
  <c r="T1514" i="4"/>
  <c r="U1514" i="4" a="1"/>
  <c r="U1514" i="4"/>
  <c r="F1515" i="4"/>
  <c r="G1515" i="4"/>
  <c r="H1515" i="4"/>
  <c r="L1515" i="4"/>
  <c r="N1515" i="4" a="1"/>
  <c r="N1515" i="4"/>
  <c r="M1515" i="4"/>
  <c r="R1515" i="4"/>
  <c r="S1515" i="4" a="1"/>
  <c r="S1515" i="4"/>
  <c r="T1515" i="4" a="1"/>
  <c r="T1515" i="4"/>
  <c r="U1515" i="4" a="1"/>
  <c r="U1515" i="4"/>
  <c r="F1516" i="4"/>
  <c r="G1516" i="4"/>
  <c r="H1516" i="4"/>
  <c r="L1516" i="4"/>
  <c r="N1516" i="4" a="1"/>
  <c r="N1516" i="4"/>
  <c r="M1516" i="4"/>
  <c r="R1516" i="4"/>
  <c r="S1516" i="4" a="1"/>
  <c r="S1516" i="4"/>
  <c r="T1516" i="4" a="1"/>
  <c r="T1516" i="4"/>
  <c r="U1516" i="4" a="1"/>
  <c r="U1516" i="4"/>
  <c r="F1517" i="4"/>
  <c r="G1517" i="4"/>
  <c r="H1517" i="4"/>
  <c r="L1517" i="4"/>
  <c r="N1517" i="4" a="1"/>
  <c r="N1517" i="4"/>
  <c r="M1517" i="4"/>
  <c r="R1517" i="4"/>
  <c r="S1517" i="4" a="1"/>
  <c r="S1517" i="4"/>
  <c r="T1517" i="4" a="1"/>
  <c r="T1517" i="4"/>
  <c r="U1517" i="4" a="1"/>
  <c r="U1517" i="4"/>
  <c r="F1518" i="4"/>
  <c r="G1518" i="4"/>
  <c r="H1518" i="4"/>
  <c r="L1518" i="4"/>
  <c r="N1518" i="4" a="1"/>
  <c r="N1518" i="4"/>
  <c r="M1518" i="4"/>
  <c r="R1518" i="4"/>
  <c r="S1518" i="4" a="1"/>
  <c r="S1518" i="4"/>
  <c r="T1518" i="4" a="1"/>
  <c r="T1518" i="4"/>
  <c r="U1518" i="4" a="1"/>
  <c r="U1518" i="4"/>
  <c r="F1519" i="4"/>
  <c r="G1519" i="4"/>
  <c r="H1519" i="4"/>
  <c r="L1519" i="4"/>
  <c r="N1519" i="4" a="1"/>
  <c r="N1519" i="4"/>
  <c r="M1519" i="4"/>
  <c r="R1519" i="4"/>
  <c r="S1519" i="4" a="1"/>
  <c r="S1519" i="4"/>
  <c r="T1519" i="4" a="1"/>
  <c r="T1519" i="4"/>
  <c r="U1519" i="4" a="1"/>
  <c r="U1519" i="4"/>
  <c r="F1520" i="4"/>
  <c r="G1520" i="4"/>
  <c r="H1520" i="4"/>
  <c r="L1520" i="4"/>
  <c r="N1520" i="4" a="1"/>
  <c r="N1520" i="4"/>
  <c r="M1520" i="4"/>
  <c r="R1520" i="4"/>
  <c r="S1520" i="4" a="1"/>
  <c r="S1520" i="4"/>
  <c r="T1520" i="4" a="1"/>
  <c r="T1520" i="4"/>
  <c r="U1520" i="4" a="1"/>
  <c r="U1520" i="4"/>
  <c r="F1521" i="4"/>
  <c r="G1521" i="4"/>
  <c r="H1521" i="4"/>
  <c r="L1521" i="4"/>
  <c r="N1521" i="4" a="1"/>
  <c r="N1521" i="4"/>
  <c r="M1521" i="4"/>
  <c r="R1521" i="4"/>
  <c r="S1521" i="4" a="1"/>
  <c r="S1521" i="4"/>
  <c r="T1521" i="4" a="1"/>
  <c r="T1521" i="4"/>
  <c r="U1521" i="4" a="1"/>
  <c r="U1521" i="4"/>
  <c r="F1522" i="4"/>
  <c r="G1522" i="4"/>
  <c r="H1522" i="4"/>
  <c r="L1522" i="4"/>
  <c r="N1522" i="4" a="1"/>
  <c r="N1522" i="4"/>
  <c r="M1522" i="4"/>
  <c r="R1522" i="4"/>
  <c r="S1522" i="4" a="1"/>
  <c r="S1522" i="4"/>
  <c r="T1522" i="4" a="1"/>
  <c r="T1522" i="4"/>
  <c r="U1522" i="4" a="1"/>
  <c r="U1522" i="4"/>
  <c r="F1523" i="4"/>
  <c r="G1523" i="4"/>
  <c r="H1523" i="4"/>
  <c r="L1523" i="4"/>
  <c r="N1523" i="4" a="1"/>
  <c r="N1523" i="4"/>
  <c r="M1523" i="4"/>
  <c r="R1523" i="4"/>
  <c r="S1523" i="4" a="1"/>
  <c r="S1523" i="4"/>
  <c r="T1523" i="4" a="1"/>
  <c r="T1523" i="4"/>
  <c r="U1523" i="4" a="1"/>
  <c r="U1523" i="4"/>
  <c r="F1524" i="4"/>
  <c r="G1524" i="4"/>
  <c r="H1524" i="4"/>
  <c r="L1524" i="4"/>
  <c r="N1524" i="4" a="1"/>
  <c r="N1524" i="4"/>
  <c r="P1524" i="4"/>
  <c r="Q1524" i="4"/>
  <c r="M1524" i="4"/>
  <c r="R1524" i="4"/>
  <c r="S1524" i="4" a="1"/>
  <c r="S1524" i="4"/>
  <c r="T1524" i="4" a="1"/>
  <c r="T1524" i="4"/>
  <c r="U1524" i="4" a="1"/>
  <c r="U1524" i="4"/>
  <c r="F1525" i="4"/>
  <c r="G1525" i="4"/>
  <c r="H1525" i="4"/>
  <c r="L1525" i="4"/>
  <c r="N1525" i="4" a="1"/>
  <c r="N1525" i="4"/>
  <c r="M1525" i="4"/>
  <c r="R1525" i="4"/>
  <c r="S1525" i="4" a="1"/>
  <c r="S1525" i="4"/>
  <c r="T1525" i="4" a="1"/>
  <c r="T1525" i="4"/>
  <c r="U1525" i="4" a="1"/>
  <c r="U1525" i="4"/>
  <c r="F1526" i="4"/>
  <c r="G1526" i="4"/>
  <c r="H1526" i="4"/>
  <c r="L1526" i="4"/>
  <c r="N1526" i="4" a="1"/>
  <c r="N1526" i="4"/>
  <c r="M1526" i="4"/>
  <c r="R1526" i="4"/>
  <c r="S1526" i="4" a="1"/>
  <c r="S1526" i="4"/>
  <c r="T1526" i="4" a="1"/>
  <c r="T1526" i="4"/>
  <c r="U1526" i="4" a="1"/>
  <c r="U1526" i="4"/>
  <c r="F1527" i="4"/>
  <c r="G1527" i="4"/>
  <c r="H1527" i="4"/>
  <c r="L1527" i="4"/>
  <c r="N1527" i="4" a="1"/>
  <c r="N1527" i="4"/>
  <c r="M1527" i="4"/>
  <c r="R1527" i="4"/>
  <c r="S1527" i="4" a="1"/>
  <c r="S1527" i="4"/>
  <c r="T1527" i="4" a="1"/>
  <c r="T1527" i="4"/>
  <c r="U1527" i="4" a="1"/>
  <c r="U1527" i="4"/>
  <c r="F1528" i="4"/>
  <c r="G1528" i="4"/>
  <c r="H1528" i="4"/>
  <c r="L1528" i="4"/>
  <c r="N1528" i="4" a="1"/>
  <c r="N1528" i="4"/>
  <c r="M1528" i="4"/>
  <c r="R1528" i="4"/>
  <c r="S1528" i="4" a="1"/>
  <c r="S1528" i="4"/>
  <c r="T1528" i="4" a="1"/>
  <c r="T1528" i="4"/>
  <c r="U1528" i="4" a="1"/>
  <c r="U1528" i="4"/>
  <c r="F1529" i="4"/>
  <c r="G1529" i="4"/>
  <c r="H1529" i="4"/>
  <c r="L1529" i="4"/>
  <c r="N1529" i="4" a="1"/>
  <c r="N1529" i="4"/>
  <c r="M1529" i="4"/>
  <c r="R1529" i="4"/>
  <c r="S1529" i="4" a="1"/>
  <c r="S1529" i="4"/>
  <c r="T1529" i="4" a="1"/>
  <c r="T1529" i="4"/>
  <c r="U1529" i="4" a="1"/>
  <c r="U1529" i="4"/>
  <c r="F1530" i="4"/>
  <c r="G1530" i="4"/>
  <c r="H1530" i="4"/>
  <c r="L1530" i="4"/>
  <c r="N1530" i="4" a="1"/>
  <c r="N1530" i="4"/>
  <c r="O1530" i="4"/>
  <c r="M1530" i="4"/>
  <c r="R1530" i="4"/>
  <c r="S1530" i="4" a="1"/>
  <c r="S1530" i="4"/>
  <c r="T1530" i="4" a="1"/>
  <c r="T1530" i="4"/>
  <c r="U1530" i="4" a="1"/>
  <c r="U1530" i="4"/>
  <c r="F1531" i="4"/>
  <c r="G1531" i="4"/>
  <c r="H1531" i="4"/>
  <c r="L1531" i="4"/>
  <c r="N1531" i="4" a="1"/>
  <c r="N1531" i="4"/>
  <c r="M1531" i="4"/>
  <c r="R1531" i="4"/>
  <c r="S1531" i="4" a="1"/>
  <c r="S1531" i="4"/>
  <c r="T1531" i="4" a="1"/>
  <c r="T1531" i="4"/>
  <c r="U1531" i="4" a="1"/>
  <c r="U1531" i="4"/>
  <c r="F1532" i="4"/>
  <c r="G1532" i="4"/>
  <c r="H1532" i="4"/>
  <c r="L1532" i="4"/>
  <c r="N1532" i="4" a="1"/>
  <c r="N1532" i="4"/>
  <c r="M1532" i="4"/>
  <c r="R1532" i="4"/>
  <c r="S1532" i="4" a="1"/>
  <c r="S1532" i="4"/>
  <c r="T1532" i="4" a="1"/>
  <c r="T1532" i="4"/>
  <c r="U1532" i="4" a="1"/>
  <c r="U1532" i="4"/>
  <c r="F1533" i="4"/>
  <c r="G1533" i="4"/>
  <c r="H1533" i="4"/>
  <c r="L1533" i="4"/>
  <c r="N1533" i="4" a="1"/>
  <c r="N1533" i="4"/>
  <c r="M1533" i="4"/>
  <c r="R1533" i="4"/>
  <c r="S1533" i="4" a="1"/>
  <c r="S1533" i="4"/>
  <c r="T1533" i="4" a="1"/>
  <c r="T1533" i="4"/>
  <c r="U1533" i="4" a="1"/>
  <c r="U1533" i="4"/>
  <c r="F1534" i="4"/>
  <c r="G1534" i="4"/>
  <c r="H1534" i="4"/>
  <c r="L1534" i="4"/>
  <c r="N1534" i="4" a="1"/>
  <c r="N1534" i="4"/>
  <c r="M1534" i="4"/>
  <c r="R1534" i="4"/>
  <c r="S1534" i="4" a="1"/>
  <c r="S1534" i="4"/>
  <c r="T1534" i="4" a="1"/>
  <c r="T1534" i="4"/>
  <c r="U1534" i="4" a="1"/>
  <c r="U1534" i="4"/>
  <c r="F1535" i="4"/>
  <c r="G1535" i="4"/>
  <c r="H1535" i="4"/>
  <c r="L1535" i="4"/>
  <c r="N1535" i="4" a="1"/>
  <c r="N1535" i="4"/>
  <c r="P1535" i="4"/>
  <c r="Q1535" i="4"/>
  <c r="M1535" i="4"/>
  <c r="R1535" i="4"/>
  <c r="S1535" i="4" a="1"/>
  <c r="S1535" i="4"/>
  <c r="T1535" i="4" a="1"/>
  <c r="T1535" i="4"/>
  <c r="U1535" i="4" a="1"/>
  <c r="U1535" i="4"/>
  <c r="F1536" i="4"/>
  <c r="G1536" i="4"/>
  <c r="H1536" i="4"/>
  <c r="L1536" i="4"/>
  <c r="N1536" i="4" a="1"/>
  <c r="N1536" i="4"/>
  <c r="M1536" i="4"/>
  <c r="R1536" i="4"/>
  <c r="S1536" i="4" a="1"/>
  <c r="S1536" i="4"/>
  <c r="T1536" i="4" a="1"/>
  <c r="T1536" i="4"/>
  <c r="U1536" i="4" a="1"/>
  <c r="U1536" i="4"/>
  <c r="F1537" i="4"/>
  <c r="G1537" i="4"/>
  <c r="H1537" i="4"/>
  <c r="L1537" i="4"/>
  <c r="N1537" i="4" a="1"/>
  <c r="N1537" i="4"/>
  <c r="M1537" i="4"/>
  <c r="R1537" i="4"/>
  <c r="S1537" i="4" a="1"/>
  <c r="S1537" i="4"/>
  <c r="T1537" i="4" a="1"/>
  <c r="T1537" i="4"/>
  <c r="U1537" i="4" a="1"/>
  <c r="U1537" i="4"/>
  <c r="F1538" i="4"/>
  <c r="G1538" i="4"/>
  <c r="H1538" i="4"/>
  <c r="L1538" i="4"/>
  <c r="N1538" i="4" a="1"/>
  <c r="N1538" i="4"/>
  <c r="M1538" i="4"/>
  <c r="R1538" i="4"/>
  <c r="S1538" i="4" a="1"/>
  <c r="S1538" i="4"/>
  <c r="T1538" i="4" a="1"/>
  <c r="T1538" i="4"/>
  <c r="U1538" i="4" a="1"/>
  <c r="U1538" i="4"/>
  <c r="F1539" i="4"/>
  <c r="G1539" i="4"/>
  <c r="H1539" i="4"/>
  <c r="L1539" i="4"/>
  <c r="N1539" i="4" a="1"/>
  <c r="N1539" i="4"/>
  <c r="M1539" i="4"/>
  <c r="R1539" i="4"/>
  <c r="S1539" i="4" a="1"/>
  <c r="S1539" i="4"/>
  <c r="T1539" i="4" a="1"/>
  <c r="T1539" i="4"/>
  <c r="U1539" i="4" a="1"/>
  <c r="U1539" i="4"/>
  <c r="F1540" i="4"/>
  <c r="G1540" i="4"/>
  <c r="H1540" i="4"/>
  <c r="L1540" i="4"/>
  <c r="N1540" i="4" a="1"/>
  <c r="N1540" i="4"/>
  <c r="M1540" i="4"/>
  <c r="R1540" i="4"/>
  <c r="S1540" i="4" a="1"/>
  <c r="S1540" i="4"/>
  <c r="T1540" i="4" a="1"/>
  <c r="T1540" i="4"/>
  <c r="U1540" i="4" a="1"/>
  <c r="U1540" i="4"/>
  <c r="F1541" i="4"/>
  <c r="G1541" i="4"/>
  <c r="H1541" i="4"/>
  <c r="L1541" i="4"/>
  <c r="N1541" i="4" a="1"/>
  <c r="N1541" i="4"/>
  <c r="M1541" i="4"/>
  <c r="R1541" i="4"/>
  <c r="S1541" i="4" a="1"/>
  <c r="S1541" i="4"/>
  <c r="T1541" i="4" a="1"/>
  <c r="T1541" i="4"/>
  <c r="U1541" i="4" a="1"/>
  <c r="U1541" i="4"/>
  <c r="F1542" i="4"/>
  <c r="G1542" i="4"/>
  <c r="H1542" i="4"/>
  <c r="L1542" i="4"/>
  <c r="N1542" i="4" a="1"/>
  <c r="N1542" i="4"/>
  <c r="O1542" i="4"/>
  <c r="M1542" i="4"/>
  <c r="R1542" i="4"/>
  <c r="S1542" i="4" a="1"/>
  <c r="S1542" i="4"/>
  <c r="T1542" i="4" a="1"/>
  <c r="T1542" i="4"/>
  <c r="U1542" i="4" a="1"/>
  <c r="U1542" i="4"/>
  <c r="F1543" i="4"/>
  <c r="G1543" i="4"/>
  <c r="H1543" i="4"/>
  <c r="L1543" i="4"/>
  <c r="N1543" i="4" a="1"/>
  <c r="N1543" i="4"/>
  <c r="M1543" i="4"/>
  <c r="R1543" i="4"/>
  <c r="S1543" i="4" a="1"/>
  <c r="S1543" i="4"/>
  <c r="T1543" i="4" a="1"/>
  <c r="T1543" i="4"/>
  <c r="U1543" i="4" a="1"/>
  <c r="U1543" i="4"/>
  <c r="F1544" i="4"/>
  <c r="G1544" i="4"/>
  <c r="H1544" i="4"/>
  <c r="L1544" i="4"/>
  <c r="N1544" i="4" a="1"/>
  <c r="N1544" i="4"/>
  <c r="M1544" i="4"/>
  <c r="R1544" i="4"/>
  <c r="S1544" i="4" a="1"/>
  <c r="S1544" i="4"/>
  <c r="T1544" i="4" a="1"/>
  <c r="T1544" i="4"/>
  <c r="U1544" i="4" a="1"/>
  <c r="U1544" i="4"/>
  <c r="F1545" i="4"/>
  <c r="G1545" i="4"/>
  <c r="H1545" i="4"/>
  <c r="L1545" i="4"/>
  <c r="N1545" i="4" a="1"/>
  <c r="N1545" i="4"/>
  <c r="M1545" i="4"/>
  <c r="R1545" i="4"/>
  <c r="S1545" i="4" a="1"/>
  <c r="S1545" i="4"/>
  <c r="T1545" i="4" a="1"/>
  <c r="T1545" i="4"/>
  <c r="U1545" i="4" a="1"/>
  <c r="U1545" i="4"/>
  <c r="F1546" i="4"/>
  <c r="G1546" i="4"/>
  <c r="H1546" i="4"/>
  <c r="L1546" i="4"/>
  <c r="N1546" i="4" a="1"/>
  <c r="N1546" i="4"/>
  <c r="M1546" i="4"/>
  <c r="R1546" i="4"/>
  <c r="S1546" i="4" a="1"/>
  <c r="S1546" i="4"/>
  <c r="T1546" i="4" a="1"/>
  <c r="T1546" i="4"/>
  <c r="U1546" i="4" a="1"/>
  <c r="U1546" i="4"/>
  <c r="F1547" i="4"/>
  <c r="G1547" i="4"/>
  <c r="H1547" i="4"/>
  <c r="L1547" i="4"/>
  <c r="N1547" i="4" a="1"/>
  <c r="N1547" i="4"/>
  <c r="M1547" i="4"/>
  <c r="R1547" i="4"/>
  <c r="S1547" i="4" a="1"/>
  <c r="S1547" i="4"/>
  <c r="T1547" i="4" a="1"/>
  <c r="T1547" i="4"/>
  <c r="U1547" i="4" a="1"/>
  <c r="U1547" i="4"/>
  <c r="F1548" i="4"/>
  <c r="G1548" i="4"/>
  <c r="H1548" i="4"/>
  <c r="L1548" i="4"/>
  <c r="N1548" i="4" a="1"/>
  <c r="N1548" i="4"/>
  <c r="M1548" i="4"/>
  <c r="R1548" i="4"/>
  <c r="S1548" i="4" a="1"/>
  <c r="S1548" i="4"/>
  <c r="T1548" i="4" a="1"/>
  <c r="T1548" i="4"/>
  <c r="U1548" i="4" a="1"/>
  <c r="U1548" i="4"/>
  <c r="F1549" i="4"/>
  <c r="G1549" i="4"/>
  <c r="H1549" i="4"/>
  <c r="L1549" i="4"/>
  <c r="N1549" i="4" a="1"/>
  <c r="N1549" i="4"/>
  <c r="M1549" i="4"/>
  <c r="R1549" i="4"/>
  <c r="S1549" i="4" a="1"/>
  <c r="S1549" i="4"/>
  <c r="T1549" i="4" a="1"/>
  <c r="T1549" i="4"/>
  <c r="U1549" i="4" a="1"/>
  <c r="U1549" i="4"/>
  <c r="F1550" i="4"/>
  <c r="G1550" i="4"/>
  <c r="H1550" i="4"/>
  <c r="L1550" i="4"/>
  <c r="N1550" i="4" a="1"/>
  <c r="N1550" i="4"/>
  <c r="M1550" i="4"/>
  <c r="R1550" i="4"/>
  <c r="S1550" i="4" a="1"/>
  <c r="S1550" i="4"/>
  <c r="T1550" i="4" a="1"/>
  <c r="T1550" i="4"/>
  <c r="U1550" i="4" a="1"/>
  <c r="U1550" i="4"/>
  <c r="F1551" i="4"/>
  <c r="G1551" i="4"/>
  <c r="H1551" i="4"/>
  <c r="L1551" i="4"/>
  <c r="N1551" i="4" a="1"/>
  <c r="N1551" i="4"/>
  <c r="M1551" i="4"/>
  <c r="R1551" i="4"/>
  <c r="S1551" i="4" a="1"/>
  <c r="S1551" i="4"/>
  <c r="T1551" i="4" a="1"/>
  <c r="T1551" i="4"/>
  <c r="U1551" i="4" a="1"/>
  <c r="U1551" i="4"/>
  <c r="F1552" i="4"/>
  <c r="G1552" i="4"/>
  <c r="H1552" i="4"/>
  <c r="L1552" i="4"/>
  <c r="N1552" i="4" a="1"/>
  <c r="N1552" i="4"/>
  <c r="M1552" i="4"/>
  <c r="R1552" i="4"/>
  <c r="S1552" i="4" a="1"/>
  <c r="S1552" i="4"/>
  <c r="T1552" i="4" a="1"/>
  <c r="T1552" i="4"/>
  <c r="U1552" i="4" a="1"/>
  <c r="U1552" i="4"/>
  <c r="F1553" i="4"/>
  <c r="G1553" i="4"/>
  <c r="H1553" i="4"/>
  <c r="L1553" i="4"/>
  <c r="N1553" i="4" a="1"/>
  <c r="N1553" i="4"/>
  <c r="M1553" i="4"/>
  <c r="R1553" i="4"/>
  <c r="S1553" i="4" a="1"/>
  <c r="S1553" i="4"/>
  <c r="T1553" i="4" a="1"/>
  <c r="T1553" i="4"/>
  <c r="U1553" i="4" a="1"/>
  <c r="U1553" i="4"/>
  <c r="F1554" i="4"/>
  <c r="G1554" i="4"/>
  <c r="H1554" i="4"/>
  <c r="L1554" i="4"/>
  <c r="N1554" i="4" a="1"/>
  <c r="N1554" i="4"/>
  <c r="O1554" i="4"/>
  <c r="M1554" i="4"/>
  <c r="R1554" i="4"/>
  <c r="S1554" i="4" a="1"/>
  <c r="S1554" i="4"/>
  <c r="T1554" i="4" a="1"/>
  <c r="T1554" i="4"/>
  <c r="U1554" i="4" a="1"/>
  <c r="U1554" i="4"/>
  <c r="F1555" i="4"/>
  <c r="G1555" i="4"/>
  <c r="H1555" i="4"/>
  <c r="L1555" i="4"/>
  <c r="N1555" i="4" a="1"/>
  <c r="N1555" i="4"/>
  <c r="M1555" i="4"/>
  <c r="R1555" i="4"/>
  <c r="S1555" i="4" a="1"/>
  <c r="S1555" i="4"/>
  <c r="T1555" i="4" a="1"/>
  <c r="T1555" i="4"/>
  <c r="U1555" i="4" a="1"/>
  <c r="U1555" i="4"/>
  <c r="F1556" i="4"/>
  <c r="G1556" i="4"/>
  <c r="H1556" i="4"/>
  <c r="L1556" i="4"/>
  <c r="N1556" i="4" a="1"/>
  <c r="N1556" i="4"/>
  <c r="M1556" i="4"/>
  <c r="R1556" i="4"/>
  <c r="S1556" i="4" a="1"/>
  <c r="S1556" i="4"/>
  <c r="T1556" i="4" a="1"/>
  <c r="T1556" i="4"/>
  <c r="U1556" i="4" a="1"/>
  <c r="U1556" i="4"/>
  <c r="F1557" i="4"/>
  <c r="G1557" i="4"/>
  <c r="H1557" i="4"/>
  <c r="L1557" i="4"/>
  <c r="N1557" i="4" a="1"/>
  <c r="N1557" i="4"/>
  <c r="O1557" i="4"/>
  <c r="M1557" i="4"/>
  <c r="R1557" i="4"/>
  <c r="S1557" i="4" a="1"/>
  <c r="S1557" i="4"/>
  <c r="T1557" i="4" a="1"/>
  <c r="T1557" i="4"/>
  <c r="U1557" i="4" a="1"/>
  <c r="U1557" i="4"/>
  <c r="F1558" i="4"/>
  <c r="G1558" i="4"/>
  <c r="H1558" i="4"/>
  <c r="L1558" i="4"/>
  <c r="N1558" i="4" a="1"/>
  <c r="N1558" i="4"/>
  <c r="M1558" i="4"/>
  <c r="R1558" i="4"/>
  <c r="S1558" i="4" a="1"/>
  <c r="S1558" i="4"/>
  <c r="T1558" i="4" a="1"/>
  <c r="T1558" i="4"/>
  <c r="U1558" i="4" a="1"/>
  <c r="U1558" i="4"/>
  <c r="F1559" i="4"/>
  <c r="G1559" i="4"/>
  <c r="H1559" i="4"/>
  <c r="L1559" i="4"/>
  <c r="N1559" i="4" a="1"/>
  <c r="N1559" i="4"/>
  <c r="M1559" i="4"/>
  <c r="R1559" i="4"/>
  <c r="S1559" i="4" a="1"/>
  <c r="S1559" i="4"/>
  <c r="T1559" i="4" a="1"/>
  <c r="T1559" i="4"/>
  <c r="U1559" i="4" a="1"/>
  <c r="U1559" i="4"/>
  <c r="F1560" i="4"/>
  <c r="G1560" i="4"/>
  <c r="H1560" i="4"/>
  <c r="L1560" i="4"/>
  <c r="N1560" i="4" a="1"/>
  <c r="N1560" i="4"/>
  <c r="M1560" i="4"/>
  <c r="R1560" i="4"/>
  <c r="S1560" i="4" a="1"/>
  <c r="S1560" i="4"/>
  <c r="T1560" i="4" a="1"/>
  <c r="T1560" i="4"/>
  <c r="U1560" i="4" a="1"/>
  <c r="U1560" i="4"/>
  <c r="F1561" i="4"/>
  <c r="G1561" i="4"/>
  <c r="H1561" i="4"/>
  <c r="L1561" i="4"/>
  <c r="N1561" i="4" a="1"/>
  <c r="N1561" i="4"/>
  <c r="P1561" i="4"/>
  <c r="Q1561" i="4"/>
  <c r="M1561" i="4"/>
  <c r="R1561" i="4"/>
  <c r="S1561" i="4" a="1"/>
  <c r="S1561" i="4"/>
  <c r="T1561" i="4" a="1"/>
  <c r="T1561" i="4"/>
  <c r="U1561" i="4" a="1"/>
  <c r="U1561" i="4"/>
  <c r="F1562" i="4"/>
  <c r="G1562" i="4"/>
  <c r="H1562" i="4"/>
  <c r="L1562" i="4"/>
  <c r="N1562" i="4" a="1"/>
  <c r="N1562" i="4"/>
  <c r="M1562" i="4"/>
  <c r="R1562" i="4"/>
  <c r="S1562" i="4" a="1"/>
  <c r="S1562" i="4"/>
  <c r="T1562" i="4" a="1"/>
  <c r="T1562" i="4"/>
  <c r="U1562" i="4" a="1"/>
  <c r="U1562" i="4"/>
  <c r="F1563" i="4"/>
  <c r="G1563" i="4"/>
  <c r="H1563" i="4"/>
  <c r="L1563" i="4"/>
  <c r="N1563" i="4" a="1"/>
  <c r="N1563" i="4"/>
  <c r="O1563" i="4"/>
  <c r="M1563" i="4"/>
  <c r="R1563" i="4"/>
  <c r="S1563" i="4" a="1"/>
  <c r="S1563" i="4"/>
  <c r="T1563" i="4" a="1"/>
  <c r="T1563" i="4"/>
  <c r="U1563" i="4" a="1"/>
  <c r="U1563" i="4"/>
  <c r="F1564" i="4"/>
  <c r="G1564" i="4"/>
  <c r="H1564" i="4"/>
  <c r="L1564" i="4"/>
  <c r="N1564" i="4" a="1"/>
  <c r="N1564" i="4"/>
  <c r="M1564" i="4"/>
  <c r="R1564" i="4"/>
  <c r="S1564" i="4" a="1"/>
  <c r="S1564" i="4"/>
  <c r="T1564" i="4" a="1"/>
  <c r="T1564" i="4"/>
  <c r="U1564" i="4" a="1"/>
  <c r="U1564" i="4"/>
  <c r="F1565" i="4"/>
  <c r="G1565" i="4"/>
  <c r="H1565" i="4"/>
  <c r="L1565" i="4"/>
  <c r="N1565" i="4" a="1"/>
  <c r="N1565" i="4"/>
  <c r="M1565" i="4"/>
  <c r="R1565" i="4"/>
  <c r="S1565" i="4" a="1"/>
  <c r="S1565" i="4"/>
  <c r="T1565" i="4" a="1"/>
  <c r="T1565" i="4"/>
  <c r="U1565" i="4" a="1"/>
  <c r="U1565" i="4"/>
  <c r="F1566" i="4"/>
  <c r="G1566" i="4"/>
  <c r="H1566" i="4"/>
  <c r="L1566" i="4"/>
  <c r="N1566" i="4" a="1"/>
  <c r="N1566" i="4"/>
  <c r="M1566" i="4"/>
  <c r="R1566" i="4"/>
  <c r="S1566" i="4" a="1"/>
  <c r="S1566" i="4"/>
  <c r="T1566" i="4" a="1"/>
  <c r="T1566" i="4"/>
  <c r="U1566" i="4" a="1"/>
  <c r="U1566" i="4"/>
  <c r="F1567" i="4"/>
  <c r="G1567" i="4"/>
  <c r="H1567" i="4"/>
  <c r="L1567" i="4"/>
  <c r="N1567" i="4" a="1"/>
  <c r="N1567" i="4"/>
  <c r="M1567" i="4"/>
  <c r="R1567" i="4"/>
  <c r="S1567" i="4" a="1"/>
  <c r="S1567" i="4"/>
  <c r="T1567" i="4" a="1"/>
  <c r="T1567" i="4"/>
  <c r="U1567" i="4" a="1"/>
  <c r="U1567" i="4"/>
  <c r="F1568" i="4"/>
  <c r="G1568" i="4"/>
  <c r="H1568" i="4"/>
  <c r="L1568" i="4"/>
  <c r="N1568" i="4" a="1"/>
  <c r="N1568" i="4"/>
  <c r="M1568" i="4"/>
  <c r="R1568" i="4"/>
  <c r="S1568" i="4" a="1"/>
  <c r="S1568" i="4"/>
  <c r="T1568" i="4" a="1"/>
  <c r="T1568" i="4"/>
  <c r="U1568" i="4" a="1"/>
  <c r="U1568" i="4"/>
  <c r="F1569" i="4"/>
  <c r="G1569" i="4"/>
  <c r="H1569" i="4"/>
  <c r="L1569" i="4"/>
  <c r="N1569" i="4" a="1"/>
  <c r="N1569" i="4"/>
  <c r="M1569" i="4"/>
  <c r="R1569" i="4"/>
  <c r="S1569" i="4" a="1"/>
  <c r="S1569" i="4"/>
  <c r="T1569" i="4" a="1"/>
  <c r="T1569" i="4"/>
  <c r="U1569" i="4" a="1"/>
  <c r="U1569" i="4"/>
  <c r="F1570" i="4"/>
  <c r="G1570" i="4"/>
  <c r="H1570" i="4"/>
  <c r="L1570" i="4"/>
  <c r="N1570" i="4" a="1"/>
  <c r="N1570" i="4"/>
  <c r="M1570" i="4"/>
  <c r="R1570" i="4"/>
  <c r="S1570" i="4" a="1"/>
  <c r="S1570" i="4"/>
  <c r="T1570" i="4" a="1"/>
  <c r="T1570" i="4"/>
  <c r="U1570" i="4" a="1"/>
  <c r="U1570" i="4"/>
  <c r="F1571" i="4"/>
  <c r="G1571" i="4"/>
  <c r="H1571" i="4"/>
  <c r="L1571" i="4"/>
  <c r="N1571" i="4" a="1"/>
  <c r="N1571" i="4"/>
  <c r="O1571" i="4"/>
  <c r="M1571" i="4"/>
  <c r="R1571" i="4"/>
  <c r="S1571" i="4" a="1"/>
  <c r="S1571" i="4"/>
  <c r="T1571" i="4" a="1"/>
  <c r="T1571" i="4"/>
  <c r="U1571" i="4" a="1"/>
  <c r="U1571" i="4"/>
  <c r="F1572" i="4"/>
  <c r="G1572" i="4"/>
  <c r="H1572" i="4"/>
  <c r="L1572" i="4"/>
  <c r="N1572" i="4" a="1"/>
  <c r="N1572" i="4"/>
  <c r="M1572" i="4"/>
  <c r="R1572" i="4"/>
  <c r="S1572" i="4" a="1"/>
  <c r="S1572" i="4"/>
  <c r="T1572" i="4" a="1"/>
  <c r="T1572" i="4"/>
  <c r="U1572" i="4" a="1"/>
  <c r="U1572" i="4"/>
  <c r="F1573" i="4"/>
  <c r="G1573" i="4"/>
  <c r="H1573" i="4"/>
  <c r="L1573" i="4"/>
  <c r="N1573" i="4" a="1"/>
  <c r="N1573" i="4"/>
  <c r="M1573" i="4"/>
  <c r="R1573" i="4"/>
  <c r="S1573" i="4" a="1"/>
  <c r="S1573" i="4"/>
  <c r="T1573" i="4" a="1"/>
  <c r="T1573" i="4"/>
  <c r="U1573" i="4" a="1"/>
  <c r="U1573" i="4"/>
  <c r="F1574" i="4"/>
  <c r="G1574" i="4"/>
  <c r="H1574" i="4"/>
  <c r="L1574" i="4"/>
  <c r="N1574" i="4" a="1"/>
  <c r="N1574" i="4"/>
  <c r="M1574" i="4"/>
  <c r="R1574" i="4"/>
  <c r="S1574" i="4" a="1"/>
  <c r="S1574" i="4"/>
  <c r="T1574" i="4" a="1"/>
  <c r="T1574" i="4"/>
  <c r="U1574" i="4" a="1"/>
  <c r="U1574" i="4"/>
  <c r="F1575" i="4"/>
  <c r="G1575" i="4"/>
  <c r="H1575" i="4"/>
  <c r="L1575" i="4"/>
  <c r="N1575" i="4" a="1"/>
  <c r="N1575" i="4"/>
  <c r="M1575" i="4"/>
  <c r="R1575" i="4"/>
  <c r="S1575" i="4" a="1"/>
  <c r="S1575" i="4"/>
  <c r="T1575" i="4" a="1"/>
  <c r="T1575" i="4"/>
  <c r="U1575" i="4" a="1"/>
  <c r="U1575" i="4"/>
  <c r="F1576" i="4"/>
  <c r="G1576" i="4"/>
  <c r="H1576" i="4"/>
  <c r="L1576" i="4"/>
  <c r="N1576" i="4" a="1"/>
  <c r="N1576" i="4"/>
  <c r="M1576" i="4"/>
  <c r="R1576" i="4"/>
  <c r="S1576" i="4" a="1"/>
  <c r="S1576" i="4"/>
  <c r="T1576" i="4" a="1"/>
  <c r="T1576" i="4"/>
  <c r="U1576" i="4" a="1"/>
  <c r="U1576" i="4"/>
  <c r="F1577" i="4"/>
  <c r="G1577" i="4"/>
  <c r="H1577" i="4"/>
  <c r="L1577" i="4"/>
  <c r="N1577" i="4" a="1"/>
  <c r="N1577" i="4"/>
  <c r="M1577" i="4"/>
  <c r="R1577" i="4"/>
  <c r="S1577" i="4" a="1"/>
  <c r="S1577" i="4"/>
  <c r="T1577" i="4" a="1"/>
  <c r="T1577" i="4"/>
  <c r="U1577" i="4" a="1"/>
  <c r="U1577" i="4"/>
  <c r="F1578" i="4"/>
  <c r="G1578" i="4"/>
  <c r="H1578" i="4"/>
  <c r="L1578" i="4"/>
  <c r="N1578" i="4" a="1"/>
  <c r="N1578" i="4"/>
  <c r="M1578" i="4"/>
  <c r="R1578" i="4"/>
  <c r="S1578" i="4" a="1"/>
  <c r="S1578" i="4"/>
  <c r="T1578" i="4" a="1"/>
  <c r="T1578" i="4"/>
  <c r="U1578" i="4" a="1"/>
  <c r="U1578" i="4"/>
  <c r="F1579" i="4"/>
  <c r="G1579" i="4"/>
  <c r="H1579" i="4"/>
  <c r="L1579" i="4"/>
  <c r="N1579" i="4" a="1"/>
  <c r="N1579" i="4"/>
  <c r="P1579" i="4"/>
  <c r="Q1579" i="4"/>
  <c r="M1579" i="4"/>
  <c r="R1579" i="4"/>
  <c r="S1579" i="4" a="1"/>
  <c r="S1579" i="4"/>
  <c r="T1579" i="4" a="1"/>
  <c r="T1579" i="4"/>
  <c r="U1579" i="4" a="1"/>
  <c r="U1579" i="4"/>
  <c r="F1580" i="4"/>
  <c r="G1580" i="4"/>
  <c r="H1580" i="4"/>
  <c r="L1580" i="4"/>
  <c r="N1580" i="4" a="1"/>
  <c r="N1580" i="4"/>
  <c r="M1580" i="4"/>
  <c r="R1580" i="4"/>
  <c r="S1580" i="4" a="1"/>
  <c r="S1580" i="4"/>
  <c r="T1580" i="4" a="1"/>
  <c r="T1580" i="4"/>
  <c r="U1580" i="4" a="1"/>
  <c r="U1580" i="4"/>
  <c r="F1581" i="4"/>
  <c r="G1581" i="4"/>
  <c r="H1581" i="4"/>
  <c r="L1581" i="4"/>
  <c r="N1581" i="4" a="1"/>
  <c r="N1581" i="4"/>
  <c r="M1581" i="4"/>
  <c r="R1581" i="4"/>
  <c r="S1581" i="4" a="1"/>
  <c r="S1581" i="4"/>
  <c r="T1581" i="4" a="1"/>
  <c r="T1581" i="4"/>
  <c r="U1581" i="4" a="1"/>
  <c r="U1581" i="4"/>
  <c r="F1582" i="4"/>
  <c r="G1582" i="4"/>
  <c r="H1582" i="4"/>
  <c r="L1582" i="4"/>
  <c r="N1582" i="4" a="1"/>
  <c r="N1582" i="4"/>
  <c r="O1582" i="4"/>
  <c r="M1582" i="4"/>
  <c r="R1582" i="4"/>
  <c r="S1582" i="4" a="1"/>
  <c r="S1582" i="4"/>
  <c r="T1582" i="4" a="1"/>
  <c r="T1582" i="4"/>
  <c r="U1582" i="4" a="1"/>
  <c r="U1582" i="4"/>
  <c r="F1583" i="4"/>
  <c r="G1583" i="4"/>
  <c r="H1583" i="4"/>
  <c r="L1583" i="4"/>
  <c r="N1583" i="4" a="1"/>
  <c r="N1583" i="4"/>
  <c r="M1583" i="4"/>
  <c r="R1583" i="4"/>
  <c r="S1583" i="4" a="1"/>
  <c r="S1583" i="4"/>
  <c r="T1583" i="4" a="1"/>
  <c r="T1583" i="4"/>
  <c r="U1583" i="4" a="1"/>
  <c r="U1583" i="4"/>
  <c r="F1584" i="4"/>
  <c r="G1584" i="4"/>
  <c r="H1584" i="4"/>
  <c r="L1584" i="4"/>
  <c r="N1584" i="4" a="1"/>
  <c r="N1584" i="4"/>
  <c r="M1584" i="4"/>
  <c r="R1584" i="4"/>
  <c r="S1584" i="4" a="1"/>
  <c r="S1584" i="4"/>
  <c r="T1584" i="4" a="1"/>
  <c r="T1584" i="4"/>
  <c r="U1584" i="4" a="1"/>
  <c r="U1584" i="4"/>
  <c r="F1585" i="4"/>
  <c r="G1585" i="4"/>
  <c r="H1585" i="4"/>
  <c r="L1585" i="4"/>
  <c r="N1585" i="4" a="1"/>
  <c r="N1585" i="4"/>
  <c r="M1585" i="4"/>
  <c r="R1585" i="4"/>
  <c r="S1585" i="4" a="1"/>
  <c r="S1585" i="4"/>
  <c r="T1585" i="4" a="1"/>
  <c r="T1585" i="4"/>
  <c r="U1585" i="4" a="1"/>
  <c r="U1585" i="4"/>
  <c r="F1586" i="4"/>
  <c r="G1586" i="4"/>
  <c r="H1586" i="4"/>
  <c r="L1586" i="4"/>
  <c r="N1586" i="4" a="1"/>
  <c r="N1586" i="4"/>
  <c r="M1586" i="4"/>
  <c r="R1586" i="4"/>
  <c r="S1586" i="4" a="1"/>
  <c r="S1586" i="4"/>
  <c r="T1586" i="4" a="1"/>
  <c r="T1586" i="4"/>
  <c r="U1586" i="4" a="1"/>
  <c r="U1586" i="4"/>
  <c r="F1587" i="4"/>
  <c r="G1587" i="4"/>
  <c r="H1587" i="4"/>
  <c r="L1587" i="4"/>
  <c r="N1587" i="4" a="1"/>
  <c r="N1587" i="4"/>
  <c r="M1587" i="4"/>
  <c r="R1587" i="4"/>
  <c r="S1587" i="4" a="1"/>
  <c r="S1587" i="4"/>
  <c r="T1587" i="4" a="1"/>
  <c r="T1587" i="4"/>
  <c r="U1587" i="4" a="1"/>
  <c r="U1587" i="4"/>
  <c r="F1588" i="4"/>
  <c r="G1588" i="4"/>
  <c r="H1588" i="4"/>
  <c r="L1588" i="4"/>
  <c r="N1588" i="4" a="1"/>
  <c r="N1588" i="4"/>
  <c r="M1588" i="4"/>
  <c r="R1588" i="4"/>
  <c r="S1588" i="4" a="1"/>
  <c r="S1588" i="4"/>
  <c r="T1588" i="4" a="1"/>
  <c r="T1588" i="4"/>
  <c r="U1588" i="4" a="1"/>
  <c r="U1588" i="4"/>
  <c r="F1589" i="4"/>
  <c r="G1589" i="4"/>
  <c r="H1589" i="4"/>
  <c r="L1589" i="4"/>
  <c r="N1589" i="4" a="1"/>
  <c r="N1589" i="4"/>
  <c r="M1589" i="4"/>
  <c r="R1589" i="4"/>
  <c r="S1589" i="4" a="1"/>
  <c r="S1589" i="4"/>
  <c r="T1589" i="4" a="1"/>
  <c r="T1589" i="4"/>
  <c r="U1589" i="4" a="1"/>
  <c r="U1589" i="4"/>
  <c r="F1590" i="4"/>
  <c r="G1590" i="4"/>
  <c r="H1590" i="4"/>
  <c r="L1590" i="4"/>
  <c r="N1590" i="4" a="1"/>
  <c r="N1590" i="4"/>
  <c r="M1590" i="4"/>
  <c r="R1590" i="4"/>
  <c r="S1590" i="4" a="1"/>
  <c r="S1590" i="4"/>
  <c r="T1590" i="4" a="1"/>
  <c r="T1590" i="4"/>
  <c r="U1590" i="4" a="1"/>
  <c r="U1590" i="4"/>
  <c r="F1591" i="4"/>
  <c r="G1591" i="4"/>
  <c r="H1591" i="4"/>
  <c r="L1591" i="4"/>
  <c r="N1591" i="4" a="1"/>
  <c r="N1591" i="4"/>
  <c r="M1591" i="4"/>
  <c r="R1591" i="4"/>
  <c r="S1591" i="4" a="1"/>
  <c r="S1591" i="4"/>
  <c r="T1591" i="4" a="1"/>
  <c r="T1591" i="4"/>
  <c r="U1591" i="4" a="1"/>
  <c r="U1591" i="4"/>
  <c r="F1592" i="4"/>
  <c r="G1592" i="4"/>
  <c r="H1592" i="4"/>
  <c r="L1592" i="4"/>
  <c r="N1592" i="4" a="1"/>
  <c r="N1592" i="4"/>
  <c r="M1592" i="4"/>
  <c r="R1592" i="4"/>
  <c r="S1592" i="4" a="1"/>
  <c r="S1592" i="4"/>
  <c r="T1592" i="4" a="1"/>
  <c r="T1592" i="4"/>
  <c r="U1592" i="4" a="1"/>
  <c r="U1592" i="4"/>
  <c r="F1593" i="4"/>
  <c r="G1593" i="4"/>
  <c r="H1593" i="4"/>
  <c r="L1593" i="4"/>
  <c r="N1593" i="4" a="1"/>
  <c r="N1593" i="4"/>
  <c r="M1593" i="4"/>
  <c r="R1593" i="4"/>
  <c r="S1593" i="4" a="1"/>
  <c r="S1593" i="4"/>
  <c r="T1593" i="4" a="1"/>
  <c r="T1593" i="4"/>
  <c r="U1593" i="4" a="1"/>
  <c r="U1593" i="4"/>
  <c r="F1594" i="4"/>
  <c r="G1594" i="4"/>
  <c r="H1594" i="4"/>
  <c r="L1594" i="4"/>
  <c r="N1594" i="4" a="1"/>
  <c r="N1594" i="4"/>
  <c r="M1594" i="4"/>
  <c r="R1594" i="4"/>
  <c r="S1594" i="4" a="1"/>
  <c r="S1594" i="4"/>
  <c r="T1594" i="4" a="1"/>
  <c r="T1594" i="4"/>
  <c r="U1594" i="4" a="1"/>
  <c r="U1594" i="4"/>
  <c r="F1595" i="4"/>
  <c r="G1595" i="4"/>
  <c r="H1595" i="4"/>
  <c r="L1595" i="4"/>
  <c r="N1595" i="4" a="1"/>
  <c r="N1595" i="4"/>
  <c r="M1595" i="4"/>
  <c r="R1595" i="4"/>
  <c r="S1595" i="4" a="1"/>
  <c r="S1595" i="4"/>
  <c r="T1595" i="4" a="1"/>
  <c r="T1595" i="4"/>
  <c r="U1595" i="4" a="1"/>
  <c r="U1595" i="4"/>
  <c r="F1596" i="4"/>
  <c r="G1596" i="4"/>
  <c r="H1596" i="4"/>
  <c r="L1596" i="4"/>
  <c r="N1596" i="4" a="1"/>
  <c r="N1596" i="4"/>
  <c r="O1596" i="4"/>
  <c r="M1596" i="4"/>
  <c r="R1596" i="4"/>
  <c r="S1596" i="4" a="1"/>
  <c r="S1596" i="4"/>
  <c r="T1596" i="4" a="1"/>
  <c r="T1596" i="4"/>
  <c r="U1596" i="4" a="1"/>
  <c r="U1596" i="4"/>
  <c r="F1597" i="4"/>
  <c r="G1597" i="4"/>
  <c r="H1597" i="4"/>
  <c r="L1597" i="4"/>
  <c r="N1597" i="4" a="1"/>
  <c r="N1597" i="4"/>
  <c r="M1597" i="4"/>
  <c r="R1597" i="4"/>
  <c r="S1597" i="4" a="1"/>
  <c r="S1597" i="4"/>
  <c r="T1597" i="4" a="1"/>
  <c r="T1597" i="4"/>
  <c r="U1597" i="4" a="1"/>
  <c r="U1597" i="4"/>
  <c r="F1598" i="4"/>
  <c r="G1598" i="4"/>
  <c r="H1598" i="4"/>
  <c r="L1598" i="4"/>
  <c r="N1598" i="4" a="1"/>
  <c r="N1598" i="4"/>
  <c r="M1598" i="4"/>
  <c r="R1598" i="4"/>
  <c r="S1598" i="4" a="1"/>
  <c r="S1598" i="4"/>
  <c r="T1598" i="4" a="1"/>
  <c r="T1598" i="4"/>
  <c r="U1598" i="4" a="1"/>
  <c r="U1598" i="4"/>
  <c r="F1599" i="4"/>
  <c r="G1599" i="4"/>
  <c r="H1599" i="4"/>
  <c r="L1599" i="4"/>
  <c r="N1599" i="4" a="1"/>
  <c r="N1599" i="4"/>
  <c r="M1599" i="4"/>
  <c r="R1599" i="4"/>
  <c r="S1599" i="4" a="1"/>
  <c r="S1599" i="4"/>
  <c r="T1599" i="4" a="1"/>
  <c r="T1599" i="4"/>
  <c r="U1599" i="4" a="1"/>
  <c r="U1599" i="4"/>
  <c r="F1600" i="4"/>
  <c r="G1600" i="4"/>
  <c r="H1600" i="4"/>
  <c r="L1600" i="4"/>
  <c r="N1600" i="4" a="1"/>
  <c r="N1600" i="4"/>
  <c r="M1600" i="4"/>
  <c r="R1600" i="4"/>
  <c r="S1600" i="4" a="1"/>
  <c r="S1600" i="4"/>
  <c r="T1600" i="4" a="1"/>
  <c r="T1600" i="4"/>
  <c r="U1600" i="4" a="1"/>
  <c r="U1600" i="4"/>
  <c r="F1601" i="4"/>
  <c r="G1601" i="4"/>
  <c r="H1601" i="4"/>
  <c r="L1601" i="4"/>
  <c r="N1601" i="4" a="1"/>
  <c r="N1601" i="4"/>
  <c r="M1601" i="4"/>
  <c r="R1601" i="4"/>
  <c r="S1601" i="4" a="1"/>
  <c r="S1601" i="4"/>
  <c r="T1601" i="4" a="1"/>
  <c r="T1601" i="4"/>
  <c r="U1601" i="4" a="1"/>
  <c r="U1601" i="4"/>
  <c r="F1602" i="4"/>
  <c r="G1602" i="4"/>
  <c r="H1602" i="4"/>
  <c r="L1602" i="4"/>
  <c r="N1602" i="4" a="1"/>
  <c r="N1602" i="4"/>
  <c r="M1602" i="4"/>
  <c r="R1602" i="4"/>
  <c r="S1602" i="4" a="1"/>
  <c r="S1602" i="4"/>
  <c r="T1602" i="4" a="1"/>
  <c r="T1602" i="4"/>
  <c r="U1602" i="4" a="1"/>
  <c r="U1602" i="4"/>
  <c r="F1603" i="4"/>
  <c r="G1603" i="4"/>
  <c r="H1603" i="4"/>
  <c r="L1603" i="4"/>
  <c r="N1603" i="4" a="1"/>
  <c r="N1603" i="4"/>
  <c r="M1603" i="4"/>
  <c r="R1603" i="4"/>
  <c r="S1603" i="4" a="1"/>
  <c r="S1603" i="4"/>
  <c r="T1603" i="4" a="1"/>
  <c r="T1603" i="4"/>
  <c r="U1603" i="4" a="1"/>
  <c r="U1603" i="4"/>
  <c r="F1604" i="4"/>
  <c r="G1604" i="4"/>
  <c r="H1604" i="4"/>
  <c r="L1604" i="4"/>
  <c r="N1604" i="4" a="1"/>
  <c r="N1604" i="4"/>
  <c r="M1604" i="4"/>
  <c r="R1604" i="4"/>
  <c r="S1604" i="4" a="1"/>
  <c r="S1604" i="4"/>
  <c r="T1604" i="4" a="1"/>
  <c r="T1604" i="4"/>
  <c r="U1604" i="4" a="1"/>
  <c r="U1604" i="4"/>
  <c r="F1605" i="4"/>
  <c r="G1605" i="4"/>
  <c r="H1605" i="4"/>
  <c r="L1605" i="4"/>
  <c r="N1605" i="4" a="1"/>
  <c r="N1605" i="4"/>
  <c r="M1605" i="4"/>
  <c r="R1605" i="4"/>
  <c r="S1605" i="4" a="1"/>
  <c r="S1605" i="4"/>
  <c r="T1605" i="4" a="1"/>
  <c r="T1605" i="4"/>
  <c r="U1605" i="4" a="1"/>
  <c r="U1605" i="4"/>
  <c r="F1606" i="4"/>
  <c r="G1606" i="4"/>
  <c r="H1606" i="4"/>
  <c r="L1606" i="4"/>
  <c r="N1606" i="4" a="1"/>
  <c r="N1606" i="4"/>
  <c r="M1606" i="4"/>
  <c r="R1606" i="4"/>
  <c r="S1606" i="4" a="1"/>
  <c r="S1606" i="4"/>
  <c r="T1606" i="4" a="1"/>
  <c r="T1606" i="4"/>
  <c r="U1606" i="4" a="1"/>
  <c r="U1606" i="4"/>
  <c r="F1607" i="4"/>
  <c r="G1607" i="4"/>
  <c r="H1607" i="4"/>
  <c r="L1607" i="4"/>
  <c r="N1607" i="4" a="1"/>
  <c r="N1607" i="4"/>
  <c r="M1607" i="4"/>
  <c r="R1607" i="4"/>
  <c r="S1607" i="4" a="1"/>
  <c r="S1607" i="4"/>
  <c r="T1607" i="4" a="1"/>
  <c r="T1607" i="4"/>
  <c r="U1607" i="4" a="1"/>
  <c r="U1607" i="4"/>
  <c r="F1608" i="4"/>
  <c r="G1608" i="4"/>
  <c r="H1608" i="4"/>
  <c r="L1608" i="4"/>
  <c r="N1608" i="4" a="1"/>
  <c r="N1608" i="4"/>
  <c r="M1608" i="4"/>
  <c r="R1608" i="4"/>
  <c r="S1608" i="4" a="1"/>
  <c r="S1608" i="4"/>
  <c r="T1608" i="4" a="1"/>
  <c r="T1608" i="4"/>
  <c r="U1608" i="4" a="1"/>
  <c r="U1608" i="4"/>
  <c r="F1609" i="4"/>
  <c r="G1609" i="4"/>
  <c r="H1609" i="4"/>
  <c r="L1609" i="4"/>
  <c r="N1609" i="4" a="1"/>
  <c r="N1609" i="4"/>
  <c r="M1609" i="4"/>
  <c r="R1609" i="4"/>
  <c r="S1609" i="4" a="1"/>
  <c r="S1609" i="4"/>
  <c r="T1609" i="4" a="1"/>
  <c r="T1609" i="4"/>
  <c r="U1609" i="4" a="1"/>
  <c r="U1609" i="4"/>
  <c r="F1610" i="4"/>
  <c r="G1610" i="4"/>
  <c r="H1610" i="4"/>
  <c r="L1610" i="4"/>
  <c r="N1610" i="4" a="1"/>
  <c r="N1610" i="4"/>
  <c r="M1610" i="4"/>
  <c r="R1610" i="4"/>
  <c r="S1610" i="4" a="1"/>
  <c r="S1610" i="4"/>
  <c r="T1610" i="4" a="1"/>
  <c r="T1610" i="4"/>
  <c r="U1610" i="4" a="1"/>
  <c r="U1610" i="4"/>
  <c r="F1611" i="4"/>
  <c r="G1611" i="4"/>
  <c r="H1611" i="4"/>
  <c r="L1611" i="4"/>
  <c r="N1611" i="4" a="1"/>
  <c r="N1611" i="4"/>
  <c r="M1611" i="4"/>
  <c r="R1611" i="4"/>
  <c r="S1611" i="4" a="1"/>
  <c r="S1611" i="4"/>
  <c r="T1611" i="4" a="1"/>
  <c r="T1611" i="4"/>
  <c r="U1611" i="4" a="1"/>
  <c r="U1611" i="4"/>
  <c r="F1612" i="4"/>
  <c r="G1612" i="4"/>
  <c r="H1612" i="4"/>
  <c r="L1612" i="4"/>
  <c r="N1612" i="4" a="1"/>
  <c r="N1612" i="4"/>
  <c r="M1612" i="4"/>
  <c r="R1612" i="4"/>
  <c r="S1612" i="4" a="1"/>
  <c r="S1612" i="4"/>
  <c r="T1612" i="4" a="1"/>
  <c r="T1612" i="4"/>
  <c r="U1612" i="4" a="1"/>
  <c r="U1612" i="4"/>
  <c r="F1613" i="4"/>
  <c r="G1613" i="4"/>
  <c r="H1613" i="4"/>
  <c r="L1613" i="4"/>
  <c r="N1613" i="4" a="1"/>
  <c r="N1613" i="4"/>
  <c r="P1613" i="4"/>
  <c r="Q1613" i="4"/>
  <c r="M1613" i="4"/>
  <c r="R1613" i="4"/>
  <c r="S1613" i="4" a="1"/>
  <c r="S1613" i="4"/>
  <c r="T1613" i="4" a="1"/>
  <c r="T1613" i="4"/>
  <c r="U1613" i="4" a="1"/>
  <c r="U1613" i="4"/>
  <c r="F1614" i="4"/>
  <c r="G1614" i="4"/>
  <c r="H1614" i="4"/>
  <c r="L1614" i="4"/>
  <c r="N1614" i="4" a="1"/>
  <c r="N1614" i="4"/>
  <c r="M1614" i="4"/>
  <c r="R1614" i="4"/>
  <c r="S1614" i="4" a="1"/>
  <c r="S1614" i="4"/>
  <c r="T1614" i="4" a="1"/>
  <c r="T1614" i="4"/>
  <c r="U1614" i="4" a="1"/>
  <c r="U1614" i="4"/>
  <c r="F1615" i="4"/>
  <c r="G1615" i="4"/>
  <c r="H1615" i="4"/>
  <c r="L1615" i="4"/>
  <c r="N1615" i="4" a="1"/>
  <c r="N1615" i="4"/>
  <c r="M1615" i="4"/>
  <c r="R1615" i="4"/>
  <c r="S1615" i="4" a="1"/>
  <c r="S1615" i="4"/>
  <c r="T1615" i="4" a="1"/>
  <c r="T1615" i="4"/>
  <c r="U1615" i="4" a="1"/>
  <c r="U1615" i="4"/>
  <c r="F1616" i="4"/>
  <c r="G1616" i="4"/>
  <c r="H1616" i="4"/>
  <c r="L1616" i="4"/>
  <c r="N1616" i="4" a="1"/>
  <c r="N1616" i="4"/>
  <c r="M1616" i="4"/>
  <c r="R1616" i="4"/>
  <c r="S1616" i="4" a="1"/>
  <c r="S1616" i="4"/>
  <c r="T1616" i="4" a="1"/>
  <c r="T1616" i="4"/>
  <c r="U1616" i="4" a="1"/>
  <c r="U1616" i="4"/>
  <c r="F1617" i="4"/>
  <c r="G1617" i="4"/>
  <c r="H1617" i="4"/>
  <c r="L1617" i="4"/>
  <c r="N1617" i="4" a="1"/>
  <c r="N1617" i="4"/>
  <c r="O1617" i="4"/>
  <c r="M1617" i="4"/>
  <c r="R1617" i="4"/>
  <c r="S1617" i="4" a="1"/>
  <c r="S1617" i="4"/>
  <c r="T1617" i="4" a="1"/>
  <c r="T1617" i="4"/>
  <c r="U1617" i="4" a="1"/>
  <c r="U1617" i="4"/>
  <c r="F1618" i="4"/>
  <c r="G1618" i="4"/>
  <c r="H1618" i="4"/>
  <c r="L1618" i="4"/>
  <c r="N1618" i="4" a="1"/>
  <c r="N1618" i="4"/>
  <c r="M1618" i="4"/>
  <c r="R1618" i="4"/>
  <c r="S1618" i="4" a="1"/>
  <c r="S1618" i="4"/>
  <c r="T1618" i="4" a="1"/>
  <c r="T1618" i="4"/>
  <c r="U1618" i="4" a="1"/>
  <c r="U1618" i="4"/>
  <c r="F1619" i="4"/>
  <c r="G1619" i="4"/>
  <c r="H1619" i="4"/>
  <c r="L1619" i="4"/>
  <c r="N1619" i="4" a="1"/>
  <c r="N1619" i="4"/>
  <c r="O1619" i="4"/>
  <c r="M1619" i="4"/>
  <c r="R1619" i="4"/>
  <c r="S1619" i="4" a="1"/>
  <c r="S1619" i="4"/>
  <c r="T1619" i="4" a="1"/>
  <c r="T1619" i="4"/>
  <c r="U1619" i="4" a="1"/>
  <c r="U1619" i="4"/>
  <c r="F1620" i="4"/>
  <c r="G1620" i="4"/>
  <c r="H1620" i="4"/>
  <c r="L1620" i="4"/>
  <c r="N1620" i="4" a="1"/>
  <c r="N1620" i="4"/>
  <c r="M1620" i="4"/>
  <c r="R1620" i="4"/>
  <c r="S1620" i="4" a="1"/>
  <c r="S1620" i="4"/>
  <c r="T1620" i="4" a="1"/>
  <c r="T1620" i="4"/>
  <c r="U1620" i="4" a="1"/>
  <c r="U1620" i="4"/>
  <c r="F1621" i="4"/>
  <c r="G1621" i="4"/>
  <c r="H1621" i="4"/>
  <c r="L1621" i="4"/>
  <c r="N1621" i="4" a="1"/>
  <c r="N1621" i="4"/>
  <c r="M1621" i="4"/>
  <c r="R1621" i="4"/>
  <c r="S1621" i="4" a="1"/>
  <c r="S1621" i="4"/>
  <c r="T1621" i="4" a="1"/>
  <c r="T1621" i="4"/>
  <c r="U1621" i="4" a="1"/>
  <c r="U1621" i="4"/>
  <c r="F1622" i="4"/>
  <c r="G1622" i="4"/>
  <c r="H1622" i="4"/>
  <c r="L1622" i="4"/>
  <c r="N1622" i="4" a="1"/>
  <c r="N1622" i="4"/>
  <c r="O1622" i="4"/>
  <c r="M1622" i="4"/>
  <c r="R1622" i="4"/>
  <c r="S1622" i="4" a="1"/>
  <c r="S1622" i="4"/>
  <c r="T1622" i="4" a="1"/>
  <c r="T1622" i="4"/>
  <c r="U1622" i="4" a="1"/>
  <c r="U1622" i="4"/>
  <c r="F1623" i="4"/>
  <c r="G1623" i="4"/>
  <c r="H1623" i="4"/>
  <c r="L1623" i="4"/>
  <c r="N1623" i="4" a="1"/>
  <c r="N1623" i="4"/>
  <c r="M1623" i="4"/>
  <c r="R1623" i="4"/>
  <c r="S1623" i="4" a="1"/>
  <c r="S1623" i="4"/>
  <c r="T1623" i="4" a="1"/>
  <c r="T1623" i="4"/>
  <c r="U1623" i="4" a="1"/>
  <c r="U1623" i="4"/>
  <c r="F1624" i="4"/>
  <c r="G1624" i="4"/>
  <c r="H1624" i="4"/>
  <c r="L1624" i="4"/>
  <c r="N1624" i="4" a="1"/>
  <c r="N1624" i="4"/>
  <c r="M1624" i="4"/>
  <c r="R1624" i="4"/>
  <c r="S1624" i="4" a="1"/>
  <c r="S1624" i="4"/>
  <c r="T1624" i="4" a="1"/>
  <c r="T1624" i="4"/>
  <c r="U1624" i="4" a="1"/>
  <c r="U1624" i="4"/>
  <c r="F1625" i="4"/>
  <c r="G1625" i="4"/>
  <c r="H1625" i="4"/>
  <c r="L1625" i="4"/>
  <c r="N1625" i="4" a="1"/>
  <c r="N1625" i="4"/>
  <c r="M1625" i="4"/>
  <c r="R1625" i="4"/>
  <c r="S1625" i="4" a="1"/>
  <c r="S1625" i="4"/>
  <c r="T1625" i="4" a="1"/>
  <c r="T1625" i="4"/>
  <c r="U1625" i="4" a="1"/>
  <c r="U1625" i="4"/>
  <c r="F1626" i="4"/>
  <c r="G1626" i="4"/>
  <c r="H1626" i="4"/>
  <c r="L1626" i="4"/>
  <c r="N1626" i="4" a="1"/>
  <c r="N1626" i="4"/>
  <c r="M1626" i="4"/>
  <c r="R1626" i="4"/>
  <c r="S1626" i="4" a="1"/>
  <c r="S1626" i="4"/>
  <c r="T1626" i="4" a="1"/>
  <c r="T1626" i="4"/>
  <c r="U1626" i="4" a="1"/>
  <c r="U1626" i="4"/>
  <c r="F1627" i="4"/>
  <c r="G1627" i="4"/>
  <c r="H1627" i="4"/>
  <c r="L1627" i="4"/>
  <c r="N1627" i="4" a="1"/>
  <c r="N1627" i="4"/>
  <c r="M1627" i="4"/>
  <c r="R1627" i="4"/>
  <c r="S1627" i="4" a="1"/>
  <c r="S1627" i="4"/>
  <c r="T1627" i="4" a="1"/>
  <c r="T1627" i="4"/>
  <c r="U1627" i="4" a="1"/>
  <c r="U1627" i="4"/>
  <c r="F1628" i="4"/>
  <c r="G1628" i="4"/>
  <c r="H1628" i="4"/>
  <c r="L1628" i="4"/>
  <c r="N1628" i="4" a="1"/>
  <c r="N1628" i="4"/>
  <c r="M1628" i="4"/>
  <c r="R1628" i="4"/>
  <c r="S1628" i="4" a="1"/>
  <c r="S1628" i="4"/>
  <c r="T1628" i="4" a="1"/>
  <c r="T1628" i="4"/>
  <c r="U1628" i="4" a="1"/>
  <c r="U1628" i="4"/>
  <c r="F1629" i="4"/>
  <c r="G1629" i="4"/>
  <c r="H1629" i="4"/>
  <c r="L1629" i="4"/>
  <c r="N1629" i="4" a="1"/>
  <c r="N1629" i="4"/>
  <c r="M1629" i="4"/>
  <c r="R1629" i="4"/>
  <c r="S1629" i="4" a="1"/>
  <c r="S1629" i="4"/>
  <c r="T1629" i="4" a="1"/>
  <c r="T1629" i="4"/>
  <c r="U1629" i="4" a="1"/>
  <c r="U1629" i="4"/>
  <c r="F1630" i="4"/>
  <c r="G1630" i="4"/>
  <c r="H1630" i="4"/>
  <c r="L1630" i="4"/>
  <c r="N1630" i="4" a="1"/>
  <c r="N1630" i="4"/>
  <c r="M1630" i="4"/>
  <c r="R1630" i="4"/>
  <c r="S1630" i="4" a="1"/>
  <c r="S1630" i="4"/>
  <c r="T1630" i="4" a="1"/>
  <c r="T1630" i="4"/>
  <c r="U1630" i="4" a="1"/>
  <c r="U1630" i="4"/>
  <c r="F1631" i="4"/>
  <c r="G1631" i="4"/>
  <c r="H1631" i="4"/>
  <c r="L1631" i="4"/>
  <c r="N1631" i="4" a="1"/>
  <c r="N1631" i="4"/>
  <c r="M1631" i="4"/>
  <c r="R1631" i="4"/>
  <c r="S1631" i="4" a="1"/>
  <c r="S1631" i="4"/>
  <c r="T1631" i="4" a="1"/>
  <c r="T1631" i="4"/>
  <c r="U1631" i="4" a="1"/>
  <c r="U1631" i="4"/>
  <c r="F1632" i="4"/>
  <c r="G1632" i="4"/>
  <c r="H1632" i="4"/>
  <c r="L1632" i="4"/>
  <c r="N1632" i="4" a="1"/>
  <c r="N1632" i="4"/>
  <c r="M1632" i="4"/>
  <c r="R1632" i="4"/>
  <c r="S1632" i="4" a="1"/>
  <c r="S1632" i="4"/>
  <c r="T1632" i="4" a="1"/>
  <c r="T1632" i="4"/>
  <c r="U1632" i="4" a="1"/>
  <c r="U1632" i="4"/>
  <c r="F1633" i="4"/>
  <c r="G1633" i="4"/>
  <c r="H1633" i="4"/>
  <c r="L1633" i="4"/>
  <c r="N1633" i="4" a="1"/>
  <c r="N1633" i="4"/>
  <c r="M1633" i="4"/>
  <c r="R1633" i="4"/>
  <c r="S1633" i="4" a="1"/>
  <c r="S1633" i="4"/>
  <c r="T1633" i="4" a="1"/>
  <c r="T1633" i="4"/>
  <c r="U1633" i="4" a="1"/>
  <c r="U1633" i="4"/>
  <c r="F1634" i="4"/>
  <c r="G1634" i="4"/>
  <c r="H1634" i="4"/>
  <c r="L1634" i="4"/>
  <c r="N1634" i="4" a="1"/>
  <c r="N1634" i="4"/>
  <c r="M1634" i="4"/>
  <c r="R1634" i="4"/>
  <c r="S1634" i="4" a="1"/>
  <c r="S1634" i="4"/>
  <c r="T1634" i="4" a="1"/>
  <c r="T1634" i="4"/>
  <c r="U1634" i="4" a="1"/>
  <c r="U1634" i="4"/>
  <c r="F1635" i="4"/>
  <c r="G1635" i="4"/>
  <c r="H1635" i="4"/>
  <c r="L1635" i="4"/>
  <c r="N1635" i="4" a="1"/>
  <c r="N1635" i="4"/>
  <c r="P1635" i="4"/>
  <c r="Q1635" i="4"/>
  <c r="M1635" i="4"/>
  <c r="R1635" i="4"/>
  <c r="S1635" i="4" a="1"/>
  <c r="S1635" i="4"/>
  <c r="T1635" i="4" a="1"/>
  <c r="T1635" i="4"/>
  <c r="U1635" i="4" a="1"/>
  <c r="U1635" i="4"/>
  <c r="F1636" i="4"/>
  <c r="G1636" i="4"/>
  <c r="H1636" i="4"/>
  <c r="L1636" i="4"/>
  <c r="N1636" i="4" a="1"/>
  <c r="N1636" i="4"/>
  <c r="M1636" i="4"/>
  <c r="R1636" i="4"/>
  <c r="S1636" i="4" a="1"/>
  <c r="S1636" i="4"/>
  <c r="T1636" i="4" a="1"/>
  <c r="T1636" i="4"/>
  <c r="U1636" i="4" a="1"/>
  <c r="U1636" i="4"/>
  <c r="F1637" i="4"/>
  <c r="G1637" i="4"/>
  <c r="H1637" i="4"/>
  <c r="L1637" i="4"/>
  <c r="N1637" i="4" a="1"/>
  <c r="N1637" i="4"/>
  <c r="M1637" i="4"/>
  <c r="R1637" i="4"/>
  <c r="S1637" i="4" a="1"/>
  <c r="S1637" i="4"/>
  <c r="T1637" i="4" a="1"/>
  <c r="T1637" i="4"/>
  <c r="U1637" i="4" a="1"/>
  <c r="U1637" i="4"/>
  <c r="F1638" i="4"/>
  <c r="G1638" i="4"/>
  <c r="H1638" i="4"/>
  <c r="L1638" i="4"/>
  <c r="N1638" i="4" a="1"/>
  <c r="N1638" i="4"/>
  <c r="M1638" i="4"/>
  <c r="R1638" i="4"/>
  <c r="S1638" i="4" a="1"/>
  <c r="S1638" i="4"/>
  <c r="T1638" i="4" a="1"/>
  <c r="T1638" i="4"/>
  <c r="U1638" i="4" a="1"/>
  <c r="U1638" i="4"/>
  <c r="F1639" i="4"/>
  <c r="G1639" i="4"/>
  <c r="H1639" i="4"/>
  <c r="L1639" i="4"/>
  <c r="N1639" i="4" a="1"/>
  <c r="N1639" i="4"/>
  <c r="M1639" i="4"/>
  <c r="R1639" i="4"/>
  <c r="S1639" i="4" a="1"/>
  <c r="S1639" i="4"/>
  <c r="T1639" i="4" a="1"/>
  <c r="T1639" i="4"/>
  <c r="U1639" i="4" a="1"/>
  <c r="U1639" i="4"/>
  <c r="F1640" i="4"/>
  <c r="G1640" i="4"/>
  <c r="H1640" i="4"/>
  <c r="L1640" i="4"/>
  <c r="N1640" i="4" a="1"/>
  <c r="N1640" i="4"/>
  <c r="O1640" i="4"/>
  <c r="M1640" i="4"/>
  <c r="R1640" i="4"/>
  <c r="S1640" i="4" a="1"/>
  <c r="S1640" i="4"/>
  <c r="T1640" i="4" a="1"/>
  <c r="T1640" i="4"/>
  <c r="U1640" i="4" a="1"/>
  <c r="U1640" i="4"/>
  <c r="F1641" i="4"/>
  <c r="G1641" i="4"/>
  <c r="H1641" i="4"/>
  <c r="L1641" i="4"/>
  <c r="N1641" i="4" a="1"/>
  <c r="N1641" i="4"/>
  <c r="M1641" i="4"/>
  <c r="R1641" i="4"/>
  <c r="S1641" i="4" a="1"/>
  <c r="S1641" i="4"/>
  <c r="T1641" i="4" a="1"/>
  <c r="T1641" i="4"/>
  <c r="U1641" i="4" a="1"/>
  <c r="U1641" i="4"/>
  <c r="F1642" i="4"/>
  <c r="G1642" i="4"/>
  <c r="H1642" i="4"/>
  <c r="L1642" i="4"/>
  <c r="N1642" i="4" a="1"/>
  <c r="N1642" i="4"/>
  <c r="M1642" i="4"/>
  <c r="R1642" i="4"/>
  <c r="S1642" i="4" a="1"/>
  <c r="S1642" i="4"/>
  <c r="T1642" i="4" a="1"/>
  <c r="T1642" i="4"/>
  <c r="U1642" i="4" a="1"/>
  <c r="U1642" i="4"/>
  <c r="F1643" i="4"/>
  <c r="G1643" i="4"/>
  <c r="H1643" i="4"/>
  <c r="L1643" i="4"/>
  <c r="N1643" i="4" a="1"/>
  <c r="N1643" i="4"/>
  <c r="M1643" i="4"/>
  <c r="R1643" i="4"/>
  <c r="S1643" i="4" a="1"/>
  <c r="S1643" i="4"/>
  <c r="T1643" i="4" a="1"/>
  <c r="T1643" i="4"/>
  <c r="U1643" i="4" a="1"/>
  <c r="U1643" i="4"/>
  <c r="F1644" i="4"/>
  <c r="G1644" i="4"/>
  <c r="H1644" i="4"/>
  <c r="L1644" i="4"/>
  <c r="N1644" i="4" a="1"/>
  <c r="N1644" i="4"/>
  <c r="M1644" i="4"/>
  <c r="R1644" i="4"/>
  <c r="S1644" i="4" a="1"/>
  <c r="S1644" i="4"/>
  <c r="T1644" i="4" a="1"/>
  <c r="T1644" i="4"/>
  <c r="U1644" i="4" a="1"/>
  <c r="U1644" i="4"/>
  <c r="F1645" i="4"/>
  <c r="G1645" i="4"/>
  <c r="H1645" i="4"/>
  <c r="L1645" i="4"/>
  <c r="N1645" i="4" a="1"/>
  <c r="N1645" i="4"/>
  <c r="M1645" i="4"/>
  <c r="R1645" i="4"/>
  <c r="S1645" i="4" a="1"/>
  <c r="S1645" i="4"/>
  <c r="T1645" i="4" a="1"/>
  <c r="T1645" i="4"/>
  <c r="U1645" i="4" a="1"/>
  <c r="U1645" i="4"/>
  <c r="F1646" i="4"/>
  <c r="G1646" i="4"/>
  <c r="H1646" i="4"/>
  <c r="L1646" i="4"/>
  <c r="N1646" i="4" a="1"/>
  <c r="N1646" i="4"/>
  <c r="M1646" i="4"/>
  <c r="R1646" i="4"/>
  <c r="S1646" i="4" a="1"/>
  <c r="S1646" i="4"/>
  <c r="T1646" i="4" a="1"/>
  <c r="T1646" i="4"/>
  <c r="U1646" i="4" a="1"/>
  <c r="U1646" i="4"/>
  <c r="F1647" i="4"/>
  <c r="G1647" i="4"/>
  <c r="H1647" i="4"/>
  <c r="L1647" i="4"/>
  <c r="N1647" i="4" a="1"/>
  <c r="N1647" i="4"/>
  <c r="M1647" i="4"/>
  <c r="R1647" i="4"/>
  <c r="S1647" i="4" a="1"/>
  <c r="S1647" i="4"/>
  <c r="T1647" i="4" a="1"/>
  <c r="T1647" i="4"/>
  <c r="U1647" i="4" a="1"/>
  <c r="U1647" i="4"/>
  <c r="F1648" i="4"/>
  <c r="G1648" i="4"/>
  <c r="H1648" i="4"/>
  <c r="L1648" i="4"/>
  <c r="N1648" i="4" a="1"/>
  <c r="N1648" i="4"/>
  <c r="M1648" i="4"/>
  <c r="R1648" i="4"/>
  <c r="S1648" i="4" a="1"/>
  <c r="S1648" i="4"/>
  <c r="T1648" i="4" a="1"/>
  <c r="T1648" i="4"/>
  <c r="U1648" i="4" a="1"/>
  <c r="U1648" i="4"/>
  <c r="F1649" i="4"/>
  <c r="G1649" i="4"/>
  <c r="H1649" i="4"/>
  <c r="L1649" i="4"/>
  <c r="N1649" i="4" a="1"/>
  <c r="N1649" i="4"/>
  <c r="M1649" i="4"/>
  <c r="R1649" i="4"/>
  <c r="S1649" i="4" a="1"/>
  <c r="S1649" i="4"/>
  <c r="T1649" i="4" a="1"/>
  <c r="T1649" i="4"/>
  <c r="U1649" i="4" a="1"/>
  <c r="U1649" i="4"/>
  <c r="F1650" i="4"/>
  <c r="G1650" i="4"/>
  <c r="H1650" i="4"/>
  <c r="L1650" i="4"/>
  <c r="N1650" i="4" a="1"/>
  <c r="N1650" i="4"/>
  <c r="M1650" i="4"/>
  <c r="R1650" i="4"/>
  <c r="S1650" i="4" a="1"/>
  <c r="S1650" i="4"/>
  <c r="T1650" i="4" a="1"/>
  <c r="T1650" i="4"/>
  <c r="U1650" i="4" a="1"/>
  <c r="U1650" i="4"/>
  <c r="F1651" i="4"/>
  <c r="G1651" i="4"/>
  <c r="H1651" i="4"/>
  <c r="L1651" i="4"/>
  <c r="N1651" i="4" a="1"/>
  <c r="N1651" i="4"/>
  <c r="P1651" i="4"/>
  <c r="Q1651" i="4"/>
  <c r="M1651" i="4"/>
  <c r="R1651" i="4"/>
  <c r="S1651" i="4" a="1"/>
  <c r="S1651" i="4"/>
  <c r="T1651" i="4" a="1"/>
  <c r="T1651" i="4"/>
  <c r="U1651" i="4" a="1"/>
  <c r="U1651" i="4"/>
  <c r="F1652" i="4"/>
  <c r="G1652" i="4"/>
  <c r="H1652" i="4"/>
  <c r="L1652" i="4"/>
  <c r="N1652" i="4" a="1"/>
  <c r="N1652" i="4"/>
  <c r="M1652" i="4"/>
  <c r="R1652" i="4"/>
  <c r="S1652" i="4" a="1"/>
  <c r="S1652" i="4"/>
  <c r="T1652" i="4" a="1"/>
  <c r="T1652" i="4"/>
  <c r="U1652" i="4" a="1"/>
  <c r="U1652" i="4"/>
  <c r="F1653" i="4"/>
  <c r="G1653" i="4"/>
  <c r="H1653" i="4"/>
  <c r="L1653" i="4"/>
  <c r="N1653" i="4" a="1"/>
  <c r="N1653" i="4"/>
  <c r="M1653" i="4"/>
  <c r="R1653" i="4"/>
  <c r="S1653" i="4" a="1"/>
  <c r="S1653" i="4"/>
  <c r="T1653" i="4" a="1"/>
  <c r="T1653" i="4"/>
  <c r="U1653" i="4" a="1"/>
  <c r="U1653" i="4"/>
  <c r="F1654" i="4"/>
  <c r="G1654" i="4"/>
  <c r="H1654" i="4"/>
  <c r="L1654" i="4"/>
  <c r="N1654" i="4" a="1"/>
  <c r="N1654" i="4"/>
  <c r="M1654" i="4"/>
  <c r="R1654" i="4"/>
  <c r="S1654" i="4" a="1"/>
  <c r="S1654" i="4"/>
  <c r="T1654" i="4" a="1"/>
  <c r="T1654" i="4"/>
  <c r="U1654" i="4" a="1"/>
  <c r="U1654" i="4"/>
  <c r="F1655" i="4"/>
  <c r="G1655" i="4"/>
  <c r="H1655" i="4"/>
  <c r="L1655" i="4"/>
  <c r="N1655" i="4" a="1"/>
  <c r="N1655" i="4"/>
  <c r="P1655" i="4"/>
  <c r="Q1655" i="4"/>
  <c r="M1655" i="4"/>
  <c r="R1655" i="4"/>
  <c r="S1655" i="4" a="1"/>
  <c r="S1655" i="4"/>
  <c r="T1655" i="4" a="1"/>
  <c r="T1655" i="4"/>
  <c r="U1655" i="4" a="1"/>
  <c r="U1655" i="4"/>
  <c r="F1656" i="4"/>
  <c r="G1656" i="4"/>
  <c r="H1656" i="4"/>
  <c r="L1656" i="4"/>
  <c r="N1656" i="4" a="1"/>
  <c r="N1656" i="4"/>
  <c r="M1656" i="4"/>
  <c r="R1656" i="4"/>
  <c r="S1656" i="4" a="1"/>
  <c r="S1656" i="4"/>
  <c r="T1656" i="4" a="1"/>
  <c r="T1656" i="4"/>
  <c r="U1656" i="4" a="1"/>
  <c r="U1656" i="4"/>
  <c r="F1657" i="4"/>
  <c r="G1657" i="4"/>
  <c r="H1657" i="4"/>
  <c r="L1657" i="4"/>
  <c r="N1657" i="4" a="1"/>
  <c r="N1657" i="4"/>
  <c r="M1657" i="4"/>
  <c r="R1657" i="4"/>
  <c r="S1657" i="4" a="1"/>
  <c r="S1657" i="4"/>
  <c r="T1657" i="4" a="1"/>
  <c r="T1657" i="4"/>
  <c r="U1657" i="4" a="1"/>
  <c r="U1657" i="4"/>
  <c r="F1658" i="4"/>
  <c r="G1658" i="4"/>
  <c r="H1658" i="4"/>
  <c r="L1658" i="4"/>
  <c r="N1658" i="4" a="1"/>
  <c r="N1658" i="4"/>
  <c r="M1658" i="4"/>
  <c r="R1658" i="4"/>
  <c r="S1658" i="4" a="1"/>
  <c r="S1658" i="4"/>
  <c r="T1658" i="4" a="1"/>
  <c r="T1658" i="4"/>
  <c r="U1658" i="4" a="1"/>
  <c r="U1658" i="4"/>
  <c r="F1659" i="4"/>
  <c r="G1659" i="4"/>
  <c r="H1659" i="4"/>
  <c r="L1659" i="4"/>
  <c r="N1659" i="4" a="1"/>
  <c r="N1659" i="4"/>
  <c r="M1659" i="4"/>
  <c r="R1659" i="4"/>
  <c r="S1659" i="4" a="1"/>
  <c r="S1659" i="4"/>
  <c r="T1659" i="4" a="1"/>
  <c r="T1659" i="4"/>
  <c r="U1659" i="4" a="1"/>
  <c r="U1659" i="4"/>
  <c r="F1660" i="4"/>
  <c r="G1660" i="4"/>
  <c r="H1660" i="4"/>
  <c r="L1660" i="4"/>
  <c r="N1660" i="4" a="1"/>
  <c r="N1660" i="4"/>
  <c r="M1660" i="4"/>
  <c r="R1660" i="4"/>
  <c r="S1660" i="4" a="1"/>
  <c r="S1660" i="4"/>
  <c r="T1660" i="4" a="1"/>
  <c r="T1660" i="4"/>
  <c r="U1660" i="4" a="1"/>
  <c r="U1660" i="4"/>
  <c r="F1661" i="4"/>
  <c r="G1661" i="4"/>
  <c r="H1661" i="4"/>
  <c r="L1661" i="4"/>
  <c r="N1661" i="4" a="1"/>
  <c r="N1661" i="4"/>
  <c r="P1661" i="4"/>
  <c r="Q1661" i="4"/>
  <c r="M1661" i="4"/>
  <c r="R1661" i="4"/>
  <c r="S1661" i="4" a="1"/>
  <c r="S1661" i="4"/>
  <c r="T1661" i="4" a="1"/>
  <c r="T1661" i="4"/>
  <c r="U1661" i="4" a="1"/>
  <c r="U1661" i="4"/>
  <c r="F1662" i="4"/>
  <c r="G1662" i="4"/>
  <c r="H1662" i="4"/>
  <c r="L1662" i="4"/>
  <c r="N1662" i="4" a="1"/>
  <c r="N1662" i="4"/>
  <c r="M1662" i="4"/>
  <c r="R1662" i="4"/>
  <c r="S1662" i="4" a="1"/>
  <c r="S1662" i="4"/>
  <c r="T1662" i="4" a="1"/>
  <c r="T1662" i="4"/>
  <c r="U1662" i="4" a="1"/>
  <c r="U1662" i="4"/>
  <c r="F1663" i="4"/>
  <c r="G1663" i="4"/>
  <c r="H1663" i="4"/>
  <c r="L1663" i="4"/>
  <c r="N1663" i="4" a="1"/>
  <c r="N1663" i="4"/>
  <c r="M1663" i="4"/>
  <c r="R1663" i="4"/>
  <c r="S1663" i="4" a="1"/>
  <c r="S1663" i="4"/>
  <c r="T1663" i="4" a="1"/>
  <c r="T1663" i="4"/>
  <c r="U1663" i="4" a="1"/>
  <c r="U1663" i="4"/>
  <c r="F1664" i="4"/>
  <c r="G1664" i="4"/>
  <c r="H1664" i="4"/>
  <c r="L1664" i="4"/>
  <c r="N1664" i="4" a="1"/>
  <c r="N1664" i="4"/>
  <c r="M1664" i="4"/>
  <c r="R1664" i="4"/>
  <c r="S1664" i="4" a="1"/>
  <c r="S1664" i="4"/>
  <c r="T1664" i="4" a="1"/>
  <c r="T1664" i="4"/>
  <c r="U1664" i="4" a="1"/>
  <c r="U1664" i="4"/>
  <c r="F1665" i="4"/>
  <c r="G1665" i="4"/>
  <c r="H1665" i="4"/>
  <c r="L1665" i="4"/>
  <c r="N1665" i="4" a="1"/>
  <c r="N1665" i="4"/>
  <c r="M1665" i="4"/>
  <c r="R1665" i="4"/>
  <c r="S1665" i="4" a="1"/>
  <c r="S1665" i="4"/>
  <c r="T1665" i="4" a="1"/>
  <c r="T1665" i="4"/>
  <c r="U1665" i="4" a="1"/>
  <c r="U1665" i="4"/>
  <c r="F1666" i="4"/>
  <c r="G1666" i="4"/>
  <c r="H1666" i="4"/>
  <c r="L1666" i="4"/>
  <c r="N1666" i="4" a="1"/>
  <c r="N1666" i="4"/>
  <c r="M1666" i="4"/>
  <c r="R1666" i="4"/>
  <c r="S1666" i="4" a="1"/>
  <c r="S1666" i="4"/>
  <c r="T1666" i="4" a="1"/>
  <c r="T1666" i="4"/>
  <c r="U1666" i="4" a="1"/>
  <c r="U1666" i="4"/>
  <c r="F1667" i="4"/>
  <c r="G1667" i="4"/>
  <c r="H1667" i="4"/>
  <c r="L1667" i="4"/>
  <c r="N1667" i="4" a="1"/>
  <c r="N1667" i="4"/>
  <c r="P1667" i="4"/>
  <c r="Q1667" i="4"/>
  <c r="M1667" i="4"/>
  <c r="R1667" i="4"/>
  <c r="S1667" i="4" a="1"/>
  <c r="S1667" i="4"/>
  <c r="T1667" i="4" a="1"/>
  <c r="T1667" i="4"/>
  <c r="U1667" i="4" a="1"/>
  <c r="U1667" i="4"/>
  <c r="F1668" i="4"/>
  <c r="G1668" i="4"/>
  <c r="H1668" i="4"/>
  <c r="L1668" i="4"/>
  <c r="N1668" i="4" a="1"/>
  <c r="N1668" i="4"/>
  <c r="M1668" i="4"/>
  <c r="R1668" i="4"/>
  <c r="S1668" i="4" a="1"/>
  <c r="S1668" i="4"/>
  <c r="T1668" i="4" a="1"/>
  <c r="T1668" i="4"/>
  <c r="U1668" i="4" a="1"/>
  <c r="U1668" i="4"/>
  <c r="F1669" i="4"/>
  <c r="G1669" i="4"/>
  <c r="H1669" i="4"/>
  <c r="L1669" i="4"/>
  <c r="N1669" i="4" a="1"/>
  <c r="N1669" i="4"/>
  <c r="M1669" i="4"/>
  <c r="R1669" i="4"/>
  <c r="S1669" i="4" a="1"/>
  <c r="S1669" i="4"/>
  <c r="T1669" i="4" a="1"/>
  <c r="T1669" i="4"/>
  <c r="U1669" i="4" a="1"/>
  <c r="U1669" i="4"/>
  <c r="F1670" i="4"/>
  <c r="G1670" i="4"/>
  <c r="H1670" i="4"/>
  <c r="L1670" i="4"/>
  <c r="N1670" i="4" a="1"/>
  <c r="N1670" i="4"/>
  <c r="M1670" i="4"/>
  <c r="R1670" i="4"/>
  <c r="S1670" i="4" a="1"/>
  <c r="S1670" i="4"/>
  <c r="T1670" i="4" a="1"/>
  <c r="T1670" i="4"/>
  <c r="U1670" i="4" a="1"/>
  <c r="U1670" i="4"/>
  <c r="F1671" i="4"/>
  <c r="G1671" i="4"/>
  <c r="H1671" i="4"/>
  <c r="L1671" i="4"/>
  <c r="N1671" i="4" a="1"/>
  <c r="N1671" i="4"/>
  <c r="M1671" i="4"/>
  <c r="R1671" i="4"/>
  <c r="S1671" i="4" a="1"/>
  <c r="S1671" i="4"/>
  <c r="T1671" i="4" a="1"/>
  <c r="T1671" i="4"/>
  <c r="U1671" i="4" a="1"/>
  <c r="U1671" i="4"/>
  <c r="F1672" i="4"/>
  <c r="G1672" i="4"/>
  <c r="H1672" i="4"/>
  <c r="L1672" i="4"/>
  <c r="N1672" i="4" a="1"/>
  <c r="N1672" i="4"/>
  <c r="M1672" i="4"/>
  <c r="R1672" i="4"/>
  <c r="S1672" i="4" a="1"/>
  <c r="S1672" i="4"/>
  <c r="T1672" i="4" a="1"/>
  <c r="T1672" i="4"/>
  <c r="U1672" i="4" a="1"/>
  <c r="U1672" i="4"/>
  <c r="F1673" i="4"/>
  <c r="G1673" i="4"/>
  <c r="H1673" i="4"/>
  <c r="L1673" i="4"/>
  <c r="N1673" i="4" a="1"/>
  <c r="N1673" i="4"/>
  <c r="M1673" i="4"/>
  <c r="R1673" i="4"/>
  <c r="S1673" i="4" a="1"/>
  <c r="S1673" i="4"/>
  <c r="T1673" i="4" a="1"/>
  <c r="T1673" i="4"/>
  <c r="U1673" i="4" a="1"/>
  <c r="U1673" i="4"/>
  <c r="F1674" i="4"/>
  <c r="G1674" i="4"/>
  <c r="H1674" i="4"/>
  <c r="L1674" i="4"/>
  <c r="N1674" i="4" a="1"/>
  <c r="N1674" i="4"/>
  <c r="M1674" i="4"/>
  <c r="R1674" i="4"/>
  <c r="S1674" i="4" a="1"/>
  <c r="S1674" i="4"/>
  <c r="T1674" i="4" a="1"/>
  <c r="T1674" i="4"/>
  <c r="U1674" i="4" a="1"/>
  <c r="U1674" i="4"/>
  <c r="F1675" i="4"/>
  <c r="G1675" i="4"/>
  <c r="H1675" i="4"/>
  <c r="L1675" i="4"/>
  <c r="N1675" i="4" a="1"/>
  <c r="N1675" i="4"/>
  <c r="M1675" i="4"/>
  <c r="R1675" i="4"/>
  <c r="S1675" i="4" a="1"/>
  <c r="S1675" i="4"/>
  <c r="T1675" i="4" a="1"/>
  <c r="T1675" i="4"/>
  <c r="U1675" i="4" a="1"/>
  <c r="U1675" i="4"/>
  <c r="F1676" i="4"/>
  <c r="G1676" i="4"/>
  <c r="H1676" i="4"/>
  <c r="L1676" i="4"/>
  <c r="N1676" i="4" a="1"/>
  <c r="N1676" i="4"/>
  <c r="M1676" i="4"/>
  <c r="R1676" i="4"/>
  <c r="S1676" i="4" a="1"/>
  <c r="S1676" i="4"/>
  <c r="T1676" i="4" a="1"/>
  <c r="T1676" i="4"/>
  <c r="U1676" i="4" a="1"/>
  <c r="U1676" i="4"/>
  <c r="F1677" i="4"/>
  <c r="G1677" i="4"/>
  <c r="H1677" i="4"/>
  <c r="L1677" i="4"/>
  <c r="N1677" i="4" a="1"/>
  <c r="N1677" i="4"/>
  <c r="M1677" i="4"/>
  <c r="R1677" i="4"/>
  <c r="S1677" i="4" a="1"/>
  <c r="S1677" i="4"/>
  <c r="T1677" i="4" a="1"/>
  <c r="T1677" i="4"/>
  <c r="U1677" i="4" a="1"/>
  <c r="U1677" i="4"/>
  <c r="F1678" i="4"/>
  <c r="G1678" i="4"/>
  <c r="H1678" i="4"/>
  <c r="L1678" i="4"/>
  <c r="N1678" i="4" a="1"/>
  <c r="N1678" i="4"/>
  <c r="M1678" i="4"/>
  <c r="R1678" i="4"/>
  <c r="S1678" i="4" a="1"/>
  <c r="S1678" i="4"/>
  <c r="T1678" i="4" a="1"/>
  <c r="T1678" i="4"/>
  <c r="U1678" i="4" a="1"/>
  <c r="U1678" i="4"/>
  <c r="F1679" i="4"/>
  <c r="G1679" i="4"/>
  <c r="H1679" i="4"/>
  <c r="L1679" i="4"/>
  <c r="N1679" i="4" a="1"/>
  <c r="N1679" i="4"/>
  <c r="M1679" i="4"/>
  <c r="R1679" i="4"/>
  <c r="S1679" i="4" a="1"/>
  <c r="S1679" i="4"/>
  <c r="T1679" i="4" a="1"/>
  <c r="T1679" i="4"/>
  <c r="U1679" i="4" a="1"/>
  <c r="U1679" i="4"/>
  <c r="F1680" i="4"/>
  <c r="G1680" i="4"/>
  <c r="H1680" i="4"/>
  <c r="L1680" i="4"/>
  <c r="N1680" i="4" a="1"/>
  <c r="N1680" i="4"/>
  <c r="M1680" i="4"/>
  <c r="R1680" i="4"/>
  <c r="S1680" i="4" a="1"/>
  <c r="S1680" i="4"/>
  <c r="T1680" i="4" a="1"/>
  <c r="T1680" i="4"/>
  <c r="U1680" i="4" a="1"/>
  <c r="U1680" i="4"/>
  <c r="F1681" i="4"/>
  <c r="G1681" i="4"/>
  <c r="H1681" i="4"/>
  <c r="L1681" i="4"/>
  <c r="N1681" i="4" a="1"/>
  <c r="N1681" i="4"/>
  <c r="M1681" i="4"/>
  <c r="R1681" i="4"/>
  <c r="S1681" i="4" a="1"/>
  <c r="S1681" i="4"/>
  <c r="T1681" i="4" a="1"/>
  <c r="T1681" i="4"/>
  <c r="U1681" i="4" a="1"/>
  <c r="U1681" i="4"/>
  <c r="F1682" i="4"/>
  <c r="G1682" i="4"/>
  <c r="H1682" i="4"/>
  <c r="L1682" i="4"/>
  <c r="N1682" i="4" a="1"/>
  <c r="N1682" i="4"/>
  <c r="M1682" i="4"/>
  <c r="R1682" i="4"/>
  <c r="S1682" i="4" a="1"/>
  <c r="S1682" i="4"/>
  <c r="T1682" i="4" a="1"/>
  <c r="T1682" i="4"/>
  <c r="U1682" i="4" a="1"/>
  <c r="U1682" i="4"/>
  <c r="F1683" i="4"/>
  <c r="G1683" i="4"/>
  <c r="H1683" i="4"/>
  <c r="L1683" i="4"/>
  <c r="N1683" i="4" a="1"/>
  <c r="N1683" i="4"/>
  <c r="M1683" i="4"/>
  <c r="R1683" i="4"/>
  <c r="S1683" i="4" a="1"/>
  <c r="S1683" i="4"/>
  <c r="T1683" i="4" a="1"/>
  <c r="T1683" i="4"/>
  <c r="U1683" i="4" a="1"/>
  <c r="U1683" i="4"/>
  <c r="F1684" i="4"/>
  <c r="G1684" i="4"/>
  <c r="H1684" i="4"/>
  <c r="L1684" i="4"/>
  <c r="N1684" i="4" a="1"/>
  <c r="N1684" i="4"/>
  <c r="M1684" i="4"/>
  <c r="R1684" i="4"/>
  <c r="S1684" i="4" a="1"/>
  <c r="S1684" i="4"/>
  <c r="T1684" i="4" a="1"/>
  <c r="T1684" i="4"/>
  <c r="U1684" i="4" a="1"/>
  <c r="U1684" i="4"/>
  <c r="F1685" i="4"/>
  <c r="G1685" i="4"/>
  <c r="H1685" i="4"/>
  <c r="L1685" i="4"/>
  <c r="N1685" i="4" a="1"/>
  <c r="N1685" i="4"/>
  <c r="M1685" i="4"/>
  <c r="R1685" i="4"/>
  <c r="S1685" i="4" a="1"/>
  <c r="S1685" i="4"/>
  <c r="T1685" i="4" a="1"/>
  <c r="T1685" i="4"/>
  <c r="U1685" i="4" a="1"/>
  <c r="U1685" i="4"/>
  <c r="F1686" i="4"/>
  <c r="G1686" i="4"/>
  <c r="H1686" i="4"/>
  <c r="L1686" i="4"/>
  <c r="N1686" i="4" a="1"/>
  <c r="N1686" i="4"/>
  <c r="M1686" i="4"/>
  <c r="R1686" i="4"/>
  <c r="S1686" i="4" a="1"/>
  <c r="S1686" i="4"/>
  <c r="T1686" i="4" a="1"/>
  <c r="T1686" i="4"/>
  <c r="U1686" i="4" a="1"/>
  <c r="U1686" i="4"/>
  <c r="F1687" i="4"/>
  <c r="G1687" i="4"/>
  <c r="H1687" i="4"/>
  <c r="L1687" i="4"/>
  <c r="N1687" i="4" a="1"/>
  <c r="N1687" i="4"/>
  <c r="M1687" i="4"/>
  <c r="R1687" i="4"/>
  <c r="S1687" i="4" a="1"/>
  <c r="S1687" i="4"/>
  <c r="T1687" i="4" a="1"/>
  <c r="T1687" i="4"/>
  <c r="U1687" i="4" a="1"/>
  <c r="U1687" i="4"/>
  <c r="F1688" i="4"/>
  <c r="G1688" i="4"/>
  <c r="H1688" i="4"/>
  <c r="L1688" i="4"/>
  <c r="N1688" i="4" a="1"/>
  <c r="N1688" i="4"/>
  <c r="P1688" i="4"/>
  <c r="Q1688" i="4"/>
  <c r="M1688" i="4"/>
  <c r="R1688" i="4"/>
  <c r="S1688" i="4" a="1"/>
  <c r="S1688" i="4"/>
  <c r="T1688" i="4" a="1"/>
  <c r="T1688" i="4"/>
  <c r="U1688" i="4" a="1"/>
  <c r="U1688" i="4"/>
  <c r="F1689" i="4"/>
  <c r="G1689" i="4"/>
  <c r="H1689" i="4"/>
  <c r="L1689" i="4"/>
  <c r="N1689" i="4" a="1"/>
  <c r="N1689" i="4"/>
  <c r="M1689" i="4"/>
  <c r="R1689" i="4"/>
  <c r="S1689" i="4" a="1"/>
  <c r="S1689" i="4"/>
  <c r="T1689" i="4" a="1"/>
  <c r="T1689" i="4"/>
  <c r="U1689" i="4" a="1"/>
  <c r="U1689" i="4"/>
  <c r="F1690" i="4"/>
  <c r="G1690" i="4"/>
  <c r="H1690" i="4"/>
  <c r="L1690" i="4"/>
  <c r="N1690" i="4" a="1"/>
  <c r="N1690" i="4"/>
  <c r="M1690" i="4"/>
  <c r="R1690" i="4"/>
  <c r="S1690" i="4" a="1"/>
  <c r="S1690" i="4"/>
  <c r="T1690" i="4" a="1"/>
  <c r="T1690" i="4"/>
  <c r="U1690" i="4" a="1"/>
  <c r="U1690" i="4"/>
  <c r="F1691" i="4"/>
  <c r="G1691" i="4"/>
  <c r="H1691" i="4"/>
  <c r="L1691" i="4"/>
  <c r="N1691" i="4" a="1"/>
  <c r="N1691" i="4"/>
  <c r="O1691" i="4"/>
  <c r="M1691" i="4"/>
  <c r="R1691" i="4"/>
  <c r="S1691" i="4" a="1"/>
  <c r="S1691" i="4"/>
  <c r="T1691" i="4" a="1"/>
  <c r="T1691" i="4"/>
  <c r="U1691" i="4" a="1"/>
  <c r="U1691" i="4"/>
  <c r="F1692" i="4"/>
  <c r="G1692" i="4"/>
  <c r="H1692" i="4"/>
  <c r="L1692" i="4"/>
  <c r="N1692" i="4" a="1"/>
  <c r="N1692" i="4"/>
  <c r="M1692" i="4"/>
  <c r="R1692" i="4"/>
  <c r="S1692" i="4" a="1"/>
  <c r="S1692" i="4"/>
  <c r="T1692" i="4" a="1"/>
  <c r="T1692" i="4"/>
  <c r="U1692" i="4" a="1"/>
  <c r="U1692" i="4"/>
  <c r="F1693" i="4"/>
  <c r="G1693" i="4"/>
  <c r="H1693" i="4"/>
  <c r="L1693" i="4"/>
  <c r="N1693" i="4" a="1"/>
  <c r="N1693" i="4"/>
  <c r="M1693" i="4"/>
  <c r="R1693" i="4"/>
  <c r="S1693" i="4" a="1"/>
  <c r="S1693" i="4"/>
  <c r="T1693" i="4" a="1"/>
  <c r="T1693" i="4"/>
  <c r="U1693" i="4" a="1"/>
  <c r="U1693" i="4"/>
  <c r="F1694" i="4"/>
  <c r="G1694" i="4"/>
  <c r="H1694" i="4"/>
  <c r="L1694" i="4"/>
  <c r="N1694" i="4" a="1"/>
  <c r="N1694" i="4"/>
  <c r="P1694" i="4"/>
  <c r="Q1694" i="4"/>
  <c r="M1694" i="4"/>
  <c r="R1694" i="4"/>
  <c r="S1694" i="4" a="1"/>
  <c r="S1694" i="4"/>
  <c r="T1694" i="4" a="1"/>
  <c r="T1694" i="4"/>
  <c r="U1694" i="4" a="1"/>
  <c r="U1694" i="4"/>
  <c r="F1695" i="4"/>
  <c r="G1695" i="4"/>
  <c r="H1695" i="4"/>
  <c r="L1695" i="4"/>
  <c r="N1695" i="4" a="1"/>
  <c r="N1695" i="4"/>
  <c r="M1695" i="4"/>
  <c r="R1695" i="4"/>
  <c r="S1695" i="4" a="1"/>
  <c r="S1695" i="4"/>
  <c r="T1695" i="4" a="1"/>
  <c r="T1695" i="4"/>
  <c r="U1695" i="4" a="1"/>
  <c r="U1695" i="4"/>
  <c r="F1696" i="4"/>
  <c r="G1696" i="4"/>
  <c r="H1696" i="4"/>
  <c r="L1696" i="4"/>
  <c r="N1696" i="4" a="1"/>
  <c r="N1696" i="4"/>
  <c r="O1696" i="4"/>
  <c r="M1696" i="4"/>
  <c r="R1696" i="4"/>
  <c r="S1696" i="4" a="1"/>
  <c r="S1696" i="4"/>
  <c r="T1696" i="4" a="1"/>
  <c r="T1696" i="4"/>
  <c r="U1696" i="4" a="1"/>
  <c r="U1696" i="4"/>
  <c r="F1697" i="4"/>
  <c r="G1697" i="4"/>
  <c r="H1697" i="4"/>
  <c r="L1697" i="4"/>
  <c r="N1697" i="4" a="1"/>
  <c r="N1697" i="4"/>
  <c r="M1697" i="4"/>
  <c r="R1697" i="4"/>
  <c r="S1697" i="4" a="1"/>
  <c r="S1697" i="4"/>
  <c r="T1697" i="4" a="1"/>
  <c r="T1697" i="4"/>
  <c r="U1697" i="4" a="1"/>
  <c r="U1697" i="4"/>
  <c r="F1698" i="4"/>
  <c r="G1698" i="4"/>
  <c r="H1698" i="4"/>
  <c r="L1698" i="4"/>
  <c r="N1698" i="4" a="1"/>
  <c r="N1698" i="4"/>
  <c r="M1698" i="4"/>
  <c r="R1698" i="4"/>
  <c r="S1698" i="4" a="1"/>
  <c r="S1698" i="4"/>
  <c r="T1698" i="4" a="1"/>
  <c r="T1698" i="4"/>
  <c r="U1698" i="4" a="1"/>
  <c r="U1698" i="4"/>
  <c r="F1699" i="4"/>
  <c r="G1699" i="4"/>
  <c r="H1699" i="4"/>
  <c r="L1699" i="4"/>
  <c r="N1699" i="4" a="1"/>
  <c r="N1699" i="4"/>
  <c r="O1699" i="4"/>
  <c r="M1699" i="4"/>
  <c r="R1699" i="4"/>
  <c r="S1699" i="4" a="1"/>
  <c r="S1699" i="4"/>
  <c r="T1699" i="4" a="1"/>
  <c r="T1699" i="4"/>
  <c r="U1699" i="4" a="1"/>
  <c r="U1699" i="4"/>
  <c r="F1700" i="4"/>
  <c r="G1700" i="4"/>
  <c r="H1700" i="4"/>
  <c r="L1700" i="4"/>
  <c r="N1700" i="4" a="1"/>
  <c r="N1700" i="4"/>
  <c r="M1700" i="4"/>
  <c r="R1700" i="4"/>
  <c r="S1700" i="4" a="1"/>
  <c r="S1700" i="4"/>
  <c r="T1700" i="4" a="1"/>
  <c r="T1700" i="4"/>
  <c r="U1700" i="4" a="1"/>
  <c r="U1700" i="4"/>
  <c r="F1701" i="4"/>
  <c r="G1701" i="4"/>
  <c r="H1701" i="4"/>
  <c r="L1701" i="4"/>
  <c r="N1701" i="4" a="1"/>
  <c r="N1701" i="4"/>
  <c r="M1701" i="4"/>
  <c r="R1701" i="4"/>
  <c r="S1701" i="4" a="1"/>
  <c r="S1701" i="4"/>
  <c r="T1701" i="4" a="1"/>
  <c r="T1701" i="4"/>
  <c r="U1701" i="4" a="1"/>
  <c r="U1701" i="4"/>
  <c r="F1702" i="4"/>
  <c r="G1702" i="4"/>
  <c r="H1702" i="4"/>
  <c r="L1702" i="4"/>
  <c r="N1702" i="4" a="1"/>
  <c r="N1702" i="4"/>
  <c r="M1702" i="4"/>
  <c r="R1702" i="4"/>
  <c r="S1702" i="4" a="1"/>
  <c r="S1702" i="4"/>
  <c r="T1702" i="4" a="1"/>
  <c r="T1702" i="4"/>
  <c r="U1702" i="4" a="1"/>
  <c r="U1702" i="4"/>
  <c r="F1703" i="4"/>
  <c r="G1703" i="4"/>
  <c r="H1703" i="4"/>
  <c r="L1703" i="4"/>
  <c r="N1703" i="4" a="1"/>
  <c r="N1703" i="4"/>
  <c r="M1703" i="4"/>
  <c r="R1703" i="4"/>
  <c r="S1703" i="4" a="1"/>
  <c r="S1703" i="4"/>
  <c r="T1703" i="4" a="1"/>
  <c r="T1703" i="4"/>
  <c r="U1703" i="4" a="1"/>
  <c r="U1703" i="4"/>
  <c r="F1704" i="4"/>
  <c r="G1704" i="4"/>
  <c r="H1704" i="4"/>
  <c r="L1704" i="4"/>
  <c r="N1704" i="4" a="1"/>
  <c r="N1704" i="4"/>
  <c r="M1704" i="4"/>
  <c r="R1704" i="4"/>
  <c r="S1704" i="4" a="1"/>
  <c r="S1704" i="4"/>
  <c r="T1704" i="4" a="1"/>
  <c r="T1704" i="4"/>
  <c r="U1704" i="4" a="1"/>
  <c r="U1704" i="4"/>
  <c r="F1705" i="4"/>
  <c r="G1705" i="4"/>
  <c r="H1705" i="4"/>
  <c r="L1705" i="4"/>
  <c r="N1705" i="4" a="1"/>
  <c r="N1705" i="4"/>
  <c r="M1705" i="4"/>
  <c r="R1705" i="4"/>
  <c r="S1705" i="4" a="1"/>
  <c r="S1705" i="4"/>
  <c r="T1705" i="4" a="1"/>
  <c r="T1705" i="4"/>
  <c r="U1705" i="4" a="1"/>
  <c r="U1705" i="4"/>
  <c r="F1706" i="4"/>
  <c r="G1706" i="4"/>
  <c r="H1706" i="4"/>
  <c r="L1706" i="4"/>
  <c r="N1706" i="4" a="1"/>
  <c r="N1706" i="4"/>
  <c r="M1706" i="4"/>
  <c r="R1706" i="4"/>
  <c r="S1706" i="4" a="1"/>
  <c r="S1706" i="4"/>
  <c r="T1706" i="4" a="1"/>
  <c r="T1706" i="4"/>
  <c r="U1706" i="4" a="1"/>
  <c r="U1706" i="4"/>
  <c r="F1707" i="4"/>
  <c r="G1707" i="4"/>
  <c r="H1707" i="4"/>
  <c r="L1707" i="4"/>
  <c r="N1707" i="4" a="1"/>
  <c r="N1707" i="4"/>
  <c r="M1707" i="4"/>
  <c r="R1707" i="4"/>
  <c r="S1707" i="4" a="1"/>
  <c r="S1707" i="4"/>
  <c r="T1707" i="4" a="1"/>
  <c r="T1707" i="4"/>
  <c r="U1707" i="4" a="1"/>
  <c r="U1707" i="4"/>
  <c r="F1708" i="4"/>
  <c r="G1708" i="4"/>
  <c r="H1708" i="4"/>
  <c r="L1708" i="4"/>
  <c r="N1708" i="4" a="1"/>
  <c r="N1708" i="4"/>
  <c r="M1708" i="4"/>
  <c r="R1708" i="4"/>
  <c r="S1708" i="4" a="1"/>
  <c r="S1708" i="4"/>
  <c r="T1708" i="4" a="1"/>
  <c r="T1708" i="4"/>
  <c r="U1708" i="4" a="1"/>
  <c r="U1708" i="4"/>
  <c r="F1709" i="4"/>
  <c r="G1709" i="4"/>
  <c r="H1709" i="4"/>
  <c r="L1709" i="4"/>
  <c r="N1709" i="4" a="1"/>
  <c r="N1709" i="4"/>
  <c r="M1709" i="4"/>
  <c r="R1709" i="4"/>
  <c r="S1709" i="4" a="1"/>
  <c r="S1709" i="4"/>
  <c r="T1709" i="4" a="1"/>
  <c r="T1709" i="4"/>
  <c r="U1709" i="4" a="1"/>
  <c r="U1709" i="4"/>
  <c r="F1710" i="4"/>
  <c r="G1710" i="4"/>
  <c r="H1710" i="4"/>
  <c r="L1710" i="4"/>
  <c r="N1710" i="4" a="1"/>
  <c r="N1710" i="4"/>
  <c r="M1710" i="4"/>
  <c r="R1710" i="4"/>
  <c r="S1710" i="4" a="1"/>
  <c r="S1710" i="4"/>
  <c r="T1710" i="4" a="1"/>
  <c r="T1710" i="4"/>
  <c r="U1710" i="4" a="1"/>
  <c r="U1710" i="4"/>
  <c r="F1711" i="4"/>
  <c r="G1711" i="4"/>
  <c r="H1711" i="4"/>
  <c r="L1711" i="4"/>
  <c r="N1711" i="4" a="1"/>
  <c r="N1711" i="4"/>
  <c r="O1711" i="4"/>
  <c r="M1711" i="4"/>
  <c r="R1711" i="4"/>
  <c r="S1711" i="4" a="1"/>
  <c r="S1711" i="4"/>
  <c r="T1711" i="4" a="1"/>
  <c r="T1711" i="4"/>
  <c r="U1711" i="4" a="1"/>
  <c r="U1711" i="4"/>
  <c r="F1712" i="4"/>
  <c r="G1712" i="4"/>
  <c r="H1712" i="4"/>
  <c r="L1712" i="4"/>
  <c r="N1712" i="4" a="1"/>
  <c r="N1712" i="4"/>
  <c r="P1712" i="4"/>
  <c r="Q1712" i="4"/>
  <c r="M1712" i="4"/>
  <c r="R1712" i="4"/>
  <c r="S1712" i="4" a="1"/>
  <c r="S1712" i="4"/>
  <c r="T1712" i="4" a="1"/>
  <c r="T1712" i="4"/>
  <c r="U1712" i="4" a="1"/>
  <c r="U1712" i="4"/>
  <c r="F1713" i="4"/>
  <c r="G1713" i="4"/>
  <c r="H1713" i="4"/>
  <c r="L1713" i="4"/>
  <c r="N1713" i="4" a="1"/>
  <c r="N1713" i="4"/>
  <c r="M1713" i="4"/>
  <c r="R1713" i="4"/>
  <c r="S1713" i="4" a="1"/>
  <c r="S1713" i="4"/>
  <c r="T1713" i="4" a="1"/>
  <c r="T1713" i="4"/>
  <c r="U1713" i="4" a="1"/>
  <c r="U1713" i="4"/>
  <c r="F1714" i="4"/>
  <c r="G1714" i="4"/>
  <c r="H1714" i="4"/>
  <c r="L1714" i="4"/>
  <c r="N1714" i="4" a="1"/>
  <c r="N1714" i="4"/>
  <c r="M1714" i="4"/>
  <c r="R1714" i="4"/>
  <c r="S1714" i="4" a="1"/>
  <c r="S1714" i="4"/>
  <c r="T1714" i="4" a="1"/>
  <c r="T1714" i="4"/>
  <c r="U1714" i="4" a="1"/>
  <c r="U1714" i="4"/>
  <c r="F1715" i="4"/>
  <c r="G1715" i="4"/>
  <c r="H1715" i="4"/>
  <c r="L1715" i="4"/>
  <c r="N1715" i="4" a="1"/>
  <c r="N1715" i="4"/>
  <c r="M1715" i="4"/>
  <c r="R1715" i="4"/>
  <c r="S1715" i="4" a="1"/>
  <c r="S1715" i="4"/>
  <c r="T1715" i="4" a="1"/>
  <c r="T1715" i="4"/>
  <c r="U1715" i="4" a="1"/>
  <c r="U1715" i="4"/>
  <c r="F1716" i="4"/>
  <c r="G1716" i="4"/>
  <c r="H1716" i="4"/>
  <c r="L1716" i="4"/>
  <c r="N1716" i="4" a="1"/>
  <c r="N1716" i="4"/>
  <c r="M1716" i="4"/>
  <c r="R1716" i="4"/>
  <c r="S1716" i="4" a="1"/>
  <c r="S1716" i="4"/>
  <c r="T1716" i="4" a="1"/>
  <c r="T1716" i="4"/>
  <c r="U1716" i="4" a="1"/>
  <c r="U1716" i="4"/>
  <c r="F1717" i="4"/>
  <c r="G1717" i="4"/>
  <c r="H1717" i="4"/>
  <c r="L1717" i="4"/>
  <c r="N1717" i="4" a="1"/>
  <c r="N1717" i="4"/>
  <c r="M1717" i="4"/>
  <c r="R1717" i="4"/>
  <c r="S1717" i="4" a="1"/>
  <c r="S1717" i="4"/>
  <c r="T1717" i="4" a="1"/>
  <c r="T1717" i="4"/>
  <c r="U1717" i="4" a="1"/>
  <c r="U1717" i="4"/>
  <c r="F1718" i="4"/>
  <c r="G1718" i="4"/>
  <c r="H1718" i="4"/>
  <c r="L1718" i="4"/>
  <c r="N1718" i="4" a="1"/>
  <c r="N1718" i="4"/>
  <c r="M1718" i="4"/>
  <c r="R1718" i="4"/>
  <c r="S1718" i="4" a="1"/>
  <c r="S1718" i="4"/>
  <c r="T1718" i="4" a="1"/>
  <c r="T1718" i="4"/>
  <c r="U1718" i="4" a="1"/>
  <c r="U1718" i="4"/>
  <c r="F1719" i="4"/>
  <c r="G1719" i="4"/>
  <c r="H1719" i="4"/>
  <c r="L1719" i="4"/>
  <c r="N1719" i="4" a="1"/>
  <c r="N1719" i="4"/>
  <c r="M1719" i="4"/>
  <c r="R1719" i="4"/>
  <c r="S1719" i="4" a="1"/>
  <c r="S1719" i="4"/>
  <c r="T1719" i="4" a="1"/>
  <c r="T1719" i="4"/>
  <c r="U1719" i="4" a="1"/>
  <c r="U1719" i="4"/>
  <c r="F1720" i="4"/>
  <c r="G1720" i="4"/>
  <c r="H1720" i="4"/>
  <c r="L1720" i="4"/>
  <c r="N1720" i="4" a="1"/>
  <c r="N1720" i="4"/>
  <c r="M1720" i="4"/>
  <c r="R1720" i="4"/>
  <c r="S1720" i="4" a="1"/>
  <c r="S1720" i="4"/>
  <c r="T1720" i="4" a="1"/>
  <c r="T1720" i="4"/>
  <c r="U1720" i="4" a="1"/>
  <c r="U1720" i="4"/>
  <c r="F1721" i="4"/>
  <c r="G1721" i="4"/>
  <c r="H1721" i="4"/>
  <c r="L1721" i="4"/>
  <c r="N1721" i="4" a="1"/>
  <c r="N1721" i="4"/>
  <c r="M1721" i="4"/>
  <c r="R1721" i="4"/>
  <c r="S1721" i="4" a="1"/>
  <c r="S1721" i="4"/>
  <c r="T1721" i="4" a="1"/>
  <c r="T1721" i="4"/>
  <c r="U1721" i="4" a="1"/>
  <c r="U1721" i="4"/>
  <c r="F1722" i="4"/>
  <c r="G1722" i="4"/>
  <c r="H1722" i="4"/>
  <c r="L1722" i="4"/>
  <c r="N1722" i="4" a="1"/>
  <c r="N1722" i="4"/>
  <c r="M1722" i="4"/>
  <c r="R1722" i="4"/>
  <c r="S1722" i="4" a="1"/>
  <c r="S1722" i="4"/>
  <c r="T1722" i="4" a="1"/>
  <c r="T1722" i="4"/>
  <c r="U1722" i="4" a="1"/>
  <c r="U1722" i="4"/>
  <c r="F1723" i="4"/>
  <c r="G1723" i="4"/>
  <c r="H1723" i="4"/>
  <c r="L1723" i="4"/>
  <c r="N1723" i="4" a="1"/>
  <c r="N1723" i="4"/>
  <c r="M1723" i="4"/>
  <c r="R1723" i="4"/>
  <c r="S1723" i="4" a="1"/>
  <c r="S1723" i="4"/>
  <c r="T1723" i="4" a="1"/>
  <c r="T1723" i="4"/>
  <c r="U1723" i="4" a="1"/>
  <c r="U1723" i="4"/>
  <c r="F1724" i="4"/>
  <c r="G1724" i="4"/>
  <c r="H1724" i="4"/>
  <c r="L1724" i="4"/>
  <c r="N1724" i="4" a="1"/>
  <c r="N1724" i="4"/>
  <c r="M1724" i="4"/>
  <c r="R1724" i="4"/>
  <c r="S1724" i="4" a="1"/>
  <c r="S1724" i="4"/>
  <c r="T1724" i="4" a="1"/>
  <c r="T1724" i="4"/>
  <c r="U1724" i="4" a="1"/>
  <c r="U1724" i="4"/>
  <c r="F1725" i="4"/>
  <c r="G1725" i="4"/>
  <c r="H1725" i="4"/>
  <c r="L1725" i="4"/>
  <c r="N1725" i="4" a="1"/>
  <c r="N1725" i="4"/>
  <c r="P1725" i="4"/>
  <c r="Q1725" i="4"/>
  <c r="M1725" i="4"/>
  <c r="R1725" i="4"/>
  <c r="S1725" i="4" a="1"/>
  <c r="S1725" i="4"/>
  <c r="T1725" i="4" a="1"/>
  <c r="T1725" i="4"/>
  <c r="U1725" i="4" a="1"/>
  <c r="U1725" i="4"/>
  <c r="F1726" i="4"/>
  <c r="G1726" i="4"/>
  <c r="H1726" i="4"/>
  <c r="L1726" i="4"/>
  <c r="N1726" i="4" a="1"/>
  <c r="N1726" i="4"/>
  <c r="M1726" i="4"/>
  <c r="R1726" i="4"/>
  <c r="S1726" i="4" a="1"/>
  <c r="S1726" i="4"/>
  <c r="T1726" i="4" a="1"/>
  <c r="T1726" i="4"/>
  <c r="U1726" i="4" a="1"/>
  <c r="U1726" i="4"/>
  <c r="F1727" i="4"/>
  <c r="G1727" i="4"/>
  <c r="H1727" i="4"/>
  <c r="L1727" i="4"/>
  <c r="N1727" i="4" a="1"/>
  <c r="N1727" i="4"/>
  <c r="P1727" i="4"/>
  <c r="Q1727" i="4"/>
  <c r="M1727" i="4"/>
  <c r="R1727" i="4"/>
  <c r="S1727" i="4" a="1"/>
  <c r="S1727" i="4"/>
  <c r="T1727" i="4" a="1"/>
  <c r="T1727" i="4"/>
  <c r="U1727" i="4" a="1"/>
  <c r="U1727" i="4"/>
  <c r="F1728" i="4"/>
  <c r="G1728" i="4"/>
  <c r="H1728" i="4"/>
  <c r="L1728" i="4"/>
  <c r="N1728" i="4" a="1"/>
  <c r="N1728" i="4"/>
  <c r="O1728" i="4"/>
  <c r="M1728" i="4"/>
  <c r="R1728" i="4"/>
  <c r="S1728" i="4" a="1"/>
  <c r="S1728" i="4"/>
  <c r="T1728" i="4" a="1"/>
  <c r="T1728" i="4"/>
  <c r="U1728" i="4" a="1"/>
  <c r="U1728" i="4"/>
  <c r="F1729" i="4"/>
  <c r="G1729" i="4"/>
  <c r="H1729" i="4"/>
  <c r="L1729" i="4"/>
  <c r="N1729" i="4" a="1"/>
  <c r="N1729" i="4"/>
  <c r="M1729" i="4"/>
  <c r="R1729" i="4"/>
  <c r="S1729" i="4" a="1"/>
  <c r="S1729" i="4"/>
  <c r="T1729" i="4" a="1"/>
  <c r="T1729" i="4"/>
  <c r="U1729" i="4" a="1"/>
  <c r="U1729" i="4"/>
  <c r="F1730" i="4"/>
  <c r="G1730" i="4"/>
  <c r="H1730" i="4"/>
  <c r="L1730" i="4"/>
  <c r="N1730" i="4" a="1"/>
  <c r="N1730" i="4"/>
  <c r="M1730" i="4"/>
  <c r="R1730" i="4"/>
  <c r="S1730" i="4" a="1"/>
  <c r="S1730" i="4"/>
  <c r="T1730" i="4" a="1"/>
  <c r="T1730" i="4"/>
  <c r="U1730" i="4" a="1"/>
  <c r="U1730" i="4"/>
  <c r="F1731" i="4"/>
  <c r="G1731" i="4"/>
  <c r="H1731" i="4"/>
  <c r="L1731" i="4"/>
  <c r="N1731" i="4" a="1"/>
  <c r="N1731" i="4"/>
  <c r="M1731" i="4"/>
  <c r="R1731" i="4"/>
  <c r="S1731" i="4" a="1"/>
  <c r="S1731" i="4"/>
  <c r="T1731" i="4" a="1"/>
  <c r="T1731" i="4"/>
  <c r="U1731" i="4" a="1"/>
  <c r="U1731" i="4"/>
  <c r="F1732" i="4"/>
  <c r="G1732" i="4"/>
  <c r="H1732" i="4"/>
  <c r="L1732" i="4"/>
  <c r="N1732" i="4" a="1"/>
  <c r="N1732" i="4"/>
  <c r="M1732" i="4"/>
  <c r="R1732" i="4"/>
  <c r="S1732" i="4" a="1"/>
  <c r="S1732" i="4"/>
  <c r="T1732" i="4" a="1"/>
  <c r="T1732" i="4"/>
  <c r="U1732" i="4" a="1"/>
  <c r="U1732" i="4"/>
  <c r="F1733" i="4"/>
  <c r="G1733" i="4"/>
  <c r="H1733" i="4"/>
  <c r="L1733" i="4"/>
  <c r="N1733" i="4" a="1"/>
  <c r="N1733" i="4"/>
  <c r="M1733" i="4"/>
  <c r="R1733" i="4"/>
  <c r="S1733" i="4" a="1"/>
  <c r="S1733" i="4"/>
  <c r="T1733" i="4" a="1"/>
  <c r="T1733" i="4"/>
  <c r="U1733" i="4" a="1"/>
  <c r="U1733" i="4"/>
  <c r="F1734" i="4"/>
  <c r="G1734" i="4"/>
  <c r="H1734" i="4"/>
  <c r="L1734" i="4"/>
  <c r="N1734" i="4" a="1"/>
  <c r="N1734" i="4"/>
  <c r="M1734" i="4"/>
  <c r="R1734" i="4"/>
  <c r="S1734" i="4" a="1"/>
  <c r="S1734" i="4"/>
  <c r="T1734" i="4" a="1"/>
  <c r="T1734" i="4"/>
  <c r="U1734" i="4" a="1"/>
  <c r="U1734" i="4"/>
  <c r="F1735" i="4"/>
  <c r="G1735" i="4"/>
  <c r="H1735" i="4"/>
  <c r="L1735" i="4"/>
  <c r="N1735" i="4" a="1"/>
  <c r="N1735" i="4"/>
  <c r="M1735" i="4"/>
  <c r="R1735" i="4"/>
  <c r="S1735" i="4" a="1"/>
  <c r="S1735" i="4"/>
  <c r="T1735" i="4" a="1"/>
  <c r="T1735" i="4"/>
  <c r="U1735" i="4" a="1"/>
  <c r="U1735" i="4"/>
  <c r="F1736" i="4"/>
  <c r="G1736" i="4"/>
  <c r="H1736" i="4"/>
  <c r="L1736" i="4"/>
  <c r="N1736" i="4" a="1"/>
  <c r="N1736" i="4"/>
  <c r="O1736" i="4"/>
  <c r="M1736" i="4"/>
  <c r="R1736" i="4"/>
  <c r="S1736" i="4" a="1"/>
  <c r="S1736" i="4"/>
  <c r="T1736" i="4" a="1"/>
  <c r="T1736" i="4"/>
  <c r="U1736" i="4" a="1"/>
  <c r="U1736" i="4"/>
  <c r="F1737" i="4"/>
  <c r="G1737" i="4"/>
  <c r="H1737" i="4"/>
  <c r="L1737" i="4"/>
  <c r="N1737" i="4" a="1"/>
  <c r="N1737" i="4"/>
  <c r="M1737" i="4"/>
  <c r="R1737" i="4"/>
  <c r="S1737" i="4" a="1"/>
  <c r="S1737" i="4"/>
  <c r="T1737" i="4" a="1"/>
  <c r="T1737" i="4"/>
  <c r="U1737" i="4" a="1"/>
  <c r="U1737" i="4"/>
  <c r="F1738" i="4"/>
  <c r="G1738" i="4"/>
  <c r="H1738" i="4"/>
  <c r="L1738" i="4"/>
  <c r="N1738" i="4" a="1"/>
  <c r="N1738" i="4"/>
  <c r="M1738" i="4"/>
  <c r="R1738" i="4"/>
  <c r="S1738" i="4" a="1"/>
  <c r="S1738" i="4"/>
  <c r="T1738" i="4" a="1"/>
  <c r="T1738" i="4"/>
  <c r="U1738" i="4" a="1"/>
  <c r="U1738" i="4"/>
  <c r="F1739" i="4"/>
  <c r="G1739" i="4"/>
  <c r="H1739" i="4"/>
  <c r="L1739" i="4"/>
  <c r="N1739" i="4" a="1"/>
  <c r="N1739" i="4"/>
  <c r="M1739" i="4"/>
  <c r="R1739" i="4"/>
  <c r="S1739" i="4" a="1"/>
  <c r="S1739" i="4"/>
  <c r="T1739" i="4" a="1"/>
  <c r="T1739" i="4"/>
  <c r="U1739" i="4" a="1"/>
  <c r="U1739" i="4"/>
  <c r="F1740" i="4"/>
  <c r="G1740" i="4"/>
  <c r="H1740" i="4"/>
  <c r="L1740" i="4"/>
  <c r="N1740" i="4" a="1"/>
  <c r="N1740" i="4"/>
  <c r="M1740" i="4"/>
  <c r="R1740" i="4"/>
  <c r="S1740" i="4" a="1"/>
  <c r="S1740" i="4"/>
  <c r="T1740" i="4" a="1"/>
  <c r="T1740" i="4"/>
  <c r="U1740" i="4" a="1"/>
  <c r="U1740" i="4"/>
  <c r="F1741" i="4"/>
  <c r="G1741" i="4"/>
  <c r="H1741" i="4"/>
  <c r="L1741" i="4"/>
  <c r="N1741" i="4" a="1"/>
  <c r="N1741" i="4"/>
  <c r="P1741" i="4"/>
  <c r="Q1741" i="4"/>
  <c r="M1741" i="4"/>
  <c r="R1741" i="4"/>
  <c r="S1741" i="4" a="1"/>
  <c r="S1741" i="4"/>
  <c r="T1741" i="4" a="1"/>
  <c r="T1741" i="4"/>
  <c r="U1741" i="4" a="1"/>
  <c r="U1741" i="4"/>
  <c r="F1742" i="4"/>
  <c r="G1742" i="4"/>
  <c r="H1742" i="4"/>
  <c r="L1742" i="4"/>
  <c r="N1742" i="4" a="1"/>
  <c r="N1742" i="4"/>
  <c r="P1742" i="4"/>
  <c r="Q1742" i="4"/>
  <c r="M1742" i="4"/>
  <c r="R1742" i="4"/>
  <c r="S1742" i="4" a="1"/>
  <c r="S1742" i="4"/>
  <c r="T1742" i="4" a="1"/>
  <c r="T1742" i="4"/>
  <c r="U1742" i="4" a="1"/>
  <c r="U1742" i="4"/>
  <c r="F1743" i="4"/>
  <c r="G1743" i="4"/>
  <c r="H1743" i="4"/>
  <c r="L1743" i="4"/>
  <c r="N1743" i="4" a="1"/>
  <c r="N1743" i="4"/>
  <c r="M1743" i="4"/>
  <c r="R1743" i="4"/>
  <c r="S1743" i="4" a="1"/>
  <c r="S1743" i="4"/>
  <c r="T1743" i="4" a="1"/>
  <c r="T1743" i="4"/>
  <c r="U1743" i="4" a="1"/>
  <c r="U1743" i="4"/>
  <c r="F1744" i="4"/>
  <c r="G1744" i="4"/>
  <c r="H1744" i="4"/>
  <c r="L1744" i="4"/>
  <c r="N1744" i="4" a="1"/>
  <c r="N1744" i="4"/>
  <c r="M1744" i="4"/>
  <c r="R1744" i="4"/>
  <c r="S1744" i="4" a="1"/>
  <c r="S1744" i="4"/>
  <c r="T1744" i="4" a="1"/>
  <c r="T1744" i="4"/>
  <c r="U1744" i="4" a="1"/>
  <c r="U1744" i="4"/>
  <c r="F1745" i="4"/>
  <c r="G1745" i="4"/>
  <c r="H1745" i="4"/>
  <c r="L1745" i="4"/>
  <c r="N1745" i="4" a="1"/>
  <c r="N1745" i="4"/>
  <c r="M1745" i="4"/>
  <c r="R1745" i="4"/>
  <c r="S1745" i="4" a="1"/>
  <c r="S1745" i="4"/>
  <c r="T1745" i="4" a="1"/>
  <c r="T1745" i="4"/>
  <c r="U1745" i="4" a="1"/>
  <c r="U1745" i="4"/>
  <c r="F1746" i="4"/>
  <c r="G1746" i="4"/>
  <c r="H1746" i="4"/>
  <c r="L1746" i="4"/>
  <c r="N1746" i="4" a="1"/>
  <c r="N1746" i="4"/>
  <c r="M1746" i="4"/>
  <c r="R1746" i="4"/>
  <c r="S1746" i="4" a="1"/>
  <c r="S1746" i="4"/>
  <c r="T1746" i="4" a="1"/>
  <c r="T1746" i="4"/>
  <c r="U1746" i="4" a="1"/>
  <c r="U1746" i="4"/>
  <c r="F1747" i="4"/>
  <c r="G1747" i="4"/>
  <c r="H1747" i="4"/>
  <c r="L1747" i="4"/>
  <c r="N1747" i="4" a="1"/>
  <c r="N1747" i="4"/>
  <c r="M1747" i="4"/>
  <c r="R1747" i="4"/>
  <c r="S1747" i="4" a="1"/>
  <c r="S1747" i="4"/>
  <c r="T1747" i="4" a="1"/>
  <c r="T1747" i="4"/>
  <c r="U1747" i="4" a="1"/>
  <c r="U1747" i="4"/>
  <c r="F1748" i="4"/>
  <c r="G1748" i="4"/>
  <c r="H1748" i="4"/>
  <c r="L1748" i="4"/>
  <c r="N1748" i="4" a="1"/>
  <c r="N1748" i="4"/>
  <c r="M1748" i="4"/>
  <c r="R1748" i="4"/>
  <c r="S1748" i="4" a="1"/>
  <c r="S1748" i="4"/>
  <c r="T1748" i="4" a="1"/>
  <c r="T1748" i="4"/>
  <c r="U1748" i="4" a="1"/>
  <c r="U1748" i="4"/>
  <c r="F1749" i="4"/>
  <c r="G1749" i="4"/>
  <c r="H1749" i="4"/>
  <c r="L1749" i="4"/>
  <c r="N1749" i="4" a="1"/>
  <c r="N1749" i="4"/>
  <c r="P1749" i="4"/>
  <c r="Q1749" i="4"/>
  <c r="M1749" i="4"/>
  <c r="R1749" i="4"/>
  <c r="S1749" i="4" a="1"/>
  <c r="S1749" i="4"/>
  <c r="T1749" i="4" a="1"/>
  <c r="T1749" i="4"/>
  <c r="U1749" i="4" a="1"/>
  <c r="U1749" i="4"/>
  <c r="F1750" i="4"/>
  <c r="G1750" i="4"/>
  <c r="H1750" i="4"/>
  <c r="L1750" i="4"/>
  <c r="N1750" i="4" a="1"/>
  <c r="N1750" i="4"/>
  <c r="M1750" i="4"/>
  <c r="R1750" i="4"/>
  <c r="S1750" i="4" a="1"/>
  <c r="S1750" i="4"/>
  <c r="T1750" i="4" a="1"/>
  <c r="T1750" i="4"/>
  <c r="U1750" i="4" a="1"/>
  <c r="U1750" i="4"/>
  <c r="F1751" i="4"/>
  <c r="G1751" i="4"/>
  <c r="H1751" i="4"/>
  <c r="L1751" i="4"/>
  <c r="N1751" i="4" a="1"/>
  <c r="N1751" i="4"/>
  <c r="M1751" i="4"/>
  <c r="R1751" i="4"/>
  <c r="S1751" i="4" a="1"/>
  <c r="S1751" i="4"/>
  <c r="T1751" i="4" a="1"/>
  <c r="T1751" i="4"/>
  <c r="U1751" i="4" a="1"/>
  <c r="U1751" i="4"/>
  <c r="F1752" i="4"/>
  <c r="G1752" i="4"/>
  <c r="H1752" i="4"/>
  <c r="L1752" i="4"/>
  <c r="N1752" i="4" a="1"/>
  <c r="N1752" i="4"/>
  <c r="M1752" i="4"/>
  <c r="R1752" i="4"/>
  <c r="S1752" i="4" a="1"/>
  <c r="S1752" i="4"/>
  <c r="T1752" i="4" a="1"/>
  <c r="T1752" i="4"/>
  <c r="U1752" i="4" a="1"/>
  <c r="U1752" i="4"/>
  <c r="F1753" i="4"/>
  <c r="G1753" i="4"/>
  <c r="H1753" i="4"/>
  <c r="L1753" i="4"/>
  <c r="N1753" i="4" a="1"/>
  <c r="N1753" i="4"/>
  <c r="O1753" i="4"/>
  <c r="M1753" i="4"/>
  <c r="R1753" i="4"/>
  <c r="S1753" i="4" a="1"/>
  <c r="S1753" i="4"/>
  <c r="T1753" i="4" a="1"/>
  <c r="T1753" i="4"/>
  <c r="U1753" i="4" a="1"/>
  <c r="U1753" i="4"/>
  <c r="F1754" i="4"/>
  <c r="G1754" i="4"/>
  <c r="H1754" i="4"/>
  <c r="L1754" i="4"/>
  <c r="N1754" i="4" a="1"/>
  <c r="N1754" i="4"/>
  <c r="M1754" i="4"/>
  <c r="R1754" i="4"/>
  <c r="S1754" i="4" a="1"/>
  <c r="S1754" i="4"/>
  <c r="T1754" i="4" a="1"/>
  <c r="T1754" i="4"/>
  <c r="U1754" i="4" a="1"/>
  <c r="U1754" i="4"/>
  <c r="F1755" i="4"/>
  <c r="G1755" i="4"/>
  <c r="H1755" i="4"/>
  <c r="L1755" i="4"/>
  <c r="N1755" i="4" a="1"/>
  <c r="N1755" i="4"/>
  <c r="M1755" i="4"/>
  <c r="R1755" i="4"/>
  <c r="S1755" i="4" a="1"/>
  <c r="S1755" i="4"/>
  <c r="T1755" i="4" a="1"/>
  <c r="T1755" i="4"/>
  <c r="U1755" i="4" a="1"/>
  <c r="U1755" i="4"/>
  <c r="F1756" i="4"/>
  <c r="G1756" i="4"/>
  <c r="H1756" i="4"/>
  <c r="L1756" i="4"/>
  <c r="N1756" i="4" a="1"/>
  <c r="N1756" i="4"/>
  <c r="M1756" i="4"/>
  <c r="R1756" i="4"/>
  <c r="S1756" i="4" a="1"/>
  <c r="S1756" i="4"/>
  <c r="T1756" i="4" a="1"/>
  <c r="T1756" i="4"/>
  <c r="U1756" i="4" a="1"/>
  <c r="U1756" i="4"/>
  <c r="F1757" i="4"/>
  <c r="G1757" i="4"/>
  <c r="H1757" i="4"/>
  <c r="L1757" i="4"/>
  <c r="N1757" i="4" a="1"/>
  <c r="N1757" i="4"/>
  <c r="M1757" i="4"/>
  <c r="R1757" i="4"/>
  <c r="S1757" i="4" a="1"/>
  <c r="S1757" i="4"/>
  <c r="T1757" i="4" a="1"/>
  <c r="T1757" i="4"/>
  <c r="U1757" i="4" a="1"/>
  <c r="U1757" i="4"/>
  <c r="F1758" i="4"/>
  <c r="G1758" i="4"/>
  <c r="H1758" i="4"/>
  <c r="L1758" i="4"/>
  <c r="N1758" i="4" a="1"/>
  <c r="N1758" i="4"/>
  <c r="M1758" i="4"/>
  <c r="R1758" i="4"/>
  <c r="S1758" i="4" a="1"/>
  <c r="S1758" i="4"/>
  <c r="T1758" i="4" a="1"/>
  <c r="T1758" i="4"/>
  <c r="U1758" i="4" a="1"/>
  <c r="U1758" i="4"/>
  <c r="F1759" i="4"/>
  <c r="G1759" i="4"/>
  <c r="H1759" i="4"/>
  <c r="L1759" i="4"/>
  <c r="N1759" i="4" a="1"/>
  <c r="N1759" i="4"/>
  <c r="M1759" i="4"/>
  <c r="R1759" i="4"/>
  <c r="S1759" i="4" a="1"/>
  <c r="S1759" i="4"/>
  <c r="T1759" i="4" a="1"/>
  <c r="T1759" i="4"/>
  <c r="U1759" i="4" a="1"/>
  <c r="U1759" i="4"/>
  <c r="F1760" i="4"/>
  <c r="G1760" i="4"/>
  <c r="H1760" i="4"/>
  <c r="L1760" i="4"/>
  <c r="N1760" i="4" a="1"/>
  <c r="N1760" i="4"/>
  <c r="M1760" i="4"/>
  <c r="R1760" i="4"/>
  <c r="S1760" i="4" a="1"/>
  <c r="S1760" i="4"/>
  <c r="T1760" i="4" a="1"/>
  <c r="T1760" i="4"/>
  <c r="U1760" i="4" a="1"/>
  <c r="U1760" i="4"/>
  <c r="F1761" i="4"/>
  <c r="G1761" i="4"/>
  <c r="H1761" i="4"/>
  <c r="L1761" i="4"/>
  <c r="N1761" i="4" a="1"/>
  <c r="N1761" i="4"/>
  <c r="O1761" i="4"/>
  <c r="M1761" i="4"/>
  <c r="R1761" i="4"/>
  <c r="S1761" i="4" a="1"/>
  <c r="S1761" i="4"/>
  <c r="T1761" i="4" a="1"/>
  <c r="T1761" i="4"/>
  <c r="U1761" i="4" a="1"/>
  <c r="U1761" i="4"/>
  <c r="F1762" i="4"/>
  <c r="G1762" i="4"/>
  <c r="H1762" i="4"/>
  <c r="L1762" i="4"/>
  <c r="N1762" i="4" a="1"/>
  <c r="N1762" i="4"/>
  <c r="M1762" i="4"/>
  <c r="R1762" i="4"/>
  <c r="S1762" i="4" a="1"/>
  <c r="S1762" i="4"/>
  <c r="T1762" i="4" a="1"/>
  <c r="T1762" i="4"/>
  <c r="U1762" i="4" a="1"/>
  <c r="U1762" i="4"/>
  <c r="F1763" i="4"/>
  <c r="G1763" i="4"/>
  <c r="H1763" i="4"/>
  <c r="L1763" i="4"/>
  <c r="N1763" i="4" a="1"/>
  <c r="N1763" i="4"/>
  <c r="M1763" i="4"/>
  <c r="R1763" i="4"/>
  <c r="S1763" i="4" a="1"/>
  <c r="S1763" i="4"/>
  <c r="T1763" i="4" a="1"/>
  <c r="T1763" i="4"/>
  <c r="U1763" i="4" a="1"/>
  <c r="U1763" i="4"/>
  <c r="F1764" i="4"/>
  <c r="G1764" i="4"/>
  <c r="H1764" i="4"/>
  <c r="L1764" i="4"/>
  <c r="N1764" i="4" a="1"/>
  <c r="N1764" i="4"/>
  <c r="M1764" i="4"/>
  <c r="R1764" i="4"/>
  <c r="S1764" i="4" a="1"/>
  <c r="S1764" i="4"/>
  <c r="T1764" i="4" a="1"/>
  <c r="T1764" i="4"/>
  <c r="U1764" i="4" a="1"/>
  <c r="U1764" i="4"/>
  <c r="F1765" i="4"/>
  <c r="G1765" i="4"/>
  <c r="H1765" i="4"/>
  <c r="L1765" i="4"/>
  <c r="N1765" i="4" a="1"/>
  <c r="N1765" i="4"/>
  <c r="M1765" i="4"/>
  <c r="R1765" i="4"/>
  <c r="S1765" i="4" a="1"/>
  <c r="S1765" i="4"/>
  <c r="T1765" i="4" a="1"/>
  <c r="T1765" i="4"/>
  <c r="U1765" i="4" a="1"/>
  <c r="U1765" i="4"/>
  <c r="F1766" i="4"/>
  <c r="G1766" i="4"/>
  <c r="H1766" i="4"/>
  <c r="L1766" i="4"/>
  <c r="N1766" i="4" a="1"/>
  <c r="N1766" i="4"/>
  <c r="M1766" i="4"/>
  <c r="R1766" i="4"/>
  <c r="S1766" i="4" a="1"/>
  <c r="S1766" i="4"/>
  <c r="T1766" i="4" a="1"/>
  <c r="T1766" i="4"/>
  <c r="U1766" i="4" a="1"/>
  <c r="U1766" i="4"/>
  <c r="F1767" i="4"/>
  <c r="G1767" i="4"/>
  <c r="H1767" i="4"/>
  <c r="L1767" i="4"/>
  <c r="N1767" i="4" a="1"/>
  <c r="N1767" i="4"/>
  <c r="M1767" i="4"/>
  <c r="R1767" i="4"/>
  <c r="S1767" i="4" a="1"/>
  <c r="S1767" i="4"/>
  <c r="T1767" i="4" a="1"/>
  <c r="T1767" i="4"/>
  <c r="U1767" i="4" a="1"/>
  <c r="U1767" i="4"/>
  <c r="F1768" i="4"/>
  <c r="G1768" i="4"/>
  <c r="H1768" i="4"/>
  <c r="L1768" i="4"/>
  <c r="N1768" i="4" a="1"/>
  <c r="N1768" i="4"/>
  <c r="P1768" i="4"/>
  <c r="Q1768" i="4"/>
  <c r="M1768" i="4"/>
  <c r="R1768" i="4"/>
  <c r="S1768" i="4" a="1"/>
  <c r="S1768" i="4"/>
  <c r="T1768" i="4" a="1"/>
  <c r="T1768" i="4"/>
  <c r="U1768" i="4" a="1"/>
  <c r="U1768" i="4"/>
  <c r="F1769" i="4"/>
  <c r="G1769" i="4"/>
  <c r="H1769" i="4"/>
  <c r="L1769" i="4"/>
  <c r="N1769" i="4" a="1"/>
  <c r="N1769" i="4"/>
  <c r="M1769" i="4"/>
  <c r="R1769" i="4"/>
  <c r="S1769" i="4" a="1"/>
  <c r="S1769" i="4"/>
  <c r="T1769" i="4" a="1"/>
  <c r="T1769" i="4"/>
  <c r="U1769" i="4" a="1"/>
  <c r="U1769" i="4"/>
  <c r="F1770" i="4"/>
  <c r="G1770" i="4"/>
  <c r="H1770" i="4"/>
  <c r="L1770" i="4"/>
  <c r="N1770" i="4" a="1"/>
  <c r="N1770" i="4"/>
  <c r="M1770" i="4"/>
  <c r="R1770" i="4"/>
  <c r="S1770" i="4" a="1"/>
  <c r="S1770" i="4"/>
  <c r="T1770" i="4" a="1"/>
  <c r="T1770" i="4"/>
  <c r="U1770" i="4" a="1"/>
  <c r="U1770" i="4"/>
  <c r="F1771" i="4"/>
  <c r="G1771" i="4"/>
  <c r="H1771" i="4"/>
  <c r="L1771" i="4"/>
  <c r="N1771" i="4" a="1"/>
  <c r="N1771" i="4"/>
  <c r="M1771" i="4"/>
  <c r="R1771" i="4"/>
  <c r="S1771" i="4" a="1"/>
  <c r="S1771" i="4"/>
  <c r="T1771" i="4" a="1"/>
  <c r="T1771" i="4"/>
  <c r="U1771" i="4" a="1"/>
  <c r="U1771" i="4"/>
  <c r="F1772" i="4"/>
  <c r="G1772" i="4"/>
  <c r="H1772" i="4"/>
  <c r="L1772" i="4"/>
  <c r="N1772" i="4" a="1"/>
  <c r="N1772" i="4"/>
  <c r="M1772" i="4"/>
  <c r="R1772" i="4"/>
  <c r="S1772" i="4" a="1"/>
  <c r="S1772" i="4"/>
  <c r="T1772" i="4" a="1"/>
  <c r="T1772" i="4"/>
  <c r="U1772" i="4" a="1"/>
  <c r="U1772" i="4"/>
  <c r="F1773" i="4"/>
  <c r="G1773" i="4"/>
  <c r="H1773" i="4"/>
  <c r="L1773" i="4"/>
  <c r="N1773" i="4" a="1"/>
  <c r="N1773" i="4"/>
  <c r="P1773" i="4"/>
  <c r="Q1773" i="4"/>
  <c r="M1773" i="4"/>
  <c r="R1773" i="4"/>
  <c r="S1773" i="4" a="1"/>
  <c r="S1773" i="4"/>
  <c r="T1773" i="4" a="1"/>
  <c r="T1773" i="4"/>
  <c r="U1773" i="4" a="1"/>
  <c r="U1773" i="4"/>
  <c r="F1774" i="4"/>
  <c r="G1774" i="4"/>
  <c r="H1774" i="4"/>
  <c r="L1774" i="4"/>
  <c r="N1774" i="4" a="1"/>
  <c r="N1774" i="4"/>
  <c r="M1774" i="4"/>
  <c r="R1774" i="4"/>
  <c r="S1774" i="4" a="1"/>
  <c r="S1774" i="4"/>
  <c r="T1774" i="4" a="1"/>
  <c r="T1774" i="4"/>
  <c r="U1774" i="4" a="1"/>
  <c r="U1774" i="4"/>
  <c r="F1775" i="4"/>
  <c r="G1775" i="4"/>
  <c r="H1775" i="4"/>
  <c r="L1775" i="4"/>
  <c r="N1775" i="4" a="1"/>
  <c r="N1775" i="4"/>
  <c r="P1775" i="4"/>
  <c r="Q1775" i="4"/>
  <c r="M1775" i="4"/>
  <c r="R1775" i="4"/>
  <c r="S1775" i="4" a="1"/>
  <c r="S1775" i="4"/>
  <c r="T1775" i="4" a="1"/>
  <c r="T1775" i="4"/>
  <c r="U1775" i="4" a="1"/>
  <c r="U1775" i="4"/>
  <c r="F1776" i="4"/>
  <c r="G1776" i="4"/>
  <c r="H1776" i="4"/>
  <c r="L1776" i="4"/>
  <c r="N1776" i="4" a="1"/>
  <c r="N1776" i="4"/>
  <c r="O1776" i="4"/>
  <c r="M1776" i="4"/>
  <c r="R1776" i="4"/>
  <c r="S1776" i="4" a="1"/>
  <c r="S1776" i="4"/>
  <c r="T1776" i="4" a="1"/>
  <c r="T1776" i="4"/>
  <c r="U1776" i="4" a="1"/>
  <c r="U1776" i="4"/>
  <c r="F1777" i="4"/>
  <c r="G1777" i="4"/>
  <c r="H1777" i="4"/>
  <c r="L1777" i="4"/>
  <c r="N1777" i="4" a="1"/>
  <c r="N1777" i="4"/>
  <c r="O1777" i="4"/>
  <c r="M1777" i="4"/>
  <c r="R1777" i="4"/>
  <c r="S1777" i="4" a="1"/>
  <c r="S1777" i="4"/>
  <c r="T1777" i="4" a="1"/>
  <c r="T1777" i="4"/>
  <c r="U1777" i="4" a="1"/>
  <c r="U1777" i="4"/>
  <c r="F1778" i="4"/>
  <c r="G1778" i="4"/>
  <c r="H1778" i="4"/>
  <c r="L1778" i="4"/>
  <c r="N1778" i="4" a="1"/>
  <c r="N1778" i="4"/>
  <c r="M1778" i="4"/>
  <c r="R1778" i="4"/>
  <c r="S1778" i="4" a="1"/>
  <c r="S1778" i="4"/>
  <c r="T1778" i="4" a="1"/>
  <c r="T1778" i="4"/>
  <c r="U1778" i="4" a="1"/>
  <c r="U1778" i="4"/>
  <c r="F1779" i="4"/>
  <c r="G1779" i="4"/>
  <c r="H1779" i="4"/>
  <c r="L1779" i="4"/>
  <c r="N1779" i="4" a="1"/>
  <c r="N1779" i="4"/>
  <c r="O1779" i="4"/>
  <c r="M1779" i="4"/>
  <c r="R1779" i="4"/>
  <c r="S1779" i="4" a="1"/>
  <c r="S1779" i="4"/>
  <c r="T1779" i="4" a="1"/>
  <c r="T1779" i="4"/>
  <c r="U1779" i="4" a="1"/>
  <c r="U1779" i="4"/>
  <c r="F1780" i="4"/>
  <c r="G1780" i="4"/>
  <c r="H1780" i="4"/>
  <c r="L1780" i="4"/>
  <c r="N1780" i="4" a="1"/>
  <c r="N1780" i="4"/>
  <c r="M1780" i="4"/>
  <c r="R1780" i="4"/>
  <c r="S1780" i="4" a="1"/>
  <c r="S1780" i="4"/>
  <c r="T1780" i="4" a="1"/>
  <c r="T1780" i="4"/>
  <c r="U1780" i="4" a="1"/>
  <c r="U1780" i="4"/>
  <c r="F1781" i="4"/>
  <c r="G1781" i="4"/>
  <c r="H1781" i="4"/>
  <c r="L1781" i="4"/>
  <c r="N1781" i="4" a="1"/>
  <c r="N1781" i="4"/>
  <c r="M1781" i="4"/>
  <c r="R1781" i="4"/>
  <c r="S1781" i="4" a="1"/>
  <c r="S1781" i="4"/>
  <c r="T1781" i="4" a="1"/>
  <c r="T1781" i="4"/>
  <c r="U1781" i="4" a="1"/>
  <c r="U1781" i="4"/>
  <c r="F1782" i="4"/>
  <c r="G1782" i="4"/>
  <c r="H1782" i="4"/>
  <c r="L1782" i="4"/>
  <c r="N1782" i="4" a="1"/>
  <c r="N1782" i="4"/>
  <c r="M1782" i="4"/>
  <c r="R1782" i="4"/>
  <c r="S1782" i="4" a="1"/>
  <c r="S1782" i="4"/>
  <c r="T1782" i="4" a="1"/>
  <c r="T1782" i="4"/>
  <c r="U1782" i="4" a="1"/>
  <c r="U1782" i="4"/>
  <c r="F1783" i="4"/>
  <c r="G1783" i="4"/>
  <c r="H1783" i="4"/>
  <c r="L1783" i="4"/>
  <c r="N1783" i="4" a="1"/>
  <c r="N1783" i="4"/>
  <c r="M1783" i="4"/>
  <c r="R1783" i="4"/>
  <c r="S1783" i="4" a="1"/>
  <c r="S1783" i="4"/>
  <c r="T1783" i="4" a="1"/>
  <c r="T1783" i="4"/>
  <c r="U1783" i="4" a="1"/>
  <c r="U1783" i="4"/>
  <c r="F1784" i="4"/>
  <c r="G1784" i="4"/>
  <c r="H1784" i="4"/>
  <c r="L1784" i="4"/>
  <c r="N1784" i="4" a="1"/>
  <c r="N1784" i="4"/>
  <c r="M1784" i="4"/>
  <c r="R1784" i="4"/>
  <c r="S1784" i="4" a="1"/>
  <c r="S1784" i="4"/>
  <c r="T1784" i="4" a="1"/>
  <c r="T1784" i="4"/>
  <c r="U1784" i="4" a="1"/>
  <c r="U1784" i="4"/>
  <c r="F1785" i="4"/>
  <c r="G1785" i="4"/>
  <c r="H1785" i="4"/>
  <c r="L1785" i="4"/>
  <c r="N1785" i="4" a="1"/>
  <c r="N1785" i="4"/>
  <c r="M1785" i="4"/>
  <c r="R1785" i="4"/>
  <c r="S1785" i="4" a="1"/>
  <c r="S1785" i="4"/>
  <c r="T1785" i="4" a="1"/>
  <c r="T1785" i="4"/>
  <c r="U1785" i="4" a="1"/>
  <c r="U1785" i="4"/>
  <c r="F1786" i="4"/>
  <c r="G1786" i="4"/>
  <c r="H1786" i="4"/>
  <c r="L1786" i="4"/>
  <c r="N1786" i="4" a="1"/>
  <c r="N1786" i="4"/>
  <c r="P1786" i="4"/>
  <c r="Q1786" i="4"/>
  <c r="M1786" i="4"/>
  <c r="R1786" i="4"/>
  <c r="S1786" i="4" a="1"/>
  <c r="S1786" i="4"/>
  <c r="T1786" i="4" a="1"/>
  <c r="T1786" i="4"/>
  <c r="U1786" i="4" a="1"/>
  <c r="U1786" i="4"/>
  <c r="F1787" i="4"/>
  <c r="G1787" i="4"/>
  <c r="H1787" i="4"/>
  <c r="L1787" i="4"/>
  <c r="N1787" i="4" a="1"/>
  <c r="N1787" i="4"/>
  <c r="M1787" i="4"/>
  <c r="R1787" i="4"/>
  <c r="S1787" i="4" a="1"/>
  <c r="S1787" i="4"/>
  <c r="T1787" i="4" a="1"/>
  <c r="T1787" i="4"/>
  <c r="U1787" i="4" a="1"/>
  <c r="U1787" i="4"/>
  <c r="F1788" i="4"/>
  <c r="G1788" i="4"/>
  <c r="H1788" i="4"/>
  <c r="L1788" i="4"/>
  <c r="N1788" i="4" a="1"/>
  <c r="N1788" i="4"/>
  <c r="M1788" i="4"/>
  <c r="R1788" i="4"/>
  <c r="S1788" i="4" a="1"/>
  <c r="S1788" i="4"/>
  <c r="T1788" i="4" a="1"/>
  <c r="T1788" i="4"/>
  <c r="U1788" i="4" a="1"/>
  <c r="U1788" i="4"/>
  <c r="F1789" i="4"/>
  <c r="G1789" i="4"/>
  <c r="H1789" i="4"/>
  <c r="L1789" i="4"/>
  <c r="N1789" i="4" a="1"/>
  <c r="N1789" i="4"/>
  <c r="M1789" i="4"/>
  <c r="R1789" i="4"/>
  <c r="S1789" i="4" a="1"/>
  <c r="S1789" i="4"/>
  <c r="T1789" i="4" a="1"/>
  <c r="T1789" i="4"/>
  <c r="U1789" i="4" a="1"/>
  <c r="U1789" i="4"/>
  <c r="F1790" i="4"/>
  <c r="G1790" i="4"/>
  <c r="H1790" i="4"/>
  <c r="L1790" i="4"/>
  <c r="N1790" i="4" a="1"/>
  <c r="N1790" i="4"/>
  <c r="M1790" i="4"/>
  <c r="R1790" i="4"/>
  <c r="S1790" i="4" a="1"/>
  <c r="S1790" i="4"/>
  <c r="T1790" i="4" a="1"/>
  <c r="T1790" i="4"/>
  <c r="U1790" i="4" a="1"/>
  <c r="U1790" i="4"/>
  <c r="F1791" i="4"/>
  <c r="G1791" i="4"/>
  <c r="H1791" i="4"/>
  <c r="L1791" i="4"/>
  <c r="N1791" i="4" a="1"/>
  <c r="N1791" i="4"/>
  <c r="O1791" i="4"/>
  <c r="M1791" i="4"/>
  <c r="R1791" i="4"/>
  <c r="S1791" i="4" a="1"/>
  <c r="S1791" i="4"/>
  <c r="T1791" i="4" a="1"/>
  <c r="T1791" i="4"/>
  <c r="U1791" i="4" a="1"/>
  <c r="U1791" i="4"/>
  <c r="F1792" i="4"/>
  <c r="G1792" i="4"/>
  <c r="H1792" i="4"/>
  <c r="L1792" i="4"/>
  <c r="N1792" i="4" a="1"/>
  <c r="N1792" i="4"/>
  <c r="M1792" i="4"/>
  <c r="R1792" i="4"/>
  <c r="S1792" i="4" a="1"/>
  <c r="S1792" i="4"/>
  <c r="T1792" i="4" a="1"/>
  <c r="T1792" i="4"/>
  <c r="U1792" i="4" a="1"/>
  <c r="U1792" i="4"/>
  <c r="F1793" i="4"/>
  <c r="G1793" i="4"/>
  <c r="H1793" i="4"/>
  <c r="L1793" i="4"/>
  <c r="N1793" i="4" a="1"/>
  <c r="N1793" i="4"/>
  <c r="M1793" i="4"/>
  <c r="R1793" i="4"/>
  <c r="S1793" i="4" a="1"/>
  <c r="S1793" i="4"/>
  <c r="T1793" i="4" a="1"/>
  <c r="T1793" i="4"/>
  <c r="U1793" i="4" a="1"/>
  <c r="U1793" i="4"/>
  <c r="F1794" i="4"/>
  <c r="G1794" i="4"/>
  <c r="H1794" i="4"/>
  <c r="L1794" i="4"/>
  <c r="N1794" i="4" a="1"/>
  <c r="N1794" i="4"/>
  <c r="M1794" i="4"/>
  <c r="R1794" i="4"/>
  <c r="S1794" i="4" a="1"/>
  <c r="S1794" i="4"/>
  <c r="T1794" i="4" a="1"/>
  <c r="T1794" i="4"/>
  <c r="U1794" i="4" a="1"/>
  <c r="U1794" i="4"/>
  <c r="F1795" i="4"/>
  <c r="G1795" i="4"/>
  <c r="H1795" i="4"/>
  <c r="L1795" i="4"/>
  <c r="N1795" i="4" a="1"/>
  <c r="N1795" i="4"/>
  <c r="P1795" i="4"/>
  <c r="Q1795" i="4"/>
  <c r="M1795" i="4"/>
  <c r="R1795" i="4"/>
  <c r="S1795" i="4" a="1"/>
  <c r="S1795" i="4"/>
  <c r="T1795" i="4" a="1"/>
  <c r="T1795" i="4"/>
  <c r="U1795" i="4" a="1"/>
  <c r="U1795" i="4"/>
  <c r="F1796" i="4"/>
  <c r="G1796" i="4"/>
  <c r="H1796" i="4"/>
  <c r="L1796" i="4"/>
  <c r="N1796" i="4" a="1"/>
  <c r="N1796" i="4"/>
  <c r="M1796" i="4"/>
  <c r="R1796" i="4"/>
  <c r="S1796" i="4" a="1"/>
  <c r="S1796" i="4"/>
  <c r="T1796" i="4" a="1"/>
  <c r="T1796" i="4"/>
  <c r="U1796" i="4" a="1"/>
  <c r="U1796" i="4"/>
  <c r="F1797" i="4"/>
  <c r="G1797" i="4"/>
  <c r="H1797" i="4"/>
  <c r="L1797" i="4"/>
  <c r="N1797" i="4" a="1"/>
  <c r="N1797" i="4"/>
  <c r="M1797" i="4"/>
  <c r="R1797" i="4"/>
  <c r="S1797" i="4" a="1"/>
  <c r="S1797" i="4"/>
  <c r="T1797" i="4" a="1"/>
  <c r="T1797" i="4"/>
  <c r="U1797" i="4" a="1"/>
  <c r="U1797" i="4"/>
  <c r="F1798" i="4"/>
  <c r="G1798" i="4"/>
  <c r="H1798" i="4"/>
  <c r="L1798" i="4"/>
  <c r="N1798" i="4" a="1"/>
  <c r="N1798" i="4"/>
  <c r="M1798" i="4"/>
  <c r="R1798" i="4"/>
  <c r="S1798" i="4" a="1"/>
  <c r="S1798" i="4"/>
  <c r="T1798" i="4" a="1"/>
  <c r="T1798" i="4"/>
  <c r="U1798" i="4" a="1"/>
  <c r="U1798" i="4"/>
  <c r="F1799" i="4"/>
  <c r="G1799" i="4"/>
  <c r="H1799" i="4"/>
  <c r="L1799" i="4"/>
  <c r="N1799" i="4" a="1"/>
  <c r="N1799" i="4"/>
  <c r="M1799" i="4"/>
  <c r="R1799" i="4"/>
  <c r="S1799" i="4" a="1"/>
  <c r="S1799" i="4"/>
  <c r="T1799" i="4" a="1"/>
  <c r="T1799" i="4"/>
  <c r="U1799" i="4" a="1"/>
  <c r="U1799" i="4"/>
  <c r="F1800" i="4"/>
  <c r="G1800" i="4"/>
  <c r="H1800" i="4"/>
  <c r="L1800" i="4"/>
  <c r="N1800" i="4" a="1"/>
  <c r="N1800" i="4"/>
  <c r="M1800" i="4"/>
  <c r="R1800" i="4"/>
  <c r="S1800" i="4" a="1"/>
  <c r="S1800" i="4"/>
  <c r="T1800" i="4" a="1"/>
  <c r="T1800" i="4"/>
  <c r="U1800" i="4" a="1"/>
  <c r="U1800" i="4"/>
  <c r="F1801" i="4"/>
  <c r="G1801" i="4"/>
  <c r="H1801" i="4"/>
  <c r="L1801" i="4"/>
  <c r="N1801" i="4" a="1"/>
  <c r="N1801" i="4"/>
  <c r="M1801" i="4"/>
  <c r="R1801" i="4"/>
  <c r="S1801" i="4" a="1"/>
  <c r="S1801" i="4"/>
  <c r="T1801" i="4" a="1"/>
  <c r="T1801" i="4"/>
  <c r="U1801" i="4" a="1"/>
  <c r="U1801" i="4"/>
  <c r="F1802" i="4"/>
  <c r="G1802" i="4"/>
  <c r="H1802" i="4"/>
  <c r="L1802" i="4"/>
  <c r="N1802" i="4" a="1"/>
  <c r="N1802" i="4"/>
  <c r="M1802" i="4"/>
  <c r="R1802" i="4"/>
  <c r="S1802" i="4" a="1"/>
  <c r="S1802" i="4"/>
  <c r="T1802" i="4" a="1"/>
  <c r="T1802" i="4"/>
  <c r="U1802" i="4" a="1"/>
  <c r="U1802" i="4"/>
  <c r="F1803" i="4"/>
  <c r="G1803" i="4"/>
  <c r="H1803" i="4"/>
  <c r="L1803" i="4"/>
  <c r="N1803" i="4" a="1"/>
  <c r="N1803" i="4"/>
  <c r="M1803" i="4"/>
  <c r="R1803" i="4"/>
  <c r="S1803" i="4" a="1"/>
  <c r="S1803" i="4"/>
  <c r="T1803" i="4" a="1"/>
  <c r="T1803" i="4"/>
  <c r="U1803" i="4" a="1"/>
  <c r="U1803" i="4"/>
  <c r="F1804" i="4"/>
  <c r="G1804" i="4"/>
  <c r="H1804" i="4"/>
  <c r="L1804" i="4"/>
  <c r="N1804" i="4" a="1"/>
  <c r="N1804" i="4"/>
  <c r="M1804" i="4"/>
  <c r="R1804" i="4"/>
  <c r="S1804" i="4" a="1"/>
  <c r="S1804" i="4"/>
  <c r="T1804" i="4" a="1"/>
  <c r="T1804" i="4"/>
  <c r="U1804" i="4" a="1"/>
  <c r="U1804" i="4"/>
  <c r="F1805" i="4"/>
  <c r="G1805" i="4"/>
  <c r="H1805" i="4"/>
  <c r="L1805" i="4"/>
  <c r="N1805" i="4" a="1"/>
  <c r="N1805" i="4"/>
  <c r="O1805" i="4"/>
  <c r="M1805" i="4"/>
  <c r="R1805" i="4"/>
  <c r="S1805" i="4" a="1"/>
  <c r="S1805" i="4"/>
  <c r="T1805" i="4" a="1"/>
  <c r="T1805" i="4"/>
  <c r="U1805" i="4" a="1"/>
  <c r="U1805" i="4"/>
  <c r="F1806" i="4"/>
  <c r="G1806" i="4"/>
  <c r="H1806" i="4"/>
  <c r="L1806" i="4"/>
  <c r="N1806" i="4" a="1"/>
  <c r="N1806" i="4"/>
  <c r="M1806" i="4"/>
  <c r="R1806" i="4"/>
  <c r="S1806" i="4" a="1"/>
  <c r="S1806" i="4"/>
  <c r="T1806" i="4" a="1"/>
  <c r="T1806" i="4"/>
  <c r="U1806" i="4" a="1"/>
  <c r="U1806" i="4"/>
  <c r="F1807" i="4"/>
  <c r="G1807" i="4"/>
  <c r="H1807" i="4"/>
  <c r="L1807" i="4"/>
  <c r="N1807" i="4" a="1"/>
  <c r="N1807" i="4"/>
  <c r="M1807" i="4"/>
  <c r="R1807" i="4"/>
  <c r="S1807" i="4" a="1"/>
  <c r="S1807" i="4"/>
  <c r="T1807" i="4" a="1"/>
  <c r="T1807" i="4"/>
  <c r="U1807" i="4" a="1"/>
  <c r="U1807" i="4"/>
  <c r="F1808" i="4"/>
  <c r="G1808" i="4"/>
  <c r="H1808" i="4"/>
  <c r="L1808" i="4"/>
  <c r="N1808" i="4" a="1"/>
  <c r="N1808" i="4"/>
  <c r="M1808" i="4"/>
  <c r="R1808" i="4"/>
  <c r="S1808" i="4" a="1"/>
  <c r="S1808" i="4"/>
  <c r="T1808" i="4" a="1"/>
  <c r="T1808" i="4"/>
  <c r="U1808" i="4" a="1"/>
  <c r="U1808" i="4"/>
  <c r="F1809" i="4"/>
  <c r="G1809" i="4"/>
  <c r="H1809" i="4"/>
  <c r="L1809" i="4"/>
  <c r="N1809" i="4" a="1"/>
  <c r="N1809" i="4"/>
  <c r="M1809" i="4"/>
  <c r="R1809" i="4"/>
  <c r="S1809" i="4" a="1"/>
  <c r="S1809" i="4"/>
  <c r="T1809" i="4" a="1"/>
  <c r="T1809" i="4"/>
  <c r="U1809" i="4" a="1"/>
  <c r="U1809" i="4"/>
  <c r="F1810" i="4"/>
  <c r="G1810" i="4"/>
  <c r="H1810" i="4"/>
  <c r="L1810" i="4"/>
  <c r="N1810" i="4" a="1"/>
  <c r="N1810" i="4"/>
  <c r="M1810" i="4"/>
  <c r="R1810" i="4"/>
  <c r="S1810" i="4" a="1"/>
  <c r="S1810" i="4"/>
  <c r="T1810" i="4" a="1"/>
  <c r="T1810" i="4"/>
  <c r="U1810" i="4" a="1"/>
  <c r="U1810" i="4"/>
  <c r="F1811" i="4"/>
  <c r="G1811" i="4"/>
  <c r="H1811" i="4"/>
  <c r="L1811" i="4"/>
  <c r="N1811" i="4" a="1"/>
  <c r="N1811" i="4"/>
  <c r="M1811" i="4"/>
  <c r="R1811" i="4"/>
  <c r="S1811" i="4" a="1"/>
  <c r="S1811" i="4"/>
  <c r="T1811" i="4" a="1"/>
  <c r="T1811" i="4"/>
  <c r="U1811" i="4" a="1"/>
  <c r="U1811" i="4"/>
  <c r="F1812" i="4"/>
  <c r="G1812" i="4"/>
  <c r="H1812" i="4"/>
  <c r="L1812" i="4"/>
  <c r="N1812" i="4" a="1"/>
  <c r="N1812" i="4"/>
  <c r="M1812" i="4"/>
  <c r="R1812" i="4"/>
  <c r="S1812" i="4" a="1"/>
  <c r="S1812" i="4"/>
  <c r="T1812" i="4" a="1"/>
  <c r="T1812" i="4"/>
  <c r="U1812" i="4" a="1"/>
  <c r="U1812" i="4"/>
  <c r="F1813" i="4"/>
  <c r="G1813" i="4"/>
  <c r="H1813" i="4"/>
  <c r="L1813" i="4"/>
  <c r="N1813" i="4" a="1"/>
  <c r="N1813" i="4"/>
  <c r="M1813" i="4"/>
  <c r="R1813" i="4"/>
  <c r="S1813" i="4" a="1"/>
  <c r="S1813" i="4"/>
  <c r="T1813" i="4" a="1"/>
  <c r="T1813" i="4"/>
  <c r="U1813" i="4" a="1"/>
  <c r="U1813" i="4"/>
  <c r="F1814" i="4"/>
  <c r="G1814" i="4"/>
  <c r="H1814" i="4"/>
  <c r="L1814" i="4"/>
  <c r="N1814" i="4" a="1"/>
  <c r="N1814" i="4"/>
  <c r="M1814" i="4"/>
  <c r="R1814" i="4"/>
  <c r="S1814" i="4" a="1"/>
  <c r="S1814" i="4"/>
  <c r="T1814" i="4" a="1"/>
  <c r="T1814" i="4"/>
  <c r="U1814" i="4" a="1"/>
  <c r="U1814" i="4"/>
  <c r="F1815" i="4"/>
  <c r="G1815" i="4"/>
  <c r="H1815" i="4"/>
  <c r="L1815" i="4"/>
  <c r="N1815" i="4" a="1"/>
  <c r="N1815" i="4"/>
  <c r="O1815" i="4"/>
  <c r="M1815" i="4"/>
  <c r="R1815" i="4"/>
  <c r="S1815" i="4" a="1"/>
  <c r="S1815" i="4"/>
  <c r="T1815" i="4" a="1"/>
  <c r="T1815" i="4"/>
  <c r="U1815" i="4" a="1"/>
  <c r="U1815" i="4"/>
  <c r="F1816" i="4"/>
  <c r="G1816" i="4"/>
  <c r="H1816" i="4"/>
  <c r="L1816" i="4"/>
  <c r="N1816" i="4" a="1"/>
  <c r="N1816" i="4"/>
  <c r="M1816" i="4"/>
  <c r="R1816" i="4"/>
  <c r="S1816" i="4" a="1"/>
  <c r="S1816" i="4"/>
  <c r="T1816" i="4" a="1"/>
  <c r="T1816" i="4"/>
  <c r="U1816" i="4" a="1"/>
  <c r="U1816" i="4"/>
  <c r="F1817" i="4"/>
  <c r="G1817" i="4"/>
  <c r="H1817" i="4"/>
  <c r="L1817" i="4"/>
  <c r="N1817" i="4" a="1"/>
  <c r="N1817" i="4"/>
  <c r="M1817" i="4"/>
  <c r="R1817" i="4"/>
  <c r="S1817" i="4" a="1"/>
  <c r="S1817" i="4"/>
  <c r="T1817" i="4" a="1"/>
  <c r="T1817" i="4"/>
  <c r="U1817" i="4" a="1"/>
  <c r="U1817" i="4"/>
  <c r="F1818" i="4"/>
  <c r="G1818" i="4"/>
  <c r="H1818" i="4"/>
  <c r="L1818" i="4"/>
  <c r="N1818" i="4" a="1"/>
  <c r="N1818" i="4"/>
  <c r="M1818" i="4"/>
  <c r="R1818" i="4"/>
  <c r="S1818" i="4" a="1"/>
  <c r="S1818" i="4"/>
  <c r="T1818" i="4" a="1"/>
  <c r="T1818" i="4"/>
  <c r="U1818" i="4" a="1"/>
  <c r="U1818" i="4"/>
  <c r="F1819" i="4"/>
  <c r="G1819" i="4"/>
  <c r="H1819" i="4"/>
  <c r="L1819" i="4"/>
  <c r="N1819" i="4" a="1"/>
  <c r="N1819" i="4"/>
  <c r="M1819" i="4"/>
  <c r="R1819" i="4"/>
  <c r="S1819" i="4" a="1"/>
  <c r="S1819" i="4"/>
  <c r="T1819" i="4" a="1"/>
  <c r="T1819" i="4"/>
  <c r="U1819" i="4" a="1"/>
  <c r="U1819" i="4"/>
  <c r="F1820" i="4"/>
  <c r="G1820" i="4"/>
  <c r="H1820" i="4"/>
  <c r="L1820" i="4"/>
  <c r="N1820" i="4" a="1"/>
  <c r="N1820" i="4"/>
  <c r="P1820" i="4"/>
  <c r="Q1820" i="4"/>
  <c r="M1820" i="4"/>
  <c r="R1820" i="4"/>
  <c r="S1820" i="4" a="1"/>
  <c r="S1820" i="4"/>
  <c r="T1820" i="4" a="1"/>
  <c r="T1820" i="4"/>
  <c r="U1820" i="4" a="1"/>
  <c r="U1820" i="4"/>
  <c r="F1821" i="4"/>
  <c r="G1821" i="4"/>
  <c r="H1821" i="4"/>
  <c r="L1821" i="4"/>
  <c r="N1821" i="4" a="1"/>
  <c r="N1821" i="4"/>
  <c r="M1821" i="4"/>
  <c r="R1821" i="4"/>
  <c r="S1821" i="4" a="1"/>
  <c r="S1821" i="4"/>
  <c r="T1821" i="4" a="1"/>
  <c r="T1821" i="4"/>
  <c r="U1821" i="4" a="1"/>
  <c r="U1821" i="4"/>
  <c r="F1822" i="4"/>
  <c r="G1822" i="4"/>
  <c r="H1822" i="4"/>
  <c r="L1822" i="4"/>
  <c r="N1822" i="4" a="1"/>
  <c r="N1822" i="4"/>
  <c r="M1822" i="4"/>
  <c r="R1822" i="4"/>
  <c r="S1822" i="4" a="1"/>
  <c r="S1822" i="4"/>
  <c r="T1822" i="4" a="1"/>
  <c r="T1822" i="4"/>
  <c r="U1822" i="4" a="1"/>
  <c r="U1822" i="4"/>
  <c r="F1823" i="4"/>
  <c r="G1823" i="4"/>
  <c r="H1823" i="4"/>
  <c r="L1823" i="4"/>
  <c r="N1823" i="4" a="1"/>
  <c r="N1823" i="4"/>
  <c r="P1823" i="4"/>
  <c r="Q1823" i="4"/>
  <c r="M1823" i="4"/>
  <c r="R1823" i="4"/>
  <c r="S1823" i="4" a="1"/>
  <c r="S1823" i="4"/>
  <c r="T1823" i="4" a="1"/>
  <c r="T1823" i="4"/>
  <c r="U1823" i="4" a="1"/>
  <c r="U1823" i="4"/>
  <c r="F1824" i="4"/>
  <c r="G1824" i="4"/>
  <c r="H1824" i="4"/>
  <c r="L1824" i="4"/>
  <c r="N1824" i="4" a="1"/>
  <c r="N1824" i="4"/>
  <c r="O1824" i="4"/>
  <c r="M1824" i="4"/>
  <c r="R1824" i="4"/>
  <c r="S1824" i="4" a="1"/>
  <c r="S1824" i="4"/>
  <c r="T1824" i="4" a="1"/>
  <c r="T1824" i="4"/>
  <c r="U1824" i="4" a="1"/>
  <c r="U1824" i="4"/>
  <c r="F1825" i="4"/>
  <c r="G1825" i="4"/>
  <c r="H1825" i="4"/>
  <c r="L1825" i="4"/>
  <c r="N1825" i="4" a="1"/>
  <c r="N1825" i="4"/>
  <c r="M1825" i="4"/>
  <c r="R1825" i="4"/>
  <c r="S1825" i="4" a="1"/>
  <c r="S1825" i="4"/>
  <c r="T1825" i="4" a="1"/>
  <c r="T1825" i="4"/>
  <c r="U1825" i="4" a="1"/>
  <c r="U1825" i="4"/>
  <c r="F1826" i="4"/>
  <c r="G1826" i="4"/>
  <c r="H1826" i="4"/>
  <c r="L1826" i="4"/>
  <c r="N1826" i="4" a="1"/>
  <c r="N1826" i="4"/>
  <c r="M1826" i="4"/>
  <c r="R1826" i="4"/>
  <c r="S1826" i="4" a="1"/>
  <c r="S1826" i="4"/>
  <c r="T1826" i="4" a="1"/>
  <c r="T1826" i="4"/>
  <c r="U1826" i="4" a="1"/>
  <c r="U1826" i="4"/>
  <c r="F1827" i="4"/>
  <c r="G1827" i="4"/>
  <c r="H1827" i="4"/>
  <c r="L1827" i="4"/>
  <c r="N1827" i="4" a="1"/>
  <c r="N1827" i="4"/>
  <c r="M1827" i="4"/>
  <c r="R1827" i="4"/>
  <c r="S1827" i="4" a="1"/>
  <c r="S1827" i="4"/>
  <c r="T1827" i="4" a="1"/>
  <c r="T1827" i="4"/>
  <c r="U1827" i="4" a="1"/>
  <c r="U1827" i="4"/>
  <c r="F1828" i="4"/>
  <c r="G1828" i="4"/>
  <c r="H1828" i="4"/>
  <c r="L1828" i="4"/>
  <c r="N1828" i="4" a="1"/>
  <c r="N1828" i="4"/>
  <c r="P1828" i="4"/>
  <c r="Q1828" i="4"/>
  <c r="M1828" i="4"/>
  <c r="R1828" i="4"/>
  <c r="S1828" i="4" a="1"/>
  <c r="S1828" i="4"/>
  <c r="T1828" i="4" a="1"/>
  <c r="T1828" i="4"/>
  <c r="U1828" i="4" a="1"/>
  <c r="U1828" i="4"/>
  <c r="F1829" i="4"/>
  <c r="G1829" i="4"/>
  <c r="H1829" i="4"/>
  <c r="L1829" i="4"/>
  <c r="N1829" i="4" a="1"/>
  <c r="N1829" i="4"/>
  <c r="M1829" i="4"/>
  <c r="R1829" i="4"/>
  <c r="S1829" i="4" a="1"/>
  <c r="S1829" i="4"/>
  <c r="T1829" i="4" a="1"/>
  <c r="T1829" i="4"/>
  <c r="U1829" i="4" a="1"/>
  <c r="U1829" i="4"/>
  <c r="F1830" i="4"/>
  <c r="G1830" i="4"/>
  <c r="H1830" i="4"/>
  <c r="L1830" i="4"/>
  <c r="N1830" i="4" a="1"/>
  <c r="N1830" i="4"/>
  <c r="P1830" i="4"/>
  <c r="Q1830" i="4"/>
  <c r="M1830" i="4"/>
  <c r="R1830" i="4"/>
  <c r="S1830" i="4" a="1"/>
  <c r="S1830" i="4"/>
  <c r="T1830" i="4" a="1"/>
  <c r="T1830" i="4"/>
  <c r="U1830" i="4" a="1"/>
  <c r="U1830" i="4"/>
  <c r="F1831" i="4"/>
  <c r="G1831" i="4"/>
  <c r="H1831" i="4"/>
  <c r="L1831" i="4"/>
  <c r="N1831" i="4" a="1"/>
  <c r="N1831" i="4"/>
  <c r="P1831" i="4"/>
  <c r="Q1831" i="4"/>
  <c r="M1831" i="4"/>
  <c r="R1831" i="4"/>
  <c r="S1831" i="4" a="1"/>
  <c r="S1831" i="4"/>
  <c r="T1831" i="4" a="1"/>
  <c r="T1831" i="4"/>
  <c r="U1831" i="4" a="1"/>
  <c r="U1831" i="4"/>
  <c r="F1832" i="4"/>
  <c r="G1832" i="4"/>
  <c r="H1832" i="4"/>
  <c r="L1832" i="4"/>
  <c r="N1832" i="4" a="1"/>
  <c r="N1832" i="4"/>
  <c r="M1832" i="4"/>
  <c r="R1832" i="4"/>
  <c r="S1832" i="4" a="1"/>
  <c r="S1832" i="4"/>
  <c r="T1832" i="4" a="1"/>
  <c r="T1832" i="4"/>
  <c r="U1832" i="4" a="1"/>
  <c r="U1832" i="4"/>
  <c r="F1833" i="4"/>
  <c r="G1833" i="4"/>
  <c r="H1833" i="4"/>
  <c r="L1833" i="4"/>
  <c r="N1833" i="4" a="1"/>
  <c r="N1833" i="4"/>
  <c r="M1833" i="4"/>
  <c r="R1833" i="4"/>
  <c r="S1833" i="4" a="1"/>
  <c r="S1833" i="4"/>
  <c r="T1833" i="4" a="1"/>
  <c r="T1833" i="4"/>
  <c r="U1833" i="4" a="1"/>
  <c r="U1833" i="4"/>
  <c r="F1834" i="4"/>
  <c r="G1834" i="4"/>
  <c r="H1834" i="4"/>
  <c r="L1834" i="4"/>
  <c r="N1834" i="4" a="1"/>
  <c r="N1834" i="4"/>
  <c r="P1834" i="4"/>
  <c r="Q1834" i="4"/>
  <c r="M1834" i="4"/>
  <c r="R1834" i="4"/>
  <c r="S1834" i="4" a="1"/>
  <c r="S1834" i="4"/>
  <c r="T1834" i="4" a="1"/>
  <c r="T1834" i="4"/>
  <c r="U1834" i="4" a="1"/>
  <c r="U1834" i="4"/>
  <c r="F1835" i="4"/>
  <c r="G1835" i="4"/>
  <c r="H1835" i="4"/>
  <c r="L1835" i="4"/>
  <c r="N1835" i="4" a="1"/>
  <c r="N1835" i="4"/>
  <c r="M1835" i="4"/>
  <c r="R1835" i="4"/>
  <c r="S1835" i="4" a="1"/>
  <c r="S1835" i="4"/>
  <c r="T1835" i="4" a="1"/>
  <c r="T1835" i="4"/>
  <c r="U1835" i="4" a="1"/>
  <c r="U1835" i="4"/>
  <c r="F1836" i="4"/>
  <c r="G1836" i="4"/>
  <c r="H1836" i="4"/>
  <c r="L1836" i="4"/>
  <c r="N1836" i="4" a="1"/>
  <c r="N1836" i="4"/>
  <c r="M1836" i="4"/>
  <c r="R1836" i="4"/>
  <c r="S1836" i="4" a="1"/>
  <c r="S1836" i="4"/>
  <c r="T1836" i="4" a="1"/>
  <c r="T1836" i="4"/>
  <c r="U1836" i="4" a="1"/>
  <c r="U1836" i="4"/>
  <c r="F1837" i="4"/>
  <c r="G1837" i="4"/>
  <c r="H1837" i="4"/>
  <c r="L1837" i="4"/>
  <c r="N1837" i="4" a="1"/>
  <c r="N1837" i="4"/>
  <c r="M1837" i="4"/>
  <c r="R1837" i="4"/>
  <c r="S1837" i="4" a="1"/>
  <c r="S1837" i="4"/>
  <c r="T1837" i="4" a="1"/>
  <c r="T1837" i="4"/>
  <c r="U1837" i="4" a="1"/>
  <c r="U1837" i="4"/>
  <c r="F1838" i="4"/>
  <c r="G1838" i="4"/>
  <c r="H1838" i="4"/>
  <c r="L1838" i="4"/>
  <c r="N1838" i="4" a="1"/>
  <c r="N1838" i="4"/>
  <c r="P1838" i="4"/>
  <c r="Q1838" i="4"/>
  <c r="M1838" i="4"/>
  <c r="R1838" i="4"/>
  <c r="S1838" i="4" a="1"/>
  <c r="S1838" i="4"/>
  <c r="T1838" i="4" a="1"/>
  <c r="T1838" i="4"/>
  <c r="U1838" i="4" a="1"/>
  <c r="U1838" i="4"/>
  <c r="F1839" i="4"/>
  <c r="G1839" i="4"/>
  <c r="H1839" i="4"/>
  <c r="L1839" i="4"/>
  <c r="N1839" i="4" a="1"/>
  <c r="N1839" i="4"/>
  <c r="M1839" i="4"/>
  <c r="R1839" i="4"/>
  <c r="S1839" i="4" a="1"/>
  <c r="S1839" i="4"/>
  <c r="T1839" i="4" a="1"/>
  <c r="T1839" i="4"/>
  <c r="U1839" i="4" a="1"/>
  <c r="U1839" i="4"/>
  <c r="F1840" i="4"/>
  <c r="G1840" i="4"/>
  <c r="H1840" i="4"/>
  <c r="L1840" i="4"/>
  <c r="N1840" i="4" a="1"/>
  <c r="N1840" i="4"/>
  <c r="O1840" i="4"/>
  <c r="M1840" i="4"/>
  <c r="R1840" i="4"/>
  <c r="S1840" i="4" a="1"/>
  <c r="S1840" i="4"/>
  <c r="T1840" i="4" a="1"/>
  <c r="T1840" i="4"/>
  <c r="U1840" i="4" a="1"/>
  <c r="U1840" i="4"/>
  <c r="F1841" i="4"/>
  <c r="G1841" i="4"/>
  <c r="H1841" i="4"/>
  <c r="L1841" i="4"/>
  <c r="N1841" i="4" a="1"/>
  <c r="N1841" i="4"/>
  <c r="M1841" i="4"/>
  <c r="R1841" i="4"/>
  <c r="S1841" i="4" a="1"/>
  <c r="S1841" i="4"/>
  <c r="T1841" i="4" a="1"/>
  <c r="T1841" i="4"/>
  <c r="U1841" i="4" a="1"/>
  <c r="U1841" i="4"/>
  <c r="F1842" i="4"/>
  <c r="G1842" i="4"/>
  <c r="H1842" i="4"/>
  <c r="L1842" i="4"/>
  <c r="N1842" i="4" a="1"/>
  <c r="N1842" i="4"/>
  <c r="M1842" i="4"/>
  <c r="R1842" i="4"/>
  <c r="S1842" i="4" a="1"/>
  <c r="S1842" i="4"/>
  <c r="T1842" i="4" a="1"/>
  <c r="T1842" i="4"/>
  <c r="U1842" i="4" a="1"/>
  <c r="U1842" i="4"/>
  <c r="F1843" i="4"/>
  <c r="G1843" i="4"/>
  <c r="H1843" i="4"/>
  <c r="L1843" i="4"/>
  <c r="N1843" i="4" a="1"/>
  <c r="N1843" i="4"/>
  <c r="M1843" i="4"/>
  <c r="R1843" i="4"/>
  <c r="S1843" i="4" a="1"/>
  <c r="S1843" i="4"/>
  <c r="T1843" i="4" a="1"/>
  <c r="T1843" i="4"/>
  <c r="U1843" i="4" a="1"/>
  <c r="U1843" i="4"/>
  <c r="F1844" i="4"/>
  <c r="G1844" i="4"/>
  <c r="H1844" i="4"/>
  <c r="L1844" i="4"/>
  <c r="N1844" i="4" a="1"/>
  <c r="N1844" i="4"/>
  <c r="M1844" i="4"/>
  <c r="R1844" i="4"/>
  <c r="S1844" i="4" a="1"/>
  <c r="S1844" i="4"/>
  <c r="T1844" i="4" a="1"/>
  <c r="T1844" i="4"/>
  <c r="U1844" i="4" a="1"/>
  <c r="U1844" i="4"/>
  <c r="F1845" i="4"/>
  <c r="G1845" i="4"/>
  <c r="H1845" i="4"/>
  <c r="L1845" i="4"/>
  <c r="N1845" i="4" a="1"/>
  <c r="N1845" i="4"/>
  <c r="O1845" i="4"/>
  <c r="M1845" i="4"/>
  <c r="R1845" i="4"/>
  <c r="S1845" i="4" a="1"/>
  <c r="S1845" i="4"/>
  <c r="T1845" i="4" a="1"/>
  <c r="T1845" i="4"/>
  <c r="U1845" i="4" a="1"/>
  <c r="U1845" i="4"/>
  <c r="F1846" i="4"/>
  <c r="G1846" i="4"/>
  <c r="H1846" i="4"/>
  <c r="L1846" i="4"/>
  <c r="N1846" i="4" a="1"/>
  <c r="N1846" i="4"/>
  <c r="P1846" i="4"/>
  <c r="Q1846" i="4"/>
  <c r="M1846" i="4"/>
  <c r="R1846" i="4"/>
  <c r="S1846" i="4" a="1"/>
  <c r="S1846" i="4"/>
  <c r="T1846" i="4" a="1"/>
  <c r="T1846" i="4"/>
  <c r="U1846" i="4" a="1"/>
  <c r="U1846" i="4"/>
  <c r="F1847" i="4"/>
  <c r="G1847" i="4"/>
  <c r="H1847" i="4"/>
  <c r="L1847" i="4"/>
  <c r="N1847" i="4" a="1"/>
  <c r="N1847" i="4"/>
  <c r="M1847" i="4"/>
  <c r="R1847" i="4"/>
  <c r="S1847" i="4" a="1"/>
  <c r="S1847" i="4"/>
  <c r="T1847" i="4" a="1"/>
  <c r="T1847" i="4"/>
  <c r="U1847" i="4" a="1"/>
  <c r="U1847" i="4"/>
  <c r="F1848" i="4"/>
  <c r="G1848" i="4"/>
  <c r="H1848" i="4"/>
  <c r="L1848" i="4"/>
  <c r="N1848" i="4" a="1"/>
  <c r="N1848" i="4"/>
  <c r="M1848" i="4"/>
  <c r="R1848" i="4"/>
  <c r="S1848" i="4" a="1"/>
  <c r="S1848" i="4"/>
  <c r="T1848" i="4" a="1"/>
  <c r="T1848" i="4"/>
  <c r="U1848" i="4" a="1"/>
  <c r="U1848" i="4"/>
  <c r="F1849" i="4"/>
  <c r="G1849" i="4"/>
  <c r="H1849" i="4"/>
  <c r="L1849" i="4"/>
  <c r="N1849" i="4" a="1"/>
  <c r="N1849" i="4"/>
  <c r="M1849" i="4"/>
  <c r="R1849" i="4"/>
  <c r="S1849" i="4" a="1"/>
  <c r="S1849" i="4"/>
  <c r="T1849" i="4" a="1"/>
  <c r="T1849" i="4"/>
  <c r="U1849" i="4" a="1"/>
  <c r="U1849" i="4"/>
  <c r="F1850" i="4"/>
  <c r="G1850" i="4"/>
  <c r="H1850" i="4"/>
  <c r="L1850" i="4"/>
  <c r="N1850" i="4" a="1"/>
  <c r="N1850" i="4"/>
  <c r="M1850" i="4"/>
  <c r="R1850" i="4"/>
  <c r="S1850" i="4" a="1"/>
  <c r="S1850" i="4"/>
  <c r="T1850" i="4" a="1"/>
  <c r="T1850" i="4"/>
  <c r="U1850" i="4" a="1"/>
  <c r="U1850" i="4"/>
  <c r="F1851" i="4"/>
  <c r="G1851" i="4"/>
  <c r="H1851" i="4"/>
  <c r="L1851" i="4"/>
  <c r="N1851" i="4" a="1"/>
  <c r="N1851" i="4"/>
  <c r="M1851" i="4"/>
  <c r="R1851" i="4"/>
  <c r="S1851" i="4" a="1"/>
  <c r="S1851" i="4"/>
  <c r="T1851" i="4" a="1"/>
  <c r="T1851" i="4"/>
  <c r="U1851" i="4" a="1"/>
  <c r="U1851" i="4"/>
  <c r="F1852" i="4"/>
  <c r="G1852" i="4"/>
  <c r="H1852" i="4"/>
  <c r="L1852" i="4"/>
  <c r="N1852" i="4" a="1"/>
  <c r="N1852" i="4"/>
  <c r="M1852" i="4"/>
  <c r="R1852" i="4"/>
  <c r="S1852" i="4" a="1"/>
  <c r="S1852" i="4"/>
  <c r="T1852" i="4" a="1"/>
  <c r="T1852" i="4"/>
  <c r="U1852" i="4" a="1"/>
  <c r="U1852" i="4"/>
  <c r="F1853" i="4"/>
  <c r="G1853" i="4"/>
  <c r="H1853" i="4"/>
  <c r="L1853" i="4"/>
  <c r="N1853" i="4" a="1"/>
  <c r="N1853" i="4"/>
  <c r="P1853" i="4"/>
  <c r="Q1853" i="4"/>
  <c r="M1853" i="4"/>
  <c r="R1853" i="4"/>
  <c r="S1853" i="4" a="1"/>
  <c r="S1853" i="4"/>
  <c r="T1853" i="4" a="1"/>
  <c r="T1853" i="4"/>
  <c r="U1853" i="4" a="1"/>
  <c r="U1853" i="4"/>
  <c r="F1854" i="4"/>
  <c r="G1854" i="4"/>
  <c r="H1854" i="4"/>
  <c r="L1854" i="4"/>
  <c r="N1854" i="4" a="1"/>
  <c r="N1854" i="4"/>
  <c r="M1854" i="4"/>
  <c r="R1854" i="4"/>
  <c r="S1854" i="4" a="1"/>
  <c r="S1854" i="4"/>
  <c r="T1854" i="4" a="1"/>
  <c r="T1854" i="4"/>
  <c r="U1854" i="4" a="1"/>
  <c r="U1854" i="4"/>
  <c r="F1855" i="4"/>
  <c r="G1855" i="4"/>
  <c r="H1855" i="4"/>
  <c r="L1855" i="4"/>
  <c r="N1855" i="4" a="1"/>
  <c r="N1855" i="4"/>
  <c r="P1855" i="4"/>
  <c r="Q1855" i="4"/>
  <c r="M1855" i="4"/>
  <c r="R1855" i="4"/>
  <c r="S1855" i="4" a="1"/>
  <c r="S1855" i="4"/>
  <c r="T1855" i="4" a="1"/>
  <c r="T1855" i="4"/>
  <c r="U1855" i="4" a="1"/>
  <c r="U1855" i="4"/>
  <c r="F1856" i="4"/>
  <c r="G1856" i="4"/>
  <c r="H1856" i="4"/>
  <c r="L1856" i="4"/>
  <c r="N1856" i="4" a="1"/>
  <c r="N1856" i="4"/>
  <c r="M1856" i="4"/>
  <c r="R1856" i="4"/>
  <c r="S1856" i="4" a="1"/>
  <c r="S1856" i="4"/>
  <c r="T1856" i="4" a="1"/>
  <c r="T1856" i="4"/>
  <c r="U1856" i="4" a="1"/>
  <c r="U1856" i="4"/>
  <c r="F1857" i="4"/>
  <c r="G1857" i="4"/>
  <c r="H1857" i="4"/>
  <c r="L1857" i="4"/>
  <c r="N1857" i="4" a="1"/>
  <c r="N1857" i="4"/>
  <c r="M1857" i="4"/>
  <c r="R1857" i="4"/>
  <c r="S1857" i="4" a="1"/>
  <c r="S1857" i="4"/>
  <c r="T1857" i="4" a="1"/>
  <c r="T1857" i="4"/>
  <c r="U1857" i="4" a="1"/>
  <c r="U1857" i="4"/>
  <c r="F1858" i="4"/>
  <c r="G1858" i="4"/>
  <c r="H1858" i="4"/>
  <c r="L1858" i="4"/>
  <c r="N1858" i="4" a="1"/>
  <c r="N1858" i="4"/>
  <c r="M1858" i="4"/>
  <c r="R1858" i="4"/>
  <c r="S1858" i="4" a="1"/>
  <c r="S1858" i="4"/>
  <c r="T1858" i="4" a="1"/>
  <c r="T1858" i="4"/>
  <c r="U1858" i="4" a="1"/>
  <c r="U1858" i="4"/>
  <c r="F1859" i="4"/>
  <c r="G1859" i="4"/>
  <c r="H1859" i="4"/>
  <c r="L1859" i="4"/>
  <c r="N1859" i="4" a="1"/>
  <c r="N1859" i="4"/>
  <c r="M1859" i="4"/>
  <c r="R1859" i="4"/>
  <c r="S1859" i="4" a="1"/>
  <c r="S1859" i="4"/>
  <c r="T1859" i="4" a="1"/>
  <c r="T1859" i="4"/>
  <c r="U1859" i="4" a="1"/>
  <c r="U1859" i="4"/>
  <c r="F1860" i="4"/>
  <c r="G1860" i="4"/>
  <c r="H1860" i="4"/>
  <c r="L1860" i="4"/>
  <c r="N1860" i="4" a="1"/>
  <c r="N1860" i="4"/>
  <c r="M1860" i="4"/>
  <c r="R1860" i="4"/>
  <c r="S1860" i="4" a="1"/>
  <c r="S1860" i="4"/>
  <c r="T1860" i="4" a="1"/>
  <c r="T1860" i="4"/>
  <c r="U1860" i="4" a="1"/>
  <c r="U1860" i="4"/>
  <c r="F1861" i="4"/>
  <c r="G1861" i="4"/>
  <c r="H1861" i="4"/>
  <c r="L1861" i="4"/>
  <c r="N1861" i="4" a="1"/>
  <c r="N1861" i="4"/>
  <c r="M1861" i="4"/>
  <c r="R1861" i="4"/>
  <c r="S1861" i="4" a="1"/>
  <c r="S1861" i="4"/>
  <c r="T1861" i="4" a="1"/>
  <c r="T1861" i="4"/>
  <c r="U1861" i="4" a="1"/>
  <c r="U1861" i="4"/>
  <c r="F1862" i="4"/>
  <c r="G1862" i="4"/>
  <c r="H1862" i="4"/>
  <c r="L1862" i="4"/>
  <c r="N1862" i="4" a="1"/>
  <c r="N1862" i="4"/>
  <c r="M1862" i="4"/>
  <c r="R1862" i="4"/>
  <c r="S1862" i="4" a="1"/>
  <c r="S1862" i="4"/>
  <c r="T1862" i="4" a="1"/>
  <c r="T1862" i="4"/>
  <c r="U1862" i="4" a="1"/>
  <c r="U1862" i="4"/>
  <c r="F1863" i="4"/>
  <c r="G1863" i="4"/>
  <c r="H1863" i="4"/>
  <c r="L1863" i="4"/>
  <c r="N1863" i="4" a="1"/>
  <c r="N1863" i="4"/>
  <c r="M1863" i="4"/>
  <c r="R1863" i="4"/>
  <c r="S1863" i="4" a="1"/>
  <c r="S1863" i="4"/>
  <c r="T1863" i="4" a="1"/>
  <c r="T1863" i="4"/>
  <c r="U1863" i="4" a="1"/>
  <c r="U1863" i="4"/>
  <c r="F1864" i="4"/>
  <c r="G1864" i="4"/>
  <c r="H1864" i="4"/>
  <c r="L1864" i="4"/>
  <c r="N1864" i="4" a="1"/>
  <c r="N1864" i="4"/>
  <c r="M1864" i="4"/>
  <c r="R1864" i="4"/>
  <c r="S1864" i="4" a="1"/>
  <c r="S1864" i="4"/>
  <c r="T1864" i="4" a="1"/>
  <c r="T1864" i="4"/>
  <c r="U1864" i="4" a="1"/>
  <c r="U1864" i="4"/>
  <c r="F1865" i="4"/>
  <c r="G1865" i="4"/>
  <c r="H1865" i="4"/>
  <c r="L1865" i="4"/>
  <c r="N1865" i="4" a="1"/>
  <c r="N1865" i="4"/>
  <c r="M1865" i="4"/>
  <c r="R1865" i="4"/>
  <c r="S1865" i="4" a="1"/>
  <c r="S1865" i="4"/>
  <c r="T1865" i="4" a="1"/>
  <c r="T1865" i="4"/>
  <c r="U1865" i="4" a="1"/>
  <c r="U1865" i="4"/>
  <c r="F1866" i="4"/>
  <c r="G1866" i="4"/>
  <c r="H1866" i="4"/>
  <c r="L1866" i="4"/>
  <c r="N1866" i="4" a="1"/>
  <c r="N1866" i="4"/>
  <c r="M1866" i="4"/>
  <c r="R1866" i="4"/>
  <c r="S1866" i="4" a="1"/>
  <c r="S1866" i="4"/>
  <c r="T1866" i="4" a="1"/>
  <c r="T1866" i="4"/>
  <c r="U1866" i="4" a="1"/>
  <c r="U1866" i="4"/>
  <c r="F1867" i="4"/>
  <c r="G1867" i="4"/>
  <c r="H1867" i="4"/>
  <c r="L1867" i="4"/>
  <c r="N1867" i="4" a="1"/>
  <c r="N1867" i="4"/>
  <c r="P1867" i="4"/>
  <c r="Q1867" i="4"/>
  <c r="M1867" i="4"/>
  <c r="R1867" i="4"/>
  <c r="S1867" i="4" a="1"/>
  <c r="S1867" i="4"/>
  <c r="T1867" i="4" a="1"/>
  <c r="T1867" i="4"/>
  <c r="U1867" i="4" a="1"/>
  <c r="U1867" i="4"/>
  <c r="F1868" i="4"/>
  <c r="G1868" i="4"/>
  <c r="H1868" i="4"/>
  <c r="L1868" i="4"/>
  <c r="N1868" i="4" a="1"/>
  <c r="N1868" i="4"/>
  <c r="M1868" i="4"/>
  <c r="R1868" i="4"/>
  <c r="S1868" i="4" a="1"/>
  <c r="S1868" i="4"/>
  <c r="T1868" i="4" a="1"/>
  <c r="T1868" i="4"/>
  <c r="U1868" i="4" a="1"/>
  <c r="U1868" i="4"/>
  <c r="F1869" i="4"/>
  <c r="G1869" i="4"/>
  <c r="H1869" i="4"/>
  <c r="L1869" i="4"/>
  <c r="N1869" i="4" a="1"/>
  <c r="N1869" i="4"/>
  <c r="M1869" i="4"/>
  <c r="R1869" i="4"/>
  <c r="S1869" i="4" a="1"/>
  <c r="S1869" i="4"/>
  <c r="T1869" i="4" a="1"/>
  <c r="T1869" i="4"/>
  <c r="U1869" i="4" a="1"/>
  <c r="U1869" i="4"/>
  <c r="F1870" i="4"/>
  <c r="G1870" i="4"/>
  <c r="H1870" i="4"/>
  <c r="L1870" i="4"/>
  <c r="N1870" i="4" a="1"/>
  <c r="N1870" i="4"/>
  <c r="O1870" i="4"/>
  <c r="M1870" i="4"/>
  <c r="R1870" i="4"/>
  <c r="S1870" i="4" a="1"/>
  <c r="S1870" i="4"/>
  <c r="T1870" i="4" a="1"/>
  <c r="T1870" i="4"/>
  <c r="U1870" i="4" a="1"/>
  <c r="U1870" i="4"/>
  <c r="F1871" i="4"/>
  <c r="G1871" i="4"/>
  <c r="H1871" i="4"/>
  <c r="L1871" i="4"/>
  <c r="N1871" i="4" a="1"/>
  <c r="N1871" i="4"/>
  <c r="M1871" i="4"/>
  <c r="R1871" i="4"/>
  <c r="S1871" i="4" a="1"/>
  <c r="S1871" i="4"/>
  <c r="T1871" i="4" a="1"/>
  <c r="T1871" i="4"/>
  <c r="U1871" i="4" a="1"/>
  <c r="U1871" i="4"/>
  <c r="F1872" i="4"/>
  <c r="G1872" i="4"/>
  <c r="H1872" i="4"/>
  <c r="L1872" i="4"/>
  <c r="N1872" i="4" a="1"/>
  <c r="N1872" i="4"/>
  <c r="M1872" i="4"/>
  <c r="R1872" i="4"/>
  <c r="S1872" i="4" a="1"/>
  <c r="S1872" i="4"/>
  <c r="T1872" i="4" a="1"/>
  <c r="T1872" i="4"/>
  <c r="U1872" i="4" a="1"/>
  <c r="U1872" i="4"/>
  <c r="F1873" i="4"/>
  <c r="G1873" i="4"/>
  <c r="H1873" i="4"/>
  <c r="L1873" i="4"/>
  <c r="N1873" i="4" a="1"/>
  <c r="N1873" i="4"/>
  <c r="M1873" i="4"/>
  <c r="R1873" i="4"/>
  <c r="S1873" i="4" a="1"/>
  <c r="S1873" i="4"/>
  <c r="T1873" i="4" a="1"/>
  <c r="T1873" i="4"/>
  <c r="U1873" i="4" a="1"/>
  <c r="U1873" i="4"/>
  <c r="F1874" i="4"/>
  <c r="G1874" i="4"/>
  <c r="H1874" i="4"/>
  <c r="L1874" i="4"/>
  <c r="N1874" i="4" a="1"/>
  <c r="N1874" i="4"/>
  <c r="P1874" i="4"/>
  <c r="Q1874" i="4"/>
  <c r="M1874" i="4"/>
  <c r="R1874" i="4"/>
  <c r="S1874" i="4" a="1"/>
  <c r="S1874" i="4"/>
  <c r="T1874" i="4" a="1"/>
  <c r="T1874" i="4"/>
  <c r="U1874" i="4" a="1"/>
  <c r="U1874" i="4"/>
  <c r="F1875" i="4"/>
  <c r="G1875" i="4"/>
  <c r="H1875" i="4"/>
  <c r="L1875" i="4"/>
  <c r="N1875" i="4" a="1"/>
  <c r="N1875" i="4"/>
  <c r="M1875" i="4"/>
  <c r="R1875" i="4"/>
  <c r="S1875" i="4" a="1"/>
  <c r="S1875" i="4"/>
  <c r="T1875" i="4" a="1"/>
  <c r="T1875" i="4"/>
  <c r="U1875" i="4" a="1"/>
  <c r="U1875" i="4"/>
  <c r="F1876" i="4"/>
  <c r="G1876" i="4"/>
  <c r="H1876" i="4"/>
  <c r="L1876" i="4"/>
  <c r="N1876" i="4" a="1"/>
  <c r="N1876" i="4"/>
  <c r="M1876" i="4"/>
  <c r="R1876" i="4"/>
  <c r="S1876" i="4" a="1"/>
  <c r="S1876" i="4"/>
  <c r="T1876" i="4" a="1"/>
  <c r="T1876" i="4"/>
  <c r="U1876" i="4" a="1"/>
  <c r="U1876" i="4"/>
  <c r="F1877" i="4"/>
  <c r="G1877" i="4"/>
  <c r="H1877" i="4"/>
  <c r="L1877" i="4"/>
  <c r="N1877" i="4" a="1"/>
  <c r="N1877" i="4"/>
  <c r="P1877" i="4"/>
  <c r="Q1877" i="4"/>
  <c r="M1877" i="4"/>
  <c r="R1877" i="4"/>
  <c r="S1877" i="4" a="1"/>
  <c r="S1877" i="4"/>
  <c r="T1877" i="4" a="1"/>
  <c r="T1877" i="4"/>
  <c r="U1877" i="4" a="1"/>
  <c r="U1877" i="4"/>
  <c r="F1878" i="4"/>
  <c r="G1878" i="4"/>
  <c r="H1878" i="4"/>
  <c r="L1878" i="4"/>
  <c r="N1878" i="4" a="1"/>
  <c r="N1878" i="4"/>
  <c r="M1878" i="4"/>
  <c r="R1878" i="4"/>
  <c r="S1878" i="4" a="1"/>
  <c r="S1878" i="4"/>
  <c r="T1878" i="4" a="1"/>
  <c r="T1878" i="4"/>
  <c r="U1878" i="4" a="1"/>
  <c r="U1878" i="4"/>
  <c r="F1879" i="4"/>
  <c r="G1879" i="4"/>
  <c r="H1879" i="4"/>
  <c r="L1879" i="4"/>
  <c r="N1879" i="4" a="1"/>
  <c r="N1879" i="4"/>
  <c r="M1879" i="4"/>
  <c r="R1879" i="4"/>
  <c r="S1879" i="4" a="1"/>
  <c r="S1879" i="4"/>
  <c r="T1879" i="4" a="1"/>
  <c r="T1879" i="4"/>
  <c r="U1879" i="4" a="1"/>
  <c r="U1879" i="4"/>
  <c r="F1880" i="4"/>
  <c r="G1880" i="4"/>
  <c r="H1880" i="4"/>
  <c r="L1880" i="4"/>
  <c r="N1880" i="4" a="1"/>
  <c r="N1880" i="4"/>
  <c r="M1880" i="4"/>
  <c r="R1880" i="4"/>
  <c r="S1880" i="4" a="1"/>
  <c r="S1880" i="4"/>
  <c r="T1880" i="4" a="1"/>
  <c r="T1880" i="4"/>
  <c r="U1880" i="4" a="1"/>
  <c r="U1880" i="4"/>
  <c r="F1881" i="4"/>
  <c r="G1881" i="4"/>
  <c r="H1881" i="4"/>
  <c r="L1881" i="4"/>
  <c r="N1881" i="4" a="1"/>
  <c r="N1881" i="4"/>
  <c r="M1881" i="4"/>
  <c r="R1881" i="4"/>
  <c r="S1881" i="4" a="1"/>
  <c r="S1881" i="4"/>
  <c r="T1881" i="4" a="1"/>
  <c r="T1881" i="4"/>
  <c r="U1881" i="4" a="1"/>
  <c r="U1881" i="4"/>
  <c r="F1882" i="4"/>
  <c r="G1882" i="4"/>
  <c r="H1882" i="4"/>
  <c r="L1882" i="4"/>
  <c r="N1882" i="4" a="1"/>
  <c r="N1882" i="4"/>
  <c r="P1882" i="4"/>
  <c r="Q1882" i="4"/>
  <c r="M1882" i="4"/>
  <c r="R1882" i="4"/>
  <c r="S1882" i="4" a="1"/>
  <c r="S1882" i="4"/>
  <c r="T1882" i="4" a="1"/>
  <c r="T1882" i="4"/>
  <c r="U1882" i="4" a="1"/>
  <c r="U1882" i="4"/>
  <c r="F1883" i="4"/>
  <c r="G1883" i="4"/>
  <c r="H1883" i="4"/>
  <c r="L1883" i="4"/>
  <c r="N1883" i="4" a="1"/>
  <c r="N1883" i="4"/>
  <c r="M1883" i="4"/>
  <c r="R1883" i="4"/>
  <c r="S1883" i="4" a="1"/>
  <c r="S1883" i="4"/>
  <c r="T1883" i="4" a="1"/>
  <c r="T1883" i="4"/>
  <c r="U1883" i="4" a="1"/>
  <c r="U1883" i="4"/>
  <c r="F1884" i="4"/>
  <c r="G1884" i="4"/>
  <c r="H1884" i="4"/>
  <c r="L1884" i="4"/>
  <c r="N1884" i="4" a="1"/>
  <c r="N1884" i="4"/>
  <c r="O1884" i="4"/>
  <c r="M1884" i="4"/>
  <c r="R1884" i="4"/>
  <c r="S1884" i="4" a="1"/>
  <c r="S1884" i="4"/>
  <c r="T1884" i="4" a="1"/>
  <c r="T1884" i="4"/>
  <c r="U1884" i="4" a="1"/>
  <c r="U1884" i="4"/>
  <c r="F1885" i="4"/>
  <c r="G1885" i="4"/>
  <c r="H1885" i="4"/>
  <c r="L1885" i="4"/>
  <c r="N1885" i="4" a="1"/>
  <c r="N1885" i="4"/>
  <c r="M1885" i="4"/>
  <c r="R1885" i="4"/>
  <c r="S1885" i="4" a="1"/>
  <c r="S1885" i="4"/>
  <c r="T1885" i="4" a="1"/>
  <c r="T1885" i="4"/>
  <c r="U1885" i="4" a="1"/>
  <c r="U1885" i="4"/>
  <c r="F1886" i="4"/>
  <c r="G1886" i="4"/>
  <c r="H1886" i="4"/>
  <c r="L1886" i="4"/>
  <c r="N1886" i="4" a="1"/>
  <c r="N1886" i="4"/>
  <c r="M1886" i="4"/>
  <c r="R1886" i="4"/>
  <c r="S1886" i="4" a="1"/>
  <c r="S1886" i="4"/>
  <c r="T1886" i="4" a="1"/>
  <c r="T1886" i="4"/>
  <c r="U1886" i="4" a="1"/>
  <c r="U1886" i="4"/>
  <c r="F1887" i="4"/>
  <c r="G1887" i="4"/>
  <c r="H1887" i="4"/>
  <c r="L1887" i="4"/>
  <c r="N1887" i="4" a="1"/>
  <c r="N1887" i="4"/>
  <c r="M1887" i="4"/>
  <c r="R1887" i="4"/>
  <c r="S1887" i="4" a="1"/>
  <c r="S1887" i="4"/>
  <c r="T1887" i="4" a="1"/>
  <c r="T1887" i="4"/>
  <c r="U1887" i="4" a="1"/>
  <c r="U1887" i="4"/>
  <c r="F1888" i="4"/>
  <c r="G1888" i="4"/>
  <c r="H1888" i="4"/>
  <c r="L1888" i="4"/>
  <c r="N1888" i="4" a="1"/>
  <c r="N1888" i="4"/>
  <c r="M1888" i="4"/>
  <c r="R1888" i="4"/>
  <c r="S1888" i="4" a="1"/>
  <c r="S1888" i="4"/>
  <c r="T1888" i="4" a="1"/>
  <c r="T1888" i="4"/>
  <c r="U1888" i="4" a="1"/>
  <c r="U1888" i="4"/>
  <c r="F1889" i="4"/>
  <c r="G1889" i="4"/>
  <c r="H1889" i="4"/>
  <c r="L1889" i="4"/>
  <c r="N1889" i="4" a="1"/>
  <c r="N1889" i="4"/>
  <c r="O1889" i="4"/>
  <c r="M1889" i="4"/>
  <c r="R1889" i="4"/>
  <c r="S1889" i="4" a="1"/>
  <c r="S1889" i="4"/>
  <c r="T1889" i="4" a="1"/>
  <c r="T1889" i="4"/>
  <c r="U1889" i="4" a="1"/>
  <c r="U1889" i="4"/>
  <c r="F1890" i="4"/>
  <c r="G1890" i="4"/>
  <c r="H1890" i="4"/>
  <c r="L1890" i="4"/>
  <c r="N1890" i="4" a="1"/>
  <c r="N1890" i="4"/>
  <c r="M1890" i="4"/>
  <c r="R1890" i="4"/>
  <c r="S1890" i="4" a="1"/>
  <c r="S1890" i="4"/>
  <c r="T1890" i="4" a="1"/>
  <c r="T1890" i="4"/>
  <c r="U1890" i="4" a="1"/>
  <c r="U1890" i="4"/>
  <c r="F1891" i="4"/>
  <c r="G1891" i="4"/>
  <c r="H1891" i="4"/>
  <c r="L1891" i="4"/>
  <c r="N1891" i="4" a="1"/>
  <c r="N1891" i="4"/>
  <c r="P1891" i="4"/>
  <c r="Q1891" i="4"/>
  <c r="M1891" i="4"/>
  <c r="R1891" i="4"/>
  <c r="S1891" i="4" a="1"/>
  <c r="S1891" i="4"/>
  <c r="T1891" i="4" a="1"/>
  <c r="T1891" i="4"/>
  <c r="U1891" i="4" a="1"/>
  <c r="U1891" i="4"/>
  <c r="F1892" i="4"/>
  <c r="G1892" i="4"/>
  <c r="H1892" i="4"/>
  <c r="L1892" i="4"/>
  <c r="N1892" i="4" a="1"/>
  <c r="N1892" i="4"/>
  <c r="M1892" i="4"/>
  <c r="R1892" i="4"/>
  <c r="S1892" i="4" a="1"/>
  <c r="S1892" i="4"/>
  <c r="T1892" i="4" a="1"/>
  <c r="T1892" i="4"/>
  <c r="U1892" i="4" a="1"/>
  <c r="U1892" i="4"/>
  <c r="F1893" i="4"/>
  <c r="G1893" i="4"/>
  <c r="H1893" i="4"/>
  <c r="L1893" i="4"/>
  <c r="N1893" i="4" a="1"/>
  <c r="N1893" i="4"/>
  <c r="M1893" i="4"/>
  <c r="R1893" i="4"/>
  <c r="S1893" i="4" a="1"/>
  <c r="S1893" i="4"/>
  <c r="T1893" i="4" a="1"/>
  <c r="T1893" i="4"/>
  <c r="U1893" i="4" a="1"/>
  <c r="U1893" i="4"/>
  <c r="F1894" i="4"/>
  <c r="G1894" i="4"/>
  <c r="H1894" i="4"/>
  <c r="L1894" i="4"/>
  <c r="N1894" i="4" a="1"/>
  <c r="N1894" i="4"/>
  <c r="M1894" i="4"/>
  <c r="R1894" i="4"/>
  <c r="S1894" i="4" a="1"/>
  <c r="S1894" i="4"/>
  <c r="T1894" i="4" a="1"/>
  <c r="T1894" i="4"/>
  <c r="U1894" i="4" a="1"/>
  <c r="U1894" i="4"/>
  <c r="F1895" i="4"/>
  <c r="G1895" i="4"/>
  <c r="H1895" i="4"/>
  <c r="L1895" i="4"/>
  <c r="N1895" i="4" a="1"/>
  <c r="N1895" i="4"/>
  <c r="M1895" i="4"/>
  <c r="R1895" i="4"/>
  <c r="S1895" i="4" a="1"/>
  <c r="S1895" i="4"/>
  <c r="T1895" i="4" a="1"/>
  <c r="T1895" i="4"/>
  <c r="U1895" i="4" a="1"/>
  <c r="U1895" i="4"/>
  <c r="F1896" i="4"/>
  <c r="G1896" i="4"/>
  <c r="H1896" i="4"/>
  <c r="L1896" i="4"/>
  <c r="N1896" i="4" a="1"/>
  <c r="N1896" i="4"/>
  <c r="M1896" i="4"/>
  <c r="R1896" i="4"/>
  <c r="S1896" i="4" a="1"/>
  <c r="S1896" i="4"/>
  <c r="T1896" i="4" a="1"/>
  <c r="T1896" i="4"/>
  <c r="U1896" i="4" a="1"/>
  <c r="U1896" i="4"/>
  <c r="F1897" i="4"/>
  <c r="G1897" i="4"/>
  <c r="H1897" i="4"/>
  <c r="L1897" i="4"/>
  <c r="N1897" i="4" a="1"/>
  <c r="N1897" i="4"/>
  <c r="O1897" i="4"/>
  <c r="M1897" i="4"/>
  <c r="R1897" i="4"/>
  <c r="S1897" i="4" a="1"/>
  <c r="S1897" i="4"/>
  <c r="T1897" i="4" a="1"/>
  <c r="T1897" i="4"/>
  <c r="U1897" i="4" a="1"/>
  <c r="U1897" i="4"/>
  <c r="F1898" i="4"/>
  <c r="G1898" i="4"/>
  <c r="H1898" i="4"/>
  <c r="L1898" i="4"/>
  <c r="N1898" i="4" a="1"/>
  <c r="N1898" i="4"/>
  <c r="O1898" i="4"/>
  <c r="M1898" i="4"/>
  <c r="R1898" i="4"/>
  <c r="S1898" i="4" a="1"/>
  <c r="S1898" i="4"/>
  <c r="T1898" i="4" a="1"/>
  <c r="T1898" i="4"/>
  <c r="U1898" i="4" a="1"/>
  <c r="U1898" i="4"/>
  <c r="F1899" i="4"/>
  <c r="G1899" i="4"/>
  <c r="H1899" i="4"/>
  <c r="L1899" i="4"/>
  <c r="N1899" i="4" a="1"/>
  <c r="N1899" i="4"/>
  <c r="O1899" i="4"/>
  <c r="M1899" i="4"/>
  <c r="R1899" i="4"/>
  <c r="S1899" i="4" a="1"/>
  <c r="S1899" i="4"/>
  <c r="T1899" i="4" a="1"/>
  <c r="T1899" i="4"/>
  <c r="U1899" i="4" a="1"/>
  <c r="U1899" i="4"/>
  <c r="F1900" i="4"/>
  <c r="G1900" i="4"/>
  <c r="H1900" i="4"/>
  <c r="L1900" i="4"/>
  <c r="N1900" i="4" a="1"/>
  <c r="N1900" i="4"/>
  <c r="M1900" i="4"/>
  <c r="R1900" i="4"/>
  <c r="S1900" i="4" a="1"/>
  <c r="S1900" i="4"/>
  <c r="T1900" i="4" a="1"/>
  <c r="T1900" i="4"/>
  <c r="U1900" i="4" a="1"/>
  <c r="U1900" i="4"/>
  <c r="F1901" i="4"/>
  <c r="G1901" i="4"/>
  <c r="H1901" i="4"/>
  <c r="L1901" i="4"/>
  <c r="N1901" i="4" a="1"/>
  <c r="N1901" i="4"/>
  <c r="M1901" i="4"/>
  <c r="R1901" i="4"/>
  <c r="S1901" i="4" a="1"/>
  <c r="S1901" i="4"/>
  <c r="T1901" i="4" a="1"/>
  <c r="T1901" i="4"/>
  <c r="U1901" i="4" a="1"/>
  <c r="U1901" i="4"/>
  <c r="F1902" i="4"/>
  <c r="G1902" i="4"/>
  <c r="H1902" i="4"/>
  <c r="L1902" i="4"/>
  <c r="N1902" i="4" a="1"/>
  <c r="N1902" i="4"/>
  <c r="O1902" i="4"/>
  <c r="M1902" i="4"/>
  <c r="R1902" i="4"/>
  <c r="S1902" i="4" a="1"/>
  <c r="S1902" i="4"/>
  <c r="T1902" i="4" a="1"/>
  <c r="T1902" i="4"/>
  <c r="U1902" i="4" a="1"/>
  <c r="U1902" i="4"/>
  <c r="F1903" i="4"/>
  <c r="G1903" i="4"/>
  <c r="H1903" i="4"/>
  <c r="L1903" i="4"/>
  <c r="N1903" i="4" a="1"/>
  <c r="N1903" i="4"/>
  <c r="P1903" i="4"/>
  <c r="Q1903" i="4"/>
  <c r="M1903" i="4"/>
  <c r="R1903" i="4"/>
  <c r="S1903" i="4" a="1"/>
  <c r="S1903" i="4"/>
  <c r="T1903" i="4" a="1"/>
  <c r="T1903" i="4"/>
  <c r="U1903" i="4" a="1"/>
  <c r="U1903" i="4"/>
  <c r="F1904" i="4"/>
  <c r="G1904" i="4"/>
  <c r="H1904" i="4"/>
  <c r="L1904" i="4"/>
  <c r="N1904" i="4" a="1"/>
  <c r="N1904" i="4"/>
  <c r="M1904" i="4"/>
  <c r="R1904" i="4"/>
  <c r="S1904" i="4" a="1"/>
  <c r="S1904" i="4"/>
  <c r="T1904" i="4" a="1"/>
  <c r="T1904" i="4"/>
  <c r="U1904" i="4" a="1"/>
  <c r="U1904" i="4"/>
  <c r="F1905" i="4"/>
  <c r="G1905" i="4"/>
  <c r="H1905" i="4"/>
  <c r="L1905" i="4"/>
  <c r="N1905" i="4" a="1"/>
  <c r="N1905" i="4"/>
  <c r="M1905" i="4"/>
  <c r="R1905" i="4"/>
  <c r="S1905" i="4" a="1"/>
  <c r="S1905" i="4"/>
  <c r="T1905" i="4" a="1"/>
  <c r="T1905" i="4"/>
  <c r="U1905" i="4" a="1"/>
  <c r="U1905" i="4"/>
  <c r="F1906" i="4"/>
  <c r="G1906" i="4"/>
  <c r="H1906" i="4"/>
  <c r="L1906" i="4"/>
  <c r="N1906" i="4" a="1"/>
  <c r="N1906" i="4"/>
  <c r="M1906" i="4"/>
  <c r="R1906" i="4"/>
  <c r="S1906" i="4" a="1"/>
  <c r="S1906" i="4"/>
  <c r="T1906" i="4" a="1"/>
  <c r="T1906" i="4"/>
  <c r="U1906" i="4" a="1"/>
  <c r="U1906" i="4"/>
  <c r="F1907" i="4"/>
  <c r="G1907" i="4"/>
  <c r="H1907" i="4"/>
  <c r="L1907" i="4"/>
  <c r="N1907" i="4" a="1"/>
  <c r="N1907" i="4"/>
  <c r="M1907" i="4"/>
  <c r="R1907" i="4"/>
  <c r="S1907" i="4" a="1"/>
  <c r="S1907" i="4"/>
  <c r="T1907" i="4" a="1"/>
  <c r="T1907" i="4"/>
  <c r="U1907" i="4" a="1"/>
  <c r="U1907" i="4"/>
  <c r="F1908" i="4"/>
  <c r="G1908" i="4"/>
  <c r="H1908" i="4"/>
  <c r="L1908" i="4"/>
  <c r="N1908" i="4" a="1"/>
  <c r="N1908" i="4"/>
  <c r="M1908" i="4"/>
  <c r="R1908" i="4"/>
  <c r="S1908" i="4" a="1"/>
  <c r="S1908" i="4"/>
  <c r="T1908" i="4" a="1"/>
  <c r="T1908" i="4"/>
  <c r="U1908" i="4" a="1"/>
  <c r="U1908" i="4"/>
  <c r="F1909" i="4"/>
  <c r="G1909" i="4"/>
  <c r="H1909" i="4"/>
  <c r="L1909" i="4"/>
  <c r="N1909" i="4" a="1"/>
  <c r="N1909" i="4"/>
  <c r="M1909" i="4"/>
  <c r="R1909" i="4"/>
  <c r="S1909" i="4" a="1"/>
  <c r="S1909" i="4"/>
  <c r="T1909" i="4" a="1"/>
  <c r="T1909" i="4"/>
  <c r="U1909" i="4" a="1"/>
  <c r="U1909" i="4"/>
  <c r="F1910" i="4"/>
  <c r="G1910" i="4"/>
  <c r="H1910" i="4"/>
  <c r="L1910" i="4"/>
  <c r="N1910" i="4" a="1"/>
  <c r="N1910" i="4"/>
  <c r="M1910" i="4"/>
  <c r="R1910" i="4"/>
  <c r="S1910" i="4" a="1"/>
  <c r="S1910" i="4"/>
  <c r="T1910" i="4" a="1"/>
  <c r="T1910" i="4"/>
  <c r="U1910" i="4" a="1"/>
  <c r="U1910" i="4"/>
  <c r="F1911" i="4"/>
  <c r="G1911" i="4"/>
  <c r="H1911" i="4"/>
  <c r="L1911" i="4"/>
  <c r="N1911" i="4" a="1"/>
  <c r="N1911" i="4"/>
  <c r="M1911" i="4"/>
  <c r="R1911" i="4"/>
  <c r="S1911" i="4" a="1"/>
  <c r="S1911" i="4"/>
  <c r="T1911" i="4" a="1"/>
  <c r="T1911" i="4"/>
  <c r="U1911" i="4" a="1"/>
  <c r="U1911" i="4"/>
  <c r="F1912" i="4"/>
  <c r="G1912" i="4"/>
  <c r="H1912" i="4"/>
  <c r="L1912" i="4"/>
  <c r="N1912" i="4" a="1"/>
  <c r="N1912" i="4"/>
  <c r="M1912" i="4"/>
  <c r="R1912" i="4"/>
  <c r="S1912" i="4" a="1"/>
  <c r="S1912" i="4"/>
  <c r="T1912" i="4" a="1"/>
  <c r="T1912" i="4"/>
  <c r="U1912" i="4" a="1"/>
  <c r="U1912" i="4"/>
  <c r="F1913" i="4"/>
  <c r="G1913" i="4"/>
  <c r="H1913" i="4"/>
  <c r="L1913" i="4"/>
  <c r="N1913" i="4" a="1"/>
  <c r="N1913" i="4"/>
  <c r="M1913" i="4"/>
  <c r="R1913" i="4"/>
  <c r="S1913" i="4" a="1"/>
  <c r="S1913" i="4"/>
  <c r="T1913" i="4" a="1"/>
  <c r="T1913" i="4"/>
  <c r="U1913" i="4" a="1"/>
  <c r="U1913" i="4"/>
  <c r="F1914" i="4"/>
  <c r="G1914" i="4"/>
  <c r="H1914" i="4"/>
  <c r="L1914" i="4"/>
  <c r="N1914" i="4" a="1"/>
  <c r="N1914" i="4"/>
  <c r="M1914" i="4"/>
  <c r="R1914" i="4"/>
  <c r="S1914" i="4" a="1"/>
  <c r="S1914" i="4"/>
  <c r="T1914" i="4" a="1"/>
  <c r="T1914" i="4"/>
  <c r="U1914" i="4" a="1"/>
  <c r="U1914" i="4"/>
  <c r="F1915" i="4"/>
  <c r="G1915" i="4"/>
  <c r="H1915" i="4"/>
  <c r="L1915" i="4"/>
  <c r="N1915" i="4" a="1"/>
  <c r="N1915" i="4"/>
  <c r="M1915" i="4"/>
  <c r="R1915" i="4"/>
  <c r="S1915" i="4" a="1"/>
  <c r="S1915" i="4"/>
  <c r="T1915" i="4" a="1"/>
  <c r="T1915" i="4"/>
  <c r="U1915" i="4" a="1"/>
  <c r="U1915" i="4"/>
  <c r="F1916" i="4"/>
  <c r="G1916" i="4"/>
  <c r="H1916" i="4"/>
  <c r="L1916" i="4"/>
  <c r="N1916" i="4" a="1"/>
  <c r="N1916" i="4"/>
  <c r="O1916" i="4"/>
  <c r="M1916" i="4"/>
  <c r="R1916" i="4"/>
  <c r="S1916" i="4" a="1"/>
  <c r="S1916" i="4"/>
  <c r="T1916" i="4" a="1"/>
  <c r="T1916" i="4"/>
  <c r="U1916" i="4" a="1"/>
  <c r="U1916" i="4"/>
  <c r="F1917" i="4"/>
  <c r="G1917" i="4"/>
  <c r="H1917" i="4"/>
  <c r="L1917" i="4"/>
  <c r="N1917" i="4" a="1"/>
  <c r="N1917" i="4"/>
  <c r="M1917" i="4"/>
  <c r="R1917" i="4"/>
  <c r="S1917" i="4" a="1"/>
  <c r="S1917" i="4"/>
  <c r="T1917" i="4" a="1"/>
  <c r="T1917" i="4"/>
  <c r="U1917" i="4" a="1"/>
  <c r="U1917" i="4"/>
  <c r="F1918" i="4"/>
  <c r="G1918" i="4"/>
  <c r="H1918" i="4"/>
  <c r="L1918" i="4"/>
  <c r="N1918" i="4" a="1"/>
  <c r="N1918" i="4"/>
  <c r="M1918" i="4"/>
  <c r="R1918" i="4"/>
  <c r="S1918" i="4" a="1"/>
  <c r="S1918" i="4"/>
  <c r="T1918" i="4" a="1"/>
  <c r="T1918" i="4"/>
  <c r="U1918" i="4" a="1"/>
  <c r="U1918" i="4"/>
  <c r="F1919" i="4"/>
  <c r="G1919" i="4"/>
  <c r="H1919" i="4"/>
  <c r="L1919" i="4"/>
  <c r="N1919" i="4" a="1"/>
  <c r="N1919" i="4"/>
  <c r="M1919" i="4"/>
  <c r="R1919" i="4"/>
  <c r="S1919" i="4" a="1"/>
  <c r="S1919" i="4"/>
  <c r="T1919" i="4" a="1"/>
  <c r="T1919" i="4"/>
  <c r="U1919" i="4" a="1"/>
  <c r="U1919" i="4"/>
  <c r="F1920" i="4"/>
  <c r="G1920" i="4"/>
  <c r="H1920" i="4"/>
  <c r="L1920" i="4"/>
  <c r="N1920" i="4" a="1"/>
  <c r="N1920" i="4"/>
  <c r="M1920" i="4"/>
  <c r="R1920" i="4"/>
  <c r="S1920" i="4" a="1"/>
  <c r="S1920" i="4"/>
  <c r="T1920" i="4" a="1"/>
  <c r="T1920" i="4"/>
  <c r="U1920" i="4" a="1"/>
  <c r="U1920" i="4"/>
  <c r="F1921" i="4"/>
  <c r="G1921" i="4"/>
  <c r="H1921" i="4"/>
  <c r="L1921" i="4"/>
  <c r="N1921" i="4" a="1"/>
  <c r="N1921" i="4"/>
  <c r="M1921" i="4"/>
  <c r="R1921" i="4"/>
  <c r="S1921" i="4" a="1"/>
  <c r="S1921" i="4"/>
  <c r="T1921" i="4" a="1"/>
  <c r="T1921" i="4"/>
  <c r="U1921" i="4" a="1"/>
  <c r="U1921" i="4"/>
  <c r="F1922" i="4"/>
  <c r="G1922" i="4"/>
  <c r="H1922" i="4"/>
  <c r="L1922" i="4"/>
  <c r="N1922" i="4" a="1"/>
  <c r="N1922" i="4"/>
  <c r="M1922" i="4"/>
  <c r="R1922" i="4"/>
  <c r="S1922" i="4" a="1"/>
  <c r="S1922" i="4"/>
  <c r="T1922" i="4" a="1"/>
  <c r="T1922" i="4"/>
  <c r="U1922" i="4" a="1"/>
  <c r="U1922" i="4"/>
  <c r="F1923" i="4"/>
  <c r="G1923" i="4"/>
  <c r="H1923" i="4"/>
  <c r="L1923" i="4"/>
  <c r="N1923" i="4" a="1"/>
  <c r="N1923" i="4"/>
  <c r="M1923" i="4"/>
  <c r="R1923" i="4"/>
  <c r="S1923" i="4" a="1"/>
  <c r="S1923" i="4"/>
  <c r="T1923" i="4" a="1"/>
  <c r="T1923" i="4"/>
  <c r="U1923" i="4" a="1"/>
  <c r="U1923" i="4"/>
  <c r="F1924" i="4"/>
  <c r="G1924" i="4"/>
  <c r="H1924" i="4"/>
  <c r="L1924" i="4"/>
  <c r="N1924" i="4" a="1"/>
  <c r="N1924" i="4"/>
  <c r="M1924" i="4"/>
  <c r="R1924" i="4"/>
  <c r="S1924" i="4" a="1"/>
  <c r="S1924" i="4"/>
  <c r="T1924" i="4" a="1"/>
  <c r="T1924" i="4"/>
  <c r="U1924" i="4" a="1"/>
  <c r="U1924" i="4"/>
  <c r="F1925" i="4"/>
  <c r="G1925" i="4"/>
  <c r="H1925" i="4"/>
  <c r="L1925" i="4"/>
  <c r="N1925" i="4" a="1"/>
  <c r="N1925" i="4"/>
  <c r="O1925" i="4"/>
  <c r="M1925" i="4"/>
  <c r="R1925" i="4"/>
  <c r="S1925" i="4" a="1"/>
  <c r="S1925" i="4"/>
  <c r="T1925" i="4" a="1"/>
  <c r="T1925" i="4"/>
  <c r="U1925" i="4" a="1"/>
  <c r="U1925" i="4"/>
  <c r="F1926" i="4"/>
  <c r="G1926" i="4"/>
  <c r="H1926" i="4"/>
  <c r="L1926" i="4"/>
  <c r="N1926" i="4" a="1"/>
  <c r="N1926" i="4"/>
  <c r="P1926" i="4"/>
  <c r="Q1926" i="4"/>
  <c r="M1926" i="4"/>
  <c r="R1926" i="4"/>
  <c r="S1926" i="4" a="1"/>
  <c r="S1926" i="4"/>
  <c r="T1926" i="4" a="1"/>
  <c r="T1926" i="4"/>
  <c r="U1926" i="4" a="1"/>
  <c r="U1926" i="4"/>
  <c r="F1927" i="4"/>
  <c r="G1927" i="4"/>
  <c r="H1927" i="4"/>
  <c r="L1927" i="4"/>
  <c r="N1927" i="4" a="1"/>
  <c r="N1927" i="4"/>
  <c r="M1927" i="4"/>
  <c r="R1927" i="4"/>
  <c r="S1927" i="4" a="1"/>
  <c r="S1927" i="4"/>
  <c r="T1927" i="4" a="1"/>
  <c r="T1927" i="4"/>
  <c r="U1927" i="4" a="1"/>
  <c r="U1927" i="4"/>
  <c r="F1928" i="4"/>
  <c r="G1928" i="4"/>
  <c r="H1928" i="4"/>
  <c r="L1928" i="4"/>
  <c r="N1928" i="4" a="1"/>
  <c r="N1928" i="4"/>
  <c r="M1928" i="4"/>
  <c r="R1928" i="4"/>
  <c r="S1928" i="4" a="1"/>
  <c r="S1928" i="4"/>
  <c r="T1928" i="4" a="1"/>
  <c r="T1928" i="4"/>
  <c r="U1928" i="4" a="1"/>
  <c r="U1928" i="4"/>
  <c r="F1929" i="4"/>
  <c r="G1929" i="4"/>
  <c r="H1929" i="4"/>
  <c r="L1929" i="4"/>
  <c r="N1929" i="4" a="1"/>
  <c r="N1929" i="4"/>
  <c r="O1929" i="4"/>
  <c r="M1929" i="4"/>
  <c r="R1929" i="4"/>
  <c r="S1929" i="4" a="1"/>
  <c r="S1929" i="4"/>
  <c r="T1929" i="4" a="1"/>
  <c r="T1929" i="4"/>
  <c r="U1929" i="4" a="1"/>
  <c r="U1929" i="4"/>
  <c r="F1930" i="4"/>
  <c r="G1930" i="4"/>
  <c r="H1930" i="4"/>
  <c r="L1930" i="4"/>
  <c r="N1930" i="4" a="1"/>
  <c r="N1930" i="4"/>
  <c r="M1930" i="4"/>
  <c r="R1930" i="4"/>
  <c r="S1930" i="4" a="1"/>
  <c r="S1930" i="4"/>
  <c r="T1930" i="4" a="1"/>
  <c r="T1930" i="4"/>
  <c r="U1930" i="4" a="1"/>
  <c r="U1930" i="4"/>
  <c r="F1931" i="4"/>
  <c r="G1931" i="4"/>
  <c r="H1931" i="4"/>
  <c r="L1931" i="4"/>
  <c r="N1931" i="4" a="1"/>
  <c r="N1931" i="4"/>
  <c r="M1931" i="4"/>
  <c r="R1931" i="4"/>
  <c r="S1931" i="4" a="1"/>
  <c r="S1931" i="4"/>
  <c r="T1931" i="4" a="1"/>
  <c r="T1931" i="4"/>
  <c r="U1931" i="4" a="1"/>
  <c r="U1931" i="4"/>
  <c r="F1932" i="4"/>
  <c r="G1932" i="4"/>
  <c r="H1932" i="4"/>
  <c r="L1932" i="4"/>
  <c r="N1932" i="4" a="1"/>
  <c r="N1932" i="4"/>
  <c r="M1932" i="4"/>
  <c r="R1932" i="4"/>
  <c r="S1932" i="4" a="1"/>
  <c r="S1932" i="4"/>
  <c r="T1932" i="4" a="1"/>
  <c r="T1932" i="4"/>
  <c r="U1932" i="4" a="1"/>
  <c r="U1932" i="4"/>
  <c r="F1933" i="4"/>
  <c r="G1933" i="4"/>
  <c r="H1933" i="4"/>
  <c r="L1933" i="4"/>
  <c r="N1933" i="4" a="1"/>
  <c r="N1933" i="4"/>
  <c r="M1933" i="4"/>
  <c r="R1933" i="4"/>
  <c r="S1933" i="4" a="1"/>
  <c r="S1933" i="4"/>
  <c r="T1933" i="4" a="1"/>
  <c r="T1933" i="4"/>
  <c r="U1933" i="4" a="1"/>
  <c r="U1933" i="4"/>
  <c r="F1934" i="4"/>
  <c r="G1934" i="4"/>
  <c r="H1934" i="4"/>
  <c r="L1934" i="4"/>
  <c r="N1934" i="4" a="1"/>
  <c r="N1934" i="4"/>
  <c r="M1934" i="4"/>
  <c r="R1934" i="4"/>
  <c r="S1934" i="4" a="1"/>
  <c r="S1934" i="4"/>
  <c r="T1934" i="4" a="1"/>
  <c r="T1934" i="4"/>
  <c r="U1934" i="4" a="1"/>
  <c r="U1934" i="4"/>
  <c r="F1935" i="4"/>
  <c r="G1935" i="4"/>
  <c r="H1935" i="4"/>
  <c r="L1935" i="4"/>
  <c r="N1935" i="4" a="1"/>
  <c r="N1935" i="4"/>
  <c r="M1935" i="4"/>
  <c r="R1935" i="4"/>
  <c r="S1935" i="4" a="1"/>
  <c r="S1935" i="4"/>
  <c r="T1935" i="4" a="1"/>
  <c r="T1935" i="4"/>
  <c r="U1935" i="4" a="1"/>
  <c r="U1935" i="4"/>
  <c r="F1936" i="4"/>
  <c r="G1936" i="4"/>
  <c r="H1936" i="4"/>
  <c r="L1936" i="4"/>
  <c r="N1936" i="4" a="1"/>
  <c r="N1936" i="4"/>
  <c r="M1936" i="4"/>
  <c r="R1936" i="4"/>
  <c r="S1936" i="4" a="1"/>
  <c r="S1936" i="4"/>
  <c r="T1936" i="4" a="1"/>
  <c r="T1936" i="4"/>
  <c r="U1936" i="4" a="1"/>
  <c r="U1936" i="4"/>
  <c r="F1937" i="4"/>
  <c r="G1937" i="4"/>
  <c r="H1937" i="4"/>
  <c r="L1937" i="4"/>
  <c r="N1937" i="4" a="1"/>
  <c r="N1937" i="4"/>
  <c r="M1937" i="4"/>
  <c r="R1937" i="4"/>
  <c r="S1937" i="4" a="1"/>
  <c r="S1937" i="4"/>
  <c r="T1937" i="4" a="1"/>
  <c r="T1937" i="4"/>
  <c r="U1937" i="4" a="1"/>
  <c r="U1937" i="4"/>
  <c r="F1938" i="4"/>
  <c r="G1938" i="4"/>
  <c r="H1938" i="4"/>
  <c r="L1938" i="4"/>
  <c r="N1938" i="4" a="1"/>
  <c r="N1938" i="4"/>
  <c r="M1938" i="4"/>
  <c r="R1938" i="4"/>
  <c r="S1938" i="4" a="1"/>
  <c r="S1938" i="4"/>
  <c r="T1938" i="4" a="1"/>
  <c r="T1938" i="4"/>
  <c r="U1938" i="4" a="1"/>
  <c r="U1938" i="4"/>
  <c r="F1939" i="4"/>
  <c r="G1939" i="4"/>
  <c r="H1939" i="4"/>
  <c r="L1939" i="4"/>
  <c r="N1939" i="4" a="1"/>
  <c r="N1939" i="4"/>
  <c r="M1939" i="4"/>
  <c r="R1939" i="4"/>
  <c r="S1939" i="4" a="1"/>
  <c r="S1939" i="4"/>
  <c r="T1939" i="4" a="1"/>
  <c r="T1939" i="4"/>
  <c r="U1939" i="4" a="1"/>
  <c r="U1939" i="4"/>
  <c r="F1940" i="4"/>
  <c r="G1940" i="4"/>
  <c r="H1940" i="4"/>
  <c r="L1940" i="4"/>
  <c r="N1940" i="4" a="1"/>
  <c r="N1940" i="4"/>
  <c r="P1940" i="4"/>
  <c r="Q1940" i="4"/>
  <c r="M1940" i="4"/>
  <c r="R1940" i="4"/>
  <c r="S1940" i="4" a="1"/>
  <c r="S1940" i="4"/>
  <c r="T1940" i="4" a="1"/>
  <c r="T1940" i="4"/>
  <c r="U1940" i="4" a="1"/>
  <c r="U1940" i="4"/>
  <c r="F1941" i="4"/>
  <c r="G1941" i="4"/>
  <c r="H1941" i="4"/>
  <c r="L1941" i="4"/>
  <c r="N1941" i="4" a="1"/>
  <c r="N1941" i="4"/>
  <c r="M1941" i="4"/>
  <c r="R1941" i="4"/>
  <c r="S1941" i="4" a="1"/>
  <c r="S1941" i="4"/>
  <c r="T1941" i="4" a="1"/>
  <c r="T1941" i="4"/>
  <c r="U1941" i="4" a="1"/>
  <c r="U1941" i="4"/>
  <c r="F1942" i="4"/>
  <c r="G1942" i="4"/>
  <c r="H1942" i="4"/>
  <c r="L1942" i="4"/>
  <c r="N1942" i="4" a="1"/>
  <c r="N1942" i="4"/>
  <c r="P1942" i="4"/>
  <c r="Q1942" i="4"/>
  <c r="M1942" i="4"/>
  <c r="R1942" i="4"/>
  <c r="S1942" i="4" a="1"/>
  <c r="S1942" i="4"/>
  <c r="T1942" i="4" a="1"/>
  <c r="T1942" i="4"/>
  <c r="U1942" i="4" a="1"/>
  <c r="U1942" i="4"/>
  <c r="F1943" i="4"/>
  <c r="G1943" i="4"/>
  <c r="H1943" i="4"/>
  <c r="L1943" i="4"/>
  <c r="N1943" i="4" a="1"/>
  <c r="N1943" i="4"/>
  <c r="P1943" i="4"/>
  <c r="Q1943" i="4"/>
  <c r="M1943" i="4"/>
  <c r="R1943" i="4"/>
  <c r="S1943" i="4" a="1"/>
  <c r="S1943" i="4"/>
  <c r="T1943" i="4" a="1"/>
  <c r="T1943" i="4"/>
  <c r="U1943" i="4" a="1"/>
  <c r="U1943" i="4"/>
  <c r="F1944" i="4"/>
  <c r="G1944" i="4"/>
  <c r="H1944" i="4"/>
  <c r="L1944" i="4"/>
  <c r="N1944" i="4" a="1"/>
  <c r="N1944" i="4"/>
  <c r="P1944" i="4"/>
  <c r="Q1944" i="4"/>
  <c r="M1944" i="4"/>
  <c r="R1944" i="4"/>
  <c r="S1944" i="4" a="1"/>
  <c r="S1944" i="4"/>
  <c r="T1944" i="4" a="1"/>
  <c r="T1944" i="4"/>
  <c r="U1944" i="4" a="1"/>
  <c r="U1944" i="4"/>
  <c r="F1945" i="4"/>
  <c r="G1945" i="4"/>
  <c r="H1945" i="4"/>
  <c r="L1945" i="4"/>
  <c r="N1945" i="4" a="1"/>
  <c r="N1945" i="4"/>
  <c r="M1945" i="4"/>
  <c r="R1945" i="4"/>
  <c r="S1945" i="4" a="1"/>
  <c r="S1945" i="4"/>
  <c r="T1945" i="4" a="1"/>
  <c r="T1945" i="4"/>
  <c r="U1945" i="4" a="1"/>
  <c r="U1945" i="4"/>
  <c r="F1946" i="4"/>
  <c r="G1946" i="4"/>
  <c r="H1946" i="4"/>
  <c r="L1946" i="4"/>
  <c r="N1946" i="4" a="1"/>
  <c r="N1946" i="4"/>
  <c r="P1946" i="4"/>
  <c r="Q1946" i="4"/>
  <c r="M1946" i="4"/>
  <c r="R1946" i="4"/>
  <c r="S1946" i="4" a="1"/>
  <c r="S1946" i="4"/>
  <c r="T1946" i="4" a="1"/>
  <c r="T1946" i="4"/>
  <c r="U1946" i="4" a="1"/>
  <c r="U1946" i="4"/>
  <c r="F1947" i="4"/>
  <c r="G1947" i="4"/>
  <c r="H1947" i="4"/>
  <c r="L1947" i="4"/>
  <c r="N1947" i="4" a="1"/>
  <c r="N1947" i="4"/>
  <c r="P1947" i="4"/>
  <c r="Q1947" i="4"/>
  <c r="M1947" i="4"/>
  <c r="R1947" i="4"/>
  <c r="S1947" i="4" a="1"/>
  <c r="S1947" i="4"/>
  <c r="T1947" i="4" a="1"/>
  <c r="T1947" i="4"/>
  <c r="U1947" i="4" a="1"/>
  <c r="U1947" i="4"/>
  <c r="F1948" i="4"/>
  <c r="G1948" i="4"/>
  <c r="H1948" i="4"/>
  <c r="L1948" i="4"/>
  <c r="N1948" i="4" a="1"/>
  <c r="N1948" i="4"/>
  <c r="O1948" i="4"/>
  <c r="M1948" i="4"/>
  <c r="R1948" i="4"/>
  <c r="S1948" i="4" a="1"/>
  <c r="S1948" i="4"/>
  <c r="T1948" i="4" a="1"/>
  <c r="T1948" i="4"/>
  <c r="U1948" i="4" a="1"/>
  <c r="U1948" i="4"/>
  <c r="F1949" i="4"/>
  <c r="G1949" i="4"/>
  <c r="H1949" i="4"/>
  <c r="L1949" i="4"/>
  <c r="N1949" i="4" a="1"/>
  <c r="N1949" i="4"/>
  <c r="M1949" i="4"/>
  <c r="R1949" i="4"/>
  <c r="S1949" i="4" a="1"/>
  <c r="S1949" i="4"/>
  <c r="T1949" i="4" a="1"/>
  <c r="T1949" i="4"/>
  <c r="U1949" i="4" a="1"/>
  <c r="U1949" i="4"/>
  <c r="F1950" i="4"/>
  <c r="G1950" i="4"/>
  <c r="H1950" i="4"/>
  <c r="L1950" i="4"/>
  <c r="N1950" i="4" a="1"/>
  <c r="N1950" i="4"/>
  <c r="M1950" i="4"/>
  <c r="R1950" i="4"/>
  <c r="S1950" i="4" a="1"/>
  <c r="S1950" i="4"/>
  <c r="T1950" i="4" a="1"/>
  <c r="T1950" i="4"/>
  <c r="U1950" i="4" a="1"/>
  <c r="U1950" i="4"/>
  <c r="F1951" i="4"/>
  <c r="G1951" i="4"/>
  <c r="H1951" i="4"/>
  <c r="L1951" i="4"/>
  <c r="N1951" i="4" a="1"/>
  <c r="N1951" i="4"/>
  <c r="P1951" i="4"/>
  <c r="Q1951" i="4"/>
  <c r="M1951" i="4"/>
  <c r="R1951" i="4"/>
  <c r="S1951" i="4" a="1"/>
  <c r="S1951" i="4"/>
  <c r="T1951" i="4" a="1"/>
  <c r="T1951" i="4"/>
  <c r="U1951" i="4" a="1"/>
  <c r="U1951" i="4"/>
  <c r="F1952" i="4"/>
  <c r="G1952" i="4"/>
  <c r="H1952" i="4"/>
  <c r="L1952" i="4"/>
  <c r="N1952" i="4" a="1"/>
  <c r="N1952" i="4"/>
  <c r="M1952" i="4"/>
  <c r="R1952" i="4"/>
  <c r="S1952" i="4" a="1"/>
  <c r="S1952" i="4"/>
  <c r="T1952" i="4" a="1"/>
  <c r="T1952" i="4"/>
  <c r="U1952" i="4" a="1"/>
  <c r="U1952" i="4"/>
  <c r="F1953" i="4"/>
  <c r="G1953" i="4"/>
  <c r="H1953" i="4"/>
  <c r="L1953" i="4"/>
  <c r="N1953" i="4" a="1"/>
  <c r="N1953" i="4"/>
  <c r="O1953" i="4"/>
  <c r="M1953" i="4"/>
  <c r="R1953" i="4"/>
  <c r="S1953" i="4" a="1"/>
  <c r="S1953" i="4"/>
  <c r="T1953" i="4" a="1"/>
  <c r="T1953" i="4"/>
  <c r="U1953" i="4" a="1"/>
  <c r="U1953" i="4"/>
  <c r="F1954" i="4"/>
  <c r="G1954" i="4"/>
  <c r="H1954" i="4"/>
  <c r="L1954" i="4"/>
  <c r="N1954" i="4" a="1"/>
  <c r="N1954" i="4"/>
  <c r="O1954" i="4"/>
  <c r="M1954" i="4"/>
  <c r="R1954" i="4"/>
  <c r="S1954" i="4" a="1"/>
  <c r="S1954" i="4"/>
  <c r="T1954" i="4" a="1"/>
  <c r="T1954" i="4"/>
  <c r="U1954" i="4" a="1"/>
  <c r="U1954" i="4"/>
  <c r="F1955" i="4"/>
  <c r="G1955" i="4"/>
  <c r="H1955" i="4"/>
  <c r="L1955" i="4"/>
  <c r="N1955" i="4" a="1"/>
  <c r="N1955" i="4"/>
  <c r="M1955" i="4"/>
  <c r="R1955" i="4"/>
  <c r="S1955" i="4" a="1"/>
  <c r="S1955" i="4"/>
  <c r="T1955" i="4" a="1"/>
  <c r="T1955" i="4"/>
  <c r="U1955" i="4" a="1"/>
  <c r="U1955" i="4"/>
  <c r="F1956" i="4"/>
  <c r="G1956" i="4"/>
  <c r="H1956" i="4"/>
  <c r="L1956" i="4"/>
  <c r="N1956" i="4" a="1"/>
  <c r="N1956" i="4"/>
  <c r="P1956" i="4"/>
  <c r="Q1956" i="4"/>
  <c r="M1956" i="4"/>
  <c r="R1956" i="4"/>
  <c r="S1956" i="4" a="1"/>
  <c r="S1956" i="4"/>
  <c r="T1956" i="4" a="1"/>
  <c r="T1956" i="4"/>
  <c r="U1956" i="4" a="1"/>
  <c r="U1956" i="4"/>
  <c r="F1957" i="4"/>
  <c r="G1957" i="4"/>
  <c r="H1957" i="4"/>
  <c r="L1957" i="4"/>
  <c r="N1957" i="4" a="1"/>
  <c r="N1957" i="4"/>
  <c r="M1957" i="4"/>
  <c r="R1957" i="4"/>
  <c r="S1957" i="4" a="1"/>
  <c r="S1957" i="4"/>
  <c r="T1957" i="4" a="1"/>
  <c r="T1957" i="4"/>
  <c r="U1957" i="4" a="1"/>
  <c r="U1957" i="4"/>
  <c r="F1958" i="4"/>
  <c r="G1958" i="4"/>
  <c r="H1958" i="4"/>
  <c r="L1958" i="4"/>
  <c r="N1958" i="4" a="1"/>
  <c r="N1958" i="4"/>
  <c r="M1958" i="4"/>
  <c r="R1958" i="4"/>
  <c r="S1958" i="4" a="1"/>
  <c r="S1958" i="4"/>
  <c r="T1958" i="4" a="1"/>
  <c r="T1958" i="4"/>
  <c r="U1958" i="4" a="1"/>
  <c r="U1958" i="4"/>
  <c r="F1959" i="4"/>
  <c r="G1959" i="4"/>
  <c r="H1959" i="4"/>
  <c r="L1959" i="4"/>
  <c r="N1959" i="4" a="1"/>
  <c r="N1959" i="4"/>
  <c r="M1959" i="4"/>
  <c r="R1959" i="4"/>
  <c r="S1959" i="4" a="1"/>
  <c r="S1959" i="4"/>
  <c r="T1959" i="4" a="1"/>
  <c r="T1959" i="4"/>
  <c r="U1959" i="4" a="1"/>
  <c r="U1959" i="4"/>
  <c r="F1960" i="4"/>
  <c r="G1960" i="4"/>
  <c r="H1960" i="4"/>
  <c r="L1960" i="4"/>
  <c r="N1960" i="4" a="1"/>
  <c r="N1960" i="4"/>
  <c r="O1960" i="4"/>
  <c r="M1960" i="4"/>
  <c r="R1960" i="4"/>
  <c r="S1960" i="4" a="1"/>
  <c r="S1960" i="4"/>
  <c r="T1960" i="4" a="1"/>
  <c r="T1960" i="4"/>
  <c r="U1960" i="4" a="1"/>
  <c r="U1960" i="4"/>
  <c r="F1961" i="4"/>
  <c r="G1961" i="4"/>
  <c r="H1961" i="4"/>
  <c r="L1961" i="4"/>
  <c r="N1961" i="4" a="1"/>
  <c r="N1961" i="4"/>
  <c r="M1961" i="4"/>
  <c r="R1961" i="4"/>
  <c r="S1961" i="4" a="1"/>
  <c r="S1961" i="4"/>
  <c r="T1961" i="4" a="1"/>
  <c r="T1961" i="4"/>
  <c r="U1961" i="4" a="1"/>
  <c r="U1961" i="4"/>
  <c r="F1962" i="4"/>
  <c r="G1962" i="4"/>
  <c r="H1962" i="4"/>
  <c r="L1962" i="4"/>
  <c r="N1962" i="4" a="1"/>
  <c r="N1962" i="4"/>
  <c r="M1962" i="4"/>
  <c r="R1962" i="4"/>
  <c r="S1962" i="4" a="1"/>
  <c r="S1962" i="4"/>
  <c r="T1962" i="4" a="1"/>
  <c r="T1962" i="4"/>
  <c r="U1962" i="4" a="1"/>
  <c r="U1962" i="4"/>
  <c r="F1963" i="4"/>
  <c r="G1963" i="4"/>
  <c r="H1963" i="4"/>
  <c r="L1963" i="4"/>
  <c r="N1963" i="4" a="1"/>
  <c r="N1963" i="4"/>
  <c r="O1963" i="4"/>
  <c r="M1963" i="4"/>
  <c r="R1963" i="4"/>
  <c r="S1963" i="4" a="1"/>
  <c r="S1963" i="4"/>
  <c r="T1963" i="4" a="1"/>
  <c r="T1963" i="4"/>
  <c r="U1963" i="4" a="1"/>
  <c r="U1963" i="4"/>
  <c r="F1964" i="4"/>
  <c r="G1964" i="4"/>
  <c r="H1964" i="4"/>
  <c r="L1964" i="4"/>
  <c r="N1964" i="4" a="1"/>
  <c r="N1964" i="4"/>
  <c r="M1964" i="4"/>
  <c r="R1964" i="4"/>
  <c r="S1964" i="4" a="1"/>
  <c r="S1964" i="4"/>
  <c r="T1964" i="4" a="1"/>
  <c r="T1964" i="4"/>
  <c r="U1964" i="4" a="1"/>
  <c r="U1964" i="4"/>
  <c r="F1965" i="4"/>
  <c r="G1965" i="4"/>
  <c r="H1965" i="4"/>
  <c r="L1965" i="4"/>
  <c r="N1965" i="4" a="1"/>
  <c r="N1965" i="4"/>
  <c r="O1965" i="4"/>
  <c r="M1965" i="4"/>
  <c r="R1965" i="4"/>
  <c r="S1965" i="4" a="1"/>
  <c r="S1965" i="4"/>
  <c r="T1965" i="4" a="1"/>
  <c r="T1965" i="4"/>
  <c r="U1965" i="4" a="1"/>
  <c r="U1965" i="4"/>
  <c r="F1966" i="4"/>
  <c r="G1966" i="4"/>
  <c r="H1966" i="4"/>
  <c r="L1966" i="4"/>
  <c r="N1966" i="4" a="1"/>
  <c r="N1966" i="4"/>
  <c r="M1966" i="4"/>
  <c r="R1966" i="4"/>
  <c r="S1966" i="4" a="1"/>
  <c r="S1966" i="4"/>
  <c r="T1966" i="4" a="1"/>
  <c r="T1966" i="4"/>
  <c r="U1966" i="4" a="1"/>
  <c r="U1966" i="4"/>
  <c r="F1967" i="4"/>
  <c r="G1967" i="4"/>
  <c r="H1967" i="4"/>
  <c r="L1967" i="4"/>
  <c r="N1967" i="4" a="1"/>
  <c r="N1967" i="4"/>
  <c r="P1967" i="4"/>
  <c r="Q1967" i="4"/>
  <c r="M1967" i="4"/>
  <c r="R1967" i="4"/>
  <c r="S1967" i="4" a="1"/>
  <c r="S1967" i="4"/>
  <c r="T1967" i="4" a="1"/>
  <c r="T1967" i="4"/>
  <c r="U1967" i="4" a="1"/>
  <c r="U1967" i="4"/>
  <c r="F1968" i="4"/>
  <c r="G1968" i="4"/>
  <c r="H1968" i="4"/>
  <c r="L1968" i="4"/>
  <c r="N1968" i="4" a="1"/>
  <c r="N1968" i="4"/>
  <c r="M1968" i="4"/>
  <c r="R1968" i="4"/>
  <c r="S1968" i="4" a="1"/>
  <c r="S1968" i="4"/>
  <c r="T1968" i="4" a="1"/>
  <c r="T1968" i="4"/>
  <c r="U1968" i="4" a="1"/>
  <c r="U1968" i="4"/>
  <c r="F1969" i="4"/>
  <c r="G1969" i="4"/>
  <c r="H1969" i="4"/>
  <c r="L1969" i="4"/>
  <c r="N1969" i="4" a="1"/>
  <c r="N1969" i="4"/>
  <c r="M1969" i="4"/>
  <c r="R1969" i="4"/>
  <c r="S1969" i="4" a="1"/>
  <c r="S1969" i="4"/>
  <c r="T1969" i="4" a="1"/>
  <c r="T1969" i="4"/>
  <c r="U1969" i="4" a="1"/>
  <c r="U1969" i="4"/>
  <c r="F1970" i="4"/>
  <c r="G1970" i="4"/>
  <c r="H1970" i="4"/>
  <c r="L1970" i="4"/>
  <c r="N1970" i="4" a="1"/>
  <c r="N1970" i="4"/>
  <c r="M1970" i="4"/>
  <c r="R1970" i="4"/>
  <c r="S1970" i="4" a="1"/>
  <c r="S1970" i="4"/>
  <c r="T1970" i="4" a="1"/>
  <c r="T1970" i="4"/>
  <c r="U1970" i="4" a="1"/>
  <c r="U1970" i="4"/>
  <c r="F1971" i="4"/>
  <c r="G1971" i="4"/>
  <c r="H1971" i="4"/>
  <c r="L1971" i="4"/>
  <c r="N1971" i="4" a="1"/>
  <c r="N1971" i="4"/>
  <c r="M1971" i="4"/>
  <c r="R1971" i="4"/>
  <c r="S1971" i="4" a="1"/>
  <c r="S1971" i="4"/>
  <c r="T1971" i="4" a="1"/>
  <c r="T1971" i="4"/>
  <c r="U1971" i="4" a="1"/>
  <c r="U1971" i="4"/>
  <c r="F1972" i="4"/>
  <c r="G1972" i="4"/>
  <c r="H1972" i="4"/>
  <c r="L1972" i="4"/>
  <c r="N1972" i="4" a="1"/>
  <c r="N1972" i="4"/>
  <c r="O1972" i="4"/>
  <c r="M1972" i="4"/>
  <c r="R1972" i="4"/>
  <c r="S1972" i="4" a="1"/>
  <c r="S1972" i="4"/>
  <c r="T1972" i="4" a="1"/>
  <c r="T1972" i="4"/>
  <c r="U1972" i="4" a="1"/>
  <c r="U1972" i="4"/>
  <c r="F1973" i="4"/>
  <c r="G1973" i="4"/>
  <c r="H1973" i="4"/>
  <c r="L1973" i="4"/>
  <c r="N1973" i="4" a="1"/>
  <c r="N1973" i="4"/>
  <c r="O1973" i="4"/>
  <c r="M1973" i="4"/>
  <c r="R1973" i="4"/>
  <c r="S1973" i="4" a="1"/>
  <c r="S1973" i="4"/>
  <c r="T1973" i="4" a="1"/>
  <c r="T1973" i="4"/>
  <c r="U1973" i="4" a="1"/>
  <c r="U1973" i="4"/>
  <c r="F1974" i="4"/>
  <c r="G1974" i="4"/>
  <c r="H1974" i="4"/>
  <c r="L1974" i="4"/>
  <c r="N1974" i="4" a="1"/>
  <c r="N1974" i="4"/>
  <c r="P1974" i="4"/>
  <c r="Q1974" i="4"/>
  <c r="M1974" i="4"/>
  <c r="R1974" i="4"/>
  <c r="S1974" i="4" a="1"/>
  <c r="S1974" i="4"/>
  <c r="T1974" i="4" a="1"/>
  <c r="T1974" i="4"/>
  <c r="U1974" i="4" a="1"/>
  <c r="U1974" i="4"/>
  <c r="F1975" i="4"/>
  <c r="G1975" i="4"/>
  <c r="H1975" i="4"/>
  <c r="L1975" i="4"/>
  <c r="N1975" i="4" a="1"/>
  <c r="N1975" i="4"/>
  <c r="P1975" i="4"/>
  <c r="Q1975" i="4"/>
  <c r="M1975" i="4"/>
  <c r="R1975" i="4"/>
  <c r="S1975" i="4" a="1"/>
  <c r="S1975" i="4"/>
  <c r="T1975" i="4" a="1"/>
  <c r="T1975" i="4"/>
  <c r="U1975" i="4" a="1"/>
  <c r="U1975" i="4"/>
  <c r="F1976" i="4"/>
  <c r="G1976" i="4"/>
  <c r="H1976" i="4"/>
  <c r="L1976" i="4"/>
  <c r="N1976" i="4" a="1"/>
  <c r="N1976" i="4"/>
  <c r="M1976" i="4"/>
  <c r="R1976" i="4"/>
  <c r="S1976" i="4" a="1"/>
  <c r="S1976" i="4"/>
  <c r="T1976" i="4" a="1"/>
  <c r="T1976" i="4"/>
  <c r="U1976" i="4" a="1"/>
  <c r="U1976" i="4"/>
  <c r="F1977" i="4"/>
  <c r="G1977" i="4"/>
  <c r="H1977" i="4"/>
  <c r="L1977" i="4"/>
  <c r="N1977" i="4" a="1"/>
  <c r="N1977" i="4"/>
  <c r="M1977" i="4"/>
  <c r="R1977" i="4"/>
  <c r="S1977" i="4" a="1"/>
  <c r="S1977" i="4"/>
  <c r="T1977" i="4" a="1"/>
  <c r="T1977" i="4"/>
  <c r="U1977" i="4" a="1"/>
  <c r="U1977" i="4"/>
  <c r="F1978" i="4"/>
  <c r="G1978" i="4"/>
  <c r="H1978" i="4"/>
  <c r="L1978" i="4"/>
  <c r="N1978" i="4" a="1"/>
  <c r="N1978" i="4"/>
  <c r="M1978" i="4"/>
  <c r="R1978" i="4"/>
  <c r="S1978" i="4" a="1"/>
  <c r="S1978" i="4"/>
  <c r="T1978" i="4" a="1"/>
  <c r="T1978" i="4"/>
  <c r="U1978" i="4" a="1"/>
  <c r="U1978" i="4"/>
  <c r="F1979" i="4"/>
  <c r="G1979" i="4"/>
  <c r="H1979" i="4"/>
  <c r="L1979" i="4"/>
  <c r="N1979" i="4" a="1"/>
  <c r="N1979" i="4"/>
  <c r="P1979" i="4"/>
  <c r="Q1979" i="4"/>
  <c r="M1979" i="4"/>
  <c r="R1979" i="4"/>
  <c r="S1979" i="4" a="1"/>
  <c r="S1979" i="4"/>
  <c r="T1979" i="4" a="1"/>
  <c r="T1979" i="4"/>
  <c r="U1979" i="4" a="1"/>
  <c r="U1979" i="4"/>
  <c r="F1980" i="4"/>
  <c r="G1980" i="4"/>
  <c r="H1980" i="4"/>
  <c r="L1980" i="4"/>
  <c r="N1980" i="4" a="1"/>
  <c r="N1980" i="4"/>
  <c r="M1980" i="4"/>
  <c r="R1980" i="4"/>
  <c r="S1980" i="4" a="1"/>
  <c r="S1980" i="4"/>
  <c r="T1980" i="4" a="1"/>
  <c r="T1980" i="4"/>
  <c r="U1980" i="4" a="1"/>
  <c r="U1980" i="4"/>
  <c r="F1981" i="4"/>
  <c r="G1981" i="4"/>
  <c r="H1981" i="4"/>
  <c r="L1981" i="4"/>
  <c r="N1981" i="4" a="1"/>
  <c r="N1981" i="4"/>
  <c r="M1981" i="4"/>
  <c r="R1981" i="4"/>
  <c r="S1981" i="4" a="1"/>
  <c r="S1981" i="4"/>
  <c r="T1981" i="4" a="1"/>
  <c r="T1981" i="4"/>
  <c r="U1981" i="4" a="1"/>
  <c r="U1981" i="4"/>
  <c r="F1982" i="4"/>
  <c r="G1982" i="4"/>
  <c r="H1982" i="4"/>
  <c r="L1982" i="4"/>
  <c r="N1982" i="4" a="1"/>
  <c r="N1982" i="4"/>
  <c r="O1982" i="4"/>
  <c r="M1982" i="4"/>
  <c r="R1982" i="4"/>
  <c r="S1982" i="4" a="1"/>
  <c r="S1982" i="4"/>
  <c r="T1982" i="4" a="1"/>
  <c r="T1982" i="4"/>
  <c r="U1982" i="4" a="1"/>
  <c r="U1982" i="4"/>
  <c r="F1983" i="4"/>
  <c r="G1983" i="4"/>
  <c r="H1983" i="4"/>
  <c r="L1983" i="4"/>
  <c r="N1983" i="4" a="1"/>
  <c r="N1983" i="4"/>
  <c r="M1983" i="4"/>
  <c r="R1983" i="4"/>
  <c r="S1983" i="4" a="1"/>
  <c r="S1983" i="4"/>
  <c r="T1983" i="4" a="1"/>
  <c r="T1983" i="4"/>
  <c r="U1983" i="4" a="1"/>
  <c r="U1983" i="4"/>
  <c r="F1984" i="4"/>
  <c r="G1984" i="4"/>
  <c r="H1984" i="4"/>
  <c r="L1984" i="4"/>
  <c r="N1984" i="4" a="1"/>
  <c r="N1984" i="4"/>
  <c r="M1984" i="4"/>
  <c r="R1984" i="4"/>
  <c r="S1984" i="4" a="1"/>
  <c r="S1984" i="4"/>
  <c r="T1984" i="4" a="1"/>
  <c r="T1984" i="4"/>
  <c r="U1984" i="4" a="1"/>
  <c r="U1984" i="4"/>
  <c r="F1985" i="4"/>
  <c r="G1985" i="4"/>
  <c r="H1985" i="4"/>
  <c r="L1985" i="4"/>
  <c r="N1985" i="4" a="1"/>
  <c r="N1985" i="4"/>
  <c r="M1985" i="4"/>
  <c r="R1985" i="4"/>
  <c r="S1985" i="4" a="1"/>
  <c r="S1985" i="4"/>
  <c r="T1985" i="4" a="1"/>
  <c r="T1985" i="4"/>
  <c r="U1985" i="4" a="1"/>
  <c r="U1985" i="4"/>
  <c r="F1986" i="4"/>
  <c r="G1986" i="4"/>
  <c r="H1986" i="4"/>
  <c r="L1986" i="4"/>
  <c r="N1986" i="4" a="1"/>
  <c r="N1986" i="4"/>
  <c r="O1986" i="4"/>
  <c r="M1986" i="4"/>
  <c r="R1986" i="4"/>
  <c r="S1986" i="4" a="1"/>
  <c r="S1986" i="4"/>
  <c r="T1986" i="4" a="1"/>
  <c r="T1986" i="4"/>
  <c r="U1986" i="4" a="1"/>
  <c r="U1986" i="4"/>
  <c r="F1987" i="4"/>
  <c r="G1987" i="4"/>
  <c r="H1987" i="4"/>
  <c r="L1987" i="4"/>
  <c r="N1987" i="4" a="1"/>
  <c r="N1987" i="4"/>
  <c r="M1987" i="4"/>
  <c r="R1987" i="4"/>
  <c r="S1987" i="4" a="1"/>
  <c r="S1987" i="4"/>
  <c r="T1987" i="4" a="1"/>
  <c r="T1987" i="4"/>
  <c r="U1987" i="4" a="1"/>
  <c r="U1987" i="4"/>
  <c r="F1988" i="4"/>
  <c r="G1988" i="4"/>
  <c r="H1988" i="4"/>
  <c r="L1988" i="4"/>
  <c r="N1988" i="4" a="1"/>
  <c r="N1988" i="4"/>
  <c r="M1988" i="4"/>
  <c r="R1988" i="4"/>
  <c r="S1988" i="4" a="1"/>
  <c r="S1988" i="4"/>
  <c r="T1988" i="4" a="1"/>
  <c r="T1988" i="4"/>
  <c r="U1988" i="4" a="1"/>
  <c r="U1988" i="4"/>
  <c r="F1989" i="4"/>
  <c r="G1989" i="4"/>
  <c r="H1989" i="4"/>
  <c r="L1989" i="4"/>
  <c r="N1989" i="4" a="1"/>
  <c r="N1989" i="4"/>
  <c r="M1989" i="4"/>
  <c r="R1989" i="4"/>
  <c r="S1989" i="4" a="1"/>
  <c r="S1989" i="4"/>
  <c r="T1989" i="4" a="1"/>
  <c r="T1989" i="4"/>
  <c r="U1989" i="4" a="1"/>
  <c r="U1989" i="4"/>
  <c r="F1990" i="4"/>
  <c r="G1990" i="4"/>
  <c r="H1990" i="4"/>
  <c r="L1990" i="4"/>
  <c r="N1990" i="4" a="1"/>
  <c r="N1990" i="4"/>
  <c r="P1990" i="4"/>
  <c r="Q1990" i="4"/>
  <c r="M1990" i="4"/>
  <c r="R1990" i="4"/>
  <c r="S1990" i="4" a="1"/>
  <c r="S1990" i="4"/>
  <c r="T1990" i="4" a="1"/>
  <c r="T1990" i="4"/>
  <c r="U1990" i="4" a="1"/>
  <c r="U1990" i="4"/>
  <c r="F1991" i="4"/>
  <c r="G1991" i="4"/>
  <c r="H1991" i="4"/>
  <c r="L1991" i="4"/>
  <c r="N1991" i="4" a="1"/>
  <c r="N1991" i="4"/>
  <c r="M1991" i="4"/>
  <c r="R1991" i="4"/>
  <c r="S1991" i="4" a="1"/>
  <c r="S1991" i="4"/>
  <c r="T1991" i="4" a="1"/>
  <c r="T1991" i="4"/>
  <c r="U1991" i="4" a="1"/>
  <c r="U1991" i="4"/>
  <c r="F1992" i="4"/>
  <c r="G1992" i="4"/>
  <c r="H1992" i="4"/>
  <c r="L1992" i="4"/>
  <c r="N1992" i="4" a="1"/>
  <c r="N1992" i="4"/>
  <c r="M1992" i="4"/>
  <c r="R1992" i="4"/>
  <c r="S1992" i="4" a="1"/>
  <c r="S1992" i="4"/>
  <c r="T1992" i="4" a="1"/>
  <c r="T1992" i="4"/>
  <c r="U1992" i="4" a="1"/>
  <c r="U1992" i="4"/>
  <c r="F1993" i="4"/>
  <c r="G1993" i="4"/>
  <c r="H1993" i="4"/>
  <c r="L1993" i="4"/>
  <c r="N1993" i="4" a="1"/>
  <c r="N1993" i="4"/>
  <c r="M1993" i="4"/>
  <c r="R1993" i="4"/>
  <c r="S1993" i="4" a="1"/>
  <c r="S1993" i="4"/>
  <c r="T1993" i="4" a="1"/>
  <c r="T1993" i="4"/>
  <c r="U1993" i="4" a="1"/>
  <c r="U1993" i="4"/>
  <c r="F1994" i="4"/>
  <c r="G1994" i="4"/>
  <c r="H1994" i="4"/>
  <c r="L1994" i="4"/>
  <c r="N1994" i="4" a="1"/>
  <c r="N1994" i="4"/>
  <c r="M1994" i="4"/>
  <c r="R1994" i="4"/>
  <c r="S1994" i="4" a="1"/>
  <c r="S1994" i="4"/>
  <c r="T1994" i="4" a="1"/>
  <c r="T1994" i="4"/>
  <c r="U1994" i="4" a="1"/>
  <c r="U1994" i="4"/>
  <c r="F1995" i="4"/>
  <c r="G1995" i="4"/>
  <c r="H1995" i="4"/>
  <c r="L1995" i="4"/>
  <c r="N1995" i="4" a="1"/>
  <c r="N1995" i="4"/>
  <c r="M1995" i="4"/>
  <c r="R1995" i="4"/>
  <c r="S1995" i="4" a="1"/>
  <c r="S1995" i="4"/>
  <c r="T1995" i="4" a="1"/>
  <c r="T1995" i="4"/>
  <c r="U1995" i="4" a="1"/>
  <c r="U1995" i="4"/>
  <c r="F1996" i="4"/>
  <c r="G1996" i="4"/>
  <c r="H1996" i="4"/>
  <c r="L1996" i="4"/>
  <c r="N1996" i="4" a="1"/>
  <c r="N1996" i="4"/>
  <c r="M1996" i="4"/>
  <c r="R1996" i="4"/>
  <c r="S1996" i="4" a="1"/>
  <c r="S1996" i="4"/>
  <c r="T1996" i="4" a="1"/>
  <c r="T1996" i="4"/>
  <c r="U1996" i="4" a="1"/>
  <c r="U1996" i="4"/>
  <c r="F1997" i="4"/>
  <c r="G1997" i="4"/>
  <c r="H1997" i="4"/>
  <c r="L1997" i="4"/>
  <c r="N1997" i="4" a="1"/>
  <c r="N1997" i="4"/>
  <c r="O1997" i="4"/>
  <c r="M1997" i="4"/>
  <c r="R1997" i="4"/>
  <c r="S1997" i="4" a="1"/>
  <c r="S1997" i="4"/>
  <c r="T1997" i="4" a="1"/>
  <c r="T1997" i="4"/>
  <c r="U1997" i="4" a="1"/>
  <c r="U1997" i="4"/>
  <c r="F1998" i="4"/>
  <c r="G1998" i="4"/>
  <c r="H1998" i="4"/>
  <c r="L1998" i="4"/>
  <c r="N1998" i="4" a="1"/>
  <c r="N1998" i="4"/>
  <c r="M1998" i="4"/>
  <c r="R1998" i="4"/>
  <c r="S1998" i="4" a="1"/>
  <c r="S1998" i="4"/>
  <c r="T1998" i="4" a="1"/>
  <c r="T1998" i="4"/>
  <c r="U1998" i="4" a="1"/>
  <c r="U1998" i="4"/>
  <c r="F1999" i="4"/>
  <c r="G1999" i="4"/>
  <c r="H1999" i="4"/>
  <c r="L1999" i="4"/>
  <c r="N1999" i="4" a="1"/>
  <c r="N1999" i="4"/>
  <c r="M1999" i="4"/>
  <c r="R1999" i="4"/>
  <c r="S1999" i="4" a="1"/>
  <c r="S1999" i="4"/>
  <c r="T1999" i="4" a="1"/>
  <c r="T1999" i="4"/>
  <c r="U1999" i="4" a="1"/>
  <c r="U1999" i="4"/>
  <c r="F2000" i="4"/>
  <c r="G2000" i="4"/>
  <c r="H2000" i="4"/>
  <c r="L2000" i="4"/>
  <c r="N2000" i="4" a="1"/>
  <c r="N2000" i="4"/>
  <c r="O2000" i="4"/>
  <c r="M2000" i="4"/>
  <c r="R2000" i="4"/>
  <c r="S2000" i="4" a="1"/>
  <c r="S2000" i="4"/>
  <c r="T2000" i="4" a="1"/>
  <c r="T2000" i="4"/>
  <c r="U2000" i="4" a="1"/>
  <c r="U2000" i="4"/>
  <c r="F2001" i="4"/>
  <c r="G2001" i="4"/>
  <c r="H2001" i="4"/>
  <c r="L2001" i="4"/>
  <c r="N2001" i="4" a="1"/>
  <c r="N2001" i="4"/>
  <c r="M2001" i="4"/>
  <c r="R2001" i="4"/>
  <c r="S2001" i="4" a="1"/>
  <c r="S2001" i="4"/>
  <c r="T2001" i="4" a="1"/>
  <c r="T2001" i="4"/>
  <c r="U2001" i="4" a="1"/>
  <c r="U2001" i="4"/>
  <c r="F2002" i="4"/>
  <c r="G2002" i="4"/>
  <c r="H2002" i="4"/>
  <c r="L2002" i="4"/>
  <c r="N2002" i="4" a="1"/>
  <c r="N2002" i="4"/>
  <c r="M2002" i="4"/>
  <c r="R2002" i="4"/>
  <c r="S2002" i="4" a="1"/>
  <c r="S2002" i="4"/>
  <c r="T2002" i="4" a="1"/>
  <c r="T2002" i="4"/>
  <c r="U2002" i="4" a="1"/>
  <c r="U2002" i="4"/>
  <c r="F2003" i="4"/>
  <c r="G2003" i="4"/>
  <c r="H2003" i="4"/>
  <c r="L2003" i="4"/>
  <c r="N2003" i="4" a="1"/>
  <c r="N2003" i="4"/>
  <c r="M2003" i="4"/>
  <c r="R2003" i="4"/>
  <c r="S2003" i="4" a="1"/>
  <c r="S2003" i="4"/>
  <c r="T2003" i="4" a="1"/>
  <c r="T2003" i="4"/>
  <c r="U2003" i="4" a="1"/>
  <c r="U2003" i="4"/>
  <c r="F2004" i="4"/>
  <c r="G2004" i="4"/>
  <c r="H2004" i="4"/>
  <c r="L2004" i="4"/>
  <c r="N2004" i="4" a="1"/>
  <c r="N2004" i="4"/>
  <c r="M2004" i="4"/>
  <c r="R2004" i="4"/>
  <c r="S2004" i="4" a="1"/>
  <c r="S2004" i="4"/>
  <c r="T2004" i="4" a="1"/>
  <c r="T2004" i="4"/>
  <c r="U2004" i="4" a="1"/>
  <c r="U2004" i="4"/>
  <c r="F2005" i="4"/>
  <c r="G2005" i="4"/>
  <c r="H2005" i="4"/>
  <c r="L2005" i="4"/>
  <c r="N2005" i="4" a="1"/>
  <c r="N2005" i="4"/>
  <c r="M2005" i="4"/>
  <c r="R2005" i="4"/>
  <c r="S2005" i="4" a="1"/>
  <c r="S2005" i="4"/>
  <c r="T2005" i="4" a="1"/>
  <c r="T2005" i="4"/>
  <c r="U2005" i="4" a="1"/>
  <c r="U2005" i="4"/>
  <c r="F2006" i="4"/>
  <c r="G2006" i="4"/>
  <c r="H2006" i="4"/>
  <c r="L2006" i="4"/>
  <c r="N2006" i="4" a="1"/>
  <c r="N2006" i="4"/>
  <c r="O2006" i="4"/>
  <c r="M2006" i="4"/>
  <c r="R2006" i="4"/>
  <c r="S2006" i="4" a="1"/>
  <c r="S2006" i="4"/>
  <c r="T2006" i="4" a="1"/>
  <c r="T2006" i="4"/>
  <c r="U2006" i="4" a="1"/>
  <c r="U2006" i="4"/>
  <c r="F2007" i="4"/>
  <c r="G2007" i="4"/>
  <c r="H2007" i="4"/>
  <c r="L2007" i="4"/>
  <c r="N2007" i="4" a="1"/>
  <c r="N2007" i="4"/>
  <c r="M2007" i="4"/>
  <c r="R2007" i="4"/>
  <c r="S2007" i="4" a="1"/>
  <c r="S2007" i="4"/>
  <c r="T2007" i="4" a="1"/>
  <c r="T2007" i="4"/>
  <c r="U2007" i="4" a="1"/>
  <c r="U2007" i="4"/>
  <c r="F2008" i="4"/>
  <c r="G2008" i="4"/>
  <c r="H2008" i="4"/>
  <c r="L2008" i="4"/>
  <c r="N2008" i="4" a="1"/>
  <c r="N2008" i="4"/>
  <c r="P2008" i="4"/>
  <c r="Q2008" i="4"/>
  <c r="M2008" i="4"/>
  <c r="R2008" i="4"/>
  <c r="S2008" i="4" a="1"/>
  <c r="S2008" i="4"/>
  <c r="T2008" i="4" a="1"/>
  <c r="T2008" i="4"/>
  <c r="U2008" i="4" a="1"/>
  <c r="U2008" i="4"/>
  <c r="F2009" i="4"/>
  <c r="G2009" i="4"/>
  <c r="H2009" i="4"/>
  <c r="L2009" i="4"/>
  <c r="N2009" i="4" a="1"/>
  <c r="N2009" i="4"/>
  <c r="O2009" i="4"/>
  <c r="M2009" i="4"/>
  <c r="R2009" i="4"/>
  <c r="S2009" i="4" a="1"/>
  <c r="S2009" i="4"/>
  <c r="T2009" i="4" a="1"/>
  <c r="T2009" i="4"/>
  <c r="U2009" i="4" a="1"/>
  <c r="U2009" i="4"/>
  <c r="F2010" i="4"/>
  <c r="G2010" i="4"/>
  <c r="H2010" i="4"/>
  <c r="L2010" i="4"/>
  <c r="N2010" i="4" a="1"/>
  <c r="N2010" i="4"/>
  <c r="M2010" i="4"/>
  <c r="R2010" i="4"/>
  <c r="S2010" i="4" a="1"/>
  <c r="S2010" i="4"/>
  <c r="T2010" i="4" a="1"/>
  <c r="T2010" i="4"/>
  <c r="U2010" i="4" a="1"/>
  <c r="U2010" i="4"/>
  <c r="F2011" i="4"/>
  <c r="G2011" i="4"/>
  <c r="H2011" i="4"/>
  <c r="L2011" i="4"/>
  <c r="N2011" i="4" a="1"/>
  <c r="N2011" i="4"/>
  <c r="O2011" i="4"/>
  <c r="M2011" i="4"/>
  <c r="R2011" i="4"/>
  <c r="S2011" i="4" a="1"/>
  <c r="S2011" i="4"/>
  <c r="T2011" i="4" a="1"/>
  <c r="T2011" i="4"/>
  <c r="U2011" i="4" a="1"/>
  <c r="U2011" i="4"/>
  <c r="F2012" i="4"/>
  <c r="G2012" i="4"/>
  <c r="H2012" i="4"/>
  <c r="L2012" i="4"/>
  <c r="N2012" i="4" a="1"/>
  <c r="N2012" i="4"/>
  <c r="M2012" i="4"/>
  <c r="R2012" i="4"/>
  <c r="S2012" i="4" a="1"/>
  <c r="S2012" i="4"/>
  <c r="T2012" i="4" a="1"/>
  <c r="T2012" i="4"/>
  <c r="U2012" i="4" a="1"/>
  <c r="U2012" i="4"/>
  <c r="F2013" i="4"/>
  <c r="G2013" i="4"/>
  <c r="H2013" i="4"/>
  <c r="L2013" i="4"/>
  <c r="N2013" i="4" a="1"/>
  <c r="N2013" i="4"/>
  <c r="P2013" i="4"/>
  <c r="Q2013" i="4"/>
  <c r="M2013" i="4"/>
  <c r="R2013" i="4"/>
  <c r="S2013" i="4" a="1"/>
  <c r="S2013" i="4"/>
  <c r="T2013" i="4" a="1"/>
  <c r="T2013" i="4"/>
  <c r="U2013" i="4" a="1"/>
  <c r="U2013" i="4"/>
  <c r="F2014" i="4"/>
  <c r="G2014" i="4"/>
  <c r="H2014" i="4"/>
  <c r="L2014" i="4"/>
  <c r="N2014" i="4" a="1"/>
  <c r="N2014" i="4"/>
  <c r="O2014" i="4"/>
  <c r="M2014" i="4"/>
  <c r="R2014" i="4"/>
  <c r="S2014" i="4" a="1"/>
  <c r="S2014" i="4"/>
  <c r="T2014" i="4" a="1"/>
  <c r="T2014" i="4"/>
  <c r="U2014" i="4" a="1"/>
  <c r="U2014" i="4"/>
  <c r="F2015" i="4"/>
  <c r="G2015" i="4"/>
  <c r="H2015" i="4"/>
  <c r="L2015" i="4"/>
  <c r="N2015" i="4" a="1"/>
  <c r="N2015" i="4"/>
  <c r="M2015" i="4"/>
  <c r="R2015" i="4"/>
  <c r="S2015" i="4" a="1"/>
  <c r="S2015" i="4"/>
  <c r="T2015" i="4" a="1"/>
  <c r="T2015" i="4"/>
  <c r="U2015" i="4" a="1"/>
  <c r="U2015" i="4"/>
  <c r="F2016" i="4"/>
  <c r="G2016" i="4"/>
  <c r="H2016" i="4"/>
  <c r="L2016" i="4"/>
  <c r="N2016" i="4" a="1"/>
  <c r="N2016" i="4"/>
  <c r="M2016" i="4"/>
  <c r="R2016" i="4"/>
  <c r="S2016" i="4" a="1"/>
  <c r="S2016" i="4"/>
  <c r="T2016" i="4" a="1"/>
  <c r="T2016" i="4"/>
  <c r="U2016" i="4" a="1"/>
  <c r="U2016" i="4"/>
  <c r="F2017" i="4"/>
  <c r="G2017" i="4"/>
  <c r="H2017" i="4"/>
  <c r="L2017" i="4"/>
  <c r="N2017" i="4" a="1"/>
  <c r="N2017" i="4"/>
  <c r="M2017" i="4"/>
  <c r="R2017" i="4"/>
  <c r="S2017" i="4" a="1"/>
  <c r="S2017" i="4"/>
  <c r="T2017" i="4" a="1"/>
  <c r="T2017" i="4"/>
  <c r="U2017" i="4" a="1"/>
  <c r="U2017" i="4"/>
  <c r="F2018" i="4"/>
  <c r="G2018" i="4"/>
  <c r="H2018" i="4"/>
  <c r="L2018" i="4"/>
  <c r="N2018" i="4" a="1"/>
  <c r="N2018" i="4"/>
  <c r="M2018" i="4"/>
  <c r="R2018" i="4"/>
  <c r="S2018" i="4" a="1"/>
  <c r="S2018" i="4"/>
  <c r="T2018" i="4" a="1"/>
  <c r="T2018" i="4"/>
  <c r="U2018" i="4" a="1"/>
  <c r="U2018" i="4"/>
  <c r="F2019" i="4"/>
  <c r="G2019" i="4"/>
  <c r="H2019" i="4"/>
  <c r="L2019" i="4"/>
  <c r="N2019" i="4" a="1"/>
  <c r="N2019" i="4"/>
  <c r="M2019" i="4"/>
  <c r="R2019" i="4"/>
  <c r="S2019" i="4" a="1"/>
  <c r="S2019" i="4"/>
  <c r="T2019" i="4" a="1"/>
  <c r="T2019" i="4"/>
  <c r="U2019" i="4" a="1"/>
  <c r="U2019" i="4"/>
  <c r="F2020" i="4"/>
  <c r="G2020" i="4"/>
  <c r="H2020" i="4"/>
  <c r="L2020" i="4"/>
  <c r="N2020" i="4" a="1"/>
  <c r="N2020" i="4"/>
  <c r="M2020" i="4"/>
  <c r="R2020" i="4"/>
  <c r="S2020" i="4" a="1"/>
  <c r="S2020" i="4"/>
  <c r="T2020" i="4" a="1"/>
  <c r="T2020" i="4"/>
  <c r="U2020" i="4" a="1"/>
  <c r="U2020" i="4"/>
  <c r="F2021" i="4"/>
  <c r="G2021" i="4"/>
  <c r="H2021" i="4"/>
  <c r="L2021" i="4"/>
  <c r="N2021" i="4" a="1"/>
  <c r="N2021" i="4"/>
  <c r="M2021" i="4"/>
  <c r="R2021" i="4"/>
  <c r="S2021" i="4" a="1"/>
  <c r="S2021" i="4"/>
  <c r="T2021" i="4" a="1"/>
  <c r="T2021" i="4"/>
  <c r="U2021" i="4" a="1"/>
  <c r="U2021" i="4"/>
  <c r="F2022" i="4"/>
  <c r="G2022" i="4"/>
  <c r="H2022" i="4"/>
  <c r="L2022" i="4"/>
  <c r="N2022" i="4" a="1"/>
  <c r="N2022" i="4"/>
  <c r="O2022" i="4"/>
  <c r="M2022" i="4"/>
  <c r="R2022" i="4"/>
  <c r="S2022" i="4" a="1"/>
  <c r="S2022" i="4"/>
  <c r="T2022" i="4" a="1"/>
  <c r="T2022" i="4"/>
  <c r="U2022" i="4" a="1"/>
  <c r="U2022" i="4"/>
  <c r="F2023" i="4"/>
  <c r="G2023" i="4"/>
  <c r="H2023" i="4"/>
  <c r="L2023" i="4"/>
  <c r="N2023" i="4" a="1"/>
  <c r="N2023" i="4"/>
  <c r="M2023" i="4"/>
  <c r="R2023" i="4"/>
  <c r="S2023" i="4" a="1"/>
  <c r="S2023" i="4"/>
  <c r="T2023" i="4" a="1"/>
  <c r="T2023" i="4"/>
  <c r="U2023" i="4" a="1"/>
  <c r="U2023" i="4"/>
  <c r="F2024" i="4"/>
  <c r="G2024" i="4"/>
  <c r="H2024" i="4"/>
  <c r="L2024" i="4"/>
  <c r="N2024" i="4" a="1"/>
  <c r="N2024" i="4"/>
  <c r="M2024" i="4"/>
  <c r="R2024" i="4"/>
  <c r="S2024" i="4" a="1"/>
  <c r="S2024" i="4"/>
  <c r="T2024" i="4" a="1"/>
  <c r="T2024" i="4"/>
  <c r="U2024" i="4" a="1"/>
  <c r="U2024" i="4"/>
  <c r="F2025" i="4"/>
  <c r="G2025" i="4"/>
  <c r="H2025" i="4"/>
  <c r="L2025" i="4"/>
  <c r="N2025" i="4" a="1"/>
  <c r="N2025" i="4"/>
  <c r="M2025" i="4"/>
  <c r="R2025" i="4"/>
  <c r="S2025" i="4" a="1"/>
  <c r="S2025" i="4"/>
  <c r="T2025" i="4" a="1"/>
  <c r="T2025" i="4"/>
  <c r="U2025" i="4" a="1"/>
  <c r="U2025" i="4"/>
  <c r="F2026" i="4"/>
  <c r="G2026" i="4"/>
  <c r="H2026" i="4"/>
  <c r="L2026" i="4"/>
  <c r="N2026" i="4" a="1"/>
  <c r="N2026" i="4"/>
  <c r="M2026" i="4"/>
  <c r="R2026" i="4"/>
  <c r="S2026" i="4" a="1"/>
  <c r="S2026" i="4"/>
  <c r="T2026" i="4" a="1"/>
  <c r="T2026" i="4"/>
  <c r="U2026" i="4" a="1"/>
  <c r="U2026" i="4"/>
  <c r="F2027" i="4"/>
  <c r="G2027" i="4"/>
  <c r="H2027" i="4"/>
  <c r="L2027" i="4"/>
  <c r="N2027" i="4" a="1"/>
  <c r="N2027" i="4"/>
  <c r="M2027" i="4"/>
  <c r="R2027" i="4"/>
  <c r="S2027" i="4" a="1"/>
  <c r="S2027" i="4"/>
  <c r="T2027" i="4" a="1"/>
  <c r="T2027" i="4"/>
  <c r="U2027" i="4" a="1"/>
  <c r="U2027" i="4"/>
  <c r="F2028" i="4"/>
  <c r="G2028" i="4"/>
  <c r="H2028" i="4"/>
  <c r="L2028" i="4"/>
  <c r="N2028" i="4" a="1"/>
  <c r="N2028" i="4"/>
  <c r="M2028" i="4"/>
  <c r="R2028" i="4"/>
  <c r="S2028" i="4" a="1"/>
  <c r="S2028" i="4"/>
  <c r="T2028" i="4" a="1"/>
  <c r="T2028" i="4"/>
  <c r="U2028" i="4" a="1"/>
  <c r="U2028" i="4"/>
  <c r="F2029" i="4"/>
  <c r="G2029" i="4"/>
  <c r="H2029" i="4"/>
  <c r="L2029" i="4"/>
  <c r="N2029" i="4" a="1"/>
  <c r="N2029" i="4"/>
  <c r="O2029" i="4"/>
  <c r="M2029" i="4"/>
  <c r="R2029" i="4"/>
  <c r="S2029" i="4" a="1"/>
  <c r="S2029" i="4"/>
  <c r="T2029" i="4" a="1"/>
  <c r="T2029" i="4"/>
  <c r="U2029" i="4" a="1"/>
  <c r="U2029" i="4"/>
  <c r="F2030" i="4"/>
  <c r="G2030" i="4"/>
  <c r="H2030" i="4"/>
  <c r="L2030" i="4"/>
  <c r="N2030" i="4" a="1"/>
  <c r="N2030" i="4"/>
  <c r="O2030" i="4"/>
  <c r="M2030" i="4"/>
  <c r="R2030" i="4"/>
  <c r="S2030" i="4" a="1"/>
  <c r="S2030" i="4"/>
  <c r="T2030" i="4" a="1"/>
  <c r="T2030" i="4"/>
  <c r="U2030" i="4" a="1"/>
  <c r="U2030" i="4"/>
  <c r="F2031" i="4"/>
  <c r="G2031" i="4"/>
  <c r="H2031" i="4"/>
  <c r="L2031" i="4"/>
  <c r="N2031" i="4" a="1"/>
  <c r="N2031" i="4"/>
  <c r="P2031" i="4"/>
  <c r="Q2031" i="4"/>
  <c r="M2031" i="4"/>
  <c r="R2031" i="4"/>
  <c r="S2031" i="4" a="1"/>
  <c r="S2031" i="4"/>
  <c r="T2031" i="4" a="1"/>
  <c r="T2031" i="4"/>
  <c r="U2031" i="4" a="1"/>
  <c r="U2031" i="4"/>
  <c r="F2032" i="4"/>
  <c r="G2032" i="4"/>
  <c r="H2032" i="4"/>
  <c r="L2032" i="4"/>
  <c r="N2032" i="4" a="1"/>
  <c r="N2032" i="4"/>
  <c r="M2032" i="4"/>
  <c r="R2032" i="4"/>
  <c r="S2032" i="4" a="1"/>
  <c r="S2032" i="4"/>
  <c r="T2032" i="4" a="1"/>
  <c r="T2032" i="4"/>
  <c r="U2032" i="4" a="1"/>
  <c r="U2032" i="4"/>
  <c r="F2033" i="4"/>
  <c r="G2033" i="4"/>
  <c r="H2033" i="4"/>
  <c r="L2033" i="4"/>
  <c r="N2033" i="4" a="1"/>
  <c r="N2033" i="4"/>
  <c r="M2033" i="4"/>
  <c r="R2033" i="4"/>
  <c r="S2033" i="4" a="1"/>
  <c r="S2033" i="4"/>
  <c r="T2033" i="4" a="1"/>
  <c r="T2033" i="4"/>
  <c r="U2033" i="4" a="1"/>
  <c r="U2033" i="4"/>
  <c r="F2034" i="4"/>
  <c r="G2034" i="4"/>
  <c r="H2034" i="4"/>
  <c r="L2034" i="4"/>
  <c r="N2034" i="4" a="1"/>
  <c r="N2034" i="4"/>
  <c r="M2034" i="4"/>
  <c r="R2034" i="4"/>
  <c r="S2034" i="4" a="1"/>
  <c r="S2034" i="4"/>
  <c r="T2034" i="4" a="1"/>
  <c r="T2034" i="4"/>
  <c r="U2034" i="4" a="1"/>
  <c r="U2034" i="4"/>
  <c r="F2035" i="4"/>
  <c r="G2035" i="4"/>
  <c r="H2035" i="4"/>
  <c r="L2035" i="4"/>
  <c r="N2035" i="4" a="1"/>
  <c r="N2035" i="4"/>
  <c r="M2035" i="4"/>
  <c r="R2035" i="4"/>
  <c r="S2035" i="4" a="1"/>
  <c r="S2035" i="4"/>
  <c r="T2035" i="4" a="1"/>
  <c r="T2035" i="4"/>
  <c r="U2035" i="4" a="1"/>
  <c r="U2035" i="4"/>
  <c r="F2036" i="4"/>
  <c r="G2036" i="4"/>
  <c r="H2036" i="4"/>
  <c r="L2036" i="4"/>
  <c r="N2036" i="4" a="1"/>
  <c r="N2036" i="4"/>
  <c r="M2036" i="4"/>
  <c r="R2036" i="4"/>
  <c r="S2036" i="4" a="1"/>
  <c r="S2036" i="4"/>
  <c r="T2036" i="4" a="1"/>
  <c r="T2036" i="4"/>
  <c r="U2036" i="4" a="1"/>
  <c r="U2036" i="4"/>
  <c r="F2037" i="4"/>
  <c r="G2037" i="4"/>
  <c r="H2037" i="4"/>
  <c r="L2037" i="4"/>
  <c r="N2037" i="4" a="1"/>
  <c r="N2037" i="4"/>
  <c r="O2037" i="4"/>
  <c r="M2037" i="4"/>
  <c r="R2037" i="4"/>
  <c r="S2037" i="4" a="1"/>
  <c r="S2037" i="4"/>
  <c r="T2037" i="4" a="1"/>
  <c r="T2037" i="4"/>
  <c r="U2037" i="4" a="1"/>
  <c r="U2037" i="4"/>
  <c r="F2038" i="4"/>
  <c r="G2038" i="4"/>
  <c r="H2038" i="4"/>
  <c r="L2038" i="4"/>
  <c r="N2038" i="4" a="1"/>
  <c r="N2038" i="4"/>
  <c r="O2038" i="4"/>
  <c r="M2038" i="4"/>
  <c r="R2038" i="4"/>
  <c r="S2038" i="4" a="1"/>
  <c r="S2038" i="4"/>
  <c r="T2038" i="4" a="1"/>
  <c r="T2038" i="4"/>
  <c r="U2038" i="4" a="1"/>
  <c r="U2038" i="4"/>
  <c r="F2039" i="4"/>
  <c r="G2039" i="4"/>
  <c r="H2039" i="4"/>
  <c r="L2039" i="4"/>
  <c r="N2039" i="4" a="1"/>
  <c r="N2039" i="4"/>
  <c r="P2039" i="4"/>
  <c r="Q2039" i="4"/>
  <c r="M2039" i="4"/>
  <c r="R2039" i="4"/>
  <c r="S2039" i="4" a="1"/>
  <c r="S2039" i="4"/>
  <c r="T2039" i="4" a="1"/>
  <c r="T2039" i="4"/>
  <c r="U2039" i="4" a="1"/>
  <c r="U2039" i="4"/>
  <c r="F2040" i="4"/>
  <c r="G2040" i="4"/>
  <c r="H2040" i="4"/>
  <c r="L2040" i="4"/>
  <c r="N2040" i="4" a="1"/>
  <c r="N2040" i="4"/>
  <c r="O2040" i="4"/>
  <c r="M2040" i="4"/>
  <c r="R2040" i="4"/>
  <c r="S2040" i="4" a="1"/>
  <c r="S2040" i="4"/>
  <c r="T2040" i="4" a="1"/>
  <c r="T2040" i="4"/>
  <c r="U2040" i="4" a="1"/>
  <c r="U2040" i="4"/>
  <c r="F2041" i="4"/>
  <c r="G2041" i="4"/>
  <c r="H2041" i="4"/>
  <c r="L2041" i="4"/>
  <c r="N2041" i="4" a="1"/>
  <c r="N2041" i="4"/>
  <c r="P2041" i="4"/>
  <c r="Q2041" i="4"/>
  <c r="M2041" i="4"/>
  <c r="R2041" i="4"/>
  <c r="S2041" i="4" a="1"/>
  <c r="S2041" i="4"/>
  <c r="T2041" i="4" a="1"/>
  <c r="T2041" i="4"/>
  <c r="U2041" i="4" a="1"/>
  <c r="U2041" i="4"/>
  <c r="F2042" i="4"/>
  <c r="G2042" i="4"/>
  <c r="H2042" i="4"/>
  <c r="L2042" i="4"/>
  <c r="N2042" i="4" a="1"/>
  <c r="N2042" i="4"/>
  <c r="M2042" i="4"/>
  <c r="R2042" i="4"/>
  <c r="S2042" i="4" a="1"/>
  <c r="S2042" i="4"/>
  <c r="T2042" i="4" a="1"/>
  <c r="T2042" i="4"/>
  <c r="U2042" i="4" a="1"/>
  <c r="U2042" i="4"/>
  <c r="F2043" i="4"/>
  <c r="G2043" i="4"/>
  <c r="H2043" i="4"/>
  <c r="L2043" i="4"/>
  <c r="N2043" i="4" a="1"/>
  <c r="N2043" i="4"/>
  <c r="M2043" i="4"/>
  <c r="R2043" i="4"/>
  <c r="S2043" i="4" a="1"/>
  <c r="S2043" i="4"/>
  <c r="T2043" i="4" a="1"/>
  <c r="T2043" i="4"/>
  <c r="U2043" i="4" a="1"/>
  <c r="U2043" i="4"/>
  <c r="F2044" i="4"/>
  <c r="G2044" i="4"/>
  <c r="H2044" i="4"/>
  <c r="L2044" i="4"/>
  <c r="N2044" i="4" a="1"/>
  <c r="N2044" i="4"/>
  <c r="P2044" i="4"/>
  <c r="Q2044" i="4"/>
  <c r="M2044" i="4"/>
  <c r="R2044" i="4"/>
  <c r="S2044" i="4" a="1"/>
  <c r="S2044" i="4"/>
  <c r="T2044" i="4" a="1"/>
  <c r="T2044" i="4"/>
  <c r="U2044" i="4" a="1"/>
  <c r="U2044" i="4"/>
  <c r="F2045" i="4"/>
  <c r="G2045" i="4"/>
  <c r="H2045" i="4"/>
  <c r="L2045" i="4"/>
  <c r="N2045" i="4" a="1"/>
  <c r="N2045" i="4"/>
  <c r="O2045" i="4"/>
  <c r="M2045" i="4"/>
  <c r="R2045" i="4"/>
  <c r="S2045" i="4" a="1"/>
  <c r="S2045" i="4"/>
  <c r="T2045" i="4" a="1"/>
  <c r="T2045" i="4"/>
  <c r="U2045" i="4" a="1"/>
  <c r="U2045" i="4"/>
  <c r="F2046" i="4"/>
  <c r="G2046" i="4"/>
  <c r="H2046" i="4"/>
  <c r="L2046" i="4"/>
  <c r="N2046" i="4" a="1"/>
  <c r="N2046" i="4"/>
  <c r="M2046" i="4"/>
  <c r="R2046" i="4"/>
  <c r="S2046" i="4" a="1"/>
  <c r="S2046" i="4"/>
  <c r="T2046" i="4" a="1"/>
  <c r="T2046" i="4"/>
  <c r="U2046" i="4" a="1"/>
  <c r="U2046" i="4"/>
  <c r="F2047" i="4"/>
  <c r="G2047" i="4"/>
  <c r="H2047" i="4"/>
  <c r="L2047" i="4"/>
  <c r="N2047" i="4" a="1"/>
  <c r="N2047" i="4"/>
  <c r="O2047" i="4"/>
  <c r="M2047" i="4"/>
  <c r="R2047" i="4"/>
  <c r="S2047" i="4" a="1"/>
  <c r="S2047" i="4"/>
  <c r="T2047" i="4" a="1"/>
  <c r="T2047" i="4"/>
  <c r="U2047" i="4" a="1"/>
  <c r="U2047" i="4"/>
  <c r="F2048" i="4"/>
  <c r="G2048" i="4"/>
  <c r="H2048" i="4"/>
  <c r="L2048" i="4"/>
  <c r="N2048" i="4" a="1"/>
  <c r="N2048" i="4"/>
  <c r="M2048" i="4"/>
  <c r="R2048" i="4"/>
  <c r="S2048" i="4" a="1"/>
  <c r="S2048" i="4"/>
  <c r="T2048" i="4" a="1"/>
  <c r="T2048" i="4"/>
  <c r="U2048" i="4" a="1"/>
  <c r="U2048" i="4"/>
  <c r="F2049" i="4"/>
  <c r="G2049" i="4"/>
  <c r="H2049" i="4"/>
  <c r="L2049" i="4"/>
  <c r="N2049" i="4" a="1"/>
  <c r="N2049" i="4"/>
  <c r="O2049" i="4"/>
  <c r="M2049" i="4"/>
  <c r="R2049" i="4"/>
  <c r="S2049" i="4" a="1"/>
  <c r="S2049" i="4"/>
  <c r="T2049" i="4" a="1"/>
  <c r="T2049" i="4"/>
  <c r="U2049" i="4" a="1"/>
  <c r="U2049" i="4"/>
  <c r="F2050" i="4"/>
  <c r="G2050" i="4"/>
  <c r="H2050" i="4"/>
  <c r="L2050" i="4"/>
  <c r="N2050" i="4" a="1"/>
  <c r="N2050" i="4"/>
  <c r="P2050" i="4"/>
  <c r="Q2050" i="4"/>
  <c r="M2050" i="4"/>
  <c r="R2050" i="4"/>
  <c r="S2050" i="4" a="1"/>
  <c r="S2050" i="4"/>
  <c r="T2050" i="4" a="1"/>
  <c r="T2050" i="4"/>
  <c r="U2050" i="4" a="1"/>
  <c r="U2050" i="4"/>
  <c r="F2051" i="4"/>
  <c r="G2051" i="4"/>
  <c r="H2051" i="4"/>
  <c r="L2051" i="4"/>
  <c r="N2051" i="4" a="1"/>
  <c r="N2051" i="4"/>
  <c r="M2051" i="4"/>
  <c r="R2051" i="4"/>
  <c r="S2051" i="4" a="1"/>
  <c r="S2051" i="4"/>
  <c r="T2051" i="4" a="1"/>
  <c r="T2051" i="4"/>
  <c r="U2051" i="4" a="1"/>
  <c r="U2051" i="4"/>
  <c r="F2052" i="4"/>
  <c r="G2052" i="4"/>
  <c r="H2052" i="4"/>
  <c r="L2052" i="4"/>
  <c r="N2052" i="4" a="1"/>
  <c r="N2052" i="4"/>
  <c r="M2052" i="4"/>
  <c r="R2052" i="4"/>
  <c r="S2052" i="4" a="1"/>
  <c r="S2052" i="4"/>
  <c r="T2052" i="4" a="1"/>
  <c r="T2052" i="4"/>
  <c r="U2052" i="4" a="1"/>
  <c r="U2052" i="4"/>
  <c r="F2053" i="4"/>
  <c r="G2053" i="4"/>
  <c r="H2053" i="4"/>
  <c r="L2053" i="4"/>
  <c r="N2053" i="4" a="1"/>
  <c r="N2053" i="4"/>
  <c r="M2053" i="4"/>
  <c r="R2053" i="4"/>
  <c r="S2053" i="4" a="1"/>
  <c r="S2053" i="4"/>
  <c r="T2053" i="4" a="1"/>
  <c r="T2053" i="4"/>
  <c r="U2053" i="4" a="1"/>
  <c r="U2053" i="4"/>
  <c r="F2054" i="4"/>
  <c r="G2054" i="4"/>
  <c r="H2054" i="4"/>
  <c r="L2054" i="4"/>
  <c r="N2054" i="4" a="1"/>
  <c r="N2054" i="4"/>
  <c r="O2054" i="4"/>
  <c r="M2054" i="4"/>
  <c r="R2054" i="4"/>
  <c r="S2054" i="4" a="1"/>
  <c r="S2054" i="4"/>
  <c r="T2054" i="4" a="1"/>
  <c r="T2054" i="4"/>
  <c r="U2054" i="4" a="1"/>
  <c r="U2054" i="4"/>
  <c r="F2055" i="4"/>
  <c r="G2055" i="4"/>
  <c r="H2055" i="4"/>
  <c r="L2055" i="4"/>
  <c r="N2055" i="4" a="1"/>
  <c r="N2055" i="4"/>
  <c r="P2055" i="4"/>
  <c r="Q2055" i="4"/>
  <c r="M2055" i="4"/>
  <c r="R2055" i="4"/>
  <c r="S2055" i="4" a="1"/>
  <c r="S2055" i="4"/>
  <c r="T2055" i="4" a="1"/>
  <c r="T2055" i="4"/>
  <c r="U2055" i="4" a="1"/>
  <c r="U2055" i="4"/>
  <c r="F2056" i="4"/>
  <c r="G2056" i="4"/>
  <c r="H2056" i="4"/>
  <c r="L2056" i="4"/>
  <c r="N2056" i="4" a="1"/>
  <c r="N2056" i="4"/>
  <c r="O2056" i="4"/>
  <c r="M2056" i="4"/>
  <c r="R2056" i="4"/>
  <c r="S2056" i="4" a="1"/>
  <c r="S2056" i="4"/>
  <c r="T2056" i="4" a="1"/>
  <c r="T2056" i="4"/>
  <c r="U2056" i="4" a="1"/>
  <c r="U2056" i="4"/>
  <c r="F2057" i="4"/>
  <c r="G2057" i="4"/>
  <c r="H2057" i="4"/>
  <c r="L2057" i="4"/>
  <c r="N2057" i="4" a="1"/>
  <c r="N2057" i="4"/>
  <c r="M2057" i="4"/>
  <c r="R2057" i="4"/>
  <c r="S2057" i="4" a="1"/>
  <c r="S2057" i="4"/>
  <c r="T2057" i="4" a="1"/>
  <c r="T2057" i="4"/>
  <c r="U2057" i="4" a="1"/>
  <c r="U2057" i="4"/>
  <c r="F2058" i="4"/>
  <c r="G2058" i="4"/>
  <c r="H2058" i="4"/>
  <c r="L2058" i="4"/>
  <c r="N2058" i="4" a="1"/>
  <c r="N2058" i="4"/>
  <c r="O2058" i="4"/>
  <c r="M2058" i="4"/>
  <c r="R2058" i="4"/>
  <c r="S2058" i="4" a="1"/>
  <c r="S2058" i="4"/>
  <c r="T2058" i="4" a="1"/>
  <c r="T2058" i="4"/>
  <c r="U2058" i="4" a="1"/>
  <c r="U2058" i="4"/>
  <c r="F2059" i="4"/>
  <c r="G2059" i="4"/>
  <c r="H2059" i="4"/>
  <c r="L2059" i="4"/>
  <c r="N2059" i="4" a="1"/>
  <c r="N2059" i="4"/>
  <c r="M2059" i="4"/>
  <c r="R2059" i="4"/>
  <c r="S2059" i="4" a="1"/>
  <c r="S2059" i="4"/>
  <c r="T2059" i="4" a="1"/>
  <c r="T2059" i="4"/>
  <c r="U2059" i="4" a="1"/>
  <c r="U2059" i="4"/>
  <c r="F2060" i="4"/>
  <c r="G2060" i="4"/>
  <c r="H2060" i="4"/>
  <c r="L2060" i="4"/>
  <c r="N2060" i="4" a="1"/>
  <c r="N2060" i="4"/>
  <c r="M2060" i="4"/>
  <c r="R2060" i="4"/>
  <c r="S2060" i="4" a="1"/>
  <c r="S2060" i="4"/>
  <c r="T2060" i="4" a="1"/>
  <c r="T2060" i="4"/>
  <c r="U2060" i="4" a="1"/>
  <c r="U2060" i="4"/>
  <c r="F2061" i="4"/>
  <c r="G2061" i="4"/>
  <c r="H2061" i="4"/>
  <c r="L2061" i="4"/>
  <c r="N2061" i="4" a="1"/>
  <c r="N2061" i="4"/>
  <c r="O2061" i="4"/>
  <c r="M2061" i="4"/>
  <c r="R2061" i="4"/>
  <c r="S2061" i="4" a="1"/>
  <c r="S2061" i="4"/>
  <c r="T2061" i="4" a="1"/>
  <c r="T2061" i="4"/>
  <c r="U2061" i="4" a="1"/>
  <c r="U2061" i="4"/>
  <c r="F2062" i="4"/>
  <c r="G2062" i="4"/>
  <c r="H2062" i="4"/>
  <c r="L2062" i="4"/>
  <c r="N2062" i="4" a="1"/>
  <c r="N2062" i="4"/>
  <c r="M2062" i="4"/>
  <c r="R2062" i="4"/>
  <c r="S2062" i="4" a="1"/>
  <c r="S2062" i="4"/>
  <c r="T2062" i="4" a="1"/>
  <c r="T2062" i="4"/>
  <c r="U2062" i="4" a="1"/>
  <c r="U2062" i="4"/>
  <c r="F2063" i="4"/>
  <c r="G2063" i="4"/>
  <c r="H2063" i="4"/>
  <c r="L2063" i="4"/>
  <c r="N2063" i="4" a="1"/>
  <c r="N2063" i="4"/>
  <c r="M2063" i="4"/>
  <c r="R2063" i="4"/>
  <c r="S2063" i="4" a="1"/>
  <c r="S2063" i="4"/>
  <c r="T2063" i="4" a="1"/>
  <c r="T2063" i="4"/>
  <c r="U2063" i="4" a="1"/>
  <c r="U2063" i="4"/>
  <c r="F2064" i="4"/>
  <c r="G2064" i="4"/>
  <c r="H2064" i="4"/>
  <c r="L2064" i="4"/>
  <c r="N2064" i="4" a="1"/>
  <c r="N2064" i="4"/>
  <c r="P2064" i="4"/>
  <c r="Q2064" i="4"/>
  <c r="M2064" i="4"/>
  <c r="R2064" i="4"/>
  <c r="S2064" i="4" a="1"/>
  <c r="S2064" i="4"/>
  <c r="T2064" i="4" a="1"/>
  <c r="T2064" i="4"/>
  <c r="U2064" i="4" a="1"/>
  <c r="U2064" i="4"/>
  <c r="F2065" i="4"/>
  <c r="G2065" i="4"/>
  <c r="H2065" i="4"/>
  <c r="L2065" i="4"/>
  <c r="N2065" i="4" a="1"/>
  <c r="N2065" i="4"/>
  <c r="M2065" i="4"/>
  <c r="R2065" i="4"/>
  <c r="S2065" i="4" a="1"/>
  <c r="S2065" i="4"/>
  <c r="T2065" i="4" a="1"/>
  <c r="T2065" i="4"/>
  <c r="U2065" i="4" a="1"/>
  <c r="U2065" i="4"/>
  <c r="F2066" i="4"/>
  <c r="G2066" i="4"/>
  <c r="H2066" i="4"/>
  <c r="L2066" i="4"/>
  <c r="N2066" i="4" a="1"/>
  <c r="N2066" i="4"/>
  <c r="M2066" i="4"/>
  <c r="R2066" i="4"/>
  <c r="S2066" i="4" a="1"/>
  <c r="S2066" i="4"/>
  <c r="T2066" i="4" a="1"/>
  <c r="T2066" i="4"/>
  <c r="U2066" i="4" a="1"/>
  <c r="U2066" i="4"/>
  <c r="F2067" i="4"/>
  <c r="G2067" i="4"/>
  <c r="H2067" i="4"/>
  <c r="L2067" i="4"/>
  <c r="N2067" i="4" a="1"/>
  <c r="N2067" i="4"/>
  <c r="M2067" i="4"/>
  <c r="R2067" i="4"/>
  <c r="S2067" i="4" a="1"/>
  <c r="S2067" i="4"/>
  <c r="T2067" i="4" a="1"/>
  <c r="T2067" i="4"/>
  <c r="U2067" i="4" a="1"/>
  <c r="U2067" i="4"/>
  <c r="F2068" i="4"/>
  <c r="G2068" i="4"/>
  <c r="H2068" i="4"/>
  <c r="L2068" i="4"/>
  <c r="N2068" i="4" a="1"/>
  <c r="N2068" i="4"/>
  <c r="P2068" i="4"/>
  <c r="Q2068" i="4"/>
  <c r="M2068" i="4"/>
  <c r="R2068" i="4"/>
  <c r="S2068" i="4" a="1"/>
  <c r="S2068" i="4"/>
  <c r="T2068" i="4" a="1"/>
  <c r="T2068" i="4"/>
  <c r="U2068" i="4" a="1"/>
  <c r="U2068" i="4"/>
  <c r="F2069" i="4"/>
  <c r="G2069" i="4"/>
  <c r="H2069" i="4"/>
  <c r="L2069" i="4"/>
  <c r="N2069" i="4" a="1"/>
  <c r="N2069" i="4"/>
  <c r="O2069" i="4"/>
  <c r="M2069" i="4"/>
  <c r="R2069" i="4"/>
  <c r="S2069" i="4" a="1"/>
  <c r="S2069" i="4"/>
  <c r="T2069" i="4" a="1"/>
  <c r="T2069" i="4"/>
  <c r="U2069" i="4" a="1"/>
  <c r="U2069" i="4"/>
  <c r="F2070" i="4"/>
  <c r="G2070" i="4"/>
  <c r="H2070" i="4"/>
  <c r="L2070" i="4"/>
  <c r="N2070" i="4" a="1"/>
  <c r="N2070" i="4"/>
  <c r="M2070" i="4"/>
  <c r="R2070" i="4"/>
  <c r="S2070" i="4" a="1"/>
  <c r="S2070" i="4"/>
  <c r="T2070" i="4" a="1"/>
  <c r="T2070" i="4"/>
  <c r="U2070" i="4" a="1"/>
  <c r="U2070" i="4"/>
  <c r="F2071" i="4"/>
  <c r="G2071" i="4"/>
  <c r="H2071" i="4"/>
  <c r="L2071" i="4"/>
  <c r="N2071" i="4" a="1"/>
  <c r="N2071" i="4"/>
  <c r="M2071" i="4"/>
  <c r="R2071" i="4"/>
  <c r="S2071" i="4" a="1"/>
  <c r="S2071" i="4"/>
  <c r="T2071" i="4" a="1"/>
  <c r="T2071" i="4"/>
  <c r="U2071" i="4" a="1"/>
  <c r="U2071" i="4"/>
  <c r="F2072" i="4"/>
  <c r="G2072" i="4"/>
  <c r="H2072" i="4"/>
  <c r="L2072" i="4"/>
  <c r="N2072" i="4" a="1"/>
  <c r="N2072" i="4"/>
  <c r="M2072" i="4"/>
  <c r="R2072" i="4"/>
  <c r="S2072" i="4" a="1"/>
  <c r="S2072" i="4"/>
  <c r="T2072" i="4" a="1"/>
  <c r="T2072" i="4"/>
  <c r="U2072" i="4" a="1"/>
  <c r="U2072" i="4"/>
  <c r="F2073" i="4"/>
  <c r="G2073" i="4"/>
  <c r="H2073" i="4"/>
  <c r="L2073" i="4"/>
  <c r="N2073" i="4" a="1"/>
  <c r="N2073" i="4"/>
  <c r="P2073" i="4"/>
  <c r="Q2073" i="4"/>
  <c r="M2073" i="4"/>
  <c r="R2073" i="4"/>
  <c r="S2073" i="4" a="1"/>
  <c r="S2073" i="4"/>
  <c r="T2073" i="4" a="1"/>
  <c r="T2073" i="4"/>
  <c r="U2073" i="4" a="1"/>
  <c r="U2073" i="4"/>
  <c r="F2074" i="4"/>
  <c r="G2074" i="4"/>
  <c r="H2074" i="4"/>
  <c r="L2074" i="4"/>
  <c r="N2074" i="4" a="1"/>
  <c r="N2074" i="4"/>
  <c r="M2074" i="4"/>
  <c r="R2074" i="4"/>
  <c r="S2074" i="4" a="1"/>
  <c r="S2074" i="4"/>
  <c r="T2074" i="4" a="1"/>
  <c r="T2074" i="4"/>
  <c r="U2074" i="4" a="1"/>
  <c r="U2074" i="4"/>
  <c r="F2075" i="4"/>
  <c r="G2075" i="4"/>
  <c r="H2075" i="4"/>
  <c r="L2075" i="4"/>
  <c r="N2075" i="4" a="1"/>
  <c r="N2075" i="4"/>
  <c r="M2075" i="4"/>
  <c r="R2075" i="4"/>
  <c r="S2075" i="4" a="1"/>
  <c r="S2075" i="4"/>
  <c r="T2075" i="4" a="1"/>
  <c r="T2075" i="4"/>
  <c r="U2075" i="4" a="1"/>
  <c r="U2075" i="4"/>
  <c r="F2076" i="4"/>
  <c r="G2076" i="4"/>
  <c r="H2076" i="4"/>
  <c r="L2076" i="4"/>
  <c r="N2076" i="4" a="1"/>
  <c r="N2076" i="4"/>
  <c r="M2076" i="4"/>
  <c r="R2076" i="4"/>
  <c r="S2076" i="4" a="1"/>
  <c r="S2076" i="4"/>
  <c r="T2076" i="4" a="1"/>
  <c r="T2076" i="4"/>
  <c r="U2076" i="4" a="1"/>
  <c r="U2076" i="4"/>
  <c r="F2077" i="4"/>
  <c r="G2077" i="4"/>
  <c r="H2077" i="4"/>
  <c r="L2077" i="4"/>
  <c r="N2077" i="4" a="1"/>
  <c r="N2077" i="4"/>
  <c r="M2077" i="4"/>
  <c r="R2077" i="4"/>
  <c r="S2077" i="4" a="1"/>
  <c r="S2077" i="4"/>
  <c r="T2077" i="4" a="1"/>
  <c r="T2077" i="4"/>
  <c r="U2077" i="4" a="1"/>
  <c r="U2077" i="4"/>
  <c r="F2078" i="4"/>
  <c r="G2078" i="4"/>
  <c r="H2078" i="4"/>
  <c r="L2078" i="4"/>
  <c r="N2078" i="4" a="1"/>
  <c r="N2078" i="4"/>
  <c r="O2078" i="4"/>
  <c r="M2078" i="4"/>
  <c r="R2078" i="4"/>
  <c r="S2078" i="4" a="1"/>
  <c r="S2078" i="4"/>
  <c r="T2078" i="4" a="1"/>
  <c r="T2078" i="4"/>
  <c r="U2078" i="4" a="1"/>
  <c r="U2078" i="4"/>
  <c r="F2079" i="4"/>
  <c r="G2079" i="4"/>
  <c r="H2079" i="4"/>
  <c r="L2079" i="4"/>
  <c r="N2079" i="4" a="1"/>
  <c r="N2079" i="4"/>
  <c r="M2079" i="4"/>
  <c r="R2079" i="4"/>
  <c r="S2079" i="4" a="1"/>
  <c r="S2079" i="4"/>
  <c r="T2079" i="4" a="1"/>
  <c r="T2079" i="4"/>
  <c r="U2079" i="4" a="1"/>
  <c r="U2079" i="4"/>
  <c r="F2080" i="4"/>
  <c r="G2080" i="4"/>
  <c r="H2080" i="4"/>
  <c r="L2080" i="4"/>
  <c r="N2080" i="4" a="1"/>
  <c r="N2080" i="4"/>
  <c r="O2080" i="4"/>
  <c r="M2080" i="4"/>
  <c r="R2080" i="4"/>
  <c r="S2080" i="4" a="1"/>
  <c r="S2080" i="4"/>
  <c r="T2080" i="4" a="1"/>
  <c r="T2080" i="4"/>
  <c r="U2080" i="4" a="1"/>
  <c r="U2080" i="4"/>
  <c r="F2081" i="4"/>
  <c r="G2081" i="4"/>
  <c r="H2081" i="4"/>
  <c r="L2081" i="4"/>
  <c r="N2081" i="4" a="1"/>
  <c r="N2081" i="4"/>
  <c r="M2081" i="4"/>
  <c r="R2081" i="4"/>
  <c r="S2081" i="4" a="1"/>
  <c r="S2081" i="4"/>
  <c r="T2081" i="4" a="1"/>
  <c r="T2081" i="4"/>
  <c r="U2081" i="4" a="1"/>
  <c r="U2081" i="4"/>
  <c r="F2082" i="4"/>
  <c r="G2082" i="4"/>
  <c r="H2082" i="4"/>
  <c r="L2082" i="4"/>
  <c r="N2082" i="4" a="1"/>
  <c r="N2082" i="4"/>
  <c r="M2082" i="4"/>
  <c r="R2082" i="4"/>
  <c r="S2082" i="4" a="1"/>
  <c r="S2082" i="4"/>
  <c r="T2082" i="4" a="1"/>
  <c r="T2082" i="4"/>
  <c r="U2082" i="4" a="1"/>
  <c r="U2082" i="4"/>
  <c r="F2083" i="4"/>
  <c r="G2083" i="4"/>
  <c r="H2083" i="4"/>
  <c r="L2083" i="4"/>
  <c r="N2083" i="4" a="1"/>
  <c r="N2083" i="4"/>
  <c r="M2083" i="4"/>
  <c r="R2083" i="4"/>
  <c r="S2083" i="4" a="1"/>
  <c r="S2083" i="4"/>
  <c r="T2083" i="4" a="1"/>
  <c r="T2083" i="4"/>
  <c r="U2083" i="4" a="1"/>
  <c r="U2083" i="4"/>
  <c r="F2084" i="4"/>
  <c r="G2084" i="4"/>
  <c r="H2084" i="4"/>
  <c r="L2084" i="4"/>
  <c r="N2084" i="4" a="1"/>
  <c r="N2084" i="4"/>
  <c r="M2084" i="4"/>
  <c r="R2084" i="4"/>
  <c r="S2084" i="4" a="1"/>
  <c r="S2084" i="4"/>
  <c r="T2084" i="4" a="1"/>
  <c r="T2084" i="4"/>
  <c r="U2084" i="4" a="1"/>
  <c r="U2084" i="4"/>
  <c r="F2085" i="4"/>
  <c r="G2085" i="4"/>
  <c r="H2085" i="4"/>
  <c r="L2085" i="4"/>
  <c r="N2085" i="4" a="1"/>
  <c r="N2085" i="4"/>
  <c r="M2085" i="4"/>
  <c r="R2085" i="4"/>
  <c r="S2085" i="4" a="1"/>
  <c r="S2085" i="4"/>
  <c r="T2085" i="4" a="1"/>
  <c r="T2085" i="4"/>
  <c r="U2085" i="4" a="1"/>
  <c r="U2085" i="4"/>
  <c r="F2086" i="4"/>
  <c r="G2086" i="4"/>
  <c r="H2086" i="4"/>
  <c r="L2086" i="4"/>
  <c r="N2086" i="4" a="1"/>
  <c r="N2086" i="4"/>
  <c r="M2086" i="4"/>
  <c r="R2086" i="4"/>
  <c r="S2086" i="4" a="1"/>
  <c r="S2086" i="4"/>
  <c r="T2086" i="4" a="1"/>
  <c r="T2086" i="4"/>
  <c r="U2086" i="4" a="1"/>
  <c r="U2086" i="4"/>
  <c r="F2087" i="4"/>
  <c r="G2087" i="4"/>
  <c r="H2087" i="4"/>
  <c r="L2087" i="4"/>
  <c r="N2087" i="4" a="1"/>
  <c r="N2087" i="4"/>
  <c r="O2087" i="4"/>
  <c r="M2087" i="4"/>
  <c r="R2087" i="4"/>
  <c r="S2087" i="4" a="1"/>
  <c r="S2087" i="4"/>
  <c r="T2087" i="4" a="1"/>
  <c r="T2087" i="4"/>
  <c r="U2087" i="4" a="1"/>
  <c r="U2087" i="4"/>
  <c r="F2088" i="4"/>
  <c r="G2088" i="4"/>
  <c r="H2088" i="4"/>
  <c r="L2088" i="4"/>
  <c r="N2088" i="4" a="1"/>
  <c r="N2088" i="4"/>
  <c r="M2088" i="4"/>
  <c r="R2088" i="4"/>
  <c r="S2088" i="4" a="1"/>
  <c r="S2088" i="4"/>
  <c r="T2088" i="4" a="1"/>
  <c r="T2088" i="4"/>
  <c r="U2088" i="4" a="1"/>
  <c r="U2088" i="4"/>
  <c r="F2089" i="4"/>
  <c r="G2089" i="4"/>
  <c r="H2089" i="4"/>
  <c r="L2089" i="4"/>
  <c r="N2089" i="4" a="1"/>
  <c r="N2089" i="4"/>
  <c r="M2089" i="4"/>
  <c r="R2089" i="4"/>
  <c r="S2089" i="4" a="1"/>
  <c r="S2089" i="4"/>
  <c r="T2089" i="4" a="1"/>
  <c r="T2089" i="4"/>
  <c r="U2089" i="4" a="1"/>
  <c r="U2089" i="4"/>
  <c r="F2090" i="4"/>
  <c r="G2090" i="4"/>
  <c r="H2090" i="4"/>
  <c r="L2090" i="4"/>
  <c r="N2090" i="4" a="1"/>
  <c r="N2090" i="4"/>
  <c r="M2090" i="4"/>
  <c r="R2090" i="4"/>
  <c r="S2090" i="4" a="1"/>
  <c r="S2090" i="4"/>
  <c r="T2090" i="4" a="1"/>
  <c r="T2090" i="4"/>
  <c r="U2090" i="4" a="1"/>
  <c r="U2090" i="4"/>
  <c r="F2091" i="4"/>
  <c r="G2091" i="4"/>
  <c r="H2091" i="4"/>
  <c r="L2091" i="4"/>
  <c r="N2091" i="4" a="1"/>
  <c r="N2091" i="4"/>
  <c r="M2091" i="4"/>
  <c r="R2091" i="4"/>
  <c r="S2091" i="4" a="1"/>
  <c r="S2091" i="4"/>
  <c r="T2091" i="4" a="1"/>
  <c r="T2091" i="4"/>
  <c r="U2091" i="4" a="1"/>
  <c r="U2091" i="4"/>
  <c r="F2092" i="4"/>
  <c r="G2092" i="4"/>
  <c r="H2092" i="4"/>
  <c r="L2092" i="4"/>
  <c r="N2092" i="4" a="1"/>
  <c r="N2092" i="4"/>
  <c r="M2092" i="4"/>
  <c r="R2092" i="4"/>
  <c r="S2092" i="4" a="1"/>
  <c r="S2092" i="4"/>
  <c r="T2092" i="4" a="1"/>
  <c r="T2092" i="4"/>
  <c r="U2092" i="4" a="1"/>
  <c r="U2092" i="4"/>
  <c r="F2093" i="4"/>
  <c r="G2093" i="4"/>
  <c r="H2093" i="4"/>
  <c r="L2093" i="4"/>
  <c r="N2093" i="4" a="1"/>
  <c r="N2093" i="4"/>
  <c r="M2093" i="4"/>
  <c r="R2093" i="4"/>
  <c r="S2093" i="4" a="1"/>
  <c r="S2093" i="4"/>
  <c r="T2093" i="4" a="1"/>
  <c r="T2093" i="4"/>
  <c r="U2093" i="4" a="1"/>
  <c r="U2093" i="4"/>
  <c r="F2094" i="4"/>
  <c r="G2094" i="4"/>
  <c r="H2094" i="4"/>
  <c r="L2094" i="4"/>
  <c r="N2094" i="4" a="1"/>
  <c r="N2094" i="4"/>
  <c r="M2094" i="4"/>
  <c r="R2094" i="4"/>
  <c r="S2094" i="4" a="1"/>
  <c r="S2094" i="4"/>
  <c r="T2094" i="4" a="1"/>
  <c r="T2094" i="4"/>
  <c r="U2094" i="4" a="1"/>
  <c r="U2094" i="4"/>
  <c r="F2095" i="4"/>
  <c r="G2095" i="4"/>
  <c r="H2095" i="4"/>
  <c r="L2095" i="4"/>
  <c r="N2095" i="4" a="1"/>
  <c r="N2095" i="4"/>
  <c r="M2095" i="4"/>
  <c r="R2095" i="4"/>
  <c r="S2095" i="4" a="1"/>
  <c r="S2095" i="4"/>
  <c r="T2095" i="4" a="1"/>
  <c r="T2095" i="4"/>
  <c r="U2095" i="4" a="1"/>
  <c r="U2095" i="4"/>
  <c r="F2096" i="4"/>
  <c r="G2096" i="4"/>
  <c r="H2096" i="4"/>
  <c r="L2096" i="4"/>
  <c r="N2096" i="4" a="1"/>
  <c r="N2096" i="4"/>
  <c r="M2096" i="4"/>
  <c r="R2096" i="4"/>
  <c r="S2096" i="4" a="1"/>
  <c r="S2096" i="4"/>
  <c r="T2096" i="4" a="1"/>
  <c r="T2096" i="4"/>
  <c r="U2096" i="4" a="1"/>
  <c r="U2096" i="4"/>
  <c r="F2097" i="4"/>
  <c r="G2097" i="4"/>
  <c r="H2097" i="4"/>
  <c r="L2097" i="4"/>
  <c r="N2097" i="4" a="1"/>
  <c r="N2097" i="4"/>
  <c r="M2097" i="4"/>
  <c r="R2097" i="4"/>
  <c r="S2097" i="4" a="1"/>
  <c r="S2097" i="4"/>
  <c r="T2097" i="4" a="1"/>
  <c r="T2097" i="4"/>
  <c r="U2097" i="4" a="1"/>
  <c r="U2097" i="4"/>
  <c r="F2098" i="4"/>
  <c r="G2098" i="4"/>
  <c r="H2098" i="4"/>
  <c r="L2098" i="4"/>
  <c r="N2098" i="4" a="1"/>
  <c r="N2098" i="4"/>
  <c r="M2098" i="4"/>
  <c r="R2098" i="4"/>
  <c r="S2098" i="4" a="1"/>
  <c r="S2098" i="4"/>
  <c r="T2098" i="4" a="1"/>
  <c r="T2098" i="4"/>
  <c r="U2098" i="4" a="1"/>
  <c r="U2098" i="4"/>
  <c r="F2099" i="4"/>
  <c r="G2099" i="4"/>
  <c r="H2099" i="4"/>
  <c r="L2099" i="4"/>
  <c r="N2099" i="4" a="1"/>
  <c r="N2099" i="4"/>
  <c r="M2099" i="4"/>
  <c r="R2099" i="4"/>
  <c r="S2099" i="4" a="1"/>
  <c r="S2099" i="4"/>
  <c r="T2099" i="4" a="1"/>
  <c r="T2099" i="4"/>
  <c r="U2099" i="4" a="1"/>
  <c r="U2099" i="4"/>
  <c r="F2100" i="4"/>
  <c r="G2100" i="4"/>
  <c r="H2100" i="4"/>
  <c r="L2100" i="4"/>
  <c r="N2100" i="4" a="1"/>
  <c r="N2100" i="4"/>
  <c r="M2100" i="4"/>
  <c r="R2100" i="4"/>
  <c r="S2100" i="4" a="1"/>
  <c r="S2100" i="4"/>
  <c r="T2100" i="4" a="1"/>
  <c r="T2100" i="4"/>
  <c r="U2100" i="4" a="1"/>
  <c r="U2100" i="4"/>
  <c r="F2101" i="4"/>
  <c r="G2101" i="4"/>
  <c r="H2101" i="4"/>
  <c r="L2101" i="4"/>
  <c r="N2101" i="4" a="1"/>
  <c r="N2101" i="4"/>
  <c r="M2101" i="4"/>
  <c r="R2101" i="4"/>
  <c r="S2101" i="4" a="1"/>
  <c r="S2101" i="4"/>
  <c r="T2101" i="4" a="1"/>
  <c r="T2101" i="4"/>
  <c r="U2101" i="4" a="1"/>
  <c r="U2101" i="4"/>
  <c r="F2102" i="4"/>
  <c r="G2102" i="4"/>
  <c r="H2102" i="4"/>
  <c r="L2102" i="4"/>
  <c r="N2102" i="4" a="1"/>
  <c r="N2102" i="4"/>
  <c r="M2102" i="4"/>
  <c r="R2102" i="4"/>
  <c r="S2102" i="4" a="1"/>
  <c r="S2102" i="4"/>
  <c r="T2102" i="4" a="1"/>
  <c r="T2102" i="4"/>
  <c r="U2102" i="4" a="1"/>
  <c r="U2102" i="4"/>
  <c r="F2103" i="4"/>
  <c r="G2103" i="4"/>
  <c r="H2103" i="4"/>
  <c r="L2103" i="4"/>
  <c r="N2103" i="4" a="1"/>
  <c r="N2103" i="4"/>
  <c r="M2103" i="4"/>
  <c r="R2103" i="4"/>
  <c r="S2103" i="4" a="1"/>
  <c r="S2103" i="4"/>
  <c r="T2103" i="4" a="1"/>
  <c r="T2103" i="4"/>
  <c r="U2103" i="4" a="1"/>
  <c r="U2103" i="4"/>
  <c r="F2104" i="4"/>
  <c r="G2104" i="4"/>
  <c r="H2104" i="4"/>
  <c r="L2104" i="4"/>
  <c r="N2104" i="4" a="1"/>
  <c r="N2104" i="4"/>
  <c r="M2104" i="4"/>
  <c r="R2104" i="4"/>
  <c r="S2104" i="4" a="1"/>
  <c r="S2104" i="4"/>
  <c r="T2104" i="4" a="1"/>
  <c r="T2104" i="4"/>
  <c r="U2104" i="4" a="1"/>
  <c r="U2104" i="4"/>
  <c r="F2105" i="4"/>
  <c r="G2105" i="4"/>
  <c r="H2105" i="4"/>
  <c r="L2105" i="4"/>
  <c r="N2105" i="4" a="1"/>
  <c r="N2105" i="4"/>
  <c r="O2105" i="4"/>
  <c r="M2105" i="4"/>
  <c r="R2105" i="4"/>
  <c r="S2105" i="4" a="1"/>
  <c r="S2105" i="4"/>
  <c r="T2105" i="4" a="1"/>
  <c r="T2105" i="4"/>
  <c r="U2105" i="4" a="1"/>
  <c r="U2105" i="4"/>
  <c r="F2106" i="4"/>
  <c r="G2106" i="4"/>
  <c r="H2106" i="4"/>
  <c r="L2106" i="4"/>
  <c r="N2106" i="4" a="1"/>
  <c r="N2106" i="4"/>
  <c r="M2106" i="4"/>
  <c r="R2106" i="4"/>
  <c r="S2106" i="4" a="1"/>
  <c r="S2106" i="4"/>
  <c r="T2106" i="4" a="1"/>
  <c r="T2106" i="4"/>
  <c r="U2106" i="4" a="1"/>
  <c r="U2106" i="4"/>
  <c r="F2107" i="4"/>
  <c r="G2107" i="4"/>
  <c r="H2107" i="4"/>
  <c r="L2107" i="4"/>
  <c r="N2107" i="4" a="1"/>
  <c r="N2107" i="4"/>
  <c r="O2107" i="4"/>
  <c r="M2107" i="4"/>
  <c r="R2107" i="4"/>
  <c r="S2107" i="4" a="1"/>
  <c r="S2107" i="4"/>
  <c r="T2107" i="4" a="1"/>
  <c r="T2107" i="4"/>
  <c r="U2107" i="4" a="1"/>
  <c r="U2107" i="4"/>
  <c r="F2108" i="4"/>
  <c r="G2108" i="4"/>
  <c r="H2108" i="4"/>
  <c r="L2108" i="4"/>
  <c r="N2108" i="4" a="1"/>
  <c r="N2108" i="4"/>
  <c r="M2108" i="4"/>
  <c r="R2108" i="4"/>
  <c r="S2108" i="4" a="1"/>
  <c r="S2108" i="4"/>
  <c r="T2108" i="4" a="1"/>
  <c r="T2108" i="4"/>
  <c r="U2108" i="4" a="1"/>
  <c r="U2108" i="4"/>
  <c r="F2109" i="4"/>
  <c r="G2109" i="4"/>
  <c r="H2109" i="4"/>
  <c r="L2109" i="4"/>
  <c r="N2109" i="4" a="1"/>
  <c r="N2109" i="4"/>
  <c r="O2109" i="4"/>
  <c r="M2109" i="4"/>
  <c r="R2109" i="4"/>
  <c r="S2109" i="4" a="1"/>
  <c r="S2109" i="4"/>
  <c r="T2109" i="4" a="1"/>
  <c r="T2109" i="4"/>
  <c r="U2109" i="4" a="1"/>
  <c r="U2109" i="4"/>
  <c r="F2110" i="4"/>
  <c r="G2110" i="4"/>
  <c r="H2110" i="4"/>
  <c r="L2110" i="4"/>
  <c r="N2110" i="4" a="1"/>
  <c r="N2110" i="4"/>
  <c r="M2110" i="4"/>
  <c r="R2110" i="4"/>
  <c r="S2110" i="4" a="1"/>
  <c r="S2110" i="4"/>
  <c r="T2110" i="4" a="1"/>
  <c r="T2110" i="4"/>
  <c r="U2110" i="4" a="1"/>
  <c r="U2110" i="4"/>
  <c r="F2111" i="4"/>
  <c r="G2111" i="4"/>
  <c r="H2111" i="4"/>
  <c r="L2111" i="4"/>
  <c r="N2111" i="4" a="1"/>
  <c r="N2111" i="4"/>
  <c r="P2111" i="4"/>
  <c r="Q2111" i="4"/>
  <c r="M2111" i="4"/>
  <c r="R2111" i="4"/>
  <c r="S2111" i="4" a="1"/>
  <c r="S2111" i="4"/>
  <c r="T2111" i="4" a="1"/>
  <c r="T2111" i="4"/>
  <c r="U2111" i="4" a="1"/>
  <c r="U2111" i="4"/>
  <c r="F2112" i="4"/>
  <c r="G2112" i="4"/>
  <c r="H2112" i="4"/>
  <c r="L2112" i="4"/>
  <c r="N2112" i="4" a="1"/>
  <c r="N2112" i="4"/>
  <c r="O2112" i="4"/>
  <c r="M2112" i="4"/>
  <c r="R2112" i="4"/>
  <c r="S2112" i="4" a="1"/>
  <c r="S2112" i="4"/>
  <c r="T2112" i="4" a="1"/>
  <c r="T2112" i="4"/>
  <c r="U2112" i="4" a="1"/>
  <c r="U2112" i="4"/>
  <c r="F2113" i="4"/>
  <c r="G2113" i="4"/>
  <c r="H2113" i="4"/>
  <c r="L2113" i="4"/>
  <c r="N2113" i="4" a="1"/>
  <c r="N2113" i="4"/>
  <c r="M2113" i="4"/>
  <c r="R2113" i="4"/>
  <c r="S2113" i="4" a="1"/>
  <c r="S2113" i="4"/>
  <c r="T2113" i="4" a="1"/>
  <c r="T2113" i="4"/>
  <c r="U2113" i="4" a="1"/>
  <c r="U2113" i="4"/>
  <c r="F2114" i="4"/>
  <c r="G2114" i="4"/>
  <c r="H2114" i="4"/>
  <c r="L2114" i="4"/>
  <c r="N2114" i="4" a="1"/>
  <c r="N2114" i="4"/>
  <c r="M2114" i="4"/>
  <c r="R2114" i="4"/>
  <c r="S2114" i="4" a="1"/>
  <c r="S2114" i="4"/>
  <c r="T2114" i="4" a="1"/>
  <c r="T2114" i="4"/>
  <c r="U2114" i="4" a="1"/>
  <c r="U2114" i="4"/>
  <c r="F2115" i="4"/>
  <c r="G2115" i="4"/>
  <c r="H2115" i="4"/>
  <c r="L2115" i="4"/>
  <c r="N2115" i="4" a="1"/>
  <c r="N2115" i="4"/>
  <c r="M2115" i="4"/>
  <c r="R2115" i="4"/>
  <c r="S2115" i="4" a="1"/>
  <c r="S2115" i="4"/>
  <c r="T2115" i="4" a="1"/>
  <c r="T2115" i="4"/>
  <c r="U2115" i="4" a="1"/>
  <c r="U2115" i="4"/>
  <c r="F2116" i="4"/>
  <c r="G2116" i="4"/>
  <c r="H2116" i="4"/>
  <c r="L2116" i="4"/>
  <c r="N2116" i="4" a="1"/>
  <c r="N2116" i="4"/>
  <c r="M2116" i="4"/>
  <c r="R2116" i="4"/>
  <c r="S2116" i="4" a="1"/>
  <c r="S2116" i="4"/>
  <c r="T2116" i="4" a="1"/>
  <c r="T2116" i="4"/>
  <c r="U2116" i="4" a="1"/>
  <c r="U2116" i="4"/>
  <c r="F2117" i="4"/>
  <c r="G2117" i="4"/>
  <c r="H2117" i="4"/>
  <c r="L2117" i="4"/>
  <c r="N2117" i="4" a="1"/>
  <c r="N2117" i="4"/>
  <c r="M2117" i="4"/>
  <c r="R2117" i="4"/>
  <c r="S2117" i="4" a="1"/>
  <c r="S2117" i="4"/>
  <c r="T2117" i="4" a="1"/>
  <c r="T2117" i="4"/>
  <c r="U2117" i="4" a="1"/>
  <c r="U2117" i="4"/>
  <c r="F2118" i="4"/>
  <c r="G2118" i="4"/>
  <c r="H2118" i="4"/>
  <c r="L2118" i="4"/>
  <c r="N2118" i="4" a="1"/>
  <c r="N2118" i="4"/>
  <c r="M2118" i="4"/>
  <c r="R2118" i="4"/>
  <c r="S2118" i="4" a="1"/>
  <c r="S2118" i="4"/>
  <c r="T2118" i="4" a="1"/>
  <c r="T2118" i="4"/>
  <c r="U2118" i="4" a="1"/>
  <c r="U2118" i="4"/>
  <c r="F2119" i="4"/>
  <c r="G2119" i="4"/>
  <c r="H2119" i="4"/>
  <c r="L2119" i="4"/>
  <c r="N2119" i="4" a="1"/>
  <c r="N2119" i="4"/>
  <c r="M2119" i="4"/>
  <c r="R2119" i="4"/>
  <c r="S2119" i="4" a="1"/>
  <c r="S2119" i="4"/>
  <c r="T2119" i="4" a="1"/>
  <c r="T2119" i="4"/>
  <c r="U2119" i="4" a="1"/>
  <c r="U2119" i="4"/>
  <c r="F2120" i="4"/>
  <c r="G2120" i="4"/>
  <c r="H2120" i="4"/>
  <c r="L2120" i="4"/>
  <c r="N2120" i="4" a="1"/>
  <c r="N2120" i="4"/>
  <c r="O2120" i="4"/>
  <c r="M2120" i="4"/>
  <c r="R2120" i="4"/>
  <c r="S2120" i="4" a="1"/>
  <c r="S2120" i="4"/>
  <c r="T2120" i="4" a="1"/>
  <c r="T2120" i="4"/>
  <c r="U2120" i="4" a="1"/>
  <c r="U2120" i="4"/>
  <c r="F2121" i="4"/>
  <c r="G2121" i="4"/>
  <c r="H2121" i="4"/>
  <c r="L2121" i="4"/>
  <c r="N2121" i="4" a="1"/>
  <c r="N2121" i="4"/>
  <c r="M2121" i="4"/>
  <c r="R2121" i="4"/>
  <c r="S2121" i="4" a="1"/>
  <c r="S2121" i="4"/>
  <c r="T2121" i="4" a="1"/>
  <c r="T2121" i="4"/>
  <c r="U2121" i="4" a="1"/>
  <c r="U2121" i="4"/>
  <c r="F2122" i="4"/>
  <c r="G2122" i="4"/>
  <c r="H2122" i="4"/>
  <c r="L2122" i="4"/>
  <c r="N2122" i="4" a="1"/>
  <c r="N2122" i="4"/>
  <c r="M2122" i="4"/>
  <c r="R2122" i="4"/>
  <c r="S2122" i="4" a="1"/>
  <c r="S2122" i="4"/>
  <c r="T2122" i="4" a="1"/>
  <c r="T2122" i="4"/>
  <c r="U2122" i="4" a="1"/>
  <c r="U2122" i="4"/>
  <c r="F2123" i="4"/>
  <c r="G2123" i="4"/>
  <c r="H2123" i="4"/>
  <c r="L2123" i="4"/>
  <c r="N2123" i="4" a="1"/>
  <c r="N2123" i="4"/>
  <c r="M2123" i="4"/>
  <c r="R2123" i="4"/>
  <c r="S2123" i="4" a="1"/>
  <c r="S2123" i="4"/>
  <c r="T2123" i="4" a="1"/>
  <c r="T2123" i="4"/>
  <c r="U2123" i="4" a="1"/>
  <c r="U2123" i="4"/>
  <c r="F2124" i="4"/>
  <c r="G2124" i="4"/>
  <c r="H2124" i="4"/>
  <c r="L2124" i="4"/>
  <c r="N2124" i="4" a="1"/>
  <c r="N2124" i="4"/>
  <c r="O2124" i="4"/>
  <c r="M2124" i="4"/>
  <c r="R2124" i="4"/>
  <c r="S2124" i="4" a="1"/>
  <c r="S2124" i="4"/>
  <c r="T2124" i="4" a="1"/>
  <c r="T2124" i="4"/>
  <c r="U2124" i="4" a="1"/>
  <c r="U2124" i="4"/>
  <c r="F2125" i="4"/>
  <c r="G2125" i="4"/>
  <c r="H2125" i="4"/>
  <c r="L2125" i="4"/>
  <c r="N2125" i="4" a="1"/>
  <c r="N2125" i="4"/>
  <c r="M2125" i="4"/>
  <c r="R2125" i="4"/>
  <c r="S2125" i="4" a="1"/>
  <c r="S2125" i="4"/>
  <c r="T2125" i="4" a="1"/>
  <c r="T2125" i="4"/>
  <c r="U2125" i="4" a="1"/>
  <c r="U2125" i="4"/>
  <c r="F2126" i="4"/>
  <c r="G2126" i="4"/>
  <c r="H2126" i="4"/>
  <c r="L2126" i="4"/>
  <c r="N2126" i="4" a="1"/>
  <c r="N2126" i="4"/>
  <c r="P2126" i="4"/>
  <c r="Q2126" i="4"/>
  <c r="M2126" i="4"/>
  <c r="R2126" i="4"/>
  <c r="S2126" i="4" a="1"/>
  <c r="S2126" i="4"/>
  <c r="T2126" i="4" a="1"/>
  <c r="T2126" i="4"/>
  <c r="U2126" i="4" a="1"/>
  <c r="U2126" i="4"/>
  <c r="F2127" i="4"/>
  <c r="G2127" i="4"/>
  <c r="H2127" i="4"/>
  <c r="L2127" i="4"/>
  <c r="N2127" i="4" a="1"/>
  <c r="N2127" i="4"/>
  <c r="P2127" i="4"/>
  <c r="Q2127" i="4"/>
  <c r="M2127" i="4"/>
  <c r="R2127" i="4"/>
  <c r="S2127" i="4" a="1"/>
  <c r="S2127" i="4"/>
  <c r="T2127" i="4" a="1"/>
  <c r="T2127" i="4"/>
  <c r="U2127" i="4" a="1"/>
  <c r="U2127" i="4"/>
  <c r="F2128" i="4"/>
  <c r="G2128" i="4"/>
  <c r="H2128" i="4"/>
  <c r="L2128" i="4"/>
  <c r="N2128" i="4" a="1"/>
  <c r="N2128" i="4"/>
  <c r="M2128" i="4"/>
  <c r="R2128" i="4"/>
  <c r="S2128" i="4" a="1"/>
  <c r="S2128" i="4"/>
  <c r="T2128" i="4" a="1"/>
  <c r="T2128" i="4"/>
  <c r="U2128" i="4" a="1"/>
  <c r="U2128" i="4"/>
  <c r="F2129" i="4"/>
  <c r="G2129" i="4"/>
  <c r="H2129" i="4"/>
  <c r="L2129" i="4"/>
  <c r="N2129" i="4" a="1"/>
  <c r="N2129" i="4"/>
  <c r="M2129" i="4"/>
  <c r="R2129" i="4"/>
  <c r="S2129" i="4" a="1"/>
  <c r="S2129" i="4"/>
  <c r="T2129" i="4" a="1"/>
  <c r="T2129" i="4"/>
  <c r="U2129" i="4" a="1"/>
  <c r="U2129" i="4"/>
  <c r="F2130" i="4"/>
  <c r="G2130" i="4"/>
  <c r="H2130" i="4"/>
  <c r="L2130" i="4"/>
  <c r="N2130" i="4" a="1"/>
  <c r="N2130" i="4"/>
  <c r="M2130" i="4"/>
  <c r="R2130" i="4"/>
  <c r="S2130" i="4" a="1"/>
  <c r="S2130" i="4"/>
  <c r="T2130" i="4" a="1"/>
  <c r="T2130" i="4"/>
  <c r="U2130" i="4" a="1"/>
  <c r="U2130" i="4"/>
  <c r="F2131" i="4"/>
  <c r="G2131" i="4"/>
  <c r="H2131" i="4"/>
  <c r="L2131" i="4"/>
  <c r="N2131" i="4" a="1"/>
  <c r="N2131" i="4"/>
  <c r="M2131" i="4"/>
  <c r="R2131" i="4"/>
  <c r="S2131" i="4" a="1"/>
  <c r="S2131" i="4"/>
  <c r="T2131" i="4" a="1"/>
  <c r="T2131" i="4"/>
  <c r="U2131" i="4" a="1"/>
  <c r="U2131" i="4"/>
  <c r="F2132" i="4"/>
  <c r="G2132" i="4"/>
  <c r="H2132" i="4"/>
  <c r="L2132" i="4"/>
  <c r="N2132" i="4" a="1"/>
  <c r="N2132" i="4"/>
  <c r="O2132" i="4"/>
  <c r="M2132" i="4"/>
  <c r="R2132" i="4"/>
  <c r="S2132" i="4" a="1"/>
  <c r="S2132" i="4"/>
  <c r="T2132" i="4" a="1"/>
  <c r="T2132" i="4"/>
  <c r="U2132" i="4" a="1"/>
  <c r="U2132" i="4"/>
  <c r="F2133" i="4"/>
  <c r="G2133" i="4"/>
  <c r="H2133" i="4"/>
  <c r="L2133" i="4"/>
  <c r="N2133" i="4" a="1"/>
  <c r="N2133" i="4"/>
  <c r="M2133" i="4"/>
  <c r="R2133" i="4"/>
  <c r="S2133" i="4" a="1"/>
  <c r="S2133" i="4"/>
  <c r="T2133" i="4" a="1"/>
  <c r="T2133" i="4"/>
  <c r="U2133" i="4" a="1"/>
  <c r="U2133" i="4"/>
  <c r="F2134" i="4"/>
  <c r="G2134" i="4"/>
  <c r="H2134" i="4"/>
  <c r="L2134" i="4"/>
  <c r="N2134" i="4" a="1"/>
  <c r="N2134" i="4"/>
  <c r="P2134" i="4"/>
  <c r="Q2134" i="4"/>
  <c r="M2134" i="4"/>
  <c r="R2134" i="4"/>
  <c r="S2134" i="4" a="1"/>
  <c r="S2134" i="4"/>
  <c r="T2134" i="4" a="1"/>
  <c r="T2134" i="4"/>
  <c r="U2134" i="4" a="1"/>
  <c r="U2134" i="4"/>
  <c r="F2135" i="4"/>
  <c r="G2135" i="4"/>
  <c r="H2135" i="4"/>
  <c r="L2135" i="4"/>
  <c r="N2135" i="4" a="1"/>
  <c r="N2135" i="4"/>
  <c r="P2135" i="4"/>
  <c r="Q2135" i="4"/>
  <c r="M2135" i="4"/>
  <c r="R2135" i="4"/>
  <c r="S2135" i="4" a="1"/>
  <c r="S2135" i="4"/>
  <c r="T2135" i="4" a="1"/>
  <c r="T2135" i="4"/>
  <c r="U2135" i="4" a="1"/>
  <c r="U2135" i="4"/>
  <c r="F2136" i="4"/>
  <c r="G2136" i="4"/>
  <c r="H2136" i="4"/>
  <c r="L2136" i="4"/>
  <c r="N2136" i="4" a="1"/>
  <c r="N2136" i="4"/>
  <c r="P2136" i="4"/>
  <c r="Q2136" i="4"/>
  <c r="M2136" i="4"/>
  <c r="R2136" i="4"/>
  <c r="S2136" i="4" a="1"/>
  <c r="S2136" i="4"/>
  <c r="T2136" i="4" a="1"/>
  <c r="T2136" i="4"/>
  <c r="U2136" i="4" a="1"/>
  <c r="U2136" i="4"/>
  <c r="F2137" i="4"/>
  <c r="G2137" i="4"/>
  <c r="H2137" i="4"/>
  <c r="L2137" i="4"/>
  <c r="N2137" i="4" a="1"/>
  <c r="N2137" i="4"/>
  <c r="P2137" i="4"/>
  <c r="Q2137" i="4"/>
  <c r="M2137" i="4"/>
  <c r="R2137" i="4"/>
  <c r="S2137" i="4" a="1"/>
  <c r="S2137" i="4"/>
  <c r="T2137" i="4" a="1"/>
  <c r="T2137" i="4"/>
  <c r="U2137" i="4" a="1"/>
  <c r="U2137" i="4"/>
  <c r="F2138" i="4"/>
  <c r="G2138" i="4"/>
  <c r="H2138" i="4"/>
  <c r="L2138" i="4"/>
  <c r="N2138" i="4" a="1"/>
  <c r="N2138" i="4"/>
  <c r="M2138" i="4"/>
  <c r="R2138" i="4"/>
  <c r="S2138" i="4" a="1"/>
  <c r="S2138" i="4"/>
  <c r="T2138" i="4" a="1"/>
  <c r="T2138" i="4"/>
  <c r="U2138" i="4" a="1"/>
  <c r="U2138" i="4"/>
  <c r="F2139" i="4"/>
  <c r="G2139" i="4"/>
  <c r="H2139" i="4"/>
  <c r="L2139" i="4"/>
  <c r="N2139" i="4" a="1"/>
  <c r="N2139" i="4"/>
  <c r="M2139" i="4"/>
  <c r="R2139" i="4"/>
  <c r="S2139" i="4" a="1"/>
  <c r="S2139" i="4"/>
  <c r="T2139" i="4" a="1"/>
  <c r="T2139" i="4"/>
  <c r="U2139" i="4" a="1"/>
  <c r="U2139" i="4"/>
  <c r="F2140" i="4"/>
  <c r="G2140" i="4"/>
  <c r="H2140" i="4"/>
  <c r="L2140" i="4"/>
  <c r="N2140" i="4" a="1"/>
  <c r="N2140" i="4"/>
  <c r="M2140" i="4"/>
  <c r="R2140" i="4"/>
  <c r="S2140" i="4" a="1"/>
  <c r="S2140" i="4"/>
  <c r="T2140" i="4" a="1"/>
  <c r="T2140" i="4"/>
  <c r="U2140" i="4" a="1"/>
  <c r="U2140" i="4"/>
  <c r="F2141" i="4"/>
  <c r="G2141" i="4"/>
  <c r="H2141" i="4"/>
  <c r="L2141" i="4"/>
  <c r="N2141" i="4" a="1"/>
  <c r="N2141" i="4"/>
  <c r="P2141" i="4"/>
  <c r="Q2141" i="4"/>
  <c r="M2141" i="4"/>
  <c r="R2141" i="4"/>
  <c r="S2141" i="4" a="1"/>
  <c r="S2141" i="4"/>
  <c r="T2141" i="4" a="1"/>
  <c r="T2141" i="4"/>
  <c r="U2141" i="4" a="1"/>
  <c r="U2141" i="4"/>
  <c r="F2142" i="4"/>
  <c r="G2142" i="4"/>
  <c r="H2142" i="4"/>
  <c r="L2142" i="4"/>
  <c r="N2142" i="4" a="1"/>
  <c r="N2142" i="4"/>
  <c r="P2142" i="4"/>
  <c r="Q2142" i="4"/>
  <c r="M2142" i="4"/>
  <c r="R2142" i="4"/>
  <c r="S2142" i="4" a="1"/>
  <c r="S2142" i="4"/>
  <c r="T2142" i="4" a="1"/>
  <c r="T2142" i="4"/>
  <c r="U2142" i="4" a="1"/>
  <c r="U2142" i="4"/>
  <c r="F2143" i="4"/>
  <c r="G2143" i="4"/>
  <c r="H2143" i="4"/>
  <c r="L2143" i="4"/>
  <c r="N2143" i="4" a="1"/>
  <c r="N2143" i="4"/>
  <c r="O2143" i="4"/>
  <c r="M2143" i="4"/>
  <c r="R2143" i="4"/>
  <c r="S2143" i="4" a="1"/>
  <c r="S2143" i="4"/>
  <c r="T2143" i="4" a="1"/>
  <c r="T2143" i="4"/>
  <c r="U2143" i="4" a="1"/>
  <c r="U2143" i="4"/>
  <c r="F2144" i="4"/>
  <c r="G2144" i="4"/>
  <c r="H2144" i="4"/>
  <c r="L2144" i="4"/>
  <c r="N2144" i="4" a="1"/>
  <c r="N2144" i="4"/>
  <c r="M2144" i="4"/>
  <c r="R2144" i="4"/>
  <c r="S2144" i="4" a="1"/>
  <c r="S2144" i="4"/>
  <c r="T2144" i="4" a="1"/>
  <c r="T2144" i="4"/>
  <c r="U2144" i="4" a="1"/>
  <c r="U2144" i="4"/>
  <c r="F2145" i="4"/>
  <c r="G2145" i="4"/>
  <c r="H2145" i="4"/>
  <c r="L2145" i="4"/>
  <c r="N2145" i="4" a="1"/>
  <c r="N2145" i="4"/>
  <c r="M2145" i="4"/>
  <c r="R2145" i="4"/>
  <c r="S2145" i="4" a="1"/>
  <c r="S2145" i="4"/>
  <c r="T2145" i="4" a="1"/>
  <c r="T2145" i="4"/>
  <c r="U2145" i="4" a="1"/>
  <c r="U2145" i="4"/>
  <c r="F2146" i="4"/>
  <c r="G2146" i="4"/>
  <c r="H2146" i="4"/>
  <c r="L2146" i="4"/>
  <c r="N2146" i="4" a="1"/>
  <c r="N2146" i="4"/>
  <c r="M2146" i="4"/>
  <c r="R2146" i="4"/>
  <c r="S2146" i="4" a="1"/>
  <c r="S2146" i="4"/>
  <c r="T2146" i="4" a="1"/>
  <c r="T2146" i="4"/>
  <c r="U2146" i="4" a="1"/>
  <c r="U2146" i="4"/>
  <c r="F2147" i="4"/>
  <c r="G2147" i="4"/>
  <c r="H2147" i="4"/>
  <c r="L2147" i="4"/>
  <c r="N2147" i="4" a="1"/>
  <c r="N2147" i="4"/>
  <c r="M2147" i="4"/>
  <c r="R2147" i="4"/>
  <c r="S2147" i="4" a="1"/>
  <c r="S2147" i="4"/>
  <c r="T2147" i="4" a="1"/>
  <c r="T2147" i="4"/>
  <c r="U2147" i="4" a="1"/>
  <c r="U2147" i="4"/>
  <c r="F2148" i="4"/>
  <c r="G2148" i="4"/>
  <c r="H2148" i="4"/>
  <c r="L2148" i="4"/>
  <c r="N2148" i="4" a="1"/>
  <c r="N2148" i="4"/>
  <c r="O2148" i="4"/>
  <c r="M2148" i="4"/>
  <c r="R2148" i="4"/>
  <c r="S2148" i="4" a="1"/>
  <c r="S2148" i="4"/>
  <c r="T2148" i="4" a="1"/>
  <c r="T2148" i="4"/>
  <c r="U2148" i="4" a="1"/>
  <c r="U2148" i="4"/>
  <c r="F2149" i="4"/>
  <c r="G2149" i="4"/>
  <c r="H2149" i="4"/>
  <c r="L2149" i="4"/>
  <c r="N2149" i="4" a="1"/>
  <c r="N2149" i="4"/>
  <c r="M2149" i="4"/>
  <c r="R2149" i="4"/>
  <c r="S2149" i="4" a="1"/>
  <c r="S2149" i="4"/>
  <c r="T2149" i="4" a="1"/>
  <c r="T2149" i="4"/>
  <c r="U2149" i="4" a="1"/>
  <c r="U2149" i="4"/>
  <c r="F2150" i="4"/>
  <c r="G2150" i="4"/>
  <c r="H2150" i="4"/>
  <c r="L2150" i="4"/>
  <c r="N2150" i="4" a="1"/>
  <c r="N2150" i="4"/>
  <c r="M2150" i="4"/>
  <c r="R2150" i="4"/>
  <c r="S2150" i="4" a="1"/>
  <c r="S2150" i="4"/>
  <c r="T2150" i="4" a="1"/>
  <c r="T2150" i="4"/>
  <c r="U2150" i="4" a="1"/>
  <c r="U2150" i="4"/>
  <c r="F2151" i="4"/>
  <c r="G2151" i="4"/>
  <c r="H2151" i="4"/>
  <c r="L2151" i="4"/>
  <c r="N2151" i="4" a="1"/>
  <c r="N2151" i="4"/>
  <c r="M2151" i="4"/>
  <c r="R2151" i="4"/>
  <c r="S2151" i="4" a="1"/>
  <c r="S2151" i="4"/>
  <c r="T2151" i="4" a="1"/>
  <c r="T2151" i="4"/>
  <c r="U2151" i="4" a="1"/>
  <c r="U2151" i="4"/>
  <c r="F2152" i="4"/>
  <c r="G2152" i="4"/>
  <c r="H2152" i="4"/>
  <c r="L2152" i="4"/>
  <c r="N2152" i="4" a="1"/>
  <c r="N2152" i="4"/>
  <c r="M2152" i="4"/>
  <c r="R2152" i="4"/>
  <c r="S2152" i="4" a="1"/>
  <c r="S2152" i="4"/>
  <c r="T2152" i="4" a="1"/>
  <c r="T2152" i="4"/>
  <c r="U2152" i="4" a="1"/>
  <c r="U2152" i="4"/>
  <c r="F2153" i="4"/>
  <c r="G2153" i="4"/>
  <c r="H2153" i="4"/>
  <c r="L2153" i="4"/>
  <c r="N2153" i="4" a="1"/>
  <c r="N2153" i="4"/>
  <c r="M2153" i="4"/>
  <c r="R2153" i="4"/>
  <c r="S2153" i="4" a="1"/>
  <c r="S2153" i="4"/>
  <c r="T2153" i="4" a="1"/>
  <c r="T2153" i="4"/>
  <c r="U2153" i="4" a="1"/>
  <c r="U2153" i="4"/>
  <c r="F2154" i="4"/>
  <c r="G2154" i="4"/>
  <c r="H2154" i="4"/>
  <c r="L2154" i="4"/>
  <c r="N2154" i="4" a="1"/>
  <c r="N2154" i="4"/>
  <c r="O2154" i="4"/>
  <c r="M2154" i="4"/>
  <c r="R2154" i="4"/>
  <c r="S2154" i="4" a="1"/>
  <c r="S2154" i="4"/>
  <c r="T2154" i="4" a="1"/>
  <c r="T2154" i="4"/>
  <c r="U2154" i="4" a="1"/>
  <c r="U2154" i="4"/>
  <c r="F2155" i="4"/>
  <c r="G2155" i="4"/>
  <c r="H2155" i="4"/>
  <c r="L2155" i="4"/>
  <c r="N2155" i="4" a="1"/>
  <c r="N2155" i="4"/>
  <c r="M2155" i="4"/>
  <c r="R2155" i="4"/>
  <c r="S2155" i="4" a="1"/>
  <c r="S2155" i="4"/>
  <c r="T2155" i="4" a="1"/>
  <c r="T2155" i="4"/>
  <c r="U2155" i="4" a="1"/>
  <c r="U2155" i="4"/>
  <c r="F2156" i="4"/>
  <c r="G2156" i="4"/>
  <c r="H2156" i="4"/>
  <c r="L2156" i="4"/>
  <c r="N2156" i="4" a="1"/>
  <c r="N2156" i="4"/>
  <c r="M2156" i="4"/>
  <c r="R2156" i="4"/>
  <c r="S2156" i="4" a="1"/>
  <c r="S2156" i="4"/>
  <c r="T2156" i="4" a="1"/>
  <c r="T2156" i="4"/>
  <c r="U2156" i="4" a="1"/>
  <c r="U2156" i="4"/>
  <c r="F2157" i="4"/>
  <c r="G2157" i="4"/>
  <c r="H2157" i="4"/>
  <c r="L2157" i="4"/>
  <c r="N2157" i="4" a="1"/>
  <c r="N2157" i="4"/>
  <c r="M2157" i="4"/>
  <c r="R2157" i="4"/>
  <c r="S2157" i="4" a="1"/>
  <c r="S2157" i="4"/>
  <c r="T2157" i="4" a="1"/>
  <c r="T2157" i="4"/>
  <c r="U2157" i="4" a="1"/>
  <c r="U2157" i="4"/>
  <c r="F2158" i="4"/>
  <c r="G2158" i="4"/>
  <c r="H2158" i="4"/>
  <c r="L2158" i="4"/>
  <c r="N2158" i="4" a="1"/>
  <c r="N2158" i="4"/>
  <c r="M2158" i="4"/>
  <c r="R2158" i="4"/>
  <c r="S2158" i="4" a="1"/>
  <c r="S2158" i="4"/>
  <c r="T2158" i="4" a="1"/>
  <c r="T2158" i="4"/>
  <c r="U2158" i="4" a="1"/>
  <c r="U2158" i="4"/>
  <c r="F2159" i="4"/>
  <c r="G2159" i="4"/>
  <c r="H2159" i="4"/>
  <c r="L2159" i="4"/>
  <c r="N2159" i="4" a="1"/>
  <c r="N2159" i="4"/>
  <c r="M2159" i="4"/>
  <c r="R2159" i="4"/>
  <c r="S2159" i="4" a="1"/>
  <c r="S2159" i="4"/>
  <c r="T2159" i="4" a="1"/>
  <c r="T2159" i="4"/>
  <c r="U2159" i="4" a="1"/>
  <c r="U2159" i="4"/>
  <c r="F2160" i="4"/>
  <c r="G2160" i="4"/>
  <c r="H2160" i="4"/>
  <c r="L2160" i="4"/>
  <c r="N2160" i="4" a="1"/>
  <c r="N2160" i="4"/>
  <c r="P2160" i="4"/>
  <c r="Q2160" i="4"/>
  <c r="M2160" i="4"/>
  <c r="R2160" i="4"/>
  <c r="S2160" i="4" a="1"/>
  <c r="S2160" i="4"/>
  <c r="T2160" i="4" a="1"/>
  <c r="T2160" i="4"/>
  <c r="U2160" i="4" a="1"/>
  <c r="U2160" i="4"/>
  <c r="F2161" i="4"/>
  <c r="G2161" i="4"/>
  <c r="H2161" i="4"/>
  <c r="L2161" i="4"/>
  <c r="N2161" i="4" a="1"/>
  <c r="N2161" i="4"/>
  <c r="P2161" i="4"/>
  <c r="Q2161" i="4"/>
  <c r="M2161" i="4"/>
  <c r="R2161" i="4"/>
  <c r="S2161" i="4" a="1"/>
  <c r="S2161" i="4"/>
  <c r="T2161" i="4" a="1"/>
  <c r="T2161" i="4"/>
  <c r="U2161" i="4" a="1"/>
  <c r="U2161" i="4"/>
  <c r="F2162" i="4"/>
  <c r="G2162" i="4"/>
  <c r="H2162" i="4"/>
  <c r="L2162" i="4"/>
  <c r="N2162" i="4" a="1"/>
  <c r="N2162" i="4"/>
  <c r="M2162" i="4"/>
  <c r="R2162" i="4"/>
  <c r="S2162" i="4" a="1"/>
  <c r="S2162" i="4"/>
  <c r="T2162" i="4" a="1"/>
  <c r="T2162" i="4"/>
  <c r="U2162" i="4" a="1"/>
  <c r="U2162" i="4"/>
  <c r="F2163" i="4"/>
  <c r="G2163" i="4"/>
  <c r="H2163" i="4"/>
  <c r="L2163" i="4"/>
  <c r="N2163" i="4" a="1"/>
  <c r="N2163" i="4"/>
  <c r="M2163" i="4"/>
  <c r="R2163" i="4"/>
  <c r="S2163" i="4" a="1"/>
  <c r="S2163" i="4"/>
  <c r="T2163" i="4" a="1"/>
  <c r="T2163" i="4"/>
  <c r="U2163" i="4" a="1"/>
  <c r="U2163" i="4"/>
  <c r="F2164" i="4"/>
  <c r="G2164" i="4"/>
  <c r="H2164" i="4"/>
  <c r="L2164" i="4"/>
  <c r="N2164" i="4" a="1"/>
  <c r="N2164" i="4"/>
  <c r="M2164" i="4"/>
  <c r="R2164" i="4"/>
  <c r="S2164" i="4" a="1"/>
  <c r="S2164" i="4"/>
  <c r="T2164" i="4" a="1"/>
  <c r="T2164" i="4"/>
  <c r="U2164" i="4" a="1"/>
  <c r="U2164" i="4"/>
  <c r="F2165" i="4"/>
  <c r="G2165" i="4"/>
  <c r="H2165" i="4"/>
  <c r="L2165" i="4"/>
  <c r="N2165" i="4" a="1"/>
  <c r="N2165" i="4"/>
  <c r="O2165" i="4"/>
  <c r="M2165" i="4"/>
  <c r="R2165" i="4"/>
  <c r="S2165" i="4" a="1"/>
  <c r="S2165" i="4"/>
  <c r="T2165" i="4" a="1"/>
  <c r="T2165" i="4"/>
  <c r="U2165" i="4" a="1"/>
  <c r="U2165" i="4"/>
  <c r="F2166" i="4"/>
  <c r="G2166" i="4"/>
  <c r="H2166" i="4"/>
  <c r="L2166" i="4"/>
  <c r="N2166" i="4" a="1"/>
  <c r="N2166" i="4"/>
  <c r="M2166" i="4"/>
  <c r="R2166" i="4"/>
  <c r="S2166" i="4" a="1"/>
  <c r="S2166" i="4"/>
  <c r="T2166" i="4" a="1"/>
  <c r="T2166" i="4"/>
  <c r="U2166" i="4" a="1"/>
  <c r="U2166" i="4"/>
  <c r="F2167" i="4"/>
  <c r="G2167" i="4"/>
  <c r="H2167" i="4"/>
  <c r="L2167" i="4"/>
  <c r="N2167" i="4" a="1"/>
  <c r="N2167" i="4"/>
  <c r="M2167" i="4"/>
  <c r="R2167" i="4"/>
  <c r="S2167" i="4" a="1"/>
  <c r="S2167" i="4"/>
  <c r="T2167" i="4" a="1"/>
  <c r="T2167" i="4"/>
  <c r="U2167" i="4" a="1"/>
  <c r="U2167" i="4"/>
  <c r="F2168" i="4"/>
  <c r="G2168" i="4"/>
  <c r="H2168" i="4"/>
  <c r="L2168" i="4"/>
  <c r="N2168" i="4" a="1"/>
  <c r="N2168" i="4"/>
  <c r="M2168" i="4"/>
  <c r="R2168" i="4"/>
  <c r="S2168" i="4" a="1"/>
  <c r="S2168" i="4"/>
  <c r="T2168" i="4" a="1"/>
  <c r="T2168" i="4"/>
  <c r="U2168" i="4" a="1"/>
  <c r="U2168" i="4"/>
  <c r="F2169" i="4"/>
  <c r="G2169" i="4"/>
  <c r="H2169" i="4"/>
  <c r="L2169" i="4"/>
  <c r="N2169" i="4" a="1"/>
  <c r="N2169" i="4"/>
  <c r="M2169" i="4"/>
  <c r="R2169" i="4"/>
  <c r="S2169" i="4" a="1"/>
  <c r="S2169" i="4"/>
  <c r="T2169" i="4" a="1"/>
  <c r="T2169" i="4"/>
  <c r="U2169" i="4" a="1"/>
  <c r="U2169" i="4"/>
  <c r="F2170" i="4"/>
  <c r="G2170" i="4"/>
  <c r="H2170" i="4"/>
  <c r="L2170" i="4"/>
  <c r="N2170" i="4" a="1"/>
  <c r="N2170" i="4"/>
  <c r="O2170" i="4"/>
  <c r="M2170" i="4"/>
  <c r="R2170" i="4"/>
  <c r="S2170" i="4" a="1"/>
  <c r="S2170" i="4"/>
  <c r="T2170" i="4" a="1"/>
  <c r="T2170" i="4"/>
  <c r="U2170" i="4" a="1"/>
  <c r="U2170" i="4"/>
  <c r="F2171" i="4"/>
  <c r="G2171" i="4"/>
  <c r="H2171" i="4"/>
  <c r="L2171" i="4"/>
  <c r="N2171" i="4" a="1"/>
  <c r="N2171" i="4"/>
  <c r="M2171" i="4"/>
  <c r="R2171" i="4"/>
  <c r="S2171" i="4" a="1"/>
  <c r="S2171" i="4"/>
  <c r="T2171" i="4" a="1"/>
  <c r="T2171" i="4"/>
  <c r="U2171" i="4" a="1"/>
  <c r="U2171" i="4"/>
  <c r="F2172" i="4"/>
  <c r="G2172" i="4"/>
  <c r="H2172" i="4"/>
  <c r="L2172" i="4"/>
  <c r="N2172" i="4" a="1"/>
  <c r="N2172" i="4"/>
  <c r="O2172" i="4"/>
  <c r="M2172" i="4"/>
  <c r="R2172" i="4"/>
  <c r="S2172" i="4" a="1"/>
  <c r="S2172" i="4"/>
  <c r="T2172" i="4" a="1"/>
  <c r="T2172" i="4"/>
  <c r="U2172" i="4" a="1"/>
  <c r="U2172" i="4"/>
  <c r="F2173" i="4"/>
  <c r="G2173" i="4"/>
  <c r="H2173" i="4"/>
  <c r="L2173" i="4"/>
  <c r="N2173" i="4" a="1"/>
  <c r="N2173" i="4"/>
  <c r="M2173" i="4"/>
  <c r="R2173" i="4"/>
  <c r="S2173" i="4" a="1"/>
  <c r="S2173" i="4"/>
  <c r="T2173" i="4" a="1"/>
  <c r="T2173" i="4"/>
  <c r="U2173" i="4" a="1"/>
  <c r="U2173" i="4"/>
  <c r="F2174" i="4"/>
  <c r="G2174" i="4"/>
  <c r="H2174" i="4"/>
  <c r="L2174" i="4"/>
  <c r="N2174" i="4" a="1"/>
  <c r="N2174" i="4"/>
  <c r="M2174" i="4"/>
  <c r="R2174" i="4"/>
  <c r="S2174" i="4" a="1"/>
  <c r="S2174" i="4"/>
  <c r="T2174" i="4" a="1"/>
  <c r="T2174" i="4"/>
  <c r="U2174" i="4" a="1"/>
  <c r="U2174" i="4"/>
  <c r="F2175" i="4"/>
  <c r="G2175" i="4"/>
  <c r="H2175" i="4"/>
  <c r="L2175" i="4"/>
  <c r="N2175" i="4" a="1"/>
  <c r="N2175" i="4"/>
  <c r="M2175" i="4"/>
  <c r="R2175" i="4"/>
  <c r="S2175" i="4" a="1"/>
  <c r="S2175" i="4"/>
  <c r="T2175" i="4" a="1"/>
  <c r="T2175" i="4"/>
  <c r="U2175" i="4" a="1"/>
  <c r="U2175" i="4"/>
  <c r="F2176" i="4"/>
  <c r="G2176" i="4"/>
  <c r="H2176" i="4"/>
  <c r="L2176" i="4"/>
  <c r="N2176" i="4" a="1"/>
  <c r="N2176" i="4"/>
  <c r="M2176" i="4"/>
  <c r="R2176" i="4"/>
  <c r="S2176" i="4" a="1"/>
  <c r="S2176" i="4"/>
  <c r="T2176" i="4" a="1"/>
  <c r="T2176" i="4"/>
  <c r="U2176" i="4" a="1"/>
  <c r="U2176" i="4"/>
  <c r="F2177" i="4"/>
  <c r="G2177" i="4"/>
  <c r="H2177" i="4"/>
  <c r="L2177" i="4"/>
  <c r="N2177" i="4" a="1"/>
  <c r="N2177" i="4"/>
  <c r="P2177" i="4"/>
  <c r="Q2177" i="4"/>
  <c r="M2177" i="4"/>
  <c r="R2177" i="4"/>
  <c r="S2177" i="4" a="1"/>
  <c r="S2177" i="4"/>
  <c r="T2177" i="4" a="1"/>
  <c r="T2177" i="4"/>
  <c r="U2177" i="4" a="1"/>
  <c r="U2177" i="4"/>
  <c r="F2178" i="4"/>
  <c r="G2178" i="4"/>
  <c r="H2178" i="4"/>
  <c r="L2178" i="4"/>
  <c r="N2178" i="4" a="1"/>
  <c r="N2178" i="4"/>
  <c r="O2178" i="4"/>
  <c r="M2178" i="4"/>
  <c r="R2178" i="4"/>
  <c r="S2178" i="4" a="1"/>
  <c r="S2178" i="4"/>
  <c r="T2178" i="4" a="1"/>
  <c r="T2178" i="4"/>
  <c r="U2178" i="4" a="1"/>
  <c r="U2178" i="4"/>
  <c r="F2179" i="4"/>
  <c r="G2179" i="4"/>
  <c r="H2179" i="4"/>
  <c r="L2179" i="4"/>
  <c r="N2179" i="4" a="1"/>
  <c r="N2179" i="4"/>
  <c r="M2179" i="4"/>
  <c r="R2179" i="4"/>
  <c r="S2179" i="4" a="1"/>
  <c r="S2179" i="4"/>
  <c r="T2179" i="4" a="1"/>
  <c r="T2179" i="4"/>
  <c r="U2179" i="4" a="1"/>
  <c r="U2179" i="4"/>
  <c r="F2180" i="4"/>
  <c r="G2180" i="4"/>
  <c r="H2180" i="4"/>
  <c r="L2180" i="4"/>
  <c r="N2180" i="4" a="1"/>
  <c r="N2180" i="4"/>
  <c r="M2180" i="4"/>
  <c r="R2180" i="4"/>
  <c r="S2180" i="4" a="1"/>
  <c r="S2180" i="4"/>
  <c r="T2180" i="4" a="1"/>
  <c r="T2180" i="4"/>
  <c r="U2180" i="4" a="1"/>
  <c r="U2180" i="4"/>
  <c r="F2181" i="4"/>
  <c r="G2181" i="4"/>
  <c r="H2181" i="4"/>
  <c r="L2181" i="4"/>
  <c r="N2181" i="4" a="1"/>
  <c r="N2181" i="4"/>
  <c r="M2181" i="4"/>
  <c r="R2181" i="4"/>
  <c r="S2181" i="4" a="1"/>
  <c r="S2181" i="4"/>
  <c r="T2181" i="4" a="1"/>
  <c r="T2181" i="4"/>
  <c r="U2181" i="4" a="1"/>
  <c r="U2181" i="4"/>
  <c r="F2182" i="4"/>
  <c r="G2182" i="4"/>
  <c r="H2182" i="4"/>
  <c r="L2182" i="4"/>
  <c r="N2182" i="4" a="1"/>
  <c r="N2182" i="4"/>
  <c r="M2182" i="4"/>
  <c r="R2182" i="4"/>
  <c r="S2182" i="4" a="1"/>
  <c r="S2182" i="4"/>
  <c r="T2182" i="4" a="1"/>
  <c r="T2182" i="4"/>
  <c r="U2182" i="4" a="1"/>
  <c r="U2182" i="4"/>
  <c r="F2183" i="4"/>
  <c r="G2183" i="4"/>
  <c r="H2183" i="4"/>
  <c r="L2183" i="4"/>
  <c r="N2183" i="4" a="1"/>
  <c r="N2183" i="4"/>
  <c r="M2183" i="4"/>
  <c r="R2183" i="4"/>
  <c r="S2183" i="4" a="1"/>
  <c r="S2183" i="4"/>
  <c r="T2183" i="4" a="1"/>
  <c r="T2183" i="4"/>
  <c r="U2183" i="4" a="1"/>
  <c r="U2183" i="4"/>
  <c r="F2184" i="4"/>
  <c r="G2184" i="4"/>
  <c r="H2184" i="4"/>
  <c r="L2184" i="4"/>
  <c r="N2184" i="4" a="1"/>
  <c r="N2184" i="4"/>
  <c r="O2184" i="4"/>
  <c r="M2184" i="4"/>
  <c r="R2184" i="4"/>
  <c r="S2184" i="4" a="1"/>
  <c r="S2184" i="4"/>
  <c r="T2184" i="4" a="1"/>
  <c r="T2184" i="4"/>
  <c r="U2184" i="4" a="1"/>
  <c r="U2184" i="4"/>
  <c r="F2185" i="4"/>
  <c r="G2185" i="4"/>
  <c r="H2185" i="4"/>
  <c r="L2185" i="4"/>
  <c r="N2185" i="4" a="1"/>
  <c r="N2185" i="4"/>
  <c r="O2185" i="4"/>
  <c r="M2185" i="4"/>
  <c r="R2185" i="4"/>
  <c r="S2185" i="4" a="1"/>
  <c r="S2185" i="4"/>
  <c r="T2185" i="4" a="1"/>
  <c r="T2185" i="4"/>
  <c r="U2185" i="4" a="1"/>
  <c r="U2185" i="4"/>
  <c r="F2186" i="4"/>
  <c r="G2186" i="4"/>
  <c r="H2186" i="4"/>
  <c r="L2186" i="4"/>
  <c r="N2186" i="4" a="1"/>
  <c r="N2186" i="4"/>
  <c r="O2186" i="4"/>
  <c r="M2186" i="4"/>
  <c r="R2186" i="4"/>
  <c r="S2186" i="4" a="1"/>
  <c r="S2186" i="4"/>
  <c r="T2186" i="4" a="1"/>
  <c r="T2186" i="4"/>
  <c r="U2186" i="4" a="1"/>
  <c r="U2186" i="4"/>
  <c r="F2187" i="4"/>
  <c r="G2187" i="4"/>
  <c r="H2187" i="4"/>
  <c r="L2187" i="4"/>
  <c r="N2187" i="4" a="1"/>
  <c r="N2187" i="4"/>
  <c r="M2187" i="4"/>
  <c r="R2187" i="4"/>
  <c r="S2187" i="4" a="1"/>
  <c r="S2187" i="4"/>
  <c r="T2187" i="4" a="1"/>
  <c r="T2187" i="4"/>
  <c r="U2187" i="4" a="1"/>
  <c r="U2187" i="4"/>
  <c r="F2188" i="4"/>
  <c r="G2188" i="4"/>
  <c r="H2188" i="4"/>
  <c r="L2188" i="4"/>
  <c r="N2188" i="4" a="1"/>
  <c r="N2188" i="4"/>
  <c r="P2188" i="4"/>
  <c r="Q2188" i="4"/>
  <c r="M2188" i="4"/>
  <c r="R2188" i="4"/>
  <c r="S2188" i="4" a="1"/>
  <c r="S2188" i="4"/>
  <c r="T2188" i="4" a="1"/>
  <c r="T2188" i="4"/>
  <c r="U2188" i="4" a="1"/>
  <c r="U2188" i="4"/>
  <c r="F2189" i="4"/>
  <c r="G2189" i="4"/>
  <c r="H2189" i="4"/>
  <c r="L2189" i="4"/>
  <c r="N2189" i="4" a="1"/>
  <c r="N2189" i="4"/>
  <c r="M2189" i="4"/>
  <c r="R2189" i="4"/>
  <c r="S2189" i="4" a="1"/>
  <c r="S2189" i="4"/>
  <c r="T2189" i="4" a="1"/>
  <c r="T2189" i="4"/>
  <c r="U2189" i="4" a="1"/>
  <c r="U2189" i="4"/>
  <c r="F2190" i="4"/>
  <c r="G2190" i="4"/>
  <c r="H2190" i="4"/>
  <c r="L2190" i="4"/>
  <c r="N2190" i="4" a="1"/>
  <c r="N2190" i="4"/>
  <c r="M2190" i="4"/>
  <c r="R2190" i="4"/>
  <c r="S2190" i="4" a="1"/>
  <c r="S2190" i="4"/>
  <c r="T2190" i="4" a="1"/>
  <c r="T2190" i="4"/>
  <c r="U2190" i="4" a="1"/>
  <c r="U2190" i="4"/>
  <c r="F2191" i="4"/>
  <c r="G2191" i="4"/>
  <c r="H2191" i="4"/>
  <c r="L2191" i="4"/>
  <c r="N2191" i="4" a="1"/>
  <c r="N2191" i="4"/>
  <c r="M2191" i="4"/>
  <c r="R2191" i="4"/>
  <c r="S2191" i="4" a="1"/>
  <c r="S2191" i="4"/>
  <c r="T2191" i="4" a="1"/>
  <c r="T2191" i="4"/>
  <c r="U2191" i="4" a="1"/>
  <c r="U2191" i="4"/>
  <c r="F2192" i="4"/>
  <c r="G2192" i="4"/>
  <c r="H2192" i="4"/>
  <c r="L2192" i="4"/>
  <c r="N2192" i="4" a="1"/>
  <c r="N2192" i="4"/>
  <c r="M2192" i="4"/>
  <c r="R2192" i="4"/>
  <c r="S2192" i="4" a="1"/>
  <c r="S2192" i="4"/>
  <c r="T2192" i="4" a="1"/>
  <c r="T2192" i="4"/>
  <c r="U2192" i="4" a="1"/>
  <c r="U2192" i="4"/>
  <c r="F2193" i="4"/>
  <c r="G2193" i="4"/>
  <c r="H2193" i="4"/>
  <c r="L2193" i="4"/>
  <c r="N2193" i="4" a="1"/>
  <c r="N2193" i="4"/>
  <c r="M2193" i="4"/>
  <c r="R2193" i="4"/>
  <c r="S2193" i="4" a="1"/>
  <c r="S2193" i="4"/>
  <c r="T2193" i="4" a="1"/>
  <c r="T2193" i="4"/>
  <c r="U2193" i="4" a="1"/>
  <c r="U2193" i="4"/>
  <c r="F2194" i="4"/>
  <c r="G2194" i="4"/>
  <c r="H2194" i="4"/>
  <c r="L2194" i="4"/>
  <c r="N2194" i="4" a="1"/>
  <c r="N2194" i="4"/>
  <c r="M2194" i="4"/>
  <c r="R2194" i="4"/>
  <c r="S2194" i="4" a="1"/>
  <c r="S2194" i="4"/>
  <c r="T2194" i="4" a="1"/>
  <c r="T2194" i="4"/>
  <c r="U2194" i="4" a="1"/>
  <c r="U2194" i="4"/>
  <c r="F2195" i="4"/>
  <c r="G2195" i="4"/>
  <c r="H2195" i="4"/>
  <c r="L2195" i="4"/>
  <c r="N2195" i="4" a="1"/>
  <c r="N2195" i="4"/>
  <c r="P2195" i="4"/>
  <c r="Q2195" i="4"/>
  <c r="M2195" i="4"/>
  <c r="R2195" i="4"/>
  <c r="S2195" i="4" a="1"/>
  <c r="S2195" i="4"/>
  <c r="T2195" i="4" a="1"/>
  <c r="T2195" i="4"/>
  <c r="U2195" i="4" a="1"/>
  <c r="U2195" i="4"/>
  <c r="F2196" i="4"/>
  <c r="G2196" i="4"/>
  <c r="H2196" i="4"/>
  <c r="L2196" i="4"/>
  <c r="N2196" i="4" a="1"/>
  <c r="N2196" i="4"/>
  <c r="M2196" i="4"/>
  <c r="R2196" i="4"/>
  <c r="S2196" i="4" a="1"/>
  <c r="S2196" i="4"/>
  <c r="T2196" i="4" a="1"/>
  <c r="T2196" i="4"/>
  <c r="U2196" i="4" a="1"/>
  <c r="U2196" i="4"/>
  <c r="F2197" i="4"/>
  <c r="G2197" i="4"/>
  <c r="H2197" i="4"/>
  <c r="L2197" i="4"/>
  <c r="N2197" i="4" a="1"/>
  <c r="N2197" i="4"/>
  <c r="P2197" i="4"/>
  <c r="Q2197" i="4"/>
  <c r="M2197" i="4"/>
  <c r="R2197" i="4"/>
  <c r="S2197" i="4" a="1"/>
  <c r="S2197" i="4"/>
  <c r="T2197" i="4" a="1"/>
  <c r="T2197" i="4"/>
  <c r="U2197" i="4" a="1"/>
  <c r="U2197" i="4"/>
  <c r="F2198" i="4"/>
  <c r="G2198" i="4"/>
  <c r="H2198" i="4"/>
  <c r="L2198" i="4"/>
  <c r="N2198" i="4" a="1"/>
  <c r="N2198" i="4"/>
  <c r="M2198" i="4"/>
  <c r="R2198" i="4"/>
  <c r="S2198" i="4" a="1"/>
  <c r="S2198" i="4"/>
  <c r="T2198" i="4" a="1"/>
  <c r="T2198" i="4"/>
  <c r="U2198" i="4" a="1"/>
  <c r="U2198" i="4"/>
  <c r="F2199" i="4"/>
  <c r="G2199" i="4"/>
  <c r="H2199" i="4"/>
  <c r="L2199" i="4"/>
  <c r="N2199" i="4" a="1"/>
  <c r="N2199" i="4"/>
  <c r="M2199" i="4"/>
  <c r="R2199" i="4"/>
  <c r="S2199" i="4" a="1"/>
  <c r="S2199" i="4"/>
  <c r="T2199" i="4" a="1"/>
  <c r="T2199" i="4"/>
  <c r="U2199" i="4" a="1"/>
  <c r="U2199" i="4"/>
  <c r="F2200" i="4"/>
  <c r="G2200" i="4"/>
  <c r="H2200" i="4"/>
  <c r="L2200" i="4"/>
  <c r="N2200" i="4" a="1"/>
  <c r="N2200" i="4"/>
  <c r="M2200" i="4"/>
  <c r="R2200" i="4"/>
  <c r="S2200" i="4" a="1"/>
  <c r="S2200" i="4"/>
  <c r="T2200" i="4" a="1"/>
  <c r="T2200" i="4"/>
  <c r="U2200" i="4" a="1"/>
  <c r="U2200" i="4"/>
  <c r="F2201" i="4"/>
  <c r="G2201" i="4"/>
  <c r="H2201" i="4"/>
  <c r="L2201" i="4"/>
  <c r="N2201" i="4" a="1"/>
  <c r="N2201" i="4"/>
  <c r="M2201" i="4"/>
  <c r="R2201" i="4"/>
  <c r="S2201" i="4" a="1"/>
  <c r="S2201" i="4"/>
  <c r="T2201" i="4" a="1"/>
  <c r="T2201" i="4"/>
  <c r="U2201" i="4" a="1"/>
  <c r="U2201" i="4"/>
  <c r="F2202" i="4"/>
  <c r="G2202" i="4"/>
  <c r="H2202" i="4"/>
  <c r="L2202" i="4"/>
  <c r="N2202" i="4" a="1"/>
  <c r="N2202" i="4"/>
  <c r="M2202" i="4"/>
  <c r="R2202" i="4"/>
  <c r="S2202" i="4" a="1"/>
  <c r="S2202" i="4"/>
  <c r="T2202" i="4" a="1"/>
  <c r="T2202" i="4"/>
  <c r="U2202" i="4" a="1"/>
  <c r="U2202" i="4"/>
  <c r="F2203" i="4"/>
  <c r="G2203" i="4"/>
  <c r="H2203" i="4"/>
  <c r="L2203" i="4"/>
  <c r="N2203" i="4" a="1"/>
  <c r="N2203" i="4"/>
  <c r="M2203" i="4"/>
  <c r="R2203" i="4"/>
  <c r="S2203" i="4" a="1"/>
  <c r="S2203" i="4"/>
  <c r="T2203" i="4" a="1"/>
  <c r="T2203" i="4"/>
  <c r="U2203" i="4" a="1"/>
  <c r="U2203" i="4"/>
  <c r="F2204" i="4"/>
  <c r="G2204" i="4"/>
  <c r="H2204" i="4"/>
  <c r="L2204" i="4"/>
  <c r="N2204" i="4" a="1"/>
  <c r="N2204" i="4"/>
  <c r="O2204" i="4"/>
  <c r="M2204" i="4"/>
  <c r="R2204" i="4"/>
  <c r="S2204" i="4" a="1"/>
  <c r="S2204" i="4"/>
  <c r="T2204" i="4" a="1"/>
  <c r="T2204" i="4"/>
  <c r="U2204" i="4" a="1"/>
  <c r="U2204" i="4"/>
  <c r="F2205" i="4"/>
  <c r="G2205" i="4"/>
  <c r="H2205" i="4"/>
  <c r="L2205" i="4"/>
  <c r="N2205" i="4" a="1"/>
  <c r="N2205" i="4"/>
  <c r="O2205" i="4"/>
  <c r="M2205" i="4"/>
  <c r="R2205" i="4"/>
  <c r="S2205" i="4" a="1"/>
  <c r="S2205" i="4"/>
  <c r="T2205" i="4" a="1"/>
  <c r="T2205" i="4"/>
  <c r="U2205" i="4" a="1"/>
  <c r="U2205" i="4"/>
  <c r="F2206" i="4"/>
  <c r="G2206" i="4"/>
  <c r="H2206" i="4"/>
  <c r="L2206" i="4"/>
  <c r="N2206" i="4" a="1"/>
  <c r="N2206" i="4"/>
  <c r="M2206" i="4"/>
  <c r="R2206" i="4"/>
  <c r="S2206" i="4" a="1"/>
  <c r="S2206" i="4"/>
  <c r="T2206" i="4" a="1"/>
  <c r="T2206" i="4"/>
  <c r="U2206" i="4" a="1"/>
  <c r="U2206" i="4"/>
  <c r="F2207" i="4"/>
  <c r="G2207" i="4"/>
  <c r="H2207" i="4"/>
  <c r="L2207" i="4"/>
  <c r="N2207" i="4" a="1"/>
  <c r="N2207" i="4"/>
  <c r="O2207" i="4"/>
  <c r="M2207" i="4"/>
  <c r="R2207" i="4"/>
  <c r="S2207" i="4" a="1"/>
  <c r="S2207" i="4"/>
  <c r="T2207" i="4" a="1"/>
  <c r="T2207" i="4"/>
  <c r="U2207" i="4" a="1"/>
  <c r="U2207" i="4"/>
  <c r="F2208" i="4"/>
  <c r="G2208" i="4"/>
  <c r="H2208" i="4"/>
  <c r="L2208" i="4"/>
  <c r="N2208" i="4" a="1"/>
  <c r="N2208" i="4"/>
  <c r="M2208" i="4"/>
  <c r="R2208" i="4"/>
  <c r="S2208" i="4" a="1"/>
  <c r="S2208" i="4"/>
  <c r="T2208" i="4" a="1"/>
  <c r="T2208" i="4"/>
  <c r="U2208" i="4" a="1"/>
  <c r="U2208" i="4"/>
  <c r="F2209" i="4"/>
  <c r="G2209" i="4"/>
  <c r="H2209" i="4"/>
  <c r="L2209" i="4"/>
  <c r="N2209" i="4" a="1"/>
  <c r="N2209" i="4"/>
  <c r="M2209" i="4"/>
  <c r="R2209" i="4"/>
  <c r="S2209" i="4" a="1"/>
  <c r="S2209" i="4"/>
  <c r="T2209" i="4" a="1"/>
  <c r="T2209" i="4"/>
  <c r="U2209" i="4" a="1"/>
  <c r="U2209" i="4"/>
  <c r="F2210" i="4"/>
  <c r="G2210" i="4"/>
  <c r="H2210" i="4"/>
  <c r="L2210" i="4"/>
  <c r="N2210" i="4" a="1"/>
  <c r="N2210" i="4"/>
  <c r="M2210" i="4"/>
  <c r="R2210" i="4"/>
  <c r="S2210" i="4" a="1"/>
  <c r="S2210" i="4"/>
  <c r="T2210" i="4" a="1"/>
  <c r="T2210" i="4"/>
  <c r="U2210" i="4" a="1"/>
  <c r="U2210" i="4"/>
  <c r="F2211" i="4"/>
  <c r="G2211" i="4"/>
  <c r="H2211" i="4"/>
  <c r="L2211" i="4"/>
  <c r="N2211" i="4" a="1"/>
  <c r="N2211" i="4"/>
  <c r="M2211" i="4"/>
  <c r="R2211" i="4"/>
  <c r="S2211" i="4" a="1"/>
  <c r="S2211" i="4"/>
  <c r="T2211" i="4" a="1"/>
  <c r="T2211" i="4"/>
  <c r="U2211" i="4" a="1"/>
  <c r="U2211" i="4"/>
  <c r="F2212" i="4"/>
  <c r="G2212" i="4"/>
  <c r="H2212" i="4"/>
  <c r="L2212" i="4"/>
  <c r="N2212" i="4" a="1"/>
  <c r="N2212" i="4"/>
  <c r="M2212" i="4"/>
  <c r="R2212" i="4"/>
  <c r="S2212" i="4" a="1"/>
  <c r="S2212" i="4"/>
  <c r="T2212" i="4" a="1"/>
  <c r="T2212" i="4"/>
  <c r="U2212" i="4" a="1"/>
  <c r="U2212" i="4"/>
  <c r="F2213" i="4"/>
  <c r="G2213" i="4"/>
  <c r="H2213" i="4"/>
  <c r="L2213" i="4"/>
  <c r="N2213" i="4" a="1"/>
  <c r="N2213" i="4"/>
  <c r="P2213" i="4"/>
  <c r="Q2213" i="4"/>
  <c r="M2213" i="4"/>
  <c r="R2213" i="4"/>
  <c r="S2213" i="4" a="1"/>
  <c r="S2213" i="4"/>
  <c r="T2213" i="4" a="1"/>
  <c r="T2213" i="4"/>
  <c r="U2213" i="4" a="1"/>
  <c r="U2213" i="4"/>
  <c r="F2214" i="4"/>
  <c r="G2214" i="4"/>
  <c r="H2214" i="4"/>
  <c r="L2214" i="4"/>
  <c r="N2214" i="4" a="1"/>
  <c r="N2214" i="4"/>
  <c r="M2214" i="4"/>
  <c r="R2214" i="4"/>
  <c r="S2214" i="4" a="1"/>
  <c r="S2214" i="4"/>
  <c r="T2214" i="4" a="1"/>
  <c r="T2214" i="4"/>
  <c r="U2214" i="4" a="1"/>
  <c r="U2214" i="4"/>
  <c r="F2215" i="4"/>
  <c r="G2215" i="4"/>
  <c r="H2215" i="4"/>
  <c r="L2215" i="4"/>
  <c r="N2215" i="4" a="1"/>
  <c r="N2215" i="4"/>
  <c r="M2215" i="4"/>
  <c r="R2215" i="4"/>
  <c r="S2215" i="4" a="1"/>
  <c r="S2215" i="4"/>
  <c r="T2215" i="4" a="1"/>
  <c r="T2215" i="4"/>
  <c r="U2215" i="4" a="1"/>
  <c r="U2215" i="4"/>
  <c r="F2216" i="4"/>
  <c r="G2216" i="4"/>
  <c r="H2216" i="4"/>
  <c r="L2216" i="4"/>
  <c r="N2216" i="4" a="1"/>
  <c r="N2216" i="4"/>
  <c r="M2216" i="4"/>
  <c r="R2216" i="4"/>
  <c r="S2216" i="4" a="1"/>
  <c r="S2216" i="4"/>
  <c r="T2216" i="4" a="1"/>
  <c r="T2216" i="4"/>
  <c r="U2216" i="4" a="1"/>
  <c r="U2216" i="4"/>
  <c r="F2217" i="4"/>
  <c r="G2217" i="4"/>
  <c r="H2217" i="4"/>
  <c r="L2217" i="4"/>
  <c r="N2217" i="4" a="1"/>
  <c r="N2217" i="4"/>
  <c r="M2217" i="4"/>
  <c r="R2217" i="4"/>
  <c r="S2217" i="4" a="1"/>
  <c r="S2217" i="4"/>
  <c r="T2217" i="4" a="1"/>
  <c r="T2217" i="4"/>
  <c r="U2217" i="4" a="1"/>
  <c r="U2217" i="4"/>
  <c r="F2218" i="4"/>
  <c r="G2218" i="4"/>
  <c r="H2218" i="4"/>
  <c r="L2218" i="4"/>
  <c r="N2218" i="4" a="1"/>
  <c r="N2218" i="4"/>
  <c r="M2218" i="4"/>
  <c r="R2218" i="4"/>
  <c r="S2218" i="4" a="1"/>
  <c r="S2218" i="4"/>
  <c r="T2218" i="4" a="1"/>
  <c r="T2218" i="4"/>
  <c r="U2218" i="4" a="1"/>
  <c r="U2218" i="4"/>
  <c r="F2219" i="4"/>
  <c r="G2219" i="4"/>
  <c r="H2219" i="4"/>
  <c r="L2219" i="4"/>
  <c r="N2219" i="4" a="1"/>
  <c r="N2219" i="4"/>
  <c r="M2219" i="4"/>
  <c r="R2219" i="4"/>
  <c r="S2219" i="4" a="1"/>
  <c r="S2219" i="4"/>
  <c r="T2219" i="4" a="1"/>
  <c r="T2219" i="4"/>
  <c r="U2219" i="4" a="1"/>
  <c r="U2219" i="4"/>
  <c r="F2220" i="4"/>
  <c r="G2220" i="4"/>
  <c r="H2220" i="4"/>
  <c r="L2220" i="4"/>
  <c r="N2220" i="4" a="1"/>
  <c r="N2220" i="4"/>
  <c r="O2220" i="4"/>
  <c r="M2220" i="4"/>
  <c r="R2220" i="4"/>
  <c r="S2220" i="4" a="1"/>
  <c r="S2220" i="4"/>
  <c r="T2220" i="4" a="1"/>
  <c r="T2220" i="4"/>
  <c r="U2220" i="4" a="1"/>
  <c r="U2220" i="4"/>
  <c r="F2221" i="4"/>
  <c r="G2221" i="4"/>
  <c r="H2221" i="4"/>
  <c r="L2221" i="4"/>
  <c r="N2221" i="4" a="1"/>
  <c r="N2221" i="4"/>
  <c r="O2221" i="4"/>
  <c r="M2221" i="4"/>
  <c r="R2221" i="4"/>
  <c r="S2221" i="4" a="1"/>
  <c r="S2221" i="4"/>
  <c r="T2221" i="4" a="1"/>
  <c r="T2221" i="4"/>
  <c r="U2221" i="4" a="1"/>
  <c r="U2221" i="4"/>
  <c r="F2222" i="4"/>
  <c r="G2222" i="4"/>
  <c r="H2222" i="4"/>
  <c r="L2222" i="4"/>
  <c r="N2222" i="4" a="1"/>
  <c r="N2222" i="4"/>
  <c r="M2222" i="4"/>
  <c r="R2222" i="4"/>
  <c r="S2222" i="4" a="1"/>
  <c r="S2222" i="4"/>
  <c r="T2222" i="4" a="1"/>
  <c r="T2222" i="4"/>
  <c r="U2222" i="4" a="1"/>
  <c r="U2222" i="4"/>
  <c r="F2223" i="4"/>
  <c r="G2223" i="4"/>
  <c r="H2223" i="4"/>
  <c r="L2223" i="4"/>
  <c r="N2223" i="4" a="1"/>
  <c r="N2223" i="4"/>
  <c r="O2223" i="4"/>
  <c r="M2223" i="4"/>
  <c r="R2223" i="4"/>
  <c r="S2223" i="4" a="1"/>
  <c r="S2223" i="4"/>
  <c r="T2223" i="4" a="1"/>
  <c r="T2223" i="4"/>
  <c r="U2223" i="4" a="1"/>
  <c r="U2223" i="4"/>
  <c r="F2224" i="4"/>
  <c r="G2224" i="4"/>
  <c r="H2224" i="4"/>
  <c r="L2224" i="4"/>
  <c r="N2224" i="4" a="1"/>
  <c r="N2224" i="4"/>
  <c r="M2224" i="4"/>
  <c r="R2224" i="4"/>
  <c r="S2224" i="4" a="1"/>
  <c r="S2224" i="4"/>
  <c r="T2224" i="4" a="1"/>
  <c r="T2224" i="4"/>
  <c r="U2224" i="4" a="1"/>
  <c r="U2224" i="4"/>
  <c r="F2225" i="4"/>
  <c r="G2225" i="4"/>
  <c r="H2225" i="4"/>
  <c r="L2225" i="4"/>
  <c r="N2225" i="4" a="1"/>
  <c r="N2225" i="4"/>
  <c r="M2225" i="4"/>
  <c r="R2225" i="4"/>
  <c r="S2225" i="4" a="1"/>
  <c r="S2225" i="4"/>
  <c r="T2225" i="4" a="1"/>
  <c r="T2225" i="4"/>
  <c r="U2225" i="4" a="1"/>
  <c r="U2225" i="4"/>
  <c r="F2226" i="4"/>
  <c r="G2226" i="4"/>
  <c r="H2226" i="4"/>
  <c r="L2226" i="4"/>
  <c r="N2226" i="4" a="1"/>
  <c r="N2226" i="4"/>
  <c r="O2226" i="4"/>
  <c r="M2226" i="4"/>
  <c r="R2226" i="4"/>
  <c r="S2226" i="4" a="1"/>
  <c r="S2226" i="4"/>
  <c r="T2226" i="4" a="1"/>
  <c r="T2226" i="4"/>
  <c r="U2226" i="4" a="1"/>
  <c r="U2226" i="4"/>
  <c r="F2227" i="4"/>
  <c r="G2227" i="4"/>
  <c r="H2227" i="4"/>
  <c r="L2227" i="4"/>
  <c r="N2227" i="4" a="1"/>
  <c r="N2227" i="4"/>
  <c r="M2227" i="4"/>
  <c r="R2227" i="4"/>
  <c r="S2227" i="4" a="1"/>
  <c r="S2227" i="4"/>
  <c r="T2227" i="4" a="1"/>
  <c r="T2227" i="4"/>
  <c r="U2227" i="4" a="1"/>
  <c r="U2227" i="4"/>
  <c r="F2228" i="4"/>
  <c r="G2228" i="4"/>
  <c r="H2228" i="4"/>
  <c r="L2228" i="4"/>
  <c r="N2228" i="4" a="1"/>
  <c r="N2228" i="4"/>
  <c r="M2228" i="4"/>
  <c r="R2228" i="4"/>
  <c r="S2228" i="4" a="1"/>
  <c r="S2228" i="4"/>
  <c r="T2228" i="4" a="1"/>
  <c r="T2228" i="4"/>
  <c r="U2228" i="4" a="1"/>
  <c r="U2228" i="4"/>
  <c r="F2229" i="4"/>
  <c r="G2229" i="4"/>
  <c r="H2229" i="4"/>
  <c r="L2229" i="4"/>
  <c r="N2229" i="4" a="1"/>
  <c r="N2229" i="4"/>
  <c r="M2229" i="4"/>
  <c r="R2229" i="4"/>
  <c r="S2229" i="4" a="1"/>
  <c r="S2229" i="4"/>
  <c r="T2229" i="4" a="1"/>
  <c r="T2229" i="4"/>
  <c r="U2229" i="4" a="1"/>
  <c r="U2229" i="4"/>
  <c r="F2230" i="4"/>
  <c r="G2230" i="4"/>
  <c r="H2230" i="4"/>
  <c r="L2230" i="4"/>
  <c r="N2230" i="4" a="1"/>
  <c r="N2230" i="4"/>
  <c r="M2230" i="4"/>
  <c r="R2230" i="4"/>
  <c r="S2230" i="4" a="1"/>
  <c r="S2230" i="4"/>
  <c r="T2230" i="4" a="1"/>
  <c r="T2230" i="4"/>
  <c r="U2230" i="4" a="1"/>
  <c r="U2230" i="4"/>
  <c r="F2231" i="4"/>
  <c r="G2231" i="4"/>
  <c r="H2231" i="4"/>
  <c r="L2231" i="4"/>
  <c r="N2231" i="4" a="1"/>
  <c r="N2231" i="4"/>
  <c r="O2231" i="4"/>
  <c r="M2231" i="4"/>
  <c r="R2231" i="4"/>
  <c r="S2231" i="4" a="1"/>
  <c r="S2231" i="4"/>
  <c r="T2231" i="4" a="1"/>
  <c r="T2231" i="4"/>
  <c r="U2231" i="4" a="1"/>
  <c r="U2231" i="4"/>
  <c r="F2232" i="4"/>
  <c r="G2232" i="4"/>
  <c r="H2232" i="4"/>
  <c r="L2232" i="4"/>
  <c r="N2232" i="4" a="1"/>
  <c r="N2232" i="4"/>
  <c r="P2232" i="4"/>
  <c r="Q2232" i="4"/>
  <c r="M2232" i="4"/>
  <c r="R2232" i="4"/>
  <c r="S2232" i="4" a="1"/>
  <c r="S2232" i="4"/>
  <c r="T2232" i="4" a="1"/>
  <c r="T2232" i="4"/>
  <c r="U2232" i="4" a="1"/>
  <c r="U2232" i="4"/>
  <c r="F2233" i="4"/>
  <c r="G2233" i="4"/>
  <c r="H2233" i="4"/>
  <c r="L2233" i="4"/>
  <c r="N2233" i="4" a="1"/>
  <c r="N2233" i="4"/>
  <c r="M2233" i="4"/>
  <c r="R2233" i="4"/>
  <c r="S2233" i="4" a="1"/>
  <c r="S2233" i="4"/>
  <c r="T2233" i="4" a="1"/>
  <c r="T2233" i="4"/>
  <c r="U2233" i="4" a="1"/>
  <c r="U2233" i="4"/>
  <c r="F2234" i="4"/>
  <c r="G2234" i="4"/>
  <c r="H2234" i="4"/>
  <c r="L2234" i="4"/>
  <c r="N2234" i="4" a="1"/>
  <c r="N2234" i="4"/>
  <c r="M2234" i="4"/>
  <c r="R2234" i="4"/>
  <c r="S2234" i="4" a="1"/>
  <c r="S2234" i="4"/>
  <c r="T2234" i="4" a="1"/>
  <c r="T2234" i="4"/>
  <c r="U2234" i="4" a="1"/>
  <c r="U2234" i="4"/>
  <c r="F2235" i="4"/>
  <c r="G2235" i="4"/>
  <c r="H2235" i="4"/>
  <c r="L2235" i="4"/>
  <c r="N2235" i="4" a="1"/>
  <c r="N2235" i="4"/>
  <c r="M2235" i="4"/>
  <c r="R2235" i="4"/>
  <c r="S2235" i="4" a="1"/>
  <c r="S2235" i="4"/>
  <c r="T2235" i="4" a="1"/>
  <c r="T2235" i="4"/>
  <c r="U2235" i="4" a="1"/>
  <c r="U2235" i="4"/>
  <c r="F2236" i="4"/>
  <c r="G2236" i="4"/>
  <c r="H2236" i="4"/>
  <c r="L2236" i="4"/>
  <c r="N2236" i="4" a="1"/>
  <c r="N2236" i="4"/>
  <c r="P2236" i="4"/>
  <c r="Q2236" i="4"/>
  <c r="M2236" i="4"/>
  <c r="R2236" i="4"/>
  <c r="S2236" i="4" a="1"/>
  <c r="S2236" i="4"/>
  <c r="T2236" i="4" a="1"/>
  <c r="T2236" i="4"/>
  <c r="U2236" i="4" a="1"/>
  <c r="U2236" i="4"/>
  <c r="F2237" i="4"/>
  <c r="G2237" i="4"/>
  <c r="H2237" i="4"/>
  <c r="L2237" i="4"/>
  <c r="N2237" i="4" a="1"/>
  <c r="N2237" i="4"/>
  <c r="O2237" i="4"/>
  <c r="M2237" i="4"/>
  <c r="R2237" i="4"/>
  <c r="S2237" i="4" a="1"/>
  <c r="S2237" i="4"/>
  <c r="T2237" i="4" a="1"/>
  <c r="T2237" i="4"/>
  <c r="U2237" i="4" a="1"/>
  <c r="U2237" i="4"/>
  <c r="F2238" i="4"/>
  <c r="G2238" i="4"/>
  <c r="H2238" i="4"/>
  <c r="L2238" i="4"/>
  <c r="N2238" i="4" a="1"/>
  <c r="N2238" i="4"/>
  <c r="M2238" i="4"/>
  <c r="R2238" i="4"/>
  <c r="S2238" i="4" a="1"/>
  <c r="S2238" i="4"/>
  <c r="T2238" i="4" a="1"/>
  <c r="T2238" i="4"/>
  <c r="U2238" i="4" a="1"/>
  <c r="U2238" i="4"/>
  <c r="F2239" i="4"/>
  <c r="G2239" i="4"/>
  <c r="H2239" i="4"/>
  <c r="L2239" i="4"/>
  <c r="N2239" i="4" a="1"/>
  <c r="N2239" i="4"/>
  <c r="M2239" i="4"/>
  <c r="R2239" i="4"/>
  <c r="S2239" i="4" a="1"/>
  <c r="S2239" i="4"/>
  <c r="T2239" i="4" a="1"/>
  <c r="T2239" i="4"/>
  <c r="U2239" i="4" a="1"/>
  <c r="U2239" i="4"/>
  <c r="F2240" i="4"/>
  <c r="G2240" i="4"/>
  <c r="H2240" i="4"/>
  <c r="L2240" i="4"/>
  <c r="N2240" i="4" a="1"/>
  <c r="N2240" i="4"/>
  <c r="M2240" i="4"/>
  <c r="R2240" i="4"/>
  <c r="S2240" i="4" a="1"/>
  <c r="S2240" i="4"/>
  <c r="T2240" i="4" a="1"/>
  <c r="T2240" i="4"/>
  <c r="U2240" i="4" a="1"/>
  <c r="U2240" i="4"/>
  <c r="F2241" i="4"/>
  <c r="G2241" i="4"/>
  <c r="H2241" i="4"/>
  <c r="L2241" i="4"/>
  <c r="N2241" i="4" a="1"/>
  <c r="N2241" i="4"/>
  <c r="P2241" i="4"/>
  <c r="Q2241" i="4"/>
  <c r="M2241" i="4"/>
  <c r="R2241" i="4"/>
  <c r="S2241" i="4" a="1"/>
  <c r="S2241" i="4"/>
  <c r="T2241" i="4" a="1"/>
  <c r="T2241" i="4"/>
  <c r="U2241" i="4" a="1"/>
  <c r="U2241" i="4"/>
  <c r="F2242" i="4"/>
  <c r="G2242" i="4"/>
  <c r="H2242" i="4"/>
  <c r="L2242" i="4"/>
  <c r="N2242" i="4" a="1"/>
  <c r="N2242" i="4"/>
  <c r="M2242" i="4"/>
  <c r="R2242" i="4"/>
  <c r="S2242" i="4" a="1"/>
  <c r="S2242" i="4"/>
  <c r="T2242" i="4" a="1"/>
  <c r="T2242" i="4"/>
  <c r="U2242" i="4" a="1"/>
  <c r="U2242" i="4"/>
  <c r="F2243" i="4"/>
  <c r="G2243" i="4"/>
  <c r="H2243" i="4"/>
  <c r="L2243" i="4"/>
  <c r="N2243" i="4" a="1"/>
  <c r="N2243" i="4"/>
  <c r="P2243" i="4"/>
  <c r="Q2243" i="4"/>
  <c r="M2243" i="4"/>
  <c r="R2243" i="4"/>
  <c r="S2243" i="4" a="1"/>
  <c r="S2243" i="4"/>
  <c r="T2243" i="4" a="1"/>
  <c r="T2243" i="4"/>
  <c r="U2243" i="4" a="1"/>
  <c r="U2243" i="4"/>
  <c r="F2244" i="4"/>
  <c r="G2244" i="4"/>
  <c r="H2244" i="4"/>
  <c r="L2244" i="4"/>
  <c r="N2244" i="4" a="1"/>
  <c r="N2244" i="4"/>
  <c r="M2244" i="4"/>
  <c r="R2244" i="4"/>
  <c r="S2244" i="4" a="1"/>
  <c r="S2244" i="4"/>
  <c r="T2244" i="4" a="1"/>
  <c r="T2244" i="4"/>
  <c r="U2244" i="4" a="1"/>
  <c r="U2244" i="4"/>
  <c r="F2245" i="4"/>
  <c r="G2245" i="4"/>
  <c r="H2245" i="4"/>
  <c r="L2245" i="4"/>
  <c r="N2245" i="4" a="1"/>
  <c r="N2245" i="4"/>
  <c r="M2245" i="4"/>
  <c r="R2245" i="4"/>
  <c r="S2245" i="4" a="1"/>
  <c r="S2245" i="4"/>
  <c r="T2245" i="4" a="1"/>
  <c r="T2245" i="4"/>
  <c r="U2245" i="4" a="1"/>
  <c r="U2245" i="4"/>
  <c r="F2246" i="4"/>
  <c r="G2246" i="4"/>
  <c r="H2246" i="4"/>
  <c r="L2246" i="4"/>
  <c r="N2246" i="4" a="1"/>
  <c r="N2246" i="4"/>
  <c r="M2246" i="4"/>
  <c r="R2246" i="4"/>
  <c r="S2246" i="4" a="1"/>
  <c r="S2246" i="4"/>
  <c r="T2246" i="4" a="1"/>
  <c r="T2246" i="4"/>
  <c r="U2246" i="4" a="1"/>
  <c r="U2246" i="4"/>
  <c r="F2247" i="4"/>
  <c r="G2247" i="4"/>
  <c r="H2247" i="4"/>
  <c r="L2247" i="4"/>
  <c r="N2247" i="4" a="1"/>
  <c r="N2247" i="4"/>
  <c r="M2247" i="4"/>
  <c r="R2247" i="4"/>
  <c r="S2247" i="4" a="1"/>
  <c r="S2247" i="4"/>
  <c r="T2247" i="4" a="1"/>
  <c r="T2247" i="4"/>
  <c r="U2247" i="4" a="1"/>
  <c r="U2247" i="4"/>
  <c r="F2248" i="4"/>
  <c r="G2248" i="4"/>
  <c r="H2248" i="4"/>
  <c r="L2248" i="4"/>
  <c r="N2248" i="4" a="1"/>
  <c r="N2248" i="4"/>
  <c r="O2248" i="4"/>
  <c r="M2248" i="4"/>
  <c r="R2248" i="4"/>
  <c r="S2248" i="4" a="1"/>
  <c r="S2248" i="4"/>
  <c r="T2248" i="4" a="1"/>
  <c r="T2248" i="4"/>
  <c r="U2248" i="4" a="1"/>
  <c r="U2248" i="4"/>
  <c r="F2249" i="4"/>
  <c r="G2249" i="4"/>
  <c r="H2249" i="4"/>
  <c r="L2249" i="4"/>
  <c r="N2249" i="4" a="1"/>
  <c r="N2249" i="4"/>
  <c r="O2249" i="4"/>
  <c r="M2249" i="4"/>
  <c r="R2249" i="4"/>
  <c r="S2249" i="4" a="1"/>
  <c r="S2249" i="4"/>
  <c r="T2249" i="4" a="1"/>
  <c r="T2249" i="4"/>
  <c r="U2249" i="4" a="1"/>
  <c r="U2249" i="4"/>
  <c r="F2250" i="4"/>
  <c r="G2250" i="4"/>
  <c r="H2250" i="4"/>
  <c r="L2250" i="4"/>
  <c r="N2250" i="4" a="1"/>
  <c r="N2250" i="4"/>
  <c r="M2250" i="4"/>
  <c r="R2250" i="4"/>
  <c r="S2250" i="4" a="1"/>
  <c r="S2250" i="4"/>
  <c r="T2250" i="4" a="1"/>
  <c r="T2250" i="4"/>
  <c r="U2250" i="4" a="1"/>
  <c r="U2250" i="4"/>
  <c r="F2251" i="4"/>
  <c r="G2251" i="4"/>
  <c r="H2251" i="4"/>
  <c r="L2251" i="4"/>
  <c r="N2251" i="4" a="1"/>
  <c r="N2251" i="4"/>
  <c r="M2251" i="4"/>
  <c r="R2251" i="4"/>
  <c r="S2251" i="4" a="1"/>
  <c r="S2251" i="4"/>
  <c r="T2251" i="4" a="1"/>
  <c r="T2251" i="4"/>
  <c r="U2251" i="4" a="1"/>
  <c r="U2251" i="4"/>
  <c r="F2252" i="4"/>
  <c r="G2252" i="4"/>
  <c r="H2252" i="4"/>
  <c r="L2252" i="4"/>
  <c r="N2252" i="4" a="1"/>
  <c r="N2252" i="4"/>
  <c r="M2252" i="4"/>
  <c r="R2252" i="4"/>
  <c r="S2252" i="4" a="1"/>
  <c r="S2252" i="4"/>
  <c r="T2252" i="4" a="1"/>
  <c r="T2252" i="4"/>
  <c r="U2252" i="4" a="1"/>
  <c r="U2252" i="4"/>
  <c r="F2253" i="4"/>
  <c r="G2253" i="4"/>
  <c r="H2253" i="4"/>
  <c r="L2253" i="4"/>
  <c r="N2253" i="4" a="1"/>
  <c r="N2253" i="4"/>
  <c r="M2253" i="4"/>
  <c r="R2253" i="4"/>
  <c r="S2253" i="4" a="1"/>
  <c r="S2253" i="4"/>
  <c r="T2253" i="4" a="1"/>
  <c r="T2253" i="4"/>
  <c r="U2253" i="4" a="1"/>
  <c r="U2253" i="4"/>
  <c r="F2254" i="4"/>
  <c r="G2254" i="4"/>
  <c r="H2254" i="4"/>
  <c r="L2254" i="4"/>
  <c r="N2254" i="4" a="1"/>
  <c r="N2254" i="4"/>
  <c r="M2254" i="4"/>
  <c r="R2254" i="4"/>
  <c r="S2254" i="4" a="1"/>
  <c r="S2254" i="4"/>
  <c r="T2254" i="4" a="1"/>
  <c r="T2254" i="4"/>
  <c r="U2254" i="4" a="1"/>
  <c r="U2254" i="4"/>
  <c r="F2255" i="4"/>
  <c r="G2255" i="4"/>
  <c r="H2255" i="4"/>
  <c r="L2255" i="4"/>
  <c r="N2255" i="4" a="1"/>
  <c r="N2255" i="4"/>
  <c r="M2255" i="4"/>
  <c r="R2255" i="4"/>
  <c r="S2255" i="4" a="1"/>
  <c r="S2255" i="4"/>
  <c r="T2255" i="4" a="1"/>
  <c r="T2255" i="4"/>
  <c r="U2255" i="4" a="1"/>
  <c r="U2255" i="4"/>
  <c r="F2256" i="4"/>
  <c r="G2256" i="4"/>
  <c r="H2256" i="4"/>
  <c r="L2256" i="4"/>
  <c r="N2256" i="4" a="1"/>
  <c r="N2256" i="4"/>
  <c r="M2256" i="4"/>
  <c r="R2256" i="4"/>
  <c r="S2256" i="4" a="1"/>
  <c r="S2256" i="4"/>
  <c r="T2256" i="4" a="1"/>
  <c r="T2256" i="4"/>
  <c r="U2256" i="4" a="1"/>
  <c r="U2256" i="4"/>
  <c r="F2257" i="4"/>
  <c r="G2257" i="4"/>
  <c r="H2257" i="4"/>
  <c r="L2257" i="4"/>
  <c r="N2257" i="4" a="1"/>
  <c r="N2257" i="4"/>
  <c r="M2257" i="4"/>
  <c r="R2257" i="4"/>
  <c r="S2257" i="4" a="1"/>
  <c r="S2257" i="4"/>
  <c r="T2257" i="4" a="1"/>
  <c r="T2257" i="4"/>
  <c r="U2257" i="4" a="1"/>
  <c r="U2257" i="4"/>
  <c r="F2258" i="4"/>
  <c r="G2258" i="4"/>
  <c r="H2258" i="4"/>
  <c r="L2258" i="4"/>
  <c r="N2258" i="4" a="1"/>
  <c r="N2258" i="4"/>
  <c r="O2258" i="4"/>
  <c r="M2258" i="4"/>
  <c r="R2258" i="4"/>
  <c r="S2258" i="4" a="1"/>
  <c r="S2258" i="4"/>
  <c r="T2258" i="4" a="1"/>
  <c r="T2258" i="4"/>
  <c r="U2258" i="4" a="1"/>
  <c r="U2258" i="4"/>
  <c r="F2259" i="4"/>
  <c r="G2259" i="4"/>
  <c r="H2259" i="4"/>
  <c r="L2259" i="4"/>
  <c r="N2259" i="4" a="1"/>
  <c r="N2259" i="4"/>
  <c r="M2259" i="4"/>
  <c r="R2259" i="4"/>
  <c r="S2259" i="4" a="1"/>
  <c r="S2259" i="4"/>
  <c r="T2259" i="4" a="1"/>
  <c r="T2259" i="4"/>
  <c r="U2259" i="4" a="1"/>
  <c r="U2259" i="4"/>
  <c r="F2260" i="4"/>
  <c r="G2260" i="4"/>
  <c r="H2260" i="4"/>
  <c r="L2260" i="4"/>
  <c r="N2260" i="4" a="1"/>
  <c r="N2260" i="4"/>
  <c r="M2260" i="4"/>
  <c r="R2260" i="4"/>
  <c r="S2260" i="4" a="1"/>
  <c r="S2260" i="4"/>
  <c r="T2260" i="4" a="1"/>
  <c r="T2260" i="4"/>
  <c r="U2260" i="4" a="1"/>
  <c r="U2260" i="4"/>
  <c r="F2261" i="4"/>
  <c r="G2261" i="4"/>
  <c r="H2261" i="4"/>
  <c r="L2261" i="4"/>
  <c r="N2261" i="4" a="1"/>
  <c r="N2261" i="4"/>
  <c r="M2261" i="4"/>
  <c r="R2261" i="4"/>
  <c r="S2261" i="4" a="1"/>
  <c r="S2261" i="4"/>
  <c r="T2261" i="4" a="1"/>
  <c r="T2261" i="4"/>
  <c r="U2261" i="4" a="1"/>
  <c r="U2261" i="4"/>
  <c r="F2262" i="4"/>
  <c r="G2262" i="4"/>
  <c r="H2262" i="4"/>
  <c r="L2262" i="4"/>
  <c r="N2262" i="4" a="1"/>
  <c r="N2262" i="4"/>
  <c r="O2262" i="4"/>
  <c r="M2262" i="4"/>
  <c r="R2262" i="4"/>
  <c r="S2262" i="4" a="1"/>
  <c r="S2262" i="4"/>
  <c r="T2262" i="4" a="1"/>
  <c r="T2262" i="4"/>
  <c r="U2262" i="4" a="1"/>
  <c r="U2262" i="4"/>
  <c r="F2263" i="4"/>
  <c r="G2263" i="4"/>
  <c r="H2263" i="4"/>
  <c r="L2263" i="4"/>
  <c r="N2263" i="4" a="1"/>
  <c r="N2263" i="4"/>
  <c r="M2263" i="4"/>
  <c r="R2263" i="4"/>
  <c r="S2263" i="4" a="1"/>
  <c r="S2263" i="4"/>
  <c r="T2263" i="4" a="1"/>
  <c r="T2263" i="4"/>
  <c r="U2263" i="4" a="1"/>
  <c r="U2263" i="4"/>
  <c r="F2264" i="4"/>
  <c r="G2264" i="4"/>
  <c r="H2264" i="4"/>
  <c r="L2264" i="4"/>
  <c r="N2264" i="4" a="1"/>
  <c r="N2264" i="4"/>
  <c r="M2264" i="4"/>
  <c r="R2264" i="4"/>
  <c r="S2264" i="4" a="1"/>
  <c r="S2264" i="4"/>
  <c r="T2264" i="4" a="1"/>
  <c r="T2264" i="4"/>
  <c r="U2264" i="4" a="1"/>
  <c r="U2264" i="4"/>
  <c r="F2265" i="4"/>
  <c r="G2265" i="4"/>
  <c r="H2265" i="4"/>
  <c r="L2265" i="4"/>
  <c r="N2265" i="4" a="1"/>
  <c r="N2265" i="4"/>
  <c r="M2265" i="4"/>
  <c r="R2265" i="4"/>
  <c r="S2265" i="4" a="1"/>
  <c r="S2265" i="4"/>
  <c r="T2265" i="4" a="1"/>
  <c r="T2265" i="4"/>
  <c r="U2265" i="4" a="1"/>
  <c r="U2265" i="4"/>
  <c r="F2266" i="4"/>
  <c r="G2266" i="4"/>
  <c r="H2266" i="4"/>
  <c r="L2266" i="4"/>
  <c r="N2266" i="4" a="1"/>
  <c r="N2266" i="4"/>
  <c r="O2266" i="4"/>
  <c r="M2266" i="4"/>
  <c r="R2266" i="4"/>
  <c r="S2266" i="4" a="1"/>
  <c r="S2266" i="4"/>
  <c r="T2266" i="4" a="1"/>
  <c r="T2266" i="4"/>
  <c r="U2266" i="4" a="1"/>
  <c r="U2266" i="4"/>
  <c r="F2267" i="4"/>
  <c r="G2267" i="4"/>
  <c r="H2267" i="4"/>
  <c r="L2267" i="4"/>
  <c r="N2267" i="4" a="1"/>
  <c r="N2267" i="4"/>
  <c r="M2267" i="4"/>
  <c r="R2267" i="4"/>
  <c r="S2267" i="4" a="1"/>
  <c r="S2267" i="4"/>
  <c r="T2267" i="4" a="1"/>
  <c r="T2267" i="4"/>
  <c r="U2267" i="4" a="1"/>
  <c r="U2267" i="4"/>
  <c r="F2268" i="4"/>
  <c r="G2268" i="4"/>
  <c r="H2268" i="4"/>
  <c r="L2268" i="4"/>
  <c r="N2268" i="4" a="1"/>
  <c r="N2268" i="4"/>
  <c r="M2268" i="4"/>
  <c r="R2268" i="4"/>
  <c r="S2268" i="4" a="1"/>
  <c r="S2268" i="4"/>
  <c r="T2268" i="4" a="1"/>
  <c r="T2268" i="4"/>
  <c r="U2268" i="4" a="1"/>
  <c r="U2268" i="4"/>
  <c r="F2269" i="4"/>
  <c r="G2269" i="4"/>
  <c r="H2269" i="4"/>
  <c r="L2269" i="4"/>
  <c r="N2269" i="4" a="1"/>
  <c r="N2269" i="4"/>
  <c r="M2269" i="4"/>
  <c r="R2269" i="4"/>
  <c r="S2269" i="4" a="1"/>
  <c r="S2269" i="4"/>
  <c r="T2269" i="4" a="1"/>
  <c r="T2269" i="4"/>
  <c r="U2269" i="4" a="1"/>
  <c r="U2269" i="4"/>
  <c r="F2270" i="4"/>
  <c r="G2270" i="4"/>
  <c r="H2270" i="4"/>
  <c r="L2270" i="4"/>
  <c r="N2270" i="4" a="1"/>
  <c r="N2270" i="4"/>
  <c r="O2270" i="4"/>
  <c r="M2270" i="4"/>
  <c r="R2270" i="4"/>
  <c r="S2270" i="4" a="1"/>
  <c r="S2270" i="4"/>
  <c r="T2270" i="4" a="1"/>
  <c r="T2270" i="4"/>
  <c r="U2270" i="4" a="1"/>
  <c r="U2270" i="4"/>
  <c r="F2271" i="4"/>
  <c r="G2271" i="4"/>
  <c r="H2271" i="4"/>
  <c r="L2271" i="4"/>
  <c r="N2271" i="4" a="1"/>
  <c r="N2271" i="4"/>
  <c r="M2271" i="4"/>
  <c r="R2271" i="4"/>
  <c r="S2271" i="4" a="1"/>
  <c r="S2271" i="4"/>
  <c r="T2271" i="4" a="1"/>
  <c r="T2271" i="4"/>
  <c r="U2271" i="4" a="1"/>
  <c r="U2271" i="4"/>
  <c r="F2272" i="4"/>
  <c r="G2272" i="4"/>
  <c r="H2272" i="4"/>
  <c r="L2272" i="4"/>
  <c r="N2272" i="4" a="1"/>
  <c r="N2272" i="4"/>
  <c r="M2272" i="4"/>
  <c r="R2272" i="4"/>
  <c r="S2272" i="4" a="1"/>
  <c r="S2272" i="4"/>
  <c r="T2272" i="4" a="1"/>
  <c r="T2272" i="4"/>
  <c r="U2272" i="4" a="1"/>
  <c r="U2272" i="4"/>
  <c r="F2273" i="4"/>
  <c r="G2273" i="4"/>
  <c r="H2273" i="4"/>
  <c r="L2273" i="4"/>
  <c r="N2273" i="4" a="1"/>
  <c r="N2273" i="4"/>
  <c r="M2273" i="4"/>
  <c r="R2273" i="4"/>
  <c r="S2273" i="4" a="1"/>
  <c r="S2273" i="4"/>
  <c r="T2273" i="4" a="1"/>
  <c r="T2273" i="4"/>
  <c r="U2273" i="4" a="1"/>
  <c r="U2273" i="4"/>
  <c r="F2274" i="4"/>
  <c r="G2274" i="4"/>
  <c r="H2274" i="4"/>
  <c r="L2274" i="4"/>
  <c r="N2274" i="4" a="1"/>
  <c r="N2274" i="4"/>
  <c r="O2274" i="4"/>
  <c r="M2274" i="4"/>
  <c r="R2274" i="4"/>
  <c r="S2274" i="4" a="1"/>
  <c r="S2274" i="4"/>
  <c r="T2274" i="4" a="1"/>
  <c r="T2274" i="4"/>
  <c r="U2274" i="4" a="1"/>
  <c r="U2274" i="4"/>
  <c r="F2275" i="4"/>
  <c r="G2275" i="4"/>
  <c r="H2275" i="4"/>
  <c r="L2275" i="4"/>
  <c r="N2275" i="4" a="1"/>
  <c r="N2275" i="4"/>
  <c r="O2275" i="4"/>
  <c r="M2275" i="4"/>
  <c r="R2275" i="4"/>
  <c r="S2275" i="4" a="1"/>
  <c r="S2275" i="4"/>
  <c r="T2275" i="4" a="1"/>
  <c r="T2275" i="4"/>
  <c r="U2275" i="4" a="1"/>
  <c r="U2275" i="4"/>
  <c r="F2276" i="4"/>
  <c r="G2276" i="4"/>
  <c r="H2276" i="4"/>
  <c r="L2276" i="4"/>
  <c r="N2276" i="4" a="1"/>
  <c r="N2276" i="4"/>
  <c r="O2276" i="4"/>
  <c r="M2276" i="4"/>
  <c r="R2276" i="4"/>
  <c r="S2276" i="4" a="1"/>
  <c r="S2276" i="4"/>
  <c r="T2276" i="4" a="1"/>
  <c r="T2276" i="4"/>
  <c r="U2276" i="4" a="1"/>
  <c r="U2276" i="4"/>
  <c r="F2277" i="4"/>
  <c r="G2277" i="4"/>
  <c r="H2277" i="4"/>
  <c r="L2277" i="4"/>
  <c r="N2277" i="4" a="1"/>
  <c r="N2277" i="4"/>
  <c r="M2277" i="4"/>
  <c r="R2277" i="4"/>
  <c r="S2277" i="4" a="1"/>
  <c r="S2277" i="4"/>
  <c r="T2277" i="4" a="1"/>
  <c r="T2277" i="4"/>
  <c r="U2277" i="4" a="1"/>
  <c r="U2277" i="4"/>
  <c r="F2278" i="4"/>
  <c r="G2278" i="4"/>
  <c r="H2278" i="4"/>
  <c r="L2278" i="4"/>
  <c r="N2278" i="4" a="1"/>
  <c r="N2278" i="4"/>
  <c r="P2278" i="4"/>
  <c r="Q2278" i="4"/>
  <c r="M2278" i="4"/>
  <c r="R2278" i="4"/>
  <c r="S2278" i="4" a="1"/>
  <c r="S2278" i="4"/>
  <c r="T2278" i="4" a="1"/>
  <c r="T2278" i="4"/>
  <c r="U2278" i="4" a="1"/>
  <c r="U2278" i="4"/>
  <c r="F2279" i="4"/>
  <c r="G2279" i="4"/>
  <c r="H2279" i="4"/>
  <c r="L2279" i="4"/>
  <c r="N2279" i="4" a="1"/>
  <c r="N2279" i="4"/>
  <c r="M2279" i="4"/>
  <c r="R2279" i="4"/>
  <c r="S2279" i="4" a="1"/>
  <c r="S2279" i="4"/>
  <c r="T2279" i="4" a="1"/>
  <c r="T2279" i="4"/>
  <c r="U2279" i="4" a="1"/>
  <c r="U2279" i="4"/>
  <c r="F2280" i="4"/>
  <c r="G2280" i="4"/>
  <c r="H2280" i="4"/>
  <c r="L2280" i="4"/>
  <c r="N2280" i="4" a="1"/>
  <c r="N2280" i="4"/>
  <c r="M2280" i="4"/>
  <c r="R2280" i="4"/>
  <c r="S2280" i="4" a="1"/>
  <c r="S2280" i="4"/>
  <c r="T2280" i="4" a="1"/>
  <c r="T2280" i="4"/>
  <c r="U2280" i="4" a="1"/>
  <c r="U2280" i="4"/>
  <c r="F2281" i="4"/>
  <c r="G2281" i="4"/>
  <c r="H2281" i="4"/>
  <c r="L2281" i="4"/>
  <c r="N2281" i="4" a="1"/>
  <c r="N2281" i="4"/>
  <c r="M2281" i="4"/>
  <c r="R2281" i="4"/>
  <c r="S2281" i="4" a="1"/>
  <c r="S2281" i="4"/>
  <c r="T2281" i="4" a="1"/>
  <c r="T2281" i="4"/>
  <c r="U2281" i="4" a="1"/>
  <c r="U2281" i="4"/>
  <c r="F2282" i="4"/>
  <c r="G2282" i="4"/>
  <c r="H2282" i="4"/>
  <c r="L2282" i="4"/>
  <c r="N2282" i="4" a="1"/>
  <c r="N2282" i="4"/>
  <c r="M2282" i="4"/>
  <c r="R2282" i="4"/>
  <c r="S2282" i="4" a="1"/>
  <c r="S2282" i="4"/>
  <c r="T2282" i="4" a="1"/>
  <c r="T2282" i="4"/>
  <c r="U2282" i="4" a="1"/>
  <c r="U2282" i="4"/>
  <c r="F2283" i="4"/>
  <c r="G2283" i="4"/>
  <c r="H2283" i="4"/>
  <c r="L2283" i="4"/>
  <c r="N2283" i="4" a="1"/>
  <c r="N2283" i="4"/>
  <c r="M2283" i="4"/>
  <c r="R2283" i="4"/>
  <c r="S2283" i="4" a="1"/>
  <c r="S2283" i="4"/>
  <c r="T2283" i="4" a="1"/>
  <c r="T2283" i="4"/>
  <c r="U2283" i="4" a="1"/>
  <c r="U2283" i="4"/>
  <c r="F2284" i="4"/>
  <c r="G2284" i="4"/>
  <c r="H2284" i="4"/>
  <c r="L2284" i="4"/>
  <c r="N2284" i="4" a="1"/>
  <c r="N2284" i="4"/>
  <c r="M2284" i="4"/>
  <c r="R2284" i="4"/>
  <c r="S2284" i="4" a="1"/>
  <c r="S2284" i="4"/>
  <c r="T2284" i="4" a="1"/>
  <c r="T2284" i="4"/>
  <c r="U2284" i="4" a="1"/>
  <c r="U2284" i="4"/>
  <c r="F2285" i="4"/>
  <c r="G2285" i="4"/>
  <c r="H2285" i="4"/>
  <c r="L2285" i="4"/>
  <c r="N2285" i="4" a="1"/>
  <c r="N2285" i="4"/>
  <c r="O2285" i="4"/>
  <c r="M2285" i="4"/>
  <c r="R2285" i="4"/>
  <c r="S2285" i="4" a="1"/>
  <c r="S2285" i="4"/>
  <c r="T2285" i="4" a="1"/>
  <c r="T2285" i="4"/>
  <c r="U2285" i="4" a="1"/>
  <c r="U2285" i="4"/>
  <c r="F2286" i="4"/>
  <c r="G2286" i="4"/>
  <c r="H2286" i="4"/>
  <c r="L2286" i="4"/>
  <c r="N2286" i="4" a="1"/>
  <c r="N2286" i="4"/>
  <c r="O2286" i="4"/>
  <c r="M2286" i="4"/>
  <c r="R2286" i="4"/>
  <c r="S2286" i="4" a="1"/>
  <c r="S2286" i="4"/>
  <c r="T2286" i="4" a="1"/>
  <c r="T2286" i="4"/>
  <c r="U2286" i="4" a="1"/>
  <c r="U2286" i="4"/>
  <c r="F2287" i="4"/>
  <c r="G2287" i="4"/>
  <c r="H2287" i="4"/>
  <c r="L2287" i="4"/>
  <c r="N2287" i="4" a="1"/>
  <c r="N2287" i="4"/>
  <c r="M2287" i="4"/>
  <c r="R2287" i="4"/>
  <c r="S2287" i="4" a="1"/>
  <c r="S2287" i="4"/>
  <c r="T2287" i="4" a="1"/>
  <c r="T2287" i="4"/>
  <c r="U2287" i="4" a="1"/>
  <c r="U2287" i="4"/>
  <c r="F2288" i="4"/>
  <c r="G2288" i="4"/>
  <c r="H2288" i="4"/>
  <c r="L2288" i="4"/>
  <c r="N2288" i="4" a="1"/>
  <c r="N2288" i="4"/>
  <c r="M2288" i="4"/>
  <c r="R2288" i="4"/>
  <c r="S2288" i="4" a="1"/>
  <c r="S2288" i="4"/>
  <c r="T2288" i="4" a="1"/>
  <c r="T2288" i="4"/>
  <c r="U2288" i="4" a="1"/>
  <c r="U2288" i="4"/>
  <c r="F2289" i="4"/>
  <c r="G2289" i="4"/>
  <c r="H2289" i="4"/>
  <c r="L2289" i="4"/>
  <c r="N2289" i="4" a="1"/>
  <c r="N2289" i="4"/>
  <c r="O2289" i="4"/>
  <c r="M2289" i="4"/>
  <c r="R2289" i="4"/>
  <c r="S2289" i="4" a="1"/>
  <c r="S2289" i="4"/>
  <c r="T2289" i="4" a="1"/>
  <c r="T2289" i="4"/>
  <c r="U2289" i="4" a="1"/>
  <c r="U2289" i="4"/>
  <c r="F2290" i="4"/>
  <c r="G2290" i="4"/>
  <c r="H2290" i="4"/>
  <c r="L2290" i="4"/>
  <c r="N2290" i="4" a="1"/>
  <c r="N2290" i="4"/>
  <c r="O2290" i="4"/>
  <c r="M2290" i="4"/>
  <c r="R2290" i="4"/>
  <c r="S2290" i="4" a="1"/>
  <c r="S2290" i="4"/>
  <c r="T2290" i="4" a="1"/>
  <c r="T2290" i="4"/>
  <c r="U2290" i="4" a="1"/>
  <c r="U2290" i="4"/>
  <c r="F2291" i="4"/>
  <c r="G2291" i="4"/>
  <c r="H2291" i="4"/>
  <c r="L2291" i="4"/>
  <c r="N2291" i="4" a="1"/>
  <c r="N2291" i="4"/>
  <c r="M2291" i="4"/>
  <c r="R2291" i="4"/>
  <c r="S2291" i="4" a="1"/>
  <c r="S2291" i="4"/>
  <c r="T2291" i="4" a="1"/>
  <c r="T2291" i="4"/>
  <c r="U2291" i="4" a="1"/>
  <c r="U2291" i="4"/>
  <c r="F2292" i="4"/>
  <c r="G2292" i="4"/>
  <c r="H2292" i="4"/>
  <c r="L2292" i="4"/>
  <c r="N2292" i="4" a="1"/>
  <c r="N2292" i="4"/>
  <c r="P2292" i="4"/>
  <c r="Q2292" i="4"/>
  <c r="M2292" i="4"/>
  <c r="R2292" i="4"/>
  <c r="S2292" i="4" a="1"/>
  <c r="S2292" i="4"/>
  <c r="T2292" i="4" a="1"/>
  <c r="T2292" i="4"/>
  <c r="U2292" i="4" a="1"/>
  <c r="U2292" i="4"/>
  <c r="F2293" i="4"/>
  <c r="G2293" i="4"/>
  <c r="H2293" i="4"/>
  <c r="L2293" i="4"/>
  <c r="N2293" i="4" a="1"/>
  <c r="N2293" i="4"/>
  <c r="M2293" i="4"/>
  <c r="R2293" i="4"/>
  <c r="S2293" i="4" a="1"/>
  <c r="S2293" i="4"/>
  <c r="T2293" i="4" a="1"/>
  <c r="T2293" i="4"/>
  <c r="U2293" i="4" a="1"/>
  <c r="U2293" i="4"/>
  <c r="F2294" i="4"/>
  <c r="G2294" i="4"/>
  <c r="H2294" i="4"/>
  <c r="L2294" i="4"/>
  <c r="N2294" i="4" a="1"/>
  <c r="N2294" i="4"/>
  <c r="M2294" i="4"/>
  <c r="R2294" i="4"/>
  <c r="S2294" i="4" a="1"/>
  <c r="S2294" i="4"/>
  <c r="T2294" i="4" a="1"/>
  <c r="T2294" i="4"/>
  <c r="U2294" i="4" a="1"/>
  <c r="U2294" i="4"/>
  <c r="F2295" i="4"/>
  <c r="G2295" i="4"/>
  <c r="H2295" i="4"/>
  <c r="L2295" i="4"/>
  <c r="N2295" i="4" a="1"/>
  <c r="N2295" i="4"/>
  <c r="M2295" i="4"/>
  <c r="R2295" i="4"/>
  <c r="S2295" i="4" a="1"/>
  <c r="S2295" i="4"/>
  <c r="T2295" i="4" a="1"/>
  <c r="T2295" i="4"/>
  <c r="U2295" i="4" a="1"/>
  <c r="U2295" i="4"/>
  <c r="F2296" i="4"/>
  <c r="G2296" i="4"/>
  <c r="H2296" i="4"/>
  <c r="L2296" i="4"/>
  <c r="N2296" i="4" a="1"/>
  <c r="N2296" i="4"/>
  <c r="M2296" i="4"/>
  <c r="R2296" i="4"/>
  <c r="S2296" i="4" a="1"/>
  <c r="S2296" i="4"/>
  <c r="T2296" i="4" a="1"/>
  <c r="T2296" i="4"/>
  <c r="U2296" i="4" a="1"/>
  <c r="U2296" i="4"/>
  <c r="F2297" i="4"/>
  <c r="G2297" i="4"/>
  <c r="H2297" i="4"/>
  <c r="L2297" i="4"/>
  <c r="N2297" i="4" a="1"/>
  <c r="N2297" i="4"/>
  <c r="M2297" i="4"/>
  <c r="R2297" i="4"/>
  <c r="S2297" i="4" a="1"/>
  <c r="S2297" i="4"/>
  <c r="T2297" i="4" a="1"/>
  <c r="T2297" i="4"/>
  <c r="U2297" i="4" a="1"/>
  <c r="U2297" i="4"/>
  <c r="F2298" i="4"/>
  <c r="G2298" i="4"/>
  <c r="H2298" i="4"/>
  <c r="L2298" i="4"/>
  <c r="N2298" i="4" a="1"/>
  <c r="N2298" i="4"/>
  <c r="M2298" i="4"/>
  <c r="R2298" i="4"/>
  <c r="S2298" i="4" a="1"/>
  <c r="S2298" i="4"/>
  <c r="T2298" i="4" a="1"/>
  <c r="T2298" i="4"/>
  <c r="U2298" i="4" a="1"/>
  <c r="U2298" i="4"/>
  <c r="F2299" i="4"/>
  <c r="G2299" i="4"/>
  <c r="H2299" i="4"/>
  <c r="L2299" i="4"/>
  <c r="N2299" i="4" a="1"/>
  <c r="N2299" i="4"/>
  <c r="M2299" i="4"/>
  <c r="R2299" i="4"/>
  <c r="S2299" i="4" a="1"/>
  <c r="S2299" i="4"/>
  <c r="T2299" i="4" a="1"/>
  <c r="T2299" i="4"/>
  <c r="U2299" i="4" a="1"/>
  <c r="U2299" i="4"/>
  <c r="F2300" i="4"/>
  <c r="G2300" i="4"/>
  <c r="H2300" i="4"/>
  <c r="L2300" i="4"/>
  <c r="N2300" i="4" a="1"/>
  <c r="N2300" i="4"/>
  <c r="O2300" i="4"/>
  <c r="M2300" i="4"/>
  <c r="R2300" i="4"/>
  <c r="S2300" i="4" a="1"/>
  <c r="S2300" i="4"/>
  <c r="T2300" i="4" a="1"/>
  <c r="T2300" i="4"/>
  <c r="U2300" i="4" a="1"/>
  <c r="U2300" i="4"/>
  <c r="F2301" i="4"/>
  <c r="G2301" i="4"/>
  <c r="H2301" i="4"/>
  <c r="L2301" i="4"/>
  <c r="N2301" i="4" a="1"/>
  <c r="N2301" i="4"/>
  <c r="O2301" i="4"/>
  <c r="M2301" i="4"/>
  <c r="R2301" i="4"/>
  <c r="S2301" i="4" a="1"/>
  <c r="S2301" i="4"/>
  <c r="T2301" i="4" a="1"/>
  <c r="T2301" i="4"/>
  <c r="U2301" i="4" a="1"/>
  <c r="U2301" i="4"/>
  <c r="F2302" i="4"/>
  <c r="G2302" i="4"/>
  <c r="H2302" i="4"/>
  <c r="L2302" i="4"/>
  <c r="N2302" i="4" a="1"/>
  <c r="N2302" i="4"/>
  <c r="M2302" i="4"/>
  <c r="R2302" i="4"/>
  <c r="S2302" i="4" a="1"/>
  <c r="S2302" i="4"/>
  <c r="T2302" i="4" a="1"/>
  <c r="T2302" i="4"/>
  <c r="U2302" i="4" a="1"/>
  <c r="U2302" i="4"/>
  <c r="F2303" i="4"/>
  <c r="G2303" i="4"/>
  <c r="H2303" i="4"/>
  <c r="L2303" i="4"/>
  <c r="N2303" i="4" a="1"/>
  <c r="N2303" i="4"/>
  <c r="M2303" i="4"/>
  <c r="R2303" i="4"/>
  <c r="S2303" i="4" a="1"/>
  <c r="S2303" i="4"/>
  <c r="T2303" i="4" a="1"/>
  <c r="T2303" i="4"/>
  <c r="U2303" i="4" a="1"/>
  <c r="U2303" i="4"/>
  <c r="F2304" i="4"/>
  <c r="G2304" i="4"/>
  <c r="H2304" i="4"/>
  <c r="L2304" i="4"/>
  <c r="N2304" i="4" a="1"/>
  <c r="N2304" i="4"/>
  <c r="P2304" i="4"/>
  <c r="Q2304" i="4"/>
  <c r="M2304" i="4"/>
  <c r="R2304" i="4"/>
  <c r="S2304" i="4" a="1"/>
  <c r="S2304" i="4"/>
  <c r="T2304" i="4" a="1"/>
  <c r="T2304" i="4"/>
  <c r="U2304" i="4" a="1"/>
  <c r="U2304" i="4"/>
  <c r="F2305" i="4"/>
  <c r="G2305" i="4"/>
  <c r="H2305" i="4"/>
  <c r="L2305" i="4"/>
  <c r="N2305" i="4" a="1"/>
  <c r="N2305" i="4"/>
  <c r="M2305" i="4"/>
  <c r="R2305" i="4"/>
  <c r="S2305" i="4" a="1"/>
  <c r="S2305" i="4"/>
  <c r="T2305" i="4" a="1"/>
  <c r="T2305" i="4"/>
  <c r="U2305" i="4" a="1"/>
  <c r="U2305" i="4"/>
  <c r="F2306" i="4"/>
  <c r="G2306" i="4"/>
  <c r="H2306" i="4"/>
  <c r="L2306" i="4"/>
  <c r="N2306" i="4" a="1"/>
  <c r="N2306" i="4"/>
  <c r="O2306" i="4"/>
  <c r="M2306" i="4"/>
  <c r="R2306" i="4"/>
  <c r="S2306" i="4" a="1"/>
  <c r="S2306" i="4"/>
  <c r="T2306" i="4" a="1"/>
  <c r="T2306" i="4"/>
  <c r="U2306" i="4" a="1"/>
  <c r="U2306" i="4"/>
  <c r="F2307" i="4"/>
  <c r="G2307" i="4"/>
  <c r="H2307" i="4"/>
  <c r="L2307" i="4"/>
  <c r="N2307" i="4" a="1"/>
  <c r="N2307" i="4"/>
  <c r="M2307" i="4"/>
  <c r="R2307" i="4"/>
  <c r="S2307" i="4" a="1"/>
  <c r="S2307" i="4"/>
  <c r="T2307" i="4" a="1"/>
  <c r="T2307" i="4"/>
  <c r="U2307" i="4" a="1"/>
  <c r="U2307" i="4"/>
  <c r="F2308" i="4"/>
  <c r="G2308" i="4"/>
  <c r="H2308" i="4"/>
  <c r="L2308" i="4"/>
  <c r="N2308" i="4" a="1"/>
  <c r="N2308" i="4"/>
  <c r="M2308" i="4"/>
  <c r="R2308" i="4"/>
  <c r="S2308" i="4" a="1"/>
  <c r="S2308" i="4"/>
  <c r="T2308" i="4" a="1"/>
  <c r="T2308" i="4"/>
  <c r="U2308" i="4" a="1"/>
  <c r="U2308" i="4"/>
  <c r="F2309" i="4"/>
  <c r="G2309" i="4"/>
  <c r="H2309" i="4"/>
  <c r="L2309" i="4"/>
  <c r="N2309" i="4" a="1"/>
  <c r="N2309" i="4"/>
  <c r="M2309" i="4"/>
  <c r="R2309" i="4"/>
  <c r="S2309" i="4" a="1"/>
  <c r="S2309" i="4"/>
  <c r="T2309" i="4" a="1"/>
  <c r="T2309" i="4"/>
  <c r="U2309" i="4" a="1"/>
  <c r="U2309" i="4"/>
  <c r="F2310" i="4"/>
  <c r="G2310" i="4"/>
  <c r="H2310" i="4"/>
  <c r="L2310" i="4"/>
  <c r="N2310" i="4" a="1"/>
  <c r="N2310" i="4"/>
  <c r="O2310" i="4"/>
  <c r="M2310" i="4"/>
  <c r="R2310" i="4"/>
  <c r="S2310" i="4" a="1"/>
  <c r="S2310" i="4"/>
  <c r="T2310" i="4" a="1"/>
  <c r="T2310" i="4"/>
  <c r="U2310" i="4" a="1"/>
  <c r="U2310" i="4"/>
  <c r="F2311" i="4"/>
  <c r="G2311" i="4"/>
  <c r="H2311" i="4"/>
  <c r="L2311" i="4"/>
  <c r="N2311" i="4" a="1"/>
  <c r="N2311" i="4"/>
  <c r="M2311" i="4"/>
  <c r="R2311" i="4"/>
  <c r="S2311" i="4" a="1"/>
  <c r="S2311" i="4"/>
  <c r="T2311" i="4" a="1"/>
  <c r="T2311" i="4"/>
  <c r="U2311" i="4" a="1"/>
  <c r="U2311" i="4"/>
  <c r="F2312" i="4"/>
  <c r="G2312" i="4"/>
  <c r="H2312" i="4"/>
  <c r="L2312" i="4"/>
  <c r="N2312" i="4" a="1"/>
  <c r="N2312" i="4"/>
  <c r="M2312" i="4"/>
  <c r="R2312" i="4"/>
  <c r="S2312" i="4" a="1"/>
  <c r="S2312" i="4"/>
  <c r="T2312" i="4" a="1"/>
  <c r="T2312" i="4"/>
  <c r="U2312" i="4" a="1"/>
  <c r="U2312" i="4"/>
  <c r="F2313" i="4"/>
  <c r="G2313" i="4"/>
  <c r="H2313" i="4"/>
  <c r="L2313" i="4"/>
  <c r="N2313" i="4" a="1"/>
  <c r="N2313" i="4"/>
  <c r="O2313" i="4"/>
  <c r="M2313" i="4"/>
  <c r="R2313" i="4"/>
  <c r="S2313" i="4" a="1"/>
  <c r="S2313" i="4"/>
  <c r="T2313" i="4" a="1"/>
  <c r="T2313" i="4"/>
  <c r="U2313" i="4" a="1"/>
  <c r="U2313" i="4"/>
  <c r="F2314" i="4"/>
  <c r="G2314" i="4"/>
  <c r="H2314" i="4"/>
  <c r="L2314" i="4"/>
  <c r="N2314" i="4" a="1"/>
  <c r="N2314" i="4"/>
  <c r="O2314" i="4"/>
  <c r="M2314" i="4"/>
  <c r="R2314" i="4"/>
  <c r="S2314" i="4" a="1"/>
  <c r="S2314" i="4"/>
  <c r="T2314" i="4" a="1"/>
  <c r="T2314" i="4"/>
  <c r="U2314" i="4" a="1"/>
  <c r="U2314" i="4"/>
  <c r="F2315" i="4"/>
  <c r="G2315" i="4"/>
  <c r="H2315" i="4"/>
  <c r="L2315" i="4"/>
  <c r="N2315" i="4" a="1"/>
  <c r="N2315" i="4"/>
  <c r="M2315" i="4"/>
  <c r="R2315" i="4"/>
  <c r="S2315" i="4" a="1"/>
  <c r="S2315" i="4"/>
  <c r="T2315" i="4" a="1"/>
  <c r="T2315" i="4"/>
  <c r="U2315" i="4" a="1"/>
  <c r="U2315" i="4"/>
  <c r="F2316" i="4"/>
  <c r="G2316" i="4"/>
  <c r="H2316" i="4"/>
  <c r="L2316" i="4"/>
  <c r="N2316" i="4" a="1"/>
  <c r="N2316" i="4"/>
  <c r="O2316" i="4"/>
  <c r="M2316" i="4"/>
  <c r="R2316" i="4"/>
  <c r="S2316" i="4" a="1"/>
  <c r="S2316" i="4"/>
  <c r="T2316" i="4" a="1"/>
  <c r="T2316" i="4"/>
  <c r="U2316" i="4" a="1"/>
  <c r="U2316" i="4"/>
  <c r="F2317" i="4"/>
  <c r="G2317" i="4"/>
  <c r="H2317" i="4"/>
  <c r="L2317" i="4"/>
  <c r="N2317" i="4" a="1"/>
  <c r="N2317" i="4"/>
  <c r="M2317" i="4"/>
  <c r="R2317" i="4"/>
  <c r="S2317" i="4" a="1"/>
  <c r="S2317" i="4"/>
  <c r="T2317" i="4" a="1"/>
  <c r="T2317" i="4"/>
  <c r="U2317" i="4" a="1"/>
  <c r="U2317" i="4"/>
  <c r="F2318" i="4"/>
  <c r="G2318" i="4"/>
  <c r="H2318" i="4"/>
  <c r="L2318" i="4"/>
  <c r="N2318" i="4" a="1"/>
  <c r="N2318" i="4"/>
  <c r="M2318" i="4"/>
  <c r="R2318" i="4"/>
  <c r="S2318" i="4" a="1"/>
  <c r="S2318" i="4"/>
  <c r="T2318" i="4" a="1"/>
  <c r="T2318" i="4"/>
  <c r="U2318" i="4" a="1"/>
  <c r="U2318" i="4"/>
  <c r="F2319" i="4"/>
  <c r="G2319" i="4"/>
  <c r="H2319" i="4"/>
  <c r="L2319" i="4"/>
  <c r="N2319" i="4" a="1"/>
  <c r="N2319" i="4"/>
  <c r="O2319" i="4"/>
  <c r="M2319" i="4"/>
  <c r="R2319" i="4"/>
  <c r="S2319" i="4" a="1"/>
  <c r="S2319" i="4"/>
  <c r="T2319" i="4" a="1"/>
  <c r="T2319" i="4"/>
  <c r="U2319" i="4" a="1"/>
  <c r="U2319" i="4"/>
  <c r="F2320" i="4"/>
  <c r="G2320" i="4"/>
  <c r="H2320" i="4"/>
  <c r="L2320" i="4"/>
  <c r="N2320" i="4" a="1"/>
  <c r="N2320" i="4"/>
  <c r="M2320" i="4"/>
  <c r="R2320" i="4"/>
  <c r="S2320" i="4" a="1"/>
  <c r="S2320" i="4"/>
  <c r="T2320" i="4" a="1"/>
  <c r="T2320" i="4"/>
  <c r="U2320" i="4" a="1"/>
  <c r="U2320" i="4"/>
  <c r="F2321" i="4"/>
  <c r="G2321" i="4"/>
  <c r="H2321" i="4"/>
  <c r="L2321" i="4"/>
  <c r="N2321" i="4" a="1"/>
  <c r="N2321" i="4"/>
  <c r="M2321" i="4"/>
  <c r="R2321" i="4"/>
  <c r="S2321" i="4" a="1"/>
  <c r="S2321" i="4"/>
  <c r="T2321" i="4" a="1"/>
  <c r="T2321" i="4"/>
  <c r="U2321" i="4" a="1"/>
  <c r="U2321" i="4"/>
  <c r="F2322" i="4"/>
  <c r="G2322" i="4"/>
  <c r="H2322" i="4"/>
  <c r="L2322" i="4"/>
  <c r="N2322" i="4" a="1"/>
  <c r="N2322" i="4"/>
  <c r="O2322" i="4"/>
  <c r="M2322" i="4"/>
  <c r="R2322" i="4"/>
  <c r="S2322" i="4" a="1"/>
  <c r="S2322" i="4"/>
  <c r="T2322" i="4" a="1"/>
  <c r="T2322" i="4"/>
  <c r="U2322" i="4" a="1"/>
  <c r="U2322" i="4"/>
  <c r="F2323" i="4"/>
  <c r="G2323" i="4"/>
  <c r="H2323" i="4"/>
  <c r="L2323" i="4"/>
  <c r="N2323" i="4" a="1"/>
  <c r="N2323" i="4"/>
  <c r="M2323" i="4"/>
  <c r="R2323" i="4"/>
  <c r="S2323" i="4" a="1"/>
  <c r="S2323" i="4"/>
  <c r="T2323" i="4" a="1"/>
  <c r="T2323" i="4"/>
  <c r="U2323" i="4" a="1"/>
  <c r="U2323" i="4"/>
  <c r="F2324" i="4"/>
  <c r="G2324" i="4"/>
  <c r="H2324" i="4"/>
  <c r="L2324" i="4"/>
  <c r="N2324" i="4" a="1"/>
  <c r="N2324" i="4"/>
  <c r="O2324" i="4"/>
  <c r="M2324" i="4"/>
  <c r="R2324" i="4"/>
  <c r="S2324" i="4" a="1"/>
  <c r="S2324" i="4"/>
  <c r="T2324" i="4" a="1"/>
  <c r="T2324" i="4"/>
  <c r="U2324" i="4" a="1"/>
  <c r="U2324" i="4"/>
  <c r="F2325" i="4"/>
  <c r="G2325" i="4"/>
  <c r="H2325" i="4"/>
  <c r="L2325" i="4"/>
  <c r="N2325" i="4" a="1"/>
  <c r="N2325" i="4"/>
  <c r="O2325" i="4"/>
  <c r="M2325" i="4"/>
  <c r="R2325" i="4"/>
  <c r="S2325" i="4" a="1"/>
  <c r="S2325" i="4"/>
  <c r="T2325" i="4" a="1"/>
  <c r="T2325" i="4"/>
  <c r="U2325" i="4" a="1"/>
  <c r="U2325" i="4"/>
  <c r="F2326" i="4"/>
  <c r="G2326" i="4"/>
  <c r="H2326" i="4"/>
  <c r="L2326" i="4"/>
  <c r="N2326" i="4" a="1"/>
  <c r="N2326" i="4"/>
  <c r="P2326" i="4"/>
  <c r="Q2326" i="4"/>
  <c r="M2326" i="4"/>
  <c r="R2326" i="4"/>
  <c r="S2326" i="4" a="1"/>
  <c r="S2326" i="4"/>
  <c r="T2326" i="4" a="1"/>
  <c r="T2326" i="4"/>
  <c r="U2326" i="4" a="1"/>
  <c r="U2326" i="4"/>
  <c r="F2327" i="4"/>
  <c r="G2327" i="4"/>
  <c r="H2327" i="4"/>
  <c r="L2327" i="4"/>
  <c r="N2327" i="4" a="1"/>
  <c r="N2327" i="4"/>
  <c r="M2327" i="4"/>
  <c r="R2327" i="4"/>
  <c r="S2327" i="4" a="1"/>
  <c r="S2327" i="4"/>
  <c r="T2327" i="4" a="1"/>
  <c r="T2327" i="4"/>
  <c r="U2327" i="4" a="1"/>
  <c r="U2327" i="4"/>
  <c r="F2328" i="4"/>
  <c r="G2328" i="4"/>
  <c r="H2328" i="4"/>
  <c r="L2328" i="4"/>
  <c r="N2328" i="4" a="1"/>
  <c r="N2328" i="4"/>
  <c r="P2328" i="4"/>
  <c r="Q2328" i="4"/>
  <c r="M2328" i="4"/>
  <c r="R2328" i="4"/>
  <c r="S2328" i="4" a="1"/>
  <c r="S2328" i="4"/>
  <c r="T2328" i="4" a="1"/>
  <c r="T2328" i="4"/>
  <c r="U2328" i="4" a="1"/>
  <c r="U2328" i="4"/>
  <c r="F2329" i="4"/>
  <c r="G2329" i="4"/>
  <c r="H2329" i="4"/>
  <c r="L2329" i="4"/>
  <c r="N2329" i="4" a="1"/>
  <c r="N2329" i="4"/>
  <c r="M2329" i="4"/>
  <c r="R2329" i="4"/>
  <c r="S2329" i="4" a="1"/>
  <c r="S2329" i="4"/>
  <c r="T2329" i="4" a="1"/>
  <c r="T2329" i="4"/>
  <c r="U2329" i="4" a="1"/>
  <c r="U2329" i="4"/>
  <c r="F2330" i="4"/>
  <c r="G2330" i="4"/>
  <c r="H2330" i="4"/>
  <c r="L2330" i="4"/>
  <c r="N2330" i="4" a="1"/>
  <c r="N2330" i="4"/>
  <c r="O2330" i="4"/>
  <c r="M2330" i="4"/>
  <c r="R2330" i="4"/>
  <c r="S2330" i="4" a="1"/>
  <c r="S2330" i="4"/>
  <c r="T2330" i="4" a="1"/>
  <c r="T2330" i="4"/>
  <c r="U2330" i="4" a="1"/>
  <c r="U2330" i="4"/>
  <c r="F2331" i="4"/>
  <c r="G2331" i="4"/>
  <c r="H2331" i="4"/>
  <c r="L2331" i="4"/>
  <c r="N2331" i="4" a="1"/>
  <c r="N2331" i="4"/>
  <c r="M2331" i="4"/>
  <c r="R2331" i="4"/>
  <c r="S2331" i="4" a="1"/>
  <c r="S2331" i="4"/>
  <c r="T2331" i="4" a="1"/>
  <c r="T2331" i="4"/>
  <c r="U2331" i="4" a="1"/>
  <c r="U2331" i="4"/>
  <c r="F2332" i="4"/>
  <c r="G2332" i="4"/>
  <c r="H2332" i="4"/>
  <c r="L2332" i="4"/>
  <c r="N2332" i="4" a="1"/>
  <c r="N2332" i="4"/>
  <c r="M2332" i="4"/>
  <c r="R2332" i="4"/>
  <c r="S2332" i="4" a="1"/>
  <c r="S2332" i="4"/>
  <c r="T2332" i="4" a="1"/>
  <c r="T2332" i="4"/>
  <c r="U2332" i="4" a="1"/>
  <c r="U2332" i="4"/>
  <c r="F2333" i="4"/>
  <c r="G2333" i="4"/>
  <c r="H2333" i="4"/>
  <c r="L2333" i="4"/>
  <c r="N2333" i="4" a="1"/>
  <c r="N2333" i="4"/>
  <c r="M2333" i="4"/>
  <c r="R2333" i="4"/>
  <c r="S2333" i="4" a="1"/>
  <c r="S2333" i="4"/>
  <c r="T2333" i="4" a="1"/>
  <c r="T2333" i="4"/>
  <c r="U2333" i="4" a="1"/>
  <c r="U2333" i="4"/>
  <c r="F2334" i="4"/>
  <c r="G2334" i="4"/>
  <c r="H2334" i="4"/>
  <c r="L2334" i="4"/>
  <c r="N2334" i="4" a="1"/>
  <c r="N2334" i="4"/>
  <c r="O2334" i="4"/>
  <c r="M2334" i="4"/>
  <c r="R2334" i="4"/>
  <c r="S2334" i="4" a="1"/>
  <c r="S2334" i="4"/>
  <c r="T2334" i="4" a="1"/>
  <c r="T2334" i="4"/>
  <c r="U2334" i="4" a="1"/>
  <c r="U2334" i="4"/>
  <c r="F2335" i="4"/>
  <c r="G2335" i="4"/>
  <c r="H2335" i="4"/>
  <c r="L2335" i="4"/>
  <c r="N2335" i="4" a="1"/>
  <c r="N2335" i="4"/>
  <c r="P2335" i="4"/>
  <c r="Q2335" i="4"/>
  <c r="M2335" i="4"/>
  <c r="R2335" i="4"/>
  <c r="S2335" i="4" a="1"/>
  <c r="S2335" i="4"/>
  <c r="T2335" i="4" a="1"/>
  <c r="T2335" i="4"/>
  <c r="U2335" i="4" a="1"/>
  <c r="U2335" i="4"/>
  <c r="F2336" i="4"/>
  <c r="G2336" i="4"/>
  <c r="H2336" i="4"/>
  <c r="L2336" i="4"/>
  <c r="N2336" i="4" a="1"/>
  <c r="N2336" i="4"/>
  <c r="M2336" i="4"/>
  <c r="R2336" i="4"/>
  <c r="S2336" i="4" a="1"/>
  <c r="S2336" i="4"/>
  <c r="T2336" i="4" a="1"/>
  <c r="T2336" i="4"/>
  <c r="U2336" i="4" a="1"/>
  <c r="U2336" i="4"/>
  <c r="F2337" i="4"/>
  <c r="G2337" i="4"/>
  <c r="H2337" i="4"/>
  <c r="L2337" i="4"/>
  <c r="N2337" i="4" a="1"/>
  <c r="N2337" i="4"/>
  <c r="M2337" i="4"/>
  <c r="R2337" i="4"/>
  <c r="S2337" i="4" a="1"/>
  <c r="S2337" i="4"/>
  <c r="T2337" i="4" a="1"/>
  <c r="T2337" i="4"/>
  <c r="U2337" i="4" a="1"/>
  <c r="U2337" i="4"/>
  <c r="F2338" i="4"/>
  <c r="G2338" i="4"/>
  <c r="H2338" i="4"/>
  <c r="L2338" i="4"/>
  <c r="N2338" i="4" a="1"/>
  <c r="N2338" i="4"/>
  <c r="O2338" i="4"/>
  <c r="M2338" i="4"/>
  <c r="R2338" i="4"/>
  <c r="S2338" i="4" a="1"/>
  <c r="S2338" i="4"/>
  <c r="T2338" i="4" a="1"/>
  <c r="T2338" i="4"/>
  <c r="U2338" i="4" a="1"/>
  <c r="U2338" i="4"/>
  <c r="F2339" i="4"/>
  <c r="G2339" i="4"/>
  <c r="H2339" i="4"/>
  <c r="L2339" i="4"/>
  <c r="N2339" i="4" a="1"/>
  <c r="N2339" i="4"/>
  <c r="M2339" i="4"/>
  <c r="R2339" i="4"/>
  <c r="S2339" i="4" a="1"/>
  <c r="S2339" i="4"/>
  <c r="T2339" i="4" a="1"/>
  <c r="T2339" i="4"/>
  <c r="U2339" i="4" a="1"/>
  <c r="U2339" i="4"/>
  <c r="F2340" i="4"/>
  <c r="G2340" i="4"/>
  <c r="H2340" i="4"/>
  <c r="L2340" i="4"/>
  <c r="N2340" i="4" a="1"/>
  <c r="N2340" i="4"/>
  <c r="M2340" i="4"/>
  <c r="R2340" i="4"/>
  <c r="S2340" i="4" a="1"/>
  <c r="S2340" i="4"/>
  <c r="T2340" i="4" a="1"/>
  <c r="T2340" i="4"/>
  <c r="U2340" i="4" a="1"/>
  <c r="U2340" i="4"/>
  <c r="F2341" i="4"/>
  <c r="G2341" i="4"/>
  <c r="H2341" i="4"/>
  <c r="L2341" i="4"/>
  <c r="N2341" i="4" a="1"/>
  <c r="N2341" i="4"/>
  <c r="M2341" i="4"/>
  <c r="R2341" i="4"/>
  <c r="S2341" i="4" a="1"/>
  <c r="S2341" i="4"/>
  <c r="T2341" i="4" a="1"/>
  <c r="T2341" i="4"/>
  <c r="U2341" i="4" a="1"/>
  <c r="U2341" i="4"/>
  <c r="F2342" i="4"/>
  <c r="G2342" i="4"/>
  <c r="H2342" i="4"/>
  <c r="L2342" i="4"/>
  <c r="N2342" i="4" a="1"/>
  <c r="N2342" i="4"/>
  <c r="M2342" i="4"/>
  <c r="R2342" i="4"/>
  <c r="S2342" i="4" a="1"/>
  <c r="S2342" i="4"/>
  <c r="T2342" i="4" a="1"/>
  <c r="T2342" i="4"/>
  <c r="U2342" i="4" a="1"/>
  <c r="U2342" i="4"/>
  <c r="F2343" i="4"/>
  <c r="G2343" i="4"/>
  <c r="H2343" i="4"/>
  <c r="L2343" i="4"/>
  <c r="N2343" i="4" a="1"/>
  <c r="N2343" i="4"/>
  <c r="M2343" i="4"/>
  <c r="R2343" i="4"/>
  <c r="S2343" i="4" a="1"/>
  <c r="S2343" i="4"/>
  <c r="T2343" i="4" a="1"/>
  <c r="T2343" i="4"/>
  <c r="U2343" i="4" a="1"/>
  <c r="U2343" i="4"/>
  <c r="F2344" i="4"/>
  <c r="G2344" i="4"/>
  <c r="H2344" i="4"/>
  <c r="L2344" i="4"/>
  <c r="N2344" i="4" a="1"/>
  <c r="N2344" i="4"/>
  <c r="M2344" i="4"/>
  <c r="R2344" i="4"/>
  <c r="S2344" i="4" a="1"/>
  <c r="S2344" i="4"/>
  <c r="T2344" i="4" a="1"/>
  <c r="T2344" i="4"/>
  <c r="U2344" i="4" a="1"/>
  <c r="U2344" i="4"/>
  <c r="F2345" i="4"/>
  <c r="G2345" i="4"/>
  <c r="H2345" i="4"/>
  <c r="L2345" i="4"/>
  <c r="N2345" i="4" a="1"/>
  <c r="N2345" i="4"/>
  <c r="M2345" i="4"/>
  <c r="R2345" i="4"/>
  <c r="S2345" i="4" a="1"/>
  <c r="S2345" i="4"/>
  <c r="T2345" i="4" a="1"/>
  <c r="T2345" i="4"/>
  <c r="U2345" i="4" a="1"/>
  <c r="U2345" i="4"/>
  <c r="F2346" i="4"/>
  <c r="G2346" i="4"/>
  <c r="H2346" i="4"/>
  <c r="L2346" i="4"/>
  <c r="N2346" i="4" a="1"/>
  <c r="N2346" i="4"/>
  <c r="O2346" i="4"/>
  <c r="M2346" i="4"/>
  <c r="R2346" i="4"/>
  <c r="S2346" i="4" a="1"/>
  <c r="S2346" i="4"/>
  <c r="T2346" i="4" a="1"/>
  <c r="T2346" i="4"/>
  <c r="U2346" i="4" a="1"/>
  <c r="U2346" i="4"/>
  <c r="F2347" i="4"/>
  <c r="G2347" i="4"/>
  <c r="H2347" i="4"/>
  <c r="L2347" i="4"/>
  <c r="N2347" i="4" a="1"/>
  <c r="N2347" i="4"/>
  <c r="P2347" i="4"/>
  <c r="Q2347" i="4"/>
  <c r="M2347" i="4"/>
  <c r="R2347" i="4"/>
  <c r="S2347" i="4" a="1"/>
  <c r="S2347" i="4"/>
  <c r="T2347" i="4" a="1"/>
  <c r="T2347" i="4"/>
  <c r="U2347" i="4" a="1"/>
  <c r="U2347" i="4"/>
  <c r="F2348" i="4"/>
  <c r="G2348" i="4"/>
  <c r="H2348" i="4"/>
  <c r="L2348" i="4"/>
  <c r="N2348" i="4" a="1"/>
  <c r="N2348" i="4"/>
  <c r="O2348" i="4"/>
  <c r="M2348" i="4"/>
  <c r="R2348" i="4"/>
  <c r="S2348" i="4" a="1"/>
  <c r="S2348" i="4"/>
  <c r="T2348" i="4" a="1"/>
  <c r="T2348" i="4"/>
  <c r="U2348" i="4" a="1"/>
  <c r="U2348" i="4"/>
  <c r="F2349" i="4"/>
  <c r="G2349" i="4"/>
  <c r="H2349" i="4"/>
  <c r="L2349" i="4"/>
  <c r="N2349" i="4" a="1"/>
  <c r="N2349" i="4"/>
  <c r="M2349" i="4"/>
  <c r="R2349" i="4"/>
  <c r="S2349" i="4" a="1"/>
  <c r="S2349" i="4"/>
  <c r="T2349" i="4" a="1"/>
  <c r="T2349" i="4"/>
  <c r="U2349" i="4" a="1"/>
  <c r="U2349" i="4"/>
  <c r="F2350" i="4"/>
  <c r="G2350" i="4"/>
  <c r="H2350" i="4"/>
  <c r="L2350" i="4"/>
  <c r="N2350" i="4" a="1"/>
  <c r="N2350" i="4"/>
  <c r="O2350" i="4"/>
  <c r="M2350" i="4"/>
  <c r="R2350" i="4"/>
  <c r="S2350" i="4" a="1"/>
  <c r="S2350" i="4"/>
  <c r="T2350" i="4" a="1"/>
  <c r="T2350" i="4"/>
  <c r="U2350" i="4" a="1"/>
  <c r="U2350" i="4"/>
  <c r="F2351" i="4"/>
  <c r="G2351" i="4"/>
  <c r="H2351" i="4"/>
  <c r="L2351" i="4"/>
  <c r="N2351" i="4" a="1"/>
  <c r="N2351" i="4"/>
  <c r="M2351" i="4"/>
  <c r="R2351" i="4"/>
  <c r="S2351" i="4" a="1"/>
  <c r="S2351" i="4"/>
  <c r="T2351" i="4" a="1"/>
  <c r="T2351" i="4"/>
  <c r="U2351" i="4" a="1"/>
  <c r="U2351" i="4"/>
  <c r="F2352" i="4"/>
  <c r="G2352" i="4"/>
  <c r="H2352" i="4"/>
  <c r="L2352" i="4"/>
  <c r="N2352" i="4" a="1"/>
  <c r="N2352" i="4"/>
  <c r="M2352" i="4"/>
  <c r="R2352" i="4"/>
  <c r="S2352" i="4" a="1"/>
  <c r="S2352" i="4"/>
  <c r="T2352" i="4" a="1"/>
  <c r="T2352" i="4"/>
  <c r="U2352" i="4" a="1"/>
  <c r="U2352" i="4"/>
  <c r="F2353" i="4"/>
  <c r="G2353" i="4"/>
  <c r="H2353" i="4"/>
  <c r="L2353" i="4"/>
  <c r="N2353" i="4" a="1"/>
  <c r="N2353" i="4"/>
  <c r="O2353" i="4"/>
  <c r="M2353" i="4"/>
  <c r="R2353" i="4"/>
  <c r="S2353" i="4" a="1"/>
  <c r="S2353" i="4"/>
  <c r="T2353" i="4" a="1"/>
  <c r="T2353" i="4"/>
  <c r="U2353" i="4" a="1"/>
  <c r="U2353" i="4"/>
  <c r="F2354" i="4"/>
  <c r="G2354" i="4"/>
  <c r="H2354" i="4"/>
  <c r="L2354" i="4"/>
  <c r="N2354" i="4" a="1"/>
  <c r="N2354" i="4"/>
  <c r="M2354" i="4"/>
  <c r="R2354" i="4"/>
  <c r="S2354" i="4" a="1"/>
  <c r="S2354" i="4"/>
  <c r="T2354" i="4" a="1"/>
  <c r="T2354" i="4"/>
  <c r="U2354" i="4" a="1"/>
  <c r="U2354" i="4"/>
  <c r="F2355" i="4"/>
  <c r="G2355" i="4"/>
  <c r="H2355" i="4"/>
  <c r="L2355" i="4"/>
  <c r="N2355" i="4" a="1"/>
  <c r="N2355" i="4"/>
  <c r="M2355" i="4"/>
  <c r="R2355" i="4"/>
  <c r="S2355" i="4" a="1"/>
  <c r="S2355" i="4"/>
  <c r="T2355" i="4" a="1"/>
  <c r="T2355" i="4"/>
  <c r="U2355" i="4" a="1"/>
  <c r="U2355" i="4"/>
  <c r="F2356" i="4"/>
  <c r="G2356" i="4"/>
  <c r="H2356" i="4"/>
  <c r="L2356" i="4"/>
  <c r="N2356" i="4" a="1"/>
  <c r="N2356" i="4"/>
  <c r="M2356" i="4"/>
  <c r="R2356" i="4"/>
  <c r="S2356" i="4" a="1"/>
  <c r="S2356" i="4"/>
  <c r="T2356" i="4" a="1"/>
  <c r="T2356" i="4"/>
  <c r="U2356" i="4" a="1"/>
  <c r="U2356" i="4"/>
  <c r="F2357" i="4"/>
  <c r="G2357" i="4"/>
  <c r="H2357" i="4"/>
  <c r="L2357" i="4"/>
  <c r="N2357" i="4" a="1"/>
  <c r="N2357" i="4"/>
  <c r="M2357" i="4"/>
  <c r="R2357" i="4"/>
  <c r="S2357" i="4" a="1"/>
  <c r="S2357" i="4"/>
  <c r="T2357" i="4" a="1"/>
  <c r="T2357" i="4"/>
  <c r="U2357" i="4" a="1"/>
  <c r="U2357" i="4"/>
  <c r="F2358" i="4"/>
  <c r="G2358" i="4"/>
  <c r="H2358" i="4"/>
  <c r="L2358" i="4"/>
  <c r="N2358" i="4" a="1"/>
  <c r="N2358" i="4"/>
  <c r="O2358" i="4"/>
  <c r="M2358" i="4"/>
  <c r="R2358" i="4"/>
  <c r="S2358" i="4" a="1"/>
  <c r="S2358" i="4"/>
  <c r="T2358" i="4" a="1"/>
  <c r="T2358" i="4"/>
  <c r="U2358" i="4" a="1"/>
  <c r="U2358" i="4"/>
  <c r="F2359" i="4"/>
  <c r="G2359" i="4"/>
  <c r="H2359" i="4"/>
  <c r="L2359" i="4"/>
  <c r="N2359" i="4" a="1"/>
  <c r="N2359" i="4"/>
  <c r="O2359" i="4"/>
  <c r="M2359" i="4"/>
  <c r="R2359" i="4"/>
  <c r="S2359" i="4" a="1"/>
  <c r="S2359" i="4"/>
  <c r="T2359" i="4" a="1"/>
  <c r="T2359" i="4"/>
  <c r="U2359" i="4" a="1"/>
  <c r="U2359" i="4"/>
  <c r="F2360" i="4"/>
  <c r="G2360" i="4"/>
  <c r="H2360" i="4"/>
  <c r="L2360" i="4"/>
  <c r="N2360" i="4" a="1"/>
  <c r="N2360" i="4"/>
  <c r="M2360" i="4"/>
  <c r="R2360" i="4"/>
  <c r="S2360" i="4" a="1"/>
  <c r="S2360" i="4"/>
  <c r="T2360" i="4" a="1"/>
  <c r="T2360" i="4"/>
  <c r="U2360" i="4" a="1"/>
  <c r="U2360" i="4"/>
  <c r="F2361" i="4"/>
  <c r="G2361" i="4"/>
  <c r="H2361" i="4"/>
  <c r="L2361" i="4"/>
  <c r="N2361" i="4" a="1"/>
  <c r="N2361" i="4"/>
  <c r="M2361" i="4"/>
  <c r="R2361" i="4"/>
  <c r="S2361" i="4" a="1"/>
  <c r="S2361" i="4"/>
  <c r="T2361" i="4" a="1"/>
  <c r="T2361" i="4"/>
  <c r="U2361" i="4" a="1"/>
  <c r="U2361" i="4"/>
  <c r="F2362" i="4"/>
  <c r="G2362" i="4"/>
  <c r="H2362" i="4"/>
  <c r="L2362" i="4"/>
  <c r="N2362" i="4" a="1"/>
  <c r="N2362" i="4"/>
  <c r="O2362" i="4"/>
  <c r="M2362" i="4"/>
  <c r="R2362" i="4"/>
  <c r="S2362" i="4" a="1"/>
  <c r="S2362" i="4"/>
  <c r="T2362" i="4" a="1"/>
  <c r="T2362" i="4"/>
  <c r="U2362" i="4" a="1"/>
  <c r="U2362" i="4"/>
  <c r="F2363" i="4"/>
  <c r="G2363" i="4"/>
  <c r="H2363" i="4"/>
  <c r="L2363" i="4"/>
  <c r="N2363" i="4" a="1"/>
  <c r="N2363" i="4"/>
  <c r="M2363" i="4"/>
  <c r="R2363" i="4"/>
  <c r="S2363" i="4" a="1"/>
  <c r="S2363" i="4"/>
  <c r="T2363" i="4" a="1"/>
  <c r="T2363" i="4"/>
  <c r="U2363" i="4" a="1"/>
  <c r="U2363" i="4"/>
  <c r="F2364" i="4"/>
  <c r="G2364" i="4"/>
  <c r="H2364" i="4"/>
  <c r="L2364" i="4"/>
  <c r="N2364" i="4" a="1"/>
  <c r="N2364" i="4"/>
  <c r="O2364" i="4"/>
  <c r="M2364" i="4"/>
  <c r="R2364" i="4"/>
  <c r="S2364" i="4" a="1"/>
  <c r="S2364" i="4"/>
  <c r="T2364" i="4" a="1"/>
  <c r="T2364" i="4"/>
  <c r="U2364" i="4" a="1"/>
  <c r="U2364" i="4"/>
  <c r="F2365" i="4"/>
  <c r="G2365" i="4"/>
  <c r="H2365" i="4"/>
  <c r="L2365" i="4"/>
  <c r="N2365" i="4" a="1"/>
  <c r="N2365" i="4"/>
  <c r="M2365" i="4"/>
  <c r="R2365" i="4"/>
  <c r="S2365" i="4" a="1"/>
  <c r="S2365" i="4"/>
  <c r="T2365" i="4" a="1"/>
  <c r="T2365" i="4"/>
  <c r="U2365" i="4" a="1"/>
  <c r="U2365" i="4"/>
  <c r="F2366" i="4"/>
  <c r="G2366" i="4"/>
  <c r="H2366" i="4"/>
  <c r="L2366" i="4"/>
  <c r="N2366" i="4" a="1"/>
  <c r="N2366" i="4"/>
  <c r="M2366" i="4"/>
  <c r="R2366" i="4"/>
  <c r="S2366" i="4" a="1"/>
  <c r="S2366" i="4"/>
  <c r="T2366" i="4" a="1"/>
  <c r="T2366" i="4"/>
  <c r="U2366" i="4" a="1"/>
  <c r="U2366" i="4"/>
  <c r="F2367" i="4"/>
  <c r="G2367" i="4"/>
  <c r="H2367" i="4"/>
  <c r="L2367" i="4"/>
  <c r="N2367" i="4" a="1"/>
  <c r="N2367" i="4"/>
  <c r="M2367" i="4"/>
  <c r="R2367" i="4"/>
  <c r="S2367" i="4" a="1"/>
  <c r="S2367" i="4"/>
  <c r="T2367" i="4" a="1"/>
  <c r="T2367" i="4"/>
  <c r="U2367" i="4" a="1"/>
  <c r="U2367" i="4"/>
  <c r="F2368" i="4"/>
  <c r="G2368" i="4"/>
  <c r="H2368" i="4"/>
  <c r="L2368" i="4"/>
  <c r="N2368" i="4" a="1"/>
  <c r="N2368" i="4"/>
  <c r="M2368" i="4"/>
  <c r="R2368" i="4"/>
  <c r="S2368" i="4" a="1"/>
  <c r="S2368" i="4"/>
  <c r="T2368" i="4" a="1"/>
  <c r="T2368" i="4"/>
  <c r="U2368" i="4" a="1"/>
  <c r="U2368" i="4"/>
  <c r="F2369" i="4"/>
  <c r="G2369" i="4"/>
  <c r="H2369" i="4"/>
  <c r="L2369" i="4"/>
  <c r="N2369" i="4" a="1"/>
  <c r="N2369" i="4"/>
  <c r="M2369" i="4"/>
  <c r="R2369" i="4"/>
  <c r="S2369" i="4" a="1"/>
  <c r="S2369" i="4"/>
  <c r="T2369" i="4" a="1"/>
  <c r="T2369" i="4"/>
  <c r="U2369" i="4" a="1"/>
  <c r="U2369" i="4"/>
  <c r="F2370" i="4"/>
  <c r="G2370" i="4"/>
  <c r="H2370" i="4"/>
  <c r="L2370" i="4"/>
  <c r="N2370" i="4" a="1"/>
  <c r="N2370" i="4"/>
  <c r="M2370" i="4"/>
  <c r="R2370" i="4"/>
  <c r="S2370" i="4" a="1"/>
  <c r="S2370" i="4"/>
  <c r="T2370" i="4" a="1"/>
  <c r="T2370" i="4"/>
  <c r="U2370" i="4" a="1"/>
  <c r="U2370" i="4"/>
  <c r="F2371" i="4"/>
  <c r="G2371" i="4"/>
  <c r="H2371" i="4"/>
  <c r="L2371" i="4"/>
  <c r="N2371" i="4" a="1"/>
  <c r="N2371" i="4"/>
  <c r="M2371" i="4"/>
  <c r="R2371" i="4"/>
  <c r="S2371" i="4" a="1"/>
  <c r="S2371" i="4"/>
  <c r="T2371" i="4" a="1"/>
  <c r="T2371" i="4"/>
  <c r="U2371" i="4" a="1"/>
  <c r="U2371" i="4"/>
  <c r="F2372" i="4"/>
  <c r="G2372" i="4"/>
  <c r="H2372" i="4"/>
  <c r="L2372" i="4"/>
  <c r="N2372" i="4" a="1"/>
  <c r="N2372" i="4"/>
  <c r="O2372" i="4"/>
  <c r="M2372" i="4"/>
  <c r="R2372" i="4"/>
  <c r="S2372" i="4" a="1"/>
  <c r="S2372" i="4"/>
  <c r="T2372" i="4" a="1"/>
  <c r="T2372" i="4"/>
  <c r="U2372" i="4" a="1"/>
  <c r="U2372" i="4"/>
  <c r="F2373" i="4"/>
  <c r="G2373" i="4"/>
  <c r="H2373" i="4"/>
  <c r="L2373" i="4"/>
  <c r="N2373" i="4" a="1"/>
  <c r="N2373" i="4"/>
  <c r="M2373" i="4"/>
  <c r="R2373" i="4"/>
  <c r="S2373" i="4" a="1"/>
  <c r="S2373" i="4"/>
  <c r="T2373" i="4" a="1"/>
  <c r="T2373" i="4"/>
  <c r="U2373" i="4" a="1"/>
  <c r="U2373" i="4"/>
  <c r="F2374" i="4"/>
  <c r="G2374" i="4"/>
  <c r="H2374" i="4"/>
  <c r="L2374" i="4"/>
  <c r="N2374" i="4" a="1"/>
  <c r="N2374" i="4"/>
  <c r="M2374" i="4"/>
  <c r="R2374" i="4"/>
  <c r="S2374" i="4" a="1"/>
  <c r="S2374" i="4"/>
  <c r="T2374" i="4" a="1"/>
  <c r="T2374" i="4"/>
  <c r="U2374" i="4" a="1"/>
  <c r="U2374" i="4"/>
  <c r="F2375" i="4"/>
  <c r="G2375" i="4"/>
  <c r="H2375" i="4"/>
  <c r="L2375" i="4"/>
  <c r="N2375" i="4" a="1"/>
  <c r="N2375" i="4"/>
  <c r="M2375" i="4"/>
  <c r="R2375" i="4"/>
  <c r="S2375" i="4" a="1"/>
  <c r="S2375" i="4"/>
  <c r="T2375" i="4" a="1"/>
  <c r="T2375" i="4"/>
  <c r="U2375" i="4" a="1"/>
  <c r="U2375" i="4"/>
  <c r="F2376" i="4"/>
  <c r="G2376" i="4"/>
  <c r="H2376" i="4"/>
  <c r="L2376" i="4"/>
  <c r="N2376" i="4" a="1"/>
  <c r="N2376" i="4"/>
  <c r="M2376" i="4"/>
  <c r="R2376" i="4"/>
  <c r="S2376" i="4" a="1"/>
  <c r="S2376" i="4"/>
  <c r="T2376" i="4" a="1"/>
  <c r="T2376" i="4"/>
  <c r="U2376" i="4" a="1"/>
  <c r="U2376" i="4"/>
  <c r="F2377" i="4"/>
  <c r="G2377" i="4"/>
  <c r="H2377" i="4"/>
  <c r="L2377" i="4"/>
  <c r="N2377" i="4" a="1"/>
  <c r="N2377" i="4"/>
  <c r="M2377" i="4"/>
  <c r="R2377" i="4"/>
  <c r="S2377" i="4" a="1"/>
  <c r="S2377" i="4"/>
  <c r="T2377" i="4" a="1"/>
  <c r="T2377" i="4"/>
  <c r="U2377" i="4" a="1"/>
  <c r="U2377" i="4"/>
  <c r="F2378" i="4"/>
  <c r="G2378" i="4"/>
  <c r="H2378" i="4"/>
  <c r="L2378" i="4"/>
  <c r="N2378" i="4" a="1"/>
  <c r="N2378" i="4"/>
  <c r="P2378" i="4"/>
  <c r="Q2378" i="4"/>
  <c r="M2378" i="4"/>
  <c r="R2378" i="4"/>
  <c r="S2378" i="4" a="1"/>
  <c r="S2378" i="4"/>
  <c r="T2378" i="4" a="1"/>
  <c r="T2378" i="4"/>
  <c r="U2378" i="4" a="1"/>
  <c r="U2378" i="4"/>
  <c r="F2379" i="4"/>
  <c r="G2379" i="4"/>
  <c r="H2379" i="4"/>
  <c r="L2379" i="4"/>
  <c r="N2379" i="4" a="1"/>
  <c r="N2379" i="4"/>
  <c r="M2379" i="4"/>
  <c r="R2379" i="4"/>
  <c r="S2379" i="4" a="1"/>
  <c r="S2379" i="4"/>
  <c r="T2379" i="4" a="1"/>
  <c r="T2379" i="4"/>
  <c r="U2379" i="4" a="1"/>
  <c r="U2379" i="4"/>
  <c r="F2380" i="4"/>
  <c r="G2380" i="4"/>
  <c r="H2380" i="4"/>
  <c r="L2380" i="4"/>
  <c r="N2380" i="4" a="1"/>
  <c r="N2380" i="4"/>
  <c r="M2380" i="4"/>
  <c r="R2380" i="4"/>
  <c r="S2380" i="4" a="1"/>
  <c r="S2380" i="4"/>
  <c r="T2380" i="4" a="1"/>
  <c r="T2380" i="4"/>
  <c r="U2380" i="4" a="1"/>
  <c r="U2380" i="4"/>
  <c r="F2381" i="4"/>
  <c r="G2381" i="4"/>
  <c r="H2381" i="4"/>
  <c r="L2381" i="4"/>
  <c r="N2381" i="4" a="1"/>
  <c r="N2381" i="4"/>
  <c r="P2381" i="4"/>
  <c r="Q2381" i="4"/>
  <c r="M2381" i="4"/>
  <c r="R2381" i="4"/>
  <c r="S2381" i="4" a="1"/>
  <c r="S2381" i="4"/>
  <c r="T2381" i="4" a="1"/>
  <c r="T2381" i="4"/>
  <c r="U2381" i="4" a="1"/>
  <c r="U2381" i="4"/>
  <c r="F2382" i="4"/>
  <c r="G2382" i="4"/>
  <c r="H2382" i="4"/>
  <c r="L2382" i="4"/>
  <c r="N2382" i="4" a="1"/>
  <c r="N2382" i="4"/>
  <c r="O2382" i="4"/>
  <c r="M2382" i="4"/>
  <c r="R2382" i="4"/>
  <c r="S2382" i="4" a="1"/>
  <c r="S2382" i="4"/>
  <c r="T2382" i="4" a="1"/>
  <c r="T2382" i="4"/>
  <c r="U2382" i="4" a="1"/>
  <c r="U2382" i="4"/>
  <c r="F2383" i="4"/>
  <c r="G2383" i="4"/>
  <c r="H2383" i="4"/>
  <c r="L2383" i="4"/>
  <c r="N2383" i="4" a="1"/>
  <c r="N2383" i="4"/>
  <c r="P2383" i="4"/>
  <c r="Q2383" i="4"/>
  <c r="M2383" i="4"/>
  <c r="R2383" i="4"/>
  <c r="S2383" i="4" a="1"/>
  <c r="S2383" i="4"/>
  <c r="T2383" i="4" a="1"/>
  <c r="T2383" i="4"/>
  <c r="U2383" i="4" a="1"/>
  <c r="U2383" i="4"/>
  <c r="F2384" i="4"/>
  <c r="G2384" i="4"/>
  <c r="H2384" i="4"/>
  <c r="L2384" i="4"/>
  <c r="N2384" i="4" a="1"/>
  <c r="N2384" i="4"/>
  <c r="P2384" i="4"/>
  <c r="Q2384" i="4"/>
  <c r="M2384" i="4"/>
  <c r="R2384" i="4"/>
  <c r="S2384" i="4" a="1"/>
  <c r="S2384" i="4"/>
  <c r="T2384" i="4" a="1"/>
  <c r="T2384" i="4"/>
  <c r="U2384" i="4" a="1"/>
  <c r="U2384" i="4"/>
  <c r="F2385" i="4"/>
  <c r="G2385" i="4"/>
  <c r="H2385" i="4"/>
  <c r="L2385" i="4"/>
  <c r="N2385" i="4" a="1"/>
  <c r="N2385" i="4"/>
  <c r="P2385" i="4"/>
  <c r="Q2385" i="4"/>
  <c r="M2385" i="4"/>
  <c r="R2385" i="4"/>
  <c r="S2385" i="4" a="1"/>
  <c r="S2385" i="4"/>
  <c r="T2385" i="4" a="1"/>
  <c r="T2385" i="4"/>
  <c r="U2385" i="4" a="1"/>
  <c r="U2385" i="4"/>
  <c r="F2386" i="4"/>
  <c r="G2386" i="4"/>
  <c r="H2386" i="4"/>
  <c r="L2386" i="4"/>
  <c r="N2386" i="4" a="1"/>
  <c r="N2386" i="4"/>
  <c r="O2386" i="4"/>
  <c r="M2386" i="4"/>
  <c r="R2386" i="4"/>
  <c r="S2386" i="4" a="1"/>
  <c r="S2386" i="4"/>
  <c r="T2386" i="4" a="1"/>
  <c r="T2386" i="4"/>
  <c r="U2386" i="4" a="1"/>
  <c r="U2386" i="4"/>
  <c r="F2387" i="4"/>
  <c r="G2387" i="4"/>
  <c r="H2387" i="4"/>
  <c r="L2387" i="4"/>
  <c r="N2387" i="4" a="1"/>
  <c r="N2387" i="4"/>
  <c r="M2387" i="4"/>
  <c r="R2387" i="4"/>
  <c r="S2387" i="4" a="1"/>
  <c r="S2387" i="4"/>
  <c r="T2387" i="4" a="1"/>
  <c r="T2387" i="4"/>
  <c r="U2387" i="4" a="1"/>
  <c r="U2387" i="4"/>
  <c r="F2388" i="4"/>
  <c r="G2388" i="4"/>
  <c r="H2388" i="4"/>
  <c r="L2388" i="4"/>
  <c r="N2388" i="4" a="1"/>
  <c r="N2388" i="4"/>
  <c r="M2388" i="4"/>
  <c r="R2388" i="4"/>
  <c r="S2388" i="4" a="1"/>
  <c r="S2388" i="4"/>
  <c r="T2388" i="4" a="1"/>
  <c r="T2388" i="4"/>
  <c r="U2388" i="4" a="1"/>
  <c r="U2388" i="4"/>
  <c r="F2389" i="4"/>
  <c r="G2389" i="4"/>
  <c r="H2389" i="4"/>
  <c r="L2389" i="4"/>
  <c r="N2389" i="4" a="1"/>
  <c r="N2389" i="4"/>
  <c r="M2389" i="4"/>
  <c r="R2389" i="4"/>
  <c r="S2389" i="4" a="1"/>
  <c r="S2389" i="4"/>
  <c r="T2389" i="4" a="1"/>
  <c r="T2389" i="4"/>
  <c r="U2389" i="4" a="1"/>
  <c r="U2389" i="4"/>
  <c r="F2390" i="4"/>
  <c r="G2390" i="4"/>
  <c r="H2390" i="4"/>
  <c r="L2390" i="4"/>
  <c r="N2390" i="4" a="1"/>
  <c r="N2390" i="4"/>
  <c r="O2390" i="4"/>
  <c r="M2390" i="4"/>
  <c r="R2390" i="4"/>
  <c r="S2390" i="4" a="1"/>
  <c r="S2390" i="4"/>
  <c r="T2390" i="4" a="1"/>
  <c r="T2390" i="4"/>
  <c r="U2390" i="4" a="1"/>
  <c r="U2390" i="4"/>
  <c r="F2391" i="4"/>
  <c r="G2391" i="4"/>
  <c r="H2391" i="4"/>
  <c r="L2391" i="4"/>
  <c r="N2391" i="4" a="1"/>
  <c r="N2391" i="4"/>
  <c r="M2391" i="4"/>
  <c r="R2391" i="4"/>
  <c r="S2391" i="4" a="1"/>
  <c r="S2391" i="4"/>
  <c r="T2391" i="4" a="1"/>
  <c r="T2391" i="4"/>
  <c r="U2391" i="4" a="1"/>
  <c r="U2391" i="4"/>
  <c r="F2392" i="4"/>
  <c r="G2392" i="4"/>
  <c r="H2392" i="4"/>
  <c r="L2392" i="4"/>
  <c r="N2392" i="4" a="1"/>
  <c r="N2392" i="4"/>
  <c r="M2392" i="4"/>
  <c r="R2392" i="4"/>
  <c r="S2392" i="4" a="1"/>
  <c r="S2392" i="4"/>
  <c r="T2392" i="4" a="1"/>
  <c r="T2392" i="4"/>
  <c r="U2392" i="4" a="1"/>
  <c r="U2392" i="4"/>
  <c r="F2393" i="4"/>
  <c r="G2393" i="4"/>
  <c r="H2393" i="4"/>
  <c r="L2393" i="4"/>
  <c r="N2393" i="4" a="1"/>
  <c r="N2393" i="4"/>
  <c r="M2393" i="4"/>
  <c r="R2393" i="4"/>
  <c r="S2393" i="4" a="1"/>
  <c r="S2393" i="4"/>
  <c r="T2393" i="4" a="1"/>
  <c r="T2393" i="4"/>
  <c r="U2393" i="4" a="1"/>
  <c r="U2393" i="4"/>
  <c r="F2394" i="4"/>
  <c r="G2394" i="4"/>
  <c r="H2394" i="4"/>
  <c r="L2394" i="4"/>
  <c r="N2394" i="4" a="1"/>
  <c r="N2394" i="4"/>
  <c r="M2394" i="4"/>
  <c r="R2394" i="4"/>
  <c r="S2394" i="4" a="1"/>
  <c r="S2394" i="4"/>
  <c r="T2394" i="4" a="1"/>
  <c r="T2394" i="4"/>
  <c r="U2394" i="4" a="1"/>
  <c r="U2394" i="4"/>
  <c r="F2395" i="4"/>
  <c r="G2395" i="4"/>
  <c r="H2395" i="4"/>
  <c r="L2395" i="4"/>
  <c r="N2395" i="4" a="1"/>
  <c r="N2395" i="4"/>
  <c r="P2395" i="4"/>
  <c r="Q2395" i="4"/>
  <c r="M2395" i="4"/>
  <c r="R2395" i="4"/>
  <c r="S2395" i="4" a="1"/>
  <c r="S2395" i="4"/>
  <c r="T2395" i="4" a="1"/>
  <c r="T2395" i="4"/>
  <c r="U2395" i="4" a="1"/>
  <c r="U2395" i="4"/>
  <c r="F2396" i="4"/>
  <c r="G2396" i="4"/>
  <c r="H2396" i="4"/>
  <c r="L2396" i="4"/>
  <c r="N2396" i="4" a="1"/>
  <c r="N2396" i="4"/>
  <c r="O2396" i="4"/>
  <c r="M2396" i="4"/>
  <c r="R2396" i="4"/>
  <c r="S2396" i="4" a="1"/>
  <c r="S2396" i="4"/>
  <c r="T2396" i="4" a="1"/>
  <c r="T2396" i="4"/>
  <c r="U2396" i="4" a="1"/>
  <c r="U2396" i="4"/>
  <c r="F2397" i="4"/>
  <c r="G2397" i="4"/>
  <c r="H2397" i="4"/>
  <c r="L2397" i="4"/>
  <c r="N2397" i="4" a="1"/>
  <c r="N2397" i="4"/>
  <c r="M2397" i="4"/>
  <c r="R2397" i="4"/>
  <c r="S2397" i="4" a="1"/>
  <c r="S2397" i="4"/>
  <c r="T2397" i="4" a="1"/>
  <c r="T2397" i="4"/>
  <c r="U2397" i="4" a="1"/>
  <c r="U2397" i="4"/>
  <c r="F2398" i="4"/>
  <c r="G2398" i="4"/>
  <c r="H2398" i="4"/>
  <c r="L2398" i="4"/>
  <c r="N2398" i="4" a="1"/>
  <c r="N2398" i="4"/>
  <c r="M2398" i="4"/>
  <c r="R2398" i="4"/>
  <c r="S2398" i="4" a="1"/>
  <c r="S2398" i="4"/>
  <c r="T2398" i="4" a="1"/>
  <c r="T2398" i="4"/>
  <c r="U2398" i="4" a="1"/>
  <c r="U2398" i="4"/>
  <c r="F2399" i="4"/>
  <c r="G2399" i="4"/>
  <c r="H2399" i="4"/>
  <c r="L2399" i="4"/>
  <c r="N2399" i="4" a="1"/>
  <c r="N2399" i="4"/>
  <c r="M2399" i="4"/>
  <c r="R2399" i="4"/>
  <c r="S2399" i="4" a="1"/>
  <c r="S2399" i="4"/>
  <c r="T2399" i="4" a="1"/>
  <c r="T2399" i="4"/>
  <c r="U2399" i="4" a="1"/>
  <c r="U2399" i="4"/>
  <c r="F2400" i="4"/>
  <c r="G2400" i="4"/>
  <c r="H2400" i="4"/>
  <c r="L2400" i="4"/>
  <c r="N2400" i="4" a="1"/>
  <c r="N2400" i="4"/>
  <c r="M2400" i="4"/>
  <c r="R2400" i="4"/>
  <c r="S2400" i="4" a="1"/>
  <c r="S2400" i="4"/>
  <c r="T2400" i="4" a="1"/>
  <c r="T2400" i="4"/>
  <c r="U2400" i="4" a="1"/>
  <c r="U2400" i="4"/>
  <c r="F2401" i="4"/>
  <c r="G2401" i="4"/>
  <c r="H2401" i="4"/>
  <c r="L2401" i="4"/>
  <c r="N2401" i="4" a="1"/>
  <c r="N2401" i="4"/>
  <c r="M2401" i="4"/>
  <c r="R2401" i="4"/>
  <c r="S2401" i="4" a="1"/>
  <c r="S2401" i="4"/>
  <c r="T2401" i="4" a="1"/>
  <c r="T2401" i="4"/>
  <c r="U2401" i="4" a="1"/>
  <c r="U2401" i="4"/>
  <c r="F2402" i="4"/>
  <c r="G2402" i="4"/>
  <c r="H2402" i="4"/>
  <c r="L2402" i="4"/>
  <c r="N2402" i="4" a="1"/>
  <c r="N2402" i="4"/>
  <c r="P2402" i="4"/>
  <c r="Q2402" i="4"/>
  <c r="M2402" i="4"/>
  <c r="R2402" i="4"/>
  <c r="S2402" i="4" a="1"/>
  <c r="S2402" i="4"/>
  <c r="T2402" i="4" a="1"/>
  <c r="T2402" i="4"/>
  <c r="U2402" i="4" a="1"/>
  <c r="U2402" i="4"/>
  <c r="F2403" i="4"/>
  <c r="G2403" i="4"/>
  <c r="H2403" i="4"/>
  <c r="L2403" i="4"/>
  <c r="N2403" i="4" a="1"/>
  <c r="N2403" i="4"/>
  <c r="M2403" i="4"/>
  <c r="R2403" i="4"/>
  <c r="S2403" i="4" a="1"/>
  <c r="S2403" i="4"/>
  <c r="T2403" i="4" a="1"/>
  <c r="T2403" i="4"/>
  <c r="U2403" i="4" a="1"/>
  <c r="U2403" i="4"/>
  <c r="F2404" i="4"/>
  <c r="G2404" i="4"/>
  <c r="H2404" i="4"/>
  <c r="L2404" i="4"/>
  <c r="N2404" i="4" a="1"/>
  <c r="N2404" i="4"/>
  <c r="M2404" i="4"/>
  <c r="R2404" i="4"/>
  <c r="S2404" i="4" a="1"/>
  <c r="S2404" i="4"/>
  <c r="T2404" i="4" a="1"/>
  <c r="T2404" i="4"/>
  <c r="U2404" i="4" a="1"/>
  <c r="U2404" i="4"/>
  <c r="F2405" i="4"/>
  <c r="G2405" i="4"/>
  <c r="H2405" i="4"/>
  <c r="L2405" i="4"/>
  <c r="N2405" i="4" a="1"/>
  <c r="N2405" i="4"/>
  <c r="P2405" i="4"/>
  <c r="Q2405" i="4"/>
  <c r="M2405" i="4"/>
  <c r="R2405" i="4"/>
  <c r="S2405" i="4" a="1"/>
  <c r="S2405" i="4"/>
  <c r="T2405" i="4" a="1"/>
  <c r="T2405" i="4"/>
  <c r="U2405" i="4" a="1"/>
  <c r="U2405" i="4"/>
  <c r="F2406" i="4"/>
  <c r="G2406" i="4"/>
  <c r="H2406" i="4"/>
  <c r="L2406" i="4"/>
  <c r="N2406" i="4" a="1"/>
  <c r="N2406" i="4"/>
  <c r="O2406" i="4"/>
  <c r="M2406" i="4"/>
  <c r="R2406" i="4"/>
  <c r="S2406" i="4" a="1"/>
  <c r="S2406" i="4"/>
  <c r="T2406" i="4" a="1"/>
  <c r="T2406" i="4"/>
  <c r="U2406" i="4" a="1"/>
  <c r="U2406" i="4"/>
  <c r="F2407" i="4"/>
  <c r="G2407" i="4"/>
  <c r="H2407" i="4"/>
  <c r="L2407" i="4"/>
  <c r="N2407" i="4" a="1"/>
  <c r="N2407" i="4"/>
  <c r="M2407" i="4"/>
  <c r="R2407" i="4"/>
  <c r="S2407" i="4" a="1"/>
  <c r="S2407" i="4"/>
  <c r="T2407" i="4" a="1"/>
  <c r="T2407" i="4"/>
  <c r="U2407" i="4" a="1"/>
  <c r="U2407" i="4"/>
  <c r="F2408" i="4"/>
  <c r="G2408" i="4"/>
  <c r="H2408" i="4"/>
  <c r="L2408" i="4"/>
  <c r="N2408" i="4" a="1"/>
  <c r="N2408" i="4"/>
  <c r="O2408" i="4"/>
  <c r="M2408" i="4"/>
  <c r="R2408" i="4"/>
  <c r="S2408" i="4" a="1"/>
  <c r="S2408" i="4"/>
  <c r="T2408" i="4" a="1"/>
  <c r="T2408" i="4"/>
  <c r="U2408" i="4" a="1"/>
  <c r="U2408" i="4"/>
  <c r="F2409" i="4"/>
  <c r="G2409" i="4"/>
  <c r="H2409" i="4"/>
  <c r="L2409" i="4"/>
  <c r="N2409" i="4" a="1"/>
  <c r="N2409" i="4"/>
  <c r="P2409" i="4"/>
  <c r="Q2409" i="4"/>
  <c r="M2409" i="4"/>
  <c r="R2409" i="4"/>
  <c r="S2409" i="4" a="1"/>
  <c r="S2409" i="4"/>
  <c r="T2409" i="4" a="1"/>
  <c r="T2409" i="4"/>
  <c r="U2409" i="4" a="1"/>
  <c r="U2409" i="4"/>
  <c r="F2410" i="4"/>
  <c r="G2410" i="4"/>
  <c r="H2410" i="4"/>
  <c r="L2410" i="4"/>
  <c r="N2410" i="4" a="1"/>
  <c r="N2410" i="4"/>
  <c r="O2410" i="4"/>
  <c r="M2410" i="4"/>
  <c r="R2410" i="4"/>
  <c r="S2410" i="4" a="1"/>
  <c r="S2410" i="4"/>
  <c r="T2410" i="4" a="1"/>
  <c r="T2410" i="4"/>
  <c r="U2410" i="4" a="1"/>
  <c r="U2410" i="4"/>
  <c r="F2411" i="4"/>
  <c r="G2411" i="4"/>
  <c r="H2411" i="4"/>
  <c r="L2411" i="4"/>
  <c r="N2411" i="4" a="1"/>
  <c r="N2411" i="4"/>
  <c r="M2411" i="4"/>
  <c r="R2411" i="4"/>
  <c r="S2411" i="4" a="1"/>
  <c r="S2411" i="4"/>
  <c r="T2411" i="4" a="1"/>
  <c r="T2411" i="4"/>
  <c r="U2411" i="4" a="1"/>
  <c r="U2411" i="4"/>
  <c r="F2412" i="4"/>
  <c r="G2412" i="4"/>
  <c r="H2412" i="4"/>
  <c r="L2412" i="4"/>
  <c r="N2412" i="4" a="1"/>
  <c r="N2412" i="4"/>
  <c r="M2412" i="4"/>
  <c r="R2412" i="4"/>
  <c r="S2412" i="4" a="1"/>
  <c r="S2412" i="4"/>
  <c r="T2412" i="4" a="1"/>
  <c r="T2412" i="4"/>
  <c r="U2412" i="4" a="1"/>
  <c r="U2412" i="4"/>
  <c r="F2413" i="4"/>
  <c r="G2413" i="4"/>
  <c r="H2413" i="4"/>
  <c r="L2413" i="4"/>
  <c r="N2413" i="4" a="1"/>
  <c r="N2413" i="4"/>
  <c r="M2413" i="4"/>
  <c r="R2413" i="4"/>
  <c r="S2413" i="4" a="1"/>
  <c r="S2413" i="4"/>
  <c r="T2413" i="4" a="1"/>
  <c r="T2413" i="4"/>
  <c r="U2413" i="4" a="1"/>
  <c r="U2413" i="4"/>
  <c r="F2414" i="4"/>
  <c r="G2414" i="4"/>
  <c r="H2414" i="4"/>
  <c r="L2414" i="4"/>
  <c r="N2414" i="4" a="1"/>
  <c r="N2414" i="4"/>
  <c r="O2414" i="4"/>
  <c r="M2414" i="4"/>
  <c r="R2414" i="4"/>
  <c r="S2414" i="4" a="1"/>
  <c r="S2414" i="4"/>
  <c r="T2414" i="4" a="1"/>
  <c r="T2414" i="4"/>
  <c r="U2414" i="4" a="1"/>
  <c r="U2414" i="4"/>
  <c r="F2415" i="4"/>
  <c r="G2415" i="4"/>
  <c r="H2415" i="4"/>
  <c r="L2415" i="4"/>
  <c r="N2415" i="4" a="1"/>
  <c r="N2415" i="4"/>
  <c r="O2415" i="4"/>
  <c r="M2415" i="4"/>
  <c r="R2415" i="4"/>
  <c r="S2415" i="4" a="1"/>
  <c r="S2415" i="4"/>
  <c r="T2415" i="4" a="1"/>
  <c r="T2415" i="4"/>
  <c r="U2415" i="4" a="1"/>
  <c r="U2415" i="4"/>
  <c r="F2416" i="4"/>
  <c r="G2416" i="4"/>
  <c r="H2416" i="4"/>
  <c r="L2416" i="4"/>
  <c r="N2416" i="4" a="1"/>
  <c r="N2416" i="4"/>
  <c r="M2416" i="4"/>
  <c r="R2416" i="4"/>
  <c r="S2416" i="4" a="1"/>
  <c r="S2416" i="4"/>
  <c r="T2416" i="4" a="1"/>
  <c r="T2416" i="4"/>
  <c r="U2416" i="4" a="1"/>
  <c r="U2416" i="4"/>
  <c r="F2417" i="4"/>
  <c r="G2417" i="4"/>
  <c r="H2417" i="4"/>
  <c r="L2417" i="4"/>
  <c r="N2417" i="4" a="1"/>
  <c r="N2417" i="4"/>
  <c r="M2417" i="4"/>
  <c r="R2417" i="4"/>
  <c r="S2417" i="4" a="1"/>
  <c r="S2417" i="4"/>
  <c r="T2417" i="4" a="1"/>
  <c r="T2417" i="4"/>
  <c r="U2417" i="4" a="1"/>
  <c r="U2417" i="4"/>
  <c r="F2418" i="4"/>
  <c r="G2418" i="4"/>
  <c r="H2418" i="4"/>
  <c r="L2418" i="4"/>
  <c r="N2418" i="4" a="1"/>
  <c r="N2418" i="4"/>
  <c r="O2418" i="4"/>
  <c r="M2418" i="4"/>
  <c r="R2418" i="4"/>
  <c r="S2418" i="4" a="1"/>
  <c r="S2418" i="4"/>
  <c r="T2418" i="4" a="1"/>
  <c r="T2418" i="4"/>
  <c r="U2418" i="4" a="1"/>
  <c r="U2418" i="4"/>
  <c r="F2419" i="4"/>
  <c r="G2419" i="4"/>
  <c r="H2419" i="4"/>
  <c r="L2419" i="4"/>
  <c r="N2419" i="4" a="1"/>
  <c r="N2419" i="4"/>
  <c r="M2419" i="4"/>
  <c r="R2419" i="4"/>
  <c r="S2419" i="4" a="1"/>
  <c r="S2419" i="4"/>
  <c r="T2419" i="4" a="1"/>
  <c r="T2419" i="4"/>
  <c r="U2419" i="4" a="1"/>
  <c r="U2419" i="4"/>
  <c r="F2420" i="4"/>
  <c r="G2420" i="4"/>
  <c r="H2420" i="4"/>
  <c r="L2420" i="4"/>
  <c r="N2420" i="4" a="1"/>
  <c r="N2420" i="4"/>
  <c r="O2420" i="4"/>
  <c r="M2420" i="4"/>
  <c r="R2420" i="4"/>
  <c r="S2420" i="4" a="1"/>
  <c r="S2420" i="4"/>
  <c r="T2420" i="4" a="1"/>
  <c r="T2420" i="4"/>
  <c r="U2420" i="4" a="1"/>
  <c r="U2420" i="4"/>
  <c r="F2421" i="4"/>
  <c r="G2421" i="4"/>
  <c r="H2421" i="4"/>
  <c r="L2421" i="4"/>
  <c r="N2421" i="4" a="1"/>
  <c r="N2421" i="4"/>
  <c r="M2421" i="4"/>
  <c r="R2421" i="4"/>
  <c r="S2421" i="4" a="1"/>
  <c r="S2421" i="4"/>
  <c r="T2421" i="4" a="1"/>
  <c r="T2421" i="4"/>
  <c r="U2421" i="4" a="1"/>
  <c r="U2421" i="4"/>
  <c r="F2422" i="4"/>
  <c r="G2422" i="4"/>
  <c r="H2422" i="4"/>
  <c r="L2422" i="4"/>
  <c r="N2422" i="4" a="1"/>
  <c r="N2422" i="4"/>
  <c r="M2422" i="4"/>
  <c r="R2422" i="4"/>
  <c r="S2422" i="4" a="1"/>
  <c r="S2422" i="4"/>
  <c r="T2422" i="4" a="1"/>
  <c r="T2422" i="4"/>
  <c r="U2422" i="4" a="1"/>
  <c r="U2422" i="4"/>
  <c r="F2423" i="4"/>
  <c r="G2423" i="4"/>
  <c r="H2423" i="4"/>
  <c r="L2423" i="4"/>
  <c r="N2423" i="4" a="1"/>
  <c r="N2423" i="4"/>
  <c r="M2423" i="4"/>
  <c r="R2423" i="4"/>
  <c r="S2423" i="4" a="1"/>
  <c r="S2423" i="4"/>
  <c r="T2423" i="4" a="1"/>
  <c r="T2423" i="4"/>
  <c r="U2423" i="4" a="1"/>
  <c r="U2423" i="4"/>
  <c r="F2424" i="4"/>
  <c r="G2424" i="4"/>
  <c r="H2424" i="4"/>
  <c r="L2424" i="4"/>
  <c r="N2424" i="4" a="1"/>
  <c r="N2424" i="4"/>
  <c r="P2424" i="4"/>
  <c r="Q2424" i="4"/>
  <c r="M2424" i="4"/>
  <c r="R2424" i="4"/>
  <c r="S2424" i="4" a="1"/>
  <c r="S2424" i="4"/>
  <c r="T2424" i="4" a="1"/>
  <c r="T2424" i="4"/>
  <c r="U2424" i="4" a="1"/>
  <c r="U2424" i="4"/>
  <c r="F2425" i="4"/>
  <c r="G2425" i="4"/>
  <c r="H2425" i="4"/>
  <c r="L2425" i="4"/>
  <c r="N2425" i="4" a="1"/>
  <c r="N2425" i="4"/>
  <c r="O2425" i="4"/>
  <c r="M2425" i="4"/>
  <c r="R2425" i="4"/>
  <c r="S2425" i="4" a="1"/>
  <c r="S2425" i="4"/>
  <c r="T2425" i="4" a="1"/>
  <c r="T2425" i="4"/>
  <c r="U2425" i="4" a="1"/>
  <c r="U2425" i="4"/>
  <c r="F2426" i="4"/>
  <c r="G2426" i="4"/>
  <c r="H2426" i="4"/>
  <c r="L2426" i="4"/>
  <c r="N2426" i="4" a="1"/>
  <c r="N2426" i="4"/>
  <c r="O2426" i="4"/>
  <c r="M2426" i="4"/>
  <c r="R2426" i="4"/>
  <c r="S2426" i="4" a="1"/>
  <c r="S2426" i="4"/>
  <c r="T2426" i="4" a="1"/>
  <c r="T2426" i="4"/>
  <c r="U2426" i="4" a="1"/>
  <c r="U2426" i="4"/>
  <c r="F2427" i="4"/>
  <c r="G2427" i="4"/>
  <c r="H2427" i="4"/>
  <c r="L2427" i="4"/>
  <c r="N2427" i="4" a="1"/>
  <c r="N2427" i="4"/>
  <c r="M2427" i="4"/>
  <c r="R2427" i="4"/>
  <c r="S2427" i="4" a="1"/>
  <c r="S2427" i="4"/>
  <c r="T2427" i="4" a="1"/>
  <c r="T2427" i="4"/>
  <c r="U2427" i="4" a="1"/>
  <c r="U2427" i="4"/>
  <c r="F2428" i="4"/>
  <c r="G2428" i="4"/>
  <c r="H2428" i="4"/>
  <c r="L2428" i="4"/>
  <c r="N2428" i="4" a="1"/>
  <c r="N2428" i="4"/>
  <c r="M2428" i="4"/>
  <c r="R2428" i="4"/>
  <c r="S2428" i="4" a="1"/>
  <c r="S2428" i="4"/>
  <c r="T2428" i="4" a="1"/>
  <c r="T2428" i="4"/>
  <c r="U2428" i="4" a="1"/>
  <c r="U2428" i="4"/>
  <c r="F2429" i="4"/>
  <c r="G2429" i="4"/>
  <c r="H2429" i="4"/>
  <c r="L2429" i="4"/>
  <c r="N2429" i="4" a="1"/>
  <c r="N2429" i="4"/>
  <c r="M2429" i="4"/>
  <c r="R2429" i="4"/>
  <c r="S2429" i="4" a="1"/>
  <c r="S2429" i="4"/>
  <c r="T2429" i="4" a="1"/>
  <c r="T2429" i="4"/>
  <c r="U2429" i="4" a="1"/>
  <c r="U2429" i="4"/>
  <c r="F2430" i="4"/>
  <c r="G2430" i="4"/>
  <c r="H2430" i="4"/>
  <c r="L2430" i="4"/>
  <c r="N2430" i="4" a="1"/>
  <c r="N2430" i="4"/>
  <c r="O2430" i="4"/>
  <c r="M2430" i="4"/>
  <c r="R2430" i="4"/>
  <c r="S2430" i="4" a="1"/>
  <c r="S2430" i="4"/>
  <c r="T2430" i="4" a="1"/>
  <c r="T2430" i="4"/>
  <c r="U2430" i="4" a="1"/>
  <c r="U2430" i="4"/>
  <c r="F2431" i="4"/>
  <c r="G2431" i="4"/>
  <c r="H2431" i="4"/>
  <c r="L2431" i="4"/>
  <c r="N2431" i="4" a="1"/>
  <c r="N2431" i="4"/>
  <c r="M2431" i="4"/>
  <c r="R2431" i="4"/>
  <c r="S2431" i="4" a="1"/>
  <c r="S2431" i="4"/>
  <c r="T2431" i="4" a="1"/>
  <c r="T2431" i="4"/>
  <c r="U2431" i="4" a="1"/>
  <c r="U2431" i="4"/>
  <c r="F2432" i="4"/>
  <c r="G2432" i="4"/>
  <c r="H2432" i="4"/>
  <c r="L2432" i="4"/>
  <c r="N2432" i="4" a="1"/>
  <c r="N2432" i="4"/>
  <c r="O2432" i="4"/>
  <c r="M2432" i="4"/>
  <c r="R2432" i="4"/>
  <c r="S2432" i="4" a="1"/>
  <c r="S2432" i="4"/>
  <c r="T2432" i="4" a="1"/>
  <c r="T2432" i="4"/>
  <c r="U2432" i="4" a="1"/>
  <c r="U2432" i="4"/>
  <c r="F2433" i="4"/>
  <c r="G2433" i="4"/>
  <c r="H2433" i="4"/>
  <c r="L2433" i="4"/>
  <c r="N2433" i="4" a="1"/>
  <c r="N2433" i="4"/>
  <c r="O2433" i="4"/>
  <c r="M2433" i="4"/>
  <c r="R2433" i="4"/>
  <c r="S2433" i="4" a="1"/>
  <c r="S2433" i="4"/>
  <c r="T2433" i="4" a="1"/>
  <c r="T2433" i="4"/>
  <c r="U2433" i="4" a="1"/>
  <c r="U2433" i="4"/>
  <c r="F2434" i="4"/>
  <c r="G2434" i="4"/>
  <c r="H2434" i="4"/>
  <c r="L2434" i="4"/>
  <c r="N2434" i="4" a="1"/>
  <c r="N2434" i="4"/>
  <c r="O2434" i="4"/>
  <c r="M2434" i="4"/>
  <c r="R2434" i="4"/>
  <c r="S2434" i="4" a="1"/>
  <c r="S2434" i="4"/>
  <c r="T2434" i="4" a="1"/>
  <c r="T2434" i="4"/>
  <c r="U2434" i="4" a="1"/>
  <c r="U2434" i="4"/>
  <c r="F2435" i="4"/>
  <c r="G2435" i="4"/>
  <c r="H2435" i="4"/>
  <c r="L2435" i="4"/>
  <c r="N2435" i="4" a="1"/>
  <c r="N2435" i="4"/>
  <c r="M2435" i="4"/>
  <c r="R2435" i="4"/>
  <c r="S2435" i="4" a="1"/>
  <c r="S2435" i="4"/>
  <c r="T2435" i="4" a="1"/>
  <c r="T2435" i="4"/>
  <c r="U2435" i="4" a="1"/>
  <c r="U2435" i="4"/>
  <c r="F2436" i="4"/>
  <c r="G2436" i="4"/>
  <c r="H2436" i="4"/>
  <c r="L2436" i="4"/>
  <c r="N2436" i="4" a="1"/>
  <c r="N2436" i="4"/>
  <c r="M2436" i="4"/>
  <c r="R2436" i="4"/>
  <c r="S2436" i="4" a="1"/>
  <c r="S2436" i="4"/>
  <c r="T2436" i="4" a="1"/>
  <c r="T2436" i="4"/>
  <c r="U2436" i="4" a="1"/>
  <c r="U2436" i="4"/>
  <c r="F2437" i="4"/>
  <c r="G2437" i="4"/>
  <c r="H2437" i="4"/>
  <c r="L2437" i="4"/>
  <c r="N2437" i="4" a="1"/>
  <c r="N2437" i="4"/>
  <c r="M2437" i="4"/>
  <c r="R2437" i="4"/>
  <c r="S2437" i="4" a="1"/>
  <c r="S2437" i="4"/>
  <c r="T2437" i="4" a="1"/>
  <c r="T2437" i="4"/>
  <c r="U2437" i="4" a="1"/>
  <c r="U2437" i="4"/>
  <c r="F2438" i="4"/>
  <c r="G2438" i="4"/>
  <c r="H2438" i="4"/>
  <c r="L2438" i="4"/>
  <c r="N2438" i="4" a="1"/>
  <c r="N2438" i="4"/>
  <c r="O2438" i="4"/>
  <c r="M2438" i="4"/>
  <c r="R2438" i="4"/>
  <c r="S2438" i="4" a="1"/>
  <c r="S2438" i="4"/>
  <c r="T2438" i="4" a="1"/>
  <c r="T2438" i="4"/>
  <c r="U2438" i="4" a="1"/>
  <c r="U2438" i="4"/>
  <c r="F2439" i="4"/>
  <c r="G2439" i="4"/>
  <c r="H2439" i="4"/>
  <c r="L2439" i="4"/>
  <c r="N2439" i="4" a="1"/>
  <c r="N2439" i="4"/>
  <c r="P2439" i="4"/>
  <c r="Q2439" i="4"/>
  <c r="M2439" i="4"/>
  <c r="R2439" i="4"/>
  <c r="S2439" i="4" a="1"/>
  <c r="S2439" i="4"/>
  <c r="T2439" i="4" a="1"/>
  <c r="T2439" i="4"/>
  <c r="U2439" i="4" a="1"/>
  <c r="U2439" i="4"/>
  <c r="F2440" i="4"/>
  <c r="G2440" i="4"/>
  <c r="H2440" i="4"/>
  <c r="L2440" i="4"/>
  <c r="N2440" i="4" a="1"/>
  <c r="N2440" i="4"/>
  <c r="M2440" i="4"/>
  <c r="R2440" i="4"/>
  <c r="S2440" i="4" a="1"/>
  <c r="S2440" i="4"/>
  <c r="T2440" i="4" a="1"/>
  <c r="T2440" i="4"/>
  <c r="U2440" i="4" a="1"/>
  <c r="U2440" i="4"/>
  <c r="F2441" i="4"/>
  <c r="G2441" i="4"/>
  <c r="H2441" i="4"/>
  <c r="L2441" i="4"/>
  <c r="N2441" i="4" a="1"/>
  <c r="N2441" i="4"/>
  <c r="M2441" i="4"/>
  <c r="R2441" i="4"/>
  <c r="S2441" i="4" a="1"/>
  <c r="S2441" i="4"/>
  <c r="T2441" i="4" a="1"/>
  <c r="T2441" i="4"/>
  <c r="U2441" i="4" a="1"/>
  <c r="U2441" i="4"/>
  <c r="F2442" i="4"/>
  <c r="G2442" i="4"/>
  <c r="H2442" i="4"/>
  <c r="L2442" i="4"/>
  <c r="N2442" i="4" a="1"/>
  <c r="N2442" i="4"/>
  <c r="O2442" i="4"/>
  <c r="M2442" i="4"/>
  <c r="R2442" i="4"/>
  <c r="S2442" i="4" a="1"/>
  <c r="S2442" i="4"/>
  <c r="T2442" i="4" a="1"/>
  <c r="T2442" i="4"/>
  <c r="U2442" i="4" a="1"/>
  <c r="U2442" i="4"/>
  <c r="F2443" i="4"/>
  <c r="G2443" i="4"/>
  <c r="H2443" i="4"/>
  <c r="L2443" i="4"/>
  <c r="N2443" i="4" a="1"/>
  <c r="N2443" i="4"/>
  <c r="M2443" i="4"/>
  <c r="R2443" i="4"/>
  <c r="S2443" i="4" a="1"/>
  <c r="S2443" i="4"/>
  <c r="T2443" i="4" a="1"/>
  <c r="T2443" i="4"/>
  <c r="U2443" i="4" a="1"/>
  <c r="U2443" i="4"/>
  <c r="F2444" i="4"/>
  <c r="G2444" i="4"/>
  <c r="H2444" i="4"/>
  <c r="L2444" i="4"/>
  <c r="N2444" i="4" a="1"/>
  <c r="N2444" i="4"/>
  <c r="O2444" i="4"/>
  <c r="M2444" i="4"/>
  <c r="R2444" i="4"/>
  <c r="S2444" i="4" a="1"/>
  <c r="S2444" i="4"/>
  <c r="T2444" i="4" a="1"/>
  <c r="T2444" i="4"/>
  <c r="U2444" i="4" a="1"/>
  <c r="U2444" i="4"/>
  <c r="F2445" i="4"/>
  <c r="G2445" i="4"/>
  <c r="H2445" i="4"/>
  <c r="L2445" i="4"/>
  <c r="N2445" i="4" a="1"/>
  <c r="N2445" i="4"/>
  <c r="O2445" i="4"/>
  <c r="M2445" i="4"/>
  <c r="R2445" i="4"/>
  <c r="S2445" i="4" a="1"/>
  <c r="S2445" i="4"/>
  <c r="T2445" i="4" a="1"/>
  <c r="T2445" i="4"/>
  <c r="U2445" i="4" a="1"/>
  <c r="U2445" i="4"/>
  <c r="F2446" i="4"/>
  <c r="G2446" i="4"/>
  <c r="H2446" i="4"/>
  <c r="L2446" i="4"/>
  <c r="N2446" i="4" a="1"/>
  <c r="N2446" i="4"/>
  <c r="O2446" i="4"/>
  <c r="M2446" i="4"/>
  <c r="R2446" i="4"/>
  <c r="S2446" i="4" a="1"/>
  <c r="S2446" i="4"/>
  <c r="T2446" i="4" a="1"/>
  <c r="T2446" i="4"/>
  <c r="U2446" i="4" a="1"/>
  <c r="U2446" i="4"/>
  <c r="F2447" i="4"/>
  <c r="G2447" i="4"/>
  <c r="H2447" i="4"/>
  <c r="L2447" i="4"/>
  <c r="N2447" i="4" a="1"/>
  <c r="N2447" i="4"/>
  <c r="M2447" i="4"/>
  <c r="R2447" i="4"/>
  <c r="S2447" i="4" a="1"/>
  <c r="S2447" i="4"/>
  <c r="T2447" i="4" a="1"/>
  <c r="T2447" i="4"/>
  <c r="U2447" i="4" a="1"/>
  <c r="U2447" i="4"/>
  <c r="F2448" i="4"/>
  <c r="G2448" i="4"/>
  <c r="H2448" i="4"/>
  <c r="L2448" i="4"/>
  <c r="N2448" i="4" a="1"/>
  <c r="N2448" i="4"/>
  <c r="M2448" i="4"/>
  <c r="R2448" i="4"/>
  <c r="S2448" i="4" a="1"/>
  <c r="S2448" i="4"/>
  <c r="T2448" i="4" a="1"/>
  <c r="T2448" i="4"/>
  <c r="U2448" i="4" a="1"/>
  <c r="U2448" i="4"/>
  <c r="F2449" i="4"/>
  <c r="G2449" i="4"/>
  <c r="H2449" i="4"/>
  <c r="L2449" i="4"/>
  <c r="N2449" i="4" a="1"/>
  <c r="N2449" i="4"/>
  <c r="M2449" i="4"/>
  <c r="R2449" i="4"/>
  <c r="S2449" i="4" a="1"/>
  <c r="S2449" i="4"/>
  <c r="T2449" i="4" a="1"/>
  <c r="T2449" i="4"/>
  <c r="U2449" i="4" a="1"/>
  <c r="U2449" i="4"/>
  <c r="F2450" i="4"/>
  <c r="G2450" i="4"/>
  <c r="H2450" i="4"/>
  <c r="L2450" i="4"/>
  <c r="N2450" i="4" a="1"/>
  <c r="N2450" i="4"/>
  <c r="O2450" i="4"/>
  <c r="M2450" i="4"/>
  <c r="R2450" i="4"/>
  <c r="S2450" i="4" a="1"/>
  <c r="S2450" i="4"/>
  <c r="T2450" i="4" a="1"/>
  <c r="T2450" i="4"/>
  <c r="U2450" i="4" a="1"/>
  <c r="U2450" i="4"/>
  <c r="F2451" i="4"/>
  <c r="G2451" i="4"/>
  <c r="H2451" i="4"/>
  <c r="L2451" i="4"/>
  <c r="N2451" i="4" a="1"/>
  <c r="N2451" i="4"/>
  <c r="M2451" i="4"/>
  <c r="R2451" i="4"/>
  <c r="S2451" i="4" a="1"/>
  <c r="S2451" i="4"/>
  <c r="T2451" i="4" a="1"/>
  <c r="T2451" i="4"/>
  <c r="U2451" i="4" a="1"/>
  <c r="U2451" i="4"/>
  <c r="F2452" i="4"/>
  <c r="G2452" i="4"/>
  <c r="H2452" i="4"/>
  <c r="L2452" i="4"/>
  <c r="N2452" i="4" a="1"/>
  <c r="N2452" i="4"/>
  <c r="M2452" i="4"/>
  <c r="R2452" i="4"/>
  <c r="S2452" i="4" a="1"/>
  <c r="S2452" i="4"/>
  <c r="T2452" i="4" a="1"/>
  <c r="T2452" i="4"/>
  <c r="U2452" i="4" a="1"/>
  <c r="U2452" i="4"/>
  <c r="F2453" i="4"/>
  <c r="G2453" i="4"/>
  <c r="H2453" i="4"/>
  <c r="L2453" i="4"/>
  <c r="N2453" i="4" a="1"/>
  <c r="N2453" i="4"/>
  <c r="O2453" i="4"/>
  <c r="M2453" i="4"/>
  <c r="R2453" i="4"/>
  <c r="S2453" i="4" a="1"/>
  <c r="S2453" i="4"/>
  <c r="T2453" i="4" a="1"/>
  <c r="T2453" i="4"/>
  <c r="U2453" i="4" a="1"/>
  <c r="U2453" i="4"/>
  <c r="F2454" i="4"/>
  <c r="G2454" i="4"/>
  <c r="H2454" i="4"/>
  <c r="L2454" i="4"/>
  <c r="N2454" i="4" a="1"/>
  <c r="N2454" i="4"/>
  <c r="O2454" i="4"/>
  <c r="M2454" i="4"/>
  <c r="R2454" i="4"/>
  <c r="S2454" i="4" a="1"/>
  <c r="S2454" i="4"/>
  <c r="T2454" i="4" a="1"/>
  <c r="T2454" i="4"/>
  <c r="U2454" i="4" a="1"/>
  <c r="U2454" i="4"/>
  <c r="F2455" i="4"/>
  <c r="G2455" i="4"/>
  <c r="H2455" i="4"/>
  <c r="L2455" i="4"/>
  <c r="N2455" i="4" a="1"/>
  <c r="N2455" i="4"/>
  <c r="M2455" i="4"/>
  <c r="R2455" i="4"/>
  <c r="S2455" i="4" a="1"/>
  <c r="S2455" i="4"/>
  <c r="T2455" i="4" a="1"/>
  <c r="T2455" i="4"/>
  <c r="U2455" i="4" a="1"/>
  <c r="U2455" i="4"/>
  <c r="F2456" i="4"/>
  <c r="G2456" i="4"/>
  <c r="H2456" i="4"/>
  <c r="L2456" i="4"/>
  <c r="N2456" i="4" a="1"/>
  <c r="N2456" i="4"/>
  <c r="O2456" i="4"/>
  <c r="M2456" i="4"/>
  <c r="R2456" i="4"/>
  <c r="S2456" i="4" a="1"/>
  <c r="S2456" i="4"/>
  <c r="T2456" i="4" a="1"/>
  <c r="T2456" i="4"/>
  <c r="U2456" i="4" a="1"/>
  <c r="U2456" i="4"/>
  <c r="F2457" i="4"/>
  <c r="G2457" i="4"/>
  <c r="H2457" i="4"/>
  <c r="L2457" i="4"/>
  <c r="N2457" i="4" a="1"/>
  <c r="N2457" i="4"/>
  <c r="O2457" i="4"/>
  <c r="M2457" i="4"/>
  <c r="R2457" i="4"/>
  <c r="S2457" i="4" a="1"/>
  <c r="S2457" i="4"/>
  <c r="T2457" i="4" a="1"/>
  <c r="T2457" i="4"/>
  <c r="U2457" i="4" a="1"/>
  <c r="U2457" i="4"/>
  <c r="F2458" i="4"/>
  <c r="G2458" i="4"/>
  <c r="H2458" i="4"/>
  <c r="L2458" i="4"/>
  <c r="N2458" i="4" a="1"/>
  <c r="N2458" i="4"/>
  <c r="O2458" i="4"/>
  <c r="M2458" i="4"/>
  <c r="R2458" i="4"/>
  <c r="S2458" i="4" a="1"/>
  <c r="S2458" i="4"/>
  <c r="T2458" i="4" a="1"/>
  <c r="T2458" i="4"/>
  <c r="U2458" i="4" a="1"/>
  <c r="U2458" i="4"/>
  <c r="F2459" i="4"/>
  <c r="G2459" i="4"/>
  <c r="H2459" i="4"/>
  <c r="L2459" i="4"/>
  <c r="N2459" i="4" a="1"/>
  <c r="N2459" i="4"/>
  <c r="M2459" i="4"/>
  <c r="R2459" i="4"/>
  <c r="S2459" i="4" a="1"/>
  <c r="S2459" i="4"/>
  <c r="T2459" i="4" a="1"/>
  <c r="T2459" i="4"/>
  <c r="U2459" i="4" a="1"/>
  <c r="U2459" i="4"/>
  <c r="F2460" i="4"/>
  <c r="G2460" i="4"/>
  <c r="H2460" i="4"/>
  <c r="L2460" i="4"/>
  <c r="N2460" i="4" a="1"/>
  <c r="N2460" i="4"/>
  <c r="M2460" i="4"/>
  <c r="R2460" i="4"/>
  <c r="S2460" i="4" a="1"/>
  <c r="S2460" i="4"/>
  <c r="T2460" i="4" a="1"/>
  <c r="T2460" i="4"/>
  <c r="U2460" i="4" a="1"/>
  <c r="U2460" i="4"/>
  <c r="F2461" i="4"/>
  <c r="G2461" i="4"/>
  <c r="H2461" i="4"/>
  <c r="L2461" i="4"/>
  <c r="N2461" i="4" a="1"/>
  <c r="N2461" i="4"/>
  <c r="M2461" i="4"/>
  <c r="R2461" i="4"/>
  <c r="S2461" i="4" a="1"/>
  <c r="S2461" i="4"/>
  <c r="T2461" i="4" a="1"/>
  <c r="T2461" i="4"/>
  <c r="U2461" i="4" a="1"/>
  <c r="U2461" i="4"/>
  <c r="F2462" i="4"/>
  <c r="G2462" i="4"/>
  <c r="H2462" i="4"/>
  <c r="L2462" i="4"/>
  <c r="N2462" i="4" a="1"/>
  <c r="N2462" i="4"/>
  <c r="O2462" i="4"/>
  <c r="M2462" i="4"/>
  <c r="R2462" i="4"/>
  <c r="S2462" i="4" a="1"/>
  <c r="S2462" i="4"/>
  <c r="T2462" i="4" a="1"/>
  <c r="T2462" i="4"/>
  <c r="U2462" i="4" a="1"/>
  <c r="U2462" i="4"/>
  <c r="F2463" i="4"/>
  <c r="G2463" i="4"/>
  <c r="H2463" i="4"/>
  <c r="L2463" i="4"/>
  <c r="N2463" i="4" a="1"/>
  <c r="N2463" i="4"/>
  <c r="M2463" i="4"/>
  <c r="R2463" i="4"/>
  <c r="S2463" i="4" a="1"/>
  <c r="S2463" i="4"/>
  <c r="T2463" i="4" a="1"/>
  <c r="T2463" i="4"/>
  <c r="U2463" i="4" a="1"/>
  <c r="U2463" i="4"/>
  <c r="F2464" i="4"/>
  <c r="G2464" i="4"/>
  <c r="H2464" i="4"/>
  <c r="L2464" i="4"/>
  <c r="N2464" i="4" a="1"/>
  <c r="N2464" i="4"/>
  <c r="M2464" i="4"/>
  <c r="R2464" i="4"/>
  <c r="S2464" i="4" a="1"/>
  <c r="S2464" i="4"/>
  <c r="T2464" i="4" a="1"/>
  <c r="T2464" i="4"/>
  <c r="U2464" i="4" a="1"/>
  <c r="U2464" i="4"/>
  <c r="F2465" i="4"/>
  <c r="G2465" i="4"/>
  <c r="H2465" i="4"/>
  <c r="L2465" i="4"/>
  <c r="N2465" i="4" a="1"/>
  <c r="N2465" i="4"/>
  <c r="M2465" i="4"/>
  <c r="R2465" i="4"/>
  <c r="S2465" i="4" a="1"/>
  <c r="S2465" i="4"/>
  <c r="T2465" i="4" a="1"/>
  <c r="T2465" i="4"/>
  <c r="U2465" i="4" a="1"/>
  <c r="U2465" i="4"/>
  <c r="F2466" i="4"/>
  <c r="G2466" i="4"/>
  <c r="H2466" i="4"/>
  <c r="L2466" i="4"/>
  <c r="N2466" i="4" a="1"/>
  <c r="N2466" i="4"/>
  <c r="M2466" i="4"/>
  <c r="R2466" i="4"/>
  <c r="S2466" i="4" a="1"/>
  <c r="S2466" i="4"/>
  <c r="T2466" i="4" a="1"/>
  <c r="T2466" i="4"/>
  <c r="U2466" i="4" a="1"/>
  <c r="U2466" i="4"/>
  <c r="F2467" i="4"/>
  <c r="G2467" i="4"/>
  <c r="H2467" i="4"/>
  <c r="L2467" i="4"/>
  <c r="N2467" i="4" a="1"/>
  <c r="N2467" i="4"/>
  <c r="M2467" i="4"/>
  <c r="R2467" i="4"/>
  <c r="S2467" i="4" a="1"/>
  <c r="S2467" i="4"/>
  <c r="T2467" i="4" a="1"/>
  <c r="T2467" i="4"/>
  <c r="U2467" i="4" a="1"/>
  <c r="U2467" i="4"/>
  <c r="F2468" i="4"/>
  <c r="G2468" i="4"/>
  <c r="H2468" i="4"/>
  <c r="L2468" i="4"/>
  <c r="N2468" i="4" a="1"/>
  <c r="N2468" i="4"/>
  <c r="O2468" i="4"/>
  <c r="M2468" i="4"/>
  <c r="R2468" i="4"/>
  <c r="S2468" i="4" a="1"/>
  <c r="S2468" i="4"/>
  <c r="T2468" i="4" a="1"/>
  <c r="T2468" i="4"/>
  <c r="U2468" i="4" a="1"/>
  <c r="U2468" i="4"/>
  <c r="F2469" i="4"/>
  <c r="G2469" i="4"/>
  <c r="H2469" i="4"/>
  <c r="L2469" i="4"/>
  <c r="N2469" i="4" a="1"/>
  <c r="N2469" i="4"/>
  <c r="O2469" i="4"/>
  <c r="M2469" i="4"/>
  <c r="R2469" i="4"/>
  <c r="S2469" i="4" a="1"/>
  <c r="S2469" i="4"/>
  <c r="T2469" i="4" a="1"/>
  <c r="T2469" i="4"/>
  <c r="U2469" i="4" a="1"/>
  <c r="U2469" i="4"/>
  <c r="F2470" i="4"/>
  <c r="G2470" i="4"/>
  <c r="H2470" i="4"/>
  <c r="L2470" i="4"/>
  <c r="N2470" i="4" a="1"/>
  <c r="N2470" i="4"/>
  <c r="M2470" i="4"/>
  <c r="R2470" i="4"/>
  <c r="S2470" i="4" a="1"/>
  <c r="S2470" i="4"/>
  <c r="T2470" i="4" a="1"/>
  <c r="T2470" i="4"/>
  <c r="U2470" i="4" a="1"/>
  <c r="U2470" i="4"/>
  <c r="F2471" i="4"/>
  <c r="G2471" i="4"/>
  <c r="H2471" i="4"/>
  <c r="L2471" i="4"/>
  <c r="N2471" i="4" a="1"/>
  <c r="N2471" i="4"/>
  <c r="M2471" i="4"/>
  <c r="R2471" i="4"/>
  <c r="S2471" i="4" a="1"/>
  <c r="S2471" i="4"/>
  <c r="T2471" i="4" a="1"/>
  <c r="T2471" i="4"/>
  <c r="U2471" i="4" a="1"/>
  <c r="U2471" i="4"/>
  <c r="F2472" i="4"/>
  <c r="G2472" i="4"/>
  <c r="H2472" i="4"/>
  <c r="L2472" i="4"/>
  <c r="N2472" i="4" a="1"/>
  <c r="N2472" i="4"/>
  <c r="P2472" i="4"/>
  <c r="Q2472" i="4"/>
  <c r="M2472" i="4"/>
  <c r="R2472" i="4"/>
  <c r="S2472" i="4" a="1"/>
  <c r="S2472" i="4"/>
  <c r="T2472" i="4" a="1"/>
  <c r="T2472" i="4"/>
  <c r="U2472" i="4" a="1"/>
  <c r="U2472" i="4"/>
  <c r="F2473" i="4"/>
  <c r="G2473" i="4"/>
  <c r="H2473" i="4"/>
  <c r="L2473" i="4"/>
  <c r="N2473" i="4" a="1"/>
  <c r="N2473" i="4"/>
  <c r="M2473" i="4"/>
  <c r="R2473" i="4"/>
  <c r="S2473" i="4" a="1"/>
  <c r="S2473" i="4"/>
  <c r="T2473" i="4" a="1"/>
  <c r="T2473" i="4"/>
  <c r="U2473" i="4" a="1"/>
  <c r="U2473" i="4"/>
  <c r="F2474" i="4"/>
  <c r="G2474" i="4"/>
  <c r="H2474" i="4"/>
  <c r="L2474" i="4"/>
  <c r="N2474" i="4" a="1"/>
  <c r="N2474" i="4"/>
  <c r="O2474" i="4"/>
  <c r="M2474" i="4"/>
  <c r="R2474" i="4"/>
  <c r="S2474" i="4" a="1"/>
  <c r="S2474" i="4"/>
  <c r="T2474" i="4" a="1"/>
  <c r="T2474" i="4"/>
  <c r="U2474" i="4" a="1"/>
  <c r="U2474" i="4"/>
  <c r="F2475" i="4"/>
  <c r="G2475" i="4"/>
  <c r="H2475" i="4"/>
  <c r="L2475" i="4"/>
  <c r="N2475" i="4" a="1"/>
  <c r="N2475" i="4"/>
  <c r="M2475" i="4"/>
  <c r="R2475" i="4"/>
  <c r="S2475" i="4" a="1"/>
  <c r="S2475" i="4"/>
  <c r="T2475" i="4" a="1"/>
  <c r="T2475" i="4"/>
  <c r="U2475" i="4" a="1"/>
  <c r="U2475" i="4"/>
  <c r="F2476" i="4"/>
  <c r="G2476" i="4"/>
  <c r="H2476" i="4"/>
  <c r="L2476" i="4"/>
  <c r="N2476" i="4" a="1"/>
  <c r="N2476" i="4"/>
  <c r="M2476" i="4"/>
  <c r="R2476" i="4"/>
  <c r="S2476" i="4" a="1"/>
  <c r="S2476" i="4"/>
  <c r="T2476" i="4" a="1"/>
  <c r="T2476" i="4"/>
  <c r="U2476" i="4" a="1"/>
  <c r="U2476" i="4"/>
  <c r="F2477" i="4"/>
  <c r="G2477" i="4"/>
  <c r="H2477" i="4"/>
  <c r="L2477" i="4"/>
  <c r="N2477" i="4" a="1"/>
  <c r="N2477" i="4"/>
  <c r="M2477" i="4"/>
  <c r="R2477" i="4"/>
  <c r="S2477" i="4" a="1"/>
  <c r="S2477" i="4"/>
  <c r="T2477" i="4" a="1"/>
  <c r="T2477" i="4"/>
  <c r="U2477" i="4" a="1"/>
  <c r="U2477" i="4"/>
  <c r="F2478" i="4"/>
  <c r="G2478" i="4"/>
  <c r="H2478" i="4"/>
  <c r="L2478" i="4"/>
  <c r="N2478" i="4" a="1"/>
  <c r="N2478" i="4"/>
  <c r="O2478" i="4"/>
  <c r="M2478" i="4"/>
  <c r="R2478" i="4"/>
  <c r="S2478" i="4" a="1"/>
  <c r="S2478" i="4"/>
  <c r="T2478" i="4" a="1"/>
  <c r="T2478" i="4"/>
  <c r="U2478" i="4" a="1"/>
  <c r="U2478" i="4"/>
  <c r="F2479" i="4"/>
  <c r="G2479" i="4"/>
  <c r="H2479" i="4"/>
  <c r="L2479" i="4"/>
  <c r="N2479" i="4" a="1"/>
  <c r="N2479" i="4"/>
  <c r="M2479" i="4"/>
  <c r="R2479" i="4"/>
  <c r="S2479" i="4" a="1"/>
  <c r="S2479" i="4"/>
  <c r="T2479" i="4" a="1"/>
  <c r="T2479" i="4"/>
  <c r="U2479" i="4" a="1"/>
  <c r="U2479" i="4"/>
  <c r="F2480" i="4"/>
  <c r="G2480" i="4"/>
  <c r="H2480" i="4"/>
  <c r="L2480" i="4"/>
  <c r="N2480" i="4" a="1"/>
  <c r="N2480" i="4"/>
  <c r="M2480" i="4"/>
  <c r="R2480" i="4"/>
  <c r="S2480" i="4" a="1"/>
  <c r="S2480" i="4"/>
  <c r="T2480" i="4" a="1"/>
  <c r="T2480" i="4"/>
  <c r="U2480" i="4" a="1"/>
  <c r="U2480" i="4"/>
  <c r="F2481" i="4"/>
  <c r="G2481" i="4"/>
  <c r="H2481" i="4"/>
  <c r="L2481" i="4"/>
  <c r="N2481" i="4" a="1"/>
  <c r="N2481" i="4"/>
  <c r="M2481" i="4"/>
  <c r="R2481" i="4"/>
  <c r="S2481" i="4" a="1"/>
  <c r="S2481" i="4"/>
  <c r="T2481" i="4" a="1"/>
  <c r="T2481" i="4"/>
  <c r="U2481" i="4" a="1"/>
  <c r="U2481" i="4"/>
  <c r="F2482" i="4"/>
  <c r="G2482" i="4"/>
  <c r="H2482" i="4"/>
  <c r="L2482" i="4"/>
  <c r="N2482" i="4" a="1"/>
  <c r="N2482" i="4"/>
  <c r="O2482" i="4"/>
  <c r="M2482" i="4"/>
  <c r="R2482" i="4"/>
  <c r="S2482" i="4" a="1"/>
  <c r="S2482" i="4"/>
  <c r="T2482" i="4" a="1"/>
  <c r="T2482" i="4"/>
  <c r="U2482" i="4" a="1"/>
  <c r="U2482" i="4"/>
  <c r="F2483" i="4"/>
  <c r="G2483" i="4"/>
  <c r="H2483" i="4"/>
  <c r="L2483" i="4"/>
  <c r="N2483" i="4" a="1"/>
  <c r="N2483" i="4"/>
  <c r="M2483" i="4"/>
  <c r="R2483" i="4"/>
  <c r="S2483" i="4" a="1"/>
  <c r="S2483" i="4"/>
  <c r="T2483" i="4" a="1"/>
  <c r="T2483" i="4"/>
  <c r="U2483" i="4" a="1"/>
  <c r="U2483" i="4"/>
  <c r="F2484" i="4"/>
  <c r="G2484" i="4"/>
  <c r="H2484" i="4"/>
  <c r="L2484" i="4"/>
  <c r="N2484" i="4" a="1"/>
  <c r="N2484" i="4"/>
  <c r="O2484" i="4"/>
  <c r="M2484" i="4"/>
  <c r="R2484" i="4"/>
  <c r="S2484" i="4" a="1"/>
  <c r="S2484" i="4"/>
  <c r="T2484" i="4" a="1"/>
  <c r="T2484" i="4"/>
  <c r="U2484" i="4" a="1"/>
  <c r="U2484" i="4"/>
  <c r="F2485" i="4"/>
  <c r="G2485" i="4"/>
  <c r="H2485" i="4"/>
  <c r="L2485" i="4"/>
  <c r="N2485" i="4" a="1"/>
  <c r="N2485" i="4"/>
  <c r="M2485" i="4"/>
  <c r="R2485" i="4"/>
  <c r="S2485" i="4" a="1"/>
  <c r="S2485" i="4"/>
  <c r="T2485" i="4" a="1"/>
  <c r="T2485" i="4"/>
  <c r="U2485" i="4" a="1"/>
  <c r="U2485" i="4"/>
  <c r="F2486" i="4"/>
  <c r="G2486" i="4"/>
  <c r="H2486" i="4"/>
  <c r="L2486" i="4"/>
  <c r="N2486" i="4" a="1"/>
  <c r="N2486" i="4"/>
  <c r="M2486" i="4"/>
  <c r="R2486" i="4"/>
  <c r="S2486" i="4" a="1"/>
  <c r="S2486" i="4"/>
  <c r="T2486" i="4" a="1"/>
  <c r="T2486" i="4"/>
  <c r="U2486" i="4" a="1"/>
  <c r="U2486" i="4"/>
  <c r="F2487" i="4"/>
  <c r="G2487" i="4"/>
  <c r="H2487" i="4"/>
  <c r="L2487" i="4"/>
  <c r="N2487" i="4" a="1"/>
  <c r="N2487" i="4"/>
  <c r="O2487" i="4"/>
  <c r="M2487" i="4"/>
  <c r="R2487" i="4"/>
  <c r="S2487" i="4" a="1"/>
  <c r="S2487" i="4"/>
  <c r="T2487" i="4" a="1"/>
  <c r="T2487" i="4"/>
  <c r="U2487" i="4" a="1"/>
  <c r="U2487" i="4"/>
  <c r="F2488" i="4"/>
  <c r="G2488" i="4"/>
  <c r="H2488" i="4"/>
  <c r="L2488" i="4"/>
  <c r="N2488" i="4" a="1"/>
  <c r="N2488" i="4"/>
  <c r="M2488" i="4"/>
  <c r="R2488" i="4"/>
  <c r="S2488" i="4" a="1"/>
  <c r="S2488" i="4"/>
  <c r="T2488" i="4" a="1"/>
  <c r="T2488" i="4"/>
  <c r="U2488" i="4" a="1"/>
  <c r="U2488" i="4"/>
  <c r="F2489" i="4"/>
  <c r="G2489" i="4"/>
  <c r="H2489" i="4"/>
  <c r="L2489" i="4"/>
  <c r="N2489" i="4" a="1"/>
  <c r="N2489" i="4"/>
  <c r="M2489" i="4"/>
  <c r="R2489" i="4"/>
  <c r="S2489" i="4" a="1"/>
  <c r="S2489" i="4"/>
  <c r="T2489" i="4" a="1"/>
  <c r="T2489" i="4"/>
  <c r="U2489" i="4" a="1"/>
  <c r="U2489" i="4"/>
  <c r="F2490" i="4"/>
  <c r="G2490" i="4"/>
  <c r="H2490" i="4"/>
  <c r="L2490" i="4"/>
  <c r="N2490" i="4" a="1"/>
  <c r="N2490" i="4"/>
  <c r="M2490" i="4"/>
  <c r="R2490" i="4"/>
  <c r="S2490" i="4" a="1"/>
  <c r="S2490" i="4"/>
  <c r="T2490" i="4" a="1"/>
  <c r="T2490" i="4"/>
  <c r="U2490" i="4" a="1"/>
  <c r="U2490" i="4"/>
  <c r="F2491" i="4"/>
  <c r="G2491" i="4"/>
  <c r="H2491" i="4"/>
  <c r="L2491" i="4"/>
  <c r="N2491" i="4" a="1"/>
  <c r="N2491" i="4"/>
  <c r="M2491" i="4"/>
  <c r="R2491" i="4"/>
  <c r="S2491" i="4" a="1"/>
  <c r="S2491" i="4"/>
  <c r="T2491" i="4" a="1"/>
  <c r="T2491" i="4"/>
  <c r="U2491" i="4" a="1"/>
  <c r="U2491" i="4"/>
  <c r="F2492" i="4"/>
  <c r="G2492" i="4"/>
  <c r="H2492" i="4"/>
  <c r="L2492" i="4"/>
  <c r="N2492" i="4" a="1"/>
  <c r="N2492" i="4"/>
  <c r="O2492" i="4"/>
  <c r="M2492" i="4"/>
  <c r="R2492" i="4"/>
  <c r="S2492" i="4" a="1"/>
  <c r="S2492" i="4"/>
  <c r="T2492" i="4" a="1"/>
  <c r="T2492" i="4"/>
  <c r="U2492" i="4" a="1"/>
  <c r="U2492" i="4"/>
  <c r="F2493" i="4"/>
  <c r="G2493" i="4"/>
  <c r="H2493" i="4"/>
  <c r="L2493" i="4"/>
  <c r="N2493" i="4" a="1"/>
  <c r="N2493" i="4"/>
  <c r="O2493" i="4"/>
  <c r="M2493" i="4"/>
  <c r="R2493" i="4"/>
  <c r="S2493" i="4" a="1"/>
  <c r="S2493" i="4"/>
  <c r="T2493" i="4" a="1"/>
  <c r="T2493" i="4"/>
  <c r="U2493" i="4" a="1"/>
  <c r="U2493" i="4"/>
  <c r="F2494" i="4"/>
  <c r="G2494" i="4"/>
  <c r="H2494" i="4"/>
  <c r="L2494" i="4"/>
  <c r="N2494" i="4" a="1"/>
  <c r="N2494" i="4"/>
  <c r="O2494" i="4"/>
  <c r="M2494" i="4"/>
  <c r="R2494" i="4"/>
  <c r="S2494" i="4" a="1"/>
  <c r="S2494" i="4"/>
  <c r="T2494" i="4" a="1"/>
  <c r="T2494" i="4"/>
  <c r="U2494" i="4" a="1"/>
  <c r="U2494" i="4"/>
  <c r="F2495" i="4"/>
  <c r="G2495" i="4"/>
  <c r="H2495" i="4"/>
  <c r="L2495" i="4"/>
  <c r="N2495" i="4" a="1"/>
  <c r="N2495" i="4"/>
  <c r="M2495" i="4"/>
  <c r="R2495" i="4"/>
  <c r="S2495" i="4" a="1"/>
  <c r="S2495" i="4"/>
  <c r="T2495" i="4" a="1"/>
  <c r="T2495" i="4"/>
  <c r="U2495" i="4" a="1"/>
  <c r="U2495" i="4"/>
  <c r="F2496" i="4"/>
  <c r="G2496" i="4"/>
  <c r="H2496" i="4"/>
  <c r="L2496" i="4"/>
  <c r="N2496" i="4" a="1"/>
  <c r="N2496" i="4"/>
  <c r="P2496" i="4"/>
  <c r="Q2496" i="4"/>
  <c r="M2496" i="4"/>
  <c r="R2496" i="4"/>
  <c r="S2496" i="4" a="1"/>
  <c r="S2496" i="4"/>
  <c r="T2496" i="4" a="1"/>
  <c r="T2496" i="4"/>
  <c r="U2496" i="4" a="1"/>
  <c r="U2496" i="4"/>
  <c r="F2497" i="4"/>
  <c r="G2497" i="4"/>
  <c r="H2497" i="4"/>
  <c r="L2497" i="4"/>
  <c r="N2497" i="4" a="1"/>
  <c r="N2497" i="4"/>
  <c r="M2497" i="4"/>
  <c r="R2497" i="4"/>
  <c r="S2497" i="4" a="1"/>
  <c r="S2497" i="4"/>
  <c r="T2497" i="4" a="1"/>
  <c r="T2497" i="4"/>
  <c r="U2497" i="4" a="1"/>
  <c r="U2497" i="4"/>
  <c r="F2498" i="4"/>
  <c r="G2498" i="4"/>
  <c r="H2498" i="4"/>
  <c r="L2498" i="4"/>
  <c r="N2498" i="4" a="1"/>
  <c r="N2498" i="4"/>
  <c r="P2498" i="4"/>
  <c r="Q2498" i="4"/>
  <c r="M2498" i="4"/>
  <c r="R2498" i="4"/>
  <c r="S2498" i="4" a="1"/>
  <c r="S2498" i="4"/>
  <c r="T2498" i="4" a="1"/>
  <c r="T2498" i="4"/>
  <c r="U2498" i="4" a="1"/>
  <c r="U2498" i="4"/>
  <c r="F2499" i="4"/>
  <c r="G2499" i="4"/>
  <c r="H2499" i="4"/>
  <c r="L2499" i="4"/>
  <c r="N2499" i="4" a="1"/>
  <c r="N2499" i="4"/>
  <c r="M2499" i="4"/>
  <c r="R2499" i="4"/>
  <c r="S2499" i="4" a="1"/>
  <c r="S2499" i="4"/>
  <c r="T2499" i="4" a="1"/>
  <c r="T2499" i="4"/>
  <c r="U2499" i="4" a="1"/>
  <c r="U2499" i="4"/>
  <c r="F2500" i="4"/>
  <c r="G2500" i="4"/>
  <c r="H2500" i="4"/>
  <c r="L2500" i="4"/>
  <c r="N2500" i="4" a="1"/>
  <c r="N2500" i="4"/>
  <c r="M2500" i="4"/>
  <c r="R2500" i="4"/>
  <c r="S2500" i="4" a="1"/>
  <c r="S2500" i="4"/>
  <c r="T2500" i="4" a="1"/>
  <c r="T2500" i="4"/>
  <c r="U2500" i="4" a="1"/>
  <c r="U2500" i="4"/>
  <c r="F2501" i="4"/>
  <c r="G2501" i="4"/>
  <c r="H2501" i="4"/>
  <c r="L2501" i="4"/>
  <c r="N2501" i="4" a="1"/>
  <c r="N2501" i="4"/>
  <c r="M2501" i="4"/>
  <c r="R2501" i="4"/>
  <c r="S2501" i="4" a="1"/>
  <c r="S2501" i="4"/>
  <c r="T2501" i="4" a="1"/>
  <c r="T2501" i="4"/>
  <c r="U2501" i="4" a="1"/>
  <c r="U2501" i="4"/>
  <c r="F2502" i="4"/>
  <c r="G2502" i="4"/>
  <c r="H2502" i="4"/>
  <c r="L2502" i="4"/>
  <c r="N2502" i="4" a="1"/>
  <c r="N2502" i="4"/>
  <c r="O2502" i="4"/>
  <c r="M2502" i="4"/>
  <c r="R2502" i="4"/>
  <c r="S2502" i="4" a="1"/>
  <c r="S2502" i="4"/>
  <c r="T2502" i="4" a="1"/>
  <c r="T2502" i="4"/>
  <c r="U2502" i="4" a="1"/>
  <c r="U2502" i="4"/>
  <c r="F2503" i="4"/>
  <c r="G2503" i="4"/>
  <c r="H2503" i="4"/>
  <c r="L2503" i="4"/>
  <c r="N2503" i="4" a="1"/>
  <c r="N2503" i="4"/>
  <c r="M2503" i="4"/>
  <c r="R2503" i="4"/>
  <c r="S2503" i="4" a="1"/>
  <c r="S2503" i="4"/>
  <c r="T2503" i="4" a="1"/>
  <c r="T2503" i="4"/>
  <c r="U2503" i="4" a="1"/>
  <c r="U2503" i="4"/>
  <c r="F2504" i="4"/>
  <c r="G2504" i="4"/>
  <c r="H2504" i="4"/>
  <c r="L2504" i="4"/>
  <c r="N2504" i="4" a="1"/>
  <c r="N2504" i="4"/>
  <c r="O2504" i="4"/>
  <c r="M2504" i="4"/>
  <c r="R2504" i="4"/>
  <c r="S2504" i="4" a="1"/>
  <c r="S2504" i="4"/>
  <c r="T2504" i="4" a="1"/>
  <c r="T2504" i="4"/>
  <c r="U2504" i="4" a="1"/>
  <c r="U2504" i="4"/>
  <c r="F2505" i="4"/>
  <c r="G2505" i="4"/>
  <c r="H2505" i="4"/>
  <c r="L2505" i="4"/>
  <c r="N2505" i="4" a="1"/>
  <c r="N2505" i="4"/>
  <c r="P2505" i="4"/>
  <c r="Q2505" i="4"/>
  <c r="M2505" i="4"/>
  <c r="R2505" i="4"/>
  <c r="S2505" i="4" a="1"/>
  <c r="S2505" i="4"/>
  <c r="T2505" i="4" a="1"/>
  <c r="T2505" i="4"/>
  <c r="U2505" i="4" a="1"/>
  <c r="U2505" i="4"/>
  <c r="F2506" i="4"/>
  <c r="G2506" i="4"/>
  <c r="H2506" i="4"/>
  <c r="L2506" i="4"/>
  <c r="N2506" i="4" a="1"/>
  <c r="N2506" i="4"/>
  <c r="O2506" i="4"/>
  <c r="M2506" i="4"/>
  <c r="R2506" i="4"/>
  <c r="S2506" i="4" a="1"/>
  <c r="S2506" i="4"/>
  <c r="T2506" i="4" a="1"/>
  <c r="T2506" i="4"/>
  <c r="U2506" i="4" a="1"/>
  <c r="U2506" i="4"/>
  <c r="F2507" i="4"/>
  <c r="G2507" i="4"/>
  <c r="H2507" i="4"/>
  <c r="L2507" i="4"/>
  <c r="N2507" i="4" a="1"/>
  <c r="N2507" i="4"/>
  <c r="M2507" i="4"/>
  <c r="R2507" i="4"/>
  <c r="S2507" i="4" a="1"/>
  <c r="S2507" i="4"/>
  <c r="T2507" i="4" a="1"/>
  <c r="T2507" i="4"/>
  <c r="U2507" i="4" a="1"/>
  <c r="U2507" i="4"/>
  <c r="F2508" i="4"/>
  <c r="G2508" i="4"/>
  <c r="H2508" i="4"/>
  <c r="L2508" i="4"/>
  <c r="N2508" i="4" a="1"/>
  <c r="N2508" i="4"/>
  <c r="P2508" i="4"/>
  <c r="Q2508" i="4"/>
  <c r="M2508" i="4"/>
  <c r="R2508" i="4"/>
  <c r="S2508" i="4" a="1"/>
  <c r="S2508" i="4"/>
  <c r="T2508" i="4" a="1"/>
  <c r="T2508" i="4"/>
  <c r="U2508" i="4" a="1"/>
  <c r="U2508" i="4"/>
  <c r="F2509" i="4"/>
  <c r="G2509" i="4"/>
  <c r="H2509" i="4"/>
  <c r="L2509" i="4"/>
  <c r="N2509" i="4" a="1"/>
  <c r="N2509" i="4"/>
  <c r="M2509" i="4"/>
  <c r="R2509" i="4"/>
  <c r="S2509" i="4" a="1"/>
  <c r="S2509" i="4"/>
  <c r="T2509" i="4" a="1"/>
  <c r="T2509" i="4"/>
  <c r="U2509" i="4" a="1"/>
  <c r="U2509" i="4"/>
  <c r="F2510" i="4"/>
  <c r="G2510" i="4"/>
  <c r="H2510" i="4"/>
  <c r="L2510" i="4"/>
  <c r="N2510" i="4" a="1"/>
  <c r="N2510" i="4"/>
  <c r="O2510" i="4"/>
  <c r="M2510" i="4"/>
  <c r="R2510" i="4"/>
  <c r="S2510" i="4" a="1"/>
  <c r="S2510" i="4"/>
  <c r="T2510" i="4" a="1"/>
  <c r="T2510" i="4"/>
  <c r="U2510" i="4" a="1"/>
  <c r="U2510" i="4"/>
  <c r="F2511" i="4"/>
  <c r="G2511" i="4"/>
  <c r="H2511" i="4"/>
  <c r="L2511" i="4"/>
  <c r="N2511" i="4" a="1"/>
  <c r="N2511" i="4"/>
  <c r="P2511" i="4"/>
  <c r="Q2511" i="4"/>
  <c r="M2511" i="4"/>
  <c r="R2511" i="4"/>
  <c r="S2511" i="4" a="1"/>
  <c r="S2511" i="4"/>
  <c r="T2511" i="4" a="1"/>
  <c r="T2511" i="4"/>
  <c r="U2511" i="4" a="1"/>
  <c r="U2511" i="4"/>
  <c r="F2512" i="4"/>
  <c r="G2512" i="4"/>
  <c r="H2512" i="4"/>
  <c r="L2512" i="4"/>
  <c r="N2512" i="4" a="1"/>
  <c r="N2512" i="4"/>
  <c r="M2512" i="4"/>
  <c r="R2512" i="4"/>
  <c r="S2512" i="4" a="1"/>
  <c r="S2512" i="4"/>
  <c r="T2512" i="4" a="1"/>
  <c r="T2512" i="4"/>
  <c r="U2512" i="4" a="1"/>
  <c r="U2512" i="4"/>
  <c r="F2513" i="4"/>
  <c r="G2513" i="4"/>
  <c r="H2513" i="4"/>
  <c r="L2513" i="4"/>
  <c r="N2513" i="4" a="1"/>
  <c r="N2513" i="4"/>
  <c r="M2513" i="4"/>
  <c r="R2513" i="4"/>
  <c r="S2513" i="4" a="1"/>
  <c r="S2513" i="4"/>
  <c r="T2513" i="4" a="1"/>
  <c r="T2513" i="4"/>
  <c r="U2513" i="4" a="1"/>
  <c r="U2513" i="4"/>
  <c r="F2514" i="4"/>
  <c r="G2514" i="4"/>
  <c r="H2514" i="4"/>
  <c r="L2514" i="4"/>
  <c r="N2514" i="4" a="1"/>
  <c r="N2514" i="4"/>
  <c r="O2514" i="4"/>
  <c r="M2514" i="4"/>
  <c r="R2514" i="4"/>
  <c r="S2514" i="4" a="1"/>
  <c r="S2514" i="4"/>
  <c r="T2514" i="4" a="1"/>
  <c r="T2514" i="4"/>
  <c r="U2514" i="4" a="1"/>
  <c r="U2514" i="4"/>
  <c r="F2515" i="4"/>
  <c r="G2515" i="4"/>
  <c r="H2515" i="4"/>
  <c r="L2515" i="4"/>
  <c r="N2515" i="4" a="1"/>
  <c r="N2515" i="4"/>
  <c r="M2515" i="4"/>
  <c r="R2515" i="4"/>
  <c r="S2515" i="4" a="1"/>
  <c r="S2515" i="4"/>
  <c r="T2515" i="4" a="1"/>
  <c r="T2515" i="4"/>
  <c r="U2515" i="4" a="1"/>
  <c r="U2515" i="4"/>
  <c r="F2516" i="4"/>
  <c r="G2516" i="4"/>
  <c r="H2516" i="4"/>
  <c r="L2516" i="4"/>
  <c r="N2516" i="4" a="1"/>
  <c r="N2516" i="4"/>
  <c r="O2516" i="4"/>
  <c r="M2516" i="4"/>
  <c r="R2516" i="4"/>
  <c r="S2516" i="4" a="1"/>
  <c r="S2516" i="4"/>
  <c r="T2516" i="4" a="1"/>
  <c r="T2516" i="4"/>
  <c r="U2516" i="4" a="1"/>
  <c r="U2516" i="4"/>
  <c r="F2517" i="4"/>
  <c r="G2517" i="4"/>
  <c r="H2517" i="4"/>
  <c r="L2517" i="4"/>
  <c r="N2517" i="4" a="1"/>
  <c r="N2517" i="4"/>
  <c r="M2517" i="4"/>
  <c r="R2517" i="4"/>
  <c r="S2517" i="4" a="1"/>
  <c r="S2517" i="4"/>
  <c r="T2517" i="4" a="1"/>
  <c r="T2517" i="4"/>
  <c r="U2517" i="4" a="1"/>
  <c r="U2517" i="4"/>
  <c r="F2518" i="4"/>
  <c r="G2518" i="4"/>
  <c r="H2518" i="4"/>
  <c r="L2518" i="4"/>
  <c r="N2518" i="4" a="1"/>
  <c r="N2518" i="4"/>
  <c r="M2518" i="4"/>
  <c r="R2518" i="4"/>
  <c r="S2518" i="4" a="1"/>
  <c r="S2518" i="4"/>
  <c r="T2518" i="4" a="1"/>
  <c r="T2518" i="4"/>
  <c r="U2518" i="4" a="1"/>
  <c r="U2518" i="4"/>
  <c r="F2519" i="4"/>
  <c r="G2519" i="4"/>
  <c r="H2519" i="4"/>
  <c r="L2519" i="4"/>
  <c r="N2519" i="4" a="1"/>
  <c r="N2519" i="4"/>
  <c r="M2519" i="4"/>
  <c r="R2519" i="4"/>
  <c r="S2519" i="4" a="1"/>
  <c r="S2519" i="4"/>
  <c r="T2519" i="4" a="1"/>
  <c r="T2519" i="4"/>
  <c r="U2519" i="4" a="1"/>
  <c r="U2519" i="4"/>
  <c r="F2520" i="4"/>
  <c r="G2520" i="4"/>
  <c r="H2520" i="4"/>
  <c r="L2520" i="4"/>
  <c r="N2520" i="4" a="1"/>
  <c r="N2520" i="4"/>
  <c r="M2520" i="4"/>
  <c r="R2520" i="4"/>
  <c r="S2520" i="4" a="1"/>
  <c r="S2520" i="4"/>
  <c r="T2520" i="4" a="1"/>
  <c r="T2520" i="4"/>
  <c r="U2520" i="4" a="1"/>
  <c r="U2520" i="4"/>
  <c r="F2521" i="4"/>
  <c r="G2521" i="4"/>
  <c r="H2521" i="4"/>
  <c r="L2521" i="4"/>
  <c r="N2521" i="4" a="1"/>
  <c r="N2521" i="4"/>
  <c r="M2521" i="4"/>
  <c r="R2521" i="4"/>
  <c r="S2521" i="4" a="1"/>
  <c r="S2521" i="4"/>
  <c r="T2521" i="4" a="1"/>
  <c r="T2521" i="4"/>
  <c r="U2521" i="4" a="1"/>
  <c r="U2521" i="4"/>
  <c r="F2522" i="4"/>
  <c r="G2522" i="4"/>
  <c r="H2522" i="4"/>
  <c r="L2522" i="4"/>
  <c r="N2522" i="4" a="1"/>
  <c r="N2522" i="4"/>
  <c r="M2522" i="4"/>
  <c r="R2522" i="4"/>
  <c r="S2522" i="4" a="1"/>
  <c r="S2522" i="4"/>
  <c r="T2522" i="4" a="1"/>
  <c r="T2522" i="4"/>
  <c r="U2522" i="4" a="1"/>
  <c r="U2522" i="4"/>
  <c r="F2523" i="4"/>
  <c r="G2523" i="4"/>
  <c r="H2523" i="4"/>
  <c r="L2523" i="4"/>
  <c r="N2523" i="4" a="1"/>
  <c r="N2523" i="4"/>
  <c r="M2523" i="4"/>
  <c r="R2523" i="4"/>
  <c r="S2523" i="4" a="1"/>
  <c r="S2523" i="4"/>
  <c r="T2523" i="4" a="1"/>
  <c r="T2523" i="4"/>
  <c r="U2523" i="4" a="1"/>
  <c r="U2523" i="4"/>
  <c r="F2524" i="4"/>
  <c r="G2524" i="4"/>
  <c r="H2524" i="4"/>
  <c r="L2524" i="4"/>
  <c r="N2524" i="4" a="1"/>
  <c r="N2524" i="4"/>
  <c r="M2524" i="4"/>
  <c r="R2524" i="4"/>
  <c r="S2524" i="4" a="1"/>
  <c r="S2524" i="4"/>
  <c r="T2524" i="4" a="1"/>
  <c r="T2524" i="4"/>
  <c r="U2524" i="4" a="1"/>
  <c r="U2524" i="4"/>
  <c r="F2525" i="4"/>
  <c r="G2525" i="4"/>
  <c r="H2525" i="4"/>
  <c r="L2525" i="4"/>
  <c r="N2525" i="4" a="1"/>
  <c r="N2525" i="4"/>
  <c r="M2525" i="4"/>
  <c r="R2525" i="4"/>
  <c r="S2525" i="4" a="1"/>
  <c r="S2525" i="4"/>
  <c r="T2525" i="4" a="1"/>
  <c r="T2525" i="4"/>
  <c r="U2525" i="4" a="1"/>
  <c r="U2525" i="4"/>
  <c r="F2526" i="4"/>
  <c r="G2526" i="4"/>
  <c r="H2526" i="4"/>
  <c r="L2526" i="4"/>
  <c r="N2526" i="4" a="1"/>
  <c r="N2526" i="4"/>
  <c r="O2526" i="4"/>
  <c r="M2526" i="4"/>
  <c r="R2526" i="4"/>
  <c r="S2526" i="4" a="1"/>
  <c r="S2526" i="4"/>
  <c r="T2526" i="4" a="1"/>
  <c r="T2526" i="4"/>
  <c r="U2526" i="4" a="1"/>
  <c r="U2526" i="4"/>
  <c r="F2527" i="4"/>
  <c r="G2527" i="4"/>
  <c r="H2527" i="4"/>
  <c r="L2527" i="4"/>
  <c r="N2527" i="4" a="1"/>
  <c r="N2527" i="4"/>
  <c r="M2527" i="4"/>
  <c r="R2527" i="4"/>
  <c r="S2527" i="4" a="1"/>
  <c r="S2527" i="4"/>
  <c r="T2527" i="4" a="1"/>
  <c r="T2527" i="4"/>
  <c r="U2527" i="4" a="1"/>
  <c r="U2527" i="4"/>
  <c r="F2528" i="4"/>
  <c r="G2528" i="4"/>
  <c r="H2528" i="4"/>
  <c r="L2528" i="4"/>
  <c r="N2528" i="4" a="1"/>
  <c r="N2528" i="4"/>
  <c r="M2528" i="4"/>
  <c r="R2528" i="4"/>
  <c r="S2528" i="4" a="1"/>
  <c r="S2528" i="4"/>
  <c r="T2528" i="4" a="1"/>
  <c r="T2528" i="4"/>
  <c r="U2528" i="4" a="1"/>
  <c r="U2528" i="4"/>
  <c r="F2529" i="4"/>
  <c r="G2529" i="4"/>
  <c r="H2529" i="4"/>
  <c r="L2529" i="4"/>
  <c r="N2529" i="4" a="1"/>
  <c r="N2529" i="4"/>
  <c r="M2529" i="4"/>
  <c r="R2529" i="4"/>
  <c r="S2529" i="4" a="1"/>
  <c r="S2529" i="4"/>
  <c r="T2529" i="4" a="1"/>
  <c r="T2529" i="4"/>
  <c r="U2529" i="4" a="1"/>
  <c r="U2529" i="4"/>
  <c r="F2530" i="4"/>
  <c r="G2530" i="4"/>
  <c r="H2530" i="4"/>
  <c r="L2530" i="4"/>
  <c r="N2530" i="4" a="1"/>
  <c r="N2530" i="4"/>
  <c r="O2530" i="4"/>
  <c r="M2530" i="4"/>
  <c r="R2530" i="4"/>
  <c r="S2530" i="4" a="1"/>
  <c r="S2530" i="4"/>
  <c r="T2530" i="4" a="1"/>
  <c r="T2530" i="4"/>
  <c r="U2530" i="4" a="1"/>
  <c r="U2530" i="4"/>
  <c r="F2531" i="4"/>
  <c r="G2531" i="4"/>
  <c r="H2531" i="4"/>
  <c r="L2531" i="4"/>
  <c r="N2531" i="4" a="1"/>
  <c r="N2531" i="4"/>
  <c r="M2531" i="4"/>
  <c r="R2531" i="4"/>
  <c r="S2531" i="4" a="1"/>
  <c r="S2531" i="4"/>
  <c r="T2531" i="4" a="1"/>
  <c r="T2531" i="4"/>
  <c r="U2531" i="4" a="1"/>
  <c r="U2531" i="4"/>
  <c r="F2532" i="4"/>
  <c r="G2532" i="4"/>
  <c r="H2532" i="4"/>
  <c r="L2532" i="4"/>
  <c r="N2532" i="4" a="1"/>
  <c r="N2532" i="4"/>
  <c r="M2532" i="4"/>
  <c r="R2532" i="4"/>
  <c r="S2532" i="4" a="1"/>
  <c r="S2532" i="4"/>
  <c r="T2532" i="4" a="1"/>
  <c r="T2532" i="4"/>
  <c r="U2532" i="4" a="1"/>
  <c r="U2532" i="4"/>
  <c r="F2533" i="4"/>
  <c r="G2533" i="4"/>
  <c r="H2533" i="4"/>
  <c r="L2533" i="4"/>
  <c r="N2533" i="4" a="1"/>
  <c r="N2533" i="4"/>
  <c r="M2533" i="4"/>
  <c r="R2533" i="4"/>
  <c r="S2533" i="4" a="1"/>
  <c r="S2533" i="4"/>
  <c r="T2533" i="4" a="1"/>
  <c r="T2533" i="4"/>
  <c r="U2533" i="4" a="1"/>
  <c r="U2533" i="4"/>
  <c r="F2534" i="4"/>
  <c r="G2534" i="4"/>
  <c r="H2534" i="4"/>
  <c r="L2534" i="4"/>
  <c r="N2534" i="4" a="1"/>
  <c r="N2534" i="4"/>
  <c r="O2534" i="4"/>
  <c r="M2534" i="4"/>
  <c r="R2534" i="4"/>
  <c r="S2534" i="4" a="1"/>
  <c r="S2534" i="4"/>
  <c r="T2534" i="4" a="1"/>
  <c r="T2534" i="4"/>
  <c r="U2534" i="4" a="1"/>
  <c r="U2534" i="4"/>
  <c r="F2535" i="4"/>
  <c r="G2535" i="4"/>
  <c r="H2535" i="4"/>
  <c r="L2535" i="4"/>
  <c r="N2535" i="4" a="1"/>
  <c r="N2535" i="4"/>
  <c r="O2535" i="4"/>
  <c r="M2535" i="4"/>
  <c r="R2535" i="4"/>
  <c r="S2535" i="4" a="1"/>
  <c r="S2535" i="4"/>
  <c r="T2535" i="4" a="1"/>
  <c r="T2535" i="4"/>
  <c r="U2535" i="4" a="1"/>
  <c r="U2535" i="4"/>
  <c r="F2536" i="4"/>
  <c r="G2536" i="4"/>
  <c r="H2536" i="4"/>
  <c r="L2536" i="4"/>
  <c r="N2536" i="4" a="1"/>
  <c r="N2536" i="4"/>
  <c r="M2536" i="4"/>
  <c r="R2536" i="4"/>
  <c r="S2536" i="4" a="1"/>
  <c r="S2536" i="4"/>
  <c r="T2536" i="4" a="1"/>
  <c r="T2536" i="4"/>
  <c r="U2536" i="4" a="1"/>
  <c r="U2536" i="4"/>
  <c r="F2537" i="4"/>
  <c r="G2537" i="4"/>
  <c r="H2537" i="4"/>
  <c r="L2537" i="4"/>
  <c r="N2537" i="4" a="1"/>
  <c r="N2537" i="4"/>
  <c r="M2537" i="4"/>
  <c r="R2537" i="4"/>
  <c r="S2537" i="4" a="1"/>
  <c r="S2537" i="4"/>
  <c r="T2537" i="4" a="1"/>
  <c r="T2537" i="4"/>
  <c r="U2537" i="4" a="1"/>
  <c r="U2537" i="4"/>
  <c r="F2538" i="4"/>
  <c r="G2538" i="4"/>
  <c r="H2538" i="4"/>
  <c r="L2538" i="4"/>
  <c r="N2538" i="4" a="1"/>
  <c r="N2538" i="4"/>
  <c r="M2538" i="4"/>
  <c r="R2538" i="4"/>
  <c r="S2538" i="4" a="1"/>
  <c r="S2538" i="4"/>
  <c r="T2538" i="4" a="1"/>
  <c r="T2538" i="4"/>
  <c r="U2538" i="4" a="1"/>
  <c r="U2538" i="4"/>
  <c r="F2539" i="4"/>
  <c r="G2539" i="4"/>
  <c r="H2539" i="4"/>
  <c r="L2539" i="4"/>
  <c r="N2539" i="4" a="1"/>
  <c r="N2539" i="4"/>
  <c r="M2539" i="4"/>
  <c r="R2539" i="4"/>
  <c r="S2539" i="4" a="1"/>
  <c r="S2539" i="4"/>
  <c r="T2539" i="4" a="1"/>
  <c r="T2539" i="4"/>
  <c r="U2539" i="4" a="1"/>
  <c r="U2539" i="4"/>
  <c r="F2540" i="4"/>
  <c r="G2540" i="4"/>
  <c r="H2540" i="4"/>
  <c r="L2540" i="4"/>
  <c r="N2540" i="4" a="1"/>
  <c r="N2540" i="4"/>
  <c r="O2540" i="4"/>
  <c r="M2540" i="4"/>
  <c r="R2540" i="4"/>
  <c r="S2540" i="4" a="1"/>
  <c r="S2540" i="4"/>
  <c r="T2540" i="4" a="1"/>
  <c r="T2540" i="4"/>
  <c r="U2540" i="4" a="1"/>
  <c r="U2540" i="4"/>
  <c r="F2541" i="4"/>
  <c r="G2541" i="4"/>
  <c r="H2541" i="4"/>
  <c r="L2541" i="4"/>
  <c r="N2541" i="4" a="1"/>
  <c r="N2541" i="4"/>
  <c r="O2541" i="4"/>
  <c r="M2541" i="4"/>
  <c r="R2541" i="4"/>
  <c r="S2541" i="4" a="1"/>
  <c r="S2541" i="4"/>
  <c r="T2541" i="4" a="1"/>
  <c r="T2541" i="4"/>
  <c r="U2541" i="4" a="1"/>
  <c r="U2541" i="4"/>
  <c r="F2542" i="4"/>
  <c r="G2542" i="4"/>
  <c r="H2542" i="4"/>
  <c r="L2542" i="4"/>
  <c r="N2542" i="4" a="1"/>
  <c r="N2542" i="4"/>
  <c r="M2542" i="4"/>
  <c r="R2542" i="4"/>
  <c r="S2542" i="4" a="1"/>
  <c r="S2542" i="4"/>
  <c r="T2542" i="4" a="1"/>
  <c r="T2542" i="4"/>
  <c r="U2542" i="4" a="1"/>
  <c r="U2542" i="4"/>
  <c r="F2543" i="4"/>
  <c r="G2543" i="4"/>
  <c r="H2543" i="4"/>
  <c r="L2543" i="4"/>
  <c r="N2543" i="4" a="1"/>
  <c r="N2543" i="4"/>
  <c r="M2543" i="4"/>
  <c r="R2543" i="4"/>
  <c r="S2543" i="4" a="1"/>
  <c r="S2543" i="4"/>
  <c r="T2543" i="4" a="1"/>
  <c r="T2543" i="4"/>
  <c r="U2543" i="4" a="1"/>
  <c r="U2543" i="4"/>
  <c r="F2544" i="4"/>
  <c r="G2544" i="4"/>
  <c r="H2544" i="4"/>
  <c r="L2544" i="4"/>
  <c r="N2544" i="4" a="1"/>
  <c r="N2544" i="4"/>
  <c r="M2544" i="4"/>
  <c r="R2544" i="4"/>
  <c r="S2544" i="4" a="1"/>
  <c r="S2544" i="4"/>
  <c r="T2544" i="4" a="1"/>
  <c r="T2544" i="4"/>
  <c r="U2544" i="4" a="1"/>
  <c r="U2544" i="4"/>
  <c r="F2545" i="4"/>
  <c r="G2545" i="4"/>
  <c r="H2545" i="4"/>
  <c r="L2545" i="4"/>
  <c r="N2545" i="4" a="1"/>
  <c r="N2545" i="4"/>
  <c r="M2545" i="4"/>
  <c r="R2545" i="4"/>
  <c r="S2545" i="4" a="1"/>
  <c r="S2545" i="4"/>
  <c r="T2545" i="4" a="1"/>
  <c r="T2545" i="4"/>
  <c r="U2545" i="4" a="1"/>
  <c r="U2545" i="4"/>
  <c r="F2546" i="4"/>
  <c r="G2546" i="4"/>
  <c r="H2546" i="4"/>
  <c r="L2546" i="4"/>
  <c r="N2546" i="4" a="1"/>
  <c r="N2546" i="4"/>
  <c r="O2546" i="4"/>
  <c r="M2546" i="4"/>
  <c r="R2546" i="4"/>
  <c r="S2546" i="4" a="1"/>
  <c r="S2546" i="4"/>
  <c r="T2546" i="4" a="1"/>
  <c r="T2546" i="4"/>
  <c r="U2546" i="4" a="1"/>
  <c r="U2546" i="4"/>
  <c r="F2547" i="4"/>
  <c r="G2547" i="4"/>
  <c r="H2547" i="4"/>
  <c r="L2547" i="4"/>
  <c r="N2547" i="4" a="1"/>
  <c r="N2547" i="4"/>
  <c r="M2547" i="4"/>
  <c r="R2547" i="4"/>
  <c r="S2547" i="4" a="1"/>
  <c r="S2547" i="4"/>
  <c r="T2547" i="4" a="1"/>
  <c r="T2547" i="4"/>
  <c r="U2547" i="4" a="1"/>
  <c r="U2547" i="4"/>
  <c r="F2548" i="4"/>
  <c r="G2548" i="4"/>
  <c r="H2548" i="4"/>
  <c r="L2548" i="4"/>
  <c r="N2548" i="4" a="1"/>
  <c r="N2548" i="4"/>
  <c r="M2548" i="4"/>
  <c r="R2548" i="4"/>
  <c r="S2548" i="4" a="1"/>
  <c r="S2548" i="4"/>
  <c r="T2548" i="4" a="1"/>
  <c r="T2548" i="4"/>
  <c r="U2548" i="4" a="1"/>
  <c r="U2548" i="4"/>
  <c r="F2549" i="4"/>
  <c r="G2549" i="4"/>
  <c r="H2549" i="4"/>
  <c r="L2549" i="4"/>
  <c r="N2549" i="4" a="1"/>
  <c r="N2549" i="4"/>
  <c r="M2549" i="4"/>
  <c r="R2549" i="4"/>
  <c r="S2549" i="4" a="1"/>
  <c r="S2549" i="4"/>
  <c r="T2549" i="4" a="1"/>
  <c r="T2549" i="4"/>
  <c r="U2549" i="4" a="1"/>
  <c r="U2549" i="4"/>
  <c r="F2550" i="4"/>
  <c r="G2550" i="4"/>
  <c r="H2550" i="4"/>
  <c r="L2550" i="4"/>
  <c r="N2550" i="4" a="1"/>
  <c r="N2550" i="4"/>
  <c r="O2550" i="4"/>
  <c r="M2550" i="4"/>
  <c r="R2550" i="4"/>
  <c r="S2550" i="4" a="1"/>
  <c r="S2550" i="4"/>
  <c r="T2550" i="4" a="1"/>
  <c r="T2550" i="4"/>
  <c r="U2550" i="4" a="1"/>
  <c r="U2550" i="4"/>
  <c r="F2551" i="4"/>
  <c r="G2551" i="4"/>
  <c r="H2551" i="4"/>
  <c r="L2551" i="4"/>
  <c r="N2551" i="4" a="1"/>
  <c r="N2551" i="4"/>
  <c r="M2551" i="4"/>
  <c r="R2551" i="4"/>
  <c r="S2551" i="4" a="1"/>
  <c r="S2551" i="4"/>
  <c r="T2551" i="4" a="1"/>
  <c r="T2551" i="4"/>
  <c r="U2551" i="4" a="1"/>
  <c r="U2551" i="4"/>
  <c r="F2552" i="4"/>
  <c r="G2552" i="4"/>
  <c r="H2552" i="4"/>
  <c r="L2552" i="4"/>
  <c r="N2552" i="4" a="1"/>
  <c r="N2552" i="4"/>
  <c r="M2552" i="4"/>
  <c r="R2552" i="4"/>
  <c r="S2552" i="4" a="1"/>
  <c r="S2552" i="4"/>
  <c r="T2552" i="4" a="1"/>
  <c r="T2552" i="4"/>
  <c r="U2552" i="4" a="1"/>
  <c r="U2552" i="4"/>
  <c r="F2553" i="4"/>
  <c r="G2553" i="4"/>
  <c r="H2553" i="4"/>
  <c r="L2553" i="4"/>
  <c r="N2553" i="4" a="1"/>
  <c r="N2553" i="4"/>
  <c r="M2553" i="4"/>
  <c r="R2553" i="4"/>
  <c r="S2553" i="4" a="1"/>
  <c r="S2553" i="4"/>
  <c r="T2553" i="4" a="1"/>
  <c r="T2553" i="4"/>
  <c r="U2553" i="4" a="1"/>
  <c r="U2553" i="4"/>
  <c r="F2554" i="4"/>
  <c r="G2554" i="4"/>
  <c r="H2554" i="4"/>
  <c r="L2554" i="4"/>
  <c r="N2554" i="4" a="1"/>
  <c r="N2554" i="4"/>
  <c r="O2554" i="4"/>
  <c r="M2554" i="4"/>
  <c r="R2554" i="4"/>
  <c r="S2554" i="4" a="1"/>
  <c r="S2554" i="4"/>
  <c r="T2554" i="4" a="1"/>
  <c r="T2554" i="4"/>
  <c r="U2554" i="4" a="1"/>
  <c r="U2554" i="4"/>
  <c r="F2555" i="4"/>
  <c r="G2555" i="4"/>
  <c r="H2555" i="4"/>
  <c r="L2555" i="4"/>
  <c r="N2555" i="4" a="1"/>
  <c r="N2555" i="4"/>
  <c r="M2555" i="4"/>
  <c r="R2555" i="4"/>
  <c r="S2555" i="4" a="1"/>
  <c r="S2555" i="4"/>
  <c r="T2555" i="4" a="1"/>
  <c r="T2555" i="4"/>
  <c r="U2555" i="4" a="1"/>
  <c r="U2555" i="4"/>
  <c r="F2556" i="4"/>
  <c r="G2556" i="4"/>
  <c r="H2556" i="4"/>
  <c r="L2556" i="4"/>
  <c r="N2556" i="4" a="1"/>
  <c r="N2556" i="4"/>
  <c r="O2556" i="4"/>
  <c r="M2556" i="4"/>
  <c r="R2556" i="4"/>
  <c r="S2556" i="4" a="1"/>
  <c r="S2556" i="4"/>
  <c r="T2556" i="4" a="1"/>
  <c r="T2556" i="4"/>
  <c r="U2556" i="4" a="1"/>
  <c r="U2556" i="4"/>
  <c r="F2557" i="4"/>
  <c r="G2557" i="4"/>
  <c r="H2557" i="4"/>
  <c r="L2557" i="4"/>
  <c r="N2557" i="4" a="1"/>
  <c r="N2557" i="4"/>
  <c r="M2557" i="4"/>
  <c r="R2557" i="4"/>
  <c r="S2557" i="4" a="1"/>
  <c r="S2557" i="4"/>
  <c r="T2557" i="4" a="1"/>
  <c r="T2557" i="4"/>
  <c r="U2557" i="4" a="1"/>
  <c r="U2557" i="4"/>
  <c r="F2558" i="4"/>
  <c r="G2558" i="4"/>
  <c r="H2558" i="4"/>
  <c r="L2558" i="4"/>
  <c r="N2558" i="4" a="1"/>
  <c r="N2558" i="4"/>
  <c r="M2558" i="4"/>
  <c r="R2558" i="4"/>
  <c r="S2558" i="4" a="1"/>
  <c r="S2558" i="4"/>
  <c r="T2558" i="4" a="1"/>
  <c r="T2558" i="4"/>
  <c r="U2558" i="4" a="1"/>
  <c r="U2558" i="4"/>
  <c r="F2559" i="4"/>
  <c r="G2559" i="4"/>
  <c r="H2559" i="4"/>
  <c r="L2559" i="4"/>
  <c r="N2559" i="4" a="1"/>
  <c r="N2559" i="4"/>
  <c r="O2559" i="4"/>
  <c r="M2559" i="4"/>
  <c r="R2559" i="4"/>
  <c r="S2559" i="4" a="1"/>
  <c r="S2559" i="4"/>
  <c r="T2559" i="4" a="1"/>
  <c r="T2559" i="4"/>
  <c r="U2559" i="4" a="1"/>
  <c r="U2559" i="4"/>
  <c r="F2560" i="4"/>
  <c r="G2560" i="4"/>
  <c r="H2560" i="4"/>
  <c r="L2560" i="4"/>
  <c r="N2560" i="4" a="1"/>
  <c r="N2560" i="4"/>
  <c r="M2560" i="4"/>
  <c r="R2560" i="4"/>
  <c r="S2560" i="4" a="1"/>
  <c r="S2560" i="4"/>
  <c r="T2560" i="4" a="1"/>
  <c r="T2560" i="4"/>
  <c r="U2560" i="4" a="1"/>
  <c r="U2560" i="4"/>
  <c r="F2561" i="4"/>
  <c r="G2561" i="4"/>
  <c r="H2561" i="4"/>
  <c r="L2561" i="4"/>
  <c r="N2561" i="4" a="1"/>
  <c r="N2561" i="4"/>
  <c r="M2561" i="4"/>
  <c r="R2561" i="4"/>
  <c r="S2561" i="4" a="1"/>
  <c r="S2561" i="4"/>
  <c r="T2561" i="4" a="1"/>
  <c r="T2561" i="4"/>
  <c r="U2561" i="4" a="1"/>
  <c r="U2561" i="4"/>
  <c r="F2562" i="4"/>
  <c r="G2562" i="4"/>
  <c r="H2562" i="4"/>
  <c r="L2562" i="4"/>
  <c r="N2562" i="4" a="1"/>
  <c r="N2562" i="4"/>
  <c r="O2562" i="4"/>
  <c r="M2562" i="4"/>
  <c r="R2562" i="4"/>
  <c r="S2562" i="4" a="1"/>
  <c r="S2562" i="4"/>
  <c r="T2562" i="4" a="1"/>
  <c r="T2562" i="4"/>
  <c r="U2562" i="4" a="1"/>
  <c r="U2562" i="4"/>
  <c r="F2563" i="4"/>
  <c r="G2563" i="4"/>
  <c r="H2563" i="4"/>
  <c r="L2563" i="4"/>
  <c r="N2563" i="4" a="1"/>
  <c r="N2563" i="4"/>
  <c r="O2563" i="4"/>
  <c r="M2563" i="4"/>
  <c r="R2563" i="4"/>
  <c r="S2563" i="4" a="1"/>
  <c r="S2563" i="4"/>
  <c r="T2563" i="4" a="1"/>
  <c r="T2563" i="4"/>
  <c r="U2563" i="4" a="1"/>
  <c r="U2563" i="4"/>
  <c r="F2564" i="4"/>
  <c r="G2564" i="4"/>
  <c r="H2564" i="4"/>
  <c r="L2564" i="4"/>
  <c r="N2564" i="4" a="1"/>
  <c r="N2564" i="4"/>
  <c r="O2564" i="4"/>
  <c r="M2564" i="4"/>
  <c r="R2564" i="4"/>
  <c r="S2564" i="4" a="1"/>
  <c r="S2564" i="4"/>
  <c r="T2564" i="4" a="1"/>
  <c r="T2564" i="4"/>
  <c r="U2564" i="4" a="1"/>
  <c r="U2564" i="4"/>
  <c r="F2565" i="4"/>
  <c r="G2565" i="4"/>
  <c r="H2565" i="4"/>
  <c r="L2565" i="4"/>
  <c r="N2565" i="4" a="1"/>
  <c r="N2565" i="4"/>
  <c r="O2565" i="4"/>
  <c r="M2565" i="4"/>
  <c r="R2565" i="4"/>
  <c r="S2565" i="4" a="1"/>
  <c r="S2565" i="4"/>
  <c r="T2565" i="4" a="1"/>
  <c r="T2565" i="4"/>
  <c r="U2565" i="4" a="1"/>
  <c r="U2565" i="4"/>
  <c r="F2566" i="4"/>
  <c r="G2566" i="4"/>
  <c r="H2566" i="4"/>
  <c r="L2566" i="4"/>
  <c r="N2566" i="4" a="1"/>
  <c r="N2566" i="4"/>
  <c r="M2566" i="4"/>
  <c r="R2566" i="4"/>
  <c r="S2566" i="4" a="1"/>
  <c r="S2566" i="4"/>
  <c r="T2566" i="4" a="1"/>
  <c r="T2566" i="4"/>
  <c r="U2566" i="4" a="1"/>
  <c r="U2566" i="4"/>
  <c r="F2567" i="4"/>
  <c r="G2567" i="4"/>
  <c r="H2567" i="4"/>
  <c r="L2567" i="4"/>
  <c r="N2567" i="4" a="1"/>
  <c r="N2567" i="4"/>
  <c r="M2567" i="4"/>
  <c r="R2567" i="4"/>
  <c r="S2567" i="4" a="1"/>
  <c r="S2567" i="4"/>
  <c r="T2567" i="4" a="1"/>
  <c r="T2567" i="4"/>
  <c r="U2567" i="4" a="1"/>
  <c r="U2567" i="4"/>
  <c r="F2568" i="4"/>
  <c r="G2568" i="4"/>
  <c r="H2568" i="4"/>
  <c r="L2568" i="4"/>
  <c r="N2568" i="4" a="1"/>
  <c r="N2568" i="4"/>
  <c r="M2568" i="4"/>
  <c r="R2568" i="4"/>
  <c r="S2568" i="4" a="1"/>
  <c r="S2568" i="4"/>
  <c r="T2568" i="4" a="1"/>
  <c r="T2568" i="4"/>
  <c r="U2568" i="4" a="1"/>
  <c r="U2568" i="4"/>
  <c r="F2569" i="4"/>
  <c r="G2569" i="4"/>
  <c r="H2569" i="4"/>
  <c r="L2569" i="4"/>
  <c r="N2569" i="4" a="1"/>
  <c r="N2569" i="4"/>
  <c r="O2569" i="4"/>
  <c r="M2569" i="4"/>
  <c r="R2569" i="4"/>
  <c r="S2569" i="4" a="1"/>
  <c r="S2569" i="4"/>
  <c r="T2569" i="4" a="1"/>
  <c r="T2569" i="4"/>
  <c r="U2569" i="4" a="1"/>
  <c r="U2569" i="4"/>
  <c r="F2570" i="4"/>
  <c r="G2570" i="4"/>
  <c r="H2570" i="4"/>
  <c r="L2570" i="4"/>
  <c r="N2570" i="4" a="1"/>
  <c r="N2570" i="4"/>
  <c r="O2570" i="4"/>
  <c r="M2570" i="4"/>
  <c r="R2570" i="4"/>
  <c r="S2570" i="4" a="1"/>
  <c r="S2570" i="4"/>
  <c r="T2570" i="4" a="1"/>
  <c r="T2570" i="4"/>
  <c r="U2570" i="4" a="1"/>
  <c r="U2570" i="4"/>
  <c r="F2571" i="4"/>
  <c r="G2571" i="4"/>
  <c r="H2571" i="4"/>
  <c r="L2571" i="4"/>
  <c r="N2571" i="4" a="1"/>
  <c r="N2571" i="4"/>
  <c r="M2571" i="4"/>
  <c r="R2571" i="4"/>
  <c r="S2571" i="4" a="1"/>
  <c r="S2571" i="4"/>
  <c r="T2571" i="4" a="1"/>
  <c r="T2571" i="4"/>
  <c r="U2571" i="4" a="1"/>
  <c r="U2571" i="4"/>
  <c r="F2572" i="4"/>
  <c r="G2572" i="4"/>
  <c r="H2572" i="4"/>
  <c r="L2572" i="4"/>
  <c r="N2572" i="4" a="1"/>
  <c r="N2572" i="4"/>
  <c r="M2572" i="4"/>
  <c r="R2572" i="4"/>
  <c r="S2572" i="4" a="1"/>
  <c r="S2572" i="4"/>
  <c r="T2572" i="4" a="1"/>
  <c r="T2572" i="4"/>
  <c r="U2572" i="4" a="1"/>
  <c r="U2572" i="4"/>
  <c r="F2573" i="4"/>
  <c r="G2573" i="4"/>
  <c r="H2573" i="4"/>
  <c r="L2573" i="4"/>
  <c r="N2573" i="4" a="1"/>
  <c r="N2573" i="4"/>
  <c r="M2573" i="4"/>
  <c r="R2573" i="4"/>
  <c r="S2573" i="4" a="1"/>
  <c r="S2573" i="4"/>
  <c r="T2573" i="4" a="1"/>
  <c r="T2573" i="4"/>
  <c r="U2573" i="4" a="1"/>
  <c r="U2573" i="4"/>
  <c r="F2574" i="4"/>
  <c r="G2574" i="4"/>
  <c r="H2574" i="4"/>
  <c r="L2574" i="4"/>
  <c r="N2574" i="4" a="1"/>
  <c r="N2574" i="4"/>
  <c r="O2574" i="4"/>
  <c r="M2574" i="4"/>
  <c r="R2574" i="4"/>
  <c r="S2574" i="4" a="1"/>
  <c r="S2574" i="4"/>
  <c r="T2574" i="4" a="1"/>
  <c r="T2574" i="4"/>
  <c r="U2574" i="4" a="1"/>
  <c r="U2574" i="4"/>
  <c r="F2575" i="4"/>
  <c r="G2575" i="4"/>
  <c r="H2575" i="4"/>
  <c r="L2575" i="4"/>
  <c r="N2575" i="4" a="1"/>
  <c r="N2575" i="4"/>
  <c r="P2575" i="4"/>
  <c r="Q2575" i="4"/>
  <c r="M2575" i="4"/>
  <c r="R2575" i="4"/>
  <c r="S2575" i="4" a="1"/>
  <c r="S2575" i="4"/>
  <c r="T2575" i="4" a="1"/>
  <c r="T2575" i="4"/>
  <c r="U2575" i="4" a="1"/>
  <c r="U2575" i="4"/>
  <c r="F2576" i="4"/>
  <c r="G2576" i="4"/>
  <c r="H2576" i="4"/>
  <c r="L2576" i="4"/>
  <c r="N2576" i="4" a="1"/>
  <c r="N2576" i="4"/>
  <c r="O2576" i="4"/>
  <c r="M2576" i="4"/>
  <c r="R2576" i="4"/>
  <c r="S2576" i="4" a="1"/>
  <c r="S2576" i="4"/>
  <c r="T2576" i="4" a="1"/>
  <c r="T2576" i="4"/>
  <c r="U2576" i="4" a="1"/>
  <c r="U2576" i="4"/>
  <c r="F2577" i="4"/>
  <c r="G2577" i="4"/>
  <c r="H2577" i="4"/>
  <c r="L2577" i="4"/>
  <c r="N2577" i="4" a="1"/>
  <c r="N2577" i="4"/>
  <c r="O2577" i="4"/>
  <c r="M2577" i="4"/>
  <c r="R2577" i="4"/>
  <c r="S2577" i="4" a="1"/>
  <c r="S2577" i="4"/>
  <c r="T2577" i="4" a="1"/>
  <c r="T2577" i="4"/>
  <c r="U2577" i="4" a="1"/>
  <c r="U2577" i="4"/>
  <c r="F2578" i="4"/>
  <c r="G2578" i="4"/>
  <c r="H2578" i="4"/>
  <c r="L2578" i="4"/>
  <c r="N2578" i="4" a="1"/>
  <c r="N2578" i="4"/>
  <c r="O2578" i="4"/>
  <c r="M2578" i="4"/>
  <c r="R2578" i="4"/>
  <c r="S2578" i="4" a="1"/>
  <c r="S2578" i="4"/>
  <c r="T2578" i="4" a="1"/>
  <c r="T2578" i="4"/>
  <c r="U2578" i="4" a="1"/>
  <c r="U2578" i="4"/>
  <c r="F2579" i="4"/>
  <c r="G2579" i="4"/>
  <c r="H2579" i="4"/>
  <c r="L2579" i="4"/>
  <c r="N2579" i="4" a="1"/>
  <c r="N2579" i="4"/>
  <c r="M2579" i="4"/>
  <c r="R2579" i="4"/>
  <c r="S2579" i="4" a="1"/>
  <c r="S2579" i="4"/>
  <c r="T2579" i="4" a="1"/>
  <c r="T2579" i="4"/>
  <c r="U2579" i="4" a="1"/>
  <c r="U2579" i="4"/>
  <c r="F2580" i="4"/>
  <c r="G2580" i="4"/>
  <c r="H2580" i="4"/>
  <c r="L2580" i="4"/>
  <c r="N2580" i="4" a="1"/>
  <c r="N2580" i="4"/>
  <c r="O2580" i="4"/>
  <c r="M2580" i="4"/>
  <c r="R2580" i="4"/>
  <c r="S2580" i="4" a="1"/>
  <c r="S2580" i="4"/>
  <c r="T2580" i="4" a="1"/>
  <c r="T2580" i="4"/>
  <c r="U2580" i="4" a="1"/>
  <c r="U2580" i="4"/>
  <c r="F2581" i="4"/>
  <c r="G2581" i="4"/>
  <c r="H2581" i="4"/>
  <c r="L2581" i="4"/>
  <c r="N2581" i="4" a="1"/>
  <c r="N2581" i="4"/>
  <c r="M2581" i="4"/>
  <c r="R2581" i="4"/>
  <c r="S2581" i="4" a="1"/>
  <c r="S2581" i="4"/>
  <c r="T2581" i="4" a="1"/>
  <c r="T2581" i="4"/>
  <c r="U2581" i="4" a="1"/>
  <c r="U2581" i="4"/>
  <c r="F2582" i="4"/>
  <c r="G2582" i="4"/>
  <c r="H2582" i="4"/>
  <c r="L2582" i="4"/>
  <c r="N2582" i="4" a="1"/>
  <c r="N2582" i="4"/>
  <c r="M2582" i="4"/>
  <c r="R2582" i="4"/>
  <c r="S2582" i="4" a="1"/>
  <c r="S2582" i="4"/>
  <c r="T2582" i="4" a="1"/>
  <c r="T2582" i="4"/>
  <c r="U2582" i="4" a="1"/>
  <c r="U2582" i="4"/>
  <c r="F2583" i="4"/>
  <c r="G2583" i="4"/>
  <c r="H2583" i="4"/>
  <c r="L2583" i="4"/>
  <c r="N2583" i="4" a="1"/>
  <c r="N2583" i="4"/>
  <c r="P2583" i="4"/>
  <c r="Q2583" i="4"/>
  <c r="M2583" i="4"/>
  <c r="R2583" i="4"/>
  <c r="S2583" i="4" a="1"/>
  <c r="S2583" i="4"/>
  <c r="T2583" i="4" a="1"/>
  <c r="T2583" i="4"/>
  <c r="U2583" i="4" a="1"/>
  <c r="U2583" i="4"/>
  <c r="F2584" i="4"/>
  <c r="G2584" i="4"/>
  <c r="H2584" i="4"/>
  <c r="L2584" i="4"/>
  <c r="N2584" i="4" a="1"/>
  <c r="N2584" i="4"/>
  <c r="M2584" i="4"/>
  <c r="R2584" i="4"/>
  <c r="S2584" i="4" a="1"/>
  <c r="S2584" i="4"/>
  <c r="T2584" i="4" a="1"/>
  <c r="T2584" i="4"/>
  <c r="U2584" i="4" a="1"/>
  <c r="U2584" i="4"/>
  <c r="F2585" i="4"/>
  <c r="G2585" i="4"/>
  <c r="H2585" i="4"/>
  <c r="L2585" i="4"/>
  <c r="N2585" i="4" a="1"/>
  <c r="N2585" i="4"/>
  <c r="M2585" i="4"/>
  <c r="R2585" i="4"/>
  <c r="S2585" i="4" a="1"/>
  <c r="S2585" i="4"/>
  <c r="T2585" i="4" a="1"/>
  <c r="T2585" i="4"/>
  <c r="U2585" i="4" a="1"/>
  <c r="U2585" i="4"/>
  <c r="F2586" i="4"/>
  <c r="G2586" i="4"/>
  <c r="H2586" i="4"/>
  <c r="L2586" i="4"/>
  <c r="N2586" i="4" a="1"/>
  <c r="N2586" i="4"/>
  <c r="O2586" i="4"/>
  <c r="M2586" i="4"/>
  <c r="R2586" i="4"/>
  <c r="S2586" i="4" a="1"/>
  <c r="S2586" i="4"/>
  <c r="T2586" i="4" a="1"/>
  <c r="T2586" i="4"/>
  <c r="U2586" i="4" a="1"/>
  <c r="U2586" i="4"/>
  <c r="F2587" i="4"/>
  <c r="G2587" i="4"/>
  <c r="H2587" i="4"/>
  <c r="L2587" i="4"/>
  <c r="N2587" i="4" a="1"/>
  <c r="N2587" i="4"/>
  <c r="M2587" i="4"/>
  <c r="R2587" i="4"/>
  <c r="S2587" i="4" a="1"/>
  <c r="S2587" i="4"/>
  <c r="T2587" i="4" a="1"/>
  <c r="T2587" i="4"/>
  <c r="U2587" i="4" a="1"/>
  <c r="U2587" i="4"/>
  <c r="F2588" i="4"/>
  <c r="G2588" i="4"/>
  <c r="H2588" i="4"/>
  <c r="L2588" i="4"/>
  <c r="N2588" i="4" a="1"/>
  <c r="N2588" i="4"/>
  <c r="O2588" i="4"/>
  <c r="M2588" i="4"/>
  <c r="R2588" i="4"/>
  <c r="S2588" i="4" a="1"/>
  <c r="S2588" i="4"/>
  <c r="T2588" i="4" a="1"/>
  <c r="T2588" i="4"/>
  <c r="U2588" i="4" a="1"/>
  <c r="U2588" i="4"/>
  <c r="F2589" i="4"/>
  <c r="G2589" i="4"/>
  <c r="H2589" i="4"/>
  <c r="L2589" i="4"/>
  <c r="N2589" i="4" a="1"/>
  <c r="N2589" i="4"/>
  <c r="O2589" i="4"/>
  <c r="M2589" i="4"/>
  <c r="R2589" i="4"/>
  <c r="S2589" i="4" a="1"/>
  <c r="S2589" i="4"/>
  <c r="T2589" i="4" a="1"/>
  <c r="T2589" i="4"/>
  <c r="U2589" i="4" a="1"/>
  <c r="U2589" i="4"/>
  <c r="F2590" i="4"/>
  <c r="G2590" i="4"/>
  <c r="H2590" i="4"/>
  <c r="L2590" i="4"/>
  <c r="N2590" i="4" a="1"/>
  <c r="N2590" i="4"/>
  <c r="P2590" i="4"/>
  <c r="Q2590" i="4"/>
  <c r="M2590" i="4"/>
  <c r="R2590" i="4"/>
  <c r="S2590" i="4" a="1"/>
  <c r="S2590" i="4"/>
  <c r="T2590" i="4" a="1"/>
  <c r="T2590" i="4"/>
  <c r="U2590" i="4" a="1"/>
  <c r="U2590" i="4"/>
  <c r="F2591" i="4"/>
  <c r="G2591" i="4"/>
  <c r="H2591" i="4"/>
  <c r="L2591" i="4"/>
  <c r="N2591" i="4" a="1"/>
  <c r="N2591" i="4"/>
  <c r="M2591" i="4"/>
  <c r="R2591" i="4"/>
  <c r="S2591" i="4" a="1"/>
  <c r="S2591" i="4"/>
  <c r="T2591" i="4" a="1"/>
  <c r="T2591" i="4"/>
  <c r="U2591" i="4" a="1"/>
  <c r="U2591" i="4"/>
  <c r="F2592" i="4"/>
  <c r="G2592" i="4"/>
  <c r="H2592" i="4"/>
  <c r="L2592" i="4"/>
  <c r="N2592" i="4" a="1"/>
  <c r="N2592" i="4"/>
  <c r="M2592" i="4"/>
  <c r="R2592" i="4"/>
  <c r="S2592" i="4" a="1"/>
  <c r="S2592" i="4"/>
  <c r="T2592" i="4" a="1"/>
  <c r="T2592" i="4"/>
  <c r="U2592" i="4" a="1"/>
  <c r="U2592" i="4"/>
  <c r="F2593" i="4"/>
  <c r="G2593" i="4"/>
  <c r="H2593" i="4"/>
  <c r="L2593" i="4"/>
  <c r="N2593" i="4" a="1"/>
  <c r="N2593" i="4"/>
  <c r="M2593" i="4"/>
  <c r="R2593" i="4"/>
  <c r="S2593" i="4" a="1"/>
  <c r="S2593" i="4"/>
  <c r="T2593" i="4" a="1"/>
  <c r="T2593" i="4"/>
  <c r="U2593" i="4" a="1"/>
  <c r="U2593" i="4"/>
  <c r="F2594" i="4"/>
  <c r="G2594" i="4"/>
  <c r="H2594" i="4"/>
  <c r="L2594" i="4"/>
  <c r="N2594" i="4" a="1"/>
  <c r="N2594" i="4"/>
  <c r="M2594" i="4"/>
  <c r="R2594" i="4"/>
  <c r="S2594" i="4" a="1"/>
  <c r="S2594" i="4"/>
  <c r="T2594" i="4" a="1"/>
  <c r="T2594" i="4"/>
  <c r="U2594" i="4" a="1"/>
  <c r="U2594" i="4"/>
  <c r="F2595" i="4"/>
  <c r="G2595" i="4"/>
  <c r="H2595" i="4"/>
  <c r="L2595" i="4"/>
  <c r="N2595" i="4" a="1"/>
  <c r="N2595" i="4"/>
  <c r="M2595" i="4"/>
  <c r="R2595" i="4"/>
  <c r="S2595" i="4" a="1"/>
  <c r="S2595" i="4"/>
  <c r="T2595" i="4" a="1"/>
  <c r="T2595" i="4"/>
  <c r="U2595" i="4" a="1"/>
  <c r="U2595" i="4"/>
  <c r="F2596" i="4"/>
  <c r="G2596" i="4"/>
  <c r="H2596" i="4"/>
  <c r="L2596" i="4"/>
  <c r="N2596" i="4" a="1"/>
  <c r="N2596" i="4"/>
  <c r="M2596" i="4"/>
  <c r="R2596" i="4"/>
  <c r="S2596" i="4" a="1"/>
  <c r="S2596" i="4"/>
  <c r="T2596" i="4" a="1"/>
  <c r="T2596" i="4"/>
  <c r="U2596" i="4" a="1"/>
  <c r="U2596" i="4"/>
  <c r="F2597" i="4"/>
  <c r="G2597" i="4"/>
  <c r="H2597" i="4"/>
  <c r="L2597" i="4"/>
  <c r="N2597" i="4" a="1"/>
  <c r="N2597" i="4"/>
  <c r="P2597" i="4"/>
  <c r="Q2597" i="4"/>
  <c r="M2597" i="4"/>
  <c r="R2597" i="4"/>
  <c r="S2597" i="4" a="1"/>
  <c r="S2597" i="4"/>
  <c r="T2597" i="4" a="1"/>
  <c r="T2597" i="4"/>
  <c r="U2597" i="4" a="1"/>
  <c r="U2597" i="4"/>
  <c r="F2598" i="4"/>
  <c r="G2598" i="4"/>
  <c r="H2598" i="4"/>
  <c r="L2598" i="4"/>
  <c r="N2598" i="4" a="1"/>
  <c r="N2598" i="4"/>
  <c r="O2598" i="4"/>
  <c r="M2598" i="4"/>
  <c r="R2598" i="4"/>
  <c r="S2598" i="4" a="1"/>
  <c r="S2598" i="4"/>
  <c r="T2598" i="4" a="1"/>
  <c r="T2598" i="4"/>
  <c r="U2598" i="4" a="1"/>
  <c r="U2598" i="4"/>
  <c r="F2599" i="4"/>
  <c r="G2599" i="4"/>
  <c r="H2599" i="4"/>
  <c r="L2599" i="4"/>
  <c r="N2599" i="4" a="1"/>
  <c r="N2599" i="4"/>
  <c r="M2599" i="4"/>
  <c r="R2599" i="4"/>
  <c r="S2599" i="4" a="1"/>
  <c r="S2599" i="4"/>
  <c r="T2599" i="4" a="1"/>
  <c r="T2599" i="4"/>
  <c r="U2599" i="4" a="1"/>
  <c r="U2599" i="4"/>
  <c r="F2600" i="4"/>
  <c r="G2600" i="4"/>
  <c r="H2600" i="4"/>
  <c r="L2600" i="4"/>
  <c r="N2600" i="4" a="1"/>
  <c r="N2600" i="4"/>
  <c r="M2600" i="4"/>
  <c r="R2600" i="4"/>
  <c r="S2600" i="4" a="1"/>
  <c r="S2600" i="4"/>
  <c r="T2600" i="4" a="1"/>
  <c r="T2600" i="4"/>
  <c r="U2600" i="4" a="1"/>
  <c r="U2600" i="4"/>
  <c r="F2601" i="4"/>
  <c r="G2601" i="4"/>
  <c r="H2601" i="4"/>
  <c r="L2601" i="4"/>
  <c r="N2601" i="4" a="1"/>
  <c r="N2601" i="4"/>
  <c r="P2601" i="4"/>
  <c r="Q2601" i="4"/>
  <c r="M2601" i="4"/>
  <c r="R2601" i="4"/>
  <c r="S2601" i="4" a="1"/>
  <c r="S2601" i="4"/>
  <c r="T2601" i="4" a="1"/>
  <c r="T2601" i="4"/>
  <c r="U2601" i="4" a="1"/>
  <c r="U2601" i="4"/>
  <c r="F2602" i="4"/>
  <c r="G2602" i="4"/>
  <c r="H2602" i="4"/>
  <c r="L2602" i="4"/>
  <c r="N2602" i="4" a="1"/>
  <c r="N2602" i="4"/>
  <c r="O2602" i="4"/>
  <c r="M2602" i="4"/>
  <c r="R2602" i="4"/>
  <c r="S2602" i="4" a="1"/>
  <c r="S2602" i="4"/>
  <c r="T2602" i="4" a="1"/>
  <c r="T2602" i="4"/>
  <c r="U2602" i="4" a="1"/>
  <c r="U2602" i="4"/>
  <c r="F2603" i="4"/>
  <c r="G2603" i="4"/>
  <c r="H2603" i="4"/>
  <c r="L2603" i="4"/>
  <c r="N2603" i="4" a="1"/>
  <c r="N2603" i="4"/>
  <c r="M2603" i="4"/>
  <c r="R2603" i="4"/>
  <c r="S2603" i="4" a="1"/>
  <c r="S2603" i="4"/>
  <c r="T2603" i="4" a="1"/>
  <c r="T2603" i="4"/>
  <c r="U2603" i="4" a="1"/>
  <c r="U2603" i="4"/>
  <c r="F2604" i="4"/>
  <c r="G2604" i="4"/>
  <c r="H2604" i="4"/>
  <c r="L2604" i="4"/>
  <c r="N2604" i="4" a="1"/>
  <c r="N2604" i="4"/>
  <c r="O2604" i="4"/>
  <c r="M2604" i="4"/>
  <c r="R2604" i="4"/>
  <c r="S2604" i="4" a="1"/>
  <c r="S2604" i="4"/>
  <c r="T2604" i="4" a="1"/>
  <c r="T2604" i="4"/>
  <c r="U2604" i="4" a="1"/>
  <c r="U2604" i="4"/>
  <c r="F2605" i="4"/>
  <c r="G2605" i="4"/>
  <c r="H2605" i="4"/>
  <c r="L2605" i="4"/>
  <c r="N2605" i="4" a="1"/>
  <c r="N2605" i="4"/>
  <c r="M2605" i="4"/>
  <c r="R2605" i="4"/>
  <c r="S2605" i="4" a="1"/>
  <c r="S2605" i="4"/>
  <c r="T2605" i="4" a="1"/>
  <c r="T2605" i="4"/>
  <c r="U2605" i="4" a="1"/>
  <c r="U2605" i="4"/>
  <c r="F2606" i="4"/>
  <c r="G2606" i="4"/>
  <c r="H2606" i="4"/>
  <c r="L2606" i="4"/>
  <c r="N2606" i="4" a="1"/>
  <c r="N2606" i="4"/>
  <c r="O2606" i="4"/>
  <c r="M2606" i="4"/>
  <c r="R2606" i="4"/>
  <c r="S2606" i="4" a="1"/>
  <c r="S2606" i="4"/>
  <c r="T2606" i="4" a="1"/>
  <c r="T2606" i="4"/>
  <c r="U2606" i="4" a="1"/>
  <c r="U2606" i="4"/>
  <c r="F2607" i="4"/>
  <c r="G2607" i="4"/>
  <c r="H2607" i="4"/>
  <c r="L2607" i="4"/>
  <c r="N2607" i="4" a="1"/>
  <c r="N2607" i="4"/>
  <c r="M2607" i="4"/>
  <c r="R2607" i="4"/>
  <c r="S2607" i="4" a="1"/>
  <c r="S2607" i="4"/>
  <c r="T2607" i="4" a="1"/>
  <c r="T2607" i="4"/>
  <c r="U2607" i="4" a="1"/>
  <c r="U2607" i="4"/>
  <c r="F2608" i="4"/>
  <c r="G2608" i="4"/>
  <c r="H2608" i="4"/>
  <c r="L2608" i="4"/>
  <c r="N2608" i="4" a="1"/>
  <c r="N2608" i="4"/>
  <c r="M2608" i="4"/>
  <c r="R2608" i="4"/>
  <c r="S2608" i="4" a="1"/>
  <c r="S2608" i="4"/>
  <c r="T2608" i="4" a="1"/>
  <c r="T2608" i="4"/>
  <c r="U2608" i="4" a="1"/>
  <c r="U2608" i="4"/>
  <c r="F2609" i="4"/>
  <c r="G2609" i="4"/>
  <c r="H2609" i="4"/>
  <c r="L2609" i="4"/>
  <c r="N2609" i="4" a="1"/>
  <c r="N2609" i="4"/>
  <c r="M2609" i="4"/>
  <c r="R2609" i="4"/>
  <c r="S2609" i="4" a="1"/>
  <c r="S2609" i="4"/>
  <c r="T2609" i="4" a="1"/>
  <c r="T2609" i="4"/>
  <c r="U2609" i="4" a="1"/>
  <c r="U2609" i="4"/>
  <c r="F2610" i="4"/>
  <c r="G2610" i="4"/>
  <c r="H2610" i="4"/>
  <c r="L2610" i="4"/>
  <c r="N2610" i="4" a="1"/>
  <c r="N2610" i="4"/>
  <c r="O2610" i="4"/>
  <c r="M2610" i="4"/>
  <c r="R2610" i="4"/>
  <c r="S2610" i="4" a="1"/>
  <c r="S2610" i="4"/>
  <c r="T2610" i="4" a="1"/>
  <c r="T2610" i="4"/>
  <c r="U2610" i="4" a="1"/>
  <c r="U2610" i="4"/>
  <c r="F2611" i="4"/>
  <c r="G2611" i="4"/>
  <c r="H2611" i="4"/>
  <c r="L2611" i="4"/>
  <c r="N2611" i="4" a="1"/>
  <c r="N2611" i="4"/>
  <c r="O2611" i="4"/>
  <c r="M2611" i="4"/>
  <c r="R2611" i="4"/>
  <c r="S2611" i="4" a="1"/>
  <c r="S2611" i="4"/>
  <c r="T2611" i="4" a="1"/>
  <c r="T2611" i="4"/>
  <c r="U2611" i="4" a="1"/>
  <c r="U2611" i="4"/>
  <c r="F2612" i="4"/>
  <c r="G2612" i="4"/>
  <c r="H2612" i="4"/>
  <c r="L2612" i="4"/>
  <c r="N2612" i="4" a="1"/>
  <c r="N2612" i="4"/>
  <c r="O2612" i="4"/>
  <c r="M2612" i="4"/>
  <c r="R2612" i="4"/>
  <c r="S2612" i="4" a="1"/>
  <c r="S2612" i="4"/>
  <c r="T2612" i="4" a="1"/>
  <c r="T2612" i="4"/>
  <c r="U2612" i="4" a="1"/>
  <c r="U2612" i="4"/>
  <c r="F2613" i="4"/>
  <c r="G2613" i="4"/>
  <c r="H2613" i="4"/>
  <c r="L2613" i="4"/>
  <c r="N2613" i="4" a="1"/>
  <c r="N2613" i="4"/>
  <c r="O2613" i="4"/>
  <c r="M2613" i="4"/>
  <c r="R2613" i="4"/>
  <c r="S2613" i="4" a="1"/>
  <c r="S2613" i="4"/>
  <c r="T2613" i="4" a="1"/>
  <c r="T2613" i="4"/>
  <c r="U2613" i="4" a="1"/>
  <c r="U2613" i="4"/>
  <c r="F2614" i="4"/>
  <c r="G2614" i="4"/>
  <c r="H2614" i="4"/>
  <c r="L2614" i="4"/>
  <c r="N2614" i="4" a="1"/>
  <c r="N2614" i="4"/>
  <c r="M2614" i="4"/>
  <c r="R2614" i="4"/>
  <c r="S2614" i="4" a="1"/>
  <c r="S2614" i="4"/>
  <c r="T2614" i="4" a="1"/>
  <c r="T2614" i="4"/>
  <c r="U2614" i="4" a="1"/>
  <c r="U2614" i="4"/>
  <c r="F2615" i="4"/>
  <c r="G2615" i="4"/>
  <c r="H2615" i="4"/>
  <c r="L2615" i="4"/>
  <c r="N2615" i="4" a="1"/>
  <c r="N2615" i="4"/>
  <c r="M2615" i="4"/>
  <c r="R2615" i="4"/>
  <c r="S2615" i="4" a="1"/>
  <c r="S2615" i="4"/>
  <c r="T2615" i="4" a="1"/>
  <c r="T2615" i="4"/>
  <c r="U2615" i="4" a="1"/>
  <c r="U2615" i="4"/>
  <c r="F2616" i="4"/>
  <c r="G2616" i="4"/>
  <c r="H2616" i="4"/>
  <c r="L2616" i="4"/>
  <c r="N2616" i="4" a="1"/>
  <c r="N2616" i="4"/>
  <c r="P2616" i="4"/>
  <c r="Q2616" i="4"/>
  <c r="M2616" i="4"/>
  <c r="R2616" i="4"/>
  <c r="S2616" i="4" a="1"/>
  <c r="S2616" i="4"/>
  <c r="T2616" i="4" a="1"/>
  <c r="T2616" i="4"/>
  <c r="U2616" i="4" a="1"/>
  <c r="U2616" i="4"/>
  <c r="F2617" i="4"/>
  <c r="G2617" i="4"/>
  <c r="H2617" i="4"/>
  <c r="L2617" i="4"/>
  <c r="N2617" i="4" a="1"/>
  <c r="N2617" i="4"/>
  <c r="M2617" i="4"/>
  <c r="R2617" i="4"/>
  <c r="S2617" i="4" a="1"/>
  <c r="S2617" i="4"/>
  <c r="T2617" i="4" a="1"/>
  <c r="T2617" i="4"/>
  <c r="U2617" i="4" a="1"/>
  <c r="U2617" i="4"/>
  <c r="F2618" i="4"/>
  <c r="G2618" i="4"/>
  <c r="H2618" i="4"/>
  <c r="L2618" i="4"/>
  <c r="N2618" i="4" a="1"/>
  <c r="N2618" i="4"/>
  <c r="O2618" i="4"/>
  <c r="M2618" i="4"/>
  <c r="R2618" i="4"/>
  <c r="S2618" i="4" a="1"/>
  <c r="S2618" i="4"/>
  <c r="T2618" i="4" a="1"/>
  <c r="T2618" i="4"/>
  <c r="U2618" i="4" a="1"/>
  <c r="U2618" i="4"/>
  <c r="F2619" i="4"/>
  <c r="G2619" i="4"/>
  <c r="H2619" i="4"/>
  <c r="L2619" i="4"/>
  <c r="N2619" i="4" a="1"/>
  <c r="N2619" i="4"/>
  <c r="M2619" i="4"/>
  <c r="R2619" i="4"/>
  <c r="S2619" i="4" a="1"/>
  <c r="S2619" i="4"/>
  <c r="T2619" i="4" a="1"/>
  <c r="T2619" i="4"/>
  <c r="U2619" i="4" a="1"/>
  <c r="U2619" i="4"/>
  <c r="F2620" i="4"/>
  <c r="G2620" i="4"/>
  <c r="H2620" i="4"/>
  <c r="L2620" i="4"/>
  <c r="N2620" i="4" a="1"/>
  <c r="N2620" i="4"/>
  <c r="M2620" i="4"/>
  <c r="R2620" i="4"/>
  <c r="S2620" i="4" a="1"/>
  <c r="S2620" i="4"/>
  <c r="T2620" i="4" a="1"/>
  <c r="T2620" i="4"/>
  <c r="U2620" i="4" a="1"/>
  <c r="U2620" i="4"/>
  <c r="F2621" i="4"/>
  <c r="G2621" i="4"/>
  <c r="H2621" i="4"/>
  <c r="L2621" i="4"/>
  <c r="N2621" i="4" a="1"/>
  <c r="N2621" i="4"/>
  <c r="M2621" i="4"/>
  <c r="R2621" i="4"/>
  <c r="S2621" i="4" a="1"/>
  <c r="S2621" i="4"/>
  <c r="T2621" i="4" a="1"/>
  <c r="T2621" i="4"/>
  <c r="U2621" i="4" a="1"/>
  <c r="U2621" i="4"/>
  <c r="F2622" i="4"/>
  <c r="G2622" i="4"/>
  <c r="H2622" i="4"/>
  <c r="L2622" i="4"/>
  <c r="N2622" i="4" a="1"/>
  <c r="N2622" i="4"/>
  <c r="O2622" i="4"/>
  <c r="M2622" i="4"/>
  <c r="R2622" i="4"/>
  <c r="S2622" i="4" a="1"/>
  <c r="S2622" i="4"/>
  <c r="T2622" i="4" a="1"/>
  <c r="T2622" i="4"/>
  <c r="U2622" i="4" a="1"/>
  <c r="U2622" i="4"/>
  <c r="F2623" i="4"/>
  <c r="G2623" i="4"/>
  <c r="H2623" i="4"/>
  <c r="L2623" i="4"/>
  <c r="N2623" i="4" a="1"/>
  <c r="N2623" i="4"/>
  <c r="M2623" i="4"/>
  <c r="R2623" i="4"/>
  <c r="S2623" i="4" a="1"/>
  <c r="S2623" i="4"/>
  <c r="T2623" i="4" a="1"/>
  <c r="T2623" i="4"/>
  <c r="U2623" i="4" a="1"/>
  <c r="U2623" i="4"/>
  <c r="F2624" i="4"/>
  <c r="G2624" i="4"/>
  <c r="H2624" i="4"/>
  <c r="L2624" i="4"/>
  <c r="N2624" i="4" a="1"/>
  <c r="N2624" i="4"/>
  <c r="P2624" i="4"/>
  <c r="Q2624" i="4"/>
  <c r="M2624" i="4"/>
  <c r="R2624" i="4"/>
  <c r="S2624" i="4" a="1"/>
  <c r="S2624" i="4"/>
  <c r="T2624" i="4" a="1"/>
  <c r="T2624" i="4"/>
  <c r="U2624" i="4" a="1"/>
  <c r="U2624" i="4"/>
  <c r="F2625" i="4"/>
  <c r="G2625" i="4"/>
  <c r="H2625" i="4"/>
  <c r="L2625" i="4"/>
  <c r="N2625" i="4" a="1"/>
  <c r="N2625" i="4"/>
  <c r="M2625" i="4"/>
  <c r="R2625" i="4"/>
  <c r="S2625" i="4" a="1"/>
  <c r="S2625" i="4"/>
  <c r="T2625" i="4" a="1"/>
  <c r="T2625" i="4"/>
  <c r="U2625" i="4" a="1"/>
  <c r="U2625" i="4"/>
  <c r="F2626" i="4"/>
  <c r="G2626" i="4"/>
  <c r="H2626" i="4"/>
  <c r="L2626" i="4"/>
  <c r="N2626" i="4" a="1"/>
  <c r="N2626" i="4"/>
  <c r="O2626" i="4"/>
  <c r="M2626" i="4"/>
  <c r="R2626" i="4"/>
  <c r="S2626" i="4" a="1"/>
  <c r="S2626" i="4"/>
  <c r="T2626" i="4" a="1"/>
  <c r="T2626" i="4"/>
  <c r="U2626" i="4" a="1"/>
  <c r="U2626" i="4"/>
  <c r="F2627" i="4"/>
  <c r="G2627" i="4"/>
  <c r="H2627" i="4"/>
  <c r="L2627" i="4"/>
  <c r="N2627" i="4" a="1"/>
  <c r="N2627" i="4"/>
  <c r="M2627" i="4"/>
  <c r="R2627" i="4"/>
  <c r="S2627" i="4" a="1"/>
  <c r="S2627" i="4"/>
  <c r="T2627" i="4" a="1"/>
  <c r="T2627" i="4"/>
  <c r="U2627" i="4" a="1"/>
  <c r="U2627" i="4"/>
  <c r="F2628" i="4"/>
  <c r="G2628" i="4"/>
  <c r="H2628" i="4"/>
  <c r="L2628" i="4"/>
  <c r="N2628" i="4" a="1"/>
  <c r="N2628" i="4"/>
  <c r="O2628" i="4"/>
  <c r="M2628" i="4"/>
  <c r="R2628" i="4"/>
  <c r="S2628" i="4" a="1"/>
  <c r="S2628" i="4"/>
  <c r="T2628" i="4" a="1"/>
  <c r="T2628" i="4"/>
  <c r="U2628" i="4" a="1"/>
  <c r="U2628" i="4"/>
  <c r="F2629" i="4"/>
  <c r="G2629" i="4"/>
  <c r="H2629" i="4"/>
  <c r="L2629" i="4"/>
  <c r="N2629" i="4" a="1"/>
  <c r="N2629" i="4"/>
  <c r="M2629" i="4"/>
  <c r="R2629" i="4"/>
  <c r="S2629" i="4" a="1"/>
  <c r="S2629" i="4"/>
  <c r="T2629" i="4" a="1"/>
  <c r="T2629" i="4"/>
  <c r="U2629" i="4" a="1"/>
  <c r="U2629" i="4"/>
  <c r="F2630" i="4"/>
  <c r="G2630" i="4"/>
  <c r="H2630" i="4"/>
  <c r="L2630" i="4"/>
  <c r="N2630" i="4" a="1"/>
  <c r="N2630" i="4"/>
  <c r="O2630" i="4"/>
  <c r="M2630" i="4"/>
  <c r="R2630" i="4"/>
  <c r="S2630" i="4" a="1"/>
  <c r="S2630" i="4"/>
  <c r="T2630" i="4" a="1"/>
  <c r="T2630" i="4"/>
  <c r="U2630" i="4" a="1"/>
  <c r="U2630" i="4"/>
  <c r="F2631" i="4"/>
  <c r="G2631" i="4"/>
  <c r="H2631" i="4"/>
  <c r="L2631" i="4"/>
  <c r="N2631" i="4" a="1"/>
  <c r="N2631" i="4"/>
  <c r="O2631" i="4"/>
  <c r="M2631" i="4"/>
  <c r="R2631" i="4"/>
  <c r="S2631" i="4" a="1"/>
  <c r="S2631" i="4"/>
  <c r="T2631" i="4" a="1"/>
  <c r="T2631" i="4"/>
  <c r="U2631" i="4" a="1"/>
  <c r="U2631" i="4"/>
  <c r="F2632" i="4"/>
  <c r="G2632" i="4"/>
  <c r="H2632" i="4"/>
  <c r="L2632" i="4"/>
  <c r="N2632" i="4" a="1"/>
  <c r="N2632" i="4"/>
  <c r="M2632" i="4"/>
  <c r="R2632" i="4"/>
  <c r="S2632" i="4" a="1"/>
  <c r="S2632" i="4"/>
  <c r="T2632" i="4" a="1"/>
  <c r="T2632" i="4"/>
  <c r="U2632" i="4" a="1"/>
  <c r="U2632" i="4"/>
  <c r="F2633" i="4"/>
  <c r="G2633" i="4"/>
  <c r="H2633" i="4"/>
  <c r="L2633" i="4"/>
  <c r="N2633" i="4" a="1"/>
  <c r="N2633" i="4"/>
  <c r="M2633" i="4"/>
  <c r="R2633" i="4"/>
  <c r="S2633" i="4" a="1"/>
  <c r="S2633" i="4"/>
  <c r="T2633" i="4" a="1"/>
  <c r="T2633" i="4"/>
  <c r="U2633" i="4" a="1"/>
  <c r="U2633" i="4"/>
  <c r="F2634" i="4"/>
  <c r="G2634" i="4"/>
  <c r="H2634" i="4"/>
  <c r="L2634" i="4"/>
  <c r="N2634" i="4" a="1"/>
  <c r="N2634" i="4"/>
  <c r="O2634" i="4"/>
  <c r="M2634" i="4"/>
  <c r="R2634" i="4"/>
  <c r="S2634" i="4" a="1"/>
  <c r="S2634" i="4"/>
  <c r="T2634" i="4" a="1"/>
  <c r="T2634" i="4"/>
  <c r="U2634" i="4" a="1"/>
  <c r="U2634" i="4"/>
  <c r="F2635" i="4"/>
  <c r="G2635" i="4"/>
  <c r="H2635" i="4"/>
  <c r="L2635" i="4"/>
  <c r="N2635" i="4" a="1"/>
  <c r="N2635" i="4"/>
  <c r="M2635" i="4"/>
  <c r="R2635" i="4"/>
  <c r="S2635" i="4" a="1"/>
  <c r="S2635" i="4"/>
  <c r="T2635" i="4" a="1"/>
  <c r="T2635" i="4"/>
  <c r="U2635" i="4" a="1"/>
  <c r="U2635" i="4"/>
  <c r="F2636" i="4"/>
  <c r="G2636" i="4"/>
  <c r="H2636" i="4"/>
  <c r="L2636" i="4"/>
  <c r="N2636" i="4" a="1"/>
  <c r="N2636" i="4"/>
  <c r="O2636" i="4"/>
  <c r="M2636" i="4"/>
  <c r="R2636" i="4"/>
  <c r="S2636" i="4" a="1"/>
  <c r="S2636" i="4"/>
  <c r="T2636" i="4" a="1"/>
  <c r="T2636" i="4"/>
  <c r="U2636" i="4" a="1"/>
  <c r="U2636" i="4"/>
  <c r="F2637" i="4"/>
  <c r="G2637" i="4"/>
  <c r="H2637" i="4"/>
  <c r="L2637" i="4"/>
  <c r="N2637" i="4" a="1"/>
  <c r="N2637" i="4"/>
  <c r="M2637" i="4"/>
  <c r="R2637" i="4"/>
  <c r="S2637" i="4" a="1"/>
  <c r="S2637" i="4"/>
  <c r="T2637" i="4" a="1"/>
  <c r="T2637" i="4"/>
  <c r="U2637" i="4" a="1"/>
  <c r="U2637" i="4"/>
  <c r="F2638" i="4"/>
  <c r="G2638" i="4"/>
  <c r="H2638" i="4"/>
  <c r="L2638" i="4"/>
  <c r="N2638" i="4" a="1"/>
  <c r="N2638" i="4"/>
  <c r="O2638" i="4"/>
  <c r="M2638" i="4"/>
  <c r="R2638" i="4"/>
  <c r="S2638" i="4" a="1"/>
  <c r="S2638" i="4"/>
  <c r="T2638" i="4" a="1"/>
  <c r="T2638" i="4"/>
  <c r="U2638" i="4" a="1"/>
  <c r="U2638" i="4"/>
  <c r="F2639" i="4"/>
  <c r="G2639" i="4"/>
  <c r="H2639" i="4"/>
  <c r="L2639" i="4"/>
  <c r="N2639" i="4" a="1"/>
  <c r="N2639" i="4"/>
  <c r="M2639" i="4"/>
  <c r="R2639" i="4"/>
  <c r="S2639" i="4" a="1"/>
  <c r="S2639" i="4"/>
  <c r="T2639" i="4" a="1"/>
  <c r="T2639" i="4"/>
  <c r="U2639" i="4" a="1"/>
  <c r="U2639" i="4"/>
  <c r="F2640" i="4"/>
  <c r="G2640" i="4"/>
  <c r="H2640" i="4"/>
  <c r="L2640" i="4"/>
  <c r="N2640" i="4" a="1"/>
  <c r="N2640" i="4"/>
  <c r="M2640" i="4"/>
  <c r="R2640" i="4"/>
  <c r="S2640" i="4" a="1"/>
  <c r="S2640" i="4"/>
  <c r="T2640" i="4" a="1"/>
  <c r="T2640" i="4"/>
  <c r="U2640" i="4" a="1"/>
  <c r="U2640" i="4"/>
  <c r="F2641" i="4"/>
  <c r="G2641" i="4"/>
  <c r="H2641" i="4"/>
  <c r="L2641" i="4"/>
  <c r="N2641" i="4" a="1"/>
  <c r="N2641" i="4"/>
  <c r="M2641" i="4"/>
  <c r="R2641" i="4"/>
  <c r="S2641" i="4" a="1"/>
  <c r="S2641" i="4"/>
  <c r="T2641" i="4" a="1"/>
  <c r="T2641" i="4"/>
  <c r="U2641" i="4" a="1"/>
  <c r="U2641" i="4"/>
  <c r="F2642" i="4"/>
  <c r="G2642" i="4"/>
  <c r="H2642" i="4"/>
  <c r="L2642" i="4"/>
  <c r="N2642" i="4" a="1"/>
  <c r="N2642" i="4"/>
  <c r="P2642" i="4"/>
  <c r="Q2642" i="4"/>
  <c r="M2642" i="4"/>
  <c r="R2642" i="4"/>
  <c r="S2642" i="4" a="1"/>
  <c r="S2642" i="4"/>
  <c r="T2642" i="4" a="1"/>
  <c r="T2642" i="4"/>
  <c r="U2642" i="4" a="1"/>
  <c r="U2642" i="4"/>
  <c r="F2643" i="4"/>
  <c r="G2643" i="4"/>
  <c r="H2643" i="4"/>
  <c r="L2643" i="4"/>
  <c r="N2643" i="4" a="1"/>
  <c r="N2643" i="4"/>
  <c r="M2643" i="4"/>
  <c r="R2643" i="4"/>
  <c r="S2643" i="4" a="1"/>
  <c r="S2643" i="4"/>
  <c r="T2643" i="4" a="1"/>
  <c r="T2643" i="4"/>
  <c r="U2643" i="4" a="1"/>
  <c r="U2643" i="4"/>
  <c r="F2644" i="4"/>
  <c r="G2644" i="4"/>
  <c r="H2644" i="4"/>
  <c r="L2644" i="4"/>
  <c r="N2644" i="4" a="1"/>
  <c r="N2644" i="4"/>
  <c r="M2644" i="4"/>
  <c r="R2644" i="4"/>
  <c r="S2644" i="4" a="1"/>
  <c r="S2644" i="4"/>
  <c r="T2644" i="4" a="1"/>
  <c r="T2644" i="4"/>
  <c r="U2644" i="4" a="1"/>
  <c r="U2644" i="4"/>
  <c r="F2645" i="4"/>
  <c r="G2645" i="4"/>
  <c r="H2645" i="4"/>
  <c r="L2645" i="4"/>
  <c r="N2645" i="4" a="1"/>
  <c r="N2645" i="4"/>
  <c r="P2645" i="4"/>
  <c r="Q2645" i="4"/>
  <c r="M2645" i="4"/>
  <c r="R2645" i="4"/>
  <c r="S2645" i="4" a="1"/>
  <c r="S2645" i="4"/>
  <c r="T2645" i="4" a="1"/>
  <c r="T2645" i="4"/>
  <c r="U2645" i="4" a="1"/>
  <c r="U2645" i="4"/>
  <c r="F2646" i="4"/>
  <c r="G2646" i="4"/>
  <c r="H2646" i="4"/>
  <c r="L2646" i="4"/>
  <c r="N2646" i="4" a="1"/>
  <c r="N2646" i="4"/>
  <c r="O2646" i="4"/>
  <c r="M2646" i="4"/>
  <c r="R2646" i="4"/>
  <c r="S2646" i="4" a="1"/>
  <c r="S2646" i="4"/>
  <c r="T2646" i="4" a="1"/>
  <c r="T2646" i="4"/>
  <c r="U2646" i="4" a="1"/>
  <c r="U2646" i="4"/>
  <c r="F2647" i="4"/>
  <c r="G2647" i="4"/>
  <c r="H2647" i="4"/>
  <c r="L2647" i="4"/>
  <c r="N2647" i="4" a="1"/>
  <c r="N2647" i="4"/>
  <c r="M2647" i="4"/>
  <c r="R2647" i="4"/>
  <c r="S2647" i="4" a="1"/>
  <c r="S2647" i="4"/>
  <c r="T2647" i="4" a="1"/>
  <c r="T2647" i="4"/>
  <c r="U2647" i="4" a="1"/>
  <c r="U2647" i="4"/>
  <c r="F2648" i="4"/>
  <c r="G2648" i="4"/>
  <c r="H2648" i="4"/>
  <c r="L2648" i="4"/>
  <c r="N2648" i="4" a="1"/>
  <c r="N2648" i="4"/>
  <c r="M2648" i="4"/>
  <c r="R2648" i="4"/>
  <c r="S2648" i="4" a="1"/>
  <c r="S2648" i="4"/>
  <c r="T2648" i="4" a="1"/>
  <c r="T2648" i="4"/>
  <c r="U2648" i="4" a="1"/>
  <c r="U2648" i="4"/>
  <c r="F2649" i="4"/>
  <c r="G2649" i="4"/>
  <c r="H2649" i="4"/>
  <c r="L2649" i="4"/>
  <c r="N2649" i="4" a="1"/>
  <c r="N2649" i="4"/>
  <c r="M2649" i="4"/>
  <c r="R2649" i="4"/>
  <c r="S2649" i="4" a="1"/>
  <c r="S2649" i="4"/>
  <c r="T2649" i="4" a="1"/>
  <c r="T2649" i="4"/>
  <c r="U2649" i="4" a="1"/>
  <c r="U2649" i="4"/>
  <c r="F2650" i="4"/>
  <c r="G2650" i="4"/>
  <c r="H2650" i="4"/>
  <c r="L2650" i="4"/>
  <c r="N2650" i="4" a="1"/>
  <c r="N2650" i="4"/>
  <c r="O2650" i="4"/>
  <c r="M2650" i="4"/>
  <c r="R2650" i="4"/>
  <c r="S2650" i="4" a="1"/>
  <c r="S2650" i="4"/>
  <c r="T2650" i="4" a="1"/>
  <c r="T2650" i="4"/>
  <c r="U2650" i="4" a="1"/>
  <c r="U2650" i="4"/>
  <c r="F2651" i="4"/>
  <c r="G2651" i="4"/>
  <c r="H2651" i="4"/>
  <c r="L2651" i="4"/>
  <c r="N2651" i="4" a="1"/>
  <c r="N2651" i="4"/>
  <c r="M2651" i="4"/>
  <c r="R2651" i="4"/>
  <c r="S2651" i="4" a="1"/>
  <c r="S2651" i="4"/>
  <c r="T2651" i="4" a="1"/>
  <c r="T2651" i="4"/>
  <c r="U2651" i="4" a="1"/>
  <c r="U2651" i="4"/>
  <c r="F2652" i="4"/>
  <c r="G2652" i="4"/>
  <c r="H2652" i="4"/>
  <c r="L2652" i="4"/>
  <c r="N2652" i="4" a="1"/>
  <c r="N2652" i="4"/>
  <c r="P2652" i="4"/>
  <c r="Q2652" i="4"/>
  <c r="M2652" i="4"/>
  <c r="R2652" i="4"/>
  <c r="S2652" i="4" a="1"/>
  <c r="S2652" i="4"/>
  <c r="T2652" i="4" a="1"/>
  <c r="T2652" i="4"/>
  <c r="U2652" i="4" a="1"/>
  <c r="U2652" i="4"/>
  <c r="F2653" i="4"/>
  <c r="G2653" i="4"/>
  <c r="H2653" i="4"/>
  <c r="L2653" i="4"/>
  <c r="N2653" i="4" a="1"/>
  <c r="N2653" i="4"/>
  <c r="M2653" i="4"/>
  <c r="R2653" i="4"/>
  <c r="S2653" i="4" a="1"/>
  <c r="S2653" i="4"/>
  <c r="T2653" i="4" a="1"/>
  <c r="T2653" i="4"/>
  <c r="U2653" i="4" a="1"/>
  <c r="U2653" i="4"/>
  <c r="F2654" i="4"/>
  <c r="G2654" i="4"/>
  <c r="H2654" i="4"/>
  <c r="L2654" i="4"/>
  <c r="N2654" i="4" a="1"/>
  <c r="N2654" i="4"/>
  <c r="M2654" i="4"/>
  <c r="R2654" i="4"/>
  <c r="S2654" i="4" a="1"/>
  <c r="S2654" i="4"/>
  <c r="T2654" i="4" a="1"/>
  <c r="T2654" i="4"/>
  <c r="U2654" i="4" a="1"/>
  <c r="U2654" i="4"/>
  <c r="F2655" i="4"/>
  <c r="G2655" i="4"/>
  <c r="H2655" i="4"/>
  <c r="L2655" i="4"/>
  <c r="N2655" i="4" a="1"/>
  <c r="N2655" i="4"/>
  <c r="M2655" i="4"/>
  <c r="R2655" i="4"/>
  <c r="S2655" i="4" a="1"/>
  <c r="S2655" i="4"/>
  <c r="T2655" i="4" a="1"/>
  <c r="T2655" i="4"/>
  <c r="U2655" i="4" a="1"/>
  <c r="U2655" i="4"/>
  <c r="F2656" i="4"/>
  <c r="G2656" i="4"/>
  <c r="H2656" i="4"/>
  <c r="L2656" i="4"/>
  <c r="N2656" i="4" a="1"/>
  <c r="N2656" i="4"/>
  <c r="M2656" i="4"/>
  <c r="R2656" i="4"/>
  <c r="S2656" i="4" a="1"/>
  <c r="S2656" i="4"/>
  <c r="T2656" i="4" a="1"/>
  <c r="T2656" i="4"/>
  <c r="U2656" i="4" a="1"/>
  <c r="U2656" i="4"/>
  <c r="F2657" i="4"/>
  <c r="G2657" i="4"/>
  <c r="H2657" i="4"/>
  <c r="L2657" i="4"/>
  <c r="N2657" i="4" a="1"/>
  <c r="N2657" i="4"/>
  <c r="M2657" i="4"/>
  <c r="R2657" i="4"/>
  <c r="S2657" i="4" a="1"/>
  <c r="S2657" i="4"/>
  <c r="T2657" i="4" a="1"/>
  <c r="T2657" i="4"/>
  <c r="U2657" i="4" a="1"/>
  <c r="U2657" i="4"/>
  <c r="F2658" i="4"/>
  <c r="G2658" i="4"/>
  <c r="H2658" i="4"/>
  <c r="L2658" i="4"/>
  <c r="N2658" i="4" a="1"/>
  <c r="N2658" i="4"/>
  <c r="M2658" i="4"/>
  <c r="R2658" i="4"/>
  <c r="S2658" i="4" a="1"/>
  <c r="S2658" i="4"/>
  <c r="T2658" i="4" a="1"/>
  <c r="T2658" i="4"/>
  <c r="U2658" i="4" a="1"/>
  <c r="U2658" i="4"/>
  <c r="F2659" i="4"/>
  <c r="G2659" i="4"/>
  <c r="H2659" i="4"/>
  <c r="L2659" i="4"/>
  <c r="N2659" i="4" a="1"/>
  <c r="N2659" i="4"/>
  <c r="O2659" i="4"/>
  <c r="M2659" i="4"/>
  <c r="R2659" i="4"/>
  <c r="S2659" i="4" a="1"/>
  <c r="S2659" i="4"/>
  <c r="T2659" i="4" a="1"/>
  <c r="T2659" i="4"/>
  <c r="U2659" i="4" a="1"/>
  <c r="U2659" i="4"/>
  <c r="F2660" i="4"/>
  <c r="G2660" i="4"/>
  <c r="H2660" i="4"/>
  <c r="L2660" i="4"/>
  <c r="N2660" i="4" a="1"/>
  <c r="N2660" i="4"/>
  <c r="O2660" i="4"/>
  <c r="M2660" i="4"/>
  <c r="R2660" i="4"/>
  <c r="S2660" i="4" a="1"/>
  <c r="S2660" i="4"/>
  <c r="T2660" i="4" a="1"/>
  <c r="T2660" i="4"/>
  <c r="U2660" i="4" a="1"/>
  <c r="U2660" i="4"/>
  <c r="F2661" i="4"/>
  <c r="G2661" i="4"/>
  <c r="H2661" i="4"/>
  <c r="L2661" i="4"/>
  <c r="N2661" i="4" a="1"/>
  <c r="N2661" i="4"/>
  <c r="O2661" i="4"/>
  <c r="M2661" i="4"/>
  <c r="R2661" i="4"/>
  <c r="S2661" i="4" a="1"/>
  <c r="S2661" i="4"/>
  <c r="T2661" i="4" a="1"/>
  <c r="T2661" i="4"/>
  <c r="U2661" i="4" a="1"/>
  <c r="U2661" i="4"/>
  <c r="F2662" i="4"/>
  <c r="G2662" i="4"/>
  <c r="H2662" i="4"/>
  <c r="L2662" i="4"/>
  <c r="N2662" i="4" a="1"/>
  <c r="N2662" i="4"/>
  <c r="O2662" i="4"/>
  <c r="M2662" i="4"/>
  <c r="R2662" i="4"/>
  <c r="S2662" i="4" a="1"/>
  <c r="S2662" i="4"/>
  <c r="T2662" i="4" a="1"/>
  <c r="T2662" i="4"/>
  <c r="U2662" i="4" a="1"/>
  <c r="U2662" i="4"/>
  <c r="F2663" i="4"/>
  <c r="G2663" i="4"/>
  <c r="H2663" i="4"/>
  <c r="L2663" i="4"/>
  <c r="N2663" i="4" a="1"/>
  <c r="N2663" i="4"/>
  <c r="M2663" i="4"/>
  <c r="R2663" i="4"/>
  <c r="S2663" i="4" a="1"/>
  <c r="S2663" i="4"/>
  <c r="T2663" i="4" a="1"/>
  <c r="T2663" i="4"/>
  <c r="U2663" i="4" a="1"/>
  <c r="U2663" i="4"/>
  <c r="F2664" i="4"/>
  <c r="G2664" i="4"/>
  <c r="H2664" i="4"/>
  <c r="L2664" i="4"/>
  <c r="N2664" i="4" a="1"/>
  <c r="N2664" i="4"/>
  <c r="M2664" i="4"/>
  <c r="R2664" i="4"/>
  <c r="S2664" i="4" a="1"/>
  <c r="S2664" i="4"/>
  <c r="T2664" i="4" a="1"/>
  <c r="T2664" i="4"/>
  <c r="U2664" i="4" a="1"/>
  <c r="U2664" i="4"/>
  <c r="F2665" i="4"/>
  <c r="G2665" i="4"/>
  <c r="H2665" i="4"/>
  <c r="L2665" i="4"/>
  <c r="N2665" i="4" a="1"/>
  <c r="N2665" i="4"/>
  <c r="M2665" i="4"/>
  <c r="R2665" i="4"/>
  <c r="S2665" i="4" a="1"/>
  <c r="S2665" i="4"/>
  <c r="T2665" i="4" a="1"/>
  <c r="T2665" i="4"/>
  <c r="U2665" i="4" a="1"/>
  <c r="U2665" i="4"/>
  <c r="F2666" i="4"/>
  <c r="G2666" i="4"/>
  <c r="H2666" i="4"/>
  <c r="L2666" i="4"/>
  <c r="N2666" i="4" a="1"/>
  <c r="N2666" i="4"/>
  <c r="M2666" i="4"/>
  <c r="R2666" i="4"/>
  <c r="S2666" i="4" a="1"/>
  <c r="S2666" i="4"/>
  <c r="T2666" i="4" a="1"/>
  <c r="T2666" i="4"/>
  <c r="U2666" i="4" a="1"/>
  <c r="U2666" i="4"/>
  <c r="F2667" i="4"/>
  <c r="G2667" i="4"/>
  <c r="H2667" i="4"/>
  <c r="L2667" i="4"/>
  <c r="N2667" i="4" a="1"/>
  <c r="N2667" i="4"/>
  <c r="M2667" i="4"/>
  <c r="R2667" i="4"/>
  <c r="S2667" i="4" a="1"/>
  <c r="S2667" i="4"/>
  <c r="T2667" i="4" a="1"/>
  <c r="T2667" i="4"/>
  <c r="U2667" i="4" a="1"/>
  <c r="U2667" i="4"/>
  <c r="F2668" i="4"/>
  <c r="G2668" i="4"/>
  <c r="H2668" i="4"/>
  <c r="L2668" i="4"/>
  <c r="N2668" i="4" a="1"/>
  <c r="N2668" i="4"/>
  <c r="M2668" i="4"/>
  <c r="R2668" i="4"/>
  <c r="S2668" i="4" a="1"/>
  <c r="S2668" i="4"/>
  <c r="T2668" i="4" a="1"/>
  <c r="T2668" i="4"/>
  <c r="U2668" i="4" a="1"/>
  <c r="U2668" i="4"/>
  <c r="F2669" i="4"/>
  <c r="G2669" i="4"/>
  <c r="H2669" i="4"/>
  <c r="L2669" i="4"/>
  <c r="N2669" i="4" a="1"/>
  <c r="N2669" i="4"/>
  <c r="M2669" i="4"/>
  <c r="R2669" i="4"/>
  <c r="S2669" i="4" a="1"/>
  <c r="S2669" i="4"/>
  <c r="T2669" i="4" a="1"/>
  <c r="T2669" i="4"/>
  <c r="U2669" i="4" a="1"/>
  <c r="U2669" i="4"/>
  <c r="F2670" i="4"/>
  <c r="G2670" i="4"/>
  <c r="H2670" i="4"/>
  <c r="L2670" i="4"/>
  <c r="N2670" i="4" a="1"/>
  <c r="N2670" i="4"/>
  <c r="O2670" i="4"/>
  <c r="M2670" i="4"/>
  <c r="R2670" i="4"/>
  <c r="S2670" i="4" a="1"/>
  <c r="S2670" i="4"/>
  <c r="T2670" i="4" a="1"/>
  <c r="T2670" i="4"/>
  <c r="U2670" i="4" a="1"/>
  <c r="U2670" i="4"/>
  <c r="F2671" i="4"/>
  <c r="G2671" i="4"/>
  <c r="H2671" i="4"/>
  <c r="L2671" i="4"/>
  <c r="N2671" i="4" a="1"/>
  <c r="N2671" i="4"/>
  <c r="O2671" i="4"/>
  <c r="M2671" i="4"/>
  <c r="R2671" i="4"/>
  <c r="S2671" i="4" a="1"/>
  <c r="S2671" i="4"/>
  <c r="T2671" i="4" a="1"/>
  <c r="T2671" i="4"/>
  <c r="U2671" i="4" a="1"/>
  <c r="U2671" i="4"/>
  <c r="F2672" i="4"/>
  <c r="G2672" i="4"/>
  <c r="H2672" i="4"/>
  <c r="L2672" i="4"/>
  <c r="N2672" i="4" a="1"/>
  <c r="N2672" i="4"/>
  <c r="M2672" i="4"/>
  <c r="R2672" i="4"/>
  <c r="S2672" i="4" a="1"/>
  <c r="S2672" i="4"/>
  <c r="T2672" i="4" a="1"/>
  <c r="T2672" i="4"/>
  <c r="U2672" i="4" a="1"/>
  <c r="U2672" i="4"/>
  <c r="F2673" i="4"/>
  <c r="G2673" i="4"/>
  <c r="H2673" i="4"/>
  <c r="L2673" i="4"/>
  <c r="N2673" i="4" a="1"/>
  <c r="N2673" i="4"/>
  <c r="O2673" i="4"/>
  <c r="M2673" i="4"/>
  <c r="R2673" i="4"/>
  <c r="S2673" i="4" a="1"/>
  <c r="S2673" i="4"/>
  <c r="T2673" i="4" a="1"/>
  <c r="T2673" i="4"/>
  <c r="U2673" i="4" a="1"/>
  <c r="U2673" i="4"/>
  <c r="F2674" i="4"/>
  <c r="G2674" i="4"/>
  <c r="H2674" i="4"/>
  <c r="L2674" i="4"/>
  <c r="N2674" i="4" a="1"/>
  <c r="N2674" i="4"/>
  <c r="O2674" i="4"/>
  <c r="M2674" i="4"/>
  <c r="R2674" i="4"/>
  <c r="S2674" i="4" a="1"/>
  <c r="S2674" i="4"/>
  <c r="T2674" i="4" a="1"/>
  <c r="T2674" i="4"/>
  <c r="U2674" i="4" a="1"/>
  <c r="U2674" i="4"/>
  <c r="F2675" i="4"/>
  <c r="G2675" i="4"/>
  <c r="H2675" i="4"/>
  <c r="L2675" i="4"/>
  <c r="N2675" i="4" a="1"/>
  <c r="N2675" i="4"/>
  <c r="O2675" i="4"/>
  <c r="M2675" i="4"/>
  <c r="R2675" i="4"/>
  <c r="S2675" i="4" a="1"/>
  <c r="S2675" i="4"/>
  <c r="T2675" i="4" a="1"/>
  <c r="T2675" i="4"/>
  <c r="U2675" i="4" a="1"/>
  <c r="U2675" i="4"/>
  <c r="F2676" i="4"/>
  <c r="G2676" i="4"/>
  <c r="H2676" i="4"/>
  <c r="L2676" i="4"/>
  <c r="N2676" i="4" a="1"/>
  <c r="N2676" i="4"/>
  <c r="M2676" i="4"/>
  <c r="R2676" i="4"/>
  <c r="S2676" i="4" a="1"/>
  <c r="S2676" i="4"/>
  <c r="T2676" i="4" a="1"/>
  <c r="T2676" i="4"/>
  <c r="U2676" i="4" a="1"/>
  <c r="U2676" i="4"/>
  <c r="F2677" i="4"/>
  <c r="G2677" i="4"/>
  <c r="H2677" i="4"/>
  <c r="L2677" i="4"/>
  <c r="N2677" i="4" a="1"/>
  <c r="N2677" i="4"/>
  <c r="M2677" i="4"/>
  <c r="R2677" i="4"/>
  <c r="S2677" i="4" a="1"/>
  <c r="S2677" i="4"/>
  <c r="T2677" i="4" a="1"/>
  <c r="T2677" i="4"/>
  <c r="U2677" i="4" a="1"/>
  <c r="U2677" i="4"/>
  <c r="F2678" i="4"/>
  <c r="G2678" i="4"/>
  <c r="H2678" i="4"/>
  <c r="L2678" i="4"/>
  <c r="N2678" i="4" a="1"/>
  <c r="N2678" i="4"/>
  <c r="M2678" i="4"/>
  <c r="R2678" i="4"/>
  <c r="S2678" i="4" a="1"/>
  <c r="S2678" i="4"/>
  <c r="T2678" i="4" a="1"/>
  <c r="T2678" i="4"/>
  <c r="U2678" i="4" a="1"/>
  <c r="U2678" i="4"/>
  <c r="F2679" i="4"/>
  <c r="G2679" i="4"/>
  <c r="H2679" i="4"/>
  <c r="L2679" i="4"/>
  <c r="N2679" i="4" a="1"/>
  <c r="N2679" i="4"/>
  <c r="M2679" i="4"/>
  <c r="R2679" i="4"/>
  <c r="S2679" i="4" a="1"/>
  <c r="S2679" i="4"/>
  <c r="T2679" i="4" a="1"/>
  <c r="T2679" i="4"/>
  <c r="U2679" i="4" a="1"/>
  <c r="U2679" i="4"/>
  <c r="F2680" i="4"/>
  <c r="G2680" i="4"/>
  <c r="H2680" i="4"/>
  <c r="L2680" i="4"/>
  <c r="N2680" i="4" a="1"/>
  <c r="N2680" i="4"/>
  <c r="M2680" i="4"/>
  <c r="R2680" i="4"/>
  <c r="S2680" i="4" a="1"/>
  <c r="S2680" i="4"/>
  <c r="T2680" i="4" a="1"/>
  <c r="T2680" i="4"/>
  <c r="U2680" i="4" a="1"/>
  <c r="U2680" i="4"/>
  <c r="F2681" i="4"/>
  <c r="G2681" i="4"/>
  <c r="H2681" i="4"/>
  <c r="L2681" i="4"/>
  <c r="N2681" i="4" a="1"/>
  <c r="N2681" i="4"/>
  <c r="O2681" i="4"/>
  <c r="M2681" i="4"/>
  <c r="R2681" i="4"/>
  <c r="S2681" i="4" a="1"/>
  <c r="S2681" i="4"/>
  <c r="T2681" i="4" a="1"/>
  <c r="T2681" i="4"/>
  <c r="U2681" i="4" a="1"/>
  <c r="U2681" i="4"/>
  <c r="F2682" i="4"/>
  <c r="G2682" i="4"/>
  <c r="H2682" i="4"/>
  <c r="L2682" i="4"/>
  <c r="N2682" i="4" a="1"/>
  <c r="N2682" i="4"/>
  <c r="O2682" i="4"/>
  <c r="M2682" i="4"/>
  <c r="R2682" i="4"/>
  <c r="S2682" i="4" a="1"/>
  <c r="S2682" i="4"/>
  <c r="T2682" i="4" a="1"/>
  <c r="T2682" i="4"/>
  <c r="U2682" i="4" a="1"/>
  <c r="U2682" i="4"/>
  <c r="F2683" i="4"/>
  <c r="G2683" i="4"/>
  <c r="H2683" i="4"/>
  <c r="L2683" i="4"/>
  <c r="N2683" i="4" a="1"/>
  <c r="N2683" i="4"/>
  <c r="M2683" i="4"/>
  <c r="R2683" i="4"/>
  <c r="S2683" i="4" a="1"/>
  <c r="S2683" i="4"/>
  <c r="T2683" i="4" a="1"/>
  <c r="T2683" i="4"/>
  <c r="U2683" i="4" a="1"/>
  <c r="U2683" i="4"/>
  <c r="F2684" i="4"/>
  <c r="G2684" i="4"/>
  <c r="H2684" i="4"/>
  <c r="L2684" i="4"/>
  <c r="N2684" i="4" a="1"/>
  <c r="N2684" i="4"/>
  <c r="O2684" i="4"/>
  <c r="M2684" i="4"/>
  <c r="R2684" i="4"/>
  <c r="S2684" i="4" a="1"/>
  <c r="S2684" i="4"/>
  <c r="T2684" i="4" a="1"/>
  <c r="T2684" i="4"/>
  <c r="U2684" i="4" a="1"/>
  <c r="U2684" i="4"/>
  <c r="F2685" i="4"/>
  <c r="G2685" i="4"/>
  <c r="H2685" i="4"/>
  <c r="L2685" i="4"/>
  <c r="N2685" i="4" a="1"/>
  <c r="N2685" i="4"/>
  <c r="O2685" i="4"/>
  <c r="M2685" i="4"/>
  <c r="R2685" i="4"/>
  <c r="S2685" i="4" a="1"/>
  <c r="S2685" i="4"/>
  <c r="T2685" i="4" a="1"/>
  <c r="T2685" i="4"/>
  <c r="U2685" i="4" a="1"/>
  <c r="U2685" i="4"/>
  <c r="F2686" i="4"/>
  <c r="G2686" i="4"/>
  <c r="H2686" i="4"/>
  <c r="L2686" i="4"/>
  <c r="N2686" i="4" a="1"/>
  <c r="N2686" i="4"/>
  <c r="M2686" i="4"/>
  <c r="R2686" i="4"/>
  <c r="S2686" i="4" a="1"/>
  <c r="S2686" i="4"/>
  <c r="T2686" i="4" a="1"/>
  <c r="T2686" i="4"/>
  <c r="U2686" i="4" a="1"/>
  <c r="U2686" i="4"/>
  <c r="F2687" i="4"/>
  <c r="G2687" i="4"/>
  <c r="H2687" i="4"/>
  <c r="L2687" i="4"/>
  <c r="N2687" i="4" a="1"/>
  <c r="N2687" i="4"/>
  <c r="O2687" i="4"/>
  <c r="M2687" i="4"/>
  <c r="R2687" i="4"/>
  <c r="S2687" i="4" a="1"/>
  <c r="S2687" i="4"/>
  <c r="T2687" i="4" a="1"/>
  <c r="T2687" i="4"/>
  <c r="U2687" i="4" a="1"/>
  <c r="U2687" i="4"/>
  <c r="F2688" i="4"/>
  <c r="G2688" i="4"/>
  <c r="H2688" i="4"/>
  <c r="L2688" i="4"/>
  <c r="N2688" i="4" a="1"/>
  <c r="N2688" i="4"/>
  <c r="M2688" i="4"/>
  <c r="R2688" i="4"/>
  <c r="S2688" i="4" a="1"/>
  <c r="S2688" i="4"/>
  <c r="T2688" i="4" a="1"/>
  <c r="T2688" i="4"/>
  <c r="U2688" i="4" a="1"/>
  <c r="U2688" i="4"/>
  <c r="F2689" i="4"/>
  <c r="G2689" i="4"/>
  <c r="H2689" i="4"/>
  <c r="L2689" i="4"/>
  <c r="N2689" i="4" a="1"/>
  <c r="N2689" i="4"/>
  <c r="M2689" i="4"/>
  <c r="R2689" i="4"/>
  <c r="S2689" i="4" a="1"/>
  <c r="S2689" i="4"/>
  <c r="T2689" i="4" a="1"/>
  <c r="T2689" i="4"/>
  <c r="U2689" i="4" a="1"/>
  <c r="U2689" i="4"/>
  <c r="F2690" i="4"/>
  <c r="G2690" i="4"/>
  <c r="H2690" i="4"/>
  <c r="L2690" i="4"/>
  <c r="N2690" i="4" a="1"/>
  <c r="N2690" i="4"/>
  <c r="M2690" i="4"/>
  <c r="R2690" i="4"/>
  <c r="S2690" i="4" a="1"/>
  <c r="S2690" i="4"/>
  <c r="T2690" i="4" a="1"/>
  <c r="T2690" i="4"/>
  <c r="U2690" i="4" a="1"/>
  <c r="U2690" i="4"/>
  <c r="F2691" i="4"/>
  <c r="G2691" i="4"/>
  <c r="H2691" i="4"/>
  <c r="L2691" i="4"/>
  <c r="N2691" i="4" a="1"/>
  <c r="N2691" i="4"/>
  <c r="O2691" i="4"/>
  <c r="M2691" i="4"/>
  <c r="R2691" i="4"/>
  <c r="S2691" i="4" a="1"/>
  <c r="S2691" i="4"/>
  <c r="T2691" i="4" a="1"/>
  <c r="T2691" i="4"/>
  <c r="U2691" i="4" a="1"/>
  <c r="U2691" i="4"/>
  <c r="F2692" i="4"/>
  <c r="G2692" i="4"/>
  <c r="H2692" i="4"/>
  <c r="L2692" i="4"/>
  <c r="N2692" i="4" a="1"/>
  <c r="N2692" i="4"/>
  <c r="M2692" i="4"/>
  <c r="R2692" i="4"/>
  <c r="S2692" i="4" a="1"/>
  <c r="S2692" i="4"/>
  <c r="T2692" i="4" a="1"/>
  <c r="T2692" i="4"/>
  <c r="U2692" i="4" a="1"/>
  <c r="U2692" i="4"/>
  <c r="F2693" i="4"/>
  <c r="G2693" i="4"/>
  <c r="H2693" i="4"/>
  <c r="L2693" i="4"/>
  <c r="N2693" i="4" a="1"/>
  <c r="N2693" i="4"/>
  <c r="M2693" i="4"/>
  <c r="R2693" i="4"/>
  <c r="S2693" i="4" a="1"/>
  <c r="S2693" i="4"/>
  <c r="T2693" i="4" a="1"/>
  <c r="T2693" i="4"/>
  <c r="U2693" i="4" a="1"/>
  <c r="U2693" i="4"/>
  <c r="F2694" i="4"/>
  <c r="G2694" i="4"/>
  <c r="H2694" i="4"/>
  <c r="L2694" i="4"/>
  <c r="N2694" i="4" a="1"/>
  <c r="N2694" i="4"/>
  <c r="O2694" i="4"/>
  <c r="M2694" i="4"/>
  <c r="R2694" i="4"/>
  <c r="S2694" i="4" a="1"/>
  <c r="S2694" i="4"/>
  <c r="T2694" i="4" a="1"/>
  <c r="T2694" i="4"/>
  <c r="U2694" i="4" a="1"/>
  <c r="U2694" i="4"/>
  <c r="F2695" i="4"/>
  <c r="G2695" i="4"/>
  <c r="H2695" i="4"/>
  <c r="L2695" i="4"/>
  <c r="N2695" i="4" a="1"/>
  <c r="N2695" i="4"/>
  <c r="O2695" i="4"/>
  <c r="M2695" i="4"/>
  <c r="R2695" i="4"/>
  <c r="S2695" i="4" a="1"/>
  <c r="S2695" i="4"/>
  <c r="T2695" i="4" a="1"/>
  <c r="T2695" i="4"/>
  <c r="U2695" i="4" a="1"/>
  <c r="U2695" i="4"/>
  <c r="F2696" i="4"/>
  <c r="G2696" i="4"/>
  <c r="H2696" i="4"/>
  <c r="L2696" i="4"/>
  <c r="N2696" i="4" a="1"/>
  <c r="N2696" i="4"/>
  <c r="M2696" i="4"/>
  <c r="R2696" i="4"/>
  <c r="S2696" i="4" a="1"/>
  <c r="S2696" i="4"/>
  <c r="T2696" i="4" a="1"/>
  <c r="T2696" i="4"/>
  <c r="U2696" i="4" a="1"/>
  <c r="U2696" i="4"/>
  <c r="F2697" i="4"/>
  <c r="G2697" i="4"/>
  <c r="H2697" i="4"/>
  <c r="L2697" i="4"/>
  <c r="N2697" i="4" a="1"/>
  <c r="N2697" i="4"/>
  <c r="O2697" i="4"/>
  <c r="M2697" i="4"/>
  <c r="R2697" i="4"/>
  <c r="S2697" i="4" a="1"/>
  <c r="S2697" i="4"/>
  <c r="T2697" i="4" a="1"/>
  <c r="T2697" i="4"/>
  <c r="U2697" i="4" a="1"/>
  <c r="U2697" i="4"/>
  <c r="F2698" i="4"/>
  <c r="G2698" i="4"/>
  <c r="H2698" i="4"/>
  <c r="L2698" i="4"/>
  <c r="N2698" i="4" a="1"/>
  <c r="N2698" i="4"/>
  <c r="M2698" i="4"/>
  <c r="R2698" i="4"/>
  <c r="S2698" i="4" a="1"/>
  <c r="S2698" i="4"/>
  <c r="T2698" i="4" a="1"/>
  <c r="T2698" i="4"/>
  <c r="U2698" i="4" a="1"/>
  <c r="U2698" i="4"/>
  <c r="F2699" i="4"/>
  <c r="G2699" i="4"/>
  <c r="H2699" i="4"/>
  <c r="L2699" i="4"/>
  <c r="N2699" i="4" a="1"/>
  <c r="N2699" i="4"/>
  <c r="O2699" i="4"/>
  <c r="M2699" i="4"/>
  <c r="R2699" i="4"/>
  <c r="S2699" i="4" a="1"/>
  <c r="S2699" i="4"/>
  <c r="T2699" i="4" a="1"/>
  <c r="T2699" i="4"/>
  <c r="U2699" i="4" a="1"/>
  <c r="U2699" i="4"/>
  <c r="F2700" i="4"/>
  <c r="G2700" i="4"/>
  <c r="H2700" i="4"/>
  <c r="L2700" i="4"/>
  <c r="N2700" i="4" a="1"/>
  <c r="N2700" i="4"/>
  <c r="O2700" i="4"/>
  <c r="M2700" i="4"/>
  <c r="R2700" i="4"/>
  <c r="S2700" i="4" a="1"/>
  <c r="S2700" i="4"/>
  <c r="T2700" i="4" a="1"/>
  <c r="T2700" i="4"/>
  <c r="U2700" i="4" a="1"/>
  <c r="U2700" i="4"/>
  <c r="F2701" i="4"/>
  <c r="G2701" i="4"/>
  <c r="H2701" i="4"/>
  <c r="L2701" i="4"/>
  <c r="N2701" i="4" a="1"/>
  <c r="N2701" i="4"/>
  <c r="M2701" i="4"/>
  <c r="R2701" i="4"/>
  <c r="S2701" i="4" a="1"/>
  <c r="S2701" i="4"/>
  <c r="T2701" i="4" a="1"/>
  <c r="T2701" i="4"/>
  <c r="U2701" i="4" a="1"/>
  <c r="U2701" i="4"/>
  <c r="F2702" i="4"/>
  <c r="G2702" i="4"/>
  <c r="H2702" i="4"/>
  <c r="L2702" i="4"/>
  <c r="N2702" i="4" a="1"/>
  <c r="N2702" i="4"/>
  <c r="M2702" i="4"/>
  <c r="R2702" i="4"/>
  <c r="S2702" i="4" a="1"/>
  <c r="S2702" i="4"/>
  <c r="T2702" i="4" a="1"/>
  <c r="T2702" i="4"/>
  <c r="U2702" i="4" a="1"/>
  <c r="U2702" i="4"/>
  <c r="F2703" i="4"/>
  <c r="G2703" i="4"/>
  <c r="H2703" i="4"/>
  <c r="L2703" i="4"/>
  <c r="N2703" i="4" a="1"/>
  <c r="N2703" i="4"/>
  <c r="M2703" i="4"/>
  <c r="R2703" i="4"/>
  <c r="S2703" i="4" a="1"/>
  <c r="S2703" i="4"/>
  <c r="T2703" i="4" a="1"/>
  <c r="T2703" i="4"/>
  <c r="U2703" i="4" a="1"/>
  <c r="U2703" i="4"/>
  <c r="F2704" i="4"/>
  <c r="G2704" i="4"/>
  <c r="H2704" i="4"/>
  <c r="L2704" i="4"/>
  <c r="N2704" i="4" a="1"/>
  <c r="N2704" i="4"/>
  <c r="M2704" i="4"/>
  <c r="R2704" i="4"/>
  <c r="S2704" i="4" a="1"/>
  <c r="S2704" i="4"/>
  <c r="T2704" i="4" a="1"/>
  <c r="T2704" i="4"/>
  <c r="U2704" i="4" a="1"/>
  <c r="U2704" i="4"/>
  <c r="F2705" i="4"/>
  <c r="G2705" i="4"/>
  <c r="H2705" i="4"/>
  <c r="L2705" i="4"/>
  <c r="N2705" i="4" a="1"/>
  <c r="N2705" i="4"/>
  <c r="P2705" i="4"/>
  <c r="Q2705" i="4"/>
  <c r="M2705" i="4"/>
  <c r="R2705" i="4"/>
  <c r="S2705" i="4" a="1"/>
  <c r="S2705" i="4"/>
  <c r="T2705" i="4" a="1"/>
  <c r="T2705" i="4"/>
  <c r="U2705" i="4" a="1"/>
  <c r="U2705" i="4"/>
  <c r="F2706" i="4"/>
  <c r="G2706" i="4"/>
  <c r="H2706" i="4"/>
  <c r="L2706" i="4"/>
  <c r="N2706" i="4" a="1"/>
  <c r="N2706" i="4"/>
  <c r="O2706" i="4"/>
  <c r="M2706" i="4"/>
  <c r="R2706" i="4"/>
  <c r="S2706" i="4" a="1"/>
  <c r="S2706" i="4"/>
  <c r="T2706" i="4" a="1"/>
  <c r="T2706" i="4"/>
  <c r="U2706" i="4" a="1"/>
  <c r="U2706" i="4"/>
  <c r="F2707" i="4"/>
  <c r="G2707" i="4"/>
  <c r="H2707" i="4"/>
  <c r="L2707" i="4"/>
  <c r="N2707" i="4" a="1"/>
  <c r="N2707" i="4"/>
  <c r="M2707" i="4"/>
  <c r="R2707" i="4"/>
  <c r="S2707" i="4" a="1"/>
  <c r="S2707" i="4"/>
  <c r="T2707" i="4" a="1"/>
  <c r="T2707" i="4"/>
  <c r="U2707" i="4" a="1"/>
  <c r="U2707" i="4"/>
  <c r="F2708" i="4"/>
  <c r="G2708" i="4"/>
  <c r="H2708" i="4"/>
  <c r="L2708" i="4"/>
  <c r="N2708" i="4" a="1"/>
  <c r="N2708" i="4"/>
  <c r="O2708" i="4"/>
  <c r="M2708" i="4"/>
  <c r="R2708" i="4"/>
  <c r="S2708" i="4" a="1"/>
  <c r="S2708" i="4"/>
  <c r="T2708" i="4" a="1"/>
  <c r="T2708" i="4"/>
  <c r="U2708" i="4" a="1"/>
  <c r="U2708" i="4"/>
  <c r="F2709" i="4"/>
  <c r="G2709" i="4"/>
  <c r="H2709" i="4"/>
  <c r="L2709" i="4"/>
  <c r="N2709" i="4" a="1"/>
  <c r="N2709" i="4"/>
  <c r="O2709" i="4"/>
  <c r="M2709" i="4"/>
  <c r="R2709" i="4"/>
  <c r="S2709" i="4" a="1"/>
  <c r="S2709" i="4"/>
  <c r="T2709" i="4" a="1"/>
  <c r="T2709" i="4"/>
  <c r="U2709" i="4" a="1"/>
  <c r="U2709" i="4"/>
  <c r="F2710" i="4"/>
  <c r="G2710" i="4"/>
  <c r="H2710" i="4"/>
  <c r="L2710" i="4"/>
  <c r="N2710" i="4" a="1"/>
  <c r="N2710" i="4"/>
  <c r="M2710" i="4"/>
  <c r="R2710" i="4"/>
  <c r="S2710" i="4" a="1"/>
  <c r="S2710" i="4"/>
  <c r="T2710" i="4" a="1"/>
  <c r="T2710" i="4"/>
  <c r="U2710" i="4" a="1"/>
  <c r="U2710" i="4"/>
  <c r="F2711" i="4"/>
  <c r="G2711" i="4"/>
  <c r="H2711" i="4"/>
  <c r="L2711" i="4"/>
  <c r="N2711" i="4" a="1"/>
  <c r="N2711" i="4"/>
  <c r="O2711" i="4"/>
  <c r="M2711" i="4"/>
  <c r="R2711" i="4"/>
  <c r="S2711" i="4" a="1"/>
  <c r="S2711" i="4"/>
  <c r="T2711" i="4" a="1"/>
  <c r="T2711" i="4"/>
  <c r="U2711" i="4" a="1"/>
  <c r="U2711" i="4"/>
  <c r="F2712" i="4"/>
  <c r="G2712" i="4"/>
  <c r="H2712" i="4"/>
  <c r="L2712" i="4"/>
  <c r="N2712" i="4" a="1"/>
  <c r="N2712" i="4"/>
  <c r="M2712" i="4"/>
  <c r="R2712" i="4"/>
  <c r="S2712" i="4" a="1"/>
  <c r="S2712" i="4"/>
  <c r="T2712" i="4" a="1"/>
  <c r="T2712" i="4"/>
  <c r="U2712" i="4" a="1"/>
  <c r="U2712" i="4"/>
  <c r="F2713" i="4"/>
  <c r="G2713" i="4"/>
  <c r="H2713" i="4"/>
  <c r="L2713" i="4"/>
  <c r="N2713" i="4" a="1"/>
  <c r="N2713" i="4"/>
  <c r="M2713" i="4"/>
  <c r="R2713" i="4"/>
  <c r="S2713" i="4" a="1"/>
  <c r="S2713" i="4"/>
  <c r="T2713" i="4" a="1"/>
  <c r="T2713" i="4"/>
  <c r="U2713" i="4" a="1"/>
  <c r="U2713" i="4"/>
  <c r="F2714" i="4"/>
  <c r="G2714" i="4"/>
  <c r="H2714" i="4"/>
  <c r="L2714" i="4"/>
  <c r="N2714" i="4" a="1"/>
  <c r="N2714" i="4"/>
  <c r="M2714" i="4"/>
  <c r="R2714" i="4"/>
  <c r="S2714" i="4" a="1"/>
  <c r="S2714" i="4"/>
  <c r="T2714" i="4" a="1"/>
  <c r="T2714" i="4"/>
  <c r="U2714" i="4" a="1"/>
  <c r="U2714" i="4"/>
  <c r="F2715" i="4"/>
  <c r="G2715" i="4"/>
  <c r="H2715" i="4"/>
  <c r="L2715" i="4"/>
  <c r="N2715" i="4" a="1"/>
  <c r="N2715" i="4"/>
  <c r="M2715" i="4"/>
  <c r="R2715" i="4"/>
  <c r="S2715" i="4" a="1"/>
  <c r="S2715" i="4"/>
  <c r="T2715" i="4" a="1"/>
  <c r="T2715" i="4"/>
  <c r="U2715" i="4" a="1"/>
  <c r="U2715" i="4"/>
  <c r="F2716" i="4"/>
  <c r="G2716" i="4"/>
  <c r="H2716" i="4"/>
  <c r="L2716" i="4"/>
  <c r="N2716" i="4" a="1"/>
  <c r="N2716" i="4"/>
  <c r="M2716" i="4"/>
  <c r="R2716" i="4"/>
  <c r="S2716" i="4" a="1"/>
  <c r="S2716" i="4"/>
  <c r="T2716" i="4" a="1"/>
  <c r="T2716" i="4"/>
  <c r="U2716" i="4" a="1"/>
  <c r="U2716" i="4"/>
  <c r="F2717" i="4"/>
  <c r="G2717" i="4"/>
  <c r="H2717" i="4"/>
  <c r="L2717" i="4"/>
  <c r="N2717" i="4" a="1"/>
  <c r="N2717" i="4"/>
  <c r="P2717" i="4"/>
  <c r="Q2717" i="4"/>
  <c r="M2717" i="4"/>
  <c r="R2717" i="4"/>
  <c r="S2717" i="4" a="1"/>
  <c r="S2717" i="4"/>
  <c r="T2717" i="4" a="1"/>
  <c r="T2717" i="4"/>
  <c r="U2717" i="4" a="1"/>
  <c r="U2717" i="4"/>
  <c r="F2718" i="4"/>
  <c r="G2718" i="4"/>
  <c r="H2718" i="4"/>
  <c r="L2718" i="4"/>
  <c r="N2718" i="4" a="1"/>
  <c r="N2718" i="4"/>
  <c r="O2718" i="4"/>
  <c r="M2718" i="4"/>
  <c r="R2718" i="4"/>
  <c r="S2718" i="4" a="1"/>
  <c r="S2718" i="4"/>
  <c r="T2718" i="4" a="1"/>
  <c r="T2718" i="4"/>
  <c r="U2718" i="4" a="1"/>
  <c r="U2718" i="4"/>
  <c r="F2719" i="4"/>
  <c r="G2719" i="4"/>
  <c r="H2719" i="4"/>
  <c r="L2719" i="4"/>
  <c r="N2719" i="4" a="1"/>
  <c r="N2719" i="4"/>
  <c r="M2719" i="4"/>
  <c r="R2719" i="4"/>
  <c r="S2719" i="4" a="1"/>
  <c r="S2719" i="4"/>
  <c r="T2719" i="4" a="1"/>
  <c r="T2719" i="4"/>
  <c r="U2719" i="4" a="1"/>
  <c r="U2719" i="4"/>
  <c r="F2720" i="4"/>
  <c r="G2720" i="4"/>
  <c r="H2720" i="4"/>
  <c r="L2720" i="4"/>
  <c r="N2720" i="4" a="1"/>
  <c r="N2720" i="4"/>
  <c r="M2720" i="4"/>
  <c r="R2720" i="4"/>
  <c r="S2720" i="4" a="1"/>
  <c r="S2720" i="4"/>
  <c r="T2720" i="4" a="1"/>
  <c r="T2720" i="4"/>
  <c r="U2720" i="4" a="1"/>
  <c r="U2720" i="4"/>
  <c r="F2721" i="4"/>
  <c r="G2721" i="4"/>
  <c r="H2721" i="4"/>
  <c r="L2721" i="4"/>
  <c r="N2721" i="4" a="1"/>
  <c r="N2721" i="4"/>
  <c r="O2721" i="4"/>
  <c r="M2721" i="4"/>
  <c r="R2721" i="4"/>
  <c r="S2721" i="4" a="1"/>
  <c r="S2721" i="4"/>
  <c r="T2721" i="4" a="1"/>
  <c r="T2721" i="4"/>
  <c r="U2721" i="4" a="1"/>
  <c r="U2721" i="4"/>
  <c r="F2722" i="4"/>
  <c r="G2722" i="4"/>
  <c r="H2722" i="4"/>
  <c r="L2722" i="4"/>
  <c r="N2722" i="4" a="1"/>
  <c r="N2722" i="4"/>
  <c r="M2722" i="4"/>
  <c r="R2722" i="4"/>
  <c r="S2722" i="4" a="1"/>
  <c r="S2722" i="4"/>
  <c r="T2722" i="4" a="1"/>
  <c r="T2722" i="4"/>
  <c r="U2722" i="4" a="1"/>
  <c r="U2722" i="4"/>
  <c r="F2723" i="4"/>
  <c r="G2723" i="4"/>
  <c r="H2723" i="4"/>
  <c r="L2723" i="4"/>
  <c r="N2723" i="4" a="1"/>
  <c r="N2723" i="4"/>
  <c r="O2723" i="4"/>
  <c r="M2723" i="4"/>
  <c r="R2723" i="4"/>
  <c r="S2723" i="4" a="1"/>
  <c r="S2723" i="4"/>
  <c r="T2723" i="4" a="1"/>
  <c r="T2723" i="4"/>
  <c r="U2723" i="4" a="1"/>
  <c r="U2723" i="4"/>
  <c r="F2724" i="4"/>
  <c r="G2724" i="4"/>
  <c r="H2724" i="4"/>
  <c r="L2724" i="4"/>
  <c r="N2724" i="4" a="1"/>
  <c r="N2724" i="4"/>
  <c r="O2724" i="4"/>
  <c r="M2724" i="4"/>
  <c r="R2724" i="4"/>
  <c r="S2724" i="4" a="1"/>
  <c r="S2724" i="4"/>
  <c r="T2724" i="4" a="1"/>
  <c r="T2724" i="4"/>
  <c r="U2724" i="4" a="1"/>
  <c r="U2724" i="4"/>
  <c r="F2725" i="4"/>
  <c r="G2725" i="4"/>
  <c r="H2725" i="4"/>
  <c r="L2725" i="4"/>
  <c r="N2725" i="4" a="1"/>
  <c r="N2725" i="4"/>
  <c r="M2725" i="4"/>
  <c r="R2725" i="4"/>
  <c r="S2725" i="4" a="1"/>
  <c r="S2725" i="4"/>
  <c r="T2725" i="4" a="1"/>
  <c r="T2725" i="4"/>
  <c r="U2725" i="4" a="1"/>
  <c r="U2725" i="4"/>
  <c r="F2726" i="4"/>
  <c r="G2726" i="4"/>
  <c r="H2726" i="4"/>
  <c r="L2726" i="4"/>
  <c r="N2726" i="4" a="1"/>
  <c r="N2726" i="4"/>
  <c r="M2726" i="4"/>
  <c r="R2726" i="4"/>
  <c r="S2726" i="4" a="1"/>
  <c r="S2726" i="4"/>
  <c r="T2726" i="4" a="1"/>
  <c r="T2726" i="4"/>
  <c r="U2726" i="4" a="1"/>
  <c r="U2726" i="4"/>
  <c r="F2727" i="4"/>
  <c r="G2727" i="4"/>
  <c r="H2727" i="4"/>
  <c r="L2727" i="4"/>
  <c r="N2727" i="4" a="1"/>
  <c r="N2727" i="4"/>
  <c r="M2727" i="4"/>
  <c r="R2727" i="4"/>
  <c r="S2727" i="4" a="1"/>
  <c r="S2727" i="4"/>
  <c r="T2727" i="4" a="1"/>
  <c r="T2727" i="4"/>
  <c r="U2727" i="4" a="1"/>
  <c r="U2727" i="4"/>
  <c r="F2728" i="4"/>
  <c r="G2728" i="4"/>
  <c r="H2728" i="4"/>
  <c r="L2728" i="4"/>
  <c r="N2728" i="4" a="1"/>
  <c r="N2728" i="4"/>
  <c r="M2728" i="4"/>
  <c r="R2728" i="4"/>
  <c r="S2728" i="4" a="1"/>
  <c r="S2728" i="4"/>
  <c r="T2728" i="4" a="1"/>
  <c r="T2728" i="4"/>
  <c r="U2728" i="4" a="1"/>
  <c r="U2728" i="4"/>
  <c r="F2729" i="4"/>
  <c r="G2729" i="4"/>
  <c r="H2729" i="4"/>
  <c r="L2729" i="4"/>
  <c r="N2729" i="4" a="1"/>
  <c r="N2729" i="4"/>
  <c r="P2729" i="4"/>
  <c r="Q2729" i="4"/>
  <c r="M2729" i="4"/>
  <c r="R2729" i="4"/>
  <c r="S2729" i="4" a="1"/>
  <c r="S2729" i="4"/>
  <c r="T2729" i="4" a="1"/>
  <c r="T2729" i="4"/>
  <c r="U2729" i="4" a="1"/>
  <c r="U2729" i="4"/>
  <c r="F2730" i="4"/>
  <c r="G2730" i="4"/>
  <c r="H2730" i="4"/>
  <c r="L2730" i="4"/>
  <c r="N2730" i="4" a="1"/>
  <c r="N2730" i="4"/>
  <c r="O2730" i="4"/>
  <c r="M2730" i="4"/>
  <c r="R2730" i="4"/>
  <c r="S2730" i="4" a="1"/>
  <c r="S2730" i="4"/>
  <c r="T2730" i="4" a="1"/>
  <c r="T2730" i="4"/>
  <c r="U2730" i="4" a="1"/>
  <c r="U2730" i="4"/>
  <c r="F2731" i="4"/>
  <c r="G2731" i="4"/>
  <c r="H2731" i="4"/>
  <c r="L2731" i="4"/>
  <c r="N2731" i="4" a="1"/>
  <c r="N2731" i="4"/>
  <c r="M2731" i="4"/>
  <c r="R2731" i="4"/>
  <c r="S2731" i="4" a="1"/>
  <c r="S2731" i="4"/>
  <c r="T2731" i="4" a="1"/>
  <c r="T2731" i="4"/>
  <c r="U2731" i="4" a="1"/>
  <c r="U2731" i="4"/>
  <c r="F2732" i="4"/>
  <c r="G2732" i="4"/>
  <c r="H2732" i="4"/>
  <c r="L2732" i="4"/>
  <c r="N2732" i="4" a="1"/>
  <c r="N2732" i="4"/>
  <c r="M2732" i="4"/>
  <c r="R2732" i="4"/>
  <c r="S2732" i="4" a="1"/>
  <c r="S2732" i="4"/>
  <c r="T2732" i="4" a="1"/>
  <c r="T2732" i="4"/>
  <c r="U2732" i="4" a="1"/>
  <c r="U2732" i="4"/>
  <c r="F2733" i="4"/>
  <c r="G2733" i="4"/>
  <c r="H2733" i="4"/>
  <c r="L2733" i="4"/>
  <c r="N2733" i="4" a="1"/>
  <c r="N2733" i="4"/>
  <c r="O2733" i="4"/>
  <c r="M2733" i="4"/>
  <c r="R2733" i="4"/>
  <c r="S2733" i="4" a="1"/>
  <c r="S2733" i="4"/>
  <c r="T2733" i="4" a="1"/>
  <c r="T2733" i="4"/>
  <c r="U2733" i="4" a="1"/>
  <c r="U2733" i="4"/>
  <c r="F2734" i="4"/>
  <c r="G2734" i="4"/>
  <c r="H2734" i="4"/>
  <c r="L2734" i="4"/>
  <c r="N2734" i="4" a="1"/>
  <c r="N2734" i="4"/>
  <c r="M2734" i="4"/>
  <c r="R2734" i="4"/>
  <c r="S2734" i="4" a="1"/>
  <c r="S2734" i="4"/>
  <c r="T2734" i="4" a="1"/>
  <c r="T2734" i="4"/>
  <c r="U2734" i="4" a="1"/>
  <c r="U2734" i="4"/>
  <c r="F2735" i="4"/>
  <c r="G2735" i="4"/>
  <c r="H2735" i="4"/>
  <c r="L2735" i="4"/>
  <c r="N2735" i="4" a="1"/>
  <c r="N2735" i="4"/>
  <c r="O2735" i="4"/>
  <c r="M2735" i="4"/>
  <c r="R2735" i="4"/>
  <c r="S2735" i="4" a="1"/>
  <c r="S2735" i="4"/>
  <c r="T2735" i="4" a="1"/>
  <c r="T2735" i="4"/>
  <c r="U2735" i="4" a="1"/>
  <c r="U2735" i="4"/>
  <c r="F2736" i="4"/>
  <c r="G2736" i="4"/>
  <c r="H2736" i="4"/>
  <c r="L2736" i="4"/>
  <c r="N2736" i="4" a="1"/>
  <c r="N2736" i="4"/>
  <c r="M2736" i="4"/>
  <c r="R2736" i="4"/>
  <c r="S2736" i="4" a="1"/>
  <c r="S2736" i="4"/>
  <c r="T2736" i="4" a="1"/>
  <c r="T2736" i="4"/>
  <c r="U2736" i="4" a="1"/>
  <c r="U2736" i="4"/>
  <c r="F2737" i="4"/>
  <c r="G2737" i="4"/>
  <c r="H2737" i="4"/>
  <c r="L2737" i="4"/>
  <c r="N2737" i="4" a="1"/>
  <c r="N2737" i="4"/>
  <c r="P2737" i="4"/>
  <c r="Q2737" i="4"/>
  <c r="M2737" i="4"/>
  <c r="R2737" i="4"/>
  <c r="S2737" i="4" a="1"/>
  <c r="S2737" i="4"/>
  <c r="T2737" i="4" a="1"/>
  <c r="T2737" i="4"/>
  <c r="U2737" i="4" a="1"/>
  <c r="U2737" i="4"/>
  <c r="F2738" i="4"/>
  <c r="G2738" i="4"/>
  <c r="H2738" i="4"/>
  <c r="L2738" i="4"/>
  <c r="N2738" i="4" a="1"/>
  <c r="N2738" i="4"/>
  <c r="M2738" i="4"/>
  <c r="R2738" i="4"/>
  <c r="S2738" i="4" a="1"/>
  <c r="S2738" i="4"/>
  <c r="T2738" i="4" a="1"/>
  <c r="T2738" i="4"/>
  <c r="U2738" i="4" a="1"/>
  <c r="U2738" i="4"/>
  <c r="F2739" i="4"/>
  <c r="G2739" i="4"/>
  <c r="H2739" i="4"/>
  <c r="L2739" i="4"/>
  <c r="N2739" i="4" a="1"/>
  <c r="N2739" i="4"/>
  <c r="M2739" i="4"/>
  <c r="R2739" i="4"/>
  <c r="S2739" i="4" a="1"/>
  <c r="S2739" i="4"/>
  <c r="T2739" i="4" a="1"/>
  <c r="T2739" i="4"/>
  <c r="U2739" i="4" a="1"/>
  <c r="U2739" i="4"/>
  <c r="F2740" i="4"/>
  <c r="G2740" i="4"/>
  <c r="H2740" i="4"/>
  <c r="L2740" i="4"/>
  <c r="N2740" i="4" a="1"/>
  <c r="N2740" i="4"/>
  <c r="M2740" i="4"/>
  <c r="R2740" i="4"/>
  <c r="S2740" i="4" a="1"/>
  <c r="S2740" i="4"/>
  <c r="T2740" i="4" a="1"/>
  <c r="T2740" i="4"/>
  <c r="U2740" i="4" a="1"/>
  <c r="U2740" i="4"/>
  <c r="F2741" i="4"/>
  <c r="G2741" i="4"/>
  <c r="H2741" i="4"/>
  <c r="L2741" i="4"/>
  <c r="N2741" i="4" a="1"/>
  <c r="N2741" i="4"/>
  <c r="M2741" i="4"/>
  <c r="R2741" i="4"/>
  <c r="S2741" i="4" a="1"/>
  <c r="S2741" i="4"/>
  <c r="T2741" i="4" a="1"/>
  <c r="T2741" i="4"/>
  <c r="U2741" i="4" a="1"/>
  <c r="U2741" i="4"/>
  <c r="F2742" i="4"/>
  <c r="G2742" i="4"/>
  <c r="H2742" i="4"/>
  <c r="L2742" i="4"/>
  <c r="N2742" i="4" a="1"/>
  <c r="N2742" i="4"/>
  <c r="O2742" i="4"/>
  <c r="M2742" i="4"/>
  <c r="R2742" i="4"/>
  <c r="S2742" i="4" a="1"/>
  <c r="S2742" i="4"/>
  <c r="T2742" i="4" a="1"/>
  <c r="T2742" i="4"/>
  <c r="U2742" i="4" a="1"/>
  <c r="U2742" i="4"/>
  <c r="F2743" i="4"/>
  <c r="G2743" i="4"/>
  <c r="H2743" i="4"/>
  <c r="L2743" i="4"/>
  <c r="N2743" i="4" a="1"/>
  <c r="N2743" i="4"/>
  <c r="P2743" i="4"/>
  <c r="Q2743" i="4"/>
  <c r="M2743" i="4"/>
  <c r="R2743" i="4"/>
  <c r="S2743" i="4" a="1"/>
  <c r="S2743" i="4"/>
  <c r="T2743" i="4" a="1"/>
  <c r="T2743" i="4"/>
  <c r="U2743" i="4" a="1"/>
  <c r="U2743" i="4"/>
  <c r="F2744" i="4"/>
  <c r="G2744" i="4"/>
  <c r="H2744" i="4"/>
  <c r="L2744" i="4"/>
  <c r="N2744" i="4" a="1"/>
  <c r="N2744" i="4"/>
  <c r="M2744" i="4"/>
  <c r="R2744" i="4"/>
  <c r="S2744" i="4" a="1"/>
  <c r="S2744" i="4"/>
  <c r="T2744" i="4" a="1"/>
  <c r="T2744" i="4"/>
  <c r="U2744" i="4" a="1"/>
  <c r="U2744" i="4"/>
  <c r="F2745" i="4"/>
  <c r="G2745" i="4"/>
  <c r="H2745" i="4"/>
  <c r="L2745" i="4"/>
  <c r="N2745" i="4" a="1"/>
  <c r="N2745" i="4"/>
  <c r="O2745" i="4"/>
  <c r="M2745" i="4"/>
  <c r="R2745" i="4"/>
  <c r="S2745" i="4" a="1"/>
  <c r="S2745" i="4"/>
  <c r="T2745" i="4" a="1"/>
  <c r="T2745" i="4"/>
  <c r="U2745" i="4" a="1"/>
  <c r="U2745" i="4"/>
  <c r="F2746" i="4"/>
  <c r="G2746" i="4"/>
  <c r="H2746" i="4"/>
  <c r="L2746" i="4"/>
  <c r="N2746" i="4" a="1"/>
  <c r="N2746" i="4"/>
  <c r="M2746" i="4"/>
  <c r="R2746" i="4"/>
  <c r="S2746" i="4" a="1"/>
  <c r="S2746" i="4"/>
  <c r="T2746" i="4" a="1"/>
  <c r="T2746" i="4"/>
  <c r="U2746" i="4" a="1"/>
  <c r="U2746" i="4"/>
  <c r="F2747" i="4"/>
  <c r="G2747" i="4"/>
  <c r="H2747" i="4"/>
  <c r="L2747" i="4"/>
  <c r="N2747" i="4" a="1"/>
  <c r="N2747" i="4"/>
  <c r="O2747" i="4"/>
  <c r="M2747" i="4"/>
  <c r="R2747" i="4"/>
  <c r="S2747" i="4" a="1"/>
  <c r="S2747" i="4"/>
  <c r="T2747" i="4" a="1"/>
  <c r="T2747" i="4"/>
  <c r="U2747" i="4" a="1"/>
  <c r="U2747" i="4"/>
  <c r="F2748" i="4"/>
  <c r="G2748" i="4"/>
  <c r="H2748" i="4"/>
  <c r="L2748" i="4"/>
  <c r="N2748" i="4" a="1"/>
  <c r="N2748" i="4"/>
  <c r="M2748" i="4"/>
  <c r="R2748" i="4"/>
  <c r="S2748" i="4" a="1"/>
  <c r="S2748" i="4"/>
  <c r="T2748" i="4" a="1"/>
  <c r="T2748" i="4"/>
  <c r="U2748" i="4" a="1"/>
  <c r="U2748" i="4"/>
  <c r="F2749" i="4"/>
  <c r="G2749" i="4"/>
  <c r="H2749" i="4"/>
  <c r="L2749" i="4"/>
  <c r="N2749" i="4" a="1"/>
  <c r="N2749" i="4"/>
  <c r="P2749" i="4"/>
  <c r="Q2749" i="4"/>
  <c r="M2749" i="4"/>
  <c r="R2749" i="4"/>
  <c r="S2749" i="4" a="1"/>
  <c r="S2749" i="4"/>
  <c r="T2749" i="4" a="1"/>
  <c r="T2749" i="4"/>
  <c r="U2749" i="4" a="1"/>
  <c r="U2749" i="4"/>
  <c r="F2750" i="4"/>
  <c r="G2750" i="4"/>
  <c r="H2750" i="4"/>
  <c r="L2750" i="4"/>
  <c r="N2750" i="4" a="1"/>
  <c r="N2750" i="4"/>
  <c r="M2750" i="4"/>
  <c r="R2750" i="4"/>
  <c r="S2750" i="4" a="1"/>
  <c r="S2750" i="4"/>
  <c r="T2750" i="4" a="1"/>
  <c r="T2750" i="4"/>
  <c r="U2750" i="4" a="1"/>
  <c r="U2750" i="4"/>
  <c r="F2751" i="4"/>
  <c r="G2751" i="4"/>
  <c r="H2751" i="4"/>
  <c r="L2751" i="4"/>
  <c r="N2751" i="4" a="1"/>
  <c r="N2751" i="4"/>
  <c r="O2751" i="4"/>
  <c r="M2751" i="4"/>
  <c r="R2751" i="4"/>
  <c r="S2751" i="4" a="1"/>
  <c r="S2751" i="4"/>
  <c r="T2751" i="4" a="1"/>
  <c r="T2751" i="4"/>
  <c r="U2751" i="4" a="1"/>
  <c r="U2751" i="4"/>
  <c r="F2752" i="4"/>
  <c r="G2752" i="4"/>
  <c r="H2752" i="4"/>
  <c r="L2752" i="4"/>
  <c r="N2752" i="4" a="1"/>
  <c r="N2752" i="4"/>
  <c r="M2752" i="4"/>
  <c r="R2752" i="4"/>
  <c r="S2752" i="4" a="1"/>
  <c r="S2752" i="4"/>
  <c r="T2752" i="4" a="1"/>
  <c r="T2752" i="4"/>
  <c r="U2752" i="4" a="1"/>
  <c r="U2752" i="4"/>
  <c r="F2753" i="4"/>
  <c r="G2753" i="4"/>
  <c r="H2753" i="4"/>
  <c r="L2753" i="4"/>
  <c r="N2753" i="4" a="1"/>
  <c r="N2753" i="4"/>
  <c r="M2753" i="4"/>
  <c r="R2753" i="4"/>
  <c r="S2753" i="4" a="1"/>
  <c r="S2753" i="4"/>
  <c r="T2753" i="4" a="1"/>
  <c r="T2753" i="4"/>
  <c r="U2753" i="4" a="1"/>
  <c r="U2753" i="4"/>
  <c r="F2754" i="4"/>
  <c r="G2754" i="4"/>
  <c r="H2754" i="4"/>
  <c r="L2754" i="4"/>
  <c r="N2754" i="4" a="1"/>
  <c r="N2754" i="4"/>
  <c r="O2754" i="4"/>
  <c r="M2754" i="4"/>
  <c r="R2754" i="4"/>
  <c r="S2754" i="4" a="1"/>
  <c r="S2754" i="4"/>
  <c r="T2754" i="4" a="1"/>
  <c r="T2754" i="4"/>
  <c r="U2754" i="4" a="1"/>
  <c r="U2754" i="4"/>
  <c r="F2755" i="4"/>
  <c r="G2755" i="4"/>
  <c r="H2755" i="4"/>
  <c r="L2755" i="4"/>
  <c r="N2755" i="4" a="1"/>
  <c r="N2755" i="4"/>
  <c r="M2755" i="4"/>
  <c r="R2755" i="4"/>
  <c r="S2755" i="4" a="1"/>
  <c r="S2755" i="4"/>
  <c r="T2755" i="4" a="1"/>
  <c r="T2755" i="4"/>
  <c r="U2755" i="4" a="1"/>
  <c r="U2755" i="4"/>
  <c r="F2756" i="4"/>
  <c r="G2756" i="4"/>
  <c r="H2756" i="4"/>
  <c r="L2756" i="4"/>
  <c r="N2756" i="4" a="1"/>
  <c r="N2756" i="4"/>
  <c r="M2756" i="4"/>
  <c r="R2756" i="4"/>
  <c r="S2756" i="4" a="1"/>
  <c r="S2756" i="4"/>
  <c r="T2756" i="4" a="1"/>
  <c r="T2756" i="4"/>
  <c r="U2756" i="4" a="1"/>
  <c r="U2756" i="4"/>
  <c r="F2757" i="4"/>
  <c r="G2757" i="4"/>
  <c r="H2757" i="4"/>
  <c r="L2757" i="4"/>
  <c r="N2757" i="4" a="1"/>
  <c r="N2757" i="4"/>
  <c r="O2757" i="4"/>
  <c r="M2757" i="4"/>
  <c r="R2757" i="4"/>
  <c r="S2757" i="4" a="1"/>
  <c r="S2757" i="4"/>
  <c r="T2757" i="4" a="1"/>
  <c r="T2757" i="4"/>
  <c r="U2757" i="4" a="1"/>
  <c r="U2757" i="4"/>
  <c r="F2758" i="4"/>
  <c r="G2758" i="4"/>
  <c r="H2758" i="4"/>
  <c r="L2758" i="4"/>
  <c r="N2758" i="4" a="1"/>
  <c r="N2758" i="4"/>
  <c r="M2758" i="4"/>
  <c r="R2758" i="4"/>
  <c r="S2758" i="4" a="1"/>
  <c r="S2758" i="4"/>
  <c r="T2758" i="4" a="1"/>
  <c r="T2758" i="4"/>
  <c r="U2758" i="4" a="1"/>
  <c r="U2758" i="4"/>
  <c r="F2759" i="4"/>
  <c r="G2759" i="4"/>
  <c r="H2759" i="4"/>
  <c r="L2759" i="4"/>
  <c r="N2759" i="4" a="1"/>
  <c r="N2759" i="4"/>
  <c r="O2759" i="4"/>
  <c r="M2759" i="4"/>
  <c r="R2759" i="4"/>
  <c r="S2759" i="4" a="1"/>
  <c r="S2759" i="4"/>
  <c r="T2759" i="4" a="1"/>
  <c r="T2759" i="4"/>
  <c r="U2759" i="4" a="1"/>
  <c r="U2759" i="4"/>
  <c r="F2760" i="4"/>
  <c r="G2760" i="4"/>
  <c r="H2760" i="4"/>
  <c r="L2760" i="4"/>
  <c r="N2760" i="4" a="1"/>
  <c r="N2760" i="4"/>
  <c r="M2760" i="4"/>
  <c r="R2760" i="4"/>
  <c r="S2760" i="4" a="1"/>
  <c r="S2760" i="4"/>
  <c r="T2760" i="4" a="1"/>
  <c r="T2760" i="4"/>
  <c r="U2760" i="4" a="1"/>
  <c r="U2760" i="4"/>
  <c r="F2761" i="4"/>
  <c r="G2761" i="4"/>
  <c r="H2761" i="4"/>
  <c r="L2761" i="4"/>
  <c r="N2761" i="4" a="1"/>
  <c r="N2761" i="4"/>
  <c r="M2761" i="4"/>
  <c r="R2761" i="4"/>
  <c r="S2761" i="4" a="1"/>
  <c r="S2761" i="4"/>
  <c r="T2761" i="4" a="1"/>
  <c r="T2761" i="4"/>
  <c r="U2761" i="4" a="1"/>
  <c r="U2761" i="4"/>
  <c r="F2762" i="4"/>
  <c r="G2762" i="4"/>
  <c r="H2762" i="4"/>
  <c r="L2762" i="4"/>
  <c r="N2762" i="4" a="1"/>
  <c r="N2762" i="4"/>
  <c r="M2762" i="4"/>
  <c r="R2762" i="4"/>
  <c r="S2762" i="4" a="1"/>
  <c r="S2762" i="4"/>
  <c r="T2762" i="4" a="1"/>
  <c r="T2762" i="4"/>
  <c r="U2762" i="4" a="1"/>
  <c r="U2762" i="4"/>
  <c r="F2763" i="4"/>
  <c r="G2763" i="4"/>
  <c r="H2763" i="4"/>
  <c r="L2763" i="4"/>
  <c r="N2763" i="4" a="1"/>
  <c r="N2763" i="4"/>
  <c r="M2763" i="4"/>
  <c r="R2763" i="4"/>
  <c r="S2763" i="4" a="1"/>
  <c r="S2763" i="4"/>
  <c r="T2763" i="4" a="1"/>
  <c r="T2763" i="4"/>
  <c r="U2763" i="4" a="1"/>
  <c r="U2763" i="4"/>
  <c r="F2764" i="4"/>
  <c r="G2764" i="4"/>
  <c r="H2764" i="4"/>
  <c r="L2764" i="4"/>
  <c r="N2764" i="4" a="1"/>
  <c r="N2764" i="4"/>
  <c r="M2764" i="4"/>
  <c r="R2764" i="4"/>
  <c r="S2764" i="4" a="1"/>
  <c r="S2764" i="4"/>
  <c r="T2764" i="4" a="1"/>
  <c r="T2764" i="4"/>
  <c r="U2764" i="4" a="1"/>
  <c r="U2764" i="4"/>
  <c r="F2765" i="4"/>
  <c r="G2765" i="4"/>
  <c r="H2765" i="4"/>
  <c r="L2765" i="4"/>
  <c r="N2765" i="4" a="1"/>
  <c r="N2765" i="4"/>
  <c r="O2765" i="4"/>
  <c r="M2765" i="4"/>
  <c r="R2765" i="4"/>
  <c r="S2765" i="4" a="1"/>
  <c r="S2765" i="4"/>
  <c r="T2765" i="4" a="1"/>
  <c r="T2765" i="4"/>
  <c r="U2765" i="4" a="1"/>
  <c r="U2765" i="4"/>
  <c r="F2766" i="4"/>
  <c r="G2766" i="4"/>
  <c r="H2766" i="4"/>
  <c r="L2766" i="4"/>
  <c r="N2766" i="4" a="1"/>
  <c r="N2766" i="4"/>
  <c r="O2766" i="4"/>
  <c r="M2766" i="4"/>
  <c r="R2766" i="4"/>
  <c r="S2766" i="4" a="1"/>
  <c r="S2766" i="4"/>
  <c r="T2766" i="4" a="1"/>
  <c r="T2766" i="4"/>
  <c r="U2766" i="4" a="1"/>
  <c r="U2766" i="4"/>
  <c r="F2767" i="4"/>
  <c r="G2767" i="4"/>
  <c r="H2767" i="4"/>
  <c r="L2767" i="4"/>
  <c r="N2767" i="4" a="1"/>
  <c r="N2767" i="4"/>
  <c r="O2767" i="4"/>
  <c r="M2767" i="4"/>
  <c r="R2767" i="4"/>
  <c r="S2767" i="4" a="1"/>
  <c r="S2767" i="4"/>
  <c r="T2767" i="4" a="1"/>
  <c r="T2767" i="4"/>
  <c r="U2767" i="4" a="1"/>
  <c r="U2767" i="4"/>
  <c r="F2768" i="4"/>
  <c r="G2768" i="4"/>
  <c r="H2768" i="4"/>
  <c r="L2768" i="4"/>
  <c r="N2768" i="4" a="1"/>
  <c r="N2768" i="4"/>
  <c r="M2768" i="4"/>
  <c r="R2768" i="4"/>
  <c r="S2768" i="4" a="1"/>
  <c r="S2768" i="4"/>
  <c r="T2768" i="4" a="1"/>
  <c r="T2768" i="4"/>
  <c r="U2768" i="4" a="1"/>
  <c r="U2768" i="4"/>
  <c r="F2769" i="4"/>
  <c r="G2769" i="4"/>
  <c r="H2769" i="4"/>
  <c r="L2769" i="4"/>
  <c r="N2769" i="4" a="1"/>
  <c r="N2769" i="4"/>
  <c r="O2769" i="4"/>
  <c r="M2769" i="4"/>
  <c r="R2769" i="4"/>
  <c r="S2769" i="4" a="1"/>
  <c r="S2769" i="4"/>
  <c r="T2769" i="4" a="1"/>
  <c r="T2769" i="4"/>
  <c r="U2769" i="4" a="1"/>
  <c r="U2769" i="4"/>
  <c r="F2770" i="4"/>
  <c r="G2770" i="4"/>
  <c r="H2770" i="4"/>
  <c r="L2770" i="4"/>
  <c r="N2770" i="4" a="1"/>
  <c r="N2770" i="4"/>
  <c r="M2770" i="4"/>
  <c r="R2770" i="4"/>
  <c r="S2770" i="4" a="1"/>
  <c r="S2770" i="4"/>
  <c r="T2770" i="4" a="1"/>
  <c r="T2770" i="4"/>
  <c r="U2770" i="4" a="1"/>
  <c r="U2770" i="4"/>
  <c r="F2771" i="4"/>
  <c r="G2771" i="4"/>
  <c r="H2771" i="4"/>
  <c r="L2771" i="4"/>
  <c r="N2771" i="4" a="1"/>
  <c r="N2771" i="4"/>
  <c r="O2771" i="4"/>
  <c r="M2771" i="4"/>
  <c r="R2771" i="4"/>
  <c r="S2771" i="4" a="1"/>
  <c r="S2771" i="4"/>
  <c r="T2771" i="4" a="1"/>
  <c r="T2771" i="4"/>
  <c r="U2771" i="4" a="1"/>
  <c r="U2771" i="4"/>
  <c r="F2772" i="4"/>
  <c r="G2772" i="4"/>
  <c r="H2772" i="4"/>
  <c r="L2772" i="4"/>
  <c r="N2772" i="4" a="1"/>
  <c r="N2772" i="4"/>
  <c r="O2772" i="4"/>
  <c r="M2772" i="4"/>
  <c r="R2772" i="4"/>
  <c r="S2772" i="4" a="1"/>
  <c r="S2772" i="4"/>
  <c r="T2772" i="4" a="1"/>
  <c r="T2772" i="4"/>
  <c r="U2772" i="4" a="1"/>
  <c r="U2772" i="4"/>
  <c r="F2773" i="4"/>
  <c r="G2773" i="4"/>
  <c r="H2773" i="4"/>
  <c r="L2773" i="4"/>
  <c r="N2773" i="4" a="1"/>
  <c r="N2773" i="4"/>
  <c r="O2773" i="4"/>
  <c r="M2773" i="4"/>
  <c r="R2773" i="4"/>
  <c r="S2773" i="4" a="1"/>
  <c r="S2773" i="4"/>
  <c r="T2773" i="4" a="1"/>
  <c r="T2773" i="4"/>
  <c r="U2773" i="4" a="1"/>
  <c r="U2773" i="4"/>
  <c r="F2774" i="4"/>
  <c r="G2774" i="4"/>
  <c r="H2774" i="4"/>
  <c r="L2774" i="4"/>
  <c r="N2774" i="4" a="1"/>
  <c r="N2774" i="4"/>
  <c r="M2774" i="4"/>
  <c r="R2774" i="4"/>
  <c r="S2774" i="4" a="1"/>
  <c r="S2774" i="4"/>
  <c r="T2774" i="4" a="1"/>
  <c r="T2774" i="4"/>
  <c r="U2774" i="4" a="1"/>
  <c r="U2774" i="4"/>
  <c r="F2775" i="4"/>
  <c r="G2775" i="4"/>
  <c r="H2775" i="4"/>
  <c r="L2775" i="4"/>
  <c r="N2775" i="4" a="1"/>
  <c r="N2775" i="4"/>
  <c r="M2775" i="4"/>
  <c r="R2775" i="4"/>
  <c r="S2775" i="4" a="1"/>
  <c r="S2775" i="4"/>
  <c r="T2775" i="4" a="1"/>
  <c r="T2775" i="4"/>
  <c r="U2775" i="4" a="1"/>
  <c r="U2775" i="4"/>
  <c r="F2776" i="4"/>
  <c r="G2776" i="4"/>
  <c r="H2776" i="4"/>
  <c r="L2776" i="4"/>
  <c r="N2776" i="4" a="1"/>
  <c r="N2776" i="4"/>
  <c r="M2776" i="4"/>
  <c r="R2776" i="4"/>
  <c r="S2776" i="4" a="1"/>
  <c r="S2776" i="4"/>
  <c r="T2776" i="4" a="1"/>
  <c r="T2776" i="4"/>
  <c r="U2776" i="4" a="1"/>
  <c r="U2776" i="4"/>
  <c r="F2777" i="4"/>
  <c r="G2777" i="4"/>
  <c r="H2777" i="4"/>
  <c r="L2777" i="4"/>
  <c r="N2777" i="4" a="1"/>
  <c r="N2777" i="4"/>
  <c r="M2777" i="4"/>
  <c r="R2777" i="4"/>
  <c r="S2777" i="4" a="1"/>
  <c r="S2777" i="4"/>
  <c r="T2777" i="4" a="1"/>
  <c r="T2777" i="4"/>
  <c r="U2777" i="4" a="1"/>
  <c r="U2777" i="4"/>
  <c r="F2778" i="4"/>
  <c r="G2778" i="4"/>
  <c r="H2778" i="4"/>
  <c r="L2778" i="4"/>
  <c r="N2778" i="4" a="1"/>
  <c r="N2778" i="4"/>
  <c r="O2778" i="4"/>
  <c r="M2778" i="4"/>
  <c r="R2778" i="4"/>
  <c r="S2778" i="4" a="1"/>
  <c r="S2778" i="4"/>
  <c r="T2778" i="4" a="1"/>
  <c r="T2778" i="4"/>
  <c r="U2778" i="4" a="1"/>
  <c r="U2778" i="4"/>
  <c r="F2779" i="4"/>
  <c r="G2779" i="4"/>
  <c r="H2779" i="4"/>
  <c r="L2779" i="4"/>
  <c r="N2779" i="4" a="1"/>
  <c r="N2779" i="4"/>
  <c r="M2779" i="4"/>
  <c r="R2779" i="4"/>
  <c r="S2779" i="4" a="1"/>
  <c r="S2779" i="4"/>
  <c r="T2779" i="4" a="1"/>
  <c r="T2779" i="4"/>
  <c r="U2779" i="4" a="1"/>
  <c r="U2779" i="4"/>
  <c r="F2780" i="4"/>
  <c r="G2780" i="4"/>
  <c r="H2780" i="4"/>
  <c r="L2780" i="4"/>
  <c r="N2780" i="4" a="1"/>
  <c r="N2780" i="4"/>
  <c r="O2780" i="4"/>
  <c r="M2780" i="4"/>
  <c r="R2780" i="4"/>
  <c r="S2780" i="4" a="1"/>
  <c r="S2780" i="4"/>
  <c r="T2780" i="4" a="1"/>
  <c r="T2780" i="4"/>
  <c r="U2780" i="4" a="1"/>
  <c r="U2780" i="4"/>
  <c r="F2781" i="4"/>
  <c r="G2781" i="4"/>
  <c r="H2781" i="4"/>
  <c r="L2781" i="4"/>
  <c r="N2781" i="4" a="1"/>
  <c r="N2781" i="4"/>
  <c r="O2781" i="4"/>
  <c r="M2781" i="4"/>
  <c r="R2781" i="4"/>
  <c r="S2781" i="4" a="1"/>
  <c r="S2781" i="4"/>
  <c r="T2781" i="4" a="1"/>
  <c r="T2781" i="4"/>
  <c r="U2781" i="4" a="1"/>
  <c r="U2781" i="4"/>
  <c r="F2782" i="4"/>
  <c r="G2782" i="4"/>
  <c r="H2782" i="4"/>
  <c r="L2782" i="4"/>
  <c r="N2782" i="4" a="1"/>
  <c r="N2782" i="4"/>
  <c r="O2782" i="4"/>
  <c r="M2782" i="4"/>
  <c r="R2782" i="4"/>
  <c r="S2782" i="4" a="1"/>
  <c r="S2782" i="4"/>
  <c r="T2782" i="4" a="1"/>
  <c r="T2782" i="4"/>
  <c r="U2782" i="4" a="1"/>
  <c r="U2782" i="4"/>
  <c r="F2783" i="4"/>
  <c r="G2783" i="4"/>
  <c r="H2783" i="4"/>
  <c r="L2783" i="4"/>
  <c r="N2783" i="4" a="1"/>
  <c r="N2783" i="4"/>
  <c r="O2783" i="4"/>
  <c r="M2783" i="4"/>
  <c r="R2783" i="4"/>
  <c r="S2783" i="4" a="1"/>
  <c r="S2783" i="4"/>
  <c r="T2783" i="4" a="1"/>
  <c r="T2783" i="4"/>
  <c r="U2783" i="4" a="1"/>
  <c r="U2783" i="4"/>
  <c r="F2784" i="4"/>
  <c r="G2784" i="4"/>
  <c r="H2784" i="4"/>
  <c r="L2784" i="4"/>
  <c r="N2784" i="4" a="1"/>
  <c r="N2784" i="4"/>
  <c r="O2784" i="4"/>
  <c r="M2784" i="4"/>
  <c r="R2784" i="4"/>
  <c r="S2784" i="4" a="1"/>
  <c r="S2784" i="4"/>
  <c r="T2784" i="4" a="1"/>
  <c r="T2784" i="4"/>
  <c r="U2784" i="4" a="1"/>
  <c r="U2784" i="4"/>
  <c r="F2785" i="4"/>
  <c r="G2785" i="4"/>
  <c r="H2785" i="4"/>
  <c r="L2785" i="4"/>
  <c r="N2785" i="4" a="1"/>
  <c r="N2785" i="4"/>
  <c r="M2785" i="4"/>
  <c r="R2785" i="4"/>
  <c r="S2785" i="4" a="1"/>
  <c r="S2785" i="4"/>
  <c r="T2785" i="4" a="1"/>
  <c r="T2785" i="4"/>
  <c r="U2785" i="4" a="1"/>
  <c r="U2785" i="4"/>
  <c r="F2786" i="4"/>
  <c r="G2786" i="4"/>
  <c r="H2786" i="4"/>
  <c r="L2786" i="4"/>
  <c r="N2786" i="4" a="1"/>
  <c r="N2786" i="4"/>
  <c r="M2786" i="4"/>
  <c r="R2786" i="4"/>
  <c r="S2786" i="4" a="1"/>
  <c r="S2786" i="4"/>
  <c r="T2786" i="4" a="1"/>
  <c r="T2786" i="4"/>
  <c r="U2786" i="4" a="1"/>
  <c r="U2786" i="4"/>
  <c r="F2787" i="4"/>
  <c r="G2787" i="4"/>
  <c r="H2787" i="4"/>
  <c r="L2787" i="4"/>
  <c r="N2787" i="4" a="1"/>
  <c r="N2787" i="4"/>
  <c r="P2787" i="4"/>
  <c r="Q2787" i="4"/>
  <c r="M2787" i="4"/>
  <c r="R2787" i="4"/>
  <c r="S2787" i="4" a="1"/>
  <c r="S2787" i="4"/>
  <c r="T2787" i="4" a="1"/>
  <c r="T2787" i="4"/>
  <c r="U2787" i="4" a="1"/>
  <c r="U2787" i="4"/>
  <c r="F2788" i="4"/>
  <c r="G2788" i="4"/>
  <c r="H2788" i="4"/>
  <c r="L2788" i="4"/>
  <c r="N2788" i="4" a="1"/>
  <c r="N2788" i="4"/>
  <c r="M2788" i="4"/>
  <c r="R2788" i="4"/>
  <c r="S2788" i="4" a="1"/>
  <c r="S2788" i="4"/>
  <c r="T2788" i="4" a="1"/>
  <c r="T2788" i="4"/>
  <c r="U2788" i="4" a="1"/>
  <c r="U2788" i="4"/>
  <c r="F2789" i="4"/>
  <c r="G2789" i="4"/>
  <c r="H2789" i="4"/>
  <c r="L2789" i="4"/>
  <c r="N2789" i="4" a="1"/>
  <c r="N2789" i="4"/>
  <c r="M2789" i="4"/>
  <c r="R2789" i="4"/>
  <c r="S2789" i="4" a="1"/>
  <c r="S2789" i="4"/>
  <c r="T2789" i="4" a="1"/>
  <c r="T2789" i="4"/>
  <c r="U2789" i="4" a="1"/>
  <c r="U2789" i="4"/>
  <c r="F2790" i="4"/>
  <c r="G2790" i="4"/>
  <c r="H2790" i="4"/>
  <c r="L2790" i="4"/>
  <c r="N2790" i="4" a="1"/>
  <c r="N2790" i="4"/>
  <c r="O2790" i="4"/>
  <c r="M2790" i="4"/>
  <c r="R2790" i="4"/>
  <c r="S2790" i="4" a="1"/>
  <c r="S2790" i="4"/>
  <c r="T2790" i="4" a="1"/>
  <c r="T2790" i="4"/>
  <c r="U2790" i="4" a="1"/>
  <c r="U2790" i="4"/>
  <c r="F2791" i="4"/>
  <c r="G2791" i="4"/>
  <c r="H2791" i="4"/>
  <c r="L2791" i="4"/>
  <c r="N2791" i="4" a="1"/>
  <c r="N2791" i="4"/>
  <c r="O2791" i="4"/>
  <c r="M2791" i="4"/>
  <c r="R2791" i="4"/>
  <c r="S2791" i="4" a="1"/>
  <c r="S2791" i="4"/>
  <c r="T2791" i="4" a="1"/>
  <c r="T2791" i="4"/>
  <c r="U2791" i="4" a="1"/>
  <c r="U2791" i="4"/>
  <c r="F2792" i="4"/>
  <c r="G2792" i="4"/>
  <c r="H2792" i="4"/>
  <c r="L2792" i="4"/>
  <c r="N2792" i="4" a="1"/>
  <c r="N2792" i="4"/>
  <c r="M2792" i="4"/>
  <c r="R2792" i="4"/>
  <c r="S2792" i="4" a="1"/>
  <c r="S2792" i="4"/>
  <c r="T2792" i="4" a="1"/>
  <c r="T2792" i="4"/>
  <c r="U2792" i="4" a="1"/>
  <c r="U2792" i="4"/>
  <c r="F2793" i="4"/>
  <c r="G2793" i="4"/>
  <c r="H2793" i="4"/>
  <c r="L2793" i="4"/>
  <c r="N2793" i="4" a="1"/>
  <c r="N2793" i="4"/>
  <c r="O2793" i="4"/>
  <c r="M2793" i="4"/>
  <c r="R2793" i="4"/>
  <c r="S2793" i="4" a="1"/>
  <c r="S2793" i="4"/>
  <c r="T2793" i="4" a="1"/>
  <c r="T2793" i="4"/>
  <c r="U2793" i="4" a="1"/>
  <c r="U2793" i="4"/>
  <c r="F2794" i="4"/>
  <c r="G2794" i="4"/>
  <c r="H2794" i="4"/>
  <c r="L2794" i="4"/>
  <c r="N2794" i="4" a="1"/>
  <c r="N2794" i="4"/>
  <c r="M2794" i="4"/>
  <c r="R2794" i="4"/>
  <c r="S2794" i="4" a="1"/>
  <c r="S2794" i="4"/>
  <c r="T2794" i="4" a="1"/>
  <c r="T2794" i="4"/>
  <c r="U2794" i="4" a="1"/>
  <c r="U2794" i="4"/>
  <c r="F2795" i="4"/>
  <c r="G2795" i="4"/>
  <c r="H2795" i="4"/>
  <c r="L2795" i="4"/>
  <c r="N2795" i="4" a="1"/>
  <c r="N2795" i="4"/>
  <c r="O2795" i="4"/>
  <c r="M2795" i="4"/>
  <c r="R2795" i="4"/>
  <c r="S2795" i="4" a="1"/>
  <c r="S2795" i="4"/>
  <c r="T2795" i="4" a="1"/>
  <c r="T2795" i="4"/>
  <c r="U2795" i="4" a="1"/>
  <c r="U2795" i="4"/>
  <c r="F2796" i="4"/>
  <c r="G2796" i="4"/>
  <c r="H2796" i="4"/>
  <c r="L2796" i="4"/>
  <c r="N2796" i="4" a="1"/>
  <c r="N2796" i="4"/>
  <c r="M2796" i="4"/>
  <c r="R2796" i="4"/>
  <c r="S2796" i="4" a="1"/>
  <c r="S2796" i="4"/>
  <c r="T2796" i="4" a="1"/>
  <c r="T2796" i="4"/>
  <c r="U2796" i="4" a="1"/>
  <c r="U2796" i="4"/>
  <c r="F2797" i="4"/>
  <c r="G2797" i="4"/>
  <c r="H2797" i="4"/>
  <c r="L2797" i="4"/>
  <c r="N2797" i="4" a="1"/>
  <c r="N2797" i="4"/>
  <c r="O2797" i="4"/>
  <c r="M2797" i="4"/>
  <c r="R2797" i="4"/>
  <c r="S2797" i="4" a="1"/>
  <c r="S2797" i="4"/>
  <c r="T2797" i="4" a="1"/>
  <c r="T2797" i="4"/>
  <c r="U2797" i="4" a="1"/>
  <c r="U2797" i="4"/>
  <c r="F2798" i="4"/>
  <c r="G2798" i="4"/>
  <c r="H2798" i="4"/>
  <c r="L2798" i="4"/>
  <c r="N2798" i="4" a="1"/>
  <c r="N2798" i="4"/>
  <c r="M2798" i="4"/>
  <c r="R2798" i="4"/>
  <c r="S2798" i="4" a="1"/>
  <c r="S2798" i="4"/>
  <c r="T2798" i="4" a="1"/>
  <c r="T2798" i="4"/>
  <c r="U2798" i="4" a="1"/>
  <c r="U2798" i="4"/>
  <c r="F2799" i="4"/>
  <c r="G2799" i="4"/>
  <c r="H2799" i="4"/>
  <c r="L2799" i="4"/>
  <c r="N2799" i="4" a="1"/>
  <c r="N2799" i="4"/>
  <c r="M2799" i="4"/>
  <c r="R2799" i="4"/>
  <c r="S2799" i="4" a="1"/>
  <c r="S2799" i="4"/>
  <c r="T2799" i="4" a="1"/>
  <c r="T2799" i="4"/>
  <c r="U2799" i="4" a="1"/>
  <c r="U2799" i="4"/>
  <c r="F2800" i="4"/>
  <c r="G2800" i="4"/>
  <c r="H2800" i="4"/>
  <c r="L2800" i="4"/>
  <c r="N2800" i="4" a="1"/>
  <c r="N2800" i="4"/>
  <c r="M2800" i="4"/>
  <c r="R2800" i="4"/>
  <c r="S2800" i="4" a="1"/>
  <c r="S2800" i="4"/>
  <c r="T2800" i="4" a="1"/>
  <c r="T2800" i="4"/>
  <c r="U2800" i="4" a="1"/>
  <c r="U2800" i="4"/>
  <c r="F2801" i="4"/>
  <c r="G2801" i="4"/>
  <c r="H2801" i="4"/>
  <c r="L2801" i="4"/>
  <c r="N2801" i="4" a="1"/>
  <c r="N2801" i="4"/>
  <c r="M2801" i="4"/>
  <c r="R2801" i="4"/>
  <c r="S2801" i="4" a="1"/>
  <c r="S2801" i="4"/>
  <c r="T2801" i="4" a="1"/>
  <c r="T2801" i="4"/>
  <c r="U2801" i="4" a="1"/>
  <c r="U2801" i="4"/>
  <c r="F2802" i="4"/>
  <c r="G2802" i="4"/>
  <c r="H2802" i="4"/>
  <c r="L2802" i="4"/>
  <c r="N2802" i="4" a="1"/>
  <c r="N2802" i="4"/>
  <c r="O2802" i="4"/>
  <c r="M2802" i="4"/>
  <c r="R2802" i="4"/>
  <c r="S2802" i="4" a="1"/>
  <c r="S2802" i="4"/>
  <c r="T2802" i="4" a="1"/>
  <c r="T2802" i="4"/>
  <c r="U2802" i="4" a="1"/>
  <c r="U2802" i="4"/>
  <c r="F2803" i="4"/>
  <c r="G2803" i="4"/>
  <c r="H2803" i="4"/>
  <c r="L2803" i="4"/>
  <c r="N2803" i="4" a="1"/>
  <c r="N2803" i="4"/>
  <c r="P2803" i="4"/>
  <c r="Q2803" i="4"/>
  <c r="M2803" i="4"/>
  <c r="R2803" i="4"/>
  <c r="S2803" i="4" a="1"/>
  <c r="S2803" i="4"/>
  <c r="T2803" i="4" a="1"/>
  <c r="T2803" i="4"/>
  <c r="U2803" i="4" a="1"/>
  <c r="U2803" i="4"/>
  <c r="F2804" i="4"/>
  <c r="G2804" i="4"/>
  <c r="H2804" i="4"/>
  <c r="L2804" i="4"/>
  <c r="N2804" i="4" a="1"/>
  <c r="N2804" i="4"/>
  <c r="M2804" i="4"/>
  <c r="R2804" i="4"/>
  <c r="S2804" i="4" a="1"/>
  <c r="S2804" i="4"/>
  <c r="T2804" i="4" a="1"/>
  <c r="T2804" i="4"/>
  <c r="U2804" i="4" a="1"/>
  <c r="U2804" i="4"/>
  <c r="F2805" i="4"/>
  <c r="G2805" i="4"/>
  <c r="H2805" i="4"/>
  <c r="L2805" i="4"/>
  <c r="N2805" i="4" a="1"/>
  <c r="N2805" i="4"/>
  <c r="O2805" i="4"/>
  <c r="M2805" i="4"/>
  <c r="R2805" i="4"/>
  <c r="S2805" i="4" a="1"/>
  <c r="S2805" i="4"/>
  <c r="T2805" i="4" a="1"/>
  <c r="T2805" i="4"/>
  <c r="U2805" i="4" a="1"/>
  <c r="U2805" i="4"/>
  <c r="F2806" i="4"/>
  <c r="G2806" i="4"/>
  <c r="H2806" i="4"/>
  <c r="L2806" i="4"/>
  <c r="N2806" i="4" a="1"/>
  <c r="N2806" i="4"/>
  <c r="O2806" i="4"/>
  <c r="M2806" i="4"/>
  <c r="R2806" i="4"/>
  <c r="S2806" i="4" a="1"/>
  <c r="S2806" i="4"/>
  <c r="T2806" i="4" a="1"/>
  <c r="T2806" i="4"/>
  <c r="U2806" i="4" a="1"/>
  <c r="U2806" i="4"/>
  <c r="F2807" i="4"/>
  <c r="G2807" i="4"/>
  <c r="H2807" i="4"/>
  <c r="L2807" i="4"/>
  <c r="N2807" i="4" a="1"/>
  <c r="N2807" i="4"/>
  <c r="O2807" i="4"/>
  <c r="M2807" i="4"/>
  <c r="R2807" i="4"/>
  <c r="S2807" i="4" a="1"/>
  <c r="S2807" i="4"/>
  <c r="T2807" i="4" a="1"/>
  <c r="T2807" i="4"/>
  <c r="U2807" i="4" a="1"/>
  <c r="U2807" i="4"/>
  <c r="F2808" i="4"/>
  <c r="G2808" i="4"/>
  <c r="H2808" i="4"/>
  <c r="L2808" i="4"/>
  <c r="N2808" i="4" a="1"/>
  <c r="N2808" i="4"/>
  <c r="M2808" i="4"/>
  <c r="R2808" i="4"/>
  <c r="S2808" i="4" a="1"/>
  <c r="S2808" i="4"/>
  <c r="T2808" i="4" a="1"/>
  <c r="T2808" i="4"/>
  <c r="U2808" i="4" a="1"/>
  <c r="U2808" i="4"/>
  <c r="F2809" i="4"/>
  <c r="G2809" i="4"/>
  <c r="H2809" i="4"/>
  <c r="L2809" i="4"/>
  <c r="N2809" i="4" a="1"/>
  <c r="N2809" i="4"/>
  <c r="M2809" i="4"/>
  <c r="R2809" i="4"/>
  <c r="S2809" i="4" a="1"/>
  <c r="S2809" i="4"/>
  <c r="T2809" i="4" a="1"/>
  <c r="T2809" i="4"/>
  <c r="U2809" i="4" a="1"/>
  <c r="U2809" i="4"/>
  <c r="F2810" i="4"/>
  <c r="G2810" i="4"/>
  <c r="H2810" i="4"/>
  <c r="L2810" i="4"/>
  <c r="N2810" i="4" a="1"/>
  <c r="N2810" i="4"/>
  <c r="M2810" i="4"/>
  <c r="R2810" i="4"/>
  <c r="S2810" i="4" a="1"/>
  <c r="S2810" i="4"/>
  <c r="T2810" i="4" a="1"/>
  <c r="T2810" i="4"/>
  <c r="U2810" i="4" a="1"/>
  <c r="U2810" i="4"/>
  <c r="F2811" i="4"/>
  <c r="G2811" i="4"/>
  <c r="H2811" i="4"/>
  <c r="L2811" i="4"/>
  <c r="N2811" i="4" a="1"/>
  <c r="N2811" i="4"/>
  <c r="M2811" i="4"/>
  <c r="R2811" i="4"/>
  <c r="S2811" i="4" a="1"/>
  <c r="S2811" i="4"/>
  <c r="T2811" i="4" a="1"/>
  <c r="T2811" i="4"/>
  <c r="U2811" i="4" a="1"/>
  <c r="U2811" i="4"/>
  <c r="F2812" i="4"/>
  <c r="G2812" i="4"/>
  <c r="H2812" i="4"/>
  <c r="L2812" i="4"/>
  <c r="N2812" i="4" a="1"/>
  <c r="N2812" i="4"/>
  <c r="M2812" i="4"/>
  <c r="R2812" i="4"/>
  <c r="S2812" i="4" a="1"/>
  <c r="S2812" i="4"/>
  <c r="T2812" i="4" a="1"/>
  <c r="T2812" i="4"/>
  <c r="U2812" i="4" a="1"/>
  <c r="U2812" i="4"/>
  <c r="F2813" i="4"/>
  <c r="G2813" i="4"/>
  <c r="H2813" i="4"/>
  <c r="L2813" i="4"/>
  <c r="N2813" i="4" a="1"/>
  <c r="N2813" i="4"/>
  <c r="O2813" i="4"/>
  <c r="M2813" i="4"/>
  <c r="R2813" i="4"/>
  <c r="S2813" i="4" a="1"/>
  <c r="S2813" i="4"/>
  <c r="T2813" i="4" a="1"/>
  <c r="T2813" i="4"/>
  <c r="U2813" i="4" a="1"/>
  <c r="U2813" i="4"/>
  <c r="F2814" i="4"/>
  <c r="G2814" i="4"/>
  <c r="H2814" i="4"/>
  <c r="L2814" i="4"/>
  <c r="N2814" i="4" a="1"/>
  <c r="N2814" i="4"/>
  <c r="O2814" i="4"/>
  <c r="M2814" i="4"/>
  <c r="R2814" i="4"/>
  <c r="S2814" i="4" a="1"/>
  <c r="S2814" i="4"/>
  <c r="T2814" i="4" a="1"/>
  <c r="T2814" i="4"/>
  <c r="U2814" i="4" a="1"/>
  <c r="U2814" i="4"/>
  <c r="F2815" i="4"/>
  <c r="G2815" i="4"/>
  <c r="H2815" i="4"/>
  <c r="L2815" i="4"/>
  <c r="N2815" i="4" a="1"/>
  <c r="N2815" i="4"/>
  <c r="O2815" i="4"/>
  <c r="M2815" i="4"/>
  <c r="R2815" i="4"/>
  <c r="S2815" i="4" a="1"/>
  <c r="S2815" i="4"/>
  <c r="T2815" i="4" a="1"/>
  <c r="T2815" i="4"/>
  <c r="U2815" i="4" a="1"/>
  <c r="U2815" i="4"/>
  <c r="F2816" i="4"/>
  <c r="G2816" i="4"/>
  <c r="H2816" i="4"/>
  <c r="L2816" i="4"/>
  <c r="N2816" i="4" a="1"/>
  <c r="N2816" i="4"/>
  <c r="M2816" i="4"/>
  <c r="R2816" i="4"/>
  <c r="S2816" i="4" a="1"/>
  <c r="S2816" i="4"/>
  <c r="T2816" i="4" a="1"/>
  <c r="T2816" i="4"/>
  <c r="U2816" i="4" a="1"/>
  <c r="U2816" i="4"/>
  <c r="F2817" i="4"/>
  <c r="G2817" i="4"/>
  <c r="H2817" i="4"/>
  <c r="L2817" i="4"/>
  <c r="N2817" i="4" a="1"/>
  <c r="N2817" i="4"/>
  <c r="O2817" i="4"/>
  <c r="M2817" i="4"/>
  <c r="R2817" i="4"/>
  <c r="S2817" i="4" a="1"/>
  <c r="S2817" i="4"/>
  <c r="T2817" i="4" a="1"/>
  <c r="T2817" i="4"/>
  <c r="U2817" i="4" a="1"/>
  <c r="U2817" i="4"/>
  <c r="F2818" i="4"/>
  <c r="G2818" i="4"/>
  <c r="H2818" i="4"/>
  <c r="L2818" i="4"/>
  <c r="N2818" i="4" a="1"/>
  <c r="N2818" i="4"/>
  <c r="M2818" i="4"/>
  <c r="R2818" i="4"/>
  <c r="S2818" i="4" a="1"/>
  <c r="S2818" i="4"/>
  <c r="T2818" i="4" a="1"/>
  <c r="T2818" i="4"/>
  <c r="U2818" i="4" a="1"/>
  <c r="U2818" i="4"/>
  <c r="F2819" i="4"/>
  <c r="G2819" i="4"/>
  <c r="H2819" i="4"/>
  <c r="L2819" i="4"/>
  <c r="N2819" i="4" a="1"/>
  <c r="N2819" i="4"/>
  <c r="O2819" i="4"/>
  <c r="M2819" i="4"/>
  <c r="R2819" i="4"/>
  <c r="S2819" i="4" a="1"/>
  <c r="S2819" i="4"/>
  <c r="T2819" i="4" a="1"/>
  <c r="T2819" i="4"/>
  <c r="U2819" i="4" a="1"/>
  <c r="U2819" i="4"/>
  <c r="F2820" i="4"/>
  <c r="G2820" i="4"/>
  <c r="H2820" i="4"/>
  <c r="L2820" i="4"/>
  <c r="N2820" i="4" a="1"/>
  <c r="N2820" i="4"/>
  <c r="O2820" i="4"/>
  <c r="M2820" i="4"/>
  <c r="R2820" i="4"/>
  <c r="S2820" i="4" a="1"/>
  <c r="S2820" i="4"/>
  <c r="T2820" i="4" a="1"/>
  <c r="T2820" i="4"/>
  <c r="U2820" i="4" a="1"/>
  <c r="U2820" i="4"/>
  <c r="F2821" i="4"/>
  <c r="G2821" i="4"/>
  <c r="H2821" i="4"/>
  <c r="L2821" i="4"/>
  <c r="N2821" i="4" a="1"/>
  <c r="N2821" i="4"/>
  <c r="M2821" i="4"/>
  <c r="R2821" i="4"/>
  <c r="S2821" i="4" a="1"/>
  <c r="S2821" i="4"/>
  <c r="T2821" i="4" a="1"/>
  <c r="T2821" i="4"/>
  <c r="U2821" i="4" a="1"/>
  <c r="U2821" i="4"/>
  <c r="F2822" i="4"/>
  <c r="G2822" i="4"/>
  <c r="H2822" i="4"/>
  <c r="L2822" i="4"/>
  <c r="N2822" i="4" a="1"/>
  <c r="N2822" i="4"/>
  <c r="M2822" i="4"/>
  <c r="R2822" i="4"/>
  <c r="S2822" i="4" a="1"/>
  <c r="S2822" i="4"/>
  <c r="T2822" i="4" a="1"/>
  <c r="T2822" i="4"/>
  <c r="U2822" i="4" a="1"/>
  <c r="U2822" i="4"/>
  <c r="F2823" i="4"/>
  <c r="G2823" i="4"/>
  <c r="H2823" i="4"/>
  <c r="L2823" i="4"/>
  <c r="N2823" i="4" a="1"/>
  <c r="N2823" i="4"/>
  <c r="M2823" i="4"/>
  <c r="R2823" i="4"/>
  <c r="S2823" i="4" a="1"/>
  <c r="S2823" i="4"/>
  <c r="T2823" i="4" a="1"/>
  <c r="T2823" i="4"/>
  <c r="U2823" i="4" a="1"/>
  <c r="U2823" i="4"/>
  <c r="F2824" i="4"/>
  <c r="G2824" i="4"/>
  <c r="H2824" i="4"/>
  <c r="L2824" i="4"/>
  <c r="N2824" i="4" a="1"/>
  <c r="N2824" i="4"/>
  <c r="M2824" i="4"/>
  <c r="R2824" i="4"/>
  <c r="S2824" i="4" a="1"/>
  <c r="S2824" i="4"/>
  <c r="T2824" i="4" a="1"/>
  <c r="T2824" i="4"/>
  <c r="U2824" i="4" a="1"/>
  <c r="U2824" i="4"/>
  <c r="F2825" i="4"/>
  <c r="G2825" i="4"/>
  <c r="H2825" i="4"/>
  <c r="L2825" i="4"/>
  <c r="N2825" i="4" a="1"/>
  <c r="N2825" i="4"/>
  <c r="P2825" i="4"/>
  <c r="Q2825" i="4"/>
  <c r="M2825" i="4"/>
  <c r="R2825" i="4"/>
  <c r="S2825" i="4" a="1"/>
  <c r="S2825" i="4"/>
  <c r="T2825" i="4" a="1"/>
  <c r="T2825" i="4"/>
  <c r="U2825" i="4" a="1"/>
  <c r="U2825" i="4"/>
  <c r="F2826" i="4"/>
  <c r="G2826" i="4"/>
  <c r="H2826" i="4"/>
  <c r="L2826" i="4"/>
  <c r="N2826" i="4" a="1"/>
  <c r="N2826" i="4"/>
  <c r="O2826" i="4"/>
  <c r="M2826" i="4"/>
  <c r="R2826" i="4"/>
  <c r="S2826" i="4" a="1"/>
  <c r="S2826" i="4"/>
  <c r="T2826" i="4" a="1"/>
  <c r="T2826" i="4"/>
  <c r="U2826" i="4" a="1"/>
  <c r="U2826" i="4"/>
  <c r="F2827" i="4"/>
  <c r="G2827" i="4"/>
  <c r="H2827" i="4"/>
  <c r="L2827" i="4"/>
  <c r="N2827" i="4" a="1"/>
  <c r="N2827" i="4"/>
  <c r="M2827" i="4"/>
  <c r="R2827" i="4"/>
  <c r="S2827" i="4" a="1"/>
  <c r="S2827" i="4"/>
  <c r="T2827" i="4" a="1"/>
  <c r="T2827" i="4"/>
  <c r="U2827" i="4" a="1"/>
  <c r="U2827" i="4"/>
  <c r="F2828" i="4"/>
  <c r="G2828" i="4"/>
  <c r="H2828" i="4"/>
  <c r="L2828" i="4"/>
  <c r="N2828" i="4" a="1"/>
  <c r="N2828" i="4"/>
  <c r="M2828" i="4"/>
  <c r="R2828" i="4"/>
  <c r="S2828" i="4" a="1"/>
  <c r="S2828" i="4"/>
  <c r="T2828" i="4" a="1"/>
  <c r="T2828" i="4"/>
  <c r="U2828" i="4" a="1"/>
  <c r="U2828" i="4"/>
  <c r="F2829" i="4"/>
  <c r="G2829" i="4"/>
  <c r="H2829" i="4"/>
  <c r="L2829" i="4"/>
  <c r="N2829" i="4" a="1"/>
  <c r="N2829" i="4"/>
  <c r="O2829" i="4"/>
  <c r="M2829" i="4"/>
  <c r="R2829" i="4"/>
  <c r="S2829" i="4" a="1"/>
  <c r="S2829" i="4"/>
  <c r="T2829" i="4" a="1"/>
  <c r="T2829" i="4"/>
  <c r="U2829" i="4" a="1"/>
  <c r="U2829" i="4"/>
  <c r="F2830" i="4"/>
  <c r="G2830" i="4"/>
  <c r="H2830" i="4"/>
  <c r="L2830" i="4"/>
  <c r="N2830" i="4" a="1"/>
  <c r="N2830" i="4"/>
  <c r="M2830" i="4"/>
  <c r="R2830" i="4"/>
  <c r="S2830" i="4" a="1"/>
  <c r="S2830" i="4"/>
  <c r="T2830" i="4" a="1"/>
  <c r="T2830" i="4"/>
  <c r="U2830" i="4" a="1"/>
  <c r="U2830" i="4"/>
  <c r="F2831" i="4"/>
  <c r="G2831" i="4"/>
  <c r="H2831" i="4"/>
  <c r="L2831" i="4"/>
  <c r="N2831" i="4" a="1"/>
  <c r="N2831" i="4"/>
  <c r="O2831" i="4"/>
  <c r="M2831" i="4"/>
  <c r="R2831" i="4"/>
  <c r="S2831" i="4" a="1"/>
  <c r="S2831" i="4"/>
  <c r="T2831" i="4" a="1"/>
  <c r="T2831" i="4"/>
  <c r="U2831" i="4" a="1"/>
  <c r="U2831" i="4"/>
  <c r="F2832" i="4"/>
  <c r="G2832" i="4"/>
  <c r="H2832" i="4"/>
  <c r="L2832" i="4"/>
  <c r="N2832" i="4" a="1"/>
  <c r="N2832" i="4"/>
  <c r="M2832" i="4"/>
  <c r="R2832" i="4"/>
  <c r="S2832" i="4" a="1"/>
  <c r="S2832" i="4"/>
  <c r="T2832" i="4" a="1"/>
  <c r="T2832" i="4"/>
  <c r="U2832" i="4" a="1"/>
  <c r="U2832" i="4"/>
  <c r="F2833" i="4"/>
  <c r="G2833" i="4"/>
  <c r="H2833" i="4"/>
  <c r="L2833" i="4"/>
  <c r="N2833" i="4" a="1"/>
  <c r="N2833" i="4"/>
  <c r="M2833" i="4"/>
  <c r="R2833" i="4"/>
  <c r="S2833" i="4" a="1"/>
  <c r="S2833" i="4"/>
  <c r="T2833" i="4" a="1"/>
  <c r="T2833" i="4"/>
  <c r="U2833" i="4" a="1"/>
  <c r="U2833" i="4"/>
  <c r="F2834" i="4"/>
  <c r="G2834" i="4"/>
  <c r="H2834" i="4"/>
  <c r="L2834" i="4"/>
  <c r="N2834" i="4" a="1"/>
  <c r="N2834" i="4"/>
  <c r="M2834" i="4"/>
  <c r="R2834" i="4"/>
  <c r="S2834" i="4" a="1"/>
  <c r="S2834" i="4"/>
  <c r="T2834" i="4" a="1"/>
  <c r="T2834" i="4"/>
  <c r="U2834" i="4" a="1"/>
  <c r="U2834" i="4"/>
  <c r="F2835" i="4"/>
  <c r="G2835" i="4"/>
  <c r="H2835" i="4"/>
  <c r="L2835" i="4"/>
  <c r="N2835" i="4" a="1"/>
  <c r="N2835" i="4"/>
  <c r="M2835" i="4"/>
  <c r="R2835" i="4"/>
  <c r="S2835" i="4" a="1"/>
  <c r="S2835" i="4"/>
  <c r="T2835" i="4" a="1"/>
  <c r="T2835" i="4"/>
  <c r="U2835" i="4" a="1"/>
  <c r="U2835" i="4"/>
  <c r="F2836" i="4"/>
  <c r="G2836" i="4"/>
  <c r="H2836" i="4"/>
  <c r="L2836" i="4"/>
  <c r="N2836" i="4" a="1"/>
  <c r="N2836" i="4"/>
  <c r="M2836" i="4"/>
  <c r="R2836" i="4"/>
  <c r="S2836" i="4" a="1"/>
  <c r="S2836" i="4"/>
  <c r="T2836" i="4" a="1"/>
  <c r="T2836" i="4"/>
  <c r="U2836" i="4" a="1"/>
  <c r="U2836" i="4"/>
  <c r="F2837" i="4"/>
  <c r="G2837" i="4"/>
  <c r="H2837" i="4"/>
  <c r="L2837" i="4"/>
  <c r="N2837" i="4" a="1"/>
  <c r="N2837" i="4"/>
  <c r="O2837" i="4"/>
  <c r="M2837" i="4"/>
  <c r="R2837" i="4"/>
  <c r="S2837" i="4" a="1"/>
  <c r="S2837" i="4"/>
  <c r="T2837" i="4" a="1"/>
  <c r="T2837" i="4"/>
  <c r="U2837" i="4" a="1"/>
  <c r="U2837" i="4"/>
  <c r="F2838" i="4"/>
  <c r="G2838" i="4"/>
  <c r="H2838" i="4"/>
  <c r="L2838" i="4"/>
  <c r="N2838" i="4" a="1"/>
  <c r="N2838" i="4"/>
  <c r="O2838" i="4"/>
  <c r="M2838" i="4"/>
  <c r="R2838" i="4"/>
  <c r="S2838" i="4" a="1"/>
  <c r="S2838" i="4"/>
  <c r="T2838" i="4" a="1"/>
  <c r="T2838" i="4"/>
  <c r="U2838" i="4" a="1"/>
  <c r="U2838" i="4"/>
  <c r="F2839" i="4"/>
  <c r="G2839" i="4"/>
  <c r="H2839" i="4"/>
  <c r="L2839" i="4"/>
  <c r="N2839" i="4" a="1"/>
  <c r="N2839" i="4"/>
  <c r="M2839" i="4"/>
  <c r="R2839" i="4"/>
  <c r="S2839" i="4" a="1"/>
  <c r="S2839" i="4"/>
  <c r="T2839" i="4" a="1"/>
  <c r="T2839" i="4"/>
  <c r="U2839" i="4" a="1"/>
  <c r="U2839" i="4"/>
  <c r="F2840" i="4"/>
  <c r="G2840" i="4"/>
  <c r="H2840" i="4"/>
  <c r="L2840" i="4"/>
  <c r="N2840" i="4" a="1"/>
  <c r="N2840" i="4"/>
  <c r="O2840" i="4"/>
  <c r="M2840" i="4"/>
  <c r="R2840" i="4"/>
  <c r="S2840" i="4" a="1"/>
  <c r="S2840" i="4"/>
  <c r="T2840" i="4" a="1"/>
  <c r="T2840" i="4"/>
  <c r="U2840" i="4" a="1"/>
  <c r="U2840" i="4"/>
  <c r="F2841" i="4"/>
  <c r="G2841" i="4"/>
  <c r="H2841" i="4"/>
  <c r="L2841" i="4"/>
  <c r="N2841" i="4" a="1"/>
  <c r="N2841" i="4"/>
  <c r="O2841" i="4"/>
  <c r="M2841" i="4"/>
  <c r="R2841" i="4"/>
  <c r="S2841" i="4" a="1"/>
  <c r="S2841" i="4"/>
  <c r="T2841" i="4" a="1"/>
  <c r="T2841" i="4"/>
  <c r="U2841" i="4" a="1"/>
  <c r="U2841" i="4"/>
  <c r="F2842" i="4"/>
  <c r="G2842" i="4"/>
  <c r="H2842" i="4"/>
  <c r="L2842" i="4"/>
  <c r="N2842" i="4" a="1"/>
  <c r="N2842" i="4"/>
  <c r="M2842" i="4"/>
  <c r="R2842" i="4"/>
  <c r="S2842" i="4" a="1"/>
  <c r="S2842" i="4"/>
  <c r="T2842" i="4" a="1"/>
  <c r="T2842" i="4"/>
  <c r="U2842" i="4" a="1"/>
  <c r="U2842" i="4"/>
  <c r="F2843" i="4"/>
  <c r="G2843" i="4"/>
  <c r="H2843" i="4"/>
  <c r="L2843" i="4"/>
  <c r="N2843" i="4" a="1"/>
  <c r="N2843" i="4"/>
  <c r="O2843" i="4"/>
  <c r="M2843" i="4"/>
  <c r="R2843" i="4"/>
  <c r="S2843" i="4" a="1"/>
  <c r="S2843" i="4"/>
  <c r="T2843" i="4" a="1"/>
  <c r="T2843" i="4"/>
  <c r="U2843" i="4" a="1"/>
  <c r="U2843" i="4"/>
  <c r="F2844" i="4"/>
  <c r="G2844" i="4"/>
  <c r="H2844" i="4"/>
  <c r="L2844" i="4"/>
  <c r="N2844" i="4" a="1"/>
  <c r="N2844" i="4"/>
  <c r="M2844" i="4"/>
  <c r="R2844" i="4"/>
  <c r="S2844" i="4" a="1"/>
  <c r="S2844" i="4"/>
  <c r="T2844" i="4" a="1"/>
  <c r="T2844" i="4"/>
  <c r="U2844" i="4" a="1"/>
  <c r="U2844" i="4"/>
  <c r="F2845" i="4"/>
  <c r="G2845" i="4"/>
  <c r="H2845" i="4"/>
  <c r="L2845" i="4"/>
  <c r="N2845" i="4" a="1"/>
  <c r="N2845" i="4"/>
  <c r="O2845" i="4"/>
  <c r="M2845" i="4"/>
  <c r="R2845" i="4"/>
  <c r="S2845" i="4" a="1"/>
  <c r="S2845" i="4"/>
  <c r="T2845" i="4" a="1"/>
  <c r="T2845" i="4"/>
  <c r="U2845" i="4" a="1"/>
  <c r="U2845" i="4"/>
  <c r="F2846" i="4"/>
  <c r="G2846" i="4"/>
  <c r="H2846" i="4"/>
  <c r="L2846" i="4"/>
  <c r="N2846" i="4" a="1"/>
  <c r="N2846" i="4"/>
  <c r="M2846" i="4"/>
  <c r="R2846" i="4"/>
  <c r="S2846" i="4" a="1"/>
  <c r="S2846" i="4"/>
  <c r="T2846" i="4" a="1"/>
  <c r="T2846" i="4"/>
  <c r="U2846" i="4" a="1"/>
  <c r="U2846" i="4"/>
  <c r="F2847" i="4"/>
  <c r="G2847" i="4"/>
  <c r="H2847" i="4"/>
  <c r="L2847" i="4"/>
  <c r="N2847" i="4" a="1"/>
  <c r="N2847" i="4"/>
  <c r="M2847" i="4"/>
  <c r="R2847" i="4"/>
  <c r="S2847" i="4" a="1"/>
  <c r="S2847" i="4"/>
  <c r="T2847" i="4" a="1"/>
  <c r="T2847" i="4"/>
  <c r="U2847" i="4" a="1"/>
  <c r="U2847" i="4"/>
  <c r="F2848" i="4"/>
  <c r="G2848" i="4"/>
  <c r="H2848" i="4"/>
  <c r="L2848" i="4"/>
  <c r="N2848" i="4" a="1"/>
  <c r="N2848" i="4"/>
  <c r="M2848" i="4"/>
  <c r="R2848" i="4"/>
  <c r="S2848" i="4" a="1"/>
  <c r="S2848" i="4"/>
  <c r="T2848" i="4" a="1"/>
  <c r="T2848" i="4"/>
  <c r="U2848" i="4" a="1"/>
  <c r="U2848" i="4"/>
  <c r="F2849" i="4"/>
  <c r="G2849" i="4"/>
  <c r="H2849" i="4"/>
  <c r="L2849" i="4"/>
  <c r="N2849" i="4" a="1"/>
  <c r="N2849" i="4"/>
  <c r="P2849" i="4"/>
  <c r="Q2849" i="4"/>
  <c r="M2849" i="4"/>
  <c r="R2849" i="4"/>
  <c r="S2849" i="4" a="1"/>
  <c r="S2849" i="4"/>
  <c r="T2849" i="4" a="1"/>
  <c r="T2849" i="4"/>
  <c r="U2849" i="4" a="1"/>
  <c r="U2849" i="4"/>
  <c r="F2850" i="4"/>
  <c r="G2850" i="4"/>
  <c r="H2850" i="4"/>
  <c r="L2850" i="4"/>
  <c r="N2850" i="4" a="1"/>
  <c r="N2850" i="4"/>
  <c r="O2850" i="4"/>
  <c r="M2850" i="4"/>
  <c r="R2850" i="4"/>
  <c r="S2850" i="4" a="1"/>
  <c r="S2850" i="4"/>
  <c r="T2850" i="4" a="1"/>
  <c r="T2850" i="4"/>
  <c r="U2850" i="4" a="1"/>
  <c r="U2850" i="4"/>
  <c r="F2851" i="4"/>
  <c r="G2851" i="4"/>
  <c r="H2851" i="4"/>
  <c r="L2851" i="4"/>
  <c r="N2851" i="4" a="1"/>
  <c r="N2851" i="4"/>
  <c r="M2851" i="4"/>
  <c r="R2851" i="4"/>
  <c r="S2851" i="4" a="1"/>
  <c r="S2851" i="4"/>
  <c r="T2851" i="4" a="1"/>
  <c r="T2851" i="4"/>
  <c r="U2851" i="4" a="1"/>
  <c r="U2851" i="4"/>
  <c r="F2852" i="4"/>
  <c r="G2852" i="4"/>
  <c r="H2852" i="4"/>
  <c r="L2852" i="4"/>
  <c r="N2852" i="4" a="1"/>
  <c r="N2852" i="4"/>
  <c r="M2852" i="4"/>
  <c r="R2852" i="4"/>
  <c r="S2852" i="4" a="1"/>
  <c r="S2852" i="4"/>
  <c r="T2852" i="4" a="1"/>
  <c r="T2852" i="4"/>
  <c r="U2852" i="4" a="1"/>
  <c r="U2852" i="4"/>
  <c r="F2853" i="4"/>
  <c r="G2853" i="4"/>
  <c r="H2853" i="4"/>
  <c r="L2853" i="4"/>
  <c r="N2853" i="4" a="1"/>
  <c r="N2853" i="4"/>
  <c r="O2853" i="4"/>
  <c r="M2853" i="4"/>
  <c r="R2853" i="4"/>
  <c r="S2853" i="4" a="1"/>
  <c r="S2853" i="4"/>
  <c r="T2853" i="4" a="1"/>
  <c r="T2853" i="4"/>
  <c r="U2853" i="4" a="1"/>
  <c r="U2853" i="4"/>
  <c r="F2854" i="4"/>
  <c r="G2854" i="4"/>
  <c r="H2854" i="4"/>
  <c r="L2854" i="4"/>
  <c r="N2854" i="4" a="1"/>
  <c r="N2854" i="4"/>
  <c r="M2854" i="4"/>
  <c r="R2854" i="4"/>
  <c r="S2854" i="4" a="1"/>
  <c r="S2854" i="4"/>
  <c r="T2854" i="4" a="1"/>
  <c r="T2854" i="4"/>
  <c r="U2854" i="4" a="1"/>
  <c r="U2854" i="4"/>
  <c r="F2855" i="4"/>
  <c r="G2855" i="4"/>
  <c r="H2855" i="4"/>
  <c r="L2855" i="4"/>
  <c r="N2855" i="4" a="1"/>
  <c r="N2855" i="4"/>
  <c r="O2855" i="4"/>
  <c r="M2855" i="4"/>
  <c r="R2855" i="4"/>
  <c r="S2855" i="4" a="1"/>
  <c r="S2855" i="4"/>
  <c r="T2855" i="4" a="1"/>
  <c r="T2855" i="4"/>
  <c r="U2855" i="4" a="1"/>
  <c r="U2855" i="4"/>
  <c r="F2856" i="4"/>
  <c r="G2856" i="4"/>
  <c r="H2856" i="4"/>
  <c r="L2856" i="4"/>
  <c r="N2856" i="4" a="1"/>
  <c r="N2856" i="4"/>
  <c r="M2856" i="4"/>
  <c r="R2856" i="4"/>
  <c r="S2856" i="4" a="1"/>
  <c r="S2856" i="4"/>
  <c r="T2856" i="4" a="1"/>
  <c r="T2856" i="4"/>
  <c r="U2856" i="4" a="1"/>
  <c r="U2856" i="4"/>
  <c r="F2857" i="4"/>
  <c r="G2857" i="4"/>
  <c r="H2857" i="4"/>
  <c r="L2857" i="4"/>
  <c r="N2857" i="4" a="1"/>
  <c r="N2857" i="4"/>
  <c r="M2857" i="4"/>
  <c r="R2857" i="4"/>
  <c r="S2857" i="4" a="1"/>
  <c r="S2857" i="4"/>
  <c r="T2857" i="4" a="1"/>
  <c r="T2857" i="4"/>
  <c r="U2857" i="4" a="1"/>
  <c r="U2857" i="4"/>
  <c r="F2858" i="4"/>
  <c r="G2858" i="4"/>
  <c r="H2858" i="4"/>
  <c r="L2858" i="4"/>
  <c r="N2858" i="4" a="1"/>
  <c r="N2858" i="4"/>
  <c r="M2858" i="4"/>
  <c r="R2858" i="4"/>
  <c r="S2858" i="4" a="1"/>
  <c r="S2858" i="4"/>
  <c r="T2858" i="4" a="1"/>
  <c r="T2858" i="4"/>
  <c r="U2858" i="4" a="1"/>
  <c r="U2858" i="4"/>
  <c r="F2859" i="4"/>
  <c r="G2859" i="4"/>
  <c r="H2859" i="4"/>
  <c r="L2859" i="4"/>
  <c r="N2859" i="4" a="1"/>
  <c r="N2859" i="4"/>
  <c r="M2859" i="4"/>
  <c r="R2859" i="4"/>
  <c r="S2859" i="4" a="1"/>
  <c r="S2859" i="4"/>
  <c r="T2859" i="4" a="1"/>
  <c r="T2859" i="4"/>
  <c r="U2859" i="4" a="1"/>
  <c r="U2859" i="4"/>
  <c r="F2860" i="4"/>
  <c r="G2860" i="4"/>
  <c r="H2860" i="4"/>
  <c r="L2860" i="4"/>
  <c r="N2860" i="4" a="1"/>
  <c r="N2860" i="4"/>
  <c r="M2860" i="4"/>
  <c r="R2860" i="4"/>
  <c r="S2860" i="4" a="1"/>
  <c r="S2860" i="4"/>
  <c r="T2860" i="4" a="1"/>
  <c r="T2860" i="4"/>
  <c r="U2860" i="4" a="1"/>
  <c r="U2860" i="4"/>
  <c r="F2861" i="4"/>
  <c r="G2861" i="4"/>
  <c r="H2861" i="4"/>
  <c r="L2861" i="4"/>
  <c r="N2861" i="4" a="1"/>
  <c r="N2861" i="4"/>
  <c r="P2861" i="4"/>
  <c r="Q2861" i="4"/>
  <c r="M2861" i="4"/>
  <c r="R2861" i="4"/>
  <c r="S2861" i="4" a="1"/>
  <c r="S2861" i="4"/>
  <c r="T2861" i="4" a="1"/>
  <c r="T2861" i="4"/>
  <c r="U2861" i="4" a="1"/>
  <c r="U2861" i="4"/>
  <c r="F2862" i="4"/>
  <c r="G2862" i="4"/>
  <c r="H2862" i="4"/>
  <c r="L2862" i="4"/>
  <c r="N2862" i="4" a="1"/>
  <c r="N2862" i="4"/>
  <c r="O2862" i="4"/>
  <c r="M2862" i="4"/>
  <c r="R2862" i="4"/>
  <c r="S2862" i="4" a="1"/>
  <c r="S2862" i="4"/>
  <c r="T2862" i="4" a="1"/>
  <c r="T2862" i="4"/>
  <c r="U2862" i="4" a="1"/>
  <c r="U2862" i="4"/>
  <c r="F2863" i="4"/>
  <c r="G2863" i="4"/>
  <c r="H2863" i="4"/>
  <c r="L2863" i="4"/>
  <c r="N2863" i="4" a="1"/>
  <c r="N2863" i="4"/>
  <c r="M2863" i="4"/>
  <c r="R2863" i="4"/>
  <c r="S2863" i="4" a="1"/>
  <c r="S2863" i="4"/>
  <c r="T2863" i="4" a="1"/>
  <c r="T2863" i="4"/>
  <c r="U2863" i="4" a="1"/>
  <c r="U2863" i="4"/>
  <c r="F2864" i="4"/>
  <c r="G2864" i="4"/>
  <c r="H2864" i="4"/>
  <c r="L2864" i="4"/>
  <c r="N2864" i="4" a="1"/>
  <c r="N2864" i="4"/>
  <c r="O2864" i="4"/>
  <c r="M2864" i="4"/>
  <c r="R2864" i="4"/>
  <c r="S2864" i="4" a="1"/>
  <c r="S2864" i="4"/>
  <c r="T2864" i="4" a="1"/>
  <c r="T2864" i="4"/>
  <c r="U2864" i="4" a="1"/>
  <c r="U2864" i="4"/>
  <c r="F2865" i="4"/>
  <c r="G2865" i="4"/>
  <c r="H2865" i="4"/>
  <c r="L2865" i="4"/>
  <c r="N2865" i="4" a="1"/>
  <c r="N2865" i="4"/>
  <c r="O2865" i="4"/>
  <c r="M2865" i="4"/>
  <c r="R2865" i="4"/>
  <c r="S2865" i="4" a="1"/>
  <c r="S2865" i="4"/>
  <c r="T2865" i="4" a="1"/>
  <c r="T2865" i="4"/>
  <c r="U2865" i="4" a="1"/>
  <c r="U2865" i="4"/>
  <c r="F2866" i="4"/>
  <c r="G2866" i="4"/>
  <c r="H2866" i="4"/>
  <c r="L2866" i="4"/>
  <c r="N2866" i="4" a="1"/>
  <c r="N2866" i="4"/>
  <c r="O2866" i="4"/>
  <c r="M2866" i="4"/>
  <c r="R2866" i="4"/>
  <c r="S2866" i="4" a="1"/>
  <c r="S2866" i="4"/>
  <c r="T2866" i="4" a="1"/>
  <c r="T2866" i="4"/>
  <c r="U2866" i="4" a="1"/>
  <c r="U2866" i="4"/>
  <c r="F2867" i="4"/>
  <c r="G2867" i="4"/>
  <c r="H2867" i="4"/>
  <c r="L2867" i="4"/>
  <c r="N2867" i="4" a="1"/>
  <c r="N2867" i="4"/>
  <c r="O2867" i="4"/>
  <c r="M2867" i="4"/>
  <c r="R2867" i="4"/>
  <c r="S2867" i="4" a="1"/>
  <c r="S2867" i="4"/>
  <c r="T2867" i="4" a="1"/>
  <c r="T2867" i="4"/>
  <c r="U2867" i="4" a="1"/>
  <c r="U2867" i="4"/>
  <c r="F2868" i="4"/>
  <c r="G2868" i="4"/>
  <c r="H2868" i="4"/>
  <c r="L2868" i="4"/>
  <c r="N2868" i="4" a="1"/>
  <c r="N2868" i="4"/>
  <c r="M2868" i="4"/>
  <c r="R2868" i="4"/>
  <c r="S2868" i="4" a="1"/>
  <c r="S2868" i="4"/>
  <c r="T2868" i="4" a="1"/>
  <c r="T2868" i="4"/>
  <c r="U2868" i="4" a="1"/>
  <c r="U2868" i="4"/>
  <c r="F2869" i="4"/>
  <c r="G2869" i="4"/>
  <c r="H2869" i="4"/>
  <c r="L2869" i="4"/>
  <c r="N2869" i="4" a="1"/>
  <c r="N2869" i="4"/>
  <c r="M2869" i="4"/>
  <c r="R2869" i="4"/>
  <c r="S2869" i="4" a="1"/>
  <c r="S2869" i="4"/>
  <c r="T2869" i="4" a="1"/>
  <c r="T2869" i="4"/>
  <c r="U2869" i="4" a="1"/>
  <c r="U2869" i="4"/>
  <c r="F2870" i="4"/>
  <c r="G2870" i="4"/>
  <c r="H2870" i="4"/>
  <c r="L2870" i="4"/>
  <c r="N2870" i="4" a="1"/>
  <c r="N2870" i="4"/>
  <c r="M2870" i="4"/>
  <c r="R2870" i="4"/>
  <c r="S2870" i="4" a="1"/>
  <c r="S2870" i="4"/>
  <c r="T2870" i="4" a="1"/>
  <c r="T2870" i="4"/>
  <c r="U2870" i="4" a="1"/>
  <c r="U2870" i="4"/>
  <c r="F2871" i="4"/>
  <c r="G2871" i="4"/>
  <c r="H2871" i="4"/>
  <c r="L2871" i="4"/>
  <c r="N2871" i="4" a="1"/>
  <c r="N2871" i="4"/>
  <c r="M2871" i="4"/>
  <c r="R2871" i="4"/>
  <c r="S2871" i="4" a="1"/>
  <c r="S2871" i="4"/>
  <c r="T2871" i="4" a="1"/>
  <c r="T2871" i="4"/>
  <c r="U2871" i="4" a="1"/>
  <c r="U2871" i="4"/>
  <c r="F2872" i="4"/>
  <c r="G2872" i="4"/>
  <c r="H2872" i="4"/>
  <c r="L2872" i="4"/>
  <c r="N2872" i="4" a="1"/>
  <c r="N2872" i="4"/>
  <c r="M2872" i="4"/>
  <c r="R2872" i="4"/>
  <c r="S2872" i="4" a="1"/>
  <c r="S2872" i="4"/>
  <c r="T2872" i="4" a="1"/>
  <c r="T2872" i="4"/>
  <c r="U2872" i="4" a="1"/>
  <c r="U2872" i="4"/>
  <c r="F2873" i="4"/>
  <c r="G2873" i="4"/>
  <c r="H2873" i="4"/>
  <c r="L2873" i="4"/>
  <c r="N2873" i="4" a="1"/>
  <c r="N2873" i="4"/>
  <c r="P2873" i="4"/>
  <c r="Q2873" i="4"/>
  <c r="M2873" i="4"/>
  <c r="R2873" i="4"/>
  <c r="S2873" i="4" a="1"/>
  <c r="S2873" i="4"/>
  <c r="T2873" i="4" a="1"/>
  <c r="T2873" i="4"/>
  <c r="U2873" i="4" a="1"/>
  <c r="U2873" i="4"/>
  <c r="F2874" i="4"/>
  <c r="G2874" i="4"/>
  <c r="H2874" i="4"/>
  <c r="L2874" i="4"/>
  <c r="N2874" i="4" a="1"/>
  <c r="N2874" i="4"/>
  <c r="O2874" i="4"/>
  <c r="M2874" i="4"/>
  <c r="R2874" i="4"/>
  <c r="S2874" i="4" a="1"/>
  <c r="S2874" i="4"/>
  <c r="T2874" i="4" a="1"/>
  <c r="T2874" i="4"/>
  <c r="U2874" i="4" a="1"/>
  <c r="U2874" i="4"/>
  <c r="F2875" i="4"/>
  <c r="G2875" i="4"/>
  <c r="H2875" i="4"/>
  <c r="L2875" i="4"/>
  <c r="N2875" i="4" a="1"/>
  <c r="N2875" i="4"/>
  <c r="M2875" i="4"/>
  <c r="R2875" i="4"/>
  <c r="S2875" i="4" a="1"/>
  <c r="S2875" i="4"/>
  <c r="T2875" i="4" a="1"/>
  <c r="T2875" i="4"/>
  <c r="U2875" i="4" a="1"/>
  <c r="U2875" i="4"/>
  <c r="F2876" i="4"/>
  <c r="G2876" i="4"/>
  <c r="H2876" i="4"/>
  <c r="L2876" i="4"/>
  <c r="N2876" i="4" a="1"/>
  <c r="N2876" i="4"/>
  <c r="M2876" i="4"/>
  <c r="R2876" i="4"/>
  <c r="S2876" i="4" a="1"/>
  <c r="S2876" i="4"/>
  <c r="T2876" i="4" a="1"/>
  <c r="T2876" i="4"/>
  <c r="U2876" i="4" a="1"/>
  <c r="U2876" i="4"/>
  <c r="F2877" i="4"/>
  <c r="G2877" i="4"/>
  <c r="H2877" i="4"/>
  <c r="L2877" i="4"/>
  <c r="N2877" i="4" a="1"/>
  <c r="N2877" i="4"/>
  <c r="O2877" i="4"/>
  <c r="M2877" i="4"/>
  <c r="R2877" i="4"/>
  <c r="S2877" i="4" a="1"/>
  <c r="S2877" i="4"/>
  <c r="T2877" i="4" a="1"/>
  <c r="T2877" i="4"/>
  <c r="U2877" i="4" a="1"/>
  <c r="U2877" i="4"/>
  <c r="F2878" i="4"/>
  <c r="G2878" i="4"/>
  <c r="H2878" i="4"/>
  <c r="L2878" i="4"/>
  <c r="N2878" i="4" a="1"/>
  <c r="N2878" i="4"/>
  <c r="O2878" i="4"/>
  <c r="M2878" i="4"/>
  <c r="R2878" i="4"/>
  <c r="S2878" i="4" a="1"/>
  <c r="S2878" i="4"/>
  <c r="T2878" i="4" a="1"/>
  <c r="T2878" i="4"/>
  <c r="U2878" i="4" a="1"/>
  <c r="U2878" i="4"/>
  <c r="F2879" i="4"/>
  <c r="G2879" i="4"/>
  <c r="H2879" i="4"/>
  <c r="L2879" i="4"/>
  <c r="N2879" i="4" a="1"/>
  <c r="N2879" i="4"/>
  <c r="O2879" i="4"/>
  <c r="M2879" i="4"/>
  <c r="R2879" i="4"/>
  <c r="S2879" i="4" a="1"/>
  <c r="S2879" i="4"/>
  <c r="T2879" i="4" a="1"/>
  <c r="T2879" i="4"/>
  <c r="U2879" i="4" a="1"/>
  <c r="U2879" i="4"/>
  <c r="F2880" i="4"/>
  <c r="G2880" i="4"/>
  <c r="H2880" i="4"/>
  <c r="L2880" i="4"/>
  <c r="N2880" i="4" a="1"/>
  <c r="N2880" i="4"/>
  <c r="M2880" i="4"/>
  <c r="R2880" i="4"/>
  <c r="S2880" i="4" a="1"/>
  <c r="S2880" i="4"/>
  <c r="T2880" i="4" a="1"/>
  <c r="T2880" i="4"/>
  <c r="U2880" i="4" a="1"/>
  <c r="U2880" i="4"/>
  <c r="F2881" i="4"/>
  <c r="G2881" i="4"/>
  <c r="H2881" i="4"/>
  <c r="L2881" i="4"/>
  <c r="N2881" i="4" a="1"/>
  <c r="N2881" i="4"/>
  <c r="O2881" i="4"/>
  <c r="M2881" i="4"/>
  <c r="R2881" i="4"/>
  <c r="S2881" i="4" a="1"/>
  <c r="S2881" i="4"/>
  <c r="T2881" i="4" a="1"/>
  <c r="T2881" i="4"/>
  <c r="U2881" i="4" a="1"/>
  <c r="U2881" i="4"/>
  <c r="F2882" i="4"/>
  <c r="G2882" i="4"/>
  <c r="H2882" i="4"/>
  <c r="L2882" i="4"/>
  <c r="N2882" i="4" a="1"/>
  <c r="N2882" i="4"/>
  <c r="M2882" i="4"/>
  <c r="R2882" i="4"/>
  <c r="S2882" i="4" a="1"/>
  <c r="S2882" i="4"/>
  <c r="T2882" i="4" a="1"/>
  <c r="T2882" i="4"/>
  <c r="U2882" i="4" a="1"/>
  <c r="U2882" i="4"/>
  <c r="F2883" i="4"/>
  <c r="G2883" i="4"/>
  <c r="H2883" i="4"/>
  <c r="L2883" i="4"/>
  <c r="N2883" i="4" a="1"/>
  <c r="N2883" i="4"/>
  <c r="P2883" i="4"/>
  <c r="Q2883" i="4"/>
  <c r="M2883" i="4"/>
  <c r="R2883" i="4"/>
  <c r="S2883" i="4" a="1"/>
  <c r="S2883" i="4"/>
  <c r="T2883" i="4" a="1"/>
  <c r="T2883" i="4"/>
  <c r="U2883" i="4" a="1"/>
  <c r="U2883" i="4"/>
  <c r="F2884" i="4"/>
  <c r="G2884" i="4"/>
  <c r="H2884" i="4"/>
  <c r="L2884" i="4"/>
  <c r="N2884" i="4" a="1"/>
  <c r="N2884" i="4"/>
  <c r="M2884" i="4"/>
  <c r="R2884" i="4"/>
  <c r="S2884" i="4" a="1"/>
  <c r="S2884" i="4"/>
  <c r="T2884" i="4" a="1"/>
  <c r="T2884" i="4"/>
  <c r="U2884" i="4" a="1"/>
  <c r="U2884" i="4"/>
  <c r="F2885" i="4"/>
  <c r="G2885" i="4"/>
  <c r="H2885" i="4"/>
  <c r="L2885" i="4"/>
  <c r="N2885" i="4" a="1"/>
  <c r="N2885" i="4"/>
  <c r="M2885" i="4"/>
  <c r="R2885" i="4"/>
  <c r="S2885" i="4" a="1"/>
  <c r="S2885" i="4"/>
  <c r="T2885" i="4" a="1"/>
  <c r="T2885" i="4"/>
  <c r="U2885" i="4" a="1"/>
  <c r="U2885" i="4"/>
  <c r="F2886" i="4"/>
  <c r="G2886" i="4"/>
  <c r="H2886" i="4"/>
  <c r="L2886" i="4"/>
  <c r="N2886" i="4" a="1"/>
  <c r="N2886" i="4"/>
  <c r="O2886" i="4"/>
  <c r="M2886" i="4"/>
  <c r="R2886" i="4"/>
  <c r="S2886" i="4" a="1"/>
  <c r="S2886" i="4"/>
  <c r="T2886" i="4" a="1"/>
  <c r="T2886" i="4"/>
  <c r="U2886" i="4" a="1"/>
  <c r="U2886" i="4"/>
  <c r="F2887" i="4"/>
  <c r="G2887" i="4"/>
  <c r="H2887" i="4"/>
  <c r="L2887" i="4"/>
  <c r="N2887" i="4" a="1"/>
  <c r="N2887" i="4"/>
  <c r="O2887" i="4"/>
  <c r="M2887" i="4"/>
  <c r="R2887" i="4"/>
  <c r="S2887" i="4" a="1"/>
  <c r="S2887" i="4"/>
  <c r="T2887" i="4" a="1"/>
  <c r="T2887" i="4"/>
  <c r="U2887" i="4" a="1"/>
  <c r="U2887" i="4"/>
  <c r="F2888" i="4"/>
  <c r="G2888" i="4"/>
  <c r="H2888" i="4"/>
  <c r="L2888" i="4"/>
  <c r="N2888" i="4" a="1"/>
  <c r="N2888" i="4"/>
  <c r="M2888" i="4"/>
  <c r="R2888" i="4"/>
  <c r="S2888" i="4" a="1"/>
  <c r="S2888" i="4"/>
  <c r="T2888" i="4" a="1"/>
  <c r="T2888" i="4"/>
  <c r="U2888" i="4" a="1"/>
  <c r="U2888" i="4"/>
  <c r="F2889" i="4"/>
  <c r="G2889" i="4"/>
  <c r="H2889" i="4"/>
  <c r="L2889" i="4"/>
  <c r="N2889" i="4" a="1"/>
  <c r="N2889" i="4"/>
  <c r="O2889" i="4"/>
  <c r="M2889" i="4"/>
  <c r="R2889" i="4"/>
  <c r="S2889" i="4" a="1"/>
  <c r="S2889" i="4"/>
  <c r="T2889" i="4" a="1"/>
  <c r="T2889" i="4"/>
  <c r="U2889" i="4" a="1"/>
  <c r="U2889" i="4"/>
  <c r="F2890" i="4"/>
  <c r="G2890" i="4"/>
  <c r="H2890" i="4"/>
  <c r="L2890" i="4"/>
  <c r="N2890" i="4" a="1"/>
  <c r="N2890" i="4"/>
  <c r="O2890" i="4"/>
  <c r="M2890" i="4"/>
  <c r="R2890" i="4"/>
  <c r="S2890" i="4" a="1"/>
  <c r="S2890" i="4"/>
  <c r="T2890" i="4" a="1"/>
  <c r="T2890" i="4"/>
  <c r="U2890" i="4" a="1"/>
  <c r="U2890" i="4"/>
  <c r="F2891" i="4"/>
  <c r="G2891" i="4"/>
  <c r="H2891" i="4"/>
  <c r="L2891" i="4"/>
  <c r="N2891" i="4" a="1"/>
  <c r="N2891" i="4"/>
  <c r="O2891" i="4"/>
  <c r="M2891" i="4"/>
  <c r="R2891" i="4"/>
  <c r="S2891" i="4" a="1"/>
  <c r="S2891" i="4"/>
  <c r="T2891" i="4" a="1"/>
  <c r="T2891" i="4"/>
  <c r="U2891" i="4" a="1"/>
  <c r="U2891" i="4"/>
  <c r="F2892" i="4"/>
  <c r="G2892" i="4"/>
  <c r="H2892" i="4"/>
  <c r="L2892" i="4"/>
  <c r="N2892" i="4" a="1"/>
  <c r="N2892" i="4"/>
  <c r="M2892" i="4"/>
  <c r="R2892" i="4"/>
  <c r="S2892" i="4" a="1"/>
  <c r="S2892" i="4"/>
  <c r="T2892" i="4" a="1"/>
  <c r="T2892" i="4"/>
  <c r="U2892" i="4" a="1"/>
  <c r="U2892" i="4"/>
  <c r="F2893" i="4"/>
  <c r="G2893" i="4"/>
  <c r="H2893" i="4"/>
  <c r="L2893" i="4"/>
  <c r="N2893" i="4" a="1"/>
  <c r="N2893" i="4"/>
  <c r="M2893" i="4"/>
  <c r="R2893" i="4"/>
  <c r="S2893" i="4" a="1"/>
  <c r="S2893" i="4"/>
  <c r="T2893" i="4" a="1"/>
  <c r="T2893" i="4"/>
  <c r="U2893" i="4" a="1"/>
  <c r="U2893" i="4"/>
  <c r="F2894" i="4"/>
  <c r="G2894" i="4"/>
  <c r="H2894" i="4"/>
  <c r="L2894" i="4"/>
  <c r="N2894" i="4" a="1"/>
  <c r="N2894" i="4"/>
  <c r="M2894" i="4"/>
  <c r="R2894" i="4"/>
  <c r="S2894" i="4" a="1"/>
  <c r="S2894" i="4"/>
  <c r="T2894" i="4" a="1"/>
  <c r="T2894" i="4"/>
  <c r="U2894" i="4" a="1"/>
  <c r="U2894" i="4"/>
  <c r="F2895" i="4"/>
  <c r="G2895" i="4"/>
  <c r="H2895" i="4"/>
  <c r="L2895" i="4"/>
  <c r="N2895" i="4" a="1"/>
  <c r="N2895" i="4"/>
  <c r="O2895" i="4"/>
  <c r="M2895" i="4"/>
  <c r="R2895" i="4"/>
  <c r="S2895" i="4" a="1"/>
  <c r="S2895" i="4"/>
  <c r="T2895" i="4" a="1"/>
  <c r="T2895" i="4"/>
  <c r="U2895" i="4" a="1"/>
  <c r="U2895" i="4"/>
  <c r="F2896" i="4"/>
  <c r="G2896" i="4"/>
  <c r="H2896" i="4"/>
  <c r="L2896" i="4"/>
  <c r="N2896" i="4" a="1"/>
  <c r="N2896" i="4"/>
  <c r="M2896" i="4"/>
  <c r="R2896" i="4"/>
  <c r="S2896" i="4" a="1"/>
  <c r="S2896" i="4"/>
  <c r="T2896" i="4" a="1"/>
  <c r="T2896" i="4"/>
  <c r="U2896" i="4" a="1"/>
  <c r="U2896" i="4"/>
  <c r="F2897" i="4"/>
  <c r="G2897" i="4"/>
  <c r="H2897" i="4"/>
  <c r="L2897" i="4"/>
  <c r="N2897" i="4" a="1"/>
  <c r="N2897" i="4"/>
  <c r="M2897" i="4"/>
  <c r="R2897" i="4"/>
  <c r="S2897" i="4" a="1"/>
  <c r="S2897" i="4"/>
  <c r="T2897" i="4" a="1"/>
  <c r="T2897" i="4"/>
  <c r="U2897" i="4" a="1"/>
  <c r="U2897" i="4"/>
  <c r="F2898" i="4"/>
  <c r="G2898" i="4"/>
  <c r="H2898" i="4"/>
  <c r="L2898" i="4"/>
  <c r="N2898" i="4" a="1"/>
  <c r="N2898" i="4"/>
  <c r="O2898" i="4"/>
  <c r="M2898" i="4"/>
  <c r="R2898" i="4"/>
  <c r="S2898" i="4" a="1"/>
  <c r="S2898" i="4"/>
  <c r="T2898" i="4" a="1"/>
  <c r="T2898" i="4"/>
  <c r="U2898" i="4" a="1"/>
  <c r="U2898" i="4"/>
  <c r="F2899" i="4"/>
  <c r="G2899" i="4"/>
  <c r="H2899" i="4"/>
  <c r="L2899" i="4"/>
  <c r="N2899" i="4" a="1"/>
  <c r="N2899" i="4"/>
  <c r="M2899" i="4"/>
  <c r="R2899" i="4"/>
  <c r="S2899" i="4" a="1"/>
  <c r="S2899" i="4"/>
  <c r="T2899" i="4" a="1"/>
  <c r="T2899" i="4"/>
  <c r="U2899" i="4" a="1"/>
  <c r="U2899" i="4"/>
  <c r="F2900" i="4"/>
  <c r="G2900" i="4"/>
  <c r="H2900" i="4"/>
  <c r="L2900" i="4"/>
  <c r="N2900" i="4" a="1"/>
  <c r="N2900" i="4"/>
  <c r="M2900" i="4"/>
  <c r="R2900" i="4"/>
  <c r="S2900" i="4" a="1"/>
  <c r="S2900" i="4"/>
  <c r="T2900" i="4" a="1"/>
  <c r="T2900" i="4"/>
  <c r="U2900" i="4" a="1"/>
  <c r="U2900" i="4"/>
  <c r="F2901" i="4"/>
  <c r="G2901" i="4"/>
  <c r="H2901" i="4"/>
  <c r="L2901" i="4"/>
  <c r="N2901" i="4" a="1"/>
  <c r="N2901" i="4"/>
  <c r="O2901" i="4"/>
  <c r="M2901" i="4"/>
  <c r="R2901" i="4"/>
  <c r="S2901" i="4" a="1"/>
  <c r="S2901" i="4"/>
  <c r="T2901" i="4" a="1"/>
  <c r="T2901" i="4"/>
  <c r="U2901" i="4" a="1"/>
  <c r="U2901" i="4"/>
  <c r="F2902" i="4"/>
  <c r="G2902" i="4"/>
  <c r="H2902" i="4"/>
  <c r="L2902" i="4"/>
  <c r="N2902" i="4" a="1"/>
  <c r="N2902" i="4"/>
  <c r="M2902" i="4"/>
  <c r="R2902" i="4"/>
  <c r="S2902" i="4" a="1"/>
  <c r="S2902" i="4"/>
  <c r="T2902" i="4" a="1"/>
  <c r="T2902" i="4"/>
  <c r="U2902" i="4" a="1"/>
  <c r="U2902" i="4"/>
  <c r="F2903" i="4"/>
  <c r="G2903" i="4"/>
  <c r="H2903" i="4"/>
  <c r="L2903" i="4"/>
  <c r="N2903" i="4" a="1"/>
  <c r="N2903" i="4"/>
  <c r="O2903" i="4"/>
  <c r="M2903" i="4"/>
  <c r="R2903" i="4"/>
  <c r="S2903" i="4" a="1"/>
  <c r="S2903" i="4"/>
  <c r="T2903" i="4" a="1"/>
  <c r="T2903" i="4"/>
  <c r="U2903" i="4" a="1"/>
  <c r="U2903" i="4"/>
  <c r="F2904" i="4"/>
  <c r="G2904" i="4"/>
  <c r="H2904" i="4"/>
  <c r="L2904" i="4"/>
  <c r="N2904" i="4" a="1"/>
  <c r="N2904" i="4"/>
  <c r="M2904" i="4"/>
  <c r="R2904" i="4"/>
  <c r="S2904" i="4" a="1"/>
  <c r="S2904" i="4"/>
  <c r="T2904" i="4" a="1"/>
  <c r="T2904" i="4"/>
  <c r="U2904" i="4" a="1"/>
  <c r="U2904" i="4"/>
  <c r="F2905" i="4"/>
  <c r="G2905" i="4"/>
  <c r="H2905" i="4"/>
  <c r="L2905" i="4"/>
  <c r="N2905" i="4" a="1"/>
  <c r="N2905" i="4"/>
  <c r="M2905" i="4"/>
  <c r="R2905" i="4"/>
  <c r="S2905" i="4" a="1"/>
  <c r="S2905" i="4"/>
  <c r="T2905" i="4" a="1"/>
  <c r="T2905" i="4"/>
  <c r="U2905" i="4" a="1"/>
  <c r="U2905" i="4"/>
  <c r="F2906" i="4"/>
  <c r="G2906" i="4"/>
  <c r="H2906" i="4"/>
  <c r="L2906" i="4"/>
  <c r="N2906" i="4" a="1"/>
  <c r="N2906" i="4"/>
  <c r="M2906" i="4"/>
  <c r="R2906" i="4"/>
  <c r="S2906" i="4" a="1"/>
  <c r="S2906" i="4"/>
  <c r="T2906" i="4" a="1"/>
  <c r="T2906" i="4"/>
  <c r="U2906" i="4" a="1"/>
  <c r="U2906" i="4"/>
  <c r="F2907" i="4"/>
  <c r="G2907" i="4"/>
  <c r="H2907" i="4"/>
  <c r="L2907" i="4"/>
  <c r="N2907" i="4" a="1"/>
  <c r="N2907" i="4"/>
  <c r="P2907" i="4"/>
  <c r="Q2907" i="4"/>
  <c r="M2907" i="4"/>
  <c r="R2907" i="4"/>
  <c r="S2907" i="4" a="1"/>
  <c r="S2907" i="4"/>
  <c r="T2907" i="4" a="1"/>
  <c r="T2907" i="4"/>
  <c r="U2907" i="4" a="1"/>
  <c r="U2907" i="4"/>
  <c r="F2908" i="4"/>
  <c r="G2908" i="4"/>
  <c r="H2908" i="4"/>
  <c r="L2908" i="4"/>
  <c r="N2908" i="4" a="1"/>
  <c r="N2908" i="4"/>
  <c r="M2908" i="4"/>
  <c r="R2908" i="4"/>
  <c r="S2908" i="4" a="1"/>
  <c r="S2908" i="4"/>
  <c r="T2908" i="4" a="1"/>
  <c r="T2908" i="4"/>
  <c r="U2908" i="4" a="1"/>
  <c r="U2908" i="4"/>
  <c r="F2909" i="4"/>
  <c r="G2909" i="4"/>
  <c r="H2909" i="4"/>
  <c r="L2909" i="4"/>
  <c r="N2909" i="4" a="1"/>
  <c r="N2909" i="4"/>
  <c r="O2909" i="4"/>
  <c r="M2909" i="4"/>
  <c r="R2909" i="4"/>
  <c r="S2909" i="4" a="1"/>
  <c r="S2909" i="4"/>
  <c r="T2909" i="4" a="1"/>
  <c r="T2909" i="4"/>
  <c r="U2909" i="4" a="1"/>
  <c r="U2909" i="4"/>
  <c r="F2910" i="4"/>
  <c r="G2910" i="4"/>
  <c r="H2910" i="4"/>
  <c r="L2910" i="4"/>
  <c r="N2910" i="4" a="1"/>
  <c r="N2910" i="4"/>
  <c r="O2910" i="4"/>
  <c r="M2910" i="4"/>
  <c r="R2910" i="4"/>
  <c r="S2910" i="4" a="1"/>
  <c r="S2910" i="4"/>
  <c r="T2910" i="4" a="1"/>
  <c r="T2910" i="4"/>
  <c r="U2910" i="4" a="1"/>
  <c r="U2910" i="4"/>
  <c r="F2911" i="4"/>
  <c r="G2911" i="4"/>
  <c r="H2911" i="4"/>
  <c r="L2911" i="4"/>
  <c r="N2911" i="4" a="1"/>
  <c r="N2911" i="4"/>
  <c r="M2911" i="4"/>
  <c r="R2911" i="4"/>
  <c r="S2911" i="4" a="1"/>
  <c r="S2911" i="4"/>
  <c r="T2911" i="4" a="1"/>
  <c r="T2911" i="4"/>
  <c r="U2911" i="4" a="1"/>
  <c r="U2911" i="4"/>
  <c r="F2912" i="4"/>
  <c r="G2912" i="4"/>
  <c r="H2912" i="4"/>
  <c r="L2912" i="4"/>
  <c r="N2912" i="4" a="1"/>
  <c r="N2912" i="4"/>
  <c r="M2912" i="4"/>
  <c r="R2912" i="4"/>
  <c r="S2912" i="4" a="1"/>
  <c r="S2912" i="4"/>
  <c r="T2912" i="4" a="1"/>
  <c r="T2912" i="4"/>
  <c r="U2912" i="4" a="1"/>
  <c r="U2912" i="4"/>
  <c r="F2913" i="4"/>
  <c r="G2913" i="4"/>
  <c r="H2913" i="4"/>
  <c r="L2913" i="4"/>
  <c r="N2913" i="4" a="1"/>
  <c r="N2913" i="4"/>
  <c r="O2913" i="4"/>
  <c r="M2913" i="4"/>
  <c r="R2913" i="4"/>
  <c r="S2913" i="4" a="1"/>
  <c r="S2913" i="4"/>
  <c r="T2913" i="4" a="1"/>
  <c r="T2913" i="4"/>
  <c r="U2913" i="4" a="1"/>
  <c r="U2913" i="4"/>
  <c r="F2914" i="4"/>
  <c r="G2914" i="4"/>
  <c r="H2914" i="4"/>
  <c r="L2914" i="4"/>
  <c r="N2914" i="4" a="1"/>
  <c r="N2914" i="4"/>
  <c r="M2914" i="4"/>
  <c r="R2914" i="4"/>
  <c r="S2914" i="4" a="1"/>
  <c r="S2914" i="4"/>
  <c r="T2914" i="4" a="1"/>
  <c r="T2914" i="4"/>
  <c r="U2914" i="4" a="1"/>
  <c r="U2914" i="4"/>
  <c r="F2915" i="4"/>
  <c r="G2915" i="4"/>
  <c r="H2915" i="4"/>
  <c r="L2915" i="4"/>
  <c r="N2915" i="4" a="1"/>
  <c r="N2915" i="4"/>
  <c r="O2915" i="4"/>
  <c r="M2915" i="4"/>
  <c r="R2915" i="4"/>
  <c r="S2915" i="4" a="1"/>
  <c r="S2915" i="4"/>
  <c r="T2915" i="4" a="1"/>
  <c r="T2915" i="4"/>
  <c r="U2915" i="4" a="1"/>
  <c r="U2915" i="4"/>
  <c r="F2916" i="4"/>
  <c r="G2916" i="4"/>
  <c r="H2916" i="4"/>
  <c r="L2916" i="4"/>
  <c r="N2916" i="4" a="1"/>
  <c r="N2916" i="4"/>
  <c r="M2916" i="4"/>
  <c r="R2916" i="4"/>
  <c r="S2916" i="4" a="1"/>
  <c r="S2916" i="4"/>
  <c r="T2916" i="4" a="1"/>
  <c r="T2916" i="4"/>
  <c r="U2916" i="4" a="1"/>
  <c r="U2916" i="4"/>
  <c r="F2917" i="4"/>
  <c r="G2917" i="4"/>
  <c r="H2917" i="4"/>
  <c r="L2917" i="4"/>
  <c r="N2917" i="4" a="1"/>
  <c r="N2917" i="4"/>
  <c r="M2917" i="4"/>
  <c r="R2917" i="4"/>
  <c r="S2917" i="4" a="1"/>
  <c r="S2917" i="4"/>
  <c r="T2917" i="4" a="1"/>
  <c r="T2917" i="4"/>
  <c r="U2917" i="4" a="1"/>
  <c r="U2917" i="4"/>
  <c r="F2918" i="4"/>
  <c r="G2918" i="4"/>
  <c r="H2918" i="4"/>
  <c r="L2918" i="4"/>
  <c r="N2918" i="4" a="1"/>
  <c r="N2918" i="4"/>
  <c r="M2918" i="4"/>
  <c r="R2918" i="4"/>
  <c r="S2918" i="4" a="1"/>
  <c r="S2918" i="4"/>
  <c r="T2918" i="4" a="1"/>
  <c r="T2918" i="4"/>
  <c r="U2918" i="4" a="1"/>
  <c r="U2918" i="4"/>
  <c r="F2919" i="4"/>
  <c r="G2919" i="4"/>
  <c r="H2919" i="4"/>
  <c r="L2919" i="4"/>
  <c r="N2919" i="4" a="1"/>
  <c r="N2919" i="4"/>
  <c r="M2919" i="4"/>
  <c r="R2919" i="4"/>
  <c r="S2919" i="4" a="1"/>
  <c r="S2919" i="4"/>
  <c r="T2919" i="4" a="1"/>
  <c r="T2919" i="4"/>
  <c r="U2919" i="4" a="1"/>
  <c r="U2919" i="4"/>
  <c r="F2920" i="4"/>
  <c r="G2920" i="4"/>
  <c r="H2920" i="4"/>
  <c r="L2920" i="4"/>
  <c r="N2920" i="4" a="1"/>
  <c r="N2920" i="4"/>
  <c r="M2920" i="4"/>
  <c r="R2920" i="4"/>
  <c r="S2920" i="4" a="1"/>
  <c r="S2920" i="4"/>
  <c r="T2920" i="4" a="1"/>
  <c r="T2920" i="4"/>
  <c r="U2920" i="4" a="1"/>
  <c r="U2920" i="4"/>
  <c r="F2921" i="4"/>
  <c r="G2921" i="4"/>
  <c r="H2921" i="4"/>
  <c r="L2921" i="4"/>
  <c r="N2921" i="4" a="1"/>
  <c r="N2921" i="4"/>
  <c r="M2921" i="4"/>
  <c r="R2921" i="4"/>
  <c r="S2921" i="4" a="1"/>
  <c r="S2921" i="4"/>
  <c r="T2921" i="4" a="1"/>
  <c r="T2921" i="4"/>
  <c r="U2921" i="4" a="1"/>
  <c r="U2921" i="4"/>
  <c r="F2922" i="4"/>
  <c r="G2922" i="4"/>
  <c r="H2922" i="4"/>
  <c r="L2922" i="4"/>
  <c r="N2922" i="4" a="1"/>
  <c r="N2922" i="4"/>
  <c r="O2922" i="4"/>
  <c r="M2922" i="4"/>
  <c r="R2922" i="4"/>
  <c r="S2922" i="4" a="1"/>
  <c r="S2922" i="4"/>
  <c r="T2922" i="4" a="1"/>
  <c r="T2922" i="4"/>
  <c r="U2922" i="4" a="1"/>
  <c r="U2922" i="4"/>
  <c r="F2923" i="4"/>
  <c r="G2923" i="4"/>
  <c r="H2923" i="4"/>
  <c r="L2923" i="4"/>
  <c r="N2923" i="4" a="1"/>
  <c r="N2923" i="4"/>
  <c r="O2923" i="4"/>
  <c r="M2923" i="4"/>
  <c r="R2923" i="4"/>
  <c r="S2923" i="4" a="1"/>
  <c r="S2923" i="4"/>
  <c r="T2923" i="4" a="1"/>
  <c r="T2923" i="4"/>
  <c r="U2923" i="4" a="1"/>
  <c r="U2923" i="4"/>
  <c r="F2924" i="4"/>
  <c r="G2924" i="4"/>
  <c r="H2924" i="4"/>
  <c r="L2924" i="4"/>
  <c r="N2924" i="4" a="1"/>
  <c r="N2924" i="4"/>
  <c r="M2924" i="4"/>
  <c r="R2924" i="4"/>
  <c r="S2924" i="4" a="1"/>
  <c r="S2924" i="4"/>
  <c r="T2924" i="4" a="1"/>
  <c r="T2924" i="4"/>
  <c r="U2924" i="4" a="1"/>
  <c r="U2924" i="4"/>
  <c r="F2925" i="4"/>
  <c r="G2925" i="4"/>
  <c r="H2925" i="4"/>
  <c r="L2925" i="4"/>
  <c r="N2925" i="4" a="1"/>
  <c r="N2925" i="4"/>
  <c r="O2925" i="4"/>
  <c r="M2925" i="4"/>
  <c r="R2925" i="4"/>
  <c r="S2925" i="4" a="1"/>
  <c r="S2925" i="4"/>
  <c r="T2925" i="4" a="1"/>
  <c r="T2925" i="4"/>
  <c r="U2925" i="4" a="1"/>
  <c r="U2925" i="4"/>
  <c r="F2926" i="4"/>
  <c r="G2926" i="4"/>
  <c r="H2926" i="4"/>
  <c r="L2926" i="4"/>
  <c r="N2926" i="4" a="1"/>
  <c r="N2926" i="4"/>
  <c r="M2926" i="4"/>
  <c r="R2926" i="4"/>
  <c r="S2926" i="4" a="1"/>
  <c r="S2926" i="4"/>
  <c r="T2926" i="4" a="1"/>
  <c r="T2926" i="4"/>
  <c r="U2926" i="4" a="1"/>
  <c r="U2926" i="4"/>
  <c r="F2927" i="4"/>
  <c r="G2927" i="4"/>
  <c r="H2927" i="4"/>
  <c r="L2927" i="4"/>
  <c r="N2927" i="4" a="1"/>
  <c r="N2927" i="4"/>
  <c r="O2927" i="4"/>
  <c r="M2927" i="4"/>
  <c r="R2927" i="4"/>
  <c r="S2927" i="4" a="1"/>
  <c r="S2927" i="4"/>
  <c r="T2927" i="4" a="1"/>
  <c r="T2927" i="4"/>
  <c r="U2927" i="4" a="1"/>
  <c r="U2927" i="4"/>
  <c r="F2928" i="4"/>
  <c r="G2928" i="4"/>
  <c r="H2928" i="4"/>
  <c r="L2928" i="4"/>
  <c r="N2928" i="4" a="1"/>
  <c r="N2928" i="4"/>
  <c r="M2928" i="4"/>
  <c r="R2928" i="4"/>
  <c r="S2928" i="4" a="1"/>
  <c r="S2928" i="4"/>
  <c r="T2928" i="4" a="1"/>
  <c r="T2928" i="4"/>
  <c r="U2928" i="4" a="1"/>
  <c r="U2928" i="4"/>
  <c r="F2929" i="4"/>
  <c r="G2929" i="4"/>
  <c r="H2929" i="4"/>
  <c r="L2929" i="4"/>
  <c r="N2929" i="4" a="1"/>
  <c r="N2929" i="4"/>
  <c r="M2929" i="4"/>
  <c r="R2929" i="4"/>
  <c r="S2929" i="4" a="1"/>
  <c r="S2929" i="4"/>
  <c r="T2929" i="4" a="1"/>
  <c r="T2929" i="4"/>
  <c r="U2929" i="4" a="1"/>
  <c r="U2929" i="4"/>
  <c r="F2930" i="4"/>
  <c r="G2930" i="4"/>
  <c r="H2930" i="4"/>
  <c r="L2930" i="4"/>
  <c r="N2930" i="4" a="1"/>
  <c r="N2930" i="4"/>
  <c r="M2930" i="4"/>
  <c r="R2930" i="4"/>
  <c r="S2930" i="4" a="1"/>
  <c r="S2930" i="4"/>
  <c r="T2930" i="4" a="1"/>
  <c r="T2930" i="4"/>
  <c r="U2930" i="4" a="1"/>
  <c r="U2930" i="4"/>
  <c r="F2931" i="4"/>
  <c r="G2931" i="4"/>
  <c r="H2931" i="4"/>
  <c r="L2931" i="4"/>
  <c r="N2931" i="4" a="1"/>
  <c r="N2931" i="4"/>
  <c r="M2931" i="4"/>
  <c r="R2931" i="4"/>
  <c r="S2931" i="4" a="1"/>
  <c r="S2931" i="4"/>
  <c r="T2931" i="4" a="1"/>
  <c r="T2931" i="4"/>
  <c r="U2931" i="4" a="1"/>
  <c r="U2931" i="4"/>
  <c r="F2932" i="4"/>
  <c r="G2932" i="4"/>
  <c r="H2932" i="4"/>
  <c r="L2932" i="4"/>
  <c r="N2932" i="4" a="1"/>
  <c r="N2932" i="4"/>
  <c r="M2932" i="4"/>
  <c r="R2932" i="4"/>
  <c r="S2932" i="4" a="1"/>
  <c r="S2932" i="4"/>
  <c r="T2932" i="4" a="1"/>
  <c r="T2932" i="4"/>
  <c r="U2932" i="4" a="1"/>
  <c r="U2932" i="4"/>
  <c r="F2933" i="4"/>
  <c r="G2933" i="4"/>
  <c r="H2933" i="4"/>
  <c r="L2933" i="4"/>
  <c r="N2933" i="4" a="1"/>
  <c r="N2933" i="4"/>
  <c r="M2933" i="4"/>
  <c r="R2933" i="4"/>
  <c r="S2933" i="4" a="1"/>
  <c r="S2933" i="4"/>
  <c r="T2933" i="4" a="1"/>
  <c r="T2933" i="4"/>
  <c r="U2933" i="4" a="1"/>
  <c r="U2933" i="4"/>
  <c r="F2934" i="4"/>
  <c r="G2934" i="4"/>
  <c r="H2934" i="4"/>
  <c r="L2934" i="4"/>
  <c r="N2934" i="4" a="1"/>
  <c r="N2934" i="4"/>
  <c r="O2934" i="4"/>
  <c r="M2934" i="4"/>
  <c r="R2934" i="4"/>
  <c r="S2934" i="4" a="1"/>
  <c r="S2934" i="4"/>
  <c r="T2934" i="4" a="1"/>
  <c r="T2934" i="4"/>
  <c r="U2934" i="4" a="1"/>
  <c r="U2934" i="4"/>
  <c r="F2935" i="4"/>
  <c r="G2935" i="4"/>
  <c r="H2935" i="4"/>
  <c r="L2935" i="4"/>
  <c r="N2935" i="4" a="1"/>
  <c r="N2935" i="4"/>
  <c r="M2935" i="4"/>
  <c r="R2935" i="4"/>
  <c r="S2935" i="4" a="1"/>
  <c r="S2935" i="4"/>
  <c r="T2935" i="4" a="1"/>
  <c r="T2935" i="4"/>
  <c r="U2935" i="4" a="1"/>
  <c r="U2935" i="4"/>
  <c r="F2936" i="4"/>
  <c r="G2936" i="4"/>
  <c r="H2936" i="4"/>
  <c r="L2936" i="4"/>
  <c r="N2936" i="4" a="1"/>
  <c r="N2936" i="4"/>
  <c r="M2936" i="4"/>
  <c r="R2936" i="4"/>
  <c r="S2936" i="4" a="1"/>
  <c r="S2936" i="4"/>
  <c r="T2936" i="4" a="1"/>
  <c r="T2936" i="4"/>
  <c r="U2936" i="4" a="1"/>
  <c r="U2936" i="4"/>
  <c r="F2937" i="4"/>
  <c r="G2937" i="4"/>
  <c r="H2937" i="4"/>
  <c r="L2937" i="4"/>
  <c r="N2937" i="4" a="1"/>
  <c r="N2937" i="4"/>
  <c r="O2937" i="4"/>
  <c r="M2937" i="4"/>
  <c r="R2937" i="4"/>
  <c r="S2937" i="4" a="1"/>
  <c r="S2937" i="4"/>
  <c r="T2937" i="4" a="1"/>
  <c r="T2937" i="4"/>
  <c r="U2937" i="4" a="1"/>
  <c r="U2937" i="4"/>
  <c r="F2938" i="4"/>
  <c r="G2938" i="4"/>
  <c r="H2938" i="4"/>
  <c r="L2938" i="4"/>
  <c r="N2938" i="4" a="1"/>
  <c r="N2938" i="4"/>
  <c r="M2938" i="4"/>
  <c r="R2938" i="4"/>
  <c r="S2938" i="4" a="1"/>
  <c r="S2938" i="4"/>
  <c r="T2938" i="4" a="1"/>
  <c r="T2938" i="4"/>
  <c r="U2938" i="4" a="1"/>
  <c r="U2938" i="4"/>
  <c r="F2939" i="4"/>
  <c r="G2939" i="4"/>
  <c r="H2939" i="4"/>
  <c r="L2939" i="4"/>
  <c r="N2939" i="4" a="1"/>
  <c r="N2939" i="4"/>
  <c r="O2939" i="4"/>
  <c r="M2939" i="4"/>
  <c r="R2939" i="4"/>
  <c r="S2939" i="4" a="1"/>
  <c r="S2939" i="4"/>
  <c r="T2939" i="4" a="1"/>
  <c r="T2939" i="4"/>
  <c r="U2939" i="4" a="1"/>
  <c r="U2939" i="4"/>
  <c r="F2940" i="4"/>
  <c r="G2940" i="4"/>
  <c r="H2940" i="4"/>
  <c r="L2940" i="4"/>
  <c r="N2940" i="4" a="1"/>
  <c r="N2940" i="4"/>
  <c r="M2940" i="4"/>
  <c r="R2940" i="4"/>
  <c r="S2940" i="4" a="1"/>
  <c r="S2940" i="4"/>
  <c r="T2940" i="4" a="1"/>
  <c r="T2940" i="4"/>
  <c r="U2940" i="4" a="1"/>
  <c r="U2940" i="4"/>
  <c r="F2941" i="4"/>
  <c r="G2941" i="4"/>
  <c r="H2941" i="4"/>
  <c r="L2941" i="4"/>
  <c r="N2941" i="4" a="1"/>
  <c r="N2941" i="4"/>
  <c r="O2941" i="4"/>
  <c r="M2941" i="4"/>
  <c r="R2941" i="4"/>
  <c r="S2941" i="4" a="1"/>
  <c r="S2941" i="4"/>
  <c r="T2941" i="4" a="1"/>
  <c r="T2941" i="4"/>
  <c r="U2941" i="4" a="1"/>
  <c r="U2941" i="4"/>
  <c r="F2942" i="4"/>
  <c r="G2942" i="4"/>
  <c r="H2942" i="4"/>
  <c r="L2942" i="4"/>
  <c r="N2942" i="4" a="1"/>
  <c r="N2942" i="4"/>
  <c r="M2942" i="4"/>
  <c r="R2942" i="4"/>
  <c r="S2942" i="4" a="1"/>
  <c r="S2942" i="4"/>
  <c r="T2942" i="4" a="1"/>
  <c r="T2942" i="4"/>
  <c r="U2942" i="4" a="1"/>
  <c r="U2942" i="4"/>
  <c r="F2943" i="4"/>
  <c r="G2943" i="4"/>
  <c r="H2943" i="4"/>
  <c r="L2943" i="4"/>
  <c r="N2943" i="4" a="1"/>
  <c r="N2943" i="4"/>
  <c r="M2943" i="4"/>
  <c r="R2943" i="4"/>
  <c r="S2943" i="4" a="1"/>
  <c r="S2943" i="4"/>
  <c r="T2943" i="4" a="1"/>
  <c r="T2943" i="4"/>
  <c r="U2943" i="4" a="1"/>
  <c r="U2943" i="4"/>
  <c r="F2944" i="4"/>
  <c r="G2944" i="4"/>
  <c r="H2944" i="4"/>
  <c r="L2944" i="4"/>
  <c r="N2944" i="4" a="1"/>
  <c r="N2944" i="4"/>
  <c r="M2944" i="4"/>
  <c r="R2944" i="4"/>
  <c r="S2944" i="4" a="1"/>
  <c r="S2944" i="4"/>
  <c r="T2944" i="4" a="1"/>
  <c r="T2944" i="4"/>
  <c r="U2944" i="4" a="1"/>
  <c r="U2944" i="4"/>
  <c r="F2945" i="4"/>
  <c r="G2945" i="4"/>
  <c r="H2945" i="4"/>
  <c r="L2945" i="4"/>
  <c r="N2945" i="4" a="1"/>
  <c r="N2945" i="4"/>
  <c r="M2945" i="4"/>
  <c r="R2945" i="4"/>
  <c r="S2945" i="4" a="1"/>
  <c r="S2945" i="4"/>
  <c r="T2945" i="4" a="1"/>
  <c r="T2945" i="4"/>
  <c r="U2945" i="4" a="1"/>
  <c r="U2945" i="4"/>
  <c r="F2946" i="4"/>
  <c r="G2946" i="4"/>
  <c r="H2946" i="4"/>
  <c r="L2946" i="4"/>
  <c r="N2946" i="4" a="1"/>
  <c r="N2946" i="4"/>
  <c r="O2946" i="4"/>
  <c r="M2946" i="4"/>
  <c r="R2946" i="4"/>
  <c r="S2946" i="4" a="1"/>
  <c r="S2946" i="4"/>
  <c r="T2946" i="4" a="1"/>
  <c r="T2946" i="4"/>
  <c r="U2946" i="4" a="1"/>
  <c r="U2946" i="4"/>
  <c r="F2947" i="4"/>
  <c r="G2947" i="4"/>
  <c r="H2947" i="4"/>
  <c r="L2947" i="4"/>
  <c r="N2947" i="4" a="1"/>
  <c r="N2947" i="4"/>
  <c r="O2947" i="4"/>
  <c r="M2947" i="4"/>
  <c r="R2947" i="4"/>
  <c r="S2947" i="4" a="1"/>
  <c r="S2947" i="4"/>
  <c r="T2947" i="4" a="1"/>
  <c r="T2947" i="4"/>
  <c r="U2947" i="4" a="1"/>
  <c r="U2947" i="4"/>
  <c r="F2948" i="4"/>
  <c r="G2948" i="4"/>
  <c r="H2948" i="4"/>
  <c r="L2948" i="4"/>
  <c r="N2948" i="4" a="1"/>
  <c r="N2948" i="4"/>
  <c r="M2948" i="4"/>
  <c r="R2948" i="4"/>
  <c r="S2948" i="4" a="1"/>
  <c r="S2948" i="4"/>
  <c r="T2948" i="4" a="1"/>
  <c r="T2948" i="4"/>
  <c r="U2948" i="4" a="1"/>
  <c r="U2948" i="4"/>
  <c r="F2949" i="4"/>
  <c r="G2949" i="4"/>
  <c r="H2949" i="4"/>
  <c r="L2949" i="4"/>
  <c r="N2949" i="4" a="1"/>
  <c r="N2949" i="4"/>
  <c r="O2949" i="4"/>
  <c r="M2949" i="4"/>
  <c r="R2949" i="4"/>
  <c r="S2949" i="4" a="1"/>
  <c r="S2949" i="4"/>
  <c r="T2949" i="4" a="1"/>
  <c r="T2949" i="4"/>
  <c r="U2949" i="4" a="1"/>
  <c r="U2949" i="4"/>
  <c r="F2950" i="4"/>
  <c r="G2950" i="4"/>
  <c r="H2950" i="4"/>
  <c r="L2950" i="4"/>
  <c r="N2950" i="4" a="1"/>
  <c r="N2950" i="4"/>
  <c r="O2950" i="4"/>
  <c r="M2950" i="4"/>
  <c r="R2950" i="4"/>
  <c r="S2950" i="4" a="1"/>
  <c r="S2950" i="4"/>
  <c r="T2950" i="4" a="1"/>
  <c r="T2950" i="4"/>
  <c r="U2950" i="4" a="1"/>
  <c r="U2950" i="4"/>
  <c r="F2951" i="4"/>
  <c r="G2951" i="4"/>
  <c r="H2951" i="4"/>
  <c r="L2951" i="4"/>
  <c r="N2951" i="4" a="1"/>
  <c r="N2951" i="4"/>
  <c r="O2951" i="4"/>
  <c r="M2951" i="4"/>
  <c r="R2951" i="4"/>
  <c r="S2951" i="4" a="1"/>
  <c r="S2951" i="4"/>
  <c r="T2951" i="4" a="1"/>
  <c r="T2951" i="4"/>
  <c r="U2951" i="4" a="1"/>
  <c r="U2951" i="4"/>
  <c r="F2952" i="4"/>
  <c r="G2952" i="4"/>
  <c r="H2952" i="4"/>
  <c r="L2952" i="4"/>
  <c r="N2952" i="4" a="1"/>
  <c r="N2952" i="4"/>
  <c r="M2952" i="4"/>
  <c r="R2952" i="4"/>
  <c r="S2952" i="4" a="1"/>
  <c r="S2952" i="4"/>
  <c r="T2952" i="4" a="1"/>
  <c r="T2952" i="4"/>
  <c r="U2952" i="4" a="1"/>
  <c r="U2952" i="4"/>
  <c r="F2953" i="4"/>
  <c r="G2953" i="4"/>
  <c r="H2953" i="4"/>
  <c r="L2953" i="4"/>
  <c r="N2953" i="4" a="1"/>
  <c r="N2953" i="4"/>
  <c r="M2953" i="4"/>
  <c r="R2953" i="4"/>
  <c r="S2953" i="4" a="1"/>
  <c r="S2953" i="4"/>
  <c r="T2953" i="4" a="1"/>
  <c r="T2953" i="4"/>
  <c r="U2953" i="4" a="1"/>
  <c r="U2953" i="4"/>
  <c r="F2954" i="4"/>
  <c r="G2954" i="4"/>
  <c r="H2954" i="4"/>
  <c r="L2954" i="4"/>
  <c r="N2954" i="4" a="1"/>
  <c r="N2954" i="4"/>
  <c r="M2954" i="4"/>
  <c r="R2954" i="4"/>
  <c r="S2954" i="4" a="1"/>
  <c r="S2954" i="4"/>
  <c r="T2954" i="4" a="1"/>
  <c r="T2954" i="4"/>
  <c r="U2954" i="4" a="1"/>
  <c r="U2954" i="4"/>
  <c r="F2955" i="4"/>
  <c r="G2955" i="4"/>
  <c r="H2955" i="4"/>
  <c r="L2955" i="4"/>
  <c r="N2955" i="4" a="1"/>
  <c r="N2955" i="4"/>
  <c r="P2955" i="4"/>
  <c r="Q2955" i="4"/>
  <c r="M2955" i="4"/>
  <c r="R2955" i="4"/>
  <c r="S2955" i="4" a="1"/>
  <c r="S2955" i="4"/>
  <c r="T2955" i="4" a="1"/>
  <c r="T2955" i="4"/>
  <c r="U2955" i="4" a="1"/>
  <c r="U2955" i="4"/>
  <c r="F2956" i="4"/>
  <c r="G2956" i="4"/>
  <c r="H2956" i="4"/>
  <c r="L2956" i="4"/>
  <c r="N2956" i="4" a="1"/>
  <c r="N2956" i="4"/>
  <c r="M2956" i="4"/>
  <c r="R2956" i="4"/>
  <c r="S2956" i="4" a="1"/>
  <c r="S2956" i="4"/>
  <c r="T2956" i="4" a="1"/>
  <c r="T2956" i="4"/>
  <c r="U2956" i="4" a="1"/>
  <c r="U2956" i="4"/>
  <c r="F2957" i="4"/>
  <c r="G2957" i="4"/>
  <c r="H2957" i="4"/>
  <c r="L2957" i="4"/>
  <c r="N2957" i="4" a="1"/>
  <c r="N2957" i="4"/>
  <c r="M2957" i="4"/>
  <c r="R2957" i="4"/>
  <c r="S2957" i="4" a="1"/>
  <c r="S2957" i="4"/>
  <c r="T2957" i="4" a="1"/>
  <c r="T2957" i="4"/>
  <c r="U2957" i="4" a="1"/>
  <c r="U2957" i="4"/>
  <c r="F2958" i="4"/>
  <c r="G2958" i="4"/>
  <c r="H2958" i="4"/>
  <c r="L2958" i="4"/>
  <c r="N2958" i="4" a="1"/>
  <c r="N2958" i="4"/>
  <c r="O2958" i="4"/>
  <c r="M2958" i="4"/>
  <c r="R2958" i="4"/>
  <c r="S2958" i="4" a="1"/>
  <c r="S2958" i="4"/>
  <c r="T2958" i="4" a="1"/>
  <c r="T2958" i="4"/>
  <c r="U2958" i="4" a="1"/>
  <c r="U2958" i="4"/>
  <c r="F2959" i="4"/>
  <c r="G2959" i="4"/>
  <c r="H2959" i="4"/>
  <c r="L2959" i="4"/>
  <c r="N2959" i="4" a="1"/>
  <c r="N2959" i="4"/>
  <c r="P2959" i="4"/>
  <c r="Q2959" i="4"/>
  <c r="M2959" i="4"/>
  <c r="R2959" i="4"/>
  <c r="S2959" i="4" a="1"/>
  <c r="S2959" i="4"/>
  <c r="T2959" i="4" a="1"/>
  <c r="T2959" i="4"/>
  <c r="U2959" i="4" a="1"/>
  <c r="U2959" i="4"/>
  <c r="F2960" i="4"/>
  <c r="G2960" i="4"/>
  <c r="H2960" i="4"/>
  <c r="L2960" i="4"/>
  <c r="N2960" i="4" a="1"/>
  <c r="N2960" i="4"/>
  <c r="M2960" i="4"/>
  <c r="R2960" i="4"/>
  <c r="S2960" i="4" a="1"/>
  <c r="S2960" i="4"/>
  <c r="T2960" i="4" a="1"/>
  <c r="T2960" i="4"/>
  <c r="U2960" i="4" a="1"/>
  <c r="U2960" i="4"/>
  <c r="F2961" i="4"/>
  <c r="G2961" i="4"/>
  <c r="H2961" i="4"/>
  <c r="L2961" i="4"/>
  <c r="N2961" i="4" a="1"/>
  <c r="N2961" i="4"/>
  <c r="O2961" i="4"/>
  <c r="M2961" i="4"/>
  <c r="R2961" i="4"/>
  <c r="S2961" i="4" a="1"/>
  <c r="S2961" i="4"/>
  <c r="T2961" i="4" a="1"/>
  <c r="T2961" i="4"/>
  <c r="U2961" i="4" a="1"/>
  <c r="U2961" i="4"/>
  <c r="F2962" i="4"/>
  <c r="G2962" i="4"/>
  <c r="H2962" i="4"/>
  <c r="L2962" i="4"/>
  <c r="N2962" i="4" a="1"/>
  <c r="N2962" i="4"/>
  <c r="M2962" i="4"/>
  <c r="R2962" i="4"/>
  <c r="S2962" i="4" a="1"/>
  <c r="S2962" i="4"/>
  <c r="T2962" i="4" a="1"/>
  <c r="T2962" i="4"/>
  <c r="U2962" i="4" a="1"/>
  <c r="U2962" i="4"/>
  <c r="F2963" i="4"/>
  <c r="G2963" i="4"/>
  <c r="H2963" i="4"/>
  <c r="L2963" i="4"/>
  <c r="N2963" i="4" a="1"/>
  <c r="N2963" i="4"/>
  <c r="O2963" i="4"/>
  <c r="M2963" i="4"/>
  <c r="R2963" i="4"/>
  <c r="S2963" i="4" a="1"/>
  <c r="S2963" i="4"/>
  <c r="T2963" i="4" a="1"/>
  <c r="T2963" i="4"/>
  <c r="U2963" i="4" a="1"/>
  <c r="U2963" i="4"/>
  <c r="F2964" i="4"/>
  <c r="G2964" i="4"/>
  <c r="H2964" i="4"/>
  <c r="L2964" i="4"/>
  <c r="N2964" i="4" a="1"/>
  <c r="N2964" i="4"/>
  <c r="O2964" i="4"/>
  <c r="M2964" i="4"/>
  <c r="R2964" i="4"/>
  <c r="S2964" i="4" a="1"/>
  <c r="S2964" i="4"/>
  <c r="T2964" i="4" a="1"/>
  <c r="T2964" i="4"/>
  <c r="U2964" i="4" a="1"/>
  <c r="U2964" i="4"/>
  <c r="F2965" i="4"/>
  <c r="G2965" i="4"/>
  <c r="H2965" i="4"/>
  <c r="L2965" i="4"/>
  <c r="N2965" i="4" a="1"/>
  <c r="N2965" i="4"/>
  <c r="M2965" i="4"/>
  <c r="R2965" i="4"/>
  <c r="S2965" i="4" a="1"/>
  <c r="S2965" i="4"/>
  <c r="T2965" i="4" a="1"/>
  <c r="T2965" i="4"/>
  <c r="U2965" i="4" a="1"/>
  <c r="U2965" i="4"/>
  <c r="F2966" i="4"/>
  <c r="G2966" i="4"/>
  <c r="H2966" i="4"/>
  <c r="L2966" i="4"/>
  <c r="N2966" i="4" a="1"/>
  <c r="N2966" i="4"/>
  <c r="M2966" i="4"/>
  <c r="R2966" i="4"/>
  <c r="S2966" i="4" a="1"/>
  <c r="S2966" i="4"/>
  <c r="T2966" i="4" a="1"/>
  <c r="T2966" i="4"/>
  <c r="U2966" i="4" a="1"/>
  <c r="U2966" i="4"/>
  <c r="F2967" i="4"/>
  <c r="G2967" i="4"/>
  <c r="H2967" i="4"/>
  <c r="L2967" i="4"/>
  <c r="N2967" i="4" a="1"/>
  <c r="N2967" i="4"/>
  <c r="O2967" i="4"/>
  <c r="M2967" i="4"/>
  <c r="R2967" i="4"/>
  <c r="S2967" i="4" a="1"/>
  <c r="S2967" i="4"/>
  <c r="T2967" i="4" a="1"/>
  <c r="T2967" i="4"/>
  <c r="U2967" i="4" a="1"/>
  <c r="U2967" i="4"/>
  <c r="F2968" i="4"/>
  <c r="G2968" i="4"/>
  <c r="H2968" i="4"/>
  <c r="L2968" i="4"/>
  <c r="N2968" i="4" a="1"/>
  <c r="N2968" i="4"/>
  <c r="M2968" i="4"/>
  <c r="R2968" i="4"/>
  <c r="S2968" i="4" a="1"/>
  <c r="S2968" i="4"/>
  <c r="T2968" i="4" a="1"/>
  <c r="T2968" i="4"/>
  <c r="U2968" i="4" a="1"/>
  <c r="U2968" i="4"/>
  <c r="F2969" i="4"/>
  <c r="G2969" i="4"/>
  <c r="H2969" i="4"/>
  <c r="L2969" i="4"/>
  <c r="N2969" i="4" a="1"/>
  <c r="N2969" i="4"/>
  <c r="P2969" i="4"/>
  <c r="Q2969" i="4"/>
  <c r="M2969" i="4"/>
  <c r="R2969" i="4"/>
  <c r="S2969" i="4" a="1"/>
  <c r="S2969" i="4"/>
  <c r="T2969" i="4" a="1"/>
  <c r="T2969" i="4"/>
  <c r="U2969" i="4" a="1"/>
  <c r="U2969" i="4"/>
  <c r="F2970" i="4"/>
  <c r="G2970" i="4"/>
  <c r="H2970" i="4"/>
  <c r="L2970" i="4"/>
  <c r="N2970" i="4" a="1"/>
  <c r="N2970" i="4"/>
  <c r="O2970" i="4"/>
  <c r="M2970" i="4"/>
  <c r="R2970" i="4"/>
  <c r="S2970" i="4" a="1"/>
  <c r="S2970" i="4"/>
  <c r="T2970" i="4" a="1"/>
  <c r="T2970" i="4"/>
  <c r="U2970" i="4" a="1"/>
  <c r="U2970" i="4"/>
  <c r="F2971" i="4"/>
  <c r="G2971" i="4"/>
  <c r="H2971" i="4"/>
  <c r="L2971" i="4"/>
  <c r="N2971" i="4" a="1"/>
  <c r="N2971" i="4"/>
  <c r="M2971" i="4"/>
  <c r="R2971" i="4"/>
  <c r="S2971" i="4" a="1"/>
  <c r="S2971" i="4"/>
  <c r="T2971" i="4" a="1"/>
  <c r="T2971" i="4"/>
  <c r="U2971" i="4" a="1"/>
  <c r="U2971" i="4"/>
  <c r="F2972" i="4"/>
  <c r="G2972" i="4"/>
  <c r="H2972" i="4"/>
  <c r="L2972" i="4"/>
  <c r="N2972" i="4" a="1"/>
  <c r="N2972" i="4"/>
  <c r="M2972" i="4"/>
  <c r="R2972" i="4"/>
  <c r="S2972" i="4" a="1"/>
  <c r="S2972" i="4"/>
  <c r="T2972" i="4" a="1"/>
  <c r="T2972" i="4"/>
  <c r="U2972" i="4" a="1"/>
  <c r="U2972" i="4"/>
  <c r="F2973" i="4"/>
  <c r="G2973" i="4"/>
  <c r="H2973" i="4"/>
  <c r="L2973" i="4"/>
  <c r="N2973" i="4" a="1"/>
  <c r="N2973" i="4"/>
  <c r="O2973" i="4"/>
  <c r="M2973" i="4"/>
  <c r="R2973" i="4"/>
  <c r="S2973" i="4" a="1"/>
  <c r="S2973" i="4"/>
  <c r="T2973" i="4" a="1"/>
  <c r="T2973" i="4"/>
  <c r="U2973" i="4" a="1"/>
  <c r="U2973" i="4"/>
  <c r="F2974" i="4"/>
  <c r="G2974" i="4"/>
  <c r="H2974" i="4"/>
  <c r="L2974" i="4"/>
  <c r="N2974" i="4" a="1"/>
  <c r="N2974" i="4"/>
  <c r="O2974" i="4"/>
  <c r="M2974" i="4"/>
  <c r="R2974" i="4"/>
  <c r="S2974" i="4" a="1"/>
  <c r="S2974" i="4"/>
  <c r="T2974" i="4" a="1"/>
  <c r="T2974" i="4"/>
  <c r="U2974" i="4" a="1"/>
  <c r="U2974" i="4"/>
  <c r="F2975" i="4"/>
  <c r="G2975" i="4"/>
  <c r="H2975" i="4"/>
  <c r="L2975" i="4"/>
  <c r="N2975" i="4" a="1"/>
  <c r="N2975" i="4"/>
  <c r="O2975" i="4"/>
  <c r="M2975" i="4"/>
  <c r="R2975" i="4"/>
  <c r="S2975" i="4" a="1"/>
  <c r="S2975" i="4"/>
  <c r="T2975" i="4" a="1"/>
  <c r="T2975" i="4"/>
  <c r="U2975" i="4" a="1"/>
  <c r="U2975" i="4"/>
  <c r="F2976" i="4"/>
  <c r="G2976" i="4"/>
  <c r="H2976" i="4"/>
  <c r="L2976" i="4"/>
  <c r="N2976" i="4" a="1"/>
  <c r="N2976" i="4"/>
  <c r="M2976" i="4"/>
  <c r="R2976" i="4"/>
  <c r="S2976" i="4" a="1"/>
  <c r="S2976" i="4"/>
  <c r="T2976" i="4" a="1"/>
  <c r="T2976" i="4"/>
  <c r="U2976" i="4" a="1"/>
  <c r="U2976" i="4"/>
  <c r="F2977" i="4"/>
  <c r="G2977" i="4"/>
  <c r="H2977" i="4"/>
  <c r="L2977" i="4"/>
  <c r="N2977" i="4" a="1"/>
  <c r="N2977" i="4"/>
  <c r="M2977" i="4"/>
  <c r="R2977" i="4"/>
  <c r="S2977" i="4" a="1"/>
  <c r="S2977" i="4"/>
  <c r="T2977" i="4" a="1"/>
  <c r="T2977" i="4"/>
  <c r="U2977" i="4" a="1"/>
  <c r="U2977" i="4"/>
  <c r="F2978" i="4"/>
  <c r="G2978" i="4"/>
  <c r="H2978" i="4"/>
  <c r="L2978" i="4"/>
  <c r="N2978" i="4" a="1"/>
  <c r="N2978" i="4"/>
  <c r="M2978" i="4"/>
  <c r="R2978" i="4"/>
  <c r="S2978" i="4" a="1"/>
  <c r="S2978" i="4"/>
  <c r="T2978" i="4" a="1"/>
  <c r="T2978" i="4"/>
  <c r="U2978" i="4" a="1"/>
  <c r="U2978" i="4"/>
  <c r="F2979" i="4"/>
  <c r="G2979" i="4"/>
  <c r="H2979" i="4"/>
  <c r="L2979" i="4"/>
  <c r="N2979" i="4" a="1"/>
  <c r="N2979" i="4"/>
  <c r="M2979" i="4"/>
  <c r="R2979" i="4"/>
  <c r="S2979" i="4" a="1"/>
  <c r="S2979" i="4"/>
  <c r="T2979" i="4" a="1"/>
  <c r="T2979" i="4"/>
  <c r="U2979" i="4" a="1"/>
  <c r="U2979" i="4"/>
  <c r="F2980" i="4"/>
  <c r="G2980" i="4"/>
  <c r="H2980" i="4"/>
  <c r="L2980" i="4"/>
  <c r="N2980" i="4" a="1"/>
  <c r="N2980" i="4"/>
  <c r="M2980" i="4"/>
  <c r="R2980" i="4"/>
  <c r="S2980" i="4" a="1"/>
  <c r="S2980" i="4"/>
  <c r="T2980" i="4" a="1"/>
  <c r="T2980" i="4"/>
  <c r="U2980" i="4" a="1"/>
  <c r="U2980" i="4"/>
  <c r="F2981" i="4"/>
  <c r="G2981" i="4"/>
  <c r="H2981" i="4"/>
  <c r="L2981" i="4"/>
  <c r="N2981" i="4" a="1"/>
  <c r="N2981" i="4"/>
  <c r="O2981" i="4"/>
  <c r="M2981" i="4"/>
  <c r="R2981" i="4"/>
  <c r="S2981" i="4" a="1"/>
  <c r="S2981" i="4"/>
  <c r="T2981" i="4" a="1"/>
  <c r="T2981" i="4"/>
  <c r="U2981" i="4" a="1"/>
  <c r="U2981" i="4"/>
  <c r="F2982" i="4"/>
  <c r="G2982" i="4"/>
  <c r="H2982" i="4"/>
  <c r="L2982" i="4"/>
  <c r="N2982" i="4" a="1"/>
  <c r="N2982" i="4"/>
  <c r="O2982" i="4"/>
  <c r="M2982" i="4"/>
  <c r="R2982" i="4"/>
  <c r="S2982" i="4" a="1"/>
  <c r="S2982" i="4"/>
  <c r="T2982" i="4" a="1"/>
  <c r="T2982" i="4"/>
  <c r="U2982" i="4" a="1"/>
  <c r="U2982" i="4"/>
  <c r="F2983" i="4"/>
  <c r="G2983" i="4"/>
  <c r="H2983" i="4"/>
  <c r="L2983" i="4"/>
  <c r="N2983" i="4" a="1"/>
  <c r="N2983" i="4"/>
  <c r="M2983" i="4"/>
  <c r="R2983" i="4"/>
  <c r="S2983" i="4" a="1"/>
  <c r="S2983" i="4"/>
  <c r="T2983" i="4" a="1"/>
  <c r="T2983" i="4"/>
  <c r="U2983" i="4" a="1"/>
  <c r="U2983" i="4"/>
  <c r="F2984" i="4"/>
  <c r="G2984" i="4"/>
  <c r="H2984" i="4"/>
  <c r="L2984" i="4"/>
  <c r="N2984" i="4" a="1"/>
  <c r="N2984" i="4"/>
  <c r="M2984" i="4"/>
  <c r="R2984" i="4"/>
  <c r="S2984" i="4" a="1"/>
  <c r="S2984" i="4"/>
  <c r="T2984" i="4" a="1"/>
  <c r="T2984" i="4"/>
  <c r="U2984" i="4" a="1"/>
  <c r="U2984" i="4"/>
  <c r="F2985" i="4"/>
  <c r="G2985" i="4"/>
  <c r="H2985" i="4"/>
  <c r="L2985" i="4"/>
  <c r="N2985" i="4" a="1"/>
  <c r="N2985" i="4"/>
  <c r="O2985" i="4"/>
  <c r="M2985" i="4"/>
  <c r="R2985" i="4"/>
  <c r="S2985" i="4" a="1"/>
  <c r="S2985" i="4"/>
  <c r="T2985" i="4" a="1"/>
  <c r="T2985" i="4"/>
  <c r="U2985" i="4" a="1"/>
  <c r="U2985" i="4"/>
  <c r="F2986" i="4"/>
  <c r="G2986" i="4"/>
  <c r="H2986" i="4"/>
  <c r="L2986" i="4"/>
  <c r="N2986" i="4" a="1"/>
  <c r="N2986" i="4"/>
  <c r="M2986" i="4"/>
  <c r="R2986" i="4"/>
  <c r="S2986" i="4" a="1"/>
  <c r="S2986" i="4"/>
  <c r="T2986" i="4" a="1"/>
  <c r="T2986" i="4"/>
  <c r="U2986" i="4" a="1"/>
  <c r="U2986" i="4"/>
  <c r="F2987" i="4"/>
  <c r="G2987" i="4"/>
  <c r="H2987" i="4"/>
  <c r="L2987" i="4"/>
  <c r="N2987" i="4" a="1"/>
  <c r="N2987" i="4"/>
  <c r="O2987" i="4"/>
  <c r="M2987" i="4"/>
  <c r="R2987" i="4"/>
  <c r="S2987" i="4" a="1"/>
  <c r="S2987" i="4"/>
  <c r="T2987" i="4" a="1"/>
  <c r="T2987" i="4"/>
  <c r="U2987" i="4" a="1"/>
  <c r="U2987" i="4"/>
  <c r="F2988" i="4"/>
  <c r="G2988" i="4"/>
  <c r="H2988" i="4"/>
  <c r="L2988" i="4"/>
  <c r="N2988" i="4" a="1"/>
  <c r="N2988" i="4"/>
  <c r="M2988" i="4"/>
  <c r="R2988" i="4"/>
  <c r="S2988" i="4" a="1"/>
  <c r="S2988" i="4"/>
  <c r="T2988" i="4" a="1"/>
  <c r="T2988" i="4"/>
  <c r="U2988" i="4" a="1"/>
  <c r="U2988" i="4"/>
  <c r="F2989" i="4"/>
  <c r="G2989" i="4"/>
  <c r="H2989" i="4"/>
  <c r="L2989" i="4"/>
  <c r="N2989" i="4" a="1"/>
  <c r="N2989" i="4"/>
  <c r="M2989" i="4"/>
  <c r="R2989" i="4"/>
  <c r="S2989" i="4" a="1"/>
  <c r="S2989" i="4"/>
  <c r="T2989" i="4" a="1"/>
  <c r="T2989" i="4"/>
  <c r="U2989" i="4" a="1"/>
  <c r="U2989" i="4"/>
  <c r="F2990" i="4"/>
  <c r="G2990" i="4"/>
  <c r="H2990" i="4"/>
  <c r="L2990" i="4"/>
  <c r="N2990" i="4" a="1"/>
  <c r="N2990" i="4"/>
  <c r="M2990" i="4"/>
  <c r="R2990" i="4"/>
  <c r="S2990" i="4" a="1"/>
  <c r="S2990" i="4"/>
  <c r="T2990" i="4" a="1"/>
  <c r="T2990" i="4"/>
  <c r="U2990" i="4" a="1"/>
  <c r="U2990" i="4"/>
  <c r="F2991" i="4"/>
  <c r="G2991" i="4"/>
  <c r="H2991" i="4"/>
  <c r="L2991" i="4"/>
  <c r="N2991" i="4" a="1"/>
  <c r="N2991" i="4"/>
  <c r="O2991" i="4"/>
  <c r="M2991" i="4"/>
  <c r="R2991" i="4"/>
  <c r="S2991" i="4" a="1"/>
  <c r="S2991" i="4"/>
  <c r="T2991" i="4" a="1"/>
  <c r="T2991" i="4"/>
  <c r="U2991" i="4" a="1"/>
  <c r="U2991" i="4"/>
  <c r="F2992" i="4"/>
  <c r="G2992" i="4"/>
  <c r="H2992" i="4"/>
  <c r="L2992" i="4"/>
  <c r="N2992" i="4" a="1"/>
  <c r="N2992" i="4"/>
  <c r="M2992" i="4"/>
  <c r="R2992" i="4"/>
  <c r="S2992" i="4" a="1"/>
  <c r="S2992" i="4"/>
  <c r="T2992" i="4" a="1"/>
  <c r="T2992" i="4"/>
  <c r="U2992" i="4" a="1"/>
  <c r="U2992" i="4"/>
  <c r="F2993" i="4"/>
  <c r="G2993" i="4"/>
  <c r="H2993" i="4"/>
  <c r="L2993" i="4"/>
  <c r="N2993" i="4" a="1"/>
  <c r="N2993" i="4"/>
  <c r="P2993" i="4"/>
  <c r="Q2993" i="4"/>
  <c r="M2993" i="4"/>
  <c r="R2993" i="4"/>
  <c r="S2993" i="4" a="1"/>
  <c r="S2993" i="4"/>
  <c r="T2993" i="4" a="1"/>
  <c r="T2993" i="4"/>
  <c r="U2993" i="4" a="1"/>
  <c r="U2993" i="4"/>
  <c r="F2994" i="4"/>
  <c r="G2994" i="4"/>
  <c r="H2994" i="4"/>
  <c r="L2994" i="4"/>
  <c r="N2994" i="4" a="1"/>
  <c r="N2994" i="4"/>
  <c r="O2994" i="4"/>
  <c r="M2994" i="4"/>
  <c r="R2994" i="4"/>
  <c r="S2994" i="4" a="1"/>
  <c r="S2994" i="4"/>
  <c r="T2994" i="4" a="1"/>
  <c r="T2994" i="4"/>
  <c r="U2994" i="4" a="1"/>
  <c r="U2994" i="4"/>
  <c r="F2995" i="4"/>
  <c r="G2995" i="4"/>
  <c r="H2995" i="4"/>
  <c r="L2995" i="4"/>
  <c r="N2995" i="4" a="1"/>
  <c r="N2995" i="4"/>
  <c r="M2995" i="4"/>
  <c r="R2995" i="4"/>
  <c r="S2995" i="4" a="1"/>
  <c r="S2995" i="4"/>
  <c r="T2995" i="4" a="1"/>
  <c r="T2995" i="4"/>
  <c r="U2995" i="4" a="1"/>
  <c r="U2995" i="4"/>
  <c r="F2996" i="4"/>
  <c r="G2996" i="4"/>
  <c r="H2996" i="4"/>
  <c r="L2996" i="4"/>
  <c r="N2996" i="4" a="1"/>
  <c r="N2996" i="4"/>
  <c r="O2996" i="4"/>
  <c r="M2996" i="4"/>
  <c r="R2996" i="4"/>
  <c r="S2996" i="4" a="1"/>
  <c r="S2996" i="4"/>
  <c r="T2996" i="4" a="1"/>
  <c r="T2996" i="4"/>
  <c r="U2996" i="4" a="1"/>
  <c r="U2996" i="4"/>
  <c r="F2997" i="4"/>
  <c r="G2997" i="4"/>
  <c r="H2997" i="4"/>
  <c r="L2997" i="4"/>
  <c r="N2997" i="4" a="1"/>
  <c r="N2997" i="4"/>
  <c r="O2997" i="4"/>
  <c r="M2997" i="4"/>
  <c r="R2997" i="4"/>
  <c r="S2997" i="4" a="1"/>
  <c r="S2997" i="4"/>
  <c r="T2997" i="4" a="1"/>
  <c r="T2997" i="4"/>
  <c r="U2997" i="4" a="1"/>
  <c r="U2997" i="4"/>
  <c r="F2998" i="4"/>
  <c r="G2998" i="4"/>
  <c r="H2998" i="4"/>
  <c r="L2998" i="4"/>
  <c r="N2998" i="4" a="1"/>
  <c r="N2998" i="4"/>
  <c r="M2998" i="4"/>
  <c r="R2998" i="4"/>
  <c r="S2998" i="4" a="1"/>
  <c r="S2998" i="4"/>
  <c r="T2998" i="4" a="1"/>
  <c r="T2998" i="4"/>
  <c r="U2998" i="4" a="1"/>
  <c r="U2998" i="4"/>
  <c r="F2999" i="4"/>
  <c r="G2999" i="4"/>
  <c r="H2999" i="4"/>
  <c r="L2999" i="4"/>
  <c r="N2999" i="4" a="1"/>
  <c r="N2999" i="4"/>
  <c r="O2999" i="4"/>
  <c r="M2999" i="4"/>
  <c r="R2999" i="4"/>
  <c r="S2999" i="4" a="1"/>
  <c r="S2999" i="4"/>
  <c r="T2999" i="4" a="1"/>
  <c r="T2999" i="4"/>
  <c r="U2999" i="4" a="1"/>
  <c r="U2999" i="4"/>
  <c r="F3000" i="4"/>
  <c r="G3000" i="4"/>
  <c r="H3000" i="4"/>
  <c r="L3000" i="4"/>
  <c r="N3000" i="4" a="1"/>
  <c r="N3000" i="4"/>
  <c r="O3000" i="4"/>
  <c r="M3000" i="4"/>
  <c r="R3000" i="4"/>
  <c r="S3000" i="4" a="1"/>
  <c r="S3000" i="4"/>
  <c r="T3000" i="4" a="1"/>
  <c r="T3000" i="4"/>
  <c r="U3000" i="4" a="1"/>
  <c r="U3000" i="4"/>
  <c r="F3001" i="4"/>
  <c r="G3001" i="4"/>
  <c r="H3001" i="4"/>
  <c r="L3001" i="4"/>
  <c r="N3001" i="4" a="1"/>
  <c r="N3001" i="4"/>
  <c r="M3001" i="4"/>
  <c r="R3001" i="4"/>
  <c r="S3001" i="4" a="1"/>
  <c r="S3001" i="4"/>
  <c r="T3001" i="4" a="1"/>
  <c r="T3001" i="4"/>
  <c r="U3001" i="4" a="1"/>
  <c r="U3001" i="4"/>
  <c r="F3002" i="4"/>
  <c r="G3002" i="4"/>
  <c r="H3002" i="4"/>
  <c r="L3002" i="4"/>
  <c r="N3002" i="4" a="1"/>
  <c r="N3002" i="4"/>
  <c r="M3002" i="4"/>
  <c r="R3002" i="4"/>
  <c r="S3002" i="4" a="1"/>
  <c r="S3002" i="4"/>
  <c r="T3002" i="4" a="1"/>
  <c r="T3002" i="4"/>
  <c r="U3002" i="4" a="1"/>
  <c r="U3002" i="4"/>
  <c r="F3003" i="4"/>
  <c r="G3003" i="4"/>
  <c r="H3003" i="4"/>
  <c r="L3003" i="4"/>
  <c r="N3003" i="4" a="1"/>
  <c r="N3003" i="4"/>
  <c r="P3003" i="4"/>
  <c r="Q3003" i="4"/>
  <c r="M3003" i="4"/>
  <c r="R3003" i="4"/>
  <c r="S3003" i="4" a="1"/>
  <c r="S3003" i="4"/>
  <c r="T3003" i="4" a="1"/>
  <c r="T3003" i="4"/>
  <c r="U3003" i="4" a="1"/>
  <c r="U3003" i="4"/>
  <c r="F3004" i="4"/>
  <c r="G3004" i="4"/>
  <c r="H3004" i="4"/>
  <c r="L3004" i="4"/>
  <c r="N3004" i="4" a="1"/>
  <c r="N3004" i="4"/>
  <c r="M3004" i="4"/>
  <c r="R3004" i="4"/>
  <c r="S3004" i="4" a="1"/>
  <c r="S3004" i="4"/>
  <c r="T3004" i="4" a="1"/>
  <c r="T3004" i="4"/>
  <c r="U3004" i="4" a="1"/>
  <c r="U3004" i="4"/>
  <c r="F3005" i="4"/>
  <c r="G3005" i="4"/>
  <c r="H3005" i="4"/>
  <c r="L3005" i="4"/>
  <c r="N3005" i="4" a="1"/>
  <c r="N3005" i="4"/>
  <c r="O3005" i="4"/>
  <c r="M3005" i="4"/>
  <c r="R3005" i="4"/>
  <c r="S3005" i="4" a="1"/>
  <c r="S3005" i="4"/>
  <c r="T3005" i="4" a="1"/>
  <c r="T3005" i="4"/>
  <c r="U3005" i="4" a="1"/>
  <c r="U3005" i="4"/>
  <c r="F3006" i="4"/>
  <c r="G3006" i="4"/>
  <c r="H3006" i="4"/>
  <c r="L3006" i="4"/>
  <c r="N3006" i="4" a="1"/>
  <c r="N3006" i="4"/>
  <c r="O3006" i="4"/>
  <c r="M3006" i="4"/>
  <c r="R3006" i="4"/>
  <c r="S3006" i="4" a="1"/>
  <c r="S3006" i="4"/>
  <c r="T3006" i="4" a="1"/>
  <c r="T3006" i="4"/>
  <c r="U3006" i="4" a="1"/>
  <c r="U3006" i="4"/>
  <c r="F3007" i="4"/>
  <c r="G3007" i="4"/>
  <c r="H3007" i="4"/>
  <c r="L3007" i="4"/>
  <c r="N3007" i="4" a="1"/>
  <c r="N3007" i="4"/>
  <c r="O3007" i="4"/>
  <c r="M3007" i="4"/>
  <c r="R3007" i="4"/>
  <c r="S3007" i="4" a="1"/>
  <c r="S3007" i="4"/>
  <c r="T3007" i="4" a="1"/>
  <c r="T3007" i="4"/>
  <c r="U3007" i="4" a="1"/>
  <c r="U3007" i="4"/>
  <c r="F3008" i="4"/>
  <c r="G3008" i="4"/>
  <c r="H3008" i="4"/>
  <c r="L3008" i="4"/>
  <c r="N3008" i="4" a="1"/>
  <c r="N3008" i="4"/>
  <c r="M3008" i="4"/>
  <c r="R3008" i="4"/>
  <c r="S3008" i="4" a="1"/>
  <c r="S3008" i="4"/>
  <c r="T3008" i="4" a="1"/>
  <c r="T3008" i="4"/>
  <c r="U3008" i="4" a="1"/>
  <c r="U3008" i="4"/>
  <c r="F3009" i="4"/>
  <c r="G3009" i="4"/>
  <c r="H3009" i="4"/>
  <c r="L3009" i="4"/>
  <c r="N3009" i="4" a="1"/>
  <c r="N3009" i="4"/>
  <c r="O3009" i="4"/>
  <c r="M3009" i="4"/>
  <c r="R3009" i="4"/>
  <c r="S3009" i="4" a="1"/>
  <c r="S3009" i="4"/>
  <c r="T3009" i="4" a="1"/>
  <c r="T3009" i="4"/>
  <c r="U3009" i="4" a="1"/>
  <c r="U3009" i="4"/>
  <c r="F3010" i="4"/>
  <c r="G3010" i="4"/>
  <c r="H3010" i="4"/>
  <c r="L3010" i="4"/>
  <c r="N3010" i="4" a="1"/>
  <c r="N3010" i="4"/>
  <c r="M3010" i="4"/>
  <c r="R3010" i="4"/>
  <c r="S3010" i="4" a="1"/>
  <c r="S3010" i="4"/>
  <c r="T3010" i="4" a="1"/>
  <c r="T3010" i="4"/>
  <c r="U3010" i="4" a="1"/>
  <c r="U3010" i="4"/>
  <c r="F3011" i="4"/>
  <c r="G3011" i="4"/>
  <c r="H3011" i="4"/>
  <c r="L3011" i="4"/>
  <c r="N3011" i="4" a="1"/>
  <c r="N3011" i="4"/>
  <c r="O3011" i="4"/>
  <c r="M3011" i="4"/>
  <c r="R3011" i="4"/>
  <c r="S3011" i="4" a="1"/>
  <c r="S3011" i="4"/>
  <c r="T3011" i="4" a="1"/>
  <c r="T3011" i="4"/>
  <c r="U3011" i="4" a="1"/>
  <c r="U3011" i="4"/>
  <c r="F3012" i="4"/>
  <c r="G3012" i="4"/>
  <c r="H3012" i="4"/>
  <c r="L3012" i="4"/>
  <c r="N3012" i="4" a="1"/>
  <c r="N3012" i="4"/>
  <c r="M3012" i="4"/>
  <c r="R3012" i="4"/>
  <c r="S3012" i="4" a="1"/>
  <c r="S3012" i="4"/>
  <c r="T3012" i="4" a="1"/>
  <c r="T3012" i="4"/>
  <c r="U3012" i="4" a="1"/>
  <c r="U3012" i="4"/>
  <c r="F3013" i="4"/>
  <c r="G3013" i="4"/>
  <c r="H3013" i="4"/>
  <c r="L3013" i="4"/>
  <c r="N3013" i="4" a="1"/>
  <c r="N3013" i="4"/>
  <c r="M3013" i="4"/>
  <c r="R3013" i="4"/>
  <c r="S3013" i="4" a="1"/>
  <c r="S3013" i="4"/>
  <c r="T3013" i="4" a="1"/>
  <c r="T3013" i="4"/>
  <c r="U3013" i="4" a="1"/>
  <c r="U3013" i="4"/>
  <c r="F3014" i="4"/>
  <c r="G3014" i="4"/>
  <c r="H3014" i="4"/>
  <c r="L3014" i="4"/>
  <c r="N3014" i="4" a="1"/>
  <c r="N3014" i="4"/>
  <c r="M3014" i="4"/>
  <c r="R3014" i="4"/>
  <c r="S3014" i="4" a="1"/>
  <c r="S3014" i="4"/>
  <c r="T3014" i="4" a="1"/>
  <c r="T3014" i="4"/>
  <c r="U3014" i="4" a="1"/>
  <c r="U3014" i="4"/>
  <c r="F3015" i="4"/>
  <c r="G3015" i="4"/>
  <c r="H3015" i="4"/>
  <c r="L3015" i="4"/>
  <c r="N3015" i="4" a="1"/>
  <c r="N3015" i="4"/>
  <c r="P3015" i="4"/>
  <c r="Q3015" i="4"/>
  <c r="M3015" i="4"/>
  <c r="R3015" i="4"/>
  <c r="S3015" i="4" a="1"/>
  <c r="S3015" i="4"/>
  <c r="T3015" i="4" a="1"/>
  <c r="T3015" i="4"/>
  <c r="U3015" i="4" a="1"/>
  <c r="U3015" i="4"/>
  <c r="F3016" i="4"/>
  <c r="G3016" i="4"/>
  <c r="H3016" i="4"/>
  <c r="L3016" i="4"/>
  <c r="N3016" i="4" a="1"/>
  <c r="N3016" i="4"/>
  <c r="M3016" i="4"/>
  <c r="R3016" i="4"/>
  <c r="S3016" i="4" a="1"/>
  <c r="S3016" i="4"/>
  <c r="T3016" i="4" a="1"/>
  <c r="T3016" i="4"/>
  <c r="U3016" i="4" a="1"/>
  <c r="U3016" i="4"/>
  <c r="F3017" i="4"/>
  <c r="G3017" i="4"/>
  <c r="H3017" i="4"/>
  <c r="L3017" i="4"/>
  <c r="N3017" i="4" a="1"/>
  <c r="N3017" i="4"/>
  <c r="P3017" i="4"/>
  <c r="Q3017" i="4"/>
  <c r="M3017" i="4"/>
  <c r="R3017" i="4"/>
  <c r="S3017" i="4" a="1"/>
  <c r="S3017" i="4"/>
  <c r="T3017" i="4" a="1"/>
  <c r="T3017" i="4"/>
  <c r="U3017" i="4" a="1"/>
  <c r="U3017" i="4"/>
  <c r="F3018" i="4"/>
  <c r="G3018" i="4"/>
  <c r="H3018" i="4"/>
  <c r="L3018" i="4"/>
  <c r="N3018" i="4" a="1"/>
  <c r="N3018" i="4"/>
  <c r="O3018" i="4"/>
  <c r="M3018" i="4"/>
  <c r="R3018" i="4"/>
  <c r="S3018" i="4" a="1"/>
  <c r="S3018" i="4"/>
  <c r="T3018" i="4" a="1"/>
  <c r="T3018" i="4"/>
  <c r="U3018" i="4" a="1"/>
  <c r="U3018" i="4"/>
  <c r="F3019" i="4"/>
  <c r="G3019" i="4"/>
  <c r="H3019" i="4"/>
  <c r="L3019" i="4"/>
  <c r="N3019" i="4" a="1"/>
  <c r="N3019" i="4"/>
  <c r="M3019" i="4"/>
  <c r="R3019" i="4"/>
  <c r="S3019" i="4" a="1"/>
  <c r="S3019" i="4"/>
  <c r="T3019" i="4" a="1"/>
  <c r="T3019" i="4"/>
  <c r="U3019" i="4" a="1"/>
  <c r="U3019" i="4"/>
  <c r="F3020" i="4"/>
  <c r="G3020" i="4"/>
  <c r="H3020" i="4"/>
  <c r="L3020" i="4"/>
  <c r="N3020" i="4" a="1"/>
  <c r="N3020" i="4"/>
  <c r="O3020" i="4"/>
  <c r="M3020" i="4"/>
  <c r="R3020" i="4"/>
  <c r="S3020" i="4" a="1"/>
  <c r="S3020" i="4"/>
  <c r="T3020" i="4" a="1"/>
  <c r="T3020" i="4"/>
  <c r="U3020" i="4" a="1"/>
  <c r="U3020" i="4"/>
  <c r="F3021" i="4"/>
  <c r="G3021" i="4"/>
  <c r="H3021" i="4"/>
  <c r="L3021" i="4"/>
  <c r="N3021" i="4" a="1"/>
  <c r="N3021" i="4"/>
  <c r="O3021" i="4"/>
  <c r="M3021" i="4"/>
  <c r="R3021" i="4"/>
  <c r="S3021" i="4" a="1"/>
  <c r="S3021" i="4"/>
  <c r="T3021" i="4" a="1"/>
  <c r="T3021" i="4"/>
  <c r="U3021" i="4" a="1"/>
  <c r="U3021" i="4"/>
  <c r="F3022" i="4"/>
  <c r="G3022" i="4"/>
  <c r="H3022" i="4"/>
  <c r="L3022" i="4"/>
  <c r="N3022" i="4" a="1"/>
  <c r="N3022" i="4"/>
  <c r="M3022" i="4"/>
  <c r="R3022" i="4"/>
  <c r="S3022" i="4" a="1"/>
  <c r="S3022" i="4"/>
  <c r="T3022" i="4" a="1"/>
  <c r="T3022" i="4"/>
  <c r="U3022" i="4" a="1"/>
  <c r="U3022" i="4"/>
  <c r="F3023" i="4"/>
  <c r="G3023" i="4"/>
  <c r="H3023" i="4"/>
  <c r="L3023" i="4"/>
  <c r="N3023" i="4" a="1"/>
  <c r="N3023" i="4"/>
  <c r="O3023" i="4"/>
  <c r="M3023" i="4"/>
  <c r="R3023" i="4"/>
  <c r="S3023" i="4" a="1"/>
  <c r="S3023" i="4"/>
  <c r="T3023" i="4" a="1"/>
  <c r="T3023" i="4"/>
  <c r="U3023" i="4" a="1"/>
  <c r="U3023" i="4"/>
  <c r="F3024" i="4"/>
  <c r="G3024" i="4"/>
  <c r="H3024" i="4"/>
  <c r="L3024" i="4"/>
  <c r="N3024" i="4" a="1"/>
  <c r="N3024" i="4"/>
  <c r="O3024" i="4"/>
  <c r="M3024" i="4"/>
  <c r="R3024" i="4"/>
  <c r="S3024" i="4" a="1"/>
  <c r="S3024" i="4"/>
  <c r="T3024" i="4" a="1"/>
  <c r="T3024" i="4"/>
  <c r="U3024" i="4" a="1"/>
  <c r="U3024" i="4"/>
  <c r="F3025" i="4"/>
  <c r="G3025" i="4"/>
  <c r="H3025" i="4"/>
  <c r="L3025" i="4"/>
  <c r="N3025" i="4" a="1"/>
  <c r="N3025" i="4"/>
  <c r="P3025" i="4"/>
  <c r="Q3025" i="4"/>
  <c r="M3025" i="4"/>
  <c r="R3025" i="4"/>
  <c r="S3025" i="4" a="1"/>
  <c r="S3025" i="4"/>
  <c r="T3025" i="4" a="1"/>
  <c r="T3025" i="4"/>
  <c r="U3025" i="4" a="1"/>
  <c r="U3025" i="4"/>
  <c r="F3026" i="4"/>
  <c r="G3026" i="4"/>
  <c r="H3026" i="4"/>
  <c r="L3026" i="4"/>
  <c r="N3026" i="4" a="1"/>
  <c r="N3026" i="4"/>
  <c r="M3026" i="4"/>
  <c r="R3026" i="4"/>
  <c r="S3026" i="4" a="1"/>
  <c r="S3026" i="4"/>
  <c r="T3026" i="4" a="1"/>
  <c r="T3026" i="4"/>
  <c r="U3026" i="4" a="1"/>
  <c r="U3026" i="4"/>
  <c r="F3027" i="4"/>
  <c r="G3027" i="4"/>
  <c r="H3027" i="4"/>
  <c r="L3027" i="4"/>
  <c r="N3027" i="4" a="1"/>
  <c r="N3027" i="4"/>
  <c r="M3027" i="4"/>
  <c r="R3027" i="4"/>
  <c r="S3027" i="4" a="1"/>
  <c r="S3027" i="4"/>
  <c r="T3027" i="4" a="1"/>
  <c r="T3027" i="4"/>
  <c r="U3027" i="4" a="1"/>
  <c r="U3027" i="4"/>
  <c r="F3028" i="4"/>
  <c r="G3028" i="4"/>
  <c r="H3028" i="4"/>
  <c r="L3028" i="4"/>
  <c r="N3028" i="4" a="1"/>
  <c r="N3028" i="4"/>
  <c r="M3028" i="4"/>
  <c r="R3028" i="4"/>
  <c r="S3028" i="4" a="1"/>
  <c r="S3028" i="4"/>
  <c r="T3028" i="4" a="1"/>
  <c r="T3028" i="4"/>
  <c r="U3028" i="4" a="1"/>
  <c r="U3028" i="4"/>
  <c r="F3029" i="4"/>
  <c r="G3029" i="4"/>
  <c r="H3029" i="4"/>
  <c r="L3029" i="4"/>
  <c r="N3029" i="4" a="1"/>
  <c r="N3029" i="4"/>
  <c r="P3029" i="4"/>
  <c r="Q3029" i="4"/>
  <c r="M3029" i="4"/>
  <c r="R3029" i="4"/>
  <c r="S3029" i="4" a="1"/>
  <c r="S3029" i="4"/>
  <c r="T3029" i="4" a="1"/>
  <c r="T3029" i="4"/>
  <c r="U3029" i="4" a="1"/>
  <c r="U3029" i="4"/>
  <c r="F3030" i="4"/>
  <c r="G3030" i="4"/>
  <c r="H3030" i="4"/>
  <c r="L3030" i="4"/>
  <c r="N3030" i="4" a="1"/>
  <c r="N3030" i="4"/>
  <c r="O3030" i="4"/>
  <c r="M3030" i="4"/>
  <c r="R3030" i="4"/>
  <c r="S3030" i="4" a="1"/>
  <c r="S3030" i="4"/>
  <c r="T3030" i="4" a="1"/>
  <c r="T3030" i="4"/>
  <c r="U3030" i="4" a="1"/>
  <c r="U3030" i="4"/>
  <c r="F3031" i="4"/>
  <c r="G3031" i="4"/>
  <c r="H3031" i="4"/>
  <c r="L3031" i="4"/>
  <c r="N3031" i="4" a="1"/>
  <c r="N3031" i="4"/>
  <c r="M3031" i="4"/>
  <c r="R3031" i="4"/>
  <c r="S3031" i="4" a="1"/>
  <c r="S3031" i="4"/>
  <c r="T3031" i="4" a="1"/>
  <c r="T3031" i="4"/>
  <c r="U3031" i="4" a="1"/>
  <c r="U3031" i="4"/>
  <c r="F3032" i="4"/>
  <c r="G3032" i="4"/>
  <c r="H3032" i="4"/>
  <c r="L3032" i="4"/>
  <c r="N3032" i="4" a="1"/>
  <c r="N3032" i="4"/>
  <c r="M3032" i="4"/>
  <c r="R3032" i="4"/>
  <c r="S3032" i="4" a="1"/>
  <c r="S3032" i="4"/>
  <c r="T3032" i="4" a="1"/>
  <c r="T3032" i="4"/>
  <c r="U3032" i="4" a="1"/>
  <c r="U3032" i="4"/>
  <c r="F3033" i="4"/>
  <c r="G3033" i="4"/>
  <c r="H3033" i="4"/>
  <c r="L3033" i="4"/>
  <c r="N3033" i="4" a="1"/>
  <c r="N3033" i="4"/>
  <c r="O3033" i="4"/>
  <c r="M3033" i="4"/>
  <c r="R3033" i="4"/>
  <c r="S3033" i="4" a="1"/>
  <c r="S3033" i="4"/>
  <c r="T3033" i="4" a="1"/>
  <c r="T3033" i="4"/>
  <c r="U3033" i="4" a="1"/>
  <c r="U3033" i="4"/>
  <c r="F3034" i="4"/>
  <c r="G3034" i="4"/>
  <c r="H3034" i="4"/>
  <c r="L3034" i="4"/>
  <c r="N3034" i="4" a="1"/>
  <c r="N3034" i="4"/>
  <c r="M3034" i="4"/>
  <c r="R3034" i="4"/>
  <c r="S3034" i="4" a="1"/>
  <c r="S3034" i="4"/>
  <c r="T3034" i="4" a="1"/>
  <c r="T3034" i="4"/>
  <c r="U3034" i="4" a="1"/>
  <c r="U3034" i="4"/>
  <c r="F3035" i="4"/>
  <c r="G3035" i="4"/>
  <c r="H3035" i="4"/>
  <c r="L3035" i="4"/>
  <c r="N3035" i="4" a="1"/>
  <c r="N3035" i="4"/>
  <c r="O3035" i="4"/>
  <c r="M3035" i="4"/>
  <c r="R3035" i="4"/>
  <c r="S3035" i="4" a="1"/>
  <c r="S3035" i="4"/>
  <c r="T3035" i="4" a="1"/>
  <c r="T3035" i="4"/>
  <c r="U3035" i="4" a="1"/>
  <c r="U3035" i="4"/>
  <c r="F3036" i="4"/>
  <c r="G3036" i="4"/>
  <c r="H3036" i="4"/>
  <c r="L3036" i="4"/>
  <c r="N3036" i="4" a="1"/>
  <c r="N3036" i="4"/>
  <c r="M3036" i="4"/>
  <c r="R3036" i="4"/>
  <c r="S3036" i="4" a="1"/>
  <c r="S3036" i="4"/>
  <c r="T3036" i="4" a="1"/>
  <c r="T3036" i="4"/>
  <c r="U3036" i="4" a="1"/>
  <c r="U3036" i="4"/>
  <c r="F3037" i="4"/>
  <c r="G3037" i="4"/>
  <c r="H3037" i="4"/>
  <c r="L3037" i="4"/>
  <c r="N3037" i="4" a="1"/>
  <c r="N3037" i="4"/>
  <c r="M3037" i="4"/>
  <c r="R3037" i="4"/>
  <c r="S3037" i="4" a="1"/>
  <c r="S3037" i="4"/>
  <c r="T3037" i="4" a="1"/>
  <c r="T3037" i="4"/>
  <c r="U3037" i="4" a="1"/>
  <c r="U3037" i="4"/>
  <c r="F3038" i="4"/>
  <c r="G3038" i="4"/>
  <c r="H3038" i="4"/>
  <c r="L3038" i="4"/>
  <c r="N3038" i="4" a="1"/>
  <c r="N3038" i="4"/>
  <c r="M3038" i="4"/>
  <c r="R3038" i="4"/>
  <c r="S3038" i="4" a="1"/>
  <c r="S3038" i="4"/>
  <c r="T3038" i="4" a="1"/>
  <c r="T3038" i="4"/>
  <c r="U3038" i="4" a="1"/>
  <c r="U3038" i="4"/>
  <c r="F3039" i="4"/>
  <c r="G3039" i="4"/>
  <c r="H3039" i="4"/>
  <c r="L3039" i="4"/>
  <c r="N3039" i="4" a="1"/>
  <c r="N3039" i="4"/>
  <c r="M3039" i="4"/>
  <c r="R3039" i="4"/>
  <c r="S3039" i="4" a="1"/>
  <c r="S3039" i="4"/>
  <c r="T3039" i="4" a="1"/>
  <c r="T3039" i="4"/>
  <c r="U3039" i="4" a="1"/>
  <c r="U3039" i="4"/>
  <c r="F3040" i="4"/>
  <c r="G3040" i="4"/>
  <c r="H3040" i="4"/>
  <c r="L3040" i="4"/>
  <c r="N3040" i="4" a="1"/>
  <c r="N3040" i="4"/>
  <c r="M3040" i="4"/>
  <c r="R3040" i="4"/>
  <c r="S3040" i="4" a="1"/>
  <c r="S3040" i="4"/>
  <c r="T3040" i="4" a="1"/>
  <c r="T3040" i="4"/>
  <c r="U3040" i="4" a="1"/>
  <c r="U3040" i="4"/>
  <c r="F3041" i="4"/>
  <c r="G3041" i="4"/>
  <c r="H3041" i="4"/>
  <c r="L3041" i="4"/>
  <c r="N3041" i="4" a="1"/>
  <c r="N3041" i="4"/>
  <c r="O3041" i="4"/>
  <c r="M3041" i="4"/>
  <c r="R3041" i="4"/>
  <c r="S3041" i="4" a="1"/>
  <c r="S3041" i="4"/>
  <c r="T3041" i="4" a="1"/>
  <c r="T3041" i="4"/>
  <c r="U3041" i="4" a="1"/>
  <c r="U3041" i="4"/>
  <c r="F3042" i="4"/>
  <c r="G3042" i="4"/>
  <c r="H3042" i="4"/>
  <c r="L3042" i="4"/>
  <c r="N3042" i="4" a="1"/>
  <c r="N3042" i="4"/>
  <c r="O3042" i="4"/>
  <c r="M3042" i="4"/>
  <c r="R3042" i="4"/>
  <c r="S3042" i="4" a="1"/>
  <c r="S3042" i="4"/>
  <c r="T3042" i="4" a="1"/>
  <c r="T3042" i="4"/>
  <c r="U3042" i="4" a="1"/>
  <c r="U3042" i="4"/>
  <c r="F3043" i="4"/>
  <c r="G3043" i="4"/>
  <c r="H3043" i="4"/>
  <c r="L3043" i="4"/>
  <c r="N3043" i="4" a="1"/>
  <c r="N3043" i="4"/>
  <c r="P3043" i="4"/>
  <c r="Q3043" i="4"/>
  <c r="M3043" i="4"/>
  <c r="R3043" i="4"/>
  <c r="S3043" i="4" a="1"/>
  <c r="S3043" i="4"/>
  <c r="T3043" i="4" a="1"/>
  <c r="T3043" i="4"/>
  <c r="U3043" i="4" a="1"/>
  <c r="U3043" i="4"/>
  <c r="F3044" i="4"/>
  <c r="G3044" i="4"/>
  <c r="H3044" i="4"/>
  <c r="L3044" i="4"/>
  <c r="N3044" i="4" a="1"/>
  <c r="N3044" i="4"/>
  <c r="O3044" i="4"/>
  <c r="M3044" i="4"/>
  <c r="R3044" i="4"/>
  <c r="S3044" i="4" a="1"/>
  <c r="S3044" i="4"/>
  <c r="T3044" i="4" a="1"/>
  <c r="T3044" i="4"/>
  <c r="U3044" i="4" a="1"/>
  <c r="U3044" i="4"/>
  <c r="F3045" i="4"/>
  <c r="G3045" i="4"/>
  <c r="H3045" i="4"/>
  <c r="L3045" i="4"/>
  <c r="N3045" i="4" a="1"/>
  <c r="N3045" i="4"/>
  <c r="O3045" i="4"/>
  <c r="M3045" i="4"/>
  <c r="R3045" i="4"/>
  <c r="S3045" i="4" a="1"/>
  <c r="S3045" i="4"/>
  <c r="T3045" i="4" a="1"/>
  <c r="T3045" i="4"/>
  <c r="U3045" i="4" a="1"/>
  <c r="U3045" i="4"/>
  <c r="F3046" i="4"/>
  <c r="G3046" i="4"/>
  <c r="H3046" i="4"/>
  <c r="L3046" i="4"/>
  <c r="N3046" i="4" a="1"/>
  <c r="N3046" i="4"/>
  <c r="O3046" i="4"/>
  <c r="M3046" i="4"/>
  <c r="R3046" i="4"/>
  <c r="S3046" i="4" a="1"/>
  <c r="S3046" i="4"/>
  <c r="T3046" i="4" a="1"/>
  <c r="T3046" i="4"/>
  <c r="U3046" i="4" a="1"/>
  <c r="U3046" i="4"/>
  <c r="F3047" i="4"/>
  <c r="G3047" i="4"/>
  <c r="H3047" i="4"/>
  <c r="L3047" i="4"/>
  <c r="N3047" i="4" a="1"/>
  <c r="N3047" i="4"/>
  <c r="O3047" i="4"/>
  <c r="M3047" i="4"/>
  <c r="R3047" i="4"/>
  <c r="S3047" i="4" a="1"/>
  <c r="S3047" i="4"/>
  <c r="T3047" i="4" a="1"/>
  <c r="T3047" i="4"/>
  <c r="U3047" i="4" a="1"/>
  <c r="U3047" i="4"/>
  <c r="F3048" i="4"/>
  <c r="G3048" i="4"/>
  <c r="H3048" i="4"/>
  <c r="L3048" i="4"/>
  <c r="N3048" i="4" a="1"/>
  <c r="N3048" i="4"/>
  <c r="M3048" i="4"/>
  <c r="R3048" i="4"/>
  <c r="S3048" i="4" a="1"/>
  <c r="S3048" i="4"/>
  <c r="T3048" i="4" a="1"/>
  <c r="T3048" i="4"/>
  <c r="U3048" i="4" a="1"/>
  <c r="U3048" i="4"/>
  <c r="F3049" i="4"/>
  <c r="G3049" i="4"/>
  <c r="H3049" i="4"/>
  <c r="L3049" i="4"/>
  <c r="N3049" i="4" a="1"/>
  <c r="N3049" i="4"/>
  <c r="M3049" i="4"/>
  <c r="R3049" i="4"/>
  <c r="S3049" i="4" a="1"/>
  <c r="S3049" i="4"/>
  <c r="T3049" i="4" a="1"/>
  <c r="T3049" i="4"/>
  <c r="U3049" i="4" a="1"/>
  <c r="U3049" i="4"/>
  <c r="F3050" i="4"/>
  <c r="G3050" i="4"/>
  <c r="H3050" i="4"/>
  <c r="L3050" i="4"/>
  <c r="N3050" i="4" a="1"/>
  <c r="N3050" i="4"/>
  <c r="M3050" i="4"/>
  <c r="R3050" i="4"/>
  <c r="S3050" i="4" a="1"/>
  <c r="S3050" i="4"/>
  <c r="T3050" i="4" a="1"/>
  <c r="T3050" i="4"/>
  <c r="U3050" i="4" a="1"/>
  <c r="U3050" i="4"/>
  <c r="F3051" i="4"/>
  <c r="G3051" i="4"/>
  <c r="H3051" i="4"/>
  <c r="L3051" i="4"/>
  <c r="N3051" i="4" a="1"/>
  <c r="N3051" i="4"/>
  <c r="M3051" i="4"/>
  <c r="R3051" i="4"/>
  <c r="S3051" i="4" a="1"/>
  <c r="S3051" i="4"/>
  <c r="T3051" i="4" a="1"/>
  <c r="T3051" i="4"/>
  <c r="U3051" i="4" a="1"/>
  <c r="U3051" i="4"/>
  <c r="F3052" i="4"/>
  <c r="G3052" i="4"/>
  <c r="H3052" i="4"/>
  <c r="L3052" i="4"/>
  <c r="N3052" i="4" a="1"/>
  <c r="N3052" i="4"/>
  <c r="M3052" i="4"/>
  <c r="R3052" i="4"/>
  <c r="S3052" i="4" a="1"/>
  <c r="S3052" i="4"/>
  <c r="T3052" i="4" a="1"/>
  <c r="T3052" i="4"/>
  <c r="U3052" i="4" a="1"/>
  <c r="U3052" i="4"/>
  <c r="F3053" i="4"/>
  <c r="G3053" i="4"/>
  <c r="H3053" i="4"/>
  <c r="L3053" i="4"/>
  <c r="N3053" i="4" a="1"/>
  <c r="N3053" i="4"/>
  <c r="M3053" i="4"/>
  <c r="R3053" i="4"/>
  <c r="S3053" i="4" a="1"/>
  <c r="S3053" i="4"/>
  <c r="T3053" i="4" a="1"/>
  <c r="T3053" i="4"/>
  <c r="U3053" i="4" a="1"/>
  <c r="U3053" i="4"/>
  <c r="F3054" i="4"/>
  <c r="G3054" i="4"/>
  <c r="H3054" i="4"/>
  <c r="L3054" i="4"/>
  <c r="N3054" i="4" a="1"/>
  <c r="N3054" i="4"/>
  <c r="O3054" i="4"/>
  <c r="M3054" i="4"/>
  <c r="R3054" i="4"/>
  <c r="S3054" i="4" a="1"/>
  <c r="S3054" i="4"/>
  <c r="T3054" i="4" a="1"/>
  <c r="T3054" i="4"/>
  <c r="U3054" i="4" a="1"/>
  <c r="U3054" i="4"/>
  <c r="F3055" i="4"/>
  <c r="G3055" i="4"/>
  <c r="H3055" i="4"/>
  <c r="L3055" i="4"/>
  <c r="N3055" i="4" a="1"/>
  <c r="N3055" i="4"/>
  <c r="M3055" i="4"/>
  <c r="R3055" i="4"/>
  <c r="S3055" i="4" a="1"/>
  <c r="S3055" i="4"/>
  <c r="T3055" i="4" a="1"/>
  <c r="T3055" i="4"/>
  <c r="U3055" i="4" a="1"/>
  <c r="U3055" i="4"/>
  <c r="F3056" i="4"/>
  <c r="G3056" i="4"/>
  <c r="H3056" i="4"/>
  <c r="L3056" i="4"/>
  <c r="N3056" i="4" a="1"/>
  <c r="N3056" i="4"/>
  <c r="M3056" i="4"/>
  <c r="R3056" i="4"/>
  <c r="S3056" i="4" a="1"/>
  <c r="S3056" i="4"/>
  <c r="T3056" i="4" a="1"/>
  <c r="T3056" i="4"/>
  <c r="U3056" i="4" a="1"/>
  <c r="U3056" i="4"/>
  <c r="F3057" i="4"/>
  <c r="G3057" i="4"/>
  <c r="H3057" i="4"/>
  <c r="L3057" i="4"/>
  <c r="N3057" i="4" a="1"/>
  <c r="N3057" i="4"/>
  <c r="O3057" i="4"/>
  <c r="M3057" i="4"/>
  <c r="R3057" i="4"/>
  <c r="S3057" i="4" a="1"/>
  <c r="S3057" i="4"/>
  <c r="T3057" i="4" a="1"/>
  <c r="T3057" i="4"/>
  <c r="U3057" i="4" a="1"/>
  <c r="U3057" i="4"/>
  <c r="F3058" i="4"/>
  <c r="G3058" i="4"/>
  <c r="H3058" i="4"/>
  <c r="L3058" i="4"/>
  <c r="N3058" i="4" a="1"/>
  <c r="N3058" i="4"/>
  <c r="O3058" i="4"/>
  <c r="M3058" i="4"/>
  <c r="R3058" i="4"/>
  <c r="S3058" i="4" a="1"/>
  <c r="S3058" i="4"/>
  <c r="T3058" i="4" a="1"/>
  <c r="T3058" i="4"/>
  <c r="U3058" i="4" a="1"/>
  <c r="U3058" i="4"/>
  <c r="F3059" i="4"/>
  <c r="G3059" i="4"/>
  <c r="H3059" i="4"/>
  <c r="L3059" i="4"/>
  <c r="N3059" i="4" a="1"/>
  <c r="N3059" i="4"/>
  <c r="O3059" i="4"/>
  <c r="M3059" i="4"/>
  <c r="R3059" i="4"/>
  <c r="S3059" i="4" a="1"/>
  <c r="S3059" i="4"/>
  <c r="T3059" i="4" a="1"/>
  <c r="T3059" i="4"/>
  <c r="U3059" i="4" a="1"/>
  <c r="U3059" i="4"/>
  <c r="F3060" i="4"/>
  <c r="G3060" i="4"/>
  <c r="H3060" i="4"/>
  <c r="L3060" i="4"/>
  <c r="N3060" i="4" a="1"/>
  <c r="N3060" i="4"/>
  <c r="M3060" i="4"/>
  <c r="R3060" i="4"/>
  <c r="S3060" i="4" a="1"/>
  <c r="S3060" i="4"/>
  <c r="T3060" i="4" a="1"/>
  <c r="T3060" i="4"/>
  <c r="U3060" i="4" a="1"/>
  <c r="U3060" i="4"/>
  <c r="F3061" i="4"/>
  <c r="G3061" i="4"/>
  <c r="H3061" i="4"/>
  <c r="L3061" i="4"/>
  <c r="N3061" i="4" a="1"/>
  <c r="N3061" i="4"/>
  <c r="M3061" i="4"/>
  <c r="R3061" i="4"/>
  <c r="S3061" i="4" a="1"/>
  <c r="S3061" i="4"/>
  <c r="T3061" i="4" a="1"/>
  <c r="T3061" i="4"/>
  <c r="U3061" i="4" a="1"/>
  <c r="U3061" i="4"/>
  <c r="F3062" i="4"/>
  <c r="G3062" i="4"/>
  <c r="H3062" i="4"/>
  <c r="L3062" i="4"/>
  <c r="N3062" i="4" a="1"/>
  <c r="N3062" i="4"/>
  <c r="M3062" i="4"/>
  <c r="R3062" i="4"/>
  <c r="S3062" i="4" a="1"/>
  <c r="S3062" i="4"/>
  <c r="T3062" i="4" a="1"/>
  <c r="T3062" i="4"/>
  <c r="U3062" i="4" a="1"/>
  <c r="U3062" i="4"/>
  <c r="F3063" i="4"/>
  <c r="G3063" i="4"/>
  <c r="H3063" i="4"/>
  <c r="L3063" i="4"/>
  <c r="N3063" i="4" a="1"/>
  <c r="N3063" i="4"/>
  <c r="M3063" i="4"/>
  <c r="R3063" i="4"/>
  <c r="S3063" i="4" a="1"/>
  <c r="S3063" i="4"/>
  <c r="T3063" i="4" a="1"/>
  <c r="T3063" i="4"/>
  <c r="U3063" i="4" a="1"/>
  <c r="U3063" i="4"/>
  <c r="F3064" i="4"/>
  <c r="G3064" i="4"/>
  <c r="H3064" i="4"/>
  <c r="L3064" i="4"/>
  <c r="N3064" i="4" a="1"/>
  <c r="N3064" i="4"/>
  <c r="M3064" i="4"/>
  <c r="R3064" i="4"/>
  <c r="S3064" i="4" a="1"/>
  <c r="S3064" i="4"/>
  <c r="T3064" i="4" a="1"/>
  <c r="T3064" i="4"/>
  <c r="U3064" i="4" a="1"/>
  <c r="U3064" i="4"/>
  <c r="F3065" i="4"/>
  <c r="G3065" i="4"/>
  <c r="H3065" i="4"/>
  <c r="L3065" i="4"/>
  <c r="N3065" i="4" a="1"/>
  <c r="N3065" i="4"/>
  <c r="M3065" i="4"/>
  <c r="R3065" i="4"/>
  <c r="S3065" i="4" a="1"/>
  <c r="S3065" i="4"/>
  <c r="T3065" i="4" a="1"/>
  <c r="T3065" i="4"/>
  <c r="U3065" i="4" a="1"/>
  <c r="U3065" i="4"/>
  <c r="F3066" i="4"/>
  <c r="G3066" i="4"/>
  <c r="H3066" i="4"/>
  <c r="L3066" i="4"/>
  <c r="N3066" i="4" a="1"/>
  <c r="N3066" i="4"/>
  <c r="O3066" i="4"/>
  <c r="M3066" i="4"/>
  <c r="R3066" i="4"/>
  <c r="S3066" i="4" a="1"/>
  <c r="S3066" i="4"/>
  <c r="T3066" i="4" a="1"/>
  <c r="T3066" i="4"/>
  <c r="U3066" i="4" a="1"/>
  <c r="U3066" i="4"/>
  <c r="F3067" i="4"/>
  <c r="G3067" i="4"/>
  <c r="H3067" i="4"/>
  <c r="L3067" i="4"/>
  <c r="N3067" i="4" a="1"/>
  <c r="N3067" i="4"/>
  <c r="M3067" i="4"/>
  <c r="R3067" i="4"/>
  <c r="S3067" i="4" a="1"/>
  <c r="S3067" i="4"/>
  <c r="T3067" i="4" a="1"/>
  <c r="T3067" i="4"/>
  <c r="U3067" i="4" a="1"/>
  <c r="U3067" i="4"/>
  <c r="F3068" i="4"/>
  <c r="G3068" i="4"/>
  <c r="H3068" i="4"/>
  <c r="L3068" i="4"/>
  <c r="N3068" i="4" a="1"/>
  <c r="N3068" i="4"/>
  <c r="M3068" i="4"/>
  <c r="R3068" i="4"/>
  <c r="S3068" i="4" a="1"/>
  <c r="S3068" i="4"/>
  <c r="T3068" i="4" a="1"/>
  <c r="T3068" i="4"/>
  <c r="U3068" i="4" a="1"/>
  <c r="U3068" i="4"/>
  <c r="F3069" i="4"/>
  <c r="G3069" i="4"/>
  <c r="H3069" i="4"/>
  <c r="L3069" i="4"/>
  <c r="N3069" i="4" a="1"/>
  <c r="N3069" i="4"/>
  <c r="O3069" i="4"/>
  <c r="M3069" i="4"/>
  <c r="R3069" i="4"/>
  <c r="S3069" i="4" a="1"/>
  <c r="S3069" i="4"/>
  <c r="T3069" i="4" a="1"/>
  <c r="T3069" i="4"/>
  <c r="U3069" i="4" a="1"/>
  <c r="U3069" i="4"/>
  <c r="F3070" i="4"/>
  <c r="G3070" i="4"/>
  <c r="H3070" i="4"/>
  <c r="L3070" i="4"/>
  <c r="N3070" i="4" a="1"/>
  <c r="N3070" i="4"/>
  <c r="M3070" i="4"/>
  <c r="R3070" i="4"/>
  <c r="S3070" i="4" a="1"/>
  <c r="S3070" i="4"/>
  <c r="T3070" i="4" a="1"/>
  <c r="T3070" i="4"/>
  <c r="U3070" i="4" a="1"/>
  <c r="U3070" i="4"/>
  <c r="F3071" i="4"/>
  <c r="G3071" i="4"/>
  <c r="H3071" i="4"/>
  <c r="L3071" i="4"/>
  <c r="N3071" i="4" a="1"/>
  <c r="N3071" i="4"/>
  <c r="O3071" i="4"/>
  <c r="M3071" i="4"/>
  <c r="R3071" i="4"/>
  <c r="S3071" i="4" a="1"/>
  <c r="S3071" i="4"/>
  <c r="T3071" i="4" a="1"/>
  <c r="T3071" i="4"/>
  <c r="U3071" i="4" a="1"/>
  <c r="U3071" i="4"/>
  <c r="F3072" i="4"/>
  <c r="G3072" i="4"/>
  <c r="H3072" i="4"/>
  <c r="L3072" i="4"/>
  <c r="N3072" i="4" a="1"/>
  <c r="N3072" i="4"/>
  <c r="O3072" i="4"/>
  <c r="M3072" i="4"/>
  <c r="R3072" i="4"/>
  <c r="S3072" i="4" a="1"/>
  <c r="S3072" i="4"/>
  <c r="T3072" i="4" a="1"/>
  <c r="T3072" i="4"/>
  <c r="U3072" i="4" a="1"/>
  <c r="U3072" i="4"/>
  <c r="F3073" i="4"/>
  <c r="G3073" i="4"/>
  <c r="H3073" i="4"/>
  <c r="L3073" i="4"/>
  <c r="N3073" i="4" a="1"/>
  <c r="N3073" i="4"/>
  <c r="M3073" i="4"/>
  <c r="R3073" i="4"/>
  <c r="S3073" i="4" a="1"/>
  <c r="S3073" i="4"/>
  <c r="T3073" i="4" a="1"/>
  <c r="T3073" i="4"/>
  <c r="U3073" i="4" a="1"/>
  <c r="U3073" i="4"/>
  <c r="F3074" i="4"/>
  <c r="G3074" i="4"/>
  <c r="H3074" i="4"/>
  <c r="L3074" i="4"/>
  <c r="N3074" i="4" a="1"/>
  <c r="N3074" i="4"/>
  <c r="O3074" i="4"/>
  <c r="M3074" i="4"/>
  <c r="R3074" i="4"/>
  <c r="S3074" i="4" a="1"/>
  <c r="S3074" i="4"/>
  <c r="T3074" i="4" a="1"/>
  <c r="T3074" i="4"/>
  <c r="U3074" i="4" a="1"/>
  <c r="U3074" i="4"/>
  <c r="F3075" i="4"/>
  <c r="G3075" i="4"/>
  <c r="H3075" i="4"/>
  <c r="L3075" i="4"/>
  <c r="N3075" i="4" a="1"/>
  <c r="N3075" i="4"/>
  <c r="P3075" i="4"/>
  <c r="Q3075" i="4"/>
  <c r="M3075" i="4"/>
  <c r="R3075" i="4"/>
  <c r="S3075" i="4" a="1"/>
  <c r="S3075" i="4"/>
  <c r="T3075" i="4" a="1"/>
  <c r="T3075" i="4"/>
  <c r="U3075" i="4" a="1"/>
  <c r="U3075" i="4"/>
  <c r="F3076" i="4"/>
  <c r="G3076" i="4"/>
  <c r="H3076" i="4"/>
  <c r="L3076" i="4"/>
  <c r="N3076" i="4" a="1"/>
  <c r="N3076" i="4"/>
  <c r="M3076" i="4"/>
  <c r="R3076" i="4"/>
  <c r="S3076" i="4" a="1"/>
  <c r="S3076" i="4"/>
  <c r="T3076" i="4" a="1"/>
  <c r="T3076" i="4"/>
  <c r="U3076" i="4" a="1"/>
  <c r="U3076" i="4"/>
  <c r="F3077" i="4"/>
  <c r="G3077" i="4"/>
  <c r="H3077" i="4"/>
  <c r="L3077" i="4"/>
  <c r="N3077" i="4" a="1"/>
  <c r="N3077" i="4"/>
  <c r="M3077" i="4"/>
  <c r="R3077" i="4"/>
  <c r="S3077" i="4" a="1"/>
  <c r="S3077" i="4"/>
  <c r="T3077" i="4" a="1"/>
  <c r="T3077" i="4"/>
  <c r="U3077" i="4" a="1"/>
  <c r="U3077" i="4"/>
  <c r="F3078" i="4"/>
  <c r="G3078" i="4"/>
  <c r="H3078" i="4"/>
  <c r="L3078" i="4"/>
  <c r="N3078" i="4" a="1"/>
  <c r="N3078" i="4"/>
  <c r="O3078" i="4"/>
  <c r="M3078" i="4"/>
  <c r="R3078" i="4"/>
  <c r="S3078" i="4" a="1"/>
  <c r="S3078" i="4"/>
  <c r="T3078" i="4" a="1"/>
  <c r="T3078" i="4"/>
  <c r="U3078" i="4" a="1"/>
  <c r="U3078" i="4"/>
  <c r="F3079" i="4"/>
  <c r="G3079" i="4"/>
  <c r="H3079" i="4"/>
  <c r="L3079" i="4"/>
  <c r="N3079" i="4" a="1"/>
  <c r="N3079" i="4"/>
  <c r="O3079" i="4"/>
  <c r="M3079" i="4"/>
  <c r="R3079" i="4"/>
  <c r="S3079" i="4" a="1"/>
  <c r="S3079" i="4"/>
  <c r="T3079" i="4" a="1"/>
  <c r="T3079" i="4"/>
  <c r="U3079" i="4" a="1"/>
  <c r="U3079" i="4"/>
  <c r="F3080" i="4"/>
  <c r="G3080" i="4"/>
  <c r="H3080" i="4"/>
  <c r="L3080" i="4"/>
  <c r="N3080" i="4" a="1"/>
  <c r="N3080" i="4"/>
  <c r="M3080" i="4"/>
  <c r="R3080" i="4"/>
  <c r="S3080" i="4" a="1"/>
  <c r="S3080" i="4"/>
  <c r="T3080" i="4" a="1"/>
  <c r="T3080" i="4"/>
  <c r="U3080" i="4" a="1"/>
  <c r="U3080" i="4"/>
  <c r="F3081" i="4"/>
  <c r="G3081" i="4"/>
  <c r="H3081" i="4"/>
  <c r="L3081" i="4"/>
  <c r="N3081" i="4" a="1"/>
  <c r="N3081" i="4"/>
  <c r="O3081" i="4"/>
  <c r="M3081" i="4"/>
  <c r="R3081" i="4"/>
  <c r="S3081" i="4" a="1"/>
  <c r="S3081" i="4"/>
  <c r="T3081" i="4" a="1"/>
  <c r="T3081" i="4"/>
  <c r="U3081" i="4" a="1"/>
  <c r="U3081" i="4"/>
  <c r="F3082" i="4"/>
  <c r="G3082" i="4"/>
  <c r="H3082" i="4"/>
  <c r="L3082" i="4"/>
  <c r="N3082" i="4" a="1"/>
  <c r="N3082" i="4"/>
  <c r="M3082" i="4"/>
  <c r="R3082" i="4"/>
  <c r="S3082" i="4" a="1"/>
  <c r="S3082" i="4"/>
  <c r="T3082" i="4" a="1"/>
  <c r="T3082" i="4"/>
  <c r="U3082" i="4" a="1"/>
  <c r="U3082" i="4"/>
  <c r="F3083" i="4"/>
  <c r="G3083" i="4"/>
  <c r="H3083" i="4"/>
  <c r="L3083" i="4"/>
  <c r="N3083" i="4" a="1"/>
  <c r="N3083" i="4"/>
  <c r="O3083" i="4"/>
  <c r="M3083" i="4"/>
  <c r="R3083" i="4"/>
  <c r="S3083" i="4" a="1"/>
  <c r="S3083" i="4"/>
  <c r="T3083" i="4" a="1"/>
  <c r="T3083" i="4"/>
  <c r="U3083" i="4" a="1"/>
  <c r="U3083" i="4"/>
  <c r="F3084" i="4"/>
  <c r="G3084" i="4"/>
  <c r="H3084" i="4"/>
  <c r="L3084" i="4"/>
  <c r="N3084" i="4" a="1"/>
  <c r="N3084" i="4"/>
  <c r="O3084" i="4"/>
  <c r="M3084" i="4"/>
  <c r="R3084" i="4"/>
  <c r="S3084" i="4" a="1"/>
  <c r="S3084" i="4"/>
  <c r="T3084" i="4" a="1"/>
  <c r="T3084" i="4"/>
  <c r="U3084" i="4" a="1"/>
  <c r="U3084" i="4"/>
  <c r="F3085" i="4"/>
  <c r="G3085" i="4"/>
  <c r="H3085" i="4"/>
  <c r="L3085" i="4"/>
  <c r="N3085" i="4" a="1"/>
  <c r="N3085" i="4"/>
  <c r="M3085" i="4"/>
  <c r="R3085" i="4"/>
  <c r="S3085" i="4" a="1"/>
  <c r="S3085" i="4"/>
  <c r="T3085" i="4" a="1"/>
  <c r="T3085" i="4"/>
  <c r="U3085" i="4" a="1"/>
  <c r="U3085" i="4"/>
  <c r="F3086" i="4"/>
  <c r="G3086" i="4"/>
  <c r="H3086" i="4"/>
  <c r="L3086" i="4"/>
  <c r="N3086" i="4" a="1"/>
  <c r="N3086" i="4"/>
  <c r="M3086" i="4"/>
  <c r="R3086" i="4"/>
  <c r="S3086" i="4" a="1"/>
  <c r="S3086" i="4"/>
  <c r="T3086" i="4" a="1"/>
  <c r="T3086" i="4"/>
  <c r="U3086" i="4" a="1"/>
  <c r="U3086" i="4"/>
  <c r="F3087" i="4"/>
  <c r="G3087" i="4"/>
  <c r="H3087" i="4"/>
  <c r="L3087" i="4"/>
  <c r="N3087" i="4" a="1"/>
  <c r="N3087" i="4"/>
  <c r="M3087" i="4"/>
  <c r="R3087" i="4"/>
  <c r="S3087" i="4" a="1"/>
  <c r="S3087" i="4"/>
  <c r="T3087" i="4" a="1"/>
  <c r="T3087" i="4"/>
  <c r="U3087" i="4" a="1"/>
  <c r="U3087" i="4"/>
  <c r="F3088" i="4"/>
  <c r="G3088" i="4"/>
  <c r="H3088" i="4"/>
  <c r="L3088" i="4"/>
  <c r="N3088" i="4" a="1"/>
  <c r="N3088" i="4"/>
  <c r="M3088" i="4"/>
  <c r="R3088" i="4"/>
  <c r="S3088" i="4" a="1"/>
  <c r="S3088" i="4"/>
  <c r="T3088" i="4" a="1"/>
  <c r="T3088" i="4"/>
  <c r="U3088" i="4" a="1"/>
  <c r="U3088" i="4"/>
  <c r="F3089" i="4"/>
  <c r="G3089" i="4"/>
  <c r="H3089" i="4"/>
  <c r="L3089" i="4"/>
  <c r="N3089" i="4" a="1"/>
  <c r="N3089" i="4"/>
  <c r="P3089" i="4"/>
  <c r="Q3089" i="4"/>
  <c r="M3089" i="4"/>
  <c r="R3089" i="4"/>
  <c r="S3089" i="4" a="1"/>
  <c r="S3089" i="4"/>
  <c r="T3089" i="4" a="1"/>
  <c r="T3089" i="4"/>
  <c r="U3089" i="4" a="1"/>
  <c r="U3089" i="4"/>
  <c r="F3090" i="4"/>
  <c r="G3090" i="4"/>
  <c r="H3090" i="4"/>
  <c r="L3090" i="4"/>
  <c r="N3090" i="4" a="1"/>
  <c r="N3090" i="4"/>
  <c r="O3090" i="4"/>
  <c r="M3090" i="4"/>
  <c r="R3090" i="4"/>
  <c r="S3090" i="4" a="1"/>
  <c r="S3090" i="4"/>
  <c r="T3090" i="4" a="1"/>
  <c r="T3090" i="4"/>
  <c r="U3090" i="4" a="1"/>
  <c r="U3090" i="4"/>
  <c r="F3091" i="4"/>
  <c r="G3091" i="4"/>
  <c r="H3091" i="4"/>
  <c r="L3091" i="4"/>
  <c r="N3091" i="4" a="1"/>
  <c r="N3091" i="4"/>
  <c r="O3091" i="4"/>
  <c r="M3091" i="4"/>
  <c r="R3091" i="4"/>
  <c r="S3091" i="4" a="1"/>
  <c r="S3091" i="4"/>
  <c r="T3091" i="4" a="1"/>
  <c r="T3091" i="4"/>
  <c r="U3091" i="4" a="1"/>
  <c r="U3091" i="4"/>
  <c r="F3092" i="4"/>
  <c r="G3092" i="4"/>
  <c r="H3092" i="4"/>
  <c r="L3092" i="4"/>
  <c r="N3092" i="4" a="1"/>
  <c r="N3092" i="4"/>
  <c r="M3092" i="4"/>
  <c r="R3092" i="4"/>
  <c r="S3092" i="4" a="1"/>
  <c r="S3092" i="4"/>
  <c r="T3092" i="4" a="1"/>
  <c r="T3092" i="4"/>
  <c r="U3092" i="4" a="1"/>
  <c r="U3092" i="4"/>
  <c r="F3093" i="4"/>
  <c r="G3093" i="4"/>
  <c r="H3093" i="4"/>
  <c r="L3093" i="4"/>
  <c r="N3093" i="4" a="1"/>
  <c r="N3093" i="4"/>
  <c r="O3093" i="4"/>
  <c r="M3093" i="4"/>
  <c r="R3093" i="4"/>
  <c r="S3093" i="4" a="1"/>
  <c r="S3093" i="4"/>
  <c r="T3093" i="4" a="1"/>
  <c r="T3093" i="4"/>
  <c r="U3093" i="4" a="1"/>
  <c r="U3093" i="4"/>
  <c r="F3094" i="4"/>
  <c r="G3094" i="4"/>
  <c r="H3094" i="4"/>
  <c r="L3094" i="4"/>
  <c r="N3094" i="4" a="1"/>
  <c r="N3094" i="4"/>
  <c r="O3094" i="4"/>
  <c r="M3094" i="4"/>
  <c r="R3094" i="4"/>
  <c r="S3094" i="4" a="1"/>
  <c r="S3094" i="4"/>
  <c r="T3094" i="4" a="1"/>
  <c r="T3094" i="4"/>
  <c r="U3094" i="4" a="1"/>
  <c r="U3094" i="4"/>
  <c r="F3095" i="4"/>
  <c r="G3095" i="4"/>
  <c r="H3095" i="4"/>
  <c r="L3095" i="4"/>
  <c r="N3095" i="4" a="1"/>
  <c r="N3095" i="4"/>
  <c r="O3095" i="4"/>
  <c r="M3095" i="4"/>
  <c r="R3095" i="4"/>
  <c r="S3095" i="4" a="1"/>
  <c r="S3095" i="4"/>
  <c r="T3095" i="4" a="1"/>
  <c r="T3095" i="4"/>
  <c r="U3095" i="4" a="1"/>
  <c r="U3095" i="4"/>
  <c r="F3096" i="4"/>
  <c r="G3096" i="4"/>
  <c r="H3096" i="4"/>
  <c r="L3096" i="4"/>
  <c r="N3096" i="4" a="1"/>
  <c r="N3096" i="4"/>
  <c r="O3096" i="4"/>
  <c r="M3096" i="4"/>
  <c r="R3096" i="4"/>
  <c r="S3096" i="4" a="1"/>
  <c r="S3096" i="4"/>
  <c r="T3096" i="4" a="1"/>
  <c r="T3096" i="4"/>
  <c r="U3096" i="4" a="1"/>
  <c r="U3096" i="4"/>
  <c r="F3097" i="4"/>
  <c r="G3097" i="4"/>
  <c r="H3097" i="4"/>
  <c r="L3097" i="4"/>
  <c r="N3097" i="4" a="1"/>
  <c r="N3097" i="4"/>
  <c r="O3097" i="4"/>
  <c r="M3097" i="4"/>
  <c r="R3097" i="4"/>
  <c r="S3097" i="4" a="1"/>
  <c r="S3097" i="4"/>
  <c r="T3097" i="4" a="1"/>
  <c r="T3097" i="4"/>
  <c r="U3097" i="4" a="1"/>
  <c r="U3097" i="4"/>
  <c r="F3098" i="4"/>
  <c r="G3098" i="4"/>
  <c r="H3098" i="4"/>
  <c r="L3098" i="4"/>
  <c r="N3098" i="4" a="1"/>
  <c r="N3098" i="4"/>
  <c r="M3098" i="4"/>
  <c r="R3098" i="4"/>
  <c r="S3098" i="4" a="1"/>
  <c r="S3098" i="4"/>
  <c r="T3098" i="4" a="1"/>
  <c r="T3098" i="4"/>
  <c r="U3098" i="4" a="1"/>
  <c r="U3098" i="4"/>
  <c r="F3099" i="4"/>
  <c r="G3099" i="4"/>
  <c r="H3099" i="4"/>
  <c r="L3099" i="4"/>
  <c r="N3099" i="4" a="1"/>
  <c r="N3099" i="4"/>
  <c r="M3099" i="4"/>
  <c r="R3099" i="4"/>
  <c r="S3099" i="4" a="1"/>
  <c r="S3099" i="4"/>
  <c r="T3099" i="4" a="1"/>
  <c r="T3099" i="4"/>
  <c r="U3099" i="4" a="1"/>
  <c r="U3099" i="4"/>
  <c r="F3100" i="4"/>
  <c r="G3100" i="4"/>
  <c r="H3100" i="4"/>
  <c r="L3100" i="4"/>
  <c r="N3100" i="4" a="1"/>
  <c r="N3100" i="4"/>
  <c r="M3100" i="4"/>
  <c r="R3100" i="4"/>
  <c r="S3100" i="4" a="1"/>
  <c r="S3100" i="4"/>
  <c r="T3100" i="4" a="1"/>
  <c r="T3100" i="4"/>
  <c r="U3100" i="4" a="1"/>
  <c r="U3100" i="4"/>
  <c r="F3101" i="4"/>
  <c r="G3101" i="4"/>
  <c r="H3101" i="4"/>
  <c r="L3101" i="4"/>
  <c r="N3101" i="4" a="1"/>
  <c r="N3101" i="4"/>
  <c r="P3101" i="4"/>
  <c r="Q3101" i="4"/>
  <c r="M3101" i="4"/>
  <c r="R3101" i="4"/>
  <c r="S3101" i="4" a="1"/>
  <c r="S3101" i="4"/>
  <c r="T3101" i="4" a="1"/>
  <c r="T3101" i="4"/>
  <c r="U3101" i="4" a="1"/>
  <c r="U3101" i="4"/>
  <c r="F3102" i="4"/>
  <c r="G3102" i="4"/>
  <c r="H3102" i="4"/>
  <c r="L3102" i="4"/>
  <c r="N3102" i="4" a="1"/>
  <c r="N3102" i="4"/>
  <c r="O3102" i="4"/>
  <c r="M3102" i="4"/>
  <c r="R3102" i="4"/>
  <c r="S3102" i="4" a="1"/>
  <c r="S3102" i="4"/>
  <c r="T3102" i="4" a="1"/>
  <c r="T3102" i="4"/>
  <c r="U3102" i="4" a="1"/>
  <c r="U3102" i="4"/>
  <c r="F3103" i="4"/>
  <c r="G3103" i="4"/>
  <c r="H3103" i="4"/>
  <c r="L3103" i="4"/>
  <c r="N3103" i="4" a="1"/>
  <c r="N3103" i="4"/>
  <c r="O3103" i="4"/>
  <c r="M3103" i="4"/>
  <c r="R3103" i="4"/>
  <c r="S3103" i="4" a="1"/>
  <c r="S3103" i="4"/>
  <c r="T3103" i="4" a="1"/>
  <c r="T3103" i="4"/>
  <c r="U3103" i="4" a="1"/>
  <c r="U3103" i="4"/>
  <c r="F3104" i="4"/>
  <c r="G3104" i="4"/>
  <c r="H3104" i="4"/>
  <c r="L3104" i="4"/>
  <c r="N3104" i="4" a="1"/>
  <c r="N3104" i="4"/>
  <c r="M3104" i="4"/>
  <c r="R3104" i="4"/>
  <c r="S3104" i="4" a="1"/>
  <c r="S3104" i="4"/>
  <c r="T3104" i="4" a="1"/>
  <c r="T3104" i="4"/>
  <c r="U3104" i="4" a="1"/>
  <c r="U3104" i="4"/>
  <c r="F3105" i="4"/>
  <c r="G3105" i="4"/>
  <c r="H3105" i="4"/>
  <c r="L3105" i="4"/>
  <c r="N3105" i="4" a="1"/>
  <c r="N3105" i="4"/>
  <c r="O3105" i="4"/>
  <c r="M3105" i="4"/>
  <c r="R3105" i="4"/>
  <c r="S3105" i="4" a="1"/>
  <c r="S3105" i="4"/>
  <c r="T3105" i="4" a="1"/>
  <c r="T3105" i="4"/>
  <c r="U3105" i="4" a="1"/>
  <c r="U3105" i="4"/>
  <c r="F3106" i="4"/>
  <c r="G3106" i="4"/>
  <c r="H3106" i="4"/>
  <c r="L3106" i="4"/>
  <c r="N3106" i="4" a="1"/>
  <c r="N3106" i="4"/>
  <c r="O3106" i="4"/>
  <c r="M3106" i="4"/>
  <c r="R3106" i="4"/>
  <c r="S3106" i="4" a="1"/>
  <c r="S3106" i="4"/>
  <c r="T3106" i="4" a="1"/>
  <c r="T3106" i="4"/>
  <c r="U3106" i="4" a="1"/>
  <c r="U3106" i="4"/>
  <c r="F3107" i="4"/>
  <c r="G3107" i="4"/>
  <c r="H3107" i="4"/>
  <c r="L3107" i="4"/>
  <c r="N3107" i="4" a="1"/>
  <c r="N3107" i="4"/>
  <c r="O3107" i="4"/>
  <c r="M3107" i="4"/>
  <c r="R3107" i="4"/>
  <c r="S3107" i="4" a="1"/>
  <c r="S3107" i="4"/>
  <c r="T3107" i="4" a="1"/>
  <c r="T3107" i="4"/>
  <c r="U3107" i="4" a="1"/>
  <c r="U3107" i="4"/>
  <c r="F3108" i="4"/>
  <c r="G3108" i="4"/>
  <c r="H3108" i="4"/>
  <c r="L3108" i="4"/>
  <c r="N3108" i="4" a="1"/>
  <c r="N3108" i="4"/>
  <c r="M3108" i="4"/>
  <c r="R3108" i="4"/>
  <c r="S3108" i="4" a="1"/>
  <c r="S3108" i="4"/>
  <c r="T3108" i="4" a="1"/>
  <c r="T3108" i="4"/>
  <c r="U3108" i="4" a="1"/>
  <c r="U3108" i="4"/>
  <c r="F3109" i="4"/>
  <c r="G3109" i="4"/>
  <c r="H3109" i="4"/>
  <c r="L3109" i="4"/>
  <c r="N3109" i="4" a="1"/>
  <c r="N3109" i="4"/>
  <c r="P3109" i="4"/>
  <c r="Q3109" i="4"/>
  <c r="M3109" i="4"/>
  <c r="R3109" i="4"/>
  <c r="S3109" i="4" a="1"/>
  <c r="S3109" i="4"/>
  <c r="T3109" i="4" a="1"/>
  <c r="T3109" i="4"/>
  <c r="U3109" i="4" a="1"/>
  <c r="U3109" i="4"/>
  <c r="F3110" i="4"/>
  <c r="G3110" i="4"/>
  <c r="H3110" i="4"/>
  <c r="L3110" i="4"/>
  <c r="N3110" i="4" a="1"/>
  <c r="N3110" i="4"/>
  <c r="O3110" i="4"/>
  <c r="M3110" i="4"/>
  <c r="R3110" i="4"/>
  <c r="S3110" i="4" a="1"/>
  <c r="S3110" i="4"/>
  <c r="T3110" i="4" a="1"/>
  <c r="T3110" i="4"/>
  <c r="U3110" i="4" a="1"/>
  <c r="U3110" i="4"/>
  <c r="F3111" i="4"/>
  <c r="G3111" i="4"/>
  <c r="H3111" i="4"/>
  <c r="L3111" i="4"/>
  <c r="N3111" i="4" a="1"/>
  <c r="N3111" i="4"/>
  <c r="M3111" i="4"/>
  <c r="R3111" i="4"/>
  <c r="S3111" i="4" a="1"/>
  <c r="S3111" i="4"/>
  <c r="T3111" i="4" a="1"/>
  <c r="T3111" i="4"/>
  <c r="U3111" i="4" a="1"/>
  <c r="U3111" i="4"/>
  <c r="F3112" i="4"/>
  <c r="G3112" i="4"/>
  <c r="H3112" i="4"/>
  <c r="L3112" i="4"/>
  <c r="N3112" i="4" a="1"/>
  <c r="N3112" i="4"/>
  <c r="M3112" i="4"/>
  <c r="R3112" i="4"/>
  <c r="S3112" i="4" a="1"/>
  <c r="S3112" i="4"/>
  <c r="T3112" i="4" a="1"/>
  <c r="T3112" i="4"/>
  <c r="U3112" i="4" a="1"/>
  <c r="U3112" i="4"/>
  <c r="F3113" i="4"/>
  <c r="G3113" i="4"/>
  <c r="H3113" i="4"/>
  <c r="L3113" i="4"/>
  <c r="N3113" i="4" a="1"/>
  <c r="N3113" i="4"/>
  <c r="M3113" i="4"/>
  <c r="R3113" i="4"/>
  <c r="S3113" i="4" a="1"/>
  <c r="S3113" i="4"/>
  <c r="T3113" i="4" a="1"/>
  <c r="T3113" i="4"/>
  <c r="U3113" i="4" a="1"/>
  <c r="U3113" i="4"/>
  <c r="F3114" i="4"/>
  <c r="G3114" i="4"/>
  <c r="H3114" i="4"/>
  <c r="L3114" i="4"/>
  <c r="N3114" i="4" a="1"/>
  <c r="N3114" i="4"/>
  <c r="M3114" i="4"/>
  <c r="R3114" i="4"/>
  <c r="S3114" i="4" a="1"/>
  <c r="S3114" i="4"/>
  <c r="T3114" i="4" a="1"/>
  <c r="T3114" i="4"/>
  <c r="U3114" i="4" a="1"/>
  <c r="U3114" i="4"/>
  <c r="F3115" i="4"/>
  <c r="G3115" i="4"/>
  <c r="H3115" i="4"/>
  <c r="L3115" i="4"/>
  <c r="N3115" i="4" a="1"/>
  <c r="N3115" i="4"/>
  <c r="P3115" i="4"/>
  <c r="Q3115" i="4"/>
  <c r="M3115" i="4"/>
  <c r="R3115" i="4"/>
  <c r="S3115" i="4" a="1"/>
  <c r="S3115" i="4"/>
  <c r="T3115" i="4" a="1"/>
  <c r="T3115" i="4"/>
  <c r="U3115" i="4" a="1"/>
  <c r="U3115" i="4"/>
  <c r="F3116" i="4"/>
  <c r="G3116" i="4"/>
  <c r="H3116" i="4"/>
  <c r="L3116" i="4"/>
  <c r="N3116" i="4" a="1"/>
  <c r="N3116" i="4"/>
  <c r="M3116" i="4"/>
  <c r="R3116" i="4"/>
  <c r="S3116" i="4" a="1"/>
  <c r="S3116" i="4"/>
  <c r="T3116" i="4" a="1"/>
  <c r="T3116" i="4"/>
  <c r="U3116" i="4" a="1"/>
  <c r="U3116" i="4"/>
  <c r="F3117" i="4"/>
  <c r="G3117" i="4"/>
  <c r="H3117" i="4"/>
  <c r="L3117" i="4"/>
  <c r="N3117" i="4" a="1"/>
  <c r="N3117" i="4"/>
  <c r="O3117" i="4"/>
  <c r="M3117" i="4"/>
  <c r="R3117" i="4"/>
  <c r="S3117" i="4" a="1"/>
  <c r="S3117" i="4"/>
  <c r="T3117" i="4" a="1"/>
  <c r="T3117" i="4"/>
  <c r="U3117" i="4" a="1"/>
  <c r="U3117" i="4"/>
  <c r="F3118" i="4"/>
  <c r="G3118" i="4"/>
  <c r="H3118" i="4"/>
  <c r="L3118" i="4"/>
  <c r="N3118" i="4" a="1"/>
  <c r="N3118" i="4"/>
  <c r="O3118" i="4"/>
  <c r="M3118" i="4"/>
  <c r="R3118" i="4"/>
  <c r="S3118" i="4" a="1"/>
  <c r="S3118" i="4"/>
  <c r="T3118" i="4" a="1"/>
  <c r="T3118" i="4"/>
  <c r="U3118" i="4" a="1"/>
  <c r="U3118" i="4"/>
  <c r="F3119" i="4"/>
  <c r="G3119" i="4"/>
  <c r="H3119" i="4"/>
  <c r="L3119" i="4"/>
  <c r="N3119" i="4" a="1"/>
  <c r="N3119" i="4"/>
  <c r="M3119" i="4"/>
  <c r="R3119" i="4"/>
  <c r="S3119" i="4" a="1"/>
  <c r="S3119" i="4"/>
  <c r="T3119" i="4" a="1"/>
  <c r="T3119" i="4"/>
  <c r="U3119" i="4" a="1"/>
  <c r="U3119" i="4"/>
  <c r="F3120" i="4"/>
  <c r="G3120" i="4"/>
  <c r="H3120" i="4"/>
  <c r="L3120" i="4"/>
  <c r="N3120" i="4" a="1"/>
  <c r="N3120" i="4"/>
  <c r="M3120" i="4"/>
  <c r="R3120" i="4"/>
  <c r="S3120" i="4" a="1"/>
  <c r="S3120" i="4"/>
  <c r="T3120" i="4" a="1"/>
  <c r="T3120" i="4"/>
  <c r="U3120" i="4" a="1"/>
  <c r="U3120" i="4"/>
  <c r="F3121" i="4"/>
  <c r="G3121" i="4"/>
  <c r="H3121" i="4"/>
  <c r="L3121" i="4"/>
  <c r="N3121" i="4" a="1"/>
  <c r="N3121" i="4"/>
  <c r="P3121" i="4"/>
  <c r="Q3121" i="4"/>
  <c r="M3121" i="4"/>
  <c r="R3121" i="4"/>
  <c r="S3121" i="4" a="1"/>
  <c r="S3121" i="4"/>
  <c r="T3121" i="4" a="1"/>
  <c r="T3121" i="4"/>
  <c r="U3121" i="4" a="1"/>
  <c r="U3121" i="4"/>
  <c r="F3122" i="4"/>
  <c r="G3122" i="4"/>
  <c r="H3122" i="4"/>
  <c r="L3122" i="4"/>
  <c r="N3122" i="4" a="1"/>
  <c r="N3122" i="4"/>
  <c r="M3122" i="4"/>
  <c r="R3122" i="4"/>
  <c r="S3122" i="4" a="1"/>
  <c r="S3122" i="4"/>
  <c r="T3122" i="4" a="1"/>
  <c r="T3122" i="4"/>
  <c r="U3122" i="4" a="1"/>
  <c r="U3122" i="4"/>
  <c r="F3123" i="4"/>
  <c r="G3123" i="4"/>
  <c r="H3123" i="4"/>
  <c r="L3123" i="4"/>
  <c r="N3123" i="4" a="1"/>
  <c r="N3123" i="4"/>
  <c r="M3123" i="4"/>
  <c r="R3123" i="4"/>
  <c r="S3123" i="4" a="1"/>
  <c r="S3123" i="4"/>
  <c r="T3123" i="4" a="1"/>
  <c r="T3123" i="4"/>
  <c r="U3123" i="4" a="1"/>
  <c r="U3123" i="4"/>
  <c r="F3124" i="4"/>
  <c r="G3124" i="4"/>
  <c r="H3124" i="4"/>
  <c r="L3124" i="4"/>
  <c r="N3124" i="4" a="1"/>
  <c r="N3124" i="4"/>
  <c r="M3124" i="4"/>
  <c r="R3124" i="4"/>
  <c r="S3124" i="4" a="1"/>
  <c r="S3124" i="4"/>
  <c r="T3124" i="4" a="1"/>
  <c r="T3124" i="4"/>
  <c r="U3124" i="4" a="1"/>
  <c r="U3124" i="4"/>
  <c r="F3125" i="4"/>
  <c r="G3125" i="4"/>
  <c r="H3125" i="4"/>
  <c r="L3125" i="4"/>
  <c r="N3125" i="4" a="1"/>
  <c r="N3125" i="4"/>
  <c r="O3125" i="4"/>
  <c r="M3125" i="4"/>
  <c r="R3125" i="4"/>
  <c r="S3125" i="4" a="1"/>
  <c r="S3125" i="4"/>
  <c r="T3125" i="4" a="1"/>
  <c r="T3125" i="4"/>
  <c r="U3125" i="4" a="1"/>
  <c r="U3125" i="4"/>
  <c r="F3126" i="4"/>
  <c r="G3126" i="4"/>
  <c r="H3126" i="4"/>
  <c r="L3126" i="4"/>
  <c r="N3126" i="4" a="1"/>
  <c r="N3126" i="4"/>
  <c r="M3126" i="4"/>
  <c r="R3126" i="4"/>
  <c r="S3126" i="4" a="1"/>
  <c r="S3126" i="4"/>
  <c r="T3126" i="4" a="1"/>
  <c r="T3126" i="4"/>
  <c r="U3126" i="4" a="1"/>
  <c r="U3126" i="4"/>
  <c r="F3127" i="4"/>
  <c r="G3127" i="4"/>
  <c r="H3127" i="4"/>
  <c r="L3127" i="4"/>
  <c r="N3127" i="4" a="1"/>
  <c r="N3127" i="4"/>
  <c r="M3127" i="4"/>
  <c r="R3127" i="4"/>
  <c r="S3127" i="4" a="1"/>
  <c r="S3127" i="4"/>
  <c r="T3127" i="4" a="1"/>
  <c r="T3127" i="4"/>
  <c r="U3127" i="4" a="1"/>
  <c r="U3127" i="4"/>
  <c r="F3128" i="4"/>
  <c r="G3128" i="4"/>
  <c r="H3128" i="4"/>
  <c r="L3128" i="4"/>
  <c r="N3128" i="4" a="1"/>
  <c r="N3128" i="4"/>
  <c r="M3128" i="4"/>
  <c r="R3128" i="4"/>
  <c r="S3128" i="4" a="1"/>
  <c r="S3128" i="4"/>
  <c r="T3128" i="4" a="1"/>
  <c r="T3128" i="4"/>
  <c r="U3128" i="4" a="1"/>
  <c r="U3128" i="4"/>
  <c r="F3129" i="4"/>
  <c r="G3129" i="4"/>
  <c r="H3129" i="4"/>
  <c r="L3129" i="4"/>
  <c r="N3129" i="4" a="1"/>
  <c r="N3129" i="4"/>
  <c r="O3129" i="4"/>
  <c r="M3129" i="4"/>
  <c r="R3129" i="4"/>
  <c r="S3129" i="4" a="1"/>
  <c r="S3129" i="4"/>
  <c r="T3129" i="4" a="1"/>
  <c r="T3129" i="4"/>
  <c r="U3129" i="4" a="1"/>
  <c r="U3129" i="4"/>
  <c r="F3130" i="4"/>
  <c r="G3130" i="4"/>
  <c r="H3130" i="4"/>
  <c r="L3130" i="4"/>
  <c r="N3130" i="4" a="1"/>
  <c r="N3130" i="4"/>
  <c r="M3130" i="4"/>
  <c r="R3130" i="4"/>
  <c r="S3130" i="4" a="1"/>
  <c r="S3130" i="4"/>
  <c r="T3130" i="4" a="1"/>
  <c r="T3130" i="4"/>
  <c r="U3130" i="4" a="1"/>
  <c r="U3130" i="4"/>
  <c r="F3131" i="4"/>
  <c r="G3131" i="4"/>
  <c r="H3131" i="4"/>
  <c r="L3131" i="4"/>
  <c r="N3131" i="4" a="1"/>
  <c r="N3131" i="4"/>
  <c r="P3131" i="4"/>
  <c r="Q3131" i="4"/>
  <c r="M3131" i="4"/>
  <c r="R3131" i="4"/>
  <c r="S3131" i="4" a="1"/>
  <c r="S3131" i="4"/>
  <c r="T3131" i="4" a="1"/>
  <c r="T3131" i="4"/>
  <c r="U3131" i="4" a="1"/>
  <c r="U3131" i="4"/>
  <c r="F3132" i="4"/>
  <c r="G3132" i="4"/>
  <c r="H3132" i="4"/>
  <c r="L3132" i="4"/>
  <c r="N3132" i="4" a="1"/>
  <c r="N3132" i="4"/>
  <c r="M3132" i="4"/>
  <c r="R3132" i="4"/>
  <c r="S3132" i="4" a="1"/>
  <c r="S3132" i="4"/>
  <c r="T3132" i="4" a="1"/>
  <c r="T3132" i="4"/>
  <c r="U3132" i="4" a="1"/>
  <c r="U3132" i="4"/>
  <c r="F3133" i="4"/>
  <c r="G3133" i="4"/>
  <c r="H3133" i="4"/>
  <c r="L3133" i="4"/>
  <c r="N3133" i="4" a="1"/>
  <c r="N3133" i="4"/>
  <c r="P3133" i="4"/>
  <c r="Q3133" i="4"/>
  <c r="M3133" i="4"/>
  <c r="R3133" i="4"/>
  <c r="S3133" i="4" a="1"/>
  <c r="S3133" i="4"/>
  <c r="T3133" i="4" a="1"/>
  <c r="T3133" i="4"/>
  <c r="U3133" i="4" a="1"/>
  <c r="U3133" i="4"/>
  <c r="F3134" i="4"/>
  <c r="G3134" i="4"/>
  <c r="H3134" i="4"/>
  <c r="L3134" i="4"/>
  <c r="N3134" i="4" a="1"/>
  <c r="N3134" i="4"/>
  <c r="M3134" i="4"/>
  <c r="R3134" i="4"/>
  <c r="S3134" i="4" a="1"/>
  <c r="S3134" i="4"/>
  <c r="T3134" i="4" a="1"/>
  <c r="T3134" i="4"/>
  <c r="U3134" i="4" a="1"/>
  <c r="U3134" i="4"/>
  <c r="F3135" i="4"/>
  <c r="G3135" i="4"/>
  <c r="H3135" i="4"/>
  <c r="L3135" i="4"/>
  <c r="N3135" i="4" a="1"/>
  <c r="N3135" i="4"/>
  <c r="P3135" i="4"/>
  <c r="Q3135" i="4"/>
  <c r="M3135" i="4"/>
  <c r="R3135" i="4"/>
  <c r="S3135" i="4" a="1"/>
  <c r="S3135" i="4"/>
  <c r="T3135" i="4" a="1"/>
  <c r="T3135" i="4"/>
  <c r="U3135" i="4" a="1"/>
  <c r="U3135" i="4"/>
  <c r="F3136" i="4"/>
  <c r="G3136" i="4"/>
  <c r="H3136" i="4"/>
  <c r="L3136" i="4"/>
  <c r="N3136" i="4" a="1"/>
  <c r="N3136" i="4"/>
  <c r="M3136" i="4"/>
  <c r="R3136" i="4"/>
  <c r="S3136" i="4" a="1"/>
  <c r="S3136" i="4"/>
  <c r="T3136" i="4" a="1"/>
  <c r="T3136" i="4"/>
  <c r="U3136" i="4" a="1"/>
  <c r="U3136" i="4"/>
  <c r="F3137" i="4"/>
  <c r="G3137" i="4"/>
  <c r="H3137" i="4"/>
  <c r="L3137" i="4"/>
  <c r="N3137" i="4" a="1"/>
  <c r="N3137" i="4"/>
  <c r="M3137" i="4"/>
  <c r="R3137" i="4"/>
  <c r="S3137" i="4" a="1"/>
  <c r="S3137" i="4"/>
  <c r="T3137" i="4" a="1"/>
  <c r="T3137" i="4"/>
  <c r="U3137" i="4" a="1"/>
  <c r="U3137" i="4"/>
  <c r="F3138" i="4"/>
  <c r="G3138" i="4"/>
  <c r="H3138" i="4"/>
  <c r="L3138" i="4"/>
  <c r="N3138" i="4" a="1"/>
  <c r="N3138" i="4"/>
  <c r="M3138" i="4"/>
  <c r="R3138" i="4"/>
  <c r="S3138" i="4" a="1"/>
  <c r="S3138" i="4"/>
  <c r="T3138" i="4" a="1"/>
  <c r="T3138" i="4"/>
  <c r="U3138" i="4" a="1"/>
  <c r="U3138" i="4"/>
  <c r="F3139" i="4"/>
  <c r="G3139" i="4"/>
  <c r="H3139" i="4"/>
  <c r="L3139" i="4"/>
  <c r="N3139" i="4" a="1"/>
  <c r="N3139" i="4"/>
  <c r="M3139" i="4"/>
  <c r="R3139" i="4"/>
  <c r="S3139" i="4" a="1"/>
  <c r="S3139" i="4"/>
  <c r="T3139" i="4" a="1"/>
  <c r="T3139" i="4"/>
  <c r="U3139" i="4" a="1"/>
  <c r="U3139" i="4"/>
  <c r="F3140" i="4"/>
  <c r="G3140" i="4"/>
  <c r="H3140" i="4"/>
  <c r="L3140" i="4"/>
  <c r="N3140" i="4" a="1"/>
  <c r="N3140" i="4"/>
  <c r="M3140" i="4"/>
  <c r="R3140" i="4"/>
  <c r="S3140" i="4" a="1"/>
  <c r="S3140" i="4"/>
  <c r="T3140" i="4" a="1"/>
  <c r="T3140" i="4"/>
  <c r="U3140" i="4" a="1"/>
  <c r="U3140" i="4"/>
  <c r="F3141" i="4"/>
  <c r="G3141" i="4"/>
  <c r="H3141" i="4"/>
  <c r="L3141" i="4"/>
  <c r="N3141" i="4" a="1"/>
  <c r="N3141" i="4"/>
  <c r="P3141" i="4"/>
  <c r="Q3141" i="4"/>
  <c r="M3141" i="4"/>
  <c r="R3141" i="4"/>
  <c r="S3141" i="4" a="1"/>
  <c r="S3141" i="4"/>
  <c r="T3141" i="4" a="1"/>
  <c r="T3141" i="4"/>
  <c r="U3141" i="4" a="1"/>
  <c r="U3141" i="4"/>
  <c r="F3142" i="4"/>
  <c r="G3142" i="4"/>
  <c r="H3142" i="4"/>
  <c r="L3142" i="4"/>
  <c r="N3142" i="4" a="1"/>
  <c r="N3142" i="4"/>
  <c r="O3142" i="4"/>
  <c r="M3142" i="4"/>
  <c r="R3142" i="4"/>
  <c r="S3142" i="4" a="1"/>
  <c r="S3142" i="4"/>
  <c r="T3142" i="4" a="1"/>
  <c r="T3142" i="4"/>
  <c r="U3142" i="4" a="1"/>
  <c r="U3142" i="4"/>
  <c r="F3143" i="4"/>
  <c r="G3143" i="4"/>
  <c r="H3143" i="4"/>
  <c r="L3143" i="4"/>
  <c r="N3143" i="4" a="1"/>
  <c r="N3143" i="4"/>
  <c r="M3143" i="4"/>
  <c r="R3143" i="4"/>
  <c r="S3143" i="4" a="1"/>
  <c r="S3143" i="4"/>
  <c r="T3143" i="4" a="1"/>
  <c r="T3143" i="4"/>
  <c r="U3143" i="4" a="1"/>
  <c r="U3143" i="4"/>
  <c r="F3144" i="4"/>
  <c r="G3144" i="4"/>
  <c r="H3144" i="4"/>
  <c r="L3144" i="4"/>
  <c r="N3144" i="4" a="1"/>
  <c r="N3144" i="4"/>
  <c r="P3144" i="4"/>
  <c r="Q3144" i="4"/>
  <c r="M3144" i="4"/>
  <c r="R3144" i="4"/>
  <c r="S3144" i="4" a="1"/>
  <c r="S3144" i="4"/>
  <c r="T3144" i="4" a="1"/>
  <c r="T3144" i="4"/>
  <c r="U3144" i="4" a="1"/>
  <c r="U3144" i="4"/>
  <c r="F3145" i="4"/>
  <c r="G3145" i="4"/>
  <c r="H3145" i="4"/>
  <c r="L3145" i="4"/>
  <c r="N3145" i="4" a="1"/>
  <c r="N3145" i="4"/>
  <c r="P3145" i="4"/>
  <c r="Q3145" i="4"/>
  <c r="M3145" i="4"/>
  <c r="R3145" i="4"/>
  <c r="S3145" i="4" a="1"/>
  <c r="S3145" i="4"/>
  <c r="T3145" i="4" a="1"/>
  <c r="T3145" i="4"/>
  <c r="U3145" i="4" a="1"/>
  <c r="U3145" i="4"/>
  <c r="F3146" i="4"/>
  <c r="G3146" i="4"/>
  <c r="H3146" i="4"/>
  <c r="L3146" i="4"/>
  <c r="N3146" i="4" a="1"/>
  <c r="N3146" i="4"/>
  <c r="M3146" i="4"/>
  <c r="R3146" i="4"/>
  <c r="S3146" i="4" a="1"/>
  <c r="S3146" i="4"/>
  <c r="T3146" i="4" a="1"/>
  <c r="T3146" i="4"/>
  <c r="U3146" i="4" a="1"/>
  <c r="U3146" i="4"/>
  <c r="F3147" i="4"/>
  <c r="G3147" i="4"/>
  <c r="H3147" i="4"/>
  <c r="L3147" i="4"/>
  <c r="N3147" i="4" a="1"/>
  <c r="N3147" i="4"/>
  <c r="M3147" i="4"/>
  <c r="R3147" i="4"/>
  <c r="S3147" i="4" a="1"/>
  <c r="S3147" i="4"/>
  <c r="T3147" i="4" a="1"/>
  <c r="T3147" i="4"/>
  <c r="U3147" i="4" a="1"/>
  <c r="U3147" i="4"/>
  <c r="F3148" i="4"/>
  <c r="G3148" i="4"/>
  <c r="H3148" i="4"/>
  <c r="L3148" i="4"/>
  <c r="N3148" i="4" a="1"/>
  <c r="N3148" i="4"/>
  <c r="M3148" i="4"/>
  <c r="R3148" i="4"/>
  <c r="S3148" i="4" a="1"/>
  <c r="S3148" i="4"/>
  <c r="T3148" i="4" a="1"/>
  <c r="T3148" i="4"/>
  <c r="U3148" i="4" a="1"/>
  <c r="U3148" i="4"/>
  <c r="F3149" i="4"/>
  <c r="G3149" i="4"/>
  <c r="H3149" i="4"/>
  <c r="L3149" i="4"/>
  <c r="N3149" i="4" a="1"/>
  <c r="N3149" i="4"/>
  <c r="O3149" i="4"/>
  <c r="M3149" i="4"/>
  <c r="R3149" i="4"/>
  <c r="S3149" i="4" a="1"/>
  <c r="S3149" i="4"/>
  <c r="T3149" i="4" a="1"/>
  <c r="T3149" i="4"/>
  <c r="U3149" i="4" a="1"/>
  <c r="U3149" i="4"/>
  <c r="F3150" i="4"/>
  <c r="G3150" i="4"/>
  <c r="H3150" i="4"/>
  <c r="L3150" i="4"/>
  <c r="N3150" i="4" a="1"/>
  <c r="N3150" i="4"/>
  <c r="M3150" i="4"/>
  <c r="R3150" i="4"/>
  <c r="S3150" i="4" a="1"/>
  <c r="S3150" i="4"/>
  <c r="T3150" i="4" a="1"/>
  <c r="T3150" i="4"/>
  <c r="U3150" i="4" a="1"/>
  <c r="U3150" i="4"/>
  <c r="F3151" i="4"/>
  <c r="G3151" i="4"/>
  <c r="H3151" i="4"/>
  <c r="L3151" i="4"/>
  <c r="N3151" i="4" a="1"/>
  <c r="N3151" i="4"/>
  <c r="M3151" i="4"/>
  <c r="R3151" i="4"/>
  <c r="S3151" i="4" a="1"/>
  <c r="S3151" i="4"/>
  <c r="T3151" i="4" a="1"/>
  <c r="T3151" i="4"/>
  <c r="U3151" i="4" a="1"/>
  <c r="U3151" i="4"/>
  <c r="F3152" i="4"/>
  <c r="G3152" i="4"/>
  <c r="H3152" i="4"/>
  <c r="L3152" i="4"/>
  <c r="N3152" i="4" a="1"/>
  <c r="N3152" i="4"/>
  <c r="O3152" i="4"/>
  <c r="M3152" i="4"/>
  <c r="R3152" i="4"/>
  <c r="S3152" i="4" a="1"/>
  <c r="S3152" i="4"/>
  <c r="T3152" i="4" a="1"/>
  <c r="T3152" i="4"/>
  <c r="U3152" i="4" a="1"/>
  <c r="U3152" i="4"/>
  <c r="F3153" i="4"/>
  <c r="G3153" i="4"/>
  <c r="H3153" i="4"/>
  <c r="L3153" i="4"/>
  <c r="N3153" i="4" a="1"/>
  <c r="N3153" i="4"/>
  <c r="O3153" i="4"/>
  <c r="M3153" i="4"/>
  <c r="R3153" i="4"/>
  <c r="S3153" i="4" a="1"/>
  <c r="S3153" i="4"/>
  <c r="T3153" i="4" a="1"/>
  <c r="T3153" i="4"/>
  <c r="U3153" i="4" a="1"/>
  <c r="U3153" i="4"/>
  <c r="F3154" i="4"/>
  <c r="G3154" i="4"/>
  <c r="H3154" i="4"/>
  <c r="L3154" i="4"/>
  <c r="N3154" i="4" a="1"/>
  <c r="N3154" i="4"/>
  <c r="M3154" i="4"/>
  <c r="R3154" i="4"/>
  <c r="S3154" i="4" a="1"/>
  <c r="S3154" i="4"/>
  <c r="T3154" i="4" a="1"/>
  <c r="T3154" i="4"/>
  <c r="U3154" i="4" a="1"/>
  <c r="U3154" i="4"/>
  <c r="F3155" i="4"/>
  <c r="G3155" i="4"/>
  <c r="H3155" i="4"/>
  <c r="L3155" i="4"/>
  <c r="N3155" i="4" a="1"/>
  <c r="N3155" i="4"/>
  <c r="M3155" i="4"/>
  <c r="R3155" i="4"/>
  <c r="S3155" i="4" a="1"/>
  <c r="S3155" i="4"/>
  <c r="T3155" i="4" a="1"/>
  <c r="T3155" i="4"/>
  <c r="U3155" i="4" a="1"/>
  <c r="U3155" i="4"/>
  <c r="F3156" i="4"/>
  <c r="G3156" i="4"/>
  <c r="H3156" i="4"/>
  <c r="L3156" i="4"/>
  <c r="N3156" i="4" a="1"/>
  <c r="N3156" i="4"/>
  <c r="M3156" i="4"/>
  <c r="R3156" i="4"/>
  <c r="S3156" i="4" a="1"/>
  <c r="S3156" i="4"/>
  <c r="T3156" i="4" a="1"/>
  <c r="T3156" i="4"/>
  <c r="U3156" i="4" a="1"/>
  <c r="U3156" i="4"/>
  <c r="F3157" i="4"/>
  <c r="G3157" i="4"/>
  <c r="H3157" i="4"/>
  <c r="L3157" i="4"/>
  <c r="N3157" i="4" a="1"/>
  <c r="N3157" i="4"/>
  <c r="M3157" i="4"/>
  <c r="R3157" i="4"/>
  <c r="S3157" i="4" a="1"/>
  <c r="S3157" i="4"/>
  <c r="T3157" i="4" a="1"/>
  <c r="T3157" i="4"/>
  <c r="U3157" i="4" a="1"/>
  <c r="U3157" i="4"/>
  <c r="F3158" i="4"/>
  <c r="G3158" i="4"/>
  <c r="H3158" i="4"/>
  <c r="L3158" i="4"/>
  <c r="N3158" i="4" a="1"/>
  <c r="N3158" i="4"/>
  <c r="M3158" i="4"/>
  <c r="R3158" i="4"/>
  <c r="S3158" i="4" a="1"/>
  <c r="S3158" i="4"/>
  <c r="T3158" i="4" a="1"/>
  <c r="T3158" i="4"/>
  <c r="U3158" i="4" a="1"/>
  <c r="U3158" i="4"/>
  <c r="F3159" i="4"/>
  <c r="G3159" i="4"/>
  <c r="H3159" i="4"/>
  <c r="L3159" i="4"/>
  <c r="N3159" i="4" a="1"/>
  <c r="N3159" i="4"/>
  <c r="P3159" i="4"/>
  <c r="Q3159" i="4"/>
  <c r="M3159" i="4"/>
  <c r="R3159" i="4"/>
  <c r="S3159" i="4" a="1"/>
  <c r="S3159" i="4"/>
  <c r="T3159" i="4" a="1"/>
  <c r="T3159" i="4"/>
  <c r="U3159" i="4" a="1"/>
  <c r="U3159" i="4"/>
  <c r="F3160" i="4"/>
  <c r="G3160" i="4"/>
  <c r="H3160" i="4"/>
  <c r="L3160" i="4"/>
  <c r="N3160" i="4" a="1"/>
  <c r="N3160" i="4"/>
  <c r="M3160" i="4"/>
  <c r="R3160" i="4"/>
  <c r="S3160" i="4" a="1"/>
  <c r="S3160" i="4"/>
  <c r="T3160" i="4" a="1"/>
  <c r="T3160" i="4"/>
  <c r="U3160" i="4" a="1"/>
  <c r="U3160" i="4"/>
  <c r="F3161" i="4"/>
  <c r="G3161" i="4"/>
  <c r="H3161" i="4"/>
  <c r="L3161" i="4"/>
  <c r="N3161" i="4" a="1"/>
  <c r="N3161" i="4"/>
  <c r="O3161" i="4"/>
  <c r="M3161" i="4"/>
  <c r="R3161" i="4"/>
  <c r="S3161" i="4" a="1"/>
  <c r="S3161" i="4"/>
  <c r="T3161" i="4" a="1"/>
  <c r="T3161" i="4"/>
  <c r="U3161" i="4" a="1"/>
  <c r="U3161" i="4"/>
  <c r="F3162" i="4"/>
  <c r="G3162" i="4"/>
  <c r="H3162" i="4"/>
  <c r="L3162" i="4"/>
  <c r="N3162" i="4" a="1"/>
  <c r="N3162" i="4"/>
  <c r="M3162" i="4"/>
  <c r="R3162" i="4"/>
  <c r="S3162" i="4" a="1"/>
  <c r="S3162" i="4"/>
  <c r="T3162" i="4" a="1"/>
  <c r="T3162" i="4"/>
  <c r="U3162" i="4" a="1"/>
  <c r="U3162" i="4"/>
  <c r="F3163" i="4"/>
  <c r="G3163" i="4"/>
  <c r="H3163" i="4"/>
  <c r="L3163" i="4"/>
  <c r="N3163" i="4" a="1"/>
  <c r="N3163" i="4"/>
  <c r="O3163" i="4"/>
  <c r="M3163" i="4"/>
  <c r="R3163" i="4"/>
  <c r="S3163" i="4" a="1"/>
  <c r="S3163" i="4"/>
  <c r="T3163" i="4" a="1"/>
  <c r="T3163" i="4"/>
  <c r="U3163" i="4" a="1"/>
  <c r="U3163" i="4"/>
  <c r="F3164" i="4"/>
  <c r="G3164" i="4"/>
  <c r="H3164" i="4"/>
  <c r="L3164" i="4"/>
  <c r="N3164" i="4" a="1"/>
  <c r="N3164" i="4"/>
  <c r="M3164" i="4"/>
  <c r="R3164" i="4"/>
  <c r="S3164" i="4" a="1"/>
  <c r="S3164" i="4"/>
  <c r="T3164" i="4" a="1"/>
  <c r="T3164" i="4"/>
  <c r="U3164" i="4" a="1"/>
  <c r="U3164" i="4"/>
  <c r="F3165" i="4"/>
  <c r="G3165" i="4"/>
  <c r="H3165" i="4"/>
  <c r="L3165" i="4"/>
  <c r="N3165" i="4" a="1"/>
  <c r="N3165" i="4"/>
  <c r="O3165" i="4"/>
  <c r="M3165" i="4"/>
  <c r="R3165" i="4"/>
  <c r="S3165" i="4" a="1"/>
  <c r="S3165" i="4"/>
  <c r="T3165" i="4" a="1"/>
  <c r="T3165" i="4"/>
  <c r="U3165" i="4" a="1"/>
  <c r="U3165" i="4"/>
  <c r="F3166" i="4"/>
  <c r="G3166" i="4"/>
  <c r="H3166" i="4"/>
  <c r="L3166" i="4"/>
  <c r="N3166" i="4" a="1"/>
  <c r="N3166" i="4"/>
  <c r="O3166" i="4"/>
  <c r="M3166" i="4"/>
  <c r="R3166" i="4"/>
  <c r="S3166" i="4" a="1"/>
  <c r="S3166" i="4"/>
  <c r="T3166" i="4" a="1"/>
  <c r="T3166" i="4"/>
  <c r="U3166" i="4" a="1"/>
  <c r="U3166" i="4"/>
  <c r="F3167" i="4"/>
  <c r="G3167" i="4"/>
  <c r="H3167" i="4"/>
  <c r="L3167" i="4"/>
  <c r="N3167" i="4" a="1"/>
  <c r="N3167" i="4"/>
  <c r="P3167" i="4"/>
  <c r="Q3167" i="4"/>
  <c r="M3167" i="4"/>
  <c r="R3167" i="4"/>
  <c r="S3167" i="4" a="1"/>
  <c r="S3167" i="4"/>
  <c r="T3167" i="4" a="1"/>
  <c r="T3167" i="4"/>
  <c r="U3167" i="4" a="1"/>
  <c r="U3167" i="4"/>
  <c r="F3168" i="4"/>
  <c r="G3168" i="4"/>
  <c r="H3168" i="4"/>
  <c r="L3168" i="4"/>
  <c r="N3168" i="4" a="1"/>
  <c r="N3168" i="4"/>
  <c r="M3168" i="4"/>
  <c r="R3168" i="4"/>
  <c r="S3168" i="4" a="1"/>
  <c r="S3168" i="4"/>
  <c r="T3168" i="4" a="1"/>
  <c r="T3168" i="4"/>
  <c r="U3168" i="4" a="1"/>
  <c r="U3168" i="4"/>
  <c r="F3169" i="4"/>
  <c r="G3169" i="4"/>
  <c r="H3169" i="4"/>
  <c r="L3169" i="4"/>
  <c r="N3169" i="4" a="1"/>
  <c r="N3169" i="4"/>
  <c r="M3169" i="4"/>
  <c r="R3169" i="4"/>
  <c r="S3169" i="4" a="1"/>
  <c r="S3169" i="4"/>
  <c r="T3169" i="4" a="1"/>
  <c r="T3169" i="4"/>
  <c r="U3169" i="4" a="1"/>
  <c r="U3169" i="4"/>
  <c r="F3170" i="4"/>
  <c r="G3170" i="4"/>
  <c r="H3170" i="4"/>
  <c r="L3170" i="4"/>
  <c r="N3170" i="4" a="1"/>
  <c r="N3170" i="4"/>
  <c r="O3170" i="4"/>
  <c r="M3170" i="4"/>
  <c r="R3170" i="4"/>
  <c r="S3170" i="4" a="1"/>
  <c r="S3170" i="4"/>
  <c r="T3170" i="4" a="1"/>
  <c r="T3170" i="4"/>
  <c r="U3170" i="4" a="1"/>
  <c r="U3170" i="4"/>
  <c r="F3171" i="4"/>
  <c r="G3171" i="4"/>
  <c r="H3171" i="4"/>
  <c r="L3171" i="4"/>
  <c r="N3171" i="4" a="1"/>
  <c r="N3171" i="4"/>
  <c r="M3171" i="4"/>
  <c r="R3171" i="4"/>
  <c r="S3171" i="4" a="1"/>
  <c r="S3171" i="4"/>
  <c r="T3171" i="4" a="1"/>
  <c r="T3171" i="4"/>
  <c r="U3171" i="4" a="1"/>
  <c r="U3171" i="4"/>
  <c r="F3172" i="4"/>
  <c r="G3172" i="4"/>
  <c r="H3172" i="4"/>
  <c r="L3172" i="4"/>
  <c r="N3172" i="4" a="1"/>
  <c r="N3172" i="4"/>
  <c r="M3172" i="4"/>
  <c r="R3172" i="4"/>
  <c r="S3172" i="4" a="1"/>
  <c r="S3172" i="4"/>
  <c r="T3172" i="4" a="1"/>
  <c r="T3172" i="4"/>
  <c r="U3172" i="4" a="1"/>
  <c r="U3172" i="4"/>
  <c r="F3173" i="4"/>
  <c r="G3173" i="4"/>
  <c r="H3173" i="4"/>
  <c r="L3173" i="4"/>
  <c r="N3173" i="4" a="1"/>
  <c r="N3173" i="4"/>
  <c r="O3173" i="4"/>
  <c r="M3173" i="4"/>
  <c r="R3173" i="4"/>
  <c r="S3173" i="4" a="1"/>
  <c r="S3173" i="4"/>
  <c r="T3173" i="4" a="1"/>
  <c r="T3173" i="4"/>
  <c r="U3173" i="4" a="1"/>
  <c r="U3173" i="4"/>
  <c r="F3174" i="4"/>
  <c r="G3174" i="4"/>
  <c r="H3174" i="4"/>
  <c r="L3174" i="4"/>
  <c r="N3174" i="4" a="1"/>
  <c r="N3174" i="4"/>
  <c r="O3174" i="4"/>
  <c r="M3174" i="4"/>
  <c r="R3174" i="4"/>
  <c r="S3174" i="4" a="1"/>
  <c r="S3174" i="4"/>
  <c r="T3174" i="4" a="1"/>
  <c r="T3174" i="4"/>
  <c r="U3174" i="4" a="1"/>
  <c r="U3174" i="4"/>
  <c r="F3175" i="4"/>
  <c r="G3175" i="4"/>
  <c r="H3175" i="4"/>
  <c r="L3175" i="4"/>
  <c r="N3175" i="4" a="1"/>
  <c r="N3175" i="4"/>
  <c r="M3175" i="4"/>
  <c r="R3175" i="4"/>
  <c r="S3175" i="4" a="1"/>
  <c r="S3175" i="4"/>
  <c r="T3175" i="4" a="1"/>
  <c r="T3175" i="4"/>
  <c r="U3175" i="4" a="1"/>
  <c r="U3175" i="4"/>
  <c r="F3176" i="4"/>
  <c r="G3176" i="4"/>
  <c r="H3176" i="4"/>
  <c r="L3176" i="4"/>
  <c r="N3176" i="4" a="1"/>
  <c r="N3176" i="4"/>
  <c r="M3176" i="4"/>
  <c r="R3176" i="4"/>
  <c r="S3176" i="4" a="1"/>
  <c r="S3176" i="4"/>
  <c r="T3176" i="4" a="1"/>
  <c r="T3176" i="4"/>
  <c r="U3176" i="4" a="1"/>
  <c r="U3176" i="4"/>
  <c r="F3177" i="4"/>
  <c r="G3177" i="4"/>
  <c r="H3177" i="4"/>
  <c r="L3177" i="4"/>
  <c r="N3177" i="4" a="1"/>
  <c r="N3177" i="4"/>
  <c r="O3177" i="4"/>
  <c r="M3177" i="4"/>
  <c r="R3177" i="4"/>
  <c r="S3177" i="4" a="1"/>
  <c r="S3177" i="4"/>
  <c r="T3177" i="4" a="1"/>
  <c r="T3177" i="4"/>
  <c r="U3177" i="4" a="1"/>
  <c r="U3177" i="4"/>
  <c r="F3178" i="4"/>
  <c r="G3178" i="4"/>
  <c r="H3178" i="4"/>
  <c r="L3178" i="4"/>
  <c r="N3178" i="4" a="1"/>
  <c r="N3178" i="4"/>
  <c r="O3178" i="4"/>
  <c r="M3178" i="4"/>
  <c r="R3178" i="4"/>
  <c r="S3178" i="4" a="1"/>
  <c r="S3178" i="4"/>
  <c r="T3178" i="4" a="1"/>
  <c r="T3178" i="4"/>
  <c r="U3178" i="4" a="1"/>
  <c r="U3178" i="4"/>
  <c r="F3179" i="4"/>
  <c r="G3179" i="4"/>
  <c r="H3179" i="4"/>
  <c r="L3179" i="4"/>
  <c r="N3179" i="4" a="1"/>
  <c r="N3179" i="4"/>
  <c r="M3179" i="4"/>
  <c r="R3179" i="4"/>
  <c r="S3179" i="4" a="1"/>
  <c r="S3179" i="4"/>
  <c r="T3179" i="4" a="1"/>
  <c r="T3179" i="4"/>
  <c r="U3179" i="4" a="1"/>
  <c r="U3179" i="4"/>
  <c r="F3180" i="4"/>
  <c r="G3180" i="4"/>
  <c r="H3180" i="4"/>
  <c r="L3180" i="4"/>
  <c r="N3180" i="4" a="1"/>
  <c r="N3180" i="4"/>
  <c r="M3180" i="4"/>
  <c r="R3180" i="4"/>
  <c r="S3180" i="4" a="1"/>
  <c r="S3180" i="4"/>
  <c r="T3180" i="4" a="1"/>
  <c r="T3180" i="4"/>
  <c r="U3180" i="4" a="1"/>
  <c r="U3180" i="4"/>
  <c r="F3181" i="4"/>
  <c r="G3181" i="4"/>
  <c r="H3181" i="4"/>
  <c r="L3181" i="4"/>
  <c r="N3181" i="4" a="1"/>
  <c r="N3181" i="4"/>
  <c r="M3181" i="4"/>
  <c r="R3181" i="4"/>
  <c r="S3181" i="4" a="1"/>
  <c r="S3181" i="4"/>
  <c r="T3181" i="4" a="1"/>
  <c r="T3181" i="4"/>
  <c r="U3181" i="4" a="1"/>
  <c r="U3181" i="4"/>
  <c r="F3182" i="4"/>
  <c r="G3182" i="4"/>
  <c r="H3182" i="4"/>
  <c r="L3182" i="4"/>
  <c r="N3182" i="4" a="1"/>
  <c r="N3182" i="4"/>
  <c r="M3182" i="4"/>
  <c r="R3182" i="4"/>
  <c r="S3182" i="4" a="1"/>
  <c r="S3182" i="4"/>
  <c r="T3182" i="4" a="1"/>
  <c r="T3182" i="4"/>
  <c r="U3182" i="4" a="1"/>
  <c r="U3182" i="4"/>
  <c r="F3183" i="4"/>
  <c r="G3183" i="4"/>
  <c r="H3183" i="4"/>
  <c r="L3183" i="4"/>
  <c r="N3183" i="4" a="1"/>
  <c r="N3183" i="4"/>
  <c r="O3183" i="4"/>
  <c r="M3183" i="4"/>
  <c r="R3183" i="4"/>
  <c r="S3183" i="4" a="1"/>
  <c r="S3183" i="4"/>
  <c r="T3183" i="4" a="1"/>
  <c r="T3183" i="4"/>
  <c r="U3183" i="4" a="1"/>
  <c r="U3183" i="4"/>
  <c r="F3184" i="4"/>
  <c r="G3184" i="4"/>
  <c r="H3184" i="4"/>
  <c r="L3184" i="4"/>
  <c r="N3184" i="4" a="1"/>
  <c r="N3184" i="4"/>
  <c r="M3184" i="4"/>
  <c r="R3184" i="4"/>
  <c r="S3184" i="4" a="1"/>
  <c r="S3184" i="4"/>
  <c r="T3184" i="4" a="1"/>
  <c r="T3184" i="4"/>
  <c r="U3184" i="4" a="1"/>
  <c r="U3184" i="4"/>
  <c r="F3185" i="4"/>
  <c r="G3185" i="4"/>
  <c r="H3185" i="4"/>
  <c r="L3185" i="4"/>
  <c r="N3185" i="4" a="1"/>
  <c r="N3185" i="4"/>
  <c r="M3185" i="4"/>
  <c r="R3185" i="4"/>
  <c r="S3185" i="4" a="1"/>
  <c r="S3185" i="4"/>
  <c r="T3185" i="4" a="1"/>
  <c r="T3185" i="4"/>
  <c r="U3185" i="4" a="1"/>
  <c r="U3185" i="4"/>
  <c r="F3186" i="4"/>
  <c r="G3186" i="4"/>
  <c r="H3186" i="4"/>
  <c r="L3186" i="4"/>
  <c r="N3186" i="4" a="1"/>
  <c r="N3186" i="4"/>
  <c r="M3186" i="4"/>
  <c r="R3186" i="4"/>
  <c r="S3186" i="4" a="1"/>
  <c r="S3186" i="4"/>
  <c r="T3186" i="4" a="1"/>
  <c r="T3186" i="4"/>
  <c r="U3186" i="4" a="1"/>
  <c r="U3186" i="4"/>
  <c r="F3187" i="4"/>
  <c r="G3187" i="4"/>
  <c r="H3187" i="4"/>
  <c r="L3187" i="4"/>
  <c r="N3187" i="4" a="1"/>
  <c r="N3187" i="4"/>
  <c r="P3187" i="4"/>
  <c r="Q3187" i="4"/>
  <c r="M3187" i="4"/>
  <c r="R3187" i="4"/>
  <c r="S3187" i="4" a="1"/>
  <c r="S3187" i="4"/>
  <c r="T3187" i="4" a="1"/>
  <c r="T3187" i="4"/>
  <c r="U3187" i="4" a="1"/>
  <c r="U3187" i="4"/>
  <c r="F3188" i="4"/>
  <c r="G3188" i="4"/>
  <c r="H3188" i="4"/>
  <c r="L3188" i="4"/>
  <c r="N3188" i="4" a="1"/>
  <c r="N3188" i="4"/>
  <c r="M3188" i="4"/>
  <c r="R3188" i="4"/>
  <c r="S3188" i="4" a="1"/>
  <c r="S3188" i="4"/>
  <c r="T3188" i="4" a="1"/>
  <c r="T3188" i="4"/>
  <c r="U3188" i="4" a="1"/>
  <c r="U3188" i="4"/>
  <c r="F3189" i="4"/>
  <c r="G3189" i="4"/>
  <c r="H3189" i="4"/>
  <c r="L3189" i="4"/>
  <c r="N3189" i="4" a="1"/>
  <c r="N3189" i="4"/>
  <c r="M3189" i="4"/>
  <c r="R3189" i="4"/>
  <c r="S3189" i="4" a="1"/>
  <c r="S3189" i="4"/>
  <c r="T3189" i="4" a="1"/>
  <c r="T3189" i="4"/>
  <c r="U3189" i="4" a="1"/>
  <c r="U3189" i="4"/>
  <c r="F3190" i="4"/>
  <c r="G3190" i="4"/>
  <c r="H3190" i="4"/>
  <c r="L3190" i="4"/>
  <c r="N3190" i="4" a="1"/>
  <c r="N3190" i="4"/>
  <c r="O3190" i="4"/>
  <c r="M3190" i="4"/>
  <c r="R3190" i="4"/>
  <c r="S3190" i="4" a="1"/>
  <c r="S3190" i="4"/>
  <c r="T3190" i="4" a="1"/>
  <c r="T3190" i="4"/>
  <c r="U3190" i="4" a="1"/>
  <c r="U3190" i="4"/>
  <c r="F3191" i="4"/>
  <c r="G3191" i="4"/>
  <c r="H3191" i="4"/>
  <c r="L3191" i="4"/>
  <c r="N3191" i="4" a="1"/>
  <c r="N3191" i="4"/>
  <c r="O3191" i="4"/>
  <c r="M3191" i="4"/>
  <c r="R3191" i="4"/>
  <c r="S3191" i="4" a="1"/>
  <c r="S3191" i="4"/>
  <c r="T3191" i="4" a="1"/>
  <c r="T3191" i="4"/>
  <c r="U3191" i="4" a="1"/>
  <c r="U3191" i="4"/>
  <c r="F3192" i="4"/>
  <c r="G3192" i="4"/>
  <c r="H3192" i="4"/>
  <c r="L3192" i="4"/>
  <c r="N3192" i="4" a="1"/>
  <c r="N3192" i="4"/>
  <c r="M3192" i="4"/>
  <c r="R3192" i="4"/>
  <c r="S3192" i="4" a="1"/>
  <c r="S3192" i="4"/>
  <c r="T3192" i="4" a="1"/>
  <c r="T3192" i="4"/>
  <c r="U3192" i="4" a="1"/>
  <c r="U3192" i="4"/>
  <c r="F3193" i="4"/>
  <c r="G3193" i="4"/>
  <c r="H3193" i="4"/>
  <c r="L3193" i="4"/>
  <c r="N3193" i="4" a="1"/>
  <c r="N3193" i="4"/>
  <c r="M3193" i="4"/>
  <c r="R3193" i="4"/>
  <c r="S3193" i="4" a="1"/>
  <c r="S3193" i="4"/>
  <c r="T3193" i="4" a="1"/>
  <c r="T3193" i="4"/>
  <c r="U3193" i="4" a="1"/>
  <c r="U3193" i="4"/>
  <c r="F3194" i="4"/>
  <c r="G3194" i="4"/>
  <c r="H3194" i="4"/>
  <c r="L3194" i="4"/>
  <c r="N3194" i="4" a="1"/>
  <c r="N3194" i="4"/>
  <c r="M3194" i="4"/>
  <c r="R3194" i="4"/>
  <c r="S3194" i="4" a="1"/>
  <c r="S3194" i="4"/>
  <c r="T3194" i="4" a="1"/>
  <c r="T3194" i="4"/>
  <c r="U3194" i="4" a="1"/>
  <c r="U3194" i="4"/>
  <c r="F3195" i="4"/>
  <c r="G3195" i="4"/>
  <c r="H3195" i="4"/>
  <c r="L3195" i="4"/>
  <c r="N3195" i="4" a="1"/>
  <c r="N3195" i="4"/>
  <c r="M3195" i="4"/>
  <c r="R3195" i="4"/>
  <c r="S3195" i="4" a="1"/>
  <c r="S3195" i="4"/>
  <c r="T3195" i="4" a="1"/>
  <c r="T3195" i="4"/>
  <c r="U3195" i="4" a="1"/>
  <c r="U3195" i="4"/>
  <c r="F3196" i="4"/>
  <c r="G3196" i="4"/>
  <c r="H3196" i="4"/>
  <c r="L3196" i="4"/>
  <c r="N3196" i="4" a="1"/>
  <c r="N3196" i="4"/>
  <c r="M3196" i="4"/>
  <c r="R3196" i="4"/>
  <c r="S3196" i="4" a="1"/>
  <c r="S3196" i="4"/>
  <c r="T3196" i="4" a="1"/>
  <c r="T3196" i="4"/>
  <c r="U3196" i="4" a="1"/>
  <c r="U3196" i="4"/>
  <c r="F3197" i="4"/>
  <c r="G3197" i="4"/>
  <c r="H3197" i="4"/>
  <c r="L3197" i="4"/>
  <c r="N3197" i="4" a="1"/>
  <c r="N3197" i="4"/>
  <c r="O3197" i="4"/>
  <c r="M3197" i="4"/>
  <c r="R3197" i="4"/>
  <c r="S3197" i="4" a="1"/>
  <c r="S3197" i="4"/>
  <c r="T3197" i="4" a="1"/>
  <c r="T3197" i="4"/>
  <c r="U3197" i="4" a="1"/>
  <c r="U3197" i="4"/>
  <c r="F3198" i="4"/>
  <c r="G3198" i="4"/>
  <c r="H3198" i="4"/>
  <c r="L3198" i="4"/>
  <c r="N3198" i="4" a="1"/>
  <c r="N3198" i="4"/>
  <c r="O3198" i="4"/>
  <c r="M3198" i="4"/>
  <c r="R3198" i="4"/>
  <c r="S3198" i="4" a="1"/>
  <c r="S3198" i="4"/>
  <c r="T3198" i="4" a="1"/>
  <c r="T3198" i="4"/>
  <c r="U3198" i="4" a="1"/>
  <c r="U3198" i="4"/>
  <c r="F3199" i="4"/>
  <c r="G3199" i="4"/>
  <c r="H3199" i="4"/>
  <c r="L3199" i="4"/>
  <c r="N3199" i="4" a="1"/>
  <c r="N3199" i="4"/>
  <c r="M3199" i="4"/>
  <c r="R3199" i="4"/>
  <c r="S3199" i="4" a="1"/>
  <c r="S3199" i="4"/>
  <c r="T3199" i="4" a="1"/>
  <c r="T3199" i="4"/>
  <c r="U3199" i="4" a="1"/>
  <c r="U3199" i="4"/>
  <c r="F3200" i="4"/>
  <c r="G3200" i="4"/>
  <c r="H3200" i="4"/>
  <c r="L3200" i="4"/>
  <c r="N3200" i="4" a="1"/>
  <c r="N3200" i="4"/>
  <c r="M3200" i="4"/>
  <c r="R3200" i="4"/>
  <c r="S3200" i="4" a="1"/>
  <c r="S3200" i="4"/>
  <c r="T3200" i="4" a="1"/>
  <c r="T3200" i="4"/>
  <c r="U3200" i="4" a="1"/>
  <c r="U3200" i="4"/>
  <c r="F3201" i="4"/>
  <c r="G3201" i="4"/>
  <c r="H3201" i="4"/>
  <c r="L3201" i="4"/>
  <c r="N3201" i="4" a="1"/>
  <c r="N3201" i="4"/>
  <c r="O3201" i="4"/>
  <c r="M3201" i="4"/>
  <c r="R3201" i="4"/>
  <c r="S3201" i="4" a="1"/>
  <c r="S3201" i="4"/>
  <c r="T3201" i="4" a="1"/>
  <c r="T3201" i="4"/>
  <c r="U3201" i="4" a="1"/>
  <c r="U3201" i="4"/>
  <c r="F3202" i="4"/>
  <c r="G3202" i="4"/>
  <c r="H3202" i="4"/>
  <c r="L3202" i="4"/>
  <c r="N3202" i="4" a="1"/>
  <c r="N3202" i="4"/>
  <c r="M3202" i="4"/>
  <c r="R3202" i="4"/>
  <c r="S3202" i="4" a="1"/>
  <c r="S3202" i="4"/>
  <c r="T3202" i="4" a="1"/>
  <c r="T3202" i="4"/>
  <c r="U3202" i="4" a="1"/>
  <c r="U3202" i="4"/>
  <c r="F3203" i="4"/>
  <c r="G3203" i="4"/>
  <c r="H3203" i="4"/>
  <c r="L3203" i="4"/>
  <c r="N3203" i="4" a="1"/>
  <c r="N3203" i="4"/>
  <c r="M3203" i="4"/>
  <c r="R3203" i="4"/>
  <c r="S3203" i="4" a="1"/>
  <c r="S3203" i="4"/>
  <c r="T3203" i="4" a="1"/>
  <c r="T3203" i="4"/>
  <c r="U3203" i="4" a="1"/>
  <c r="U3203" i="4"/>
  <c r="F3204" i="4"/>
  <c r="G3204" i="4"/>
  <c r="H3204" i="4"/>
  <c r="L3204" i="4"/>
  <c r="N3204" i="4" a="1"/>
  <c r="N3204" i="4"/>
  <c r="M3204" i="4"/>
  <c r="R3204" i="4"/>
  <c r="S3204" i="4" a="1"/>
  <c r="S3204" i="4"/>
  <c r="T3204" i="4" a="1"/>
  <c r="T3204" i="4"/>
  <c r="U3204" i="4" a="1"/>
  <c r="U3204" i="4"/>
  <c r="F3205" i="4"/>
  <c r="G3205" i="4"/>
  <c r="H3205" i="4"/>
  <c r="L3205" i="4"/>
  <c r="N3205" i="4" a="1"/>
  <c r="N3205" i="4"/>
  <c r="M3205" i="4"/>
  <c r="R3205" i="4"/>
  <c r="S3205" i="4" a="1"/>
  <c r="S3205" i="4"/>
  <c r="T3205" i="4" a="1"/>
  <c r="T3205" i="4"/>
  <c r="U3205" i="4" a="1"/>
  <c r="U3205" i="4"/>
  <c r="F3206" i="4"/>
  <c r="G3206" i="4"/>
  <c r="H3206" i="4"/>
  <c r="L3206" i="4"/>
  <c r="N3206" i="4" a="1"/>
  <c r="N3206" i="4"/>
  <c r="M3206" i="4"/>
  <c r="R3206" i="4"/>
  <c r="S3206" i="4" a="1"/>
  <c r="S3206" i="4"/>
  <c r="T3206" i="4" a="1"/>
  <c r="T3206" i="4"/>
  <c r="U3206" i="4" a="1"/>
  <c r="U3206" i="4"/>
  <c r="F3207" i="4"/>
  <c r="G3207" i="4"/>
  <c r="H3207" i="4"/>
  <c r="L3207" i="4"/>
  <c r="N3207" i="4" a="1"/>
  <c r="N3207" i="4"/>
  <c r="M3207" i="4"/>
  <c r="R3207" i="4"/>
  <c r="S3207" i="4" a="1"/>
  <c r="S3207" i="4"/>
  <c r="T3207" i="4" a="1"/>
  <c r="T3207" i="4"/>
  <c r="U3207" i="4" a="1"/>
  <c r="U3207" i="4"/>
  <c r="F3208" i="4"/>
  <c r="G3208" i="4"/>
  <c r="H3208" i="4"/>
  <c r="L3208" i="4"/>
  <c r="N3208" i="4" a="1"/>
  <c r="N3208" i="4"/>
  <c r="M3208" i="4"/>
  <c r="R3208" i="4"/>
  <c r="S3208" i="4" a="1"/>
  <c r="S3208" i="4"/>
  <c r="T3208" i="4" a="1"/>
  <c r="T3208" i="4"/>
  <c r="U3208" i="4" a="1"/>
  <c r="U3208" i="4"/>
  <c r="F3209" i="4"/>
  <c r="G3209" i="4"/>
  <c r="H3209" i="4"/>
  <c r="L3209" i="4"/>
  <c r="N3209" i="4" a="1"/>
  <c r="N3209" i="4"/>
  <c r="M3209" i="4"/>
  <c r="R3209" i="4"/>
  <c r="S3209" i="4" a="1"/>
  <c r="S3209" i="4"/>
  <c r="T3209" i="4" a="1"/>
  <c r="T3209" i="4"/>
  <c r="U3209" i="4" a="1"/>
  <c r="U3209" i="4"/>
  <c r="F3210" i="4"/>
  <c r="G3210" i="4"/>
  <c r="H3210" i="4"/>
  <c r="L3210" i="4"/>
  <c r="N3210" i="4" a="1"/>
  <c r="N3210" i="4"/>
  <c r="M3210" i="4"/>
  <c r="R3210" i="4"/>
  <c r="S3210" i="4" a="1"/>
  <c r="S3210" i="4"/>
  <c r="T3210" i="4" a="1"/>
  <c r="T3210" i="4"/>
  <c r="U3210" i="4" a="1"/>
  <c r="U3210" i="4"/>
  <c r="F3211" i="4"/>
  <c r="G3211" i="4"/>
  <c r="H3211" i="4"/>
  <c r="L3211" i="4"/>
  <c r="N3211" i="4" a="1"/>
  <c r="N3211" i="4"/>
  <c r="P3211" i="4"/>
  <c r="Q3211" i="4"/>
  <c r="M3211" i="4"/>
  <c r="R3211" i="4"/>
  <c r="S3211" i="4" a="1"/>
  <c r="S3211" i="4"/>
  <c r="T3211" i="4" a="1"/>
  <c r="T3211" i="4"/>
  <c r="U3211" i="4" a="1"/>
  <c r="U3211" i="4"/>
  <c r="M1355" i="4"/>
  <c r="L1355" i="4"/>
  <c r="N1355" i="4" a="1"/>
  <c r="N1355" i="4"/>
  <c r="H1355" i="4"/>
  <c r="G1355" i="4"/>
  <c r="F1355" i="4"/>
  <c r="M1354" i="4"/>
  <c r="L1354" i="4"/>
  <c r="N1354" i="4" a="1"/>
  <c r="N1354" i="4"/>
  <c r="H1354" i="4"/>
  <c r="G1354" i="4"/>
  <c r="F1354" i="4"/>
  <c r="M1353" i="4"/>
  <c r="L1353" i="4"/>
  <c r="N1353" i="4" a="1"/>
  <c r="N1353" i="4"/>
  <c r="O1353" i="4"/>
  <c r="H1353" i="4"/>
  <c r="G1353" i="4"/>
  <c r="F1353" i="4"/>
  <c r="M1352" i="4"/>
  <c r="L1352" i="4"/>
  <c r="N1352" i="4" a="1"/>
  <c r="N1352" i="4"/>
  <c r="H1352" i="4"/>
  <c r="G1352" i="4"/>
  <c r="F1352" i="4"/>
  <c r="M1351" i="4"/>
  <c r="L1351" i="4"/>
  <c r="N1351" i="4" a="1"/>
  <c r="N1351" i="4"/>
  <c r="P1351" i="4"/>
  <c r="H1351" i="4"/>
  <c r="G1351" i="4"/>
  <c r="F1351" i="4"/>
  <c r="M1350" i="4"/>
  <c r="L1350" i="4"/>
  <c r="N1350" i="4" a="1"/>
  <c r="N1350" i="4"/>
  <c r="P1350" i="4"/>
  <c r="H1350" i="4"/>
  <c r="G1350" i="4"/>
  <c r="F1350" i="4"/>
  <c r="M1349" i="4"/>
  <c r="L1349" i="4"/>
  <c r="N1349" i="4" a="1"/>
  <c r="N1349" i="4"/>
  <c r="H1349" i="4"/>
  <c r="G1349" i="4"/>
  <c r="F1349" i="4"/>
  <c r="M1348" i="4"/>
  <c r="L1348" i="4"/>
  <c r="N1348" i="4" a="1"/>
  <c r="N1348" i="4"/>
  <c r="H1348" i="4"/>
  <c r="G1348" i="4"/>
  <c r="F1348" i="4"/>
  <c r="M1347" i="4"/>
  <c r="L1347" i="4"/>
  <c r="N1347" i="4" a="1"/>
  <c r="N1347" i="4"/>
  <c r="H1347" i="4"/>
  <c r="G1347" i="4"/>
  <c r="F1347" i="4"/>
  <c r="M1346" i="4"/>
  <c r="L1346" i="4"/>
  <c r="N1346" i="4" a="1"/>
  <c r="N1346" i="4"/>
  <c r="P1346" i="4"/>
  <c r="H1346" i="4"/>
  <c r="G1346" i="4"/>
  <c r="F1346" i="4"/>
  <c r="M1345" i="4"/>
  <c r="L1345" i="4"/>
  <c r="N1345" i="4" a="1"/>
  <c r="N1345" i="4"/>
  <c r="H1345" i="4"/>
  <c r="G1345" i="4"/>
  <c r="F1345" i="4"/>
  <c r="M1344" i="4"/>
  <c r="L1344" i="4"/>
  <c r="N1344" i="4" a="1"/>
  <c r="N1344" i="4"/>
  <c r="P1344" i="4"/>
  <c r="H1344" i="4"/>
  <c r="G1344" i="4"/>
  <c r="F1344" i="4"/>
  <c r="M1343" i="4"/>
  <c r="L1343" i="4"/>
  <c r="N1343" i="4" a="1"/>
  <c r="N1343" i="4"/>
  <c r="H1343" i="4"/>
  <c r="G1343" i="4"/>
  <c r="F1343" i="4"/>
  <c r="M1342" i="4"/>
  <c r="L1342" i="4"/>
  <c r="N1342" i="4" a="1"/>
  <c r="N1342" i="4"/>
  <c r="H1342" i="4"/>
  <c r="G1342" i="4"/>
  <c r="F1342" i="4"/>
  <c r="M1341" i="4"/>
  <c r="L1341" i="4"/>
  <c r="N1341" i="4" a="1"/>
  <c r="N1341" i="4"/>
  <c r="O1341" i="4"/>
  <c r="H1341" i="4"/>
  <c r="G1341" i="4"/>
  <c r="F1341" i="4"/>
  <c r="M1340" i="4"/>
  <c r="L1340" i="4"/>
  <c r="N1340" i="4" a="1"/>
  <c r="N1340" i="4"/>
  <c r="H1340" i="4"/>
  <c r="G1340" i="4"/>
  <c r="F1340" i="4"/>
  <c r="M1339" i="4"/>
  <c r="L1339" i="4"/>
  <c r="N1339" i="4" a="1"/>
  <c r="N1339" i="4"/>
  <c r="H1339" i="4"/>
  <c r="G1339" i="4"/>
  <c r="F1339" i="4"/>
  <c r="M1338" i="4"/>
  <c r="L1338" i="4"/>
  <c r="N1338" i="4" a="1"/>
  <c r="N1338" i="4"/>
  <c r="H1338" i="4"/>
  <c r="G1338" i="4"/>
  <c r="F1338" i="4"/>
  <c r="M1337" i="4"/>
  <c r="L1337" i="4"/>
  <c r="N1337" i="4" a="1"/>
  <c r="N1337" i="4"/>
  <c r="H1337" i="4"/>
  <c r="G1337" i="4"/>
  <c r="F1337" i="4"/>
  <c r="M1336" i="4"/>
  <c r="L1336" i="4"/>
  <c r="N1336" i="4" a="1"/>
  <c r="N1336" i="4"/>
  <c r="H1336" i="4"/>
  <c r="G1336" i="4"/>
  <c r="F1336" i="4"/>
  <c r="M1335" i="4"/>
  <c r="L1335" i="4"/>
  <c r="N1335" i="4" a="1"/>
  <c r="N1335" i="4"/>
  <c r="H1335" i="4"/>
  <c r="G1335" i="4"/>
  <c r="F1335" i="4"/>
  <c r="M1334" i="4"/>
  <c r="L1334" i="4"/>
  <c r="N1334" i="4" a="1"/>
  <c r="N1334" i="4"/>
  <c r="H1334" i="4"/>
  <c r="G1334" i="4"/>
  <c r="F1334" i="4"/>
  <c r="M1333" i="4"/>
  <c r="L1333" i="4"/>
  <c r="N1333" i="4" a="1"/>
  <c r="N1333" i="4"/>
  <c r="O1333" i="4"/>
  <c r="H1333" i="4"/>
  <c r="G1333" i="4"/>
  <c r="F1333" i="4"/>
  <c r="M1332" i="4"/>
  <c r="L1332" i="4"/>
  <c r="N1332" i="4" a="1"/>
  <c r="N1332" i="4"/>
  <c r="P1332" i="4"/>
  <c r="H1332" i="4"/>
  <c r="G1332" i="4"/>
  <c r="F1332" i="4"/>
  <c r="M1331" i="4"/>
  <c r="L1331" i="4"/>
  <c r="N1331" i="4" a="1"/>
  <c r="N1331" i="4"/>
  <c r="H1331" i="4"/>
  <c r="G1331" i="4"/>
  <c r="F1331" i="4"/>
  <c r="M1330" i="4"/>
  <c r="L1330" i="4"/>
  <c r="N1330" i="4" a="1"/>
  <c r="N1330" i="4"/>
  <c r="H1330" i="4"/>
  <c r="G1330" i="4"/>
  <c r="F1330" i="4"/>
  <c r="M1329" i="4"/>
  <c r="L1329" i="4"/>
  <c r="N1329" i="4" a="1"/>
  <c r="N1329" i="4"/>
  <c r="H1329" i="4"/>
  <c r="G1329" i="4"/>
  <c r="F1329" i="4"/>
  <c r="M1328" i="4"/>
  <c r="L1328" i="4"/>
  <c r="N1328" i="4" a="1"/>
  <c r="N1328" i="4"/>
  <c r="H1328" i="4"/>
  <c r="G1328" i="4"/>
  <c r="F1328" i="4"/>
  <c r="M1327" i="4"/>
  <c r="L1327" i="4"/>
  <c r="N1327" i="4" a="1"/>
  <c r="N1327" i="4"/>
  <c r="H1327" i="4"/>
  <c r="G1327" i="4"/>
  <c r="F1327" i="4"/>
  <c r="M1326" i="4"/>
  <c r="L1326" i="4"/>
  <c r="N1326" i="4" a="1"/>
  <c r="N1326" i="4"/>
  <c r="P1326" i="4"/>
  <c r="H1326" i="4"/>
  <c r="G1326" i="4"/>
  <c r="F1326" i="4"/>
  <c r="M1325" i="4"/>
  <c r="L1325" i="4"/>
  <c r="N1325" i="4" a="1"/>
  <c r="N1325" i="4"/>
  <c r="O1325" i="4"/>
  <c r="H1325" i="4"/>
  <c r="G1325" i="4"/>
  <c r="F1325" i="4"/>
  <c r="M1324" i="4"/>
  <c r="L1324" i="4"/>
  <c r="N1324" i="4" a="1"/>
  <c r="N1324" i="4"/>
  <c r="H1324" i="4"/>
  <c r="G1324" i="4"/>
  <c r="F1324" i="4"/>
  <c r="M1323" i="4"/>
  <c r="L1323" i="4"/>
  <c r="N1323" i="4" a="1"/>
  <c r="N1323" i="4"/>
  <c r="P1323" i="4"/>
  <c r="H1323" i="4"/>
  <c r="G1323" i="4"/>
  <c r="F1323" i="4"/>
  <c r="M1322" i="4"/>
  <c r="L1322" i="4"/>
  <c r="N1322" i="4" a="1"/>
  <c r="N1322" i="4"/>
  <c r="H1322" i="4"/>
  <c r="G1322" i="4"/>
  <c r="F1322" i="4"/>
  <c r="M1321" i="4"/>
  <c r="L1321" i="4"/>
  <c r="N1321" i="4" a="1"/>
  <c r="N1321" i="4"/>
  <c r="H1321" i="4"/>
  <c r="G1321" i="4"/>
  <c r="F1321" i="4"/>
  <c r="M1320" i="4"/>
  <c r="L1320" i="4"/>
  <c r="N1320" i="4" a="1"/>
  <c r="N1320" i="4"/>
  <c r="H1320" i="4"/>
  <c r="G1320" i="4"/>
  <c r="F1320" i="4"/>
  <c r="M1319" i="4"/>
  <c r="L1319" i="4"/>
  <c r="N1319" i="4" a="1"/>
  <c r="N1319" i="4"/>
  <c r="H1319" i="4"/>
  <c r="G1319" i="4"/>
  <c r="F1319" i="4"/>
  <c r="M1318" i="4"/>
  <c r="L1318" i="4"/>
  <c r="N1318" i="4" a="1"/>
  <c r="N1318" i="4"/>
  <c r="H1318" i="4"/>
  <c r="G1318" i="4"/>
  <c r="F1318" i="4"/>
  <c r="M1317" i="4"/>
  <c r="L1317" i="4"/>
  <c r="N1317" i="4" a="1"/>
  <c r="N1317" i="4"/>
  <c r="O1317" i="4"/>
  <c r="H1317" i="4"/>
  <c r="G1317" i="4"/>
  <c r="F1317" i="4"/>
  <c r="M1316" i="4"/>
  <c r="L1316" i="4"/>
  <c r="N1316" i="4" a="1"/>
  <c r="N1316" i="4"/>
  <c r="H1316" i="4"/>
  <c r="G1316" i="4"/>
  <c r="F1316" i="4"/>
  <c r="M1315" i="4"/>
  <c r="L1315" i="4"/>
  <c r="N1315" i="4" a="1"/>
  <c r="N1315" i="4"/>
  <c r="H1315" i="4"/>
  <c r="G1315" i="4"/>
  <c r="F1315" i="4"/>
  <c r="M1314" i="4"/>
  <c r="L1314" i="4"/>
  <c r="N1314" i="4" a="1"/>
  <c r="N1314" i="4"/>
  <c r="O1314" i="4"/>
  <c r="H1314" i="4"/>
  <c r="G1314" i="4"/>
  <c r="F1314" i="4"/>
  <c r="M1313" i="4"/>
  <c r="L1313" i="4"/>
  <c r="N1313" i="4" a="1"/>
  <c r="N1313" i="4"/>
  <c r="H1313" i="4"/>
  <c r="G1313" i="4"/>
  <c r="F1313" i="4"/>
  <c r="M1312" i="4"/>
  <c r="L1312" i="4"/>
  <c r="N1312" i="4" a="1"/>
  <c r="N1312" i="4"/>
  <c r="H1312" i="4"/>
  <c r="G1312" i="4"/>
  <c r="F1312" i="4"/>
  <c r="M1311" i="4"/>
  <c r="L1311" i="4"/>
  <c r="N1311" i="4" a="1"/>
  <c r="N1311" i="4"/>
  <c r="H1311" i="4"/>
  <c r="G1311" i="4"/>
  <c r="F1311" i="4"/>
  <c r="M1310" i="4"/>
  <c r="L1310" i="4"/>
  <c r="N1310" i="4" a="1"/>
  <c r="N1310" i="4"/>
  <c r="O1310" i="4"/>
  <c r="H1310" i="4"/>
  <c r="G1310" i="4"/>
  <c r="F1310" i="4"/>
  <c r="M1309" i="4"/>
  <c r="L1309" i="4"/>
  <c r="N1309" i="4" a="1"/>
  <c r="N1309" i="4"/>
  <c r="H1309" i="4"/>
  <c r="G1309" i="4"/>
  <c r="F1309" i="4"/>
  <c r="M1308" i="4"/>
  <c r="L1308" i="4"/>
  <c r="N1308" i="4" a="1"/>
  <c r="N1308" i="4"/>
  <c r="P1308" i="4"/>
  <c r="H1308" i="4"/>
  <c r="G1308" i="4"/>
  <c r="F1308" i="4"/>
  <c r="M1307" i="4"/>
  <c r="L1307" i="4"/>
  <c r="N1307" i="4" a="1"/>
  <c r="N1307" i="4"/>
  <c r="H1307" i="4"/>
  <c r="G1307" i="4"/>
  <c r="F1307" i="4"/>
  <c r="M1306" i="4"/>
  <c r="L1306" i="4"/>
  <c r="N1306" i="4" a="1"/>
  <c r="N1306" i="4"/>
  <c r="H1306" i="4"/>
  <c r="G1306" i="4"/>
  <c r="F1306" i="4"/>
  <c r="M1305" i="4"/>
  <c r="L1305" i="4"/>
  <c r="N1305" i="4" a="1"/>
  <c r="N1305" i="4"/>
  <c r="H1305" i="4"/>
  <c r="G1305" i="4"/>
  <c r="F1305" i="4"/>
  <c r="M1304" i="4"/>
  <c r="L1304" i="4"/>
  <c r="N1304" i="4" a="1"/>
  <c r="N1304" i="4"/>
  <c r="H1304" i="4"/>
  <c r="G1304" i="4"/>
  <c r="F1304" i="4"/>
  <c r="M1303" i="4"/>
  <c r="L1303" i="4"/>
  <c r="N1303" i="4" a="1"/>
  <c r="N1303" i="4"/>
  <c r="O1303" i="4"/>
  <c r="H1303" i="4"/>
  <c r="G1303" i="4"/>
  <c r="F1303" i="4"/>
  <c r="M1302" i="4"/>
  <c r="L1302" i="4"/>
  <c r="N1302" i="4" a="1"/>
  <c r="N1302" i="4"/>
  <c r="P1302" i="4"/>
  <c r="H1302" i="4"/>
  <c r="G1302" i="4"/>
  <c r="F1302" i="4"/>
  <c r="M1301" i="4"/>
  <c r="L1301" i="4"/>
  <c r="N1301" i="4" a="1"/>
  <c r="N1301" i="4"/>
  <c r="O1301" i="4"/>
  <c r="H1301" i="4"/>
  <c r="G1301" i="4"/>
  <c r="F1301" i="4"/>
  <c r="M1300" i="4"/>
  <c r="L1300" i="4"/>
  <c r="N1300" i="4" a="1"/>
  <c r="N1300" i="4"/>
  <c r="H1300" i="4"/>
  <c r="G1300" i="4"/>
  <c r="F1300" i="4"/>
  <c r="M1299" i="4"/>
  <c r="L1299" i="4"/>
  <c r="N1299" i="4" a="1"/>
  <c r="N1299" i="4"/>
  <c r="H1299" i="4"/>
  <c r="G1299" i="4"/>
  <c r="F1299" i="4"/>
  <c r="M1298" i="4"/>
  <c r="L1298" i="4"/>
  <c r="N1298" i="4" a="1"/>
  <c r="N1298" i="4"/>
  <c r="H1298" i="4"/>
  <c r="G1298" i="4"/>
  <c r="F1298" i="4"/>
  <c r="M1297" i="4"/>
  <c r="L1297" i="4"/>
  <c r="N1297" i="4" a="1"/>
  <c r="N1297" i="4"/>
  <c r="O1297" i="4"/>
  <c r="H1297" i="4"/>
  <c r="G1297" i="4"/>
  <c r="F1297" i="4"/>
  <c r="M1296" i="4"/>
  <c r="L1296" i="4"/>
  <c r="N1296" i="4" a="1"/>
  <c r="N1296" i="4"/>
  <c r="O1296" i="4"/>
  <c r="H1296" i="4"/>
  <c r="G1296" i="4"/>
  <c r="F1296" i="4"/>
  <c r="M1295" i="4"/>
  <c r="L1295" i="4"/>
  <c r="N1295" i="4" a="1"/>
  <c r="N1295" i="4"/>
  <c r="H1295" i="4"/>
  <c r="G1295" i="4"/>
  <c r="F1295" i="4"/>
  <c r="M1294" i="4"/>
  <c r="L1294" i="4"/>
  <c r="N1294" i="4" a="1"/>
  <c r="N1294" i="4"/>
  <c r="H1294" i="4"/>
  <c r="G1294" i="4"/>
  <c r="F1294" i="4"/>
  <c r="M1293" i="4"/>
  <c r="L1293" i="4"/>
  <c r="N1293" i="4" a="1"/>
  <c r="N1293" i="4"/>
  <c r="O1293" i="4"/>
  <c r="H1293" i="4"/>
  <c r="G1293" i="4"/>
  <c r="F1293" i="4"/>
  <c r="M1292" i="4"/>
  <c r="L1292" i="4"/>
  <c r="N1292" i="4" a="1"/>
  <c r="N1292" i="4"/>
  <c r="H1292" i="4"/>
  <c r="G1292" i="4"/>
  <c r="F1292" i="4"/>
  <c r="M1291" i="4"/>
  <c r="L1291" i="4"/>
  <c r="N1291" i="4" a="1"/>
  <c r="N1291" i="4"/>
  <c r="H1291" i="4"/>
  <c r="G1291" i="4"/>
  <c r="F1291" i="4"/>
  <c r="M1290" i="4"/>
  <c r="L1290" i="4"/>
  <c r="N1290" i="4" a="1"/>
  <c r="N1290" i="4"/>
  <c r="P1290" i="4"/>
  <c r="H1290" i="4"/>
  <c r="G1290" i="4"/>
  <c r="F1290" i="4"/>
  <c r="M1289" i="4"/>
  <c r="L1289" i="4"/>
  <c r="N1289" i="4" a="1"/>
  <c r="N1289" i="4"/>
  <c r="H1289" i="4"/>
  <c r="G1289" i="4"/>
  <c r="F1289" i="4"/>
  <c r="M1288" i="4"/>
  <c r="L1288" i="4"/>
  <c r="N1288" i="4" a="1"/>
  <c r="N1288" i="4"/>
  <c r="H1288" i="4"/>
  <c r="G1288" i="4"/>
  <c r="F1288" i="4"/>
  <c r="M1287" i="4"/>
  <c r="L1287" i="4"/>
  <c r="N1287" i="4" a="1"/>
  <c r="N1287" i="4"/>
  <c r="H1287" i="4"/>
  <c r="G1287" i="4"/>
  <c r="F1287" i="4"/>
  <c r="M1286" i="4"/>
  <c r="L1286" i="4"/>
  <c r="N1286" i="4" a="1"/>
  <c r="N1286" i="4"/>
  <c r="H1286" i="4"/>
  <c r="G1286" i="4"/>
  <c r="F1286" i="4"/>
  <c r="M1285" i="4"/>
  <c r="L1285" i="4"/>
  <c r="N1285" i="4" a="1"/>
  <c r="N1285" i="4"/>
  <c r="P1285" i="4"/>
  <c r="H1285" i="4"/>
  <c r="G1285" i="4"/>
  <c r="F1285" i="4"/>
  <c r="M1284" i="4"/>
  <c r="L1284" i="4"/>
  <c r="N1284" i="4" a="1"/>
  <c r="N1284" i="4"/>
  <c r="P1284" i="4"/>
  <c r="H1284" i="4"/>
  <c r="G1284" i="4"/>
  <c r="F1284" i="4"/>
  <c r="M1283" i="4"/>
  <c r="L1283" i="4"/>
  <c r="N1283" i="4" a="1"/>
  <c r="N1283" i="4"/>
  <c r="P1283" i="4"/>
  <c r="H1283" i="4"/>
  <c r="G1283" i="4"/>
  <c r="F1283" i="4"/>
  <c r="M1282" i="4"/>
  <c r="L1282" i="4"/>
  <c r="N1282" i="4" a="1"/>
  <c r="N1282" i="4"/>
  <c r="H1282" i="4"/>
  <c r="G1282" i="4"/>
  <c r="F1282" i="4"/>
  <c r="M1281" i="4"/>
  <c r="L1281" i="4"/>
  <c r="N1281" i="4" a="1"/>
  <c r="N1281" i="4"/>
  <c r="H1281" i="4"/>
  <c r="G1281" i="4"/>
  <c r="F1281" i="4"/>
  <c r="M1280" i="4"/>
  <c r="L1280" i="4"/>
  <c r="N1280" i="4" a="1"/>
  <c r="N1280" i="4"/>
  <c r="H1280" i="4"/>
  <c r="G1280" i="4"/>
  <c r="F1280" i="4"/>
  <c r="M1279" i="4"/>
  <c r="L1279" i="4"/>
  <c r="N1279" i="4" a="1"/>
  <c r="N1279" i="4"/>
  <c r="O1279" i="4"/>
  <c r="H1279" i="4"/>
  <c r="G1279" i="4"/>
  <c r="F1279" i="4"/>
  <c r="M1278" i="4"/>
  <c r="L1278" i="4"/>
  <c r="N1278" i="4" a="1"/>
  <c r="N1278" i="4"/>
  <c r="H1278" i="4"/>
  <c r="G1278" i="4"/>
  <c r="F1278" i="4"/>
  <c r="M1277" i="4"/>
  <c r="L1277" i="4"/>
  <c r="N1277" i="4" a="1"/>
  <c r="N1277" i="4"/>
  <c r="H1277" i="4"/>
  <c r="G1277" i="4"/>
  <c r="F1277" i="4"/>
  <c r="M1276" i="4"/>
  <c r="L1276" i="4"/>
  <c r="N1276" i="4" a="1"/>
  <c r="N1276" i="4"/>
  <c r="H1276" i="4"/>
  <c r="G1276" i="4"/>
  <c r="F1276" i="4"/>
  <c r="M1275" i="4"/>
  <c r="L1275" i="4"/>
  <c r="N1275" i="4" a="1"/>
  <c r="N1275" i="4"/>
  <c r="H1275" i="4"/>
  <c r="G1275" i="4"/>
  <c r="F1275" i="4"/>
  <c r="M1274" i="4"/>
  <c r="L1274" i="4"/>
  <c r="N1274" i="4" a="1"/>
  <c r="N1274" i="4"/>
  <c r="H1274" i="4"/>
  <c r="G1274" i="4"/>
  <c r="F1274" i="4"/>
  <c r="M1273" i="4"/>
  <c r="L1273" i="4"/>
  <c r="N1273" i="4" a="1"/>
  <c r="N1273" i="4"/>
  <c r="P1273" i="4"/>
  <c r="H1273" i="4"/>
  <c r="G1273" i="4"/>
  <c r="F1273" i="4"/>
  <c r="M1272" i="4"/>
  <c r="L1272" i="4"/>
  <c r="N1272" i="4" a="1"/>
  <c r="N1272" i="4"/>
  <c r="P1272" i="4"/>
  <c r="H1272" i="4"/>
  <c r="G1272" i="4"/>
  <c r="F1272" i="4"/>
  <c r="M1271" i="4"/>
  <c r="L1271" i="4"/>
  <c r="N1271" i="4" a="1"/>
  <c r="N1271" i="4"/>
  <c r="H1271" i="4"/>
  <c r="G1271" i="4"/>
  <c r="F1271" i="4"/>
  <c r="M1270" i="4"/>
  <c r="L1270" i="4"/>
  <c r="N1270" i="4" a="1"/>
  <c r="N1270" i="4"/>
  <c r="H1270" i="4"/>
  <c r="G1270" i="4"/>
  <c r="F1270" i="4"/>
  <c r="M1269" i="4"/>
  <c r="L1269" i="4"/>
  <c r="N1269" i="4" a="1"/>
  <c r="N1269" i="4"/>
  <c r="H1269" i="4"/>
  <c r="G1269" i="4"/>
  <c r="F1269" i="4"/>
  <c r="M1268" i="4"/>
  <c r="L1268" i="4"/>
  <c r="N1268" i="4" a="1"/>
  <c r="N1268" i="4"/>
  <c r="H1268" i="4"/>
  <c r="G1268" i="4"/>
  <c r="F1268" i="4"/>
  <c r="M1267" i="4"/>
  <c r="L1267" i="4"/>
  <c r="N1267" i="4" a="1"/>
  <c r="N1267" i="4"/>
  <c r="H1267" i="4"/>
  <c r="G1267" i="4"/>
  <c r="F1267" i="4"/>
  <c r="M1266" i="4"/>
  <c r="L1266" i="4"/>
  <c r="N1266" i="4" a="1"/>
  <c r="N1266" i="4"/>
  <c r="P1266" i="4"/>
  <c r="H1266" i="4"/>
  <c r="G1266" i="4"/>
  <c r="F1266" i="4"/>
  <c r="M1245" i="4"/>
  <c r="M1244" i="4"/>
  <c r="M1265" i="4"/>
  <c r="L1265" i="4"/>
  <c r="N1265" i="4" a="1"/>
  <c r="N1265" i="4"/>
  <c r="H1265" i="4"/>
  <c r="G1265" i="4"/>
  <c r="F1265" i="4"/>
  <c r="M1264" i="4"/>
  <c r="L1264" i="4"/>
  <c r="N1264" i="4" a="1"/>
  <c r="N1264" i="4"/>
  <c r="H1264" i="4"/>
  <c r="G1264" i="4"/>
  <c r="F1264" i="4"/>
  <c r="M1263" i="4"/>
  <c r="L1263" i="4"/>
  <c r="N1263" i="4" a="1"/>
  <c r="N1263" i="4"/>
  <c r="H1263" i="4"/>
  <c r="G1263" i="4"/>
  <c r="F1263" i="4"/>
  <c r="M1262" i="4"/>
  <c r="L1262" i="4"/>
  <c r="N1262" i="4" a="1"/>
  <c r="N1262" i="4"/>
  <c r="H1262" i="4"/>
  <c r="G1262" i="4"/>
  <c r="F1262" i="4"/>
  <c r="M1261" i="4"/>
  <c r="L1261" i="4"/>
  <c r="N1261" i="4" a="1"/>
  <c r="N1261" i="4"/>
  <c r="H1261" i="4"/>
  <c r="G1261" i="4"/>
  <c r="F1261" i="4"/>
  <c r="M1260" i="4"/>
  <c r="L1260" i="4"/>
  <c r="N1260" i="4" a="1"/>
  <c r="N1260" i="4"/>
  <c r="H1260" i="4"/>
  <c r="G1260" i="4"/>
  <c r="F1260" i="4"/>
  <c r="M1259" i="4"/>
  <c r="L1259" i="4"/>
  <c r="N1259" i="4" a="1"/>
  <c r="N1259" i="4"/>
  <c r="P1259" i="4"/>
  <c r="H1259" i="4"/>
  <c r="G1259" i="4"/>
  <c r="F1259" i="4"/>
  <c r="M1258" i="4"/>
  <c r="L1258" i="4"/>
  <c r="N1258" i="4" a="1"/>
  <c r="N1258" i="4"/>
  <c r="H1258" i="4"/>
  <c r="G1258" i="4"/>
  <c r="F1258" i="4"/>
  <c r="M1257" i="4"/>
  <c r="L1257" i="4"/>
  <c r="N1257" i="4" a="1"/>
  <c r="N1257" i="4"/>
  <c r="P1257" i="4"/>
  <c r="H1257" i="4"/>
  <c r="G1257" i="4"/>
  <c r="F1257" i="4"/>
  <c r="M1256" i="4"/>
  <c r="L1256" i="4"/>
  <c r="N1256" i="4" a="1"/>
  <c r="N1256" i="4"/>
  <c r="H1256" i="4"/>
  <c r="G1256" i="4"/>
  <c r="F1256" i="4"/>
  <c r="M1255" i="4"/>
  <c r="L1255" i="4"/>
  <c r="N1255" i="4" a="1"/>
  <c r="N1255" i="4"/>
  <c r="O1255" i="4"/>
  <c r="H1255" i="4"/>
  <c r="G1255" i="4"/>
  <c r="F1255" i="4"/>
  <c r="M1254" i="4"/>
  <c r="L1254" i="4"/>
  <c r="N1254" i="4" a="1"/>
  <c r="N1254" i="4"/>
  <c r="O1254" i="4"/>
  <c r="H1254" i="4"/>
  <c r="G1254" i="4"/>
  <c r="F1254" i="4"/>
  <c r="M1253" i="4"/>
  <c r="L1253" i="4"/>
  <c r="N1253" i="4" a="1"/>
  <c r="N1253" i="4"/>
  <c r="H1253" i="4"/>
  <c r="G1253" i="4"/>
  <c r="F1253" i="4"/>
  <c r="M1252" i="4"/>
  <c r="L1252" i="4"/>
  <c r="N1252" i="4" a="1"/>
  <c r="N1252" i="4"/>
  <c r="H1252" i="4"/>
  <c r="G1252" i="4"/>
  <c r="F1252" i="4"/>
  <c r="M1251" i="4"/>
  <c r="L1251" i="4"/>
  <c r="N1251" i="4" a="1"/>
  <c r="N1251" i="4"/>
  <c r="H1251" i="4"/>
  <c r="G1251" i="4"/>
  <c r="F1251" i="4"/>
  <c r="M1250" i="4"/>
  <c r="L1250" i="4"/>
  <c r="N1250" i="4" a="1"/>
  <c r="N1250" i="4"/>
  <c r="H1250" i="4"/>
  <c r="G1250" i="4"/>
  <c r="F1250" i="4"/>
  <c r="M1249" i="4"/>
  <c r="L1249" i="4"/>
  <c r="N1249" i="4" a="1"/>
  <c r="N1249" i="4"/>
  <c r="H1249" i="4"/>
  <c r="G1249" i="4"/>
  <c r="F1249" i="4"/>
  <c r="M1248" i="4"/>
  <c r="L1248" i="4"/>
  <c r="N1248" i="4" a="1"/>
  <c r="N1248" i="4"/>
  <c r="H1248" i="4"/>
  <c r="G1248" i="4"/>
  <c r="F1248" i="4"/>
  <c r="M1247" i="4"/>
  <c r="L1247" i="4"/>
  <c r="N1247" i="4" a="1"/>
  <c r="N1247" i="4"/>
  <c r="O1247" i="4"/>
  <c r="H1247" i="4"/>
  <c r="G1247" i="4"/>
  <c r="F1247" i="4"/>
  <c r="M1246" i="4"/>
  <c r="L1246" i="4"/>
  <c r="N1246" i="4" a="1"/>
  <c r="N1246" i="4"/>
  <c r="H1246" i="4"/>
  <c r="G1246" i="4"/>
  <c r="F1246" i="4"/>
  <c r="L1245" i="4"/>
  <c r="N1245" i="4" a="1"/>
  <c r="N1245" i="4"/>
  <c r="O1245" i="4"/>
  <c r="H1245" i="4"/>
  <c r="G1245" i="4"/>
  <c r="F1245" i="4"/>
  <c r="L1244" i="4"/>
  <c r="N1244" i="4" a="1"/>
  <c r="N1244" i="4"/>
  <c r="H1244" i="4"/>
  <c r="G1244" i="4"/>
  <c r="F1244" i="4"/>
  <c r="M1243" i="4"/>
  <c r="L1243" i="4"/>
  <c r="N1243" i="4" a="1"/>
  <c r="N1243" i="4"/>
  <c r="P1243" i="4"/>
  <c r="H1243" i="4"/>
  <c r="G1243" i="4"/>
  <c r="F1243" i="4"/>
  <c r="M1242" i="4"/>
  <c r="L1242" i="4"/>
  <c r="N1242" i="4" a="1"/>
  <c r="N1242" i="4"/>
  <c r="H1242" i="4"/>
  <c r="G1242" i="4"/>
  <c r="F1242" i="4"/>
  <c r="M1241" i="4"/>
  <c r="L1241" i="4"/>
  <c r="N1241" i="4" a="1"/>
  <c r="N1241" i="4"/>
  <c r="H1241" i="4"/>
  <c r="G1241" i="4"/>
  <c r="F1241" i="4"/>
  <c r="M1240" i="4"/>
  <c r="L1240" i="4"/>
  <c r="N1240" i="4" a="1"/>
  <c r="N1240" i="4"/>
  <c r="H1240" i="4"/>
  <c r="G1240" i="4"/>
  <c r="F1240" i="4"/>
  <c r="M1239" i="4"/>
  <c r="L1239" i="4"/>
  <c r="N1239" i="4" a="1"/>
  <c r="N1239" i="4"/>
  <c r="H1239" i="4"/>
  <c r="G1239" i="4"/>
  <c r="F1239" i="4"/>
  <c r="M1238" i="4"/>
  <c r="L1238" i="4"/>
  <c r="N1238" i="4" a="1"/>
  <c r="N1238" i="4"/>
  <c r="P1238" i="4"/>
  <c r="H1238" i="4"/>
  <c r="G1238" i="4"/>
  <c r="F1238" i="4"/>
  <c r="M1237" i="4"/>
  <c r="L1237" i="4"/>
  <c r="N1237" i="4" a="1"/>
  <c r="N1237" i="4"/>
  <c r="O1237" i="4"/>
  <c r="H1237" i="4"/>
  <c r="G1237" i="4"/>
  <c r="F1237" i="4"/>
  <c r="M1236" i="4"/>
  <c r="L1236" i="4"/>
  <c r="N1236" i="4" a="1"/>
  <c r="N1236" i="4"/>
  <c r="O1236" i="4"/>
  <c r="H1236" i="4"/>
  <c r="G1236" i="4"/>
  <c r="F1236" i="4"/>
  <c r="M1235" i="4"/>
  <c r="L1235" i="4"/>
  <c r="N1235" i="4" a="1"/>
  <c r="N1235" i="4"/>
  <c r="H1235" i="4"/>
  <c r="G1235" i="4"/>
  <c r="F1235" i="4"/>
  <c r="M1234" i="4"/>
  <c r="L1234" i="4"/>
  <c r="N1234" i="4" a="1"/>
  <c r="N1234" i="4"/>
  <c r="H1234" i="4"/>
  <c r="G1234" i="4"/>
  <c r="F1234" i="4"/>
  <c r="M1233" i="4"/>
  <c r="L1233" i="4"/>
  <c r="N1233" i="4" a="1"/>
  <c r="N1233" i="4"/>
  <c r="P1233" i="4"/>
  <c r="H1233" i="4"/>
  <c r="G1233" i="4"/>
  <c r="F1233" i="4"/>
  <c r="M1232" i="4"/>
  <c r="L1232" i="4"/>
  <c r="N1232" i="4" a="1"/>
  <c r="N1232" i="4"/>
  <c r="H1232" i="4"/>
  <c r="G1232" i="4"/>
  <c r="F1232" i="4"/>
  <c r="M1231" i="4"/>
  <c r="L1231" i="4"/>
  <c r="N1231" i="4" a="1"/>
  <c r="N1231" i="4"/>
  <c r="H1231" i="4"/>
  <c r="G1231" i="4"/>
  <c r="F1231" i="4"/>
  <c r="M1230" i="4"/>
  <c r="L1230" i="4"/>
  <c r="N1230" i="4" a="1"/>
  <c r="N1230" i="4"/>
  <c r="H1230" i="4"/>
  <c r="G1230" i="4"/>
  <c r="F1230" i="4"/>
  <c r="M1229" i="4"/>
  <c r="L1229" i="4"/>
  <c r="N1229" i="4" a="1"/>
  <c r="N1229" i="4"/>
  <c r="H1229" i="4"/>
  <c r="G1229" i="4"/>
  <c r="F1229" i="4"/>
  <c r="M1228" i="4"/>
  <c r="L1228" i="4"/>
  <c r="N1228" i="4" a="1"/>
  <c r="N1228" i="4"/>
  <c r="H1228" i="4"/>
  <c r="G1228" i="4"/>
  <c r="F1228" i="4"/>
  <c r="M1227" i="4"/>
  <c r="L1227" i="4"/>
  <c r="N1227" i="4" a="1"/>
  <c r="N1227" i="4"/>
  <c r="H1227" i="4"/>
  <c r="G1227" i="4"/>
  <c r="F1227" i="4"/>
  <c r="M1226" i="4"/>
  <c r="L1226" i="4"/>
  <c r="N1226" i="4" a="1"/>
  <c r="N1226" i="4"/>
  <c r="H1226" i="4"/>
  <c r="G1226" i="4"/>
  <c r="F1226" i="4"/>
  <c r="M1225" i="4"/>
  <c r="L1225" i="4"/>
  <c r="N1225" i="4" a="1"/>
  <c r="N1225" i="4"/>
  <c r="H1225" i="4"/>
  <c r="G1225" i="4"/>
  <c r="F1225" i="4"/>
  <c r="M1224" i="4"/>
  <c r="L1224" i="4"/>
  <c r="N1224" i="4" a="1"/>
  <c r="N1224" i="4"/>
  <c r="H1224" i="4"/>
  <c r="G1224" i="4"/>
  <c r="F1224" i="4"/>
  <c r="M1223" i="4"/>
  <c r="L1223" i="4"/>
  <c r="N1223" i="4" a="1"/>
  <c r="N1223" i="4"/>
  <c r="H1223" i="4"/>
  <c r="G1223" i="4"/>
  <c r="F1223" i="4"/>
  <c r="M1222" i="4"/>
  <c r="L1222" i="4"/>
  <c r="N1222" i="4" a="1"/>
  <c r="N1222" i="4"/>
  <c r="H1222" i="4"/>
  <c r="G1222" i="4"/>
  <c r="F1222" i="4"/>
  <c r="M1221" i="4"/>
  <c r="L1221" i="4"/>
  <c r="N1221" i="4" a="1"/>
  <c r="N1221" i="4"/>
  <c r="H1221" i="4"/>
  <c r="G1221" i="4"/>
  <c r="F1221" i="4"/>
  <c r="M1220" i="4"/>
  <c r="L1220" i="4"/>
  <c r="N1220" i="4" a="1"/>
  <c r="N1220" i="4"/>
  <c r="H1220" i="4"/>
  <c r="G1220" i="4"/>
  <c r="F1220" i="4"/>
  <c r="M1219" i="4"/>
  <c r="L1219" i="4"/>
  <c r="N1219" i="4" a="1"/>
  <c r="N1219" i="4"/>
  <c r="P1219" i="4"/>
  <c r="H1219" i="4"/>
  <c r="G1219" i="4"/>
  <c r="F1219" i="4"/>
  <c r="M1218" i="4"/>
  <c r="L1218" i="4"/>
  <c r="N1218" i="4" a="1"/>
  <c r="N1218" i="4"/>
  <c r="O1218" i="4"/>
  <c r="H1218" i="4"/>
  <c r="G1218" i="4"/>
  <c r="F1218" i="4"/>
  <c r="M1217" i="4"/>
  <c r="L1217" i="4"/>
  <c r="N1217" i="4" a="1"/>
  <c r="N1217" i="4"/>
  <c r="H1217" i="4"/>
  <c r="G1217" i="4"/>
  <c r="F1217" i="4"/>
  <c r="M1216" i="4"/>
  <c r="L1216" i="4"/>
  <c r="N1216" i="4" a="1"/>
  <c r="N1216" i="4"/>
  <c r="O1216" i="4"/>
  <c r="H1216" i="4"/>
  <c r="G1216" i="4"/>
  <c r="F1216" i="4"/>
  <c r="M1215" i="4"/>
  <c r="L1215" i="4"/>
  <c r="N1215" i="4" a="1"/>
  <c r="N1215" i="4"/>
  <c r="H1215" i="4"/>
  <c r="G1215" i="4"/>
  <c r="F1215" i="4"/>
  <c r="M1214" i="4"/>
  <c r="L1214" i="4"/>
  <c r="N1214" i="4" a="1"/>
  <c r="N1214" i="4"/>
  <c r="H1214" i="4"/>
  <c r="G1214" i="4"/>
  <c r="F1214" i="4"/>
  <c r="M1213" i="4"/>
  <c r="L1213" i="4"/>
  <c r="N1213" i="4" a="1"/>
  <c r="N1213" i="4"/>
  <c r="H1213" i="4"/>
  <c r="G1213" i="4"/>
  <c r="F1213" i="4"/>
  <c r="M1212" i="4"/>
  <c r="L1212" i="4"/>
  <c r="N1212" i="4" a="1"/>
  <c r="N1212" i="4"/>
  <c r="H1212" i="4"/>
  <c r="G1212" i="4"/>
  <c r="F1212" i="4"/>
  <c r="M1211" i="4"/>
  <c r="L1211" i="4"/>
  <c r="N1211" i="4" a="1"/>
  <c r="N1211" i="4"/>
  <c r="H1211" i="4"/>
  <c r="G1211" i="4"/>
  <c r="F1211" i="4"/>
  <c r="M1210" i="4"/>
  <c r="L1210" i="4"/>
  <c r="N1210" i="4" a="1"/>
  <c r="N1210" i="4"/>
  <c r="H1210" i="4"/>
  <c r="G1210" i="4"/>
  <c r="F1210" i="4"/>
  <c r="M1209" i="4"/>
  <c r="L1209" i="4"/>
  <c r="N1209" i="4" a="1"/>
  <c r="N1209" i="4"/>
  <c r="H1209" i="4"/>
  <c r="G1209" i="4"/>
  <c r="F1209" i="4"/>
  <c r="A947" i="4"/>
  <c r="U1468" i="4" a="1"/>
  <c r="U1468" i="4"/>
  <c r="U1467" i="4" a="1"/>
  <c r="U1467" i="4"/>
  <c r="T1467" i="4" a="1"/>
  <c r="T1467" i="4"/>
  <c r="T1465" i="4" a="1"/>
  <c r="T1465" i="4"/>
  <c r="S1465" i="4" a="1"/>
  <c r="S1465" i="4"/>
  <c r="U1462" i="4" a="1"/>
  <c r="U1462" i="4"/>
  <c r="T1462" i="4" a="1"/>
  <c r="T1462" i="4"/>
  <c r="U1459" i="4" a="1"/>
  <c r="U1459" i="4"/>
  <c r="T1459" i="4" a="1"/>
  <c r="T1459" i="4"/>
  <c r="U1457" i="4" a="1"/>
  <c r="U1457" i="4"/>
  <c r="U1456" i="4" a="1"/>
  <c r="U1456" i="4"/>
  <c r="T1456" i="4" a="1"/>
  <c r="T1456" i="4"/>
  <c r="U1454" i="4" a="1"/>
  <c r="U1454" i="4"/>
  <c r="T1454" i="4" a="1"/>
  <c r="T1454" i="4"/>
  <c r="U1451" i="4" a="1"/>
  <c r="U1451" i="4"/>
  <c r="T1451" i="4" a="1"/>
  <c r="T1451" i="4"/>
  <c r="U1448" i="4" a="1"/>
  <c r="U1448" i="4"/>
  <c r="T1448" i="4" a="1"/>
  <c r="T1448" i="4"/>
  <c r="T1445" i="4" a="1"/>
  <c r="T1445" i="4"/>
  <c r="S1445" i="4" a="1"/>
  <c r="S1445" i="4"/>
  <c r="T1442" i="4" a="1"/>
  <c r="T1442" i="4"/>
  <c r="S1442" i="4" a="1"/>
  <c r="S1442" i="4"/>
  <c r="U1439" i="4" a="1"/>
  <c r="U1439" i="4"/>
  <c r="T1439" i="4" a="1"/>
  <c r="T1439" i="4"/>
  <c r="U1438" i="4" a="1"/>
  <c r="U1438" i="4"/>
  <c r="U1437" i="4" a="1"/>
  <c r="U1437" i="4"/>
  <c r="T1437" i="4" a="1"/>
  <c r="T1437" i="4"/>
  <c r="U1435" i="4" a="1"/>
  <c r="U1435" i="4"/>
  <c r="U1434" i="4" a="1"/>
  <c r="U1434" i="4"/>
  <c r="T1434" i="4" a="1"/>
  <c r="T1434" i="4"/>
  <c r="U1432" i="4" a="1"/>
  <c r="U1432" i="4"/>
  <c r="T1432" i="4" a="1"/>
  <c r="T1432" i="4"/>
  <c r="T1429" i="4" a="1"/>
  <c r="T1429" i="4"/>
  <c r="U1427" i="4" a="1"/>
  <c r="U1427" i="4"/>
  <c r="T1427" i="4" a="1"/>
  <c r="T1427" i="4"/>
  <c r="T1426" i="4" a="1"/>
  <c r="T1426" i="4"/>
  <c r="U1425" i="4" a="1"/>
  <c r="U1425" i="4"/>
  <c r="U1424" i="4" a="1"/>
  <c r="U1424" i="4"/>
  <c r="T1424" i="4" a="1"/>
  <c r="T1424" i="4"/>
  <c r="U1423" i="4" a="1"/>
  <c r="U1423" i="4"/>
  <c r="S1422" i="4" a="1"/>
  <c r="S1422" i="4"/>
  <c r="T1420" i="4" a="1"/>
  <c r="T1420" i="4"/>
  <c r="T1417" i="4" a="1"/>
  <c r="T1417" i="4"/>
  <c r="S1417" i="4" a="1"/>
  <c r="S1417" i="4"/>
  <c r="T1416" i="4" a="1"/>
  <c r="T1416" i="4"/>
  <c r="U1415" i="4" a="1"/>
  <c r="U1415" i="4"/>
  <c r="T1415" i="4" a="1"/>
  <c r="T1415" i="4"/>
  <c r="T1414" i="4" a="1"/>
  <c r="T1414" i="4"/>
  <c r="S1410" i="4" a="1"/>
  <c r="S1410" i="4"/>
  <c r="U1408" i="4" a="1"/>
  <c r="U1408" i="4"/>
  <c r="T1408" i="4" a="1"/>
  <c r="T1408" i="4"/>
  <c r="S1408" i="4" a="1"/>
  <c r="S1408" i="4"/>
  <c r="S1407" i="4" a="1"/>
  <c r="S1407" i="4"/>
  <c r="U1405" i="4" a="1"/>
  <c r="U1405" i="4"/>
  <c r="T1405" i="4" a="1"/>
  <c r="T1405" i="4"/>
  <c r="T1377" i="4" a="1"/>
  <c r="T1377" i="4"/>
  <c r="U1369" i="4" a="1"/>
  <c r="U1369" i="4"/>
  <c r="S1365" i="4" a="1"/>
  <c r="S1365" i="4"/>
  <c r="U1363" i="4" a="1"/>
  <c r="U1363" i="4"/>
  <c r="T1361" i="4" a="1"/>
  <c r="T1361" i="4"/>
  <c r="S1401" i="4" a="1"/>
  <c r="S1401" i="4"/>
  <c r="T1395" i="4" a="1"/>
  <c r="T1395" i="4"/>
  <c r="S1385" i="4" a="1"/>
  <c r="S1385" i="4"/>
  <c r="S1393" i="4" a="1"/>
  <c r="S1393" i="4"/>
  <c r="S1375" i="4" a="1"/>
  <c r="S1375" i="4"/>
  <c r="T1399" i="4" a="1"/>
  <c r="T1399" i="4"/>
  <c r="S1381" i="4" a="1"/>
  <c r="S1381" i="4"/>
  <c r="T1402" i="4" a="1"/>
  <c r="T1402" i="4"/>
  <c r="S1398" i="4" a="1"/>
  <c r="S1398" i="4"/>
  <c r="S1396" i="4" a="1"/>
  <c r="S1396" i="4"/>
  <c r="S1384" i="4" a="1"/>
  <c r="S1384" i="4"/>
  <c r="S1382" i="4" a="1"/>
  <c r="S1382" i="4"/>
  <c r="S1380" i="4" a="1"/>
  <c r="S1380" i="4"/>
  <c r="S1378" i="4" a="1"/>
  <c r="S1378" i="4"/>
  <c r="S1374" i="4" a="1"/>
  <c r="S1374" i="4"/>
  <c r="U1372" i="4" a="1"/>
  <c r="U1372" i="4"/>
  <c r="S1362" i="4" a="1"/>
  <c r="S1362" i="4"/>
  <c r="U1360" i="4" a="1"/>
  <c r="U1360" i="4"/>
  <c r="U1358" i="4" a="1"/>
  <c r="U1358" i="4"/>
  <c r="S1402" i="4" a="1"/>
  <c r="S1402" i="4"/>
  <c r="U1401" i="4" a="1"/>
  <c r="U1401" i="4"/>
  <c r="U1374" i="4" a="1"/>
  <c r="U1374" i="4"/>
  <c r="S1390" i="4" a="1"/>
  <c r="S1390" i="4"/>
  <c r="S1399" i="4" a="1"/>
  <c r="S1399" i="4"/>
  <c r="T1381" i="4" a="1"/>
  <c r="T1381" i="4"/>
  <c r="S1395" i="4" a="1"/>
  <c r="S1395" i="4"/>
  <c r="U1390" i="4" a="1"/>
  <c r="U1390" i="4"/>
  <c r="T1388" i="4" a="1"/>
  <c r="T1388" i="4"/>
  <c r="U1386" i="4" a="1"/>
  <c r="U1386" i="4"/>
  <c r="T1372" i="4" a="1"/>
  <c r="T1372" i="4"/>
  <c r="T1356" i="4" a="1"/>
  <c r="T1356" i="4"/>
  <c r="T1398" i="4" a="1"/>
  <c r="T1398" i="4"/>
  <c r="S1404" i="4" a="1"/>
  <c r="S1404" i="4"/>
  <c r="U1381" i="4" a="1"/>
  <c r="U1381" i="4"/>
  <c r="S1363" i="4" a="1"/>
  <c r="S1363" i="4"/>
  <c r="T1390" i="4" a="1"/>
  <c r="T1390" i="4"/>
  <c r="T1389" i="4" a="1"/>
  <c r="T1389" i="4"/>
  <c r="T1369" i="4" a="1"/>
  <c r="T1369" i="4"/>
  <c r="T1368" i="4" a="1"/>
  <c r="T1368" i="4"/>
  <c r="S1366" i="4" a="1"/>
  <c r="S1366" i="4"/>
  <c r="S1359" i="4" a="1"/>
  <c r="S1359" i="4"/>
  <c r="T1357" i="4" a="1"/>
  <c r="T1357" i="4"/>
  <c r="S1369" i="4" a="1"/>
  <c r="S1369" i="4"/>
  <c r="T1360" i="4" a="1"/>
  <c r="T1360" i="4"/>
  <c r="T1401" i="4" a="1"/>
  <c r="T1401" i="4"/>
  <c r="T1374" i="4" a="1"/>
  <c r="T1374" i="4"/>
  <c r="T1365" i="4" a="1"/>
  <c r="T1365" i="4"/>
  <c r="U1356" i="4" a="1"/>
  <c r="U1356" i="4"/>
  <c r="U1396" i="4" a="1"/>
  <c r="U1396" i="4"/>
  <c r="U1393" i="4" a="1"/>
  <c r="U1393" i="4"/>
  <c r="U1384" i="4" a="1"/>
  <c r="U1384" i="4"/>
  <c r="S1377" i="4" a="1"/>
  <c r="S1377" i="4"/>
  <c r="U1402" i="4" a="1"/>
  <c r="U1402" i="4"/>
  <c r="U1399" i="4" a="1"/>
  <c r="U1399" i="4"/>
  <c r="T1396" i="4" a="1"/>
  <c r="T1396" i="4"/>
  <c r="T1393" i="4" a="1"/>
  <c r="T1393" i="4"/>
  <c r="T1384" i="4" a="1"/>
  <c r="T1384" i="4"/>
  <c r="U1375" i="4" a="1"/>
  <c r="U1375" i="4"/>
  <c r="T1375" i="4" a="1"/>
  <c r="T1375" i="4"/>
  <c r="S1360" i="4" a="1"/>
  <c r="S1360" i="4"/>
  <c r="S1356" i="4" a="1"/>
  <c r="S1356" i="4"/>
  <c r="S1372" i="4" a="1"/>
  <c r="S1372" i="4"/>
  <c r="T1404" i="4" a="1"/>
  <c r="T1404" i="4"/>
  <c r="T1403" i="4" a="1"/>
  <c r="T1403" i="4"/>
  <c r="T1400" i="4" a="1"/>
  <c r="T1400" i="4"/>
  <c r="U1398" i="4" a="1"/>
  <c r="U1398" i="4"/>
  <c r="T1397" i="4" a="1"/>
  <c r="T1397" i="4"/>
  <c r="U1395" i="4" a="1"/>
  <c r="U1395" i="4"/>
  <c r="S1394" i="4" a="1"/>
  <c r="S1394" i="4"/>
  <c r="T1392" i="4" a="1"/>
  <c r="T1392" i="4"/>
  <c r="S1392" i="4" a="1"/>
  <c r="S1392" i="4"/>
  <c r="T1391" i="4" a="1"/>
  <c r="T1391" i="4"/>
  <c r="S1389" i="4" a="1"/>
  <c r="S1389" i="4"/>
  <c r="T1387" i="4" a="1"/>
  <c r="T1387" i="4"/>
  <c r="S1386" i="4" a="1"/>
  <c r="S1386" i="4"/>
  <c r="U1385" i="4" a="1"/>
  <c r="U1385" i="4"/>
  <c r="T1385" i="4" a="1"/>
  <c r="T1385" i="4"/>
  <c r="U1383" i="4" a="1"/>
  <c r="U1383" i="4"/>
  <c r="T1383" i="4" a="1"/>
  <c r="T1383" i="4"/>
  <c r="S1383" i="4" a="1"/>
  <c r="S1383" i="4"/>
  <c r="T1380" i="4" a="1"/>
  <c r="T1380" i="4"/>
  <c r="U1380" i="4" a="1"/>
  <c r="U1380" i="4"/>
  <c r="S1379" i="4" a="1"/>
  <c r="S1379" i="4"/>
  <c r="U1378" i="4" a="1"/>
  <c r="U1378" i="4"/>
  <c r="T1378" i="4" a="1"/>
  <c r="T1378" i="4"/>
  <c r="S1376" i="4" a="1"/>
  <c r="S1376" i="4"/>
  <c r="S1373" i="4" a="1"/>
  <c r="S1373" i="4"/>
  <c r="S1371" i="4" a="1"/>
  <c r="S1371" i="4"/>
  <c r="S1370" i="4" a="1"/>
  <c r="S1370" i="4"/>
  <c r="S1368" i="4" a="1"/>
  <c r="S1368" i="4"/>
  <c r="S1367" i="4" a="1"/>
  <c r="S1367" i="4"/>
  <c r="U1366" i="4" a="1"/>
  <c r="U1366" i="4"/>
  <c r="T1366" i="4" a="1"/>
  <c r="T1366" i="4"/>
  <c r="U1365" i="4" a="1"/>
  <c r="U1365" i="4"/>
  <c r="S1364" i="4" a="1"/>
  <c r="S1364" i="4"/>
  <c r="T1363" i="4" a="1"/>
  <c r="T1363" i="4"/>
  <c r="T1362" i="4" a="1"/>
  <c r="T1362" i="4"/>
  <c r="U1422" i="4" a="1"/>
  <c r="U1422" i="4"/>
  <c r="T1422" i="4" a="1"/>
  <c r="T1422" i="4"/>
  <c r="U1420" i="4" a="1"/>
  <c r="U1420" i="4"/>
  <c r="S1419" i="4" a="1"/>
  <c r="S1419" i="4"/>
  <c r="U1419" i="4" a="1"/>
  <c r="U1419" i="4"/>
  <c r="U1417" i="4" a="1"/>
  <c r="U1417" i="4"/>
  <c r="U1416" i="4" a="1"/>
  <c r="U1416" i="4"/>
  <c r="S1416" i="4" a="1"/>
  <c r="S1416" i="4"/>
  <c r="U1414" i="4" a="1"/>
  <c r="U1414" i="4"/>
  <c r="S1413" i="4" a="1"/>
  <c r="S1413" i="4"/>
  <c r="U1413" i="4" a="1"/>
  <c r="U1413" i="4"/>
  <c r="U1410" i="4" a="1"/>
  <c r="U1410" i="4"/>
  <c r="T1410" i="4" a="1"/>
  <c r="T1410" i="4"/>
  <c r="T1407" i="4" a="1"/>
  <c r="T1407" i="4"/>
  <c r="U1407" i="4" a="1"/>
  <c r="U1407" i="4"/>
  <c r="U1404" i="4" a="1"/>
  <c r="U1404" i="4"/>
  <c r="U1403" i="4" a="1"/>
  <c r="U1403" i="4"/>
  <c r="S1403" i="4" a="1"/>
  <c r="S1403" i="4"/>
  <c r="U1400" i="4" a="1"/>
  <c r="U1400" i="4"/>
  <c r="S1400" i="4" a="1"/>
  <c r="S1400" i="4"/>
  <c r="S1397" i="4" a="1"/>
  <c r="S1397" i="4"/>
  <c r="U1397" i="4" a="1"/>
  <c r="U1397" i="4"/>
  <c r="U1394" i="4" a="1"/>
  <c r="U1394" i="4"/>
  <c r="T1394" i="4" a="1"/>
  <c r="T1394" i="4"/>
  <c r="U1392" i="4" a="1"/>
  <c r="U1392" i="4"/>
  <c r="S1391" i="4" a="1"/>
  <c r="S1391" i="4"/>
  <c r="U1391" i="4" a="1"/>
  <c r="U1391" i="4"/>
  <c r="U1389" i="4" a="1"/>
  <c r="U1389" i="4"/>
  <c r="U1388" i="4" a="1"/>
  <c r="U1388" i="4"/>
  <c r="S1388" i="4" a="1"/>
  <c r="S1388" i="4"/>
  <c r="S1387" i="4" a="1"/>
  <c r="S1387" i="4"/>
  <c r="U1387" i="4" a="1"/>
  <c r="U1387" i="4"/>
  <c r="T1386" i="4" a="1"/>
  <c r="T1386" i="4"/>
  <c r="T1382" i="4" a="1"/>
  <c r="T1382" i="4"/>
  <c r="U1382" i="4" a="1"/>
  <c r="U1382" i="4"/>
  <c r="U1379" i="4" a="1"/>
  <c r="U1379" i="4"/>
  <c r="T1379" i="4" a="1"/>
  <c r="T1379" i="4"/>
  <c r="U1377" i="4" a="1"/>
  <c r="U1377" i="4"/>
  <c r="U1376" i="4" a="1"/>
  <c r="U1376" i="4"/>
  <c r="T1376" i="4" a="1"/>
  <c r="T1376" i="4"/>
  <c r="U1373" i="4" a="1"/>
  <c r="U1373" i="4"/>
  <c r="T1373" i="4" a="1"/>
  <c r="T1373" i="4"/>
  <c r="U1371" i="4" a="1"/>
  <c r="U1371" i="4"/>
  <c r="T1371" i="4" a="1"/>
  <c r="T1371" i="4"/>
  <c r="U1370" i="4" a="1"/>
  <c r="U1370" i="4"/>
  <c r="T1370" i="4" a="1"/>
  <c r="T1370" i="4"/>
  <c r="U1368" i="4" a="1"/>
  <c r="U1368" i="4"/>
  <c r="U1367" i="4" a="1"/>
  <c r="U1367" i="4"/>
  <c r="T1367" i="4" a="1"/>
  <c r="T1367" i="4"/>
  <c r="U1364" i="4" a="1"/>
  <c r="U1364" i="4"/>
  <c r="T1364" i="4" a="1"/>
  <c r="T1364" i="4"/>
  <c r="U1362" i="4" a="1"/>
  <c r="U1362" i="4"/>
  <c r="U1361" i="4" a="1"/>
  <c r="U1361" i="4"/>
  <c r="S1361" i="4" a="1"/>
  <c r="S1361" i="4"/>
  <c r="U1359" i="4" a="1"/>
  <c r="U1359" i="4"/>
  <c r="T1359" i="4" a="1"/>
  <c r="T1359" i="4"/>
  <c r="S1358" i="4" a="1"/>
  <c r="S1358" i="4"/>
  <c r="T1358" i="4" a="1"/>
  <c r="T1358" i="4"/>
  <c r="S1357" i="4" a="1"/>
  <c r="S1357" i="4"/>
  <c r="U1357" i="4" a="1"/>
  <c r="U1357" i="4"/>
  <c r="P2551" i="4"/>
  <c r="Q2551" i="4"/>
  <c r="O2551" i="4"/>
  <c r="P2301" i="4"/>
  <c r="Q2301" i="4"/>
  <c r="O2142" i="4"/>
  <c r="O2141" i="4"/>
  <c r="P2306" i="4"/>
  <c r="Q2306" i="4"/>
  <c r="O2601" i="4"/>
  <c r="O1394" i="4"/>
  <c r="Q1394" i="4"/>
  <c r="R1394" i="4"/>
  <c r="O2652" i="4"/>
  <c r="O1823" i="4"/>
  <c r="P2231" i="4"/>
  <c r="Q2231" i="4"/>
  <c r="O2326" i="4"/>
  <c r="P2056" i="4"/>
  <c r="Q2056" i="4"/>
  <c r="O2654" i="4"/>
  <c r="P2654" i="4"/>
  <c r="Q2654" i="4"/>
  <c r="O2655" i="4"/>
  <c r="P2655" i="4"/>
  <c r="Q2655" i="4"/>
  <c r="P2352" i="4"/>
  <c r="Q2352" i="4"/>
  <c r="O2352" i="4"/>
  <c r="O2808" i="4"/>
  <c r="P2808" i="4"/>
  <c r="Q2808" i="4"/>
  <c r="P3053" i="4"/>
  <c r="Q3053" i="4"/>
  <c r="O3053" i="4"/>
  <c r="P1358" i="4"/>
  <c r="O1358" i="4"/>
  <c r="O1361" i="4"/>
  <c r="P1361" i="4"/>
  <c r="P2677" i="4"/>
  <c r="Q2677" i="4"/>
  <c r="O2677" i="4"/>
  <c r="O1933" i="4"/>
  <c r="P1933" i="4"/>
  <c r="Q1933" i="4"/>
  <c r="O2821" i="4"/>
  <c r="P2821" i="4"/>
  <c r="Q2821" i="4"/>
  <c r="O2422" i="4"/>
  <c r="P2422" i="4"/>
  <c r="Q2422" i="4"/>
  <c r="P3150" i="4"/>
  <c r="Q3150" i="4"/>
  <c r="O3150" i="4"/>
  <c r="O2926" i="4"/>
  <c r="P2926" i="4"/>
  <c r="Q2926" i="4"/>
  <c r="P3055" i="4"/>
  <c r="Q3055" i="4"/>
  <c r="O3055" i="4"/>
  <c r="P2148" i="4"/>
  <c r="Q2148" i="4"/>
  <c r="P2029" i="4"/>
  <c r="Q2029" i="4"/>
  <c r="P2285" i="4"/>
  <c r="Q2285" i="4"/>
  <c r="P2009" i="4"/>
  <c r="Q2009" i="4"/>
  <c r="P2577" i="4"/>
  <c r="Q2577" i="4"/>
  <c r="O2861" i="4"/>
  <c r="P2773" i="4"/>
  <c r="Q2773" i="4"/>
  <c r="P2576" i="4"/>
  <c r="Q2576" i="4"/>
  <c r="O2703" i="4"/>
  <c r="P2703" i="4"/>
  <c r="Q2703" i="4"/>
  <c r="O2749" i="4"/>
  <c r="P2630" i="4"/>
  <c r="Q2630" i="4"/>
  <c r="P1916" i="4"/>
  <c r="Q1916" i="4"/>
  <c r="O3121" i="4"/>
  <c r="P2634" i="4"/>
  <c r="Q2634" i="4"/>
  <c r="O3109" i="4"/>
  <c r="O2907" i="4"/>
  <c r="P2638" i="4"/>
  <c r="Q2638" i="4"/>
  <c r="P2610" i="4"/>
  <c r="Q2610" i="4"/>
  <c r="P2390" i="4"/>
  <c r="Q2390" i="4"/>
  <c r="P2662" i="4"/>
  <c r="Q2662" i="4"/>
  <c r="P1410" i="4"/>
  <c r="P3146" i="4"/>
  <c r="Q3146" i="4"/>
  <c r="O3146" i="4"/>
  <c r="O1365" i="4"/>
  <c r="P1365" i="4"/>
  <c r="O2871" i="4"/>
  <c r="P2871" i="4"/>
  <c r="Q2871" i="4"/>
  <c r="P2724" i="4"/>
  <c r="Q2724" i="4"/>
  <c r="P2671" i="4"/>
  <c r="Q2671" i="4"/>
  <c r="P2611" i="4"/>
  <c r="Q2611" i="4"/>
  <c r="P2541" i="4"/>
  <c r="Q2541" i="4"/>
  <c r="P2534" i="4"/>
  <c r="Q2534" i="4"/>
  <c r="O2073" i="4"/>
  <c r="O2068" i="4"/>
  <c r="P2353" i="4"/>
  <c r="Q2353" i="4"/>
  <c r="O2236" i="4"/>
  <c r="O2177" i="4"/>
  <c r="P2154" i="4"/>
  <c r="Q2154" i="4"/>
  <c r="P1953" i="4"/>
  <c r="Q1953" i="4"/>
  <c r="P1824" i="4"/>
  <c r="Q1824" i="4"/>
  <c r="P1622" i="4"/>
  <c r="Q1622" i="4"/>
  <c r="O1951" i="4"/>
  <c r="O1947" i="4"/>
  <c r="O1944" i="4"/>
  <c r="O1943" i="4"/>
  <c r="P1699" i="4"/>
  <c r="Q1699" i="4"/>
  <c r="P1367" i="4"/>
  <c r="O2705" i="4"/>
  <c r="O2347" i="4"/>
  <c r="O2031" i="4"/>
  <c r="O1749" i="4"/>
  <c r="O1613" i="4"/>
  <c r="O1561" i="4"/>
  <c r="P3084" i="4"/>
  <c r="Q3084" i="4"/>
  <c r="P3007" i="4"/>
  <c r="Q3007" i="4"/>
  <c r="P2890" i="4"/>
  <c r="Q2890" i="4"/>
  <c r="P2797" i="4"/>
  <c r="Q2797" i="4"/>
  <c r="O2597" i="4"/>
  <c r="O2328" i="4"/>
  <c r="O1855" i="4"/>
  <c r="O1795" i="4"/>
  <c r="P1736" i="4"/>
  <c r="Q1736" i="4"/>
  <c r="O1655" i="4"/>
  <c r="O1524" i="4"/>
  <c r="P3096" i="4"/>
  <c r="Q3096" i="4"/>
  <c r="P3094" i="4"/>
  <c r="Q3094" i="4"/>
  <c r="O3029" i="4"/>
  <c r="O3025" i="4"/>
  <c r="O2883" i="4"/>
  <c r="P2628" i="4"/>
  <c r="Q2628" i="4"/>
  <c r="O2624" i="4"/>
  <c r="O1967" i="4"/>
  <c r="O2160" i="4"/>
  <c r="P1500" i="4"/>
  <c r="Q1500" i="4"/>
  <c r="O3167" i="4"/>
  <c r="P3117" i="4"/>
  <c r="Q3117" i="4"/>
  <c r="P3024" i="4"/>
  <c r="Q3024" i="4"/>
  <c r="P2820" i="4"/>
  <c r="Q2820" i="4"/>
  <c r="P2661" i="4"/>
  <c r="Q2661" i="4"/>
  <c r="P2606" i="4"/>
  <c r="Q2606" i="4"/>
  <c r="O2575" i="4"/>
  <c r="O2508" i="4"/>
  <c r="O2126" i="4"/>
  <c r="P1884" i="4"/>
  <c r="Q1884" i="4"/>
  <c r="P1530" i="4"/>
  <c r="Q1530" i="4"/>
  <c r="P2923" i="4"/>
  <c r="Q2923" i="4"/>
  <c r="P2442" i="4"/>
  <c r="Q2442" i="4"/>
  <c r="P2170" i="4"/>
  <c r="Q2170" i="4"/>
  <c r="O3202" i="4"/>
  <c r="P3202" i="4"/>
  <c r="Q3202" i="4"/>
  <c r="P2333" i="4"/>
  <c r="Q2333" i="4"/>
  <c r="O2333" i="4"/>
  <c r="O1966" i="4"/>
  <c r="P1966" i="4"/>
  <c r="Q1966" i="4"/>
  <c r="P2010" i="4"/>
  <c r="Q2010" i="4"/>
  <c r="O2010" i="4"/>
  <c r="P2989" i="4"/>
  <c r="Q2989" i="4"/>
  <c r="O2989" i="4"/>
  <c r="O1659" i="4"/>
  <c r="P1659" i="4"/>
  <c r="Q1659" i="4"/>
  <c r="O1968" i="4"/>
  <c r="P1968" i="4"/>
  <c r="Q1968" i="4"/>
  <c r="P2313" i="4"/>
  <c r="Q2313" i="4"/>
  <c r="P1761" i="4"/>
  <c r="Q1761" i="4"/>
  <c r="P3170" i="4"/>
  <c r="Q3170" i="4"/>
  <c r="P2991" i="4"/>
  <c r="Q2991" i="4"/>
  <c r="P2474" i="4"/>
  <c r="Q2474" i="4"/>
  <c r="P2364" i="4"/>
  <c r="Q2364" i="4"/>
  <c r="P2289" i="4"/>
  <c r="Q2289" i="4"/>
  <c r="P2204" i="4"/>
  <c r="Q2204" i="4"/>
  <c r="O1940" i="4"/>
  <c r="P1898" i="4"/>
  <c r="Q1898" i="4"/>
  <c r="O1830" i="4"/>
  <c r="O1651" i="4"/>
  <c r="P1582" i="4"/>
  <c r="Q1582" i="4"/>
  <c r="P3074" i="4"/>
  <c r="Q3074" i="4"/>
  <c r="O2849" i="4"/>
  <c r="P2791" i="4"/>
  <c r="Q2791" i="4"/>
  <c r="O2729" i="4"/>
  <c r="O2717" i="4"/>
  <c r="P2346" i="4"/>
  <c r="Q2346" i="4"/>
  <c r="O2335" i="4"/>
  <c r="P2080" i="4"/>
  <c r="Q2080" i="4"/>
  <c r="P1897" i="4"/>
  <c r="Q1897" i="4"/>
  <c r="O1891" i="4"/>
  <c r="O1831" i="4"/>
  <c r="P1596" i="4"/>
  <c r="Q1596" i="4"/>
  <c r="P1805" i="4"/>
  <c r="Q1805" i="4"/>
  <c r="O3131" i="4"/>
  <c r="P2484" i="4"/>
  <c r="Q2484" i="4"/>
  <c r="O3133" i="4"/>
  <c r="P2258" i="4"/>
  <c r="Q2258" i="4"/>
  <c r="O2050" i="4"/>
  <c r="P2049" i="4"/>
  <c r="Q2049" i="4"/>
  <c r="O1694" i="4"/>
  <c r="O1504" i="4"/>
  <c r="O3101" i="4"/>
  <c r="P3072" i="4"/>
  <c r="Q3072" i="4"/>
  <c r="P2845" i="4"/>
  <c r="Q2845" i="4"/>
  <c r="O2616" i="4"/>
  <c r="P2456" i="4"/>
  <c r="Q2456" i="4"/>
  <c r="P2450" i="4"/>
  <c r="Q2450" i="4"/>
  <c r="P2322" i="4"/>
  <c r="Q2322" i="4"/>
  <c r="O2161" i="4"/>
  <c r="P2047" i="4"/>
  <c r="Q2047" i="4"/>
  <c r="P1870" i="4"/>
  <c r="Q1870" i="4"/>
  <c r="P1696" i="4"/>
  <c r="Q1696" i="4"/>
  <c r="P1875" i="4"/>
  <c r="Q1875" i="4"/>
  <c r="O1875" i="4"/>
  <c r="O2984" i="4"/>
  <c r="P2984" i="4"/>
  <c r="Q2984" i="4"/>
  <c r="O3001" i="4"/>
  <c r="P3001" i="4"/>
  <c r="Q3001" i="4"/>
  <c r="O3012" i="4"/>
  <c r="P3012" i="4"/>
  <c r="Q3012" i="4"/>
  <c r="O3068" i="4"/>
  <c r="P3068" i="4"/>
  <c r="Q3068" i="4"/>
  <c r="P2839" i="4"/>
  <c r="Q2839" i="4"/>
  <c r="O2839" i="4"/>
  <c r="O2720" i="4"/>
  <c r="P2720" i="4"/>
  <c r="Q2720" i="4"/>
  <c r="O1876" i="4"/>
  <c r="P1876" i="4"/>
  <c r="Q1876" i="4"/>
  <c r="O2897" i="4"/>
  <c r="P2897" i="4"/>
  <c r="Q2897" i="4"/>
  <c r="O2787" i="4"/>
  <c r="O2743" i="4"/>
  <c r="P2570" i="4"/>
  <c r="Q2570" i="4"/>
  <c r="P2556" i="4"/>
  <c r="Q2556" i="4"/>
  <c r="O2384" i="4"/>
  <c r="O2381" i="4"/>
  <c r="P2350" i="4"/>
  <c r="Q2350" i="4"/>
  <c r="O2292" i="4"/>
  <c r="O2064" i="4"/>
  <c r="O2041" i="4"/>
  <c r="O1926" i="4"/>
  <c r="O1773" i="4"/>
  <c r="O1727" i="4"/>
  <c r="P1571" i="4"/>
  <c r="Q1571" i="4"/>
  <c r="P1435" i="4"/>
  <c r="O3211" i="4"/>
  <c r="P3191" i="4"/>
  <c r="Q3191" i="4"/>
  <c r="P3161" i="4"/>
  <c r="Q3161" i="4"/>
  <c r="P3020" i="4"/>
  <c r="Q3020" i="4"/>
  <c r="P3005" i="4"/>
  <c r="Q3005" i="4"/>
  <c r="P2782" i="4"/>
  <c r="Q2782" i="4"/>
  <c r="P2586" i="4"/>
  <c r="Q2586" i="4"/>
  <c r="P2562" i="4"/>
  <c r="Q2562" i="4"/>
  <c r="P2559" i="4"/>
  <c r="Q2559" i="4"/>
  <c r="O2395" i="4"/>
  <c r="O2385" i="4"/>
  <c r="P2275" i="4"/>
  <c r="Q2275" i="4"/>
  <c r="O2188" i="4"/>
  <c r="O2044" i="4"/>
  <c r="P2040" i="4"/>
  <c r="Q2040" i="4"/>
  <c r="O2039" i="4"/>
  <c r="P2038" i="4"/>
  <c r="Q2038" i="4"/>
  <c r="P1963" i="4"/>
  <c r="Q1963" i="4"/>
  <c r="O1775" i="4"/>
  <c r="P1557" i="4"/>
  <c r="Q1557" i="4"/>
  <c r="P1448" i="4"/>
  <c r="P2270" i="4"/>
  <c r="Q2270" i="4"/>
  <c r="P2237" i="4"/>
  <c r="Q2237" i="4"/>
  <c r="P2223" i="4"/>
  <c r="Q2223" i="4"/>
  <c r="P2220" i="4"/>
  <c r="Q2220" i="4"/>
  <c r="P2107" i="4"/>
  <c r="Q2107" i="4"/>
  <c r="P2014" i="4"/>
  <c r="Q2014" i="4"/>
  <c r="P2000" i="4"/>
  <c r="Q2000" i="4"/>
  <c r="P1777" i="4"/>
  <c r="Q1777" i="4"/>
  <c r="O1688" i="4"/>
  <c r="P1617" i="4"/>
  <c r="Q1617" i="4"/>
  <c r="P1431" i="4"/>
  <c r="P1386" i="4"/>
  <c r="O2642" i="4"/>
  <c r="P2589" i="4"/>
  <c r="Q2589" i="4"/>
  <c r="P2569" i="4"/>
  <c r="Q2569" i="4"/>
  <c r="P2565" i="4"/>
  <c r="Q2565" i="4"/>
  <c r="O2498" i="4"/>
  <c r="P2494" i="4"/>
  <c r="Q2494" i="4"/>
  <c r="P2493" i="4"/>
  <c r="Q2493" i="4"/>
  <c r="P2433" i="4"/>
  <c r="Q2433" i="4"/>
  <c r="P2432" i="4"/>
  <c r="Q2432" i="4"/>
  <c r="O2378" i="4"/>
  <c r="O3043" i="4"/>
  <c r="P2941" i="4"/>
  <c r="Q2941" i="4"/>
  <c r="P2895" i="4"/>
  <c r="Q2895" i="4"/>
  <c r="O2825" i="4"/>
  <c r="O2737" i="4"/>
  <c r="P2426" i="4"/>
  <c r="Q2426" i="4"/>
  <c r="P2425" i="4"/>
  <c r="Q2425" i="4"/>
  <c r="O2424" i="4"/>
  <c r="P2418" i="4"/>
  <c r="Q2418" i="4"/>
  <c r="P2414" i="4"/>
  <c r="Q2414" i="4"/>
  <c r="P2274" i="4"/>
  <c r="Q2274" i="4"/>
  <c r="O2013" i="4"/>
  <c r="O1903" i="4"/>
  <c r="P1889" i="4"/>
  <c r="Q1889" i="4"/>
  <c r="O1882" i="4"/>
  <c r="O1874" i="4"/>
  <c r="P1640" i="4"/>
  <c r="Q1640" i="4"/>
  <c r="P1619" i="4"/>
  <c r="Q1619" i="4"/>
  <c r="P1389" i="4"/>
  <c r="P1370" i="4"/>
  <c r="P2777" i="4"/>
  <c r="Q2777" i="4"/>
  <c r="O2777" i="4"/>
  <c r="O2732" i="4"/>
  <c r="P2732" i="4"/>
  <c r="Q2732" i="4"/>
  <c r="O3182" i="4"/>
  <c r="P3182" i="4"/>
  <c r="Q3182" i="4"/>
  <c r="O2844" i="4"/>
  <c r="P2844" i="4"/>
  <c r="Q2844" i="4"/>
  <c r="O2857" i="4"/>
  <c r="P2857" i="4"/>
  <c r="Q2857" i="4"/>
  <c r="P2246" i="4"/>
  <c r="Q2246" i="4"/>
  <c r="O2246" i="4"/>
  <c r="P2140" i="4"/>
  <c r="Q2140" i="4"/>
  <c r="O2140" i="4"/>
  <c r="P1919" i="4"/>
  <c r="Q1919" i="4"/>
  <c r="O1919" i="4"/>
  <c r="P1735" i="4"/>
  <c r="Q1735" i="4"/>
  <c r="O1735" i="4"/>
  <c r="P3113" i="4"/>
  <c r="Q3113" i="4"/>
  <c r="O3113" i="4"/>
  <c r="O2792" i="4"/>
  <c r="P2792" i="4"/>
  <c r="Q2792" i="4"/>
  <c r="P2098" i="4"/>
  <c r="Q2098" i="4"/>
  <c r="O2098" i="4"/>
  <c r="O2893" i="4"/>
  <c r="P2893" i="4"/>
  <c r="Q2893" i="4"/>
  <c r="O2503" i="4"/>
  <c r="P2503" i="4"/>
  <c r="Q2503" i="4"/>
  <c r="P3120" i="4"/>
  <c r="Q3120" i="4"/>
  <c r="O3120" i="4"/>
  <c r="O2911" i="4"/>
  <c r="P2911" i="4"/>
  <c r="Q2911" i="4"/>
  <c r="P2979" i="4"/>
  <c r="Q2979" i="4"/>
  <c r="O2979" i="4"/>
  <c r="P1841" i="4"/>
  <c r="Q1841" i="4"/>
  <c r="O1841" i="4"/>
  <c r="O1401" i="4"/>
  <c r="P1401" i="4"/>
  <c r="P3137" i="4"/>
  <c r="Q3137" i="4"/>
  <c r="O3137" i="4"/>
  <c r="O2804" i="4"/>
  <c r="P2804" i="4"/>
  <c r="Q2804" i="4"/>
  <c r="O2868" i="4"/>
  <c r="P2868" i="4"/>
  <c r="Q2868" i="4"/>
  <c r="P3049" i="4"/>
  <c r="Q3049" i="4"/>
  <c r="O3049" i="4"/>
  <c r="O2854" i="4"/>
  <c r="P2854" i="4"/>
  <c r="Q2854" i="4"/>
  <c r="P2477" i="4"/>
  <c r="Q2477" i="4"/>
  <c r="O2477" i="4"/>
  <c r="P2457" i="4"/>
  <c r="Q2457" i="4"/>
  <c r="P2102" i="4"/>
  <c r="Q2102" i="4"/>
  <c r="O2102" i="4"/>
  <c r="P1732" i="4"/>
  <c r="Q1732" i="4"/>
  <c r="O1732" i="4"/>
  <c r="P3174" i="4"/>
  <c r="Q3174" i="4"/>
  <c r="O3139" i="4"/>
  <c r="P3139" i="4"/>
  <c r="Q3139" i="4"/>
  <c r="P2864" i="4"/>
  <c r="Q2864" i="4"/>
  <c r="P2837" i="4"/>
  <c r="Q2837" i="4"/>
  <c r="O2768" i="4"/>
  <c r="P2768" i="4"/>
  <c r="Q2768" i="4"/>
  <c r="P2695" i="4"/>
  <c r="Q2695" i="4"/>
  <c r="P2546" i="4"/>
  <c r="Q2546" i="4"/>
  <c r="P2446" i="4"/>
  <c r="Q2446" i="4"/>
  <c r="P2445" i="4"/>
  <c r="Q2445" i="4"/>
  <c r="O2439" i="4"/>
  <c r="P2415" i="4"/>
  <c r="Q2415" i="4"/>
  <c r="O2409" i="4"/>
  <c r="P2408" i="4"/>
  <c r="Q2408" i="4"/>
  <c r="O2405" i="4"/>
  <c r="P2340" i="4"/>
  <c r="Q2340" i="4"/>
  <c r="O2340" i="4"/>
  <c r="P2319" i="4"/>
  <c r="Q2319" i="4"/>
  <c r="P2316" i="4"/>
  <c r="Q2316" i="4"/>
  <c r="P2205" i="4"/>
  <c r="Q2205" i="4"/>
  <c r="O1956" i="4"/>
  <c r="P1752" i="4"/>
  <c r="Q1752" i="4"/>
  <c r="O1752" i="4"/>
  <c r="O1643" i="4"/>
  <c r="P1643" i="4"/>
  <c r="Q1643" i="4"/>
  <c r="P1363" i="4"/>
  <c r="O3135" i="4"/>
  <c r="P3103" i="4"/>
  <c r="Q3103" i="4"/>
  <c r="P3058" i="4"/>
  <c r="Q3058" i="4"/>
  <c r="P2813" i="4"/>
  <c r="Q2813" i="4"/>
  <c r="O2770" i="4"/>
  <c r="P2770" i="4"/>
  <c r="Q2770" i="4"/>
  <c r="P2765" i="4"/>
  <c r="Q2765" i="4"/>
  <c r="P2631" i="4"/>
  <c r="Q2631" i="4"/>
  <c r="P2618" i="4"/>
  <c r="Q2618" i="4"/>
  <c r="O2583" i="4"/>
  <c r="P2580" i="4"/>
  <c r="Q2580" i="4"/>
  <c r="O2472" i="4"/>
  <c r="P2469" i="4"/>
  <c r="Q2469" i="4"/>
  <c r="P2438" i="4"/>
  <c r="Q2438" i="4"/>
  <c r="P2354" i="4"/>
  <c r="Q2354" i="4"/>
  <c r="O2354" i="4"/>
  <c r="P2287" i="4"/>
  <c r="Q2287" i="4"/>
  <c r="O2287" i="4"/>
  <c r="O2243" i="4"/>
  <c r="P2186" i="4"/>
  <c r="Q2186" i="4"/>
  <c r="O2137" i="4"/>
  <c r="O2135" i="4"/>
  <c r="O2134" i="4"/>
  <c r="P2108" i="4"/>
  <c r="Q2108" i="4"/>
  <c r="O2108" i="4"/>
  <c r="P2105" i="4"/>
  <c r="Q2105" i="4"/>
  <c r="O1820" i="4"/>
  <c r="P1776" i="4"/>
  <c r="Q1776" i="4"/>
  <c r="O1396" i="4"/>
  <c r="P1396" i="4"/>
  <c r="O2679" i="4"/>
  <c r="P2679" i="4"/>
  <c r="Q2679" i="4"/>
  <c r="O2623" i="4"/>
  <c r="P2623" i="4"/>
  <c r="Q2623" i="4"/>
  <c r="P2263" i="4"/>
  <c r="Q2263" i="4"/>
  <c r="O2263" i="4"/>
  <c r="O1742" i="4"/>
  <c r="P3168" i="4"/>
  <c r="Q3168" i="4"/>
  <c r="O3168" i="4"/>
  <c r="P3044" i="4"/>
  <c r="Q3044" i="4"/>
  <c r="P2974" i="4"/>
  <c r="Q2974" i="4"/>
  <c r="P2780" i="4"/>
  <c r="Q2780" i="4"/>
  <c r="P2563" i="4"/>
  <c r="Q2563" i="4"/>
  <c r="P2542" i="4"/>
  <c r="Q2542" i="4"/>
  <c r="O2542" i="4"/>
  <c r="P2535" i="4"/>
  <c r="Q2535" i="4"/>
  <c r="O2529" i="4"/>
  <c r="P2529" i="4"/>
  <c r="Q2529" i="4"/>
  <c r="O2481" i="4"/>
  <c r="P2481" i="4"/>
  <c r="Q2481" i="4"/>
  <c r="P2325" i="4"/>
  <c r="Q2325" i="4"/>
  <c r="O2232" i="4"/>
  <c r="O2180" i="4"/>
  <c r="P2180" i="4"/>
  <c r="Q2180" i="4"/>
  <c r="O2021" i="4"/>
  <c r="P2021" i="4"/>
  <c r="Q2021" i="4"/>
  <c r="O1979" i="4"/>
  <c r="P1948" i="4"/>
  <c r="Q1948" i="4"/>
  <c r="P1785" i="4"/>
  <c r="Q1785" i="4"/>
  <c r="O1785" i="4"/>
  <c r="O1741" i="4"/>
  <c r="O1635" i="4"/>
  <c r="O1487" i="4"/>
  <c r="P1487" i="4"/>
  <c r="Q1487" i="4"/>
  <c r="O3143" i="4"/>
  <c r="P3143" i="4"/>
  <c r="Q3143" i="4"/>
  <c r="O2943" i="4"/>
  <c r="P2943" i="4"/>
  <c r="Q2943" i="4"/>
  <c r="O2880" i="4"/>
  <c r="P2880" i="4"/>
  <c r="Q2880" i="4"/>
  <c r="O2876" i="4"/>
  <c r="P2876" i="4"/>
  <c r="Q2876" i="4"/>
  <c r="O2460" i="4"/>
  <c r="P2460" i="4"/>
  <c r="Q2460" i="4"/>
  <c r="O2337" i="4"/>
  <c r="P2337" i="4"/>
  <c r="Q2337" i="4"/>
  <c r="P2123" i="4"/>
  <c r="Q2123" i="4"/>
  <c r="O2123" i="4"/>
  <c r="O1371" i="4"/>
  <c r="P1371" i="4"/>
  <c r="O2480" i="4"/>
  <c r="P2480" i="4"/>
  <c r="Q2480" i="4"/>
  <c r="P2247" i="4"/>
  <c r="Q2247" i="4"/>
  <c r="O2247" i="4"/>
  <c r="P2171" i="4"/>
  <c r="Q2171" i="4"/>
  <c r="O2171" i="4"/>
  <c r="P2110" i="4"/>
  <c r="Q2110" i="4"/>
  <c r="O2110" i="4"/>
  <c r="P1854" i="4"/>
  <c r="Q1854" i="4"/>
  <c r="O1854" i="4"/>
  <c r="O1568" i="4"/>
  <c r="P1568" i="4"/>
  <c r="Q1568" i="4"/>
  <c r="O1537" i="4"/>
  <c r="P1537" i="4"/>
  <c r="Q1537" i="4"/>
  <c r="P3087" i="4"/>
  <c r="Q3087" i="4"/>
  <c r="O3087" i="4"/>
  <c r="O2953" i="4"/>
  <c r="P2953" i="4"/>
  <c r="Q2953" i="4"/>
  <c r="P3203" i="4"/>
  <c r="Q3203" i="4"/>
  <c r="O3203" i="4"/>
  <c r="O3099" i="4"/>
  <c r="P3099" i="4"/>
  <c r="Q3099" i="4"/>
  <c r="O3008" i="4"/>
  <c r="P3008" i="4"/>
  <c r="Q3008" i="4"/>
  <c r="O2914" i="4"/>
  <c r="P2914" i="4"/>
  <c r="Q2914" i="4"/>
  <c r="P2827" i="4"/>
  <c r="Q2827" i="4"/>
  <c r="O2827" i="4"/>
  <c r="P2811" i="4"/>
  <c r="Q2811" i="4"/>
  <c r="O2811" i="4"/>
  <c r="O2625" i="4"/>
  <c r="P2625" i="4"/>
  <c r="Q2625" i="4"/>
  <c r="O2614" i="4"/>
  <c r="P2614" i="4"/>
  <c r="Q2614" i="4"/>
  <c r="P2229" i="4"/>
  <c r="Q2229" i="4"/>
  <c r="O2229" i="4"/>
  <c r="P1865" i="4"/>
  <c r="Q1865" i="4"/>
  <c r="O1865" i="4"/>
  <c r="O1556" i="4"/>
  <c r="P1556" i="4"/>
  <c r="Q1556" i="4"/>
  <c r="P3124" i="4"/>
  <c r="Q3124" i="4"/>
  <c r="O3124" i="4"/>
  <c r="O2972" i="4"/>
  <c r="P2972" i="4"/>
  <c r="Q2972" i="4"/>
  <c r="P2957" i="4"/>
  <c r="Q2957" i="4"/>
  <c r="O2957" i="4"/>
  <c r="O2916" i="4"/>
  <c r="P2916" i="4"/>
  <c r="Q2916" i="4"/>
  <c r="O2553" i="4"/>
  <c r="P2553" i="4"/>
  <c r="Q2553" i="4"/>
  <c r="O2196" i="4"/>
  <c r="P2196" i="4"/>
  <c r="Q2196" i="4"/>
  <c r="O2113" i="4"/>
  <c r="P2113" i="4"/>
  <c r="Q2113" i="4"/>
  <c r="P2700" i="4"/>
  <c r="Q2700" i="4"/>
  <c r="P2659" i="4"/>
  <c r="Q2659" i="4"/>
  <c r="O2515" i="4"/>
  <c r="P2515" i="4"/>
  <c r="Q2515" i="4"/>
  <c r="P2514" i="4"/>
  <c r="Q2514" i="4"/>
  <c r="O2511" i="4"/>
  <c r="O2295" i="4"/>
  <c r="P2295" i="4"/>
  <c r="Q2295" i="4"/>
  <c r="P2120" i="4"/>
  <c r="Q2120" i="4"/>
  <c r="O1869" i="4"/>
  <c r="P1869" i="4"/>
  <c r="Q1869" i="4"/>
  <c r="P1868" i="4"/>
  <c r="Q1868" i="4"/>
  <c r="O1868" i="4"/>
  <c r="O1867" i="4"/>
  <c r="O1808" i="4"/>
  <c r="P1808" i="4"/>
  <c r="Q1808" i="4"/>
  <c r="O1768" i="4"/>
  <c r="P1765" i="4"/>
  <c r="Q1765" i="4"/>
  <c r="O1765" i="4"/>
  <c r="O1707" i="4"/>
  <c r="P1707" i="4"/>
  <c r="Q1707" i="4"/>
  <c r="P3165" i="4"/>
  <c r="Q3165" i="4"/>
  <c r="O3017" i="4"/>
  <c r="O3003" i="4"/>
  <c r="P2971" i="4"/>
  <c r="Q2971" i="4"/>
  <c r="O2971" i="4"/>
  <c r="O2969" i="4"/>
  <c r="P2950" i="4"/>
  <c r="Q2950" i="4"/>
  <c r="P2887" i="4"/>
  <c r="Q2887" i="4"/>
  <c r="P2840" i="4"/>
  <c r="Q2840" i="4"/>
  <c r="O2803" i="4"/>
  <c r="O2658" i="4"/>
  <c r="P2658" i="4"/>
  <c r="Q2658" i="4"/>
  <c r="O2505" i="4"/>
  <c r="P2504" i="4"/>
  <c r="Q2504" i="4"/>
  <c r="P2336" i="4"/>
  <c r="Q2336" i="4"/>
  <c r="O2336" i="4"/>
  <c r="O2213" i="4"/>
  <c r="O2121" i="4"/>
  <c r="P2121" i="4"/>
  <c r="Q2121" i="4"/>
  <c r="O2075" i="4"/>
  <c r="P2075" i="4"/>
  <c r="Q2075" i="4"/>
  <c r="P2006" i="4"/>
  <c r="Q2006" i="4"/>
  <c r="O1975" i="4"/>
  <c r="O1932" i="4"/>
  <c r="P1932" i="4"/>
  <c r="Q1932" i="4"/>
  <c r="P1929" i="4"/>
  <c r="Q1929" i="4"/>
  <c r="O1726" i="4"/>
  <c r="P1726" i="4"/>
  <c r="Q1726" i="4"/>
  <c r="O1576" i="4"/>
  <c r="P1576" i="4"/>
  <c r="Q1576" i="4"/>
  <c r="P3106" i="4"/>
  <c r="Q3106" i="4"/>
  <c r="P3091" i="4"/>
  <c r="Q3091" i="4"/>
  <c r="O3015" i="4"/>
  <c r="P2967" i="4"/>
  <c r="Q2967" i="4"/>
  <c r="P2964" i="4"/>
  <c r="Q2964" i="4"/>
  <c r="O2873" i="4"/>
  <c r="P2866" i="4"/>
  <c r="Q2866" i="4"/>
  <c r="O2818" i="4"/>
  <c r="P2818" i="4"/>
  <c r="Q2818" i="4"/>
  <c r="P2815" i="4"/>
  <c r="Q2815" i="4"/>
  <c r="P2772" i="4"/>
  <c r="Q2772" i="4"/>
  <c r="P2510" i="4"/>
  <c r="Q2510" i="4"/>
  <c r="O2309" i="4"/>
  <c r="P2309" i="4"/>
  <c r="Q2309" i="4"/>
  <c r="P1934" i="4"/>
  <c r="Q1934" i="4"/>
  <c r="O1934" i="4"/>
  <c r="O1751" i="4"/>
  <c r="P1751" i="4"/>
  <c r="Q1751" i="4"/>
  <c r="P1730" i="4"/>
  <c r="Q1730" i="4"/>
  <c r="O1730" i="4"/>
  <c r="O1638" i="4"/>
  <c r="P1638" i="4"/>
  <c r="Q1638" i="4"/>
  <c r="O1579" i="4"/>
  <c r="O1477" i="4"/>
  <c r="P1477" i="4"/>
  <c r="Q1477" i="4"/>
  <c r="O3075" i="4"/>
  <c r="P2981" i="4"/>
  <c r="Q2981" i="4"/>
  <c r="P2684" i="4"/>
  <c r="Q2684" i="4"/>
  <c r="P2487" i="4"/>
  <c r="Q2487" i="4"/>
  <c r="O2197" i="4"/>
  <c r="P2112" i="4"/>
  <c r="Q2112" i="4"/>
  <c r="P3119" i="4"/>
  <c r="Q3119" i="4"/>
  <c r="O3119" i="4"/>
  <c r="O3063" i="4"/>
  <c r="P3063" i="4"/>
  <c r="Q3063" i="4"/>
  <c r="P3192" i="4"/>
  <c r="Q3192" i="4"/>
  <c r="O3192" i="4"/>
  <c r="P3176" i="4"/>
  <c r="Q3176" i="4"/>
  <c r="O3176" i="4"/>
  <c r="P2977" i="4"/>
  <c r="Q2977" i="4"/>
  <c r="O2977" i="4"/>
  <c r="P3013" i="4"/>
  <c r="Q3013" i="4"/>
  <c r="O3013" i="4"/>
  <c r="O3111" i="4"/>
  <c r="P3111" i="4"/>
  <c r="Q3111" i="4"/>
  <c r="O2725" i="4"/>
  <c r="P2725" i="4"/>
  <c r="Q2725" i="4"/>
  <c r="O2672" i="4"/>
  <c r="P2672" i="4"/>
  <c r="Q2672" i="4"/>
  <c r="O2549" i="4"/>
  <c r="P2549" i="4"/>
  <c r="Q2549" i="4"/>
  <c r="O3104" i="4"/>
  <c r="P3104" i="4"/>
  <c r="Q3104" i="4"/>
  <c r="O2473" i="4"/>
  <c r="P2473" i="4"/>
  <c r="Q2473" i="4"/>
  <c r="O2775" i="4"/>
  <c r="P2775" i="4"/>
  <c r="Q2775" i="4"/>
  <c r="O3209" i="4"/>
  <c r="P3209" i="4"/>
  <c r="Q3209" i="4"/>
  <c r="O3207" i="4"/>
  <c r="P3207" i="4"/>
  <c r="Q3207" i="4"/>
  <c r="O3200" i="4"/>
  <c r="P3200" i="4"/>
  <c r="Q3200" i="4"/>
  <c r="O3060" i="4"/>
  <c r="P3060" i="4"/>
  <c r="Q3060" i="4"/>
  <c r="O2816" i="4"/>
  <c r="P2816" i="4"/>
  <c r="Q2816" i="4"/>
  <c r="O2741" i="4"/>
  <c r="P2741" i="4"/>
  <c r="Q2741" i="4"/>
  <c r="P3194" i="4"/>
  <c r="Q3194" i="4"/>
  <c r="O3194" i="4"/>
  <c r="P3179" i="4"/>
  <c r="Q3179" i="4"/>
  <c r="O3179" i="4"/>
  <c r="O3148" i="4"/>
  <c r="P3148" i="4"/>
  <c r="Q3148" i="4"/>
  <c r="P3073" i="4"/>
  <c r="Q3073" i="4"/>
  <c r="O3073" i="4"/>
  <c r="O2734" i="4"/>
  <c r="P2734" i="4"/>
  <c r="Q2734" i="4"/>
  <c r="P3128" i="4"/>
  <c r="Q3128" i="4"/>
  <c r="O3128" i="4"/>
  <c r="O3080" i="4"/>
  <c r="P3080" i="4"/>
  <c r="Q3080" i="4"/>
  <c r="P3077" i="4"/>
  <c r="Q3077" i="4"/>
  <c r="O3077" i="4"/>
  <c r="O3157" i="4"/>
  <c r="P3157" i="4"/>
  <c r="Q3157" i="4"/>
  <c r="O2785" i="4"/>
  <c r="P2785" i="4"/>
  <c r="Q2785" i="4"/>
  <c r="O2744" i="4"/>
  <c r="P2744" i="4"/>
  <c r="Q2744" i="4"/>
  <c r="O3051" i="4"/>
  <c r="P3051" i="4"/>
  <c r="Q3051" i="4"/>
  <c r="O3032" i="4"/>
  <c r="P3032" i="4"/>
  <c r="Q3032" i="4"/>
  <c r="O2401" i="4"/>
  <c r="P2401" i="4"/>
  <c r="Q2401" i="4"/>
  <c r="P3065" i="4"/>
  <c r="Q3065" i="4"/>
  <c r="O3065" i="4"/>
  <c r="O2828" i="4"/>
  <c r="P2828" i="4"/>
  <c r="Q2828" i="4"/>
  <c r="P3198" i="4"/>
  <c r="Q3198" i="4"/>
  <c r="P3183" i="4"/>
  <c r="Q3183" i="4"/>
  <c r="P3154" i="4"/>
  <c r="Q3154" i="4"/>
  <c r="O3154" i="4"/>
  <c r="O3145" i="4"/>
  <c r="O3031" i="4"/>
  <c r="P3031" i="4"/>
  <c r="Q3031" i="4"/>
  <c r="P2996" i="4"/>
  <c r="Q2996" i="4"/>
  <c r="O2928" i="4"/>
  <c r="P2928" i="4"/>
  <c r="Q2928" i="4"/>
  <c r="O2905" i="4"/>
  <c r="P2905" i="4"/>
  <c r="Q2905" i="4"/>
  <c r="O2851" i="4"/>
  <c r="P2851" i="4"/>
  <c r="Q2851" i="4"/>
  <c r="O2789" i="4"/>
  <c r="P2789" i="4"/>
  <c r="Q2789" i="4"/>
  <c r="O2758" i="4"/>
  <c r="P2758" i="4"/>
  <c r="Q2758" i="4"/>
  <c r="P2708" i="4"/>
  <c r="Q2708" i="4"/>
  <c r="O2701" i="4"/>
  <c r="P2701" i="4"/>
  <c r="Q2701" i="4"/>
  <c r="O2686" i="4"/>
  <c r="P2686" i="4"/>
  <c r="Q2686" i="4"/>
  <c r="P2681" i="4"/>
  <c r="Q2681" i="4"/>
  <c r="O2666" i="4"/>
  <c r="P2666" i="4"/>
  <c r="Q2666" i="4"/>
  <c r="P2640" i="4"/>
  <c r="Q2640" i="4"/>
  <c r="O2640" i="4"/>
  <c r="O2590" i="4"/>
  <c r="P2453" i="4"/>
  <c r="Q2453" i="4"/>
  <c r="O2402" i="4"/>
  <c r="O2383" i="4"/>
  <c r="O2312" i="4"/>
  <c r="P2312" i="4"/>
  <c r="Q2312" i="4"/>
  <c r="P2299" i="4"/>
  <c r="Q2299" i="4"/>
  <c r="O2299" i="4"/>
  <c r="O2278" i="4"/>
  <c r="O2240" i="4"/>
  <c r="P2240" i="4"/>
  <c r="Q2240" i="4"/>
  <c r="O1593" i="4"/>
  <c r="P1593" i="4"/>
  <c r="Q1593" i="4"/>
  <c r="O1430" i="4"/>
  <c r="P1430" i="4"/>
  <c r="O1408" i="4"/>
  <c r="P1408" i="4"/>
  <c r="P3193" i="4"/>
  <c r="Q3193" i="4"/>
  <c r="O3193" i="4"/>
  <c r="P3163" i="4"/>
  <c r="Q3163" i="4"/>
  <c r="P3152" i="4"/>
  <c r="Q3152" i="4"/>
  <c r="O3144" i="4"/>
  <c r="O3122" i="4"/>
  <c r="P3122" i="4"/>
  <c r="Q3122" i="4"/>
  <c r="O3115" i="4"/>
  <c r="O3086" i="4"/>
  <c r="P3086" i="4"/>
  <c r="Q3086" i="4"/>
  <c r="P3019" i="4"/>
  <c r="Q3019" i="4"/>
  <c r="O3019" i="4"/>
  <c r="O2993" i="4"/>
  <c r="O2983" i="4"/>
  <c r="P2983" i="4"/>
  <c r="Q2983" i="4"/>
  <c r="O2959" i="4"/>
  <c r="O2933" i="4"/>
  <c r="P2933" i="4"/>
  <c r="Q2933" i="4"/>
  <c r="O2904" i="4"/>
  <c r="P2904" i="4"/>
  <c r="Q2904" i="4"/>
  <c r="O2892" i="4"/>
  <c r="P2892" i="4"/>
  <c r="Q2892" i="4"/>
  <c r="O2796" i="4"/>
  <c r="P2796" i="4"/>
  <c r="Q2796" i="4"/>
  <c r="P2784" i="4"/>
  <c r="Q2784" i="4"/>
  <c r="O2756" i="4"/>
  <c r="P2756" i="4"/>
  <c r="Q2756" i="4"/>
  <c r="P2751" i="4"/>
  <c r="Q2751" i="4"/>
  <c r="P2431" i="4"/>
  <c r="Q2431" i="4"/>
  <c r="O2431" i="4"/>
  <c r="O2397" i="4"/>
  <c r="P2397" i="4"/>
  <c r="Q2397" i="4"/>
  <c r="P2391" i="4"/>
  <c r="Q2391" i="4"/>
  <c r="O2391" i="4"/>
  <c r="O2388" i="4"/>
  <c r="P2388" i="4"/>
  <c r="Q2388" i="4"/>
  <c r="O2305" i="4"/>
  <c r="P2305" i="4"/>
  <c r="Q2305" i="4"/>
  <c r="O2304" i="4"/>
  <c r="O2281" i="4"/>
  <c r="P2281" i="4"/>
  <c r="Q2281" i="4"/>
  <c r="O2218" i="4"/>
  <c r="P2218" i="4"/>
  <c r="Q2218" i="4"/>
  <c r="P2211" i="4"/>
  <c r="Q2211" i="4"/>
  <c r="O2211" i="4"/>
  <c r="P2175" i="4"/>
  <c r="Q2175" i="4"/>
  <c r="O2175" i="4"/>
  <c r="O2167" i="4"/>
  <c r="P2167" i="4"/>
  <c r="Q2167" i="4"/>
  <c r="O2127" i="4"/>
  <c r="O2065" i="4"/>
  <c r="P2065" i="4"/>
  <c r="Q2065" i="4"/>
  <c r="P1782" i="4"/>
  <c r="Q1782" i="4"/>
  <c r="O1782" i="4"/>
  <c r="P1778" i="4"/>
  <c r="Q1778" i="4"/>
  <c r="O1778" i="4"/>
  <c r="O2931" i="4"/>
  <c r="P2931" i="4"/>
  <c r="Q2931" i="4"/>
  <c r="P2429" i="4"/>
  <c r="Q2429" i="4"/>
  <c r="O2429" i="4"/>
  <c r="O2294" i="4"/>
  <c r="P2294" i="4"/>
  <c r="Q2294" i="4"/>
  <c r="O3085" i="4"/>
  <c r="P3085" i="4"/>
  <c r="Q3085" i="4"/>
  <c r="P2719" i="4"/>
  <c r="Q2719" i="4"/>
  <c r="O2719" i="4"/>
  <c r="O2599" i="4"/>
  <c r="P2599" i="4"/>
  <c r="Q2599" i="4"/>
  <c r="P2070" i="4"/>
  <c r="Q2070" i="4"/>
  <c r="O2070" i="4"/>
  <c r="O3134" i="4"/>
  <c r="P3134" i="4"/>
  <c r="Q3134" i="4"/>
  <c r="O2436" i="4"/>
  <c r="P2436" i="4"/>
  <c r="Q2436" i="4"/>
  <c r="O2224" i="4"/>
  <c r="P2224" i="4"/>
  <c r="Q2224" i="4"/>
  <c r="P1985" i="4"/>
  <c r="Q1985" i="4"/>
  <c r="O1985" i="4"/>
  <c r="O1904" i="4"/>
  <c r="P1904" i="4"/>
  <c r="Q1904" i="4"/>
  <c r="P1472" i="4"/>
  <c r="Q1472" i="4"/>
  <c r="O1472" i="4"/>
  <c r="P2919" i="4"/>
  <c r="Q2919" i="4"/>
  <c r="O2919" i="4"/>
  <c r="O2869" i="4"/>
  <c r="P2869" i="4"/>
  <c r="Q2869" i="4"/>
  <c r="O2710" i="4"/>
  <c r="P2710" i="4"/>
  <c r="Q2710" i="4"/>
  <c r="P2647" i="4"/>
  <c r="Q2647" i="4"/>
  <c r="O2647" i="4"/>
  <c r="P2470" i="4"/>
  <c r="Q2470" i="4"/>
  <c r="O2470" i="4"/>
  <c r="P3196" i="4"/>
  <c r="Q3196" i="4"/>
  <c r="O3196" i="4"/>
  <c r="O2948" i="4"/>
  <c r="P2948" i="4"/>
  <c r="Q2948" i="4"/>
  <c r="O2912" i="4"/>
  <c r="P2912" i="4"/>
  <c r="Q2912" i="4"/>
  <c r="O2998" i="4"/>
  <c r="P2998" i="4"/>
  <c r="Q2998" i="4"/>
  <c r="O2952" i="4"/>
  <c r="P2952" i="4"/>
  <c r="Q2952" i="4"/>
  <c r="O3108" i="4"/>
  <c r="P3108" i="4"/>
  <c r="Q3108" i="4"/>
  <c r="O3092" i="4"/>
  <c r="P3092" i="4"/>
  <c r="Q3092" i="4"/>
  <c r="O3010" i="4"/>
  <c r="P3010" i="4"/>
  <c r="Q3010" i="4"/>
  <c r="O2900" i="4"/>
  <c r="P2900" i="4"/>
  <c r="Q2900" i="4"/>
  <c r="O2594" i="4"/>
  <c r="P2594" i="4"/>
  <c r="Q2594" i="4"/>
  <c r="O2081" i="4"/>
  <c r="P2081" i="4"/>
  <c r="Q2081" i="4"/>
  <c r="P1988" i="4"/>
  <c r="Q1988" i="4"/>
  <c r="O1988" i="4"/>
  <c r="P3205" i="4"/>
  <c r="Q3205" i="4"/>
  <c r="O3205" i="4"/>
  <c r="P2753" i="4"/>
  <c r="Q2753" i="4"/>
  <c r="O2753" i="4"/>
  <c r="P2479" i="4"/>
  <c r="Q2479" i="4"/>
  <c r="O2479" i="4"/>
  <c r="O2412" i="4"/>
  <c r="P2412" i="4"/>
  <c r="Q2412" i="4"/>
  <c r="O2271" i="4"/>
  <c r="P2271" i="4"/>
  <c r="Q2271" i="4"/>
  <c r="P2899" i="4"/>
  <c r="Q2899" i="4"/>
  <c r="O2899" i="4"/>
  <c r="O2521" i="4"/>
  <c r="P2521" i="4"/>
  <c r="Q2521" i="4"/>
  <c r="P2367" i="4"/>
  <c r="Q2367" i="4"/>
  <c r="O2367" i="4"/>
  <c r="P2245" i="4"/>
  <c r="Q2245" i="4"/>
  <c r="O2245" i="4"/>
  <c r="P2244" i="4"/>
  <c r="Q2244" i="4"/>
  <c r="O2244" i="4"/>
  <c r="O2202" i="4"/>
  <c r="P2202" i="4"/>
  <c r="Q2202" i="4"/>
  <c r="P2036" i="4"/>
  <c r="Q2036" i="4"/>
  <c r="O2036" i="4"/>
  <c r="O2034" i="4"/>
  <c r="P2034" i="4"/>
  <c r="Q2034" i="4"/>
  <c r="P2032" i="4"/>
  <c r="Q2032" i="4"/>
  <c r="O2032" i="4"/>
  <c r="P2028" i="4"/>
  <c r="Q2028" i="4"/>
  <c r="O2028" i="4"/>
  <c r="O1970" i="4"/>
  <c r="P1970" i="4"/>
  <c r="Q1970" i="4"/>
  <c r="O1641" i="4"/>
  <c r="P1641" i="4"/>
  <c r="Q1641" i="4"/>
  <c r="O2736" i="4"/>
  <c r="P2736" i="4"/>
  <c r="Q2736" i="4"/>
  <c r="O2713" i="4"/>
  <c r="P2713" i="4"/>
  <c r="Q2713" i="4"/>
  <c r="P2568" i="4"/>
  <c r="Q2568" i="4"/>
  <c r="O2568" i="4"/>
  <c r="O2552" i="4"/>
  <c r="P2552" i="4"/>
  <c r="Q2552" i="4"/>
  <c r="O2366" i="4"/>
  <c r="P2366" i="4"/>
  <c r="Q2366" i="4"/>
  <c r="P2147" i="4"/>
  <c r="Q2147" i="4"/>
  <c r="O2147" i="4"/>
  <c r="O1941" i="4"/>
  <c r="P1941" i="4"/>
  <c r="Q1941" i="4"/>
  <c r="O3189" i="4"/>
  <c r="P3189" i="4"/>
  <c r="Q3189" i="4"/>
  <c r="O3181" i="4"/>
  <c r="P3181" i="4"/>
  <c r="Q3181" i="4"/>
  <c r="P3178" i="4"/>
  <c r="Q3178" i="4"/>
  <c r="P3169" i="4"/>
  <c r="Q3169" i="4"/>
  <c r="O3169" i="4"/>
  <c r="O3159" i="4"/>
  <c r="O3089" i="4"/>
  <c r="P3067" i="4"/>
  <c r="Q3067" i="4"/>
  <c r="O3067" i="4"/>
  <c r="P3041" i="4"/>
  <c r="Q3041" i="4"/>
  <c r="P3000" i="4"/>
  <c r="Q3000" i="4"/>
  <c r="O2988" i="4"/>
  <c r="P2988" i="4"/>
  <c r="Q2988" i="4"/>
  <c r="O2955" i="4"/>
  <c r="P2947" i="4"/>
  <c r="Q2947" i="4"/>
  <c r="P2881" i="4"/>
  <c r="Q2881" i="4"/>
  <c r="O2779" i="4"/>
  <c r="P2779" i="4"/>
  <c r="Q2779" i="4"/>
  <c r="P2767" i="4"/>
  <c r="Q2767" i="4"/>
  <c r="O2545" i="4"/>
  <c r="P2545" i="4"/>
  <c r="Q2545" i="4"/>
  <c r="P2525" i="4"/>
  <c r="Q2525" i="4"/>
  <c r="O2525" i="4"/>
  <c r="O2518" i="4"/>
  <c r="P2518" i="4"/>
  <c r="Q2518" i="4"/>
  <c r="O2490" i="4"/>
  <c r="P2490" i="4"/>
  <c r="Q2490" i="4"/>
  <c r="O2466" i="4"/>
  <c r="P2466" i="4"/>
  <c r="Q2466" i="4"/>
  <c r="P2462" i="4"/>
  <c r="Q2462" i="4"/>
  <c r="P2374" i="4"/>
  <c r="Q2374" i="4"/>
  <c r="O2374" i="4"/>
  <c r="O2288" i="4"/>
  <c r="P2288" i="4"/>
  <c r="Q2288" i="4"/>
  <c r="O1962" i="4"/>
  <c r="P1962" i="4"/>
  <c r="Q1962" i="4"/>
  <c r="O1748" i="4"/>
  <c r="P1748" i="4"/>
  <c r="Q1748" i="4"/>
  <c r="P1695" i="4"/>
  <c r="Q1695" i="4"/>
  <c r="O1695" i="4"/>
  <c r="O1662" i="4"/>
  <c r="P1662" i="4"/>
  <c r="Q1662" i="4"/>
  <c r="P2945" i="4"/>
  <c r="Q2945" i="4"/>
  <c r="O2945" i="4"/>
  <c r="O2261" i="4"/>
  <c r="P2261" i="4"/>
  <c r="Q2261" i="4"/>
  <c r="O1482" i="4"/>
  <c r="P1482" i="4"/>
  <c r="Q1482" i="4"/>
  <c r="O3185" i="4"/>
  <c r="P3185" i="4"/>
  <c r="Q3185" i="4"/>
  <c r="O2665" i="4"/>
  <c r="P2665" i="4"/>
  <c r="Q2665" i="4"/>
  <c r="O2648" i="4"/>
  <c r="P2648" i="4"/>
  <c r="Q2648" i="4"/>
  <c r="O2635" i="4"/>
  <c r="P2635" i="4"/>
  <c r="Q2635" i="4"/>
  <c r="O2257" i="4"/>
  <c r="P2257" i="4"/>
  <c r="Q2257" i="4"/>
  <c r="O2159" i="4"/>
  <c r="P2159" i="4"/>
  <c r="Q2159" i="4"/>
  <c r="P1996" i="4"/>
  <c r="Q1996" i="4"/>
  <c r="O1996" i="4"/>
  <c r="P1583" i="4"/>
  <c r="Q1583" i="4"/>
  <c r="O1583" i="4"/>
  <c r="O3034" i="4"/>
  <c r="P3034" i="4"/>
  <c r="Q3034" i="4"/>
  <c r="O2924" i="4"/>
  <c r="P2924" i="4"/>
  <c r="Q2924" i="4"/>
  <c r="P2833" i="4"/>
  <c r="Q2833" i="4"/>
  <c r="O2833" i="4"/>
  <c r="P2520" i="4"/>
  <c r="Q2520" i="4"/>
  <c r="O2520" i="4"/>
  <c r="P2360" i="4"/>
  <c r="Q2360" i="4"/>
  <c r="O2360" i="4"/>
  <c r="O2042" i="4"/>
  <c r="P2042" i="4"/>
  <c r="Q2042" i="4"/>
  <c r="P1645" i="4"/>
  <c r="Q1645" i="4"/>
  <c r="O1645" i="4"/>
  <c r="O3056" i="4"/>
  <c r="P3056" i="4"/>
  <c r="Q3056" i="4"/>
  <c r="O2832" i="4"/>
  <c r="P2832" i="4"/>
  <c r="Q2832" i="4"/>
  <c r="O2696" i="4"/>
  <c r="P2696" i="4"/>
  <c r="Q2696" i="4"/>
  <c r="O2491" i="4"/>
  <c r="P2491" i="4"/>
  <c r="Q2491" i="4"/>
  <c r="O2463" i="4"/>
  <c r="P2463" i="4"/>
  <c r="Q2463" i="4"/>
  <c r="O1993" i="4"/>
  <c r="P1993" i="4"/>
  <c r="Q1993" i="4"/>
  <c r="O3141" i="4"/>
  <c r="P3110" i="4"/>
  <c r="Q3110" i="4"/>
  <c r="O3098" i="4"/>
  <c r="P3098" i="4"/>
  <c r="Q3098" i="4"/>
  <c r="P3097" i="4"/>
  <c r="Q3097" i="4"/>
  <c r="P3079" i="4"/>
  <c r="Q3079" i="4"/>
  <c r="O2936" i="4"/>
  <c r="P2936" i="4"/>
  <c r="Q2936" i="4"/>
  <c r="O2921" i="4"/>
  <c r="P2921" i="4"/>
  <c r="Q2921" i="4"/>
  <c r="P2909" i="4"/>
  <c r="Q2909" i="4"/>
  <c r="P2885" i="4"/>
  <c r="Q2885" i="4"/>
  <c r="O2885" i="4"/>
  <c r="P2761" i="4"/>
  <c r="Q2761" i="4"/>
  <c r="O2761" i="4"/>
  <c r="P2731" i="4"/>
  <c r="Q2731" i="4"/>
  <c r="O2731" i="4"/>
  <c r="O2722" i="4"/>
  <c r="P2722" i="4"/>
  <c r="Q2722" i="4"/>
  <c r="P2691" i="4"/>
  <c r="Q2691" i="4"/>
  <c r="O2527" i="4"/>
  <c r="P2527" i="4"/>
  <c r="Q2527" i="4"/>
  <c r="P2501" i="4"/>
  <c r="Q2501" i="4"/>
  <c r="O2501" i="4"/>
  <c r="O2960" i="4"/>
  <c r="P2960" i="4"/>
  <c r="Q2960" i="4"/>
  <c r="O2917" i="4"/>
  <c r="P2917" i="4"/>
  <c r="Q2917" i="4"/>
  <c r="O2688" i="4"/>
  <c r="P2688" i="4"/>
  <c r="Q2688" i="4"/>
  <c r="P2158" i="4"/>
  <c r="Q2158" i="4"/>
  <c r="O2158" i="4"/>
  <c r="P2060" i="4"/>
  <c r="Q2060" i="4"/>
  <c r="O2060" i="4"/>
  <c r="O2057" i="4"/>
  <c r="P2057" i="4"/>
  <c r="Q2057" i="4"/>
  <c r="O2052" i="4"/>
  <c r="P2052" i="4"/>
  <c r="Q2052" i="4"/>
  <c r="O3039" i="4"/>
  <c r="P3039" i="4"/>
  <c r="Q3039" i="4"/>
  <c r="O2852" i="4"/>
  <c r="P2852" i="4"/>
  <c r="Q2852" i="4"/>
  <c r="O2449" i="4"/>
  <c r="P2449" i="4"/>
  <c r="Q2449" i="4"/>
  <c r="O2214" i="4"/>
  <c r="P2214" i="4"/>
  <c r="Q2214" i="4"/>
  <c r="P2187" i="4"/>
  <c r="Q2187" i="4"/>
  <c r="O2187" i="4"/>
  <c r="O2063" i="4"/>
  <c r="P2063" i="4"/>
  <c r="Q2063" i="4"/>
  <c r="O1863" i="4"/>
  <c r="P1863" i="4"/>
  <c r="Q1863" i="4"/>
  <c r="P3037" i="4"/>
  <c r="Q3037" i="4"/>
  <c r="O3037" i="4"/>
  <c r="O2823" i="4"/>
  <c r="P2823" i="4"/>
  <c r="Q2823" i="4"/>
  <c r="P2755" i="4"/>
  <c r="Q2755" i="4"/>
  <c r="O2755" i="4"/>
  <c r="O2398" i="4"/>
  <c r="P2398" i="4"/>
  <c r="Q2398" i="4"/>
  <c r="O2357" i="4"/>
  <c r="P2357" i="4"/>
  <c r="Q2357" i="4"/>
  <c r="O2076" i="4"/>
  <c r="P2076" i="4"/>
  <c r="Q2076" i="4"/>
  <c r="O1826" i="4"/>
  <c r="P1826" i="4"/>
  <c r="Q1826" i="4"/>
  <c r="O3036" i="4"/>
  <c r="P3036" i="4"/>
  <c r="Q3036" i="4"/>
  <c r="O2940" i="4"/>
  <c r="P2940" i="4"/>
  <c r="Q2940" i="4"/>
  <c r="P2859" i="4"/>
  <c r="Q2859" i="4"/>
  <c r="O2859" i="4"/>
  <c r="P2739" i="4"/>
  <c r="Q2739" i="4"/>
  <c r="O2739" i="4"/>
  <c r="O2698" i="4"/>
  <c r="P2698" i="4"/>
  <c r="Q2698" i="4"/>
  <c r="O2607" i="4"/>
  <c r="P2607" i="4"/>
  <c r="Q2607" i="4"/>
  <c r="O2582" i="4"/>
  <c r="P2582" i="4"/>
  <c r="Q2582" i="4"/>
  <c r="O3172" i="4"/>
  <c r="P3172" i="4"/>
  <c r="Q3172" i="4"/>
  <c r="P3027" i="4"/>
  <c r="Q3027" i="4"/>
  <c r="O3027" i="4"/>
  <c r="O2965" i="4"/>
  <c r="P2965" i="4"/>
  <c r="Q2965" i="4"/>
  <c r="O2847" i="4"/>
  <c r="P2847" i="4"/>
  <c r="Q2847" i="4"/>
  <c r="O2794" i="4"/>
  <c r="P2794" i="4"/>
  <c r="Q2794" i="4"/>
  <c r="O2621" i="4"/>
  <c r="P2621" i="4"/>
  <c r="Q2621" i="4"/>
  <c r="O2617" i="4"/>
  <c r="P2617" i="4"/>
  <c r="Q2617" i="4"/>
  <c r="O2129" i="4"/>
  <c r="P2129" i="4"/>
  <c r="Q2129" i="4"/>
  <c r="O2371" i="4"/>
  <c r="P2371" i="4"/>
  <c r="Q2371" i="4"/>
  <c r="O3187" i="4"/>
  <c r="O3126" i="4"/>
  <c r="P3126" i="4"/>
  <c r="Q3126" i="4"/>
  <c r="P3046" i="4"/>
  <c r="Q3046" i="4"/>
  <c r="O2976" i="4"/>
  <c r="P2976" i="4"/>
  <c r="Q2976" i="4"/>
  <c r="O2935" i="4"/>
  <c r="P2935" i="4"/>
  <c r="Q2935" i="4"/>
  <c r="P2878" i="4"/>
  <c r="Q2878" i="4"/>
  <c r="O2842" i="4"/>
  <c r="P2842" i="4"/>
  <c r="Q2842" i="4"/>
  <c r="P2806" i="4"/>
  <c r="Q2806" i="4"/>
  <c r="P2799" i="4"/>
  <c r="Q2799" i="4"/>
  <c r="O2799" i="4"/>
  <c r="O2760" i="4"/>
  <c r="P2760" i="4"/>
  <c r="Q2760" i="4"/>
  <c r="O2712" i="4"/>
  <c r="P2712" i="4"/>
  <c r="Q2712" i="4"/>
  <c r="P2689" i="4"/>
  <c r="Q2689" i="4"/>
  <c r="O2689" i="4"/>
  <c r="O2645" i="4"/>
  <c r="O2641" i="4"/>
  <c r="P2641" i="4"/>
  <c r="Q2641" i="4"/>
  <c r="O2558" i="4"/>
  <c r="P2558" i="4"/>
  <c r="Q2558" i="4"/>
  <c r="P2528" i="4"/>
  <c r="Q2528" i="4"/>
  <c r="O2528" i="4"/>
  <c r="P2376" i="4"/>
  <c r="Q2376" i="4"/>
  <c r="O2376" i="4"/>
  <c r="O2298" i="4"/>
  <c r="P2298" i="4"/>
  <c r="Q2298" i="4"/>
  <c r="O2253" i="4"/>
  <c r="P2253" i="4"/>
  <c r="Q2253" i="4"/>
  <c r="O2193" i="4"/>
  <c r="P2193" i="4"/>
  <c r="Q2193" i="4"/>
  <c r="P2183" i="4"/>
  <c r="Q2183" i="4"/>
  <c r="O2183" i="4"/>
  <c r="O2019" i="4"/>
  <c r="P2019" i="4"/>
  <c r="Q2019" i="4"/>
  <c r="O2017" i="4"/>
  <c r="P2017" i="4"/>
  <c r="Q2017" i="4"/>
  <c r="P1763" i="4"/>
  <c r="Q1763" i="4"/>
  <c r="O1763" i="4"/>
  <c r="P1708" i="4"/>
  <c r="Q1708" i="4"/>
  <c r="O1708" i="4"/>
  <c r="P1701" i="4"/>
  <c r="Q1701" i="4"/>
  <c r="O1701" i="4"/>
  <c r="O2835" i="4"/>
  <c r="P2835" i="4"/>
  <c r="Q2835" i="4"/>
  <c r="O2715" i="4"/>
  <c r="P2715" i="4"/>
  <c r="Q2715" i="4"/>
  <c r="O2707" i="4"/>
  <c r="P2707" i="4"/>
  <c r="Q2707" i="4"/>
  <c r="O2693" i="4"/>
  <c r="P2693" i="4"/>
  <c r="Q2693" i="4"/>
  <c r="O2669" i="4"/>
  <c r="P2669" i="4"/>
  <c r="Q2669" i="4"/>
  <c r="P2600" i="4"/>
  <c r="Q2600" i="4"/>
  <c r="O2600" i="4"/>
  <c r="O2587" i="4"/>
  <c r="P2587" i="4"/>
  <c r="Q2587" i="4"/>
  <c r="O2522" i="4"/>
  <c r="P2522" i="4"/>
  <c r="Q2522" i="4"/>
  <c r="O2455" i="4"/>
  <c r="P2455" i="4"/>
  <c r="Q2455" i="4"/>
  <c r="P2164" i="4"/>
  <c r="Q2164" i="4"/>
  <c r="O2164" i="4"/>
  <c r="P2051" i="4"/>
  <c r="Q2051" i="4"/>
  <c r="O2051" i="4"/>
  <c r="O2023" i="4"/>
  <c r="P2023" i="4"/>
  <c r="Q2023" i="4"/>
  <c r="P1609" i="4"/>
  <c r="Q1609" i="4"/>
  <c r="O1609" i="4"/>
  <c r="O1597" i="4"/>
  <c r="P1597" i="4"/>
  <c r="Q1597" i="4"/>
  <c r="P2863" i="4"/>
  <c r="Q2863" i="4"/>
  <c r="O2863" i="4"/>
  <c r="P2763" i="4"/>
  <c r="Q2763" i="4"/>
  <c r="O2763" i="4"/>
  <c r="O2748" i="4"/>
  <c r="P2748" i="4"/>
  <c r="Q2748" i="4"/>
  <c r="P2727" i="4"/>
  <c r="Q2727" i="4"/>
  <c r="O2727" i="4"/>
  <c r="P2674" i="4"/>
  <c r="Q2674" i="4"/>
  <c r="P2649" i="4"/>
  <c r="Q2649" i="4"/>
  <c r="O2649" i="4"/>
  <c r="O2496" i="4"/>
  <c r="O2443" i="4"/>
  <c r="P2443" i="4"/>
  <c r="Q2443" i="4"/>
  <c r="P2359" i="4"/>
  <c r="Q2359" i="4"/>
  <c r="P2311" i="4"/>
  <c r="Q2311" i="4"/>
  <c r="O2311" i="4"/>
  <c r="P2251" i="4"/>
  <c r="Q2251" i="4"/>
  <c r="O2251" i="4"/>
  <c r="O2250" i="4"/>
  <c r="P2250" i="4"/>
  <c r="Q2250" i="4"/>
  <c r="P2225" i="4"/>
  <c r="Q2225" i="4"/>
  <c r="O2225" i="4"/>
  <c r="P2117" i="4"/>
  <c r="Q2117" i="4"/>
  <c r="O2117" i="4"/>
  <c r="O2093" i="4"/>
  <c r="P2093" i="4"/>
  <c r="Q2093" i="4"/>
  <c r="P2082" i="4"/>
  <c r="Q2082" i="4"/>
  <c r="O2082" i="4"/>
  <c r="O2001" i="4"/>
  <c r="P2001" i="4"/>
  <c r="Q2001" i="4"/>
  <c r="O1955" i="4"/>
  <c r="P1955" i="4"/>
  <c r="Q1955" i="4"/>
  <c r="O1842" i="4"/>
  <c r="P1842" i="4"/>
  <c r="Q1842" i="4"/>
  <c r="O1819" i="4"/>
  <c r="P1819" i="4"/>
  <c r="Q1819" i="4"/>
  <c r="O1817" i="4"/>
  <c r="P1817" i="4"/>
  <c r="Q1817" i="4"/>
  <c r="O1798" i="4"/>
  <c r="P1798" i="4"/>
  <c r="Q1798" i="4"/>
  <c r="P1737" i="4"/>
  <c r="Q1737" i="4"/>
  <c r="O1737" i="4"/>
  <c r="P3158" i="4"/>
  <c r="Q3158" i="4"/>
  <c r="O3158" i="4"/>
  <c r="O3082" i="4"/>
  <c r="P3082" i="4"/>
  <c r="Q3082" i="4"/>
  <c r="O2995" i="4"/>
  <c r="P2995" i="4"/>
  <c r="Q2995" i="4"/>
  <c r="O2986" i="4"/>
  <c r="P2986" i="4"/>
  <c r="Q2986" i="4"/>
  <c r="O2962" i="4"/>
  <c r="P2962" i="4"/>
  <c r="Q2962" i="4"/>
  <c r="O2929" i="4"/>
  <c r="P2929" i="4"/>
  <c r="Q2929" i="4"/>
  <c r="O2902" i="4"/>
  <c r="P2902" i="4"/>
  <c r="Q2902" i="4"/>
  <c r="P2875" i="4"/>
  <c r="Q2875" i="4"/>
  <c r="O2875" i="4"/>
  <c r="O2830" i="4"/>
  <c r="P2830" i="4"/>
  <c r="Q2830" i="4"/>
  <c r="O2746" i="4"/>
  <c r="P2746" i="4"/>
  <c r="Q2746" i="4"/>
  <c r="O2676" i="4"/>
  <c r="P2676" i="4"/>
  <c r="Q2676" i="4"/>
  <c r="O2573" i="4"/>
  <c r="P2573" i="4"/>
  <c r="Q2573" i="4"/>
  <c r="O2532" i="4"/>
  <c r="P2532" i="4"/>
  <c r="Q2532" i="4"/>
  <c r="O2497" i="4"/>
  <c r="P2497" i="4"/>
  <c r="Q2497" i="4"/>
  <c r="P2448" i="4"/>
  <c r="Q2448" i="4"/>
  <c r="O2448" i="4"/>
  <c r="O2329" i="4"/>
  <c r="P2329" i="4"/>
  <c r="Q2329" i="4"/>
  <c r="P2256" i="4"/>
  <c r="Q2256" i="4"/>
  <c r="O2256" i="4"/>
  <c r="P2254" i="4"/>
  <c r="Q2254" i="4"/>
  <c r="O2254" i="4"/>
  <c r="O2119" i="4"/>
  <c r="P2119" i="4"/>
  <c r="Q2119" i="4"/>
  <c r="P2097" i="4"/>
  <c r="Q2097" i="4"/>
  <c r="O2097" i="4"/>
  <c r="P2074" i="4"/>
  <c r="Q2074" i="4"/>
  <c r="O2074" i="4"/>
  <c r="O2043" i="4"/>
  <c r="P2043" i="4"/>
  <c r="Q2043" i="4"/>
  <c r="P2033" i="4"/>
  <c r="Q2033" i="4"/>
  <c r="O2033" i="4"/>
  <c r="P1978" i="4"/>
  <c r="Q1978" i="4"/>
  <c r="O1978" i="4"/>
  <c r="O1922" i="4"/>
  <c r="P1922" i="4"/>
  <c r="Q1922" i="4"/>
  <c r="P1913" i="4"/>
  <c r="Q1913" i="4"/>
  <c r="O1913" i="4"/>
  <c r="O1839" i="4"/>
  <c r="P1839" i="4"/>
  <c r="Q1839" i="4"/>
  <c r="P1771" i="4"/>
  <c r="Q1771" i="4"/>
  <c r="O1771" i="4"/>
  <c r="P1739" i="4"/>
  <c r="Q1739" i="4"/>
  <c r="O1739" i="4"/>
  <c r="O1600" i="4"/>
  <c r="P1600" i="4"/>
  <c r="Q1600" i="4"/>
  <c r="P3155" i="4"/>
  <c r="Q3155" i="4"/>
  <c r="O3155" i="4"/>
  <c r="P3130" i="4"/>
  <c r="Q3130" i="4"/>
  <c r="O3130" i="4"/>
  <c r="O3061" i="4"/>
  <c r="P3061" i="4"/>
  <c r="Q3061" i="4"/>
  <c r="O3022" i="4"/>
  <c r="P3022" i="4"/>
  <c r="Q3022" i="4"/>
  <c r="O2938" i="4"/>
  <c r="P2938" i="4"/>
  <c r="Q2938" i="4"/>
  <c r="P2809" i="4"/>
  <c r="Q2809" i="4"/>
  <c r="O2809" i="4"/>
  <c r="P2801" i="4"/>
  <c r="Q2801" i="4"/>
  <c r="O2801" i="4"/>
  <c r="P2592" i="4"/>
  <c r="Q2592" i="4"/>
  <c r="O2592" i="4"/>
  <c r="P2467" i="4"/>
  <c r="Q2467" i="4"/>
  <c r="O2467" i="4"/>
  <c r="P2419" i="4"/>
  <c r="Q2419" i="4"/>
  <c r="O2419" i="4"/>
  <c r="O2407" i="4"/>
  <c r="P2407" i="4"/>
  <c r="Q2407" i="4"/>
  <c r="P2400" i="4"/>
  <c r="Q2400" i="4"/>
  <c r="O2400" i="4"/>
  <c r="O2370" i="4"/>
  <c r="P2370" i="4"/>
  <c r="Q2370" i="4"/>
  <c r="O2343" i="4"/>
  <c r="P2343" i="4"/>
  <c r="Q2343" i="4"/>
  <c r="P2282" i="4"/>
  <c r="Q2282" i="4"/>
  <c r="O2282" i="4"/>
  <c r="O2265" i="4"/>
  <c r="P2265" i="4"/>
  <c r="Q2265" i="4"/>
  <c r="P2210" i="4"/>
  <c r="Q2210" i="4"/>
  <c r="O2210" i="4"/>
  <c r="P2191" i="4"/>
  <c r="Q2191" i="4"/>
  <c r="O2191" i="4"/>
  <c r="O2190" i="4"/>
  <c r="P2190" i="4"/>
  <c r="Q2190" i="4"/>
  <c r="P2156" i="4"/>
  <c r="Q2156" i="4"/>
  <c r="O2156" i="4"/>
  <c r="O1971" i="4"/>
  <c r="P1971" i="4"/>
  <c r="Q1971" i="4"/>
  <c r="P2664" i="4"/>
  <c r="Q2664" i="4"/>
  <c r="O2664" i="4"/>
  <c r="O2517" i="4"/>
  <c r="P2517" i="4"/>
  <c r="Q2517" i="4"/>
  <c r="P2199" i="4"/>
  <c r="Q2199" i="4"/>
  <c r="O2199" i="4"/>
  <c r="P2194" i="4"/>
  <c r="Q2194" i="4"/>
  <c r="O2194" i="4"/>
  <c r="O2133" i="4"/>
  <c r="P2133" i="4"/>
  <c r="Q2133" i="4"/>
  <c r="P2116" i="4"/>
  <c r="Q2116" i="4"/>
  <c r="O2116" i="4"/>
  <c r="O2012" i="4"/>
  <c r="P2012" i="4"/>
  <c r="Q2012" i="4"/>
  <c r="O2002" i="4"/>
  <c r="P2002" i="4"/>
  <c r="Q2002" i="4"/>
  <c r="P1999" i="4"/>
  <c r="Q1999" i="4"/>
  <c r="O1999" i="4"/>
  <c r="P1991" i="4"/>
  <c r="Q1991" i="4"/>
  <c r="O1991" i="4"/>
  <c r="O1987" i="4"/>
  <c r="P1987" i="4"/>
  <c r="Q1987" i="4"/>
  <c r="O1915" i="4"/>
  <c r="P1915" i="4"/>
  <c r="Q1915" i="4"/>
  <c r="O1360" i="4"/>
  <c r="P1360" i="4"/>
  <c r="P2613" i="4"/>
  <c r="Q2613" i="4"/>
  <c r="P2604" i="4"/>
  <c r="Q2604" i="4"/>
  <c r="P2566" i="4"/>
  <c r="Q2566" i="4"/>
  <c r="O2566" i="4"/>
  <c r="P2544" i="4"/>
  <c r="Q2544" i="4"/>
  <c r="O2544" i="4"/>
  <c r="O2486" i="4"/>
  <c r="P2486" i="4"/>
  <c r="Q2486" i="4"/>
  <c r="P2330" i="4"/>
  <c r="Q2330" i="4"/>
  <c r="P2302" i="4"/>
  <c r="Q2302" i="4"/>
  <c r="O2302" i="4"/>
  <c r="O2233" i="4"/>
  <c r="P2233" i="4"/>
  <c r="Q2233" i="4"/>
  <c r="P2221" i="4"/>
  <c r="Q2221" i="4"/>
  <c r="P2201" i="4"/>
  <c r="Q2201" i="4"/>
  <c r="O2201" i="4"/>
  <c r="P2087" i="4"/>
  <c r="Q2087" i="4"/>
  <c r="P2035" i="4"/>
  <c r="Q2035" i="4"/>
  <c r="O2035" i="4"/>
  <c r="O3070" i="4"/>
  <c r="P3070" i="4"/>
  <c r="Q3070" i="4"/>
  <c r="O3048" i="4"/>
  <c r="P3048" i="4"/>
  <c r="Q3048" i="4"/>
  <c r="O2888" i="4"/>
  <c r="P2888" i="4"/>
  <c r="Q2888" i="4"/>
  <c r="P2539" i="4"/>
  <c r="Q2539" i="4"/>
  <c r="O2539" i="4"/>
  <c r="O2421" i="4"/>
  <c r="P2421" i="4"/>
  <c r="Q2421" i="4"/>
  <c r="O2377" i="4"/>
  <c r="P2377" i="4"/>
  <c r="Q2377" i="4"/>
  <c r="O2145" i="4"/>
  <c r="P2145" i="4"/>
  <c r="Q2145" i="4"/>
  <c r="P2106" i="4"/>
  <c r="Q2106" i="4"/>
  <c r="O2106" i="4"/>
  <c r="P2103" i="4"/>
  <c r="Q2103" i="4"/>
  <c r="O2103" i="4"/>
  <c r="O2088" i="4"/>
  <c r="P2088" i="4"/>
  <c r="Q2088" i="4"/>
  <c r="O1959" i="4"/>
  <c r="P1959" i="4"/>
  <c r="Q1959" i="4"/>
  <c r="P1937" i="4"/>
  <c r="Q1937" i="4"/>
  <c r="O1937" i="4"/>
  <c r="P1871" i="4"/>
  <c r="Q1871" i="4"/>
  <c r="O1871" i="4"/>
  <c r="P1851" i="4"/>
  <c r="Q1851" i="4"/>
  <c r="O1851" i="4"/>
  <c r="P1683" i="4"/>
  <c r="Q1683" i="4"/>
  <c r="O1683" i="4"/>
  <c r="O1437" i="4"/>
  <c r="P1437" i="4"/>
  <c r="O1384" i="4"/>
  <c r="P1384" i="4"/>
  <c r="O2856" i="4"/>
  <c r="P2856" i="4"/>
  <c r="Q2856" i="4"/>
  <c r="O2323" i="4"/>
  <c r="P2323" i="4"/>
  <c r="Q2323" i="4"/>
  <c r="P2151" i="4"/>
  <c r="Q2151" i="4"/>
  <c r="O2151" i="4"/>
  <c r="O2150" i="4"/>
  <c r="P2150" i="4"/>
  <c r="Q2150" i="4"/>
  <c r="O2084" i="4"/>
  <c r="P2084" i="4"/>
  <c r="Q2084" i="4"/>
  <c r="O1945" i="4"/>
  <c r="P1945" i="4"/>
  <c r="Q1945" i="4"/>
  <c r="O1893" i="4"/>
  <c r="P1893" i="4"/>
  <c r="Q1893" i="4"/>
  <c r="O1885" i="4"/>
  <c r="P1885" i="4"/>
  <c r="Q1885" i="4"/>
  <c r="O1507" i="4"/>
  <c r="P1507" i="4"/>
  <c r="Q1507" i="4"/>
  <c r="O1383" i="4"/>
  <c r="P1383" i="4"/>
  <c r="P2683" i="4"/>
  <c r="Q2683" i="4"/>
  <c r="O2683" i="4"/>
  <c r="O2538" i="4"/>
  <c r="P2538" i="4"/>
  <c r="Q2538" i="4"/>
  <c r="O2173" i="4"/>
  <c r="P2173" i="4"/>
  <c r="Q2173" i="4"/>
  <c r="O2067" i="4"/>
  <c r="P2067" i="4"/>
  <c r="Q2067" i="4"/>
  <c r="P2020" i="4"/>
  <c r="Q2020" i="4"/>
  <c r="O2020" i="4"/>
  <c r="P1957" i="4"/>
  <c r="Q1957" i="4"/>
  <c r="O1957" i="4"/>
  <c r="P1833" i="4"/>
  <c r="Q1833" i="4"/>
  <c r="O1833" i="4"/>
  <c r="P1813" i="4"/>
  <c r="Q1813" i="4"/>
  <c r="O1813" i="4"/>
  <c r="O1605" i="4"/>
  <c r="P1605" i="4"/>
  <c r="Q1605" i="4"/>
  <c r="P1549" i="4"/>
  <c r="Q1549" i="4"/>
  <c r="O1549" i="4"/>
  <c r="P1531" i="4"/>
  <c r="Q1531" i="4"/>
  <c r="O1531" i="4"/>
  <c r="O2637" i="4"/>
  <c r="P2637" i="4"/>
  <c r="Q2637" i="4"/>
  <c r="O2593" i="4"/>
  <c r="P2593" i="4"/>
  <c r="Q2593" i="4"/>
  <c r="O2394" i="4"/>
  <c r="P2394" i="4"/>
  <c r="Q2394" i="4"/>
  <c r="O2349" i="4"/>
  <c r="P2349" i="4"/>
  <c r="Q2349" i="4"/>
  <c r="O2235" i="4"/>
  <c r="P2235" i="4"/>
  <c r="Q2235" i="4"/>
  <c r="P2163" i="4"/>
  <c r="Q2163" i="4"/>
  <c r="O2163" i="4"/>
  <c r="P2100" i="4"/>
  <c r="Q2100" i="4"/>
  <c r="O2100" i="4"/>
  <c r="O2091" i="4"/>
  <c r="P2091" i="4"/>
  <c r="Q2091" i="4"/>
  <c r="O1857" i="4"/>
  <c r="P1857" i="4"/>
  <c r="Q1857" i="4"/>
  <c r="O1538" i="4"/>
  <c r="P1538" i="4"/>
  <c r="Q1538" i="4"/>
  <c r="P2169" i="4"/>
  <c r="Q2169" i="4"/>
  <c r="O2169" i="4"/>
  <c r="P2085" i="4"/>
  <c r="Q2085" i="4"/>
  <c r="O2085" i="4"/>
  <c r="P1977" i="4"/>
  <c r="Q1977" i="4"/>
  <c r="O1977" i="4"/>
  <c r="P1931" i="4"/>
  <c r="Q1931" i="4"/>
  <c r="O1931" i="4"/>
  <c r="O1716" i="4"/>
  <c r="P1716" i="4"/>
  <c r="Q1716" i="4"/>
  <c r="O1715" i="4"/>
  <c r="P1715" i="4"/>
  <c r="Q1715" i="4"/>
  <c r="O1714" i="4"/>
  <c r="P1714" i="4"/>
  <c r="Q1714" i="4"/>
  <c r="O2361" i="4"/>
  <c r="P2361" i="4"/>
  <c r="Q2361" i="4"/>
  <c r="O2342" i="4"/>
  <c r="P2342" i="4"/>
  <c r="Q2342" i="4"/>
  <c r="P2268" i="4"/>
  <c r="Q2268" i="4"/>
  <c r="O2268" i="4"/>
  <c r="P2264" i="4"/>
  <c r="Q2264" i="4"/>
  <c r="O2264" i="4"/>
  <c r="P2130" i="4"/>
  <c r="Q2130" i="4"/>
  <c r="O2130" i="4"/>
  <c r="O2096" i="4"/>
  <c r="P2096" i="4"/>
  <c r="Q2096" i="4"/>
  <c r="P2071" i="4"/>
  <c r="Q2071" i="4"/>
  <c r="O2071" i="4"/>
  <c r="P1928" i="4"/>
  <c r="Q1928" i="4"/>
  <c r="O1928" i="4"/>
  <c r="O1886" i="4"/>
  <c r="P1886" i="4"/>
  <c r="Q1886" i="4"/>
  <c r="P1879" i="4"/>
  <c r="Q1879" i="4"/>
  <c r="O1879" i="4"/>
  <c r="O1873" i="4"/>
  <c r="P1873" i="4"/>
  <c r="Q1873" i="4"/>
  <c r="P1850" i="4"/>
  <c r="Q1850" i="4"/>
  <c r="O1850" i="4"/>
  <c r="O1719" i="4"/>
  <c r="P1719" i="4"/>
  <c r="Q1719" i="4"/>
  <c r="O1573" i="4"/>
  <c r="P1573" i="4"/>
  <c r="Q1573" i="4"/>
  <c r="O1545" i="4"/>
  <c r="P1545" i="4"/>
  <c r="Q1545" i="4"/>
  <c r="O1544" i="4"/>
  <c r="P1544" i="4"/>
  <c r="Q1544" i="4"/>
  <c r="O1534" i="4"/>
  <c r="P1534" i="4"/>
  <c r="Q1534" i="4"/>
  <c r="O1532" i="4"/>
  <c r="P1532" i="4"/>
  <c r="Q1532" i="4"/>
  <c r="P1522" i="4"/>
  <c r="Q1522" i="4"/>
  <c r="O1522" i="4"/>
  <c r="O2122" i="4"/>
  <c r="P2122" i="4"/>
  <c r="Q2122" i="4"/>
  <c r="O1911" i="4"/>
  <c r="P1911" i="4"/>
  <c r="Q1911" i="4"/>
  <c r="O1861" i="4"/>
  <c r="P1861" i="4"/>
  <c r="Q1861" i="4"/>
  <c r="P1783" i="4"/>
  <c r="Q1783" i="4"/>
  <c r="O1783" i="4"/>
  <c r="O1743" i="4"/>
  <c r="P1743" i="4"/>
  <c r="Q1743" i="4"/>
  <c r="P1740" i="4"/>
  <c r="Q1740" i="4"/>
  <c r="O1740" i="4"/>
  <c r="P1623" i="4"/>
  <c r="Q1623" i="4"/>
  <c r="O1623" i="4"/>
  <c r="O1620" i="4"/>
  <c r="P1620" i="4"/>
  <c r="Q1620" i="4"/>
  <c r="P1476" i="4"/>
  <c r="Q1476" i="4"/>
  <c r="O1476" i="4"/>
  <c r="O2373" i="4"/>
  <c r="P2373" i="4"/>
  <c r="Q2373" i="4"/>
  <c r="O2318" i="4"/>
  <c r="P2318" i="4"/>
  <c r="Q2318" i="4"/>
  <c r="P2280" i="4"/>
  <c r="Q2280" i="4"/>
  <c r="O2280" i="4"/>
  <c r="O2277" i="4"/>
  <c r="P2277" i="4"/>
  <c r="Q2277" i="4"/>
  <c r="O2077" i="4"/>
  <c r="P2077" i="4"/>
  <c r="Q2077" i="4"/>
  <c r="P2025" i="4"/>
  <c r="Q2025" i="4"/>
  <c r="O2025" i="4"/>
  <c r="P2003" i="4"/>
  <c r="Q2003" i="4"/>
  <c r="O2003" i="4"/>
  <c r="P1952" i="4"/>
  <c r="Q1952" i="4"/>
  <c r="O1952" i="4"/>
  <c r="O1923" i="4"/>
  <c r="P1923" i="4"/>
  <c r="Q1923" i="4"/>
  <c r="O1921" i="4"/>
  <c r="P1921" i="4"/>
  <c r="Q1921" i="4"/>
  <c r="O1860" i="4"/>
  <c r="P1860" i="4"/>
  <c r="Q1860" i="4"/>
  <c r="P1837" i="4"/>
  <c r="Q1837" i="4"/>
  <c r="O1837" i="4"/>
  <c r="P1747" i="4"/>
  <c r="Q1747" i="4"/>
  <c r="O1747" i="4"/>
  <c r="P1663" i="4"/>
  <c r="Q1663" i="4"/>
  <c r="O1663" i="4"/>
  <c r="P1565" i="4"/>
  <c r="Q1565" i="4"/>
  <c r="O1565" i="4"/>
  <c r="O1475" i="4"/>
  <c r="P1475" i="4"/>
  <c r="Q1475" i="4"/>
  <c r="O1459" i="4"/>
  <c r="P1459" i="4"/>
  <c r="P1456" i="4"/>
  <c r="O1456" i="4"/>
  <c r="O1418" i="4"/>
  <c r="P1418" i="4"/>
  <c r="O2138" i="4"/>
  <c r="P2138" i="4"/>
  <c r="Q2138" i="4"/>
  <c r="P1847" i="4"/>
  <c r="Q1847" i="4"/>
  <c r="O1847" i="4"/>
  <c r="O1788" i="4"/>
  <c r="P1788" i="4"/>
  <c r="Q1788" i="4"/>
  <c r="O1784" i="4"/>
  <c r="P1784" i="4"/>
  <c r="Q1784" i="4"/>
  <c r="O1731" i="4"/>
  <c r="P1731" i="4"/>
  <c r="Q1731" i="4"/>
  <c r="P1690" i="4"/>
  <c r="Q1690" i="4"/>
  <c r="O1690" i="4"/>
  <c r="O1671" i="4"/>
  <c r="P1671" i="4"/>
  <c r="Q1671" i="4"/>
  <c r="O1572" i="4"/>
  <c r="P1572" i="4"/>
  <c r="Q1572" i="4"/>
  <c r="P1464" i="4"/>
  <c r="O1464" i="4"/>
  <c r="P1442" i="4"/>
  <c r="O1442" i="4"/>
  <c r="O2062" i="4"/>
  <c r="P2062" i="4"/>
  <c r="Q2062" i="4"/>
  <c r="O1998" i="4"/>
  <c r="P1998" i="4"/>
  <c r="Q1998" i="4"/>
  <c r="P1938" i="4"/>
  <c r="Q1938" i="4"/>
  <c r="O1938" i="4"/>
  <c r="O1936" i="4"/>
  <c r="P1936" i="4"/>
  <c r="Q1936" i="4"/>
  <c r="O1812" i="4"/>
  <c r="P1812" i="4"/>
  <c r="Q1812" i="4"/>
  <c r="O1787" i="4"/>
  <c r="P1787" i="4"/>
  <c r="Q1787" i="4"/>
  <c r="O1639" i="4"/>
  <c r="P1639" i="4"/>
  <c r="Q1639" i="4"/>
  <c r="O1560" i="4"/>
  <c r="P1560" i="4"/>
  <c r="Q1560" i="4"/>
  <c r="O1424" i="4"/>
  <c r="P1424" i="4"/>
  <c r="P2215" i="4"/>
  <c r="Q2215" i="4"/>
  <c r="O2215" i="4"/>
  <c r="P2094" i="4"/>
  <c r="Q2094" i="4"/>
  <c r="O2094" i="4"/>
  <c r="O2004" i="4"/>
  <c r="P2004" i="4"/>
  <c r="Q2004" i="4"/>
  <c r="P1989" i="4"/>
  <c r="Q1989" i="4"/>
  <c r="O1989" i="4"/>
  <c r="P1960" i="4"/>
  <c r="Q1960" i="4"/>
  <c r="P1949" i="4"/>
  <c r="Q1949" i="4"/>
  <c r="O1949" i="4"/>
  <c r="O1703" i="4"/>
  <c r="P1703" i="4"/>
  <c r="Q1703" i="4"/>
  <c r="O1398" i="4"/>
  <c r="P1398" i="4"/>
  <c r="O1372" i="4"/>
  <c r="P1372" i="4"/>
  <c r="P2217" i="4"/>
  <c r="Q2217" i="4"/>
  <c r="O2217" i="4"/>
  <c r="P1793" i="4"/>
  <c r="Q1793" i="4"/>
  <c r="O1793" i="4"/>
  <c r="O1760" i="4"/>
  <c r="P1760" i="4"/>
  <c r="Q1760" i="4"/>
  <c r="O1628" i="4"/>
  <c r="P1628" i="4"/>
  <c r="Q1628" i="4"/>
  <c r="O1509" i="4"/>
  <c r="P1509" i="4"/>
  <c r="Q1509" i="4"/>
  <c r="P1490" i="4"/>
  <c r="Q1490" i="4"/>
  <c r="O1490" i="4"/>
  <c r="O1407" i="4"/>
  <c r="P1407" i="4"/>
  <c r="P1927" i="4"/>
  <c r="Q1927" i="4"/>
  <c r="O1927" i="4"/>
  <c r="O1887" i="4"/>
  <c r="P1887" i="4"/>
  <c r="Q1887" i="4"/>
  <c r="O1866" i="4"/>
  <c r="P1866" i="4"/>
  <c r="Q1866" i="4"/>
  <c r="O1767" i="4"/>
  <c r="P1767" i="4"/>
  <c r="Q1767" i="4"/>
  <c r="P1758" i="4"/>
  <c r="Q1758" i="4"/>
  <c r="O1758" i="4"/>
  <c r="P1746" i="4"/>
  <c r="Q1746" i="4"/>
  <c r="O1746" i="4"/>
  <c r="O1677" i="4"/>
  <c r="P1677" i="4"/>
  <c r="Q1677" i="4"/>
  <c r="O1564" i="4"/>
  <c r="P1564" i="4"/>
  <c r="Q1564" i="4"/>
  <c r="O1455" i="4"/>
  <c r="P1455" i="4"/>
  <c r="O1402" i="4"/>
  <c r="P1402" i="4"/>
  <c r="P2109" i="4"/>
  <c r="Q2109" i="4"/>
  <c r="P1972" i="4"/>
  <c r="Q1972" i="4"/>
  <c r="O1907" i="4"/>
  <c r="P1907" i="4"/>
  <c r="Q1907" i="4"/>
  <c r="O1794" i="4"/>
  <c r="P1794" i="4"/>
  <c r="Q1794" i="4"/>
  <c r="O1712" i="4"/>
  <c r="O1681" i="4"/>
  <c r="P1681" i="4"/>
  <c r="Q1681" i="4"/>
  <c r="P1679" i="4"/>
  <c r="Q1679" i="4"/>
  <c r="O1679" i="4"/>
  <c r="O1588" i="4"/>
  <c r="P1588" i="4"/>
  <c r="Q1588" i="4"/>
  <c r="O1520" i="4"/>
  <c r="P1520" i="4"/>
  <c r="Q1520" i="4"/>
  <c r="P1909" i="4"/>
  <c r="Q1909" i="4"/>
  <c r="O1909" i="4"/>
  <c r="P1858" i="4"/>
  <c r="Q1858" i="4"/>
  <c r="O1858" i="4"/>
  <c r="P1802" i="4"/>
  <c r="Q1802" i="4"/>
  <c r="O1802" i="4"/>
  <c r="O1801" i="4"/>
  <c r="P1801" i="4"/>
  <c r="Q1801" i="4"/>
  <c r="O1797" i="4"/>
  <c r="P1797" i="4"/>
  <c r="Q1797" i="4"/>
  <c r="O1792" i="4"/>
  <c r="P1792" i="4"/>
  <c r="Q1792" i="4"/>
  <c r="O1686" i="4"/>
  <c r="P1686" i="4"/>
  <c r="Q1686" i="4"/>
  <c r="O1589" i="4"/>
  <c r="P1589" i="4"/>
  <c r="Q1589" i="4"/>
  <c r="O1525" i="4"/>
  <c r="P1525" i="4"/>
  <c r="Q1525" i="4"/>
  <c r="O1521" i="4"/>
  <c r="P1521" i="4"/>
  <c r="Q1521" i="4"/>
  <c r="P1486" i="4"/>
  <c r="Q1486" i="4"/>
  <c r="O1486" i="4"/>
  <c r="P1356" i="4"/>
  <c r="P1864" i="4"/>
  <c r="Q1864" i="4"/>
  <c r="O1864" i="4"/>
  <c r="O1764" i="4"/>
  <c r="P1764" i="4"/>
  <c r="Q1764" i="4"/>
  <c r="O1762" i="4"/>
  <c r="P1762" i="4"/>
  <c r="Q1762" i="4"/>
  <c r="O1608" i="4"/>
  <c r="P1608" i="4"/>
  <c r="Q1608" i="4"/>
  <c r="O1587" i="4"/>
  <c r="P1587" i="4"/>
  <c r="Q1587" i="4"/>
  <c r="O1562" i="4"/>
  <c r="P1562" i="4"/>
  <c r="Q1562" i="4"/>
  <c r="O1804" i="4"/>
  <c r="P1804" i="4"/>
  <c r="Q1804" i="4"/>
  <c r="P1756" i="4"/>
  <c r="Q1756" i="4"/>
  <c r="O1756" i="4"/>
  <c r="P1516" i="4"/>
  <c r="Q1516" i="4"/>
  <c r="O1516" i="4"/>
  <c r="O1494" i="4"/>
  <c r="P1494" i="4"/>
  <c r="Q1494" i="4"/>
  <c r="P1470" i="4"/>
  <c r="Q1470" i="4"/>
  <c r="O1470" i="4"/>
  <c r="O1446" i="4"/>
  <c r="P1446" i="4"/>
  <c r="O1908" i="4"/>
  <c r="P1908" i="4"/>
  <c r="Q1908" i="4"/>
  <c r="O1627" i="4"/>
  <c r="P1627" i="4"/>
  <c r="Q1627" i="4"/>
  <c r="O1433" i="4"/>
  <c r="P1433" i="4"/>
  <c r="O1376" i="4"/>
  <c r="P1376" i="4"/>
  <c r="O1366" i="4"/>
  <c r="P1366" i="4"/>
  <c r="O1439" i="4"/>
  <c r="P1439" i="4"/>
  <c r="O1772" i="4"/>
  <c r="P1772" i="4"/>
  <c r="Q1772" i="4"/>
  <c r="O1709" i="4"/>
  <c r="P1709" i="4"/>
  <c r="Q1709" i="4"/>
  <c r="O1649" i="4"/>
  <c r="P1649" i="4"/>
  <c r="Q1649" i="4"/>
  <c r="P1625" i="4"/>
  <c r="Q1625" i="4"/>
  <c r="O1625" i="4"/>
  <c r="O1552" i="4"/>
  <c r="P1552" i="4"/>
  <c r="Q1552" i="4"/>
  <c r="O1527" i="4"/>
  <c r="P1527" i="4"/>
  <c r="Q1527" i="4"/>
  <c r="O1387" i="4"/>
  <c r="P1387" i="4"/>
  <c r="O1373" i="4"/>
  <c r="P1373" i="4"/>
  <c r="O1800" i="4"/>
  <c r="P1800" i="4"/>
  <c r="Q1800" i="4"/>
  <c r="P1720" i="4"/>
  <c r="Q1720" i="4"/>
  <c r="O1720" i="4"/>
  <c r="P1633" i="4"/>
  <c r="Q1633" i="4"/>
  <c r="O1633" i="4"/>
  <c r="O1615" i="4"/>
  <c r="P1615" i="4"/>
  <c r="Q1615" i="4"/>
  <c r="P1569" i="4"/>
  <c r="Q1569" i="4"/>
  <c r="O1569" i="4"/>
  <c r="O1382" i="4"/>
  <c r="P1382" i="4"/>
  <c r="O1368" i="4"/>
  <c r="P1368" i="4"/>
  <c r="O1506" i="4"/>
  <c r="P1506" i="4"/>
  <c r="Q1506" i="4"/>
  <c r="O1427" i="4"/>
  <c r="P1427" i="4"/>
  <c r="O1377" i="4"/>
  <c r="P1377" i="4"/>
  <c r="O1449" i="4"/>
  <c r="P1449" i="4"/>
  <c r="O1379" i="4"/>
  <c r="P1379" i="4"/>
  <c r="O1362" i="4"/>
  <c r="P1362" i="4"/>
  <c r="O1584" i="4"/>
  <c r="P1584" i="4"/>
  <c r="Q1584" i="4"/>
  <c r="O1391" i="4"/>
  <c r="P1391" i="4"/>
  <c r="O1508" i="4"/>
  <c r="O1417" i="4"/>
  <c r="P1417" i="4"/>
  <c r="O1381" i="4"/>
  <c r="P1381" i="4"/>
  <c r="O3151" i="4"/>
  <c r="P3151" i="4"/>
  <c r="Q3151" i="4"/>
  <c r="P3132" i="4"/>
  <c r="Q3132" i="4"/>
  <c r="O3132" i="4"/>
  <c r="O3112" i="4"/>
  <c r="P3112" i="4"/>
  <c r="Q3112" i="4"/>
  <c r="O3100" i="4"/>
  <c r="P3100" i="4"/>
  <c r="Q3100" i="4"/>
  <c r="O3052" i="4"/>
  <c r="P3052" i="4"/>
  <c r="Q3052" i="4"/>
  <c r="O2980" i="4"/>
  <c r="P2980" i="4"/>
  <c r="Q2980" i="4"/>
  <c r="O2908" i="4"/>
  <c r="P2908" i="4"/>
  <c r="Q2908" i="4"/>
  <c r="O2836" i="4"/>
  <c r="P2836" i="4"/>
  <c r="Q2836" i="4"/>
  <c r="O2764" i="4"/>
  <c r="P2764" i="4"/>
  <c r="Q2764" i="4"/>
  <c r="O2692" i="4"/>
  <c r="P2692" i="4"/>
  <c r="Q2692" i="4"/>
  <c r="P2561" i="4"/>
  <c r="Q2561" i="4"/>
  <c r="O2561" i="4"/>
  <c r="O2533" i="4"/>
  <c r="P2533" i="4"/>
  <c r="Q2533" i="4"/>
  <c r="O2403" i="4"/>
  <c r="P2403" i="4"/>
  <c r="Q2403" i="4"/>
  <c r="O2273" i="4"/>
  <c r="P2273" i="4"/>
  <c r="Q2273" i="4"/>
  <c r="O2200" i="4"/>
  <c r="P2200" i="4"/>
  <c r="Q2200" i="4"/>
  <c r="O2083" i="4"/>
  <c r="P2083" i="4"/>
  <c r="Q2083" i="4"/>
  <c r="O1935" i="4"/>
  <c r="P1935" i="4"/>
  <c r="Q1935" i="4"/>
  <c r="O1883" i="4"/>
  <c r="P1883" i="4"/>
  <c r="Q1883" i="4"/>
  <c r="O1697" i="4"/>
  <c r="P1697" i="4"/>
  <c r="Q1697" i="4"/>
  <c r="O1614" i="4"/>
  <c r="P1614" i="4"/>
  <c r="Q1614" i="4"/>
  <c r="O3188" i="4"/>
  <c r="P3188" i="4"/>
  <c r="Q3188" i="4"/>
  <c r="O3147" i="4"/>
  <c r="P3147" i="4"/>
  <c r="Q3147" i="4"/>
  <c r="O3088" i="4"/>
  <c r="P3088" i="4"/>
  <c r="Q3088" i="4"/>
  <c r="O3014" i="4"/>
  <c r="P3014" i="4"/>
  <c r="Q3014" i="4"/>
  <c r="O2942" i="4"/>
  <c r="P2942" i="4"/>
  <c r="Q2942" i="4"/>
  <c r="O2870" i="4"/>
  <c r="P2870" i="4"/>
  <c r="Q2870" i="4"/>
  <c r="O2798" i="4"/>
  <c r="P2798" i="4"/>
  <c r="Q2798" i="4"/>
  <c r="O2726" i="4"/>
  <c r="P2726" i="4"/>
  <c r="Q2726" i="4"/>
  <c r="O2571" i="4"/>
  <c r="P2571" i="4"/>
  <c r="Q2571" i="4"/>
  <c r="P2441" i="4"/>
  <c r="Q2441" i="4"/>
  <c r="O2441" i="4"/>
  <c r="O2413" i="4"/>
  <c r="P2413" i="4"/>
  <c r="Q2413" i="4"/>
  <c r="O2283" i="4"/>
  <c r="P2283" i="4"/>
  <c r="Q2283" i="4"/>
  <c r="O2168" i="4"/>
  <c r="P2168" i="4"/>
  <c r="Q2168" i="4"/>
  <c r="P1980" i="4"/>
  <c r="Q1980" i="4"/>
  <c r="O1980" i="4"/>
  <c r="O1852" i="4"/>
  <c r="P1852" i="4"/>
  <c r="Q1852" i="4"/>
  <c r="O1518" i="4"/>
  <c r="P1518" i="4"/>
  <c r="Q1518" i="4"/>
  <c r="O3138" i="4"/>
  <c r="P3138" i="4"/>
  <c r="Q3138" i="4"/>
  <c r="O3076" i="4"/>
  <c r="P3076" i="4"/>
  <c r="Q3076" i="4"/>
  <c r="O2992" i="4"/>
  <c r="P2992" i="4"/>
  <c r="Q2992" i="4"/>
  <c r="O2920" i="4"/>
  <c r="P2920" i="4"/>
  <c r="Q2920" i="4"/>
  <c r="O2848" i="4"/>
  <c r="P2848" i="4"/>
  <c r="Q2848" i="4"/>
  <c r="O2776" i="4"/>
  <c r="P2776" i="4"/>
  <c r="Q2776" i="4"/>
  <c r="O2704" i="4"/>
  <c r="P2704" i="4"/>
  <c r="Q2704" i="4"/>
  <c r="P2609" i="4"/>
  <c r="Q2609" i="4"/>
  <c r="O2609" i="4"/>
  <c r="O2581" i="4"/>
  <c r="P2581" i="4"/>
  <c r="Q2581" i="4"/>
  <c r="O2451" i="4"/>
  <c r="P2451" i="4"/>
  <c r="Q2451" i="4"/>
  <c r="P2321" i="4"/>
  <c r="Q2321" i="4"/>
  <c r="O2321" i="4"/>
  <c r="O2293" i="4"/>
  <c r="P2293" i="4"/>
  <c r="Q2293" i="4"/>
  <c r="O2238" i="4"/>
  <c r="P2238" i="4"/>
  <c r="Q2238" i="4"/>
  <c r="O2153" i="4"/>
  <c r="P2153" i="4"/>
  <c r="Q2153" i="4"/>
  <c r="O2114" i="4"/>
  <c r="P2114" i="4"/>
  <c r="Q2114" i="4"/>
  <c r="P2059" i="4"/>
  <c r="Q2059" i="4"/>
  <c r="O2059" i="4"/>
  <c r="O1910" i="4"/>
  <c r="P1910" i="4"/>
  <c r="Q1910" i="4"/>
  <c r="O1816" i="4"/>
  <c r="P1816" i="4"/>
  <c r="Q1816" i="4"/>
  <c r="P3204" i="4"/>
  <c r="Q3204" i="4"/>
  <c r="O3204" i="4"/>
  <c r="O3184" i="4"/>
  <c r="P3184" i="4"/>
  <c r="Q3184" i="4"/>
  <c r="O3127" i="4"/>
  <c r="P3127" i="4"/>
  <c r="Q3127" i="4"/>
  <c r="O3064" i="4"/>
  <c r="P3064" i="4"/>
  <c r="Q3064" i="4"/>
  <c r="O3026" i="4"/>
  <c r="P3026" i="4"/>
  <c r="Q3026" i="4"/>
  <c r="O2954" i="4"/>
  <c r="P2954" i="4"/>
  <c r="Q2954" i="4"/>
  <c r="O2882" i="4"/>
  <c r="P2882" i="4"/>
  <c r="Q2882" i="4"/>
  <c r="O2810" i="4"/>
  <c r="P2810" i="4"/>
  <c r="Q2810" i="4"/>
  <c r="O2738" i="4"/>
  <c r="P2738" i="4"/>
  <c r="Q2738" i="4"/>
  <c r="O2619" i="4"/>
  <c r="P2619" i="4"/>
  <c r="Q2619" i="4"/>
  <c r="P2489" i="4"/>
  <c r="Q2489" i="4"/>
  <c r="O2489" i="4"/>
  <c r="O2461" i="4"/>
  <c r="P2461" i="4"/>
  <c r="Q2461" i="4"/>
  <c r="O2331" i="4"/>
  <c r="P2331" i="4"/>
  <c r="Q2331" i="4"/>
  <c r="P2219" i="4"/>
  <c r="Q2219" i="4"/>
  <c r="O2219" i="4"/>
  <c r="P2072" i="4"/>
  <c r="Q2072" i="4"/>
  <c r="O2072" i="4"/>
  <c r="P2007" i="4"/>
  <c r="Q2007" i="4"/>
  <c r="O2007" i="4"/>
  <c r="O1994" i="4"/>
  <c r="P1994" i="4"/>
  <c r="Q1994" i="4"/>
  <c r="O1914" i="4"/>
  <c r="P1914" i="4"/>
  <c r="Q1914" i="4"/>
  <c r="O1896" i="4"/>
  <c r="P1896" i="4"/>
  <c r="Q1896" i="4"/>
  <c r="O1744" i="4"/>
  <c r="P1744" i="4"/>
  <c r="Q1744" i="4"/>
  <c r="P1718" i="4"/>
  <c r="Q1718" i="4"/>
  <c r="O1718" i="4"/>
  <c r="O3208" i="4"/>
  <c r="P3208" i="4"/>
  <c r="Q3208" i="4"/>
  <c r="O3164" i="4"/>
  <c r="P3164" i="4"/>
  <c r="Q3164" i="4"/>
  <c r="O3123" i="4"/>
  <c r="P3123" i="4"/>
  <c r="Q3123" i="4"/>
  <c r="O3004" i="4"/>
  <c r="P3004" i="4"/>
  <c r="Q3004" i="4"/>
  <c r="O2932" i="4"/>
  <c r="P2932" i="4"/>
  <c r="Q2932" i="4"/>
  <c r="O2860" i="4"/>
  <c r="P2860" i="4"/>
  <c r="Q2860" i="4"/>
  <c r="O2788" i="4"/>
  <c r="P2788" i="4"/>
  <c r="Q2788" i="4"/>
  <c r="O2716" i="4"/>
  <c r="P2716" i="4"/>
  <c r="Q2716" i="4"/>
  <c r="P2657" i="4"/>
  <c r="Q2657" i="4"/>
  <c r="O2657" i="4"/>
  <c r="O2629" i="4"/>
  <c r="P2629" i="4"/>
  <c r="Q2629" i="4"/>
  <c r="O2499" i="4"/>
  <c r="P2499" i="4"/>
  <c r="Q2499" i="4"/>
  <c r="P2369" i="4"/>
  <c r="Q2369" i="4"/>
  <c r="O2369" i="4"/>
  <c r="O2341" i="4"/>
  <c r="P2341" i="4"/>
  <c r="Q2341" i="4"/>
  <c r="O2192" i="4"/>
  <c r="P2192" i="4"/>
  <c r="Q2192" i="4"/>
  <c r="O2181" i="4"/>
  <c r="P2181" i="4"/>
  <c r="Q2181" i="4"/>
  <c r="O2118" i="4"/>
  <c r="P2118" i="4"/>
  <c r="Q2118" i="4"/>
  <c r="O2086" i="4"/>
  <c r="P2086" i="4"/>
  <c r="Q2086" i="4"/>
  <c r="P1759" i="4"/>
  <c r="Q1759" i="4"/>
  <c r="O1759" i="4"/>
  <c r="O3114" i="4"/>
  <c r="P3114" i="4"/>
  <c r="Q3114" i="4"/>
  <c r="O3038" i="4"/>
  <c r="P3038" i="4"/>
  <c r="Q3038" i="4"/>
  <c r="O2966" i="4"/>
  <c r="P2966" i="4"/>
  <c r="Q2966" i="4"/>
  <c r="O2894" i="4"/>
  <c r="P2894" i="4"/>
  <c r="Q2894" i="4"/>
  <c r="O2822" i="4"/>
  <c r="P2822" i="4"/>
  <c r="Q2822" i="4"/>
  <c r="O2750" i="4"/>
  <c r="P2750" i="4"/>
  <c r="Q2750" i="4"/>
  <c r="O2678" i="4"/>
  <c r="P2678" i="4"/>
  <c r="Q2678" i="4"/>
  <c r="O2667" i="4"/>
  <c r="P2667" i="4"/>
  <c r="Q2667" i="4"/>
  <c r="P2537" i="4"/>
  <c r="Q2537" i="4"/>
  <c r="O2537" i="4"/>
  <c r="O2509" i="4"/>
  <c r="P2509" i="4"/>
  <c r="Q2509" i="4"/>
  <c r="O2379" i="4"/>
  <c r="P2379" i="4"/>
  <c r="Q2379" i="4"/>
  <c r="P2242" i="4"/>
  <c r="Q2242" i="4"/>
  <c r="O2242" i="4"/>
  <c r="O2230" i="4"/>
  <c r="P2230" i="4"/>
  <c r="Q2230" i="4"/>
  <c r="O2212" i="4"/>
  <c r="P2212" i="4"/>
  <c r="Q2212" i="4"/>
  <c r="P1969" i="4"/>
  <c r="Q1969" i="4"/>
  <c r="O1969" i="4"/>
  <c r="O1672" i="4"/>
  <c r="P1672" i="4"/>
  <c r="Q1672" i="4"/>
  <c r="O1555" i="4"/>
  <c r="P1555" i="4"/>
  <c r="Q1555" i="4"/>
  <c r="O3199" i="4"/>
  <c r="P3199" i="4"/>
  <c r="Q3199" i="4"/>
  <c r="P3180" i="4"/>
  <c r="Q3180" i="4"/>
  <c r="O3180" i="4"/>
  <c r="O3160" i="4"/>
  <c r="P3160" i="4"/>
  <c r="Q3160" i="4"/>
  <c r="O3016" i="4"/>
  <c r="P3016" i="4"/>
  <c r="Q3016" i="4"/>
  <c r="O2944" i="4"/>
  <c r="P2944" i="4"/>
  <c r="Q2944" i="4"/>
  <c r="O2872" i="4"/>
  <c r="P2872" i="4"/>
  <c r="Q2872" i="4"/>
  <c r="O2800" i="4"/>
  <c r="P2800" i="4"/>
  <c r="Q2800" i="4"/>
  <c r="O2728" i="4"/>
  <c r="P2728" i="4"/>
  <c r="Q2728" i="4"/>
  <c r="O2547" i="4"/>
  <c r="P2547" i="4"/>
  <c r="Q2547" i="4"/>
  <c r="P2417" i="4"/>
  <c r="Q2417" i="4"/>
  <c r="O2417" i="4"/>
  <c r="O2389" i="4"/>
  <c r="P2389" i="4"/>
  <c r="Q2389" i="4"/>
  <c r="O2259" i="4"/>
  <c r="P2259" i="4"/>
  <c r="Q2259" i="4"/>
  <c r="P2203" i="4"/>
  <c r="Q2203" i="4"/>
  <c r="O2203" i="4"/>
  <c r="P2176" i="4"/>
  <c r="Q2176" i="4"/>
  <c r="O2176" i="4"/>
  <c r="O2090" i="4"/>
  <c r="P2090" i="4"/>
  <c r="Q2090" i="4"/>
  <c r="P2079" i="4"/>
  <c r="Q2079" i="4"/>
  <c r="O2079" i="4"/>
  <c r="O1821" i="4"/>
  <c r="P1821" i="4"/>
  <c r="Q1821" i="4"/>
  <c r="P1803" i="4"/>
  <c r="Q1803" i="4"/>
  <c r="O1803" i="4"/>
  <c r="O3195" i="4"/>
  <c r="P3195" i="4"/>
  <c r="Q3195" i="4"/>
  <c r="O3140" i="4"/>
  <c r="P3140" i="4"/>
  <c r="Q3140" i="4"/>
  <c r="O3050" i="4"/>
  <c r="P3050" i="4"/>
  <c r="Q3050" i="4"/>
  <c r="O2978" i="4"/>
  <c r="P2978" i="4"/>
  <c r="Q2978" i="4"/>
  <c r="O2906" i="4"/>
  <c r="P2906" i="4"/>
  <c r="Q2906" i="4"/>
  <c r="O2834" i="4"/>
  <c r="P2834" i="4"/>
  <c r="Q2834" i="4"/>
  <c r="O2762" i="4"/>
  <c r="P2762" i="4"/>
  <c r="Q2762" i="4"/>
  <c r="O2690" i="4"/>
  <c r="P2690" i="4"/>
  <c r="Q2690" i="4"/>
  <c r="P2585" i="4"/>
  <c r="Q2585" i="4"/>
  <c r="O2585" i="4"/>
  <c r="O2557" i="4"/>
  <c r="P2557" i="4"/>
  <c r="Q2557" i="4"/>
  <c r="O2427" i="4"/>
  <c r="P2427" i="4"/>
  <c r="Q2427" i="4"/>
  <c r="P2297" i="4"/>
  <c r="Q2297" i="4"/>
  <c r="O2297" i="4"/>
  <c r="O2269" i="4"/>
  <c r="P2269" i="4"/>
  <c r="Q2269" i="4"/>
  <c r="O2095" i="4"/>
  <c r="P2095" i="4"/>
  <c r="Q2095" i="4"/>
  <c r="P2026" i="4"/>
  <c r="Q2026" i="4"/>
  <c r="O2026" i="4"/>
  <c r="P1983" i="4"/>
  <c r="Q1983" i="4"/>
  <c r="O1983" i="4"/>
  <c r="O1872" i="4"/>
  <c r="P1872" i="4"/>
  <c r="Q1872" i="4"/>
  <c r="O1750" i="4"/>
  <c r="P1750" i="4"/>
  <c r="Q1750" i="4"/>
  <c r="O1529" i="4"/>
  <c r="P1529" i="4"/>
  <c r="Q1529" i="4"/>
  <c r="O1528" i="4"/>
  <c r="P1528" i="4"/>
  <c r="Q1528" i="4"/>
  <c r="O3186" i="4"/>
  <c r="P3186" i="4"/>
  <c r="Q3186" i="4"/>
  <c r="O3028" i="4"/>
  <c r="P3028" i="4"/>
  <c r="Q3028" i="4"/>
  <c r="O2956" i="4"/>
  <c r="P2956" i="4"/>
  <c r="Q2956" i="4"/>
  <c r="O2884" i="4"/>
  <c r="P2884" i="4"/>
  <c r="Q2884" i="4"/>
  <c r="O2812" i="4"/>
  <c r="P2812" i="4"/>
  <c r="Q2812" i="4"/>
  <c r="O2740" i="4"/>
  <c r="P2740" i="4"/>
  <c r="Q2740" i="4"/>
  <c r="O2595" i="4"/>
  <c r="P2595" i="4"/>
  <c r="Q2595" i="4"/>
  <c r="P2465" i="4"/>
  <c r="Q2465" i="4"/>
  <c r="O2465" i="4"/>
  <c r="O2437" i="4"/>
  <c r="P2437" i="4"/>
  <c r="Q2437" i="4"/>
  <c r="O2307" i="4"/>
  <c r="P2307" i="4"/>
  <c r="Q2307" i="4"/>
  <c r="O2104" i="4"/>
  <c r="P2104" i="4"/>
  <c r="Q2104" i="4"/>
  <c r="O2066" i="4"/>
  <c r="P2066" i="4"/>
  <c r="Q2066" i="4"/>
  <c r="P2048" i="4"/>
  <c r="Q2048" i="4"/>
  <c r="O2048" i="4"/>
  <c r="P1780" i="4"/>
  <c r="Q1780" i="4"/>
  <c r="O1780" i="4"/>
  <c r="O1723" i="4"/>
  <c r="P1723" i="4"/>
  <c r="Q1723" i="4"/>
  <c r="O1652" i="4"/>
  <c r="P1652" i="4"/>
  <c r="Q1652" i="4"/>
  <c r="O3210" i="4"/>
  <c r="P3210" i="4"/>
  <c r="Q3210" i="4"/>
  <c r="P3206" i="4"/>
  <c r="Q3206" i="4"/>
  <c r="O3206" i="4"/>
  <c r="O3175" i="4"/>
  <c r="P3175" i="4"/>
  <c r="Q3175" i="4"/>
  <c r="O3156" i="4"/>
  <c r="P3156" i="4"/>
  <c r="Q3156" i="4"/>
  <c r="O3136" i="4"/>
  <c r="P3136" i="4"/>
  <c r="Q3136" i="4"/>
  <c r="O2990" i="4"/>
  <c r="P2990" i="4"/>
  <c r="Q2990" i="4"/>
  <c r="O2918" i="4"/>
  <c r="P2918" i="4"/>
  <c r="Q2918" i="4"/>
  <c r="O2846" i="4"/>
  <c r="P2846" i="4"/>
  <c r="Q2846" i="4"/>
  <c r="O2774" i="4"/>
  <c r="P2774" i="4"/>
  <c r="Q2774" i="4"/>
  <c r="O2702" i="4"/>
  <c r="P2702" i="4"/>
  <c r="Q2702" i="4"/>
  <c r="P2633" i="4"/>
  <c r="Q2633" i="4"/>
  <c r="O2633" i="4"/>
  <c r="O2605" i="4"/>
  <c r="P2605" i="4"/>
  <c r="Q2605" i="4"/>
  <c r="O2475" i="4"/>
  <c r="P2475" i="4"/>
  <c r="Q2475" i="4"/>
  <c r="P2345" i="4"/>
  <c r="Q2345" i="4"/>
  <c r="O2345" i="4"/>
  <c r="O2317" i="4"/>
  <c r="P2317" i="4"/>
  <c r="Q2317" i="4"/>
  <c r="P2227" i="4"/>
  <c r="Q2227" i="4"/>
  <c r="O2227" i="4"/>
  <c r="O2216" i="4"/>
  <c r="P2216" i="4"/>
  <c r="Q2216" i="4"/>
  <c r="O2189" i="4"/>
  <c r="P2189" i="4"/>
  <c r="Q2189" i="4"/>
  <c r="O1809" i="4"/>
  <c r="P1809" i="4"/>
  <c r="Q1809" i="4"/>
  <c r="O1570" i="4"/>
  <c r="P1570" i="4"/>
  <c r="Q1570" i="4"/>
  <c r="O3171" i="4"/>
  <c r="P3171" i="4"/>
  <c r="Q3171" i="4"/>
  <c r="O3116" i="4"/>
  <c r="P3116" i="4"/>
  <c r="Q3116" i="4"/>
  <c r="O3062" i="4"/>
  <c r="P3062" i="4"/>
  <c r="Q3062" i="4"/>
  <c r="O3040" i="4"/>
  <c r="P3040" i="4"/>
  <c r="Q3040" i="4"/>
  <c r="O2968" i="4"/>
  <c r="P2968" i="4"/>
  <c r="Q2968" i="4"/>
  <c r="O2896" i="4"/>
  <c r="P2896" i="4"/>
  <c r="Q2896" i="4"/>
  <c r="O2824" i="4"/>
  <c r="P2824" i="4"/>
  <c r="Q2824" i="4"/>
  <c r="O2752" i="4"/>
  <c r="P2752" i="4"/>
  <c r="Q2752" i="4"/>
  <c r="O2680" i="4"/>
  <c r="P2680" i="4"/>
  <c r="Q2680" i="4"/>
  <c r="O2643" i="4"/>
  <c r="P2643" i="4"/>
  <c r="Q2643" i="4"/>
  <c r="P2513" i="4"/>
  <c r="Q2513" i="4"/>
  <c r="O2513" i="4"/>
  <c r="O2485" i="4"/>
  <c r="P2485" i="4"/>
  <c r="Q2485" i="4"/>
  <c r="O2355" i="4"/>
  <c r="P2355" i="4"/>
  <c r="Q2355" i="4"/>
  <c r="P2208" i="4"/>
  <c r="Q2208" i="4"/>
  <c r="O2208" i="4"/>
  <c r="O2146" i="4"/>
  <c r="P2146" i="4"/>
  <c r="Q2146" i="4"/>
  <c r="O2015" i="4"/>
  <c r="P2015" i="4"/>
  <c r="Q2015" i="4"/>
  <c r="O1958" i="4"/>
  <c r="P1958" i="4"/>
  <c r="Q1958" i="4"/>
  <c r="O1930" i="4"/>
  <c r="P1930" i="4"/>
  <c r="Q1930" i="4"/>
  <c r="P1829" i="4"/>
  <c r="Q1829" i="4"/>
  <c r="O1829" i="4"/>
  <c r="O1428" i="4"/>
  <c r="P1428" i="4"/>
  <c r="O3162" i="4"/>
  <c r="P3162" i="4"/>
  <c r="Q3162" i="4"/>
  <c r="O3002" i="4"/>
  <c r="P3002" i="4"/>
  <c r="Q3002" i="4"/>
  <c r="O2930" i="4"/>
  <c r="P2930" i="4"/>
  <c r="Q2930" i="4"/>
  <c r="O2858" i="4"/>
  <c r="P2858" i="4"/>
  <c r="Q2858" i="4"/>
  <c r="O2786" i="4"/>
  <c r="P2786" i="4"/>
  <c r="Q2786" i="4"/>
  <c r="O2714" i="4"/>
  <c r="P2714" i="4"/>
  <c r="Q2714" i="4"/>
  <c r="O2653" i="4"/>
  <c r="P2653" i="4"/>
  <c r="Q2653" i="4"/>
  <c r="O2523" i="4"/>
  <c r="P2523" i="4"/>
  <c r="Q2523" i="4"/>
  <c r="P2393" i="4"/>
  <c r="Q2393" i="4"/>
  <c r="O2393" i="4"/>
  <c r="O2365" i="4"/>
  <c r="P2365" i="4"/>
  <c r="Q2365" i="4"/>
  <c r="O2252" i="4"/>
  <c r="P2252" i="4"/>
  <c r="Q2252" i="4"/>
  <c r="P2234" i="4"/>
  <c r="Q2234" i="4"/>
  <c r="O2234" i="4"/>
  <c r="O1905" i="4"/>
  <c r="P1905" i="4"/>
  <c r="Q1905" i="4"/>
  <c r="P1754" i="4"/>
  <c r="Q1754" i="4"/>
  <c r="O1754" i="4"/>
  <c r="P1577" i="4"/>
  <c r="Q1577" i="4"/>
  <c r="O1577" i="4"/>
  <c r="P1359" i="4"/>
  <c r="O2174" i="4"/>
  <c r="P2174" i="4"/>
  <c r="Q2174" i="4"/>
  <c r="O1981" i="4"/>
  <c r="P1981" i="4"/>
  <c r="Q1981" i="4"/>
  <c r="P1844" i="4"/>
  <c r="Q1844" i="4"/>
  <c r="O1844" i="4"/>
  <c r="O1825" i="4"/>
  <c r="P1825" i="4"/>
  <c r="Q1825" i="4"/>
  <c r="O1807" i="4"/>
  <c r="P1807" i="4"/>
  <c r="Q1807" i="4"/>
  <c r="O1684" i="4"/>
  <c r="P1684" i="4"/>
  <c r="Q1684" i="4"/>
  <c r="O2131" i="4"/>
  <c r="P2131" i="4"/>
  <c r="Q2131" i="4"/>
  <c r="P1700" i="4"/>
  <c r="Q1700" i="4"/>
  <c r="O1700" i="4"/>
  <c r="O1656" i="4"/>
  <c r="P1656" i="4"/>
  <c r="Q1656" i="4"/>
  <c r="O1644" i="4"/>
  <c r="P1644" i="4"/>
  <c r="Q1644" i="4"/>
  <c r="O1610" i="4"/>
  <c r="P1610" i="4"/>
  <c r="Q1610" i="4"/>
  <c r="O1604" i="4"/>
  <c r="P1604" i="4"/>
  <c r="Q1604" i="4"/>
  <c r="O1595" i="4"/>
  <c r="P1595" i="4"/>
  <c r="Q1595" i="4"/>
  <c r="O1526" i="4"/>
  <c r="P1526" i="4"/>
  <c r="Q1526" i="4"/>
  <c r="O1496" i="4"/>
  <c r="P1496" i="4"/>
  <c r="Q1496" i="4"/>
  <c r="P1378" i="4"/>
  <c r="O1378" i="4"/>
  <c r="P2099" i="4"/>
  <c r="Q2099" i="4"/>
  <c r="O2099" i="4"/>
  <c r="O2209" i="4"/>
  <c r="P2209" i="4"/>
  <c r="Q2209" i="4"/>
  <c r="O1806" i="4"/>
  <c r="P1806" i="4"/>
  <c r="Q1806" i="4"/>
  <c r="P1704" i="4"/>
  <c r="Q1704" i="4"/>
  <c r="O1704" i="4"/>
  <c r="O1660" i="4"/>
  <c r="P1660" i="4"/>
  <c r="Q1660" i="4"/>
  <c r="P1631" i="4"/>
  <c r="Q1631" i="4"/>
  <c r="O1631" i="4"/>
  <c r="O1630" i="4"/>
  <c r="P1630" i="4"/>
  <c r="Q1630" i="4"/>
  <c r="O1629" i="4"/>
  <c r="P1629" i="4"/>
  <c r="Q1629" i="4"/>
  <c r="O1586" i="4"/>
  <c r="P1586" i="4"/>
  <c r="Q1586" i="4"/>
  <c r="O1580" i="4"/>
  <c r="P1580" i="4"/>
  <c r="Q1580" i="4"/>
  <c r="P1551" i="4"/>
  <c r="Q1551" i="4"/>
  <c r="O1551" i="4"/>
  <c r="O1550" i="4"/>
  <c r="P1550" i="4"/>
  <c r="Q1550" i="4"/>
  <c r="O1546" i="4"/>
  <c r="P1546" i="4"/>
  <c r="Q1546" i="4"/>
  <c r="O1510" i="4"/>
  <c r="P1510" i="4"/>
  <c r="Q1510" i="4"/>
  <c r="O1497" i="4"/>
  <c r="P1497" i="4"/>
  <c r="Q1497" i="4"/>
  <c r="P1466" i="4"/>
  <c r="O1466" i="4"/>
  <c r="O1436" i="4"/>
  <c r="P1436" i="4"/>
  <c r="O1406" i="4"/>
  <c r="P1406" i="4"/>
  <c r="O2206" i="4"/>
  <c r="P2206" i="4"/>
  <c r="Q2206" i="4"/>
  <c r="O2018" i="4"/>
  <c r="P2018" i="4"/>
  <c r="Q2018" i="4"/>
  <c r="O1892" i="4"/>
  <c r="P1892" i="4"/>
  <c r="Q1892" i="4"/>
  <c r="O1878" i="4"/>
  <c r="P1878" i="4"/>
  <c r="Q1878" i="4"/>
  <c r="O1769" i="4"/>
  <c r="P1769" i="4"/>
  <c r="Q1769" i="4"/>
  <c r="O1738" i="4"/>
  <c r="P1738" i="4"/>
  <c r="Q1738" i="4"/>
  <c r="O1665" i="4"/>
  <c r="P1665" i="4"/>
  <c r="Q1665" i="4"/>
  <c r="O1646" i="4"/>
  <c r="P1646" i="4"/>
  <c r="Q1646" i="4"/>
  <c r="O1590" i="4"/>
  <c r="P1590" i="4"/>
  <c r="Q1590" i="4"/>
  <c r="O1574" i="4"/>
  <c r="P1574" i="4"/>
  <c r="Q1574" i="4"/>
  <c r="O1566" i="4"/>
  <c r="P1566" i="4"/>
  <c r="Q1566" i="4"/>
  <c r="O1540" i="4"/>
  <c r="P1540" i="4"/>
  <c r="Q1540" i="4"/>
  <c r="O1517" i="4"/>
  <c r="P1517" i="4"/>
  <c r="Q1517" i="4"/>
  <c r="O1485" i="4"/>
  <c r="P1485" i="4"/>
  <c r="Q1485" i="4"/>
  <c r="O1481" i="4"/>
  <c r="P1481" i="4"/>
  <c r="Q1481" i="4"/>
  <c r="O1479" i="4"/>
  <c r="P1479" i="4"/>
  <c r="Q1479" i="4"/>
  <c r="O1468" i="4"/>
  <c r="P1468" i="4"/>
  <c r="O1458" i="4"/>
  <c r="P1458" i="4"/>
  <c r="O1447" i="4"/>
  <c r="P1447" i="4"/>
  <c r="O2656" i="4"/>
  <c r="P2656" i="4"/>
  <c r="Q2656" i="4"/>
  <c r="O2639" i="4"/>
  <c r="P2639" i="4"/>
  <c r="Q2639" i="4"/>
  <c r="O2632" i="4"/>
  <c r="P2632" i="4"/>
  <c r="Q2632" i="4"/>
  <c r="O2608" i="4"/>
  <c r="P2608" i="4"/>
  <c r="Q2608" i="4"/>
  <c r="O2591" i="4"/>
  <c r="P2591" i="4"/>
  <c r="Q2591" i="4"/>
  <c r="O2543" i="4"/>
  <c r="P2543" i="4"/>
  <c r="Q2543" i="4"/>
  <c r="O2519" i="4"/>
  <c r="P2519" i="4"/>
  <c r="Q2519" i="4"/>
  <c r="O2512" i="4"/>
  <c r="P2512" i="4"/>
  <c r="Q2512" i="4"/>
  <c r="O2488" i="4"/>
  <c r="P2488" i="4"/>
  <c r="Q2488" i="4"/>
  <c r="O2423" i="4"/>
  <c r="P2423" i="4"/>
  <c r="Q2423" i="4"/>
  <c r="O2392" i="4"/>
  <c r="P2392" i="4"/>
  <c r="Q2392" i="4"/>
  <c r="O2327" i="4"/>
  <c r="P2327" i="4"/>
  <c r="Q2327" i="4"/>
  <c r="O2303" i="4"/>
  <c r="P2303" i="4"/>
  <c r="Q2303" i="4"/>
  <c r="O2255" i="4"/>
  <c r="P2255" i="4"/>
  <c r="Q2255" i="4"/>
  <c r="P2222" i="4"/>
  <c r="Q2222" i="4"/>
  <c r="O2222" i="4"/>
  <c r="P2128" i="4"/>
  <c r="Q2128" i="4"/>
  <c r="O2128" i="4"/>
  <c r="O1856" i="4"/>
  <c r="P1856" i="4"/>
  <c r="Q1856" i="4"/>
  <c r="P1706" i="4"/>
  <c r="Q1706" i="4"/>
  <c r="O1706" i="4"/>
  <c r="O1705" i="4"/>
  <c r="P1705" i="4"/>
  <c r="Q1705" i="4"/>
  <c r="O1678" i="4"/>
  <c r="P1678" i="4"/>
  <c r="Q1678" i="4"/>
  <c r="O1626" i="4"/>
  <c r="P1626" i="4"/>
  <c r="Q1626" i="4"/>
  <c r="O1612" i="4"/>
  <c r="P1612" i="4"/>
  <c r="Q1612" i="4"/>
  <c r="P1607" i="4"/>
  <c r="Q1607" i="4"/>
  <c r="O1607" i="4"/>
  <c r="O1553" i="4"/>
  <c r="P1553" i="4"/>
  <c r="Q1553" i="4"/>
  <c r="O1539" i="4"/>
  <c r="P1539" i="4"/>
  <c r="Q1539" i="4"/>
  <c r="O1533" i="4"/>
  <c r="P1533" i="4"/>
  <c r="Q1533" i="4"/>
  <c r="O1502" i="4"/>
  <c r="P1502" i="4"/>
  <c r="Q1502" i="4"/>
  <c r="O1469" i="4"/>
  <c r="P1469" i="4"/>
  <c r="Q1469" i="4"/>
  <c r="O2152" i="4"/>
  <c r="P2152" i="4"/>
  <c r="Q2152" i="4"/>
  <c r="O1920" i="4"/>
  <c r="P1920" i="4"/>
  <c r="Q1920" i="4"/>
  <c r="P1790" i="4"/>
  <c r="Q1790" i="4"/>
  <c r="O1790" i="4"/>
  <c r="P1722" i="4"/>
  <c r="Q1722" i="4"/>
  <c r="O1722" i="4"/>
  <c r="O1710" i="4"/>
  <c r="P1710" i="4"/>
  <c r="Q1710" i="4"/>
  <c r="P1657" i="4"/>
  <c r="Q1657" i="4"/>
  <c r="O1657" i="4"/>
  <c r="O1650" i="4"/>
  <c r="P1650" i="4"/>
  <c r="Q1650" i="4"/>
  <c r="O1618" i="4"/>
  <c r="P1618" i="4"/>
  <c r="Q1618" i="4"/>
  <c r="P1603" i="4"/>
  <c r="Q1603" i="4"/>
  <c r="O1603" i="4"/>
  <c r="O1492" i="4"/>
  <c r="P1492" i="4"/>
  <c r="Q1492" i="4"/>
  <c r="O1478" i="4"/>
  <c r="P1478" i="4"/>
  <c r="Q1478" i="4"/>
  <c r="O1457" i="4"/>
  <c r="P1457" i="4"/>
  <c r="O1432" i="4"/>
  <c r="P1432" i="4"/>
  <c r="O1425" i="4"/>
  <c r="P1425" i="4"/>
  <c r="O1843" i="4"/>
  <c r="P1843" i="4"/>
  <c r="Q1843" i="4"/>
  <c r="O1491" i="4"/>
  <c r="P1491" i="4"/>
  <c r="Q1491" i="4"/>
  <c r="O1364" i="4"/>
  <c r="P1364" i="4"/>
  <c r="O1880" i="4"/>
  <c r="P1880" i="4"/>
  <c r="Q1880" i="4"/>
  <c r="O1848" i="4"/>
  <c r="P1848" i="4"/>
  <c r="Q1848" i="4"/>
  <c r="P1689" i="4"/>
  <c r="Q1689" i="4"/>
  <c r="O1689" i="4"/>
  <c r="O1637" i="4"/>
  <c r="P1637" i="4"/>
  <c r="Q1637" i="4"/>
  <c r="O1632" i="4"/>
  <c r="P1632" i="4"/>
  <c r="Q1632" i="4"/>
  <c r="O1558" i="4"/>
  <c r="P1558" i="4"/>
  <c r="Q1558" i="4"/>
  <c r="O1536" i="4"/>
  <c r="P1536" i="4"/>
  <c r="Q1536" i="4"/>
  <c r="P1512" i="4"/>
  <c r="Q1512" i="4"/>
  <c r="O1512" i="4"/>
  <c r="O1498" i="4"/>
  <c r="P1498" i="4"/>
  <c r="Q1498" i="4"/>
  <c r="P1462" i="4"/>
  <c r="O1462" i="4"/>
  <c r="O1454" i="4"/>
  <c r="P1454" i="4"/>
  <c r="O1423" i="4"/>
  <c r="P1423" i="4"/>
  <c r="O2267" i="4"/>
  <c r="P2267" i="4"/>
  <c r="Q2267" i="4"/>
  <c r="O2260" i="4"/>
  <c r="P2260" i="4"/>
  <c r="Q2260" i="4"/>
  <c r="P2239" i="4"/>
  <c r="Q2239" i="4"/>
  <c r="O2239" i="4"/>
  <c r="O2182" i="4"/>
  <c r="P2182" i="4"/>
  <c r="Q2182" i="4"/>
  <c r="P2179" i="4"/>
  <c r="Q2179" i="4"/>
  <c r="O2179" i="4"/>
  <c r="O2166" i="4"/>
  <c r="P2166" i="4"/>
  <c r="Q2166" i="4"/>
  <c r="O2144" i="4"/>
  <c r="P2144" i="4"/>
  <c r="Q2144" i="4"/>
  <c r="O2115" i="4"/>
  <c r="P2115" i="4"/>
  <c r="Q2115" i="4"/>
  <c r="O2046" i="4"/>
  <c r="P2046" i="4"/>
  <c r="Q2046" i="4"/>
  <c r="O1906" i="4"/>
  <c r="P1906" i="4"/>
  <c r="Q1906" i="4"/>
  <c r="P1799" i="4"/>
  <c r="Q1799" i="4"/>
  <c r="O1799" i="4"/>
  <c r="O1781" i="4"/>
  <c r="P1781" i="4"/>
  <c r="Q1781" i="4"/>
  <c r="P1766" i="4"/>
  <c r="Q1766" i="4"/>
  <c r="O1766" i="4"/>
  <c r="O1745" i="4"/>
  <c r="P1745" i="4"/>
  <c r="Q1745" i="4"/>
  <c r="P1693" i="4"/>
  <c r="Q1693" i="4"/>
  <c r="O1693" i="4"/>
  <c r="P1682" i="4"/>
  <c r="Q1682" i="4"/>
  <c r="O1682" i="4"/>
  <c r="O1676" i="4"/>
  <c r="P1676" i="4"/>
  <c r="Q1676" i="4"/>
  <c r="O1668" i="4"/>
  <c r="P1668" i="4"/>
  <c r="Q1668" i="4"/>
  <c r="O1616" i="4"/>
  <c r="P1616" i="4"/>
  <c r="Q1616" i="4"/>
  <c r="P1585" i="4"/>
  <c r="Q1585" i="4"/>
  <c r="O1585" i="4"/>
  <c r="P1559" i="4"/>
  <c r="Q1559" i="4"/>
  <c r="O1559" i="4"/>
  <c r="O1514" i="4"/>
  <c r="P1514" i="4"/>
  <c r="Q1514" i="4"/>
  <c r="O1513" i="4"/>
  <c r="P1513" i="4"/>
  <c r="Q1513" i="4"/>
  <c r="O1495" i="4"/>
  <c r="P1495" i="4"/>
  <c r="Q1495" i="4"/>
  <c r="O1443" i="4"/>
  <c r="P1443" i="4"/>
  <c r="O1411" i="4"/>
  <c r="P1411" i="4"/>
  <c r="P3197" i="4"/>
  <c r="Q3197" i="4"/>
  <c r="P3173" i="4"/>
  <c r="Q3173" i="4"/>
  <c r="P3149" i="4"/>
  <c r="Q3149" i="4"/>
  <c r="P3125" i="4"/>
  <c r="Q3125" i="4"/>
  <c r="P3105" i="4"/>
  <c r="Q3105" i="4"/>
  <c r="P3093" i="4"/>
  <c r="Q3093" i="4"/>
  <c r="P3081" i="4"/>
  <c r="Q3081" i="4"/>
  <c r="P3069" i="4"/>
  <c r="Q3069" i="4"/>
  <c r="P3057" i="4"/>
  <c r="Q3057" i="4"/>
  <c r="P3045" i="4"/>
  <c r="Q3045" i="4"/>
  <c r="P3033" i="4"/>
  <c r="Q3033" i="4"/>
  <c r="P3021" i="4"/>
  <c r="Q3021" i="4"/>
  <c r="P3009" i="4"/>
  <c r="Q3009" i="4"/>
  <c r="P2997" i="4"/>
  <c r="Q2997" i="4"/>
  <c r="P2985" i="4"/>
  <c r="Q2985" i="4"/>
  <c r="P2973" i="4"/>
  <c r="Q2973" i="4"/>
  <c r="P2961" i="4"/>
  <c r="Q2961" i="4"/>
  <c r="P2949" i="4"/>
  <c r="Q2949" i="4"/>
  <c r="P2937" i="4"/>
  <c r="Q2937" i="4"/>
  <c r="P2925" i="4"/>
  <c r="Q2925" i="4"/>
  <c r="P2913" i="4"/>
  <c r="Q2913" i="4"/>
  <c r="P2901" i="4"/>
  <c r="Q2901" i="4"/>
  <c r="P2889" i="4"/>
  <c r="Q2889" i="4"/>
  <c r="P2877" i="4"/>
  <c r="Q2877" i="4"/>
  <c r="P2865" i="4"/>
  <c r="Q2865" i="4"/>
  <c r="P2853" i="4"/>
  <c r="Q2853" i="4"/>
  <c r="P2841" i="4"/>
  <c r="Q2841" i="4"/>
  <c r="P2829" i="4"/>
  <c r="Q2829" i="4"/>
  <c r="P2817" i="4"/>
  <c r="Q2817" i="4"/>
  <c r="P2805" i="4"/>
  <c r="Q2805" i="4"/>
  <c r="P2793" i="4"/>
  <c r="Q2793" i="4"/>
  <c r="P2781" i="4"/>
  <c r="Q2781" i="4"/>
  <c r="P2769" i="4"/>
  <c r="Q2769" i="4"/>
  <c r="P2757" i="4"/>
  <c r="Q2757" i="4"/>
  <c r="P2745" i="4"/>
  <c r="Q2745" i="4"/>
  <c r="P2733" i="4"/>
  <c r="Q2733" i="4"/>
  <c r="P2721" i="4"/>
  <c r="Q2721" i="4"/>
  <c r="P2709" i="4"/>
  <c r="Q2709" i="4"/>
  <c r="P2697" i="4"/>
  <c r="Q2697" i="4"/>
  <c r="P2685" i="4"/>
  <c r="Q2685" i="4"/>
  <c r="P2673" i="4"/>
  <c r="Q2673" i="4"/>
  <c r="P2207" i="4"/>
  <c r="Q2207" i="4"/>
  <c r="P2178" i="4"/>
  <c r="Q2178" i="4"/>
  <c r="O2101" i="4"/>
  <c r="P2101" i="4"/>
  <c r="Q2101" i="4"/>
  <c r="P2092" i="4"/>
  <c r="Q2092" i="4"/>
  <c r="O2092" i="4"/>
  <c r="O2027" i="4"/>
  <c r="P2027" i="4"/>
  <c r="Q2027" i="4"/>
  <c r="O2016" i="4"/>
  <c r="P2016" i="4"/>
  <c r="Q2016" i="4"/>
  <c r="O1939" i="4"/>
  <c r="P1939" i="4"/>
  <c r="Q1939" i="4"/>
  <c r="O1918" i="4"/>
  <c r="P1918" i="4"/>
  <c r="Q1918" i="4"/>
  <c r="P1835" i="4"/>
  <c r="Q1835" i="4"/>
  <c r="O1835" i="4"/>
  <c r="P1822" i="4"/>
  <c r="Q1822" i="4"/>
  <c r="O1822" i="4"/>
  <c r="O1811" i="4"/>
  <c r="P1811" i="4"/>
  <c r="Q1811" i="4"/>
  <c r="O1729" i="4"/>
  <c r="P1729" i="4"/>
  <c r="Q1729" i="4"/>
  <c r="O1724" i="4"/>
  <c r="P1724" i="4"/>
  <c r="Q1724" i="4"/>
  <c r="P1713" i="4"/>
  <c r="Q1713" i="4"/>
  <c r="O1713" i="4"/>
  <c r="O1692" i="4"/>
  <c r="P1692" i="4"/>
  <c r="Q1692" i="4"/>
  <c r="O1687" i="4"/>
  <c r="P1687" i="4"/>
  <c r="Q1687" i="4"/>
  <c r="O1674" i="4"/>
  <c r="P1674" i="4"/>
  <c r="Q1674" i="4"/>
  <c r="O1654" i="4"/>
  <c r="P1654" i="4"/>
  <c r="Q1654" i="4"/>
  <c r="P1621" i="4"/>
  <c r="Q1621" i="4"/>
  <c r="O1621" i="4"/>
  <c r="P1599" i="4"/>
  <c r="Q1599" i="4"/>
  <c r="O1599" i="4"/>
  <c r="O1489" i="4"/>
  <c r="P1489" i="4"/>
  <c r="Q1489" i="4"/>
  <c r="O1461" i="4"/>
  <c r="P1461" i="4"/>
  <c r="O1453" i="4"/>
  <c r="P1453" i="4"/>
  <c r="O1451" i="4"/>
  <c r="P1451" i="4"/>
  <c r="O1441" i="4"/>
  <c r="P1441" i="4"/>
  <c r="O1422" i="4"/>
  <c r="P1422" i="4"/>
  <c r="O1385" i="4"/>
  <c r="P1385" i="4"/>
  <c r="P2249" i="4"/>
  <c r="Q2249" i="4"/>
  <c r="P2185" i="4"/>
  <c r="Q2185" i="4"/>
  <c r="P2172" i="4"/>
  <c r="Q2172" i="4"/>
  <c r="O2125" i="4"/>
  <c r="P2125" i="4"/>
  <c r="Q2125" i="4"/>
  <c r="O2111" i="4"/>
  <c r="O2055" i="4"/>
  <c r="P2030" i="4"/>
  <c r="Q2030" i="4"/>
  <c r="O2008" i="4"/>
  <c r="O1990" i="4"/>
  <c r="P1986" i="4"/>
  <c r="Q1986" i="4"/>
  <c r="O1846" i="4"/>
  <c r="P1840" i="4"/>
  <c r="Q1840" i="4"/>
  <c r="O1834" i="4"/>
  <c r="O1734" i="4"/>
  <c r="P1734" i="4"/>
  <c r="Q1734" i="4"/>
  <c r="O1653" i="4"/>
  <c r="P1653" i="4"/>
  <c r="Q1653" i="4"/>
  <c r="O1598" i="4"/>
  <c r="P1598" i="4"/>
  <c r="Q1598" i="4"/>
  <c r="P1543" i="4"/>
  <c r="Q1543" i="4"/>
  <c r="O1543" i="4"/>
  <c r="P1542" i="4"/>
  <c r="Q1542" i="4"/>
  <c r="O1535" i="4"/>
  <c r="P1452" i="4"/>
  <c r="O1440" i="4"/>
  <c r="Q1440" i="4"/>
  <c r="R1440" i="4"/>
  <c r="O1404" i="4"/>
  <c r="Q1404" i="4"/>
  <c r="R1404" i="4"/>
  <c r="O1392" i="4"/>
  <c r="P1392" i="4"/>
  <c r="O2584" i="4"/>
  <c r="P2584" i="4"/>
  <c r="Q2584" i="4"/>
  <c r="O2567" i="4"/>
  <c r="P2567" i="4"/>
  <c r="Q2567" i="4"/>
  <c r="O2536" i="4"/>
  <c r="P2536" i="4"/>
  <c r="Q2536" i="4"/>
  <c r="O2495" i="4"/>
  <c r="P2495" i="4"/>
  <c r="Q2495" i="4"/>
  <c r="O2471" i="4"/>
  <c r="P2471" i="4"/>
  <c r="Q2471" i="4"/>
  <c r="O2447" i="4"/>
  <c r="P2447" i="4"/>
  <c r="Q2447" i="4"/>
  <c r="O2375" i="4"/>
  <c r="P2375" i="4"/>
  <c r="Q2375" i="4"/>
  <c r="O2351" i="4"/>
  <c r="P2351" i="4"/>
  <c r="Q2351" i="4"/>
  <c r="O1859" i="4"/>
  <c r="P1859" i="4"/>
  <c r="Q1859" i="4"/>
  <c r="O1832" i="4"/>
  <c r="P1832" i="4"/>
  <c r="Q1832" i="4"/>
  <c r="O1818" i="4"/>
  <c r="P1818" i="4"/>
  <c r="Q1818" i="4"/>
  <c r="O1685" i="4"/>
  <c r="P1685" i="4"/>
  <c r="Q1685" i="4"/>
  <c r="O2089" i="4"/>
  <c r="P2089" i="4"/>
  <c r="Q2089" i="4"/>
  <c r="P1950" i="4"/>
  <c r="Q1950" i="4"/>
  <c r="O1950" i="4"/>
  <c r="O1894" i="4"/>
  <c r="P1894" i="4"/>
  <c r="Q1894" i="4"/>
  <c r="O1881" i="4"/>
  <c r="P1881" i="4"/>
  <c r="Q1881" i="4"/>
  <c r="O1849" i="4"/>
  <c r="P1849" i="4"/>
  <c r="Q1849" i="4"/>
  <c r="O1624" i="4"/>
  <c r="P1624" i="4"/>
  <c r="Q1624" i="4"/>
  <c r="O1606" i="4"/>
  <c r="P1606" i="4"/>
  <c r="Q1606" i="4"/>
  <c r="O1602" i="4"/>
  <c r="P1602" i="4"/>
  <c r="Q1602" i="4"/>
  <c r="O1388" i="4"/>
  <c r="P1388" i="4"/>
  <c r="O2005" i="4"/>
  <c r="P2005" i="4"/>
  <c r="Q2005" i="4"/>
  <c r="O1890" i="4"/>
  <c r="P1890" i="4"/>
  <c r="Q1890" i="4"/>
  <c r="P1862" i="4"/>
  <c r="Q1862" i="4"/>
  <c r="O1862" i="4"/>
  <c r="O1721" i="4"/>
  <c r="P1721" i="4"/>
  <c r="Q1721" i="4"/>
  <c r="O1636" i="4"/>
  <c r="P1636" i="4"/>
  <c r="Q1636" i="4"/>
  <c r="O1611" i="4"/>
  <c r="P1611" i="4"/>
  <c r="Q1611" i="4"/>
  <c r="P1995" i="4"/>
  <c r="Q1995" i="4"/>
  <c r="O1995" i="4"/>
  <c r="O1984" i="4"/>
  <c r="P1984" i="4"/>
  <c r="Q1984" i="4"/>
  <c r="P1954" i="4"/>
  <c r="Q1954" i="4"/>
  <c r="P1925" i="4"/>
  <c r="Q1925" i="4"/>
  <c r="P1899" i="4"/>
  <c r="Q1899" i="4"/>
  <c r="O1853" i="4"/>
  <c r="P1815" i="4"/>
  <c r="Q1815" i="4"/>
  <c r="P1810" i="4"/>
  <c r="Q1810" i="4"/>
  <c r="O1810" i="4"/>
  <c r="P1791" i="4"/>
  <c r="Q1791" i="4"/>
  <c r="P1753" i="4"/>
  <c r="Q1753" i="4"/>
  <c r="P1728" i="4"/>
  <c r="Q1728" i="4"/>
  <c r="P1717" i="4"/>
  <c r="Q1717" i="4"/>
  <c r="O1717" i="4"/>
  <c r="O1673" i="4"/>
  <c r="P1673" i="4"/>
  <c r="Q1673" i="4"/>
  <c r="O1667" i="4"/>
  <c r="O1592" i="4"/>
  <c r="P1592" i="4"/>
  <c r="Q1592" i="4"/>
  <c r="P1563" i="4"/>
  <c r="Q1563" i="4"/>
  <c r="O1471" i="4"/>
  <c r="P1471" i="4"/>
  <c r="Q1471" i="4"/>
  <c r="O1450" i="4"/>
  <c r="P1450" i="4"/>
  <c r="O1421" i="4"/>
  <c r="P1421" i="4"/>
  <c r="P1420" i="4"/>
  <c r="O1415" i="4"/>
  <c r="P1415" i="4"/>
  <c r="P1414" i="4"/>
  <c r="P1397" i="4"/>
  <c r="O1390" i="4"/>
  <c r="P1390" i="4"/>
  <c r="O2663" i="4"/>
  <c r="P2663" i="4"/>
  <c r="Q2663" i="4"/>
  <c r="O2615" i="4"/>
  <c r="P2615" i="4"/>
  <c r="Q2615" i="4"/>
  <c r="O2560" i="4"/>
  <c r="P2560" i="4"/>
  <c r="Q2560" i="4"/>
  <c r="O2464" i="4"/>
  <c r="P2464" i="4"/>
  <c r="Q2464" i="4"/>
  <c r="O2440" i="4"/>
  <c r="P2440" i="4"/>
  <c r="Q2440" i="4"/>
  <c r="O2416" i="4"/>
  <c r="P2416" i="4"/>
  <c r="Q2416" i="4"/>
  <c r="O2399" i="4"/>
  <c r="P2399" i="4"/>
  <c r="Q2399" i="4"/>
  <c r="O2368" i="4"/>
  <c r="P2368" i="4"/>
  <c r="Q2368" i="4"/>
  <c r="O2344" i="4"/>
  <c r="P2344" i="4"/>
  <c r="Q2344" i="4"/>
  <c r="O2320" i="4"/>
  <c r="P2320" i="4"/>
  <c r="Q2320" i="4"/>
  <c r="O2296" i="4"/>
  <c r="P2296" i="4"/>
  <c r="Q2296" i="4"/>
  <c r="O2279" i="4"/>
  <c r="P2279" i="4"/>
  <c r="Q2279" i="4"/>
  <c r="O2272" i="4"/>
  <c r="P2272" i="4"/>
  <c r="Q2272" i="4"/>
  <c r="O1964" i="4"/>
  <c r="P1964" i="4"/>
  <c r="Q1964" i="4"/>
  <c r="O1757" i="4"/>
  <c r="P1757" i="4"/>
  <c r="Q1757" i="4"/>
  <c r="P2198" i="4"/>
  <c r="Q2198" i="4"/>
  <c r="O2198" i="4"/>
  <c r="O2053" i="4"/>
  <c r="P2053" i="4"/>
  <c r="Q2053" i="4"/>
  <c r="O1976" i="4"/>
  <c r="P1976" i="4"/>
  <c r="Q1976" i="4"/>
  <c r="O1924" i="4"/>
  <c r="P1924" i="4"/>
  <c r="Q1924" i="4"/>
  <c r="O1895" i="4"/>
  <c r="P1895" i="4"/>
  <c r="Q1895" i="4"/>
  <c r="P1827" i="4"/>
  <c r="Q1827" i="4"/>
  <c r="O1827" i="4"/>
  <c r="O1796" i="4"/>
  <c r="P1796" i="4"/>
  <c r="Q1796" i="4"/>
  <c r="O1774" i="4"/>
  <c r="P1774" i="4"/>
  <c r="Q1774" i="4"/>
  <c r="O1992" i="4"/>
  <c r="P1992" i="4"/>
  <c r="Q1992" i="4"/>
  <c r="O1912" i="4"/>
  <c r="P1912" i="4"/>
  <c r="Q1912" i="4"/>
  <c r="O1901" i="4"/>
  <c r="P1901" i="4"/>
  <c r="Q1901" i="4"/>
  <c r="O1789" i="4"/>
  <c r="P1789" i="4"/>
  <c r="Q1789" i="4"/>
  <c r="O1581" i="4"/>
  <c r="P1581" i="4"/>
  <c r="Q1581" i="4"/>
  <c r="O1501" i="4"/>
  <c r="P1501" i="4"/>
  <c r="Q1501" i="4"/>
  <c r="O1426" i="4"/>
  <c r="P1426" i="4"/>
  <c r="O2228" i="4"/>
  <c r="P2228" i="4"/>
  <c r="Q2228" i="4"/>
  <c r="O2162" i="4"/>
  <c r="P2162" i="4"/>
  <c r="Q2162" i="4"/>
  <c r="O2024" i="4"/>
  <c r="P2024" i="4"/>
  <c r="Q2024" i="4"/>
  <c r="O2155" i="4"/>
  <c r="P2155" i="4"/>
  <c r="Q2155" i="4"/>
  <c r="O1900" i="4"/>
  <c r="P1900" i="4"/>
  <c r="Q1900" i="4"/>
  <c r="P1669" i="4"/>
  <c r="Q1669" i="4"/>
  <c r="O1669" i="4"/>
  <c r="O1601" i="4"/>
  <c r="P1601" i="4"/>
  <c r="Q1601" i="4"/>
  <c r="O1594" i="4"/>
  <c r="P1594" i="4"/>
  <c r="Q1594" i="4"/>
  <c r="O2668" i="4"/>
  <c r="P2668" i="4"/>
  <c r="Q2668" i="4"/>
  <c r="O2651" i="4"/>
  <c r="P2651" i="4"/>
  <c r="Q2651" i="4"/>
  <c r="O2644" i="4"/>
  <c r="P2644" i="4"/>
  <c r="Q2644" i="4"/>
  <c r="O2627" i="4"/>
  <c r="P2627" i="4"/>
  <c r="Q2627" i="4"/>
  <c r="O2620" i="4"/>
  <c r="P2620" i="4"/>
  <c r="Q2620" i="4"/>
  <c r="O2603" i="4"/>
  <c r="P2603" i="4"/>
  <c r="Q2603" i="4"/>
  <c r="O2596" i="4"/>
  <c r="P2596" i="4"/>
  <c r="Q2596" i="4"/>
  <c r="O2579" i="4"/>
  <c r="P2579" i="4"/>
  <c r="Q2579" i="4"/>
  <c r="O2572" i="4"/>
  <c r="P2572" i="4"/>
  <c r="Q2572" i="4"/>
  <c r="O2555" i="4"/>
  <c r="P2555" i="4"/>
  <c r="Q2555" i="4"/>
  <c r="O2548" i="4"/>
  <c r="P2548" i="4"/>
  <c r="Q2548" i="4"/>
  <c r="O2531" i="4"/>
  <c r="P2531" i="4"/>
  <c r="Q2531" i="4"/>
  <c r="O2524" i="4"/>
  <c r="P2524" i="4"/>
  <c r="Q2524" i="4"/>
  <c r="O2507" i="4"/>
  <c r="P2507" i="4"/>
  <c r="Q2507" i="4"/>
  <c r="O2500" i="4"/>
  <c r="P2500" i="4"/>
  <c r="Q2500" i="4"/>
  <c r="O2483" i="4"/>
  <c r="P2483" i="4"/>
  <c r="Q2483" i="4"/>
  <c r="O2476" i="4"/>
  <c r="P2476" i="4"/>
  <c r="Q2476" i="4"/>
  <c r="O2459" i="4"/>
  <c r="P2459" i="4"/>
  <c r="Q2459" i="4"/>
  <c r="O2452" i="4"/>
  <c r="P2452" i="4"/>
  <c r="Q2452" i="4"/>
  <c r="O2435" i="4"/>
  <c r="P2435" i="4"/>
  <c r="Q2435" i="4"/>
  <c r="O2428" i="4"/>
  <c r="P2428" i="4"/>
  <c r="Q2428" i="4"/>
  <c r="O2411" i="4"/>
  <c r="P2411" i="4"/>
  <c r="Q2411" i="4"/>
  <c r="O2404" i="4"/>
  <c r="P2404" i="4"/>
  <c r="Q2404" i="4"/>
  <c r="O2387" i="4"/>
  <c r="P2387" i="4"/>
  <c r="Q2387" i="4"/>
  <c r="O2380" i="4"/>
  <c r="P2380" i="4"/>
  <c r="Q2380" i="4"/>
  <c r="O2363" i="4"/>
  <c r="P2363" i="4"/>
  <c r="Q2363" i="4"/>
  <c r="O2356" i="4"/>
  <c r="P2356" i="4"/>
  <c r="Q2356" i="4"/>
  <c r="O2339" i="4"/>
  <c r="P2339" i="4"/>
  <c r="Q2339" i="4"/>
  <c r="O2332" i="4"/>
  <c r="P2332" i="4"/>
  <c r="Q2332" i="4"/>
  <c r="O2315" i="4"/>
  <c r="P2315" i="4"/>
  <c r="Q2315" i="4"/>
  <c r="O2308" i="4"/>
  <c r="P2308" i="4"/>
  <c r="Q2308" i="4"/>
  <c r="O2291" i="4"/>
  <c r="P2291" i="4"/>
  <c r="Q2291" i="4"/>
  <c r="O2284" i="4"/>
  <c r="P2284" i="4"/>
  <c r="Q2284" i="4"/>
  <c r="P3201" i="4"/>
  <c r="Q3201" i="4"/>
  <c r="P3190" i="4"/>
  <c r="Q3190" i="4"/>
  <c r="P3177" i="4"/>
  <c r="Q3177" i="4"/>
  <c r="P3166" i="4"/>
  <c r="Q3166" i="4"/>
  <c r="P3153" i="4"/>
  <c r="Q3153" i="4"/>
  <c r="P3142" i="4"/>
  <c r="Q3142" i="4"/>
  <c r="P3129" i="4"/>
  <c r="Q3129" i="4"/>
  <c r="P3118" i="4"/>
  <c r="Q3118" i="4"/>
  <c r="P3107" i="4"/>
  <c r="Q3107" i="4"/>
  <c r="P3095" i="4"/>
  <c r="Q3095" i="4"/>
  <c r="P3083" i="4"/>
  <c r="Q3083" i="4"/>
  <c r="P3071" i="4"/>
  <c r="Q3071" i="4"/>
  <c r="P3059" i="4"/>
  <c r="Q3059" i="4"/>
  <c r="P3047" i="4"/>
  <c r="Q3047" i="4"/>
  <c r="P3035" i="4"/>
  <c r="Q3035" i="4"/>
  <c r="P3023" i="4"/>
  <c r="Q3023" i="4"/>
  <c r="P3011" i="4"/>
  <c r="Q3011" i="4"/>
  <c r="P2999" i="4"/>
  <c r="Q2999" i="4"/>
  <c r="P2987" i="4"/>
  <c r="Q2987" i="4"/>
  <c r="P2975" i="4"/>
  <c r="Q2975" i="4"/>
  <c r="P2963" i="4"/>
  <c r="Q2963" i="4"/>
  <c r="P2951" i="4"/>
  <c r="Q2951" i="4"/>
  <c r="P2939" i="4"/>
  <c r="Q2939" i="4"/>
  <c r="P2927" i="4"/>
  <c r="Q2927" i="4"/>
  <c r="P2915" i="4"/>
  <c r="Q2915" i="4"/>
  <c r="P2903" i="4"/>
  <c r="Q2903" i="4"/>
  <c r="P2891" i="4"/>
  <c r="Q2891" i="4"/>
  <c r="P2879" i="4"/>
  <c r="Q2879" i="4"/>
  <c r="P2867" i="4"/>
  <c r="Q2867" i="4"/>
  <c r="P2855" i="4"/>
  <c r="Q2855" i="4"/>
  <c r="P2843" i="4"/>
  <c r="Q2843" i="4"/>
  <c r="P2831" i="4"/>
  <c r="Q2831" i="4"/>
  <c r="P2819" i="4"/>
  <c r="Q2819" i="4"/>
  <c r="P2807" i="4"/>
  <c r="Q2807" i="4"/>
  <c r="P2795" i="4"/>
  <c r="Q2795" i="4"/>
  <c r="P2783" i="4"/>
  <c r="Q2783" i="4"/>
  <c r="P2771" i="4"/>
  <c r="Q2771" i="4"/>
  <c r="P2759" i="4"/>
  <c r="Q2759" i="4"/>
  <c r="P2747" i="4"/>
  <c r="Q2747" i="4"/>
  <c r="P2735" i="4"/>
  <c r="Q2735" i="4"/>
  <c r="P2723" i="4"/>
  <c r="Q2723" i="4"/>
  <c r="P2711" i="4"/>
  <c r="Q2711" i="4"/>
  <c r="P2699" i="4"/>
  <c r="Q2699" i="4"/>
  <c r="P2687" i="4"/>
  <c r="Q2687" i="4"/>
  <c r="P2675" i="4"/>
  <c r="Q2675" i="4"/>
  <c r="P2660" i="4"/>
  <c r="Q2660" i="4"/>
  <c r="P2650" i="4"/>
  <c r="Q2650" i="4"/>
  <c r="P2636" i="4"/>
  <c r="Q2636" i="4"/>
  <c r="P2626" i="4"/>
  <c r="Q2626" i="4"/>
  <c r="P2612" i="4"/>
  <c r="Q2612" i="4"/>
  <c r="P2602" i="4"/>
  <c r="Q2602" i="4"/>
  <c r="P2588" i="4"/>
  <c r="Q2588" i="4"/>
  <c r="P2578" i="4"/>
  <c r="Q2578" i="4"/>
  <c r="P2564" i="4"/>
  <c r="Q2564" i="4"/>
  <c r="P2554" i="4"/>
  <c r="Q2554" i="4"/>
  <c r="P2540" i="4"/>
  <c r="Q2540" i="4"/>
  <c r="P2530" i="4"/>
  <c r="Q2530" i="4"/>
  <c r="P2516" i="4"/>
  <c r="Q2516" i="4"/>
  <c r="P2506" i="4"/>
  <c r="Q2506" i="4"/>
  <c r="P2492" i="4"/>
  <c r="Q2492" i="4"/>
  <c r="P2482" i="4"/>
  <c r="Q2482" i="4"/>
  <c r="P2468" i="4"/>
  <c r="Q2468" i="4"/>
  <c r="P2458" i="4"/>
  <c r="Q2458" i="4"/>
  <c r="P2444" i="4"/>
  <c r="Q2444" i="4"/>
  <c r="P2434" i="4"/>
  <c r="Q2434" i="4"/>
  <c r="P2420" i="4"/>
  <c r="Q2420" i="4"/>
  <c r="P2410" i="4"/>
  <c r="Q2410" i="4"/>
  <c r="P2396" i="4"/>
  <c r="Q2396" i="4"/>
  <c r="P2386" i="4"/>
  <c r="Q2386" i="4"/>
  <c r="P2372" i="4"/>
  <c r="Q2372" i="4"/>
  <c r="P2362" i="4"/>
  <c r="Q2362" i="4"/>
  <c r="P2348" i="4"/>
  <c r="Q2348" i="4"/>
  <c r="P2338" i="4"/>
  <c r="Q2338" i="4"/>
  <c r="P2324" i="4"/>
  <c r="Q2324" i="4"/>
  <c r="P2314" i="4"/>
  <c r="Q2314" i="4"/>
  <c r="P2300" i="4"/>
  <c r="Q2300" i="4"/>
  <c r="P2290" i="4"/>
  <c r="Q2290" i="4"/>
  <c r="P2276" i="4"/>
  <c r="Q2276" i="4"/>
  <c r="P2266" i="4"/>
  <c r="Q2266" i="4"/>
  <c r="P2248" i="4"/>
  <c r="Q2248" i="4"/>
  <c r="P2226" i="4"/>
  <c r="Q2226" i="4"/>
  <c r="O2195" i="4"/>
  <c r="P2165" i="4"/>
  <c r="Q2165" i="4"/>
  <c r="P2157" i="4"/>
  <c r="Q2157" i="4"/>
  <c r="O2157" i="4"/>
  <c r="O2149" i="4"/>
  <c r="P2149" i="4"/>
  <c r="Q2149" i="4"/>
  <c r="P2143" i="4"/>
  <c r="Q2143" i="4"/>
  <c r="O2136" i="4"/>
  <c r="P2132" i="4"/>
  <c r="Q2132" i="4"/>
  <c r="P2124" i="4"/>
  <c r="Q2124" i="4"/>
  <c r="P2069" i="4"/>
  <c r="Q2069" i="4"/>
  <c r="P2061" i="4"/>
  <c r="Q2061" i="4"/>
  <c r="P2045" i="4"/>
  <c r="Q2045" i="4"/>
  <c r="P2037" i="4"/>
  <c r="Q2037" i="4"/>
  <c r="P2022" i="4"/>
  <c r="Q2022" i="4"/>
  <c r="P1997" i="4"/>
  <c r="Q1997" i="4"/>
  <c r="P1982" i="4"/>
  <c r="Q1982" i="4"/>
  <c r="O1974" i="4"/>
  <c r="P1965" i="4"/>
  <c r="Q1965" i="4"/>
  <c r="P3102" i="4"/>
  <c r="Q3102" i="4"/>
  <c r="P3090" i="4"/>
  <c r="Q3090" i="4"/>
  <c r="P3078" i="4"/>
  <c r="Q3078" i="4"/>
  <c r="P3066" i="4"/>
  <c r="Q3066" i="4"/>
  <c r="P3054" i="4"/>
  <c r="Q3054" i="4"/>
  <c r="P3042" i="4"/>
  <c r="Q3042" i="4"/>
  <c r="P3030" i="4"/>
  <c r="Q3030" i="4"/>
  <c r="P3018" i="4"/>
  <c r="Q3018" i="4"/>
  <c r="P3006" i="4"/>
  <c r="Q3006" i="4"/>
  <c r="P2994" i="4"/>
  <c r="Q2994" i="4"/>
  <c r="P2982" i="4"/>
  <c r="Q2982" i="4"/>
  <c r="P2970" i="4"/>
  <c r="Q2970" i="4"/>
  <c r="P2958" i="4"/>
  <c r="Q2958" i="4"/>
  <c r="P2946" i="4"/>
  <c r="Q2946" i="4"/>
  <c r="P2934" i="4"/>
  <c r="Q2934" i="4"/>
  <c r="P2922" i="4"/>
  <c r="Q2922" i="4"/>
  <c r="P2910" i="4"/>
  <c r="Q2910" i="4"/>
  <c r="P2898" i="4"/>
  <c r="Q2898" i="4"/>
  <c r="P2886" i="4"/>
  <c r="Q2886" i="4"/>
  <c r="P2874" i="4"/>
  <c r="Q2874" i="4"/>
  <c r="P2862" i="4"/>
  <c r="Q2862" i="4"/>
  <c r="P2850" i="4"/>
  <c r="Q2850" i="4"/>
  <c r="P2838" i="4"/>
  <c r="Q2838" i="4"/>
  <c r="P2826" i="4"/>
  <c r="Q2826" i="4"/>
  <c r="P2814" i="4"/>
  <c r="Q2814" i="4"/>
  <c r="P2802" i="4"/>
  <c r="Q2802" i="4"/>
  <c r="P2790" i="4"/>
  <c r="Q2790" i="4"/>
  <c r="P2778" i="4"/>
  <c r="Q2778" i="4"/>
  <c r="P2766" i="4"/>
  <c r="Q2766" i="4"/>
  <c r="P2754" i="4"/>
  <c r="Q2754" i="4"/>
  <c r="P2742" i="4"/>
  <c r="Q2742" i="4"/>
  <c r="P2730" i="4"/>
  <c r="Q2730" i="4"/>
  <c r="P2718" i="4"/>
  <c r="Q2718" i="4"/>
  <c r="P2706" i="4"/>
  <c r="Q2706" i="4"/>
  <c r="P2694" i="4"/>
  <c r="Q2694" i="4"/>
  <c r="P2682" i="4"/>
  <c r="Q2682" i="4"/>
  <c r="P2670" i="4"/>
  <c r="Q2670" i="4"/>
  <c r="P2646" i="4"/>
  <c r="Q2646" i="4"/>
  <c r="P2622" i="4"/>
  <c r="Q2622" i="4"/>
  <c r="P2598" i="4"/>
  <c r="Q2598" i="4"/>
  <c r="P2574" i="4"/>
  <c r="Q2574" i="4"/>
  <c r="P2550" i="4"/>
  <c r="Q2550" i="4"/>
  <c r="P2526" i="4"/>
  <c r="Q2526" i="4"/>
  <c r="P2502" i="4"/>
  <c r="Q2502" i="4"/>
  <c r="P2478" i="4"/>
  <c r="Q2478" i="4"/>
  <c r="P2454" i="4"/>
  <c r="Q2454" i="4"/>
  <c r="P2430" i="4"/>
  <c r="Q2430" i="4"/>
  <c r="P2406" i="4"/>
  <c r="Q2406" i="4"/>
  <c r="P2382" i="4"/>
  <c r="Q2382" i="4"/>
  <c r="P2358" i="4"/>
  <c r="Q2358" i="4"/>
  <c r="P2334" i="4"/>
  <c r="Q2334" i="4"/>
  <c r="P2310" i="4"/>
  <c r="Q2310" i="4"/>
  <c r="P2286" i="4"/>
  <c r="Q2286" i="4"/>
  <c r="P2262" i="4"/>
  <c r="Q2262" i="4"/>
  <c r="O2241" i="4"/>
  <c r="P2184" i="4"/>
  <c r="Q2184" i="4"/>
  <c r="O2139" i="4"/>
  <c r="P2139" i="4"/>
  <c r="Q2139" i="4"/>
  <c r="P2078" i="4"/>
  <c r="Q2078" i="4"/>
  <c r="P2058" i="4"/>
  <c r="Q2058" i="4"/>
  <c r="P2054" i="4"/>
  <c r="Q2054" i="4"/>
  <c r="P2011" i="4"/>
  <c r="Q2011" i="4"/>
  <c r="P1973" i="4"/>
  <c r="Q1973" i="4"/>
  <c r="P1961" i="4"/>
  <c r="Q1961" i="4"/>
  <c r="O1961" i="4"/>
  <c r="O1946" i="4"/>
  <c r="O1942" i="4"/>
  <c r="O1917" i="4"/>
  <c r="P1917" i="4"/>
  <c r="Q1917" i="4"/>
  <c r="P1902" i="4"/>
  <c r="Q1902" i="4"/>
  <c r="O1888" i="4"/>
  <c r="P1888" i="4"/>
  <c r="Q1888" i="4"/>
  <c r="O1877" i="4"/>
  <c r="P1845" i="4"/>
  <c r="Q1845" i="4"/>
  <c r="O1838" i="4"/>
  <c r="O1828" i="4"/>
  <c r="P1779" i="4"/>
  <c r="Q1779" i="4"/>
  <c r="O1733" i="4"/>
  <c r="P1733" i="4"/>
  <c r="Q1733" i="4"/>
  <c r="O1702" i="4"/>
  <c r="P1702" i="4"/>
  <c r="Q1702" i="4"/>
  <c r="P1691" i="4"/>
  <c r="Q1691" i="4"/>
  <c r="O1647" i="4"/>
  <c r="P1647" i="4"/>
  <c r="Q1647" i="4"/>
  <c r="O1567" i="4"/>
  <c r="P1567" i="4"/>
  <c r="Q1567" i="4"/>
  <c r="P1554" i="4"/>
  <c r="Q1554" i="4"/>
  <c r="O1523" i="4"/>
  <c r="P1523" i="4"/>
  <c r="Q1523" i="4"/>
  <c r="O1505" i="4"/>
  <c r="P1505" i="4"/>
  <c r="Q1505" i="4"/>
  <c r="O1419" i="4"/>
  <c r="P1419" i="4"/>
  <c r="P1380" i="4"/>
  <c r="O1357" i="4"/>
  <c r="P1357" i="4"/>
  <c r="P1770" i="4"/>
  <c r="Q1770" i="4"/>
  <c r="O1770" i="4"/>
  <c r="O1670" i="4"/>
  <c r="P1670" i="4"/>
  <c r="Q1670" i="4"/>
  <c r="O1648" i="4"/>
  <c r="P1648" i="4"/>
  <c r="Q1648" i="4"/>
  <c r="O1547" i="4"/>
  <c r="P1547" i="4"/>
  <c r="Q1547" i="4"/>
  <c r="O1503" i="4"/>
  <c r="P1503" i="4"/>
  <c r="Q1503" i="4"/>
  <c r="O1488" i="4"/>
  <c r="P1488" i="4"/>
  <c r="Q1488" i="4"/>
  <c r="O1400" i="4"/>
  <c r="P1400" i="4"/>
  <c r="O1511" i="4"/>
  <c r="P1511" i="4"/>
  <c r="Q1511" i="4"/>
  <c r="O1483" i="4"/>
  <c r="P1483" i="4"/>
  <c r="Q1483" i="4"/>
  <c r="O1474" i="4"/>
  <c r="P1474" i="4"/>
  <c r="Q1474" i="4"/>
  <c r="O1473" i="4"/>
  <c r="P1473" i="4"/>
  <c r="Q1473" i="4"/>
  <c r="O1465" i="4"/>
  <c r="P1465" i="4"/>
  <c r="O1463" i="4"/>
  <c r="P1463" i="4"/>
  <c r="O1438" i="4"/>
  <c r="P1438" i="4"/>
  <c r="O1412" i="4"/>
  <c r="P1412" i="4"/>
  <c r="O1786" i="4"/>
  <c r="O1725" i="4"/>
  <c r="P1711" i="4"/>
  <c r="Q1711" i="4"/>
  <c r="O1698" i="4"/>
  <c r="P1698" i="4"/>
  <c r="Q1698" i="4"/>
  <c r="O1680" i="4"/>
  <c r="P1680" i="4"/>
  <c r="Q1680" i="4"/>
  <c r="O1664" i="4"/>
  <c r="P1664" i="4"/>
  <c r="Q1664" i="4"/>
  <c r="O1642" i="4"/>
  <c r="P1642" i="4"/>
  <c r="Q1642" i="4"/>
  <c r="O1591" i="4"/>
  <c r="P1591" i="4"/>
  <c r="Q1591" i="4"/>
  <c r="P1575" i="4"/>
  <c r="Q1575" i="4"/>
  <c r="O1575" i="4"/>
  <c r="P1541" i="4"/>
  <c r="Q1541" i="4"/>
  <c r="O1541" i="4"/>
  <c r="O1445" i="4"/>
  <c r="P1445" i="4"/>
  <c r="O1395" i="4"/>
  <c r="P1395" i="4"/>
  <c r="O1755" i="4"/>
  <c r="P1755" i="4"/>
  <c r="Q1755" i="4"/>
  <c r="P1460" i="4"/>
  <c r="O1460" i="4"/>
  <c r="O1399" i="4"/>
  <c r="P1399" i="4"/>
  <c r="O1661" i="4"/>
  <c r="O1578" i="4"/>
  <c r="P1578" i="4"/>
  <c r="Q1578" i="4"/>
  <c r="O1515" i="4"/>
  <c r="P1515" i="4"/>
  <c r="Q1515" i="4"/>
  <c r="P1499" i="4"/>
  <c r="Q1499" i="4"/>
  <c r="P1484" i="4"/>
  <c r="Q1484" i="4"/>
  <c r="O1484" i="4"/>
  <c r="O1467" i="4"/>
  <c r="P1467" i="4"/>
  <c r="P1444" i="4"/>
  <c r="P1403" i="4"/>
  <c r="O1836" i="4"/>
  <c r="P1836" i="4"/>
  <c r="Q1836" i="4"/>
  <c r="P1675" i="4"/>
  <c r="Q1675" i="4"/>
  <c r="O1675" i="4"/>
  <c r="O1519" i="4"/>
  <c r="P1519" i="4"/>
  <c r="Q1519" i="4"/>
  <c r="O1493" i="4"/>
  <c r="P1493" i="4"/>
  <c r="Q1493" i="4"/>
  <c r="P1814" i="4"/>
  <c r="Q1814" i="4"/>
  <c r="O1814" i="4"/>
  <c r="O1666" i="4"/>
  <c r="P1666" i="4"/>
  <c r="Q1666" i="4"/>
  <c r="O1393" i="4"/>
  <c r="P1393" i="4"/>
  <c r="O1658" i="4"/>
  <c r="P1658" i="4"/>
  <c r="Q1658" i="4"/>
  <c r="O1548" i="4"/>
  <c r="P1548" i="4"/>
  <c r="Q1548" i="4"/>
  <c r="P1434" i="4"/>
  <c r="O1405" i="4"/>
  <c r="P1405" i="4"/>
  <c r="O1374" i="4"/>
  <c r="P1374" i="4"/>
  <c r="O1416" i="4"/>
  <c r="P1416" i="4"/>
  <c r="O1409" i="4"/>
  <c r="P1409" i="4"/>
  <c r="O1480" i="4"/>
  <c r="O1634" i="4"/>
  <c r="P1634" i="4"/>
  <c r="Q1634" i="4"/>
  <c r="O1429" i="4"/>
  <c r="P1429" i="4"/>
  <c r="O1413" i="4"/>
  <c r="P1413" i="4"/>
  <c r="P1375" i="4"/>
  <c r="P1369" i="4"/>
  <c r="T1272" i="4" a="1"/>
  <c r="T1272" i="4"/>
  <c r="U1277" i="4" a="1"/>
  <c r="U1277" i="4"/>
  <c r="S1287" i="4" a="1"/>
  <c r="S1287" i="4"/>
  <c r="S1289" i="4" a="1"/>
  <c r="S1289" i="4"/>
  <c r="T1325" i="4" a="1"/>
  <c r="T1325" i="4"/>
  <c r="S1347" i="4" a="1"/>
  <c r="S1347" i="4"/>
  <c r="T1271" i="4" a="1"/>
  <c r="T1271" i="4"/>
  <c r="T1295" i="4" a="1"/>
  <c r="T1295" i="4"/>
  <c r="U1332" i="4" a="1"/>
  <c r="U1332" i="4"/>
  <c r="S1293" i="4" a="1"/>
  <c r="S1293" i="4"/>
  <c r="U1317" i="4" a="1"/>
  <c r="U1317" i="4"/>
  <c r="T1341" i="4" a="1"/>
  <c r="T1341" i="4"/>
  <c r="T1353" i="4" a="1"/>
  <c r="T1353" i="4"/>
  <c r="T1266" i="4" a="1"/>
  <c r="T1266" i="4"/>
  <c r="S1274" i="4" a="1"/>
  <c r="S1274" i="4"/>
  <c r="T1300" i="4" a="1"/>
  <c r="T1300" i="4"/>
  <c r="T1312" i="4" a="1"/>
  <c r="T1312" i="4"/>
  <c r="T1336" i="4" a="1"/>
  <c r="T1336" i="4"/>
  <c r="S1294" i="4" a="1"/>
  <c r="S1294" i="4"/>
  <c r="S1280" i="4" a="1"/>
  <c r="S1280" i="4"/>
  <c r="S1304" i="4" a="1"/>
  <c r="S1304" i="4"/>
  <c r="U1316" i="4" a="1"/>
  <c r="U1316" i="4"/>
  <c r="U1280" i="4" a="1"/>
  <c r="U1280" i="4"/>
  <c r="U1290" i="4" a="1"/>
  <c r="U1290" i="4"/>
  <c r="S1269" i="4" a="1"/>
  <c r="S1269" i="4"/>
  <c r="S1286" i="4" a="1"/>
  <c r="S1286" i="4"/>
  <c r="U1315" i="4" a="1"/>
  <c r="U1315" i="4"/>
  <c r="T1327" i="4" a="1"/>
  <c r="T1327" i="4"/>
  <c r="T1276" i="4" a="1"/>
  <c r="T1276" i="4"/>
  <c r="U1298" i="4" a="1"/>
  <c r="U1298" i="4"/>
  <c r="S1322" i="4" a="1"/>
  <c r="S1322" i="4"/>
  <c r="S1346" i="4" a="1"/>
  <c r="S1346" i="4"/>
  <c r="U1335" i="4" a="1"/>
  <c r="U1335" i="4"/>
  <c r="S1308" i="4" a="1"/>
  <c r="S1308" i="4"/>
  <c r="S1267" i="4" a="1"/>
  <c r="S1267" i="4"/>
  <c r="S1342" i="4" a="1"/>
  <c r="S1342" i="4"/>
  <c r="S1324" i="4" a="1"/>
  <c r="S1324" i="4"/>
  <c r="S1275" i="4" a="1"/>
  <c r="S1275" i="4"/>
  <c r="T1280" i="4" a="1"/>
  <c r="T1280" i="4"/>
  <c r="U1297" i="4" a="1"/>
  <c r="U1297" i="4"/>
  <c r="T1326" i="4" a="1"/>
  <c r="T1326" i="4"/>
  <c r="U1270" i="4" a="1"/>
  <c r="U1270" i="4"/>
  <c r="U1287" i="4" a="1"/>
  <c r="U1287" i="4"/>
  <c r="S1311" i="4" a="1"/>
  <c r="S1311" i="4"/>
  <c r="T1319" i="4" a="1"/>
  <c r="T1319" i="4"/>
  <c r="S1334" i="4" a="1"/>
  <c r="S1334" i="4"/>
  <c r="S1344" i="4" a="1"/>
  <c r="S1344" i="4"/>
  <c r="U1284" i="4" a="1"/>
  <c r="U1284" i="4"/>
  <c r="T1331" i="4" a="1"/>
  <c r="T1331" i="4"/>
  <c r="T1351" i="4" a="1"/>
  <c r="T1351" i="4"/>
  <c r="S1266" i="4" a="1"/>
  <c r="S1266" i="4"/>
  <c r="T1273" i="4" a="1"/>
  <c r="T1273" i="4"/>
  <c r="U1278" i="4" a="1"/>
  <c r="U1278" i="4"/>
  <c r="T1287" i="4" a="1"/>
  <c r="T1287" i="4"/>
  <c r="T1296" i="4" a="1"/>
  <c r="T1296" i="4"/>
  <c r="U1328" i="4" a="1"/>
  <c r="U1328" i="4"/>
  <c r="T1348" i="4" a="1"/>
  <c r="T1348" i="4"/>
  <c r="U1268" i="4" a="1"/>
  <c r="U1268" i="4"/>
  <c r="S1291" i="4" a="1"/>
  <c r="S1291" i="4"/>
  <c r="S1318" i="4" a="1"/>
  <c r="S1318" i="4"/>
  <c r="S1333" i="4" a="1"/>
  <c r="S1333" i="4"/>
  <c r="T1343" i="4" a="1"/>
  <c r="T1343" i="4"/>
  <c r="T1283" i="4" a="1"/>
  <c r="T1283" i="4"/>
  <c r="T1303" i="4" a="1"/>
  <c r="T1303" i="4"/>
  <c r="S1331" i="4" a="1"/>
  <c r="S1331" i="4"/>
  <c r="S1350" i="4" a="1"/>
  <c r="S1350" i="4"/>
  <c r="U1331" i="4" a="1"/>
  <c r="U1331" i="4"/>
  <c r="S1335" i="4" a="1"/>
  <c r="S1335" i="4"/>
  <c r="U1345" i="4" a="1"/>
  <c r="U1345" i="4"/>
  <c r="T1355" i="4" a="1"/>
  <c r="T1355" i="4"/>
  <c r="T1288" i="4" a="1"/>
  <c r="T1288" i="4"/>
  <c r="S1336" i="4" a="1"/>
  <c r="S1336" i="4"/>
  <c r="S1340" i="4" a="1"/>
  <c r="S1340" i="4"/>
  <c r="T1352" i="4" a="1"/>
  <c r="T1352" i="4"/>
  <c r="S1353" i="4" a="1"/>
  <c r="S1353" i="4"/>
  <c r="T1305" i="4" a="1"/>
  <c r="T1305" i="4"/>
  <c r="T1267" i="4" a="1"/>
  <c r="T1267" i="4"/>
  <c r="U1274" i="4" a="1"/>
  <c r="U1274" i="4"/>
  <c r="T1279" i="4" a="1"/>
  <c r="T1279" i="4"/>
  <c r="S1282" i="4" a="1"/>
  <c r="S1282" i="4"/>
  <c r="S1290" i="4" a="1"/>
  <c r="S1290" i="4"/>
  <c r="S1297" i="4" a="1"/>
  <c r="S1297" i="4"/>
  <c r="U1302" i="4" a="1"/>
  <c r="U1302" i="4"/>
  <c r="S1303" i="4" a="1"/>
  <c r="S1303" i="4"/>
  <c r="T1307" i="4" a="1"/>
  <c r="T1307" i="4"/>
  <c r="S1329" i="4" a="1"/>
  <c r="S1329" i="4"/>
  <c r="T1349" i="4" a="1"/>
  <c r="T1349" i="4"/>
  <c r="U1355" i="4" a="1"/>
  <c r="U1355" i="4"/>
  <c r="S1355" i="4" a="1"/>
  <c r="S1355" i="4"/>
  <c r="S1352" i="4" a="1"/>
  <c r="S1352" i="4"/>
  <c r="U1352" i="4" a="1"/>
  <c r="U1352" i="4"/>
  <c r="S1351" i="4" a="1"/>
  <c r="S1351" i="4"/>
  <c r="U1351" i="4" a="1"/>
  <c r="U1351" i="4"/>
  <c r="T1350" i="4" a="1"/>
  <c r="T1350" i="4"/>
  <c r="U1350" i="4" a="1"/>
  <c r="U1350" i="4"/>
  <c r="U1349" i="4" a="1"/>
  <c r="U1349" i="4"/>
  <c r="S1348" i="4" a="1"/>
  <c r="S1348" i="4"/>
  <c r="U1348" i="4" a="1"/>
  <c r="U1348" i="4"/>
  <c r="T1347" i="4" a="1"/>
  <c r="T1347" i="4"/>
  <c r="U1347" i="4" a="1"/>
  <c r="U1347" i="4"/>
  <c r="U1343" i="4" a="1"/>
  <c r="U1343" i="4"/>
  <c r="S1343" i="4" a="1"/>
  <c r="S1343" i="4"/>
  <c r="U1342" i="4" a="1"/>
  <c r="U1342" i="4"/>
  <c r="T1339" i="4" a="1"/>
  <c r="T1339" i="4"/>
  <c r="T1340" i="4" a="1"/>
  <c r="T1340" i="4"/>
  <c r="U1340" i="4" a="1"/>
  <c r="U1340" i="4"/>
  <c r="S1339" i="4" a="1"/>
  <c r="S1339" i="4"/>
  <c r="U1339" i="4" a="1"/>
  <c r="U1339" i="4"/>
  <c r="S1338" i="4" a="1"/>
  <c r="S1338" i="4"/>
  <c r="T1335" i="4" a="1"/>
  <c r="T1335" i="4"/>
  <c r="T1333" i="4" a="1"/>
  <c r="T1333" i="4"/>
  <c r="U1333" i="4" a="1"/>
  <c r="U1333" i="4"/>
  <c r="T1332" i="4" a="1"/>
  <c r="T1332" i="4"/>
  <c r="S1332" i="4" a="1"/>
  <c r="S1332" i="4"/>
  <c r="S1328" i="4" a="1"/>
  <c r="S1328" i="4"/>
  <c r="T1328" i="4" a="1"/>
  <c r="T1328" i="4"/>
  <c r="S1327" i="4" a="1"/>
  <c r="S1327" i="4"/>
  <c r="U1327" i="4" a="1"/>
  <c r="U1327" i="4"/>
  <c r="U1326" i="4" a="1"/>
  <c r="U1326" i="4"/>
  <c r="S1325" i="4" a="1"/>
  <c r="S1325" i="4"/>
  <c r="U1325" i="4" a="1"/>
  <c r="U1325" i="4"/>
  <c r="U1324" i="4" a="1"/>
  <c r="U1324" i="4"/>
  <c r="T1324" i="4" a="1"/>
  <c r="T1324" i="4"/>
  <c r="U1319" i="4" a="1"/>
  <c r="U1319" i="4"/>
  <c r="S1319" i="4" a="1"/>
  <c r="S1319" i="4"/>
  <c r="T1318" i="4" a="1"/>
  <c r="T1318" i="4"/>
  <c r="U1318" i="4" a="1"/>
  <c r="U1318" i="4"/>
  <c r="T1317" i="4" a="1"/>
  <c r="T1317" i="4"/>
  <c r="S1315" i="4" a="1"/>
  <c r="S1315" i="4"/>
  <c r="T1315" i="4" a="1"/>
  <c r="T1315" i="4"/>
  <c r="S1312" i="4" a="1"/>
  <c r="S1312" i="4"/>
  <c r="U1312" i="4" a="1"/>
  <c r="U1312" i="4"/>
  <c r="T1311" i="4" a="1"/>
  <c r="T1311" i="4"/>
  <c r="U1311" i="4" a="1"/>
  <c r="U1311" i="4"/>
  <c r="S1310" i="4" a="1"/>
  <c r="S1310" i="4"/>
  <c r="S1307" i="4" a="1"/>
  <c r="S1307" i="4"/>
  <c r="U1307" i="4" a="1"/>
  <c r="U1307" i="4"/>
  <c r="T1304" i="4" a="1"/>
  <c r="T1304" i="4"/>
  <c r="U1304" i="4" a="1"/>
  <c r="U1304" i="4"/>
  <c r="U1303" i="4" a="1"/>
  <c r="U1303" i="4"/>
  <c r="T1302" i="4" a="1"/>
  <c r="T1302" i="4"/>
  <c r="S1302" i="4" a="1"/>
  <c r="S1302" i="4"/>
  <c r="U1300" i="4" a="1"/>
  <c r="U1300" i="4"/>
  <c r="S1300" i="4" a="1"/>
  <c r="S1300" i="4"/>
  <c r="S1298" i="4" a="1"/>
  <c r="S1298" i="4"/>
  <c r="T1297" i="4" a="1"/>
  <c r="T1297" i="4"/>
  <c r="S1295" i="4" a="1"/>
  <c r="S1295" i="4"/>
  <c r="U1295" i="4" a="1"/>
  <c r="U1295" i="4"/>
  <c r="T1294" i="4" a="1"/>
  <c r="T1294" i="4"/>
  <c r="U1294" i="4" a="1"/>
  <c r="U1294" i="4"/>
  <c r="U1291" i="4" a="1"/>
  <c r="U1291" i="4"/>
  <c r="T1290" i="4" a="1"/>
  <c r="T1290" i="4"/>
  <c r="U1288" i="4" a="1"/>
  <c r="U1288" i="4"/>
  <c r="U1286" i="4" a="1"/>
  <c r="U1286" i="4"/>
  <c r="S1284" i="4" a="1"/>
  <c r="S1284" i="4"/>
  <c r="U1283" i="4" a="1"/>
  <c r="U1283" i="4"/>
  <c r="S1283" i="4" a="1"/>
  <c r="S1283" i="4"/>
  <c r="T1282" i="4" a="1"/>
  <c r="T1282" i="4"/>
  <c r="U1282" i="4" a="1"/>
  <c r="U1282" i="4"/>
  <c r="S1279" i="4" a="1"/>
  <c r="S1279" i="4"/>
  <c r="U1279" i="4" a="1"/>
  <c r="U1279" i="4"/>
  <c r="S1278" i="4" a="1"/>
  <c r="S1278" i="4"/>
  <c r="T1278" i="4" a="1"/>
  <c r="T1278" i="4"/>
  <c r="T1277" i="4" a="1"/>
  <c r="T1277" i="4"/>
  <c r="S1276" i="4" a="1"/>
  <c r="S1276" i="4"/>
  <c r="U1273" i="4" a="1"/>
  <c r="U1273" i="4"/>
  <c r="S1272" i="4" a="1"/>
  <c r="S1272" i="4"/>
  <c r="U1272" i="4" a="1"/>
  <c r="U1272" i="4"/>
  <c r="S1271" i="4" a="1"/>
  <c r="S1271" i="4"/>
  <c r="U1271" i="4" a="1"/>
  <c r="U1271" i="4"/>
  <c r="T1270" i="4" a="1"/>
  <c r="T1270" i="4"/>
  <c r="S1268" i="4" a="1"/>
  <c r="S1268" i="4"/>
  <c r="T1268" i="4" a="1"/>
  <c r="T1268" i="4"/>
  <c r="U1267" i="4" a="1"/>
  <c r="U1267" i="4"/>
  <c r="P1279" i="4"/>
  <c r="Q1279" i="4"/>
  <c r="R1279" i="4"/>
  <c r="P1314" i="4"/>
  <c r="Q1314" i="4"/>
  <c r="R1314" i="4"/>
  <c r="P1311" i="4"/>
  <c r="O1311" i="4"/>
  <c r="O1343" i="4"/>
  <c r="P1343" i="4"/>
  <c r="P1286" i="4"/>
  <c r="O1286" i="4"/>
  <c r="O1332" i="4"/>
  <c r="Q1332" i="4"/>
  <c r="R1332" i="4"/>
  <c r="P1341" i="4"/>
  <c r="Q1341" i="4"/>
  <c r="R1341" i="4"/>
  <c r="P1303" i="4"/>
  <c r="Q1303" i="4"/>
  <c r="R1303" i="4"/>
  <c r="O1350" i="4"/>
  <c r="Q1350" i="4"/>
  <c r="R1350" i="4"/>
  <c r="O1272" i="4"/>
  <c r="Q1272" i="4"/>
  <c r="R1272" i="4"/>
  <c r="P1297" i="4"/>
  <c r="Q1297" i="4"/>
  <c r="R1297" i="4"/>
  <c r="P1291" i="4"/>
  <c r="O1291" i="4"/>
  <c r="O1269" i="4"/>
  <c r="P1269" i="4"/>
  <c r="P1319" i="4"/>
  <c r="O1319" i="4"/>
  <c r="P1336" i="4"/>
  <c r="O1336" i="4"/>
  <c r="O1280" i="4"/>
  <c r="P1280" i="4"/>
  <c r="P1298" i="4"/>
  <c r="O1298" i="4"/>
  <c r="P1276" i="4"/>
  <c r="O1276" i="4"/>
  <c r="P1334" i="4"/>
  <c r="O1334" i="4"/>
  <c r="P1352" i="4"/>
  <c r="O1352" i="4"/>
  <c r="P1270" i="4"/>
  <c r="O1270" i="4"/>
  <c r="O1345" i="4"/>
  <c r="P1345" i="4"/>
  <c r="P1295" i="4"/>
  <c r="O1295" i="4"/>
  <c r="O1277" i="4"/>
  <c r="P1277" i="4"/>
  <c r="P1294" i="4"/>
  <c r="O1294" i="4"/>
  <c r="P1327" i="4"/>
  <c r="O1327" i="4"/>
  <c r="O1312" i="4"/>
  <c r="P1312" i="4"/>
  <c r="O1292" i="4"/>
  <c r="P1292" i="4"/>
  <c r="P1293" i="4"/>
  <c r="P1271" i="4"/>
  <c r="O1271" i="4"/>
  <c r="S1285" i="4" a="1"/>
  <c r="S1285" i="4"/>
  <c r="T1285" i="4" a="1"/>
  <c r="T1285" i="4"/>
  <c r="S1296" i="4" a="1"/>
  <c r="S1296" i="4"/>
  <c r="U1306" i="4" a="1"/>
  <c r="U1306" i="4"/>
  <c r="T1306" i="4" a="1"/>
  <c r="T1306" i="4"/>
  <c r="P1307" i="4"/>
  <c r="O1307" i="4"/>
  <c r="S1313" i="4" a="1"/>
  <c r="S1313" i="4"/>
  <c r="U1313" i="4" a="1"/>
  <c r="U1313" i="4"/>
  <c r="O1321" i="4"/>
  <c r="P1321" i="4"/>
  <c r="P1338" i="4"/>
  <c r="O1338" i="4"/>
  <c r="U1341" i="4" a="1"/>
  <c r="U1341" i="4"/>
  <c r="S1341" i="4" a="1"/>
  <c r="S1341" i="4"/>
  <c r="O1348" i="4"/>
  <c r="P1348" i="4"/>
  <c r="O1351" i="4"/>
  <c r="Q1351" i="4"/>
  <c r="R1351" i="4"/>
  <c r="P1353" i="4"/>
  <c r="O1268" i="4"/>
  <c r="P1268" i="4"/>
  <c r="O1290" i="4"/>
  <c r="Q1290" i="4"/>
  <c r="R1290" i="4"/>
  <c r="P1306" i="4"/>
  <c r="O1306" i="4"/>
  <c r="S1309" i="4" a="1"/>
  <c r="S1309" i="4"/>
  <c r="T1309" i="4" a="1"/>
  <c r="T1309" i="4"/>
  <c r="U1309" i="4" a="1"/>
  <c r="U1309" i="4"/>
  <c r="T1316" i="4" a="1"/>
  <c r="T1316" i="4"/>
  <c r="S1316" i="4" a="1"/>
  <c r="S1316" i="4"/>
  <c r="O1273" i="4"/>
  <c r="Q1273" i="4"/>
  <c r="R1273" i="4"/>
  <c r="O1313" i="4"/>
  <c r="P1313" i="4"/>
  <c r="T1337" i="4" a="1"/>
  <c r="T1337" i="4"/>
  <c r="U1337" i="4" a="1"/>
  <c r="U1337" i="4"/>
  <c r="S1337" i="4" a="1"/>
  <c r="S1337" i="4"/>
  <c r="O1346" i="4"/>
  <c r="Q1346" i="4"/>
  <c r="R1346" i="4"/>
  <c r="U1281" i="4" a="1"/>
  <c r="U1281" i="4"/>
  <c r="T1281" i="4" a="1"/>
  <c r="T1281" i="4"/>
  <c r="S1281" i="4" a="1"/>
  <c r="S1281" i="4"/>
  <c r="P1282" i="4"/>
  <c r="O1282" i="4"/>
  <c r="U1289" i="4" a="1"/>
  <c r="U1289" i="4"/>
  <c r="U1293" i="4" a="1"/>
  <c r="U1293" i="4"/>
  <c r="T1293" i="4" a="1"/>
  <c r="T1293" i="4"/>
  <c r="O1309" i="4"/>
  <c r="P1309" i="4"/>
  <c r="P1316" i="4"/>
  <c r="O1316" i="4"/>
  <c r="P1318" i="4"/>
  <c r="O1318" i="4"/>
  <c r="P1340" i="4"/>
  <c r="O1340" i="4"/>
  <c r="O1344" i="4"/>
  <c r="Q1344" i="4"/>
  <c r="R1344" i="4"/>
  <c r="P1278" i="4"/>
  <c r="O1278" i="4"/>
  <c r="P1305" i="4"/>
  <c r="O1305" i="4"/>
  <c r="T1308" i="4" a="1"/>
  <c r="T1308" i="4"/>
  <c r="U1308" i="4" a="1"/>
  <c r="U1308" i="4"/>
  <c r="P1329" i="4"/>
  <c r="O1329" i="4"/>
  <c r="O1283" i="4"/>
  <c r="Q1283" i="4"/>
  <c r="R1283" i="4"/>
  <c r="S1292" i="4" a="1"/>
  <c r="S1292" i="4"/>
  <c r="T1292" i="4" a="1"/>
  <c r="T1292" i="4"/>
  <c r="P1315" i="4"/>
  <c r="O1315" i="4"/>
  <c r="O1331" i="4"/>
  <c r="P1331" i="4"/>
  <c r="P1339" i="4"/>
  <c r="O1339" i="4"/>
  <c r="O1266" i="4"/>
  <c r="Q1266" i="4"/>
  <c r="R1266" i="4"/>
  <c r="O1284" i="4"/>
  <c r="Q1284" i="4"/>
  <c r="R1284" i="4"/>
  <c r="P1299" i="4"/>
  <c r="O1299" i="4"/>
  <c r="T1314" i="4" a="1"/>
  <c r="T1314" i="4"/>
  <c r="U1314" i="4" a="1"/>
  <c r="U1314" i="4"/>
  <c r="P1333" i="4"/>
  <c r="P1275" i="4"/>
  <c r="O1275" i="4"/>
  <c r="O1281" i="4"/>
  <c r="P1281" i="4"/>
  <c r="U1310" i="4" a="1"/>
  <c r="U1310" i="4"/>
  <c r="T1310" i="4" a="1"/>
  <c r="T1310" i="4"/>
  <c r="S1321" i="4" a="1"/>
  <c r="S1321" i="4"/>
  <c r="U1321" i="4" a="1"/>
  <c r="U1321" i="4"/>
  <c r="T1321" i="4" a="1"/>
  <c r="T1321" i="4"/>
  <c r="O1323" i="4"/>
  <c r="Q1323" i="4"/>
  <c r="R1323" i="4"/>
  <c r="P1325" i="4"/>
  <c r="S1330" i="4" a="1"/>
  <c r="S1330" i="4"/>
  <c r="U1330" i="4" a="1"/>
  <c r="U1330" i="4"/>
  <c r="T1330" i="4" a="1"/>
  <c r="T1330" i="4"/>
  <c r="P1322" i="4"/>
  <c r="O1322" i="4"/>
  <c r="O1326" i="4"/>
  <c r="Q1326" i="4"/>
  <c r="R1326" i="4"/>
  <c r="U1338" i="4" a="1"/>
  <c r="U1338" i="4"/>
  <c r="T1338" i="4" a="1"/>
  <c r="T1338" i="4"/>
  <c r="P1354" i="4"/>
  <c r="O1354" i="4"/>
  <c r="T1275" i="4" a="1"/>
  <c r="T1275" i="4"/>
  <c r="O1289" i="4"/>
  <c r="P1289" i="4"/>
  <c r="U1292" i="4" a="1"/>
  <c r="U1292" i="4"/>
  <c r="P1330" i="4"/>
  <c r="O1330" i="4"/>
  <c r="P1274" i="4"/>
  <c r="O1274" i="4"/>
  <c r="U1296" i="4" a="1"/>
  <c r="U1296" i="4"/>
  <c r="P1347" i="4"/>
  <c r="O1347" i="4"/>
  <c r="U1275" i="4" a="1"/>
  <c r="U1275" i="4"/>
  <c r="T1289" i="4" a="1"/>
  <c r="T1289" i="4"/>
  <c r="O1267" i="4"/>
  <c r="P1267" i="4"/>
  <c r="T1320" i="4" a="1"/>
  <c r="T1320" i="4"/>
  <c r="U1320" i="4" a="1"/>
  <c r="U1320" i="4"/>
  <c r="S1320" i="4" a="1"/>
  <c r="S1320" i="4"/>
  <c r="U1285" i="4" a="1"/>
  <c r="U1285" i="4"/>
  <c r="P1287" i="4"/>
  <c r="O1287" i="4"/>
  <c r="P1288" i="4"/>
  <c r="O1288" i="4"/>
  <c r="S1299" i="4" a="1"/>
  <c r="S1299" i="4"/>
  <c r="T1299" i="4" a="1"/>
  <c r="T1299" i="4"/>
  <c r="U1299" i="4" a="1"/>
  <c r="U1299" i="4"/>
  <c r="P1300" i="4"/>
  <c r="O1300" i="4"/>
  <c r="P1301" i="4"/>
  <c r="P1304" i="4"/>
  <c r="O1304" i="4"/>
  <c r="S1317" i="4" a="1"/>
  <c r="S1317" i="4"/>
  <c r="P1320" i="4"/>
  <c r="O1320" i="4"/>
  <c r="P1328" i="4"/>
  <c r="O1328" i="4"/>
  <c r="O1337" i="4"/>
  <c r="P1337" i="4"/>
  <c r="S1354" i="4" a="1"/>
  <c r="S1354" i="4"/>
  <c r="U1354" i="4" a="1"/>
  <c r="U1354" i="4"/>
  <c r="T1354" i="4" a="1"/>
  <c r="T1354" i="4"/>
  <c r="P1355" i="4"/>
  <c r="O1355" i="4"/>
  <c r="S1323" i="4" a="1"/>
  <c r="S1323" i="4"/>
  <c r="U1323" i="4" a="1"/>
  <c r="U1323" i="4"/>
  <c r="T1323" i="4" a="1"/>
  <c r="T1323" i="4"/>
  <c r="O1285" i="4"/>
  <c r="Q1285" i="4"/>
  <c r="R1285" i="4"/>
  <c r="O1308" i="4"/>
  <c r="Q1308" i="4"/>
  <c r="R1308" i="4"/>
  <c r="P1296" i="4"/>
  <c r="U1336" i="4" a="1"/>
  <c r="U1336" i="4"/>
  <c r="U1266" i="4" a="1"/>
  <c r="U1266" i="4"/>
  <c r="S1273" i="4" a="1"/>
  <c r="S1273" i="4"/>
  <c r="S1288" i="4" a="1"/>
  <c r="S1288" i="4"/>
  <c r="T1291" i="4" a="1"/>
  <c r="T1291" i="4"/>
  <c r="U1305" i="4" a="1"/>
  <c r="U1305" i="4"/>
  <c r="S1305" i="4" a="1"/>
  <c r="S1305" i="4"/>
  <c r="P1310" i="4"/>
  <c r="P1317" i="4"/>
  <c r="P1324" i="4"/>
  <c r="O1324" i="4"/>
  <c r="T1344" i="4" a="1"/>
  <c r="T1344" i="4"/>
  <c r="U1344" i="4" a="1"/>
  <c r="U1344" i="4"/>
  <c r="U1353" i="4" a="1"/>
  <c r="U1353" i="4"/>
  <c r="T1301" i="4" a="1"/>
  <c r="T1301" i="4"/>
  <c r="U1301" i="4" a="1"/>
  <c r="U1301" i="4"/>
  <c r="S1301" i="4" a="1"/>
  <c r="S1301" i="4"/>
  <c r="U1269" i="4" a="1"/>
  <c r="U1269" i="4"/>
  <c r="T1269" i="4" a="1"/>
  <c r="T1269" i="4"/>
  <c r="U1276" i="4" a="1"/>
  <c r="U1276" i="4"/>
  <c r="U1334" i="4" a="1"/>
  <c r="U1334" i="4"/>
  <c r="T1334" i="4" a="1"/>
  <c r="T1334" i="4"/>
  <c r="P1342" i="4"/>
  <c r="O1342" i="4"/>
  <c r="O1349" i="4"/>
  <c r="P1349" i="4"/>
  <c r="S1345" i="4" a="1"/>
  <c r="S1345" i="4"/>
  <c r="T1345" i="4" a="1"/>
  <c r="T1345" i="4"/>
  <c r="U1346" i="4" a="1"/>
  <c r="U1346" i="4"/>
  <c r="T1346" i="4" a="1"/>
  <c r="T1346" i="4"/>
  <c r="S1270" i="4" a="1"/>
  <c r="S1270" i="4"/>
  <c r="S1277" i="4" a="1"/>
  <c r="S1277" i="4"/>
  <c r="T1284" i="4" a="1"/>
  <c r="T1284" i="4"/>
  <c r="O1302" i="4"/>
  <c r="Q1302" i="4"/>
  <c r="R1302" i="4"/>
  <c r="S1306" i="4" a="1"/>
  <c r="S1306" i="4"/>
  <c r="T1313" i="4" a="1"/>
  <c r="T1313" i="4"/>
  <c r="S1314" i="4" a="1"/>
  <c r="S1314" i="4"/>
  <c r="U1329" i="4" a="1"/>
  <c r="U1329" i="4"/>
  <c r="T1329" i="4" a="1"/>
  <c r="T1329" i="4"/>
  <c r="P1335" i="4"/>
  <c r="O1335" i="4"/>
  <c r="T1342" i="4" a="1"/>
  <c r="T1342" i="4"/>
  <c r="S1349" i="4" a="1"/>
  <c r="S1349" i="4"/>
  <c r="U1322" i="4" a="1"/>
  <c r="U1322" i="4"/>
  <c r="T1322" i="4" a="1"/>
  <c r="T1322" i="4"/>
  <c r="T1274" i="4" a="1"/>
  <c r="T1274" i="4"/>
  <c r="T1286" i="4" a="1"/>
  <c r="T1286" i="4"/>
  <c r="T1298" i="4" a="1"/>
  <c r="T1298" i="4"/>
  <c r="S1326" i="4" a="1"/>
  <c r="S1326" i="4"/>
  <c r="U1238" i="4" a="1"/>
  <c r="U1238" i="4"/>
  <c r="S1262" i="4" a="1"/>
  <c r="S1262" i="4"/>
  <c r="U1211" i="4" a="1"/>
  <c r="U1211" i="4"/>
  <c r="S1223" i="4" a="1"/>
  <c r="S1223" i="4"/>
  <c r="U1235" i="4" a="1"/>
  <c r="U1235" i="4"/>
  <c r="S1257" i="4" a="1"/>
  <c r="S1257" i="4"/>
  <c r="U1216" i="4" a="1"/>
  <c r="U1216" i="4"/>
  <c r="S1221" i="4" a="1"/>
  <c r="S1221" i="4"/>
  <c r="U1215" i="4" a="1"/>
  <c r="U1215" i="4"/>
  <c r="U1227" i="4" a="1"/>
  <c r="U1227" i="4"/>
  <c r="S1239" i="4" a="1"/>
  <c r="S1239" i="4"/>
  <c r="S1263" i="4" a="1"/>
  <c r="S1263" i="4"/>
  <c r="U1252" i="4" a="1"/>
  <c r="U1252" i="4"/>
  <c r="S1248" i="4" a="1"/>
  <c r="S1248" i="4"/>
  <c r="U1260" i="4" a="1"/>
  <c r="U1260" i="4"/>
  <c r="U1247" i="4" a="1"/>
  <c r="U1247" i="4"/>
  <c r="U1240" i="4" a="1"/>
  <c r="U1240" i="4"/>
  <c r="U1244" i="4" a="1"/>
  <c r="U1244" i="4"/>
  <c r="U1225" i="4" a="1"/>
  <c r="U1225" i="4"/>
  <c r="U1249" i="4" a="1"/>
  <c r="U1249" i="4"/>
  <c r="U1217" i="4" a="1"/>
  <c r="U1217" i="4"/>
  <c r="S1229" i="4" a="1"/>
  <c r="S1229" i="4"/>
  <c r="T1253" i="4" a="1"/>
  <c r="T1253" i="4"/>
  <c r="S1265" i="4" a="1"/>
  <c r="S1265" i="4"/>
  <c r="U1261" i="4" a="1"/>
  <c r="U1261" i="4"/>
  <c r="S1209" i="4" a="1"/>
  <c r="S1209" i="4"/>
  <c r="T1212" i="4" a="1"/>
  <c r="T1212" i="4"/>
  <c r="S1222" i="4" a="1"/>
  <c r="S1222" i="4"/>
  <c r="T1234" i="4" a="1"/>
  <c r="T1234" i="4"/>
  <c r="U1246" i="4" a="1"/>
  <c r="U1246" i="4"/>
  <c r="T1258" i="4" a="1"/>
  <c r="T1258" i="4"/>
  <c r="T1218" i="4" a="1"/>
  <c r="T1218" i="4"/>
  <c r="S1228" i="4" a="1"/>
  <c r="S1228" i="4"/>
  <c r="U1226" i="4" a="1"/>
  <c r="U1226" i="4"/>
  <c r="U1259" i="4" a="1"/>
  <c r="U1259" i="4"/>
  <c r="S1233" i="4" a="1"/>
  <c r="S1233" i="4"/>
  <c r="T1220" i="4" a="1"/>
  <c r="T1220" i="4"/>
  <c r="T1251" i="4" a="1"/>
  <c r="T1251" i="4"/>
  <c r="S1264" i="4" a="1"/>
  <c r="S1264" i="4"/>
  <c r="U1218" i="4" a="1"/>
  <c r="U1218" i="4"/>
  <c r="T1214" i="4" a="1"/>
  <c r="T1214" i="4"/>
  <c r="U1219" i="4" a="1"/>
  <c r="U1219" i="4"/>
  <c r="T1231" i="4" a="1"/>
  <c r="T1231" i="4"/>
  <c r="U1243" i="4" a="1"/>
  <c r="U1243" i="4"/>
  <c r="S1255" i="4" a="1"/>
  <c r="S1255" i="4"/>
  <c r="T1261" i="4" a="1"/>
  <c r="T1261" i="4"/>
  <c r="U1263" i="4" a="1"/>
  <c r="U1263" i="4"/>
  <c r="T1222" i="4" a="1"/>
  <c r="T1222" i="4"/>
  <c r="T1211" i="4" a="1"/>
  <c r="T1211" i="4"/>
  <c r="U1222" i="4" a="1"/>
  <c r="U1222" i="4"/>
  <c r="S1250" i="4" a="1"/>
  <c r="S1250" i="4"/>
  <c r="U1210" i="4" a="1"/>
  <c r="U1210" i="4"/>
  <c r="T1230" i="4" a="1"/>
  <c r="T1230" i="4"/>
  <c r="T1235" i="4" a="1"/>
  <c r="T1235" i="4"/>
  <c r="T1242" i="4" a="1"/>
  <c r="T1242" i="4"/>
  <c r="T1247" i="4" a="1"/>
  <c r="T1247" i="4"/>
  <c r="U1254" i="4" a="1"/>
  <c r="U1254" i="4"/>
  <c r="U1264" i="4" a="1"/>
  <c r="U1264" i="4"/>
  <c r="U1265" i="4" a="1"/>
  <c r="U1265" i="4"/>
  <c r="S1261" i="4" a="1"/>
  <c r="S1261" i="4"/>
  <c r="T1260" i="4" a="1"/>
  <c r="T1260" i="4"/>
  <c r="S1260" i="4" a="1"/>
  <c r="S1260" i="4"/>
  <c r="S1259" i="4" a="1"/>
  <c r="S1259" i="4"/>
  <c r="T1259" i="4" a="1"/>
  <c r="T1259" i="4"/>
  <c r="U1258" i="4" a="1"/>
  <c r="U1258" i="4"/>
  <c r="S1258" i="4" a="1"/>
  <c r="S1258" i="4"/>
  <c r="T1255" i="4" a="1"/>
  <c r="T1255" i="4"/>
  <c r="T1254" i="4" a="1"/>
  <c r="T1254" i="4"/>
  <c r="U1253" i="4" a="1"/>
  <c r="U1253" i="4"/>
  <c r="S1252" i="4" a="1"/>
  <c r="S1252" i="4"/>
  <c r="U1251" i="4" a="1"/>
  <c r="U1251" i="4"/>
  <c r="S1251" i="4" a="1"/>
  <c r="S1251" i="4"/>
  <c r="S1249" i="4" a="1"/>
  <c r="S1249" i="4"/>
  <c r="U1248" i="4" a="1"/>
  <c r="U1248" i="4"/>
  <c r="S1247" i="4" a="1"/>
  <c r="S1247" i="4"/>
  <c r="S1246" i="4" a="1"/>
  <c r="S1246" i="4"/>
  <c r="T1246" i="4" a="1"/>
  <c r="T1246" i="4"/>
  <c r="T1243" i="4" a="1"/>
  <c r="T1243" i="4"/>
  <c r="S1243" i="4" a="1"/>
  <c r="S1243" i="4"/>
  <c r="U1242" i="4" a="1"/>
  <c r="U1242" i="4"/>
  <c r="S1240" i="4" a="1"/>
  <c r="S1240" i="4"/>
  <c r="T1239" i="4" a="1"/>
  <c r="T1239" i="4"/>
  <c r="U1239" i="4" a="1"/>
  <c r="U1239" i="4"/>
  <c r="S1238" i="4" a="1"/>
  <c r="S1238" i="4"/>
  <c r="S1235" i="4" a="1"/>
  <c r="S1235" i="4"/>
  <c r="S1234" i="4" a="1"/>
  <c r="S1234" i="4"/>
  <c r="U1234" i="4" a="1"/>
  <c r="U1234" i="4"/>
  <c r="S1231" i="4" a="1"/>
  <c r="S1231" i="4"/>
  <c r="U1230" i="4" a="1"/>
  <c r="U1230" i="4"/>
  <c r="U1229" i="4" a="1"/>
  <c r="U1229" i="4"/>
  <c r="T1229" i="4" a="1"/>
  <c r="T1229" i="4"/>
  <c r="U1228" i="4" a="1"/>
  <c r="U1228" i="4"/>
  <c r="S1227" i="4" a="1"/>
  <c r="S1227" i="4"/>
  <c r="T1227" i="4" a="1"/>
  <c r="T1227" i="4"/>
  <c r="S1226" i="4" a="1"/>
  <c r="S1226" i="4"/>
  <c r="T1223" i="4" a="1"/>
  <c r="T1223" i="4"/>
  <c r="U1223" i="4" a="1"/>
  <c r="U1223" i="4"/>
  <c r="S1220" i="4" a="1"/>
  <c r="S1220" i="4"/>
  <c r="U1220" i="4" a="1"/>
  <c r="U1220" i="4"/>
  <c r="T1219" i="4" a="1"/>
  <c r="T1219" i="4"/>
  <c r="S1219" i="4" a="1"/>
  <c r="S1219" i="4"/>
  <c r="S1216" i="4" a="1"/>
  <c r="S1216" i="4"/>
  <c r="S1214" i="4" a="1"/>
  <c r="S1214" i="4"/>
  <c r="U1212" i="4" a="1"/>
  <c r="U1212" i="4"/>
  <c r="S1212" i="4" a="1"/>
  <c r="S1212" i="4"/>
  <c r="S1211" i="4" a="1"/>
  <c r="S1211" i="4"/>
  <c r="S1210" i="4" a="1"/>
  <c r="S1210" i="4"/>
  <c r="P1211" i="4"/>
  <c r="O1211" i="4"/>
  <c r="P1250" i="4"/>
  <c r="O1250" i="4"/>
  <c r="P1226" i="4"/>
  <c r="O1226" i="4"/>
  <c r="P1209" i="4"/>
  <c r="O1209" i="4"/>
  <c r="P1249" i="4"/>
  <c r="O1249" i="4"/>
  <c r="P1255" i="4"/>
  <c r="Q1255" i="4"/>
  <c r="R1255" i="4"/>
  <c r="O1219" i="4"/>
  <c r="Q1219" i="4"/>
  <c r="R1219" i="4"/>
  <c r="P1223" i="4"/>
  <c r="O1223" i="4"/>
  <c r="P1232" i="4"/>
  <c r="O1232" i="4"/>
  <c r="U1245" i="4" a="1"/>
  <c r="U1245" i="4"/>
  <c r="T1245" i="4" a="1"/>
  <c r="T1245" i="4"/>
  <c r="S1245" i="4" a="1"/>
  <c r="S1245" i="4"/>
  <c r="O1227" i="4"/>
  <c r="P1227" i="4"/>
  <c r="P1247" i="4"/>
  <c r="T1215" i="4" a="1"/>
  <c r="T1215" i="4"/>
  <c r="S1215" i="4" a="1"/>
  <c r="S1215" i="4"/>
  <c r="O1224" i="4"/>
  <c r="P1224" i="4"/>
  <c r="O1212" i="4"/>
  <c r="P1212" i="4"/>
  <c r="P1239" i="4"/>
  <c r="O1239" i="4"/>
  <c r="P1228" i="4"/>
  <c r="O1228" i="4"/>
  <c r="P1215" i="4"/>
  <c r="O1215" i="4"/>
  <c r="O1235" i="4"/>
  <c r="P1235" i="4"/>
  <c r="P1261" i="4"/>
  <c r="O1261" i="4"/>
  <c r="P1262" i="4"/>
  <c r="O1262" i="4"/>
  <c r="O1231" i="4"/>
  <c r="P1231" i="4"/>
  <c r="S1241" i="4" a="1"/>
  <c r="S1241" i="4"/>
  <c r="T1241" i="4" a="1"/>
  <c r="T1241" i="4"/>
  <c r="U1241" i="4" a="1"/>
  <c r="U1241" i="4"/>
  <c r="O1242" i="4"/>
  <c r="P1242" i="4"/>
  <c r="P1234" i="4"/>
  <c r="O1234" i="4"/>
  <c r="S1237" i="4" a="1"/>
  <c r="S1237" i="4"/>
  <c r="U1237" i="4" a="1"/>
  <c r="U1237" i="4"/>
  <c r="T1237" i="4" a="1"/>
  <c r="T1237" i="4"/>
  <c r="P1221" i="4"/>
  <c r="O1221" i="4"/>
  <c r="P1254" i="4"/>
  <c r="P1210" i="4"/>
  <c r="O1210" i="4"/>
  <c r="P1216" i="4"/>
  <c r="S1213" i="4" a="1"/>
  <c r="S1213" i="4"/>
  <c r="U1213" i="4" a="1"/>
  <c r="U1213" i="4"/>
  <c r="T1213" i="4" a="1"/>
  <c r="T1213" i="4"/>
  <c r="P1220" i="4"/>
  <c r="O1220" i="4"/>
  <c r="O1251" i="4"/>
  <c r="P1251" i="4"/>
  <c r="P1230" i="4"/>
  <c r="O1230" i="4"/>
  <c r="P1213" i="4"/>
  <c r="O1213" i="4"/>
  <c r="P1229" i="4"/>
  <c r="O1229" i="4"/>
  <c r="T1236" i="4" a="1"/>
  <c r="T1236" i="4"/>
  <c r="S1236" i="4" a="1"/>
  <c r="S1236" i="4"/>
  <c r="U1236" i="4" a="1"/>
  <c r="U1236" i="4"/>
  <c r="P1244" i="4"/>
  <c r="O1244" i="4"/>
  <c r="O1259" i="4"/>
  <c r="Q1259" i="4"/>
  <c r="R1259" i="4"/>
  <c r="O1263" i="4"/>
  <c r="P1263" i="4"/>
  <c r="T1226" i="4" a="1"/>
  <c r="T1226" i="4"/>
  <c r="O1243" i="4"/>
  <c r="Q1243" i="4"/>
  <c r="R1243" i="4"/>
  <c r="U1233" i="4" a="1"/>
  <c r="U1233" i="4"/>
  <c r="T1233" i="4" a="1"/>
  <c r="T1233" i="4"/>
  <c r="O1248" i="4"/>
  <c r="P1248" i="4"/>
  <c r="S1253" i="4" a="1"/>
  <c r="S1253" i="4"/>
  <c r="O1257" i="4"/>
  <c r="Q1257" i="4"/>
  <c r="R1257" i="4"/>
  <c r="T1263" i="4" a="1"/>
  <c r="T1263" i="4"/>
  <c r="P1237" i="4"/>
  <c r="S1256" i="4" a="1"/>
  <c r="S1256" i="4"/>
  <c r="T1256" i="4" a="1"/>
  <c r="T1256" i="4"/>
  <c r="P1214" i="4"/>
  <c r="O1214" i="4"/>
  <c r="T1217" i="4" a="1"/>
  <c r="T1217" i="4"/>
  <c r="S1217" i="4" a="1"/>
  <c r="S1217" i="4"/>
  <c r="P1217" i="4"/>
  <c r="O1217" i="4"/>
  <c r="U1221" i="4" a="1"/>
  <c r="U1221" i="4"/>
  <c r="T1221" i="4" a="1"/>
  <c r="T1221" i="4"/>
  <c r="P1218" i="4"/>
  <c r="S1225" i="4" a="1"/>
  <c r="S1225" i="4"/>
  <c r="T1225" i="4" a="1"/>
  <c r="T1225" i="4"/>
  <c r="O1252" i="4"/>
  <c r="P1252" i="4"/>
  <c r="P1258" i="4"/>
  <c r="O1258" i="4"/>
  <c r="O1260" i="4"/>
  <c r="P1260" i="4"/>
  <c r="P1222" i="4"/>
  <c r="O1222" i="4"/>
  <c r="U1224" i="4" a="1"/>
  <c r="U1224" i="4"/>
  <c r="S1232" i="4" a="1"/>
  <c r="S1232" i="4"/>
  <c r="U1232" i="4" a="1"/>
  <c r="U1232" i="4"/>
  <c r="T1232" i="4" a="1"/>
  <c r="T1232" i="4"/>
  <c r="T1248" i="4" a="1"/>
  <c r="T1248" i="4"/>
  <c r="U1256" i="4" a="1"/>
  <c r="U1256" i="4"/>
  <c r="T1265" i="4" a="1"/>
  <c r="T1265" i="4"/>
  <c r="U1257" i="4" a="1"/>
  <c r="U1257" i="4"/>
  <c r="T1257" i="4" a="1"/>
  <c r="T1257" i="4"/>
  <c r="S1244" i="4" a="1"/>
  <c r="S1244" i="4"/>
  <c r="T1244" i="4" a="1"/>
  <c r="T1244" i="4"/>
  <c r="O1238" i="4"/>
  <c r="Q1238" i="4"/>
  <c r="R1238" i="4"/>
  <c r="T1210" i="4" a="1"/>
  <c r="T1210" i="4"/>
  <c r="P1236" i="4"/>
  <c r="P1240" i="4"/>
  <c r="O1240" i="4"/>
  <c r="P1245" i="4"/>
  <c r="P1246" i="4"/>
  <c r="O1246" i="4"/>
  <c r="P1256" i="4"/>
  <c r="O1256" i="4"/>
  <c r="U1214" i="4" a="1"/>
  <c r="U1214" i="4"/>
  <c r="T1224" i="4" a="1"/>
  <c r="T1224" i="4"/>
  <c r="S1224" i="4" a="1"/>
  <c r="S1224" i="4"/>
  <c r="P1225" i="4"/>
  <c r="O1225" i="4"/>
  <c r="T1249" i="4" a="1"/>
  <c r="T1249" i="4"/>
  <c r="P1264" i="4"/>
  <c r="O1264" i="4"/>
  <c r="T1238" i="4" a="1"/>
  <c r="T1238" i="4"/>
  <c r="P1241" i="4"/>
  <c r="O1241" i="4"/>
  <c r="P1265" i="4"/>
  <c r="O1265" i="4"/>
  <c r="U1250" i="4" a="1"/>
  <c r="U1250" i="4"/>
  <c r="T1250" i="4" a="1"/>
  <c r="T1250" i="4"/>
  <c r="P1253" i="4"/>
  <c r="O1253" i="4"/>
  <c r="T1262" i="4" a="1"/>
  <c r="T1262" i="4"/>
  <c r="U1262" i="4" a="1"/>
  <c r="U1262" i="4"/>
  <c r="O1233" i="4"/>
  <c r="Q1233" i="4"/>
  <c r="R1233" i="4"/>
  <c r="U1231" i="4" a="1"/>
  <c r="U1231" i="4"/>
  <c r="U1209" i="4" a="1"/>
  <c r="U1209" i="4"/>
  <c r="T1209" i="4" a="1"/>
  <c r="T1209" i="4"/>
  <c r="U1255" i="4" a="1"/>
  <c r="U1255" i="4"/>
  <c r="T1216" i="4" a="1"/>
  <c r="T1216" i="4"/>
  <c r="S1218" i="4" a="1"/>
  <c r="S1218" i="4"/>
  <c r="T1228" i="4" a="1"/>
  <c r="T1228" i="4"/>
  <c r="S1230" i="4" a="1"/>
  <c r="S1230" i="4"/>
  <c r="T1240" i="4" a="1"/>
  <c r="T1240" i="4"/>
  <c r="S1242" i="4" a="1"/>
  <c r="S1242" i="4"/>
  <c r="T1252" i="4" a="1"/>
  <c r="T1252" i="4"/>
  <c r="S1254" i="4" a="1"/>
  <c r="S1254" i="4"/>
  <c r="T1264" i="4" a="1"/>
  <c r="T1264" i="4"/>
  <c r="A948" i="4"/>
  <c r="Q1468" i="4"/>
  <c r="R1468" i="4"/>
  <c r="Q1467" i="4"/>
  <c r="R1467" i="4"/>
  <c r="Q1466" i="4"/>
  <c r="R1466" i="4"/>
  <c r="Q1465" i="4"/>
  <c r="R1465" i="4"/>
  <c r="Q1464" i="4"/>
  <c r="R1464" i="4"/>
  <c r="Q1463" i="4"/>
  <c r="R1463" i="4"/>
  <c r="Q1462" i="4"/>
  <c r="R1462" i="4"/>
  <c r="Q1461" i="4"/>
  <c r="R1461" i="4"/>
  <c r="Q1460" i="4"/>
  <c r="R1460" i="4"/>
  <c r="Q1459" i="4"/>
  <c r="R1459" i="4"/>
  <c r="Q1458" i="4"/>
  <c r="R1458" i="4"/>
  <c r="Q1457" i="4"/>
  <c r="R1457" i="4"/>
  <c r="Q1456" i="4"/>
  <c r="R1456" i="4"/>
  <c r="Q1455" i="4"/>
  <c r="R1455" i="4"/>
  <c r="Q1454" i="4"/>
  <c r="R1454" i="4"/>
  <c r="Q1453" i="4"/>
  <c r="R1453" i="4"/>
  <c r="Q1452" i="4"/>
  <c r="R1452" i="4"/>
  <c r="Q1451" i="4"/>
  <c r="R1451" i="4"/>
  <c r="Q1450" i="4"/>
  <c r="R1450" i="4"/>
  <c r="Q1449" i="4"/>
  <c r="R1449" i="4"/>
  <c r="Q1448" i="4"/>
  <c r="R1448" i="4"/>
  <c r="Q1447" i="4"/>
  <c r="R1447" i="4"/>
  <c r="Q1446" i="4"/>
  <c r="R1446" i="4"/>
  <c r="Q1445" i="4"/>
  <c r="R1445" i="4"/>
  <c r="Q1444" i="4"/>
  <c r="R1444" i="4"/>
  <c r="Q1443" i="4"/>
  <c r="R1443" i="4"/>
  <c r="Q1442" i="4"/>
  <c r="R1442" i="4"/>
  <c r="Q1441" i="4"/>
  <c r="R1441" i="4"/>
  <c r="Q1439" i="4"/>
  <c r="R1439" i="4"/>
  <c r="Q1438" i="4"/>
  <c r="R1438" i="4"/>
  <c r="Q1437" i="4"/>
  <c r="R1437" i="4"/>
  <c r="Q1436" i="4"/>
  <c r="R1436" i="4"/>
  <c r="Q1435" i="4"/>
  <c r="R1435" i="4"/>
  <c r="Q1434" i="4"/>
  <c r="R1434" i="4"/>
  <c r="Q1433" i="4"/>
  <c r="R1433" i="4"/>
  <c r="Q1432" i="4"/>
  <c r="R1432" i="4"/>
  <c r="Q1431" i="4"/>
  <c r="R1431" i="4"/>
  <c r="Q1430" i="4"/>
  <c r="R1430" i="4"/>
  <c r="Q1429" i="4"/>
  <c r="R1429" i="4"/>
  <c r="Q1428" i="4"/>
  <c r="R1428" i="4"/>
  <c r="Q1427" i="4"/>
  <c r="R1427" i="4"/>
  <c r="Q1426" i="4"/>
  <c r="R1426" i="4"/>
  <c r="Q1425" i="4"/>
  <c r="R1425" i="4"/>
  <c r="Q1356" i="4"/>
  <c r="R1356" i="4"/>
  <c r="Q1424" i="4"/>
  <c r="R1424" i="4"/>
  <c r="Q1423" i="4"/>
  <c r="R1423" i="4"/>
  <c r="Q1422" i="4"/>
  <c r="R1422" i="4"/>
  <c r="Q1421" i="4"/>
  <c r="R1421" i="4"/>
  <c r="Q1420" i="4"/>
  <c r="R1420" i="4"/>
  <c r="Q1419" i="4"/>
  <c r="R1419" i="4"/>
  <c r="Q1418" i="4"/>
  <c r="R1418" i="4"/>
  <c r="Q1417" i="4"/>
  <c r="R1417" i="4"/>
  <c r="Q1416" i="4"/>
  <c r="R1416" i="4"/>
  <c r="Q1415" i="4"/>
  <c r="R1415" i="4"/>
  <c r="Q1414" i="4"/>
  <c r="R1414" i="4"/>
  <c r="Q1413" i="4"/>
  <c r="R1413" i="4"/>
  <c r="Q1412" i="4"/>
  <c r="R1412" i="4"/>
  <c r="Q1411" i="4"/>
  <c r="R1411" i="4"/>
  <c r="Q1410" i="4"/>
  <c r="R1410" i="4"/>
  <c r="Q1409" i="4"/>
  <c r="R1409" i="4"/>
  <c r="Q1408" i="4"/>
  <c r="R1408" i="4"/>
  <c r="Q1407" i="4"/>
  <c r="R1407" i="4"/>
  <c r="Q1406" i="4"/>
  <c r="R1406" i="4"/>
  <c r="Q1405" i="4"/>
  <c r="R1405" i="4"/>
  <c r="Q1403" i="4"/>
  <c r="R1403" i="4"/>
  <c r="Q1402" i="4"/>
  <c r="R1402" i="4"/>
  <c r="Q1401" i="4"/>
  <c r="R1401" i="4"/>
  <c r="Q1400" i="4"/>
  <c r="R1400" i="4"/>
  <c r="Q1399" i="4"/>
  <c r="R1399" i="4"/>
  <c r="Q1398" i="4"/>
  <c r="R1398" i="4"/>
  <c r="Q1397" i="4"/>
  <c r="R1397" i="4"/>
  <c r="Q1396" i="4"/>
  <c r="R1396" i="4"/>
  <c r="Q1395" i="4"/>
  <c r="R1395" i="4"/>
  <c r="Q1393" i="4"/>
  <c r="R1393" i="4"/>
  <c r="Q1392" i="4"/>
  <c r="R1392" i="4"/>
  <c r="Q1391" i="4"/>
  <c r="R1391" i="4"/>
  <c r="Q1390" i="4"/>
  <c r="R1390" i="4"/>
  <c r="Q1389" i="4"/>
  <c r="R1389" i="4"/>
  <c r="Q1388" i="4"/>
  <c r="R1388" i="4"/>
  <c r="Q1387" i="4"/>
  <c r="R1387" i="4"/>
  <c r="Q1386" i="4"/>
  <c r="R1386" i="4"/>
  <c r="Q1385" i="4"/>
  <c r="R1385" i="4"/>
  <c r="Q1384" i="4"/>
  <c r="R1384" i="4"/>
  <c r="Q1383" i="4"/>
  <c r="R1383" i="4"/>
  <c r="Q1382" i="4"/>
  <c r="R1382" i="4"/>
  <c r="Q1381" i="4"/>
  <c r="R1381" i="4"/>
  <c r="Q1380" i="4"/>
  <c r="R1380" i="4"/>
  <c r="Q1379" i="4"/>
  <c r="R1379" i="4"/>
  <c r="Q1378" i="4"/>
  <c r="R1378" i="4"/>
  <c r="Q1377" i="4"/>
  <c r="R1377" i="4"/>
  <c r="Q1376" i="4"/>
  <c r="R1376" i="4"/>
  <c r="Q1375" i="4"/>
  <c r="R1375" i="4"/>
  <c r="Q1374" i="4"/>
  <c r="R1374" i="4"/>
  <c r="Q1373" i="4"/>
  <c r="R1373" i="4"/>
  <c r="Q1372" i="4"/>
  <c r="R1372" i="4"/>
  <c r="Q1371" i="4"/>
  <c r="R1371" i="4"/>
  <c r="Q1370" i="4"/>
  <c r="R1370" i="4"/>
  <c r="Q1369" i="4"/>
  <c r="R1369" i="4"/>
  <c r="Q1368" i="4"/>
  <c r="R1368" i="4"/>
  <c r="Q1367" i="4"/>
  <c r="R1367" i="4"/>
  <c r="Q1366" i="4"/>
  <c r="R1366" i="4"/>
  <c r="Q1365" i="4"/>
  <c r="R1365" i="4"/>
  <c r="Q1364" i="4"/>
  <c r="R1364" i="4"/>
  <c r="Q1363" i="4"/>
  <c r="R1363" i="4"/>
  <c r="Q1362" i="4"/>
  <c r="R1362" i="4"/>
  <c r="Q1361" i="4"/>
  <c r="R1361" i="4"/>
  <c r="Q1360" i="4"/>
  <c r="R1360" i="4"/>
  <c r="Q1359" i="4"/>
  <c r="R1359" i="4"/>
  <c r="Q1358" i="4"/>
  <c r="R1358" i="4"/>
  <c r="Q1357" i="4"/>
  <c r="R1357" i="4"/>
  <c r="Q1343" i="4"/>
  <c r="R1343" i="4"/>
  <c r="Q1311" i="4"/>
  <c r="R1311" i="4"/>
  <c r="Q1286" i="4"/>
  <c r="R1286" i="4"/>
  <c r="Q1318" i="4"/>
  <c r="R1318" i="4"/>
  <c r="Q1307" i="4"/>
  <c r="R1307" i="4"/>
  <c r="Q1320" i="4"/>
  <c r="R1320" i="4"/>
  <c r="Q1333" i="4"/>
  <c r="R1333" i="4"/>
  <c r="Q1329" i="4"/>
  <c r="R1329" i="4"/>
  <c r="Q1348" i="4"/>
  <c r="R1348" i="4"/>
  <c r="Q1294" i="4"/>
  <c r="R1294" i="4"/>
  <c r="Q1270" i="4"/>
  <c r="R1270" i="4"/>
  <c r="Q1336" i="4"/>
  <c r="R1336" i="4"/>
  <c r="Q1288" i="4"/>
  <c r="R1288" i="4"/>
  <c r="Q1274" i="4"/>
  <c r="R1274" i="4"/>
  <c r="Q1309" i="4"/>
  <c r="R1309" i="4"/>
  <c r="Q1349" i="4"/>
  <c r="R1349" i="4"/>
  <c r="Q1289" i="4"/>
  <c r="R1289" i="4"/>
  <c r="Q1322" i="4"/>
  <c r="R1322" i="4"/>
  <c r="Q1281" i="4"/>
  <c r="R1281" i="4"/>
  <c r="Q1331" i="4"/>
  <c r="R1331" i="4"/>
  <c r="Q1305" i="4"/>
  <c r="R1305" i="4"/>
  <c r="Q1324" i="4"/>
  <c r="R1324" i="4"/>
  <c r="Q1313" i="4"/>
  <c r="R1313" i="4"/>
  <c r="Q1338" i="4"/>
  <c r="R1338" i="4"/>
  <c r="Q1306" i="4"/>
  <c r="R1306" i="4"/>
  <c r="Q1298" i="4"/>
  <c r="R1298" i="4"/>
  <c r="Q1275" i="4"/>
  <c r="R1275" i="4"/>
  <c r="Q1299" i="4"/>
  <c r="R1299" i="4"/>
  <c r="Q1271" i="4"/>
  <c r="R1271" i="4"/>
  <c r="Q1352" i="4"/>
  <c r="R1352" i="4"/>
  <c r="Q1295" i="4"/>
  <c r="R1295" i="4"/>
  <c r="Q1291" i="4"/>
  <c r="R1291" i="4"/>
  <c r="Q1315" i="4"/>
  <c r="R1315" i="4"/>
  <c r="Q1340" i="4"/>
  <c r="R1340" i="4"/>
  <c r="Q1282" i="4"/>
  <c r="R1282" i="4"/>
  <c r="Q1293" i="4"/>
  <c r="R1293" i="4"/>
  <c r="Q1345" i="4"/>
  <c r="R1345" i="4"/>
  <c r="Q1334" i="4"/>
  <c r="R1334" i="4"/>
  <c r="Q1287" i="4"/>
  <c r="R1287" i="4"/>
  <c r="Q1330" i="4"/>
  <c r="R1330" i="4"/>
  <c r="Q1316" i="4"/>
  <c r="R1316" i="4"/>
  <c r="Q1277" i="4"/>
  <c r="R1277" i="4"/>
  <c r="Q1276" i="4"/>
  <c r="R1276" i="4"/>
  <c r="Q1319" i="4"/>
  <c r="R1319" i="4"/>
  <c r="Q1355" i="4"/>
  <c r="R1355" i="4"/>
  <c r="Q1304" i="4"/>
  <c r="R1304" i="4"/>
  <c r="Q1339" i="4"/>
  <c r="R1339" i="4"/>
  <c r="Q1301" i="4"/>
  <c r="R1301" i="4"/>
  <c r="Q1312" i="4"/>
  <c r="R1312" i="4"/>
  <c r="Q1269" i="4"/>
  <c r="R1269" i="4"/>
  <c r="Q1342" i="4"/>
  <c r="R1342" i="4"/>
  <c r="Q1317" i="4"/>
  <c r="R1317" i="4"/>
  <c r="Q1300" i="4"/>
  <c r="R1300" i="4"/>
  <c r="Q1278" i="4"/>
  <c r="R1278" i="4"/>
  <c r="Q1321" i="4"/>
  <c r="R1321" i="4"/>
  <c r="Q1310" i="4"/>
  <c r="R1310" i="4"/>
  <c r="Q1337" i="4"/>
  <c r="R1337" i="4"/>
  <c r="Q1280" i="4"/>
  <c r="R1280" i="4"/>
  <c r="Q1335" i="4"/>
  <c r="R1335" i="4"/>
  <c r="Q1296" i="4"/>
  <c r="R1296" i="4"/>
  <c r="Q1267" i="4"/>
  <c r="R1267" i="4"/>
  <c r="Q1347" i="4"/>
  <c r="R1347" i="4"/>
  <c r="Q1325" i="4"/>
  <c r="R1325" i="4"/>
  <c r="Q1268" i="4"/>
  <c r="R1268" i="4"/>
  <c r="Q1328" i="4"/>
  <c r="R1328" i="4"/>
  <c r="Q1354" i="4"/>
  <c r="R1354" i="4"/>
  <c r="Q1353" i="4"/>
  <c r="R1353" i="4"/>
  <c r="Q1292" i="4"/>
  <c r="R1292" i="4"/>
  <c r="Q1327" i="4"/>
  <c r="R1327" i="4"/>
  <c r="Q1250" i="4"/>
  <c r="R1250" i="4"/>
  <c r="Q1249" i="4"/>
  <c r="R1249" i="4"/>
  <c r="Q1226" i="4"/>
  <c r="R1226" i="4"/>
  <c r="Q1211" i="4"/>
  <c r="R1211" i="4"/>
  <c r="Q1209" i="4"/>
  <c r="R1209" i="4"/>
  <c r="Q1241" i="4"/>
  <c r="R1241" i="4"/>
  <c r="Q1258" i="4"/>
  <c r="R1258" i="4"/>
  <c r="Q1252" i="4"/>
  <c r="R1252" i="4"/>
  <c r="Q1214" i="4"/>
  <c r="R1214" i="4"/>
  <c r="Q1229" i="4"/>
  <c r="R1229" i="4"/>
  <c r="Q1221" i="4"/>
  <c r="R1221" i="4"/>
  <c r="Q1264" i="4"/>
  <c r="R1264" i="4"/>
  <c r="Q1240" i="4"/>
  <c r="R1240" i="4"/>
  <c r="Q1237" i="4"/>
  <c r="R1237" i="4"/>
  <c r="Q1220" i="4"/>
  <c r="R1220" i="4"/>
  <c r="Q1228" i="4"/>
  <c r="R1228" i="4"/>
  <c r="Q1244" i="4"/>
  <c r="R1244" i="4"/>
  <c r="Q1216" i="4"/>
  <c r="R1216" i="4"/>
  <c r="Q1234" i="4"/>
  <c r="R1234" i="4"/>
  <c r="Q1212" i="4"/>
  <c r="R1212" i="4"/>
  <c r="Q1227" i="4"/>
  <c r="R1227" i="4"/>
  <c r="Q1232" i="4"/>
  <c r="R1232" i="4"/>
  <c r="Q1265" i="4"/>
  <c r="R1265" i="4"/>
  <c r="Q1260" i="4"/>
  <c r="R1260" i="4"/>
  <c r="Q1217" i="4"/>
  <c r="R1217" i="4"/>
  <c r="Q1248" i="4"/>
  <c r="R1248" i="4"/>
  <c r="Q1230" i="4"/>
  <c r="R1230" i="4"/>
  <c r="Q1242" i="4"/>
  <c r="R1242" i="4"/>
  <c r="Q1261" i="4"/>
  <c r="R1261" i="4"/>
  <c r="Q1254" i="4"/>
  <c r="R1254" i="4"/>
  <c r="Q1246" i="4"/>
  <c r="R1246" i="4"/>
  <c r="Q1251" i="4"/>
  <c r="R1251" i="4"/>
  <c r="Q1245" i="4"/>
  <c r="R1245" i="4"/>
  <c r="Q1215" i="4"/>
  <c r="R1215" i="4"/>
  <c r="Q1263" i="4"/>
  <c r="R1263" i="4"/>
  <c r="Q1213" i="4"/>
  <c r="R1213" i="4"/>
  <c r="Q1224" i="4"/>
  <c r="R1224" i="4"/>
  <c r="Q1236" i="4"/>
  <c r="R1236" i="4"/>
  <c r="Q1231" i="4"/>
  <c r="R1231" i="4"/>
  <c r="Q1253" i="4"/>
  <c r="R1253" i="4"/>
  <c r="Q1225" i="4"/>
  <c r="R1225" i="4"/>
  <c r="Q1218" i="4"/>
  <c r="R1218" i="4"/>
  <c r="Q1262" i="4"/>
  <c r="R1262" i="4"/>
  <c r="Q1239" i="4"/>
  <c r="R1239" i="4"/>
  <c r="Q1247" i="4"/>
  <c r="R1247" i="4"/>
  <c r="Q1222" i="4"/>
  <c r="R1222" i="4"/>
  <c r="Q1256" i="4"/>
  <c r="R1256" i="4"/>
  <c r="Q1210" i="4"/>
  <c r="R1210" i="4"/>
  <c r="Q1235" i="4"/>
  <c r="R1235" i="4"/>
  <c r="Q1223" i="4"/>
  <c r="R1223" i="4"/>
  <c r="F2" i="42"/>
  <c r="H1" i="42"/>
  <c r="F1" i="42"/>
  <c r="L2" i="37"/>
  <c r="L1" i="37"/>
  <c r="L1" i="38"/>
  <c r="L2" i="38"/>
  <c r="N1" i="38"/>
  <c r="L2" i="33"/>
  <c r="N1" i="33"/>
  <c r="L1" i="33"/>
  <c r="L1" i="34"/>
  <c r="N1" i="34"/>
  <c r="L2" i="34"/>
  <c r="H1" i="46"/>
  <c r="C26" i="46"/>
  <c r="M804" i="4"/>
  <c r="M805" i="4"/>
  <c r="F127" i="29"/>
  <c r="B127" i="29"/>
  <c r="F93" i="29"/>
  <c r="B93" i="29"/>
  <c r="B80" i="29"/>
  <c r="F80" i="29"/>
  <c r="F65" i="29"/>
  <c r="B65" i="29"/>
  <c r="B200" i="29"/>
  <c r="F200" i="29"/>
  <c r="B98" i="29"/>
  <c r="F98" i="29"/>
  <c r="B204" i="29"/>
  <c r="F204" i="29"/>
  <c r="F192" i="29"/>
  <c r="B192" i="29"/>
  <c r="F6" i="29"/>
  <c r="B6" i="29"/>
  <c r="F57" i="29"/>
  <c r="B57" i="29"/>
  <c r="F79" i="29"/>
  <c r="B79" i="29"/>
  <c r="F104" i="29"/>
  <c r="G838" i="4"/>
  <c r="H838" i="4"/>
  <c r="L838" i="4"/>
  <c r="N838" i="4" a="1"/>
  <c r="N838" i="4"/>
  <c r="M838" i="4"/>
  <c r="G839" i="4"/>
  <c r="H839" i="4"/>
  <c r="L839" i="4"/>
  <c r="N839" i="4" a="1"/>
  <c r="N839" i="4"/>
  <c r="M839" i="4"/>
  <c r="G840" i="4"/>
  <c r="H840" i="4"/>
  <c r="L840" i="4"/>
  <c r="N840" i="4" a="1"/>
  <c r="N840" i="4"/>
  <c r="O840" i="4"/>
  <c r="M840" i="4"/>
  <c r="G841" i="4"/>
  <c r="H841" i="4"/>
  <c r="L841" i="4"/>
  <c r="N841" i="4" a="1"/>
  <c r="N841" i="4"/>
  <c r="M841" i="4"/>
  <c r="G842" i="4"/>
  <c r="H842" i="4"/>
  <c r="L842" i="4"/>
  <c r="N842" i="4" a="1"/>
  <c r="N842" i="4"/>
  <c r="M842" i="4"/>
  <c r="G843" i="4"/>
  <c r="H843" i="4"/>
  <c r="L843" i="4"/>
  <c r="N843" i="4" a="1"/>
  <c r="N843" i="4"/>
  <c r="M843" i="4"/>
  <c r="G844" i="4"/>
  <c r="H844" i="4"/>
  <c r="L844" i="4"/>
  <c r="N844" i="4" a="1"/>
  <c r="N844" i="4"/>
  <c r="M844" i="4"/>
  <c r="G845" i="4"/>
  <c r="H845" i="4"/>
  <c r="L845" i="4"/>
  <c r="N845" i="4" a="1"/>
  <c r="N845" i="4"/>
  <c r="M845" i="4"/>
  <c r="G846" i="4"/>
  <c r="H846" i="4"/>
  <c r="L846" i="4"/>
  <c r="N846" i="4" a="1"/>
  <c r="N846" i="4"/>
  <c r="P846" i="4"/>
  <c r="M846" i="4"/>
  <c r="G847" i="4"/>
  <c r="H847" i="4"/>
  <c r="L847" i="4"/>
  <c r="N847" i="4" a="1"/>
  <c r="N847" i="4"/>
  <c r="M847" i="4"/>
  <c r="G848" i="4"/>
  <c r="H848" i="4"/>
  <c r="L848" i="4"/>
  <c r="N848" i="4" a="1"/>
  <c r="N848" i="4"/>
  <c r="O848" i="4"/>
  <c r="M848" i="4"/>
  <c r="G849" i="4"/>
  <c r="H849" i="4"/>
  <c r="L849" i="4"/>
  <c r="N849" i="4" a="1"/>
  <c r="N849" i="4"/>
  <c r="P849" i="4"/>
  <c r="M849" i="4"/>
  <c r="G850" i="4"/>
  <c r="H850" i="4"/>
  <c r="L850" i="4"/>
  <c r="N850" i="4" a="1"/>
  <c r="N850" i="4"/>
  <c r="M850" i="4"/>
  <c r="G851" i="4"/>
  <c r="H851" i="4"/>
  <c r="L851" i="4"/>
  <c r="N851" i="4" a="1"/>
  <c r="N851" i="4"/>
  <c r="M851" i="4"/>
  <c r="G852" i="4"/>
  <c r="H852" i="4"/>
  <c r="L852" i="4"/>
  <c r="N852" i="4" a="1"/>
  <c r="N852" i="4"/>
  <c r="M852" i="4"/>
  <c r="G853" i="4"/>
  <c r="H853" i="4"/>
  <c r="L853" i="4"/>
  <c r="N853" i="4" a="1"/>
  <c r="N853" i="4"/>
  <c r="M853" i="4"/>
  <c r="G835" i="4"/>
  <c r="H835" i="4"/>
  <c r="L835" i="4"/>
  <c r="N835" i="4" a="1"/>
  <c r="N835" i="4"/>
  <c r="M835" i="4"/>
  <c r="G836" i="4"/>
  <c r="H836" i="4"/>
  <c r="L836" i="4"/>
  <c r="N836" i="4" a="1"/>
  <c r="N836" i="4"/>
  <c r="M836" i="4"/>
  <c r="G837" i="4"/>
  <c r="H837" i="4"/>
  <c r="L837" i="4"/>
  <c r="N837" i="4" a="1"/>
  <c r="N837" i="4"/>
  <c r="O837" i="4"/>
  <c r="M837" i="4"/>
  <c r="G834" i="4"/>
  <c r="H834" i="4"/>
  <c r="L834" i="4"/>
  <c r="N834" i="4" a="1"/>
  <c r="N834" i="4"/>
  <c r="P834" i="4"/>
  <c r="M834" i="4"/>
  <c r="F834" i="4"/>
  <c r="M582" i="4"/>
  <c r="M261" i="4"/>
  <c r="M112" i="4"/>
  <c r="M69" i="4"/>
  <c r="G69" i="4"/>
  <c r="H69" i="4"/>
  <c r="F69" i="4"/>
  <c r="L69" i="4"/>
  <c r="N69" i="4" a="1"/>
  <c r="N69" i="4"/>
  <c r="O69" i="4"/>
  <c r="E22" i="46"/>
  <c r="F22" i="46"/>
  <c r="G22" i="46"/>
  <c r="L3" i="4"/>
  <c r="N3" i="4" a="1"/>
  <c r="N3" i="4"/>
  <c r="P3" i="4"/>
  <c r="L4" i="4"/>
  <c r="N4" i="4" a="1"/>
  <c r="N4" i="4"/>
  <c r="P4" i="4"/>
  <c r="L5" i="4"/>
  <c r="N5" i="4" a="1"/>
  <c r="N5" i="4"/>
  <c r="P5" i="4"/>
  <c r="L6" i="4"/>
  <c r="N6" i="4" a="1"/>
  <c r="N6" i="4"/>
  <c r="P6" i="4"/>
  <c r="L7" i="4"/>
  <c r="N7" i="4" a="1"/>
  <c r="N7" i="4"/>
  <c r="L8" i="4"/>
  <c r="N8" i="4" a="1"/>
  <c r="N8" i="4"/>
  <c r="P8" i="4"/>
  <c r="L9" i="4"/>
  <c r="N9" i="4" a="1"/>
  <c r="N9" i="4"/>
  <c r="P9" i="4"/>
  <c r="L10" i="4"/>
  <c r="N10" i="4" a="1"/>
  <c r="N10" i="4"/>
  <c r="P10" i="4"/>
  <c r="L11" i="4"/>
  <c r="N11" i="4" a="1"/>
  <c r="N11" i="4"/>
  <c r="P11" i="4"/>
  <c r="L12" i="4"/>
  <c r="N12" i="4" a="1"/>
  <c r="N12" i="4"/>
  <c r="P12" i="4"/>
  <c r="L13" i="4"/>
  <c r="N13" i="4" a="1"/>
  <c r="N13" i="4"/>
  <c r="P13" i="4"/>
  <c r="L14" i="4"/>
  <c r="N14" i="4" a="1"/>
  <c r="N14" i="4"/>
  <c r="L15" i="4"/>
  <c r="N15" i="4" a="1"/>
  <c r="N15" i="4"/>
  <c r="P15" i="4"/>
  <c r="L16" i="4"/>
  <c r="N16" i="4" a="1"/>
  <c r="N16" i="4"/>
  <c r="L17" i="4"/>
  <c r="N17" i="4" a="1"/>
  <c r="N17" i="4"/>
  <c r="P17" i="4"/>
  <c r="L18" i="4"/>
  <c r="N18" i="4" a="1"/>
  <c r="N18" i="4"/>
  <c r="P18" i="4"/>
  <c r="L19" i="4"/>
  <c r="N19" i="4" a="1"/>
  <c r="N19" i="4"/>
  <c r="P19" i="4"/>
  <c r="L20" i="4"/>
  <c r="N20" i="4" a="1"/>
  <c r="N20" i="4"/>
  <c r="P20" i="4"/>
  <c r="L21" i="4"/>
  <c r="N21" i="4" a="1"/>
  <c r="N21" i="4"/>
  <c r="P21" i="4"/>
  <c r="L22" i="4"/>
  <c r="N22" i="4" a="1"/>
  <c r="N22" i="4"/>
  <c r="P22" i="4"/>
  <c r="L23" i="4"/>
  <c r="N23" i="4" a="1"/>
  <c r="N23" i="4"/>
  <c r="P23" i="4"/>
  <c r="L24" i="4"/>
  <c r="N24" i="4" a="1"/>
  <c r="N24" i="4"/>
  <c r="P24" i="4"/>
  <c r="L25" i="4"/>
  <c r="N25" i="4" a="1"/>
  <c r="N25" i="4"/>
  <c r="P25" i="4"/>
  <c r="L26" i="4"/>
  <c r="N26" i="4" a="1"/>
  <c r="N26" i="4"/>
  <c r="P26" i="4"/>
  <c r="L27" i="4"/>
  <c r="N27" i="4" a="1"/>
  <c r="N27" i="4"/>
  <c r="P27" i="4"/>
  <c r="L28" i="4"/>
  <c r="N28" i="4" a="1"/>
  <c r="N28" i="4"/>
  <c r="P28" i="4"/>
  <c r="L29" i="4"/>
  <c r="N29" i="4" a="1"/>
  <c r="N29" i="4"/>
  <c r="P29" i="4"/>
  <c r="L30" i="4"/>
  <c r="N30" i="4" a="1"/>
  <c r="N30" i="4"/>
  <c r="P30" i="4"/>
  <c r="L31" i="4"/>
  <c r="N31" i="4" a="1"/>
  <c r="N31" i="4"/>
  <c r="P31" i="4"/>
  <c r="L32" i="4"/>
  <c r="N32" i="4" a="1"/>
  <c r="N32" i="4"/>
  <c r="P32" i="4"/>
  <c r="L33" i="4"/>
  <c r="N33" i="4" a="1"/>
  <c r="N33" i="4"/>
  <c r="P33" i="4"/>
  <c r="L34" i="4"/>
  <c r="N34" i="4" a="1"/>
  <c r="N34" i="4"/>
  <c r="P34" i="4"/>
  <c r="L35" i="4"/>
  <c r="N35" i="4" a="1"/>
  <c r="N35" i="4"/>
  <c r="P35" i="4"/>
  <c r="L36" i="4"/>
  <c r="N36" i="4" a="1"/>
  <c r="N36" i="4"/>
  <c r="P36" i="4"/>
  <c r="L37" i="4"/>
  <c r="N37" i="4" a="1"/>
  <c r="N37" i="4"/>
  <c r="P37" i="4"/>
  <c r="L38" i="4"/>
  <c r="N38" i="4" a="1"/>
  <c r="N38" i="4"/>
  <c r="P38" i="4"/>
  <c r="L39" i="4"/>
  <c r="N39" i="4" a="1"/>
  <c r="N39" i="4"/>
  <c r="L40" i="4"/>
  <c r="N40" i="4" a="1"/>
  <c r="N40" i="4"/>
  <c r="P40" i="4"/>
  <c r="L41" i="4"/>
  <c r="N41" i="4" a="1"/>
  <c r="N41" i="4"/>
  <c r="P41" i="4"/>
  <c r="L42" i="4"/>
  <c r="N42" i="4" a="1"/>
  <c r="N42" i="4"/>
  <c r="L43" i="4"/>
  <c r="N43" i="4" a="1"/>
  <c r="N43" i="4"/>
  <c r="P43" i="4"/>
  <c r="L44" i="4"/>
  <c r="N44" i="4" a="1"/>
  <c r="N44" i="4"/>
  <c r="P44" i="4"/>
  <c r="L45" i="4"/>
  <c r="N45" i="4" a="1"/>
  <c r="N45" i="4"/>
  <c r="P45" i="4"/>
  <c r="L48" i="4"/>
  <c r="N48" i="4" a="1"/>
  <c r="N48" i="4"/>
  <c r="P48" i="4"/>
  <c r="L49" i="4"/>
  <c r="N49" i="4" a="1"/>
  <c r="N49" i="4"/>
  <c r="P49" i="4"/>
  <c r="L50" i="4"/>
  <c r="N50" i="4" a="1"/>
  <c r="N50" i="4"/>
  <c r="P50" i="4"/>
  <c r="L51" i="4"/>
  <c r="N51" i="4" a="1"/>
  <c r="N51" i="4"/>
  <c r="P51" i="4"/>
  <c r="L52" i="4"/>
  <c r="N52" i="4" a="1"/>
  <c r="N52" i="4"/>
  <c r="L53" i="4"/>
  <c r="N53" i="4" a="1"/>
  <c r="N53" i="4"/>
  <c r="P53" i="4"/>
  <c r="L54" i="4"/>
  <c r="N54" i="4" a="1"/>
  <c r="N54" i="4"/>
  <c r="P54" i="4"/>
  <c r="L55" i="4"/>
  <c r="N55" i="4" a="1"/>
  <c r="N55" i="4"/>
  <c r="P55" i="4"/>
  <c r="L56" i="4"/>
  <c r="N56" i="4" a="1"/>
  <c r="N56" i="4"/>
  <c r="P56" i="4"/>
  <c r="L57" i="4"/>
  <c r="N57" i="4" a="1"/>
  <c r="N57" i="4"/>
  <c r="P57" i="4"/>
  <c r="L58" i="4"/>
  <c r="N58" i="4" a="1"/>
  <c r="N58" i="4"/>
  <c r="P58" i="4"/>
  <c r="L59" i="4"/>
  <c r="N59" i="4" a="1"/>
  <c r="N59" i="4"/>
  <c r="P59" i="4"/>
  <c r="L60" i="4"/>
  <c r="N60" i="4" a="1"/>
  <c r="N60" i="4"/>
  <c r="L61" i="4"/>
  <c r="N61" i="4" a="1"/>
  <c r="N61" i="4"/>
  <c r="P61" i="4"/>
  <c r="L62" i="4"/>
  <c r="N62" i="4" a="1"/>
  <c r="N62" i="4"/>
  <c r="P62" i="4"/>
  <c r="L63" i="4"/>
  <c r="N63" i="4" a="1"/>
  <c r="N63" i="4"/>
  <c r="L64" i="4"/>
  <c r="N64" i="4" a="1"/>
  <c r="N64" i="4"/>
  <c r="P64" i="4"/>
  <c r="L65" i="4"/>
  <c r="N65" i="4" a="1"/>
  <c r="N65" i="4"/>
  <c r="L66" i="4"/>
  <c r="N66" i="4" a="1"/>
  <c r="N66" i="4"/>
  <c r="L67" i="4"/>
  <c r="N67" i="4" a="1"/>
  <c r="N67" i="4"/>
  <c r="P67" i="4"/>
  <c r="L68" i="4"/>
  <c r="N68" i="4" a="1"/>
  <c r="N68" i="4"/>
  <c r="L70" i="4"/>
  <c r="N70" i="4" a="1"/>
  <c r="N70" i="4"/>
  <c r="P70" i="4"/>
  <c r="L71" i="4"/>
  <c r="N71" i="4" a="1"/>
  <c r="N71" i="4"/>
  <c r="L72" i="4"/>
  <c r="N72" i="4" a="1"/>
  <c r="N72" i="4"/>
  <c r="P72" i="4"/>
  <c r="L73" i="4"/>
  <c r="N73" i="4" a="1"/>
  <c r="N73" i="4"/>
  <c r="L74" i="4"/>
  <c r="N74" i="4" a="1"/>
  <c r="N74" i="4"/>
  <c r="P74" i="4"/>
  <c r="L75" i="4"/>
  <c r="N75" i="4" a="1"/>
  <c r="N75" i="4"/>
  <c r="L76" i="4"/>
  <c r="N76" i="4" a="1"/>
  <c r="N76" i="4"/>
  <c r="P76" i="4"/>
  <c r="L77" i="4"/>
  <c r="N77" i="4" a="1"/>
  <c r="N77" i="4"/>
  <c r="L78" i="4"/>
  <c r="N78" i="4" a="1"/>
  <c r="N78" i="4"/>
  <c r="P78" i="4"/>
  <c r="L79" i="4"/>
  <c r="N79" i="4" a="1"/>
  <c r="N79" i="4"/>
  <c r="P79" i="4"/>
  <c r="L80" i="4"/>
  <c r="N80" i="4" a="1"/>
  <c r="N80" i="4"/>
  <c r="P80" i="4"/>
  <c r="L81" i="4"/>
  <c r="N81" i="4" a="1"/>
  <c r="N81" i="4"/>
  <c r="L82" i="4"/>
  <c r="N82" i="4" a="1"/>
  <c r="N82" i="4"/>
  <c r="P82" i="4"/>
  <c r="L83" i="4"/>
  <c r="N83" i="4" a="1"/>
  <c r="N83" i="4"/>
  <c r="P83" i="4"/>
  <c r="L84" i="4"/>
  <c r="N84" i="4" a="1"/>
  <c r="N84" i="4"/>
  <c r="P84" i="4"/>
  <c r="L85" i="4"/>
  <c r="N85" i="4" a="1"/>
  <c r="N85" i="4"/>
  <c r="L86" i="4"/>
  <c r="N86" i="4" a="1"/>
  <c r="N86" i="4"/>
  <c r="P86" i="4"/>
  <c r="L87" i="4"/>
  <c r="N87" i="4" a="1"/>
  <c r="N87" i="4"/>
  <c r="L88" i="4"/>
  <c r="N88" i="4" a="1"/>
  <c r="N88" i="4"/>
  <c r="P88" i="4"/>
  <c r="L89" i="4"/>
  <c r="N89" i="4" a="1"/>
  <c r="N89" i="4"/>
  <c r="P89" i="4"/>
  <c r="L90" i="4"/>
  <c r="N90" i="4" a="1"/>
  <c r="N90" i="4"/>
  <c r="P90" i="4"/>
  <c r="L91" i="4"/>
  <c r="N91" i="4" a="1"/>
  <c r="N91" i="4"/>
  <c r="L92" i="4"/>
  <c r="N92" i="4" a="1"/>
  <c r="N92" i="4"/>
  <c r="P92" i="4"/>
  <c r="L93" i="4"/>
  <c r="N93" i="4" a="1"/>
  <c r="N93" i="4"/>
  <c r="P93" i="4"/>
  <c r="L94" i="4"/>
  <c r="N94" i="4" a="1"/>
  <c r="N94" i="4"/>
  <c r="P94" i="4"/>
  <c r="L95" i="4"/>
  <c r="N95" i="4" a="1"/>
  <c r="N95" i="4"/>
  <c r="L96" i="4"/>
  <c r="N96" i="4" a="1"/>
  <c r="N96" i="4"/>
  <c r="P96" i="4"/>
  <c r="L97" i="4"/>
  <c r="N97" i="4" a="1"/>
  <c r="N97" i="4"/>
  <c r="P97" i="4"/>
  <c r="L98" i="4"/>
  <c r="N98" i="4" a="1"/>
  <c r="N98" i="4"/>
  <c r="P98" i="4"/>
  <c r="L99" i="4"/>
  <c r="N99" i="4" a="1"/>
  <c r="N99" i="4"/>
  <c r="P99" i="4"/>
  <c r="L100" i="4"/>
  <c r="N100" i="4" a="1"/>
  <c r="N100" i="4"/>
  <c r="P100" i="4"/>
  <c r="L101" i="4"/>
  <c r="N101" i="4" a="1"/>
  <c r="N101" i="4"/>
  <c r="L102" i="4"/>
  <c r="N102" i="4" a="1"/>
  <c r="N102" i="4"/>
  <c r="P102" i="4"/>
  <c r="L103" i="4"/>
  <c r="N103" i="4" a="1"/>
  <c r="N103" i="4"/>
  <c r="L104" i="4"/>
  <c r="N104" i="4" a="1"/>
  <c r="N104" i="4"/>
  <c r="P104" i="4"/>
  <c r="L105" i="4"/>
  <c r="N105" i="4" a="1"/>
  <c r="N105" i="4"/>
  <c r="L106" i="4"/>
  <c r="N106" i="4" a="1"/>
  <c r="N106" i="4"/>
  <c r="P106" i="4"/>
  <c r="L107" i="4"/>
  <c r="N107" i="4" a="1"/>
  <c r="N107" i="4"/>
  <c r="L108" i="4"/>
  <c r="N108" i="4" a="1"/>
  <c r="N108" i="4"/>
  <c r="P108" i="4"/>
  <c r="L109" i="4"/>
  <c r="N109" i="4" a="1"/>
  <c r="N109" i="4"/>
  <c r="L110" i="4"/>
  <c r="N110" i="4" a="1"/>
  <c r="N110" i="4"/>
  <c r="P110" i="4"/>
  <c r="L111" i="4"/>
  <c r="N111" i="4" a="1"/>
  <c r="N111" i="4"/>
  <c r="P111" i="4"/>
  <c r="L112" i="4"/>
  <c r="N112" i="4" a="1"/>
  <c r="N112" i="4"/>
  <c r="P112" i="4"/>
  <c r="L113" i="4"/>
  <c r="N113" i="4" a="1"/>
  <c r="N113" i="4"/>
  <c r="P113" i="4"/>
  <c r="L114" i="4"/>
  <c r="N114" i="4" a="1"/>
  <c r="N114" i="4"/>
  <c r="P114" i="4"/>
  <c r="L115" i="4"/>
  <c r="N115" i="4" a="1"/>
  <c r="N115" i="4"/>
  <c r="P115" i="4"/>
  <c r="L116" i="4"/>
  <c r="N116" i="4" a="1"/>
  <c r="N116" i="4"/>
  <c r="P116" i="4"/>
  <c r="L117" i="4"/>
  <c r="N117" i="4" a="1"/>
  <c r="N117" i="4"/>
  <c r="P117" i="4"/>
  <c r="L118" i="4"/>
  <c r="N118" i="4" a="1"/>
  <c r="N118" i="4"/>
  <c r="P118" i="4"/>
  <c r="L119" i="4"/>
  <c r="N119" i="4" a="1"/>
  <c r="N119" i="4"/>
  <c r="P119" i="4"/>
  <c r="L120" i="4"/>
  <c r="N120" i="4" a="1"/>
  <c r="N120" i="4"/>
  <c r="P120" i="4"/>
  <c r="L121" i="4"/>
  <c r="N121" i="4" a="1"/>
  <c r="N121" i="4"/>
  <c r="P121" i="4"/>
  <c r="L122" i="4"/>
  <c r="N122" i="4" a="1"/>
  <c r="N122" i="4"/>
  <c r="P122" i="4"/>
  <c r="L123" i="4"/>
  <c r="N123" i="4" a="1"/>
  <c r="N123" i="4"/>
  <c r="P123" i="4"/>
  <c r="L124" i="4"/>
  <c r="N124" i="4" a="1"/>
  <c r="N124" i="4"/>
  <c r="P124" i="4"/>
  <c r="L125" i="4"/>
  <c r="N125" i="4" a="1"/>
  <c r="N125" i="4"/>
  <c r="P125" i="4"/>
  <c r="L126" i="4"/>
  <c r="N126" i="4" a="1"/>
  <c r="N126" i="4"/>
  <c r="P126" i="4"/>
  <c r="L127" i="4"/>
  <c r="N127" i="4" a="1"/>
  <c r="N127" i="4"/>
  <c r="P127" i="4"/>
  <c r="L128" i="4"/>
  <c r="N128" i="4" a="1"/>
  <c r="N128" i="4"/>
  <c r="P128" i="4"/>
  <c r="L129" i="4"/>
  <c r="N129" i="4" a="1"/>
  <c r="N129" i="4"/>
  <c r="P129" i="4"/>
  <c r="L130" i="4"/>
  <c r="N130" i="4" a="1"/>
  <c r="N130" i="4"/>
  <c r="P130" i="4"/>
  <c r="L131" i="4"/>
  <c r="N131" i="4" a="1"/>
  <c r="N131" i="4"/>
  <c r="P131" i="4"/>
  <c r="L132" i="4"/>
  <c r="N132" i="4" a="1"/>
  <c r="N132" i="4"/>
  <c r="P132" i="4"/>
  <c r="L133" i="4"/>
  <c r="N133" i="4" a="1"/>
  <c r="N133" i="4"/>
  <c r="P133" i="4"/>
  <c r="L134" i="4"/>
  <c r="N134" i="4" a="1"/>
  <c r="N134" i="4"/>
  <c r="P134" i="4"/>
  <c r="L135" i="4"/>
  <c r="N135" i="4" a="1"/>
  <c r="N135" i="4"/>
  <c r="P135" i="4"/>
  <c r="L136" i="4"/>
  <c r="N136" i="4" a="1"/>
  <c r="N136" i="4"/>
  <c r="P136" i="4"/>
  <c r="L137" i="4"/>
  <c r="N137" i="4" a="1"/>
  <c r="N137" i="4"/>
  <c r="L138" i="4"/>
  <c r="N138" i="4" a="1"/>
  <c r="N138" i="4"/>
  <c r="P138" i="4"/>
  <c r="L139" i="4"/>
  <c r="N139" i="4" a="1"/>
  <c r="N139" i="4"/>
  <c r="L140" i="4"/>
  <c r="N140" i="4" a="1"/>
  <c r="N140" i="4"/>
  <c r="P140" i="4"/>
  <c r="L141" i="4"/>
  <c r="N141" i="4" a="1"/>
  <c r="N141" i="4"/>
  <c r="P141" i="4"/>
  <c r="L142" i="4"/>
  <c r="N142" i="4" a="1"/>
  <c r="N142" i="4"/>
  <c r="P142" i="4"/>
  <c r="L143" i="4"/>
  <c r="N143" i="4" a="1"/>
  <c r="N143" i="4"/>
  <c r="P143" i="4"/>
  <c r="L144" i="4"/>
  <c r="N144" i="4" a="1"/>
  <c r="N144" i="4"/>
  <c r="P144" i="4"/>
  <c r="L145" i="4"/>
  <c r="N145" i="4" a="1"/>
  <c r="N145" i="4"/>
  <c r="P145" i="4"/>
  <c r="L146" i="4"/>
  <c r="N146" i="4" a="1"/>
  <c r="N146" i="4"/>
  <c r="P146" i="4"/>
  <c r="L147" i="4"/>
  <c r="N147" i="4" a="1"/>
  <c r="N147" i="4"/>
  <c r="P147" i="4"/>
  <c r="L148" i="4"/>
  <c r="N148" i="4" a="1"/>
  <c r="N148" i="4"/>
  <c r="L149" i="4"/>
  <c r="N149" i="4" a="1"/>
  <c r="N149" i="4"/>
  <c r="P149" i="4"/>
  <c r="L150" i="4"/>
  <c r="N150" i="4" a="1"/>
  <c r="N150" i="4"/>
  <c r="P150" i="4"/>
  <c r="L151" i="4"/>
  <c r="N151" i="4" a="1"/>
  <c r="N151" i="4"/>
  <c r="P151" i="4"/>
  <c r="L152" i="4"/>
  <c r="N152" i="4" a="1"/>
  <c r="N152" i="4"/>
  <c r="L153" i="4"/>
  <c r="N153" i="4" a="1"/>
  <c r="N153" i="4"/>
  <c r="P153" i="4"/>
  <c r="L154" i="4"/>
  <c r="N154" i="4" a="1"/>
  <c r="N154" i="4"/>
  <c r="P154" i="4"/>
  <c r="L155" i="4"/>
  <c r="N155" i="4" a="1"/>
  <c r="N155" i="4"/>
  <c r="P155" i="4"/>
  <c r="L156" i="4"/>
  <c r="N156" i="4" a="1"/>
  <c r="N156" i="4"/>
  <c r="P156" i="4"/>
  <c r="L157" i="4"/>
  <c r="N157" i="4" a="1"/>
  <c r="N157" i="4"/>
  <c r="L158" i="4"/>
  <c r="N158" i="4" a="1"/>
  <c r="N158" i="4"/>
  <c r="P158" i="4"/>
  <c r="L159" i="4"/>
  <c r="N159" i="4" a="1"/>
  <c r="N159" i="4"/>
  <c r="P159" i="4"/>
  <c r="L160" i="4"/>
  <c r="N160" i="4" a="1"/>
  <c r="N160" i="4"/>
  <c r="L161" i="4"/>
  <c r="N161" i="4" a="1"/>
  <c r="N161" i="4"/>
  <c r="P161" i="4"/>
  <c r="L162" i="4"/>
  <c r="N162" i="4" a="1"/>
  <c r="N162" i="4"/>
  <c r="P162" i="4"/>
  <c r="L163" i="4"/>
  <c r="N163" i="4" a="1"/>
  <c r="N163" i="4"/>
  <c r="P163" i="4"/>
  <c r="L164" i="4"/>
  <c r="N164" i="4" a="1"/>
  <c r="N164" i="4"/>
  <c r="P164" i="4"/>
  <c r="L165" i="4"/>
  <c r="N165" i="4" a="1"/>
  <c r="N165" i="4"/>
  <c r="P165" i="4"/>
  <c r="L166" i="4"/>
  <c r="N166" i="4" a="1"/>
  <c r="N166" i="4"/>
  <c r="L167" i="4"/>
  <c r="N167" i="4" a="1"/>
  <c r="N167" i="4"/>
  <c r="P167" i="4"/>
  <c r="L168" i="4"/>
  <c r="N168" i="4" a="1"/>
  <c r="N168" i="4"/>
  <c r="P168" i="4"/>
  <c r="L169" i="4"/>
  <c r="N169" i="4" a="1"/>
  <c r="N169" i="4"/>
  <c r="L170" i="4"/>
  <c r="N170" i="4" a="1"/>
  <c r="N170" i="4"/>
  <c r="P170" i="4"/>
  <c r="L171" i="4"/>
  <c r="N171" i="4" a="1"/>
  <c r="N171" i="4"/>
  <c r="P171" i="4"/>
  <c r="L172" i="4"/>
  <c r="N172" i="4" a="1"/>
  <c r="N172" i="4"/>
  <c r="L173" i="4"/>
  <c r="N173" i="4" a="1"/>
  <c r="N173" i="4"/>
  <c r="P173" i="4"/>
  <c r="L174" i="4"/>
  <c r="N174" i="4" a="1"/>
  <c r="N174" i="4"/>
  <c r="L175" i="4"/>
  <c r="N175" i="4" a="1"/>
  <c r="N175" i="4"/>
  <c r="P175" i="4"/>
  <c r="L176" i="4"/>
  <c r="N176" i="4" a="1"/>
  <c r="N176" i="4"/>
  <c r="P176" i="4"/>
  <c r="L177" i="4"/>
  <c r="N177" i="4" a="1"/>
  <c r="N177" i="4"/>
  <c r="P177" i="4"/>
  <c r="L178" i="4"/>
  <c r="N178" i="4" a="1"/>
  <c r="N178" i="4"/>
  <c r="P178" i="4"/>
  <c r="L179" i="4"/>
  <c r="N179" i="4" a="1"/>
  <c r="N179" i="4"/>
  <c r="P179" i="4"/>
  <c r="L180" i="4"/>
  <c r="N180" i="4" a="1"/>
  <c r="N180" i="4"/>
  <c r="P180" i="4"/>
  <c r="L181" i="4"/>
  <c r="N181" i="4" a="1"/>
  <c r="N181" i="4"/>
  <c r="P181" i="4"/>
  <c r="L182" i="4"/>
  <c r="N182" i="4" a="1"/>
  <c r="N182" i="4"/>
  <c r="L183" i="4"/>
  <c r="N183" i="4" a="1"/>
  <c r="N183" i="4"/>
  <c r="P183" i="4"/>
  <c r="L184" i="4"/>
  <c r="N184" i="4" a="1"/>
  <c r="N184" i="4"/>
  <c r="L185" i="4"/>
  <c r="N185" i="4" a="1"/>
  <c r="N185" i="4"/>
  <c r="P185" i="4"/>
  <c r="L186" i="4"/>
  <c r="N186" i="4" a="1"/>
  <c r="N186" i="4"/>
  <c r="L187" i="4"/>
  <c r="N187" i="4" a="1"/>
  <c r="N187" i="4"/>
  <c r="P187" i="4"/>
  <c r="L188" i="4"/>
  <c r="N188" i="4" a="1"/>
  <c r="N188" i="4"/>
  <c r="L189" i="4"/>
  <c r="N189" i="4" a="1"/>
  <c r="N189" i="4"/>
  <c r="P189" i="4"/>
  <c r="L190" i="4"/>
  <c r="N190" i="4" a="1"/>
  <c r="N190" i="4"/>
  <c r="P190" i="4"/>
  <c r="L191" i="4"/>
  <c r="N191" i="4" a="1"/>
  <c r="N191" i="4"/>
  <c r="P191" i="4"/>
  <c r="L192" i="4"/>
  <c r="N192" i="4" a="1"/>
  <c r="N192" i="4"/>
  <c r="P192" i="4"/>
  <c r="L193" i="4"/>
  <c r="N193" i="4" a="1"/>
  <c r="N193" i="4"/>
  <c r="P193" i="4"/>
  <c r="L194" i="4"/>
  <c r="N194" i="4" a="1"/>
  <c r="N194" i="4"/>
  <c r="P194" i="4"/>
  <c r="L195" i="4"/>
  <c r="N195" i="4" a="1"/>
  <c r="N195" i="4"/>
  <c r="P195" i="4"/>
  <c r="L196" i="4"/>
  <c r="N196" i="4" a="1"/>
  <c r="N196" i="4"/>
  <c r="L197" i="4"/>
  <c r="N197" i="4" a="1"/>
  <c r="N197" i="4"/>
  <c r="P197" i="4"/>
  <c r="L198" i="4"/>
  <c r="N198" i="4" a="1"/>
  <c r="N198" i="4"/>
  <c r="L199" i="4"/>
  <c r="N199" i="4" a="1"/>
  <c r="N199" i="4"/>
  <c r="P199" i="4"/>
  <c r="L200" i="4"/>
  <c r="N200" i="4" a="1"/>
  <c r="N200" i="4"/>
  <c r="L201" i="4"/>
  <c r="N201" i="4" a="1"/>
  <c r="N201" i="4"/>
  <c r="P201" i="4"/>
  <c r="L202" i="4"/>
  <c r="N202" i="4" a="1"/>
  <c r="N202" i="4"/>
  <c r="P202" i="4"/>
  <c r="L203" i="4"/>
  <c r="N203" i="4" a="1"/>
  <c r="N203" i="4"/>
  <c r="P203" i="4"/>
  <c r="L204" i="4"/>
  <c r="N204" i="4" a="1"/>
  <c r="N204" i="4"/>
  <c r="L205" i="4"/>
  <c r="N205" i="4" a="1"/>
  <c r="N205" i="4"/>
  <c r="P205" i="4"/>
  <c r="L206" i="4"/>
  <c r="N206" i="4" a="1"/>
  <c r="N206" i="4"/>
  <c r="P206" i="4"/>
  <c r="L207" i="4"/>
  <c r="N207" i="4" a="1"/>
  <c r="N207" i="4"/>
  <c r="P207" i="4"/>
  <c r="L208" i="4"/>
  <c r="N208" i="4" a="1"/>
  <c r="N208" i="4"/>
  <c r="P208" i="4"/>
  <c r="L209" i="4"/>
  <c r="N209" i="4" a="1"/>
  <c r="N209" i="4"/>
  <c r="P209" i="4"/>
  <c r="L210" i="4"/>
  <c r="N210" i="4" a="1"/>
  <c r="N210" i="4"/>
  <c r="L211" i="4"/>
  <c r="N211" i="4" a="1"/>
  <c r="N211" i="4"/>
  <c r="P211" i="4"/>
  <c r="L212" i="4"/>
  <c r="N212" i="4" a="1"/>
  <c r="N212" i="4"/>
  <c r="P212" i="4"/>
  <c r="L213" i="4"/>
  <c r="N213" i="4" a="1"/>
  <c r="N213" i="4"/>
  <c r="L214" i="4"/>
  <c r="N214" i="4" a="1"/>
  <c r="N214" i="4"/>
  <c r="P214" i="4"/>
  <c r="L215" i="4"/>
  <c r="N215" i="4" a="1"/>
  <c r="N215" i="4"/>
  <c r="P215" i="4"/>
  <c r="L216" i="4"/>
  <c r="N216" i="4" a="1"/>
  <c r="N216" i="4"/>
  <c r="P216" i="4"/>
  <c r="L217" i="4"/>
  <c r="N217" i="4" a="1"/>
  <c r="N217" i="4"/>
  <c r="P217" i="4"/>
  <c r="L218" i="4"/>
  <c r="N218" i="4" a="1"/>
  <c r="N218" i="4"/>
  <c r="P218" i="4"/>
  <c r="L219" i="4"/>
  <c r="N219" i="4" a="1"/>
  <c r="N219" i="4"/>
  <c r="P219" i="4"/>
  <c r="L220" i="4"/>
  <c r="N220" i="4" a="1"/>
  <c r="N220" i="4"/>
  <c r="P220" i="4"/>
  <c r="L221" i="4"/>
  <c r="N221" i="4" a="1"/>
  <c r="N221" i="4"/>
  <c r="P221" i="4"/>
  <c r="L222" i="4"/>
  <c r="N222" i="4" a="1"/>
  <c r="N222" i="4"/>
  <c r="P222" i="4"/>
  <c r="L223" i="4"/>
  <c r="N223" i="4" a="1"/>
  <c r="N223" i="4"/>
  <c r="P223" i="4"/>
  <c r="L224" i="4"/>
  <c r="N224" i="4" a="1"/>
  <c r="N224" i="4"/>
  <c r="P224" i="4"/>
  <c r="L225" i="4"/>
  <c r="N225" i="4" a="1"/>
  <c r="N225" i="4"/>
  <c r="P225" i="4"/>
  <c r="L226" i="4"/>
  <c r="N226" i="4" a="1"/>
  <c r="N226" i="4"/>
  <c r="P226" i="4"/>
  <c r="L227" i="4"/>
  <c r="N227" i="4" a="1"/>
  <c r="N227" i="4"/>
  <c r="P227" i="4"/>
  <c r="L228" i="4"/>
  <c r="N228" i="4" a="1"/>
  <c r="N228" i="4"/>
  <c r="P228" i="4"/>
  <c r="L229" i="4"/>
  <c r="N229" i="4" a="1"/>
  <c r="N229" i="4"/>
  <c r="L230" i="4"/>
  <c r="N230" i="4" a="1"/>
  <c r="N230" i="4"/>
  <c r="P230" i="4"/>
  <c r="L231" i="4"/>
  <c r="N231" i="4" a="1"/>
  <c r="N231" i="4"/>
  <c r="P231" i="4"/>
  <c r="L232" i="4"/>
  <c r="N232" i="4" a="1"/>
  <c r="N232" i="4"/>
  <c r="P232" i="4"/>
  <c r="L233" i="4"/>
  <c r="N233" i="4" a="1"/>
  <c r="N233" i="4"/>
  <c r="P233" i="4"/>
  <c r="L234" i="4"/>
  <c r="N234" i="4" a="1"/>
  <c r="N234" i="4"/>
  <c r="P234" i="4"/>
  <c r="L235" i="4"/>
  <c r="N235" i="4" a="1"/>
  <c r="N235" i="4"/>
  <c r="P235" i="4"/>
  <c r="L236" i="4"/>
  <c r="N236" i="4" a="1"/>
  <c r="N236" i="4"/>
  <c r="L237" i="4"/>
  <c r="N237" i="4" a="1"/>
  <c r="N237" i="4"/>
  <c r="P237" i="4"/>
  <c r="L238" i="4"/>
  <c r="N238" i="4" a="1"/>
  <c r="N238" i="4"/>
  <c r="P238" i="4"/>
  <c r="L239" i="4"/>
  <c r="N239" i="4" a="1"/>
  <c r="N239" i="4"/>
  <c r="P239" i="4"/>
  <c r="L240" i="4"/>
  <c r="N240" i="4" a="1"/>
  <c r="N240" i="4"/>
  <c r="P240" i="4"/>
  <c r="L241" i="4"/>
  <c r="N241" i="4" a="1"/>
  <c r="N241" i="4"/>
  <c r="P241" i="4"/>
  <c r="L242" i="4"/>
  <c r="N242" i="4" a="1"/>
  <c r="N242" i="4"/>
  <c r="P242" i="4"/>
  <c r="L243" i="4"/>
  <c r="N243" i="4" a="1"/>
  <c r="N243" i="4"/>
  <c r="P243" i="4"/>
  <c r="L244" i="4"/>
  <c r="N244" i="4" a="1"/>
  <c r="N244" i="4"/>
  <c r="P244" i="4"/>
  <c r="L245" i="4"/>
  <c r="N245" i="4" a="1"/>
  <c r="N245" i="4"/>
  <c r="L246" i="4"/>
  <c r="N246" i="4" a="1"/>
  <c r="N246" i="4"/>
  <c r="P246" i="4"/>
  <c r="L247" i="4"/>
  <c r="N247" i="4" a="1"/>
  <c r="N247" i="4"/>
  <c r="P247" i="4"/>
  <c r="L248" i="4"/>
  <c r="N248" i="4" a="1"/>
  <c r="N248" i="4"/>
  <c r="P248" i="4"/>
  <c r="L249" i="4"/>
  <c r="N249" i="4" a="1"/>
  <c r="N249" i="4"/>
  <c r="P249" i="4"/>
  <c r="L250" i="4"/>
  <c r="N250" i="4" a="1"/>
  <c r="N250" i="4"/>
  <c r="P250" i="4"/>
  <c r="L251" i="4"/>
  <c r="N251" i="4" a="1"/>
  <c r="N251" i="4"/>
  <c r="P251" i="4"/>
  <c r="L252" i="4"/>
  <c r="N252" i="4" a="1"/>
  <c r="N252" i="4"/>
  <c r="P252" i="4"/>
  <c r="L253" i="4"/>
  <c r="N253" i="4" a="1"/>
  <c r="N253" i="4"/>
  <c r="P253" i="4"/>
  <c r="L254" i="4"/>
  <c r="N254" i="4" a="1"/>
  <c r="N254" i="4"/>
  <c r="P254" i="4"/>
  <c r="L255" i="4"/>
  <c r="N255" i="4" a="1"/>
  <c r="N255" i="4"/>
  <c r="P255" i="4"/>
  <c r="L256" i="4"/>
  <c r="N256" i="4" a="1"/>
  <c r="N256" i="4"/>
  <c r="L257" i="4"/>
  <c r="N257" i="4" a="1"/>
  <c r="N257" i="4"/>
  <c r="P257" i="4"/>
  <c r="L258" i="4"/>
  <c r="N258" i="4" a="1"/>
  <c r="N258" i="4"/>
  <c r="P258" i="4"/>
  <c r="L259" i="4"/>
  <c r="N259" i="4" a="1"/>
  <c r="N259" i="4"/>
  <c r="P259" i="4"/>
  <c r="L260" i="4"/>
  <c r="N260" i="4" a="1"/>
  <c r="N260" i="4"/>
  <c r="P260" i="4"/>
  <c r="L261" i="4"/>
  <c r="N261" i="4" a="1"/>
  <c r="N261" i="4"/>
  <c r="P261" i="4"/>
  <c r="L262" i="4"/>
  <c r="N262" i="4" a="1"/>
  <c r="N262" i="4"/>
  <c r="L263" i="4"/>
  <c r="N263" i="4" a="1"/>
  <c r="N263" i="4"/>
  <c r="P263" i="4"/>
  <c r="L264" i="4"/>
  <c r="N264" i="4" a="1"/>
  <c r="N264" i="4"/>
  <c r="P264" i="4"/>
  <c r="L265" i="4"/>
  <c r="N265" i="4" a="1"/>
  <c r="N265" i="4"/>
  <c r="P265" i="4"/>
  <c r="L266" i="4"/>
  <c r="N266" i="4" a="1"/>
  <c r="N266" i="4"/>
  <c r="P266" i="4"/>
  <c r="L267" i="4"/>
  <c r="N267" i="4" a="1"/>
  <c r="N267" i="4"/>
  <c r="P267" i="4"/>
  <c r="L268" i="4"/>
  <c r="N268" i="4" a="1"/>
  <c r="N268" i="4"/>
  <c r="P268" i="4"/>
  <c r="L269" i="4"/>
  <c r="N269" i="4" a="1"/>
  <c r="N269" i="4"/>
  <c r="P269" i="4"/>
  <c r="L270" i="4"/>
  <c r="N270" i="4" a="1"/>
  <c r="N270" i="4"/>
  <c r="P270" i="4"/>
  <c r="L271" i="4"/>
  <c r="N271" i="4" a="1"/>
  <c r="N271" i="4"/>
  <c r="P271" i="4"/>
  <c r="L272" i="4"/>
  <c r="N272" i="4" a="1"/>
  <c r="N272" i="4"/>
  <c r="P272" i="4"/>
  <c r="L273" i="4"/>
  <c r="N273" i="4" a="1"/>
  <c r="N273" i="4"/>
  <c r="P273" i="4"/>
  <c r="L274" i="4"/>
  <c r="N274" i="4" a="1"/>
  <c r="N274" i="4"/>
  <c r="P274" i="4"/>
  <c r="L275" i="4"/>
  <c r="N275" i="4" a="1"/>
  <c r="N275" i="4"/>
  <c r="L276" i="4"/>
  <c r="N276" i="4" a="1"/>
  <c r="N276" i="4"/>
  <c r="P276" i="4"/>
  <c r="L277" i="4"/>
  <c r="N277" i="4" a="1"/>
  <c r="N277" i="4"/>
  <c r="L278" i="4"/>
  <c r="N278" i="4" a="1"/>
  <c r="N278" i="4"/>
  <c r="P278" i="4"/>
  <c r="L279" i="4"/>
  <c r="N279" i="4" a="1"/>
  <c r="N279" i="4"/>
  <c r="P279" i="4"/>
  <c r="L280" i="4"/>
  <c r="N280" i="4" a="1"/>
  <c r="N280" i="4"/>
  <c r="L281" i="4"/>
  <c r="N281" i="4" a="1"/>
  <c r="N281" i="4"/>
  <c r="P281" i="4"/>
  <c r="L282" i="4"/>
  <c r="N282" i="4" a="1"/>
  <c r="N282" i="4"/>
  <c r="P282" i="4"/>
  <c r="L283" i="4"/>
  <c r="N283" i="4" a="1"/>
  <c r="N283" i="4"/>
  <c r="P283" i="4"/>
  <c r="L284" i="4"/>
  <c r="N284" i="4" a="1"/>
  <c r="N284" i="4"/>
  <c r="P284" i="4"/>
  <c r="L285" i="4"/>
  <c r="N285" i="4" a="1"/>
  <c r="N285" i="4"/>
  <c r="P285" i="4"/>
  <c r="L286" i="4"/>
  <c r="N286" i="4" a="1"/>
  <c r="N286" i="4"/>
  <c r="L287" i="4"/>
  <c r="N287" i="4" a="1"/>
  <c r="N287" i="4"/>
  <c r="P287" i="4"/>
  <c r="L288" i="4"/>
  <c r="N288" i="4" a="1"/>
  <c r="N288" i="4"/>
  <c r="P288" i="4"/>
  <c r="L289" i="4"/>
  <c r="N289" i="4" a="1"/>
  <c r="N289" i="4"/>
  <c r="P289" i="4"/>
  <c r="L290" i="4"/>
  <c r="N290" i="4" a="1"/>
  <c r="N290" i="4"/>
  <c r="P290" i="4"/>
  <c r="L291" i="4"/>
  <c r="N291" i="4" a="1"/>
  <c r="N291" i="4"/>
  <c r="P291" i="4"/>
  <c r="L292" i="4"/>
  <c r="N292" i="4" a="1"/>
  <c r="N292" i="4"/>
  <c r="L293" i="4"/>
  <c r="N293" i="4" a="1"/>
  <c r="N293" i="4"/>
  <c r="P293" i="4"/>
  <c r="L294" i="4"/>
  <c r="N294" i="4" a="1"/>
  <c r="N294" i="4"/>
  <c r="P294" i="4"/>
  <c r="L295" i="4"/>
  <c r="N295" i="4" a="1"/>
  <c r="N295" i="4"/>
  <c r="P295" i="4"/>
  <c r="L296" i="4"/>
  <c r="N296" i="4" a="1"/>
  <c r="N296" i="4"/>
  <c r="L297" i="4"/>
  <c r="N297" i="4" a="1"/>
  <c r="N297" i="4"/>
  <c r="L298" i="4"/>
  <c r="N298" i="4" a="1"/>
  <c r="N298" i="4"/>
  <c r="P298" i="4"/>
  <c r="L299" i="4"/>
  <c r="N299" i="4" a="1"/>
  <c r="N299" i="4"/>
  <c r="L300" i="4"/>
  <c r="N300" i="4" a="1"/>
  <c r="N300" i="4"/>
  <c r="P300" i="4"/>
  <c r="L301" i="4"/>
  <c r="N301" i="4" a="1"/>
  <c r="N301" i="4"/>
  <c r="P301" i="4"/>
  <c r="L302" i="4"/>
  <c r="N302" i="4" a="1"/>
  <c r="N302" i="4"/>
  <c r="L303" i="4"/>
  <c r="N303" i="4" a="1"/>
  <c r="N303" i="4"/>
  <c r="P303" i="4"/>
  <c r="L304" i="4"/>
  <c r="N304" i="4" a="1"/>
  <c r="N304" i="4"/>
  <c r="P304" i="4"/>
  <c r="L305" i="4"/>
  <c r="N305" i="4" a="1"/>
  <c r="N305" i="4"/>
  <c r="P305" i="4"/>
  <c r="L306" i="4"/>
  <c r="N306" i="4" a="1"/>
  <c r="N306" i="4"/>
  <c r="L307" i="4"/>
  <c r="N307" i="4" a="1"/>
  <c r="N307" i="4"/>
  <c r="P307" i="4"/>
  <c r="L308" i="4"/>
  <c r="N308" i="4" a="1"/>
  <c r="N308" i="4"/>
  <c r="P308" i="4"/>
  <c r="L309" i="4"/>
  <c r="N309" i="4" a="1"/>
  <c r="N309" i="4"/>
  <c r="P309" i="4"/>
  <c r="L310" i="4"/>
  <c r="N310" i="4" a="1"/>
  <c r="N310" i="4"/>
  <c r="L311" i="4"/>
  <c r="N311" i="4" a="1"/>
  <c r="N311" i="4"/>
  <c r="P311" i="4"/>
  <c r="L312" i="4"/>
  <c r="N312" i="4" a="1"/>
  <c r="N312" i="4"/>
  <c r="P312" i="4"/>
  <c r="L313" i="4"/>
  <c r="N313" i="4" a="1"/>
  <c r="N313" i="4"/>
  <c r="P313" i="4"/>
  <c r="L314" i="4"/>
  <c r="N314" i="4" a="1"/>
  <c r="N314" i="4"/>
  <c r="P314" i="4"/>
  <c r="L315" i="4"/>
  <c r="N315" i="4" a="1"/>
  <c r="N315" i="4"/>
  <c r="P315" i="4"/>
  <c r="L316" i="4"/>
  <c r="N316" i="4" a="1"/>
  <c r="N316" i="4"/>
  <c r="P316" i="4"/>
  <c r="L317" i="4"/>
  <c r="N317" i="4" a="1"/>
  <c r="N317" i="4"/>
  <c r="P317" i="4"/>
  <c r="L318" i="4"/>
  <c r="N318" i="4" a="1"/>
  <c r="N318" i="4"/>
  <c r="P318" i="4"/>
  <c r="L319" i="4"/>
  <c r="N319" i="4" a="1"/>
  <c r="N319" i="4"/>
  <c r="P319" i="4"/>
  <c r="L320" i="4"/>
  <c r="N320" i="4" a="1"/>
  <c r="N320" i="4"/>
  <c r="P320" i="4"/>
  <c r="L321" i="4"/>
  <c r="N321" i="4" a="1"/>
  <c r="N321" i="4"/>
  <c r="P321" i="4"/>
  <c r="L322" i="4"/>
  <c r="N322" i="4" a="1"/>
  <c r="N322" i="4"/>
  <c r="P322" i="4"/>
  <c r="L323" i="4"/>
  <c r="N323" i="4" a="1"/>
  <c r="N323" i="4"/>
  <c r="P323" i="4"/>
  <c r="L324" i="4"/>
  <c r="N324" i="4" a="1"/>
  <c r="N324" i="4"/>
  <c r="P324" i="4"/>
  <c r="L325" i="4"/>
  <c r="N325" i="4" a="1"/>
  <c r="N325" i="4"/>
  <c r="P325" i="4"/>
  <c r="L326" i="4"/>
  <c r="N326" i="4" a="1"/>
  <c r="N326" i="4"/>
  <c r="L327" i="4"/>
  <c r="N327" i="4" a="1"/>
  <c r="N327" i="4"/>
  <c r="P327" i="4"/>
  <c r="L328" i="4"/>
  <c r="N328" i="4" a="1"/>
  <c r="N328" i="4"/>
  <c r="P328" i="4"/>
  <c r="L329" i="4"/>
  <c r="N329" i="4" a="1"/>
  <c r="N329" i="4"/>
  <c r="P329" i="4"/>
  <c r="L330" i="4"/>
  <c r="N330" i="4" a="1"/>
  <c r="N330" i="4"/>
  <c r="L331" i="4"/>
  <c r="N331" i="4" a="1"/>
  <c r="N331" i="4"/>
  <c r="P331" i="4"/>
  <c r="L332" i="4"/>
  <c r="N332" i="4" a="1"/>
  <c r="N332" i="4"/>
  <c r="L333" i="4"/>
  <c r="N333" i="4" a="1"/>
  <c r="N333" i="4"/>
  <c r="P333" i="4"/>
  <c r="L334" i="4"/>
  <c r="N334" i="4" a="1"/>
  <c r="N334" i="4"/>
  <c r="P334" i="4"/>
  <c r="L335" i="4"/>
  <c r="N335" i="4" a="1"/>
  <c r="N335" i="4"/>
  <c r="P335" i="4"/>
  <c r="L336" i="4"/>
  <c r="N336" i="4" a="1"/>
  <c r="N336" i="4"/>
  <c r="P336" i="4"/>
  <c r="L337" i="4"/>
  <c r="N337" i="4" a="1"/>
  <c r="N337" i="4"/>
  <c r="P337" i="4"/>
  <c r="L338" i="4"/>
  <c r="N338" i="4" a="1"/>
  <c r="N338" i="4"/>
  <c r="P338" i="4"/>
  <c r="L339" i="4"/>
  <c r="N339" i="4" a="1"/>
  <c r="N339" i="4"/>
  <c r="P339" i="4"/>
  <c r="L340" i="4"/>
  <c r="N340" i="4" a="1"/>
  <c r="N340" i="4"/>
  <c r="P340" i="4"/>
  <c r="L341" i="4"/>
  <c r="N341" i="4" a="1"/>
  <c r="N341" i="4"/>
  <c r="P341" i="4"/>
  <c r="L342" i="4"/>
  <c r="N342" i="4" a="1"/>
  <c r="N342" i="4"/>
  <c r="P342" i="4"/>
  <c r="L343" i="4"/>
  <c r="N343" i="4" a="1"/>
  <c r="N343" i="4"/>
  <c r="P343" i="4"/>
  <c r="L344" i="4"/>
  <c r="N344" i="4" a="1"/>
  <c r="N344" i="4"/>
  <c r="P344" i="4"/>
  <c r="L345" i="4"/>
  <c r="N345" i="4" a="1"/>
  <c r="N345" i="4"/>
  <c r="P345" i="4"/>
  <c r="L346" i="4"/>
  <c r="N346" i="4" a="1"/>
  <c r="N346" i="4"/>
  <c r="P346" i="4"/>
  <c r="L347" i="4"/>
  <c r="N347" i="4" a="1"/>
  <c r="N347" i="4"/>
  <c r="P347" i="4"/>
  <c r="L348" i="4"/>
  <c r="N348" i="4" a="1"/>
  <c r="N348" i="4"/>
  <c r="P348" i="4"/>
  <c r="L349" i="4"/>
  <c r="N349" i="4" a="1"/>
  <c r="N349" i="4"/>
  <c r="P349" i="4"/>
  <c r="L350" i="4"/>
  <c r="N350" i="4" a="1"/>
  <c r="N350" i="4"/>
  <c r="P350" i="4"/>
  <c r="L351" i="4"/>
  <c r="N351" i="4" a="1"/>
  <c r="N351" i="4"/>
  <c r="P351" i="4"/>
  <c r="L352" i="4"/>
  <c r="N352" i="4" a="1"/>
  <c r="N352" i="4"/>
  <c r="P352" i="4"/>
  <c r="L353" i="4"/>
  <c r="N353" i="4" a="1"/>
  <c r="N353" i="4"/>
  <c r="P353" i="4"/>
  <c r="L354" i="4"/>
  <c r="N354" i="4" a="1"/>
  <c r="N354" i="4"/>
  <c r="L355" i="4"/>
  <c r="N355" i="4" a="1"/>
  <c r="N355" i="4"/>
  <c r="L356" i="4"/>
  <c r="N356" i="4" a="1"/>
  <c r="N356" i="4"/>
  <c r="L357" i="4"/>
  <c r="N357" i="4" a="1"/>
  <c r="N357" i="4"/>
  <c r="P357" i="4"/>
  <c r="L358" i="4"/>
  <c r="N358" i="4" a="1"/>
  <c r="N358" i="4"/>
  <c r="P358" i="4"/>
  <c r="L359" i="4"/>
  <c r="N359" i="4" a="1"/>
  <c r="N359" i="4"/>
  <c r="P359" i="4"/>
  <c r="L360" i="4"/>
  <c r="N360" i="4" a="1"/>
  <c r="N360" i="4"/>
  <c r="P360" i="4"/>
  <c r="L361" i="4"/>
  <c r="N361" i="4" a="1"/>
  <c r="N361" i="4"/>
  <c r="P361" i="4"/>
  <c r="L362" i="4"/>
  <c r="N362" i="4" a="1"/>
  <c r="N362" i="4"/>
  <c r="P362" i="4"/>
  <c r="L363" i="4"/>
  <c r="N363" i="4" a="1"/>
  <c r="N363" i="4"/>
  <c r="L364" i="4"/>
  <c r="N364" i="4" a="1"/>
  <c r="N364" i="4"/>
  <c r="P364" i="4"/>
  <c r="L365" i="4"/>
  <c r="N365" i="4" a="1"/>
  <c r="N365" i="4"/>
  <c r="P365" i="4"/>
  <c r="L366" i="4"/>
  <c r="N366" i="4" a="1"/>
  <c r="N366" i="4"/>
  <c r="P366" i="4"/>
  <c r="L367" i="4"/>
  <c r="N367" i="4" a="1"/>
  <c r="N367" i="4"/>
  <c r="P367" i="4"/>
  <c r="L368" i="4"/>
  <c r="N368" i="4" a="1"/>
  <c r="N368" i="4"/>
  <c r="L369" i="4"/>
  <c r="N369" i="4" a="1"/>
  <c r="N369" i="4"/>
  <c r="P369" i="4"/>
  <c r="L370" i="4"/>
  <c r="N370" i="4" a="1"/>
  <c r="N370" i="4"/>
  <c r="P370" i="4"/>
  <c r="L371" i="4"/>
  <c r="N371" i="4" a="1"/>
  <c r="N371" i="4"/>
  <c r="P371" i="4"/>
  <c r="L372" i="4"/>
  <c r="N372" i="4" a="1"/>
  <c r="N372" i="4"/>
  <c r="P372" i="4"/>
  <c r="L373" i="4"/>
  <c r="N373" i="4" a="1"/>
  <c r="N373" i="4"/>
  <c r="P373" i="4"/>
  <c r="L374" i="4"/>
  <c r="N374" i="4" a="1"/>
  <c r="N374" i="4"/>
  <c r="L375" i="4"/>
  <c r="N375" i="4" a="1"/>
  <c r="N375" i="4"/>
  <c r="P375" i="4"/>
  <c r="L376" i="4"/>
  <c r="N376" i="4" a="1"/>
  <c r="N376" i="4"/>
  <c r="P376" i="4"/>
  <c r="L377" i="4"/>
  <c r="N377" i="4" a="1"/>
  <c r="N377" i="4"/>
  <c r="P377" i="4"/>
  <c r="L378" i="4"/>
  <c r="N378" i="4" a="1"/>
  <c r="N378" i="4"/>
  <c r="L379" i="4"/>
  <c r="N379" i="4" a="1"/>
  <c r="N379" i="4"/>
  <c r="P379" i="4"/>
  <c r="L380" i="4"/>
  <c r="N380" i="4" a="1"/>
  <c r="N380" i="4"/>
  <c r="P380" i="4"/>
  <c r="L381" i="4"/>
  <c r="N381" i="4" a="1"/>
  <c r="N381" i="4"/>
  <c r="P381" i="4"/>
  <c r="L382" i="4"/>
  <c r="N382" i="4" a="1"/>
  <c r="N382" i="4"/>
  <c r="P382" i="4"/>
  <c r="L383" i="4"/>
  <c r="N383" i="4" a="1"/>
  <c r="N383" i="4"/>
  <c r="P383" i="4"/>
  <c r="L384" i="4"/>
  <c r="N384" i="4" a="1"/>
  <c r="N384" i="4"/>
  <c r="P384" i="4"/>
  <c r="L385" i="4"/>
  <c r="N385" i="4" a="1"/>
  <c r="N385" i="4"/>
  <c r="P385" i="4"/>
  <c r="L386" i="4"/>
  <c r="N386" i="4" a="1"/>
  <c r="N386" i="4"/>
  <c r="P386" i="4"/>
  <c r="L387" i="4"/>
  <c r="N387" i="4" a="1"/>
  <c r="N387" i="4"/>
  <c r="P387" i="4"/>
  <c r="L388" i="4"/>
  <c r="N388" i="4" a="1"/>
  <c r="N388" i="4"/>
  <c r="P388" i="4"/>
  <c r="L389" i="4"/>
  <c r="N389" i="4" a="1"/>
  <c r="N389" i="4"/>
  <c r="P389" i="4"/>
  <c r="L390" i="4"/>
  <c r="N390" i="4" a="1"/>
  <c r="N390" i="4"/>
  <c r="L391" i="4"/>
  <c r="N391" i="4" a="1"/>
  <c r="N391" i="4"/>
  <c r="L392" i="4"/>
  <c r="N392" i="4" a="1"/>
  <c r="N392" i="4"/>
  <c r="P392" i="4"/>
  <c r="L393" i="4"/>
  <c r="N393" i="4" a="1"/>
  <c r="N393" i="4"/>
  <c r="P393" i="4"/>
  <c r="L394" i="4"/>
  <c r="N394" i="4" a="1"/>
  <c r="N394" i="4"/>
  <c r="P394" i="4"/>
  <c r="L395" i="4"/>
  <c r="N395" i="4" a="1"/>
  <c r="N395" i="4"/>
  <c r="P395" i="4"/>
  <c r="L396" i="4"/>
  <c r="N396" i="4" a="1"/>
  <c r="N396" i="4"/>
  <c r="P396" i="4"/>
  <c r="L397" i="4"/>
  <c r="N397" i="4" a="1"/>
  <c r="N397" i="4"/>
  <c r="P397" i="4"/>
  <c r="L398" i="4"/>
  <c r="N398" i="4" a="1"/>
  <c r="N398" i="4"/>
  <c r="P398" i="4"/>
  <c r="L399" i="4"/>
  <c r="N399" i="4" a="1"/>
  <c r="N399" i="4"/>
  <c r="P399" i="4"/>
  <c r="L400" i="4"/>
  <c r="N400" i="4" a="1"/>
  <c r="N400" i="4"/>
  <c r="P400" i="4"/>
  <c r="L401" i="4"/>
  <c r="N401" i="4" a="1"/>
  <c r="N401" i="4"/>
  <c r="P401" i="4"/>
  <c r="L402" i="4"/>
  <c r="N402" i="4" a="1"/>
  <c r="N402" i="4"/>
  <c r="P402" i="4"/>
  <c r="L403" i="4"/>
  <c r="N403" i="4" a="1"/>
  <c r="N403" i="4"/>
  <c r="P403" i="4"/>
  <c r="L404" i="4"/>
  <c r="N404" i="4" a="1"/>
  <c r="N404" i="4"/>
  <c r="P404" i="4"/>
  <c r="L405" i="4"/>
  <c r="N405" i="4" a="1"/>
  <c r="N405" i="4"/>
  <c r="P405" i="4"/>
  <c r="L406" i="4"/>
  <c r="N406" i="4" a="1"/>
  <c r="N406" i="4"/>
  <c r="P406" i="4"/>
  <c r="L407" i="4"/>
  <c r="N407" i="4" a="1"/>
  <c r="N407" i="4"/>
  <c r="P407" i="4"/>
  <c r="L408" i="4"/>
  <c r="N408" i="4" a="1"/>
  <c r="N408" i="4"/>
  <c r="P408" i="4"/>
  <c r="L409" i="4"/>
  <c r="N409" i="4" a="1"/>
  <c r="N409" i="4"/>
  <c r="P409" i="4"/>
  <c r="L410" i="4"/>
  <c r="N410" i="4" a="1"/>
  <c r="N410" i="4"/>
  <c r="P410" i="4"/>
  <c r="L411" i="4"/>
  <c r="N411" i="4" a="1"/>
  <c r="N411" i="4"/>
  <c r="P411" i="4"/>
  <c r="L412" i="4"/>
  <c r="N412" i="4" a="1"/>
  <c r="N412" i="4"/>
  <c r="P412" i="4"/>
  <c r="L413" i="4"/>
  <c r="N413" i="4" a="1"/>
  <c r="N413" i="4"/>
  <c r="P413" i="4"/>
  <c r="L414" i="4"/>
  <c r="N414" i="4" a="1"/>
  <c r="N414" i="4"/>
  <c r="L415" i="4"/>
  <c r="N415" i="4" a="1"/>
  <c r="N415" i="4"/>
  <c r="P415" i="4"/>
  <c r="L416" i="4"/>
  <c r="N416" i="4" a="1"/>
  <c r="N416" i="4"/>
  <c r="L417" i="4"/>
  <c r="N417" i="4" a="1"/>
  <c r="N417" i="4"/>
  <c r="P417" i="4"/>
  <c r="L418" i="4"/>
  <c r="N418" i="4" a="1"/>
  <c r="N418" i="4"/>
  <c r="P418" i="4"/>
  <c r="L419" i="4"/>
  <c r="N419" i="4" a="1"/>
  <c r="N419" i="4"/>
  <c r="P419" i="4"/>
  <c r="L420" i="4"/>
  <c r="N420" i="4" a="1"/>
  <c r="N420" i="4"/>
  <c r="P420" i="4"/>
  <c r="L421" i="4"/>
  <c r="N421" i="4" a="1"/>
  <c r="N421" i="4"/>
  <c r="P421" i="4"/>
  <c r="L422" i="4"/>
  <c r="N422" i="4" a="1"/>
  <c r="N422" i="4"/>
  <c r="L423" i="4"/>
  <c r="N423" i="4" a="1"/>
  <c r="N423" i="4"/>
  <c r="P423" i="4"/>
  <c r="L424" i="4"/>
  <c r="N424" i="4" a="1"/>
  <c r="N424" i="4"/>
  <c r="L425" i="4"/>
  <c r="N425" i="4" a="1"/>
  <c r="N425" i="4"/>
  <c r="P425" i="4"/>
  <c r="L426" i="4"/>
  <c r="N426" i="4" a="1"/>
  <c r="N426" i="4"/>
  <c r="P426" i="4"/>
  <c r="L427" i="4"/>
  <c r="N427" i="4" a="1"/>
  <c r="N427" i="4"/>
  <c r="P427" i="4"/>
  <c r="L428" i="4"/>
  <c r="N428" i="4" a="1"/>
  <c r="N428" i="4"/>
  <c r="P428" i="4"/>
  <c r="L429" i="4"/>
  <c r="N429" i="4" a="1"/>
  <c r="N429" i="4"/>
  <c r="P429" i="4"/>
  <c r="L430" i="4"/>
  <c r="N430" i="4" a="1"/>
  <c r="N430" i="4"/>
  <c r="P430" i="4"/>
  <c r="L431" i="4"/>
  <c r="N431" i="4" a="1"/>
  <c r="N431" i="4"/>
  <c r="P431" i="4"/>
  <c r="L432" i="4"/>
  <c r="N432" i="4" a="1"/>
  <c r="N432" i="4"/>
  <c r="P432" i="4"/>
  <c r="L433" i="4"/>
  <c r="N433" i="4" a="1"/>
  <c r="N433" i="4"/>
  <c r="P433" i="4"/>
  <c r="L434" i="4"/>
  <c r="N434" i="4" a="1"/>
  <c r="N434" i="4"/>
  <c r="P434" i="4"/>
  <c r="L435" i="4"/>
  <c r="N435" i="4" a="1"/>
  <c r="N435" i="4"/>
  <c r="P435" i="4"/>
  <c r="L436" i="4"/>
  <c r="N436" i="4" a="1"/>
  <c r="N436" i="4"/>
  <c r="P436" i="4"/>
  <c r="L437" i="4"/>
  <c r="N437" i="4" a="1"/>
  <c r="N437" i="4"/>
  <c r="P437" i="4"/>
  <c r="L438" i="4"/>
  <c r="N438" i="4" a="1"/>
  <c r="N438" i="4"/>
  <c r="P438" i="4"/>
  <c r="L439" i="4"/>
  <c r="N439" i="4" a="1"/>
  <c r="N439" i="4"/>
  <c r="P439" i="4"/>
  <c r="L440" i="4"/>
  <c r="N440" i="4" a="1"/>
  <c r="N440" i="4"/>
  <c r="P440" i="4"/>
  <c r="L441" i="4"/>
  <c r="N441" i="4" a="1"/>
  <c r="N441" i="4"/>
  <c r="P441" i="4"/>
  <c r="L442" i="4"/>
  <c r="N442" i="4" a="1"/>
  <c r="N442" i="4"/>
  <c r="L443" i="4"/>
  <c r="N443" i="4" a="1"/>
  <c r="N443" i="4"/>
  <c r="P443" i="4"/>
  <c r="L444" i="4"/>
  <c r="N444" i="4" a="1"/>
  <c r="N444" i="4"/>
  <c r="P444" i="4"/>
  <c r="L445" i="4"/>
  <c r="N445" i="4" a="1"/>
  <c r="N445" i="4"/>
  <c r="P445" i="4"/>
  <c r="L446" i="4"/>
  <c r="N446" i="4" a="1"/>
  <c r="N446" i="4"/>
  <c r="P446" i="4"/>
  <c r="L447" i="4"/>
  <c r="N447" i="4" a="1"/>
  <c r="N447" i="4"/>
  <c r="L448" i="4"/>
  <c r="N448" i="4" a="1"/>
  <c r="N448" i="4"/>
  <c r="P448" i="4"/>
  <c r="L449" i="4"/>
  <c r="N449" i="4" a="1"/>
  <c r="N449" i="4"/>
  <c r="L450" i="4"/>
  <c r="N450" i="4" a="1"/>
  <c r="N450" i="4"/>
  <c r="L451" i="4"/>
  <c r="N451" i="4" a="1"/>
  <c r="N451" i="4"/>
  <c r="L452" i="4"/>
  <c r="N452" i="4" a="1"/>
  <c r="N452" i="4"/>
  <c r="L453" i="4"/>
  <c r="N453" i="4" a="1"/>
  <c r="N453" i="4"/>
  <c r="P453" i="4"/>
  <c r="L454" i="4"/>
  <c r="N454" i="4" a="1"/>
  <c r="N454" i="4"/>
  <c r="P454" i="4"/>
  <c r="L455" i="4"/>
  <c r="N455" i="4" a="1"/>
  <c r="N455" i="4"/>
  <c r="L456" i="4"/>
  <c r="N456" i="4" a="1"/>
  <c r="N456" i="4"/>
  <c r="P456" i="4"/>
  <c r="L457" i="4"/>
  <c r="N457" i="4" a="1"/>
  <c r="N457" i="4"/>
  <c r="L458" i="4"/>
  <c r="N458" i="4" a="1"/>
  <c r="N458" i="4"/>
  <c r="P458" i="4"/>
  <c r="L459" i="4"/>
  <c r="N459" i="4" a="1"/>
  <c r="N459" i="4"/>
  <c r="L460" i="4"/>
  <c r="N460" i="4" a="1"/>
  <c r="N460" i="4"/>
  <c r="P460" i="4"/>
  <c r="L461" i="4"/>
  <c r="N461" i="4" a="1"/>
  <c r="N461" i="4"/>
  <c r="L462" i="4"/>
  <c r="N462" i="4" a="1"/>
  <c r="N462" i="4"/>
  <c r="L465" i="4"/>
  <c r="N465" i="4" a="1"/>
  <c r="N465" i="4"/>
  <c r="P465" i="4"/>
  <c r="L466" i="4"/>
  <c r="N466" i="4" a="1"/>
  <c r="N466" i="4"/>
  <c r="P466" i="4"/>
  <c r="L467" i="4"/>
  <c r="N467" i="4" a="1"/>
  <c r="N467" i="4"/>
  <c r="P467" i="4"/>
  <c r="L468" i="4"/>
  <c r="N468" i="4" a="1"/>
  <c r="N468" i="4"/>
  <c r="P468" i="4"/>
  <c r="L469" i="4"/>
  <c r="N469" i="4" a="1"/>
  <c r="N469" i="4"/>
  <c r="L470" i="4"/>
  <c r="N470" i="4" a="1"/>
  <c r="N470" i="4"/>
  <c r="L471" i="4"/>
  <c r="N471" i="4" a="1"/>
  <c r="N471" i="4"/>
  <c r="P471" i="4"/>
  <c r="L472" i="4"/>
  <c r="N472" i="4" a="1"/>
  <c r="N472" i="4"/>
  <c r="P472" i="4"/>
  <c r="L473" i="4"/>
  <c r="N473" i="4" a="1"/>
  <c r="N473" i="4"/>
  <c r="P473" i="4"/>
  <c r="L474" i="4"/>
  <c r="N474" i="4" a="1"/>
  <c r="N474" i="4"/>
  <c r="P474" i="4"/>
  <c r="L475" i="4"/>
  <c r="N475" i="4" a="1"/>
  <c r="N475" i="4"/>
  <c r="L476" i="4"/>
  <c r="N476" i="4" a="1"/>
  <c r="N476" i="4"/>
  <c r="L477" i="4"/>
  <c r="N477" i="4" a="1"/>
  <c r="N477" i="4"/>
  <c r="P477" i="4"/>
  <c r="L478" i="4"/>
  <c r="N478" i="4" a="1"/>
  <c r="N478" i="4"/>
  <c r="P478" i="4"/>
  <c r="L479" i="4"/>
  <c r="N479" i="4" a="1"/>
  <c r="N479" i="4"/>
  <c r="L480" i="4"/>
  <c r="N480" i="4" a="1"/>
  <c r="N480" i="4"/>
  <c r="P480" i="4"/>
  <c r="L481" i="4"/>
  <c r="N481" i="4" a="1"/>
  <c r="N481" i="4"/>
  <c r="L482" i="4"/>
  <c r="N482" i="4" a="1"/>
  <c r="N482" i="4"/>
  <c r="P482" i="4"/>
  <c r="L483" i="4"/>
  <c r="N483" i="4" a="1"/>
  <c r="N483" i="4"/>
  <c r="L484" i="4"/>
  <c r="N484" i="4" a="1"/>
  <c r="N484" i="4"/>
  <c r="P484" i="4"/>
  <c r="L485" i="4"/>
  <c r="N485" i="4" a="1"/>
  <c r="N485" i="4"/>
  <c r="P485" i="4"/>
  <c r="L486" i="4"/>
  <c r="N486" i="4" a="1"/>
  <c r="N486" i="4"/>
  <c r="P486" i="4"/>
  <c r="L487" i="4"/>
  <c r="N487" i="4" a="1"/>
  <c r="N487" i="4"/>
  <c r="L488" i="4"/>
  <c r="N488" i="4" a="1"/>
  <c r="N488" i="4"/>
  <c r="P488" i="4"/>
  <c r="L489" i="4"/>
  <c r="N489" i="4" a="1"/>
  <c r="N489" i="4"/>
  <c r="P489" i="4"/>
  <c r="L490" i="4"/>
  <c r="N490" i="4" a="1"/>
  <c r="N490" i="4"/>
  <c r="O490" i="4"/>
  <c r="L491" i="4"/>
  <c r="N491" i="4" a="1"/>
  <c r="N491" i="4"/>
  <c r="P491" i="4"/>
  <c r="L492" i="4"/>
  <c r="N492" i="4" a="1"/>
  <c r="N492" i="4"/>
  <c r="P492" i="4"/>
  <c r="L493" i="4"/>
  <c r="N493" i="4" a="1"/>
  <c r="N493" i="4"/>
  <c r="P493" i="4"/>
  <c r="L494" i="4"/>
  <c r="N494" i="4" a="1"/>
  <c r="N494" i="4"/>
  <c r="L495" i="4"/>
  <c r="N495" i="4" a="1"/>
  <c r="N495" i="4"/>
  <c r="L496" i="4"/>
  <c r="N496" i="4" a="1"/>
  <c r="N496" i="4"/>
  <c r="P496" i="4"/>
  <c r="L497" i="4"/>
  <c r="N497" i="4" a="1"/>
  <c r="N497" i="4"/>
  <c r="P497" i="4"/>
  <c r="L498" i="4"/>
  <c r="N498" i="4" a="1"/>
  <c r="N498" i="4"/>
  <c r="P498" i="4"/>
  <c r="L499" i="4"/>
  <c r="N499" i="4" a="1"/>
  <c r="N499" i="4"/>
  <c r="P499" i="4"/>
  <c r="L500" i="4"/>
  <c r="N500" i="4" a="1"/>
  <c r="N500" i="4"/>
  <c r="P500" i="4"/>
  <c r="L501" i="4"/>
  <c r="N501" i="4" a="1"/>
  <c r="N501" i="4"/>
  <c r="P501" i="4"/>
  <c r="L502" i="4"/>
  <c r="N502" i="4" a="1"/>
  <c r="N502" i="4"/>
  <c r="P502" i="4"/>
  <c r="L503" i="4"/>
  <c r="N503" i="4" a="1"/>
  <c r="N503" i="4"/>
  <c r="P503" i="4"/>
  <c r="L504" i="4"/>
  <c r="N504" i="4" a="1"/>
  <c r="N504" i="4"/>
  <c r="P504" i="4"/>
  <c r="L505" i="4"/>
  <c r="N505" i="4" a="1"/>
  <c r="N505" i="4"/>
  <c r="L506" i="4"/>
  <c r="N506" i="4" a="1"/>
  <c r="N506" i="4"/>
  <c r="P506" i="4"/>
  <c r="L507" i="4"/>
  <c r="N507" i="4" a="1"/>
  <c r="N507" i="4"/>
  <c r="L508" i="4"/>
  <c r="N508" i="4" a="1"/>
  <c r="N508" i="4"/>
  <c r="L509" i="4"/>
  <c r="N509" i="4" a="1"/>
  <c r="N509" i="4"/>
  <c r="P509" i="4"/>
  <c r="L510" i="4"/>
  <c r="N510" i="4" a="1"/>
  <c r="N510" i="4"/>
  <c r="L511" i="4"/>
  <c r="N511" i="4" a="1"/>
  <c r="N511" i="4"/>
  <c r="P511" i="4"/>
  <c r="L512" i="4"/>
  <c r="N512" i="4" a="1"/>
  <c r="N512" i="4"/>
  <c r="P512" i="4"/>
  <c r="L513" i="4"/>
  <c r="N513" i="4" a="1"/>
  <c r="N513" i="4"/>
  <c r="L514" i="4"/>
  <c r="N514" i="4" a="1"/>
  <c r="N514" i="4"/>
  <c r="L515" i="4"/>
  <c r="N515" i="4" a="1"/>
  <c r="N515" i="4"/>
  <c r="P515" i="4"/>
  <c r="L516" i="4"/>
  <c r="N516" i="4" a="1"/>
  <c r="N516" i="4"/>
  <c r="P516" i="4"/>
  <c r="L517" i="4"/>
  <c r="N517" i="4" a="1"/>
  <c r="N517" i="4"/>
  <c r="P517" i="4"/>
  <c r="L518" i="4"/>
  <c r="N518" i="4" a="1"/>
  <c r="N518" i="4"/>
  <c r="P518" i="4"/>
  <c r="L519" i="4"/>
  <c r="N519" i="4" a="1"/>
  <c r="N519" i="4"/>
  <c r="P519" i="4"/>
  <c r="L520" i="4"/>
  <c r="N520" i="4" a="1"/>
  <c r="N520" i="4"/>
  <c r="P520" i="4"/>
  <c r="L521" i="4"/>
  <c r="N521" i="4" a="1"/>
  <c r="N521" i="4"/>
  <c r="P521" i="4"/>
  <c r="L522" i="4"/>
  <c r="N522" i="4" a="1"/>
  <c r="N522" i="4"/>
  <c r="P522" i="4"/>
  <c r="L523" i="4"/>
  <c r="N523" i="4" a="1"/>
  <c r="N523" i="4"/>
  <c r="P523" i="4"/>
  <c r="L524" i="4"/>
  <c r="N524" i="4" a="1"/>
  <c r="N524" i="4"/>
  <c r="P524" i="4"/>
  <c r="L525" i="4"/>
  <c r="N525" i="4" a="1"/>
  <c r="N525" i="4"/>
  <c r="L526" i="4"/>
  <c r="N526" i="4" a="1"/>
  <c r="N526" i="4"/>
  <c r="P526" i="4"/>
  <c r="L527" i="4"/>
  <c r="N527" i="4" a="1"/>
  <c r="N527" i="4"/>
  <c r="L528" i="4"/>
  <c r="N528" i="4" a="1"/>
  <c r="N528" i="4"/>
  <c r="P528" i="4"/>
  <c r="L529" i="4"/>
  <c r="N529" i="4" a="1"/>
  <c r="N529" i="4"/>
  <c r="P529" i="4"/>
  <c r="L530" i="4"/>
  <c r="N530" i="4" a="1"/>
  <c r="N530" i="4"/>
  <c r="P530" i="4"/>
  <c r="L531" i="4"/>
  <c r="N531" i="4" a="1"/>
  <c r="N531" i="4"/>
  <c r="P531" i="4"/>
  <c r="L532" i="4"/>
  <c r="N532" i="4" a="1"/>
  <c r="N532" i="4"/>
  <c r="P532" i="4"/>
  <c r="L533" i="4"/>
  <c r="N533" i="4" a="1"/>
  <c r="N533" i="4"/>
  <c r="P533" i="4"/>
  <c r="L534" i="4"/>
  <c r="N534" i="4" a="1"/>
  <c r="N534" i="4"/>
  <c r="P534" i="4"/>
  <c r="L535" i="4"/>
  <c r="N535" i="4" a="1"/>
  <c r="N535" i="4"/>
  <c r="L536" i="4"/>
  <c r="N536" i="4" a="1"/>
  <c r="N536" i="4"/>
  <c r="P536" i="4"/>
  <c r="L537" i="4"/>
  <c r="N537" i="4" a="1"/>
  <c r="N537" i="4"/>
  <c r="L538" i="4"/>
  <c r="N538" i="4" a="1"/>
  <c r="N538" i="4"/>
  <c r="P538" i="4"/>
  <c r="L539" i="4"/>
  <c r="N539" i="4" a="1"/>
  <c r="N539" i="4"/>
  <c r="L540" i="4"/>
  <c r="N540" i="4" a="1"/>
  <c r="N540" i="4"/>
  <c r="P540" i="4"/>
  <c r="L541" i="4"/>
  <c r="N541" i="4" a="1"/>
  <c r="N541" i="4"/>
  <c r="P541" i="4"/>
  <c r="L542" i="4"/>
  <c r="N542" i="4" a="1"/>
  <c r="N542" i="4"/>
  <c r="L543" i="4"/>
  <c r="N543" i="4" a="1"/>
  <c r="N543" i="4"/>
  <c r="P543" i="4"/>
  <c r="L544" i="4"/>
  <c r="N544" i="4" a="1"/>
  <c r="N544" i="4"/>
  <c r="L545" i="4"/>
  <c r="N545" i="4" a="1"/>
  <c r="N545" i="4"/>
  <c r="P545" i="4"/>
  <c r="L546" i="4"/>
  <c r="N546" i="4" a="1"/>
  <c r="N546" i="4"/>
  <c r="L547" i="4"/>
  <c r="N547" i="4" a="1"/>
  <c r="N547" i="4"/>
  <c r="P547" i="4"/>
  <c r="L548" i="4"/>
  <c r="N548" i="4" a="1"/>
  <c r="N548" i="4"/>
  <c r="L549" i="4"/>
  <c r="N549" i="4" a="1"/>
  <c r="N549" i="4"/>
  <c r="P549" i="4"/>
  <c r="L550" i="4"/>
  <c r="N550" i="4" a="1"/>
  <c r="N550" i="4"/>
  <c r="P550" i="4"/>
  <c r="L551" i="4"/>
  <c r="N551" i="4" a="1"/>
  <c r="N551" i="4"/>
  <c r="P551" i="4"/>
  <c r="L552" i="4"/>
  <c r="N552" i="4" a="1"/>
  <c r="N552" i="4"/>
  <c r="P552" i="4"/>
  <c r="L553" i="4"/>
  <c r="N553" i="4" a="1"/>
  <c r="N553" i="4"/>
  <c r="P553" i="4"/>
  <c r="L554" i="4"/>
  <c r="N554" i="4" a="1"/>
  <c r="N554" i="4"/>
  <c r="P554" i="4"/>
  <c r="L555" i="4"/>
  <c r="N555" i="4" a="1"/>
  <c r="N555" i="4"/>
  <c r="P555" i="4"/>
  <c r="L556" i="4"/>
  <c r="N556" i="4" a="1"/>
  <c r="N556" i="4"/>
  <c r="L557" i="4"/>
  <c r="N557" i="4" a="1"/>
  <c r="N557" i="4"/>
  <c r="P557" i="4"/>
  <c r="L558" i="4"/>
  <c r="N558" i="4" a="1"/>
  <c r="N558" i="4"/>
  <c r="P558" i="4"/>
  <c r="L559" i="4"/>
  <c r="N559" i="4" a="1"/>
  <c r="N559" i="4"/>
  <c r="P559" i="4"/>
  <c r="L560" i="4"/>
  <c r="N560" i="4" a="1"/>
  <c r="N560" i="4"/>
  <c r="P560" i="4"/>
  <c r="L561" i="4"/>
  <c r="N561" i="4" a="1"/>
  <c r="N561" i="4"/>
  <c r="P561" i="4"/>
  <c r="L562" i="4"/>
  <c r="N562" i="4" a="1"/>
  <c r="N562" i="4"/>
  <c r="P562" i="4"/>
  <c r="L563" i="4"/>
  <c r="N563" i="4" a="1"/>
  <c r="N563" i="4"/>
  <c r="P563" i="4"/>
  <c r="L564" i="4"/>
  <c r="N564" i="4" a="1"/>
  <c r="N564" i="4"/>
  <c r="L565" i="4"/>
  <c r="N565" i="4" a="1"/>
  <c r="N565" i="4"/>
  <c r="P565" i="4"/>
  <c r="L566" i="4"/>
  <c r="N566" i="4" a="1"/>
  <c r="N566" i="4"/>
  <c r="L567" i="4"/>
  <c r="N567" i="4" a="1"/>
  <c r="N567" i="4"/>
  <c r="P567" i="4"/>
  <c r="L568" i="4"/>
  <c r="N568" i="4" a="1"/>
  <c r="N568" i="4"/>
  <c r="P568" i="4"/>
  <c r="L569" i="4"/>
  <c r="N569" i="4" a="1"/>
  <c r="N569" i="4"/>
  <c r="P569" i="4"/>
  <c r="L570" i="4"/>
  <c r="N570" i="4" a="1"/>
  <c r="N570" i="4"/>
  <c r="P570" i="4"/>
  <c r="L571" i="4"/>
  <c r="N571" i="4" a="1"/>
  <c r="N571" i="4"/>
  <c r="P571" i="4"/>
  <c r="L572" i="4"/>
  <c r="N572" i="4" a="1"/>
  <c r="N572" i="4"/>
  <c r="L573" i="4"/>
  <c r="N573" i="4" a="1"/>
  <c r="N573" i="4"/>
  <c r="L574" i="4"/>
  <c r="N574" i="4" a="1"/>
  <c r="N574" i="4"/>
  <c r="L575" i="4"/>
  <c r="N575" i="4" a="1"/>
  <c r="N575" i="4"/>
  <c r="P575" i="4"/>
  <c r="L576" i="4"/>
  <c r="N576" i="4" a="1"/>
  <c r="N576" i="4"/>
  <c r="L577" i="4"/>
  <c r="N577" i="4" a="1"/>
  <c r="N577" i="4"/>
  <c r="P577" i="4"/>
  <c r="L578" i="4"/>
  <c r="N578" i="4" a="1"/>
  <c r="N578" i="4"/>
  <c r="P578" i="4"/>
  <c r="L579" i="4"/>
  <c r="N579" i="4" a="1"/>
  <c r="N579" i="4"/>
  <c r="P579" i="4"/>
  <c r="L580" i="4"/>
  <c r="N580" i="4" a="1"/>
  <c r="N580" i="4"/>
  <c r="L581" i="4"/>
  <c r="N581" i="4" a="1"/>
  <c r="N581" i="4"/>
  <c r="P581" i="4"/>
  <c r="L582" i="4"/>
  <c r="N582" i="4" a="1"/>
  <c r="N582" i="4"/>
  <c r="P582" i="4"/>
  <c r="L583" i="4"/>
  <c r="N583" i="4" a="1"/>
  <c r="N583" i="4"/>
  <c r="P583" i="4"/>
  <c r="L584" i="4"/>
  <c r="N584" i="4" a="1"/>
  <c r="N584" i="4"/>
  <c r="P584" i="4"/>
  <c r="L585" i="4"/>
  <c r="N585" i="4" a="1"/>
  <c r="N585" i="4"/>
  <c r="L586" i="4"/>
  <c r="N586" i="4" a="1"/>
  <c r="N586" i="4"/>
  <c r="P586" i="4"/>
  <c r="L587" i="4"/>
  <c r="N587" i="4" a="1"/>
  <c r="N587" i="4"/>
  <c r="P587" i="4"/>
  <c r="L588" i="4"/>
  <c r="N588" i="4" a="1"/>
  <c r="N588" i="4"/>
  <c r="L589" i="4"/>
  <c r="N589" i="4" a="1"/>
  <c r="N589" i="4"/>
  <c r="P589" i="4"/>
  <c r="L590" i="4"/>
  <c r="N590" i="4" a="1"/>
  <c r="N590" i="4"/>
  <c r="L591" i="4"/>
  <c r="N591" i="4" a="1"/>
  <c r="N591" i="4"/>
  <c r="L592" i="4"/>
  <c r="N592" i="4" a="1"/>
  <c r="N592" i="4"/>
  <c r="L593" i="4"/>
  <c r="N593" i="4" a="1"/>
  <c r="N593" i="4"/>
  <c r="P593" i="4"/>
  <c r="L594" i="4"/>
  <c r="N594" i="4" a="1"/>
  <c r="N594" i="4"/>
  <c r="P594" i="4"/>
  <c r="L595" i="4"/>
  <c r="N595" i="4" a="1"/>
  <c r="N595" i="4"/>
  <c r="L596" i="4"/>
  <c r="N596" i="4" a="1"/>
  <c r="N596" i="4"/>
  <c r="L597" i="4"/>
  <c r="N597" i="4" a="1"/>
  <c r="N597" i="4"/>
  <c r="P597" i="4"/>
  <c r="L598" i="4"/>
  <c r="N598" i="4" a="1"/>
  <c r="N598" i="4"/>
  <c r="P598" i="4"/>
  <c r="L599" i="4"/>
  <c r="N599" i="4" a="1"/>
  <c r="N599" i="4"/>
  <c r="L600" i="4"/>
  <c r="N600" i="4" a="1"/>
  <c r="N600" i="4"/>
  <c r="L601" i="4"/>
  <c r="N601" i="4" a="1"/>
  <c r="N601" i="4"/>
  <c r="L602" i="4"/>
  <c r="N602" i="4" a="1"/>
  <c r="N602" i="4"/>
  <c r="P602" i="4"/>
  <c r="L603" i="4"/>
  <c r="N603" i="4" a="1"/>
  <c r="N603" i="4"/>
  <c r="P603" i="4"/>
  <c r="L604" i="4"/>
  <c r="N604" i="4" a="1"/>
  <c r="N604" i="4"/>
  <c r="L605" i="4"/>
  <c r="N605" i="4" a="1"/>
  <c r="N605" i="4"/>
  <c r="L606" i="4"/>
  <c r="N606" i="4" a="1"/>
  <c r="N606" i="4"/>
  <c r="P606" i="4"/>
  <c r="L607" i="4"/>
  <c r="N607" i="4" a="1"/>
  <c r="N607" i="4"/>
  <c r="P607" i="4"/>
  <c r="L608" i="4"/>
  <c r="N608" i="4" a="1"/>
  <c r="N608" i="4"/>
  <c r="P608" i="4"/>
  <c r="L609" i="4"/>
  <c r="N609" i="4" a="1"/>
  <c r="N609" i="4"/>
  <c r="P609" i="4"/>
  <c r="L610" i="4"/>
  <c r="N610" i="4" a="1"/>
  <c r="N610" i="4"/>
  <c r="L611" i="4"/>
  <c r="N611" i="4" a="1"/>
  <c r="N611" i="4"/>
  <c r="P611" i="4"/>
  <c r="L612" i="4"/>
  <c r="N612" i="4" a="1"/>
  <c r="N612" i="4"/>
  <c r="L613" i="4"/>
  <c r="N613" i="4" a="1"/>
  <c r="N613" i="4"/>
  <c r="P613" i="4"/>
  <c r="L614" i="4"/>
  <c r="N614" i="4" a="1"/>
  <c r="N614" i="4"/>
  <c r="P614" i="4"/>
  <c r="L615" i="4"/>
  <c r="N615" i="4" a="1"/>
  <c r="N615" i="4"/>
  <c r="P615" i="4"/>
  <c r="L616" i="4"/>
  <c r="N616" i="4" a="1"/>
  <c r="N616" i="4"/>
  <c r="L617" i="4"/>
  <c r="N617" i="4" a="1"/>
  <c r="N617" i="4"/>
  <c r="P617" i="4"/>
  <c r="L618" i="4"/>
  <c r="N618" i="4" a="1"/>
  <c r="N618" i="4"/>
  <c r="L619" i="4"/>
  <c r="N619" i="4" a="1"/>
  <c r="N619" i="4"/>
  <c r="P619" i="4"/>
  <c r="L620" i="4"/>
  <c r="N620" i="4" a="1"/>
  <c r="N620" i="4"/>
  <c r="L621" i="4"/>
  <c r="N621" i="4" a="1"/>
  <c r="N621" i="4"/>
  <c r="P621" i="4"/>
  <c r="L622" i="4"/>
  <c r="N622" i="4" a="1"/>
  <c r="N622" i="4"/>
  <c r="L623" i="4"/>
  <c r="N623" i="4" a="1"/>
  <c r="N623" i="4"/>
  <c r="P623" i="4"/>
  <c r="L624" i="4"/>
  <c r="N624" i="4" a="1"/>
  <c r="N624" i="4"/>
  <c r="L625" i="4"/>
  <c r="N625" i="4" a="1"/>
  <c r="N625" i="4"/>
  <c r="P625" i="4"/>
  <c r="L626" i="4"/>
  <c r="N626" i="4" a="1"/>
  <c r="N626" i="4"/>
  <c r="L627" i="4"/>
  <c r="N627" i="4" a="1"/>
  <c r="N627" i="4"/>
  <c r="P627" i="4"/>
  <c r="L628" i="4"/>
  <c r="N628" i="4" a="1"/>
  <c r="N628" i="4"/>
  <c r="L629" i="4"/>
  <c r="N629" i="4" a="1"/>
  <c r="N629" i="4"/>
  <c r="P629" i="4"/>
  <c r="L630" i="4"/>
  <c r="N630" i="4" a="1"/>
  <c r="N630" i="4"/>
  <c r="L631" i="4"/>
  <c r="N631" i="4" a="1"/>
  <c r="N631" i="4"/>
  <c r="P631" i="4"/>
  <c r="L632" i="4"/>
  <c r="N632" i="4" a="1"/>
  <c r="N632" i="4"/>
  <c r="P632" i="4"/>
  <c r="L633" i="4"/>
  <c r="N633" i="4" a="1"/>
  <c r="N633" i="4"/>
  <c r="P633" i="4"/>
  <c r="L634" i="4"/>
  <c r="N634" i="4" a="1"/>
  <c r="N634" i="4"/>
  <c r="P634" i="4"/>
  <c r="L635" i="4"/>
  <c r="N635" i="4" a="1"/>
  <c r="N635" i="4"/>
  <c r="P635" i="4"/>
  <c r="L636" i="4"/>
  <c r="N636" i="4" a="1"/>
  <c r="N636" i="4"/>
  <c r="L637" i="4"/>
  <c r="N637" i="4" a="1"/>
  <c r="N637" i="4"/>
  <c r="P637" i="4"/>
  <c r="L638" i="4"/>
  <c r="N638" i="4" a="1"/>
  <c r="N638" i="4"/>
  <c r="L639" i="4"/>
  <c r="N639" i="4" a="1"/>
  <c r="N639" i="4"/>
  <c r="P639" i="4"/>
  <c r="L640" i="4"/>
  <c r="N640" i="4" a="1"/>
  <c r="N640" i="4"/>
  <c r="L641" i="4"/>
  <c r="N641" i="4" a="1"/>
  <c r="N641" i="4"/>
  <c r="L642" i="4"/>
  <c r="N642" i="4" a="1"/>
  <c r="N642" i="4"/>
  <c r="P642" i="4"/>
  <c r="L643" i="4"/>
  <c r="N643" i="4" a="1"/>
  <c r="N643" i="4"/>
  <c r="P643" i="4"/>
  <c r="L644" i="4"/>
  <c r="N644" i="4" a="1"/>
  <c r="N644" i="4"/>
  <c r="P644" i="4"/>
  <c r="L645" i="4"/>
  <c r="N645" i="4" a="1"/>
  <c r="N645" i="4"/>
  <c r="P645" i="4"/>
  <c r="L646" i="4"/>
  <c r="N646" i="4" a="1"/>
  <c r="N646" i="4"/>
  <c r="P646" i="4"/>
  <c r="L647" i="4"/>
  <c r="N647" i="4" a="1"/>
  <c r="N647" i="4"/>
  <c r="P647" i="4"/>
  <c r="L648" i="4"/>
  <c r="N648" i="4" a="1"/>
  <c r="N648" i="4"/>
  <c r="P648" i="4"/>
  <c r="L649" i="4"/>
  <c r="N649" i="4" a="1"/>
  <c r="N649" i="4"/>
  <c r="P649" i="4"/>
  <c r="L650" i="4"/>
  <c r="N650" i="4" a="1"/>
  <c r="N650" i="4"/>
  <c r="P650" i="4"/>
  <c r="L651" i="4"/>
  <c r="N651" i="4" a="1"/>
  <c r="N651" i="4"/>
  <c r="P651" i="4"/>
  <c r="L652" i="4"/>
  <c r="N652" i="4" a="1"/>
  <c r="N652" i="4"/>
  <c r="P652" i="4"/>
  <c r="L653" i="4"/>
  <c r="N653" i="4" a="1"/>
  <c r="N653" i="4"/>
  <c r="P653" i="4"/>
  <c r="L654" i="4"/>
  <c r="N654" i="4" a="1"/>
  <c r="N654" i="4"/>
  <c r="P654" i="4"/>
  <c r="L655" i="4"/>
  <c r="N655" i="4" a="1"/>
  <c r="N655" i="4"/>
  <c r="P655" i="4"/>
  <c r="L656" i="4"/>
  <c r="N656" i="4" a="1"/>
  <c r="N656" i="4"/>
  <c r="P656" i="4"/>
  <c r="L657" i="4"/>
  <c r="N657" i="4" a="1"/>
  <c r="N657" i="4"/>
  <c r="P657" i="4"/>
  <c r="L658" i="4"/>
  <c r="N658" i="4" a="1"/>
  <c r="N658" i="4"/>
  <c r="P658" i="4"/>
  <c r="L659" i="4"/>
  <c r="N659" i="4" a="1"/>
  <c r="N659" i="4"/>
  <c r="P659" i="4"/>
  <c r="L660" i="4"/>
  <c r="N660" i="4" a="1"/>
  <c r="N660" i="4"/>
  <c r="P660" i="4"/>
  <c r="L661" i="4"/>
  <c r="N661" i="4" a="1"/>
  <c r="N661" i="4"/>
  <c r="P661" i="4"/>
  <c r="L662" i="4"/>
  <c r="N662" i="4" a="1"/>
  <c r="N662" i="4"/>
  <c r="P662" i="4"/>
  <c r="L663" i="4"/>
  <c r="N663" i="4" a="1"/>
  <c r="N663" i="4"/>
  <c r="P663" i="4"/>
  <c r="L664" i="4"/>
  <c r="N664" i="4" a="1"/>
  <c r="N664" i="4"/>
  <c r="P664" i="4"/>
  <c r="L665" i="4"/>
  <c r="N665" i="4" a="1"/>
  <c r="N665" i="4"/>
  <c r="P665" i="4"/>
  <c r="L666" i="4"/>
  <c r="N666" i="4" a="1"/>
  <c r="N666" i="4"/>
  <c r="L667" i="4"/>
  <c r="N667" i="4" a="1"/>
  <c r="N667" i="4"/>
  <c r="L668" i="4"/>
  <c r="N668" i="4" a="1"/>
  <c r="N668" i="4"/>
  <c r="L669" i="4"/>
  <c r="N669" i="4" a="1"/>
  <c r="N669" i="4"/>
  <c r="P669" i="4"/>
  <c r="L670" i="4"/>
  <c r="N670" i="4" a="1"/>
  <c r="N670" i="4"/>
  <c r="L671" i="4"/>
  <c r="N671" i="4" a="1"/>
  <c r="N671" i="4"/>
  <c r="P671" i="4"/>
  <c r="L672" i="4"/>
  <c r="N672" i="4" a="1"/>
  <c r="N672" i="4"/>
  <c r="L673" i="4"/>
  <c r="N673" i="4" a="1"/>
  <c r="N673" i="4"/>
  <c r="P673" i="4"/>
  <c r="L674" i="4"/>
  <c r="N674" i="4" a="1"/>
  <c r="N674" i="4"/>
  <c r="L675" i="4"/>
  <c r="N675" i="4" a="1"/>
  <c r="N675" i="4"/>
  <c r="P675" i="4"/>
  <c r="L676" i="4"/>
  <c r="N676" i="4" a="1"/>
  <c r="N676" i="4"/>
  <c r="P676" i="4"/>
  <c r="L677" i="4"/>
  <c r="N677" i="4" a="1"/>
  <c r="N677" i="4"/>
  <c r="L678" i="4"/>
  <c r="N678" i="4" a="1"/>
  <c r="N678" i="4"/>
  <c r="P678" i="4"/>
  <c r="L679" i="4"/>
  <c r="N679" i="4" a="1"/>
  <c r="N679" i="4"/>
  <c r="P679" i="4"/>
  <c r="L680" i="4"/>
  <c r="N680" i="4" a="1"/>
  <c r="N680" i="4"/>
  <c r="P680" i="4"/>
  <c r="L681" i="4"/>
  <c r="N681" i="4" a="1"/>
  <c r="N681" i="4"/>
  <c r="P681" i="4"/>
  <c r="L682" i="4"/>
  <c r="N682" i="4" a="1"/>
  <c r="N682" i="4"/>
  <c r="P682" i="4"/>
  <c r="L683" i="4"/>
  <c r="N683" i="4" a="1"/>
  <c r="N683" i="4"/>
  <c r="P683" i="4"/>
  <c r="L684" i="4"/>
  <c r="N684" i="4" a="1"/>
  <c r="N684" i="4"/>
  <c r="P684" i="4"/>
  <c r="L685" i="4"/>
  <c r="N685" i="4" a="1"/>
  <c r="N685" i="4"/>
  <c r="P685" i="4"/>
  <c r="L686" i="4"/>
  <c r="N686" i="4" a="1"/>
  <c r="N686" i="4"/>
  <c r="L687" i="4"/>
  <c r="N687" i="4" a="1"/>
  <c r="N687" i="4"/>
  <c r="L688" i="4"/>
  <c r="N688" i="4" a="1"/>
  <c r="N688" i="4"/>
  <c r="P688" i="4"/>
  <c r="L689" i="4"/>
  <c r="N689" i="4" a="1"/>
  <c r="N689" i="4"/>
  <c r="P689" i="4"/>
  <c r="L690" i="4"/>
  <c r="N690" i="4" a="1"/>
  <c r="N690" i="4"/>
  <c r="L691" i="4"/>
  <c r="N691" i="4" a="1"/>
  <c r="N691" i="4"/>
  <c r="P691" i="4"/>
  <c r="L692" i="4"/>
  <c r="N692" i="4" a="1"/>
  <c r="N692" i="4"/>
  <c r="P692" i="4"/>
  <c r="L693" i="4"/>
  <c r="N693" i="4" a="1"/>
  <c r="N693" i="4"/>
  <c r="P693" i="4"/>
  <c r="L694" i="4"/>
  <c r="N694" i="4" a="1"/>
  <c r="N694" i="4"/>
  <c r="P694" i="4"/>
  <c r="L695" i="4"/>
  <c r="N695" i="4" a="1"/>
  <c r="N695" i="4"/>
  <c r="L696" i="4"/>
  <c r="N696" i="4" a="1"/>
  <c r="N696" i="4"/>
  <c r="L697" i="4"/>
  <c r="N697" i="4" a="1"/>
  <c r="N697" i="4"/>
  <c r="P697" i="4"/>
  <c r="L698" i="4"/>
  <c r="N698" i="4" a="1"/>
  <c r="N698" i="4"/>
  <c r="P698" i="4"/>
  <c r="L699" i="4"/>
  <c r="N699" i="4" a="1"/>
  <c r="N699" i="4"/>
  <c r="L700" i="4"/>
  <c r="N700" i="4" a="1"/>
  <c r="N700" i="4"/>
  <c r="P700" i="4"/>
  <c r="L701" i="4"/>
  <c r="N701" i="4" a="1"/>
  <c r="N701" i="4"/>
  <c r="P701" i="4"/>
  <c r="L702" i="4"/>
  <c r="N702" i="4" a="1"/>
  <c r="N702" i="4"/>
  <c r="L703" i="4"/>
  <c r="N703" i="4" a="1"/>
  <c r="N703" i="4"/>
  <c r="P703" i="4"/>
  <c r="L704" i="4"/>
  <c r="N704" i="4" a="1"/>
  <c r="N704" i="4"/>
  <c r="P704" i="4"/>
  <c r="L705" i="4"/>
  <c r="N705" i="4" a="1"/>
  <c r="N705" i="4"/>
  <c r="P705" i="4"/>
  <c r="L706" i="4"/>
  <c r="N706" i="4" a="1"/>
  <c r="N706" i="4"/>
  <c r="P706" i="4"/>
  <c r="L707" i="4"/>
  <c r="N707" i="4" a="1"/>
  <c r="N707" i="4"/>
  <c r="P707" i="4"/>
  <c r="L708" i="4"/>
  <c r="N708" i="4" a="1"/>
  <c r="N708" i="4"/>
  <c r="L709" i="4"/>
  <c r="N709" i="4" a="1"/>
  <c r="N709" i="4"/>
  <c r="L710" i="4"/>
  <c r="N710" i="4" a="1"/>
  <c r="N710" i="4"/>
  <c r="L711" i="4"/>
  <c r="N711" i="4" a="1"/>
  <c r="N711" i="4"/>
  <c r="P711" i="4"/>
  <c r="L712" i="4"/>
  <c r="N712" i="4" a="1"/>
  <c r="N712" i="4"/>
  <c r="P712" i="4"/>
  <c r="L713" i="4"/>
  <c r="N713" i="4" a="1"/>
  <c r="N713" i="4"/>
  <c r="P713" i="4"/>
  <c r="L714" i="4"/>
  <c r="N714" i="4" a="1"/>
  <c r="N714" i="4"/>
  <c r="O714" i="4"/>
  <c r="L715" i="4"/>
  <c r="N715" i="4" a="1"/>
  <c r="N715" i="4"/>
  <c r="P715" i="4"/>
  <c r="L716" i="4"/>
  <c r="N716" i="4" a="1"/>
  <c r="N716" i="4"/>
  <c r="L717" i="4"/>
  <c r="N717" i="4" a="1"/>
  <c r="N717" i="4"/>
  <c r="L718" i="4"/>
  <c r="N718" i="4" a="1"/>
  <c r="N718" i="4"/>
  <c r="P718" i="4"/>
  <c r="L719" i="4"/>
  <c r="N719" i="4" a="1"/>
  <c r="N719" i="4"/>
  <c r="P719" i="4"/>
  <c r="L720" i="4"/>
  <c r="N720" i="4" a="1"/>
  <c r="N720" i="4"/>
  <c r="P720" i="4"/>
  <c r="L721" i="4"/>
  <c r="N721" i="4" a="1"/>
  <c r="N721" i="4"/>
  <c r="P721" i="4"/>
  <c r="L722" i="4"/>
  <c r="N722" i="4" a="1"/>
  <c r="N722" i="4"/>
  <c r="P722" i="4"/>
  <c r="L723" i="4"/>
  <c r="N723" i="4" a="1"/>
  <c r="N723" i="4"/>
  <c r="L724" i="4"/>
  <c r="N724" i="4" a="1"/>
  <c r="N724" i="4"/>
  <c r="P724" i="4"/>
  <c r="L725" i="4"/>
  <c r="N725" i="4" a="1"/>
  <c r="N725" i="4"/>
  <c r="L726" i="4"/>
  <c r="N726" i="4" a="1"/>
  <c r="N726" i="4"/>
  <c r="L727" i="4"/>
  <c r="N727" i="4" a="1"/>
  <c r="N727" i="4"/>
  <c r="L728" i="4"/>
  <c r="N728" i="4" a="1"/>
  <c r="N728" i="4"/>
  <c r="P728" i="4"/>
  <c r="L729" i="4"/>
  <c r="N729" i="4" a="1"/>
  <c r="N729" i="4"/>
  <c r="L730" i="4"/>
  <c r="N730" i="4" a="1"/>
  <c r="N730" i="4"/>
  <c r="P730" i="4"/>
  <c r="L731" i="4"/>
  <c r="N731" i="4" a="1"/>
  <c r="N731" i="4"/>
  <c r="L732" i="4"/>
  <c r="N732" i="4" a="1"/>
  <c r="N732" i="4"/>
  <c r="P732" i="4"/>
  <c r="L733" i="4"/>
  <c r="N733" i="4" a="1"/>
  <c r="N733" i="4"/>
  <c r="P733" i="4"/>
  <c r="L734" i="4"/>
  <c r="N734" i="4" a="1"/>
  <c r="N734" i="4"/>
  <c r="L735" i="4"/>
  <c r="N735" i="4" a="1"/>
  <c r="N735" i="4"/>
  <c r="P735" i="4"/>
  <c r="L736" i="4"/>
  <c r="N736" i="4" a="1"/>
  <c r="N736" i="4"/>
  <c r="P736" i="4"/>
  <c r="L737" i="4"/>
  <c r="N737" i="4" a="1"/>
  <c r="N737" i="4"/>
  <c r="L738" i="4"/>
  <c r="N738" i="4" a="1"/>
  <c r="N738" i="4"/>
  <c r="P738" i="4"/>
  <c r="L739" i="4"/>
  <c r="N739" i="4" a="1"/>
  <c r="N739" i="4"/>
  <c r="L740" i="4"/>
  <c r="N740" i="4" a="1"/>
  <c r="N740" i="4"/>
  <c r="P740" i="4"/>
  <c r="L741" i="4"/>
  <c r="N741" i="4" a="1"/>
  <c r="N741" i="4"/>
  <c r="P741" i="4"/>
  <c r="L742" i="4"/>
  <c r="N742" i="4" a="1"/>
  <c r="N742" i="4"/>
  <c r="P742" i="4"/>
  <c r="L743" i="4"/>
  <c r="N743" i="4" a="1"/>
  <c r="N743" i="4"/>
  <c r="P743" i="4"/>
  <c r="L744" i="4"/>
  <c r="N744" i="4" a="1"/>
  <c r="N744" i="4"/>
  <c r="P744" i="4"/>
  <c r="L745" i="4"/>
  <c r="N745" i="4" a="1"/>
  <c r="N745" i="4"/>
  <c r="L746" i="4"/>
  <c r="N746" i="4" a="1"/>
  <c r="N746" i="4"/>
  <c r="P746" i="4"/>
  <c r="L747" i="4"/>
  <c r="N747" i="4" a="1"/>
  <c r="N747" i="4"/>
  <c r="P747" i="4"/>
  <c r="L748" i="4"/>
  <c r="N748" i="4" a="1"/>
  <c r="N748" i="4"/>
  <c r="P748" i="4"/>
  <c r="L749" i="4"/>
  <c r="N749" i="4" a="1"/>
  <c r="N749" i="4"/>
  <c r="L750" i="4"/>
  <c r="N750" i="4" a="1"/>
  <c r="N750" i="4"/>
  <c r="P750" i="4"/>
  <c r="L751" i="4"/>
  <c r="N751" i="4" a="1"/>
  <c r="N751" i="4"/>
  <c r="L752" i="4"/>
  <c r="N752" i="4" a="1"/>
  <c r="N752" i="4"/>
  <c r="P752" i="4"/>
  <c r="L753" i="4"/>
  <c r="N753" i="4" a="1"/>
  <c r="N753" i="4"/>
  <c r="P753" i="4"/>
  <c r="L754" i="4"/>
  <c r="N754" i="4" a="1"/>
  <c r="N754" i="4"/>
  <c r="P754" i="4"/>
  <c r="L755" i="4"/>
  <c r="N755" i="4" a="1"/>
  <c r="N755" i="4"/>
  <c r="L756" i="4"/>
  <c r="N756" i="4" a="1"/>
  <c r="N756" i="4"/>
  <c r="P756" i="4"/>
  <c r="L757" i="4"/>
  <c r="N757" i="4" a="1"/>
  <c r="N757" i="4"/>
  <c r="L758" i="4"/>
  <c r="N758" i="4" a="1"/>
  <c r="N758" i="4"/>
  <c r="P758" i="4"/>
  <c r="L759" i="4"/>
  <c r="N759" i="4" a="1"/>
  <c r="N759" i="4"/>
  <c r="P759" i="4"/>
  <c r="L760" i="4"/>
  <c r="N760" i="4" a="1"/>
  <c r="N760" i="4"/>
  <c r="L761" i="4"/>
  <c r="N761" i="4" a="1"/>
  <c r="N761" i="4"/>
  <c r="O761" i="4"/>
  <c r="L762" i="4"/>
  <c r="N762" i="4" a="1"/>
  <c r="N762" i="4"/>
  <c r="P762" i="4"/>
  <c r="L763" i="4"/>
  <c r="N763" i="4" a="1"/>
  <c r="N763" i="4"/>
  <c r="P763" i="4"/>
  <c r="L764" i="4"/>
  <c r="N764" i="4" a="1"/>
  <c r="N764" i="4"/>
  <c r="L765" i="4"/>
  <c r="N765" i="4" a="1"/>
  <c r="N765" i="4"/>
  <c r="O765" i="4"/>
  <c r="L766" i="4"/>
  <c r="N766" i="4" a="1"/>
  <c r="N766" i="4"/>
  <c r="P766" i="4"/>
  <c r="L767" i="4"/>
  <c r="N767" i="4" a="1"/>
  <c r="N767" i="4"/>
  <c r="P767" i="4"/>
  <c r="L768" i="4"/>
  <c r="N768" i="4" a="1"/>
  <c r="N768" i="4"/>
  <c r="O768" i="4"/>
  <c r="L769" i="4"/>
  <c r="N769" i="4" a="1"/>
  <c r="N769" i="4"/>
  <c r="L770" i="4"/>
  <c r="N770" i="4" a="1"/>
  <c r="N770" i="4"/>
  <c r="P770" i="4"/>
  <c r="L771" i="4"/>
  <c r="N771" i="4" a="1"/>
  <c r="N771" i="4"/>
  <c r="O771" i="4"/>
  <c r="L772" i="4"/>
  <c r="N772" i="4" a="1"/>
  <c r="N772" i="4"/>
  <c r="O772" i="4"/>
  <c r="L773" i="4"/>
  <c r="N773" i="4" a="1"/>
  <c r="N773" i="4"/>
  <c r="L774" i="4"/>
  <c r="N774" i="4" a="1"/>
  <c r="N774" i="4"/>
  <c r="O774" i="4"/>
  <c r="L775" i="4"/>
  <c r="N775" i="4" a="1"/>
  <c r="N775" i="4"/>
  <c r="O775" i="4"/>
  <c r="L776" i="4"/>
  <c r="N776" i="4" a="1"/>
  <c r="N776" i="4"/>
  <c r="O776" i="4"/>
  <c r="L777" i="4"/>
  <c r="N777" i="4" a="1"/>
  <c r="N777" i="4"/>
  <c r="O777" i="4"/>
  <c r="L778" i="4"/>
  <c r="N778" i="4" a="1"/>
  <c r="N778" i="4"/>
  <c r="L779" i="4"/>
  <c r="N779" i="4" a="1"/>
  <c r="N779" i="4"/>
  <c r="O779" i="4"/>
  <c r="L780" i="4"/>
  <c r="N780" i="4" a="1"/>
  <c r="N780" i="4"/>
  <c r="L781" i="4"/>
  <c r="N781" i="4" a="1"/>
  <c r="N781" i="4"/>
  <c r="P781" i="4"/>
  <c r="L782" i="4"/>
  <c r="N782" i="4" a="1"/>
  <c r="N782" i="4"/>
  <c r="L783" i="4"/>
  <c r="N783" i="4" a="1"/>
  <c r="N783" i="4"/>
  <c r="O783" i="4"/>
  <c r="L784" i="4"/>
  <c r="N784" i="4" a="1"/>
  <c r="N784" i="4"/>
  <c r="P784" i="4"/>
  <c r="L785" i="4"/>
  <c r="N785" i="4" a="1"/>
  <c r="N785" i="4"/>
  <c r="O785" i="4"/>
  <c r="L786" i="4"/>
  <c r="N786" i="4" a="1"/>
  <c r="N786" i="4"/>
  <c r="P786" i="4"/>
  <c r="L787" i="4"/>
  <c r="N787" i="4" a="1"/>
  <c r="N787" i="4"/>
  <c r="O787" i="4"/>
  <c r="L788" i="4"/>
  <c r="N788" i="4" a="1"/>
  <c r="N788" i="4"/>
  <c r="L789" i="4"/>
  <c r="N789" i="4" a="1"/>
  <c r="N789" i="4"/>
  <c r="O789" i="4"/>
  <c r="L790" i="4"/>
  <c r="N790" i="4" a="1"/>
  <c r="N790" i="4"/>
  <c r="O790" i="4"/>
  <c r="L791" i="4"/>
  <c r="N791" i="4" a="1"/>
  <c r="N791" i="4"/>
  <c r="P791" i="4"/>
  <c r="L792" i="4"/>
  <c r="N792" i="4" a="1"/>
  <c r="N792" i="4"/>
  <c r="L793" i="4"/>
  <c r="N793" i="4" a="1"/>
  <c r="N793" i="4"/>
  <c r="P793" i="4"/>
  <c r="L794" i="4"/>
  <c r="N794" i="4" a="1"/>
  <c r="N794" i="4"/>
  <c r="P794" i="4"/>
  <c r="L795" i="4"/>
  <c r="N795" i="4" a="1"/>
  <c r="N795" i="4"/>
  <c r="P795" i="4"/>
  <c r="L796" i="4"/>
  <c r="N796" i="4" a="1"/>
  <c r="N796" i="4"/>
  <c r="L797" i="4"/>
  <c r="N797" i="4" a="1"/>
  <c r="N797" i="4"/>
  <c r="P797" i="4"/>
  <c r="L798" i="4"/>
  <c r="N798" i="4" a="1"/>
  <c r="N798" i="4"/>
  <c r="L799" i="4"/>
  <c r="N799" i="4" a="1"/>
  <c r="N799" i="4"/>
  <c r="P799" i="4"/>
  <c r="L800" i="4"/>
  <c r="N800" i="4" a="1"/>
  <c r="N800" i="4"/>
  <c r="P800" i="4"/>
  <c r="L801" i="4"/>
  <c r="N801" i="4" a="1"/>
  <c r="N801" i="4"/>
  <c r="P801" i="4"/>
  <c r="L802" i="4"/>
  <c r="N802" i="4" a="1"/>
  <c r="N802" i="4"/>
  <c r="P802" i="4"/>
  <c r="L803" i="4"/>
  <c r="N803" i="4" a="1"/>
  <c r="N803" i="4"/>
  <c r="P803" i="4"/>
  <c r="L804" i="4"/>
  <c r="N804" i="4" a="1"/>
  <c r="N804" i="4"/>
  <c r="N805" i="4" a="1"/>
  <c r="N805" i="4"/>
  <c r="L854" i="4"/>
  <c r="N854" i="4" a="1"/>
  <c r="N854" i="4"/>
  <c r="L855" i="4"/>
  <c r="N855" i="4" a="1"/>
  <c r="N855" i="4"/>
  <c r="P855" i="4"/>
  <c r="L856" i="4"/>
  <c r="N856" i="4" a="1"/>
  <c r="N856" i="4"/>
  <c r="L857" i="4"/>
  <c r="N857" i="4" a="1"/>
  <c r="N857" i="4"/>
  <c r="P857" i="4"/>
  <c r="L858" i="4"/>
  <c r="N858" i="4" a="1"/>
  <c r="N858" i="4"/>
  <c r="P858" i="4"/>
  <c r="L859" i="4"/>
  <c r="N859" i="4" a="1"/>
  <c r="N859" i="4"/>
  <c r="P859" i="4"/>
  <c r="L860" i="4"/>
  <c r="N860" i="4" a="1"/>
  <c r="N860" i="4"/>
  <c r="P860" i="4"/>
  <c r="L861" i="4"/>
  <c r="N861" i="4" a="1"/>
  <c r="N861" i="4"/>
  <c r="L862" i="4"/>
  <c r="N862" i="4" a="1"/>
  <c r="N862" i="4"/>
  <c r="P862" i="4"/>
  <c r="L863" i="4"/>
  <c r="N863" i="4" a="1"/>
  <c r="N863" i="4"/>
  <c r="P863" i="4"/>
  <c r="L864" i="4"/>
  <c r="N864" i="4" a="1"/>
  <c r="N864" i="4"/>
  <c r="L865" i="4"/>
  <c r="N865" i="4" a="1"/>
  <c r="N865" i="4"/>
  <c r="P865" i="4"/>
  <c r="L866" i="4"/>
  <c r="N866" i="4" a="1"/>
  <c r="N866" i="4"/>
  <c r="P866" i="4"/>
  <c r="L867" i="4"/>
  <c r="N867" i="4" a="1"/>
  <c r="N867" i="4"/>
  <c r="L868" i="4"/>
  <c r="N868" i="4" a="1"/>
  <c r="N868" i="4"/>
  <c r="L869" i="4"/>
  <c r="N869" i="4" a="1"/>
  <c r="N869" i="4"/>
  <c r="P869" i="4"/>
  <c r="L870" i="4"/>
  <c r="N870" i="4" a="1"/>
  <c r="N870" i="4"/>
  <c r="L871" i="4"/>
  <c r="N871" i="4" a="1"/>
  <c r="N871" i="4"/>
  <c r="P871" i="4"/>
  <c r="L872" i="4"/>
  <c r="N872" i="4" a="1"/>
  <c r="N872" i="4"/>
  <c r="L873" i="4"/>
  <c r="N873" i="4" a="1"/>
  <c r="N873" i="4"/>
  <c r="P873" i="4"/>
  <c r="L874" i="4"/>
  <c r="N874" i="4" a="1"/>
  <c r="N874" i="4"/>
  <c r="P874" i="4"/>
  <c r="L875" i="4"/>
  <c r="N875" i="4" a="1"/>
  <c r="N875" i="4"/>
  <c r="P875" i="4"/>
  <c r="L876" i="4"/>
  <c r="N876" i="4" a="1"/>
  <c r="N876" i="4"/>
  <c r="P876" i="4"/>
  <c r="L877" i="4"/>
  <c r="N877" i="4" a="1"/>
  <c r="N877" i="4"/>
  <c r="P877" i="4"/>
  <c r="L878" i="4"/>
  <c r="N878" i="4" a="1"/>
  <c r="N878" i="4"/>
  <c r="P878" i="4"/>
  <c r="L879" i="4"/>
  <c r="N879" i="4" a="1"/>
  <c r="N879" i="4"/>
  <c r="L880" i="4"/>
  <c r="N880" i="4" a="1"/>
  <c r="N880" i="4"/>
  <c r="P880" i="4"/>
  <c r="L881" i="4"/>
  <c r="N881" i="4" a="1"/>
  <c r="N881" i="4"/>
  <c r="P881" i="4"/>
  <c r="L882" i="4"/>
  <c r="N882" i="4" a="1"/>
  <c r="N882" i="4"/>
  <c r="P882" i="4"/>
  <c r="L883" i="4"/>
  <c r="N883" i="4" a="1"/>
  <c r="N883" i="4"/>
  <c r="L884" i="4"/>
  <c r="N884" i="4" a="1"/>
  <c r="N884" i="4"/>
  <c r="P884" i="4"/>
  <c r="L885" i="4"/>
  <c r="N885" i="4" a="1"/>
  <c r="N885" i="4"/>
  <c r="L886" i="4"/>
  <c r="N886" i="4" a="1"/>
  <c r="N886" i="4"/>
  <c r="L887" i="4"/>
  <c r="N887" i="4" a="1"/>
  <c r="N887" i="4"/>
  <c r="L888" i="4"/>
  <c r="N888" i="4" a="1"/>
  <c r="N888" i="4"/>
  <c r="P888" i="4"/>
  <c r="L889" i="4"/>
  <c r="N889" i="4" a="1"/>
  <c r="N889" i="4"/>
  <c r="L890" i="4"/>
  <c r="N890" i="4" a="1"/>
  <c r="N890" i="4"/>
  <c r="P890" i="4"/>
  <c r="L891" i="4"/>
  <c r="N891" i="4" a="1"/>
  <c r="N891" i="4"/>
  <c r="P891" i="4"/>
  <c r="L892" i="4"/>
  <c r="N892" i="4" a="1"/>
  <c r="N892" i="4"/>
  <c r="P892" i="4"/>
  <c r="L893" i="4"/>
  <c r="N893" i="4" a="1"/>
  <c r="N893" i="4"/>
  <c r="L894" i="4"/>
  <c r="N894" i="4" a="1"/>
  <c r="N894" i="4"/>
  <c r="P894" i="4"/>
  <c r="L895" i="4"/>
  <c r="N895" i="4" a="1"/>
  <c r="N895" i="4"/>
  <c r="L896" i="4"/>
  <c r="N896" i="4" a="1"/>
  <c r="N896" i="4"/>
  <c r="P896" i="4"/>
  <c r="L897" i="4"/>
  <c r="N897" i="4" a="1"/>
  <c r="N897" i="4"/>
  <c r="L898" i="4"/>
  <c r="N898" i="4" a="1"/>
  <c r="N898" i="4"/>
  <c r="P898" i="4"/>
  <c r="L899" i="4"/>
  <c r="N899" i="4" a="1"/>
  <c r="N899" i="4"/>
  <c r="L900" i="4"/>
  <c r="N900" i="4" a="1"/>
  <c r="N900" i="4"/>
  <c r="P900" i="4"/>
  <c r="L901" i="4"/>
  <c r="N901" i="4" a="1"/>
  <c r="N901" i="4"/>
  <c r="P901" i="4"/>
  <c r="L902" i="4"/>
  <c r="N902" i="4" a="1"/>
  <c r="N902" i="4"/>
  <c r="L903" i="4"/>
  <c r="N903" i="4" a="1"/>
  <c r="N903" i="4"/>
  <c r="L904" i="4"/>
  <c r="N904" i="4" a="1"/>
  <c r="N904" i="4"/>
  <c r="P904" i="4"/>
  <c r="L905" i="4"/>
  <c r="N905" i="4" a="1"/>
  <c r="N905" i="4"/>
  <c r="P905" i="4"/>
  <c r="L906" i="4"/>
  <c r="N906" i="4" a="1"/>
  <c r="N906" i="4"/>
  <c r="P906" i="4"/>
  <c r="L907" i="4"/>
  <c r="N907" i="4" a="1"/>
  <c r="N907" i="4"/>
  <c r="P907" i="4"/>
  <c r="L908" i="4"/>
  <c r="N908" i="4" a="1"/>
  <c r="N908" i="4"/>
  <c r="L909" i="4"/>
  <c r="N909" i="4" a="1"/>
  <c r="N909" i="4"/>
  <c r="L910" i="4"/>
  <c r="N910" i="4" a="1"/>
  <c r="N910" i="4"/>
  <c r="P910" i="4"/>
  <c r="L911" i="4"/>
  <c r="N911" i="4" a="1"/>
  <c r="N911" i="4"/>
  <c r="P911" i="4"/>
  <c r="L912" i="4"/>
  <c r="N912" i="4" a="1"/>
  <c r="N912" i="4"/>
  <c r="L913" i="4"/>
  <c r="N913" i="4" a="1"/>
  <c r="N913" i="4"/>
  <c r="P913" i="4"/>
  <c r="L914" i="4"/>
  <c r="N914" i="4" a="1"/>
  <c r="N914" i="4"/>
  <c r="L915" i="4"/>
  <c r="N915" i="4" a="1"/>
  <c r="N915" i="4"/>
  <c r="P915" i="4"/>
  <c r="L916" i="4"/>
  <c r="N916" i="4" a="1"/>
  <c r="N916" i="4"/>
  <c r="L917" i="4"/>
  <c r="N917" i="4" a="1"/>
  <c r="N917" i="4"/>
  <c r="L918" i="4"/>
  <c r="N918" i="4" a="1"/>
  <c r="N918" i="4"/>
  <c r="L919" i="4"/>
  <c r="N919" i="4" a="1"/>
  <c r="N919" i="4"/>
  <c r="L920" i="4"/>
  <c r="N920" i="4" a="1"/>
  <c r="N920" i="4"/>
  <c r="P920" i="4"/>
  <c r="L921" i="4"/>
  <c r="N921" i="4" a="1"/>
  <c r="N921" i="4"/>
  <c r="P921" i="4"/>
  <c r="L922" i="4"/>
  <c r="N922" i="4" a="1"/>
  <c r="N922" i="4"/>
  <c r="P922" i="4"/>
  <c r="L923" i="4"/>
  <c r="N923" i="4" a="1"/>
  <c r="N923" i="4"/>
  <c r="P923" i="4"/>
  <c r="L924" i="4"/>
  <c r="N924" i="4" a="1"/>
  <c r="N924" i="4"/>
  <c r="L925" i="4"/>
  <c r="N925" i="4" a="1"/>
  <c r="N925" i="4"/>
  <c r="L926" i="4"/>
  <c r="N926" i="4" a="1"/>
  <c r="N926" i="4"/>
  <c r="P926" i="4"/>
  <c r="L927" i="4"/>
  <c r="N927" i="4" a="1"/>
  <c r="N927" i="4"/>
  <c r="L928" i="4"/>
  <c r="N928" i="4" a="1"/>
  <c r="N928" i="4"/>
  <c r="L929" i="4"/>
  <c r="N929" i="4" a="1"/>
  <c r="N929" i="4"/>
  <c r="P929" i="4"/>
  <c r="L930" i="4"/>
  <c r="N930" i="4" a="1"/>
  <c r="N930" i="4"/>
  <c r="L931" i="4"/>
  <c r="N931" i="4" a="1"/>
  <c r="N931" i="4"/>
  <c r="P931" i="4"/>
  <c r="L932" i="4"/>
  <c r="N932" i="4" a="1"/>
  <c r="N932" i="4"/>
  <c r="L933" i="4"/>
  <c r="N933" i="4" a="1"/>
  <c r="N933" i="4"/>
  <c r="P933" i="4"/>
  <c r="L934" i="4"/>
  <c r="N934" i="4" a="1"/>
  <c r="N934" i="4"/>
  <c r="L935" i="4"/>
  <c r="N935" i="4" a="1"/>
  <c r="N935" i="4"/>
  <c r="P935" i="4"/>
  <c r="L936" i="4"/>
  <c r="N936" i="4" a="1"/>
  <c r="N936" i="4"/>
  <c r="P936" i="4"/>
  <c r="L937" i="4"/>
  <c r="N937" i="4" a="1"/>
  <c r="N937" i="4"/>
  <c r="P937" i="4"/>
  <c r="L938" i="4"/>
  <c r="N938" i="4" a="1"/>
  <c r="N938" i="4"/>
  <c r="P938" i="4"/>
  <c r="L939" i="4"/>
  <c r="N939" i="4" a="1"/>
  <c r="N939" i="4"/>
  <c r="P939" i="4"/>
  <c r="L940" i="4"/>
  <c r="N940" i="4" a="1"/>
  <c r="N940" i="4"/>
  <c r="L941" i="4"/>
  <c r="N941" i="4" a="1"/>
  <c r="N941" i="4"/>
  <c r="L942" i="4"/>
  <c r="N942" i="4" a="1"/>
  <c r="N942" i="4"/>
  <c r="P942" i="4"/>
  <c r="L943" i="4"/>
  <c r="N943" i="4" a="1"/>
  <c r="N943" i="4"/>
  <c r="L944" i="4"/>
  <c r="N944" i="4" a="1"/>
  <c r="N944" i="4"/>
  <c r="P944" i="4"/>
  <c r="L945" i="4"/>
  <c r="N945" i="4" a="1"/>
  <c r="N945" i="4"/>
  <c r="P945" i="4"/>
  <c r="L946" i="4"/>
  <c r="N946" i="4" a="1"/>
  <c r="N946" i="4"/>
  <c r="P946" i="4"/>
  <c r="L947" i="4"/>
  <c r="N947" i="4" a="1"/>
  <c r="N947" i="4"/>
  <c r="P947" i="4"/>
  <c r="L948" i="4"/>
  <c r="N948" i="4" a="1"/>
  <c r="N948" i="4"/>
  <c r="L949" i="4"/>
  <c r="N949" i="4" a="1"/>
  <c r="N949" i="4"/>
  <c r="L950" i="4"/>
  <c r="N950" i="4" a="1"/>
  <c r="N950" i="4"/>
  <c r="L951" i="4"/>
  <c r="N951" i="4" a="1"/>
  <c r="N951" i="4"/>
  <c r="P951" i="4"/>
  <c r="L952" i="4"/>
  <c r="N952" i="4" a="1"/>
  <c r="N952" i="4"/>
  <c r="P952" i="4"/>
  <c r="L953" i="4"/>
  <c r="N953" i="4" a="1"/>
  <c r="N953" i="4"/>
  <c r="L954" i="4"/>
  <c r="N954" i="4" a="1"/>
  <c r="N954" i="4"/>
  <c r="P954" i="4"/>
  <c r="L955" i="4"/>
  <c r="N955" i="4" a="1"/>
  <c r="N955" i="4"/>
  <c r="L957" i="4"/>
  <c r="N957" i="4" a="1"/>
  <c r="N957" i="4"/>
  <c r="L958" i="4"/>
  <c r="N958" i="4" a="1"/>
  <c r="N958" i="4"/>
  <c r="P958" i="4"/>
  <c r="L959" i="4"/>
  <c r="N959" i="4" a="1"/>
  <c r="N959" i="4"/>
  <c r="L960" i="4"/>
  <c r="N960" i="4" a="1"/>
  <c r="N960" i="4"/>
  <c r="P960" i="4"/>
  <c r="L961" i="4"/>
  <c r="N961" i="4" a="1"/>
  <c r="N961" i="4"/>
  <c r="P961" i="4"/>
  <c r="L962" i="4"/>
  <c r="N962" i="4" a="1"/>
  <c r="N962" i="4"/>
  <c r="P962" i="4"/>
  <c r="L963" i="4"/>
  <c r="N963" i="4" a="1"/>
  <c r="N963" i="4"/>
  <c r="P963" i="4"/>
  <c r="L964" i="4"/>
  <c r="N964" i="4" a="1"/>
  <c r="N964" i="4"/>
  <c r="P964" i="4"/>
  <c r="L965" i="4"/>
  <c r="N965" i="4" a="1"/>
  <c r="N965" i="4"/>
  <c r="P965" i="4"/>
  <c r="L966" i="4"/>
  <c r="N966" i="4" a="1"/>
  <c r="N966" i="4"/>
  <c r="L967" i="4"/>
  <c r="N967" i="4" a="1"/>
  <c r="N967" i="4"/>
  <c r="L968" i="4"/>
  <c r="N968" i="4" a="1"/>
  <c r="N968" i="4"/>
  <c r="L969" i="4"/>
  <c r="N969" i="4" a="1"/>
  <c r="N969" i="4"/>
  <c r="L970" i="4"/>
  <c r="N970" i="4" a="1"/>
  <c r="N970" i="4"/>
  <c r="L971" i="4"/>
  <c r="N971" i="4" a="1"/>
  <c r="N971" i="4"/>
  <c r="L972" i="4"/>
  <c r="N972" i="4" a="1"/>
  <c r="N972" i="4"/>
  <c r="L973" i="4"/>
  <c r="N973" i="4" a="1"/>
  <c r="N973" i="4"/>
  <c r="L974" i="4"/>
  <c r="N974" i="4" a="1"/>
  <c r="N974" i="4"/>
  <c r="P974" i="4"/>
  <c r="L975" i="4"/>
  <c r="N975" i="4" a="1"/>
  <c r="N975" i="4"/>
  <c r="L976" i="4"/>
  <c r="N976" i="4" a="1"/>
  <c r="N976" i="4"/>
  <c r="L977" i="4"/>
  <c r="N977" i="4" a="1"/>
  <c r="N977" i="4"/>
  <c r="P977" i="4"/>
  <c r="L978" i="4"/>
  <c r="N978" i="4" a="1"/>
  <c r="N978" i="4"/>
  <c r="P978" i="4"/>
  <c r="L979" i="4"/>
  <c r="N979" i="4" a="1"/>
  <c r="N979" i="4"/>
  <c r="P979" i="4"/>
  <c r="L980" i="4"/>
  <c r="N980" i="4" a="1"/>
  <c r="N980" i="4"/>
  <c r="L981" i="4"/>
  <c r="N981" i="4" a="1"/>
  <c r="N981" i="4"/>
  <c r="P981" i="4"/>
  <c r="L982" i="4"/>
  <c r="N982" i="4" a="1"/>
  <c r="N982" i="4"/>
  <c r="L983" i="4"/>
  <c r="N983" i="4" a="1"/>
  <c r="N983" i="4"/>
  <c r="P983" i="4"/>
  <c r="L984" i="4"/>
  <c r="N984" i="4" a="1"/>
  <c r="N984" i="4"/>
  <c r="P984" i="4"/>
  <c r="L985" i="4"/>
  <c r="N985" i="4" a="1"/>
  <c r="N985" i="4"/>
  <c r="P985" i="4"/>
  <c r="L986" i="4"/>
  <c r="N986" i="4" a="1"/>
  <c r="N986" i="4"/>
  <c r="P986" i="4"/>
  <c r="L987" i="4"/>
  <c r="N987" i="4" a="1"/>
  <c r="N987" i="4"/>
  <c r="P987" i="4"/>
  <c r="L988" i="4"/>
  <c r="N988" i="4" a="1"/>
  <c r="N988" i="4"/>
  <c r="L989" i="4"/>
  <c r="N989" i="4" a="1"/>
  <c r="N989" i="4"/>
  <c r="P989" i="4"/>
  <c r="L990" i="4"/>
  <c r="N990" i="4" a="1"/>
  <c r="N990" i="4"/>
  <c r="L991" i="4"/>
  <c r="N991" i="4" a="1"/>
  <c r="N991" i="4"/>
  <c r="L992" i="4"/>
  <c r="N992" i="4" a="1"/>
  <c r="N992" i="4"/>
  <c r="P992" i="4"/>
  <c r="L993" i="4"/>
  <c r="N993" i="4" a="1"/>
  <c r="N993" i="4"/>
  <c r="P993" i="4"/>
  <c r="L994" i="4"/>
  <c r="N994" i="4" a="1"/>
  <c r="N994" i="4"/>
  <c r="P994" i="4"/>
  <c r="L995" i="4"/>
  <c r="N995" i="4" a="1"/>
  <c r="N995" i="4"/>
  <c r="P995" i="4"/>
  <c r="L996" i="4"/>
  <c r="N996" i="4" a="1"/>
  <c r="N996" i="4"/>
  <c r="P996" i="4"/>
  <c r="L997" i="4"/>
  <c r="N997" i="4" a="1"/>
  <c r="N997" i="4"/>
  <c r="P997" i="4"/>
  <c r="L998" i="4"/>
  <c r="N998" i="4" a="1"/>
  <c r="N998" i="4"/>
  <c r="L999" i="4"/>
  <c r="N999" i="4" a="1"/>
  <c r="N999" i="4"/>
  <c r="P999" i="4"/>
  <c r="L1000" i="4"/>
  <c r="N1000" i="4" a="1"/>
  <c r="N1000" i="4"/>
  <c r="L1001" i="4"/>
  <c r="N1001" i="4" a="1"/>
  <c r="N1001" i="4"/>
  <c r="P1001" i="4"/>
  <c r="L1002" i="4"/>
  <c r="N1002" i="4" a="1"/>
  <c r="N1002" i="4"/>
  <c r="P1002" i="4"/>
  <c r="L1003" i="4"/>
  <c r="N1003" i="4" a="1"/>
  <c r="N1003" i="4"/>
  <c r="P1003" i="4"/>
  <c r="L1004" i="4"/>
  <c r="N1004" i="4" a="1"/>
  <c r="N1004" i="4"/>
  <c r="L1005" i="4"/>
  <c r="N1005" i="4" a="1"/>
  <c r="N1005" i="4"/>
  <c r="P1005" i="4"/>
  <c r="L1006" i="4"/>
  <c r="N1006" i="4" a="1"/>
  <c r="N1006" i="4"/>
  <c r="P1006" i="4"/>
  <c r="L1007" i="4"/>
  <c r="N1007" i="4" a="1"/>
  <c r="N1007" i="4"/>
  <c r="L1008" i="4"/>
  <c r="N1008" i="4" a="1"/>
  <c r="N1008" i="4"/>
  <c r="P1008" i="4"/>
  <c r="L1009" i="4"/>
  <c r="N1009" i="4" a="1"/>
  <c r="N1009" i="4"/>
  <c r="P1009" i="4"/>
  <c r="L1010" i="4"/>
  <c r="N1010" i="4" a="1"/>
  <c r="N1010" i="4"/>
  <c r="P1010" i="4"/>
  <c r="L1011" i="4"/>
  <c r="N1011" i="4" a="1"/>
  <c r="N1011" i="4"/>
  <c r="L1012" i="4"/>
  <c r="N1012" i="4" a="1"/>
  <c r="N1012" i="4"/>
  <c r="L1013" i="4"/>
  <c r="N1013" i="4" a="1"/>
  <c r="N1013" i="4"/>
  <c r="P1013" i="4"/>
  <c r="L1014" i="4"/>
  <c r="N1014" i="4" a="1"/>
  <c r="N1014" i="4"/>
  <c r="P1014" i="4"/>
  <c r="L1015" i="4"/>
  <c r="N1015" i="4" a="1"/>
  <c r="N1015" i="4"/>
  <c r="P1015" i="4"/>
  <c r="L1016" i="4"/>
  <c r="N1016" i="4" a="1"/>
  <c r="N1016" i="4"/>
  <c r="L1017" i="4"/>
  <c r="N1017" i="4" a="1"/>
  <c r="N1017" i="4"/>
  <c r="L1018" i="4"/>
  <c r="N1018" i="4" a="1"/>
  <c r="N1018" i="4"/>
  <c r="P1018" i="4"/>
  <c r="L1019" i="4"/>
  <c r="N1019" i="4" a="1"/>
  <c r="N1019" i="4"/>
  <c r="L1020" i="4"/>
  <c r="N1020" i="4" a="1"/>
  <c r="N1020" i="4"/>
  <c r="L1021" i="4"/>
  <c r="N1021" i="4" a="1"/>
  <c r="N1021" i="4"/>
  <c r="L1022" i="4"/>
  <c r="N1022" i="4" a="1"/>
  <c r="N1022" i="4"/>
  <c r="P1022" i="4"/>
  <c r="L1023" i="4"/>
  <c r="N1023" i="4" a="1"/>
  <c r="N1023" i="4"/>
  <c r="P1023" i="4"/>
  <c r="L1024" i="4"/>
  <c r="N1024" i="4" a="1"/>
  <c r="N1024" i="4"/>
  <c r="L1025" i="4"/>
  <c r="N1025" i="4" a="1"/>
  <c r="N1025" i="4"/>
  <c r="P1025" i="4"/>
  <c r="L1026" i="4"/>
  <c r="N1026" i="4" a="1"/>
  <c r="N1026" i="4"/>
  <c r="P1026" i="4"/>
  <c r="L1027" i="4"/>
  <c r="N1027" i="4" a="1"/>
  <c r="N1027" i="4"/>
  <c r="P1027" i="4"/>
  <c r="L1028" i="4"/>
  <c r="N1028" i="4" a="1"/>
  <c r="N1028" i="4"/>
  <c r="P1028" i="4"/>
  <c r="L1029" i="4"/>
  <c r="N1029" i="4" a="1"/>
  <c r="N1029" i="4"/>
  <c r="P1029" i="4"/>
  <c r="L1030" i="4"/>
  <c r="N1030" i="4" a="1"/>
  <c r="N1030" i="4"/>
  <c r="P1030" i="4"/>
  <c r="L1031" i="4"/>
  <c r="N1031" i="4" a="1"/>
  <c r="N1031" i="4"/>
  <c r="P1031" i="4"/>
  <c r="L1032" i="4"/>
  <c r="N1032" i="4" a="1"/>
  <c r="N1032" i="4"/>
  <c r="P1032" i="4"/>
  <c r="L1033" i="4"/>
  <c r="N1033" i="4" a="1"/>
  <c r="N1033" i="4"/>
  <c r="P1033" i="4"/>
  <c r="L1034" i="4"/>
  <c r="N1034" i="4" a="1"/>
  <c r="N1034" i="4"/>
  <c r="P1034" i="4"/>
  <c r="L1035" i="4"/>
  <c r="N1035" i="4" a="1"/>
  <c r="N1035" i="4"/>
  <c r="L1036" i="4"/>
  <c r="N1036" i="4" a="1"/>
  <c r="N1036" i="4"/>
  <c r="P1036" i="4"/>
  <c r="L1037" i="4"/>
  <c r="N1037" i="4" a="1"/>
  <c r="N1037" i="4"/>
  <c r="P1037" i="4"/>
  <c r="L1038" i="4"/>
  <c r="N1038" i="4" a="1"/>
  <c r="N1038" i="4"/>
  <c r="L1039" i="4"/>
  <c r="N1039" i="4" a="1"/>
  <c r="N1039" i="4"/>
  <c r="P1039" i="4"/>
  <c r="L1040" i="4"/>
  <c r="N1040" i="4" a="1"/>
  <c r="N1040" i="4"/>
  <c r="P1040" i="4"/>
  <c r="L1041" i="4"/>
  <c r="N1041" i="4" a="1"/>
  <c r="N1041" i="4"/>
  <c r="P1041" i="4"/>
  <c r="L1042" i="4"/>
  <c r="N1042" i="4" a="1"/>
  <c r="N1042" i="4"/>
  <c r="P1042" i="4"/>
  <c r="L1043" i="4"/>
  <c r="N1043" i="4" a="1"/>
  <c r="N1043" i="4"/>
  <c r="P1043" i="4"/>
  <c r="L1044" i="4"/>
  <c r="N1044" i="4" a="1"/>
  <c r="N1044" i="4"/>
  <c r="P1044" i="4"/>
  <c r="L1045" i="4"/>
  <c r="N1045" i="4" a="1"/>
  <c r="N1045" i="4"/>
  <c r="P1045" i="4"/>
  <c r="L1046" i="4"/>
  <c r="N1046" i="4" a="1"/>
  <c r="N1046" i="4"/>
  <c r="P1046" i="4"/>
  <c r="L1047" i="4"/>
  <c r="N1047" i="4" a="1"/>
  <c r="N1047" i="4"/>
  <c r="L1048" i="4"/>
  <c r="N1048" i="4" a="1"/>
  <c r="N1048" i="4"/>
  <c r="L1049" i="4"/>
  <c r="N1049" i="4" a="1"/>
  <c r="N1049" i="4"/>
  <c r="P1049" i="4"/>
  <c r="L1050" i="4"/>
  <c r="N1050" i="4" a="1"/>
  <c r="N1050" i="4"/>
  <c r="P1050" i="4"/>
  <c r="L1051" i="4"/>
  <c r="N1051" i="4" a="1"/>
  <c r="N1051" i="4"/>
  <c r="P1051" i="4"/>
  <c r="L1052" i="4"/>
  <c r="N1052" i="4" a="1"/>
  <c r="N1052" i="4"/>
  <c r="L1053" i="4"/>
  <c r="N1053" i="4" a="1"/>
  <c r="N1053" i="4"/>
  <c r="P1053" i="4"/>
  <c r="L1054" i="4"/>
  <c r="N1054" i="4" a="1"/>
  <c r="N1054" i="4"/>
  <c r="P1054" i="4"/>
  <c r="L1055" i="4"/>
  <c r="N1055" i="4" a="1"/>
  <c r="N1055" i="4"/>
  <c r="L1056" i="4"/>
  <c r="N1056" i="4" a="1"/>
  <c r="N1056" i="4"/>
  <c r="P1056" i="4"/>
  <c r="L1057" i="4"/>
  <c r="N1057" i="4" a="1"/>
  <c r="N1057" i="4"/>
  <c r="P1057" i="4"/>
  <c r="L1058" i="4"/>
  <c r="N1058" i="4" a="1"/>
  <c r="N1058" i="4"/>
  <c r="P1058" i="4"/>
  <c r="L1059" i="4"/>
  <c r="N1059" i="4" a="1"/>
  <c r="N1059" i="4"/>
  <c r="P1059" i="4"/>
  <c r="L1060" i="4"/>
  <c r="N1060" i="4" a="1"/>
  <c r="N1060" i="4"/>
  <c r="P1060" i="4"/>
  <c r="L1061" i="4"/>
  <c r="N1061" i="4" a="1"/>
  <c r="N1061" i="4"/>
  <c r="P1061" i="4"/>
  <c r="L1062" i="4"/>
  <c r="N1062" i="4" a="1"/>
  <c r="N1062" i="4"/>
  <c r="P1062" i="4"/>
  <c r="L1063" i="4"/>
  <c r="N1063" i="4" a="1"/>
  <c r="N1063" i="4"/>
  <c r="P1063" i="4"/>
  <c r="L1064" i="4"/>
  <c r="N1064" i="4" a="1"/>
  <c r="N1064" i="4"/>
  <c r="P1064" i="4"/>
  <c r="L1065" i="4"/>
  <c r="N1065" i="4" a="1"/>
  <c r="N1065" i="4"/>
  <c r="P1065" i="4"/>
  <c r="L1066" i="4"/>
  <c r="N1066" i="4" a="1"/>
  <c r="N1066" i="4"/>
  <c r="L1067" i="4"/>
  <c r="N1067" i="4" a="1"/>
  <c r="N1067" i="4"/>
  <c r="P1067" i="4"/>
  <c r="L1068" i="4"/>
  <c r="N1068" i="4" a="1"/>
  <c r="N1068" i="4"/>
  <c r="P1068" i="4"/>
  <c r="L1069" i="4"/>
  <c r="N1069" i="4" a="1"/>
  <c r="N1069" i="4"/>
  <c r="L1070" i="4"/>
  <c r="N1070" i="4" a="1"/>
  <c r="N1070" i="4"/>
  <c r="P1070" i="4"/>
  <c r="L1071" i="4"/>
  <c r="N1071" i="4" a="1"/>
  <c r="N1071" i="4"/>
  <c r="L1072" i="4"/>
  <c r="N1072" i="4" a="1"/>
  <c r="N1072" i="4"/>
  <c r="L1073" i="4"/>
  <c r="N1073" i="4" a="1"/>
  <c r="N1073" i="4"/>
  <c r="P1073" i="4"/>
  <c r="L1074" i="4"/>
  <c r="N1074" i="4" a="1"/>
  <c r="N1074" i="4"/>
  <c r="L1075" i="4"/>
  <c r="N1075" i="4" a="1"/>
  <c r="N1075" i="4"/>
  <c r="P1075" i="4"/>
  <c r="L1076" i="4"/>
  <c r="N1076" i="4" a="1"/>
  <c r="N1076" i="4"/>
  <c r="L1077" i="4"/>
  <c r="N1077" i="4" a="1"/>
  <c r="N1077" i="4"/>
  <c r="P1077" i="4"/>
  <c r="L1078" i="4"/>
  <c r="N1078" i="4" a="1"/>
  <c r="N1078" i="4"/>
  <c r="P1078" i="4"/>
  <c r="L1079" i="4"/>
  <c r="N1079" i="4" a="1"/>
  <c r="N1079" i="4"/>
  <c r="P1079" i="4"/>
  <c r="L1080" i="4"/>
  <c r="N1080" i="4" a="1"/>
  <c r="N1080" i="4"/>
  <c r="P1080" i="4"/>
  <c r="L1081" i="4"/>
  <c r="N1081" i="4" a="1"/>
  <c r="N1081" i="4"/>
  <c r="P1081" i="4"/>
  <c r="L1082" i="4"/>
  <c r="N1082" i="4" a="1"/>
  <c r="N1082" i="4"/>
  <c r="P1082" i="4"/>
  <c r="L1083" i="4"/>
  <c r="N1083" i="4" a="1"/>
  <c r="N1083" i="4"/>
  <c r="P1083" i="4"/>
  <c r="L1084" i="4"/>
  <c r="N1084" i="4" a="1"/>
  <c r="N1084" i="4"/>
  <c r="P1084" i="4"/>
  <c r="L1085" i="4"/>
  <c r="N1085" i="4" a="1"/>
  <c r="N1085" i="4"/>
  <c r="L1086" i="4"/>
  <c r="N1086" i="4" a="1"/>
  <c r="N1086" i="4"/>
  <c r="P1086" i="4"/>
  <c r="L1087" i="4"/>
  <c r="N1087" i="4" a="1"/>
  <c r="N1087" i="4"/>
  <c r="P1087" i="4"/>
  <c r="L1088" i="4"/>
  <c r="N1088" i="4" a="1"/>
  <c r="N1088" i="4"/>
  <c r="P1088" i="4"/>
  <c r="L1089" i="4"/>
  <c r="N1089" i="4" a="1"/>
  <c r="N1089" i="4"/>
  <c r="P1089" i="4"/>
  <c r="L1090" i="4"/>
  <c r="N1090" i="4" a="1"/>
  <c r="N1090" i="4"/>
  <c r="L1091" i="4"/>
  <c r="N1091" i="4" a="1"/>
  <c r="N1091" i="4"/>
  <c r="P1091" i="4"/>
  <c r="L1092" i="4"/>
  <c r="N1092" i="4" a="1"/>
  <c r="N1092" i="4"/>
  <c r="P1092" i="4"/>
  <c r="L1093" i="4"/>
  <c r="N1093" i="4" a="1"/>
  <c r="N1093" i="4"/>
  <c r="P1093" i="4"/>
  <c r="L1094" i="4"/>
  <c r="N1094" i="4" a="1"/>
  <c r="N1094" i="4"/>
  <c r="P1094" i="4"/>
  <c r="L1095" i="4"/>
  <c r="N1095" i="4" a="1"/>
  <c r="N1095" i="4"/>
  <c r="P1095" i="4"/>
  <c r="L1096" i="4"/>
  <c r="N1096" i="4" a="1"/>
  <c r="N1096" i="4"/>
  <c r="P1096" i="4"/>
  <c r="L1097" i="4"/>
  <c r="N1097" i="4" a="1"/>
  <c r="N1097" i="4"/>
  <c r="L1098" i="4"/>
  <c r="N1098" i="4" a="1"/>
  <c r="N1098" i="4"/>
  <c r="P1098" i="4"/>
  <c r="L1099" i="4"/>
  <c r="N1099" i="4" a="1"/>
  <c r="N1099" i="4"/>
  <c r="P1099" i="4"/>
  <c r="L1100" i="4"/>
  <c r="N1100" i="4" a="1"/>
  <c r="N1100" i="4"/>
  <c r="P1100" i="4"/>
  <c r="L1101" i="4"/>
  <c r="N1101" i="4" a="1"/>
  <c r="N1101" i="4"/>
  <c r="P1101" i="4"/>
  <c r="L1102" i="4"/>
  <c r="N1102" i="4" a="1"/>
  <c r="N1102" i="4"/>
  <c r="L1103" i="4"/>
  <c r="N1103" i="4" a="1"/>
  <c r="N1103" i="4"/>
  <c r="P1103" i="4"/>
  <c r="L1104" i="4"/>
  <c r="N1104" i="4" a="1"/>
  <c r="N1104" i="4"/>
  <c r="P1104" i="4"/>
  <c r="L1105" i="4"/>
  <c r="N1105" i="4" a="1"/>
  <c r="N1105" i="4"/>
  <c r="P1105" i="4"/>
  <c r="L1106" i="4"/>
  <c r="N1106" i="4" a="1"/>
  <c r="N1106" i="4"/>
  <c r="P1106" i="4"/>
  <c r="L1107" i="4"/>
  <c r="N1107" i="4" a="1"/>
  <c r="N1107" i="4"/>
  <c r="P1107" i="4"/>
  <c r="L1108" i="4"/>
  <c r="N1108" i="4" a="1"/>
  <c r="N1108" i="4"/>
  <c r="P1108" i="4"/>
  <c r="L1109" i="4"/>
  <c r="N1109" i="4" a="1"/>
  <c r="N1109" i="4"/>
  <c r="P1109" i="4"/>
  <c r="L1110" i="4"/>
  <c r="N1110" i="4" a="1"/>
  <c r="N1110" i="4"/>
  <c r="P1110" i="4"/>
  <c r="L1111" i="4"/>
  <c r="N1111" i="4" a="1"/>
  <c r="N1111" i="4"/>
  <c r="P1111" i="4"/>
  <c r="L1112" i="4"/>
  <c r="N1112" i="4" a="1"/>
  <c r="N1112" i="4"/>
  <c r="P1112" i="4"/>
  <c r="L1113" i="4"/>
  <c r="N1113" i="4" a="1"/>
  <c r="N1113" i="4"/>
  <c r="P1113" i="4"/>
  <c r="L1114" i="4"/>
  <c r="N1114" i="4" a="1"/>
  <c r="N1114" i="4"/>
  <c r="L1115" i="4"/>
  <c r="N1115" i="4" a="1"/>
  <c r="N1115" i="4"/>
  <c r="L1116" i="4"/>
  <c r="N1116" i="4" a="1"/>
  <c r="N1116" i="4"/>
  <c r="P1116" i="4"/>
  <c r="L1117" i="4"/>
  <c r="N1117" i="4" a="1"/>
  <c r="N1117" i="4"/>
  <c r="L1118" i="4"/>
  <c r="N1118" i="4" a="1"/>
  <c r="N1118" i="4"/>
  <c r="P1118" i="4"/>
  <c r="L1119" i="4"/>
  <c r="N1119" i="4" a="1"/>
  <c r="N1119" i="4"/>
  <c r="L1120" i="4"/>
  <c r="N1120" i="4" a="1"/>
  <c r="N1120" i="4"/>
  <c r="L1121" i="4"/>
  <c r="N1121" i="4" a="1"/>
  <c r="N1121" i="4"/>
  <c r="P1121" i="4"/>
  <c r="L1122" i="4"/>
  <c r="N1122" i="4" a="1"/>
  <c r="N1122" i="4"/>
  <c r="P1122" i="4"/>
  <c r="L1123" i="4"/>
  <c r="N1123" i="4" a="1"/>
  <c r="N1123" i="4"/>
  <c r="P1123" i="4"/>
  <c r="L1124" i="4"/>
  <c r="N1124" i="4" a="1"/>
  <c r="N1124" i="4"/>
  <c r="L1125" i="4"/>
  <c r="N1125" i="4" a="1"/>
  <c r="N1125" i="4"/>
  <c r="P1125" i="4"/>
  <c r="L1126" i="4"/>
  <c r="N1126" i="4" a="1"/>
  <c r="N1126" i="4"/>
  <c r="P1126" i="4"/>
  <c r="L1127" i="4"/>
  <c r="N1127" i="4" a="1"/>
  <c r="N1127" i="4"/>
  <c r="P1127" i="4"/>
  <c r="L1128" i="4"/>
  <c r="N1128" i="4" a="1"/>
  <c r="N1128" i="4"/>
  <c r="P1128" i="4"/>
  <c r="L1129" i="4"/>
  <c r="N1129" i="4" a="1"/>
  <c r="N1129" i="4"/>
  <c r="P1129" i="4"/>
  <c r="L1130" i="4"/>
  <c r="N1130" i="4" a="1"/>
  <c r="N1130" i="4"/>
  <c r="P1130" i="4"/>
  <c r="L1131" i="4"/>
  <c r="N1131" i="4" a="1"/>
  <c r="N1131" i="4"/>
  <c r="P1131" i="4"/>
  <c r="L1132" i="4"/>
  <c r="N1132" i="4" a="1"/>
  <c r="N1132" i="4"/>
  <c r="P1132" i="4"/>
  <c r="L1133" i="4"/>
  <c r="N1133" i="4" a="1"/>
  <c r="N1133" i="4"/>
  <c r="P1133" i="4"/>
  <c r="L1134" i="4"/>
  <c r="N1134" i="4" a="1"/>
  <c r="N1134" i="4"/>
  <c r="P1134" i="4"/>
  <c r="L1135" i="4"/>
  <c r="N1135" i="4" a="1"/>
  <c r="N1135" i="4"/>
  <c r="P1135" i="4"/>
  <c r="L1136" i="4"/>
  <c r="N1136" i="4" a="1"/>
  <c r="N1136" i="4"/>
  <c r="P1136" i="4"/>
  <c r="L1137" i="4"/>
  <c r="N1137" i="4" a="1"/>
  <c r="N1137" i="4"/>
  <c r="P1137" i="4"/>
  <c r="L1138" i="4"/>
  <c r="N1138" i="4" a="1"/>
  <c r="N1138" i="4"/>
  <c r="L1139" i="4"/>
  <c r="N1139" i="4" a="1"/>
  <c r="N1139" i="4"/>
  <c r="L1140" i="4"/>
  <c r="N1140" i="4" a="1"/>
  <c r="N1140" i="4"/>
  <c r="P1140" i="4"/>
  <c r="L1141" i="4"/>
  <c r="N1141" i="4" a="1"/>
  <c r="N1141" i="4"/>
  <c r="L1142" i="4"/>
  <c r="N1142" i="4" a="1"/>
  <c r="N1142" i="4"/>
  <c r="L1143" i="4"/>
  <c r="N1143" i="4" a="1"/>
  <c r="N1143" i="4"/>
  <c r="P1143" i="4"/>
  <c r="L1144" i="4"/>
  <c r="N1144" i="4" a="1"/>
  <c r="N1144" i="4"/>
  <c r="P1144" i="4"/>
  <c r="L1145" i="4"/>
  <c r="N1145" i="4" a="1"/>
  <c r="N1145" i="4"/>
  <c r="P1145" i="4"/>
  <c r="L1146" i="4"/>
  <c r="N1146" i="4" a="1"/>
  <c r="N1146" i="4"/>
  <c r="P1146" i="4"/>
  <c r="L1147" i="4"/>
  <c r="N1147" i="4" a="1"/>
  <c r="N1147" i="4"/>
  <c r="P1147" i="4"/>
  <c r="L1148" i="4"/>
  <c r="N1148" i="4" a="1"/>
  <c r="N1148" i="4"/>
  <c r="P1148" i="4"/>
  <c r="L1149" i="4"/>
  <c r="N1149" i="4" a="1"/>
  <c r="N1149" i="4"/>
  <c r="P1149" i="4"/>
  <c r="L1150" i="4"/>
  <c r="N1150" i="4" a="1"/>
  <c r="N1150" i="4"/>
  <c r="P1150" i="4"/>
  <c r="L1151" i="4"/>
  <c r="N1151" i="4" a="1"/>
  <c r="N1151" i="4"/>
  <c r="P1151" i="4"/>
  <c r="L1152" i="4"/>
  <c r="N1152" i="4" a="1"/>
  <c r="N1152" i="4"/>
  <c r="L1153" i="4"/>
  <c r="N1153" i="4" a="1"/>
  <c r="N1153" i="4"/>
  <c r="P1153" i="4"/>
  <c r="L1154" i="4"/>
  <c r="N1154" i="4" a="1"/>
  <c r="N1154" i="4"/>
  <c r="P1154" i="4"/>
  <c r="L1155" i="4"/>
  <c r="N1155" i="4" a="1"/>
  <c r="N1155" i="4"/>
  <c r="P1155" i="4"/>
  <c r="L1156" i="4"/>
  <c r="N1156" i="4" a="1"/>
  <c r="N1156" i="4"/>
  <c r="L1157" i="4"/>
  <c r="N1157" i="4" a="1"/>
  <c r="N1157" i="4"/>
  <c r="P1157" i="4"/>
  <c r="L1158" i="4"/>
  <c r="N1158" i="4" a="1"/>
  <c r="N1158" i="4"/>
  <c r="P1158" i="4"/>
  <c r="L1159" i="4"/>
  <c r="N1159" i="4" a="1"/>
  <c r="N1159" i="4"/>
  <c r="L1160" i="4"/>
  <c r="N1160" i="4" a="1"/>
  <c r="N1160" i="4"/>
  <c r="P1160" i="4"/>
  <c r="L1161" i="4"/>
  <c r="N1161" i="4" a="1"/>
  <c r="N1161" i="4"/>
  <c r="L1162" i="4"/>
  <c r="N1162" i="4" a="1"/>
  <c r="N1162" i="4"/>
  <c r="P1162" i="4"/>
  <c r="L1163" i="4"/>
  <c r="N1163" i="4" a="1"/>
  <c r="N1163" i="4"/>
  <c r="P1163" i="4"/>
  <c r="L1164" i="4"/>
  <c r="N1164" i="4" a="1"/>
  <c r="N1164" i="4"/>
  <c r="P1164" i="4"/>
  <c r="L1165" i="4"/>
  <c r="N1165" i="4" a="1"/>
  <c r="N1165" i="4"/>
  <c r="P1165" i="4"/>
  <c r="L1166" i="4"/>
  <c r="N1166" i="4" a="1"/>
  <c r="N1166" i="4"/>
  <c r="P1166" i="4"/>
  <c r="L1167" i="4"/>
  <c r="N1167" i="4" a="1"/>
  <c r="N1167" i="4"/>
  <c r="P1167" i="4"/>
  <c r="L1168" i="4"/>
  <c r="N1168" i="4" a="1"/>
  <c r="N1168" i="4"/>
  <c r="P1168" i="4"/>
  <c r="L1169" i="4"/>
  <c r="N1169" i="4" a="1"/>
  <c r="N1169" i="4"/>
  <c r="P1169" i="4"/>
  <c r="L1170" i="4"/>
  <c r="N1170" i="4" a="1"/>
  <c r="N1170" i="4"/>
  <c r="L1171" i="4"/>
  <c r="N1171" i="4" a="1"/>
  <c r="N1171" i="4"/>
  <c r="O1171" i="4"/>
  <c r="L1172" i="4"/>
  <c r="N1172" i="4" a="1"/>
  <c r="N1172" i="4"/>
  <c r="P1172" i="4"/>
  <c r="L1173" i="4"/>
  <c r="N1173" i="4" a="1"/>
  <c r="N1173" i="4"/>
  <c r="L1174" i="4"/>
  <c r="N1174" i="4" a="1"/>
  <c r="N1174" i="4"/>
  <c r="L1175" i="4"/>
  <c r="N1175" i="4" a="1"/>
  <c r="N1175" i="4"/>
  <c r="L1176" i="4"/>
  <c r="N1176" i="4" a="1"/>
  <c r="N1176" i="4"/>
  <c r="O1176" i="4"/>
  <c r="L1177" i="4"/>
  <c r="N1177" i="4" a="1"/>
  <c r="N1177" i="4"/>
  <c r="P1177" i="4"/>
  <c r="L1178" i="4"/>
  <c r="N1178" i="4" a="1"/>
  <c r="N1178" i="4"/>
  <c r="L1179" i="4"/>
  <c r="N1179" i="4" a="1"/>
  <c r="N1179" i="4"/>
  <c r="P1179" i="4"/>
  <c r="L1180" i="4"/>
  <c r="N1180" i="4" a="1"/>
  <c r="N1180" i="4"/>
  <c r="P1180" i="4"/>
  <c r="L1181" i="4"/>
  <c r="N1181" i="4" a="1"/>
  <c r="N1181" i="4"/>
  <c r="P1181" i="4"/>
  <c r="L1182" i="4"/>
  <c r="N1182" i="4" a="1"/>
  <c r="N1182" i="4"/>
  <c r="L1183" i="4"/>
  <c r="N1183" i="4" a="1"/>
  <c r="N1183" i="4"/>
  <c r="P1183" i="4"/>
  <c r="L1184" i="4"/>
  <c r="N1184" i="4" a="1"/>
  <c r="N1184" i="4"/>
  <c r="L1185" i="4"/>
  <c r="N1185" i="4" a="1"/>
  <c r="N1185" i="4"/>
  <c r="L1186" i="4"/>
  <c r="N1186" i="4" a="1"/>
  <c r="N1186" i="4"/>
  <c r="L1187" i="4"/>
  <c r="N1187" i="4" a="1"/>
  <c r="N1187" i="4"/>
  <c r="L1188" i="4"/>
  <c r="N1188" i="4" a="1"/>
  <c r="N1188" i="4"/>
  <c r="L1189" i="4"/>
  <c r="N1189" i="4" a="1"/>
  <c r="N1189" i="4"/>
  <c r="L1190" i="4"/>
  <c r="N1190" i="4" a="1"/>
  <c r="N1190" i="4"/>
  <c r="L1191" i="4"/>
  <c r="N1191" i="4" a="1"/>
  <c r="N1191" i="4"/>
  <c r="P1191" i="4"/>
  <c r="L1192" i="4"/>
  <c r="N1192" i="4" a="1"/>
  <c r="N1192" i="4"/>
  <c r="P1192" i="4"/>
  <c r="L1193" i="4"/>
  <c r="N1193" i="4" a="1"/>
  <c r="N1193" i="4"/>
  <c r="L1194" i="4"/>
  <c r="N1194" i="4" a="1"/>
  <c r="N1194" i="4"/>
  <c r="L1195" i="4"/>
  <c r="N1195" i="4" a="1"/>
  <c r="N1195" i="4"/>
  <c r="L1196" i="4"/>
  <c r="N1196" i="4" a="1"/>
  <c r="N1196" i="4"/>
  <c r="P1196" i="4"/>
  <c r="L1197" i="4"/>
  <c r="N1197" i="4" a="1"/>
  <c r="N1197" i="4"/>
  <c r="P1197" i="4"/>
  <c r="L1198" i="4"/>
  <c r="N1198" i="4" a="1"/>
  <c r="N1198" i="4"/>
  <c r="P1198" i="4"/>
  <c r="L1199" i="4"/>
  <c r="N1199" i="4" a="1"/>
  <c r="N1199" i="4"/>
  <c r="P1199" i="4"/>
  <c r="L1200" i="4"/>
  <c r="N1200" i="4" a="1"/>
  <c r="N1200" i="4"/>
  <c r="L1201" i="4"/>
  <c r="N1201" i="4" a="1"/>
  <c r="N1201" i="4"/>
  <c r="P1201" i="4"/>
  <c r="L1202" i="4"/>
  <c r="N1202" i="4" a="1"/>
  <c r="N1202" i="4"/>
  <c r="P1202" i="4"/>
  <c r="L1203" i="4"/>
  <c r="N1203" i="4" a="1"/>
  <c r="N1203" i="4"/>
  <c r="P1203" i="4"/>
  <c r="L1204" i="4"/>
  <c r="N1204" i="4" a="1"/>
  <c r="N1204" i="4"/>
  <c r="P1204" i="4"/>
  <c r="L1205" i="4"/>
  <c r="N1205" i="4" a="1"/>
  <c r="N1205" i="4"/>
  <c r="P1205" i="4"/>
  <c r="L1206" i="4"/>
  <c r="N1206" i="4" a="1"/>
  <c r="N1206" i="4"/>
  <c r="L1207" i="4"/>
  <c r="N1207" i="4" a="1"/>
  <c r="N1207" i="4"/>
  <c r="L1208" i="4"/>
  <c r="N1208" i="4" a="1"/>
  <c r="N1208" i="4"/>
  <c r="O1208" i="4"/>
  <c r="L2" i="4"/>
  <c r="N2" i="4" a="1"/>
  <c r="N2" i="4"/>
  <c r="P2" i="4"/>
  <c r="F183" i="29"/>
  <c r="B183" i="29"/>
  <c r="B56" i="29"/>
  <c r="F56" i="29"/>
  <c r="F161" i="29"/>
  <c r="B161" i="29"/>
  <c r="F33" i="29"/>
  <c r="B33" i="29"/>
  <c r="B2" i="29"/>
  <c r="B3" i="29"/>
  <c r="B4" i="29"/>
  <c r="B5" i="29"/>
  <c r="B7" i="29"/>
  <c r="B8" i="29"/>
  <c r="B9" i="29"/>
  <c r="B10" i="29"/>
  <c r="B11" i="29"/>
  <c r="B12" i="29"/>
  <c r="B13" i="29"/>
  <c r="B14" i="29"/>
  <c r="B15" i="29"/>
  <c r="B16" i="29"/>
  <c r="B17" i="29"/>
  <c r="B18" i="29"/>
  <c r="B19" i="29"/>
  <c r="B20" i="29"/>
  <c r="B21" i="29"/>
  <c r="B22" i="29"/>
  <c r="B23" i="29"/>
  <c r="B24" i="29"/>
  <c r="B25" i="29"/>
  <c r="B26" i="29"/>
  <c r="B27" i="29"/>
  <c r="B28" i="29"/>
  <c r="B29" i="29"/>
  <c r="B30" i="29"/>
  <c r="B31" i="29"/>
  <c r="B32" i="29"/>
  <c r="B35" i="29"/>
  <c r="B36" i="29"/>
  <c r="B37" i="29"/>
  <c r="B38" i="29"/>
  <c r="B39" i="29"/>
  <c r="B41" i="29"/>
  <c r="B42" i="29"/>
  <c r="B43" i="29"/>
  <c r="B44" i="29"/>
  <c r="B45" i="29"/>
  <c r="B46" i="29"/>
  <c r="B47" i="29"/>
  <c r="B48" i="29"/>
  <c r="B49" i="29"/>
  <c r="B50" i="29"/>
  <c r="B51" i="29"/>
  <c r="B52" i="29"/>
  <c r="B53" i="29"/>
  <c r="B54" i="29"/>
  <c r="B55" i="29"/>
  <c r="B58" i="29"/>
  <c r="B61" i="29"/>
  <c r="B62" i="29"/>
  <c r="B63" i="29"/>
  <c r="B64" i="29"/>
  <c r="B68" i="29"/>
  <c r="B69" i="29"/>
  <c r="B70" i="29"/>
  <c r="B71" i="29"/>
  <c r="B72" i="29"/>
  <c r="B73" i="29"/>
  <c r="B74" i="29"/>
  <c r="B75" i="29"/>
  <c r="B76" i="29"/>
  <c r="B77" i="29"/>
  <c r="B78" i="29"/>
  <c r="B82" i="29"/>
  <c r="B83" i="29"/>
  <c r="B84" i="29"/>
  <c r="B85" i="29"/>
  <c r="B86" i="29"/>
  <c r="B87" i="29"/>
  <c r="B88" i="29"/>
  <c r="B89" i="29"/>
  <c r="B90" i="29"/>
  <c r="B91" i="29"/>
  <c r="B92" i="29"/>
  <c r="B94" i="29"/>
  <c r="B95" i="29"/>
  <c r="B96" i="29"/>
  <c r="B97" i="29"/>
  <c r="B101" i="29"/>
  <c r="B102" i="29"/>
  <c r="B103" i="29"/>
  <c r="B104" i="29"/>
  <c r="B105" i="29"/>
  <c r="B106" i="29"/>
  <c r="B107" i="29"/>
  <c r="B108" i="29"/>
  <c r="B109" i="29"/>
  <c r="B110" i="29"/>
  <c r="B111" i="29"/>
  <c r="B112" i="29"/>
  <c r="B113" i="29"/>
  <c r="B115" i="29"/>
  <c r="B116" i="29"/>
  <c r="B117" i="29"/>
  <c r="B118" i="29"/>
  <c r="B119" i="29"/>
  <c r="B120" i="29"/>
  <c r="B121" i="29"/>
  <c r="B122" i="29"/>
  <c r="B123" i="29"/>
  <c r="B124" i="29"/>
  <c r="B125" i="29"/>
  <c r="B126" i="29"/>
  <c r="B129" i="29"/>
  <c r="B130" i="29"/>
  <c r="B131" i="29"/>
  <c r="B132" i="29"/>
  <c r="B133" i="29"/>
  <c r="B134" i="29"/>
  <c r="B135" i="29"/>
  <c r="B136" i="29"/>
  <c r="B137" i="29"/>
  <c r="B139" i="29"/>
  <c r="B140" i="29"/>
  <c r="B141" i="29"/>
  <c r="B142" i="29"/>
  <c r="B143" i="29"/>
  <c r="B144" i="29"/>
  <c r="B145" i="29"/>
  <c r="B146" i="29"/>
  <c r="B147" i="29"/>
  <c r="B148" i="29"/>
  <c r="B149" i="29"/>
  <c r="B150" i="29"/>
  <c r="B151" i="29"/>
  <c r="B152" i="29"/>
  <c r="B153" i="29"/>
  <c r="B154" i="29"/>
  <c r="B155" i="29"/>
  <c r="B156" i="29"/>
  <c r="B157" i="29"/>
  <c r="B158" i="29"/>
  <c r="B159" i="29"/>
  <c r="B160" i="29"/>
  <c r="B163" i="29"/>
  <c r="B164" i="29"/>
  <c r="B165" i="29"/>
  <c r="B166" i="29"/>
  <c r="B167" i="29"/>
  <c r="B168" i="29"/>
  <c r="B169" i="29"/>
  <c r="B170" i="29"/>
  <c r="B171" i="29"/>
  <c r="B172" i="29"/>
  <c r="B173" i="29"/>
  <c r="B174" i="29"/>
  <c r="B177" i="29"/>
  <c r="B178" i="29"/>
  <c r="B179" i="29"/>
  <c r="B180" i="29"/>
  <c r="B181" i="29"/>
  <c r="B182" i="29"/>
  <c r="B185" i="29"/>
  <c r="B186" i="29"/>
  <c r="B187" i="29"/>
  <c r="B188" i="29"/>
  <c r="B189" i="29"/>
  <c r="B190" i="29"/>
  <c r="B191" i="29"/>
  <c r="B194" i="29"/>
  <c r="B195" i="29"/>
  <c r="B196" i="29"/>
  <c r="B197" i="29"/>
  <c r="B198" i="29"/>
  <c r="B199" i="29"/>
  <c r="B202" i="29"/>
  <c r="B203" i="29"/>
  <c r="K4" i="46"/>
  <c r="L4" i="46"/>
  <c r="K15" i="46"/>
  <c r="L15" i="46"/>
  <c r="M15" i="46"/>
  <c r="N15" i="46"/>
  <c r="K6" i="46"/>
  <c r="L6" i="46"/>
  <c r="K7" i="46"/>
  <c r="L7" i="46"/>
  <c r="K8" i="46"/>
  <c r="L8" i="46"/>
  <c r="K9" i="46"/>
  <c r="L9" i="46"/>
  <c r="K10" i="46"/>
  <c r="L10" i="46"/>
  <c r="K11" i="46"/>
  <c r="L11" i="46"/>
  <c r="K12" i="46"/>
  <c r="L12" i="46"/>
  <c r="K13" i="46"/>
  <c r="L13" i="46"/>
  <c r="K14" i="46"/>
  <c r="L14" i="46"/>
  <c r="K16" i="46"/>
  <c r="L16" i="46"/>
  <c r="K17" i="46"/>
  <c r="L17" i="46"/>
  <c r="K18" i="46"/>
  <c r="L18" i="46"/>
  <c r="K19" i="46"/>
  <c r="L19" i="46"/>
  <c r="K20" i="46"/>
  <c r="L20" i="46"/>
  <c r="K21" i="46"/>
  <c r="L21" i="46"/>
  <c r="K22" i="46"/>
  <c r="L22" i="46"/>
  <c r="K23" i="46"/>
  <c r="L23" i="46"/>
  <c r="K5" i="46"/>
  <c r="L5" i="46"/>
  <c r="M5" i="46"/>
  <c r="C24" i="46"/>
  <c r="AE23" i="46"/>
  <c r="Z23" i="46"/>
  <c r="J23" i="46"/>
  <c r="E23" i="46"/>
  <c r="F23" i="46"/>
  <c r="G23" i="46"/>
  <c r="AE22" i="46"/>
  <c r="J22" i="46"/>
  <c r="AE21" i="46"/>
  <c r="Z21" i="46"/>
  <c r="J21" i="46"/>
  <c r="E21" i="46"/>
  <c r="F21" i="46"/>
  <c r="G21" i="46"/>
  <c r="AE20" i="46"/>
  <c r="Z20" i="46"/>
  <c r="J20" i="46"/>
  <c r="E20" i="46"/>
  <c r="F20" i="46"/>
  <c r="G20" i="46"/>
  <c r="AE19" i="46"/>
  <c r="Z19" i="46"/>
  <c r="J19" i="46"/>
  <c r="E19" i="46"/>
  <c r="F19" i="46"/>
  <c r="G19" i="46"/>
  <c r="AE18" i="46"/>
  <c r="Z18" i="46"/>
  <c r="J18" i="46"/>
  <c r="E18" i="46"/>
  <c r="F18" i="46"/>
  <c r="G18" i="46"/>
  <c r="H18" i="46"/>
  <c r="I18" i="46"/>
  <c r="AE17" i="46"/>
  <c r="Z17" i="46"/>
  <c r="J17" i="46"/>
  <c r="E17" i="46"/>
  <c r="AE16" i="46"/>
  <c r="Z16" i="46"/>
  <c r="J16" i="46"/>
  <c r="E16" i="46"/>
  <c r="F16" i="46"/>
  <c r="G16" i="46"/>
  <c r="H16" i="46"/>
  <c r="I16" i="46"/>
  <c r="AE15" i="46"/>
  <c r="Z15" i="46"/>
  <c r="J15" i="46"/>
  <c r="E15" i="46"/>
  <c r="F15" i="46"/>
  <c r="G15" i="46"/>
  <c r="AE14" i="46"/>
  <c r="Z14" i="46"/>
  <c r="J14" i="46"/>
  <c r="E14" i="46"/>
  <c r="F14" i="46"/>
  <c r="G14" i="46"/>
  <c r="H14" i="46"/>
  <c r="I14" i="46"/>
  <c r="AE13" i="46"/>
  <c r="Z13" i="46"/>
  <c r="J13" i="46"/>
  <c r="E13" i="46"/>
  <c r="F13" i="46"/>
  <c r="G13" i="46"/>
  <c r="H13" i="46"/>
  <c r="I13" i="46"/>
  <c r="AE12" i="46"/>
  <c r="Z12" i="46"/>
  <c r="J12" i="46"/>
  <c r="E12" i="46"/>
  <c r="AE11" i="46"/>
  <c r="Z11" i="46"/>
  <c r="J11" i="46"/>
  <c r="E11" i="46"/>
  <c r="AE10" i="46"/>
  <c r="Z10" i="46"/>
  <c r="J10" i="46"/>
  <c r="E10" i="46"/>
  <c r="F10" i="46"/>
  <c r="G10" i="46"/>
  <c r="H10" i="46"/>
  <c r="I10" i="46"/>
  <c r="AE9" i="46"/>
  <c r="Z9" i="46"/>
  <c r="J9" i="46"/>
  <c r="E9" i="46"/>
  <c r="F9" i="46"/>
  <c r="G9" i="46"/>
  <c r="AE8" i="46"/>
  <c r="Z8" i="46"/>
  <c r="J8" i="46"/>
  <c r="E8" i="46"/>
  <c r="F8" i="46"/>
  <c r="G8" i="46"/>
  <c r="H8" i="46"/>
  <c r="I8" i="46"/>
  <c r="AE7" i="46"/>
  <c r="Z7" i="46"/>
  <c r="J7" i="46"/>
  <c r="E7" i="46"/>
  <c r="AE6" i="46"/>
  <c r="Z6" i="46"/>
  <c r="J6" i="46"/>
  <c r="E6" i="46"/>
  <c r="F6" i="46"/>
  <c r="G6" i="46"/>
  <c r="H6" i="46"/>
  <c r="I6" i="46"/>
  <c r="AE5" i="46"/>
  <c r="Z5" i="46"/>
  <c r="J5" i="46"/>
  <c r="E5" i="46"/>
  <c r="AE4" i="46"/>
  <c r="Z4" i="46"/>
  <c r="J4" i="46"/>
  <c r="E4" i="46"/>
  <c r="F4" i="46"/>
  <c r="F799" i="4"/>
  <c r="F800" i="4"/>
  <c r="F801" i="4"/>
  <c r="F802" i="4"/>
  <c r="F803" i="4"/>
  <c r="F804" i="4"/>
  <c r="F805" i="4"/>
  <c r="F806" i="4"/>
  <c r="F809" i="4"/>
  <c r="F810" i="4"/>
  <c r="F813" i="4"/>
  <c r="F816" i="4"/>
  <c r="F817" i="4"/>
  <c r="F835" i="4"/>
  <c r="F760" i="4"/>
  <c r="F761" i="4"/>
  <c r="F762" i="4"/>
  <c r="F763" i="4"/>
  <c r="F764" i="4"/>
  <c r="F765" i="4"/>
  <c r="F766" i="4"/>
  <c r="F767" i="4"/>
  <c r="F768" i="4"/>
  <c r="F769" i="4"/>
  <c r="F770" i="4"/>
  <c r="F771" i="4"/>
  <c r="F772" i="4"/>
  <c r="G770" i="4"/>
  <c r="H770" i="4"/>
  <c r="M770" i="4"/>
  <c r="G771" i="4"/>
  <c r="H771" i="4"/>
  <c r="M771" i="4"/>
  <c r="G772" i="4"/>
  <c r="H772" i="4"/>
  <c r="M772" i="4"/>
  <c r="G773" i="4"/>
  <c r="H773" i="4"/>
  <c r="M773" i="4"/>
  <c r="G774" i="4"/>
  <c r="H774" i="4"/>
  <c r="M774" i="4"/>
  <c r="G775" i="4"/>
  <c r="H775" i="4"/>
  <c r="M775" i="4"/>
  <c r="G776" i="4"/>
  <c r="H776" i="4"/>
  <c r="M776" i="4"/>
  <c r="G777" i="4"/>
  <c r="H777" i="4"/>
  <c r="M777" i="4"/>
  <c r="G778" i="4"/>
  <c r="H778" i="4"/>
  <c r="M778" i="4"/>
  <c r="G779" i="4"/>
  <c r="H779" i="4"/>
  <c r="M779" i="4"/>
  <c r="G780" i="4"/>
  <c r="H780" i="4"/>
  <c r="M780" i="4"/>
  <c r="G781" i="4"/>
  <c r="H781" i="4"/>
  <c r="M781" i="4"/>
  <c r="G782" i="4"/>
  <c r="H782" i="4"/>
  <c r="M782" i="4"/>
  <c r="G783" i="4"/>
  <c r="H783" i="4"/>
  <c r="M783" i="4"/>
  <c r="G784" i="4"/>
  <c r="H784" i="4"/>
  <c r="M784" i="4"/>
  <c r="G785" i="4"/>
  <c r="H785" i="4"/>
  <c r="M785" i="4"/>
  <c r="G786" i="4"/>
  <c r="H786" i="4"/>
  <c r="M786" i="4"/>
  <c r="G787" i="4"/>
  <c r="H787" i="4"/>
  <c r="M787" i="4"/>
  <c r="G788" i="4"/>
  <c r="H788" i="4"/>
  <c r="M788" i="4"/>
  <c r="G789" i="4"/>
  <c r="H789" i="4"/>
  <c r="M789" i="4"/>
  <c r="G633" i="4"/>
  <c r="H633" i="4"/>
  <c r="G634" i="4"/>
  <c r="H634" i="4"/>
  <c r="G635" i="4"/>
  <c r="H635" i="4"/>
  <c r="G636" i="4"/>
  <c r="H636" i="4"/>
  <c r="G637" i="4"/>
  <c r="H637" i="4"/>
  <c r="G638" i="4"/>
  <c r="H638" i="4"/>
  <c r="G639" i="4"/>
  <c r="H639" i="4"/>
  <c r="G640" i="4"/>
  <c r="H640" i="4"/>
  <c r="G641" i="4"/>
  <c r="H641" i="4"/>
  <c r="G642" i="4"/>
  <c r="H642" i="4"/>
  <c r="G643" i="4"/>
  <c r="H643" i="4"/>
  <c r="G644" i="4"/>
  <c r="H644" i="4"/>
  <c r="G645" i="4"/>
  <c r="H645" i="4"/>
  <c r="G646" i="4"/>
  <c r="H646" i="4"/>
  <c r="G647" i="4"/>
  <c r="H647" i="4"/>
  <c r="G648" i="4"/>
  <c r="H648" i="4"/>
  <c r="G649" i="4"/>
  <c r="H649" i="4"/>
  <c r="G650" i="4"/>
  <c r="H650" i="4"/>
  <c r="G651" i="4"/>
  <c r="H651" i="4"/>
  <c r="G652" i="4"/>
  <c r="H652" i="4"/>
  <c r="G653" i="4"/>
  <c r="H653" i="4"/>
  <c r="G654" i="4"/>
  <c r="H654" i="4"/>
  <c r="G655" i="4"/>
  <c r="H655" i="4"/>
  <c r="G656" i="4"/>
  <c r="H656" i="4"/>
  <c r="G657" i="4"/>
  <c r="H657" i="4"/>
  <c r="G658" i="4"/>
  <c r="H658" i="4"/>
  <c r="G659" i="4"/>
  <c r="H659" i="4"/>
  <c r="G660" i="4"/>
  <c r="H660" i="4"/>
  <c r="G661" i="4"/>
  <c r="H661" i="4"/>
  <c r="G662" i="4"/>
  <c r="H662" i="4"/>
  <c r="G663" i="4"/>
  <c r="H663" i="4"/>
  <c r="G664" i="4"/>
  <c r="H664" i="4"/>
  <c r="G665" i="4"/>
  <c r="H665" i="4"/>
  <c r="G666" i="4"/>
  <c r="H666" i="4"/>
  <c r="R2" i="41"/>
  <c r="F788" i="4"/>
  <c r="F789" i="4"/>
  <c r="F790" i="4"/>
  <c r="G790" i="4"/>
  <c r="H790" i="4"/>
  <c r="M790" i="4"/>
  <c r="F176" i="29"/>
  <c r="F784" i="4"/>
  <c r="F105" i="29"/>
  <c r="F773" i="4"/>
  <c r="F774" i="4"/>
  <c r="F775" i="4"/>
  <c r="F776" i="4"/>
  <c r="F777" i="4"/>
  <c r="F778" i="4"/>
  <c r="F779" i="4"/>
  <c r="F780" i="4"/>
  <c r="F781" i="4"/>
  <c r="F782" i="4"/>
  <c r="F783" i="4"/>
  <c r="F785" i="4"/>
  <c r="F786" i="4"/>
  <c r="F787" i="4"/>
  <c r="M185" i="4"/>
  <c r="G758" i="4"/>
  <c r="H758" i="4"/>
  <c r="M758" i="4"/>
  <c r="G759" i="4"/>
  <c r="H759" i="4"/>
  <c r="M759" i="4"/>
  <c r="G760" i="4"/>
  <c r="H760" i="4"/>
  <c r="M760" i="4"/>
  <c r="G761" i="4"/>
  <c r="H761" i="4"/>
  <c r="M761" i="4"/>
  <c r="G762" i="4"/>
  <c r="H762" i="4"/>
  <c r="M762" i="4"/>
  <c r="G763" i="4"/>
  <c r="H763" i="4"/>
  <c r="M763" i="4"/>
  <c r="G764" i="4"/>
  <c r="H764" i="4"/>
  <c r="M764" i="4"/>
  <c r="G765" i="4"/>
  <c r="H765" i="4"/>
  <c r="M765" i="4"/>
  <c r="G766" i="4"/>
  <c r="H766" i="4"/>
  <c r="M766" i="4"/>
  <c r="G767" i="4"/>
  <c r="H767" i="4"/>
  <c r="M767" i="4"/>
  <c r="G768" i="4"/>
  <c r="H768" i="4"/>
  <c r="M768" i="4"/>
  <c r="G769" i="4"/>
  <c r="H769" i="4"/>
  <c r="M769" i="4"/>
  <c r="K4" i="41"/>
  <c r="L4" i="41"/>
  <c r="E4" i="41"/>
  <c r="F4" i="41"/>
  <c r="G4" i="41"/>
  <c r="H4" i="41"/>
  <c r="K5" i="41"/>
  <c r="L5" i="41"/>
  <c r="E5" i="41"/>
  <c r="F5" i="41"/>
  <c r="G5" i="41"/>
  <c r="H5" i="41"/>
  <c r="K6" i="41"/>
  <c r="L6" i="41"/>
  <c r="E6" i="41"/>
  <c r="F6" i="41"/>
  <c r="G6" i="41"/>
  <c r="H6" i="41"/>
  <c r="K7" i="41"/>
  <c r="L7" i="41"/>
  <c r="E7" i="41"/>
  <c r="F7" i="41"/>
  <c r="G7" i="41"/>
  <c r="H7" i="41"/>
  <c r="K8" i="41"/>
  <c r="L8" i="41"/>
  <c r="E8" i="41"/>
  <c r="F8" i="41"/>
  <c r="G8" i="41"/>
  <c r="H8" i="41"/>
  <c r="K9" i="41"/>
  <c r="L9" i="41"/>
  <c r="E9" i="41"/>
  <c r="F9" i="41"/>
  <c r="G9" i="41"/>
  <c r="H9" i="41"/>
  <c r="K10" i="41"/>
  <c r="L10" i="41"/>
  <c r="E10" i="41"/>
  <c r="F10" i="41"/>
  <c r="G10" i="41"/>
  <c r="H10" i="41"/>
  <c r="K11" i="41"/>
  <c r="L11" i="41"/>
  <c r="E11" i="41"/>
  <c r="F11" i="41"/>
  <c r="G11" i="41"/>
  <c r="H11" i="41"/>
  <c r="K12" i="41"/>
  <c r="L12" i="41"/>
  <c r="E12" i="41"/>
  <c r="F12" i="41"/>
  <c r="G12" i="41"/>
  <c r="H12" i="41"/>
  <c r="K13" i="41"/>
  <c r="L13" i="41"/>
  <c r="E13" i="41"/>
  <c r="F13" i="41"/>
  <c r="G13" i="41"/>
  <c r="H13" i="41"/>
  <c r="K14" i="41"/>
  <c r="L14" i="41"/>
  <c r="E14" i="41"/>
  <c r="F14" i="41"/>
  <c r="G14" i="41"/>
  <c r="H14" i="41"/>
  <c r="K15" i="41"/>
  <c r="L15" i="41"/>
  <c r="E15" i="41"/>
  <c r="F15" i="41"/>
  <c r="G15" i="41"/>
  <c r="H15" i="41"/>
  <c r="K16" i="41"/>
  <c r="L16" i="41"/>
  <c r="E16" i="41"/>
  <c r="F16" i="41"/>
  <c r="G16" i="41"/>
  <c r="H16" i="41"/>
  <c r="K17" i="41"/>
  <c r="L17" i="41"/>
  <c r="E17" i="41"/>
  <c r="F17" i="41"/>
  <c r="G17" i="41"/>
  <c r="H17" i="41"/>
  <c r="K18" i="41"/>
  <c r="L18" i="41"/>
  <c r="E18" i="41"/>
  <c r="F18" i="41"/>
  <c r="G18" i="41"/>
  <c r="H18" i="41"/>
  <c r="K20" i="41"/>
  <c r="L20" i="41"/>
  <c r="E20" i="41"/>
  <c r="F20" i="41"/>
  <c r="G20" i="41"/>
  <c r="H20" i="41"/>
  <c r="K21" i="41"/>
  <c r="L21" i="41"/>
  <c r="E21" i="41"/>
  <c r="F21" i="41"/>
  <c r="G21" i="41"/>
  <c r="H21" i="41"/>
  <c r="K22" i="41"/>
  <c r="L22" i="41"/>
  <c r="E22" i="41"/>
  <c r="F22" i="41"/>
  <c r="G22" i="41"/>
  <c r="H22" i="41"/>
  <c r="K23" i="41"/>
  <c r="L23" i="41"/>
  <c r="E23" i="41"/>
  <c r="F23" i="41"/>
  <c r="G23" i="41"/>
  <c r="H23" i="41"/>
  <c r="AB5" i="41"/>
  <c r="AB6" i="41"/>
  <c r="AB7" i="41"/>
  <c r="AB8" i="41"/>
  <c r="AB9" i="41"/>
  <c r="AB10" i="41"/>
  <c r="AB11" i="41"/>
  <c r="AB12" i="41"/>
  <c r="AB13" i="41"/>
  <c r="AB14" i="41"/>
  <c r="AB15" i="41"/>
  <c r="AB16" i="41"/>
  <c r="AB17" i="41"/>
  <c r="AB18" i="41"/>
  <c r="AB19" i="41"/>
  <c r="AB20" i="41"/>
  <c r="AB21" i="41"/>
  <c r="AB22" i="41"/>
  <c r="AB23" i="41"/>
  <c r="AB4" i="41"/>
  <c r="K19" i="41"/>
  <c r="L19" i="41"/>
  <c r="J5" i="41"/>
  <c r="J6" i="41"/>
  <c r="J7" i="41"/>
  <c r="J8" i="41"/>
  <c r="J9" i="41"/>
  <c r="J10" i="41"/>
  <c r="J11" i="41"/>
  <c r="J12" i="41"/>
  <c r="J13" i="41"/>
  <c r="J14" i="41"/>
  <c r="J15" i="41"/>
  <c r="J16" i="41"/>
  <c r="J17" i="41"/>
  <c r="J18" i="41"/>
  <c r="J19" i="41"/>
  <c r="J20" i="41"/>
  <c r="J21" i="41"/>
  <c r="J22" i="41"/>
  <c r="J23" i="41"/>
  <c r="J4" i="41"/>
  <c r="E19" i="41"/>
  <c r="F19" i="41"/>
  <c r="G19" i="41"/>
  <c r="H19" i="41"/>
  <c r="F24" i="41"/>
  <c r="E24" i="41"/>
  <c r="G755" i="4"/>
  <c r="F191" i="29"/>
  <c r="F203" i="29"/>
  <c r="F5" i="29"/>
  <c r="B185" i="44"/>
  <c r="B183" i="44"/>
  <c r="B182" i="44"/>
  <c r="B181" i="44"/>
  <c r="B180" i="44"/>
  <c r="B178" i="44"/>
  <c r="B177" i="44"/>
  <c r="B175" i="44"/>
  <c r="B174" i="44"/>
  <c r="B173" i="44"/>
  <c r="B172" i="44"/>
  <c r="B171" i="44"/>
  <c r="B170" i="44"/>
  <c r="B168" i="44"/>
  <c r="B167" i="44"/>
  <c r="B166" i="44"/>
  <c r="B165" i="44"/>
  <c r="B164" i="44"/>
  <c r="B163" i="44"/>
  <c r="B159" i="44"/>
  <c r="B158" i="44"/>
  <c r="B157" i="44"/>
  <c r="B156" i="44"/>
  <c r="B155" i="44"/>
  <c r="B154" i="44"/>
  <c r="B153" i="44"/>
  <c r="B152" i="44"/>
  <c r="B151" i="44"/>
  <c r="B150" i="44"/>
  <c r="B149" i="44"/>
  <c r="B148" i="44"/>
  <c r="B146" i="44"/>
  <c r="B145" i="44"/>
  <c r="B144" i="44"/>
  <c r="B143" i="44"/>
  <c r="B142" i="44"/>
  <c r="B141" i="44"/>
  <c r="B140" i="44"/>
  <c r="B139" i="44"/>
  <c r="B138" i="44"/>
  <c r="B137" i="44"/>
  <c r="B136" i="44"/>
  <c r="B135" i="44"/>
  <c r="B134" i="44"/>
  <c r="B133" i="44"/>
  <c r="B132" i="44"/>
  <c r="B131" i="44"/>
  <c r="B130" i="44"/>
  <c r="B129" i="44"/>
  <c r="B128" i="44"/>
  <c r="B127" i="44"/>
  <c r="B126" i="44"/>
  <c r="B125" i="44"/>
  <c r="B123" i="44"/>
  <c r="B122" i="44"/>
  <c r="B121" i="44"/>
  <c r="B120" i="44"/>
  <c r="B119" i="44"/>
  <c r="B118" i="44"/>
  <c r="B117" i="44"/>
  <c r="B116" i="44"/>
  <c r="B115" i="44"/>
  <c r="B114" i="44"/>
  <c r="B113" i="44"/>
  <c r="B112" i="44"/>
  <c r="B111" i="44"/>
  <c r="B110" i="44"/>
  <c r="B109" i="44"/>
  <c r="B108" i="44"/>
  <c r="B107" i="44"/>
  <c r="B106" i="44"/>
  <c r="B105" i="44"/>
  <c r="B104" i="44"/>
  <c r="B103" i="44"/>
  <c r="B101" i="44"/>
  <c r="B100" i="44"/>
  <c r="B99" i="44"/>
  <c r="B98" i="44"/>
  <c r="B97" i="44"/>
  <c r="B96" i="44"/>
  <c r="B95" i="44"/>
  <c r="B94" i="44"/>
  <c r="B92" i="44"/>
  <c r="B91" i="44"/>
  <c r="B90" i="44"/>
  <c r="B89" i="44"/>
  <c r="B88" i="44"/>
  <c r="B87" i="44"/>
  <c r="B86" i="44"/>
  <c r="B84" i="44"/>
  <c r="B83" i="44"/>
  <c r="B82" i="44"/>
  <c r="B81" i="44"/>
  <c r="B80" i="44"/>
  <c r="B79" i="44"/>
  <c r="B78" i="44"/>
  <c r="B77" i="44"/>
  <c r="B76" i="44"/>
  <c r="B75" i="44"/>
  <c r="B74" i="44"/>
  <c r="B72" i="44"/>
  <c r="B71" i="44"/>
  <c r="B70" i="44"/>
  <c r="B69" i="44"/>
  <c r="B68" i="44"/>
  <c r="B67" i="44"/>
  <c r="B66" i="44"/>
  <c r="B65" i="44"/>
  <c r="B64" i="44"/>
  <c r="B63" i="44"/>
  <c r="B62" i="44"/>
  <c r="B60" i="44"/>
  <c r="B59" i="44"/>
  <c r="B58" i="44"/>
  <c r="B57" i="44"/>
  <c r="B55" i="44"/>
  <c r="B54" i="44"/>
  <c r="B53" i="44"/>
  <c r="B52" i="44"/>
  <c r="B51" i="44"/>
  <c r="B50" i="44"/>
  <c r="B49" i="44"/>
  <c r="B48" i="44"/>
  <c r="B47" i="44"/>
  <c r="B46" i="44"/>
  <c r="B45" i="44"/>
  <c r="B44" i="44"/>
  <c r="B43" i="44"/>
  <c r="B42" i="44"/>
  <c r="B41" i="44"/>
  <c r="B40" i="44"/>
  <c r="B38" i="44"/>
  <c r="B37" i="44"/>
  <c r="B36" i="44"/>
  <c r="B35" i="44"/>
  <c r="B34" i="44"/>
  <c r="B32" i="44"/>
  <c r="B31" i="44"/>
  <c r="B30" i="44"/>
  <c r="B29" i="44"/>
  <c r="B28" i="44"/>
  <c r="B27" i="44"/>
  <c r="B26" i="44"/>
  <c r="B25" i="44"/>
  <c r="B24" i="44"/>
  <c r="B23" i="44"/>
  <c r="B22" i="44"/>
  <c r="B21" i="44"/>
  <c r="B20" i="44"/>
  <c r="B19" i="44"/>
  <c r="B18" i="44"/>
  <c r="B17" i="44"/>
  <c r="B16" i="44"/>
  <c r="B15" i="44"/>
  <c r="B14" i="44"/>
  <c r="B13" i="44"/>
  <c r="B12" i="44"/>
  <c r="B11" i="44"/>
  <c r="B10" i="44"/>
  <c r="B9" i="44"/>
  <c r="B8" i="44"/>
  <c r="B7" i="44"/>
  <c r="B6" i="44"/>
  <c r="B4" i="44"/>
  <c r="B3" i="44"/>
  <c r="B2" i="44"/>
  <c r="G594" i="4"/>
  <c r="H594" i="4"/>
  <c r="M594" i="4"/>
  <c r="G595" i="4"/>
  <c r="H595" i="4"/>
  <c r="M595" i="4"/>
  <c r="G596" i="4"/>
  <c r="H596" i="4"/>
  <c r="M596" i="4"/>
  <c r="G597" i="4"/>
  <c r="H597" i="4"/>
  <c r="M597" i="4"/>
  <c r="G598" i="4"/>
  <c r="H598" i="4"/>
  <c r="M598" i="4"/>
  <c r="G599" i="4"/>
  <c r="H599" i="4"/>
  <c r="M599" i="4"/>
  <c r="G600" i="4"/>
  <c r="H600" i="4"/>
  <c r="M600" i="4"/>
  <c r="G601" i="4"/>
  <c r="H601" i="4"/>
  <c r="M601" i="4"/>
  <c r="G602" i="4"/>
  <c r="H602" i="4"/>
  <c r="M602" i="4"/>
  <c r="G603" i="4"/>
  <c r="H603" i="4"/>
  <c r="M603" i="4"/>
  <c r="G604" i="4"/>
  <c r="H604" i="4"/>
  <c r="M604" i="4"/>
  <c r="G605" i="4"/>
  <c r="H605" i="4"/>
  <c r="M605" i="4"/>
  <c r="G606" i="4"/>
  <c r="H606" i="4"/>
  <c r="M606" i="4"/>
  <c r="F92" i="29"/>
  <c r="F113" i="29"/>
  <c r="F160" i="29"/>
  <c r="F32" i="29"/>
  <c r="I8" i="41"/>
  <c r="F2" i="29"/>
  <c r="F189" i="29"/>
  <c r="F188" i="29"/>
  <c r="F187" i="29"/>
  <c r="F186" i="29"/>
  <c r="F185" i="29"/>
  <c r="F182" i="29"/>
  <c r="F181" i="29"/>
  <c r="F180" i="29"/>
  <c r="F179" i="29"/>
  <c r="F178" i="29"/>
  <c r="F177" i="29"/>
  <c r="F175" i="29"/>
  <c r="F174" i="29"/>
  <c r="F173" i="29"/>
  <c r="F172" i="29"/>
  <c r="F171" i="29"/>
  <c r="F170" i="29"/>
  <c r="F169" i="29"/>
  <c r="F168" i="29"/>
  <c r="F167" i="29"/>
  <c r="F166" i="29"/>
  <c r="F165" i="29"/>
  <c r="F164" i="29"/>
  <c r="F163" i="29"/>
  <c r="F159" i="29"/>
  <c r="F158" i="29"/>
  <c r="F157" i="29"/>
  <c r="F156" i="29"/>
  <c r="F155" i="29"/>
  <c r="F154" i="29"/>
  <c r="F153" i="29"/>
  <c r="F152" i="29"/>
  <c r="F151" i="29"/>
  <c r="F150" i="29"/>
  <c r="F149" i="29"/>
  <c r="F148" i="29"/>
  <c r="F147" i="29"/>
  <c r="F146" i="29"/>
  <c r="F145" i="29"/>
  <c r="F144" i="29"/>
  <c r="F143" i="29"/>
  <c r="F142" i="29"/>
  <c r="F141" i="29"/>
  <c r="F140" i="29"/>
  <c r="F139" i="29"/>
  <c r="F137" i="29"/>
  <c r="F136" i="29"/>
  <c r="F135" i="29"/>
  <c r="F134" i="29"/>
  <c r="F133" i="29"/>
  <c r="F132" i="29"/>
  <c r="F131" i="29"/>
  <c r="F130" i="29"/>
  <c r="F129" i="29"/>
  <c r="F126" i="29"/>
  <c r="F125" i="29"/>
  <c r="F124" i="29"/>
  <c r="F123" i="29"/>
  <c r="F122" i="29"/>
  <c r="F121" i="29"/>
  <c r="F120" i="29"/>
  <c r="F119" i="29"/>
  <c r="F118" i="29"/>
  <c r="F117" i="29"/>
  <c r="F116" i="29"/>
  <c r="F115" i="29"/>
  <c r="F112" i="29"/>
  <c r="F111" i="29"/>
  <c r="F110" i="29"/>
  <c r="F109" i="29"/>
  <c r="F108" i="29"/>
  <c r="F107" i="29"/>
  <c r="F106" i="29"/>
  <c r="F103" i="29"/>
  <c r="F102" i="29"/>
  <c r="F101" i="29"/>
  <c r="F97" i="29"/>
  <c r="F96" i="29"/>
  <c r="F95" i="29"/>
  <c r="F94" i="29"/>
  <c r="F91" i="29"/>
  <c r="F90" i="29"/>
  <c r="F89" i="29"/>
  <c r="F88" i="29"/>
  <c r="F87" i="29"/>
  <c r="F86" i="29"/>
  <c r="F85" i="29"/>
  <c r="F84" i="29"/>
  <c r="F83" i="29"/>
  <c r="F82" i="29"/>
  <c r="F78" i="29"/>
  <c r="F77" i="29"/>
  <c r="F76" i="29"/>
  <c r="F75" i="29"/>
  <c r="F74" i="29"/>
  <c r="F73" i="29"/>
  <c r="F72" i="29"/>
  <c r="F71" i="29"/>
  <c r="F70" i="29"/>
  <c r="F69" i="29"/>
  <c r="F68" i="29"/>
  <c r="F64" i="29"/>
  <c r="F63" i="29"/>
  <c r="F62" i="29"/>
  <c r="F61" i="29"/>
  <c r="F58" i="29"/>
  <c r="F55" i="29"/>
  <c r="F54" i="29"/>
  <c r="F53" i="29"/>
  <c r="F52" i="29"/>
  <c r="F51" i="29"/>
  <c r="F50" i="29"/>
  <c r="F49" i="29"/>
  <c r="F48" i="29"/>
  <c r="F47" i="29"/>
  <c r="F46" i="29"/>
  <c r="F45" i="29"/>
  <c r="F44" i="29"/>
  <c r="F43" i="29"/>
  <c r="F42" i="29"/>
  <c r="F41" i="29"/>
  <c r="F39" i="29"/>
  <c r="F38" i="29"/>
  <c r="F37" i="29"/>
  <c r="F36" i="29"/>
  <c r="F35" i="29"/>
  <c r="F31" i="29"/>
  <c r="F30" i="29"/>
  <c r="F29" i="29"/>
  <c r="F28" i="29"/>
  <c r="F27" i="29"/>
  <c r="F26" i="29"/>
  <c r="F25" i="29"/>
  <c r="F24" i="29"/>
  <c r="F23" i="29"/>
  <c r="F22" i="29"/>
  <c r="F21" i="29"/>
  <c r="F20" i="29"/>
  <c r="F19" i="29"/>
  <c r="F18" i="29"/>
  <c r="F17" i="29"/>
  <c r="F16" i="29"/>
  <c r="F15" i="29"/>
  <c r="F14" i="29"/>
  <c r="F13" i="29"/>
  <c r="F12" i="29"/>
  <c r="F11" i="29"/>
  <c r="F10" i="29"/>
  <c r="F9" i="29"/>
  <c r="F8" i="29"/>
  <c r="F7" i="29"/>
  <c r="F4" i="29"/>
  <c r="F3" i="29"/>
  <c r="F194" i="29"/>
  <c r="F195" i="29"/>
  <c r="F196" i="29"/>
  <c r="F197" i="29"/>
  <c r="F198" i="29"/>
  <c r="F199" i="29"/>
  <c r="F202" i="29"/>
  <c r="F190" i="29"/>
  <c r="M515" i="4"/>
  <c r="M516" i="4"/>
  <c r="M517" i="4"/>
  <c r="M518" i="4"/>
  <c r="M519" i="4"/>
  <c r="M520" i="4"/>
  <c r="H515" i="4"/>
  <c r="H516" i="4"/>
  <c r="H517" i="4"/>
  <c r="H518" i="4"/>
  <c r="H519" i="4"/>
  <c r="H520" i="4"/>
  <c r="G515" i="4"/>
  <c r="G516" i="4"/>
  <c r="G517" i="4"/>
  <c r="G518" i="4"/>
  <c r="G519" i="4"/>
  <c r="G3" i="4"/>
  <c r="H3" i="4"/>
  <c r="G4" i="4"/>
  <c r="H4" i="4"/>
  <c r="G5" i="4"/>
  <c r="H5" i="4"/>
  <c r="G6" i="4"/>
  <c r="H6" i="4"/>
  <c r="G7" i="4"/>
  <c r="H7" i="4"/>
  <c r="G8" i="4"/>
  <c r="H8" i="4"/>
  <c r="G9" i="4"/>
  <c r="H9" i="4"/>
  <c r="G10" i="4"/>
  <c r="H10" i="4"/>
  <c r="G11" i="4"/>
  <c r="H11" i="4"/>
  <c r="G12" i="4"/>
  <c r="H12" i="4"/>
  <c r="G13" i="4"/>
  <c r="H13" i="4"/>
  <c r="G14" i="4"/>
  <c r="H14" i="4"/>
  <c r="G15" i="4"/>
  <c r="H15" i="4"/>
  <c r="G16" i="4"/>
  <c r="H16" i="4"/>
  <c r="G17" i="4"/>
  <c r="H17" i="4"/>
  <c r="G18" i="4"/>
  <c r="H18" i="4"/>
  <c r="G19" i="4"/>
  <c r="H19" i="4"/>
  <c r="G20" i="4"/>
  <c r="H20" i="4"/>
  <c r="G21" i="4"/>
  <c r="H21" i="4"/>
  <c r="G22" i="4"/>
  <c r="H22" i="4"/>
  <c r="G23" i="4"/>
  <c r="H23" i="4"/>
  <c r="G24" i="4"/>
  <c r="H24" i="4"/>
  <c r="G25" i="4"/>
  <c r="H25" i="4"/>
  <c r="G26" i="4"/>
  <c r="H26" i="4"/>
  <c r="G27" i="4"/>
  <c r="H27" i="4"/>
  <c r="G28" i="4"/>
  <c r="H28" i="4"/>
  <c r="G29" i="4"/>
  <c r="H29" i="4"/>
  <c r="G30" i="4"/>
  <c r="H30" i="4"/>
  <c r="G31" i="4"/>
  <c r="H31" i="4"/>
  <c r="G32" i="4"/>
  <c r="H32" i="4"/>
  <c r="G33" i="4"/>
  <c r="H33" i="4"/>
  <c r="G34" i="4"/>
  <c r="H34" i="4"/>
  <c r="G35" i="4"/>
  <c r="H35" i="4"/>
  <c r="G36" i="4"/>
  <c r="H36" i="4"/>
  <c r="G37" i="4"/>
  <c r="H37" i="4"/>
  <c r="G38" i="4"/>
  <c r="H38" i="4"/>
  <c r="G39" i="4"/>
  <c r="H39" i="4"/>
  <c r="G40" i="4"/>
  <c r="H40" i="4"/>
  <c r="G41" i="4"/>
  <c r="H41" i="4"/>
  <c r="G42" i="4"/>
  <c r="H42" i="4"/>
  <c r="G43" i="4"/>
  <c r="H43" i="4"/>
  <c r="G44" i="4"/>
  <c r="H44" i="4"/>
  <c r="G45" i="4"/>
  <c r="H45" i="4"/>
  <c r="G48" i="4"/>
  <c r="H48" i="4"/>
  <c r="G49" i="4"/>
  <c r="H49" i="4"/>
  <c r="G50" i="4"/>
  <c r="H50" i="4"/>
  <c r="G51" i="4"/>
  <c r="H51" i="4"/>
  <c r="G52" i="4"/>
  <c r="H52" i="4"/>
  <c r="G53" i="4"/>
  <c r="H53" i="4"/>
  <c r="G54" i="4"/>
  <c r="H54" i="4"/>
  <c r="G55" i="4"/>
  <c r="H55" i="4"/>
  <c r="G56" i="4"/>
  <c r="H56" i="4"/>
  <c r="G57" i="4"/>
  <c r="H57" i="4"/>
  <c r="G58" i="4"/>
  <c r="H58" i="4"/>
  <c r="G59" i="4"/>
  <c r="H59" i="4"/>
  <c r="G60" i="4"/>
  <c r="H60" i="4"/>
  <c r="G61" i="4"/>
  <c r="H61" i="4"/>
  <c r="G62" i="4"/>
  <c r="H62" i="4"/>
  <c r="G63" i="4"/>
  <c r="H63" i="4"/>
  <c r="G64" i="4"/>
  <c r="H64" i="4"/>
  <c r="G65" i="4"/>
  <c r="H65" i="4"/>
  <c r="G66" i="4"/>
  <c r="H66" i="4"/>
  <c r="G67" i="4"/>
  <c r="H67" i="4"/>
  <c r="G68" i="4"/>
  <c r="H68" i="4"/>
  <c r="G70" i="4"/>
  <c r="H70" i="4"/>
  <c r="G71" i="4"/>
  <c r="H71" i="4"/>
  <c r="G72" i="4"/>
  <c r="H72" i="4"/>
  <c r="G73" i="4"/>
  <c r="H73" i="4"/>
  <c r="G74" i="4"/>
  <c r="H74" i="4"/>
  <c r="G75" i="4"/>
  <c r="H75" i="4"/>
  <c r="G76" i="4"/>
  <c r="H76" i="4"/>
  <c r="G77" i="4"/>
  <c r="H77" i="4"/>
  <c r="G78" i="4"/>
  <c r="H78" i="4"/>
  <c r="G79" i="4"/>
  <c r="H79" i="4"/>
  <c r="G80" i="4"/>
  <c r="H80" i="4"/>
  <c r="G81" i="4"/>
  <c r="H81" i="4"/>
  <c r="G82" i="4"/>
  <c r="H82" i="4"/>
  <c r="H83" i="4"/>
  <c r="G84" i="4"/>
  <c r="H84" i="4"/>
  <c r="G85" i="4"/>
  <c r="H85" i="4"/>
  <c r="G86" i="4"/>
  <c r="H86" i="4"/>
  <c r="G87" i="4"/>
  <c r="H87" i="4"/>
  <c r="G88" i="4"/>
  <c r="H88" i="4"/>
  <c r="G89" i="4"/>
  <c r="H89" i="4"/>
  <c r="G90" i="4"/>
  <c r="H90" i="4"/>
  <c r="G91" i="4"/>
  <c r="H91" i="4"/>
  <c r="G92" i="4"/>
  <c r="H92" i="4"/>
  <c r="G93" i="4"/>
  <c r="H93" i="4"/>
  <c r="G94" i="4"/>
  <c r="H94" i="4"/>
  <c r="G95" i="4"/>
  <c r="H95" i="4"/>
  <c r="G96" i="4"/>
  <c r="H96" i="4"/>
  <c r="G97" i="4"/>
  <c r="H97" i="4"/>
  <c r="G98" i="4"/>
  <c r="H98" i="4"/>
  <c r="G99" i="4"/>
  <c r="H99" i="4"/>
  <c r="G100" i="4"/>
  <c r="H100" i="4"/>
  <c r="G101" i="4"/>
  <c r="H101" i="4"/>
  <c r="G102" i="4"/>
  <c r="H102" i="4"/>
  <c r="G103" i="4"/>
  <c r="H103" i="4"/>
  <c r="G104" i="4"/>
  <c r="H104" i="4"/>
  <c r="G105" i="4"/>
  <c r="H105" i="4"/>
  <c r="G106" i="4"/>
  <c r="H106" i="4"/>
  <c r="G107" i="4"/>
  <c r="H107" i="4"/>
  <c r="G108" i="4"/>
  <c r="H108" i="4"/>
  <c r="G109" i="4"/>
  <c r="H109" i="4"/>
  <c r="G110" i="4"/>
  <c r="H110" i="4"/>
  <c r="G111" i="4"/>
  <c r="H111" i="4"/>
  <c r="G112" i="4"/>
  <c r="H112" i="4"/>
  <c r="G113" i="4"/>
  <c r="H113" i="4"/>
  <c r="G114" i="4"/>
  <c r="H114" i="4"/>
  <c r="G115" i="4"/>
  <c r="H115" i="4"/>
  <c r="G116" i="4"/>
  <c r="H116" i="4"/>
  <c r="G117" i="4"/>
  <c r="H117" i="4"/>
  <c r="G118" i="4"/>
  <c r="H118" i="4"/>
  <c r="G119" i="4"/>
  <c r="H119" i="4"/>
  <c r="G120" i="4"/>
  <c r="H120" i="4"/>
  <c r="G121" i="4"/>
  <c r="H121" i="4"/>
  <c r="G122" i="4"/>
  <c r="H122" i="4"/>
  <c r="G123" i="4"/>
  <c r="H123" i="4"/>
  <c r="G124" i="4"/>
  <c r="H124" i="4"/>
  <c r="G125" i="4"/>
  <c r="H125" i="4"/>
  <c r="G126" i="4"/>
  <c r="H126" i="4"/>
  <c r="G127" i="4"/>
  <c r="H127" i="4"/>
  <c r="G128" i="4"/>
  <c r="H128" i="4"/>
  <c r="G129" i="4"/>
  <c r="H129" i="4"/>
  <c r="G130" i="4"/>
  <c r="H130" i="4"/>
  <c r="G131" i="4"/>
  <c r="H131" i="4"/>
  <c r="G132" i="4"/>
  <c r="H132" i="4"/>
  <c r="G133" i="4"/>
  <c r="H133" i="4"/>
  <c r="G134" i="4"/>
  <c r="H134" i="4"/>
  <c r="G135" i="4"/>
  <c r="H135" i="4"/>
  <c r="G136" i="4"/>
  <c r="H136" i="4"/>
  <c r="G137" i="4"/>
  <c r="H137" i="4"/>
  <c r="G138" i="4"/>
  <c r="H138" i="4"/>
  <c r="G139" i="4"/>
  <c r="H139" i="4"/>
  <c r="G140" i="4"/>
  <c r="H140" i="4"/>
  <c r="G141" i="4"/>
  <c r="H141" i="4"/>
  <c r="G142" i="4"/>
  <c r="H142" i="4"/>
  <c r="G143" i="4"/>
  <c r="H143" i="4"/>
  <c r="G144" i="4"/>
  <c r="H144" i="4"/>
  <c r="G145" i="4"/>
  <c r="H145" i="4"/>
  <c r="G146" i="4"/>
  <c r="H146" i="4"/>
  <c r="G147" i="4"/>
  <c r="H147" i="4"/>
  <c r="G148" i="4"/>
  <c r="H148" i="4"/>
  <c r="G149" i="4"/>
  <c r="H149" i="4"/>
  <c r="G150" i="4"/>
  <c r="H150" i="4"/>
  <c r="G151" i="4"/>
  <c r="H151" i="4"/>
  <c r="G152" i="4"/>
  <c r="H152" i="4"/>
  <c r="G153" i="4"/>
  <c r="H153" i="4"/>
  <c r="G154" i="4"/>
  <c r="H154" i="4"/>
  <c r="G155" i="4"/>
  <c r="H155" i="4"/>
  <c r="G156" i="4"/>
  <c r="H156" i="4"/>
  <c r="G157" i="4"/>
  <c r="H157" i="4"/>
  <c r="G158" i="4"/>
  <c r="H158" i="4"/>
  <c r="G159" i="4"/>
  <c r="H159" i="4"/>
  <c r="G160" i="4"/>
  <c r="H160" i="4"/>
  <c r="G161" i="4"/>
  <c r="H161" i="4"/>
  <c r="G162" i="4"/>
  <c r="H162" i="4"/>
  <c r="G163" i="4"/>
  <c r="H163" i="4"/>
  <c r="G164" i="4"/>
  <c r="H164" i="4"/>
  <c r="G165" i="4"/>
  <c r="H165" i="4"/>
  <c r="G166" i="4"/>
  <c r="H166" i="4"/>
  <c r="G167" i="4"/>
  <c r="H167" i="4"/>
  <c r="G168" i="4"/>
  <c r="H168" i="4"/>
  <c r="G169" i="4"/>
  <c r="H169" i="4"/>
  <c r="G170" i="4"/>
  <c r="H170" i="4"/>
  <c r="G171" i="4"/>
  <c r="H171" i="4"/>
  <c r="G172" i="4"/>
  <c r="H172" i="4"/>
  <c r="G173" i="4"/>
  <c r="H173" i="4"/>
  <c r="G174" i="4"/>
  <c r="H174" i="4"/>
  <c r="G175" i="4"/>
  <c r="H175" i="4"/>
  <c r="G176" i="4"/>
  <c r="H176" i="4"/>
  <c r="G177" i="4"/>
  <c r="H177" i="4"/>
  <c r="G178" i="4"/>
  <c r="H178" i="4"/>
  <c r="G179" i="4"/>
  <c r="H179" i="4"/>
  <c r="G180" i="4"/>
  <c r="H180" i="4"/>
  <c r="G181" i="4"/>
  <c r="H181" i="4"/>
  <c r="G182" i="4"/>
  <c r="H182" i="4"/>
  <c r="G183" i="4"/>
  <c r="H183" i="4"/>
  <c r="G184" i="4"/>
  <c r="H184" i="4"/>
  <c r="G185" i="4"/>
  <c r="H185" i="4"/>
  <c r="G186" i="4"/>
  <c r="H186" i="4"/>
  <c r="G187" i="4"/>
  <c r="H187" i="4"/>
  <c r="G188" i="4"/>
  <c r="H188" i="4"/>
  <c r="G189" i="4"/>
  <c r="H189" i="4"/>
  <c r="G190" i="4"/>
  <c r="H190" i="4"/>
  <c r="G191" i="4"/>
  <c r="H191" i="4"/>
  <c r="G192" i="4"/>
  <c r="H192" i="4"/>
  <c r="G193" i="4"/>
  <c r="H193" i="4"/>
  <c r="G194" i="4"/>
  <c r="H194" i="4"/>
  <c r="G195" i="4"/>
  <c r="H195" i="4"/>
  <c r="G196" i="4"/>
  <c r="H196" i="4"/>
  <c r="G197" i="4"/>
  <c r="H197" i="4"/>
  <c r="G198" i="4"/>
  <c r="H198" i="4"/>
  <c r="G199" i="4"/>
  <c r="H199" i="4"/>
  <c r="G200" i="4"/>
  <c r="H200" i="4"/>
  <c r="G201" i="4"/>
  <c r="H201" i="4"/>
  <c r="G202" i="4"/>
  <c r="H202" i="4"/>
  <c r="G203" i="4"/>
  <c r="H203" i="4"/>
  <c r="G204" i="4"/>
  <c r="H204" i="4"/>
  <c r="G205" i="4"/>
  <c r="H205" i="4"/>
  <c r="G206" i="4"/>
  <c r="H206" i="4"/>
  <c r="G207" i="4"/>
  <c r="H207" i="4"/>
  <c r="G208" i="4"/>
  <c r="H208" i="4"/>
  <c r="G209" i="4"/>
  <c r="H209" i="4"/>
  <c r="G210" i="4"/>
  <c r="H210" i="4"/>
  <c r="G211" i="4"/>
  <c r="H211" i="4"/>
  <c r="G212" i="4"/>
  <c r="H212" i="4"/>
  <c r="G213" i="4"/>
  <c r="H213" i="4"/>
  <c r="G214" i="4"/>
  <c r="H214" i="4"/>
  <c r="G215" i="4"/>
  <c r="H215" i="4"/>
  <c r="G216" i="4"/>
  <c r="H216" i="4"/>
  <c r="G217" i="4"/>
  <c r="H217" i="4"/>
  <c r="G218" i="4"/>
  <c r="H218" i="4"/>
  <c r="G219" i="4"/>
  <c r="H219" i="4"/>
  <c r="G220" i="4"/>
  <c r="H220" i="4"/>
  <c r="G221" i="4"/>
  <c r="H221" i="4"/>
  <c r="G222" i="4"/>
  <c r="H222" i="4"/>
  <c r="G223" i="4"/>
  <c r="H223" i="4"/>
  <c r="G224" i="4"/>
  <c r="H224" i="4"/>
  <c r="G225" i="4"/>
  <c r="H225" i="4"/>
  <c r="G226" i="4"/>
  <c r="H226" i="4"/>
  <c r="G227" i="4"/>
  <c r="H227" i="4"/>
  <c r="G228" i="4"/>
  <c r="H228" i="4"/>
  <c r="G229" i="4"/>
  <c r="H229" i="4"/>
  <c r="G230" i="4"/>
  <c r="H230" i="4"/>
  <c r="G231" i="4"/>
  <c r="H231" i="4"/>
  <c r="G232" i="4"/>
  <c r="H232" i="4"/>
  <c r="G233" i="4"/>
  <c r="H233" i="4"/>
  <c r="G234" i="4"/>
  <c r="H234" i="4"/>
  <c r="G235" i="4"/>
  <c r="H235" i="4"/>
  <c r="G236" i="4"/>
  <c r="H236" i="4"/>
  <c r="G237" i="4"/>
  <c r="H237" i="4"/>
  <c r="G238" i="4"/>
  <c r="H238" i="4"/>
  <c r="G239" i="4"/>
  <c r="H239" i="4"/>
  <c r="G240" i="4"/>
  <c r="H240" i="4"/>
  <c r="G241" i="4"/>
  <c r="H241" i="4"/>
  <c r="G242" i="4"/>
  <c r="H242" i="4"/>
  <c r="G243" i="4"/>
  <c r="H243" i="4"/>
  <c r="G244" i="4"/>
  <c r="H244" i="4"/>
  <c r="G245" i="4"/>
  <c r="H245" i="4"/>
  <c r="G246" i="4"/>
  <c r="H246" i="4"/>
  <c r="G247" i="4"/>
  <c r="H247" i="4"/>
  <c r="G248" i="4"/>
  <c r="H248" i="4"/>
  <c r="G249" i="4"/>
  <c r="H249" i="4"/>
  <c r="G250" i="4"/>
  <c r="H250" i="4"/>
  <c r="G251" i="4"/>
  <c r="H251" i="4"/>
  <c r="G252" i="4"/>
  <c r="H252" i="4"/>
  <c r="G253" i="4"/>
  <c r="H253" i="4"/>
  <c r="G254" i="4"/>
  <c r="H254" i="4"/>
  <c r="G255" i="4"/>
  <c r="H255" i="4"/>
  <c r="G256" i="4"/>
  <c r="H256" i="4"/>
  <c r="G257" i="4"/>
  <c r="H257" i="4"/>
  <c r="G258" i="4"/>
  <c r="H258" i="4"/>
  <c r="G259" i="4"/>
  <c r="H259" i="4"/>
  <c r="G260" i="4"/>
  <c r="H260" i="4"/>
  <c r="G261" i="4"/>
  <c r="H261" i="4"/>
  <c r="G262" i="4"/>
  <c r="H262" i="4"/>
  <c r="G263" i="4"/>
  <c r="H263" i="4"/>
  <c r="G264" i="4"/>
  <c r="H264" i="4"/>
  <c r="G265" i="4"/>
  <c r="H265" i="4"/>
  <c r="G266" i="4"/>
  <c r="H266" i="4"/>
  <c r="G267" i="4"/>
  <c r="H267" i="4"/>
  <c r="G268" i="4"/>
  <c r="H268" i="4"/>
  <c r="G269" i="4"/>
  <c r="H269" i="4"/>
  <c r="G270" i="4"/>
  <c r="H270" i="4"/>
  <c r="G271" i="4"/>
  <c r="H271" i="4"/>
  <c r="G272" i="4"/>
  <c r="H272" i="4"/>
  <c r="G273" i="4"/>
  <c r="H273" i="4"/>
  <c r="G274" i="4"/>
  <c r="H274" i="4"/>
  <c r="G275" i="4"/>
  <c r="H275" i="4"/>
  <c r="G276" i="4"/>
  <c r="H276" i="4"/>
  <c r="G277" i="4"/>
  <c r="H277" i="4"/>
  <c r="G278" i="4"/>
  <c r="H278" i="4"/>
  <c r="G279" i="4"/>
  <c r="H279" i="4"/>
  <c r="G280" i="4"/>
  <c r="H280" i="4"/>
  <c r="G281" i="4"/>
  <c r="H281" i="4"/>
  <c r="G282" i="4"/>
  <c r="H282" i="4"/>
  <c r="G283" i="4"/>
  <c r="H283" i="4"/>
  <c r="G284" i="4"/>
  <c r="H284" i="4"/>
  <c r="G285" i="4"/>
  <c r="H285" i="4"/>
  <c r="G286" i="4"/>
  <c r="H286" i="4"/>
  <c r="G287" i="4"/>
  <c r="H287" i="4"/>
  <c r="G288" i="4"/>
  <c r="H288" i="4"/>
  <c r="G289" i="4"/>
  <c r="H289" i="4"/>
  <c r="G290" i="4"/>
  <c r="H290" i="4"/>
  <c r="G291" i="4"/>
  <c r="H291" i="4"/>
  <c r="G292" i="4"/>
  <c r="H292" i="4"/>
  <c r="G293" i="4"/>
  <c r="H293" i="4"/>
  <c r="G294" i="4"/>
  <c r="H294" i="4"/>
  <c r="G295" i="4"/>
  <c r="H295" i="4"/>
  <c r="G296" i="4"/>
  <c r="H296" i="4"/>
  <c r="G297" i="4"/>
  <c r="H297" i="4"/>
  <c r="G298" i="4"/>
  <c r="H298" i="4"/>
  <c r="G299" i="4"/>
  <c r="H299" i="4"/>
  <c r="G300" i="4"/>
  <c r="H300" i="4"/>
  <c r="G301" i="4"/>
  <c r="H301" i="4"/>
  <c r="G302" i="4"/>
  <c r="H302" i="4"/>
  <c r="G303" i="4"/>
  <c r="H303" i="4"/>
  <c r="G304" i="4"/>
  <c r="H304" i="4"/>
  <c r="G305" i="4"/>
  <c r="H305" i="4"/>
  <c r="G306" i="4"/>
  <c r="H306" i="4"/>
  <c r="G307" i="4"/>
  <c r="H307" i="4"/>
  <c r="G308" i="4"/>
  <c r="H308" i="4"/>
  <c r="G309" i="4"/>
  <c r="H309" i="4"/>
  <c r="G310" i="4"/>
  <c r="H310" i="4"/>
  <c r="G311" i="4"/>
  <c r="H311" i="4"/>
  <c r="G312" i="4"/>
  <c r="H312" i="4"/>
  <c r="G313" i="4"/>
  <c r="H313" i="4"/>
  <c r="G314" i="4"/>
  <c r="H314" i="4"/>
  <c r="G315" i="4"/>
  <c r="H315" i="4"/>
  <c r="G316" i="4"/>
  <c r="H316" i="4"/>
  <c r="G317" i="4"/>
  <c r="H317" i="4"/>
  <c r="G318" i="4"/>
  <c r="H318" i="4"/>
  <c r="G319" i="4"/>
  <c r="H319" i="4"/>
  <c r="G320" i="4"/>
  <c r="H320" i="4"/>
  <c r="G321" i="4"/>
  <c r="H321" i="4"/>
  <c r="G322" i="4"/>
  <c r="H322" i="4"/>
  <c r="G323" i="4"/>
  <c r="H323" i="4"/>
  <c r="G324" i="4"/>
  <c r="H324" i="4"/>
  <c r="G325" i="4"/>
  <c r="H325" i="4"/>
  <c r="G326" i="4"/>
  <c r="H326" i="4"/>
  <c r="G327" i="4"/>
  <c r="H327" i="4"/>
  <c r="G328" i="4"/>
  <c r="H328" i="4"/>
  <c r="G329" i="4"/>
  <c r="H329" i="4"/>
  <c r="G330" i="4"/>
  <c r="H330" i="4"/>
  <c r="G331" i="4"/>
  <c r="H331" i="4"/>
  <c r="G332" i="4"/>
  <c r="H332" i="4"/>
  <c r="G333" i="4"/>
  <c r="H333" i="4"/>
  <c r="G334" i="4"/>
  <c r="H334" i="4"/>
  <c r="G335" i="4"/>
  <c r="H335" i="4"/>
  <c r="G336" i="4"/>
  <c r="H336" i="4"/>
  <c r="G337" i="4"/>
  <c r="H337" i="4"/>
  <c r="G338" i="4"/>
  <c r="H338" i="4"/>
  <c r="G339" i="4"/>
  <c r="H339" i="4"/>
  <c r="G340" i="4"/>
  <c r="H340" i="4"/>
  <c r="G341" i="4"/>
  <c r="H341" i="4"/>
  <c r="G342" i="4"/>
  <c r="H342" i="4"/>
  <c r="G343" i="4"/>
  <c r="H343" i="4"/>
  <c r="G344" i="4"/>
  <c r="H344" i="4"/>
  <c r="G345" i="4"/>
  <c r="H345" i="4"/>
  <c r="G346" i="4"/>
  <c r="H346" i="4"/>
  <c r="G347" i="4"/>
  <c r="H347" i="4"/>
  <c r="G348" i="4"/>
  <c r="H348" i="4"/>
  <c r="G349" i="4"/>
  <c r="H349" i="4"/>
  <c r="G350" i="4"/>
  <c r="H350" i="4"/>
  <c r="G351" i="4"/>
  <c r="H351" i="4"/>
  <c r="G352" i="4"/>
  <c r="H352" i="4"/>
  <c r="G353" i="4"/>
  <c r="H353" i="4"/>
  <c r="G354" i="4"/>
  <c r="H354" i="4"/>
  <c r="G355" i="4"/>
  <c r="H355" i="4"/>
  <c r="G356" i="4"/>
  <c r="H356" i="4"/>
  <c r="G357" i="4"/>
  <c r="H357" i="4"/>
  <c r="G358" i="4"/>
  <c r="H358" i="4"/>
  <c r="G359" i="4"/>
  <c r="H359" i="4"/>
  <c r="G360" i="4"/>
  <c r="H360" i="4"/>
  <c r="G361" i="4"/>
  <c r="H361" i="4"/>
  <c r="G362" i="4"/>
  <c r="H362" i="4"/>
  <c r="G363" i="4"/>
  <c r="H363" i="4"/>
  <c r="G364" i="4"/>
  <c r="H364" i="4"/>
  <c r="G365" i="4"/>
  <c r="H365" i="4"/>
  <c r="G366" i="4"/>
  <c r="H366" i="4"/>
  <c r="G367" i="4"/>
  <c r="H367" i="4"/>
  <c r="G368" i="4"/>
  <c r="H368" i="4"/>
  <c r="G369" i="4"/>
  <c r="H369" i="4"/>
  <c r="G370" i="4"/>
  <c r="H370" i="4"/>
  <c r="G371" i="4"/>
  <c r="H371" i="4"/>
  <c r="G372" i="4"/>
  <c r="H372" i="4"/>
  <c r="G373" i="4"/>
  <c r="H373" i="4"/>
  <c r="G374" i="4"/>
  <c r="H374" i="4"/>
  <c r="G375" i="4"/>
  <c r="H375" i="4"/>
  <c r="G376" i="4"/>
  <c r="H376" i="4"/>
  <c r="G377" i="4"/>
  <c r="H377" i="4"/>
  <c r="G378" i="4"/>
  <c r="H378" i="4"/>
  <c r="G379" i="4"/>
  <c r="H379" i="4"/>
  <c r="G380" i="4"/>
  <c r="H380" i="4"/>
  <c r="G381" i="4"/>
  <c r="H381" i="4"/>
  <c r="G382" i="4"/>
  <c r="H382" i="4"/>
  <c r="G383" i="4"/>
  <c r="H383" i="4"/>
  <c r="G384" i="4"/>
  <c r="H384" i="4"/>
  <c r="G385" i="4"/>
  <c r="H385" i="4"/>
  <c r="G386" i="4"/>
  <c r="H386" i="4"/>
  <c r="G387" i="4"/>
  <c r="H387" i="4"/>
  <c r="G388" i="4"/>
  <c r="H388" i="4"/>
  <c r="G389" i="4"/>
  <c r="H389" i="4"/>
  <c r="G390" i="4"/>
  <c r="H390" i="4"/>
  <c r="G391" i="4"/>
  <c r="H391" i="4"/>
  <c r="G392" i="4"/>
  <c r="H392" i="4"/>
  <c r="G393" i="4"/>
  <c r="H393" i="4"/>
  <c r="G394" i="4"/>
  <c r="H394" i="4"/>
  <c r="G395" i="4"/>
  <c r="H395" i="4"/>
  <c r="G396" i="4"/>
  <c r="H396" i="4"/>
  <c r="G397" i="4"/>
  <c r="H397" i="4"/>
  <c r="G398" i="4"/>
  <c r="H398" i="4"/>
  <c r="G399" i="4"/>
  <c r="H399" i="4"/>
  <c r="G400" i="4"/>
  <c r="H400" i="4"/>
  <c r="G401" i="4"/>
  <c r="H401" i="4"/>
  <c r="G402" i="4"/>
  <c r="H402" i="4"/>
  <c r="G403" i="4"/>
  <c r="H403" i="4"/>
  <c r="G404" i="4"/>
  <c r="H404" i="4"/>
  <c r="G405" i="4"/>
  <c r="H405" i="4"/>
  <c r="G406" i="4"/>
  <c r="H406" i="4"/>
  <c r="G407" i="4"/>
  <c r="H407" i="4"/>
  <c r="G408" i="4"/>
  <c r="H408" i="4"/>
  <c r="G409" i="4"/>
  <c r="H409" i="4"/>
  <c r="G410" i="4"/>
  <c r="H410" i="4"/>
  <c r="G411" i="4"/>
  <c r="H411" i="4"/>
  <c r="G412" i="4"/>
  <c r="H412" i="4"/>
  <c r="G413" i="4"/>
  <c r="H413" i="4"/>
  <c r="G414" i="4"/>
  <c r="H414" i="4"/>
  <c r="G415" i="4"/>
  <c r="H415" i="4"/>
  <c r="G416" i="4"/>
  <c r="H416" i="4"/>
  <c r="G417" i="4"/>
  <c r="H417" i="4"/>
  <c r="G418" i="4"/>
  <c r="H418" i="4"/>
  <c r="G419" i="4"/>
  <c r="H419" i="4"/>
  <c r="G420" i="4"/>
  <c r="H420" i="4"/>
  <c r="G421" i="4"/>
  <c r="H421" i="4"/>
  <c r="G422" i="4"/>
  <c r="H422" i="4"/>
  <c r="G423" i="4"/>
  <c r="H423" i="4"/>
  <c r="G424" i="4"/>
  <c r="H424" i="4"/>
  <c r="G425" i="4"/>
  <c r="H425" i="4"/>
  <c r="G426" i="4"/>
  <c r="H426" i="4"/>
  <c r="G427" i="4"/>
  <c r="H427" i="4"/>
  <c r="G428" i="4"/>
  <c r="H428" i="4"/>
  <c r="G429" i="4"/>
  <c r="H429" i="4"/>
  <c r="G430" i="4"/>
  <c r="H430" i="4"/>
  <c r="G431" i="4"/>
  <c r="H431" i="4"/>
  <c r="G432" i="4"/>
  <c r="H432" i="4"/>
  <c r="G433" i="4"/>
  <c r="H433" i="4"/>
  <c r="G434" i="4"/>
  <c r="H434" i="4"/>
  <c r="G435" i="4"/>
  <c r="H435" i="4"/>
  <c r="G436" i="4"/>
  <c r="H436" i="4"/>
  <c r="G437" i="4"/>
  <c r="H437" i="4"/>
  <c r="G438" i="4"/>
  <c r="H438" i="4"/>
  <c r="G439" i="4"/>
  <c r="H439" i="4"/>
  <c r="G440" i="4"/>
  <c r="H440" i="4"/>
  <c r="G441" i="4"/>
  <c r="H441" i="4"/>
  <c r="G442" i="4"/>
  <c r="H442" i="4"/>
  <c r="G443" i="4"/>
  <c r="H443" i="4"/>
  <c r="G444" i="4"/>
  <c r="H444" i="4"/>
  <c r="G445" i="4"/>
  <c r="H445" i="4"/>
  <c r="G446" i="4"/>
  <c r="H446" i="4"/>
  <c r="G447" i="4"/>
  <c r="H447" i="4"/>
  <c r="G448" i="4"/>
  <c r="H448" i="4"/>
  <c r="G449" i="4"/>
  <c r="H449" i="4"/>
  <c r="G450" i="4"/>
  <c r="H450" i="4"/>
  <c r="G451" i="4"/>
  <c r="H451" i="4"/>
  <c r="G452" i="4"/>
  <c r="H452" i="4"/>
  <c r="G453" i="4"/>
  <c r="H453" i="4"/>
  <c r="G454" i="4"/>
  <c r="H454" i="4"/>
  <c r="G455" i="4"/>
  <c r="H455" i="4"/>
  <c r="G456" i="4"/>
  <c r="H456" i="4"/>
  <c r="G457" i="4"/>
  <c r="H457" i="4"/>
  <c r="G458" i="4"/>
  <c r="H458" i="4"/>
  <c r="G459" i="4"/>
  <c r="H459" i="4"/>
  <c r="G460" i="4"/>
  <c r="H460" i="4"/>
  <c r="G461" i="4"/>
  <c r="H461" i="4"/>
  <c r="G462" i="4"/>
  <c r="H462" i="4"/>
  <c r="G465" i="4"/>
  <c r="H465" i="4"/>
  <c r="G466" i="4"/>
  <c r="H466" i="4"/>
  <c r="G467" i="4"/>
  <c r="H467" i="4"/>
  <c r="G468" i="4"/>
  <c r="H468" i="4"/>
  <c r="G469" i="4"/>
  <c r="H469" i="4"/>
  <c r="G470" i="4"/>
  <c r="H470" i="4"/>
  <c r="G471" i="4"/>
  <c r="H471" i="4"/>
  <c r="G472" i="4"/>
  <c r="H472" i="4"/>
  <c r="G473" i="4"/>
  <c r="H473" i="4"/>
  <c r="G474" i="4"/>
  <c r="H474" i="4"/>
  <c r="G475" i="4"/>
  <c r="H475" i="4"/>
  <c r="G476" i="4"/>
  <c r="H476" i="4"/>
  <c r="G477" i="4"/>
  <c r="H477" i="4"/>
  <c r="G478" i="4"/>
  <c r="H478" i="4"/>
  <c r="G479" i="4"/>
  <c r="H479" i="4"/>
  <c r="G480" i="4"/>
  <c r="H480" i="4"/>
  <c r="G481" i="4"/>
  <c r="H481" i="4"/>
  <c r="G482" i="4"/>
  <c r="H482" i="4"/>
  <c r="G483" i="4"/>
  <c r="H483" i="4"/>
  <c r="G484" i="4"/>
  <c r="H484" i="4"/>
  <c r="G485" i="4"/>
  <c r="H485" i="4"/>
  <c r="G486" i="4"/>
  <c r="H486" i="4"/>
  <c r="G487" i="4"/>
  <c r="H487" i="4"/>
  <c r="G488" i="4"/>
  <c r="H488" i="4"/>
  <c r="G489" i="4"/>
  <c r="H489" i="4"/>
  <c r="G490" i="4"/>
  <c r="H490" i="4"/>
  <c r="G491" i="4"/>
  <c r="H491" i="4"/>
  <c r="G492" i="4"/>
  <c r="H492" i="4"/>
  <c r="G493" i="4"/>
  <c r="H493" i="4"/>
  <c r="G494" i="4"/>
  <c r="H494" i="4"/>
  <c r="G495" i="4"/>
  <c r="H495" i="4"/>
  <c r="G496" i="4"/>
  <c r="H496" i="4"/>
  <c r="G497" i="4"/>
  <c r="H497" i="4"/>
  <c r="G498" i="4"/>
  <c r="H498" i="4"/>
  <c r="G499" i="4"/>
  <c r="H499" i="4"/>
  <c r="G500" i="4"/>
  <c r="H500" i="4"/>
  <c r="G501" i="4"/>
  <c r="H501" i="4"/>
  <c r="G502" i="4"/>
  <c r="H502" i="4"/>
  <c r="G503" i="4"/>
  <c r="H503" i="4"/>
  <c r="G504" i="4"/>
  <c r="H504" i="4"/>
  <c r="G505" i="4"/>
  <c r="H505" i="4"/>
  <c r="G506" i="4"/>
  <c r="H506" i="4"/>
  <c r="G507" i="4"/>
  <c r="H507" i="4"/>
  <c r="G508" i="4"/>
  <c r="H508" i="4"/>
  <c r="G509" i="4"/>
  <c r="H509" i="4"/>
  <c r="G510" i="4"/>
  <c r="H510" i="4"/>
  <c r="G511" i="4"/>
  <c r="H511" i="4"/>
  <c r="G512" i="4"/>
  <c r="H512" i="4"/>
  <c r="G513" i="4"/>
  <c r="H513" i="4"/>
  <c r="G514" i="4"/>
  <c r="H514" i="4"/>
  <c r="G520" i="4"/>
  <c r="G521" i="4"/>
  <c r="H521" i="4"/>
  <c r="G522" i="4"/>
  <c r="H522" i="4"/>
  <c r="G523" i="4"/>
  <c r="H523" i="4"/>
  <c r="G524" i="4"/>
  <c r="H524" i="4"/>
  <c r="G525" i="4"/>
  <c r="H525" i="4"/>
  <c r="G526" i="4"/>
  <c r="H526" i="4"/>
  <c r="G527" i="4"/>
  <c r="H527" i="4"/>
  <c r="G528" i="4"/>
  <c r="H528" i="4"/>
  <c r="G529" i="4"/>
  <c r="H529" i="4"/>
  <c r="G530" i="4"/>
  <c r="H530" i="4"/>
  <c r="G531" i="4"/>
  <c r="H531" i="4"/>
  <c r="G532" i="4"/>
  <c r="H532" i="4"/>
  <c r="G533" i="4"/>
  <c r="H533" i="4"/>
  <c r="G534" i="4"/>
  <c r="H534" i="4"/>
  <c r="G535" i="4"/>
  <c r="H535" i="4"/>
  <c r="G536" i="4"/>
  <c r="H536" i="4"/>
  <c r="G537" i="4"/>
  <c r="H537" i="4"/>
  <c r="G538" i="4"/>
  <c r="H538" i="4"/>
  <c r="G539" i="4"/>
  <c r="H539" i="4"/>
  <c r="G540" i="4"/>
  <c r="H540" i="4"/>
  <c r="G541" i="4"/>
  <c r="H541" i="4"/>
  <c r="G542" i="4"/>
  <c r="H542" i="4"/>
  <c r="G543" i="4"/>
  <c r="H543" i="4"/>
  <c r="G544" i="4"/>
  <c r="H544" i="4"/>
  <c r="G545" i="4"/>
  <c r="H545" i="4"/>
  <c r="G546" i="4"/>
  <c r="H546" i="4"/>
  <c r="G547" i="4"/>
  <c r="H547" i="4"/>
  <c r="G548" i="4"/>
  <c r="H548" i="4"/>
  <c r="G549" i="4"/>
  <c r="H549" i="4"/>
  <c r="G550" i="4"/>
  <c r="H550" i="4"/>
  <c r="G551" i="4"/>
  <c r="H551" i="4"/>
  <c r="G552" i="4"/>
  <c r="H552" i="4"/>
  <c r="G553" i="4"/>
  <c r="H553" i="4"/>
  <c r="G554" i="4"/>
  <c r="H554" i="4"/>
  <c r="G555" i="4"/>
  <c r="H555" i="4"/>
  <c r="G556" i="4"/>
  <c r="H556" i="4"/>
  <c r="G557" i="4"/>
  <c r="H557" i="4"/>
  <c r="G558" i="4"/>
  <c r="H558" i="4"/>
  <c r="G559" i="4"/>
  <c r="H559" i="4"/>
  <c r="G560" i="4"/>
  <c r="H560" i="4"/>
  <c r="G561" i="4"/>
  <c r="H561" i="4"/>
  <c r="G562" i="4"/>
  <c r="H562" i="4"/>
  <c r="G564" i="4"/>
  <c r="H564" i="4"/>
  <c r="G565" i="4"/>
  <c r="H565" i="4"/>
  <c r="G566" i="4"/>
  <c r="H566" i="4"/>
  <c r="G567" i="4"/>
  <c r="H567" i="4"/>
  <c r="G568" i="4"/>
  <c r="H568" i="4"/>
  <c r="G569" i="4"/>
  <c r="H569" i="4"/>
  <c r="G570" i="4"/>
  <c r="H570" i="4"/>
  <c r="G571" i="4"/>
  <c r="H571" i="4"/>
  <c r="G572" i="4"/>
  <c r="H572" i="4"/>
  <c r="G573" i="4"/>
  <c r="H573" i="4"/>
  <c r="G574" i="4"/>
  <c r="H574" i="4"/>
  <c r="G575" i="4"/>
  <c r="H575" i="4"/>
  <c r="G576" i="4"/>
  <c r="H576" i="4"/>
  <c r="G577" i="4"/>
  <c r="H577" i="4"/>
  <c r="G578" i="4"/>
  <c r="H578" i="4"/>
  <c r="G579" i="4"/>
  <c r="H579" i="4"/>
  <c r="G580" i="4"/>
  <c r="H580" i="4"/>
  <c r="G581" i="4"/>
  <c r="H581" i="4"/>
  <c r="G582" i="4"/>
  <c r="H582" i="4"/>
  <c r="G583" i="4"/>
  <c r="H583" i="4"/>
  <c r="G584" i="4"/>
  <c r="H584" i="4"/>
  <c r="G585" i="4"/>
  <c r="H585" i="4"/>
  <c r="G586" i="4"/>
  <c r="H586" i="4"/>
  <c r="G587" i="4"/>
  <c r="H587" i="4"/>
  <c r="G588" i="4"/>
  <c r="H588" i="4"/>
  <c r="G589" i="4"/>
  <c r="H589" i="4"/>
  <c r="G590" i="4"/>
  <c r="H590" i="4"/>
  <c r="G591" i="4"/>
  <c r="H591" i="4"/>
  <c r="G592" i="4"/>
  <c r="H592" i="4"/>
  <c r="G593" i="4"/>
  <c r="H593" i="4"/>
  <c r="G607" i="4"/>
  <c r="H607" i="4"/>
  <c r="G608" i="4"/>
  <c r="H608" i="4"/>
  <c r="G609" i="4"/>
  <c r="H609" i="4"/>
  <c r="G610" i="4"/>
  <c r="H610" i="4"/>
  <c r="G611" i="4"/>
  <c r="H611" i="4"/>
  <c r="G612" i="4"/>
  <c r="H612" i="4"/>
  <c r="G613" i="4"/>
  <c r="H613" i="4"/>
  <c r="G614" i="4"/>
  <c r="H614" i="4"/>
  <c r="G615" i="4"/>
  <c r="H615" i="4"/>
  <c r="G616" i="4"/>
  <c r="H616" i="4"/>
  <c r="G617" i="4"/>
  <c r="H617" i="4"/>
  <c r="G618" i="4"/>
  <c r="H618" i="4"/>
  <c r="G619" i="4"/>
  <c r="H619" i="4"/>
  <c r="G620" i="4"/>
  <c r="H620" i="4"/>
  <c r="G621" i="4"/>
  <c r="H621" i="4"/>
  <c r="G622" i="4"/>
  <c r="H622" i="4"/>
  <c r="G623" i="4"/>
  <c r="H623" i="4"/>
  <c r="G624" i="4"/>
  <c r="H624" i="4"/>
  <c r="G625" i="4"/>
  <c r="H625" i="4"/>
  <c r="G626" i="4"/>
  <c r="H626" i="4"/>
  <c r="G627" i="4"/>
  <c r="H627" i="4"/>
  <c r="G628" i="4"/>
  <c r="H628" i="4"/>
  <c r="G629" i="4"/>
  <c r="H629" i="4"/>
  <c r="G630" i="4"/>
  <c r="H630" i="4"/>
  <c r="G631" i="4"/>
  <c r="H631" i="4"/>
  <c r="G632" i="4"/>
  <c r="H632" i="4"/>
  <c r="G667" i="4"/>
  <c r="H667" i="4"/>
  <c r="G668" i="4"/>
  <c r="H668" i="4"/>
  <c r="G669" i="4"/>
  <c r="H669" i="4"/>
  <c r="G670" i="4"/>
  <c r="H670" i="4"/>
  <c r="G671" i="4"/>
  <c r="H671" i="4"/>
  <c r="G672" i="4"/>
  <c r="H672" i="4"/>
  <c r="G673" i="4"/>
  <c r="H673" i="4"/>
  <c r="G674" i="4"/>
  <c r="H674" i="4"/>
  <c r="G675" i="4"/>
  <c r="H675" i="4"/>
  <c r="G676" i="4"/>
  <c r="H676" i="4"/>
  <c r="G677" i="4"/>
  <c r="H677" i="4"/>
  <c r="G678" i="4"/>
  <c r="H678" i="4"/>
  <c r="G679" i="4"/>
  <c r="H679" i="4"/>
  <c r="G680" i="4"/>
  <c r="H680" i="4"/>
  <c r="G681" i="4"/>
  <c r="H681" i="4"/>
  <c r="G682" i="4"/>
  <c r="H682" i="4"/>
  <c r="G683" i="4"/>
  <c r="H683" i="4"/>
  <c r="G684" i="4"/>
  <c r="H684" i="4"/>
  <c r="G685" i="4"/>
  <c r="H685" i="4"/>
  <c r="G686" i="4"/>
  <c r="H686" i="4"/>
  <c r="G687" i="4"/>
  <c r="H687" i="4"/>
  <c r="G688" i="4"/>
  <c r="H688" i="4"/>
  <c r="G689" i="4"/>
  <c r="H689" i="4"/>
  <c r="G690" i="4"/>
  <c r="H690" i="4"/>
  <c r="G691" i="4"/>
  <c r="H691" i="4"/>
  <c r="G692" i="4"/>
  <c r="H692" i="4"/>
  <c r="G693" i="4"/>
  <c r="H693" i="4"/>
  <c r="G694" i="4"/>
  <c r="H694" i="4"/>
  <c r="G695" i="4"/>
  <c r="H695" i="4"/>
  <c r="G696" i="4"/>
  <c r="H696" i="4"/>
  <c r="G697" i="4"/>
  <c r="H697" i="4"/>
  <c r="G698" i="4"/>
  <c r="H698" i="4"/>
  <c r="G699" i="4"/>
  <c r="H699" i="4"/>
  <c r="G700" i="4"/>
  <c r="H700" i="4"/>
  <c r="G701" i="4"/>
  <c r="H701" i="4"/>
  <c r="G702" i="4"/>
  <c r="H702" i="4"/>
  <c r="G703" i="4"/>
  <c r="H703" i="4"/>
  <c r="G704" i="4"/>
  <c r="H704" i="4"/>
  <c r="G705" i="4"/>
  <c r="H705" i="4"/>
  <c r="G706" i="4"/>
  <c r="H706" i="4"/>
  <c r="G707" i="4"/>
  <c r="H707" i="4"/>
  <c r="G708" i="4"/>
  <c r="H708" i="4"/>
  <c r="G709" i="4"/>
  <c r="H709" i="4"/>
  <c r="G710" i="4"/>
  <c r="H710" i="4"/>
  <c r="G711" i="4"/>
  <c r="H711" i="4"/>
  <c r="G712" i="4"/>
  <c r="H712" i="4"/>
  <c r="G713" i="4"/>
  <c r="H713" i="4"/>
  <c r="G714" i="4"/>
  <c r="H714" i="4"/>
  <c r="G715" i="4"/>
  <c r="H715" i="4"/>
  <c r="G716" i="4"/>
  <c r="H716" i="4"/>
  <c r="G717" i="4"/>
  <c r="H717" i="4"/>
  <c r="G718" i="4"/>
  <c r="H718" i="4"/>
  <c r="G719" i="4"/>
  <c r="H719" i="4"/>
  <c r="G720" i="4"/>
  <c r="H720" i="4"/>
  <c r="G721" i="4"/>
  <c r="H721" i="4"/>
  <c r="G722" i="4"/>
  <c r="H722" i="4"/>
  <c r="G723" i="4"/>
  <c r="H723" i="4"/>
  <c r="G724" i="4"/>
  <c r="H724" i="4"/>
  <c r="G725" i="4"/>
  <c r="H725" i="4"/>
  <c r="G726" i="4"/>
  <c r="H726" i="4"/>
  <c r="G727" i="4"/>
  <c r="H727" i="4"/>
  <c r="G728" i="4"/>
  <c r="H728" i="4"/>
  <c r="G729" i="4"/>
  <c r="H729" i="4"/>
  <c r="G730" i="4"/>
  <c r="H730" i="4"/>
  <c r="G731" i="4"/>
  <c r="H731" i="4"/>
  <c r="G732" i="4"/>
  <c r="H732" i="4"/>
  <c r="G733" i="4"/>
  <c r="H733" i="4"/>
  <c r="G734" i="4"/>
  <c r="H734" i="4"/>
  <c r="G735" i="4"/>
  <c r="H735" i="4"/>
  <c r="G736" i="4"/>
  <c r="H736" i="4"/>
  <c r="G737" i="4"/>
  <c r="H737" i="4"/>
  <c r="G738" i="4"/>
  <c r="H738" i="4"/>
  <c r="G739" i="4"/>
  <c r="H739" i="4"/>
  <c r="G740" i="4"/>
  <c r="H740" i="4"/>
  <c r="G741" i="4"/>
  <c r="H741" i="4"/>
  <c r="G742" i="4"/>
  <c r="H742" i="4"/>
  <c r="G743" i="4"/>
  <c r="H743" i="4"/>
  <c r="G744" i="4"/>
  <c r="H744" i="4"/>
  <c r="G745" i="4"/>
  <c r="H745" i="4"/>
  <c r="G746" i="4"/>
  <c r="H746" i="4"/>
  <c r="G747" i="4"/>
  <c r="H747" i="4"/>
  <c r="G748" i="4"/>
  <c r="H748" i="4"/>
  <c r="G749" i="4"/>
  <c r="H749" i="4"/>
  <c r="G750" i="4"/>
  <c r="H750" i="4"/>
  <c r="G751" i="4"/>
  <c r="H751" i="4"/>
  <c r="G752" i="4"/>
  <c r="H752" i="4"/>
  <c r="G753" i="4"/>
  <c r="H753" i="4"/>
  <c r="G754" i="4"/>
  <c r="H754" i="4"/>
  <c r="H755" i="4"/>
  <c r="G756" i="4"/>
  <c r="H756" i="4"/>
  <c r="G757" i="4"/>
  <c r="H757" i="4"/>
  <c r="G804" i="4"/>
  <c r="H804" i="4"/>
  <c r="U804" i="4" a="1"/>
  <c r="U804" i="4"/>
  <c r="G866" i="4"/>
  <c r="H866" i="4"/>
  <c r="G871" i="4"/>
  <c r="H871" i="4"/>
  <c r="G882" i="4"/>
  <c r="H882" i="4"/>
  <c r="G886" i="4"/>
  <c r="H886" i="4"/>
  <c r="G891" i="4"/>
  <c r="H891" i="4"/>
  <c r="G892" i="4"/>
  <c r="H892" i="4"/>
  <c r="G895" i="4"/>
  <c r="H895" i="4"/>
  <c r="G898" i="4"/>
  <c r="H898" i="4"/>
  <c r="G901" i="4"/>
  <c r="H901" i="4"/>
  <c r="G904" i="4"/>
  <c r="H904" i="4"/>
  <c r="G905" i="4"/>
  <c r="H905" i="4"/>
  <c r="G907" i="4"/>
  <c r="H907" i="4"/>
  <c r="G913" i="4"/>
  <c r="H913" i="4"/>
  <c r="G926" i="4"/>
  <c r="H926" i="4"/>
  <c r="G795" i="4"/>
  <c r="H795" i="4"/>
  <c r="G796" i="4"/>
  <c r="H796" i="4"/>
  <c r="G798" i="4"/>
  <c r="H798" i="4"/>
  <c r="T804" i="4" a="1"/>
  <c r="T804" i="4"/>
  <c r="G855" i="4"/>
  <c r="H855" i="4"/>
  <c r="G861" i="4"/>
  <c r="H861" i="4"/>
  <c r="G862" i="4"/>
  <c r="H862" i="4"/>
  <c r="G863" i="4"/>
  <c r="H863" i="4"/>
  <c r="G864" i="4"/>
  <c r="H864" i="4"/>
  <c r="G865" i="4"/>
  <c r="H865" i="4"/>
  <c r="G868" i="4"/>
  <c r="H868" i="4"/>
  <c r="G869" i="4"/>
  <c r="H869" i="4"/>
  <c r="G872" i="4"/>
  <c r="H872" i="4"/>
  <c r="G875" i="4"/>
  <c r="H875" i="4"/>
  <c r="G888" i="4"/>
  <c r="H888" i="4"/>
  <c r="G889" i="4"/>
  <c r="H889" i="4"/>
  <c r="G890" i="4"/>
  <c r="H890" i="4"/>
  <c r="G894" i="4"/>
  <c r="H894" i="4"/>
  <c r="G897" i="4"/>
  <c r="H897" i="4"/>
  <c r="G900" i="4"/>
  <c r="H900" i="4"/>
  <c r="G906" i="4"/>
  <c r="H906" i="4"/>
  <c r="G923" i="4"/>
  <c r="H923" i="4"/>
  <c r="G924" i="4"/>
  <c r="H924" i="4"/>
  <c r="G925" i="4"/>
  <c r="H925" i="4"/>
  <c r="G927" i="4"/>
  <c r="H927" i="4"/>
  <c r="G929" i="4"/>
  <c r="H929" i="4"/>
  <c r="G930" i="4"/>
  <c r="H930" i="4"/>
  <c r="G931" i="4"/>
  <c r="H931" i="4"/>
  <c r="G932" i="4"/>
  <c r="H932" i="4"/>
  <c r="G933" i="4"/>
  <c r="H933" i="4"/>
  <c r="G793" i="4"/>
  <c r="H793" i="4"/>
  <c r="S804" i="4" a="1"/>
  <c r="S804" i="4"/>
  <c r="G860" i="4"/>
  <c r="H860" i="4"/>
  <c r="G880" i="4"/>
  <c r="H880" i="4"/>
  <c r="G916" i="4"/>
  <c r="H916" i="4"/>
  <c r="G921" i="4"/>
  <c r="H921" i="4"/>
  <c r="G2" i="4"/>
  <c r="H2" i="4"/>
  <c r="R804" i="4"/>
  <c r="G1208" i="4"/>
  <c r="G1207" i="4"/>
  <c r="G1206" i="4"/>
  <c r="G1205" i="4"/>
  <c r="G1204" i="4"/>
  <c r="G1203" i="4"/>
  <c r="G1202" i="4"/>
  <c r="G1201" i="4"/>
  <c r="G1200" i="4"/>
  <c r="G1199" i="4"/>
  <c r="G1198" i="4"/>
  <c r="G1197" i="4"/>
  <c r="G1196" i="4"/>
  <c r="G1195" i="4"/>
  <c r="G1194" i="4"/>
  <c r="G1193" i="4"/>
  <c r="G1192" i="4"/>
  <c r="G1191" i="4"/>
  <c r="G1190" i="4"/>
  <c r="G1189" i="4"/>
  <c r="G1188" i="4"/>
  <c r="G1187" i="4"/>
  <c r="G1186" i="4"/>
  <c r="G1185" i="4"/>
  <c r="G1184" i="4"/>
  <c r="G1183" i="4"/>
  <c r="G1182" i="4"/>
  <c r="G1181" i="4"/>
  <c r="G1180" i="4"/>
  <c r="G1179" i="4"/>
  <c r="G1178" i="4"/>
  <c r="G1177" i="4"/>
  <c r="G1176" i="4"/>
  <c r="G1175" i="4"/>
  <c r="G1174" i="4"/>
  <c r="G1173" i="4"/>
  <c r="G1172" i="4"/>
  <c r="G1171" i="4"/>
  <c r="G1170" i="4"/>
  <c r="G1169" i="4"/>
  <c r="G1168" i="4"/>
  <c r="G1167" i="4"/>
  <c r="G1166" i="4"/>
  <c r="G1165" i="4"/>
  <c r="G1164" i="4"/>
  <c r="G1163" i="4"/>
  <c r="G1162" i="4"/>
  <c r="G1161" i="4"/>
  <c r="G1160" i="4"/>
  <c r="G1159" i="4"/>
  <c r="G1158" i="4"/>
  <c r="G1157" i="4"/>
  <c r="G1156" i="4"/>
  <c r="G1155" i="4"/>
  <c r="G1154" i="4"/>
  <c r="G1153" i="4"/>
  <c r="G1152" i="4"/>
  <c r="G1151" i="4"/>
  <c r="G1150" i="4"/>
  <c r="G1149" i="4"/>
  <c r="G1148" i="4"/>
  <c r="G1147" i="4"/>
  <c r="G1146" i="4"/>
  <c r="G1145" i="4"/>
  <c r="G1144" i="4"/>
  <c r="G1143" i="4"/>
  <c r="G1142" i="4"/>
  <c r="G1141" i="4"/>
  <c r="G1140" i="4"/>
  <c r="G1139" i="4"/>
  <c r="G1138" i="4"/>
  <c r="G1137" i="4"/>
  <c r="G1136" i="4"/>
  <c r="G1135" i="4"/>
  <c r="G1134" i="4"/>
  <c r="G1133" i="4"/>
  <c r="G1132" i="4"/>
  <c r="G1131" i="4"/>
  <c r="G1130" i="4"/>
  <c r="G1129" i="4"/>
  <c r="G1128" i="4"/>
  <c r="G1127" i="4"/>
  <c r="G1126" i="4"/>
  <c r="G1125" i="4"/>
  <c r="G1124" i="4"/>
  <c r="G1123" i="4"/>
  <c r="G1122" i="4"/>
  <c r="G1121" i="4"/>
  <c r="G1120" i="4"/>
  <c r="G1119" i="4"/>
  <c r="G1118" i="4"/>
  <c r="G1117" i="4"/>
  <c r="G1116" i="4"/>
  <c r="G1115" i="4"/>
  <c r="G1114" i="4"/>
  <c r="G1113" i="4"/>
  <c r="G1112" i="4"/>
  <c r="G1111" i="4"/>
  <c r="G1110" i="4"/>
  <c r="G1109" i="4"/>
  <c r="G1108" i="4"/>
  <c r="G1107" i="4"/>
  <c r="G1106" i="4"/>
  <c r="G1105" i="4"/>
  <c r="G1104" i="4"/>
  <c r="G1103" i="4"/>
  <c r="G1102" i="4"/>
  <c r="G1101" i="4"/>
  <c r="G1100" i="4"/>
  <c r="G1099" i="4"/>
  <c r="G1098" i="4"/>
  <c r="G1097" i="4"/>
  <c r="G1096" i="4"/>
  <c r="G1095" i="4"/>
  <c r="G1094" i="4"/>
  <c r="G1093" i="4"/>
  <c r="G1092" i="4"/>
  <c r="G1091" i="4"/>
  <c r="G1090" i="4"/>
  <c r="G1089" i="4"/>
  <c r="G1088" i="4"/>
  <c r="G1087" i="4"/>
  <c r="G1086" i="4"/>
  <c r="G1085" i="4"/>
  <c r="G1084" i="4"/>
  <c r="G1083" i="4"/>
  <c r="G1082" i="4"/>
  <c r="G1081" i="4"/>
  <c r="G1080" i="4"/>
  <c r="G1079" i="4"/>
  <c r="G1078" i="4"/>
  <c r="G1077" i="4"/>
  <c r="G1076" i="4"/>
  <c r="G1075" i="4"/>
  <c r="G1074" i="4"/>
  <c r="G1073" i="4"/>
  <c r="G1072" i="4"/>
  <c r="G1071" i="4"/>
  <c r="G1070" i="4"/>
  <c r="G1069" i="4"/>
  <c r="G1068" i="4"/>
  <c r="G1067" i="4"/>
  <c r="G1066" i="4"/>
  <c r="G1065" i="4"/>
  <c r="G1064" i="4"/>
  <c r="G1063" i="4"/>
  <c r="G1062" i="4"/>
  <c r="G1061" i="4"/>
  <c r="G1060" i="4"/>
  <c r="G1059" i="4"/>
  <c r="G1058" i="4"/>
  <c r="G1057" i="4"/>
  <c r="G1056" i="4"/>
  <c r="G1055" i="4"/>
  <c r="G1054" i="4"/>
  <c r="G1053" i="4"/>
  <c r="G1052" i="4"/>
  <c r="G1051" i="4"/>
  <c r="G1050" i="4"/>
  <c r="G1049" i="4"/>
  <c r="G1048" i="4"/>
  <c r="G1047" i="4"/>
  <c r="G1046" i="4"/>
  <c r="G1045" i="4"/>
  <c r="G1044" i="4"/>
  <c r="G1043" i="4"/>
  <c r="G1042" i="4"/>
  <c r="G1041" i="4"/>
  <c r="G1040" i="4"/>
  <c r="G1039" i="4"/>
  <c r="G1038" i="4"/>
  <c r="G1037" i="4"/>
  <c r="G1036" i="4"/>
  <c r="G1035" i="4"/>
  <c r="G1034" i="4"/>
  <c r="G1033" i="4"/>
  <c r="G1032" i="4"/>
  <c r="G1031" i="4"/>
  <c r="G1030" i="4"/>
  <c r="G1029" i="4"/>
  <c r="G1028" i="4"/>
  <c r="G1027" i="4"/>
  <c r="G1026" i="4"/>
  <c r="G1025" i="4"/>
  <c r="G1024" i="4"/>
  <c r="G1023" i="4"/>
  <c r="G1022" i="4"/>
  <c r="G1021" i="4"/>
  <c r="G1020" i="4"/>
  <c r="G1019" i="4"/>
  <c r="G1018" i="4"/>
  <c r="G1017" i="4"/>
  <c r="G1016" i="4"/>
  <c r="G1015" i="4"/>
  <c r="G1014" i="4"/>
  <c r="G1013" i="4"/>
  <c r="G1012" i="4"/>
  <c r="G1011" i="4"/>
  <c r="G1010" i="4"/>
  <c r="G1009" i="4"/>
  <c r="G1008" i="4"/>
  <c r="G1007" i="4"/>
  <c r="G1006" i="4"/>
  <c r="G1005" i="4"/>
  <c r="G1004" i="4"/>
  <c r="G1003" i="4"/>
  <c r="G1002" i="4"/>
  <c r="G1001" i="4"/>
  <c r="G1000" i="4"/>
  <c r="G999" i="4"/>
  <c r="G998" i="4"/>
  <c r="G997" i="4"/>
  <c r="G996" i="4"/>
  <c r="G995" i="4"/>
  <c r="G994" i="4"/>
  <c r="G993" i="4"/>
  <c r="G992" i="4"/>
  <c r="G991" i="4"/>
  <c r="G990" i="4"/>
  <c r="G989" i="4"/>
  <c r="G988" i="4"/>
  <c r="G987" i="4"/>
  <c r="G986" i="4"/>
  <c r="G985" i="4"/>
  <c r="G984" i="4"/>
  <c r="G983" i="4"/>
  <c r="G982" i="4"/>
  <c r="G981" i="4"/>
  <c r="G980" i="4"/>
  <c r="G979" i="4"/>
  <c r="G978" i="4"/>
  <c r="G977" i="4"/>
  <c r="G976" i="4"/>
  <c r="G975" i="4"/>
  <c r="G974" i="4"/>
  <c r="G973" i="4"/>
  <c r="G972" i="4"/>
  <c r="G971" i="4"/>
  <c r="G970" i="4"/>
  <c r="G969" i="4"/>
  <c r="G968" i="4"/>
  <c r="G967" i="4"/>
  <c r="G966" i="4"/>
  <c r="G965" i="4"/>
  <c r="G964" i="4"/>
  <c r="G963" i="4"/>
  <c r="G962" i="4"/>
  <c r="G961" i="4"/>
  <c r="G960" i="4"/>
  <c r="G959" i="4"/>
  <c r="G958" i="4"/>
  <c r="G957" i="4"/>
  <c r="G955" i="4"/>
  <c r="G954" i="4"/>
  <c r="G953" i="4"/>
  <c r="G952" i="4"/>
  <c r="G951" i="4"/>
  <c r="G950" i="4"/>
  <c r="G949" i="4"/>
  <c r="G948" i="4"/>
  <c r="G947" i="4"/>
  <c r="G946" i="4"/>
  <c r="G945" i="4"/>
  <c r="G944" i="4"/>
  <c r="G943" i="4"/>
  <c r="G942" i="4"/>
  <c r="G941" i="4"/>
  <c r="G940" i="4"/>
  <c r="G939" i="4"/>
  <c r="G938" i="4"/>
  <c r="G937" i="4"/>
  <c r="G936" i="4"/>
  <c r="G935" i="4"/>
  <c r="G934" i="4"/>
  <c r="H934" i="4"/>
  <c r="G928" i="4"/>
  <c r="H928" i="4"/>
  <c r="G922" i="4"/>
  <c r="H922" i="4"/>
  <c r="G920" i="4"/>
  <c r="H920" i="4"/>
  <c r="G919" i="4"/>
  <c r="H919" i="4"/>
  <c r="G918" i="4"/>
  <c r="H918" i="4"/>
  <c r="G917" i="4"/>
  <c r="G915" i="4"/>
  <c r="H915" i="4"/>
  <c r="G914" i="4"/>
  <c r="H914" i="4"/>
  <c r="G912" i="4"/>
  <c r="H912" i="4"/>
  <c r="G911" i="4"/>
  <c r="H911" i="4"/>
  <c r="G910" i="4"/>
  <c r="H910" i="4"/>
  <c r="G909" i="4"/>
  <c r="H909" i="4"/>
  <c r="G908" i="4"/>
  <c r="H908" i="4"/>
  <c r="G903" i="4"/>
  <c r="H903" i="4"/>
  <c r="G902" i="4"/>
  <c r="H902" i="4"/>
  <c r="G899" i="4"/>
  <c r="G896" i="4"/>
  <c r="H896" i="4"/>
  <c r="G893" i="4"/>
  <c r="H893" i="4"/>
  <c r="G887" i="4"/>
  <c r="H887" i="4"/>
  <c r="G885" i="4"/>
  <c r="H885" i="4"/>
  <c r="G884" i="4"/>
  <c r="H884" i="4"/>
  <c r="G883" i="4"/>
  <c r="H883" i="4"/>
  <c r="G881" i="4"/>
  <c r="H881" i="4"/>
  <c r="G879" i="4"/>
  <c r="H879" i="4"/>
  <c r="G878" i="4"/>
  <c r="H878" i="4"/>
  <c r="G877" i="4"/>
  <c r="H877" i="4"/>
  <c r="G876" i="4"/>
  <c r="G874" i="4"/>
  <c r="H874" i="4"/>
  <c r="G873" i="4"/>
  <c r="H873" i="4"/>
  <c r="G870" i="4"/>
  <c r="H870" i="4"/>
  <c r="G867" i="4"/>
  <c r="H867" i="4"/>
  <c r="G859" i="4"/>
  <c r="H859" i="4"/>
  <c r="G858" i="4"/>
  <c r="H858" i="4"/>
  <c r="G857" i="4"/>
  <c r="H857" i="4"/>
  <c r="G856" i="4"/>
  <c r="H856" i="4"/>
  <c r="G854" i="4"/>
  <c r="H854" i="4"/>
  <c r="G803" i="4"/>
  <c r="H803" i="4"/>
  <c r="G802" i="4"/>
  <c r="H802" i="4"/>
  <c r="G801" i="4"/>
  <c r="G800" i="4"/>
  <c r="H800" i="4"/>
  <c r="G799" i="4"/>
  <c r="G797" i="4"/>
  <c r="H797" i="4"/>
  <c r="G794" i="4"/>
  <c r="H794" i="4"/>
  <c r="G792" i="4"/>
  <c r="H792" i="4"/>
  <c r="G791" i="4"/>
  <c r="H791" i="4"/>
  <c r="H1208" i="4"/>
  <c r="H1207" i="4"/>
  <c r="H1206" i="4"/>
  <c r="H1205" i="4"/>
  <c r="H1204" i="4"/>
  <c r="H1203" i="4"/>
  <c r="H1202" i="4"/>
  <c r="H1201" i="4"/>
  <c r="H1200" i="4"/>
  <c r="H1199" i="4"/>
  <c r="H1198" i="4"/>
  <c r="H1197" i="4"/>
  <c r="H1196" i="4"/>
  <c r="H1195" i="4"/>
  <c r="H1194" i="4"/>
  <c r="H1193" i="4"/>
  <c r="H1192" i="4"/>
  <c r="H1191" i="4"/>
  <c r="H1190" i="4"/>
  <c r="H1189" i="4"/>
  <c r="H1188" i="4"/>
  <c r="H1187" i="4"/>
  <c r="H1186" i="4"/>
  <c r="H1185" i="4"/>
  <c r="H1184" i="4"/>
  <c r="H1183" i="4"/>
  <c r="H1182" i="4"/>
  <c r="H1181" i="4"/>
  <c r="H1180" i="4"/>
  <c r="H1179" i="4"/>
  <c r="H1178" i="4"/>
  <c r="H1177" i="4"/>
  <c r="H1176" i="4"/>
  <c r="H1175" i="4"/>
  <c r="H1174" i="4"/>
  <c r="H1173" i="4"/>
  <c r="H1172" i="4"/>
  <c r="H1171" i="4"/>
  <c r="H1170" i="4"/>
  <c r="H1169" i="4"/>
  <c r="H1168" i="4"/>
  <c r="H1167" i="4"/>
  <c r="H1166" i="4"/>
  <c r="H1165" i="4"/>
  <c r="H1164" i="4"/>
  <c r="H1163" i="4"/>
  <c r="H1162" i="4"/>
  <c r="H1161" i="4"/>
  <c r="H1160" i="4"/>
  <c r="H1159" i="4"/>
  <c r="H1158" i="4"/>
  <c r="H1157" i="4"/>
  <c r="H1156" i="4"/>
  <c r="H1155" i="4"/>
  <c r="H1154" i="4"/>
  <c r="H1153" i="4"/>
  <c r="H1152" i="4"/>
  <c r="H1151" i="4"/>
  <c r="H1150" i="4"/>
  <c r="H1149" i="4"/>
  <c r="H1148" i="4"/>
  <c r="H1147" i="4"/>
  <c r="H1146" i="4"/>
  <c r="H1145" i="4"/>
  <c r="H1144" i="4"/>
  <c r="H1143" i="4"/>
  <c r="H1142" i="4"/>
  <c r="H1141" i="4"/>
  <c r="H1140" i="4"/>
  <c r="H1139" i="4"/>
  <c r="H1138" i="4"/>
  <c r="H1137" i="4"/>
  <c r="H1136" i="4"/>
  <c r="H1135" i="4"/>
  <c r="H1134" i="4"/>
  <c r="H1133" i="4"/>
  <c r="H1132" i="4"/>
  <c r="H1131" i="4"/>
  <c r="H1130" i="4"/>
  <c r="H1129" i="4"/>
  <c r="H1128" i="4"/>
  <c r="H1127" i="4"/>
  <c r="H1126" i="4"/>
  <c r="H1125" i="4"/>
  <c r="H1124" i="4"/>
  <c r="H1123" i="4"/>
  <c r="H1122" i="4"/>
  <c r="H1121" i="4"/>
  <c r="H1120" i="4"/>
  <c r="H1119" i="4"/>
  <c r="H1118" i="4"/>
  <c r="H1117" i="4"/>
  <c r="H1116" i="4"/>
  <c r="H1115" i="4"/>
  <c r="H1114" i="4"/>
  <c r="H1113" i="4"/>
  <c r="H1112" i="4"/>
  <c r="H1111" i="4"/>
  <c r="H1110" i="4"/>
  <c r="H1109" i="4"/>
  <c r="H1108" i="4"/>
  <c r="H1107" i="4"/>
  <c r="H1106" i="4"/>
  <c r="H1105" i="4"/>
  <c r="H1104" i="4"/>
  <c r="H1103" i="4"/>
  <c r="H1102" i="4"/>
  <c r="H1101" i="4"/>
  <c r="H1100" i="4"/>
  <c r="H1099" i="4"/>
  <c r="H1098" i="4"/>
  <c r="H1097" i="4"/>
  <c r="H1096" i="4"/>
  <c r="H1095" i="4"/>
  <c r="H1094" i="4"/>
  <c r="H1093" i="4"/>
  <c r="H1092" i="4"/>
  <c r="H1091" i="4"/>
  <c r="H1090" i="4"/>
  <c r="H1089" i="4"/>
  <c r="H1088" i="4"/>
  <c r="H1087" i="4"/>
  <c r="H1086" i="4"/>
  <c r="H1085" i="4"/>
  <c r="H1084" i="4"/>
  <c r="H1083" i="4"/>
  <c r="H1082" i="4"/>
  <c r="H1081" i="4"/>
  <c r="H1080" i="4"/>
  <c r="H1079" i="4"/>
  <c r="H1078" i="4"/>
  <c r="H1077" i="4"/>
  <c r="H1076" i="4"/>
  <c r="H1075" i="4"/>
  <c r="H1074" i="4"/>
  <c r="H1073" i="4"/>
  <c r="H1072" i="4"/>
  <c r="H1071" i="4"/>
  <c r="H1070" i="4"/>
  <c r="H1069" i="4"/>
  <c r="H1068" i="4"/>
  <c r="H1067" i="4"/>
  <c r="H1066" i="4"/>
  <c r="H1065" i="4"/>
  <c r="H1064" i="4"/>
  <c r="H1063" i="4"/>
  <c r="H1062" i="4"/>
  <c r="H1061" i="4"/>
  <c r="H1060" i="4"/>
  <c r="H1059" i="4"/>
  <c r="H1058" i="4"/>
  <c r="H1057" i="4"/>
  <c r="H1056" i="4"/>
  <c r="H1055" i="4"/>
  <c r="H1054" i="4"/>
  <c r="H1053" i="4"/>
  <c r="H1052" i="4"/>
  <c r="H1051" i="4"/>
  <c r="H1050" i="4"/>
  <c r="H1049" i="4"/>
  <c r="H1048" i="4"/>
  <c r="H1047" i="4"/>
  <c r="H1046" i="4"/>
  <c r="H1045" i="4"/>
  <c r="H1044" i="4"/>
  <c r="H1043" i="4"/>
  <c r="H1042" i="4"/>
  <c r="H1041" i="4"/>
  <c r="H1040" i="4"/>
  <c r="H1039" i="4"/>
  <c r="H1038" i="4"/>
  <c r="H1037" i="4"/>
  <c r="H1036" i="4"/>
  <c r="H1035" i="4"/>
  <c r="H1034" i="4"/>
  <c r="H1033" i="4"/>
  <c r="H1032" i="4"/>
  <c r="H1031" i="4"/>
  <c r="H1030" i="4"/>
  <c r="H1029" i="4"/>
  <c r="H1028" i="4"/>
  <c r="H1027" i="4"/>
  <c r="H1026" i="4"/>
  <c r="H1025" i="4"/>
  <c r="H1024" i="4"/>
  <c r="H1023" i="4"/>
  <c r="H1022" i="4"/>
  <c r="H1021" i="4"/>
  <c r="H1020" i="4"/>
  <c r="H1019" i="4"/>
  <c r="H1018" i="4"/>
  <c r="H1017" i="4"/>
  <c r="H1016" i="4"/>
  <c r="H1015" i="4"/>
  <c r="H1014" i="4"/>
  <c r="H1013" i="4"/>
  <c r="H1012" i="4"/>
  <c r="H1011" i="4"/>
  <c r="H1010" i="4"/>
  <c r="H1009" i="4"/>
  <c r="H1008" i="4"/>
  <c r="H1007" i="4"/>
  <c r="H1006" i="4"/>
  <c r="H1005" i="4"/>
  <c r="H1004" i="4"/>
  <c r="H1003" i="4"/>
  <c r="H1002" i="4"/>
  <c r="H1001" i="4"/>
  <c r="H1000" i="4"/>
  <c r="H999" i="4"/>
  <c r="H998" i="4"/>
  <c r="H997" i="4"/>
  <c r="H996" i="4"/>
  <c r="H995" i="4"/>
  <c r="H994" i="4"/>
  <c r="H993" i="4"/>
  <c r="H992" i="4"/>
  <c r="H991" i="4"/>
  <c r="H990" i="4"/>
  <c r="H989" i="4"/>
  <c r="H988" i="4"/>
  <c r="H987" i="4"/>
  <c r="H986" i="4"/>
  <c r="H985" i="4"/>
  <c r="H984" i="4"/>
  <c r="H983" i="4"/>
  <c r="H982" i="4"/>
  <c r="H981" i="4"/>
  <c r="H980" i="4"/>
  <c r="H979" i="4"/>
  <c r="H978" i="4"/>
  <c r="H977" i="4"/>
  <c r="H976" i="4"/>
  <c r="H975" i="4"/>
  <c r="H974" i="4"/>
  <c r="H973" i="4"/>
  <c r="H972" i="4"/>
  <c r="H971" i="4"/>
  <c r="H970" i="4"/>
  <c r="H969" i="4"/>
  <c r="H968" i="4"/>
  <c r="H967" i="4"/>
  <c r="H966" i="4"/>
  <c r="H965" i="4"/>
  <c r="H964" i="4"/>
  <c r="H963" i="4"/>
  <c r="H962" i="4"/>
  <c r="H961" i="4"/>
  <c r="H960" i="4"/>
  <c r="H959" i="4"/>
  <c r="H958" i="4"/>
  <c r="H957" i="4"/>
  <c r="H955" i="4"/>
  <c r="H954" i="4"/>
  <c r="H953" i="4"/>
  <c r="H952" i="4"/>
  <c r="H951" i="4"/>
  <c r="H950" i="4"/>
  <c r="H949" i="4"/>
  <c r="H948" i="4"/>
  <c r="H947" i="4"/>
  <c r="H946" i="4"/>
  <c r="H945" i="4"/>
  <c r="H944" i="4"/>
  <c r="H943" i="4"/>
  <c r="H942" i="4"/>
  <c r="H941" i="4"/>
  <c r="H940" i="4"/>
  <c r="H939" i="4"/>
  <c r="H938" i="4"/>
  <c r="H937" i="4"/>
  <c r="H936" i="4"/>
  <c r="H935" i="4"/>
  <c r="H917" i="4"/>
  <c r="H899" i="4"/>
  <c r="H876" i="4"/>
  <c r="H801" i="4"/>
  <c r="H799"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8" i="4"/>
  <c r="M49" i="4"/>
  <c r="M50" i="4"/>
  <c r="M51" i="4"/>
  <c r="M52" i="4"/>
  <c r="M53" i="4"/>
  <c r="M54" i="4"/>
  <c r="M55" i="4"/>
  <c r="M56" i="4"/>
  <c r="M57" i="4"/>
  <c r="M58" i="4"/>
  <c r="M59" i="4"/>
  <c r="M60" i="4"/>
  <c r="M61" i="4"/>
  <c r="M62" i="4"/>
  <c r="M63" i="4"/>
  <c r="M64" i="4"/>
  <c r="M65" i="4"/>
  <c r="M66" i="4"/>
  <c r="M67" i="4"/>
  <c r="M68"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3" i="4"/>
  <c r="M174" i="4"/>
  <c r="M175" i="4"/>
  <c r="M176" i="4"/>
  <c r="M177" i="4"/>
  <c r="M178" i="4"/>
  <c r="M179" i="4"/>
  <c r="M180" i="4"/>
  <c r="M181" i="4"/>
  <c r="M182" i="4"/>
  <c r="M183" i="4"/>
  <c r="M184"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3" i="4"/>
  <c r="M584" i="4"/>
  <c r="M585" i="4"/>
  <c r="M586" i="4"/>
  <c r="M587" i="4"/>
  <c r="M588" i="4"/>
  <c r="M589" i="4"/>
  <c r="M590" i="4"/>
  <c r="M591" i="4"/>
  <c r="M592" i="4"/>
  <c r="M593"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91" i="4"/>
  <c r="M792" i="4"/>
  <c r="M793" i="4"/>
  <c r="M794" i="4"/>
  <c r="M795" i="4"/>
  <c r="M796" i="4"/>
  <c r="M797" i="4"/>
  <c r="M798" i="4"/>
  <c r="M799" i="4"/>
  <c r="M800" i="4"/>
  <c r="M801" i="4"/>
  <c r="M802" i="4"/>
  <c r="M803" i="4"/>
  <c r="M854" i="4"/>
  <c r="M855" i="4"/>
  <c r="M856" i="4"/>
  <c r="M857" i="4"/>
  <c r="M858" i="4"/>
  <c r="M859" i="4"/>
  <c r="M860" i="4"/>
  <c r="M861" i="4"/>
  <c r="M862" i="4"/>
  <c r="M863" i="4"/>
  <c r="M864" i="4"/>
  <c r="M865" i="4"/>
  <c r="M866" i="4"/>
  <c r="M867" i="4"/>
  <c r="M868" i="4"/>
  <c r="M869" i="4"/>
  <c r="M870" i="4"/>
  <c r="M871" i="4"/>
  <c r="M872" i="4"/>
  <c r="M873"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1205" i="4"/>
  <c r="M1206" i="4"/>
  <c r="M1207" i="4"/>
  <c r="M1208" i="4"/>
  <c r="C24" i="41"/>
  <c r="W5" i="41"/>
  <c r="W6" i="41"/>
  <c r="W7" i="41"/>
  <c r="W8" i="41"/>
  <c r="W9" i="41"/>
  <c r="W10" i="41"/>
  <c r="W11" i="41"/>
  <c r="W12" i="41"/>
  <c r="W13" i="41"/>
  <c r="W14" i="41"/>
  <c r="W15" i="41"/>
  <c r="W16" i="41"/>
  <c r="W17" i="41"/>
  <c r="W18" i="41"/>
  <c r="W19" i="41"/>
  <c r="W20" i="41"/>
  <c r="W21" i="41"/>
  <c r="W23" i="41"/>
  <c r="W4" i="41"/>
  <c r="I19" i="41"/>
  <c r="I4" i="41"/>
  <c r="I5" i="41"/>
  <c r="I16" i="41"/>
  <c r="I6" i="41"/>
  <c r="I7" i="41"/>
  <c r="I9" i="41"/>
  <c r="I10" i="41"/>
  <c r="I11" i="41"/>
  <c r="I12" i="41"/>
  <c r="I13" i="41"/>
  <c r="I14" i="41"/>
  <c r="I15" i="41"/>
  <c r="I17" i="41"/>
  <c r="I18" i="41"/>
  <c r="I20" i="41"/>
  <c r="I21" i="41"/>
  <c r="I22" i="41"/>
  <c r="I23" i="41"/>
  <c r="I24" i="41"/>
  <c r="H24" i="41"/>
  <c r="M2" i="4"/>
  <c r="F15" i="4"/>
  <c r="F14" i="4"/>
  <c r="F13" i="4"/>
  <c r="F12" i="4"/>
  <c r="F11" i="4"/>
  <c r="F10" i="4"/>
  <c r="F9" i="4"/>
  <c r="F8" i="4"/>
  <c r="F3" i="4"/>
  <c r="F2" i="4"/>
  <c r="F4" i="4"/>
  <c r="F5" i="4"/>
  <c r="F6" i="4"/>
  <c r="F7"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91" i="4"/>
  <c r="F792" i="4"/>
  <c r="F793" i="4"/>
  <c r="F794" i="4"/>
  <c r="F795" i="4"/>
  <c r="F796" i="4"/>
  <c r="F797" i="4"/>
  <c r="F798"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1002" i="4"/>
  <c r="F1003" i="4"/>
  <c r="F1004" i="4"/>
  <c r="F1005" i="4"/>
  <c r="F1006"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1031" i="4"/>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77" i="4"/>
  <c r="F1078" i="4"/>
  <c r="F1079" i="4"/>
  <c r="F1080" i="4"/>
  <c r="F1081" i="4"/>
  <c r="F1082" i="4"/>
  <c r="F1083" i="4"/>
  <c r="F1084" i="4"/>
  <c r="F1085" i="4"/>
  <c r="F1086" i="4"/>
  <c r="F1087" i="4"/>
  <c r="F1088" i="4"/>
  <c r="F1089" i="4"/>
  <c r="F1090" i="4"/>
  <c r="F1091" i="4"/>
  <c r="F1092" i="4"/>
  <c r="F1093" i="4"/>
  <c r="F1094" i="4"/>
  <c r="F1095" i="4"/>
  <c r="F1096" i="4"/>
  <c r="F1097" i="4"/>
  <c r="F1098" i="4"/>
  <c r="F1099" i="4"/>
  <c r="F1100" i="4"/>
  <c r="F1101" i="4"/>
  <c r="F1102" i="4"/>
  <c r="F1103" i="4"/>
  <c r="F1104" i="4"/>
  <c r="F1105" i="4"/>
  <c r="F1106" i="4"/>
  <c r="F1107" i="4"/>
  <c r="F1108" i="4"/>
  <c r="F1109" i="4"/>
  <c r="F1110" i="4"/>
  <c r="F1111" i="4"/>
  <c r="F1112" i="4"/>
  <c r="F1113" i="4"/>
  <c r="F1114" i="4"/>
  <c r="F1115" i="4"/>
  <c r="F1116" i="4"/>
  <c r="F1117" i="4"/>
  <c r="F1118" i="4"/>
  <c r="F1119" i="4"/>
  <c r="F1120" i="4"/>
  <c r="F1121" i="4"/>
  <c r="F1122" i="4"/>
  <c r="F1123" i="4"/>
  <c r="F1124" i="4"/>
  <c r="F1125" i="4"/>
  <c r="F1126" i="4"/>
  <c r="F1127" i="4"/>
  <c r="F1128" i="4"/>
  <c r="F1129" i="4"/>
  <c r="F1130" i="4"/>
  <c r="F1131" i="4"/>
  <c r="F1132" i="4"/>
  <c r="F1133" i="4"/>
  <c r="F1134" i="4"/>
  <c r="F1135" i="4"/>
  <c r="F1136" i="4"/>
  <c r="F1137" i="4"/>
  <c r="F1138" i="4"/>
  <c r="F1139" i="4"/>
  <c r="F1140" i="4"/>
  <c r="F1141"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66" i="4"/>
  <c r="F1167" i="4"/>
  <c r="F1168" i="4"/>
  <c r="F1169" i="4"/>
  <c r="F1170" i="4"/>
  <c r="F1171" i="4"/>
  <c r="F1172" i="4"/>
  <c r="F1173" i="4"/>
  <c r="F1174" i="4"/>
  <c r="F1175" i="4"/>
  <c r="F1176" i="4"/>
  <c r="F1177" i="4"/>
  <c r="F1178" i="4"/>
  <c r="F1179" i="4"/>
  <c r="F1180" i="4"/>
  <c r="F1181" i="4"/>
  <c r="F1182" i="4"/>
  <c r="F1183" i="4"/>
  <c r="F1184" i="4"/>
  <c r="F1185" i="4"/>
  <c r="F1186" i="4"/>
  <c r="F1187" i="4"/>
  <c r="F1188" i="4"/>
  <c r="F1189" i="4"/>
  <c r="F1190" i="4"/>
  <c r="F1191" i="4"/>
  <c r="F1192" i="4"/>
  <c r="F1193" i="4"/>
  <c r="F1194" i="4"/>
  <c r="F1195" i="4"/>
  <c r="F1196" i="4"/>
  <c r="F1197" i="4"/>
  <c r="F1198" i="4"/>
  <c r="F1199" i="4"/>
  <c r="F1200" i="4"/>
  <c r="F1201" i="4"/>
  <c r="F1202" i="4"/>
  <c r="F1203" i="4"/>
  <c r="F1204" i="4"/>
  <c r="F1205" i="4"/>
  <c r="F1206" i="4"/>
  <c r="F1207" i="4"/>
  <c r="F1208" i="4"/>
  <c r="N2" i="38"/>
  <c r="N2" i="67"/>
  <c r="N2" i="66"/>
  <c r="D1" i="34"/>
  <c r="A949" i="4"/>
  <c r="T806" i="4" a="1"/>
  <c r="T806" i="4"/>
  <c r="T825" i="4" a="1"/>
  <c r="T825" i="4"/>
  <c r="T833" i="4" a="1"/>
  <c r="T833" i="4"/>
  <c r="S807" i="4" a="1"/>
  <c r="S807" i="4"/>
  <c r="U807" i="4" a="1"/>
  <c r="U807" i="4"/>
  <c r="T809" i="4" a="1"/>
  <c r="T809" i="4"/>
  <c r="U810" i="4" a="1"/>
  <c r="U810" i="4"/>
  <c r="S811" i="4" a="1"/>
  <c r="S811" i="4"/>
  <c r="T819" i="4" a="1"/>
  <c r="T819" i="4"/>
  <c r="U820" i="4" a="1"/>
  <c r="U820" i="4"/>
  <c r="S821" i="4" a="1"/>
  <c r="S821" i="4"/>
  <c r="T823" i="4" a="1"/>
  <c r="T823" i="4"/>
  <c r="T827" i="4" a="1"/>
  <c r="T827" i="4"/>
  <c r="T828" i="4" a="1"/>
  <c r="T828" i="4"/>
  <c r="T829" i="4" a="1"/>
  <c r="T829" i="4"/>
  <c r="S831" i="4" a="1"/>
  <c r="S831" i="4"/>
  <c r="S825" i="4" a="1"/>
  <c r="S825" i="4"/>
  <c r="S826" i="4" a="1"/>
  <c r="S826" i="4"/>
  <c r="U830" i="4" a="1"/>
  <c r="U830" i="4"/>
  <c r="U833" i="4" a="1"/>
  <c r="U833" i="4"/>
  <c r="U811" i="4" a="1"/>
  <c r="U811" i="4"/>
  <c r="S813" i="4" a="1"/>
  <c r="S813" i="4"/>
  <c r="U814" i="4" a="1"/>
  <c r="U814" i="4"/>
  <c r="U817" i="4" a="1"/>
  <c r="U817" i="4"/>
  <c r="U821" i="4" a="1"/>
  <c r="U821" i="4"/>
  <c r="S832" i="4" a="1"/>
  <c r="S832" i="4"/>
  <c r="S806" i="4" a="1"/>
  <c r="S806" i="4"/>
  <c r="U806" i="4" a="1"/>
  <c r="U806" i="4"/>
  <c r="T808" i="4" a="1"/>
  <c r="T808" i="4"/>
  <c r="U809" i="4" a="1"/>
  <c r="U809" i="4"/>
  <c r="S810" i="4" a="1"/>
  <c r="S810" i="4"/>
  <c r="T811" i="4" a="1"/>
  <c r="T811" i="4"/>
  <c r="T812" i="4" a="1"/>
  <c r="T812" i="4"/>
  <c r="T813" i="4" a="1"/>
  <c r="T813" i="4"/>
  <c r="T814" i="4" a="1"/>
  <c r="T814" i="4"/>
  <c r="T816" i="4" a="1"/>
  <c r="T816" i="4"/>
  <c r="T817" i="4" a="1"/>
  <c r="T817" i="4"/>
  <c r="T818" i="4" a="1"/>
  <c r="T818" i="4"/>
  <c r="S820" i="4" a="1"/>
  <c r="S820" i="4"/>
  <c r="U824" i="4" a="1"/>
  <c r="U824" i="4"/>
  <c r="U825" i="4" a="1"/>
  <c r="U825" i="4"/>
  <c r="S830" i="4" a="1"/>
  <c r="S830" i="4"/>
  <c r="T832" i="4" a="1"/>
  <c r="T832" i="4"/>
  <c r="U832" i="4" a="1"/>
  <c r="U832" i="4"/>
  <c r="S808" i="4" a="1"/>
  <c r="S808" i="4"/>
  <c r="U812" i="4" a="1"/>
  <c r="U812" i="4"/>
  <c r="S814" i="4" a="1"/>
  <c r="S814" i="4"/>
  <c r="U816" i="4" a="1"/>
  <c r="U816" i="4"/>
  <c r="S818" i="4" a="1"/>
  <c r="S818" i="4"/>
  <c r="S823" i="4" a="1"/>
  <c r="S823" i="4"/>
  <c r="U826" i="4" a="1"/>
  <c r="U826" i="4"/>
  <c r="U831" i="4" a="1"/>
  <c r="U831" i="4"/>
  <c r="T807" i="4" a="1"/>
  <c r="T807" i="4"/>
  <c r="U808" i="4" a="1"/>
  <c r="U808" i="4"/>
  <c r="S809" i="4" a="1"/>
  <c r="S809" i="4"/>
  <c r="T810" i="4" a="1"/>
  <c r="T810" i="4"/>
  <c r="S819" i="4" a="1"/>
  <c r="S819" i="4"/>
  <c r="U819" i="4" a="1"/>
  <c r="U819" i="4"/>
  <c r="T821" i="4" a="1"/>
  <c r="T821" i="4"/>
  <c r="U823" i="4" a="1"/>
  <c r="U823" i="4"/>
  <c r="S824" i="4" a="1"/>
  <c r="S824" i="4"/>
  <c r="T826" i="4" a="1"/>
  <c r="T826" i="4"/>
  <c r="S827" i="4" a="1"/>
  <c r="S827" i="4"/>
  <c r="U827" i="4" a="1"/>
  <c r="U827" i="4"/>
  <c r="S828" i="4" a="1"/>
  <c r="S828" i="4"/>
  <c r="U828" i="4" a="1"/>
  <c r="U828" i="4"/>
  <c r="S829" i="4" a="1"/>
  <c r="S829" i="4"/>
  <c r="U829" i="4" a="1"/>
  <c r="U829" i="4"/>
  <c r="T831" i="4" a="1"/>
  <c r="T831" i="4"/>
  <c r="S833" i="4" a="1"/>
  <c r="S833" i="4"/>
  <c r="S812" i="4" a="1"/>
  <c r="S812" i="4"/>
  <c r="U813" i="4" a="1"/>
  <c r="U813" i="4"/>
  <c r="S816" i="4" a="1"/>
  <c r="S816" i="4"/>
  <c r="S817" i="4" a="1"/>
  <c r="S817" i="4"/>
  <c r="U818" i="4" a="1"/>
  <c r="U818" i="4"/>
  <c r="T820" i="4" a="1"/>
  <c r="T820" i="4"/>
  <c r="T824" i="4" a="1"/>
  <c r="T824" i="4"/>
  <c r="T830" i="4" a="1"/>
  <c r="T830" i="4"/>
  <c r="H19" i="46"/>
  <c r="I19" i="46"/>
  <c r="F7" i="46"/>
  <c r="G7" i="46"/>
  <c r="H7" i="46"/>
  <c r="I7" i="46"/>
  <c r="H23" i="46"/>
  <c r="I23" i="46"/>
  <c r="H9" i="46"/>
  <c r="I9" i="46"/>
  <c r="F12" i="46"/>
  <c r="G12" i="46"/>
  <c r="H12" i="46"/>
  <c r="I12" i="46"/>
  <c r="D1" i="37"/>
  <c r="A1" i="42"/>
  <c r="D1" i="38"/>
  <c r="D1" i="33"/>
  <c r="K24" i="46"/>
  <c r="U597" i="4" a="1"/>
  <c r="U597" i="4"/>
  <c r="U636" i="4" a="1"/>
  <c r="U636" i="4"/>
  <c r="U666" i="4" a="1"/>
  <c r="U666" i="4"/>
  <c r="S842" i="4" a="1"/>
  <c r="S842" i="4"/>
  <c r="S763" i="4" a="1"/>
  <c r="S763" i="4"/>
  <c r="T1198" i="4" a="1"/>
  <c r="T1198" i="4"/>
  <c r="S31" i="4" a="1"/>
  <c r="S31" i="4"/>
  <c r="S603" i="4" a="1"/>
  <c r="S603" i="4"/>
  <c r="S597" i="4" a="1"/>
  <c r="S597" i="4"/>
  <c r="U898" i="4" a="1"/>
  <c r="U898" i="4"/>
  <c r="S871" i="4" a="1"/>
  <c r="S871" i="4"/>
  <c r="T754" i="4" a="1"/>
  <c r="T754" i="4"/>
  <c r="T748" i="4" a="1"/>
  <c r="T748" i="4"/>
  <c r="U736" i="4" a="1"/>
  <c r="U736" i="4"/>
  <c r="S730" i="4" a="1"/>
  <c r="S730" i="4"/>
  <c r="T724" i="4" a="1"/>
  <c r="T724" i="4"/>
  <c r="U718" i="4" a="1"/>
  <c r="U718" i="4"/>
  <c r="T712" i="4" a="1"/>
  <c r="T712" i="4"/>
  <c r="U706" i="4" a="1"/>
  <c r="U706" i="4"/>
  <c r="T700" i="4" a="1"/>
  <c r="T700" i="4"/>
  <c r="T694" i="4" a="1"/>
  <c r="T694" i="4"/>
  <c r="S688" i="4" a="1"/>
  <c r="S688" i="4"/>
  <c r="S682" i="4" a="1"/>
  <c r="S682" i="4"/>
  <c r="S630" i="4" a="1"/>
  <c r="S630" i="4"/>
  <c r="T624" i="4" a="1"/>
  <c r="T624" i="4"/>
  <c r="U618" i="4" a="1"/>
  <c r="U618" i="4"/>
  <c r="U612" i="4" a="1"/>
  <c r="U612" i="4"/>
  <c r="U593" i="4" a="1"/>
  <c r="U593" i="4"/>
  <c r="S587" i="4" a="1"/>
  <c r="S587" i="4"/>
  <c r="T575" i="4" a="1"/>
  <c r="T575" i="4"/>
  <c r="U569" i="4" a="1"/>
  <c r="U569" i="4"/>
  <c r="T539" i="4" a="1"/>
  <c r="T539" i="4"/>
  <c r="S533" i="4" a="1"/>
  <c r="S533" i="4"/>
  <c r="T527" i="4" a="1"/>
  <c r="T527" i="4"/>
  <c r="T521" i="4" a="1"/>
  <c r="T521" i="4"/>
  <c r="U746" i="4" a="1"/>
  <c r="U746" i="4"/>
  <c r="T740" i="4" a="1"/>
  <c r="T740" i="4"/>
  <c r="S734" i="4" a="1"/>
  <c r="S734" i="4"/>
  <c r="U728" i="4" a="1"/>
  <c r="U728" i="4"/>
  <c r="U716" i="4" a="1"/>
  <c r="U716" i="4"/>
  <c r="T710" i="4" a="1"/>
  <c r="T710" i="4"/>
  <c r="U704" i="4" a="1"/>
  <c r="U704" i="4"/>
  <c r="U698" i="4" a="1"/>
  <c r="U698" i="4"/>
  <c r="T692" i="4" a="1"/>
  <c r="T692" i="4"/>
  <c r="T686" i="4" a="1"/>
  <c r="T686" i="4"/>
  <c r="T674" i="4" a="1"/>
  <c r="T674" i="4"/>
  <c r="U628" i="4" a="1"/>
  <c r="U628" i="4"/>
  <c r="T616" i="4" a="1"/>
  <c r="T616" i="4"/>
  <c r="U610" i="4" a="1"/>
  <c r="U610" i="4"/>
  <c r="S585" i="4" a="1"/>
  <c r="S585" i="4"/>
  <c r="U579" i="4" a="1"/>
  <c r="U579" i="4"/>
  <c r="U537" i="4" a="1"/>
  <c r="U537" i="4"/>
  <c r="S531" i="4" a="1"/>
  <c r="S531" i="4"/>
  <c r="T931" i="4" a="1"/>
  <c r="T931" i="4"/>
  <c r="T865" i="4" a="1"/>
  <c r="T865" i="4"/>
  <c r="S913" i="4" a="1"/>
  <c r="S913" i="4"/>
  <c r="T895" i="4" a="1"/>
  <c r="T895" i="4"/>
  <c r="T866" i="4" a="1"/>
  <c r="T866" i="4"/>
  <c r="S747" i="4" a="1"/>
  <c r="S747" i="4"/>
  <c r="T735" i="4" a="1"/>
  <c r="T735" i="4"/>
  <c r="S729" i="4" a="1"/>
  <c r="S729" i="4"/>
  <c r="U723" i="4" a="1"/>
  <c r="U723" i="4"/>
  <c r="S717" i="4" a="1"/>
  <c r="S717" i="4"/>
  <c r="U711" i="4" a="1"/>
  <c r="U711" i="4"/>
  <c r="U705" i="4" a="1"/>
  <c r="U705" i="4"/>
  <c r="S699" i="4" a="1"/>
  <c r="S699" i="4"/>
  <c r="S693" i="4" a="1"/>
  <c r="S693" i="4"/>
  <c r="U687" i="4" a="1"/>
  <c r="U687" i="4"/>
  <c r="U681" i="4" a="1"/>
  <c r="U681" i="4"/>
  <c r="S669" i="4" a="1"/>
  <c r="S669" i="4"/>
  <c r="T629" i="4" a="1"/>
  <c r="T629" i="4"/>
  <c r="U623" i="4" a="1"/>
  <c r="U623" i="4"/>
  <c r="S617" i="4" a="1"/>
  <c r="S617" i="4"/>
  <c r="U592" i="4" a="1"/>
  <c r="U592" i="4"/>
  <c r="U586" i="4" a="1"/>
  <c r="U586" i="4"/>
  <c r="T562" i="4" a="1"/>
  <c r="T562" i="4"/>
  <c r="S320" i="4" a="1"/>
  <c r="S320" i="4"/>
  <c r="U37" i="4" a="1"/>
  <c r="U37" i="4"/>
  <c r="T146" i="4" a="1"/>
  <c r="T146" i="4"/>
  <c r="T1123" i="4" a="1"/>
  <c r="T1123" i="4"/>
  <c r="S122" i="4" a="1"/>
  <c r="S122" i="4"/>
  <c r="U981" i="4" a="1"/>
  <c r="U981" i="4"/>
  <c r="U909" i="4" a="1"/>
  <c r="U909" i="4"/>
  <c r="U13" i="4" a="1"/>
  <c r="U13" i="4"/>
  <c r="S416" i="4" a="1"/>
  <c r="S416" i="4"/>
  <c r="S25" i="4" a="1"/>
  <c r="S25" i="4"/>
  <c r="S641" i="4" a="1"/>
  <c r="S641" i="4"/>
  <c r="T641" i="4" a="1"/>
  <c r="T641" i="4"/>
  <c r="U890" i="4" a="1"/>
  <c r="U890" i="4"/>
  <c r="U855" i="4" a="1"/>
  <c r="U855" i="4"/>
  <c r="U516" i="4" a="1"/>
  <c r="U516" i="4"/>
  <c r="T603" i="4" a="1"/>
  <c r="T603" i="4"/>
  <c r="T1124" i="4" a="1"/>
  <c r="T1124" i="4"/>
  <c r="U112" i="4" a="1"/>
  <c r="U112" i="4"/>
  <c r="U392" i="4" a="1"/>
  <c r="U392" i="4"/>
  <c r="T597" i="4" a="1"/>
  <c r="T597" i="4"/>
  <c r="T881" i="4" a="1"/>
  <c r="T881" i="4"/>
  <c r="S896" i="4" a="1"/>
  <c r="S896" i="4"/>
  <c r="T919" i="4" a="1"/>
  <c r="T919" i="4"/>
  <c r="U900" i="4" a="1"/>
  <c r="U900" i="4"/>
  <c r="T423" i="4" a="1"/>
  <c r="T423" i="4"/>
  <c r="U411" i="4" a="1"/>
  <c r="U411" i="4"/>
  <c r="S369" i="4" a="1"/>
  <c r="S369" i="4"/>
  <c r="U339" i="4" a="1"/>
  <c r="U339" i="4"/>
  <c r="T327" i="4" a="1"/>
  <c r="T327" i="4"/>
  <c r="U249" i="4" a="1"/>
  <c r="U249" i="4"/>
  <c r="U213" i="4" a="1"/>
  <c r="U213" i="4"/>
  <c r="T201" i="4" a="1"/>
  <c r="T201" i="4"/>
  <c r="U195" i="4" a="1"/>
  <c r="U195" i="4"/>
  <c r="U183" i="4" a="1"/>
  <c r="U183" i="4"/>
  <c r="T177" i="4" a="1"/>
  <c r="T177" i="4"/>
  <c r="T153" i="4" a="1"/>
  <c r="T153" i="4"/>
  <c r="U123" i="4" a="1"/>
  <c r="U123" i="4"/>
  <c r="U111" i="4" a="1"/>
  <c r="U111" i="4"/>
  <c r="U75" i="4" a="1"/>
  <c r="U75" i="4"/>
  <c r="T56" i="4" a="1"/>
  <c r="T56" i="4"/>
  <c r="S193" i="4" a="1"/>
  <c r="S193" i="4"/>
  <c r="U640" i="4" a="1"/>
  <c r="U640" i="4"/>
  <c r="S1181" i="4" a="1"/>
  <c r="S1181" i="4"/>
  <c r="S1039" i="4" a="1"/>
  <c r="S1039" i="4"/>
  <c r="S1034" i="4" a="1"/>
  <c r="S1034" i="4"/>
  <c r="S1160" i="4" a="1"/>
  <c r="S1160" i="4"/>
  <c r="U987" i="4" a="1"/>
  <c r="U987" i="4"/>
  <c r="U1011" i="4" a="1"/>
  <c r="U1011" i="4"/>
  <c r="U1035" i="4" a="1"/>
  <c r="U1035" i="4"/>
  <c r="U1047" i="4" a="1"/>
  <c r="U1047" i="4"/>
  <c r="U1059" i="4" a="1"/>
  <c r="U1059" i="4"/>
  <c r="S1071" i="4" a="1"/>
  <c r="S1071" i="4"/>
  <c r="U1083" i="4" a="1"/>
  <c r="U1083" i="4"/>
  <c r="T1095" i="4" a="1"/>
  <c r="T1095" i="4"/>
  <c r="U1107" i="4" a="1"/>
  <c r="U1107" i="4"/>
  <c r="S1119" i="4" a="1"/>
  <c r="S1119" i="4"/>
  <c r="S1131" i="4" a="1"/>
  <c r="S1131" i="4"/>
  <c r="S1155" i="4" a="1"/>
  <c r="S1155" i="4"/>
  <c r="U1167" i="4" a="1"/>
  <c r="U1167" i="4"/>
  <c r="S1179" i="4" a="1"/>
  <c r="S1179" i="4"/>
  <c r="U1203" i="4" a="1"/>
  <c r="U1203" i="4"/>
  <c r="T921" i="4" a="1"/>
  <c r="T921" i="4"/>
  <c r="T494" i="4" a="1"/>
  <c r="T494" i="4"/>
  <c r="U80" i="4" a="1"/>
  <c r="U80" i="4"/>
  <c r="S67" i="4" a="1"/>
  <c r="S67" i="4"/>
  <c r="U25" i="4" a="1"/>
  <c r="U25" i="4"/>
  <c r="T19" i="4" a="1"/>
  <c r="T19" i="4"/>
  <c r="T13" i="4" a="1"/>
  <c r="T13" i="4"/>
  <c r="S665" i="4" a="1"/>
  <c r="S665" i="4"/>
  <c r="U641" i="4" a="1"/>
  <c r="U641" i="4"/>
  <c r="S175" i="4" a="1"/>
  <c r="S175" i="4"/>
  <c r="S646" i="4" a="1"/>
  <c r="S646" i="4"/>
  <c r="T1053" i="4" a="1"/>
  <c r="T1053" i="4"/>
  <c r="T1089" i="4" a="1"/>
  <c r="T1089" i="4"/>
  <c r="T1125" i="4" a="1"/>
  <c r="T1125" i="4"/>
  <c r="T1149" i="4" a="1"/>
  <c r="T1149" i="4"/>
  <c r="S1185" i="4" a="1"/>
  <c r="S1185" i="4"/>
  <c r="T1197" i="4" a="1"/>
  <c r="T1197" i="4"/>
  <c r="S1072" i="4" a="1"/>
  <c r="S1072" i="4"/>
  <c r="S1120" i="4" a="1"/>
  <c r="S1120" i="4"/>
  <c r="S1180" i="4" a="1"/>
  <c r="S1180" i="4"/>
  <c r="T181" i="4" a="1"/>
  <c r="T181" i="4"/>
  <c r="U127" i="4" a="1"/>
  <c r="U127" i="4"/>
  <c r="U85" i="4" a="1"/>
  <c r="U85" i="4"/>
  <c r="U18" i="4" a="1"/>
  <c r="U18" i="4"/>
  <c r="T634" i="4" a="1"/>
  <c r="T634" i="4"/>
  <c r="T1075" i="4" a="1"/>
  <c r="T1075" i="4"/>
  <c r="S433" i="4" a="1"/>
  <c r="S433" i="4"/>
  <c r="U157" i="4" a="1"/>
  <c r="U157" i="4"/>
  <c r="S133" i="4" a="1"/>
  <c r="S133" i="4"/>
  <c r="S97" i="4" a="1"/>
  <c r="S97" i="4"/>
  <c r="S48" i="4" a="1"/>
  <c r="S48" i="4"/>
  <c r="S640" i="4" a="1"/>
  <c r="S640" i="4"/>
  <c r="T1121" i="4" a="1"/>
  <c r="T1121" i="4"/>
  <c r="T1122" i="4" a="1"/>
  <c r="T1122" i="4"/>
  <c r="S195" i="4" a="1"/>
  <c r="S195" i="4"/>
  <c r="T14" i="4" a="1"/>
  <c r="T14" i="4"/>
  <c r="U427" i="4" a="1"/>
  <c r="U427" i="4"/>
  <c r="U211" i="4" a="1"/>
  <c r="U211" i="4"/>
  <c r="T145" i="4" a="1"/>
  <c r="T145" i="4"/>
  <c r="U121" i="4" a="1"/>
  <c r="U121" i="4"/>
  <c r="U79" i="4" a="1"/>
  <c r="U79" i="4"/>
  <c r="U36" i="4" a="1"/>
  <c r="U36" i="4"/>
  <c r="U646" i="4" a="1"/>
  <c r="U646" i="4"/>
  <c r="T1182" i="4" a="1"/>
  <c r="T1182" i="4"/>
  <c r="S1063" i="4" a="1"/>
  <c r="S1063" i="4"/>
  <c r="S1111" i="4" a="1"/>
  <c r="S1111" i="4"/>
  <c r="S1159" i="4" a="1"/>
  <c r="S1159" i="4"/>
  <c r="S1040" i="4" a="1"/>
  <c r="S1040" i="4"/>
  <c r="S457" i="4" a="1"/>
  <c r="S457" i="4"/>
  <c r="U355" i="4" a="1"/>
  <c r="U355" i="4"/>
  <c r="U139" i="4" a="1"/>
  <c r="U139" i="4"/>
  <c r="T103" i="4" a="1"/>
  <c r="T103" i="4"/>
  <c r="S60" i="4" a="1"/>
  <c r="S60" i="4"/>
  <c r="U6" i="4" a="1"/>
  <c r="U6" i="4"/>
  <c r="T1181" i="4" a="1"/>
  <c r="T1181" i="4"/>
  <c r="T1074" i="4" a="1"/>
  <c r="T1074" i="4"/>
  <c r="T1051" i="4" a="1"/>
  <c r="T1051" i="4"/>
  <c r="S1099" i="4" a="1"/>
  <c r="S1099" i="4"/>
  <c r="S1135" i="4" a="1"/>
  <c r="S1135" i="4"/>
  <c r="S1100" i="4" a="1"/>
  <c r="S1100" i="4"/>
  <c r="T1160" i="4" a="1"/>
  <c r="T1160" i="4"/>
  <c r="T1101" i="4" a="1"/>
  <c r="T1101" i="4"/>
  <c r="T879" i="4" a="1"/>
  <c r="T879" i="4"/>
  <c r="T541" i="4" a="1"/>
  <c r="T541" i="4"/>
  <c r="S535" i="4" a="1"/>
  <c r="S535" i="4"/>
  <c r="T1185" i="4" a="1"/>
  <c r="T1185" i="4"/>
  <c r="U634" i="4" a="1"/>
  <c r="U634" i="4"/>
  <c r="S540" i="4" a="1"/>
  <c r="S540" i="4"/>
  <c r="S599" i="4" a="1"/>
  <c r="S599" i="4"/>
  <c r="T18" i="4" a="1"/>
  <c r="T18" i="4"/>
  <c r="S1073" i="4" a="1"/>
  <c r="S1073" i="4"/>
  <c r="T1073" i="4" a="1"/>
  <c r="T1073" i="4"/>
  <c r="U601" i="4" a="1"/>
  <c r="U601" i="4"/>
  <c r="S767" i="4" a="1"/>
  <c r="S767" i="4"/>
  <c r="S761" i="4" a="1"/>
  <c r="S761" i="4"/>
  <c r="T761" i="4" a="1"/>
  <c r="T761" i="4"/>
  <c r="U762" i="4" a="1"/>
  <c r="U762" i="4"/>
  <c r="S355" i="4" a="1"/>
  <c r="S355" i="4"/>
  <c r="U1071" i="4" a="1"/>
  <c r="U1071" i="4"/>
  <c r="T1071" i="4" a="1"/>
  <c r="T1071" i="4"/>
  <c r="S764" i="4" a="1"/>
  <c r="S764" i="4"/>
  <c r="U643" i="4" a="1"/>
  <c r="U643" i="4"/>
  <c r="S762" i="4" a="1"/>
  <c r="S762" i="4"/>
  <c r="T640" i="4" a="1"/>
  <c r="T640" i="4"/>
  <c r="S1121" i="4" a="1"/>
  <c r="S1121" i="4"/>
  <c r="T1161" i="4" a="1"/>
  <c r="T1161" i="4"/>
  <c r="T1100" i="4" a="1"/>
  <c r="T1100" i="4"/>
  <c r="S940" i="4" a="1"/>
  <c r="S940" i="4"/>
  <c r="T952" i="4" a="1"/>
  <c r="T952" i="4"/>
  <c r="T964" i="4" a="1"/>
  <c r="T964" i="4"/>
  <c r="S976" i="4" a="1"/>
  <c r="S976" i="4"/>
  <c r="S1036" i="4" a="1"/>
  <c r="S1036" i="4"/>
  <c r="S1048" i="4" a="1"/>
  <c r="S1048" i="4"/>
  <c r="T1072" i="4" a="1"/>
  <c r="T1072" i="4"/>
  <c r="T1084" i="4" a="1"/>
  <c r="T1084" i="4"/>
  <c r="T1096" i="4" a="1"/>
  <c r="T1096" i="4"/>
  <c r="T1120" i="4" a="1"/>
  <c r="T1120" i="4"/>
  <c r="T1144" i="4" a="1"/>
  <c r="T1144" i="4"/>
  <c r="T1156" i="4" a="1"/>
  <c r="T1156" i="4"/>
  <c r="T1180" i="4" a="1"/>
  <c r="T1180" i="4"/>
  <c r="S1192" i="4" a="1"/>
  <c r="S1192" i="4"/>
  <c r="U994" i="4" a="1"/>
  <c r="U994" i="4"/>
  <c r="U1018" i="4" a="1"/>
  <c r="U1018" i="4"/>
  <c r="U1066" i="4" a="1"/>
  <c r="U1066" i="4"/>
  <c r="T1114" i="4" a="1"/>
  <c r="T1114" i="4"/>
  <c r="U1150" i="4" a="1"/>
  <c r="U1150" i="4"/>
  <c r="U1186" i="4" a="1"/>
  <c r="U1186" i="4"/>
  <c r="S1198" i="4" a="1"/>
  <c r="S1198" i="4"/>
  <c r="S989" i="4" a="1"/>
  <c r="S989" i="4"/>
  <c r="T1049" i="4" a="1"/>
  <c r="T1049" i="4"/>
  <c r="T1085" i="4" a="1"/>
  <c r="T1085" i="4"/>
  <c r="T1097" i="4" a="1"/>
  <c r="T1097" i="4"/>
  <c r="U1121" i="4" a="1"/>
  <c r="U1121" i="4"/>
  <c r="T1157" i="4" a="1"/>
  <c r="T1157" i="4"/>
  <c r="U1055" i="4" a="1"/>
  <c r="U1055" i="4"/>
  <c r="U1091" i="4" a="1"/>
  <c r="U1091" i="4"/>
  <c r="T1127" i="4" a="1"/>
  <c r="T1127" i="4"/>
  <c r="U1163" i="4" a="1"/>
  <c r="U1163" i="4"/>
  <c r="T1175" i="4" a="1"/>
  <c r="T1175" i="4"/>
  <c r="U518" i="4" a="1"/>
  <c r="U518" i="4"/>
  <c r="T990" i="4" a="1"/>
  <c r="T990" i="4"/>
  <c r="T1014" i="4" a="1"/>
  <c r="T1014" i="4"/>
  <c r="U1050" i="4" a="1"/>
  <c r="U1050" i="4"/>
  <c r="S1074" i="4" a="1"/>
  <c r="S1074" i="4"/>
  <c r="T1098" i="4" a="1"/>
  <c r="T1098" i="4"/>
  <c r="S1122" i="4" a="1"/>
  <c r="S1122" i="4"/>
  <c r="T1158" i="4" a="1"/>
  <c r="T1158" i="4"/>
  <c r="U1182" i="4" a="1"/>
  <c r="U1182" i="4"/>
  <c r="S1206" i="4" a="1"/>
  <c r="S1206" i="4"/>
  <c r="U1056" i="4" a="1"/>
  <c r="U1056" i="4"/>
  <c r="U1104" i="4" a="1"/>
  <c r="U1104" i="4"/>
  <c r="U1164" i="4" a="1"/>
  <c r="U1164" i="4"/>
  <c r="U1200" i="4" a="1"/>
  <c r="U1200" i="4"/>
  <c r="U606" i="4" a="1"/>
  <c r="U606" i="4"/>
  <c r="T67" i="4" a="1"/>
  <c r="T67" i="4"/>
  <c r="U1009" i="4" a="1"/>
  <c r="U1009" i="4"/>
  <c r="U1033" i="4" a="1"/>
  <c r="U1033" i="4"/>
  <c r="S1045" i="4" a="1"/>
  <c r="S1045" i="4"/>
  <c r="U1057" i="4" a="1"/>
  <c r="U1057" i="4"/>
  <c r="T1069" i="4" a="1"/>
  <c r="T1069" i="4"/>
  <c r="U1093" i="4" a="1"/>
  <c r="U1093" i="4"/>
  <c r="S1105" i="4" a="1"/>
  <c r="S1105" i="4"/>
  <c r="U1129" i="4" a="1"/>
  <c r="U1129" i="4"/>
  <c r="S1141" i="4" a="1"/>
  <c r="S1141" i="4"/>
  <c r="T1153" i="4" a="1"/>
  <c r="T1153" i="4"/>
  <c r="U1165" i="4" a="1"/>
  <c r="U1165" i="4"/>
  <c r="T1189" i="4" a="1"/>
  <c r="T1189" i="4"/>
  <c r="S1201" i="4" a="1"/>
  <c r="S1201" i="4"/>
  <c r="S494" i="4" a="1"/>
  <c r="S494" i="4"/>
  <c r="U416" i="4" a="1"/>
  <c r="U416" i="4"/>
  <c r="S284" i="4" a="1"/>
  <c r="S284" i="4"/>
  <c r="U212" i="4" a="1"/>
  <c r="U212" i="4"/>
  <c r="U194" i="4" a="1"/>
  <c r="U194" i="4"/>
  <c r="U188" i="4" a="1"/>
  <c r="U188" i="4"/>
  <c r="S146" i="4" a="1"/>
  <c r="S146" i="4"/>
  <c r="U98" i="4" a="1"/>
  <c r="U98" i="4"/>
  <c r="S92" i="4" a="1"/>
  <c r="S92" i="4"/>
  <c r="U86" i="4" a="1"/>
  <c r="U86" i="4"/>
  <c r="U67" i="4" a="1"/>
  <c r="U67" i="4"/>
  <c r="U55" i="4" a="1"/>
  <c r="U55" i="4"/>
  <c r="U49" i="4" a="1"/>
  <c r="U49" i="4"/>
  <c r="S19" i="4" a="1"/>
  <c r="S19" i="4"/>
  <c r="U7" i="4" a="1"/>
  <c r="U7" i="4"/>
  <c r="S1006" i="4" a="1"/>
  <c r="S1006" i="4"/>
  <c r="U1042" i="4" a="1"/>
  <c r="U1042" i="4"/>
  <c r="T1054" i="4" a="1"/>
  <c r="T1054" i="4"/>
  <c r="S1090" i="4" a="1"/>
  <c r="S1090" i="4"/>
  <c r="T1138" i="4" a="1"/>
  <c r="T1138" i="4"/>
  <c r="T1174" i="4" a="1"/>
  <c r="T1174" i="4"/>
  <c r="U995" i="4" a="1"/>
  <c r="U995" i="4"/>
  <c r="U1067" i="4" a="1"/>
  <c r="U1067" i="4"/>
  <c r="T1103" i="4" a="1"/>
  <c r="T1103" i="4"/>
  <c r="U1151" i="4" a="1"/>
  <c r="U1151" i="4"/>
  <c r="U1187" i="4" a="1"/>
  <c r="U1187" i="4"/>
  <c r="T1110" i="4" a="1"/>
  <c r="T1110" i="4"/>
  <c r="U996" i="4" a="1"/>
  <c r="U996" i="4"/>
  <c r="U1032" i="4" a="1"/>
  <c r="U1032" i="4"/>
  <c r="T1092" i="4" a="1"/>
  <c r="T1092" i="4"/>
  <c r="U1152" i="4" a="1"/>
  <c r="U1152" i="4"/>
  <c r="S1188" i="4" a="1"/>
  <c r="S1188" i="4"/>
  <c r="S760" i="4" a="1"/>
  <c r="S760" i="4"/>
  <c r="T991" i="4" a="1"/>
  <c r="T991" i="4"/>
  <c r="S1051" i="4" a="1"/>
  <c r="S1051" i="4"/>
  <c r="S1075" i="4" a="1"/>
  <c r="S1075" i="4"/>
  <c r="S1087" i="4" a="1"/>
  <c r="S1087" i="4"/>
  <c r="T1099" i="4" a="1"/>
  <c r="T1099" i="4"/>
  <c r="S1123" i="4" a="1"/>
  <c r="S1123" i="4"/>
  <c r="T1147" i="4" a="1"/>
  <c r="T1147" i="4"/>
  <c r="T1159" i="4" a="1"/>
  <c r="T1159" i="4"/>
  <c r="U1171" i="4" a="1"/>
  <c r="U1171" i="4"/>
  <c r="S1195" i="4" a="1"/>
  <c r="S1195" i="4"/>
  <c r="S1207" i="4" a="1"/>
  <c r="S1207" i="4"/>
  <c r="S992" i="4" a="1"/>
  <c r="S992" i="4"/>
  <c r="S1028" i="4" a="1"/>
  <c r="S1028" i="4"/>
  <c r="S1064" i="4" a="1"/>
  <c r="S1064" i="4"/>
  <c r="T1076" i="4" a="1"/>
  <c r="T1076" i="4"/>
  <c r="S1112" i="4" a="1"/>
  <c r="S1112" i="4"/>
  <c r="S1124" i="4" a="1"/>
  <c r="S1124" i="4"/>
  <c r="S1136" i="4" a="1"/>
  <c r="S1136" i="4"/>
  <c r="S1172" i="4" a="1"/>
  <c r="S1172" i="4"/>
  <c r="S1184" i="4" a="1"/>
  <c r="S1184" i="4"/>
  <c r="S1208" i="4" a="1"/>
  <c r="S1208" i="4"/>
  <c r="S986" i="4" a="1"/>
  <c r="S986" i="4"/>
  <c r="U1010" i="4" a="1"/>
  <c r="U1010" i="4"/>
  <c r="U1034" i="4" a="1"/>
  <c r="U1034" i="4"/>
  <c r="U1046" i="4" a="1"/>
  <c r="U1046" i="4"/>
  <c r="U1094" i="4" a="1"/>
  <c r="U1094" i="4"/>
  <c r="S1190" i="4" a="1"/>
  <c r="S1190" i="4"/>
  <c r="U1202" i="4" a="1"/>
  <c r="U1202" i="4"/>
  <c r="U367" i="4" a="1"/>
  <c r="U367" i="4"/>
  <c r="S331" i="4" a="1"/>
  <c r="S331" i="4"/>
  <c r="T313" i="4" a="1"/>
  <c r="T313" i="4"/>
  <c r="T175" i="4" a="1"/>
  <c r="T175" i="4"/>
  <c r="T163" i="4" a="1"/>
  <c r="T163" i="4"/>
  <c r="U145" i="4" a="1"/>
  <c r="U145" i="4"/>
  <c r="T133" i="4" a="1"/>
  <c r="T133" i="4"/>
  <c r="T79" i="4" a="1"/>
  <c r="T79" i="4"/>
  <c r="T48" i="4" a="1"/>
  <c r="T48" i="4"/>
  <c r="T42" i="4" a="1"/>
  <c r="T42" i="4"/>
  <c r="T36" i="4" a="1"/>
  <c r="T36" i="4"/>
  <c r="S438" i="4" a="1"/>
  <c r="S438" i="4"/>
  <c r="T378" i="4" a="1"/>
  <c r="T378" i="4"/>
  <c r="U318" i="4" a="1"/>
  <c r="U318" i="4"/>
  <c r="T306" i="4" a="1"/>
  <c r="T306" i="4"/>
  <c r="U246" i="4" a="1"/>
  <c r="U246" i="4"/>
  <c r="U198" i="4" a="1"/>
  <c r="U198" i="4"/>
  <c r="U180" i="4" a="1"/>
  <c r="U180" i="4"/>
  <c r="U132" i="4" a="1"/>
  <c r="U132" i="4"/>
  <c r="S72" i="4" a="1"/>
  <c r="S72" i="4"/>
  <c r="U982" i="4" a="1"/>
  <c r="U982" i="4"/>
  <c r="T982" i="4" a="1"/>
  <c r="T982" i="4"/>
  <c r="S982" i="4" a="1"/>
  <c r="S982" i="4"/>
  <c r="T1126" i="4" a="1"/>
  <c r="T1126" i="4"/>
  <c r="S1126" i="4" a="1"/>
  <c r="S1126" i="4"/>
  <c r="S1042" i="4" a="1"/>
  <c r="S1042" i="4"/>
  <c r="T871" i="4" a="1"/>
  <c r="T871" i="4"/>
  <c r="T1109" i="4" a="1"/>
  <c r="T1109" i="4"/>
  <c r="S1109" i="4" a="1"/>
  <c r="S1109" i="4"/>
  <c r="U1079" i="4" a="1"/>
  <c r="U1079" i="4"/>
  <c r="S1079" i="4" a="1"/>
  <c r="S1079" i="4"/>
  <c r="T1079" i="4" a="1"/>
  <c r="T1079" i="4"/>
  <c r="U1199" i="4" a="1"/>
  <c r="U1199" i="4"/>
  <c r="S1199" i="4" a="1"/>
  <c r="S1199" i="4"/>
  <c r="T413" i="4" a="1"/>
  <c r="T413" i="4"/>
  <c r="T1170" i="4" a="1"/>
  <c r="T1170" i="4"/>
  <c r="S1170" i="4" a="1"/>
  <c r="S1170" i="4"/>
  <c r="U1068" i="4" a="1"/>
  <c r="U1068" i="4"/>
  <c r="T1068" i="4" a="1"/>
  <c r="T1068" i="4"/>
  <c r="S1068" i="4" a="1"/>
  <c r="S1068" i="4"/>
  <c r="U1080" i="4" a="1"/>
  <c r="U1080" i="4"/>
  <c r="T1080" i="4" a="1"/>
  <c r="T1080" i="4"/>
  <c r="S1080" i="4" a="1"/>
  <c r="S1080" i="4"/>
  <c r="U1116" i="4" a="1"/>
  <c r="U1116" i="4"/>
  <c r="T1116" i="4" a="1"/>
  <c r="T1116" i="4"/>
  <c r="U1140" i="4" a="1"/>
  <c r="U1140" i="4"/>
  <c r="T1140" i="4" a="1"/>
  <c r="T1140" i="4"/>
  <c r="U1176" i="4" a="1"/>
  <c r="U1176" i="4"/>
  <c r="T1176" i="4" a="1"/>
  <c r="T1176" i="4"/>
  <c r="S1176" i="4" a="1"/>
  <c r="S1176" i="4"/>
  <c r="S1158" i="4" a="1"/>
  <c r="S1158" i="4"/>
  <c r="S1098" i="4" a="1"/>
  <c r="S1098" i="4"/>
  <c r="T448" i="4" a="1"/>
  <c r="T448" i="4"/>
  <c r="U919" i="4" a="1"/>
  <c r="U919" i="4"/>
  <c r="U1058" i="4" a="1"/>
  <c r="U1058" i="4"/>
  <c r="T1058" i="4" a="1"/>
  <c r="T1058" i="4"/>
  <c r="U1070" i="4" a="1"/>
  <c r="U1070" i="4"/>
  <c r="S1070" i="4" a="1"/>
  <c r="S1070" i="4"/>
  <c r="T1070" i="4" a="1"/>
  <c r="T1070" i="4"/>
  <c r="U1082" i="4" a="1"/>
  <c r="U1082" i="4"/>
  <c r="T1082" i="4" a="1"/>
  <c r="T1082" i="4"/>
  <c r="S1082" i="4" a="1"/>
  <c r="S1082" i="4"/>
  <c r="U1106" i="4" a="1"/>
  <c r="U1106" i="4"/>
  <c r="T1106" i="4" a="1"/>
  <c r="T1106" i="4"/>
  <c r="U1130" i="4" a="1"/>
  <c r="U1130" i="4"/>
  <c r="T1130" i="4" a="1"/>
  <c r="T1130" i="4"/>
  <c r="U1154" i="4" a="1"/>
  <c r="U1154" i="4"/>
  <c r="T1154" i="4" a="1"/>
  <c r="T1154" i="4"/>
  <c r="S981" i="4" a="1"/>
  <c r="S981" i="4"/>
  <c r="T981" i="4" a="1"/>
  <c r="T981" i="4"/>
  <c r="U1119" i="4" a="1"/>
  <c r="U1119" i="4"/>
  <c r="T1119" i="4" a="1"/>
  <c r="T1119" i="4"/>
  <c r="U1179" i="4" a="1"/>
  <c r="U1179" i="4"/>
  <c r="T1179" i="4" a="1"/>
  <c r="T1179" i="4"/>
  <c r="T1191" i="4" a="1"/>
  <c r="T1191" i="4"/>
  <c r="S1191" i="4" a="1"/>
  <c r="S1191" i="4"/>
  <c r="S1149" i="4" a="1"/>
  <c r="S1149" i="4"/>
  <c r="T1048" i="4" a="1"/>
  <c r="T1048" i="4"/>
  <c r="S396" i="4" a="1"/>
  <c r="S396" i="4"/>
  <c r="S300" i="4" a="1"/>
  <c r="S300" i="4"/>
  <c r="S228" i="4" a="1"/>
  <c r="S228" i="4"/>
  <c r="S192" i="4" a="1"/>
  <c r="S192" i="4"/>
  <c r="S144" i="4" a="1"/>
  <c r="S144" i="4"/>
  <c r="U78" i="4" a="1"/>
  <c r="U78" i="4"/>
  <c r="T29" i="4" a="1"/>
  <c r="T29" i="4"/>
  <c r="U1078" i="4" a="1"/>
  <c r="U1078" i="4"/>
  <c r="T1078" i="4" a="1"/>
  <c r="T1078" i="4"/>
  <c r="S1078" i="4" a="1"/>
  <c r="S1078" i="4"/>
  <c r="U1102" i="4" a="1"/>
  <c r="U1102" i="4"/>
  <c r="T1102" i="4" a="1"/>
  <c r="T1102" i="4"/>
  <c r="S1102" i="4" a="1"/>
  <c r="S1102" i="4"/>
  <c r="T1133" i="4" a="1"/>
  <c r="T1133" i="4"/>
  <c r="S1133" i="4" a="1"/>
  <c r="S1133" i="4"/>
  <c r="T1169" i="4" a="1"/>
  <c r="T1169" i="4"/>
  <c r="U1169" i="4" a="1"/>
  <c r="U1169" i="4"/>
  <c r="T1193" i="4" a="1"/>
  <c r="T1193" i="4"/>
  <c r="S1193" i="4" a="1"/>
  <c r="S1193" i="4"/>
  <c r="U1043" i="4" a="1"/>
  <c r="U1043" i="4"/>
  <c r="S1043" i="4" a="1"/>
  <c r="S1043" i="4"/>
  <c r="U1115" i="4" a="1"/>
  <c r="U1115" i="4"/>
  <c r="T1115" i="4" a="1"/>
  <c r="T1115" i="4"/>
  <c r="U1081" i="4" a="1"/>
  <c r="U1081" i="4"/>
  <c r="T1081" i="4" a="1"/>
  <c r="T1081" i="4"/>
  <c r="S1081" i="4" a="1"/>
  <c r="S1081" i="4"/>
  <c r="U1177" i="4" a="1"/>
  <c r="U1177" i="4"/>
  <c r="T1177" i="4" a="1"/>
  <c r="T1177" i="4"/>
  <c r="S1177" i="4" a="1"/>
  <c r="S1177" i="4"/>
  <c r="S1157" i="4" a="1"/>
  <c r="S1157" i="4"/>
  <c r="S1096" i="4" a="1"/>
  <c r="S1096" i="4"/>
  <c r="T1050" i="4" a="1"/>
  <c r="T1050" i="4"/>
  <c r="T484" i="4" a="1"/>
  <c r="T484" i="4"/>
  <c r="U382" i="4" a="1"/>
  <c r="U382" i="4"/>
  <c r="S1076" i="4" a="1"/>
  <c r="S1076" i="4"/>
  <c r="T1047" i="4" a="1"/>
  <c r="T1047" i="4"/>
  <c r="T986" i="4" a="1"/>
  <c r="T986" i="4"/>
  <c r="U312" i="4" a="1"/>
  <c r="U312" i="4"/>
  <c r="U276" i="4" a="1"/>
  <c r="U276" i="4"/>
  <c r="U210" i="4" a="1"/>
  <c r="U210" i="4"/>
  <c r="S174" i="4" a="1"/>
  <c r="S174" i="4"/>
  <c r="S138" i="4" a="1"/>
  <c r="S138" i="4"/>
  <c r="U65" i="4" a="1"/>
  <c r="U65" i="4"/>
  <c r="S23" i="4" a="1"/>
  <c r="S23" i="4"/>
  <c r="U1162" i="4" a="1"/>
  <c r="U1162" i="4"/>
  <c r="T1162" i="4" a="1"/>
  <c r="T1162" i="4"/>
  <c r="S1162" i="4" a="1"/>
  <c r="S1162" i="4"/>
  <c r="U1139" i="4" a="1"/>
  <c r="U1139" i="4"/>
  <c r="T1139" i="4" a="1"/>
  <c r="T1139" i="4"/>
  <c r="T1062" i="4" a="1"/>
  <c r="T1062" i="4"/>
  <c r="S1062" i="4" a="1"/>
  <c r="S1062" i="4"/>
  <c r="U496" i="4" a="1"/>
  <c r="U496" i="4"/>
  <c r="S424" i="4" a="1"/>
  <c r="S424" i="4"/>
  <c r="T280" i="4" a="1"/>
  <c r="T280" i="4"/>
  <c r="U27" i="4" a="1"/>
  <c r="U27" i="4"/>
  <c r="U1118" i="4" a="1"/>
  <c r="U1118" i="4"/>
  <c r="S1118" i="4" a="1"/>
  <c r="S1118" i="4"/>
  <c r="T1118" i="4" a="1"/>
  <c r="T1118" i="4"/>
  <c r="S1142" i="4" a="1"/>
  <c r="S1142" i="4"/>
  <c r="T1142" i="4" a="1"/>
  <c r="T1142" i="4"/>
  <c r="U1166" i="4" a="1"/>
  <c r="U1166" i="4"/>
  <c r="T1166" i="4" a="1"/>
  <c r="T1166" i="4"/>
  <c r="U1178" i="4" a="1"/>
  <c r="U1178" i="4"/>
  <c r="S1178" i="4" a="1"/>
  <c r="S1178" i="4"/>
  <c r="T1178" i="4" a="1"/>
  <c r="T1178" i="4"/>
  <c r="S1156" i="4" a="1"/>
  <c r="S1156" i="4"/>
  <c r="S1091" i="4" a="1"/>
  <c r="S1091" i="4"/>
  <c r="S1182" i="4" a="1"/>
  <c r="S1182" i="4"/>
  <c r="U916" i="4" a="1"/>
  <c r="U916" i="4"/>
  <c r="T1201" i="4" a="1"/>
  <c r="T1201" i="4"/>
  <c r="T663" i="4" a="1"/>
  <c r="T663" i="4"/>
  <c r="S657" i="4" a="1"/>
  <c r="S657" i="4"/>
  <c r="T651" i="4" a="1"/>
  <c r="T651" i="4"/>
  <c r="S645" i="4" a="1"/>
  <c r="S645" i="4"/>
  <c r="U639" i="4" a="1"/>
  <c r="U639" i="4"/>
  <c r="U633" i="4" a="1"/>
  <c r="U633" i="4"/>
  <c r="U644" i="4" a="1"/>
  <c r="U644" i="4"/>
  <c r="U3" i="4" a="1"/>
  <c r="U3" i="4"/>
  <c r="S971" i="4" a="1"/>
  <c r="S971" i="4"/>
  <c r="T1031" i="4" a="1"/>
  <c r="T1031" i="4"/>
  <c r="S1115" i="4" a="1"/>
  <c r="S1115" i="4"/>
  <c r="S1139" i="4" a="1"/>
  <c r="S1139" i="4"/>
  <c r="T1187" i="4" a="1"/>
  <c r="T1187" i="4"/>
  <c r="T912" i="4" a="1"/>
  <c r="T912" i="4"/>
  <c r="U953" i="4" a="1"/>
  <c r="U953" i="4"/>
  <c r="U977" i="4" a="1"/>
  <c r="U977" i="4"/>
  <c r="U989" i="4" a="1"/>
  <c r="U989" i="4"/>
  <c r="U1001" i="4" a="1"/>
  <c r="U1001" i="4"/>
  <c r="U1025" i="4" a="1"/>
  <c r="U1025" i="4"/>
  <c r="U1049" i="4" a="1"/>
  <c r="U1049" i="4"/>
  <c r="U1061" i="4" a="1"/>
  <c r="U1061" i="4"/>
  <c r="U1073" i="4" a="1"/>
  <c r="U1073" i="4"/>
  <c r="U1085" i="4" a="1"/>
  <c r="U1085" i="4"/>
  <c r="S1097" i="4" a="1"/>
  <c r="S1097" i="4"/>
  <c r="U1109" i="4" a="1"/>
  <c r="U1109" i="4"/>
  <c r="U1133" i="4" a="1"/>
  <c r="U1133" i="4"/>
  <c r="S1145" i="4" a="1"/>
  <c r="S1145" i="4"/>
  <c r="U1157" i="4" a="1"/>
  <c r="U1157" i="4"/>
  <c r="U1181" i="4" a="1"/>
  <c r="U1181" i="4"/>
  <c r="S1205" i="4" a="1"/>
  <c r="S1205" i="4"/>
  <c r="U927" i="4" a="1"/>
  <c r="U927" i="4"/>
  <c r="S183" i="4" a="1"/>
  <c r="S183" i="4"/>
  <c r="S123" i="4" a="1"/>
  <c r="S123" i="4"/>
  <c r="U226" i="4" a="1"/>
  <c r="U226" i="4"/>
  <c r="U130" i="4" a="1"/>
  <c r="U130" i="4"/>
  <c r="S63" i="4" a="1"/>
  <c r="S63" i="4"/>
  <c r="U1126" i="4" a="1"/>
  <c r="U1126" i="4"/>
  <c r="U1012" i="4" a="1"/>
  <c r="U1012" i="4"/>
  <c r="U1084" i="4" a="1"/>
  <c r="U1084" i="4"/>
  <c r="U1132" i="4" a="1"/>
  <c r="U1132" i="4"/>
  <c r="U1192" i="4" a="1"/>
  <c r="U1192" i="4"/>
  <c r="S1008" i="4" a="1"/>
  <c r="S1008" i="4"/>
  <c r="S1020" i="4" a="1"/>
  <c r="S1020" i="4"/>
  <c r="S1044" i="4" a="1"/>
  <c r="S1044" i="4"/>
  <c r="S1056" i="4" a="1"/>
  <c r="S1056" i="4"/>
  <c r="S1092" i="4" a="1"/>
  <c r="S1092" i="4"/>
  <c r="T1104" i="4" a="1"/>
  <c r="T1104" i="4"/>
  <c r="U1128" i="4" a="1"/>
  <c r="U1128" i="4"/>
  <c r="S1152" i="4" a="1"/>
  <c r="S1152" i="4"/>
  <c r="S1164" i="4" a="1"/>
  <c r="S1164" i="4"/>
  <c r="S1200" i="4" a="1"/>
  <c r="S1200" i="4"/>
  <c r="U876" i="4" a="1"/>
  <c r="U876" i="4"/>
  <c r="U903" i="4" a="1"/>
  <c r="U903" i="4"/>
  <c r="U1002" i="4" a="1"/>
  <c r="U1002" i="4"/>
  <c r="U1026" i="4" a="1"/>
  <c r="U1026" i="4"/>
  <c r="S1050" i="4" a="1"/>
  <c r="S1050" i="4"/>
  <c r="U1062" i="4" a="1"/>
  <c r="U1062" i="4"/>
  <c r="U1074" i="4" a="1"/>
  <c r="U1074" i="4"/>
  <c r="U1086" i="4" a="1"/>
  <c r="U1086" i="4"/>
  <c r="U1098" i="4" a="1"/>
  <c r="U1098" i="4"/>
  <c r="U1110" i="4" a="1"/>
  <c r="U1110" i="4"/>
  <c r="U1122" i="4" a="1"/>
  <c r="U1122" i="4"/>
  <c r="U1134" i="4" a="1"/>
  <c r="U1134" i="4"/>
  <c r="S1146" i="4" a="1"/>
  <c r="S1146" i="4"/>
  <c r="U1158" i="4" a="1"/>
  <c r="U1158" i="4"/>
  <c r="U1170" i="4" a="1"/>
  <c r="U1170" i="4"/>
  <c r="U1194" i="4" a="1"/>
  <c r="U1194" i="4"/>
  <c r="U1206" i="4" a="1"/>
  <c r="U1206" i="4"/>
  <c r="S1134" i="4" a="1"/>
  <c r="S1134" i="4"/>
  <c r="S1110" i="4" a="1"/>
  <c r="S1110" i="4"/>
  <c r="S524" i="4" a="1"/>
  <c r="S524" i="4"/>
  <c r="T272" i="4" a="1"/>
  <c r="T272" i="4"/>
  <c r="T212" i="4" a="1"/>
  <c r="T212" i="4"/>
  <c r="S13" i="4" a="1"/>
  <c r="S13" i="4"/>
  <c r="T88" i="4" a="1"/>
  <c r="T88" i="4"/>
  <c r="T1006" i="4" a="1"/>
  <c r="T1006" i="4"/>
  <c r="U1090" i="4" a="1"/>
  <c r="U1090" i="4"/>
  <c r="S1024" i="4" a="1"/>
  <c r="S1024" i="4"/>
  <c r="U1072" i="4" a="1"/>
  <c r="U1072" i="4"/>
  <c r="U1120" i="4" a="1"/>
  <c r="U1120" i="4"/>
  <c r="U1180" i="4" a="1"/>
  <c r="U1180" i="4"/>
  <c r="T1141" i="4" a="1"/>
  <c r="T1141" i="4"/>
  <c r="U1201" i="4" a="1"/>
  <c r="U1201" i="4"/>
  <c r="U1051" i="4" a="1"/>
  <c r="U1051" i="4"/>
  <c r="U1087" i="4" a="1"/>
  <c r="U1087" i="4"/>
  <c r="U1123" i="4" a="1"/>
  <c r="U1123" i="4"/>
  <c r="U1159" i="4" a="1"/>
  <c r="U1159" i="4"/>
  <c r="T1195" i="4" a="1"/>
  <c r="T1195" i="4"/>
  <c r="S166" i="4" a="1"/>
  <c r="S166" i="4"/>
  <c r="T124" i="4" a="1"/>
  <c r="T124" i="4"/>
  <c r="T100" i="4" a="1"/>
  <c r="T100" i="4"/>
  <c r="T57" i="4" a="1"/>
  <c r="T57" i="4"/>
  <c r="U1054" i="4" a="1"/>
  <c r="U1054" i="4"/>
  <c r="U988" i="4" a="1"/>
  <c r="U988" i="4"/>
  <c r="U1048" i="4" a="1"/>
  <c r="U1048" i="4"/>
  <c r="U1096" i="4" a="1"/>
  <c r="U1096" i="4"/>
  <c r="U1156" i="4" a="1"/>
  <c r="U1156" i="4"/>
  <c r="U1204" i="4" a="1"/>
  <c r="U1204" i="4"/>
  <c r="S988" i="4" a="1"/>
  <c r="S988" i="4"/>
  <c r="S1057" i="4" a="1"/>
  <c r="S1057" i="4"/>
  <c r="U1003" i="4" a="1"/>
  <c r="U1003" i="4"/>
  <c r="U1075" i="4" a="1"/>
  <c r="U1075" i="4"/>
  <c r="U1111" i="4" a="1"/>
  <c r="U1111" i="4"/>
  <c r="U1147" i="4" a="1"/>
  <c r="U1147" i="4"/>
  <c r="U1183" i="4" a="1"/>
  <c r="U1183" i="4"/>
  <c r="U1016" i="4" a="1"/>
  <c r="U1016" i="4"/>
  <c r="U1052" i="4" a="1"/>
  <c r="U1052" i="4"/>
  <c r="U1088" i="4" a="1"/>
  <c r="U1088" i="4"/>
  <c r="U1112" i="4" a="1"/>
  <c r="U1112" i="4"/>
  <c r="U1136" i="4" a="1"/>
  <c r="U1136" i="4"/>
  <c r="U1160" i="4" a="1"/>
  <c r="U1160" i="4"/>
  <c r="U1184" i="4" a="1"/>
  <c r="U1184" i="4"/>
  <c r="U1196" i="4" a="1"/>
  <c r="U1196" i="4"/>
  <c r="T1208" i="4" a="1"/>
  <c r="T1208" i="4"/>
  <c r="U626" i="4" a="1"/>
  <c r="U626" i="4"/>
  <c r="S6" i="4" a="1"/>
  <c r="S6" i="4"/>
  <c r="S184" i="4" a="1"/>
  <c r="S184" i="4"/>
  <c r="U118" i="4" a="1"/>
  <c r="U118" i="4"/>
  <c r="U1198" i="4" a="1"/>
  <c r="U1198" i="4"/>
  <c r="S1000" i="4" a="1"/>
  <c r="S1000" i="4"/>
  <c r="U1060" i="4" a="1"/>
  <c r="U1060" i="4"/>
  <c r="U1108" i="4" a="1"/>
  <c r="U1108" i="4"/>
  <c r="U1168" i="4" a="1"/>
  <c r="U1168" i="4"/>
  <c r="S1117" i="4" a="1"/>
  <c r="S1117" i="4"/>
  <c r="U1063" i="4" a="1"/>
  <c r="U1063" i="4"/>
  <c r="U1099" i="4" a="1"/>
  <c r="U1099" i="4"/>
  <c r="U1135" i="4" a="1"/>
  <c r="U1135" i="4"/>
  <c r="T1171" i="4" a="1"/>
  <c r="T1171" i="4"/>
  <c r="U1207" i="4" a="1"/>
  <c r="U1207" i="4"/>
  <c r="T998" i="4" a="1"/>
  <c r="T998" i="4"/>
  <c r="U1142" i="4" a="1"/>
  <c r="U1142" i="4"/>
  <c r="U1190" i="4" a="1"/>
  <c r="U1190" i="4"/>
  <c r="U1004" i="4" a="1"/>
  <c r="U1004" i="4"/>
  <c r="U1040" i="4" a="1"/>
  <c r="U1040" i="4"/>
  <c r="U1064" i="4" a="1"/>
  <c r="U1064" i="4"/>
  <c r="U1076" i="4" a="1"/>
  <c r="U1076" i="4"/>
  <c r="U1100" i="4" a="1"/>
  <c r="U1100" i="4"/>
  <c r="U1124" i="4" a="1"/>
  <c r="U1124" i="4"/>
  <c r="S1148" i="4" a="1"/>
  <c r="S1148" i="4"/>
  <c r="U1172" i="4" a="1"/>
  <c r="U1172" i="4"/>
  <c r="S702" i="4" a="1"/>
  <c r="S702" i="4"/>
  <c r="S313" i="4" a="1"/>
  <c r="S313" i="4"/>
  <c r="S249" i="4" a="1"/>
  <c r="S249" i="4"/>
  <c r="T999" i="4" a="1"/>
  <c r="T999" i="4"/>
  <c r="S1059" i="4" a="1"/>
  <c r="S1059" i="4"/>
  <c r="S1095" i="4" a="1"/>
  <c r="S1095" i="4"/>
  <c r="S1107" i="4" a="1"/>
  <c r="S1107" i="4"/>
  <c r="T1143" i="4" a="1"/>
  <c r="T1143" i="4"/>
  <c r="S1167" i="4" a="1"/>
  <c r="S1167" i="4"/>
  <c r="U993" i="4" a="1"/>
  <c r="U993" i="4"/>
  <c r="U1005" i="4" a="1"/>
  <c r="U1005" i="4"/>
  <c r="U1017" i="4" a="1"/>
  <c r="U1017" i="4"/>
  <c r="U1041" i="4" a="1"/>
  <c r="U1041" i="4"/>
  <c r="U1053" i="4" a="1"/>
  <c r="U1053" i="4"/>
  <c r="T1065" i="4" a="1"/>
  <c r="T1065" i="4"/>
  <c r="U1077" i="4" a="1"/>
  <c r="U1077" i="4"/>
  <c r="S1089" i="4" a="1"/>
  <c r="S1089" i="4"/>
  <c r="U1101" i="4" a="1"/>
  <c r="U1101" i="4"/>
  <c r="U1113" i="4" a="1"/>
  <c r="U1113" i="4"/>
  <c r="U1125" i="4" a="1"/>
  <c r="U1125" i="4"/>
  <c r="U1137" i="4" a="1"/>
  <c r="U1137" i="4"/>
  <c r="U1149" i="4" a="1"/>
  <c r="U1149" i="4"/>
  <c r="U1161" i="4" a="1"/>
  <c r="U1161" i="4"/>
  <c r="U1173" i="4" a="1"/>
  <c r="U1173" i="4"/>
  <c r="U1185" i="4" a="1"/>
  <c r="U1185" i="4"/>
  <c r="S1197" i="4" a="1"/>
  <c r="S1197" i="4"/>
  <c r="S1161" i="4" a="1"/>
  <c r="S1161" i="4"/>
  <c r="S1125" i="4" a="1"/>
  <c r="S1125" i="4"/>
  <c r="S1101" i="4" a="1"/>
  <c r="S1101" i="4"/>
  <c r="S1077" i="4" a="1"/>
  <c r="S1077" i="4"/>
  <c r="T1077" i="4" a="1"/>
  <c r="T1077" i="4"/>
  <c r="T1052" i="4" a="1"/>
  <c r="T1052" i="4"/>
  <c r="S373" i="4" a="1"/>
  <c r="S373" i="4"/>
  <c r="S187" i="4" a="1"/>
  <c r="S187" i="4"/>
  <c r="S103" i="4" a="1"/>
  <c r="S103" i="4"/>
  <c r="U66" i="4" a="1"/>
  <c r="U66" i="4"/>
  <c r="S36" i="4" a="1"/>
  <c r="S36" i="4"/>
  <c r="T646" i="4" a="1"/>
  <c r="T646" i="4"/>
  <c r="S847" i="4" a="1"/>
  <c r="S847" i="4"/>
  <c r="U1208" i="4" a="1"/>
  <c r="U1208" i="4"/>
  <c r="T1207" i="4" a="1"/>
  <c r="T1207" i="4"/>
  <c r="T1206" i="4" a="1"/>
  <c r="T1206" i="4"/>
  <c r="T1205" i="4" a="1"/>
  <c r="T1205" i="4"/>
  <c r="U1205" i="4" a="1"/>
  <c r="U1205" i="4"/>
  <c r="T1204" i="4" a="1"/>
  <c r="T1204" i="4"/>
  <c r="S1204" i="4" a="1"/>
  <c r="S1204" i="4"/>
  <c r="T1203" i="4" a="1"/>
  <c r="T1203" i="4"/>
  <c r="S1203" i="4" a="1"/>
  <c r="S1203" i="4"/>
  <c r="T1202" i="4" a="1"/>
  <c r="T1202" i="4"/>
  <c r="S1202" i="4" a="1"/>
  <c r="S1202" i="4"/>
  <c r="T1200" i="4" a="1"/>
  <c r="T1200" i="4"/>
  <c r="T1199" i="4" a="1"/>
  <c r="T1199" i="4"/>
  <c r="U1197" i="4" a="1"/>
  <c r="U1197" i="4"/>
  <c r="T1196" i="4" a="1"/>
  <c r="T1196" i="4"/>
  <c r="S1196" i="4" a="1"/>
  <c r="S1196" i="4"/>
  <c r="U1195" i="4" a="1"/>
  <c r="U1195" i="4"/>
  <c r="S1194" i="4" a="1"/>
  <c r="S1194" i="4"/>
  <c r="T1194" i="4" a="1"/>
  <c r="T1194" i="4"/>
  <c r="U1193" i="4" a="1"/>
  <c r="U1193" i="4"/>
  <c r="T1192" i="4" a="1"/>
  <c r="T1192" i="4"/>
  <c r="U1191" i="4" a="1"/>
  <c r="U1191" i="4"/>
  <c r="T1190" i="4" a="1"/>
  <c r="T1190" i="4"/>
  <c r="U1189" i="4" a="1"/>
  <c r="U1189" i="4"/>
  <c r="S1189" i="4" a="1"/>
  <c r="S1189" i="4"/>
  <c r="T1188" i="4" a="1"/>
  <c r="T1188" i="4"/>
  <c r="U1188" i="4" a="1"/>
  <c r="U1188" i="4"/>
  <c r="S1187" i="4" a="1"/>
  <c r="S1187" i="4"/>
  <c r="T1186" i="4" a="1"/>
  <c r="T1186" i="4"/>
  <c r="S1186" i="4" a="1"/>
  <c r="S1186" i="4"/>
  <c r="T1184" i="4" a="1"/>
  <c r="T1184" i="4"/>
  <c r="S1183" i="4" a="1"/>
  <c r="S1183" i="4"/>
  <c r="T1183" i="4" a="1"/>
  <c r="T1183" i="4"/>
  <c r="U1175" i="4" a="1"/>
  <c r="U1175" i="4"/>
  <c r="S1175" i="4" a="1"/>
  <c r="S1175" i="4"/>
  <c r="U1174" i="4" a="1"/>
  <c r="U1174" i="4"/>
  <c r="S1174" i="4" a="1"/>
  <c r="S1174" i="4"/>
  <c r="S1173" i="4" a="1"/>
  <c r="S1173" i="4"/>
  <c r="T1173" i="4" a="1"/>
  <c r="T1173" i="4"/>
  <c r="T1172" i="4" a="1"/>
  <c r="T1172" i="4"/>
  <c r="S1171" i="4" a="1"/>
  <c r="S1171" i="4"/>
  <c r="S1169" i="4" a="1"/>
  <c r="S1169" i="4"/>
  <c r="T1168" i="4" a="1"/>
  <c r="T1168" i="4"/>
  <c r="S1168" i="4" a="1"/>
  <c r="S1168" i="4"/>
  <c r="T1167" i="4" a="1"/>
  <c r="T1167" i="4"/>
  <c r="S1166" i="4" a="1"/>
  <c r="S1166" i="4"/>
  <c r="S1165" i="4" a="1"/>
  <c r="S1165" i="4"/>
  <c r="T1165" i="4" a="1"/>
  <c r="T1165" i="4"/>
  <c r="T1164" i="4" a="1"/>
  <c r="T1164" i="4"/>
  <c r="T1163" i="4" a="1"/>
  <c r="T1163" i="4"/>
  <c r="S1163" i="4" a="1"/>
  <c r="S1163" i="4"/>
  <c r="T1155" i="4" a="1"/>
  <c r="T1155" i="4"/>
  <c r="U1155" i="4" a="1"/>
  <c r="U1155" i="4"/>
  <c r="S1154" i="4" a="1"/>
  <c r="S1154" i="4"/>
  <c r="S1153" i="4" a="1"/>
  <c r="S1153" i="4"/>
  <c r="U1153" i="4" a="1"/>
  <c r="U1153" i="4"/>
  <c r="T1152" i="4" a="1"/>
  <c r="T1152" i="4"/>
  <c r="S1151" i="4" a="1"/>
  <c r="S1151" i="4"/>
  <c r="T1151" i="4" a="1"/>
  <c r="T1151" i="4"/>
  <c r="T1150" i="4" a="1"/>
  <c r="T1150" i="4"/>
  <c r="S1150" i="4" a="1"/>
  <c r="S1150" i="4"/>
  <c r="T1148" i="4" a="1"/>
  <c r="T1148" i="4"/>
  <c r="U1148" i="4" a="1"/>
  <c r="U1148" i="4"/>
  <c r="S1147" i="4" a="1"/>
  <c r="S1147" i="4"/>
  <c r="T1146" i="4" a="1"/>
  <c r="T1146" i="4"/>
  <c r="U1146" i="4" a="1"/>
  <c r="U1146" i="4"/>
  <c r="U1145" i="4" a="1"/>
  <c r="U1145" i="4"/>
  <c r="T1145" i="4" a="1"/>
  <c r="T1145" i="4"/>
  <c r="U1143" i="4" a="1"/>
  <c r="U1143" i="4"/>
  <c r="S1143" i="4" a="1"/>
  <c r="S1143" i="4"/>
  <c r="S1144" i="4" a="1"/>
  <c r="S1144" i="4"/>
  <c r="U1144" i="4" a="1"/>
  <c r="U1144" i="4"/>
  <c r="U1141" i="4" a="1"/>
  <c r="U1141" i="4"/>
  <c r="S1140" i="4" a="1"/>
  <c r="S1140" i="4"/>
  <c r="S1138" i="4" a="1"/>
  <c r="S1138" i="4"/>
  <c r="U1138" i="4" a="1"/>
  <c r="U1138" i="4"/>
  <c r="S1137" i="4" a="1"/>
  <c r="S1137" i="4"/>
  <c r="T1137" i="4" a="1"/>
  <c r="T1137" i="4"/>
  <c r="T1136" i="4" a="1"/>
  <c r="T1136" i="4"/>
  <c r="T1135" i="4" a="1"/>
  <c r="T1135" i="4"/>
  <c r="T1134" i="4" a="1"/>
  <c r="T1134" i="4"/>
  <c r="T1132" i="4" a="1"/>
  <c r="T1132" i="4"/>
  <c r="S1132" i="4" a="1"/>
  <c r="S1132" i="4"/>
  <c r="U1131" i="4" a="1"/>
  <c r="U1131" i="4"/>
  <c r="T1131" i="4" a="1"/>
  <c r="T1131" i="4"/>
  <c r="S1130" i="4" a="1"/>
  <c r="S1130" i="4"/>
  <c r="T1129" i="4" a="1"/>
  <c r="T1129" i="4"/>
  <c r="S1129" i="4" a="1"/>
  <c r="S1129" i="4"/>
  <c r="S1128" i="4" a="1"/>
  <c r="S1128" i="4"/>
  <c r="T1128" i="4" a="1"/>
  <c r="T1128" i="4"/>
  <c r="S1127" i="4" a="1"/>
  <c r="S1127" i="4"/>
  <c r="U1127" i="4" a="1"/>
  <c r="U1127" i="4"/>
  <c r="T1117" i="4" a="1"/>
  <c r="T1117" i="4"/>
  <c r="U1117" i="4" a="1"/>
  <c r="U1117" i="4"/>
  <c r="S1116" i="4" a="1"/>
  <c r="S1116" i="4"/>
  <c r="U1114" i="4" a="1"/>
  <c r="U1114" i="4"/>
  <c r="S1114" i="4" a="1"/>
  <c r="S1114" i="4"/>
  <c r="S1113" i="4" a="1"/>
  <c r="S1113" i="4"/>
  <c r="T1113" i="4" a="1"/>
  <c r="T1113" i="4"/>
  <c r="T1112" i="4" a="1"/>
  <c r="T1112" i="4"/>
  <c r="T1111" i="4" a="1"/>
  <c r="T1111" i="4"/>
  <c r="T1108" i="4" a="1"/>
  <c r="T1108" i="4"/>
  <c r="S1108" i="4" a="1"/>
  <c r="S1108" i="4"/>
  <c r="T1107" i="4" a="1"/>
  <c r="T1107" i="4"/>
  <c r="S1106" i="4" a="1"/>
  <c r="S1106" i="4"/>
  <c r="U1105" i="4" a="1"/>
  <c r="U1105" i="4"/>
  <c r="T1105" i="4" a="1"/>
  <c r="T1105" i="4"/>
  <c r="S1104" i="4" a="1"/>
  <c r="S1104" i="4"/>
  <c r="S1103" i="4" a="1"/>
  <c r="S1103" i="4"/>
  <c r="U1103" i="4" a="1"/>
  <c r="U1103" i="4"/>
  <c r="U1097" i="4" a="1"/>
  <c r="U1097" i="4"/>
  <c r="U1095" i="4" a="1"/>
  <c r="U1095" i="4"/>
  <c r="S1094" i="4" a="1"/>
  <c r="S1094" i="4"/>
  <c r="T1094" i="4" a="1"/>
  <c r="T1094" i="4"/>
  <c r="S1093" i="4" a="1"/>
  <c r="S1093" i="4"/>
  <c r="T1093" i="4" a="1"/>
  <c r="T1093" i="4"/>
  <c r="U1092" i="4" a="1"/>
  <c r="U1092" i="4"/>
  <c r="T1091" i="4" a="1"/>
  <c r="T1091" i="4"/>
  <c r="T1090" i="4" a="1"/>
  <c r="T1090" i="4"/>
  <c r="U1089" i="4" a="1"/>
  <c r="U1089" i="4"/>
  <c r="T1088" i="4" a="1"/>
  <c r="T1088" i="4"/>
  <c r="S1088" i="4" a="1"/>
  <c r="S1088" i="4"/>
  <c r="T1087" i="4" a="1"/>
  <c r="T1087" i="4"/>
  <c r="T1086" i="4" a="1"/>
  <c r="T1086" i="4"/>
  <c r="S1086" i="4" a="1"/>
  <c r="S1086" i="4"/>
  <c r="S1085" i="4" a="1"/>
  <c r="S1085" i="4"/>
  <c r="S1084" i="4" a="1"/>
  <c r="S1084" i="4"/>
  <c r="S1083" i="4" a="1"/>
  <c r="S1083" i="4"/>
  <c r="T1083" i="4" a="1"/>
  <c r="T1083" i="4"/>
  <c r="S1069" i="4" a="1"/>
  <c r="S1069" i="4"/>
  <c r="U1069" i="4" a="1"/>
  <c r="U1069" i="4"/>
  <c r="S1067" i="4" a="1"/>
  <c r="S1067" i="4"/>
  <c r="T1067" i="4" a="1"/>
  <c r="T1067" i="4"/>
  <c r="S1066" i="4" a="1"/>
  <c r="S1066" i="4"/>
  <c r="T1066" i="4" a="1"/>
  <c r="T1066" i="4"/>
  <c r="U1065" i="4" a="1"/>
  <c r="U1065" i="4"/>
  <c r="S1065" i="4" a="1"/>
  <c r="S1065" i="4"/>
  <c r="T1064" i="4" a="1"/>
  <c r="T1064" i="4"/>
  <c r="T1063" i="4" a="1"/>
  <c r="T1063" i="4"/>
  <c r="T1061" i="4" a="1"/>
  <c r="T1061" i="4"/>
  <c r="S1061" i="4" a="1"/>
  <c r="S1061" i="4"/>
  <c r="T1060" i="4" a="1"/>
  <c r="T1060" i="4"/>
  <c r="S1060" i="4" a="1"/>
  <c r="S1060" i="4"/>
  <c r="T1059" i="4" a="1"/>
  <c r="T1059" i="4"/>
  <c r="S1058" i="4" a="1"/>
  <c r="S1058" i="4"/>
  <c r="T1057" i="4" a="1"/>
  <c r="T1057" i="4"/>
  <c r="T1056" i="4" a="1"/>
  <c r="T1056" i="4"/>
  <c r="S1055" i="4" a="1"/>
  <c r="S1055" i="4"/>
  <c r="T1055" i="4" a="1"/>
  <c r="T1055" i="4"/>
  <c r="S1054" i="4" a="1"/>
  <c r="S1054" i="4"/>
  <c r="S1053" i="4" a="1"/>
  <c r="S1053" i="4"/>
  <c r="S1052" i="4" a="1"/>
  <c r="S1052" i="4"/>
  <c r="S1049" i="4" a="1"/>
  <c r="S1049" i="4"/>
  <c r="S1047" i="4" a="1"/>
  <c r="S1047" i="4"/>
  <c r="S1046" i="4" a="1"/>
  <c r="S1046" i="4"/>
  <c r="T1046" i="4" a="1"/>
  <c r="T1046" i="4"/>
  <c r="U1045" i="4" a="1"/>
  <c r="U1045" i="4"/>
  <c r="T1045" i="4" a="1"/>
  <c r="T1045" i="4"/>
  <c r="U1044" i="4" a="1"/>
  <c r="U1044" i="4"/>
  <c r="T1044" i="4" a="1"/>
  <c r="T1044" i="4"/>
  <c r="T1043" i="4" a="1"/>
  <c r="T1043" i="4"/>
  <c r="T1042" i="4" a="1"/>
  <c r="T1042" i="4"/>
  <c r="S1041" i="4" a="1"/>
  <c r="S1041" i="4"/>
  <c r="T1041" i="4" a="1"/>
  <c r="T1041" i="4"/>
  <c r="T1040" i="4" a="1"/>
  <c r="T1040" i="4"/>
  <c r="U1039" i="4" a="1"/>
  <c r="U1039" i="4"/>
  <c r="T1039" i="4" a="1"/>
  <c r="T1039" i="4"/>
  <c r="U1038" i="4" a="1"/>
  <c r="U1038" i="4"/>
  <c r="U1037" i="4" a="1"/>
  <c r="U1037" i="4"/>
  <c r="U1036" i="4" a="1"/>
  <c r="U1036" i="4"/>
  <c r="T1034" i="4" a="1"/>
  <c r="T1034" i="4"/>
  <c r="S1033" i="4" a="1"/>
  <c r="S1033" i="4"/>
  <c r="S1032" i="4" a="1"/>
  <c r="S1032" i="4"/>
  <c r="U1031" i="4" a="1"/>
  <c r="U1031" i="4"/>
  <c r="U1030" i="4" a="1"/>
  <c r="U1030" i="4"/>
  <c r="T1030" i="4" a="1"/>
  <c r="T1030" i="4"/>
  <c r="U1029" i="4" a="1"/>
  <c r="U1029" i="4"/>
  <c r="U1028" i="4" a="1"/>
  <c r="U1028" i="4"/>
  <c r="U1027" i="4" a="1"/>
  <c r="U1027" i="4"/>
  <c r="S1026" i="4" a="1"/>
  <c r="S1026" i="4"/>
  <c r="T1026" i="4" a="1"/>
  <c r="T1026" i="4"/>
  <c r="T1025" i="4" a="1"/>
  <c r="T1025" i="4"/>
  <c r="U1024" i="4" a="1"/>
  <c r="U1024" i="4"/>
  <c r="T1024" i="4" a="1"/>
  <c r="T1024" i="4"/>
  <c r="U1023" i="4" a="1"/>
  <c r="U1023" i="4"/>
  <c r="S1023" i="4" a="1"/>
  <c r="S1023" i="4"/>
  <c r="U1022" i="4" a="1"/>
  <c r="U1022" i="4"/>
  <c r="U1021" i="4" a="1"/>
  <c r="U1021" i="4"/>
  <c r="U1020" i="4" a="1"/>
  <c r="U1020" i="4"/>
  <c r="U1019" i="4" a="1"/>
  <c r="U1019" i="4"/>
  <c r="S1018" i="4" a="1"/>
  <c r="S1018" i="4"/>
  <c r="T1018" i="4" a="1"/>
  <c r="T1018" i="4"/>
  <c r="T1017" i="4" a="1"/>
  <c r="T1017" i="4"/>
  <c r="S1016" i="4" a="1"/>
  <c r="S1016" i="4"/>
  <c r="U1015" i="4" a="1"/>
  <c r="U1015" i="4"/>
  <c r="S1015" i="4" a="1"/>
  <c r="S1015" i="4"/>
  <c r="T1015" i="4" a="1"/>
  <c r="T1015" i="4"/>
  <c r="U1014" i="4" a="1"/>
  <c r="U1014" i="4"/>
  <c r="U1013" i="4" a="1"/>
  <c r="U1013" i="4"/>
  <c r="T1012" i="4" a="1"/>
  <c r="T1012" i="4"/>
  <c r="T1011" i="4" a="1"/>
  <c r="T1011" i="4"/>
  <c r="S1009" i="4" a="1"/>
  <c r="S1009" i="4"/>
  <c r="T1009" i="4" a="1"/>
  <c r="T1009" i="4"/>
  <c r="U1008" i="4" a="1"/>
  <c r="U1008" i="4"/>
  <c r="T1008" i="4" a="1"/>
  <c r="T1008" i="4"/>
  <c r="U1007" i="4" a="1"/>
  <c r="U1007" i="4"/>
  <c r="U1006" i="4" a="1"/>
  <c r="U1006" i="4"/>
  <c r="S1004" i="4" a="1"/>
  <c r="S1004" i="4"/>
  <c r="T1001" i="4" a="1"/>
  <c r="T1001" i="4"/>
  <c r="U1000" i="4" a="1"/>
  <c r="U1000" i="4"/>
  <c r="U999" i="4" a="1"/>
  <c r="U999" i="4"/>
  <c r="U998" i="4" a="1"/>
  <c r="U998" i="4"/>
  <c r="U997" i="4" a="1"/>
  <c r="U997" i="4"/>
  <c r="T997" i="4" a="1"/>
  <c r="T997" i="4"/>
  <c r="S996" i="4" a="1"/>
  <c r="S996" i="4"/>
  <c r="T995" i="4" a="1"/>
  <c r="T995" i="4"/>
  <c r="S993" i="4" a="1"/>
  <c r="S993" i="4"/>
  <c r="U992" i="4" a="1"/>
  <c r="U992" i="4"/>
  <c r="T992" i="4" a="1"/>
  <c r="T992" i="4"/>
  <c r="U991" i="4" a="1"/>
  <c r="U991" i="4"/>
  <c r="U990" i="4" a="1"/>
  <c r="U990" i="4"/>
  <c r="S990" i="4" a="1"/>
  <c r="S990" i="4"/>
  <c r="T989" i="4" a="1"/>
  <c r="T989" i="4"/>
  <c r="T988" i="4" a="1"/>
  <c r="T988" i="4"/>
  <c r="S987" i="4" a="1"/>
  <c r="S987" i="4"/>
  <c r="T987" i="4" a="1"/>
  <c r="T987" i="4"/>
  <c r="U986" i="4" a="1"/>
  <c r="U986" i="4"/>
  <c r="U985" i="4" a="1"/>
  <c r="U985" i="4"/>
  <c r="U984" i="4" a="1"/>
  <c r="U984" i="4"/>
  <c r="U983" i="4" a="1"/>
  <c r="U983" i="4"/>
  <c r="T980" i="4" a="1"/>
  <c r="T980" i="4"/>
  <c r="T968" i="4" a="1"/>
  <c r="T968" i="4"/>
  <c r="U965" i="4" a="1"/>
  <c r="U965" i="4"/>
  <c r="T960" i="4" a="1"/>
  <c r="T960" i="4"/>
  <c r="T948" i="4" a="1"/>
  <c r="T948" i="4"/>
  <c r="T945" i="4" a="1"/>
  <c r="T945" i="4"/>
  <c r="U941" i="4" a="1"/>
  <c r="U941" i="4"/>
  <c r="S939" i="4" a="1"/>
  <c r="S939" i="4"/>
  <c r="S936" i="4" a="1"/>
  <c r="S936" i="4"/>
  <c r="T925" i="4" a="1"/>
  <c r="T925" i="4"/>
  <c r="T897" i="4" a="1"/>
  <c r="T897" i="4"/>
  <c r="S880" i="4" a="1"/>
  <c r="S880" i="4"/>
  <c r="U864" i="4" a="1"/>
  <c r="U864" i="4"/>
  <c r="S862" i="4" a="1"/>
  <c r="S862" i="4"/>
  <c r="U857" i="4" a="1"/>
  <c r="U857" i="4"/>
  <c r="S851" i="4" a="1"/>
  <c r="S851" i="4"/>
  <c r="T850" i="4" a="1"/>
  <c r="T850" i="4"/>
  <c r="S849" i="4" a="1"/>
  <c r="S849" i="4"/>
  <c r="T848" i="4" a="1"/>
  <c r="T848" i="4"/>
  <c r="S848" i="4" a="1"/>
  <c r="S848" i="4"/>
  <c r="S844" i="4" a="1"/>
  <c r="S844" i="4"/>
  <c r="S843" i="4" a="1"/>
  <c r="S843" i="4"/>
  <c r="U768" i="4" a="1"/>
  <c r="U768" i="4"/>
  <c r="T767" i="4" a="1"/>
  <c r="T767" i="4"/>
  <c r="U766" i="4" a="1"/>
  <c r="U766" i="4"/>
  <c r="T765" i="4" a="1"/>
  <c r="T765" i="4"/>
  <c r="U764" i="4" a="1"/>
  <c r="U764" i="4"/>
  <c r="T762" i="4" a="1"/>
  <c r="T762" i="4"/>
  <c r="U761" i="4" a="1"/>
  <c r="U761" i="4"/>
  <c r="T702" i="4" a="1"/>
  <c r="T702" i="4"/>
  <c r="U680" i="4" a="1"/>
  <c r="U680" i="4"/>
  <c r="S666" i="4" a="1"/>
  <c r="S666" i="4"/>
  <c r="T665" i="4" a="1"/>
  <c r="T665" i="4"/>
  <c r="U665" i="4" a="1"/>
  <c r="U665" i="4"/>
  <c r="U663" i="4" a="1"/>
  <c r="U663" i="4"/>
  <c r="S661" i="4" a="1"/>
  <c r="S661" i="4"/>
  <c r="U659" i="4" a="1"/>
  <c r="U659" i="4"/>
  <c r="U657" i="4" a="1"/>
  <c r="U657" i="4"/>
  <c r="S655" i="4" a="1"/>
  <c r="S655" i="4"/>
  <c r="U654" i="4" a="1"/>
  <c r="U654" i="4"/>
  <c r="S653" i="4" a="1"/>
  <c r="S653" i="4"/>
  <c r="T653" i="4" a="1"/>
  <c r="T653" i="4"/>
  <c r="U653" i="4" a="1"/>
  <c r="U653" i="4"/>
  <c r="U651" i="4" a="1"/>
  <c r="U651" i="4"/>
  <c r="U649" i="4" a="1"/>
  <c r="U649" i="4"/>
  <c r="U648" i="4" a="1"/>
  <c r="U648" i="4"/>
  <c r="S647" i="4" a="1"/>
  <c r="S647" i="4"/>
  <c r="T647" i="4" a="1"/>
  <c r="T647" i="4"/>
  <c r="U645" i="4" a="1"/>
  <c r="U645" i="4"/>
  <c r="T645" i="4" a="1"/>
  <c r="T645" i="4"/>
  <c r="S644" i="4" a="1"/>
  <c r="S644" i="4"/>
  <c r="T643" i="4" a="1"/>
  <c r="T643" i="4"/>
  <c r="U642" i="4" a="1"/>
  <c r="U642" i="4"/>
  <c r="S639" i="4" a="1"/>
  <c r="S639" i="4"/>
  <c r="S635" i="4" a="1"/>
  <c r="S635" i="4"/>
  <c r="T635" i="4" a="1"/>
  <c r="T635" i="4"/>
  <c r="S632" i="4" a="1"/>
  <c r="S632" i="4"/>
  <c r="U632" i="4" a="1"/>
  <c r="U632" i="4"/>
  <c r="T632" i="4" a="1"/>
  <c r="T632" i="4"/>
  <c r="S620" i="4" a="1"/>
  <c r="S620" i="4"/>
  <c r="S616" i="4" a="1"/>
  <c r="S616" i="4"/>
  <c r="S606" i="4" a="1"/>
  <c r="S606" i="4"/>
  <c r="T606" i="4" a="1"/>
  <c r="T606" i="4"/>
  <c r="T605" i="4" a="1"/>
  <c r="T605" i="4"/>
  <c r="S602" i="4" a="1"/>
  <c r="S602" i="4"/>
  <c r="T517" i="4" a="1"/>
  <c r="T517" i="4"/>
  <c r="U514" i="4" a="1"/>
  <c r="U514" i="4"/>
  <c r="T509" i="4" a="1"/>
  <c r="T509" i="4"/>
  <c r="U508" i="4" a="1"/>
  <c r="U508" i="4"/>
  <c r="T503" i="4" a="1"/>
  <c r="T503" i="4"/>
  <c r="T502" i="4" a="1"/>
  <c r="T502" i="4"/>
  <c r="U497" i="4" a="1"/>
  <c r="U497" i="4"/>
  <c r="S491" i="4" a="1"/>
  <c r="S491" i="4"/>
  <c r="U485" i="4" a="1"/>
  <c r="U485" i="4"/>
  <c r="T479" i="4" a="1"/>
  <c r="T479" i="4"/>
  <c r="U478" i="4" a="1"/>
  <c r="U478" i="4"/>
  <c r="U473" i="4" a="1"/>
  <c r="U473" i="4"/>
  <c r="T467" i="4" a="1"/>
  <c r="T467" i="4"/>
  <c r="U461" i="4" a="1"/>
  <c r="U461" i="4"/>
  <c r="T460" i="4" a="1"/>
  <c r="T460" i="4"/>
  <c r="U455" i="4" a="1"/>
  <c r="U455" i="4"/>
  <c r="S454" i="4" a="1"/>
  <c r="S454" i="4"/>
  <c r="U449" i="4" a="1"/>
  <c r="U449" i="4"/>
  <c r="T443" i="4" a="1"/>
  <c r="T443" i="4"/>
  <c r="U442" i="4" a="1"/>
  <c r="U442" i="4"/>
  <c r="S437" i="4" a="1"/>
  <c r="S437" i="4"/>
  <c r="T436" i="4" a="1"/>
  <c r="T436" i="4"/>
  <c r="S431" i="4" a="1"/>
  <c r="S431" i="4"/>
  <c r="T430" i="4" a="1"/>
  <c r="T430" i="4"/>
  <c r="U425" i="4" a="1"/>
  <c r="U425" i="4"/>
  <c r="U420" i="4" a="1"/>
  <c r="U420" i="4"/>
  <c r="U419" i="4" a="1"/>
  <c r="U419" i="4"/>
  <c r="U418" i="4" a="1"/>
  <c r="U418" i="4"/>
  <c r="S412" i="4" a="1"/>
  <c r="S412" i="4"/>
  <c r="T407" i="4" a="1"/>
  <c r="T407" i="4"/>
  <c r="S406" i="4" a="1"/>
  <c r="S406" i="4"/>
  <c r="U400" i="4" a="1"/>
  <c r="U400" i="4"/>
  <c r="U395" i="4" a="1"/>
  <c r="U395" i="4"/>
  <c r="S394" i="4" a="1"/>
  <c r="S394" i="4"/>
  <c r="T389" i="4" a="1"/>
  <c r="T389" i="4"/>
  <c r="U388" i="4" a="1"/>
  <c r="U388" i="4"/>
  <c r="U383" i="4" a="1"/>
  <c r="U383" i="4"/>
  <c r="S377" i="4" a="1"/>
  <c r="S377" i="4"/>
  <c r="U376" i="4" a="1"/>
  <c r="U376" i="4"/>
  <c r="U371" i="4" a="1"/>
  <c r="U371" i="4"/>
  <c r="T371" i="4" a="1"/>
  <c r="T371" i="4"/>
  <c r="T370" i="4" a="1"/>
  <c r="T370" i="4"/>
  <c r="T365" i="4" a="1"/>
  <c r="T365" i="4"/>
  <c r="U364" i="4" a="1"/>
  <c r="U364" i="4"/>
  <c r="U359" i="4" a="1"/>
  <c r="U359" i="4"/>
  <c r="U358" i="4" a="1"/>
  <c r="U358" i="4"/>
  <c r="U353" i="4" a="1"/>
  <c r="U353" i="4"/>
  <c r="S352" i="4" a="1"/>
  <c r="S352" i="4"/>
  <c r="S347" i="4" a="1"/>
  <c r="S347" i="4"/>
  <c r="U347" i="4" a="1"/>
  <c r="U347" i="4"/>
  <c r="U346" i="4" a="1"/>
  <c r="U346" i="4"/>
  <c r="U341" i="4" a="1"/>
  <c r="U341" i="4"/>
  <c r="T340" i="4" a="1"/>
  <c r="T340" i="4"/>
  <c r="U335" i="4" a="1"/>
  <c r="U335" i="4"/>
  <c r="S334" i="4" a="1"/>
  <c r="S334" i="4"/>
  <c r="U329" i="4" a="1"/>
  <c r="U329" i="4"/>
  <c r="S328" i="4" a="1"/>
  <c r="S328" i="4"/>
  <c r="T323" i="4" a="1"/>
  <c r="T323" i="4"/>
  <c r="U316" i="4" a="1"/>
  <c r="U316" i="4"/>
  <c r="S317" i="4" a="1"/>
  <c r="S317" i="4"/>
  <c r="T312" i="4" a="1"/>
  <c r="T312" i="4"/>
  <c r="T311" i="4" a="1"/>
  <c r="T311" i="4"/>
  <c r="S310" i="4" a="1"/>
  <c r="S310" i="4"/>
  <c r="T305" i="4" a="1"/>
  <c r="T305" i="4"/>
  <c r="T304" i="4" a="1"/>
  <c r="T304" i="4"/>
  <c r="T299" i="4" a="1"/>
  <c r="T299" i="4"/>
  <c r="T298" i="4" a="1"/>
  <c r="T298" i="4"/>
  <c r="U293" i="4" a="1"/>
  <c r="U293" i="4"/>
  <c r="T292" i="4" a="1"/>
  <c r="T292" i="4"/>
  <c r="U287" i="4" a="1"/>
  <c r="U287" i="4"/>
  <c r="T286" i="4" a="1"/>
  <c r="T286" i="4"/>
  <c r="T284" i="4" a="1"/>
  <c r="T284" i="4"/>
  <c r="T281" i="4" a="1"/>
  <c r="T281" i="4"/>
  <c r="S275" i="4" a="1"/>
  <c r="S275" i="4"/>
  <c r="S274" i="4" a="1"/>
  <c r="S274" i="4"/>
  <c r="S269" i="4" a="1"/>
  <c r="S269" i="4"/>
  <c r="U268" i="4" a="1"/>
  <c r="U268" i="4"/>
  <c r="U263" i="4" a="1"/>
  <c r="U263" i="4"/>
  <c r="T257" i="4" a="1"/>
  <c r="T257" i="4"/>
  <c r="U256" i="4" a="1"/>
  <c r="U256" i="4"/>
  <c r="U251" i="4" a="1"/>
  <c r="U251" i="4"/>
  <c r="U250" i="4" a="1"/>
  <c r="U250" i="4"/>
  <c r="U245" i="4" a="1"/>
  <c r="U245" i="4"/>
  <c r="T244" i="4" a="1"/>
  <c r="T244" i="4"/>
  <c r="T239" i="4" a="1"/>
  <c r="T239" i="4"/>
  <c r="U238" i="4" a="1"/>
  <c r="U238" i="4"/>
  <c r="T233" i="4" a="1"/>
  <c r="T233" i="4"/>
  <c r="T232" i="4" a="1"/>
  <c r="T232" i="4"/>
  <c r="U227" i="4" a="1"/>
  <c r="U227" i="4"/>
  <c r="S221" i="4" a="1"/>
  <c r="S221" i="4"/>
  <c r="U220" i="4" a="1"/>
  <c r="U220" i="4"/>
  <c r="S215" i="4" a="1"/>
  <c r="S215" i="4"/>
  <c r="U209" i="4" a="1"/>
  <c r="U209" i="4"/>
  <c r="S208" i="4" a="1"/>
  <c r="S208" i="4"/>
  <c r="U204" i="4" a="1"/>
  <c r="U204" i="4"/>
  <c r="T203" i="4" a="1"/>
  <c r="T203" i="4"/>
  <c r="U202" i="4" a="1"/>
  <c r="U202" i="4"/>
  <c r="U197" i="4" a="1"/>
  <c r="U197" i="4"/>
  <c r="S196" i="4" a="1"/>
  <c r="S196" i="4"/>
  <c r="U190" i="4" a="1"/>
  <c r="U190" i="4"/>
  <c r="U185" i="4" a="1"/>
  <c r="U185" i="4"/>
  <c r="S179" i="4" a="1"/>
  <c r="S179" i="4"/>
  <c r="T178" i="4" a="1"/>
  <c r="T178" i="4"/>
  <c r="S173" i="4" a="1"/>
  <c r="S173" i="4"/>
  <c r="T172" i="4" a="1"/>
  <c r="T172" i="4"/>
  <c r="S161" i="4" a="1"/>
  <c r="S161" i="4"/>
  <c r="U161" i="4" a="1"/>
  <c r="U161" i="4"/>
  <c r="T160" i="4" a="1"/>
  <c r="T160" i="4"/>
  <c r="U156" i="4" a="1"/>
  <c r="U156" i="4"/>
  <c r="S155" i="4" a="1"/>
  <c r="S155" i="4"/>
  <c r="S154" i="4" a="1"/>
  <c r="S154" i="4"/>
  <c r="T149" i="4" a="1"/>
  <c r="T149" i="4"/>
  <c r="U148" i="4" a="1"/>
  <c r="U148" i="4"/>
  <c r="S143" i="4" a="1"/>
  <c r="S143" i="4"/>
  <c r="U142" i="4" a="1"/>
  <c r="U142" i="4"/>
  <c r="U138" i="4" a="1"/>
  <c r="U138" i="4"/>
  <c r="U137" i="4" a="1"/>
  <c r="U137" i="4"/>
  <c r="T136" i="4" a="1"/>
  <c r="T136" i="4"/>
  <c r="S131" i="4" a="1"/>
  <c r="S131" i="4"/>
  <c r="U125" i="4" a="1"/>
  <c r="U125" i="4"/>
  <c r="S119" i="4" a="1"/>
  <c r="S119" i="4"/>
  <c r="U115" i="4" a="1"/>
  <c r="U115" i="4"/>
  <c r="T113" i="4" a="1"/>
  <c r="T113" i="4"/>
  <c r="T112" i="4" a="1"/>
  <c r="T112" i="4"/>
  <c r="S107" i="4" a="1"/>
  <c r="S107" i="4"/>
  <c r="U106" i="4" a="1"/>
  <c r="U106" i="4"/>
  <c r="U101" i="4" a="1"/>
  <c r="U101" i="4"/>
  <c r="T95" i="4" a="1"/>
  <c r="T95" i="4"/>
  <c r="S94" i="4" a="1"/>
  <c r="S94" i="4"/>
  <c r="U89" i="4" a="1"/>
  <c r="U89" i="4"/>
  <c r="S83" i="4" a="1"/>
  <c r="S83" i="4"/>
  <c r="T82" i="4" a="1"/>
  <c r="T82" i="4"/>
  <c r="T77" i="4" a="1"/>
  <c r="T77" i="4"/>
  <c r="U76" i="4" a="1"/>
  <c r="U76" i="4"/>
  <c r="S75" i="4" a="1"/>
  <c r="S75" i="4"/>
  <c r="T71" i="4" a="1"/>
  <c r="T71" i="4"/>
  <c r="S70" i="4" a="1"/>
  <c r="S70" i="4"/>
  <c r="S64" i="4" a="1"/>
  <c r="S64" i="4"/>
  <c r="T64" i="4" a="1"/>
  <c r="T64" i="4"/>
  <c r="U58" i="4" a="1"/>
  <c r="U58" i="4"/>
  <c r="T52" i="4" a="1"/>
  <c r="T52" i="4"/>
  <c r="U51" i="4" a="1"/>
  <c r="U51" i="4"/>
  <c r="U45" i="4" a="1"/>
  <c r="U45" i="4"/>
  <c r="S40" i="4" a="1"/>
  <c r="S40" i="4"/>
  <c r="U39" i="4" a="1"/>
  <c r="U39" i="4"/>
  <c r="T34" i="4" a="1"/>
  <c r="T34" i="4"/>
  <c r="U33" i="4" a="1"/>
  <c r="U33" i="4"/>
  <c r="U28" i="4" a="1"/>
  <c r="U28" i="4"/>
  <c r="T27" i="4" a="1"/>
  <c r="T27" i="4"/>
  <c r="U22" i="4" a="1"/>
  <c r="U22" i="4"/>
  <c r="U21" i="4" a="1"/>
  <c r="U21" i="4"/>
  <c r="U19" i="4" a="1"/>
  <c r="U19" i="4"/>
  <c r="U16" i="4" a="1"/>
  <c r="U16" i="4"/>
  <c r="U15" i="4" a="1"/>
  <c r="U15" i="4"/>
  <c r="U10" i="4" a="1"/>
  <c r="U10" i="4"/>
  <c r="U9" i="4" a="1"/>
  <c r="U9" i="4"/>
  <c r="S7" i="4" a="1"/>
  <c r="S7" i="4"/>
  <c r="S4" i="4" a="1"/>
  <c r="S4" i="4"/>
  <c r="S3" i="4" a="1"/>
  <c r="S3" i="4"/>
  <c r="J24" i="46"/>
  <c r="N5" i="46"/>
  <c r="P5" i="46"/>
  <c r="U5" i="46"/>
  <c r="V5" i="46"/>
  <c r="M24" i="46"/>
  <c r="L24" i="46"/>
  <c r="H2" i="42"/>
  <c r="N2" i="37"/>
  <c r="N2" i="33"/>
  <c r="P11" i="46"/>
  <c r="U11" i="46"/>
  <c r="V11" i="46"/>
  <c r="N2" i="34"/>
  <c r="S1038" i="4" a="1"/>
  <c r="S1038" i="4"/>
  <c r="T1038" i="4" a="1"/>
  <c r="T1038" i="4"/>
  <c r="T1037" i="4" a="1"/>
  <c r="T1037" i="4"/>
  <c r="S1037" i="4" a="1"/>
  <c r="S1037" i="4"/>
  <c r="T1036" i="4" a="1"/>
  <c r="T1036" i="4"/>
  <c r="S1035" i="4" a="1"/>
  <c r="S1035" i="4"/>
  <c r="T1035" i="4" a="1"/>
  <c r="T1035" i="4"/>
  <c r="T1033" i="4" a="1"/>
  <c r="T1033" i="4"/>
  <c r="T1032" i="4" a="1"/>
  <c r="T1032" i="4"/>
  <c r="S1031" i="4" a="1"/>
  <c r="S1031" i="4"/>
  <c r="S1030" i="4" a="1"/>
  <c r="S1030" i="4"/>
  <c r="T1029" i="4" a="1"/>
  <c r="T1029" i="4"/>
  <c r="S1029" i="4" a="1"/>
  <c r="S1029" i="4"/>
  <c r="T1028" i="4" a="1"/>
  <c r="T1028" i="4"/>
  <c r="T1027" i="4" a="1"/>
  <c r="T1027" i="4"/>
  <c r="S1027" i="4" a="1"/>
  <c r="S1027" i="4"/>
  <c r="S1025" i="4" a="1"/>
  <c r="S1025" i="4"/>
  <c r="T1023" i="4" a="1"/>
  <c r="T1023" i="4"/>
  <c r="S1022" i="4" a="1"/>
  <c r="S1022" i="4"/>
  <c r="T1022" i="4" a="1"/>
  <c r="T1022" i="4"/>
  <c r="T1021" i="4" a="1"/>
  <c r="T1021" i="4"/>
  <c r="S1021" i="4" a="1"/>
  <c r="S1021" i="4"/>
  <c r="T1020" i="4" a="1"/>
  <c r="T1020" i="4"/>
  <c r="S1019" i="4" a="1"/>
  <c r="S1019" i="4"/>
  <c r="T1019" i="4" a="1"/>
  <c r="T1019" i="4"/>
  <c r="S1017" i="4" a="1"/>
  <c r="S1017" i="4"/>
  <c r="T1016" i="4" a="1"/>
  <c r="T1016" i="4"/>
  <c r="S1014" i="4" a="1"/>
  <c r="S1014" i="4"/>
  <c r="T1013" i="4" a="1"/>
  <c r="T1013" i="4"/>
  <c r="S1013" i="4" a="1"/>
  <c r="S1013" i="4"/>
  <c r="S1012" i="4" a="1"/>
  <c r="S1012" i="4"/>
  <c r="S1011" i="4" a="1"/>
  <c r="S1011" i="4"/>
  <c r="S1010" i="4" a="1"/>
  <c r="S1010" i="4"/>
  <c r="T1010" i="4" a="1"/>
  <c r="T1010" i="4"/>
  <c r="T1007" i="4" a="1"/>
  <c r="T1007" i="4"/>
  <c r="S1007" i="4" a="1"/>
  <c r="S1007" i="4"/>
  <c r="S1005" i="4" a="1"/>
  <c r="S1005" i="4"/>
  <c r="T1005" i="4" a="1"/>
  <c r="T1005" i="4"/>
  <c r="T1004" i="4" a="1"/>
  <c r="T1004" i="4"/>
  <c r="S1003" i="4" a="1"/>
  <c r="S1003" i="4"/>
  <c r="T1003" i="4" a="1"/>
  <c r="T1003" i="4"/>
  <c r="S1002" i="4" a="1"/>
  <c r="S1002" i="4"/>
  <c r="T1002" i="4" a="1"/>
  <c r="T1002" i="4"/>
  <c r="S1001" i="4" a="1"/>
  <c r="S1001" i="4"/>
  <c r="T1000" i="4" a="1"/>
  <c r="T1000" i="4"/>
  <c r="S999" i="4" a="1"/>
  <c r="S999" i="4"/>
  <c r="S998" i="4" a="1"/>
  <c r="S998" i="4"/>
  <c r="S997" i="4" a="1"/>
  <c r="S997" i="4"/>
  <c r="T996" i="4" a="1"/>
  <c r="T996" i="4"/>
  <c r="S995" i="4" a="1"/>
  <c r="S995" i="4"/>
  <c r="S994" i="4" a="1"/>
  <c r="S994" i="4"/>
  <c r="T994" i="4" a="1"/>
  <c r="T994" i="4"/>
  <c r="T993" i="4" a="1"/>
  <c r="T993" i="4"/>
  <c r="S991" i="4" a="1"/>
  <c r="S991" i="4"/>
  <c r="S985" i="4" a="1"/>
  <c r="S985" i="4"/>
  <c r="T985" i="4" a="1"/>
  <c r="T985" i="4"/>
  <c r="S984" i="4" a="1"/>
  <c r="S984" i="4"/>
  <c r="T984" i="4" a="1"/>
  <c r="T984" i="4"/>
  <c r="S983" i="4" a="1"/>
  <c r="S983" i="4"/>
  <c r="T983" i="4" a="1"/>
  <c r="T983" i="4"/>
  <c r="U881" i="4" a="1"/>
  <c r="U881" i="4"/>
  <c r="T910" i="4" a="1"/>
  <c r="T910" i="4"/>
  <c r="T755" i="4" a="1"/>
  <c r="T755" i="4"/>
  <c r="T383" i="4" a="1"/>
  <c r="T383" i="4"/>
  <c r="U973" i="4" a="1"/>
  <c r="U973" i="4"/>
  <c r="S480" i="4" a="1"/>
  <c r="S480" i="4"/>
  <c r="S318" i="4" a="1"/>
  <c r="S318" i="4"/>
  <c r="S306" i="4" a="1"/>
  <c r="S306" i="4"/>
  <c r="U288" i="4" a="1"/>
  <c r="U288" i="4"/>
  <c r="T264" i="4" a="1"/>
  <c r="T264" i="4"/>
  <c r="S258" i="4" a="1"/>
  <c r="S258" i="4"/>
  <c r="U222" i="4" a="1"/>
  <c r="U222" i="4"/>
  <c r="U168" i="4" a="1"/>
  <c r="U168" i="4"/>
  <c r="U162" i="4" a="1"/>
  <c r="U162" i="4"/>
  <c r="U144" i="4" a="1"/>
  <c r="U144" i="4"/>
  <c r="U120" i="4" a="1"/>
  <c r="U120" i="4"/>
  <c r="U96" i="4" a="1"/>
  <c r="U96" i="4"/>
  <c r="T90" i="4" a="1"/>
  <c r="T90" i="4"/>
  <c r="T78" i="4" a="1"/>
  <c r="T78" i="4"/>
  <c r="S59" i="4" a="1"/>
  <c r="S59" i="4"/>
  <c r="T53" i="4" a="1"/>
  <c r="T53" i="4"/>
  <c r="U29" i="4" a="1"/>
  <c r="U29" i="4"/>
  <c r="U23" i="4" a="1"/>
  <c r="U23" i="4"/>
  <c r="U17" i="4" a="1"/>
  <c r="U17" i="4"/>
  <c r="T853" i="4" a="1"/>
  <c r="T853" i="4"/>
  <c r="U949" i="4" a="1"/>
  <c r="U949" i="4"/>
  <c r="U88" i="4" a="1"/>
  <c r="U88" i="4"/>
  <c r="U936" i="4" a="1"/>
  <c r="U936" i="4"/>
  <c r="S960" i="4" a="1"/>
  <c r="S960" i="4"/>
  <c r="S972" i="4" a="1"/>
  <c r="S972" i="4"/>
  <c r="U883" i="4" a="1"/>
  <c r="U883" i="4"/>
  <c r="S902" i="4" a="1"/>
  <c r="S902" i="4"/>
  <c r="T920" i="4" a="1"/>
  <c r="T920" i="4"/>
  <c r="S930" i="4" a="1"/>
  <c r="S930" i="4"/>
  <c r="S906" i="4" a="1"/>
  <c r="S906" i="4"/>
  <c r="S515" i="4" a="1"/>
  <c r="S515" i="4"/>
  <c r="T942" i="4" a="1"/>
  <c r="T942" i="4"/>
  <c r="S929" i="4" a="1"/>
  <c r="S929" i="4"/>
  <c r="U555" i="4" a="1"/>
  <c r="U555" i="4"/>
  <c r="S858" i="4" a="1"/>
  <c r="S858" i="4"/>
  <c r="T115" i="4" a="1"/>
  <c r="T115" i="4"/>
  <c r="U95" i="4" a="1"/>
  <c r="U95" i="4"/>
  <c r="S39" i="4" a="1"/>
  <c r="S39" i="4"/>
  <c r="S877" i="4" a="1"/>
  <c r="S877" i="4"/>
  <c r="T885" i="4" a="1"/>
  <c r="T885" i="4"/>
  <c r="T914" i="4" a="1"/>
  <c r="T914" i="4"/>
  <c r="S967" i="4" a="1"/>
  <c r="S967" i="4"/>
  <c r="U880" i="4" a="1"/>
  <c r="U880" i="4"/>
  <c r="S875" i="4" a="1"/>
  <c r="S875" i="4"/>
  <c r="U891" i="4" a="1"/>
  <c r="U891" i="4"/>
  <c r="T733" i="4" a="1"/>
  <c r="T733" i="4"/>
  <c r="T709" i="4" a="1"/>
  <c r="T709" i="4"/>
  <c r="T691" i="4" a="1"/>
  <c r="T691" i="4"/>
  <c r="T685" i="4" a="1"/>
  <c r="T685" i="4"/>
  <c r="U673" i="4" a="1"/>
  <c r="U673" i="4"/>
  <c r="U621" i="4" a="1"/>
  <c r="U621" i="4"/>
  <c r="S615" i="4" a="1"/>
  <c r="S615" i="4"/>
  <c r="T609" i="4" a="1"/>
  <c r="T609" i="4"/>
  <c r="S566" i="4" a="1"/>
  <c r="S566" i="4"/>
  <c r="T554" i="4" a="1"/>
  <c r="T554" i="4"/>
  <c r="T530" i="4" a="1"/>
  <c r="T530" i="4"/>
  <c r="S33" i="4" a="1"/>
  <c r="S33" i="4"/>
  <c r="T620" i="4" a="1"/>
  <c r="T620" i="4"/>
  <c r="S42" i="4" a="1"/>
  <c r="S42" i="4"/>
  <c r="S57" i="4" a="1"/>
  <c r="S57" i="4"/>
  <c r="U945" i="4" a="1"/>
  <c r="U945" i="4"/>
  <c r="T860" i="4" a="1"/>
  <c r="T860" i="4"/>
  <c r="S897" i="4" a="1"/>
  <c r="S897" i="4"/>
  <c r="T744" i="4" a="1"/>
  <c r="T744" i="4"/>
  <c r="U738" i="4" a="1"/>
  <c r="U738" i="4"/>
  <c r="U732" i="4" a="1"/>
  <c r="U732" i="4"/>
  <c r="U720" i="4" a="1"/>
  <c r="U720" i="4"/>
  <c r="S714" i="4" a="1"/>
  <c r="S714" i="4"/>
  <c r="S708" i="4" a="1"/>
  <c r="S708" i="4"/>
  <c r="U702" i="4" a="1"/>
  <c r="U702" i="4"/>
  <c r="T690" i="4" a="1"/>
  <c r="T690" i="4"/>
  <c r="U684" i="4" a="1"/>
  <c r="U684" i="4"/>
  <c r="U678" i="4" a="1"/>
  <c r="U678" i="4"/>
  <c r="U672" i="4" a="1"/>
  <c r="U672" i="4"/>
  <c r="S626" i="4" a="1"/>
  <c r="S626" i="4"/>
  <c r="U620" i="4" a="1"/>
  <c r="U620" i="4"/>
  <c r="S614" i="4" a="1"/>
  <c r="S614" i="4"/>
  <c r="T608" i="4" a="1"/>
  <c r="T608" i="4"/>
  <c r="T589" i="4" a="1"/>
  <c r="T589" i="4"/>
  <c r="T583" i="4" a="1"/>
  <c r="T583" i="4"/>
  <c r="U577" i="4" a="1"/>
  <c r="U577" i="4"/>
  <c r="T571" i="4" a="1"/>
  <c r="T571" i="4"/>
  <c r="S565" i="4" a="1"/>
  <c r="S565" i="4"/>
  <c r="S541" i="4" a="1"/>
  <c r="S541" i="4"/>
  <c r="T535" i="4" a="1"/>
  <c r="T535" i="4"/>
  <c r="T529" i="4" a="1"/>
  <c r="T529" i="4"/>
  <c r="U523" i="4" a="1"/>
  <c r="U523" i="4"/>
  <c r="S857" i="4" a="1"/>
  <c r="S857" i="4"/>
  <c r="S870" i="4" a="1"/>
  <c r="S870" i="4"/>
  <c r="U893" i="4" a="1"/>
  <c r="U893" i="4"/>
  <c r="T894" i="4" a="1"/>
  <c r="T894" i="4"/>
  <c r="U511" i="4" a="1"/>
  <c r="U511" i="4"/>
  <c r="U457" i="4" a="1"/>
  <c r="U457" i="4"/>
  <c r="S403" i="4" a="1"/>
  <c r="S403" i="4"/>
  <c r="T397" i="4" a="1"/>
  <c r="T397" i="4"/>
  <c r="U385" i="4" a="1"/>
  <c r="U385" i="4"/>
  <c r="S379" i="4" a="1"/>
  <c r="S379" i="4"/>
  <c r="S367" i="4" a="1"/>
  <c r="S367" i="4"/>
  <c r="U319" i="4" a="1"/>
  <c r="U319" i="4"/>
  <c r="U313" i="4" a="1"/>
  <c r="U313" i="4"/>
  <c r="T307" i="4" a="1"/>
  <c r="T307" i="4"/>
  <c r="U301" i="4" a="1"/>
  <c r="U301" i="4"/>
  <c r="U289" i="4" a="1"/>
  <c r="U289" i="4"/>
  <c r="U277" i="4" a="1"/>
  <c r="U277" i="4"/>
  <c r="S253" i="4" a="1"/>
  <c r="S253" i="4"/>
  <c r="T247" i="4" a="1"/>
  <c r="T247" i="4"/>
  <c r="T241" i="4" a="1"/>
  <c r="T241" i="4"/>
  <c r="T229" i="4" a="1"/>
  <c r="T229" i="4"/>
  <c r="T223" i="4" a="1"/>
  <c r="T223" i="4"/>
  <c r="T193" i="4" a="1"/>
  <c r="T193" i="4"/>
  <c r="U181" i="4" a="1"/>
  <c r="U181" i="4"/>
  <c r="U175" i="4" a="1"/>
  <c r="U175" i="4"/>
  <c r="U169" i="4" a="1"/>
  <c r="U169" i="4"/>
  <c r="U163" i="4" a="1"/>
  <c r="U163" i="4"/>
  <c r="S157" i="4" a="1"/>
  <c r="S157" i="4"/>
  <c r="T151" i="4" a="1"/>
  <c r="T151" i="4"/>
  <c r="S145" i="4" a="1"/>
  <c r="S145" i="4"/>
  <c r="U133" i="4" a="1"/>
  <c r="U133" i="4"/>
  <c r="T127" i="4" a="1"/>
  <c r="T127" i="4"/>
  <c r="S115" i="4" a="1"/>
  <c r="S115" i="4"/>
  <c r="U103" i="4" a="1"/>
  <c r="U103" i="4"/>
  <c r="U97" i="4" a="1"/>
  <c r="U97" i="4"/>
  <c r="S91" i="4" a="1"/>
  <c r="S91" i="4"/>
  <c r="T60" i="4" a="1"/>
  <c r="T60" i="4"/>
  <c r="U30" i="4" a="1"/>
  <c r="U30" i="4"/>
  <c r="S24" i="4" a="1"/>
  <c r="S24" i="4"/>
  <c r="T6" i="4" a="1"/>
  <c r="T6" i="4"/>
  <c r="U912" i="4" a="1"/>
  <c r="U912" i="4"/>
  <c r="U920" i="4" a="1"/>
  <c r="U920" i="4"/>
  <c r="T929" i="4" a="1"/>
  <c r="T929" i="4"/>
  <c r="U53" i="4" a="1"/>
  <c r="U53" i="4"/>
  <c r="S233" i="4" a="1"/>
  <c r="S233" i="4"/>
  <c r="U587" i="4" a="1"/>
  <c r="U587" i="4"/>
  <c r="U693" i="4" a="1"/>
  <c r="U693" i="4"/>
  <c r="S920" i="4" a="1"/>
  <c r="S920" i="4"/>
  <c r="T955" i="4" a="1"/>
  <c r="T955" i="4"/>
  <c r="S979" i="4" a="1"/>
  <c r="S979" i="4"/>
  <c r="S885" i="4" a="1"/>
  <c r="S885" i="4"/>
  <c r="U950" i="4" a="1"/>
  <c r="U950" i="4"/>
  <c r="U962" i="4" a="1"/>
  <c r="U962" i="4"/>
  <c r="S974" i="4" a="1"/>
  <c r="S974" i="4"/>
  <c r="U860" i="4" a="1"/>
  <c r="U860" i="4"/>
  <c r="U926" i="4" a="1"/>
  <c r="U926" i="4"/>
  <c r="S846" i="4" a="1"/>
  <c r="S846" i="4"/>
  <c r="U767" i="4" a="1"/>
  <c r="U767" i="4"/>
  <c r="U155" i="4" a="1"/>
  <c r="U155" i="4"/>
  <c r="T693" i="4" a="1"/>
  <c r="T693" i="4"/>
  <c r="U59" i="4" a="1"/>
  <c r="U59" i="4"/>
  <c r="S130" i="4" a="1"/>
  <c r="S130" i="4"/>
  <c r="T649" i="4" a="1"/>
  <c r="T649" i="4"/>
  <c r="T179" i="4" a="1"/>
  <c r="T179" i="4"/>
  <c r="U870" i="4" a="1"/>
  <c r="U870" i="4"/>
  <c r="U879" i="4" a="1"/>
  <c r="U879" i="4"/>
  <c r="T887" i="4" a="1"/>
  <c r="T887" i="4"/>
  <c r="T888" i="4" a="1"/>
  <c r="T888" i="4"/>
  <c r="T864" i="4" a="1"/>
  <c r="T864" i="4"/>
  <c r="T913" i="4" a="1"/>
  <c r="T913" i="4"/>
  <c r="U895" i="4" a="1"/>
  <c r="U895" i="4"/>
  <c r="U244" i="4" a="1"/>
  <c r="U244" i="4"/>
  <c r="S908" i="4" a="1"/>
  <c r="S908" i="4"/>
  <c r="U954" i="4" a="1"/>
  <c r="U954" i="4"/>
  <c r="S928" i="4" a="1"/>
  <c r="S928" i="4"/>
  <c r="T862" i="4" a="1"/>
  <c r="T862" i="4"/>
  <c r="U513" i="4" a="1"/>
  <c r="U513" i="4"/>
  <c r="S507" i="4" a="1"/>
  <c r="S507" i="4"/>
  <c r="T489" i="4" a="1"/>
  <c r="T489" i="4"/>
  <c r="T483" i="4" a="1"/>
  <c r="T483" i="4"/>
  <c r="S465" i="4" a="1"/>
  <c r="S465" i="4"/>
  <c r="T447" i="4" a="1"/>
  <c r="T447" i="4"/>
  <c r="U441" i="4" a="1"/>
  <c r="U441" i="4"/>
  <c r="T435" i="4" a="1"/>
  <c r="T435" i="4"/>
  <c r="U429" i="4" a="1"/>
  <c r="U429" i="4"/>
  <c r="T417" i="4" a="1"/>
  <c r="T417" i="4"/>
  <c r="T405" i="4" a="1"/>
  <c r="T405" i="4"/>
  <c r="T393" i="4" a="1"/>
  <c r="T393" i="4"/>
  <c r="S387" i="4" a="1"/>
  <c r="S387" i="4"/>
  <c r="S381" i="4" a="1"/>
  <c r="S381" i="4"/>
  <c r="U369" i="4" a="1"/>
  <c r="U369" i="4"/>
  <c r="U351" i="4" a="1"/>
  <c r="U351" i="4"/>
  <c r="U345" i="4" a="1"/>
  <c r="U345" i="4"/>
  <c r="U333" i="4" a="1"/>
  <c r="U333" i="4"/>
  <c r="U327" i="4" a="1"/>
  <c r="U327" i="4"/>
  <c r="U321" i="4" a="1"/>
  <c r="U321" i="4"/>
  <c r="S315" i="4" a="1"/>
  <c r="S315" i="4"/>
  <c r="T309" i="4" a="1"/>
  <c r="T309" i="4"/>
  <c r="U303" i="4" a="1"/>
  <c r="U303" i="4"/>
  <c r="S297" i="4" a="1"/>
  <c r="S297" i="4"/>
  <c r="S291" i="4" a="1"/>
  <c r="S291" i="4"/>
  <c r="U285" i="4" a="1"/>
  <c r="U285" i="4"/>
  <c r="U279" i="4" a="1"/>
  <c r="U279" i="4"/>
  <c r="U273" i="4" a="1"/>
  <c r="U273" i="4"/>
  <c r="U267" i="4" a="1"/>
  <c r="U267" i="4"/>
  <c r="S261" i="4" a="1"/>
  <c r="S261" i="4"/>
  <c r="U255" i="4" a="1"/>
  <c r="U255" i="4"/>
  <c r="U243" i="4" a="1"/>
  <c r="U243" i="4"/>
  <c r="S237" i="4" a="1"/>
  <c r="S237" i="4"/>
  <c r="U231" i="4" a="1"/>
  <c r="U231" i="4"/>
  <c r="T225" i="4" a="1"/>
  <c r="T225" i="4"/>
  <c r="U219" i="4" a="1"/>
  <c r="U219" i="4"/>
  <c r="S207" i="4" a="1"/>
  <c r="S207" i="4"/>
  <c r="U201" i="4" a="1"/>
  <c r="U201" i="4"/>
  <c r="T189" i="4" a="1"/>
  <c r="T189" i="4"/>
  <c r="U177" i="4" a="1"/>
  <c r="U177" i="4"/>
  <c r="U171" i="4" a="1"/>
  <c r="U171" i="4"/>
  <c r="U165" i="4" a="1"/>
  <c r="U165" i="4"/>
  <c r="U159" i="4" a="1"/>
  <c r="U159" i="4"/>
  <c r="U153" i="4" a="1"/>
  <c r="U153" i="4"/>
  <c r="S147" i="4" a="1"/>
  <c r="S147" i="4"/>
  <c r="U141" i="4" a="1"/>
  <c r="U141" i="4"/>
  <c r="U135" i="4" a="1"/>
  <c r="U135" i="4"/>
  <c r="U129" i="4" a="1"/>
  <c r="U129" i="4"/>
  <c r="U117" i="4" a="1"/>
  <c r="U117" i="4"/>
  <c r="T111" i="4" a="1"/>
  <c r="T111" i="4"/>
  <c r="U105" i="4" a="1"/>
  <c r="U105" i="4"/>
  <c r="S99" i="4" a="1"/>
  <c r="S99" i="4"/>
  <c r="U93" i="4" a="1"/>
  <c r="U93" i="4"/>
  <c r="S87" i="4" a="1"/>
  <c r="S87" i="4"/>
  <c r="S81" i="4" a="1"/>
  <c r="S81" i="4"/>
  <c r="T75" i="4" a="1"/>
  <c r="T75" i="4"/>
  <c r="U68" i="4" a="1"/>
  <c r="U68" i="4"/>
  <c r="U62" i="4" a="1"/>
  <c r="U62" i="4"/>
  <c r="U44" i="4" a="1"/>
  <c r="U44" i="4"/>
  <c r="T38" i="4" a="1"/>
  <c r="T38" i="4"/>
  <c r="T32" i="4" a="1"/>
  <c r="T32" i="4"/>
  <c r="U20" i="4" a="1"/>
  <c r="U20" i="4"/>
  <c r="S14" i="4" a="1"/>
  <c r="S14" i="4"/>
  <c r="S8" i="4" a="1"/>
  <c r="S8" i="4"/>
  <c r="S852" i="4" a="1"/>
  <c r="S852" i="4"/>
  <c r="U978" i="4" a="1"/>
  <c r="U978" i="4"/>
  <c r="T907" i="4" a="1"/>
  <c r="T907" i="4"/>
  <c r="S395" i="4" a="1"/>
  <c r="S395" i="4"/>
  <c r="U896" i="4" a="1"/>
  <c r="U896" i="4"/>
  <c r="U917" i="4" a="1"/>
  <c r="U917" i="4"/>
  <c r="S872" i="4" a="1"/>
  <c r="S872" i="4"/>
  <c r="S512" i="4" a="1"/>
  <c r="S512" i="4"/>
  <c r="S482" i="4" a="1"/>
  <c r="S482" i="4"/>
  <c r="U470" i="4" a="1"/>
  <c r="U470" i="4"/>
  <c r="U386" i="4" a="1"/>
  <c r="U386" i="4"/>
  <c r="U284" i="4" a="1"/>
  <c r="U284" i="4"/>
  <c r="T242" i="4" a="1"/>
  <c r="T242" i="4"/>
  <c r="S224" i="4" a="1"/>
  <c r="S224" i="4"/>
  <c r="T200" i="4" a="1"/>
  <c r="T200" i="4"/>
  <c r="S134" i="4" a="1"/>
  <c r="S134" i="4"/>
  <c r="T74" i="4" a="1"/>
  <c r="T74" i="4"/>
  <c r="S43" i="4" a="1"/>
  <c r="S43" i="4"/>
  <c r="U966" i="4" a="1"/>
  <c r="U966" i="4"/>
  <c r="T592" i="4" a="1"/>
  <c r="T592" i="4"/>
  <c r="S663" i="4" a="1"/>
  <c r="S663" i="4"/>
  <c r="S942" i="4" a="1"/>
  <c r="S942" i="4"/>
  <c r="U699" i="4" a="1"/>
  <c r="U699" i="4"/>
  <c r="T908" i="4" a="1"/>
  <c r="T908" i="4"/>
  <c r="S876" i="4" a="1"/>
  <c r="S876" i="4"/>
  <c r="U897" i="4" a="1"/>
  <c r="U897" i="4"/>
  <c r="T123" i="4" a="1"/>
  <c r="T123" i="4"/>
  <c r="S185" i="4" a="1"/>
  <c r="S185" i="4"/>
  <c r="U179" i="4" a="1"/>
  <c r="U179" i="4"/>
  <c r="T951" i="4" a="1"/>
  <c r="T951" i="4"/>
  <c r="T963" i="4" a="1"/>
  <c r="T963" i="4"/>
  <c r="T884" i="4" a="1"/>
  <c r="T884" i="4"/>
  <c r="U946" i="4" a="1"/>
  <c r="U946" i="4"/>
  <c r="U958" i="4" a="1"/>
  <c r="U958" i="4"/>
  <c r="T970" i="4" a="1"/>
  <c r="T970" i="4"/>
  <c r="S924" i="4" a="1"/>
  <c r="S924" i="4"/>
  <c r="T644" i="4" a="1"/>
  <c r="T644" i="4"/>
  <c r="U914" i="4" a="1"/>
  <c r="U914" i="4"/>
  <c r="T978" i="4" a="1"/>
  <c r="T978" i="4"/>
  <c r="T623" i="4" a="1"/>
  <c r="T623" i="4"/>
  <c r="S919" i="4" a="1"/>
  <c r="S919" i="4"/>
  <c r="S878" i="4" a="1"/>
  <c r="S878" i="4"/>
  <c r="T966" i="4" a="1"/>
  <c r="T966" i="4"/>
  <c r="S855" i="4" a="1"/>
  <c r="S855" i="4"/>
  <c r="U942" i="4" a="1"/>
  <c r="U942" i="4"/>
  <c r="S901" i="4" a="1"/>
  <c r="S901" i="4"/>
  <c r="U882" i="4" a="1"/>
  <c r="U882" i="4"/>
  <c r="S707" i="4" a="1"/>
  <c r="S707" i="4"/>
  <c r="U498" i="4" a="1"/>
  <c r="U498" i="4"/>
  <c r="S486" i="4" a="1"/>
  <c r="S486" i="4"/>
  <c r="S456" i="4" a="1"/>
  <c r="S456" i="4"/>
  <c r="T420" i="4" a="1"/>
  <c r="T420" i="4"/>
  <c r="S408" i="4" a="1"/>
  <c r="S408" i="4"/>
  <c r="T396" i="4" a="1"/>
  <c r="T396" i="4"/>
  <c r="T390" i="4" a="1"/>
  <c r="T390" i="4"/>
  <c r="U342" i="4" a="1"/>
  <c r="U342" i="4"/>
  <c r="T324" i="4" a="1"/>
  <c r="T324" i="4"/>
  <c r="U306" i="4" a="1"/>
  <c r="U306" i="4"/>
  <c r="U300" i="4" a="1"/>
  <c r="U300" i="4"/>
  <c r="S276" i="4" a="1"/>
  <c r="S276" i="4"/>
  <c r="U270" i="4" a="1"/>
  <c r="U270" i="4"/>
  <c r="U240" i="4" a="1"/>
  <c r="U240" i="4"/>
  <c r="U216" i="4" a="1"/>
  <c r="U216" i="4"/>
  <c r="T198" i="4" a="1"/>
  <c r="T198" i="4"/>
  <c r="U174" i="4" a="1"/>
  <c r="U174" i="4"/>
  <c r="T138" i="4" a="1"/>
  <c r="T138" i="4"/>
  <c r="S132" i="4" a="1"/>
  <c r="S132" i="4"/>
  <c r="U126" i="4" a="1"/>
  <c r="U126" i="4"/>
  <c r="U108" i="4" a="1"/>
  <c r="U108" i="4"/>
  <c r="U102" i="4" a="1"/>
  <c r="U102" i="4"/>
  <c r="U72" i="4" a="1"/>
  <c r="U72" i="4"/>
  <c r="S53" i="4" a="1"/>
  <c r="S53" i="4"/>
  <c r="U41" i="4" a="1"/>
  <c r="U41" i="4"/>
  <c r="U5" i="4" a="1"/>
  <c r="U5" i="4"/>
  <c r="T716" i="4" a="1"/>
  <c r="T716" i="4"/>
  <c r="S389" i="4" a="1"/>
  <c r="S389" i="4"/>
  <c r="S341" i="4" a="1"/>
  <c r="S341" i="4"/>
  <c r="U173" i="4" a="1"/>
  <c r="U173" i="4"/>
  <c r="T131" i="4" a="1"/>
  <c r="T131" i="4"/>
  <c r="S407" i="4" a="1"/>
  <c r="S407" i="4"/>
  <c r="U328" i="4" a="1"/>
  <c r="U328" i="4"/>
  <c r="U616" i="4" a="1"/>
  <c r="U616" i="4"/>
  <c r="T937" i="4" a="1"/>
  <c r="T937" i="4"/>
  <c r="T949" i="4" a="1"/>
  <c r="T949" i="4"/>
  <c r="U858" i="4" a="1"/>
  <c r="U858" i="4"/>
  <c r="T896" i="4" a="1"/>
  <c r="T896" i="4"/>
  <c r="U908" i="4" a="1"/>
  <c r="U908" i="4"/>
  <c r="S951" i="4" a="1"/>
  <c r="S951" i="4"/>
  <c r="S895" i="4" a="1"/>
  <c r="S895" i="4"/>
  <c r="S865" i="4" a="1"/>
  <c r="S865" i="4"/>
  <c r="T886" i="4" a="1"/>
  <c r="T886" i="4"/>
  <c r="S886" i="4" a="1"/>
  <c r="S886" i="4"/>
  <c r="U233" i="4" a="1"/>
  <c r="U233" i="4"/>
  <c r="T424" i="4" a="1"/>
  <c r="T424" i="4"/>
  <c r="T734" i="4" a="1"/>
  <c r="T734" i="4"/>
  <c r="U710" i="4" a="1"/>
  <c r="U710" i="4"/>
  <c r="T364" i="4" a="1"/>
  <c r="T364" i="4"/>
  <c r="S592" i="4" a="1"/>
  <c r="S592" i="4"/>
  <c r="T874" i="4" a="1"/>
  <c r="T874" i="4"/>
  <c r="U874" i="4" a="1"/>
  <c r="U874" i="4"/>
  <c r="S965" i="4" a="1"/>
  <c r="S965" i="4"/>
  <c r="T898" i="4" a="1"/>
  <c r="T898" i="4"/>
  <c r="S749" i="4" a="1"/>
  <c r="S749" i="4"/>
  <c r="S731" i="4" a="1"/>
  <c r="S731" i="4"/>
  <c r="T725" i="4" a="1"/>
  <c r="T725" i="4"/>
  <c r="S701" i="4" a="1"/>
  <c r="S701" i="4"/>
  <c r="T695" i="4" a="1"/>
  <c r="T695" i="4"/>
  <c r="S689" i="4" a="1"/>
  <c r="S689" i="4"/>
  <c r="U683" i="4" a="1"/>
  <c r="U683" i="4"/>
  <c r="T613" i="4" a="1"/>
  <c r="T613" i="4"/>
  <c r="T607" i="4" a="1"/>
  <c r="T607" i="4"/>
  <c r="S588" i="4" a="1"/>
  <c r="S588" i="4"/>
  <c r="S582" i="4" a="1"/>
  <c r="S582" i="4"/>
  <c r="U576" i="4" a="1"/>
  <c r="U576" i="4"/>
  <c r="T570" i="4" a="1"/>
  <c r="T570" i="4"/>
  <c r="S564" i="4" a="1"/>
  <c r="S564" i="4"/>
  <c r="S558" i="4" a="1"/>
  <c r="S558" i="4"/>
  <c r="S552" i="4" a="1"/>
  <c r="S552" i="4"/>
  <c r="S546" i="4" a="1"/>
  <c r="S546" i="4"/>
  <c r="T528" i="4" a="1"/>
  <c r="T528" i="4"/>
  <c r="T522" i="4" a="1"/>
  <c r="T522" i="4"/>
  <c r="U856" i="4" a="1"/>
  <c r="U856" i="4"/>
  <c r="T856" i="4" a="1"/>
  <c r="T856" i="4"/>
  <c r="T508" i="4" a="1"/>
  <c r="T508" i="4"/>
  <c r="T915" i="4" a="1"/>
  <c r="T915" i="4"/>
  <c r="U915" i="4" a="1"/>
  <c r="U915" i="4"/>
  <c r="T246" i="4" a="1"/>
  <c r="T246" i="4"/>
  <c r="S246" i="4" a="1"/>
  <c r="S246" i="4"/>
  <c r="S234" i="4" a="1"/>
  <c r="S234" i="4"/>
  <c r="U234" i="4" a="1"/>
  <c r="U234" i="4"/>
  <c r="U228" i="4" a="1"/>
  <c r="U228" i="4"/>
  <c r="T228" i="4" a="1"/>
  <c r="T228" i="4"/>
  <c r="S150" i="4" a="1"/>
  <c r="S150" i="4"/>
  <c r="T150" i="4" a="1"/>
  <c r="T150" i="4"/>
  <c r="S441" i="4" a="1"/>
  <c r="S441" i="4"/>
  <c r="T870" i="4" a="1"/>
  <c r="T870" i="4"/>
  <c r="S909" i="4" a="1"/>
  <c r="S909" i="4"/>
  <c r="T909" i="4" a="1"/>
  <c r="T909" i="4"/>
  <c r="S949" i="4" a="1"/>
  <c r="S949" i="4"/>
  <c r="U875" i="4" a="1"/>
  <c r="U875" i="4"/>
  <c r="T875" i="4" a="1"/>
  <c r="T875" i="4"/>
  <c r="T441" i="4" a="1"/>
  <c r="T441" i="4"/>
  <c r="U377" i="4" a="1"/>
  <c r="U377" i="4"/>
  <c r="U922" i="4" a="1"/>
  <c r="U922" i="4"/>
  <c r="T922" i="4" a="1"/>
  <c r="T922" i="4"/>
  <c r="S926" i="4" a="1"/>
  <c r="S926" i="4"/>
  <c r="T926" i="4" a="1"/>
  <c r="T926" i="4"/>
  <c r="T208" i="4" a="1"/>
  <c r="T208" i="4"/>
  <c r="S209" i="4" a="1"/>
  <c r="S209" i="4"/>
  <c r="U334" i="4" a="1"/>
  <c r="U334" i="4"/>
  <c r="U447" i="4" a="1"/>
  <c r="U447" i="4"/>
  <c r="U735" i="4" a="1"/>
  <c r="U735" i="4"/>
  <c r="T705" i="4" a="1"/>
  <c r="T705" i="4"/>
  <c r="T965" i="4" a="1"/>
  <c r="T965" i="4"/>
  <c r="S859" i="4" a="1"/>
  <c r="S859" i="4"/>
  <c r="U859" i="4" a="1"/>
  <c r="U859" i="4"/>
  <c r="U877" i="4" a="1"/>
  <c r="U877" i="4"/>
  <c r="T877" i="4" a="1"/>
  <c r="T877" i="4"/>
  <c r="S898" i="4" a="1"/>
  <c r="S898" i="4"/>
  <c r="U943" i="4" a="1"/>
  <c r="U943" i="4"/>
  <c r="T943" i="4" a="1"/>
  <c r="T943" i="4"/>
  <c r="U955" i="4" a="1"/>
  <c r="U955" i="4"/>
  <c r="U967" i="4" a="1"/>
  <c r="U967" i="4"/>
  <c r="U979" i="4" a="1"/>
  <c r="U979" i="4"/>
  <c r="T979" i="4" a="1"/>
  <c r="T979" i="4"/>
  <c r="S943" i="4" a="1"/>
  <c r="S943" i="4"/>
  <c r="S860" i="4" a="1"/>
  <c r="S860" i="4"/>
  <c r="U401" i="4" a="1"/>
  <c r="U401" i="4"/>
  <c r="S401" i="4" a="1"/>
  <c r="S401" i="4"/>
  <c r="S191" i="4" a="1"/>
  <c r="S191" i="4"/>
  <c r="U191" i="4" a="1"/>
  <c r="U191" i="4"/>
  <c r="T167" i="4" a="1"/>
  <c r="T167" i="4"/>
  <c r="U167" i="4" a="1"/>
  <c r="U167" i="4"/>
  <c r="T717" i="4" a="1"/>
  <c r="T717" i="4"/>
  <c r="U717" i="4" a="1"/>
  <c r="U717" i="4"/>
  <c r="S167" i="4" a="1"/>
  <c r="S167" i="4"/>
  <c r="T395" i="4" a="1"/>
  <c r="T395" i="4"/>
  <c r="T681" i="4" a="1"/>
  <c r="T681" i="4"/>
  <c r="S705" i="4" a="1"/>
  <c r="S705" i="4"/>
  <c r="T857" i="4" a="1"/>
  <c r="T857" i="4"/>
  <c r="S881" i="4" a="1"/>
  <c r="S881" i="4"/>
  <c r="S854" i="4" a="1"/>
  <c r="S854" i="4"/>
  <c r="U854" i="4" a="1"/>
  <c r="U854" i="4"/>
  <c r="S910" i="4" a="1"/>
  <c r="S910" i="4"/>
  <c r="U957" i="4" a="1"/>
  <c r="U957" i="4"/>
  <c r="S957" i="4" a="1"/>
  <c r="S957" i="4"/>
  <c r="U969" i="4" a="1"/>
  <c r="U969" i="4"/>
  <c r="T969" i="4" a="1"/>
  <c r="T969" i="4"/>
  <c r="S969" i="4" a="1"/>
  <c r="S969" i="4"/>
  <c r="U866" i="4" a="1"/>
  <c r="U866" i="4"/>
  <c r="S892" i="4" a="1"/>
  <c r="S892" i="4"/>
  <c r="U892" i="4" a="1"/>
  <c r="U892" i="4"/>
  <c r="U752" i="4" a="1"/>
  <c r="U752" i="4"/>
  <c r="S752" i="4" a="1"/>
  <c r="S752" i="4"/>
  <c r="U340" i="4" a="1"/>
  <c r="U340" i="4"/>
  <c r="S340" i="4" a="1"/>
  <c r="S340" i="4"/>
  <c r="S918" i="4" a="1"/>
  <c r="S918" i="4"/>
  <c r="T918" i="4" a="1"/>
  <c r="T918" i="4"/>
  <c r="U918" i="4" a="1"/>
  <c r="U918" i="4"/>
  <c r="S549" i="4" a="1"/>
  <c r="S549" i="4"/>
  <c r="T549" i="4" a="1"/>
  <c r="T549" i="4"/>
  <c r="U490" i="4" a="1"/>
  <c r="U490" i="4"/>
  <c r="T490" i="4" a="1"/>
  <c r="T490" i="4"/>
  <c r="U472" i="4" a="1"/>
  <c r="U472" i="4"/>
  <c r="T472" i="4" a="1"/>
  <c r="T472" i="4"/>
  <c r="U280" i="4" a="1"/>
  <c r="U280" i="4"/>
  <c r="S280" i="4" a="1"/>
  <c r="S280" i="4"/>
  <c r="S214" i="4" a="1"/>
  <c r="S214" i="4"/>
  <c r="U214" i="4" a="1"/>
  <c r="U214" i="4"/>
  <c r="T680" i="4" a="1"/>
  <c r="T680" i="4"/>
  <c r="U136" i="4" a="1"/>
  <c r="U136" i="4"/>
  <c r="U304" i="4" a="1"/>
  <c r="U304" i="4"/>
  <c r="S586" i="4" a="1"/>
  <c r="S586" i="4"/>
  <c r="S915" i="4" a="1"/>
  <c r="S915" i="4"/>
  <c r="U910" i="4" a="1"/>
  <c r="U910" i="4"/>
  <c r="U935" i="4" a="1"/>
  <c r="U935" i="4"/>
  <c r="S935" i="4" a="1"/>
  <c r="S935" i="4"/>
  <c r="U947" i="4" a="1"/>
  <c r="U947" i="4"/>
  <c r="U959" i="4" a="1"/>
  <c r="U959" i="4"/>
  <c r="U971" i="4" a="1"/>
  <c r="U971" i="4"/>
  <c r="T930" i="4" a="1"/>
  <c r="T930" i="4"/>
  <c r="U923" i="4" a="1"/>
  <c r="U923" i="4"/>
  <c r="S923" i="4" a="1"/>
  <c r="S923" i="4"/>
  <c r="U399" i="4" a="1"/>
  <c r="U399" i="4"/>
  <c r="T399" i="4" a="1"/>
  <c r="T399" i="4"/>
  <c r="U375" i="4" a="1"/>
  <c r="U375" i="4"/>
  <c r="T375" i="4" a="1"/>
  <c r="T375" i="4"/>
  <c r="S339" i="4" a="1"/>
  <c r="S339" i="4"/>
  <c r="T339" i="4" a="1"/>
  <c r="T339" i="4"/>
  <c r="S303" i="4" a="1"/>
  <c r="S303" i="4"/>
  <c r="T303" i="4" a="1"/>
  <c r="T303" i="4"/>
  <c r="S453" i="4" a="1"/>
  <c r="S453" i="4"/>
  <c r="T453" i="4" a="1"/>
  <c r="T453" i="4"/>
  <c r="S364" i="4" a="1"/>
  <c r="S364" i="4"/>
  <c r="U937" i="4" a="1"/>
  <c r="U937" i="4"/>
  <c r="S937" i="4" a="1"/>
  <c r="S937" i="4"/>
  <c r="U961" i="4" a="1"/>
  <c r="U961" i="4"/>
  <c r="T961" i="4" a="1"/>
  <c r="T961" i="4"/>
  <c r="U904" i="4" a="1"/>
  <c r="U904" i="4"/>
  <c r="U886" i="4" a="1"/>
  <c r="U886" i="4"/>
  <c r="U861" i="4" a="1"/>
  <c r="U861" i="4"/>
  <c r="S861" i="4" a="1"/>
  <c r="S861" i="4"/>
  <c r="T861" i="4" a="1"/>
  <c r="T861" i="4"/>
  <c r="T185" i="4" a="1"/>
  <c r="T185" i="4"/>
  <c r="T698" i="4" a="1"/>
  <c r="T698" i="4"/>
  <c r="S508" i="4" a="1"/>
  <c r="S508" i="4"/>
  <c r="T873" i="4" a="1"/>
  <c r="T873" i="4"/>
  <c r="S873" i="4" a="1"/>
  <c r="S873" i="4"/>
  <c r="T893" i="4" a="1"/>
  <c r="T893" i="4"/>
  <c r="T903" i="4" a="1"/>
  <c r="T903" i="4"/>
  <c r="U938" i="4" a="1"/>
  <c r="U938" i="4"/>
  <c r="T938" i="4" a="1"/>
  <c r="T938" i="4"/>
  <c r="S938" i="4" a="1"/>
  <c r="S938" i="4"/>
  <c r="U901" i="4" a="1"/>
  <c r="U901" i="4"/>
  <c r="S750" i="4" a="1"/>
  <c r="S750" i="4"/>
  <c r="U750" i="4" a="1"/>
  <c r="U750" i="4"/>
  <c r="U885" i="4" a="1"/>
  <c r="U885" i="4"/>
  <c r="U934" i="4" a="1"/>
  <c r="U934" i="4"/>
  <c r="S916" i="4" a="1"/>
  <c r="S916" i="4"/>
  <c r="S933" i="4" a="1"/>
  <c r="S933" i="4"/>
  <c r="U906" i="4" a="1"/>
  <c r="U906" i="4"/>
  <c r="T890" i="4" a="1"/>
  <c r="T890" i="4"/>
  <c r="S869" i="4" a="1"/>
  <c r="S869" i="4"/>
  <c r="T751" i="4" a="1"/>
  <c r="T751" i="4"/>
  <c r="U745" i="4" a="1"/>
  <c r="U745" i="4"/>
  <c r="S727" i="4" a="1"/>
  <c r="S727" i="4"/>
  <c r="U679" i="4" a="1"/>
  <c r="U679" i="4"/>
  <c r="T621" i="4" a="1"/>
  <c r="T621" i="4"/>
  <c r="S584" i="4" a="1"/>
  <c r="S584" i="4"/>
  <c r="T578" i="4" a="1"/>
  <c r="T578" i="4"/>
  <c r="U560" i="4" a="1"/>
  <c r="U560" i="4"/>
  <c r="U554" i="4" a="1"/>
  <c r="U554" i="4"/>
  <c r="U542" i="4" a="1"/>
  <c r="U542" i="4"/>
  <c r="U536" i="4" a="1"/>
  <c r="U536" i="4"/>
  <c r="U530" i="4" a="1"/>
  <c r="U530" i="4"/>
  <c r="U524" i="4" a="1"/>
  <c r="U524" i="4"/>
  <c r="U603" i="4" a="1"/>
  <c r="U603" i="4"/>
  <c r="T594" i="4" a="1"/>
  <c r="T594" i="4"/>
  <c r="U769" i="4" a="1"/>
  <c r="U769" i="4"/>
  <c r="S766" i="4" a="1"/>
  <c r="S766" i="4"/>
  <c r="T763" i="4" a="1"/>
  <c r="T763" i="4"/>
  <c r="U760" i="4" a="1"/>
  <c r="U760" i="4"/>
  <c r="U482" i="4" a="1"/>
  <c r="U482" i="4"/>
  <c r="S470" i="4" a="1"/>
  <c r="S470" i="4"/>
  <c r="T446" i="4" a="1"/>
  <c r="T446" i="4"/>
  <c r="S434" i="4" a="1"/>
  <c r="S434" i="4"/>
  <c r="U374" i="4" a="1"/>
  <c r="U374" i="4"/>
  <c r="U344" i="4" a="1"/>
  <c r="U344" i="4"/>
  <c r="S332" i="4" a="1"/>
  <c r="S332" i="4"/>
  <c r="U314" i="4" a="1"/>
  <c r="U314" i="4"/>
  <c r="U308" i="4" a="1"/>
  <c r="U308" i="4"/>
  <c r="T302" i="4" a="1"/>
  <c r="T302" i="4"/>
  <c r="U296" i="4" a="1"/>
  <c r="U296" i="4"/>
  <c r="U266" i="4" a="1"/>
  <c r="U266" i="4"/>
  <c r="S260" i="4" a="1"/>
  <c r="S260" i="4"/>
  <c r="T254" i="4" a="1"/>
  <c r="T254" i="4"/>
  <c r="S242" i="4" a="1"/>
  <c r="S242" i="4"/>
  <c r="S230" i="4" a="1"/>
  <c r="S230" i="4"/>
  <c r="S218" i="4" a="1"/>
  <c r="S218" i="4"/>
  <c r="S206" i="4" a="1"/>
  <c r="S206" i="4"/>
  <c r="T182" i="4" a="1"/>
  <c r="T182" i="4"/>
  <c r="U158" i="4" a="1"/>
  <c r="U158" i="4"/>
  <c r="U116" i="4" a="1"/>
  <c r="U116" i="4"/>
  <c r="U92" i="4" a="1"/>
  <c r="U92" i="4"/>
  <c r="U61" i="4" a="1"/>
  <c r="U61" i="4"/>
  <c r="U43" i="4" a="1"/>
  <c r="U43" i="4"/>
  <c r="S37" i="4" a="1"/>
  <c r="S37" i="4"/>
  <c r="U31" i="4" a="1"/>
  <c r="U31" i="4"/>
  <c r="T7" i="4" a="1"/>
  <c r="T7" i="4"/>
  <c r="S516" i="4" a="1"/>
  <c r="S516" i="4"/>
  <c r="U652" i="4" a="1"/>
  <c r="U652" i="4"/>
  <c r="S634" i="4" a="1"/>
  <c r="S634" i="4"/>
  <c r="S954" i="4" a="1"/>
  <c r="S954" i="4"/>
  <c r="T899" i="4" a="1"/>
  <c r="T899" i="4"/>
  <c r="T936" i="4" a="1"/>
  <c r="T936" i="4"/>
  <c r="U948" i="4" a="1"/>
  <c r="U948" i="4"/>
  <c r="U960" i="4" a="1"/>
  <c r="U960" i="4"/>
  <c r="U972" i="4" a="1"/>
  <c r="U972" i="4"/>
  <c r="S948" i="4" a="1"/>
  <c r="S948" i="4"/>
  <c r="T932" i="4" a="1"/>
  <c r="T932" i="4"/>
  <c r="T900" i="4" a="1"/>
  <c r="T900" i="4"/>
  <c r="U889" i="4" a="1"/>
  <c r="U889" i="4"/>
  <c r="S868" i="4" a="1"/>
  <c r="S868" i="4"/>
  <c r="S756" i="4" a="1"/>
  <c r="S756" i="4"/>
  <c r="U714" i="4" a="1"/>
  <c r="U714" i="4"/>
  <c r="T684" i="4" a="1"/>
  <c r="T684" i="4"/>
  <c r="S571" i="4" a="1"/>
  <c r="S571" i="4"/>
  <c r="U565" i="4" a="1"/>
  <c r="U565" i="4"/>
  <c r="T445" i="4" a="1"/>
  <c r="T445" i="4"/>
  <c r="U151" i="4" a="1"/>
  <c r="U151" i="4"/>
  <c r="S121" i="4" a="1"/>
  <c r="S121" i="4"/>
  <c r="U109" i="4" a="1"/>
  <c r="U109" i="4"/>
  <c r="T97" i="4" a="1"/>
  <c r="T97" i="4"/>
  <c r="U91" i="4" a="1"/>
  <c r="U91" i="4"/>
  <c r="U73" i="4" a="1"/>
  <c r="U73" i="4"/>
  <c r="U42" i="4" a="1"/>
  <c r="U42" i="4"/>
  <c r="U755" i="4" a="1"/>
  <c r="U755" i="4"/>
  <c r="T657" i="4" a="1"/>
  <c r="T657" i="4"/>
  <c r="S651" i="4" a="1"/>
  <c r="S651" i="4"/>
  <c r="S845" i="4" a="1"/>
  <c r="S845" i="4"/>
  <c r="U520" i="4" a="1"/>
  <c r="U520" i="4"/>
  <c r="T596" i="4" a="1"/>
  <c r="T596" i="4"/>
  <c r="U765" i="4" a="1"/>
  <c r="U765" i="4"/>
  <c r="U939" i="4" a="1"/>
  <c r="U939" i="4"/>
  <c r="U951" i="4" a="1"/>
  <c r="U951" i="4"/>
  <c r="U963" i="4" a="1"/>
  <c r="U963" i="4"/>
  <c r="U975" i="4" a="1"/>
  <c r="U975" i="4"/>
  <c r="S975" i="4" a="1"/>
  <c r="S975" i="4"/>
  <c r="U931" i="4" a="1"/>
  <c r="U931" i="4"/>
  <c r="U925" i="4" a="1"/>
  <c r="U925" i="4"/>
  <c r="U865" i="4" a="1"/>
  <c r="U865" i="4"/>
  <c r="U905" i="4" a="1"/>
  <c r="U905" i="4"/>
  <c r="T444" i="4" a="1"/>
  <c r="T444" i="4"/>
  <c r="S420" i="4" a="1"/>
  <c r="S420" i="4"/>
  <c r="T402" i="4" a="1"/>
  <c r="T402" i="4"/>
  <c r="S378" i="4" a="1"/>
  <c r="S378" i="4"/>
  <c r="T300" i="4" a="1"/>
  <c r="T300" i="4"/>
  <c r="U264" i="4" a="1"/>
  <c r="U264" i="4"/>
  <c r="U258" i="4" a="1"/>
  <c r="U258" i="4"/>
  <c r="U252" i="4" a="1"/>
  <c r="U252" i="4"/>
  <c r="S198" i="4" a="1"/>
  <c r="S198" i="4"/>
  <c r="U186" i="4" a="1"/>
  <c r="U186" i="4"/>
  <c r="T174" i="4" a="1"/>
  <c r="T174" i="4"/>
  <c r="U150" i="4" a="1"/>
  <c r="U150" i="4"/>
  <c r="T126" i="4" a="1"/>
  <c r="T126" i="4"/>
  <c r="U114" i="4" a="1"/>
  <c r="U114" i="4"/>
  <c r="S102" i="4" a="1"/>
  <c r="S102" i="4"/>
  <c r="S84" i="4" a="1"/>
  <c r="S84" i="4"/>
  <c r="U35" i="4" a="1"/>
  <c r="U35" i="4"/>
  <c r="S29" i="4" a="1"/>
  <c r="S29" i="4"/>
  <c r="U662" i="4" a="1"/>
  <c r="U662" i="4"/>
  <c r="S656" i="4" a="1"/>
  <c r="S656" i="4"/>
  <c r="U638" i="4" a="1"/>
  <c r="U638" i="4"/>
  <c r="S931" i="4" a="1"/>
  <c r="S931" i="4"/>
  <c r="S866" i="4" a="1"/>
  <c r="S866" i="4"/>
  <c r="T902" i="4" a="1"/>
  <c r="T902" i="4"/>
  <c r="S911" i="4" a="1"/>
  <c r="S911" i="4"/>
  <c r="T928" i="4" a="1"/>
  <c r="T928" i="4"/>
  <c r="U952" i="4" a="1"/>
  <c r="U952" i="4"/>
  <c r="U964" i="4" a="1"/>
  <c r="U964" i="4"/>
  <c r="U976" i="4" a="1"/>
  <c r="U976" i="4"/>
  <c r="T880" i="4" a="1"/>
  <c r="T880" i="4"/>
  <c r="T946" i="4" a="1"/>
  <c r="T946" i="4"/>
  <c r="T855" i="4" a="1"/>
  <c r="T855" i="4"/>
  <c r="U970" i="4" a="1"/>
  <c r="U970" i="4"/>
  <c r="T736" i="4" a="1"/>
  <c r="T736" i="4"/>
  <c r="S706" i="4" a="1"/>
  <c r="S706" i="4"/>
  <c r="U682" i="4" a="1"/>
  <c r="U682" i="4"/>
  <c r="S581" i="4" a="1"/>
  <c r="S581" i="4"/>
  <c r="U575" i="4" a="1"/>
  <c r="U575" i="4"/>
  <c r="U311" i="4" a="1"/>
  <c r="U311" i="4"/>
  <c r="U149" i="4" a="1"/>
  <c r="U149" i="4"/>
  <c r="U661" i="4" a="1"/>
  <c r="U661" i="4"/>
  <c r="T867" i="4" a="1"/>
  <c r="T867" i="4"/>
  <c r="S893" i="4" a="1"/>
  <c r="S893" i="4"/>
  <c r="S903" i="4" a="1"/>
  <c r="S903" i="4"/>
  <c r="S966" i="4" a="1"/>
  <c r="S966" i="4"/>
  <c r="U930" i="4" a="1"/>
  <c r="U930" i="4"/>
  <c r="T904" i="4" a="1"/>
  <c r="T904" i="4"/>
  <c r="T753" i="4" a="1"/>
  <c r="T753" i="4"/>
  <c r="T747" i="4" a="1"/>
  <c r="T747" i="4"/>
  <c r="T741" i="4" a="1"/>
  <c r="T741" i="4"/>
  <c r="S735" i="4" a="1"/>
  <c r="S735" i="4"/>
  <c r="T729" i="4" a="1"/>
  <c r="T729" i="4"/>
  <c r="T723" i="4" a="1"/>
  <c r="T723" i="4"/>
  <c r="S711" i="4" a="1"/>
  <c r="S711" i="4"/>
  <c r="T699" i="4" a="1"/>
  <c r="T699" i="4"/>
  <c r="T687" i="4" a="1"/>
  <c r="T687" i="4"/>
  <c r="S681" i="4" a="1"/>
  <c r="S681" i="4"/>
  <c r="T675" i="4" a="1"/>
  <c r="T675" i="4"/>
  <c r="T669" i="4" a="1"/>
  <c r="T669" i="4"/>
  <c r="U629" i="4" a="1"/>
  <c r="U629" i="4"/>
  <c r="S623" i="4" a="1"/>
  <c r="S623" i="4"/>
  <c r="U617" i="4" a="1"/>
  <c r="U617" i="4"/>
  <c r="U611" i="4" a="1"/>
  <c r="U611" i="4"/>
  <c r="T586" i="4" a="1"/>
  <c r="T586" i="4"/>
  <c r="U580" i="4" a="1"/>
  <c r="U580" i="4"/>
  <c r="S574" i="4" a="1"/>
  <c r="S574" i="4"/>
  <c r="S568" i="4" a="1"/>
  <c r="S568" i="4"/>
  <c r="U562" i="4" a="1"/>
  <c r="U562" i="4"/>
  <c r="T556" i="4" a="1"/>
  <c r="T556" i="4"/>
  <c r="U550" i="4" a="1"/>
  <c r="U550" i="4"/>
  <c r="U544" i="4" a="1"/>
  <c r="U544" i="4"/>
  <c r="U538" i="4" a="1"/>
  <c r="U538" i="4"/>
  <c r="T532" i="4" a="1"/>
  <c r="T532" i="4"/>
  <c r="T526" i="4" a="1"/>
  <c r="T526" i="4"/>
  <c r="S496" i="4" a="1"/>
  <c r="S496" i="4"/>
  <c r="U466" i="4" a="1"/>
  <c r="U466" i="4"/>
  <c r="U454" i="4" a="1"/>
  <c r="U454" i="4"/>
  <c r="S448" i="4" a="1"/>
  <c r="S448" i="4"/>
  <c r="S430" i="4" a="1"/>
  <c r="S430" i="4"/>
  <c r="T376" i="4" a="1"/>
  <c r="T376" i="4"/>
  <c r="T322" i="4" a="1"/>
  <c r="T322" i="4"/>
  <c r="T316" i="4" a="1"/>
  <c r="T316" i="4"/>
  <c r="U298" i="4" a="1"/>
  <c r="U298" i="4"/>
  <c r="U292" i="4" a="1"/>
  <c r="U292" i="4"/>
  <c r="T268" i="4" a="1"/>
  <c r="T268" i="4"/>
  <c r="T262" i="4" a="1"/>
  <c r="T262" i="4"/>
  <c r="T250" i="4" a="1"/>
  <c r="T250" i="4"/>
  <c r="S244" i="4" a="1"/>
  <c r="S244" i="4"/>
  <c r="S190" i="4" a="1"/>
  <c r="S190" i="4"/>
  <c r="T184" i="4" a="1"/>
  <c r="T184" i="4"/>
  <c r="S178" i="4" a="1"/>
  <c r="S178" i="4"/>
  <c r="U160" i="4" a="1"/>
  <c r="U160" i="4"/>
  <c r="U63" i="4" a="1"/>
  <c r="U63" i="4"/>
  <c r="U57" i="4" a="1"/>
  <c r="U57" i="4"/>
  <c r="S51" i="4" a="1"/>
  <c r="S51" i="4"/>
  <c r="T39" i="4" a="1"/>
  <c r="T39" i="4"/>
  <c r="T33" i="4" a="1"/>
  <c r="T33" i="4"/>
  <c r="S15" i="4" a="1"/>
  <c r="S15" i="4"/>
  <c r="T601" i="4" a="1"/>
  <c r="T601" i="4"/>
  <c r="T764" i="4" a="1"/>
  <c r="T764" i="4"/>
  <c r="T758" i="4" a="1"/>
  <c r="T758" i="4"/>
  <c r="U846" i="4" a="1"/>
  <c r="U846" i="4"/>
  <c r="T768" i="4" a="1"/>
  <c r="T768" i="4"/>
  <c r="T626" i="4" a="1"/>
  <c r="T626" i="4"/>
  <c r="S890" i="4" a="1"/>
  <c r="S890" i="4"/>
  <c r="T876" i="4" a="1"/>
  <c r="T876" i="4"/>
  <c r="S962" i="4" a="1"/>
  <c r="S962" i="4"/>
  <c r="T974" i="4" a="1"/>
  <c r="T974" i="4"/>
  <c r="U878" i="4" a="1"/>
  <c r="U878" i="4"/>
  <c r="U884" i="4" a="1"/>
  <c r="U884" i="4"/>
  <c r="U933" i="4" a="1"/>
  <c r="U933" i="4"/>
  <c r="S944" i="4" a="1"/>
  <c r="S944" i="4"/>
  <c r="U968" i="4" a="1"/>
  <c r="U968" i="4"/>
  <c r="U980" i="4" a="1"/>
  <c r="U980" i="4"/>
  <c r="U921" i="4" a="1"/>
  <c r="U921" i="4"/>
  <c r="U929" i="4" a="1"/>
  <c r="U929" i="4"/>
  <c r="T906" i="4" a="1"/>
  <c r="T906" i="4"/>
  <c r="S894" i="4" a="1"/>
  <c r="S894" i="4"/>
  <c r="T869" i="4" a="1"/>
  <c r="T869" i="4"/>
  <c r="S863" i="4" a="1"/>
  <c r="S863" i="4"/>
  <c r="T891" i="4" a="1"/>
  <c r="T891" i="4"/>
  <c r="T752" i="4" a="1"/>
  <c r="T752" i="4"/>
  <c r="T746" i="4" a="1"/>
  <c r="T746" i="4"/>
  <c r="U740" i="4" a="1"/>
  <c r="U740" i="4"/>
  <c r="T722" i="4" a="1"/>
  <c r="T722" i="4"/>
  <c r="S710" i="4" a="1"/>
  <c r="S710" i="4"/>
  <c r="S680" i="4" a="1"/>
  <c r="S680" i="4"/>
  <c r="T668" i="4" a="1"/>
  <c r="T668" i="4"/>
  <c r="T585" i="4" a="1"/>
  <c r="T585" i="4"/>
  <c r="T579" i="4" a="1"/>
  <c r="T579" i="4"/>
  <c r="U573" i="4" a="1"/>
  <c r="U573" i="4"/>
  <c r="S567" i="4" a="1"/>
  <c r="S567" i="4"/>
  <c r="T555" i="4" a="1"/>
  <c r="T555" i="4"/>
  <c r="T531" i="4" a="1"/>
  <c r="T531" i="4"/>
  <c r="U525" i="4" a="1"/>
  <c r="U525" i="4"/>
  <c r="U495" i="4" a="1"/>
  <c r="U495" i="4"/>
  <c r="S435" i="4" a="1"/>
  <c r="S435" i="4"/>
  <c r="S351" i="4" a="1"/>
  <c r="S351" i="4"/>
  <c r="T321" i="4" a="1"/>
  <c r="T321" i="4"/>
  <c r="U309" i="4" a="1"/>
  <c r="U309" i="4"/>
  <c r="S273" i="4" a="1"/>
  <c r="S273" i="4"/>
  <c r="S213" i="4" a="1"/>
  <c r="S213" i="4"/>
  <c r="S201" i="4" a="1"/>
  <c r="S201" i="4"/>
  <c r="U56" i="4" a="1"/>
  <c r="U56" i="4"/>
  <c r="S50" i="4" a="1"/>
  <c r="S50" i="4"/>
  <c r="S519" i="4" a="1"/>
  <c r="S519" i="4"/>
  <c r="U647" i="4" a="1"/>
  <c r="U647" i="4"/>
  <c r="U635" i="4" a="1"/>
  <c r="U635" i="4"/>
  <c r="S853" i="4" a="1"/>
  <c r="S853" i="4"/>
  <c r="S980" i="4" a="1"/>
  <c r="S980" i="4"/>
  <c r="S978" i="4" a="1"/>
  <c r="S978" i="4"/>
  <c r="S977" i="4" a="1"/>
  <c r="S977" i="4"/>
  <c r="T977" i="4" a="1"/>
  <c r="T977" i="4"/>
  <c r="T976" i="4" a="1"/>
  <c r="T976" i="4"/>
  <c r="T975" i="4" a="1"/>
  <c r="T975" i="4"/>
  <c r="U974" i="4" a="1"/>
  <c r="U974" i="4"/>
  <c r="T973" i="4" a="1"/>
  <c r="T973" i="4"/>
  <c r="S973" i="4" a="1"/>
  <c r="S973" i="4"/>
  <c r="T972" i="4" a="1"/>
  <c r="T972" i="4"/>
  <c r="T971" i="4" a="1"/>
  <c r="T971" i="4"/>
  <c r="S970" i="4" a="1"/>
  <c r="S970" i="4"/>
  <c r="S968" i="4" a="1"/>
  <c r="S968" i="4"/>
  <c r="T967" i="4" a="1"/>
  <c r="T967" i="4"/>
  <c r="S964" i="4" a="1"/>
  <c r="S964" i="4"/>
  <c r="S963" i="4" a="1"/>
  <c r="S963" i="4"/>
  <c r="T962" i="4" a="1"/>
  <c r="T962" i="4"/>
  <c r="S961" i="4" a="1"/>
  <c r="S961" i="4"/>
  <c r="S959" i="4" a="1"/>
  <c r="S959" i="4"/>
  <c r="T959" i="4" a="1"/>
  <c r="T959" i="4"/>
  <c r="T958" i="4" a="1"/>
  <c r="T958" i="4"/>
  <c r="S958" i="4" a="1"/>
  <c r="S958" i="4"/>
  <c r="T957" i="4" a="1"/>
  <c r="T957" i="4"/>
  <c r="S955" i="4" a="1"/>
  <c r="S955" i="4"/>
  <c r="T954" i="4" a="1"/>
  <c r="T954" i="4"/>
  <c r="T953" i="4" a="1"/>
  <c r="T953" i="4"/>
  <c r="S953" i="4" a="1"/>
  <c r="S953" i="4"/>
  <c r="S952" i="4" a="1"/>
  <c r="S952" i="4"/>
  <c r="S950" i="4" a="1"/>
  <c r="S950" i="4"/>
  <c r="T950" i="4" a="1"/>
  <c r="T950" i="4"/>
  <c r="T947" i="4" a="1"/>
  <c r="T947" i="4"/>
  <c r="S947" i="4" a="1"/>
  <c r="S947" i="4"/>
  <c r="S946" i="4" a="1"/>
  <c r="S946" i="4"/>
  <c r="S945" i="4" a="1"/>
  <c r="S945" i="4"/>
  <c r="U944" i="4" a="1"/>
  <c r="U944" i="4"/>
  <c r="T944" i="4" a="1"/>
  <c r="T944" i="4"/>
  <c r="S941" i="4" a="1"/>
  <c r="S941" i="4"/>
  <c r="T941" i="4" a="1"/>
  <c r="T941" i="4"/>
  <c r="U940" i="4" a="1"/>
  <c r="U940" i="4"/>
  <c r="T940" i="4" a="1"/>
  <c r="T940" i="4"/>
  <c r="T939" i="4" a="1"/>
  <c r="T939" i="4"/>
  <c r="T935" i="4" a="1"/>
  <c r="T935" i="4"/>
  <c r="S934" i="4" a="1"/>
  <c r="S934" i="4"/>
  <c r="T934" i="4" a="1"/>
  <c r="T934" i="4"/>
  <c r="T933" i="4" a="1"/>
  <c r="T933" i="4"/>
  <c r="S932" i="4" a="1"/>
  <c r="S932" i="4"/>
  <c r="U932" i="4" a="1"/>
  <c r="U932" i="4"/>
  <c r="U928" i="4" a="1"/>
  <c r="U928" i="4"/>
  <c r="S927" i="4" a="1"/>
  <c r="S927" i="4"/>
  <c r="T927" i="4" a="1"/>
  <c r="T927" i="4"/>
  <c r="S925" i="4" a="1"/>
  <c r="S925" i="4"/>
  <c r="T924" i="4" a="1"/>
  <c r="T924" i="4"/>
  <c r="U924" i="4" a="1"/>
  <c r="U924" i="4"/>
  <c r="T923" i="4" a="1"/>
  <c r="T923" i="4"/>
  <c r="S922" i="4" a="1"/>
  <c r="S922" i="4"/>
  <c r="S921" i="4" a="1"/>
  <c r="S921" i="4"/>
  <c r="T917" i="4" a="1"/>
  <c r="T917" i="4"/>
  <c r="S917" i="4" a="1"/>
  <c r="S917" i="4"/>
  <c r="T916" i="4" a="1"/>
  <c r="T916" i="4"/>
  <c r="S914" i="4" a="1"/>
  <c r="S914" i="4"/>
  <c r="U913" i="4" a="1"/>
  <c r="U913" i="4"/>
  <c r="S912" i="4" a="1"/>
  <c r="S912" i="4"/>
  <c r="U911" i="4" a="1"/>
  <c r="U911" i="4"/>
  <c r="T911" i="4" a="1"/>
  <c r="T911" i="4"/>
  <c r="U907" i="4" a="1"/>
  <c r="U907" i="4"/>
  <c r="S907" i="4" a="1"/>
  <c r="S907" i="4"/>
  <c r="S905" i="4" a="1"/>
  <c r="S905" i="4"/>
  <c r="T905" i="4" a="1"/>
  <c r="T905" i="4"/>
  <c r="S904" i="4" a="1"/>
  <c r="S904" i="4"/>
  <c r="U902" i="4" a="1"/>
  <c r="U902" i="4"/>
  <c r="T901" i="4" a="1"/>
  <c r="T901" i="4"/>
  <c r="S900" i="4" a="1"/>
  <c r="S900" i="4"/>
  <c r="U899" i="4" a="1"/>
  <c r="U899" i="4"/>
  <c r="S899" i="4" a="1"/>
  <c r="S899" i="4"/>
  <c r="U894" i="4" a="1"/>
  <c r="U894" i="4"/>
  <c r="T892" i="4" a="1"/>
  <c r="T892" i="4"/>
  <c r="S891" i="4" a="1"/>
  <c r="S891" i="4"/>
  <c r="T889" i="4" a="1"/>
  <c r="T889" i="4"/>
  <c r="S889" i="4" a="1"/>
  <c r="S889" i="4"/>
  <c r="S888" i="4" a="1"/>
  <c r="S888" i="4"/>
  <c r="U888" i="4" a="1"/>
  <c r="U888" i="4"/>
  <c r="U887" i="4" a="1"/>
  <c r="U887" i="4"/>
  <c r="S887" i="4" a="1"/>
  <c r="S887" i="4"/>
  <c r="S884" i="4" a="1"/>
  <c r="S884" i="4"/>
  <c r="T883" i="4" a="1"/>
  <c r="T883" i="4"/>
  <c r="S883" i="4" a="1"/>
  <c r="S883" i="4"/>
  <c r="S882" i="4" a="1"/>
  <c r="S882" i="4"/>
  <c r="T882" i="4" a="1"/>
  <c r="T882" i="4"/>
  <c r="S879" i="4" a="1"/>
  <c r="S879" i="4"/>
  <c r="T878" i="4" a="1"/>
  <c r="T878" i="4"/>
  <c r="S874" i="4" a="1"/>
  <c r="S874" i="4"/>
  <c r="U873" i="4" a="1"/>
  <c r="U873" i="4"/>
  <c r="U872" i="4" a="1"/>
  <c r="U872" i="4"/>
  <c r="T872" i="4" a="1"/>
  <c r="T872" i="4"/>
  <c r="U871" i="4" a="1"/>
  <c r="U871" i="4"/>
  <c r="U869" i="4" a="1"/>
  <c r="U869" i="4"/>
  <c r="T868" i="4" a="1"/>
  <c r="T868" i="4"/>
  <c r="U868" i="4" a="1"/>
  <c r="U868" i="4"/>
  <c r="S867" i="4" a="1"/>
  <c r="S867" i="4"/>
  <c r="U867" i="4" a="1"/>
  <c r="U867" i="4"/>
  <c r="S864" i="4" a="1"/>
  <c r="S864" i="4"/>
  <c r="T863" i="4" a="1"/>
  <c r="T863" i="4"/>
  <c r="U863" i="4" a="1"/>
  <c r="U863" i="4"/>
  <c r="U862" i="4" a="1"/>
  <c r="U862" i="4"/>
  <c r="T859" i="4" a="1"/>
  <c r="T859" i="4"/>
  <c r="T858" i="4" a="1"/>
  <c r="T858" i="4"/>
  <c r="S856" i="4" a="1"/>
  <c r="S856" i="4"/>
  <c r="T854" i="4" a="1"/>
  <c r="T854" i="4"/>
  <c r="U853" i="4" a="1"/>
  <c r="U853" i="4"/>
  <c r="U852" i="4" a="1"/>
  <c r="U852" i="4"/>
  <c r="T852" i="4" a="1"/>
  <c r="T852" i="4"/>
  <c r="U851" i="4" a="1"/>
  <c r="U851" i="4"/>
  <c r="T851" i="4" a="1"/>
  <c r="T851" i="4"/>
  <c r="S850" i="4" a="1"/>
  <c r="S850" i="4"/>
  <c r="U850" i="4" a="1"/>
  <c r="U850" i="4"/>
  <c r="U849" i="4" a="1"/>
  <c r="U849" i="4"/>
  <c r="T849" i="4" a="1"/>
  <c r="T849" i="4"/>
  <c r="U848" i="4" a="1"/>
  <c r="U848" i="4"/>
  <c r="U847" i="4" a="1"/>
  <c r="U847" i="4"/>
  <c r="T847" i="4" a="1"/>
  <c r="T847" i="4"/>
  <c r="T846" i="4" a="1"/>
  <c r="T846" i="4"/>
  <c r="U845" i="4" a="1"/>
  <c r="U845" i="4"/>
  <c r="T845" i="4" a="1"/>
  <c r="T845" i="4"/>
  <c r="U844" i="4" a="1"/>
  <c r="U844" i="4"/>
  <c r="T844" i="4" a="1"/>
  <c r="T844" i="4"/>
  <c r="T843" i="4" a="1"/>
  <c r="T843" i="4"/>
  <c r="U843" i="4" a="1"/>
  <c r="U843" i="4"/>
  <c r="U842" i="4" a="1"/>
  <c r="U842" i="4"/>
  <c r="T842" i="4" a="1"/>
  <c r="T842" i="4"/>
  <c r="S769" i="4" a="1"/>
  <c r="S769" i="4"/>
  <c r="T769" i="4" a="1"/>
  <c r="T769" i="4"/>
  <c r="S768" i="4" a="1"/>
  <c r="S768" i="4"/>
  <c r="T766" i="4" a="1"/>
  <c r="T766" i="4"/>
  <c r="S765" i="4" a="1"/>
  <c r="S765" i="4"/>
  <c r="U763" i="4" a="1"/>
  <c r="U763" i="4"/>
  <c r="T760" i="4" a="1"/>
  <c r="T760" i="4"/>
  <c r="S759" i="4" a="1"/>
  <c r="S759" i="4"/>
  <c r="U759" i="4" a="1"/>
  <c r="U759" i="4"/>
  <c r="T759" i="4" a="1"/>
  <c r="T759" i="4"/>
  <c r="S758" i="4" a="1"/>
  <c r="S758" i="4"/>
  <c r="U758" i="4" a="1"/>
  <c r="U758" i="4"/>
  <c r="U756" i="4" a="1"/>
  <c r="U756" i="4"/>
  <c r="S755" i="4" a="1"/>
  <c r="S755" i="4"/>
  <c r="S754" i="4" a="1"/>
  <c r="S754" i="4"/>
  <c r="U753" i="4" a="1"/>
  <c r="U753" i="4"/>
  <c r="S753" i="4" a="1"/>
  <c r="S753" i="4"/>
  <c r="U747" i="4" a="1"/>
  <c r="U747" i="4"/>
  <c r="T743" i="4" a="1"/>
  <c r="T743" i="4"/>
  <c r="T742" i="4" a="1"/>
  <c r="T742" i="4"/>
  <c r="U741" i="4" a="1"/>
  <c r="U741" i="4"/>
  <c r="S737" i="4" a="1"/>
  <c r="S737" i="4"/>
  <c r="U729" i="4" a="1"/>
  <c r="U729" i="4"/>
  <c r="T728" i="4" a="1"/>
  <c r="T728" i="4"/>
  <c r="T727" i="4" a="1"/>
  <c r="T727" i="4"/>
  <c r="S726" i="4" a="1"/>
  <c r="S726" i="4"/>
  <c r="S723" i="4" a="1"/>
  <c r="S723" i="4"/>
  <c r="U722" i="4" a="1"/>
  <c r="U722" i="4"/>
  <c r="S722" i="4" a="1"/>
  <c r="S722" i="4"/>
  <c r="S721" i="4" a="1"/>
  <c r="S721" i="4"/>
  <c r="S719" i="4" a="1"/>
  <c r="S719" i="4"/>
  <c r="U715" i="4" a="1"/>
  <c r="U715" i="4"/>
  <c r="T713" i="4" a="1"/>
  <c r="T713" i="4"/>
  <c r="T711" i="4" a="1"/>
  <c r="T711" i="4"/>
  <c r="U709" i="4" a="1"/>
  <c r="U709" i="4"/>
  <c r="S709" i="4" a="1"/>
  <c r="S709" i="4"/>
  <c r="U707" i="4" a="1"/>
  <c r="U707" i="4"/>
  <c r="T704" i="4" a="1"/>
  <c r="T704" i="4"/>
  <c r="U697" i="4" a="1"/>
  <c r="U697" i="4"/>
  <c r="S696" i="4" a="1"/>
  <c r="S696" i="4"/>
  <c r="U692" i="4" a="1"/>
  <c r="U692" i="4"/>
  <c r="U691" i="4" a="1"/>
  <c r="U691" i="4"/>
  <c r="S687" i="4" a="1"/>
  <c r="S687" i="4"/>
  <c r="S686" i="4" a="1"/>
  <c r="S686" i="4"/>
  <c r="S685" i="4" a="1"/>
  <c r="S685" i="4"/>
  <c r="T682" i="4" a="1"/>
  <c r="T682" i="4"/>
  <c r="T679" i="4" a="1"/>
  <c r="T679" i="4"/>
  <c r="S674" i="4" a="1"/>
  <c r="S674" i="4"/>
  <c r="U677" i="4" a="1"/>
  <c r="U677" i="4"/>
  <c r="T676" i="4" a="1"/>
  <c r="T676" i="4"/>
  <c r="S675" i="4" a="1"/>
  <c r="S675" i="4"/>
  <c r="U675" i="4" a="1"/>
  <c r="U675" i="4"/>
  <c r="U674" i="4" a="1"/>
  <c r="U674" i="4"/>
  <c r="U671" i="4" a="1"/>
  <c r="U671" i="4"/>
  <c r="T670" i="4" a="1"/>
  <c r="T670" i="4"/>
  <c r="U669" i="4" a="1"/>
  <c r="U669" i="4"/>
  <c r="U668" i="4" a="1"/>
  <c r="U668" i="4"/>
  <c r="T667" i="4" a="1"/>
  <c r="T667" i="4"/>
  <c r="T666" i="4" a="1"/>
  <c r="T666" i="4"/>
  <c r="S662" i="4" a="1"/>
  <c r="S662" i="4"/>
  <c r="T661" i="4" a="1"/>
  <c r="T661" i="4"/>
  <c r="T659" i="4" a="1"/>
  <c r="T659" i="4"/>
  <c r="S659" i="4" a="1"/>
  <c r="S659" i="4"/>
  <c r="U656" i="4" a="1"/>
  <c r="U656" i="4"/>
  <c r="T656" i="4" a="1"/>
  <c r="T656" i="4"/>
  <c r="T655" i="4" a="1"/>
  <c r="T655" i="4"/>
  <c r="U655" i="4" a="1"/>
  <c r="U655" i="4"/>
  <c r="S652" i="4" a="1"/>
  <c r="S652" i="4"/>
  <c r="T652" i="4" a="1"/>
  <c r="T652" i="4"/>
  <c r="U650" i="4" a="1"/>
  <c r="U650" i="4"/>
  <c r="T650" i="4" a="1"/>
  <c r="T650" i="4"/>
  <c r="S649" i="4" a="1"/>
  <c r="S649" i="4"/>
  <c r="S643" i="4" a="1"/>
  <c r="S643" i="4"/>
  <c r="T642" i="4" a="1"/>
  <c r="T642" i="4"/>
  <c r="S642" i="4" a="1"/>
  <c r="S642" i="4"/>
  <c r="S633" i="4" a="1"/>
  <c r="S633" i="4"/>
  <c r="U631" i="4" a="1"/>
  <c r="U631" i="4"/>
  <c r="T628" i="4" a="1"/>
  <c r="T628" i="4"/>
  <c r="S628" i="4" a="1"/>
  <c r="S628" i="4"/>
  <c r="S625" i="4" a="1"/>
  <c r="S625" i="4"/>
  <c r="U624" i="4" a="1"/>
  <c r="U624" i="4"/>
  <c r="S622" i="4" a="1"/>
  <c r="S622" i="4"/>
  <c r="U622" i="4" a="1"/>
  <c r="U622" i="4"/>
  <c r="T622" i="4" a="1"/>
  <c r="T622" i="4"/>
  <c r="S621" i="4" a="1"/>
  <c r="S621" i="4"/>
  <c r="T619" i="4" a="1"/>
  <c r="T619" i="4"/>
  <c r="T618" i="4" a="1"/>
  <c r="T618" i="4"/>
  <c r="T617" i="4" a="1"/>
  <c r="T617" i="4"/>
  <c r="U614" i="4" a="1"/>
  <c r="U614" i="4"/>
  <c r="T611" i="4" a="1"/>
  <c r="T611" i="4"/>
  <c r="T610" i="4" a="1"/>
  <c r="T610" i="4"/>
  <c r="S610" i="4" a="1"/>
  <c r="S610" i="4"/>
  <c r="U605" i="4" a="1"/>
  <c r="U605" i="4"/>
  <c r="S605" i="4" a="1"/>
  <c r="S605" i="4"/>
  <c r="U602" i="4" a="1"/>
  <c r="U602" i="4"/>
  <c r="T602" i="4" a="1"/>
  <c r="T602" i="4"/>
  <c r="U599" i="4" a="1"/>
  <c r="U599" i="4"/>
  <c r="T599" i="4" a="1"/>
  <c r="T599" i="4"/>
  <c r="S596" i="4" a="1"/>
  <c r="S596" i="4"/>
  <c r="S594" i="4" a="1"/>
  <c r="S594" i="4"/>
  <c r="U594" i="4" a="1"/>
  <c r="U594" i="4"/>
  <c r="T591" i="4" a="1"/>
  <c r="T591" i="4"/>
  <c r="U591" i="4" a="1"/>
  <c r="U591" i="4"/>
  <c r="S591" i="4" a="1"/>
  <c r="S591" i="4"/>
  <c r="U590" i="4" a="1"/>
  <c r="U590" i="4"/>
  <c r="U584" i="4" a="1"/>
  <c r="U584" i="4"/>
  <c r="T581" i="4" a="1"/>
  <c r="T581" i="4"/>
  <c r="T580" i="4" a="1"/>
  <c r="T580" i="4"/>
  <c r="S580" i="4" a="1"/>
  <c r="S580" i="4"/>
  <c r="U578" i="4" a="1"/>
  <c r="U578" i="4"/>
  <c r="U574" i="4" a="1"/>
  <c r="U574" i="4"/>
  <c r="T573" i="4" a="1"/>
  <c r="T573" i="4"/>
  <c r="U572" i="4" a="1"/>
  <c r="U572" i="4"/>
  <c r="S572" i="4" a="1"/>
  <c r="S572" i="4"/>
  <c r="U568" i="4" a="1"/>
  <c r="U568" i="4"/>
  <c r="T568" i="4" a="1"/>
  <c r="T568" i="4"/>
  <c r="U567" i="4" a="1"/>
  <c r="U567" i="4"/>
  <c r="T567" i="4" a="1"/>
  <c r="T567" i="4"/>
  <c r="U566" i="4" a="1"/>
  <c r="U566" i="4"/>
  <c r="T566" i="4" a="1"/>
  <c r="T566" i="4"/>
  <c r="U561" i="4" a="1"/>
  <c r="U561" i="4"/>
  <c r="T560" i="4" a="1"/>
  <c r="T560" i="4"/>
  <c r="S560" i="4" a="1"/>
  <c r="S560" i="4"/>
  <c r="U559" i="4" a="1"/>
  <c r="U559" i="4"/>
  <c r="S557" i="4" a="1"/>
  <c r="S557" i="4"/>
  <c r="U556" i="4" a="1"/>
  <c r="U556" i="4"/>
  <c r="S555" i="4" a="1"/>
  <c r="S555" i="4"/>
  <c r="S554" i="4" a="1"/>
  <c r="S554" i="4"/>
  <c r="S553" i="4" a="1"/>
  <c r="S553" i="4"/>
  <c r="S551" i="4" a="1"/>
  <c r="S551" i="4"/>
  <c r="T550" i="4" a="1"/>
  <c r="T550" i="4"/>
  <c r="S550" i="4" a="1"/>
  <c r="S550" i="4"/>
  <c r="U549" i="4" a="1"/>
  <c r="U549" i="4"/>
  <c r="U547" i="4" a="1"/>
  <c r="U547" i="4"/>
  <c r="S545" i="4" a="1"/>
  <c r="S545" i="4"/>
  <c r="S544" i="4" a="1"/>
  <c r="S544" i="4"/>
  <c r="T544" i="4" a="1"/>
  <c r="T544" i="4"/>
  <c r="S543" i="4" a="1"/>
  <c r="S543" i="4"/>
  <c r="T543" i="4" a="1"/>
  <c r="T543" i="4"/>
  <c r="U543" i="4" a="1"/>
  <c r="U543" i="4"/>
  <c r="U541" i="4" a="1"/>
  <c r="U541" i="4"/>
  <c r="T540" i="4" a="1"/>
  <c r="T540" i="4"/>
  <c r="T538" i="4" a="1"/>
  <c r="T538" i="4"/>
  <c r="S538" i="4" a="1"/>
  <c r="S538" i="4"/>
  <c r="S537" i="4" a="1"/>
  <c r="S537" i="4"/>
  <c r="T537" i="4" a="1"/>
  <c r="T537" i="4"/>
  <c r="U534" i="4" a="1"/>
  <c r="U534" i="4"/>
  <c r="U532" i="4" a="1"/>
  <c r="U532" i="4"/>
  <c r="U531" i="4" a="1"/>
  <c r="U531" i="4"/>
  <c r="S527" i="4" a="1"/>
  <c r="S527" i="4"/>
  <c r="U527" i="4" a="1"/>
  <c r="U527" i="4"/>
  <c r="U526" i="4" a="1"/>
  <c r="U526" i="4"/>
  <c r="T525" i="4" a="1"/>
  <c r="T525" i="4"/>
  <c r="S525" i="4" a="1"/>
  <c r="S525" i="4"/>
  <c r="T524" i="4" a="1"/>
  <c r="T524" i="4"/>
  <c r="U519" i="4" a="1"/>
  <c r="U519" i="4"/>
  <c r="S517" i="4" a="1"/>
  <c r="S517" i="4"/>
  <c r="U517" i="4" a="1"/>
  <c r="U517" i="4"/>
  <c r="U515" i="4" a="1"/>
  <c r="U515" i="4"/>
  <c r="T515" i="4" a="1"/>
  <c r="T515" i="4"/>
  <c r="S514" i="4" a="1"/>
  <c r="S514" i="4"/>
  <c r="T514" i="4" a="1"/>
  <c r="T514" i="4"/>
  <c r="S511" i="4" a="1"/>
  <c r="S511" i="4"/>
  <c r="T511" i="4" a="1"/>
  <c r="T511" i="4"/>
  <c r="U509" i="4" a="1"/>
  <c r="U509" i="4"/>
  <c r="U507" i="4" a="1"/>
  <c r="U507" i="4"/>
  <c r="U505" i="4" a="1"/>
  <c r="U505" i="4"/>
  <c r="U503" i="4" a="1"/>
  <c r="U503" i="4"/>
  <c r="U502" i="4" a="1"/>
  <c r="U502" i="4"/>
  <c r="S502" i="4" a="1"/>
  <c r="S502" i="4"/>
  <c r="T499" i="4" a="1"/>
  <c r="T499" i="4"/>
  <c r="S497" i="4" a="1"/>
  <c r="S497" i="4"/>
  <c r="T497" i="4" a="1"/>
  <c r="T497" i="4"/>
  <c r="T496" i="4" a="1"/>
  <c r="T496" i="4"/>
  <c r="U493" i="4" a="1"/>
  <c r="U493" i="4"/>
  <c r="S493" i="4" a="1"/>
  <c r="S493" i="4"/>
  <c r="T491" i="4" a="1"/>
  <c r="T491" i="4"/>
  <c r="U491" i="4" a="1"/>
  <c r="U491" i="4"/>
  <c r="S490" i="4" a="1"/>
  <c r="S490" i="4"/>
  <c r="S489" i="4" a="1"/>
  <c r="S489" i="4"/>
  <c r="T487" i="4" a="1"/>
  <c r="T487" i="4"/>
  <c r="T485" i="4" a="1"/>
  <c r="T485" i="4"/>
  <c r="S485" i="4" a="1"/>
  <c r="S485" i="4"/>
  <c r="U484" i="4" a="1"/>
  <c r="U484" i="4"/>
  <c r="S483" i="4" a="1"/>
  <c r="S483" i="4"/>
  <c r="U483" i="4" a="1"/>
  <c r="U483" i="4"/>
  <c r="T482" i="4" a="1"/>
  <c r="T482" i="4"/>
  <c r="T481" i="4" a="1"/>
  <c r="T481" i="4"/>
  <c r="U479" i="4" a="1"/>
  <c r="U479" i="4"/>
  <c r="S479" i="4" a="1"/>
  <c r="S479" i="4"/>
  <c r="T478" i="4" a="1"/>
  <c r="T478" i="4"/>
  <c r="T475" i="4" a="1"/>
  <c r="T475" i="4"/>
  <c r="S475" i="4" a="1"/>
  <c r="S475" i="4"/>
  <c r="S473" i="4" a="1"/>
  <c r="S473" i="4"/>
  <c r="U469" i="4" a="1"/>
  <c r="U469" i="4"/>
  <c r="S467" i="4" a="1"/>
  <c r="S467" i="4"/>
  <c r="U467" i="4" a="1"/>
  <c r="U467" i="4"/>
  <c r="T466" i="4" a="1"/>
  <c r="T466" i="4"/>
  <c r="T465" i="4" a="1"/>
  <c r="T465" i="4"/>
  <c r="S461" i="4" a="1"/>
  <c r="S461" i="4"/>
  <c r="T461" i="4" a="1"/>
  <c r="T461" i="4"/>
  <c r="U460" i="4" a="1"/>
  <c r="U460" i="4"/>
  <c r="S460" i="4" a="1"/>
  <c r="S460" i="4"/>
  <c r="T457" i="4" a="1"/>
  <c r="T457" i="4"/>
  <c r="S455" i="4" a="1"/>
  <c r="S455" i="4"/>
  <c r="U453" i="4" a="1"/>
  <c r="U453" i="4"/>
  <c r="T451" i="4" a="1"/>
  <c r="T451" i="4"/>
  <c r="T450" i="4" a="1"/>
  <c r="T450" i="4"/>
  <c r="T449" i="4" a="1"/>
  <c r="T449" i="4"/>
  <c r="S449" i="4" a="1"/>
  <c r="S449" i="4"/>
  <c r="U448" i="4" a="1"/>
  <c r="U448" i="4"/>
  <c r="S447" i="4" a="1"/>
  <c r="S447" i="4"/>
  <c r="U446" i="4" a="1"/>
  <c r="U446" i="4"/>
  <c r="S446" i="4" a="1"/>
  <c r="S446" i="4"/>
  <c r="U445" i="4" a="1"/>
  <c r="U445" i="4"/>
  <c r="U443" i="4" a="1"/>
  <c r="U443" i="4"/>
  <c r="S442" i="4" a="1"/>
  <c r="S442" i="4"/>
  <c r="S439" i="4" a="1"/>
  <c r="S439" i="4"/>
  <c r="T437" i="4" a="1"/>
  <c r="T437" i="4"/>
  <c r="U438" i="4" a="1"/>
  <c r="U438" i="4"/>
  <c r="U437" i="4" a="1"/>
  <c r="U437" i="4"/>
  <c r="S436" i="4" a="1"/>
  <c r="S436" i="4"/>
  <c r="U435" i="4" a="1"/>
  <c r="U435" i="4"/>
  <c r="U433" i="4" a="1"/>
  <c r="U433" i="4"/>
  <c r="T431" i="4" a="1"/>
  <c r="T431" i="4"/>
  <c r="U431" i="4" a="1"/>
  <c r="U431" i="4"/>
  <c r="S427" i="4" a="1"/>
  <c r="S427" i="4"/>
  <c r="T425" i="4" a="1"/>
  <c r="T425" i="4"/>
  <c r="U424" i="4" a="1"/>
  <c r="U424" i="4"/>
  <c r="T421" i="4" a="1"/>
  <c r="T421" i="4"/>
  <c r="S419" i="4" a="1"/>
  <c r="S419" i="4"/>
  <c r="T419" i="4" a="1"/>
  <c r="T419" i="4"/>
  <c r="T418" i="4" a="1"/>
  <c r="T418" i="4"/>
  <c r="S418" i="4" a="1"/>
  <c r="S418" i="4"/>
  <c r="S417" i="4" a="1"/>
  <c r="S417" i="4"/>
  <c r="U417" i="4" a="1"/>
  <c r="U417" i="4"/>
  <c r="U415" i="4" a="1"/>
  <c r="U415" i="4"/>
  <c r="U413" i="4" a="1"/>
  <c r="U413" i="4"/>
  <c r="S413" i="4" a="1"/>
  <c r="S413" i="4"/>
  <c r="T412" i="4" a="1"/>
  <c r="T412" i="4"/>
  <c r="T409" i="4" a="1"/>
  <c r="T409" i="4"/>
  <c r="S409" i="4" a="1"/>
  <c r="S409" i="4"/>
  <c r="U407" i="4" a="1"/>
  <c r="U407" i="4"/>
  <c r="T406" i="4" a="1"/>
  <c r="T406" i="4"/>
  <c r="U406" i="4" a="1"/>
  <c r="U406" i="4"/>
  <c r="U405" i="4" a="1"/>
  <c r="U405" i="4"/>
  <c r="U403" i="4" a="1"/>
  <c r="U403" i="4"/>
  <c r="T403" i="4" a="1"/>
  <c r="T403" i="4"/>
  <c r="S400" i="4" a="1"/>
  <c r="S400" i="4"/>
  <c r="T400" i="4" a="1"/>
  <c r="T400" i="4"/>
  <c r="U397" i="4" a="1"/>
  <c r="U397" i="4"/>
  <c r="S397" i="4" a="1"/>
  <c r="S397" i="4"/>
  <c r="T394" i="4" a="1"/>
  <c r="T394" i="4"/>
  <c r="U393" i="4" a="1"/>
  <c r="U393" i="4"/>
  <c r="S393" i="4" a="1"/>
  <c r="S393" i="4"/>
  <c r="S391" i="4" a="1"/>
  <c r="S391" i="4"/>
  <c r="S390" i="4" a="1"/>
  <c r="S390" i="4"/>
  <c r="S388" i="4" a="1"/>
  <c r="S388" i="4"/>
  <c r="T388" i="4" a="1"/>
  <c r="T388" i="4"/>
  <c r="T386" i="4" a="1"/>
  <c r="T386" i="4"/>
  <c r="S386" i="4" a="1"/>
  <c r="S386" i="4"/>
  <c r="T382" i="4" a="1"/>
  <c r="T382" i="4"/>
  <c r="S382" i="4" a="1"/>
  <c r="S382" i="4"/>
  <c r="T379" i="4" a="1"/>
  <c r="T379" i="4"/>
  <c r="U379" i="4" a="1"/>
  <c r="U379" i="4"/>
  <c r="S374" i="4" a="1"/>
  <c r="S374" i="4"/>
  <c r="T374" i="4" a="1"/>
  <c r="T374" i="4"/>
  <c r="U373" i="4" a="1"/>
  <c r="U373" i="4"/>
  <c r="U370" i="4" a="1"/>
  <c r="U370" i="4"/>
  <c r="S370" i="4" a="1"/>
  <c r="S370" i="4"/>
  <c r="T369" i="4" a="1"/>
  <c r="T369" i="4"/>
  <c r="T367" i="4" a="1"/>
  <c r="T367" i="4"/>
  <c r="U365" i="4" a="1"/>
  <c r="U365" i="4"/>
  <c r="S361" i="4" a="1"/>
  <c r="S361" i="4"/>
  <c r="U360" i="4" a="1"/>
  <c r="U360" i="4"/>
  <c r="S359" i="4" a="1"/>
  <c r="S359" i="4"/>
  <c r="T358" i="4" a="1"/>
  <c r="T358" i="4"/>
  <c r="S358" i="4" a="1"/>
  <c r="S358" i="4"/>
  <c r="T355" i="4" a="1"/>
  <c r="T355" i="4"/>
  <c r="S353" i="4" a="1"/>
  <c r="S353" i="4"/>
  <c r="T353" i="4" a="1"/>
  <c r="T353" i="4"/>
  <c r="U352" i="4" a="1"/>
  <c r="U352" i="4"/>
  <c r="T349" i="4" a="1"/>
  <c r="T349" i="4"/>
  <c r="T343" i="4" a="1"/>
  <c r="T343" i="4"/>
  <c r="S343" i="4" a="1"/>
  <c r="S343" i="4"/>
  <c r="S337" i="4" a="1"/>
  <c r="S337" i="4"/>
  <c r="S335" i="4" a="1"/>
  <c r="S335" i="4"/>
  <c r="T335" i="4" a="1"/>
  <c r="T335" i="4"/>
  <c r="T334" i="4" a="1"/>
  <c r="T334" i="4"/>
  <c r="T331" i="4" a="1"/>
  <c r="T331" i="4"/>
  <c r="S329" i="4" a="1"/>
  <c r="S329" i="4"/>
  <c r="S325" i="4" a="1"/>
  <c r="S325" i="4"/>
  <c r="U325" i="4" a="1"/>
  <c r="U325" i="4"/>
  <c r="U323" i="4" a="1"/>
  <c r="U323" i="4"/>
  <c r="U322" i="4" a="1"/>
  <c r="U322" i="4"/>
  <c r="S321" i="4" a="1"/>
  <c r="S321" i="4"/>
  <c r="S319" i="4" a="1"/>
  <c r="S319" i="4"/>
  <c r="U317" i="4" a="1"/>
  <c r="U317" i="4"/>
  <c r="U315" i="4" a="1"/>
  <c r="U315" i="4"/>
  <c r="S311" i="4" a="1"/>
  <c r="S311" i="4"/>
  <c r="T310" i="4" a="1"/>
  <c r="T310" i="4"/>
  <c r="U310" i="4" a="1"/>
  <c r="U310" i="4"/>
  <c r="S309" i="4" a="1"/>
  <c r="S309" i="4"/>
  <c r="U307" i="4" a="1"/>
  <c r="U307" i="4"/>
  <c r="S305" i="4" a="1"/>
  <c r="S305" i="4"/>
  <c r="U302" i="4" a="1"/>
  <c r="U302" i="4"/>
  <c r="T301" i="4" a="1"/>
  <c r="T301" i="4"/>
  <c r="U299" i="4" a="1"/>
  <c r="U299" i="4"/>
  <c r="S299" i="4" a="1"/>
  <c r="S299" i="4"/>
  <c r="U297" i="4" a="1"/>
  <c r="U297" i="4"/>
  <c r="U295" i="4" a="1"/>
  <c r="U295" i="4"/>
  <c r="S293" i="4" a="1"/>
  <c r="S293" i="4"/>
  <c r="S292" i="4" a="1"/>
  <c r="S292" i="4"/>
  <c r="U291" i="4" a="1"/>
  <c r="U291" i="4"/>
  <c r="S289" i="4" a="1"/>
  <c r="S289" i="4"/>
  <c r="T287" i="4" a="1"/>
  <c r="T287" i="4"/>
  <c r="S287" i="4" a="1"/>
  <c r="S287" i="4"/>
  <c r="U286" i="4" a="1"/>
  <c r="U286" i="4"/>
  <c r="U283" i="4" a="1"/>
  <c r="U283" i="4"/>
  <c r="U281" i="4" a="1"/>
  <c r="U281" i="4"/>
  <c r="S277" i="4" a="1"/>
  <c r="S277" i="4"/>
  <c r="U275" i="4" a="1"/>
  <c r="U275" i="4"/>
  <c r="U274" i="4" a="1"/>
  <c r="U274" i="4"/>
  <c r="T273" i="4" a="1"/>
  <c r="T273" i="4"/>
  <c r="T271" i="4" a="1"/>
  <c r="T271" i="4"/>
  <c r="U271" i="4" a="1"/>
  <c r="U271" i="4"/>
  <c r="U269" i="4" a="1"/>
  <c r="U269" i="4"/>
  <c r="S265" i="4" a="1"/>
  <c r="S265" i="4"/>
  <c r="U265" i="4" a="1"/>
  <c r="U265" i="4"/>
  <c r="T263" i="4" a="1"/>
  <c r="T263" i="4"/>
  <c r="U262" i="4" a="1"/>
  <c r="U262" i="4"/>
  <c r="T261" i="4" a="1"/>
  <c r="T261" i="4"/>
  <c r="U261" i="4" a="1"/>
  <c r="U261" i="4"/>
  <c r="S259" i="4" a="1"/>
  <c r="S259" i="4"/>
  <c r="U257" i="4" a="1"/>
  <c r="U257" i="4"/>
  <c r="S257" i="4" a="1"/>
  <c r="S257" i="4"/>
  <c r="S256" i="4" a="1"/>
  <c r="S256" i="4"/>
  <c r="T256" i="4" a="1"/>
  <c r="T256" i="4"/>
  <c r="S254" i="4" a="1"/>
  <c r="S254" i="4"/>
  <c r="S251" i="4" a="1"/>
  <c r="S251" i="4"/>
  <c r="S250" i="4" a="1"/>
  <c r="S250" i="4"/>
  <c r="T245" i="4" a="1"/>
  <c r="T245" i="4"/>
  <c r="T243" i="4" a="1"/>
  <c r="T243" i="4"/>
  <c r="U241" i="4" a="1"/>
  <c r="U241" i="4"/>
  <c r="U239" i="4" a="1"/>
  <c r="U239" i="4"/>
  <c r="S239" i="4" a="1"/>
  <c r="S239" i="4"/>
  <c r="T238" i="4" a="1"/>
  <c r="T238" i="4"/>
  <c r="U237" i="4" a="1"/>
  <c r="U237" i="4"/>
  <c r="T235" i="4" a="1"/>
  <c r="T235" i="4"/>
  <c r="S235" i="4" a="1"/>
  <c r="S235" i="4"/>
  <c r="U235" i="4" a="1"/>
  <c r="U235" i="4"/>
  <c r="U232" i="4" a="1"/>
  <c r="U232" i="4"/>
  <c r="S232" i="4" a="1"/>
  <c r="S232" i="4"/>
  <c r="U229" i="4" a="1"/>
  <c r="U229" i="4"/>
  <c r="S229" i="4" a="1"/>
  <c r="S229" i="4"/>
  <c r="S227" i="4" a="1"/>
  <c r="S227" i="4"/>
  <c r="T227" i="4" a="1"/>
  <c r="T227" i="4"/>
  <c r="T226" i="4" a="1"/>
  <c r="T226" i="4"/>
  <c r="S226" i="4" a="1"/>
  <c r="S226" i="4"/>
  <c r="S225" i="4" a="1"/>
  <c r="S225" i="4"/>
  <c r="U225" i="4" a="1"/>
  <c r="U225" i="4"/>
  <c r="T221" i="4" a="1"/>
  <c r="T221" i="4"/>
  <c r="U221" i="4" a="1"/>
  <c r="U221" i="4"/>
  <c r="T220" i="4" a="1"/>
  <c r="T220" i="4"/>
  <c r="T219" i="4" a="1"/>
  <c r="T219" i="4"/>
  <c r="T218" i="4" a="1"/>
  <c r="T218" i="4"/>
  <c r="U218" i="4" a="1"/>
  <c r="U218" i="4"/>
  <c r="T217" i="4" a="1"/>
  <c r="T217" i="4"/>
  <c r="U215" i="4" a="1"/>
  <c r="U215" i="4"/>
  <c r="S211" i="4" a="1"/>
  <c r="S211" i="4"/>
  <c r="U208" i="4" a="1"/>
  <c r="U208" i="4"/>
  <c r="T207" i="4" a="1"/>
  <c r="T207" i="4"/>
  <c r="U206" i="4" a="1"/>
  <c r="U206" i="4"/>
  <c r="S205" i="4" a="1"/>
  <c r="S205" i="4"/>
  <c r="U203" i="4" a="1"/>
  <c r="U203" i="4"/>
  <c r="T202" i="4" a="1"/>
  <c r="T202" i="4"/>
  <c r="S202" i="4" a="1"/>
  <c r="S202" i="4"/>
  <c r="S200" i="4" a="1"/>
  <c r="S200" i="4"/>
  <c r="S199" i="4" a="1"/>
  <c r="S199" i="4"/>
  <c r="S197" i="4" a="1"/>
  <c r="S197" i="4"/>
  <c r="U196" i="4" a="1"/>
  <c r="U196" i="4"/>
  <c r="U193" i="4" a="1"/>
  <c r="U193" i="4"/>
  <c r="T190" i="4" a="1"/>
  <c r="T190" i="4"/>
  <c r="U189" i="4" a="1"/>
  <c r="U189" i="4"/>
  <c r="U187" i="4" a="1"/>
  <c r="U187" i="4"/>
  <c r="T187" i="4" a="1"/>
  <c r="T187" i="4"/>
  <c r="S186" i="4" a="1"/>
  <c r="S186" i="4"/>
  <c r="U184" i="4" a="1"/>
  <c r="U184" i="4"/>
  <c r="U182" i="4" a="1"/>
  <c r="U182" i="4"/>
  <c r="S181" i="4" a="1"/>
  <c r="S181" i="4"/>
  <c r="U178" i="4" a="1"/>
  <c r="U178" i="4"/>
  <c r="S172" i="4" a="1"/>
  <c r="S172" i="4"/>
  <c r="U172" i="4" a="1"/>
  <c r="U172" i="4"/>
  <c r="T171" i="4" a="1"/>
  <c r="T171" i="4"/>
  <c r="S171" i="4" a="1"/>
  <c r="S171" i="4"/>
  <c r="U166" i="4" a="1"/>
  <c r="U166" i="4"/>
  <c r="T166" i="4" a="1"/>
  <c r="T166" i="4"/>
  <c r="T165" i="4" a="1"/>
  <c r="T165" i="4"/>
  <c r="S159" i="4" a="1"/>
  <c r="S159" i="4"/>
  <c r="T159" i="4" a="1"/>
  <c r="T159" i="4"/>
  <c r="T154" i="4" a="1"/>
  <c r="T154" i="4"/>
  <c r="U154" i="4" a="1"/>
  <c r="U154" i="4"/>
  <c r="S153" i="4" a="1"/>
  <c r="S153" i="4"/>
  <c r="T148" i="4" a="1"/>
  <c r="T148" i="4"/>
  <c r="U147" i="4" a="1"/>
  <c r="U147" i="4"/>
  <c r="U143" i="4" a="1"/>
  <c r="U143" i="4"/>
  <c r="T142" i="4" a="1"/>
  <c r="T142" i="4"/>
  <c r="S142" i="4" a="1"/>
  <c r="S142" i="4"/>
  <c r="T141" i="4" a="1"/>
  <c r="T141" i="4"/>
  <c r="S139" i="4" a="1"/>
  <c r="S139" i="4"/>
  <c r="T137" i="4" a="1"/>
  <c r="T137" i="4"/>
  <c r="S118" i="4" a="1"/>
  <c r="S118" i="4"/>
  <c r="T118" i="4" a="1"/>
  <c r="T118" i="4"/>
  <c r="U131" i="4" a="1"/>
  <c r="U131" i="4"/>
  <c r="T130" i="4" a="1"/>
  <c r="T130" i="4"/>
  <c r="S127" i="4" a="1"/>
  <c r="S127" i="4"/>
  <c r="S125" i="4" a="1"/>
  <c r="S125" i="4"/>
  <c r="S124" i="4" a="1"/>
  <c r="S124" i="4"/>
  <c r="U124" i="4" a="1"/>
  <c r="U124" i="4"/>
  <c r="U119" i="4" a="1"/>
  <c r="U119" i="4"/>
  <c r="T119" i="4" a="1"/>
  <c r="T119" i="4"/>
  <c r="T116" i="4" a="1"/>
  <c r="T116" i="4"/>
  <c r="U113" i="4" a="1"/>
  <c r="U113" i="4"/>
  <c r="S109" i="4" a="1"/>
  <c r="S109" i="4"/>
  <c r="T107" i="4" a="1"/>
  <c r="T107" i="4"/>
  <c r="U107" i="4" a="1"/>
  <c r="U107" i="4"/>
  <c r="T106" i="4" a="1"/>
  <c r="T106" i="4"/>
  <c r="U100" i="4" a="1"/>
  <c r="U100" i="4"/>
  <c r="U99" i="4" a="1"/>
  <c r="U99" i="4"/>
  <c r="T99" i="4" a="1"/>
  <c r="T99" i="4"/>
  <c r="S95" i="4" a="1"/>
  <c r="S95" i="4"/>
  <c r="U94" i="4" a="1"/>
  <c r="U94" i="4"/>
  <c r="S93" i="4" a="1"/>
  <c r="S93" i="4"/>
  <c r="T91" i="4" a="1"/>
  <c r="T91" i="4"/>
  <c r="U90" i="4" a="1"/>
  <c r="U90" i="4"/>
  <c r="U87" i="4" a="1"/>
  <c r="U87" i="4"/>
  <c r="U84" i="4" a="1"/>
  <c r="U84" i="4"/>
  <c r="U83" i="4" a="1"/>
  <c r="U83" i="4"/>
  <c r="T83" i="4" a="1"/>
  <c r="T83" i="4"/>
  <c r="S82" i="4" a="1"/>
  <c r="S82" i="4"/>
  <c r="U82" i="4" a="1"/>
  <c r="U82" i="4"/>
  <c r="U81" i="4" a="1"/>
  <c r="U81" i="4"/>
  <c r="U77" i="4" a="1"/>
  <c r="U77" i="4"/>
  <c r="S71" i="4" a="1"/>
  <c r="S71" i="4"/>
  <c r="U71" i="4" a="1"/>
  <c r="U71" i="4"/>
  <c r="U70" i="4" a="1"/>
  <c r="U70" i="4"/>
  <c r="T70" i="4" a="1"/>
  <c r="T70" i="4"/>
  <c r="T66" i="4" a="1"/>
  <c r="T66" i="4"/>
  <c r="U64" i="4" a="1"/>
  <c r="U64" i="4"/>
  <c r="T62" i="4" a="1"/>
  <c r="T62" i="4"/>
  <c r="S62" i="4" a="1"/>
  <c r="S62" i="4"/>
  <c r="U60" i="4" a="1"/>
  <c r="U60" i="4"/>
  <c r="T58" i="4" a="1"/>
  <c r="T58" i="4"/>
  <c r="S58" i="4" a="1"/>
  <c r="S58" i="4"/>
  <c r="S56" i="4" a="1"/>
  <c r="S56" i="4"/>
  <c r="U54" i="4" a="1"/>
  <c r="U54" i="4"/>
  <c r="U52" i="4" a="1"/>
  <c r="U52" i="4"/>
  <c r="S52" i="4" a="1"/>
  <c r="S52" i="4"/>
  <c r="T51" i="4" a="1"/>
  <c r="T51" i="4"/>
  <c r="T50" i="4" a="1"/>
  <c r="T50" i="4"/>
  <c r="U50" i="4" a="1"/>
  <c r="U50" i="4"/>
  <c r="U48" i="4" a="1"/>
  <c r="U48" i="4"/>
  <c r="U40" i="4" a="1"/>
  <c r="U40" i="4"/>
  <c r="S38" i="4" a="1"/>
  <c r="S38" i="4"/>
  <c r="U38" i="4" a="1"/>
  <c r="U38" i="4"/>
  <c r="T37" i="4" a="1"/>
  <c r="T37" i="4"/>
  <c r="U34" i="4" a="1"/>
  <c r="U34" i="4"/>
  <c r="S34" i="4" a="1"/>
  <c r="S34" i="4"/>
  <c r="U32" i="4" a="1"/>
  <c r="U32" i="4"/>
  <c r="T28" i="4" a="1"/>
  <c r="T28" i="4"/>
  <c r="S28" i="4" a="1"/>
  <c r="S28" i="4"/>
  <c r="S27" i="4" a="1"/>
  <c r="S27" i="4"/>
  <c r="T26" i="4" a="1"/>
  <c r="T26" i="4"/>
  <c r="S26" i="4" a="1"/>
  <c r="S26" i="4"/>
  <c r="U26" i="4" a="1"/>
  <c r="U26" i="4"/>
  <c r="U24" i="4" a="1"/>
  <c r="U24" i="4"/>
  <c r="T24" i="4" a="1"/>
  <c r="T24" i="4"/>
  <c r="T23" i="4" a="1"/>
  <c r="T23" i="4"/>
  <c r="T22" i="4" a="1"/>
  <c r="T22" i="4"/>
  <c r="S22" i="4" a="1"/>
  <c r="S22" i="4"/>
  <c r="T21" i="4" a="1"/>
  <c r="T21" i="4"/>
  <c r="T20" i="4" a="1"/>
  <c r="T20" i="4"/>
  <c r="S16" i="4" a="1"/>
  <c r="S16" i="4"/>
  <c r="T15" i="4" a="1"/>
  <c r="T15" i="4"/>
  <c r="U14" i="4" a="1"/>
  <c r="U14" i="4"/>
  <c r="S12" i="4" a="1"/>
  <c r="S12" i="4"/>
  <c r="U12" i="4" a="1"/>
  <c r="U12" i="4"/>
  <c r="S10" i="4" a="1"/>
  <c r="S10" i="4"/>
  <c r="T10" i="4" a="1"/>
  <c r="T10" i="4"/>
  <c r="T9" i="4" a="1"/>
  <c r="T9" i="4"/>
  <c r="S9" i="4" a="1"/>
  <c r="S9" i="4"/>
  <c r="T8" i="4" a="1"/>
  <c r="T8" i="4"/>
  <c r="U8" i="4" a="1"/>
  <c r="U8" i="4"/>
  <c r="U4" i="4" a="1"/>
  <c r="U4" i="4"/>
  <c r="T4" i="4" a="1"/>
  <c r="T4" i="4"/>
  <c r="T2" i="4" a="1"/>
  <c r="T2" i="4"/>
  <c r="P6" i="46"/>
  <c r="U6" i="46"/>
  <c r="V6" i="46"/>
  <c r="F5" i="46"/>
  <c r="G5" i="46"/>
  <c r="H5" i="46"/>
  <c r="P10" i="46"/>
  <c r="U10" i="46"/>
  <c r="V10" i="46"/>
  <c r="P20" i="46"/>
  <c r="U20" i="46"/>
  <c r="V20" i="46"/>
  <c r="P19" i="46"/>
  <c r="Q19" i="46"/>
  <c r="P16" i="46"/>
  <c r="U16" i="46"/>
  <c r="V16" i="46"/>
  <c r="H22" i="46"/>
  <c r="I22" i="46"/>
  <c r="H21" i="46"/>
  <c r="I21" i="46"/>
  <c r="H20" i="46"/>
  <c r="I20" i="46"/>
  <c r="F17" i="46"/>
  <c r="G17" i="46"/>
  <c r="H17" i="46"/>
  <c r="I17" i="46"/>
  <c r="H15" i="46"/>
  <c r="I15" i="46"/>
  <c r="F11" i="46"/>
  <c r="G11" i="46"/>
  <c r="H11" i="46"/>
  <c r="E24" i="46"/>
  <c r="G4" i="46"/>
  <c r="H4" i="46"/>
  <c r="O15" i="46"/>
  <c r="P14" i="46"/>
  <c r="Q14" i="46"/>
  <c r="S14" i="46"/>
  <c r="P4" i="46"/>
  <c r="M16" i="41"/>
  <c r="N16" i="41"/>
  <c r="M14" i="41"/>
  <c r="N14" i="41"/>
  <c r="P14" i="41"/>
  <c r="M10" i="41"/>
  <c r="R10" i="41"/>
  <c r="S10" i="41"/>
  <c r="M6" i="41"/>
  <c r="N6" i="41"/>
  <c r="O6" i="41"/>
  <c r="M12" i="41"/>
  <c r="R12" i="41"/>
  <c r="S12" i="41"/>
  <c r="M8" i="41"/>
  <c r="N8" i="41"/>
  <c r="P8" i="41"/>
  <c r="M22" i="41"/>
  <c r="N22" i="41"/>
  <c r="M13" i="41"/>
  <c r="M7" i="41"/>
  <c r="R7" i="41"/>
  <c r="S7" i="41"/>
  <c r="P7" i="46"/>
  <c r="P12" i="46"/>
  <c r="Q12" i="46"/>
  <c r="P18" i="46"/>
  <c r="M19" i="41"/>
  <c r="R19" i="41"/>
  <c r="S19" i="41"/>
  <c r="P23" i="46"/>
  <c r="U23" i="46"/>
  <c r="V23" i="46"/>
  <c r="M15" i="41"/>
  <c r="N15" i="41"/>
  <c r="O15" i="41"/>
  <c r="M11" i="41"/>
  <c r="R11" i="41"/>
  <c r="S11" i="41"/>
  <c r="M5" i="41"/>
  <c r="N5" i="41"/>
  <c r="O5" i="41"/>
  <c r="P22" i="46"/>
  <c r="U22" i="46"/>
  <c r="V22" i="46"/>
  <c r="M9" i="41"/>
  <c r="N9" i="41"/>
  <c r="P9" i="46"/>
  <c r="Q9" i="46"/>
  <c r="R9" i="46"/>
  <c r="M20" i="41"/>
  <c r="N20" i="41"/>
  <c r="M23" i="41"/>
  <c r="R23" i="41"/>
  <c r="S23" i="41"/>
  <c r="M21" i="41"/>
  <c r="R21" i="41"/>
  <c r="S21" i="41"/>
  <c r="M18" i="41"/>
  <c r="N18" i="41"/>
  <c r="M4" i="41"/>
  <c r="R4" i="41"/>
  <c r="S4" i="41"/>
  <c r="M17" i="41"/>
  <c r="R17" i="41"/>
  <c r="S17" i="41"/>
  <c r="P13" i="46"/>
  <c r="U13" i="46"/>
  <c r="V13" i="46"/>
  <c r="P8" i="46"/>
  <c r="Q8" i="46"/>
  <c r="P17" i="46"/>
  <c r="U17" i="46"/>
  <c r="V17" i="46"/>
  <c r="P21" i="46"/>
  <c r="U21" i="46"/>
  <c r="V21" i="46"/>
  <c r="P15" i="46"/>
  <c r="T631" i="4" a="1"/>
  <c r="T631" i="4"/>
  <c r="U737" i="4" a="1"/>
  <c r="U737" i="4"/>
  <c r="U725" i="4" a="1"/>
  <c r="U725" i="4"/>
  <c r="U619" i="4" a="1"/>
  <c r="U619" i="4"/>
  <c r="U613" i="4" a="1"/>
  <c r="U613" i="4"/>
  <c r="U607" i="4" a="1"/>
  <c r="U607" i="4"/>
  <c r="U582" i="4" a="1"/>
  <c r="U582" i="4"/>
  <c r="U564" i="4" a="1"/>
  <c r="U564" i="4"/>
  <c r="T558" i="4" a="1"/>
  <c r="T558" i="4"/>
  <c r="U540" i="4" a="1"/>
  <c r="U540" i="4"/>
  <c r="U528" i="4" a="1"/>
  <c r="U528" i="4"/>
  <c r="U522" i="4" a="1"/>
  <c r="U522" i="4"/>
  <c r="T683" i="4" a="1"/>
  <c r="T683" i="4"/>
  <c r="U475" i="4" a="1"/>
  <c r="U475" i="4"/>
  <c r="S570" i="4" a="1"/>
  <c r="S570" i="4"/>
  <c r="T534" i="4" a="1"/>
  <c r="T534" i="4"/>
  <c r="T552" i="4" a="1"/>
  <c r="T552" i="4"/>
  <c r="U349" i="4" a="1"/>
  <c r="U349" i="4"/>
  <c r="T576" i="4" a="1"/>
  <c r="T576" i="4"/>
  <c r="T295" i="4" a="1"/>
  <c r="T295" i="4"/>
  <c r="U696" i="4" a="1"/>
  <c r="U696" i="4"/>
  <c r="U439" i="4" a="1"/>
  <c r="U439" i="4"/>
  <c r="U331" i="4" a="1"/>
  <c r="U331" i="4"/>
  <c r="U487" i="4" a="1"/>
  <c r="U487" i="4"/>
  <c r="U391" i="4" a="1"/>
  <c r="U391" i="4"/>
  <c r="U465" i="4" a="1"/>
  <c r="U465" i="4"/>
  <c r="T387" i="4" a="1"/>
  <c r="T387" i="4"/>
  <c r="U363" i="4" a="1"/>
  <c r="U363" i="4"/>
  <c r="S357" i="4" a="1"/>
  <c r="S357" i="4"/>
  <c r="S333" i="4" a="1"/>
  <c r="S333" i="4"/>
  <c r="S279" i="4" a="1"/>
  <c r="S279" i="4"/>
  <c r="T385" i="4" a="1"/>
  <c r="T385" i="4"/>
  <c r="U409" i="4" a="1"/>
  <c r="U409" i="4"/>
  <c r="U757" i="4" a="1"/>
  <c r="U757" i="4"/>
  <c r="U512" i="4" a="1"/>
  <c r="U512" i="4"/>
  <c r="S506" i="4" a="1"/>
  <c r="S506" i="4"/>
  <c r="T500" i="4" a="1"/>
  <c r="T500" i="4"/>
  <c r="U494" i="4" a="1"/>
  <c r="U494" i="4"/>
  <c r="U488" i="4" a="1"/>
  <c r="U488" i="4"/>
  <c r="T476" i="4" a="1"/>
  <c r="T476" i="4"/>
  <c r="T470" i="4" a="1"/>
  <c r="T470" i="4"/>
  <c r="U458" i="4" a="1"/>
  <c r="U458" i="4"/>
  <c r="T452" i="4" a="1"/>
  <c r="T452" i="4"/>
  <c r="T440" i="4" a="1"/>
  <c r="T440" i="4"/>
  <c r="U434" i="4" a="1"/>
  <c r="U434" i="4"/>
  <c r="U428" i="4" a="1"/>
  <c r="U428" i="4"/>
  <c r="U422" i="4" a="1"/>
  <c r="U422" i="4"/>
  <c r="T416" i="4" a="1"/>
  <c r="T416" i="4"/>
  <c r="T410" i="4" a="1"/>
  <c r="T410" i="4"/>
  <c r="T404" i="4" a="1"/>
  <c r="T404" i="4"/>
  <c r="S398" i="4" a="1"/>
  <c r="S398" i="4"/>
  <c r="T392" i="4" a="1"/>
  <c r="T392" i="4"/>
  <c r="U380" i="4" a="1"/>
  <c r="U380" i="4"/>
  <c r="S368" i="4" a="1"/>
  <c r="S368" i="4"/>
  <c r="T362" i="4" a="1"/>
  <c r="T362" i="4"/>
  <c r="U356" i="4" a="1"/>
  <c r="U356" i="4"/>
  <c r="S350" i="4" a="1"/>
  <c r="S350" i="4"/>
  <c r="T344" i="4" a="1"/>
  <c r="T344" i="4"/>
  <c r="U338" i="4" a="1"/>
  <c r="U338" i="4"/>
  <c r="T332" i="4" a="1"/>
  <c r="T332" i="4"/>
  <c r="T326" i="4" a="1"/>
  <c r="T326" i="4"/>
  <c r="U320" i="4" a="1"/>
  <c r="U320" i="4"/>
  <c r="T314" i="4" a="1"/>
  <c r="T314" i="4"/>
  <c r="T308" i="4" a="1"/>
  <c r="T308" i="4"/>
  <c r="T296" i="4" a="1"/>
  <c r="T296" i="4"/>
  <c r="U290" i="4" a="1"/>
  <c r="U290" i="4"/>
  <c r="U278" i="4" a="1"/>
  <c r="U278" i="4"/>
  <c r="U272" i="4" a="1"/>
  <c r="U272" i="4"/>
  <c r="T266" i="4" a="1"/>
  <c r="T266" i="4"/>
  <c r="T260" i="4" a="1"/>
  <c r="T260" i="4"/>
  <c r="U254" i="4" a="1"/>
  <c r="U254" i="4"/>
  <c r="U248" i="4" a="1"/>
  <c r="U248" i="4"/>
  <c r="U242" i="4" a="1"/>
  <c r="U242" i="4"/>
  <c r="U236" i="4" a="1"/>
  <c r="U236" i="4"/>
  <c r="U230" i="4" a="1"/>
  <c r="U230" i="4"/>
  <c r="U224" i="4" a="1"/>
  <c r="U224" i="4"/>
  <c r="S212" i="4" a="1"/>
  <c r="S212" i="4"/>
  <c r="T206" i="4" a="1"/>
  <c r="T206" i="4"/>
  <c r="U200" i="4" a="1"/>
  <c r="U200" i="4"/>
  <c r="T194" i="4" a="1"/>
  <c r="T194" i="4"/>
  <c r="T188" i="4" a="1"/>
  <c r="T188" i="4"/>
  <c r="U176" i="4" a="1"/>
  <c r="U176" i="4"/>
  <c r="U170" i="4" a="1"/>
  <c r="U170" i="4"/>
  <c r="S164" i="4" a="1"/>
  <c r="S164" i="4"/>
  <c r="S158" i="4" a="1"/>
  <c r="S158" i="4"/>
  <c r="S152" i="4" a="1"/>
  <c r="S152" i="4"/>
  <c r="U146" i="4" a="1"/>
  <c r="U146" i="4"/>
  <c r="T140" i="4" a="1"/>
  <c r="T140" i="4"/>
  <c r="T134" i="4" a="1"/>
  <c r="T134" i="4"/>
  <c r="T128" i="4" a="1"/>
  <c r="T128" i="4"/>
  <c r="U122" i="4" a="1"/>
  <c r="U122" i="4"/>
  <c r="S116" i="4" a="1"/>
  <c r="S116" i="4"/>
  <c r="U110" i="4" a="1"/>
  <c r="U110" i="4"/>
  <c r="S104" i="4" a="1"/>
  <c r="S104" i="4"/>
  <c r="S98" i="4" a="1"/>
  <c r="S98" i="4"/>
  <c r="T92" i="4" a="1"/>
  <c r="T92" i="4"/>
  <c r="T86" i="4" a="1"/>
  <c r="T86" i="4"/>
  <c r="S80" i="4" a="1"/>
  <c r="S80" i="4"/>
  <c r="U74" i="4" a="1"/>
  <c r="U74" i="4"/>
  <c r="T61" i="4" a="1"/>
  <c r="T61" i="4"/>
  <c r="S55" i="4" a="1"/>
  <c r="S55" i="4"/>
  <c r="S49" i="4" a="1"/>
  <c r="S49" i="4"/>
  <c r="T427" i="4" a="1"/>
  <c r="T427" i="4"/>
  <c r="U625" i="4" a="1"/>
  <c r="U625" i="4"/>
  <c r="U744" i="4" a="1"/>
  <c r="U744" i="4"/>
  <c r="U343" i="4" a="1"/>
  <c r="U343" i="4"/>
  <c r="S528" i="4" a="1"/>
  <c r="S528" i="4"/>
  <c r="T708" i="4" a="1"/>
  <c r="T708" i="4"/>
  <c r="T283" i="4" a="1"/>
  <c r="T283" i="4"/>
  <c r="T373" i="4" a="1"/>
  <c r="T373" i="4"/>
  <c r="U499" i="4" a="1"/>
  <c r="U499" i="4"/>
  <c r="T625" i="4" a="1"/>
  <c r="T625" i="4"/>
  <c r="U689" i="4" a="1"/>
  <c r="U689" i="4"/>
  <c r="T433" i="4" a="1"/>
  <c r="T433" i="4"/>
  <c r="U337" i="4" a="1"/>
  <c r="U337" i="4"/>
  <c r="T439" i="4" a="1"/>
  <c r="T439" i="4"/>
  <c r="T559" i="4" a="1"/>
  <c r="T559" i="4"/>
  <c r="U451" i="4" a="1"/>
  <c r="U451" i="4"/>
  <c r="T750" i="4" a="1"/>
  <c r="T750" i="4"/>
  <c r="S751" i="4" a="1"/>
  <c r="S751" i="4"/>
  <c r="T745" i="4" a="1"/>
  <c r="T745" i="4"/>
  <c r="U739" i="4" a="1"/>
  <c r="U739" i="4"/>
  <c r="S733" i="4" a="1"/>
  <c r="S733" i="4"/>
  <c r="U727" i="4" a="1"/>
  <c r="U727" i="4"/>
  <c r="T721" i="4" a="1"/>
  <c r="T721" i="4"/>
  <c r="T715" i="4" a="1"/>
  <c r="T715" i="4"/>
  <c r="S703" i="4" a="1"/>
  <c r="S703" i="4"/>
  <c r="T697" i="4" a="1"/>
  <c r="T697" i="4"/>
  <c r="S691" i="4" a="1"/>
  <c r="S691" i="4"/>
  <c r="U685" i="4" a="1"/>
  <c r="U685" i="4"/>
  <c r="S673" i="4" a="1"/>
  <c r="S673" i="4"/>
  <c r="U667" i="4" a="1"/>
  <c r="U667" i="4"/>
  <c r="U627" i="4" a="1"/>
  <c r="U627" i="4"/>
  <c r="T615" i="4" a="1"/>
  <c r="T615" i="4"/>
  <c r="T590" i="4" a="1"/>
  <c r="T590" i="4"/>
  <c r="T584" i="4" a="1"/>
  <c r="T584" i="4"/>
  <c r="S578" i="4" a="1"/>
  <c r="S578" i="4"/>
  <c r="T572" i="4" a="1"/>
  <c r="T572" i="4"/>
  <c r="S542" i="4" a="1"/>
  <c r="S542" i="4"/>
  <c r="T536" i="4" a="1"/>
  <c r="T536" i="4"/>
  <c r="S513" i="4" a="1"/>
  <c r="S513" i="4"/>
  <c r="T501" i="4" a="1"/>
  <c r="T501" i="4"/>
  <c r="T495" i="4" a="1"/>
  <c r="T495" i="4"/>
  <c r="U489" i="4" a="1"/>
  <c r="U489" i="4"/>
  <c r="U477" i="4" a="1"/>
  <c r="U477" i="4"/>
  <c r="U471" i="4" a="1"/>
  <c r="U471" i="4"/>
  <c r="U459" i="4" a="1"/>
  <c r="U459" i="4"/>
  <c r="S429" i="4" a="1"/>
  <c r="S429" i="4"/>
  <c r="S423" i="4" a="1"/>
  <c r="S423" i="4"/>
  <c r="T381" i="4" a="1"/>
  <c r="T381" i="4"/>
  <c r="S363" i="4" a="1"/>
  <c r="S363" i="4"/>
  <c r="S345" i="4" a="1"/>
  <c r="S345" i="4"/>
  <c r="T285" i="4" a="1"/>
  <c r="T285" i="4"/>
  <c r="S267" i="4" a="1"/>
  <c r="S267" i="4"/>
  <c r="T255" i="4" a="1"/>
  <c r="T255" i="4"/>
  <c r="T231" i="4" a="1"/>
  <c r="T231" i="4"/>
  <c r="U207" i="4" a="1"/>
  <c r="U207" i="4"/>
  <c r="S135" i="4" a="1"/>
  <c r="S135" i="4"/>
  <c r="S105" i="4" a="1"/>
  <c r="S105" i="4"/>
  <c r="T68" i="4" a="1"/>
  <c r="T68" i="4"/>
  <c r="S247" i="4" a="1"/>
  <c r="S247" i="4"/>
  <c r="T565" i="4" a="1"/>
  <c r="T565" i="4"/>
  <c r="T31" i="4" a="1"/>
  <c r="T31" i="4"/>
  <c r="T25" i="4" a="1"/>
  <c r="T25" i="4"/>
  <c r="U571" i="4" a="1"/>
  <c r="U571" i="4"/>
  <c r="T707" i="4" a="1"/>
  <c r="T707" i="4"/>
  <c r="U217" i="4" a="1"/>
  <c r="U217" i="4"/>
  <c r="S163" i="4" a="1"/>
  <c r="S163" i="4"/>
  <c r="U223" i="4" a="1"/>
  <c r="U223" i="4"/>
  <c r="U247" i="4" a="1"/>
  <c r="U247" i="4"/>
  <c r="U199" i="4" a="1"/>
  <c r="U199" i="4"/>
  <c r="U357" i="4" a="1"/>
  <c r="U357" i="4"/>
  <c r="U452" i="4" a="1"/>
  <c r="U452" i="4"/>
  <c r="U421" i="4" a="1"/>
  <c r="U421" i="4"/>
  <c r="U686" i="4" a="1"/>
  <c r="U686" i="4"/>
  <c r="S590" i="4" a="1"/>
  <c r="S590" i="4"/>
  <c r="U510" i="4" a="1"/>
  <c r="U510" i="4"/>
  <c r="U504" i="4" a="1"/>
  <c r="U504" i="4"/>
  <c r="T498" i="4" a="1"/>
  <c r="T498" i="4"/>
  <c r="T492" i="4" a="1"/>
  <c r="T492" i="4"/>
  <c r="T486" i="4" a="1"/>
  <c r="T486" i="4"/>
  <c r="U480" i="4" a="1"/>
  <c r="U480" i="4"/>
  <c r="U474" i="4" a="1"/>
  <c r="U474" i="4"/>
  <c r="U468" i="4" a="1"/>
  <c r="U468" i="4"/>
  <c r="S462" i="4" a="1"/>
  <c r="S462" i="4"/>
  <c r="T456" i="4" a="1"/>
  <c r="T456" i="4"/>
  <c r="U450" i="4" a="1"/>
  <c r="U450" i="4"/>
  <c r="U444" i="4" a="1"/>
  <c r="U444" i="4"/>
  <c r="T438" i="4" a="1"/>
  <c r="T438" i="4"/>
  <c r="U432" i="4" a="1"/>
  <c r="U432" i="4"/>
  <c r="T426" i="4" a="1"/>
  <c r="T426" i="4"/>
  <c r="S414" i="4" a="1"/>
  <c r="S414" i="4"/>
  <c r="T408" i="4" a="1"/>
  <c r="T408" i="4"/>
  <c r="U396" i="4" a="1"/>
  <c r="U396" i="4"/>
  <c r="U384" i="4" a="1"/>
  <c r="U384" i="4"/>
  <c r="U378" i="4" a="1"/>
  <c r="U378" i="4"/>
  <c r="U372" i="4" a="1"/>
  <c r="U372" i="4"/>
  <c r="U366" i="4" a="1"/>
  <c r="U366" i="4"/>
  <c r="T360" i="4" a="1"/>
  <c r="T360" i="4"/>
  <c r="S354" i="4" a="1"/>
  <c r="S354" i="4"/>
  <c r="T348" i="4" a="1"/>
  <c r="T348" i="4"/>
  <c r="T342" i="4" a="1"/>
  <c r="T342" i="4"/>
  <c r="S336" i="4" a="1"/>
  <c r="S336" i="4"/>
  <c r="U330" i="4" a="1"/>
  <c r="U330" i="4"/>
  <c r="U324" i="4" a="1"/>
  <c r="U324" i="4"/>
  <c r="T318" i="4" a="1"/>
  <c r="T318" i="4"/>
  <c r="S294" i="4" a="1"/>
  <c r="S294" i="4"/>
  <c r="T288" i="4" a="1"/>
  <c r="T288" i="4"/>
  <c r="S282" i="4" a="1"/>
  <c r="S282" i="4"/>
  <c r="T276" i="4" a="1"/>
  <c r="T276" i="4"/>
  <c r="T270" i="4" a="1"/>
  <c r="T270" i="4"/>
  <c r="T258" i="4" a="1"/>
  <c r="T258" i="4"/>
  <c r="S252" i="4" a="1"/>
  <c r="S252" i="4"/>
  <c r="S240" i="4" a="1"/>
  <c r="S240" i="4"/>
  <c r="T234" i="4" a="1"/>
  <c r="T234" i="4"/>
  <c r="T222" i="4" a="1"/>
  <c r="T222" i="4"/>
  <c r="S216" i="4" a="1"/>
  <c r="S216" i="4"/>
  <c r="S210" i="4" a="1"/>
  <c r="S210" i="4"/>
  <c r="T204" i="4" a="1"/>
  <c r="T204" i="4"/>
  <c r="T192" i="4" a="1"/>
  <c r="T192" i="4"/>
  <c r="T186" i="4" a="1"/>
  <c r="T186" i="4"/>
  <c r="T180" i="4" a="1"/>
  <c r="T180" i="4"/>
  <c r="S168" i="4" a="1"/>
  <c r="S168" i="4"/>
  <c r="T162" i="4" a="1"/>
  <c r="T162" i="4"/>
  <c r="S156" i="4" a="1"/>
  <c r="S156" i="4"/>
  <c r="T132" i="4" a="1"/>
  <c r="T132" i="4"/>
  <c r="S126" i="4" a="1"/>
  <c r="S126" i="4"/>
  <c r="T120" i="4" a="1"/>
  <c r="T120" i="4"/>
  <c r="S114" i="4" a="1"/>
  <c r="S114" i="4"/>
  <c r="T108" i="4" a="1"/>
  <c r="T108" i="4"/>
  <c r="T102" i="4" a="1"/>
  <c r="T102" i="4"/>
  <c r="T96" i="4" a="1"/>
  <c r="T96" i="4"/>
  <c r="S90" i="4" a="1"/>
  <c r="S90" i="4"/>
  <c r="T84" i="4" a="1"/>
  <c r="T84" i="4"/>
  <c r="S78" i="4" a="1"/>
  <c r="S78" i="4"/>
  <c r="T72" i="4" a="1"/>
  <c r="T72" i="4"/>
  <c r="S35" i="4" a="1"/>
  <c r="S35" i="4"/>
  <c r="S17" i="4" a="1"/>
  <c r="S17" i="4"/>
  <c r="T660" i="4" a="1"/>
  <c r="T660" i="4"/>
  <c r="T654" i="4" a="1"/>
  <c r="T654" i="4"/>
  <c r="T648" i="4" a="1"/>
  <c r="T648" i="4"/>
  <c r="U719" i="4" a="1"/>
  <c r="U719" i="4"/>
  <c r="T756" i="4" a="1"/>
  <c r="T756" i="4"/>
  <c r="T325" i="4" a="1"/>
  <c r="T325" i="4"/>
  <c r="S469" i="4" a="1"/>
  <c r="S469" i="4"/>
  <c r="T547" i="4" a="1"/>
  <c r="T547" i="4"/>
  <c r="U570" i="4" a="1"/>
  <c r="U570" i="4"/>
  <c r="S576" i="4" a="1"/>
  <c r="S576" i="4"/>
  <c r="T434" i="4" a="1"/>
  <c r="T434" i="4"/>
  <c r="S720" i="4" a="1"/>
  <c r="S720" i="4"/>
  <c r="U695" i="4" a="1"/>
  <c r="U695" i="4"/>
  <c r="S724" i="4" a="1"/>
  <c r="S724" i="4"/>
  <c r="U253" i="4" a="1"/>
  <c r="U253" i="4"/>
  <c r="U608" i="4" a="1"/>
  <c r="U608" i="4"/>
  <c r="T737" i="4" a="1"/>
  <c r="T737" i="4"/>
  <c r="S500" i="4" a="1"/>
  <c r="S500" i="4"/>
  <c r="T469" i="4" a="1"/>
  <c r="T469" i="4"/>
  <c r="U368" i="4" a="1"/>
  <c r="U368" i="4"/>
  <c r="T199" i="4" a="1"/>
  <c r="T199" i="4"/>
  <c r="U690" i="4" a="1"/>
  <c r="U690" i="4"/>
  <c r="T164" i="4" a="1"/>
  <c r="T164" i="4"/>
  <c r="U558" i="4" a="1"/>
  <c r="U558" i="4"/>
  <c r="T678" i="4" a="1"/>
  <c r="T678" i="4"/>
  <c r="S695" i="4" a="1"/>
  <c r="S695" i="4"/>
  <c r="U205" i="4" a="1"/>
  <c r="U205" i="4"/>
  <c r="T493" i="4" a="1"/>
  <c r="T493" i="4"/>
  <c r="S679" i="4" a="1"/>
  <c r="S679" i="4"/>
  <c r="U398" i="4" a="1"/>
  <c r="U398" i="4"/>
  <c r="T361" i="4" a="1"/>
  <c r="T361" i="4"/>
  <c r="T706" i="4" a="1"/>
  <c r="T706" i="4"/>
  <c r="U152" i="4" a="1"/>
  <c r="U152" i="4"/>
  <c r="S170" i="4" a="1"/>
  <c r="S170" i="4"/>
  <c r="T224" i="4" a="1"/>
  <c r="T224" i="4"/>
  <c r="U260" i="4" a="1"/>
  <c r="U260" i="4"/>
  <c r="U282" i="4" a="1"/>
  <c r="U282" i="4"/>
  <c r="U336" i="4" a="1"/>
  <c r="U336" i="4"/>
  <c r="S308" i="4" a="1"/>
  <c r="S308" i="4"/>
  <c r="U294" i="4" a="1"/>
  <c r="U294" i="4"/>
  <c r="U521" i="4" a="1"/>
  <c r="U521" i="4"/>
  <c r="S684" i="4" a="1"/>
  <c r="S684" i="4"/>
  <c r="U589" i="4" a="1"/>
  <c r="U589" i="4"/>
  <c r="S678" i="4" a="1"/>
  <c r="S678" i="4"/>
  <c r="U410" i="4" a="1"/>
  <c r="U410" i="4"/>
  <c r="U742" i="4" a="1"/>
  <c r="U742" i="4"/>
  <c r="U712" i="4" a="1"/>
  <c r="U712" i="4"/>
  <c r="T216" i="4" a="1"/>
  <c r="T216" i="4"/>
  <c r="U362" i="4" a="1"/>
  <c r="U362" i="4"/>
  <c r="T480" i="4" a="1"/>
  <c r="T480" i="4"/>
  <c r="S757" i="4" a="1"/>
  <c r="S757" i="4"/>
  <c r="S108" i="4" a="1"/>
  <c r="S108" i="4"/>
  <c r="S654" i="4" a="1"/>
  <c r="S654" i="4"/>
  <c r="T104" i="4" a="1"/>
  <c r="T104" i="4"/>
  <c r="U630" i="4" a="1"/>
  <c r="U630" i="4"/>
  <c r="S547" i="4" a="1"/>
  <c r="S547" i="4"/>
  <c r="S672" i="4" a="1"/>
  <c r="S672" i="4"/>
  <c r="T696" i="4" a="1"/>
  <c r="T696" i="4"/>
  <c r="T110" i="4" a="1"/>
  <c r="T110" i="4"/>
  <c r="S314" i="4" a="1"/>
  <c r="S314" i="4"/>
  <c r="S738" i="4" a="1"/>
  <c r="S738" i="4"/>
  <c r="S589" i="4" a="1"/>
  <c r="S589" i="4"/>
  <c r="S140" i="4" a="1"/>
  <c r="S140" i="4"/>
  <c r="T398" i="4" a="1"/>
  <c r="T398" i="4"/>
  <c r="S670" i="4" a="1"/>
  <c r="S670" i="4"/>
  <c r="S736" i="4" a="1"/>
  <c r="S736" i="4"/>
  <c r="T98" i="4" a="1"/>
  <c r="T98" i="4"/>
  <c r="U128" i="4" a="1"/>
  <c r="U128" i="4"/>
  <c r="T170" i="4" a="1"/>
  <c r="T170" i="4"/>
  <c r="U164" i="4" a="1"/>
  <c r="U164" i="4"/>
  <c r="S188" i="4" a="1"/>
  <c r="S188" i="4"/>
  <c r="S342" i="4" a="1"/>
  <c r="S342" i="4"/>
  <c r="T320" i="4" a="1"/>
  <c r="T320" i="4"/>
  <c r="U500" i="4" a="1"/>
  <c r="U500" i="4"/>
  <c r="S683" i="4" a="1"/>
  <c r="S683" i="4"/>
  <c r="T671" i="4" a="1"/>
  <c r="T671" i="4"/>
  <c r="S748" i="4" a="1"/>
  <c r="S748" i="4"/>
  <c r="U462" i="4" a="1"/>
  <c r="U462" i="4"/>
  <c r="U529" i="4" a="1"/>
  <c r="U529" i="4"/>
  <c r="U481" i="4" a="1"/>
  <c r="U481" i="4"/>
  <c r="T248" i="4" a="1"/>
  <c r="T248" i="4"/>
  <c r="S428" i="4" a="1"/>
  <c r="S428" i="4"/>
  <c r="T488" i="4" a="1"/>
  <c r="T488" i="4"/>
  <c r="S608" i="4" a="1"/>
  <c r="S608" i="4"/>
  <c r="U700" i="4" a="1"/>
  <c r="U700" i="4"/>
  <c r="S648" i="4" a="1"/>
  <c r="S648" i="4"/>
  <c r="T114" i="4" a="1"/>
  <c r="T114" i="4"/>
  <c r="S338" i="4" a="1"/>
  <c r="S338" i="4"/>
  <c r="T553" i="4" a="1"/>
  <c r="T553" i="4"/>
  <c r="T593" i="4" a="1"/>
  <c r="T593" i="4"/>
  <c r="T158" i="4" a="1"/>
  <c r="T158" i="4"/>
  <c r="S236" i="4" a="1"/>
  <c r="S236" i="4"/>
  <c r="T720" i="4" a="1"/>
  <c r="T720" i="4"/>
  <c r="U348" i="4" a="1"/>
  <c r="U348" i="4"/>
  <c r="T336" i="4" a="1"/>
  <c r="T336" i="4"/>
  <c r="T730" i="4" a="1"/>
  <c r="T730" i="4"/>
  <c r="T688" i="4" a="1"/>
  <c r="T688" i="4"/>
  <c r="U731" i="4" a="1"/>
  <c r="U731" i="4"/>
  <c r="S2" i="4" a="1"/>
  <c r="S2" i="4"/>
  <c r="S468" i="4" a="1"/>
  <c r="S468" i="4"/>
  <c r="U539" i="4" a="1"/>
  <c r="U539" i="4"/>
  <c r="U749" i="4" a="1"/>
  <c r="U749" i="4"/>
  <c r="T726" i="4" a="1"/>
  <c r="T726" i="4"/>
  <c r="U724" i="4" a="1"/>
  <c r="U724" i="4"/>
  <c r="T282" i="4" a="1"/>
  <c r="T282" i="4"/>
  <c r="T718" i="4" a="1"/>
  <c r="T718" i="4"/>
  <c r="S732" i="4" a="1"/>
  <c r="S732" i="4"/>
  <c r="S529" i="4" a="1"/>
  <c r="S529" i="4"/>
  <c r="U660" i="4" a="1"/>
  <c r="U660" i="4"/>
  <c r="S384" i="4" a="1"/>
  <c r="S384" i="4"/>
  <c r="U676" i="4" a="1"/>
  <c r="U676" i="4"/>
  <c r="U134" i="4" a="1"/>
  <c r="U134" i="4"/>
  <c r="T236" i="4" a="1"/>
  <c r="T236" i="4"/>
  <c r="T350" i="4" a="1"/>
  <c r="T350" i="4"/>
  <c r="T422" i="4" a="1"/>
  <c r="T422" i="4"/>
  <c r="U533" i="4" a="1"/>
  <c r="U533" i="4"/>
  <c r="U426" i="4" a="1"/>
  <c r="U426" i="4"/>
  <c r="T731" i="4" a="1"/>
  <c r="T731" i="4"/>
  <c r="U583" i="4" a="1"/>
  <c r="U583" i="4"/>
  <c r="U2" i="4" a="1"/>
  <c r="U2" i="4"/>
  <c r="T330" i="4" a="1"/>
  <c r="T330" i="4"/>
  <c r="U404" i="4" a="1"/>
  <c r="U404" i="4"/>
  <c r="U751" i="4" a="1"/>
  <c r="U751" i="4"/>
  <c r="U726" i="4" a="1"/>
  <c r="U726" i="4"/>
  <c r="T278" i="4" a="1"/>
  <c r="T278" i="4"/>
  <c r="T294" i="4" a="1"/>
  <c r="T294" i="4"/>
  <c r="T523" i="4" a="1"/>
  <c r="T523" i="4"/>
  <c r="T577" i="4" a="1"/>
  <c r="T577" i="4"/>
  <c r="T612" i="4" a="1"/>
  <c r="T612" i="4"/>
  <c r="S676" i="4" a="1"/>
  <c r="S676" i="4"/>
  <c r="S694" i="4" a="1"/>
  <c r="S694" i="4"/>
  <c r="U104" i="4" a="1"/>
  <c r="U104" i="4"/>
  <c r="U140" i="4" a="1"/>
  <c r="U140" i="4"/>
  <c r="U354" i="4" a="1"/>
  <c r="U354" i="4"/>
  <c r="U326" i="4" a="1"/>
  <c r="U326" i="4"/>
  <c r="S432" i="4" a="1"/>
  <c r="S432" i="4"/>
  <c r="U456" i="4" a="1"/>
  <c r="U456" i="4"/>
  <c r="T757" i="4" a="1"/>
  <c r="T757" i="4"/>
  <c r="S539" i="4" a="1"/>
  <c r="S539" i="4"/>
  <c r="U713" i="4" a="1"/>
  <c r="U713" i="4"/>
  <c r="S575" i="4" a="1"/>
  <c r="S575" i="4"/>
  <c r="U748" i="4" a="1"/>
  <c r="U748" i="4"/>
  <c r="U492" i="4" a="1"/>
  <c r="U492" i="4"/>
  <c r="S422" i="4" a="1"/>
  <c r="S422" i="4"/>
  <c r="U535" i="4" a="1"/>
  <c r="U535" i="4"/>
  <c r="T152" i="4" a="1"/>
  <c r="T152" i="4"/>
  <c r="T672" i="4" a="1"/>
  <c r="T672" i="4"/>
  <c r="T176" i="4" a="1"/>
  <c r="T176" i="4"/>
  <c r="S290" i="4" a="1"/>
  <c r="S290" i="4"/>
  <c r="T210" i="4" a="1"/>
  <c r="T210" i="4"/>
  <c r="S356" i="4" a="1"/>
  <c r="S356" i="4"/>
  <c r="U414" i="4" a="1"/>
  <c r="U414" i="4"/>
  <c r="U486" i="4" a="1"/>
  <c r="U486" i="4"/>
  <c r="T545" i="4" a="1"/>
  <c r="T545" i="4"/>
  <c r="U670" i="4" a="1"/>
  <c r="U670" i="4"/>
  <c r="U701" i="4" a="1"/>
  <c r="U701" i="4"/>
  <c r="T714" i="4" a="1"/>
  <c r="T714" i="4"/>
  <c r="T738" i="4" a="1"/>
  <c r="T738" i="4"/>
  <c r="T504" i="4" a="1"/>
  <c r="T504" i="4"/>
  <c r="S523" i="4" a="1"/>
  <c r="S523" i="4"/>
  <c r="S577" i="4" a="1"/>
  <c r="S577" i="4"/>
  <c r="U332" i="4" a="1"/>
  <c r="U332" i="4"/>
  <c r="S372" i="4" a="1"/>
  <c r="S372" i="4"/>
  <c r="S444" i="4" a="1"/>
  <c r="S444" i="4"/>
  <c r="U551" i="4" a="1"/>
  <c r="U551" i="4"/>
  <c r="U553" i="4" a="1"/>
  <c r="U553" i="4"/>
  <c r="U703" i="4" a="1"/>
  <c r="U703" i="4"/>
  <c r="T458" i="4" a="1"/>
  <c r="T458" i="4"/>
  <c r="U506" i="4" a="1"/>
  <c r="U506" i="4"/>
  <c r="T471" i="4" a="1"/>
  <c r="T471" i="4"/>
  <c r="T156" i="4" a="1"/>
  <c r="T156" i="4"/>
  <c r="T582" i="4" a="1"/>
  <c r="T582" i="4"/>
  <c r="S745" i="4" a="1"/>
  <c r="S745" i="4"/>
  <c r="S501" i="4" a="1"/>
  <c r="S501" i="4"/>
  <c r="S458" i="4" a="1"/>
  <c r="S458" i="4"/>
  <c r="T569" i="4" a="1"/>
  <c r="T569" i="4"/>
  <c r="U350" i="4" a="1"/>
  <c r="U350" i="4"/>
  <c r="U440" i="4" a="1"/>
  <c r="U440" i="4"/>
  <c r="S700" i="4" a="1"/>
  <c r="S700" i="4"/>
  <c r="S618" i="4" a="1"/>
  <c r="S618" i="4"/>
  <c r="U192" i="4" a="1"/>
  <c r="U192" i="4"/>
  <c r="T510" i="4" a="1"/>
  <c r="T510" i="4"/>
  <c r="U408" i="4" a="1"/>
  <c r="U408" i="4"/>
  <c r="U581" i="4" a="1"/>
  <c r="U581" i="4"/>
  <c r="U694" i="4" a="1"/>
  <c r="U694" i="4"/>
  <c r="S725" i="4" a="1"/>
  <c r="S725" i="4"/>
  <c r="S440" i="4" a="1"/>
  <c r="S440" i="4"/>
  <c r="S718" i="4" a="1"/>
  <c r="S718" i="4"/>
  <c r="S624" i="4" a="1"/>
  <c r="S624" i="4"/>
  <c r="U476" i="4" a="1"/>
  <c r="U476" i="4"/>
  <c r="T35" i="4" a="1"/>
  <c r="T35" i="4"/>
  <c r="S476" i="4" a="1"/>
  <c r="S476" i="4"/>
  <c r="U688" i="4" a="1"/>
  <c r="U688" i="4"/>
  <c r="U730" i="4" a="1"/>
  <c r="U730" i="4"/>
  <c r="T474" i="4" a="1"/>
  <c r="T474" i="4"/>
  <c r="U546" i="4" a="1"/>
  <c r="U546" i="4"/>
  <c r="U552" i="4" a="1"/>
  <c r="U552" i="4"/>
  <c r="T701" i="4" a="1"/>
  <c r="T701" i="4"/>
  <c r="S360" i="4" a="1"/>
  <c r="S360" i="4"/>
  <c r="S739" i="4" a="1"/>
  <c r="S739" i="4"/>
  <c r="T17" i="4" a="1"/>
  <c r="T17" i="4"/>
  <c r="S612" i="4" a="1"/>
  <c r="S612" i="4"/>
  <c r="U545" i="4" a="1"/>
  <c r="U545" i="4"/>
  <c r="U743" i="4" a="1"/>
  <c r="U743" i="4"/>
  <c r="U733" i="4" a="1"/>
  <c r="U733" i="4"/>
  <c r="T372" i="4" a="1"/>
  <c r="T372" i="4"/>
  <c r="T630" i="4" a="1"/>
  <c r="T630" i="4"/>
  <c r="S270" i="4" a="1"/>
  <c r="S270" i="4"/>
  <c r="U557" i="4" a="1"/>
  <c r="U557" i="4"/>
  <c r="T627" i="4" a="1"/>
  <c r="T627" i="4"/>
  <c r="S521" i="4" a="1"/>
  <c r="S521" i="4"/>
  <c r="T414" i="4" a="1"/>
  <c r="T414" i="4"/>
  <c r="S671" i="4" a="1"/>
  <c r="S671" i="4"/>
  <c r="S180" i="4" a="1"/>
  <c r="S180" i="4"/>
  <c r="S593" i="4" a="1"/>
  <c r="S593" i="4"/>
  <c r="S499" i="4" a="1"/>
  <c r="S499" i="4"/>
  <c r="T520" i="4" a="1"/>
  <c r="T520" i="4"/>
  <c r="T673" i="4" a="1"/>
  <c r="T673" i="4"/>
  <c r="T259" i="4" a="1"/>
  <c r="T259" i="4"/>
  <c r="U588" i="4" a="1"/>
  <c r="U588" i="4"/>
  <c r="T739" i="4" a="1"/>
  <c r="T739" i="4"/>
  <c r="T139" i="4" a="1"/>
  <c r="T139" i="4"/>
  <c r="U259" i="4" a="1"/>
  <c r="U259" i="4"/>
  <c r="S677" i="4" a="1"/>
  <c r="S677" i="4"/>
  <c r="S141" i="4" a="1"/>
  <c r="S141" i="4"/>
  <c r="T477" i="4" a="1"/>
  <c r="T477" i="4"/>
  <c r="S151" i="4" a="1"/>
  <c r="S151" i="4"/>
  <c r="S285" i="4" a="1"/>
  <c r="S285" i="4"/>
  <c r="T689" i="4" a="1"/>
  <c r="T689" i="4"/>
  <c r="S743" i="4" a="1"/>
  <c r="S743" i="4"/>
  <c r="T211" i="4" a="1"/>
  <c r="T211" i="4"/>
  <c r="S697" i="4" a="1"/>
  <c r="S697" i="4"/>
  <c r="T703" i="4" a="1"/>
  <c r="T703" i="4"/>
  <c r="T749" i="4" a="1"/>
  <c r="T749" i="4"/>
  <c r="T719" i="4" a="1"/>
  <c r="T719" i="4"/>
  <c r="S667" i="4" a="1"/>
  <c r="S667" i="4"/>
  <c r="T459" i="4" a="1"/>
  <c r="T459" i="4"/>
  <c r="T677" i="4" a="1"/>
  <c r="T677" i="4"/>
  <c r="S459" i="4" a="1"/>
  <c r="S459" i="4"/>
  <c r="U721" i="4" a="1"/>
  <c r="U721" i="4"/>
  <c r="S223" i="4" a="1"/>
  <c r="S223" i="4"/>
  <c r="T135" i="4" a="1"/>
  <c r="T135" i="4"/>
  <c r="S326" i="4" a="1"/>
  <c r="S326" i="4"/>
  <c r="U361" i="4" a="1"/>
  <c r="U361" i="4"/>
  <c r="S443" i="4" a="1"/>
  <c r="S443" i="4"/>
  <c r="T507" i="4" a="1"/>
  <c r="T507" i="4"/>
  <c r="S740" i="4" a="1"/>
  <c r="S740" i="4"/>
  <c r="S76" i="4" a="1"/>
  <c r="S76" i="4"/>
  <c r="S561" i="4" a="1"/>
  <c r="S561" i="4"/>
  <c r="S478" i="4" a="1"/>
  <c r="S478" i="4"/>
  <c r="S638" i="4" a="1"/>
  <c r="S638" i="4"/>
  <c r="S61" i="4" a="1"/>
  <c r="S61" i="4"/>
  <c r="S18" i="4" a="1"/>
  <c r="S18" i="4"/>
  <c r="U708" i="4" a="1"/>
  <c r="U708" i="4"/>
  <c r="T94" i="4" a="1"/>
  <c r="T94" i="4"/>
  <c r="S100" i="4" a="1"/>
  <c r="S100" i="4"/>
  <c r="T333" i="4" a="1"/>
  <c r="T333" i="4"/>
  <c r="S477" i="4" a="1"/>
  <c r="S477" i="4"/>
  <c r="T574" i="4" a="1"/>
  <c r="T574" i="4"/>
  <c r="S530" i="4" a="1"/>
  <c r="S530" i="4"/>
  <c r="S488" i="4" a="1"/>
  <c r="S488" i="4"/>
  <c r="T442" i="4" a="1"/>
  <c r="T442" i="4"/>
  <c r="S20" i="4" a="1"/>
  <c r="S20" i="4"/>
  <c r="T411" i="4" a="1"/>
  <c r="T411" i="4"/>
  <c r="T794" i="4" a="1"/>
  <c r="T794" i="4"/>
  <c r="S782" i="4" a="1"/>
  <c r="S782" i="4"/>
  <c r="T637" i="4" a="1"/>
  <c r="T637" i="4"/>
  <c r="S366" i="4" a="1"/>
  <c r="S366" i="4"/>
  <c r="S399" i="4" a="1"/>
  <c r="S399" i="4"/>
  <c r="S404" i="4" a="1"/>
  <c r="S404" i="4"/>
  <c r="S5" i="4" a="1"/>
  <c r="S5" i="4"/>
  <c r="S371" i="4" a="1"/>
  <c r="S371" i="4"/>
  <c r="T359" i="4" a="1"/>
  <c r="T359" i="4"/>
  <c r="T347" i="4" a="1"/>
  <c r="T347" i="4"/>
  <c r="T319" i="4" a="1"/>
  <c r="T319" i="4"/>
  <c r="S271" i="4" a="1"/>
  <c r="S271" i="4"/>
  <c r="S217" i="4" a="1"/>
  <c r="S217" i="4"/>
  <c r="T157" i="4" a="1"/>
  <c r="T157" i="4"/>
  <c r="S89" i="4" a="1"/>
  <c r="S89" i="4"/>
  <c r="T59" i="4" a="1"/>
  <c r="T59" i="4"/>
  <c r="T5" i="4" a="1"/>
  <c r="T5" i="4"/>
  <c r="S405" i="4" a="1"/>
  <c r="S405" i="4"/>
  <c r="S66" i="4" a="1"/>
  <c r="S66" i="4"/>
  <c r="T415" i="4" a="1"/>
  <c r="T415" i="4"/>
  <c r="T633" i="4" a="1"/>
  <c r="T633" i="4"/>
  <c r="S611" i="4" a="1"/>
  <c r="S611" i="4"/>
  <c r="S698" i="4" a="1"/>
  <c r="S698" i="4"/>
  <c r="S286" i="4" a="1"/>
  <c r="S286" i="4"/>
  <c r="S148" i="4" a="1"/>
  <c r="S148" i="4"/>
  <c r="T80" i="4" a="1"/>
  <c r="T80" i="4"/>
  <c r="T12" i="4" a="1"/>
  <c r="T12" i="4"/>
  <c r="S504" i="4" a="1"/>
  <c r="S504" i="4"/>
  <c r="S472" i="4" a="1"/>
  <c r="S472" i="4"/>
  <c r="T454" i="4" a="1"/>
  <c r="T454" i="4"/>
  <c r="U436" i="4" a="1"/>
  <c r="U436" i="4"/>
  <c r="S713" i="4" a="1"/>
  <c r="S713" i="4"/>
  <c r="S573" i="4" a="1"/>
  <c r="S573" i="4"/>
  <c r="S559" i="4" a="1"/>
  <c r="S559" i="4"/>
  <c r="S510" i="4" a="1"/>
  <c r="S510" i="4"/>
  <c r="S474" i="4" a="1"/>
  <c r="S474" i="4"/>
  <c r="S426" i="4" a="1"/>
  <c r="S426" i="4"/>
  <c r="S548" i="4" a="1"/>
  <c r="S548" i="4"/>
  <c r="S536" i="4" a="1"/>
  <c r="S536" i="4"/>
  <c r="S522" i="4" a="1"/>
  <c r="S522" i="4"/>
  <c r="S746" i="4" a="1"/>
  <c r="S746" i="4"/>
  <c r="U734" i="4" a="1"/>
  <c r="U734" i="4"/>
  <c r="S716" i="4" a="1"/>
  <c r="S716" i="4"/>
  <c r="T564" i="4" a="1"/>
  <c r="T564" i="4"/>
  <c r="U548" i="4" a="1"/>
  <c r="U548" i="4"/>
  <c r="S505" i="4" a="1"/>
  <c r="S505" i="4"/>
  <c r="S495" i="4" a="1"/>
  <c r="S495" i="4"/>
  <c r="T473" i="4" a="1"/>
  <c r="T473" i="4"/>
  <c r="T455" i="4" a="1"/>
  <c r="T455" i="4"/>
  <c r="T429" i="4" a="1"/>
  <c r="T429" i="4"/>
  <c r="U394" i="4" a="1"/>
  <c r="U394" i="4"/>
  <c r="T384" i="4" a="1"/>
  <c r="T384" i="4"/>
  <c r="T368" i="4" a="1"/>
  <c r="T368" i="4"/>
  <c r="T356" i="4" a="1"/>
  <c r="T356" i="4"/>
  <c r="S73" i="4" a="1"/>
  <c r="S73" i="4"/>
  <c r="S348" i="4" a="1"/>
  <c r="S348" i="4"/>
  <c r="T338" i="4" a="1"/>
  <c r="T338" i="4"/>
  <c r="S324" i="4" a="1"/>
  <c r="S324" i="4"/>
  <c r="S312" i="4" a="1"/>
  <c r="S312" i="4"/>
  <c r="S296" i="4" a="1"/>
  <c r="S296" i="4"/>
  <c r="S278" i="4" a="1"/>
  <c r="S278" i="4"/>
  <c r="S268" i="4" a="1"/>
  <c r="S268" i="4"/>
  <c r="T252" i="4" a="1"/>
  <c r="T252" i="4"/>
  <c r="T240" i="4" a="1"/>
  <c r="T240" i="4"/>
  <c r="T230" i="4" a="1"/>
  <c r="T230" i="4"/>
  <c r="T214" i="4" a="1"/>
  <c r="T214" i="4"/>
  <c r="S194" i="4" a="1"/>
  <c r="S194" i="4"/>
  <c r="S182" i="4" a="1"/>
  <c r="S182" i="4"/>
  <c r="T168" i="4" a="1"/>
  <c r="T168" i="4"/>
  <c r="S160" i="4" a="1"/>
  <c r="S160" i="4"/>
  <c r="S128" i="4" a="1"/>
  <c r="S128" i="4"/>
  <c r="S112" i="4" a="1"/>
  <c r="S112" i="4"/>
  <c r="S96" i="4" a="1"/>
  <c r="S96" i="4"/>
  <c r="S68" i="4" a="1"/>
  <c r="S68" i="4"/>
  <c r="T44" i="4" a="1"/>
  <c r="T44" i="4"/>
  <c r="T16" i="4" a="1"/>
  <c r="T16" i="4"/>
  <c r="T587" i="4" a="1"/>
  <c r="T587" i="4"/>
  <c r="S741" i="4" a="1"/>
  <c r="S741" i="4"/>
  <c r="T588" i="4" a="1"/>
  <c r="T588" i="4"/>
  <c r="T561" i="4" a="1"/>
  <c r="T561" i="4"/>
  <c r="S715" i="4" a="1"/>
  <c r="S715" i="4"/>
  <c r="T639" i="4" a="1"/>
  <c r="T639" i="4"/>
  <c r="T533" i="4" a="1"/>
  <c r="T533" i="4"/>
  <c r="S346" i="4" a="1"/>
  <c r="S346" i="4"/>
  <c r="U609" i="4" a="1"/>
  <c r="U609" i="4"/>
  <c r="T777" i="4" a="1"/>
  <c r="T777" i="4"/>
  <c r="S805" i="4" a="1"/>
  <c r="S805" i="4"/>
  <c r="T802" i="4" a="1"/>
  <c r="T802" i="4"/>
  <c r="S771" i="4" a="1"/>
  <c r="S771" i="4"/>
  <c r="T598" i="4" a="1"/>
  <c r="T598" i="4"/>
  <c r="T391" i="4" a="1"/>
  <c r="T391" i="4"/>
  <c r="S526" i="4" a="1"/>
  <c r="S526" i="4"/>
  <c r="T505" i="4" a="1"/>
  <c r="T505" i="4"/>
  <c r="T516" i="4" a="1"/>
  <c r="T516" i="4"/>
  <c r="S365" i="4" a="1"/>
  <c r="S365" i="4"/>
  <c r="T357" i="4" a="1"/>
  <c r="T357" i="4"/>
  <c r="T341" i="4" a="1"/>
  <c r="T341" i="4"/>
  <c r="U305" i="4" a="1"/>
  <c r="U305" i="4"/>
  <c r="S263" i="4" a="1"/>
  <c r="S263" i="4"/>
  <c r="T205" i="4" a="1"/>
  <c r="T205" i="4"/>
  <c r="T143" i="4" a="1"/>
  <c r="T143" i="4"/>
  <c r="S79" i="4" a="1"/>
  <c r="S79" i="4"/>
  <c r="T49" i="4" a="1"/>
  <c r="T49" i="4"/>
  <c r="U600" i="4" a="1"/>
  <c r="U600" i="4"/>
  <c r="S220" i="4" a="1"/>
  <c r="S220" i="4"/>
  <c r="T54" i="4" a="1"/>
  <c r="T54" i="4"/>
  <c r="T662" i="4" a="1"/>
  <c r="T662" i="4"/>
  <c r="S631" i="4" a="1"/>
  <c r="S631" i="4"/>
  <c r="S85" i="4" a="1"/>
  <c r="S85" i="4"/>
  <c r="S668" i="4" a="1"/>
  <c r="S668" i="4"/>
  <c r="S264" i="4" a="1"/>
  <c r="S264" i="4"/>
  <c r="T144" i="4" a="1"/>
  <c r="T144" i="4"/>
  <c r="S54" i="4" a="1"/>
  <c r="S54" i="4"/>
  <c r="U430" i="4" a="1"/>
  <c r="U430" i="4"/>
  <c r="S492" i="4" a="1"/>
  <c r="S492" i="4"/>
  <c r="S466" i="4" a="1"/>
  <c r="S466" i="4"/>
  <c r="S452" i="4" a="1"/>
  <c r="S452" i="4"/>
  <c r="T432" i="4" a="1"/>
  <c r="T432" i="4"/>
  <c r="S583" i="4" a="1"/>
  <c r="S583" i="4"/>
  <c r="S569" i="4" a="1"/>
  <c r="S569" i="4"/>
  <c r="T557" i="4" a="1"/>
  <c r="T557" i="4"/>
  <c r="T506" i="4" a="1"/>
  <c r="T506" i="4"/>
  <c r="T468" i="4" a="1"/>
  <c r="T468" i="4"/>
  <c r="S604" i="4" a="1"/>
  <c r="S604" i="4"/>
  <c r="T546" i="4" a="1"/>
  <c r="T546" i="4"/>
  <c r="S534" i="4" a="1"/>
  <c r="S534" i="4"/>
  <c r="T45" i="4" a="1"/>
  <c r="T45" i="4"/>
  <c r="S744" i="4" a="1"/>
  <c r="S744" i="4"/>
  <c r="T732" i="4" a="1"/>
  <c r="T732" i="4"/>
  <c r="S609" i="4" a="1"/>
  <c r="S609" i="4"/>
  <c r="S562" i="4" a="1"/>
  <c r="S562" i="4"/>
  <c r="T513" i="4" a="1"/>
  <c r="T513" i="4"/>
  <c r="S503" i="4" a="1"/>
  <c r="S503" i="4"/>
  <c r="S487" i="4" a="1"/>
  <c r="S487" i="4"/>
  <c r="S471" i="4" a="1"/>
  <c r="S471" i="4"/>
  <c r="S451" i="4" a="1"/>
  <c r="S451" i="4"/>
  <c r="S425" i="4" a="1"/>
  <c r="S425" i="4"/>
  <c r="S392" i="4" a="1"/>
  <c r="S392" i="4"/>
  <c r="T380" i="4" a="1"/>
  <c r="T380" i="4"/>
  <c r="T366" i="4" a="1"/>
  <c r="T366" i="4"/>
  <c r="T638" i="4" a="1"/>
  <c r="T638" i="4"/>
  <c r="T354" i="4" a="1"/>
  <c r="T354" i="4"/>
  <c r="T346" i="4" a="1"/>
  <c r="T346" i="4"/>
  <c r="S330" i="4" a="1"/>
  <c r="S330" i="4"/>
  <c r="S322" i="4" a="1"/>
  <c r="S322" i="4"/>
  <c r="S304" i="4" a="1"/>
  <c r="S304" i="4"/>
  <c r="T290" i="4" a="1"/>
  <c r="T290" i="4"/>
  <c r="T274" i="4" a="1"/>
  <c r="T274" i="4"/>
  <c r="S266" i="4" a="1"/>
  <c r="S266" i="4"/>
  <c r="S248" i="4" a="1"/>
  <c r="S248" i="4"/>
  <c r="S238" i="4" a="1"/>
  <c r="S238" i="4"/>
  <c r="U797" i="4" a="1"/>
  <c r="U797" i="4"/>
  <c r="U770" i="4" a="1"/>
  <c r="U770" i="4"/>
  <c r="U805" i="4" a="1"/>
  <c r="U805" i="4"/>
  <c r="S658" i="4" a="1"/>
  <c r="S658" i="4"/>
  <c r="U658" i="4" a="1"/>
  <c r="U658" i="4"/>
  <c r="T518" i="4" a="1"/>
  <c r="T518" i="4"/>
  <c r="U389" i="4" a="1"/>
  <c r="U389" i="4"/>
  <c r="U412" i="4" a="1"/>
  <c r="U412" i="4"/>
  <c r="S411" i="4" a="1"/>
  <c r="S411" i="4"/>
  <c r="S385" i="4" a="1"/>
  <c r="S385" i="4"/>
  <c r="T363" i="4" a="1"/>
  <c r="T363" i="4"/>
  <c r="T351" i="4" a="1"/>
  <c r="T351" i="4"/>
  <c r="T337" i="4" a="1"/>
  <c r="T337" i="4"/>
  <c r="T293" i="4" a="1"/>
  <c r="T293" i="4"/>
  <c r="T249" i="4" a="1"/>
  <c r="T249" i="4"/>
  <c r="T191" i="4" a="1"/>
  <c r="T191" i="4"/>
  <c r="T121" i="4" a="1"/>
  <c r="T121" i="4"/>
  <c r="T63" i="4" a="1"/>
  <c r="T63" i="4"/>
  <c r="T43" i="4" a="1"/>
  <c r="T43" i="4"/>
  <c r="U423" i="4" a="1"/>
  <c r="U423" i="4"/>
  <c r="S136" i="4" a="1"/>
  <c r="S136" i="4"/>
  <c r="S32" i="4" a="1"/>
  <c r="S32" i="4"/>
  <c r="S660" i="4" a="1"/>
  <c r="S660" i="4"/>
  <c r="S627" i="4" a="1"/>
  <c r="S627" i="4"/>
  <c r="S712" i="4" a="1"/>
  <c r="S712" i="4"/>
  <c r="T614" i="4" a="1"/>
  <c r="T614" i="4"/>
  <c r="S204" i="4" a="1"/>
  <c r="S204" i="4"/>
  <c r="S120" i="4" a="1"/>
  <c r="S120" i="4"/>
  <c r="T30" i="4" a="1"/>
  <c r="T30" i="4"/>
  <c r="T512" i="4" a="1"/>
  <c r="T512" i="4"/>
  <c r="S484" i="4" a="1"/>
  <c r="S484" i="4"/>
  <c r="T462" i="4" a="1"/>
  <c r="T462" i="4"/>
  <c r="S450" i="4" a="1"/>
  <c r="S450" i="4"/>
  <c r="T428" i="4" a="1"/>
  <c r="T428" i="4"/>
  <c r="S579" i="4" a="1"/>
  <c r="S579" i="4"/>
  <c r="T551" i="4" a="1"/>
  <c r="T551" i="4"/>
  <c r="S498" i="4" a="1"/>
  <c r="S498" i="4"/>
  <c r="S117" i="4" a="1"/>
  <c r="S117" i="4"/>
  <c r="T542" i="4" a="1"/>
  <c r="T542" i="4"/>
  <c r="S532" i="4" a="1"/>
  <c r="S532" i="4"/>
  <c r="U754" i="4" a="1"/>
  <c r="U754" i="4"/>
  <c r="S742" i="4" a="1"/>
  <c r="S742" i="4"/>
  <c r="S728" i="4" a="1"/>
  <c r="S728" i="4"/>
  <c r="S607" i="4" a="1"/>
  <c r="S607" i="4"/>
  <c r="S556" i="4" a="1"/>
  <c r="S556" i="4"/>
  <c r="S509" i="4" a="1"/>
  <c r="S509" i="4"/>
  <c r="U501" i="4" a="1"/>
  <c r="U501" i="4"/>
  <c r="S481" i="4" a="1"/>
  <c r="S481" i="4"/>
  <c r="S445" i="4" a="1"/>
  <c r="S445" i="4"/>
  <c r="S402" i="4" a="1"/>
  <c r="S402" i="4"/>
  <c r="U390" i="4" a="1"/>
  <c r="U390" i="4"/>
  <c r="S376" i="4" a="1"/>
  <c r="S376" i="4"/>
  <c r="S362" i="4" a="1"/>
  <c r="S362" i="4"/>
  <c r="S129" i="4" a="1"/>
  <c r="S129" i="4"/>
  <c r="T352" i="4" a="1"/>
  <c r="T352" i="4"/>
  <c r="S344" i="4" a="1"/>
  <c r="S344" i="4"/>
  <c r="T328" i="4" a="1"/>
  <c r="T328" i="4"/>
  <c r="S316" i="4" a="1"/>
  <c r="S316" i="4"/>
  <c r="S302" i="4" a="1"/>
  <c r="S302" i="4"/>
  <c r="S288" i="4" a="1"/>
  <c r="S288" i="4"/>
  <c r="S272" i="4" a="1"/>
  <c r="S272" i="4"/>
  <c r="S262" i="4" a="1"/>
  <c r="S262" i="4"/>
  <c r="T595" i="4" a="1"/>
  <c r="T595" i="4"/>
  <c r="U604" i="4" a="1"/>
  <c r="U604" i="4"/>
  <c r="S281" i="4" a="1"/>
  <c r="S281" i="4"/>
  <c r="S383" i="4" a="1"/>
  <c r="S383" i="4"/>
  <c r="S74" i="4" a="1"/>
  <c r="S74" i="4"/>
  <c r="U664" i="4" a="1"/>
  <c r="U664" i="4"/>
  <c r="T109" i="4" a="1"/>
  <c r="T109" i="4"/>
  <c r="S101" i="4" a="1"/>
  <c r="S101" i="4"/>
  <c r="T401" i="4" a="1"/>
  <c r="T401" i="4"/>
  <c r="U798" i="4" a="1"/>
  <c r="U798" i="4"/>
  <c r="U615" i="4" a="1"/>
  <c r="U615" i="4"/>
  <c r="T173" i="4" a="1"/>
  <c r="T173" i="4"/>
  <c r="S349" i="4" a="1"/>
  <c r="S349" i="4"/>
  <c r="S410" i="4" a="1"/>
  <c r="S410" i="4"/>
  <c r="U402" i="4" a="1"/>
  <c r="U402" i="4"/>
  <c r="O72" i="4"/>
  <c r="Q72" i="4"/>
  <c r="R72" i="4"/>
  <c r="T770" i="4" a="1"/>
  <c r="T770" i="4"/>
  <c r="T793" i="4" a="1"/>
  <c r="T793" i="4"/>
  <c r="S784" i="4" a="1"/>
  <c r="S784" i="4"/>
  <c r="T519" i="4" a="1"/>
  <c r="T519" i="4"/>
  <c r="U387" i="4" a="1"/>
  <c r="U387" i="4"/>
  <c r="U783" i="4" a="1"/>
  <c r="U783" i="4"/>
  <c r="U585" i="4" a="1"/>
  <c r="U585" i="4"/>
  <c r="U786" i="4" a="1"/>
  <c r="U786" i="4"/>
  <c r="O40" i="4"/>
  <c r="Q40" i="4"/>
  <c r="R40" i="4"/>
  <c r="O23" i="4"/>
  <c r="Q23" i="4"/>
  <c r="R23" i="4"/>
  <c r="O214" i="4"/>
  <c r="Q214" i="4"/>
  <c r="R214" i="4"/>
  <c r="O51" i="4"/>
  <c r="Q51" i="4"/>
  <c r="R51" i="4"/>
  <c r="O3" i="4"/>
  <c r="Q3" i="4"/>
  <c r="R3" i="4"/>
  <c r="O120" i="4"/>
  <c r="Q120" i="4"/>
  <c r="R120" i="4"/>
  <c r="O250" i="4"/>
  <c r="Q250" i="4"/>
  <c r="R250" i="4"/>
  <c r="O74" i="4"/>
  <c r="Q74" i="4"/>
  <c r="R74" i="4"/>
  <c r="O224" i="4"/>
  <c r="Q224" i="4"/>
  <c r="R224" i="4"/>
  <c r="O194" i="4"/>
  <c r="Q194" i="4"/>
  <c r="R194" i="4"/>
  <c r="O134" i="4"/>
  <c r="Q134" i="4"/>
  <c r="R134" i="4"/>
  <c r="O59" i="4"/>
  <c r="Q59" i="4"/>
  <c r="R59" i="4"/>
  <c r="O57" i="4"/>
  <c r="Q57" i="4"/>
  <c r="R57" i="4"/>
  <c r="O92" i="4"/>
  <c r="Q92" i="4"/>
  <c r="R92" i="4"/>
  <c r="O33" i="4"/>
  <c r="Q33" i="4"/>
  <c r="R33" i="4"/>
  <c r="O55" i="4"/>
  <c r="Q55" i="4"/>
  <c r="R55" i="4"/>
  <c r="O106" i="4"/>
  <c r="Q106" i="4"/>
  <c r="R106" i="4"/>
  <c r="O37" i="4"/>
  <c r="Q37" i="4"/>
  <c r="R37" i="4"/>
  <c r="O216" i="4"/>
  <c r="Q216" i="4"/>
  <c r="R216" i="4"/>
  <c r="O126" i="4"/>
  <c r="Q126" i="4"/>
  <c r="R126" i="4"/>
  <c r="O158" i="4"/>
  <c r="Q158" i="4"/>
  <c r="R158" i="4"/>
  <c r="O15" i="4"/>
  <c r="Q15" i="4"/>
  <c r="R15" i="4"/>
  <c r="O9" i="4"/>
  <c r="Q9" i="4"/>
  <c r="R9" i="4"/>
  <c r="O90" i="4"/>
  <c r="Q90" i="4"/>
  <c r="R90" i="4"/>
  <c r="O108" i="4"/>
  <c r="Q108" i="4"/>
  <c r="R108" i="4"/>
  <c r="O242" i="4"/>
  <c r="Q242" i="4"/>
  <c r="R242" i="4"/>
  <c r="O278" i="4"/>
  <c r="Q278" i="4"/>
  <c r="R278" i="4"/>
  <c r="O202" i="4"/>
  <c r="Q202" i="4"/>
  <c r="R202" i="4"/>
  <c r="O260" i="4"/>
  <c r="Q260" i="4"/>
  <c r="R260" i="4"/>
  <c r="O230" i="4"/>
  <c r="Q230" i="4"/>
  <c r="R230" i="4"/>
  <c r="O270" i="4"/>
  <c r="Q270" i="4"/>
  <c r="R270" i="4"/>
  <c r="O246" i="4"/>
  <c r="Q246" i="4"/>
  <c r="R246" i="4"/>
  <c r="O228" i="4"/>
  <c r="Q228" i="4"/>
  <c r="R228" i="4"/>
  <c r="O274" i="4"/>
  <c r="Q274" i="4"/>
  <c r="R274" i="4"/>
  <c r="O284" i="4"/>
  <c r="Q284" i="4"/>
  <c r="R284" i="4"/>
  <c r="O31" i="4"/>
  <c r="Q31" i="4"/>
  <c r="R31" i="4"/>
  <c r="O19" i="4"/>
  <c r="Q19" i="4"/>
  <c r="R19" i="4"/>
  <c r="O138" i="4"/>
  <c r="Q138" i="4"/>
  <c r="R138" i="4"/>
  <c r="O318" i="4"/>
  <c r="Q318" i="4"/>
  <c r="R318" i="4"/>
  <c r="O45" i="4"/>
  <c r="Q45" i="4"/>
  <c r="R45" i="4"/>
  <c r="O212" i="4"/>
  <c r="Q212" i="4"/>
  <c r="R212" i="4"/>
  <c r="O76" i="4"/>
  <c r="Q76" i="4"/>
  <c r="R76" i="4"/>
  <c r="O98" i="4"/>
  <c r="Q98" i="4"/>
  <c r="R98" i="4"/>
  <c r="O61" i="4"/>
  <c r="Q61" i="4"/>
  <c r="R61" i="4"/>
  <c r="O140" i="4"/>
  <c r="Q140" i="4"/>
  <c r="R140" i="4"/>
  <c r="O254" i="4"/>
  <c r="Q254" i="4"/>
  <c r="R254" i="4"/>
  <c r="O238" i="4"/>
  <c r="Q238" i="4"/>
  <c r="R238" i="4"/>
  <c r="O142" i="4"/>
  <c r="Q142" i="4"/>
  <c r="R142" i="4"/>
  <c r="O11" i="4"/>
  <c r="Q11" i="4"/>
  <c r="R11" i="4"/>
  <c r="O130" i="4"/>
  <c r="Q130" i="4"/>
  <c r="R130" i="4"/>
  <c r="O346" i="4"/>
  <c r="Q346" i="4"/>
  <c r="R346" i="4"/>
  <c r="O5" i="4"/>
  <c r="Q5" i="4"/>
  <c r="R5" i="4"/>
  <c r="O360" i="4"/>
  <c r="Q360" i="4"/>
  <c r="R360" i="4"/>
  <c r="O35" i="4"/>
  <c r="Q35" i="4"/>
  <c r="R35" i="4"/>
  <c r="O25" i="4"/>
  <c r="Q25" i="4"/>
  <c r="R25" i="4"/>
  <c r="O104" i="4"/>
  <c r="Q104" i="4"/>
  <c r="R104" i="4"/>
  <c r="O122" i="4"/>
  <c r="Q122" i="4"/>
  <c r="R122" i="4"/>
  <c r="O82" i="4"/>
  <c r="Q82" i="4"/>
  <c r="R82" i="4"/>
  <c r="O13" i="4"/>
  <c r="Q13" i="4"/>
  <c r="R13" i="4"/>
  <c r="O88" i="4"/>
  <c r="Q88" i="4"/>
  <c r="R88" i="4"/>
  <c r="O258" i="4"/>
  <c r="Q258" i="4"/>
  <c r="R258" i="4"/>
  <c r="O248" i="4"/>
  <c r="Q248" i="4"/>
  <c r="R248" i="4"/>
  <c r="O240" i="4"/>
  <c r="Q240" i="4"/>
  <c r="R240" i="4"/>
  <c r="O268" i="4"/>
  <c r="Q268" i="4"/>
  <c r="R268" i="4"/>
  <c r="O190" i="4"/>
  <c r="Q190" i="4"/>
  <c r="R190" i="4"/>
  <c r="O136" i="4"/>
  <c r="Q136" i="4"/>
  <c r="R136" i="4"/>
  <c r="O114" i="4"/>
  <c r="Q114" i="4"/>
  <c r="R114" i="4"/>
  <c r="O124" i="4"/>
  <c r="Q124" i="4"/>
  <c r="R124" i="4"/>
  <c r="O266" i="4"/>
  <c r="Q266" i="4"/>
  <c r="R266" i="4"/>
  <c r="O252" i="4"/>
  <c r="Q252" i="4"/>
  <c r="R252" i="4"/>
  <c r="O244" i="4"/>
  <c r="Q244" i="4"/>
  <c r="R244" i="4"/>
  <c r="O234" i="4"/>
  <c r="Q234" i="4"/>
  <c r="R234" i="4"/>
  <c r="O226" i="4"/>
  <c r="Q226" i="4"/>
  <c r="R226" i="4"/>
  <c r="O276" i="4"/>
  <c r="Q276" i="4"/>
  <c r="R276" i="4"/>
  <c r="O316" i="4"/>
  <c r="Q316" i="4"/>
  <c r="R316" i="4"/>
  <c r="O222" i="4"/>
  <c r="Q222" i="4"/>
  <c r="R222" i="4"/>
  <c r="O162" i="4"/>
  <c r="Q162" i="4"/>
  <c r="R162" i="4"/>
  <c r="O154" i="4"/>
  <c r="Q154" i="4"/>
  <c r="R154" i="4"/>
  <c r="O180" i="4"/>
  <c r="Q180" i="4"/>
  <c r="R180" i="4"/>
  <c r="O67" i="4"/>
  <c r="Q67" i="4"/>
  <c r="R67" i="4"/>
  <c r="O27" i="4"/>
  <c r="Q27" i="4"/>
  <c r="R27" i="4"/>
  <c r="O41" i="4"/>
  <c r="Q41" i="4"/>
  <c r="R41" i="4"/>
  <c r="O17" i="4"/>
  <c r="Q17" i="4"/>
  <c r="R17" i="4"/>
  <c r="O144" i="4"/>
  <c r="Q144" i="4"/>
  <c r="R144" i="4"/>
  <c r="O112" i="4"/>
  <c r="Q112" i="4"/>
  <c r="R112" i="4"/>
  <c r="O84" i="4"/>
  <c r="Q84" i="4"/>
  <c r="R84" i="4"/>
  <c r="O170" i="4"/>
  <c r="Q170" i="4"/>
  <c r="R170" i="4"/>
  <c r="O118" i="4"/>
  <c r="Q118" i="4"/>
  <c r="R118" i="4"/>
  <c r="O102" i="4"/>
  <c r="Q102" i="4"/>
  <c r="R102" i="4"/>
  <c r="O86" i="4"/>
  <c r="Q86" i="4"/>
  <c r="R86" i="4"/>
  <c r="O70" i="4"/>
  <c r="Q70" i="4"/>
  <c r="R70" i="4"/>
  <c r="O21" i="4"/>
  <c r="Q21" i="4"/>
  <c r="R21" i="4"/>
  <c r="O208" i="4"/>
  <c r="Q208" i="4"/>
  <c r="R208" i="4"/>
  <c r="O132" i="4"/>
  <c r="Q132" i="4"/>
  <c r="R132" i="4"/>
  <c r="O96" i="4"/>
  <c r="Q96" i="4"/>
  <c r="R96" i="4"/>
  <c r="O43" i="4"/>
  <c r="Q43" i="4"/>
  <c r="R43" i="4"/>
  <c r="O53" i="4"/>
  <c r="Q53" i="4"/>
  <c r="R53" i="4"/>
  <c r="O29" i="4"/>
  <c r="Q29" i="4"/>
  <c r="R29" i="4"/>
  <c r="O220" i="4"/>
  <c r="Q220" i="4"/>
  <c r="R220" i="4"/>
  <c r="O128" i="4"/>
  <c r="Q128" i="4"/>
  <c r="R128" i="4"/>
  <c r="O100" i="4"/>
  <c r="Q100" i="4"/>
  <c r="R100" i="4"/>
  <c r="O282" i="4"/>
  <c r="Q282" i="4"/>
  <c r="R282" i="4"/>
  <c r="O150" i="4"/>
  <c r="Q150" i="4"/>
  <c r="R150" i="4"/>
  <c r="O110" i="4"/>
  <c r="Q110" i="4"/>
  <c r="R110" i="4"/>
  <c r="O94" i="4"/>
  <c r="Q94" i="4"/>
  <c r="R94" i="4"/>
  <c r="O78" i="4"/>
  <c r="Q78" i="4"/>
  <c r="R78" i="4"/>
  <c r="O49" i="4"/>
  <c r="Q49" i="4"/>
  <c r="R49" i="4"/>
  <c r="O288" i="4"/>
  <c r="Q288" i="4"/>
  <c r="R288" i="4"/>
  <c r="O164" i="4"/>
  <c r="Q164" i="4"/>
  <c r="R164" i="4"/>
  <c r="O116" i="4"/>
  <c r="Q116" i="4"/>
  <c r="R116" i="4"/>
  <c r="O80" i="4"/>
  <c r="Q80" i="4"/>
  <c r="R80" i="4"/>
  <c r="T775" i="4" a="1"/>
  <c r="T775" i="4"/>
  <c r="T800" i="4" a="1"/>
  <c r="T800" i="4"/>
  <c r="U796" i="4" a="1"/>
  <c r="U796" i="4"/>
  <c r="T795" i="4" a="1"/>
  <c r="T795" i="4"/>
  <c r="T773" i="4" a="1"/>
  <c r="T773" i="4"/>
  <c r="S44" i="4" a="1"/>
  <c r="S44" i="4"/>
  <c r="U595" i="4" a="1"/>
  <c r="U595" i="4"/>
  <c r="S801" i="4" a="1"/>
  <c r="S801" i="4"/>
  <c r="S222" i="4" a="1"/>
  <c r="S222" i="4"/>
  <c r="S803" i="4" a="1"/>
  <c r="S803" i="4"/>
  <c r="S598" i="4" a="1"/>
  <c r="S598" i="4"/>
  <c r="S776" i="4" a="1"/>
  <c r="S776" i="4"/>
  <c r="S794" i="4" a="1"/>
  <c r="S794" i="4"/>
  <c r="U792" i="4" a="1"/>
  <c r="U792" i="4"/>
  <c r="T805" i="4" a="1"/>
  <c r="T805" i="4"/>
  <c r="T664" i="4" a="1"/>
  <c r="T664" i="4"/>
  <c r="S781" i="4" a="1"/>
  <c r="S781" i="4"/>
  <c r="T778" i="4" a="1"/>
  <c r="T778" i="4"/>
  <c r="O237" i="4"/>
  <c r="Q237" i="4"/>
  <c r="R237" i="4"/>
  <c r="O153" i="4"/>
  <c r="Q153" i="4"/>
  <c r="R153" i="4"/>
  <c r="O197" i="4"/>
  <c r="Q197" i="4"/>
  <c r="R197" i="4"/>
  <c r="O289" i="4"/>
  <c r="Q289" i="4"/>
  <c r="R289" i="4"/>
  <c r="S65" i="4" a="1"/>
  <c r="S65" i="4"/>
  <c r="S30" i="4" a="1"/>
  <c r="S30" i="4"/>
  <c r="T76" i="4" a="1"/>
  <c r="T76" i="4"/>
  <c r="T122" i="4" a="1"/>
  <c r="T122" i="4"/>
  <c r="S176" i="4" a="1"/>
  <c r="S176" i="4"/>
  <c r="S380" i="4" a="1"/>
  <c r="S380" i="4"/>
  <c r="S690" i="4" a="1"/>
  <c r="S690" i="4"/>
  <c r="S613" i="4" a="1"/>
  <c r="S613" i="4"/>
  <c r="S629" i="4" a="1"/>
  <c r="S629" i="4"/>
  <c r="S650" i="4" a="1"/>
  <c r="S650" i="4"/>
  <c r="S88" i="4" a="1"/>
  <c r="S88" i="4"/>
  <c r="S162" i="4" a="1"/>
  <c r="S162" i="4"/>
  <c r="T3" i="4" a="1"/>
  <c r="T3" i="4"/>
  <c r="T41" i="4" a="1"/>
  <c r="T41" i="4"/>
  <c r="T55" i="4" a="1"/>
  <c r="T55" i="4"/>
  <c r="T65" i="4" a="1"/>
  <c r="T65" i="4"/>
  <c r="T81" i="4" a="1"/>
  <c r="T81" i="4"/>
  <c r="T93" i="4" a="1"/>
  <c r="T93" i="4"/>
  <c r="S111" i="4" a="1"/>
  <c r="S111" i="4"/>
  <c r="T125" i="4" a="1"/>
  <c r="T125" i="4"/>
  <c r="T147" i="4" a="1"/>
  <c r="T147" i="4"/>
  <c r="T161" i="4" a="1"/>
  <c r="T161" i="4"/>
  <c r="S177" i="4" a="1"/>
  <c r="S177" i="4"/>
  <c r="T195" i="4" a="1"/>
  <c r="T195" i="4"/>
  <c r="T209" i="4" a="1"/>
  <c r="T209" i="4"/>
  <c r="S219" i="4" a="1"/>
  <c r="S219" i="4"/>
  <c r="S241" i="4" a="1"/>
  <c r="S241" i="4"/>
  <c r="T251" i="4" a="1"/>
  <c r="T251" i="4"/>
  <c r="T265" i="4" a="1"/>
  <c r="T265" i="4"/>
  <c r="T275" i="4" a="1"/>
  <c r="T275" i="4"/>
  <c r="S283" i="4" a="1"/>
  <c r="S283" i="4"/>
  <c r="S295" i="4" a="1"/>
  <c r="S295" i="4"/>
  <c r="S307" i="4" a="1"/>
  <c r="S307" i="4"/>
  <c r="S323" i="4" a="1"/>
  <c r="S323" i="4"/>
  <c r="S375" i="4" a="1"/>
  <c r="S375" i="4"/>
  <c r="S169" i="4" a="1"/>
  <c r="S169" i="4"/>
  <c r="T548" i="4" a="1"/>
  <c r="T548" i="4"/>
  <c r="S110" i="4" a="1"/>
  <c r="S110" i="4"/>
  <c r="S518" i="4" a="1"/>
  <c r="S518" i="4"/>
  <c r="T604" i="4" a="1"/>
  <c r="T604" i="4"/>
  <c r="T600" i="4" a="1"/>
  <c r="T600" i="4"/>
  <c r="S636" i="4" a="1"/>
  <c r="S636" i="4"/>
  <c r="S600" i="4" a="1"/>
  <c r="S600" i="4"/>
  <c r="S770" i="4" a="1"/>
  <c r="S770" i="4"/>
  <c r="T791" i="4" a="1"/>
  <c r="T791" i="4"/>
  <c r="U794" i="4" a="1"/>
  <c r="U794" i="4"/>
  <c r="S797" i="4" a="1"/>
  <c r="S797" i="4"/>
  <c r="S800" i="4" a="1"/>
  <c r="S800" i="4"/>
  <c r="U803" i="4" a="1"/>
  <c r="U803" i="4"/>
  <c r="S799" i="4" a="1"/>
  <c r="S799" i="4"/>
  <c r="S802" i="4" a="1"/>
  <c r="S802" i="4"/>
  <c r="U791" i="4" a="1"/>
  <c r="U791" i="4"/>
  <c r="T797" i="4" a="1"/>
  <c r="T797" i="4"/>
  <c r="T803" i="4" a="1"/>
  <c r="T803" i="4"/>
  <c r="T796" i="4" a="1"/>
  <c r="T796" i="4"/>
  <c r="U637" i="4" a="1"/>
  <c r="U637" i="4"/>
  <c r="U11" i="4" a="1"/>
  <c r="U11" i="4"/>
  <c r="U780" i="4" a="1"/>
  <c r="U780" i="4"/>
  <c r="U777" i="4" a="1"/>
  <c r="U777" i="4"/>
  <c r="S790" i="4" a="1"/>
  <c r="S790" i="4"/>
  <c r="T774" i="4" a="1"/>
  <c r="T774" i="4"/>
  <c r="S779" i="4" a="1"/>
  <c r="S779" i="4"/>
  <c r="T781" i="4" a="1"/>
  <c r="T781" i="4"/>
  <c r="T784" i="4" a="1"/>
  <c r="T784" i="4"/>
  <c r="T787" i="4" a="1"/>
  <c r="T787" i="4"/>
  <c r="T788" i="4" a="1"/>
  <c r="T788" i="4"/>
  <c r="S787" i="4" a="1"/>
  <c r="S787" i="4"/>
  <c r="T779" i="4" a="1"/>
  <c r="T779" i="4"/>
  <c r="S777" i="4" a="1"/>
  <c r="S777" i="4"/>
  <c r="S415" i="4" a="1"/>
  <c r="S415" i="4"/>
  <c r="T73" i="4" a="1"/>
  <c r="T73" i="4"/>
  <c r="T85" i="4" a="1"/>
  <c r="T85" i="4"/>
  <c r="T101" i="4" a="1"/>
  <c r="T101" i="4"/>
  <c r="S113" i="4" a="1"/>
  <c r="S113" i="4"/>
  <c r="T129" i="4" a="1"/>
  <c r="T129" i="4"/>
  <c r="S149" i="4" a="1"/>
  <c r="S149" i="4"/>
  <c r="S165" i="4" a="1"/>
  <c r="S165" i="4"/>
  <c r="T183" i="4" a="1"/>
  <c r="T183" i="4"/>
  <c r="T197" i="4" a="1"/>
  <c r="T197" i="4"/>
  <c r="T213" i="4" a="1"/>
  <c r="T213" i="4"/>
  <c r="S231" i="4" a="1"/>
  <c r="S231" i="4"/>
  <c r="S243" i="4" a="1"/>
  <c r="S243" i="4"/>
  <c r="T253" i="4" a="1"/>
  <c r="T253" i="4"/>
  <c r="T267" i="4" a="1"/>
  <c r="T267" i="4"/>
  <c r="T277" i="4" a="1"/>
  <c r="T277" i="4"/>
  <c r="T289" i="4" a="1"/>
  <c r="T289" i="4"/>
  <c r="T297" i="4" a="1"/>
  <c r="T297" i="4"/>
  <c r="T315" i="4" a="1"/>
  <c r="T315" i="4"/>
  <c r="S327" i="4" a="1"/>
  <c r="S327" i="4"/>
  <c r="T377" i="4" a="1"/>
  <c r="T377" i="4"/>
  <c r="T40" i="4" a="1"/>
  <c r="T40" i="4"/>
  <c r="S692" i="4" a="1"/>
  <c r="S692" i="4"/>
  <c r="T196" i="4" a="1"/>
  <c r="T196" i="4"/>
  <c r="S595" i="4" a="1"/>
  <c r="S595" i="4"/>
  <c r="U598" i="4" a="1"/>
  <c r="U598" i="4"/>
  <c r="T636" i="4" a="1"/>
  <c r="T636" i="4"/>
  <c r="S601" i="4" a="1"/>
  <c r="S601" i="4"/>
  <c r="T792" i="4" a="1"/>
  <c r="T792" i="4"/>
  <c r="S795" i="4" a="1"/>
  <c r="S795" i="4"/>
  <c r="U799" i="4" a="1"/>
  <c r="U799" i="4"/>
  <c r="U800" i="4" a="1"/>
  <c r="U800" i="4"/>
  <c r="U802" i="4" a="1"/>
  <c r="U802" i="4"/>
  <c r="S798" i="4" a="1"/>
  <c r="S798" i="4"/>
  <c r="S664" i="4" a="1"/>
  <c r="S664" i="4"/>
  <c r="T798" i="4" a="1"/>
  <c r="T798" i="4"/>
  <c r="U782" i="4" a="1"/>
  <c r="U782" i="4"/>
  <c r="U790" i="4" a="1"/>
  <c r="U790" i="4"/>
  <c r="T790" i="4" a="1"/>
  <c r="T790" i="4"/>
  <c r="U775" i="4" a="1"/>
  <c r="U775" i="4"/>
  <c r="S780" i="4" a="1"/>
  <c r="S780" i="4"/>
  <c r="T782" i="4" a="1"/>
  <c r="T782" i="4"/>
  <c r="T785" i="4" a="1"/>
  <c r="T785" i="4"/>
  <c r="T789" i="4" a="1"/>
  <c r="T789" i="4"/>
  <c r="S789" i="4" a="1"/>
  <c r="S789" i="4"/>
  <c r="S788" i="4" a="1"/>
  <c r="S788" i="4"/>
  <c r="S786" i="4" a="1"/>
  <c r="S786" i="4"/>
  <c r="S775" i="4" a="1"/>
  <c r="S775" i="4"/>
  <c r="S774" i="4" a="1"/>
  <c r="S774" i="4"/>
  <c r="U787" i="4" a="1"/>
  <c r="U787" i="4"/>
  <c r="S785" i="4" a="1"/>
  <c r="S785" i="4"/>
  <c r="U836" i="4" a="1"/>
  <c r="U836" i="4"/>
  <c r="S704" i="4" a="1"/>
  <c r="S704" i="4"/>
  <c r="S520" i="4" a="1"/>
  <c r="S520" i="4"/>
  <c r="S619" i="4" a="1"/>
  <c r="S619" i="4"/>
  <c r="S106" i="4" a="1"/>
  <c r="S106" i="4"/>
  <c r="S298" i="4" a="1"/>
  <c r="S298" i="4"/>
  <c r="S21" i="4" a="1"/>
  <c r="S21" i="4"/>
  <c r="S45" i="4" a="1"/>
  <c r="S45" i="4"/>
  <c r="S77" i="4" a="1"/>
  <c r="S77" i="4"/>
  <c r="T87" i="4" a="1"/>
  <c r="T87" i="4"/>
  <c r="T105" i="4" a="1"/>
  <c r="T105" i="4"/>
  <c r="T117" i="4" a="1"/>
  <c r="T117" i="4"/>
  <c r="S137" i="4" a="1"/>
  <c r="S137" i="4"/>
  <c r="T155" i="4" a="1"/>
  <c r="T155" i="4"/>
  <c r="T169" i="4" a="1"/>
  <c r="T169" i="4"/>
  <c r="S189" i="4" a="1"/>
  <c r="S189" i="4"/>
  <c r="S203" i="4" a="1"/>
  <c r="S203" i="4"/>
  <c r="T215" i="4" a="1"/>
  <c r="T215" i="4"/>
  <c r="T237" i="4" a="1"/>
  <c r="T237" i="4"/>
  <c r="S245" i="4" a="1"/>
  <c r="S245" i="4"/>
  <c r="S255" i="4" a="1"/>
  <c r="S255" i="4"/>
  <c r="T269" i="4" a="1"/>
  <c r="T269" i="4"/>
  <c r="T279" i="4" a="1"/>
  <c r="T279" i="4"/>
  <c r="T291" i="4" a="1"/>
  <c r="T291" i="4"/>
  <c r="S301" i="4" a="1"/>
  <c r="S301" i="4"/>
  <c r="T317" i="4" a="1"/>
  <c r="T317" i="4"/>
  <c r="T329" i="4" a="1"/>
  <c r="T329" i="4"/>
  <c r="T345" i="4" a="1"/>
  <c r="T345" i="4"/>
  <c r="U381" i="4" a="1"/>
  <c r="U381" i="4"/>
  <c r="S86" i="4" a="1"/>
  <c r="S86" i="4"/>
  <c r="T89" i="4" a="1"/>
  <c r="T89" i="4"/>
  <c r="S421" i="4" a="1"/>
  <c r="S421" i="4"/>
  <c r="U596" i="4" a="1"/>
  <c r="U596" i="4"/>
  <c r="T771" i="4" a="1"/>
  <c r="T771" i="4"/>
  <c r="U771" i="4" a="1"/>
  <c r="U771" i="4"/>
  <c r="S41" i="4" a="1"/>
  <c r="S41" i="4"/>
  <c r="S792" i="4" a="1"/>
  <c r="S792" i="4"/>
  <c r="S796" i="4" a="1"/>
  <c r="S796" i="4"/>
  <c r="T799" i="4" a="1"/>
  <c r="T799" i="4"/>
  <c r="T801" i="4" a="1"/>
  <c r="T801" i="4"/>
  <c r="S791" i="4" a="1"/>
  <c r="S791" i="4"/>
  <c r="U801" i="4" a="1"/>
  <c r="U801" i="4"/>
  <c r="U793" i="4" a="1"/>
  <c r="U793" i="4"/>
  <c r="U795" i="4" a="1"/>
  <c r="U795" i="4"/>
  <c r="S793" i="4" a="1"/>
  <c r="S793" i="4"/>
  <c r="S637" i="4" a="1"/>
  <c r="S637" i="4"/>
  <c r="T658" i="4" a="1"/>
  <c r="T658" i="4"/>
  <c r="U784" i="4" a="1"/>
  <c r="U784" i="4"/>
  <c r="U773" i="4" a="1"/>
  <c r="U773" i="4"/>
  <c r="U776" i="4" a="1"/>
  <c r="U776" i="4"/>
  <c r="U774" i="4" a="1"/>
  <c r="U774" i="4"/>
  <c r="U788" i="4" a="1"/>
  <c r="U788" i="4"/>
  <c r="T772" i="4" a="1"/>
  <c r="T772" i="4"/>
  <c r="T780" i="4" a="1"/>
  <c r="T780" i="4"/>
  <c r="T783" i="4" a="1"/>
  <c r="T783" i="4"/>
  <c r="T786" i="4" a="1"/>
  <c r="T786" i="4"/>
  <c r="S783" i="4" a="1"/>
  <c r="S783" i="4"/>
  <c r="S772" i="4" a="1"/>
  <c r="S772" i="4"/>
  <c r="T835" i="4" a="1"/>
  <c r="T835" i="4"/>
  <c r="U779" i="4" a="1"/>
  <c r="U779" i="4"/>
  <c r="U785" i="4" a="1"/>
  <c r="U785" i="4"/>
  <c r="U781" i="4" a="1"/>
  <c r="U781" i="4"/>
  <c r="S778" i="4" a="1"/>
  <c r="S778" i="4"/>
  <c r="T776" i="4" a="1"/>
  <c r="T776" i="4"/>
  <c r="S773" i="4" a="1"/>
  <c r="S773" i="4"/>
  <c r="T11" i="4" a="1"/>
  <c r="T11" i="4"/>
  <c r="T69" i="4" a="1"/>
  <c r="T69" i="4"/>
  <c r="T834" i="4" a="1"/>
  <c r="T834" i="4"/>
  <c r="U841" i="4" a="1"/>
  <c r="U841" i="4"/>
  <c r="T840" i="4" a="1"/>
  <c r="T840" i="4"/>
  <c r="S839" i="4" a="1"/>
  <c r="S839" i="4"/>
  <c r="U837" i="4" a="1"/>
  <c r="U837" i="4"/>
  <c r="S835" i="4" a="1"/>
  <c r="S835" i="4"/>
  <c r="U772" i="4" a="1"/>
  <c r="U772" i="4"/>
  <c r="U778" i="4" a="1"/>
  <c r="U778" i="4"/>
  <c r="S11" i="4" a="1"/>
  <c r="S11" i="4"/>
  <c r="S69" i="4" a="1"/>
  <c r="S69" i="4"/>
  <c r="U834" i="4" a="1"/>
  <c r="U834" i="4"/>
  <c r="T841" i="4" a="1"/>
  <c r="T841" i="4"/>
  <c r="S840" i="4" a="1"/>
  <c r="S840" i="4"/>
  <c r="U838" i="4" a="1"/>
  <c r="U838" i="4"/>
  <c r="T837" i="4" a="1"/>
  <c r="T837" i="4"/>
  <c r="U789" i="4" a="1"/>
  <c r="U789" i="4"/>
  <c r="S841" i="4" a="1"/>
  <c r="S841" i="4"/>
  <c r="U839" i="4" a="1"/>
  <c r="U839" i="4"/>
  <c r="T838" i="4" a="1"/>
  <c r="T838" i="4"/>
  <c r="S837" i="4" a="1"/>
  <c r="S837" i="4"/>
  <c r="T836" i="4" a="1"/>
  <c r="T836" i="4"/>
  <c r="U835" i="4" a="1"/>
  <c r="U835" i="4"/>
  <c r="U69" i="4" a="1"/>
  <c r="U69" i="4"/>
  <c r="S834" i="4" a="1"/>
  <c r="S834" i="4"/>
  <c r="U840" i="4" a="1"/>
  <c r="U840" i="4"/>
  <c r="T839" i="4" a="1"/>
  <c r="T839" i="4"/>
  <c r="S838" i="4" a="1"/>
  <c r="S838" i="4"/>
  <c r="S836" i="4" a="1"/>
  <c r="S836" i="4"/>
  <c r="O328" i="4"/>
  <c r="Q328" i="4"/>
  <c r="R328" i="4"/>
  <c r="O344" i="4"/>
  <c r="Q344" i="4"/>
  <c r="R344" i="4"/>
  <c r="O334" i="4"/>
  <c r="Q334" i="4"/>
  <c r="R334" i="4"/>
  <c r="O324" i="4"/>
  <c r="Q324" i="4"/>
  <c r="R324" i="4"/>
  <c r="O342" i="4"/>
  <c r="Q342" i="4"/>
  <c r="R342" i="4"/>
  <c r="O348" i="4"/>
  <c r="Q348" i="4"/>
  <c r="R348" i="4"/>
  <c r="O336" i="4"/>
  <c r="Q336" i="4"/>
  <c r="R336" i="4"/>
  <c r="O358" i="4"/>
  <c r="Q358" i="4"/>
  <c r="R358" i="4"/>
  <c r="O340" i="4"/>
  <c r="Q340" i="4"/>
  <c r="R340" i="4"/>
  <c r="O380" i="4"/>
  <c r="Q380" i="4"/>
  <c r="R380" i="4"/>
  <c r="O298" i="4"/>
  <c r="Q298" i="4"/>
  <c r="R298" i="4"/>
  <c r="O408" i="4"/>
  <c r="Q408" i="4"/>
  <c r="R408" i="4"/>
  <c r="O396" i="4"/>
  <c r="Q396" i="4"/>
  <c r="R396" i="4"/>
  <c r="O448" i="4"/>
  <c r="Q448" i="4"/>
  <c r="R448" i="4"/>
  <c r="O438" i="4"/>
  <c r="Q438" i="4"/>
  <c r="R438" i="4"/>
  <c r="O440" i="4"/>
  <c r="Q440" i="4"/>
  <c r="R440" i="4"/>
  <c r="O518" i="4"/>
  <c r="Q518" i="4"/>
  <c r="R518" i="4"/>
  <c r="O430" i="4"/>
  <c r="Q430" i="4"/>
  <c r="R430" i="4"/>
  <c r="O352" i="4"/>
  <c r="Q352" i="4"/>
  <c r="R352" i="4"/>
  <c r="O320" i="4"/>
  <c r="Q320" i="4"/>
  <c r="R320" i="4"/>
  <c r="O436" i="4"/>
  <c r="Q436" i="4"/>
  <c r="R436" i="4"/>
  <c r="O398" i="4"/>
  <c r="Q398" i="4"/>
  <c r="R398" i="4"/>
  <c r="O420" i="4"/>
  <c r="Q420" i="4"/>
  <c r="R420" i="4"/>
  <c r="O338" i="4"/>
  <c r="Q338" i="4"/>
  <c r="R338" i="4"/>
  <c r="O175" i="4"/>
  <c r="Q175" i="4"/>
  <c r="R175" i="4"/>
  <c r="O441" i="4"/>
  <c r="Q441" i="4"/>
  <c r="R441" i="4"/>
  <c r="O492" i="4"/>
  <c r="Q492" i="4"/>
  <c r="R492" i="4"/>
  <c r="O538" i="4"/>
  <c r="Q538" i="4"/>
  <c r="R538" i="4"/>
  <c r="O488" i="4"/>
  <c r="Q488" i="4"/>
  <c r="R488" i="4"/>
  <c r="O884" i="4"/>
  <c r="Q884" i="4"/>
  <c r="R884" i="4"/>
  <c r="O526" i="4"/>
  <c r="Q526" i="4"/>
  <c r="R526" i="4"/>
  <c r="O520" i="4"/>
  <c r="Q520" i="4"/>
  <c r="R520" i="4"/>
  <c r="O453" i="4"/>
  <c r="Q453" i="4"/>
  <c r="R453" i="4"/>
  <c r="O466" i="4"/>
  <c r="Q466" i="4"/>
  <c r="R466" i="4"/>
  <c r="O557" i="4"/>
  <c r="Q557" i="4"/>
  <c r="R557" i="4"/>
  <c r="O522" i="4"/>
  <c r="Q522" i="4"/>
  <c r="R522" i="4"/>
  <c r="O516" i="4"/>
  <c r="Q516" i="4"/>
  <c r="R516" i="4"/>
  <c r="O484" i="4"/>
  <c r="Q484" i="4"/>
  <c r="R484" i="4"/>
  <c r="O1148" i="4"/>
  <c r="Q1148" i="4"/>
  <c r="R1148" i="4"/>
  <c r="O394" i="4"/>
  <c r="Q394" i="4"/>
  <c r="R394" i="4"/>
  <c r="O589" i="4"/>
  <c r="Q589" i="4"/>
  <c r="R589" i="4"/>
  <c r="O141" i="4"/>
  <c r="Q141" i="4"/>
  <c r="R141" i="4"/>
  <c r="O389" i="4"/>
  <c r="Q389" i="4"/>
  <c r="R389" i="4"/>
  <c r="O185" i="4"/>
  <c r="Q185" i="4"/>
  <c r="R185" i="4"/>
  <c r="O371" i="4"/>
  <c r="Q371" i="4"/>
  <c r="R371" i="4"/>
  <c r="O523" i="4"/>
  <c r="Q523" i="4"/>
  <c r="R523" i="4"/>
  <c r="O545" i="4"/>
  <c r="Q545" i="4"/>
  <c r="R545" i="4"/>
  <c r="O627" i="4"/>
  <c r="Q627" i="4"/>
  <c r="R627" i="4"/>
  <c r="O119" i="4"/>
  <c r="Q119" i="4"/>
  <c r="R119" i="4"/>
  <c r="O399" i="4"/>
  <c r="Q399" i="4"/>
  <c r="R399" i="4"/>
  <c r="O225" i="4"/>
  <c r="Q225" i="4"/>
  <c r="R225" i="4"/>
  <c r="O38" i="4"/>
  <c r="Q38" i="4"/>
  <c r="R38" i="4"/>
  <c r="O4" i="4"/>
  <c r="Q4" i="4"/>
  <c r="R4" i="4"/>
  <c r="O233" i="4"/>
  <c r="Q233" i="4"/>
  <c r="R233" i="4"/>
  <c r="O357" i="4"/>
  <c r="Q357" i="4"/>
  <c r="R357" i="4"/>
  <c r="O427" i="4"/>
  <c r="Q427" i="4"/>
  <c r="R427" i="4"/>
  <c r="O177" i="4"/>
  <c r="Q177" i="4"/>
  <c r="R177" i="4"/>
  <c r="O385" i="4"/>
  <c r="Q385" i="4"/>
  <c r="R385" i="4"/>
  <c r="O433" i="4"/>
  <c r="Q433" i="4"/>
  <c r="R433" i="4"/>
  <c r="O293" i="4"/>
  <c r="Q293" i="4"/>
  <c r="R293" i="4"/>
  <c r="O165" i="4"/>
  <c r="Q165" i="4"/>
  <c r="R165" i="4"/>
  <c r="O251" i="4"/>
  <c r="Q251" i="4"/>
  <c r="R251" i="4"/>
  <c r="O163" i="4"/>
  <c r="Q163" i="4"/>
  <c r="R163" i="4"/>
  <c r="O744" i="4"/>
  <c r="Q744" i="4"/>
  <c r="R744" i="4"/>
  <c r="O337" i="4"/>
  <c r="Q337" i="4"/>
  <c r="R337" i="4"/>
  <c r="O383" i="4"/>
  <c r="Q383" i="4"/>
  <c r="R383" i="4"/>
  <c r="O803" i="4"/>
  <c r="Q803" i="4"/>
  <c r="R803" i="4"/>
  <c r="O1002" i="4"/>
  <c r="Q1002" i="4"/>
  <c r="R1002" i="4"/>
  <c r="O395" i="4"/>
  <c r="Q395" i="4"/>
  <c r="R395" i="4"/>
  <c r="O534" i="4"/>
  <c r="Q534" i="4"/>
  <c r="R534" i="4"/>
  <c r="O558" i="4"/>
  <c r="Q558" i="4"/>
  <c r="R558" i="4"/>
  <c r="O499" i="4"/>
  <c r="Q499" i="4"/>
  <c r="R499" i="4"/>
  <c r="O425" i="4"/>
  <c r="Q425" i="4"/>
  <c r="R425" i="4"/>
  <c r="O373" i="4"/>
  <c r="Q373" i="4"/>
  <c r="R373" i="4"/>
  <c r="O419" i="4"/>
  <c r="Q419" i="4"/>
  <c r="R419" i="4"/>
  <c r="O243" i="4"/>
  <c r="Q243" i="4"/>
  <c r="R243" i="4"/>
  <c r="O715" i="4"/>
  <c r="Q715" i="4"/>
  <c r="R715" i="4"/>
  <c r="O555" i="4"/>
  <c r="Q555" i="4"/>
  <c r="R555" i="4"/>
  <c r="O401" i="4"/>
  <c r="Q401" i="4"/>
  <c r="R401" i="4"/>
  <c r="O313" i="4"/>
  <c r="Q313" i="4"/>
  <c r="R313" i="4"/>
  <c r="O443" i="4"/>
  <c r="Q443" i="4"/>
  <c r="R443" i="4"/>
  <c r="O327" i="4"/>
  <c r="Q327" i="4"/>
  <c r="R327" i="4"/>
  <c r="O387" i="4"/>
  <c r="Q387" i="4"/>
  <c r="R387" i="4"/>
  <c r="O379" i="4"/>
  <c r="Q379" i="4"/>
  <c r="R379" i="4"/>
  <c r="O560" i="4"/>
  <c r="Q560" i="4"/>
  <c r="R560" i="4"/>
  <c r="O569" i="4"/>
  <c r="Q569" i="4"/>
  <c r="R569" i="4"/>
  <c r="O567" i="4"/>
  <c r="Q567" i="4"/>
  <c r="R567" i="4"/>
  <c r="O530" i="4"/>
  <c r="Q530" i="4"/>
  <c r="R530" i="4"/>
  <c r="O512" i="4"/>
  <c r="Q512" i="4"/>
  <c r="R512" i="4"/>
  <c r="O405" i="4"/>
  <c r="Q405" i="4"/>
  <c r="R405" i="4"/>
  <c r="O309" i="4"/>
  <c r="Q309" i="4"/>
  <c r="R309" i="4"/>
  <c r="O435" i="4"/>
  <c r="Q435" i="4"/>
  <c r="R435" i="4"/>
  <c r="O209" i="4"/>
  <c r="Q209" i="4"/>
  <c r="R209" i="4"/>
  <c r="O261" i="4"/>
  <c r="Q261" i="4"/>
  <c r="R261" i="4"/>
  <c r="O219" i="4"/>
  <c r="Q219" i="4"/>
  <c r="R219" i="4"/>
  <c r="O681" i="4"/>
  <c r="Q681" i="4"/>
  <c r="R681" i="4"/>
  <c r="O500" i="4"/>
  <c r="Q500" i="4"/>
  <c r="R500" i="4"/>
  <c r="O369" i="4"/>
  <c r="Q369" i="4"/>
  <c r="R369" i="4"/>
  <c r="O311" i="4"/>
  <c r="Q311" i="4"/>
  <c r="R311" i="4"/>
  <c r="O375" i="4"/>
  <c r="Q375" i="4"/>
  <c r="R375" i="4"/>
  <c r="O283" i="4"/>
  <c r="Q283" i="4"/>
  <c r="R283" i="4"/>
  <c r="O1084" i="4"/>
  <c r="Q1084" i="4"/>
  <c r="R1084" i="4"/>
  <c r="O575" i="4"/>
  <c r="Q575" i="4"/>
  <c r="R575" i="4"/>
  <c r="O561" i="4"/>
  <c r="Q561" i="4"/>
  <c r="R561" i="4"/>
  <c r="O515" i="4"/>
  <c r="Q515" i="4"/>
  <c r="R515" i="4"/>
  <c r="O437" i="4"/>
  <c r="Q437" i="4"/>
  <c r="R437" i="4"/>
  <c r="O421" i="4"/>
  <c r="Q421" i="4"/>
  <c r="R421" i="4"/>
  <c r="O397" i="4"/>
  <c r="Q397" i="4"/>
  <c r="R397" i="4"/>
  <c r="O365" i="4"/>
  <c r="Q365" i="4"/>
  <c r="R365" i="4"/>
  <c r="O301" i="4"/>
  <c r="Q301" i="4"/>
  <c r="R301" i="4"/>
  <c r="O445" i="4"/>
  <c r="Q445" i="4"/>
  <c r="R445" i="4"/>
  <c r="O423" i="4"/>
  <c r="Q423" i="4"/>
  <c r="R423" i="4"/>
  <c r="O217" i="4"/>
  <c r="Q217" i="4"/>
  <c r="R217" i="4"/>
  <c r="O193" i="4"/>
  <c r="Q193" i="4"/>
  <c r="R193" i="4"/>
  <c r="O173" i="4"/>
  <c r="Q173" i="4"/>
  <c r="R173" i="4"/>
  <c r="O145" i="4"/>
  <c r="Q145" i="4"/>
  <c r="R145" i="4"/>
  <c r="O253" i="4"/>
  <c r="Q253" i="4"/>
  <c r="R253" i="4"/>
  <c r="O241" i="4"/>
  <c r="Q241" i="4"/>
  <c r="R241" i="4"/>
  <c r="O211" i="4"/>
  <c r="Q211" i="4"/>
  <c r="R211" i="4"/>
  <c r="O54" i="4"/>
  <c r="Q54" i="4"/>
  <c r="R54" i="4"/>
  <c r="O643" i="4"/>
  <c r="Q643" i="4"/>
  <c r="R643" i="4"/>
  <c r="O653" i="4"/>
  <c r="Q653" i="4"/>
  <c r="R653" i="4"/>
  <c r="O183" i="4"/>
  <c r="Q183" i="4"/>
  <c r="R183" i="4"/>
  <c r="O732" i="4"/>
  <c r="Q732" i="4"/>
  <c r="R732" i="4"/>
  <c r="O393" i="4"/>
  <c r="Q393" i="4"/>
  <c r="R393" i="4"/>
  <c r="O361" i="4"/>
  <c r="Q361" i="4"/>
  <c r="R361" i="4"/>
  <c r="O305" i="4"/>
  <c r="Q305" i="4"/>
  <c r="R305" i="4"/>
  <c r="O415" i="4"/>
  <c r="Q415" i="4"/>
  <c r="R415" i="4"/>
  <c r="O501" i="4"/>
  <c r="Q501" i="4"/>
  <c r="R501" i="4"/>
  <c r="O543" i="4"/>
  <c r="Q543" i="4"/>
  <c r="R543" i="4"/>
  <c r="O1089" i="4"/>
  <c r="Q1089" i="4"/>
  <c r="R1089" i="4"/>
  <c r="O1150" i="4"/>
  <c r="Q1150" i="4"/>
  <c r="R1150" i="4"/>
  <c r="O1110" i="4"/>
  <c r="Q1110" i="4"/>
  <c r="R1110" i="4"/>
  <c r="O1078" i="4"/>
  <c r="Q1078" i="4"/>
  <c r="R1078" i="4"/>
  <c r="O763" i="4"/>
  <c r="Q763" i="4"/>
  <c r="R763" i="4"/>
  <c r="O403" i="4"/>
  <c r="Q403" i="4"/>
  <c r="R403" i="4"/>
  <c r="O759" i="4"/>
  <c r="Q759" i="4"/>
  <c r="R759" i="4"/>
  <c r="O651" i="4"/>
  <c r="Q651" i="4"/>
  <c r="R651" i="4"/>
  <c r="O747" i="4"/>
  <c r="Q747" i="4"/>
  <c r="R747" i="4"/>
  <c r="O1061" i="4"/>
  <c r="Q1061" i="4"/>
  <c r="R1061" i="4"/>
  <c r="O881" i="4"/>
  <c r="Q881" i="4"/>
  <c r="R881" i="4"/>
  <c r="O594" i="4"/>
  <c r="Q594" i="4"/>
  <c r="R594" i="4"/>
  <c r="O549" i="4"/>
  <c r="Q549" i="4"/>
  <c r="R549" i="4"/>
  <c r="O559" i="4"/>
  <c r="Q559" i="4"/>
  <c r="R559" i="4"/>
  <c r="O429" i="4"/>
  <c r="Q429" i="4"/>
  <c r="R429" i="4"/>
  <c r="O413" i="4"/>
  <c r="Q413" i="4"/>
  <c r="R413" i="4"/>
  <c r="O381" i="4"/>
  <c r="Q381" i="4"/>
  <c r="R381" i="4"/>
  <c r="O325" i="4"/>
  <c r="Q325" i="4"/>
  <c r="R325" i="4"/>
  <c r="O431" i="4"/>
  <c r="Q431" i="4"/>
  <c r="R431" i="4"/>
  <c r="O227" i="4"/>
  <c r="Q227" i="4"/>
  <c r="R227" i="4"/>
  <c r="O205" i="4"/>
  <c r="Q205" i="4"/>
  <c r="R205" i="4"/>
  <c r="O181" i="4"/>
  <c r="Q181" i="4"/>
  <c r="R181" i="4"/>
  <c r="O161" i="4"/>
  <c r="Q161" i="4"/>
  <c r="R161" i="4"/>
  <c r="O249" i="4"/>
  <c r="Q249" i="4"/>
  <c r="R249" i="4"/>
  <c r="O223" i="4"/>
  <c r="Q223" i="4"/>
  <c r="R223" i="4"/>
  <c r="O10" i="4"/>
  <c r="Q10" i="4"/>
  <c r="R10" i="4"/>
  <c r="O679" i="4"/>
  <c r="Q679" i="4"/>
  <c r="R679" i="4"/>
  <c r="O155" i="4"/>
  <c r="Q155" i="4"/>
  <c r="R155" i="4"/>
  <c r="O20" i="4"/>
  <c r="Q20" i="4"/>
  <c r="R20" i="4"/>
  <c r="O625" i="4"/>
  <c r="Q625" i="4"/>
  <c r="R625" i="4"/>
  <c r="O752" i="4"/>
  <c r="Q752" i="4"/>
  <c r="R752" i="4"/>
  <c r="O377" i="4"/>
  <c r="Q377" i="4"/>
  <c r="R377" i="4"/>
  <c r="O329" i="4"/>
  <c r="Q329" i="4"/>
  <c r="R329" i="4"/>
  <c r="O281" i="4"/>
  <c r="Q281" i="4"/>
  <c r="R281" i="4"/>
  <c r="O269" i="4"/>
  <c r="Q269" i="4"/>
  <c r="R269" i="4"/>
  <c r="O367" i="4"/>
  <c r="Q367" i="4"/>
  <c r="R367" i="4"/>
  <c r="O315" i="4"/>
  <c r="Q315" i="4"/>
  <c r="R315" i="4"/>
  <c r="O439" i="4"/>
  <c r="Q439" i="4"/>
  <c r="R439" i="4"/>
  <c r="O273" i="4"/>
  <c r="Q273" i="4"/>
  <c r="R273" i="4"/>
  <c r="O1105" i="4"/>
  <c r="Q1105" i="4"/>
  <c r="R1105" i="4"/>
  <c r="O1060" i="4"/>
  <c r="Q1060" i="4"/>
  <c r="R1060" i="4"/>
  <c r="O794" i="4"/>
  <c r="Q794" i="4"/>
  <c r="R794" i="4"/>
  <c r="O862" i="4"/>
  <c r="Q862" i="4"/>
  <c r="R862" i="4"/>
  <c r="O79" i="4"/>
  <c r="Q79" i="4"/>
  <c r="R79" i="4"/>
  <c r="O434" i="4"/>
  <c r="Q434" i="4"/>
  <c r="R434" i="4"/>
  <c r="O606" i="4"/>
  <c r="Q606" i="4"/>
  <c r="R606" i="4"/>
  <c r="O554" i="4"/>
  <c r="Q554" i="4"/>
  <c r="R554" i="4"/>
  <c r="O504" i="4"/>
  <c r="Q504" i="4"/>
  <c r="R504" i="4"/>
  <c r="O496" i="4"/>
  <c r="Q496" i="4"/>
  <c r="R496" i="4"/>
  <c r="O619" i="4"/>
  <c r="Q619" i="4"/>
  <c r="R619" i="4"/>
  <c r="O659" i="4"/>
  <c r="Q659" i="4"/>
  <c r="R659" i="4"/>
  <c r="O669" i="4"/>
  <c r="Q669" i="4"/>
  <c r="R669" i="4"/>
  <c r="O718" i="4"/>
  <c r="Q718" i="4"/>
  <c r="R718" i="4"/>
  <c r="O472" i="4"/>
  <c r="Q472" i="4"/>
  <c r="R472" i="4"/>
  <c r="O446" i="4"/>
  <c r="Q446" i="4"/>
  <c r="R446" i="4"/>
  <c r="O384" i="4"/>
  <c r="Q384" i="4"/>
  <c r="R384" i="4"/>
  <c r="O528" i="4"/>
  <c r="Q528" i="4"/>
  <c r="R528" i="4"/>
  <c r="O426" i="4"/>
  <c r="Q426" i="4"/>
  <c r="R426" i="4"/>
  <c r="O322" i="4"/>
  <c r="Q322" i="4"/>
  <c r="R322" i="4"/>
  <c r="O688" i="4"/>
  <c r="Q688" i="4"/>
  <c r="R688" i="4"/>
  <c r="O290" i="4"/>
  <c r="Q290" i="4"/>
  <c r="R290" i="4"/>
  <c r="O1013" i="4"/>
  <c r="Q1013" i="4"/>
  <c r="R1013" i="4"/>
  <c r="O1197" i="4"/>
  <c r="Q1197" i="4"/>
  <c r="R1197" i="4"/>
  <c r="O1062" i="4"/>
  <c r="Q1062" i="4"/>
  <c r="R1062" i="4"/>
  <c r="O1042" i="4"/>
  <c r="Q1042" i="4"/>
  <c r="R1042" i="4"/>
  <c r="O937" i="4"/>
  <c r="Q937" i="4"/>
  <c r="R937" i="4"/>
  <c r="O382" i="4"/>
  <c r="Q382" i="4"/>
  <c r="R382" i="4"/>
  <c r="O294" i="4"/>
  <c r="Q294" i="4"/>
  <c r="R294" i="4"/>
  <c r="O581" i="4"/>
  <c r="Q581" i="4"/>
  <c r="R581" i="4"/>
  <c r="O579" i="4"/>
  <c r="Q579" i="4"/>
  <c r="R579" i="4"/>
  <c r="O562" i="4"/>
  <c r="Q562" i="4"/>
  <c r="R562" i="4"/>
  <c r="O639" i="4"/>
  <c r="Q639" i="4"/>
  <c r="R639" i="4"/>
  <c r="O655" i="4"/>
  <c r="Q655" i="4"/>
  <c r="R655" i="4"/>
  <c r="O703" i="4"/>
  <c r="Q703" i="4"/>
  <c r="R703" i="4"/>
  <c r="O661" i="4"/>
  <c r="Q661" i="4"/>
  <c r="R661" i="4"/>
  <c r="O705" i="4"/>
  <c r="Q705" i="4"/>
  <c r="R705" i="4"/>
  <c r="O736" i="4"/>
  <c r="Q736" i="4"/>
  <c r="R736" i="4"/>
  <c r="O756" i="4"/>
  <c r="Q756" i="4"/>
  <c r="R756" i="4"/>
  <c r="O1145" i="4"/>
  <c r="Q1145" i="4"/>
  <c r="R1145" i="4"/>
  <c r="O1077" i="4"/>
  <c r="Q1077" i="4"/>
  <c r="R1077" i="4"/>
  <c r="O1163" i="4"/>
  <c r="Q1163" i="4"/>
  <c r="R1163" i="4"/>
  <c r="O793" i="4"/>
  <c r="Q793" i="4"/>
  <c r="R793" i="4"/>
  <c r="O933" i="4"/>
  <c r="Q933" i="4"/>
  <c r="R933" i="4"/>
  <c r="O1106" i="4"/>
  <c r="Q1106" i="4"/>
  <c r="R1106" i="4"/>
  <c r="O1104" i="4"/>
  <c r="Q1104" i="4"/>
  <c r="R1104" i="4"/>
  <c r="O926" i="4"/>
  <c r="Q926" i="4"/>
  <c r="R926" i="4"/>
  <c r="O1036" i="4"/>
  <c r="Q1036" i="4"/>
  <c r="R1036" i="4"/>
  <c r="O1108" i="4"/>
  <c r="Q1108" i="4"/>
  <c r="R1108" i="4"/>
  <c r="O800" i="4"/>
  <c r="Q800" i="4"/>
  <c r="R800" i="4"/>
  <c r="O767" i="4"/>
  <c r="Q767" i="4"/>
  <c r="R767" i="4"/>
  <c r="O801" i="4"/>
  <c r="Q801" i="4"/>
  <c r="R801" i="4"/>
  <c r="O603" i="4"/>
  <c r="Q603" i="4"/>
  <c r="R603" i="4"/>
  <c r="O578" i="4"/>
  <c r="Q578" i="4"/>
  <c r="R578" i="4"/>
  <c r="O444" i="4"/>
  <c r="Q444" i="4"/>
  <c r="R444" i="4"/>
  <c r="O602" i="4"/>
  <c r="Q602" i="4"/>
  <c r="R602" i="4"/>
  <c r="O623" i="4"/>
  <c r="Q623" i="4"/>
  <c r="R623" i="4"/>
  <c r="O647" i="4"/>
  <c r="Q647" i="4"/>
  <c r="R647" i="4"/>
  <c r="O663" i="4"/>
  <c r="Q663" i="4"/>
  <c r="R663" i="4"/>
  <c r="O645" i="4"/>
  <c r="Q645" i="4"/>
  <c r="R645" i="4"/>
  <c r="O701" i="4"/>
  <c r="Q701" i="4"/>
  <c r="R701" i="4"/>
  <c r="O621" i="4"/>
  <c r="Q621" i="4"/>
  <c r="R621" i="4"/>
  <c r="O649" i="4"/>
  <c r="Q649" i="4"/>
  <c r="R649" i="4"/>
  <c r="O728" i="4"/>
  <c r="Q728" i="4"/>
  <c r="R728" i="4"/>
  <c r="O750" i="4"/>
  <c r="Q750" i="4"/>
  <c r="R750" i="4"/>
  <c r="O547" i="4"/>
  <c r="Q547" i="4"/>
  <c r="R547" i="4"/>
  <c r="O629" i="4"/>
  <c r="Q629" i="4"/>
  <c r="R629" i="4"/>
  <c r="O634" i="4"/>
  <c r="Q634" i="4"/>
  <c r="R634" i="4"/>
  <c r="O644" i="4"/>
  <c r="Q644" i="4"/>
  <c r="R644" i="4"/>
  <c r="O1053" i="4"/>
  <c r="Q1053" i="4"/>
  <c r="R1053" i="4"/>
  <c r="O1023" i="4"/>
  <c r="Q1023" i="4"/>
  <c r="R1023" i="4"/>
  <c r="O965" i="4"/>
  <c r="Q965" i="4"/>
  <c r="R965" i="4"/>
  <c r="O1029" i="4"/>
  <c r="Q1029" i="4"/>
  <c r="R1029" i="4"/>
  <c r="O1087" i="4"/>
  <c r="Q1087" i="4"/>
  <c r="R1087" i="4"/>
  <c r="O797" i="4"/>
  <c r="Q797" i="4"/>
  <c r="R797" i="4"/>
  <c r="O1018" i="4"/>
  <c r="Q1018" i="4"/>
  <c r="R1018" i="4"/>
  <c r="O1162" i="4"/>
  <c r="Q1162" i="4"/>
  <c r="R1162" i="4"/>
  <c r="O802" i="4"/>
  <c r="Q802" i="4"/>
  <c r="R802" i="4"/>
  <c r="O896" i="4"/>
  <c r="Q896" i="4"/>
  <c r="R896" i="4"/>
  <c r="O880" i="4"/>
  <c r="Q880" i="4"/>
  <c r="R880" i="4"/>
  <c r="O762" i="4"/>
  <c r="Q762" i="4"/>
  <c r="R762" i="4"/>
  <c r="O692" i="4"/>
  <c r="Q692" i="4"/>
  <c r="R692" i="4"/>
  <c r="O770" i="4"/>
  <c r="Q770" i="4"/>
  <c r="R770" i="4"/>
  <c r="O683" i="4"/>
  <c r="Q683" i="4"/>
  <c r="R683" i="4"/>
  <c r="O693" i="4"/>
  <c r="Q693" i="4"/>
  <c r="R693" i="4"/>
  <c r="O689" i="4"/>
  <c r="Q689" i="4"/>
  <c r="R689" i="4"/>
  <c r="O720" i="4"/>
  <c r="Q720" i="4"/>
  <c r="R720" i="4"/>
  <c r="O652" i="4"/>
  <c r="Q652" i="4"/>
  <c r="R652" i="4"/>
  <c r="O658" i="4"/>
  <c r="Q658" i="4"/>
  <c r="R658" i="4"/>
  <c r="O999" i="4"/>
  <c r="Q999" i="4"/>
  <c r="R999" i="4"/>
  <c r="O1095" i="4"/>
  <c r="Q1095" i="4"/>
  <c r="R1095" i="4"/>
  <c r="O873" i="4"/>
  <c r="Q873" i="4"/>
  <c r="R873" i="4"/>
  <c r="O1043" i="4"/>
  <c r="Q1043" i="4"/>
  <c r="R1043" i="4"/>
  <c r="O935" i="4"/>
  <c r="Q935" i="4"/>
  <c r="R935" i="4"/>
  <c r="O1143" i="4"/>
  <c r="Q1143" i="4"/>
  <c r="R1143" i="4"/>
  <c r="O995" i="4"/>
  <c r="Q995" i="4"/>
  <c r="R995" i="4"/>
  <c r="O1181" i="4"/>
  <c r="Q1181" i="4"/>
  <c r="R1181" i="4"/>
  <c r="O1045" i="4"/>
  <c r="Q1045" i="4"/>
  <c r="R1045" i="4"/>
  <c r="O1166" i="4"/>
  <c r="Q1166" i="4"/>
  <c r="R1166" i="4"/>
  <c r="O1092" i="4"/>
  <c r="Q1092" i="4"/>
  <c r="R1092" i="4"/>
  <c r="O1172" i="4"/>
  <c r="Q1172" i="4"/>
  <c r="R1172" i="4"/>
  <c r="O1082" i="4"/>
  <c r="Q1082" i="4"/>
  <c r="R1082" i="4"/>
  <c r="O1160" i="4"/>
  <c r="Q1160" i="4"/>
  <c r="R1160" i="4"/>
  <c r="O860" i="4"/>
  <c r="Q860" i="4"/>
  <c r="R860" i="4"/>
  <c r="O1058" i="4"/>
  <c r="Q1058" i="4"/>
  <c r="R1058" i="4"/>
  <c r="O1080" i="4"/>
  <c r="Q1080" i="4"/>
  <c r="R1080" i="4"/>
  <c r="O882" i="4"/>
  <c r="Q882" i="4"/>
  <c r="R882" i="4"/>
  <c r="O1130" i="4"/>
  <c r="Q1130" i="4"/>
  <c r="R1130" i="4"/>
  <c r="O1183" i="4"/>
  <c r="Q1183" i="4"/>
  <c r="R1183" i="4"/>
  <c r="O1041" i="4"/>
  <c r="Q1041" i="4"/>
  <c r="R1041" i="4"/>
  <c r="O1075" i="4"/>
  <c r="Q1075" i="4"/>
  <c r="R1075" i="4"/>
  <c r="O597" i="4"/>
  <c r="Q597" i="4"/>
  <c r="R597" i="4"/>
  <c r="O711" i="4"/>
  <c r="Q711" i="4"/>
  <c r="R711" i="4"/>
  <c r="O657" i="4"/>
  <c r="Q657" i="4"/>
  <c r="R657" i="4"/>
  <c r="O713" i="4"/>
  <c r="Q713" i="4"/>
  <c r="R713" i="4"/>
  <c r="O654" i="4"/>
  <c r="Q654" i="4"/>
  <c r="R654" i="4"/>
  <c r="O684" i="4"/>
  <c r="Q684" i="4"/>
  <c r="R684" i="4"/>
  <c r="O642" i="4"/>
  <c r="Q642" i="4"/>
  <c r="R642" i="4"/>
  <c r="O1088" i="4"/>
  <c r="Q1088" i="4"/>
  <c r="R1088" i="4"/>
  <c r="O1165" i="4"/>
  <c r="Q1165" i="4"/>
  <c r="R1165" i="4"/>
  <c r="O1031" i="4"/>
  <c r="Q1031" i="4"/>
  <c r="R1031" i="4"/>
  <c r="O1103" i="4"/>
  <c r="Q1103" i="4"/>
  <c r="R1103" i="4"/>
  <c r="O983" i="4"/>
  <c r="Q983" i="4"/>
  <c r="R983" i="4"/>
  <c r="O1179" i="4"/>
  <c r="Q1179" i="4"/>
  <c r="R1179" i="4"/>
  <c r="O1063" i="4"/>
  <c r="Q1063" i="4"/>
  <c r="R1063" i="4"/>
  <c r="O981" i="4"/>
  <c r="Q981" i="4"/>
  <c r="R981" i="4"/>
  <c r="O1128" i="4"/>
  <c r="Q1128" i="4"/>
  <c r="R1128" i="4"/>
  <c r="O1034" i="4"/>
  <c r="Q1034" i="4"/>
  <c r="R1034" i="4"/>
  <c r="O1134" i="4"/>
  <c r="Q1134" i="4"/>
  <c r="R1134" i="4"/>
  <c r="O1040" i="4"/>
  <c r="Q1040" i="4"/>
  <c r="R1040" i="4"/>
  <c r="O1022" i="4"/>
  <c r="Q1022" i="4"/>
  <c r="R1022" i="4"/>
  <c r="O922" i="4"/>
  <c r="Q922" i="4"/>
  <c r="R922" i="4"/>
  <c r="O1146" i="4"/>
  <c r="Q1146" i="4"/>
  <c r="R1146" i="4"/>
  <c r="O1006" i="4"/>
  <c r="Q1006" i="4"/>
  <c r="R1006" i="4"/>
  <c r="O1086" i="4"/>
  <c r="Q1086" i="4"/>
  <c r="R1086" i="4"/>
  <c r="O1015" i="4"/>
  <c r="Q1015" i="4"/>
  <c r="R1015" i="4"/>
  <c r="O498" i="4"/>
  <c r="Q498" i="4"/>
  <c r="R498" i="4"/>
  <c r="O660" i="4"/>
  <c r="Q660" i="4"/>
  <c r="R660" i="4"/>
  <c r="O947" i="4"/>
  <c r="Q947" i="4"/>
  <c r="R947" i="4"/>
  <c r="O1037" i="4"/>
  <c r="Q1037" i="4"/>
  <c r="R1037" i="4"/>
  <c r="O1177" i="4"/>
  <c r="Q1177" i="4"/>
  <c r="R1177" i="4"/>
  <c r="O1113" i="4"/>
  <c r="Q1113" i="4"/>
  <c r="R1113" i="4"/>
  <c r="O1057" i="4"/>
  <c r="Q1057" i="4"/>
  <c r="R1057" i="4"/>
  <c r="O997" i="4"/>
  <c r="Q997" i="4"/>
  <c r="R997" i="4"/>
  <c r="O1107" i="4"/>
  <c r="Q1107" i="4"/>
  <c r="R1107" i="4"/>
  <c r="O1051" i="4"/>
  <c r="Q1051" i="4"/>
  <c r="R1051" i="4"/>
  <c r="O1001" i="4"/>
  <c r="Q1001" i="4"/>
  <c r="R1001" i="4"/>
  <c r="O939" i="4"/>
  <c r="Q939" i="4"/>
  <c r="R939" i="4"/>
  <c r="O1199" i="4"/>
  <c r="Q1199" i="4"/>
  <c r="R1199" i="4"/>
  <c r="O1147" i="4"/>
  <c r="Q1147" i="4"/>
  <c r="R1147" i="4"/>
  <c r="O1067" i="4"/>
  <c r="Q1067" i="4"/>
  <c r="R1067" i="4"/>
  <c r="O1025" i="4"/>
  <c r="Q1025" i="4"/>
  <c r="R1025" i="4"/>
  <c r="O1203" i="4"/>
  <c r="Q1203" i="4"/>
  <c r="R1203" i="4"/>
  <c r="O911" i="4"/>
  <c r="Q911" i="4"/>
  <c r="R911" i="4"/>
  <c r="O963" i="4"/>
  <c r="Q963" i="4"/>
  <c r="R963" i="4"/>
  <c r="O1204" i="4"/>
  <c r="Q1204" i="4"/>
  <c r="R1204" i="4"/>
  <c r="O1136" i="4"/>
  <c r="Q1136" i="4"/>
  <c r="R1136" i="4"/>
  <c r="O1100" i="4"/>
  <c r="Q1100" i="4"/>
  <c r="R1100" i="4"/>
  <c r="O1054" i="4"/>
  <c r="Q1054" i="4"/>
  <c r="R1054" i="4"/>
  <c r="O1180" i="4"/>
  <c r="Q1180" i="4"/>
  <c r="R1180" i="4"/>
  <c r="O1140" i="4"/>
  <c r="Q1140" i="4"/>
  <c r="R1140" i="4"/>
  <c r="O1098" i="4"/>
  <c r="Q1098" i="4"/>
  <c r="R1098" i="4"/>
  <c r="O1046" i="4"/>
  <c r="Q1046" i="4"/>
  <c r="R1046" i="4"/>
  <c r="O1154" i="4"/>
  <c r="Q1154" i="4"/>
  <c r="R1154" i="4"/>
  <c r="O1064" i="4"/>
  <c r="Q1064" i="4"/>
  <c r="R1064" i="4"/>
  <c r="O878" i="4"/>
  <c r="Q878" i="4"/>
  <c r="R878" i="4"/>
  <c r="O1126" i="4"/>
  <c r="Q1126" i="4"/>
  <c r="R1126" i="4"/>
  <c r="O1044" i="4"/>
  <c r="Q1044" i="4"/>
  <c r="R1044" i="4"/>
  <c r="O892" i="4"/>
  <c r="Q892" i="4"/>
  <c r="R892" i="4"/>
  <c r="O1094" i="4"/>
  <c r="Q1094" i="4"/>
  <c r="R1094" i="4"/>
  <c r="O1030" i="4"/>
  <c r="Q1030" i="4"/>
  <c r="R1030" i="4"/>
  <c r="O890" i="4"/>
  <c r="Q890" i="4"/>
  <c r="R890" i="4"/>
  <c r="O1116" i="4"/>
  <c r="Q1116" i="4"/>
  <c r="R1116" i="4"/>
  <c r="O978" i="4"/>
  <c r="Q978" i="4"/>
  <c r="R978" i="4"/>
  <c r="O1028" i="4"/>
  <c r="Q1028" i="4"/>
  <c r="R1028" i="4"/>
  <c r="O1050" i="4"/>
  <c r="Q1050" i="4"/>
  <c r="R1050" i="4"/>
  <c r="O1083" i="4"/>
  <c r="Q1083" i="4"/>
  <c r="R1083" i="4"/>
  <c r="O1127" i="4"/>
  <c r="Q1127" i="4"/>
  <c r="R1127" i="4"/>
  <c r="O1101" i="4"/>
  <c r="Q1101" i="4"/>
  <c r="R1101" i="4"/>
  <c r="O1129" i="4"/>
  <c r="Q1129" i="4"/>
  <c r="R1129" i="4"/>
  <c r="O1135" i="4"/>
  <c r="Q1135" i="4"/>
  <c r="R1135" i="4"/>
  <c r="O1157" i="4"/>
  <c r="Q1157" i="4"/>
  <c r="R1157" i="4"/>
  <c r="O1065" i="4"/>
  <c r="Q1065" i="4"/>
  <c r="R1065" i="4"/>
  <c r="O1027" i="4"/>
  <c r="Q1027" i="4"/>
  <c r="R1027" i="4"/>
  <c r="O1201" i="4"/>
  <c r="Q1201" i="4"/>
  <c r="R1201" i="4"/>
  <c r="O1099" i="4"/>
  <c r="Q1099" i="4"/>
  <c r="R1099" i="4"/>
  <c r="O1039" i="4"/>
  <c r="Q1039" i="4"/>
  <c r="R1039" i="4"/>
  <c r="O979" i="4"/>
  <c r="Q979" i="4"/>
  <c r="R979" i="4"/>
  <c r="O931" i="4"/>
  <c r="Q931" i="4"/>
  <c r="R931" i="4"/>
  <c r="O1167" i="4"/>
  <c r="Q1167" i="4"/>
  <c r="R1167" i="4"/>
  <c r="O1111" i="4"/>
  <c r="Q1111" i="4"/>
  <c r="R1111" i="4"/>
  <c r="O1033" i="4"/>
  <c r="Q1033" i="4"/>
  <c r="R1033" i="4"/>
  <c r="O951" i="4"/>
  <c r="Q951" i="4"/>
  <c r="R951" i="4"/>
  <c r="O1205" i="4"/>
  <c r="Q1205" i="4"/>
  <c r="R1205" i="4"/>
  <c r="O1003" i="4"/>
  <c r="Q1003" i="4"/>
  <c r="R1003" i="4"/>
  <c r="O1079" i="4"/>
  <c r="Q1079" i="4"/>
  <c r="R1079" i="4"/>
  <c r="O1158" i="4"/>
  <c r="Q1158" i="4"/>
  <c r="R1158" i="4"/>
  <c r="O1122" i="4"/>
  <c r="Q1122" i="4"/>
  <c r="R1122" i="4"/>
  <c r="O1070" i="4"/>
  <c r="Q1070" i="4"/>
  <c r="R1070" i="4"/>
  <c r="O1026" i="4"/>
  <c r="Q1026" i="4"/>
  <c r="R1026" i="4"/>
  <c r="O1164" i="4"/>
  <c r="Q1164" i="4"/>
  <c r="R1164" i="4"/>
  <c r="O1112" i="4"/>
  <c r="Q1112" i="4"/>
  <c r="R1112" i="4"/>
  <c r="O1068" i="4"/>
  <c r="Q1068" i="4"/>
  <c r="R1068" i="4"/>
  <c r="O1032" i="4"/>
  <c r="Q1032" i="4"/>
  <c r="R1032" i="4"/>
  <c r="O1118" i="4"/>
  <c r="Q1118" i="4"/>
  <c r="R1118" i="4"/>
  <c r="O938" i="4"/>
  <c r="Q938" i="4"/>
  <c r="R938" i="4"/>
  <c r="O1096" i="4"/>
  <c r="Q1096" i="4"/>
  <c r="R1096" i="4"/>
  <c r="O944" i="4"/>
  <c r="Q944" i="4"/>
  <c r="R944" i="4"/>
  <c r="O1132" i="4"/>
  <c r="Q1132" i="4"/>
  <c r="R1132" i="4"/>
  <c r="O1056" i="4"/>
  <c r="Q1056" i="4"/>
  <c r="R1056" i="4"/>
  <c r="O958" i="4"/>
  <c r="Q958" i="4"/>
  <c r="R958" i="4"/>
  <c r="O888" i="4"/>
  <c r="Q888" i="4"/>
  <c r="R888" i="4"/>
  <c r="O1168" i="4"/>
  <c r="Q1168" i="4"/>
  <c r="R1168" i="4"/>
  <c r="O894" i="4"/>
  <c r="Q894" i="4"/>
  <c r="R894" i="4"/>
  <c r="O1049" i="4"/>
  <c r="Q1049" i="4"/>
  <c r="R1049" i="4"/>
  <c r="O915" i="4"/>
  <c r="Q915" i="4"/>
  <c r="R915" i="4"/>
  <c r="O876" i="4"/>
  <c r="Q876" i="4"/>
  <c r="R876" i="4"/>
  <c r="O1144" i="4"/>
  <c r="Q1144" i="4"/>
  <c r="R1144" i="4"/>
  <c r="O680" i="4"/>
  <c r="Q680" i="4"/>
  <c r="R680" i="4"/>
  <c r="O656" i="4"/>
  <c r="Q656" i="4"/>
  <c r="R656" i="4"/>
  <c r="P737" i="4"/>
  <c r="O737" i="4"/>
  <c r="O784" i="4"/>
  <c r="Q784" i="4"/>
  <c r="R784" i="4"/>
  <c r="P1171" i="4"/>
  <c r="P749" i="4"/>
  <c r="O749" i="4"/>
  <c r="P725" i="4"/>
  <c r="O725" i="4"/>
  <c r="P169" i="4"/>
  <c r="O169" i="4"/>
  <c r="P1208" i="4"/>
  <c r="P726" i="4"/>
  <c r="O726" i="4"/>
  <c r="P641" i="4"/>
  <c r="O641" i="4"/>
  <c r="P755" i="4"/>
  <c r="O755" i="4"/>
  <c r="P731" i="4"/>
  <c r="O731" i="4"/>
  <c r="P542" i="4"/>
  <c r="O542" i="4"/>
  <c r="P245" i="4"/>
  <c r="O245" i="4"/>
  <c r="P751" i="4"/>
  <c r="O751" i="4"/>
  <c r="P734" i="4"/>
  <c r="O734" i="4"/>
  <c r="P687" i="4"/>
  <c r="O687" i="4"/>
  <c r="P573" i="4"/>
  <c r="O573" i="4"/>
  <c r="P769" i="4"/>
  <c r="O769" i="4"/>
  <c r="P723" i="4"/>
  <c r="O723" i="4"/>
  <c r="O633" i="4"/>
  <c r="Q633" i="4"/>
  <c r="R633" i="4"/>
  <c r="O738" i="4"/>
  <c r="Q738" i="4"/>
  <c r="R738" i="4"/>
  <c r="O571" i="4"/>
  <c r="Q571" i="4"/>
  <c r="R571" i="4"/>
  <c r="O540" i="4"/>
  <c r="Q540" i="4"/>
  <c r="R540" i="4"/>
  <c r="O532" i="4"/>
  <c r="Q532" i="4"/>
  <c r="R532" i="4"/>
  <c r="O891" i="4"/>
  <c r="Q891" i="4"/>
  <c r="R891" i="4"/>
  <c r="O869" i="4"/>
  <c r="Q869" i="4"/>
  <c r="R869" i="4"/>
  <c r="O877" i="4"/>
  <c r="Q877" i="4"/>
  <c r="R877" i="4"/>
  <c r="O875" i="4"/>
  <c r="Q875" i="4"/>
  <c r="R875" i="4"/>
  <c r="O962" i="4"/>
  <c r="Q962" i="4"/>
  <c r="R962" i="4"/>
  <c r="O480" i="4"/>
  <c r="Q480" i="4"/>
  <c r="R480" i="4"/>
  <c r="O582" i="4"/>
  <c r="Q582" i="4"/>
  <c r="R582" i="4"/>
  <c r="O486" i="4"/>
  <c r="Q486" i="4"/>
  <c r="R486" i="4"/>
  <c r="O418" i="4"/>
  <c r="Q418" i="4"/>
  <c r="R418" i="4"/>
  <c r="O432" i="4"/>
  <c r="Q432" i="4"/>
  <c r="R432" i="4"/>
  <c r="P1176" i="4"/>
  <c r="O631" i="4"/>
  <c r="Q631" i="4"/>
  <c r="R631" i="4"/>
  <c r="O719" i="4"/>
  <c r="Q719" i="4"/>
  <c r="R719" i="4"/>
  <c r="O637" i="4"/>
  <c r="Q637" i="4"/>
  <c r="R637" i="4"/>
  <c r="O740" i="4"/>
  <c r="Q740" i="4"/>
  <c r="R740" i="4"/>
  <c r="O524" i="4"/>
  <c r="Q524" i="4"/>
  <c r="R524" i="4"/>
  <c r="O865" i="4"/>
  <c r="Q865" i="4"/>
  <c r="R865" i="4"/>
  <c r="O871" i="4"/>
  <c r="Q871" i="4"/>
  <c r="R871" i="4"/>
  <c r="O960" i="4"/>
  <c r="Q960" i="4"/>
  <c r="R960" i="4"/>
  <c r="O664" i="4"/>
  <c r="Q664" i="4"/>
  <c r="R664" i="4"/>
  <c r="O468" i="4"/>
  <c r="Q468" i="4"/>
  <c r="R468" i="4"/>
  <c r="O482" i="4"/>
  <c r="Q482" i="4"/>
  <c r="R482" i="4"/>
  <c r="O410" i="4"/>
  <c r="Q410" i="4"/>
  <c r="R410" i="4"/>
  <c r="O635" i="4"/>
  <c r="Q635" i="4"/>
  <c r="R635" i="4"/>
  <c r="O685" i="4"/>
  <c r="Q685" i="4"/>
  <c r="R685" i="4"/>
  <c r="O722" i="4"/>
  <c r="Q722" i="4"/>
  <c r="R722" i="4"/>
  <c r="O742" i="4"/>
  <c r="Q742" i="4"/>
  <c r="R742" i="4"/>
  <c r="O754" i="4"/>
  <c r="Q754" i="4"/>
  <c r="R754" i="4"/>
  <c r="O698" i="4"/>
  <c r="Q698" i="4"/>
  <c r="R698" i="4"/>
  <c r="O923" i="4"/>
  <c r="Q923" i="4"/>
  <c r="R923" i="4"/>
  <c r="O857" i="4"/>
  <c r="Q857" i="4"/>
  <c r="R857" i="4"/>
  <c r="O921" i="4"/>
  <c r="Q921" i="4"/>
  <c r="R921" i="4"/>
  <c r="O855" i="4"/>
  <c r="Q855" i="4"/>
  <c r="R855" i="4"/>
  <c r="O954" i="4"/>
  <c r="Q954" i="4"/>
  <c r="R954" i="4"/>
  <c r="O766" i="4"/>
  <c r="Q766" i="4"/>
  <c r="R766" i="4"/>
  <c r="O907" i="4"/>
  <c r="Q907" i="4"/>
  <c r="R907" i="4"/>
  <c r="O614" i="4"/>
  <c r="Q614" i="4"/>
  <c r="R614" i="4"/>
  <c r="O428" i="4"/>
  <c r="Q428" i="4"/>
  <c r="R428" i="4"/>
  <c r="O506" i="4"/>
  <c r="Q506" i="4"/>
  <c r="R506" i="4"/>
  <c r="O458" i="4"/>
  <c r="Q458" i="4"/>
  <c r="R458" i="4"/>
  <c r="O406" i="4"/>
  <c r="Q406" i="4"/>
  <c r="R406" i="4"/>
  <c r="O849" i="4"/>
  <c r="Q849" i="4"/>
  <c r="R849" i="4"/>
  <c r="P773" i="4"/>
  <c r="O773" i="4"/>
  <c r="P297" i="4"/>
  <c r="O297" i="4"/>
  <c r="P990" i="4"/>
  <c r="O990" i="4"/>
  <c r="P716" i="4"/>
  <c r="O716" i="4"/>
  <c r="P667" i="4"/>
  <c r="O667" i="4"/>
  <c r="P595" i="4"/>
  <c r="O595" i="4"/>
  <c r="P566" i="4"/>
  <c r="O566" i="4"/>
  <c r="P537" i="4"/>
  <c r="O537" i="4"/>
  <c r="P535" i="4"/>
  <c r="O535" i="4"/>
  <c r="P525" i="4"/>
  <c r="O525" i="4"/>
  <c r="P475" i="4"/>
  <c r="O475" i="4"/>
  <c r="P469" i="4"/>
  <c r="O469" i="4"/>
  <c r="P457" i="4"/>
  <c r="O457" i="4"/>
  <c r="P310" i="4"/>
  <c r="O310" i="4"/>
  <c r="O607" i="4"/>
  <c r="Q607" i="4"/>
  <c r="R607" i="4"/>
  <c r="O741" i="4"/>
  <c r="Q741" i="4"/>
  <c r="R741" i="4"/>
  <c r="O593" i="4"/>
  <c r="Q593" i="4"/>
  <c r="R593" i="4"/>
  <c r="O613" i="4"/>
  <c r="Q613" i="4"/>
  <c r="R613" i="4"/>
  <c r="O304" i="4"/>
  <c r="Q304" i="4"/>
  <c r="R304" i="4"/>
  <c r="O300" i="4"/>
  <c r="Q300" i="4"/>
  <c r="R300" i="4"/>
  <c r="O471" i="4"/>
  <c r="Q471" i="4"/>
  <c r="R471" i="4"/>
  <c r="O517" i="4"/>
  <c r="Q517" i="4"/>
  <c r="R517" i="4"/>
  <c r="P60" i="4"/>
  <c r="O60" i="4"/>
  <c r="O583" i="4"/>
  <c r="Q583" i="4"/>
  <c r="R583" i="4"/>
  <c r="O587" i="4"/>
  <c r="Q587" i="4"/>
  <c r="R587" i="4"/>
  <c r="O533" i="4"/>
  <c r="Q533" i="4"/>
  <c r="R533" i="4"/>
  <c r="O503" i="4"/>
  <c r="Q503" i="4"/>
  <c r="R503" i="4"/>
  <c r="O491" i="4"/>
  <c r="Q491" i="4"/>
  <c r="R491" i="4"/>
  <c r="O125" i="4"/>
  <c r="Q125" i="4"/>
  <c r="R125" i="4"/>
  <c r="O30" i="4"/>
  <c r="Q30" i="4"/>
  <c r="R30" i="4"/>
  <c r="O611" i="4"/>
  <c r="Q611" i="4"/>
  <c r="R611" i="4"/>
  <c r="O743" i="4"/>
  <c r="Q743" i="4"/>
  <c r="R743" i="4"/>
  <c r="O753" i="4"/>
  <c r="Q753" i="4"/>
  <c r="R753" i="4"/>
  <c r="O32" i="4"/>
  <c r="Q32" i="4"/>
  <c r="R32" i="4"/>
  <c r="O473" i="4"/>
  <c r="Q473" i="4"/>
  <c r="R473" i="4"/>
  <c r="O465" i="4"/>
  <c r="Q465" i="4"/>
  <c r="R465" i="4"/>
  <c r="O314" i="4"/>
  <c r="Q314" i="4"/>
  <c r="R314" i="4"/>
  <c r="O531" i="4"/>
  <c r="Q531" i="4"/>
  <c r="R531" i="4"/>
  <c r="O467" i="4"/>
  <c r="Q467" i="4"/>
  <c r="R467" i="4"/>
  <c r="P798" i="4"/>
  <c r="O798" i="4"/>
  <c r="P262" i="4"/>
  <c r="O262" i="4"/>
  <c r="P739" i="4"/>
  <c r="O739" i="4"/>
  <c r="P636" i="4"/>
  <c r="O636" i="4"/>
  <c r="P591" i="4"/>
  <c r="O591" i="4"/>
  <c r="P585" i="4"/>
  <c r="O585" i="4"/>
  <c r="P527" i="4"/>
  <c r="O527" i="4"/>
  <c r="P507" i="4"/>
  <c r="O507" i="4"/>
  <c r="P495" i="4"/>
  <c r="O495" i="4"/>
  <c r="P487" i="4"/>
  <c r="O487" i="4"/>
  <c r="P461" i="4"/>
  <c r="O461" i="4"/>
  <c r="P459" i="4"/>
  <c r="O459" i="4"/>
  <c r="P455" i="4"/>
  <c r="O455" i="4"/>
  <c r="P451" i="4"/>
  <c r="O451" i="4"/>
  <c r="O541" i="4"/>
  <c r="Q541" i="4"/>
  <c r="R541" i="4"/>
  <c r="O511" i="4"/>
  <c r="Q511" i="4"/>
  <c r="R511" i="4"/>
  <c r="O489" i="4"/>
  <c r="Q489" i="4"/>
  <c r="R489" i="4"/>
  <c r="O477" i="4"/>
  <c r="Q477" i="4"/>
  <c r="R477" i="4"/>
  <c r="O986" i="4"/>
  <c r="Q986" i="4"/>
  <c r="R986" i="4"/>
  <c r="P727" i="4"/>
  <c r="O727" i="4"/>
  <c r="P710" i="4"/>
  <c r="O710" i="4"/>
  <c r="P695" i="4"/>
  <c r="O695" i="4"/>
  <c r="P139" i="4"/>
  <c r="O139" i="4"/>
  <c r="P137" i="4"/>
  <c r="O137" i="4"/>
  <c r="P85" i="4"/>
  <c r="O85" i="4"/>
  <c r="P52" i="4"/>
  <c r="O52" i="4"/>
  <c r="P42" i="4"/>
  <c r="O42" i="4"/>
  <c r="P16" i="4"/>
  <c r="O16" i="4"/>
  <c r="P14" i="4"/>
  <c r="O14" i="4"/>
  <c r="O149" i="4"/>
  <c r="Q149" i="4"/>
  <c r="R149" i="4"/>
  <c r="O121" i="4"/>
  <c r="Q121" i="4"/>
  <c r="R121" i="4"/>
  <c r="O58" i="4"/>
  <c r="Q58" i="4"/>
  <c r="R58" i="4"/>
  <c r="O26" i="4"/>
  <c r="Q26" i="4"/>
  <c r="R26" i="4"/>
  <c r="O721" i="4"/>
  <c r="Q721" i="4"/>
  <c r="R721" i="4"/>
  <c r="O735" i="4"/>
  <c r="Q735" i="4"/>
  <c r="R735" i="4"/>
  <c r="O609" i="4"/>
  <c r="Q609" i="4"/>
  <c r="R609" i="4"/>
  <c r="O724" i="4"/>
  <c r="Q724" i="4"/>
  <c r="R724" i="4"/>
  <c r="O519" i="4"/>
  <c r="Q519" i="4"/>
  <c r="R519" i="4"/>
  <c r="O312" i="4"/>
  <c r="Q312" i="4"/>
  <c r="R312" i="4"/>
  <c r="O497" i="4"/>
  <c r="Q497" i="4"/>
  <c r="R497" i="4"/>
  <c r="O493" i="4"/>
  <c r="Q493" i="4"/>
  <c r="R493" i="4"/>
  <c r="O521" i="4"/>
  <c r="Q521" i="4"/>
  <c r="R521" i="4"/>
  <c r="O632" i="4"/>
  <c r="Q632" i="4"/>
  <c r="R632" i="4"/>
  <c r="P967" i="4"/>
  <c r="O967" i="4"/>
  <c r="P955" i="4"/>
  <c r="O955" i="4"/>
  <c r="P953" i="4"/>
  <c r="O953" i="4"/>
  <c r="P949" i="4"/>
  <c r="O949" i="4"/>
  <c r="P677" i="4"/>
  <c r="O677" i="4"/>
  <c r="P236" i="4"/>
  <c r="O236" i="4"/>
  <c r="P198" i="4"/>
  <c r="O198" i="4"/>
  <c r="P196" i="4"/>
  <c r="O196" i="4"/>
  <c r="P188" i="4"/>
  <c r="O188" i="4"/>
  <c r="P186" i="4"/>
  <c r="O186" i="4"/>
  <c r="P182" i="4"/>
  <c r="O182" i="4"/>
  <c r="O1109" i="4"/>
  <c r="Q1109" i="4"/>
  <c r="R1109" i="4"/>
  <c r="O1073" i="4"/>
  <c r="Q1073" i="4"/>
  <c r="R1073" i="4"/>
  <c r="O1149" i="4"/>
  <c r="Q1149" i="4"/>
  <c r="R1149" i="4"/>
  <c r="O1091" i="4"/>
  <c r="Q1091" i="4"/>
  <c r="R1091" i="4"/>
  <c r="O1121" i="4"/>
  <c r="Q1121" i="4"/>
  <c r="R1121" i="4"/>
  <c r="O1081" i="4"/>
  <c r="Q1081" i="4"/>
  <c r="R1081" i="4"/>
  <c r="O1151" i="4"/>
  <c r="Q1151" i="4"/>
  <c r="R1151" i="4"/>
  <c r="O1093" i="4"/>
  <c r="Q1093" i="4"/>
  <c r="R1093" i="4"/>
  <c r="O1059" i="4"/>
  <c r="Q1059" i="4"/>
  <c r="R1059" i="4"/>
  <c r="O1123" i="4"/>
  <c r="Q1123" i="4"/>
  <c r="R1123" i="4"/>
  <c r="O1192" i="4"/>
  <c r="Q1192" i="4"/>
  <c r="R1192" i="4"/>
  <c r="P450" i="4"/>
  <c r="O450" i="4"/>
  <c r="P424" i="4"/>
  <c r="O424" i="4"/>
  <c r="P422" i="4"/>
  <c r="O422" i="4"/>
  <c r="P292" i="4"/>
  <c r="O292" i="4"/>
  <c r="P280" i="4"/>
  <c r="O280" i="4"/>
  <c r="P229" i="4"/>
  <c r="O229" i="4"/>
  <c r="P1161" i="4"/>
  <c r="O1161" i="4"/>
  <c r="P1159" i="4"/>
  <c r="O1159" i="4"/>
  <c r="P1141" i="4"/>
  <c r="O1141" i="4"/>
  <c r="P1139" i="4"/>
  <c r="O1139" i="4"/>
  <c r="P1117" i="4"/>
  <c r="O1117" i="4"/>
  <c r="P1115" i="4"/>
  <c r="O1115" i="4"/>
  <c r="P1097" i="4"/>
  <c r="O1097" i="4"/>
  <c r="P1085" i="4"/>
  <c r="O1085" i="4"/>
  <c r="P1071" i="4"/>
  <c r="O1071" i="4"/>
  <c r="P1069" i="4"/>
  <c r="O1069" i="4"/>
  <c r="P1055" i="4"/>
  <c r="O1055" i="4"/>
  <c r="P1047" i="4"/>
  <c r="O1047" i="4"/>
  <c r="P1035" i="4"/>
  <c r="O1035" i="4"/>
  <c r="P1021" i="4"/>
  <c r="O1021" i="4"/>
  <c r="P1019" i="4"/>
  <c r="O1019" i="4"/>
  <c r="P1011" i="4"/>
  <c r="O1011" i="4"/>
  <c r="P919" i="4"/>
  <c r="O919" i="4"/>
  <c r="P899" i="4"/>
  <c r="O899" i="4"/>
  <c r="P897" i="4"/>
  <c r="O897" i="4"/>
  <c r="P889" i="4"/>
  <c r="O889" i="4"/>
  <c r="P883" i="4"/>
  <c r="O883" i="4"/>
  <c r="P668" i="4"/>
  <c r="O668" i="4"/>
  <c r="P622" i="4"/>
  <c r="O622" i="4"/>
  <c r="P363" i="4"/>
  <c r="O363" i="4"/>
  <c r="P355" i="4"/>
  <c r="O355" i="4"/>
  <c r="P490" i="4"/>
  <c r="Q490" i="4"/>
  <c r="R490" i="4"/>
  <c r="P745" i="4"/>
  <c r="O745" i="4"/>
  <c r="P699" i="4"/>
  <c r="O699" i="4"/>
  <c r="P157" i="4"/>
  <c r="O157" i="4"/>
  <c r="P757" i="4"/>
  <c r="O757" i="4"/>
  <c r="P709" i="4"/>
  <c r="O709" i="4"/>
  <c r="P546" i="4"/>
  <c r="O546" i="4"/>
  <c r="P213" i="4"/>
  <c r="O213" i="4"/>
  <c r="P717" i="4"/>
  <c r="O717" i="4"/>
  <c r="P277" i="4"/>
  <c r="O277" i="4"/>
  <c r="P256" i="4"/>
  <c r="O256" i="4"/>
  <c r="P1016" i="4"/>
  <c r="O1016" i="4"/>
  <c r="P729" i="4"/>
  <c r="O729" i="4"/>
  <c r="P148" i="4"/>
  <c r="O148" i="4"/>
  <c r="O411" i="4"/>
  <c r="Q411" i="4"/>
  <c r="R411" i="4"/>
  <c r="O706" i="4"/>
  <c r="Q706" i="4"/>
  <c r="R706" i="4"/>
  <c r="O460" i="4"/>
  <c r="Q460" i="4"/>
  <c r="R460" i="4"/>
  <c r="O331" i="4"/>
  <c r="Q331" i="4"/>
  <c r="R331" i="4"/>
  <c r="O478" i="4"/>
  <c r="Q478" i="4"/>
  <c r="R478" i="4"/>
  <c r="O388" i="4"/>
  <c r="Q388" i="4"/>
  <c r="R388" i="4"/>
  <c r="O392" i="4"/>
  <c r="Q392" i="4"/>
  <c r="R392" i="4"/>
  <c r="O1169" i="4"/>
  <c r="Q1169" i="4"/>
  <c r="R1169" i="4"/>
  <c r="O1153" i="4"/>
  <c r="Q1153" i="4"/>
  <c r="R1153" i="4"/>
  <c r="O1131" i="4"/>
  <c r="Q1131" i="4"/>
  <c r="R1131" i="4"/>
  <c r="O1125" i="4"/>
  <c r="Q1125" i="4"/>
  <c r="R1125" i="4"/>
  <c r="O1155" i="4"/>
  <c r="Q1155" i="4"/>
  <c r="R1155" i="4"/>
  <c r="O1133" i="4"/>
  <c r="Q1133" i="4"/>
  <c r="R1133" i="4"/>
  <c r="O1196" i="4"/>
  <c r="Q1196" i="4"/>
  <c r="R1196" i="4"/>
  <c r="O1202" i="4"/>
  <c r="Q1202" i="4"/>
  <c r="R1202" i="4"/>
  <c r="O974" i="4"/>
  <c r="Q974" i="4"/>
  <c r="R974" i="4"/>
  <c r="O942" i="4"/>
  <c r="Q942" i="4"/>
  <c r="R942" i="4"/>
  <c r="O1198" i="4"/>
  <c r="Q1198" i="4"/>
  <c r="R1198" i="4"/>
  <c r="O946" i="4"/>
  <c r="Q946" i="4"/>
  <c r="R946" i="4"/>
  <c r="O1137" i="4"/>
  <c r="Q1137" i="4"/>
  <c r="R1137" i="4"/>
  <c r="O929" i="4"/>
  <c r="Q929" i="4"/>
  <c r="R929" i="4"/>
  <c r="O758" i="4"/>
  <c r="Q758" i="4"/>
  <c r="R758" i="4"/>
  <c r="O83" i="4"/>
  <c r="Q83" i="4"/>
  <c r="R83" i="4"/>
  <c r="O682" i="4"/>
  <c r="Q682" i="4"/>
  <c r="R682" i="4"/>
  <c r="O93" i="4"/>
  <c r="Q93" i="4"/>
  <c r="R93" i="4"/>
  <c r="O648" i="4"/>
  <c r="Q648" i="4"/>
  <c r="R648" i="4"/>
  <c r="O700" i="4"/>
  <c r="Q700" i="4"/>
  <c r="R700" i="4"/>
  <c r="O586" i="4"/>
  <c r="Q586" i="4"/>
  <c r="R586" i="4"/>
  <c r="O502" i="4"/>
  <c r="Q502" i="4"/>
  <c r="R502" i="4"/>
  <c r="O474" i="4"/>
  <c r="Q474" i="4"/>
  <c r="R474" i="4"/>
  <c r="O386" i="4"/>
  <c r="Q386" i="4"/>
  <c r="R386" i="4"/>
  <c r="O146" i="4"/>
  <c r="Q146" i="4"/>
  <c r="R146" i="4"/>
  <c r="O89" i="4"/>
  <c r="Q89" i="4"/>
  <c r="R89" i="4"/>
  <c r="O786" i="4"/>
  <c r="Q786" i="4"/>
  <c r="R786" i="4"/>
  <c r="P970" i="4"/>
  <c r="O970" i="4"/>
  <c r="P760" i="4"/>
  <c r="O760" i="4"/>
  <c r="P624" i="4"/>
  <c r="O624" i="4"/>
  <c r="P172" i="4"/>
  <c r="O172" i="4"/>
  <c r="P166" i="4"/>
  <c r="O166" i="4"/>
  <c r="P590" i="4"/>
  <c r="O590" i="4"/>
  <c r="O349" i="4"/>
  <c r="Q349" i="4"/>
  <c r="R349" i="4"/>
  <c r="O133" i="4"/>
  <c r="Q133" i="4"/>
  <c r="R133" i="4"/>
  <c r="O117" i="4"/>
  <c r="Q117" i="4"/>
  <c r="R117" i="4"/>
  <c r="O257" i="4"/>
  <c r="Q257" i="4"/>
  <c r="R257" i="4"/>
  <c r="O131" i="4"/>
  <c r="Q131" i="4"/>
  <c r="R131" i="4"/>
  <c r="O127" i="4"/>
  <c r="Q127" i="4"/>
  <c r="R127" i="4"/>
  <c r="O50" i="4"/>
  <c r="Q50" i="4"/>
  <c r="R50" i="4"/>
  <c r="O34" i="4"/>
  <c r="Q34" i="4"/>
  <c r="R34" i="4"/>
  <c r="O22" i="4"/>
  <c r="Q22" i="4"/>
  <c r="R22" i="4"/>
  <c r="O6" i="4"/>
  <c r="Q6" i="4"/>
  <c r="R6" i="4"/>
  <c r="O707" i="4"/>
  <c r="Q707" i="4"/>
  <c r="R707" i="4"/>
  <c r="O123" i="4"/>
  <c r="Q123" i="4"/>
  <c r="R123" i="4"/>
  <c r="O24" i="4"/>
  <c r="Q24" i="4"/>
  <c r="R24" i="4"/>
  <c r="O36" i="4"/>
  <c r="Q36" i="4"/>
  <c r="R36" i="4"/>
  <c r="O64" i="4"/>
  <c r="Q64" i="4"/>
  <c r="R64" i="4"/>
  <c r="O730" i="4"/>
  <c r="Q730" i="4"/>
  <c r="R730" i="4"/>
  <c r="O746" i="4"/>
  <c r="Q746" i="4"/>
  <c r="R746" i="4"/>
  <c r="O353" i="4"/>
  <c r="Q353" i="4"/>
  <c r="R353" i="4"/>
  <c r="O272" i="4"/>
  <c r="Q272" i="4"/>
  <c r="R272" i="4"/>
  <c r="O28" i="4"/>
  <c r="Q28" i="4"/>
  <c r="R28" i="4"/>
  <c r="O347" i="4"/>
  <c r="Q347" i="4"/>
  <c r="R347" i="4"/>
  <c r="O359" i="4"/>
  <c r="Q359" i="4"/>
  <c r="R359" i="4"/>
  <c r="O712" i="4"/>
  <c r="Q712" i="4"/>
  <c r="R712" i="4"/>
  <c r="O704" i="4"/>
  <c r="Q704" i="4"/>
  <c r="R704" i="4"/>
  <c r="O989" i="4"/>
  <c r="Q989" i="4"/>
  <c r="R989" i="4"/>
  <c r="O1008" i="4"/>
  <c r="Q1008" i="4"/>
  <c r="R1008" i="4"/>
  <c r="O900" i="4"/>
  <c r="Q900" i="4"/>
  <c r="R900" i="4"/>
  <c r="O1014" i="4"/>
  <c r="Q1014" i="4"/>
  <c r="R1014" i="4"/>
  <c r="O111" i="4"/>
  <c r="Q111" i="4"/>
  <c r="R111" i="4"/>
  <c r="P1119" i="4"/>
  <c r="O1119" i="4"/>
  <c r="P778" i="4"/>
  <c r="O778" i="4"/>
  <c r="P764" i="4"/>
  <c r="O764" i="4"/>
  <c r="P510" i="4"/>
  <c r="O510" i="4"/>
  <c r="P390" i="4"/>
  <c r="O390" i="4"/>
  <c r="P95" i="4"/>
  <c r="O95" i="4"/>
  <c r="O598" i="4"/>
  <c r="Q598" i="4"/>
  <c r="R598" i="4"/>
  <c r="O333" i="4"/>
  <c r="Q333" i="4"/>
  <c r="R333" i="4"/>
  <c r="O189" i="4"/>
  <c r="Q189" i="4"/>
  <c r="R189" i="4"/>
  <c r="O129" i="4"/>
  <c r="Q129" i="4"/>
  <c r="R129" i="4"/>
  <c r="O113" i="4"/>
  <c r="Q113" i="4"/>
  <c r="R113" i="4"/>
  <c r="O115" i="4"/>
  <c r="Q115" i="4"/>
  <c r="R115" i="4"/>
  <c r="O62" i="4"/>
  <c r="Q62" i="4"/>
  <c r="R62" i="4"/>
  <c r="O18" i="4"/>
  <c r="Q18" i="4"/>
  <c r="R18" i="4"/>
  <c r="O671" i="4"/>
  <c r="Q671" i="4"/>
  <c r="R671" i="4"/>
  <c r="O56" i="4"/>
  <c r="Q56" i="4"/>
  <c r="R56" i="4"/>
  <c r="O8" i="4"/>
  <c r="Q8" i="4"/>
  <c r="R8" i="4"/>
  <c r="O733" i="4"/>
  <c r="Q733" i="4"/>
  <c r="R733" i="4"/>
  <c r="O48" i="4"/>
  <c r="Q48" i="4"/>
  <c r="R48" i="4"/>
  <c r="O673" i="4"/>
  <c r="Q673" i="4"/>
  <c r="R673" i="4"/>
  <c r="O748" i="4"/>
  <c r="Q748" i="4"/>
  <c r="R748" i="4"/>
  <c r="O345" i="4"/>
  <c r="Q345" i="4"/>
  <c r="R345" i="4"/>
  <c r="O12" i="4"/>
  <c r="Q12" i="4"/>
  <c r="R12" i="4"/>
  <c r="O335" i="4"/>
  <c r="Q335" i="4"/>
  <c r="R335" i="4"/>
  <c r="O351" i="4"/>
  <c r="Q351" i="4"/>
  <c r="R351" i="4"/>
  <c r="O339" i="4"/>
  <c r="Q339" i="4"/>
  <c r="R339" i="4"/>
  <c r="O676" i="4"/>
  <c r="Q676" i="4"/>
  <c r="R676" i="4"/>
  <c r="O904" i="4"/>
  <c r="Q904" i="4"/>
  <c r="R904" i="4"/>
  <c r="O898" i="4"/>
  <c r="Q898" i="4"/>
  <c r="R898" i="4"/>
  <c r="O99" i="4"/>
  <c r="Q99" i="4"/>
  <c r="R99" i="4"/>
  <c r="O97" i="4"/>
  <c r="Q97" i="4"/>
  <c r="R97" i="4"/>
  <c r="P708" i="4"/>
  <c r="O708" i="4"/>
  <c r="P696" i="4"/>
  <c r="O696" i="4"/>
  <c r="P672" i="4"/>
  <c r="O672" i="4"/>
  <c r="P470" i="4"/>
  <c r="O470" i="4"/>
  <c r="P210" i="4"/>
  <c r="O210" i="4"/>
  <c r="P790" i="4"/>
  <c r="Q790" i="4"/>
  <c r="R790" i="4"/>
  <c r="P912" i="4"/>
  <c r="O912" i="4"/>
  <c r="P702" i="4"/>
  <c r="O702" i="4"/>
  <c r="P690" i="4"/>
  <c r="O690" i="4"/>
  <c r="P670" i="4"/>
  <c r="O670" i="4"/>
  <c r="P976" i="4"/>
  <c r="O976" i="4"/>
  <c r="P805" i="4"/>
  <c r="O805" i="4"/>
  <c r="P686" i="4"/>
  <c r="O686" i="4"/>
  <c r="P674" i="4"/>
  <c r="O674" i="4"/>
  <c r="P1185" i="4"/>
  <c r="O1185" i="4"/>
  <c r="O221" i="4"/>
  <c r="Q221" i="4"/>
  <c r="R221" i="4"/>
  <c r="O675" i="4"/>
  <c r="Q675" i="4"/>
  <c r="R675" i="4"/>
  <c r="O691" i="4"/>
  <c r="Q691" i="4"/>
  <c r="R691" i="4"/>
  <c r="O2" i="4"/>
  <c r="Q2" i="4"/>
  <c r="R2" i="4"/>
  <c r="O321" i="4"/>
  <c r="Q321" i="4"/>
  <c r="R321" i="4"/>
  <c r="O308" i="4"/>
  <c r="Q308" i="4"/>
  <c r="R308" i="4"/>
  <c r="O662" i="4"/>
  <c r="Q662" i="4"/>
  <c r="R662" i="4"/>
  <c r="O364" i="4"/>
  <c r="Q364" i="4"/>
  <c r="R364" i="4"/>
  <c r="O370" i="4"/>
  <c r="Q370" i="4"/>
  <c r="R370" i="4"/>
  <c r="O323" i="4"/>
  <c r="Q323" i="4"/>
  <c r="R323" i="4"/>
  <c r="O1191" i="4"/>
  <c r="Q1191" i="4"/>
  <c r="R1191" i="4"/>
  <c r="O992" i="4"/>
  <c r="Q992" i="4"/>
  <c r="R992" i="4"/>
  <c r="O454" i="4"/>
  <c r="Q454" i="4"/>
  <c r="R454" i="4"/>
  <c r="P1156" i="4"/>
  <c r="O1156" i="4"/>
  <c r="P1152" i="4"/>
  <c r="O1152" i="4"/>
  <c r="P1142" i="4"/>
  <c r="O1142" i="4"/>
  <c r="P1138" i="4"/>
  <c r="O1138" i="4"/>
  <c r="P1124" i="4"/>
  <c r="O1124" i="4"/>
  <c r="P1120" i="4"/>
  <c r="O1120" i="4"/>
  <c r="P1114" i="4"/>
  <c r="O1114" i="4"/>
  <c r="P1102" i="4"/>
  <c r="O1102" i="4"/>
  <c r="P1090" i="4"/>
  <c r="O1090" i="4"/>
  <c r="P1076" i="4"/>
  <c r="O1076" i="4"/>
  <c r="P1074" i="4"/>
  <c r="O1074" i="4"/>
  <c r="P1072" i="4"/>
  <c r="O1072" i="4"/>
  <c r="P1066" i="4"/>
  <c r="O1066" i="4"/>
  <c r="P1052" i="4"/>
  <c r="O1052" i="4"/>
  <c r="P1048" i="4"/>
  <c r="O1048" i="4"/>
  <c r="P1038" i="4"/>
  <c r="O1038" i="4"/>
  <c r="P1024" i="4"/>
  <c r="O1024" i="4"/>
  <c r="P1020" i="4"/>
  <c r="O1020" i="4"/>
  <c r="P930" i="4"/>
  <c r="O930" i="4"/>
  <c r="P928" i="4"/>
  <c r="O928" i="4"/>
  <c r="P917" i="4"/>
  <c r="O917" i="4"/>
  <c r="P666" i="4"/>
  <c r="O666" i="4"/>
  <c r="P416" i="4"/>
  <c r="O416" i="4"/>
  <c r="P204" i="4"/>
  <c r="O204" i="4"/>
  <c r="P109" i="4"/>
  <c r="O109" i="4"/>
  <c r="P107" i="4"/>
  <c r="O107" i="4"/>
  <c r="P105" i="4"/>
  <c r="O105" i="4"/>
  <c r="P103" i="4"/>
  <c r="O103" i="4"/>
  <c r="P101" i="4"/>
  <c r="O101" i="4"/>
  <c r="P91" i="4"/>
  <c r="O91" i="4"/>
  <c r="P87" i="4"/>
  <c r="O87" i="4"/>
  <c r="P81" i="4"/>
  <c r="O81" i="4"/>
  <c r="P77" i="4"/>
  <c r="O77" i="4"/>
  <c r="P75" i="4"/>
  <c r="O75" i="4"/>
  <c r="P73" i="4"/>
  <c r="O73" i="4"/>
  <c r="P71" i="4"/>
  <c r="O71" i="4"/>
  <c r="P68" i="4"/>
  <c r="O68" i="4"/>
  <c r="P66" i="4"/>
  <c r="O66" i="4"/>
  <c r="P1187" i="4"/>
  <c r="O1187" i="4"/>
  <c r="P903" i="4"/>
  <c r="O903" i="4"/>
  <c r="P374" i="4"/>
  <c r="O374" i="4"/>
  <c r="P368" i="4"/>
  <c r="O368" i="4"/>
  <c r="P306" i="4"/>
  <c r="O306" i="4"/>
  <c r="O553" i="4"/>
  <c r="Q553" i="4"/>
  <c r="R553" i="4"/>
  <c r="O551" i="4"/>
  <c r="Q551" i="4"/>
  <c r="R551" i="4"/>
  <c r="O317" i="4"/>
  <c r="Q317" i="4"/>
  <c r="R317" i="4"/>
  <c r="O285" i="4"/>
  <c r="Q285" i="4"/>
  <c r="R285" i="4"/>
  <c r="O201" i="4"/>
  <c r="Q201" i="4"/>
  <c r="R201" i="4"/>
  <c r="O665" i="4"/>
  <c r="Q665" i="4"/>
  <c r="R665" i="4"/>
  <c r="O697" i="4"/>
  <c r="Q697" i="4"/>
  <c r="R697" i="4"/>
  <c r="O376" i="4"/>
  <c r="Q376" i="4"/>
  <c r="R376" i="4"/>
  <c r="O646" i="4"/>
  <c r="Q646" i="4"/>
  <c r="R646" i="4"/>
  <c r="O362" i="4"/>
  <c r="Q362" i="4"/>
  <c r="R362" i="4"/>
  <c r="O1009" i="4"/>
  <c r="Q1009" i="4"/>
  <c r="R1009" i="4"/>
  <c r="O859" i="4"/>
  <c r="Q859" i="4"/>
  <c r="R859" i="4"/>
  <c r="O910" i="4"/>
  <c r="Q910" i="4"/>
  <c r="R910" i="4"/>
  <c r="O866" i="4"/>
  <c r="Q866" i="4"/>
  <c r="R866" i="4"/>
  <c r="O936" i="4"/>
  <c r="Q936" i="4"/>
  <c r="R936" i="4"/>
  <c r="P1184" i="4"/>
  <c r="O1184" i="4"/>
  <c r="P971" i="4"/>
  <c r="O971" i="4"/>
  <c r="P969" i="4"/>
  <c r="O969" i="4"/>
  <c r="P867" i="4"/>
  <c r="O867" i="4"/>
  <c r="P782" i="4"/>
  <c r="O782" i="4"/>
  <c r="P777" i="4"/>
  <c r="Q777" i="4"/>
  <c r="R777" i="4"/>
  <c r="P776" i="4"/>
  <c r="Q776" i="4"/>
  <c r="R776" i="4"/>
  <c r="P775" i="4"/>
  <c r="Q775" i="4"/>
  <c r="R775" i="4"/>
  <c r="P774" i="4"/>
  <c r="Q774" i="4"/>
  <c r="R774" i="4"/>
  <c r="P772" i="4"/>
  <c r="Q772" i="4"/>
  <c r="R772" i="4"/>
  <c r="P771" i="4"/>
  <c r="Q771" i="4"/>
  <c r="R771" i="4"/>
  <c r="P768" i="4"/>
  <c r="Q768" i="4"/>
  <c r="R768" i="4"/>
  <c r="P765" i="4"/>
  <c r="Q765" i="4"/>
  <c r="R765" i="4"/>
  <c r="P761" i="4"/>
  <c r="Q761" i="4"/>
  <c r="R761" i="4"/>
  <c r="P714" i="4"/>
  <c r="Q714" i="4"/>
  <c r="R714" i="4"/>
  <c r="P630" i="4"/>
  <c r="O630" i="4"/>
  <c r="P160" i="4"/>
  <c r="O160" i="4"/>
  <c r="P1189" i="4"/>
  <c r="O1189" i="4"/>
  <c r="P864" i="4"/>
  <c r="O864" i="4"/>
  <c r="P452" i="4"/>
  <c r="O452" i="4"/>
  <c r="O852" i="4"/>
  <c r="P852" i="4"/>
  <c r="O265" i="4"/>
  <c r="Q265" i="4"/>
  <c r="R265" i="4"/>
  <c r="O678" i="4"/>
  <c r="Q678" i="4"/>
  <c r="R678" i="4"/>
  <c r="O319" i="4"/>
  <c r="Q319" i="4"/>
  <c r="R319" i="4"/>
  <c r="O456" i="4"/>
  <c r="Q456" i="4"/>
  <c r="R456" i="4"/>
  <c r="O372" i="4"/>
  <c r="Q372" i="4"/>
  <c r="R372" i="4"/>
  <c r="O694" i="4"/>
  <c r="Q694" i="4"/>
  <c r="R694" i="4"/>
  <c r="O985" i="4"/>
  <c r="Q985" i="4"/>
  <c r="R985" i="4"/>
  <c r="O901" i="4"/>
  <c r="Q901" i="4"/>
  <c r="R901" i="4"/>
  <c r="O905" i="4"/>
  <c r="Q905" i="4"/>
  <c r="R905" i="4"/>
  <c r="O987" i="4"/>
  <c r="Q987" i="4"/>
  <c r="R987" i="4"/>
  <c r="O994" i="4"/>
  <c r="Q994" i="4"/>
  <c r="R994" i="4"/>
  <c r="P914" i="4"/>
  <c r="O914" i="4"/>
  <c r="P887" i="4"/>
  <c r="O887" i="4"/>
  <c r="P885" i="4"/>
  <c r="O885" i="4"/>
  <c r="P792" i="4"/>
  <c r="O792" i="4"/>
  <c r="O176" i="4"/>
  <c r="Q176" i="4"/>
  <c r="R176" i="4"/>
  <c r="O218" i="4"/>
  <c r="Q218" i="4"/>
  <c r="R218" i="4"/>
  <c r="O178" i="4"/>
  <c r="Q178" i="4"/>
  <c r="R178" i="4"/>
  <c r="O192" i="4"/>
  <c r="Q192" i="4"/>
  <c r="R192" i="4"/>
  <c r="O156" i="4"/>
  <c r="Q156" i="4"/>
  <c r="R156" i="4"/>
  <c r="P1173" i="4"/>
  <c r="O1173" i="4"/>
  <c r="P1007" i="4"/>
  <c r="O1007" i="4"/>
  <c r="P950" i="4"/>
  <c r="O950" i="4"/>
  <c r="P943" i="4"/>
  <c r="O943" i="4"/>
  <c r="P788" i="4"/>
  <c r="O788" i="4"/>
  <c r="P483" i="4"/>
  <c r="O483" i="4"/>
  <c r="P302" i="4"/>
  <c r="O302" i="4"/>
  <c r="P299" i="4"/>
  <c r="O299" i="4"/>
  <c r="P296" i="4"/>
  <c r="O296" i="4"/>
  <c r="P200" i="4"/>
  <c r="O200" i="4"/>
  <c r="O841" i="4"/>
  <c r="P841" i="4"/>
  <c r="O565" i="4"/>
  <c r="Q565" i="4"/>
  <c r="R565" i="4"/>
  <c r="O232" i="4"/>
  <c r="Q232" i="4"/>
  <c r="R232" i="4"/>
  <c r="O563" i="4"/>
  <c r="Q563" i="4"/>
  <c r="R563" i="4"/>
  <c r="O485" i="4"/>
  <c r="Q485" i="4"/>
  <c r="R485" i="4"/>
  <c r="O407" i="4"/>
  <c r="Q407" i="4"/>
  <c r="R407" i="4"/>
  <c r="O1010" i="4"/>
  <c r="Q1010" i="4"/>
  <c r="R1010" i="4"/>
  <c r="O168" i="4"/>
  <c r="Q168" i="4"/>
  <c r="R168" i="4"/>
  <c r="P1200" i="4"/>
  <c r="O1200" i="4"/>
  <c r="P1017" i="4"/>
  <c r="O1017" i="4"/>
  <c r="P968" i="4"/>
  <c r="O968" i="4"/>
  <c r="P966" i="4"/>
  <c r="O966" i="4"/>
  <c r="P959" i="4"/>
  <c r="O959" i="4"/>
  <c r="P957" i="4"/>
  <c r="O957" i="4"/>
  <c r="P796" i="4"/>
  <c r="O796" i="4"/>
  <c r="P618" i="4"/>
  <c r="O618" i="4"/>
  <c r="P605" i="4"/>
  <c r="O605" i="4"/>
  <c r="P494" i="4"/>
  <c r="O494" i="4"/>
  <c r="P332" i="4"/>
  <c r="O332" i="4"/>
  <c r="P330" i="4"/>
  <c r="O330" i="4"/>
  <c r="P326" i="4"/>
  <c r="O326" i="4"/>
  <c r="P1175" i="4"/>
  <c r="O1175" i="4"/>
  <c r="P941" i="4"/>
  <c r="O941" i="4"/>
  <c r="P640" i="4"/>
  <c r="O640" i="4"/>
  <c r="P638" i="4"/>
  <c r="O638" i="4"/>
  <c r="P479" i="4"/>
  <c r="O479" i="4"/>
  <c r="P414" i="4"/>
  <c r="O414" i="4"/>
  <c r="P391" i="4"/>
  <c r="O391" i="4"/>
  <c r="P174" i="4"/>
  <c r="O174" i="4"/>
  <c r="O570" i="4"/>
  <c r="Q570" i="4"/>
  <c r="R570" i="4"/>
  <c r="O264" i="4"/>
  <c r="Q264" i="4"/>
  <c r="R264" i="4"/>
  <c r="O615" i="4"/>
  <c r="Q615" i="4"/>
  <c r="R615" i="4"/>
  <c r="O617" i="4"/>
  <c r="Q617" i="4"/>
  <c r="R617" i="4"/>
  <c r="O135" i="4"/>
  <c r="Q135" i="4"/>
  <c r="R135" i="4"/>
  <c r="O409" i="4"/>
  <c r="Q409" i="4"/>
  <c r="R409" i="4"/>
  <c r="O1005" i="4"/>
  <c r="Q1005" i="4"/>
  <c r="R1005" i="4"/>
  <c r="P1207" i="4"/>
  <c r="O1207" i="4"/>
  <c r="P1188" i="4"/>
  <c r="O1188" i="4"/>
  <c r="P982" i="4"/>
  <c r="O982" i="4"/>
  <c r="P975" i="4"/>
  <c r="O975" i="4"/>
  <c r="P973" i="4"/>
  <c r="O973" i="4"/>
  <c r="P918" i="4"/>
  <c r="O918" i="4"/>
  <c r="P909" i="4"/>
  <c r="O909" i="4"/>
  <c r="P902" i="4"/>
  <c r="O902" i="4"/>
  <c r="P893" i="4"/>
  <c r="O893" i="4"/>
  <c r="P886" i="4"/>
  <c r="O886" i="4"/>
  <c r="P872" i="4"/>
  <c r="O872" i="4"/>
  <c r="P870" i="4"/>
  <c r="O870" i="4"/>
  <c r="P868" i="4"/>
  <c r="O868" i="4"/>
  <c r="P861" i="4"/>
  <c r="O861" i="4"/>
  <c r="P856" i="4"/>
  <c r="O856" i="4"/>
  <c r="P854" i="4"/>
  <c r="O854" i="4"/>
  <c r="P628" i="4"/>
  <c r="O628" i="4"/>
  <c r="P626" i="4"/>
  <c r="O626" i="4"/>
  <c r="P610" i="4"/>
  <c r="O610" i="4"/>
  <c r="P599" i="4"/>
  <c r="O599" i="4"/>
  <c r="P505" i="4"/>
  <c r="O505" i="4"/>
  <c r="P442" i="4"/>
  <c r="O442" i="4"/>
  <c r="P356" i="4"/>
  <c r="O356" i="4"/>
  <c r="P354" i="4"/>
  <c r="O354" i="4"/>
  <c r="P286" i="4"/>
  <c r="O286" i="4"/>
  <c r="P184" i="4"/>
  <c r="O184" i="4"/>
  <c r="P152" i="4"/>
  <c r="O152" i="4"/>
  <c r="O577" i="4"/>
  <c r="Q577" i="4"/>
  <c r="R577" i="4"/>
  <c r="O206" i="4"/>
  <c r="Q206" i="4"/>
  <c r="R206" i="4"/>
  <c r="O404" i="4"/>
  <c r="Q404" i="4"/>
  <c r="R404" i="4"/>
  <c r="P1195" i="4"/>
  <c r="O1195" i="4"/>
  <c r="P1193" i="4"/>
  <c r="O1193" i="4"/>
  <c r="P1000" i="4"/>
  <c r="O1000" i="4"/>
  <c r="P998" i="4"/>
  <c r="O998" i="4"/>
  <c r="P991" i="4"/>
  <c r="O991" i="4"/>
  <c r="P934" i="4"/>
  <c r="O934" i="4"/>
  <c r="P927" i="4"/>
  <c r="O927" i="4"/>
  <c r="P925" i="4"/>
  <c r="O925" i="4"/>
  <c r="O780" i="4"/>
  <c r="P780" i="4"/>
  <c r="P574" i="4"/>
  <c r="O574" i="4"/>
  <c r="P539" i="4"/>
  <c r="O539" i="4"/>
  <c r="P462" i="4"/>
  <c r="O462" i="4"/>
  <c r="P447" i="4"/>
  <c r="O447" i="4"/>
  <c r="P378" i="4"/>
  <c r="O378" i="4"/>
  <c r="P275" i="4"/>
  <c r="O275" i="4"/>
  <c r="P65" i="4"/>
  <c r="O65" i="4"/>
  <c r="P63" i="4"/>
  <c r="O63" i="4"/>
  <c r="O781" i="4"/>
  <c r="Q781" i="4"/>
  <c r="R781" i="4"/>
  <c r="O844" i="4"/>
  <c r="P844" i="4"/>
  <c r="P842" i="4"/>
  <c r="O842" i="4"/>
  <c r="O341" i="4"/>
  <c r="Q341" i="4"/>
  <c r="R341" i="4"/>
  <c r="O231" i="4"/>
  <c r="Q231" i="4"/>
  <c r="R231" i="4"/>
  <c r="O263" i="4"/>
  <c r="Q263" i="4"/>
  <c r="R263" i="4"/>
  <c r="O235" i="4"/>
  <c r="Q235" i="4"/>
  <c r="R235" i="4"/>
  <c r="O195" i="4"/>
  <c r="Q195" i="4"/>
  <c r="R195" i="4"/>
  <c r="O147" i="4"/>
  <c r="Q147" i="4"/>
  <c r="R147" i="4"/>
  <c r="O207" i="4"/>
  <c r="Q207" i="4"/>
  <c r="R207" i="4"/>
  <c r="O159" i="4"/>
  <c r="Q159" i="4"/>
  <c r="R159" i="4"/>
  <c r="O203" i="4"/>
  <c r="Q203" i="4"/>
  <c r="R203" i="4"/>
  <c r="O167" i="4"/>
  <c r="Q167" i="4"/>
  <c r="R167" i="4"/>
  <c r="O303" i="4"/>
  <c r="Q303" i="4"/>
  <c r="R303" i="4"/>
  <c r="O295" i="4"/>
  <c r="Q295" i="4"/>
  <c r="R295" i="4"/>
  <c r="O343" i="4"/>
  <c r="Q343" i="4"/>
  <c r="R343" i="4"/>
  <c r="O267" i="4"/>
  <c r="Q267" i="4"/>
  <c r="R267" i="4"/>
  <c r="O993" i="4"/>
  <c r="Q993" i="4"/>
  <c r="R993" i="4"/>
  <c r="O795" i="4"/>
  <c r="Q795" i="4"/>
  <c r="R795" i="4"/>
  <c r="O799" i="4"/>
  <c r="Q799" i="4"/>
  <c r="R799" i="4"/>
  <c r="O858" i="4"/>
  <c r="Q858" i="4"/>
  <c r="R858" i="4"/>
  <c r="O920" i="4"/>
  <c r="Q920" i="4"/>
  <c r="R920" i="4"/>
  <c r="O906" i="4"/>
  <c r="Q906" i="4"/>
  <c r="R906" i="4"/>
  <c r="O402" i="4"/>
  <c r="Q402" i="4"/>
  <c r="R402" i="4"/>
  <c r="P789" i="4"/>
  <c r="Q789" i="4"/>
  <c r="R789" i="4"/>
  <c r="P785" i="4"/>
  <c r="Q785" i="4"/>
  <c r="R785" i="4"/>
  <c r="P514" i="4"/>
  <c r="O514" i="4"/>
  <c r="O255" i="4"/>
  <c r="Q255" i="4"/>
  <c r="R255" i="4"/>
  <c r="O247" i="4"/>
  <c r="Q247" i="4"/>
  <c r="R247" i="4"/>
  <c r="O191" i="4"/>
  <c r="Q191" i="4"/>
  <c r="R191" i="4"/>
  <c r="O143" i="4"/>
  <c r="Q143" i="4"/>
  <c r="R143" i="4"/>
  <c r="O187" i="4"/>
  <c r="Q187" i="4"/>
  <c r="R187" i="4"/>
  <c r="O215" i="4"/>
  <c r="Q215" i="4"/>
  <c r="R215" i="4"/>
  <c r="O151" i="4"/>
  <c r="Q151" i="4"/>
  <c r="R151" i="4"/>
  <c r="O271" i="4"/>
  <c r="Q271" i="4"/>
  <c r="R271" i="4"/>
  <c r="O350" i="4"/>
  <c r="Q350" i="4"/>
  <c r="R350" i="4"/>
  <c r="O791" i="4"/>
  <c r="Q791" i="4"/>
  <c r="R791" i="4"/>
  <c r="O961" i="4"/>
  <c r="Q961" i="4"/>
  <c r="R961" i="4"/>
  <c r="O977" i="4"/>
  <c r="Q977" i="4"/>
  <c r="R977" i="4"/>
  <c r="O984" i="4"/>
  <c r="Q984" i="4"/>
  <c r="R984" i="4"/>
  <c r="O945" i="4"/>
  <c r="Q945" i="4"/>
  <c r="R945" i="4"/>
  <c r="O291" i="4"/>
  <c r="Q291" i="4"/>
  <c r="R291" i="4"/>
  <c r="O550" i="4"/>
  <c r="Q550" i="4"/>
  <c r="R550" i="4"/>
  <c r="O259" i="4"/>
  <c r="Q259" i="4"/>
  <c r="R259" i="4"/>
  <c r="O239" i="4"/>
  <c r="Q239" i="4"/>
  <c r="R239" i="4"/>
  <c r="O179" i="4"/>
  <c r="Q179" i="4"/>
  <c r="R179" i="4"/>
  <c r="O171" i="4"/>
  <c r="Q171" i="4"/>
  <c r="R171" i="4"/>
  <c r="O199" i="4"/>
  <c r="Q199" i="4"/>
  <c r="R199" i="4"/>
  <c r="O279" i="4"/>
  <c r="Q279" i="4"/>
  <c r="R279" i="4"/>
  <c r="O287" i="4"/>
  <c r="Q287" i="4"/>
  <c r="R287" i="4"/>
  <c r="O307" i="4"/>
  <c r="Q307" i="4"/>
  <c r="R307" i="4"/>
  <c r="O650" i="4"/>
  <c r="Q650" i="4"/>
  <c r="R650" i="4"/>
  <c r="O509" i="4"/>
  <c r="Q509" i="4"/>
  <c r="R509" i="4"/>
  <c r="O952" i="4"/>
  <c r="Q952" i="4"/>
  <c r="R952" i="4"/>
  <c r="O913" i="4"/>
  <c r="Q913" i="4"/>
  <c r="R913" i="4"/>
  <c r="O874" i="4"/>
  <c r="Q874" i="4"/>
  <c r="R874" i="4"/>
  <c r="O400" i="4"/>
  <c r="Q400" i="4"/>
  <c r="R400" i="4"/>
  <c r="P787" i="4"/>
  <c r="Q787" i="4"/>
  <c r="R787" i="4"/>
  <c r="P783" i="4"/>
  <c r="Q783" i="4"/>
  <c r="R783" i="4"/>
  <c r="P779" i="4"/>
  <c r="Q779" i="4"/>
  <c r="R779" i="4"/>
  <c r="P601" i="4"/>
  <c r="O601" i="4"/>
  <c r="O845" i="4"/>
  <c r="P845" i="4"/>
  <c r="P835" i="4"/>
  <c r="O835" i="4"/>
  <c r="P850" i="4"/>
  <c r="O850" i="4"/>
  <c r="O853" i="4"/>
  <c r="P853" i="4"/>
  <c r="O834" i="4"/>
  <c r="Q834" i="4"/>
  <c r="R834" i="4"/>
  <c r="O846" i="4"/>
  <c r="Q846" i="4"/>
  <c r="R846" i="4"/>
  <c r="P840" i="4"/>
  <c r="Q840" i="4"/>
  <c r="P69" i="4"/>
  <c r="Q69" i="4"/>
  <c r="R69" i="4"/>
  <c r="P1004" i="4"/>
  <c r="O1004" i="4"/>
  <c r="P980" i="4"/>
  <c r="O980" i="4"/>
  <c r="P940" i="4"/>
  <c r="O940" i="4"/>
  <c r="P616" i="4"/>
  <c r="O616" i="4"/>
  <c r="P612" i="4"/>
  <c r="O612" i="4"/>
  <c r="P588" i="4"/>
  <c r="O588" i="4"/>
  <c r="P580" i="4"/>
  <c r="O580" i="4"/>
  <c r="P576" i="4"/>
  <c r="O576" i="4"/>
  <c r="P572" i="4"/>
  <c r="O572" i="4"/>
  <c r="P556" i="4"/>
  <c r="O556" i="4"/>
  <c r="P513" i="4"/>
  <c r="O513" i="4"/>
  <c r="P508" i="4"/>
  <c r="O508" i="4"/>
  <c r="P481" i="4"/>
  <c r="O481" i="4"/>
  <c r="P39" i="4"/>
  <c r="O39" i="4"/>
  <c r="P7" i="4"/>
  <c r="O7" i="4"/>
  <c r="O417" i="4"/>
  <c r="Q417" i="4"/>
  <c r="R417" i="4"/>
  <c r="O44" i="4"/>
  <c r="Q44" i="4"/>
  <c r="R44" i="4"/>
  <c r="O536" i="4"/>
  <c r="Q536" i="4"/>
  <c r="R536" i="4"/>
  <c r="O366" i="4"/>
  <c r="Q366" i="4"/>
  <c r="R366" i="4"/>
  <c r="P1206" i="4"/>
  <c r="O1206" i="4"/>
  <c r="P1190" i="4"/>
  <c r="O1190" i="4"/>
  <c r="P1182" i="4"/>
  <c r="O1182" i="4"/>
  <c r="P1174" i="4"/>
  <c r="O1174" i="4"/>
  <c r="P988" i="4"/>
  <c r="O988" i="4"/>
  <c r="P972" i="4"/>
  <c r="O972" i="4"/>
  <c r="P895" i="4"/>
  <c r="O895" i="4"/>
  <c r="P476" i="4"/>
  <c r="O476" i="4"/>
  <c r="O568" i="4"/>
  <c r="Q568" i="4"/>
  <c r="R568" i="4"/>
  <c r="O552" i="4"/>
  <c r="Q552" i="4"/>
  <c r="R552" i="4"/>
  <c r="O529" i="4"/>
  <c r="Q529" i="4"/>
  <c r="R529" i="4"/>
  <c r="O412" i="4"/>
  <c r="Q412" i="4"/>
  <c r="R412" i="4"/>
  <c r="O863" i="4"/>
  <c r="Q863" i="4"/>
  <c r="R863" i="4"/>
  <c r="O996" i="4"/>
  <c r="Q996" i="4"/>
  <c r="R996" i="4"/>
  <c r="O584" i="4"/>
  <c r="Q584" i="4"/>
  <c r="R584" i="4"/>
  <c r="P1012" i="4"/>
  <c r="O1012" i="4"/>
  <c r="P948" i="4"/>
  <c r="O948" i="4"/>
  <c r="P932" i="4"/>
  <c r="O932" i="4"/>
  <c r="P924" i="4"/>
  <c r="O924" i="4"/>
  <c r="P916" i="4"/>
  <c r="O916" i="4"/>
  <c r="P908" i="4"/>
  <c r="O908" i="4"/>
  <c r="P879" i="4"/>
  <c r="O879" i="4"/>
  <c r="O804" i="4"/>
  <c r="P804" i="4"/>
  <c r="Q804" i="4"/>
  <c r="P620" i="4"/>
  <c r="O620" i="4"/>
  <c r="P604" i="4"/>
  <c r="O604" i="4"/>
  <c r="P600" i="4"/>
  <c r="O600" i="4"/>
  <c r="P596" i="4"/>
  <c r="O596" i="4"/>
  <c r="P592" i="4"/>
  <c r="O592" i="4"/>
  <c r="P564" i="4"/>
  <c r="O564" i="4"/>
  <c r="P548" i="4"/>
  <c r="O548" i="4"/>
  <c r="P544" i="4"/>
  <c r="O544" i="4"/>
  <c r="P449" i="4"/>
  <c r="O449" i="4"/>
  <c r="O964" i="4"/>
  <c r="Q964" i="4"/>
  <c r="R964" i="4"/>
  <c r="O608" i="4"/>
  <c r="Q608" i="4"/>
  <c r="R608" i="4"/>
  <c r="P1194" i="4"/>
  <c r="O1194" i="4"/>
  <c r="P1186" i="4"/>
  <c r="O1186" i="4"/>
  <c r="P1178" i="4"/>
  <c r="O1178" i="4"/>
  <c r="P1170" i="4"/>
  <c r="O1170" i="4"/>
  <c r="O851" i="4"/>
  <c r="P851" i="4"/>
  <c r="O839" i="4"/>
  <c r="P839" i="4"/>
  <c r="O843" i="4"/>
  <c r="P843" i="4"/>
  <c r="O836" i="4"/>
  <c r="P836" i="4"/>
  <c r="O847" i="4"/>
  <c r="P847" i="4"/>
  <c r="P838" i="4"/>
  <c r="O838" i="4"/>
  <c r="P837" i="4"/>
  <c r="P848" i="4"/>
  <c r="A950" i="4"/>
  <c r="Q4" i="46"/>
  <c r="S4" i="46"/>
  <c r="R12" i="46"/>
  <c r="Q7" i="46"/>
  <c r="T7" i="46"/>
  <c r="O5" i="46"/>
  <c r="Q1208" i="4"/>
  <c r="R1208" i="4"/>
  <c r="Q1207" i="4"/>
  <c r="R1207" i="4"/>
  <c r="Q1206" i="4"/>
  <c r="R1206" i="4"/>
  <c r="Q1200" i="4"/>
  <c r="R1200" i="4"/>
  <c r="Q1195" i="4"/>
  <c r="R1195" i="4"/>
  <c r="Q1194" i="4"/>
  <c r="R1194" i="4"/>
  <c r="Q1193" i="4"/>
  <c r="R1193" i="4"/>
  <c r="Q1190" i="4"/>
  <c r="R1190" i="4"/>
  <c r="Q1189" i="4"/>
  <c r="R1189" i="4"/>
  <c r="Q1188" i="4"/>
  <c r="R1188" i="4"/>
  <c r="Q1187" i="4"/>
  <c r="R1187" i="4"/>
  <c r="Q1186" i="4"/>
  <c r="R1186" i="4"/>
  <c r="Q1185" i="4"/>
  <c r="R1185" i="4"/>
  <c r="Q1184" i="4"/>
  <c r="R1184" i="4"/>
  <c r="Q1182" i="4"/>
  <c r="R1182" i="4"/>
  <c r="Q1178" i="4"/>
  <c r="R1178" i="4"/>
  <c r="Q1176" i="4"/>
  <c r="R1176" i="4"/>
  <c r="Q1175" i="4"/>
  <c r="R1175" i="4"/>
  <c r="Q1174" i="4"/>
  <c r="R1174" i="4"/>
  <c r="Q1173" i="4"/>
  <c r="R1173" i="4"/>
  <c r="Q1171" i="4"/>
  <c r="R1171" i="4"/>
  <c r="Q1170" i="4"/>
  <c r="R1170" i="4"/>
  <c r="Q1161" i="4"/>
  <c r="R1161" i="4"/>
  <c r="Q1159" i="4"/>
  <c r="R1159" i="4"/>
  <c r="Q1156" i="4"/>
  <c r="R1156" i="4"/>
  <c r="Q1152" i="4"/>
  <c r="R1152" i="4"/>
  <c r="Q1142" i="4"/>
  <c r="R1142" i="4"/>
  <c r="Q1141" i="4"/>
  <c r="R1141" i="4"/>
  <c r="Q1139" i="4"/>
  <c r="R1139" i="4"/>
  <c r="Q1138" i="4"/>
  <c r="R1138" i="4"/>
  <c r="Q1124" i="4"/>
  <c r="R1124" i="4"/>
  <c r="Q1120" i="4"/>
  <c r="R1120" i="4"/>
  <c r="Q1119" i="4"/>
  <c r="R1119" i="4"/>
  <c r="Q1117" i="4"/>
  <c r="R1117" i="4"/>
  <c r="Q1115" i="4"/>
  <c r="R1115" i="4"/>
  <c r="Q1114" i="4"/>
  <c r="R1114" i="4"/>
  <c r="Q1102" i="4"/>
  <c r="R1102" i="4"/>
  <c r="Q1097" i="4"/>
  <c r="R1097" i="4"/>
  <c r="Q1090" i="4"/>
  <c r="R1090" i="4"/>
  <c r="Q1085" i="4"/>
  <c r="R1085" i="4"/>
  <c r="Q1076" i="4"/>
  <c r="R1076" i="4"/>
  <c r="Q1074" i="4"/>
  <c r="R1074" i="4"/>
  <c r="Q1072" i="4"/>
  <c r="R1072" i="4"/>
  <c r="Q1071" i="4"/>
  <c r="R1071" i="4"/>
  <c r="Q1069" i="4"/>
  <c r="R1069" i="4"/>
  <c r="Q1066" i="4"/>
  <c r="R1066" i="4"/>
  <c r="Q1055" i="4"/>
  <c r="R1055" i="4"/>
  <c r="Q1052" i="4"/>
  <c r="R1052" i="4"/>
  <c r="Q1048" i="4"/>
  <c r="R1048" i="4"/>
  <c r="Q1047" i="4"/>
  <c r="R1047" i="4"/>
  <c r="Q982" i="4"/>
  <c r="R982" i="4"/>
  <c r="Q6" i="46"/>
  <c r="S6" i="46"/>
  <c r="J25" i="46"/>
  <c r="U19" i="46"/>
  <c r="V19" i="46"/>
  <c r="U4" i="46"/>
  <c r="V4" i="46"/>
  <c r="Q1038" i="4"/>
  <c r="R1038" i="4"/>
  <c r="Q1035" i="4"/>
  <c r="R1035" i="4"/>
  <c r="Q1024" i="4"/>
  <c r="R1024" i="4"/>
  <c r="Q1021" i="4"/>
  <c r="R1021" i="4"/>
  <c r="Q1020" i="4"/>
  <c r="R1020" i="4"/>
  <c r="Q1019" i="4"/>
  <c r="R1019" i="4"/>
  <c r="Q1017" i="4"/>
  <c r="R1017" i="4"/>
  <c r="Q1016" i="4"/>
  <c r="R1016" i="4"/>
  <c r="Q1012" i="4"/>
  <c r="R1012" i="4"/>
  <c r="Q1011" i="4"/>
  <c r="R1011" i="4"/>
  <c r="Q1007" i="4"/>
  <c r="R1007" i="4"/>
  <c r="Q1004" i="4"/>
  <c r="R1004" i="4"/>
  <c r="Q1000" i="4"/>
  <c r="R1000" i="4"/>
  <c r="Q998" i="4"/>
  <c r="R998" i="4"/>
  <c r="Q991" i="4"/>
  <c r="R991" i="4"/>
  <c r="Q990" i="4"/>
  <c r="R990" i="4"/>
  <c r="Q988" i="4"/>
  <c r="R988" i="4"/>
  <c r="Q980" i="4"/>
  <c r="R980" i="4"/>
  <c r="Q976" i="4"/>
  <c r="R976" i="4"/>
  <c r="Q975" i="4"/>
  <c r="R975" i="4"/>
  <c r="Q973" i="4"/>
  <c r="R973" i="4"/>
  <c r="Q972" i="4"/>
  <c r="R972" i="4"/>
  <c r="Q971" i="4"/>
  <c r="R971" i="4"/>
  <c r="Q970" i="4"/>
  <c r="R970" i="4"/>
  <c r="Q969" i="4"/>
  <c r="R969" i="4"/>
  <c r="Q968" i="4"/>
  <c r="R968" i="4"/>
  <c r="Q967" i="4"/>
  <c r="R967" i="4"/>
  <c r="Q966" i="4"/>
  <c r="R966" i="4"/>
  <c r="Q959" i="4"/>
  <c r="R959" i="4"/>
  <c r="Q957" i="4"/>
  <c r="R957" i="4"/>
  <c r="Q955" i="4"/>
  <c r="R955" i="4"/>
  <c r="Q953" i="4"/>
  <c r="R953" i="4"/>
  <c r="Q950" i="4"/>
  <c r="R950" i="4"/>
  <c r="Q949" i="4"/>
  <c r="R949" i="4"/>
  <c r="Q948" i="4"/>
  <c r="R948" i="4"/>
  <c r="Q943" i="4"/>
  <c r="R943" i="4"/>
  <c r="Q941" i="4"/>
  <c r="R941" i="4"/>
  <c r="Q940" i="4"/>
  <c r="R940" i="4"/>
  <c r="Q934" i="4"/>
  <c r="R934" i="4"/>
  <c r="Q932" i="4"/>
  <c r="R932" i="4"/>
  <c r="Q930" i="4"/>
  <c r="R930" i="4"/>
  <c r="Q928" i="4"/>
  <c r="R928" i="4"/>
  <c r="Q927" i="4"/>
  <c r="R927" i="4"/>
  <c r="Q925" i="4"/>
  <c r="R925" i="4"/>
  <c r="Q924" i="4"/>
  <c r="R924" i="4"/>
  <c r="Q919" i="4"/>
  <c r="R919" i="4"/>
  <c r="Q918" i="4"/>
  <c r="R918" i="4"/>
  <c r="Q917" i="4"/>
  <c r="R917" i="4"/>
  <c r="Q916" i="4"/>
  <c r="R916" i="4"/>
  <c r="Q914" i="4"/>
  <c r="R914" i="4"/>
  <c r="Q912" i="4"/>
  <c r="R912" i="4"/>
  <c r="Q909" i="4"/>
  <c r="R909" i="4"/>
  <c r="Q908" i="4"/>
  <c r="R908" i="4"/>
  <c r="Q903" i="4"/>
  <c r="R903" i="4"/>
  <c r="Q902" i="4"/>
  <c r="R902" i="4"/>
  <c r="Q899" i="4"/>
  <c r="R899" i="4"/>
  <c r="Q897" i="4"/>
  <c r="R897" i="4"/>
  <c r="Q895" i="4"/>
  <c r="R895" i="4"/>
  <c r="Q893" i="4"/>
  <c r="R893" i="4"/>
  <c r="Q889" i="4"/>
  <c r="R889" i="4"/>
  <c r="Q887" i="4"/>
  <c r="R887" i="4"/>
  <c r="Q886" i="4"/>
  <c r="R886" i="4"/>
  <c r="Q885" i="4"/>
  <c r="R885" i="4"/>
  <c r="Q883" i="4"/>
  <c r="R883" i="4"/>
  <c r="Q879" i="4"/>
  <c r="R879" i="4"/>
  <c r="Q872" i="4"/>
  <c r="R872" i="4"/>
  <c r="Q870" i="4"/>
  <c r="R870" i="4"/>
  <c r="Q868" i="4"/>
  <c r="R868" i="4"/>
  <c r="Q867" i="4"/>
  <c r="R867" i="4"/>
  <c r="Q864" i="4"/>
  <c r="R864" i="4"/>
  <c r="Q861" i="4"/>
  <c r="R861" i="4"/>
  <c r="Q856" i="4"/>
  <c r="R856" i="4"/>
  <c r="Q854" i="4"/>
  <c r="R854" i="4"/>
  <c r="Q853" i="4"/>
  <c r="R853" i="4"/>
  <c r="Q852" i="4"/>
  <c r="R852" i="4"/>
  <c r="Q851" i="4"/>
  <c r="R851" i="4"/>
  <c r="Q850" i="4"/>
  <c r="R850" i="4"/>
  <c r="Q848" i="4"/>
  <c r="R848" i="4"/>
  <c r="Q847" i="4"/>
  <c r="R847" i="4"/>
  <c r="Q845" i="4"/>
  <c r="R845" i="4"/>
  <c r="Q844" i="4"/>
  <c r="R844" i="4"/>
  <c r="Q843" i="4"/>
  <c r="R843" i="4"/>
  <c r="Q842" i="4"/>
  <c r="R842" i="4"/>
  <c r="R6" i="41"/>
  <c r="S6" i="41"/>
  <c r="N19" i="41"/>
  <c r="O19" i="41"/>
  <c r="Q10" i="46"/>
  <c r="S10" i="46"/>
  <c r="Q20" i="46"/>
  <c r="T20" i="46"/>
  <c r="F24" i="46"/>
  <c r="I5" i="46"/>
  <c r="Q5" i="46"/>
  <c r="R5" i="46"/>
  <c r="N7" i="41"/>
  <c r="O7" i="41"/>
  <c r="O14" i="41"/>
  <c r="O16" i="41"/>
  <c r="R4" i="46"/>
  <c r="R19" i="46"/>
  <c r="Q16" i="46"/>
  <c r="T16" i="46"/>
  <c r="R16" i="46"/>
  <c r="N10" i="41"/>
  <c r="O10" i="41"/>
  <c r="I11" i="46"/>
  <c r="Q11" i="46"/>
  <c r="R11" i="46"/>
  <c r="H24" i="46"/>
  <c r="I4" i="46"/>
  <c r="U8" i="46"/>
  <c r="V8" i="46"/>
  <c r="R22" i="41"/>
  <c r="S22" i="41"/>
  <c r="Q13" i="46"/>
  <c r="R13" i="46"/>
  <c r="O22" i="41"/>
  <c r="T14" i="46"/>
  <c r="U14" i="46"/>
  <c r="R16" i="41"/>
  <c r="S16" i="41"/>
  <c r="N12" i="41"/>
  <c r="Q12" i="41"/>
  <c r="R8" i="41"/>
  <c r="S8" i="41"/>
  <c r="N13" i="41"/>
  <c r="P13" i="41"/>
  <c r="R14" i="46"/>
  <c r="R13" i="41"/>
  <c r="S13" i="41"/>
  <c r="Q8" i="41"/>
  <c r="N17" i="41"/>
  <c r="O17" i="41"/>
  <c r="R14" i="41"/>
  <c r="S14" i="41"/>
  <c r="R7" i="46"/>
  <c r="S7" i="46"/>
  <c r="P24" i="46"/>
  <c r="U24" i="46"/>
  <c r="V24" i="46"/>
  <c r="U9" i="46"/>
  <c r="V9" i="46"/>
  <c r="O8" i="41"/>
  <c r="R5" i="41"/>
  <c r="S5" i="41"/>
  <c r="Q18" i="46"/>
  <c r="R18" i="46"/>
  <c r="N11" i="41"/>
  <c r="Q11" i="41"/>
  <c r="R15" i="41"/>
  <c r="S15" i="41"/>
  <c r="R20" i="41"/>
  <c r="S20" i="41"/>
  <c r="U12" i="46"/>
  <c r="V12" i="46"/>
  <c r="R22" i="46"/>
  <c r="U7" i="46"/>
  <c r="V7" i="46"/>
  <c r="Q17" i="46"/>
  <c r="R17" i="46"/>
  <c r="N4" i="41"/>
  <c r="O4" i="41"/>
  <c r="Q23" i="46"/>
  <c r="T23" i="46"/>
  <c r="U18" i="46"/>
  <c r="V18" i="46"/>
  <c r="M24" i="41"/>
  <c r="R24" i="41"/>
  <c r="S24" i="41"/>
  <c r="N21" i="41"/>
  <c r="O21" i="41"/>
  <c r="Q21" i="46"/>
  <c r="R21" i="46"/>
  <c r="Q22" i="46"/>
  <c r="S22" i="46"/>
  <c r="N23" i="41"/>
  <c r="O23" i="41"/>
  <c r="R9" i="41"/>
  <c r="S9" i="41"/>
  <c r="O9" i="41"/>
  <c r="Q14" i="41"/>
  <c r="R18" i="41"/>
  <c r="S18" i="41"/>
  <c r="O18" i="41"/>
  <c r="P16" i="41"/>
  <c r="Q16" i="41"/>
  <c r="Q18" i="41"/>
  <c r="P18" i="41"/>
  <c r="P22" i="41"/>
  <c r="Q22" i="41"/>
  <c r="P20" i="41"/>
  <c r="Q20" i="41"/>
  <c r="S8" i="46"/>
  <c r="T8" i="46"/>
  <c r="R8" i="46"/>
  <c r="Q6" i="41"/>
  <c r="P6" i="41"/>
  <c r="S12" i="46"/>
  <c r="T12" i="46"/>
  <c r="Q9" i="41"/>
  <c r="P9" i="41"/>
  <c r="P5" i="41"/>
  <c r="Q5" i="41"/>
  <c r="Q15" i="46"/>
  <c r="R15" i="46"/>
  <c r="U15" i="46"/>
  <c r="V15" i="46"/>
  <c r="O20" i="41"/>
  <c r="P15" i="41"/>
  <c r="Q15" i="41"/>
  <c r="S9" i="46"/>
  <c r="T9" i="46"/>
  <c r="Q769" i="4"/>
  <c r="R769" i="4"/>
  <c r="Q751" i="4"/>
  <c r="R751" i="4"/>
  <c r="Q755" i="4"/>
  <c r="R755" i="4"/>
  <c r="Q726" i="4"/>
  <c r="R726" i="4"/>
  <c r="Q42" i="4"/>
  <c r="R42" i="4"/>
  <c r="Q841" i="4"/>
  <c r="R841" i="4"/>
  <c r="Q788" i="4"/>
  <c r="R788" i="4"/>
  <c r="Q236" i="4"/>
  <c r="R236" i="4"/>
  <c r="Q139" i="4"/>
  <c r="R139" i="4"/>
  <c r="Q731" i="4"/>
  <c r="R731" i="4"/>
  <c r="Q709" i="4"/>
  <c r="R709" i="4"/>
  <c r="Q479" i="4"/>
  <c r="R479" i="4"/>
  <c r="Q296" i="4"/>
  <c r="R296" i="4"/>
  <c r="Q302" i="4"/>
  <c r="R302" i="4"/>
  <c r="Q73" i="4"/>
  <c r="R73" i="4"/>
  <c r="Q101" i="4"/>
  <c r="R101" i="4"/>
  <c r="Q792" i="4"/>
  <c r="R792" i="4"/>
  <c r="Q773" i="4"/>
  <c r="R773" i="4"/>
  <c r="Q716" i="4"/>
  <c r="R716" i="4"/>
  <c r="Q169" i="4"/>
  <c r="R169" i="4"/>
  <c r="Q737" i="4"/>
  <c r="R737" i="4"/>
  <c r="Q527" i="4"/>
  <c r="R527" i="4"/>
  <c r="Q710" i="4"/>
  <c r="R710" i="4"/>
  <c r="Q708" i="4"/>
  <c r="R708" i="4"/>
  <c r="Q297" i="4"/>
  <c r="R297" i="4"/>
  <c r="Q727" i="4"/>
  <c r="R727" i="4"/>
  <c r="Q636" i="4"/>
  <c r="R636" i="4"/>
  <c r="Q262" i="4"/>
  <c r="R262" i="4"/>
  <c r="Q723" i="4"/>
  <c r="R723" i="4"/>
  <c r="Q734" i="4"/>
  <c r="R734" i="4"/>
  <c r="Q245" i="4"/>
  <c r="R245" i="4"/>
  <c r="Q725" i="4"/>
  <c r="R725" i="4"/>
  <c r="Q65" i="4"/>
  <c r="R65" i="4"/>
  <c r="Q780" i="4"/>
  <c r="R780" i="4"/>
  <c r="Q628" i="4"/>
  <c r="R628" i="4"/>
  <c r="Q157" i="4"/>
  <c r="R157" i="4"/>
  <c r="Q745" i="4"/>
  <c r="R745" i="4"/>
  <c r="Q280" i="4"/>
  <c r="R280" i="4"/>
  <c r="Q186" i="4"/>
  <c r="R186" i="4"/>
  <c r="Q196" i="4"/>
  <c r="R196" i="4"/>
  <c r="Q739" i="4"/>
  <c r="R739" i="4"/>
  <c r="Q749" i="4"/>
  <c r="R749" i="4"/>
  <c r="Q275" i="4"/>
  <c r="R275" i="4"/>
  <c r="Q442" i="4"/>
  <c r="R442" i="4"/>
  <c r="Q760" i="4"/>
  <c r="R760" i="4"/>
  <c r="Q535" i="4"/>
  <c r="R535" i="4"/>
  <c r="Q566" i="4"/>
  <c r="R566" i="4"/>
  <c r="Q667" i="4"/>
  <c r="R667" i="4"/>
  <c r="Q573" i="4"/>
  <c r="R573" i="4"/>
  <c r="Q641" i="4"/>
  <c r="R641" i="4"/>
  <c r="Q447" i="4"/>
  <c r="R447" i="4"/>
  <c r="Q77" i="4"/>
  <c r="R77" i="4"/>
  <c r="Q87" i="4"/>
  <c r="R87" i="4"/>
  <c r="Q105" i="4"/>
  <c r="R105" i="4"/>
  <c r="Q109" i="4"/>
  <c r="R109" i="4"/>
  <c r="Q778" i="4"/>
  <c r="R778" i="4"/>
  <c r="Q166" i="4"/>
  <c r="R166" i="4"/>
  <c r="Q624" i="4"/>
  <c r="R624" i="4"/>
  <c r="Q450" i="4"/>
  <c r="R450" i="4"/>
  <c r="Q459" i="4"/>
  <c r="R459" i="4"/>
  <c r="Q585" i="4"/>
  <c r="R585" i="4"/>
  <c r="Q764" i="4"/>
  <c r="R764" i="4"/>
  <c r="Q310" i="4"/>
  <c r="R310" i="4"/>
  <c r="Q469" i="4"/>
  <c r="R469" i="4"/>
  <c r="Q537" i="4"/>
  <c r="R537" i="4"/>
  <c r="Q75" i="4"/>
  <c r="R75" i="4"/>
  <c r="Q672" i="4"/>
  <c r="R672" i="4"/>
  <c r="Q729" i="4"/>
  <c r="R729" i="4"/>
  <c r="Q717" i="4"/>
  <c r="R717" i="4"/>
  <c r="Q757" i="4"/>
  <c r="R757" i="4"/>
  <c r="Q699" i="4"/>
  <c r="R699" i="4"/>
  <c r="Q229" i="4"/>
  <c r="R229" i="4"/>
  <c r="Q292" i="4"/>
  <c r="R292" i="4"/>
  <c r="Q182" i="4"/>
  <c r="R182" i="4"/>
  <c r="Q198" i="4"/>
  <c r="R198" i="4"/>
  <c r="Q137" i="4"/>
  <c r="R137" i="4"/>
  <c r="Q461" i="4"/>
  <c r="R461" i="4"/>
  <c r="Q495" i="4"/>
  <c r="R495" i="4"/>
  <c r="Q591" i="4"/>
  <c r="R591" i="4"/>
  <c r="Q687" i="4"/>
  <c r="R687" i="4"/>
  <c r="Q542" i="4"/>
  <c r="R542" i="4"/>
  <c r="Q782" i="4"/>
  <c r="R782" i="4"/>
  <c r="Q213" i="4"/>
  <c r="R213" i="4"/>
  <c r="Q622" i="4"/>
  <c r="R622" i="4"/>
  <c r="Q16" i="4"/>
  <c r="R16" i="4"/>
  <c r="Q152" i="4"/>
  <c r="R152" i="4"/>
  <c r="Q286" i="4"/>
  <c r="R286" i="4"/>
  <c r="Q626" i="4"/>
  <c r="R626" i="4"/>
  <c r="Q805" i="4"/>
  <c r="R805" i="4"/>
  <c r="Q507" i="4"/>
  <c r="R507" i="4"/>
  <c r="Q184" i="4"/>
  <c r="R184" i="4"/>
  <c r="Q174" i="4"/>
  <c r="R174" i="4"/>
  <c r="Q200" i="4"/>
  <c r="R200" i="4"/>
  <c r="Q299" i="4"/>
  <c r="R299" i="4"/>
  <c r="Q160" i="4"/>
  <c r="R160" i="4"/>
  <c r="Q66" i="4"/>
  <c r="R66" i="4"/>
  <c r="Q71" i="4"/>
  <c r="R71" i="4"/>
  <c r="Q103" i="4"/>
  <c r="R103" i="4"/>
  <c r="Q107" i="4"/>
  <c r="R107" i="4"/>
  <c r="Q204" i="4"/>
  <c r="R204" i="4"/>
  <c r="Q510" i="4"/>
  <c r="R510" i="4"/>
  <c r="Q424" i="4"/>
  <c r="R424" i="4"/>
  <c r="Q455" i="4"/>
  <c r="R455" i="4"/>
  <c r="Q148" i="4"/>
  <c r="R148" i="4"/>
  <c r="Q355" i="4"/>
  <c r="R355" i="4"/>
  <c r="Q85" i="4"/>
  <c r="R85" i="4"/>
  <c r="Q60" i="4"/>
  <c r="R60" i="4"/>
  <c r="Q525" i="4"/>
  <c r="R525" i="4"/>
  <c r="Q595" i="4"/>
  <c r="R595" i="4"/>
  <c r="Q354" i="4"/>
  <c r="R354" i="4"/>
  <c r="Q640" i="4"/>
  <c r="R640" i="4"/>
  <c r="Q470" i="4"/>
  <c r="R470" i="4"/>
  <c r="Q696" i="4"/>
  <c r="R696" i="4"/>
  <c r="Q95" i="4"/>
  <c r="R95" i="4"/>
  <c r="Q256" i="4"/>
  <c r="R256" i="4"/>
  <c r="Q363" i="4"/>
  <c r="R363" i="4"/>
  <c r="Q668" i="4"/>
  <c r="R668" i="4"/>
  <c r="Q422" i="4"/>
  <c r="R422" i="4"/>
  <c r="Q188" i="4"/>
  <c r="R188" i="4"/>
  <c r="Q677" i="4"/>
  <c r="R677" i="4"/>
  <c r="Q14" i="4"/>
  <c r="R14" i="4"/>
  <c r="Q52" i="4"/>
  <c r="R52" i="4"/>
  <c r="Q695" i="4"/>
  <c r="R695" i="4"/>
  <c r="Q451" i="4"/>
  <c r="R451" i="4"/>
  <c r="Q487" i="4"/>
  <c r="R487" i="4"/>
  <c r="Q798" i="4"/>
  <c r="R798" i="4"/>
  <c r="Q457" i="4"/>
  <c r="R457" i="4"/>
  <c r="Q475" i="4"/>
  <c r="R475" i="4"/>
  <c r="Q630" i="4"/>
  <c r="R630" i="4"/>
  <c r="Q68" i="4"/>
  <c r="R68" i="4"/>
  <c r="Q210" i="4"/>
  <c r="R210" i="4"/>
  <c r="Q599" i="4"/>
  <c r="R599" i="4"/>
  <c r="Q494" i="4"/>
  <c r="R494" i="4"/>
  <c r="Q368" i="4"/>
  <c r="R368" i="4"/>
  <c r="Q172" i="4"/>
  <c r="R172" i="4"/>
  <c r="R840" i="4"/>
  <c r="Q306" i="4"/>
  <c r="R306" i="4"/>
  <c r="Q390" i="4"/>
  <c r="R390" i="4"/>
  <c r="Q590" i="4"/>
  <c r="R590" i="4"/>
  <c r="Q277" i="4"/>
  <c r="R277" i="4"/>
  <c r="Q546" i="4"/>
  <c r="R546" i="4"/>
  <c r="Q81" i="4"/>
  <c r="R81" i="4"/>
  <c r="Q514" i="4"/>
  <c r="R514" i="4"/>
  <c r="Q374" i="4"/>
  <c r="R374" i="4"/>
  <c r="Q686" i="4"/>
  <c r="R686" i="4"/>
  <c r="Q416" i="4"/>
  <c r="R416" i="4"/>
  <c r="Q674" i="4"/>
  <c r="R674" i="4"/>
  <c r="Q690" i="4"/>
  <c r="R690" i="4"/>
  <c r="Q610" i="4"/>
  <c r="R610" i="4"/>
  <c r="Q414" i="4"/>
  <c r="R414" i="4"/>
  <c r="Q332" i="4"/>
  <c r="R332" i="4"/>
  <c r="Q605" i="4"/>
  <c r="R605" i="4"/>
  <c r="Q452" i="4"/>
  <c r="R452" i="4"/>
  <c r="Q91" i="4"/>
  <c r="R91" i="4"/>
  <c r="Q666" i="4"/>
  <c r="R666" i="4"/>
  <c r="Q670" i="4"/>
  <c r="R670" i="4"/>
  <c r="Q702" i="4"/>
  <c r="R702" i="4"/>
  <c r="Q539" i="4"/>
  <c r="R539" i="4"/>
  <c r="Q391" i="4"/>
  <c r="R391" i="4"/>
  <c r="Q618" i="4"/>
  <c r="R618" i="4"/>
  <c r="Q483" i="4"/>
  <c r="R483" i="4"/>
  <c r="Q63" i="4"/>
  <c r="R63" i="4"/>
  <c r="Q330" i="4"/>
  <c r="R330" i="4"/>
  <c r="Q378" i="4"/>
  <c r="R378" i="4"/>
  <c r="Q462" i="4"/>
  <c r="R462" i="4"/>
  <c r="Q574" i="4"/>
  <c r="R574" i="4"/>
  <c r="Q356" i="4"/>
  <c r="R356" i="4"/>
  <c r="Q505" i="4"/>
  <c r="R505" i="4"/>
  <c r="Q638" i="4"/>
  <c r="R638" i="4"/>
  <c r="Q326" i="4"/>
  <c r="R326" i="4"/>
  <c r="Q796" i="4"/>
  <c r="R796" i="4"/>
  <c r="Q601" i="4"/>
  <c r="R601" i="4"/>
  <c r="Q835" i="4"/>
  <c r="R835" i="4"/>
  <c r="Q564" i="4"/>
  <c r="R564" i="4"/>
  <c r="Q839" i="4"/>
  <c r="R839" i="4"/>
  <c r="Q548" i="4"/>
  <c r="R548" i="4"/>
  <c r="Q596" i="4"/>
  <c r="R596" i="4"/>
  <c r="Q604" i="4"/>
  <c r="R604" i="4"/>
  <c r="Q39" i="4"/>
  <c r="R39" i="4"/>
  <c r="Q481" i="4"/>
  <c r="R481" i="4"/>
  <c r="Q513" i="4"/>
  <c r="R513" i="4"/>
  <c r="Q576" i="4"/>
  <c r="R576" i="4"/>
  <c r="Q588" i="4"/>
  <c r="R588" i="4"/>
  <c r="Q616" i="4"/>
  <c r="R616" i="4"/>
  <c r="Q449" i="4"/>
  <c r="R449" i="4"/>
  <c r="Q837" i="4"/>
  <c r="R837" i="4"/>
  <c r="Q838" i="4"/>
  <c r="R838" i="4"/>
  <c r="Q556" i="4"/>
  <c r="R556" i="4"/>
  <c r="Q836" i="4"/>
  <c r="R836" i="4"/>
  <c r="Q544" i="4"/>
  <c r="R544" i="4"/>
  <c r="Q592" i="4"/>
  <c r="R592" i="4"/>
  <c r="Q600" i="4"/>
  <c r="R600" i="4"/>
  <c r="Q620" i="4"/>
  <c r="R620" i="4"/>
  <c r="Q476" i="4"/>
  <c r="R476" i="4"/>
  <c r="Q7" i="4"/>
  <c r="R7" i="4"/>
  <c r="Q508" i="4"/>
  <c r="R508" i="4"/>
  <c r="Q572" i="4"/>
  <c r="R572" i="4"/>
  <c r="Q580" i="4"/>
  <c r="R580" i="4"/>
  <c r="Q612" i="4"/>
  <c r="R612" i="4"/>
  <c r="A951" i="4"/>
  <c r="T4" i="46"/>
  <c r="R6" i="46"/>
  <c r="T6" i="46"/>
  <c r="S5" i="46"/>
  <c r="S16" i="46"/>
  <c r="R20" i="46"/>
  <c r="S20" i="46"/>
  <c r="Q7" i="41"/>
  <c r="T10" i="46"/>
  <c r="T5" i="46"/>
  <c r="Q10" i="41"/>
  <c r="P7" i="41"/>
  <c r="R10" i="46"/>
  <c r="P10" i="41"/>
  <c r="I24" i="46"/>
  <c r="O12" i="41"/>
  <c r="Q13" i="41"/>
  <c r="P17" i="41"/>
  <c r="T13" i="46"/>
  <c r="S17" i="46"/>
  <c r="O11" i="41"/>
  <c r="O13" i="41"/>
  <c r="T22" i="46"/>
  <c r="S11" i="46"/>
  <c r="T11" i="46"/>
  <c r="Q17" i="41"/>
  <c r="S13" i="46"/>
  <c r="R23" i="46"/>
  <c r="P12" i="41"/>
  <c r="P21" i="41"/>
  <c r="P11" i="41"/>
  <c r="Q21" i="41"/>
  <c r="S18" i="46"/>
  <c r="T18" i="46"/>
  <c r="Q23" i="41"/>
  <c r="S23" i="46"/>
  <c r="Q4" i="41"/>
  <c r="P4" i="41"/>
  <c r="T17" i="46"/>
  <c r="T21" i="46"/>
  <c r="S21" i="46"/>
  <c r="P23" i="41"/>
  <c r="T15" i="46"/>
  <c r="S15" i="46"/>
  <c r="A952" i="4"/>
  <c r="N26" i="41"/>
  <c r="R26" i="41"/>
  <c r="S26" i="41"/>
  <c r="N25" i="41"/>
  <c r="R25" i="41"/>
  <c r="S25" i="41"/>
  <c r="Q25" i="46"/>
  <c r="U25" i="46"/>
  <c r="V25" i="46"/>
  <c r="Q26" i="46"/>
  <c r="U26" i="46"/>
  <c r="V26" i="46"/>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2" i="4"/>
  <c r="A102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Requête - DatasScan" description="Connexion à la requête « DatasScan » dans le classeur." type="5" refreshedVersion="0" background="1">
    <dbPr connection="Provider=Microsoft.Mashup.OleDb.1;Data Source=$Workbook$;Location=DatasScan;Extended Properties=&quot;&quot;" command="SELECT * FROM [DatasScan]"/>
  </connection>
  <connection id="2" xr16:uid="{00000000-0015-0000-FFFF-FFFF01000000}" keepAlive="1" name="Requête - Souches" description="Connexion à la requête « Souches » dans le classeur." type="5" refreshedVersion="0" background="1">
    <dbPr connection="Provider=Microsoft.Mashup.OleDb.1;Data Source=$Workbook$;Location=Souches;Extended Properties=&quot;&quot;" command="SELECT * FROM [Souches]"/>
  </connection>
  <connection id="3" xr16:uid="{00000000-0015-0000-FFFF-FFFF02000000}" keepAlive="1" name="Requête - Varietes" description="Connexion à la requête « Varietes » dans le classeur." type="5" refreshedVersion="0" background="1">
    <dbPr connection="Provider=Microsoft.Mashup.OleDb.1;Data Source=$Workbook$;Location=Varietes;Extended Properties=&quot;&quot;" command="SELECT * FROM [Varietes]"/>
  </connection>
  <connection id="4" xr16:uid="{E57C40AD-9658-4F2A-9AE1-6BB5FE371D00}"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00000000-0015-0000-FFFF-FFFF04000000}" name="WorksheetConnection_20221206 test scan exped Jordanie - Copie.xlsx!DatasScan" type="102" refreshedVersion="8" minRefreshableVersion="5">
    <extLst>
      <ext xmlns:x15="http://schemas.microsoft.com/office/spreadsheetml/2010/11/main" uri="{DE250136-89BD-433C-8126-D09CA5730AF9}">
        <x15:connection id="DatasScan">
          <x15:rangePr sourceName="_xlcn.WorksheetConnection_20221206testscanexpedJordanieCopie.xlsxDatasScan1"/>
        </x15:connection>
      </ext>
    </extLst>
  </connection>
  <connection id="6" xr16:uid="{00000000-0015-0000-FFFF-FFFF05000000}" name="WorksheetConnection_20221206 test scan exped Jordanie - Copie.xlsx!Souches" type="102" refreshedVersion="8" minRefreshableVersion="5">
    <extLst>
      <ext xmlns:x15="http://schemas.microsoft.com/office/spreadsheetml/2010/11/main" uri="{DE250136-89BD-433C-8126-D09CA5730AF9}">
        <x15:connection id="Souches">
          <x15:rangePr sourceName="_xlcn.WorksheetConnection_20221206testscanexpedJordanieCopie.xlsxSouches1"/>
        </x15:connection>
      </ext>
    </extLst>
  </connection>
  <connection id="7" xr16:uid="{00000000-0015-0000-FFFF-FFFF06000000}" name="WorksheetConnection_20221206 test scan exped Jordanie - Copie.xlsx!Varietes" type="102" refreshedVersion="8" minRefreshableVersion="5">
    <extLst>
      <ext xmlns:x15="http://schemas.microsoft.com/office/spreadsheetml/2010/11/main" uri="{DE250136-89BD-433C-8126-D09CA5730AF9}">
        <x15:connection id="Varietes">
          <x15:rangePr sourceName="_xlcn.WorksheetConnection_20221206testscanexpedJordanieCopie.xlsxVariete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<sst xmlns="http://schemas.openxmlformats.org/spreadsheetml/2006/main" count="58871" uniqueCount="3636">
  <si>
    <t>N° Enr.</t>
  </si>
  <si>
    <t>IDSouches</t>
  </si>
  <si>
    <t>nom_souche</t>
  </si>
  <si>
    <t>NoOrdreSouche</t>
  </si>
  <si>
    <t>IDVarietes</t>
  </si>
  <si>
    <t>sommeil</t>
  </si>
  <si>
    <t>IDSeries</t>
  </si>
  <si>
    <t xml:space="preserve"> </t>
  </si>
  <si>
    <t>code_variete</t>
  </si>
  <si>
    <t>nom_varietes</t>
  </si>
  <si>
    <t>code_espece</t>
  </si>
  <si>
    <t>86146</t>
  </si>
  <si>
    <t>FRAIS</t>
  </si>
  <si>
    <t>86421</t>
  </si>
  <si>
    <t>102 E</t>
  </si>
  <si>
    <t>LOCH NESS</t>
  </si>
  <si>
    <t>FRAMB</t>
  </si>
  <si>
    <t>86 39</t>
  </si>
  <si>
    <t>86 82</t>
  </si>
  <si>
    <t>8.5GH</t>
  </si>
  <si>
    <t>AB</t>
  </si>
  <si>
    <t>AUTUMN BLISS</t>
  </si>
  <si>
    <t>ALAHS</t>
  </si>
  <si>
    <t>SHALAT AL HASSA</t>
  </si>
  <si>
    <t>PALM</t>
  </si>
  <si>
    <t>AMERV</t>
  </si>
  <si>
    <t>MAREVA</t>
  </si>
  <si>
    <t>AMZLY</t>
  </si>
  <si>
    <t>ZAMLI</t>
  </si>
  <si>
    <t>ANANW</t>
  </si>
  <si>
    <t>WANNANAH</t>
  </si>
  <si>
    <t>AOMS</t>
  </si>
  <si>
    <t>AROMAS</t>
  </si>
  <si>
    <t xml:space="preserve"> AQIS</t>
  </si>
  <si>
    <t>MARQUISE</t>
  </si>
  <si>
    <t>ARAO</t>
  </si>
  <si>
    <t>OSTARA</t>
  </si>
  <si>
    <t>ASF F</t>
  </si>
  <si>
    <t>ASPASFF</t>
  </si>
  <si>
    <t>ASP</t>
  </si>
  <si>
    <t>ASHQ</t>
  </si>
  <si>
    <t>ASHQAR</t>
  </si>
  <si>
    <t>ATBHA</t>
  </si>
  <si>
    <t>NABUT SAIF</t>
  </si>
  <si>
    <t>ATZMU</t>
  </si>
  <si>
    <t>MUMTAZA</t>
  </si>
  <si>
    <t>AWDO</t>
  </si>
  <si>
    <t>OWAID</t>
  </si>
  <si>
    <t>AYM</t>
  </si>
  <si>
    <t>ANAHEIM</t>
  </si>
  <si>
    <t>AYA</t>
  </si>
  <si>
    <t>AYYASHA</t>
  </si>
  <si>
    <t>AYDY</t>
  </si>
  <si>
    <t>ZAHIDY</t>
  </si>
  <si>
    <t>BRDU</t>
  </si>
  <si>
    <t>BORDURELLA</t>
  </si>
  <si>
    <t>BNALA</t>
  </si>
  <si>
    <t>BENTKEBALA</t>
  </si>
  <si>
    <t>BRAHY</t>
  </si>
  <si>
    <t>BARHEE</t>
  </si>
  <si>
    <t>BUNA</t>
  </si>
  <si>
    <t>RABUNDA</t>
  </si>
  <si>
    <t>CALR</t>
  </si>
  <si>
    <t>CARLSBAD</t>
  </si>
  <si>
    <t>CALT</t>
  </si>
  <si>
    <t>ASPCALET</t>
  </si>
  <si>
    <t>CAMA</t>
  </si>
  <si>
    <t>CAMAROSA</t>
  </si>
  <si>
    <t>CSEA</t>
  </si>
  <si>
    <t>SEASCAPE</t>
  </si>
  <si>
    <t>CUES</t>
  </si>
  <si>
    <t>CUESTA</t>
  </si>
  <si>
    <t>BRMY</t>
  </si>
  <si>
    <t>BRAIM</t>
  </si>
  <si>
    <t>DAMT</t>
  </si>
  <si>
    <t>DIAMANT</t>
  </si>
  <si>
    <t>DDN</t>
  </si>
  <si>
    <t>ASPDDN</t>
  </si>
  <si>
    <t>BTAMZ</t>
  </si>
  <si>
    <t>NABTA MAZROUI</t>
  </si>
  <si>
    <t>DIVER</t>
  </si>
  <si>
    <t>DIVERS</t>
  </si>
  <si>
    <t>BTMA</t>
  </si>
  <si>
    <t>BARTAMODA</t>
  </si>
  <si>
    <t>DABAS</t>
  </si>
  <si>
    <t>DABBAS</t>
  </si>
  <si>
    <t>DAHA</t>
  </si>
  <si>
    <t>OMM UD DAHAN</t>
  </si>
  <si>
    <t>DGT</t>
  </si>
  <si>
    <t>DEGLET NOOR</t>
  </si>
  <si>
    <t>DSET</t>
  </si>
  <si>
    <t>DARSELECT</t>
  </si>
  <si>
    <t>DYKS</t>
  </si>
  <si>
    <t>DIRKSEN</t>
  </si>
  <si>
    <t>DLEKY</t>
  </si>
  <si>
    <t>DAKHILE</t>
  </si>
  <si>
    <t>ERIT</t>
  </si>
  <si>
    <t>HERITAGE</t>
  </si>
  <si>
    <t>FAIT</t>
  </si>
  <si>
    <t>FAVORITE</t>
  </si>
  <si>
    <t>DOEMA</t>
  </si>
  <si>
    <t>NABTA MOHAMED</t>
  </si>
  <si>
    <t>FLAMC</t>
  </si>
  <si>
    <t>FLAMENCO</t>
  </si>
  <si>
    <t>DRAKW</t>
  </si>
  <si>
    <t>KADRAWY</t>
  </si>
  <si>
    <t>FRN</t>
  </si>
  <si>
    <t>FERN</t>
  </si>
  <si>
    <t>G 357</t>
  </si>
  <si>
    <t>ASPCANG</t>
  </si>
  <si>
    <t>G A</t>
  </si>
  <si>
    <t>ASPJMGA</t>
  </si>
  <si>
    <t>G EN</t>
  </si>
  <si>
    <t>ASPGEYNLIM</t>
  </si>
  <si>
    <t>G35</t>
  </si>
  <si>
    <t>G45</t>
  </si>
  <si>
    <t>DRYIA</t>
  </si>
  <si>
    <t>DAYRI</t>
  </si>
  <si>
    <t>GALT</t>
  </si>
  <si>
    <t>GALANTE</t>
  </si>
  <si>
    <t>ERDKS</t>
  </si>
  <si>
    <t>RED SUKKARI</t>
  </si>
  <si>
    <t>GPES</t>
  </si>
  <si>
    <t>GLEN PROSEN</t>
  </si>
  <si>
    <t>GRA</t>
  </si>
  <si>
    <t>GRADINA</t>
  </si>
  <si>
    <t>GRAN</t>
  </si>
  <si>
    <t>ASPGRANDE</t>
  </si>
  <si>
    <t>GTNO</t>
  </si>
  <si>
    <t>GENTO NOVA</t>
  </si>
  <si>
    <t>GTO</t>
  </si>
  <si>
    <t>GENTO</t>
  </si>
  <si>
    <t>GUAIT</t>
  </si>
  <si>
    <t>GARIGUETTE</t>
  </si>
  <si>
    <t>GVA</t>
  </si>
  <si>
    <t>GLEN CLOVA</t>
  </si>
  <si>
    <t>GVIO</t>
  </si>
  <si>
    <t>GAVIOTA</t>
  </si>
  <si>
    <t>FAIZ</t>
  </si>
  <si>
    <t>FAYZEH</t>
  </si>
  <si>
    <t>HANR</t>
  </si>
  <si>
    <t>CHANDLER</t>
  </si>
  <si>
    <t>FAR 4</t>
  </si>
  <si>
    <t>FARD 4 mâle</t>
  </si>
  <si>
    <t>FAR F</t>
  </si>
  <si>
    <t>FARD femelle</t>
  </si>
  <si>
    <t>FRES</t>
  </si>
  <si>
    <t>FERSI</t>
  </si>
  <si>
    <t>GAIS</t>
  </si>
  <si>
    <t>SAGGAI</t>
  </si>
  <si>
    <t>IRV</t>
  </si>
  <si>
    <t>IRVINE</t>
  </si>
  <si>
    <t>GNAMY</t>
  </si>
  <si>
    <t>GHANAMI</t>
  </si>
  <si>
    <t>GND</t>
  </si>
  <si>
    <t>GANDA</t>
  </si>
  <si>
    <t>HANA</t>
  </si>
  <si>
    <t>ROWTHANA</t>
  </si>
  <si>
    <t>J MAL</t>
  </si>
  <si>
    <t>ASPJMAL</t>
  </si>
  <si>
    <t>isku</t>
  </si>
  <si>
    <t>SUMO</t>
  </si>
  <si>
    <t>JM03</t>
  </si>
  <si>
    <t>JM 03</t>
  </si>
  <si>
    <t>JM04</t>
  </si>
  <si>
    <t>JM 04</t>
  </si>
  <si>
    <t>JM1</t>
  </si>
  <si>
    <t>JM99</t>
  </si>
  <si>
    <t>ASPJM</t>
  </si>
  <si>
    <t>JMOR</t>
  </si>
  <si>
    <t>FALLGOLD</t>
  </si>
  <si>
    <t>JMPM</t>
  </si>
  <si>
    <t>MAL. PROMISE MARTEAU</t>
  </si>
  <si>
    <t>HLAKZ</t>
  </si>
  <si>
    <t>ASHAL KHALASS</t>
  </si>
  <si>
    <t>JOLA</t>
  </si>
  <si>
    <t>MARJOLAINE</t>
  </si>
  <si>
    <t>HLALY</t>
  </si>
  <si>
    <t>HILALI</t>
  </si>
  <si>
    <t>JUMBO</t>
  </si>
  <si>
    <t>HSAW</t>
  </si>
  <si>
    <t>HASAWI</t>
  </si>
  <si>
    <t>HWALA</t>
  </si>
  <si>
    <t>HELWA</t>
  </si>
  <si>
    <t>HWIZ</t>
  </si>
  <si>
    <t>HOWAIZ</t>
  </si>
  <si>
    <t>ISAKT</t>
  </si>
  <si>
    <t>SAKOTI</t>
  </si>
  <si>
    <t>ISEHS</t>
  </si>
  <si>
    <t>SHESHI</t>
  </si>
  <si>
    <t>ISKU</t>
  </si>
  <si>
    <t>SUKKARI</t>
  </si>
  <si>
    <t>JOEIZ</t>
  </si>
  <si>
    <t>JOEZI</t>
  </si>
  <si>
    <t>KYNP</t>
  </si>
  <si>
    <t>PINK FLOWER DANIEL/VIVAROSA</t>
  </si>
  <si>
    <t>LAET</t>
  </si>
  <si>
    <t>MARLATE</t>
  </si>
  <si>
    <t>LAGU</t>
  </si>
  <si>
    <t>LAGUNA</t>
  </si>
  <si>
    <t>LAMT</t>
  </si>
  <si>
    <t>TULAMEEN</t>
  </si>
  <si>
    <t>LANA</t>
  </si>
  <si>
    <t>POLANA</t>
  </si>
  <si>
    <t xml:space="preserve"> LBEA</t>
  </si>
  <si>
    <t>MARABELLA</t>
  </si>
  <si>
    <t>LEAT</t>
  </si>
  <si>
    <t>JUAW</t>
  </si>
  <si>
    <t>AJUWA</t>
  </si>
  <si>
    <t>LOY</t>
  </si>
  <si>
    <t>LLOYD GEORGES</t>
  </si>
  <si>
    <t>JYH</t>
  </si>
  <si>
    <t>JIHEL</t>
  </si>
  <si>
    <t>LSAT</t>
  </si>
  <si>
    <t>ELSANTA</t>
  </si>
  <si>
    <t>LVA</t>
  </si>
  <si>
    <t>SELVA</t>
  </si>
  <si>
    <t>MA 11</t>
  </si>
  <si>
    <t>MA 13</t>
  </si>
  <si>
    <t>MA 14</t>
  </si>
  <si>
    <t>MA 17</t>
  </si>
  <si>
    <t>MA 18</t>
  </si>
  <si>
    <t>MA 19</t>
  </si>
  <si>
    <t>MA 22</t>
  </si>
  <si>
    <t>MA 27</t>
  </si>
  <si>
    <t>MA 31</t>
  </si>
  <si>
    <t>MA 34</t>
  </si>
  <si>
    <t>MA 6</t>
  </si>
  <si>
    <t>MA 7</t>
  </si>
  <si>
    <t>MA 9</t>
  </si>
  <si>
    <t>KANT</t>
  </si>
  <si>
    <t>QANTAR</t>
  </si>
  <si>
    <t>MAJO</t>
  </si>
  <si>
    <t>MAJORAL</t>
  </si>
  <si>
    <t>MAMY</t>
  </si>
  <si>
    <t>MAMIE</t>
  </si>
  <si>
    <t>MBAS</t>
  </si>
  <si>
    <t>MARA DES BOIS</t>
  </si>
  <si>
    <t>MCOR</t>
  </si>
  <si>
    <t>MARASCOR</t>
  </si>
  <si>
    <t>KLAS</t>
  </si>
  <si>
    <t>KHALASS</t>
  </si>
  <si>
    <t>KMALB</t>
  </si>
  <si>
    <t>MALAKABI</t>
  </si>
  <si>
    <t>MKR</t>
  </si>
  <si>
    <t>MEEKER</t>
  </si>
  <si>
    <t>MLO</t>
  </si>
  <si>
    <t>MALLING LEO</t>
  </si>
  <si>
    <t>MM</t>
  </si>
  <si>
    <t>ASPMM</t>
  </si>
  <si>
    <t>MM 88</t>
  </si>
  <si>
    <t>MALE 8/8</t>
  </si>
  <si>
    <t>MOY</t>
  </si>
  <si>
    <t>GLEN MOY</t>
  </si>
  <si>
    <t xml:space="preserve"> MPIR</t>
  </si>
  <si>
    <t>MARAPRIME</t>
  </si>
  <si>
    <t>MPO</t>
  </si>
  <si>
    <t>MALLING PROMISE</t>
  </si>
  <si>
    <t>MRLY</t>
  </si>
  <si>
    <t>MARALINE</t>
  </si>
  <si>
    <t>MSDY</t>
  </si>
  <si>
    <t>MARASTIL</t>
  </si>
  <si>
    <t>MUIR</t>
  </si>
  <si>
    <t>NSET</t>
  </si>
  <si>
    <t>SUNSET</t>
  </si>
  <si>
    <t>KNES</t>
  </si>
  <si>
    <t>KENESI</t>
  </si>
  <si>
    <t>OGR</t>
  </si>
  <si>
    <t>OSO GRANDE</t>
  </si>
  <si>
    <t>KOHM</t>
  </si>
  <si>
    <t>KHALASS OMAN</t>
  </si>
  <si>
    <t>PFY</t>
  </si>
  <si>
    <t>PACIFIC</t>
  </si>
  <si>
    <t>PJR</t>
  </si>
  <si>
    <t>PAJARO</t>
  </si>
  <si>
    <t>PNS</t>
  </si>
  <si>
    <t>PRINCESSE</t>
  </si>
  <si>
    <t>KPARA</t>
  </si>
  <si>
    <t>KHIYARA</t>
  </si>
  <si>
    <t>KYAB</t>
  </si>
  <si>
    <t>KHISAB</t>
  </si>
  <si>
    <t>SHO</t>
  </si>
  <si>
    <t>SCHOENEMAN</t>
  </si>
  <si>
    <t>TBY</t>
  </si>
  <si>
    <t>TAY BERRY</t>
  </si>
  <si>
    <t>VIT</t>
  </si>
  <si>
    <t>WILLAMETTE</t>
  </si>
  <si>
    <t>VITAS</t>
  </si>
  <si>
    <t>ASPVITAS</t>
  </si>
  <si>
    <t>LLU</t>
  </si>
  <si>
    <t>LULU</t>
  </si>
  <si>
    <t>ZEV</t>
  </si>
  <si>
    <t>ZEVA</t>
  </si>
  <si>
    <t>M 42</t>
  </si>
  <si>
    <t>M 157</t>
  </si>
  <si>
    <t>MA 35</t>
  </si>
  <si>
    <t>MA 36</t>
  </si>
  <si>
    <t>ASG04</t>
  </si>
  <si>
    <t>ASP MALE G 2004</t>
  </si>
  <si>
    <t>ASM04</t>
  </si>
  <si>
    <t>ASP MALE M 2004</t>
  </si>
  <si>
    <t>ASF04</t>
  </si>
  <si>
    <t>ASP FEMEEL 2004</t>
  </si>
  <si>
    <t>LRHA</t>
  </si>
  <si>
    <t>LEHMAR</t>
  </si>
  <si>
    <t>MA 40</t>
  </si>
  <si>
    <t>MA 41</t>
  </si>
  <si>
    <t>MA 39</t>
  </si>
  <si>
    <t>MANIL</t>
  </si>
  <si>
    <t>MANILLE</t>
  </si>
  <si>
    <t>MATIS</t>
  </si>
  <si>
    <t>MA 45</t>
  </si>
  <si>
    <t>MA 48</t>
  </si>
  <si>
    <t>ASF05</t>
  </si>
  <si>
    <t>ASP FEMELLE 2005</t>
  </si>
  <si>
    <t>ASM05</t>
  </si>
  <si>
    <t>ASP MALE2005</t>
  </si>
  <si>
    <t>CHARL</t>
  </si>
  <si>
    <t>CHARLOTTE</t>
  </si>
  <si>
    <t>CIRAF</t>
  </si>
  <si>
    <t>CIRAFINE</t>
  </si>
  <si>
    <t>MAEST</t>
  </si>
  <si>
    <t>MAESTRO</t>
  </si>
  <si>
    <t>MOUNT</t>
  </si>
  <si>
    <t>MOUNT EVEREST</t>
  </si>
  <si>
    <t>MA63</t>
  </si>
  <si>
    <t>MA.63</t>
  </si>
  <si>
    <t>MABU</t>
  </si>
  <si>
    <t>ABU MAAN</t>
  </si>
  <si>
    <t>ASF07</t>
  </si>
  <si>
    <t>ASP FEMELLE 2007</t>
  </si>
  <si>
    <t>MA 65</t>
  </si>
  <si>
    <t>MA65</t>
  </si>
  <si>
    <t>MA 67</t>
  </si>
  <si>
    <t>MA67</t>
  </si>
  <si>
    <t>MAXIM</t>
  </si>
  <si>
    <t>GIGANTELLE MAXIM</t>
  </si>
  <si>
    <t>MA 99</t>
  </si>
  <si>
    <t>MA100</t>
  </si>
  <si>
    <t>MA 97</t>
  </si>
  <si>
    <t>MA 95</t>
  </si>
  <si>
    <t>MACAO</t>
  </si>
  <si>
    <t>MGNUM</t>
  </si>
  <si>
    <t>MAGNUM</t>
  </si>
  <si>
    <t>MA 86</t>
  </si>
  <si>
    <t>MA.86</t>
  </si>
  <si>
    <t>MGUET</t>
  </si>
  <si>
    <t>MARIGUETTE</t>
  </si>
  <si>
    <t>MMM</t>
  </si>
  <si>
    <t>MdeMarionnet</t>
  </si>
  <si>
    <t>MARW</t>
  </si>
  <si>
    <t>MARWANI</t>
  </si>
  <si>
    <t>MAIKA</t>
  </si>
  <si>
    <t>MA101</t>
  </si>
  <si>
    <t>MA 101</t>
  </si>
  <si>
    <t>MDJU</t>
  </si>
  <si>
    <t>MEDJOOL</t>
  </si>
  <si>
    <t>MEZ</t>
  </si>
  <si>
    <t>MEDJOOL AF SUD</t>
  </si>
  <si>
    <t>NWRA</t>
  </si>
  <si>
    <t>NAWADER</t>
  </si>
  <si>
    <t>OWIS</t>
  </si>
  <si>
    <t>OWESY</t>
  </si>
  <si>
    <t>TULAM</t>
  </si>
  <si>
    <t>SALT</t>
  </si>
  <si>
    <t>SULTANA</t>
  </si>
  <si>
    <t>SAMA</t>
  </si>
  <si>
    <t>SAMRAAN</t>
  </si>
  <si>
    <t>SEQA</t>
  </si>
  <si>
    <t>SECCA</t>
  </si>
  <si>
    <t>LC1</t>
  </si>
  <si>
    <t>LC2</t>
  </si>
  <si>
    <t>LC3</t>
  </si>
  <si>
    <t>LC4</t>
  </si>
  <si>
    <t>LC5</t>
  </si>
  <si>
    <t>LC6</t>
  </si>
  <si>
    <t>LC7</t>
  </si>
  <si>
    <t>LC8</t>
  </si>
  <si>
    <t>PARIS</t>
  </si>
  <si>
    <t>VERS</t>
  </si>
  <si>
    <t>VERSAILLES</t>
  </si>
  <si>
    <t>KWAN</t>
  </si>
  <si>
    <t>KWANZA</t>
  </si>
  <si>
    <t>ZAO</t>
  </si>
  <si>
    <t>ZAGLOOL</t>
  </si>
  <si>
    <t>MA118</t>
  </si>
  <si>
    <t>RawScan</t>
  </si>
  <si>
    <t>Line</t>
  </si>
  <si>
    <t>Date</t>
  </si>
  <si>
    <t>Type</t>
  </si>
  <si>
    <t>Strain</t>
  </si>
  <si>
    <t>Chambre</t>
  </si>
  <si>
    <t>Emplacement</t>
  </si>
  <si>
    <t>Nb caisse</t>
  </si>
  <si>
    <t>Nb bocaux</t>
  </si>
  <si>
    <t xml:space="preserve">Ce fichier fonctionne avec des macros : </t>
  </si>
  <si>
    <t>il faut les activer en cliquant sur "activer le contenu" dans la bandeau d'avertissement de sécurité qui s'affiche à l'ouverture du fichier</t>
  </si>
  <si>
    <t>Le scan doit remplir les cellules ligne par ligne, et non en colonne comme habituellement :</t>
  </si>
  <si>
    <t>Voici les étapes pour activer l'option "Déplacer la sélection après validation à droite" dans Excel :</t>
  </si>
  <si>
    <t>1. Cliquez sur l'onglet "Fichier" dans le ruban Excel.</t>
  </si>
  <si>
    <t>2. Sélectionnez "Options" dans le menu latéral.</t>
  </si>
  <si>
    <t>3. Dans la fenêtre des options, cliquez sur l'onglet "Options avancées".</t>
  </si>
  <si>
    <t>4. Faites défiler la liste jusqu'à la section "Édition".</t>
  </si>
  <si>
    <t>5. Cochez la case "Déplacer la sélection après validation à droite".</t>
  </si>
  <si>
    <t>sélectionner "Droite" dans le menu déroulant de sens</t>
  </si>
  <si>
    <t>6. Cliquez sur "OK" pour enregistrer les modifications.</t>
  </si>
  <si>
    <t>répéter la procédure en sélectionnant "bas" dans le menu déroulant de sens</t>
  </si>
  <si>
    <t>Bocaux</t>
  </si>
  <si>
    <t>Rang</t>
  </si>
  <si>
    <t>Rang/Rang+</t>
  </si>
  <si>
    <t>Type+Rang</t>
  </si>
  <si>
    <t>BatchLines</t>
  </si>
  <si>
    <t>AYYASHA 6</t>
  </si>
  <si>
    <t>13-14</t>
  </si>
  <si>
    <t>AYYASHA 7</t>
  </si>
  <si>
    <t>15-16</t>
  </si>
  <si>
    <t>AYYASHA 8</t>
  </si>
  <si>
    <t>17-20</t>
  </si>
  <si>
    <t>BAHREE 77</t>
  </si>
  <si>
    <t>BAHREE 80</t>
  </si>
  <si>
    <t>BAHREE 82</t>
  </si>
  <si>
    <t>BAHREE 85</t>
  </si>
  <si>
    <t>BAHREE 86</t>
  </si>
  <si>
    <t>2164-2178</t>
  </si>
  <si>
    <t>BAHREE 90</t>
  </si>
  <si>
    <t>2255-2277</t>
  </si>
  <si>
    <t>BAHREE 91</t>
  </si>
  <si>
    <t>BAHREE 92</t>
  </si>
  <si>
    <t>BAHREE 93</t>
  </si>
  <si>
    <t>BAHREE 94</t>
  </si>
  <si>
    <t>BAHREE 95</t>
  </si>
  <si>
    <t>2411-2461</t>
  </si>
  <si>
    <t>BAHREE 96</t>
  </si>
  <si>
    <t>2462-2526</t>
  </si>
  <si>
    <t>BAHREE 97</t>
  </si>
  <si>
    <t>BAHREE 98</t>
  </si>
  <si>
    <t>2597-2646</t>
  </si>
  <si>
    <t>BAHREE 99</t>
  </si>
  <si>
    <t>BAHREE 100</t>
  </si>
  <si>
    <t>BAHREE 101</t>
  </si>
  <si>
    <t>2737-2776</t>
  </si>
  <si>
    <t>BAHREE 102</t>
  </si>
  <si>
    <t>2777-2816</t>
  </si>
  <si>
    <t>BAHREE 103</t>
  </si>
  <si>
    <t>2817-2856</t>
  </si>
  <si>
    <t>BAHREE 104</t>
  </si>
  <si>
    <t>2857-2876</t>
  </si>
  <si>
    <t>BAHREE 105</t>
  </si>
  <si>
    <t>2877-2897</t>
  </si>
  <si>
    <t>BAHREE 106</t>
  </si>
  <si>
    <t>2898-2937</t>
  </si>
  <si>
    <t>BAHREE 107</t>
  </si>
  <si>
    <t>BAHREE 108</t>
  </si>
  <si>
    <t>BAHREE 109</t>
  </si>
  <si>
    <t>2957-2986</t>
  </si>
  <si>
    <t>BTAMZ 4</t>
  </si>
  <si>
    <t>BTAMZ 5</t>
  </si>
  <si>
    <t>BTAMZ 6</t>
  </si>
  <si>
    <t>BTAMZ 7</t>
  </si>
  <si>
    <t>BTAMZ 8</t>
  </si>
  <si>
    <t>DAHAN 23</t>
  </si>
  <si>
    <t>DAHAN 25</t>
  </si>
  <si>
    <t>DAHAN 28</t>
  </si>
  <si>
    <t>DAHAN 29</t>
  </si>
  <si>
    <t>DAHAN 31</t>
  </si>
  <si>
    <t>DAHAN 32</t>
  </si>
  <si>
    <t>228-292</t>
  </si>
  <si>
    <t>DAHAN 33</t>
  </si>
  <si>
    <t>DAHAN 34</t>
  </si>
  <si>
    <t>DAHAN 35</t>
  </si>
  <si>
    <t>DAHAN 36</t>
  </si>
  <si>
    <t>353-392</t>
  </si>
  <si>
    <t>DAHAN 37</t>
  </si>
  <si>
    <t>393-412</t>
  </si>
  <si>
    <t>DAHAN 38</t>
  </si>
  <si>
    <t>413-427</t>
  </si>
  <si>
    <t>DAHAN 39</t>
  </si>
  <si>
    <t>428-430</t>
  </si>
  <si>
    <t>DAHAN 40</t>
  </si>
  <si>
    <t>431-450</t>
  </si>
  <si>
    <t>DAHAN 41</t>
  </si>
  <si>
    <t>DAHAN aérien</t>
  </si>
  <si>
    <t>1-3</t>
  </si>
  <si>
    <t>DABBAS 1</t>
  </si>
  <si>
    <t>DABBAS 3</t>
  </si>
  <si>
    <t>25-32</t>
  </si>
  <si>
    <t>DABBAS 4</t>
  </si>
  <si>
    <t>33-47</t>
  </si>
  <si>
    <t>DABBAS 5</t>
  </si>
  <si>
    <t>48-66</t>
  </si>
  <si>
    <t>FARD 11</t>
  </si>
  <si>
    <t>123-133</t>
  </si>
  <si>
    <t>FARD 12</t>
  </si>
  <si>
    <t>134-140</t>
  </si>
  <si>
    <t>FARD 13</t>
  </si>
  <si>
    <t>141-155</t>
  </si>
  <si>
    <t>FARD 14</t>
  </si>
  <si>
    <t>FARD 15</t>
  </si>
  <si>
    <t>162-168</t>
  </si>
  <si>
    <t>FARD 16</t>
  </si>
  <si>
    <t>169-178</t>
  </si>
  <si>
    <t>FARD 17</t>
  </si>
  <si>
    <t>179-198</t>
  </si>
  <si>
    <t>FARD 18</t>
  </si>
  <si>
    <t>199-218</t>
  </si>
  <si>
    <t>FARD 19</t>
  </si>
  <si>
    <t>219-252</t>
  </si>
  <si>
    <t>FARD 20</t>
  </si>
  <si>
    <t>253-262</t>
  </si>
  <si>
    <t>FARD 21</t>
  </si>
  <si>
    <t>263-277</t>
  </si>
  <si>
    <t>GHANAMI 35</t>
  </si>
  <si>
    <t>GHANAMI 36</t>
  </si>
  <si>
    <t>230-239</t>
  </si>
  <si>
    <t>GHANAMI 37</t>
  </si>
  <si>
    <t>GHANAMI 39</t>
  </si>
  <si>
    <t>GHANAMI 40</t>
  </si>
  <si>
    <t>258-267</t>
  </si>
  <si>
    <t>GHANAMI 41</t>
  </si>
  <si>
    <t>268-277</t>
  </si>
  <si>
    <t>GHANAMI 42</t>
  </si>
  <si>
    <t>278-280</t>
  </si>
  <si>
    <t>GHANAMI 43</t>
  </si>
  <si>
    <t>281-285</t>
  </si>
  <si>
    <t>GHANAMI 44</t>
  </si>
  <si>
    <t>286-290</t>
  </si>
  <si>
    <t>GANDA 2</t>
  </si>
  <si>
    <t>2-6</t>
  </si>
  <si>
    <t>GANDA 3</t>
  </si>
  <si>
    <t>7-10</t>
  </si>
  <si>
    <t>GANDA 4</t>
  </si>
  <si>
    <t>11-15</t>
  </si>
  <si>
    <t>GANDA 5</t>
  </si>
  <si>
    <t>16-18</t>
  </si>
  <si>
    <t>HELWA 1</t>
  </si>
  <si>
    <t>HELWA 2</t>
  </si>
  <si>
    <t>2-4</t>
  </si>
  <si>
    <t>HELWA 3</t>
  </si>
  <si>
    <t>5-9</t>
  </si>
  <si>
    <t>KHALASS 48</t>
  </si>
  <si>
    <t>559-561</t>
  </si>
  <si>
    <t>KHALASS 51</t>
  </si>
  <si>
    <t>572-573</t>
  </si>
  <si>
    <t>KHALASS 52</t>
  </si>
  <si>
    <t>KHALASS 53</t>
  </si>
  <si>
    <t>KHALASS 54</t>
  </si>
  <si>
    <t>581-590</t>
  </si>
  <si>
    <t>KHALASS 55</t>
  </si>
  <si>
    <t>591-602</t>
  </si>
  <si>
    <t>KHALASS 56</t>
  </si>
  <si>
    <t>603-612</t>
  </si>
  <si>
    <t>KHENEZI 1</t>
  </si>
  <si>
    <t>KHENEZI 2</t>
  </si>
  <si>
    <t>KHENEZI 3</t>
  </si>
  <si>
    <t>KHENEZI 4</t>
  </si>
  <si>
    <t>35-44</t>
  </si>
  <si>
    <t>KHENEZI 5</t>
  </si>
  <si>
    <t>45-49</t>
  </si>
  <si>
    <t>KHENEZI 6</t>
  </si>
  <si>
    <t>50-54</t>
  </si>
  <si>
    <t>KHENEZI 7</t>
  </si>
  <si>
    <t>55-64</t>
  </si>
  <si>
    <t>KHENEZI 8</t>
  </si>
  <si>
    <t>65-74</t>
  </si>
  <si>
    <t>KHENEZI 9</t>
  </si>
  <si>
    <t>75-94</t>
  </si>
  <si>
    <t>KHENEZI 10</t>
  </si>
  <si>
    <t>95-114</t>
  </si>
  <si>
    <t>KHENEZI 11</t>
  </si>
  <si>
    <t>115-134</t>
  </si>
  <si>
    <t>KHENEZI 12</t>
  </si>
  <si>
    <t>135-139</t>
  </si>
  <si>
    <t>LULU 1</t>
  </si>
  <si>
    <t>LULU 2</t>
  </si>
  <si>
    <t>LULU 3</t>
  </si>
  <si>
    <t>LULU 4</t>
  </si>
  <si>
    <t>LULU 5</t>
  </si>
  <si>
    <t>LULU 6</t>
  </si>
  <si>
    <t>36-44</t>
  </si>
  <si>
    <t>LULU 7</t>
  </si>
  <si>
    <t>45-54</t>
  </si>
  <si>
    <t>LULU 8</t>
  </si>
  <si>
    <t>55-59</t>
  </si>
  <si>
    <t>LULU 9</t>
  </si>
  <si>
    <t>60-67</t>
  </si>
  <si>
    <t>MEDJOOL 84 à 89</t>
  </si>
  <si>
    <t>MEDJOOL 90</t>
  </si>
  <si>
    <t>MEDJOOL 91</t>
  </si>
  <si>
    <t>MEDJOOL 92</t>
  </si>
  <si>
    <t>MEDJOOL 93</t>
  </si>
  <si>
    <t>MEDJOOL 94</t>
  </si>
  <si>
    <t>MEDJOOL 95</t>
  </si>
  <si>
    <t>3201-3240</t>
  </si>
  <si>
    <t>MEDJOOL 96</t>
  </si>
  <si>
    <t>3241-3260</t>
  </si>
  <si>
    <t>MEDJOOL 97</t>
  </si>
  <si>
    <t>3261-3280</t>
  </si>
  <si>
    <t>MEDJOOL 98</t>
  </si>
  <si>
    <t>3281-3310</t>
  </si>
  <si>
    <t>MEDJOOL 99</t>
  </si>
  <si>
    <t>3311-3330</t>
  </si>
  <si>
    <t>MEDJOOL 100</t>
  </si>
  <si>
    <t>3331-3350</t>
  </si>
  <si>
    <t>MEDJOOL 101</t>
  </si>
  <si>
    <t>3351-3380</t>
  </si>
  <si>
    <t>MEDJOOL 102</t>
  </si>
  <si>
    <t>3381-3410</t>
  </si>
  <si>
    <t>MEDJOOL 103</t>
  </si>
  <si>
    <t>3411-3440</t>
  </si>
  <si>
    <t>MEDJOOL 104</t>
  </si>
  <si>
    <t>3441-3460</t>
  </si>
  <si>
    <t>MEDJOOL 105</t>
  </si>
  <si>
    <t>3461-3475</t>
  </si>
  <si>
    <t>MEDJOOL 106</t>
  </si>
  <si>
    <t>3476-3500</t>
  </si>
  <si>
    <t>MEDJOOL 107</t>
  </si>
  <si>
    <t>3501-3520</t>
  </si>
  <si>
    <t>MEDJOOL 108</t>
  </si>
  <si>
    <t>3521-3530</t>
  </si>
  <si>
    <t>NAWADER 28</t>
  </si>
  <si>
    <t>NAWADER 30</t>
  </si>
  <si>
    <t>NAWADER 31</t>
  </si>
  <si>
    <t>147-148</t>
  </si>
  <si>
    <t>NAWADER 32</t>
  </si>
  <si>
    <t>149-150</t>
  </si>
  <si>
    <t>NAWADER 33</t>
  </si>
  <si>
    <t>151-152</t>
  </si>
  <si>
    <t>NAWADER 35</t>
  </si>
  <si>
    <t>NAWADER 36</t>
  </si>
  <si>
    <t>NAWADER 37</t>
  </si>
  <si>
    <t>165-174</t>
  </si>
  <si>
    <t>NAWADER 38</t>
  </si>
  <si>
    <t>175-184</t>
  </si>
  <si>
    <t>NAWADER 39</t>
  </si>
  <si>
    <t>185-188</t>
  </si>
  <si>
    <t>NAWADER 40</t>
  </si>
  <si>
    <t>189-198</t>
  </si>
  <si>
    <t>NAWADER 41</t>
  </si>
  <si>
    <t>199-214</t>
  </si>
  <si>
    <t>SAGGAI 11</t>
  </si>
  <si>
    <t>SAGGAI 12</t>
  </si>
  <si>
    <t>81-90</t>
  </si>
  <si>
    <t>SAGGAI 13</t>
  </si>
  <si>
    <t>91-100</t>
  </si>
  <si>
    <t>SAGGAI 14</t>
  </si>
  <si>
    <t>101-105</t>
  </si>
  <si>
    <t>SAGGAI 15</t>
  </si>
  <si>
    <t>106-115</t>
  </si>
  <si>
    <t>SAGGAI 16</t>
  </si>
  <si>
    <t>116-120</t>
  </si>
  <si>
    <t>SHESHI 16</t>
  </si>
  <si>
    <t>SHESHI 20</t>
  </si>
  <si>
    <t>SHESHI 22</t>
  </si>
  <si>
    <t>WANANNAH 1</t>
  </si>
  <si>
    <t>3-22</t>
  </si>
  <si>
    <t>WANANNAH 2</t>
  </si>
  <si>
    <t>23-25</t>
  </si>
  <si>
    <t>ZAMLI 1</t>
  </si>
  <si>
    <t>25-29</t>
  </si>
  <si>
    <t>ZAMLI 2</t>
  </si>
  <si>
    <t>30-34</t>
  </si>
  <si>
    <t>ZAMLI 3</t>
  </si>
  <si>
    <t>35-40</t>
  </si>
  <si>
    <t>1-2</t>
  </si>
  <si>
    <t>Quand un code-barre ne peut pas être scanné ou qu'il contient des données non présentes dans les onglets Souches et/ou Varietes, les données doivent être saisies à la main</t>
  </si>
  <si>
    <t>Le texte seul apparait en gris</t>
  </si>
  <si>
    <t>RawScan-Mani p</t>
  </si>
  <si>
    <t xml:space="preserve">XorEorRori </t>
  </si>
  <si>
    <t>Étiquettes de lignes</t>
  </si>
  <si>
    <t>Total général</t>
  </si>
  <si>
    <t>Étiquettes de colonnes</t>
  </si>
  <si>
    <t>E1</t>
  </si>
  <si>
    <t>E2</t>
  </si>
  <si>
    <t>E3</t>
  </si>
  <si>
    <t>E4</t>
  </si>
  <si>
    <t>E5</t>
  </si>
  <si>
    <t>E6</t>
  </si>
  <si>
    <t>E7+</t>
  </si>
  <si>
    <t>X11</t>
  </si>
  <si>
    <t>X12</t>
  </si>
  <si>
    <t>X13+</t>
  </si>
  <si>
    <t>X9</t>
  </si>
  <si>
    <t>Somme de Bocaux</t>
  </si>
  <si>
    <t>BatchLower</t>
  </si>
  <si>
    <t>BatchUpper</t>
  </si>
  <si>
    <t>Batch#</t>
  </si>
  <si>
    <t>RAWDAH</t>
  </si>
  <si>
    <t>GHANAMI 45</t>
  </si>
  <si>
    <t>MEDJOOL 109</t>
  </si>
  <si>
    <t>ZAMLI 4</t>
  </si>
  <si>
    <t xml:space="preserve">à mettre à jour quand des nouvelles séries sont ajoutées </t>
  </si>
  <si>
    <r>
      <t xml:space="preserve">/!\ Si la série ne comporte qu'une lignée unique, indiquer son numéro dans BatchLower </t>
    </r>
    <r>
      <rPr>
        <b/>
        <u/>
        <sz val="11"/>
        <color theme="1"/>
        <rFont val="Calibri"/>
        <family val="2"/>
        <scheme val="minor"/>
      </rPr>
      <t>ET</t>
    </r>
    <r>
      <rPr>
        <sz val="11"/>
        <color theme="1"/>
        <rFont val="Calibri"/>
        <family val="2"/>
        <scheme val="minor"/>
      </rPr>
      <t xml:space="preserve"> BatchUpper</t>
    </r>
  </si>
  <si>
    <t>A mettre à jour par extraction de la base de donnée du logiciel "Palmier"</t>
  </si>
  <si>
    <t xml:space="preserve">Dans ce cas, j'ai ajouté une macro de formatage qui permet de discriminer ce qui a été saisi manuellement ou généré via une formule </t>
  </si>
  <si>
    <t>2938-2956</t>
  </si>
  <si>
    <t>2987-2988</t>
  </si>
  <si>
    <t>3531-3532</t>
  </si>
  <si>
    <t>78-80</t>
  </si>
  <si>
    <t>41-42</t>
  </si>
  <si>
    <t>(Plusieurs éléments)</t>
  </si>
  <si>
    <t>objectif de prod</t>
  </si>
  <si>
    <t>besoin bx</t>
  </si>
  <si>
    <t>besoin caisses</t>
  </si>
  <si>
    <t>coef de marge</t>
  </si>
  <si>
    <t>besoin bx margé</t>
  </si>
  <si>
    <t>besoin caisses margé</t>
  </si>
  <si>
    <t>ou +
(tout dispo)</t>
  </si>
  <si>
    <t>PRIO</t>
  </si>
  <si>
    <t>Wer les E actuels, et sauvegarde au frigo</t>
  </si>
  <si>
    <t>puis baisse vers 28k</t>
  </si>
  <si>
    <t>ou + 
(3k max)</t>
  </si>
  <si>
    <t>10k ok, 
up to 50k</t>
  </si>
  <si>
    <t>(2k ok)</t>
  </si>
  <si>
    <t>(10k ok)</t>
  </si>
  <si>
    <t>ou -</t>
  </si>
  <si>
    <t>(voir + à venir)</t>
  </si>
  <si>
    <t>date maj :</t>
  </si>
  <si>
    <t>max</t>
  </si>
  <si>
    <t>+100k ?</t>
  </si>
  <si>
    <t xml:space="preserve">Keep in fridge
update 29/06/2023 : pousser les 12 caisses vers la sortie </t>
  </si>
  <si>
    <t>to be introduced from greenhouse</t>
  </si>
  <si>
    <t>to be rintroduced from the greenhouse</t>
  </si>
  <si>
    <t>max
finir les E actuels</t>
  </si>
  <si>
    <t>NB : 06/2023 : -2k</t>
  </si>
  <si>
    <t>NB : 06/2023 : -4k</t>
  </si>
  <si>
    <t>NB : 06/2023 : -5k</t>
  </si>
  <si>
    <t>E</t>
  </si>
  <si>
    <t>X</t>
  </si>
  <si>
    <t>variété présente dans l'onglet ListeSeries</t>
  </si>
  <si>
    <t xml:space="preserve">
(vérif orthographe ! )</t>
  </si>
  <si>
    <t>NB : 06/2023 : -30k</t>
  </si>
  <si>
    <t>Notes :</t>
  </si>
  <si>
    <t>Génération de l'inventaire avec scan de codes barres à la douchette :</t>
  </si>
  <si>
    <t>juillet 2023- GG</t>
  </si>
  <si>
    <t>Pour revenir au fonctionnement normal après scan :</t>
  </si>
  <si>
    <t>Uiliser le bouton "griser saisies manuelles" ou Alt + F8 et éxécuter la macro "MettreEnCouleurTexteSaisi" (module 3)</t>
  </si>
  <si>
    <t>X+E actuel (bx)</t>
  </si>
  <si>
    <t>excédent
(bx)</t>
  </si>
  <si>
    <t>déficit 
(bx)</t>
  </si>
  <si>
    <t>X actuel 
(bx)</t>
  </si>
  <si>
    <t>E actuel 
(bx)</t>
  </si>
  <si>
    <r>
      <t xml:space="preserve">code_variete et BatchLines sont </t>
    </r>
    <r>
      <rPr>
        <u/>
        <sz val="11"/>
        <color theme="1"/>
        <rFont val="Calibri"/>
        <family val="2"/>
        <scheme val="minor"/>
      </rPr>
      <t>générés automatiquement</t>
    </r>
  </si>
  <si>
    <t>date extraction :</t>
  </si>
  <si>
    <t>Pour assurer un bon fonctionnement, les onglets suivants doivent être mis à jour régulièrement :</t>
  </si>
  <si>
    <t>ListeSeries</t>
  </si>
  <si>
    <t>Souches</t>
  </si>
  <si>
    <t>Varietes</t>
  </si>
  <si>
    <t>extraction de la base de données du logiciel</t>
  </si>
  <si>
    <t>reprend les données des feuilles de suivi des séries</t>
  </si>
  <si>
    <t>NB : onglets masqués et vérouillés par précaution</t>
  </si>
  <si>
    <t>SHESHI 01</t>
  </si>
  <si>
    <t>SHESHI 02</t>
  </si>
  <si>
    <t>GG</t>
  </si>
  <si>
    <t>Maj onglets ListeSeries par Alice</t>
  </si>
  <si>
    <t>AS</t>
  </si>
  <si>
    <t>Maj Souches et Varietes à partir d'extractions de la base de données du serveur du jour</t>
  </si>
  <si>
    <t>Maj Souches d'extractions de la base de données du serveur du jour</t>
  </si>
  <si>
    <t>Corrections des formules colonnes G et H, qui n'allaient pas chercher assez bas dans Souches et Variétés</t>
  </si>
  <si>
    <t>Modification de la formule colonne P pour que rien ne s'affiche si la ligne est vide</t>
  </si>
  <si>
    <t>Modification de la formule colonne Q pour que rien ne s'affiche si la ligne est vide</t>
  </si>
  <si>
    <t>Modification de la formule colonne R pour que rien ne s'affiche si la ligne est vide</t>
  </si>
  <si>
    <t>Modification de la formule colonne S pour que rien ne s'affiche si la ligne est vide</t>
  </si>
  <si>
    <t>39-41</t>
  </si>
  <si>
    <t>FAYZEH 01</t>
  </si>
  <si>
    <t>RAWD</t>
  </si>
  <si>
    <t>RAWDAH 1</t>
  </si>
  <si>
    <t>SHESHI 03</t>
  </si>
  <si>
    <t>Onglet ListeSeries :</t>
  </si>
  <si>
    <t>Ajout de batchs pas encore entrés en stock, pour inventaire (Fayzeh, Rawdah)</t>
  </si>
  <si>
    <t>Modification du filtre de la chambre froide de "C" en "CHF" : à saisir dans la colonne A de DataScan</t>
  </si>
  <si>
    <t>Modification de la formule colonne F : affichage de batch type "a" et non "a-a" si une seule lignée dans le batch</t>
  </si>
  <si>
    <t>Modification de la formule colonne N de l'onglet DataScan, pour que le E+ (milieu E utilisé comme boosteur) soit considéré comme du X et non du E</t>
  </si>
  <si>
    <t>Onglet DatasScan : modification de la formule colonne O pour que rien ne s'affiche si la ligne est vide</t>
  </si>
  <si>
    <t>i</t>
  </si>
  <si>
    <t>Var</t>
  </si>
  <si>
    <t>Prio?</t>
  </si>
  <si>
    <t>Note obj</t>
  </si>
  <si>
    <t>Onglet ObjProd :</t>
  </si>
  <si>
    <t>ajout d'en-tête à toutes les colonnes pour mise sous forme de tableau</t>
  </si>
  <si>
    <t>ajout d'une ligne pour Fayzeh (valeur d'obj de prod à ajouter)</t>
  </si>
  <si>
    <t>&gt;&gt; tri par ordre alphabétique</t>
  </si>
  <si>
    <t>Le 05/12/2023 : les sheshi 2 sont devenus sheshi 1  / 2è intro</t>
  </si>
  <si>
    <t>Le 05/12/2023 : les sheshi 3 sont devenus sheshi 2</t>
  </si>
  <si>
    <t>BAHREE 110</t>
  </si>
  <si>
    <t>BAHREE 111</t>
  </si>
  <si>
    <t>MEDJOOL 110</t>
  </si>
  <si>
    <t>KHALASS 57</t>
  </si>
  <si>
    <t>GHANAMI 46</t>
  </si>
  <si>
    <t>i1-2    t-bx</t>
  </si>
  <si>
    <t>Init° 3-4-5</t>
  </si>
  <si>
    <t>préX° 6-7-8</t>
  </si>
  <si>
    <t>X° 1</t>
  </si>
  <si>
    <t>1961-1975</t>
  </si>
  <si>
    <t>2011-2032</t>
  </si>
  <si>
    <t>2053-2102</t>
  </si>
  <si>
    <t>2149-2163</t>
  </si>
  <si>
    <t>2278-2307</t>
  </si>
  <si>
    <t>2308-2322</t>
  </si>
  <si>
    <t>2323-2362</t>
  </si>
  <si>
    <t>2363-2410</t>
  </si>
  <si>
    <t>2527-2596</t>
  </si>
  <si>
    <t>2647-2696</t>
  </si>
  <si>
    <t>2697-2736</t>
  </si>
  <si>
    <t>231101-231115</t>
  </si>
  <si>
    <t>231116-231125</t>
  </si>
  <si>
    <t>14-22</t>
  </si>
  <si>
    <t>23-28</t>
  </si>
  <si>
    <t>29-33</t>
  </si>
  <si>
    <t>34-39</t>
  </si>
  <si>
    <t>123-132</t>
  </si>
  <si>
    <t>153-172</t>
  </si>
  <si>
    <t>193-202</t>
  </si>
  <si>
    <t>203-207</t>
  </si>
  <si>
    <t>223-227</t>
  </si>
  <si>
    <t>293-302</t>
  </si>
  <si>
    <t>303-322</t>
  </si>
  <si>
    <t>323-352</t>
  </si>
  <si>
    <t>451-466</t>
  </si>
  <si>
    <t>1-22</t>
  </si>
  <si>
    <t>156-161</t>
  </si>
  <si>
    <t>223-229</t>
  </si>
  <si>
    <t>240-249</t>
  </si>
  <si>
    <t>253-257</t>
  </si>
  <si>
    <t>231101-231102</t>
  </si>
  <si>
    <t>574-575</t>
  </si>
  <si>
    <t>576-580</t>
  </si>
  <si>
    <t>6-16</t>
  </si>
  <si>
    <t>17-26</t>
  </si>
  <si>
    <t>27-34</t>
  </si>
  <si>
    <t>6-12</t>
  </si>
  <si>
    <t>13-17</t>
  </si>
  <si>
    <t>18-27</t>
  </si>
  <si>
    <t>28-30</t>
  </si>
  <si>
    <t>31-35</t>
  </si>
  <si>
    <t>2746-3012</t>
  </si>
  <si>
    <t>3016-3045</t>
  </si>
  <si>
    <t>3046-3070</t>
  </si>
  <si>
    <t>3071-3090</t>
  </si>
  <si>
    <t>3091-3150</t>
  </si>
  <si>
    <t>3151-3200</t>
  </si>
  <si>
    <t>231101-231111</t>
  </si>
  <si>
    <t>142-146</t>
  </si>
  <si>
    <t>155-159</t>
  </si>
  <si>
    <t>160-164</t>
  </si>
  <si>
    <t>86-90</t>
  </si>
  <si>
    <t>99-113</t>
  </si>
  <si>
    <t>3-4</t>
  </si>
  <si>
    <t>delta 
(%)</t>
  </si>
  <si>
    <t>delta margé /actuel (bx)</t>
  </si>
  <si>
    <t>pré X actuel 
(bx)</t>
  </si>
  <si>
    <t>"ModifierLargeurColonnes"</t>
  </si>
  <si>
    <t>exécution manuelle (Alt+F8)</t>
  </si>
  <si>
    <t>pour redimentionner rapidement les largeurs de colonne d'une plage de cellule, après la mise à jour des TCD</t>
  </si>
  <si>
    <t>Autres macros :</t>
  </si>
  <si>
    <t>delta X+E / invent. n-1</t>
  </si>
  <si>
    <t>data précédent inventaire &gt;&gt;</t>
  </si>
  <si>
    <t xml:space="preserve">Onglet DatasScan : </t>
  </si>
  <si>
    <t>La modification de la formule colonne N de l'onglet DataScan, pour que le E+ (milieu E utilisé comme boosteur) soit considéré comme du X et non du E + détection correcte du R/RG</t>
  </si>
  <si>
    <t>du 02/10 n'a pas été correctement appliquée : ancienne formule présente sur une  20aine de ligne : des E+ étaient comptabilisés en E !</t>
  </si>
  <si>
    <t>saisie_manuelle</t>
  </si>
  <si>
    <t>20/12/2023  : souche pas encore entrée en stock : entrée manuelle pour inventaire - SERRE</t>
  </si>
  <si>
    <t>FAYZEH 02</t>
  </si>
  <si>
    <t>SHESHI 04</t>
  </si>
  <si>
    <t>HELWA 4</t>
  </si>
  <si>
    <t>AYYASHA 9</t>
  </si>
  <si>
    <t>20/12/2023 : souche pas encore entrée en stock : entrée manuelle pour inventaire - SERRE</t>
  </si>
  <si>
    <t>HELWA 5</t>
  </si>
  <si>
    <t>02/02/2024 : souche pas encore entrée en stock : entrée manuelle pour inventaire - SERRE
NB : série 9308XX oubliée, rajoutée le 02/02/2024 avec décallage de ce batch en Batch Helwa 5</t>
  </si>
  <si>
    <t>Gross maj des données suite détection multiples erreurs et oublis, rationnalisation de la nomenclature et mise en place de la nouvelle pour les lignées</t>
  </si>
  <si>
    <t>02/10/2023 : souche pas encore entrée en stock : entrée manuelle pour inventaire
02/02/2024 : nomenclature modifiée, lignée 1 et 2 maintenant en 2301</t>
  </si>
  <si>
    <t>saisies manuelles du matériel de la chambre 1 sans code-barre</t>
  </si>
  <si>
    <t>attention : formules à re-tirer pour écraser les modifs manuelles faites ici</t>
  </si>
  <si>
    <t xml:space="preserve">ajout d'une délimitation visuelle pour la limite des formules </t>
  </si>
  <si>
    <t>Modification de la formule colonne A : affichage de "CHF" si l'emplacement colonne B est "CHF"</t>
  </si>
  <si>
    <t>LIMITE DES FORMULES</t>
  </si>
  <si>
    <t>Objectifs de production 2024</t>
  </si>
  <si>
    <t>séries sur chariot en salle : annotée avec emplacement -Z--</t>
  </si>
  <si>
    <t>delta :</t>
  </si>
  <si>
    <t>Patch du changement de format automatique en scientifique qui modifie le contenu la saisie lorsqu'elle contient "E+" ou "E" : colonne C RawScan formatée en texte</t>
  </si>
  <si>
    <t>Colonne N : MG et G+ rangés sous le nouveau libellé "BoxE"</t>
  </si>
  <si>
    <t>Colonne O : ajout d'une condition pour ce cas</t>
  </si>
  <si>
    <t xml:space="preserve">implémentation des nouveaux milieux MG (MGN) et G+ (G3/4 autre que boite GL pour exped) : </t>
  </si>
  <si>
    <t/>
  </si>
  <si>
    <t>date réelle, lignée arbitraire (1ère du batch), rang réel</t>
  </si>
  <si>
    <t>BoxE1</t>
  </si>
  <si>
    <t>BoxE</t>
  </si>
  <si>
    <t>Boites
actuel
(boites)</t>
  </si>
  <si>
    <t>Boites 
éq bx</t>
  </si>
  <si>
    <t>E + boites</t>
  </si>
  <si>
    <t>X+E+box actuel (bx)</t>
  </si>
  <si>
    <t>BoxE2</t>
  </si>
  <si>
    <t>BoxE3</t>
  </si>
  <si>
    <t>BoxE4</t>
  </si>
  <si>
    <t>&lt; alt+e</t>
  </si>
  <si>
    <t>MEDJOOL 111</t>
  </si>
  <si>
    <t>DAHAN 42</t>
  </si>
  <si>
    <t>SAGGAI 17</t>
  </si>
  <si>
    <t>22/07/2024 : souche pas encore entrée en stock : entrée manuelle pour inventaire</t>
  </si>
  <si>
    <t>Modification de la macro associée au bouton permettant d'inclure/exclure la saisie de l'emplacement dans la macro de limitation des saisies :</t>
  </si>
  <si>
    <t>Aide visuelle : la colonne d'emplacement est mise en rouge clair lorsque l'emplacement est désactivé</t>
  </si>
  <si>
    <t>Ajout d'un raccourci [Alt+e] pour activation/désactivation de l'emplacement</t>
  </si>
  <si>
    <t>Reprise de la cellule active avant clic sur le bouton</t>
  </si>
  <si>
    <t>Milieu</t>
  </si>
  <si>
    <t>ex 2987-2988
09/2024 : ex 230601-230602, entrée dans logiciel sous n° unique 2306</t>
  </si>
  <si>
    <t>ex 41-42
09/2024 : ex 230601-230602, entrée dans logiciel sous n° unique 2306</t>
  </si>
  <si>
    <t>ex 3531-3532
09/2024 : ex 230601-230602, entrée dans logiciel sous n° unique 2306</t>
  </si>
  <si>
    <t>ex 291
09/2024 : ex 230601, entrée dans logiciel sous n° unique 2306</t>
  </si>
  <si>
    <t>240601-240625</t>
  </si>
  <si>
    <t>240601-240605</t>
  </si>
  <si>
    <t>240601-240620</t>
  </si>
  <si>
    <t>240601-240602</t>
  </si>
  <si>
    <t>Extraction des séries de chambre 1 sans code barre : utiliser la macro Sub ExtraireLignes6CaracteresColonneD()</t>
  </si>
  <si>
    <t>maj</t>
  </si>
  <si>
    <t>Ajout de la macro Sub ExtraireLignes6CaracteresColonneD()</t>
  </si>
  <si>
    <t>Pour l'extraction des séries dont le numéro de série comporte 6 caratères, ie séries de chambre 1 pas encore entrées dans le logiciel/sans code-barre</t>
  </si>
  <si>
    <t>Modification de la formule colonne N de l'onglet DataScan, pour que le XR (milieu utilisé pour un cycle de repos après plusieurs cycles de milieu liquide, et prochainement pour stockage de matériel vert en CHF) soit considéré comme du E et non plus comme du X</t>
  </si>
  <si>
    <t>Ajout du milieu CS (cluster splitting), annoté comme un E-like</t>
  </si>
  <si>
    <t>Qualité CHF</t>
  </si>
  <si>
    <t>init° 1-2</t>
  </si>
  <si>
    <t>X7</t>
  </si>
  <si>
    <t>04/2024 : stop - sortir le beau sur qq cycles puis backup CHF</t>
  </si>
  <si>
    <t>241001-241005</t>
  </si>
  <si>
    <t>941001-941002</t>
  </si>
  <si>
    <t>supprimé de la BDD 27/11/2024</t>
  </si>
  <si>
    <t>02/02/2024 : souches 930801-930802 pas encore entrée en stock : entrée manuelle pour inventaire - SERRE
NB : série oubliée, rajoutée ce jour avec décallage des 9312XX en Batch Helwa 5
02/12/2024 : ex 930801-930802 , entrée dans logiciel sous n° unique 9308</t>
  </si>
  <si>
    <t>02/10/2023 : souche pas encore entrée en stock : entrée manuelle pour inventaire
02/02/2024 : Anciennement lignées S3 et S4, origine SERRE - nomenclature modifiée 
02/12/2024 : ex 930801-930802 , entrée dans logiciel sous n° unique 9308</t>
  </si>
  <si>
    <t>02/10/2023 : souche pas encore entrée en stock : entrée manuelle pour inventaire
02/02/2024 : Anciennement lignées 1 et 2, origine SERRE - nomenclature modifiée 
02/12/2024 : ex 930801-930802 , entrée dans logiciel sous n° unique 9308</t>
  </si>
  <si>
    <t>FARD 22</t>
  </si>
  <si>
    <t>02/12/2024 : souche pas encore entrée en stock : entrée manuelle pour inventaire - SERRE</t>
  </si>
  <si>
    <t>02/12/2024 : souche pas encore entrée en stock : entrée manuelle pour inventaire</t>
  </si>
  <si>
    <t>DAHAN 43</t>
  </si>
  <si>
    <t>AYYASHA 10</t>
  </si>
  <si>
    <t>SHESHI 05</t>
  </si>
  <si>
    <t>FAYZEH 03</t>
  </si>
  <si>
    <t>GANDA 6</t>
  </si>
  <si>
    <t>ZAMLI 5</t>
  </si>
  <si>
    <t>i° 3-4-5</t>
  </si>
  <si>
    <r>
      <t xml:space="preserve">objectif de prod </t>
    </r>
    <r>
      <rPr>
        <b/>
        <sz val="12"/>
        <color rgb="FFFF0000"/>
        <rFont val="Calibri"/>
        <family val="2"/>
        <scheme val="minor"/>
      </rPr>
      <t>2025</t>
    </r>
  </si>
  <si>
    <t>ExtraireLignes6CaracteresColonneD()</t>
  </si>
  <si>
    <t>Onglet ListeSeries : pour extraction des séries dont le numéro de série comporte 6 caratères, ie séries de chambre 1 pas encore entrées dans le logiciel/sans code-barre</t>
  </si>
  <si>
    <t>&gt;&gt; pour génération/ actualisation d'un tableau d'inventaire des bocaux sans code-barre chambre 1</t>
  </si>
  <si>
    <t>17/12/2024 : 160k &gt;&gt; 120k</t>
  </si>
  <si>
    <t>asap</t>
  </si>
  <si>
    <t>délai : sept - déc</t>
  </si>
  <si>
    <t>pas +, étaler</t>
  </si>
  <si>
    <t>étaler</t>
  </si>
  <si>
    <t>17/12/2024 : 5k &gt;&gt; 3k</t>
  </si>
  <si>
    <t>17/12/2024 : 3k &gt;&gt; 6k</t>
  </si>
  <si>
    <r>
      <rPr>
        <sz val="11"/>
        <rFont val="Calibri"/>
        <family val="2"/>
        <scheme val="minor"/>
      </rPr>
      <t>17/12/2024 : 10k &gt;&gt; 0</t>
    </r>
    <r>
      <rPr>
        <sz val="11"/>
        <color rgb="FFFF0000"/>
        <rFont val="Calibri"/>
        <family val="2"/>
        <scheme val="minor"/>
      </rPr>
      <t xml:space="preserve">
relancer début 2026 ?
Bloquer multi sortie de CC1 en attendant update</t>
    </r>
  </si>
  <si>
    <t>17/12/2024 : 10k &gt;&gt; 5k</t>
  </si>
  <si>
    <t>ASAP, batchs de 1k
puis STOP</t>
  </si>
  <si>
    <t>10k ok, max</t>
  </si>
  <si>
    <t>17/12/2024 : 10k &gt;&gt; 5k (10k ok, max)</t>
  </si>
  <si>
    <t>DABBAS 6</t>
  </si>
  <si>
    <t>13/01/2025 : souche pas encore entrée en stock : entrée manuelle pour inventaire</t>
  </si>
  <si>
    <t>FARD 23</t>
  </si>
  <si>
    <t>GHANAMI 47</t>
  </si>
  <si>
    <t>KHENEZI 13</t>
  </si>
  <si>
    <t>950101-950104</t>
  </si>
  <si>
    <t>950101-950110</t>
  </si>
  <si>
    <t>950101-950103</t>
  </si>
  <si>
    <t>1A10</t>
  </si>
  <si>
    <t>X4</t>
  </si>
  <si>
    <t>i 2</t>
  </si>
  <si>
    <t>X6</t>
  </si>
  <si>
    <t>X10</t>
  </si>
  <si>
    <t>date inventaire :</t>
  </si>
  <si>
    <t>date impression :</t>
  </si>
  <si>
    <r>
      <rPr>
        <sz val="11"/>
        <color theme="0" tint="-0.34998626667073579"/>
        <rFont val="Calibri"/>
        <family val="2"/>
        <scheme val="minor"/>
      </rPr>
      <t>27/10/2024 : 3k puis STOP</t>
    </r>
    <r>
      <rPr>
        <sz val="11"/>
        <color theme="1"/>
        <rFont val="Calibri"/>
        <family val="2"/>
        <scheme val="minor"/>
      </rPr>
      <t xml:space="preserve">
17/12/2024 : re 3k (en + des 0,5k de 2024), en batch de 1k, ASAP</t>
    </r>
  </si>
  <si>
    <r>
      <rPr>
        <u/>
        <sz val="11"/>
        <color rgb="FF0070C0"/>
        <rFont val="Calibri"/>
        <family val="2"/>
        <scheme val="minor"/>
      </rPr>
      <t>/!\</t>
    </r>
    <r>
      <rPr>
        <sz val="11"/>
        <color rgb="FF0070C0"/>
        <rFont val="Calibri"/>
        <family val="2"/>
        <scheme val="minor"/>
      </rPr>
      <t xml:space="preserve"> CHAMBRES 1 à 4 seulement, ne prend pas en compte la chambre froide</t>
    </r>
  </si>
  <si>
    <t>2D52</t>
  </si>
  <si>
    <t>2D51</t>
  </si>
  <si>
    <t>2D41</t>
  </si>
  <si>
    <t>2D42</t>
  </si>
  <si>
    <t>2D32</t>
  </si>
  <si>
    <t>2D31</t>
  </si>
  <si>
    <t>2D22</t>
  </si>
  <si>
    <t>2C51</t>
  </si>
  <si>
    <t>2C52</t>
  </si>
  <si>
    <t>2C42</t>
  </si>
  <si>
    <t>2C41</t>
  </si>
  <si>
    <t>2C31</t>
  </si>
  <si>
    <t>2C32</t>
  </si>
  <si>
    <t>2B51</t>
  </si>
  <si>
    <t>2B52</t>
  </si>
  <si>
    <t>2B41</t>
  </si>
  <si>
    <t>2B32</t>
  </si>
  <si>
    <t>2A51</t>
  </si>
  <si>
    <t>2D11</t>
  </si>
  <si>
    <t>2D12</t>
  </si>
  <si>
    <t>2C12</t>
  </si>
  <si>
    <t>2C11</t>
  </si>
  <si>
    <t>2B12</t>
  </si>
  <si>
    <t>2B11</t>
  </si>
  <si>
    <t>2A12</t>
  </si>
  <si>
    <t>2A11</t>
  </si>
  <si>
    <t>2Z10</t>
  </si>
  <si>
    <t>1B51</t>
  </si>
  <si>
    <t>1B52</t>
  </si>
  <si>
    <t>1B42</t>
  </si>
  <si>
    <t>1B41</t>
  </si>
  <si>
    <t>1B32</t>
  </si>
  <si>
    <t>1B22</t>
  </si>
  <si>
    <t>1B21</t>
  </si>
  <si>
    <t>1A51</t>
  </si>
  <si>
    <t xml:space="preserve">869920250313RG1036 </t>
  </si>
  <si>
    <t>1A50</t>
  </si>
  <si>
    <t>1A32</t>
  </si>
  <si>
    <t>1A30</t>
  </si>
  <si>
    <t>1A20</t>
  </si>
  <si>
    <t>1A21</t>
  </si>
  <si>
    <t>1A22</t>
  </si>
  <si>
    <t>1B40</t>
  </si>
  <si>
    <t>1A11</t>
  </si>
  <si>
    <t>1A12</t>
  </si>
  <si>
    <t>1B12</t>
  </si>
  <si>
    <t>1Z10</t>
  </si>
  <si>
    <t>3D51</t>
  </si>
  <si>
    <t>3D52</t>
  </si>
  <si>
    <t>3C51</t>
  </si>
  <si>
    <t>3C42</t>
  </si>
  <si>
    <t>3D11</t>
  </si>
  <si>
    <t>3C12</t>
  </si>
  <si>
    <t>3B11</t>
  </si>
  <si>
    <t>3A12</t>
  </si>
  <si>
    <t>3A51</t>
  </si>
  <si>
    <t>3A21</t>
  </si>
  <si>
    <t>3Z10</t>
  </si>
  <si>
    <t>4D52</t>
  </si>
  <si>
    <t>4D51</t>
  </si>
  <si>
    <t>4D21</t>
  </si>
  <si>
    <t>4C51</t>
  </si>
  <si>
    <t>4C31</t>
  </si>
  <si>
    <t>4C11</t>
  </si>
  <si>
    <t>4D12</t>
  </si>
  <si>
    <t>4B11</t>
  </si>
  <si>
    <t>4A12</t>
  </si>
  <si>
    <t xml:space="preserve">842520250324E 3 14 </t>
  </si>
  <si>
    <t xml:space="preserve">840220250324E 3 14 </t>
  </si>
  <si>
    <t xml:space="preserve">842520250324E 2 14 </t>
  </si>
  <si>
    <t>4Z10</t>
  </si>
  <si>
    <t>4B52</t>
  </si>
  <si>
    <t>4B42</t>
  </si>
  <si>
    <t>4B31</t>
  </si>
  <si>
    <t>4B22</t>
  </si>
  <si>
    <t>4A21</t>
  </si>
  <si>
    <t>241001-241002</t>
  </si>
  <si>
    <t>i 3</t>
  </si>
  <si>
    <t>i préX° 6-7-8</t>
  </si>
  <si>
    <t>Bloquer les i actuels dès que 2 caisses de beaux clusters blancs obtenus</t>
  </si>
  <si>
    <t xml:space="preserve">Gestion de la production </t>
  </si>
  <si>
    <t xml:space="preserve">Besoin intro ? </t>
  </si>
  <si>
    <t>le plus jeune = i6 &gt;&gt; réintro 5 ou 6 rejets asap</t>
  </si>
  <si>
    <t>Stabiliser les quantités : monitorer les volumes à la semaine ? 
Bien multiplier la série en X5 + mise en CHF de très beau blanc si besoin</t>
  </si>
  <si>
    <t>BR</t>
  </si>
  <si>
    <t>4 plantform déjà lancés</t>
  </si>
  <si>
    <t>Reprise de X° en cours via BR
Ne pas rater la CC1, car gros gap entre i et X</t>
  </si>
  <si>
    <t>réintro asap si i1-2 concernés par infection et rien de beau/sain</t>
  </si>
  <si>
    <t>- max sur X  dispo : prévu S14
- max sur futur X dès que sorti de i</t>
  </si>
  <si>
    <t>oui, relancer du i</t>
  </si>
  <si>
    <t>décollage en cours :
continuer de faire du coef sur la belle multi
tester 2 BR sur jeune X pour gain de temps</t>
  </si>
  <si>
    <t>tester 2 BR sur jeune X pour gain de temps</t>
  </si>
  <si>
    <t>3e var du labo : 
Jeune i, vieille X°, peu de E &gt;&gt; bombarder !
  - ne rien jeter en E
  - optimiser les X avancés : XM+XS pour maximiser le potentiel de E, tout garder
  - pousser fort sur le X en BR dès que des clusters blancs sont dispo
  - sécuriser le i</t>
  </si>
  <si>
    <t>i et E only, pas de X :
  - relance à partir CHF ?
  - ne rien jeter en E
  - pousser fort sur le X en BR dès que des clusters blancs sont dispo
  - sécuriser le i</t>
  </si>
  <si>
    <t>max sur futur X dès que sorti de i</t>
  </si>
  <si>
    <t>trop, et encore trop de coef !
  - bloquer jeune X en CHF
  - X plus avancée = X10 : tri sévère du matériel sur les prochains cycles, ou mise en CHF ?</t>
  </si>
  <si>
    <t>relancer début 2026 ?
Bloquer multi sortie de CC1 en attendant update</t>
  </si>
  <si>
    <t>gros excédent de E, seulement 5 x4 derrière :
  - stocker tous les R en CHF : prod 2025 avec délai + prod 2026
  - sécuriser la future multi avec les qq X4</t>
  </si>
  <si>
    <t>- MDJU 2306 : 5 BR plantform en cours
- MDJU 2311 : 1 RITA en cours</t>
  </si>
  <si>
    <t>Bloquer les volumes, mais sécuriser le X : 
  - faire du coef sur le X10 si possible &gt;&gt; BR en cours
  - multiplier TRES fort le X5 (2311) &gt;&gt; BR en cours 
  - chouchouter les 2406 en i6
  - intro</t>
  </si>
  <si>
    <t>NB : V 2025 étalés, gros excédent de plusieurs mois de prod en CHF hangar
Pas de X, que du E, le + avancé en CC1 = 2406 i6 5 bx :
  - ne pas gaspiller le E, qui doit faire les V de 2025 + 2026 !
  - en CC1, chouchouter les 2406 i6, 5 bx !</t>
  </si>
  <si>
    <t>réintro asap si i3 concernés par infection et rien de beau/sain</t>
  </si>
  <si>
    <t>Carnagé sur fin d'année, volumes de E à reconstituer/maturer asap :
  - ne plus rien jeter en E
  - sortie depuis CHF faite, BR de X, puis de maturation asap</t>
  </si>
  <si>
    <t>prévu S13, sur bx sortis de CHF
Faire excédent de X°, puis tester maturation en MGN</t>
  </si>
  <si>
    <t>Pas assez de E, qq bx de vieux X, jeune i : à relancer asap
  - ne rien jeter en E et fin de X
  - BR de fin de X si possible ?
  - sortie X de CHF ? 
  - chouchouter les 2406 en i6</t>
  </si>
  <si>
    <t>réintro asap, pour prendre la suite du i6 actuel</t>
  </si>
  <si>
    <t>lancer des BR de X si possible</t>
  </si>
  <si>
    <t>CHF</t>
  </si>
  <si>
    <t xml:space="preserve">770120221216X 1265 </t>
  </si>
  <si>
    <t xml:space="preserve">770120230105X 1120 </t>
  </si>
  <si>
    <t xml:space="preserve">806920230221X 1036 </t>
  </si>
  <si>
    <t xml:space="preserve">861120240212X 7 36 </t>
  </si>
  <si>
    <t xml:space="preserve">869920250206RG9 36 </t>
  </si>
  <si>
    <t xml:space="preserve">832820231128RG137  </t>
  </si>
  <si>
    <t xml:space="preserve">833920230704X 7 7  </t>
  </si>
  <si>
    <t xml:space="preserve">775120221013X 1114 </t>
  </si>
  <si>
    <t xml:space="preserve">806120230110RG107  </t>
  </si>
  <si>
    <t xml:space="preserve">855920240215X 124  </t>
  </si>
  <si>
    <t xml:space="preserve">833020230512RG6 7  </t>
  </si>
  <si>
    <t xml:space="preserve">853520250204X 1437 </t>
  </si>
  <si>
    <t xml:space="preserve">869320241021X 1036 </t>
  </si>
  <si>
    <t xml:space="preserve">697520230208X 1138 </t>
  </si>
  <si>
    <t xml:space="preserve">857320231121RG8 7  </t>
  </si>
  <si>
    <t xml:space="preserve">869920250214X 9 7  </t>
  </si>
  <si>
    <t xml:space="preserve">854920240422X 147  </t>
  </si>
  <si>
    <t xml:space="preserve">849620231124XM107  </t>
  </si>
  <si>
    <t xml:space="preserve">832320230428RG6 14 </t>
  </si>
  <si>
    <t xml:space="preserve">821120230125RG3 7  </t>
  </si>
  <si>
    <t xml:space="preserve">856020231123RG9 36 </t>
  </si>
  <si>
    <t xml:space="preserve">847720231121X 117  </t>
  </si>
  <si>
    <t xml:space="preserve">869320240917X 9 18 </t>
  </si>
  <si>
    <t xml:space="preserve">775720230620X 9 38 </t>
  </si>
  <si>
    <t xml:space="preserve">737420250114X 2236 </t>
  </si>
  <si>
    <t xml:space="preserve">862020240731X 1236 </t>
  </si>
  <si>
    <t xml:space="preserve">867420240802RG7 36 </t>
  </si>
  <si>
    <t xml:space="preserve">869820240924RG4 7  </t>
  </si>
  <si>
    <t xml:space="preserve">959 20240927XM1836 </t>
  </si>
  <si>
    <t xml:space="preserve">870720250311RG4 36 </t>
  </si>
  <si>
    <t xml:space="preserve">697520230309RG1220 </t>
  </si>
  <si>
    <t xml:space="preserve">843220241007RG7 14 </t>
  </si>
  <si>
    <t xml:space="preserve">863920240415X 9 36 </t>
  </si>
  <si>
    <t xml:space="preserve">859720240122X 1136 </t>
  </si>
  <si>
    <t xml:space="preserve">807020230425X 1236 </t>
  </si>
  <si>
    <t xml:space="preserve">841320240808E+1720 </t>
  </si>
  <si>
    <t>X2</t>
  </si>
  <si>
    <t>X3</t>
  </si>
  <si>
    <t>X8</t>
  </si>
  <si>
    <t>2</t>
  </si>
  <si>
    <t xml:space="preserve">E 2 </t>
  </si>
  <si>
    <t xml:space="preserve">E </t>
  </si>
  <si>
    <t xml:space="preserve">E 3 </t>
  </si>
  <si>
    <t xml:space="preserve">EA3 </t>
  </si>
  <si>
    <t>EA</t>
  </si>
  <si>
    <t xml:space="preserve">E 5 </t>
  </si>
  <si>
    <t xml:space="preserve">E 4 </t>
  </si>
  <si>
    <t xml:space="preserve">E 6 </t>
  </si>
  <si>
    <t xml:space="preserve">E 1 </t>
  </si>
  <si>
    <t>E+</t>
  </si>
  <si>
    <t>13+</t>
  </si>
  <si>
    <t>XM</t>
  </si>
  <si>
    <t>XS</t>
  </si>
  <si>
    <t>E+11</t>
  </si>
  <si>
    <t xml:space="preserve">EA1 </t>
  </si>
  <si>
    <t xml:space="preserve">E 7 </t>
  </si>
  <si>
    <t>7+</t>
  </si>
  <si>
    <t xml:space="preserve">EA7 </t>
  </si>
  <si>
    <t xml:space="preserve">EA5 </t>
  </si>
  <si>
    <t xml:space="preserve">EA4 </t>
  </si>
  <si>
    <t xml:space="preserve">EA6 </t>
  </si>
  <si>
    <t xml:space="preserve">CS2 </t>
  </si>
  <si>
    <t>CS</t>
  </si>
  <si>
    <t>XS22</t>
  </si>
  <si>
    <t>XM12</t>
  </si>
  <si>
    <t xml:space="preserve">EA2 </t>
  </si>
  <si>
    <t xml:space="preserve">MG3 </t>
  </si>
  <si>
    <t>MG</t>
  </si>
  <si>
    <t xml:space="preserve">G+2 </t>
  </si>
  <si>
    <t>G+</t>
  </si>
  <si>
    <t xml:space="preserve">G+4 </t>
  </si>
  <si>
    <t xml:space="preserve">MG1 </t>
  </si>
  <si>
    <t xml:space="preserve">XR5 </t>
  </si>
  <si>
    <t>XR</t>
  </si>
  <si>
    <t xml:space="preserve">CS3 </t>
  </si>
  <si>
    <t xml:space="preserve">EA8 </t>
  </si>
  <si>
    <t>XM10</t>
  </si>
  <si>
    <t>1</t>
  </si>
  <si>
    <t>RG</t>
  </si>
  <si>
    <t>X 10</t>
  </si>
  <si>
    <t xml:space="preserve">X </t>
  </si>
  <si>
    <t>869920250313RG1</t>
  </si>
  <si>
    <t>RG10</t>
  </si>
  <si>
    <t>X 11</t>
  </si>
  <si>
    <t xml:space="preserve">RG9 </t>
  </si>
  <si>
    <t>E+19</t>
  </si>
  <si>
    <t xml:space="preserve">RG7 </t>
  </si>
  <si>
    <t>RG14</t>
  </si>
  <si>
    <t xml:space="preserve">RG4 </t>
  </si>
  <si>
    <t>RG12</t>
  </si>
  <si>
    <t>3</t>
  </si>
  <si>
    <t xml:space="preserve">CS4 </t>
  </si>
  <si>
    <t xml:space="preserve">i </t>
  </si>
  <si>
    <t>° 3-4-5</t>
  </si>
  <si>
    <t xml:space="preserve"> préX° 6-7-8</t>
  </si>
  <si>
    <t>nit° 1-2</t>
  </si>
  <si>
    <t>4</t>
  </si>
  <si>
    <t>E+28</t>
  </si>
  <si>
    <t>840220250324E 3</t>
  </si>
  <si>
    <t>842520250324E 3</t>
  </si>
  <si>
    <t>842520250324E 2</t>
  </si>
  <si>
    <t>X 12</t>
  </si>
  <si>
    <t>869820240924RG4</t>
  </si>
  <si>
    <t>857320231121RG8</t>
  </si>
  <si>
    <t xml:space="preserve">RG8 </t>
  </si>
  <si>
    <t xml:space="preserve">RG3 </t>
  </si>
  <si>
    <t>E+17</t>
  </si>
  <si>
    <t>821120230125RG3</t>
  </si>
  <si>
    <t>849620231124XM1</t>
  </si>
  <si>
    <t>833920230704X 7</t>
  </si>
  <si>
    <t xml:space="preserve">X 7 </t>
  </si>
  <si>
    <t>770120221216X 1</t>
  </si>
  <si>
    <t>833020230512RG6</t>
  </si>
  <si>
    <t xml:space="preserve">RG6 </t>
  </si>
  <si>
    <t>832820231128RG1</t>
  </si>
  <si>
    <t>RG13</t>
  </si>
  <si>
    <t>862020240731X 1</t>
  </si>
  <si>
    <t>847720231121X 1</t>
  </si>
  <si>
    <t>856020231123RG9</t>
  </si>
  <si>
    <t>806120230110RG1</t>
  </si>
  <si>
    <t>770420221212X 1</t>
  </si>
  <si>
    <t>870720250311RG4</t>
  </si>
  <si>
    <t>841320240808E+1</t>
  </si>
  <si>
    <t>807020230425X 1</t>
  </si>
  <si>
    <t>859720240122X 1</t>
  </si>
  <si>
    <t>861120240212X 7</t>
  </si>
  <si>
    <t>X 14</t>
  </si>
  <si>
    <t>843220241007RG7</t>
  </si>
  <si>
    <t>853520250204X 1</t>
  </si>
  <si>
    <t>737420250114X 2</t>
  </si>
  <si>
    <t>X 22</t>
  </si>
  <si>
    <t>806920230221X 1</t>
  </si>
  <si>
    <t xml:space="preserve">X 9 </t>
  </si>
  <si>
    <t>775120221013X 1</t>
  </si>
  <si>
    <t>863920240415X 9</t>
  </si>
  <si>
    <t>855920240215X 1</t>
  </si>
  <si>
    <t xml:space="preserve">X 2 </t>
  </si>
  <si>
    <t>854920240422X 1</t>
  </si>
  <si>
    <t>775720230620X 9</t>
  </si>
  <si>
    <t>869920250206RG9</t>
  </si>
  <si>
    <t>869920250214X 9</t>
  </si>
  <si>
    <t>770120230105X 1</t>
  </si>
  <si>
    <t>X 13</t>
  </si>
  <si>
    <t>869320240917X 9</t>
  </si>
  <si>
    <t>697520230309RG1</t>
  </si>
  <si>
    <t>867420240802RG7</t>
  </si>
  <si>
    <t>869320241021X 1</t>
  </si>
  <si>
    <t>959 20240927XM1</t>
  </si>
  <si>
    <t>XM18</t>
  </si>
  <si>
    <t>697520230208X 1</t>
  </si>
  <si>
    <t>832320230428RG6</t>
  </si>
  <si>
    <t>Peu/pas de E, pas assez de X (manque 60%) :
  - ne rien jeter en X et E (peu)
  - faire du coef avec X 4 + 6 + 7</t>
  </si>
  <si>
    <t>réintro si i4 concernés par infection et rien de beau/sain</t>
  </si>
  <si>
    <t>Excédent 100%, nb de E ok, nb de X identique :
/!\ Gros gap entre X9 (seul X) et intro (i3)
NB : obj 5k, 10k ok !
  - optimiser le beau E &gt;&gt; max de beaux plants
  - X : mettre environ 6 caisses de beau en CHF &gt;&gt; à sortir dans 6 mois pour V début 2026
    reste : bloquer en CHF sur qq mois ? &gt;&gt; V début 2026</t>
  </si>
  <si>
    <t>MEDJOOL 112</t>
  </si>
  <si>
    <t>03/06/2025 : souche pas encore entrée en stock : entrée manuelle pour inventaire</t>
  </si>
  <si>
    <t>BAHREE 112</t>
  </si>
  <si>
    <t>FARD 24</t>
  </si>
  <si>
    <t>KHENEZI 14</t>
  </si>
  <si>
    <t>DAHAN 44</t>
  </si>
  <si>
    <t>DAHAN 45</t>
  </si>
  <si>
    <t>DAHA aérien
03/06/2025 : souche pas encore entrée en stock : entrée manuelle pour inventaire</t>
  </si>
  <si>
    <t>BTAMZ 9</t>
  </si>
  <si>
    <t>KHALASS 58</t>
  </si>
  <si>
    <t>DABBAS 7</t>
  </si>
  <si>
    <t>SHESHI 06</t>
  </si>
  <si>
    <t>LULU 10</t>
  </si>
  <si>
    <t>GANDA 7</t>
  </si>
  <si>
    <t>SAGGAI 18</t>
  </si>
  <si>
    <t>ZAMLI 6</t>
  </si>
  <si>
    <t>250501-250520</t>
  </si>
  <si>
    <t>250501-250502</t>
  </si>
  <si>
    <t>250501-250504</t>
  </si>
  <si>
    <t>250505-250507</t>
  </si>
  <si>
    <t>250501-250505</t>
  </si>
  <si>
    <t>250501-250510</t>
  </si>
  <si>
    <t>250501-250506</t>
  </si>
  <si>
    <t>250501-250503</t>
  </si>
  <si>
    <t>Nb tubes</t>
  </si>
  <si>
    <t xml:space="preserve">870920250603X 7 7  </t>
  </si>
  <si>
    <t>1A42</t>
  </si>
  <si>
    <t>1B30</t>
  </si>
  <si>
    <t xml:space="preserve">869820250602E 3 84 </t>
  </si>
  <si>
    <t xml:space="preserve">869320250604E 3 68 </t>
  </si>
  <si>
    <t xml:space="preserve">869320250604EA3 68 </t>
  </si>
  <si>
    <t xml:space="preserve">869320250527EA4 34 </t>
  </si>
  <si>
    <t>2A31</t>
  </si>
  <si>
    <t>2A22</t>
  </si>
  <si>
    <t>3D41</t>
  </si>
  <si>
    <t xml:space="preserve">851220250526E 3 68 </t>
  </si>
  <si>
    <t xml:space="preserve">851220250605E 4 21 </t>
  </si>
  <si>
    <t>3D32</t>
  </si>
  <si>
    <t>3D21</t>
  </si>
  <si>
    <t>3C31</t>
  </si>
  <si>
    <t>3C22</t>
  </si>
  <si>
    <t>3B51</t>
  </si>
  <si>
    <t>3B42</t>
  </si>
  <si>
    <t>3B31</t>
  </si>
  <si>
    <t>3B22</t>
  </si>
  <si>
    <t xml:space="preserve">851620250423E 2 37 </t>
  </si>
  <si>
    <t>3A52</t>
  </si>
  <si>
    <t>3A41</t>
  </si>
  <si>
    <t>3A32</t>
  </si>
  <si>
    <t xml:space="preserve">843120250526E 6 16 </t>
  </si>
  <si>
    <t xml:space="preserve">861120250425E 6 21 </t>
  </si>
  <si>
    <t xml:space="preserve">861120250425E 6 68 </t>
  </si>
  <si>
    <t>4D42</t>
  </si>
  <si>
    <t>4D22</t>
  </si>
  <si>
    <t xml:space="preserve">843120250605E 5 34 </t>
  </si>
  <si>
    <t>4D11</t>
  </si>
  <si>
    <t xml:space="preserve">861120250603E 7 68 </t>
  </si>
  <si>
    <t>4C12</t>
  </si>
  <si>
    <t>4C21</t>
  </si>
  <si>
    <t>4C52</t>
  </si>
  <si>
    <t>4B51</t>
  </si>
  <si>
    <t>4B32</t>
  </si>
  <si>
    <t>4B12</t>
  </si>
  <si>
    <t>4A11</t>
  </si>
  <si>
    <t>4A22</t>
  </si>
  <si>
    <t>4A51</t>
  </si>
  <si>
    <t>1A40</t>
  </si>
  <si>
    <t>i 1</t>
  </si>
  <si>
    <t>1B50</t>
  </si>
  <si>
    <t>1B20</t>
  </si>
  <si>
    <t>n-1 :</t>
  </si>
  <si>
    <t>870920250603X 7</t>
  </si>
  <si>
    <t>E+13</t>
  </si>
  <si>
    <t>XM14</t>
  </si>
  <si>
    <t>RG11</t>
  </si>
  <si>
    <t xml:space="preserve">X 8 </t>
  </si>
  <si>
    <t>E+14</t>
  </si>
  <si>
    <t>E+25</t>
  </si>
  <si>
    <t>RG16</t>
  </si>
  <si>
    <t>X 19</t>
  </si>
  <si>
    <t>E+12</t>
  </si>
  <si>
    <t>E+24</t>
  </si>
  <si>
    <t>E+15</t>
  </si>
  <si>
    <t>869820250602E 3</t>
  </si>
  <si>
    <t>XS12</t>
  </si>
  <si>
    <t>869320250604E 3</t>
  </si>
  <si>
    <t>869320250604EA3</t>
  </si>
  <si>
    <t>869320250527EA4</t>
  </si>
  <si>
    <t xml:space="preserve">E 8 </t>
  </si>
  <si>
    <t>851220250526E 3</t>
  </si>
  <si>
    <t>851220250605E 4</t>
  </si>
  <si>
    <t xml:space="preserve">EA9 </t>
  </si>
  <si>
    <t>851620250423E 2</t>
  </si>
  <si>
    <t>843120250526E 6</t>
  </si>
  <si>
    <t>861120250425E 6</t>
  </si>
  <si>
    <t>843120250605E 5</t>
  </si>
  <si>
    <t>861120250603E 7</t>
  </si>
  <si>
    <t xml:space="preserve">870120250325RG7 36 </t>
  </si>
  <si>
    <t xml:space="preserve">832220250113RG1036 </t>
  </si>
  <si>
    <t xml:space="preserve">833720250407RG1236 </t>
  </si>
  <si>
    <t>07/10/2024 : stop pour 2025
05/2025 : ré-intro pr savoir-faire + capacité relance CHF</t>
  </si>
  <si>
    <t>04/2024 : stop
05/2025 : ré-intro pr savoir-faire + capacité relance CHF</t>
  </si>
  <si>
    <t xml:space="preserve">06/2023 : pousser les 12 caisses vers la sortie, keep in fridge
05/2025 : ré-intro pr savoir-faire + capacité relance CHF </t>
  </si>
  <si>
    <t>sauvegarde au frigo
05/2025 : ré-intro pr savoir-faire + capacité relance CHF</t>
  </si>
  <si>
    <t>17/12/2024 : 160k &gt;&gt; 200k (update tous les 3 mois) 28/04/2025 : +100k &gt;&gt; 300k</t>
  </si>
  <si>
    <t>CHF le 10/06/2025</t>
  </si>
  <si>
    <t>stop - relance "bckup"</t>
  </si>
  <si>
    <t>870120250325RG7</t>
  </si>
  <si>
    <t>832220250113RG1</t>
  </si>
  <si>
    <t>833720250407RG1</t>
  </si>
  <si>
    <r>
      <rPr>
        <sz val="11"/>
        <color theme="0" tint="-0.499984740745262"/>
        <rFont val="Calibri"/>
        <family val="2"/>
        <scheme val="minor"/>
      </rPr>
      <t xml:space="preserve">Stabiliser les quantités : monitorer les volumes à la semaine ? </t>
    </r>
    <r>
      <rPr>
        <sz val="11"/>
        <rFont val="Calibri"/>
        <family val="2"/>
        <scheme val="minor"/>
      </rPr>
      <t xml:space="preserve">
Bien multiplier la fin d'intro + X7 et X8
mise en CHF de très beau blanc asap</t>
    </r>
  </si>
  <si>
    <t>planifier prochaine intro (+ régulière)</t>
  </si>
  <si>
    <t>4 BR finis</t>
  </si>
  <si>
    <t>Reprise de X° faite par BR : explosion des volumes &gt;&gt; stabiliser, bien trier sur les prochains cycles
Ne pas rater la CC1, car gros gap entre i et X
&gt;&gt; Faire V de l'année avec X actuel, excédent en XR pour obj n+1 (en attente de la next géné de x</t>
  </si>
  <si>
    <r>
      <rPr>
        <sz val="11"/>
        <color theme="0" tint="-0.499984740745262"/>
        <rFont val="Calibri"/>
        <family val="2"/>
        <scheme val="minor"/>
      </rPr>
      <t xml:space="preserve">- max sur X  dispo : prévu S14
- </t>
    </r>
    <r>
      <rPr>
        <sz val="11"/>
        <rFont val="Calibri"/>
        <family val="2"/>
        <scheme val="minor"/>
      </rPr>
      <t>relancer le max de BR asap avec beau blanc dispo dans le X
- max sur futur X dès que sorti de i</t>
    </r>
  </si>
  <si>
    <t>3e var du labo : 
Jeune i, vieille X°, peu de E &gt;&gt; bombarder !
  - ne rien jeter en E
  - optimiser les X avancés : XM+XS pour maximiser le potentiel de E, tout garder
  - pousser fort sur le X en BR dès que des clusters blancs sont dispo + relancer 
  - sécuriser le i + remettre en CHF qd possible</t>
  </si>
  <si>
    <t>décollage en cours :
qtité de X bien rmontée : ok
tester 2 BR sur jeune X pour gain de temps : fait, très bon
&gt;&gt; mettre du beau blanc chf pour sécuriser</t>
  </si>
  <si>
    <t>oui, relancer du i
&gt;&gt; re demande faite à FM</t>
  </si>
  <si>
    <t>lancer 2 BR asap à partir de beau blanc déjà dispo en X actuelle
max sur futur X dès que sorti de i</t>
  </si>
  <si>
    <t>gap entre i et X relancé à partir CHF
  - relance à partir CHF faite : attention sur le X actuel, en cours de reprise
  - ne rien jeter en E
  - pousser fort sur le X en BR dès que des clusters blancs sont dispo à partir intro + lancer à partir du X déjà dispo
  - sécuriser le i
   voir AW3 sur i actuel ?
bloquer beau blanc en CHF asap</t>
  </si>
  <si>
    <t>trop, coef stabilisé, mais encore trop
garder le vraiment très beau
(faire du XR si excédent)</t>
  </si>
  <si>
    <t>2 ou 3 rejets demandés + relance juin faite</t>
  </si>
  <si>
    <t>relancer début 2026 ?
Bloquer tout le x actuel en chf au prochain cycle</t>
  </si>
  <si>
    <t>var avec délai fin d'année : 
faire le point de V dispo en CHF
anticiper sortir sur les prochains mois pour envoir à partir de sept</t>
  </si>
  <si>
    <t>gros excédent de E, trou de X derrrière (X11 = sortie de CHF) :
  - stocker tous les R en CHF : prod 2025 avec délai + prod 2026
  - relancer en classique à partir des vieux X2 de chf ?
   Ou bloquer le beau blanc du X11 actuel en CHF, à ressortir quand le pool de E actuel sera mangé</t>
  </si>
  <si>
    <t>realcner asap à partir X8 et X9</t>
  </si>
  <si>
    <t>réintro soon (tous les 3-4 mois)</t>
  </si>
  <si>
    <t>Bloquer les volumes, mais sécuriser le X : 
relancer des BR pour sécuriser la multi
sécuriser future multi avec br dès que beau blanc dispo à partir des i
remettre du beau blanc asap en CHF</t>
  </si>
  <si>
    <t>demande faite + relance faite en juin</t>
  </si>
  <si>
    <t>NB : V 2025 étalés, gros excédent de plusieurs mois de prod en CHF hangar
Pas de X, que du E, le + avancé en CC1 = 2406 i7 8 bx :
  - ne pas gaspiller le E, qui doit faire les V de 2025 + 2026 !
  - en CC1, chouchouter les i &gt;&gt; faire des BR asap</t>
  </si>
  <si>
    <t>BR de multi à partir des plus beaux bx de X14 de CHF
&gt;&gt; lancer de la multi et retour en CHF (obj : une 10aine de caisses)
BR dès que beau blanc dispo à partir du i actuel</t>
  </si>
  <si>
    <t>tester maturation en MGN sur gros cluster déjà bien verts</t>
  </si>
  <si>
    <t>Carnagé sur fin d'année, volumes bien reconstitués &gt;&gt; re potentiel de quasi 3k :
  - ne plus rien jeter en E
  - sortie de BR pas terrible : hyperhydrique
 - tester la maturation au MGN sur beau clusters verts, en + des E classiques
remettre une caisse de beau blanc en CHF</t>
  </si>
  <si>
    <t>lancer des BR a partir des RG12 de CHF
lancer des BR de X dès que dispo à partir de i</t>
  </si>
  <si>
    <t>Pas assez de E, qq bx de vieux X, jeune i : à relancer asap
  - ne rien jeter en E et fin de X
  - sortie des RG12 de CHF pour BR
  - chouchouter les i, BR dès que X dispo</t>
  </si>
  <si>
    <t>Peu/pas de E (issu CHF), déficit de X comblé, V ok &gt;&gt; faire avancer :
 HCA en 2 fois sur les X9
mettre 1 caisse ou 2 en CHF (beau blanc)
NB : origine rejets serre, plus long</t>
  </si>
  <si>
    <t>pas redemandé lors relance juin : demander si need ré intro sécu</t>
  </si>
  <si>
    <t>Excédent toujours en progression, que du E (224%), pas de x, jeune i :
/!\ Gros gap entre jeune i et E !!!
NB : obj 5k, 10k ok ! &gt;&gt; bloquer en XR au delà
  - obloquer les coef de E
  - sortir 2 caisses de RG4 de CHF pour lancer tranquillement la multi
CHF : trier + sortir le beau des RG8 pour régénération safety stock X CHF</t>
  </si>
  <si>
    <t>DABBAS 8</t>
  </si>
  <si>
    <t>20/08/2025 : souche pas encore entrée en stock : entrée manuelle pour inventaire</t>
  </si>
  <si>
    <t>GANDA 8</t>
  </si>
  <si>
    <t>250801-250805</t>
  </si>
  <si>
    <t>250801-250802</t>
  </si>
  <si>
    <t xml:space="preserve">709220250730G 1115 </t>
  </si>
  <si>
    <t xml:space="preserve">833720250731XS1536 </t>
  </si>
  <si>
    <t xml:space="preserve">833720250729XS1536 </t>
  </si>
  <si>
    <t xml:space="preserve">564020250804E+1620 </t>
  </si>
  <si>
    <t xml:space="preserve">870220250812RG127  </t>
  </si>
  <si>
    <t xml:space="preserve">825520250818X 2438 </t>
  </si>
  <si>
    <t xml:space="preserve">870220250813RG1220 </t>
  </si>
  <si>
    <t xml:space="preserve">709220250819E+1279 </t>
  </si>
  <si>
    <t xml:space="preserve">709220250807X 1279 </t>
  </si>
  <si>
    <t xml:space="preserve">709220250820E+127  </t>
  </si>
  <si>
    <t xml:space="preserve">709220250820XM127  </t>
  </si>
  <si>
    <t xml:space="preserve">709220250728G 117  </t>
  </si>
  <si>
    <t xml:space="preserve">709220250729G 1118 </t>
  </si>
  <si>
    <t xml:space="preserve">730820250805XM2236 </t>
  </si>
  <si>
    <t xml:space="preserve">709220250818E+1279 </t>
  </si>
  <si>
    <t xml:space="preserve">869720250807X 1620 </t>
  </si>
  <si>
    <t xml:space="preserve">825520250818E+2336 </t>
  </si>
  <si>
    <t xml:space="preserve">709220250813E+1136 </t>
  </si>
  <si>
    <t xml:space="preserve">709220250813G 117  </t>
  </si>
  <si>
    <t xml:space="preserve">871020250731RG8 7  </t>
  </si>
  <si>
    <t xml:space="preserve">870320250805RG127  </t>
  </si>
  <si>
    <t xml:space="preserve">870220250818E+127  </t>
  </si>
  <si>
    <t xml:space="preserve">825520250819E+2336 </t>
  </si>
  <si>
    <t xml:space="preserve">853020250729E+137  </t>
  </si>
  <si>
    <t xml:space="preserve">564020250811XM1536 </t>
  </si>
  <si>
    <t xml:space="preserve">594820250807X 1 7  </t>
  </si>
  <si>
    <t xml:space="preserve">862320250731RG1436 </t>
  </si>
  <si>
    <t xml:space="preserve">729020250731RG1636 </t>
  </si>
  <si>
    <t xml:space="preserve">828620250731RG187  </t>
  </si>
  <si>
    <t xml:space="preserve">862320250731X 197  </t>
  </si>
  <si>
    <t xml:space="preserve">869720250704E+1336 </t>
  </si>
  <si>
    <t xml:space="preserve">833720250728E+1536 </t>
  </si>
  <si>
    <t xml:space="preserve">761320250805E+177  </t>
  </si>
  <si>
    <t xml:space="preserve">825520250819E+237  </t>
  </si>
  <si>
    <t xml:space="preserve">869720250814XS9 36 </t>
  </si>
  <si>
    <t xml:space="preserve">870520250801E+107  </t>
  </si>
  <si>
    <t xml:space="preserve">709220250812E+1136 </t>
  </si>
  <si>
    <t xml:space="preserve">761320250805XS1636 </t>
  </si>
  <si>
    <t xml:space="preserve">869720250807E+1638 </t>
  </si>
  <si>
    <t xml:space="preserve">869720250818E 2 36 </t>
  </si>
  <si>
    <t xml:space="preserve">869720250730G+2 36 </t>
  </si>
  <si>
    <t xml:space="preserve">869720250819XS147  </t>
  </si>
  <si>
    <t xml:space="preserve">825520250814E+2336 </t>
  </si>
  <si>
    <t xml:space="preserve">869920250801E+157  </t>
  </si>
  <si>
    <t xml:space="preserve">833720250806E+1668 </t>
  </si>
  <si>
    <t xml:space="preserve">709220250811X 1279 </t>
  </si>
  <si>
    <t xml:space="preserve">709220250820E+1279 </t>
  </si>
  <si>
    <t xml:space="preserve">869720250801E+1436 </t>
  </si>
  <si>
    <t xml:space="preserve">870320250819E+1236 </t>
  </si>
  <si>
    <t xml:space="preserve">870520250811RG1120 </t>
  </si>
  <si>
    <t xml:space="preserve">564020250819RG1620 </t>
  </si>
  <si>
    <t xml:space="preserve">870320250819XM1236 </t>
  </si>
  <si>
    <t xml:space="preserve">870220250729XM1221 </t>
  </si>
  <si>
    <t xml:space="preserve">564020250805E+1620 </t>
  </si>
  <si>
    <t xml:space="preserve">870320250814E+1236 </t>
  </si>
  <si>
    <t xml:space="preserve">709220250814G 1136 </t>
  </si>
  <si>
    <t xml:space="preserve">709220250731G 1118 </t>
  </si>
  <si>
    <t xml:space="preserve">866120250620E 1 18 </t>
  </si>
  <si>
    <t>1B11</t>
  </si>
  <si>
    <t xml:space="preserve">761320250730XM147  </t>
  </si>
  <si>
    <t xml:space="preserve">862320250731E+1936 </t>
  </si>
  <si>
    <t xml:space="preserve">870320250718RG1136 </t>
  </si>
  <si>
    <t xml:space="preserve">870820250730RG9 7  </t>
  </si>
  <si>
    <t xml:space="preserve">860820250728E+2738 </t>
  </si>
  <si>
    <t xml:space="preserve">825520250820E+2336 </t>
  </si>
  <si>
    <t xml:space="preserve">709220250728G 1136 </t>
  </si>
  <si>
    <t xml:space="preserve">707220250814EA2 71 </t>
  </si>
  <si>
    <t xml:space="preserve">866120250818E 6 54 </t>
  </si>
  <si>
    <t xml:space="preserve">866120250818E 6 65 </t>
  </si>
  <si>
    <t xml:space="preserve">866120250729E 6 15 </t>
  </si>
  <si>
    <t xml:space="preserve">707220250730E 6 71 </t>
  </si>
  <si>
    <t xml:space="preserve">866120250730EA4 71 </t>
  </si>
  <si>
    <t xml:space="preserve">866120250731EA6 18 </t>
  </si>
  <si>
    <t xml:space="preserve">866120250731EA8 71 </t>
  </si>
  <si>
    <t xml:space="preserve">866120250801EA6 71 </t>
  </si>
  <si>
    <t xml:space="preserve">866120250804XR5 71 </t>
  </si>
  <si>
    <t xml:space="preserve">866120250805E 7 71 </t>
  </si>
  <si>
    <t xml:space="preserve">866120250805EA7 71 </t>
  </si>
  <si>
    <t xml:space="preserve">866120250805EA6 71 </t>
  </si>
  <si>
    <t xml:space="preserve">707220250806EA4 71 </t>
  </si>
  <si>
    <t xml:space="preserve">707220250807G 1654 </t>
  </si>
  <si>
    <t xml:space="preserve">866120250804G+2 50 </t>
  </si>
  <si>
    <t xml:space="preserve">866120250811G+2 71 </t>
  </si>
  <si>
    <t xml:space="preserve">866120250729G+2 71 </t>
  </si>
  <si>
    <t xml:space="preserve">866120250804MG3 50 </t>
  </si>
  <si>
    <t xml:space="preserve">707220250728MG1 50 </t>
  </si>
  <si>
    <t xml:space="preserve">866120250729MG1 71 </t>
  </si>
  <si>
    <t xml:space="preserve">866120250730MG1 71 </t>
  </si>
  <si>
    <t xml:space="preserve">866120250818G+4 71 </t>
  </si>
  <si>
    <t xml:space="preserve">866120250811G+4 71 </t>
  </si>
  <si>
    <t xml:space="preserve">866120250811MG3 71 </t>
  </si>
  <si>
    <t xml:space="preserve">707220250728MG3 50 </t>
  </si>
  <si>
    <t xml:space="preserve">866120250728G+4 50 </t>
  </si>
  <si>
    <t xml:space="preserve">866120250721G+2 50 </t>
  </si>
  <si>
    <t xml:space="preserve">866120250813E 4 65 </t>
  </si>
  <si>
    <t xml:space="preserve">707220250730E 4 71 </t>
  </si>
  <si>
    <t xml:space="preserve">866120250731E 4 71 </t>
  </si>
  <si>
    <t xml:space="preserve">866120250820MG1 71 </t>
  </si>
  <si>
    <t xml:space="preserve">866120250819G+2 71 </t>
  </si>
  <si>
    <t xml:space="preserve">707220250801G 1854 </t>
  </si>
  <si>
    <t xml:space="preserve">707220250804G 1654 </t>
  </si>
  <si>
    <t xml:space="preserve">707220250805G 1887 </t>
  </si>
  <si>
    <t xml:space="preserve">707220250804G 1850 </t>
  </si>
  <si>
    <t>2B42</t>
  </si>
  <si>
    <t xml:space="preserve">707220250818E+1854 </t>
  </si>
  <si>
    <t xml:space="preserve">707220250723XM1718 </t>
  </si>
  <si>
    <t xml:space="preserve">707220250813G 1765 </t>
  </si>
  <si>
    <t xml:space="preserve">707220250807G 1671 </t>
  </si>
  <si>
    <t xml:space="preserve">866120250730E+2671 </t>
  </si>
  <si>
    <t xml:space="preserve">866120250730E+2571 </t>
  </si>
  <si>
    <t xml:space="preserve">866120250730E+2871 </t>
  </si>
  <si>
    <t xml:space="preserve">866120250729E+2518 </t>
  </si>
  <si>
    <t xml:space="preserve">707220250729E+1554 </t>
  </si>
  <si>
    <t>2B31</t>
  </si>
  <si>
    <t xml:space="preserve">707220250804G 1718 </t>
  </si>
  <si>
    <t xml:space="preserve">707220250805G 1518 </t>
  </si>
  <si>
    <t xml:space="preserve">707220250814E 2 65 </t>
  </si>
  <si>
    <t xml:space="preserve">707220250819XM1765 </t>
  </si>
  <si>
    <t>2B22</t>
  </si>
  <si>
    <t xml:space="preserve">707220250811G 1787 </t>
  </si>
  <si>
    <t xml:space="preserve">709220250805G 1171 </t>
  </si>
  <si>
    <t xml:space="preserve">707220250812E 6 71 </t>
  </si>
  <si>
    <t xml:space="preserve">866120250812E 6 71 </t>
  </si>
  <si>
    <t xml:space="preserve">866120250813XR5 71 </t>
  </si>
  <si>
    <t xml:space="preserve">866120250818E 3 65 </t>
  </si>
  <si>
    <t xml:space="preserve">866120250811E 5 65 </t>
  </si>
  <si>
    <t xml:space="preserve">866120250813E 5 65 </t>
  </si>
  <si>
    <t xml:space="preserve">866120250813E 6 65 </t>
  </si>
  <si>
    <t xml:space="preserve">866120250728E 5 54 </t>
  </si>
  <si>
    <t xml:space="preserve">866120250723E 3 71 </t>
  </si>
  <si>
    <t xml:space="preserve">709220250806E+1171 </t>
  </si>
  <si>
    <t xml:space="preserve">707220250729E 3 71 </t>
  </si>
  <si>
    <t>2A02</t>
  </si>
  <si>
    <t xml:space="preserve">866120250721E 3 87 </t>
  </si>
  <si>
    <t xml:space="preserve">707220250806G 1787 </t>
  </si>
  <si>
    <t xml:space="preserve">707220250812E 1 87 </t>
  </si>
  <si>
    <t xml:space="preserve">707220250812E 1 54 </t>
  </si>
  <si>
    <t xml:space="preserve">707220250806E 1 71 </t>
  </si>
  <si>
    <t xml:space="preserve">707220250804E 1 54 </t>
  </si>
  <si>
    <t xml:space="preserve">707220250806E 1 87 </t>
  </si>
  <si>
    <t xml:space="preserve">707220250731E 1 54 </t>
  </si>
  <si>
    <t xml:space="preserve">709220250805E 1 71 </t>
  </si>
  <si>
    <t xml:space="preserve">709220250730E 1 18 </t>
  </si>
  <si>
    <t xml:space="preserve">833720250710E 1 59 </t>
  </si>
  <si>
    <t xml:space="preserve">833720250820E 1 73 </t>
  </si>
  <si>
    <t xml:space="preserve">869920250804E 3 21 </t>
  </si>
  <si>
    <t xml:space="preserve">869920250804E 2 21 </t>
  </si>
  <si>
    <t xml:space="preserve">825520250722E 1 36 </t>
  </si>
  <si>
    <t xml:space="preserve">707220250806G 1850 </t>
  </si>
  <si>
    <t xml:space="preserve">836020250701E 5 37 </t>
  </si>
  <si>
    <t xml:space="preserve">869320250630E 3 21 </t>
  </si>
  <si>
    <t xml:space="preserve">729120250703E 7 37 </t>
  </si>
  <si>
    <t xml:space="preserve">836020250618EA5 16 </t>
  </si>
  <si>
    <t xml:space="preserve">869320250630E 5 21 </t>
  </si>
  <si>
    <t xml:space="preserve">869320250701EA4 68 </t>
  </si>
  <si>
    <t xml:space="preserve">836020250702E 6 37 </t>
  </si>
  <si>
    <t xml:space="preserve">853420250610E 3 37 </t>
  </si>
  <si>
    <t xml:space="preserve">869320250709EA5 16 </t>
  </si>
  <si>
    <t xml:space="preserve">836020250709EA6 16 </t>
  </si>
  <si>
    <t xml:space="preserve">853420250709EA7 16 </t>
  </si>
  <si>
    <t xml:space="preserve">853420250722E 6 37 </t>
  </si>
  <si>
    <t xml:space="preserve">869320250724E 4 21 </t>
  </si>
  <si>
    <t xml:space="preserve">853020250730XS1336 </t>
  </si>
  <si>
    <t xml:space="preserve">853020250731EA1 36 </t>
  </si>
  <si>
    <t xml:space="preserve">853020250730E 1 36 </t>
  </si>
  <si>
    <t xml:space="preserve">869320250731EA4 34 </t>
  </si>
  <si>
    <t xml:space="preserve">869320250731E 4 34 </t>
  </si>
  <si>
    <t xml:space="preserve">707220250807G 1787 </t>
  </si>
  <si>
    <t xml:space="preserve">857220250702E 5 84 </t>
  </si>
  <si>
    <t xml:space="preserve">857220250702E 6 84 </t>
  </si>
  <si>
    <t xml:space="preserve">857220250722E 7 37 </t>
  </si>
  <si>
    <t xml:space="preserve">857120250716E 5 34 </t>
  </si>
  <si>
    <t xml:space="preserve">867420250820E 5 16 </t>
  </si>
  <si>
    <t xml:space="preserve">857220250617E 6 85 </t>
  </si>
  <si>
    <t xml:space="preserve">857220250617E 8 59 </t>
  </si>
  <si>
    <t xml:space="preserve">857220250617E 6 59 </t>
  </si>
  <si>
    <t xml:space="preserve">857220250814E 7 16 </t>
  </si>
  <si>
    <t xml:space="preserve">869720250723E 1 36 </t>
  </si>
  <si>
    <t xml:space="preserve">869720250626E 5 36 </t>
  </si>
  <si>
    <t xml:space="preserve">869720250715EA5 36 </t>
  </si>
  <si>
    <t xml:space="preserve">869720250715EA7 36 </t>
  </si>
  <si>
    <t xml:space="preserve">869820250801EA3 34 </t>
  </si>
  <si>
    <t xml:space="preserve">869320250701E 4 68 </t>
  </si>
  <si>
    <t xml:space="preserve">869320250701E 4 69 </t>
  </si>
  <si>
    <t xml:space="preserve">869320250702EA4 21 </t>
  </si>
  <si>
    <t xml:space="preserve">869320250730E 4 21 </t>
  </si>
  <si>
    <t xml:space="preserve">869320250620EA4 59 </t>
  </si>
  <si>
    <t xml:space="preserve">869320250618E 4 72 </t>
  </si>
  <si>
    <t xml:space="preserve">869820250620EA2 59 </t>
  </si>
  <si>
    <t xml:space="preserve">869820250618E 2 84 </t>
  </si>
  <si>
    <t xml:space="preserve">869820250818E 4 85 </t>
  </si>
  <si>
    <t xml:space="preserve">869820250721E 3 59 </t>
  </si>
  <si>
    <t xml:space="preserve">833720250801XM167  </t>
  </si>
  <si>
    <t xml:space="preserve">833720250804XS1636 </t>
  </si>
  <si>
    <t xml:space="preserve">707220250820XM1887 </t>
  </si>
  <si>
    <t>2D21</t>
  </si>
  <si>
    <t xml:space="preserve">707220250812G 1887 </t>
  </si>
  <si>
    <t xml:space="preserve">870220250724E 1 7  </t>
  </si>
  <si>
    <t xml:space="preserve">870220250721E 2 73 </t>
  </si>
  <si>
    <t xml:space="preserve">869820250807E 3 16 </t>
  </si>
  <si>
    <t xml:space="preserve">857220250801E 7 34 </t>
  </si>
  <si>
    <t xml:space="preserve">869920250729E 3 21 </t>
  </si>
  <si>
    <t xml:space="preserve">862020250625E 4 84 </t>
  </si>
  <si>
    <t xml:space="preserve">862020250709EA4 16 </t>
  </si>
  <si>
    <t xml:space="preserve">869920250729E 3 85 </t>
  </si>
  <si>
    <t xml:space="preserve">869320250731EA4 21 </t>
  </si>
  <si>
    <t xml:space="preserve">869820250801E 3 34 </t>
  </si>
  <si>
    <t xml:space="preserve">869820250820E 4 69 </t>
  </si>
  <si>
    <t xml:space="preserve">833720250730XS1659 </t>
  </si>
  <si>
    <t xml:space="preserve">833720250730E 1 86 </t>
  </si>
  <si>
    <t xml:space="preserve">833720250729E 1 36 </t>
  </si>
  <si>
    <t xml:space="preserve">833120250807E 7 16 </t>
  </si>
  <si>
    <t xml:space="preserve">869920250812E 2 68 </t>
  </si>
  <si>
    <t xml:space="preserve">862020250623E 3 16 </t>
  </si>
  <si>
    <t xml:space="preserve">833120250623EA6 16 </t>
  </si>
  <si>
    <t xml:space="preserve">854920250623E 4 16 </t>
  </si>
  <si>
    <t xml:space="preserve">862020250820E 3 16 </t>
  </si>
  <si>
    <t xml:space="preserve">869920250807E 2 68 </t>
  </si>
  <si>
    <t xml:space="preserve">869920250807E 3 68 </t>
  </si>
  <si>
    <t xml:space="preserve">870620250812XS1069 </t>
  </si>
  <si>
    <t xml:space="preserve">869920250605XS1273 </t>
  </si>
  <si>
    <t xml:space="preserve">869920250708E 2 21 </t>
  </si>
  <si>
    <t xml:space="preserve">833120250626E 4 37 </t>
  </si>
  <si>
    <t xml:space="preserve">869920250630XS1336 </t>
  </si>
  <si>
    <t xml:space="preserve">833120250721E 5 85 </t>
  </si>
  <si>
    <t xml:space="preserve">833120250721E 5 21 </t>
  </si>
  <si>
    <t>2C21</t>
  </si>
  <si>
    <t xml:space="preserve">707220250819XM1854 </t>
  </si>
  <si>
    <t xml:space="preserve">564020250709X 1436 </t>
  </si>
  <si>
    <t xml:space="preserve">833720250605E 1 36 </t>
  </si>
  <si>
    <t xml:space="preserve">709220250820X 1379 </t>
  </si>
  <si>
    <t xml:space="preserve">857420250820E 5 16 </t>
  </si>
  <si>
    <t xml:space="preserve">869820250617E 2 59 </t>
  </si>
  <si>
    <t xml:space="preserve">848020250618E 7 59 </t>
  </si>
  <si>
    <t xml:space="preserve">857120250618E 5 59 </t>
  </si>
  <si>
    <t xml:space="preserve">857420250620EA6 59 </t>
  </si>
  <si>
    <t xml:space="preserve">862020250618EA2 16 </t>
  </si>
  <si>
    <t xml:space="preserve">869820250602E 3 72 </t>
  </si>
  <si>
    <t xml:space="preserve">869820250528E 3 72 </t>
  </si>
  <si>
    <t xml:space="preserve">869820250602E 3 59 </t>
  </si>
  <si>
    <t xml:space="preserve">707220250731G 1618 </t>
  </si>
  <si>
    <t xml:space="preserve">707220250731G 1518 </t>
  </si>
  <si>
    <t xml:space="preserve">866120250818E 7 65 </t>
  </si>
  <si>
    <t xml:space="preserve">707220250820E 1 65 </t>
  </si>
  <si>
    <t xml:space="preserve">707220250801G 1754 </t>
  </si>
  <si>
    <t xml:space="preserve">707220250820XM1571 </t>
  </si>
  <si>
    <t xml:space="preserve">707220250820E 3 71 </t>
  </si>
  <si>
    <t xml:space="preserve">866120250820E 7 71 </t>
  </si>
  <si>
    <t xml:space="preserve">866120250820E 3 71 </t>
  </si>
  <si>
    <t xml:space="preserve">707220250801G 1718 </t>
  </si>
  <si>
    <t xml:space="preserve">707220250801G 1787 </t>
  </si>
  <si>
    <t xml:space="preserve">707220250723MG1 50 </t>
  </si>
  <si>
    <t xml:space="preserve">866120250722MG1 50 </t>
  </si>
  <si>
    <t xml:space="preserve">851620250617E 3 68 </t>
  </si>
  <si>
    <t xml:space="preserve">851620250616E 3 69 </t>
  </si>
  <si>
    <t xml:space="preserve">851620250616E 3 79 </t>
  </si>
  <si>
    <t xml:space="preserve">851620250616E 4 68 </t>
  </si>
  <si>
    <t xml:space="preserve">851620250616E 5 69 </t>
  </si>
  <si>
    <t xml:space="preserve">851620250616E 5 79 </t>
  </si>
  <si>
    <t xml:space="preserve">851620250617EA5 69 </t>
  </si>
  <si>
    <t xml:space="preserve">851620250804E 2 79 </t>
  </si>
  <si>
    <t xml:space="preserve">851620250804E 2 68 </t>
  </si>
  <si>
    <t xml:space="preserve">851620250806E 2 69 </t>
  </si>
  <si>
    <t xml:space="preserve">851620250616E 6 79 </t>
  </si>
  <si>
    <t xml:space="preserve">851620250616EA6 21 </t>
  </si>
  <si>
    <t xml:space="preserve">851620250617EA3 69 </t>
  </si>
  <si>
    <t xml:space="preserve">851620250616E 8 79 </t>
  </si>
  <si>
    <t xml:space="preserve">851620250616E 8 21 </t>
  </si>
  <si>
    <t xml:space="preserve">851620250616EA8 68 </t>
  </si>
  <si>
    <t xml:space="preserve">809020250724E 2 59 </t>
  </si>
  <si>
    <t xml:space="preserve">809020250724E 2 72 </t>
  </si>
  <si>
    <t xml:space="preserve">809020250729E 2 59 </t>
  </si>
  <si>
    <t xml:space="preserve">809020250722EA4 34 </t>
  </si>
  <si>
    <t>3D42</t>
  </si>
  <si>
    <t xml:space="preserve">851620250708EA8 34 </t>
  </si>
  <si>
    <t xml:space="preserve">861120250619E 6 16 </t>
  </si>
  <si>
    <t xml:space="preserve">851620250731EA6 21 </t>
  </si>
  <si>
    <t xml:space="preserve">851620250730E 6 85 </t>
  </si>
  <si>
    <t xml:space="preserve">851620250731E 6 21 </t>
  </si>
  <si>
    <t xml:space="preserve">861120250619E 6 21 </t>
  </si>
  <si>
    <t xml:space="preserve">861120250619E 5 69 </t>
  </si>
  <si>
    <t xml:space="preserve">861120250619E 4 68 </t>
  </si>
  <si>
    <t xml:space="preserve">861120250619E 4 21 </t>
  </si>
  <si>
    <t xml:space="preserve">861120250619E 2 21 </t>
  </si>
  <si>
    <t xml:space="preserve">861120250619E 3 21 </t>
  </si>
  <si>
    <t xml:space="preserve">851620250806E 3 16 </t>
  </si>
  <si>
    <t xml:space="preserve">841320250620E 2 73 </t>
  </si>
  <si>
    <t xml:space="preserve">841320250620EA2 72 </t>
  </si>
  <si>
    <t xml:space="preserve">851220250710E 3 59 </t>
  </si>
  <si>
    <t xml:space="preserve">851220250709E 2 84 </t>
  </si>
  <si>
    <t xml:space="preserve">851220250709E 6 85 </t>
  </si>
  <si>
    <t xml:space="preserve">851220250708E 3 85 </t>
  </si>
  <si>
    <t>3D31</t>
  </si>
  <si>
    <t xml:space="preserve">830620250715EA3 34 </t>
  </si>
  <si>
    <t xml:space="preserve">861120250811E 4 68 </t>
  </si>
  <si>
    <t xml:space="preserve">861120250811E 4 85 </t>
  </si>
  <si>
    <t xml:space="preserve">861120250609E 3 59 </t>
  </si>
  <si>
    <t xml:space="preserve">851220250707E 4 68 </t>
  </si>
  <si>
    <t xml:space="preserve">851620250813E 5 68 </t>
  </si>
  <si>
    <t xml:space="preserve">851620250812E 5 85 </t>
  </si>
  <si>
    <t xml:space="preserve">809020250731EA2 59 </t>
  </si>
  <si>
    <t xml:space="preserve">841320250814EA9 16 </t>
  </si>
  <si>
    <t xml:space="preserve">842520250708EA6 34 </t>
  </si>
  <si>
    <t xml:space="preserve">842520250806E 7 37 </t>
  </si>
  <si>
    <t xml:space="preserve">851220250707E 3 68 </t>
  </si>
  <si>
    <t xml:space="preserve">843120250703E 7 37 </t>
  </si>
  <si>
    <t xml:space="preserve">851620250707E 4 34 </t>
  </si>
  <si>
    <t xml:space="preserve">843120250702EA6 59 </t>
  </si>
  <si>
    <t xml:space="preserve">843120250702E 6 59 </t>
  </si>
  <si>
    <t xml:space="preserve">851620250804EA5 16 </t>
  </si>
  <si>
    <t xml:space="preserve">840220250630E 3 85 </t>
  </si>
  <si>
    <t xml:space="preserve">840220250731E 4 85 </t>
  </si>
  <si>
    <t xml:space="preserve">851220250617EA6 68 </t>
  </si>
  <si>
    <t xml:space="preserve">851220250710EA2 85 </t>
  </si>
  <si>
    <t xml:space="preserve">851220250708CS3 59 </t>
  </si>
  <si>
    <t xml:space="preserve">851220250708E 6 85 </t>
  </si>
  <si>
    <t xml:space="preserve">851620250723EA4 34 </t>
  </si>
  <si>
    <t xml:space="preserve">840220250619E 3 73 </t>
  </si>
  <si>
    <t xml:space="preserve">840220250619EA3 59 </t>
  </si>
  <si>
    <t xml:space="preserve">851220250623EA2 21 </t>
  </si>
  <si>
    <t xml:space="preserve">851220250807E 3 16 </t>
  </si>
  <si>
    <t xml:space="preserve">851220250617E 4 21 </t>
  </si>
  <si>
    <t xml:space="preserve">851220250708E 3 69 </t>
  </si>
  <si>
    <t xml:space="preserve">851220250611E 5 16 </t>
  </si>
  <si>
    <t xml:space="preserve">851220250703E 4 37 </t>
  </si>
  <si>
    <t xml:space="preserve">809020250806E 4 37 </t>
  </si>
  <si>
    <t xml:space="preserve">809020250807E 4 86 </t>
  </si>
  <si>
    <t xml:space="preserve">809020250730CS4 54 </t>
  </si>
  <si>
    <t>3C52</t>
  </si>
  <si>
    <t xml:space="preserve">809020250804E 4 85 </t>
  </si>
  <si>
    <t xml:space="preserve">861120250813EA3 68 </t>
  </si>
  <si>
    <t xml:space="preserve">851620250811E 5 16 </t>
  </si>
  <si>
    <t xml:space="preserve">851220250618E 4 68 </t>
  </si>
  <si>
    <t xml:space="preserve">851220250618E 4 21 </t>
  </si>
  <si>
    <t xml:space="preserve">851220250618E 3 68 </t>
  </si>
  <si>
    <t xml:space="preserve">851220250618E 5 21 </t>
  </si>
  <si>
    <t xml:space="preserve">851220250618E 5 68 </t>
  </si>
  <si>
    <t xml:space="preserve">851220250617E 6 68 </t>
  </si>
  <si>
    <t xml:space="preserve">564020250820XM1588 </t>
  </si>
  <si>
    <t xml:space="preserve">866120250707E 6 71 </t>
  </si>
  <si>
    <t xml:space="preserve">866120250707XR5 71 </t>
  </si>
  <si>
    <t>3C32</t>
  </si>
  <si>
    <t xml:space="preserve">564020250805XS1620 </t>
  </si>
  <si>
    <t xml:space="preserve">861120250718E 6 69 </t>
  </si>
  <si>
    <t xml:space="preserve">861120250721E 7 69 </t>
  </si>
  <si>
    <t xml:space="preserve">843120250721E 7 69 </t>
  </si>
  <si>
    <t xml:space="preserve">843120250626EA5 85 </t>
  </si>
  <si>
    <t xml:space="preserve">809020250804E 3 16 </t>
  </si>
  <si>
    <t xml:space="preserve">843120250626E 5 72 </t>
  </si>
  <si>
    <t xml:space="preserve">843120250626E 5 86 </t>
  </si>
  <si>
    <t xml:space="preserve">843120250626EA7 7  </t>
  </si>
  <si>
    <t xml:space="preserve">843120250626E 7 85 </t>
  </si>
  <si>
    <t xml:space="preserve">861120250723EA7 34 </t>
  </si>
  <si>
    <t xml:space="preserve">564020250819E+1573 </t>
  </si>
  <si>
    <t>3C21</t>
  </si>
  <si>
    <t xml:space="preserve">564020250814E+1584 </t>
  </si>
  <si>
    <t xml:space="preserve">564020250818E+1586 </t>
  </si>
  <si>
    <t>3C11</t>
  </si>
  <si>
    <t xml:space="preserve">809020250625E 3 16 </t>
  </si>
  <si>
    <t xml:space="preserve">861120250620EA8 69 </t>
  </si>
  <si>
    <t xml:space="preserve">851220250721E 3 73 </t>
  </si>
  <si>
    <t xml:space="preserve">861620250813E 5 16 </t>
  </si>
  <si>
    <t xml:space="preserve">851220250811E 3 68 </t>
  </si>
  <si>
    <t xml:space="preserve">851220250812E 6 37 </t>
  </si>
  <si>
    <t xml:space="preserve">851220250708EA6 34 </t>
  </si>
  <si>
    <t xml:space="preserve">851220250708EA7 34 </t>
  </si>
  <si>
    <t xml:space="preserve">843120250619E 7 16 </t>
  </si>
  <si>
    <t xml:space="preserve">851620250612E 6 69 </t>
  </si>
  <si>
    <t xml:space="preserve">851620250612E 6 79 </t>
  </si>
  <si>
    <t xml:space="preserve">843120250811E 6 37 </t>
  </si>
  <si>
    <t xml:space="preserve">851220250807E 7 37 </t>
  </si>
  <si>
    <t xml:space="preserve">564020250709XM1272 </t>
  </si>
  <si>
    <t xml:space="preserve">851220250723E 3 34 </t>
  </si>
  <si>
    <t xml:space="preserve">851220250806E 7 37 </t>
  </si>
  <si>
    <t xml:space="preserve">851220250806E 5 37 </t>
  </si>
  <si>
    <t xml:space="preserve">809020250716E 3 37 </t>
  </si>
  <si>
    <t xml:space="preserve">840220250715E 6 37 </t>
  </si>
  <si>
    <t xml:space="preserve">851220250723EA7 34 </t>
  </si>
  <si>
    <t xml:space="preserve">840220250704E 4 21 </t>
  </si>
  <si>
    <t xml:space="preserve">840220250703E 4 68 </t>
  </si>
  <si>
    <t xml:space="preserve">840220250703E 3 69 </t>
  </si>
  <si>
    <t xml:space="preserve">840220250703E 3 68 </t>
  </si>
  <si>
    <t xml:space="preserve">851620250710E 6 37 </t>
  </si>
  <si>
    <t xml:space="preserve">851620250710E 5 37 </t>
  </si>
  <si>
    <t>3D12</t>
  </si>
  <si>
    <t xml:space="preserve">809020250811E 3 73 </t>
  </si>
  <si>
    <t xml:space="preserve">809020250811CS3 59 </t>
  </si>
  <si>
    <t xml:space="preserve">809020250811E 3 4  </t>
  </si>
  <si>
    <t xml:space="preserve">843120250704E 5 37 </t>
  </si>
  <si>
    <t xml:space="preserve">840220250630E 3 59 </t>
  </si>
  <si>
    <t xml:space="preserve">851220250617EA4 69 </t>
  </si>
  <si>
    <t xml:space="preserve">842520250620E 4 16 </t>
  </si>
  <si>
    <t xml:space="preserve">843120250718E 4 37 </t>
  </si>
  <si>
    <t xml:space="preserve">840220250716EA7 34 </t>
  </si>
  <si>
    <t xml:space="preserve">809020250722E 2 34 </t>
  </si>
  <si>
    <t xml:space="preserve">843120250716EA3 34 </t>
  </si>
  <si>
    <t xml:space="preserve">851220250716EA7 34 </t>
  </si>
  <si>
    <t xml:space="preserve">840220250611E 7 37 </t>
  </si>
  <si>
    <t xml:space="preserve">851620250801E 6 34 </t>
  </si>
  <si>
    <t xml:space="preserve">843120250814EA4 69 </t>
  </si>
  <si>
    <t xml:space="preserve">840220250811E 7 16 </t>
  </si>
  <si>
    <t xml:space="preserve">564020250820E 1 86 </t>
  </si>
  <si>
    <t xml:space="preserve">564020250820XM1586 </t>
  </si>
  <si>
    <t xml:space="preserve">809020250724E 3 21 </t>
  </si>
  <si>
    <t xml:space="preserve">840220250814E 2 79 </t>
  </si>
  <si>
    <t xml:space="preserve">840220250811E 2 68 </t>
  </si>
  <si>
    <t>3B12</t>
  </si>
  <si>
    <t xml:space="preserve">840220250626E 3 72 </t>
  </si>
  <si>
    <t xml:space="preserve">840220250722E 5 59 </t>
  </si>
  <si>
    <t xml:space="preserve">840220250722E 3 84 </t>
  </si>
  <si>
    <t xml:space="preserve">840220250722E 2 59 </t>
  </si>
  <si>
    <t xml:space="preserve">840220250626E 2 73 </t>
  </si>
  <si>
    <t xml:space="preserve">840220250625E 7 72 </t>
  </si>
  <si>
    <t xml:space="preserve">840220250626E 7 85 </t>
  </si>
  <si>
    <t xml:space="preserve">840220250626E 4 72 </t>
  </si>
  <si>
    <t xml:space="preserve">840220250625E 4 72 </t>
  </si>
  <si>
    <t xml:space="preserve">840220250625E 2 87 </t>
  </si>
  <si>
    <t xml:space="preserve">840220250813E 2 16 </t>
  </si>
  <si>
    <t xml:space="preserve">840220250814E 5 37 </t>
  </si>
  <si>
    <t xml:space="preserve">851620250625E 3 68 </t>
  </si>
  <si>
    <t xml:space="preserve">851620250625E 4 69 </t>
  </si>
  <si>
    <t xml:space="preserve">851620250624EA3 68 </t>
  </si>
  <si>
    <t xml:space="preserve">851620250626E 5 69 </t>
  </si>
  <si>
    <t xml:space="preserve">851620250625E 6 68 </t>
  </si>
  <si>
    <t xml:space="preserve">851620250625E 5 68 </t>
  </si>
  <si>
    <t xml:space="preserve">851620250624E 3 21 </t>
  </si>
  <si>
    <t xml:space="preserve">840220250626E 6 73 </t>
  </si>
  <si>
    <t xml:space="preserve">851220250801E 4 69 </t>
  </si>
  <si>
    <t xml:space="preserve">851220250801E 6 69 </t>
  </si>
  <si>
    <t xml:space="preserve">851220250801E 5 85 </t>
  </si>
  <si>
    <t>3A11</t>
  </si>
  <si>
    <t xml:space="preserve">851220250731E 5 85 </t>
  </si>
  <si>
    <t xml:space="preserve">840220250626E 2 85 </t>
  </si>
  <si>
    <t xml:space="preserve">861120250626E 6 68 </t>
  </si>
  <si>
    <t xml:space="preserve">564020250707XM1285 </t>
  </si>
  <si>
    <t xml:space="preserve">840220250624EA6 84 </t>
  </si>
  <si>
    <t xml:space="preserve">840220250623E 7 84 </t>
  </si>
  <si>
    <t xml:space="preserve">861120250626EA6 68 </t>
  </si>
  <si>
    <t xml:space="preserve">851220250606E 8 59 </t>
  </si>
  <si>
    <t xml:space="preserve">861120250612E 6 59 </t>
  </si>
  <si>
    <t xml:space="preserve">861120250702E 6 69 </t>
  </si>
  <si>
    <t xml:space="preserve">861120250702E 6 68 </t>
  </si>
  <si>
    <t xml:space="preserve">861120250702E 5 68 </t>
  </si>
  <si>
    <t xml:space="preserve">861120250702E 3 68 </t>
  </si>
  <si>
    <t xml:space="preserve">861120250702E 7 68 </t>
  </si>
  <si>
    <t xml:space="preserve">861120250604E 3 34 </t>
  </si>
  <si>
    <t xml:space="preserve">851220250624E 9 69 </t>
  </si>
  <si>
    <t xml:space="preserve">851220250624E 6 69 </t>
  </si>
  <si>
    <t xml:space="preserve">851220250624E 6 68 </t>
  </si>
  <si>
    <t xml:space="preserve">851220250624E 5 21 </t>
  </si>
  <si>
    <t xml:space="preserve">851220250624E 5 68 </t>
  </si>
  <si>
    <t xml:space="preserve">851220250624EA3 68 </t>
  </si>
  <si>
    <t xml:space="preserve">851220250624E 2 21 </t>
  </si>
  <si>
    <t xml:space="preserve">851220250624EA4 68 </t>
  </si>
  <si>
    <t xml:space="preserve">842520250311E 6 69 </t>
  </si>
  <si>
    <t xml:space="preserve">851220250624E 4 68 </t>
  </si>
  <si>
    <t xml:space="preserve">830620250626E 2 86 </t>
  </si>
  <si>
    <t>3B52</t>
  </si>
  <si>
    <t xml:space="preserve">830620250626E 6 72 </t>
  </si>
  <si>
    <t xml:space="preserve">830620250626E 5 72 </t>
  </si>
  <si>
    <t xml:space="preserve">830620250626E 4 73 </t>
  </si>
  <si>
    <t xml:space="preserve">830620250626E 3 85 </t>
  </si>
  <si>
    <t xml:space="preserve">842520250626EA7 7  </t>
  </si>
  <si>
    <t xml:space="preserve">842520250626E 7 72 </t>
  </si>
  <si>
    <t xml:space="preserve">842520250625E 6 59 </t>
  </si>
  <si>
    <t xml:space="preserve">851620250724E 6 37 </t>
  </si>
  <si>
    <t xml:space="preserve">851620250724E 5 37 </t>
  </si>
  <si>
    <t xml:space="preserve">840220250702E 5 59 </t>
  </si>
  <si>
    <t xml:space="preserve">851620250804E 6 37 </t>
  </si>
  <si>
    <t xml:space="preserve">830620250626EA3 73 </t>
  </si>
  <si>
    <t xml:space="preserve">861120250812E 5 16 </t>
  </si>
  <si>
    <t xml:space="preserve">861120250812E 6 16 </t>
  </si>
  <si>
    <t xml:space="preserve">861120250814EA9 69 </t>
  </si>
  <si>
    <t xml:space="preserve">851220250623E 3 21 </t>
  </si>
  <si>
    <t xml:space="preserve">851220250623E 3 68 </t>
  </si>
  <si>
    <t xml:space="preserve">851220250624E 4 69 </t>
  </si>
  <si>
    <t xml:space="preserve">809020250728E 3 69 </t>
  </si>
  <si>
    <t xml:space="preserve">851220250812E 8 37 </t>
  </si>
  <si>
    <t xml:space="preserve">851620250716E 4 85 </t>
  </si>
  <si>
    <t xml:space="preserve">861120250716E 8 85 </t>
  </si>
  <si>
    <t xml:space="preserve">840220250626EA4 16 </t>
  </si>
  <si>
    <t xml:space="preserve">842520250625E 8 16 </t>
  </si>
  <si>
    <t xml:space="preserve">851220250729E 8 37 </t>
  </si>
  <si>
    <t xml:space="preserve">851620250813E 6 37 </t>
  </si>
  <si>
    <t xml:space="preserve">809020250616E 2 16 </t>
  </si>
  <si>
    <t xml:space="preserve">840220250814E 3 59 </t>
  </si>
  <si>
    <t xml:space="preserve">841320250731E 4 37 </t>
  </si>
  <si>
    <t xml:space="preserve">841320250801EA4 85 </t>
  </si>
  <si>
    <t xml:space="preserve">841320250716EA4 59 </t>
  </si>
  <si>
    <t xml:space="preserve">841320250716E 4 59 </t>
  </si>
  <si>
    <t xml:space="preserve">851220250721E 5 37 </t>
  </si>
  <si>
    <t xml:space="preserve">851220250819EA3 16 </t>
  </si>
  <si>
    <t xml:space="preserve">851620250715E 3 21 </t>
  </si>
  <si>
    <t xml:space="preserve">851620250715E 3 69 </t>
  </si>
  <si>
    <t xml:space="preserve">851620250716E 3 69 </t>
  </si>
  <si>
    <t xml:space="preserve">851620250716E 5 85 </t>
  </si>
  <si>
    <t xml:space="preserve">809020250806E 4 16 </t>
  </si>
  <si>
    <t xml:space="preserve">830620250708EA3 34 </t>
  </si>
  <si>
    <t xml:space="preserve">841320250701EA6 16 </t>
  </si>
  <si>
    <t xml:space="preserve">841320250701E 5 16 </t>
  </si>
  <si>
    <t xml:space="preserve">851220250708E 4 16 </t>
  </si>
  <si>
    <t xml:space="preserve">840220250710EA2 16 </t>
  </si>
  <si>
    <t xml:space="preserve">830620250708E 3 16 </t>
  </si>
  <si>
    <t xml:space="preserve">840220250630E 6 16 </t>
  </si>
  <si>
    <t xml:space="preserve">851220250704EA5 16 </t>
  </si>
  <si>
    <t xml:space="preserve">851620250704EA6 16 </t>
  </si>
  <si>
    <t xml:space="preserve">861120250616E 5 37 </t>
  </si>
  <si>
    <t xml:space="preserve">861120250716E 6 85 </t>
  </si>
  <si>
    <t xml:space="preserve">861120250716E 4 85 </t>
  </si>
  <si>
    <t xml:space="preserve">861120250722E 6 21 </t>
  </si>
  <si>
    <t xml:space="preserve">861120250723E 6 69 </t>
  </si>
  <si>
    <t xml:space="preserve">861120250620EA3 69 </t>
  </si>
  <si>
    <t xml:space="preserve">861120250619E 3 68 </t>
  </si>
  <si>
    <t xml:space="preserve">861120250619E 5 68 </t>
  </si>
  <si>
    <t xml:space="preserve">861120250620E 8 21 </t>
  </si>
  <si>
    <t xml:space="preserve">861120250624E 4 16 </t>
  </si>
  <si>
    <t xml:space="preserve">851220250710EA4 34 </t>
  </si>
  <si>
    <t xml:space="preserve">861120250721EA6 59 </t>
  </si>
  <si>
    <t xml:space="preserve">861120250620E 8 68 </t>
  </si>
  <si>
    <t xml:space="preserve">861120250710EA5 34 </t>
  </si>
  <si>
    <t xml:space="preserve">861120250718E 5 73 </t>
  </si>
  <si>
    <t xml:space="preserve">861120250721EA2 59 </t>
  </si>
  <si>
    <t xml:space="preserve">843120250624E 6 16 </t>
  </si>
  <si>
    <t xml:space="preserve">842520250710EA4 34 </t>
  </si>
  <si>
    <t xml:space="preserve">861120250619E 7 21 </t>
  </si>
  <si>
    <t xml:space="preserve">861120250704EA6 21 </t>
  </si>
  <si>
    <t xml:space="preserve">851220250616EA5 16 </t>
  </si>
  <si>
    <t xml:space="preserve">851220250612EA5 16 </t>
  </si>
  <si>
    <t xml:space="preserve">851220250805E 4 16 </t>
  </si>
  <si>
    <t xml:space="preserve">564020250806E+1638 </t>
  </si>
  <si>
    <t xml:space="preserve">841320250702E 7 59 </t>
  </si>
  <si>
    <t xml:space="preserve">841320250623E 7 84 </t>
  </si>
  <si>
    <t xml:space="preserve">841320250626EA6 59 </t>
  </si>
  <si>
    <t xml:space="preserve">861620250620EA3 16 </t>
  </si>
  <si>
    <t xml:space="preserve">840220250611EA2 16 </t>
  </si>
  <si>
    <t xml:space="preserve">851620250703E 5 68 </t>
  </si>
  <si>
    <t xml:space="preserve">851620250703E 5 69 </t>
  </si>
  <si>
    <t xml:space="preserve">851620250703E 4 21 </t>
  </si>
  <si>
    <t xml:space="preserve">851620250703E 7 21 </t>
  </si>
  <si>
    <t xml:space="preserve">841320250623E 6 59 </t>
  </si>
  <si>
    <t xml:space="preserve">840220250812E 5 68 </t>
  </si>
  <si>
    <t xml:space="preserve">840220250813E 5 69 </t>
  </si>
  <si>
    <t xml:space="preserve">861120250710E 8 34 </t>
  </si>
  <si>
    <t xml:space="preserve">709220250812X 1279 </t>
  </si>
  <si>
    <t xml:space="preserve">709220250811X 1179 </t>
  </si>
  <si>
    <t xml:space="preserve">861120250630E 3 21 </t>
  </si>
  <si>
    <t xml:space="preserve">861120250626E 5 21 </t>
  </si>
  <si>
    <t xml:space="preserve">861120250630E 6 69 </t>
  </si>
  <si>
    <t xml:space="preserve">851620250626E 7 21 </t>
  </si>
  <si>
    <t xml:space="preserve">809020250623EA3 68 </t>
  </si>
  <si>
    <t xml:space="preserve">809020250623E 3 68 </t>
  </si>
  <si>
    <t xml:space="preserve">843120250728E 7 37 </t>
  </si>
  <si>
    <t xml:space="preserve">861120250630E 3 69 </t>
  </si>
  <si>
    <t xml:space="preserve">861120250630E 5 69 </t>
  </si>
  <si>
    <t xml:space="preserve">861120250630E 4 69 </t>
  </si>
  <si>
    <t xml:space="preserve">840220250804EA7 16 </t>
  </si>
  <si>
    <t xml:space="preserve">843120250813E 6 85 </t>
  </si>
  <si>
    <t xml:space="preserve">843120250814E 6 85 </t>
  </si>
  <si>
    <t xml:space="preserve">843120250813E 6 68 </t>
  </si>
  <si>
    <t xml:space="preserve">843120250718E 7 72 </t>
  </si>
  <si>
    <t xml:space="preserve">843120250718E 6 86 </t>
  </si>
  <si>
    <t xml:space="preserve">840220250707E 7 69 </t>
  </si>
  <si>
    <t xml:space="preserve">840220250708E 4 21 </t>
  </si>
  <si>
    <t xml:space="preserve">851220250630E 3 16 </t>
  </si>
  <si>
    <t xml:space="preserve">851220250708E 9 59 </t>
  </si>
  <si>
    <t xml:space="preserve">851220250814E 3 16 </t>
  </si>
  <si>
    <t xml:space="preserve">861120250805E 3 37 </t>
  </si>
  <si>
    <t xml:space="preserve">861120250813EA5 16 </t>
  </si>
  <si>
    <t xml:space="preserve">840220250806E 4 16 </t>
  </si>
  <si>
    <t xml:space="preserve">840220250805EA5 16 </t>
  </si>
  <si>
    <t xml:space="preserve">851220250708EA3 59 </t>
  </si>
  <si>
    <t xml:space="preserve">840220250811XS2238 </t>
  </si>
  <si>
    <t xml:space="preserve">840220250811XM2238 </t>
  </si>
  <si>
    <t xml:space="preserve">840220250709E 1 20 </t>
  </si>
  <si>
    <t xml:space="preserve">840220250620E 1 20 </t>
  </si>
  <si>
    <t xml:space="preserve">840220250612E 1 38 </t>
  </si>
  <si>
    <t xml:space="preserve">809020250813E+2186 </t>
  </si>
  <si>
    <t xml:space="preserve">809020250813E+214  </t>
  </si>
  <si>
    <t xml:space="preserve">840220250606EA4 68 </t>
  </si>
  <si>
    <t xml:space="preserve">840220250813E 7 85 </t>
  </si>
  <si>
    <t xml:space="preserve">840220250813E 7 69 </t>
  </si>
  <si>
    <t xml:space="preserve">851220250618E 7 68 </t>
  </si>
  <si>
    <t xml:space="preserve">851220250619EA7 21 </t>
  </si>
  <si>
    <t xml:space="preserve">851220250620E 8 21 </t>
  </si>
  <si>
    <t xml:space="preserve">851220250618E 8 68 </t>
  </si>
  <si>
    <t xml:space="preserve">851220250619EA8 21 </t>
  </si>
  <si>
    <t xml:space="preserve">840220250626EA3 73 </t>
  </si>
  <si>
    <t xml:space="preserve">851620250626EA8 68 </t>
  </si>
  <si>
    <t xml:space="preserve">851620250625EA5 68 </t>
  </si>
  <si>
    <t xml:space="preserve">851620250716E 4 21 </t>
  </si>
  <si>
    <t xml:space="preserve">851620250716E 5 21 </t>
  </si>
  <si>
    <t xml:space="preserve">564020250820XM1572 </t>
  </si>
  <si>
    <t xml:space="preserve">564020250820E 1 72 </t>
  </si>
  <si>
    <t xml:space="preserve">685020250806E 1 69 </t>
  </si>
  <si>
    <t xml:space="preserve">825520250814E 1 36 </t>
  </si>
  <si>
    <t xml:space="preserve">809020250807E 2 59 </t>
  </si>
  <si>
    <t xml:space="preserve">564020250707E 2 59 </t>
  </si>
  <si>
    <t xml:space="preserve">564020250709CS2 84 </t>
  </si>
  <si>
    <t xml:space="preserve">564020250709E 2 84 </t>
  </si>
  <si>
    <t xml:space="preserve">830620250804E 3 37 </t>
  </si>
  <si>
    <t xml:space="preserve">851220250715E 4 34 </t>
  </si>
  <si>
    <t>4D41</t>
  </si>
  <si>
    <t xml:space="preserve">809020250723EA3 34 </t>
  </si>
  <si>
    <t xml:space="preserve">840220250721E 2 69 </t>
  </si>
  <si>
    <t xml:space="preserve">861120250814E 5 69 </t>
  </si>
  <si>
    <t xml:space="preserve">840220250819EA3 16 </t>
  </si>
  <si>
    <t xml:space="preserve">851220250801EA3 85 </t>
  </si>
  <si>
    <t xml:space="preserve">840220250724E 8 37 </t>
  </si>
  <si>
    <t xml:space="preserve">841320250723EA6 34 </t>
  </si>
  <si>
    <t xml:space="preserve">851220250730E 4 37 </t>
  </si>
  <si>
    <t xml:space="preserve">851220250819E 4 16 </t>
  </si>
  <si>
    <t xml:space="preserve">861120250801EA3 85 </t>
  </si>
  <si>
    <t xml:space="preserve">564020250710EA2 84 </t>
  </si>
  <si>
    <t xml:space="preserve">564020250710E+1473 </t>
  </si>
  <si>
    <t xml:space="preserve">564020250710E+1484 </t>
  </si>
  <si>
    <t>4D32</t>
  </si>
  <si>
    <t xml:space="preserve">840220250717E 4 37 </t>
  </si>
  <si>
    <t xml:space="preserve">840220250717E 8 37 </t>
  </si>
  <si>
    <t xml:space="preserve">840220250716E 6 37 </t>
  </si>
  <si>
    <t xml:space="preserve">861120250707EA5 59 </t>
  </si>
  <si>
    <t xml:space="preserve">830620250707E 4 68 </t>
  </si>
  <si>
    <t xml:space="preserve">809020250818E 4 16 </t>
  </si>
  <si>
    <t xml:space="preserve">825520250704EA3 16 </t>
  </si>
  <si>
    <t xml:space="preserve">825520250702E 1 7  </t>
  </si>
  <si>
    <t xml:space="preserve">825520250819E 1 36 </t>
  </si>
  <si>
    <t xml:space="preserve">685020250819E 3 85 </t>
  </si>
  <si>
    <t xml:space="preserve">685020250807XS3159 </t>
  </si>
  <si>
    <t xml:space="preserve">825520250731E+2420 </t>
  </si>
  <si>
    <t xml:space="preserve">851220250730E 5 37 </t>
  </si>
  <si>
    <t xml:space="preserve">851620250702E 3 21 </t>
  </si>
  <si>
    <t xml:space="preserve">851620250702E 3 68 </t>
  </si>
  <si>
    <t xml:space="preserve">851220250729E 5 37 </t>
  </si>
  <si>
    <t xml:space="preserve">825520250819XS2520 </t>
  </si>
  <si>
    <t xml:space="preserve">861120250811E 5 68 </t>
  </si>
  <si>
    <t xml:space="preserve">861120250805E 5 68 </t>
  </si>
  <si>
    <t xml:space="preserve">861120250805E 5 21 </t>
  </si>
  <si>
    <t xml:space="preserve">861120250707E 5 73 </t>
  </si>
  <si>
    <t xml:space="preserve">851620250610E 5 34 </t>
  </si>
  <si>
    <t xml:space="preserve">840220250619E 6 59 </t>
  </si>
  <si>
    <t xml:space="preserve">809020250710E 3 37 </t>
  </si>
  <si>
    <t xml:space="preserve">830620250716E 4 72 </t>
  </si>
  <si>
    <t xml:space="preserve">830620250717E 4 21 </t>
  </si>
  <si>
    <t xml:space="preserve">830620250721EA4 59 </t>
  </si>
  <si>
    <t xml:space="preserve">830620250717E 3 85 </t>
  </si>
  <si>
    <t xml:space="preserve">830620250718E 3 69 </t>
  </si>
  <si>
    <t xml:space="preserve">830620250731E 3 37 </t>
  </si>
  <si>
    <t>4C41</t>
  </si>
  <si>
    <t xml:space="preserve">851620250805EA8 16 </t>
  </si>
  <si>
    <t xml:space="preserve">843120250715EA6 34 </t>
  </si>
  <si>
    <t xml:space="preserve">861120250811E 3 68 </t>
  </si>
  <si>
    <t xml:space="preserve">809020250728E 4 37 </t>
  </si>
  <si>
    <t xml:space="preserve">861120250723E 3 21 </t>
  </si>
  <si>
    <t xml:space="preserve">861120250723E 3 69 </t>
  </si>
  <si>
    <t xml:space="preserve">861120250811E 3 69 </t>
  </si>
  <si>
    <t xml:space="preserve">840220250715E 5 34 </t>
  </si>
  <si>
    <t xml:space="preserve">564020250703E 1 73 </t>
  </si>
  <si>
    <t xml:space="preserve">861120250707EA4 68 </t>
  </si>
  <si>
    <t xml:space="preserve">861120250708E 8 37 </t>
  </si>
  <si>
    <t xml:space="preserve">861120250707EA8 68 </t>
  </si>
  <si>
    <t xml:space="preserve">861120250707E 8 37 </t>
  </si>
  <si>
    <t xml:space="preserve">851220250704EA5 59 </t>
  </si>
  <si>
    <t xml:space="preserve">861120250704EA2 86 </t>
  </si>
  <si>
    <t xml:space="preserve">853420250624E 5 85 </t>
  </si>
  <si>
    <t xml:space="preserve">853420250626E 5 59 </t>
  </si>
  <si>
    <t xml:space="preserve">853420250624E 8 59 </t>
  </si>
  <si>
    <t xml:space="preserve">853520250624E 6 85 </t>
  </si>
  <si>
    <t xml:space="preserve">836020250624E 7 85 </t>
  </si>
  <si>
    <t xml:space="preserve">853420250626EA5 59 </t>
  </si>
  <si>
    <t xml:space="preserve">840220250605E 3 85 </t>
  </si>
  <si>
    <t xml:space="preserve">851620250709EA3 69 </t>
  </si>
  <si>
    <t xml:space="preserve">861120250708E 6 16 </t>
  </si>
  <si>
    <t xml:space="preserve">840220250707EA7 16 </t>
  </si>
  <si>
    <t xml:space="preserve">861120250814E 8 68 </t>
  </si>
  <si>
    <t xml:space="preserve">851620250709E 3 37 </t>
  </si>
  <si>
    <t xml:space="preserve">861120250707E 3 16 </t>
  </si>
  <si>
    <t xml:space="preserve">851620250709E 5 69 </t>
  </si>
  <si>
    <t xml:space="preserve">851620250812E 7 85 </t>
  </si>
  <si>
    <t xml:space="preserve">851620250609E 6 84 </t>
  </si>
  <si>
    <t xml:space="preserve">851620250813E 7 68 </t>
  </si>
  <si>
    <t xml:space="preserve">851620250723E 7 37 </t>
  </si>
  <si>
    <t xml:space="preserve">851620250718E 4 37 </t>
  </si>
  <si>
    <t xml:space="preserve">851220250609E 3 21 </t>
  </si>
  <si>
    <t xml:space="preserve">851620250610E 7 84 </t>
  </si>
  <si>
    <t xml:space="preserve">851620250612E 7 59 </t>
  </si>
  <si>
    <t xml:space="preserve">842520250805E 7 81 </t>
  </si>
  <si>
    <t xml:space="preserve">843120250805E 7 81 </t>
  </si>
  <si>
    <t xml:space="preserve">851620250805E 7 81 </t>
  </si>
  <si>
    <t xml:space="preserve">851520250805E 7 81 </t>
  </si>
  <si>
    <t xml:space="preserve">840220250807E 7 81 </t>
  </si>
  <si>
    <t xml:space="preserve">851220250807E 7 81 </t>
  </si>
  <si>
    <t xml:space="preserve">809020250807E 7 81 </t>
  </si>
  <si>
    <t xml:space="preserve">830620250807E 7 81 </t>
  </si>
  <si>
    <t xml:space="preserve">861120250807E 7 81 </t>
  </si>
  <si>
    <t xml:space="preserve">861120250709E 6 69 </t>
  </si>
  <si>
    <t xml:space="preserve">809020250704EA2 86 </t>
  </si>
  <si>
    <t xml:space="preserve">809020250704EA3 72 </t>
  </si>
  <si>
    <t xml:space="preserve">870320250728E 1 59 </t>
  </si>
  <si>
    <t xml:space="preserve">870320250731EA1 59 </t>
  </si>
  <si>
    <t xml:space="preserve">851220250612E 3 59 </t>
  </si>
  <si>
    <t xml:space="preserve">851220250718E 4 37 </t>
  </si>
  <si>
    <t xml:space="preserve">851620250721E 3 69 </t>
  </si>
  <si>
    <t xml:space="preserve">843120250710E 5 37 </t>
  </si>
  <si>
    <t xml:space="preserve">842520250708E 4 37 </t>
  </si>
  <si>
    <t xml:space="preserve">842520250708E 5 37 </t>
  </si>
  <si>
    <t xml:space="preserve">842520250708E 7 37 </t>
  </si>
  <si>
    <t xml:space="preserve">840220250715EA5 34 </t>
  </si>
  <si>
    <t xml:space="preserve">809020250619E 3 59 </t>
  </si>
  <si>
    <t xml:space="preserve">809020250619EA3 59 </t>
  </si>
  <si>
    <t xml:space="preserve">809020250702E 2 73 </t>
  </si>
  <si>
    <t xml:space="preserve">809020250703E 2 86 </t>
  </si>
  <si>
    <t xml:space="preserve">809020250707E 3 59 </t>
  </si>
  <si>
    <t xml:space="preserve">840220250611EA3 21 </t>
  </si>
  <si>
    <t xml:space="preserve">840220250609E 3 73 </t>
  </si>
  <si>
    <t xml:space="preserve">840220250610E 3 21 </t>
  </si>
  <si>
    <t xml:space="preserve">840220250611E 4 79 </t>
  </si>
  <si>
    <t xml:space="preserve">840220250611E 4 69 </t>
  </si>
  <si>
    <t xml:space="preserve">840220250804EA4 68 </t>
  </si>
  <si>
    <t xml:space="preserve">809020250814EA2 59 </t>
  </si>
  <si>
    <t xml:space="preserve">809020250814EA4 79 </t>
  </si>
  <si>
    <t xml:space="preserve">809020250814EA1 37 </t>
  </si>
  <si>
    <t xml:space="preserve">840220250807E 4 21 </t>
  </si>
  <si>
    <t xml:space="preserve">840220250804E 4 68 </t>
  </si>
  <si>
    <t xml:space="preserve">861120250702EA6 16 </t>
  </si>
  <si>
    <t xml:space="preserve">851620250324E 2 14 </t>
  </si>
  <si>
    <t xml:space="preserve">830620250617E 4 37 </t>
  </si>
  <si>
    <t xml:space="preserve">809020250813E 2 86 </t>
  </si>
  <si>
    <t xml:space="preserve">809020250805CS2 59 </t>
  </si>
  <si>
    <t xml:space="preserve">809020250805E 2 59 </t>
  </si>
  <si>
    <t xml:space="preserve">830620250617E 3 37 </t>
  </si>
  <si>
    <t xml:space="preserve">830620250618EA4 16 </t>
  </si>
  <si>
    <t xml:space="preserve">861120250702E 6 16 </t>
  </si>
  <si>
    <t xml:space="preserve">830620250703EA3 16 </t>
  </si>
  <si>
    <t xml:space="preserve">830620250709E 4 69 </t>
  </si>
  <si>
    <t xml:space="preserve">851620250721E 7 37 </t>
  </si>
  <si>
    <t xml:space="preserve">809020250701E 2 73 </t>
  </si>
  <si>
    <t xml:space="preserve">840220250619E 4 73 </t>
  </si>
  <si>
    <t xml:space="preserve">840220250620EA6 72 </t>
  </si>
  <si>
    <t xml:space="preserve">840220250620EA4 86 </t>
  </si>
  <si>
    <t xml:space="preserve">840220250620E 6 84 </t>
  </si>
  <si>
    <t xml:space="preserve">840220250620E 4 73 </t>
  </si>
  <si>
    <t xml:space="preserve">840220250620E 7 86 </t>
  </si>
  <si>
    <t xml:space="preserve">841320250704E+2568 </t>
  </si>
  <si>
    <t xml:space="preserve">843120250611E 8 59 </t>
  </si>
  <si>
    <t xml:space="preserve">851220250611E 5 59 </t>
  </si>
  <si>
    <t xml:space="preserve">869920250626EA2 84 </t>
  </si>
  <si>
    <t xml:space="preserve">869920250623E 2 86 </t>
  </si>
  <si>
    <t xml:space="preserve">842520250703E 3 37 </t>
  </si>
  <si>
    <t xml:space="preserve">861120250805EA7 16 </t>
  </si>
  <si>
    <t xml:space="preserve">840220250710EA5 16 </t>
  </si>
  <si>
    <t xml:space="preserve">842520250620E 3 37 </t>
  </si>
  <si>
    <t xml:space="preserve">842520250620E 7 37 </t>
  </si>
  <si>
    <t xml:space="preserve">851220250724EA4 34 </t>
  </si>
  <si>
    <t xml:space="preserve">809020250609E 1 59 </t>
  </si>
  <si>
    <t xml:space="preserve">851220250612E 6 59 </t>
  </si>
  <si>
    <t xml:space="preserve">842520250709E 7 69 </t>
  </si>
  <si>
    <t xml:space="preserve">809020250709EA3 34 </t>
  </si>
  <si>
    <t xml:space="preserve">851620250610EA5 34 </t>
  </si>
  <si>
    <t xml:space="preserve">854920250626E 6 37 </t>
  </si>
  <si>
    <t xml:space="preserve">862020250625EA4 84 </t>
  </si>
  <si>
    <t xml:space="preserve">833120250626E 6 37 </t>
  </si>
  <si>
    <t xml:space="preserve">862020250624E 4 84 </t>
  </si>
  <si>
    <t xml:space="preserve">809020250611E 3 72 </t>
  </si>
  <si>
    <t xml:space="preserve">809020250612E 3 59 </t>
  </si>
  <si>
    <t xml:space="preserve">809020250703E 3 85 </t>
  </si>
  <si>
    <t xml:space="preserve">830620250818E 4 69 </t>
  </si>
  <si>
    <t xml:space="preserve">830620250818E 4 68 </t>
  </si>
  <si>
    <t xml:space="preserve">862320250707E 4 37 </t>
  </si>
  <si>
    <t xml:space="preserve">854820250704E 4 37 </t>
  </si>
  <si>
    <t xml:space="preserve">854820250618E 2 73 </t>
  </si>
  <si>
    <t xml:space="preserve">854820250610E 3 59 </t>
  </si>
  <si>
    <t xml:space="preserve">854820250620EA2 59 </t>
  </si>
  <si>
    <t xml:space="preserve">854820250618E 3 73 </t>
  </si>
  <si>
    <t xml:space="preserve">862320250618E 3 84 </t>
  </si>
  <si>
    <t xml:space="preserve">854820250701E 3 37 </t>
  </si>
  <si>
    <t xml:space="preserve">854820250630E 6 37 </t>
  </si>
  <si>
    <t xml:space="preserve">862320250731E 6 34 </t>
  </si>
  <si>
    <t xml:space="preserve">707420250731EA7 34 </t>
  </si>
  <si>
    <t xml:space="preserve">869820250702EA2 59 </t>
  </si>
  <si>
    <t xml:space="preserve">833720250801EA8 34 </t>
  </si>
  <si>
    <t xml:space="preserve">828720250724E 4 34 </t>
  </si>
  <si>
    <t xml:space="preserve">828720250724E 6 34 </t>
  </si>
  <si>
    <t xml:space="preserve">828720250617E 7 37 </t>
  </si>
  <si>
    <t xml:space="preserve">828720250618E 5 37 </t>
  </si>
  <si>
    <t xml:space="preserve">828720250618E 6 37 </t>
  </si>
  <si>
    <t xml:space="preserve">860820250625E 1 38 </t>
  </si>
  <si>
    <t xml:space="preserve">851220250610E 3 85 </t>
  </si>
  <si>
    <t xml:space="preserve">685020250612E 2 85 </t>
  </si>
  <si>
    <t xml:space="preserve">809020250704E 3 87 </t>
  </si>
  <si>
    <t xml:space="preserve">809020250703E 3 59 </t>
  </si>
  <si>
    <t xml:space="preserve">809020250703E 3 72 </t>
  </si>
  <si>
    <t xml:space="preserve">851620240805E+1720 </t>
  </si>
  <si>
    <t xml:space="preserve">770420221212X 1164 </t>
  </si>
  <si>
    <t xml:space="preserve">805620221103RG7 36 </t>
  </si>
  <si>
    <t xml:space="preserve">805020230427RG9 7  </t>
  </si>
  <si>
    <t xml:space="preserve">870920250701RG8 7  </t>
  </si>
  <si>
    <t xml:space="preserve">833720250702RG157  </t>
  </si>
  <si>
    <t xml:space="preserve">709220250616RG9 7  </t>
  </si>
  <si>
    <t xml:space="preserve">869720250626X 8 7  </t>
  </si>
  <si>
    <t xml:space="preserve">867320231120RG3 7  </t>
  </si>
  <si>
    <t xml:space="preserve">822420220920X 2 14 </t>
  </si>
  <si>
    <t xml:space="preserve">838620231122X 127  </t>
  </si>
  <si>
    <t xml:space="preserve">737820230614XM1938 </t>
  </si>
  <si>
    <t xml:space="preserve">869320240913X 9 36 </t>
  </si>
  <si>
    <t xml:space="preserve">849620240403X 1336 </t>
  </si>
  <si>
    <t xml:space="preserve">870820250630RG8 7  </t>
  </si>
  <si>
    <t xml:space="preserve">870220250724RG1136 </t>
  </si>
  <si>
    <t xml:space="preserve">833720250701RG1538 </t>
  </si>
  <si>
    <t xml:space="preserve">807320250804X 1636 </t>
  </si>
  <si>
    <t xml:space="preserve">870320250618X 1036 </t>
  </si>
  <si>
    <t xml:space="preserve">853020250729RG137  </t>
  </si>
  <si>
    <t xml:space="preserve">841320240807E+1720 </t>
  </si>
  <si>
    <t xml:space="preserve">841320240809E+1720 </t>
  </si>
  <si>
    <t xml:space="preserve">836020250617XR6 16 </t>
  </si>
  <si>
    <t xml:space="preserve">869320250620XR4 59 </t>
  </si>
  <si>
    <t xml:space="preserve">853420250626XR8 59 </t>
  </si>
  <si>
    <t xml:space="preserve">853420250626XR5 59 </t>
  </si>
  <si>
    <t xml:space="preserve">869320250210XR2 34 </t>
  </si>
  <si>
    <t xml:space="preserve">729120250313XR6 16 </t>
  </si>
  <si>
    <t xml:space="preserve">853420250313XR7 16 </t>
  </si>
  <si>
    <t xml:space="preserve">869320250219XR2 59 </t>
  </si>
  <si>
    <t xml:space="preserve">869320250314XR2 84 </t>
  </si>
  <si>
    <t xml:space="preserve">853420250206XR5 34 </t>
  </si>
  <si>
    <t xml:space="preserve">836020250206XR4 16 </t>
  </si>
  <si>
    <t xml:space="preserve">853520250206XR4 34 </t>
  </si>
  <si>
    <t xml:space="preserve">869320250206XR2 34 </t>
  </si>
  <si>
    <t xml:space="preserve">869320250219XR137  </t>
  </si>
  <si>
    <t xml:space="preserve">869320250314XR2 59 </t>
  </si>
  <si>
    <t xml:space="preserve">828720250214XR4 16 </t>
  </si>
  <si>
    <t xml:space="preserve">828720250313XR5 34 </t>
  </si>
  <si>
    <t xml:space="preserve">828720250313XR7 34 </t>
  </si>
  <si>
    <t xml:space="preserve">828720250217XR4 34 </t>
  </si>
  <si>
    <t xml:space="preserve">853420250205XR3 18 </t>
  </si>
  <si>
    <t xml:space="preserve">853420250204XR3 73 </t>
  </si>
  <si>
    <t xml:space="preserve">853420250624XR8 59 </t>
  </si>
  <si>
    <t xml:space="preserve">869320250619XR4 72 </t>
  </si>
  <si>
    <t xml:space="preserve">853420250625XR5 59 </t>
  </si>
  <si>
    <t xml:space="preserve">853520250624XR6 85 </t>
  </si>
  <si>
    <t xml:space="preserve">836020250624XR7 85 </t>
  </si>
  <si>
    <t xml:space="preserve">729120250624XR7 85 </t>
  </si>
  <si>
    <t xml:space="preserve">828720250618XR8 37 </t>
  </si>
  <si>
    <t xml:space="preserve">730820250618XR6 37 </t>
  </si>
  <si>
    <t xml:space="preserve">730820250618XR7 37 </t>
  </si>
  <si>
    <t xml:space="preserve">853420250328XR2 73 </t>
  </si>
  <si>
    <t xml:space="preserve">853420250328XR7 21 </t>
  </si>
  <si>
    <t xml:space="preserve">869320250317XR3 59 </t>
  </si>
  <si>
    <t xml:space="preserve">853420250204XR4 4  </t>
  </si>
  <si>
    <t xml:space="preserve">853420250217XR6 16 </t>
  </si>
  <si>
    <t xml:space="preserve">836020250217XR4 16 </t>
  </si>
  <si>
    <t xml:space="preserve">853420250408XR4 84 </t>
  </si>
  <si>
    <t xml:space="preserve">836020250407XR5 16 </t>
  </si>
  <si>
    <t xml:space="preserve">836020250407XR4 16 </t>
  </si>
  <si>
    <t xml:space="preserve">828720250527XR5 34 </t>
  </si>
  <si>
    <t xml:space="preserve">828720250409XR4 16 </t>
  </si>
  <si>
    <t xml:space="preserve">869320250519XR3 21 </t>
  </si>
  <si>
    <t xml:space="preserve">853420250527XR7 34 </t>
  </si>
  <si>
    <t xml:space="preserve">869320250527XR4 34 </t>
  </si>
  <si>
    <t xml:space="preserve">869320250604XR3 68 </t>
  </si>
  <si>
    <t xml:space="preserve">853420250610XR3 37 </t>
  </si>
  <si>
    <t xml:space="preserve">869320250416XR3 69 </t>
  </si>
  <si>
    <t xml:space="preserve">869320250416XR3 68 </t>
  </si>
  <si>
    <t xml:space="preserve">869320250408XR3 68 </t>
  </si>
  <si>
    <t xml:space="preserve">853420250408XR4 73 </t>
  </si>
  <si>
    <t xml:space="preserve">853420250408XR4 85 </t>
  </si>
  <si>
    <t xml:space="preserve">853520250409XR5 68 </t>
  </si>
  <si>
    <t xml:space="preserve">836020250408XR7 16 </t>
  </si>
  <si>
    <t xml:space="preserve">729120250408XR6 16 </t>
  </si>
  <si>
    <t xml:space="preserve">836020250409XR5 34 </t>
  </si>
  <si>
    <t xml:space="preserve">853420250408XR4 59 </t>
  </si>
  <si>
    <t xml:space="preserve">853420250407XR7 34 </t>
  </si>
  <si>
    <t xml:space="preserve">869320250429XR4 34 </t>
  </si>
  <si>
    <t xml:space="preserve">853420250429XR6 34 </t>
  </si>
  <si>
    <t xml:space="preserve">853520250429XR5 34 </t>
  </si>
  <si>
    <t xml:space="preserve">836020250429XR5 34 </t>
  </si>
  <si>
    <t xml:space="preserve">853420250505XR5 68 </t>
  </si>
  <si>
    <t xml:space="preserve">853520241206R 0 73 </t>
  </si>
  <si>
    <t xml:space="preserve">869320241217R 0 82 </t>
  </si>
  <si>
    <t xml:space="preserve">869320241211R 0 18 </t>
  </si>
  <si>
    <t xml:space="preserve">853420241210RA0 72 </t>
  </si>
  <si>
    <t xml:space="preserve">869320241217R 0 72 </t>
  </si>
  <si>
    <t xml:space="preserve">828720241210R 0 36 </t>
  </si>
  <si>
    <t xml:space="preserve">869320250123XR2 59 </t>
  </si>
  <si>
    <t xml:space="preserve">869320250123XR2 18 </t>
  </si>
  <si>
    <t xml:space="preserve">869320250120XR1 36 </t>
  </si>
  <si>
    <t xml:space="preserve">836020250121XR6 16 </t>
  </si>
  <si>
    <t xml:space="preserve">869320250123XR2 72 </t>
  </si>
  <si>
    <t xml:space="preserve">869320250121XR3 16 </t>
  </si>
  <si>
    <t xml:space="preserve">836020250129XR4 16 </t>
  </si>
  <si>
    <t xml:space="preserve">857220250121R 0 21 </t>
  </si>
  <si>
    <t xml:space="preserve">828720250123R 1 16 </t>
  </si>
  <si>
    <t xml:space="preserve">828720250121XR5 16 </t>
  </si>
  <si>
    <t xml:space="preserve">828720250130XR4 16 </t>
  </si>
  <si>
    <t xml:space="preserve">828720250130XR3 16 </t>
  </si>
  <si>
    <t>i 6</t>
  </si>
  <si>
    <t>i 8</t>
  </si>
  <si>
    <t>i 4</t>
  </si>
  <si>
    <t>X 1</t>
  </si>
  <si>
    <t xml:space="preserve">809020250814E 2 4  </t>
  </si>
  <si>
    <t>CHF 2</t>
  </si>
  <si>
    <t>Modification de la formule colonne A : affichage de "CHF hangar" si l'emplacement colonne B est "CHF 2"</t>
  </si>
  <si>
    <t>ObjProd (2) pour TCD chambres et frigo</t>
  </si>
  <si>
    <t>Modifications de la formule en D25 de ObjProd (2) pour que l'année s'affiche en plus du mois après "inventaire…" dans les en-tête</t>
  </si>
  <si>
    <t xml:space="preserve">Note concernant les macros : </t>
  </si>
  <si>
    <t>Les macros sont visiblement sensibles aux paramètres de sécurité du pc sur lequel le fichier a été ouvert, qui n'affiche pas forcément d'avertissementt quand les macro ou l'active X est bloqué</t>
  </si>
  <si>
    <t>Quand une macro cesse subitement de fonctionner ou que son bouton de contrôle n'est plus cliquable, aller vérifier les paramètres suivants de l'onglet Développeur :</t>
  </si>
  <si>
    <t>Voir "Note concernant les macros" si une macro cesse subitement de fonctionner ou si un bouton n'est plus cliquable</t>
  </si>
  <si>
    <t>X1</t>
  </si>
  <si>
    <t>R0</t>
  </si>
  <si>
    <t>CHF hangar</t>
  </si>
  <si>
    <t>709220250730G 1</t>
  </si>
  <si>
    <t>G 11</t>
  </si>
  <si>
    <t xml:space="preserve">G </t>
  </si>
  <si>
    <t>833720250731XS1</t>
  </si>
  <si>
    <t>XS15</t>
  </si>
  <si>
    <t>833720250729XS1</t>
  </si>
  <si>
    <t>564020250804E+1</t>
  </si>
  <si>
    <t>E+16</t>
  </si>
  <si>
    <t>870220250812RG1</t>
  </si>
  <si>
    <t>825520250818X 2</t>
  </si>
  <si>
    <t>X 24</t>
  </si>
  <si>
    <t>870220250813RG1</t>
  </si>
  <si>
    <t>709220250819E+1</t>
  </si>
  <si>
    <t>709220250807X 1</t>
  </si>
  <si>
    <t>709220250820E+1</t>
  </si>
  <si>
    <t>709220250820XM1</t>
  </si>
  <si>
    <t>709220250728G 1</t>
  </si>
  <si>
    <t>709220250729G 1</t>
  </si>
  <si>
    <t>730820250805XM2</t>
  </si>
  <si>
    <t>XM22</t>
  </si>
  <si>
    <t>709220250818E+1</t>
  </si>
  <si>
    <t>869720250807X 1</t>
  </si>
  <si>
    <t>X 16</t>
  </si>
  <si>
    <t>825520250818E+2</t>
  </si>
  <si>
    <t>E+23</t>
  </si>
  <si>
    <t>709220250813E+1</t>
  </si>
  <si>
    <t>709220250813G 1</t>
  </si>
  <si>
    <t>871020250731RG8</t>
  </si>
  <si>
    <t>870320250805RG1</t>
  </si>
  <si>
    <t>870220250818E+1</t>
  </si>
  <si>
    <t>825520250819E+2</t>
  </si>
  <si>
    <t>853020250729E+1</t>
  </si>
  <si>
    <t>564020250811XM1</t>
  </si>
  <si>
    <t>XM15</t>
  </si>
  <si>
    <t>594820250807X 1</t>
  </si>
  <si>
    <t xml:space="preserve">X 1 </t>
  </si>
  <si>
    <t>862320250731RG1</t>
  </si>
  <si>
    <t>729020250731RG1</t>
  </si>
  <si>
    <t>828620250731RG1</t>
  </si>
  <si>
    <t>RG18</t>
  </si>
  <si>
    <t>862320250731X 1</t>
  </si>
  <si>
    <t>869720250704E+1</t>
  </si>
  <si>
    <t>833720250728E+1</t>
  </si>
  <si>
    <t>761320250805E+1</t>
  </si>
  <si>
    <t>869720250814XS9</t>
  </si>
  <si>
    <t xml:space="preserve">XS9 </t>
  </si>
  <si>
    <t>870520250801E+1</t>
  </si>
  <si>
    <t>E+10</t>
  </si>
  <si>
    <t>709220250812E+1</t>
  </si>
  <si>
    <t>761320250805XS1</t>
  </si>
  <si>
    <t>XS16</t>
  </si>
  <si>
    <t>869720250807E+1</t>
  </si>
  <si>
    <t>869720250818E 2</t>
  </si>
  <si>
    <t>869720250730G+2</t>
  </si>
  <si>
    <t>869720250819XS1</t>
  </si>
  <si>
    <t>XS14</t>
  </si>
  <si>
    <t>825520250814E+2</t>
  </si>
  <si>
    <t>869920250801E+1</t>
  </si>
  <si>
    <t>833720250806E+1</t>
  </si>
  <si>
    <t>709220250811X 1</t>
  </si>
  <si>
    <t>869720250801E+1</t>
  </si>
  <si>
    <t>870320250819E+1</t>
  </si>
  <si>
    <t>870520250811RG1</t>
  </si>
  <si>
    <t>564020250819RG1</t>
  </si>
  <si>
    <t>870320250819XM1</t>
  </si>
  <si>
    <t>870220250729XM1</t>
  </si>
  <si>
    <t>564020250805E+1</t>
  </si>
  <si>
    <t>870320250814E+1</t>
  </si>
  <si>
    <t>709220250814G 1</t>
  </si>
  <si>
    <t>709220250731G 1</t>
  </si>
  <si>
    <t>866120250620E 1</t>
  </si>
  <si>
    <t>761320250730XM1</t>
  </si>
  <si>
    <t>862320250731E+1</t>
  </si>
  <si>
    <t>870320250718RG1</t>
  </si>
  <si>
    <t>870820250730RG9</t>
  </si>
  <si>
    <t>860820250728E+2</t>
  </si>
  <si>
    <t>E+27</t>
  </si>
  <si>
    <t>825520250820E+2</t>
  </si>
  <si>
    <t>707220250814EA2</t>
  </si>
  <si>
    <t>866120250818E 6</t>
  </si>
  <si>
    <t>866120250729E 6</t>
  </si>
  <si>
    <t>707220250730E 6</t>
  </si>
  <si>
    <t>866120250730EA4</t>
  </si>
  <si>
    <t>866120250731EA6</t>
  </si>
  <si>
    <t>866120250731EA8</t>
  </si>
  <si>
    <t>866120250801EA6</t>
  </si>
  <si>
    <t>866120250804XR5</t>
  </si>
  <si>
    <t>866120250805E 7</t>
  </si>
  <si>
    <t>866120250805EA7</t>
  </si>
  <si>
    <t>866120250805EA6</t>
  </si>
  <si>
    <t>707220250806EA4</t>
  </si>
  <si>
    <t>707220250807G 1</t>
  </si>
  <si>
    <t>G 16</t>
  </si>
  <si>
    <t>866120250804G+2</t>
  </si>
  <si>
    <t>866120250811G+2</t>
  </si>
  <si>
    <t>866120250729G+2</t>
  </si>
  <si>
    <t>866120250804MG3</t>
  </si>
  <si>
    <t>707220250728MG1</t>
  </si>
  <si>
    <t>866120250729MG1</t>
  </si>
  <si>
    <t>866120250730MG1</t>
  </si>
  <si>
    <t>866120250818G+4</t>
  </si>
  <si>
    <t>866120250811G+4</t>
  </si>
  <si>
    <t>866120250811MG3</t>
  </si>
  <si>
    <t>707220250728MG3</t>
  </si>
  <si>
    <t>866120250728G+4</t>
  </si>
  <si>
    <t>866120250721G+2</t>
  </si>
  <si>
    <t>866120250813E 4</t>
  </si>
  <si>
    <t>707220250730E 4</t>
  </si>
  <si>
    <t>866120250731E 4</t>
  </si>
  <si>
    <t>866120250820MG1</t>
  </si>
  <si>
    <t>866120250819G+2</t>
  </si>
  <si>
    <t>707220250801G 1</t>
  </si>
  <si>
    <t>G 18</t>
  </si>
  <si>
    <t>707220250804G 1</t>
  </si>
  <si>
    <t>707220250805G 1</t>
  </si>
  <si>
    <t>707220250818E+1</t>
  </si>
  <si>
    <t>E+18</t>
  </si>
  <si>
    <t>707220250723XM1</t>
  </si>
  <si>
    <t>XM17</t>
  </si>
  <si>
    <t>707220250813G 1</t>
  </si>
  <si>
    <t>G 17</t>
  </si>
  <si>
    <t>866120250730E+2</t>
  </si>
  <si>
    <t>E+26</t>
  </si>
  <si>
    <t>866120250729E+2</t>
  </si>
  <si>
    <t>707220250729E+1</t>
  </si>
  <si>
    <t>G 15</t>
  </si>
  <si>
    <t>707220250814E 2</t>
  </si>
  <si>
    <t>707220250819XM1</t>
  </si>
  <si>
    <t>707220250811G 1</t>
  </si>
  <si>
    <t>709220250805G 1</t>
  </si>
  <si>
    <t>707220250812E 6</t>
  </si>
  <si>
    <t>866120250812E 6</t>
  </si>
  <si>
    <t>866120250813XR5</t>
  </si>
  <si>
    <t>866120250818E 3</t>
  </si>
  <si>
    <t>866120250811E 5</t>
  </si>
  <si>
    <t>866120250813E 5</t>
  </si>
  <si>
    <t>866120250813E 6</t>
  </si>
  <si>
    <t>866120250728E 5</t>
  </si>
  <si>
    <t>866120250723E 3</t>
  </si>
  <si>
    <t>709220250806E+1</t>
  </si>
  <si>
    <t>707220250729E 3</t>
  </si>
  <si>
    <t>866120250721E 3</t>
  </si>
  <si>
    <t>707220250806G 1</t>
  </si>
  <si>
    <t>707220250812E 1</t>
  </si>
  <si>
    <t>707220250806E 1</t>
  </si>
  <si>
    <t>707220250804E 1</t>
  </si>
  <si>
    <t>707220250731E 1</t>
  </si>
  <si>
    <t>709220250805E 1</t>
  </si>
  <si>
    <t>709220250730E 1</t>
  </si>
  <si>
    <t>833720250710E 1</t>
  </si>
  <si>
    <t>833720250820E 1</t>
  </si>
  <si>
    <t>869920250804E 3</t>
  </si>
  <si>
    <t>869920250804E 2</t>
  </si>
  <si>
    <t>825520250722E 1</t>
  </si>
  <si>
    <t>836020250701E 5</t>
  </si>
  <si>
    <t>869320250630E 3</t>
  </si>
  <si>
    <t>729120250703E 7</t>
  </si>
  <si>
    <t>836020250618EA5</t>
  </si>
  <si>
    <t>869320250630E 5</t>
  </si>
  <si>
    <t>869320250701EA4</t>
  </si>
  <si>
    <t>836020250702E 6</t>
  </si>
  <si>
    <t>853420250610E 3</t>
  </si>
  <si>
    <t>869320250709EA5</t>
  </si>
  <si>
    <t>836020250709EA6</t>
  </si>
  <si>
    <t>853420250709EA7</t>
  </si>
  <si>
    <t>853420250722E 6</t>
  </si>
  <si>
    <t>869320250724E 4</t>
  </si>
  <si>
    <t>853020250730XS1</t>
  </si>
  <si>
    <t>XS13</t>
  </si>
  <si>
    <t>853020250731EA1</t>
  </si>
  <si>
    <t>853020250730E 1</t>
  </si>
  <si>
    <t>869320250731EA4</t>
  </si>
  <si>
    <t>869320250731E 4</t>
  </si>
  <si>
    <t>857220250702E 5</t>
  </si>
  <si>
    <t>857220250702E 6</t>
  </si>
  <si>
    <t>857220250722E 7</t>
  </si>
  <si>
    <t>857120250716E 5</t>
  </si>
  <si>
    <t>867420250820E 5</t>
  </si>
  <si>
    <t>857220250617E 6</t>
  </si>
  <si>
    <t>857220250617E 8</t>
  </si>
  <si>
    <t>857220250814E 7</t>
  </si>
  <si>
    <t>869720250723E 1</t>
  </si>
  <si>
    <t>869720250626E 5</t>
  </si>
  <si>
    <t>869720250715EA5</t>
  </si>
  <si>
    <t>869720250715EA7</t>
  </si>
  <si>
    <t>869820250801EA3</t>
  </si>
  <si>
    <t>869320250701E 4</t>
  </si>
  <si>
    <t>869320250702EA4</t>
  </si>
  <si>
    <t>869320250730E 4</t>
  </si>
  <si>
    <t>869320250620EA4</t>
  </si>
  <si>
    <t>869320250618E 4</t>
  </si>
  <si>
    <t>869820250620EA2</t>
  </si>
  <si>
    <t>869820250618E 2</t>
  </si>
  <si>
    <t>869820250818E 4</t>
  </si>
  <si>
    <t>869820250721E 3</t>
  </si>
  <si>
    <t>833720250801XM1</t>
  </si>
  <si>
    <t>XM16</t>
  </si>
  <si>
    <t>833720250804XS1</t>
  </si>
  <si>
    <t>707220250820XM1</t>
  </si>
  <si>
    <t>707220250812G 1</t>
  </si>
  <si>
    <t>870220250724E 1</t>
  </si>
  <si>
    <t>870220250721E 2</t>
  </si>
  <si>
    <t>869820250807E 3</t>
  </si>
  <si>
    <t>857220250801E 7</t>
  </si>
  <si>
    <t>869920250729E 3</t>
  </si>
  <si>
    <t>862020250625E 4</t>
  </si>
  <si>
    <t>862020250709EA4</t>
  </si>
  <si>
    <t>869820250801E 3</t>
  </si>
  <si>
    <t>869820250820E 4</t>
  </si>
  <si>
    <t>833720250730XS1</t>
  </si>
  <si>
    <t>833720250730E 1</t>
  </si>
  <si>
    <t>833720250729E 1</t>
  </si>
  <si>
    <t>833120250807E 7</t>
  </si>
  <si>
    <t>869920250812E 2</t>
  </si>
  <si>
    <t>862020250623E 3</t>
  </si>
  <si>
    <t>833120250623EA6</t>
  </si>
  <si>
    <t>854920250623E 4</t>
  </si>
  <si>
    <t>862020250820E 3</t>
  </si>
  <si>
    <t>869920250807E 2</t>
  </si>
  <si>
    <t>869920250807E 3</t>
  </si>
  <si>
    <t>870620250812XS1</t>
  </si>
  <si>
    <t>XS10</t>
  </si>
  <si>
    <t>869920250605XS1</t>
  </si>
  <si>
    <t>869920250708E 2</t>
  </si>
  <si>
    <t>833120250626E 4</t>
  </si>
  <si>
    <t>869920250630XS1</t>
  </si>
  <si>
    <t>833120250721E 5</t>
  </si>
  <si>
    <t>564020250709X 1</t>
  </si>
  <si>
    <t>833720250605E 1</t>
  </si>
  <si>
    <t>709220250820X 1</t>
  </si>
  <si>
    <t>857420250820E 5</t>
  </si>
  <si>
    <t>869820250617E 2</t>
  </si>
  <si>
    <t>848020250618E 7</t>
  </si>
  <si>
    <t>857120250618E 5</t>
  </si>
  <si>
    <t>857420250620EA6</t>
  </si>
  <si>
    <t>862020250618EA2</t>
  </si>
  <si>
    <t>869820250528E 3</t>
  </si>
  <si>
    <t>707220250731G 1</t>
  </si>
  <si>
    <t>866120250818E 7</t>
  </si>
  <si>
    <t>707220250820E 1</t>
  </si>
  <si>
    <t>707220250820E 3</t>
  </si>
  <si>
    <t>866120250820E 7</t>
  </si>
  <si>
    <t>866120250820E 3</t>
  </si>
  <si>
    <t>707220250723MG1</t>
  </si>
  <si>
    <t>866120250722MG1</t>
  </si>
  <si>
    <t>851620250617E 3</t>
  </si>
  <si>
    <t>851620250616E 3</t>
  </si>
  <si>
    <t>851620250616E 4</t>
  </si>
  <si>
    <t>851620250616E 5</t>
  </si>
  <si>
    <t>851620250617EA5</t>
  </si>
  <si>
    <t>851620250804E 2</t>
  </si>
  <si>
    <t>851620250806E 2</t>
  </si>
  <si>
    <t>851620250616E 6</t>
  </si>
  <si>
    <t>851620250616EA6</t>
  </si>
  <si>
    <t>851620250617EA3</t>
  </si>
  <si>
    <t>851620250616E 8</t>
  </si>
  <si>
    <t>851620250616EA8</t>
  </si>
  <si>
    <t>809020250724E 2</t>
  </si>
  <si>
    <t>809020250729E 2</t>
  </si>
  <si>
    <t>809020250722EA4</t>
  </si>
  <si>
    <t>851620250708EA8</t>
  </si>
  <si>
    <t>861120250619E 6</t>
  </si>
  <si>
    <t>851620250731EA6</t>
  </si>
  <si>
    <t>851620250730E 6</t>
  </si>
  <si>
    <t>851620250731E 6</t>
  </si>
  <si>
    <t>861120250619E 5</t>
  </si>
  <si>
    <t>861120250619E 4</t>
  </si>
  <si>
    <t>861120250619E 2</t>
  </si>
  <si>
    <t>861120250619E 3</t>
  </si>
  <si>
    <t>851620250806E 3</t>
  </si>
  <si>
    <t>841320250620E 2</t>
  </si>
  <si>
    <t>841320250620EA2</t>
  </si>
  <si>
    <t>851220250710E 3</t>
  </si>
  <si>
    <t>851220250709E 2</t>
  </si>
  <si>
    <t>851220250709E 6</t>
  </si>
  <si>
    <t>851220250708E 3</t>
  </si>
  <si>
    <t>830620250715EA3</t>
  </si>
  <si>
    <t>861120250811E 4</t>
  </si>
  <si>
    <t>861120250609E 3</t>
  </si>
  <si>
    <t>851220250707E 4</t>
  </si>
  <si>
    <t>851620250813E 5</t>
  </si>
  <si>
    <t>851620250812E 5</t>
  </si>
  <si>
    <t>809020250731EA2</t>
  </si>
  <si>
    <t>841320250814EA9</t>
  </si>
  <si>
    <t>842520250708EA6</t>
  </si>
  <si>
    <t>842520250806E 7</t>
  </si>
  <si>
    <t>851220250707E 3</t>
  </si>
  <si>
    <t>843120250703E 7</t>
  </si>
  <si>
    <t>851620250707E 4</t>
  </si>
  <si>
    <t>843120250702EA6</t>
  </si>
  <si>
    <t>843120250702E 6</t>
  </si>
  <si>
    <t>851620250804EA5</t>
  </si>
  <si>
    <t>840220250630E 3</t>
  </si>
  <si>
    <t>840220250731E 4</t>
  </si>
  <si>
    <t>851220250617EA6</t>
  </si>
  <si>
    <t>851220250710EA2</t>
  </si>
  <si>
    <t>851220250708CS3</t>
  </si>
  <si>
    <t>851220250708E 6</t>
  </si>
  <si>
    <t>851620250723EA4</t>
  </si>
  <si>
    <t>840220250619E 3</t>
  </si>
  <si>
    <t>840220250619EA3</t>
  </si>
  <si>
    <t>851220250623EA2</t>
  </si>
  <si>
    <t>851220250807E 3</t>
  </si>
  <si>
    <t>851220250617E 4</t>
  </si>
  <si>
    <t>851220250611E 5</t>
  </si>
  <si>
    <t>851220250703E 4</t>
  </si>
  <si>
    <t>809020250806E 4</t>
  </si>
  <si>
    <t>809020250807E 4</t>
  </si>
  <si>
    <t>809020250730CS4</t>
  </si>
  <si>
    <t>809020250804E 4</t>
  </si>
  <si>
    <t>861120250813EA3</t>
  </si>
  <si>
    <t>851620250811E 5</t>
  </si>
  <si>
    <t>851220250618E 4</t>
  </si>
  <si>
    <t>851220250618E 3</t>
  </si>
  <si>
    <t>851220250618E 5</t>
  </si>
  <si>
    <t>851220250617E 6</t>
  </si>
  <si>
    <t>564020250820XM1</t>
  </si>
  <si>
    <t>866120250707E 6</t>
  </si>
  <si>
    <t>866120250707XR5</t>
  </si>
  <si>
    <t>564020250805XS1</t>
  </si>
  <si>
    <t>861120250718E 6</t>
  </si>
  <si>
    <t>861120250721E 7</t>
  </si>
  <si>
    <t>843120250721E 7</t>
  </si>
  <si>
    <t>843120250626EA5</t>
  </si>
  <si>
    <t>809020250804E 3</t>
  </si>
  <si>
    <t>843120250626E 5</t>
  </si>
  <si>
    <t>843120250626EA7</t>
  </si>
  <si>
    <t>843120250626E 7</t>
  </si>
  <si>
    <t>861120250723EA7</t>
  </si>
  <si>
    <t>564020250819E+1</t>
  </si>
  <si>
    <t>564020250814E+1</t>
  </si>
  <si>
    <t>564020250818E+1</t>
  </si>
  <si>
    <t>809020250625E 3</t>
  </si>
  <si>
    <t>861120250620EA8</t>
  </si>
  <si>
    <t>851220250721E 3</t>
  </si>
  <si>
    <t>861620250813E 5</t>
  </si>
  <si>
    <t>851220250811E 3</t>
  </si>
  <si>
    <t>851220250812E 6</t>
  </si>
  <si>
    <t>851220250708EA6</t>
  </si>
  <si>
    <t>851220250708EA7</t>
  </si>
  <si>
    <t>843120250619E 7</t>
  </si>
  <si>
    <t>851620250612E 6</t>
  </si>
  <si>
    <t>843120250811E 6</t>
  </si>
  <si>
    <t>851220250807E 7</t>
  </si>
  <si>
    <t>564020250709XM1</t>
  </si>
  <si>
    <t>851220250723E 3</t>
  </si>
  <si>
    <t>851220250806E 7</t>
  </si>
  <si>
    <t>851220250806E 5</t>
  </si>
  <si>
    <t>809020250716E 3</t>
  </si>
  <si>
    <t>840220250715E 6</t>
  </si>
  <si>
    <t>851220250723EA7</t>
  </si>
  <si>
    <t>840220250704E 4</t>
  </si>
  <si>
    <t>840220250703E 4</t>
  </si>
  <si>
    <t>840220250703E 3</t>
  </si>
  <si>
    <t>851620250710E 6</t>
  </si>
  <si>
    <t>851620250710E 5</t>
  </si>
  <si>
    <t>809020250811E 3</t>
  </si>
  <si>
    <t>809020250811CS3</t>
  </si>
  <si>
    <t>843120250704E 5</t>
  </si>
  <si>
    <t>851220250617EA4</t>
  </si>
  <si>
    <t>842520250620E 4</t>
  </si>
  <si>
    <t>843120250718E 4</t>
  </si>
  <si>
    <t>840220250716EA7</t>
  </si>
  <si>
    <t>809020250722E 2</t>
  </si>
  <si>
    <t>843120250716EA3</t>
  </si>
  <si>
    <t>851220250716EA7</t>
  </si>
  <si>
    <t>840220250611E 7</t>
  </si>
  <si>
    <t>851620250801E 6</t>
  </si>
  <si>
    <t>843120250814EA4</t>
  </si>
  <si>
    <t>840220250811E 7</t>
  </si>
  <si>
    <t>564020250820E 1</t>
  </si>
  <si>
    <t>809020250724E 3</t>
  </si>
  <si>
    <t>840220250814E 2</t>
  </si>
  <si>
    <t>840220250811E 2</t>
  </si>
  <si>
    <t>840220250626E 3</t>
  </si>
  <si>
    <t>840220250722E 5</t>
  </si>
  <si>
    <t>840220250722E 3</t>
  </si>
  <si>
    <t>840220250722E 2</t>
  </si>
  <si>
    <t>840220250626E 2</t>
  </si>
  <si>
    <t>840220250625E 7</t>
  </si>
  <si>
    <t>840220250626E 7</t>
  </si>
  <si>
    <t>840220250626E 4</t>
  </si>
  <si>
    <t>840220250625E 4</t>
  </si>
  <si>
    <t>840220250625E 2</t>
  </si>
  <si>
    <t>840220250813E 2</t>
  </si>
  <si>
    <t>840220250814E 5</t>
  </si>
  <si>
    <t>851620250625E 3</t>
  </si>
  <si>
    <t>851620250625E 4</t>
  </si>
  <si>
    <t>851620250624EA3</t>
  </si>
  <si>
    <t>851620250626E 5</t>
  </si>
  <si>
    <t>851620250625E 6</t>
  </si>
  <si>
    <t>851620250625E 5</t>
  </si>
  <si>
    <t>851620250624E 3</t>
  </si>
  <si>
    <t>840220250626E 6</t>
  </si>
  <si>
    <t>851220250801E 4</t>
  </si>
  <si>
    <t>851220250801E 6</t>
  </si>
  <si>
    <t>851220250801E 5</t>
  </si>
  <si>
    <t>851220250731E 5</t>
  </si>
  <si>
    <t>861120250626E 6</t>
  </si>
  <si>
    <t>564020250707XM1</t>
  </si>
  <si>
    <t>840220250624EA6</t>
  </si>
  <si>
    <t>840220250623E 7</t>
  </si>
  <si>
    <t>851220250606E 8</t>
  </si>
  <si>
    <t>861120250612E 6</t>
  </si>
  <si>
    <t>861120250702E 6</t>
  </si>
  <si>
    <t>861120250702E 5</t>
  </si>
  <si>
    <t>861120250702E 3</t>
  </si>
  <si>
    <t>861120250702E 7</t>
  </si>
  <si>
    <t>861120250604E 3</t>
  </si>
  <si>
    <t>851220250624E 9</t>
  </si>
  <si>
    <t xml:space="preserve">E 9 </t>
  </si>
  <si>
    <t>851220250624E 6</t>
  </si>
  <si>
    <t>851220250624E 5</t>
  </si>
  <si>
    <t>851220250624EA3</t>
  </si>
  <si>
    <t>851220250624E 2</t>
  </si>
  <si>
    <t>851220250624EA4</t>
  </si>
  <si>
    <t>842520250311E 6</t>
  </si>
  <si>
    <t>851220250624E 4</t>
  </si>
  <si>
    <t>830620250626E 2</t>
  </si>
  <si>
    <t>830620250626E 6</t>
  </si>
  <si>
    <t>830620250626E 5</t>
  </si>
  <si>
    <t>830620250626E 4</t>
  </si>
  <si>
    <t>830620250626E 3</t>
  </si>
  <si>
    <t>842520250626EA7</t>
  </si>
  <si>
    <t>842520250626E 7</t>
  </si>
  <si>
    <t>842520250625E 6</t>
  </si>
  <si>
    <t>851620250724E 6</t>
  </si>
  <si>
    <t>851620250724E 5</t>
  </si>
  <si>
    <t>840220250702E 5</t>
  </si>
  <si>
    <t>851620250804E 6</t>
  </si>
  <si>
    <t>830620250626EA3</t>
  </si>
  <si>
    <t>861120250812E 5</t>
  </si>
  <si>
    <t>861120250812E 6</t>
  </si>
  <si>
    <t>861120250814EA9</t>
  </si>
  <si>
    <t>851220250623E 3</t>
  </si>
  <si>
    <t>809020250728E 3</t>
  </si>
  <si>
    <t>851220250812E 8</t>
  </si>
  <si>
    <t>851620250716E 4</t>
  </si>
  <si>
    <t>861120250716E 8</t>
  </si>
  <si>
    <t>840220250626EA4</t>
  </si>
  <si>
    <t>842520250625E 8</t>
  </si>
  <si>
    <t>851220250729E 8</t>
  </si>
  <si>
    <t>851620250813E 6</t>
  </si>
  <si>
    <t>809020250616E 2</t>
  </si>
  <si>
    <t>840220250814E 3</t>
  </si>
  <si>
    <t>841320250731E 4</t>
  </si>
  <si>
    <t>841320250801EA4</t>
  </si>
  <si>
    <t>841320250716EA4</t>
  </si>
  <si>
    <t>841320250716E 4</t>
  </si>
  <si>
    <t>851220250721E 5</t>
  </si>
  <si>
    <t>851220250819EA3</t>
  </si>
  <si>
    <t>851620250715E 3</t>
  </si>
  <si>
    <t>851620250716E 3</t>
  </si>
  <si>
    <t>851620250716E 5</t>
  </si>
  <si>
    <t>830620250708EA3</t>
  </si>
  <si>
    <t>841320250701EA6</t>
  </si>
  <si>
    <t>841320250701E 5</t>
  </si>
  <si>
    <t>851220250708E 4</t>
  </si>
  <si>
    <t>840220250710EA2</t>
  </si>
  <si>
    <t>830620250708E 3</t>
  </si>
  <si>
    <t>840220250630E 6</t>
  </si>
  <si>
    <t>851220250704EA5</t>
  </si>
  <si>
    <t>851620250704EA6</t>
  </si>
  <si>
    <t>861120250616E 5</t>
  </si>
  <si>
    <t>861120250716E 6</t>
  </si>
  <si>
    <t>861120250716E 4</t>
  </si>
  <si>
    <t>861120250722E 6</t>
  </si>
  <si>
    <t>861120250723E 6</t>
  </si>
  <si>
    <t>861120250620EA3</t>
  </si>
  <si>
    <t>861120250620E 8</t>
  </si>
  <si>
    <t>861120250624E 4</t>
  </si>
  <si>
    <t>851220250710EA4</t>
  </si>
  <si>
    <t>861120250721EA6</t>
  </si>
  <si>
    <t>861120250710EA5</t>
  </si>
  <si>
    <t>861120250718E 5</t>
  </si>
  <si>
    <t>861120250721EA2</t>
  </si>
  <si>
    <t>843120250624E 6</t>
  </si>
  <si>
    <t>842520250710EA4</t>
  </si>
  <si>
    <t>861120250619E 7</t>
  </si>
  <si>
    <t>861120250704EA6</t>
  </si>
  <si>
    <t>851220250616EA5</t>
  </si>
  <si>
    <t>851220250612EA5</t>
  </si>
  <si>
    <t>851220250805E 4</t>
  </si>
  <si>
    <t>564020250806E+1</t>
  </si>
  <si>
    <t>841320250702E 7</t>
  </si>
  <si>
    <t>841320250623E 7</t>
  </si>
  <si>
    <t>841320250626EA6</t>
  </si>
  <si>
    <t>861620250620EA3</t>
  </si>
  <si>
    <t>840220250611EA2</t>
  </si>
  <si>
    <t>851620250703E 5</t>
  </si>
  <si>
    <t>851620250703E 4</t>
  </si>
  <si>
    <t>851620250703E 7</t>
  </si>
  <si>
    <t>841320250623E 6</t>
  </si>
  <si>
    <t>840220250812E 5</t>
  </si>
  <si>
    <t>840220250813E 5</t>
  </si>
  <si>
    <t>861120250710E 8</t>
  </si>
  <si>
    <t>709220250812X 1</t>
  </si>
  <si>
    <t>861120250630E 3</t>
  </si>
  <si>
    <t>861120250626E 5</t>
  </si>
  <si>
    <t>861120250630E 6</t>
  </si>
  <si>
    <t>851620250626E 7</t>
  </si>
  <si>
    <t>809020250623EA3</t>
  </si>
  <si>
    <t>809020250623E 3</t>
  </si>
  <si>
    <t>843120250728E 7</t>
  </si>
  <si>
    <t>861120250630E 5</t>
  </si>
  <si>
    <t>861120250630E 4</t>
  </si>
  <si>
    <t>840220250804EA7</t>
  </si>
  <si>
    <t>843120250813E 6</t>
  </si>
  <si>
    <t>843120250814E 6</t>
  </si>
  <si>
    <t>843120250718E 7</t>
  </si>
  <si>
    <t>843120250718E 6</t>
  </si>
  <si>
    <t>840220250707E 7</t>
  </si>
  <si>
    <t>840220250708E 4</t>
  </si>
  <si>
    <t>851220250630E 3</t>
  </si>
  <si>
    <t>851220250708E 9</t>
  </si>
  <si>
    <t>851220250814E 3</t>
  </si>
  <si>
    <t>861120250805E 3</t>
  </si>
  <si>
    <t>861120250813EA5</t>
  </si>
  <si>
    <t>840220250806E 4</t>
  </si>
  <si>
    <t>840220250805EA5</t>
  </si>
  <si>
    <t>851220250708EA3</t>
  </si>
  <si>
    <t>840220250811XS2</t>
  </si>
  <si>
    <t>840220250811XM2</t>
  </si>
  <si>
    <t>840220250709E 1</t>
  </si>
  <si>
    <t>840220250620E 1</t>
  </si>
  <si>
    <t>840220250612E 1</t>
  </si>
  <si>
    <t>809020250813E+2</t>
  </si>
  <si>
    <t>E+21</t>
  </si>
  <si>
    <t>840220250606EA4</t>
  </si>
  <si>
    <t>840220250813E 7</t>
  </si>
  <si>
    <t>851220250618E 7</t>
  </si>
  <si>
    <t>851220250619EA7</t>
  </si>
  <si>
    <t>851220250620E 8</t>
  </si>
  <si>
    <t>851220250618E 8</t>
  </si>
  <si>
    <t>851220250619EA8</t>
  </si>
  <si>
    <t>840220250626EA3</t>
  </si>
  <si>
    <t>851620250626EA8</t>
  </si>
  <si>
    <t>851620250625EA5</t>
  </si>
  <si>
    <t>685020250806E 1</t>
  </si>
  <si>
    <t>825520250814E 1</t>
  </si>
  <si>
    <t>809020250807E 2</t>
  </si>
  <si>
    <t>564020250707E 2</t>
  </si>
  <si>
    <t>564020250709CS2</t>
  </si>
  <si>
    <t>564020250709E 2</t>
  </si>
  <si>
    <t>830620250804E 3</t>
  </si>
  <si>
    <t>851220250715E 4</t>
  </si>
  <si>
    <t>809020250723EA3</t>
  </si>
  <si>
    <t>840220250721E 2</t>
  </si>
  <si>
    <t>861120250814E 5</t>
  </si>
  <si>
    <t>840220250819EA3</t>
  </si>
  <si>
    <t>851220250801EA3</t>
  </si>
  <si>
    <t>840220250724E 8</t>
  </si>
  <si>
    <t>841320250723EA6</t>
  </si>
  <si>
    <t>851220250730E 4</t>
  </si>
  <si>
    <t>851220250819E 4</t>
  </si>
  <si>
    <t>861120250801EA3</t>
  </si>
  <si>
    <t>564020250710EA2</t>
  </si>
  <si>
    <t>564020250710E+1</t>
  </si>
  <si>
    <t>840220250717E 4</t>
  </si>
  <si>
    <t>840220250717E 8</t>
  </si>
  <si>
    <t>840220250716E 6</t>
  </si>
  <si>
    <t>861120250707EA5</t>
  </si>
  <si>
    <t>830620250707E 4</t>
  </si>
  <si>
    <t>809020250818E 4</t>
  </si>
  <si>
    <t>825520250704EA3</t>
  </si>
  <si>
    <t>825520250702E 1</t>
  </si>
  <si>
    <t>825520250819E 1</t>
  </si>
  <si>
    <t>685020250819E 3</t>
  </si>
  <si>
    <t>685020250807XS3</t>
  </si>
  <si>
    <t>XS31</t>
  </si>
  <si>
    <t>825520250731E+2</t>
  </si>
  <si>
    <t>851220250730E 5</t>
  </si>
  <si>
    <t>851620250702E 3</t>
  </si>
  <si>
    <t>851220250729E 5</t>
  </si>
  <si>
    <t>825520250819XS2</t>
  </si>
  <si>
    <t>XS25</t>
  </si>
  <si>
    <t>861120250811E 5</t>
  </si>
  <si>
    <t>861120250805E 5</t>
  </si>
  <si>
    <t>861120250707E 5</t>
  </si>
  <si>
    <t>851620250610E 5</t>
  </si>
  <si>
    <t>840220250619E 6</t>
  </si>
  <si>
    <t>809020250710E 3</t>
  </si>
  <si>
    <t>830620250716E 4</t>
  </si>
  <si>
    <t>830620250717E 4</t>
  </si>
  <si>
    <t>830620250721EA4</t>
  </si>
  <si>
    <t>830620250717E 3</t>
  </si>
  <si>
    <t>830620250718E 3</t>
  </si>
  <si>
    <t>830620250731E 3</t>
  </si>
  <si>
    <t>851620250805EA8</t>
  </si>
  <si>
    <t>843120250715EA6</t>
  </si>
  <si>
    <t>861120250811E 3</t>
  </si>
  <si>
    <t>809020250728E 4</t>
  </si>
  <si>
    <t>861120250723E 3</t>
  </si>
  <si>
    <t>840220250715E 5</t>
  </si>
  <si>
    <t>564020250703E 1</t>
  </si>
  <si>
    <t>861120250707EA4</t>
  </si>
  <si>
    <t>861120250708E 8</t>
  </si>
  <si>
    <t>861120250707EA8</t>
  </si>
  <si>
    <t>861120250707E 8</t>
  </si>
  <si>
    <t>861120250704EA2</t>
  </si>
  <si>
    <t>853420250624E 5</t>
  </si>
  <si>
    <t>853420250626E 5</t>
  </si>
  <si>
    <t>853420250624E 8</t>
  </si>
  <si>
    <t>853520250624E 6</t>
  </si>
  <si>
    <t>836020250624E 7</t>
  </si>
  <si>
    <t>853420250626EA5</t>
  </si>
  <si>
    <t>840220250605E 3</t>
  </si>
  <si>
    <t>851620250709EA3</t>
  </si>
  <si>
    <t>861120250708E 6</t>
  </si>
  <si>
    <t>840220250707EA7</t>
  </si>
  <si>
    <t>861120250814E 8</t>
  </si>
  <si>
    <t>851620250709E 3</t>
  </si>
  <si>
    <t>861120250707E 3</t>
  </si>
  <si>
    <t>851620250709E 5</t>
  </si>
  <si>
    <t>851620250812E 7</t>
  </si>
  <si>
    <t>851620250609E 6</t>
  </si>
  <si>
    <t>851620250813E 7</t>
  </si>
  <si>
    <t>851620250723E 7</t>
  </si>
  <si>
    <t>851620250718E 4</t>
  </si>
  <si>
    <t>851220250609E 3</t>
  </si>
  <si>
    <t>851620250610E 7</t>
  </si>
  <si>
    <t>851620250612E 7</t>
  </si>
  <si>
    <t>842520250805E 7</t>
  </si>
  <si>
    <t>843120250805E 7</t>
  </si>
  <si>
    <t>851620250805E 7</t>
  </si>
  <si>
    <t>851520250805E 7</t>
  </si>
  <si>
    <t>840220250807E 7</t>
  </si>
  <si>
    <t>809020250807E 7</t>
  </si>
  <si>
    <t>830620250807E 7</t>
  </si>
  <si>
    <t>861120250807E 7</t>
  </si>
  <si>
    <t>861120250709E 6</t>
  </si>
  <si>
    <t>809020250704EA2</t>
  </si>
  <si>
    <t>809020250704EA3</t>
  </si>
  <si>
    <t>870320250728E 1</t>
  </si>
  <si>
    <t>870320250731EA1</t>
  </si>
  <si>
    <t>851220250612E 3</t>
  </si>
  <si>
    <t>851220250718E 4</t>
  </si>
  <si>
    <t>851620250721E 3</t>
  </si>
  <si>
    <t>843120250710E 5</t>
  </si>
  <si>
    <t>842520250708E 4</t>
  </si>
  <si>
    <t>842520250708E 5</t>
  </si>
  <si>
    <t>842520250708E 7</t>
  </si>
  <si>
    <t>840220250715EA5</t>
  </si>
  <si>
    <t>809020250619E 3</t>
  </si>
  <si>
    <t>809020250619EA3</t>
  </si>
  <si>
    <t>809020250702E 2</t>
  </si>
  <si>
    <t>809020250703E 2</t>
  </si>
  <si>
    <t>809020250707E 3</t>
  </si>
  <si>
    <t>840220250611EA3</t>
  </si>
  <si>
    <t>840220250609E 3</t>
  </si>
  <si>
    <t>840220250610E 3</t>
  </si>
  <si>
    <t>840220250611E 4</t>
  </si>
  <si>
    <t>840220250804EA4</t>
  </si>
  <si>
    <t>809020250814EA2</t>
  </si>
  <si>
    <t>809020250814EA4</t>
  </si>
  <si>
    <t>809020250814EA1</t>
  </si>
  <si>
    <t>840220250807E 4</t>
  </si>
  <si>
    <t>840220250804E 4</t>
  </si>
  <si>
    <t>861120250702EA6</t>
  </si>
  <si>
    <t>851620250324E 2</t>
  </si>
  <si>
    <t>830620250617E 4</t>
  </si>
  <si>
    <t>809020250813E 2</t>
  </si>
  <si>
    <t>809020250805CS2</t>
  </si>
  <si>
    <t>809020250805E 2</t>
  </si>
  <si>
    <t>830620250617E 3</t>
  </si>
  <si>
    <t>830620250618EA4</t>
  </si>
  <si>
    <t>830620250703EA3</t>
  </si>
  <si>
    <t>830620250709E 4</t>
  </si>
  <si>
    <t>851620250721E 7</t>
  </si>
  <si>
    <t>809020250814E 2</t>
  </si>
  <si>
    <t>809020250701E 2</t>
  </si>
  <si>
    <t>840220250619E 4</t>
  </si>
  <si>
    <t>840220250620EA6</t>
  </si>
  <si>
    <t>840220250620EA4</t>
  </si>
  <si>
    <t>840220250620E 6</t>
  </si>
  <si>
    <t>840220250620E 4</t>
  </si>
  <si>
    <t>840220250620E 7</t>
  </si>
  <si>
    <t>841320250704E+2</t>
  </si>
  <si>
    <t>843120250611E 8</t>
  </si>
  <si>
    <t>869920250626EA2</t>
  </si>
  <si>
    <t>869920250623E 2</t>
  </si>
  <si>
    <t>842520250703E 3</t>
  </si>
  <si>
    <t>861120250805EA7</t>
  </si>
  <si>
    <t>840220250710EA5</t>
  </si>
  <si>
    <t>842520250620E 3</t>
  </si>
  <si>
    <t>842520250620E 7</t>
  </si>
  <si>
    <t>851220250724EA4</t>
  </si>
  <si>
    <t>809020250609E 1</t>
  </si>
  <si>
    <t>851220250612E 6</t>
  </si>
  <si>
    <t>842520250709E 7</t>
  </si>
  <si>
    <t>809020250709EA3</t>
  </si>
  <si>
    <t>851620250610EA5</t>
  </si>
  <si>
    <t>854920250626E 6</t>
  </si>
  <si>
    <t>862020250625EA4</t>
  </si>
  <si>
    <t>833120250626E 6</t>
  </si>
  <si>
    <t>862020250624E 4</t>
  </si>
  <si>
    <t>809020250611E 3</t>
  </si>
  <si>
    <t>809020250612E 3</t>
  </si>
  <si>
    <t>809020250703E 3</t>
  </si>
  <si>
    <t>830620250818E 4</t>
  </si>
  <si>
    <t>862320250707E 4</t>
  </si>
  <si>
    <t>854820250704E 4</t>
  </si>
  <si>
    <t>854820250618E 2</t>
  </si>
  <si>
    <t>854820250610E 3</t>
  </si>
  <si>
    <t>854820250620EA2</t>
  </si>
  <si>
    <t>854820250618E 3</t>
  </si>
  <si>
    <t>862320250618E 3</t>
  </si>
  <si>
    <t>854820250701E 3</t>
  </si>
  <si>
    <t>854820250630E 6</t>
  </si>
  <si>
    <t>862320250731E 6</t>
  </si>
  <si>
    <t>707420250731EA7</t>
  </si>
  <si>
    <t>869820250702EA2</t>
  </si>
  <si>
    <t>833720250801EA8</t>
  </si>
  <si>
    <t>828720250724E 4</t>
  </si>
  <si>
    <t>828720250724E 6</t>
  </si>
  <si>
    <t>828720250617E 7</t>
  </si>
  <si>
    <t>828720250618E 5</t>
  </si>
  <si>
    <t>828720250618E 6</t>
  </si>
  <si>
    <t>860820250625E 1</t>
  </si>
  <si>
    <t>851220250610E 3</t>
  </si>
  <si>
    <t>685020250612E 2</t>
  </si>
  <si>
    <t>809020250704E 3</t>
  </si>
  <si>
    <t>851620240805E+1</t>
  </si>
  <si>
    <t>805620221103RG7</t>
  </si>
  <si>
    <t>805020230427RG9</t>
  </si>
  <si>
    <t>870920250701RG8</t>
  </si>
  <si>
    <t>833720250702RG1</t>
  </si>
  <si>
    <t>RG15</t>
  </si>
  <si>
    <t>709220250616RG9</t>
  </si>
  <si>
    <t>869720250626X 8</t>
  </si>
  <si>
    <t>867320231120RG3</t>
  </si>
  <si>
    <t>822420220920X 2</t>
  </si>
  <si>
    <t>838620231122X 1</t>
  </si>
  <si>
    <t>737820230614XM1</t>
  </si>
  <si>
    <t>XM19</t>
  </si>
  <si>
    <t>869320240913X 9</t>
  </si>
  <si>
    <t>849620240403X 1</t>
  </si>
  <si>
    <t>870820250630RG8</t>
  </si>
  <si>
    <t>870220250724RG1</t>
  </si>
  <si>
    <t>833720250701RG1</t>
  </si>
  <si>
    <t>807320250804X 1</t>
  </si>
  <si>
    <t>870320250618X 1</t>
  </si>
  <si>
    <t>853020250729RG1</t>
  </si>
  <si>
    <t>841320240807E+1</t>
  </si>
  <si>
    <t>841320240809E+1</t>
  </si>
  <si>
    <t>836020250617XR6</t>
  </si>
  <si>
    <t xml:space="preserve">XR6 </t>
  </si>
  <si>
    <t>869320250620XR4</t>
  </si>
  <si>
    <t xml:space="preserve">XR4 </t>
  </si>
  <si>
    <t>853420250626XR5</t>
  </si>
  <si>
    <t>853420250626XR8</t>
  </si>
  <si>
    <t xml:space="preserve">XR8 </t>
  </si>
  <si>
    <t>869320250210XR2</t>
  </si>
  <si>
    <t xml:space="preserve">XR2 </t>
  </si>
  <si>
    <t>729120250313XR6</t>
  </si>
  <si>
    <t>853420250313XR7</t>
  </si>
  <si>
    <t xml:space="preserve">XR7 </t>
  </si>
  <si>
    <t>869320250219XR2</t>
  </si>
  <si>
    <t>869320250314XR2</t>
  </si>
  <si>
    <t>853420250206XR5</t>
  </si>
  <si>
    <t>836020250206XR4</t>
  </si>
  <si>
    <t>853520250206XR4</t>
  </si>
  <si>
    <t>869320250206XR2</t>
  </si>
  <si>
    <t>869320250219XR1</t>
  </si>
  <si>
    <t>XR13</t>
  </si>
  <si>
    <t>828720250214XR4</t>
  </si>
  <si>
    <t>828720250313XR5</t>
  </si>
  <si>
    <t>828720250313XR7</t>
  </si>
  <si>
    <t>828720250217XR4</t>
  </si>
  <si>
    <t>853420250205XR3</t>
  </si>
  <si>
    <t xml:space="preserve">XR3 </t>
  </si>
  <si>
    <t>853420250204XR3</t>
  </si>
  <si>
    <t>853420250624XR8</t>
  </si>
  <si>
    <t>869320250619XR4</t>
  </si>
  <si>
    <t>853420250625XR5</t>
  </si>
  <si>
    <t>853520250624XR6</t>
  </si>
  <si>
    <t>836020250624XR7</t>
  </si>
  <si>
    <t>729120250624XR7</t>
  </si>
  <si>
    <t>828720250618XR8</t>
  </si>
  <si>
    <t>730820250618XR6</t>
  </si>
  <si>
    <t>730820250618XR7</t>
  </si>
  <si>
    <t>853420250328XR2</t>
  </si>
  <si>
    <t>853420250328XR7</t>
  </si>
  <si>
    <t>869320250317XR3</t>
  </si>
  <si>
    <t>853420250204XR4</t>
  </si>
  <si>
    <t>853420250217XR6</t>
  </si>
  <si>
    <t>836020250217XR4</t>
  </si>
  <si>
    <t>853420250408XR4</t>
  </si>
  <si>
    <t>836020250407XR5</t>
  </si>
  <si>
    <t>836020250407XR4</t>
  </si>
  <si>
    <t>828720250527XR5</t>
  </si>
  <si>
    <t>828720250409XR4</t>
  </si>
  <si>
    <t>869320250519XR3</t>
  </si>
  <si>
    <t>853420250527XR7</t>
  </si>
  <si>
    <t>869320250527XR4</t>
  </si>
  <si>
    <t>869320250604XR3</t>
  </si>
  <si>
    <t>853420250610XR3</t>
  </si>
  <si>
    <t>869320250416XR3</t>
  </si>
  <si>
    <t>869320250408XR3</t>
  </si>
  <si>
    <t>853520250409XR5</t>
  </si>
  <si>
    <t>836020250408XR7</t>
  </si>
  <si>
    <t>729120250408XR6</t>
  </si>
  <si>
    <t>836020250409XR5</t>
  </si>
  <si>
    <t>853420250407XR7</t>
  </si>
  <si>
    <t>869320250429XR4</t>
  </si>
  <si>
    <t>853420250429XR6</t>
  </si>
  <si>
    <t>853520250429XR5</t>
  </si>
  <si>
    <t>836020250429XR5</t>
  </si>
  <si>
    <t>853420250505XR5</t>
  </si>
  <si>
    <t>853520241206R 0</t>
  </si>
  <si>
    <t xml:space="preserve">R 0 </t>
  </si>
  <si>
    <t xml:space="preserve">R </t>
  </si>
  <si>
    <t>R</t>
  </si>
  <si>
    <t>869320241217R 0</t>
  </si>
  <si>
    <t>869320241211R 0</t>
  </si>
  <si>
    <t>853420241210RA0</t>
  </si>
  <si>
    <t xml:space="preserve">RA0 </t>
  </si>
  <si>
    <t>RA</t>
  </si>
  <si>
    <t>828720241210R 0</t>
  </si>
  <si>
    <t>869320250123XR2</t>
  </si>
  <si>
    <t>869320250120XR1</t>
  </si>
  <si>
    <t xml:space="preserve">XR1 </t>
  </si>
  <si>
    <t>836020250121XR6</t>
  </si>
  <si>
    <t>869320250121XR3</t>
  </si>
  <si>
    <t>836020250129XR4</t>
  </si>
  <si>
    <t>857220250121R 0</t>
  </si>
  <si>
    <t>828720250123R 1</t>
  </si>
  <si>
    <t xml:space="preserve">R 1 </t>
  </si>
  <si>
    <t>828720250121XR5</t>
  </si>
  <si>
    <t>828720250130XR4</t>
  </si>
  <si>
    <t>828720250130XR3</t>
  </si>
  <si>
    <t xml:space="preserve">Total R </t>
  </si>
  <si>
    <t>Total RA</t>
  </si>
  <si>
    <t>Total XR</t>
  </si>
  <si>
    <t>Type2</t>
  </si>
  <si>
    <t>R &amp; RA</t>
  </si>
  <si>
    <t>Total R &amp; RA</t>
  </si>
  <si>
    <t>plants/contenant</t>
  </si>
  <si>
    <t>Total</t>
  </si>
  <si>
    <t>Nb plants approximatif :</t>
  </si>
  <si>
    <t>AgeAMS</t>
  </si>
  <si>
    <t>NbSem</t>
  </si>
  <si>
    <t>Création des TCD frigo pour la chambre froide du hangar</t>
  </si>
  <si>
    <t xml:space="preserve">Base de TCD frigo, mais adaptée pour les boites R et bx XR </t>
  </si>
  <si>
    <t>Ajout des colonnes NbSem et AgeAMS</t>
  </si>
  <si>
    <t>nombre de semaines complètes écoulées depuis la date de l'inventaire</t>
  </si>
  <si>
    <t>durée date de l'inventaire - date du contenant affiché en Année Mois Semaines (pour âge des bx CHF)</t>
  </si>
  <si>
    <t xml:space="preserve">2 mois </t>
  </si>
  <si>
    <t>1 mois 3 sem.</t>
  </si>
  <si>
    <t>2 mois 2 sem.</t>
  </si>
  <si>
    <t>2 mois 1 sem.</t>
  </si>
  <si>
    <t>2 mois 3 sem.</t>
  </si>
  <si>
    <t>3 mois 3 sem.</t>
  </si>
  <si>
    <t>5 mois 1 sem.</t>
  </si>
  <si>
    <t>4 mois 3 sem.</t>
  </si>
  <si>
    <t>6 mois 2 sem.</t>
  </si>
  <si>
    <t xml:space="preserve">6 mois </t>
  </si>
  <si>
    <t xml:space="preserve">7 mois </t>
  </si>
  <si>
    <t>4 mois 1 sem.</t>
  </si>
  <si>
    <t>6 mois 1 sem.</t>
  </si>
  <si>
    <t xml:space="preserve">5 mois </t>
  </si>
  <si>
    <t xml:space="preserve">3 mois </t>
  </si>
  <si>
    <t xml:space="preserve">4 mois </t>
  </si>
  <si>
    <t>3 mois 2 sem.</t>
  </si>
  <si>
    <t>8 mois 2 sem.</t>
  </si>
  <si>
    <t xml:space="preserve">8 mois </t>
  </si>
  <si>
    <t>8 mois 1 sem.</t>
  </si>
  <si>
    <t>6 mois 4 sem.</t>
  </si>
  <si>
    <t>6 mois 3 sem.</t>
  </si>
  <si>
    <t>Nombre de Bocaux</t>
  </si>
  <si>
    <t>Total GANDA</t>
  </si>
  <si>
    <t>Total KENESI</t>
  </si>
  <si>
    <t>Total ZAMLI</t>
  </si>
  <si>
    <t>Pour mise en forme conditionnelle :</t>
  </si>
  <si>
    <t xml:space="preserve">semaines </t>
  </si>
  <si>
    <t>mois</t>
  </si>
  <si>
    <t>Code couleur :</t>
  </si>
  <si>
    <t>à</t>
  </si>
  <si>
    <t>+ à</t>
  </si>
  <si>
    <t>+</t>
  </si>
  <si>
    <t>planifier prochaine intro (+ régulière) : redemander now 
&gt;&gt; // vistite PM début octobre ?</t>
  </si>
  <si>
    <r>
      <rPr>
        <sz val="11"/>
        <color theme="0" tint="-0.499984740745262"/>
        <rFont val="Calibri"/>
        <family val="2"/>
        <scheme val="minor"/>
      </rPr>
      <t>lancer 2 BR asap à partir de beau blanc déjà dispo en X actuelle</t>
    </r>
    <r>
      <rPr>
        <sz val="11"/>
        <rFont val="Calibri"/>
        <family val="2"/>
        <scheme val="minor"/>
      </rPr>
      <t xml:space="preserve"> : pas fait, à faire 
max sur futur X dès que sorti de i</t>
    </r>
  </si>
  <si>
    <t>trop, coef stabilisé, mais encore trop
garder le vraiment très beau
(faire du XR si excédent)
next gen encore loin &gt;&gt; remettre 10 caisses de beau blanc en CHF : 2311 x10</t>
  </si>
  <si>
    <t>sortir 4 caisses de 607 XM10 pour maintien X (safety) &gt;&gt; remettre idéalement 4 caisses dans 2 ou 3 cycles</t>
  </si>
  <si>
    <t>re demander rejets : 20aine</t>
  </si>
  <si>
    <r>
      <t xml:space="preserve">oui, relancer du i
&gt;&gt; re demande faite à FM
</t>
    </r>
    <r>
      <rPr>
        <b/>
        <sz val="11"/>
        <rFont val="Calibri"/>
        <family val="2"/>
        <scheme val="minor"/>
      </rPr>
      <t>&gt;&gt; re re demander ASAP</t>
    </r>
  </si>
  <si>
    <r>
      <t xml:space="preserve">Bloquer les volumes, mais sécuriser le X : 
relancer des BR pour sécuriser la multi
sécuriser future multi avec br dès que beau blanc dispo à partir des i
remettre du beau blanc asap en CHF
</t>
    </r>
    <r>
      <rPr>
        <sz val="11"/>
        <rFont val="Calibri"/>
        <family val="2"/>
        <scheme val="minor"/>
      </rPr>
      <t>relancer des BR asap a partir du très jeune matériel CC1 +</t>
    </r>
    <r>
      <rPr>
        <strike/>
        <sz val="11"/>
        <rFont val="Calibri"/>
        <family val="2"/>
        <scheme val="minor"/>
      </rPr>
      <t xml:space="preserve"> le plus jeune possible dispo en "vieux" X </t>
    </r>
    <r>
      <rPr>
        <sz val="11"/>
        <rFont val="Calibri"/>
        <family val="2"/>
        <scheme val="minor"/>
      </rPr>
      <t xml:space="preserve">&gt;&gt; multi max pour maintien du pool de E
</t>
    </r>
    <r>
      <rPr>
        <sz val="11"/>
        <color theme="0" tint="-0.499984740745262"/>
        <rFont val="Calibri"/>
        <family val="2"/>
        <scheme val="minor"/>
      </rPr>
      <t xml:space="preserve">
</t>
    </r>
    <r>
      <rPr>
        <sz val="11"/>
        <rFont val="Calibri"/>
        <family val="2"/>
        <scheme val="minor"/>
      </rPr>
      <t>sortie de tout le pas beau en train de lacher CHF, pour sauver ce qui peut l'etre</t>
    </r>
  </si>
  <si>
    <r>
      <t xml:space="preserve">realcner asap à partir X8 et X9
</t>
    </r>
    <r>
      <rPr>
        <sz val="11"/>
        <rFont val="Calibri"/>
        <family val="2"/>
        <scheme val="minor"/>
      </rPr>
      <t xml:space="preserve"> relancer encore à partir jeune CC1 
</t>
    </r>
    <r>
      <rPr>
        <strike/>
        <sz val="11"/>
        <rFont val="Calibri"/>
        <family val="2"/>
        <scheme val="minor"/>
      </rPr>
      <t>+ le plus jeune possible dispo en "vieux" X : pas possible, déjà trop avancé</t>
    </r>
  </si>
  <si>
    <t>demande faite + relance faite en juin
&gt;&gt; relancer encore (CHF 2024 et plus rien au labo)</t>
  </si>
  <si>
    <t>STOP 
ménage CHF + bloquer le i actuel en CHF dès que beau blanc</t>
  </si>
  <si>
    <r>
      <rPr>
        <sz val="11"/>
        <color theme="0" tint="-0.499984740745262"/>
        <rFont val="Calibri"/>
        <family val="2"/>
        <scheme val="minor"/>
      </rPr>
      <t xml:space="preserve">Pas assez de E, qq bx de vieux X, jeune i : à relancer asap
  - ne rien jeter en E et fin de X
  - sortie des RG12 de CHF pour BR
  - chouchouter les i, BR dès que X dispo
</t>
    </r>
    <r>
      <rPr>
        <sz val="11"/>
        <rFont val="Calibri"/>
        <family val="2"/>
        <scheme val="minor"/>
      </rPr>
      <t xml:space="preserve">
Ne rien jeter 
passer le max de belles salades ou gros cluster quasi structuré en max de BR avec G3/4 AIB pour accélérer la sortie de fin d'année &gt;&gt; manque 3k
Optimiser les restes d'embryon sur XM pour début d'année prochaine</t>
    </r>
  </si>
  <si>
    <r>
      <rPr>
        <sz val="11"/>
        <color rgb="FFA1A1A1"/>
        <rFont val="Calibri"/>
        <family val="2"/>
        <scheme val="minor"/>
      </rPr>
      <t>pas redemandé lors relance juin : demander si need ré intro sécu</t>
    </r>
    <r>
      <rPr>
        <sz val="11"/>
        <rFont val="Calibri"/>
        <family val="2"/>
        <scheme val="minor"/>
      </rPr>
      <t xml:space="preserve">
&gt;&gt; relancer Franck (2bx de x22 en chf qualité 1)</t>
    </r>
  </si>
  <si>
    <r>
      <t xml:space="preserve"> baisse de 15% / juin, avec bcp de multi en cours, continuer à Xer</t>
    </r>
    <r>
      <rPr>
        <sz val="11"/>
        <color theme="0" tint="-0.499984740745262"/>
        <rFont val="Calibri"/>
        <family val="2"/>
        <scheme val="minor"/>
      </rPr>
      <t xml:space="preserve"> </t>
    </r>
    <r>
      <rPr>
        <sz val="11"/>
        <rFont val="Calibri"/>
        <family val="2"/>
        <scheme val="minor"/>
      </rPr>
      <t xml:space="preserve">
mise en CHF de très beau blanc asap : fait 
Morceau homogène de la série de 2406 en X1 : lancer test W classique vs ne pas toucher dès que possible dès le prochain repiq</t>
    </r>
  </si>
  <si>
    <r>
      <t xml:space="preserve">Reprise de X° faite par BR : explosion des volumes &gt;&gt; stabiliser, bien trier sur les prochains cycles
Ne pas rater la CC1, car gros gap entre i et X
&gt;&gt; Faire V de l'année avec X actuel, excédent en XR pour obj n+1 (en attente de la next géné de x
</t>
    </r>
    <r>
      <rPr>
        <sz val="11"/>
        <rFont val="Calibri"/>
        <family val="2"/>
        <scheme val="minor"/>
      </rPr>
      <t>Explosion des volumes : 
&gt;&gt; remettre 9 caisses de très beau blanc en CHF pour sécurité n+1
Gros tri pour objectif N asap + n+1 en XR (en attendant arrivée de la prochaine génération)</t>
    </r>
  </si>
  <si>
    <t>explosion des volumes, excédent théorique now &gt;&gt; stabiliser 
accélérer sortie des plants pour cette année avec XS+G3/4 et E asap
 remettre un peu de blanc en CHF asap, en attandant la next gen</t>
  </si>
  <si>
    <t>BR pour X° max sur futur X dès que sorti de i</t>
  </si>
  <si>
    <t>stabiliser les volumes
continuer de faire avec le pool de E pour commencer à envoyer
remettre quelques caisses de beau blanc en CHF si possible &gt;&gt; sécuriser next year (rien en i)</t>
  </si>
  <si>
    <t>sortir les 40 XR hangar les plus anciens
compléter avec E donne R sur fin d'année, excédent en XR ensuite
réajuster en octobre si besoin, en sortant le reste des XR (environ 6k, soit totalité du besoin)
remettre environ 9 caisses de tres beau blanc en CHF pour sécuriser le X en attendant next gen</t>
  </si>
  <si>
    <t>gap entre i et X relancé à partir CHF
  - relance à partir CHF faite : attention sur le X actuel, en cours de reprise
  - ne rien jeter en E
  - pousser fort sur le X en BR dès que des clusters blancs sont dispo à partir intro + lancer à partir du X déjà dispo
  - sécuriser le i
   voir AW3 sur i actuel ?
bloquer beau blanc en CHF asap sur next sortie de CC1
sortir les XR de chf en 2 fois : now + début octobre (environ 1k)</t>
  </si>
  <si>
    <t>relancer début 2026 ?</t>
  </si>
  <si>
    <r>
      <rPr>
        <sz val="11"/>
        <color theme="0" tint="-0.499984740745262"/>
        <rFont val="Calibri"/>
        <family val="2"/>
        <scheme val="minor"/>
      </rPr>
      <t xml:space="preserve">tester maturation en MGN sur gros cluster déjà bien verts </t>
    </r>
    <r>
      <rPr>
        <sz val="11"/>
        <rFont val="Calibri"/>
        <family val="2"/>
        <scheme val="minor"/>
      </rPr>
      <t xml:space="preserve">
&gt;&gt; REX : pas d'hyperhydricité, mais pas de réel gain de temps</t>
    </r>
  </si>
  <si>
    <t>Reste 1100 à envoyer
15 boites en CHF &gt;&gt; à  sortir tout de suite
+ 15 boites de 15 vendredi 
&gt;&gt; environ 500 plants de dispo
excédent : reprendre les plus belles séries en prio, stopper le coef
remettre 2 - 3 caisses de beau blanc en CHF</t>
  </si>
  <si>
    <r>
      <t xml:space="preserve">NB : origine rejets serre, plus long
</t>
    </r>
    <r>
      <rPr>
        <sz val="11"/>
        <rFont val="Calibri"/>
        <family val="2"/>
        <scheme val="minor"/>
      </rPr>
      <t>&gt;&gt; faire avancer le plus vite, sans milieu liquide car bof sur cette var
NB : on ne fera pas les volumes de cette année... essayer de sortir asap en début d'année prochaine</t>
    </r>
  </si>
  <si>
    <t xml:space="preserve">Objectif 5k fait, max de plants pour 10k max, puis XR si excédent
Ne pas faire de coef sur le E actuel : sortir du plant et maintien du volume avec très beau matériel
Sécurisation de la X° : 
en attendant la futur X, sécuriser la + jeune X° en CHF en sortant 3 caisses sur 6 qual 2 pour "régénération" (2306 RG4) à remettre en CHFensuite, puis re-sortie des 3 autres caisses restantes début d'année prochaine (si X issue de CC1 pas décollée d'ici là)
</t>
  </si>
  <si>
    <t>17/12/2024 : 10k &gt;&gt; 20k
07/2025 : STOP</t>
  </si>
  <si>
    <t xml:space="preserve">735820250912AW2 7  </t>
  </si>
  <si>
    <t xml:space="preserve">870320250818E+1236 </t>
  </si>
  <si>
    <t xml:space="preserve">870320250910E+1368 </t>
  </si>
  <si>
    <t xml:space="preserve">870220250814E+127  </t>
  </si>
  <si>
    <t>1A52</t>
  </si>
  <si>
    <t xml:space="preserve">870220250814RG1220 </t>
  </si>
  <si>
    <t>1A41</t>
  </si>
  <si>
    <t xml:space="preserve">862320250910XM207  </t>
  </si>
  <si>
    <t xml:space="preserve">870820250901XM1036 </t>
  </si>
  <si>
    <t xml:space="preserve">828620250910XM197  </t>
  </si>
  <si>
    <t xml:space="preserve">735820250915X 2 7  </t>
  </si>
  <si>
    <t>1A31</t>
  </si>
  <si>
    <t xml:space="preserve">833720250827XM1636 </t>
  </si>
  <si>
    <t xml:space="preserve">828620250910E+197  </t>
  </si>
  <si>
    <t xml:space="preserve">869720250827XS1436 </t>
  </si>
  <si>
    <t xml:space="preserve">761320250828E+1536 </t>
  </si>
  <si>
    <t xml:space="preserve">862320250829XS2036 </t>
  </si>
  <si>
    <t xml:space="preserve">869720250829XS1536 </t>
  </si>
  <si>
    <t xml:space="preserve">761320250804XS1636 </t>
  </si>
  <si>
    <t xml:space="preserve">869720250829MG3 36 </t>
  </si>
  <si>
    <t xml:space="preserve">869920250910XS167  </t>
  </si>
  <si>
    <t xml:space="preserve">709220250821X 1379 </t>
  </si>
  <si>
    <t xml:space="preserve">869720250826XS1536 </t>
  </si>
  <si>
    <t xml:space="preserve">564020250916X 1720 </t>
  </si>
  <si>
    <t xml:space="preserve">594820250904X 2 36 </t>
  </si>
  <si>
    <t xml:space="preserve">594820250903AW2 36 </t>
  </si>
  <si>
    <t xml:space="preserve">709220250912E+1318 </t>
  </si>
  <si>
    <t xml:space="preserve">709220250916XM1371 </t>
  </si>
  <si>
    <t xml:space="preserve">709220250916XM1271 </t>
  </si>
  <si>
    <t xml:space="preserve">870320250825E+1236 </t>
  </si>
  <si>
    <t xml:space="preserve">564020250829RG1738 </t>
  </si>
  <si>
    <t xml:space="preserve">564020250827E+1738 </t>
  </si>
  <si>
    <t xml:space="preserve">564020250910X 1720 </t>
  </si>
  <si>
    <t xml:space="preserve">870220250813RG127  </t>
  </si>
  <si>
    <t xml:space="preserve">825520250818X 2420 </t>
  </si>
  <si>
    <t xml:space="preserve">709220250912E+1350 </t>
  </si>
  <si>
    <t xml:space="preserve">709220250825XM1215 </t>
  </si>
  <si>
    <t>1B31</t>
  </si>
  <si>
    <t xml:space="preserve">730820250910E+237  </t>
  </si>
  <si>
    <t xml:space="preserve">730820250910XS237  </t>
  </si>
  <si>
    <t xml:space="preserve">869720250825XM1536 </t>
  </si>
  <si>
    <t xml:space="preserve">709220250908XM1215 </t>
  </si>
  <si>
    <t xml:space="preserve">709220250828G 6 14 </t>
  </si>
  <si>
    <t xml:space="preserve">870220250825E+1338 </t>
  </si>
  <si>
    <t xml:space="preserve">709220250909XM1287 </t>
  </si>
  <si>
    <t xml:space="preserve">564020250912X 1720 </t>
  </si>
  <si>
    <t xml:space="preserve">761320250909XS187  </t>
  </si>
  <si>
    <t xml:space="preserve">870820250903E+1036 </t>
  </si>
  <si>
    <t xml:space="preserve">860820250829XM2838 </t>
  </si>
  <si>
    <t xml:space="preserve">871020250825X 9 36 </t>
  </si>
  <si>
    <t xml:space="preserve">862320250825X 1536 </t>
  </si>
  <si>
    <t>1Z01</t>
  </si>
  <si>
    <t xml:space="preserve">870220250827E+1338 </t>
  </si>
  <si>
    <t xml:space="preserve">869920250623E 2 87 </t>
  </si>
  <si>
    <t xml:space="preserve">866120250910E 7 71 </t>
  </si>
  <si>
    <t xml:space="preserve">866120250910E 4 50 </t>
  </si>
  <si>
    <t xml:space="preserve">866120250910E 8 71 </t>
  </si>
  <si>
    <t xml:space="preserve">866120250910E 5 71 </t>
  </si>
  <si>
    <t xml:space="preserve">866120250903E 6 71 </t>
  </si>
  <si>
    <t xml:space="preserve">866120250904EA8 50 </t>
  </si>
  <si>
    <t xml:space="preserve">866120250911E 7 71 </t>
  </si>
  <si>
    <t xml:space="preserve">866120250829EA6 71 </t>
  </si>
  <si>
    <t xml:space="preserve">709220250915E+1318 </t>
  </si>
  <si>
    <t>2A52</t>
  </si>
  <si>
    <t xml:space="preserve">707220250902XM1787 </t>
  </si>
  <si>
    <t xml:space="preserve">866120250904MG3 50 </t>
  </si>
  <si>
    <t xml:space="preserve">707220250909MG3 50 </t>
  </si>
  <si>
    <t xml:space="preserve">707220250908MG3 50 </t>
  </si>
  <si>
    <t xml:space="preserve">866120250827G+2 71 </t>
  </si>
  <si>
    <t xml:space="preserve">707220250826G+2 71 </t>
  </si>
  <si>
    <t xml:space="preserve">709220250829MG1 71 </t>
  </si>
  <si>
    <t xml:space="preserve">866120250902MG3 71 </t>
  </si>
  <si>
    <t xml:space="preserve">866120250904G+4 71 </t>
  </si>
  <si>
    <t xml:space="preserve">866120250902G+2 50 </t>
  </si>
  <si>
    <t xml:space="preserve">707220250902G+2 71 </t>
  </si>
  <si>
    <t xml:space="preserve">866120250904G+2 71 </t>
  </si>
  <si>
    <t xml:space="preserve">707220250909MG1 71 </t>
  </si>
  <si>
    <t xml:space="preserve">866120250909MG1 71 </t>
  </si>
  <si>
    <t xml:space="preserve">866120250911MG1 50 </t>
  </si>
  <si>
    <t xml:space="preserve">707220250909MG1 50 </t>
  </si>
  <si>
    <t xml:space="preserve">707220250910MG1 71 </t>
  </si>
  <si>
    <t xml:space="preserve">866120250910MG1 50 </t>
  </si>
  <si>
    <t xml:space="preserve">866120250909MG1 50 </t>
  </si>
  <si>
    <t xml:space="preserve">707220250908G+2 50 </t>
  </si>
  <si>
    <t xml:space="preserve">866120250916MG3 50 </t>
  </si>
  <si>
    <t xml:space="preserve">866120250915G+2 50 </t>
  </si>
  <si>
    <t xml:space="preserve">866120250915G+2 71 </t>
  </si>
  <si>
    <t xml:space="preserve">707220250915G+2 50 </t>
  </si>
  <si>
    <t xml:space="preserve">866120250908G+4 71 </t>
  </si>
  <si>
    <t xml:space="preserve">707220250825G+4 71 </t>
  </si>
  <si>
    <t xml:space="preserve">866120250826MG3 71 </t>
  </si>
  <si>
    <t xml:space="preserve">709220250909XM1254 </t>
  </si>
  <si>
    <t xml:space="preserve">866120250916XR5 71 </t>
  </si>
  <si>
    <t xml:space="preserve">866120250903MG1 71 </t>
  </si>
  <si>
    <t xml:space="preserve">709220250915E 1 18 </t>
  </si>
  <si>
    <t>2A21</t>
  </si>
  <si>
    <t xml:space="preserve">709220250916XM1318 </t>
  </si>
  <si>
    <t xml:space="preserve">709220250916E+1318 </t>
  </si>
  <si>
    <t xml:space="preserve">707220250917E+2071 </t>
  </si>
  <si>
    <t xml:space="preserve">707220250911E+1571 </t>
  </si>
  <si>
    <t xml:space="preserve">707220250828XM1615 </t>
  </si>
  <si>
    <t xml:space="preserve">707220250904XM1718 </t>
  </si>
  <si>
    <t xml:space="preserve">707220250904XM1918 </t>
  </si>
  <si>
    <t xml:space="preserve">707220250828XM1671 </t>
  </si>
  <si>
    <t xml:space="preserve">709220250828XM1215 </t>
  </si>
  <si>
    <t xml:space="preserve">707220250829XM1754 </t>
  </si>
  <si>
    <t xml:space="preserve">866120250912E 7 81 </t>
  </si>
  <si>
    <t xml:space="preserve">707220250909XM1954 </t>
  </si>
  <si>
    <t xml:space="preserve">707220250911E+1854 </t>
  </si>
  <si>
    <t xml:space="preserve">707220250911E+1771 </t>
  </si>
  <si>
    <t xml:space="preserve">707220250916E+1915 </t>
  </si>
  <si>
    <t xml:space="preserve">709220250911XM1271 </t>
  </si>
  <si>
    <t xml:space="preserve">707220250911XM1871 </t>
  </si>
  <si>
    <t xml:space="preserve">707220250911XM1671 </t>
  </si>
  <si>
    <t xml:space="preserve">707220250911XM1771 </t>
  </si>
  <si>
    <t xml:space="preserve">707220250901XM1854 </t>
  </si>
  <si>
    <t xml:space="preserve">707220250903G 1671 </t>
  </si>
  <si>
    <t>2B21</t>
  </si>
  <si>
    <t xml:space="preserve">709220250829E 2 71 </t>
  </si>
  <si>
    <t xml:space="preserve">707220250901E 2 71 </t>
  </si>
  <si>
    <t xml:space="preserve">866120250829E 2 71 </t>
  </si>
  <si>
    <t xml:space="preserve">707220250910E 2 71 </t>
  </si>
  <si>
    <t xml:space="preserve">707220250903XM1815 </t>
  </si>
  <si>
    <t xml:space="preserve">866120250908XR5 71 </t>
  </si>
  <si>
    <t xml:space="preserve">707220250909E 1 87 </t>
  </si>
  <si>
    <t xml:space="preserve">707220250911E 1 50 </t>
  </si>
  <si>
    <t xml:space="preserve">866120250829E 6 71 </t>
  </si>
  <si>
    <t xml:space="preserve">709220250912E 1 71 </t>
  </si>
  <si>
    <t xml:space="preserve">707220250911XM1950 </t>
  </si>
  <si>
    <t xml:space="preserve">709220250911E+1318 </t>
  </si>
  <si>
    <t xml:space="preserve">707220250916E+1987 </t>
  </si>
  <si>
    <t xml:space="preserve">707220250904E 1 18 </t>
  </si>
  <si>
    <t xml:space="preserve">707220250903E 1 18 </t>
  </si>
  <si>
    <t xml:space="preserve">866120250828E 1 71 </t>
  </si>
  <si>
    <t xml:space="preserve">707220250827E 1 87 </t>
  </si>
  <si>
    <t xml:space="preserve">866120250915E 1 71 </t>
  </si>
  <si>
    <t xml:space="preserve">707220250916E 1 87 </t>
  </si>
  <si>
    <t xml:space="preserve">707220250915E+2065 </t>
  </si>
  <si>
    <t xml:space="preserve">833720250820E 2 73 </t>
  </si>
  <si>
    <t xml:space="preserve">870320250910E 1 85 </t>
  </si>
  <si>
    <t xml:space="preserve">870320250911EA1 14 </t>
  </si>
  <si>
    <t xml:space="preserve">869920250902E 1 69 </t>
  </si>
  <si>
    <t xml:space="preserve">869920250902E 1 85 </t>
  </si>
  <si>
    <t xml:space="preserve">869320250904E 4 16 </t>
  </si>
  <si>
    <t xml:space="preserve">870220250904E 2 36 </t>
  </si>
  <si>
    <t xml:space="preserve">870220250722E 2 73 </t>
  </si>
  <si>
    <t xml:space="preserve">869820250820E 4 68 </t>
  </si>
  <si>
    <t xml:space="preserve">833720250730E 1 59 </t>
  </si>
  <si>
    <t xml:space="preserve">869920250812E 2 69 </t>
  </si>
  <si>
    <t xml:space="preserve">833120250903E 7 16 </t>
  </si>
  <si>
    <t xml:space="preserve">862020250820EA4 16 </t>
  </si>
  <si>
    <t xml:space="preserve">870620250812XS1068 </t>
  </si>
  <si>
    <t xml:space="preserve">869320250903E 5 68 </t>
  </si>
  <si>
    <t xml:space="preserve">869920250903E 1 69 </t>
  </si>
  <si>
    <t xml:space="preserve">707220250910E+1954 </t>
  </si>
  <si>
    <t xml:space="preserve">869820250821E 3 16 </t>
  </si>
  <si>
    <t xml:space="preserve">857220250821E 7 16 </t>
  </si>
  <si>
    <t xml:space="preserve">869820250903EA3 16 </t>
  </si>
  <si>
    <t xml:space="preserve">857120250903EA6 16 </t>
  </si>
  <si>
    <t xml:space="preserve">869720250828E 1 36 </t>
  </si>
  <si>
    <t xml:space="preserve">869720250829E 6 36 </t>
  </si>
  <si>
    <t xml:space="preserve">869720250715EA6 36 </t>
  </si>
  <si>
    <t xml:space="preserve">869720250904XS1720 </t>
  </si>
  <si>
    <t xml:space="preserve">869320250902E 5 72 </t>
  </si>
  <si>
    <t xml:space="preserve">869320250723E 4 21 </t>
  </si>
  <si>
    <t xml:space="preserve">853420250903E 4 85 </t>
  </si>
  <si>
    <t xml:space="preserve">853420250903E 4 68 </t>
  </si>
  <si>
    <t xml:space="preserve">869820250818E 4 68 </t>
  </si>
  <si>
    <t xml:space="preserve">869820250721E 3 72 </t>
  </si>
  <si>
    <t xml:space="preserve">869820250818E 4 69 </t>
  </si>
  <si>
    <t xml:space="preserve">869820250721E 3 84 </t>
  </si>
  <si>
    <t xml:space="preserve">833720250804XS167  </t>
  </si>
  <si>
    <t xml:space="preserve">833720250828E 1 36 </t>
  </si>
  <si>
    <t xml:space="preserve">833720250903E+1721 </t>
  </si>
  <si>
    <t xml:space="preserve">853420250903EA4 68 </t>
  </si>
  <si>
    <t xml:space="preserve">869320250902EA4 68 </t>
  </si>
  <si>
    <t xml:space="preserve">869320250902E 4 68 </t>
  </si>
  <si>
    <t xml:space="preserve">862320250829E 1 36 </t>
  </si>
  <si>
    <t xml:space="preserve">870220250821E+1338 </t>
  </si>
  <si>
    <t xml:space="preserve">707220250904XM1954 </t>
  </si>
  <si>
    <t xml:space="preserve">707220250904XM1987 </t>
  </si>
  <si>
    <t xml:space="preserve">707220250828XM1987 </t>
  </si>
  <si>
    <t xml:space="preserve">707220250827XM1954 </t>
  </si>
  <si>
    <t xml:space="preserve">709220250916E 1 71 </t>
  </si>
  <si>
    <t xml:space="preserve">709220250917E 1 18 </t>
  </si>
  <si>
    <t xml:space="preserve">709220250917XM1318 </t>
  </si>
  <si>
    <t xml:space="preserve">709220250917E+1318 </t>
  </si>
  <si>
    <t xml:space="preserve">707220250915E 1 65 </t>
  </si>
  <si>
    <t xml:space="preserve">707220250826XM1987 </t>
  </si>
  <si>
    <t xml:space="preserve">707220250917MG1 50 </t>
  </si>
  <si>
    <t xml:space="preserve">707220250819G+2 71 </t>
  </si>
  <si>
    <t xml:space="preserve">707220250917E 1 71 </t>
  </si>
  <si>
    <t xml:space="preserve">866120250827XR5 71 </t>
  </si>
  <si>
    <t xml:space="preserve">851620250901E 7 85 </t>
  </si>
  <si>
    <t xml:space="preserve">851620250901E 7 21 </t>
  </si>
  <si>
    <t xml:space="preserve">851620250901E 6 21 </t>
  </si>
  <si>
    <t xml:space="preserve">851620250901E 6 85 </t>
  </si>
  <si>
    <t xml:space="preserve">851620250901E 4 68 </t>
  </si>
  <si>
    <t xml:space="preserve">851620250901E 4 69 </t>
  </si>
  <si>
    <t xml:space="preserve">851620250902E 4 69 </t>
  </si>
  <si>
    <t xml:space="preserve">851620250901E 4 85 </t>
  </si>
  <si>
    <t xml:space="preserve">851220250901E 8 85 </t>
  </si>
  <si>
    <t xml:space="preserve">851220250901E 8 69 </t>
  </si>
  <si>
    <t xml:space="preserve">851220250901E 9 21 </t>
  </si>
  <si>
    <t xml:space="preserve">851620250829EA4 16 </t>
  </si>
  <si>
    <t xml:space="preserve">564020250821E+1368 </t>
  </si>
  <si>
    <t xml:space="preserve">564020250827E+1384 </t>
  </si>
  <si>
    <t xml:space="preserve">851620250730E 6 21 </t>
  </si>
  <si>
    <t xml:space="preserve">861120250828EA5 16 </t>
  </si>
  <si>
    <t xml:space="preserve">841320250901E 3 85 </t>
  </si>
  <si>
    <t xml:space="preserve">841320250901E 3 69 </t>
  </si>
  <si>
    <t xml:space="preserve">851220250827EA4 16 </t>
  </si>
  <si>
    <t xml:space="preserve">851220250909E 4 37 </t>
  </si>
  <si>
    <t xml:space="preserve">851220250911E 7 73 </t>
  </si>
  <si>
    <t xml:space="preserve">851220250911E 6 73 </t>
  </si>
  <si>
    <t xml:space="preserve">851220250912E 4 59 </t>
  </si>
  <si>
    <t xml:space="preserve">851220250904E 4 68 </t>
  </si>
  <si>
    <t xml:space="preserve">840220250915E 3 68 </t>
  </si>
  <si>
    <t xml:space="preserve">840220250915E 4 68 </t>
  </si>
  <si>
    <t xml:space="preserve">840220250916EA4 86 </t>
  </si>
  <si>
    <t xml:space="preserve">840220250915E 5 68 </t>
  </si>
  <si>
    <t xml:space="preserve">840220250915E 6 68 </t>
  </si>
  <si>
    <t xml:space="preserve">851220250710EA6 85 </t>
  </si>
  <si>
    <t xml:space="preserve">851220250826E 3 16 </t>
  </si>
  <si>
    <t>3D22</t>
  </si>
  <si>
    <t>3C41</t>
  </si>
  <si>
    <t xml:space="preserve">564020250819XM1572 </t>
  </si>
  <si>
    <t xml:space="preserve">841320250916RG1859 </t>
  </si>
  <si>
    <t xml:space="preserve">564020250804XS1620 </t>
  </si>
  <si>
    <t xml:space="preserve">564020250818E+1588 </t>
  </si>
  <si>
    <t xml:space="preserve">564020250814E+1586 </t>
  </si>
  <si>
    <t xml:space="preserve">851620250901E 3 16 </t>
  </si>
  <si>
    <t xml:space="preserve">843120250901E 6 16 </t>
  </si>
  <si>
    <t xml:space="preserve">870520250910E 1 7  </t>
  </si>
  <si>
    <t xml:space="preserve">564020250910XS1720 </t>
  </si>
  <si>
    <t xml:space="preserve">851620250829E 7 16 </t>
  </si>
  <si>
    <t xml:space="preserve">840220250904E 4 85 </t>
  </si>
  <si>
    <t xml:space="preserve">840220250903E 4 68 </t>
  </si>
  <si>
    <t xml:space="preserve">809020250812E 3 84 </t>
  </si>
  <si>
    <t xml:space="preserve">809020250812E 3 4  </t>
  </si>
  <si>
    <t xml:space="preserve">840220250902EA4 68 </t>
  </si>
  <si>
    <t xml:space="preserve">840220250829E 4 68 </t>
  </si>
  <si>
    <t xml:space="preserve">840220250829E 4 69 </t>
  </si>
  <si>
    <t xml:space="preserve">851220250826E 5 34 </t>
  </si>
  <si>
    <t xml:space="preserve">809020250723E 3 85 </t>
  </si>
  <si>
    <t xml:space="preserve">809020250728E 3 21 </t>
  </si>
  <si>
    <t xml:space="preserve">840220250916E 8 34 </t>
  </si>
  <si>
    <t xml:space="preserve">840220250915E 5 59 </t>
  </si>
  <si>
    <t xml:space="preserve">840220250915E 6 59 </t>
  </si>
  <si>
    <t xml:space="preserve">840220250916E 4 85 </t>
  </si>
  <si>
    <t xml:space="preserve">840220250912E 8 89 </t>
  </si>
  <si>
    <t xml:space="preserve">840220250915E 3 70 </t>
  </si>
  <si>
    <t xml:space="preserve">840220250912E 3 70 </t>
  </si>
  <si>
    <t xml:space="preserve">840220250912E 5 85 </t>
  </si>
  <si>
    <t xml:space="preserve">840220250912E 5 68 </t>
  </si>
  <si>
    <t xml:space="preserve">840220250911E 5 68 </t>
  </si>
  <si>
    <t xml:space="preserve">840220250626E 6 87 </t>
  </si>
  <si>
    <t xml:space="preserve">851220250731E 4 69 </t>
  </si>
  <si>
    <t xml:space="preserve">564020250912E+1670 </t>
  </si>
  <si>
    <t xml:space="preserve">830620250912E 4 59 </t>
  </si>
  <si>
    <t xml:space="preserve">830620250915E 4 37 </t>
  </si>
  <si>
    <t xml:space="preserve">830620250915E 4 70 </t>
  </si>
  <si>
    <t xml:space="preserve">843120250916E 8 34 </t>
  </si>
  <si>
    <t xml:space="preserve">851220250827E 3 16 </t>
  </si>
  <si>
    <t xml:space="preserve">842520250825E 7 16 </t>
  </si>
  <si>
    <t xml:space="preserve">851220250811E 8 37 </t>
  </si>
  <si>
    <t xml:space="preserve">861120250828E 4 16 </t>
  </si>
  <si>
    <t>3B41</t>
  </si>
  <si>
    <t xml:space="preserve">809020250728E 3 85 </t>
  </si>
  <si>
    <t xml:space="preserve">841320250912E 5 73 </t>
  </si>
  <si>
    <t xml:space="preserve">841320250915E 5 70 </t>
  </si>
  <si>
    <t>3B32</t>
  </si>
  <si>
    <t xml:space="preserve">564020250912MG1 69 </t>
  </si>
  <si>
    <t xml:space="preserve">564020250915MG1 21 </t>
  </si>
  <si>
    <t xml:space="preserve">809020250917MG1 21 </t>
  </si>
  <si>
    <t xml:space="preserve">809020250910MG1 84 </t>
  </si>
  <si>
    <t xml:space="preserve">809020250911MG1 16 </t>
  </si>
  <si>
    <t xml:space="preserve">809020250911MG1 21 </t>
  </si>
  <si>
    <t xml:space="preserve">809020250911MG1 84 </t>
  </si>
  <si>
    <t xml:space="preserve">809020250912MG1 16 </t>
  </si>
  <si>
    <t xml:space="preserve">809020250912MG1 21 </t>
  </si>
  <si>
    <t xml:space="preserve">809020250910MG1 21 </t>
  </si>
  <si>
    <t xml:space="preserve">809020250908MG1 21 </t>
  </si>
  <si>
    <t xml:space="preserve">809020250909MG1 21 </t>
  </si>
  <si>
    <t xml:space="preserve">809020250909MG1 84 </t>
  </si>
  <si>
    <t xml:space="preserve">809020250904MG1 21 </t>
  </si>
  <si>
    <t xml:space="preserve">851220250912MG1 86 </t>
  </si>
  <si>
    <t xml:space="preserve">851220250908MG1 72 </t>
  </si>
  <si>
    <t xml:space="preserve">851220250909MG1 72 </t>
  </si>
  <si>
    <t xml:space="preserve">851220250904MG1 72 </t>
  </si>
  <si>
    <t xml:space="preserve">851220250903MG1 78 </t>
  </si>
  <si>
    <t xml:space="preserve">861120250903MG1 78 </t>
  </si>
  <si>
    <t>3B21</t>
  </si>
  <si>
    <t xml:space="preserve">841320250917EA5 86 </t>
  </si>
  <si>
    <t xml:space="preserve">851620250908E 4 68 </t>
  </si>
  <si>
    <t xml:space="preserve">851620250910E 4 37 </t>
  </si>
  <si>
    <t xml:space="preserve">851620250821EA6 16 </t>
  </si>
  <si>
    <t xml:space="preserve">840220250827E 2 16 </t>
  </si>
  <si>
    <t xml:space="preserve">843120250915E 7 59 </t>
  </si>
  <si>
    <t xml:space="preserve">809020250915E 2 59 </t>
  </si>
  <si>
    <t xml:space="preserve">809020250915E 2 37 </t>
  </si>
  <si>
    <t xml:space="preserve">861120250718E 5 86 </t>
  </si>
  <si>
    <t xml:space="preserve">809020250916EA3 86 </t>
  </si>
  <si>
    <t xml:space="preserve">851620250916E 8 85 </t>
  </si>
  <si>
    <t xml:space="preserve">861120250917E 9 72 </t>
  </si>
  <si>
    <t xml:space="preserve">861120250917E 5 34 </t>
  </si>
  <si>
    <t xml:space="preserve">861120250917E 4 86 </t>
  </si>
  <si>
    <t xml:space="preserve">861120250912E 7 73 </t>
  </si>
  <si>
    <t xml:space="preserve">861120250910E 7 72 </t>
  </si>
  <si>
    <t>3A42</t>
  </si>
  <si>
    <t xml:space="preserve">840220250813E 5 85 </t>
  </si>
  <si>
    <t xml:space="preserve">870520250917XS1220 </t>
  </si>
  <si>
    <t>3A31</t>
  </si>
  <si>
    <t xml:space="preserve">840220250908E 4 37 </t>
  </si>
  <si>
    <t xml:space="preserve">840220250911E 5 37 </t>
  </si>
  <si>
    <t xml:space="preserve">840220250915MG1 72 </t>
  </si>
  <si>
    <t xml:space="preserve">861120250910MG1 72 </t>
  </si>
  <si>
    <t xml:space="preserve">861120250911MG1 86 </t>
  </si>
  <si>
    <t xml:space="preserve">861120250917MG1 72 </t>
  </si>
  <si>
    <t xml:space="preserve">861120250917MG1 86 </t>
  </si>
  <si>
    <t xml:space="preserve">851620250909MG1 72 </t>
  </si>
  <si>
    <t xml:space="preserve">851620250909MG1 86 </t>
  </si>
  <si>
    <t xml:space="preserve">851620250917MG1 86 </t>
  </si>
  <si>
    <t xml:space="preserve">851620250912MG1 86 </t>
  </si>
  <si>
    <t xml:space="preserve">841320250910MG1 72 </t>
  </si>
  <si>
    <t xml:space="preserve">843120250912MG1 72 </t>
  </si>
  <si>
    <t xml:space="preserve">841320250917MG1 72 </t>
  </si>
  <si>
    <t xml:space="preserve">851620250916E 4 72 </t>
  </si>
  <si>
    <t>3A22</t>
  </si>
  <si>
    <t xml:space="preserve">840220250915E 8 85 </t>
  </si>
  <si>
    <t xml:space="preserve">809020250813E+2179 </t>
  </si>
  <si>
    <t xml:space="preserve">861120250917E 9 34 </t>
  </si>
  <si>
    <t xml:space="preserve">851620250917E 4 86 </t>
  </si>
  <si>
    <t xml:space="preserve">851620250917E 4 85 </t>
  </si>
  <si>
    <t xml:space="preserve">843120250729E 7 37 </t>
  </si>
  <si>
    <t xml:space="preserve">840220250620E 7 72 </t>
  </si>
  <si>
    <t xml:space="preserve">851620250716E 5 69 </t>
  </si>
  <si>
    <t xml:space="preserve">851620250625E 5 69 </t>
  </si>
  <si>
    <t xml:space="preserve">851620250716E 4 69 </t>
  </si>
  <si>
    <t xml:space="preserve">841320250715E 4 59 </t>
  </si>
  <si>
    <t xml:space="preserve">851520250917RG1859 </t>
  </si>
  <si>
    <t xml:space="preserve">851620250625E 5 21 </t>
  </si>
  <si>
    <t xml:space="preserve">685020250807E 1 69 </t>
  </si>
  <si>
    <t xml:space="preserve">564020250917E 2 16 </t>
  </si>
  <si>
    <t xml:space="preserve">564020250917E 3 16 </t>
  </si>
  <si>
    <t xml:space="preserve">564020250916E 3 59 </t>
  </si>
  <si>
    <t xml:space="preserve">851220250829E 4 84 </t>
  </si>
  <si>
    <t xml:space="preserve">564020250903XS1588 </t>
  </si>
  <si>
    <t xml:space="preserve">840220250909E 4 85 </t>
  </si>
  <si>
    <t xml:space="preserve">840220250909E 4 68 </t>
  </si>
  <si>
    <t xml:space="preserve">840220250910E 5 73 </t>
  </si>
  <si>
    <t xml:space="preserve">861120250708EA5 85 </t>
  </si>
  <si>
    <t xml:space="preserve">825520250903E 2 16 </t>
  </si>
  <si>
    <t xml:space="preserve">685020250821E 3 68 </t>
  </si>
  <si>
    <t xml:space="preserve">685020250819E 3 68 </t>
  </si>
  <si>
    <t xml:space="preserve">685020250819E 3 69 </t>
  </si>
  <si>
    <t>4D31</t>
  </si>
  <si>
    <t xml:space="preserve">685020250807XS3185 </t>
  </si>
  <si>
    <t xml:space="preserve">685020250819XS3120 </t>
  </si>
  <si>
    <t xml:space="preserve">825520250827XM2520 </t>
  </si>
  <si>
    <t xml:space="preserve">861120250707E 5 85 </t>
  </si>
  <si>
    <t xml:space="preserve">861120250707E 6 85 </t>
  </si>
  <si>
    <t xml:space="preserve">861120250707E 4 86 </t>
  </si>
  <si>
    <t xml:space="preserve">861120250707E 5 72 </t>
  </si>
  <si>
    <t xml:space="preserve">830620250718E 4 21 </t>
  </si>
  <si>
    <t xml:space="preserve">830620250717E 3 69 </t>
  </si>
  <si>
    <t xml:space="preserve">729120250624E 7 85 </t>
  </si>
  <si>
    <t xml:space="preserve">853420250625E 5 85 </t>
  </si>
  <si>
    <t xml:space="preserve">840220250827E 4 86 </t>
  </si>
  <si>
    <t xml:space="preserve">840220250901E 4 86 </t>
  </si>
  <si>
    <t xml:space="preserve">840220250902EA4 84 </t>
  </si>
  <si>
    <t xml:space="preserve">851220250825E 4 84 </t>
  </si>
  <si>
    <t xml:space="preserve">851220250901EA4 84 </t>
  </si>
  <si>
    <t xml:space="preserve">564020250903XM1572 </t>
  </si>
  <si>
    <t xml:space="preserve">861120250704EA2 72 </t>
  </si>
  <si>
    <t xml:space="preserve">809020250909E 4 73 </t>
  </si>
  <si>
    <t xml:space="preserve">809020250904E 4 21 </t>
  </si>
  <si>
    <t xml:space="preserve">833720250915E+1414 </t>
  </si>
  <si>
    <t xml:space="preserve">809020250910E 3 16 </t>
  </si>
  <si>
    <t xml:space="preserve">809020250916E 3 37 </t>
  </si>
  <si>
    <t xml:space="preserve">809020250916E 3 34 </t>
  </si>
  <si>
    <t xml:space="preserve">564020250904E 2 16 </t>
  </si>
  <si>
    <t xml:space="preserve">851220250826EA6 16 </t>
  </si>
  <si>
    <t xml:space="preserve">830620250825E 3 16 </t>
  </si>
  <si>
    <t xml:space="preserve">830620250825E 4 16 </t>
  </si>
  <si>
    <t xml:space="preserve">830620250825EA5 34 </t>
  </si>
  <si>
    <t xml:space="preserve">830620250703E 6 37 </t>
  </si>
  <si>
    <t xml:space="preserve">840220250804E 4 69 </t>
  </si>
  <si>
    <t xml:space="preserve">840220250806E 4 69 </t>
  </si>
  <si>
    <t xml:space="preserve">840220250825EA7 34 </t>
  </si>
  <si>
    <t xml:space="preserve">841320250904XM2668 </t>
  </si>
  <si>
    <t xml:space="preserve">841320250904XS2668 </t>
  </si>
  <si>
    <t xml:space="preserve">841320250908E 1 73 </t>
  </si>
  <si>
    <t xml:space="preserve">851220250912E 7 81 </t>
  </si>
  <si>
    <t xml:space="preserve">840220250826E 5 34 </t>
  </si>
  <si>
    <t xml:space="preserve">809020250828E 4 69 </t>
  </si>
  <si>
    <t xml:space="preserve">869920250625E 2 72 </t>
  </si>
  <si>
    <t xml:space="preserve">809020250829EA4 68 </t>
  </si>
  <si>
    <t xml:space="preserve">809020250825E 4 69 </t>
  </si>
  <si>
    <t>4B41</t>
  </si>
  <si>
    <t xml:space="preserve">809020250826E 4 86 </t>
  </si>
  <si>
    <t xml:space="preserve">809020250825E 4 68 </t>
  </si>
  <si>
    <t xml:space="preserve">833120250630E 7 37 </t>
  </si>
  <si>
    <t xml:space="preserve">833120250625EA6 84 </t>
  </si>
  <si>
    <t xml:space="preserve">869920250916E 3 70 </t>
  </si>
  <si>
    <t xml:space="preserve">869920250916E 3 68 </t>
  </si>
  <si>
    <t xml:space="preserve">869920250917E 3 98 </t>
  </si>
  <si>
    <t xml:space="preserve">809020250804CS2 59 </t>
  </si>
  <si>
    <t xml:space="preserve">842520250825EA4 34 </t>
  </si>
  <si>
    <t xml:space="preserve">830620250814E 4 85 </t>
  </si>
  <si>
    <t xml:space="preserve">830620250814E 4 68 </t>
  </si>
  <si>
    <t xml:space="preserve">862320250902MG1 16 </t>
  </si>
  <si>
    <t xml:space="preserve">862320250902E 4 16 </t>
  </si>
  <si>
    <t xml:space="preserve">854820250902E 4 16 </t>
  </si>
  <si>
    <t xml:space="preserve">862320250902XM1916 </t>
  </si>
  <si>
    <t xml:space="preserve">854820250902XM2016 </t>
  </si>
  <si>
    <t xml:space="preserve">854820250903MG1 21 </t>
  </si>
  <si>
    <t xml:space="preserve">854820250903E 3 21 </t>
  </si>
  <si>
    <t xml:space="preserve">854820250903XM2421 </t>
  </si>
  <si>
    <t>4B21</t>
  </si>
  <si>
    <t xml:space="preserve">854820250807EA4 16 </t>
  </si>
  <si>
    <t xml:space="preserve">869820250704EA2 84 </t>
  </si>
  <si>
    <t xml:space="preserve">860820250917E 2 14 </t>
  </si>
  <si>
    <t>4A52</t>
  </si>
  <si>
    <t xml:space="preserve">809020250814E 2 79 </t>
  </si>
  <si>
    <t xml:space="preserve">809020250813E 2 73 </t>
  </si>
  <si>
    <t xml:space="preserve">809020250806E 2 79 </t>
  </si>
  <si>
    <t xml:space="preserve">809020250806E 2 86 </t>
  </si>
  <si>
    <t xml:space="preserve">809020250804E 2 84 </t>
  </si>
  <si>
    <t xml:space="preserve">809020250813E 2 37 </t>
  </si>
  <si>
    <t>4A42</t>
  </si>
  <si>
    <t xml:space="preserve">809020250812E 2 86 </t>
  </si>
  <si>
    <t xml:space="preserve">809020250909E 3 59 </t>
  </si>
  <si>
    <t xml:space="preserve">685020250807E 1 68 </t>
  </si>
  <si>
    <t xml:space="preserve">685020250806E 1 68 </t>
  </si>
  <si>
    <t xml:space="preserve">851620250610E 7 73 </t>
  </si>
  <si>
    <t xml:space="preserve">851620250708E 3 37 </t>
  </si>
  <si>
    <t xml:space="preserve">685020250807E 1 21 </t>
  </si>
  <si>
    <t xml:space="preserve">809020250917E 3 37 </t>
  </si>
  <si>
    <t xml:space="preserve">830620250717E 4 84 </t>
  </si>
  <si>
    <t xml:space="preserve">830620250717E 4 86 </t>
  </si>
  <si>
    <t xml:space="preserve">809020250715E 3 37 </t>
  </si>
  <si>
    <t>copier -coller de l'inventaire d'aout</t>
  </si>
  <si>
    <t>a sortir : MDJU</t>
  </si>
  <si>
    <t>a sortir : demi série de XXX</t>
  </si>
  <si>
    <t>i 7</t>
  </si>
  <si>
    <t>x 1</t>
  </si>
  <si>
    <t>1B10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</si>
</sst>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_-* #,##0_-;\-* #,##0_-;_-* &quot;-&quot;??_-;_-@_-"/>
  </numFmts>
  <fonts count="36" x14ac:knownFonts="1">
    <font>
      <sz val="11"/>
      <color theme="1"/>
      <name val="Calibri"/>
      <family val="2"/>
      <scheme val="minor"/>
    </font>
    <font>
      <sz val="10"/>
      <name val="Arial"/>
      <family val="2"/>
    </font>
    <font>
      <b/>
      <sz val="11"/>
      <color theme="1"/>
      <name val="Calibri"/>
      <family val="2"/>
      <scheme val="minor"/>
    </font>
    <font>
      <sz val="8"/>
      <name val="Calibri"/>
      <family val="2"/>
      <scheme val="minor"/>
    </font>
    <font>
      <b/>
      <sz val="11"/>
      <name val="Calibri"/>
      <family val="2"/>
      <scheme val="minor"/>
    </font>
    <font>
      <sz val="11"/>
      <name val="Calibri"/>
      <family val="2"/>
      <scheme val="minor"/>
    </font>
    <font>
      <sz val="11"/>
      <color rgb="FF000000"/>
      <name val="Calibri"/>
      <family val="2"/>
    </font>
    <font>
      <sz val="12"/>
      <color theme="1"/>
      <name val="Calibri"/>
      <family val="2"/>
      <scheme val="minor"/>
    </font>
    <font>
      <b/>
      <sz val="12"/>
      <color theme="1"/>
      <name val="Calibri"/>
      <family val="2"/>
      <scheme val="minor"/>
    </font>
    <font>
      <sz val="11"/>
      <color theme="1"/>
      <name val="Calibri"/>
      <family val="2"/>
      <scheme val="minor"/>
    </font>
    <font>
      <sz val="11"/>
      <color rgb="FFFF0000"/>
      <name val="Calibri"/>
      <family val="2"/>
      <scheme val="minor"/>
    </font>
    <font>
      <b/>
      <u/>
      <sz val="11"/>
      <color theme="1"/>
      <name val="Calibri"/>
      <family val="2"/>
      <scheme val="minor"/>
    </font>
    <font>
      <sz val="11"/>
      <color rgb="FF0070C0"/>
      <name val="Calibri"/>
      <family val="2"/>
      <scheme val="minor"/>
    </font>
    <font>
      <b/>
      <sz val="11"/>
      <color rgb="FF0070C0"/>
      <name val="Calibri"/>
      <family val="2"/>
      <scheme val="minor"/>
    </font>
    <font>
      <sz val="20"/>
      <color theme="1"/>
      <name val="Calibri"/>
      <family val="2"/>
      <scheme val="minor"/>
    </font>
    <font>
      <sz val="11"/>
      <color theme="0" tint="-0.499984740745262"/>
      <name val="Calibri"/>
      <family val="2"/>
      <scheme val="minor"/>
    </font>
    <font>
      <b/>
      <sz val="11"/>
      <color rgb="FFFF0000"/>
      <name val="Calibri"/>
      <family val="2"/>
      <scheme val="minor"/>
    </font>
    <font>
      <sz val="11"/>
      <color theme="5"/>
      <name val="Calibri"/>
      <family val="2"/>
      <scheme val="minor"/>
    </font>
    <font>
      <b/>
      <sz val="11"/>
      <color theme="0" tint="-0.499984740745262"/>
      <name val="Calibri"/>
      <family val="2"/>
      <scheme val="minor"/>
    </font>
    <font>
      <b/>
      <sz val="11"/>
      <color theme="5"/>
      <name val="Calibri"/>
      <family val="2"/>
      <scheme val="minor"/>
    </font>
    <font>
      <sz val="11"/>
      <color rgb="FF00B050"/>
      <name val="Calibri"/>
      <family val="2"/>
      <scheme val="minor"/>
    </font>
    <font>
      <b/>
      <u/>
      <sz val="14"/>
      <color theme="1"/>
      <name val="Calibri"/>
      <family val="2"/>
      <scheme val="minor"/>
    </font>
    <font>
      <u/>
      <sz val="11"/>
      <color theme="1"/>
      <name val="Calibri"/>
      <family val="2"/>
      <scheme val="minor"/>
    </font>
    <font>
      <sz val="14"/>
      <color theme="1"/>
      <name val="Calibri"/>
      <family val="2"/>
      <scheme val="minor"/>
    </font>
    <font>
      <sz val="14"/>
      <color theme="0" tint="-0.34998626667073579"/>
      <name val="Calibri"/>
      <family val="2"/>
      <scheme val="minor"/>
    </font>
    <font>
      <sz val="10"/>
      <color rgb="FFFF0000"/>
      <name val="Arial"/>
      <family val="2"/>
    </font>
    <font>
      <b/>
      <sz val="12"/>
      <color rgb="FFFF0000"/>
      <name val="Calibri"/>
      <family val="2"/>
      <scheme val="minor"/>
    </font>
    <font>
      <sz val="11"/>
      <color theme="0" tint="-0.34998626667073579"/>
      <name val="Calibri"/>
      <family val="2"/>
      <scheme val="minor"/>
    </font>
    <font>
      <b/>
      <sz val="11"/>
      <color rgb="FF00B050"/>
      <name val="Calibri"/>
      <family val="2"/>
      <scheme val="minor"/>
    </font>
    <font>
      <b/>
      <sz val="16"/>
      <color theme="1"/>
      <name val="Calibri"/>
      <family val="2"/>
      <scheme val="minor"/>
    </font>
    <font>
      <sz val="8"/>
      <color theme="1"/>
      <name val="Calibri"/>
      <family val="2"/>
      <scheme val="minor"/>
    </font>
    <font>
      <sz val="8"/>
      <color theme="0" tint="-0.34998626667073579"/>
      <name val="Calibri"/>
      <family val="2"/>
      <scheme val="minor"/>
    </font>
    <font>
      <u/>
      <sz val="11"/>
      <color rgb="FF0070C0"/>
      <name val="Calibri"/>
      <family val="2"/>
      <scheme val="minor"/>
    </font>
    <font>
      <sz val="11"/>
      <color rgb="FF000000"/>
      <name val="Calibri"/>
      <family val="2"/>
      <scheme val="minor"/>
    </font>
    <font>
      <strike/>
      <sz val="11"/>
      <name val="Calibri"/>
      <family val="2"/>
      <scheme val="minor"/>
    </font>
    <font>
      <sz val="11"/>
      <color rgb="FFA1A1A1"/>
      <name val="Calibri"/>
      <family val="2"/>
      <scheme val="minor"/>
    </font>
  </fonts>
  <fills count="26">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rgb="FFFACB6E"/>
        <bgColor indexed="64"/>
      </patternFill>
    </fill>
    <fill>
      <patternFill patternType="solid">
        <fgColor rgb="FFFF6969"/>
        <bgColor indexed="64"/>
      </patternFill>
    </fill>
    <fill>
      <patternFill patternType="solid">
        <fgColor rgb="FFFFFF79"/>
        <bgColor indexed="64"/>
      </patternFill>
    </fill>
    <fill>
      <patternFill patternType="solid">
        <fgColor rgb="FFC59EE2"/>
        <bgColor indexed="64"/>
      </patternFill>
    </fill>
    <fill>
      <patternFill patternType="solid">
        <fgColor rgb="FF83D993"/>
        <bgColor indexed="64"/>
      </patternFill>
    </fill>
    <fill>
      <patternFill patternType="solid">
        <fgColor theme="4" tint="0.59999389629810485"/>
        <bgColor indexed="64"/>
      </patternFill>
    </fill>
    <fill>
      <patternFill patternType="solid">
        <fgColor rgb="FFFFDDFF"/>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00"/>
        <bgColor indexed="64"/>
      </patternFill>
    </fill>
    <fill>
      <patternFill patternType="solid">
        <fgColor theme="5" tint="0.79998168889431442"/>
        <bgColor indexed="64"/>
      </patternFill>
    </fill>
    <fill>
      <patternFill patternType="solid">
        <fgColor rgb="FF92D050"/>
        <bgColor indexed="64"/>
      </patternFill>
    </fill>
    <fill>
      <patternFill patternType="solid">
        <fgColor rgb="FFFF99CC"/>
        <bgColor indexed="64"/>
      </patternFill>
    </fill>
    <fill>
      <patternFill patternType="solid">
        <fgColor rgb="FFD9D9D9"/>
        <bgColor indexed="64"/>
      </patternFill>
    </fill>
    <fill>
      <patternFill patternType="solid">
        <fgColor theme="9" tint="0.59999389629810485"/>
        <bgColor indexed="64"/>
      </patternFill>
    </fill>
    <fill>
      <patternFill patternType="solid">
        <fgColor rgb="FFA1A1A1"/>
        <bgColor indexed="64"/>
      </patternFill>
    </fill>
    <fill>
      <patternFill patternType="solid">
        <fgColor theme="5"/>
        <bgColor indexed="64"/>
      </patternFill>
    </fill>
    <fill>
      <patternFill patternType="solid">
        <fgColor rgb="FF00B050"/>
        <bgColor indexed="64"/>
      </patternFill>
    </fill>
    <fill>
      <patternFill patternType="solid">
        <fgColor rgb="FFC0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s>
  <cellStyleXfs count="4">
    <xf numFmtId="0" fontId="0" fillId="0" borderId="0"/>
    <xf numFmtId="0" fontId="1" fillId="0" borderId="0"/>
    <xf numFmtId="0" fontId="1" fillId="0" borderId="0"/>
    <xf numFmtId="9" fontId="9" fillId="0" borderId="0" applyFont="0" applyFill="0" applyBorder="0" applyAlignment="0" applyProtection="0"/>
  </cellStyleXfs>
  <cellXfs count="282">
    <xf numFmtId="0" fontId="0" fillId="0" borderId="0" xfId="0"/>
    <xf numFmtId="0" fontId="2" fillId="0" borderId="0" xfId="0" applyFont="1" applyAlignment="1">
      <alignment horizontal="center" vertical="center" wrapText="1"/>
    </xf>
    <xf numFmtId="0" fontId="0" fillId="0" borderId="0" xfId="1" applyFont="1" applyAlignment="1">
      <alignment horizontal="center" vertical="center"/>
    </xf>
    <xf numFmtId="0" fontId="1" fillId="0" borderId="0" xfId="2"/>
    <xf numFmtId="0" fontId="0" fillId="0" borderId="0" xfId="1" applyFont="1" applyAlignment="1">
      <alignment horizontal="left" vertical="center"/>
    </xf>
    <xf numFmtId="0" fontId="0" fillId="0" borderId="0" xfId="0" applyAlignment="1">
      <alignment horizontal="center" vertical="center"/>
    </xf>
    <xf numFmtId="0" fontId="5" fillId="0" borderId="0" xfId="0" applyFont="1" applyAlignment="1" applyProtection="1">
      <alignment horizontal="center" vertical="center"/>
      <protection locked="0"/>
    </xf>
    <xf numFmtId="0" fontId="5" fillId="0" borderId="0" xfId="0" applyFont="1"/>
    <xf numFmtId="1" fontId="5" fillId="0" borderId="0" xfId="0" applyNumberFormat="1" applyFont="1" applyAlignment="1" applyProtection="1">
      <alignment horizontal="center" vertical="center"/>
      <protection locked="0"/>
    </xf>
    <xf numFmtId="0" fontId="5" fillId="0" borderId="0" xfId="0" applyFont="1" applyAlignment="1">
      <alignment horizontal="center" vertical="center"/>
    </xf>
    <xf numFmtId="14" fontId="5" fillId="0" borderId="0" xfId="0" applyNumberFormat="1" applyFont="1" applyAlignment="1">
      <alignment horizontal="center" vertical="center"/>
    </xf>
    <xf numFmtId="0" fontId="5" fillId="0" borderId="0" xfId="0" applyFont="1" applyAlignment="1">
      <alignment horizontal="center"/>
    </xf>
    <xf numFmtId="0" fontId="2" fillId="0" borderId="0" xfId="0" applyFont="1"/>
    <xf numFmtId="0" fontId="0" fillId="0" borderId="0" xfId="0" applyAlignment="1">
      <alignment horizontal="left" vertical="center" indent="1"/>
    </xf>
    <xf numFmtId="0" fontId="4" fillId="2" borderId="0" xfId="0" applyFont="1" applyFill="1" applyAlignment="1" applyProtection="1">
      <alignment horizontal="center" vertical="center"/>
      <protection locked="0"/>
    </xf>
    <xf numFmtId="0" fontId="4" fillId="2" borderId="0" xfId="0" applyFont="1" applyFill="1" applyAlignment="1">
      <alignment horizontal="left" vertical="center"/>
    </xf>
    <xf numFmtId="0" fontId="4" fillId="2" borderId="0" xfId="0" applyFont="1" applyFill="1" applyAlignment="1">
      <alignment horizontal="center" vertical="center"/>
    </xf>
    <xf numFmtId="1" fontId="4" fillId="3" borderId="0" xfId="0" applyNumberFormat="1" applyFont="1" applyFill="1" applyAlignment="1" applyProtection="1">
      <alignment horizontal="center" vertical="center"/>
      <protection locked="0"/>
    </xf>
    <xf numFmtId="2" fontId="5" fillId="0" borderId="0" xfId="0" applyNumberFormat="1" applyFont="1"/>
    <xf numFmtId="1" fontId="5" fillId="0" borderId="0" xfId="0" applyNumberFormat="1" applyFont="1" applyAlignment="1">
      <alignment horizontal="center" vertical="center"/>
    </xf>
    <xf numFmtId="49" fontId="4" fillId="2" borderId="0" xfId="0" applyNumberFormat="1" applyFont="1" applyFill="1" applyAlignment="1">
      <alignment horizontal="center" vertical="center"/>
    </xf>
    <xf numFmtId="49" fontId="5" fillId="0" borderId="0" xfId="0" applyNumberFormat="1" applyFont="1" applyAlignment="1">
      <alignment horizontal="center" vertical="center"/>
    </xf>
    <xf numFmtId="49" fontId="5" fillId="0" borderId="0" xfId="0" applyNumberFormat="1" applyFont="1" applyAlignment="1">
      <alignment horizontal="center"/>
    </xf>
    <xf numFmtId="0" fontId="0" fillId="0" borderId="0" xfId="0" pivotButton="1"/>
    <xf numFmtId="0" fontId="0" fillId="0" borderId="1" xfId="0" applyBorder="1" applyAlignment="1">
      <alignment horizontal="left"/>
    </xf>
    <xf numFmtId="0" fontId="0" fillId="0" borderId="1" xfId="0" applyBorder="1" applyAlignment="1">
      <alignment horizontal="center" vertical="center"/>
    </xf>
    <xf numFmtId="0" fontId="2" fillId="0" borderId="1" xfId="0" applyFont="1" applyBorder="1" applyAlignment="1">
      <alignment horizontal="center" vertical="center"/>
    </xf>
    <xf numFmtId="0" fontId="7" fillId="0" borderId="1" xfId="0" applyFont="1" applyBorder="1" applyAlignment="1">
      <alignment horizontal="center" vertical="center"/>
    </xf>
    <xf numFmtId="0" fontId="7" fillId="4" borderId="1" xfId="0" applyFont="1" applyFill="1" applyBorder="1" applyAlignment="1">
      <alignment horizontal="center" vertical="center"/>
    </xf>
    <xf numFmtId="0" fontId="7" fillId="5" borderId="1" xfId="0" applyFont="1" applyFill="1" applyBorder="1" applyAlignment="1">
      <alignment horizontal="center" vertical="center"/>
    </xf>
    <xf numFmtId="0" fontId="7" fillId="6" borderId="1" xfId="0" applyFont="1" applyFill="1" applyBorder="1" applyAlignment="1">
      <alignment horizontal="center" vertical="center"/>
    </xf>
    <xf numFmtId="0" fontId="7" fillId="7" borderId="1" xfId="0" applyFont="1" applyFill="1" applyBorder="1" applyAlignment="1">
      <alignment horizontal="center" vertical="center"/>
    </xf>
    <xf numFmtId="0" fontId="7" fillId="8" borderId="1" xfId="0" applyFont="1" applyFill="1" applyBorder="1" applyAlignment="1">
      <alignment horizontal="center" vertical="center"/>
    </xf>
    <xf numFmtId="0" fontId="7" fillId="9" borderId="1" xfId="0" applyFont="1" applyFill="1" applyBorder="1" applyAlignment="1">
      <alignment horizontal="center" vertical="center"/>
    </xf>
    <xf numFmtId="0" fontId="7" fillId="10" borderId="1" xfId="0" applyFont="1" applyFill="1" applyBorder="1" applyAlignment="1">
      <alignment horizontal="center" vertical="center"/>
    </xf>
    <xf numFmtId="1" fontId="7" fillId="0" borderId="1" xfId="0" applyNumberFormat="1" applyFont="1" applyBorder="1" applyAlignment="1">
      <alignment horizontal="center" vertical="center"/>
    </xf>
    <xf numFmtId="1" fontId="7" fillId="4" borderId="1" xfId="0" applyNumberFormat="1" applyFont="1" applyFill="1" applyBorder="1" applyAlignment="1">
      <alignment horizontal="center" vertical="center"/>
    </xf>
    <xf numFmtId="49" fontId="7" fillId="0" borderId="1" xfId="0" applyNumberFormat="1" applyFont="1" applyBorder="1" applyAlignment="1">
      <alignment horizontal="center" vertical="center"/>
    </xf>
    <xf numFmtId="1" fontId="7" fillId="5" borderId="1" xfId="0" applyNumberFormat="1" applyFont="1" applyFill="1" applyBorder="1" applyAlignment="1">
      <alignment horizontal="center" vertical="center"/>
    </xf>
    <xf numFmtId="4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4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49" fontId="7" fillId="7" borderId="1" xfId="0" applyNumberFormat="1" applyFont="1" applyFill="1" applyBorder="1" applyAlignment="1">
      <alignment horizontal="center" vertical="center"/>
    </xf>
    <xf numFmtId="1" fontId="7" fillId="8" borderId="1" xfId="0" applyNumberFormat="1" applyFont="1" applyFill="1" applyBorder="1" applyAlignment="1">
      <alignment horizontal="center" vertical="center"/>
    </xf>
    <xf numFmtId="49" fontId="7" fillId="8" borderId="1" xfId="0" applyNumberFormat="1" applyFont="1" applyFill="1" applyBorder="1" applyAlignment="1">
      <alignment horizontal="center" vertical="center"/>
    </xf>
    <xf numFmtId="1" fontId="7" fillId="9" borderId="1" xfId="0" applyNumberFormat="1" applyFont="1" applyFill="1" applyBorder="1" applyAlignment="1">
      <alignment horizontal="center" vertical="center"/>
    </xf>
    <xf numFmtId="49" fontId="7" fillId="9" borderId="1" xfId="0" applyNumberFormat="1" applyFont="1" applyFill="1" applyBorder="1" applyAlignment="1">
      <alignment horizontal="center" vertical="center"/>
    </xf>
    <xf numFmtId="1" fontId="7" fillId="10" borderId="1" xfId="0" applyNumberFormat="1" applyFont="1" applyFill="1" applyBorder="1" applyAlignment="1">
      <alignment horizontal="center" vertical="center"/>
    </xf>
    <xf numFmtId="49" fontId="7" fillId="10" borderId="1" xfId="0" applyNumberFormat="1" applyFont="1" applyFill="1" applyBorder="1" applyAlignment="1">
      <alignment horizontal="center" vertical="center"/>
    </xf>
    <xf numFmtId="1" fontId="0" fillId="0" borderId="0" xfId="0" applyNumberFormat="1" applyAlignment="1">
      <alignment horizontal="center" vertical="center"/>
    </xf>
    <xf numFmtId="0" fontId="0" fillId="0" borderId="0" xfId="0" applyAlignment="1">
      <alignment horizontal="center"/>
    </xf>
    <xf numFmtId="1" fontId="4" fillId="2" borderId="0" xfId="0" applyNumberFormat="1" applyFont="1" applyFill="1" applyAlignment="1">
      <alignment horizontal="center" vertical="center"/>
    </xf>
    <xf numFmtId="1" fontId="5" fillId="0" borderId="0" xfId="0" applyNumberFormat="1" applyFont="1"/>
    <xf numFmtId="0" fontId="0" fillId="0" borderId="0" xfId="0" applyAlignment="1">
      <alignment horizontal="left" vertical="center"/>
    </xf>
    <xf numFmtId="0" fontId="7" fillId="11" borderId="1" xfId="0" applyFont="1" applyFill="1" applyBorder="1" applyAlignment="1">
      <alignment horizontal="center" vertical="center"/>
    </xf>
    <xf numFmtId="0" fontId="0" fillId="12" borderId="0" xfId="0" applyFill="1" applyAlignment="1">
      <alignment horizontal="left" vertical="center"/>
    </xf>
    <xf numFmtId="0" fontId="0" fillId="12" borderId="0" xfId="0" applyFill="1" applyAlignment="1">
      <alignment horizontal="center"/>
    </xf>
    <xf numFmtId="0" fontId="1" fillId="12" borderId="0" xfId="2" applyFill="1"/>
    <xf numFmtId="0" fontId="0" fillId="0" borderId="3" xfId="0" pivotButton="1" applyBorder="1"/>
    <xf numFmtId="0" fontId="0" fillId="0" borderId="0" xfId="0" pivotButton="1" applyAlignment="1">
      <alignment horizontal="center" vertical="center"/>
    </xf>
    <xf numFmtId="0" fontId="14" fillId="0" borderId="0" xfId="0" applyFont="1"/>
    <xf numFmtId="0" fontId="14" fillId="0" borderId="0" xfId="0" applyFont="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3" fontId="2" fillId="0" borderId="1" xfId="0" applyNumberFormat="1" applyFont="1" applyBorder="1" applyAlignment="1">
      <alignment horizontal="center" vertical="center"/>
    </xf>
    <xf numFmtId="0" fontId="2" fillId="0" borderId="1" xfId="0" applyFont="1" applyBorder="1" applyAlignment="1">
      <alignment horizontal="center" vertical="center" wrapText="1"/>
    </xf>
    <xf numFmtId="3" fontId="15" fillId="0" borderId="1" xfId="0" applyNumberFormat="1" applyFont="1" applyBorder="1" applyAlignment="1">
      <alignment horizontal="center" vertical="center"/>
    </xf>
    <xf numFmtId="0" fontId="2" fillId="13" borderId="1" xfId="0" applyFont="1" applyFill="1" applyBorder="1" applyAlignment="1">
      <alignment horizontal="center" vertical="center" wrapText="1"/>
    </xf>
    <xf numFmtId="3" fontId="16" fillId="0" borderId="1" xfId="0" applyNumberFormat="1" applyFont="1" applyBorder="1" applyAlignment="1">
      <alignment horizontal="center" vertical="center"/>
    </xf>
    <xf numFmtId="0" fontId="2" fillId="14" borderId="1" xfId="0" applyFont="1" applyFill="1" applyBorder="1" applyAlignment="1">
      <alignment horizontal="center" vertical="center" wrapText="1"/>
    </xf>
    <xf numFmtId="3" fontId="2" fillId="0" borderId="0" xfId="0" applyNumberFormat="1" applyFont="1" applyAlignment="1">
      <alignment horizontal="center" vertical="center"/>
    </xf>
    <xf numFmtId="1" fontId="0" fillId="0" borderId="0" xfId="0" quotePrefix="1" applyNumberFormat="1" applyAlignment="1">
      <alignment horizontal="center" vertical="center"/>
    </xf>
    <xf numFmtId="0" fontId="0" fillId="0" borderId="0" xfId="0" applyAlignment="1">
      <alignment horizontal="right" vertical="center"/>
    </xf>
    <xf numFmtId="165" fontId="2" fillId="0" borderId="1" xfId="0" applyNumberFormat="1" applyFont="1" applyBorder="1" applyAlignment="1">
      <alignment horizontal="center" vertical="center"/>
    </xf>
    <xf numFmtId="165" fontId="0" fillId="0" borderId="1" xfId="0" applyNumberFormat="1" applyBorder="1" applyAlignment="1">
      <alignment horizontal="center" vertical="center"/>
    </xf>
    <xf numFmtId="14" fontId="18" fillId="0" borderId="0" xfId="0" applyNumberFormat="1" applyFont="1" applyAlignment="1">
      <alignment horizontal="left" vertical="center"/>
    </xf>
    <xf numFmtId="0" fontId="0" fillId="0" borderId="1" xfId="0" applyBorder="1" applyAlignment="1">
      <alignment horizontal="left" vertical="center"/>
    </xf>
    <xf numFmtId="0" fontId="16" fillId="0" borderId="1" xfId="0" applyFont="1" applyBorder="1" applyAlignment="1">
      <alignment horizontal="center" vertical="center" wrapText="1"/>
    </xf>
    <xf numFmtId="0" fontId="19" fillId="0" borderId="1" xfId="0" quotePrefix="1" applyFont="1" applyBorder="1" applyAlignment="1">
      <alignment horizontal="center" vertical="center" wrapText="1"/>
    </xf>
    <xf numFmtId="0" fontId="14" fillId="0" borderId="0" xfId="0" applyFont="1" applyAlignment="1">
      <alignment horizontal="left"/>
    </xf>
    <xf numFmtId="14" fontId="0" fillId="0" borderId="0" xfId="0" applyNumberFormat="1" applyAlignment="1">
      <alignment horizontal="left"/>
    </xf>
    <xf numFmtId="0" fontId="0" fillId="4" borderId="1" xfId="0" applyFill="1" applyBorder="1" applyAlignment="1">
      <alignment horizontal="left" vertical="center"/>
    </xf>
    <xf numFmtId="0" fontId="0" fillId="6" borderId="1" xfId="0" applyFill="1" applyBorder="1" applyAlignment="1">
      <alignment horizontal="left" vertical="center"/>
    </xf>
    <xf numFmtId="0" fontId="0" fillId="7" borderId="1" xfId="0" applyFill="1" applyBorder="1" applyAlignment="1">
      <alignment horizontal="left" vertical="center"/>
    </xf>
    <xf numFmtId="0" fontId="0" fillId="8" borderId="1" xfId="0" applyFill="1" applyBorder="1" applyAlignment="1">
      <alignment horizontal="left" vertic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5" borderId="1" xfId="0" applyFill="1" applyBorder="1" applyAlignment="1">
      <alignment horizontal="left" vertical="center"/>
    </xf>
    <xf numFmtId="0" fontId="0" fillId="0" borderId="0" xfId="0" applyAlignment="1">
      <alignment horizontal="left"/>
    </xf>
    <xf numFmtId="0" fontId="18" fillId="0" borderId="0" xfId="0" applyFont="1" applyAlignment="1">
      <alignment horizontal="left" vertical="center"/>
    </xf>
    <xf numFmtId="0" fontId="0" fillId="0" borderId="1" xfId="0" pivotButton="1" applyBorder="1" applyAlignment="1">
      <alignment vertical="center"/>
    </xf>
    <xf numFmtId="0" fontId="0" fillId="0" borderId="1" xfId="0" applyBorder="1" applyAlignment="1">
      <alignment vertical="center"/>
    </xf>
    <xf numFmtId="165" fontId="0" fillId="0" borderId="1" xfId="0" applyNumberFormat="1" applyBorder="1" applyAlignment="1">
      <alignment vertical="center"/>
    </xf>
    <xf numFmtId="3" fontId="5" fillId="0" borderId="1" xfId="0" applyNumberFormat="1" applyFont="1" applyBorder="1" applyAlignment="1">
      <alignment horizontal="center" vertical="center"/>
    </xf>
    <xf numFmtId="0" fontId="16" fillId="0" borderId="1" xfId="0" applyFont="1" applyBorder="1" applyAlignment="1">
      <alignment horizontal="left" vertical="center"/>
    </xf>
    <xf numFmtId="0" fontId="21" fillId="0" borderId="0" xfId="0" applyFont="1"/>
    <xf numFmtId="0" fontId="20" fillId="0" borderId="1" xfId="0" applyFont="1" applyBorder="1" applyAlignment="1">
      <alignment horizontal="center" vertical="center" wrapText="1"/>
    </xf>
    <xf numFmtId="0" fontId="0" fillId="11" borderId="0" xfId="0" applyFill="1" applyAlignment="1">
      <alignment horizontal="left" vertical="center"/>
    </xf>
    <xf numFmtId="0" fontId="0" fillId="11" borderId="0" xfId="0" applyFill="1" applyAlignment="1">
      <alignment horizontal="center"/>
    </xf>
    <xf numFmtId="0" fontId="0" fillId="0" borderId="0" xfId="1" applyFont="1" applyAlignment="1">
      <alignment horizontal="right" vertical="center"/>
    </xf>
    <xf numFmtId="0" fontId="0" fillId="15" borderId="0" xfId="0" applyFill="1"/>
    <xf numFmtId="0" fontId="0" fillId="11" borderId="0" xfId="0" applyFill="1"/>
    <xf numFmtId="14" fontId="0" fillId="0" borderId="0" xfId="0" applyNumberFormat="1"/>
    <xf numFmtId="0" fontId="7" fillId="16" borderId="1" xfId="0" applyFont="1" applyFill="1" applyBorder="1" applyAlignment="1">
      <alignment horizontal="center" vertical="center"/>
    </xf>
    <xf numFmtId="0" fontId="12" fillId="0" borderId="0" xfId="0" applyFont="1"/>
    <xf numFmtId="14" fontId="7" fillId="0" borderId="0" xfId="0" quotePrefix="1" applyNumberFormat="1" applyFont="1" applyAlignment="1">
      <alignment horizontal="center" vertical="center"/>
    </xf>
    <xf numFmtId="0" fontId="8" fillId="0" borderId="1" xfId="0" applyFont="1" applyBorder="1" applyAlignment="1">
      <alignment horizontal="center" vertical="center" wrapText="1"/>
    </xf>
    <xf numFmtId="0" fontId="7" fillId="0" borderId="1" xfId="0" applyFont="1" applyBorder="1" applyAlignment="1">
      <alignment horizontal="center" vertical="center" wrapText="1"/>
    </xf>
    <xf numFmtId="0" fontId="0" fillId="17" borderId="0" xfId="0" applyFill="1" applyAlignment="1">
      <alignment horizontal="left" vertical="center"/>
    </xf>
    <xf numFmtId="14" fontId="1" fillId="0" borderId="0" xfId="2" applyNumberFormat="1"/>
    <xf numFmtId="0" fontId="23" fillId="0" borderId="1" xfId="0" applyFont="1" applyBorder="1" applyAlignment="1">
      <alignment horizontal="center" vertical="center"/>
    </xf>
    <xf numFmtId="0" fontId="23" fillId="11" borderId="1" xfId="0" applyFont="1" applyFill="1" applyBorder="1" applyAlignment="1">
      <alignment horizontal="center" vertical="center"/>
    </xf>
    <xf numFmtId="1" fontId="23" fillId="0" borderId="1" xfId="0" applyNumberFormat="1" applyFont="1" applyBorder="1" applyAlignment="1">
      <alignment horizontal="center" vertical="center"/>
    </xf>
    <xf numFmtId="0" fontId="23" fillId="0" borderId="0" xfId="0" applyFont="1" applyAlignment="1">
      <alignment horizontal="center"/>
    </xf>
    <xf numFmtId="0" fontId="23" fillId="4" borderId="1" xfId="0" applyFont="1" applyFill="1" applyBorder="1" applyAlignment="1">
      <alignment horizontal="center" vertical="center"/>
    </xf>
    <xf numFmtId="1" fontId="23" fillId="4" borderId="1" xfId="0" applyNumberFormat="1" applyFont="1" applyFill="1" applyBorder="1" applyAlignment="1">
      <alignment horizontal="center" vertical="center"/>
    </xf>
    <xf numFmtId="49" fontId="23" fillId="0" borderId="1" xfId="0" applyNumberFormat="1" applyFont="1" applyBorder="1" applyAlignment="1">
      <alignment horizontal="center" vertical="center"/>
    </xf>
    <xf numFmtId="0" fontId="23" fillId="5" borderId="1" xfId="0" applyFont="1" applyFill="1" applyBorder="1" applyAlignment="1">
      <alignment horizontal="center" vertical="center"/>
    </xf>
    <xf numFmtId="49" fontId="23" fillId="5" borderId="1" xfId="0" applyNumberFormat="1" applyFont="1" applyFill="1" applyBorder="1" applyAlignment="1">
      <alignment horizontal="center" vertical="center"/>
    </xf>
    <xf numFmtId="1" fontId="23" fillId="5" borderId="1" xfId="0" applyNumberFormat="1" applyFont="1" applyFill="1" applyBorder="1" applyAlignment="1">
      <alignment horizontal="center" vertical="center"/>
    </xf>
    <xf numFmtId="0" fontId="23" fillId="6" borderId="1" xfId="0" applyFont="1" applyFill="1" applyBorder="1" applyAlignment="1">
      <alignment horizontal="center" vertical="center"/>
    </xf>
    <xf numFmtId="49" fontId="23" fillId="6" borderId="1" xfId="0" applyNumberFormat="1" applyFont="1" applyFill="1" applyBorder="1" applyAlignment="1">
      <alignment horizontal="center" vertical="center"/>
    </xf>
    <xf numFmtId="1" fontId="23" fillId="6" borderId="1" xfId="0" applyNumberFormat="1" applyFont="1" applyFill="1" applyBorder="1" applyAlignment="1">
      <alignment horizontal="center" vertical="center"/>
    </xf>
    <xf numFmtId="0" fontId="23" fillId="7" borderId="1" xfId="0" applyFont="1" applyFill="1" applyBorder="1" applyAlignment="1">
      <alignment horizontal="center" vertical="center"/>
    </xf>
    <xf numFmtId="49" fontId="23" fillId="7" borderId="1" xfId="0" applyNumberFormat="1" applyFont="1" applyFill="1" applyBorder="1" applyAlignment="1">
      <alignment horizontal="center" vertical="center"/>
    </xf>
    <xf numFmtId="1" fontId="23" fillId="7" borderId="1" xfId="0" applyNumberFormat="1" applyFont="1" applyFill="1" applyBorder="1" applyAlignment="1">
      <alignment horizontal="center" vertical="center"/>
    </xf>
    <xf numFmtId="0" fontId="23" fillId="8" borderId="1" xfId="0" applyFont="1" applyFill="1" applyBorder="1" applyAlignment="1">
      <alignment horizontal="center" vertical="center"/>
    </xf>
    <xf numFmtId="49" fontId="23" fillId="8" borderId="1" xfId="0" applyNumberFormat="1" applyFont="1" applyFill="1" applyBorder="1" applyAlignment="1">
      <alignment horizontal="center" vertical="center"/>
    </xf>
    <xf numFmtId="1" fontId="23" fillId="8" borderId="1" xfId="0" applyNumberFormat="1" applyFont="1" applyFill="1" applyBorder="1" applyAlignment="1">
      <alignment horizontal="center" vertical="center"/>
    </xf>
    <xf numFmtId="0" fontId="23" fillId="9" borderId="1" xfId="0" applyFont="1" applyFill="1" applyBorder="1" applyAlignment="1">
      <alignment horizontal="center" vertical="center"/>
    </xf>
    <xf numFmtId="49" fontId="23" fillId="9" borderId="1" xfId="0" applyNumberFormat="1" applyFont="1" applyFill="1" applyBorder="1" applyAlignment="1">
      <alignment horizontal="center" vertical="center"/>
    </xf>
    <xf numFmtId="1" fontId="23" fillId="9" borderId="1" xfId="0" applyNumberFormat="1" applyFont="1" applyFill="1" applyBorder="1" applyAlignment="1">
      <alignment horizontal="center" vertical="center"/>
    </xf>
    <xf numFmtId="0" fontId="23" fillId="10" borderId="1" xfId="0" applyFont="1" applyFill="1" applyBorder="1" applyAlignment="1">
      <alignment horizontal="center" vertical="center"/>
    </xf>
    <xf numFmtId="49" fontId="23" fillId="10" borderId="1" xfId="0" applyNumberFormat="1" applyFont="1" applyFill="1" applyBorder="1" applyAlignment="1">
      <alignment horizontal="center" vertical="center"/>
    </xf>
    <xf numFmtId="1" fontId="23" fillId="10" borderId="1" xfId="0" applyNumberFormat="1" applyFont="1" applyFill="1" applyBorder="1" applyAlignment="1">
      <alignment horizontal="center" vertical="center"/>
    </xf>
    <xf numFmtId="0" fontId="23" fillId="16" borderId="1" xfId="0" applyFont="1" applyFill="1" applyBorder="1" applyAlignment="1">
      <alignment horizontal="center" vertical="center"/>
    </xf>
    <xf numFmtId="0" fontId="23" fillId="0" borderId="0" xfId="0" applyFont="1" applyAlignment="1">
      <alignment horizontal="left" vertical="center"/>
    </xf>
    <xf numFmtId="0" fontId="23" fillId="0" borderId="0" xfId="0" applyFont="1" applyAlignment="1">
      <alignment horizontal="center" vertical="center"/>
    </xf>
    <xf numFmtId="1" fontId="23" fillId="0" borderId="0" xfId="0" applyNumberFormat="1" applyFont="1" applyAlignment="1">
      <alignment horizontal="center" vertical="center"/>
    </xf>
    <xf numFmtId="1" fontId="24" fillId="0" borderId="1" xfId="0" applyNumberFormat="1" applyFont="1" applyBorder="1" applyAlignment="1">
      <alignment horizontal="center" vertical="center"/>
    </xf>
    <xf numFmtId="0" fontId="0" fillId="0" borderId="0" xfId="0" applyAlignment="1">
      <alignment vertical="center"/>
    </xf>
    <xf numFmtId="9" fontId="2" fillId="0" borderId="1" xfId="0" applyNumberFormat="1" applyFont="1" applyBorder="1" applyAlignment="1">
      <alignment horizontal="center" vertical="center"/>
    </xf>
    <xf numFmtId="0" fontId="0" fillId="2" borderId="1" xfId="0" applyFill="1" applyBorder="1" applyAlignment="1">
      <alignment horizontal="center" vertical="center" wrapText="1"/>
    </xf>
    <xf numFmtId="3" fontId="0" fillId="2" borderId="1" xfId="0" applyNumberFormat="1" applyFill="1" applyBorder="1" applyAlignment="1">
      <alignment horizontal="center" vertical="center"/>
    </xf>
    <xf numFmtId="0" fontId="12" fillId="3" borderId="1" xfId="0" applyFont="1" applyFill="1" applyBorder="1" applyAlignment="1">
      <alignment horizontal="center" vertical="center" wrapText="1"/>
    </xf>
    <xf numFmtId="0" fontId="13" fillId="3" borderId="1" xfId="0" applyFont="1" applyFill="1" applyBorder="1" applyAlignment="1">
      <alignment horizontal="center" vertical="center" wrapText="1"/>
    </xf>
    <xf numFmtId="164" fontId="12" fillId="3" borderId="1" xfId="0" applyNumberFormat="1" applyFont="1" applyFill="1" applyBorder="1" applyAlignment="1">
      <alignment horizontal="center" vertical="center"/>
    </xf>
    <xf numFmtId="3" fontId="13" fillId="3" borderId="1" xfId="0" applyNumberFormat="1" applyFont="1" applyFill="1" applyBorder="1" applyAlignment="1">
      <alignment horizontal="center" vertical="center"/>
    </xf>
    <xf numFmtId="14" fontId="0" fillId="19" borderId="0" xfId="0" applyNumberFormat="1" applyFill="1" applyAlignment="1">
      <alignment horizontal="left" vertical="center"/>
    </xf>
    <xf numFmtId="0" fontId="7" fillId="19" borderId="1" xfId="0" applyFont="1" applyFill="1" applyBorder="1" applyAlignment="1">
      <alignment horizontal="center" vertical="center"/>
    </xf>
    <xf numFmtId="0" fontId="15" fillId="0" borderId="1" xfId="0" applyFont="1" applyBorder="1" applyAlignment="1">
      <alignment horizontal="center" vertical="center" wrapText="1"/>
    </xf>
    <xf numFmtId="14" fontId="7" fillId="0" borderId="0" xfId="0" quotePrefix="1" applyNumberFormat="1" applyFont="1" applyAlignment="1">
      <alignment horizontal="left" vertical="center"/>
    </xf>
    <xf numFmtId="0" fontId="20" fillId="0" borderId="2" xfId="0" applyFont="1" applyBorder="1" applyAlignment="1">
      <alignment horizontal="center" vertical="center" wrapText="1"/>
    </xf>
    <xf numFmtId="3" fontId="2" fillId="0" borderId="5" xfId="0" applyNumberFormat="1" applyFont="1" applyBorder="1" applyAlignment="1">
      <alignment horizontal="center" vertical="center"/>
    </xf>
    <xf numFmtId="0" fontId="10" fillId="0" borderId="2" xfId="0" applyFont="1" applyBorder="1" applyAlignment="1">
      <alignment horizontal="center" vertical="center" wrapText="1"/>
    </xf>
    <xf numFmtId="14" fontId="0" fillId="0" borderId="0" xfId="0" applyNumberFormat="1" applyAlignment="1">
      <alignment horizontal="center" vertical="center"/>
    </xf>
    <xf numFmtId="3" fontId="0" fillId="0" borderId="1" xfId="0" applyNumberFormat="1" applyBorder="1" applyAlignment="1">
      <alignment horizontal="center" vertical="center"/>
    </xf>
    <xf numFmtId="9" fontId="15" fillId="0" borderId="0" xfId="3" applyFont="1" applyBorder="1" applyAlignment="1">
      <alignment horizontal="center" vertical="center"/>
    </xf>
    <xf numFmtId="3" fontId="12" fillId="3" borderId="1" xfId="0" applyNumberFormat="1" applyFont="1" applyFill="1" applyBorder="1" applyAlignment="1">
      <alignment horizontal="center" vertical="center"/>
    </xf>
    <xf numFmtId="3" fontId="15" fillId="0" borderId="2" xfId="0" applyNumberFormat="1" applyFont="1" applyBorder="1" applyAlignment="1">
      <alignment horizontal="center" vertical="center"/>
    </xf>
    <xf numFmtId="0" fontId="5" fillId="0" borderId="1" xfId="0" applyFont="1" applyBorder="1" applyAlignment="1">
      <alignment horizontal="center" vertical="center" wrapText="1"/>
    </xf>
    <xf numFmtId="3" fontId="0" fillId="0" borderId="4" xfId="0" applyNumberFormat="1" applyBorder="1" applyAlignment="1">
      <alignment horizontal="center" vertical="center"/>
    </xf>
    <xf numFmtId="9" fontId="15" fillId="0" borderId="6" xfId="3" applyFont="1" applyBorder="1" applyAlignment="1">
      <alignment horizontal="center" vertical="center"/>
    </xf>
    <xf numFmtId="3" fontId="0" fillId="0" borderId="7" xfId="0" applyNumberFormat="1" applyBorder="1" applyAlignment="1">
      <alignment horizontal="center" vertical="center"/>
    </xf>
    <xf numFmtId="9" fontId="15" fillId="0" borderId="8" xfId="3" applyFont="1" applyBorder="1" applyAlignment="1">
      <alignment horizontal="center" vertical="center"/>
    </xf>
    <xf numFmtId="0" fontId="0" fillId="0" borderId="9" xfId="0" applyBorder="1" applyAlignment="1">
      <alignment horizontal="left" vertical="center"/>
    </xf>
    <xf numFmtId="0" fontId="5" fillId="0" borderId="9" xfId="0" applyFont="1" applyBorder="1" applyAlignment="1">
      <alignment horizontal="left" vertical="center" wrapText="1"/>
    </xf>
    <xf numFmtId="0" fontId="16" fillId="0" borderId="9" xfId="0" applyFont="1" applyBorder="1" applyAlignment="1">
      <alignment horizontal="left" vertical="center"/>
    </xf>
    <xf numFmtId="0" fontId="0" fillId="0" borderId="9" xfId="0" applyBorder="1" applyAlignment="1">
      <alignment horizontal="left" vertical="center" wrapText="1"/>
    </xf>
    <xf numFmtId="0" fontId="17" fillId="0" borderId="9" xfId="0" applyFont="1" applyBorder="1" applyAlignment="1">
      <alignment horizontal="left" vertical="center"/>
    </xf>
    <xf numFmtId="0" fontId="10" fillId="0" borderId="10" xfId="0" applyFont="1" applyBorder="1" applyAlignment="1">
      <alignment horizontal="left" vertical="center"/>
    </xf>
    <xf numFmtId="0" fontId="4" fillId="0" borderId="0" xfId="0" applyFont="1"/>
    <xf numFmtId="0" fontId="5" fillId="16" borderId="0" xfId="0" applyFont="1" applyFill="1" applyAlignment="1">
      <alignment horizontal="center"/>
    </xf>
    <xf numFmtId="49" fontId="5" fillId="20" borderId="0" xfId="0" applyNumberFormat="1" applyFont="1" applyFill="1" applyAlignment="1">
      <alignment horizontal="center" vertical="center"/>
    </xf>
    <xf numFmtId="1" fontId="5" fillId="20" borderId="0" xfId="0" applyNumberFormat="1" applyFont="1" applyFill="1" applyAlignment="1">
      <alignment horizontal="center" vertical="center"/>
    </xf>
    <xf numFmtId="14" fontId="5" fillId="20" borderId="0" xfId="0" applyNumberFormat="1" applyFont="1" applyFill="1" applyAlignment="1">
      <alignment horizontal="center" vertical="center"/>
    </xf>
    <xf numFmtId="0" fontId="0" fillId="16" borderId="0" xfId="0" applyFill="1" applyAlignment="1">
      <alignment horizontal="left" vertical="center" wrapText="1"/>
    </xf>
    <xf numFmtId="0" fontId="4" fillId="16" borderId="0" xfId="0" applyFont="1" applyFill="1"/>
    <xf numFmtId="0" fontId="5" fillId="21" borderId="0" xfId="0" applyFont="1" applyFill="1"/>
    <xf numFmtId="0" fontId="5" fillId="22" borderId="0" xfId="0" applyFont="1" applyFill="1" applyAlignment="1" applyProtection="1">
      <alignment horizontal="center" vertical="center"/>
      <protection locked="0"/>
    </xf>
    <xf numFmtId="1" fontId="5" fillId="22" borderId="0" xfId="0" applyNumberFormat="1" applyFont="1" applyFill="1" applyAlignment="1" applyProtection="1">
      <alignment horizontal="center" vertical="center"/>
      <protection locked="0"/>
    </xf>
    <xf numFmtId="0" fontId="5" fillId="22" borderId="0" xfId="0" applyFont="1" applyFill="1" applyAlignment="1">
      <alignment horizontal="center"/>
    </xf>
    <xf numFmtId="0" fontId="5" fillId="22" borderId="0" xfId="0" applyFont="1" applyFill="1"/>
    <xf numFmtId="49" fontId="5" fillId="22" borderId="0" xfId="0" applyNumberFormat="1" applyFont="1" applyFill="1" applyAlignment="1">
      <alignment horizontal="center" vertical="center"/>
    </xf>
    <xf numFmtId="1" fontId="5" fillId="22" borderId="0" xfId="0" applyNumberFormat="1" applyFont="1" applyFill="1" applyAlignment="1">
      <alignment horizontal="center" vertical="center"/>
    </xf>
    <xf numFmtId="14" fontId="5" fillId="22" borderId="0" xfId="0" applyNumberFormat="1" applyFont="1" applyFill="1" applyAlignment="1">
      <alignment horizontal="center" vertical="center"/>
    </xf>
    <xf numFmtId="0" fontId="5" fillId="22" borderId="0" xfId="0" applyFont="1" applyFill="1" applyAlignment="1">
      <alignment horizontal="center" vertical="center"/>
    </xf>
    <xf numFmtId="0" fontId="0" fillId="22" borderId="0" xfId="0" applyFill="1"/>
    <xf numFmtId="3" fontId="0" fillId="0" borderId="0" xfId="0" applyNumberFormat="1" applyAlignment="1">
      <alignment horizontal="center" vertical="center"/>
    </xf>
    <xf numFmtId="49" fontId="5" fillId="0" borderId="0" xfId="0" applyNumberFormat="1" applyFont="1" applyAlignment="1" applyProtection="1">
      <alignment horizontal="left"/>
      <protection locked="0"/>
    </xf>
    <xf numFmtId="49" fontId="5" fillId="16" borderId="0" xfId="0" applyNumberFormat="1" applyFont="1" applyFill="1" applyAlignment="1" applyProtection="1">
      <alignment horizontal="left"/>
      <protection locked="0"/>
    </xf>
    <xf numFmtId="49" fontId="5" fillId="22" borderId="0" xfId="0" applyNumberFormat="1" applyFont="1" applyFill="1" applyAlignment="1" applyProtection="1">
      <alignment horizontal="left"/>
      <protection locked="0"/>
    </xf>
    <xf numFmtId="0" fontId="4" fillId="3" borderId="1" xfId="0" applyFont="1" applyFill="1" applyBorder="1" applyAlignment="1" applyProtection="1">
      <alignment horizontal="center" vertical="center"/>
      <protection locked="0"/>
    </xf>
    <xf numFmtId="1" fontId="4" fillId="3" borderId="1" xfId="0" applyNumberFormat="1" applyFont="1" applyFill="1" applyBorder="1" applyAlignment="1" applyProtection="1">
      <alignment horizontal="center" vertical="center"/>
      <protection locked="0"/>
    </xf>
    <xf numFmtId="49" fontId="4" fillId="2" borderId="1" xfId="0" applyNumberFormat="1" applyFont="1" applyFill="1" applyBorder="1" applyAlignment="1">
      <alignment horizontal="center" vertical="center"/>
    </xf>
    <xf numFmtId="1" fontId="4" fillId="2" borderId="1" xfId="0" applyNumberFormat="1" applyFont="1" applyFill="1" applyBorder="1" applyAlignment="1">
      <alignment horizontal="center" vertical="center"/>
    </xf>
    <xf numFmtId="0" fontId="4" fillId="2" borderId="1" xfId="0" applyFont="1" applyFill="1" applyBorder="1" applyAlignment="1">
      <alignment horizontal="center" vertical="center"/>
    </xf>
    <xf numFmtId="1" fontId="5" fillId="0" borderId="1" xfId="0" applyNumberFormat="1" applyFont="1" applyBorder="1" applyAlignment="1" applyProtection="1">
      <alignment horizontal="center" vertical="center"/>
      <protection locked="0"/>
    </xf>
    <xf numFmtId="0" fontId="5" fillId="0" borderId="1" xfId="0" applyFont="1" applyBorder="1" applyAlignment="1">
      <alignment horizontal="center"/>
    </xf>
    <xf numFmtId="14" fontId="5" fillId="0" borderId="1" xfId="0" applyNumberFormat="1" applyFont="1" applyBorder="1" applyAlignment="1">
      <alignment horizontal="center" vertical="center"/>
    </xf>
    <xf numFmtId="14" fontId="0" fillId="0" borderId="0" xfId="0" applyNumberFormat="1" applyAlignment="1">
      <alignment horizontal="left" vertical="center"/>
    </xf>
    <xf numFmtId="0" fontId="2" fillId="0" borderId="0" xfId="0" applyFont="1" applyAlignment="1">
      <alignment horizontal="center" vertical="center"/>
    </xf>
    <xf numFmtId="9" fontId="2" fillId="0" borderId="0" xfId="3" applyFont="1" applyAlignment="1">
      <alignment horizontal="center" vertical="center"/>
    </xf>
    <xf numFmtId="0" fontId="15" fillId="0" borderId="0" xfId="0" applyFont="1" applyAlignment="1">
      <alignment horizontal="center" vertical="center"/>
    </xf>
    <xf numFmtId="1" fontId="5" fillId="0" borderId="0" xfId="0" applyNumberFormat="1" applyFont="1" applyAlignment="1" applyProtection="1">
      <alignment horizontal="left" vertical="center"/>
      <protection locked="0"/>
    </xf>
    <xf numFmtId="49" fontId="5" fillId="0" borderId="0" xfId="0" applyNumberFormat="1" applyFont="1" applyAlignment="1" applyProtection="1">
      <alignment horizontal="left" vertical="center"/>
      <protection locked="0"/>
    </xf>
    <xf numFmtId="1" fontId="5" fillId="0" borderId="0" xfId="0" applyNumberFormat="1" applyFont="1" applyAlignment="1">
      <alignment horizontal="center"/>
    </xf>
    <xf numFmtId="1" fontId="5" fillId="0" borderId="0" xfId="0" applyNumberFormat="1" applyFont="1" applyAlignment="1" applyProtection="1">
      <alignment horizontal="center"/>
      <protection locked="0"/>
    </xf>
    <xf numFmtId="49" fontId="5" fillId="0" borderId="0" xfId="0" quotePrefix="1" applyNumberFormat="1" applyFont="1" applyAlignment="1" applyProtection="1">
      <alignment horizontal="left" vertical="center"/>
      <protection locked="0"/>
    </xf>
    <xf numFmtId="0" fontId="0" fillId="18" borderId="0" xfId="0" applyFill="1" applyAlignment="1">
      <alignment horizontal="left" vertical="center" wrapText="1"/>
    </xf>
    <xf numFmtId="0" fontId="19" fillId="0" borderId="0" xfId="0" applyFont="1" applyAlignment="1">
      <alignment horizontal="left" vertical="center"/>
    </xf>
    <xf numFmtId="0" fontId="0" fillId="12" borderId="0" xfId="0" applyFill="1" applyAlignment="1">
      <alignment horizontal="center" vertical="center"/>
    </xf>
    <xf numFmtId="14" fontId="0" fillId="12" borderId="0" xfId="0" applyNumberFormat="1" applyFill="1" applyAlignment="1">
      <alignment horizontal="center" vertical="center"/>
    </xf>
    <xf numFmtId="0" fontId="5" fillId="0" borderId="1" xfId="0" applyFont="1" applyBorder="1" applyAlignment="1">
      <alignment horizontal="center" vertical="center"/>
    </xf>
    <xf numFmtId="0" fontId="4" fillId="2" borderId="0" xfId="0" applyFont="1" applyFill="1" applyAlignment="1">
      <alignment horizontal="left" vertical="center" wrapText="1"/>
    </xf>
    <xf numFmtId="0" fontId="25" fillId="0" borderId="0" xfId="2" applyFont="1"/>
    <xf numFmtId="49" fontId="4" fillId="3" borderId="0" xfId="0" applyNumberFormat="1" applyFont="1" applyFill="1" applyAlignment="1" applyProtection="1">
      <alignment horizontal="left" vertical="center"/>
      <protection locked="0"/>
    </xf>
    <xf numFmtId="14" fontId="0" fillId="0" borderId="0" xfId="0" applyNumberFormat="1" applyAlignment="1">
      <alignment horizontal="left" vertical="center" wrapText="1"/>
    </xf>
    <xf numFmtId="0" fontId="0" fillId="0" borderId="0" xfId="0" applyAlignment="1">
      <alignment horizontal="left" vertical="center" wrapText="1"/>
    </xf>
    <xf numFmtId="0" fontId="0" fillId="16" borderId="0" xfId="0" applyFill="1" applyAlignment="1">
      <alignment horizontal="left" vertical="center"/>
    </xf>
    <xf numFmtId="0" fontId="27" fillId="0" borderId="1" xfId="0" applyFont="1" applyBorder="1" applyAlignment="1">
      <alignment horizontal="left" vertical="center"/>
    </xf>
    <xf numFmtId="0" fontId="27" fillId="8" borderId="1" xfId="0" applyFont="1" applyFill="1" applyBorder="1" applyAlignment="1">
      <alignment horizontal="left" vertical="center"/>
    </xf>
    <xf numFmtId="0" fontId="27" fillId="10" borderId="1" xfId="0" applyFont="1" applyFill="1" applyBorder="1" applyAlignment="1">
      <alignment horizontal="left" vertical="center"/>
    </xf>
    <xf numFmtId="0" fontId="19" fillId="0" borderId="1" xfId="0" applyFont="1" applyBorder="1" applyAlignment="1">
      <alignment horizontal="center" vertical="center" wrapText="1"/>
    </xf>
    <xf numFmtId="3" fontId="28" fillId="0" borderId="1" xfId="0" applyNumberFormat="1" applyFont="1" applyBorder="1" applyAlignment="1">
      <alignment horizontal="center" vertical="center"/>
    </xf>
    <xf numFmtId="3" fontId="15" fillId="0" borderId="1" xfId="0" applyNumberFormat="1" applyFont="1" applyBorder="1" applyAlignment="1">
      <alignment horizontal="center" vertical="center" wrapText="1"/>
    </xf>
    <xf numFmtId="3" fontId="5" fillId="0" borderId="1" xfId="0" applyNumberFormat="1" applyFont="1" applyBorder="1" applyAlignment="1">
      <alignment horizontal="center" vertical="center" wrapText="1"/>
    </xf>
    <xf numFmtId="0" fontId="18" fillId="0" borderId="0" xfId="0" applyFont="1" applyAlignment="1">
      <alignment horizontal="center" vertical="center"/>
    </xf>
    <xf numFmtId="14" fontId="18" fillId="0" borderId="0" xfId="0" applyNumberFormat="1" applyFont="1" applyAlignment="1">
      <alignment horizontal="center" vertical="center"/>
    </xf>
    <xf numFmtId="0" fontId="5" fillId="16" borderId="0" xfId="0" applyFont="1" applyFill="1" applyAlignment="1">
      <alignment horizontal="center" vertical="center"/>
    </xf>
    <xf numFmtId="0" fontId="27" fillId="0" borderId="0" xfId="0" applyFont="1" applyAlignment="1">
      <alignment horizontal="left" vertical="center"/>
    </xf>
    <xf numFmtId="0" fontId="27" fillId="0" borderId="0" xfId="0" applyFont="1" applyAlignment="1">
      <alignment horizontal="left"/>
    </xf>
    <xf numFmtId="14" fontId="27" fillId="0" borderId="0" xfId="0" applyNumberFormat="1" applyFont="1" applyAlignment="1">
      <alignment horizontal="center" vertical="center"/>
    </xf>
    <xf numFmtId="0" fontId="27" fillId="0" borderId="0" xfId="0" applyFont="1" applyAlignment="1">
      <alignment horizontal="center" vertical="center" wrapText="1"/>
    </xf>
    <xf numFmtId="0" fontId="29" fillId="0" borderId="0" xfId="0" applyFont="1" applyAlignment="1">
      <alignment horizontal="left" vertical="center"/>
    </xf>
    <xf numFmtId="0" fontId="27" fillId="0" borderId="0" xfId="0" applyFont="1" applyAlignment="1">
      <alignment horizontal="center" vertical="center"/>
    </xf>
    <xf numFmtId="0" fontId="31" fillId="0" borderId="0" xfId="0" applyFont="1" applyAlignment="1">
      <alignment horizontal="center" vertical="center"/>
    </xf>
    <xf numFmtId="14" fontId="31" fillId="0" borderId="0" xfId="0" applyNumberFormat="1" applyFont="1" applyAlignment="1">
      <alignment horizontal="center" vertical="center"/>
    </xf>
    <xf numFmtId="0" fontId="30" fillId="0" borderId="0" xfId="0" applyFont="1"/>
    <xf numFmtId="0" fontId="10" fillId="0" borderId="9" xfId="0" applyFont="1" applyBorder="1" applyAlignment="1">
      <alignment horizontal="left" vertical="center" wrapText="1"/>
    </xf>
    <xf numFmtId="0" fontId="27" fillId="0" borderId="9" xfId="0" applyFont="1" applyBorder="1" applyAlignment="1">
      <alignment horizontal="left" vertical="center" wrapText="1"/>
    </xf>
    <xf numFmtId="0" fontId="5" fillId="0" borderId="10" xfId="0" applyFont="1" applyBorder="1" applyAlignment="1">
      <alignment horizontal="left" vertical="center"/>
    </xf>
    <xf numFmtId="14" fontId="31" fillId="0" borderId="0" xfId="0" applyNumberFormat="1" applyFont="1" applyAlignment="1">
      <alignment horizontal="left" vertical="center"/>
    </xf>
    <xf numFmtId="0" fontId="5" fillId="0" borderId="1" xfId="0" applyFont="1" applyBorder="1" applyAlignment="1">
      <alignment horizontal="left" vertical="center" wrapText="1"/>
    </xf>
    <xf numFmtId="0" fontId="5" fillId="0" borderId="1" xfId="0" applyFont="1" applyBorder="1" applyAlignment="1">
      <alignment horizontal="left" vertical="center"/>
    </xf>
    <xf numFmtId="0" fontId="5" fillId="0" borderId="1" xfId="0" quotePrefix="1" applyFont="1" applyBorder="1" applyAlignment="1">
      <alignment horizontal="left" vertical="center" wrapText="1"/>
    </xf>
    <xf numFmtId="0" fontId="0" fillId="0" borderId="3" xfId="0" applyBorder="1" applyAlignment="1">
      <alignment horizontal="left"/>
    </xf>
    <xf numFmtId="0" fontId="5" fillId="16" borderId="0" xfId="0" applyFont="1" applyFill="1"/>
    <xf numFmtId="0" fontId="33" fillId="16" borderId="0" xfId="0" applyFont="1" applyFill="1" applyAlignment="1">
      <alignment horizontal="left" vertical="center"/>
    </xf>
    <xf numFmtId="0" fontId="0" fillId="0" borderId="2" xfId="0" applyBorder="1" applyAlignment="1">
      <alignment horizontal="left"/>
    </xf>
    <xf numFmtId="0" fontId="0" fillId="0" borderId="4" xfId="0" applyBorder="1" applyAlignment="1">
      <alignment horizontal="left"/>
    </xf>
    <xf numFmtId="0" fontId="0" fillId="0" borderId="7" xfId="0" applyBorder="1" applyAlignment="1">
      <alignment horizontal="left"/>
    </xf>
    <xf numFmtId="0" fontId="15" fillId="0" borderId="1" xfId="0" applyFont="1" applyBorder="1" applyAlignment="1">
      <alignment horizontal="left" vertical="center"/>
    </xf>
    <xf numFmtId="0" fontId="15" fillId="0" borderId="1" xfId="0" applyFont="1" applyBorder="1" applyAlignment="1">
      <alignment horizontal="left" vertical="center" wrapText="1"/>
    </xf>
    <xf numFmtId="16" fontId="5" fillId="16" borderId="0" xfId="0" applyNumberFormat="1" applyFont="1" applyFill="1" applyAlignment="1">
      <alignment horizontal="center"/>
    </xf>
    <xf numFmtId="14" fontId="27" fillId="12" borderId="0" xfId="0" applyNumberFormat="1" applyFont="1" applyFill="1" applyAlignment="1">
      <alignment horizontal="center" vertical="center"/>
    </xf>
    <xf numFmtId="0" fontId="4" fillId="0" borderId="0" xfId="0" applyFont="1" applyAlignment="1" applyProtection="1">
      <alignment horizontal="center" vertical="center"/>
      <protection locked="0"/>
    </xf>
    <xf numFmtId="1" fontId="27" fillId="0" borderId="0" xfId="0" applyNumberFormat="1" applyFont="1" applyAlignment="1" applyProtection="1">
      <alignment horizontal="center" vertical="center"/>
      <protection locked="0"/>
    </xf>
    <xf numFmtId="11" fontId="27" fillId="0" borderId="0" xfId="0" applyNumberFormat="1" applyFont="1" applyAlignment="1" applyProtection="1">
      <alignment horizontal="center" vertical="center"/>
      <protection locked="0"/>
    </xf>
    <xf numFmtId="11" fontId="5" fillId="0" borderId="0" xfId="0" applyNumberFormat="1" applyFont="1" applyAlignment="1" applyProtection="1">
      <alignment horizontal="center" vertical="center"/>
      <protection locked="0"/>
    </xf>
    <xf numFmtId="1" fontId="4" fillId="3" borderId="0" xfId="0" applyNumberFormat="1" applyFont="1" applyFill="1" applyAlignment="1" applyProtection="1">
      <alignment horizontal="center" vertical="center" wrapText="1"/>
      <protection locked="0"/>
    </xf>
    <xf numFmtId="0" fontId="30" fillId="12" borderId="0" xfId="0" applyFont="1" applyFill="1" applyAlignment="1">
      <alignment horizontal="center" vertical="center"/>
    </xf>
    <xf numFmtId="0" fontId="0" fillId="23" borderId="0" xfId="0" applyFill="1"/>
    <xf numFmtId="0" fontId="0" fillId="24" borderId="0" xfId="0" applyFill="1"/>
    <xf numFmtId="0" fontId="0" fillId="25" borderId="0" xfId="0" applyFill="1"/>
    <xf numFmtId="0" fontId="0" fillId="0" borderId="0" xfId="0" quotePrefix="1"/>
    <xf numFmtId="0" fontId="15" fillId="0" borderId="1" xfId="0" quotePrefix="1" applyFont="1" applyBorder="1" applyAlignment="1">
      <alignment horizontal="left" vertical="center" wrapText="1"/>
    </xf>
    <xf numFmtId="14" fontId="14" fillId="0" borderId="0" xfId="0" applyNumberFormat="1" applyFont="1" applyAlignment="1">
      <alignment horizontal="left"/>
    </xf>
    <xf numFmtId="0" fontId="0" fillId="16" borderId="0" xfId="0" applyFill="1"/>
    <xf numFmtId="49" fontId="5" fillId="16" borderId="0" xfId="0" applyNumberFormat="1" applyFont="1" applyFill="1" applyAlignment="1" applyProtection="1">
      <alignment horizontal="left" vertical="center"/>
      <protection locked="0"/>
    </xf>
    <xf numFmtId="14" fontId="5" fillId="16" borderId="0" xfId="0" applyNumberFormat="1" applyFont="1" applyFill="1" applyAlignment="1">
      <alignment horizontal="center" vertical="center"/>
    </xf>
    <xf numFmtId="1" fontId="15" fillId="0" borderId="0" xfId="0" applyNumberFormat="1" applyFont="1" applyAlignment="1" applyProtection="1">
      <alignment horizontal="center" vertical="center"/>
      <protection locked="0"/>
    </xf>
    <xf numFmtId="11" fontId="15" fillId="0" borderId="0" xfId="0" applyNumberFormat="1" applyFont="1" applyAlignment="1" applyProtection="1">
      <alignment horizontal="center" vertical="center"/>
      <protection locked="0"/>
    </xf>
    <xf numFmtId="0" fontId="0" fillId="0" borderId="0" xfId="0" pivotButton="1" applyAlignment="1">
      <alignment horizontal="center"/>
    </xf>
    <xf numFmtId="0" fontId="0" fillId="0" borderId="3" xfId="0" pivotButton="1" applyBorder="1" applyAlignment="1">
      <alignment horizontal="center"/>
    </xf>
    <xf numFmtId="0" fontId="0" fillId="0" borderId="1" xfId="0" applyBorder="1" applyAlignment="1">
      <alignment horizontal="center"/>
    </xf>
    <xf numFmtId="3" fontId="0" fillId="0" borderId="1" xfId="0" applyNumberFormat="1" applyBorder="1" applyAlignment="1">
      <alignment horizontal="right" vertical="center"/>
    </xf>
    <xf numFmtId="3" fontId="2" fillId="0" borderId="1" xfId="0" applyNumberFormat="1" applyFont="1" applyBorder="1" applyAlignment="1">
      <alignment vertical="center"/>
    </xf>
    <xf numFmtId="0" fontId="0" fillId="0" borderId="0" xfId="0" pivotButton="1" applyAlignment="1">
      <alignment horizontal="left" vertical="center"/>
    </xf>
    <xf numFmtId="0" fontId="27" fillId="5" borderId="1" xfId="0" applyFont="1" applyFill="1" applyBorder="1" applyAlignment="1">
      <alignment horizontal="left" vertical="center"/>
    </xf>
    <xf numFmtId="3" fontId="0" fillId="0" borderId="11" xfId="0" applyNumberFormat="1" applyBorder="1" applyAlignment="1">
      <alignment horizontal="center" vertical="center" wrapText="1"/>
    </xf>
  </cellXfs>
  <cellStyles count="4">
    <cellStyle name="NiveauLigne_4" xfId="1" builtinId="1" iLevel="3"/>
    <cellStyle name="Normal" xfId="0" builtinId="0"/>
    <cellStyle name="Normal 2" xfId="2" xr:uid="{00000000-0005-0000-0000-000002000000}"/>
    <cellStyle name="Pourcentage" xfId="3" builtinId="5"/>
  </cellStyles>
  <dxfs count="36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C800"/>
      </font>
      <fill>
        <patternFill>
          <bgColor rgb="FFDBF5E0"/>
        </patternFill>
      </fill>
    </dxf>
    <dxf>
      <font>
        <color rgb="FFFF575F"/>
      </font>
      <fill>
        <patternFill>
          <bgColor rgb="FFFFEBED"/>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C800"/>
      </font>
      <fill>
        <patternFill>
          <bgColor rgb="FFDBF5E0"/>
        </patternFill>
      </fill>
    </dxf>
    <dxf>
      <font>
        <color rgb="FFFF575F"/>
      </font>
      <fill>
        <patternFill>
          <bgColor rgb="FFFFEBED"/>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alignment horizontal="left"/>
    </dxf>
    <dxf>
      <alignment horizontal="left"/>
    </dxf>
    <dxf>
      <alignment horizontal="right"/>
    </dxf>
    <dxf>
      <numFmt numFmtId="3" formatCode="#,##0"/>
    </dxf>
    <dxf>
      <alignment vertic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border>
        <vertical style="thin">
          <color indexed="64"/>
        </vertical>
        <horizontal style="thin">
          <color indexed="64"/>
        </horizontal>
      </border>
    </dxf>
    <dxf>
      <font>
        <b/>
      </font>
    </dxf>
    <dxf>
      <border>
        <left style="thin">
          <color indexed="64"/>
        </left>
        <vertical style="thin">
          <color indexed="64"/>
        </vertical>
      </border>
    </dxf>
    <dxf>
      <alignment horizontal="center"/>
    </dxf>
    <dxf>
      <alignment vertical="center"/>
    </dxf>
    <dxf>
      <numFmt numFmtId="165" formatCode="_-* #,##0_-;\-* #,##0_-;_-* &quot;-&quot;??_-;_-@_-"/>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vertical="center"/>
    </dxf>
    <dxf>
      <alignment vertical="center"/>
    </dxf>
    <dxf>
      <alignment vertical="center"/>
    </dxf>
    <dxf>
      <numFmt numFmtId="165" formatCode="_-* #,##0_-;\-* #,##0_-;_-* &quot;-&quot;??_-;_-@_-"/>
    </dxf>
    <dxf>
      <numFmt numFmtId="165" formatCode="_-* #,##0_-;\-* #,##0_-;_-* &quot;-&quot;??_-;_-@_-"/>
    </dxf>
    <dxf>
      <fill>
        <patternFill>
          <bgColor rgb="FFFDEFE7"/>
        </patternFill>
      </fill>
    </dxf>
    <dxf>
      <alignment horizontal="center"/>
    </dxf>
    <dxf>
      <alignment vertical="center"/>
    </dxf>
    <dxf>
      <fill>
        <patternFill>
          <bgColor rgb="FFC00000"/>
        </patternFill>
      </fill>
    </dxf>
    <dxf>
      <fill>
        <patternFill>
          <bgColor theme="5"/>
        </patternFill>
      </fill>
    </dxf>
    <dxf>
      <fill>
        <patternFill>
          <bgColor rgb="FF00B050"/>
        </patternFill>
      </fill>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thin">
          <color indexed="64"/>
        </left>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vertical style="thin">
          <color indexed="64"/>
        </vertical>
      </border>
    </dxf>
    <dxf>
      <numFmt numFmtId="165" formatCode="_-* #,##0_-;\-* #,##0_-;_-* &quot;-&quot;??_-;_-@_-"/>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font>
        <b/>
      </font>
    </dxf>
    <dxf>
      <font>
        <b/>
      </font>
    </dxf>
    <dxf>
      <alignment horizontal="center"/>
    </dxf>
    <dxf>
      <alignment horizont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border>
        <bottom style="thin">
          <color auto="1"/>
        </bottom>
        <vertical/>
        <horizontal/>
      </border>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left style="thin">
          <color indexed="64"/>
        </left>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vertical style="thin">
          <color indexed="64"/>
        </vertical>
      </border>
    </dxf>
    <dxf>
      <alignment wrapText="1"/>
    </dxf>
    <dxf>
      <numFmt numFmtId="165" formatCode="_-* #,##0_-;\-* #,##0_-;_-* &quot;-&quot;??_-;_-@_-"/>
    </dxf>
    <dxf>
      <numFmt numFmtId="165" formatCode="_-* #,##0_-;\-* #,##0_-;_-* &quot;-&quot;??_-;_-@_-"/>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font>
        <b/>
      </font>
    </dxf>
    <dxf>
      <font>
        <b/>
      </font>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0070C0"/>
      </font>
      <fill>
        <patternFill>
          <bgColor theme="4" tint="0.79998168889431442"/>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horizontal="left"/>
    </dxf>
    <dxf>
      <alignment horizontal="center"/>
    </dxf>
    <dxf>
      <alignment horizontal="center"/>
    </dxf>
    <dxf>
      <alignment horizontal="center"/>
    </dxf>
    <dxf>
      <alignment horizontal="center"/>
    </dxf>
    <dxf>
      <alignment vertical="center"/>
    </dxf>
    <dxf>
      <border>
        <left style="thin">
          <color indexed="64"/>
        </left>
        <top style="thin">
          <color indexed="64"/>
        </top>
        <vertical style="thin">
          <color indexed="64"/>
        </vertical>
        <horizontal style="thin">
          <color indexed="64"/>
        </horizontal>
      </border>
    </dxf>
    <dxf>
      <alignment wrapText="1"/>
    </dxf>
    <dxf>
      <alignment horizontal="center"/>
    </dxf>
    <dxf>
      <alignment vertical="center"/>
    </dxf>
    <dxf>
      <alignment vertical="center"/>
    </dxf>
    <dxf>
      <alignment vertical="center"/>
    </dxf>
    <dxf>
      <border>
        <vertical style="thin">
          <color indexed="64"/>
        </vertical>
      </border>
    </dxf>
    <dxf>
      <border>
        <vertical style="thin">
          <color indexed="64"/>
        </vertical>
      </border>
    </dxf>
    <dxf>
      <border>
        <vertical style="thin">
          <color indexed="64"/>
        </vertical>
      </border>
    </dxf>
    <dxf>
      <alignment wrapText="1"/>
    </dxf>
    <dxf>
      <alignment horizontal="center"/>
    </dxf>
    <dxf>
      <numFmt numFmtId="165" formatCode="_-* #,##0_-;\-* #,##0_-;_-* &quot;-&quot;??_-;_-@_-"/>
    </dxf>
    <dxf>
      <alignment horizontal="center"/>
    </dxf>
    <dxf>
      <alignment vertical="center"/>
    </dxf>
    <dxf>
      <numFmt numFmtId="165" formatCode="_-* #,##0_-;\-* #,##0_-;_-* &quot;-&quot;??_-;_-@_-"/>
    </dxf>
    <dxf>
      <border>
        <left style="thin">
          <color indexed="64"/>
        </left>
        <top style="thin">
          <color indexed="64"/>
        </top>
        <vertical style="thin">
          <color indexed="64"/>
        </vertical>
        <horizontal style="thin">
          <color indexed="64"/>
        </horizontal>
      </border>
    </dxf>
    <dxf>
      <font>
        <b/>
      </font>
    </dxf>
    <dxf>
      <font>
        <b/>
      </font>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006100"/>
      </font>
      <fill>
        <patternFill>
          <bgColor rgb="FFC6EFCE"/>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A1A1A1"/>
      <color rgb="FF00B800"/>
      <color rgb="FFFF99CC"/>
      <color rgb="FFFFEBED"/>
      <color rgb="FFFDEFE7"/>
      <color rgb="FF00C800"/>
      <color rgb="FFDBF5E0"/>
      <color rgb="FFFF575F"/>
      <color rgb="FF97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9" Type="http://schemas.openxmlformats.org/officeDocument/2006/relationships/customXml" Target="../customXml/item6.xml"/><Relationship Id="rId21" Type="http://schemas.openxmlformats.org/officeDocument/2006/relationships/worksheet" Target="worksheets/sheet21.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tyles" Target="styles.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4" Type="http://schemas.openxmlformats.org/officeDocument/2006/relationships/customXml" Target="../customXml/item11.xml"/><Relationship Id="rId52"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8" Type="http://schemas.openxmlformats.org/officeDocument/2006/relationships/worksheet" Target="worksheets/sheet8.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20" Type="http://schemas.openxmlformats.org/officeDocument/2006/relationships/worksheet" Target="worksheets/sheet20.xml"/><Relationship Id="rId41"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36" Type="http://schemas.openxmlformats.org/officeDocument/2006/relationships/customXml" Target="../customXml/item3.xml"/><Relationship Id="rId49" Type="http://schemas.openxmlformats.org/officeDocument/2006/relationships/customXml" Target="../customXml/item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11</xdr:col>
      <xdr:colOff>446667</xdr:colOff>
      <xdr:row>8</xdr:row>
      <xdr:rowOff>161881</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62000" y="381000"/>
          <a:ext cx="8066667" cy="352381"/>
        </a:xfrm>
        <a:prstGeom prst="rect">
          <a:avLst/>
        </a:prstGeom>
      </xdr:spPr>
    </xdr:pic>
    <xdr:clientData/>
  </xdr:twoCellAnchor>
  <xdr:twoCellAnchor editAs="oneCell">
    <xdr:from>
      <xdr:col>9</xdr:col>
      <xdr:colOff>419100</xdr:colOff>
      <xdr:row>9</xdr:row>
      <xdr:rowOff>95250</xdr:rowOff>
    </xdr:from>
    <xdr:to>
      <xdr:col>16</xdr:col>
      <xdr:colOff>256389</xdr:colOff>
      <xdr:row>29</xdr:row>
      <xdr:rowOff>18240</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277100" y="1666875"/>
          <a:ext cx="5171289" cy="3732990"/>
        </a:xfrm>
        <a:prstGeom prst="rect">
          <a:avLst/>
        </a:prstGeom>
      </xdr:spPr>
    </xdr:pic>
    <xdr:clientData/>
  </xdr:twoCellAnchor>
  <xdr:twoCellAnchor editAs="oneCell">
    <xdr:from>
      <xdr:col>8</xdr:col>
      <xdr:colOff>0</xdr:colOff>
      <xdr:row>35</xdr:row>
      <xdr:rowOff>57150</xdr:rowOff>
    </xdr:from>
    <xdr:to>
      <xdr:col>11</xdr:col>
      <xdr:colOff>37809</xdr:colOff>
      <xdr:row>37</xdr:row>
      <xdr:rowOff>133293</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6096000" y="6581775"/>
          <a:ext cx="2323809" cy="457143"/>
        </a:xfrm>
        <a:prstGeom prst="rect">
          <a:avLst/>
        </a:prstGeom>
      </xdr:spPr>
    </xdr:pic>
    <xdr:clientData/>
  </xdr:twoCellAnchor>
  <xdr:twoCellAnchor editAs="oneCell">
    <xdr:from>
      <xdr:col>1</xdr:col>
      <xdr:colOff>9525</xdr:colOff>
      <xdr:row>55</xdr:row>
      <xdr:rowOff>180975</xdr:rowOff>
    </xdr:from>
    <xdr:to>
      <xdr:col>4</xdr:col>
      <xdr:colOff>505213</xdr:colOff>
      <xdr:row>62</xdr:row>
      <xdr:rowOff>114477</xdr:rowOff>
    </xdr:to>
    <xdr:pic>
      <xdr:nvPicPr>
        <xdr:cNvPr id="5" name="Image 4">
          <a:extLst>
            <a:ext uri="{FF2B5EF4-FFF2-40B4-BE49-F238E27FC236}">
              <a16:creationId xmlns:a16="http://schemas.microsoft.com/office/drawing/2014/main" id="{0B0E0C2B-242D-CF06-EA57-95DEB44C22BE}"/>
            </a:ext>
          </a:extLst>
        </xdr:cNvPr>
        <xdr:cNvPicPr>
          <a:picLocks noChangeAspect="1"/>
        </xdr:cNvPicPr>
      </xdr:nvPicPr>
      <xdr:blipFill>
        <a:blip xmlns:r="http://schemas.openxmlformats.org/officeDocument/2006/relationships" r:embed="rId4"/>
        <a:stretch>
          <a:fillRect/>
        </a:stretch>
      </xdr:blipFill>
      <xdr:spPr>
        <a:xfrm>
          <a:off x="771525" y="10515600"/>
          <a:ext cx="2781688" cy="1267002"/>
        </a:xfrm>
        <a:prstGeom prst="rect">
          <a:avLst/>
        </a:prstGeom>
      </xdr:spPr>
    </xdr:pic>
    <xdr:clientData/>
  </xdr:twoCellAnchor>
  <xdr:twoCellAnchor editAs="oneCell">
    <xdr:from>
      <xdr:col>5</xdr:col>
      <xdr:colOff>9525</xdr:colOff>
      <xdr:row>56</xdr:row>
      <xdr:rowOff>19050</xdr:rowOff>
    </xdr:from>
    <xdr:to>
      <xdr:col>12</xdr:col>
      <xdr:colOff>42911</xdr:colOff>
      <xdr:row>68</xdr:row>
      <xdr:rowOff>19050</xdr:rowOff>
    </xdr:to>
    <xdr:pic>
      <xdr:nvPicPr>
        <xdr:cNvPr id="6" name="Image 5">
          <a:extLst>
            <a:ext uri="{FF2B5EF4-FFF2-40B4-BE49-F238E27FC236}">
              <a16:creationId xmlns:a16="http://schemas.microsoft.com/office/drawing/2014/main" id="{59AA0C9E-1874-BBEF-5BF3-1ECF9D91973A}"/>
            </a:ext>
          </a:extLst>
        </xdr:cNvPr>
        <xdr:cNvPicPr>
          <a:picLocks noChangeAspect="1"/>
        </xdr:cNvPicPr>
      </xdr:nvPicPr>
      <xdr:blipFill>
        <a:blip xmlns:r="http://schemas.openxmlformats.org/officeDocument/2006/relationships" r:embed="rId5"/>
        <a:stretch>
          <a:fillRect/>
        </a:stretch>
      </xdr:blipFill>
      <xdr:spPr>
        <a:xfrm>
          <a:off x="3819525" y="10544175"/>
          <a:ext cx="5367386" cy="2286000"/>
        </a:xfrm>
        <a:prstGeom prst="rect">
          <a:avLst/>
        </a:prstGeom>
      </xdr:spPr>
    </xdr:pic>
    <xdr:clientData/>
  </xdr:twoCellAnchor>
  <xdr:twoCellAnchor editAs="oneCell">
    <xdr:from>
      <xdr:col>5</xdr:col>
      <xdr:colOff>0</xdr:colOff>
      <xdr:row>69</xdr:row>
      <xdr:rowOff>0</xdr:rowOff>
    </xdr:from>
    <xdr:to>
      <xdr:col>12</xdr:col>
      <xdr:colOff>95250</xdr:colOff>
      <xdr:row>81</xdr:row>
      <xdr:rowOff>5297</xdr:rowOff>
    </xdr:to>
    <xdr:pic>
      <xdr:nvPicPr>
        <xdr:cNvPr id="7" name="Image 6">
          <a:extLst>
            <a:ext uri="{FF2B5EF4-FFF2-40B4-BE49-F238E27FC236}">
              <a16:creationId xmlns:a16="http://schemas.microsoft.com/office/drawing/2014/main" id="{331EF30E-FEE3-1A8F-8BE9-179D0E71B4EA}"/>
            </a:ext>
          </a:extLst>
        </xdr:cNvPr>
        <xdr:cNvPicPr>
          <a:picLocks noChangeAspect="1"/>
        </xdr:cNvPicPr>
      </xdr:nvPicPr>
      <xdr:blipFill>
        <a:blip xmlns:r="http://schemas.openxmlformats.org/officeDocument/2006/relationships" r:embed="rId6"/>
        <a:stretch>
          <a:fillRect/>
        </a:stretch>
      </xdr:blipFill>
      <xdr:spPr>
        <a:xfrm>
          <a:off x="3810000" y="13001625"/>
          <a:ext cx="5429250" cy="2291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38100</xdr:colOff>
          <xdr:row>0</xdr:row>
          <xdr:rowOff>9525</xdr:rowOff>
        </xdr:from>
        <xdr:to>
          <xdr:col>24</xdr:col>
          <xdr:colOff>590550</xdr:colOff>
          <xdr:row>0</xdr:row>
          <xdr:rowOff>504825</xdr:rowOff>
        </xdr:to>
        <xdr:sp macro="" textlink="">
          <xdr:nvSpPr>
            <xdr:cNvPr id="1025" name="Button 1" descr="Macro On/Off"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Macro 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0</xdr:row>
          <xdr:rowOff>19050</xdr:rowOff>
        </xdr:from>
        <xdr:to>
          <xdr:col>28</xdr:col>
          <xdr:colOff>0</xdr:colOff>
          <xdr:row>1</xdr:row>
          <xdr:rowOff>0</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28575</xdr:rowOff>
        </xdr:from>
        <xdr:to>
          <xdr:col>31</xdr:col>
          <xdr:colOff>200025</xdr:colOff>
          <xdr:row>0</xdr:row>
          <xdr:rowOff>476250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Griser saisies manuelles</a:t>
              </a:r>
            </a:p>
            <a:p>
              <a:pPr algn="ctr" rtl="0">
                <a:defRPr sz="1000"/>
              </a:pPr>
              <a:endParaRPr lang="fr-FR" sz="1100" b="0" i="0" u="none" strike="noStrike" baseline="0">
                <a:solidFill>
                  <a:srgbClr val="000000"/>
                </a:solidFill>
                <a:latin typeface="Calibri"/>
                <a:ea typeface="Calibri"/>
                <a:cs typeface="Calibri"/>
              </a:endParaRPr>
            </a:p>
            <a:p>
              <a:pPr algn="ctr" rtl="0">
                <a:defRPr sz="1000"/>
              </a:pPr>
              <a:endParaRPr lang="fr-FR" sz="1100" b="0" i="0" u="none" strike="noStrike" baseline="0">
                <a:solidFill>
                  <a:srgbClr val="000000"/>
                </a:solidFill>
                <a:latin typeface="Calibri"/>
                <a:ea typeface="Calibri"/>
                <a:cs typeface="Calibri"/>
              </a:endParaRPr>
            </a:p>
            <a:p>
              <a:pPr algn="ctr" rtl="0">
                <a:defRPr sz="1000"/>
              </a:pPr>
              <a:endParaRPr lang="fr-FR"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333375</xdr:colOff>
          <xdr:row>0</xdr:row>
          <xdr:rowOff>9525</xdr:rowOff>
        </xdr:from>
        <xdr:to>
          <xdr:col>20</xdr:col>
          <xdr:colOff>590550</xdr:colOff>
          <xdr:row>0</xdr:row>
          <xdr:rowOff>504825</xdr:rowOff>
        </xdr:to>
        <xdr:sp macro="" textlink="">
          <xdr:nvSpPr>
            <xdr:cNvPr id="92161" name="Button 1" descr="Macro On/Off" hidden="1">
              <a:extLst>
                <a:ext uri="{63B3BB69-23CF-44E3-9099-C40C66FF867C}">
                  <a14:compatExt spid="_x0000_s92161"/>
                </a:ext>
                <a:ext uri="{FF2B5EF4-FFF2-40B4-BE49-F238E27FC236}">
                  <a16:creationId xmlns:a16="http://schemas.microsoft.com/office/drawing/2014/main" id="{00000000-0008-0000-0600-000001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Macro 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0</xdr:row>
          <xdr:rowOff>9525</xdr:rowOff>
        </xdr:from>
        <xdr:to>
          <xdr:col>28</xdr:col>
          <xdr:colOff>28575</xdr:colOff>
          <xdr:row>0</xdr:row>
          <xdr:rowOff>504825</xdr:rowOff>
        </xdr:to>
        <xdr:sp macro="" textlink="">
          <xdr:nvSpPr>
            <xdr:cNvPr id="92162" name="CommandButton1" hidden="1">
              <a:extLst>
                <a:ext uri="{63B3BB69-23CF-44E3-9099-C40C66FF867C}">
                  <a14:compatExt spid="_x0000_s92162"/>
                </a:ext>
                <a:ext uri="{FF2B5EF4-FFF2-40B4-BE49-F238E27FC236}">
                  <a16:creationId xmlns:a16="http://schemas.microsoft.com/office/drawing/2014/main" id="{00000000-0008-0000-0600-0000026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95250</xdr:colOff>
          <xdr:row>0</xdr:row>
          <xdr:rowOff>28575</xdr:rowOff>
        </xdr:from>
        <xdr:to>
          <xdr:col>31</xdr:col>
          <xdr:colOff>438150</xdr:colOff>
          <xdr:row>0</xdr:row>
          <xdr:rowOff>476250</xdr:rowOff>
        </xdr:to>
        <xdr:sp macro="" textlink="">
          <xdr:nvSpPr>
            <xdr:cNvPr id="92163" name="Button 3" hidden="1">
              <a:extLst>
                <a:ext uri="{63B3BB69-23CF-44E3-9099-C40C66FF867C}">
                  <a14:compatExt spid="_x0000_s92163"/>
                </a:ext>
                <a:ext uri="{FF2B5EF4-FFF2-40B4-BE49-F238E27FC236}">
                  <a16:creationId xmlns:a16="http://schemas.microsoft.com/office/drawing/2014/main" id="{00000000-0008-0000-0600-000003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Griser saisies manuelles</a:t>
              </a:r>
            </a:p>
            <a:p>
              <a:pPr algn="ctr" rtl="0">
                <a:defRPr sz="1000"/>
              </a:pPr>
              <a:endParaRPr lang="fr-FR" sz="1100" b="0" i="0" u="none" strike="noStrike" baseline="0">
                <a:solidFill>
                  <a:srgbClr val="000000"/>
                </a:solidFill>
                <a:latin typeface="Calibri"/>
                <a:ea typeface="Calibri"/>
                <a:cs typeface="Calibri"/>
              </a:endParaRPr>
            </a:p>
            <a:p>
              <a:pPr algn="ctr" rtl="0">
                <a:defRPr sz="1000"/>
              </a:pPr>
              <a:endParaRPr lang="fr-FR" sz="1100" b="0" i="0" u="none" strike="noStrike" baseline="0">
                <a:solidFill>
                  <a:srgbClr val="000000"/>
                </a:solidFill>
                <a:latin typeface="Calibri"/>
                <a:ea typeface="Calibri"/>
                <a:cs typeface="Calibri"/>
              </a:endParaRPr>
            </a:p>
            <a:p>
              <a:pPr algn="ctr" rtl="0">
                <a:defRPr sz="1000"/>
              </a:pPr>
              <a:endParaRPr lang="fr-FR"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0221206%20test%20scan%20exped%20Jordanie%20-%20Copi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221206 test scan exped Jordan"/>
    </sheetNames>
    <definedNames>
      <definedName name="DatasScan"/>
      <definedName name="Souches"/>
      <definedName name="Varietes"/>
    </defined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briel GUIHARD" refreshedDate="45897.732744560184" createdVersion="8" refreshedVersion="8" minRefreshableVersion="3" recordCount="5619" xr:uid="{BA667D3E-31FC-4AC5-9E84-E0885C30DF8F}">
  <cacheSource type="worksheet">
    <worksheetSource ref="A1:V1048576" sheet="DatasScan"/>
  </cacheSource>
  <cacheFields count="22">
    <cacheField name="Chambre" numFmtId="0">
      <sharedItems containsBlank="1" count="8">
        <s v="1"/>
        <s v="2"/>
        <s v="3"/>
        <s v="4"/>
        <s v=""/>
        <s v="CHF"/>
        <s v="CHF hangar"/>
        <m/>
      </sharedItems>
    </cacheField>
    <cacheField name="Emplacement" numFmtId="0">
      <sharedItems containsBlank="1"/>
    </cacheField>
    <cacheField name="RawScan" numFmtId="0">
      <sharedItems containsBlank="1"/>
    </cacheField>
    <cacheField name="Nb caisse" numFmtId="1">
      <sharedItems containsString="0" containsBlank="1" containsNumber="1" containsInteger="1" minValue="1" maxValue="39"/>
    </cacheField>
    <cacheField name="Nb bocaux" numFmtId="0">
      <sharedItems containsString="0" containsBlank="1" containsNumber="1" containsInteger="1" minValue="0" maxValue="663"/>
    </cacheField>
    <cacheField name="RawScan-Mani p" numFmtId="0">
      <sharedItems containsBlank="1"/>
    </cacheField>
    <cacheField name="Strain" numFmtId="49">
      <sharedItems containsBlank="1"/>
    </cacheField>
    <cacheField name="Line" numFmtId="1">
      <sharedItems containsBlank="1" containsMixedTypes="1" containsNumber="1" containsInteger="1" minValue="2" maxValue="950101"/>
    </cacheField>
    <cacheField name="Date" numFmtId="0">
      <sharedItems containsDate="1" containsBlank="1" containsMixedTypes="1" minDate="2022-09-20T00:00:00" maxDate="2025-08-21T00:00:00"/>
    </cacheField>
    <cacheField name="NbSem" numFmtId="0">
      <sharedItems containsBlank="1" containsMixedTypes="1" containsNumber="1" containsInteger="1" minValue="0" maxValue="152" count="65">
        <n v="3"/>
        <n v="2"/>
        <n v="1"/>
        <n v="0"/>
        <n v="6"/>
        <n v="8"/>
        <n v="4"/>
        <n v="5"/>
        <n v="7"/>
        <n v="9"/>
        <n v="11"/>
        <n v="10"/>
        <n v="12"/>
        <n v="16"/>
        <n v="23"/>
        <n v="17"/>
        <n v="21"/>
        <s v=""/>
        <n v="54"/>
        <n v="140"/>
        <n v="139"/>
        <n v="136"/>
        <n v="130"/>
        <n v="79"/>
        <n v="27"/>
        <n v="111"/>
        <n v="90"/>
        <n v="145"/>
        <n v="120"/>
        <n v="148"/>
        <n v="78"/>
        <n v="118"/>
        <n v="28"/>
        <n v="43"/>
        <n v="132"/>
        <n v="91"/>
        <n v="26"/>
        <n v="69"/>
        <n v="152"/>
        <n v="31"/>
        <n v="134"/>
        <n v="48"/>
        <n v="113"/>
        <n v="114"/>
        <n v="72"/>
        <n v="55"/>
        <n v="47"/>
        <n v="46"/>
        <n v="22"/>
        <n v="127"/>
        <n v="45"/>
        <n v="19"/>
        <n v="70"/>
        <n v="82"/>
        <n v="121"/>
        <n v="53"/>
        <n v="20"/>
        <n v="13"/>
        <n v="18"/>
        <n v="15"/>
        <n v="36"/>
        <n v="35"/>
        <n v="29"/>
        <n v="30"/>
        <m/>
      </sharedItems>
    </cacheField>
    <cacheField name="AgeAMS" numFmtId="0">
      <sharedItems containsBlank="1" count="66">
        <s v="3 sem."/>
        <s v="2 sem."/>
        <s v="1 sem."/>
        <s v="&lt; 1 sem."/>
        <s v="1 mois 2 sem."/>
        <s v="2 mois "/>
        <s v="1 mois "/>
        <s v="4 sem."/>
        <s v="1 mois 1 sem."/>
        <s v="1 mois 3 sem."/>
        <s v="2 mois 2 sem."/>
        <s v="2 mois 1 sem."/>
        <s v="2 mois 3 sem."/>
        <s v="1 mois 4 sem."/>
        <s v="3 mois 3 sem."/>
        <s v="5 mois 1 sem."/>
        <s v="3 mois 4 sem."/>
        <s v="4 mois 3 sem."/>
        <s v=""/>
        <s v="1 an 2 sem."/>
        <s v="2 ans 8 mois 1 sem."/>
        <s v="2 ans 8 mois "/>
        <s v="2 ans 7 mois 2 sem."/>
        <s v="2 ans 5 mois 4 sem."/>
        <s v="1 an 6 mois 1 sem."/>
        <s v="6 mois 2 sem."/>
        <s v="2 ans 1 mois 2 sem."/>
        <s v="1 an 8 mois 3 sem."/>
        <s v="2 ans 9 mois 2 sem."/>
        <s v="2 ans 3 mois 3 sem."/>
        <s v="2 ans 10 mois 1 sem."/>
        <s v="2 ans 7 mois 1 sem."/>
        <s v="1 an 6 mois "/>
        <s v="2 ans 3 mois 1 sem."/>
        <s v="9 mois 4 sem."/>
        <s v="2 ans 6 mois 1 sem."/>
        <s v="1 an 8 mois 4 sem."/>
        <s v="6 mois "/>
        <s v="1 an 3 mois 4 sem."/>
        <s v="1 an 9 mois "/>
        <s v="2 ans 11 mois "/>
        <s v="7 mois 1 sem."/>
        <s v="2 ans 6 mois 3 sem."/>
        <s v="11 mois "/>
        <s v="2 ans 2 mois "/>
        <s v="11 mois 1 sem."/>
        <s v="1 an 4 mois 2 sem."/>
        <s v="7 mois "/>
        <s v="10 mois 3 sem."/>
        <s v="2 ans 5 mois 1 sem."/>
        <s v="10 mois 1 sem."/>
        <s v="4 mois 1 sem."/>
        <s v="1 an 4 mois "/>
        <s v="1 an 6 mois 4 sem."/>
        <s v="1 an 1 sem."/>
        <s v="6 mois 1 sem."/>
        <s v="5 mois "/>
        <s v="3 mois "/>
        <s v="4 mois "/>
        <s v="3 mois 2 sem."/>
        <s v="8 mois 2 sem."/>
        <s v="8 mois "/>
        <s v="8 mois 1 sem."/>
        <s v="6 mois 4 sem."/>
        <s v="6 mois 3 sem."/>
        <m/>
      </sharedItems>
    </cacheField>
    <cacheField name="Type" numFmtId="0">
      <sharedItems containsBlank="1"/>
    </cacheField>
    <cacheField name="Bocaux" numFmtId="0">
      <sharedItems containsBlank="1" containsMixedTypes="1" containsNumber="1" containsInteger="1" minValue="1" maxValue="663"/>
    </cacheField>
    <cacheField name="Milieu" numFmtId="0">
      <sharedItems containsBlank="1" count="17">
        <s v="G "/>
        <s v="XS"/>
        <s v="E+"/>
        <s v="RG"/>
        <s v="X "/>
        <s v="XM"/>
        <s v="E "/>
        <s v="G+"/>
        <s v="EA"/>
        <s v="XR"/>
        <s v="MG"/>
        <s v="CS"/>
        <s v=""/>
        <s v="i "/>
        <s v="R "/>
        <s v="RA"/>
        <m/>
      </sharedItems>
    </cacheField>
    <cacheField name="Rang" numFmtId="0">
      <sharedItems containsBlank="1" containsMixedTypes="1" containsNumber="1" containsInteger="1" minValue="0" maxValue="31"/>
    </cacheField>
    <cacheField name="XorEorRori " numFmtId="0">
      <sharedItems containsBlank="1"/>
    </cacheField>
    <cacheField name="Rang/Rang+" numFmtId="0">
      <sharedItems containsBlank="1" containsMixedTypes="1" containsNumber="1" containsInteger="1" minValue="0" maxValue="12"/>
    </cacheField>
    <cacheField name="Type+Rang" numFmtId="0">
      <sharedItems containsBlank="1"/>
    </cacheField>
    <cacheField name="nom_varietes" numFmtId="0">
      <sharedItems containsBlank="1" count="22">
        <s v="BARHEE"/>
        <s v="DABBAS"/>
        <s v="MEDJOOL"/>
        <s v="FAYZEH"/>
        <s v="FARD femelle"/>
        <s v="GANDA"/>
        <s v="RAWDAH"/>
        <s v="SHESHI"/>
        <s v="KENESI"/>
        <s v="SAGGAI"/>
        <s v="GHANAMI"/>
        <s v="ZAMLI"/>
        <s v=""/>
        <s v="AYYASHA"/>
        <s v="NABTA MAZROUI"/>
        <s v="OMM UD DAHAN"/>
        <s v="KHALASS"/>
        <s v="LULU"/>
        <s v="HELWA"/>
        <s v="NAWADER"/>
        <s v="WANNANAH"/>
        <m/>
      </sharedItems>
    </cacheField>
    <cacheField name="Batch#" numFmtId="0">
      <sharedItems containsBlank="1"/>
    </cacheField>
    <cacheField name="BatchLines" numFmtId="0">
      <sharedItems containsBlank="1" containsMixedTypes="1" containsNumber="1" containsInteger="1" minValue="2" maxValue="9312"/>
    </cacheField>
    <cacheField name="Qualité CHF" numFmtId="0">
      <sharedItems containsBlank="1" containsMixedTypes="1" containsNumber="1" minValue="0" maxValue="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briel GUIHARD" refreshedDate="45929.597574305553" createdVersion="8" refreshedVersion="8" minRefreshableVersion="3" recordCount="5617" xr:uid="{9065CE80-7E20-4558-A219-F59014741491}">
  <cacheSource type="worksheet">
    <worksheetSource ref="A1:U1048576" sheet="DatasScan"/>
  </cacheSource>
  <cacheFields count="22">
    <cacheField name="Chambre" numFmtId="0">
      <sharedItems containsBlank="1" containsMixedTypes="1" containsNumber="1" containsInteger="1" minValue="1" maxValue="3" count="11">
        <s v="1"/>
        <s v="2"/>
        <s v="3"/>
        <s v=""/>
        <s v="4"/>
        <s v="CHF"/>
        <s v="CHF hangar"/>
        <m/>
        <n v="2" u="1"/>
        <n v="1" u="1"/>
        <n v="3" u="1"/>
      </sharedItems>
    </cacheField>
    <cacheField name="Emplacement" numFmtId="0">
      <sharedItems containsBlank="1"/>
    </cacheField>
    <cacheField name="RawScan" numFmtId="0">
      <sharedItems containsBlank="1"/>
    </cacheField>
    <cacheField name="Nb caisse" numFmtId="1">
      <sharedItems containsString="0" containsBlank="1" containsNumber="1" containsInteger="1" minValue="1" maxValue="39"/>
    </cacheField>
    <cacheField name="Nb bocaux" numFmtId="0">
      <sharedItems containsString="0" containsBlank="1" containsNumber="1" containsInteger="1" minValue="1" maxValue="756"/>
    </cacheField>
    <cacheField name="RawScan-Mani p" numFmtId="0">
      <sharedItems containsBlank="1"/>
    </cacheField>
    <cacheField name="Strain" numFmtId="49">
      <sharedItems containsBlank="1" count="24">
        <s v="BRAHY"/>
        <s v="ISEHS"/>
        <s v="FAIZ"/>
        <s v="FAR F"/>
        <s v="KNES"/>
        <s v="GAIS"/>
        <s v="GND"/>
        <s v="MDJU"/>
        <s v="AMZLY"/>
        <s v="DABAS"/>
        <s v="RAWD"/>
        <s v="GNAMY"/>
        <s v=""/>
        <s v="AYA"/>
        <s v="BTAMZ"/>
        <s v="DAHA"/>
        <s v="KLAS"/>
        <s v="LLU"/>
        <s v="HWALA"/>
        <s v="NWRA"/>
        <s v="ANANW"/>
        <m/>
        <s v="VITAS" u="1"/>
        <s v="LULU" u="1"/>
      </sharedItems>
    </cacheField>
    <cacheField name="Line" numFmtId="1">
      <sharedItems containsBlank="1" containsMixedTypes="1" containsNumber="1" containsInteger="1" minValue="2" maxValue="950101"/>
    </cacheField>
    <cacheField name="Date" numFmtId="0">
      <sharedItems containsDate="1" containsBlank="1" containsMixedTypes="1" minDate="2022-09-20T00:00:00" maxDate="2025-09-18T00:00:00"/>
    </cacheField>
    <cacheField name="NbSem" numFmtId="0">
      <sharedItems containsBlank="1" containsMixedTypes="1" containsNumber="1" containsInteger="1" minValue="0" maxValue="156"/>
    </cacheField>
    <cacheField name="AgeAMS" numFmtId="0">
      <sharedItems containsBlank="1"/>
    </cacheField>
    <cacheField name="Type" numFmtId="0">
      <sharedItems containsBlank="1" count="133">
        <s v="AW2 "/>
        <s v="E+12"/>
        <s v="E+13"/>
        <s v="RG12"/>
        <s v="E+23"/>
        <s v="XM20"/>
        <s v="XM10"/>
        <s v="XM19"/>
        <s v="X 2 "/>
        <s v="XM15"/>
        <s v="RG4 "/>
        <s v="XM16"/>
        <s v="E+19"/>
        <s v="XS14"/>
        <s v="E+15"/>
        <s v="XS20"/>
        <s v="XS15"/>
        <s v="XS9 "/>
        <s v="XS16"/>
        <s v="E 2 "/>
        <s v="MG3 "/>
        <s v="E+16"/>
        <s v="X 13"/>
        <s v="X 17"/>
        <s v="XM13"/>
        <s v="XM12"/>
        <s v="RG17"/>
        <s v="E+17"/>
        <s v="X 24"/>
        <s v="XS23"/>
        <s v="X 16"/>
        <s v="G 6 "/>
        <s v="XS18"/>
        <s v="E+10"/>
        <s v="XM28"/>
        <s v="X 9 "/>
        <s v="RG16"/>
        <s v="X 15"/>
        <s v="XM22"/>
        <s v="RG11"/>
        <s v="E 7 "/>
        <s v="E 4 "/>
        <s v="E 8 "/>
        <s v="E 5 "/>
        <s v="E 6 "/>
        <s v="EA8 "/>
        <s v="EA6 "/>
        <s v="XM17"/>
        <s v="G+2 "/>
        <s v="MG1 "/>
        <s v="G+4 "/>
        <s v="XR5 "/>
        <s v="E 1 "/>
        <s v="E+20"/>
        <s v="E+18"/>
        <s v="XM18"/>
        <s v="G 16"/>
        <s v="E 3 "/>
        <s v="EA1 "/>
        <s v="XS13"/>
        <s v="EA7 "/>
        <s v="EA4 "/>
        <s v="EA5 "/>
        <s v="XS10"/>
        <s v="EA3 "/>
        <s v="XS17"/>
        <s v="E 9 "/>
        <s v="EA2 "/>
        <s v="EA9 "/>
        <s v="CS4 "/>
        <s v="RG18"/>
        <s v="XS12"/>
        <s v="XS22"/>
        <s v="E+21"/>
        <s v=""/>
        <s v="XS31"/>
        <s v="XM25"/>
        <s v="XS25"/>
        <s v="E+14"/>
        <s v="XM26"/>
        <s v="XS26"/>
        <s v="CS2 "/>
        <s v="XM24"/>
        <s v="i 7"/>
        <m/>
        <s v="i 2"/>
        <s v="i 3"/>
        <s v="x 1"/>
        <s v="i 1"/>
        <s v="i 4"/>
        <s v="X 11"/>
        <s v="X 12"/>
        <s v="X 10"/>
        <s v="X 7 "/>
        <s v="RG9 "/>
        <s v="RG13"/>
        <s v="RG7 "/>
        <s v="RG10"/>
        <s v="RG8 "/>
        <s v="RG15"/>
        <s v="RG6 "/>
        <s v="X 14"/>
        <s v="X 8 "/>
        <s v="RG3 "/>
        <s v="X 22"/>
        <s v="XR6 "/>
        <s v="XR4 "/>
        <s v="XR8 "/>
        <s v="XR2 "/>
        <s v="XR7 "/>
        <s v="XR13"/>
        <s v="XR3 "/>
        <s v="R 0 "/>
        <s v="RA0 "/>
        <s v="XR1 "/>
        <s v="R 1 "/>
        <s v="G 11" u="1"/>
        <s v="E+11" u="1"/>
        <s v="X 1 " u="1"/>
        <s v="RG14" u="1"/>
        <s v="X 19" u="1"/>
        <s v="XM14" u="1"/>
        <s v="E+27" u="1"/>
        <s v="G 18" u="1"/>
        <s v="G 17" u="1"/>
        <s v="E+26" u="1"/>
        <s v="E+25" u="1"/>
        <s v="E+28" u="1"/>
        <s v="G 15" u="1"/>
        <s v="CS3 " u="1"/>
        <s v="E+24" u="1"/>
        <s v="i 6" u="1"/>
        <s v="i 8" u="1"/>
      </sharedItems>
      <fieldGroup par="21"/>
    </cacheField>
    <cacheField name="Bocaux" numFmtId="0">
      <sharedItems containsBlank="1" containsMixedTypes="1" containsNumber="1" containsInteger="1" minValue="1" maxValue="756"/>
    </cacheField>
    <cacheField name="Milieu" numFmtId="0">
      <sharedItems containsBlank="1"/>
    </cacheField>
    <cacheField name="Rang" numFmtId="0">
      <sharedItems containsBlank="1" containsMixedTypes="1" containsNumber="1" containsInteger="1" minValue="0" maxValue="31"/>
    </cacheField>
    <cacheField name="XorEorRori " numFmtId="0">
      <sharedItems containsBlank="1" count="7">
        <s v="X"/>
        <s v="E"/>
        <s v="BoxE"/>
        <s v=""/>
        <s v="i"/>
        <s v="R"/>
        <m/>
      </sharedItems>
    </cacheField>
    <cacheField name="Rang/Rang+" numFmtId="0">
      <sharedItems containsBlank="1" containsMixedTypes="1" containsNumber="1" containsInteger="1" minValue="0" maxValue="12"/>
    </cacheField>
    <cacheField name="Type+Rang" numFmtId="0">
      <sharedItems containsBlank="1" count="30">
        <s v="X2"/>
        <s v="X12"/>
        <s v="X13+"/>
        <s v="X10"/>
        <s v="X4"/>
        <s v="X9"/>
        <s v="E2"/>
        <s v="BoxE3"/>
        <s v="X6"/>
        <s v="X11"/>
        <s v="E7+"/>
        <s v="E4"/>
        <s v="E5"/>
        <s v="E6"/>
        <s v="BoxE2"/>
        <s v="BoxE1"/>
        <s v="BoxE4"/>
        <s v="E1"/>
        <s v="E3"/>
        <s v=""/>
        <s v="i préX° 6-7-8"/>
        <s v="init° 1-2"/>
        <s v="i° 3-4-5"/>
        <s v="X1"/>
        <s v="X7"/>
        <s v="X8"/>
        <s v="X3"/>
        <s v="R0"/>
        <m/>
        <s v="X5" u="1"/>
      </sharedItems>
    </cacheField>
    <cacheField name="nom_varietes" numFmtId="0">
      <sharedItems containsBlank="1" containsMixedTypes="1" containsNumber="1" containsInteger="1" minValue="0" maxValue="0" count="23">
        <s v="BARHEE"/>
        <s v="SHESHI"/>
        <s v="FAYZEH"/>
        <s v="FARD femelle"/>
        <s v="KENESI"/>
        <s v="SAGGAI"/>
        <s v="GANDA"/>
        <s v="MEDJOOL"/>
        <s v="ZAMLI"/>
        <s v="DABBAS"/>
        <s v="RAWDAH"/>
        <s v="GHANAMI"/>
        <s v=""/>
        <s v="AYYASHA"/>
        <s v="NABTA MAZROUI"/>
        <s v="OMM UD DAHAN"/>
        <s v="KHALASS"/>
        <s v="LULU"/>
        <s v="HELWA"/>
        <s v="NAWADER"/>
        <s v="WANNANAH"/>
        <m/>
        <n v="0" u="1"/>
      </sharedItems>
    </cacheField>
    <cacheField name="Batch#" numFmtId="0">
      <sharedItems containsBlank="1"/>
    </cacheField>
    <cacheField name="BatchLines" numFmtId="0">
      <sharedItems containsBlank="1" containsMixedTypes="1" containsNumber="1" containsInteger="1" minValue="2" maxValue="9312" count="77">
        <s v="2363-2410"/>
        <n v="9308"/>
        <s v="253-262"/>
        <s v="115-134"/>
        <s v="116-120"/>
        <n v="9312"/>
        <s v="11-15"/>
        <n v="2306"/>
        <s v="33-47"/>
        <n v="2301"/>
        <s v="2308-2322"/>
        <n v="2406"/>
        <s v="2-6"/>
        <n v="2"/>
        <s v="141-155"/>
        <n v="2311"/>
        <s v="2957-2986"/>
        <s v="2278-2307"/>
        <s v="135-139"/>
        <s v="95-114"/>
        <s v="286-290"/>
        <s v="278-280"/>
        <s v="281-285"/>
        <s v="30-34"/>
        <s v="35-40"/>
        <s v="3501-3520"/>
        <s v="3381-3410"/>
        <s v="3521-3530"/>
        <s v="3476-3500"/>
        <s v="3441-3460"/>
        <s v="3461-3475"/>
        <s v=""/>
        <s v="123-133"/>
        <s v="50-54"/>
        <s v="106-115"/>
        <s v="941001-941002"/>
        <s v="240601-240625"/>
        <s v="250501-250520"/>
        <s v="250501-250502"/>
        <s v="240601-240605"/>
        <s v="241001-241005"/>
        <s v="250501-250504"/>
        <s v="250505-250507"/>
        <s v="950101-950104"/>
        <s v="250801-250805"/>
        <s v="950101-950110"/>
        <s v="250501-250510"/>
        <s v="250801-250802"/>
        <s v="950101-950103"/>
        <s v="250501-250506"/>
        <s v="240601-240602"/>
        <s v="250501-250503"/>
        <s v="250501-250505"/>
        <s v="241001-241002"/>
        <s v="5-9"/>
        <s v="393-412"/>
        <s v="185-188"/>
        <s v="175-184"/>
        <s v="91-100"/>
        <s v="101-105"/>
        <s v="48-66"/>
        <s v="16-18"/>
        <s v="230-239"/>
        <s v="603-612"/>
        <s v="75-94"/>
        <s v="34-39"/>
        <s v="39-41"/>
        <s v="45-54"/>
        <s v="413-427"/>
        <s v="25-29"/>
        <s v="81-90"/>
        <s v="23-25"/>
        <s v="1-3"/>
        <s v="55-59"/>
        <s v="199-214"/>
        <s v="431-450"/>
        <m/>
      </sharedItems>
    </cacheField>
    <cacheField name="Type2" numFmtId="0" databaseField="0">
      <fieldGroup base="11">
        <discretePr count="133">
          <x v="105"/>
          <x v="5"/>
          <x v="13"/>
          <x v="3"/>
          <x v="10"/>
          <x v="106"/>
          <x v="98"/>
          <x v="100"/>
          <x v="99"/>
          <x v="14"/>
          <x v="102"/>
          <x v="62"/>
          <x v="32"/>
          <x v="27"/>
          <x v="20"/>
          <x v="107"/>
          <x v="1"/>
          <x v="22"/>
          <x v="24"/>
          <x v="25"/>
          <x v="43"/>
          <x v="2"/>
          <x v="67"/>
          <x v="108"/>
          <x v="109"/>
          <x v="7"/>
          <x v="110"/>
          <x v="21"/>
          <x v="4"/>
          <x v="111"/>
          <x v="9"/>
          <x v="112"/>
          <x v="113"/>
          <x v="23"/>
          <x v="114"/>
          <x v="96"/>
          <x v="17"/>
          <x v="115"/>
          <x v="8"/>
          <x v="29"/>
          <x v="40"/>
          <x v="46"/>
          <x v="61"/>
          <x v="56"/>
          <x v="36"/>
          <x v="39"/>
          <x v="38"/>
          <x v="49"/>
          <x v="26"/>
          <x v="44"/>
          <x v="45"/>
          <x v="104"/>
          <x v="30"/>
          <x v="116"/>
          <x v="48"/>
          <x v="63"/>
          <x v="42"/>
          <x v="55"/>
          <x v="60"/>
          <x v="59"/>
          <x v="41"/>
          <x v="37"/>
          <x v="57"/>
          <x v="64"/>
          <x v="58"/>
          <x v="117"/>
          <x v="71"/>
          <x v="35"/>
          <x v="68"/>
          <x v="70"/>
          <x v="18"/>
          <x v="65"/>
          <x v="73"/>
          <x v="74"/>
          <x v="79"/>
          <x v="76"/>
          <x v="118"/>
          <x v="78"/>
          <x v="28"/>
          <x v="119"/>
          <x v="120"/>
          <x v="75"/>
          <x v="121"/>
          <x v="122"/>
          <x v="86"/>
          <x v="82"/>
          <x v="84"/>
          <x v="81"/>
          <x v="87"/>
          <x v="85"/>
          <x v="72"/>
          <x v="6"/>
          <x v="88"/>
          <x v="89"/>
          <x v="33"/>
          <x v="90"/>
          <x v="91"/>
          <x v="92"/>
          <x v="12"/>
          <x v="93"/>
          <x v="94"/>
          <x v="66"/>
          <x v="95"/>
          <x v="97"/>
          <x v="101"/>
          <x v="104"/>
          <x v="104"/>
          <x v="104"/>
          <x v="104"/>
          <x v="104"/>
          <x v="104"/>
          <x v="104"/>
          <x v="103"/>
          <x v="103"/>
          <x v="104"/>
          <x v="103"/>
          <x v="0"/>
          <x v="11"/>
          <x v="15"/>
          <x v="16"/>
          <x v="19"/>
          <x v="31"/>
          <x v="34"/>
          <x v="47"/>
          <x v="50"/>
          <x v="51"/>
          <x v="52"/>
          <x v="53"/>
          <x v="54"/>
          <x v="69"/>
          <x v="77"/>
          <x v="80"/>
          <x v="83"/>
        </discretePr>
        <groupItems count="123">
          <s v="G 11"/>
          <s v="XS15"/>
          <s v="E+16"/>
          <s v="RG12"/>
          <s v="X 24"/>
          <s v="E+12"/>
          <s v="X 12"/>
          <s v="XM12"/>
          <s v="XM22"/>
          <s v="X 16"/>
          <s v="E+23"/>
          <s v="E+11"/>
          <s v="RG8 "/>
          <s v="E+13"/>
          <s v="XM15"/>
          <s v="X 1 "/>
          <s v="RG14"/>
          <s v="RG16"/>
          <s v="RG18"/>
          <s v="X 19"/>
          <s v="E+15"/>
          <s v="E+17"/>
          <s v="XS9 "/>
          <s v="E+10"/>
          <s v="XS16"/>
          <s v="E 2 "/>
          <s v="G+2 "/>
          <s v="XS14"/>
          <s v="E+14"/>
          <s v="RG11"/>
          <s v="E 1 "/>
          <s v="XM14"/>
          <s v="E+19"/>
          <s v="RG9 "/>
          <s v="E+27"/>
          <s v="EA2 "/>
          <s v="E 6 "/>
          <s v="EA4 "/>
          <s v="EA6 "/>
          <s v="EA8 "/>
          <s v="E 7 "/>
          <s v="EA7 "/>
          <s v="G 16"/>
          <s v="MG3 "/>
          <s v="MG1 "/>
          <s v="G+4 "/>
          <s v="E 4 "/>
          <s v="G 18"/>
          <s v="E+18"/>
          <s v="XM17"/>
          <s v="G 17"/>
          <s v="E+26"/>
          <s v="E+25"/>
          <s v="E+28"/>
          <s v="G 15"/>
          <s v="E 3 "/>
          <s v="E 5 "/>
          <s v="EA5 "/>
          <s v="EA3 "/>
          <s v="XS13"/>
          <s v="EA1 "/>
          <s v="E 8 "/>
          <s v="XM16"/>
          <s v="XM18"/>
          <s v="XS10"/>
          <s v="XS12"/>
          <s v="X 14"/>
          <s v="X 13"/>
          <s v="EA9 "/>
          <s v="CS3 "/>
          <s v="CS4 "/>
          <s v="E 9 "/>
          <s v="X 11"/>
          <s v="XS22"/>
          <s v="E+21"/>
          <s v="CS2 "/>
          <s v="XS31"/>
          <s v="E+24"/>
          <s v="XS25"/>
          <s v=""/>
          <s v="i 6"/>
          <s v="X 1"/>
          <s v="i 2"/>
          <s v="i 8"/>
          <s v="i 3"/>
          <s v="i 4"/>
          <m/>
          <s v="i 1"/>
          <s v="X 10"/>
          <s v="X 7 "/>
          <s v="RG13"/>
          <s v="RG7 "/>
          <s v="RG10"/>
          <s v="RG15"/>
          <s v="RG6 "/>
          <s v="X 8 "/>
          <s v="X 9 "/>
          <s v="RG3 "/>
          <s v="XM10"/>
          <s v="X 2 "/>
          <s v="XM19"/>
          <s v="X 22"/>
          <s v="RG4 "/>
          <s v="Groupe1"/>
          <s v="Groupe2"/>
          <s v="AW2 "/>
          <s v="XM20"/>
          <s v="XS20"/>
          <s v="X 17"/>
          <s v="XM13"/>
          <s v="RG17"/>
          <s v="XS23"/>
          <s v="G 6 "/>
          <s v="XS18"/>
          <s v="XM28"/>
          <s v="X 15"/>
          <s v="E+20"/>
          <s v="XS17"/>
          <s v="XM25"/>
          <s v="XM26"/>
          <s v="XS26"/>
          <s v="XM24"/>
          <s v="i 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19">
  <r>
    <x v="0"/>
    <s v="1B52"/>
    <s v="709220250730G 1115 "/>
    <n v="14"/>
    <n v="9"/>
    <s v="709220250730G 1"/>
    <s v="BRAHY"/>
    <n v="2311"/>
    <d v="2025-07-30T00:00:00"/>
    <x v="0"/>
    <x v="0"/>
    <s v="G 11"/>
    <n v="205"/>
    <x v="0"/>
    <n v="11"/>
    <s v="X"/>
    <n v="11"/>
    <s v="X11"/>
    <x v="0"/>
    <s v="BAHREE 92"/>
    <s v="2308-2322"/>
    <m/>
  </r>
  <r>
    <x v="0"/>
    <s v="1B52"/>
    <s v="833720250731XS1536 "/>
    <m/>
    <n v="8"/>
    <s v="833720250731XS1"/>
    <s v="DABAS"/>
    <n v="36"/>
    <d v="2025-07-31T00:00:00"/>
    <x v="1"/>
    <x v="1"/>
    <s v="XS15"/>
    <n v="8"/>
    <x v="1"/>
    <n v="15"/>
    <s v="X"/>
    <s v="13+"/>
    <s v="X13+"/>
    <x v="1"/>
    <s v="DABBAS 4"/>
    <s v="33-47"/>
    <m/>
  </r>
  <r>
    <x v="0"/>
    <s v="1B52"/>
    <s v="833720250729XS1536 "/>
    <n v="4"/>
    <m/>
    <s v="833720250729XS1"/>
    <s v="DABAS"/>
    <n v="36"/>
    <d v="2025-07-29T00:00:00"/>
    <x v="0"/>
    <x v="0"/>
    <s v="XS15"/>
    <n v="56"/>
    <x v="1"/>
    <n v="15"/>
    <s v="X"/>
    <s v="13+"/>
    <s v="X13+"/>
    <x v="1"/>
    <s v="DABBAS 4"/>
    <s v="33-47"/>
    <m/>
  </r>
  <r>
    <x v="0"/>
    <s v="1B51"/>
    <s v="564020250804E+1620 "/>
    <n v="13"/>
    <m/>
    <s v="564020250804E+1"/>
    <s v="MDJU"/>
    <n v="2306"/>
    <d v="2025-08-04T00:00:00"/>
    <x v="1"/>
    <x v="1"/>
    <s v="E+16"/>
    <n v="182"/>
    <x v="2"/>
    <n v="16"/>
    <s v="X"/>
    <s v="13+"/>
    <s v="X13+"/>
    <x v="2"/>
    <s v="MEDJOOL 109"/>
    <n v="2306"/>
    <m/>
  </r>
  <r>
    <x v="0"/>
    <s v="1B51"/>
    <s v="870220250812RG127  "/>
    <n v="12"/>
    <n v="1"/>
    <s v="870220250812RG1"/>
    <s v="FAIZ"/>
    <n v="9308"/>
    <d v="2025-08-12T00:00:00"/>
    <x v="2"/>
    <x v="2"/>
    <s v="RG12"/>
    <n v="169"/>
    <x v="3"/>
    <n v="12"/>
    <s v="X"/>
    <n v="12"/>
    <s v="X12"/>
    <x v="3"/>
    <s v="FAYZEH 01"/>
    <n v="9308"/>
    <m/>
  </r>
  <r>
    <x v="0"/>
    <s v="1B41"/>
    <s v="825520250818X 2438 "/>
    <n v="7"/>
    <n v="8"/>
    <s v="825520250818X 2"/>
    <s v="FAR F"/>
    <n v="257"/>
    <d v="2025-08-18T00:00:00"/>
    <x v="3"/>
    <x v="3"/>
    <s v="X 24"/>
    <n v="106"/>
    <x v="4"/>
    <n v="24"/>
    <s v="X"/>
    <s v="13+"/>
    <s v="X13+"/>
    <x v="4"/>
    <s v="FARD 20"/>
    <s v="253-262"/>
    <m/>
  </r>
  <r>
    <x v="0"/>
    <s v="1B41"/>
    <s v="870220250813RG1220 "/>
    <n v="9"/>
    <n v="2"/>
    <s v="870220250813RG1"/>
    <s v="FAIZ"/>
    <n v="9308"/>
    <d v="2025-08-13T00:00:00"/>
    <x v="2"/>
    <x v="2"/>
    <s v="RG12"/>
    <n v="128"/>
    <x v="3"/>
    <n v="12"/>
    <s v="X"/>
    <n v="12"/>
    <s v="X12"/>
    <x v="3"/>
    <s v="FAYZEH 01"/>
    <n v="9308"/>
    <m/>
  </r>
  <r>
    <x v="0"/>
    <s v="1B41"/>
    <s v="709220250819E+1279 "/>
    <n v="1"/>
    <n v="4"/>
    <s v="709220250819E+1"/>
    <s v="BRAHY"/>
    <n v="2311"/>
    <d v="2025-08-19T00:00:00"/>
    <x v="3"/>
    <x v="3"/>
    <s v="E+12"/>
    <n v="18"/>
    <x v="2"/>
    <n v="12"/>
    <s v="X"/>
    <n v="12"/>
    <s v="X12"/>
    <x v="0"/>
    <s v="BAHREE 92"/>
    <s v="2308-2322"/>
    <m/>
  </r>
  <r>
    <x v="0"/>
    <s v="1B41"/>
    <s v="709220250807X 1279 "/>
    <n v="2"/>
    <m/>
    <s v="709220250807X 1"/>
    <s v="BRAHY"/>
    <n v="2311"/>
    <d v="2025-08-07T00:00:00"/>
    <x v="2"/>
    <x v="2"/>
    <s v="X 12"/>
    <n v="28"/>
    <x v="4"/>
    <n v="12"/>
    <s v="X"/>
    <n v="12"/>
    <s v="X12"/>
    <x v="0"/>
    <s v="BAHREE 92"/>
    <s v="2308-2322"/>
    <m/>
  </r>
  <r>
    <x v="0"/>
    <s v="1B41"/>
    <s v="709220250820E+127  "/>
    <n v="2"/>
    <m/>
    <s v="709220250820E+1"/>
    <s v="BRAHY"/>
    <n v="2311"/>
    <d v="2025-08-20T00:00:00"/>
    <x v="3"/>
    <x v="3"/>
    <s v="E+12"/>
    <n v="28"/>
    <x v="2"/>
    <n v="12"/>
    <s v="X"/>
    <n v="12"/>
    <s v="X12"/>
    <x v="0"/>
    <s v="BAHREE 92"/>
    <s v="2308-2322"/>
    <m/>
  </r>
  <r>
    <x v="0"/>
    <s v="1B41"/>
    <s v="709220250820XM127  "/>
    <n v="9"/>
    <m/>
    <s v="709220250820XM1"/>
    <s v="BRAHY"/>
    <n v="2311"/>
    <d v="2025-08-20T00:00:00"/>
    <x v="3"/>
    <x v="3"/>
    <s v="XM12"/>
    <n v="126"/>
    <x v="5"/>
    <n v="12"/>
    <s v="X"/>
    <n v="12"/>
    <s v="X12"/>
    <x v="0"/>
    <s v="BAHREE 92"/>
    <s v="2308-2322"/>
    <m/>
  </r>
  <r>
    <x v="0"/>
    <s v="1B42"/>
    <s v="709220250728G 117  "/>
    <n v="7"/>
    <n v="7"/>
    <s v="709220250728G 1"/>
    <s v="BRAHY"/>
    <n v="2311"/>
    <d v="2025-07-28T00:00:00"/>
    <x v="0"/>
    <x v="0"/>
    <s v="G 11"/>
    <n v="105"/>
    <x v="0"/>
    <n v="11"/>
    <s v="X"/>
    <n v="11"/>
    <s v="X11"/>
    <x v="0"/>
    <s v="BAHREE 92"/>
    <s v="2308-2322"/>
    <m/>
  </r>
  <r>
    <x v="0"/>
    <s v="1B32"/>
    <s v="709220250729G 1118 "/>
    <n v="31"/>
    <m/>
    <s v="709220250729G 1"/>
    <s v="BRAHY"/>
    <n v="2311"/>
    <d v="2025-07-29T00:00:00"/>
    <x v="0"/>
    <x v="0"/>
    <s v="G 11"/>
    <n v="434"/>
    <x v="0"/>
    <n v="11"/>
    <s v="X"/>
    <n v="11"/>
    <s v="X11"/>
    <x v="0"/>
    <s v="BAHREE 92"/>
    <s v="2308-2322"/>
    <m/>
  </r>
  <r>
    <x v="0"/>
    <s v="1B32"/>
    <s v="730820250805XM2236 "/>
    <n v="3"/>
    <n v="5"/>
    <s v="730820250805XM2"/>
    <s v="GND"/>
    <n v="6"/>
    <d v="2025-08-05T00:00:00"/>
    <x v="1"/>
    <x v="1"/>
    <s v="XM22"/>
    <n v="47"/>
    <x v="5"/>
    <n v="22"/>
    <s v="X"/>
    <s v="13+"/>
    <s v="X13+"/>
    <x v="5"/>
    <s v="GANDA 2"/>
    <s v="2-6"/>
    <m/>
  </r>
  <r>
    <x v="0"/>
    <s v="1B32"/>
    <s v="709220250807X 1279 "/>
    <n v="2"/>
    <m/>
    <s v="709220250807X 1"/>
    <s v="BRAHY"/>
    <n v="2311"/>
    <d v="2025-08-07T00:00:00"/>
    <x v="2"/>
    <x v="2"/>
    <s v="X 12"/>
    <n v="28"/>
    <x v="4"/>
    <n v="12"/>
    <s v="X"/>
    <n v="12"/>
    <s v="X12"/>
    <x v="0"/>
    <s v="BAHREE 92"/>
    <s v="2308-2322"/>
    <m/>
  </r>
  <r>
    <x v="0"/>
    <s v="1B32"/>
    <s v="709220250818E+1279 "/>
    <n v="2"/>
    <m/>
    <s v="709220250818E+1"/>
    <s v="BRAHY"/>
    <n v="2311"/>
    <d v="2025-08-18T00:00:00"/>
    <x v="3"/>
    <x v="3"/>
    <s v="E+12"/>
    <n v="28"/>
    <x v="2"/>
    <n v="12"/>
    <s v="X"/>
    <n v="12"/>
    <s v="X12"/>
    <x v="0"/>
    <s v="BAHREE 92"/>
    <s v="2308-2322"/>
    <m/>
  </r>
  <r>
    <x v="0"/>
    <s v="1B32"/>
    <s v="709220250818E+1279 "/>
    <n v="2"/>
    <m/>
    <s v="709220250818E+1"/>
    <s v="BRAHY"/>
    <n v="2311"/>
    <d v="2025-08-18T00:00:00"/>
    <x v="3"/>
    <x v="3"/>
    <s v="E+12"/>
    <n v="28"/>
    <x v="2"/>
    <n v="12"/>
    <s v="X"/>
    <n v="12"/>
    <s v="X12"/>
    <x v="0"/>
    <s v="BAHREE 92"/>
    <s v="2308-2322"/>
    <m/>
  </r>
  <r>
    <x v="0"/>
    <s v="1B21"/>
    <s v="869720250807X 1620 "/>
    <n v="9"/>
    <n v="1"/>
    <s v="869720250807X 1"/>
    <s v="RAWD"/>
    <n v="2301"/>
    <d v="2025-08-07T00:00:00"/>
    <x v="2"/>
    <x v="2"/>
    <s v="X 16"/>
    <n v="127"/>
    <x v="4"/>
    <n v="16"/>
    <s v="X"/>
    <s v="13+"/>
    <s v="X13+"/>
    <x v="6"/>
    <s v="RAWDAH 1"/>
    <n v="2301"/>
    <m/>
  </r>
  <r>
    <x v="0"/>
    <s v="1B21"/>
    <s v="825520250818E+2336 "/>
    <n v="16"/>
    <m/>
    <s v="825520250818E+2"/>
    <s v="FAR F"/>
    <n v="257"/>
    <d v="2025-08-18T00:00:00"/>
    <x v="3"/>
    <x v="3"/>
    <s v="E+23"/>
    <n v="224"/>
    <x v="2"/>
    <n v="23"/>
    <s v="X"/>
    <s v="13+"/>
    <s v="X13+"/>
    <x v="4"/>
    <s v="FARD 20"/>
    <s v="253-262"/>
    <m/>
  </r>
  <r>
    <x v="0"/>
    <s v="1B22"/>
    <s v="709220250813E+1136 "/>
    <n v="8"/>
    <n v="5"/>
    <s v="709220250813E+1"/>
    <s v="BRAHY"/>
    <n v="2311"/>
    <d v="2025-08-13T00:00:00"/>
    <x v="2"/>
    <x v="2"/>
    <s v="E+11"/>
    <n v="117"/>
    <x v="2"/>
    <n v="11"/>
    <s v="X"/>
    <n v="11"/>
    <s v="X11"/>
    <x v="0"/>
    <s v="BAHREE 92"/>
    <s v="2308-2322"/>
    <m/>
  </r>
  <r>
    <x v="0"/>
    <s v="1B22"/>
    <s v="709220250813G 117  "/>
    <n v="9"/>
    <m/>
    <s v="709220250813G 1"/>
    <s v="BRAHY"/>
    <n v="2311"/>
    <d v="2025-08-13T00:00:00"/>
    <x v="2"/>
    <x v="2"/>
    <s v="G 11"/>
    <n v="126"/>
    <x v="0"/>
    <n v="11"/>
    <s v="X"/>
    <n v="11"/>
    <s v="X11"/>
    <x v="0"/>
    <s v="BAHREE 92"/>
    <s v="2308-2322"/>
    <m/>
  </r>
  <r>
    <x v="0"/>
    <s v="1A50"/>
    <s v="871020250731RG8 7  "/>
    <m/>
    <n v="2"/>
    <s v="871020250731RG8"/>
    <s v="FAIZ"/>
    <n v="9312"/>
    <d v="2025-07-31T00:00:00"/>
    <x v="1"/>
    <x v="1"/>
    <s v="RG8 "/>
    <n v="2"/>
    <x v="3"/>
    <n v="8"/>
    <s v="X"/>
    <n v="8"/>
    <s v="X8"/>
    <x v="3"/>
    <s v="FAYZEH 02"/>
    <n v="9312"/>
    <m/>
  </r>
  <r>
    <x v="0"/>
    <s v="1A50"/>
    <s v="870320250805RG127  "/>
    <n v="22"/>
    <m/>
    <s v="870320250805RG1"/>
    <s v="ISEHS"/>
    <n v="9308"/>
    <d v="2025-08-05T00:00:00"/>
    <x v="1"/>
    <x v="1"/>
    <s v="RG12"/>
    <n v="308"/>
    <x v="3"/>
    <n v="12"/>
    <s v="X"/>
    <n v="12"/>
    <s v="X12"/>
    <x v="7"/>
    <s v="SHESHI 03"/>
    <n v="9308"/>
    <m/>
  </r>
  <r>
    <x v="0"/>
    <s v="1A51"/>
    <s v="870220250818E+127  "/>
    <n v="12"/>
    <n v="6"/>
    <s v="870220250818E+1"/>
    <s v="FAIZ"/>
    <n v="9308"/>
    <d v="2025-08-18T00:00:00"/>
    <x v="3"/>
    <x v="3"/>
    <s v="E+12"/>
    <n v="174"/>
    <x v="2"/>
    <n v="12"/>
    <s v="X"/>
    <n v="12"/>
    <s v="X12"/>
    <x v="3"/>
    <s v="FAYZEH 01"/>
    <n v="9308"/>
    <m/>
  </r>
  <r>
    <x v="0"/>
    <s v="1A51"/>
    <s v="870220250813RG1220 "/>
    <n v="5"/>
    <m/>
    <s v="870220250813RG1"/>
    <s v="FAIZ"/>
    <n v="9308"/>
    <d v="2025-08-13T00:00:00"/>
    <x v="2"/>
    <x v="2"/>
    <s v="RG12"/>
    <n v="70"/>
    <x v="3"/>
    <n v="12"/>
    <s v="X"/>
    <n v="12"/>
    <s v="X12"/>
    <x v="3"/>
    <s v="FAYZEH 01"/>
    <n v="9308"/>
    <m/>
  </r>
  <r>
    <x v="0"/>
    <s v="1A42"/>
    <s v="825520250819E+2336 "/>
    <n v="8"/>
    <m/>
    <s v="825520250819E+2"/>
    <s v="FAR F"/>
    <n v="257"/>
    <d v="2025-08-19T00:00:00"/>
    <x v="3"/>
    <x v="3"/>
    <s v="E+23"/>
    <n v="112"/>
    <x v="2"/>
    <n v="23"/>
    <s v="X"/>
    <s v="13+"/>
    <s v="X13+"/>
    <x v="4"/>
    <s v="FARD 20"/>
    <s v="253-262"/>
    <m/>
  </r>
  <r>
    <x v="0"/>
    <s v="1A42"/>
    <s v="853020250729E+137  "/>
    <n v="8"/>
    <n v="4"/>
    <s v="853020250729E+1"/>
    <s v="KNES"/>
    <n v="126"/>
    <d v="2025-07-29T00:00:00"/>
    <x v="0"/>
    <x v="0"/>
    <s v="E+13"/>
    <n v="116"/>
    <x v="2"/>
    <n v="13"/>
    <s v="X"/>
    <s v="13+"/>
    <s v="X13+"/>
    <x v="8"/>
    <s v="KHENEZI 11"/>
    <s v="115-134"/>
    <m/>
  </r>
  <r>
    <x v="0"/>
    <s v="1A42"/>
    <s v="564020250811XM1536 "/>
    <n v="15"/>
    <m/>
    <s v="564020250811XM1"/>
    <s v="MDJU"/>
    <n v="2306"/>
    <d v="2025-08-11T00:00:00"/>
    <x v="2"/>
    <x v="2"/>
    <s v="XM15"/>
    <n v="210"/>
    <x v="5"/>
    <n v="15"/>
    <s v="X"/>
    <s v="13+"/>
    <s v="X13+"/>
    <x v="2"/>
    <s v="MEDJOOL 109"/>
    <n v="2306"/>
    <m/>
  </r>
  <r>
    <x v="0"/>
    <s v="1A10"/>
    <s v="594820250807X 1 7  "/>
    <n v="16"/>
    <m/>
    <s v="594820250807X 1"/>
    <s v="MDJU"/>
    <n v="2406"/>
    <d v="2025-08-07T00:00:00"/>
    <x v="2"/>
    <x v="2"/>
    <s v="X 1 "/>
    <n v="224"/>
    <x v="4"/>
    <n v="1"/>
    <s v="X"/>
    <n v="1"/>
    <s v="X1"/>
    <x v="2"/>
    <s v="MEDJOOL 111"/>
    <n v="2406"/>
    <m/>
  </r>
  <r>
    <x v="0"/>
    <s v="1A30"/>
    <s v="862320250731RG1436 "/>
    <m/>
    <n v="4"/>
    <s v="862320250731RG1"/>
    <s v="GAIS"/>
    <n v="120"/>
    <d v="2025-07-31T00:00:00"/>
    <x v="1"/>
    <x v="1"/>
    <s v="RG14"/>
    <n v="4"/>
    <x v="3"/>
    <n v="14"/>
    <s v="X"/>
    <s v="13+"/>
    <s v="X13+"/>
    <x v="9"/>
    <s v="SAGGAI 16"/>
    <s v="116-120"/>
    <m/>
  </r>
  <r>
    <x v="0"/>
    <s v="1A30"/>
    <s v="729020250731RG1636 "/>
    <m/>
    <n v="4"/>
    <s v="729020250731RG1"/>
    <s v="FAR F"/>
    <n v="155"/>
    <d v="2025-07-31T00:00:00"/>
    <x v="1"/>
    <x v="1"/>
    <s v="RG16"/>
    <n v="4"/>
    <x v="3"/>
    <n v="16"/>
    <s v="X"/>
    <s v="13+"/>
    <s v="X13+"/>
    <x v="4"/>
    <s v="FARD 13"/>
    <s v="141-155"/>
    <m/>
  </r>
  <r>
    <x v="0"/>
    <s v="1A30"/>
    <s v="828620250731RG187  "/>
    <n v="2"/>
    <n v="2"/>
    <s v="828620250731RG1"/>
    <s v="GND"/>
    <n v="11"/>
    <d v="2025-07-31T00:00:00"/>
    <x v="1"/>
    <x v="1"/>
    <s v="RG18"/>
    <n v="30"/>
    <x v="3"/>
    <n v="18"/>
    <s v="X"/>
    <s v="13+"/>
    <s v="X13+"/>
    <x v="5"/>
    <s v="GANDA 4"/>
    <s v="11-15"/>
    <m/>
  </r>
  <r>
    <x v="0"/>
    <s v="1A30"/>
    <s v="862320250731X 197  "/>
    <n v="4"/>
    <n v="1"/>
    <s v="862320250731X 1"/>
    <s v="GAIS"/>
    <n v="120"/>
    <d v="2025-07-31T00:00:00"/>
    <x v="1"/>
    <x v="1"/>
    <s v="X 19"/>
    <n v="57"/>
    <x v="4"/>
    <n v="19"/>
    <s v="X"/>
    <s v="13+"/>
    <s v="X13+"/>
    <x v="9"/>
    <s v="SAGGAI 16"/>
    <s v="116-120"/>
    <m/>
  </r>
  <r>
    <x v="0"/>
    <s v="1A30"/>
    <s v="869720250704E+1336 "/>
    <n v="2"/>
    <m/>
    <s v="869720250704E+1"/>
    <s v="RAWD"/>
    <n v="2301"/>
    <d v="2025-07-04T00:00:00"/>
    <x v="4"/>
    <x v="4"/>
    <s v="E+13"/>
    <n v="28"/>
    <x v="2"/>
    <n v="13"/>
    <s v="X"/>
    <s v="13+"/>
    <s v="X13+"/>
    <x v="6"/>
    <s v="RAWDAH 1"/>
    <n v="2301"/>
    <m/>
  </r>
  <r>
    <x v="0"/>
    <s v="1A30"/>
    <s v="833720250728E+1536 "/>
    <n v="4"/>
    <n v="3"/>
    <s v="833720250728E+1"/>
    <s v="DABAS"/>
    <n v="36"/>
    <d v="2025-07-28T00:00:00"/>
    <x v="0"/>
    <x v="0"/>
    <s v="E+15"/>
    <n v="59"/>
    <x v="2"/>
    <n v="15"/>
    <s v="X"/>
    <s v="13+"/>
    <s v="X13+"/>
    <x v="1"/>
    <s v="DABBAS 4"/>
    <s v="33-47"/>
    <m/>
  </r>
  <r>
    <x v="0"/>
    <s v="1A30"/>
    <s v="761320250805E+177  "/>
    <n v="1"/>
    <m/>
    <s v="761320250805E+1"/>
    <s v="ISEHS"/>
    <n v="120"/>
    <d v="2025-08-05T00:00:00"/>
    <x v="1"/>
    <x v="1"/>
    <s v="E+17"/>
    <n v="14"/>
    <x v="2"/>
    <n v="17"/>
    <s v="X"/>
    <s v="13+"/>
    <s v="X13+"/>
    <x v="7"/>
    <s v="SHESHI 22"/>
    <s v="116-120"/>
    <m/>
  </r>
  <r>
    <x v="0"/>
    <s v="1A30"/>
    <s v="825520250819E+237  "/>
    <n v="13"/>
    <m/>
    <s v="825520250819E+2"/>
    <s v="FAR F"/>
    <n v="257"/>
    <d v="2025-08-19T00:00:00"/>
    <x v="3"/>
    <x v="3"/>
    <s v="E+23"/>
    <n v="182"/>
    <x v="2"/>
    <n v="23"/>
    <s v="X"/>
    <s v="13+"/>
    <s v="X13+"/>
    <x v="4"/>
    <s v="FARD 20"/>
    <s v="253-262"/>
    <m/>
  </r>
  <r>
    <x v="0"/>
    <s v="1A32"/>
    <s v="869720250814XS9 36 "/>
    <m/>
    <n v="1"/>
    <s v="869720250814XS9"/>
    <s v="RAWD"/>
    <n v="2301"/>
    <d v="2025-08-14T00:00:00"/>
    <x v="3"/>
    <x v="3"/>
    <s v="XS9 "/>
    <n v="1"/>
    <x v="1"/>
    <n v="9"/>
    <s v="X"/>
    <n v="9"/>
    <s v="X9"/>
    <x v="6"/>
    <s v="RAWDAH 1"/>
    <n v="2301"/>
    <m/>
  </r>
  <r>
    <x v="0"/>
    <s v="1A32"/>
    <s v="870520250801E+107  "/>
    <m/>
    <n v="7"/>
    <s v="870520250801E+1"/>
    <s v="MDJU"/>
    <n v="2311"/>
    <d v="2025-08-01T00:00:00"/>
    <x v="1"/>
    <x v="1"/>
    <s v="E+10"/>
    <n v="7"/>
    <x v="2"/>
    <n v="10"/>
    <s v="X"/>
    <n v="10"/>
    <s v="X10"/>
    <x v="2"/>
    <s v="MEDJOOL 110"/>
    <n v="2311"/>
    <m/>
  </r>
  <r>
    <x v="0"/>
    <s v="1A32"/>
    <s v="709220250812E+1136 "/>
    <n v="2"/>
    <n v="3"/>
    <s v="709220250812E+1"/>
    <s v="BRAHY"/>
    <n v="2311"/>
    <d v="2025-08-12T00:00:00"/>
    <x v="2"/>
    <x v="2"/>
    <s v="E+11"/>
    <n v="31"/>
    <x v="2"/>
    <n v="11"/>
    <s v="X"/>
    <n v="11"/>
    <s v="X11"/>
    <x v="0"/>
    <s v="BAHREE 92"/>
    <s v="2308-2322"/>
    <m/>
  </r>
  <r>
    <x v="0"/>
    <s v="1A32"/>
    <s v="761320250805XS1636 "/>
    <n v="1"/>
    <m/>
    <s v="761320250805XS1"/>
    <s v="ISEHS"/>
    <n v="120"/>
    <d v="2025-08-05T00:00:00"/>
    <x v="1"/>
    <x v="1"/>
    <s v="XS16"/>
    <n v="14"/>
    <x v="1"/>
    <n v="16"/>
    <s v="X"/>
    <s v="13+"/>
    <s v="X13+"/>
    <x v="7"/>
    <s v="SHESHI 22"/>
    <s v="116-120"/>
    <m/>
  </r>
  <r>
    <x v="0"/>
    <s v="1A32"/>
    <s v="869720250807E+1638 "/>
    <n v="1"/>
    <n v="4"/>
    <s v="869720250807E+1"/>
    <s v="RAWD"/>
    <n v="2301"/>
    <d v="2025-08-07T00:00:00"/>
    <x v="2"/>
    <x v="2"/>
    <s v="E+16"/>
    <n v="18"/>
    <x v="2"/>
    <n v="16"/>
    <s v="X"/>
    <s v="13+"/>
    <s v="X13+"/>
    <x v="6"/>
    <s v="RAWDAH 1"/>
    <n v="2301"/>
    <m/>
  </r>
  <r>
    <x v="0"/>
    <s v="1A22"/>
    <s v="869720250818E 2 36 "/>
    <n v="1"/>
    <n v="5"/>
    <s v="869720250818E 2"/>
    <s v="RAWD"/>
    <n v="2301"/>
    <d v="2025-08-18T00:00:00"/>
    <x v="3"/>
    <x v="3"/>
    <s v="E 2 "/>
    <n v="19"/>
    <x v="6"/>
    <n v="2"/>
    <s v="E"/>
    <n v="2"/>
    <s v="E2"/>
    <x v="6"/>
    <s v="RAWDAH 1"/>
    <n v="2301"/>
    <m/>
  </r>
  <r>
    <x v="0"/>
    <s v="1A22"/>
    <s v="869720250730G+2 36 "/>
    <m/>
    <n v="4"/>
    <s v="869720250730G+2"/>
    <s v="RAWD"/>
    <n v="2301"/>
    <d v="2025-07-30T00:00:00"/>
    <x v="0"/>
    <x v="0"/>
    <s v="G+2 "/>
    <n v="4"/>
    <x v="7"/>
    <n v="2"/>
    <s v="BoxE"/>
    <n v="2"/>
    <s v="BoxE2"/>
    <x v="6"/>
    <s v="RAWDAH 1"/>
    <n v="2301"/>
    <m/>
  </r>
  <r>
    <x v="0"/>
    <s v="1A22"/>
    <s v="869720250819XS147  "/>
    <n v="3"/>
    <n v="4"/>
    <s v="869720250819XS1"/>
    <s v="RAWD"/>
    <n v="2301"/>
    <d v="2025-08-19T00:00:00"/>
    <x v="3"/>
    <x v="3"/>
    <s v="XS14"/>
    <n v="46"/>
    <x v="1"/>
    <n v="14"/>
    <s v="X"/>
    <s v="13+"/>
    <s v="X13+"/>
    <x v="6"/>
    <s v="RAWDAH 1"/>
    <n v="2301"/>
    <m/>
  </r>
  <r>
    <x v="0"/>
    <s v="1A22"/>
    <s v="825520250814E+2336 "/>
    <n v="2"/>
    <m/>
    <s v="825520250814E+2"/>
    <s v="FAR F"/>
    <n v="257"/>
    <d v="2025-08-14T00:00:00"/>
    <x v="3"/>
    <x v="3"/>
    <s v="E+23"/>
    <n v="28"/>
    <x v="2"/>
    <n v="23"/>
    <s v="X"/>
    <s v="13+"/>
    <s v="X13+"/>
    <x v="4"/>
    <s v="FARD 20"/>
    <s v="253-262"/>
    <m/>
  </r>
  <r>
    <x v="0"/>
    <s v="1A22"/>
    <s v="869920250801E+157  "/>
    <n v="7"/>
    <m/>
    <s v="869920250801E+1"/>
    <s v="GNAMY"/>
    <n v="2306"/>
    <d v="2025-08-01T00:00:00"/>
    <x v="1"/>
    <x v="1"/>
    <s v="E+15"/>
    <n v="98"/>
    <x v="2"/>
    <n v="15"/>
    <s v="X"/>
    <s v="13+"/>
    <s v="X13+"/>
    <x v="10"/>
    <s v="GHANAMI 45"/>
    <n v="2306"/>
    <m/>
  </r>
  <r>
    <x v="0"/>
    <s v="1A22"/>
    <s v="833720250806E+1668 "/>
    <n v="10"/>
    <m/>
    <s v="833720250806E+1"/>
    <s v="DABAS"/>
    <n v="36"/>
    <d v="2025-08-06T00:00:00"/>
    <x v="1"/>
    <x v="1"/>
    <s v="E+16"/>
    <n v="140"/>
    <x v="2"/>
    <n v="16"/>
    <s v="X"/>
    <s v="13+"/>
    <s v="X13+"/>
    <x v="1"/>
    <s v="DABBAS 4"/>
    <s v="33-47"/>
    <m/>
  </r>
  <r>
    <x v="0"/>
    <s v="1A22"/>
    <s v="709220250811X 1279 "/>
    <n v="2"/>
    <m/>
    <s v="709220250811X 1"/>
    <s v="BRAHY"/>
    <n v="2311"/>
    <d v="2025-08-11T00:00:00"/>
    <x v="2"/>
    <x v="2"/>
    <s v="X 12"/>
    <n v="28"/>
    <x v="4"/>
    <n v="12"/>
    <s v="X"/>
    <n v="12"/>
    <s v="X12"/>
    <x v="0"/>
    <s v="BAHREE 92"/>
    <s v="2308-2322"/>
    <m/>
  </r>
  <r>
    <x v="0"/>
    <s v="1A21"/>
    <s v="709220250811X 1279 "/>
    <n v="1"/>
    <m/>
    <s v="709220250811X 1"/>
    <s v="BRAHY"/>
    <n v="2311"/>
    <d v="2025-08-11T00:00:00"/>
    <x v="2"/>
    <x v="2"/>
    <s v="X 12"/>
    <n v="14"/>
    <x v="4"/>
    <n v="12"/>
    <s v="X"/>
    <n v="12"/>
    <s v="X12"/>
    <x v="0"/>
    <s v="BAHREE 92"/>
    <s v="2308-2322"/>
    <m/>
  </r>
  <r>
    <x v="0"/>
    <s v="1A21"/>
    <s v="709220250820E+1279 "/>
    <n v="2"/>
    <m/>
    <s v="709220250820E+1"/>
    <s v="BRAHY"/>
    <n v="2311"/>
    <d v="2025-08-20T00:00:00"/>
    <x v="3"/>
    <x v="3"/>
    <s v="E+12"/>
    <n v="28"/>
    <x v="2"/>
    <n v="12"/>
    <s v="X"/>
    <n v="12"/>
    <s v="X12"/>
    <x v="0"/>
    <s v="BAHREE 92"/>
    <s v="2308-2322"/>
    <m/>
  </r>
  <r>
    <x v="0"/>
    <s v="1A21"/>
    <s v="869720250801E+1436 "/>
    <n v="5"/>
    <m/>
    <s v="869720250801E+1"/>
    <s v="RAWD"/>
    <n v="2301"/>
    <d v="2025-08-01T00:00:00"/>
    <x v="1"/>
    <x v="1"/>
    <s v="E+14"/>
    <n v="70"/>
    <x v="2"/>
    <n v="14"/>
    <s v="X"/>
    <s v="13+"/>
    <s v="X13+"/>
    <x v="6"/>
    <s v="RAWDAH 1"/>
    <n v="2301"/>
    <m/>
  </r>
  <r>
    <x v="0"/>
    <s v="1A21"/>
    <s v="870320250819E+1236 "/>
    <n v="3"/>
    <n v="7"/>
    <s v="870320250819E+1"/>
    <s v="ISEHS"/>
    <n v="9308"/>
    <d v="2025-08-19T00:00:00"/>
    <x v="3"/>
    <x v="3"/>
    <s v="E+12"/>
    <n v="49"/>
    <x v="2"/>
    <n v="12"/>
    <s v="X"/>
    <n v="12"/>
    <s v="X12"/>
    <x v="7"/>
    <s v="SHESHI 03"/>
    <n v="9308"/>
    <m/>
  </r>
  <r>
    <x v="0"/>
    <s v="1A21"/>
    <s v="869720250801E+1436 "/>
    <n v="5"/>
    <m/>
    <s v="869720250801E+1"/>
    <s v="RAWD"/>
    <n v="2301"/>
    <d v="2025-08-01T00:00:00"/>
    <x v="1"/>
    <x v="1"/>
    <s v="E+14"/>
    <n v="70"/>
    <x v="2"/>
    <n v="14"/>
    <s v="X"/>
    <s v="13+"/>
    <s v="X13+"/>
    <x v="6"/>
    <s v="RAWDAH 1"/>
    <n v="2301"/>
    <m/>
  </r>
  <r>
    <x v="0"/>
    <s v="1A21"/>
    <s v="870520250811RG1120 "/>
    <n v="1"/>
    <m/>
    <s v="870520250811RG1"/>
    <s v="MDJU"/>
    <n v="2311"/>
    <d v="2025-08-11T00:00:00"/>
    <x v="2"/>
    <x v="2"/>
    <s v="RG11"/>
    <n v="14"/>
    <x v="3"/>
    <n v="11"/>
    <s v="X"/>
    <n v="11"/>
    <s v="X11"/>
    <x v="2"/>
    <s v="MEDJOOL 110"/>
    <n v="2311"/>
    <m/>
  </r>
  <r>
    <x v="0"/>
    <s v="1A21"/>
    <s v="564020250819RG1620 "/>
    <n v="7"/>
    <m/>
    <s v="564020250819RG1"/>
    <s v="MDJU"/>
    <n v="2306"/>
    <d v="2025-08-19T00:00:00"/>
    <x v="3"/>
    <x v="3"/>
    <s v="RG16"/>
    <n v="98"/>
    <x v="3"/>
    <n v="16"/>
    <s v="X"/>
    <s v="13+"/>
    <s v="X13+"/>
    <x v="2"/>
    <s v="MEDJOOL 109"/>
    <n v="2306"/>
    <m/>
  </r>
  <r>
    <x v="0"/>
    <s v="1B30"/>
    <s v="709220250811X 1279 "/>
    <n v="3"/>
    <m/>
    <s v="709220250811X 1"/>
    <s v="BRAHY"/>
    <n v="2311"/>
    <d v="2025-08-11T00:00:00"/>
    <x v="2"/>
    <x v="2"/>
    <s v="X 12"/>
    <n v="42"/>
    <x v="4"/>
    <n v="12"/>
    <s v="X"/>
    <n v="12"/>
    <s v="X12"/>
    <x v="0"/>
    <s v="BAHREE 92"/>
    <s v="2308-2322"/>
    <m/>
  </r>
  <r>
    <x v="0"/>
    <s v="1A11"/>
    <s v="870320250819XM1236 "/>
    <n v="1"/>
    <n v="6"/>
    <s v="870320250819XM1"/>
    <s v="ISEHS"/>
    <n v="9308"/>
    <d v="2025-08-19T00:00:00"/>
    <x v="3"/>
    <x v="3"/>
    <s v="XM12"/>
    <n v="20"/>
    <x v="5"/>
    <n v="12"/>
    <s v="X"/>
    <n v="12"/>
    <s v="X12"/>
    <x v="7"/>
    <s v="SHESHI 03"/>
    <n v="9308"/>
    <m/>
  </r>
  <r>
    <x v="0"/>
    <s v="1A11"/>
    <s v="870220250729XM1221 "/>
    <n v="19"/>
    <m/>
    <s v="870220250729XM1"/>
    <s v="FAIZ"/>
    <n v="9308"/>
    <d v="2025-07-29T00:00:00"/>
    <x v="0"/>
    <x v="0"/>
    <s v="XM12"/>
    <n v="266"/>
    <x v="5"/>
    <n v="12"/>
    <s v="X"/>
    <n v="12"/>
    <s v="X12"/>
    <x v="3"/>
    <s v="FAYZEH 01"/>
    <n v="9308"/>
    <m/>
  </r>
  <r>
    <x v="0"/>
    <s v="1A12"/>
    <s v="564020250805E+1620 "/>
    <n v="10"/>
    <n v="4"/>
    <s v="564020250805E+1"/>
    <s v="MDJU"/>
    <n v="2306"/>
    <d v="2025-08-05T00:00:00"/>
    <x v="1"/>
    <x v="1"/>
    <s v="E+16"/>
    <n v="144"/>
    <x v="2"/>
    <n v="16"/>
    <s v="X"/>
    <s v="13+"/>
    <s v="X13+"/>
    <x v="2"/>
    <s v="MEDJOOL 109"/>
    <n v="2306"/>
    <m/>
  </r>
  <r>
    <x v="0"/>
    <s v="1A12"/>
    <s v="870320250814E+1236 "/>
    <n v="4"/>
    <n v="7"/>
    <s v="870320250814E+1"/>
    <s v="ISEHS"/>
    <n v="9308"/>
    <d v="2025-08-14T00:00:00"/>
    <x v="3"/>
    <x v="3"/>
    <s v="E+12"/>
    <n v="63"/>
    <x v="2"/>
    <n v="12"/>
    <s v="X"/>
    <n v="12"/>
    <s v="X12"/>
    <x v="7"/>
    <s v="SHESHI 03"/>
    <n v="9308"/>
    <m/>
  </r>
  <r>
    <x v="0"/>
    <s v="1B12"/>
    <s v="709220250813G 117  "/>
    <n v="11"/>
    <m/>
    <s v="709220250813G 1"/>
    <s v="BRAHY"/>
    <n v="2311"/>
    <d v="2025-08-13T00:00:00"/>
    <x v="2"/>
    <x v="2"/>
    <s v="G 11"/>
    <n v="154"/>
    <x v="0"/>
    <n v="11"/>
    <s v="X"/>
    <n v="11"/>
    <s v="X11"/>
    <x v="0"/>
    <s v="BAHREE 92"/>
    <s v="2308-2322"/>
    <m/>
  </r>
  <r>
    <x v="0"/>
    <s v="1B12"/>
    <s v="709220250814G 1136 "/>
    <n v="1"/>
    <n v="2"/>
    <s v="709220250814G 1"/>
    <s v="BRAHY"/>
    <n v="2311"/>
    <d v="2025-08-14T00:00:00"/>
    <x v="3"/>
    <x v="3"/>
    <s v="G 11"/>
    <n v="16"/>
    <x v="0"/>
    <n v="11"/>
    <s v="X"/>
    <n v="11"/>
    <s v="X11"/>
    <x v="0"/>
    <s v="BAHREE 92"/>
    <s v="2308-2322"/>
    <m/>
  </r>
  <r>
    <x v="0"/>
    <s v="1B12"/>
    <s v="709220250731G 1118 "/>
    <n v="5"/>
    <m/>
    <s v="709220250731G 1"/>
    <s v="BRAHY"/>
    <n v="2311"/>
    <d v="2025-07-31T00:00:00"/>
    <x v="1"/>
    <x v="1"/>
    <s v="G 11"/>
    <n v="70"/>
    <x v="0"/>
    <n v="11"/>
    <s v="X"/>
    <n v="11"/>
    <s v="X11"/>
    <x v="0"/>
    <s v="BAHREE 92"/>
    <s v="2308-2322"/>
    <m/>
  </r>
  <r>
    <x v="0"/>
    <s v="1B12"/>
    <s v="869720250801E+1436 "/>
    <n v="3"/>
    <n v="8"/>
    <s v="869720250801E+1"/>
    <s v="RAWD"/>
    <n v="2301"/>
    <d v="2025-08-01T00:00:00"/>
    <x v="1"/>
    <x v="1"/>
    <s v="E+14"/>
    <n v="50"/>
    <x v="2"/>
    <n v="14"/>
    <s v="X"/>
    <s v="13+"/>
    <s v="X13+"/>
    <x v="6"/>
    <s v="RAWDAH 1"/>
    <n v="2301"/>
    <m/>
  </r>
  <r>
    <x v="0"/>
    <s v="1B12"/>
    <s v="866120250620E 1 18 "/>
    <m/>
    <n v="6"/>
    <s v="866120250620E 1"/>
    <s v="BRAHY"/>
    <n v="2977"/>
    <d v="2025-06-20T00:00:00"/>
    <x v="5"/>
    <x v="5"/>
    <s v="E 1 "/>
    <n v="6"/>
    <x v="6"/>
    <n v="1"/>
    <s v="E"/>
    <n v="1"/>
    <s v="E1"/>
    <x v="0"/>
    <s v="BAHREE 108"/>
    <s v="2957-2986"/>
    <m/>
  </r>
  <r>
    <x v="0"/>
    <s v="1B11"/>
    <s v="761320250730XM147  "/>
    <m/>
    <n v="3"/>
    <s v="761320250730XM1"/>
    <s v="ISEHS"/>
    <n v="120"/>
    <d v="2025-07-30T00:00:00"/>
    <x v="0"/>
    <x v="0"/>
    <s v="XM14"/>
    <n v="3"/>
    <x v="5"/>
    <n v="14"/>
    <s v="X"/>
    <s v="13+"/>
    <s v="X13+"/>
    <x v="7"/>
    <s v="SHESHI 22"/>
    <s v="116-120"/>
    <m/>
  </r>
  <r>
    <x v="0"/>
    <s v="1B11"/>
    <s v="862320250731E+1936 "/>
    <n v="2"/>
    <m/>
    <s v="862320250731E+1"/>
    <s v="GAIS"/>
    <n v="120"/>
    <d v="2025-07-31T00:00:00"/>
    <x v="1"/>
    <x v="1"/>
    <s v="E+19"/>
    <n v="28"/>
    <x v="2"/>
    <n v="19"/>
    <s v="X"/>
    <s v="13+"/>
    <s v="X13+"/>
    <x v="9"/>
    <s v="SAGGAI 16"/>
    <s v="116-120"/>
    <m/>
  </r>
  <r>
    <x v="0"/>
    <s v="1B11"/>
    <s v="870320250718RG1136 "/>
    <n v="2"/>
    <n v="9"/>
    <s v="870320250718RG1"/>
    <s v="ISEHS"/>
    <n v="9308"/>
    <d v="2025-07-18T00:00:00"/>
    <x v="6"/>
    <x v="6"/>
    <s v="RG11"/>
    <n v="37"/>
    <x v="3"/>
    <n v="11"/>
    <s v="X"/>
    <n v="11"/>
    <s v="X11"/>
    <x v="7"/>
    <s v="SHESHI 03"/>
    <n v="9308"/>
    <m/>
  </r>
  <r>
    <x v="0"/>
    <s v="1B11"/>
    <s v="870820250730RG9 7  "/>
    <n v="6"/>
    <n v="2"/>
    <s v="870820250730RG9"/>
    <s v="ISEHS"/>
    <n v="9312"/>
    <d v="2025-07-30T00:00:00"/>
    <x v="0"/>
    <x v="0"/>
    <s v="RG9 "/>
    <n v="86"/>
    <x v="3"/>
    <n v="9"/>
    <s v="X"/>
    <n v="9"/>
    <s v="X9"/>
    <x v="7"/>
    <s v="SHESHI 04"/>
    <n v="9312"/>
    <m/>
  </r>
  <r>
    <x v="0"/>
    <s v="1B11"/>
    <s v="860820250728E+2738 "/>
    <n v="1"/>
    <n v="5"/>
    <s v="860820250728E+2"/>
    <s v="ISEHS"/>
    <n v="2"/>
    <d v="2025-07-28T00:00:00"/>
    <x v="0"/>
    <x v="0"/>
    <s v="E+27"/>
    <n v="19"/>
    <x v="2"/>
    <n v="27"/>
    <s v="X"/>
    <s v="13+"/>
    <s v="X13+"/>
    <x v="7"/>
    <s v="SHESHI 02"/>
    <n v="2"/>
    <m/>
  </r>
  <r>
    <x v="0"/>
    <s v="1Z10"/>
    <s v="825520250820E+2336 "/>
    <n v="4"/>
    <m/>
    <s v="825520250820E+2"/>
    <s v="FAR F"/>
    <n v="257"/>
    <d v="2025-08-20T00:00:00"/>
    <x v="3"/>
    <x v="3"/>
    <s v="E+23"/>
    <n v="56"/>
    <x v="2"/>
    <n v="23"/>
    <s v="X"/>
    <s v="13+"/>
    <s v="X13+"/>
    <x v="4"/>
    <s v="FARD 20"/>
    <s v="253-262"/>
    <m/>
  </r>
  <r>
    <x v="0"/>
    <s v="1Z10"/>
    <s v="709220250728G 1136 "/>
    <m/>
    <n v="20"/>
    <s v="709220250728G 1"/>
    <s v="BRAHY"/>
    <n v="2311"/>
    <d v="2025-07-28T00:00:00"/>
    <x v="0"/>
    <x v="0"/>
    <s v="G 11"/>
    <n v="20"/>
    <x v="0"/>
    <n v="11"/>
    <s v="X"/>
    <n v="11"/>
    <s v="X11"/>
    <x v="0"/>
    <s v="BAHREE 92"/>
    <s v="2308-2322"/>
    <m/>
  </r>
  <r>
    <x v="0"/>
    <s v="1Z10"/>
    <s v="709220250728G 117  "/>
    <n v="6"/>
    <n v="10"/>
    <s v="709220250728G 1"/>
    <s v="BRAHY"/>
    <n v="2311"/>
    <d v="2025-07-28T00:00:00"/>
    <x v="0"/>
    <x v="0"/>
    <s v="G 11"/>
    <n v="94"/>
    <x v="0"/>
    <n v="11"/>
    <s v="X"/>
    <n v="11"/>
    <s v="X11"/>
    <x v="0"/>
    <s v="BAHREE 92"/>
    <s v="2308-2322"/>
    <m/>
  </r>
  <r>
    <x v="0"/>
    <s v="1Z10"/>
    <s v="709220250728G 1136 "/>
    <n v="2"/>
    <m/>
    <s v="709220250728G 1"/>
    <s v="BRAHY"/>
    <n v="2311"/>
    <d v="2025-07-28T00:00:00"/>
    <x v="0"/>
    <x v="0"/>
    <s v="G 11"/>
    <n v="28"/>
    <x v="0"/>
    <n v="11"/>
    <s v="X"/>
    <n v="11"/>
    <s v="X11"/>
    <x v="0"/>
    <s v="BAHREE 92"/>
    <s v="2308-2322"/>
    <m/>
  </r>
  <r>
    <x v="1"/>
    <s v="2A51"/>
    <s v="707220250814EA2 71 "/>
    <m/>
    <n v="5"/>
    <s v="707220250814EA2"/>
    <s v="BRAHY"/>
    <n v="2306"/>
    <d v="2025-08-14T00:00:00"/>
    <x v="3"/>
    <x v="3"/>
    <s v="EA2 "/>
    <n v="5"/>
    <x v="8"/>
    <n v="2"/>
    <s v="E"/>
    <n v="2"/>
    <s v="E2"/>
    <x v="0"/>
    <s v="BAHREE 91"/>
    <s v="2278-2307"/>
    <m/>
  </r>
  <r>
    <x v="1"/>
    <s v="2A51"/>
    <s v="866120250818E 6 54 "/>
    <n v="3"/>
    <m/>
    <s v="866120250818E 6"/>
    <s v="BRAHY"/>
    <n v="2977"/>
    <d v="2025-08-18T00:00:00"/>
    <x v="3"/>
    <x v="3"/>
    <s v="E 6 "/>
    <n v="42"/>
    <x v="6"/>
    <n v="6"/>
    <s v="E"/>
    <n v="6"/>
    <s v="E6"/>
    <x v="0"/>
    <s v="BAHREE 108"/>
    <s v="2957-2986"/>
    <m/>
  </r>
  <r>
    <x v="1"/>
    <s v="2A51"/>
    <s v="866120250818E 6 65 "/>
    <m/>
    <n v="3"/>
    <s v="866120250818E 6"/>
    <s v="BRAHY"/>
    <n v="2977"/>
    <d v="2025-08-18T00:00:00"/>
    <x v="3"/>
    <x v="3"/>
    <s v="E 6 "/>
    <n v="3"/>
    <x v="6"/>
    <n v="6"/>
    <s v="E"/>
    <n v="6"/>
    <s v="E6"/>
    <x v="0"/>
    <s v="BAHREE 108"/>
    <s v="2957-2986"/>
    <m/>
  </r>
  <r>
    <x v="1"/>
    <s v="2A51"/>
    <s v="866120250729E 6 15 "/>
    <m/>
    <n v="7"/>
    <s v="866120250729E 6"/>
    <s v="BRAHY"/>
    <n v="2977"/>
    <d v="2025-07-29T00:00:00"/>
    <x v="0"/>
    <x v="0"/>
    <s v="E 6 "/>
    <n v="7"/>
    <x v="6"/>
    <n v="6"/>
    <s v="E"/>
    <n v="6"/>
    <s v="E6"/>
    <x v="0"/>
    <s v="BAHREE 108"/>
    <s v="2957-2986"/>
    <m/>
  </r>
  <r>
    <x v="1"/>
    <s v="2A51"/>
    <s v="707220250730E 6 71 "/>
    <n v="1"/>
    <m/>
    <s v="707220250730E 6"/>
    <s v="BRAHY"/>
    <n v="2306"/>
    <d v="2025-07-30T00:00:00"/>
    <x v="0"/>
    <x v="0"/>
    <s v="E 6 "/>
    <n v="14"/>
    <x v="6"/>
    <n v="6"/>
    <s v="E"/>
    <n v="6"/>
    <s v="E6"/>
    <x v="0"/>
    <s v="BAHREE 91"/>
    <s v="2278-2307"/>
    <m/>
  </r>
  <r>
    <x v="1"/>
    <s v="2A51"/>
    <s v="866120250730EA4 71 "/>
    <m/>
    <n v="5"/>
    <s v="866120250730EA4"/>
    <s v="BRAHY"/>
    <n v="2977"/>
    <d v="2025-07-30T00:00:00"/>
    <x v="0"/>
    <x v="0"/>
    <s v="EA4 "/>
    <n v="5"/>
    <x v="8"/>
    <n v="4"/>
    <s v="E"/>
    <n v="4"/>
    <s v="E4"/>
    <x v="0"/>
    <s v="BAHREE 108"/>
    <s v="2957-2986"/>
    <m/>
  </r>
  <r>
    <x v="1"/>
    <s v="2A51"/>
    <s v="866120250731EA6 18 "/>
    <n v="1"/>
    <m/>
    <s v="866120250731EA6"/>
    <s v="BRAHY"/>
    <n v="2977"/>
    <d v="2025-07-31T00:00:00"/>
    <x v="1"/>
    <x v="1"/>
    <s v="EA6 "/>
    <n v="14"/>
    <x v="8"/>
    <n v="6"/>
    <s v="E"/>
    <n v="6"/>
    <s v="E6"/>
    <x v="0"/>
    <s v="BAHREE 108"/>
    <s v="2957-2986"/>
    <m/>
  </r>
  <r>
    <x v="1"/>
    <s v="2A51"/>
    <s v="866120250731EA8 71 "/>
    <m/>
    <n v="6"/>
    <s v="866120250731EA8"/>
    <s v="BRAHY"/>
    <n v="2977"/>
    <d v="2025-07-31T00:00:00"/>
    <x v="1"/>
    <x v="1"/>
    <s v="EA8 "/>
    <n v="6"/>
    <x v="8"/>
    <n v="8"/>
    <s v="E"/>
    <s v="7+"/>
    <s v="E7+"/>
    <x v="0"/>
    <s v="BAHREE 108"/>
    <s v="2957-2986"/>
    <m/>
  </r>
  <r>
    <x v="1"/>
    <s v="2A51"/>
    <s v="866120250801EA6 71 "/>
    <m/>
    <n v="4"/>
    <s v="866120250801EA6"/>
    <s v="BRAHY"/>
    <n v="2977"/>
    <d v="2025-08-01T00:00:00"/>
    <x v="1"/>
    <x v="1"/>
    <s v="EA6 "/>
    <n v="4"/>
    <x v="8"/>
    <n v="6"/>
    <s v="E"/>
    <n v="6"/>
    <s v="E6"/>
    <x v="0"/>
    <s v="BAHREE 108"/>
    <s v="2957-2986"/>
    <m/>
  </r>
  <r>
    <x v="1"/>
    <s v="2A51"/>
    <s v="866120250804XR5 71 "/>
    <m/>
    <n v="7"/>
    <s v="866120250804XR5"/>
    <s v="BRAHY"/>
    <n v="2977"/>
    <d v="2025-08-04T00:00:00"/>
    <x v="1"/>
    <x v="1"/>
    <s v="XR5 "/>
    <n v="7"/>
    <x v="9"/>
    <n v="5"/>
    <s v="E"/>
    <n v="5"/>
    <s v="E5"/>
    <x v="0"/>
    <s v="BAHREE 108"/>
    <s v="2957-2986"/>
    <m/>
  </r>
  <r>
    <x v="1"/>
    <s v="2A51"/>
    <s v="866120250805E 7 71 "/>
    <m/>
    <n v="6"/>
    <s v="866120250805E 7"/>
    <s v="BRAHY"/>
    <n v="2977"/>
    <d v="2025-08-05T00:00:00"/>
    <x v="1"/>
    <x v="1"/>
    <s v="E 7 "/>
    <n v="6"/>
    <x v="6"/>
    <n v="7"/>
    <s v="E"/>
    <s v="7+"/>
    <s v="E7+"/>
    <x v="0"/>
    <s v="BAHREE 108"/>
    <s v="2957-2986"/>
    <m/>
  </r>
  <r>
    <x v="1"/>
    <s v="2A51"/>
    <s v="866120250805EA7 71 "/>
    <m/>
    <n v="6"/>
    <s v="866120250805EA7"/>
    <s v="BRAHY"/>
    <n v="2977"/>
    <d v="2025-08-05T00:00:00"/>
    <x v="1"/>
    <x v="1"/>
    <s v="EA7 "/>
    <n v="6"/>
    <x v="8"/>
    <n v="7"/>
    <s v="E"/>
    <s v="7+"/>
    <s v="E7+"/>
    <x v="0"/>
    <s v="BAHREE 108"/>
    <s v="2957-2986"/>
    <m/>
  </r>
  <r>
    <x v="1"/>
    <s v="2A51"/>
    <s v="866120250805EA6 71 "/>
    <n v="1"/>
    <m/>
    <s v="866120250805EA6"/>
    <s v="BRAHY"/>
    <n v="2977"/>
    <d v="2025-08-05T00:00:00"/>
    <x v="1"/>
    <x v="1"/>
    <s v="EA6 "/>
    <n v="14"/>
    <x v="8"/>
    <n v="6"/>
    <s v="E"/>
    <n v="6"/>
    <s v="E6"/>
    <x v="0"/>
    <s v="BAHREE 108"/>
    <s v="2957-2986"/>
    <m/>
  </r>
  <r>
    <x v="1"/>
    <s v="2A51"/>
    <s v="707220250806EA4 71 "/>
    <m/>
    <n v="3"/>
    <s v="707220250806EA4"/>
    <s v="BRAHY"/>
    <n v="2306"/>
    <d v="2025-08-06T00:00:00"/>
    <x v="1"/>
    <x v="1"/>
    <s v="EA4 "/>
    <n v="3"/>
    <x v="8"/>
    <n v="4"/>
    <s v="E"/>
    <n v="4"/>
    <s v="E4"/>
    <x v="0"/>
    <s v="BAHREE 91"/>
    <s v="2278-2307"/>
    <m/>
  </r>
  <r>
    <x v="1"/>
    <s v="2A51"/>
    <s v="707220250807G 1654 "/>
    <n v="20"/>
    <m/>
    <s v="707220250807G 1"/>
    <s v="BRAHY"/>
    <n v="2306"/>
    <d v="2025-08-07T00:00:00"/>
    <x v="2"/>
    <x v="2"/>
    <s v="G 16"/>
    <n v="280"/>
    <x v="0"/>
    <n v="16"/>
    <s v="X"/>
    <s v="13+"/>
    <s v="X13+"/>
    <x v="0"/>
    <s v="BAHREE 91"/>
    <s v="2278-2307"/>
    <m/>
  </r>
  <r>
    <x v="1"/>
    <s v="2A31"/>
    <s v="866120250804G+2 50 "/>
    <m/>
    <n v="11"/>
    <s v="866120250804G+2"/>
    <s v="BRAHY"/>
    <n v="2977"/>
    <d v="2025-08-04T00:00:00"/>
    <x v="1"/>
    <x v="1"/>
    <s v="G+2 "/>
    <n v="11"/>
    <x v="7"/>
    <n v="2"/>
    <s v="BoxE"/>
    <n v="2"/>
    <s v="BoxE2"/>
    <x v="0"/>
    <s v="BAHREE 108"/>
    <s v="2957-2986"/>
    <m/>
  </r>
  <r>
    <x v="1"/>
    <s v="2A31"/>
    <s v="866120250811G+2 71 "/>
    <m/>
    <n v="20"/>
    <s v="866120250811G+2"/>
    <s v="BRAHY"/>
    <n v="2977"/>
    <d v="2025-08-11T00:00:00"/>
    <x v="2"/>
    <x v="2"/>
    <s v="G+2 "/>
    <n v="20"/>
    <x v="7"/>
    <n v="2"/>
    <s v="BoxE"/>
    <n v="2"/>
    <s v="BoxE2"/>
    <x v="0"/>
    <s v="BAHREE 108"/>
    <s v="2957-2986"/>
    <m/>
  </r>
  <r>
    <x v="1"/>
    <s v="2A31"/>
    <s v="866120250729G+2 71 "/>
    <m/>
    <n v="11"/>
    <s v="866120250729G+2"/>
    <s v="BRAHY"/>
    <n v="2977"/>
    <d v="2025-07-29T00:00:00"/>
    <x v="0"/>
    <x v="0"/>
    <s v="G+2 "/>
    <n v="11"/>
    <x v="7"/>
    <n v="2"/>
    <s v="BoxE"/>
    <n v="2"/>
    <s v="BoxE2"/>
    <x v="0"/>
    <s v="BAHREE 108"/>
    <s v="2957-2986"/>
    <m/>
  </r>
  <r>
    <x v="1"/>
    <s v="2A31"/>
    <s v="866120250804MG3 50 "/>
    <m/>
    <n v="3"/>
    <s v="866120250804MG3"/>
    <s v="BRAHY"/>
    <n v="2977"/>
    <d v="2025-08-04T00:00:00"/>
    <x v="1"/>
    <x v="1"/>
    <s v="MG3 "/>
    <n v="3"/>
    <x v="10"/>
    <n v="3"/>
    <s v="BoxE"/>
    <n v="3"/>
    <s v="BoxE3"/>
    <x v="0"/>
    <s v="BAHREE 108"/>
    <s v="2957-2986"/>
    <m/>
  </r>
  <r>
    <x v="1"/>
    <s v="2A31"/>
    <s v="707220250728MG1 50 "/>
    <m/>
    <n v="28"/>
    <s v="707220250728MG1"/>
    <s v="BRAHY"/>
    <n v="2306"/>
    <d v="2025-07-28T00:00:00"/>
    <x v="0"/>
    <x v="0"/>
    <s v="MG1 "/>
    <n v="28"/>
    <x v="10"/>
    <n v="1"/>
    <s v="BoxE"/>
    <n v="1"/>
    <s v="BoxE1"/>
    <x v="0"/>
    <s v="BAHREE 91"/>
    <s v="2278-2307"/>
    <m/>
  </r>
  <r>
    <x v="1"/>
    <s v="2A31"/>
    <s v="866120250729MG1 71 "/>
    <m/>
    <n v="19"/>
    <s v="866120250729MG1"/>
    <s v="BRAHY"/>
    <n v="2977"/>
    <d v="2025-07-29T00:00:00"/>
    <x v="0"/>
    <x v="0"/>
    <s v="MG1 "/>
    <n v="19"/>
    <x v="10"/>
    <n v="1"/>
    <s v="BoxE"/>
    <n v="1"/>
    <s v="BoxE1"/>
    <x v="0"/>
    <s v="BAHREE 108"/>
    <s v="2957-2986"/>
    <m/>
  </r>
  <r>
    <x v="1"/>
    <s v="2A31"/>
    <s v="866120250730MG1 71 "/>
    <m/>
    <n v="25"/>
    <s v="866120250730MG1"/>
    <s v="BRAHY"/>
    <n v="2977"/>
    <d v="2025-07-30T00:00:00"/>
    <x v="0"/>
    <x v="0"/>
    <s v="MG1 "/>
    <n v="25"/>
    <x v="10"/>
    <n v="1"/>
    <s v="BoxE"/>
    <n v="1"/>
    <s v="BoxE1"/>
    <x v="0"/>
    <s v="BAHREE 108"/>
    <s v="2957-2986"/>
    <m/>
  </r>
  <r>
    <x v="1"/>
    <s v="2A31"/>
    <s v="866120250818G+4 71 "/>
    <m/>
    <n v="9"/>
    <s v="866120250818G+4"/>
    <s v="BRAHY"/>
    <n v="2977"/>
    <d v="2025-08-18T00:00:00"/>
    <x v="3"/>
    <x v="3"/>
    <s v="G+4 "/>
    <n v="9"/>
    <x v="7"/>
    <n v="4"/>
    <s v="BoxE"/>
    <n v="4"/>
    <s v="BoxE4"/>
    <x v="0"/>
    <s v="BAHREE 108"/>
    <s v="2957-2986"/>
    <m/>
  </r>
  <r>
    <x v="1"/>
    <s v="2A31"/>
    <s v="866120250811G+4 71 "/>
    <m/>
    <n v="1"/>
    <s v="866120250811G+4"/>
    <s v="BRAHY"/>
    <n v="2977"/>
    <d v="2025-08-11T00:00:00"/>
    <x v="2"/>
    <x v="2"/>
    <s v="G+4 "/>
    <n v="1"/>
    <x v="7"/>
    <n v="4"/>
    <s v="BoxE"/>
    <n v="4"/>
    <s v="BoxE4"/>
    <x v="0"/>
    <s v="BAHREE 108"/>
    <s v="2957-2986"/>
    <m/>
  </r>
  <r>
    <x v="1"/>
    <s v="2A31"/>
    <s v="866120250811MG3 71 "/>
    <m/>
    <n v="4"/>
    <s v="866120250811MG3"/>
    <s v="BRAHY"/>
    <n v="2977"/>
    <d v="2025-08-11T00:00:00"/>
    <x v="2"/>
    <x v="2"/>
    <s v="MG3 "/>
    <n v="4"/>
    <x v="10"/>
    <n v="3"/>
    <s v="BoxE"/>
    <n v="3"/>
    <s v="BoxE3"/>
    <x v="0"/>
    <s v="BAHREE 108"/>
    <s v="2957-2986"/>
    <m/>
  </r>
  <r>
    <x v="1"/>
    <s v="2A31"/>
    <s v="707220250728MG3 50 "/>
    <m/>
    <n v="5"/>
    <s v="707220250728MG3"/>
    <s v="BRAHY"/>
    <n v="2306"/>
    <d v="2025-07-28T00:00:00"/>
    <x v="0"/>
    <x v="0"/>
    <s v="MG3 "/>
    <n v="5"/>
    <x v="10"/>
    <n v="3"/>
    <s v="BoxE"/>
    <n v="3"/>
    <s v="BoxE3"/>
    <x v="0"/>
    <s v="BAHREE 91"/>
    <s v="2278-2307"/>
    <m/>
  </r>
  <r>
    <x v="1"/>
    <s v="2A31"/>
    <s v="866120250728G+4 50 "/>
    <m/>
    <n v="3"/>
    <s v="866120250728G+4"/>
    <s v="BRAHY"/>
    <n v="2977"/>
    <d v="2025-07-28T00:00:00"/>
    <x v="0"/>
    <x v="0"/>
    <s v="G+4 "/>
    <n v="3"/>
    <x v="7"/>
    <n v="4"/>
    <s v="BoxE"/>
    <n v="4"/>
    <s v="BoxE4"/>
    <x v="0"/>
    <s v="BAHREE 108"/>
    <s v="2957-2986"/>
    <m/>
  </r>
  <r>
    <x v="1"/>
    <s v="2A31"/>
    <s v="866120250721G+2 50 "/>
    <m/>
    <n v="4"/>
    <s v="866120250721G+2"/>
    <s v="BRAHY"/>
    <n v="2977"/>
    <d v="2025-07-21T00:00:00"/>
    <x v="6"/>
    <x v="7"/>
    <s v="G+2 "/>
    <n v="4"/>
    <x v="7"/>
    <n v="2"/>
    <s v="BoxE"/>
    <n v="2"/>
    <s v="BoxE2"/>
    <x v="0"/>
    <s v="BAHREE 108"/>
    <s v="2957-2986"/>
    <m/>
  </r>
  <r>
    <x v="1"/>
    <s v="2A22"/>
    <s v="866120250813E 4 65 "/>
    <n v="5"/>
    <n v="2"/>
    <s v="866120250813E 4"/>
    <s v="BRAHY"/>
    <n v="2977"/>
    <d v="2025-08-13T00:00:00"/>
    <x v="2"/>
    <x v="2"/>
    <s v="E 4 "/>
    <n v="72"/>
    <x v="6"/>
    <n v="4"/>
    <s v="E"/>
    <n v="4"/>
    <s v="E4"/>
    <x v="0"/>
    <s v="BAHREE 108"/>
    <s v="2957-2986"/>
    <m/>
  </r>
  <r>
    <x v="1"/>
    <s v="2A22"/>
    <s v="707220250730E 4 71 "/>
    <n v="2"/>
    <m/>
    <s v="707220250730E 4"/>
    <s v="BRAHY"/>
    <n v="2306"/>
    <d v="2025-07-30T00:00:00"/>
    <x v="0"/>
    <x v="0"/>
    <s v="E 4 "/>
    <n v="28"/>
    <x v="6"/>
    <n v="4"/>
    <s v="E"/>
    <n v="4"/>
    <s v="E4"/>
    <x v="0"/>
    <s v="BAHREE 91"/>
    <s v="2278-2307"/>
    <m/>
  </r>
  <r>
    <x v="1"/>
    <s v="2A22"/>
    <s v="866120250731E 4 71 "/>
    <n v="1"/>
    <n v="5"/>
    <s v="866120250731E 4"/>
    <s v="BRAHY"/>
    <n v="2977"/>
    <d v="2025-07-31T00:00:00"/>
    <x v="1"/>
    <x v="1"/>
    <s v="E 4 "/>
    <n v="19"/>
    <x v="6"/>
    <n v="4"/>
    <s v="E"/>
    <n v="4"/>
    <s v="E4"/>
    <x v="0"/>
    <s v="BAHREE 108"/>
    <s v="2957-2986"/>
    <m/>
  </r>
  <r>
    <x v="1"/>
    <s v="2A22"/>
    <s v="866120250820MG1 71 "/>
    <m/>
    <n v="30"/>
    <s v="866120250820MG1"/>
    <s v="BRAHY"/>
    <n v="2977"/>
    <d v="2025-08-20T00:00:00"/>
    <x v="3"/>
    <x v="3"/>
    <s v="MG1 "/>
    <n v="30"/>
    <x v="10"/>
    <n v="1"/>
    <s v="BoxE"/>
    <n v="1"/>
    <s v="BoxE1"/>
    <x v="0"/>
    <s v="BAHREE 108"/>
    <s v="2957-2986"/>
    <m/>
  </r>
  <r>
    <x v="1"/>
    <s v="2A22"/>
    <s v="866120250819G+2 71 "/>
    <m/>
    <n v="21"/>
    <s v="866120250819G+2"/>
    <s v="BRAHY"/>
    <n v="2977"/>
    <d v="2025-08-19T00:00:00"/>
    <x v="3"/>
    <x v="3"/>
    <s v="G+2 "/>
    <n v="21"/>
    <x v="7"/>
    <n v="2"/>
    <s v="BoxE"/>
    <n v="2"/>
    <s v="BoxE2"/>
    <x v="0"/>
    <s v="BAHREE 108"/>
    <s v="2957-2986"/>
    <m/>
  </r>
  <r>
    <x v="1"/>
    <s v="2B52"/>
    <s v="707220250801G 1854 "/>
    <n v="9"/>
    <m/>
    <s v="707220250801G 1"/>
    <s v="BRAHY"/>
    <n v="2306"/>
    <d v="2025-08-01T00:00:00"/>
    <x v="1"/>
    <x v="1"/>
    <s v="G 18"/>
    <n v="126"/>
    <x v="0"/>
    <n v="18"/>
    <s v="X"/>
    <s v="13+"/>
    <s v="X13+"/>
    <x v="0"/>
    <s v="BAHREE 91"/>
    <s v="2278-2307"/>
    <m/>
  </r>
  <r>
    <x v="1"/>
    <s v="2B51"/>
    <s v="707220250804G 1654 "/>
    <n v="6"/>
    <m/>
    <s v="707220250804G 1"/>
    <s v="BRAHY"/>
    <n v="2306"/>
    <d v="2025-08-04T00:00:00"/>
    <x v="1"/>
    <x v="1"/>
    <s v="G 16"/>
    <n v="84"/>
    <x v="0"/>
    <n v="16"/>
    <s v="X"/>
    <s v="13+"/>
    <s v="X13+"/>
    <x v="0"/>
    <s v="BAHREE 91"/>
    <s v="2278-2307"/>
    <m/>
  </r>
  <r>
    <x v="1"/>
    <s v="2B51"/>
    <s v="707220250805G 1887 "/>
    <n v="13"/>
    <m/>
    <s v="707220250805G 1"/>
    <s v="BRAHY"/>
    <n v="2306"/>
    <d v="2025-08-05T00:00:00"/>
    <x v="1"/>
    <x v="1"/>
    <s v="G 18"/>
    <n v="182"/>
    <x v="0"/>
    <n v="18"/>
    <s v="X"/>
    <s v="13+"/>
    <s v="X13+"/>
    <x v="0"/>
    <s v="BAHREE 91"/>
    <s v="2278-2307"/>
    <m/>
  </r>
  <r>
    <x v="1"/>
    <s v="2B51"/>
    <s v="707220250804G 1850 "/>
    <n v="10"/>
    <m/>
    <s v="707220250804G 1"/>
    <s v="BRAHY"/>
    <n v="2306"/>
    <d v="2025-08-04T00:00:00"/>
    <x v="1"/>
    <x v="1"/>
    <s v="G 18"/>
    <n v="140"/>
    <x v="0"/>
    <n v="18"/>
    <s v="X"/>
    <s v="13+"/>
    <s v="X13+"/>
    <x v="0"/>
    <s v="BAHREE 91"/>
    <s v="2278-2307"/>
    <m/>
  </r>
  <r>
    <x v="1"/>
    <s v="2B42"/>
    <s v="707220250818E+1854 "/>
    <n v="8"/>
    <m/>
    <s v="707220250818E+1"/>
    <s v="BRAHY"/>
    <n v="2306"/>
    <d v="2025-08-18T00:00:00"/>
    <x v="3"/>
    <x v="3"/>
    <s v="E+18"/>
    <n v="112"/>
    <x v="2"/>
    <n v="18"/>
    <s v="X"/>
    <s v="13+"/>
    <s v="X13+"/>
    <x v="0"/>
    <s v="BAHREE 91"/>
    <s v="2278-2307"/>
    <m/>
  </r>
  <r>
    <x v="1"/>
    <s v="2B42"/>
    <s v="707220250723XM1718 "/>
    <m/>
    <n v="3"/>
    <s v="707220250723XM1"/>
    <s v="BRAHY"/>
    <n v="2306"/>
    <d v="2025-07-23T00:00:00"/>
    <x v="6"/>
    <x v="7"/>
    <s v="XM17"/>
    <n v="3"/>
    <x v="5"/>
    <n v="17"/>
    <s v="X"/>
    <s v="13+"/>
    <s v="X13+"/>
    <x v="0"/>
    <s v="BAHREE 91"/>
    <s v="2278-2307"/>
    <m/>
  </r>
  <r>
    <x v="1"/>
    <s v="2B42"/>
    <s v="707220250813G 1765 "/>
    <m/>
    <n v="10"/>
    <s v="707220250813G 1"/>
    <s v="BRAHY"/>
    <n v="2306"/>
    <d v="2025-08-13T00:00:00"/>
    <x v="2"/>
    <x v="2"/>
    <s v="G 17"/>
    <n v="10"/>
    <x v="0"/>
    <n v="17"/>
    <s v="X"/>
    <s v="13+"/>
    <s v="X13+"/>
    <x v="0"/>
    <s v="BAHREE 91"/>
    <s v="2278-2307"/>
    <m/>
  </r>
  <r>
    <x v="1"/>
    <s v="2B42"/>
    <s v="707220250807G 1671 "/>
    <n v="14"/>
    <m/>
    <s v="707220250807G 1"/>
    <s v="BRAHY"/>
    <n v="2306"/>
    <d v="2025-08-07T00:00:00"/>
    <x v="2"/>
    <x v="2"/>
    <s v="G 16"/>
    <n v="196"/>
    <x v="0"/>
    <n v="16"/>
    <s v="X"/>
    <s v="13+"/>
    <s v="X13+"/>
    <x v="0"/>
    <s v="BAHREE 91"/>
    <s v="2278-2307"/>
    <m/>
  </r>
  <r>
    <x v="1"/>
    <s v="2B41"/>
    <s v="866120250730E+2671 "/>
    <m/>
    <n v="3"/>
    <s v="866120250730E+2"/>
    <s v="BRAHY"/>
    <n v="2977"/>
    <d v="2025-07-30T00:00:00"/>
    <x v="0"/>
    <x v="0"/>
    <s v="E+26"/>
    <n v="3"/>
    <x v="2"/>
    <n v="26"/>
    <s v="X"/>
    <s v="13+"/>
    <s v="X13+"/>
    <x v="0"/>
    <s v="BAHREE 108"/>
    <s v="2957-2986"/>
    <m/>
  </r>
  <r>
    <x v="1"/>
    <s v="2B41"/>
    <s v="866120250730E+2571 "/>
    <n v="1"/>
    <m/>
    <s v="866120250730E+2"/>
    <s v="BRAHY"/>
    <n v="2977"/>
    <d v="2025-07-30T00:00:00"/>
    <x v="0"/>
    <x v="0"/>
    <s v="E+25"/>
    <n v="14"/>
    <x v="2"/>
    <n v="25"/>
    <s v="X"/>
    <s v="13+"/>
    <s v="X13+"/>
    <x v="0"/>
    <s v="BAHREE 108"/>
    <s v="2957-2986"/>
    <m/>
  </r>
  <r>
    <x v="1"/>
    <s v="2B41"/>
    <s v="866120250730E+2871 "/>
    <m/>
    <n v="9"/>
    <s v="866120250730E+2"/>
    <s v="BRAHY"/>
    <n v="2977"/>
    <d v="2025-07-30T00:00:00"/>
    <x v="0"/>
    <x v="0"/>
    <s v="E+28"/>
    <n v="9"/>
    <x v="2"/>
    <n v="28"/>
    <s v="X"/>
    <s v="13+"/>
    <s v="X13+"/>
    <x v="0"/>
    <s v="BAHREE 108"/>
    <s v="2957-2986"/>
    <m/>
  </r>
  <r>
    <x v="1"/>
    <s v="2B41"/>
    <s v="866120250729E+2518 "/>
    <n v="3"/>
    <n v="1"/>
    <s v="866120250729E+2"/>
    <s v="BRAHY"/>
    <n v="2977"/>
    <d v="2025-07-29T00:00:00"/>
    <x v="0"/>
    <x v="0"/>
    <s v="E+25"/>
    <n v="43"/>
    <x v="2"/>
    <n v="25"/>
    <s v="X"/>
    <s v="13+"/>
    <s v="X13+"/>
    <x v="0"/>
    <s v="BAHREE 108"/>
    <s v="2957-2986"/>
    <m/>
  </r>
  <r>
    <x v="1"/>
    <s v="2B41"/>
    <s v="707220250729E+1554 "/>
    <n v="1"/>
    <m/>
    <s v="707220250729E+1"/>
    <s v="BRAHY"/>
    <n v="2306"/>
    <d v="2025-07-29T00:00:00"/>
    <x v="0"/>
    <x v="0"/>
    <s v="E+15"/>
    <n v="14"/>
    <x v="2"/>
    <n v="15"/>
    <s v="X"/>
    <s v="13+"/>
    <s v="X13+"/>
    <x v="0"/>
    <s v="BAHREE 91"/>
    <s v="2278-2307"/>
    <m/>
  </r>
  <r>
    <x v="1"/>
    <s v="2B31"/>
    <s v="707220250804G 1718 "/>
    <n v="7"/>
    <m/>
    <s v="707220250804G 1"/>
    <s v="BRAHY"/>
    <n v="2306"/>
    <d v="2025-08-04T00:00:00"/>
    <x v="1"/>
    <x v="1"/>
    <s v="G 17"/>
    <n v="98"/>
    <x v="0"/>
    <n v="17"/>
    <s v="X"/>
    <s v="13+"/>
    <s v="X13+"/>
    <x v="0"/>
    <s v="BAHREE 91"/>
    <s v="2278-2307"/>
    <m/>
  </r>
  <r>
    <x v="1"/>
    <s v="2B31"/>
    <s v="707220250805G 1518 "/>
    <n v="1"/>
    <n v="3"/>
    <s v="707220250805G 1"/>
    <s v="BRAHY"/>
    <n v="2306"/>
    <d v="2025-08-05T00:00:00"/>
    <x v="1"/>
    <x v="1"/>
    <s v="G 15"/>
    <n v="17"/>
    <x v="0"/>
    <n v="15"/>
    <s v="X"/>
    <s v="13+"/>
    <s v="X13+"/>
    <x v="0"/>
    <s v="BAHREE 91"/>
    <s v="2278-2307"/>
    <m/>
  </r>
  <r>
    <x v="1"/>
    <s v="2B31"/>
    <s v="707220250814E 2 65 "/>
    <n v="3"/>
    <n v="7"/>
    <s v="707220250814E 2"/>
    <s v="BRAHY"/>
    <n v="2306"/>
    <d v="2025-08-14T00:00:00"/>
    <x v="3"/>
    <x v="3"/>
    <s v="E 2 "/>
    <n v="49"/>
    <x v="6"/>
    <n v="2"/>
    <s v="E"/>
    <n v="2"/>
    <s v="E2"/>
    <x v="0"/>
    <s v="BAHREE 91"/>
    <s v="2278-2307"/>
    <m/>
  </r>
  <r>
    <x v="1"/>
    <s v="2B32"/>
    <s v="707220250819XM1765 "/>
    <n v="8"/>
    <n v="2"/>
    <s v="707220250819XM1"/>
    <s v="BRAHY"/>
    <n v="2306"/>
    <d v="2025-08-19T00:00:00"/>
    <x v="3"/>
    <x v="3"/>
    <s v="XM17"/>
    <n v="114"/>
    <x v="5"/>
    <n v="17"/>
    <s v="X"/>
    <s v="13+"/>
    <s v="X13+"/>
    <x v="0"/>
    <s v="BAHREE 91"/>
    <s v="2278-2307"/>
    <m/>
  </r>
  <r>
    <x v="1"/>
    <s v="2B22"/>
    <s v="707220250811G 1787 "/>
    <n v="27"/>
    <m/>
    <s v="707220250811G 1"/>
    <s v="BRAHY"/>
    <n v="2306"/>
    <d v="2025-08-11T00:00:00"/>
    <x v="2"/>
    <x v="2"/>
    <s v="G 17"/>
    <n v="378"/>
    <x v="0"/>
    <n v="17"/>
    <s v="X"/>
    <s v="13+"/>
    <s v="X13+"/>
    <x v="0"/>
    <s v="BAHREE 91"/>
    <s v="2278-2307"/>
    <m/>
  </r>
  <r>
    <x v="1"/>
    <s v="2A11"/>
    <s v="709220250805G 1171 "/>
    <n v="1"/>
    <m/>
    <s v="709220250805G 1"/>
    <s v="BRAHY"/>
    <n v="2311"/>
    <d v="2025-08-05T00:00:00"/>
    <x v="1"/>
    <x v="1"/>
    <s v="G 11"/>
    <n v="14"/>
    <x v="0"/>
    <n v="11"/>
    <s v="X"/>
    <n v="11"/>
    <s v="X11"/>
    <x v="0"/>
    <s v="BAHREE 92"/>
    <s v="2308-2322"/>
    <m/>
  </r>
  <r>
    <x v="1"/>
    <s v="2A11"/>
    <s v="707220250812E 6 71 "/>
    <m/>
    <n v="2"/>
    <s v="707220250812E 6"/>
    <s v="BRAHY"/>
    <n v="2306"/>
    <d v="2025-08-12T00:00:00"/>
    <x v="2"/>
    <x v="2"/>
    <s v="E 6 "/>
    <n v="2"/>
    <x v="6"/>
    <n v="6"/>
    <s v="E"/>
    <n v="6"/>
    <s v="E6"/>
    <x v="0"/>
    <s v="BAHREE 91"/>
    <s v="2278-2307"/>
    <m/>
  </r>
  <r>
    <x v="1"/>
    <s v="2A11"/>
    <s v="866120250812E 6 71 "/>
    <m/>
    <n v="4"/>
    <s v="866120250812E 6"/>
    <s v="BRAHY"/>
    <n v="2977"/>
    <d v="2025-08-12T00:00:00"/>
    <x v="2"/>
    <x v="2"/>
    <s v="E 6 "/>
    <n v="4"/>
    <x v="6"/>
    <n v="6"/>
    <s v="E"/>
    <n v="6"/>
    <s v="E6"/>
    <x v="0"/>
    <s v="BAHREE 108"/>
    <s v="2957-2986"/>
    <m/>
  </r>
  <r>
    <x v="1"/>
    <s v="2A11"/>
    <s v="866120250813XR5 71 "/>
    <m/>
    <n v="9"/>
    <s v="866120250813XR5"/>
    <s v="BRAHY"/>
    <n v="2977"/>
    <d v="2025-08-13T00:00:00"/>
    <x v="2"/>
    <x v="2"/>
    <s v="XR5 "/>
    <n v="9"/>
    <x v="9"/>
    <n v="5"/>
    <s v="E"/>
    <n v="5"/>
    <s v="E5"/>
    <x v="0"/>
    <s v="BAHREE 108"/>
    <s v="2957-2986"/>
    <m/>
  </r>
  <r>
    <x v="1"/>
    <s v="2A11"/>
    <s v="866120250818E 3 65 "/>
    <n v="2"/>
    <n v="6"/>
    <s v="866120250818E 3"/>
    <s v="BRAHY"/>
    <n v="2977"/>
    <d v="2025-08-18T00:00:00"/>
    <x v="3"/>
    <x v="3"/>
    <s v="E 3 "/>
    <n v="34"/>
    <x v="6"/>
    <n v="3"/>
    <s v="E"/>
    <n v="3"/>
    <s v="E3"/>
    <x v="0"/>
    <s v="BAHREE 108"/>
    <s v="2957-2986"/>
    <m/>
  </r>
  <r>
    <x v="1"/>
    <s v="2A11"/>
    <s v="866120250811E 5 65 "/>
    <n v="1"/>
    <m/>
    <s v="866120250811E 5"/>
    <s v="BRAHY"/>
    <n v="2977"/>
    <d v="2025-08-11T00:00:00"/>
    <x v="2"/>
    <x v="2"/>
    <s v="E 5 "/>
    <n v="14"/>
    <x v="6"/>
    <n v="5"/>
    <s v="E"/>
    <n v="5"/>
    <s v="E5"/>
    <x v="0"/>
    <s v="BAHREE 108"/>
    <s v="2957-2986"/>
    <m/>
  </r>
  <r>
    <x v="1"/>
    <s v="2A11"/>
    <s v="866120250813E 5 65 "/>
    <m/>
    <n v="3"/>
    <s v="866120250813E 5"/>
    <s v="BRAHY"/>
    <n v="2977"/>
    <d v="2025-08-13T00:00:00"/>
    <x v="2"/>
    <x v="2"/>
    <s v="E 5 "/>
    <n v="3"/>
    <x v="6"/>
    <n v="5"/>
    <s v="E"/>
    <n v="5"/>
    <s v="E5"/>
    <x v="0"/>
    <s v="BAHREE 108"/>
    <s v="2957-2986"/>
    <m/>
  </r>
  <r>
    <x v="1"/>
    <s v="2A11"/>
    <s v="866120250813E 6 65 "/>
    <m/>
    <n v="4"/>
    <s v="866120250813E 6"/>
    <s v="BRAHY"/>
    <n v="2977"/>
    <d v="2025-08-13T00:00:00"/>
    <x v="2"/>
    <x v="2"/>
    <s v="E 6 "/>
    <n v="4"/>
    <x v="6"/>
    <n v="6"/>
    <s v="E"/>
    <n v="6"/>
    <s v="E6"/>
    <x v="0"/>
    <s v="BAHREE 108"/>
    <s v="2957-2986"/>
    <m/>
  </r>
  <r>
    <x v="1"/>
    <s v="2A11"/>
    <s v="866120250728E 5 54 "/>
    <n v="1"/>
    <n v="9"/>
    <s v="866120250728E 5"/>
    <s v="BRAHY"/>
    <n v="2977"/>
    <d v="2025-07-28T00:00:00"/>
    <x v="0"/>
    <x v="0"/>
    <s v="E 5 "/>
    <n v="23"/>
    <x v="6"/>
    <n v="5"/>
    <s v="E"/>
    <n v="5"/>
    <s v="E5"/>
    <x v="0"/>
    <s v="BAHREE 108"/>
    <s v="2957-2986"/>
    <m/>
  </r>
  <r>
    <x v="1"/>
    <s v="2A11"/>
    <s v="866120250723E 3 71 "/>
    <m/>
    <n v="10"/>
    <s v="866120250723E 3"/>
    <s v="BRAHY"/>
    <n v="2977"/>
    <d v="2025-07-23T00:00:00"/>
    <x v="6"/>
    <x v="7"/>
    <s v="E 3 "/>
    <n v="10"/>
    <x v="6"/>
    <n v="3"/>
    <s v="E"/>
    <n v="3"/>
    <s v="E3"/>
    <x v="0"/>
    <s v="BAHREE 108"/>
    <s v="2957-2986"/>
    <m/>
  </r>
  <r>
    <x v="1"/>
    <s v="2A12"/>
    <s v="709220250806E+1171 "/>
    <m/>
    <n v="4"/>
    <s v="709220250806E+1"/>
    <s v="BRAHY"/>
    <n v="2311"/>
    <d v="2025-08-06T00:00:00"/>
    <x v="1"/>
    <x v="1"/>
    <s v="E+11"/>
    <n v="4"/>
    <x v="2"/>
    <n v="11"/>
    <s v="X"/>
    <n v="11"/>
    <s v="X11"/>
    <x v="0"/>
    <s v="BAHREE 92"/>
    <s v="2308-2322"/>
    <m/>
  </r>
  <r>
    <x v="1"/>
    <s v="2A12"/>
    <s v="707220250729E 3 71 "/>
    <n v="1"/>
    <n v="8"/>
    <s v="707220250729E 3"/>
    <s v="BRAHY"/>
    <n v="2306"/>
    <d v="2025-07-29T00:00:00"/>
    <x v="0"/>
    <x v="0"/>
    <s v="E 3 "/>
    <n v="22"/>
    <x v="6"/>
    <n v="3"/>
    <s v="E"/>
    <n v="3"/>
    <s v="E3"/>
    <x v="0"/>
    <s v="BAHREE 91"/>
    <s v="2278-2307"/>
    <m/>
  </r>
  <r>
    <x v="1"/>
    <s v="2A02"/>
    <s v="866120250721E 3 87 "/>
    <n v="2"/>
    <m/>
    <s v="866120250721E 3"/>
    <s v="BRAHY"/>
    <n v="2977"/>
    <d v="2025-07-21T00:00:00"/>
    <x v="6"/>
    <x v="7"/>
    <s v="E 3 "/>
    <n v="28"/>
    <x v="6"/>
    <n v="3"/>
    <s v="E"/>
    <n v="3"/>
    <s v="E3"/>
    <x v="0"/>
    <s v="BAHREE 108"/>
    <s v="2957-2986"/>
    <m/>
  </r>
  <r>
    <x v="1"/>
    <s v="2B12"/>
    <s v="707220250806G 1787 "/>
    <n v="17"/>
    <m/>
    <s v="707220250806G 1"/>
    <s v="BRAHY"/>
    <n v="2306"/>
    <d v="2025-08-06T00:00:00"/>
    <x v="1"/>
    <x v="1"/>
    <s v="G 17"/>
    <n v="238"/>
    <x v="0"/>
    <n v="17"/>
    <s v="X"/>
    <s v="13+"/>
    <s v="X13+"/>
    <x v="0"/>
    <s v="BAHREE 91"/>
    <s v="2278-2307"/>
    <m/>
  </r>
  <r>
    <x v="1"/>
    <s v="2B12"/>
    <s v="707220250812E 1 87 "/>
    <n v="2"/>
    <n v="7"/>
    <s v="707220250812E 1"/>
    <s v="BRAHY"/>
    <n v="2306"/>
    <d v="2025-08-12T00:00:00"/>
    <x v="2"/>
    <x v="2"/>
    <s v="E 1 "/>
    <n v="35"/>
    <x v="6"/>
    <n v="1"/>
    <s v="E"/>
    <n v="1"/>
    <s v="E1"/>
    <x v="0"/>
    <s v="BAHREE 91"/>
    <s v="2278-2307"/>
    <m/>
  </r>
  <r>
    <x v="1"/>
    <s v="2B11"/>
    <s v="707220250812E 1 54 "/>
    <n v="2"/>
    <m/>
    <s v="707220250812E 1"/>
    <s v="BRAHY"/>
    <n v="2306"/>
    <d v="2025-08-12T00:00:00"/>
    <x v="2"/>
    <x v="2"/>
    <s v="E 1 "/>
    <n v="28"/>
    <x v="6"/>
    <n v="1"/>
    <s v="E"/>
    <n v="1"/>
    <s v="E1"/>
    <x v="0"/>
    <s v="BAHREE 91"/>
    <s v="2278-2307"/>
    <m/>
  </r>
  <r>
    <x v="1"/>
    <s v="2B11"/>
    <s v="707220250806E 1 71 "/>
    <n v="9"/>
    <n v="3"/>
    <s v="707220250806E 1"/>
    <s v="BRAHY"/>
    <n v="2306"/>
    <d v="2025-08-06T00:00:00"/>
    <x v="1"/>
    <x v="1"/>
    <s v="E 1 "/>
    <n v="129"/>
    <x v="6"/>
    <n v="1"/>
    <s v="E"/>
    <n v="1"/>
    <s v="E1"/>
    <x v="0"/>
    <s v="BAHREE 91"/>
    <s v="2278-2307"/>
    <m/>
  </r>
  <r>
    <x v="1"/>
    <s v="2B11"/>
    <s v="707220250804E 1 54 "/>
    <m/>
    <n v="11"/>
    <s v="707220250804E 1"/>
    <s v="BRAHY"/>
    <n v="2306"/>
    <d v="2025-08-04T00:00:00"/>
    <x v="1"/>
    <x v="1"/>
    <s v="E 1 "/>
    <n v="11"/>
    <x v="6"/>
    <n v="1"/>
    <s v="E"/>
    <n v="1"/>
    <s v="E1"/>
    <x v="0"/>
    <s v="BAHREE 91"/>
    <s v="2278-2307"/>
    <m/>
  </r>
  <r>
    <x v="1"/>
    <s v="2B11"/>
    <s v="707220250806E 1 87 "/>
    <n v="1"/>
    <m/>
    <s v="707220250806E 1"/>
    <s v="BRAHY"/>
    <n v="2306"/>
    <d v="2025-08-06T00:00:00"/>
    <x v="1"/>
    <x v="1"/>
    <s v="E 1 "/>
    <n v="14"/>
    <x v="6"/>
    <n v="1"/>
    <s v="E"/>
    <n v="1"/>
    <s v="E1"/>
    <x v="0"/>
    <s v="BAHREE 91"/>
    <s v="2278-2307"/>
    <m/>
  </r>
  <r>
    <x v="1"/>
    <s v="2B11"/>
    <s v="707220250731E 1 54 "/>
    <n v="3"/>
    <n v="3"/>
    <s v="707220250731E 1"/>
    <s v="BRAHY"/>
    <n v="2306"/>
    <d v="2025-07-31T00:00:00"/>
    <x v="1"/>
    <x v="1"/>
    <s v="E 1 "/>
    <n v="45"/>
    <x v="6"/>
    <n v="1"/>
    <s v="E"/>
    <n v="1"/>
    <s v="E1"/>
    <x v="0"/>
    <s v="BAHREE 91"/>
    <s v="2278-2307"/>
    <m/>
  </r>
  <r>
    <x v="1"/>
    <s v="2B11"/>
    <s v="709220250805E 1 71 "/>
    <m/>
    <n v="3"/>
    <s v="709220250805E 1"/>
    <s v="BRAHY"/>
    <n v="2311"/>
    <d v="2025-08-05T00:00:00"/>
    <x v="1"/>
    <x v="1"/>
    <s v="E 1 "/>
    <n v="3"/>
    <x v="6"/>
    <n v="1"/>
    <s v="E"/>
    <n v="1"/>
    <s v="E1"/>
    <x v="0"/>
    <s v="BAHREE 92"/>
    <s v="2308-2322"/>
    <m/>
  </r>
  <r>
    <x v="1"/>
    <s v="2B11"/>
    <s v="709220250730E 1 18 "/>
    <n v="1"/>
    <n v="3"/>
    <s v="709220250730E 1"/>
    <s v="BRAHY"/>
    <n v="2311"/>
    <d v="2025-07-30T00:00:00"/>
    <x v="0"/>
    <x v="0"/>
    <s v="E 1 "/>
    <n v="17"/>
    <x v="6"/>
    <n v="1"/>
    <s v="E"/>
    <n v="1"/>
    <s v="E1"/>
    <x v="0"/>
    <s v="BAHREE 92"/>
    <s v="2308-2322"/>
    <m/>
  </r>
  <r>
    <x v="1"/>
    <s v="2C12"/>
    <s v="833720250710E 1 59 "/>
    <n v="10"/>
    <n v="3"/>
    <s v="833720250710E 1"/>
    <s v="DABAS"/>
    <n v="36"/>
    <d v="2025-07-10T00:00:00"/>
    <x v="7"/>
    <x v="8"/>
    <s v="E 1 "/>
    <n v="143"/>
    <x v="6"/>
    <n v="1"/>
    <s v="E"/>
    <n v="1"/>
    <s v="E1"/>
    <x v="1"/>
    <s v="DABBAS 4"/>
    <s v="33-47"/>
    <m/>
  </r>
  <r>
    <x v="1"/>
    <s v="2C12"/>
    <s v="833720250820E 1 73 "/>
    <n v="1"/>
    <n v="3"/>
    <s v="833720250820E 1"/>
    <s v="DABAS"/>
    <n v="36"/>
    <d v="2025-08-20T00:00:00"/>
    <x v="3"/>
    <x v="3"/>
    <s v="E 1 "/>
    <n v="17"/>
    <x v="6"/>
    <n v="1"/>
    <s v="E"/>
    <n v="1"/>
    <s v="E1"/>
    <x v="1"/>
    <s v="DABBAS 4"/>
    <s v="33-47"/>
    <m/>
  </r>
  <r>
    <x v="1"/>
    <s v="2C12"/>
    <s v="869920250804E 3 21 "/>
    <n v="3"/>
    <m/>
    <s v="869920250804E 3"/>
    <s v="GNAMY"/>
    <n v="2306"/>
    <d v="2025-08-04T00:00:00"/>
    <x v="1"/>
    <x v="1"/>
    <s v="E 3 "/>
    <n v="42"/>
    <x v="6"/>
    <n v="3"/>
    <s v="E"/>
    <n v="3"/>
    <s v="E3"/>
    <x v="10"/>
    <s v="GHANAMI 45"/>
    <n v="2306"/>
    <m/>
  </r>
  <r>
    <x v="1"/>
    <s v="2C12"/>
    <s v="869920250804E 2 21 "/>
    <m/>
    <n v="7"/>
    <s v="869920250804E 2"/>
    <s v="GNAMY"/>
    <n v="2306"/>
    <d v="2025-08-04T00:00:00"/>
    <x v="1"/>
    <x v="1"/>
    <s v="E 2 "/>
    <n v="7"/>
    <x v="6"/>
    <n v="2"/>
    <s v="E"/>
    <n v="2"/>
    <s v="E2"/>
    <x v="10"/>
    <s v="GHANAMI 45"/>
    <n v="2306"/>
    <m/>
  </r>
  <r>
    <x v="1"/>
    <s v="2C11"/>
    <s v="825520250722E 1 36 "/>
    <m/>
    <n v="11"/>
    <s v="825520250722E 1"/>
    <s v="FAR F"/>
    <n v="257"/>
    <d v="2025-07-22T00:00:00"/>
    <x v="6"/>
    <x v="7"/>
    <s v="E 1 "/>
    <n v="11"/>
    <x v="6"/>
    <n v="1"/>
    <s v="E"/>
    <n v="1"/>
    <s v="E1"/>
    <x v="4"/>
    <s v="FARD 20"/>
    <s v="253-262"/>
    <m/>
  </r>
  <r>
    <x v="1"/>
    <s v="2C11"/>
    <s v="707220250806G 1850 "/>
    <n v="14"/>
    <m/>
    <s v="707220250806G 1"/>
    <s v="BRAHY"/>
    <n v="2306"/>
    <d v="2025-08-06T00:00:00"/>
    <x v="1"/>
    <x v="1"/>
    <s v="G 18"/>
    <n v="196"/>
    <x v="0"/>
    <n v="18"/>
    <s v="X"/>
    <s v="13+"/>
    <s v="X13+"/>
    <x v="0"/>
    <s v="BAHREE 91"/>
    <s v="2278-2307"/>
    <m/>
  </r>
  <r>
    <x v="1"/>
    <s v="2D11"/>
    <s v="836020250701E 5 37 "/>
    <n v="1"/>
    <m/>
    <s v="836020250701E 5"/>
    <s v="KNES"/>
    <n v="110"/>
    <d v="2025-07-01T00:00:00"/>
    <x v="8"/>
    <x v="4"/>
    <s v="E 5 "/>
    <n v="14"/>
    <x v="6"/>
    <n v="5"/>
    <s v="E"/>
    <n v="5"/>
    <s v="E5"/>
    <x v="8"/>
    <s v="KHENEZI 10"/>
    <s v="95-114"/>
    <m/>
  </r>
  <r>
    <x v="1"/>
    <s v="2D11"/>
    <s v="869320250630E 3 21 "/>
    <m/>
    <n v="2"/>
    <s v="869320250630E 3"/>
    <s v="KNES"/>
    <n v="137"/>
    <d v="2025-06-30T00:00:00"/>
    <x v="8"/>
    <x v="9"/>
    <s v="E 3 "/>
    <n v="2"/>
    <x v="6"/>
    <n v="3"/>
    <s v="E"/>
    <n v="3"/>
    <s v="E3"/>
    <x v="8"/>
    <s v="KHENEZI 12"/>
    <s v="135-139"/>
    <m/>
  </r>
  <r>
    <x v="1"/>
    <s v="2D11"/>
    <s v="869320250630E 3 21 "/>
    <m/>
    <n v="3"/>
    <s v="869320250630E 3"/>
    <s v="KNES"/>
    <n v="137"/>
    <d v="2025-06-30T00:00:00"/>
    <x v="8"/>
    <x v="9"/>
    <s v="E 3 "/>
    <n v="3"/>
    <x v="6"/>
    <n v="3"/>
    <s v="E"/>
    <n v="3"/>
    <s v="E3"/>
    <x v="8"/>
    <s v="KHENEZI 12"/>
    <s v="135-139"/>
    <m/>
  </r>
  <r>
    <x v="1"/>
    <s v="2D11"/>
    <s v="836020250701E 5 37 "/>
    <m/>
    <n v="6"/>
    <s v="836020250701E 5"/>
    <s v="KNES"/>
    <n v="110"/>
    <d v="2025-07-01T00:00:00"/>
    <x v="8"/>
    <x v="4"/>
    <s v="E 5 "/>
    <n v="6"/>
    <x v="6"/>
    <n v="5"/>
    <s v="E"/>
    <n v="5"/>
    <s v="E5"/>
    <x v="8"/>
    <s v="KHENEZI 10"/>
    <s v="95-114"/>
    <m/>
  </r>
  <r>
    <x v="1"/>
    <s v="2D11"/>
    <s v="729120250703E 7 37 "/>
    <m/>
    <n v="9"/>
    <s v="729120250703E 7"/>
    <s v="KNES"/>
    <n v="50"/>
    <d v="2025-07-03T00:00:00"/>
    <x v="4"/>
    <x v="4"/>
    <s v="E 7 "/>
    <n v="9"/>
    <x v="6"/>
    <n v="7"/>
    <s v="E"/>
    <s v="7+"/>
    <s v="E7+"/>
    <x v="8"/>
    <s v="KHENEZI 6"/>
    <s v="50-54"/>
    <m/>
  </r>
  <r>
    <x v="1"/>
    <s v="2D11"/>
    <s v="836020250618EA5 16 "/>
    <m/>
    <n v="5"/>
    <s v="836020250618EA5"/>
    <s v="KNES"/>
    <n v="110"/>
    <d v="2025-06-18T00:00:00"/>
    <x v="9"/>
    <x v="5"/>
    <s v="EA5 "/>
    <n v="5"/>
    <x v="8"/>
    <n v="5"/>
    <s v="E"/>
    <n v="5"/>
    <s v="E5"/>
    <x v="8"/>
    <s v="KHENEZI 10"/>
    <s v="95-114"/>
    <m/>
  </r>
  <r>
    <x v="1"/>
    <s v="2D11"/>
    <s v="869320250630E 5 21 "/>
    <m/>
    <n v="8"/>
    <s v="869320250630E 5"/>
    <s v="KNES"/>
    <n v="137"/>
    <d v="2025-06-30T00:00:00"/>
    <x v="8"/>
    <x v="9"/>
    <s v="E 5 "/>
    <n v="8"/>
    <x v="6"/>
    <n v="5"/>
    <s v="E"/>
    <n v="5"/>
    <s v="E5"/>
    <x v="8"/>
    <s v="KHENEZI 12"/>
    <s v="135-139"/>
    <m/>
  </r>
  <r>
    <x v="1"/>
    <s v="2D11"/>
    <s v="869320250701EA4 68 "/>
    <n v="1"/>
    <m/>
    <s v="869320250701EA4"/>
    <s v="KNES"/>
    <n v="137"/>
    <d v="2025-07-01T00:00:00"/>
    <x v="8"/>
    <x v="4"/>
    <s v="EA4 "/>
    <n v="14"/>
    <x v="8"/>
    <n v="4"/>
    <s v="E"/>
    <n v="4"/>
    <s v="E4"/>
    <x v="8"/>
    <s v="KHENEZI 12"/>
    <s v="135-139"/>
    <m/>
  </r>
  <r>
    <x v="1"/>
    <s v="2D11"/>
    <s v="836020250702E 6 37 "/>
    <n v="2"/>
    <n v="7"/>
    <s v="836020250702E 6"/>
    <s v="KNES"/>
    <n v="110"/>
    <d v="2025-07-02T00:00:00"/>
    <x v="8"/>
    <x v="4"/>
    <s v="E 6 "/>
    <n v="35"/>
    <x v="6"/>
    <n v="6"/>
    <s v="E"/>
    <n v="6"/>
    <s v="E6"/>
    <x v="8"/>
    <s v="KHENEZI 10"/>
    <s v="95-114"/>
    <m/>
  </r>
  <r>
    <x v="1"/>
    <s v="2D11"/>
    <s v="869320250604E 3 68 "/>
    <n v="2"/>
    <n v="9"/>
    <s v="869320250604E 3"/>
    <s v="KNES"/>
    <n v="137"/>
    <d v="2025-06-04T00:00:00"/>
    <x v="10"/>
    <x v="10"/>
    <s v="E 3 "/>
    <n v="37"/>
    <x v="6"/>
    <n v="3"/>
    <s v="E"/>
    <n v="3"/>
    <s v="E3"/>
    <x v="8"/>
    <s v="KHENEZI 12"/>
    <s v="135-139"/>
    <m/>
  </r>
  <r>
    <x v="1"/>
    <s v="2D11"/>
    <s v="869320250604EA3 68 "/>
    <n v="2"/>
    <m/>
    <s v="869320250604EA3"/>
    <s v="KNES"/>
    <n v="137"/>
    <d v="2025-06-04T00:00:00"/>
    <x v="10"/>
    <x v="10"/>
    <s v="EA3 "/>
    <n v="28"/>
    <x v="8"/>
    <n v="3"/>
    <s v="E"/>
    <n v="3"/>
    <s v="E3"/>
    <x v="8"/>
    <s v="KHENEZI 12"/>
    <s v="135-139"/>
    <m/>
  </r>
  <r>
    <x v="1"/>
    <s v="2D11"/>
    <s v="853420250610E 3 37 "/>
    <n v="2"/>
    <n v="5"/>
    <s v="853420250610E 3"/>
    <s v="KNES"/>
    <n v="130"/>
    <d v="2025-06-10T00:00:00"/>
    <x v="11"/>
    <x v="11"/>
    <s v="E 3 "/>
    <n v="33"/>
    <x v="6"/>
    <n v="3"/>
    <s v="E"/>
    <n v="3"/>
    <s v="E3"/>
    <x v="8"/>
    <s v="KHENEZI 11"/>
    <s v="115-134"/>
    <m/>
  </r>
  <r>
    <x v="1"/>
    <s v="2D11"/>
    <s v="869320250709EA5 16 "/>
    <m/>
    <n v="9"/>
    <s v="869320250709EA5"/>
    <s v="KNES"/>
    <n v="137"/>
    <d v="2025-07-09T00:00:00"/>
    <x v="4"/>
    <x v="8"/>
    <s v="EA5 "/>
    <n v="9"/>
    <x v="8"/>
    <n v="5"/>
    <s v="E"/>
    <n v="5"/>
    <s v="E5"/>
    <x v="8"/>
    <s v="KHENEZI 12"/>
    <s v="135-139"/>
    <m/>
  </r>
  <r>
    <x v="1"/>
    <s v="2D11"/>
    <s v="836020250709EA6 16 "/>
    <n v="1"/>
    <m/>
    <s v="836020250709EA6"/>
    <s v="KNES"/>
    <n v="110"/>
    <d v="2025-07-09T00:00:00"/>
    <x v="4"/>
    <x v="8"/>
    <s v="EA6 "/>
    <n v="14"/>
    <x v="8"/>
    <n v="6"/>
    <s v="E"/>
    <n v="6"/>
    <s v="E6"/>
    <x v="8"/>
    <s v="KHENEZI 10"/>
    <s v="95-114"/>
    <m/>
  </r>
  <r>
    <x v="1"/>
    <s v="2D11"/>
    <s v="853420250709EA7 16 "/>
    <n v="1"/>
    <n v="8"/>
    <s v="853420250709EA7"/>
    <s v="KNES"/>
    <n v="130"/>
    <d v="2025-07-09T00:00:00"/>
    <x v="4"/>
    <x v="8"/>
    <s v="EA7 "/>
    <n v="22"/>
    <x v="8"/>
    <n v="7"/>
    <s v="E"/>
    <s v="7+"/>
    <s v="E7+"/>
    <x v="8"/>
    <s v="KHENEZI 11"/>
    <s v="115-134"/>
    <m/>
  </r>
  <r>
    <x v="1"/>
    <s v="2D11"/>
    <s v="853420250722E 6 37 "/>
    <n v="2"/>
    <n v="4"/>
    <s v="853420250722E 6"/>
    <s v="KNES"/>
    <n v="130"/>
    <d v="2025-07-22T00:00:00"/>
    <x v="6"/>
    <x v="7"/>
    <s v="E 6 "/>
    <n v="32"/>
    <x v="6"/>
    <n v="6"/>
    <s v="E"/>
    <n v="6"/>
    <s v="E6"/>
    <x v="8"/>
    <s v="KHENEZI 11"/>
    <s v="115-134"/>
    <m/>
  </r>
  <r>
    <x v="1"/>
    <s v="2D11"/>
    <s v="869320250724E 4 21 "/>
    <m/>
    <n v="9"/>
    <s v="869320250724E 4"/>
    <s v="KNES"/>
    <n v="137"/>
    <d v="2025-07-24T00:00:00"/>
    <x v="0"/>
    <x v="0"/>
    <s v="E 4 "/>
    <n v="9"/>
    <x v="6"/>
    <n v="4"/>
    <s v="E"/>
    <n v="4"/>
    <s v="E4"/>
    <x v="8"/>
    <s v="KHENEZI 12"/>
    <s v="135-139"/>
    <m/>
  </r>
  <r>
    <x v="1"/>
    <s v="2D11"/>
    <s v="853020250730XS1336 "/>
    <n v="3"/>
    <n v="6"/>
    <s v="853020250730XS1"/>
    <s v="KNES"/>
    <n v="126"/>
    <d v="2025-07-30T00:00:00"/>
    <x v="0"/>
    <x v="0"/>
    <s v="XS13"/>
    <n v="48"/>
    <x v="1"/>
    <n v="13"/>
    <s v="X"/>
    <s v="13+"/>
    <s v="X13+"/>
    <x v="8"/>
    <s v="KHENEZI 11"/>
    <s v="115-134"/>
    <m/>
  </r>
  <r>
    <x v="1"/>
    <s v="2D11"/>
    <s v="853020250731EA1 36 "/>
    <m/>
    <n v="8"/>
    <s v="853020250731EA1"/>
    <s v="KNES"/>
    <n v="126"/>
    <d v="2025-07-31T00:00:00"/>
    <x v="1"/>
    <x v="1"/>
    <s v="EA1 "/>
    <n v="8"/>
    <x v="8"/>
    <n v="1"/>
    <s v="E"/>
    <n v="1"/>
    <s v="E1"/>
    <x v="8"/>
    <s v="KHENEZI 11"/>
    <s v="115-134"/>
    <m/>
  </r>
  <r>
    <x v="1"/>
    <s v="2D12"/>
    <s v="853020250730E 1 36 "/>
    <n v="1"/>
    <n v="6"/>
    <s v="853020250730E 1"/>
    <s v="KNES"/>
    <n v="126"/>
    <d v="2025-07-30T00:00:00"/>
    <x v="0"/>
    <x v="0"/>
    <s v="E 1 "/>
    <n v="20"/>
    <x v="6"/>
    <n v="1"/>
    <s v="E"/>
    <n v="1"/>
    <s v="E1"/>
    <x v="8"/>
    <s v="KHENEZI 11"/>
    <s v="115-134"/>
    <m/>
  </r>
  <r>
    <x v="1"/>
    <s v="2D12"/>
    <s v="869320250731EA4 34 "/>
    <n v="1"/>
    <m/>
    <s v="869320250731EA4"/>
    <s v="KNES"/>
    <n v="137"/>
    <d v="2025-07-31T00:00:00"/>
    <x v="1"/>
    <x v="1"/>
    <s v="EA4 "/>
    <n v="14"/>
    <x v="8"/>
    <n v="4"/>
    <s v="E"/>
    <n v="4"/>
    <s v="E4"/>
    <x v="8"/>
    <s v="KHENEZI 12"/>
    <s v="135-139"/>
    <m/>
  </r>
  <r>
    <x v="1"/>
    <s v="2D12"/>
    <s v="869320250731E 4 34 "/>
    <n v="1"/>
    <m/>
    <s v="869320250731E 4"/>
    <s v="KNES"/>
    <n v="137"/>
    <d v="2025-07-31T00:00:00"/>
    <x v="1"/>
    <x v="1"/>
    <s v="E 4 "/>
    <n v="14"/>
    <x v="6"/>
    <n v="4"/>
    <s v="E"/>
    <n v="4"/>
    <s v="E4"/>
    <x v="8"/>
    <s v="KHENEZI 12"/>
    <s v="135-139"/>
    <m/>
  </r>
  <r>
    <x v="1"/>
    <s v="2D12"/>
    <s v="707220250807G 1787 "/>
    <n v="15"/>
    <m/>
    <s v="707220250807G 1"/>
    <s v="BRAHY"/>
    <n v="2306"/>
    <d v="2025-08-07T00:00:00"/>
    <x v="2"/>
    <x v="2"/>
    <s v="G 17"/>
    <n v="210"/>
    <x v="0"/>
    <n v="17"/>
    <s v="X"/>
    <s v="13+"/>
    <s v="X13+"/>
    <x v="0"/>
    <s v="BAHREE 91"/>
    <s v="2278-2307"/>
    <m/>
  </r>
  <r>
    <x v="1"/>
    <s v="2D52"/>
    <s v="857220250702E 5 84 "/>
    <m/>
    <n v="4"/>
    <s v="857220250702E 5"/>
    <s v="AMZLY"/>
    <n v="32"/>
    <d v="2025-07-02T00:00:00"/>
    <x v="8"/>
    <x v="4"/>
    <s v="E 5 "/>
    <n v="4"/>
    <x v="6"/>
    <n v="5"/>
    <s v="E"/>
    <n v="5"/>
    <s v="E5"/>
    <x v="11"/>
    <s v="ZAMLI 2"/>
    <s v="30-34"/>
    <m/>
  </r>
  <r>
    <x v="1"/>
    <s v="2D52"/>
    <s v="857220250702E 5 84 "/>
    <m/>
    <n v="1"/>
    <s v="857220250702E 5"/>
    <s v="AMZLY"/>
    <n v="32"/>
    <d v="2025-07-02T00:00:00"/>
    <x v="8"/>
    <x v="4"/>
    <s v="E 5 "/>
    <n v="1"/>
    <x v="6"/>
    <n v="5"/>
    <s v="E"/>
    <n v="5"/>
    <s v="E5"/>
    <x v="11"/>
    <s v="ZAMLI 2"/>
    <s v="30-34"/>
    <m/>
  </r>
  <r>
    <x v="1"/>
    <s v="2D52"/>
    <s v="857220250702E 6 84 "/>
    <n v="1"/>
    <m/>
    <s v="857220250702E 6"/>
    <s v="AMZLY"/>
    <n v="32"/>
    <d v="2025-07-02T00:00:00"/>
    <x v="8"/>
    <x v="4"/>
    <s v="E 6 "/>
    <n v="14"/>
    <x v="6"/>
    <n v="6"/>
    <s v="E"/>
    <n v="6"/>
    <s v="E6"/>
    <x v="11"/>
    <s v="ZAMLI 2"/>
    <s v="30-34"/>
    <m/>
  </r>
  <r>
    <x v="1"/>
    <s v="2D52"/>
    <s v="857220250722E 7 37 "/>
    <n v="1"/>
    <m/>
    <s v="857220250722E 7"/>
    <s v="AMZLY"/>
    <n v="32"/>
    <d v="2025-07-22T00:00:00"/>
    <x v="6"/>
    <x v="7"/>
    <s v="E 7 "/>
    <n v="14"/>
    <x v="6"/>
    <n v="7"/>
    <s v="E"/>
    <s v="7+"/>
    <s v="E7+"/>
    <x v="11"/>
    <s v="ZAMLI 2"/>
    <s v="30-34"/>
    <m/>
  </r>
  <r>
    <x v="1"/>
    <s v="2D52"/>
    <s v="857120250716E 5 34 "/>
    <n v="1"/>
    <n v="1"/>
    <s v="857120250716E 5"/>
    <s v="AMZLY"/>
    <n v="31"/>
    <d v="2025-07-16T00:00:00"/>
    <x v="7"/>
    <x v="6"/>
    <s v="E 5 "/>
    <n v="15"/>
    <x v="6"/>
    <n v="5"/>
    <s v="E"/>
    <n v="5"/>
    <s v="E5"/>
    <x v="11"/>
    <s v="ZAMLI 2"/>
    <s v="30-34"/>
    <m/>
  </r>
  <r>
    <x v="1"/>
    <s v="2D52"/>
    <s v="867420250820E 5 16 "/>
    <n v="1"/>
    <n v="7"/>
    <s v="867420250820E 5"/>
    <s v="AMZLY"/>
    <n v="38"/>
    <d v="2025-08-20T00:00:00"/>
    <x v="3"/>
    <x v="3"/>
    <s v="E 5 "/>
    <n v="21"/>
    <x v="6"/>
    <n v="5"/>
    <s v="E"/>
    <n v="5"/>
    <s v="E5"/>
    <x v="11"/>
    <s v="ZAMLI 3"/>
    <s v="35-40"/>
    <m/>
  </r>
  <r>
    <x v="1"/>
    <s v="2D52"/>
    <s v="857220250617E 6 85 "/>
    <n v="1"/>
    <n v="7"/>
    <s v="857220250617E 6"/>
    <s v="AMZLY"/>
    <n v="32"/>
    <d v="2025-06-17T00:00:00"/>
    <x v="9"/>
    <x v="5"/>
    <s v="E 6 "/>
    <n v="21"/>
    <x v="6"/>
    <n v="6"/>
    <s v="E"/>
    <n v="6"/>
    <s v="E6"/>
    <x v="11"/>
    <s v="ZAMLI 2"/>
    <s v="30-34"/>
    <m/>
  </r>
  <r>
    <x v="1"/>
    <s v="2D52"/>
    <s v="857220250617E 8 59 "/>
    <n v="1"/>
    <m/>
    <s v="857220250617E 8"/>
    <s v="AMZLY"/>
    <n v="32"/>
    <d v="2025-06-17T00:00:00"/>
    <x v="9"/>
    <x v="5"/>
    <s v="E 8 "/>
    <n v="14"/>
    <x v="6"/>
    <n v="8"/>
    <s v="E"/>
    <s v="7+"/>
    <s v="E7+"/>
    <x v="11"/>
    <s v="ZAMLI 2"/>
    <s v="30-34"/>
    <m/>
  </r>
  <r>
    <x v="1"/>
    <s v="2D52"/>
    <s v="857220250617E 6 59 "/>
    <n v="1"/>
    <n v="2"/>
    <s v="857220250617E 6"/>
    <s v="AMZLY"/>
    <n v="32"/>
    <d v="2025-06-17T00:00:00"/>
    <x v="9"/>
    <x v="5"/>
    <s v="E 6 "/>
    <n v="16"/>
    <x v="6"/>
    <n v="6"/>
    <s v="E"/>
    <n v="6"/>
    <s v="E6"/>
    <x v="11"/>
    <s v="ZAMLI 2"/>
    <s v="30-34"/>
    <m/>
  </r>
  <r>
    <x v="1"/>
    <s v="2D52"/>
    <s v="857220250814E 7 16 "/>
    <m/>
    <n v="11"/>
    <s v="857220250814E 7"/>
    <s v="AMZLY"/>
    <n v="32"/>
    <d v="2025-08-14T00:00:00"/>
    <x v="3"/>
    <x v="3"/>
    <s v="E 7 "/>
    <n v="11"/>
    <x v="6"/>
    <n v="7"/>
    <s v="E"/>
    <s v="7+"/>
    <s v="E7+"/>
    <x v="11"/>
    <s v="ZAMLI 2"/>
    <s v="30-34"/>
    <m/>
  </r>
  <r>
    <x v="1"/>
    <s v="2D52"/>
    <s v="869720250723E 1 36 "/>
    <m/>
    <n v="11"/>
    <s v="869720250723E 1"/>
    <s v="RAWD"/>
    <n v="2301"/>
    <d v="2025-07-23T00:00:00"/>
    <x v="6"/>
    <x v="7"/>
    <s v="E 1 "/>
    <n v="11"/>
    <x v="6"/>
    <n v="1"/>
    <s v="E"/>
    <n v="1"/>
    <s v="E1"/>
    <x v="6"/>
    <s v="RAWDAH 1"/>
    <n v="2301"/>
    <m/>
  </r>
  <r>
    <x v="1"/>
    <s v="2D52"/>
    <s v="869720250626E 5 36 "/>
    <n v="1"/>
    <n v="6"/>
    <s v="869720250626E 5"/>
    <s v="RAWD"/>
    <n v="2301"/>
    <d v="2025-06-26T00:00:00"/>
    <x v="8"/>
    <x v="9"/>
    <s v="E 5 "/>
    <n v="20"/>
    <x v="6"/>
    <n v="5"/>
    <s v="E"/>
    <n v="5"/>
    <s v="E5"/>
    <x v="6"/>
    <s v="RAWDAH 1"/>
    <n v="2301"/>
    <m/>
  </r>
  <r>
    <x v="1"/>
    <s v="2D52"/>
    <s v="869720250715EA5 36 "/>
    <m/>
    <n v="6"/>
    <s v="869720250715EA5"/>
    <s v="RAWD"/>
    <n v="2301"/>
    <d v="2025-07-15T00:00:00"/>
    <x v="7"/>
    <x v="6"/>
    <s v="EA5 "/>
    <n v="6"/>
    <x v="8"/>
    <n v="5"/>
    <s v="E"/>
    <n v="5"/>
    <s v="E5"/>
    <x v="6"/>
    <s v="RAWDAH 1"/>
    <n v="2301"/>
    <m/>
  </r>
  <r>
    <x v="1"/>
    <s v="2D52"/>
    <s v="869720250715EA7 36 "/>
    <m/>
    <n v="10"/>
    <s v="869720250715EA7"/>
    <s v="RAWD"/>
    <n v="2301"/>
    <d v="2025-07-15T00:00:00"/>
    <x v="7"/>
    <x v="6"/>
    <s v="EA7 "/>
    <n v="10"/>
    <x v="8"/>
    <n v="7"/>
    <s v="E"/>
    <s v="7+"/>
    <s v="E7+"/>
    <x v="6"/>
    <s v="RAWDAH 1"/>
    <n v="2301"/>
    <m/>
  </r>
  <r>
    <x v="1"/>
    <s v="2D52"/>
    <s v="869820250801EA3 34 "/>
    <n v="1"/>
    <n v="1"/>
    <s v="869820250801EA3"/>
    <s v="AMZLY"/>
    <n v="2306"/>
    <d v="2025-08-01T00:00:00"/>
    <x v="1"/>
    <x v="1"/>
    <s v="EA3 "/>
    <n v="15"/>
    <x v="8"/>
    <n v="3"/>
    <s v="E"/>
    <n v="3"/>
    <s v="E3"/>
    <x v="11"/>
    <s v="ZAMLI 4"/>
    <n v="2306"/>
    <m/>
  </r>
  <r>
    <x v="1"/>
    <s v="2D51"/>
    <s v="869320250701E 4 68 "/>
    <n v="11"/>
    <m/>
    <s v="869320250701E 4"/>
    <s v="KNES"/>
    <n v="137"/>
    <d v="2025-07-01T00:00:00"/>
    <x v="8"/>
    <x v="4"/>
    <s v="E 4 "/>
    <n v="154"/>
    <x v="6"/>
    <n v="4"/>
    <s v="E"/>
    <n v="4"/>
    <s v="E4"/>
    <x v="8"/>
    <s v="KHENEZI 12"/>
    <s v="135-139"/>
    <m/>
  </r>
  <r>
    <x v="1"/>
    <s v="2D51"/>
    <s v="869320250701E 4 69 "/>
    <n v="2"/>
    <m/>
    <s v="869320250701E 4"/>
    <s v="KNES"/>
    <n v="137"/>
    <d v="2025-07-01T00:00:00"/>
    <x v="8"/>
    <x v="4"/>
    <s v="E 4 "/>
    <n v="28"/>
    <x v="6"/>
    <n v="4"/>
    <s v="E"/>
    <n v="4"/>
    <s v="E4"/>
    <x v="8"/>
    <s v="KHENEZI 12"/>
    <s v="135-139"/>
    <m/>
  </r>
  <r>
    <x v="1"/>
    <s v="2D51"/>
    <s v="869320250527EA4 34 "/>
    <m/>
    <n v="6"/>
    <s v="869320250527EA4"/>
    <s v="KNES"/>
    <n v="137"/>
    <d v="2025-05-27T00:00:00"/>
    <x v="12"/>
    <x v="12"/>
    <s v="EA4 "/>
    <n v="6"/>
    <x v="8"/>
    <n v="4"/>
    <s v="E"/>
    <n v="4"/>
    <s v="E4"/>
    <x v="8"/>
    <s v="KHENEZI 12"/>
    <s v="135-139"/>
    <m/>
  </r>
  <r>
    <x v="1"/>
    <s v="2D51"/>
    <s v="869320250702EA4 21 "/>
    <n v="2"/>
    <m/>
    <s v="869320250702EA4"/>
    <s v="KNES"/>
    <n v="137"/>
    <d v="2025-07-02T00:00:00"/>
    <x v="8"/>
    <x v="4"/>
    <s v="EA4 "/>
    <n v="28"/>
    <x v="8"/>
    <n v="4"/>
    <s v="E"/>
    <n v="4"/>
    <s v="E4"/>
    <x v="8"/>
    <s v="KHENEZI 12"/>
    <s v="135-139"/>
    <m/>
  </r>
  <r>
    <x v="1"/>
    <s v="2D41"/>
    <s v="869320250730E 4 21 "/>
    <n v="2"/>
    <m/>
    <s v="869320250730E 4"/>
    <s v="KNES"/>
    <n v="137"/>
    <d v="2025-07-30T00:00:00"/>
    <x v="0"/>
    <x v="0"/>
    <s v="E 4 "/>
    <n v="28"/>
    <x v="6"/>
    <n v="4"/>
    <s v="E"/>
    <n v="4"/>
    <s v="E4"/>
    <x v="8"/>
    <s v="KHENEZI 12"/>
    <s v="135-139"/>
    <m/>
  </r>
  <r>
    <x v="1"/>
    <s v="2D41"/>
    <s v="869320250730E 4 21 "/>
    <n v="1"/>
    <n v="1"/>
    <s v="869320250730E 4"/>
    <s v="KNES"/>
    <n v="137"/>
    <d v="2025-07-30T00:00:00"/>
    <x v="0"/>
    <x v="0"/>
    <s v="E 4 "/>
    <n v="15"/>
    <x v="6"/>
    <n v="4"/>
    <s v="E"/>
    <n v="4"/>
    <s v="E4"/>
    <x v="8"/>
    <s v="KHENEZI 12"/>
    <s v="135-139"/>
    <m/>
  </r>
  <r>
    <x v="1"/>
    <s v="2D41"/>
    <s v="869320250724E 4 21 "/>
    <n v="5"/>
    <m/>
    <s v="869320250724E 4"/>
    <s v="KNES"/>
    <n v="137"/>
    <d v="2025-07-24T00:00:00"/>
    <x v="0"/>
    <x v="0"/>
    <s v="E 4 "/>
    <n v="70"/>
    <x v="6"/>
    <n v="4"/>
    <s v="E"/>
    <n v="4"/>
    <s v="E4"/>
    <x v="8"/>
    <s v="KHENEZI 12"/>
    <s v="135-139"/>
    <m/>
  </r>
  <r>
    <x v="1"/>
    <s v="2D41"/>
    <s v="869320250620EA4 59 "/>
    <n v="1"/>
    <n v="1"/>
    <s v="869320250620EA4"/>
    <s v="KNES"/>
    <n v="137"/>
    <d v="2025-06-20T00:00:00"/>
    <x v="5"/>
    <x v="5"/>
    <s v="EA4 "/>
    <n v="15"/>
    <x v="8"/>
    <n v="4"/>
    <s v="E"/>
    <n v="4"/>
    <s v="E4"/>
    <x v="8"/>
    <s v="KHENEZI 12"/>
    <s v="135-139"/>
    <m/>
  </r>
  <r>
    <x v="1"/>
    <s v="2D41"/>
    <s v="869320250618E 4 72 "/>
    <n v="3"/>
    <n v="5"/>
    <s v="869320250618E 4"/>
    <s v="KNES"/>
    <n v="137"/>
    <d v="2025-06-18T00:00:00"/>
    <x v="9"/>
    <x v="5"/>
    <s v="E 4 "/>
    <n v="47"/>
    <x v="6"/>
    <n v="4"/>
    <s v="E"/>
    <n v="4"/>
    <s v="E4"/>
    <x v="8"/>
    <s v="KHENEZI 12"/>
    <s v="135-139"/>
    <m/>
  </r>
  <r>
    <x v="1"/>
    <s v="2D41"/>
    <s v="869820250620EA2 59 "/>
    <n v="1"/>
    <m/>
    <s v="869820250620EA2"/>
    <s v="AMZLY"/>
    <n v="2306"/>
    <d v="2025-06-20T00:00:00"/>
    <x v="5"/>
    <x v="5"/>
    <s v="EA2 "/>
    <n v="14"/>
    <x v="8"/>
    <n v="2"/>
    <s v="E"/>
    <n v="2"/>
    <s v="E2"/>
    <x v="11"/>
    <s v="ZAMLI 4"/>
    <n v="2306"/>
    <m/>
  </r>
  <r>
    <x v="1"/>
    <s v="2D41"/>
    <s v="869820250620EA2 59 "/>
    <m/>
    <n v="7"/>
    <s v="869820250620EA2"/>
    <s v="AMZLY"/>
    <n v="2306"/>
    <d v="2025-06-20T00:00:00"/>
    <x v="5"/>
    <x v="5"/>
    <s v="EA2 "/>
    <n v="7"/>
    <x v="8"/>
    <n v="2"/>
    <s v="E"/>
    <n v="2"/>
    <s v="E2"/>
    <x v="11"/>
    <s v="ZAMLI 4"/>
    <n v="2306"/>
    <m/>
  </r>
  <r>
    <x v="1"/>
    <s v="2D41"/>
    <s v="869820250618E 2 84 "/>
    <m/>
    <n v="477"/>
    <s v="869820250618E 2"/>
    <s v="AMZLY"/>
    <n v="2306"/>
    <d v="2025-06-18T00:00:00"/>
    <x v="9"/>
    <x v="5"/>
    <s v="E 2 "/>
    <n v="477"/>
    <x v="6"/>
    <n v="2"/>
    <s v="E"/>
    <n v="2"/>
    <s v="E2"/>
    <x v="11"/>
    <s v="ZAMLI 4"/>
    <n v="2306"/>
    <m/>
  </r>
  <r>
    <x v="1"/>
    <s v="2D41"/>
    <s v="869820250818E 4 85 "/>
    <n v="5"/>
    <n v="12"/>
    <s v="869820250818E 4"/>
    <s v="AMZLY"/>
    <n v="2306"/>
    <d v="2025-08-18T00:00:00"/>
    <x v="3"/>
    <x v="3"/>
    <s v="E 4 "/>
    <n v="82"/>
    <x v="6"/>
    <n v="4"/>
    <s v="E"/>
    <n v="4"/>
    <s v="E4"/>
    <x v="11"/>
    <s v="ZAMLI 4"/>
    <n v="2306"/>
    <m/>
  </r>
  <r>
    <x v="1"/>
    <s v="2D42"/>
    <s v="869820250721E 3 59 "/>
    <m/>
    <n v="300"/>
    <s v="869820250721E 3"/>
    <s v="AMZLY"/>
    <n v="2306"/>
    <d v="2025-07-21T00:00:00"/>
    <x v="6"/>
    <x v="7"/>
    <s v="E 3 "/>
    <n v="300"/>
    <x v="6"/>
    <n v="3"/>
    <s v="E"/>
    <n v="3"/>
    <s v="E3"/>
    <x v="11"/>
    <s v="ZAMLI 4"/>
    <n v="2306"/>
    <m/>
  </r>
  <r>
    <x v="1"/>
    <s v="2D32"/>
    <s v="833720250801XM167  "/>
    <n v="1"/>
    <n v="2"/>
    <s v="833720250801XM1"/>
    <s v="DABAS"/>
    <n v="36"/>
    <d v="2025-08-01T00:00:00"/>
    <x v="1"/>
    <x v="1"/>
    <s v="XM16"/>
    <n v="16"/>
    <x v="5"/>
    <n v="16"/>
    <s v="X"/>
    <s v="13+"/>
    <s v="X13+"/>
    <x v="1"/>
    <s v="DABBAS 4"/>
    <s v="33-47"/>
    <m/>
  </r>
  <r>
    <x v="1"/>
    <s v="2D32"/>
    <s v="833720250804XS1636 "/>
    <m/>
    <n v="298"/>
    <s v="833720250804XS1"/>
    <s v="DABAS"/>
    <n v="36"/>
    <d v="2025-08-04T00:00:00"/>
    <x v="1"/>
    <x v="1"/>
    <s v="XS16"/>
    <n v="298"/>
    <x v="1"/>
    <n v="16"/>
    <s v="X"/>
    <s v="13+"/>
    <s v="X13+"/>
    <x v="1"/>
    <s v="DABBAS 4"/>
    <s v="33-47"/>
    <m/>
  </r>
  <r>
    <x v="1"/>
    <s v="2D31"/>
    <s v="707220250820XM1887 "/>
    <m/>
    <n v="8"/>
    <s v="707220250820XM1"/>
    <s v="BRAHY"/>
    <n v="2306"/>
    <d v="2025-08-20T00:00:00"/>
    <x v="3"/>
    <x v="3"/>
    <s v="XM18"/>
    <n v="8"/>
    <x v="5"/>
    <n v="18"/>
    <s v="X"/>
    <s v="13+"/>
    <s v="X13+"/>
    <x v="0"/>
    <s v="BAHREE 91"/>
    <s v="2278-2307"/>
    <m/>
  </r>
  <r>
    <x v="1"/>
    <s v="2D21"/>
    <s v="707220250812G 1887 "/>
    <n v="39"/>
    <n v="5"/>
    <s v="707220250812G 1"/>
    <s v="BRAHY"/>
    <n v="2306"/>
    <d v="2025-08-12T00:00:00"/>
    <x v="2"/>
    <x v="2"/>
    <s v="G 18"/>
    <n v="551"/>
    <x v="0"/>
    <n v="18"/>
    <s v="X"/>
    <s v="13+"/>
    <s v="X13+"/>
    <x v="0"/>
    <s v="BAHREE 91"/>
    <s v="2278-2307"/>
    <m/>
  </r>
  <r>
    <x v="1"/>
    <s v="2D22"/>
    <s v="707220250807G 1787 "/>
    <n v="6"/>
    <m/>
    <s v="707220250807G 1"/>
    <s v="BRAHY"/>
    <n v="2306"/>
    <d v="2025-08-07T00:00:00"/>
    <x v="2"/>
    <x v="2"/>
    <s v="G 17"/>
    <n v="84"/>
    <x v="0"/>
    <n v="17"/>
    <s v="X"/>
    <s v="13+"/>
    <s v="X13+"/>
    <x v="0"/>
    <s v="BAHREE 91"/>
    <s v="2278-2307"/>
    <m/>
  </r>
  <r>
    <x v="1"/>
    <s v="2C51"/>
    <s v="870220250724E 1 7  "/>
    <n v="1"/>
    <n v="2"/>
    <s v="870220250724E 1"/>
    <s v="FAIZ"/>
    <n v="9308"/>
    <d v="2025-07-24T00:00:00"/>
    <x v="0"/>
    <x v="0"/>
    <s v="E 1 "/>
    <n v="16"/>
    <x v="6"/>
    <n v="1"/>
    <s v="E"/>
    <n v="1"/>
    <s v="E1"/>
    <x v="3"/>
    <s v="FAYZEH 01"/>
    <n v="9308"/>
    <m/>
  </r>
  <r>
    <x v="1"/>
    <s v="2C51"/>
    <s v="870220250721E 2 73 "/>
    <n v="1"/>
    <n v="4"/>
    <s v="870220250721E 2"/>
    <s v="FAIZ"/>
    <n v="9308"/>
    <d v="2025-07-21T00:00:00"/>
    <x v="6"/>
    <x v="7"/>
    <s v="E 2 "/>
    <n v="18"/>
    <x v="6"/>
    <n v="2"/>
    <s v="E"/>
    <n v="2"/>
    <s v="E2"/>
    <x v="3"/>
    <s v="FAYZEH 01"/>
    <n v="9308"/>
    <m/>
  </r>
  <r>
    <x v="1"/>
    <s v="2C51"/>
    <s v="869820250807E 3 16 "/>
    <n v="1"/>
    <n v="5"/>
    <s v="869820250807E 3"/>
    <s v="AMZLY"/>
    <n v="2306"/>
    <d v="2025-08-07T00:00:00"/>
    <x v="2"/>
    <x v="2"/>
    <s v="E 3 "/>
    <n v="19"/>
    <x v="6"/>
    <n v="3"/>
    <s v="E"/>
    <n v="3"/>
    <s v="E3"/>
    <x v="11"/>
    <s v="ZAMLI 4"/>
    <n v="2306"/>
    <m/>
  </r>
  <r>
    <x v="1"/>
    <s v="2C51"/>
    <s v="857220250801E 7 34 "/>
    <m/>
    <n v="8"/>
    <s v="857220250801E 7"/>
    <s v="AMZLY"/>
    <n v="32"/>
    <d v="2025-08-01T00:00:00"/>
    <x v="1"/>
    <x v="1"/>
    <s v="E 7 "/>
    <n v="8"/>
    <x v="6"/>
    <n v="7"/>
    <s v="E"/>
    <s v="7+"/>
    <s v="E7+"/>
    <x v="11"/>
    <s v="ZAMLI 2"/>
    <s v="30-34"/>
    <m/>
  </r>
  <r>
    <x v="1"/>
    <s v="2C51"/>
    <s v="869920250729E 3 21 "/>
    <n v="5"/>
    <n v="9"/>
    <s v="869920250729E 3"/>
    <s v="GNAMY"/>
    <n v="2306"/>
    <d v="2025-07-29T00:00:00"/>
    <x v="0"/>
    <x v="0"/>
    <s v="E 3 "/>
    <n v="79"/>
    <x v="6"/>
    <n v="3"/>
    <s v="E"/>
    <n v="3"/>
    <s v="E3"/>
    <x v="10"/>
    <s v="GHANAMI 45"/>
    <n v="2306"/>
    <m/>
  </r>
  <r>
    <x v="1"/>
    <s v="2C51"/>
    <s v="862020250625E 4 84 "/>
    <m/>
    <n v="5"/>
    <s v="862020250625E 4"/>
    <s v="GNAMY"/>
    <n v="290"/>
    <d v="2025-06-25T00:00:00"/>
    <x v="5"/>
    <x v="9"/>
    <s v="E 4 "/>
    <n v="5"/>
    <x v="6"/>
    <n v="4"/>
    <s v="E"/>
    <n v="4"/>
    <s v="E4"/>
    <x v="10"/>
    <s v="GHANAMI 44"/>
    <s v="286-290"/>
    <m/>
  </r>
  <r>
    <x v="1"/>
    <s v="2C51"/>
    <s v="862020250709EA4 16 "/>
    <m/>
    <n v="5"/>
    <s v="862020250709EA4"/>
    <s v="GNAMY"/>
    <n v="290"/>
    <d v="2025-07-09T00:00:00"/>
    <x v="4"/>
    <x v="8"/>
    <s v="EA4 "/>
    <n v="5"/>
    <x v="8"/>
    <n v="4"/>
    <s v="E"/>
    <n v="4"/>
    <s v="E4"/>
    <x v="10"/>
    <s v="GHANAMI 44"/>
    <s v="286-290"/>
    <m/>
  </r>
  <r>
    <x v="1"/>
    <s v="2C51"/>
    <s v="869920250729E 3 85 "/>
    <n v="2"/>
    <m/>
    <s v="869920250729E 3"/>
    <s v="GNAMY"/>
    <n v="2306"/>
    <d v="2025-07-29T00:00:00"/>
    <x v="0"/>
    <x v="0"/>
    <s v="E 3 "/>
    <n v="28"/>
    <x v="6"/>
    <n v="3"/>
    <s v="E"/>
    <n v="3"/>
    <s v="E3"/>
    <x v="10"/>
    <s v="GHANAMI 45"/>
    <n v="2306"/>
    <m/>
  </r>
  <r>
    <x v="1"/>
    <s v="2C51"/>
    <s v="869320250731EA4 21 "/>
    <m/>
    <n v="11"/>
    <s v="869320250731EA4"/>
    <s v="KNES"/>
    <n v="137"/>
    <d v="2025-07-31T00:00:00"/>
    <x v="1"/>
    <x v="1"/>
    <s v="EA4 "/>
    <n v="11"/>
    <x v="8"/>
    <n v="4"/>
    <s v="E"/>
    <n v="4"/>
    <s v="E4"/>
    <x v="8"/>
    <s v="KHENEZI 12"/>
    <s v="135-139"/>
    <m/>
  </r>
  <r>
    <x v="1"/>
    <s v="2C51"/>
    <s v="869820250801E 3 34 "/>
    <n v="1"/>
    <m/>
    <s v="869820250801E 3"/>
    <s v="AMZLY"/>
    <n v="2306"/>
    <d v="2025-08-01T00:00:00"/>
    <x v="1"/>
    <x v="1"/>
    <s v="E 3 "/>
    <n v="14"/>
    <x v="6"/>
    <n v="3"/>
    <s v="E"/>
    <n v="3"/>
    <s v="E3"/>
    <x v="11"/>
    <s v="ZAMLI 4"/>
    <n v="2306"/>
    <m/>
  </r>
  <r>
    <x v="1"/>
    <s v="2C52"/>
    <s v="869820250820E 4 69 "/>
    <m/>
    <n v="309"/>
    <s v="869820250820E 4"/>
    <s v="AMZLY"/>
    <n v="2306"/>
    <d v="2025-08-20T00:00:00"/>
    <x v="3"/>
    <x v="3"/>
    <s v="E 4 "/>
    <n v="309"/>
    <x v="6"/>
    <n v="4"/>
    <s v="E"/>
    <n v="4"/>
    <s v="E4"/>
    <x v="11"/>
    <s v="ZAMLI 4"/>
    <n v="2306"/>
    <m/>
  </r>
  <r>
    <x v="1"/>
    <s v="2C42"/>
    <s v="833720250730XS1659 "/>
    <n v="25"/>
    <n v="3"/>
    <s v="833720250730XS1"/>
    <s v="DABAS"/>
    <n v="36"/>
    <d v="2025-07-30T00:00:00"/>
    <x v="0"/>
    <x v="0"/>
    <s v="XS16"/>
    <n v="353"/>
    <x v="1"/>
    <n v="16"/>
    <s v="X"/>
    <s v="13+"/>
    <s v="X13+"/>
    <x v="1"/>
    <s v="DABBAS 4"/>
    <s v="33-47"/>
    <m/>
  </r>
  <r>
    <x v="1"/>
    <s v="2C42"/>
    <s v="833720250730E 1 86 "/>
    <n v="1"/>
    <n v="1"/>
    <s v="833720250730E 1"/>
    <s v="DABAS"/>
    <n v="36"/>
    <d v="2025-07-30T00:00:00"/>
    <x v="0"/>
    <x v="0"/>
    <s v="E 1 "/>
    <n v="15"/>
    <x v="6"/>
    <n v="1"/>
    <s v="E"/>
    <n v="1"/>
    <s v="E1"/>
    <x v="1"/>
    <s v="DABBAS 4"/>
    <s v="33-47"/>
    <m/>
  </r>
  <r>
    <x v="1"/>
    <s v="2C42"/>
    <s v="833720250729E 1 36 "/>
    <m/>
    <n v="9"/>
    <s v="833720250729E 1"/>
    <s v="DABAS"/>
    <n v="36"/>
    <d v="2025-07-29T00:00:00"/>
    <x v="0"/>
    <x v="0"/>
    <s v="E 1 "/>
    <n v="9"/>
    <x v="6"/>
    <n v="1"/>
    <s v="E"/>
    <n v="1"/>
    <s v="E1"/>
    <x v="1"/>
    <s v="DABBAS 4"/>
    <s v="33-47"/>
    <m/>
  </r>
  <r>
    <x v="1"/>
    <s v="2C41"/>
    <s v="833120250807E 7 16 "/>
    <m/>
    <n v="4"/>
    <s v="833120250807E 7"/>
    <s v="GNAMY"/>
    <n v="278"/>
    <d v="2025-08-07T00:00:00"/>
    <x v="2"/>
    <x v="2"/>
    <s v="E 7 "/>
    <n v="4"/>
    <x v="6"/>
    <n v="7"/>
    <s v="E"/>
    <s v="7+"/>
    <s v="E7+"/>
    <x v="10"/>
    <s v="GHANAMI 42"/>
    <s v="278-280"/>
    <m/>
  </r>
  <r>
    <x v="1"/>
    <s v="2C41"/>
    <s v="869920250812E 2 68 "/>
    <n v="9"/>
    <m/>
    <s v="869920250812E 2"/>
    <s v="GNAMY"/>
    <n v="2306"/>
    <d v="2025-08-12T00:00:00"/>
    <x v="2"/>
    <x v="2"/>
    <s v="E 2 "/>
    <n v="126"/>
    <x v="6"/>
    <n v="2"/>
    <s v="E"/>
    <n v="2"/>
    <s v="E2"/>
    <x v="10"/>
    <s v="GHANAMI 45"/>
    <n v="2306"/>
    <m/>
  </r>
  <r>
    <x v="1"/>
    <s v="2C31"/>
    <s v="862020250623E 3 16 "/>
    <n v="1"/>
    <m/>
    <s v="862020250623E 3"/>
    <s v="GNAMY"/>
    <n v="290"/>
    <d v="2025-06-23T00:00:00"/>
    <x v="5"/>
    <x v="13"/>
    <s v="E 3 "/>
    <n v="14"/>
    <x v="6"/>
    <n v="3"/>
    <s v="E"/>
    <n v="3"/>
    <s v="E3"/>
    <x v="10"/>
    <s v="GHANAMI 44"/>
    <s v="286-290"/>
    <m/>
  </r>
  <r>
    <x v="1"/>
    <s v="2C31"/>
    <s v="833120250623EA6 16 "/>
    <n v="1"/>
    <m/>
    <s v="833120250623EA6"/>
    <s v="GNAMY"/>
    <n v="278"/>
    <d v="2025-06-23T00:00:00"/>
    <x v="5"/>
    <x v="13"/>
    <s v="EA6 "/>
    <n v="14"/>
    <x v="8"/>
    <n v="6"/>
    <s v="E"/>
    <n v="6"/>
    <s v="E6"/>
    <x v="10"/>
    <s v="GHANAMI 42"/>
    <s v="278-280"/>
    <m/>
  </r>
  <r>
    <x v="1"/>
    <s v="2C31"/>
    <s v="854920250623E 4 16 "/>
    <m/>
    <n v="7"/>
    <s v="854920250623E 4"/>
    <s v="GNAMY"/>
    <n v="281"/>
    <d v="2025-06-23T00:00:00"/>
    <x v="5"/>
    <x v="13"/>
    <s v="E 4 "/>
    <n v="7"/>
    <x v="6"/>
    <n v="4"/>
    <s v="E"/>
    <n v="4"/>
    <s v="E4"/>
    <x v="10"/>
    <s v="GHANAMI 43"/>
    <s v="281-285"/>
    <m/>
  </r>
  <r>
    <x v="1"/>
    <s v="2C31"/>
    <s v="862020250820E 3 16 "/>
    <n v="1"/>
    <m/>
    <s v="862020250820E 3"/>
    <s v="GNAMY"/>
    <n v="290"/>
    <d v="2025-08-20T00:00:00"/>
    <x v="3"/>
    <x v="3"/>
    <s v="E 3 "/>
    <n v="14"/>
    <x v="6"/>
    <n v="3"/>
    <s v="E"/>
    <n v="3"/>
    <s v="E3"/>
    <x v="10"/>
    <s v="GHANAMI 44"/>
    <s v="286-290"/>
    <m/>
  </r>
  <r>
    <x v="1"/>
    <s v="2C31"/>
    <s v="869920250807E 2 68 "/>
    <m/>
    <n v="2"/>
    <s v="869920250807E 2"/>
    <s v="GNAMY"/>
    <n v="2306"/>
    <d v="2025-08-07T00:00:00"/>
    <x v="2"/>
    <x v="2"/>
    <s v="E 2 "/>
    <n v="2"/>
    <x v="6"/>
    <n v="2"/>
    <s v="E"/>
    <n v="2"/>
    <s v="E2"/>
    <x v="10"/>
    <s v="GHANAMI 45"/>
    <n v="2306"/>
    <m/>
  </r>
  <r>
    <x v="1"/>
    <s v="2C31"/>
    <s v="869920250807E 3 68 "/>
    <n v="2"/>
    <m/>
    <s v="869920250807E 3"/>
    <s v="GNAMY"/>
    <n v="2306"/>
    <d v="2025-08-07T00:00:00"/>
    <x v="2"/>
    <x v="2"/>
    <s v="E 3 "/>
    <n v="28"/>
    <x v="6"/>
    <n v="3"/>
    <s v="E"/>
    <n v="3"/>
    <s v="E3"/>
    <x v="10"/>
    <s v="GHANAMI 45"/>
    <n v="2306"/>
    <m/>
  </r>
  <r>
    <x v="1"/>
    <s v="2C31"/>
    <s v="870620250812XS1069 "/>
    <n v="7"/>
    <n v="1"/>
    <s v="870620250812XS1"/>
    <s v="GNAMY"/>
    <n v="2311"/>
    <d v="2025-08-12T00:00:00"/>
    <x v="2"/>
    <x v="2"/>
    <s v="XS10"/>
    <n v="99"/>
    <x v="1"/>
    <n v="10"/>
    <s v="X"/>
    <n v="10"/>
    <s v="X10"/>
    <x v="10"/>
    <s v="GHANAMI 46"/>
    <n v="2311"/>
    <m/>
  </r>
  <r>
    <x v="1"/>
    <s v="2C31"/>
    <s v="870620250812XS1069 "/>
    <m/>
    <n v="13"/>
    <s v="870620250812XS1"/>
    <s v="GNAMY"/>
    <n v="2311"/>
    <d v="2025-08-12T00:00:00"/>
    <x v="2"/>
    <x v="2"/>
    <s v="XS10"/>
    <n v="13"/>
    <x v="1"/>
    <n v="10"/>
    <s v="X"/>
    <n v="10"/>
    <s v="X10"/>
    <x v="10"/>
    <s v="GHANAMI 46"/>
    <n v="2311"/>
    <m/>
  </r>
  <r>
    <x v="1"/>
    <s v="2C31"/>
    <s v="869920250605XS1273 "/>
    <n v="3"/>
    <n v="7"/>
    <s v="869920250605XS1"/>
    <s v="GNAMY"/>
    <n v="2306"/>
    <d v="2025-06-05T00:00:00"/>
    <x v="11"/>
    <x v="10"/>
    <s v="XS12"/>
    <n v="49"/>
    <x v="1"/>
    <n v="12"/>
    <s v="X"/>
    <n v="12"/>
    <s v="X12"/>
    <x v="10"/>
    <s v="GHANAMI 45"/>
    <n v="2306"/>
    <m/>
  </r>
  <r>
    <x v="1"/>
    <s v="2C31"/>
    <s v="869920250708E 2 21 "/>
    <n v="10"/>
    <m/>
    <s v="869920250708E 2"/>
    <s v="GNAMY"/>
    <n v="2306"/>
    <d v="2025-07-08T00:00:00"/>
    <x v="4"/>
    <x v="8"/>
    <s v="E 2 "/>
    <n v="140"/>
    <x v="6"/>
    <n v="2"/>
    <s v="E"/>
    <n v="2"/>
    <s v="E2"/>
    <x v="10"/>
    <s v="GHANAMI 45"/>
    <n v="2306"/>
    <m/>
  </r>
  <r>
    <x v="1"/>
    <s v="2C31"/>
    <s v="833120250626E 4 37 "/>
    <m/>
    <n v="2"/>
    <s v="833120250626E 4"/>
    <s v="GNAMY"/>
    <n v="278"/>
    <d v="2025-06-26T00:00:00"/>
    <x v="8"/>
    <x v="9"/>
    <s v="E 4 "/>
    <n v="2"/>
    <x v="6"/>
    <n v="4"/>
    <s v="E"/>
    <n v="4"/>
    <s v="E4"/>
    <x v="10"/>
    <s v="GHANAMI 42"/>
    <s v="278-280"/>
    <m/>
  </r>
  <r>
    <x v="1"/>
    <s v="2C32"/>
    <s v="869920250630XS1336 "/>
    <n v="2"/>
    <n v="7"/>
    <s v="869920250630XS1"/>
    <s v="GNAMY"/>
    <n v="2306"/>
    <d v="2025-06-30T00:00:00"/>
    <x v="8"/>
    <x v="9"/>
    <s v="XS13"/>
    <n v="35"/>
    <x v="1"/>
    <n v="13"/>
    <s v="X"/>
    <s v="13+"/>
    <s v="X13+"/>
    <x v="10"/>
    <s v="GHANAMI 45"/>
    <n v="2306"/>
    <m/>
  </r>
  <r>
    <x v="1"/>
    <s v="2C32"/>
    <s v="833120250721E 5 85 "/>
    <n v="3"/>
    <n v="5"/>
    <s v="833120250721E 5"/>
    <s v="GNAMY"/>
    <n v="278"/>
    <d v="2025-07-21T00:00:00"/>
    <x v="6"/>
    <x v="7"/>
    <s v="E 5 "/>
    <n v="47"/>
    <x v="6"/>
    <n v="5"/>
    <s v="E"/>
    <n v="5"/>
    <s v="E5"/>
    <x v="10"/>
    <s v="GHANAMI 42"/>
    <s v="278-280"/>
    <m/>
  </r>
  <r>
    <x v="1"/>
    <s v="2C32"/>
    <s v="833120250721E 5 21 "/>
    <n v="3"/>
    <m/>
    <s v="833120250721E 5"/>
    <s v="GNAMY"/>
    <n v="278"/>
    <d v="2025-07-21T00:00:00"/>
    <x v="6"/>
    <x v="7"/>
    <s v="E 5 "/>
    <n v="42"/>
    <x v="6"/>
    <n v="5"/>
    <s v="E"/>
    <n v="5"/>
    <s v="E5"/>
    <x v="10"/>
    <s v="GHANAMI 42"/>
    <s v="278-280"/>
    <m/>
  </r>
  <r>
    <x v="1"/>
    <s v="2C21"/>
    <s v="707220250819XM1854 "/>
    <n v="17"/>
    <m/>
    <s v="707220250819XM1"/>
    <s v="BRAHY"/>
    <n v="2306"/>
    <d v="2025-08-19T00:00:00"/>
    <x v="3"/>
    <x v="3"/>
    <s v="XM18"/>
    <n v="238"/>
    <x v="5"/>
    <n v="18"/>
    <s v="X"/>
    <s v="13+"/>
    <s v="X13+"/>
    <x v="0"/>
    <s v="BAHREE 91"/>
    <s v="2278-2307"/>
    <m/>
  </r>
  <r>
    <x v="0"/>
    <s v="1Z10"/>
    <s v="564020250709X 1436 "/>
    <n v="2"/>
    <n v="17"/>
    <s v="564020250709X 1"/>
    <s v="MDJU"/>
    <n v="2306"/>
    <d v="2025-07-09T00:00:00"/>
    <x v="4"/>
    <x v="8"/>
    <s v="X 14"/>
    <n v="45"/>
    <x v="4"/>
    <n v="14"/>
    <s v="X"/>
    <s v="13+"/>
    <s v="X13+"/>
    <x v="2"/>
    <s v="MEDJOOL 109"/>
    <n v="2306"/>
    <m/>
  </r>
  <r>
    <x v="0"/>
    <s v="1Z10"/>
    <s v="564020250709X 1436 "/>
    <n v="1"/>
    <n v="11"/>
    <s v="564020250709X 1"/>
    <s v="MDJU"/>
    <n v="2306"/>
    <d v="2025-07-09T00:00:00"/>
    <x v="4"/>
    <x v="8"/>
    <s v="X 14"/>
    <n v="25"/>
    <x v="4"/>
    <n v="14"/>
    <s v="X"/>
    <s v="13+"/>
    <s v="X13+"/>
    <x v="2"/>
    <s v="MEDJOOL 109"/>
    <n v="2306"/>
    <m/>
  </r>
  <r>
    <x v="0"/>
    <s v="1Z10"/>
    <s v="564020250709X 1436 "/>
    <n v="2"/>
    <n v="16"/>
    <s v="564020250709X 1"/>
    <s v="MDJU"/>
    <n v="2306"/>
    <d v="2025-07-09T00:00:00"/>
    <x v="4"/>
    <x v="8"/>
    <s v="X 14"/>
    <n v="44"/>
    <x v="4"/>
    <n v="14"/>
    <s v="X"/>
    <s v="13+"/>
    <s v="X13+"/>
    <x v="2"/>
    <s v="MEDJOOL 109"/>
    <n v="2306"/>
    <m/>
  </r>
  <r>
    <x v="0"/>
    <s v="1Z10"/>
    <s v="564020250709X 1436 "/>
    <n v="4"/>
    <m/>
    <s v="564020250709X 1"/>
    <s v="MDJU"/>
    <n v="2306"/>
    <d v="2025-07-09T00:00:00"/>
    <x v="4"/>
    <x v="8"/>
    <s v="X 14"/>
    <n v="56"/>
    <x v="4"/>
    <n v="14"/>
    <s v="X"/>
    <s v="13+"/>
    <s v="X13+"/>
    <x v="2"/>
    <s v="MEDJOOL 109"/>
    <n v="2306"/>
    <m/>
  </r>
  <r>
    <x v="1"/>
    <s v="2Z10"/>
    <s v="833720250605E 1 36 "/>
    <m/>
    <n v="16"/>
    <s v="833720250605E 1"/>
    <s v="DABAS"/>
    <n v="36"/>
    <d v="2025-06-05T00:00:00"/>
    <x v="11"/>
    <x v="10"/>
    <s v="E 1 "/>
    <n v="16"/>
    <x v="6"/>
    <n v="1"/>
    <s v="E"/>
    <n v="1"/>
    <s v="E1"/>
    <x v="1"/>
    <s v="DABBAS 4"/>
    <s v="33-47"/>
    <m/>
  </r>
  <r>
    <x v="1"/>
    <s v="2Z10"/>
    <s v="833720250605E 1 36 "/>
    <m/>
    <n v="11"/>
    <s v="833720250605E 1"/>
    <s v="DABAS"/>
    <n v="36"/>
    <d v="2025-06-05T00:00:00"/>
    <x v="11"/>
    <x v="10"/>
    <s v="E 1 "/>
    <n v="11"/>
    <x v="6"/>
    <n v="1"/>
    <s v="E"/>
    <n v="1"/>
    <s v="E1"/>
    <x v="1"/>
    <s v="DABBAS 4"/>
    <s v="33-47"/>
    <m/>
  </r>
  <r>
    <x v="0"/>
    <s v="1Z10"/>
    <s v="709220250820X 1379 "/>
    <m/>
    <n v="10"/>
    <s v="709220250820X 1"/>
    <s v="BRAHY"/>
    <n v="2311"/>
    <d v="2025-08-20T00:00:00"/>
    <x v="3"/>
    <x v="3"/>
    <s v="X 13"/>
    <n v="10"/>
    <x v="4"/>
    <n v="13"/>
    <s v="X"/>
    <s v="13+"/>
    <s v="X13+"/>
    <x v="0"/>
    <s v="BAHREE 92"/>
    <s v="2308-2322"/>
    <m/>
  </r>
  <r>
    <x v="0"/>
    <s v="1Z10"/>
    <s v="709220250807X 1279 "/>
    <m/>
    <n v="8"/>
    <s v="709220250807X 1"/>
    <s v="BRAHY"/>
    <n v="2311"/>
    <d v="2025-08-07T00:00:00"/>
    <x v="2"/>
    <x v="2"/>
    <s v="X 12"/>
    <n v="8"/>
    <x v="4"/>
    <n v="12"/>
    <s v="X"/>
    <n v="12"/>
    <s v="X12"/>
    <x v="0"/>
    <s v="BAHREE 92"/>
    <s v="2308-2322"/>
    <m/>
  </r>
  <r>
    <x v="1"/>
    <s v="2Z10"/>
    <s v="857420250820E 5 16 "/>
    <m/>
    <n v="7"/>
    <s v="857420250820E 5"/>
    <s v="AMZLY"/>
    <n v="34"/>
    <d v="2025-08-20T00:00:00"/>
    <x v="3"/>
    <x v="3"/>
    <s v="E 5 "/>
    <n v="7"/>
    <x v="6"/>
    <n v="5"/>
    <s v="E"/>
    <n v="5"/>
    <s v="E5"/>
    <x v="11"/>
    <s v="ZAMLI 2"/>
    <s v="30-34"/>
    <m/>
  </r>
  <r>
    <x v="1"/>
    <s v="2Z10"/>
    <s v="869820250617E 2 59 "/>
    <n v="1"/>
    <m/>
    <s v="869820250617E 2"/>
    <s v="AMZLY"/>
    <n v="2306"/>
    <d v="2025-06-17T00:00:00"/>
    <x v="9"/>
    <x v="5"/>
    <s v="E 2 "/>
    <n v="14"/>
    <x v="6"/>
    <n v="2"/>
    <s v="E"/>
    <n v="2"/>
    <s v="E2"/>
    <x v="11"/>
    <s v="ZAMLI 4"/>
    <n v="2306"/>
    <m/>
  </r>
  <r>
    <x v="1"/>
    <s v="2Z10"/>
    <s v="848020250618E 7 59 "/>
    <m/>
    <n v="3"/>
    <s v="848020250618E 7"/>
    <s v="AMZLY"/>
    <n v="28"/>
    <d v="2025-06-18T00:00:00"/>
    <x v="9"/>
    <x v="5"/>
    <s v="E 7 "/>
    <n v="3"/>
    <x v="6"/>
    <n v="7"/>
    <s v="E"/>
    <s v="7+"/>
    <s v="E7+"/>
    <x v="11"/>
    <s v="ZAMLI 1"/>
    <s v="25-29"/>
    <m/>
  </r>
  <r>
    <x v="1"/>
    <s v="2Z10"/>
    <s v="857120250618E 5 59 "/>
    <m/>
    <n v="8"/>
    <s v="857120250618E 5"/>
    <s v="AMZLY"/>
    <n v="31"/>
    <d v="2025-06-18T00:00:00"/>
    <x v="9"/>
    <x v="5"/>
    <s v="E 5 "/>
    <n v="8"/>
    <x v="6"/>
    <n v="5"/>
    <s v="E"/>
    <n v="5"/>
    <s v="E5"/>
    <x v="11"/>
    <s v="ZAMLI 2"/>
    <s v="30-34"/>
    <m/>
  </r>
  <r>
    <x v="1"/>
    <s v="2Z10"/>
    <s v="857420250620EA6 59 "/>
    <m/>
    <n v="9"/>
    <s v="857420250620EA6"/>
    <s v="AMZLY"/>
    <n v="34"/>
    <d v="2025-06-20T00:00:00"/>
    <x v="5"/>
    <x v="5"/>
    <s v="EA6 "/>
    <n v="9"/>
    <x v="8"/>
    <n v="6"/>
    <s v="E"/>
    <n v="6"/>
    <s v="E6"/>
    <x v="11"/>
    <s v="ZAMLI 2"/>
    <s v="30-34"/>
    <m/>
  </r>
  <r>
    <x v="1"/>
    <s v="2Z10"/>
    <s v="862020250618EA2 16 "/>
    <m/>
    <n v="7"/>
    <s v="862020250618EA2"/>
    <s v="GNAMY"/>
    <n v="290"/>
    <d v="2025-06-18T00:00:00"/>
    <x v="9"/>
    <x v="5"/>
    <s v="EA2 "/>
    <n v="7"/>
    <x v="8"/>
    <n v="2"/>
    <s v="E"/>
    <n v="2"/>
    <s v="E2"/>
    <x v="10"/>
    <s v="GHANAMI 44"/>
    <s v="286-290"/>
    <m/>
  </r>
  <r>
    <x v="1"/>
    <s v="2Z10"/>
    <s v="869820250602E 3 72 "/>
    <n v="2"/>
    <n v="11"/>
    <s v="869820250602E 3"/>
    <s v="AMZLY"/>
    <n v="2306"/>
    <d v="2025-06-02T00:00:00"/>
    <x v="10"/>
    <x v="10"/>
    <s v="E 3 "/>
    <n v="39"/>
    <x v="6"/>
    <n v="3"/>
    <s v="E"/>
    <n v="3"/>
    <s v="E3"/>
    <x v="11"/>
    <s v="ZAMLI 4"/>
    <n v="2306"/>
    <m/>
  </r>
  <r>
    <x v="1"/>
    <s v="2Z10"/>
    <s v="869820250602E 3 84 "/>
    <n v="2"/>
    <n v="9"/>
    <s v="869820250602E 3"/>
    <s v="AMZLY"/>
    <n v="2306"/>
    <d v="2025-06-02T00:00:00"/>
    <x v="10"/>
    <x v="10"/>
    <s v="E 3 "/>
    <n v="37"/>
    <x v="6"/>
    <n v="3"/>
    <s v="E"/>
    <n v="3"/>
    <s v="E3"/>
    <x v="11"/>
    <s v="ZAMLI 4"/>
    <n v="2306"/>
    <m/>
  </r>
  <r>
    <x v="1"/>
    <s v="2Z10"/>
    <s v="869820250528E 3 72 "/>
    <n v="1"/>
    <n v="9"/>
    <s v="869820250528E 3"/>
    <s v="AMZLY"/>
    <n v="2306"/>
    <d v="2025-05-28T00:00:00"/>
    <x v="12"/>
    <x v="12"/>
    <s v="E 3 "/>
    <n v="23"/>
    <x v="6"/>
    <n v="3"/>
    <s v="E"/>
    <n v="3"/>
    <s v="E3"/>
    <x v="11"/>
    <s v="ZAMLI 4"/>
    <n v="2306"/>
    <m/>
  </r>
  <r>
    <x v="1"/>
    <s v="2Z10"/>
    <s v="869820250602E 3 59 "/>
    <n v="4"/>
    <n v="7"/>
    <s v="869820250602E 3"/>
    <s v="AMZLY"/>
    <n v="2306"/>
    <d v="2025-06-02T00:00:00"/>
    <x v="10"/>
    <x v="10"/>
    <s v="E 3 "/>
    <n v="63"/>
    <x v="6"/>
    <n v="3"/>
    <s v="E"/>
    <n v="3"/>
    <s v="E3"/>
    <x v="11"/>
    <s v="ZAMLI 4"/>
    <n v="2306"/>
    <m/>
  </r>
  <r>
    <x v="1"/>
    <s v="2Z10"/>
    <s v="707220250731G 1618 "/>
    <m/>
    <n v="7"/>
    <s v="707220250731G 1"/>
    <s v="BRAHY"/>
    <n v="2306"/>
    <d v="2025-07-31T00:00:00"/>
    <x v="1"/>
    <x v="1"/>
    <s v="G 16"/>
    <n v="7"/>
    <x v="0"/>
    <n v="16"/>
    <s v="X"/>
    <s v="13+"/>
    <s v="X13+"/>
    <x v="0"/>
    <s v="BAHREE 91"/>
    <s v="2278-2307"/>
    <m/>
  </r>
  <r>
    <x v="1"/>
    <s v="2Z10"/>
    <s v="707220250731G 1518 "/>
    <m/>
    <n v="6"/>
    <s v="707220250731G 1"/>
    <s v="BRAHY"/>
    <n v="2306"/>
    <d v="2025-07-31T00:00:00"/>
    <x v="1"/>
    <x v="1"/>
    <s v="G 15"/>
    <n v="6"/>
    <x v="0"/>
    <n v="15"/>
    <s v="X"/>
    <s v="13+"/>
    <s v="X13+"/>
    <x v="0"/>
    <s v="BAHREE 91"/>
    <s v="2278-2307"/>
    <m/>
  </r>
  <r>
    <x v="1"/>
    <s v="2Z10"/>
    <s v="866120250818E 6 65 "/>
    <m/>
    <n v="6"/>
    <s v="866120250818E 6"/>
    <s v="BRAHY"/>
    <n v="2977"/>
    <d v="2025-08-18T00:00:00"/>
    <x v="3"/>
    <x v="3"/>
    <s v="E 6 "/>
    <n v="6"/>
    <x v="6"/>
    <n v="6"/>
    <s v="E"/>
    <n v="6"/>
    <s v="E6"/>
    <x v="0"/>
    <s v="BAHREE 108"/>
    <s v="2957-2986"/>
    <m/>
  </r>
  <r>
    <x v="1"/>
    <s v="2Z10"/>
    <s v="866120250818E 7 65 "/>
    <m/>
    <n v="4"/>
    <s v="866120250818E 7"/>
    <s v="BRAHY"/>
    <n v="2977"/>
    <d v="2025-08-18T00:00:00"/>
    <x v="3"/>
    <x v="3"/>
    <s v="E 7 "/>
    <n v="4"/>
    <x v="6"/>
    <n v="7"/>
    <s v="E"/>
    <s v="7+"/>
    <s v="E7+"/>
    <x v="0"/>
    <s v="BAHREE 108"/>
    <s v="2957-2986"/>
    <m/>
  </r>
  <r>
    <x v="1"/>
    <s v="2Z10"/>
    <s v="707220250820E 1 65 "/>
    <n v="1"/>
    <m/>
    <s v="707220250820E 1"/>
    <s v="BRAHY"/>
    <n v="2306"/>
    <d v="2025-08-20T00:00:00"/>
    <x v="3"/>
    <x v="3"/>
    <s v="E 1 "/>
    <n v="14"/>
    <x v="6"/>
    <n v="1"/>
    <s v="E"/>
    <n v="1"/>
    <s v="E1"/>
    <x v="0"/>
    <s v="BAHREE 91"/>
    <s v="2278-2307"/>
    <m/>
  </r>
  <r>
    <x v="1"/>
    <s v="2Z10"/>
    <s v="707220250801G 1754 "/>
    <n v="5"/>
    <n v="19"/>
    <s v="707220250801G 1"/>
    <s v="BRAHY"/>
    <n v="2306"/>
    <d v="2025-08-01T00:00:00"/>
    <x v="1"/>
    <x v="1"/>
    <s v="G 17"/>
    <n v="89"/>
    <x v="0"/>
    <n v="17"/>
    <s v="X"/>
    <s v="13+"/>
    <s v="X13+"/>
    <x v="0"/>
    <s v="BAHREE 91"/>
    <s v="2278-2307"/>
    <m/>
  </r>
  <r>
    <x v="1"/>
    <s v="2Z10"/>
    <s v="707220250820XM1571 "/>
    <m/>
    <n v="10"/>
    <s v="707220250820XM1"/>
    <s v="BRAHY"/>
    <n v="2306"/>
    <d v="2025-08-20T00:00:00"/>
    <x v="3"/>
    <x v="3"/>
    <s v="XM15"/>
    <n v="10"/>
    <x v="5"/>
    <n v="15"/>
    <s v="X"/>
    <s v="13+"/>
    <s v="X13+"/>
    <x v="0"/>
    <s v="BAHREE 91"/>
    <s v="2278-2307"/>
    <m/>
  </r>
  <r>
    <x v="1"/>
    <s v="2Z10"/>
    <s v="707220250820E 3 71 "/>
    <m/>
    <n v="5"/>
    <s v="707220250820E 3"/>
    <s v="BRAHY"/>
    <n v="2306"/>
    <d v="2025-08-20T00:00:00"/>
    <x v="3"/>
    <x v="3"/>
    <s v="E 3 "/>
    <n v="5"/>
    <x v="6"/>
    <n v="3"/>
    <s v="E"/>
    <n v="3"/>
    <s v="E3"/>
    <x v="0"/>
    <s v="BAHREE 91"/>
    <s v="2278-2307"/>
    <m/>
  </r>
  <r>
    <x v="1"/>
    <s v="2Z10"/>
    <s v="866120250820E 7 71 "/>
    <m/>
    <n v="1"/>
    <s v="866120250820E 7"/>
    <s v="BRAHY"/>
    <n v="2977"/>
    <d v="2025-08-20T00:00:00"/>
    <x v="3"/>
    <x v="3"/>
    <s v="E 7 "/>
    <n v="1"/>
    <x v="6"/>
    <n v="7"/>
    <s v="E"/>
    <s v="7+"/>
    <s v="E7+"/>
    <x v="0"/>
    <s v="BAHREE 108"/>
    <s v="2957-2986"/>
    <m/>
  </r>
  <r>
    <x v="1"/>
    <s v="2Z10"/>
    <s v="866120250820E 3 71 "/>
    <n v="1"/>
    <n v="8"/>
    <s v="866120250820E 3"/>
    <s v="BRAHY"/>
    <n v="2977"/>
    <d v="2025-08-20T00:00:00"/>
    <x v="3"/>
    <x v="3"/>
    <s v="E 3 "/>
    <n v="22"/>
    <x v="6"/>
    <n v="3"/>
    <s v="E"/>
    <n v="3"/>
    <s v="E3"/>
    <x v="0"/>
    <s v="BAHREE 108"/>
    <s v="2957-2986"/>
    <m/>
  </r>
  <r>
    <x v="1"/>
    <s v="2Z10"/>
    <s v="707220250801G 1718 "/>
    <n v="3"/>
    <m/>
    <s v="707220250801G 1"/>
    <s v="BRAHY"/>
    <n v="2306"/>
    <d v="2025-08-01T00:00:00"/>
    <x v="1"/>
    <x v="1"/>
    <s v="G 17"/>
    <n v="42"/>
    <x v="0"/>
    <n v="17"/>
    <s v="X"/>
    <s v="13+"/>
    <s v="X13+"/>
    <x v="0"/>
    <s v="BAHREE 91"/>
    <s v="2278-2307"/>
    <m/>
  </r>
  <r>
    <x v="1"/>
    <s v="2Z10"/>
    <s v="707220250801G 1787 "/>
    <n v="1"/>
    <n v="13"/>
    <s v="707220250801G 1"/>
    <s v="BRAHY"/>
    <n v="2306"/>
    <d v="2025-08-01T00:00:00"/>
    <x v="1"/>
    <x v="1"/>
    <s v="G 17"/>
    <n v="27"/>
    <x v="0"/>
    <n v="17"/>
    <s v="X"/>
    <s v="13+"/>
    <s v="X13+"/>
    <x v="0"/>
    <s v="BAHREE 91"/>
    <s v="2278-2307"/>
    <m/>
  </r>
  <r>
    <x v="1"/>
    <s v="2Z10"/>
    <s v="707220250723MG1 50 "/>
    <m/>
    <n v="17"/>
    <s v="707220250723MG1"/>
    <s v="BRAHY"/>
    <n v="2306"/>
    <d v="2025-07-23T00:00:00"/>
    <x v="6"/>
    <x v="7"/>
    <s v="MG1 "/>
    <n v="17"/>
    <x v="10"/>
    <n v="1"/>
    <s v="BoxE"/>
    <n v="1"/>
    <s v="BoxE1"/>
    <x v="0"/>
    <s v="BAHREE 91"/>
    <s v="2278-2307"/>
    <m/>
  </r>
  <r>
    <x v="1"/>
    <s v="2Z10"/>
    <s v="866120250722MG1 50 "/>
    <m/>
    <n v="18"/>
    <s v="866120250722MG1"/>
    <s v="BRAHY"/>
    <n v="2977"/>
    <d v="2025-07-22T00:00:00"/>
    <x v="6"/>
    <x v="7"/>
    <s v="MG1 "/>
    <n v="18"/>
    <x v="10"/>
    <n v="1"/>
    <s v="BoxE"/>
    <n v="1"/>
    <s v="BoxE1"/>
    <x v="0"/>
    <s v="BAHREE 108"/>
    <s v="2957-2986"/>
    <m/>
  </r>
  <r>
    <x v="1"/>
    <s v="2Z10"/>
    <s v="707220250801G 1718 "/>
    <n v="3"/>
    <m/>
    <s v="707220250801G 1"/>
    <s v="BRAHY"/>
    <n v="2306"/>
    <d v="2025-08-01T00:00:00"/>
    <x v="1"/>
    <x v="1"/>
    <s v="G 17"/>
    <n v="42"/>
    <x v="0"/>
    <n v="17"/>
    <s v="X"/>
    <s v="13+"/>
    <s v="X13+"/>
    <x v="0"/>
    <s v="BAHREE 91"/>
    <s v="2278-2307"/>
    <m/>
  </r>
  <r>
    <x v="1"/>
    <s v="2Z10"/>
    <s v="707220250801G 1718 "/>
    <n v="2"/>
    <n v="7"/>
    <s v="707220250801G 1"/>
    <s v="BRAHY"/>
    <n v="2306"/>
    <d v="2025-08-01T00:00:00"/>
    <x v="1"/>
    <x v="1"/>
    <s v="G 17"/>
    <n v="35"/>
    <x v="0"/>
    <n v="17"/>
    <s v="X"/>
    <s v="13+"/>
    <s v="X13+"/>
    <x v="0"/>
    <s v="BAHREE 91"/>
    <s v="2278-2307"/>
    <m/>
  </r>
  <r>
    <x v="2"/>
    <s v="3D52"/>
    <s v="851620250617E 3 68 "/>
    <n v="2"/>
    <m/>
    <s v="851620250617E 3"/>
    <s v="MDJU"/>
    <n v="3514"/>
    <d v="2025-06-17T00:00:00"/>
    <x v="9"/>
    <x v="5"/>
    <s v="E 3 "/>
    <n v="28"/>
    <x v="6"/>
    <n v="3"/>
    <s v="E"/>
    <n v="3"/>
    <s v="E3"/>
    <x v="2"/>
    <s v="MEDJOOL 107"/>
    <s v="3501-3520"/>
    <m/>
  </r>
  <r>
    <x v="2"/>
    <s v="3D52"/>
    <s v="851620250616E 3 69 "/>
    <n v="1"/>
    <n v="5"/>
    <s v="851620250616E 3"/>
    <s v="MDJU"/>
    <n v="3514"/>
    <d v="2025-06-16T00:00:00"/>
    <x v="9"/>
    <x v="5"/>
    <s v="E 3 "/>
    <n v="19"/>
    <x v="6"/>
    <n v="3"/>
    <s v="E"/>
    <n v="3"/>
    <s v="E3"/>
    <x v="2"/>
    <s v="MEDJOOL 107"/>
    <s v="3501-3520"/>
    <m/>
  </r>
  <r>
    <x v="2"/>
    <s v="3D52"/>
    <s v="851620250616E 3 79 "/>
    <m/>
    <n v="4"/>
    <s v="851620250616E 3"/>
    <s v="MDJU"/>
    <n v="3514"/>
    <d v="2025-06-16T00:00:00"/>
    <x v="9"/>
    <x v="5"/>
    <s v="E 3 "/>
    <n v="4"/>
    <x v="6"/>
    <n v="3"/>
    <s v="E"/>
    <n v="3"/>
    <s v="E3"/>
    <x v="2"/>
    <s v="MEDJOOL 107"/>
    <s v="3501-3520"/>
    <m/>
  </r>
  <r>
    <x v="2"/>
    <s v="3D52"/>
    <s v="851620250616E 4 68 "/>
    <m/>
    <n v="7"/>
    <s v="851620250616E 4"/>
    <s v="MDJU"/>
    <n v="3514"/>
    <d v="2025-06-16T00:00:00"/>
    <x v="9"/>
    <x v="5"/>
    <s v="E 4 "/>
    <n v="7"/>
    <x v="6"/>
    <n v="4"/>
    <s v="E"/>
    <n v="4"/>
    <s v="E4"/>
    <x v="2"/>
    <s v="MEDJOOL 107"/>
    <s v="3501-3520"/>
    <m/>
  </r>
  <r>
    <x v="2"/>
    <s v="3D52"/>
    <s v="851620250616E 5 69 "/>
    <m/>
    <n v="13"/>
    <s v="851620250616E 5"/>
    <s v="MDJU"/>
    <n v="3514"/>
    <d v="2025-06-16T00:00:00"/>
    <x v="9"/>
    <x v="5"/>
    <s v="E 5 "/>
    <n v="13"/>
    <x v="6"/>
    <n v="5"/>
    <s v="E"/>
    <n v="5"/>
    <s v="E5"/>
    <x v="2"/>
    <s v="MEDJOOL 107"/>
    <s v="3501-3520"/>
    <m/>
  </r>
  <r>
    <x v="2"/>
    <s v="3D52"/>
    <s v="851620250616E 5 79 "/>
    <m/>
    <n v="2"/>
    <s v="851620250616E 5"/>
    <s v="MDJU"/>
    <n v="3514"/>
    <d v="2025-06-16T00:00:00"/>
    <x v="9"/>
    <x v="5"/>
    <s v="E 5 "/>
    <n v="2"/>
    <x v="6"/>
    <n v="5"/>
    <s v="E"/>
    <n v="5"/>
    <s v="E5"/>
    <x v="2"/>
    <s v="MEDJOOL 107"/>
    <s v="3501-3520"/>
    <m/>
  </r>
  <r>
    <x v="2"/>
    <s v="3D52"/>
    <s v="851620250617EA5 69 "/>
    <m/>
    <n v="2"/>
    <s v="851620250617EA5"/>
    <s v="MDJU"/>
    <n v="3514"/>
    <d v="2025-06-17T00:00:00"/>
    <x v="9"/>
    <x v="5"/>
    <s v="EA5 "/>
    <n v="2"/>
    <x v="8"/>
    <n v="5"/>
    <s v="E"/>
    <n v="5"/>
    <s v="E5"/>
    <x v="2"/>
    <s v="MEDJOOL 107"/>
    <s v="3501-3520"/>
    <m/>
  </r>
  <r>
    <x v="2"/>
    <s v="3D52"/>
    <s v="851620250804E 2 79 "/>
    <n v="2"/>
    <n v="7"/>
    <s v="851620250804E 2"/>
    <s v="MDJU"/>
    <n v="3514"/>
    <d v="2025-08-04T00:00:00"/>
    <x v="1"/>
    <x v="1"/>
    <s v="E 2 "/>
    <n v="35"/>
    <x v="6"/>
    <n v="2"/>
    <s v="E"/>
    <n v="2"/>
    <s v="E2"/>
    <x v="2"/>
    <s v="MEDJOOL 107"/>
    <s v="3501-3520"/>
    <m/>
  </r>
  <r>
    <x v="2"/>
    <s v="3D52"/>
    <s v="851620250804E 2 68 "/>
    <n v="2"/>
    <m/>
    <s v="851620250804E 2"/>
    <s v="MDJU"/>
    <n v="3514"/>
    <d v="2025-08-04T00:00:00"/>
    <x v="1"/>
    <x v="1"/>
    <s v="E 2 "/>
    <n v="28"/>
    <x v="6"/>
    <n v="2"/>
    <s v="E"/>
    <n v="2"/>
    <s v="E2"/>
    <x v="2"/>
    <s v="MEDJOOL 107"/>
    <s v="3501-3520"/>
    <m/>
  </r>
  <r>
    <x v="2"/>
    <s v="3D52"/>
    <s v="851620250806E 2 69 "/>
    <m/>
    <n v="9"/>
    <s v="851620250806E 2"/>
    <s v="MDJU"/>
    <n v="3514"/>
    <d v="2025-08-06T00:00:00"/>
    <x v="1"/>
    <x v="1"/>
    <s v="E 2 "/>
    <n v="9"/>
    <x v="6"/>
    <n v="2"/>
    <s v="E"/>
    <n v="2"/>
    <s v="E2"/>
    <x v="2"/>
    <s v="MEDJOOL 107"/>
    <s v="3501-3520"/>
    <m/>
  </r>
  <r>
    <x v="2"/>
    <s v="3D52"/>
    <s v="851620250616E 6 79 "/>
    <m/>
    <n v="10"/>
    <s v="851620250616E 6"/>
    <s v="MDJU"/>
    <n v="3514"/>
    <d v="2025-06-16T00:00:00"/>
    <x v="9"/>
    <x v="5"/>
    <s v="E 6 "/>
    <n v="10"/>
    <x v="6"/>
    <n v="6"/>
    <s v="E"/>
    <n v="6"/>
    <s v="E6"/>
    <x v="2"/>
    <s v="MEDJOOL 107"/>
    <s v="3501-3520"/>
    <m/>
  </r>
  <r>
    <x v="2"/>
    <s v="3D52"/>
    <s v="851620250616EA6 21 "/>
    <n v="1"/>
    <n v="7"/>
    <s v="851620250616EA6"/>
    <s v="MDJU"/>
    <n v="3514"/>
    <d v="2025-06-16T00:00:00"/>
    <x v="9"/>
    <x v="5"/>
    <s v="EA6 "/>
    <n v="21"/>
    <x v="8"/>
    <n v="6"/>
    <s v="E"/>
    <n v="6"/>
    <s v="E6"/>
    <x v="2"/>
    <s v="MEDJOOL 107"/>
    <s v="3501-3520"/>
    <m/>
  </r>
  <r>
    <x v="2"/>
    <s v="3D52"/>
    <s v="851620250617EA3 69 "/>
    <n v="1"/>
    <n v="4"/>
    <s v="851620250617EA3"/>
    <s v="MDJU"/>
    <n v="3514"/>
    <d v="2025-06-17T00:00:00"/>
    <x v="9"/>
    <x v="5"/>
    <s v="EA3 "/>
    <n v="18"/>
    <x v="8"/>
    <n v="3"/>
    <s v="E"/>
    <n v="3"/>
    <s v="E3"/>
    <x v="2"/>
    <s v="MEDJOOL 107"/>
    <s v="3501-3520"/>
    <m/>
  </r>
  <r>
    <x v="2"/>
    <s v="3D52"/>
    <s v="851620250616E 8 79 "/>
    <m/>
    <n v="5"/>
    <s v="851620250616E 8"/>
    <s v="MDJU"/>
    <n v="3514"/>
    <d v="2025-06-16T00:00:00"/>
    <x v="9"/>
    <x v="5"/>
    <s v="E 8 "/>
    <n v="5"/>
    <x v="6"/>
    <n v="8"/>
    <s v="E"/>
    <s v="7+"/>
    <s v="E7+"/>
    <x v="2"/>
    <s v="MEDJOOL 107"/>
    <s v="3501-3520"/>
    <m/>
  </r>
  <r>
    <x v="2"/>
    <s v="3D52"/>
    <s v="851620250616E 8 21 "/>
    <m/>
    <n v="4"/>
    <s v="851620250616E 8"/>
    <s v="MDJU"/>
    <n v="3514"/>
    <d v="2025-06-16T00:00:00"/>
    <x v="9"/>
    <x v="5"/>
    <s v="E 8 "/>
    <n v="4"/>
    <x v="6"/>
    <n v="8"/>
    <s v="E"/>
    <s v="7+"/>
    <s v="E7+"/>
    <x v="2"/>
    <s v="MEDJOOL 107"/>
    <s v="3501-3520"/>
    <m/>
  </r>
  <r>
    <x v="2"/>
    <s v="3D52"/>
    <s v="851620250616EA8 68 "/>
    <m/>
    <n v="1"/>
    <s v="851620250616EA8"/>
    <s v="MDJU"/>
    <n v="3514"/>
    <d v="2025-06-16T00:00:00"/>
    <x v="9"/>
    <x v="5"/>
    <s v="EA8 "/>
    <n v="1"/>
    <x v="8"/>
    <n v="8"/>
    <s v="E"/>
    <s v="7+"/>
    <s v="E7+"/>
    <x v="2"/>
    <s v="MEDJOOL 107"/>
    <s v="3501-3520"/>
    <m/>
  </r>
  <r>
    <x v="2"/>
    <s v="3D51"/>
    <s v="809020250724E 2 59 "/>
    <n v="17"/>
    <m/>
    <s v="809020250724E 2"/>
    <s v="MDJU"/>
    <n v="3407"/>
    <d v="2025-07-24T00:00:00"/>
    <x v="0"/>
    <x v="0"/>
    <s v="E 2 "/>
    <n v="238"/>
    <x v="6"/>
    <n v="2"/>
    <s v="E"/>
    <n v="2"/>
    <s v="E2"/>
    <x v="2"/>
    <s v="MEDJOOL 102"/>
    <s v="3381-3410"/>
    <m/>
  </r>
  <r>
    <x v="2"/>
    <s v="3D41"/>
    <s v="809020250724E 2 72 "/>
    <n v="13"/>
    <m/>
    <s v="809020250724E 2"/>
    <s v="MDJU"/>
    <n v="3407"/>
    <d v="2025-07-24T00:00:00"/>
    <x v="0"/>
    <x v="0"/>
    <s v="E 2 "/>
    <n v="182"/>
    <x v="6"/>
    <n v="2"/>
    <s v="E"/>
    <n v="2"/>
    <s v="E2"/>
    <x v="2"/>
    <s v="MEDJOOL 102"/>
    <s v="3381-3410"/>
    <m/>
  </r>
  <r>
    <x v="2"/>
    <s v="3D41"/>
    <s v="809020250729E 2 59 "/>
    <n v="4"/>
    <n v="7"/>
    <s v="809020250729E 2"/>
    <s v="MDJU"/>
    <n v="3407"/>
    <d v="2025-07-29T00:00:00"/>
    <x v="0"/>
    <x v="0"/>
    <s v="E 2 "/>
    <n v="63"/>
    <x v="6"/>
    <n v="2"/>
    <s v="E"/>
    <n v="2"/>
    <s v="E2"/>
    <x v="2"/>
    <s v="MEDJOOL 102"/>
    <s v="3381-3410"/>
    <m/>
  </r>
  <r>
    <x v="2"/>
    <s v="3D41"/>
    <s v="809020250722EA4 34 "/>
    <m/>
    <n v="9"/>
    <s v="809020250722EA4"/>
    <s v="MDJU"/>
    <n v="3407"/>
    <d v="2025-07-22T00:00:00"/>
    <x v="6"/>
    <x v="7"/>
    <s v="EA4 "/>
    <n v="9"/>
    <x v="8"/>
    <n v="4"/>
    <s v="E"/>
    <n v="4"/>
    <s v="E4"/>
    <x v="2"/>
    <s v="MEDJOOL 102"/>
    <s v="3381-3410"/>
    <m/>
  </r>
  <r>
    <x v="2"/>
    <s v="3D42"/>
    <s v="851620250708EA8 34 "/>
    <m/>
    <n v="5"/>
    <s v="851620250708EA8"/>
    <s v="MDJU"/>
    <n v="3514"/>
    <d v="2025-07-08T00:00:00"/>
    <x v="4"/>
    <x v="8"/>
    <s v="EA8 "/>
    <n v="5"/>
    <x v="8"/>
    <n v="8"/>
    <s v="E"/>
    <s v="7+"/>
    <s v="E7+"/>
    <x v="2"/>
    <s v="MEDJOOL 107"/>
    <s v="3501-3520"/>
    <m/>
  </r>
  <r>
    <x v="2"/>
    <s v="3D42"/>
    <s v="861120250619E 6 16 "/>
    <m/>
    <n v="4"/>
    <s v="861120250619E 6"/>
    <s v="MDJU"/>
    <n v="3522"/>
    <d v="2025-06-19T00:00:00"/>
    <x v="5"/>
    <x v="5"/>
    <s v="E 6 "/>
    <n v="4"/>
    <x v="6"/>
    <n v="6"/>
    <s v="E"/>
    <n v="6"/>
    <s v="E6"/>
    <x v="2"/>
    <s v="MEDJOOL 108"/>
    <s v="3521-3530"/>
    <m/>
  </r>
  <r>
    <x v="2"/>
    <s v="3D42"/>
    <s v="851620250731EA6 21 "/>
    <m/>
    <n v="5"/>
    <s v="851620250731EA6"/>
    <s v="MDJU"/>
    <n v="3514"/>
    <d v="2025-07-31T00:00:00"/>
    <x v="1"/>
    <x v="1"/>
    <s v="EA6 "/>
    <n v="5"/>
    <x v="8"/>
    <n v="6"/>
    <s v="E"/>
    <n v="6"/>
    <s v="E6"/>
    <x v="2"/>
    <s v="MEDJOOL 107"/>
    <s v="3501-3520"/>
    <m/>
  </r>
  <r>
    <x v="2"/>
    <s v="3D42"/>
    <s v="851620250730E 6 85 "/>
    <n v="1"/>
    <m/>
    <s v="851620250730E 6"/>
    <s v="MDJU"/>
    <n v="3514"/>
    <d v="2025-07-30T00:00:00"/>
    <x v="0"/>
    <x v="0"/>
    <s v="E 6 "/>
    <n v="14"/>
    <x v="6"/>
    <n v="6"/>
    <s v="E"/>
    <n v="6"/>
    <s v="E6"/>
    <x v="2"/>
    <s v="MEDJOOL 107"/>
    <s v="3501-3520"/>
    <m/>
  </r>
  <r>
    <x v="2"/>
    <s v="3D42"/>
    <s v="851620250731E 6 21 "/>
    <n v="1"/>
    <m/>
    <s v="851620250731E 6"/>
    <s v="MDJU"/>
    <n v="3514"/>
    <d v="2025-07-31T00:00:00"/>
    <x v="1"/>
    <x v="1"/>
    <s v="E 6 "/>
    <n v="14"/>
    <x v="6"/>
    <n v="6"/>
    <s v="E"/>
    <n v="6"/>
    <s v="E6"/>
    <x v="2"/>
    <s v="MEDJOOL 107"/>
    <s v="3501-3520"/>
    <m/>
  </r>
  <r>
    <x v="2"/>
    <s v="3D42"/>
    <s v="851220250605E 4 21 "/>
    <n v="1"/>
    <m/>
    <s v="851220250605E 4"/>
    <s v="MDJU"/>
    <n v="3508"/>
    <d v="2025-06-05T00:00:00"/>
    <x v="11"/>
    <x v="10"/>
    <s v="E 4 "/>
    <n v="14"/>
    <x v="6"/>
    <n v="4"/>
    <s v="E"/>
    <n v="4"/>
    <s v="E4"/>
    <x v="2"/>
    <s v="MEDJOOL 107"/>
    <s v="3501-3520"/>
    <m/>
  </r>
  <r>
    <x v="2"/>
    <s v="3D42"/>
    <s v="861120250619E 6 21 "/>
    <m/>
    <n v="3"/>
    <s v="861120250619E 6"/>
    <s v="MDJU"/>
    <n v="3522"/>
    <d v="2025-06-19T00:00:00"/>
    <x v="5"/>
    <x v="5"/>
    <s v="E 6 "/>
    <n v="3"/>
    <x v="6"/>
    <n v="6"/>
    <s v="E"/>
    <n v="6"/>
    <s v="E6"/>
    <x v="2"/>
    <s v="MEDJOOL 108"/>
    <s v="3521-3530"/>
    <m/>
  </r>
  <r>
    <x v="2"/>
    <s v="3D42"/>
    <s v="861120250619E 5 69 "/>
    <m/>
    <n v="10"/>
    <s v="861120250619E 5"/>
    <s v="MDJU"/>
    <n v="3522"/>
    <d v="2025-06-19T00:00:00"/>
    <x v="5"/>
    <x v="5"/>
    <s v="E 5 "/>
    <n v="10"/>
    <x v="6"/>
    <n v="5"/>
    <s v="E"/>
    <n v="5"/>
    <s v="E5"/>
    <x v="2"/>
    <s v="MEDJOOL 108"/>
    <s v="3521-3530"/>
    <m/>
  </r>
  <r>
    <x v="2"/>
    <s v="3D42"/>
    <s v="861120250619E 4 68 "/>
    <n v="2"/>
    <m/>
    <s v="861120250619E 4"/>
    <s v="MDJU"/>
    <n v="3522"/>
    <d v="2025-06-19T00:00:00"/>
    <x v="5"/>
    <x v="5"/>
    <s v="E 4 "/>
    <n v="28"/>
    <x v="6"/>
    <n v="4"/>
    <s v="E"/>
    <n v="4"/>
    <s v="E4"/>
    <x v="2"/>
    <s v="MEDJOOL 108"/>
    <s v="3521-3530"/>
    <m/>
  </r>
  <r>
    <x v="2"/>
    <s v="3D42"/>
    <s v="861120250619E 4 21 "/>
    <m/>
    <n v="3"/>
    <s v="861120250619E 4"/>
    <s v="MDJU"/>
    <n v="3522"/>
    <d v="2025-06-19T00:00:00"/>
    <x v="5"/>
    <x v="5"/>
    <s v="E 4 "/>
    <n v="3"/>
    <x v="6"/>
    <n v="4"/>
    <s v="E"/>
    <n v="4"/>
    <s v="E4"/>
    <x v="2"/>
    <s v="MEDJOOL 108"/>
    <s v="3521-3530"/>
    <m/>
  </r>
  <r>
    <x v="2"/>
    <s v="3D42"/>
    <s v="861120250619E 2 21 "/>
    <m/>
    <n v="2"/>
    <s v="861120250619E 2"/>
    <s v="MDJU"/>
    <n v="3522"/>
    <d v="2025-06-19T00:00:00"/>
    <x v="5"/>
    <x v="5"/>
    <s v="E 2 "/>
    <n v="2"/>
    <x v="6"/>
    <n v="2"/>
    <s v="E"/>
    <n v="2"/>
    <s v="E2"/>
    <x v="2"/>
    <s v="MEDJOOL 108"/>
    <s v="3521-3530"/>
    <m/>
  </r>
  <r>
    <x v="2"/>
    <s v="3D42"/>
    <s v="861120250619E 3 21 "/>
    <m/>
    <n v="10"/>
    <s v="861120250619E 3"/>
    <s v="MDJU"/>
    <n v="3522"/>
    <d v="2025-06-19T00:00:00"/>
    <x v="5"/>
    <x v="5"/>
    <s v="E 3 "/>
    <n v="10"/>
    <x v="6"/>
    <n v="3"/>
    <s v="E"/>
    <n v="3"/>
    <s v="E3"/>
    <x v="2"/>
    <s v="MEDJOOL 108"/>
    <s v="3521-3530"/>
    <m/>
  </r>
  <r>
    <x v="2"/>
    <s v="3D42"/>
    <s v="851620250806E 3 16 "/>
    <n v="1"/>
    <m/>
    <s v="851620250806E 3"/>
    <s v="MDJU"/>
    <n v="3514"/>
    <d v="2025-08-06T00:00:00"/>
    <x v="1"/>
    <x v="1"/>
    <s v="E 3 "/>
    <n v="14"/>
    <x v="6"/>
    <n v="3"/>
    <s v="E"/>
    <n v="3"/>
    <s v="E3"/>
    <x v="2"/>
    <s v="MEDJOOL 107"/>
    <s v="3501-3520"/>
    <m/>
  </r>
  <r>
    <x v="2"/>
    <s v="3D32"/>
    <s v="841320250620E 2 73 "/>
    <m/>
    <n v="5"/>
    <s v="841320250620E 2"/>
    <s v="MDJU"/>
    <n v="3476"/>
    <d v="2025-06-20T00:00:00"/>
    <x v="5"/>
    <x v="5"/>
    <s v="E 2 "/>
    <n v="5"/>
    <x v="6"/>
    <n v="2"/>
    <s v="E"/>
    <n v="2"/>
    <s v="E2"/>
    <x v="2"/>
    <s v="MEDJOOL 106"/>
    <s v="3476-3500"/>
    <m/>
  </r>
  <r>
    <x v="2"/>
    <s v="3D32"/>
    <s v="841320250620EA2 72 "/>
    <m/>
    <n v="9"/>
    <s v="841320250620EA2"/>
    <s v="MDJU"/>
    <n v="3476"/>
    <d v="2025-06-20T00:00:00"/>
    <x v="5"/>
    <x v="5"/>
    <s v="EA2 "/>
    <n v="9"/>
    <x v="8"/>
    <n v="2"/>
    <s v="E"/>
    <n v="2"/>
    <s v="E2"/>
    <x v="2"/>
    <s v="MEDJOOL 106"/>
    <s v="3476-3500"/>
    <m/>
  </r>
  <r>
    <x v="2"/>
    <s v="3D32"/>
    <s v="841320250620E 2 73 "/>
    <n v="4"/>
    <n v="7"/>
    <s v="841320250620E 2"/>
    <s v="MDJU"/>
    <n v="3476"/>
    <d v="2025-06-20T00:00:00"/>
    <x v="5"/>
    <x v="5"/>
    <s v="E 2 "/>
    <n v="63"/>
    <x v="6"/>
    <n v="2"/>
    <s v="E"/>
    <n v="2"/>
    <s v="E2"/>
    <x v="2"/>
    <s v="MEDJOOL 106"/>
    <s v="3476-3500"/>
    <m/>
  </r>
  <r>
    <x v="2"/>
    <s v="3D32"/>
    <s v="851220250710E 3 59 "/>
    <n v="3"/>
    <m/>
    <s v="851220250710E 3"/>
    <s v="MDJU"/>
    <n v="3508"/>
    <d v="2025-07-10T00:00:00"/>
    <x v="7"/>
    <x v="8"/>
    <s v="E 3 "/>
    <n v="42"/>
    <x v="6"/>
    <n v="3"/>
    <s v="E"/>
    <n v="3"/>
    <s v="E3"/>
    <x v="2"/>
    <s v="MEDJOOL 107"/>
    <s v="3501-3520"/>
    <m/>
  </r>
  <r>
    <x v="2"/>
    <s v="3D32"/>
    <s v="851220250709E 2 84 "/>
    <n v="1"/>
    <m/>
    <s v="851220250709E 2"/>
    <s v="MDJU"/>
    <n v="3508"/>
    <d v="2025-07-09T00:00:00"/>
    <x v="4"/>
    <x v="8"/>
    <s v="E 2 "/>
    <n v="14"/>
    <x v="6"/>
    <n v="2"/>
    <s v="E"/>
    <n v="2"/>
    <s v="E2"/>
    <x v="2"/>
    <s v="MEDJOOL 107"/>
    <s v="3501-3520"/>
    <m/>
  </r>
  <r>
    <x v="2"/>
    <s v="3D32"/>
    <s v="851220250709E 6 85 "/>
    <n v="2"/>
    <m/>
    <s v="851220250709E 6"/>
    <s v="MDJU"/>
    <n v="3508"/>
    <d v="2025-07-09T00:00:00"/>
    <x v="4"/>
    <x v="8"/>
    <s v="E 6 "/>
    <n v="28"/>
    <x v="6"/>
    <n v="6"/>
    <s v="E"/>
    <n v="6"/>
    <s v="E6"/>
    <x v="2"/>
    <s v="MEDJOOL 107"/>
    <s v="3501-3520"/>
    <m/>
  </r>
  <r>
    <x v="2"/>
    <s v="3D32"/>
    <s v="851220250708E 3 85 "/>
    <m/>
    <n v="284"/>
    <s v="851220250708E 3"/>
    <s v="MDJU"/>
    <n v="3508"/>
    <d v="2025-07-08T00:00:00"/>
    <x v="4"/>
    <x v="8"/>
    <s v="E 3 "/>
    <n v="284"/>
    <x v="6"/>
    <n v="3"/>
    <s v="E"/>
    <n v="3"/>
    <s v="E3"/>
    <x v="2"/>
    <s v="MEDJOOL 107"/>
    <s v="3501-3520"/>
    <m/>
  </r>
  <r>
    <x v="2"/>
    <s v="3D31"/>
    <s v="830620250715EA3 34 "/>
    <m/>
    <n v="2"/>
    <s v="830620250715EA3"/>
    <s v="MDJU"/>
    <n v="3445"/>
    <d v="2025-07-15T00:00:00"/>
    <x v="7"/>
    <x v="6"/>
    <s v="EA3 "/>
    <n v="2"/>
    <x v="8"/>
    <n v="3"/>
    <s v="E"/>
    <n v="3"/>
    <s v="E3"/>
    <x v="2"/>
    <s v="MEDJOOL 104"/>
    <s v="3441-3460"/>
    <m/>
  </r>
  <r>
    <x v="2"/>
    <s v="3D31"/>
    <s v="861120250811E 4 68 "/>
    <n v="2"/>
    <m/>
    <s v="861120250811E 4"/>
    <s v="MDJU"/>
    <n v="3522"/>
    <d v="2025-08-11T00:00:00"/>
    <x v="2"/>
    <x v="2"/>
    <s v="E 4 "/>
    <n v="28"/>
    <x v="6"/>
    <n v="4"/>
    <s v="E"/>
    <n v="4"/>
    <s v="E4"/>
    <x v="2"/>
    <s v="MEDJOOL 108"/>
    <s v="3521-3530"/>
    <m/>
  </r>
  <r>
    <x v="2"/>
    <s v="3D31"/>
    <s v="861120250811E 4 85 "/>
    <n v="5"/>
    <n v="1"/>
    <s v="861120250811E 4"/>
    <s v="MDJU"/>
    <n v="3522"/>
    <d v="2025-08-11T00:00:00"/>
    <x v="2"/>
    <x v="2"/>
    <s v="E 4 "/>
    <n v="71"/>
    <x v="6"/>
    <n v="4"/>
    <s v="E"/>
    <n v="4"/>
    <s v="E4"/>
    <x v="2"/>
    <s v="MEDJOOL 108"/>
    <s v="3521-3530"/>
    <m/>
  </r>
  <r>
    <x v="2"/>
    <s v="3D31"/>
    <s v="861120250609E 3 59 "/>
    <m/>
    <n v="12"/>
    <s v="861120250609E 3"/>
    <s v="MDJU"/>
    <n v="3522"/>
    <d v="2025-06-09T00:00:00"/>
    <x v="11"/>
    <x v="11"/>
    <s v="E 3 "/>
    <n v="12"/>
    <x v="6"/>
    <n v="3"/>
    <s v="E"/>
    <n v="3"/>
    <s v="E3"/>
    <x v="2"/>
    <s v="MEDJOOL 108"/>
    <s v="3521-3530"/>
    <m/>
  </r>
  <r>
    <x v="2"/>
    <s v="3D31"/>
    <s v="851220250707E 4 68 "/>
    <m/>
    <n v="6"/>
    <s v="851220250707E 4"/>
    <s v="MDJU"/>
    <n v="3508"/>
    <d v="2025-07-07T00:00:00"/>
    <x v="4"/>
    <x v="8"/>
    <s v="E 4 "/>
    <n v="6"/>
    <x v="6"/>
    <n v="4"/>
    <s v="E"/>
    <n v="4"/>
    <s v="E4"/>
    <x v="2"/>
    <s v="MEDJOOL 107"/>
    <s v="3501-3520"/>
    <m/>
  </r>
  <r>
    <x v="2"/>
    <s v="3D31"/>
    <s v="851620250813E 5 68 "/>
    <m/>
    <n v="5"/>
    <s v="851620250813E 5"/>
    <s v="MDJU"/>
    <n v="3514"/>
    <d v="2025-08-13T00:00:00"/>
    <x v="2"/>
    <x v="2"/>
    <s v="E 5 "/>
    <n v="5"/>
    <x v="6"/>
    <n v="5"/>
    <s v="E"/>
    <n v="5"/>
    <s v="E5"/>
    <x v="2"/>
    <s v="MEDJOOL 107"/>
    <s v="3501-3520"/>
    <m/>
  </r>
  <r>
    <x v="2"/>
    <s v="3D31"/>
    <s v="851620250813E 5 68 "/>
    <n v="1"/>
    <m/>
    <s v="851620250813E 5"/>
    <s v="MDJU"/>
    <n v="3514"/>
    <d v="2025-08-13T00:00:00"/>
    <x v="2"/>
    <x v="2"/>
    <s v="E 5 "/>
    <n v="14"/>
    <x v="6"/>
    <n v="5"/>
    <s v="E"/>
    <n v="5"/>
    <s v="E5"/>
    <x v="2"/>
    <s v="MEDJOOL 107"/>
    <s v="3501-3520"/>
    <m/>
  </r>
  <r>
    <x v="2"/>
    <s v="3D31"/>
    <s v="851620250812E 5 85 "/>
    <m/>
    <n v="5"/>
    <s v="851620250812E 5"/>
    <s v="MDJU"/>
    <n v="3514"/>
    <d v="2025-08-12T00:00:00"/>
    <x v="2"/>
    <x v="2"/>
    <s v="E 5 "/>
    <n v="5"/>
    <x v="6"/>
    <n v="5"/>
    <s v="E"/>
    <n v="5"/>
    <s v="E5"/>
    <x v="2"/>
    <s v="MEDJOOL 107"/>
    <s v="3501-3520"/>
    <m/>
  </r>
  <r>
    <x v="2"/>
    <s v="3D31"/>
    <s v="809020250731EA2 59 "/>
    <m/>
    <n v="7"/>
    <s v="809020250731EA2"/>
    <s v="MDJU"/>
    <n v="3407"/>
    <d v="2025-07-31T00:00:00"/>
    <x v="1"/>
    <x v="1"/>
    <s v="EA2 "/>
    <n v="7"/>
    <x v="8"/>
    <n v="2"/>
    <s v="E"/>
    <n v="2"/>
    <s v="E2"/>
    <x v="2"/>
    <s v="MEDJOOL 102"/>
    <s v="3381-3410"/>
    <m/>
  </r>
  <r>
    <x v="2"/>
    <s v="3D21"/>
    <s v="841320250814EA9 16 "/>
    <m/>
    <n v="9"/>
    <s v="841320250814EA9"/>
    <s v="MDJU"/>
    <n v="3476"/>
    <d v="2025-08-14T00:00:00"/>
    <x v="3"/>
    <x v="3"/>
    <s v="EA9 "/>
    <n v="9"/>
    <x v="8"/>
    <n v="9"/>
    <s v="E"/>
    <s v="7+"/>
    <s v="E7+"/>
    <x v="2"/>
    <s v="MEDJOOL 106"/>
    <s v="3476-3500"/>
    <m/>
  </r>
  <r>
    <x v="2"/>
    <s v="3D21"/>
    <s v="842520250708EA6 34 "/>
    <m/>
    <n v="4"/>
    <s v="842520250708EA6"/>
    <s v="MDJU"/>
    <n v="3491"/>
    <d v="2025-07-08T00:00:00"/>
    <x v="4"/>
    <x v="8"/>
    <s v="EA6 "/>
    <n v="4"/>
    <x v="8"/>
    <n v="6"/>
    <s v="E"/>
    <n v="6"/>
    <s v="E6"/>
    <x v="2"/>
    <s v="MEDJOOL 106"/>
    <s v="3476-3500"/>
    <m/>
  </r>
  <r>
    <x v="2"/>
    <s v="3D21"/>
    <s v="842520250806E 7 37 "/>
    <m/>
    <n v="12"/>
    <s v="842520250806E 7"/>
    <s v="MDJU"/>
    <n v="3491"/>
    <d v="2025-08-06T00:00:00"/>
    <x v="1"/>
    <x v="1"/>
    <s v="E 7 "/>
    <n v="12"/>
    <x v="6"/>
    <n v="7"/>
    <s v="E"/>
    <s v="7+"/>
    <s v="E7+"/>
    <x v="2"/>
    <s v="MEDJOOL 106"/>
    <s v="3476-3500"/>
    <m/>
  </r>
  <r>
    <x v="2"/>
    <s v="3D21"/>
    <s v="851220250707E 3 68 "/>
    <m/>
    <n v="12"/>
    <s v="851220250707E 3"/>
    <s v="MDJU"/>
    <n v="3508"/>
    <d v="2025-07-07T00:00:00"/>
    <x v="4"/>
    <x v="8"/>
    <s v="E 3 "/>
    <n v="12"/>
    <x v="6"/>
    <n v="3"/>
    <s v="E"/>
    <n v="3"/>
    <s v="E3"/>
    <x v="2"/>
    <s v="MEDJOOL 107"/>
    <s v="3501-3520"/>
    <m/>
  </r>
  <r>
    <x v="2"/>
    <s v="3D21"/>
    <s v="843120250703E 7 37 "/>
    <m/>
    <n v="6"/>
    <s v="843120250703E 7"/>
    <s v="MDJU"/>
    <n v="3500"/>
    <d v="2025-07-03T00:00:00"/>
    <x v="4"/>
    <x v="4"/>
    <s v="E 7 "/>
    <n v="6"/>
    <x v="6"/>
    <n v="7"/>
    <s v="E"/>
    <s v="7+"/>
    <s v="E7+"/>
    <x v="2"/>
    <s v="MEDJOOL 106"/>
    <s v="3476-3500"/>
    <m/>
  </r>
  <r>
    <x v="2"/>
    <s v="3D21"/>
    <s v="851620250707E 4 34 "/>
    <m/>
    <n v="8"/>
    <s v="851620250707E 4"/>
    <s v="MDJU"/>
    <n v="3514"/>
    <d v="2025-07-07T00:00:00"/>
    <x v="4"/>
    <x v="8"/>
    <s v="E 4 "/>
    <n v="8"/>
    <x v="6"/>
    <n v="4"/>
    <s v="E"/>
    <n v="4"/>
    <s v="E4"/>
    <x v="2"/>
    <s v="MEDJOOL 107"/>
    <s v="3501-3520"/>
    <m/>
  </r>
  <r>
    <x v="2"/>
    <s v="3D21"/>
    <s v="843120250702EA6 59 "/>
    <m/>
    <n v="2"/>
    <s v="843120250702EA6"/>
    <s v="MDJU"/>
    <n v="3500"/>
    <d v="2025-07-02T00:00:00"/>
    <x v="8"/>
    <x v="4"/>
    <s v="EA6 "/>
    <n v="2"/>
    <x v="8"/>
    <n v="6"/>
    <s v="E"/>
    <n v="6"/>
    <s v="E6"/>
    <x v="2"/>
    <s v="MEDJOOL 106"/>
    <s v="3476-3500"/>
    <m/>
  </r>
  <r>
    <x v="2"/>
    <s v="3D21"/>
    <s v="843120250702E 6 59 "/>
    <m/>
    <n v="9"/>
    <s v="843120250702E 6"/>
    <s v="MDJU"/>
    <n v="3500"/>
    <d v="2025-07-02T00:00:00"/>
    <x v="8"/>
    <x v="4"/>
    <s v="E 6 "/>
    <n v="9"/>
    <x v="6"/>
    <n v="6"/>
    <s v="E"/>
    <n v="6"/>
    <s v="E6"/>
    <x v="2"/>
    <s v="MEDJOOL 106"/>
    <s v="3476-3500"/>
    <m/>
  </r>
  <r>
    <x v="2"/>
    <s v="3D21"/>
    <s v="851620250804EA5 16 "/>
    <m/>
    <n v="5"/>
    <s v="851620250804EA5"/>
    <s v="MDJU"/>
    <n v="3514"/>
    <d v="2025-08-04T00:00:00"/>
    <x v="1"/>
    <x v="1"/>
    <s v="EA5 "/>
    <n v="5"/>
    <x v="8"/>
    <n v="5"/>
    <s v="E"/>
    <n v="5"/>
    <s v="E5"/>
    <x v="2"/>
    <s v="MEDJOOL 107"/>
    <s v="3501-3520"/>
    <m/>
  </r>
  <r>
    <x v="2"/>
    <s v="3D21"/>
    <s v="840220250630E 3 85 "/>
    <n v="3"/>
    <m/>
    <s v="840220250630E 3"/>
    <s v="MDJU"/>
    <n v="3464"/>
    <d v="2025-06-30T00:00:00"/>
    <x v="8"/>
    <x v="9"/>
    <s v="E 3 "/>
    <n v="42"/>
    <x v="6"/>
    <n v="3"/>
    <s v="E"/>
    <n v="3"/>
    <s v="E3"/>
    <x v="2"/>
    <s v="MEDJOOL 105"/>
    <s v="3461-3475"/>
    <m/>
  </r>
  <r>
    <x v="2"/>
    <s v="3D21"/>
    <s v="840220250731E 4 85 "/>
    <n v="5"/>
    <n v="4"/>
    <s v="840220250731E 4"/>
    <s v="MDJU"/>
    <n v="3464"/>
    <d v="2025-07-31T00:00:00"/>
    <x v="1"/>
    <x v="1"/>
    <s v="E 4 "/>
    <n v="74"/>
    <x v="6"/>
    <n v="4"/>
    <s v="E"/>
    <n v="4"/>
    <s v="E4"/>
    <x v="2"/>
    <s v="MEDJOOL 105"/>
    <s v="3461-3475"/>
    <m/>
  </r>
  <r>
    <x v="2"/>
    <s v="3D21"/>
    <s v="840220250731E 4 85 "/>
    <n v="2"/>
    <n v="1"/>
    <s v="840220250731E 4"/>
    <s v="MDJU"/>
    <n v="3464"/>
    <d v="2025-07-31T00:00:00"/>
    <x v="1"/>
    <x v="1"/>
    <s v="E 4 "/>
    <n v="29"/>
    <x v="6"/>
    <n v="4"/>
    <s v="E"/>
    <n v="4"/>
    <s v="E4"/>
    <x v="2"/>
    <s v="MEDJOOL 105"/>
    <s v="3461-3475"/>
    <m/>
  </r>
  <r>
    <x v="2"/>
    <s v="3D21"/>
    <s v="851220250617EA6 68 "/>
    <m/>
    <n v="4"/>
    <s v="851220250617EA6"/>
    <s v="MDJU"/>
    <n v="3508"/>
    <d v="2025-06-17T00:00:00"/>
    <x v="9"/>
    <x v="5"/>
    <s v="EA6 "/>
    <n v="4"/>
    <x v="8"/>
    <n v="6"/>
    <s v="E"/>
    <n v="6"/>
    <s v="E6"/>
    <x v="2"/>
    <s v="MEDJOOL 107"/>
    <s v="3501-3520"/>
    <m/>
  </r>
  <r>
    <x v="2"/>
    <s v="3D21"/>
    <s v="851220250710EA2 85 "/>
    <m/>
    <n v="9"/>
    <s v="851220250710EA2"/>
    <s v="MDJU"/>
    <n v="3508"/>
    <d v="2025-07-10T00:00:00"/>
    <x v="7"/>
    <x v="8"/>
    <s v="EA2 "/>
    <n v="9"/>
    <x v="8"/>
    <n v="2"/>
    <s v="E"/>
    <n v="2"/>
    <s v="E2"/>
    <x v="2"/>
    <s v="MEDJOOL 107"/>
    <s v="3501-3520"/>
    <m/>
  </r>
  <r>
    <x v="2"/>
    <s v="3D21"/>
    <s v="851220250708CS3 59 "/>
    <m/>
    <n v="2"/>
    <s v="851220250708CS3"/>
    <s v="MDJU"/>
    <n v="3508"/>
    <d v="2025-07-08T00:00:00"/>
    <x v="4"/>
    <x v="8"/>
    <s v="CS3 "/>
    <n v="2"/>
    <x v="11"/>
    <n v="3"/>
    <s v="E"/>
    <n v="3"/>
    <s v="E3"/>
    <x v="2"/>
    <s v="MEDJOOL 107"/>
    <s v="3501-3520"/>
    <m/>
  </r>
  <r>
    <x v="2"/>
    <s v="3D21"/>
    <s v="851220250708E 6 85 "/>
    <n v="1"/>
    <m/>
    <s v="851220250708E 6"/>
    <s v="MDJU"/>
    <n v="3508"/>
    <d v="2025-07-08T00:00:00"/>
    <x v="4"/>
    <x v="8"/>
    <s v="E 6 "/>
    <n v="14"/>
    <x v="6"/>
    <n v="6"/>
    <s v="E"/>
    <n v="6"/>
    <s v="E6"/>
    <x v="2"/>
    <s v="MEDJOOL 107"/>
    <s v="3501-3520"/>
    <m/>
  </r>
  <r>
    <x v="2"/>
    <s v="3D21"/>
    <s v="851620250723EA4 34 "/>
    <m/>
    <n v="3"/>
    <s v="851620250723EA4"/>
    <s v="MDJU"/>
    <n v="3514"/>
    <d v="2025-07-23T00:00:00"/>
    <x v="6"/>
    <x v="7"/>
    <s v="EA4 "/>
    <n v="3"/>
    <x v="8"/>
    <n v="4"/>
    <s v="E"/>
    <n v="4"/>
    <s v="E4"/>
    <x v="2"/>
    <s v="MEDJOOL 107"/>
    <s v="3501-3520"/>
    <m/>
  </r>
  <r>
    <x v="2"/>
    <s v="3D21"/>
    <s v="840220250619E 3 73 "/>
    <n v="2"/>
    <n v="3"/>
    <s v="840220250619E 3"/>
    <s v="MDJU"/>
    <n v="3464"/>
    <d v="2025-06-19T00:00:00"/>
    <x v="5"/>
    <x v="5"/>
    <s v="E 3 "/>
    <n v="31"/>
    <x v="6"/>
    <n v="3"/>
    <s v="E"/>
    <n v="3"/>
    <s v="E3"/>
    <x v="2"/>
    <s v="MEDJOOL 105"/>
    <s v="3461-3475"/>
    <m/>
  </r>
  <r>
    <x v="2"/>
    <s v="3D21"/>
    <s v="840220250619EA3 59 "/>
    <n v="1"/>
    <n v="7"/>
    <s v="840220250619EA3"/>
    <s v="MDJU"/>
    <n v="3464"/>
    <d v="2025-06-19T00:00:00"/>
    <x v="5"/>
    <x v="5"/>
    <s v="EA3 "/>
    <n v="21"/>
    <x v="8"/>
    <n v="3"/>
    <s v="E"/>
    <n v="3"/>
    <s v="E3"/>
    <x v="2"/>
    <s v="MEDJOOL 105"/>
    <s v="3461-3475"/>
    <m/>
  </r>
  <r>
    <x v="2"/>
    <s v="3D21"/>
    <s v="851220250623EA2 21 "/>
    <n v="1"/>
    <n v="1"/>
    <s v="851220250623EA2"/>
    <s v="MDJU"/>
    <n v="3508"/>
    <d v="2025-06-23T00:00:00"/>
    <x v="5"/>
    <x v="13"/>
    <s v="EA2 "/>
    <n v="15"/>
    <x v="8"/>
    <n v="2"/>
    <s v="E"/>
    <n v="2"/>
    <s v="E2"/>
    <x v="2"/>
    <s v="MEDJOOL 107"/>
    <s v="3501-3520"/>
    <m/>
  </r>
  <r>
    <x v="2"/>
    <s v="3D21"/>
    <s v="851220250807E 3 16 "/>
    <m/>
    <n v="13"/>
    <s v="851220250807E 3"/>
    <s v="MDJU"/>
    <n v="3508"/>
    <d v="2025-08-07T00:00:00"/>
    <x v="2"/>
    <x v="2"/>
    <s v="E 3 "/>
    <n v="13"/>
    <x v="6"/>
    <n v="3"/>
    <s v="E"/>
    <n v="3"/>
    <s v="E3"/>
    <x v="2"/>
    <s v="MEDJOOL 107"/>
    <s v="3501-3520"/>
    <m/>
  </r>
  <r>
    <x v="2"/>
    <s v="3D21"/>
    <s v="851220250617E 4 21 "/>
    <m/>
    <n v="8"/>
    <s v="851220250617E 4"/>
    <s v="MDJU"/>
    <n v="3508"/>
    <d v="2025-06-17T00:00:00"/>
    <x v="9"/>
    <x v="5"/>
    <s v="E 4 "/>
    <n v="8"/>
    <x v="6"/>
    <n v="4"/>
    <s v="E"/>
    <n v="4"/>
    <s v="E4"/>
    <x v="2"/>
    <s v="MEDJOOL 107"/>
    <s v="3501-3520"/>
    <m/>
  </r>
  <r>
    <x v="2"/>
    <s v="3D21"/>
    <s v="851220250708E 3 69 "/>
    <n v="1"/>
    <n v="1"/>
    <s v="851220250708E 3"/>
    <s v="MDJU"/>
    <n v="3508"/>
    <d v="2025-07-08T00:00:00"/>
    <x v="4"/>
    <x v="8"/>
    <s v="E 3 "/>
    <n v="15"/>
    <x v="6"/>
    <n v="3"/>
    <s v="E"/>
    <n v="3"/>
    <s v="E3"/>
    <x v="2"/>
    <s v="MEDJOOL 107"/>
    <s v="3501-3520"/>
    <m/>
  </r>
  <r>
    <x v="2"/>
    <s v="3C51"/>
    <s v="851220250611E 5 16 "/>
    <n v="1"/>
    <m/>
    <s v="851220250611E 5"/>
    <s v="MDJU"/>
    <n v="3508"/>
    <d v="2025-06-11T00:00:00"/>
    <x v="11"/>
    <x v="11"/>
    <s v="E 5 "/>
    <n v="14"/>
    <x v="6"/>
    <n v="5"/>
    <s v="E"/>
    <n v="5"/>
    <s v="E5"/>
    <x v="2"/>
    <s v="MEDJOOL 107"/>
    <s v="3501-3520"/>
    <m/>
  </r>
  <r>
    <x v="2"/>
    <s v="3C51"/>
    <s v="851220250703E 4 37 "/>
    <n v="2"/>
    <m/>
    <s v="851220250703E 4"/>
    <s v="MDJU"/>
    <n v="3508"/>
    <d v="2025-07-03T00:00:00"/>
    <x v="4"/>
    <x v="4"/>
    <s v="E 4 "/>
    <n v="28"/>
    <x v="6"/>
    <n v="4"/>
    <s v="E"/>
    <n v="4"/>
    <s v="E4"/>
    <x v="2"/>
    <s v="MEDJOOL 107"/>
    <s v="3501-3520"/>
    <m/>
  </r>
  <r>
    <x v="2"/>
    <s v="3C51"/>
    <s v="809020250806E 4 37 "/>
    <n v="1"/>
    <n v="9"/>
    <s v="809020250806E 4"/>
    <s v="MDJU"/>
    <n v="3407"/>
    <d v="2025-08-06T00:00:00"/>
    <x v="1"/>
    <x v="1"/>
    <s v="E 4 "/>
    <n v="23"/>
    <x v="6"/>
    <n v="4"/>
    <s v="E"/>
    <n v="4"/>
    <s v="E4"/>
    <x v="2"/>
    <s v="MEDJOOL 102"/>
    <s v="3381-3410"/>
    <m/>
  </r>
  <r>
    <x v="2"/>
    <s v="3C51"/>
    <s v="809020250807E 4 86 "/>
    <m/>
    <n v="9"/>
    <s v="809020250807E 4"/>
    <s v="MDJU"/>
    <n v="3407"/>
    <d v="2025-08-07T00:00:00"/>
    <x v="2"/>
    <x v="2"/>
    <s v="E 4 "/>
    <n v="9"/>
    <x v="6"/>
    <n v="4"/>
    <s v="E"/>
    <n v="4"/>
    <s v="E4"/>
    <x v="2"/>
    <s v="MEDJOOL 102"/>
    <s v="3381-3410"/>
    <m/>
  </r>
  <r>
    <x v="2"/>
    <s v="3C51"/>
    <s v="809020250730CS4 54 "/>
    <m/>
    <n v="2"/>
    <s v="809020250730CS4"/>
    <s v="MDJU"/>
    <n v="3407"/>
    <d v="2025-07-30T00:00:00"/>
    <x v="0"/>
    <x v="0"/>
    <s v="CS4 "/>
    <n v="2"/>
    <x v="11"/>
    <n v="4"/>
    <s v="E"/>
    <n v="4"/>
    <s v="E4"/>
    <x v="2"/>
    <s v="MEDJOOL 102"/>
    <s v="3381-3410"/>
    <m/>
  </r>
  <r>
    <x v="2"/>
    <s v="3C52"/>
    <s v="809020250804E 4 85 "/>
    <n v="27"/>
    <m/>
    <s v="809020250804E 4"/>
    <s v="MDJU"/>
    <n v="3407"/>
    <d v="2025-08-04T00:00:00"/>
    <x v="1"/>
    <x v="1"/>
    <s v="E 4 "/>
    <n v="378"/>
    <x v="6"/>
    <n v="4"/>
    <s v="E"/>
    <n v="4"/>
    <s v="E4"/>
    <x v="2"/>
    <s v="MEDJOOL 102"/>
    <s v="3381-3410"/>
    <m/>
  </r>
  <r>
    <x v="2"/>
    <s v="3C52"/>
    <s v="861120250813EA3 68 "/>
    <m/>
    <n v="6"/>
    <s v="861120250813EA3"/>
    <s v="MDJU"/>
    <n v="3522"/>
    <d v="2025-08-13T00:00:00"/>
    <x v="2"/>
    <x v="2"/>
    <s v="EA3 "/>
    <n v="6"/>
    <x v="8"/>
    <n v="3"/>
    <s v="E"/>
    <n v="3"/>
    <s v="E3"/>
    <x v="2"/>
    <s v="MEDJOOL 108"/>
    <s v="3521-3530"/>
    <m/>
  </r>
  <r>
    <x v="2"/>
    <s v="3C52"/>
    <s v="851620250811E 5 16 "/>
    <m/>
    <n v="11"/>
    <s v="851620250811E 5"/>
    <s v="MDJU"/>
    <n v="3514"/>
    <d v="2025-08-11T00:00:00"/>
    <x v="2"/>
    <x v="2"/>
    <s v="E 5 "/>
    <n v="11"/>
    <x v="6"/>
    <n v="5"/>
    <s v="E"/>
    <n v="5"/>
    <s v="E5"/>
    <x v="2"/>
    <s v="MEDJOOL 107"/>
    <s v="3501-3520"/>
    <m/>
  </r>
  <r>
    <x v="2"/>
    <s v="3C42"/>
    <s v="851220250618E 4 68 "/>
    <m/>
    <n v="11"/>
    <s v="851220250618E 4"/>
    <s v="MDJU"/>
    <n v="3508"/>
    <d v="2025-06-18T00:00:00"/>
    <x v="9"/>
    <x v="5"/>
    <s v="E 4 "/>
    <n v="11"/>
    <x v="6"/>
    <n v="4"/>
    <s v="E"/>
    <n v="4"/>
    <s v="E4"/>
    <x v="2"/>
    <s v="MEDJOOL 107"/>
    <s v="3501-3520"/>
    <m/>
  </r>
  <r>
    <x v="2"/>
    <s v="3C42"/>
    <s v="851220250618E 4 21 "/>
    <n v="1"/>
    <m/>
    <s v="851220250618E 4"/>
    <s v="MDJU"/>
    <n v="3508"/>
    <d v="2025-06-18T00:00:00"/>
    <x v="9"/>
    <x v="5"/>
    <s v="E 4 "/>
    <n v="14"/>
    <x v="6"/>
    <n v="4"/>
    <s v="E"/>
    <n v="4"/>
    <s v="E4"/>
    <x v="2"/>
    <s v="MEDJOOL 107"/>
    <s v="3501-3520"/>
    <m/>
  </r>
  <r>
    <x v="2"/>
    <s v="3C42"/>
    <s v="851220250618E 3 68 "/>
    <m/>
    <n v="5"/>
    <s v="851220250618E 3"/>
    <s v="MDJU"/>
    <n v="3508"/>
    <d v="2025-06-18T00:00:00"/>
    <x v="9"/>
    <x v="5"/>
    <s v="E 3 "/>
    <n v="5"/>
    <x v="6"/>
    <n v="3"/>
    <s v="E"/>
    <n v="3"/>
    <s v="E3"/>
    <x v="2"/>
    <s v="MEDJOOL 107"/>
    <s v="3501-3520"/>
    <m/>
  </r>
  <r>
    <x v="2"/>
    <s v="3C42"/>
    <s v="851220250618E 5 21 "/>
    <m/>
    <n v="5"/>
    <s v="851220250618E 5"/>
    <s v="MDJU"/>
    <n v="3508"/>
    <d v="2025-06-18T00:00:00"/>
    <x v="9"/>
    <x v="5"/>
    <s v="E 5 "/>
    <n v="5"/>
    <x v="6"/>
    <n v="5"/>
    <s v="E"/>
    <n v="5"/>
    <s v="E5"/>
    <x v="2"/>
    <s v="MEDJOOL 107"/>
    <s v="3501-3520"/>
    <m/>
  </r>
  <r>
    <x v="2"/>
    <s v="3C42"/>
    <s v="851220250618E 5 68 "/>
    <m/>
    <n v="5"/>
    <s v="851220250618E 5"/>
    <s v="MDJU"/>
    <n v="3508"/>
    <d v="2025-06-18T00:00:00"/>
    <x v="9"/>
    <x v="5"/>
    <s v="E 5 "/>
    <n v="5"/>
    <x v="6"/>
    <n v="5"/>
    <s v="E"/>
    <n v="5"/>
    <s v="E5"/>
    <x v="2"/>
    <s v="MEDJOOL 107"/>
    <s v="3501-3520"/>
    <m/>
  </r>
  <r>
    <x v="2"/>
    <s v="3C42"/>
    <s v="851220250617E 6 68 "/>
    <n v="1"/>
    <m/>
    <s v="851220250617E 6"/>
    <s v="MDJU"/>
    <n v="3508"/>
    <d v="2025-06-17T00:00:00"/>
    <x v="9"/>
    <x v="5"/>
    <s v="E 6 "/>
    <n v="14"/>
    <x v="6"/>
    <n v="6"/>
    <s v="E"/>
    <n v="6"/>
    <s v="E6"/>
    <x v="2"/>
    <s v="MEDJOOL 107"/>
    <s v="3501-3520"/>
    <m/>
  </r>
  <r>
    <x v="2"/>
    <s v="3C42"/>
    <s v="564020250820XM1588 "/>
    <m/>
    <n v="459"/>
    <s v="564020250820XM1"/>
    <s v="MDJU"/>
    <n v="2306"/>
    <d v="2025-08-20T00:00:00"/>
    <x v="3"/>
    <x v="3"/>
    <s v="XM15"/>
    <n v="459"/>
    <x v="5"/>
    <n v="15"/>
    <s v="X"/>
    <s v="13+"/>
    <s v="X13+"/>
    <x v="2"/>
    <s v="MEDJOOL 109"/>
    <n v="2306"/>
    <m/>
  </r>
  <r>
    <x v="2"/>
    <s v="3C31"/>
    <s v="866120250707E 6 71 "/>
    <m/>
    <n v="3"/>
    <s v="866120250707E 6"/>
    <s v="BRAHY"/>
    <n v="2977"/>
    <d v="2025-07-07T00:00:00"/>
    <x v="4"/>
    <x v="8"/>
    <s v="E 6 "/>
    <n v="3"/>
    <x v="6"/>
    <n v="6"/>
    <s v="E"/>
    <n v="6"/>
    <s v="E6"/>
    <x v="0"/>
    <s v="BAHREE 108"/>
    <s v="2957-2986"/>
    <m/>
  </r>
  <r>
    <x v="2"/>
    <s v="3C31"/>
    <s v="866120250707XR5 71 "/>
    <m/>
    <n v="3"/>
    <s v="866120250707XR5"/>
    <s v="BRAHY"/>
    <n v="2977"/>
    <d v="2025-07-07T00:00:00"/>
    <x v="4"/>
    <x v="8"/>
    <s v="XR5 "/>
    <n v="3"/>
    <x v="9"/>
    <n v="5"/>
    <s v="E"/>
    <n v="5"/>
    <s v="E5"/>
    <x v="0"/>
    <s v="BAHREE 108"/>
    <s v="2957-2986"/>
    <m/>
  </r>
  <r>
    <x v="2"/>
    <s v="3C31"/>
    <s v="866120250707E 6 71 "/>
    <m/>
    <n v="2"/>
    <s v="866120250707E 6"/>
    <s v="BRAHY"/>
    <n v="2977"/>
    <d v="2025-07-07T00:00:00"/>
    <x v="4"/>
    <x v="8"/>
    <s v="E 6 "/>
    <n v="2"/>
    <x v="6"/>
    <n v="6"/>
    <s v="E"/>
    <n v="6"/>
    <s v="E6"/>
    <x v="0"/>
    <s v="BAHREE 108"/>
    <s v="2957-2986"/>
    <m/>
  </r>
  <r>
    <x v="2"/>
    <s v="3C31"/>
    <s v="861120250425E 6 21 "/>
    <m/>
    <n v="2"/>
    <s v="861120250425E 6"/>
    <s v="MDJU"/>
    <n v="3522"/>
    <d v="2025-04-25T00:00:00"/>
    <x v="13"/>
    <x v="14"/>
    <s v="E 6 "/>
    <n v="2"/>
    <x v="6"/>
    <n v="6"/>
    <s v="E"/>
    <n v="6"/>
    <s v="E6"/>
    <x v="2"/>
    <s v="MEDJOOL 108"/>
    <s v="3521-3530"/>
    <m/>
  </r>
  <r>
    <x v="2"/>
    <s v="3C31"/>
    <s v="843120250526E 6 16 "/>
    <m/>
    <n v="2"/>
    <s v="843120250526E 6"/>
    <s v="MDJU"/>
    <n v="3500"/>
    <d v="2025-05-26T00:00:00"/>
    <x v="12"/>
    <x v="12"/>
    <s v="E 6 "/>
    <n v="2"/>
    <x v="6"/>
    <n v="6"/>
    <s v="E"/>
    <n v="6"/>
    <s v="E6"/>
    <x v="2"/>
    <s v="MEDJOOL 106"/>
    <s v="3476-3500"/>
    <m/>
  </r>
  <r>
    <x v="2"/>
    <s v="3C31"/>
    <s v="861120250425E 6 68 "/>
    <m/>
    <n v="2"/>
    <s v="861120250425E 6"/>
    <s v="MDJU"/>
    <n v="3522"/>
    <d v="2025-04-25T00:00:00"/>
    <x v="13"/>
    <x v="14"/>
    <s v="E 6 "/>
    <n v="2"/>
    <x v="6"/>
    <n v="6"/>
    <s v="E"/>
    <n v="6"/>
    <s v="E6"/>
    <x v="2"/>
    <s v="MEDJOOL 108"/>
    <s v="3521-3530"/>
    <m/>
  </r>
  <r>
    <x v="2"/>
    <s v="3C32"/>
    <s v="564020250805XS1620 "/>
    <n v="4"/>
    <m/>
    <s v="564020250805XS1"/>
    <s v="MDJU"/>
    <n v="2306"/>
    <d v="2025-08-05T00:00:00"/>
    <x v="1"/>
    <x v="1"/>
    <s v="XS16"/>
    <n v="56"/>
    <x v="1"/>
    <n v="16"/>
    <s v="X"/>
    <s v="13+"/>
    <s v="X13+"/>
    <x v="2"/>
    <s v="MEDJOOL 109"/>
    <n v="2306"/>
    <m/>
  </r>
  <r>
    <x v="2"/>
    <s v="3C22"/>
    <s v="861120250718E 6 69 "/>
    <n v="2"/>
    <m/>
    <s v="861120250718E 6"/>
    <s v="MDJU"/>
    <n v="3522"/>
    <d v="2025-07-18T00:00:00"/>
    <x v="6"/>
    <x v="6"/>
    <s v="E 6 "/>
    <n v="28"/>
    <x v="6"/>
    <n v="6"/>
    <s v="E"/>
    <n v="6"/>
    <s v="E6"/>
    <x v="2"/>
    <s v="MEDJOOL 108"/>
    <s v="3521-3530"/>
    <m/>
  </r>
  <r>
    <x v="2"/>
    <s v="3C22"/>
    <s v="861120250721E 7 69 "/>
    <m/>
    <n v="2"/>
    <s v="861120250721E 7"/>
    <s v="MDJU"/>
    <n v="3522"/>
    <d v="2025-07-21T00:00:00"/>
    <x v="6"/>
    <x v="7"/>
    <s v="E 7 "/>
    <n v="2"/>
    <x v="6"/>
    <n v="7"/>
    <s v="E"/>
    <s v="7+"/>
    <s v="E7+"/>
    <x v="2"/>
    <s v="MEDJOOL 108"/>
    <s v="3521-3530"/>
    <m/>
  </r>
  <r>
    <x v="2"/>
    <s v="3C22"/>
    <s v="843120250721E 7 69 "/>
    <m/>
    <n v="6"/>
    <s v="843120250721E 7"/>
    <s v="MDJU"/>
    <n v="3500"/>
    <d v="2025-07-21T00:00:00"/>
    <x v="6"/>
    <x v="7"/>
    <s v="E 7 "/>
    <n v="6"/>
    <x v="6"/>
    <n v="7"/>
    <s v="E"/>
    <s v="7+"/>
    <s v="E7+"/>
    <x v="2"/>
    <s v="MEDJOOL 106"/>
    <s v="3476-3500"/>
    <m/>
  </r>
  <r>
    <x v="2"/>
    <s v="3C22"/>
    <s v="843120250626EA5 85 "/>
    <m/>
    <n v="4"/>
    <s v="843120250626EA5"/>
    <s v="MDJU"/>
    <n v="3500"/>
    <d v="2025-06-26T00:00:00"/>
    <x v="8"/>
    <x v="9"/>
    <s v="EA5 "/>
    <n v="4"/>
    <x v="8"/>
    <n v="5"/>
    <s v="E"/>
    <n v="5"/>
    <s v="E5"/>
    <x v="2"/>
    <s v="MEDJOOL 106"/>
    <s v="3476-3500"/>
    <m/>
  </r>
  <r>
    <x v="2"/>
    <s v="3C22"/>
    <s v="809020250804E 3 16 "/>
    <m/>
    <n v="4"/>
    <s v="809020250804E 3"/>
    <s v="MDJU"/>
    <n v="3407"/>
    <d v="2025-08-04T00:00:00"/>
    <x v="1"/>
    <x v="1"/>
    <s v="E 3 "/>
    <n v="4"/>
    <x v="6"/>
    <n v="3"/>
    <s v="E"/>
    <n v="3"/>
    <s v="E3"/>
    <x v="2"/>
    <s v="MEDJOOL 102"/>
    <s v="3381-3410"/>
    <m/>
  </r>
  <r>
    <x v="2"/>
    <s v="3C22"/>
    <s v="843120250626E 5 72 "/>
    <m/>
    <n v="3"/>
    <s v="843120250626E 5"/>
    <s v="MDJU"/>
    <n v="3500"/>
    <d v="2025-06-26T00:00:00"/>
    <x v="8"/>
    <x v="9"/>
    <s v="E 5 "/>
    <n v="3"/>
    <x v="6"/>
    <n v="5"/>
    <s v="E"/>
    <n v="5"/>
    <s v="E5"/>
    <x v="2"/>
    <s v="MEDJOOL 106"/>
    <s v="3476-3500"/>
    <m/>
  </r>
  <r>
    <x v="2"/>
    <s v="3C22"/>
    <s v="843120250626E 5 86 "/>
    <m/>
    <n v="10"/>
    <s v="843120250626E 5"/>
    <s v="MDJU"/>
    <n v="3500"/>
    <d v="2025-06-26T00:00:00"/>
    <x v="8"/>
    <x v="9"/>
    <s v="E 5 "/>
    <n v="10"/>
    <x v="6"/>
    <n v="5"/>
    <s v="E"/>
    <n v="5"/>
    <s v="E5"/>
    <x v="2"/>
    <s v="MEDJOOL 106"/>
    <s v="3476-3500"/>
    <m/>
  </r>
  <r>
    <x v="2"/>
    <s v="3C22"/>
    <s v="843120250626EA7 7  "/>
    <m/>
    <n v="5"/>
    <s v="843120250626EA7"/>
    <s v="MDJU"/>
    <n v="3500"/>
    <d v="2025-06-26T00:00:00"/>
    <x v="8"/>
    <x v="9"/>
    <s v="EA7 "/>
    <n v="5"/>
    <x v="8"/>
    <n v="7"/>
    <s v="E"/>
    <s v="7+"/>
    <s v="E7+"/>
    <x v="2"/>
    <s v="MEDJOOL 106"/>
    <s v="3476-3500"/>
    <m/>
  </r>
  <r>
    <x v="2"/>
    <s v="3C22"/>
    <s v="843120250626E 7 85 "/>
    <m/>
    <n v="5"/>
    <s v="843120250626E 7"/>
    <s v="MDJU"/>
    <n v="3500"/>
    <d v="2025-06-26T00:00:00"/>
    <x v="8"/>
    <x v="9"/>
    <s v="E 7 "/>
    <n v="5"/>
    <x v="6"/>
    <n v="7"/>
    <s v="E"/>
    <s v="7+"/>
    <s v="E7+"/>
    <x v="2"/>
    <s v="MEDJOOL 106"/>
    <s v="3476-3500"/>
    <m/>
  </r>
  <r>
    <x v="2"/>
    <s v="3C22"/>
    <s v="861120250723EA7 34 "/>
    <m/>
    <n v="4"/>
    <s v="861120250723EA7"/>
    <s v="MDJU"/>
    <n v="3522"/>
    <d v="2025-07-23T00:00:00"/>
    <x v="6"/>
    <x v="7"/>
    <s v="EA7 "/>
    <n v="4"/>
    <x v="8"/>
    <n v="7"/>
    <s v="E"/>
    <s v="7+"/>
    <s v="E7+"/>
    <x v="2"/>
    <s v="MEDJOOL 108"/>
    <s v="3521-3530"/>
    <m/>
  </r>
  <r>
    <x v="2"/>
    <s v="3C22"/>
    <s v="564020250819E+1573 "/>
    <n v="2"/>
    <m/>
    <s v="564020250819E+1"/>
    <s v="MDJU"/>
    <n v="2306"/>
    <d v="2025-08-19T00:00:00"/>
    <x v="3"/>
    <x v="3"/>
    <s v="E+15"/>
    <n v="28"/>
    <x v="2"/>
    <n v="15"/>
    <s v="X"/>
    <s v="13+"/>
    <s v="X13+"/>
    <x v="2"/>
    <s v="MEDJOOL 109"/>
    <n v="2306"/>
    <m/>
  </r>
  <r>
    <x v="2"/>
    <s v="3C21"/>
    <s v="564020250814E+1584 "/>
    <n v="3"/>
    <n v="4"/>
    <s v="564020250814E+1"/>
    <s v="MDJU"/>
    <n v="2306"/>
    <d v="2025-08-14T00:00:00"/>
    <x v="3"/>
    <x v="3"/>
    <s v="E+15"/>
    <n v="46"/>
    <x v="2"/>
    <n v="15"/>
    <s v="X"/>
    <s v="13+"/>
    <s v="X13+"/>
    <x v="2"/>
    <s v="MEDJOOL 109"/>
    <n v="2306"/>
    <m/>
  </r>
  <r>
    <x v="2"/>
    <s v="3C21"/>
    <s v="564020250818E+1586 "/>
    <m/>
    <n v="493"/>
    <s v="564020250818E+1"/>
    <s v="MDJU"/>
    <n v="2306"/>
    <d v="2025-08-18T00:00:00"/>
    <x v="3"/>
    <x v="3"/>
    <s v="E+15"/>
    <n v="493"/>
    <x v="2"/>
    <n v="15"/>
    <s v="X"/>
    <s v="13+"/>
    <s v="X13+"/>
    <x v="2"/>
    <s v="MEDJOOL 109"/>
    <n v="2306"/>
    <m/>
  </r>
  <r>
    <x v="2"/>
    <s v="3C11"/>
    <s v="809020250625E 3 16 "/>
    <m/>
    <n v="12"/>
    <s v="809020250625E 3"/>
    <s v="MDJU"/>
    <n v="3407"/>
    <d v="2025-06-25T00:00:00"/>
    <x v="5"/>
    <x v="9"/>
    <s v="E 3 "/>
    <n v="12"/>
    <x v="6"/>
    <n v="3"/>
    <s v="E"/>
    <n v="3"/>
    <s v="E3"/>
    <x v="2"/>
    <s v="MEDJOOL 102"/>
    <s v="3381-3410"/>
    <m/>
  </r>
  <r>
    <x v="2"/>
    <s v="3C11"/>
    <s v="861120250620EA8 69 "/>
    <m/>
    <n v="1"/>
    <s v="861120250620EA8"/>
    <s v="MDJU"/>
    <n v="3522"/>
    <d v="2025-06-20T00:00:00"/>
    <x v="5"/>
    <x v="5"/>
    <s v="EA8 "/>
    <n v="1"/>
    <x v="8"/>
    <n v="8"/>
    <s v="E"/>
    <s v="7+"/>
    <s v="E7+"/>
    <x v="2"/>
    <s v="MEDJOOL 108"/>
    <s v="3521-3530"/>
    <m/>
  </r>
  <r>
    <x v="2"/>
    <s v="3C11"/>
    <s v="851220250721E 3 73 "/>
    <m/>
    <n v="5"/>
    <s v="851220250721E 3"/>
    <s v="MDJU"/>
    <n v="3508"/>
    <d v="2025-07-21T00:00:00"/>
    <x v="6"/>
    <x v="7"/>
    <s v="E 3 "/>
    <n v="5"/>
    <x v="6"/>
    <n v="3"/>
    <s v="E"/>
    <n v="3"/>
    <s v="E3"/>
    <x v="2"/>
    <s v="MEDJOOL 107"/>
    <s v="3501-3520"/>
    <m/>
  </r>
  <r>
    <x v="2"/>
    <s v="3C11"/>
    <s v="861620250813E 5 16 "/>
    <m/>
    <n v="5"/>
    <s v="861620250813E 5"/>
    <s v="MDJU"/>
    <n v="3529"/>
    <d v="2025-08-13T00:00:00"/>
    <x v="2"/>
    <x v="2"/>
    <s v="E 5 "/>
    <n v="5"/>
    <x v="6"/>
    <n v="5"/>
    <s v="E"/>
    <n v="5"/>
    <s v="E5"/>
    <x v="2"/>
    <s v="MEDJOOL 108"/>
    <s v="3521-3530"/>
    <m/>
  </r>
  <r>
    <x v="2"/>
    <s v="3C11"/>
    <s v="851220250811E 3 68 "/>
    <m/>
    <n v="6"/>
    <s v="851220250811E 3"/>
    <s v="MDJU"/>
    <n v="3508"/>
    <d v="2025-08-11T00:00:00"/>
    <x v="2"/>
    <x v="2"/>
    <s v="E 3 "/>
    <n v="6"/>
    <x v="6"/>
    <n v="3"/>
    <s v="E"/>
    <n v="3"/>
    <s v="E3"/>
    <x v="2"/>
    <s v="MEDJOOL 107"/>
    <s v="3501-3520"/>
    <m/>
  </r>
  <r>
    <x v="2"/>
    <s v="3C11"/>
    <s v="851220250812E 6 37 "/>
    <n v="1"/>
    <n v="1"/>
    <s v="851220250812E 6"/>
    <s v="MDJU"/>
    <n v="3508"/>
    <d v="2025-08-12T00:00:00"/>
    <x v="2"/>
    <x v="2"/>
    <s v="E 6 "/>
    <n v="15"/>
    <x v="6"/>
    <n v="6"/>
    <s v="E"/>
    <n v="6"/>
    <s v="E6"/>
    <x v="2"/>
    <s v="MEDJOOL 107"/>
    <s v="3501-3520"/>
    <m/>
  </r>
  <r>
    <x v="2"/>
    <s v="3C11"/>
    <s v="851220250708EA6 34 "/>
    <m/>
    <n v="5"/>
    <s v="851220250708EA6"/>
    <s v="MDJU"/>
    <n v="3508"/>
    <d v="2025-07-08T00:00:00"/>
    <x v="4"/>
    <x v="8"/>
    <s v="EA6 "/>
    <n v="5"/>
    <x v="8"/>
    <n v="6"/>
    <s v="E"/>
    <n v="6"/>
    <s v="E6"/>
    <x v="2"/>
    <s v="MEDJOOL 107"/>
    <s v="3501-3520"/>
    <m/>
  </r>
  <r>
    <x v="2"/>
    <s v="3C11"/>
    <s v="851220250708EA7 34 "/>
    <m/>
    <n v="5"/>
    <s v="851220250708EA7"/>
    <s v="MDJU"/>
    <n v="3508"/>
    <d v="2025-07-08T00:00:00"/>
    <x v="4"/>
    <x v="8"/>
    <s v="EA7 "/>
    <n v="5"/>
    <x v="8"/>
    <n v="7"/>
    <s v="E"/>
    <s v="7+"/>
    <s v="E7+"/>
    <x v="2"/>
    <s v="MEDJOOL 107"/>
    <s v="3501-3520"/>
    <m/>
  </r>
  <r>
    <x v="2"/>
    <s v="3C11"/>
    <s v="843120250619E 7 16 "/>
    <m/>
    <n v="3"/>
    <s v="843120250619E 7"/>
    <s v="MDJU"/>
    <n v="3500"/>
    <d v="2025-06-19T00:00:00"/>
    <x v="5"/>
    <x v="5"/>
    <s v="E 7 "/>
    <n v="3"/>
    <x v="6"/>
    <n v="7"/>
    <s v="E"/>
    <s v="7+"/>
    <s v="E7+"/>
    <x v="2"/>
    <s v="MEDJOOL 106"/>
    <s v="3476-3500"/>
    <m/>
  </r>
  <r>
    <x v="2"/>
    <s v="3C11"/>
    <s v="851620250612E 6 69 "/>
    <m/>
    <n v="4"/>
    <s v="851620250612E 6"/>
    <s v="MDJU"/>
    <n v="3514"/>
    <d v="2025-06-12T00:00:00"/>
    <x v="9"/>
    <x v="11"/>
    <s v="E 6 "/>
    <n v="4"/>
    <x v="6"/>
    <n v="6"/>
    <s v="E"/>
    <n v="6"/>
    <s v="E6"/>
    <x v="2"/>
    <s v="MEDJOOL 107"/>
    <s v="3501-3520"/>
    <m/>
  </r>
  <r>
    <x v="2"/>
    <s v="3C11"/>
    <s v="851620250612E 6 79 "/>
    <m/>
    <n v="3"/>
    <s v="851620250612E 6"/>
    <s v="MDJU"/>
    <n v="3514"/>
    <d v="2025-06-12T00:00:00"/>
    <x v="9"/>
    <x v="11"/>
    <s v="E 6 "/>
    <n v="3"/>
    <x v="6"/>
    <n v="6"/>
    <s v="E"/>
    <n v="6"/>
    <s v="E6"/>
    <x v="2"/>
    <s v="MEDJOOL 107"/>
    <s v="3501-3520"/>
    <m/>
  </r>
  <r>
    <x v="2"/>
    <s v="3C11"/>
    <s v="843120250811E 6 37 "/>
    <m/>
    <n v="10"/>
    <s v="843120250811E 6"/>
    <s v="MDJU"/>
    <n v="3500"/>
    <d v="2025-08-11T00:00:00"/>
    <x v="2"/>
    <x v="2"/>
    <s v="E 6 "/>
    <n v="10"/>
    <x v="6"/>
    <n v="6"/>
    <s v="E"/>
    <n v="6"/>
    <s v="E6"/>
    <x v="2"/>
    <s v="MEDJOOL 106"/>
    <s v="3476-3500"/>
    <m/>
  </r>
  <r>
    <x v="2"/>
    <s v="3C11"/>
    <s v="851220250807E 7 37 "/>
    <m/>
    <n v="3"/>
    <s v="851220250807E 7"/>
    <s v="MDJU"/>
    <n v="3508"/>
    <d v="2025-08-07T00:00:00"/>
    <x v="2"/>
    <x v="2"/>
    <s v="E 7 "/>
    <n v="3"/>
    <x v="6"/>
    <n v="7"/>
    <s v="E"/>
    <s v="7+"/>
    <s v="E7+"/>
    <x v="2"/>
    <s v="MEDJOOL 107"/>
    <s v="3501-3520"/>
    <m/>
  </r>
  <r>
    <x v="2"/>
    <s v="3C12"/>
    <s v="564020250709XM1272 "/>
    <n v="2"/>
    <n v="3"/>
    <s v="564020250709XM1"/>
    <s v="MDJU"/>
    <n v="2306"/>
    <d v="2025-07-09T00:00:00"/>
    <x v="4"/>
    <x v="8"/>
    <s v="XM12"/>
    <n v="31"/>
    <x v="5"/>
    <n v="12"/>
    <s v="X"/>
    <n v="12"/>
    <s v="X12"/>
    <x v="2"/>
    <s v="MEDJOOL 109"/>
    <n v="2306"/>
    <m/>
  </r>
  <r>
    <x v="2"/>
    <s v="3C12"/>
    <s v="851220250723E 3 34 "/>
    <m/>
    <n v="3"/>
    <s v="851220250723E 3"/>
    <s v="MDJU"/>
    <n v="3508"/>
    <d v="2025-07-23T00:00:00"/>
    <x v="6"/>
    <x v="7"/>
    <s v="E 3 "/>
    <n v="3"/>
    <x v="6"/>
    <n v="3"/>
    <s v="E"/>
    <n v="3"/>
    <s v="E3"/>
    <x v="2"/>
    <s v="MEDJOOL 107"/>
    <s v="3501-3520"/>
    <m/>
  </r>
  <r>
    <x v="2"/>
    <s v="3C12"/>
    <s v="851220250806E 7 37 "/>
    <m/>
    <n v="3"/>
    <s v="851220250806E 7"/>
    <s v="MDJU"/>
    <n v="3508"/>
    <d v="2025-08-06T00:00:00"/>
    <x v="1"/>
    <x v="1"/>
    <s v="E 7 "/>
    <n v="3"/>
    <x v="6"/>
    <n v="7"/>
    <s v="E"/>
    <s v="7+"/>
    <s v="E7+"/>
    <x v="2"/>
    <s v="MEDJOOL 107"/>
    <s v="3501-3520"/>
    <m/>
  </r>
  <r>
    <x v="2"/>
    <s v="3C12"/>
    <s v="851220250806E 5 37 "/>
    <m/>
    <n v="10"/>
    <s v="851220250806E 5"/>
    <s v="MDJU"/>
    <n v="3508"/>
    <d v="2025-08-06T00:00:00"/>
    <x v="1"/>
    <x v="1"/>
    <s v="E 5 "/>
    <n v="10"/>
    <x v="6"/>
    <n v="5"/>
    <s v="E"/>
    <n v="5"/>
    <s v="E5"/>
    <x v="2"/>
    <s v="MEDJOOL 107"/>
    <s v="3501-3520"/>
    <m/>
  </r>
  <r>
    <x v="2"/>
    <s v="3C12"/>
    <s v="809020250716E 3 37 "/>
    <n v="1"/>
    <n v="8"/>
    <s v="809020250716E 3"/>
    <s v="MDJU"/>
    <n v="3407"/>
    <d v="2025-07-16T00:00:00"/>
    <x v="7"/>
    <x v="6"/>
    <s v="E 3 "/>
    <n v="22"/>
    <x v="6"/>
    <n v="3"/>
    <s v="E"/>
    <n v="3"/>
    <s v="E3"/>
    <x v="2"/>
    <s v="MEDJOOL 102"/>
    <s v="3381-3410"/>
    <m/>
  </r>
  <r>
    <x v="2"/>
    <s v="3C12"/>
    <s v="840220250715E 6 37 "/>
    <m/>
    <n v="11"/>
    <s v="840220250715E 6"/>
    <s v="MDJU"/>
    <n v="3464"/>
    <d v="2025-07-15T00:00:00"/>
    <x v="7"/>
    <x v="6"/>
    <s v="E 6 "/>
    <n v="11"/>
    <x v="6"/>
    <n v="6"/>
    <s v="E"/>
    <n v="6"/>
    <s v="E6"/>
    <x v="2"/>
    <s v="MEDJOOL 105"/>
    <s v="3461-3475"/>
    <m/>
  </r>
  <r>
    <x v="2"/>
    <s v="3C12"/>
    <s v="851220250723EA7 34 "/>
    <m/>
    <n v="3"/>
    <s v="851220250723EA7"/>
    <s v="MDJU"/>
    <n v="3508"/>
    <d v="2025-07-23T00:00:00"/>
    <x v="6"/>
    <x v="7"/>
    <s v="EA7 "/>
    <n v="3"/>
    <x v="8"/>
    <n v="7"/>
    <s v="E"/>
    <s v="7+"/>
    <s v="E7+"/>
    <x v="2"/>
    <s v="MEDJOOL 107"/>
    <s v="3501-3520"/>
    <m/>
  </r>
  <r>
    <x v="2"/>
    <s v="3C12"/>
    <s v="840220250704E 4 21 "/>
    <n v="2"/>
    <n v="4"/>
    <s v="840220250704E 4"/>
    <s v="MDJU"/>
    <n v="3464"/>
    <d v="2025-07-04T00:00:00"/>
    <x v="4"/>
    <x v="4"/>
    <s v="E 4 "/>
    <n v="32"/>
    <x v="6"/>
    <n v="4"/>
    <s v="E"/>
    <n v="4"/>
    <s v="E4"/>
    <x v="2"/>
    <s v="MEDJOOL 105"/>
    <s v="3461-3475"/>
    <m/>
  </r>
  <r>
    <x v="2"/>
    <s v="3C12"/>
    <s v="840220250703E 4 68 "/>
    <n v="1"/>
    <n v="2"/>
    <s v="840220250703E 4"/>
    <s v="MDJU"/>
    <n v="3464"/>
    <d v="2025-07-03T00:00:00"/>
    <x v="4"/>
    <x v="4"/>
    <s v="E 4 "/>
    <n v="16"/>
    <x v="6"/>
    <n v="4"/>
    <s v="E"/>
    <n v="4"/>
    <s v="E4"/>
    <x v="2"/>
    <s v="MEDJOOL 105"/>
    <s v="3461-3475"/>
    <m/>
  </r>
  <r>
    <x v="2"/>
    <s v="3C12"/>
    <s v="840220250703E 3 69 "/>
    <n v="3"/>
    <n v="5"/>
    <s v="840220250703E 3"/>
    <s v="MDJU"/>
    <n v="3464"/>
    <d v="2025-07-03T00:00:00"/>
    <x v="4"/>
    <x v="4"/>
    <s v="E 3 "/>
    <n v="47"/>
    <x v="6"/>
    <n v="3"/>
    <s v="E"/>
    <n v="3"/>
    <s v="E3"/>
    <x v="2"/>
    <s v="MEDJOOL 105"/>
    <s v="3461-3475"/>
    <m/>
  </r>
  <r>
    <x v="2"/>
    <s v="3C12"/>
    <s v="840220250703E 3 68 "/>
    <n v="1"/>
    <n v="13"/>
    <s v="840220250703E 3"/>
    <s v="MDJU"/>
    <n v="3464"/>
    <d v="2025-07-03T00:00:00"/>
    <x v="4"/>
    <x v="4"/>
    <s v="E 3 "/>
    <n v="27"/>
    <x v="6"/>
    <n v="3"/>
    <s v="E"/>
    <n v="3"/>
    <s v="E3"/>
    <x v="2"/>
    <s v="MEDJOOL 105"/>
    <s v="3461-3475"/>
    <m/>
  </r>
  <r>
    <x v="2"/>
    <s v="3C12"/>
    <s v="840220250703E 3 68 "/>
    <m/>
    <n v="3"/>
    <s v="840220250703E 3"/>
    <s v="MDJU"/>
    <n v="3464"/>
    <d v="2025-07-03T00:00:00"/>
    <x v="4"/>
    <x v="4"/>
    <s v="E 3 "/>
    <n v="3"/>
    <x v="6"/>
    <n v="3"/>
    <s v="E"/>
    <n v="3"/>
    <s v="E3"/>
    <x v="2"/>
    <s v="MEDJOOL 105"/>
    <s v="3461-3475"/>
    <m/>
  </r>
  <r>
    <x v="2"/>
    <s v="3C12"/>
    <s v="851620250710E 6 37 "/>
    <m/>
    <n v="4"/>
    <s v="851620250710E 6"/>
    <s v="MDJU"/>
    <n v="3514"/>
    <d v="2025-07-10T00:00:00"/>
    <x v="7"/>
    <x v="8"/>
    <s v="E 6 "/>
    <n v="4"/>
    <x v="6"/>
    <n v="6"/>
    <s v="E"/>
    <n v="6"/>
    <s v="E6"/>
    <x v="2"/>
    <s v="MEDJOOL 107"/>
    <s v="3501-3520"/>
    <m/>
  </r>
  <r>
    <x v="2"/>
    <s v="3C12"/>
    <s v="851620250710E 5 37 "/>
    <m/>
    <n v="10"/>
    <s v="851620250710E 5"/>
    <s v="MDJU"/>
    <n v="3514"/>
    <d v="2025-07-10T00:00:00"/>
    <x v="7"/>
    <x v="8"/>
    <s v="E 5 "/>
    <n v="10"/>
    <x v="6"/>
    <n v="5"/>
    <s v="E"/>
    <n v="5"/>
    <s v="E5"/>
    <x v="2"/>
    <s v="MEDJOOL 107"/>
    <s v="3501-3520"/>
    <m/>
  </r>
  <r>
    <x v="2"/>
    <s v="3C12"/>
    <s v="851620250710E 6 37 "/>
    <m/>
    <n v="6"/>
    <s v="851620250710E 6"/>
    <s v="MDJU"/>
    <n v="3514"/>
    <d v="2025-07-10T00:00:00"/>
    <x v="7"/>
    <x v="8"/>
    <s v="E 6 "/>
    <n v="6"/>
    <x v="6"/>
    <n v="6"/>
    <s v="E"/>
    <n v="6"/>
    <s v="E6"/>
    <x v="2"/>
    <s v="MEDJOOL 107"/>
    <s v="3501-3520"/>
    <m/>
  </r>
  <r>
    <x v="2"/>
    <s v="3D12"/>
    <s v="809020250811E 3 73 "/>
    <n v="14"/>
    <n v="8"/>
    <s v="809020250811E 3"/>
    <s v="MDJU"/>
    <n v="3407"/>
    <d v="2025-08-11T00:00:00"/>
    <x v="2"/>
    <x v="2"/>
    <s v="E 3 "/>
    <n v="204"/>
    <x v="6"/>
    <n v="3"/>
    <s v="E"/>
    <n v="3"/>
    <s v="E3"/>
    <x v="2"/>
    <s v="MEDJOOL 102"/>
    <s v="3381-3410"/>
    <m/>
  </r>
  <r>
    <x v="2"/>
    <s v="3D12"/>
    <s v="809020250811CS3 59 "/>
    <m/>
    <n v="4"/>
    <s v="809020250811CS3"/>
    <s v="MDJU"/>
    <n v="3407"/>
    <d v="2025-08-11T00:00:00"/>
    <x v="2"/>
    <x v="2"/>
    <s v="CS3 "/>
    <n v="4"/>
    <x v="11"/>
    <n v="3"/>
    <s v="E"/>
    <n v="3"/>
    <s v="E3"/>
    <x v="2"/>
    <s v="MEDJOOL 102"/>
    <s v="3381-3410"/>
    <m/>
  </r>
  <r>
    <x v="2"/>
    <s v="3D12"/>
    <s v="809020250811E 3 4  "/>
    <n v="2"/>
    <m/>
    <s v="809020250811E 3"/>
    <s v="MDJU"/>
    <n v="3407"/>
    <d v="2025-08-11T00:00:00"/>
    <x v="2"/>
    <x v="2"/>
    <s v="E 3 "/>
    <n v="28"/>
    <x v="6"/>
    <n v="3"/>
    <s v="E"/>
    <n v="3"/>
    <s v="E3"/>
    <x v="2"/>
    <s v="MEDJOOL 102"/>
    <s v="3381-3410"/>
    <m/>
  </r>
  <r>
    <x v="2"/>
    <s v="3D12"/>
    <s v="843120250704E 5 37 "/>
    <m/>
    <n v="11"/>
    <s v="843120250704E 5"/>
    <s v="MDJU"/>
    <n v="3500"/>
    <d v="2025-07-04T00:00:00"/>
    <x v="4"/>
    <x v="4"/>
    <s v="E 5 "/>
    <n v="11"/>
    <x v="6"/>
    <n v="5"/>
    <s v="E"/>
    <n v="5"/>
    <s v="E5"/>
    <x v="2"/>
    <s v="MEDJOOL 106"/>
    <s v="3476-3500"/>
    <m/>
  </r>
  <r>
    <x v="2"/>
    <s v="3D11"/>
    <s v="840220250630E 3 59 "/>
    <n v="9"/>
    <n v="7"/>
    <s v="840220250630E 3"/>
    <s v="MDJU"/>
    <n v="3464"/>
    <d v="2025-06-30T00:00:00"/>
    <x v="8"/>
    <x v="9"/>
    <s v="E 3 "/>
    <n v="133"/>
    <x v="6"/>
    <n v="3"/>
    <s v="E"/>
    <n v="3"/>
    <s v="E3"/>
    <x v="2"/>
    <s v="MEDJOOL 105"/>
    <s v="3461-3475"/>
    <m/>
  </r>
  <r>
    <x v="2"/>
    <s v="3D11"/>
    <s v="851220250617EA4 69 "/>
    <m/>
    <n v="7"/>
    <s v="851220250617EA4"/>
    <s v="MDJU"/>
    <n v="3508"/>
    <d v="2025-06-17T00:00:00"/>
    <x v="9"/>
    <x v="5"/>
    <s v="EA4 "/>
    <n v="7"/>
    <x v="8"/>
    <n v="4"/>
    <s v="E"/>
    <n v="4"/>
    <s v="E4"/>
    <x v="2"/>
    <s v="MEDJOOL 107"/>
    <s v="3501-3520"/>
    <m/>
  </r>
  <r>
    <x v="2"/>
    <s v="3D11"/>
    <s v="842520250620E 4 16 "/>
    <m/>
    <n v="5"/>
    <s v="842520250620E 4"/>
    <s v="MDJU"/>
    <n v="3491"/>
    <d v="2025-06-20T00:00:00"/>
    <x v="5"/>
    <x v="5"/>
    <s v="E 4 "/>
    <n v="5"/>
    <x v="6"/>
    <n v="4"/>
    <s v="E"/>
    <n v="4"/>
    <s v="E4"/>
    <x v="2"/>
    <s v="MEDJOOL 106"/>
    <s v="3476-3500"/>
    <m/>
  </r>
  <r>
    <x v="2"/>
    <s v="3D11"/>
    <s v="843120250718E 4 37 "/>
    <m/>
    <n v="10"/>
    <s v="843120250718E 4"/>
    <s v="MDJU"/>
    <n v="3500"/>
    <d v="2025-07-18T00:00:00"/>
    <x v="6"/>
    <x v="6"/>
    <s v="E 4 "/>
    <n v="10"/>
    <x v="6"/>
    <n v="4"/>
    <s v="E"/>
    <n v="4"/>
    <s v="E4"/>
    <x v="2"/>
    <s v="MEDJOOL 106"/>
    <s v="3476-3500"/>
    <m/>
  </r>
  <r>
    <x v="2"/>
    <s v="3D11"/>
    <s v="840220250716EA7 34 "/>
    <m/>
    <n v="2"/>
    <s v="840220250716EA7"/>
    <s v="MDJU"/>
    <n v="3464"/>
    <d v="2025-07-16T00:00:00"/>
    <x v="7"/>
    <x v="6"/>
    <s v="EA7 "/>
    <n v="2"/>
    <x v="8"/>
    <n v="7"/>
    <s v="E"/>
    <s v="7+"/>
    <s v="E7+"/>
    <x v="2"/>
    <s v="MEDJOOL 105"/>
    <s v="3461-3475"/>
    <m/>
  </r>
  <r>
    <x v="2"/>
    <s v="3D11"/>
    <s v="809020250722E 2 34 "/>
    <m/>
    <n v="3"/>
    <s v="809020250722E 2"/>
    <s v="MDJU"/>
    <n v="3407"/>
    <d v="2025-07-22T00:00:00"/>
    <x v="6"/>
    <x v="7"/>
    <s v="E 2 "/>
    <n v="3"/>
    <x v="6"/>
    <n v="2"/>
    <s v="E"/>
    <n v="2"/>
    <s v="E2"/>
    <x v="2"/>
    <s v="MEDJOOL 102"/>
    <s v="3381-3410"/>
    <m/>
  </r>
  <r>
    <x v="2"/>
    <s v="3D11"/>
    <s v="843120250716EA3 34 "/>
    <m/>
    <n v="3"/>
    <s v="843120250716EA3"/>
    <s v="MDJU"/>
    <n v="3500"/>
    <d v="2025-07-16T00:00:00"/>
    <x v="7"/>
    <x v="6"/>
    <s v="EA3 "/>
    <n v="3"/>
    <x v="8"/>
    <n v="3"/>
    <s v="E"/>
    <n v="3"/>
    <s v="E3"/>
    <x v="2"/>
    <s v="MEDJOOL 106"/>
    <s v="3476-3500"/>
    <m/>
  </r>
  <r>
    <x v="2"/>
    <s v="3D11"/>
    <s v="851220250716EA7 34 "/>
    <m/>
    <n v="1"/>
    <s v="851220250716EA7"/>
    <s v="MDJU"/>
    <n v="3508"/>
    <d v="2025-07-16T00:00:00"/>
    <x v="7"/>
    <x v="6"/>
    <s v="EA7 "/>
    <n v="1"/>
    <x v="8"/>
    <n v="7"/>
    <s v="E"/>
    <s v="7+"/>
    <s v="E7+"/>
    <x v="2"/>
    <s v="MEDJOOL 107"/>
    <s v="3501-3520"/>
    <m/>
  </r>
  <r>
    <x v="2"/>
    <s v="3D11"/>
    <s v="840220250611E 7 37 "/>
    <m/>
    <n v="12"/>
    <s v="840220250611E 7"/>
    <s v="MDJU"/>
    <n v="3464"/>
    <d v="2025-06-11T00:00:00"/>
    <x v="11"/>
    <x v="11"/>
    <s v="E 7 "/>
    <n v="12"/>
    <x v="6"/>
    <n v="7"/>
    <s v="E"/>
    <s v="7+"/>
    <s v="E7+"/>
    <x v="2"/>
    <s v="MEDJOOL 105"/>
    <s v="3461-3475"/>
    <m/>
  </r>
  <r>
    <x v="2"/>
    <s v="3D11"/>
    <s v="851620250801E 6 34 "/>
    <m/>
    <n v="3"/>
    <s v="851620250801E 6"/>
    <s v="MDJU"/>
    <n v="3514"/>
    <d v="2025-08-01T00:00:00"/>
    <x v="1"/>
    <x v="1"/>
    <s v="E 6 "/>
    <n v="3"/>
    <x v="6"/>
    <n v="6"/>
    <s v="E"/>
    <n v="6"/>
    <s v="E6"/>
    <x v="2"/>
    <s v="MEDJOOL 107"/>
    <s v="3501-3520"/>
    <m/>
  </r>
  <r>
    <x v="2"/>
    <s v="3D11"/>
    <s v="843120250814EA4 69 "/>
    <n v="1"/>
    <m/>
    <s v="843120250814EA4"/>
    <s v="MDJU"/>
    <n v="3500"/>
    <d v="2025-08-14T00:00:00"/>
    <x v="3"/>
    <x v="3"/>
    <s v="EA4 "/>
    <n v="14"/>
    <x v="8"/>
    <n v="4"/>
    <s v="E"/>
    <n v="4"/>
    <s v="E4"/>
    <x v="2"/>
    <s v="MEDJOOL 106"/>
    <s v="3476-3500"/>
    <m/>
  </r>
  <r>
    <x v="2"/>
    <s v="3D11"/>
    <s v="840220250811E 7 16 "/>
    <m/>
    <n v="7"/>
    <s v="840220250811E 7"/>
    <s v="MDJU"/>
    <n v="3464"/>
    <d v="2025-08-11T00:00:00"/>
    <x v="2"/>
    <x v="2"/>
    <s v="E 7 "/>
    <n v="7"/>
    <x v="6"/>
    <n v="7"/>
    <s v="E"/>
    <s v="7+"/>
    <s v="E7+"/>
    <x v="2"/>
    <s v="MEDJOOL 105"/>
    <s v="3461-3475"/>
    <m/>
  </r>
  <r>
    <x v="2"/>
    <s v="3Z10"/>
    <s v="564020250820E 1 86 "/>
    <n v="1"/>
    <m/>
    <s v="564020250820E 1"/>
    <s v="MDJU"/>
    <n v="2306"/>
    <d v="2025-08-20T00:00:00"/>
    <x v="3"/>
    <x v="3"/>
    <s v="E 1 "/>
    <n v="14"/>
    <x v="6"/>
    <n v="1"/>
    <s v="E"/>
    <n v="1"/>
    <s v="E1"/>
    <x v="2"/>
    <s v="MEDJOOL 109"/>
    <n v="2306"/>
    <m/>
  </r>
  <r>
    <x v="2"/>
    <s v="3Z10"/>
    <s v="564020250820XM1586 "/>
    <n v="5"/>
    <n v="5"/>
    <s v="564020250820XM1"/>
    <s v="MDJU"/>
    <n v="2306"/>
    <d v="2025-08-20T00:00:00"/>
    <x v="3"/>
    <x v="3"/>
    <s v="XM15"/>
    <n v="75"/>
    <x v="5"/>
    <n v="15"/>
    <s v="X"/>
    <s v="13+"/>
    <s v="X13+"/>
    <x v="2"/>
    <s v="MEDJOOL 109"/>
    <n v="2306"/>
    <m/>
  </r>
  <r>
    <x v="2"/>
    <s v="3B11"/>
    <s v="809020250724E 3 21 "/>
    <n v="7"/>
    <n v="244"/>
    <s v="809020250724E 3"/>
    <s v="MDJU"/>
    <n v="3407"/>
    <d v="2025-07-24T00:00:00"/>
    <x v="0"/>
    <x v="0"/>
    <s v="E 3 "/>
    <n v="342"/>
    <x v="6"/>
    <n v="3"/>
    <s v="E"/>
    <n v="3"/>
    <s v="E3"/>
    <x v="2"/>
    <s v="MEDJOOL 102"/>
    <s v="3381-3410"/>
    <m/>
  </r>
  <r>
    <x v="2"/>
    <s v="3B11"/>
    <s v="840220250814E 2 79 "/>
    <n v="1"/>
    <n v="7"/>
    <s v="840220250814E 2"/>
    <s v="MDJU"/>
    <n v="3464"/>
    <d v="2025-08-14T00:00:00"/>
    <x v="3"/>
    <x v="3"/>
    <s v="E 2 "/>
    <n v="21"/>
    <x v="6"/>
    <n v="2"/>
    <s v="E"/>
    <n v="2"/>
    <s v="E2"/>
    <x v="2"/>
    <s v="MEDJOOL 105"/>
    <s v="3461-3475"/>
    <m/>
  </r>
  <r>
    <x v="2"/>
    <s v="3B11"/>
    <s v="840220250811E 2 68 "/>
    <m/>
    <n v="4"/>
    <s v="840220250811E 2"/>
    <s v="MDJU"/>
    <n v="3464"/>
    <d v="2025-08-11T00:00:00"/>
    <x v="2"/>
    <x v="2"/>
    <s v="E 2 "/>
    <n v="4"/>
    <x v="6"/>
    <n v="2"/>
    <s v="E"/>
    <n v="2"/>
    <s v="E2"/>
    <x v="2"/>
    <s v="MEDJOOL 105"/>
    <s v="3461-3475"/>
    <m/>
  </r>
  <r>
    <x v="2"/>
    <s v="3B12"/>
    <s v="840220250626E 3 72 "/>
    <n v="1"/>
    <n v="4"/>
    <s v="840220250626E 3"/>
    <s v="MDJU"/>
    <n v="3464"/>
    <d v="2025-06-26T00:00:00"/>
    <x v="8"/>
    <x v="9"/>
    <s v="E 3 "/>
    <n v="18"/>
    <x v="6"/>
    <n v="3"/>
    <s v="E"/>
    <n v="3"/>
    <s v="E3"/>
    <x v="2"/>
    <s v="MEDJOOL 105"/>
    <s v="3461-3475"/>
    <m/>
  </r>
  <r>
    <x v="2"/>
    <s v="3B12"/>
    <s v="840220250722E 5 59 "/>
    <n v="1"/>
    <m/>
    <s v="840220250722E 5"/>
    <s v="MDJU"/>
    <n v="3464"/>
    <d v="2025-07-22T00:00:00"/>
    <x v="6"/>
    <x v="7"/>
    <s v="E 5 "/>
    <n v="14"/>
    <x v="6"/>
    <n v="5"/>
    <s v="E"/>
    <n v="5"/>
    <s v="E5"/>
    <x v="2"/>
    <s v="MEDJOOL 105"/>
    <s v="3461-3475"/>
    <m/>
  </r>
  <r>
    <x v="2"/>
    <s v="3B12"/>
    <s v="840220250722E 3 84 "/>
    <n v="3"/>
    <n v="5"/>
    <s v="840220250722E 3"/>
    <s v="MDJU"/>
    <n v="3464"/>
    <d v="2025-07-22T00:00:00"/>
    <x v="6"/>
    <x v="7"/>
    <s v="E 3 "/>
    <n v="47"/>
    <x v="6"/>
    <n v="3"/>
    <s v="E"/>
    <n v="3"/>
    <s v="E3"/>
    <x v="2"/>
    <s v="MEDJOOL 105"/>
    <s v="3461-3475"/>
    <m/>
  </r>
  <r>
    <x v="2"/>
    <s v="3B12"/>
    <s v="840220250722E 2 59 "/>
    <n v="3"/>
    <m/>
    <s v="840220250722E 2"/>
    <s v="MDJU"/>
    <n v="3464"/>
    <d v="2025-07-22T00:00:00"/>
    <x v="6"/>
    <x v="7"/>
    <s v="E 2 "/>
    <n v="42"/>
    <x v="6"/>
    <n v="2"/>
    <s v="E"/>
    <n v="2"/>
    <s v="E2"/>
    <x v="2"/>
    <s v="MEDJOOL 105"/>
    <s v="3461-3475"/>
    <m/>
  </r>
  <r>
    <x v="2"/>
    <s v="3B12"/>
    <s v="840220250626E 2 73 "/>
    <n v="1"/>
    <n v="4"/>
    <s v="840220250626E 2"/>
    <s v="MDJU"/>
    <n v="3464"/>
    <d v="2025-06-26T00:00:00"/>
    <x v="8"/>
    <x v="9"/>
    <s v="E 2 "/>
    <n v="18"/>
    <x v="6"/>
    <n v="2"/>
    <s v="E"/>
    <n v="2"/>
    <s v="E2"/>
    <x v="2"/>
    <s v="MEDJOOL 105"/>
    <s v="3461-3475"/>
    <m/>
  </r>
  <r>
    <x v="2"/>
    <s v="3B12"/>
    <s v="840220250625E 7 72 "/>
    <m/>
    <n v="8"/>
    <s v="840220250625E 7"/>
    <s v="MDJU"/>
    <n v="3464"/>
    <d v="2025-06-25T00:00:00"/>
    <x v="5"/>
    <x v="9"/>
    <s v="E 7 "/>
    <n v="8"/>
    <x v="6"/>
    <n v="7"/>
    <s v="E"/>
    <s v="7+"/>
    <s v="E7+"/>
    <x v="2"/>
    <s v="MEDJOOL 105"/>
    <s v="3461-3475"/>
    <m/>
  </r>
  <r>
    <x v="2"/>
    <s v="3B12"/>
    <s v="840220250626E 7 85 "/>
    <m/>
    <n v="12"/>
    <s v="840220250626E 7"/>
    <s v="MDJU"/>
    <n v="3464"/>
    <d v="2025-06-26T00:00:00"/>
    <x v="8"/>
    <x v="9"/>
    <s v="E 7 "/>
    <n v="12"/>
    <x v="6"/>
    <n v="7"/>
    <s v="E"/>
    <s v="7+"/>
    <s v="E7+"/>
    <x v="2"/>
    <s v="MEDJOOL 105"/>
    <s v="3461-3475"/>
    <m/>
  </r>
  <r>
    <x v="2"/>
    <s v="3B12"/>
    <s v="840220250626E 4 72 "/>
    <m/>
    <n v="2"/>
    <s v="840220250626E 4"/>
    <s v="MDJU"/>
    <n v="3464"/>
    <d v="2025-06-26T00:00:00"/>
    <x v="8"/>
    <x v="9"/>
    <s v="E 4 "/>
    <n v="2"/>
    <x v="6"/>
    <n v="4"/>
    <s v="E"/>
    <n v="4"/>
    <s v="E4"/>
    <x v="2"/>
    <s v="MEDJOOL 105"/>
    <s v="3461-3475"/>
    <m/>
  </r>
  <r>
    <x v="2"/>
    <s v="3B12"/>
    <s v="840220250626E 4 72 "/>
    <m/>
    <n v="3"/>
    <s v="840220250626E 4"/>
    <s v="MDJU"/>
    <n v="3464"/>
    <d v="2025-06-26T00:00:00"/>
    <x v="8"/>
    <x v="9"/>
    <s v="E 4 "/>
    <n v="3"/>
    <x v="6"/>
    <n v="4"/>
    <s v="E"/>
    <n v="4"/>
    <s v="E4"/>
    <x v="2"/>
    <s v="MEDJOOL 105"/>
    <s v="3461-3475"/>
    <m/>
  </r>
  <r>
    <x v="2"/>
    <s v="3B12"/>
    <s v="840220250625E 4 72 "/>
    <m/>
    <n v="8"/>
    <s v="840220250625E 4"/>
    <s v="MDJU"/>
    <n v="3464"/>
    <d v="2025-06-25T00:00:00"/>
    <x v="5"/>
    <x v="9"/>
    <s v="E 4 "/>
    <n v="8"/>
    <x v="6"/>
    <n v="4"/>
    <s v="E"/>
    <n v="4"/>
    <s v="E4"/>
    <x v="2"/>
    <s v="MEDJOOL 105"/>
    <s v="3461-3475"/>
    <m/>
  </r>
  <r>
    <x v="2"/>
    <s v="3B12"/>
    <s v="840220250625E 2 87 "/>
    <n v="1"/>
    <m/>
    <s v="840220250625E 2"/>
    <s v="MDJU"/>
    <n v="3464"/>
    <d v="2025-06-25T00:00:00"/>
    <x v="5"/>
    <x v="9"/>
    <s v="E 2 "/>
    <n v="14"/>
    <x v="6"/>
    <n v="2"/>
    <s v="E"/>
    <n v="2"/>
    <s v="E2"/>
    <x v="2"/>
    <s v="MEDJOOL 105"/>
    <s v="3461-3475"/>
    <m/>
  </r>
  <r>
    <x v="2"/>
    <s v="3B12"/>
    <s v="840220250813E 2 16 "/>
    <m/>
    <n v="4"/>
    <s v="840220250813E 2"/>
    <s v="MDJU"/>
    <n v="3464"/>
    <d v="2025-08-13T00:00:00"/>
    <x v="2"/>
    <x v="2"/>
    <s v="E 2 "/>
    <n v="4"/>
    <x v="6"/>
    <n v="2"/>
    <s v="E"/>
    <n v="2"/>
    <s v="E2"/>
    <x v="2"/>
    <s v="MEDJOOL 105"/>
    <s v="3461-3475"/>
    <m/>
  </r>
  <r>
    <x v="2"/>
    <s v="3B12"/>
    <s v="840220250814E 5 37 "/>
    <m/>
    <n v="10"/>
    <s v="840220250814E 5"/>
    <s v="MDJU"/>
    <n v="3464"/>
    <d v="2025-08-14T00:00:00"/>
    <x v="3"/>
    <x v="3"/>
    <s v="E 5 "/>
    <n v="10"/>
    <x v="6"/>
    <n v="5"/>
    <s v="E"/>
    <n v="5"/>
    <s v="E5"/>
    <x v="2"/>
    <s v="MEDJOOL 105"/>
    <s v="3461-3475"/>
    <m/>
  </r>
  <r>
    <x v="2"/>
    <s v="3A12"/>
    <s v="851620250625E 3 68 "/>
    <n v="2"/>
    <m/>
    <s v="851620250625E 3"/>
    <s v="MDJU"/>
    <n v="3514"/>
    <d v="2025-06-25T00:00:00"/>
    <x v="5"/>
    <x v="9"/>
    <s v="E 3 "/>
    <n v="28"/>
    <x v="6"/>
    <n v="3"/>
    <s v="E"/>
    <n v="3"/>
    <s v="E3"/>
    <x v="2"/>
    <s v="MEDJOOL 107"/>
    <s v="3501-3520"/>
    <m/>
  </r>
  <r>
    <x v="2"/>
    <s v="3A12"/>
    <s v="851620250625E 4 69 "/>
    <n v="1"/>
    <m/>
    <s v="851620250625E 4"/>
    <s v="MDJU"/>
    <n v="3514"/>
    <d v="2025-06-25T00:00:00"/>
    <x v="5"/>
    <x v="9"/>
    <s v="E 4 "/>
    <n v="14"/>
    <x v="6"/>
    <n v="4"/>
    <s v="E"/>
    <n v="4"/>
    <s v="E4"/>
    <x v="2"/>
    <s v="MEDJOOL 107"/>
    <s v="3501-3520"/>
    <m/>
  </r>
  <r>
    <x v="2"/>
    <s v="3A12"/>
    <s v="851620250624EA3 68 "/>
    <m/>
    <n v="7"/>
    <s v="851620250624EA3"/>
    <s v="MDJU"/>
    <n v="3514"/>
    <d v="2025-06-24T00:00:00"/>
    <x v="5"/>
    <x v="9"/>
    <s v="EA3 "/>
    <n v="7"/>
    <x v="8"/>
    <n v="3"/>
    <s v="E"/>
    <n v="3"/>
    <s v="E3"/>
    <x v="2"/>
    <s v="MEDJOOL 107"/>
    <s v="3501-3520"/>
    <m/>
  </r>
  <r>
    <x v="2"/>
    <s v="3A12"/>
    <s v="851620250626E 5 69 "/>
    <n v="3"/>
    <n v="5"/>
    <s v="851620250626E 5"/>
    <s v="MDJU"/>
    <n v="3514"/>
    <d v="2025-06-26T00:00:00"/>
    <x v="8"/>
    <x v="9"/>
    <s v="E 5 "/>
    <n v="47"/>
    <x v="6"/>
    <n v="5"/>
    <s v="E"/>
    <n v="5"/>
    <s v="E5"/>
    <x v="2"/>
    <s v="MEDJOOL 107"/>
    <s v="3501-3520"/>
    <m/>
  </r>
  <r>
    <x v="2"/>
    <s v="3A12"/>
    <s v="851620250625E 6 68 "/>
    <m/>
    <n v="1"/>
    <s v="851620250625E 6"/>
    <s v="MDJU"/>
    <n v="3514"/>
    <d v="2025-06-25T00:00:00"/>
    <x v="5"/>
    <x v="9"/>
    <s v="E 6 "/>
    <n v="1"/>
    <x v="6"/>
    <n v="6"/>
    <s v="E"/>
    <n v="6"/>
    <s v="E6"/>
    <x v="2"/>
    <s v="MEDJOOL 107"/>
    <s v="3501-3520"/>
    <m/>
  </r>
  <r>
    <x v="2"/>
    <s v="3A12"/>
    <s v="851620250625E 5 68 "/>
    <m/>
    <n v="8"/>
    <s v="851620250625E 5"/>
    <s v="MDJU"/>
    <n v="3514"/>
    <d v="2025-06-25T00:00:00"/>
    <x v="5"/>
    <x v="9"/>
    <s v="E 5 "/>
    <n v="8"/>
    <x v="6"/>
    <n v="5"/>
    <s v="E"/>
    <n v="5"/>
    <s v="E5"/>
    <x v="2"/>
    <s v="MEDJOOL 107"/>
    <s v="3501-3520"/>
    <m/>
  </r>
  <r>
    <x v="2"/>
    <s v="3A12"/>
    <s v="851620250624E 3 21 "/>
    <n v="4"/>
    <m/>
    <s v="851620250624E 3"/>
    <s v="MDJU"/>
    <n v="3514"/>
    <d v="2025-06-24T00:00:00"/>
    <x v="5"/>
    <x v="9"/>
    <s v="E 3 "/>
    <n v="56"/>
    <x v="6"/>
    <n v="3"/>
    <s v="E"/>
    <n v="3"/>
    <s v="E3"/>
    <x v="2"/>
    <s v="MEDJOOL 107"/>
    <s v="3501-3520"/>
    <m/>
  </r>
  <r>
    <x v="2"/>
    <s v="3A12"/>
    <s v="840220250626E 6 73 "/>
    <m/>
    <n v="7"/>
    <s v="840220250626E 6"/>
    <s v="MDJU"/>
    <n v="3464"/>
    <d v="2025-06-26T00:00:00"/>
    <x v="8"/>
    <x v="9"/>
    <s v="E 6 "/>
    <n v="7"/>
    <x v="6"/>
    <n v="6"/>
    <s v="E"/>
    <n v="6"/>
    <s v="E6"/>
    <x v="2"/>
    <s v="MEDJOOL 105"/>
    <s v="3461-3475"/>
    <m/>
  </r>
  <r>
    <x v="2"/>
    <s v="3A12"/>
    <s v="851220250801E 4 69 "/>
    <m/>
    <n v="8"/>
    <s v="851220250801E 4"/>
    <s v="MDJU"/>
    <n v="3508"/>
    <d v="2025-08-01T00:00:00"/>
    <x v="1"/>
    <x v="1"/>
    <s v="E 4 "/>
    <n v="8"/>
    <x v="6"/>
    <n v="4"/>
    <s v="E"/>
    <n v="4"/>
    <s v="E4"/>
    <x v="2"/>
    <s v="MEDJOOL 107"/>
    <s v="3501-3520"/>
    <m/>
  </r>
  <r>
    <x v="2"/>
    <s v="3A12"/>
    <s v="851220250801E 6 69 "/>
    <n v="2"/>
    <n v="1"/>
    <s v="851220250801E 6"/>
    <s v="MDJU"/>
    <n v="3508"/>
    <d v="2025-08-01T00:00:00"/>
    <x v="1"/>
    <x v="1"/>
    <s v="E 6 "/>
    <n v="29"/>
    <x v="6"/>
    <n v="6"/>
    <s v="E"/>
    <n v="6"/>
    <s v="E6"/>
    <x v="2"/>
    <s v="MEDJOOL 107"/>
    <s v="3501-3520"/>
    <m/>
  </r>
  <r>
    <x v="2"/>
    <s v="3A12"/>
    <s v="851220250801E 5 85 "/>
    <n v="1"/>
    <m/>
    <s v="851220250801E 5"/>
    <s v="MDJU"/>
    <n v="3508"/>
    <d v="2025-08-01T00:00:00"/>
    <x v="1"/>
    <x v="1"/>
    <s v="E 5 "/>
    <n v="14"/>
    <x v="6"/>
    <n v="5"/>
    <s v="E"/>
    <n v="5"/>
    <s v="E5"/>
    <x v="2"/>
    <s v="MEDJOOL 107"/>
    <s v="3501-3520"/>
    <m/>
  </r>
  <r>
    <x v="2"/>
    <s v="3A11"/>
    <s v="851220250731E 5 85 "/>
    <n v="2"/>
    <m/>
    <s v="851220250731E 5"/>
    <s v="MDJU"/>
    <n v="3508"/>
    <d v="2025-07-31T00:00:00"/>
    <x v="1"/>
    <x v="1"/>
    <s v="E 5 "/>
    <n v="28"/>
    <x v="6"/>
    <n v="5"/>
    <s v="E"/>
    <n v="5"/>
    <s v="E5"/>
    <x v="2"/>
    <s v="MEDJOOL 107"/>
    <s v="3501-3520"/>
    <m/>
  </r>
  <r>
    <x v="2"/>
    <s v="3A11"/>
    <s v="840220250626E 2 85 "/>
    <n v="1"/>
    <m/>
    <s v="840220250626E 2"/>
    <s v="MDJU"/>
    <n v="3464"/>
    <d v="2025-06-26T00:00:00"/>
    <x v="8"/>
    <x v="9"/>
    <s v="E 2 "/>
    <n v="14"/>
    <x v="6"/>
    <n v="2"/>
    <s v="E"/>
    <n v="2"/>
    <s v="E2"/>
    <x v="2"/>
    <s v="MEDJOOL 105"/>
    <s v="3461-3475"/>
    <m/>
  </r>
  <r>
    <x v="2"/>
    <s v="3A11"/>
    <s v="861120250626E 6 68 "/>
    <n v="5"/>
    <n v="1"/>
    <s v="861120250626E 6"/>
    <s v="MDJU"/>
    <n v="3522"/>
    <d v="2025-06-26T00:00:00"/>
    <x v="8"/>
    <x v="9"/>
    <s v="E 6 "/>
    <n v="71"/>
    <x v="6"/>
    <n v="6"/>
    <s v="E"/>
    <n v="6"/>
    <s v="E6"/>
    <x v="2"/>
    <s v="MEDJOOL 108"/>
    <s v="3521-3530"/>
    <m/>
  </r>
  <r>
    <x v="2"/>
    <s v="3A11"/>
    <s v="564020250707XM1285 "/>
    <n v="1"/>
    <n v="3"/>
    <s v="564020250707XM1"/>
    <s v="MDJU"/>
    <n v="2306"/>
    <d v="2025-07-07T00:00:00"/>
    <x v="4"/>
    <x v="8"/>
    <s v="XM12"/>
    <n v="17"/>
    <x v="5"/>
    <n v="12"/>
    <s v="X"/>
    <n v="12"/>
    <s v="X12"/>
    <x v="2"/>
    <s v="MEDJOOL 109"/>
    <n v="2306"/>
    <m/>
  </r>
  <r>
    <x v="2"/>
    <s v="3A11"/>
    <s v="840220250624EA6 84 "/>
    <m/>
    <n v="1"/>
    <s v="840220250624EA6"/>
    <s v="MDJU"/>
    <n v="3464"/>
    <d v="2025-06-24T00:00:00"/>
    <x v="5"/>
    <x v="9"/>
    <s v="EA6 "/>
    <n v="1"/>
    <x v="8"/>
    <n v="6"/>
    <s v="E"/>
    <n v="6"/>
    <s v="E6"/>
    <x v="2"/>
    <s v="MEDJOOL 105"/>
    <s v="3461-3475"/>
    <m/>
  </r>
  <r>
    <x v="2"/>
    <s v="3A11"/>
    <s v="840220250623E 7 84 "/>
    <m/>
    <n v="4"/>
    <e v="#REF!"/>
    <s v="MDJU"/>
    <n v="3464"/>
    <d v="2025-06-23T00:00:00"/>
    <x v="5"/>
    <x v="13"/>
    <s v="E 7 "/>
    <n v="4"/>
    <x v="6"/>
    <n v="7"/>
    <s v="E"/>
    <s v="7+"/>
    <s v="E7+"/>
    <x v="2"/>
    <s v="MEDJOOL 105"/>
    <s v="3461-3475"/>
    <m/>
  </r>
  <r>
    <x v="2"/>
    <s v="3A11"/>
    <s v="861120250626EA6 68 "/>
    <n v="1"/>
    <m/>
    <s v="840220250623E 7"/>
    <s v="MDJU"/>
    <n v="3522"/>
    <d v="2025-06-26T00:00:00"/>
    <x v="8"/>
    <x v="9"/>
    <s v="EA6 "/>
    <n v="14"/>
    <x v="8"/>
    <n v="6"/>
    <s v="E"/>
    <n v="6"/>
    <s v="E6"/>
    <x v="2"/>
    <s v="MEDJOOL 108"/>
    <s v="3521-3530"/>
    <m/>
  </r>
  <r>
    <x v="2"/>
    <s v="3A11"/>
    <s v="851220250606E 8 59 "/>
    <m/>
    <n v="11"/>
    <s v="851220250606E 8"/>
    <s v="MDJU"/>
    <n v="3508"/>
    <d v="2025-06-06T00:00:00"/>
    <x v="11"/>
    <x v="10"/>
    <s v="E 8 "/>
    <n v="11"/>
    <x v="6"/>
    <n v="8"/>
    <s v="E"/>
    <s v="7+"/>
    <s v="E7+"/>
    <x v="2"/>
    <s v="MEDJOOL 107"/>
    <s v="3501-3520"/>
    <m/>
  </r>
  <r>
    <x v="2"/>
    <s v="3B51"/>
    <s v="861120250612E 6 59 "/>
    <m/>
    <n v="4"/>
    <s v="861120250612E 6"/>
    <s v="MDJU"/>
    <n v="3522"/>
    <d v="2025-06-12T00:00:00"/>
    <x v="9"/>
    <x v="11"/>
    <s v="E 6 "/>
    <n v="4"/>
    <x v="6"/>
    <n v="6"/>
    <s v="E"/>
    <n v="6"/>
    <s v="E6"/>
    <x v="2"/>
    <s v="MEDJOOL 108"/>
    <s v="3521-3530"/>
    <m/>
  </r>
  <r>
    <x v="2"/>
    <s v="3B51"/>
    <s v="861120250702E 6 69 "/>
    <m/>
    <n v="10"/>
    <s v="861120250702E 6"/>
    <s v="MDJU"/>
    <n v="3522"/>
    <d v="2025-07-02T00:00:00"/>
    <x v="8"/>
    <x v="4"/>
    <s v="E 6 "/>
    <n v="10"/>
    <x v="6"/>
    <n v="6"/>
    <s v="E"/>
    <n v="6"/>
    <s v="E6"/>
    <x v="2"/>
    <s v="MEDJOOL 108"/>
    <s v="3521-3530"/>
    <m/>
  </r>
  <r>
    <x v="2"/>
    <s v="3B51"/>
    <s v="861120250702E 6 68 "/>
    <n v="1"/>
    <n v="5"/>
    <s v="861120250702E 6"/>
    <s v="MDJU"/>
    <n v="3522"/>
    <d v="2025-07-02T00:00:00"/>
    <x v="8"/>
    <x v="4"/>
    <s v="E 6 "/>
    <n v="19"/>
    <x v="6"/>
    <n v="6"/>
    <s v="E"/>
    <n v="6"/>
    <s v="E6"/>
    <x v="2"/>
    <s v="MEDJOOL 108"/>
    <s v="3521-3530"/>
    <m/>
  </r>
  <r>
    <x v="2"/>
    <s v="3B51"/>
    <s v="861120250702E 5 68 "/>
    <m/>
    <n v="4"/>
    <s v="861120250702E 5"/>
    <s v="MDJU"/>
    <n v="3522"/>
    <d v="2025-07-02T00:00:00"/>
    <x v="8"/>
    <x v="4"/>
    <s v="E 5 "/>
    <n v="4"/>
    <x v="6"/>
    <n v="5"/>
    <s v="E"/>
    <n v="5"/>
    <s v="E5"/>
    <x v="2"/>
    <s v="MEDJOOL 108"/>
    <s v="3521-3530"/>
    <m/>
  </r>
  <r>
    <x v="2"/>
    <s v="3B51"/>
    <s v="861120250702E 3 68 "/>
    <m/>
    <n v="2"/>
    <s v="861120250702E 3"/>
    <s v="MDJU"/>
    <n v="3522"/>
    <d v="2025-07-02T00:00:00"/>
    <x v="8"/>
    <x v="4"/>
    <s v="E 3 "/>
    <n v="2"/>
    <x v="6"/>
    <n v="3"/>
    <s v="E"/>
    <n v="3"/>
    <s v="E3"/>
    <x v="2"/>
    <s v="MEDJOOL 108"/>
    <s v="3521-3530"/>
    <m/>
  </r>
  <r>
    <x v="2"/>
    <s v="3B51"/>
    <s v="861120250702E 7 68 "/>
    <m/>
    <n v="2"/>
    <s v="861120250702E 7"/>
    <s v="MDJU"/>
    <n v="3522"/>
    <d v="2025-07-02T00:00:00"/>
    <x v="8"/>
    <x v="4"/>
    <s v="E 7 "/>
    <n v="2"/>
    <x v="6"/>
    <n v="7"/>
    <s v="E"/>
    <s v="7+"/>
    <s v="E7+"/>
    <x v="2"/>
    <s v="MEDJOOL 108"/>
    <s v="3521-3530"/>
    <m/>
  </r>
  <r>
    <x v="2"/>
    <s v="3B51"/>
    <s v="861120250604E 3 34 "/>
    <m/>
    <n v="9"/>
    <s v="861120250604E 3"/>
    <s v="MDJU"/>
    <n v="3522"/>
    <d v="2025-06-04T00:00:00"/>
    <x v="10"/>
    <x v="10"/>
    <s v="E 3 "/>
    <n v="9"/>
    <x v="6"/>
    <n v="3"/>
    <s v="E"/>
    <n v="3"/>
    <s v="E3"/>
    <x v="2"/>
    <s v="MEDJOOL 108"/>
    <s v="3521-3530"/>
    <m/>
  </r>
  <r>
    <x v="2"/>
    <s v="3B51"/>
    <s v="851220250624E 9 69 "/>
    <m/>
    <n v="4"/>
    <s v="851220250624E 9"/>
    <s v="MDJU"/>
    <n v="3508"/>
    <d v="2025-06-24T00:00:00"/>
    <x v="5"/>
    <x v="9"/>
    <s v="E 9 "/>
    <n v="4"/>
    <x v="6"/>
    <n v="9"/>
    <s v="E"/>
    <s v="7+"/>
    <s v="E7+"/>
    <x v="2"/>
    <s v="MEDJOOL 107"/>
    <s v="3501-3520"/>
    <m/>
  </r>
  <r>
    <x v="2"/>
    <s v="3B51"/>
    <s v="851220250624E 6 69 "/>
    <m/>
    <n v="3"/>
    <s v="851220250624E 6"/>
    <s v="MDJU"/>
    <n v="3508"/>
    <d v="2025-06-24T00:00:00"/>
    <x v="5"/>
    <x v="9"/>
    <s v="E 6 "/>
    <n v="3"/>
    <x v="6"/>
    <n v="6"/>
    <s v="E"/>
    <n v="6"/>
    <s v="E6"/>
    <x v="2"/>
    <s v="MEDJOOL 107"/>
    <s v="3501-3520"/>
    <m/>
  </r>
  <r>
    <x v="2"/>
    <s v="3B51"/>
    <s v="851220250624E 6 68 "/>
    <m/>
    <n v="11"/>
    <s v="851220250624E 6"/>
    <s v="MDJU"/>
    <n v="3508"/>
    <d v="2025-06-24T00:00:00"/>
    <x v="5"/>
    <x v="9"/>
    <s v="E 6 "/>
    <n v="11"/>
    <x v="6"/>
    <n v="6"/>
    <s v="E"/>
    <n v="6"/>
    <s v="E6"/>
    <x v="2"/>
    <s v="MEDJOOL 107"/>
    <s v="3501-3520"/>
    <m/>
  </r>
  <r>
    <x v="2"/>
    <s v="3B51"/>
    <s v="851220250624E 5 21 "/>
    <n v="1"/>
    <n v="6"/>
    <s v="851220250624E 5"/>
    <s v="MDJU"/>
    <n v="3508"/>
    <d v="2025-06-24T00:00:00"/>
    <x v="5"/>
    <x v="9"/>
    <s v="E 5 "/>
    <n v="20"/>
    <x v="6"/>
    <n v="5"/>
    <s v="E"/>
    <n v="5"/>
    <s v="E5"/>
    <x v="2"/>
    <s v="MEDJOOL 107"/>
    <s v="3501-3520"/>
    <m/>
  </r>
  <r>
    <x v="2"/>
    <s v="3B51"/>
    <s v="851220250624E 5 68 "/>
    <m/>
    <n v="8"/>
    <s v="851220250624E 5"/>
    <s v="MDJU"/>
    <n v="3508"/>
    <d v="2025-06-24T00:00:00"/>
    <x v="5"/>
    <x v="9"/>
    <s v="E 5 "/>
    <n v="8"/>
    <x v="6"/>
    <n v="5"/>
    <s v="E"/>
    <n v="5"/>
    <s v="E5"/>
    <x v="2"/>
    <s v="MEDJOOL 107"/>
    <s v="3501-3520"/>
    <m/>
  </r>
  <r>
    <x v="2"/>
    <s v="3B51"/>
    <s v="851220250624EA3 68 "/>
    <m/>
    <n v="11"/>
    <s v="851220250624EA3"/>
    <s v="MDJU"/>
    <n v="3508"/>
    <d v="2025-06-24T00:00:00"/>
    <x v="5"/>
    <x v="9"/>
    <s v="EA3 "/>
    <n v="11"/>
    <x v="8"/>
    <n v="3"/>
    <s v="E"/>
    <n v="3"/>
    <s v="E3"/>
    <x v="2"/>
    <s v="MEDJOOL 107"/>
    <s v="3501-3520"/>
    <m/>
  </r>
  <r>
    <x v="2"/>
    <s v="3B51"/>
    <s v="851220250624E 2 21 "/>
    <m/>
    <n v="5"/>
    <s v="851220250624E 2"/>
    <s v="MDJU"/>
    <n v="3508"/>
    <d v="2025-06-24T00:00:00"/>
    <x v="5"/>
    <x v="9"/>
    <s v="E 2 "/>
    <n v="5"/>
    <x v="6"/>
    <n v="2"/>
    <s v="E"/>
    <n v="2"/>
    <s v="E2"/>
    <x v="2"/>
    <s v="MEDJOOL 107"/>
    <s v="3501-3520"/>
    <m/>
  </r>
  <r>
    <x v="2"/>
    <s v="3B51"/>
    <s v="851220250624EA4 68 "/>
    <n v="1"/>
    <m/>
    <s v="851220250624EA4"/>
    <s v="MDJU"/>
    <n v="3508"/>
    <d v="2025-06-24T00:00:00"/>
    <x v="5"/>
    <x v="9"/>
    <s v="EA4 "/>
    <n v="14"/>
    <x v="8"/>
    <n v="4"/>
    <s v="E"/>
    <n v="4"/>
    <s v="E4"/>
    <x v="2"/>
    <s v="MEDJOOL 107"/>
    <s v="3501-3520"/>
    <m/>
  </r>
  <r>
    <x v="2"/>
    <s v="3B51"/>
    <s v="842520250311E 6 69 "/>
    <m/>
    <n v="7"/>
    <s v="842520250311E 6"/>
    <s v="MDJU"/>
    <n v="3491"/>
    <d v="2025-03-11T00:00:00"/>
    <x v="14"/>
    <x v="15"/>
    <s v="E 6 "/>
    <n v="7"/>
    <x v="6"/>
    <n v="6"/>
    <s v="E"/>
    <n v="6"/>
    <s v="E6"/>
    <x v="2"/>
    <s v="MEDJOOL 106"/>
    <s v="3476-3500"/>
    <m/>
  </r>
  <r>
    <x v="2"/>
    <s v="3B51"/>
    <s v="851220250624E 4 68 "/>
    <m/>
    <n v="10"/>
    <s v="851220250624E 4"/>
    <s v="MDJU"/>
    <n v="3508"/>
    <d v="2025-06-24T00:00:00"/>
    <x v="5"/>
    <x v="9"/>
    <s v="E 4 "/>
    <n v="10"/>
    <x v="6"/>
    <n v="4"/>
    <s v="E"/>
    <n v="4"/>
    <s v="E4"/>
    <x v="2"/>
    <s v="MEDJOOL 107"/>
    <s v="3501-3520"/>
    <m/>
  </r>
  <r>
    <x v="2"/>
    <s v="3B51"/>
    <s v="830620250626E 2 86 "/>
    <m/>
    <n v="4"/>
    <s v="830620250626E 2"/>
    <s v="MDJU"/>
    <n v="3445"/>
    <d v="2025-06-26T00:00:00"/>
    <x v="8"/>
    <x v="9"/>
    <s v="E 2 "/>
    <n v="4"/>
    <x v="6"/>
    <n v="2"/>
    <s v="E"/>
    <n v="2"/>
    <s v="E2"/>
    <x v="2"/>
    <s v="MEDJOOL 104"/>
    <s v="3441-3460"/>
    <m/>
  </r>
  <r>
    <x v="2"/>
    <s v="3B52"/>
    <s v="830620250626E 6 72 "/>
    <m/>
    <n v="8"/>
    <s v="830620250626E 6"/>
    <s v="MDJU"/>
    <n v="3445"/>
    <d v="2025-06-26T00:00:00"/>
    <x v="8"/>
    <x v="9"/>
    <s v="E 6 "/>
    <n v="8"/>
    <x v="6"/>
    <n v="6"/>
    <s v="E"/>
    <n v="6"/>
    <s v="E6"/>
    <x v="2"/>
    <s v="MEDJOOL 104"/>
    <s v="3441-3460"/>
    <m/>
  </r>
  <r>
    <x v="2"/>
    <s v="3B52"/>
    <s v="830620250626E 5 72 "/>
    <m/>
    <n v="3"/>
    <s v="830620250626E 5"/>
    <s v="MDJU"/>
    <n v="3445"/>
    <d v="2025-06-26T00:00:00"/>
    <x v="8"/>
    <x v="9"/>
    <s v="E 5 "/>
    <n v="3"/>
    <x v="6"/>
    <n v="5"/>
    <s v="E"/>
    <n v="5"/>
    <s v="E5"/>
    <x v="2"/>
    <s v="MEDJOOL 104"/>
    <s v="3441-3460"/>
    <m/>
  </r>
  <r>
    <x v="2"/>
    <s v="3B52"/>
    <s v="830620250626E 2 86 "/>
    <m/>
    <n v="7"/>
    <s v="830620250626E 2"/>
    <s v="MDJU"/>
    <n v="3445"/>
    <d v="2025-06-26T00:00:00"/>
    <x v="8"/>
    <x v="9"/>
    <s v="E 2 "/>
    <n v="7"/>
    <x v="6"/>
    <n v="2"/>
    <s v="E"/>
    <n v="2"/>
    <s v="E2"/>
    <x v="2"/>
    <s v="MEDJOOL 104"/>
    <s v="3441-3460"/>
    <m/>
  </r>
  <r>
    <x v="2"/>
    <s v="3B52"/>
    <s v="830620250626E 4 73 "/>
    <m/>
    <n v="6"/>
    <s v="830620250626E 4"/>
    <s v="MDJU"/>
    <n v="3445"/>
    <d v="2025-06-26T00:00:00"/>
    <x v="8"/>
    <x v="9"/>
    <s v="E 4 "/>
    <n v="6"/>
    <x v="6"/>
    <n v="4"/>
    <s v="E"/>
    <n v="4"/>
    <s v="E4"/>
    <x v="2"/>
    <s v="MEDJOOL 104"/>
    <s v="3441-3460"/>
    <m/>
  </r>
  <r>
    <x v="2"/>
    <s v="3B52"/>
    <s v="830620250626E 3 85 "/>
    <n v="1"/>
    <n v="4"/>
    <s v="830620250626E 3"/>
    <s v="MDJU"/>
    <n v="3445"/>
    <d v="2025-06-26T00:00:00"/>
    <x v="8"/>
    <x v="9"/>
    <s v="E 3 "/>
    <n v="18"/>
    <x v="6"/>
    <n v="3"/>
    <s v="E"/>
    <n v="3"/>
    <s v="E3"/>
    <x v="2"/>
    <s v="MEDJOOL 104"/>
    <s v="3441-3460"/>
    <m/>
  </r>
  <r>
    <x v="2"/>
    <s v="3B52"/>
    <s v="842520250626EA7 7  "/>
    <m/>
    <n v="1"/>
    <s v="842520250626EA7"/>
    <s v="MDJU"/>
    <n v="3491"/>
    <d v="2025-06-26T00:00:00"/>
    <x v="8"/>
    <x v="9"/>
    <s v="EA7 "/>
    <n v="1"/>
    <x v="8"/>
    <n v="7"/>
    <s v="E"/>
    <s v="7+"/>
    <s v="E7+"/>
    <x v="2"/>
    <s v="MEDJOOL 106"/>
    <s v="3476-3500"/>
    <m/>
  </r>
  <r>
    <x v="2"/>
    <s v="3B52"/>
    <s v="842520250626E 7 72 "/>
    <m/>
    <n v="9"/>
    <s v="842520250626E 7"/>
    <s v="MDJU"/>
    <n v="3491"/>
    <d v="2025-06-26T00:00:00"/>
    <x v="8"/>
    <x v="9"/>
    <s v="E 7 "/>
    <n v="9"/>
    <x v="6"/>
    <n v="7"/>
    <s v="E"/>
    <s v="7+"/>
    <s v="E7+"/>
    <x v="2"/>
    <s v="MEDJOOL 106"/>
    <s v="3476-3500"/>
    <m/>
  </r>
  <r>
    <x v="2"/>
    <s v="3B52"/>
    <s v="842520250625E 6 59 "/>
    <n v="1"/>
    <n v="2"/>
    <s v="842520250625E 6"/>
    <s v="MDJU"/>
    <n v="3491"/>
    <d v="2025-06-25T00:00:00"/>
    <x v="5"/>
    <x v="9"/>
    <s v="E 6 "/>
    <n v="16"/>
    <x v="6"/>
    <n v="6"/>
    <s v="E"/>
    <n v="6"/>
    <s v="E6"/>
    <x v="2"/>
    <s v="MEDJOOL 106"/>
    <s v="3476-3500"/>
    <m/>
  </r>
  <r>
    <x v="2"/>
    <s v="3B52"/>
    <s v="842520250625E 6 59 "/>
    <m/>
    <n v="12"/>
    <s v="842520250625E 6"/>
    <s v="MDJU"/>
    <n v="3491"/>
    <d v="2025-06-25T00:00:00"/>
    <x v="5"/>
    <x v="9"/>
    <s v="E 6 "/>
    <n v="12"/>
    <x v="6"/>
    <n v="6"/>
    <s v="E"/>
    <n v="6"/>
    <s v="E6"/>
    <x v="2"/>
    <s v="MEDJOOL 106"/>
    <s v="3476-3500"/>
    <m/>
  </r>
  <r>
    <x v="2"/>
    <s v="3B42"/>
    <s v="851620250724E 6 37 "/>
    <m/>
    <n v="11"/>
    <s v="851620250724E 6"/>
    <s v="MDJU"/>
    <n v="3514"/>
    <d v="2025-07-24T00:00:00"/>
    <x v="0"/>
    <x v="0"/>
    <s v="E 6 "/>
    <n v="11"/>
    <x v="6"/>
    <n v="6"/>
    <s v="E"/>
    <n v="6"/>
    <s v="E6"/>
    <x v="2"/>
    <s v="MEDJOOL 107"/>
    <s v="3501-3520"/>
    <m/>
  </r>
  <r>
    <x v="2"/>
    <s v="3B42"/>
    <s v="851620250724E 5 37 "/>
    <n v="2"/>
    <m/>
    <s v="851620250724E 5"/>
    <s v="MDJU"/>
    <n v="3514"/>
    <d v="2025-07-24T00:00:00"/>
    <x v="0"/>
    <x v="0"/>
    <s v="E 5 "/>
    <n v="28"/>
    <x v="6"/>
    <n v="5"/>
    <s v="E"/>
    <n v="5"/>
    <s v="E5"/>
    <x v="2"/>
    <s v="MEDJOOL 107"/>
    <s v="3501-3520"/>
    <m/>
  </r>
  <r>
    <x v="2"/>
    <s v="3B42"/>
    <s v="840220250702E 5 59 "/>
    <m/>
    <n v="4"/>
    <s v="840220250702E 5"/>
    <s v="MDJU"/>
    <n v="3464"/>
    <d v="2025-07-02T00:00:00"/>
    <x v="8"/>
    <x v="4"/>
    <s v="E 5 "/>
    <n v="4"/>
    <x v="6"/>
    <n v="5"/>
    <s v="E"/>
    <n v="5"/>
    <s v="E5"/>
    <x v="2"/>
    <s v="MEDJOOL 105"/>
    <s v="3461-3475"/>
    <m/>
  </r>
  <r>
    <x v="2"/>
    <s v="3B42"/>
    <s v="851620250804E 6 37 "/>
    <m/>
    <n v="7"/>
    <s v="851620250804E 6"/>
    <s v="MDJU"/>
    <n v="3514"/>
    <d v="2025-08-04T00:00:00"/>
    <x v="1"/>
    <x v="1"/>
    <s v="E 6 "/>
    <n v="7"/>
    <x v="6"/>
    <n v="6"/>
    <s v="E"/>
    <n v="6"/>
    <s v="E6"/>
    <x v="2"/>
    <s v="MEDJOOL 107"/>
    <s v="3501-3520"/>
    <m/>
  </r>
  <r>
    <x v="2"/>
    <s v="3B42"/>
    <s v="830620250626EA3 73 "/>
    <m/>
    <n v="6"/>
    <s v="830620250626EA3"/>
    <s v="MDJU"/>
    <n v="3445"/>
    <d v="2025-06-26T00:00:00"/>
    <x v="8"/>
    <x v="9"/>
    <s v="EA3 "/>
    <n v="6"/>
    <x v="8"/>
    <n v="3"/>
    <s v="E"/>
    <n v="3"/>
    <s v="E3"/>
    <x v="2"/>
    <s v="MEDJOOL 104"/>
    <s v="3441-3460"/>
    <m/>
  </r>
  <r>
    <x v="2"/>
    <s v="3B42"/>
    <s v="861120250812E 5 16 "/>
    <n v="1"/>
    <m/>
    <s v="861120250812E 5"/>
    <s v="MDJU"/>
    <n v="3522"/>
    <d v="2025-08-12T00:00:00"/>
    <x v="2"/>
    <x v="2"/>
    <s v="E 5 "/>
    <n v="14"/>
    <x v="6"/>
    <n v="5"/>
    <s v="E"/>
    <n v="5"/>
    <s v="E5"/>
    <x v="2"/>
    <s v="MEDJOOL 108"/>
    <s v="3521-3530"/>
    <m/>
  </r>
  <r>
    <x v="2"/>
    <s v="3B42"/>
    <s v="861120250812E 6 16 "/>
    <m/>
    <n v="12"/>
    <s v="861120250812E 6"/>
    <s v="MDJU"/>
    <n v="3522"/>
    <d v="2025-08-12T00:00:00"/>
    <x v="2"/>
    <x v="2"/>
    <s v="E 6 "/>
    <n v="12"/>
    <x v="6"/>
    <n v="6"/>
    <s v="E"/>
    <n v="6"/>
    <s v="E6"/>
    <x v="2"/>
    <s v="MEDJOOL 108"/>
    <s v="3521-3530"/>
    <m/>
  </r>
  <r>
    <x v="2"/>
    <s v="3B42"/>
    <s v="861120250814EA9 69 "/>
    <m/>
    <n v="1"/>
    <s v="861120250814EA9"/>
    <s v="MDJU"/>
    <n v="3522"/>
    <d v="2025-08-14T00:00:00"/>
    <x v="3"/>
    <x v="3"/>
    <s v="EA9 "/>
    <n v="1"/>
    <x v="8"/>
    <n v="9"/>
    <s v="E"/>
    <s v="7+"/>
    <s v="E7+"/>
    <x v="2"/>
    <s v="MEDJOOL 108"/>
    <s v="3521-3530"/>
    <m/>
  </r>
  <r>
    <x v="2"/>
    <s v="3B42"/>
    <s v="851220250623E 3 21 "/>
    <n v="6"/>
    <n v="3"/>
    <s v="851220250623E 3"/>
    <s v="MDJU"/>
    <n v="3508"/>
    <d v="2025-06-23T00:00:00"/>
    <x v="5"/>
    <x v="13"/>
    <s v="E 3 "/>
    <n v="87"/>
    <x v="6"/>
    <n v="3"/>
    <s v="E"/>
    <n v="3"/>
    <s v="E3"/>
    <x v="2"/>
    <s v="MEDJOOL 107"/>
    <s v="3501-3520"/>
    <m/>
  </r>
  <r>
    <x v="2"/>
    <s v="3B42"/>
    <s v="851220250623E 3 68 "/>
    <n v="3"/>
    <m/>
    <s v="851220250623E 3"/>
    <s v="MDJU"/>
    <n v="3508"/>
    <d v="2025-06-23T00:00:00"/>
    <x v="5"/>
    <x v="13"/>
    <s v="E 3 "/>
    <n v="42"/>
    <x v="6"/>
    <n v="3"/>
    <s v="E"/>
    <n v="3"/>
    <s v="E3"/>
    <x v="2"/>
    <s v="MEDJOOL 107"/>
    <s v="3501-3520"/>
    <m/>
  </r>
  <r>
    <x v="2"/>
    <s v="3B42"/>
    <s v="851220250624E 4 69 "/>
    <m/>
    <n v="7"/>
    <s v="851220250624E 4"/>
    <s v="MDJU"/>
    <n v="3508"/>
    <d v="2025-06-24T00:00:00"/>
    <x v="5"/>
    <x v="9"/>
    <s v="E 4 "/>
    <n v="7"/>
    <x v="6"/>
    <n v="4"/>
    <s v="E"/>
    <n v="4"/>
    <s v="E4"/>
    <x v="2"/>
    <s v="MEDJOOL 107"/>
    <s v="3501-3520"/>
    <m/>
  </r>
  <r>
    <x v="2"/>
    <s v="3B42"/>
    <s v="809020250728E 3 69 "/>
    <n v="3"/>
    <n v="7"/>
    <s v="809020250728E 3"/>
    <s v="MDJU"/>
    <n v="3407"/>
    <d v="2025-07-28T00:00:00"/>
    <x v="0"/>
    <x v="0"/>
    <s v="E 3 "/>
    <n v="49"/>
    <x v="6"/>
    <n v="3"/>
    <s v="E"/>
    <n v="3"/>
    <s v="E3"/>
    <x v="2"/>
    <s v="MEDJOOL 102"/>
    <s v="3381-3410"/>
    <m/>
  </r>
  <r>
    <x v="2"/>
    <s v="3B42"/>
    <s v="851220250812E 8 37 "/>
    <n v="1"/>
    <n v="7"/>
    <s v="851220250812E 8"/>
    <s v="MDJU"/>
    <n v="3508"/>
    <d v="2025-08-12T00:00:00"/>
    <x v="2"/>
    <x v="2"/>
    <s v="E 8 "/>
    <n v="21"/>
    <x v="6"/>
    <n v="8"/>
    <s v="E"/>
    <s v="7+"/>
    <s v="E7+"/>
    <x v="2"/>
    <s v="MEDJOOL 107"/>
    <s v="3501-3520"/>
    <m/>
  </r>
  <r>
    <x v="2"/>
    <s v="3B31"/>
    <s v="851620250716E 4 85 "/>
    <m/>
    <n v="12"/>
    <s v="851620250716E 4"/>
    <s v="MDJU"/>
    <n v="3514"/>
    <d v="2025-07-16T00:00:00"/>
    <x v="7"/>
    <x v="6"/>
    <s v="E 4 "/>
    <n v="12"/>
    <x v="6"/>
    <n v="4"/>
    <s v="E"/>
    <n v="4"/>
    <s v="E4"/>
    <x v="2"/>
    <s v="MEDJOOL 107"/>
    <s v="3501-3520"/>
    <m/>
  </r>
  <r>
    <x v="2"/>
    <s v="3B31"/>
    <s v="861120250716E 8 85 "/>
    <m/>
    <n v="10"/>
    <s v="861120250716E 8"/>
    <s v="MDJU"/>
    <n v="3522"/>
    <d v="2025-07-16T00:00:00"/>
    <x v="7"/>
    <x v="6"/>
    <s v="E 8 "/>
    <n v="10"/>
    <x v="6"/>
    <n v="8"/>
    <s v="E"/>
    <s v="7+"/>
    <s v="E7+"/>
    <x v="2"/>
    <s v="MEDJOOL 108"/>
    <s v="3521-3530"/>
    <m/>
  </r>
  <r>
    <x v="2"/>
    <s v="3B31"/>
    <s v="861120250716E 8 85 "/>
    <n v="1"/>
    <m/>
    <s v="861120250716E 8"/>
    <s v="MDJU"/>
    <n v="3522"/>
    <d v="2025-07-16T00:00:00"/>
    <x v="7"/>
    <x v="6"/>
    <s v="E 8 "/>
    <n v="14"/>
    <x v="6"/>
    <n v="8"/>
    <s v="E"/>
    <s v="7+"/>
    <s v="E7+"/>
    <x v="2"/>
    <s v="MEDJOOL 108"/>
    <s v="3521-3530"/>
    <m/>
  </r>
  <r>
    <x v="2"/>
    <s v="3B31"/>
    <s v="840220250626EA4 16 "/>
    <m/>
    <n v="4"/>
    <s v="840220250626EA4"/>
    <s v="MDJU"/>
    <n v="3464"/>
    <d v="2025-06-26T00:00:00"/>
    <x v="8"/>
    <x v="9"/>
    <s v="EA4 "/>
    <n v="4"/>
    <x v="8"/>
    <n v="4"/>
    <s v="E"/>
    <n v="4"/>
    <s v="E4"/>
    <x v="2"/>
    <s v="MEDJOOL 105"/>
    <s v="3461-3475"/>
    <m/>
  </r>
  <r>
    <x v="2"/>
    <s v="3B31"/>
    <s v="842520250625E 8 16 "/>
    <m/>
    <n v="4"/>
    <s v="842520250625E 8"/>
    <s v="MDJU"/>
    <n v="3491"/>
    <d v="2025-06-25T00:00:00"/>
    <x v="5"/>
    <x v="9"/>
    <s v="E 8 "/>
    <n v="4"/>
    <x v="6"/>
    <n v="8"/>
    <s v="E"/>
    <s v="7+"/>
    <s v="E7+"/>
    <x v="2"/>
    <s v="MEDJOOL 106"/>
    <s v="3476-3500"/>
    <m/>
  </r>
  <r>
    <x v="2"/>
    <s v="3B31"/>
    <s v="851220250729E 8 37 "/>
    <m/>
    <n v="7"/>
    <s v="851220250729E 8"/>
    <s v="MDJU"/>
    <n v="3508"/>
    <d v="2025-07-29T00:00:00"/>
    <x v="0"/>
    <x v="0"/>
    <s v="E 8 "/>
    <n v="7"/>
    <x v="6"/>
    <n v="8"/>
    <s v="E"/>
    <s v="7+"/>
    <s v="E7+"/>
    <x v="2"/>
    <s v="MEDJOOL 107"/>
    <s v="3501-3520"/>
    <m/>
  </r>
  <r>
    <x v="2"/>
    <s v="3B31"/>
    <s v="851620250813E 6 37 "/>
    <m/>
    <n v="7"/>
    <s v="851620250813E 6"/>
    <s v="MDJU"/>
    <n v="3514"/>
    <d v="2025-08-13T00:00:00"/>
    <x v="2"/>
    <x v="2"/>
    <s v="E 6 "/>
    <n v="7"/>
    <x v="6"/>
    <n v="6"/>
    <s v="E"/>
    <n v="6"/>
    <s v="E6"/>
    <x v="2"/>
    <s v="MEDJOOL 107"/>
    <s v="3501-3520"/>
    <m/>
  </r>
  <r>
    <x v="2"/>
    <s v="3B31"/>
    <s v="809020250616E 2 16 "/>
    <m/>
    <n v="7"/>
    <s v="809020250616E 2"/>
    <s v="MDJU"/>
    <n v="3407"/>
    <d v="2025-06-16T00:00:00"/>
    <x v="9"/>
    <x v="5"/>
    <s v="E 2 "/>
    <n v="7"/>
    <x v="6"/>
    <n v="2"/>
    <s v="E"/>
    <n v="2"/>
    <s v="E2"/>
    <x v="2"/>
    <s v="MEDJOOL 102"/>
    <s v="3381-3410"/>
    <m/>
  </r>
  <r>
    <x v="2"/>
    <s v="3B31"/>
    <s v="840220250814E 3 59 "/>
    <n v="1"/>
    <m/>
    <s v="840220250814E 3"/>
    <s v="MDJU"/>
    <n v="3464"/>
    <d v="2025-08-14T00:00:00"/>
    <x v="3"/>
    <x v="3"/>
    <s v="E 3 "/>
    <n v="14"/>
    <x v="6"/>
    <n v="3"/>
    <s v="E"/>
    <n v="3"/>
    <s v="E3"/>
    <x v="2"/>
    <s v="MEDJOOL 105"/>
    <s v="3461-3475"/>
    <m/>
  </r>
  <r>
    <x v="2"/>
    <s v="3B31"/>
    <s v="841320250731E 4 37 "/>
    <m/>
    <n v="10"/>
    <s v="841320250731E 4"/>
    <s v="MDJU"/>
    <n v="3476"/>
    <d v="2025-07-31T00:00:00"/>
    <x v="1"/>
    <x v="1"/>
    <s v="E 4 "/>
    <n v="10"/>
    <x v="6"/>
    <n v="4"/>
    <s v="E"/>
    <n v="4"/>
    <s v="E4"/>
    <x v="2"/>
    <s v="MEDJOOL 106"/>
    <s v="3476-3500"/>
    <m/>
  </r>
  <r>
    <x v="2"/>
    <s v="3B31"/>
    <s v="841320250801EA4 85 "/>
    <n v="1"/>
    <n v="4"/>
    <s v="841320250801EA4"/>
    <s v="MDJU"/>
    <n v="3476"/>
    <d v="2025-08-01T00:00:00"/>
    <x v="1"/>
    <x v="1"/>
    <s v="EA4 "/>
    <n v="18"/>
    <x v="8"/>
    <n v="4"/>
    <s v="E"/>
    <n v="4"/>
    <s v="E4"/>
    <x v="2"/>
    <s v="MEDJOOL 106"/>
    <s v="3476-3500"/>
    <m/>
  </r>
  <r>
    <x v="2"/>
    <s v="3B31"/>
    <s v="841320250716EA4 59 "/>
    <m/>
    <n v="7"/>
    <s v="841320250716EA4"/>
    <s v="MDJU"/>
    <n v="3476"/>
    <d v="2025-07-16T00:00:00"/>
    <x v="7"/>
    <x v="6"/>
    <s v="EA4 "/>
    <n v="7"/>
    <x v="8"/>
    <n v="4"/>
    <s v="E"/>
    <n v="4"/>
    <s v="E4"/>
    <x v="2"/>
    <s v="MEDJOOL 106"/>
    <s v="3476-3500"/>
    <m/>
  </r>
  <r>
    <x v="2"/>
    <s v="3B31"/>
    <s v="841320250716E 4 59 "/>
    <m/>
    <n v="96"/>
    <s v="841320250716E 4"/>
    <s v="MDJU"/>
    <n v="3476"/>
    <d v="2025-07-16T00:00:00"/>
    <x v="7"/>
    <x v="6"/>
    <s v="E 4 "/>
    <n v="96"/>
    <x v="6"/>
    <n v="4"/>
    <s v="E"/>
    <n v="4"/>
    <s v="E4"/>
    <x v="2"/>
    <s v="MEDJOOL 106"/>
    <s v="3476-3500"/>
    <m/>
  </r>
  <r>
    <x v="2"/>
    <s v="3B31"/>
    <s v="841320250716E 4 59 "/>
    <m/>
    <n v="153"/>
    <s v="841320250716E 4"/>
    <s v="MDJU"/>
    <n v="3476"/>
    <d v="2025-07-16T00:00:00"/>
    <x v="7"/>
    <x v="6"/>
    <s v="E 4 "/>
    <n v="153"/>
    <x v="6"/>
    <n v="4"/>
    <s v="E"/>
    <n v="4"/>
    <s v="E4"/>
    <x v="2"/>
    <s v="MEDJOOL 106"/>
    <s v="3476-3500"/>
    <m/>
  </r>
  <r>
    <x v="2"/>
    <s v="3B22"/>
    <s v="851220250721E 5 37 "/>
    <n v="1"/>
    <m/>
    <s v="851220250721E 5"/>
    <s v="MDJU"/>
    <n v="3508"/>
    <d v="2025-07-21T00:00:00"/>
    <x v="6"/>
    <x v="7"/>
    <s v="E 5 "/>
    <n v="14"/>
    <x v="6"/>
    <n v="5"/>
    <s v="E"/>
    <n v="5"/>
    <s v="E5"/>
    <x v="2"/>
    <s v="MEDJOOL 107"/>
    <s v="3501-3520"/>
    <m/>
  </r>
  <r>
    <x v="2"/>
    <s v="3B22"/>
    <s v="851220250819EA3 16 "/>
    <m/>
    <n v="7"/>
    <s v="851220250819EA3"/>
    <s v="MDJU"/>
    <n v="3508"/>
    <d v="2025-08-19T00:00:00"/>
    <x v="3"/>
    <x v="3"/>
    <s v="EA3 "/>
    <n v="7"/>
    <x v="8"/>
    <n v="3"/>
    <s v="E"/>
    <n v="3"/>
    <s v="E3"/>
    <x v="2"/>
    <s v="MEDJOOL 107"/>
    <s v="3501-3520"/>
    <m/>
  </r>
  <r>
    <x v="2"/>
    <s v="3B22"/>
    <s v="851620250715E 3 21 "/>
    <n v="8"/>
    <n v="5"/>
    <s v="851620250715E 3"/>
    <s v="MDJU"/>
    <n v="3514"/>
    <d v="2025-07-15T00:00:00"/>
    <x v="7"/>
    <x v="6"/>
    <s v="E 3 "/>
    <n v="117"/>
    <x v="6"/>
    <n v="3"/>
    <s v="E"/>
    <n v="3"/>
    <s v="E3"/>
    <x v="2"/>
    <s v="MEDJOOL 107"/>
    <s v="3501-3520"/>
    <m/>
  </r>
  <r>
    <x v="2"/>
    <s v="3B22"/>
    <s v="851620250715E 3 69 "/>
    <n v="2"/>
    <m/>
    <s v="851620250715E 3"/>
    <s v="MDJU"/>
    <n v="3514"/>
    <d v="2025-07-15T00:00:00"/>
    <x v="7"/>
    <x v="6"/>
    <s v="E 3 "/>
    <n v="28"/>
    <x v="6"/>
    <n v="3"/>
    <s v="E"/>
    <n v="3"/>
    <s v="E3"/>
    <x v="2"/>
    <s v="MEDJOOL 107"/>
    <s v="3501-3520"/>
    <m/>
  </r>
  <r>
    <x v="2"/>
    <s v="3B22"/>
    <s v="851620250716E 3 69 "/>
    <m/>
    <n v="10"/>
    <s v="851620250716E 3"/>
    <s v="MDJU"/>
    <n v="3514"/>
    <d v="2025-07-16T00:00:00"/>
    <x v="7"/>
    <x v="6"/>
    <s v="E 3 "/>
    <n v="10"/>
    <x v="6"/>
    <n v="3"/>
    <s v="E"/>
    <n v="3"/>
    <s v="E3"/>
    <x v="2"/>
    <s v="MEDJOOL 107"/>
    <s v="3501-3520"/>
    <m/>
  </r>
  <r>
    <x v="2"/>
    <s v="3B22"/>
    <s v="851620250716E 5 85 "/>
    <m/>
    <n v="8"/>
    <s v="851620250716E 5"/>
    <s v="MDJU"/>
    <n v="3514"/>
    <d v="2025-07-16T00:00:00"/>
    <x v="7"/>
    <x v="6"/>
    <s v="E 5 "/>
    <n v="8"/>
    <x v="6"/>
    <n v="5"/>
    <s v="E"/>
    <n v="5"/>
    <s v="E5"/>
    <x v="2"/>
    <s v="MEDJOOL 107"/>
    <s v="3501-3520"/>
    <m/>
  </r>
  <r>
    <x v="2"/>
    <s v="3B22"/>
    <s v="809020250806E 4 16 "/>
    <m/>
    <n v="12"/>
    <s v="809020250806E 4"/>
    <s v="MDJU"/>
    <n v="3407"/>
    <d v="2025-08-06T00:00:00"/>
    <x v="1"/>
    <x v="1"/>
    <s v="E 4 "/>
    <n v="12"/>
    <x v="6"/>
    <n v="4"/>
    <s v="E"/>
    <n v="4"/>
    <s v="E4"/>
    <x v="2"/>
    <s v="MEDJOOL 102"/>
    <s v="3381-3410"/>
    <m/>
  </r>
  <r>
    <x v="2"/>
    <s v="3B22"/>
    <s v="830620250708EA3 34 "/>
    <m/>
    <n v="3"/>
    <s v="830620250708EA3"/>
    <s v="MDJU"/>
    <n v="3445"/>
    <d v="2025-07-08T00:00:00"/>
    <x v="4"/>
    <x v="8"/>
    <s v="EA3 "/>
    <n v="3"/>
    <x v="8"/>
    <n v="3"/>
    <s v="E"/>
    <n v="3"/>
    <s v="E3"/>
    <x v="2"/>
    <s v="MEDJOOL 104"/>
    <s v="3441-3460"/>
    <m/>
  </r>
  <r>
    <x v="2"/>
    <s v="3B22"/>
    <s v="851620250423E 2 37 "/>
    <n v="1"/>
    <m/>
    <s v="851620250423E 2"/>
    <s v="MDJU"/>
    <n v="3514"/>
    <d v="2025-04-23T00:00:00"/>
    <x v="15"/>
    <x v="16"/>
    <s v="E 2 "/>
    <n v="14"/>
    <x v="6"/>
    <n v="2"/>
    <s v="E"/>
    <n v="2"/>
    <s v="E2"/>
    <x v="2"/>
    <s v="MEDJOOL 107"/>
    <s v="3501-3520"/>
    <m/>
  </r>
  <r>
    <x v="2"/>
    <s v="3B22"/>
    <s v="841320250701EA6 16 "/>
    <m/>
    <n v="6"/>
    <s v="841320250701EA6"/>
    <s v="MDJU"/>
    <n v="3476"/>
    <d v="2025-07-01T00:00:00"/>
    <x v="8"/>
    <x v="4"/>
    <s v="EA6 "/>
    <n v="6"/>
    <x v="8"/>
    <n v="6"/>
    <s v="E"/>
    <n v="6"/>
    <s v="E6"/>
    <x v="2"/>
    <s v="MEDJOOL 106"/>
    <s v="3476-3500"/>
    <m/>
  </r>
  <r>
    <x v="2"/>
    <s v="3B22"/>
    <s v="841320250701E 5 16 "/>
    <m/>
    <n v="4"/>
    <s v="841320250701E 5"/>
    <s v="MDJU"/>
    <n v="3476"/>
    <d v="2025-07-01T00:00:00"/>
    <x v="8"/>
    <x v="4"/>
    <s v="E 5 "/>
    <n v="4"/>
    <x v="6"/>
    <n v="5"/>
    <s v="E"/>
    <n v="5"/>
    <s v="E5"/>
    <x v="2"/>
    <s v="MEDJOOL 106"/>
    <s v="3476-3500"/>
    <m/>
  </r>
  <r>
    <x v="2"/>
    <s v="3B22"/>
    <s v="851220250708E 4 16 "/>
    <m/>
    <n v="4"/>
    <s v="851220250708E 4"/>
    <s v="MDJU"/>
    <n v="3508"/>
    <d v="2025-07-08T00:00:00"/>
    <x v="4"/>
    <x v="8"/>
    <s v="E 4 "/>
    <n v="4"/>
    <x v="6"/>
    <n v="4"/>
    <s v="E"/>
    <n v="4"/>
    <s v="E4"/>
    <x v="2"/>
    <s v="MEDJOOL 107"/>
    <s v="3501-3520"/>
    <m/>
  </r>
  <r>
    <x v="2"/>
    <s v="3B22"/>
    <s v="840220250710EA2 16 "/>
    <m/>
    <n v="6"/>
    <s v="840220250710EA2"/>
    <s v="MDJU"/>
    <n v="3464"/>
    <d v="2025-07-10T00:00:00"/>
    <x v="7"/>
    <x v="8"/>
    <s v="EA2 "/>
    <n v="6"/>
    <x v="8"/>
    <n v="2"/>
    <s v="E"/>
    <n v="2"/>
    <s v="E2"/>
    <x v="2"/>
    <s v="MEDJOOL 105"/>
    <s v="3461-3475"/>
    <m/>
  </r>
  <r>
    <x v="2"/>
    <s v="3B22"/>
    <s v="830620250708E 3 16 "/>
    <m/>
    <n v="8"/>
    <s v="830620250708E 3"/>
    <s v="MDJU"/>
    <n v="3445"/>
    <d v="2025-07-08T00:00:00"/>
    <x v="4"/>
    <x v="8"/>
    <s v="E 3 "/>
    <n v="8"/>
    <x v="6"/>
    <n v="3"/>
    <s v="E"/>
    <n v="3"/>
    <s v="E3"/>
    <x v="2"/>
    <s v="MEDJOOL 104"/>
    <s v="3441-3460"/>
    <m/>
  </r>
  <r>
    <x v="2"/>
    <s v="3B22"/>
    <s v="840220250630E 6 16 "/>
    <m/>
    <n v="3"/>
    <s v="840220250630E 6"/>
    <s v="MDJU"/>
    <n v="3464"/>
    <d v="2025-06-30T00:00:00"/>
    <x v="8"/>
    <x v="9"/>
    <s v="E 6 "/>
    <n v="3"/>
    <x v="6"/>
    <n v="6"/>
    <s v="E"/>
    <n v="6"/>
    <s v="E6"/>
    <x v="2"/>
    <s v="MEDJOOL 105"/>
    <s v="3461-3475"/>
    <m/>
  </r>
  <r>
    <x v="2"/>
    <s v="3B22"/>
    <s v="851220250704EA5 16 "/>
    <m/>
    <n v="4"/>
    <s v="851220250704EA5"/>
    <s v="MDJU"/>
    <n v="3508"/>
    <d v="2025-07-04T00:00:00"/>
    <x v="4"/>
    <x v="4"/>
    <s v="EA5 "/>
    <n v="4"/>
    <x v="8"/>
    <n v="5"/>
    <s v="E"/>
    <n v="5"/>
    <s v="E5"/>
    <x v="2"/>
    <s v="MEDJOOL 107"/>
    <s v="3501-3520"/>
    <m/>
  </r>
  <r>
    <x v="2"/>
    <s v="3B22"/>
    <s v="851620250704EA6 16 "/>
    <m/>
    <n v="3"/>
    <s v="851620250704EA6"/>
    <s v="MDJU"/>
    <n v="3514"/>
    <d v="2025-07-04T00:00:00"/>
    <x v="4"/>
    <x v="4"/>
    <s v="EA6 "/>
    <n v="3"/>
    <x v="8"/>
    <n v="6"/>
    <s v="E"/>
    <n v="6"/>
    <s v="E6"/>
    <x v="2"/>
    <s v="MEDJOOL 107"/>
    <s v="3501-3520"/>
    <m/>
  </r>
  <r>
    <x v="2"/>
    <s v="3A52"/>
    <s v="861120250616E 5 37 "/>
    <n v="1"/>
    <m/>
    <s v="861120250616E 5"/>
    <s v="MDJU"/>
    <n v="3522"/>
    <d v="2025-06-16T00:00:00"/>
    <x v="9"/>
    <x v="5"/>
    <s v="E 5 "/>
    <n v="14"/>
    <x v="6"/>
    <n v="5"/>
    <s v="E"/>
    <n v="5"/>
    <s v="E5"/>
    <x v="2"/>
    <s v="MEDJOOL 108"/>
    <s v="3521-3530"/>
    <m/>
  </r>
  <r>
    <x v="2"/>
    <s v="3A52"/>
    <s v="861120250716E 6 85 "/>
    <m/>
    <n v="7"/>
    <s v="861120250716E 6"/>
    <s v="MDJU"/>
    <n v="3522"/>
    <d v="2025-07-16T00:00:00"/>
    <x v="7"/>
    <x v="6"/>
    <s v="E 6 "/>
    <n v="7"/>
    <x v="6"/>
    <n v="6"/>
    <s v="E"/>
    <n v="6"/>
    <s v="E6"/>
    <x v="2"/>
    <s v="MEDJOOL 108"/>
    <s v="3521-3530"/>
    <m/>
  </r>
  <r>
    <x v="2"/>
    <s v="3A52"/>
    <s v="861120250716E 4 85 "/>
    <m/>
    <n v="12"/>
    <s v="861120250716E 4"/>
    <s v="MDJU"/>
    <n v="3522"/>
    <d v="2025-07-16T00:00:00"/>
    <x v="7"/>
    <x v="6"/>
    <s v="E 4 "/>
    <n v="12"/>
    <x v="6"/>
    <n v="4"/>
    <s v="E"/>
    <n v="4"/>
    <s v="E4"/>
    <x v="2"/>
    <s v="MEDJOOL 108"/>
    <s v="3521-3530"/>
    <m/>
  </r>
  <r>
    <x v="2"/>
    <s v="3A52"/>
    <s v="861120250722E 6 21 "/>
    <n v="7"/>
    <m/>
    <s v="861120250722E 6"/>
    <s v="MDJU"/>
    <n v="3522"/>
    <d v="2025-07-22T00:00:00"/>
    <x v="6"/>
    <x v="7"/>
    <s v="E 6 "/>
    <n v="98"/>
    <x v="6"/>
    <n v="6"/>
    <s v="E"/>
    <n v="6"/>
    <s v="E6"/>
    <x v="2"/>
    <s v="MEDJOOL 108"/>
    <s v="3521-3530"/>
    <m/>
  </r>
  <r>
    <x v="2"/>
    <s v="3A52"/>
    <s v="861120250723E 6 69 "/>
    <n v="3"/>
    <n v="7"/>
    <s v="861120250723E 6"/>
    <s v="MDJU"/>
    <n v="3522"/>
    <d v="2025-07-23T00:00:00"/>
    <x v="6"/>
    <x v="7"/>
    <s v="E 6 "/>
    <n v="49"/>
    <x v="6"/>
    <n v="6"/>
    <s v="E"/>
    <n v="6"/>
    <s v="E6"/>
    <x v="2"/>
    <s v="MEDJOOL 108"/>
    <s v="3521-3530"/>
    <m/>
  </r>
  <r>
    <x v="2"/>
    <s v="3A52"/>
    <s v="861120250620EA3 69 "/>
    <m/>
    <n v="9"/>
    <s v="861120250620EA3"/>
    <s v="MDJU"/>
    <n v="3522"/>
    <d v="2025-06-20T00:00:00"/>
    <x v="5"/>
    <x v="5"/>
    <s v="EA3 "/>
    <n v="9"/>
    <x v="8"/>
    <n v="3"/>
    <s v="E"/>
    <n v="3"/>
    <s v="E3"/>
    <x v="2"/>
    <s v="MEDJOOL 108"/>
    <s v="3521-3530"/>
    <m/>
  </r>
  <r>
    <x v="2"/>
    <s v="3A52"/>
    <s v="861120250619E 3 68 "/>
    <n v="1"/>
    <m/>
    <s v="861120250619E 3"/>
    <s v="MDJU"/>
    <n v="3522"/>
    <d v="2025-06-19T00:00:00"/>
    <x v="5"/>
    <x v="5"/>
    <s v="E 3 "/>
    <n v="14"/>
    <x v="6"/>
    <n v="3"/>
    <s v="E"/>
    <n v="3"/>
    <s v="E3"/>
    <x v="2"/>
    <s v="MEDJOOL 108"/>
    <s v="3521-3530"/>
    <m/>
  </r>
  <r>
    <x v="2"/>
    <s v="3A52"/>
    <s v="861120250619E 5 68 "/>
    <m/>
    <n v="5"/>
    <s v="861120250619E 5"/>
    <s v="MDJU"/>
    <n v="3522"/>
    <d v="2025-06-19T00:00:00"/>
    <x v="5"/>
    <x v="5"/>
    <s v="E 5 "/>
    <n v="5"/>
    <x v="6"/>
    <n v="5"/>
    <s v="E"/>
    <n v="5"/>
    <s v="E5"/>
    <x v="2"/>
    <s v="MEDJOOL 108"/>
    <s v="3521-3530"/>
    <m/>
  </r>
  <r>
    <x v="2"/>
    <s v="3A52"/>
    <s v="861120250620E 8 21 "/>
    <n v="1"/>
    <m/>
    <s v="861120250620E 8"/>
    <s v="MDJU"/>
    <n v="3522"/>
    <d v="2025-06-20T00:00:00"/>
    <x v="5"/>
    <x v="5"/>
    <s v="E 8 "/>
    <n v="14"/>
    <x v="6"/>
    <n v="8"/>
    <s v="E"/>
    <s v="7+"/>
    <s v="E7+"/>
    <x v="2"/>
    <s v="MEDJOOL 108"/>
    <s v="3521-3530"/>
    <m/>
  </r>
  <r>
    <x v="2"/>
    <s v="3A52"/>
    <s v="861120250624E 4 16 "/>
    <m/>
    <n v="8"/>
    <s v="861120250624E 4"/>
    <s v="MDJU"/>
    <n v="3522"/>
    <d v="2025-06-24T00:00:00"/>
    <x v="5"/>
    <x v="9"/>
    <s v="E 4 "/>
    <n v="8"/>
    <x v="6"/>
    <n v="4"/>
    <s v="E"/>
    <n v="4"/>
    <s v="E4"/>
    <x v="2"/>
    <s v="MEDJOOL 108"/>
    <s v="3521-3530"/>
    <m/>
  </r>
  <r>
    <x v="2"/>
    <s v="3A52"/>
    <s v="861120250620E 8 21 "/>
    <m/>
    <n v="3"/>
    <s v="861120250620E 8"/>
    <s v="MDJU"/>
    <n v="3522"/>
    <d v="2025-06-20T00:00:00"/>
    <x v="5"/>
    <x v="5"/>
    <s v="E 8 "/>
    <n v="3"/>
    <x v="6"/>
    <n v="8"/>
    <s v="E"/>
    <s v="7+"/>
    <s v="E7+"/>
    <x v="2"/>
    <s v="MEDJOOL 108"/>
    <s v="3521-3530"/>
    <m/>
  </r>
  <r>
    <x v="2"/>
    <s v="3A52"/>
    <s v="851220250710EA4 34 "/>
    <m/>
    <n v="4"/>
    <s v="851220250710EA4"/>
    <s v="MDJU"/>
    <n v="3508"/>
    <d v="2025-07-10T00:00:00"/>
    <x v="7"/>
    <x v="8"/>
    <s v="EA4 "/>
    <n v="4"/>
    <x v="8"/>
    <n v="4"/>
    <s v="E"/>
    <n v="4"/>
    <s v="E4"/>
    <x v="2"/>
    <s v="MEDJOOL 107"/>
    <s v="3501-3520"/>
    <m/>
  </r>
  <r>
    <x v="2"/>
    <s v="3A52"/>
    <s v="861120250721EA6 59 "/>
    <m/>
    <n v="10"/>
    <s v="861120250721EA6"/>
    <s v="MDJU"/>
    <n v="3522"/>
    <d v="2025-07-21T00:00:00"/>
    <x v="6"/>
    <x v="7"/>
    <s v="EA6 "/>
    <n v="10"/>
    <x v="8"/>
    <n v="6"/>
    <s v="E"/>
    <n v="6"/>
    <s v="E6"/>
    <x v="2"/>
    <s v="MEDJOOL 108"/>
    <s v="3521-3530"/>
    <m/>
  </r>
  <r>
    <x v="2"/>
    <s v="3A51"/>
    <s v="861120250620E 8 68 "/>
    <n v="1"/>
    <n v="4"/>
    <s v="861120250620E 8"/>
    <s v="MDJU"/>
    <n v="3522"/>
    <d v="2025-06-20T00:00:00"/>
    <x v="5"/>
    <x v="5"/>
    <s v="E 8 "/>
    <n v="18"/>
    <x v="6"/>
    <n v="8"/>
    <s v="E"/>
    <s v="7+"/>
    <s v="E7+"/>
    <x v="2"/>
    <s v="MEDJOOL 108"/>
    <s v="3521-3530"/>
    <m/>
  </r>
  <r>
    <x v="2"/>
    <s v="3A51"/>
    <s v="861120250710EA5 34 "/>
    <n v="1"/>
    <m/>
    <s v="861120250710EA5"/>
    <s v="MDJU"/>
    <n v="3522"/>
    <d v="2025-07-10T00:00:00"/>
    <x v="7"/>
    <x v="8"/>
    <s v="EA5 "/>
    <n v="14"/>
    <x v="8"/>
    <n v="5"/>
    <s v="E"/>
    <n v="5"/>
    <s v="E5"/>
    <x v="2"/>
    <s v="MEDJOOL 108"/>
    <s v="3521-3530"/>
    <m/>
  </r>
  <r>
    <x v="2"/>
    <s v="3A51"/>
    <s v="861120250718E 5 73 "/>
    <n v="1"/>
    <m/>
    <s v="861120250718E 5"/>
    <s v="MDJU"/>
    <n v="3522"/>
    <d v="2025-07-18T00:00:00"/>
    <x v="6"/>
    <x v="6"/>
    <s v="E 5 "/>
    <n v="14"/>
    <x v="6"/>
    <n v="5"/>
    <s v="E"/>
    <n v="5"/>
    <s v="E5"/>
    <x v="2"/>
    <s v="MEDJOOL 108"/>
    <s v="3521-3530"/>
    <m/>
  </r>
  <r>
    <x v="2"/>
    <s v="3A51"/>
    <s v="861120250721EA2 59 "/>
    <m/>
    <n v="9"/>
    <s v="861120250721EA2"/>
    <s v="MDJU"/>
    <n v="3522"/>
    <d v="2025-07-21T00:00:00"/>
    <x v="6"/>
    <x v="7"/>
    <s v="EA2 "/>
    <n v="9"/>
    <x v="8"/>
    <n v="2"/>
    <s v="E"/>
    <n v="2"/>
    <s v="E2"/>
    <x v="2"/>
    <s v="MEDJOOL 108"/>
    <s v="3521-3530"/>
    <m/>
  </r>
  <r>
    <x v="2"/>
    <s v="3A51"/>
    <s v="843120250624E 6 16 "/>
    <m/>
    <n v="5"/>
    <s v="843120250624E 6"/>
    <s v="MDJU"/>
    <n v="3500"/>
    <d v="2025-06-24T00:00:00"/>
    <x v="5"/>
    <x v="9"/>
    <s v="E 6 "/>
    <n v="5"/>
    <x v="6"/>
    <n v="6"/>
    <s v="E"/>
    <n v="6"/>
    <s v="E6"/>
    <x v="2"/>
    <s v="MEDJOOL 106"/>
    <s v="3476-3500"/>
    <m/>
  </r>
  <r>
    <x v="2"/>
    <s v="3A51"/>
    <s v="842520250710EA4 34 "/>
    <m/>
    <n v="7"/>
    <s v="842520250710EA4"/>
    <s v="MDJU"/>
    <n v="3491"/>
    <d v="2025-07-10T00:00:00"/>
    <x v="7"/>
    <x v="8"/>
    <s v="EA4 "/>
    <n v="7"/>
    <x v="8"/>
    <n v="4"/>
    <s v="E"/>
    <n v="4"/>
    <s v="E4"/>
    <x v="2"/>
    <s v="MEDJOOL 106"/>
    <s v="3476-3500"/>
    <m/>
  </r>
  <r>
    <x v="2"/>
    <s v="3A51"/>
    <s v="861120250619E 7 21 "/>
    <m/>
    <n v="2"/>
    <s v="861120250619E 7"/>
    <s v="MDJU"/>
    <n v="3522"/>
    <d v="2025-06-19T00:00:00"/>
    <x v="5"/>
    <x v="5"/>
    <s v="E 7 "/>
    <n v="2"/>
    <x v="6"/>
    <n v="7"/>
    <s v="E"/>
    <s v="7+"/>
    <s v="E7+"/>
    <x v="2"/>
    <s v="MEDJOOL 108"/>
    <s v="3521-3530"/>
    <m/>
  </r>
  <r>
    <x v="2"/>
    <s v="3A51"/>
    <s v="861120250704EA6 21 "/>
    <m/>
    <n v="10"/>
    <s v="861120250704EA6"/>
    <s v="MDJU"/>
    <n v="3522"/>
    <d v="2025-07-04T00:00:00"/>
    <x v="4"/>
    <x v="4"/>
    <s v="EA6 "/>
    <n v="10"/>
    <x v="8"/>
    <n v="6"/>
    <s v="E"/>
    <n v="6"/>
    <s v="E6"/>
    <x v="2"/>
    <s v="MEDJOOL 108"/>
    <s v="3521-3530"/>
    <m/>
  </r>
  <r>
    <x v="2"/>
    <s v="3A51"/>
    <s v="851220250526E 3 68 "/>
    <n v="1"/>
    <m/>
    <s v="851220250526E 3"/>
    <s v="MDJU"/>
    <n v="3508"/>
    <d v="2025-05-26T00:00:00"/>
    <x v="12"/>
    <x v="12"/>
    <s v="E 3 "/>
    <n v="14"/>
    <x v="6"/>
    <n v="3"/>
    <s v="E"/>
    <n v="3"/>
    <s v="E3"/>
    <x v="2"/>
    <s v="MEDJOOL 107"/>
    <s v="3501-3520"/>
    <m/>
  </r>
  <r>
    <x v="2"/>
    <s v="3A51"/>
    <s v="851220250526E 3 68 "/>
    <n v="1"/>
    <m/>
    <s v="851220250526E 3"/>
    <s v="MDJU"/>
    <n v="3508"/>
    <d v="2025-05-26T00:00:00"/>
    <x v="12"/>
    <x v="12"/>
    <s v="E 3 "/>
    <n v="14"/>
    <x v="6"/>
    <n v="3"/>
    <s v="E"/>
    <n v="3"/>
    <s v="E3"/>
    <x v="2"/>
    <s v="MEDJOOL 107"/>
    <s v="3501-3520"/>
    <m/>
  </r>
  <r>
    <x v="2"/>
    <s v="3A51"/>
    <s v="851220250616EA5 16 "/>
    <m/>
    <n v="8"/>
    <s v="851220250616EA5"/>
    <s v="MDJU"/>
    <n v="3508"/>
    <d v="2025-06-16T00:00:00"/>
    <x v="9"/>
    <x v="5"/>
    <s v="EA5 "/>
    <n v="8"/>
    <x v="8"/>
    <n v="5"/>
    <s v="E"/>
    <n v="5"/>
    <s v="E5"/>
    <x v="2"/>
    <s v="MEDJOOL 107"/>
    <s v="3501-3520"/>
    <m/>
  </r>
  <r>
    <x v="2"/>
    <s v="3A51"/>
    <s v="851220250612EA5 16 "/>
    <m/>
    <n v="4"/>
    <s v="851220250612EA5"/>
    <s v="MDJU"/>
    <n v="3508"/>
    <d v="2025-06-12T00:00:00"/>
    <x v="9"/>
    <x v="11"/>
    <s v="EA5 "/>
    <n v="4"/>
    <x v="8"/>
    <n v="5"/>
    <s v="E"/>
    <n v="5"/>
    <s v="E5"/>
    <x v="2"/>
    <s v="MEDJOOL 107"/>
    <s v="3501-3520"/>
    <m/>
  </r>
  <r>
    <x v="2"/>
    <s v="3A51"/>
    <s v="851220250805E 4 16 "/>
    <m/>
    <n v="12"/>
    <s v="851220250805E 4"/>
    <s v="MDJU"/>
    <n v="3508"/>
    <d v="2025-08-05T00:00:00"/>
    <x v="1"/>
    <x v="1"/>
    <s v="E 4 "/>
    <n v="12"/>
    <x v="6"/>
    <n v="4"/>
    <s v="E"/>
    <n v="4"/>
    <s v="E4"/>
    <x v="2"/>
    <s v="MEDJOOL 107"/>
    <s v="3501-3520"/>
    <m/>
  </r>
  <r>
    <x v="2"/>
    <s v="3A41"/>
    <s v="564020250806E+1638 "/>
    <n v="7"/>
    <m/>
    <s v="564020250806E+1"/>
    <s v="MDJU"/>
    <n v="2306"/>
    <d v="2025-08-06T00:00:00"/>
    <x v="1"/>
    <x v="1"/>
    <s v="E+16"/>
    <n v="98"/>
    <x v="2"/>
    <n v="16"/>
    <s v="X"/>
    <s v="13+"/>
    <s v="X13+"/>
    <x v="2"/>
    <s v="MEDJOOL 109"/>
    <n v="2306"/>
    <m/>
  </r>
  <r>
    <x v="2"/>
    <s v="3A41"/>
    <s v="841320250702E 7 59 "/>
    <m/>
    <n v="1"/>
    <s v="841320250702E 7"/>
    <s v="MDJU"/>
    <n v="3476"/>
    <d v="2025-07-02T00:00:00"/>
    <x v="8"/>
    <x v="4"/>
    <s v="E 7 "/>
    <n v="1"/>
    <x v="6"/>
    <n v="7"/>
    <s v="E"/>
    <s v="7+"/>
    <s v="E7+"/>
    <x v="2"/>
    <s v="MEDJOOL 106"/>
    <s v="3476-3500"/>
    <m/>
  </r>
  <r>
    <x v="2"/>
    <s v="3A41"/>
    <s v="841320250623E 7 84 "/>
    <n v="1"/>
    <m/>
    <s v="841320250623E 7"/>
    <s v="MDJU"/>
    <n v="3476"/>
    <d v="2025-06-23T00:00:00"/>
    <x v="5"/>
    <x v="13"/>
    <s v="E 7 "/>
    <n v="14"/>
    <x v="6"/>
    <n v="7"/>
    <s v="E"/>
    <s v="7+"/>
    <s v="E7+"/>
    <x v="2"/>
    <s v="MEDJOOL 106"/>
    <s v="3476-3500"/>
    <m/>
  </r>
  <r>
    <x v="2"/>
    <s v="3A41"/>
    <s v="841320250626EA6 59 "/>
    <m/>
    <n v="5"/>
    <s v="841320250626EA6"/>
    <s v="MDJU"/>
    <n v="3476"/>
    <d v="2025-06-26T00:00:00"/>
    <x v="8"/>
    <x v="9"/>
    <s v="EA6 "/>
    <n v="5"/>
    <x v="8"/>
    <n v="6"/>
    <s v="E"/>
    <n v="6"/>
    <s v="E6"/>
    <x v="2"/>
    <s v="MEDJOOL 106"/>
    <s v="3476-3500"/>
    <m/>
  </r>
  <r>
    <x v="2"/>
    <s v="3A41"/>
    <s v="861620250620EA3 16 "/>
    <m/>
    <n v="3"/>
    <s v="861620250620EA3"/>
    <s v="MDJU"/>
    <n v="3529"/>
    <d v="2025-06-20T00:00:00"/>
    <x v="5"/>
    <x v="5"/>
    <s v="EA3 "/>
    <n v="3"/>
    <x v="8"/>
    <n v="3"/>
    <s v="E"/>
    <n v="3"/>
    <s v="E3"/>
    <x v="2"/>
    <s v="MEDJOOL 108"/>
    <s v="3521-3530"/>
    <m/>
  </r>
  <r>
    <x v="2"/>
    <s v="3A41"/>
    <s v="840220250611EA2 16 "/>
    <m/>
    <n v="6"/>
    <s v="840220250611EA2"/>
    <s v="MDJU"/>
    <n v="3464"/>
    <d v="2025-06-11T00:00:00"/>
    <x v="11"/>
    <x v="11"/>
    <s v="EA2 "/>
    <n v="6"/>
    <x v="8"/>
    <n v="2"/>
    <s v="E"/>
    <n v="2"/>
    <s v="E2"/>
    <x v="2"/>
    <s v="MEDJOOL 105"/>
    <s v="3461-3475"/>
    <m/>
  </r>
  <r>
    <x v="2"/>
    <s v="3A41"/>
    <s v="851620250703E 5 68 "/>
    <n v="1"/>
    <m/>
    <s v="851620250703E 5"/>
    <s v="MDJU"/>
    <n v="3514"/>
    <d v="2025-07-03T00:00:00"/>
    <x v="4"/>
    <x v="4"/>
    <s v="E 5 "/>
    <n v="14"/>
    <x v="6"/>
    <n v="5"/>
    <s v="E"/>
    <n v="5"/>
    <s v="E5"/>
    <x v="2"/>
    <s v="MEDJOOL 107"/>
    <s v="3501-3520"/>
    <m/>
  </r>
  <r>
    <x v="2"/>
    <s v="3A41"/>
    <s v="851620250703E 5 69 "/>
    <m/>
    <n v="5"/>
    <s v="851620250703E 5"/>
    <s v="MDJU"/>
    <n v="3514"/>
    <d v="2025-07-03T00:00:00"/>
    <x v="4"/>
    <x v="4"/>
    <s v="E 5 "/>
    <n v="5"/>
    <x v="6"/>
    <n v="5"/>
    <s v="E"/>
    <n v="5"/>
    <s v="E5"/>
    <x v="2"/>
    <s v="MEDJOOL 107"/>
    <s v="3501-3520"/>
    <m/>
  </r>
  <r>
    <x v="2"/>
    <s v="3A41"/>
    <s v="851620250703E 4 21 "/>
    <n v="1"/>
    <m/>
    <s v="851620250703E 4"/>
    <s v="MDJU"/>
    <n v="3514"/>
    <d v="2025-07-03T00:00:00"/>
    <x v="4"/>
    <x v="4"/>
    <s v="E 4 "/>
    <n v="14"/>
    <x v="6"/>
    <n v="4"/>
    <s v="E"/>
    <n v="4"/>
    <s v="E4"/>
    <x v="2"/>
    <s v="MEDJOOL 107"/>
    <s v="3501-3520"/>
    <m/>
  </r>
  <r>
    <x v="2"/>
    <s v="3A41"/>
    <s v="851620250703E 7 21 "/>
    <n v="1"/>
    <m/>
    <s v="851620250703E 7"/>
    <s v="MDJU"/>
    <n v="3514"/>
    <d v="2025-07-03T00:00:00"/>
    <x v="4"/>
    <x v="4"/>
    <s v="E 7 "/>
    <n v="14"/>
    <x v="6"/>
    <n v="7"/>
    <s v="E"/>
    <s v="7+"/>
    <s v="E7+"/>
    <x v="2"/>
    <s v="MEDJOOL 107"/>
    <s v="3501-3520"/>
    <m/>
  </r>
  <r>
    <x v="2"/>
    <s v="3A41"/>
    <s v="841320250623E 6 59 "/>
    <m/>
    <n v="12"/>
    <s v="841320250623E 6"/>
    <s v="MDJU"/>
    <n v="3476"/>
    <d v="2025-06-23T00:00:00"/>
    <x v="5"/>
    <x v="13"/>
    <s v="E 6 "/>
    <n v="12"/>
    <x v="6"/>
    <n v="6"/>
    <s v="E"/>
    <n v="6"/>
    <s v="E6"/>
    <x v="2"/>
    <s v="MEDJOOL 106"/>
    <s v="3476-3500"/>
    <m/>
  </r>
  <r>
    <x v="2"/>
    <s v="3A41"/>
    <s v="841320250623E 6 59 "/>
    <n v="1"/>
    <m/>
    <s v="841320250623E 6"/>
    <s v="MDJU"/>
    <n v="3476"/>
    <d v="2025-06-23T00:00:00"/>
    <x v="5"/>
    <x v="13"/>
    <s v="E 6 "/>
    <n v="14"/>
    <x v="6"/>
    <n v="6"/>
    <s v="E"/>
    <n v="6"/>
    <s v="E6"/>
    <x v="2"/>
    <s v="MEDJOOL 106"/>
    <s v="3476-3500"/>
    <m/>
  </r>
  <r>
    <x v="2"/>
    <s v="3A41"/>
    <s v="840220250812E 5 68 "/>
    <n v="1"/>
    <n v="2"/>
    <s v="840220250812E 5"/>
    <s v="MDJU"/>
    <n v="3464"/>
    <d v="2025-08-12T00:00:00"/>
    <x v="2"/>
    <x v="2"/>
    <s v="E 5 "/>
    <n v="16"/>
    <x v="6"/>
    <n v="5"/>
    <s v="E"/>
    <n v="5"/>
    <s v="E5"/>
    <x v="2"/>
    <s v="MEDJOOL 105"/>
    <s v="3461-3475"/>
    <m/>
  </r>
  <r>
    <x v="2"/>
    <s v="3A41"/>
    <s v="840220250813E 5 69 "/>
    <m/>
    <n v="14"/>
    <s v="840220250813E 5"/>
    <s v="MDJU"/>
    <n v="3464"/>
    <d v="2025-08-13T00:00:00"/>
    <x v="2"/>
    <x v="2"/>
    <s v="E 5 "/>
    <n v="14"/>
    <x v="6"/>
    <n v="5"/>
    <s v="E"/>
    <n v="5"/>
    <s v="E5"/>
    <x v="2"/>
    <s v="MEDJOOL 105"/>
    <s v="3461-3475"/>
    <m/>
  </r>
  <r>
    <x v="2"/>
    <s v="3A41"/>
    <s v="861120250710E 8 34 "/>
    <m/>
    <n v="14"/>
    <s v="861120250710E 8"/>
    <s v="MDJU"/>
    <n v="3522"/>
    <d v="2025-07-10T00:00:00"/>
    <x v="7"/>
    <x v="8"/>
    <s v="E 8 "/>
    <n v="14"/>
    <x v="6"/>
    <n v="8"/>
    <s v="E"/>
    <s v="7+"/>
    <s v="E7+"/>
    <x v="2"/>
    <s v="MEDJOOL 108"/>
    <s v="3521-3530"/>
    <m/>
  </r>
  <r>
    <x v="2"/>
    <s v="3A41"/>
    <s v="709220250812X 1279 "/>
    <n v="2"/>
    <m/>
    <s v="709220250812X 1"/>
    <s v="BRAHY"/>
    <n v="2311"/>
    <d v="2025-08-12T00:00:00"/>
    <x v="2"/>
    <x v="2"/>
    <s v="X 12"/>
    <n v="28"/>
    <x v="4"/>
    <n v="12"/>
    <s v="X"/>
    <n v="12"/>
    <s v="X12"/>
    <x v="0"/>
    <s v="BAHREE 92"/>
    <s v="2308-2322"/>
    <m/>
  </r>
  <r>
    <x v="2"/>
    <s v="3A41"/>
    <s v="709220250811X 1179 "/>
    <m/>
    <n v="7"/>
    <s v="709220250811X 1"/>
    <s v="BRAHY"/>
    <n v="2311"/>
    <d v="2025-08-11T00:00:00"/>
    <x v="2"/>
    <x v="2"/>
    <s v="X 11"/>
    <n v="7"/>
    <x v="4"/>
    <n v="11"/>
    <s v="X"/>
    <n v="11"/>
    <s v="X11"/>
    <x v="0"/>
    <s v="BAHREE 92"/>
    <s v="2308-2322"/>
    <m/>
  </r>
  <r>
    <x v="2"/>
    <s v="3A41"/>
    <s v="709220250820E+1279 "/>
    <n v="1"/>
    <m/>
    <s v="709220250820E+1"/>
    <s v="BRAHY"/>
    <n v="2311"/>
    <d v="2025-08-20T00:00:00"/>
    <x v="3"/>
    <x v="3"/>
    <s v="E+12"/>
    <n v="14"/>
    <x v="2"/>
    <n v="12"/>
    <s v="X"/>
    <n v="12"/>
    <s v="X12"/>
    <x v="0"/>
    <s v="BAHREE 92"/>
    <s v="2308-2322"/>
    <m/>
  </r>
  <r>
    <x v="2"/>
    <s v="3A41"/>
    <s v="861120250630E 3 21 "/>
    <m/>
    <n v="8"/>
    <s v="861120250630E 3"/>
    <s v="MDJU"/>
    <n v="3522"/>
    <d v="2025-06-30T00:00:00"/>
    <x v="8"/>
    <x v="9"/>
    <s v="E 3 "/>
    <n v="8"/>
    <x v="6"/>
    <n v="3"/>
    <s v="E"/>
    <n v="3"/>
    <s v="E3"/>
    <x v="2"/>
    <s v="MEDJOOL 108"/>
    <s v="3521-3530"/>
    <m/>
  </r>
  <r>
    <x v="2"/>
    <s v="3A41"/>
    <s v="861120250626E 5 21 "/>
    <m/>
    <n v="8"/>
    <s v="861120250626E 5"/>
    <s v="MDJU"/>
    <n v="3522"/>
    <d v="2025-06-26T00:00:00"/>
    <x v="8"/>
    <x v="9"/>
    <s v="E 5 "/>
    <n v="8"/>
    <x v="6"/>
    <n v="5"/>
    <s v="E"/>
    <n v="5"/>
    <s v="E5"/>
    <x v="2"/>
    <s v="MEDJOOL 108"/>
    <s v="3521-3530"/>
    <m/>
  </r>
  <r>
    <x v="2"/>
    <s v="3A41"/>
    <s v="861120250630E 6 69 "/>
    <m/>
    <n v="1"/>
    <s v="861120250630E 6"/>
    <s v="MDJU"/>
    <n v="3522"/>
    <d v="2025-06-30T00:00:00"/>
    <x v="8"/>
    <x v="9"/>
    <s v="E 6 "/>
    <n v="1"/>
    <x v="6"/>
    <n v="6"/>
    <s v="E"/>
    <n v="6"/>
    <s v="E6"/>
    <x v="2"/>
    <s v="MEDJOOL 108"/>
    <s v="3521-3530"/>
    <m/>
  </r>
  <r>
    <x v="2"/>
    <s v="3A41"/>
    <s v="851620250626E 7 21 "/>
    <m/>
    <n v="8"/>
    <s v="851620250626E 7"/>
    <s v="MDJU"/>
    <n v="3514"/>
    <d v="2025-06-26T00:00:00"/>
    <x v="8"/>
    <x v="9"/>
    <s v="E 7 "/>
    <n v="8"/>
    <x v="6"/>
    <n v="7"/>
    <s v="E"/>
    <s v="7+"/>
    <s v="E7+"/>
    <x v="2"/>
    <s v="MEDJOOL 107"/>
    <s v="3501-3520"/>
    <m/>
  </r>
  <r>
    <x v="2"/>
    <s v="3A41"/>
    <s v="809020250623EA3 68 "/>
    <n v="1"/>
    <m/>
    <s v="809020250623EA3"/>
    <s v="MDJU"/>
    <n v="3407"/>
    <d v="2025-06-23T00:00:00"/>
    <x v="5"/>
    <x v="13"/>
    <s v="EA3 "/>
    <n v="14"/>
    <x v="8"/>
    <n v="3"/>
    <s v="E"/>
    <n v="3"/>
    <s v="E3"/>
    <x v="2"/>
    <s v="MEDJOOL 102"/>
    <s v="3381-3410"/>
    <m/>
  </r>
  <r>
    <x v="2"/>
    <s v="3A41"/>
    <s v="809020250623E 3 68 "/>
    <m/>
    <n v="2"/>
    <s v="809020250623E 3"/>
    <s v="MDJU"/>
    <n v="3407"/>
    <d v="2025-06-23T00:00:00"/>
    <x v="5"/>
    <x v="13"/>
    <s v="E 3 "/>
    <n v="2"/>
    <x v="6"/>
    <n v="3"/>
    <s v="E"/>
    <n v="3"/>
    <s v="E3"/>
    <x v="2"/>
    <s v="MEDJOOL 102"/>
    <s v="3381-3410"/>
    <m/>
  </r>
  <r>
    <x v="2"/>
    <s v="3A32"/>
    <s v="843120250728E 7 37 "/>
    <n v="1"/>
    <n v="3"/>
    <s v="843120250728E 7"/>
    <s v="MDJU"/>
    <n v="3500"/>
    <d v="2025-07-28T00:00:00"/>
    <x v="0"/>
    <x v="0"/>
    <s v="E 7 "/>
    <n v="17"/>
    <x v="6"/>
    <n v="7"/>
    <s v="E"/>
    <s v="7+"/>
    <s v="E7+"/>
    <x v="2"/>
    <s v="MEDJOOL 106"/>
    <s v="3476-3500"/>
    <m/>
  </r>
  <r>
    <x v="2"/>
    <s v="3A32"/>
    <s v="861120250630E 3 69 "/>
    <m/>
    <n v="12"/>
    <s v="861120250630E 3"/>
    <s v="MDJU"/>
    <n v="3522"/>
    <d v="2025-06-30T00:00:00"/>
    <x v="8"/>
    <x v="9"/>
    <s v="E 3 "/>
    <n v="12"/>
    <x v="6"/>
    <n v="3"/>
    <s v="E"/>
    <n v="3"/>
    <s v="E3"/>
    <x v="2"/>
    <s v="MEDJOOL 108"/>
    <s v="3521-3530"/>
    <m/>
  </r>
  <r>
    <x v="2"/>
    <s v="3A32"/>
    <s v="861120250630E 5 69 "/>
    <m/>
    <n v="3"/>
    <s v="861120250630E 5"/>
    <s v="MDJU"/>
    <n v="3522"/>
    <d v="2025-06-30T00:00:00"/>
    <x v="8"/>
    <x v="9"/>
    <s v="E 5 "/>
    <n v="3"/>
    <x v="6"/>
    <n v="5"/>
    <s v="E"/>
    <n v="5"/>
    <s v="E5"/>
    <x v="2"/>
    <s v="MEDJOOL 108"/>
    <s v="3521-3530"/>
    <m/>
  </r>
  <r>
    <x v="2"/>
    <s v="3A32"/>
    <s v="861120250630E 4 69 "/>
    <m/>
    <n v="7"/>
    <s v="861120250630E 4"/>
    <s v="MDJU"/>
    <n v="3522"/>
    <d v="2025-06-30T00:00:00"/>
    <x v="8"/>
    <x v="9"/>
    <s v="E 4 "/>
    <n v="7"/>
    <x v="6"/>
    <n v="4"/>
    <s v="E"/>
    <n v="4"/>
    <s v="E4"/>
    <x v="2"/>
    <s v="MEDJOOL 108"/>
    <s v="3521-3530"/>
    <m/>
  </r>
  <r>
    <x v="2"/>
    <s v="3A32"/>
    <s v="840220250804EA7 16 "/>
    <m/>
    <n v="8"/>
    <s v="840220250804EA7"/>
    <s v="MDJU"/>
    <n v="3464"/>
    <d v="2025-08-04T00:00:00"/>
    <x v="1"/>
    <x v="1"/>
    <s v="EA7 "/>
    <n v="8"/>
    <x v="8"/>
    <n v="7"/>
    <s v="E"/>
    <s v="7+"/>
    <s v="E7+"/>
    <x v="2"/>
    <s v="MEDJOOL 105"/>
    <s v="3461-3475"/>
    <m/>
  </r>
  <r>
    <x v="2"/>
    <s v="3A32"/>
    <s v="843120250813E 6 85 "/>
    <m/>
    <n v="10"/>
    <s v="843120250813E 6"/>
    <s v="MDJU"/>
    <n v="3500"/>
    <d v="2025-08-13T00:00:00"/>
    <x v="2"/>
    <x v="2"/>
    <s v="E 6 "/>
    <n v="10"/>
    <x v="6"/>
    <n v="6"/>
    <s v="E"/>
    <n v="6"/>
    <s v="E6"/>
    <x v="2"/>
    <s v="MEDJOOL 106"/>
    <s v="3476-3500"/>
    <m/>
  </r>
  <r>
    <x v="2"/>
    <s v="3A32"/>
    <s v="843120250814E 6 85 "/>
    <n v="2"/>
    <m/>
    <s v="843120250814E 6"/>
    <s v="MDJU"/>
    <n v="3500"/>
    <d v="2025-08-14T00:00:00"/>
    <x v="3"/>
    <x v="3"/>
    <s v="E 6 "/>
    <n v="28"/>
    <x v="6"/>
    <n v="6"/>
    <s v="E"/>
    <n v="6"/>
    <s v="E6"/>
    <x v="2"/>
    <s v="MEDJOOL 106"/>
    <s v="3476-3500"/>
    <m/>
  </r>
  <r>
    <x v="2"/>
    <s v="3A32"/>
    <s v="843120250813E 6 68 "/>
    <m/>
    <n v="3"/>
    <s v="843120250813E 6"/>
    <s v="MDJU"/>
    <n v="3500"/>
    <d v="2025-08-13T00:00:00"/>
    <x v="2"/>
    <x v="2"/>
    <s v="E 6 "/>
    <n v="3"/>
    <x v="6"/>
    <n v="6"/>
    <s v="E"/>
    <n v="6"/>
    <s v="E6"/>
    <x v="2"/>
    <s v="MEDJOOL 106"/>
    <s v="3476-3500"/>
    <m/>
  </r>
  <r>
    <x v="2"/>
    <s v="3A32"/>
    <s v="843120250718E 7 72 "/>
    <n v="1"/>
    <m/>
    <s v="843120250718E 7"/>
    <s v="MDJU"/>
    <n v="3500"/>
    <d v="2025-07-18T00:00:00"/>
    <x v="6"/>
    <x v="6"/>
    <s v="E 7 "/>
    <n v="14"/>
    <x v="6"/>
    <n v="7"/>
    <s v="E"/>
    <s v="7+"/>
    <s v="E7+"/>
    <x v="2"/>
    <s v="MEDJOOL 106"/>
    <s v="3476-3500"/>
    <m/>
  </r>
  <r>
    <x v="2"/>
    <s v="3A32"/>
    <s v="843120250718E 6 86 "/>
    <m/>
    <n v="10"/>
    <s v="843120250718E 6"/>
    <s v="MDJU"/>
    <n v="3500"/>
    <d v="2025-07-18T00:00:00"/>
    <x v="6"/>
    <x v="6"/>
    <s v="E 6 "/>
    <n v="10"/>
    <x v="6"/>
    <n v="6"/>
    <s v="E"/>
    <n v="6"/>
    <s v="E6"/>
    <x v="2"/>
    <s v="MEDJOOL 106"/>
    <s v="3476-3500"/>
    <m/>
  </r>
  <r>
    <x v="2"/>
    <s v="3A32"/>
    <s v="840220250707E 7 69 "/>
    <m/>
    <n v="4"/>
    <s v="840220250707E 7"/>
    <s v="MDJU"/>
    <n v="3464"/>
    <d v="2025-07-07T00:00:00"/>
    <x v="4"/>
    <x v="8"/>
    <s v="E 7 "/>
    <n v="4"/>
    <x v="6"/>
    <n v="7"/>
    <s v="E"/>
    <s v="7+"/>
    <s v="E7+"/>
    <x v="2"/>
    <s v="MEDJOOL 105"/>
    <s v="3461-3475"/>
    <m/>
  </r>
  <r>
    <x v="2"/>
    <s v="3A32"/>
    <s v="840220250708E 4 21 "/>
    <n v="6"/>
    <m/>
    <s v="840220250708E 4"/>
    <s v="MDJU"/>
    <n v="3464"/>
    <d v="2025-07-08T00:00:00"/>
    <x v="4"/>
    <x v="8"/>
    <s v="E 4 "/>
    <n v="84"/>
    <x v="6"/>
    <n v="4"/>
    <s v="E"/>
    <n v="4"/>
    <s v="E4"/>
    <x v="2"/>
    <s v="MEDJOOL 105"/>
    <s v="3461-3475"/>
    <m/>
  </r>
  <r>
    <x v="2"/>
    <s v="3A32"/>
    <s v="851220250630E 3 16 "/>
    <m/>
    <n v="11"/>
    <s v="851220250630E 3"/>
    <s v="MDJU"/>
    <n v="3508"/>
    <d v="2025-06-30T00:00:00"/>
    <x v="8"/>
    <x v="9"/>
    <s v="E 3 "/>
    <n v="11"/>
    <x v="6"/>
    <n v="3"/>
    <s v="E"/>
    <n v="3"/>
    <s v="E3"/>
    <x v="2"/>
    <s v="MEDJOOL 107"/>
    <s v="3501-3520"/>
    <m/>
  </r>
  <r>
    <x v="2"/>
    <s v="3A32"/>
    <s v="851220250708E 9 59 "/>
    <m/>
    <n v="2"/>
    <s v="851220250708E 9"/>
    <s v="MDJU"/>
    <n v="3508"/>
    <d v="2025-07-08T00:00:00"/>
    <x v="4"/>
    <x v="8"/>
    <s v="E 9 "/>
    <n v="2"/>
    <x v="6"/>
    <n v="9"/>
    <s v="E"/>
    <s v="7+"/>
    <s v="E7+"/>
    <x v="2"/>
    <s v="MEDJOOL 107"/>
    <s v="3501-3520"/>
    <m/>
  </r>
  <r>
    <x v="2"/>
    <s v="3A32"/>
    <s v="851220250814E 3 16 "/>
    <m/>
    <n v="5"/>
    <s v="851220250814E 3"/>
    <s v="MDJU"/>
    <n v="3508"/>
    <d v="2025-08-14T00:00:00"/>
    <x v="3"/>
    <x v="3"/>
    <s v="E 3 "/>
    <n v="5"/>
    <x v="6"/>
    <n v="3"/>
    <s v="E"/>
    <n v="3"/>
    <s v="E3"/>
    <x v="2"/>
    <s v="MEDJOOL 107"/>
    <s v="3501-3520"/>
    <m/>
  </r>
  <r>
    <x v="2"/>
    <s v="3A32"/>
    <s v="861120250805E 3 37 "/>
    <m/>
    <n v="6"/>
    <s v="861120250805E 3"/>
    <s v="MDJU"/>
    <n v="3522"/>
    <d v="2025-08-05T00:00:00"/>
    <x v="1"/>
    <x v="1"/>
    <s v="E 3 "/>
    <n v="6"/>
    <x v="6"/>
    <n v="3"/>
    <s v="E"/>
    <n v="3"/>
    <s v="E3"/>
    <x v="2"/>
    <s v="MEDJOOL 108"/>
    <s v="3521-3530"/>
    <m/>
  </r>
  <r>
    <x v="2"/>
    <s v="3A32"/>
    <s v="861120250813EA5 16 "/>
    <m/>
    <n v="9"/>
    <s v="861120250813EA5"/>
    <s v="MDJU"/>
    <n v="3522"/>
    <d v="2025-08-13T00:00:00"/>
    <x v="2"/>
    <x v="2"/>
    <s v="EA5 "/>
    <n v="9"/>
    <x v="8"/>
    <n v="5"/>
    <s v="E"/>
    <n v="5"/>
    <s v="E5"/>
    <x v="2"/>
    <s v="MEDJOOL 108"/>
    <s v="3521-3530"/>
    <m/>
  </r>
  <r>
    <x v="2"/>
    <s v="3A32"/>
    <s v="840220250806E 4 16 "/>
    <m/>
    <n v="6"/>
    <s v="840220250806E 4"/>
    <s v="MDJU"/>
    <n v="3464"/>
    <d v="2025-08-06T00:00:00"/>
    <x v="1"/>
    <x v="1"/>
    <s v="E 4 "/>
    <n v="6"/>
    <x v="6"/>
    <n v="4"/>
    <s v="E"/>
    <n v="4"/>
    <s v="E4"/>
    <x v="2"/>
    <s v="MEDJOOL 105"/>
    <s v="3461-3475"/>
    <m/>
  </r>
  <r>
    <x v="2"/>
    <s v="3A32"/>
    <s v="840220250805EA5 16 "/>
    <m/>
    <n v="4"/>
    <s v="840220250805EA5"/>
    <s v="MDJU"/>
    <n v="3464"/>
    <d v="2025-08-05T00:00:00"/>
    <x v="1"/>
    <x v="1"/>
    <s v="EA5 "/>
    <n v="4"/>
    <x v="8"/>
    <n v="5"/>
    <s v="E"/>
    <n v="5"/>
    <s v="E5"/>
    <x v="2"/>
    <s v="MEDJOOL 105"/>
    <s v="3461-3475"/>
    <m/>
  </r>
  <r>
    <x v="2"/>
    <s v="3A32"/>
    <s v="851220250708EA3 59 "/>
    <m/>
    <n v="11"/>
    <s v="851220250708EA3"/>
    <s v="MDJU"/>
    <n v="3508"/>
    <d v="2025-07-08T00:00:00"/>
    <x v="4"/>
    <x v="8"/>
    <s v="EA3 "/>
    <n v="11"/>
    <x v="8"/>
    <n v="3"/>
    <s v="E"/>
    <n v="3"/>
    <s v="E3"/>
    <x v="2"/>
    <s v="MEDJOOL 107"/>
    <s v="3501-3520"/>
    <m/>
  </r>
  <r>
    <x v="2"/>
    <s v="3A32"/>
    <s v="840220250811XS2238 "/>
    <m/>
    <n v="11"/>
    <s v="840220250811XS2"/>
    <s v="MDJU"/>
    <n v="3464"/>
    <d v="2025-08-11T00:00:00"/>
    <x v="2"/>
    <x v="2"/>
    <s v="XS22"/>
    <n v="11"/>
    <x v="1"/>
    <n v="22"/>
    <s v="X"/>
    <s v="13+"/>
    <s v="X13+"/>
    <x v="2"/>
    <s v="MEDJOOL 105"/>
    <s v="3461-3475"/>
    <m/>
  </r>
  <r>
    <x v="2"/>
    <s v="3A32"/>
    <s v="840220250811XM2238 "/>
    <n v="2"/>
    <n v="4"/>
    <s v="840220250811XM2"/>
    <s v="MDJU"/>
    <n v="3464"/>
    <d v="2025-08-11T00:00:00"/>
    <x v="2"/>
    <x v="2"/>
    <s v="XM22"/>
    <n v="32"/>
    <x v="5"/>
    <n v="22"/>
    <s v="X"/>
    <s v="13+"/>
    <s v="X13+"/>
    <x v="2"/>
    <s v="MEDJOOL 105"/>
    <s v="3461-3475"/>
    <m/>
  </r>
  <r>
    <x v="2"/>
    <s v="3A32"/>
    <s v="840220250709E 1 20 "/>
    <m/>
    <n v="7"/>
    <s v="840220250709E 1"/>
    <s v="MDJU"/>
    <n v="3464"/>
    <d v="2025-07-09T00:00:00"/>
    <x v="4"/>
    <x v="8"/>
    <s v="E 1 "/>
    <n v="7"/>
    <x v="6"/>
    <n v="1"/>
    <s v="E"/>
    <n v="1"/>
    <s v="E1"/>
    <x v="2"/>
    <s v="MEDJOOL 105"/>
    <s v="3461-3475"/>
    <m/>
  </r>
  <r>
    <x v="2"/>
    <s v="3A32"/>
    <s v="840220250620E 1 20 "/>
    <m/>
    <n v="11"/>
    <s v="840220250620E 1"/>
    <s v="MDJU"/>
    <n v="3464"/>
    <d v="2025-06-20T00:00:00"/>
    <x v="5"/>
    <x v="5"/>
    <s v="E 1 "/>
    <n v="11"/>
    <x v="6"/>
    <n v="1"/>
    <s v="E"/>
    <n v="1"/>
    <s v="E1"/>
    <x v="2"/>
    <s v="MEDJOOL 105"/>
    <s v="3461-3475"/>
    <m/>
  </r>
  <r>
    <x v="2"/>
    <s v="3A32"/>
    <s v="840220250612E 1 38 "/>
    <m/>
    <n v="3"/>
    <s v="840220250612E 1"/>
    <s v="MDJU"/>
    <n v="3464"/>
    <d v="2025-06-12T00:00:00"/>
    <x v="9"/>
    <x v="11"/>
    <s v="E 1 "/>
    <n v="3"/>
    <x v="6"/>
    <n v="1"/>
    <s v="E"/>
    <n v="1"/>
    <s v="E1"/>
    <x v="2"/>
    <s v="MEDJOOL 105"/>
    <s v="3461-3475"/>
    <m/>
  </r>
  <r>
    <x v="2"/>
    <s v="3A21"/>
    <s v="809020250813E+2186 "/>
    <n v="15"/>
    <n v="3"/>
    <s v="809020250813E+2"/>
    <s v="MDJU"/>
    <n v="3407"/>
    <d v="2025-08-13T00:00:00"/>
    <x v="2"/>
    <x v="2"/>
    <s v="E+21"/>
    <n v="213"/>
    <x v="2"/>
    <n v="21"/>
    <s v="X"/>
    <s v="13+"/>
    <s v="X13+"/>
    <x v="2"/>
    <s v="MEDJOOL 102"/>
    <s v="3381-3410"/>
    <m/>
  </r>
  <r>
    <x v="2"/>
    <s v="3A21"/>
    <s v="809020250813E+214  "/>
    <m/>
    <n v="5"/>
    <s v="809020250813E+2"/>
    <s v="MDJU"/>
    <n v="3407"/>
    <d v="2025-08-13T00:00:00"/>
    <x v="2"/>
    <x v="2"/>
    <s v="E+21"/>
    <n v="5"/>
    <x v="2"/>
    <n v="21"/>
    <s v="X"/>
    <s v="13+"/>
    <s v="X13+"/>
    <x v="2"/>
    <s v="MEDJOOL 102"/>
    <s v="3381-3410"/>
    <m/>
  </r>
  <r>
    <x v="2"/>
    <s v="3A21"/>
    <s v="840220250606EA4 68 "/>
    <n v="2"/>
    <m/>
    <s v="840220250606EA4"/>
    <s v="MDJU"/>
    <n v="3464"/>
    <d v="2025-06-06T00:00:00"/>
    <x v="11"/>
    <x v="10"/>
    <s v="EA4 "/>
    <n v="28"/>
    <x v="8"/>
    <n v="4"/>
    <s v="E"/>
    <n v="4"/>
    <s v="E4"/>
    <x v="2"/>
    <s v="MEDJOOL 105"/>
    <s v="3461-3475"/>
    <m/>
  </r>
  <r>
    <x v="2"/>
    <s v="3A21"/>
    <s v="840220250813E 7 85 "/>
    <n v="1"/>
    <n v="7"/>
    <s v="840220250813E 7"/>
    <s v="MDJU"/>
    <n v="3464"/>
    <d v="2025-08-13T00:00:00"/>
    <x v="2"/>
    <x v="2"/>
    <s v="E 7 "/>
    <n v="21"/>
    <x v="6"/>
    <n v="7"/>
    <s v="E"/>
    <s v="7+"/>
    <s v="E7+"/>
    <x v="2"/>
    <s v="MEDJOOL 105"/>
    <s v="3461-3475"/>
    <m/>
  </r>
  <r>
    <x v="2"/>
    <s v="3A21"/>
    <s v="840220250813E 7 69 "/>
    <n v="2"/>
    <n v="1"/>
    <s v="840220250813E 7"/>
    <s v="MDJU"/>
    <n v="3464"/>
    <d v="2025-08-13T00:00:00"/>
    <x v="2"/>
    <x v="2"/>
    <s v="E 7 "/>
    <n v="29"/>
    <x v="6"/>
    <n v="7"/>
    <s v="E"/>
    <s v="7+"/>
    <s v="E7+"/>
    <x v="2"/>
    <s v="MEDJOOL 105"/>
    <s v="3461-3475"/>
    <m/>
  </r>
  <r>
    <x v="2"/>
    <s v="3A21"/>
    <s v="851220250618E 7 68 "/>
    <m/>
    <n v="3"/>
    <s v="851220250618E 7"/>
    <s v="MDJU"/>
    <n v="3508"/>
    <d v="2025-06-18T00:00:00"/>
    <x v="9"/>
    <x v="5"/>
    <s v="E 7 "/>
    <n v="3"/>
    <x v="6"/>
    <n v="7"/>
    <s v="E"/>
    <s v="7+"/>
    <s v="E7+"/>
    <x v="2"/>
    <s v="MEDJOOL 107"/>
    <s v="3501-3520"/>
    <m/>
  </r>
  <r>
    <x v="2"/>
    <s v="3A21"/>
    <s v="851220250618E 7 68 "/>
    <n v="1"/>
    <n v="3"/>
    <s v="851220250618E 7"/>
    <s v="MDJU"/>
    <n v="3508"/>
    <d v="2025-06-18T00:00:00"/>
    <x v="9"/>
    <x v="5"/>
    <s v="E 7 "/>
    <n v="17"/>
    <x v="6"/>
    <n v="7"/>
    <s v="E"/>
    <s v="7+"/>
    <s v="E7+"/>
    <x v="2"/>
    <s v="MEDJOOL 107"/>
    <s v="3501-3520"/>
    <m/>
  </r>
  <r>
    <x v="2"/>
    <s v="3A21"/>
    <s v="851220250619EA7 21 "/>
    <m/>
    <n v="3"/>
    <s v="851220250619EA7"/>
    <s v="MDJU"/>
    <n v="3508"/>
    <d v="2025-06-19T00:00:00"/>
    <x v="5"/>
    <x v="5"/>
    <s v="EA7 "/>
    <n v="3"/>
    <x v="8"/>
    <n v="7"/>
    <s v="E"/>
    <s v="7+"/>
    <s v="E7+"/>
    <x v="2"/>
    <s v="MEDJOOL 107"/>
    <s v="3501-3520"/>
    <m/>
  </r>
  <r>
    <x v="2"/>
    <s v="3A21"/>
    <s v="851220250620E 8 21 "/>
    <m/>
    <n v="8"/>
    <s v="851220250620E 8"/>
    <s v="MDJU"/>
    <n v="3508"/>
    <d v="2025-06-20T00:00:00"/>
    <x v="5"/>
    <x v="5"/>
    <s v="E 8 "/>
    <n v="8"/>
    <x v="6"/>
    <n v="8"/>
    <s v="E"/>
    <s v="7+"/>
    <s v="E7+"/>
    <x v="2"/>
    <s v="MEDJOOL 107"/>
    <s v="3501-3520"/>
    <m/>
  </r>
  <r>
    <x v="2"/>
    <s v="3A21"/>
    <s v="851220250618E 8 68 "/>
    <m/>
    <n v="2"/>
    <s v="851220250618E 8"/>
    <s v="MDJU"/>
    <n v="3508"/>
    <d v="2025-06-18T00:00:00"/>
    <x v="9"/>
    <x v="5"/>
    <s v="E 8 "/>
    <n v="2"/>
    <x v="6"/>
    <n v="8"/>
    <s v="E"/>
    <s v="7+"/>
    <s v="E7+"/>
    <x v="2"/>
    <s v="MEDJOOL 107"/>
    <s v="3501-3520"/>
    <m/>
  </r>
  <r>
    <x v="2"/>
    <s v="3A21"/>
    <s v="851220250619EA8 21 "/>
    <n v="1"/>
    <m/>
    <s v="851220250619EA8"/>
    <s v="MDJU"/>
    <n v="3508"/>
    <d v="2025-06-19T00:00:00"/>
    <x v="5"/>
    <x v="5"/>
    <s v="EA8 "/>
    <n v="14"/>
    <x v="8"/>
    <n v="8"/>
    <s v="E"/>
    <s v="7+"/>
    <s v="E7+"/>
    <x v="2"/>
    <s v="MEDJOOL 107"/>
    <s v="3501-3520"/>
    <m/>
  </r>
  <r>
    <x v="2"/>
    <s v="3A21"/>
    <s v="840220250626EA3 73 "/>
    <n v="1"/>
    <m/>
    <s v="840220250626EA3"/>
    <s v="MDJU"/>
    <n v="3464"/>
    <d v="2025-06-26T00:00:00"/>
    <x v="8"/>
    <x v="9"/>
    <s v="EA3 "/>
    <n v="14"/>
    <x v="8"/>
    <n v="3"/>
    <s v="E"/>
    <n v="3"/>
    <s v="E3"/>
    <x v="2"/>
    <s v="MEDJOOL 105"/>
    <s v="3461-3475"/>
    <m/>
  </r>
  <r>
    <x v="2"/>
    <s v="3A21"/>
    <s v="851620250626EA8 68 "/>
    <m/>
    <n v="2"/>
    <s v="851620250626EA8"/>
    <s v="MDJU"/>
    <n v="3514"/>
    <d v="2025-06-26T00:00:00"/>
    <x v="8"/>
    <x v="9"/>
    <s v="EA8 "/>
    <n v="2"/>
    <x v="8"/>
    <n v="8"/>
    <s v="E"/>
    <s v="7+"/>
    <s v="E7+"/>
    <x v="2"/>
    <s v="MEDJOOL 107"/>
    <s v="3501-3520"/>
    <m/>
  </r>
  <r>
    <x v="2"/>
    <s v="3A21"/>
    <s v="851620250625EA5 68 "/>
    <m/>
    <n v="10"/>
    <s v="851620250625EA5"/>
    <s v="MDJU"/>
    <n v="3514"/>
    <d v="2025-06-25T00:00:00"/>
    <x v="5"/>
    <x v="9"/>
    <s v="EA5 "/>
    <n v="10"/>
    <x v="8"/>
    <n v="5"/>
    <s v="E"/>
    <n v="5"/>
    <s v="E5"/>
    <x v="2"/>
    <s v="MEDJOOL 107"/>
    <s v="3501-3520"/>
    <m/>
  </r>
  <r>
    <x v="2"/>
    <s v="3A21"/>
    <s v="851620250716E 4 21 "/>
    <n v="2"/>
    <m/>
    <s v="851620250716E 4"/>
    <s v="MDJU"/>
    <n v="3514"/>
    <d v="2025-07-16T00:00:00"/>
    <x v="7"/>
    <x v="6"/>
    <s v="E 4 "/>
    <n v="28"/>
    <x v="6"/>
    <n v="4"/>
    <s v="E"/>
    <n v="4"/>
    <s v="E4"/>
    <x v="2"/>
    <s v="MEDJOOL 107"/>
    <s v="3501-3520"/>
    <m/>
  </r>
  <r>
    <x v="2"/>
    <s v="3A21"/>
    <s v="851620250716E 5 21 "/>
    <n v="3"/>
    <n v="4"/>
    <s v="851620250716E 5"/>
    <s v="MDJU"/>
    <n v="3514"/>
    <d v="2025-07-16T00:00:00"/>
    <x v="7"/>
    <x v="6"/>
    <s v="E 5 "/>
    <n v="46"/>
    <x v="6"/>
    <n v="5"/>
    <s v="E"/>
    <n v="5"/>
    <s v="E5"/>
    <x v="2"/>
    <s v="MEDJOOL 107"/>
    <s v="3501-3520"/>
    <m/>
  </r>
  <r>
    <x v="2"/>
    <s v="3Z10"/>
    <s v="564020250820XM1572 "/>
    <n v="8"/>
    <n v="2"/>
    <s v="564020250820XM1"/>
    <s v="MDJU"/>
    <n v="2306"/>
    <d v="2025-08-20T00:00:00"/>
    <x v="3"/>
    <x v="3"/>
    <s v="XM15"/>
    <n v="114"/>
    <x v="5"/>
    <n v="15"/>
    <s v="X"/>
    <s v="13+"/>
    <s v="X13+"/>
    <x v="2"/>
    <s v="MEDJOOL 109"/>
    <n v="2306"/>
    <m/>
  </r>
  <r>
    <x v="2"/>
    <s v="3Z10"/>
    <s v="564020250820E 1 72 "/>
    <m/>
    <n v="7"/>
    <s v="564020250820E 1"/>
    <s v="MDJU"/>
    <n v="2306"/>
    <d v="2025-08-20T00:00:00"/>
    <x v="3"/>
    <x v="3"/>
    <s v="E 1 "/>
    <n v="7"/>
    <x v="6"/>
    <n v="1"/>
    <s v="E"/>
    <n v="1"/>
    <s v="E1"/>
    <x v="2"/>
    <s v="MEDJOOL 109"/>
    <n v="2306"/>
    <m/>
  </r>
  <r>
    <x v="3"/>
    <s v="4D52"/>
    <s v="685020250806E 1 69 "/>
    <n v="16"/>
    <m/>
    <s v="685020250806E 1"/>
    <s v="FAR F"/>
    <n v="129"/>
    <d v="2025-08-06T00:00:00"/>
    <x v="1"/>
    <x v="1"/>
    <s v="E 1 "/>
    <n v="224"/>
    <x v="6"/>
    <n v="1"/>
    <s v="E"/>
    <n v="1"/>
    <s v="E1"/>
    <x v="4"/>
    <s v="FARD 11"/>
    <s v="123-133"/>
    <m/>
  </r>
  <r>
    <x v="3"/>
    <s v="4D52"/>
    <s v="825520250814E 1 36 "/>
    <n v="1"/>
    <m/>
    <s v="825520250814E 1"/>
    <s v="FAR F"/>
    <n v="257"/>
    <d v="2025-08-14T00:00:00"/>
    <x v="3"/>
    <x v="3"/>
    <s v="E 1 "/>
    <n v="14"/>
    <x v="6"/>
    <n v="1"/>
    <s v="E"/>
    <n v="1"/>
    <s v="E1"/>
    <x v="4"/>
    <s v="FARD 20"/>
    <s v="253-262"/>
    <m/>
  </r>
  <r>
    <x v="3"/>
    <s v="4D52"/>
    <s v="809020250807E 2 59 "/>
    <n v="3"/>
    <m/>
    <s v="809020250807E 2"/>
    <s v="MDJU"/>
    <n v="3407"/>
    <d v="2025-08-07T00:00:00"/>
    <x v="2"/>
    <x v="2"/>
    <s v="E 2 "/>
    <n v="42"/>
    <x v="6"/>
    <n v="2"/>
    <s v="E"/>
    <n v="2"/>
    <s v="E2"/>
    <x v="2"/>
    <s v="MEDJOOL 102"/>
    <s v="3381-3410"/>
    <m/>
  </r>
  <r>
    <x v="3"/>
    <s v="4D52"/>
    <s v="564020250707E 2 59 "/>
    <n v="5"/>
    <m/>
    <s v="564020250707E 2"/>
    <s v="MDJU"/>
    <n v="2306"/>
    <d v="2025-07-07T00:00:00"/>
    <x v="4"/>
    <x v="8"/>
    <s v="E 2 "/>
    <n v="70"/>
    <x v="6"/>
    <n v="2"/>
    <s v="E"/>
    <n v="2"/>
    <s v="E2"/>
    <x v="2"/>
    <s v="MEDJOOL 109"/>
    <n v="2306"/>
    <m/>
  </r>
  <r>
    <x v="3"/>
    <s v="4D52"/>
    <s v="564020250709CS2 84 "/>
    <m/>
    <n v="2"/>
    <s v="564020250709CS2"/>
    <s v="MDJU"/>
    <n v="2306"/>
    <d v="2025-07-09T00:00:00"/>
    <x v="4"/>
    <x v="8"/>
    <s v="CS2 "/>
    <n v="2"/>
    <x v="11"/>
    <n v="2"/>
    <s v="E"/>
    <n v="2"/>
    <s v="E2"/>
    <x v="2"/>
    <s v="MEDJOOL 109"/>
    <n v="2306"/>
    <m/>
  </r>
  <r>
    <x v="3"/>
    <s v="4D52"/>
    <s v="564020250709E 2 84 "/>
    <n v="13"/>
    <n v="7"/>
    <s v="564020250709E 2"/>
    <s v="MDJU"/>
    <n v="2306"/>
    <d v="2025-07-09T00:00:00"/>
    <x v="4"/>
    <x v="8"/>
    <s v="E 2 "/>
    <n v="189"/>
    <x v="6"/>
    <n v="2"/>
    <s v="E"/>
    <n v="2"/>
    <s v="E2"/>
    <x v="2"/>
    <s v="MEDJOOL 109"/>
    <n v="2306"/>
    <m/>
  </r>
  <r>
    <x v="3"/>
    <s v="4D51"/>
    <s v="830620250804E 3 37 "/>
    <n v="2"/>
    <n v="4"/>
    <s v="830620250804E 3"/>
    <s v="MDJU"/>
    <n v="3445"/>
    <d v="2025-08-04T00:00:00"/>
    <x v="1"/>
    <x v="1"/>
    <s v="E 3 "/>
    <n v="32"/>
    <x v="6"/>
    <n v="3"/>
    <s v="E"/>
    <n v="3"/>
    <s v="E3"/>
    <x v="2"/>
    <s v="MEDJOOL 104"/>
    <s v="3441-3460"/>
    <m/>
  </r>
  <r>
    <x v="3"/>
    <s v="4D51"/>
    <s v="851220250715E 4 34 "/>
    <m/>
    <n v="5"/>
    <s v="851220250715E 4"/>
    <s v="MDJU"/>
    <n v="3508"/>
    <d v="2025-07-15T00:00:00"/>
    <x v="7"/>
    <x v="6"/>
    <s v="E 4 "/>
    <n v="5"/>
    <x v="6"/>
    <n v="4"/>
    <s v="E"/>
    <n v="4"/>
    <s v="E4"/>
    <x v="2"/>
    <s v="MEDJOOL 107"/>
    <s v="3501-3520"/>
    <m/>
  </r>
  <r>
    <x v="3"/>
    <s v="4D41"/>
    <s v="809020250723EA3 34 "/>
    <m/>
    <n v="4"/>
    <s v="809020250723EA3"/>
    <s v="MDJU"/>
    <n v="3407"/>
    <d v="2025-07-23T00:00:00"/>
    <x v="6"/>
    <x v="7"/>
    <s v="EA3 "/>
    <n v="4"/>
    <x v="8"/>
    <n v="3"/>
    <s v="E"/>
    <n v="3"/>
    <s v="E3"/>
    <x v="2"/>
    <s v="MEDJOOL 102"/>
    <s v="3381-3410"/>
    <m/>
  </r>
  <r>
    <x v="3"/>
    <s v="4D41"/>
    <s v="840220250721E 2 69 "/>
    <m/>
    <n v="1"/>
    <s v="840220250721E 2"/>
    <s v="MDJU"/>
    <n v="3464"/>
    <d v="2025-07-21T00:00:00"/>
    <x v="6"/>
    <x v="7"/>
    <s v="E 2 "/>
    <n v="1"/>
    <x v="6"/>
    <n v="2"/>
    <s v="E"/>
    <n v="2"/>
    <s v="E2"/>
    <x v="2"/>
    <s v="MEDJOOL 105"/>
    <s v="3461-3475"/>
    <m/>
  </r>
  <r>
    <x v="3"/>
    <s v="4D41"/>
    <s v="861120250814E 5 69 "/>
    <n v="2"/>
    <n v="7"/>
    <s v="861120250814E 5"/>
    <s v="MDJU"/>
    <n v="3522"/>
    <d v="2025-08-14T00:00:00"/>
    <x v="3"/>
    <x v="3"/>
    <s v="E 5 "/>
    <n v="35"/>
    <x v="6"/>
    <n v="5"/>
    <s v="E"/>
    <n v="5"/>
    <s v="E5"/>
    <x v="2"/>
    <s v="MEDJOOL 108"/>
    <s v="3521-3530"/>
    <m/>
  </r>
  <r>
    <x v="3"/>
    <s v="4D41"/>
    <s v="840220250819EA3 16 "/>
    <m/>
    <n v="7"/>
    <s v="840220250819EA3"/>
    <s v="MDJU"/>
    <n v="3464"/>
    <d v="2025-08-19T00:00:00"/>
    <x v="3"/>
    <x v="3"/>
    <s v="EA3 "/>
    <n v="7"/>
    <x v="8"/>
    <n v="3"/>
    <s v="E"/>
    <n v="3"/>
    <s v="E3"/>
    <x v="2"/>
    <s v="MEDJOOL 105"/>
    <s v="3461-3475"/>
    <m/>
  </r>
  <r>
    <x v="3"/>
    <s v="4D41"/>
    <s v="851220250801EA3 85 "/>
    <m/>
    <n v="4"/>
    <s v="851220250801EA3"/>
    <s v="MDJU"/>
    <n v="3508"/>
    <d v="2025-08-01T00:00:00"/>
    <x v="1"/>
    <x v="1"/>
    <s v="EA3 "/>
    <n v="4"/>
    <x v="8"/>
    <n v="3"/>
    <s v="E"/>
    <n v="3"/>
    <s v="E3"/>
    <x v="2"/>
    <s v="MEDJOOL 107"/>
    <s v="3501-3520"/>
    <m/>
  </r>
  <r>
    <x v="3"/>
    <s v="4D41"/>
    <s v="840220250724E 8 37 "/>
    <m/>
    <n v="9"/>
    <s v="840220250724E 8"/>
    <s v="MDJU"/>
    <n v="3464"/>
    <d v="2025-07-24T00:00:00"/>
    <x v="0"/>
    <x v="0"/>
    <s v="E 8 "/>
    <n v="9"/>
    <x v="6"/>
    <n v="8"/>
    <s v="E"/>
    <s v="7+"/>
    <s v="E7+"/>
    <x v="2"/>
    <s v="MEDJOOL 105"/>
    <s v="3461-3475"/>
    <m/>
  </r>
  <r>
    <x v="3"/>
    <s v="4D41"/>
    <s v="841320250723EA6 34 "/>
    <m/>
    <n v="6"/>
    <s v="841320250723EA6"/>
    <s v="MDJU"/>
    <n v="3476"/>
    <d v="2025-07-23T00:00:00"/>
    <x v="6"/>
    <x v="7"/>
    <s v="EA6 "/>
    <n v="6"/>
    <x v="8"/>
    <n v="6"/>
    <s v="E"/>
    <n v="6"/>
    <s v="E6"/>
    <x v="2"/>
    <s v="MEDJOOL 106"/>
    <s v="3476-3500"/>
    <m/>
  </r>
  <r>
    <x v="3"/>
    <s v="4D41"/>
    <s v="851220250730E 4 37 "/>
    <n v="1"/>
    <m/>
    <s v="851220250730E 4"/>
    <s v="MDJU"/>
    <n v="3508"/>
    <d v="2025-07-30T00:00:00"/>
    <x v="0"/>
    <x v="0"/>
    <s v="E 4 "/>
    <n v="14"/>
    <x v="6"/>
    <n v="4"/>
    <s v="E"/>
    <n v="4"/>
    <s v="E4"/>
    <x v="2"/>
    <s v="MEDJOOL 107"/>
    <s v="3501-3520"/>
    <m/>
  </r>
  <r>
    <x v="3"/>
    <s v="4D41"/>
    <s v="851220250819E 4 16 "/>
    <m/>
    <n v="9"/>
    <s v="851220250819E 4"/>
    <s v="MDJU"/>
    <n v="3508"/>
    <d v="2025-08-19T00:00:00"/>
    <x v="3"/>
    <x v="3"/>
    <s v="E 4 "/>
    <n v="9"/>
    <x v="6"/>
    <n v="4"/>
    <s v="E"/>
    <n v="4"/>
    <s v="E4"/>
    <x v="2"/>
    <s v="MEDJOOL 107"/>
    <s v="3501-3520"/>
    <m/>
  </r>
  <r>
    <x v="3"/>
    <s v="4D41"/>
    <s v="861120250801EA3 85 "/>
    <m/>
    <n v="4"/>
    <s v="861120250801EA3"/>
    <s v="MDJU"/>
    <n v="3522"/>
    <d v="2025-08-01T00:00:00"/>
    <x v="1"/>
    <x v="1"/>
    <s v="EA3 "/>
    <n v="4"/>
    <x v="8"/>
    <n v="3"/>
    <s v="E"/>
    <n v="3"/>
    <s v="E3"/>
    <x v="2"/>
    <s v="MEDJOOL 108"/>
    <s v="3521-3530"/>
    <m/>
  </r>
  <r>
    <x v="3"/>
    <s v="4D41"/>
    <s v="564020250710EA2 84 "/>
    <m/>
    <n v="1"/>
    <s v="564020250710EA2"/>
    <s v="MDJU"/>
    <n v="2306"/>
    <d v="2025-07-10T00:00:00"/>
    <x v="7"/>
    <x v="8"/>
    <s v="EA2 "/>
    <n v="1"/>
    <x v="8"/>
    <n v="2"/>
    <s v="E"/>
    <n v="2"/>
    <s v="E2"/>
    <x v="2"/>
    <s v="MEDJOOL 109"/>
    <n v="2306"/>
    <m/>
  </r>
  <r>
    <x v="3"/>
    <s v="4D41"/>
    <s v="564020250710E+1473 "/>
    <m/>
    <n v="2"/>
    <s v="564020250710E+1"/>
    <s v="MDJU"/>
    <n v="2306"/>
    <d v="2025-07-10T00:00:00"/>
    <x v="7"/>
    <x v="8"/>
    <s v="E+14"/>
    <n v="2"/>
    <x v="2"/>
    <n v="14"/>
    <s v="X"/>
    <s v="13+"/>
    <s v="X13+"/>
    <x v="2"/>
    <s v="MEDJOOL 109"/>
    <n v="2306"/>
    <m/>
  </r>
  <r>
    <x v="3"/>
    <s v="4D42"/>
    <s v="564020250710E+1484 "/>
    <n v="23"/>
    <m/>
    <s v="564020250710E+1"/>
    <s v="MDJU"/>
    <n v="2306"/>
    <d v="2025-07-10T00:00:00"/>
    <x v="7"/>
    <x v="8"/>
    <s v="E+14"/>
    <n v="322"/>
    <x v="2"/>
    <n v="14"/>
    <s v="X"/>
    <s v="13+"/>
    <s v="X13+"/>
    <x v="2"/>
    <s v="MEDJOOL 109"/>
    <n v="2306"/>
    <m/>
  </r>
  <r>
    <x v="3"/>
    <s v="4D32"/>
    <s v="840220250717E 4 37 "/>
    <n v="1"/>
    <n v="9"/>
    <s v="840220250717E 4"/>
    <s v="MDJU"/>
    <n v="3464"/>
    <d v="2025-07-17T00:00:00"/>
    <x v="6"/>
    <x v="6"/>
    <s v="E 4 "/>
    <n v="23"/>
    <x v="6"/>
    <n v="4"/>
    <s v="E"/>
    <n v="4"/>
    <s v="E4"/>
    <x v="2"/>
    <s v="MEDJOOL 105"/>
    <s v="3461-3475"/>
    <m/>
  </r>
  <r>
    <x v="3"/>
    <s v="4D32"/>
    <s v="840220250717E 8 37 "/>
    <m/>
    <n v="11"/>
    <s v="840220250717E 8"/>
    <s v="MDJU"/>
    <n v="3464"/>
    <d v="2025-07-17T00:00:00"/>
    <x v="6"/>
    <x v="6"/>
    <s v="E 8 "/>
    <n v="11"/>
    <x v="6"/>
    <n v="8"/>
    <s v="E"/>
    <s v="7+"/>
    <s v="E7+"/>
    <x v="2"/>
    <s v="MEDJOOL 105"/>
    <s v="3461-3475"/>
    <m/>
  </r>
  <r>
    <x v="3"/>
    <s v="4D32"/>
    <s v="840220250716E 6 37 "/>
    <n v="1"/>
    <m/>
    <s v="840220250716E 6"/>
    <s v="MDJU"/>
    <n v="3464"/>
    <d v="2025-07-16T00:00:00"/>
    <x v="7"/>
    <x v="6"/>
    <s v="E 6 "/>
    <n v="14"/>
    <x v="6"/>
    <n v="6"/>
    <s v="E"/>
    <n v="6"/>
    <s v="E6"/>
    <x v="2"/>
    <s v="MEDJOOL 105"/>
    <s v="3461-3475"/>
    <m/>
  </r>
  <r>
    <x v="3"/>
    <s v="4D32"/>
    <s v="861120250707EA5 59 "/>
    <n v="1"/>
    <n v="7"/>
    <s v="861120250707EA5"/>
    <s v="MDJU"/>
    <n v="3522"/>
    <d v="2025-07-07T00:00:00"/>
    <x v="4"/>
    <x v="8"/>
    <s v="EA5 "/>
    <n v="21"/>
    <x v="8"/>
    <n v="5"/>
    <s v="E"/>
    <n v="5"/>
    <s v="E5"/>
    <x v="2"/>
    <s v="MEDJOOL 108"/>
    <s v="3521-3530"/>
    <m/>
  </r>
  <r>
    <x v="3"/>
    <s v="4D32"/>
    <s v="830620250707E 4 68 "/>
    <m/>
    <n v="6"/>
    <s v="830620250707E 4"/>
    <s v="MDJU"/>
    <n v="3445"/>
    <d v="2025-07-07T00:00:00"/>
    <x v="4"/>
    <x v="8"/>
    <s v="E 4 "/>
    <n v="6"/>
    <x v="6"/>
    <n v="4"/>
    <s v="E"/>
    <n v="4"/>
    <s v="E4"/>
    <x v="2"/>
    <s v="MEDJOOL 104"/>
    <s v="3441-3460"/>
    <m/>
  </r>
  <r>
    <x v="3"/>
    <s v="4D32"/>
    <s v="809020250818E 4 16 "/>
    <n v="1"/>
    <n v="7"/>
    <s v="809020250818E 4"/>
    <s v="MDJU"/>
    <n v="3407"/>
    <d v="2025-08-18T00:00:00"/>
    <x v="3"/>
    <x v="3"/>
    <s v="E 4 "/>
    <n v="21"/>
    <x v="6"/>
    <n v="4"/>
    <s v="E"/>
    <n v="4"/>
    <s v="E4"/>
    <x v="2"/>
    <s v="MEDJOOL 102"/>
    <s v="3381-3410"/>
    <m/>
  </r>
  <r>
    <x v="3"/>
    <s v="4D32"/>
    <s v="825520250704EA3 16 "/>
    <m/>
    <n v="2"/>
    <s v="825520250704EA3"/>
    <s v="FAR F"/>
    <n v="257"/>
    <d v="2025-07-04T00:00:00"/>
    <x v="4"/>
    <x v="4"/>
    <s v="EA3 "/>
    <n v="2"/>
    <x v="8"/>
    <n v="3"/>
    <s v="E"/>
    <n v="3"/>
    <s v="E3"/>
    <x v="4"/>
    <s v="FARD 20"/>
    <s v="253-262"/>
    <m/>
  </r>
  <r>
    <x v="3"/>
    <s v="4D32"/>
    <s v="825520250702E 1 7  "/>
    <m/>
    <n v="9"/>
    <s v="825520250702E 1"/>
    <s v="FAR F"/>
    <n v="257"/>
    <d v="2025-07-02T00:00:00"/>
    <x v="8"/>
    <x v="4"/>
    <s v="E 1 "/>
    <n v="9"/>
    <x v="6"/>
    <n v="1"/>
    <s v="E"/>
    <n v="1"/>
    <s v="E1"/>
    <x v="4"/>
    <s v="FARD 20"/>
    <s v="253-262"/>
    <m/>
  </r>
  <r>
    <x v="3"/>
    <s v="4D32"/>
    <s v="825520250819E 1 36 "/>
    <m/>
    <n v="6"/>
    <s v="825520250819E 1"/>
    <s v="FAR F"/>
    <n v="257"/>
    <d v="2025-08-19T00:00:00"/>
    <x v="3"/>
    <x v="3"/>
    <s v="E 1 "/>
    <n v="6"/>
    <x v="6"/>
    <n v="1"/>
    <s v="E"/>
    <n v="1"/>
    <s v="E1"/>
    <x v="4"/>
    <s v="FARD 20"/>
    <s v="253-262"/>
    <m/>
  </r>
  <r>
    <x v="3"/>
    <s v="4D32"/>
    <s v="685020250819E 3 85 "/>
    <n v="7"/>
    <m/>
    <s v="685020250819E 3"/>
    <s v="FAR F"/>
    <n v="129"/>
    <d v="2025-08-19T00:00:00"/>
    <x v="3"/>
    <x v="3"/>
    <s v="E 3 "/>
    <n v="98"/>
    <x v="6"/>
    <n v="3"/>
    <s v="E"/>
    <n v="3"/>
    <s v="E3"/>
    <x v="4"/>
    <s v="FARD 11"/>
    <s v="123-133"/>
    <m/>
  </r>
  <r>
    <x v="3"/>
    <s v="4D32"/>
    <s v="685020250807XS3159 "/>
    <m/>
    <n v="630"/>
    <s v="685020250807XS3"/>
    <s v="FAR F"/>
    <n v="129"/>
    <d v="2025-08-07T00:00:00"/>
    <x v="2"/>
    <x v="2"/>
    <s v="XS31"/>
    <n v="630"/>
    <x v="1"/>
    <n v="31"/>
    <s v="X"/>
    <s v="13+"/>
    <s v="X13+"/>
    <x v="4"/>
    <s v="FARD 11"/>
    <s v="123-133"/>
    <m/>
  </r>
  <r>
    <x v="3"/>
    <s v="4D21"/>
    <s v="825520250731E+2420 "/>
    <n v="13"/>
    <m/>
    <s v="825520250731E+2"/>
    <s v="FAR F"/>
    <n v="257"/>
    <d v="2025-07-31T00:00:00"/>
    <x v="1"/>
    <x v="1"/>
    <s v="E+24"/>
    <n v="182"/>
    <x v="2"/>
    <n v="24"/>
    <s v="X"/>
    <s v="13+"/>
    <s v="X13+"/>
    <x v="4"/>
    <s v="FARD 20"/>
    <s v="253-262"/>
    <m/>
  </r>
  <r>
    <x v="3"/>
    <s v="4D21"/>
    <s v="851220250730E 5 37 "/>
    <m/>
    <n v="5"/>
    <s v="851220250730E 5"/>
    <s v="MDJU"/>
    <n v="3508"/>
    <d v="2025-07-30T00:00:00"/>
    <x v="0"/>
    <x v="0"/>
    <s v="E 5 "/>
    <n v="5"/>
    <x v="6"/>
    <n v="5"/>
    <s v="E"/>
    <n v="5"/>
    <s v="E5"/>
    <x v="2"/>
    <s v="MEDJOOL 107"/>
    <s v="3501-3520"/>
    <m/>
  </r>
  <r>
    <x v="3"/>
    <s v="4D21"/>
    <s v="851620250702E 3 21 "/>
    <n v="3"/>
    <n v="2"/>
    <s v="851620250702E 3"/>
    <s v="MDJU"/>
    <n v="3514"/>
    <d v="2025-07-02T00:00:00"/>
    <x v="8"/>
    <x v="4"/>
    <s v="E 3 "/>
    <n v="44"/>
    <x v="6"/>
    <n v="3"/>
    <s v="E"/>
    <n v="3"/>
    <s v="E3"/>
    <x v="2"/>
    <s v="MEDJOOL 107"/>
    <s v="3501-3520"/>
    <m/>
  </r>
  <r>
    <x v="3"/>
    <s v="4D21"/>
    <s v="851620250702E 3 68 "/>
    <n v="1"/>
    <n v="9"/>
    <s v="851620250702E 3"/>
    <s v="MDJU"/>
    <n v="3514"/>
    <d v="2025-07-02T00:00:00"/>
    <x v="8"/>
    <x v="4"/>
    <s v="E 3 "/>
    <n v="23"/>
    <x v="6"/>
    <n v="3"/>
    <s v="E"/>
    <n v="3"/>
    <s v="E3"/>
    <x v="2"/>
    <s v="MEDJOOL 107"/>
    <s v="3501-3520"/>
    <m/>
  </r>
  <r>
    <x v="3"/>
    <s v="4D21"/>
    <s v="851220250729E 5 37 "/>
    <n v="1"/>
    <m/>
    <s v="851220250729E 5"/>
    <s v="MDJU"/>
    <n v="3508"/>
    <d v="2025-07-29T00:00:00"/>
    <x v="0"/>
    <x v="0"/>
    <s v="E 5 "/>
    <n v="14"/>
    <x v="6"/>
    <n v="5"/>
    <s v="E"/>
    <n v="5"/>
    <s v="E5"/>
    <x v="2"/>
    <s v="MEDJOOL 107"/>
    <s v="3501-3520"/>
    <m/>
  </r>
  <r>
    <x v="3"/>
    <s v="4D21"/>
    <s v="825520250819XS2520 "/>
    <n v="4"/>
    <n v="6"/>
    <s v="825520250819XS2"/>
    <s v="FAR F"/>
    <n v="257"/>
    <d v="2025-08-19T00:00:00"/>
    <x v="3"/>
    <x v="3"/>
    <s v="XS25"/>
    <n v="62"/>
    <x v="1"/>
    <n v="25"/>
    <s v="X"/>
    <s v="13+"/>
    <s v="X13+"/>
    <x v="4"/>
    <s v="FARD 20"/>
    <s v="253-262"/>
    <m/>
  </r>
  <r>
    <x v="3"/>
    <s v="4D21"/>
    <s v="861120250811E 5 68 "/>
    <n v="3"/>
    <m/>
    <s v="861120250811E 5"/>
    <s v="MDJU"/>
    <n v="3522"/>
    <d v="2025-08-11T00:00:00"/>
    <x v="2"/>
    <x v="2"/>
    <s v="E 5 "/>
    <n v="42"/>
    <x v="6"/>
    <n v="5"/>
    <s v="E"/>
    <n v="5"/>
    <s v="E5"/>
    <x v="2"/>
    <s v="MEDJOOL 108"/>
    <s v="3521-3530"/>
    <m/>
  </r>
  <r>
    <x v="3"/>
    <s v="4D22"/>
    <s v="861120250805E 5 68 "/>
    <n v="8"/>
    <m/>
    <s v="861120250805E 5"/>
    <s v="MDJU"/>
    <n v="3522"/>
    <d v="2025-08-05T00:00:00"/>
    <x v="1"/>
    <x v="1"/>
    <s v="E 5 "/>
    <n v="112"/>
    <x v="6"/>
    <n v="5"/>
    <s v="E"/>
    <n v="5"/>
    <s v="E5"/>
    <x v="2"/>
    <s v="MEDJOOL 108"/>
    <s v="3521-3530"/>
    <m/>
  </r>
  <r>
    <x v="3"/>
    <s v="4D22"/>
    <s v="861120250805E 5 21 "/>
    <n v="2"/>
    <m/>
    <s v="861120250805E 5"/>
    <s v="MDJU"/>
    <n v="3522"/>
    <d v="2025-08-05T00:00:00"/>
    <x v="1"/>
    <x v="1"/>
    <s v="E 5 "/>
    <n v="28"/>
    <x v="6"/>
    <n v="5"/>
    <s v="E"/>
    <n v="5"/>
    <s v="E5"/>
    <x v="2"/>
    <s v="MEDJOOL 108"/>
    <s v="3521-3530"/>
    <m/>
  </r>
  <r>
    <x v="3"/>
    <s v="4D22"/>
    <s v="861120250707E 5 73 "/>
    <m/>
    <n v="99"/>
    <s v="861120250707E 5"/>
    <s v="MDJU"/>
    <n v="3522"/>
    <d v="2025-07-07T00:00:00"/>
    <x v="4"/>
    <x v="8"/>
    <s v="E 5 "/>
    <n v="99"/>
    <x v="6"/>
    <n v="5"/>
    <s v="E"/>
    <n v="5"/>
    <s v="E5"/>
    <x v="2"/>
    <s v="MEDJOOL 108"/>
    <s v="3521-3530"/>
    <m/>
  </r>
  <r>
    <x v="3"/>
    <s v="4C51"/>
    <s v="851620250610E 5 34 "/>
    <m/>
    <n v="10"/>
    <s v="851620250610E 5"/>
    <s v="MDJU"/>
    <n v="3514"/>
    <d v="2025-06-10T00:00:00"/>
    <x v="11"/>
    <x v="11"/>
    <s v="E 5 "/>
    <n v="10"/>
    <x v="6"/>
    <n v="5"/>
    <s v="E"/>
    <n v="5"/>
    <s v="E5"/>
    <x v="2"/>
    <s v="MEDJOOL 107"/>
    <s v="3501-3520"/>
    <m/>
  </r>
  <r>
    <x v="3"/>
    <s v="4C51"/>
    <s v="840220250619E 6 59 "/>
    <m/>
    <n v="5"/>
    <s v="840220250619E 6"/>
    <s v="MDJU"/>
    <n v="3464"/>
    <d v="2025-06-19T00:00:00"/>
    <x v="5"/>
    <x v="5"/>
    <s v="E 6 "/>
    <n v="5"/>
    <x v="6"/>
    <n v="6"/>
    <s v="E"/>
    <n v="6"/>
    <s v="E6"/>
    <x v="2"/>
    <s v="MEDJOOL 105"/>
    <s v="3461-3475"/>
    <m/>
  </r>
  <r>
    <x v="3"/>
    <s v="4C51"/>
    <s v="809020250710E 3 37 "/>
    <n v="4"/>
    <m/>
    <s v="809020250710E 3"/>
    <s v="MDJU"/>
    <n v="3407"/>
    <d v="2025-07-10T00:00:00"/>
    <x v="7"/>
    <x v="8"/>
    <s v="E 3 "/>
    <n v="56"/>
    <x v="6"/>
    <n v="3"/>
    <s v="E"/>
    <n v="3"/>
    <s v="E3"/>
    <x v="2"/>
    <s v="MEDJOOL 102"/>
    <s v="3381-3410"/>
    <m/>
  </r>
  <r>
    <x v="3"/>
    <s v="4C51"/>
    <s v="830620250716E 4 72 "/>
    <n v="13"/>
    <m/>
    <s v="830620250716E 4"/>
    <s v="MDJU"/>
    <n v="3445"/>
    <d v="2025-07-16T00:00:00"/>
    <x v="7"/>
    <x v="6"/>
    <s v="E 4 "/>
    <n v="182"/>
    <x v="6"/>
    <n v="4"/>
    <s v="E"/>
    <n v="4"/>
    <s v="E4"/>
    <x v="2"/>
    <s v="MEDJOOL 104"/>
    <s v="3441-3460"/>
    <m/>
  </r>
  <r>
    <x v="3"/>
    <s v="4C52"/>
    <s v="830620250717E 4 21 "/>
    <n v="8"/>
    <n v="8"/>
    <s v="830620250717E 4"/>
    <s v="MDJU"/>
    <n v="3445"/>
    <d v="2025-07-17T00:00:00"/>
    <x v="6"/>
    <x v="6"/>
    <s v="E 4 "/>
    <n v="120"/>
    <x v="6"/>
    <n v="4"/>
    <s v="E"/>
    <n v="4"/>
    <s v="E4"/>
    <x v="2"/>
    <s v="MEDJOOL 104"/>
    <s v="3441-3460"/>
    <m/>
  </r>
  <r>
    <x v="3"/>
    <s v="4C52"/>
    <s v="830620250721EA4 59 "/>
    <m/>
    <n v="5"/>
    <s v="830620250721EA4"/>
    <s v="MDJU"/>
    <n v="3445"/>
    <d v="2025-07-21T00:00:00"/>
    <x v="6"/>
    <x v="7"/>
    <s v="EA4 "/>
    <n v="5"/>
    <x v="8"/>
    <n v="4"/>
    <s v="E"/>
    <n v="4"/>
    <s v="E4"/>
    <x v="2"/>
    <s v="MEDJOOL 104"/>
    <s v="3441-3460"/>
    <m/>
  </r>
  <r>
    <x v="3"/>
    <s v="4C52"/>
    <s v="830620250717E 3 85 "/>
    <n v="1"/>
    <n v="1"/>
    <s v="830620250717E 3"/>
    <s v="MDJU"/>
    <n v="3445"/>
    <d v="2025-07-17T00:00:00"/>
    <x v="6"/>
    <x v="6"/>
    <s v="E 3 "/>
    <n v="15"/>
    <x v="6"/>
    <n v="3"/>
    <s v="E"/>
    <n v="3"/>
    <s v="E3"/>
    <x v="2"/>
    <s v="MEDJOOL 104"/>
    <s v="3441-3460"/>
    <m/>
  </r>
  <r>
    <x v="3"/>
    <s v="4C52"/>
    <s v="830620250718E 3 69 "/>
    <m/>
    <n v="8"/>
    <s v="830620250718E 3"/>
    <s v="MDJU"/>
    <n v="3445"/>
    <d v="2025-07-18T00:00:00"/>
    <x v="6"/>
    <x v="6"/>
    <s v="E 3 "/>
    <n v="8"/>
    <x v="6"/>
    <n v="3"/>
    <s v="E"/>
    <n v="3"/>
    <s v="E3"/>
    <x v="2"/>
    <s v="MEDJOOL 104"/>
    <s v="3441-3460"/>
    <m/>
  </r>
  <r>
    <x v="3"/>
    <s v="4C52"/>
    <s v="830620250731E 3 37 "/>
    <n v="1"/>
    <n v="9"/>
    <s v="830620250731E 3"/>
    <s v="MDJU"/>
    <n v="3445"/>
    <d v="2025-07-31T00:00:00"/>
    <x v="1"/>
    <x v="1"/>
    <s v="E 3 "/>
    <n v="23"/>
    <x v="6"/>
    <n v="3"/>
    <s v="E"/>
    <n v="3"/>
    <s v="E3"/>
    <x v="2"/>
    <s v="MEDJOOL 104"/>
    <s v="3441-3460"/>
    <m/>
  </r>
  <r>
    <x v="3"/>
    <s v="4C41"/>
    <s v="851620250805EA8 16 "/>
    <m/>
    <n v="8"/>
    <s v="851620250805EA8"/>
    <s v="MDJU"/>
    <n v="3514"/>
    <d v="2025-08-05T00:00:00"/>
    <x v="1"/>
    <x v="1"/>
    <s v="EA8 "/>
    <n v="8"/>
    <x v="8"/>
    <n v="8"/>
    <s v="E"/>
    <s v="7+"/>
    <s v="E7+"/>
    <x v="2"/>
    <s v="MEDJOOL 107"/>
    <s v="3501-3520"/>
    <m/>
  </r>
  <r>
    <x v="3"/>
    <s v="4C41"/>
    <s v="843120250715EA6 34 "/>
    <m/>
    <n v="4"/>
    <s v="843120250715EA6"/>
    <s v="MDJU"/>
    <n v="3500"/>
    <d v="2025-07-15T00:00:00"/>
    <x v="7"/>
    <x v="6"/>
    <s v="EA6 "/>
    <n v="4"/>
    <x v="8"/>
    <n v="6"/>
    <s v="E"/>
    <n v="6"/>
    <s v="E6"/>
    <x v="2"/>
    <s v="MEDJOOL 106"/>
    <s v="3476-3500"/>
    <m/>
  </r>
  <r>
    <x v="3"/>
    <s v="4C41"/>
    <s v="861120250811E 3 68 "/>
    <n v="4"/>
    <m/>
    <s v="861120250811E 3"/>
    <s v="MDJU"/>
    <n v="3522"/>
    <d v="2025-08-11T00:00:00"/>
    <x v="2"/>
    <x v="2"/>
    <s v="E 3 "/>
    <n v="56"/>
    <x v="6"/>
    <n v="3"/>
    <s v="E"/>
    <n v="3"/>
    <s v="E3"/>
    <x v="2"/>
    <s v="MEDJOOL 108"/>
    <s v="3521-3530"/>
    <m/>
  </r>
  <r>
    <x v="3"/>
    <s v="4C41"/>
    <s v="809020250728E 4 37 "/>
    <m/>
    <n v="8"/>
    <s v="809020250728E 4"/>
    <s v="MDJU"/>
    <n v="3407"/>
    <d v="2025-07-28T00:00:00"/>
    <x v="0"/>
    <x v="0"/>
    <s v="E 4 "/>
    <n v="8"/>
    <x v="6"/>
    <n v="4"/>
    <s v="E"/>
    <n v="4"/>
    <s v="E4"/>
    <x v="2"/>
    <s v="MEDJOOL 102"/>
    <s v="3381-3410"/>
    <m/>
  </r>
  <r>
    <x v="3"/>
    <s v="4C41"/>
    <s v="861120250723E 3 21 "/>
    <n v="5"/>
    <n v="4"/>
    <s v="861120250723E 3"/>
    <s v="MDJU"/>
    <n v="3522"/>
    <d v="2025-07-23T00:00:00"/>
    <x v="6"/>
    <x v="7"/>
    <s v="E 3 "/>
    <n v="74"/>
    <x v="6"/>
    <n v="3"/>
    <s v="E"/>
    <n v="3"/>
    <s v="E3"/>
    <x v="2"/>
    <s v="MEDJOOL 108"/>
    <s v="3521-3530"/>
    <m/>
  </r>
  <r>
    <x v="3"/>
    <s v="4C41"/>
    <s v="861120250723E 3 69 "/>
    <n v="1"/>
    <n v="7"/>
    <s v="861120250723E 3"/>
    <s v="MDJU"/>
    <n v="3522"/>
    <d v="2025-07-23T00:00:00"/>
    <x v="6"/>
    <x v="7"/>
    <s v="E 3 "/>
    <n v="21"/>
    <x v="6"/>
    <n v="3"/>
    <s v="E"/>
    <n v="3"/>
    <s v="E3"/>
    <x v="2"/>
    <s v="MEDJOOL 108"/>
    <s v="3521-3530"/>
    <m/>
  </r>
  <r>
    <x v="3"/>
    <s v="4C41"/>
    <s v="861120250811E 3 69 "/>
    <n v="1"/>
    <n v="6"/>
    <s v="861120250811E 3"/>
    <s v="MDJU"/>
    <n v="3522"/>
    <d v="2025-08-11T00:00:00"/>
    <x v="2"/>
    <x v="2"/>
    <s v="E 3 "/>
    <n v="20"/>
    <x v="6"/>
    <n v="3"/>
    <s v="E"/>
    <n v="3"/>
    <s v="E3"/>
    <x v="2"/>
    <s v="MEDJOOL 108"/>
    <s v="3521-3530"/>
    <m/>
  </r>
  <r>
    <x v="3"/>
    <s v="4C31"/>
    <s v="840220250715E 5 34 "/>
    <m/>
    <n v="7"/>
    <s v="840220250715E 5"/>
    <s v="MDJU"/>
    <n v="3464"/>
    <d v="2025-07-15T00:00:00"/>
    <x v="7"/>
    <x v="6"/>
    <s v="E 5 "/>
    <n v="7"/>
    <x v="6"/>
    <n v="5"/>
    <s v="E"/>
    <n v="5"/>
    <s v="E5"/>
    <x v="2"/>
    <s v="MEDJOOL 105"/>
    <s v="3461-3475"/>
    <m/>
  </r>
  <r>
    <x v="3"/>
    <s v="4C31"/>
    <s v="564020250703E 1 73 "/>
    <n v="2"/>
    <m/>
    <s v="564020250703E 1"/>
    <s v="MDJU"/>
    <n v="2306"/>
    <d v="2025-07-03T00:00:00"/>
    <x v="4"/>
    <x v="4"/>
    <s v="E 1 "/>
    <n v="28"/>
    <x v="6"/>
    <n v="1"/>
    <s v="E"/>
    <n v="1"/>
    <s v="E1"/>
    <x v="2"/>
    <s v="MEDJOOL 109"/>
    <n v="2306"/>
    <m/>
  </r>
  <r>
    <x v="3"/>
    <s v="4C31"/>
    <s v="861120250707EA4 68 "/>
    <m/>
    <n v="8"/>
    <s v="861120250707EA4"/>
    <s v="MDJU"/>
    <n v="3522"/>
    <d v="2025-07-07T00:00:00"/>
    <x v="4"/>
    <x v="8"/>
    <s v="EA4 "/>
    <n v="8"/>
    <x v="8"/>
    <n v="4"/>
    <s v="E"/>
    <n v="4"/>
    <s v="E4"/>
    <x v="2"/>
    <s v="MEDJOOL 108"/>
    <s v="3521-3530"/>
    <m/>
  </r>
  <r>
    <x v="3"/>
    <s v="4C31"/>
    <s v="861120250708E 8 37 "/>
    <m/>
    <n v="14"/>
    <s v="861120250708E 8"/>
    <s v="MDJU"/>
    <n v="3522"/>
    <d v="2025-07-08T00:00:00"/>
    <x v="4"/>
    <x v="8"/>
    <s v="E 8 "/>
    <n v="14"/>
    <x v="6"/>
    <n v="8"/>
    <s v="E"/>
    <s v="7+"/>
    <s v="E7+"/>
    <x v="2"/>
    <s v="MEDJOOL 108"/>
    <s v="3521-3530"/>
    <m/>
  </r>
  <r>
    <x v="3"/>
    <s v="4C31"/>
    <s v="840220250619E 6 59 "/>
    <m/>
    <n v="3"/>
    <s v="840220250619E 6"/>
    <s v="MDJU"/>
    <n v="3464"/>
    <d v="2025-06-19T00:00:00"/>
    <x v="5"/>
    <x v="5"/>
    <s v="E 6 "/>
    <n v="3"/>
    <x v="6"/>
    <n v="6"/>
    <s v="E"/>
    <n v="6"/>
    <s v="E6"/>
    <x v="2"/>
    <s v="MEDJOOL 105"/>
    <s v="3461-3475"/>
    <m/>
  </r>
  <r>
    <x v="3"/>
    <s v="4C31"/>
    <s v="861120250707EA8 68 "/>
    <m/>
    <n v="13"/>
    <s v="861120250707EA8"/>
    <s v="MDJU"/>
    <n v="3522"/>
    <d v="2025-07-07T00:00:00"/>
    <x v="4"/>
    <x v="8"/>
    <s v="EA8 "/>
    <n v="13"/>
    <x v="8"/>
    <n v="8"/>
    <s v="E"/>
    <s v="7+"/>
    <s v="E7+"/>
    <x v="2"/>
    <s v="MEDJOOL 108"/>
    <s v="3521-3530"/>
    <m/>
  </r>
  <r>
    <x v="3"/>
    <s v="4C31"/>
    <s v="861120250707E 8 37 "/>
    <m/>
    <n v="10"/>
    <s v="861120250707E 8"/>
    <s v="MDJU"/>
    <n v="3522"/>
    <d v="2025-07-07T00:00:00"/>
    <x v="4"/>
    <x v="8"/>
    <s v="E 8 "/>
    <n v="10"/>
    <x v="6"/>
    <n v="8"/>
    <s v="E"/>
    <s v="7+"/>
    <s v="E7+"/>
    <x v="2"/>
    <s v="MEDJOOL 108"/>
    <s v="3521-3530"/>
    <m/>
  </r>
  <r>
    <x v="3"/>
    <s v="4C31"/>
    <s v="851220250704EA5 59 "/>
    <m/>
    <n v="1"/>
    <s v="851220250704EA5"/>
    <s v="MDJU"/>
    <n v="3508"/>
    <d v="2025-07-04T00:00:00"/>
    <x v="4"/>
    <x v="4"/>
    <s v="EA5 "/>
    <n v="1"/>
    <x v="8"/>
    <n v="5"/>
    <s v="E"/>
    <n v="5"/>
    <s v="E5"/>
    <x v="2"/>
    <s v="MEDJOOL 107"/>
    <s v="3501-3520"/>
    <m/>
  </r>
  <r>
    <x v="3"/>
    <s v="4C31"/>
    <s v="861120250704EA2 86 "/>
    <n v="1"/>
    <m/>
    <s v="861120250704EA2"/>
    <s v="MDJU"/>
    <n v="3522"/>
    <d v="2025-07-04T00:00:00"/>
    <x v="4"/>
    <x v="4"/>
    <s v="EA2 "/>
    <n v="14"/>
    <x v="8"/>
    <n v="2"/>
    <s v="E"/>
    <n v="2"/>
    <s v="E2"/>
    <x v="2"/>
    <s v="MEDJOOL 108"/>
    <s v="3521-3530"/>
    <m/>
  </r>
  <r>
    <x v="3"/>
    <s v="4C21"/>
    <s v="853420250624E 5 85 "/>
    <n v="10"/>
    <m/>
    <s v="853420250624E 5"/>
    <s v="KNES"/>
    <n v="130"/>
    <d v="2025-06-24T00:00:00"/>
    <x v="5"/>
    <x v="9"/>
    <s v="E 5 "/>
    <n v="140"/>
    <x v="6"/>
    <n v="5"/>
    <s v="E"/>
    <n v="5"/>
    <s v="E5"/>
    <x v="8"/>
    <s v="KHENEZI 11"/>
    <s v="115-134"/>
    <m/>
  </r>
  <r>
    <x v="3"/>
    <s v="4C21"/>
    <s v="853420250626E 5 59 "/>
    <m/>
    <n v="5"/>
    <s v="853420250626E 5"/>
    <s v="KNES"/>
    <n v="130"/>
    <d v="2025-06-26T00:00:00"/>
    <x v="8"/>
    <x v="9"/>
    <s v="E 5 "/>
    <n v="5"/>
    <x v="6"/>
    <n v="5"/>
    <s v="E"/>
    <n v="5"/>
    <s v="E5"/>
    <x v="8"/>
    <s v="KHENEZI 11"/>
    <s v="115-134"/>
    <m/>
  </r>
  <r>
    <x v="3"/>
    <s v="4C21"/>
    <s v="853420250624E 8 59 "/>
    <m/>
    <n v="9"/>
    <s v="853420250624E 8"/>
    <s v="KNES"/>
    <n v="130"/>
    <d v="2025-06-24T00:00:00"/>
    <x v="5"/>
    <x v="9"/>
    <s v="E 8 "/>
    <n v="9"/>
    <x v="6"/>
    <n v="8"/>
    <s v="E"/>
    <s v="7+"/>
    <s v="E7+"/>
    <x v="8"/>
    <s v="KHENEZI 11"/>
    <s v="115-134"/>
    <m/>
  </r>
  <r>
    <x v="3"/>
    <s v="4C21"/>
    <s v="853520250624E 6 85 "/>
    <n v="1"/>
    <n v="2"/>
    <s v="853520250624E 6"/>
    <s v="KNES"/>
    <n v="131"/>
    <d v="2025-06-24T00:00:00"/>
    <x v="5"/>
    <x v="9"/>
    <s v="E 6 "/>
    <n v="16"/>
    <x v="6"/>
    <n v="6"/>
    <s v="E"/>
    <n v="6"/>
    <s v="E6"/>
    <x v="8"/>
    <s v="KHENEZI 11"/>
    <s v="115-134"/>
    <m/>
  </r>
  <r>
    <x v="3"/>
    <s v="4C21"/>
    <s v="836020250624E 7 85 "/>
    <m/>
    <n v="8"/>
    <s v="836020250624E 7"/>
    <s v="KNES"/>
    <n v="110"/>
    <d v="2025-06-24T00:00:00"/>
    <x v="5"/>
    <x v="9"/>
    <s v="E 7 "/>
    <n v="8"/>
    <x v="6"/>
    <n v="7"/>
    <s v="E"/>
    <s v="7+"/>
    <s v="E7+"/>
    <x v="8"/>
    <s v="KHENEZI 10"/>
    <s v="95-114"/>
    <m/>
  </r>
  <r>
    <x v="3"/>
    <s v="4C21"/>
    <s v="853420250626EA5 59 "/>
    <n v="2"/>
    <m/>
    <s v="853420250626EA5"/>
    <s v="KNES"/>
    <n v="130"/>
    <d v="2025-06-26T00:00:00"/>
    <x v="8"/>
    <x v="9"/>
    <s v="EA5 "/>
    <n v="28"/>
    <x v="8"/>
    <n v="5"/>
    <s v="E"/>
    <n v="5"/>
    <s v="E5"/>
    <x v="8"/>
    <s v="KHENEZI 11"/>
    <s v="115-134"/>
    <m/>
  </r>
  <r>
    <x v="3"/>
    <s v="4D11"/>
    <s v="840220250605E 3 85 "/>
    <m/>
    <n v="582"/>
    <s v="840220250605E 3"/>
    <s v="MDJU"/>
    <n v="3464"/>
    <d v="2025-06-05T00:00:00"/>
    <x v="11"/>
    <x v="10"/>
    <s v="E 3 "/>
    <n v="582"/>
    <x v="6"/>
    <n v="3"/>
    <s v="E"/>
    <n v="3"/>
    <s v="E3"/>
    <x v="2"/>
    <s v="MEDJOOL 105"/>
    <s v="3461-3475"/>
    <m/>
  </r>
  <r>
    <x v="3"/>
    <s v="4D11"/>
    <s v="861120250603E 7 68 "/>
    <m/>
    <n v="6"/>
    <s v="861120250603E 7"/>
    <s v="MDJU"/>
    <n v="3522"/>
    <d v="2025-06-03T00:00:00"/>
    <x v="10"/>
    <x v="10"/>
    <s v="E 7 "/>
    <n v="6"/>
    <x v="6"/>
    <n v="7"/>
    <s v="E"/>
    <s v="7+"/>
    <s v="E7+"/>
    <x v="2"/>
    <s v="MEDJOOL 108"/>
    <s v="3521-3530"/>
    <m/>
  </r>
  <r>
    <x v="3"/>
    <s v="4D11"/>
    <s v="851620250709EA3 69 "/>
    <n v="4"/>
    <m/>
    <s v="851620250709EA3"/>
    <s v="MDJU"/>
    <n v="3514"/>
    <d v="2025-07-09T00:00:00"/>
    <x v="4"/>
    <x v="8"/>
    <s v="EA3 "/>
    <n v="56"/>
    <x v="8"/>
    <n v="3"/>
    <s v="E"/>
    <n v="3"/>
    <s v="E3"/>
    <x v="2"/>
    <s v="MEDJOOL 107"/>
    <s v="3501-3520"/>
    <m/>
  </r>
  <r>
    <x v="3"/>
    <s v="4D11"/>
    <s v="861120250708E 6 16 "/>
    <m/>
    <n v="3"/>
    <s v="861120250708E 6"/>
    <s v="MDJU"/>
    <n v="3522"/>
    <d v="2025-07-08T00:00:00"/>
    <x v="4"/>
    <x v="8"/>
    <s v="E 6 "/>
    <n v="3"/>
    <x v="6"/>
    <n v="6"/>
    <s v="E"/>
    <n v="6"/>
    <s v="E6"/>
    <x v="2"/>
    <s v="MEDJOOL 108"/>
    <s v="3521-3530"/>
    <m/>
  </r>
  <r>
    <x v="3"/>
    <s v="4D11"/>
    <s v="840220250707EA7 16 "/>
    <m/>
    <n v="7"/>
    <s v="840220250707EA7"/>
    <s v="MDJU"/>
    <n v="3464"/>
    <d v="2025-07-07T00:00:00"/>
    <x v="4"/>
    <x v="8"/>
    <s v="EA7 "/>
    <n v="7"/>
    <x v="8"/>
    <n v="7"/>
    <s v="E"/>
    <s v="7+"/>
    <s v="E7+"/>
    <x v="2"/>
    <s v="MEDJOOL 105"/>
    <s v="3461-3475"/>
    <m/>
  </r>
  <r>
    <x v="3"/>
    <s v="4D11"/>
    <s v="861120250814E 8 68 "/>
    <m/>
    <n v="2"/>
    <s v="861120250814E 8"/>
    <s v="MDJU"/>
    <n v="3522"/>
    <d v="2025-08-14T00:00:00"/>
    <x v="3"/>
    <x v="3"/>
    <s v="E 8 "/>
    <n v="2"/>
    <x v="6"/>
    <n v="8"/>
    <s v="E"/>
    <s v="7+"/>
    <s v="E7+"/>
    <x v="2"/>
    <s v="MEDJOOL 108"/>
    <s v="3521-3530"/>
    <m/>
  </r>
  <r>
    <x v="3"/>
    <s v="4D11"/>
    <s v="861120250814E 8 68 "/>
    <m/>
    <n v="6"/>
    <s v="861120250814E 8"/>
    <s v="MDJU"/>
    <n v="3522"/>
    <d v="2025-08-14T00:00:00"/>
    <x v="3"/>
    <x v="3"/>
    <s v="E 8 "/>
    <n v="6"/>
    <x v="6"/>
    <n v="8"/>
    <s v="E"/>
    <s v="7+"/>
    <s v="E7+"/>
    <x v="2"/>
    <s v="MEDJOOL 108"/>
    <s v="3521-3530"/>
    <m/>
  </r>
  <r>
    <x v="3"/>
    <s v="4D12"/>
    <s v="851620250709E 3 37 "/>
    <n v="3"/>
    <m/>
    <s v="851620250709E 3"/>
    <s v="MDJU"/>
    <n v="3514"/>
    <d v="2025-07-09T00:00:00"/>
    <x v="4"/>
    <x v="8"/>
    <s v="E 3 "/>
    <n v="42"/>
    <x v="6"/>
    <n v="3"/>
    <s v="E"/>
    <n v="3"/>
    <s v="E3"/>
    <x v="2"/>
    <s v="MEDJOOL 107"/>
    <s v="3501-3520"/>
    <m/>
  </r>
  <r>
    <x v="3"/>
    <s v="4D12"/>
    <s v="861120250707E 3 16 "/>
    <m/>
    <n v="7"/>
    <s v="861120250707E 3"/>
    <s v="MDJU"/>
    <n v="3522"/>
    <d v="2025-07-07T00:00:00"/>
    <x v="4"/>
    <x v="8"/>
    <s v="E 3 "/>
    <n v="7"/>
    <x v="6"/>
    <n v="3"/>
    <s v="E"/>
    <n v="3"/>
    <s v="E3"/>
    <x v="2"/>
    <s v="MEDJOOL 108"/>
    <s v="3521-3530"/>
    <m/>
  </r>
  <r>
    <x v="3"/>
    <s v="4D12"/>
    <s v="851620250709E 5 69 "/>
    <m/>
    <n v="1"/>
    <s v="851620250709E 5"/>
    <s v="MDJU"/>
    <n v="3514"/>
    <d v="2025-07-09T00:00:00"/>
    <x v="4"/>
    <x v="8"/>
    <s v="E 5 "/>
    <n v="1"/>
    <x v="6"/>
    <n v="5"/>
    <s v="E"/>
    <n v="5"/>
    <s v="E5"/>
    <x v="2"/>
    <s v="MEDJOOL 107"/>
    <s v="3501-3520"/>
    <m/>
  </r>
  <r>
    <x v="3"/>
    <s v="4D12"/>
    <s v="851620250812E 7 85 "/>
    <m/>
    <n v="8"/>
    <s v="851620250812E 7"/>
    <s v="MDJU"/>
    <n v="3514"/>
    <d v="2025-08-12T00:00:00"/>
    <x v="2"/>
    <x v="2"/>
    <s v="E 7 "/>
    <n v="8"/>
    <x v="6"/>
    <n v="7"/>
    <s v="E"/>
    <s v="7+"/>
    <s v="E7+"/>
    <x v="2"/>
    <s v="MEDJOOL 107"/>
    <s v="3501-3520"/>
    <m/>
  </r>
  <r>
    <x v="3"/>
    <s v="4D12"/>
    <s v="851620250609E 6 84 "/>
    <m/>
    <n v="9"/>
    <s v="851620250609E 6"/>
    <s v="MDJU"/>
    <n v="3514"/>
    <d v="2025-06-09T00:00:00"/>
    <x v="11"/>
    <x v="11"/>
    <s v="E 6 "/>
    <n v="9"/>
    <x v="6"/>
    <n v="6"/>
    <s v="E"/>
    <n v="6"/>
    <s v="E6"/>
    <x v="2"/>
    <s v="MEDJOOL 107"/>
    <s v="3501-3520"/>
    <m/>
  </r>
  <r>
    <x v="3"/>
    <s v="4D12"/>
    <s v="851620250813E 7 68 "/>
    <m/>
    <n v="9"/>
    <s v="851620250813E 7"/>
    <s v="MDJU"/>
    <n v="3514"/>
    <d v="2025-08-13T00:00:00"/>
    <x v="2"/>
    <x v="2"/>
    <s v="E 7 "/>
    <n v="9"/>
    <x v="6"/>
    <n v="7"/>
    <s v="E"/>
    <s v="7+"/>
    <s v="E7+"/>
    <x v="2"/>
    <s v="MEDJOOL 107"/>
    <s v="3501-3520"/>
    <m/>
  </r>
  <r>
    <x v="3"/>
    <s v="4D12"/>
    <s v="851620250723E 7 37 "/>
    <n v="1"/>
    <m/>
    <s v="851620250723E 7"/>
    <s v="MDJU"/>
    <n v="3514"/>
    <d v="2025-07-23T00:00:00"/>
    <x v="6"/>
    <x v="7"/>
    <s v="E 7 "/>
    <n v="14"/>
    <x v="6"/>
    <n v="7"/>
    <s v="E"/>
    <s v="7+"/>
    <s v="E7+"/>
    <x v="2"/>
    <s v="MEDJOOL 107"/>
    <s v="3501-3520"/>
    <m/>
  </r>
  <r>
    <x v="3"/>
    <s v="4D12"/>
    <s v="851620250718E 4 37 "/>
    <m/>
    <n v="2"/>
    <s v="851620250718E 4"/>
    <s v="MDJU"/>
    <n v="3514"/>
    <d v="2025-07-18T00:00:00"/>
    <x v="6"/>
    <x v="6"/>
    <s v="E 4 "/>
    <n v="2"/>
    <x v="6"/>
    <n v="4"/>
    <s v="E"/>
    <n v="4"/>
    <s v="E4"/>
    <x v="2"/>
    <s v="MEDJOOL 107"/>
    <s v="3501-3520"/>
    <m/>
  </r>
  <r>
    <x v="3"/>
    <s v="4C12"/>
    <s v="851220250609E 3 21 "/>
    <n v="1"/>
    <n v="3"/>
    <s v="851220250609E 3"/>
    <s v="MDJU"/>
    <n v="3508"/>
    <d v="2025-06-09T00:00:00"/>
    <x v="11"/>
    <x v="11"/>
    <s v="E 3 "/>
    <n v="17"/>
    <x v="6"/>
    <n v="3"/>
    <s v="E"/>
    <n v="3"/>
    <s v="E3"/>
    <x v="2"/>
    <s v="MEDJOOL 107"/>
    <s v="3501-3520"/>
    <m/>
  </r>
  <r>
    <x v="3"/>
    <s v="4C12"/>
    <s v="851620250610E 7 84 "/>
    <n v="1"/>
    <n v="9"/>
    <s v="851620250610E 7"/>
    <s v="MDJU"/>
    <n v="3514"/>
    <d v="2025-06-10T00:00:00"/>
    <x v="11"/>
    <x v="11"/>
    <s v="E 7 "/>
    <n v="23"/>
    <x v="6"/>
    <n v="7"/>
    <s v="E"/>
    <s v="7+"/>
    <s v="E7+"/>
    <x v="2"/>
    <s v="MEDJOOL 107"/>
    <s v="3501-3520"/>
    <m/>
  </r>
  <r>
    <x v="3"/>
    <s v="4C11"/>
    <s v="851620250612E 7 59 "/>
    <m/>
    <n v="5"/>
    <s v="851620250612E 7"/>
    <s v="MDJU"/>
    <n v="3514"/>
    <d v="2025-06-12T00:00:00"/>
    <x v="9"/>
    <x v="11"/>
    <s v="E 7 "/>
    <n v="5"/>
    <x v="6"/>
    <n v="7"/>
    <s v="E"/>
    <s v="7+"/>
    <s v="E7+"/>
    <x v="2"/>
    <s v="MEDJOOL 107"/>
    <s v="3501-3520"/>
    <m/>
  </r>
  <r>
    <x v="3"/>
    <s v="4C11"/>
    <s v="842520250805E 7 81 "/>
    <m/>
    <n v="1"/>
    <s v="842520250805E 7"/>
    <s v="MDJU"/>
    <n v="3491"/>
    <d v="2025-08-05T00:00:00"/>
    <x v="1"/>
    <x v="1"/>
    <s v="E 7 "/>
    <n v="1"/>
    <x v="6"/>
    <n v="7"/>
    <s v="E"/>
    <s v="7+"/>
    <s v="E7+"/>
    <x v="2"/>
    <s v="MEDJOOL 106"/>
    <s v="3476-3500"/>
    <m/>
  </r>
  <r>
    <x v="3"/>
    <s v="4C11"/>
    <s v="843120250805E 7 81 "/>
    <m/>
    <n v="1"/>
    <s v="843120250805E 7"/>
    <s v="MDJU"/>
    <n v="3500"/>
    <d v="2025-08-05T00:00:00"/>
    <x v="1"/>
    <x v="1"/>
    <s v="E 7 "/>
    <n v="1"/>
    <x v="6"/>
    <n v="7"/>
    <s v="E"/>
    <s v="7+"/>
    <s v="E7+"/>
    <x v="2"/>
    <s v="MEDJOOL 106"/>
    <s v="3476-3500"/>
    <m/>
  </r>
  <r>
    <x v="3"/>
    <s v="4C11"/>
    <s v="851620250805E 7 81 "/>
    <m/>
    <n v="3"/>
    <s v="851620250805E 7"/>
    <s v="MDJU"/>
    <n v="3514"/>
    <d v="2025-08-05T00:00:00"/>
    <x v="1"/>
    <x v="1"/>
    <s v="E 7 "/>
    <n v="3"/>
    <x v="6"/>
    <n v="7"/>
    <s v="E"/>
    <s v="7+"/>
    <s v="E7+"/>
    <x v="2"/>
    <s v="MEDJOOL 107"/>
    <s v="3501-3520"/>
    <m/>
  </r>
  <r>
    <x v="3"/>
    <s v="4C11"/>
    <s v="851520250805E 7 81 "/>
    <m/>
    <n v="1"/>
    <s v="851520250805E 7"/>
    <s v="MDJU"/>
    <n v="3512"/>
    <d v="2025-08-05T00:00:00"/>
    <x v="1"/>
    <x v="1"/>
    <s v="E 7 "/>
    <n v="1"/>
    <x v="6"/>
    <n v="7"/>
    <s v="E"/>
    <s v="7+"/>
    <s v="E7+"/>
    <x v="2"/>
    <s v="MEDJOOL 107"/>
    <s v="3501-3520"/>
    <m/>
  </r>
  <r>
    <x v="3"/>
    <s v="4C11"/>
    <s v="840220250807E 7 81 "/>
    <m/>
    <n v="5"/>
    <s v="840220250807E 7"/>
    <s v="MDJU"/>
    <n v="3464"/>
    <d v="2025-08-07T00:00:00"/>
    <x v="2"/>
    <x v="2"/>
    <s v="E 7 "/>
    <n v="5"/>
    <x v="6"/>
    <n v="7"/>
    <s v="E"/>
    <s v="7+"/>
    <s v="E7+"/>
    <x v="2"/>
    <s v="MEDJOOL 105"/>
    <s v="3461-3475"/>
    <m/>
  </r>
  <r>
    <x v="3"/>
    <s v="4C11"/>
    <s v="851220250807E 7 81 "/>
    <m/>
    <n v="7"/>
    <s v="851220250807E 7"/>
    <s v="MDJU"/>
    <n v="3508"/>
    <d v="2025-08-07T00:00:00"/>
    <x v="2"/>
    <x v="2"/>
    <s v="E 7 "/>
    <n v="7"/>
    <x v="6"/>
    <n v="7"/>
    <s v="E"/>
    <s v="7+"/>
    <s v="E7+"/>
    <x v="2"/>
    <s v="MEDJOOL 107"/>
    <s v="3501-3520"/>
    <m/>
  </r>
  <r>
    <x v="3"/>
    <s v="4C11"/>
    <s v="809020250807E 7 81 "/>
    <m/>
    <n v="1"/>
    <s v="809020250807E 7"/>
    <s v="MDJU"/>
    <n v="3407"/>
    <d v="2025-08-07T00:00:00"/>
    <x v="2"/>
    <x v="2"/>
    <s v="E 7 "/>
    <n v="1"/>
    <x v="6"/>
    <n v="7"/>
    <s v="E"/>
    <s v="7+"/>
    <s v="E7+"/>
    <x v="2"/>
    <s v="MEDJOOL 102"/>
    <s v="3381-3410"/>
    <m/>
  </r>
  <r>
    <x v="3"/>
    <s v="4C11"/>
    <s v="830620250807E 7 81 "/>
    <m/>
    <n v="2"/>
    <s v="830620250807E 7"/>
    <s v="MDJU"/>
    <n v="3445"/>
    <d v="2025-08-07T00:00:00"/>
    <x v="2"/>
    <x v="2"/>
    <s v="E 7 "/>
    <n v="2"/>
    <x v="6"/>
    <n v="7"/>
    <s v="E"/>
    <s v="7+"/>
    <s v="E7+"/>
    <x v="2"/>
    <s v="MEDJOOL 104"/>
    <s v="3441-3460"/>
    <m/>
  </r>
  <r>
    <x v="3"/>
    <s v="4C11"/>
    <s v="861120250807E 7 81 "/>
    <m/>
    <n v="4"/>
    <s v="861120250807E 7"/>
    <s v="MDJU"/>
    <n v="3522"/>
    <d v="2025-08-07T00:00:00"/>
    <x v="2"/>
    <x v="2"/>
    <s v="E 7 "/>
    <n v="4"/>
    <x v="6"/>
    <n v="7"/>
    <s v="E"/>
    <s v="7+"/>
    <s v="E7+"/>
    <x v="2"/>
    <s v="MEDJOOL 108"/>
    <s v="3521-3530"/>
    <m/>
  </r>
  <r>
    <x v="3"/>
    <s v="4C11"/>
    <s v="861120250709E 6 69 "/>
    <n v="1"/>
    <m/>
    <s v="861120250709E 6"/>
    <s v="MDJU"/>
    <n v="3522"/>
    <d v="2025-07-09T00:00:00"/>
    <x v="4"/>
    <x v="8"/>
    <s v="E 6 "/>
    <n v="14"/>
    <x v="6"/>
    <n v="6"/>
    <s v="E"/>
    <n v="6"/>
    <s v="E6"/>
    <x v="2"/>
    <s v="MEDJOOL 108"/>
    <s v="3521-3530"/>
    <m/>
  </r>
  <r>
    <x v="3"/>
    <s v="4C11"/>
    <s v="809020250704EA2 86 "/>
    <n v="2"/>
    <m/>
    <s v="809020250704EA2"/>
    <s v="MDJU"/>
    <n v="3407"/>
    <d v="2025-07-04T00:00:00"/>
    <x v="4"/>
    <x v="4"/>
    <s v="EA2 "/>
    <n v="28"/>
    <x v="8"/>
    <n v="2"/>
    <s v="E"/>
    <n v="2"/>
    <s v="E2"/>
    <x v="2"/>
    <s v="MEDJOOL 102"/>
    <s v="3381-3410"/>
    <m/>
  </r>
  <r>
    <x v="3"/>
    <s v="4C11"/>
    <s v="809020250704EA3 72 "/>
    <n v="9"/>
    <n v="6"/>
    <s v="809020250704EA3"/>
    <s v="MDJU"/>
    <n v="3407"/>
    <d v="2025-07-04T00:00:00"/>
    <x v="4"/>
    <x v="4"/>
    <s v="EA3 "/>
    <n v="132"/>
    <x v="8"/>
    <n v="3"/>
    <s v="E"/>
    <n v="3"/>
    <s v="E3"/>
    <x v="2"/>
    <s v="MEDJOOL 102"/>
    <s v="3381-3410"/>
    <m/>
  </r>
  <r>
    <x v="3"/>
    <s v="4B11"/>
    <s v="870320250728E 1 59 "/>
    <n v="13"/>
    <m/>
    <s v="870320250728E 1"/>
    <s v="ISEHS"/>
    <n v="9308"/>
    <d v="2025-07-28T00:00:00"/>
    <x v="0"/>
    <x v="0"/>
    <s v="E 1 "/>
    <n v="182"/>
    <x v="6"/>
    <n v="1"/>
    <s v="E"/>
    <n v="1"/>
    <s v="E1"/>
    <x v="7"/>
    <s v="SHESHI 03"/>
    <n v="9308"/>
    <m/>
  </r>
  <r>
    <x v="3"/>
    <s v="4B11"/>
    <s v="870320250731EA1 59 "/>
    <n v="1"/>
    <n v="3"/>
    <s v="870320250731EA1"/>
    <s v="ISEHS"/>
    <n v="9308"/>
    <d v="2025-07-31T00:00:00"/>
    <x v="1"/>
    <x v="1"/>
    <s v="EA1 "/>
    <n v="17"/>
    <x v="8"/>
    <n v="1"/>
    <s v="E"/>
    <n v="1"/>
    <s v="E1"/>
    <x v="7"/>
    <s v="SHESHI 03"/>
    <n v="9308"/>
    <m/>
  </r>
  <r>
    <x v="3"/>
    <s v="4B11"/>
    <s v="851220250612E 3 59 "/>
    <m/>
    <n v="10"/>
    <s v="851220250612E 3"/>
    <s v="MDJU"/>
    <n v="3508"/>
    <d v="2025-06-12T00:00:00"/>
    <x v="9"/>
    <x v="11"/>
    <s v="E 3 "/>
    <n v="10"/>
    <x v="6"/>
    <n v="3"/>
    <s v="E"/>
    <n v="3"/>
    <s v="E3"/>
    <x v="2"/>
    <s v="MEDJOOL 107"/>
    <s v="3501-3520"/>
    <m/>
  </r>
  <r>
    <x v="3"/>
    <s v="4B11"/>
    <s v="851220250718E 4 37 "/>
    <n v="1"/>
    <n v="7"/>
    <s v="851220250718E 4"/>
    <s v="MDJU"/>
    <n v="3508"/>
    <d v="2025-07-18T00:00:00"/>
    <x v="6"/>
    <x v="6"/>
    <s v="E 4 "/>
    <n v="21"/>
    <x v="6"/>
    <n v="4"/>
    <s v="E"/>
    <n v="4"/>
    <s v="E4"/>
    <x v="2"/>
    <s v="MEDJOOL 107"/>
    <s v="3501-3520"/>
    <m/>
  </r>
  <r>
    <x v="3"/>
    <s v="4B11"/>
    <s v="851620250721E 3 69 "/>
    <m/>
    <n v="8"/>
    <s v="851620250721E 3"/>
    <s v="MDJU"/>
    <n v="3514"/>
    <d v="2025-07-21T00:00:00"/>
    <x v="6"/>
    <x v="7"/>
    <s v="E 3 "/>
    <n v="8"/>
    <x v="6"/>
    <n v="3"/>
    <s v="E"/>
    <n v="3"/>
    <s v="E3"/>
    <x v="2"/>
    <s v="MEDJOOL 107"/>
    <s v="3501-3520"/>
    <m/>
  </r>
  <r>
    <x v="3"/>
    <s v="4B12"/>
    <s v="843120250710E 5 37 "/>
    <m/>
    <n v="3"/>
    <s v="843120250710E 5"/>
    <s v="MDJU"/>
    <n v="3500"/>
    <d v="2025-07-10T00:00:00"/>
    <x v="7"/>
    <x v="8"/>
    <s v="E 5 "/>
    <n v="3"/>
    <x v="6"/>
    <n v="5"/>
    <s v="E"/>
    <n v="5"/>
    <s v="E5"/>
    <x v="2"/>
    <s v="MEDJOOL 106"/>
    <s v="3476-3500"/>
    <m/>
  </r>
  <r>
    <x v="3"/>
    <s v="4B12"/>
    <s v="842520250708E 4 37 "/>
    <m/>
    <n v="3"/>
    <s v="842520250708E 4"/>
    <s v="MDJU"/>
    <n v="3491"/>
    <d v="2025-07-08T00:00:00"/>
    <x v="4"/>
    <x v="8"/>
    <s v="E 4 "/>
    <n v="3"/>
    <x v="6"/>
    <n v="4"/>
    <s v="E"/>
    <n v="4"/>
    <s v="E4"/>
    <x v="2"/>
    <s v="MEDJOOL 106"/>
    <s v="3476-3500"/>
    <m/>
  </r>
  <r>
    <x v="3"/>
    <s v="4B12"/>
    <s v="842520250708E 5 37 "/>
    <m/>
    <n v="4"/>
    <s v="842520250708E 5"/>
    <s v="MDJU"/>
    <n v="3491"/>
    <d v="2025-07-08T00:00:00"/>
    <x v="4"/>
    <x v="8"/>
    <s v="E 5 "/>
    <n v="4"/>
    <x v="6"/>
    <n v="5"/>
    <s v="E"/>
    <n v="5"/>
    <s v="E5"/>
    <x v="2"/>
    <s v="MEDJOOL 106"/>
    <s v="3476-3500"/>
    <m/>
  </r>
  <r>
    <x v="3"/>
    <s v="4B12"/>
    <s v="842520250708E 7 37 "/>
    <m/>
    <n v="3"/>
    <s v="842520250708E 7"/>
    <s v="MDJU"/>
    <n v="3491"/>
    <d v="2025-07-08T00:00:00"/>
    <x v="4"/>
    <x v="8"/>
    <s v="E 7 "/>
    <n v="3"/>
    <x v="6"/>
    <n v="7"/>
    <s v="E"/>
    <s v="7+"/>
    <s v="E7+"/>
    <x v="2"/>
    <s v="MEDJOOL 106"/>
    <s v="3476-3500"/>
    <m/>
  </r>
  <r>
    <x v="3"/>
    <s v="4B12"/>
    <s v="840220250715EA5 34 "/>
    <m/>
    <n v="6"/>
    <s v="840220250715EA5"/>
    <s v="MDJU"/>
    <n v="3464"/>
    <d v="2025-07-15T00:00:00"/>
    <x v="7"/>
    <x v="6"/>
    <s v="EA5 "/>
    <n v="6"/>
    <x v="8"/>
    <n v="5"/>
    <s v="E"/>
    <n v="5"/>
    <s v="E5"/>
    <x v="2"/>
    <s v="MEDJOOL 105"/>
    <s v="3461-3475"/>
    <m/>
  </r>
  <r>
    <x v="3"/>
    <s v="4B12"/>
    <s v="809020250619E 3 59 "/>
    <m/>
    <n v="4"/>
    <s v="809020250619E 3"/>
    <s v="MDJU"/>
    <n v="3407"/>
    <d v="2025-06-19T00:00:00"/>
    <x v="5"/>
    <x v="5"/>
    <s v="E 3 "/>
    <n v="4"/>
    <x v="6"/>
    <n v="3"/>
    <s v="E"/>
    <n v="3"/>
    <s v="E3"/>
    <x v="2"/>
    <s v="MEDJOOL 102"/>
    <s v="3381-3410"/>
    <m/>
  </r>
  <r>
    <x v="3"/>
    <s v="4B12"/>
    <s v="809020250619EA3 59 "/>
    <m/>
    <n v="3"/>
    <s v="809020250619EA3"/>
    <s v="MDJU"/>
    <n v="3407"/>
    <d v="2025-06-19T00:00:00"/>
    <x v="5"/>
    <x v="5"/>
    <s v="EA3 "/>
    <n v="3"/>
    <x v="8"/>
    <n v="3"/>
    <s v="E"/>
    <n v="3"/>
    <s v="E3"/>
    <x v="2"/>
    <s v="MEDJOOL 102"/>
    <s v="3381-3410"/>
    <m/>
  </r>
  <r>
    <x v="3"/>
    <s v="4B12"/>
    <s v="809020250619E 3 59 "/>
    <n v="2"/>
    <n v="1"/>
    <s v="809020250619E 3"/>
    <s v="MDJU"/>
    <n v="3407"/>
    <d v="2025-06-19T00:00:00"/>
    <x v="5"/>
    <x v="5"/>
    <s v="E 3 "/>
    <n v="29"/>
    <x v="6"/>
    <n v="3"/>
    <s v="E"/>
    <n v="3"/>
    <s v="E3"/>
    <x v="2"/>
    <s v="MEDJOOL 102"/>
    <s v="3381-3410"/>
    <m/>
  </r>
  <r>
    <x v="3"/>
    <s v="4A12"/>
    <s v="809020250702E 2 73 "/>
    <m/>
    <n v="120"/>
    <s v="809020250702E 2"/>
    <s v="MDJU"/>
    <n v="3407"/>
    <d v="2025-07-02T00:00:00"/>
    <x v="8"/>
    <x v="4"/>
    <s v="E 2 "/>
    <n v="120"/>
    <x v="6"/>
    <n v="2"/>
    <s v="E"/>
    <n v="2"/>
    <s v="E2"/>
    <x v="2"/>
    <s v="MEDJOOL 102"/>
    <s v="3381-3410"/>
    <m/>
  </r>
  <r>
    <x v="3"/>
    <s v="4A12"/>
    <s v="809020250703E 2 86 "/>
    <n v="1"/>
    <m/>
    <s v="809020250703E 2"/>
    <s v="MDJU"/>
    <n v="3407"/>
    <d v="2025-07-03T00:00:00"/>
    <x v="4"/>
    <x v="4"/>
    <s v="E 2 "/>
    <n v="14"/>
    <x v="6"/>
    <n v="2"/>
    <s v="E"/>
    <n v="2"/>
    <s v="E2"/>
    <x v="2"/>
    <s v="MEDJOOL 102"/>
    <s v="3381-3410"/>
    <m/>
  </r>
  <r>
    <x v="3"/>
    <s v="4A12"/>
    <s v="809020250707E 3 59 "/>
    <n v="2"/>
    <n v="2"/>
    <s v="809020250707E 3"/>
    <s v="MDJU"/>
    <n v="3407"/>
    <d v="2025-07-07T00:00:00"/>
    <x v="4"/>
    <x v="8"/>
    <s v="E 3 "/>
    <n v="30"/>
    <x v="6"/>
    <n v="3"/>
    <s v="E"/>
    <n v="3"/>
    <s v="E3"/>
    <x v="2"/>
    <s v="MEDJOOL 102"/>
    <s v="3381-3410"/>
    <m/>
  </r>
  <r>
    <x v="3"/>
    <s v="4A12"/>
    <s v="840220250611EA3 21 "/>
    <m/>
    <n v="4"/>
    <s v="840220250611EA3"/>
    <s v="MDJU"/>
    <n v="3464"/>
    <d v="2025-06-11T00:00:00"/>
    <x v="11"/>
    <x v="11"/>
    <s v="EA3 "/>
    <n v="4"/>
    <x v="8"/>
    <n v="3"/>
    <s v="E"/>
    <n v="3"/>
    <s v="E3"/>
    <x v="2"/>
    <s v="MEDJOOL 105"/>
    <s v="3461-3475"/>
    <m/>
  </r>
  <r>
    <x v="3"/>
    <s v="4A12"/>
    <s v="840220250609E 3 73 "/>
    <n v="1"/>
    <n v="8"/>
    <s v="840220250609E 3"/>
    <s v="MDJU"/>
    <n v="3464"/>
    <d v="2025-06-09T00:00:00"/>
    <x v="11"/>
    <x v="11"/>
    <s v="E 3 "/>
    <n v="22"/>
    <x v="6"/>
    <n v="3"/>
    <s v="E"/>
    <n v="3"/>
    <s v="E3"/>
    <x v="2"/>
    <s v="MEDJOOL 105"/>
    <s v="3461-3475"/>
    <m/>
  </r>
  <r>
    <x v="3"/>
    <s v="4A12"/>
    <s v="840220250610E 3 21 "/>
    <n v="2"/>
    <n v="3"/>
    <s v="840220250610E 3"/>
    <s v="MDJU"/>
    <n v="3464"/>
    <d v="2025-06-10T00:00:00"/>
    <x v="11"/>
    <x v="11"/>
    <s v="E 3 "/>
    <n v="31"/>
    <x v="6"/>
    <n v="3"/>
    <s v="E"/>
    <n v="3"/>
    <s v="E3"/>
    <x v="2"/>
    <s v="MEDJOOL 105"/>
    <s v="3461-3475"/>
    <m/>
  </r>
  <r>
    <x v="3"/>
    <s v="4A12"/>
    <s v="840220250611E 4 79 "/>
    <n v="1"/>
    <m/>
    <s v="840220250611E 4"/>
    <s v="MDJU"/>
    <n v="3464"/>
    <d v="2025-06-11T00:00:00"/>
    <x v="11"/>
    <x v="11"/>
    <s v="E 4 "/>
    <n v="14"/>
    <x v="6"/>
    <n v="4"/>
    <s v="E"/>
    <n v="4"/>
    <s v="E4"/>
    <x v="2"/>
    <s v="MEDJOOL 105"/>
    <s v="3461-3475"/>
    <m/>
  </r>
  <r>
    <x v="3"/>
    <s v="4A12"/>
    <s v="840220250611E 4 69 "/>
    <n v="1"/>
    <m/>
    <s v="840220250611E 4"/>
    <s v="MDJU"/>
    <n v="3464"/>
    <d v="2025-06-11T00:00:00"/>
    <x v="11"/>
    <x v="11"/>
    <s v="E 4 "/>
    <n v="14"/>
    <x v="6"/>
    <n v="4"/>
    <s v="E"/>
    <n v="4"/>
    <s v="E4"/>
    <x v="2"/>
    <s v="MEDJOOL 105"/>
    <s v="3461-3475"/>
    <m/>
  </r>
  <r>
    <x v="3"/>
    <s v="4A11"/>
    <s v="840220250804EA4 68 "/>
    <m/>
    <n v="5"/>
    <s v="840220250804EA4"/>
    <s v="MDJU"/>
    <n v="3464"/>
    <d v="2025-08-04T00:00:00"/>
    <x v="1"/>
    <x v="1"/>
    <s v="EA4 "/>
    <n v="5"/>
    <x v="8"/>
    <n v="4"/>
    <s v="E"/>
    <n v="4"/>
    <s v="E4"/>
    <x v="2"/>
    <s v="MEDJOOL 105"/>
    <s v="3461-3475"/>
    <m/>
  </r>
  <r>
    <x v="3"/>
    <s v="4A11"/>
    <s v="809020250814EA2 59 "/>
    <m/>
    <n v="8"/>
    <s v="809020250814EA2"/>
    <s v="MDJU"/>
    <n v="3407"/>
    <d v="2025-08-14T00:00:00"/>
    <x v="3"/>
    <x v="3"/>
    <s v="EA2 "/>
    <n v="8"/>
    <x v="8"/>
    <n v="2"/>
    <s v="E"/>
    <n v="2"/>
    <s v="E2"/>
    <x v="2"/>
    <s v="MEDJOOL 102"/>
    <s v="3381-3410"/>
    <m/>
  </r>
  <r>
    <x v="3"/>
    <s v="4A11"/>
    <s v="809020250814EA4 79 "/>
    <m/>
    <n v="2"/>
    <s v="809020250814EA4"/>
    <s v="MDJU"/>
    <n v="3407"/>
    <d v="2025-08-14T00:00:00"/>
    <x v="3"/>
    <x v="3"/>
    <s v="EA4 "/>
    <n v="2"/>
    <x v="8"/>
    <n v="4"/>
    <s v="E"/>
    <n v="4"/>
    <s v="E4"/>
    <x v="2"/>
    <s v="MEDJOOL 102"/>
    <s v="3381-3410"/>
    <m/>
  </r>
  <r>
    <x v="3"/>
    <s v="4A11"/>
    <s v="809020250814EA1 37 "/>
    <m/>
    <n v="7"/>
    <s v="809020250814EA1"/>
    <s v="MDJU"/>
    <n v="3407"/>
    <d v="2025-08-14T00:00:00"/>
    <x v="3"/>
    <x v="3"/>
    <s v="EA1 "/>
    <n v="7"/>
    <x v="8"/>
    <n v="1"/>
    <s v="E"/>
    <n v="1"/>
    <s v="E1"/>
    <x v="2"/>
    <s v="MEDJOOL 102"/>
    <s v="3381-3410"/>
    <m/>
  </r>
  <r>
    <x v="3"/>
    <s v="4A11"/>
    <s v="840220250807E 4 21 "/>
    <n v="1"/>
    <n v="11"/>
    <s v="840220250807E 4"/>
    <s v="MDJU"/>
    <n v="3464"/>
    <d v="2025-08-07T00:00:00"/>
    <x v="2"/>
    <x v="2"/>
    <s v="E 4 "/>
    <n v="25"/>
    <x v="6"/>
    <n v="4"/>
    <s v="E"/>
    <n v="4"/>
    <s v="E4"/>
    <x v="2"/>
    <s v="MEDJOOL 105"/>
    <s v="3461-3475"/>
    <m/>
  </r>
  <r>
    <x v="3"/>
    <s v="4A11"/>
    <s v="840220250804E 4 68 "/>
    <n v="3"/>
    <m/>
    <s v="840220250804E 4"/>
    <s v="MDJU"/>
    <n v="3464"/>
    <d v="2025-08-04T00:00:00"/>
    <x v="1"/>
    <x v="1"/>
    <s v="E 4 "/>
    <n v="42"/>
    <x v="6"/>
    <n v="4"/>
    <s v="E"/>
    <n v="4"/>
    <s v="E4"/>
    <x v="2"/>
    <s v="MEDJOOL 105"/>
    <s v="3461-3475"/>
    <m/>
  </r>
  <r>
    <x v="3"/>
    <s v="4A11"/>
    <s v="861120250702EA6 16 "/>
    <m/>
    <n v="8"/>
    <s v="861120250702EA6"/>
    <s v="MDJU"/>
    <n v="3522"/>
    <d v="2025-07-02T00:00:00"/>
    <x v="8"/>
    <x v="4"/>
    <s v="EA6 "/>
    <n v="8"/>
    <x v="8"/>
    <n v="6"/>
    <s v="E"/>
    <n v="6"/>
    <s v="E6"/>
    <x v="2"/>
    <s v="MEDJOOL 108"/>
    <s v="3521-3530"/>
    <m/>
  </r>
  <r>
    <x v="3"/>
    <s v="4A11"/>
    <s v="842520250324E 3 14 "/>
    <n v="1"/>
    <m/>
    <s v="842520250324E 3"/>
    <s v="MDJU"/>
    <n v="3491"/>
    <d v="2025-03-24T00:00:00"/>
    <x v="16"/>
    <x v="17"/>
    <s v="E 3 "/>
    <n v="14"/>
    <x v="6"/>
    <n v="3"/>
    <s v="E"/>
    <n v="3"/>
    <s v="E3"/>
    <x v="2"/>
    <s v="MEDJOOL 106"/>
    <s v="3476-3500"/>
    <m/>
  </r>
  <r>
    <x v="3"/>
    <s v="4A11"/>
    <s v="842520250324E 3 14 "/>
    <m/>
    <n v="9"/>
    <s v="842520250324E 3"/>
    <s v="MDJU"/>
    <n v="3491"/>
    <d v="2025-03-24T00:00:00"/>
    <x v="16"/>
    <x v="17"/>
    <s v="E 3 "/>
    <n v="9"/>
    <x v="6"/>
    <n v="3"/>
    <s v="E"/>
    <n v="3"/>
    <s v="E3"/>
    <x v="2"/>
    <s v="MEDJOOL 106"/>
    <s v="3476-3500"/>
    <m/>
  </r>
  <r>
    <x v="3"/>
    <s v="4A11"/>
    <s v="840220250324E 3 14 "/>
    <m/>
    <n v="4"/>
    <s v="840220250324E 3"/>
    <s v="MDJU"/>
    <n v="3464"/>
    <d v="2025-03-24T00:00:00"/>
    <x v="16"/>
    <x v="17"/>
    <s v="E 3 "/>
    <n v="4"/>
    <x v="6"/>
    <n v="3"/>
    <s v="E"/>
    <n v="3"/>
    <s v="E3"/>
    <x v="2"/>
    <s v="MEDJOOL 105"/>
    <s v="3461-3475"/>
    <m/>
  </r>
  <r>
    <x v="3"/>
    <s v="4A11"/>
    <s v="842520250324E 2 14 "/>
    <m/>
    <n v="3"/>
    <s v="842520250324E 2"/>
    <s v="MDJU"/>
    <n v="3491"/>
    <d v="2025-03-24T00:00:00"/>
    <x v="16"/>
    <x v="17"/>
    <s v="E 2 "/>
    <n v="3"/>
    <x v="6"/>
    <n v="2"/>
    <s v="E"/>
    <n v="2"/>
    <s v="E2"/>
    <x v="2"/>
    <s v="MEDJOOL 106"/>
    <s v="3476-3500"/>
    <m/>
  </r>
  <r>
    <x v="3"/>
    <s v="4A11"/>
    <s v="851620250324E 2 14 "/>
    <m/>
    <n v="1"/>
    <s v="851620250324E 2"/>
    <s v="MDJU"/>
    <n v="3514"/>
    <d v="2025-03-24T00:00:00"/>
    <x v="16"/>
    <x v="17"/>
    <s v="E 2 "/>
    <n v="1"/>
    <x v="6"/>
    <n v="2"/>
    <s v="E"/>
    <n v="2"/>
    <s v="E2"/>
    <x v="2"/>
    <s v="MEDJOOL 107"/>
    <s v="3501-3520"/>
    <m/>
  </r>
  <r>
    <x v="3"/>
    <s v="4A11"/>
    <s v="830620250617E 4 37 "/>
    <m/>
    <n v="7"/>
    <s v="830620250617E 4"/>
    <s v="MDJU"/>
    <n v="3445"/>
    <d v="2025-06-17T00:00:00"/>
    <x v="9"/>
    <x v="5"/>
    <s v="E 4 "/>
    <n v="7"/>
    <x v="6"/>
    <n v="4"/>
    <s v="E"/>
    <n v="4"/>
    <s v="E4"/>
    <x v="2"/>
    <s v="MEDJOOL 104"/>
    <s v="3441-3460"/>
    <m/>
  </r>
  <r>
    <x v="3"/>
    <s v="4A51"/>
    <s v="809020250813E 2 86 "/>
    <m/>
    <n v="618"/>
    <s v="809020250813E 2"/>
    <s v="MDJU"/>
    <n v="3407"/>
    <d v="2025-08-13T00:00:00"/>
    <x v="2"/>
    <x v="2"/>
    <s v="E 2 "/>
    <n v="618"/>
    <x v="6"/>
    <n v="2"/>
    <s v="E"/>
    <n v="2"/>
    <s v="E2"/>
    <x v="2"/>
    <s v="MEDJOOL 102"/>
    <s v="3381-3410"/>
    <m/>
  </r>
  <r>
    <x v="3"/>
    <s v="4A51"/>
    <s v="809020250805CS2 59 "/>
    <m/>
    <n v="6"/>
    <s v="809020250805CS2"/>
    <s v="MDJU"/>
    <n v="3407"/>
    <d v="2025-08-05T00:00:00"/>
    <x v="1"/>
    <x v="1"/>
    <s v="CS2 "/>
    <n v="6"/>
    <x v="11"/>
    <n v="2"/>
    <s v="E"/>
    <n v="2"/>
    <s v="E2"/>
    <x v="2"/>
    <s v="MEDJOOL 102"/>
    <s v="3381-3410"/>
    <m/>
  </r>
  <r>
    <x v="3"/>
    <s v="4A51"/>
    <s v="809020250805E 2 59 "/>
    <m/>
    <n v="663"/>
    <s v="809020250805E 2"/>
    <s v="MDJU"/>
    <n v="3407"/>
    <d v="2025-08-05T00:00:00"/>
    <x v="1"/>
    <x v="1"/>
    <s v="E 2 "/>
    <n v="663"/>
    <x v="6"/>
    <n v="2"/>
    <s v="E"/>
    <n v="2"/>
    <s v="E2"/>
    <x v="2"/>
    <s v="MEDJOOL 102"/>
    <s v="3381-3410"/>
    <m/>
  </r>
  <r>
    <x v="3"/>
    <s v="4A21"/>
    <s v="830620250617E 3 37 "/>
    <m/>
    <n v="9"/>
    <s v="830620250617E 3"/>
    <s v="MDJU"/>
    <n v="3445"/>
    <d v="2025-06-17T00:00:00"/>
    <x v="9"/>
    <x v="5"/>
    <s v="E 3 "/>
    <n v="9"/>
    <x v="6"/>
    <n v="3"/>
    <s v="E"/>
    <n v="3"/>
    <s v="E3"/>
    <x v="2"/>
    <s v="MEDJOOL 104"/>
    <s v="3441-3460"/>
    <m/>
  </r>
  <r>
    <x v="3"/>
    <s v="4A21"/>
    <s v="830620250618EA4 16 "/>
    <m/>
    <n v="8"/>
    <s v="830620250618EA4"/>
    <s v="MDJU"/>
    <n v="3445"/>
    <d v="2025-06-18T00:00:00"/>
    <x v="9"/>
    <x v="5"/>
    <s v="EA4 "/>
    <n v="8"/>
    <x v="8"/>
    <n v="4"/>
    <s v="E"/>
    <n v="4"/>
    <s v="E4"/>
    <x v="2"/>
    <s v="MEDJOOL 104"/>
    <s v="3441-3460"/>
    <m/>
  </r>
  <r>
    <x v="3"/>
    <s v="4A21"/>
    <s v="861120250702E 6 16 "/>
    <m/>
    <n v="9"/>
    <s v="861120250702E 6"/>
    <s v="MDJU"/>
    <n v="3522"/>
    <d v="2025-07-02T00:00:00"/>
    <x v="8"/>
    <x v="4"/>
    <s v="E 6 "/>
    <n v="9"/>
    <x v="6"/>
    <n v="6"/>
    <s v="E"/>
    <n v="6"/>
    <s v="E6"/>
    <x v="2"/>
    <s v="MEDJOOL 108"/>
    <s v="3521-3530"/>
    <m/>
  </r>
  <r>
    <x v="3"/>
    <s v="4A21"/>
    <s v="830620250703EA3 16 "/>
    <m/>
    <n v="4"/>
    <s v="830620250703EA3"/>
    <s v="MDJU"/>
    <n v="3445"/>
    <d v="2025-07-03T00:00:00"/>
    <x v="4"/>
    <x v="4"/>
    <s v="EA3 "/>
    <n v="4"/>
    <x v="8"/>
    <n v="3"/>
    <s v="E"/>
    <n v="3"/>
    <s v="E3"/>
    <x v="2"/>
    <s v="MEDJOOL 104"/>
    <s v="3441-3460"/>
    <m/>
  </r>
  <r>
    <x v="3"/>
    <s v="4A21"/>
    <s v="830620250709E 4 69 "/>
    <n v="1"/>
    <m/>
    <s v="830620250709E 4"/>
    <s v="MDJU"/>
    <n v="3445"/>
    <d v="2025-07-09T00:00:00"/>
    <x v="4"/>
    <x v="8"/>
    <s v="E 4 "/>
    <n v="14"/>
    <x v="6"/>
    <n v="4"/>
    <s v="E"/>
    <n v="4"/>
    <s v="E4"/>
    <x v="2"/>
    <s v="MEDJOOL 104"/>
    <s v="3441-3460"/>
    <m/>
  </r>
  <r>
    <x v="3"/>
    <s v="4A21"/>
    <s v="851620250721E 7 37 "/>
    <m/>
    <n v="3"/>
    <s v="851620250721E 7"/>
    <s v="MDJU"/>
    <n v="3514"/>
    <d v="2025-07-21T00:00:00"/>
    <x v="6"/>
    <x v="7"/>
    <s v="E 7 "/>
    <n v="3"/>
    <x v="6"/>
    <n v="7"/>
    <s v="E"/>
    <s v="7+"/>
    <s v="E7+"/>
    <x v="2"/>
    <s v="MEDJOOL 107"/>
    <s v="3501-3520"/>
    <m/>
  </r>
  <r>
    <x v="3"/>
    <s v="4A22"/>
    <s v="809020250814E 2 4  "/>
    <n v="1"/>
    <n v="10"/>
    <s v="809020250814E 2"/>
    <s v="MDJU"/>
    <n v="3407"/>
    <d v="2025-08-14T00:00:00"/>
    <x v="3"/>
    <x v="3"/>
    <s v="E 2 "/>
    <n v="24"/>
    <x v="6"/>
    <n v="2"/>
    <s v="E"/>
    <n v="2"/>
    <s v="E2"/>
    <x v="2"/>
    <s v="MEDJOOL 102"/>
    <s v="3381-3410"/>
    <m/>
  </r>
  <r>
    <x v="3"/>
    <s v="4A22"/>
    <s v="809020250701E 2 73 "/>
    <m/>
    <n v="393"/>
    <s v="809020250701E 2"/>
    <s v="MDJU"/>
    <n v="3407"/>
    <d v="2025-07-01T00:00:00"/>
    <x v="8"/>
    <x v="4"/>
    <s v="E 2 "/>
    <n v="393"/>
    <x v="6"/>
    <n v="2"/>
    <s v="E"/>
    <n v="2"/>
    <s v="E2"/>
    <x v="2"/>
    <s v="MEDJOOL 102"/>
    <s v="3381-3410"/>
    <m/>
  </r>
  <r>
    <x v="3"/>
    <s v="4B51"/>
    <s v="840220250619E 4 73 "/>
    <n v="3"/>
    <m/>
    <s v="840220250619E 4"/>
    <s v="MDJU"/>
    <n v="3464"/>
    <d v="2025-06-19T00:00:00"/>
    <x v="5"/>
    <x v="5"/>
    <s v="E 4 "/>
    <n v="42"/>
    <x v="6"/>
    <n v="4"/>
    <s v="E"/>
    <n v="4"/>
    <s v="E4"/>
    <x v="2"/>
    <s v="MEDJOOL 105"/>
    <s v="3461-3475"/>
    <m/>
  </r>
  <r>
    <x v="3"/>
    <s v="4B51"/>
    <s v="840220250620EA6 72 "/>
    <m/>
    <n v="6"/>
    <s v="840220250620EA6"/>
    <s v="MDJU"/>
    <n v="3464"/>
    <d v="2025-06-20T00:00:00"/>
    <x v="5"/>
    <x v="5"/>
    <s v="EA6 "/>
    <n v="6"/>
    <x v="8"/>
    <n v="6"/>
    <s v="E"/>
    <n v="6"/>
    <s v="E6"/>
    <x v="2"/>
    <s v="MEDJOOL 105"/>
    <s v="3461-3475"/>
    <m/>
  </r>
  <r>
    <x v="3"/>
    <s v="4B51"/>
    <s v="840220250620EA4 86 "/>
    <m/>
    <n v="1"/>
    <s v="840220250620EA4"/>
    <s v="MDJU"/>
    <n v="3464"/>
    <d v="2025-06-20T00:00:00"/>
    <x v="5"/>
    <x v="5"/>
    <s v="EA4 "/>
    <n v="1"/>
    <x v="8"/>
    <n v="4"/>
    <s v="E"/>
    <n v="4"/>
    <s v="E4"/>
    <x v="2"/>
    <s v="MEDJOOL 105"/>
    <s v="3461-3475"/>
    <m/>
  </r>
  <r>
    <x v="3"/>
    <s v="4B51"/>
    <s v="840220250620E 6 84 "/>
    <m/>
    <n v="10"/>
    <s v="840220250620E 6"/>
    <s v="MDJU"/>
    <n v="3464"/>
    <d v="2025-06-20T00:00:00"/>
    <x v="5"/>
    <x v="5"/>
    <s v="E 6 "/>
    <n v="10"/>
    <x v="6"/>
    <n v="6"/>
    <s v="E"/>
    <n v="6"/>
    <s v="E6"/>
    <x v="2"/>
    <s v="MEDJOOL 105"/>
    <s v="3461-3475"/>
    <m/>
  </r>
  <r>
    <x v="3"/>
    <s v="4B51"/>
    <s v="840220250620E 4 73 "/>
    <m/>
    <n v="2"/>
    <s v="840220250620E 4"/>
    <s v="MDJU"/>
    <n v="3464"/>
    <d v="2025-06-20T00:00:00"/>
    <x v="5"/>
    <x v="5"/>
    <s v="E 4 "/>
    <n v="2"/>
    <x v="6"/>
    <n v="4"/>
    <s v="E"/>
    <n v="4"/>
    <s v="E4"/>
    <x v="2"/>
    <s v="MEDJOOL 105"/>
    <s v="3461-3475"/>
    <m/>
  </r>
  <r>
    <x v="3"/>
    <s v="4B51"/>
    <s v="840220250620E 7 86 "/>
    <n v="1"/>
    <n v="5"/>
    <s v="840220250620E 7"/>
    <s v="MDJU"/>
    <n v="3464"/>
    <d v="2025-06-20T00:00:00"/>
    <x v="5"/>
    <x v="5"/>
    <s v="E 7 "/>
    <n v="19"/>
    <x v="6"/>
    <n v="7"/>
    <s v="E"/>
    <s v="7+"/>
    <s v="E7+"/>
    <x v="2"/>
    <s v="MEDJOOL 105"/>
    <s v="3461-3475"/>
    <m/>
  </r>
  <r>
    <x v="3"/>
    <s v="4B51"/>
    <s v="841320250704E+2568 "/>
    <n v="8"/>
    <n v="10"/>
    <s v="841320250704E+2"/>
    <s v="MDJU"/>
    <n v="3476"/>
    <d v="2025-07-04T00:00:00"/>
    <x v="4"/>
    <x v="4"/>
    <s v="E+25"/>
    <n v="122"/>
    <x v="2"/>
    <n v="25"/>
    <s v="X"/>
    <s v="13+"/>
    <s v="X13+"/>
    <x v="2"/>
    <s v="MEDJOOL 106"/>
    <s v="3476-3500"/>
    <m/>
  </r>
  <r>
    <x v="3"/>
    <s v="4B51"/>
    <s v="843120250611E 8 59 "/>
    <m/>
    <n v="1"/>
    <s v="843120250611E 8"/>
    <s v="MDJU"/>
    <n v="3500"/>
    <d v="2025-06-11T00:00:00"/>
    <x v="11"/>
    <x v="11"/>
    <s v="E 8 "/>
    <n v="1"/>
    <x v="6"/>
    <n v="8"/>
    <s v="E"/>
    <s v="7+"/>
    <s v="E7+"/>
    <x v="2"/>
    <s v="MEDJOOL 106"/>
    <s v="3476-3500"/>
    <m/>
  </r>
  <r>
    <x v="3"/>
    <s v="4B52"/>
    <s v="851220250611E 5 59 "/>
    <m/>
    <n v="7"/>
    <s v="851220250611E 5"/>
    <s v="MDJU"/>
    <n v="3508"/>
    <d v="2025-06-11T00:00:00"/>
    <x v="11"/>
    <x v="11"/>
    <s v="E 5 "/>
    <n v="7"/>
    <x v="6"/>
    <n v="5"/>
    <s v="E"/>
    <n v="5"/>
    <s v="E5"/>
    <x v="2"/>
    <s v="MEDJOOL 107"/>
    <s v="3501-3520"/>
    <m/>
  </r>
  <r>
    <x v="3"/>
    <s v="4B52"/>
    <s v="869920250626EA2 84 "/>
    <n v="1"/>
    <n v="4"/>
    <s v="869920250626EA2"/>
    <s v="GNAMY"/>
    <n v="2306"/>
    <d v="2025-06-26T00:00:00"/>
    <x v="8"/>
    <x v="9"/>
    <s v="EA2 "/>
    <n v="18"/>
    <x v="8"/>
    <n v="2"/>
    <s v="E"/>
    <n v="2"/>
    <s v="E2"/>
    <x v="10"/>
    <s v="GHANAMI 45"/>
    <n v="2306"/>
    <m/>
  </r>
  <r>
    <x v="3"/>
    <s v="4B52"/>
    <s v="869920250623E 2 86 "/>
    <m/>
    <n v="411"/>
    <s v="869920250623E 2"/>
    <s v="GNAMY"/>
    <n v="2306"/>
    <d v="2025-06-23T00:00:00"/>
    <x v="5"/>
    <x v="13"/>
    <s v="E 2 "/>
    <n v="411"/>
    <x v="6"/>
    <n v="2"/>
    <s v="E"/>
    <n v="2"/>
    <s v="E2"/>
    <x v="10"/>
    <s v="GHANAMI 45"/>
    <n v="2306"/>
    <m/>
  </r>
  <r>
    <x v="3"/>
    <s v="4B42"/>
    <s v="842520250703E 3 37 "/>
    <m/>
    <n v="11"/>
    <s v="842520250703E 3"/>
    <s v="MDJU"/>
    <n v="3491"/>
    <d v="2025-07-03T00:00:00"/>
    <x v="4"/>
    <x v="4"/>
    <s v="E 3 "/>
    <n v="11"/>
    <x v="6"/>
    <n v="3"/>
    <s v="E"/>
    <n v="3"/>
    <s v="E3"/>
    <x v="2"/>
    <s v="MEDJOOL 106"/>
    <s v="3476-3500"/>
    <m/>
  </r>
  <r>
    <x v="3"/>
    <s v="4B42"/>
    <s v="861120250805EA7 16 "/>
    <m/>
    <n v="4"/>
    <s v="861120250805EA7"/>
    <s v="MDJU"/>
    <n v="3522"/>
    <d v="2025-08-05T00:00:00"/>
    <x v="1"/>
    <x v="1"/>
    <s v="EA7 "/>
    <n v="4"/>
    <x v="8"/>
    <n v="7"/>
    <s v="E"/>
    <s v="7+"/>
    <s v="E7+"/>
    <x v="2"/>
    <s v="MEDJOOL 108"/>
    <s v="3521-3530"/>
    <m/>
  </r>
  <r>
    <x v="3"/>
    <s v="4B42"/>
    <s v="840220250710EA5 16 "/>
    <m/>
    <n v="2"/>
    <s v="840220250710EA5"/>
    <s v="MDJU"/>
    <n v="3464"/>
    <d v="2025-07-10T00:00:00"/>
    <x v="7"/>
    <x v="8"/>
    <s v="EA5 "/>
    <n v="2"/>
    <x v="8"/>
    <n v="5"/>
    <s v="E"/>
    <n v="5"/>
    <s v="E5"/>
    <x v="2"/>
    <s v="MEDJOOL 105"/>
    <s v="3461-3475"/>
    <m/>
  </r>
  <r>
    <x v="3"/>
    <s v="4B42"/>
    <s v="842520250620E 3 37 "/>
    <m/>
    <n v="12"/>
    <s v="842520250620E 3"/>
    <s v="MDJU"/>
    <n v="3491"/>
    <d v="2025-06-20T00:00:00"/>
    <x v="5"/>
    <x v="5"/>
    <s v="E 3 "/>
    <n v="12"/>
    <x v="6"/>
    <n v="3"/>
    <s v="E"/>
    <n v="3"/>
    <s v="E3"/>
    <x v="2"/>
    <s v="MEDJOOL 106"/>
    <s v="3476-3500"/>
    <m/>
  </r>
  <r>
    <x v="3"/>
    <s v="4B42"/>
    <s v="842520250620E 7 37 "/>
    <m/>
    <n v="10"/>
    <s v="842520250620E 7"/>
    <s v="MDJU"/>
    <n v="3491"/>
    <d v="2025-06-20T00:00:00"/>
    <x v="5"/>
    <x v="5"/>
    <s v="E 7 "/>
    <n v="10"/>
    <x v="6"/>
    <n v="7"/>
    <s v="E"/>
    <s v="7+"/>
    <s v="E7+"/>
    <x v="2"/>
    <s v="MEDJOOL 106"/>
    <s v="3476-3500"/>
    <m/>
  </r>
  <r>
    <x v="3"/>
    <s v="4B42"/>
    <s v="842520250620E 7 37 "/>
    <m/>
    <n v="9"/>
    <s v="842520250620E 7"/>
    <s v="MDJU"/>
    <n v="3491"/>
    <d v="2025-06-20T00:00:00"/>
    <x v="5"/>
    <x v="5"/>
    <s v="E 7 "/>
    <n v="9"/>
    <x v="6"/>
    <n v="7"/>
    <s v="E"/>
    <s v="7+"/>
    <s v="E7+"/>
    <x v="2"/>
    <s v="MEDJOOL 106"/>
    <s v="3476-3500"/>
    <m/>
  </r>
  <r>
    <x v="3"/>
    <s v="4B42"/>
    <s v="851220250724EA4 34 "/>
    <m/>
    <n v="5"/>
    <s v="851220250724EA4"/>
    <s v="MDJU"/>
    <n v="3508"/>
    <d v="2025-07-24T00:00:00"/>
    <x v="0"/>
    <x v="0"/>
    <s v="EA4 "/>
    <n v="5"/>
    <x v="8"/>
    <n v="4"/>
    <s v="E"/>
    <n v="4"/>
    <s v="E4"/>
    <x v="2"/>
    <s v="MEDJOOL 107"/>
    <s v="3501-3520"/>
    <m/>
  </r>
  <r>
    <x v="3"/>
    <s v="4B42"/>
    <s v="809020250609E 1 59 "/>
    <n v="2"/>
    <m/>
    <s v="809020250609E 1"/>
    <s v="MDJU"/>
    <n v="3407"/>
    <d v="2025-06-09T00:00:00"/>
    <x v="11"/>
    <x v="11"/>
    <s v="E 1 "/>
    <n v="28"/>
    <x v="6"/>
    <n v="1"/>
    <s v="E"/>
    <n v="1"/>
    <s v="E1"/>
    <x v="2"/>
    <s v="MEDJOOL 102"/>
    <s v="3381-3410"/>
    <m/>
  </r>
  <r>
    <x v="3"/>
    <s v="4B42"/>
    <s v="851220250612E 6 59 "/>
    <m/>
    <n v="4"/>
    <s v="851220250612E 6"/>
    <s v="MDJU"/>
    <n v="3508"/>
    <d v="2025-06-12T00:00:00"/>
    <x v="9"/>
    <x v="11"/>
    <s v="E 6 "/>
    <n v="4"/>
    <x v="6"/>
    <n v="6"/>
    <s v="E"/>
    <n v="6"/>
    <s v="E6"/>
    <x v="2"/>
    <s v="MEDJOOL 107"/>
    <s v="3501-3520"/>
    <m/>
  </r>
  <r>
    <x v="3"/>
    <s v="4B42"/>
    <s v="842520250709E 7 69 "/>
    <m/>
    <n v="3"/>
    <s v="842520250709E 7"/>
    <s v="MDJU"/>
    <n v="3491"/>
    <d v="2025-07-09T00:00:00"/>
    <x v="4"/>
    <x v="8"/>
    <s v="E 7 "/>
    <n v="3"/>
    <x v="6"/>
    <n v="7"/>
    <s v="E"/>
    <s v="7+"/>
    <s v="E7+"/>
    <x v="2"/>
    <s v="MEDJOOL 106"/>
    <s v="3476-3500"/>
    <m/>
  </r>
  <r>
    <x v="3"/>
    <s v="4B42"/>
    <s v="809020250709EA3 34 "/>
    <m/>
    <n v="12"/>
    <s v="809020250709EA3"/>
    <s v="MDJU"/>
    <n v="3407"/>
    <d v="2025-07-09T00:00:00"/>
    <x v="4"/>
    <x v="8"/>
    <s v="EA3 "/>
    <n v="12"/>
    <x v="8"/>
    <n v="3"/>
    <s v="E"/>
    <n v="3"/>
    <s v="E3"/>
    <x v="2"/>
    <s v="MEDJOOL 102"/>
    <s v="3381-3410"/>
    <m/>
  </r>
  <r>
    <x v="3"/>
    <s v="4B42"/>
    <s v="851620250610EA5 34 "/>
    <m/>
    <n v="1"/>
    <s v="851620250610EA5"/>
    <s v="MDJU"/>
    <n v="3514"/>
    <d v="2025-06-10T00:00:00"/>
    <x v="11"/>
    <x v="11"/>
    <s v="EA5 "/>
    <n v="1"/>
    <x v="8"/>
    <n v="5"/>
    <s v="E"/>
    <n v="5"/>
    <s v="E5"/>
    <x v="2"/>
    <s v="MEDJOOL 107"/>
    <s v="3501-3520"/>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0"/>
    <s v="1B40"/>
    <s v="saisie_manuelle"/>
    <m/>
    <n v="14"/>
    <s v="saisie_manuelle"/>
    <s v="AYA"/>
    <n v="941001"/>
    <d v="2025-07-23T00:00:00"/>
    <x v="6"/>
    <x v="7"/>
    <s v="i 6"/>
    <n v="14"/>
    <x v="13"/>
    <n v="6"/>
    <s v="i"/>
    <s v=" préX° 6-7-8"/>
    <s v="i préX° 6-7-8"/>
    <x v="13"/>
    <s v="AYYASHA 10"/>
    <s v="941001-941002"/>
    <m/>
  </r>
  <r>
    <x v="0"/>
    <s v="1A40"/>
    <s v="saisie_manuelle"/>
    <m/>
    <n v="255"/>
    <s v="saisie_manuelle"/>
    <s v="BRAHY"/>
    <n v="240601"/>
    <d v="2025-08-11T00:00:00"/>
    <x v="2"/>
    <x v="2"/>
    <s v="X 1"/>
    <n v="255"/>
    <x v="4"/>
    <n v="1"/>
    <s v="X"/>
    <n v="1"/>
    <s v="X1"/>
    <x v="0"/>
    <s v="BAHREE 111"/>
    <s v="240601-240625"/>
    <m/>
  </r>
  <r>
    <x v="0"/>
    <s v="1B40"/>
    <s v="saisie_manuelle"/>
    <m/>
    <n v="217"/>
    <m/>
    <s v="BRAHY"/>
    <n v="250501"/>
    <d v="2025-07-16T00:00:00"/>
    <x v="7"/>
    <x v="6"/>
    <s v="i 2"/>
    <n v="217"/>
    <x v="13"/>
    <n v="2"/>
    <s v="i"/>
    <s v="nit° 1-2"/>
    <s v="init° 1-2"/>
    <x v="0"/>
    <s v="BAHREE 112"/>
    <s v="250501-250520"/>
    <m/>
  </r>
  <r>
    <x v="0"/>
    <s v="1B50"/>
    <s v="saisie_manuelle"/>
    <m/>
    <n v="25"/>
    <m/>
    <s v="BTAMZ"/>
    <n v="250501"/>
    <d v="2025-07-17T00:00:00"/>
    <x v="6"/>
    <x v="6"/>
    <s v="i 2"/>
    <n v="25"/>
    <x v="13"/>
    <n v="2"/>
    <s v="i"/>
    <s v="nit° 1-2"/>
    <s v="init° 1-2"/>
    <x v="14"/>
    <s v="BTAMZ 9"/>
    <s v="250501-250502"/>
    <m/>
  </r>
  <r>
    <x v="0"/>
    <s v="1A10"/>
    <s v="saisie_manuelle"/>
    <m/>
    <n v="5"/>
    <s v="saisie_manuelle"/>
    <s v="DAHA"/>
    <n v="240601"/>
    <d v="2025-07-07T00:00:00"/>
    <x v="4"/>
    <x v="8"/>
    <s v="i 8"/>
    <n v="5"/>
    <x v="13"/>
    <n v="8"/>
    <s v="i"/>
    <s v=" préX° 6-7-8"/>
    <s v="i préX° 6-7-8"/>
    <x v="15"/>
    <s v="DAHAN 42"/>
    <s v="240601-240605"/>
    <m/>
  </r>
  <r>
    <x v="0"/>
    <s v="1A10"/>
    <s v="saisie_manuelle"/>
    <m/>
    <n v="18"/>
    <s v="saisie_manuelle"/>
    <s v="DAHA"/>
    <n v="241001"/>
    <d v="2025-07-23T00:00:00"/>
    <x v="6"/>
    <x v="7"/>
    <s v="i 6"/>
    <n v="18"/>
    <x v="13"/>
    <n v="6"/>
    <s v="i"/>
    <s v=" préX° 6-7-8"/>
    <s v="i préX° 6-7-8"/>
    <x v="15"/>
    <s v="DAHAN 43"/>
    <s v="241001-241005"/>
    <m/>
  </r>
  <r>
    <x v="0"/>
    <s v="1B50"/>
    <s v="saisie_manuelle"/>
    <m/>
    <n v="43"/>
    <m/>
    <s v="DAHA"/>
    <n v="250501"/>
    <d v="2025-07-17T00:00:00"/>
    <x v="6"/>
    <x v="6"/>
    <s v="i 2"/>
    <n v="43"/>
    <x v="13"/>
    <n v="2"/>
    <s v="i"/>
    <s v="nit° 1-2"/>
    <s v="init° 1-2"/>
    <x v="15"/>
    <s v="DAHAN 44"/>
    <s v="250501-250504"/>
    <m/>
  </r>
  <r>
    <x v="0"/>
    <s v="1B50"/>
    <s v="saisie_manuelle"/>
    <m/>
    <n v="29"/>
    <m/>
    <s v="DAHA"/>
    <n v="250505"/>
    <d v="2025-07-17T00:00:00"/>
    <x v="6"/>
    <x v="6"/>
    <s v="i 2"/>
    <n v="29"/>
    <x v="13"/>
    <n v="2"/>
    <s v="i"/>
    <s v="nit° 1-2"/>
    <s v="init° 1-2"/>
    <x v="15"/>
    <s v="DAHAN 45"/>
    <s v="250505-250507"/>
    <m/>
  </r>
  <r>
    <x v="0"/>
    <s v="1B20"/>
    <s v="saisie_manuelle"/>
    <m/>
    <n v="0"/>
    <s v="saisie_manuelle"/>
    <s v="DABAS"/>
    <n v="950101"/>
    <d v="2025-06-06T00:00:00"/>
    <x v="11"/>
    <x v="10"/>
    <s v="i 3"/>
    <s v=""/>
    <x v="13"/>
    <n v="3"/>
    <s v="i"/>
    <s v="° 3-4-5"/>
    <s v="i° 3-4-5"/>
    <x v="1"/>
    <s v="DABBAS 6"/>
    <s v="950101-950104"/>
    <m/>
  </r>
  <r>
    <x v="0"/>
    <s v="1B20"/>
    <s v="saisie_manuelle"/>
    <m/>
    <n v="25"/>
    <m/>
    <s v="DABAS"/>
    <n v="250501"/>
    <d v="2025-07-17T00:00:00"/>
    <x v="6"/>
    <x v="6"/>
    <s v="i 2"/>
    <n v="25"/>
    <x v="13"/>
    <n v="2"/>
    <s v="i"/>
    <s v="nit° 1-2"/>
    <s v="init° 1-2"/>
    <x v="1"/>
    <s v="DABBAS 7"/>
    <s v="250501-250505"/>
    <m/>
  </r>
  <r>
    <x v="0"/>
    <s v="1A20"/>
    <s v="saisie_manuelle"/>
    <m/>
    <n v="77"/>
    <s v="saisie_manuelle"/>
    <s v="FAR F"/>
    <n v="241001"/>
    <d v="2025-07-23T00:00:00"/>
    <x v="6"/>
    <x v="7"/>
    <s v="i 6"/>
    <n v="77"/>
    <x v="13"/>
    <n v="6"/>
    <s v="i"/>
    <s v=" préX° 6-7-8"/>
    <s v="i préX° 6-7-8"/>
    <x v="4"/>
    <s v="FARD 22"/>
    <s v="241001-241005"/>
    <m/>
  </r>
  <r>
    <x v="0"/>
    <s v="1B20"/>
    <s v="saisie_manuelle"/>
    <m/>
    <n v="0"/>
    <s v="saisie_manuelle"/>
    <s v="FAR F"/>
    <n v="950101"/>
    <d v="2025-06-06T00:00:00"/>
    <x v="11"/>
    <x v="10"/>
    <s v="i 3"/>
    <s v=""/>
    <x v="13"/>
    <n v="3"/>
    <s v="i"/>
    <s v="° 3-4-5"/>
    <s v="i° 3-4-5"/>
    <x v="4"/>
    <s v="FARD 23"/>
    <s v="950101-950110"/>
    <m/>
  </r>
  <r>
    <x v="0"/>
    <s v="1B40"/>
    <s v="saisie_manuelle"/>
    <m/>
    <n v="107"/>
    <m/>
    <s v="FAR F"/>
    <n v="250501"/>
    <d v="2025-07-17T00:00:00"/>
    <x v="6"/>
    <x v="6"/>
    <s v="i 2"/>
    <n v="107"/>
    <x v="13"/>
    <n v="2"/>
    <s v="i"/>
    <s v="nit° 1-2"/>
    <s v="init° 1-2"/>
    <x v="4"/>
    <s v="FARD 24"/>
    <s v="250501-250510"/>
    <m/>
  </r>
  <r>
    <x v="0"/>
    <s v="1B20"/>
    <s v="saisie_manuelle"/>
    <m/>
    <n v="4"/>
    <m/>
    <s v="GNAMY"/>
    <n v="950101"/>
    <d v="2025-08-18T00:00:00"/>
    <x v="3"/>
    <x v="3"/>
    <s v="i 4"/>
    <n v="4"/>
    <x v="13"/>
    <n v="4"/>
    <s v="i"/>
    <s v="° 3-4-5"/>
    <s v="i° 3-4-5"/>
    <x v="10"/>
    <s v="GHANAMI 47"/>
    <s v="950101-950104"/>
    <m/>
  </r>
  <r>
    <x v="0"/>
    <s v="1B40"/>
    <s v="saisie_manuelle"/>
    <m/>
    <n v="13"/>
    <m/>
    <s v="GND"/>
    <n v="941001"/>
    <d v="2025-07-23T00:00:00"/>
    <x v="6"/>
    <x v="7"/>
    <s v="i 6"/>
    <n v="13"/>
    <x v="13"/>
    <n v="6"/>
    <s v="i"/>
    <s v=" préX° 6-7-8"/>
    <s v="i préX° 6-7-8"/>
    <x v="5"/>
    <s v="GANDA 6"/>
    <s v="941001-941002"/>
    <m/>
  </r>
  <r>
    <x v="0"/>
    <s v="1B50"/>
    <s v="saisie_manuelle"/>
    <m/>
    <n v="25"/>
    <m/>
    <s v="GND"/>
    <n v="250501"/>
    <d v="2025-07-17T00:00:00"/>
    <x v="6"/>
    <x v="6"/>
    <s v="i 2"/>
    <n v="25"/>
    <x v="13"/>
    <n v="2"/>
    <s v="i"/>
    <s v="nit° 1-2"/>
    <s v="init° 1-2"/>
    <x v="5"/>
    <s v="GANDA 7"/>
    <s v="250501-250502"/>
    <m/>
  </r>
  <r>
    <x v="0"/>
    <s v="1B40"/>
    <s v="saisie_manuelle"/>
    <m/>
    <n v="26"/>
    <m/>
    <s v="KLAS"/>
    <n v="250501"/>
    <d v="2025-07-17T00:00:00"/>
    <x v="6"/>
    <x v="6"/>
    <s v="i 2"/>
    <n v="26"/>
    <x v="13"/>
    <n v="2"/>
    <s v="i"/>
    <s v="nit° 1-2"/>
    <s v="init° 1-2"/>
    <x v="16"/>
    <s v="KHALASS 58"/>
    <s v="250501-250502"/>
    <m/>
  </r>
  <r>
    <x v="0"/>
    <s v="1B20"/>
    <s v="saisie_manuelle"/>
    <m/>
    <n v="0"/>
    <m/>
    <s v="KNES"/>
    <n v="950101"/>
    <d v="2025-06-06T00:00:00"/>
    <x v="11"/>
    <x v="10"/>
    <s v="i 3"/>
    <s v=""/>
    <x v="13"/>
    <n v="3"/>
    <s v="i"/>
    <s v="° 3-4-5"/>
    <s v="i° 3-4-5"/>
    <x v="8"/>
    <s v="KHENEZI 13"/>
    <s v="950101-950103"/>
    <m/>
  </r>
  <r>
    <x v="0"/>
    <s v="1B50"/>
    <s v="saisie_manuelle"/>
    <m/>
    <n v="77"/>
    <m/>
    <s v="KNES"/>
    <n v="250501"/>
    <d v="2025-07-17T00:00:00"/>
    <x v="6"/>
    <x v="6"/>
    <s v="i 2"/>
    <n v="77"/>
    <x v="13"/>
    <n v="2"/>
    <s v="i"/>
    <s v="nit° 1-2"/>
    <s v="init° 1-2"/>
    <x v="8"/>
    <s v="KHENEZI 14"/>
    <s v="250501-250506"/>
    <m/>
  </r>
  <r>
    <x v="0"/>
    <s v="1B50"/>
    <s v="saisie_manuelle"/>
    <m/>
    <n v="25"/>
    <m/>
    <s v="LLU"/>
    <n v="250501"/>
    <d v="2025-07-17T00:00:00"/>
    <x v="6"/>
    <x v="6"/>
    <s v="i 2"/>
    <n v="25"/>
    <x v="13"/>
    <n v="2"/>
    <s v="i"/>
    <s v="nit° 1-2"/>
    <s v="init° 1-2"/>
    <x v="17"/>
    <s v="LULU 10"/>
    <s v="250501-250502"/>
    <m/>
  </r>
  <r>
    <x v="4"/>
    <m/>
    <m/>
    <m/>
    <m/>
    <m/>
    <m/>
    <m/>
    <m/>
    <x v="17"/>
    <x v="18"/>
    <m/>
    <s v=""/>
    <x v="12"/>
    <s v=""/>
    <s v=""/>
    <s v=""/>
    <s v=""/>
    <x v="12"/>
    <s v=""/>
    <s v=""/>
    <m/>
  </r>
  <r>
    <x v="0"/>
    <s v="1B40"/>
    <s v="saisie_manuelle"/>
    <m/>
    <n v="210"/>
    <m/>
    <s v="MDJU"/>
    <n v="250501"/>
    <d v="2025-07-16T00:00:00"/>
    <x v="7"/>
    <x v="6"/>
    <s v="i 2"/>
    <n v="210"/>
    <x v="13"/>
    <n v="2"/>
    <s v="i"/>
    <s v="nit° 1-2"/>
    <s v="init° 1-2"/>
    <x v="2"/>
    <s v="MEDJOOL 112"/>
    <s v="250501-250520"/>
    <m/>
  </r>
  <r>
    <x v="0"/>
    <s v="1A20"/>
    <s v="saisie_manuelle"/>
    <m/>
    <n v="30"/>
    <m/>
    <s v="GAIS"/>
    <n v="240601"/>
    <d v="2025-07-07T00:00:00"/>
    <x v="4"/>
    <x v="8"/>
    <s v="i 8"/>
    <n v="30"/>
    <x v="13"/>
    <n v="8"/>
    <s v="i"/>
    <s v=" préX° 6-7-8"/>
    <s v="i préX° 6-7-8"/>
    <x v="9"/>
    <s v="SAGGAI 17"/>
    <s v="240601-240602"/>
    <m/>
  </r>
  <r>
    <x v="0"/>
    <s v="1B50"/>
    <s v="saisie_manuelle"/>
    <m/>
    <n v="34"/>
    <m/>
    <s v="GAIS"/>
    <n v="250501"/>
    <d v="2025-07-17T00:00:00"/>
    <x v="6"/>
    <x v="6"/>
    <s v="i 2"/>
    <n v="34"/>
    <x v="13"/>
    <n v="2"/>
    <s v="i"/>
    <s v="nit° 1-2"/>
    <s v="init° 1-2"/>
    <x v="9"/>
    <s v="SAGGAI 18"/>
    <s v="250501-250503"/>
    <m/>
  </r>
  <r>
    <x v="0"/>
    <s v="1B40"/>
    <s v="saisie_manuelle"/>
    <m/>
    <n v="8"/>
    <m/>
    <s v="ISEHS"/>
    <n v="941001"/>
    <d v="2025-07-23T00:00:00"/>
    <x v="6"/>
    <x v="7"/>
    <s v="i 6"/>
    <n v="8"/>
    <x v="13"/>
    <n v="6"/>
    <s v="i"/>
    <s v=" préX° 6-7-8"/>
    <s v="i préX° 6-7-8"/>
    <x v="7"/>
    <s v="SHESHI 05"/>
    <s v="941001-941002"/>
    <m/>
  </r>
  <r>
    <x v="0"/>
    <s v="1B40"/>
    <s v="saisie_manuelle"/>
    <m/>
    <n v="55"/>
    <m/>
    <s v="ISEHS"/>
    <n v="250501"/>
    <d v="2025-07-17T00:00:00"/>
    <x v="6"/>
    <x v="6"/>
    <s v="i 2"/>
    <n v="55"/>
    <x v="13"/>
    <n v="2"/>
    <s v="i"/>
    <s v="nit° 1-2"/>
    <s v="init° 1-2"/>
    <x v="7"/>
    <s v="SHESHI 06"/>
    <s v="250501-250505"/>
    <m/>
  </r>
  <r>
    <x v="0"/>
    <s v="1A20"/>
    <s v="saisie_manuelle"/>
    <m/>
    <n v="10"/>
    <m/>
    <s v="AMZLY"/>
    <n v="241001"/>
    <d v="2025-07-23T00:00:00"/>
    <x v="6"/>
    <x v="7"/>
    <s v="i 6"/>
    <n v="10"/>
    <x v="13"/>
    <n v="6"/>
    <s v="i"/>
    <s v=" préX° 6-7-8"/>
    <s v="i préX° 6-7-8"/>
    <x v="11"/>
    <s v="ZAMLI 5"/>
    <s v="241001-241002"/>
    <m/>
  </r>
  <r>
    <x v="0"/>
    <s v="1A50"/>
    <s v="saisie_manuelle"/>
    <m/>
    <n v="36"/>
    <m/>
    <s v="AMZLY"/>
    <n v="250501"/>
    <d v="2025-07-17T00:00:00"/>
    <x v="6"/>
    <x v="6"/>
    <s v="i 2"/>
    <n v="36"/>
    <x v="13"/>
    <n v="2"/>
    <s v="i"/>
    <s v="nit° 1-2"/>
    <s v="init° 1-2"/>
    <x v="11"/>
    <s v="ZAMLI 6"/>
    <s v="250501-250503"/>
    <m/>
  </r>
  <r>
    <x v="0"/>
    <s v="1A20"/>
    <s v="saisie_manuelle"/>
    <m/>
    <n v="40"/>
    <s v="saisie_manuelle"/>
    <s v="DABAS"/>
    <n v="250801"/>
    <d v="2025-08-07T00:00:00"/>
    <x v="2"/>
    <x v="2"/>
    <s v="i 1"/>
    <n v="40"/>
    <x v="13"/>
    <n v="1"/>
    <s v="i"/>
    <s v="nit° 1-2"/>
    <s v="init° 1-2"/>
    <x v="1"/>
    <s v="DABBAS 8"/>
    <s v="250801-250805"/>
    <m/>
  </r>
  <r>
    <x v="0"/>
    <s v="1A21"/>
    <s v="saisie_manuelle"/>
    <m/>
    <n v="41"/>
    <s v="saisie_manuelle"/>
    <s v="DABAS"/>
    <n v="250802"/>
    <d v="2025-08-08T00:00:00"/>
    <x v="2"/>
    <x v="2"/>
    <s v="i 2"/>
    <n v="41"/>
    <x v="13"/>
    <n v="2"/>
    <s v="i"/>
    <s v="nit° 1-2"/>
    <s v="init° 1-2"/>
    <x v="1"/>
    <s v="DABBAS 8"/>
    <s v="250801-250805"/>
    <m/>
  </r>
  <r>
    <x v="0"/>
    <s v="1A20"/>
    <s v="saisie_manuelle"/>
    <m/>
    <n v="16"/>
    <s v="saisie_manuelle"/>
    <s v="GND"/>
    <n v="250801"/>
    <d v="2025-08-07T00:00:00"/>
    <x v="2"/>
    <x v="2"/>
    <s v="i 1"/>
    <n v="16"/>
    <x v="13"/>
    <n v="1"/>
    <s v="i"/>
    <s v="nit° 1-2"/>
    <s v="init° 1-2"/>
    <x v="5"/>
    <s v="GANDA 8"/>
    <s v="250801-250802"/>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3"/>
    <s v="4B31"/>
    <s v="854920250626E 6 37 "/>
    <m/>
    <n v="12"/>
    <s v="854920250626E 6"/>
    <s v="GNAMY"/>
    <n v="281"/>
    <d v="2025-06-26T00:00:00"/>
    <x v="8"/>
    <x v="9"/>
    <s v="E 6 "/>
    <n v="12"/>
    <x v="6"/>
    <n v="6"/>
    <s v="E"/>
    <n v="6"/>
    <s v="E6"/>
    <x v="10"/>
    <s v="GHANAMI 43"/>
    <s v="281-285"/>
    <m/>
  </r>
  <r>
    <x v="3"/>
    <s v="4B31"/>
    <s v="862020250625E 4 84 "/>
    <n v="1"/>
    <n v="3"/>
    <s v="862020250625E 4"/>
    <s v="GNAMY"/>
    <n v="290"/>
    <d v="2025-06-25T00:00:00"/>
    <x v="5"/>
    <x v="9"/>
    <s v="E 4 "/>
    <n v="17"/>
    <x v="6"/>
    <n v="4"/>
    <s v="E"/>
    <n v="4"/>
    <s v="E4"/>
    <x v="10"/>
    <s v="GHANAMI 44"/>
    <s v="286-290"/>
    <m/>
  </r>
  <r>
    <x v="3"/>
    <s v="4B31"/>
    <s v="862020250625EA4 84 "/>
    <m/>
    <n v="7"/>
    <s v="862020250625EA4"/>
    <s v="GNAMY"/>
    <n v="290"/>
    <d v="2025-06-25T00:00:00"/>
    <x v="5"/>
    <x v="9"/>
    <s v="EA4 "/>
    <n v="7"/>
    <x v="8"/>
    <n v="4"/>
    <s v="E"/>
    <n v="4"/>
    <s v="E4"/>
    <x v="10"/>
    <s v="GHANAMI 44"/>
    <s v="286-290"/>
    <m/>
  </r>
  <r>
    <x v="3"/>
    <s v="4B31"/>
    <s v="833120250626E 6 37 "/>
    <n v="1"/>
    <m/>
    <s v="833120250626E 6"/>
    <s v="GNAMY"/>
    <n v="278"/>
    <d v="2025-06-26T00:00:00"/>
    <x v="8"/>
    <x v="9"/>
    <s v="E 6 "/>
    <n v="14"/>
    <x v="6"/>
    <n v="6"/>
    <s v="E"/>
    <n v="6"/>
    <s v="E6"/>
    <x v="10"/>
    <s v="GHANAMI 42"/>
    <s v="278-280"/>
    <m/>
  </r>
  <r>
    <x v="3"/>
    <s v="4B31"/>
    <s v="862020250624E 4 84 "/>
    <n v="2"/>
    <m/>
    <s v="862020250624E 4"/>
    <s v="GNAMY"/>
    <n v="290"/>
    <d v="2025-06-24T00:00:00"/>
    <x v="5"/>
    <x v="9"/>
    <s v="E 4 "/>
    <n v="28"/>
    <x v="6"/>
    <n v="4"/>
    <s v="E"/>
    <n v="4"/>
    <s v="E4"/>
    <x v="10"/>
    <s v="GHANAMI 44"/>
    <s v="286-290"/>
    <m/>
  </r>
  <r>
    <x v="3"/>
    <s v="4B31"/>
    <s v="809020250611E 3 72 "/>
    <m/>
    <n v="336"/>
    <s v="809020250611E 3"/>
    <s v="MDJU"/>
    <n v="3407"/>
    <d v="2025-06-11T00:00:00"/>
    <x v="11"/>
    <x v="11"/>
    <s v="E 3 "/>
    <n v="336"/>
    <x v="6"/>
    <n v="3"/>
    <s v="E"/>
    <n v="3"/>
    <s v="E3"/>
    <x v="2"/>
    <s v="MEDJOOL 102"/>
    <s v="3381-3410"/>
    <m/>
  </r>
  <r>
    <x v="3"/>
    <s v="4B31"/>
    <s v="809020250612E 3 59 "/>
    <m/>
    <n v="13"/>
    <s v="809020250612E 3"/>
    <s v="MDJU"/>
    <n v="3407"/>
    <d v="2025-06-12T00:00:00"/>
    <x v="9"/>
    <x v="11"/>
    <s v="E 3 "/>
    <n v="13"/>
    <x v="6"/>
    <n v="3"/>
    <s v="E"/>
    <n v="3"/>
    <s v="E3"/>
    <x v="2"/>
    <s v="MEDJOOL 102"/>
    <s v="3381-3410"/>
    <m/>
  </r>
  <r>
    <x v="3"/>
    <s v="4B32"/>
    <s v="809020250703E 3 85 "/>
    <m/>
    <n v="383"/>
    <s v="809020250703E 3"/>
    <s v="MDJU"/>
    <n v="3407"/>
    <d v="2025-07-03T00:00:00"/>
    <x v="4"/>
    <x v="4"/>
    <s v="E 3 "/>
    <n v="383"/>
    <x v="6"/>
    <n v="3"/>
    <s v="E"/>
    <n v="3"/>
    <s v="E3"/>
    <x v="2"/>
    <s v="MEDJOOL 102"/>
    <s v="3381-3410"/>
    <m/>
  </r>
  <r>
    <x v="3"/>
    <s v="4B22"/>
    <s v="830620250818E 4 69 "/>
    <n v="9"/>
    <m/>
    <s v="830620250818E 4"/>
    <s v="MDJU"/>
    <n v="3445"/>
    <d v="2025-08-18T00:00:00"/>
    <x v="3"/>
    <x v="3"/>
    <s v="E 4 "/>
    <n v="126"/>
    <x v="6"/>
    <n v="4"/>
    <s v="E"/>
    <n v="4"/>
    <s v="E4"/>
    <x v="2"/>
    <s v="MEDJOOL 104"/>
    <s v="3441-3460"/>
    <m/>
  </r>
  <r>
    <x v="3"/>
    <s v="4B22"/>
    <s v="830620250818E 4 68 "/>
    <n v="1"/>
    <m/>
    <s v="830620250818E 4"/>
    <s v="MDJU"/>
    <n v="3445"/>
    <d v="2025-08-18T00:00:00"/>
    <x v="3"/>
    <x v="3"/>
    <s v="E 4 "/>
    <n v="14"/>
    <x v="6"/>
    <n v="4"/>
    <s v="E"/>
    <n v="4"/>
    <s v="E4"/>
    <x v="2"/>
    <s v="MEDJOOL 104"/>
    <s v="3441-3460"/>
    <m/>
  </r>
  <r>
    <x v="3"/>
    <s v="4B22"/>
    <s v="862320250707E 4 37 "/>
    <m/>
    <n v="12"/>
    <s v="862320250707E 4"/>
    <s v="GAIS"/>
    <n v="120"/>
    <d v="2025-07-07T00:00:00"/>
    <x v="4"/>
    <x v="8"/>
    <s v="E 4 "/>
    <n v="12"/>
    <x v="6"/>
    <n v="4"/>
    <s v="E"/>
    <n v="4"/>
    <s v="E4"/>
    <x v="9"/>
    <s v="SAGGAI 16"/>
    <s v="116-120"/>
    <m/>
  </r>
  <r>
    <x v="3"/>
    <s v="4B22"/>
    <s v="854820250704E 4 37 "/>
    <n v="1"/>
    <m/>
    <s v="854820250704E 4"/>
    <s v="GAIS"/>
    <n v="115"/>
    <d v="2025-07-04T00:00:00"/>
    <x v="4"/>
    <x v="4"/>
    <s v="E 4 "/>
    <n v="14"/>
    <x v="6"/>
    <n v="4"/>
    <s v="E"/>
    <n v="4"/>
    <s v="E4"/>
    <x v="9"/>
    <s v="SAGGAI 15"/>
    <s v="106-115"/>
    <m/>
  </r>
  <r>
    <x v="3"/>
    <s v="4B22"/>
    <s v="854820250704E 4 37 "/>
    <n v="1"/>
    <m/>
    <s v="854820250704E 4"/>
    <s v="GAIS"/>
    <n v="115"/>
    <d v="2025-07-04T00:00:00"/>
    <x v="4"/>
    <x v="4"/>
    <s v="E 4 "/>
    <n v="14"/>
    <x v="6"/>
    <n v="4"/>
    <s v="E"/>
    <n v="4"/>
    <s v="E4"/>
    <x v="9"/>
    <s v="SAGGAI 15"/>
    <s v="106-115"/>
    <m/>
  </r>
  <r>
    <x v="3"/>
    <s v="4B22"/>
    <s v="854820250618E 2 73 "/>
    <n v="1"/>
    <n v="7"/>
    <s v="854820250618E 2"/>
    <s v="GAIS"/>
    <n v="115"/>
    <d v="2025-06-18T00:00:00"/>
    <x v="9"/>
    <x v="5"/>
    <s v="E 2 "/>
    <n v="21"/>
    <x v="6"/>
    <n v="2"/>
    <s v="E"/>
    <n v="2"/>
    <s v="E2"/>
    <x v="9"/>
    <s v="SAGGAI 15"/>
    <s v="106-115"/>
    <m/>
  </r>
  <r>
    <x v="3"/>
    <s v="4B22"/>
    <s v="854820250610E 3 59 "/>
    <n v="1"/>
    <n v="3"/>
    <s v="854820250610E 3"/>
    <s v="GAIS"/>
    <n v="115"/>
    <d v="2025-06-10T00:00:00"/>
    <x v="11"/>
    <x v="11"/>
    <s v="E 3 "/>
    <n v="17"/>
    <x v="6"/>
    <n v="3"/>
    <s v="E"/>
    <n v="3"/>
    <s v="E3"/>
    <x v="9"/>
    <s v="SAGGAI 15"/>
    <s v="106-115"/>
    <m/>
  </r>
  <r>
    <x v="3"/>
    <s v="4B22"/>
    <s v="854820250620EA2 59 "/>
    <m/>
    <n v="2"/>
    <s v="854820250620EA2"/>
    <s v="GAIS"/>
    <n v="115"/>
    <d v="2025-06-20T00:00:00"/>
    <x v="5"/>
    <x v="5"/>
    <s v="EA2 "/>
    <n v="2"/>
    <x v="8"/>
    <n v="2"/>
    <s v="E"/>
    <n v="2"/>
    <s v="E2"/>
    <x v="9"/>
    <s v="SAGGAI 15"/>
    <s v="106-115"/>
    <m/>
  </r>
  <r>
    <x v="3"/>
    <s v="4B22"/>
    <s v="854820250618E 3 73 "/>
    <m/>
    <n v="12"/>
    <s v="854820250618E 3"/>
    <s v="GAIS"/>
    <n v="115"/>
    <d v="2025-06-18T00:00:00"/>
    <x v="9"/>
    <x v="5"/>
    <s v="E 3 "/>
    <n v="12"/>
    <x v="6"/>
    <n v="3"/>
    <s v="E"/>
    <n v="3"/>
    <s v="E3"/>
    <x v="9"/>
    <s v="SAGGAI 15"/>
    <s v="106-115"/>
    <m/>
  </r>
  <r>
    <x v="3"/>
    <s v="4B22"/>
    <s v="862320250618E 3 84 "/>
    <m/>
    <n v="11"/>
    <s v="862320250618E 3"/>
    <s v="GAIS"/>
    <n v="120"/>
    <d v="2025-06-18T00:00:00"/>
    <x v="9"/>
    <x v="5"/>
    <s v="E 3 "/>
    <n v="11"/>
    <x v="6"/>
    <n v="3"/>
    <s v="E"/>
    <n v="3"/>
    <s v="E3"/>
    <x v="9"/>
    <s v="SAGGAI 16"/>
    <s v="116-120"/>
    <m/>
  </r>
  <r>
    <x v="3"/>
    <s v="4B22"/>
    <s v="854820250701E 3 37 "/>
    <n v="1"/>
    <n v="5"/>
    <s v="854820250701E 3"/>
    <s v="GAIS"/>
    <n v="115"/>
    <d v="2025-07-01T00:00:00"/>
    <x v="8"/>
    <x v="4"/>
    <s v="E 3 "/>
    <n v="19"/>
    <x v="6"/>
    <n v="3"/>
    <s v="E"/>
    <n v="3"/>
    <s v="E3"/>
    <x v="9"/>
    <s v="SAGGAI 15"/>
    <s v="106-115"/>
    <m/>
  </r>
  <r>
    <x v="3"/>
    <s v="4B22"/>
    <s v="854820250630E 6 37 "/>
    <m/>
    <n v="8"/>
    <s v="854820250630E 6"/>
    <s v="GAIS"/>
    <n v="115"/>
    <d v="2025-06-30T00:00:00"/>
    <x v="8"/>
    <x v="9"/>
    <s v="E 6 "/>
    <n v="8"/>
    <x v="6"/>
    <n v="6"/>
    <s v="E"/>
    <n v="6"/>
    <s v="E6"/>
    <x v="9"/>
    <s v="SAGGAI 15"/>
    <s v="106-115"/>
    <m/>
  </r>
  <r>
    <x v="3"/>
    <s v="4B22"/>
    <s v="862320250731E 6 34 "/>
    <n v="1"/>
    <m/>
    <s v="862320250731E 6"/>
    <s v="GAIS"/>
    <n v="120"/>
    <d v="2025-07-31T00:00:00"/>
    <x v="1"/>
    <x v="1"/>
    <s v="E 6 "/>
    <n v="14"/>
    <x v="6"/>
    <n v="6"/>
    <s v="E"/>
    <n v="6"/>
    <s v="E6"/>
    <x v="9"/>
    <s v="SAGGAI 16"/>
    <s v="116-120"/>
    <m/>
  </r>
  <r>
    <x v="3"/>
    <s v="4B22"/>
    <s v="707420250731EA7 34 "/>
    <m/>
    <n v="3"/>
    <s v="707420250731EA7"/>
    <s v="GAIS"/>
    <n v="78"/>
    <d v="2025-07-31T00:00:00"/>
    <x v="1"/>
    <x v="1"/>
    <s v="EA7 "/>
    <n v="3"/>
    <x v="8"/>
    <n v="7"/>
    <s v="E"/>
    <s v="7+"/>
    <s v="E7+"/>
    <x v="9"/>
    <s v="SAGGAI 11"/>
    <s v="78-80"/>
    <m/>
  </r>
  <r>
    <x v="3"/>
    <s v="4B22"/>
    <s v="869820250702EA2 59 "/>
    <n v="4"/>
    <n v="6"/>
    <s v="869820250702EA2"/>
    <s v="AMZLY"/>
    <n v="2306"/>
    <d v="2025-07-02T00:00:00"/>
    <x v="8"/>
    <x v="4"/>
    <s v="EA2 "/>
    <n v="62"/>
    <x v="8"/>
    <n v="2"/>
    <s v="E"/>
    <n v="2"/>
    <s v="E2"/>
    <x v="11"/>
    <s v="ZAMLI 4"/>
    <n v="2306"/>
    <m/>
  </r>
  <r>
    <x v="3"/>
    <s v="4B22"/>
    <s v="833720250801EA8 34 "/>
    <m/>
    <n v="1"/>
    <s v="833720250801EA8"/>
    <s v="DABAS"/>
    <n v="36"/>
    <d v="2025-08-01T00:00:00"/>
    <x v="1"/>
    <x v="1"/>
    <s v="EA8 "/>
    <n v="1"/>
    <x v="8"/>
    <n v="8"/>
    <s v="E"/>
    <s v="7+"/>
    <s v="E7+"/>
    <x v="1"/>
    <s v="DABBAS 4"/>
    <s v="33-47"/>
    <m/>
  </r>
  <r>
    <x v="3"/>
    <s v="4B22"/>
    <s v="828720250724E 4 34 "/>
    <m/>
    <n v="9"/>
    <s v="828720250724E 4"/>
    <s v="GND"/>
    <n v="12"/>
    <d v="2025-07-24T00:00:00"/>
    <x v="0"/>
    <x v="0"/>
    <s v="E 4 "/>
    <n v="9"/>
    <x v="6"/>
    <n v="4"/>
    <s v="E"/>
    <n v="4"/>
    <s v="E4"/>
    <x v="5"/>
    <s v="GANDA 4"/>
    <s v="11-15"/>
    <m/>
  </r>
  <r>
    <x v="3"/>
    <s v="4B22"/>
    <s v="828720250724E 6 34 "/>
    <n v="1"/>
    <n v="1"/>
    <s v="828720250724E 6"/>
    <s v="GND"/>
    <n v="12"/>
    <d v="2025-07-24T00:00:00"/>
    <x v="0"/>
    <x v="0"/>
    <s v="E 6 "/>
    <n v="15"/>
    <x v="6"/>
    <n v="6"/>
    <s v="E"/>
    <n v="6"/>
    <s v="E6"/>
    <x v="5"/>
    <s v="GANDA 4"/>
    <s v="11-15"/>
    <m/>
  </r>
  <r>
    <x v="3"/>
    <s v="4B22"/>
    <s v="828720250617E 7 37 "/>
    <m/>
    <n v="7"/>
    <s v="828720250617E 7"/>
    <s v="GND"/>
    <n v="12"/>
    <d v="2025-06-17T00:00:00"/>
    <x v="9"/>
    <x v="5"/>
    <s v="E 7 "/>
    <n v="7"/>
    <x v="6"/>
    <n v="7"/>
    <s v="E"/>
    <s v="7+"/>
    <s v="E7+"/>
    <x v="5"/>
    <s v="GANDA 4"/>
    <s v="11-15"/>
    <m/>
  </r>
  <r>
    <x v="3"/>
    <s v="4B22"/>
    <s v="828720250618E 5 37 "/>
    <m/>
    <n v="2"/>
    <s v="828720250618E 5"/>
    <s v="GND"/>
    <n v="12"/>
    <d v="2025-06-18T00:00:00"/>
    <x v="9"/>
    <x v="5"/>
    <s v="E 5 "/>
    <n v="2"/>
    <x v="6"/>
    <n v="5"/>
    <s v="E"/>
    <n v="5"/>
    <s v="E5"/>
    <x v="5"/>
    <s v="GANDA 4"/>
    <s v="11-15"/>
    <m/>
  </r>
  <r>
    <x v="3"/>
    <s v="4B22"/>
    <s v="828720250618E 6 37 "/>
    <m/>
    <n v="2"/>
    <s v="828720250618E 6"/>
    <s v="GND"/>
    <n v="12"/>
    <d v="2025-06-18T00:00:00"/>
    <x v="9"/>
    <x v="5"/>
    <s v="E 6 "/>
    <n v="2"/>
    <x v="6"/>
    <n v="6"/>
    <s v="E"/>
    <n v="6"/>
    <s v="E6"/>
    <x v="5"/>
    <s v="GANDA 4"/>
    <s v="11-15"/>
    <m/>
  </r>
  <r>
    <x v="3"/>
    <s v="4B22"/>
    <s v="860820250625E 1 38 "/>
    <n v="1"/>
    <n v="6"/>
    <s v="860820250625E 1"/>
    <s v="ISEHS"/>
    <n v="2"/>
    <d v="2025-06-25T00:00:00"/>
    <x v="5"/>
    <x v="9"/>
    <s v="E 1 "/>
    <n v="20"/>
    <x v="6"/>
    <n v="1"/>
    <s v="E"/>
    <n v="1"/>
    <s v="E1"/>
    <x v="7"/>
    <s v="SHESHI 02"/>
    <n v="2"/>
    <m/>
  </r>
  <r>
    <x v="3"/>
    <s v="4Z10"/>
    <s v="851220250610E 3 85 "/>
    <n v="12"/>
    <m/>
    <s v="851220250610E 3"/>
    <s v="MDJU"/>
    <n v="3508"/>
    <d v="2025-06-10T00:00:00"/>
    <x v="11"/>
    <x v="11"/>
    <s v="E 3 "/>
    <n v="168"/>
    <x v="6"/>
    <n v="3"/>
    <s v="E"/>
    <n v="3"/>
    <s v="E3"/>
    <x v="2"/>
    <s v="MEDJOOL 107"/>
    <s v="3501-3520"/>
    <m/>
  </r>
  <r>
    <x v="3"/>
    <s v="4Z10"/>
    <s v="843120250605E 5 34 "/>
    <m/>
    <n v="7"/>
    <s v="843120250605E 5"/>
    <s v="MDJU"/>
    <n v="3500"/>
    <d v="2025-06-05T00:00:00"/>
    <x v="11"/>
    <x v="10"/>
    <s v="E 5 "/>
    <n v="7"/>
    <x v="6"/>
    <n v="5"/>
    <s v="E"/>
    <n v="5"/>
    <s v="E5"/>
    <x v="2"/>
    <s v="MEDJOOL 106"/>
    <s v="3476-3500"/>
    <m/>
  </r>
  <r>
    <x v="3"/>
    <s v="4Z10"/>
    <s v="685020250612E 2 85 "/>
    <n v="1"/>
    <n v="7"/>
    <s v="685020250612E 2"/>
    <s v="FAR F"/>
    <n v="129"/>
    <d v="2025-06-12T00:00:00"/>
    <x v="9"/>
    <x v="11"/>
    <s v="E 2 "/>
    <n v="21"/>
    <x v="6"/>
    <n v="2"/>
    <s v="E"/>
    <n v="2"/>
    <s v="E2"/>
    <x v="4"/>
    <s v="FARD 11"/>
    <s v="123-133"/>
    <m/>
  </r>
  <r>
    <x v="3"/>
    <s v="4Z10"/>
    <s v="809020250704E 3 87 "/>
    <m/>
    <n v="11"/>
    <s v="809020250704E 3"/>
    <s v="MDJU"/>
    <n v="3407"/>
    <d v="2025-07-04T00:00:00"/>
    <x v="4"/>
    <x v="4"/>
    <s v="E 3 "/>
    <n v="11"/>
    <x v="6"/>
    <n v="3"/>
    <s v="E"/>
    <n v="3"/>
    <s v="E3"/>
    <x v="2"/>
    <s v="MEDJOOL 102"/>
    <s v="3381-3410"/>
    <m/>
  </r>
  <r>
    <x v="3"/>
    <s v="4Z10"/>
    <s v="809020250703E 3 59 "/>
    <n v="1"/>
    <n v="4"/>
    <s v="809020250703E 3"/>
    <s v="MDJU"/>
    <n v="3407"/>
    <d v="2025-07-03T00:00:00"/>
    <x v="4"/>
    <x v="4"/>
    <s v="E 3 "/>
    <n v="18"/>
    <x v="6"/>
    <n v="3"/>
    <s v="E"/>
    <n v="3"/>
    <s v="E3"/>
    <x v="2"/>
    <s v="MEDJOOL 102"/>
    <s v="3381-3410"/>
    <m/>
  </r>
  <r>
    <x v="3"/>
    <s v="4Z10"/>
    <s v="809020250703E 3 72 "/>
    <n v="4"/>
    <n v="2"/>
    <s v="809020250703E 3"/>
    <s v="MDJU"/>
    <n v="3407"/>
    <d v="2025-07-03T00:00:00"/>
    <x v="4"/>
    <x v="4"/>
    <s v="E 3 "/>
    <n v="58"/>
    <x v="6"/>
    <n v="3"/>
    <s v="E"/>
    <n v="3"/>
    <s v="E3"/>
    <x v="2"/>
    <s v="MEDJOOL 102"/>
    <s v="3381-3410"/>
    <m/>
  </r>
  <r>
    <x v="4"/>
    <m/>
    <m/>
    <m/>
    <m/>
    <s v=""/>
    <s v=""/>
    <s v=""/>
    <s v=""/>
    <x v="17"/>
    <x v="18"/>
    <s v=""/>
    <s v=""/>
    <x v="12"/>
    <s v=""/>
    <s v=""/>
    <s v=""/>
    <s v=""/>
    <x v="12"/>
    <s v=""/>
    <s v=""/>
    <m/>
  </r>
  <r>
    <x v="5"/>
    <s v="CHF"/>
    <s v="851620240805E+1720 "/>
    <n v="2"/>
    <n v="1"/>
    <s v="851620240805E+1"/>
    <s v="MDJU"/>
    <n v="3514"/>
    <d v="2024-08-05T00:00:00"/>
    <x v="18"/>
    <x v="19"/>
    <s v="E+17"/>
    <n v="29"/>
    <x v="2"/>
    <n v="17"/>
    <s v="X"/>
    <s v="13+"/>
    <s v="X13+"/>
    <x v="2"/>
    <s v="MEDJOOL 107"/>
    <s v="3501-3520"/>
    <n v="0.1"/>
  </r>
  <r>
    <x v="5"/>
    <s v="CHF"/>
    <s v="770420221212X 1164 "/>
    <n v="2"/>
    <m/>
    <s v="770420221212X 1"/>
    <s v="HWALA"/>
    <n v="9"/>
    <d v="2022-12-12T00:00:00"/>
    <x v="19"/>
    <x v="20"/>
    <s v="X 11"/>
    <n v="28"/>
    <x v="4"/>
    <n v="11"/>
    <s v="X"/>
    <n v="11"/>
    <s v="X11"/>
    <x v="18"/>
    <s v="HELWA 3"/>
    <s v="5-9"/>
    <n v="1"/>
  </r>
  <r>
    <x v="5"/>
    <s v="CHF"/>
    <s v="770120221216X 1265 "/>
    <n v="2"/>
    <m/>
    <s v="770120221216X 1"/>
    <s v="HWALA"/>
    <n v="5"/>
    <d v="2022-12-16T00:00:00"/>
    <x v="20"/>
    <x v="21"/>
    <s v="X 12"/>
    <n v="28"/>
    <x v="4"/>
    <n v="12"/>
    <s v="X"/>
    <n v="12"/>
    <s v="X12"/>
    <x v="18"/>
    <s v="HELWA 3"/>
    <s v="5-9"/>
    <n v="0.1"/>
  </r>
  <r>
    <x v="5"/>
    <s v="CHF"/>
    <s v="770120230105X 1120 "/>
    <n v="1"/>
    <m/>
    <s v="770120230105X 1"/>
    <s v="HWALA"/>
    <n v="5"/>
    <d v="2023-01-05T00:00:00"/>
    <x v="21"/>
    <x v="22"/>
    <s v="X 11"/>
    <n v="14"/>
    <x v="4"/>
    <n v="11"/>
    <s v="X"/>
    <n v="11"/>
    <s v="X11"/>
    <x v="18"/>
    <s v="HELWA 3"/>
    <s v="5-9"/>
    <n v="0.1"/>
  </r>
  <r>
    <x v="5"/>
    <s v="CHF"/>
    <s v="806920230221X 1036 "/>
    <n v="27"/>
    <m/>
    <s v="806920230221X 1"/>
    <s v="DAHA"/>
    <n v="399"/>
    <d v="2023-02-21T00:00:00"/>
    <x v="22"/>
    <x v="23"/>
    <s v="X 10"/>
    <n v="378"/>
    <x v="4"/>
    <n v="10"/>
    <s v="X"/>
    <n v="10"/>
    <s v="X10"/>
    <x v="15"/>
    <s v="DAHAN 37"/>
    <s v="393-412"/>
    <n v="1"/>
  </r>
  <r>
    <x v="5"/>
    <s v="CHF"/>
    <s v="861120240212X 7 36 "/>
    <n v="1"/>
    <m/>
    <s v="861120240212X 7"/>
    <s v="MDJU"/>
    <n v="3522"/>
    <d v="2024-02-12T00:00:00"/>
    <x v="23"/>
    <x v="24"/>
    <s v="X 7 "/>
    <n v="14"/>
    <x v="4"/>
    <n v="7"/>
    <s v="X"/>
    <n v="7"/>
    <s v="X7"/>
    <x v="2"/>
    <s v="MEDJOOL 108"/>
    <s v="3521-3530"/>
    <n v="3"/>
  </r>
  <r>
    <x v="5"/>
    <s v="CHF"/>
    <s v="869920250206RG9 36 "/>
    <n v="12"/>
    <m/>
    <s v="869920250206RG9"/>
    <s v="GNAMY"/>
    <n v="2306"/>
    <d v="2025-02-06T00:00:00"/>
    <x v="24"/>
    <x v="25"/>
    <s v="RG9 "/>
    <n v="168"/>
    <x v="3"/>
    <n v="9"/>
    <s v="X"/>
    <n v="9"/>
    <s v="X9"/>
    <x v="10"/>
    <s v="GHANAMI 45"/>
    <n v="2306"/>
    <n v="3"/>
  </r>
  <r>
    <x v="5"/>
    <s v="CHF"/>
    <s v="833920230704X 7 7  "/>
    <n v="4"/>
    <m/>
    <s v="833920230704X 7"/>
    <s v="DABAS"/>
    <n v="39"/>
    <d v="2023-07-04T00:00:00"/>
    <x v="25"/>
    <x v="26"/>
    <s v="X 7 "/>
    <n v="56"/>
    <x v="4"/>
    <n v="7"/>
    <s v="X"/>
    <n v="7"/>
    <s v="X7"/>
    <x v="1"/>
    <s v="DABBAS 4"/>
    <s v="33-47"/>
    <n v="1"/>
  </r>
  <r>
    <x v="5"/>
    <s v="CHF"/>
    <s v="832820231128RG137  "/>
    <n v="1"/>
    <m/>
    <s v="832820231128RG1"/>
    <s v="NWRA"/>
    <n v="188"/>
    <d v="2023-11-28T00:00:00"/>
    <x v="26"/>
    <x v="27"/>
    <s v="RG13"/>
    <n v="14"/>
    <x v="3"/>
    <n v="13"/>
    <s v="X"/>
    <s v="13+"/>
    <s v="X13+"/>
    <x v="19"/>
    <s v="NAWADER 39"/>
    <s v="185-188"/>
    <n v="0.1"/>
  </r>
  <r>
    <x v="5"/>
    <s v="CHF"/>
    <s v="805620221103RG7 36 "/>
    <n v="1"/>
    <m/>
    <s v="805620221103RG7"/>
    <s v="NWRA"/>
    <n v="181"/>
    <d v="2022-11-03T00:00:00"/>
    <x v="27"/>
    <x v="28"/>
    <s v="RG7 "/>
    <n v="14"/>
    <x v="3"/>
    <n v="7"/>
    <s v="X"/>
    <n v="7"/>
    <s v="X7"/>
    <x v="19"/>
    <s v="NAWADER 38"/>
    <s v="175-184"/>
    <n v="0"/>
  </r>
  <r>
    <x v="5"/>
    <s v="CHF"/>
    <s v="805020230427RG9 7  "/>
    <n v="2"/>
    <m/>
    <s v="805020230427RG9"/>
    <s v="NWRA"/>
    <n v="175"/>
    <d v="2023-04-27T00:00:00"/>
    <x v="28"/>
    <x v="29"/>
    <s v="RG9 "/>
    <n v="28"/>
    <x v="3"/>
    <n v="9"/>
    <s v="X"/>
    <n v="9"/>
    <s v="X9"/>
    <x v="19"/>
    <s v="NAWADER 38"/>
    <s v="175-184"/>
    <n v="0.1"/>
  </r>
  <r>
    <x v="5"/>
    <s v="CHF"/>
    <s v="775120221013X 1114 "/>
    <n v="2"/>
    <m/>
    <s v="775120221013X 1"/>
    <s v="GAIS"/>
    <n v="91"/>
    <d v="2022-10-13T00:00:00"/>
    <x v="29"/>
    <x v="30"/>
    <s v="X 11"/>
    <n v="28"/>
    <x v="4"/>
    <n v="11"/>
    <s v="X"/>
    <n v="11"/>
    <s v="X11"/>
    <x v="9"/>
    <s v="SAGGAI 13"/>
    <s v="91-100"/>
    <n v="0.1"/>
  </r>
  <r>
    <x v="5"/>
    <s v="CHF"/>
    <s v="806120230110RG107  "/>
    <n v="2"/>
    <m/>
    <s v="806120230110RG1"/>
    <s v="GAIS"/>
    <n v="102"/>
    <d v="2023-01-10T00:00:00"/>
    <x v="21"/>
    <x v="31"/>
    <s v="RG10"/>
    <n v="28"/>
    <x v="3"/>
    <n v="10"/>
    <s v="X"/>
    <n v="10"/>
    <s v="X10"/>
    <x v="9"/>
    <s v="SAGGAI 14"/>
    <s v="101-105"/>
    <n v="1"/>
  </r>
  <r>
    <x v="5"/>
    <s v="CHF"/>
    <s v="870920250701RG8 7  "/>
    <n v="12"/>
    <m/>
    <s v="870920250701RG8"/>
    <s v="HWALA"/>
    <n v="9312"/>
    <d v="2025-07-01T00:00:00"/>
    <x v="8"/>
    <x v="4"/>
    <s v="RG8 "/>
    <n v="168"/>
    <x v="3"/>
    <n v="8"/>
    <s v="X"/>
    <n v="8"/>
    <s v="X8"/>
    <x v="18"/>
    <s v="HELWA 5"/>
    <n v="9312"/>
    <n v="4"/>
  </r>
  <r>
    <x v="5"/>
    <s v="CHF"/>
    <s v="833720250702RG157  "/>
    <n v="2"/>
    <m/>
    <s v="833720250702RG1"/>
    <s v="DABAS"/>
    <n v="36"/>
    <d v="2025-07-02T00:00:00"/>
    <x v="8"/>
    <x v="4"/>
    <s v="RG15"/>
    <n v="28"/>
    <x v="3"/>
    <n v="15"/>
    <s v="X"/>
    <s v="13+"/>
    <s v="X13+"/>
    <x v="1"/>
    <s v="DABBAS 4"/>
    <s v="33-47"/>
    <n v="4"/>
  </r>
  <r>
    <x v="5"/>
    <s v="CHF"/>
    <s v="855920240215X 124  "/>
    <m/>
    <n v="9"/>
    <s v="855920240215X 1"/>
    <s v="DABAS"/>
    <n v="56"/>
    <d v="2024-02-15T00:00:00"/>
    <x v="30"/>
    <x v="32"/>
    <s v="X 12"/>
    <n v="9"/>
    <x v="4"/>
    <n v="12"/>
    <s v="X"/>
    <n v="12"/>
    <s v="X12"/>
    <x v="1"/>
    <s v="DABBAS 5"/>
    <s v="48-66"/>
    <n v="1"/>
  </r>
  <r>
    <x v="5"/>
    <s v="CHF"/>
    <s v="833020230512RG6 7  "/>
    <n v="1"/>
    <n v="7"/>
    <s v="833020230512RG6"/>
    <s v="GND"/>
    <n v="18"/>
    <d v="2023-05-12T00:00:00"/>
    <x v="31"/>
    <x v="33"/>
    <s v="RG6 "/>
    <n v="21"/>
    <x v="3"/>
    <n v="6"/>
    <s v="X"/>
    <n v="6"/>
    <s v="X6"/>
    <x v="5"/>
    <s v="GANDA 5"/>
    <s v="16-18"/>
    <n v="1"/>
  </r>
  <r>
    <x v="5"/>
    <s v="CHF"/>
    <s v="870120250325RG7 36 "/>
    <n v="3"/>
    <m/>
    <s v="870120250325RG7"/>
    <s v="HWALA"/>
    <n v="9308"/>
    <d v="2025-03-25T00:00:00"/>
    <x v="16"/>
    <x v="17"/>
    <s v="RG7 "/>
    <n v="42"/>
    <x v="3"/>
    <n v="7"/>
    <s v="X"/>
    <n v="7"/>
    <s v="X7"/>
    <x v="18"/>
    <s v="HELWA 4"/>
    <n v="9308"/>
    <n v="3"/>
  </r>
  <r>
    <x v="5"/>
    <s v="CHF"/>
    <s v="853520250204X 1437 "/>
    <m/>
    <n v="2"/>
    <s v="853520250204X 1"/>
    <s v="KNES"/>
    <n v="131"/>
    <d v="2025-02-04T00:00:00"/>
    <x v="32"/>
    <x v="25"/>
    <s v="X 14"/>
    <n v="2"/>
    <x v="4"/>
    <n v="14"/>
    <s v="X"/>
    <s v="13+"/>
    <s v="X13+"/>
    <x v="8"/>
    <s v="KHENEZI 11"/>
    <s v="115-134"/>
    <n v="2"/>
  </r>
  <r>
    <x v="5"/>
    <s v="CHF"/>
    <s v="869320241021X 1036 "/>
    <n v="1"/>
    <m/>
    <s v="869320241021X 1"/>
    <s v="KNES"/>
    <n v="137"/>
    <d v="2024-10-21T00:00:00"/>
    <x v="33"/>
    <x v="34"/>
    <s v="X 10"/>
    <n v="14"/>
    <x v="4"/>
    <n v="10"/>
    <s v="X"/>
    <n v="10"/>
    <s v="X10"/>
    <x v="8"/>
    <s v="KHENEZI 12"/>
    <s v="135-139"/>
    <n v="3"/>
  </r>
  <r>
    <x v="5"/>
    <s v="CHF"/>
    <s v="709220250616RG9 7  "/>
    <n v="3"/>
    <n v="7"/>
    <s v="709220250616RG9"/>
    <s v="BRAHY"/>
    <n v="2311"/>
    <d v="2025-06-16T00:00:00"/>
    <x v="9"/>
    <x v="5"/>
    <s v="RG9 "/>
    <n v="49"/>
    <x v="3"/>
    <n v="9"/>
    <s v="X"/>
    <n v="9"/>
    <s v="X9"/>
    <x v="0"/>
    <s v="BAHREE 92"/>
    <s v="2308-2322"/>
    <n v="3"/>
  </r>
  <r>
    <x v="5"/>
    <s v="CHF"/>
    <s v="869720250626X 8 7  "/>
    <n v="1"/>
    <m/>
    <s v="869720250626X 8"/>
    <s v="RAWD"/>
    <n v="2301"/>
    <d v="2025-06-26T00:00:00"/>
    <x v="8"/>
    <x v="9"/>
    <s v="X 8 "/>
    <n v="14"/>
    <x v="4"/>
    <n v="8"/>
    <s v="X"/>
    <n v="8"/>
    <s v="X8"/>
    <x v="6"/>
    <s v="RAWDAH 1"/>
    <n v="2301"/>
    <n v="4"/>
  </r>
  <r>
    <x v="5"/>
    <s v="CHF"/>
    <s v="870920250603X 7 7  "/>
    <n v="2"/>
    <m/>
    <s v="870920250603X 7"/>
    <s v="HWALA"/>
    <n v="9312"/>
    <d v="2025-06-03T00:00:00"/>
    <x v="10"/>
    <x v="10"/>
    <s v="X 7 "/>
    <n v="28"/>
    <x v="4"/>
    <n v="7"/>
    <s v="X"/>
    <n v="7"/>
    <s v="X7"/>
    <x v="18"/>
    <s v="HELWA 5"/>
    <n v="9312"/>
    <n v="3"/>
  </r>
  <r>
    <x v="5"/>
    <s v="CHF"/>
    <s v="697520230208X 1138 "/>
    <n v="3"/>
    <m/>
    <s v="697520230208X 1"/>
    <s v="GNAMY"/>
    <n v="238"/>
    <d v="2023-02-08T00:00:00"/>
    <x v="34"/>
    <x v="35"/>
    <s v="X 11"/>
    <n v="42"/>
    <x v="4"/>
    <n v="11"/>
    <s v="X"/>
    <n v="11"/>
    <s v="X11"/>
    <x v="10"/>
    <s v="GHANAMI 36"/>
    <s v="230-239"/>
    <n v="1"/>
  </r>
  <r>
    <x v="5"/>
    <s v="CHF"/>
    <s v="857320231121RG8 7  "/>
    <n v="10"/>
    <m/>
    <s v="857320231121RG8"/>
    <s v="AMZLY"/>
    <n v="33"/>
    <d v="2023-11-21T00:00:00"/>
    <x v="35"/>
    <x v="36"/>
    <s v="RG8 "/>
    <n v="140"/>
    <x v="3"/>
    <n v="8"/>
    <s v="X"/>
    <n v="8"/>
    <s v="X8"/>
    <x v="11"/>
    <s v="ZAMLI 2"/>
    <s v="30-34"/>
    <n v="1"/>
  </r>
  <r>
    <x v="5"/>
    <s v="CHF"/>
    <s v="869920250214X 9 7  "/>
    <n v="1"/>
    <m/>
    <s v="869920250214X 9"/>
    <s v="GNAMY"/>
    <n v="2306"/>
    <d v="2025-02-14T00:00:00"/>
    <x v="36"/>
    <x v="37"/>
    <s v="X 9 "/>
    <n v="14"/>
    <x v="4"/>
    <n v="9"/>
    <s v="X"/>
    <n v="9"/>
    <s v="X9"/>
    <x v="10"/>
    <s v="GHANAMI 45"/>
    <n v="2306"/>
    <n v="2"/>
  </r>
  <r>
    <x v="5"/>
    <s v="CHF"/>
    <s v="854920240422X 147  "/>
    <m/>
    <n v="5"/>
    <s v="854920240422X 1"/>
    <s v="GNAMY"/>
    <n v="281"/>
    <d v="2024-04-22T00:00:00"/>
    <x v="37"/>
    <x v="38"/>
    <s v="X 14"/>
    <n v="5"/>
    <x v="4"/>
    <n v="14"/>
    <s v="X"/>
    <s v="13+"/>
    <s v="X13+"/>
    <x v="10"/>
    <s v="GHANAMI 43"/>
    <s v="281-285"/>
    <n v="1"/>
  </r>
  <r>
    <x v="5"/>
    <s v="CHF"/>
    <s v="867320231120RG3 7  "/>
    <n v="2"/>
    <m/>
    <s v="867320231120RG3"/>
    <s v="AMZLY"/>
    <n v="37"/>
    <d v="2023-11-20T00:00:00"/>
    <x v="35"/>
    <x v="39"/>
    <s v="RG3 "/>
    <n v="28"/>
    <x v="3"/>
    <n v="3"/>
    <s v="X"/>
    <n v="3"/>
    <s v="X3"/>
    <x v="11"/>
    <s v="ZAMLI 3"/>
    <s v="35-40"/>
    <n v="2"/>
  </r>
  <r>
    <x v="5"/>
    <s v="CHF"/>
    <s v="849620231124XM107  "/>
    <n v="8"/>
    <m/>
    <s v="849620231124XM1"/>
    <s v="KLAS"/>
    <n v="607"/>
    <d v="2023-11-24T00:00:00"/>
    <x v="26"/>
    <x v="27"/>
    <s v="XM10"/>
    <n v="112"/>
    <x v="5"/>
    <n v="10"/>
    <s v="X"/>
    <n v="10"/>
    <s v="X10"/>
    <x v="16"/>
    <s v="KHALASS 56"/>
    <s v="603-612"/>
    <n v="1"/>
  </r>
  <r>
    <x v="5"/>
    <s v="CHF"/>
    <s v="822420220920X 2 14 "/>
    <n v="3"/>
    <m/>
    <s v="822420220920X 2"/>
    <s v="KNES"/>
    <n v="91"/>
    <d v="2022-09-20T00:00:00"/>
    <x v="38"/>
    <x v="40"/>
    <s v="X 2 "/>
    <n v="42"/>
    <x v="4"/>
    <n v="2"/>
    <s v="X"/>
    <n v="2"/>
    <s v="X2"/>
    <x v="8"/>
    <s v="KHENEZI 9"/>
    <s v="75-94"/>
    <n v="1"/>
  </r>
  <r>
    <x v="5"/>
    <s v="CHF"/>
    <s v="832220250113RG1036 "/>
    <m/>
    <n v="10"/>
    <s v="832220250113RG1"/>
    <s v="BTAMZ"/>
    <n v="39"/>
    <d v="2025-01-13T00:00:00"/>
    <x v="39"/>
    <x v="41"/>
    <s v="RG10"/>
    <n v="10"/>
    <x v="3"/>
    <n v="10"/>
    <s v="X"/>
    <n v="10"/>
    <s v="X10"/>
    <x v="14"/>
    <s v="BTAMZ 7"/>
    <s v="34-39"/>
    <n v="3"/>
  </r>
  <r>
    <x v="5"/>
    <s v="CHF"/>
    <s v="832320230428RG6 14 "/>
    <m/>
    <n v="6"/>
    <s v="832320230428RG6"/>
    <s v="BTAMZ"/>
    <n v="41"/>
    <d v="2023-04-28T00:00:00"/>
    <x v="28"/>
    <x v="29"/>
    <s v="RG6 "/>
    <n v="6"/>
    <x v="3"/>
    <n v="6"/>
    <s v="X"/>
    <n v="6"/>
    <s v="X6"/>
    <x v="14"/>
    <s v="BTAMZ 8"/>
    <s v="39-41"/>
    <n v="0.1"/>
  </r>
  <r>
    <x v="5"/>
    <s v="CHF"/>
    <s v="821120230125RG3 7  "/>
    <n v="1"/>
    <m/>
    <s v="821120230125RG3"/>
    <s v="LLU"/>
    <n v="46"/>
    <d v="2023-01-25T00:00:00"/>
    <x v="40"/>
    <x v="42"/>
    <s v="RG3 "/>
    <n v="14"/>
    <x v="3"/>
    <n v="3"/>
    <s v="X"/>
    <n v="3"/>
    <s v="X3"/>
    <x v="17"/>
    <s v="LULU 7"/>
    <s v="45-54"/>
    <n v="0.1"/>
  </r>
  <r>
    <x v="5"/>
    <s v="CHF"/>
    <s v="856020231123RG9 36 "/>
    <n v="3"/>
    <m/>
    <s v="856020231123RG9"/>
    <s v="DABAS"/>
    <n v="57"/>
    <d v="2023-11-23T00:00:00"/>
    <x v="26"/>
    <x v="36"/>
    <s v="RG9 "/>
    <n v="42"/>
    <x v="3"/>
    <n v="9"/>
    <s v="X"/>
    <n v="9"/>
    <s v="X9"/>
    <x v="1"/>
    <s v="DABBAS 5"/>
    <s v="48-66"/>
    <n v="1"/>
  </r>
  <r>
    <x v="5"/>
    <s v="CHF"/>
    <s v="838620231122X 127  "/>
    <n v="4"/>
    <m/>
    <s v="838620231122X 1"/>
    <s v="DAHA"/>
    <n v="413"/>
    <d v="2023-11-22T00:00:00"/>
    <x v="35"/>
    <x v="36"/>
    <s v="X 12"/>
    <n v="56"/>
    <x v="4"/>
    <n v="12"/>
    <s v="X"/>
    <n v="12"/>
    <s v="X12"/>
    <x v="15"/>
    <s v="DAHAN 38"/>
    <s v="413-427"/>
    <n v="1"/>
  </r>
  <r>
    <x v="5"/>
    <s v="CHF"/>
    <s v="847720231121X 117  "/>
    <n v="6"/>
    <m/>
    <s v="847720231121X 1"/>
    <s v="AMZLY"/>
    <n v="25"/>
    <d v="2023-11-21T00:00:00"/>
    <x v="35"/>
    <x v="36"/>
    <s v="X 11"/>
    <n v="84"/>
    <x v="4"/>
    <n v="11"/>
    <s v="X"/>
    <n v="11"/>
    <s v="X11"/>
    <x v="11"/>
    <s v="ZAMLI 1"/>
    <s v="25-29"/>
    <n v="2"/>
  </r>
  <r>
    <x v="5"/>
    <s v="CHF"/>
    <s v="869320240917X 9 18 "/>
    <n v="1"/>
    <n v="4"/>
    <s v="869320240917X 9"/>
    <s v="KNES"/>
    <n v="137"/>
    <d v="2024-09-17T00:00:00"/>
    <x v="41"/>
    <x v="43"/>
    <s v="X 9 "/>
    <n v="18"/>
    <x v="4"/>
    <n v="9"/>
    <s v="X"/>
    <n v="9"/>
    <s v="X9"/>
    <x v="8"/>
    <s v="KHENEZI 12"/>
    <s v="135-139"/>
    <n v="2"/>
  </r>
  <r>
    <x v="5"/>
    <s v="CHF"/>
    <s v="775720230620X 9 38 "/>
    <m/>
    <n v="7"/>
    <s v="775720230620X 9"/>
    <s v="GAIS"/>
    <n v="99"/>
    <d v="2023-06-20T00:00:00"/>
    <x v="42"/>
    <x v="44"/>
    <s v="X 9 "/>
    <n v="7"/>
    <x v="4"/>
    <n v="9"/>
    <s v="X"/>
    <n v="9"/>
    <s v="X9"/>
    <x v="9"/>
    <s v="SAGGAI 13"/>
    <s v="91-100"/>
    <n v="1"/>
  </r>
  <r>
    <x v="5"/>
    <s v="CHF"/>
    <s v="737820230614XM1938 "/>
    <m/>
    <n v="8"/>
    <s v="737820230614XM1"/>
    <s v="GAIS"/>
    <n v="84"/>
    <d v="2023-06-14T00:00:00"/>
    <x v="43"/>
    <x v="44"/>
    <s v="XM19"/>
    <n v="8"/>
    <x v="5"/>
    <n v="19"/>
    <s v="X"/>
    <s v="13+"/>
    <s v="X13+"/>
    <x v="9"/>
    <s v="SAGGAI 12"/>
    <s v="81-90"/>
    <n v="0.1"/>
  </r>
  <r>
    <x v="5"/>
    <s v="CHF"/>
    <s v="869320240913X 9 36 "/>
    <n v="1"/>
    <n v="5"/>
    <s v="869320240913X 9"/>
    <s v="KNES"/>
    <n v="137"/>
    <d v="2024-09-13T00:00:00"/>
    <x v="41"/>
    <x v="45"/>
    <s v="X 9 "/>
    <n v="19"/>
    <x v="4"/>
    <n v="9"/>
    <s v="X"/>
    <n v="9"/>
    <s v="X9"/>
    <x v="8"/>
    <s v="KHENEZI 12"/>
    <s v="135-139"/>
    <n v="3"/>
  </r>
  <r>
    <x v="5"/>
    <s v="CHF"/>
    <s v="849620240403X 1336 "/>
    <m/>
    <n v="5"/>
    <s v="849620240403X 1"/>
    <s v="KLAS"/>
    <n v="607"/>
    <d v="2024-04-03T00:00:00"/>
    <x v="44"/>
    <x v="46"/>
    <s v="X 13"/>
    <n v="5"/>
    <x v="4"/>
    <n v="13"/>
    <s v="X"/>
    <s v="13+"/>
    <s v="X13+"/>
    <x v="16"/>
    <s v="KHALASS 56"/>
    <s v="603-612"/>
    <n v="1"/>
  </r>
  <r>
    <x v="5"/>
    <s v="CHF"/>
    <s v="737420250114X 2236 "/>
    <m/>
    <n v="2"/>
    <s v="737420250114X 2"/>
    <s v="ANANW"/>
    <n v="25"/>
    <d v="2025-01-14T00:00:00"/>
    <x v="39"/>
    <x v="47"/>
    <s v="X 22"/>
    <n v="2"/>
    <x v="4"/>
    <n v="22"/>
    <s v="X"/>
    <s v="13+"/>
    <s v="X13+"/>
    <x v="20"/>
    <s v="WANANNAH 2"/>
    <s v="23-25"/>
    <n v="1"/>
  </r>
  <r>
    <x v="5"/>
    <s v="CHF"/>
    <s v="862020240731X 1236 "/>
    <m/>
    <n v="11"/>
    <s v="862020240731X 1"/>
    <s v="GNAMY"/>
    <n v="290"/>
    <d v="2024-07-31T00:00:00"/>
    <x v="45"/>
    <x v="19"/>
    <s v="X 12"/>
    <n v="11"/>
    <x v="4"/>
    <n v="12"/>
    <s v="X"/>
    <n v="12"/>
    <s v="X12"/>
    <x v="10"/>
    <s v="GHANAMI 44"/>
    <s v="286-290"/>
    <n v="2"/>
  </r>
  <r>
    <x v="5"/>
    <s v="CHF"/>
    <s v="867420240802RG7 36 "/>
    <n v="2"/>
    <m/>
    <s v="867420240802RG7"/>
    <s v="AMZLY"/>
    <n v="38"/>
    <d v="2024-08-02T00:00:00"/>
    <x v="18"/>
    <x v="19"/>
    <s v="RG7 "/>
    <n v="28"/>
    <x v="3"/>
    <n v="7"/>
    <s v="X"/>
    <n v="7"/>
    <s v="X7"/>
    <x v="11"/>
    <s v="ZAMLI 3"/>
    <s v="35-40"/>
    <n v="2"/>
  </r>
  <r>
    <x v="5"/>
    <s v="CHF"/>
    <s v="869820240924RG4 7  "/>
    <n v="6"/>
    <m/>
    <s v="869820240924RG4"/>
    <s v="AMZLY"/>
    <n v="2306"/>
    <d v="2024-09-24T00:00:00"/>
    <x v="46"/>
    <x v="48"/>
    <s v="RG4 "/>
    <n v="84"/>
    <x v="3"/>
    <n v="4"/>
    <s v="X"/>
    <n v="4"/>
    <s v="X4"/>
    <x v="11"/>
    <s v="ZAMLI 4"/>
    <n v="2306"/>
    <n v="2"/>
  </r>
  <r>
    <x v="5"/>
    <s v="CHF"/>
    <s v="870820250630RG8 7  "/>
    <n v="2"/>
    <m/>
    <s v="870820250630RG8"/>
    <s v="ISEHS"/>
    <n v="9312"/>
    <d v="2025-06-30T00:00:00"/>
    <x v="8"/>
    <x v="9"/>
    <s v="RG8 "/>
    <n v="28"/>
    <x v="3"/>
    <n v="8"/>
    <s v="X"/>
    <n v="8"/>
    <s v="X8"/>
    <x v="7"/>
    <s v="SHESHI 04"/>
    <n v="9312"/>
    <n v="4"/>
  </r>
  <r>
    <x v="5"/>
    <s v="CHF"/>
    <s v="870220250724RG1136 "/>
    <n v="3"/>
    <m/>
    <s v="870220250724RG1"/>
    <s v="FAIZ"/>
    <n v="9308"/>
    <d v="2025-07-24T00:00:00"/>
    <x v="0"/>
    <x v="0"/>
    <s v="RG11"/>
    <n v="42"/>
    <x v="3"/>
    <n v="11"/>
    <s v="X"/>
    <n v="11"/>
    <s v="X11"/>
    <x v="3"/>
    <s v="FAYZEH 01"/>
    <n v="9308"/>
    <n v="4"/>
  </r>
  <r>
    <x v="5"/>
    <s v="CHF"/>
    <s v="959 20240927XM1836 "/>
    <m/>
    <n v="10"/>
    <s v="959 20240927XM1"/>
    <s v="DAHA"/>
    <n v="3"/>
    <d v="2024-09-27T00:00:00"/>
    <x v="47"/>
    <x v="48"/>
    <s v="XM18"/>
    <n v="10"/>
    <x v="5"/>
    <n v="18"/>
    <s v="X"/>
    <s v="13+"/>
    <s v="X13+"/>
    <x v="15"/>
    <s v="DAHAN aérien"/>
    <s v="1-3"/>
    <n v="2"/>
  </r>
  <r>
    <x v="5"/>
    <s v="CHF"/>
    <s v="870720250311RG4 36 "/>
    <n v="3"/>
    <n v="7"/>
    <s v="870720250311RG4"/>
    <s v="AYA"/>
    <n v="9312"/>
    <d v="2025-03-11T00:00:00"/>
    <x v="14"/>
    <x v="15"/>
    <s v="RG4 "/>
    <n v="49"/>
    <x v="3"/>
    <n v="4"/>
    <s v="X"/>
    <n v="4"/>
    <s v="X4"/>
    <x v="13"/>
    <s v="AYYASHA 9"/>
    <n v="9312"/>
    <n v="3"/>
  </r>
  <r>
    <x v="5"/>
    <s v="CHF"/>
    <s v="833720250701RG1538 "/>
    <n v="1"/>
    <m/>
    <s v="833720250701RG1"/>
    <s v="DABAS"/>
    <n v="36"/>
    <d v="2025-07-01T00:00:00"/>
    <x v="8"/>
    <x v="4"/>
    <s v="RG15"/>
    <n v="14"/>
    <x v="3"/>
    <n v="15"/>
    <s v="X"/>
    <s v="13+"/>
    <s v="X13+"/>
    <x v="1"/>
    <s v="DABBAS 4"/>
    <s v="33-47"/>
    <n v="4"/>
  </r>
  <r>
    <x v="5"/>
    <s v="CHF"/>
    <s v="807320250804X 1636 "/>
    <n v="1"/>
    <m/>
    <s v="807320250804X 1"/>
    <s v="DAHA"/>
    <n v="405"/>
    <d v="2025-08-04T00:00:00"/>
    <x v="1"/>
    <x v="1"/>
    <s v="X 16"/>
    <n v="14"/>
    <x v="4"/>
    <n v="16"/>
    <s v="X"/>
    <s v="13+"/>
    <s v="X13+"/>
    <x v="15"/>
    <s v="DAHAN 37"/>
    <s v="393-412"/>
    <n v="3"/>
  </r>
  <r>
    <x v="5"/>
    <s v="CHF"/>
    <s v="869920250313RG1036 "/>
    <n v="3"/>
    <n v="6"/>
    <s v="869920250313RG1"/>
    <s v="GNAMY"/>
    <n v="2306"/>
    <d v="2025-03-13T00:00:00"/>
    <x v="48"/>
    <x v="15"/>
    <s v="RG10"/>
    <n v="48"/>
    <x v="3"/>
    <n v="10"/>
    <s v="X"/>
    <n v="10"/>
    <s v="X10"/>
    <x v="10"/>
    <s v="GHANAMI 45"/>
    <n v="2306"/>
    <n v="3"/>
  </r>
  <r>
    <x v="5"/>
    <s v="CHF"/>
    <s v="870320250618X 1036 "/>
    <n v="3"/>
    <m/>
    <s v="870320250618X 1"/>
    <s v="ISEHS"/>
    <n v="9308"/>
    <d v="2025-06-18T00:00:00"/>
    <x v="9"/>
    <x v="5"/>
    <s v="X 10"/>
    <n v="42"/>
    <x v="4"/>
    <n v="10"/>
    <s v="X"/>
    <n v="10"/>
    <s v="X10"/>
    <x v="7"/>
    <s v="SHESHI 03"/>
    <n v="9308"/>
    <n v="4"/>
  </r>
  <r>
    <x v="5"/>
    <s v="CHF"/>
    <s v="697520230309RG1220 "/>
    <n v="1"/>
    <m/>
    <s v="697520230309RG1"/>
    <s v="GNAMY"/>
    <n v="238"/>
    <d v="2023-03-09T00:00:00"/>
    <x v="49"/>
    <x v="49"/>
    <s v="RG12"/>
    <n v="14"/>
    <x v="3"/>
    <n v="12"/>
    <s v="X"/>
    <n v="12"/>
    <s v="X12"/>
    <x v="10"/>
    <s v="GHANAMI 36"/>
    <s v="230-239"/>
    <n v="1"/>
  </r>
  <r>
    <x v="5"/>
    <s v="CHF"/>
    <s v="843220241007RG7 14 "/>
    <n v="4"/>
    <m/>
    <s v="843220241007RG7"/>
    <s v="LLU"/>
    <n v="55"/>
    <d v="2024-10-07T00:00:00"/>
    <x v="50"/>
    <x v="50"/>
    <s v="RG7 "/>
    <n v="56"/>
    <x v="3"/>
    <n v="7"/>
    <s v="X"/>
    <n v="7"/>
    <s v="X7"/>
    <x v="17"/>
    <s v="LULU 8"/>
    <s v="55-59"/>
    <n v="2"/>
  </r>
  <r>
    <x v="5"/>
    <s v="CHF"/>
    <s v="833720250407RG1236 "/>
    <n v="6"/>
    <m/>
    <s v="833720250407RG1"/>
    <s v="DABAS"/>
    <n v="36"/>
    <d v="2025-04-07T00:00:00"/>
    <x v="51"/>
    <x v="51"/>
    <s v="RG12"/>
    <n v="84"/>
    <x v="3"/>
    <n v="12"/>
    <s v="X"/>
    <n v="12"/>
    <s v="X12"/>
    <x v="1"/>
    <s v="DABBAS 4"/>
    <s v="33-47"/>
    <n v="3"/>
  </r>
  <r>
    <x v="5"/>
    <s v="CHF"/>
    <s v="863920240415X 9 36 "/>
    <n v="1"/>
    <m/>
    <s v="863920240415X 9"/>
    <s v="NWRA"/>
    <n v="207"/>
    <d v="2024-04-15T00:00:00"/>
    <x v="52"/>
    <x v="52"/>
    <s v="X 9 "/>
    <n v="14"/>
    <x v="4"/>
    <n v="9"/>
    <s v="X"/>
    <n v="9"/>
    <s v="X9"/>
    <x v="19"/>
    <s v="NAWADER 41"/>
    <s v="199-214"/>
    <n v="3"/>
  </r>
  <r>
    <x v="5"/>
    <s v="CHF"/>
    <s v="859720240122X 1136 "/>
    <n v="1"/>
    <m/>
    <s v="859720240122X 1"/>
    <s v="DAHA"/>
    <n v="438"/>
    <d v="2024-01-22T00:00:00"/>
    <x v="53"/>
    <x v="53"/>
    <s v="X 11"/>
    <n v="14"/>
    <x v="4"/>
    <n v="11"/>
    <s v="X"/>
    <n v="11"/>
    <s v="X11"/>
    <x v="15"/>
    <s v="DAHAN 40"/>
    <s v="431-450"/>
    <n v="0"/>
  </r>
  <r>
    <x v="5"/>
    <s v="CHF"/>
    <s v="853020250729RG137  "/>
    <n v="7"/>
    <n v="7"/>
    <s v="853020250729RG1"/>
    <s v="KNES"/>
    <n v="126"/>
    <d v="2025-07-29T00:00:00"/>
    <x v="0"/>
    <x v="0"/>
    <s v="RG13"/>
    <n v="105"/>
    <x v="3"/>
    <n v="13"/>
    <s v="X"/>
    <s v="13+"/>
    <s v="X13+"/>
    <x v="8"/>
    <s v="KHENEZI 11"/>
    <s v="115-134"/>
    <n v="4"/>
  </r>
  <r>
    <x v="5"/>
    <s v="CHF"/>
    <s v="807020230425X 1236 "/>
    <n v="12"/>
    <m/>
    <s v="807020230425X 1"/>
    <s v="DAHA"/>
    <n v="401"/>
    <d v="2023-04-25T00:00:00"/>
    <x v="54"/>
    <x v="29"/>
    <s v="X 12"/>
    <n v="168"/>
    <x v="4"/>
    <n v="12"/>
    <s v="X"/>
    <n v="12"/>
    <s v="X12"/>
    <x v="15"/>
    <s v="DAHAN 37"/>
    <s v="393-412"/>
    <n v="1"/>
  </r>
  <r>
    <x v="5"/>
    <s v="CHF"/>
    <s v="841320240808E+1720 "/>
    <n v="7"/>
    <n v="7"/>
    <s v="841320240808E+1"/>
    <s v="MDJU"/>
    <n v="3476"/>
    <d v="2024-08-08T00:00:00"/>
    <x v="55"/>
    <x v="54"/>
    <s v="E+17"/>
    <n v="105"/>
    <x v="2"/>
    <n v="17"/>
    <s v="X"/>
    <s v="13+"/>
    <s v="X13+"/>
    <x v="2"/>
    <s v="MEDJOOL 106"/>
    <s v="3476-3500"/>
    <n v="1"/>
  </r>
  <r>
    <x v="5"/>
    <s v="CHF"/>
    <s v="841320240807E+1720 "/>
    <n v="4"/>
    <m/>
    <s v="841320240807E+1"/>
    <s v="MDJU"/>
    <n v="3476"/>
    <d v="2024-08-07T00:00:00"/>
    <x v="18"/>
    <x v="54"/>
    <s v="E+17"/>
    <n v="56"/>
    <x v="2"/>
    <n v="17"/>
    <s v="X"/>
    <s v="13+"/>
    <s v="X13+"/>
    <x v="2"/>
    <s v="MEDJOOL 106"/>
    <s v="3476-3500"/>
    <n v="2"/>
  </r>
  <r>
    <x v="5"/>
    <s v="CHF"/>
    <s v="841320240809E+1720 "/>
    <n v="1"/>
    <m/>
    <s v="841320240809E+1"/>
    <s v="MDJU"/>
    <n v="3476"/>
    <d v="2024-08-09T00:00:00"/>
    <x v="55"/>
    <x v="54"/>
    <s v="E+17"/>
    <n v="14"/>
    <x v="2"/>
    <n v="17"/>
    <s v="X"/>
    <s v="13+"/>
    <s v="X13+"/>
    <x v="2"/>
    <s v="MEDJOOL 106"/>
    <s v="3476-3500"/>
    <n v="2"/>
  </r>
  <r>
    <x v="6"/>
    <s v="CHF 2"/>
    <s v="836020250617XR6 16 "/>
    <m/>
    <n v="3"/>
    <s v="836020250617XR6"/>
    <s v="KNES"/>
    <n v="110"/>
    <d v="2025-06-17T00:00:00"/>
    <x v="9"/>
    <x v="5"/>
    <s v="XR6 "/>
    <n v="3"/>
    <x v="9"/>
    <n v="6"/>
    <s v="E"/>
    <n v="6"/>
    <s v="E6"/>
    <x v="8"/>
    <s v="KHENEZI 10"/>
    <s v="95-114"/>
    <m/>
  </r>
  <r>
    <x v="6"/>
    <s v="CHF 2"/>
    <s v="869320250620XR4 59 "/>
    <m/>
    <n v="3"/>
    <s v="869320250620XR4"/>
    <s v="KNES"/>
    <n v="137"/>
    <d v="2025-06-20T00:00:00"/>
    <x v="5"/>
    <x v="5"/>
    <s v="XR4 "/>
    <n v="3"/>
    <x v="9"/>
    <n v="4"/>
    <s v="E"/>
    <n v="4"/>
    <s v="E4"/>
    <x v="8"/>
    <s v="KHENEZI 12"/>
    <s v="135-139"/>
    <m/>
  </r>
  <r>
    <x v="6"/>
    <s v="CHF 2"/>
    <s v="853420250626XR5 59 "/>
    <m/>
    <n v="3"/>
    <s v="853420250626XR5"/>
    <s v="KNES"/>
    <n v="130"/>
    <d v="2025-06-26T00:00:00"/>
    <x v="8"/>
    <x v="9"/>
    <s v="XR5 "/>
    <n v="3"/>
    <x v="9"/>
    <n v="5"/>
    <s v="E"/>
    <n v="5"/>
    <s v="E5"/>
    <x v="8"/>
    <s v="KHENEZI 11"/>
    <s v="115-134"/>
    <m/>
  </r>
  <r>
    <x v="6"/>
    <s v="CHF 2"/>
    <s v="853420250626XR8 59 "/>
    <m/>
    <n v="5"/>
    <s v="853420250626XR8"/>
    <s v="KNES"/>
    <n v="130"/>
    <d v="2025-06-26T00:00:00"/>
    <x v="8"/>
    <x v="9"/>
    <s v="XR8 "/>
    <n v="5"/>
    <x v="9"/>
    <n v="8"/>
    <s v="E"/>
    <s v="7+"/>
    <s v="E7+"/>
    <x v="8"/>
    <s v="KHENEZI 11"/>
    <s v="115-134"/>
    <m/>
  </r>
  <r>
    <x v="6"/>
    <s v="CHF 2"/>
    <s v="869320250210XR2 34 "/>
    <m/>
    <n v="6"/>
    <s v="869320250210XR2"/>
    <s v="KNES"/>
    <n v="137"/>
    <d v="2025-02-10T00:00:00"/>
    <x v="24"/>
    <x v="55"/>
    <s v="XR2 "/>
    <n v="6"/>
    <x v="9"/>
    <n v="2"/>
    <s v="E"/>
    <n v="2"/>
    <s v="E2"/>
    <x v="8"/>
    <s v="KHENEZI 12"/>
    <s v="135-139"/>
    <m/>
  </r>
  <r>
    <x v="6"/>
    <s v="CHF 2"/>
    <s v="729120250313XR6 16 "/>
    <m/>
    <n v="1"/>
    <s v="729120250313XR6"/>
    <s v="KNES"/>
    <n v="50"/>
    <d v="2025-03-13T00:00:00"/>
    <x v="48"/>
    <x v="15"/>
    <s v="XR6 "/>
    <n v="1"/>
    <x v="9"/>
    <n v="6"/>
    <s v="E"/>
    <n v="6"/>
    <s v="E6"/>
    <x v="8"/>
    <s v="KHENEZI 6"/>
    <s v="50-54"/>
    <m/>
  </r>
  <r>
    <x v="6"/>
    <s v="CHF 2"/>
    <s v="853420250313XR7 16 "/>
    <m/>
    <n v="7"/>
    <s v="853420250313XR7"/>
    <s v="KNES"/>
    <n v="130"/>
    <d v="2025-03-13T00:00:00"/>
    <x v="48"/>
    <x v="15"/>
    <s v="XR7 "/>
    <n v="7"/>
    <x v="9"/>
    <n v="7"/>
    <s v="E"/>
    <s v="7+"/>
    <s v="E7+"/>
    <x v="8"/>
    <s v="KHENEZI 11"/>
    <s v="115-134"/>
    <m/>
  </r>
  <r>
    <x v="6"/>
    <s v="CHF 2"/>
    <s v="869320250219XR2 59 "/>
    <m/>
    <n v="17"/>
    <s v="869320250219XR2"/>
    <s v="KNES"/>
    <n v="137"/>
    <d v="2025-02-19T00:00:00"/>
    <x v="36"/>
    <x v="37"/>
    <s v="XR2 "/>
    <n v="17"/>
    <x v="9"/>
    <n v="2"/>
    <s v="E"/>
    <n v="2"/>
    <s v="E2"/>
    <x v="8"/>
    <s v="KHENEZI 12"/>
    <s v="135-139"/>
    <m/>
  </r>
  <r>
    <x v="6"/>
    <s v="CHF 2"/>
    <s v="869320250314XR2 84 "/>
    <m/>
    <n v="11"/>
    <s v="869320250314XR2"/>
    <s v="KNES"/>
    <n v="137"/>
    <d v="2025-03-14T00:00:00"/>
    <x v="48"/>
    <x v="56"/>
    <s v="XR2 "/>
    <n v="11"/>
    <x v="9"/>
    <n v="2"/>
    <s v="E"/>
    <n v="2"/>
    <s v="E2"/>
    <x v="8"/>
    <s v="KHENEZI 12"/>
    <s v="135-139"/>
    <m/>
  </r>
  <r>
    <x v="6"/>
    <s v="CHF 2"/>
    <s v="853420250206XR5 34 "/>
    <m/>
    <n v="4"/>
    <s v="853420250206XR5"/>
    <s v="KNES"/>
    <n v="130"/>
    <d v="2025-02-06T00:00:00"/>
    <x v="24"/>
    <x v="25"/>
    <s v="XR5 "/>
    <n v="4"/>
    <x v="9"/>
    <n v="5"/>
    <s v="E"/>
    <n v="5"/>
    <s v="E5"/>
    <x v="8"/>
    <s v="KHENEZI 11"/>
    <s v="115-134"/>
    <m/>
  </r>
  <r>
    <x v="6"/>
    <s v="CHF 2"/>
    <s v="836020250206XR4 16 "/>
    <m/>
    <n v="4"/>
    <s v="836020250206XR4"/>
    <s v="KNES"/>
    <n v="110"/>
    <d v="2025-02-06T00:00:00"/>
    <x v="24"/>
    <x v="25"/>
    <s v="XR4 "/>
    <n v="4"/>
    <x v="9"/>
    <n v="4"/>
    <s v="E"/>
    <n v="4"/>
    <s v="E4"/>
    <x v="8"/>
    <s v="KHENEZI 10"/>
    <s v="95-114"/>
    <m/>
  </r>
  <r>
    <x v="6"/>
    <s v="CHF 2"/>
    <s v="853520250206XR4 34 "/>
    <m/>
    <n v="1"/>
    <s v="853520250206XR4"/>
    <s v="KNES"/>
    <n v="131"/>
    <d v="2025-02-06T00:00:00"/>
    <x v="24"/>
    <x v="25"/>
    <s v="XR4 "/>
    <n v="1"/>
    <x v="9"/>
    <n v="4"/>
    <s v="E"/>
    <n v="4"/>
    <s v="E4"/>
    <x v="8"/>
    <s v="KHENEZI 11"/>
    <s v="115-134"/>
    <m/>
  </r>
  <r>
    <x v="6"/>
    <s v="CHF 2"/>
    <s v="869320250206XR2 34 "/>
    <m/>
    <n v="5"/>
    <s v="869320250206XR2"/>
    <s v="KNES"/>
    <n v="137"/>
    <d v="2025-02-06T00:00:00"/>
    <x v="24"/>
    <x v="25"/>
    <s v="XR2 "/>
    <n v="5"/>
    <x v="9"/>
    <n v="2"/>
    <s v="E"/>
    <n v="2"/>
    <s v="E2"/>
    <x v="8"/>
    <s v="KHENEZI 12"/>
    <s v="135-139"/>
    <m/>
  </r>
  <r>
    <x v="6"/>
    <s v="CHF 2"/>
    <s v="869320250219XR137  "/>
    <m/>
    <n v="5"/>
    <s v="869320250219XR1"/>
    <s v="KNES"/>
    <n v="137"/>
    <d v="2025-02-19T00:00:00"/>
    <x v="36"/>
    <x v="37"/>
    <s v="XR13"/>
    <n v="5"/>
    <x v="9"/>
    <n v="13"/>
    <s v="E"/>
    <s v="7+"/>
    <s v="E7+"/>
    <x v="8"/>
    <s v="KHENEZI 12"/>
    <s v="135-139"/>
    <m/>
  </r>
  <r>
    <x v="6"/>
    <s v="CHF 2"/>
    <s v="869320250314XR2 59 "/>
    <n v="1"/>
    <m/>
    <s v="869320250314XR2"/>
    <s v="KNES"/>
    <n v="137"/>
    <d v="2025-03-14T00:00:00"/>
    <x v="48"/>
    <x v="56"/>
    <s v="XR2 "/>
    <n v="14"/>
    <x v="9"/>
    <n v="2"/>
    <s v="E"/>
    <n v="2"/>
    <s v="E2"/>
    <x v="8"/>
    <s v="KHENEZI 12"/>
    <s v="135-139"/>
    <m/>
  </r>
  <r>
    <x v="6"/>
    <s v="CHF 2"/>
    <s v="828720250214XR4 16 "/>
    <m/>
    <n v="6"/>
    <s v="828720250214XR4"/>
    <s v="GND"/>
    <n v="12"/>
    <d v="2025-02-14T00:00:00"/>
    <x v="36"/>
    <x v="37"/>
    <s v="XR4 "/>
    <n v="6"/>
    <x v="9"/>
    <n v="4"/>
    <s v="E"/>
    <n v="4"/>
    <s v="E4"/>
    <x v="5"/>
    <s v="GANDA 4"/>
    <s v="11-15"/>
    <m/>
  </r>
  <r>
    <x v="6"/>
    <s v="CHF 2"/>
    <s v="828720250313XR5 34 "/>
    <m/>
    <n v="2"/>
    <s v="828720250313XR5"/>
    <s v="GND"/>
    <n v="12"/>
    <d v="2025-03-13T00:00:00"/>
    <x v="48"/>
    <x v="15"/>
    <s v="XR5 "/>
    <n v="2"/>
    <x v="9"/>
    <n v="5"/>
    <s v="E"/>
    <n v="5"/>
    <s v="E5"/>
    <x v="5"/>
    <s v="GANDA 4"/>
    <s v="11-15"/>
    <m/>
  </r>
  <r>
    <x v="6"/>
    <s v="CHF 2"/>
    <s v="828720250313XR7 34 "/>
    <m/>
    <n v="3"/>
    <s v="828720250313XR7"/>
    <s v="GND"/>
    <n v="12"/>
    <d v="2025-03-13T00:00:00"/>
    <x v="48"/>
    <x v="15"/>
    <s v="XR7 "/>
    <n v="3"/>
    <x v="9"/>
    <n v="7"/>
    <s v="E"/>
    <s v="7+"/>
    <s v="E7+"/>
    <x v="5"/>
    <s v="GANDA 4"/>
    <s v="11-15"/>
    <m/>
  </r>
  <r>
    <x v="6"/>
    <s v="CHF 2"/>
    <s v="828720250217XR4 34 "/>
    <m/>
    <n v="4"/>
    <s v="828720250217XR4"/>
    <s v="GND"/>
    <n v="12"/>
    <d v="2025-02-17T00:00:00"/>
    <x v="36"/>
    <x v="37"/>
    <s v="XR4 "/>
    <n v="4"/>
    <x v="9"/>
    <n v="4"/>
    <s v="E"/>
    <n v="4"/>
    <s v="E4"/>
    <x v="5"/>
    <s v="GANDA 4"/>
    <s v="11-15"/>
    <m/>
  </r>
  <r>
    <x v="6"/>
    <s v="CHF 2"/>
    <s v="828720250217XR4 34 "/>
    <m/>
    <n v="16"/>
    <s v="828720250217XR4"/>
    <s v="GND"/>
    <n v="12"/>
    <d v="2025-02-17T00:00:00"/>
    <x v="36"/>
    <x v="37"/>
    <s v="XR4 "/>
    <n v="16"/>
    <x v="9"/>
    <n v="4"/>
    <s v="E"/>
    <n v="4"/>
    <s v="E4"/>
    <x v="5"/>
    <s v="GANDA 4"/>
    <s v="11-15"/>
    <m/>
  </r>
  <r>
    <x v="6"/>
    <s v="CHF 2"/>
    <s v="853420250205XR3 18 "/>
    <m/>
    <n v="10"/>
    <s v="853420250205XR3"/>
    <s v="KNES"/>
    <n v="130"/>
    <d v="2025-02-05T00:00:00"/>
    <x v="32"/>
    <x v="25"/>
    <s v="XR3 "/>
    <n v="10"/>
    <x v="9"/>
    <n v="3"/>
    <s v="E"/>
    <n v="3"/>
    <s v="E3"/>
    <x v="8"/>
    <s v="KHENEZI 11"/>
    <s v="115-134"/>
    <m/>
  </r>
  <r>
    <x v="6"/>
    <s v="CHF 2"/>
    <s v="853420250204XR3 73 "/>
    <m/>
    <n v="4"/>
    <s v="853420250204XR3"/>
    <s v="KNES"/>
    <n v="130"/>
    <d v="2025-02-04T00:00:00"/>
    <x v="32"/>
    <x v="25"/>
    <s v="XR3 "/>
    <n v="4"/>
    <x v="9"/>
    <n v="3"/>
    <s v="E"/>
    <n v="3"/>
    <s v="E3"/>
    <x v="8"/>
    <s v="KHENEZI 11"/>
    <s v="115-134"/>
    <m/>
  </r>
  <r>
    <x v="6"/>
    <s v="CHF 2"/>
    <s v="853420250624XR8 59 "/>
    <m/>
    <n v="20"/>
    <s v="853420250624XR8"/>
    <s v="KNES"/>
    <n v="130"/>
    <d v="2025-06-24T00:00:00"/>
    <x v="5"/>
    <x v="9"/>
    <s v="XR8 "/>
    <n v="20"/>
    <x v="9"/>
    <n v="8"/>
    <s v="E"/>
    <s v="7+"/>
    <s v="E7+"/>
    <x v="8"/>
    <s v="KHENEZI 11"/>
    <s v="115-134"/>
    <m/>
  </r>
  <r>
    <x v="6"/>
    <s v="CHF 2"/>
    <s v="869320250619XR4 72 "/>
    <m/>
    <n v="11"/>
    <s v="869320250619XR4"/>
    <s v="KNES"/>
    <n v="137"/>
    <d v="2025-06-19T00:00:00"/>
    <x v="5"/>
    <x v="5"/>
    <s v="XR4 "/>
    <n v="11"/>
    <x v="9"/>
    <n v="4"/>
    <s v="E"/>
    <n v="4"/>
    <s v="E4"/>
    <x v="8"/>
    <s v="KHENEZI 12"/>
    <s v="135-139"/>
    <m/>
  </r>
  <r>
    <x v="6"/>
    <s v="CHF 2"/>
    <s v="853420250625XR5 59 "/>
    <m/>
    <n v="13"/>
    <s v="853420250625XR5"/>
    <s v="KNES"/>
    <n v="130"/>
    <d v="2025-06-25T00:00:00"/>
    <x v="5"/>
    <x v="9"/>
    <s v="XR5 "/>
    <n v="13"/>
    <x v="9"/>
    <n v="5"/>
    <s v="E"/>
    <n v="5"/>
    <s v="E5"/>
    <x v="8"/>
    <s v="KHENEZI 11"/>
    <s v="115-134"/>
    <m/>
  </r>
  <r>
    <x v="6"/>
    <s v="CHF 2"/>
    <s v="853520250624XR6 85 "/>
    <m/>
    <n v="3"/>
    <s v="853520250624XR6"/>
    <s v="KNES"/>
    <n v="131"/>
    <d v="2025-06-24T00:00:00"/>
    <x v="5"/>
    <x v="9"/>
    <s v="XR6 "/>
    <n v="3"/>
    <x v="9"/>
    <n v="6"/>
    <s v="E"/>
    <n v="6"/>
    <s v="E6"/>
    <x v="8"/>
    <s v="KHENEZI 11"/>
    <s v="115-134"/>
    <m/>
  </r>
  <r>
    <x v="6"/>
    <s v="CHF 2"/>
    <s v="836020250624XR7 85 "/>
    <m/>
    <n v="4"/>
    <s v="836020250624XR7"/>
    <s v="KNES"/>
    <n v="110"/>
    <d v="2025-06-24T00:00:00"/>
    <x v="5"/>
    <x v="9"/>
    <s v="XR7 "/>
    <n v="4"/>
    <x v="9"/>
    <n v="7"/>
    <s v="E"/>
    <s v="7+"/>
    <s v="E7+"/>
    <x v="8"/>
    <s v="KHENEZI 10"/>
    <s v="95-114"/>
    <m/>
  </r>
  <r>
    <x v="6"/>
    <s v="CHF 2"/>
    <s v="729120250624XR7 85 "/>
    <m/>
    <n v="1"/>
    <s v="729120250624XR7"/>
    <s v="KNES"/>
    <n v="50"/>
    <d v="2025-06-24T00:00:00"/>
    <x v="5"/>
    <x v="9"/>
    <s v="XR7 "/>
    <n v="1"/>
    <x v="9"/>
    <n v="7"/>
    <s v="E"/>
    <s v="7+"/>
    <s v="E7+"/>
    <x v="8"/>
    <s v="KHENEZI 6"/>
    <s v="50-54"/>
    <m/>
  </r>
  <r>
    <x v="6"/>
    <s v="CHF 2"/>
    <s v="828720250618XR8 37 "/>
    <m/>
    <n v="6"/>
    <s v="828720250618XR8"/>
    <s v="GND"/>
    <n v="12"/>
    <d v="2025-06-18T00:00:00"/>
    <x v="9"/>
    <x v="5"/>
    <s v="XR8 "/>
    <n v="6"/>
    <x v="9"/>
    <n v="8"/>
    <s v="E"/>
    <s v="7+"/>
    <s v="E7+"/>
    <x v="5"/>
    <s v="GANDA 4"/>
    <s v="11-15"/>
    <m/>
  </r>
  <r>
    <x v="6"/>
    <s v="CHF 2"/>
    <s v="730820250618XR6 37 "/>
    <m/>
    <n v="2"/>
    <s v="730820250618XR6"/>
    <s v="GND"/>
    <n v="6"/>
    <d v="2025-06-18T00:00:00"/>
    <x v="9"/>
    <x v="5"/>
    <s v="XR6 "/>
    <n v="2"/>
    <x v="9"/>
    <n v="6"/>
    <s v="E"/>
    <n v="6"/>
    <s v="E6"/>
    <x v="5"/>
    <s v="GANDA 2"/>
    <s v="2-6"/>
    <m/>
  </r>
  <r>
    <x v="6"/>
    <s v="CHF 2"/>
    <s v="730820250618XR7 37 "/>
    <m/>
    <n v="11"/>
    <s v="730820250618XR7"/>
    <s v="GND"/>
    <n v="6"/>
    <d v="2025-06-18T00:00:00"/>
    <x v="9"/>
    <x v="5"/>
    <s v="XR7 "/>
    <n v="11"/>
    <x v="9"/>
    <n v="7"/>
    <s v="E"/>
    <s v="7+"/>
    <s v="E7+"/>
    <x v="5"/>
    <s v="GANDA 2"/>
    <s v="2-6"/>
    <m/>
  </r>
  <r>
    <x v="6"/>
    <s v="CHF 2"/>
    <s v="853420250328XR2 73 "/>
    <m/>
    <n v="8"/>
    <s v="853420250328XR2"/>
    <s v="KNES"/>
    <n v="130"/>
    <d v="2025-03-28T00:00:00"/>
    <x v="56"/>
    <x v="17"/>
    <s v="XR2 "/>
    <n v="8"/>
    <x v="9"/>
    <n v="2"/>
    <s v="E"/>
    <n v="2"/>
    <s v="E2"/>
    <x v="8"/>
    <s v="KHENEZI 11"/>
    <s v="115-134"/>
    <m/>
  </r>
  <r>
    <x v="6"/>
    <s v="CHF 2"/>
    <s v="853420250328XR7 21 "/>
    <m/>
    <n v="15"/>
    <s v="853420250328XR7"/>
    <s v="KNES"/>
    <n v="130"/>
    <d v="2025-03-28T00:00:00"/>
    <x v="56"/>
    <x v="17"/>
    <s v="XR7 "/>
    <n v="15"/>
    <x v="9"/>
    <n v="7"/>
    <s v="E"/>
    <s v="7+"/>
    <s v="E7+"/>
    <x v="8"/>
    <s v="KHENEZI 11"/>
    <s v="115-134"/>
    <m/>
  </r>
  <r>
    <x v="6"/>
    <s v="CHF 2"/>
    <s v="869320250317XR3 59 "/>
    <m/>
    <n v="19"/>
    <s v="869320250317XR3"/>
    <s v="KNES"/>
    <n v="137"/>
    <d v="2025-03-17T00:00:00"/>
    <x v="48"/>
    <x v="56"/>
    <s v="XR3 "/>
    <n v="19"/>
    <x v="9"/>
    <n v="3"/>
    <s v="E"/>
    <n v="3"/>
    <s v="E3"/>
    <x v="8"/>
    <s v="KHENEZI 12"/>
    <s v="135-139"/>
    <m/>
  </r>
  <r>
    <x v="6"/>
    <s v="CHF 2"/>
    <s v="853420250204XR4 4  "/>
    <m/>
    <n v="5"/>
    <s v="853420250204XR4"/>
    <s v="KNES"/>
    <n v="130"/>
    <d v="2025-02-04T00:00:00"/>
    <x v="32"/>
    <x v="25"/>
    <s v="XR4 "/>
    <n v="5"/>
    <x v="9"/>
    <n v="4"/>
    <s v="E"/>
    <n v="4"/>
    <s v="E4"/>
    <x v="8"/>
    <s v="KHENEZI 11"/>
    <s v="115-134"/>
    <m/>
  </r>
  <r>
    <x v="6"/>
    <s v="CHF 2"/>
    <s v="853420250217XR6 16 "/>
    <m/>
    <n v="8"/>
    <s v="853420250217XR6"/>
    <s v="KNES"/>
    <n v="130"/>
    <d v="2025-02-17T00:00:00"/>
    <x v="36"/>
    <x v="37"/>
    <s v="XR6 "/>
    <n v="8"/>
    <x v="9"/>
    <n v="6"/>
    <s v="E"/>
    <n v="6"/>
    <s v="E6"/>
    <x v="8"/>
    <s v="KHENEZI 11"/>
    <s v="115-134"/>
    <m/>
  </r>
  <r>
    <x v="6"/>
    <s v="CHF 2"/>
    <s v="836020250217XR4 16 "/>
    <m/>
    <n v="5"/>
    <s v="836020250217XR4"/>
    <s v="KNES"/>
    <n v="110"/>
    <d v="2025-02-17T00:00:00"/>
    <x v="36"/>
    <x v="37"/>
    <s v="XR4 "/>
    <n v="5"/>
    <x v="9"/>
    <n v="4"/>
    <s v="E"/>
    <n v="4"/>
    <s v="E4"/>
    <x v="8"/>
    <s v="KHENEZI 10"/>
    <s v="95-114"/>
    <m/>
  </r>
  <r>
    <x v="6"/>
    <s v="CHF 2"/>
    <s v="853420250408XR4 84 "/>
    <m/>
    <n v="12"/>
    <s v="853420250408XR4"/>
    <s v="KNES"/>
    <n v="130"/>
    <d v="2025-04-08T00:00:00"/>
    <x v="51"/>
    <x v="51"/>
    <s v="XR4 "/>
    <n v="12"/>
    <x v="9"/>
    <n v="4"/>
    <s v="E"/>
    <n v="4"/>
    <s v="E4"/>
    <x v="8"/>
    <s v="KHENEZI 11"/>
    <s v="115-134"/>
    <m/>
  </r>
  <r>
    <x v="6"/>
    <s v="CHF 2"/>
    <s v="836020250407XR5 16 "/>
    <m/>
    <n v="2"/>
    <s v="836020250407XR5"/>
    <s v="KNES"/>
    <n v="110"/>
    <d v="2025-04-07T00:00:00"/>
    <x v="51"/>
    <x v="51"/>
    <s v="XR5 "/>
    <n v="2"/>
    <x v="9"/>
    <n v="5"/>
    <s v="E"/>
    <n v="5"/>
    <s v="E5"/>
    <x v="8"/>
    <s v="KHENEZI 10"/>
    <s v="95-114"/>
    <m/>
  </r>
  <r>
    <x v="6"/>
    <s v="CHF 2"/>
    <s v="836020250407XR4 16 "/>
    <m/>
    <n v="18"/>
    <s v="836020250407XR4"/>
    <s v="KNES"/>
    <n v="110"/>
    <d v="2025-04-07T00:00:00"/>
    <x v="51"/>
    <x v="51"/>
    <s v="XR4 "/>
    <n v="18"/>
    <x v="9"/>
    <n v="4"/>
    <s v="E"/>
    <n v="4"/>
    <s v="E4"/>
    <x v="8"/>
    <s v="KHENEZI 10"/>
    <s v="95-114"/>
    <m/>
  </r>
  <r>
    <x v="6"/>
    <s v="CHF 2"/>
    <s v="828720250527XR5 34 "/>
    <m/>
    <n v="9"/>
    <s v="828720250527XR5"/>
    <s v="GND"/>
    <n v="12"/>
    <d v="2025-05-27T00:00:00"/>
    <x v="12"/>
    <x v="12"/>
    <s v="XR5 "/>
    <n v="9"/>
    <x v="9"/>
    <n v="5"/>
    <s v="E"/>
    <n v="5"/>
    <s v="E5"/>
    <x v="5"/>
    <s v="GANDA 4"/>
    <s v="11-15"/>
    <m/>
  </r>
  <r>
    <x v="6"/>
    <s v="CHF 2"/>
    <s v="828720250409XR4 16 "/>
    <m/>
    <n v="3"/>
    <s v="828720250409XR4"/>
    <s v="GND"/>
    <n v="12"/>
    <d v="2025-04-09T00:00:00"/>
    <x v="51"/>
    <x v="51"/>
    <s v="XR4 "/>
    <n v="3"/>
    <x v="9"/>
    <n v="4"/>
    <s v="E"/>
    <n v="4"/>
    <s v="E4"/>
    <x v="5"/>
    <s v="GANDA 4"/>
    <s v="11-15"/>
    <m/>
  </r>
  <r>
    <x v="6"/>
    <s v="CHF 2"/>
    <s v="869320250519XR3 21 "/>
    <n v="1"/>
    <m/>
    <s v="869320250519XR3"/>
    <s v="KNES"/>
    <n v="137"/>
    <d v="2025-05-19T00:00:00"/>
    <x v="57"/>
    <x v="57"/>
    <s v="XR3 "/>
    <n v="14"/>
    <x v="9"/>
    <n v="3"/>
    <s v="E"/>
    <n v="3"/>
    <s v="E3"/>
    <x v="8"/>
    <s v="KHENEZI 12"/>
    <s v="135-139"/>
    <m/>
  </r>
  <r>
    <x v="6"/>
    <s v="CHF 2"/>
    <s v="853420250527XR7 34 "/>
    <m/>
    <n v="1"/>
    <s v="853420250527XR7"/>
    <s v="KNES"/>
    <n v="130"/>
    <d v="2025-05-27T00:00:00"/>
    <x v="12"/>
    <x v="12"/>
    <s v="XR7 "/>
    <n v="1"/>
    <x v="9"/>
    <n v="7"/>
    <s v="E"/>
    <s v="7+"/>
    <s v="E7+"/>
    <x v="8"/>
    <s v="KHENEZI 11"/>
    <s v="115-134"/>
    <m/>
  </r>
  <r>
    <x v="6"/>
    <s v="CHF 2"/>
    <s v="869320250527XR4 34 "/>
    <m/>
    <n v="2"/>
    <s v="869320250527XR4"/>
    <s v="KNES"/>
    <n v="137"/>
    <d v="2025-05-27T00:00:00"/>
    <x v="12"/>
    <x v="12"/>
    <s v="XR4 "/>
    <n v="2"/>
    <x v="9"/>
    <n v="4"/>
    <s v="E"/>
    <n v="4"/>
    <s v="E4"/>
    <x v="8"/>
    <s v="KHENEZI 12"/>
    <s v="135-139"/>
    <m/>
  </r>
  <r>
    <x v="6"/>
    <s v="CHF 2"/>
    <s v="869320250604XR3 68 "/>
    <m/>
    <n v="6"/>
    <s v="869320250604XR3"/>
    <s v="KNES"/>
    <n v="137"/>
    <d v="2025-06-04T00:00:00"/>
    <x v="10"/>
    <x v="10"/>
    <s v="XR3 "/>
    <n v="6"/>
    <x v="9"/>
    <n v="3"/>
    <s v="E"/>
    <n v="3"/>
    <s v="E3"/>
    <x v="8"/>
    <s v="KHENEZI 12"/>
    <s v="135-139"/>
    <m/>
  </r>
  <r>
    <x v="6"/>
    <s v="CHF 2"/>
    <s v="853420250610XR3 37 "/>
    <m/>
    <n v="11"/>
    <s v="853420250610XR3"/>
    <s v="KNES"/>
    <n v="130"/>
    <d v="2025-06-10T00:00:00"/>
    <x v="11"/>
    <x v="11"/>
    <s v="XR3 "/>
    <n v="11"/>
    <x v="9"/>
    <n v="3"/>
    <s v="E"/>
    <n v="3"/>
    <s v="E3"/>
    <x v="8"/>
    <s v="KHENEZI 11"/>
    <s v="115-134"/>
    <m/>
  </r>
  <r>
    <x v="6"/>
    <s v="CHF 2"/>
    <s v="869320250416XR3 69 "/>
    <m/>
    <n v="2"/>
    <s v="869320250416XR3"/>
    <s v="KNES"/>
    <n v="137"/>
    <d v="2025-04-16T00:00:00"/>
    <x v="58"/>
    <x v="58"/>
    <s v="XR3 "/>
    <n v="2"/>
    <x v="9"/>
    <n v="3"/>
    <s v="E"/>
    <n v="3"/>
    <s v="E3"/>
    <x v="8"/>
    <s v="KHENEZI 12"/>
    <s v="135-139"/>
    <m/>
  </r>
  <r>
    <x v="6"/>
    <s v="CHF 2"/>
    <s v="869320250416XR3 68 "/>
    <m/>
    <n v="7"/>
    <s v="869320250416XR3"/>
    <s v="KNES"/>
    <n v="137"/>
    <d v="2025-04-16T00:00:00"/>
    <x v="58"/>
    <x v="58"/>
    <s v="XR3 "/>
    <n v="7"/>
    <x v="9"/>
    <n v="3"/>
    <s v="E"/>
    <n v="3"/>
    <s v="E3"/>
    <x v="8"/>
    <s v="KHENEZI 12"/>
    <s v="135-139"/>
    <m/>
  </r>
  <r>
    <x v="6"/>
    <s v="CHF 2"/>
    <s v="869320250408XR3 68 "/>
    <m/>
    <n v="7"/>
    <s v="869320250408XR3"/>
    <s v="KNES"/>
    <n v="137"/>
    <d v="2025-04-08T00:00:00"/>
    <x v="51"/>
    <x v="51"/>
    <s v="XR3 "/>
    <n v="7"/>
    <x v="9"/>
    <n v="3"/>
    <s v="E"/>
    <n v="3"/>
    <s v="E3"/>
    <x v="8"/>
    <s v="KHENEZI 12"/>
    <s v="135-139"/>
    <m/>
  </r>
  <r>
    <x v="6"/>
    <s v="CHF 2"/>
    <s v="853420250408XR4 73 "/>
    <m/>
    <n v="16"/>
    <s v="853420250408XR4"/>
    <s v="KNES"/>
    <n v="130"/>
    <d v="2025-04-08T00:00:00"/>
    <x v="51"/>
    <x v="51"/>
    <s v="XR4 "/>
    <n v="16"/>
    <x v="9"/>
    <n v="4"/>
    <s v="E"/>
    <n v="4"/>
    <s v="E4"/>
    <x v="8"/>
    <s v="KHENEZI 11"/>
    <s v="115-134"/>
    <m/>
  </r>
  <r>
    <x v="6"/>
    <s v="CHF 2"/>
    <s v="853420250408XR4 85 "/>
    <m/>
    <n v="5"/>
    <s v="853420250408XR4"/>
    <s v="KNES"/>
    <n v="130"/>
    <d v="2025-04-08T00:00:00"/>
    <x v="51"/>
    <x v="51"/>
    <s v="XR4 "/>
    <n v="5"/>
    <x v="9"/>
    <n v="4"/>
    <s v="E"/>
    <n v="4"/>
    <s v="E4"/>
    <x v="8"/>
    <s v="KHENEZI 11"/>
    <s v="115-134"/>
    <m/>
  </r>
  <r>
    <x v="6"/>
    <s v="CHF 2"/>
    <s v="853520250409XR5 68 "/>
    <m/>
    <n v="3"/>
    <s v="853520250409XR5"/>
    <s v="KNES"/>
    <n v="131"/>
    <d v="2025-04-09T00:00:00"/>
    <x v="51"/>
    <x v="51"/>
    <s v="XR5 "/>
    <n v="3"/>
    <x v="9"/>
    <n v="5"/>
    <s v="E"/>
    <n v="5"/>
    <s v="E5"/>
    <x v="8"/>
    <s v="KHENEZI 11"/>
    <s v="115-134"/>
    <m/>
  </r>
  <r>
    <x v="6"/>
    <s v="CHF 2"/>
    <s v="836020250408XR7 16 "/>
    <m/>
    <n v="2"/>
    <s v="836020250408XR7"/>
    <s v="KNES"/>
    <n v="110"/>
    <d v="2025-04-08T00:00:00"/>
    <x v="51"/>
    <x v="51"/>
    <s v="XR7 "/>
    <n v="2"/>
    <x v="9"/>
    <n v="7"/>
    <s v="E"/>
    <s v="7+"/>
    <s v="E7+"/>
    <x v="8"/>
    <s v="KHENEZI 10"/>
    <s v="95-114"/>
    <m/>
  </r>
  <r>
    <x v="6"/>
    <s v="CHF 2"/>
    <s v="729120250408XR6 16 "/>
    <m/>
    <n v="1"/>
    <s v="729120250408XR6"/>
    <s v="KNES"/>
    <n v="50"/>
    <d v="2025-04-08T00:00:00"/>
    <x v="51"/>
    <x v="51"/>
    <s v="XR6 "/>
    <n v="1"/>
    <x v="9"/>
    <n v="6"/>
    <s v="E"/>
    <n v="6"/>
    <s v="E6"/>
    <x v="8"/>
    <s v="KHENEZI 6"/>
    <s v="50-54"/>
    <m/>
  </r>
  <r>
    <x v="6"/>
    <s v="CHF 2"/>
    <s v="836020250409XR5 34 "/>
    <m/>
    <n v="6"/>
    <s v="836020250409XR5"/>
    <s v="KNES"/>
    <n v="110"/>
    <d v="2025-04-09T00:00:00"/>
    <x v="51"/>
    <x v="51"/>
    <s v="XR5 "/>
    <n v="6"/>
    <x v="9"/>
    <n v="5"/>
    <s v="E"/>
    <n v="5"/>
    <s v="E5"/>
    <x v="8"/>
    <s v="KHENEZI 10"/>
    <s v="95-114"/>
    <m/>
  </r>
  <r>
    <x v="6"/>
    <s v="CHF 2"/>
    <s v="853420250408XR4 59 "/>
    <m/>
    <n v="8"/>
    <s v="853420250408XR4"/>
    <s v="KNES"/>
    <n v="130"/>
    <d v="2025-04-08T00:00:00"/>
    <x v="51"/>
    <x v="51"/>
    <s v="XR4 "/>
    <n v="8"/>
    <x v="9"/>
    <n v="4"/>
    <s v="E"/>
    <n v="4"/>
    <s v="E4"/>
    <x v="8"/>
    <s v="KHENEZI 11"/>
    <s v="115-134"/>
    <m/>
  </r>
  <r>
    <x v="6"/>
    <s v="CHF 2"/>
    <s v="853420250407XR7 34 "/>
    <m/>
    <n v="11"/>
    <s v="853420250407XR7"/>
    <s v="KNES"/>
    <n v="130"/>
    <d v="2025-04-07T00:00:00"/>
    <x v="51"/>
    <x v="51"/>
    <s v="XR7 "/>
    <n v="11"/>
    <x v="9"/>
    <n v="7"/>
    <s v="E"/>
    <s v="7+"/>
    <s v="E7+"/>
    <x v="8"/>
    <s v="KHENEZI 11"/>
    <s v="115-134"/>
    <m/>
  </r>
  <r>
    <x v="6"/>
    <s v="CHF 2"/>
    <s v="853420250407XR7 34 "/>
    <m/>
    <n v="11"/>
    <s v="853420250407XR7"/>
    <s v="KNES"/>
    <n v="130"/>
    <d v="2025-04-07T00:00:00"/>
    <x v="51"/>
    <x v="51"/>
    <s v="XR7 "/>
    <n v="11"/>
    <x v="9"/>
    <n v="7"/>
    <s v="E"/>
    <s v="7+"/>
    <s v="E7+"/>
    <x v="8"/>
    <s v="KHENEZI 11"/>
    <s v="115-134"/>
    <m/>
  </r>
  <r>
    <x v="6"/>
    <s v="CHF 2"/>
    <s v="869320250429XR4 34 "/>
    <m/>
    <n v="1"/>
    <s v="869320250429XR4"/>
    <s v="KNES"/>
    <n v="137"/>
    <d v="2025-04-29T00:00:00"/>
    <x v="13"/>
    <x v="14"/>
    <s v="XR4 "/>
    <n v="1"/>
    <x v="9"/>
    <n v="4"/>
    <s v="E"/>
    <n v="4"/>
    <s v="E4"/>
    <x v="8"/>
    <s v="KHENEZI 12"/>
    <s v="135-139"/>
    <m/>
  </r>
  <r>
    <x v="6"/>
    <s v="CHF 2"/>
    <s v="853420250429XR6 34 "/>
    <m/>
    <n v="3"/>
    <s v="853420250429XR6"/>
    <s v="KNES"/>
    <n v="130"/>
    <d v="2025-04-29T00:00:00"/>
    <x v="13"/>
    <x v="14"/>
    <s v="XR6 "/>
    <n v="3"/>
    <x v="9"/>
    <n v="6"/>
    <s v="E"/>
    <n v="6"/>
    <s v="E6"/>
    <x v="8"/>
    <s v="KHENEZI 11"/>
    <s v="115-134"/>
    <m/>
  </r>
  <r>
    <x v="6"/>
    <s v="CHF 2"/>
    <s v="853520250429XR5 34 "/>
    <m/>
    <n v="3"/>
    <s v="853520250429XR5"/>
    <s v="KNES"/>
    <n v="131"/>
    <d v="2025-04-29T00:00:00"/>
    <x v="13"/>
    <x v="14"/>
    <s v="XR5 "/>
    <n v="3"/>
    <x v="9"/>
    <n v="5"/>
    <s v="E"/>
    <n v="5"/>
    <s v="E5"/>
    <x v="8"/>
    <s v="KHENEZI 11"/>
    <s v="115-134"/>
    <m/>
  </r>
  <r>
    <x v="6"/>
    <s v="CHF 2"/>
    <s v="836020250429XR5 34 "/>
    <m/>
    <n v="3"/>
    <s v="836020250429XR5"/>
    <s v="KNES"/>
    <n v="110"/>
    <d v="2025-04-29T00:00:00"/>
    <x v="13"/>
    <x v="14"/>
    <s v="XR5 "/>
    <n v="3"/>
    <x v="9"/>
    <n v="5"/>
    <s v="E"/>
    <n v="5"/>
    <s v="E5"/>
    <x v="8"/>
    <s v="KHENEZI 10"/>
    <s v="95-114"/>
    <m/>
  </r>
  <r>
    <x v="6"/>
    <s v="CHF 2"/>
    <s v="853420250505XR5 68 "/>
    <m/>
    <n v="4"/>
    <s v="853420250505XR5"/>
    <s v="KNES"/>
    <n v="130"/>
    <d v="2025-05-05T00:00:00"/>
    <x v="59"/>
    <x v="59"/>
    <s v="XR5 "/>
    <n v="4"/>
    <x v="9"/>
    <n v="5"/>
    <s v="E"/>
    <n v="5"/>
    <s v="E5"/>
    <x v="8"/>
    <s v="KHENEZI 11"/>
    <s v="115-134"/>
    <m/>
  </r>
  <r>
    <x v="6"/>
    <s v="CHF 2"/>
    <s v="853520241206R 0 73 "/>
    <m/>
    <n v="15"/>
    <s v="853520241206R 0"/>
    <s v="KNES"/>
    <n v="131"/>
    <d v="2024-12-06T00:00:00"/>
    <x v="60"/>
    <x v="60"/>
    <s v="R 0 "/>
    <n v="15"/>
    <x v="14"/>
    <n v="0"/>
    <s v="R"/>
    <n v="0"/>
    <s v="R0"/>
    <x v="8"/>
    <s v="KHENEZI 11"/>
    <s v="115-134"/>
    <m/>
  </r>
  <r>
    <x v="6"/>
    <s v="CHF 2"/>
    <s v="869320241217R 0 82 "/>
    <m/>
    <n v="15"/>
    <s v="869320241217R 0"/>
    <s v="KNES"/>
    <n v="137"/>
    <d v="2024-12-17T00:00:00"/>
    <x v="61"/>
    <x v="61"/>
    <s v="R 0 "/>
    <n v="15"/>
    <x v="14"/>
    <n v="0"/>
    <s v="R"/>
    <n v="0"/>
    <s v="R0"/>
    <x v="8"/>
    <s v="KHENEZI 12"/>
    <s v="135-139"/>
    <m/>
  </r>
  <r>
    <x v="6"/>
    <s v="CHF 2"/>
    <s v="869320241211R 0 18 "/>
    <m/>
    <n v="15"/>
    <s v="869320241211R 0"/>
    <s v="KNES"/>
    <n v="137"/>
    <d v="2024-12-11T00:00:00"/>
    <x v="60"/>
    <x v="62"/>
    <s v="R 0 "/>
    <n v="15"/>
    <x v="14"/>
    <n v="0"/>
    <s v="R"/>
    <n v="0"/>
    <s v="R0"/>
    <x v="8"/>
    <s v="KHENEZI 12"/>
    <s v="135-139"/>
    <m/>
  </r>
  <r>
    <x v="6"/>
    <s v="CHF 2"/>
    <s v="853420241210RA0 72 "/>
    <m/>
    <n v="2"/>
    <s v="853420241210RA0"/>
    <s v="KNES"/>
    <n v="130"/>
    <d v="2024-12-10T00:00:00"/>
    <x v="60"/>
    <x v="62"/>
    <s v="RA0 "/>
    <n v="2"/>
    <x v="15"/>
    <n v="0"/>
    <s v="R"/>
    <n v="0"/>
    <s v="R0"/>
    <x v="8"/>
    <s v="KHENEZI 11"/>
    <s v="115-134"/>
    <m/>
  </r>
  <r>
    <x v="6"/>
    <s v="CHF 2"/>
    <s v="869320241217R 0 72 "/>
    <m/>
    <n v="13"/>
    <s v="869320241217R 0"/>
    <s v="KNES"/>
    <n v="137"/>
    <d v="2024-12-17T00:00:00"/>
    <x v="61"/>
    <x v="61"/>
    <s v="R 0 "/>
    <n v="13"/>
    <x v="14"/>
    <n v="0"/>
    <s v="R"/>
    <n v="0"/>
    <s v="R0"/>
    <x v="8"/>
    <s v="KHENEZI 12"/>
    <s v="135-139"/>
    <m/>
  </r>
  <r>
    <x v="6"/>
    <s v="CHF 2"/>
    <s v="828720241210R 0 36 "/>
    <m/>
    <n v="2"/>
    <s v="828720241210R 0"/>
    <s v="GND"/>
    <n v="12"/>
    <d v="2024-12-10T00:00:00"/>
    <x v="60"/>
    <x v="62"/>
    <s v="R 0 "/>
    <n v="2"/>
    <x v="14"/>
    <n v="0"/>
    <s v="R"/>
    <n v="0"/>
    <s v="R0"/>
    <x v="5"/>
    <s v="GANDA 4"/>
    <s v="11-15"/>
    <m/>
  </r>
  <r>
    <x v="6"/>
    <s v="CHF 2"/>
    <s v="869320250123XR2 59 "/>
    <m/>
    <n v="2"/>
    <s v="869320250123XR2"/>
    <s v="KNES"/>
    <n v="137"/>
    <d v="2025-01-23T00:00:00"/>
    <x v="62"/>
    <x v="63"/>
    <s v="XR2 "/>
    <n v="2"/>
    <x v="9"/>
    <n v="2"/>
    <s v="E"/>
    <n v="2"/>
    <s v="E2"/>
    <x v="8"/>
    <s v="KHENEZI 12"/>
    <s v="135-139"/>
    <m/>
  </r>
  <r>
    <x v="6"/>
    <s v="CHF 2"/>
    <s v="869320250123XR2 18 "/>
    <m/>
    <n v="1"/>
    <s v="869320250123XR2"/>
    <s v="KNES"/>
    <n v="137"/>
    <d v="2025-01-23T00:00:00"/>
    <x v="62"/>
    <x v="63"/>
    <s v="XR2 "/>
    <n v="1"/>
    <x v="9"/>
    <n v="2"/>
    <s v="E"/>
    <n v="2"/>
    <s v="E2"/>
    <x v="8"/>
    <s v="KHENEZI 12"/>
    <s v="135-139"/>
    <m/>
  </r>
  <r>
    <x v="6"/>
    <s v="CHF 2"/>
    <s v="869320250120XR1 36 "/>
    <m/>
    <n v="1"/>
    <s v="869320250120XR1"/>
    <s v="KNES"/>
    <n v="137"/>
    <d v="2025-01-20T00:00:00"/>
    <x v="63"/>
    <x v="47"/>
    <s v="XR1 "/>
    <n v="1"/>
    <x v="9"/>
    <n v="1"/>
    <s v="E"/>
    <n v="1"/>
    <s v="E1"/>
    <x v="8"/>
    <s v="KHENEZI 12"/>
    <s v="135-139"/>
    <m/>
  </r>
  <r>
    <x v="6"/>
    <s v="CHF 2"/>
    <s v="836020250121XR6 16 "/>
    <m/>
    <n v="1"/>
    <s v="836020250121XR6"/>
    <s v="KNES"/>
    <n v="110"/>
    <d v="2025-01-21T00:00:00"/>
    <x v="63"/>
    <x v="63"/>
    <s v="XR6 "/>
    <n v="1"/>
    <x v="9"/>
    <n v="6"/>
    <s v="E"/>
    <n v="6"/>
    <s v="E6"/>
    <x v="8"/>
    <s v="KHENEZI 10"/>
    <s v="95-114"/>
    <m/>
  </r>
  <r>
    <x v="6"/>
    <s v="CHF 2"/>
    <s v="869320250123XR2 72 "/>
    <m/>
    <n v="4"/>
    <s v="869320250123XR2"/>
    <s v="KNES"/>
    <n v="137"/>
    <d v="2025-01-23T00:00:00"/>
    <x v="62"/>
    <x v="63"/>
    <s v="XR2 "/>
    <n v="4"/>
    <x v="9"/>
    <n v="2"/>
    <s v="E"/>
    <n v="2"/>
    <s v="E2"/>
    <x v="8"/>
    <s v="KHENEZI 12"/>
    <s v="135-139"/>
    <m/>
  </r>
  <r>
    <x v="6"/>
    <s v="CHF 2"/>
    <s v="869320250120XR1 36 "/>
    <m/>
    <n v="2"/>
    <s v="869320250120XR1"/>
    <s v="KNES"/>
    <n v="137"/>
    <d v="2025-01-20T00:00:00"/>
    <x v="63"/>
    <x v="47"/>
    <s v="XR1 "/>
    <n v="2"/>
    <x v="9"/>
    <n v="1"/>
    <s v="E"/>
    <n v="1"/>
    <s v="E1"/>
    <x v="8"/>
    <s v="KHENEZI 12"/>
    <s v="135-139"/>
    <m/>
  </r>
  <r>
    <x v="6"/>
    <s v="CHF 2"/>
    <s v="869320250121XR3 16 "/>
    <m/>
    <n v="2"/>
    <s v="869320250121XR3"/>
    <s v="KNES"/>
    <n v="137"/>
    <d v="2025-01-21T00:00:00"/>
    <x v="63"/>
    <x v="63"/>
    <s v="XR3 "/>
    <n v="2"/>
    <x v="9"/>
    <n v="3"/>
    <s v="E"/>
    <n v="3"/>
    <s v="E3"/>
    <x v="8"/>
    <s v="KHENEZI 12"/>
    <s v="135-139"/>
    <m/>
  </r>
  <r>
    <x v="6"/>
    <s v="CHF 2"/>
    <s v="836020250129XR4 16 "/>
    <m/>
    <n v="1"/>
    <s v="836020250129XR4"/>
    <s v="KNES"/>
    <n v="110"/>
    <d v="2025-01-29T00:00:00"/>
    <x v="62"/>
    <x v="64"/>
    <s v="XR4 "/>
    <n v="1"/>
    <x v="9"/>
    <n v="4"/>
    <s v="E"/>
    <n v="4"/>
    <s v="E4"/>
    <x v="8"/>
    <s v="KHENEZI 10"/>
    <s v="95-114"/>
    <m/>
  </r>
  <r>
    <x v="6"/>
    <s v="CHF 2"/>
    <s v="836020250129XR4 16 "/>
    <m/>
    <n v="7"/>
    <s v="836020250129XR4"/>
    <s v="KNES"/>
    <n v="110"/>
    <d v="2025-01-29T00:00:00"/>
    <x v="62"/>
    <x v="64"/>
    <s v="XR4 "/>
    <n v="7"/>
    <x v="9"/>
    <n v="4"/>
    <s v="E"/>
    <n v="4"/>
    <s v="E4"/>
    <x v="8"/>
    <s v="KHENEZI 10"/>
    <s v="95-114"/>
    <m/>
  </r>
  <r>
    <x v="6"/>
    <s v="CHF 2"/>
    <s v="857220250121R 0 21 "/>
    <m/>
    <n v="2"/>
    <s v="857220250121R 0"/>
    <s v="AMZLY"/>
    <n v="32"/>
    <d v="2025-01-21T00:00:00"/>
    <x v="63"/>
    <x v="63"/>
    <s v="R 0 "/>
    <n v="2"/>
    <x v="14"/>
    <n v="0"/>
    <s v="R"/>
    <n v="0"/>
    <s v="R0"/>
    <x v="11"/>
    <s v="ZAMLI 2"/>
    <s v="30-34"/>
    <m/>
  </r>
  <r>
    <x v="6"/>
    <s v="CHF 2"/>
    <s v="828720250123R 1 16 "/>
    <m/>
    <n v="2"/>
    <s v="828720250123R 1"/>
    <s v="GND"/>
    <n v="12"/>
    <d v="2025-01-23T00:00:00"/>
    <x v="62"/>
    <x v="63"/>
    <s v="R 1 "/>
    <n v="2"/>
    <x v="14"/>
    <n v="1"/>
    <s v="R"/>
    <n v="0"/>
    <s v="R0"/>
    <x v="5"/>
    <s v="GANDA 4"/>
    <s v="11-15"/>
    <m/>
  </r>
  <r>
    <x v="6"/>
    <s v="CHF 2"/>
    <s v="828720250121XR5 16 "/>
    <m/>
    <n v="2"/>
    <s v="828720250121XR5"/>
    <s v="GND"/>
    <n v="12"/>
    <d v="2025-01-21T00:00:00"/>
    <x v="63"/>
    <x v="63"/>
    <s v="XR5 "/>
    <n v="2"/>
    <x v="9"/>
    <n v="5"/>
    <s v="E"/>
    <n v="5"/>
    <s v="E5"/>
    <x v="5"/>
    <s v="GANDA 4"/>
    <s v="11-15"/>
    <m/>
  </r>
  <r>
    <x v="6"/>
    <s v="CHF 2"/>
    <s v="828720250130XR4 16 "/>
    <m/>
    <n v="1"/>
    <s v="828720250130XR4"/>
    <s v="GND"/>
    <n v="12"/>
    <d v="2025-01-30T00:00:00"/>
    <x v="32"/>
    <x v="64"/>
    <s v="XR4 "/>
    <n v="1"/>
    <x v="9"/>
    <n v="4"/>
    <s v="E"/>
    <n v="4"/>
    <s v="E4"/>
    <x v="5"/>
    <s v="GANDA 4"/>
    <s v="11-15"/>
    <m/>
  </r>
  <r>
    <x v="6"/>
    <s v="CHF 2"/>
    <s v="828720250130XR3 16 "/>
    <m/>
    <n v="3"/>
    <s v="828720250130XR3"/>
    <s v="GND"/>
    <n v="12"/>
    <d v="2025-01-30T00:00:00"/>
    <x v="32"/>
    <x v="64"/>
    <s v="XR3 "/>
    <n v="3"/>
    <x v="9"/>
    <n v="3"/>
    <s v="E"/>
    <n v="3"/>
    <s v="E3"/>
    <x v="5"/>
    <s v="GANDA 4"/>
    <s v="11-15"/>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4"/>
    <m/>
    <m/>
    <m/>
    <m/>
    <s v=""/>
    <s v=""/>
    <s v=""/>
    <s v=""/>
    <x v="17"/>
    <x v="18"/>
    <s v=""/>
    <s v=""/>
    <x v="12"/>
    <s v=""/>
    <s v=""/>
    <s v=""/>
    <s v=""/>
    <x v="12"/>
    <s v=""/>
    <s v=""/>
    <m/>
  </r>
  <r>
    <x v="7"/>
    <m/>
    <m/>
    <m/>
    <m/>
    <m/>
    <m/>
    <m/>
    <m/>
    <x v="17"/>
    <x v="18"/>
    <m/>
    <m/>
    <x v="16"/>
    <m/>
    <m/>
    <m/>
    <m/>
    <x v="21"/>
    <m/>
    <m/>
    <s v="LIMITE DES FORMULES"/>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r>
    <x v="7"/>
    <m/>
    <m/>
    <m/>
    <m/>
    <m/>
    <m/>
    <m/>
    <m/>
    <x v="64"/>
    <x v="65"/>
    <m/>
    <m/>
    <x v="16"/>
    <m/>
    <m/>
    <m/>
    <m/>
    <x v="21"/>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17">
  <r>
    <x v="0"/>
    <s v="1A50"/>
    <s v="735820250912AW2 7  "/>
    <n v="6"/>
    <m/>
    <s v="735820250912AW2"/>
    <x v="0"/>
    <n v="2406"/>
    <d v="2025-09-12T00:00:00"/>
    <n v="0"/>
    <s v="&lt; 1 sem."/>
    <x v="0"/>
    <n v="84"/>
    <s v="AW"/>
    <n v="2"/>
    <x v="0"/>
    <n v="2"/>
    <x v="0"/>
    <x v="0"/>
    <s v="BAHREE 94"/>
    <x v="0"/>
  </r>
  <r>
    <x v="0"/>
    <s v="1A50"/>
    <s v="870320250818E+1236 "/>
    <n v="3"/>
    <m/>
    <s v="870320250818E+1"/>
    <x v="1"/>
    <n v="9308"/>
    <d v="2025-08-18T00:00:00"/>
    <n v="4"/>
    <s v="1 mois "/>
    <x v="1"/>
    <n v="42"/>
    <s v="E+"/>
    <n v="12"/>
    <x v="0"/>
    <n v="12"/>
    <x v="1"/>
    <x v="1"/>
    <s v="SHESHI 03"/>
    <x v="1"/>
  </r>
  <r>
    <x v="0"/>
    <s v="1A51"/>
    <s v="870320250910E+1368 "/>
    <n v="22"/>
    <m/>
    <s v="870320250910E+1"/>
    <x v="1"/>
    <n v="9308"/>
    <d v="2025-09-10T00:00:00"/>
    <n v="1"/>
    <s v="1 sem."/>
    <x v="2"/>
    <n v="308"/>
    <s v="E+"/>
    <n v="13"/>
    <x v="0"/>
    <s v="13+"/>
    <x v="2"/>
    <x v="1"/>
    <s v="SHESHI 03"/>
    <x v="1"/>
  </r>
  <r>
    <x v="0"/>
    <s v="1A51"/>
    <s v="870220250814E+127  "/>
    <n v="12"/>
    <n v="6"/>
    <s v="870220250814E+1"/>
    <x v="2"/>
    <n v="9308"/>
    <d v="2025-08-14T00:00:00"/>
    <n v="5"/>
    <s v="1 mois "/>
    <x v="1"/>
    <n v="174"/>
    <s v="E+"/>
    <n v="12"/>
    <x v="0"/>
    <n v="12"/>
    <x v="1"/>
    <x v="2"/>
    <s v="FAYZEH 01"/>
    <x v="1"/>
  </r>
  <r>
    <x v="0"/>
    <s v="1A52"/>
    <s v="870220250814RG1220 "/>
    <n v="5"/>
    <m/>
    <s v="870220250814RG1"/>
    <x v="2"/>
    <n v="9308"/>
    <d v="2025-08-14T00:00:00"/>
    <n v="5"/>
    <s v="1 mois "/>
    <x v="3"/>
    <n v="70"/>
    <s v="RG"/>
    <n v="12"/>
    <x v="0"/>
    <n v="12"/>
    <x v="1"/>
    <x v="2"/>
    <s v="FAYZEH 01"/>
    <x v="1"/>
  </r>
  <r>
    <x v="0"/>
    <s v="1A42"/>
    <s v="825520250819E+2336 "/>
    <n v="12"/>
    <n v="5"/>
    <s v="825520250819E+2"/>
    <x v="3"/>
    <n v="257"/>
    <d v="2025-08-19T00:00:00"/>
    <n v="4"/>
    <s v="4 sem."/>
    <x v="4"/>
    <n v="173"/>
    <s v="E+"/>
    <n v="23"/>
    <x v="0"/>
    <s v="13+"/>
    <x v="2"/>
    <x v="3"/>
    <s v="FARD 20"/>
    <x v="2"/>
  </r>
  <r>
    <x v="0"/>
    <s v="1A42"/>
    <s v="853020250729E+137  "/>
    <n v="7"/>
    <n v="7"/>
    <s v="853020250729E+1"/>
    <x v="4"/>
    <n v="126"/>
    <d v="2025-07-29T00:00:00"/>
    <n v="7"/>
    <s v="1 mois 2 sem."/>
    <x v="2"/>
    <n v="105"/>
    <s v="E+"/>
    <n v="13"/>
    <x v="0"/>
    <s v="13+"/>
    <x v="2"/>
    <x v="4"/>
    <s v="KHENEZI 11"/>
    <x v="3"/>
  </r>
  <r>
    <x v="0"/>
    <s v="1A41"/>
    <s v="862320250910XM207  "/>
    <n v="7"/>
    <m/>
    <s v="862320250910XM2"/>
    <x v="5"/>
    <n v="120"/>
    <d v="2025-09-10T00:00:00"/>
    <n v="1"/>
    <s v="1 sem."/>
    <x v="5"/>
    <n v="98"/>
    <s v="XM"/>
    <n v="20"/>
    <x v="0"/>
    <s v="13+"/>
    <x v="2"/>
    <x v="5"/>
    <s v="SAGGAI 16"/>
    <x v="4"/>
  </r>
  <r>
    <x v="0"/>
    <s v="1A41"/>
    <s v="870820250901XM1036 "/>
    <n v="2"/>
    <n v="7"/>
    <s v="870820250901XM1"/>
    <x v="1"/>
    <n v="9312"/>
    <d v="2025-09-01T00:00:00"/>
    <n v="2"/>
    <s v="2 sem."/>
    <x v="6"/>
    <n v="35"/>
    <s v="XM"/>
    <n v="10"/>
    <x v="0"/>
    <n v="10"/>
    <x v="3"/>
    <x v="1"/>
    <s v="SHESHI 04"/>
    <x v="5"/>
  </r>
  <r>
    <x v="0"/>
    <s v="1A41"/>
    <s v="828620250910XM197  "/>
    <n v="2"/>
    <m/>
    <s v="828620250910XM1"/>
    <x v="6"/>
    <n v="11"/>
    <d v="2025-09-10T00:00:00"/>
    <n v="1"/>
    <s v="1 sem."/>
    <x v="7"/>
    <n v="28"/>
    <s v="XM"/>
    <n v="19"/>
    <x v="0"/>
    <s v="13+"/>
    <x v="2"/>
    <x v="6"/>
    <s v="GANDA 4"/>
    <x v="6"/>
  </r>
  <r>
    <x v="0"/>
    <s v="1A40"/>
    <s v="735820250915X 2 7  "/>
    <n v="16"/>
    <m/>
    <s v="735820250915X 2"/>
    <x v="0"/>
    <n v="2406"/>
    <d v="2025-09-15T00:00:00"/>
    <n v="0"/>
    <s v="&lt; 1 sem."/>
    <x v="8"/>
    <n v="224"/>
    <s v="X "/>
    <n v="2"/>
    <x v="0"/>
    <n v="2"/>
    <x v="0"/>
    <x v="0"/>
    <s v="BAHREE 94"/>
    <x v="0"/>
  </r>
  <r>
    <x v="0"/>
    <s v="1A30"/>
    <s v="564020250811XM1536 "/>
    <m/>
    <n v="10"/>
    <s v="564020250811XM1"/>
    <x v="7"/>
    <n v="2306"/>
    <d v="2025-08-11T00:00:00"/>
    <n v="5"/>
    <s v="1 mois 1 sem."/>
    <x v="9"/>
    <n v="10"/>
    <s v="XM"/>
    <n v="15"/>
    <x v="0"/>
    <s v="13+"/>
    <x v="2"/>
    <x v="7"/>
    <s v="MEDJOOL 109"/>
    <x v="7"/>
  </r>
  <r>
    <x v="0"/>
    <s v="1A31"/>
    <s v="869820240924RG4 7  "/>
    <n v="3"/>
    <m/>
    <s v="869820240924RG4"/>
    <x v="8"/>
    <n v="2306"/>
    <d v="2024-09-24T00:00:00"/>
    <n v="51"/>
    <s v="11 mois 3 sem."/>
    <x v="10"/>
    <n v="42"/>
    <s v="RG"/>
    <n v="4"/>
    <x v="0"/>
    <n v="4"/>
    <x v="4"/>
    <x v="8"/>
    <s v="ZAMLI 4"/>
    <x v="7"/>
  </r>
  <r>
    <x v="0"/>
    <s v="1A31"/>
    <s v="833720250827XM1636 "/>
    <n v="4"/>
    <n v="5"/>
    <s v="833720250827XM1"/>
    <x v="9"/>
    <n v="36"/>
    <d v="2025-08-27T00:00:00"/>
    <n v="3"/>
    <s v="3 sem."/>
    <x v="11"/>
    <n v="61"/>
    <s v="XM"/>
    <n v="16"/>
    <x v="0"/>
    <s v="13+"/>
    <x v="2"/>
    <x v="9"/>
    <s v="DABBAS 4"/>
    <x v="8"/>
  </r>
  <r>
    <x v="0"/>
    <s v="1A31"/>
    <s v="828620250910E+197  "/>
    <n v="2"/>
    <m/>
    <s v="828620250910E+1"/>
    <x v="6"/>
    <n v="11"/>
    <d v="2025-09-10T00:00:00"/>
    <n v="1"/>
    <s v="1 sem."/>
    <x v="12"/>
    <n v="28"/>
    <s v="E+"/>
    <n v="19"/>
    <x v="0"/>
    <s v="13+"/>
    <x v="2"/>
    <x v="6"/>
    <s v="GANDA 4"/>
    <x v="6"/>
  </r>
  <r>
    <x v="0"/>
    <s v="1A31"/>
    <s v="833720250827XM1636 "/>
    <n v="3"/>
    <n v="7"/>
    <s v="833720250827XM1"/>
    <x v="9"/>
    <n v="36"/>
    <d v="2025-08-27T00:00:00"/>
    <n v="3"/>
    <s v="3 sem."/>
    <x v="11"/>
    <n v="49"/>
    <s v="XM"/>
    <n v="16"/>
    <x v="0"/>
    <s v="13+"/>
    <x v="2"/>
    <x v="9"/>
    <s v="DABBAS 4"/>
    <x v="8"/>
  </r>
  <r>
    <x v="0"/>
    <s v="1A31"/>
    <s v="869720250827XS1436 "/>
    <n v="1"/>
    <n v="3"/>
    <s v="869720250827XS1"/>
    <x v="10"/>
    <n v="2301"/>
    <d v="2025-08-27T00:00:00"/>
    <n v="3"/>
    <s v="3 sem."/>
    <x v="13"/>
    <n v="17"/>
    <s v="XS"/>
    <n v="14"/>
    <x v="0"/>
    <s v="13+"/>
    <x v="2"/>
    <x v="10"/>
    <s v="RAWDAH 1"/>
    <x v="9"/>
  </r>
  <r>
    <x v="0"/>
    <s v="1A31"/>
    <s v="761320250828E+1536 "/>
    <m/>
    <n v="4"/>
    <s v="761320250828E+1"/>
    <x v="1"/>
    <n v="120"/>
    <d v="2025-08-28T00:00:00"/>
    <n v="3"/>
    <s v="3 sem."/>
    <x v="14"/>
    <n v="4"/>
    <s v="E+"/>
    <n v="15"/>
    <x v="0"/>
    <s v="13+"/>
    <x v="2"/>
    <x v="1"/>
    <s v="SHESHI 22"/>
    <x v="4"/>
  </r>
  <r>
    <x v="0"/>
    <s v="1A31"/>
    <s v="862320250829XS2036 "/>
    <n v="1"/>
    <n v="3"/>
    <s v="862320250829XS2"/>
    <x v="5"/>
    <n v="120"/>
    <d v="2025-08-29T00:00:00"/>
    <n v="2"/>
    <s v="2 sem."/>
    <x v="15"/>
    <n v="17"/>
    <s v="XS"/>
    <n v="20"/>
    <x v="0"/>
    <s v="13+"/>
    <x v="2"/>
    <x v="5"/>
    <s v="SAGGAI 16"/>
    <x v="4"/>
  </r>
  <r>
    <x v="0"/>
    <s v="1A31"/>
    <s v="869720250829XS1536 "/>
    <n v="2"/>
    <m/>
    <s v="869720250829XS1"/>
    <x v="10"/>
    <n v="2301"/>
    <d v="2025-08-29T00:00:00"/>
    <n v="2"/>
    <s v="2 sem."/>
    <x v="16"/>
    <n v="28"/>
    <s v="XS"/>
    <n v="15"/>
    <x v="0"/>
    <s v="13+"/>
    <x v="2"/>
    <x v="10"/>
    <s v="RAWDAH 1"/>
    <x v="9"/>
  </r>
  <r>
    <x v="0"/>
    <s v="1A31"/>
    <s v="825520250819E+237  "/>
    <n v="13"/>
    <m/>
    <s v="825520250819E+2"/>
    <x v="3"/>
    <n v="257"/>
    <d v="2025-08-19T00:00:00"/>
    <n v="4"/>
    <s v="4 sem."/>
    <x v="4"/>
    <n v="182"/>
    <s v="E+"/>
    <n v="23"/>
    <x v="0"/>
    <s v="13+"/>
    <x v="2"/>
    <x v="3"/>
    <s v="FARD 20"/>
    <x v="2"/>
  </r>
  <r>
    <x v="0"/>
    <s v="1A32"/>
    <s v="869720250814XS9 36 "/>
    <m/>
    <n v="1"/>
    <s v="869720250814XS9"/>
    <x v="10"/>
    <n v="2301"/>
    <d v="2025-08-14T00:00:00"/>
    <n v="5"/>
    <s v="1 mois "/>
    <x v="17"/>
    <n v="1"/>
    <s v="XS"/>
    <n v="9"/>
    <x v="0"/>
    <n v="9"/>
    <x v="5"/>
    <x v="10"/>
    <s v="RAWDAH 1"/>
    <x v="9"/>
  </r>
  <r>
    <x v="0"/>
    <s v="1A32"/>
    <s v="825520250814E+2336 "/>
    <n v="2"/>
    <m/>
    <s v="825520250814E+2"/>
    <x v="3"/>
    <n v="257"/>
    <d v="2025-08-14T00:00:00"/>
    <n v="5"/>
    <s v="1 mois "/>
    <x v="4"/>
    <n v="28"/>
    <s v="E+"/>
    <n v="23"/>
    <x v="0"/>
    <s v="13+"/>
    <x v="2"/>
    <x v="3"/>
    <s v="FARD 20"/>
    <x v="2"/>
  </r>
  <r>
    <x v="0"/>
    <s v="1A32"/>
    <s v="761320250804XS1636 "/>
    <n v="1"/>
    <m/>
    <s v="761320250804XS1"/>
    <x v="1"/>
    <n v="120"/>
    <d v="2025-08-04T00:00:00"/>
    <n v="6"/>
    <s v="1 mois 2 sem."/>
    <x v="18"/>
    <n v="14"/>
    <s v="XS"/>
    <n v="16"/>
    <x v="0"/>
    <s v="13+"/>
    <x v="2"/>
    <x v="1"/>
    <s v="SHESHI 22"/>
    <x v="4"/>
  </r>
  <r>
    <x v="0"/>
    <s v="1A22"/>
    <s v="869720250818E 2 36 "/>
    <n v="1"/>
    <n v="5"/>
    <s v="869720250818E 2"/>
    <x v="10"/>
    <n v="2301"/>
    <d v="2025-08-18T00:00:00"/>
    <n v="4"/>
    <s v="1 mois "/>
    <x v="19"/>
    <n v="19"/>
    <s v="E "/>
    <n v="2"/>
    <x v="1"/>
    <n v="2"/>
    <x v="6"/>
    <x v="10"/>
    <s v="RAWDAH 1"/>
    <x v="9"/>
  </r>
  <r>
    <x v="0"/>
    <s v="1A22"/>
    <s v="869720250829MG3 36 "/>
    <m/>
    <n v="4"/>
    <s v="869720250829MG3"/>
    <x v="10"/>
    <n v="2301"/>
    <d v="2025-08-29T00:00:00"/>
    <n v="2"/>
    <s v="2 sem."/>
    <x v="20"/>
    <n v="4"/>
    <s v="MG"/>
    <n v="3"/>
    <x v="2"/>
    <n v="3"/>
    <x v="7"/>
    <x v="10"/>
    <s v="RAWDAH 1"/>
    <x v="9"/>
  </r>
  <r>
    <x v="0"/>
    <s v="1A22"/>
    <s v="869720250819XS147  "/>
    <n v="4"/>
    <m/>
    <s v="869720250819XS1"/>
    <x v="10"/>
    <n v="2301"/>
    <d v="2025-08-19T00:00:00"/>
    <n v="4"/>
    <s v="4 sem."/>
    <x v="13"/>
    <n v="56"/>
    <s v="XS"/>
    <n v="14"/>
    <x v="0"/>
    <s v="13+"/>
    <x v="2"/>
    <x v="10"/>
    <s v="RAWDAH 1"/>
    <x v="9"/>
  </r>
  <r>
    <x v="0"/>
    <s v="1A22"/>
    <s v="869920250910XS167  "/>
    <n v="8"/>
    <m/>
    <s v="869920250910XS1"/>
    <x v="11"/>
    <n v="2306"/>
    <d v="2025-09-10T00:00:00"/>
    <n v="1"/>
    <s v="1 sem."/>
    <x v="18"/>
    <n v="112"/>
    <s v="XS"/>
    <n v="16"/>
    <x v="0"/>
    <s v="13+"/>
    <x v="2"/>
    <x v="11"/>
    <s v="GHANAMI 45"/>
    <x v="7"/>
  </r>
  <r>
    <x v="0"/>
    <s v="1A22"/>
    <s v="833720250806E+1668 "/>
    <n v="10"/>
    <m/>
    <s v="833720250806E+1"/>
    <x v="9"/>
    <n v="36"/>
    <d v="2025-08-06T00:00:00"/>
    <n v="6"/>
    <s v="1 mois 1 sem."/>
    <x v="21"/>
    <n v="140"/>
    <s v="E+"/>
    <n v="16"/>
    <x v="0"/>
    <s v="13+"/>
    <x v="2"/>
    <x v="9"/>
    <s v="DABBAS 4"/>
    <x v="8"/>
  </r>
  <r>
    <x v="0"/>
    <s v="1A22"/>
    <s v="709220250821X 1379 "/>
    <n v="2"/>
    <m/>
    <s v="709220250821X 1"/>
    <x v="0"/>
    <n v="2311"/>
    <d v="2025-08-21T00:00:00"/>
    <n v="4"/>
    <s v="4 sem."/>
    <x v="22"/>
    <n v="28"/>
    <s v="X "/>
    <n v="13"/>
    <x v="0"/>
    <s v="13+"/>
    <x v="2"/>
    <x v="0"/>
    <s v="BAHREE 92"/>
    <x v="10"/>
  </r>
  <r>
    <x v="0"/>
    <s v="1A21"/>
    <s v="709220250819E+1279 "/>
    <n v="2"/>
    <m/>
    <s v="709220250819E+1"/>
    <x v="0"/>
    <n v="2311"/>
    <d v="2025-08-19T00:00:00"/>
    <n v="4"/>
    <s v="4 sem."/>
    <x v="1"/>
    <n v="28"/>
    <s v="E+"/>
    <n v="12"/>
    <x v="0"/>
    <n v="12"/>
    <x v="1"/>
    <x v="0"/>
    <s v="BAHREE 92"/>
    <x v="10"/>
  </r>
  <r>
    <x v="0"/>
    <s v="1A21"/>
    <s v="869720250826XS1536 "/>
    <n v="4"/>
    <n v="5"/>
    <s v="869720250826XS1"/>
    <x v="10"/>
    <n v="2301"/>
    <d v="2025-08-26T00:00:00"/>
    <n v="3"/>
    <s v="3 sem."/>
    <x v="16"/>
    <n v="61"/>
    <s v="XS"/>
    <n v="15"/>
    <x v="0"/>
    <s v="13+"/>
    <x v="2"/>
    <x v="10"/>
    <s v="RAWDAH 1"/>
    <x v="9"/>
  </r>
  <r>
    <x v="0"/>
    <s v="1A21"/>
    <s v="870320250819E+1236 "/>
    <m/>
    <n v="7"/>
    <s v="870320250819E+1"/>
    <x v="1"/>
    <n v="9308"/>
    <d v="2025-08-19T00:00:00"/>
    <n v="4"/>
    <s v="4 sem."/>
    <x v="1"/>
    <n v="7"/>
    <s v="E+"/>
    <n v="12"/>
    <x v="0"/>
    <n v="12"/>
    <x v="1"/>
    <x v="1"/>
    <s v="SHESHI 03"/>
    <x v="1"/>
  </r>
  <r>
    <x v="0"/>
    <s v="1A21"/>
    <s v="564020250916X 1720 "/>
    <n v="10"/>
    <n v="4"/>
    <s v="564020250916X 1"/>
    <x v="7"/>
    <n v="2306"/>
    <d v="2025-09-16T00:00:00"/>
    <n v="0"/>
    <s v="&lt; 1 sem."/>
    <x v="23"/>
    <n v="144"/>
    <s v="X "/>
    <n v="17"/>
    <x v="0"/>
    <s v="13+"/>
    <x v="2"/>
    <x v="7"/>
    <s v="MEDJOOL 109"/>
    <x v="7"/>
  </r>
  <r>
    <x v="0"/>
    <s v="1A21"/>
    <s v="594820250904X 2 36 "/>
    <n v="4"/>
    <m/>
    <s v="594820250904X 2"/>
    <x v="7"/>
    <n v="2406"/>
    <d v="2025-09-04T00:00:00"/>
    <n v="2"/>
    <s v="2 sem."/>
    <x v="8"/>
    <n v="56"/>
    <s v="X "/>
    <n v="2"/>
    <x v="0"/>
    <n v="2"/>
    <x v="0"/>
    <x v="7"/>
    <s v="MEDJOOL 111"/>
    <x v="11"/>
  </r>
  <r>
    <x v="0"/>
    <s v="1A20"/>
    <s v="594820250903AW2 36 "/>
    <n v="4"/>
    <n v="7"/>
    <s v="594820250903AW2"/>
    <x v="7"/>
    <n v="2406"/>
    <d v="2025-09-03T00:00:00"/>
    <n v="2"/>
    <s v="2 sem."/>
    <x v="0"/>
    <n v="63"/>
    <s v="AW"/>
    <n v="2"/>
    <x v="0"/>
    <n v="2"/>
    <x v="0"/>
    <x v="7"/>
    <s v="MEDJOOL 111"/>
    <x v="11"/>
  </r>
  <r>
    <x v="0"/>
    <s v="1B52"/>
    <s v="709220250912E+1318 "/>
    <n v="7"/>
    <n v="2"/>
    <s v="709220250912E+1"/>
    <x v="0"/>
    <n v="2311"/>
    <d v="2025-09-12T00:00:00"/>
    <n v="0"/>
    <s v="&lt; 1 sem."/>
    <x v="2"/>
    <n v="100"/>
    <s v="E+"/>
    <n v="13"/>
    <x v="0"/>
    <s v="13+"/>
    <x v="2"/>
    <x v="0"/>
    <s v="BAHREE 92"/>
    <x v="10"/>
  </r>
  <r>
    <x v="0"/>
    <s v="1B52"/>
    <s v="709220250916XM1371 "/>
    <n v="2"/>
    <m/>
    <s v="709220250916XM1"/>
    <x v="0"/>
    <n v="2311"/>
    <d v="2025-09-16T00:00:00"/>
    <n v="0"/>
    <s v="&lt; 1 sem."/>
    <x v="24"/>
    <n v="28"/>
    <s v="XM"/>
    <n v="13"/>
    <x v="0"/>
    <s v="13+"/>
    <x v="2"/>
    <x v="0"/>
    <s v="BAHREE 92"/>
    <x v="10"/>
  </r>
  <r>
    <x v="0"/>
    <s v="1B52"/>
    <s v="709220250916XM1271 "/>
    <n v="2"/>
    <m/>
    <s v="709220250916XM1"/>
    <x v="0"/>
    <n v="2311"/>
    <d v="2025-09-16T00:00:00"/>
    <n v="0"/>
    <s v="&lt; 1 sem."/>
    <x v="25"/>
    <n v="28"/>
    <s v="XM"/>
    <n v="12"/>
    <x v="0"/>
    <n v="12"/>
    <x v="1"/>
    <x v="0"/>
    <s v="BAHREE 92"/>
    <x v="10"/>
  </r>
  <r>
    <x v="0"/>
    <s v="1B52"/>
    <s v="870320250825E+1236 "/>
    <n v="3"/>
    <m/>
    <s v="870320250825E+1"/>
    <x v="1"/>
    <n v="9308"/>
    <d v="2025-08-25T00:00:00"/>
    <n v="3"/>
    <s v="3 sem."/>
    <x v="1"/>
    <n v="42"/>
    <s v="E+"/>
    <n v="12"/>
    <x v="0"/>
    <n v="12"/>
    <x v="1"/>
    <x v="1"/>
    <s v="SHESHI 03"/>
    <x v="1"/>
  </r>
  <r>
    <x v="0"/>
    <s v="1B52"/>
    <s v="564020250829RG1738 "/>
    <m/>
    <n v="7"/>
    <s v="564020250829RG1"/>
    <x v="7"/>
    <n v="2306"/>
    <d v="2025-08-29T00:00:00"/>
    <n v="2"/>
    <s v="2 sem."/>
    <x v="26"/>
    <n v="7"/>
    <s v="RG"/>
    <n v="17"/>
    <x v="0"/>
    <s v="13+"/>
    <x v="2"/>
    <x v="7"/>
    <s v="MEDJOOL 109"/>
    <x v="7"/>
  </r>
  <r>
    <x v="0"/>
    <s v="1B52"/>
    <s v="564020250829RG1738 "/>
    <n v="1"/>
    <m/>
    <s v="564020250829RG1"/>
    <x v="7"/>
    <n v="2306"/>
    <d v="2025-08-29T00:00:00"/>
    <n v="2"/>
    <s v="2 sem."/>
    <x v="26"/>
    <n v="14"/>
    <s v="RG"/>
    <n v="17"/>
    <x v="0"/>
    <s v="13+"/>
    <x v="2"/>
    <x v="7"/>
    <s v="MEDJOOL 109"/>
    <x v="7"/>
  </r>
  <r>
    <x v="0"/>
    <s v="1B52"/>
    <s v="564020250827E+1738 "/>
    <m/>
    <n v="5"/>
    <s v="564020250827E+1"/>
    <x v="7"/>
    <n v="2306"/>
    <d v="2025-08-27T00:00:00"/>
    <n v="3"/>
    <s v="3 sem."/>
    <x v="27"/>
    <n v="5"/>
    <s v="E+"/>
    <n v="17"/>
    <x v="0"/>
    <s v="13+"/>
    <x v="2"/>
    <x v="7"/>
    <s v="MEDJOOL 109"/>
    <x v="7"/>
  </r>
  <r>
    <x v="0"/>
    <s v="1B51"/>
    <s v="564020250910X 1720 "/>
    <n v="12"/>
    <m/>
    <s v="564020250910X 1"/>
    <x v="7"/>
    <n v="2306"/>
    <d v="2025-09-10T00:00:00"/>
    <n v="1"/>
    <s v="1 sem."/>
    <x v="23"/>
    <n v="168"/>
    <s v="X "/>
    <n v="17"/>
    <x v="0"/>
    <s v="13+"/>
    <x v="2"/>
    <x v="7"/>
    <s v="MEDJOOL 109"/>
    <x v="7"/>
  </r>
  <r>
    <x v="0"/>
    <s v="1B51"/>
    <s v="870220250813RG127  "/>
    <n v="12"/>
    <n v="2"/>
    <s v="870220250813RG1"/>
    <x v="2"/>
    <n v="9308"/>
    <d v="2025-08-13T00:00:00"/>
    <n v="5"/>
    <s v="1 mois "/>
    <x v="3"/>
    <n v="170"/>
    <s v="RG"/>
    <n v="12"/>
    <x v="0"/>
    <n v="12"/>
    <x v="1"/>
    <x v="2"/>
    <s v="FAYZEH 01"/>
    <x v="1"/>
  </r>
  <r>
    <x v="0"/>
    <s v="1B41"/>
    <s v="825520250818X 2420 "/>
    <n v="7"/>
    <n v="7"/>
    <s v="825520250818X 2"/>
    <x v="3"/>
    <n v="257"/>
    <d v="2025-08-18T00:00:00"/>
    <n v="4"/>
    <s v="1 mois "/>
    <x v="28"/>
    <n v="105"/>
    <s v="X "/>
    <n v="24"/>
    <x v="0"/>
    <s v="13+"/>
    <x v="2"/>
    <x v="3"/>
    <s v="FARD 20"/>
    <x v="2"/>
  </r>
  <r>
    <x v="0"/>
    <s v="1B41"/>
    <s v="870220250813RG1220 "/>
    <n v="9"/>
    <n v="2"/>
    <s v="870220250813RG1"/>
    <x v="2"/>
    <n v="9308"/>
    <d v="2025-08-13T00:00:00"/>
    <n v="5"/>
    <s v="1 mois "/>
    <x v="3"/>
    <n v="128"/>
    <s v="RG"/>
    <n v="12"/>
    <x v="0"/>
    <n v="12"/>
    <x v="1"/>
    <x v="2"/>
    <s v="FAYZEH 01"/>
    <x v="1"/>
  </r>
  <r>
    <x v="0"/>
    <s v="1B41"/>
    <s v="709220250821X 1379 "/>
    <n v="2"/>
    <m/>
    <s v="709220250821X 1"/>
    <x v="0"/>
    <n v="2311"/>
    <d v="2025-08-21T00:00:00"/>
    <n v="4"/>
    <s v="4 sem."/>
    <x v="22"/>
    <n v="28"/>
    <s v="X "/>
    <n v="13"/>
    <x v="0"/>
    <s v="13+"/>
    <x v="2"/>
    <x v="0"/>
    <s v="BAHREE 92"/>
    <x v="10"/>
  </r>
  <r>
    <x v="0"/>
    <s v="1B41"/>
    <s v="709220250819E+1279 "/>
    <n v="1"/>
    <n v="5"/>
    <s v="709220250819E+1"/>
    <x v="0"/>
    <n v="2311"/>
    <d v="2025-08-19T00:00:00"/>
    <n v="4"/>
    <s v="4 sem."/>
    <x v="1"/>
    <n v="19"/>
    <s v="E+"/>
    <n v="12"/>
    <x v="0"/>
    <n v="12"/>
    <x v="1"/>
    <x v="0"/>
    <s v="BAHREE 92"/>
    <x v="10"/>
  </r>
  <r>
    <x v="0"/>
    <s v="1B42"/>
    <s v="709220250912E+1350 "/>
    <n v="23"/>
    <m/>
    <s v="709220250912E+1"/>
    <x v="0"/>
    <n v="2311"/>
    <d v="2025-09-12T00:00:00"/>
    <n v="0"/>
    <s v="&lt; 1 sem."/>
    <x v="2"/>
    <n v="322"/>
    <s v="E+"/>
    <n v="13"/>
    <x v="0"/>
    <s v="13+"/>
    <x v="2"/>
    <x v="0"/>
    <s v="BAHREE 92"/>
    <x v="10"/>
  </r>
  <r>
    <x v="0"/>
    <s v="1B32"/>
    <s v="709220250825XM1215 "/>
    <n v="28"/>
    <n v="11"/>
    <s v="709220250825XM1"/>
    <x v="0"/>
    <n v="2311"/>
    <d v="2025-08-25T00:00:00"/>
    <n v="3"/>
    <s v="3 sem."/>
    <x v="25"/>
    <n v="403"/>
    <s v="XM"/>
    <n v="12"/>
    <x v="0"/>
    <n v="12"/>
    <x v="1"/>
    <x v="0"/>
    <s v="BAHREE 92"/>
    <x v="10"/>
  </r>
  <r>
    <x v="0"/>
    <s v="1B31"/>
    <s v="730820250910E+237  "/>
    <n v="2"/>
    <n v="1"/>
    <s v="730820250910E+2"/>
    <x v="6"/>
    <n v="6"/>
    <d v="2025-09-10T00:00:00"/>
    <n v="1"/>
    <s v="1 sem."/>
    <x v="4"/>
    <n v="29"/>
    <s v="E+"/>
    <n v="23"/>
    <x v="0"/>
    <s v="13+"/>
    <x v="2"/>
    <x v="6"/>
    <s v="GANDA 2"/>
    <x v="12"/>
  </r>
  <r>
    <x v="0"/>
    <s v="1B31"/>
    <s v="730820250910XS237  "/>
    <n v="3"/>
    <n v="6"/>
    <s v="730820250910XS2"/>
    <x v="6"/>
    <n v="6"/>
    <d v="2025-09-10T00:00:00"/>
    <n v="1"/>
    <s v="1 sem."/>
    <x v="29"/>
    <n v="48"/>
    <s v="XS"/>
    <n v="23"/>
    <x v="0"/>
    <s v="13+"/>
    <x v="2"/>
    <x v="6"/>
    <s v="GANDA 2"/>
    <x v="12"/>
  </r>
  <r>
    <x v="0"/>
    <s v="1B31"/>
    <s v="709220250820X 1379 "/>
    <n v="1"/>
    <m/>
    <s v="709220250820X 1"/>
    <x v="0"/>
    <n v="2311"/>
    <d v="2025-08-20T00:00:00"/>
    <n v="4"/>
    <s v="4 sem."/>
    <x v="22"/>
    <n v="14"/>
    <s v="X "/>
    <n v="13"/>
    <x v="0"/>
    <s v="13+"/>
    <x v="2"/>
    <x v="0"/>
    <s v="BAHREE 92"/>
    <x v="10"/>
  </r>
  <r>
    <x v="0"/>
    <s v="1B31"/>
    <s v="709220250818E+1279 "/>
    <n v="2"/>
    <m/>
    <s v="709220250818E+1"/>
    <x v="0"/>
    <n v="2311"/>
    <d v="2025-08-18T00:00:00"/>
    <n v="4"/>
    <s v="1 mois "/>
    <x v="1"/>
    <n v="28"/>
    <s v="E+"/>
    <n v="12"/>
    <x v="0"/>
    <n v="12"/>
    <x v="1"/>
    <x v="0"/>
    <s v="BAHREE 92"/>
    <x v="10"/>
  </r>
  <r>
    <x v="0"/>
    <s v="1B31"/>
    <s v="709220250818E+1279 "/>
    <n v="2"/>
    <m/>
    <s v="709220250818E+1"/>
    <x v="0"/>
    <n v="2311"/>
    <d v="2025-08-18T00:00:00"/>
    <n v="4"/>
    <s v="1 mois "/>
    <x v="1"/>
    <n v="28"/>
    <s v="E+"/>
    <n v="12"/>
    <x v="0"/>
    <n v="12"/>
    <x v="1"/>
    <x v="0"/>
    <s v="BAHREE 92"/>
    <x v="10"/>
  </r>
  <r>
    <x v="0"/>
    <s v="1B31"/>
    <s v="709220250820X 1379 "/>
    <n v="1"/>
    <n v="6"/>
    <s v="709220250820X 1"/>
    <x v="0"/>
    <n v="2311"/>
    <d v="2025-08-20T00:00:00"/>
    <n v="4"/>
    <s v="4 sem."/>
    <x v="22"/>
    <n v="20"/>
    <s v="X "/>
    <n v="13"/>
    <x v="0"/>
    <s v="13+"/>
    <x v="2"/>
    <x v="0"/>
    <s v="BAHREE 92"/>
    <x v="10"/>
  </r>
  <r>
    <x v="0"/>
    <s v="1B31"/>
    <s v="869720250826XS1536 "/>
    <n v="2"/>
    <n v="6"/>
    <s v="869720250826XS1"/>
    <x v="10"/>
    <n v="2301"/>
    <d v="2025-08-26T00:00:00"/>
    <n v="3"/>
    <s v="3 sem."/>
    <x v="16"/>
    <n v="34"/>
    <s v="XS"/>
    <n v="15"/>
    <x v="0"/>
    <s v="13+"/>
    <x v="2"/>
    <x v="10"/>
    <s v="RAWDAH 1"/>
    <x v="9"/>
  </r>
  <r>
    <x v="0"/>
    <s v="1B31"/>
    <s v="869720250825XM1536 "/>
    <n v="5"/>
    <n v="6"/>
    <s v="869720250825XM1"/>
    <x v="10"/>
    <n v="2301"/>
    <d v="2025-08-25T00:00:00"/>
    <n v="3"/>
    <s v="3 sem."/>
    <x v="9"/>
    <n v="76"/>
    <s v="XM"/>
    <n v="15"/>
    <x v="0"/>
    <s v="13+"/>
    <x v="2"/>
    <x v="10"/>
    <s v="RAWDAH 1"/>
    <x v="9"/>
  </r>
  <r>
    <x v="0"/>
    <s v="1B21"/>
    <s v="869720250807X 1620 "/>
    <n v="9"/>
    <n v="1"/>
    <s v="869720250807X 1"/>
    <x v="10"/>
    <n v="2301"/>
    <d v="2025-08-07T00:00:00"/>
    <n v="6"/>
    <s v="1 mois 1 sem."/>
    <x v="30"/>
    <n v="127"/>
    <s v="X "/>
    <n v="16"/>
    <x v="0"/>
    <s v="13+"/>
    <x v="2"/>
    <x v="10"/>
    <s v="RAWDAH 1"/>
    <x v="9"/>
  </r>
  <r>
    <x v="0"/>
    <s v="1B21"/>
    <s v="825520250819E+237  "/>
    <n v="16"/>
    <m/>
    <s v="825520250819E+2"/>
    <x v="3"/>
    <n v="257"/>
    <d v="2025-08-19T00:00:00"/>
    <n v="4"/>
    <s v="4 sem."/>
    <x v="4"/>
    <n v="224"/>
    <s v="E+"/>
    <n v="23"/>
    <x v="0"/>
    <s v="13+"/>
    <x v="2"/>
    <x v="3"/>
    <s v="FARD 20"/>
    <x v="2"/>
  </r>
  <r>
    <x v="0"/>
    <s v="1B22"/>
    <s v="709220250908XM1215 "/>
    <n v="21"/>
    <m/>
    <s v="709220250908XM1"/>
    <x v="0"/>
    <n v="2311"/>
    <d v="2025-09-08T00:00:00"/>
    <n v="1"/>
    <s v="1 sem."/>
    <x v="25"/>
    <n v="294"/>
    <s v="XM"/>
    <n v="12"/>
    <x v="0"/>
    <n v="12"/>
    <x v="1"/>
    <x v="0"/>
    <s v="BAHREE 92"/>
    <x v="10"/>
  </r>
  <r>
    <x v="0"/>
    <s v="1A10"/>
    <s v="594820250904X 2 36 "/>
    <n v="17"/>
    <m/>
    <s v="594820250904X 2"/>
    <x v="7"/>
    <n v="2406"/>
    <d v="2025-09-04T00:00:00"/>
    <n v="2"/>
    <s v="2 sem."/>
    <x v="8"/>
    <n v="238"/>
    <s v="X "/>
    <n v="2"/>
    <x v="0"/>
    <n v="2"/>
    <x v="0"/>
    <x v="7"/>
    <s v="MEDJOOL 111"/>
    <x v="11"/>
  </r>
  <r>
    <x v="0"/>
    <s v="1A11"/>
    <s v="870320250819XM1236 "/>
    <n v="1"/>
    <n v="6"/>
    <s v="870320250819XM1"/>
    <x v="1"/>
    <n v="9308"/>
    <d v="2025-08-19T00:00:00"/>
    <n v="4"/>
    <s v="4 sem."/>
    <x v="25"/>
    <n v="20"/>
    <s v="XM"/>
    <n v="12"/>
    <x v="0"/>
    <n v="12"/>
    <x v="1"/>
    <x v="1"/>
    <s v="SHESHI 03"/>
    <x v="1"/>
  </r>
  <r>
    <x v="0"/>
    <s v="1A11"/>
    <s v="709220250828G 6 14 "/>
    <n v="20"/>
    <m/>
    <s v="709220250828G 6"/>
    <x v="0"/>
    <n v="2311"/>
    <d v="2025-08-28T00:00:00"/>
    <n v="3"/>
    <s v="3 sem."/>
    <x v="31"/>
    <n v="280"/>
    <s v="G "/>
    <n v="6"/>
    <x v="0"/>
    <n v="6"/>
    <x v="8"/>
    <x v="0"/>
    <s v="BAHREE 92"/>
    <x v="10"/>
  </r>
  <r>
    <x v="0"/>
    <s v="1A12"/>
    <s v="870220250825E+1338 "/>
    <n v="4"/>
    <m/>
    <s v="870220250825E+1"/>
    <x v="2"/>
    <n v="9308"/>
    <d v="2025-08-25T00:00:00"/>
    <n v="3"/>
    <s v="3 sem."/>
    <x v="2"/>
    <n v="56"/>
    <s v="E+"/>
    <n v="13"/>
    <x v="0"/>
    <s v="13+"/>
    <x v="2"/>
    <x v="2"/>
    <s v="FAYZEH 01"/>
    <x v="1"/>
  </r>
  <r>
    <x v="0"/>
    <s v="1A12"/>
    <s v="870320250814E+1236 "/>
    <n v="4"/>
    <m/>
    <s v="870320250814E+1"/>
    <x v="1"/>
    <n v="9308"/>
    <d v="2025-08-14T00:00:00"/>
    <n v="5"/>
    <s v="1 mois "/>
    <x v="1"/>
    <n v="56"/>
    <s v="E+"/>
    <n v="12"/>
    <x v="0"/>
    <n v="12"/>
    <x v="1"/>
    <x v="1"/>
    <s v="SHESHI 03"/>
    <x v="1"/>
  </r>
  <r>
    <x v="0"/>
    <s v="1B12"/>
    <s v="709220250909XM1287 "/>
    <n v="1"/>
    <n v="4"/>
    <s v="709220250909XM1"/>
    <x v="0"/>
    <n v="2311"/>
    <d v="2025-09-09T00:00:00"/>
    <n v="1"/>
    <s v="1 sem."/>
    <x v="25"/>
    <n v="18"/>
    <s v="XM"/>
    <n v="12"/>
    <x v="0"/>
    <n v="12"/>
    <x v="1"/>
    <x v="0"/>
    <s v="BAHREE 92"/>
    <x v="10"/>
  </r>
  <r>
    <x v="0"/>
    <s v="1B12"/>
    <s v="709220250908XM1215 "/>
    <n v="4"/>
    <m/>
    <s v="709220250908XM1"/>
    <x v="0"/>
    <n v="2311"/>
    <d v="2025-09-08T00:00:00"/>
    <n v="1"/>
    <s v="1 sem."/>
    <x v="25"/>
    <n v="56"/>
    <s v="XM"/>
    <n v="12"/>
    <x v="0"/>
    <n v="12"/>
    <x v="1"/>
    <x v="0"/>
    <s v="BAHREE 92"/>
    <x v="10"/>
  </r>
  <r>
    <x v="0"/>
    <s v="1B12"/>
    <s v="564020250912X 1720 "/>
    <n v="7"/>
    <n v="1"/>
    <s v="564020250912X 1"/>
    <x v="7"/>
    <n v="2306"/>
    <d v="2025-09-12T00:00:00"/>
    <n v="0"/>
    <s v="&lt; 1 sem."/>
    <x v="23"/>
    <n v="99"/>
    <s v="X "/>
    <n v="17"/>
    <x v="0"/>
    <s v="13+"/>
    <x v="2"/>
    <x v="7"/>
    <s v="MEDJOOL 109"/>
    <x v="7"/>
  </r>
  <r>
    <x v="0"/>
    <s v="1B11"/>
    <s v="761320250909XS187  "/>
    <n v="1"/>
    <n v="5"/>
    <s v="761320250909XS1"/>
    <x v="1"/>
    <n v="120"/>
    <d v="2025-09-09T00:00:00"/>
    <n v="1"/>
    <s v="1 sem."/>
    <x v="32"/>
    <n v="19"/>
    <s v="XS"/>
    <n v="18"/>
    <x v="0"/>
    <s v="13+"/>
    <x v="2"/>
    <x v="1"/>
    <s v="SHESHI 22"/>
    <x v="4"/>
  </r>
  <r>
    <x v="0"/>
    <s v="1B11"/>
    <s v="870820250903E+1036 "/>
    <n v="8"/>
    <n v="5"/>
    <s v="870820250903E+1"/>
    <x v="1"/>
    <n v="9312"/>
    <d v="2025-09-03T00:00:00"/>
    <n v="2"/>
    <s v="2 sem."/>
    <x v="33"/>
    <n v="117"/>
    <s v="E+"/>
    <n v="10"/>
    <x v="0"/>
    <n v="10"/>
    <x v="3"/>
    <x v="1"/>
    <s v="SHESHI 04"/>
    <x v="5"/>
  </r>
  <r>
    <x v="0"/>
    <s v="1B11"/>
    <s v="860820250829XM2838 "/>
    <n v="3"/>
    <m/>
    <s v="860820250829XM2"/>
    <x v="1"/>
    <n v="2"/>
    <d v="2025-08-29T00:00:00"/>
    <n v="2"/>
    <s v="2 sem."/>
    <x v="34"/>
    <n v="42"/>
    <s v="XM"/>
    <n v="28"/>
    <x v="0"/>
    <s v="13+"/>
    <x v="2"/>
    <x v="1"/>
    <s v="SHESHI 02"/>
    <x v="13"/>
  </r>
  <r>
    <x v="0"/>
    <s v="1B11"/>
    <s v="709220250828G 6 14 "/>
    <n v="3"/>
    <m/>
    <s v="709220250828G 6"/>
    <x v="0"/>
    <n v="2311"/>
    <d v="2025-08-28T00:00:00"/>
    <n v="3"/>
    <s v="3 sem."/>
    <x v="31"/>
    <n v="42"/>
    <s v="G "/>
    <n v="6"/>
    <x v="0"/>
    <n v="6"/>
    <x v="8"/>
    <x v="0"/>
    <s v="BAHREE 92"/>
    <x v="10"/>
  </r>
  <r>
    <x v="0"/>
    <s v="1B11"/>
    <s v="871020250825X 9 36 "/>
    <m/>
    <n v="3"/>
    <s v="871020250825X 9"/>
    <x v="2"/>
    <n v="9312"/>
    <d v="2025-08-25T00:00:00"/>
    <n v="3"/>
    <s v="3 sem."/>
    <x v="35"/>
    <n v="3"/>
    <s v="X "/>
    <n v="9"/>
    <x v="0"/>
    <n v="9"/>
    <x v="5"/>
    <x v="2"/>
    <s v="FAYZEH 02"/>
    <x v="5"/>
  </r>
  <r>
    <x v="0"/>
    <s v="1B11"/>
    <s v="729020250731RG1636 "/>
    <m/>
    <n v="4"/>
    <s v="729020250731RG1"/>
    <x v="3"/>
    <n v="155"/>
    <d v="2025-07-31T00:00:00"/>
    <n v="7"/>
    <s v="1 mois 2 sem."/>
    <x v="36"/>
    <n v="4"/>
    <s v="RG"/>
    <n v="16"/>
    <x v="0"/>
    <s v="13+"/>
    <x v="2"/>
    <x v="3"/>
    <s v="FARD 13"/>
    <x v="14"/>
  </r>
  <r>
    <x v="0"/>
    <s v="1B11"/>
    <s v="862320250825X 1536 "/>
    <m/>
    <n v="3"/>
    <s v="862320250825X 1"/>
    <x v="5"/>
    <n v="120"/>
    <d v="2025-08-25T00:00:00"/>
    <n v="3"/>
    <s v="3 sem."/>
    <x v="37"/>
    <n v="3"/>
    <s v="X "/>
    <n v="15"/>
    <x v="0"/>
    <s v="13+"/>
    <x v="2"/>
    <x v="5"/>
    <s v="SAGGAI 16"/>
    <x v="4"/>
  </r>
  <r>
    <x v="0"/>
    <s v="1B30"/>
    <s v="730820250805XM2236 "/>
    <m/>
    <n v="3"/>
    <s v="730820250805XM2"/>
    <x v="6"/>
    <n v="6"/>
    <d v="2025-08-05T00:00:00"/>
    <n v="6"/>
    <s v="1 mois 1 sem."/>
    <x v="38"/>
    <n v="3"/>
    <s v="XM"/>
    <n v="22"/>
    <x v="0"/>
    <s v="13+"/>
    <x v="2"/>
    <x v="6"/>
    <s v="GANDA 2"/>
    <x v="12"/>
  </r>
  <r>
    <x v="0"/>
    <s v="1Z01"/>
    <s v="870220250827E+1338 "/>
    <n v="7"/>
    <m/>
    <s v="870220250827E+1"/>
    <x v="2"/>
    <n v="9308"/>
    <d v="2025-08-27T00:00:00"/>
    <n v="3"/>
    <s v="3 sem."/>
    <x v="2"/>
    <n v="98"/>
    <s v="E+"/>
    <n v="13"/>
    <x v="0"/>
    <s v="13+"/>
    <x v="2"/>
    <x v="2"/>
    <s v="FAYZEH 01"/>
    <x v="1"/>
  </r>
  <r>
    <x v="0"/>
    <s v="1Z01"/>
    <s v="870520250811RG1120 "/>
    <n v="2"/>
    <m/>
    <s v="870520250811RG1"/>
    <x v="7"/>
    <n v="2311"/>
    <d v="2025-08-11T00:00:00"/>
    <n v="5"/>
    <s v="1 mois 1 sem."/>
    <x v="39"/>
    <n v="28"/>
    <s v="RG"/>
    <n v="11"/>
    <x v="0"/>
    <n v="11"/>
    <x v="9"/>
    <x v="7"/>
    <s v="MEDJOOL 110"/>
    <x v="15"/>
  </r>
  <r>
    <x v="0"/>
    <s v="1Z01"/>
    <s v="869920250623E 2 87 "/>
    <n v="8"/>
    <m/>
    <s v="869920250623E 2"/>
    <x v="11"/>
    <n v="2306"/>
    <d v="2025-06-23T00:00:00"/>
    <n v="12"/>
    <s v="2 mois 3 sem."/>
    <x v="19"/>
    <n v="112"/>
    <s v="E "/>
    <n v="2"/>
    <x v="1"/>
    <n v="2"/>
    <x v="6"/>
    <x v="11"/>
    <s v="GHANAMI 45"/>
    <x v="7"/>
  </r>
  <r>
    <x v="1"/>
    <s v="2A51"/>
    <s v="866120250910E 7 71 "/>
    <m/>
    <n v="3"/>
    <s v="866120250910E 7"/>
    <x v="0"/>
    <n v="2977"/>
    <d v="2025-09-10T00:00:00"/>
    <n v="1"/>
    <s v="1 sem."/>
    <x v="40"/>
    <n v="3"/>
    <s v="E "/>
    <n v="7"/>
    <x v="1"/>
    <s v="7+"/>
    <x v="10"/>
    <x v="0"/>
    <s v="BAHREE 108"/>
    <x v="16"/>
  </r>
  <r>
    <x v="1"/>
    <s v="2A51"/>
    <s v="866120250910E 4 50 "/>
    <m/>
    <n v="6"/>
    <s v="866120250910E 4"/>
    <x v="0"/>
    <n v="2977"/>
    <d v="2025-09-10T00:00:00"/>
    <n v="1"/>
    <s v="1 sem."/>
    <x v="41"/>
    <n v="6"/>
    <s v="E "/>
    <n v="4"/>
    <x v="1"/>
    <n v="4"/>
    <x v="11"/>
    <x v="0"/>
    <s v="BAHREE 108"/>
    <x v="16"/>
  </r>
  <r>
    <x v="1"/>
    <s v="2A51"/>
    <s v="866120250910E 8 71 "/>
    <m/>
    <n v="2"/>
    <s v="866120250910E 8"/>
    <x v="0"/>
    <n v="2977"/>
    <d v="2025-09-10T00:00:00"/>
    <n v="1"/>
    <s v="1 sem."/>
    <x v="42"/>
    <n v="2"/>
    <s v="E "/>
    <n v="8"/>
    <x v="1"/>
    <s v="7+"/>
    <x v="10"/>
    <x v="0"/>
    <s v="BAHREE 108"/>
    <x v="16"/>
  </r>
  <r>
    <x v="1"/>
    <s v="2A51"/>
    <s v="866120250910E 5 71 "/>
    <m/>
    <n v="8"/>
    <s v="866120250910E 5"/>
    <x v="0"/>
    <n v="2977"/>
    <d v="2025-09-10T00:00:00"/>
    <n v="1"/>
    <s v="1 sem."/>
    <x v="43"/>
    <n v="8"/>
    <s v="E "/>
    <n v="5"/>
    <x v="1"/>
    <n v="5"/>
    <x v="12"/>
    <x v="0"/>
    <s v="BAHREE 108"/>
    <x v="16"/>
  </r>
  <r>
    <x v="1"/>
    <s v="2A51"/>
    <s v="866120250903E 6 71 "/>
    <m/>
    <n v="6"/>
    <s v="866120250903E 6"/>
    <x v="0"/>
    <n v="2977"/>
    <d v="2025-09-03T00:00:00"/>
    <n v="2"/>
    <s v="2 sem."/>
    <x v="44"/>
    <n v="6"/>
    <s v="E "/>
    <n v="6"/>
    <x v="1"/>
    <n v="6"/>
    <x v="13"/>
    <x v="0"/>
    <s v="BAHREE 108"/>
    <x v="16"/>
  </r>
  <r>
    <x v="1"/>
    <s v="2A51"/>
    <s v="866120250904EA8 50 "/>
    <m/>
    <n v="5"/>
    <s v="866120250904EA8"/>
    <x v="0"/>
    <n v="2977"/>
    <d v="2025-09-04T00:00:00"/>
    <n v="2"/>
    <s v="2 sem."/>
    <x v="45"/>
    <n v="5"/>
    <s v="EA"/>
    <n v="8"/>
    <x v="1"/>
    <s v="7+"/>
    <x v="10"/>
    <x v="0"/>
    <s v="BAHREE 108"/>
    <x v="16"/>
  </r>
  <r>
    <x v="1"/>
    <s v="2A51"/>
    <s v="866120250911E 7 71 "/>
    <m/>
    <n v="5"/>
    <s v="866120250911E 7"/>
    <x v="0"/>
    <n v="2977"/>
    <d v="2025-09-11T00:00:00"/>
    <n v="1"/>
    <s v="1 sem."/>
    <x v="40"/>
    <n v="5"/>
    <s v="E "/>
    <n v="7"/>
    <x v="1"/>
    <s v="7+"/>
    <x v="10"/>
    <x v="0"/>
    <s v="BAHREE 108"/>
    <x v="16"/>
  </r>
  <r>
    <x v="1"/>
    <s v="2A51"/>
    <s v="866120250829EA6 71 "/>
    <m/>
    <n v="7"/>
    <s v="866120250829EA6"/>
    <x v="0"/>
    <n v="2977"/>
    <d v="2025-08-29T00:00:00"/>
    <n v="2"/>
    <s v="2 sem."/>
    <x v="46"/>
    <n v="7"/>
    <s v="EA"/>
    <n v="6"/>
    <x v="1"/>
    <n v="6"/>
    <x v="13"/>
    <x v="0"/>
    <s v="BAHREE 108"/>
    <x v="16"/>
  </r>
  <r>
    <x v="1"/>
    <s v="2A51"/>
    <s v="709220250915E+1318 "/>
    <n v="18"/>
    <n v="7"/>
    <s v="709220250915E+1"/>
    <x v="0"/>
    <n v="2311"/>
    <d v="2025-09-15T00:00:00"/>
    <n v="0"/>
    <s v="&lt; 1 sem."/>
    <x v="2"/>
    <n v="259"/>
    <s v="E+"/>
    <n v="13"/>
    <x v="0"/>
    <s v="13+"/>
    <x v="2"/>
    <x v="0"/>
    <s v="BAHREE 92"/>
    <x v="10"/>
  </r>
  <r>
    <x v="1"/>
    <s v="2A52"/>
    <s v="707220250902XM1787 "/>
    <n v="22"/>
    <m/>
    <s v="707220250902XM1"/>
    <x v="0"/>
    <n v="2306"/>
    <d v="2025-09-02T00:00:00"/>
    <n v="2"/>
    <s v="2 sem."/>
    <x v="47"/>
    <n v="308"/>
    <s v="XM"/>
    <n v="17"/>
    <x v="0"/>
    <s v="13+"/>
    <x v="2"/>
    <x v="0"/>
    <s v="BAHREE 91"/>
    <x v="17"/>
  </r>
  <r>
    <x v="1"/>
    <s v="2A31"/>
    <s v="866120250904MG3 50 "/>
    <m/>
    <n v="4"/>
    <s v="866120250904MG3"/>
    <x v="0"/>
    <n v="2977"/>
    <d v="2025-09-04T00:00:00"/>
    <n v="2"/>
    <s v="2 sem."/>
    <x v="20"/>
    <n v="4"/>
    <s v="MG"/>
    <n v="3"/>
    <x v="2"/>
    <n v="3"/>
    <x v="7"/>
    <x v="0"/>
    <s v="BAHREE 108"/>
    <x v="16"/>
  </r>
  <r>
    <x v="1"/>
    <s v="2A31"/>
    <s v="707220250909MG3 50 "/>
    <m/>
    <n v="3"/>
    <s v="707220250909MG3"/>
    <x v="0"/>
    <n v="2306"/>
    <d v="2025-09-09T00:00:00"/>
    <n v="1"/>
    <s v="1 sem."/>
    <x v="20"/>
    <n v="3"/>
    <s v="MG"/>
    <n v="3"/>
    <x v="2"/>
    <n v="3"/>
    <x v="7"/>
    <x v="0"/>
    <s v="BAHREE 91"/>
    <x v="17"/>
  </r>
  <r>
    <x v="1"/>
    <s v="2A31"/>
    <s v="707220250908MG3 50 "/>
    <m/>
    <n v="4"/>
    <s v="707220250908MG3"/>
    <x v="0"/>
    <n v="2306"/>
    <d v="2025-09-08T00:00:00"/>
    <n v="1"/>
    <s v="1 sem."/>
    <x v="20"/>
    <n v="4"/>
    <s v="MG"/>
    <n v="3"/>
    <x v="2"/>
    <n v="3"/>
    <x v="7"/>
    <x v="0"/>
    <s v="BAHREE 91"/>
    <x v="17"/>
  </r>
  <r>
    <x v="1"/>
    <s v="2A31"/>
    <s v="866120250827G+2 71 "/>
    <m/>
    <n v="4"/>
    <s v="866120250827G+2"/>
    <x v="0"/>
    <n v="2977"/>
    <d v="2025-08-27T00:00:00"/>
    <n v="3"/>
    <s v="3 sem."/>
    <x v="48"/>
    <n v="4"/>
    <s v="G+"/>
    <n v="2"/>
    <x v="2"/>
    <n v="2"/>
    <x v="14"/>
    <x v="0"/>
    <s v="BAHREE 108"/>
    <x v="16"/>
  </r>
  <r>
    <x v="1"/>
    <s v="2A31"/>
    <s v="707220250826G+2 71 "/>
    <m/>
    <n v="4"/>
    <s v="707220250826G+2"/>
    <x v="0"/>
    <n v="2306"/>
    <d v="2025-08-26T00:00:00"/>
    <n v="3"/>
    <s v="3 sem."/>
    <x v="48"/>
    <n v="4"/>
    <s v="G+"/>
    <n v="2"/>
    <x v="2"/>
    <n v="2"/>
    <x v="14"/>
    <x v="0"/>
    <s v="BAHREE 91"/>
    <x v="17"/>
  </r>
  <r>
    <x v="1"/>
    <s v="2A31"/>
    <s v="707220250826G+2 71 "/>
    <m/>
    <n v="4"/>
    <s v="707220250826G+2"/>
    <x v="0"/>
    <n v="2306"/>
    <d v="2025-08-26T00:00:00"/>
    <n v="3"/>
    <s v="3 sem."/>
    <x v="48"/>
    <n v="4"/>
    <s v="G+"/>
    <n v="2"/>
    <x v="2"/>
    <n v="2"/>
    <x v="14"/>
    <x v="0"/>
    <s v="BAHREE 91"/>
    <x v="17"/>
  </r>
  <r>
    <x v="1"/>
    <s v="2A31"/>
    <s v="707220250826G+2 71 "/>
    <m/>
    <n v="2"/>
    <s v="707220250826G+2"/>
    <x v="0"/>
    <n v="2306"/>
    <d v="2025-08-26T00:00:00"/>
    <n v="3"/>
    <s v="3 sem."/>
    <x v="48"/>
    <n v="2"/>
    <s v="G+"/>
    <n v="2"/>
    <x v="2"/>
    <n v="2"/>
    <x v="14"/>
    <x v="0"/>
    <s v="BAHREE 91"/>
    <x v="17"/>
  </r>
  <r>
    <x v="1"/>
    <s v="2A31"/>
    <s v="709220250829MG1 71 "/>
    <m/>
    <n v="3"/>
    <s v="709220250829MG1"/>
    <x v="0"/>
    <n v="2311"/>
    <d v="2025-08-29T00:00:00"/>
    <n v="2"/>
    <s v="2 sem."/>
    <x v="49"/>
    <n v="3"/>
    <s v="MG"/>
    <n v="1"/>
    <x v="2"/>
    <n v="1"/>
    <x v="15"/>
    <x v="0"/>
    <s v="BAHREE 92"/>
    <x v="10"/>
  </r>
  <r>
    <x v="1"/>
    <s v="2A31"/>
    <s v="866120250902MG3 71 "/>
    <m/>
    <n v="3"/>
    <s v="866120250902MG3"/>
    <x v="0"/>
    <n v="2977"/>
    <d v="2025-09-02T00:00:00"/>
    <n v="2"/>
    <s v="2 sem."/>
    <x v="20"/>
    <n v="3"/>
    <s v="MG"/>
    <n v="3"/>
    <x v="2"/>
    <n v="3"/>
    <x v="7"/>
    <x v="0"/>
    <s v="BAHREE 108"/>
    <x v="16"/>
  </r>
  <r>
    <x v="1"/>
    <s v="2A31"/>
    <s v="866120250904G+4 71 "/>
    <m/>
    <n v="1"/>
    <s v="866120250904G+4"/>
    <x v="0"/>
    <n v="2977"/>
    <d v="2025-09-04T00:00:00"/>
    <n v="2"/>
    <s v="2 sem."/>
    <x v="50"/>
    <n v="1"/>
    <s v="G+"/>
    <n v="4"/>
    <x v="2"/>
    <n v="4"/>
    <x v="16"/>
    <x v="0"/>
    <s v="BAHREE 108"/>
    <x v="16"/>
  </r>
  <r>
    <x v="1"/>
    <s v="2A31"/>
    <s v="866120250902G+2 50 "/>
    <m/>
    <n v="4"/>
    <s v="866120250902G+2"/>
    <x v="0"/>
    <n v="2977"/>
    <d v="2025-09-02T00:00:00"/>
    <n v="2"/>
    <s v="2 sem."/>
    <x v="48"/>
    <n v="4"/>
    <s v="G+"/>
    <n v="2"/>
    <x v="2"/>
    <n v="2"/>
    <x v="14"/>
    <x v="0"/>
    <s v="BAHREE 108"/>
    <x v="16"/>
  </r>
  <r>
    <x v="1"/>
    <s v="2A31"/>
    <s v="707220250902G+2 71 "/>
    <m/>
    <n v="4"/>
    <s v="707220250902G+2"/>
    <x v="0"/>
    <n v="2306"/>
    <d v="2025-09-02T00:00:00"/>
    <n v="2"/>
    <s v="2 sem."/>
    <x v="48"/>
    <n v="4"/>
    <s v="G+"/>
    <n v="2"/>
    <x v="2"/>
    <n v="2"/>
    <x v="14"/>
    <x v="0"/>
    <s v="BAHREE 91"/>
    <x v="17"/>
  </r>
  <r>
    <x v="1"/>
    <s v="2A31"/>
    <s v="707220250902G+2 71 "/>
    <m/>
    <n v="4"/>
    <s v="707220250902G+2"/>
    <x v="0"/>
    <n v="2306"/>
    <d v="2025-09-02T00:00:00"/>
    <n v="2"/>
    <s v="2 sem."/>
    <x v="48"/>
    <n v="4"/>
    <s v="G+"/>
    <n v="2"/>
    <x v="2"/>
    <n v="2"/>
    <x v="14"/>
    <x v="0"/>
    <s v="BAHREE 91"/>
    <x v="17"/>
  </r>
  <r>
    <x v="1"/>
    <s v="2A31"/>
    <s v="707220250902G+2 71 "/>
    <m/>
    <n v="4"/>
    <s v="707220250902G+2"/>
    <x v="0"/>
    <n v="2306"/>
    <d v="2025-09-02T00:00:00"/>
    <n v="2"/>
    <s v="2 sem."/>
    <x v="48"/>
    <n v="4"/>
    <s v="G+"/>
    <n v="2"/>
    <x v="2"/>
    <n v="2"/>
    <x v="14"/>
    <x v="0"/>
    <s v="BAHREE 91"/>
    <x v="17"/>
  </r>
  <r>
    <x v="1"/>
    <s v="2A31"/>
    <s v="866120250904G+2 71 "/>
    <m/>
    <n v="4"/>
    <s v="866120250904G+2"/>
    <x v="0"/>
    <n v="2977"/>
    <d v="2025-09-04T00:00:00"/>
    <n v="2"/>
    <s v="2 sem."/>
    <x v="48"/>
    <n v="4"/>
    <s v="G+"/>
    <n v="2"/>
    <x v="2"/>
    <n v="2"/>
    <x v="14"/>
    <x v="0"/>
    <s v="BAHREE 108"/>
    <x v="16"/>
  </r>
  <r>
    <x v="1"/>
    <s v="2A31"/>
    <s v="866120250904G+2 71 "/>
    <m/>
    <n v="4"/>
    <s v="866120250904G+2"/>
    <x v="0"/>
    <n v="2977"/>
    <d v="2025-09-04T00:00:00"/>
    <n v="2"/>
    <s v="2 sem."/>
    <x v="48"/>
    <n v="4"/>
    <s v="G+"/>
    <n v="2"/>
    <x v="2"/>
    <n v="2"/>
    <x v="14"/>
    <x v="0"/>
    <s v="BAHREE 108"/>
    <x v="16"/>
  </r>
  <r>
    <x v="1"/>
    <s v="2A31"/>
    <s v="707220250909MG1 71 "/>
    <m/>
    <n v="5"/>
    <s v="707220250909MG1"/>
    <x v="0"/>
    <n v="2306"/>
    <d v="2025-09-09T00:00:00"/>
    <n v="1"/>
    <s v="1 sem."/>
    <x v="49"/>
    <n v="5"/>
    <s v="MG"/>
    <n v="1"/>
    <x v="2"/>
    <n v="1"/>
    <x v="15"/>
    <x v="0"/>
    <s v="BAHREE 91"/>
    <x v="17"/>
  </r>
  <r>
    <x v="1"/>
    <s v="2A31"/>
    <s v="866120250909MG1 71 "/>
    <m/>
    <n v="4"/>
    <s v="866120250909MG1"/>
    <x v="0"/>
    <n v="2977"/>
    <d v="2025-09-09T00:00:00"/>
    <n v="1"/>
    <s v="1 sem."/>
    <x v="49"/>
    <n v="4"/>
    <s v="MG"/>
    <n v="1"/>
    <x v="2"/>
    <n v="1"/>
    <x v="15"/>
    <x v="0"/>
    <s v="BAHREE 108"/>
    <x v="16"/>
  </r>
  <r>
    <x v="1"/>
    <s v="2A31"/>
    <s v="866120250911MG1 50 "/>
    <m/>
    <n v="4"/>
    <s v="866120250911MG1"/>
    <x v="0"/>
    <n v="2977"/>
    <d v="2025-09-11T00:00:00"/>
    <n v="1"/>
    <s v="1 sem."/>
    <x v="49"/>
    <n v="4"/>
    <s v="MG"/>
    <n v="1"/>
    <x v="2"/>
    <n v="1"/>
    <x v="15"/>
    <x v="0"/>
    <s v="BAHREE 108"/>
    <x v="16"/>
  </r>
  <r>
    <x v="1"/>
    <s v="2A31"/>
    <s v="707220250909MG1 50 "/>
    <m/>
    <n v="4"/>
    <s v="707220250909MG1"/>
    <x v="0"/>
    <n v="2306"/>
    <d v="2025-09-09T00:00:00"/>
    <n v="1"/>
    <s v="1 sem."/>
    <x v="49"/>
    <n v="4"/>
    <s v="MG"/>
    <n v="1"/>
    <x v="2"/>
    <n v="1"/>
    <x v="15"/>
    <x v="0"/>
    <s v="BAHREE 91"/>
    <x v="17"/>
  </r>
  <r>
    <x v="1"/>
    <s v="2A31"/>
    <s v="707220250910MG1 71 "/>
    <m/>
    <n v="4"/>
    <s v="707220250910MG1"/>
    <x v="0"/>
    <n v="2306"/>
    <d v="2025-09-10T00:00:00"/>
    <n v="1"/>
    <s v="1 sem."/>
    <x v="49"/>
    <n v="4"/>
    <s v="MG"/>
    <n v="1"/>
    <x v="2"/>
    <n v="1"/>
    <x v="15"/>
    <x v="0"/>
    <s v="BAHREE 91"/>
    <x v="17"/>
  </r>
  <r>
    <x v="1"/>
    <s v="2A31"/>
    <s v="707220250910MG1 71 "/>
    <m/>
    <n v="4"/>
    <s v="707220250910MG1"/>
    <x v="0"/>
    <n v="2306"/>
    <d v="2025-09-10T00:00:00"/>
    <n v="1"/>
    <s v="1 sem."/>
    <x v="49"/>
    <n v="4"/>
    <s v="MG"/>
    <n v="1"/>
    <x v="2"/>
    <n v="1"/>
    <x v="15"/>
    <x v="0"/>
    <s v="BAHREE 91"/>
    <x v="17"/>
  </r>
  <r>
    <x v="1"/>
    <s v="2A31"/>
    <s v="866120250910MG1 50 "/>
    <m/>
    <n v="4"/>
    <s v="866120250910MG1"/>
    <x v="0"/>
    <n v="2977"/>
    <d v="2025-09-10T00:00:00"/>
    <n v="1"/>
    <s v="1 sem."/>
    <x v="49"/>
    <n v="4"/>
    <s v="MG"/>
    <n v="1"/>
    <x v="2"/>
    <n v="1"/>
    <x v="15"/>
    <x v="0"/>
    <s v="BAHREE 108"/>
    <x v="16"/>
  </r>
  <r>
    <x v="1"/>
    <s v="2A31"/>
    <s v="707220250909MG1 71 "/>
    <m/>
    <n v="4"/>
    <s v="707220250909MG1"/>
    <x v="0"/>
    <n v="2306"/>
    <d v="2025-09-09T00:00:00"/>
    <n v="1"/>
    <s v="1 sem."/>
    <x v="49"/>
    <n v="4"/>
    <s v="MG"/>
    <n v="1"/>
    <x v="2"/>
    <n v="1"/>
    <x v="15"/>
    <x v="0"/>
    <s v="BAHREE 91"/>
    <x v="17"/>
  </r>
  <r>
    <x v="1"/>
    <s v="2A31"/>
    <s v="866120250909MG1 50 "/>
    <m/>
    <n v="4"/>
    <s v="866120250909MG1"/>
    <x v="0"/>
    <n v="2977"/>
    <d v="2025-09-09T00:00:00"/>
    <n v="1"/>
    <s v="1 sem."/>
    <x v="49"/>
    <n v="4"/>
    <s v="MG"/>
    <n v="1"/>
    <x v="2"/>
    <n v="1"/>
    <x v="15"/>
    <x v="0"/>
    <s v="BAHREE 108"/>
    <x v="16"/>
  </r>
  <r>
    <x v="1"/>
    <s v="2A31"/>
    <s v="707220250908G+2 50 "/>
    <m/>
    <n v="4"/>
    <s v="707220250908G+2"/>
    <x v="0"/>
    <n v="2306"/>
    <d v="2025-09-08T00:00:00"/>
    <n v="1"/>
    <s v="1 sem."/>
    <x v="48"/>
    <n v="4"/>
    <s v="G+"/>
    <n v="2"/>
    <x v="2"/>
    <n v="2"/>
    <x v="14"/>
    <x v="0"/>
    <s v="BAHREE 91"/>
    <x v="17"/>
  </r>
  <r>
    <x v="1"/>
    <s v="2A31"/>
    <s v="707220250908G+2 50 "/>
    <m/>
    <n v="4"/>
    <s v="707220250908G+2"/>
    <x v="0"/>
    <n v="2306"/>
    <d v="2025-09-08T00:00:00"/>
    <n v="1"/>
    <s v="1 sem."/>
    <x v="48"/>
    <n v="4"/>
    <s v="G+"/>
    <n v="2"/>
    <x v="2"/>
    <n v="2"/>
    <x v="14"/>
    <x v="0"/>
    <s v="BAHREE 91"/>
    <x v="17"/>
  </r>
  <r>
    <x v="1"/>
    <s v="2A31"/>
    <s v="866120250916MG3 50 "/>
    <m/>
    <n v="4"/>
    <s v="866120250916MG3"/>
    <x v="0"/>
    <n v="2977"/>
    <d v="2025-09-16T00:00:00"/>
    <n v="0"/>
    <s v="&lt; 1 sem."/>
    <x v="20"/>
    <n v="4"/>
    <s v="MG"/>
    <n v="3"/>
    <x v="2"/>
    <n v="3"/>
    <x v="7"/>
    <x v="0"/>
    <s v="BAHREE 108"/>
    <x v="16"/>
  </r>
  <r>
    <x v="1"/>
    <s v="2A31"/>
    <s v="866120250915G+2 50 "/>
    <m/>
    <n v="1"/>
    <s v="866120250915G+2"/>
    <x v="0"/>
    <n v="2977"/>
    <d v="2025-09-15T00:00:00"/>
    <n v="0"/>
    <s v="&lt; 1 sem."/>
    <x v="48"/>
    <n v="1"/>
    <s v="G+"/>
    <n v="2"/>
    <x v="2"/>
    <n v="2"/>
    <x v="14"/>
    <x v="0"/>
    <s v="BAHREE 108"/>
    <x v="16"/>
  </r>
  <r>
    <x v="1"/>
    <s v="2A31"/>
    <s v="866120250915G+2 50 "/>
    <m/>
    <n v="4"/>
    <s v="866120250915G+2"/>
    <x v="0"/>
    <n v="2977"/>
    <d v="2025-09-15T00:00:00"/>
    <n v="0"/>
    <s v="&lt; 1 sem."/>
    <x v="48"/>
    <n v="4"/>
    <s v="G+"/>
    <n v="2"/>
    <x v="2"/>
    <n v="2"/>
    <x v="14"/>
    <x v="0"/>
    <s v="BAHREE 108"/>
    <x v="16"/>
  </r>
  <r>
    <x v="1"/>
    <s v="2A31"/>
    <s v="866120250915G+2 71 "/>
    <m/>
    <n v="4"/>
    <s v="866120250915G+2"/>
    <x v="0"/>
    <n v="2977"/>
    <d v="2025-09-15T00:00:00"/>
    <n v="0"/>
    <s v="&lt; 1 sem."/>
    <x v="48"/>
    <n v="4"/>
    <s v="G+"/>
    <n v="2"/>
    <x v="2"/>
    <n v="2"/>
    <x v="14"/>
    <x v="0"/>
    <s v="BAHREE 108"/>
    <x v="16"/>
  </r>
  <r>
    <x v="1"/>
    <s v="2A31"/>
    <s v="707220250915G+2 50 "/>
    <m/>
    <n v="4"/>
    <s v="707220250915G+2"/>
    <x v="0"/>
    <n v="2306"/>
    <d v="2025-09-15T00:00:00"/>
    <n v="0"/>
    <s v="&lt; 1 sem."/>
    <x v="48"/>
    <n v="4"/>
    <s v="G+"/>
    <n v="2"/>
    <x v="2"/>
    <n v="2"/>
    <x v="14"/>
    <x v="0"/>
    <s v="BAHREE 91"/>
    <x v="17"/>
  </r>
  <r>
    <x v="1"/>
    <s v="2A31"/>
    <s v="866120250908G+4 71 "/>
    <m/>
    <n v="2"/>
    <s v="866120250908G+4"/>
    <x v="0"/>
    <n v="2977"/>
    <d v="2025-09-08T00:00:00"/>
    <n v="1"/>
    <s v="1 sem."/>
    <x v="50"/>
    <n v="2"/>
    <s v="G+"/>
    <n v="4"/>
    <x v="2"/>
    <n v="4"/>
    <x v="16"/>
    <x v="0"/>
    <s v="BAHREE 108"/>
    <x v="16"/>
  </r>
  <r>
    <x v="1"/>
    <s v="2A31"/>
    <s v="707220250825G+4 71 "/>
    <m/>
    <n v="2"/>
    <s v="707220250825G+4"/>
    <x v="0"/>
    <n v="2306"/>
    <d v="2025-08-25T00:00:00"/>
    <n v="3"/>
    <s v="3 sem."/>
    <x v="50"/>
    <n v="2"/>
    <s v="G+"/>
    <n v="4"/>
    <x v="2"/>
    <n v="4"/>
    <x v="16"/>
    <x v="0"/>
    <s v="BAHREE 91"/>
    <x v="17"/>
  </r>
  <r>
    <x v="1"/>
    <s v="2A31"/>
    <s v="866120250826MG3 71 "/>
    <m/>
    <n v="2"/>
    <s v="866120250826MG3"/>
    <x v="0"/>
    <n v="2977"/>
    <d v="2025-08-26T00:00:00"/>
    <n v="3"/>
    <s v="3 sem."/>
    <x v="20"/>
    <n v="2"/>
    <s v="MG"/>
    <n v="3"/>
    <x v="2"/>
    <n v="3"/>
    <x v="7"/>
    <x v="0"/>
    <s v="BAHREE 108"/>
    <x v="16"/>
  </r>
  <r>
    <x v="1"/>
    <s v="2A22"/>
    <s v="709220250909XM1254 "/>
    <n v="13"/>
    <m/>
    <s v="709220250909XM1"/>
    <x v="0"/>
    <n v="2311"/>
    <d v="2025-09-09T00:00:00"/>
    <n v="1"/>
    <s v="1 sem."/>
    <x v="25"/>
    <n v="182"/>
    <s v="XM"/>
    <n v="12"/>
    <x v="0"/>
    <n v="12"/>
    <x v="1"/>
    <x v="0"/>
    <s v="BAHREE 92"/>
    <x v="10"/>
  </r>
  <r>
    <x v="1"/>
    <s v="2A22"/>
    <s v="866120250916XR5 71 "/>
    <m/>
    <n v="10"/>
    <s v="866120250916XR5"/>
    <x v="0"/>
    <n v="2977"/>
    <d v="2025-09-16T00:00:00"/>
    <n v="0"/>
    <s v="&lt; 1 sem."/>
    <x v="51"/>
    <n v="10"/>
    <s v="XR"/>
    <n v="5"/>
    <x v="1"/>
    <n v="5"/>
    <x v="12"/>
    <x v="0"/>
    <s v="BAHREE 108"/>
    <x v="16"/>
  </r>
  <r>
    <x v="1"/>
    <s v="2A22"/>
    <s v="866120250903MG1 71 "/>
    <m/>
    <n v="36"/>
    <s v="866120250903MG1"/>
    <x v="0"/>
    <n v="2977"/>
    <d v="2025-09-03T00:00:00"/>
    <n v="2"/>
    <s v="2 sem."/>
    <x v="49"/>
    <n v="36"/>
    <s v="MG"/>
    <n v="1"/>
    <x v="2"/>
    <n v="1"/>
    <x v="15"/>
    <x v="0"/>
    <s v="BAHREE 108"/>
    <x v="16"/>
  </r>
  <r>
    <x v="1"/>
    <s v="2A21"/>
    <s v="709220250915E 1 18 "/>
    <n v="1"/>
    <n v="3"/>
    <s v="709220250915E 1"/>
    <x v="0"/>
    <n v="2311"/>
    <d v="2025-09-15T00:00:00"/>
    <n v="0"/>
    <s v="&lt; 1 sem."/>
    <x v="52"/>
    <n v="17"/>
    <s v="E "/>
    <n v="1"/>
    <x v="1"/>
    <n v="1"/>
    <x v="17"/>
    <x v="0"/>
    <s v="BAHREE 92"/>
    <x v="10"/>
  </r>
  <r>
    <x v="1"/>
    <s v="2A21"/>
    <s v="709220250916XM1318 "/>
    <n v="3"/>
    <n v="6"/>
    <s v="709220250916XM1"/>
    <x v="0"/>
    <n v="2311"/>
    <d v="2025-09-16T00:00:00"/>
    <n v="0"/>
    <s v="&lt; 1 sem."/>
    <x v="24"/>
    <n v="48"/>
    <s v="XM"/>
    <n v="13"/>
    <x v="0"/>
    <s v="13+"/>
    <x v="2"/>
    <x v="0"/>
    <s v="BAHREE 92"/>
    <x v="10"/>
  </r>
  <r>
    <x v="1"/>
    <s v="2A21"/>
    <s v="709220250916E+1318 "/>
    <n v="2"/>
    <n v="5"/>
    <s v="709220250916E+1"/>
    <x v="0"/>
    <n v="2311"/>
    <d v="2025-09-16T00:00:00"/>
    <n v="0"/>
    <s v="&lt; 1 sem."/>
    <x v="2"/>
    <n v="33"/>
    <s v="E+"/>
    <n v="13"/>
    <x v="0"/>
    <s v="13+"/>
    <x v="2"/>
    <x v="0"/>
    <s v="BAHREE 92"/>
    <x v="10"/>
  </r>
  <r>
    <x v="1"/>
    <s v="2B52"/>
    <s v="707220250917E+2071 "/>
    <n v="12"/>
    <m/>
    <s v="707220250917E+2"/>
    <x v="0"/>
    <n v="2306"/>
    <d v="2025-09-17T00:00:00"/>
    <n v="0"/>
    <s v="&lt; 1 sem."/>
    <x v="53"/>
    <n v="168"/>
    <s v="E+"/>
    <n v="20"/>
    <x v="0"/>
    <s v="13+"/>
    <x v="2"/>
    <x v="0"/>
    <s v="BAHREE 91"/>
    <x v="17"/>
  </r>
  <r>
    <x v="1"/>
    <s v="2B51"/>
    <s v="707220250911E+1571 "/>
    <m/>
    <n v="6"/>
    <s v="707220250911E+1"/>
    <x v="0"/>
    <n v="2306"/>
    <d v="2025-09-11T00:00:00"/>
    <n v="1"/>
    <s v="1 sem."/>
    <x v="14"/>
    <n v="6"/>
    <s v="E+"/>
    <n v="15"/>
    <x v="0"/>
    <s v="13+"/>
    <x v="2"/>
    <x v="0"/>
    <s v="BAHREE 91"/>
    <x v="17"/>
  </r>
  <r>
    <x v="1"/>
    <s v="2B51"/>
    <s v="707220250828XM1615 "/>
    <n v="1"/>
    <n v="2"/>
    <s v="707220250828XM1"/>
    <x v="0"/>
    <n v="2306"/>
    <d v="2025-08-28T00:00:00"/>
    <n v="3"/>
    <s v="3 sem."/>
    <x v="11"/>
    <n v="16"/>
    <s v="XM"/>
    <n v="16"/>
    <x v="0"/>
    <s v="13+"/>
    <x v="2"/>
    <x v="0"/>
    <s v="BAHREE 91"/>
    <x v="17"/>
  </r>
  <r>
    <x v="1"/>
    <s v="2B51"/>
    <s v="707220250904XM1718 "/>
    <n v="2"/>
    <m/>
    <s v="707220250904XM1"/>
    <x v="0"/>
    <n v="2306"/>
    <d v="2025-09-04T00:00:00"/>
    <n v="2"/>
    <s v="2 sem."/>
    <x v="47"/>
    <n v="28"/>
    <s v="XM"/>
    <n v="17"/>
    <x v="0"/>
    <s v="13+"/>
    <x v="2"/>
    <x v="0"/>
    <s v="BAHREE 91"/>
    <x v="17"/>
  </r>
  <r>
    <x v="1"/>
    <s v="2B51"/>
    <s v="707220250904XM1918 "/>
    <n v="5"/>
    <n v="8"/>
    <s v="707220250904XM1"/>
    <x v="0"/>
    <n v="2306"/>
    <d v="2025-09-04T00:00:00"/>
    <n v="2"/>
    <s v="2 sem."/>
    <x v="7"/>
    <n v="78"/>
    <s v="XM"/>
    <n v="19"/>
    <x v="0"/>
    <s v="13+"/>
    <x v="2"/>
    <x v="0"/>
    <s v="BAHREE 91"/>
    <x v="17"/>
  </r>
  <r>
    <x v="1"/>
    <s v="2B41"/>
    <s v="707220250828XM1671 "/>
    <n v="1"/>
    <n v="5"/>
    <s v="707220250828XM1"/>
    <x v="0"/>
    <n v="2306"/>
    <d v="2025-08-28T00:00:00"/>
    <n v="3"/>
    <s v="3 sem."/>
    <x v="11"/>
    <n v="19"/>
    <s v="XM"/>
    <n v="16"/>
    <x v="0"/>
    <s v="13+"/>
    <x v="2"/>
    <x v="0"/>
    <s v="BAHREE 91"/>
    <x v="17"/>
  </r>
  <r>
    <x v="1"/>
    <s v="2B41"/>
    <s v="709220250828XM1215 "/>
    <n v="1"/>
    <m/>
    <s v="709220250828XM1"/>
    <x v="0"/>
    <n v="2311"/>
    <d v="2025-08-28T00:00:00"/>
    <n v="3"/>
    <s v="3 sem."/>
    <x v="25"/>
    <n v="14"/>
    <s v="XM"/>
    <n v="12"/>
    <x v="0"/>
    <n v="12"/>
    <x v="1"/>
    <x v="0"/>
    <s v="BAHREE 92"/>
    <x v="10"/>
  </r>
  <r>
    <x v="1"/>
    <s v="2B41"/>
    <s v="707220250829XM1754 "/>
    <n v="21"/>
    <m/>
    <s v="707220250829XM1"/>
    <x v="0"/>
    <n v="2306"/>
    <d v="2025-08-29T00:00:00"/>
    <n v="2"/>
    <s v="2 sem."/>
    <x v="47"/>
    <n v="294"/>
    <s v="XM"/>
    <n v="17"/>
    <x v="0"/>
    <s v="13+"/>
    <x v="2"/>
    <x v="0"/>
    <s v="BAHREE 91"/>
    <x v="17"/>
  </r>
  <r>
    <x v="1"/>
    <s v="2B42"/>
    <s v="866120250912E 7 81 "/>
    <m/>
    <n v="1"/>
    <s v="866120250912E 7"/>
    <x v="0"/>
    <n v="2977"/>
    <d v="2025-09-12T00:00:00"/>
    <n v="0"/>
    <s v="&lt; 1 sem."/>
    <x v="40"/>
    <n v="1"/>
    <s v="E "/>
    <n v="7"/>
    <x v="1"/>
    <s v="7+"/>
    <x v="10"/>
    <x v="0"/>
    <s v="BAHREE 108"/>
    <x v="16"/>
  </r>
  <r>
    <x v="1"/>
    <s v="2B42"/>
    <s v="707220250909XM1954 "/>
    <n v="9"/>
    <m/>
    <s v="707220250909XM1"/>
    <x v="0"/>
    <n v="2306"/>
    <d v="2025-09-09T00:00:00"/>
    <n v="1"/>
    <s v="1 sem."/>
    <x v="7"/>
    <n v="126"/>
    <s v="XM"/>
    <n v="19"/>
    <x v="0"/>
    <s v="13+"/>
    <x v="2"/>
    <x v="0"/>
    <s v="BAHREE 91"/>
    <x v="17"/>
  </r>
  <r>
    <x v="1"/>
    <s v="2B32"/>
    <s v="707220250911E+1854 "/>
    <n v="9"/>
    <m/>
    <s v="707220250911E+1"/>
    <x v="0"/>
    <n v="2306"/>
    <d v="2025-09-11T00:00:00"/>
    <n v="1"/>
    <s v="1 sem."/>
    <x v="54"/>
    <n v="126"/>
    <s v="E+"/>
    <n v="18"/>
    <x v="0"/>
    <s v="13+"/>
    <x v="2"/>
    <x v="0"/>
    <s v="BAHREE 91"/>
    <x v="17"/>
  </r>
  <r>
    <x v="1"/>
    <s v="2B32"/>
    <s v="707220250911E+1771 "/>
    <m/>
    <n v="3"/>
    <s v="707220250911E+1"/>
    <x v="0"/>
    <n v="2306"/>
    <d v="2025-09-11T00:00:00"/>
    <n v="1"/>
    <s v="1 sem."/>
    <x v="27"/>
    <n v="3"/>
    <s v="E+"/>
    <n v="17"/>
    <x v="0"/>
    <s v="13+"/>
    <x v="2"/>
    <x v="0"/>
    <s v="BAHREE 91"/>
    <x v="17"/>
  </r>
  <r>
    <x v="1"/>
    <s v="2B32"/>
    <s v="707220250916E+1915 "/>
    <n v="6"/>
    <m/>
    <s v="707220250916E+1"/>
    <x v="0"/>
    <n v="2306"/>
    <d v="2025-09-16T00:00:00"/>
    <n v="0"/>
    <s v="&lt; 1 sem."/>
    <x v="12"/>
    <n v="84"/>
    <s v="E+"/>
    <n v="19"/>
    <x v="0"/>
    <s v="13+"/>
    <x v="2"/>
    <x v="0"/>
    <s v="BAHREE 91"/>
    <x v="17"/>
  </r>
  <r>
    <x v="1"/>
    <s v="2B32"/>
    <s v="709220250911XM1271 "/>
    <n v="1"/>
    <m/>
    <s v="709220250911XM1"/>
    <x v="0"/>
    <n v="2311"/>
    <d v="2025-09-11T00:00:00"/>
    <n v="1"/>
    <s v="1 sem."/>
    <x v="25"/>
    <n v="14"/>
    <s v="XM"/>
    <n v="12"/>
    <x v="0"/>
    <n v="12"/>
    <x v="1"/>
    <x v="0"/>
    <s v="BAHREE 92"/>
    <x v="10"/>
  </r>
  <r>
    <x v="1"/>
    <s v="2B32"/>
    <s v="707220250911XM1871 "/>
    <m/>
    <n v="4"/>
    <s v="707220250911XM1"/>
    <x v="0"/>
    <n v="2306"/>
    <d v="2025-09-11T00:00:00"/>
    <n v="1"/>
    <s v="1 sem."/>
    <x v="55"/>
    <n v="4"/>
    <s v="XM"/>
    <n v="18"/>
    <x v="0"/>
    <s v="13+"/>
    <x v="2"/>
    <x v="0"/>
    <s v="BAHREE 91"/>
    <x v="17"/>
  </r>
  <r>
    <x v="1"/>
    <s v="2B32"/>
    <s v="707220250911XM1671 "/>
    <m/>
    <n v="3"/>
    <s v="707220250911XM1"/>
    <x v="0"/>
    <n v="2306"/>
    <d v="2025-09-11T00:00:00"/>
    <n v="1"/>
    <s v="1 sem."/>
    <x v="11"/>
    <n v="3"/>
    <s v="XM"/>
    <n v="16"/>
    <x v="0"/>
    <s v="13+"/>
    <x v="2"/>
    <x v="0"/>
    <s v="BAHREE 91"/>
    <x v="17"/>
  </r>
  <r>
    <x v="1"/>
    <s v="2B32"/>
    <s v="707220250911XM1771 "/>
    <n v="1"/>
    <m/>
    <s v="707220250911XM1"/>
    <x v="0"/>
    <n v="2306"/>
    <d v="2025-09-11T00:00:00"/>
    <n v="1"/>
    <s v="1 sem."/>
    <x v="47"/>
    <n v="14"/>
    <s v="XM"/>
    <n v="17"/>
    <x v="0"/>
    <s v="13+"/>
    <x v="2"/>
    <x v="0"/>
    <s v="BAHREE 91"/>
    <x v="17"/>
  </r>
  <r>
    <x v="1"/>
    <s v="2B31"/>
    <s v="707220250901XM1854 "/>
    <n v="15"/>
    <m/>
    <s v="707220250901XM1"/>
    <x v="0"/>
    <n v="2306"/>
    <d v="2025-09-01T00:00:00"/>
    <n v="2"/>
    <s v="2 sem."/>
    <x v="55"/>
    <n v="210"/>
    <s v="XM"/>
    <n v="18"/>
    <x v="0"/>
    <s v="13+"/>
    <x v="2"/>
    <x v="0"/>
    <s v="BAHREE 91"/>
    <x v="17"/>
  </r>
  <r>
    <x v="1"/>
    <s v="2B31"/>
    <s v="707220250903G 1671 "/>
    <n v="1"/>
    <m/>
    <s v="707220250903G 1"/>
    <x v="0"/>
    <n v="2306"/>
    <d v="2025-09-03T00:00:00"/>
    <n v="2"/>
    <s v="2 sem."/>
    <x v="56"/>
    <n v="14"/>
    <s v="G "/>
    <n v="16"/>
    <x v="0"/>
    <s v="13+"/>
    <x v="2"/>
    <x v="0"/>
    <s v="BAHREE 91"/>
    <x v="17"/>
  </r>
  <r>
    <x v="1"/>
    <s v="2B21"/>
    <s v="709220250829E 2 71 "/>
    <m/>
    <n v="6"/>
    <s v="709220250829E 2"/>
    <x v="0"/>
    <n v="2311"/>
    <d v="2025-08-29T00:00:00"/>
    <n v="2"/>
    <s v="2 sem."/>
    <x v="19"/>
    <n v="6"/>
    <s v="E "/>
    <n v="2"/>
    <x v="1"/>
    <n v="2"/>
    <x v="6"/>
    <x v="0"/>
    <s v="BAHREE 92"/>
    <x v="10"/>
  </r>
  <r>
    <x v="1"/>
    <s v="2B21"/>
    <s v="707220250901E 2 71 "/>
    <m/>
    <n v="7"/>
    <s v="707220250901E 2"/>
    <x v="0"/>
    <n v="2306"/>
    <d v="2025-09-01T00:00:00"/>
    <n v="2"/>
    <s v="2 sem."/>
    <x v="19"/>
    <n v="7"/>
    <s v="E "/>
    <n v="2"/>
    <x v="1"/>
    <n v="2"/>
    <x v="6"/>
    <x v="0"/>
    <s v="BAHREE 91"/>
    <x v="17"/>
  </r>
  <r>
    <x v="1"/>
    <s v="2B21"/>
    <s v="866120250829E 2 71 "/>
    <m/>
    <n v="5"/>
    <s v="866120250829E 2"/>
    <x v="0"/>
    <n v="2977"/>
    <d v="2025-08-29T00:00:00"/>
    <n v="2"/>
    <s v="2 sem."/>
    <x v="19"/>
    <n v="5"/>
    <s v="E "/>
    <n v="2"/>
    <x v="1"/>
    <n v="2"/>
    <x v="6"/>
    <x v="0"/>
    <s v="BAHREE 108"/>
    <x v="16"/>
  </r>
  <r>
    <x v="1"/>
    <s v="2B21"/>
    <s v="707220250910E 2 71 "/>
    <m/>
    <n v="8"/>
    <s v="707220250910E 2"/>
    <x v="0"/>
    <n v="2306"/>
    <d v="2025-09-10T00:00:00"/>
    <n v="1"/>
    <s v="1 sem."/>
    <x v="19"/>
    <n v="8"/>
    <s v="E "/>
    <n v="2"/>
    <x v="1"/>
    <n v="2"/>
    <x v="6"/>
    <x v="0"/>
    <s v="BAHREE 91"/>
    <x v="17"/>
  </r>
  <r>
    <x v="1"/>
    <s v="2B22"/>
    <s v="707220250903XM1815 "/>
    <n v="32"/>
    <m/>
    <s v="707220250903XM1"/>
    <x v="0"/>
    <n v="2306"/>
    <d v="2025-09-03T00:00:00"/>
    <n v="2"/>
    <s v="2 sem."/>
    <x v="55"/>
    <n v="448"/>
    <s v="XM"/>
    <n v="18"/>
    <x v="0"/>
    <s v="13+"/>
    <x v="2"/>
    <x v="0"/>
    <s v="BAHREE 91"/>
    <x v="17"/>
  </r>
  <r>
    <x v="1"/>
    <s v="2A11"/>
    <s v="866120250908XR5 71 "/>
    <m/>
    <n v="2"/>
    <s v="866120250908XR5"/>
    <x v="0"/>
    <n v="2977"/>
    <d v="2025-09-08T00:00:00"/>
    <n v="1"/>
    <s v="1 sem."/>
    <x v="51"/>
    <n v="2"/>
    <s v="XR"/>
    <n v="5"/>
    <x v="1"/>
    <n v="5"/>
    <x v="12"/>
    <x v="0"/>
    <s v="BAHREE 108"/>
    <x v="16"/>
  </r>
  <r>
    <x v="1"/>
    <s v="2A11"/>
    <s v="707220250909E 1 87 "/>
    <n v="9"/>
    <m/>
    <s v="707220250909E 1"/>
    <x v="0"/>
    <n v="2306"/>
    <d v="2025-09-09T00:00:00"/>
    <n v="1"/>
    <s v="1 sem."/>
    <x v="52"/>
    <n v="126"/>
    <s v="E "/>
    <n v="1"/>
    <x v="1"/>
    <n v="1"/>
    <x v="17"/>
    <x v="0"/>
    <s v="BAHREE 91"/>
    <x v="17"/>
  </r>
  <r>
    <x v="1"/>
    <s v="2A11"/>
    <s v="707220250911E 1 50 "/>
    <n v="4"/>
    <n v="8"/>
    <s v="707220250911E 1"/>
    <x v="0"/>
    <n v="2306"/>
    <d v="2025-09-11T00:00:00"/>
    <n v="1"/>
    <s v="1 sem."/>
    <x v="52"/>
    <n v="64"/>
    <s v="E "/>
    <n v="1"/>
    <x v="1"/>
    <n v="1"/>
    <x v="17"/>
    <x v="0"/>
    <s v="BAHREE 91"/>
    <x v="17"/>
  </r>
  <r>
    <x v="1"/>
    <s v="2A11"/>
    <s v="866120250829E 6 71 "/>
    <m/>
    <n v="6"/>
    <s v="866120250829E 6"/>
    <x v="0"/>
    <n v="2977"/>
    <d v="2025-08-29T00:00:00"/>
    <n v="2"/>
    <s v="2 sem."/>
    <x v="44"/>
    <n v="6"/>
    <s v="E "/>
    <n v="6"/>
    <x v="1"/>
    <n v="6"/>
    <x v="13"/>
    <x v="0"/>
    <s v="BAHREE 108"/>
    <x v="16"/>
  </r>
  <r>
    <x v="1"/>
    <s v="2A11"/>
    <s v="709220250912E 1 71 "/>
    <n v="9"/>
    <n v="2"/>
    <s v="709220250912E 1"/>
    <x v="0"/>
    <n v="2311"/>
    <d v="2025-09-12T00:00:00"/>
    <n v="0"/>
    <s v="&lt; 1 sem."/>
    <x v="52"/>
    <n v="128"/>
    <s v="E "/>
    <n v="1"/>
    <x v="1"/>
    <n v="1"/>
    <x v="17"/>
    <x v="0"/>
    <s v="BAHREE 92"/>
    <x v="10"/>
  </r>
  <r>
    <x v="1"/>
    <s v="2A12"/>
    <s v="707220250911XM1950 "/>
    <n v="4"/>
    <m/>
    <s v="707220250911XM1"/>
    <x v="0"/>
    <n v="2306"/>
    <d v="2025-09-11T00:00:00"/>
    <n v="1"/>
    <s v="1 sem."/>
    <x v="7"/>
    <n v="56"/>
    <s v="XM"/>
    <n v="19"/>
    <x v="0"/>
    <s v="13+"/>
    <x v="2"/>
    <x v="0"/>
    <s v="BAHREE 91"/>
    <x v="17"/>
  </r>
  <r>
    <x v="1"/>
    <s v="2A12"/>
    <s v="709220250911E+1318 "/>
    <n v="12"/>
    <n v="1"/>
    <s v="709220250911E+1"/>
    <x v="0"/>
    <n v="2311"/>
    <d v="2025-09-11T00:00:00"/>
    <n v="1"/>
    <s v="1 sem."/>
    <x v="2"/>
    <n v="169"/>
    <s v="E+"/>
    <n v="13"/>
    <x v="0"/>
    <s v="13+"/>
    <x v="2"/>
    <x v="0"/>
    <s v="BAHREE 92"/>
    <x v="10"/>
  </r>
  <r>
    <x v="1"/>
    <s v="2B12"/>
    <s v="707220250916E+1987 "/>
    <n v="17"/>
    <m/>
    <s v="707220250916E+1"/>
    <x v="0"/>
    <n v="2306"/>
    <d v="2025-09-16T00:00:00"/>
    <n v="0"/>
    <s v="&lt; 1 sem."/>
    <x v="12"/>
    <n v="238"/>
    <s v="E+"/>
    <n v="19"/>
    <x v="0"/>
    <s v="13+"/>
    <x v="2"/>
    <x v="0"/>
    <s v="BAHREE 91"/>
    <x v="17"/>
  </r>
  <r>
    <x v="1"/>
    <s v="2B12"/>
    <s v="707220250904E 1 18 "/>
    <n v="1"/>
    <n v="6"/>
    <s v="707220250904E 1"/>
    <x v="0"/>
    <n v="2306"/>
    <d v="2025-09-04T00:00:00"/>
    <n v="2"/>
    <s v="2 sem."/>
    <x v="52"/>
    <n v="20"/>
    <s v="E "/>
    <n v="1"/>
    <x v="1"/>
    <n v="1"/>
    <x v="17"/>
    <x v="0"/>
    <s v="BAHREE 91"/>
    <x v="17"/>
  </r>
  <r>
    <x v="1"/>
    <s v="2B11"/>
    <s v="707220250903E 1 18 "/>
    <n v="7"/>
    <n v="11"/>
    <s v="707220250903E 1"/>
    <x v="0"/>
    <n v="2306"/>
    <d v="2025-09-03T00:00:00"/>
    <n v="2"/>
    <s v="2 sem."/>
    <x v="52"/>
    <n v="109"/>
    <s v="E "/>
    <n v="1"/>
    <x v="1"/>
    <n v="1"/>
    <x v="17"/>
    <x v="0"/>
    <s v="BAHREE 91"/>
    <x v="17"/>
  </r>
  <r>
    <x v="1"/>
    <s v="2B11"/>
    <s v="866120250828E 1 71 "/>
    <n v="1"/>
    <n v="5"/>
    <s v="866120250828E 1"/>
    <x v="0"/>
    <n v="2977"/>
    <d v="2025-08-28T00:00:00"/>
    <n v="3"/>
    <s v="3 sem."/>
    <x v="52"/>
    <n v="19"/>
    <s v="E "/>
    <n v="1"/>
    <x v="1"/>
    <n v="1"/>
    <x v="17"/>
    <x v="0"/>
    <s v="BAHREE 108"/>
    <x v="16"/>
  </r>
  <r>
    <x v="1"/>
    <s v="2B11"/>
    <s v="707220250827E 1 87 "/>
    <n v="1"/>
    <m/>
    <s v="707220250827E 1"/>
    <x v="0"/>
    <n v="2306"/>
    <d v="2025-08-27T00:00:00"/>
    <n v="3"/>
    <s v="3 sem."/>
    <x v="52"/>
    <n v="14"/>
    <s v="E "/>
    <n v="1"/>
    <x v="1"/>
    <n v="1"/>
    <x v="17"/>
    <x v="0"/>
    <s v="BAHREE 91"/>
    <x v="17"/>
  </r>
  <r>
    <x v="1"/>
    <s v="2B11"/>
    <s v="866120250915E 1 71 "/>
    <n v="1"/>
    <n v="3"/>
    <s v="866120250915E 1"/>
    <x v="0"/>
    <n v="2977"/>
    <d v="2025-09-15T00:00:00"/>
    <n v="0"/>
    <s v="&lt; 1 sem."/>
    <x v="52"/>
    <n v="17"/>
    <s v="E "/>
    <n v="1"/>
    <x v="1"/>
    <n v="1"/>
    <x v="17"/>
    <x v="0"/>
    <s v="BAHREE 108"/>
    <x v="16"/>
  </r>
  <r>
    <x v="1"/>
    <s v="2B11"/>
    <s v="707220250916E 1 87 "/>
    <n v="7"/>
    <m/>
    <s v="707220250916E 1"/>
    <x v="0"/>
    <n v="2306"/>
    <d v="2025-09-16T00:00:00"/>
    <n v="0"/>
    <s v="&lt; 1 sem."/>
    <x v="52"/>
    <n v="98"/>
    <s v="E "/>
    <n v="1"/>
    <x v="1"/>
    <n v="1"/>
    <x v="17"/>
    <x v="0"/>
    <s v="BAHREE 91"/>
    <x v="17"/>
  </r>
  <r>
    <x v="1"/>
    <s v="2C11"/>
    <s v="707220250915E+2065 "/>
    <n v="6"/>
    <m/>
    <s v="707220250915E+2"/>
    <x v="0"/>
    <n v="2306"/>
    <d v="2025-09-15T00:00:00"/>
    <n v="0"/>
    <s v="&lt; 1 sem."/>
    <x v="53"/>
    <n v="84"/>
    <s v="E+"/>
    <n v="20"/>
    <x v="0"/>
    <s v="13+"/>
    <x v="2"/>
    <x v="0"/>
    <s v="BAHREE 91"/>
    <x v="17"/>
  </r>
  <r>
    <x v="1"/>
    <s v="2C11"/>
    <s v="825520250722E 1 36 "/>
    <m/>
    <n v="11"/>
    <s v="825520250722E 1"/>
    <x v="3"/>
    <n v="257"/>
    <d v="2025-07-22T00:00:00"/>
    <n v="8"/>
    <s v="1 mois 3 sem."/>
    <x v="52"/>
    <n v="11"/>
    <s v="E "/>
    <n v="1"/>
    <x v="1"/>
    <n v="1"/>
    <x v="17"/>
    <x v="3"/>
    <s v="FARD 20"/>
    <x v="2"/>
  </r>
  <r>
    <x v="1"/>
    <s v="2C12"/>
    <s v="869920250804E 2 21 "/>
    <m/>
    <n v="7"/>
    <s v="869920250804E 2"/>
    <x v="11"/>
    <n v="2306"/>
    <d v="2025-08-04T00:00:00"/>
    <n v="6"/>
    <s v="1 mois 2 sem."/>
    <x v="19"/>
    <n v="7"/>
    <s v="E "/>
    <n v="2"/>
    <x v="1"/>
    <n v="2"/>
    <x v="6"/>
    <x v="11"/>
    <s v="GHANAMI 45"/>
    <x v="7"/>
  </r>
  <r>
    <x v="1"/>
    <s v="2C12"/>
    <s v="869920250804E 3 21 "/>
    <n v="3"/>
    <m/>
    <s v="869920250804E 3"/>
    <x v="11"/>
    <n v="2306"/>
    <d v="2025-08-04T00:00:00"/>
    <n v="6"/>
    <s v="1 mois 2 sem."/>
    <x v="57"/>
    <n v="42"/>
    <s v="E "/>
    <n v="3"/>
    <x v="1"/>
    <n v="3"/>
    <x v="18"/>
    <x v="11"/>
    <s v="GHANAMI 45"/>
    <x v="7"/>
  </r>
  <r>
    <x v="1"/>
    <s v="2C12"/>
    <s v="833720250820E 1 73 "/>
    <n v="1"/>
    <n v="3"/>
    <s v="833720250820E 1"/>
    <x v="9"/>
    <n v="36"/>
    <d v="2025-08-20T00:00:00"/>
    <n v="4"/>
    <s v="4 sem."/>
    <x v="52"/>
    <n v="17"/>
    <s v="E "/>
    <n v="1"/>
    <x v="1"/>
    <n v="1"/>
    <x v="17"/>
    <x v="9"/>
    <s v="DABBAS 4"/>
    <x v="8"/>
  </r>
  <r>
    <x v="1"/>
    <s v="2C12"/>
    <s v="833720250820E 2 73 "/>
    <n v="1"/>
    <n v="6"/>
    <s v="833720250820E 2"/>
    <x v="9"/>
    <n v="36"/>
    <d v="2025-08-20T00:00:00"/>
    <n v="4"/>
    <s v="4 sem."/>
    <x v="19"/>
    <n v="20"/>
    <s v="E "/>
    <n v="2"/>
    <x v="1"/>
    <n v="2"/>
    <x v="6"/>
    <x v="9"/>
    <s v="DABBAS 4"/>
    <x v="8"/>
  </r>
  <r>
    <x v="1"/>
    <s v="2C12"/>
    <s v="833720250710E 1 59 "/>
    <n v="10"/>
    <n v="3"/>
    <s v="833720250710E 1"/>
    <x v="9"/>
    <n v="36"/>
    <d v="2025-07-10T00:00:00"/>
    <n v="10"/>
    <s v="2 mois 1 sem."/>
    <x v="52"/>
    <n v="143"/>
    <s v="E "/>
    <n v="1"/>
    <x v="1"/>
    <n v="1"/>
    <x v="17"/>
    <x v="9"/>
    <s v="DABBAS 4"/>
    <x v="8"/>
  </r>
  <r>
    <x v="1"/>
    <s v="2D12"/>
    <s v="870320250910E 1 85 "/>
    <n v="11"/>
    <n v="1"/>
    <s v="870320250910E 1"/>
    <x v="1"/>
    <n v="9308"/>
    <d v="2025-09-10T00:00:00"/>
    <n v="1"/>
    <s v="1 sem."/>
    <x v="52"/>
    <n v="155"/>
    <s v="E "/>
    <n v="1"/>
    <x v="1"/>
    <n v="1"/>
    <x v="17"/>
    <x v="1"/>
    <s v="SHESHI 03"/>
    <x v="1"/>
  </r>
  <r>
    <x v="1"/>
    <s v="2D12"/>
    <s v="870320250911EA1 14 "/>
    <n v="4"/>
    <n v="9"/>
    <s v="870320250911EA1"/>
    <x v="1"/>
    <n v="9308"/>
    <d v="2025-09-11T00:00:00"/>
    <n v="1"/>
    <s v="1 sem."/>
    <x v="58"/>
    <n v="65"/>
    <s v="EA"/>
    <n v="1"/>
    <x v="1"/>
    <n v="1"/>
    <x v="17"/>
    <x v="1"/>
    <s v="SHESHI 03"/>
    <x v="1"/>
  </r>
  <r>
    <x v="1"/>
    <s v="2D12"/>
    <s v="853020250730E 1 36 "/>
    <n v="1"/>
    <n v="7"/>
    <s v="853020250730E 1"/>
    <x v="4"/>
    <n v="126"/>
    <d v="2025-07-30T00:00:00"/>
    <n v="7"/>
    <s v="1 mois 2 sem."/>
    <x v="52"/>
    <n v="21"/>
    <s v="E "/>
    <n v="1"/>
    <x v="1"/>
    <n v="1"/>
    <x v="17"/>
    <x v="4"/>
    <s v="KHENEZI 11"/>
    <x v="3"/>
  </r>
  <r>
    <x v="1"/>
    <s v="2D11"/>
    <s v="853020250731EA1 36 "/>
    <m/>
    <n v="7"/>
    <s v="853020250731EA1"/>
    <x v="4"/>
    <n v="126"/>
    <d v="2025-07-31T00:00:00"/>
    <n v="7"/>
    <s v="1 mois 2 sem."/>
    <x v="58"/>
    <n v="7"/>
    <s v="EA"/>
    <n v="1"/>
    <x v="1"/>
    <n v="1"/>
    <x v="17"/>
    <x v="4"/>
    <s v="KHENEZI 11"/>
    <x v="3"/>
  </r>
  <r>
    <x v="1"/>
    <s v="2D11"/>
    <s v="853420250722E 6 37 "/>
    <n v="2"/>
    <n v="4"/>
    <s v="853420250722E 6"/>
    <x v="4"/>
    <n v="130"/>
    <d v="2025-07-22T00:00:00"/>
    <n v="8"/>
    <s v="1 mois 3 sem."/>
    <x v="44"/>
    <n v="32"/>
    <s v="E "/>
    <n v="6"/>
    <x v="1"/>
    <n v="6"/>
    <x v="13"/>
    <x v="4"/>
    <s v="KHENEZI 11"/>
    <x v="3"/>
  </r>
  <r>
    <x v="1"/>
    <s v="2D11"/>
    <s v="853020250730XS1336 "/>
    <n v="3"/>
    <n v="6"/>
    <s v="853020250730XS1"/>
    <x v="4"/>
    <n v="126"/>
    <d v="2025-07-30T00:00:00"/>
    <n v="7"/>
    <s v="1 mois 2 sem."/>
    <x v="59"/>
    <n v="48"/>
    <s v="XS"/>
    <n v="13"/>
    <x v="0"/>
    <s v="13+"/>
    <x v="2"/>
    <x v="4"/>
    <s v="KHENEZI 11"/>
    <x v="3"/>
  </r>
  <r>
    <x v="1"/>
    <s v="2D11"/>
    <s v="869320250724E 4 21 "/>
    <m/>
    <n v="9"/>
    <s v="869320250724E 4"/>
    <x v="4"/>
    <n v="137"/>
    <d v="2025-07-24T00:00:00"/>
    <n v="8"/>
    <s v="1 mois 3 sem."/>
    <x v="41"/>
    <n v="9"/>
    <s v="E "/>
    <n v="4"/>
    <x v="1"/>
    <n v="4"/>
    <x v="11"/>
    <x v="4"/>
    <s v="KHENEZI 12"/>
    <x v="18"/>
  </r>
  <r>
    <x v="1"/>
    <s v="2D11"/>
    <s v="853420250709EA7 16 "/>
    <n v="1"/>
    <n v="5"/>
    <s v="853420250709EA7"/>
    <x v="4"/>
    <n v="130"/>
    <d v="2025-07-09T00:00:00"/>
    <n v="10"/>
    <s v="2 mois 1 sem."/>
    <x v="60"/>
    <n v="19"/>
    <s v="EA"/>
    <n v="7"/>
    <x v="1"/>
    <s v="7+"/>
    <x v="10"/>
    <x v="4"/>
    <s v="KHENEZI 11"/>
    <x v="3"/>
  </r>
  <r>
    <x v="1"/>
    <s v="2D11"/>
    <s v="836020250709EA6 16 "/>
    <n v="1"/>
    <m/>
    <s v="836020250709EA6"/>
    <x v="4"/>
    <n v="110"/>
    <d v="2025-07-09T00:00:00"/>
    <n v="10"/>
    <s v="2 mois 1 sem."/>
    <x v="46"/>
    <n v="14"/>
    <s v="EA"/>
    <n v="6"/>
    <x v="1"/>
    <n v="6"/>
    <x v="13"/>
    <x v="4"/>
    <s v="KHENEZI 10"/>
    <x v="19"/>
  </r>
  <r>
    <x v="1"/>
    <s v="2D11"/>
    <s v="869320250701EA4 68 "/>
    <n v="1"/>
    <m/>
    <s v="869320250701EA4"/>
    <x v="4"/>
    <n v="137"/>
    <d v="2025-07-01T00:00:00"/>
    <n v="11"/>
    <s v="2 mois 2 sem."/>
    <x v="61"/>
    <n v="14"/>
    <s v="EA"/>
    <n v="4"/>
    <x v="1"/>
    <n v="4"/>
    <x v="11"/>
    <x v="4"/>
    <s v="KHENEZI 12"/>
    <x v="18"/>
  </r>
  <r>
    <x v="1"/>
    <s v="2D11"/>
    <s v="869920250902E 1 69 "/>
    <n v="1"/>
    <n v="7"/>
    <s v="869920250902E 1"/>
    <x v="11"/>
    <n v="2306"/>
    <d v="2025-09-02T00:00:00"/>
    <n v="2"/>
    <s v="2 sem."/>
    <x v="52"/>
    <n v="21"/>
    <s v="E "/>
    <n v="1"/>
    <x v="1"/>
    <n v="1"/>
    <x v="17"/>
    <x v="11"/>
    <s v="GHANAMI 45"/>
    <x v="7"/>
  </r>
  <r>
    <x v="1"/>
    <s v="2D11"/>
    <s v="869920250902E 1 85 "/>
    <n v="2"/>
    <n v="7"/>
    <s v="869920250902E 1"/>
    <x v="11"/>
    <n v="2306"/>
    <d v="2025-09-02T00:00:00"/>
    <n v="2"/>
    <s v="2 sem."/>
    <x v="52"/>
    <n v="35"/>
    <s v="E "/>
    <n v="1"/>
    <x v="1"/>
    <n v="1"/>
    <x v="17"/>
    <x v="11"/>
    <s v="GHANAMI 45"/>
    <x v="7"/>
  </r>
  <r>
    <x v="1"/>
    <s v="2D11"/>
    <s v="869320250709EA5 16 "/>
    <m/>
    <n v="9"/>
    <s v="869320250709EA5"/>
    <x v="4"/>
    <n v="137"/>
    <d v="2025-07-09T00:00:00"/>
    <n v="10"/>
    <s v="2 mois 1 sem."/>
    <x v="62"/>
    <n v="9"/>
    <s v="EA"/>
    <n v="5"/>
    <x v="1"/>
    <n v="5"/>
    <x v="12"/>
    <x v="4"/>
    <s v="KHENEZI 12"/>
    <x v="18"/>
  </r>
  <r>
    <x v="1"/>
    <s v="2D11"/>
    <s v="836020250702E 6 37 "/>
    <n v="2"/>
    <n v="7"/>
    <s v="836020250702E 6"/>
    <x v="4"/>
    <n v="110"/>
    <d v="2025-07-02T00:00:00"/>
    <n v="11"/>
    <s v="2 mois 2 sem."/>
    <x v="44"/>
    <n v="35"/>
    <s v="E "/>
    <n v="6"/>
    <x v="1"/>
    <n v="6"/>
    <x v="13"/>
    <x v="4"/>
    <s v="KHENEZI 10"/>
    <x v="19"/>
  </r>
  <r>
    <x v="1"/>
    <s v="2D11"/>
    <s v="869320250904E 4 16 "/>
    <m/>
    <n v="5"/>
    <s v="869320250904E 4"/>
    <x v="4"/>
    <n v="137"/>
    <d v="2025-09-04T00:00:00"/>
    <n v="2"/>
    <s v="2 sem."/>
    <x v="41"/>
    <n v="5"/>
    <s v="E "/>
    <n v="4"/>
    <x v="1"/>
    <n v="4"/>
    <x v="11"/>
    <x v="4"/>
    <s v="KHENEZI 12"/>
    <x v="18"/>
  </r>
  <r>
    <x v="1"/>
    <s v="2D11"/>
    <s v="836020250701E 5 37 "/>
    <n v="1"/>
    <n v="6"/>
    <s v="836020250701E 5"/>
    <x v="4"/>
    <n v="110"/>
    <d v="2025-07-01T00:00:00"/>
    <n v="11"/>
    <s v="2 mois 2 sem."/>
    <x v="43"/>
    <n v="20"/>
    <s v="E "/>
    <n v="5"/>
    <x v="1"/>
    <n v="5"/>
    <x v="12"/>
    <x v="4"/>
    <s v="KHENEZI 10"/>
    <x v="19"/>
  </r>
  <r>
    <x v="1"/>
    <s v="2C51"/>
    <s v="870220250904E 2 36 "/>
    <m/>
    <n v="11"/>
    <s v="870220250904E 2"/>
    <x v="2"/>
    <n v="9308"/>
    <d v="2025-09-04T00:00:00"/>
    <n v="2"/>
    <s v="2 sem."/>
    <x v="19"/>
    <n v="11"/>
    <s v="E "/>
    <n v="2"/>
    <x v="1"/>
    <n v="2"/>
    <x v="6"/>
    <x v="2"/>
    <s v="FAYZEH 01"/>
    <x v="1"/>
  </r>
  <r>
    <x v="1"/>
    <s v="2C51"/>
    <s v="869820250807E 3 16 "/>
    <m/>
    <n v="3"/>
    <s v="869820250807E 3"/>
    <x v="8"/>
    <n v="2306"/>
    <d v="2025-08-07T00:00:00"/>
    <n v="6"/>
    <s v="1 mois 1 sem."/>
    <x v="57"/>
    <n v="3"/>
    <s v="E "/>
    <n v="3"/>
    <x v="1"/>
    <n v="3"/>
    <x v="18"/>
    <x v="8"/>
    <s v="ZAMLI 4"/>
    <x v="7"/>
  </r>
  <r>
    <x v="1"/>
    <s v="2C51"/>
    <s v="870220250722E 2 73 "/>
    <n v="1"/>
    <n v="4"/>
    <s v="870220250722E 2"/>
    <x v="2"/>
    <n v="9308"/>
    <d v="2025-07-22T00:00:00"/>
    <n v="8"/>
    <s v="1 mois 3 sem."/>
    <x v="19"/>
    <n v="18"/>
    <s v="E "/>
    <n v="2"/>
    <x v="1"/>
    <n v="2"/>
    <x v="6"/>
    <x v="2"/>
    <s v="FAYZEH 01"/>
    <x v="1"/>
  </r>
  <r>
    <x v="1"/>
    <s v="2C51"/>
    <s v="869820250807E 3 16 "/>
    <n v="1"/>
    <m/>
    <s v="869820250807E 3"/>
    <x v="8"/>
    <n v="2306"/>
    <d v="2025-08-07T00:00:00"/>
    <n v="6"/>
    <s v="1 mois 1 sem."/>
    <x v="57"/>
    <n v="14"/>
    <s v="E "/>
    <n v="3"/>
    <x v="1"/>
    <n v="3"/>
    <x v="18"/>
    <x v="8"/>
    <s v="ZAMLI 4"/>
    <x v="7"/>
  </r>
  <r>
    <x v="1"/>
    <s v="2C51"/>
    <s v="869920250729E 3 21 "/>
    <n v="5"/>
    <n v="9"/>
    <s v="869920250729E 3"/>
    <x v="11"/>
    <n v="2306"/>
    <d v="2025-07-29T00:00:00"/>
    <n v="7"/>
    <s v="1 mois 2 sem."/>
    <x v="57"/>
    <n v="79"/>
    <s v="E "/>
    <n v="3"/>
    <x v="1"/>
    <n v="3"/>
    <x v="18"/>
    <x v="11"/>
    <s v="GHANAMI 45"/>
    <x v="7"/>
  </r>
  <r>
    <x v="1"/>
    <s v="2C51"/>
    <s v="862020250625E 4 84 "/>
    <m/>
    <n v="6"/>
    <s v="862020250625E 4"/>
    <x v="11"/>
    <n v="290"/>
    <d v="2025-06-25T00:00:00"/>
    <n v="12"/>
    <s v="2 mois 3 sem."/>
    <x v="41"/>
    <n v="6"/>
    <s v="E "/>
    <n v="4"/>
    <x v="1"/>
    <n v="4"/>
    <x v="11"/>
    <x v="11"/>
    <s v="GHANAMI 44"/>
    <x v="20"/>
  </r>
  <r>
    <x v="1"/>
    <s v="2C51"/>
    <s v="862020250709EA4 16 "/>
    <m/>
    <n v="5"/>
    <s v="862020250709EA4"/>
    <x v="11"/>
    <n v="290"/>
    <d v="2025-07-09T00:00:00"/>
    <n v="10"/>
    <s v="2 mois 1 sem."/>
    <x v="61"/>
    <n v="5"/>
    <s v="EA"/>
    <n v="4"/>
    <x v="1"/>
    <n v="4"/>
    <x v="11"/>
    <x v="11"/>
    <s v="GHANAMI 44"/>
    <x v="20"/>
  </r>
  <r>
    <x v="1"/>
    <s v="2C51"/>
    <s v="869920250729E 3 85 "/>
    <n v="2"/>
    <m/>
    <s v="869920250729E 3"/>
    <x v="11"/>
    <n v="2306"/>
    <d v="2025-07-29T00:00:00"/>
    <n v="7"/>
    <s v="1 mois 2 sem."/>
    <x v="57"/>
    <n v="28"/>
    <s v="E "/>
    <n v="3"/>
    <x v="1"/>
    <n v="3"/>
    <x v="18"/>
    <x v="11"/>
    <s v="GHANAMI 45"/>
    <x v="7"/>
  </r>
  <r>
    <x v="1"/>
    <s v="2C51"/>
    <s v="869820250801E 3 34 "/>
    <n v="1"/>
    <m/>
    <s v="869820250801E 3"/>
    <x v="8"/>
    <n v="2306"/>
    <d v="2025-08-01T00:00:00"/>
    <n v="6"/>
    <s v="1 mois 2 sem."/>
    <x v="57"/>
    <n v="14"/>
    <s v="E "/>
    <n v="3"/>
    <x v="1"/>
    <n v="3"/>
    <x v="18"/>
    <x v="8"/>
    <s v="ZAMLI 4"/>
    <x v="7"/>
  </r>
  <r>
    <x v="1"/>
    <s v="2C52"/>
    <s v="869820250820E 4 68 "/>
    <m/>
    <n v="591"/>
    <s v="869820250820E 4"/>
    <x v="8"/>
    <n v="2306"/>
    <d v="2025-08-20T00:00:00"/>
    <n v="4"/>
    <s v="4 sem."/>
    <x v="41"/>
    <n v="591"/>
    <s v="E "/>
    <n v="4"/>
    <x v="1"/>
    <n v="4"/>
    <x v="11"/>
    <x v="8"/>
    <s v="ZAMLI 4"/>
    <x v="7"/>
  </r>
  <r>
    <x v="1"/>
    <s v="2C42"/>
    <s v="833720250730XS1659 "/>
    <n v="26"/>
    <n v="1"/>
    <s v="833720250730XS1"/>
    <x v="9"/>
    <n v="36"/>
    <d v="2025-07-30T00:00:00"/>
    <n v="7"/>
    <s v="1 mois 2 sem."/>
    <x v="18"/>
    <n v="365"/>
    <s v="XS"/>
    <n v="16"/>
    <x v="0"/>
    <s v="13+"/>
    <x v="2"/>
    <x v="9"/>
    <s v="DABBAS 4"/>
    <x v="8"/>
  </r>
  <r>
    <x v="1"/>
    <s v="2C41"/>
    <s v="833720250730E 1 59 "/>
    <n v="1"/>
    <n v="1"/>
    <s v="833720250730E 1"/>
    <x v="9"/>
    <n v="36"/>
    <d v="2025-07-30T00:00:00"/>
    <n v="7"/>
    <s v="1 mois 2 sem."/>
    <x v="52"/>
    <n v="15"/>
    <s v="E "/>
    <n v="1"/>
    <x v="1"/>
    <n v="1"/>
    <x v="17"/>
    <x v="9"/>
    <s v="DABBAS 4"/>
    <x v="8"/>
  </r>
  <r>
    <x v="1"/>
    <s v="2C41"/>
    <s v="833720250729E 1 36 "/>
    <m/>
    <n v="9"/>
    <s v="833720250729E 1"/>
    <x v="9"/>
    <n v="36"/>
    <d v="2025-07-29T00:00:00"/>
    <n v="7"/>
    <s v="1 mois 2 sem."/>
    <x v="52"/>
    <n v="9"/>
    <s v="E "/>
    <n v="1"/>
    <x v="1"/>
    <n v="1"/>
    <x v="17"/>
    <x v="9"/>
    <s v="DABBAS 4"/>
    <x v="8"/>
  </r>
  <r>
    <x v="1"/>
    <s v="2C41"/>
    <s v="833120250807E 7 16 "/>
    <m/>
    <n v="4"/>
    <s v="833120250807E 7"/>
    <x v="11"/>
    <n v="278"/>
    <d v="2025-08-07T00:00:00"/>
    <n v="6"/>
    <s v="1 mois 1 sem."/>
    <x v="40"/>
    <n v="4"/>
    <s v="E "/>
    <n v="7"/>
    <x v="1"/>
    <s v="7+"/>
    <x v="10"/>
    <x v="11"/>
    <s v="GHANAMI 42"/>
    <x v="21"/>
  </r>
  <r>
    <x v="1"/>
    <s v="2C41"/>
    <s v="869920250812E 2 69 "/>
    <n v="9"/>
    <n v="8"/>
    <s v="869920250812E 2"/>
    <x v="11"/>
    <n v="2306"/>
    <d v="2025-08-12T00:00:00"/>
    <n v="5"/>
    <s v="1 mois "/>
    <x v="19"/>
    <n v="134"/>
    <s v="E "/>
    <n v="2"/>
    <x v="1"/>
    <n v="2"/>
    <x v="6"/>
    <x v="11"/>
    <s v="GHANAMI 45"/>
    <x v="7"/>
  </r>
  <r>
    <x v="1"/>
    <s v="2C31"/>
    <s v="862020250623E 3 16 "/>
    <n v="1"/>
    <m/>
    <s v="862020250623E 3"/>
    <x v="11"/>
    <n v="290"/>
    <d v="2025-06-23T00:00:00"/>
    <n v="12"/>
    <s v="2 mois 3 sem."/>
    <x v="57"/>
    <n v="14"/>
    <s v="E "/>
    <n v="3"/>
    <x v="1"/>
    <n v="3"/>
    <x v="18"/>
    <x v="11"/>
    <s v="GHANAMI 44"/>
    <x v="20"/>
  </r>
  <r>
    <x v="1"/>
    <s v="2C31"/>
    <s v="833120250903E 7 16 "/>
    <m/>
    <n v="2"/>
    <s v="833120250903E 7"/>
    <x v="11"/>
    <n v="278"/>
    <d v="2025-09-03T00:00:00"/>
    <n v="2"/>
    <s v="2 sem."/>
    <x v="40"/>
    <n v="2"/>
    <s v="E "/>
    <n v="7"/>
    <x v="1"/>
    <s v="7+"/>
    <x v="10"/>
    <x v="11"/>
    <s v="GHANAMI 42"/>
    <x v="21"/>
  </r>
  <r>
    <x v="1"/>
    <s v="2C31"/>
    <s v="854920250623E 4 16 "/>
    <m/>
    <n v="6"/>
    <s v="854920250623E 4"/>
    <x v="11"/>
    <n v="281"/>
    <d v="2025-06-23T00:00:00"/>
    <n v="12"/>
    <s v="2 mois 3 sem."/>
    <x v="41"/>
    <n v="6"/>
    <s v="E "/>
    <n v="4"/>
    <x v="1"/>
    <n v="4"/>
    <x v="11"/>
    <x v="11"/>
    <s v="GHANAMI 43"/>
    <x v="22"/>
  </r>
  <r>
    <x v="1"/>
    <s v="2C31"/>
    <s v="862020250820EA4 16 "/>
    <m/>
    <n v="7"/>
    <s v="862020250820EA4"/>
    <x v="11"/>
    <n v="290"/>
    <d v="2025-08-20T00:00:00"/>
    <n v="4"/>
    <s v="4 sem."/>
    <x v="61"/>
    <n v="7"/>
    <s v="EA"/>
    <n v="4"/>
    <x v="1"/>
    <n v="4"/>
    <x v="11"/>
    <x v="11"/>
    <s v="GHANAMI 44"/>
    <x v="20"/>
  </r>
  <r>
    <x v="1"/>
    <s v="2C31"/>
    <s v="862020250820E 3 16 "/>
    <n v="1"/>
    <m/>
    <s v="862020250820E 3"/>
    <x v="11"/>
    <n v="290"/>
    <d v="2025-08-20T00:00:00"/>
    <n v="4"/>
    <s v="4 sem."/>
    <x v="57"/>
    <n v="14"/>
    <s v="E "/>
    <n v="3"/>
    <x v="1"/>
    <n v="3"/>
    <x v="18"/>
    <x v="11"/>
    <s v="GHANAMI 44"/>
    <x v="20"/>
  </r>
  <r>
    <x v="1"/>
    <s v="2C31"/>
    <s v="869920250807E 2 68 "/>
    <m/>
    <n v="2"/>
    <s v="869920250807E 2"/>
    <x v="11"/>
    <n v="2306"/>
    <d v="2025-08-07T00:00:00"/>
    <n v="6"/>
    <s v="1 mois 1 sem."/>
    <x v="19"/>
    <n v="2"/>
    <s v="E "/>
    <n v="2"/>
    <x v="1"/>
    <n v="2"/>
    <x v="6"/>
    <x v="11"/>
    <s v="GHANAMI 45"/>
    <x v="7"/>
  </r>
  <r>
    <x v="1"/>
    <s v="2C31"/>
    <s v="869920250807E 3 68 "/>
    <n v="2"/>
    <m/>
    <s v="869920250807E 3"/>
    <x v="11"/>
    <n v="2306"/>
    <d v="2025-08-07T00:00:00"/>
    <n v="6"/>
    <s v="1 mois 1 sem."/>
    <x v="57"/>
    <n v="28"/>
    <s v="E "/>
    <n v="3"/>
    <x v="1"/>
    <n v="3"/>
    <x v="18"/>
    <x v="11"/>
    <s v="GHANAMI 45"/>
    <x v="7"/>
  </r>
  <r>
    <x v="1"/>
    <s v="2C31"/>
    <s v="870620250812XS1068 "/>
    <n v="7"/>
    <n v="1"/>
    <s v="870620250812XS1"/>
    <x v="11"/>
    <n v="2311"/>
    <d v="2025-08-12T00:00:00"/>
    <n v="5"/>
    <s v="1 mois "/>
    <x v="63"/>
    <n v="99"/>
    <s v="XS"/>
    <n v="10"/>
    <x v="0"/>
    <n v="10"/>
    <x v="3"/>
    <x v="11"/>
    <s v="GHANAMI 46"/>
    <x v="15"/>
  </r>
  <r>
    <x v="1"/>
    <s v="2C31"/>
    <s v="870620250812XS1069 "/>
    <n v="1"/>
    <m/>
    <s v="870620250812XS1"/>
    <x v="11"/>
    <n v="2311"/>
    <d v="2025-08-12T00:00:00"/>
    <n v="5"/>
    <s v="1 mois "/>
    <x v="63"/>
    <n v="14"/>
    <s v="XS"/>
    <n v="10"/>
    <x v="0"/>
    <n v="10"/>
    <x v="3"/>
    <x v="11"/>
    <s v="GHANAMI 46"/>
    <x v="15"/>
  </r>
  <r>
    <x v="1"/>
    <s v="2C31"/>
    <s v="869320250903E 5 68 "/>
    <n v="3"/>
    <n v="3"/>
    <s v="869320250903E 5"/>
    <x v="4"/>
    <n v="137"/>
    <d v="2025-09-03T00:00:00"/>
    <n v="2"/>
    <s v="2 sem."/>
    <x v="43"/>
    <n v="45"/>
    <s v="E "/>
    <n v="5"/>
    <x v="1"/>
    <n v="5"/>
    <x v="12"/>
    <x v="4"/>
    <s v="KHENEZI 12"/>
    <x v="18"/>
  </r>
  <r>
    <x v="1"/>
    <s v="2C31"/>
    <s v="869920250708E 2 21 "/>
    <n v="10"/>
    <m/>
    <s v="869920250708E 2"/>
    <x v="11"/>
    <n v="2306"/>
    <d v="2025-07-08T00:00:00"/>
    <n v="10"/>
    <s v="2 mois 1 sem."/>
    <x v="19"/>
    <n v="140"/>
    <s v="E "/>
    <n v="2"/>
    <x v="1"/>
    <n v="2"/>
    <x v="6"/>
    <x v="11"/>
    <s v="GHANAMI 45"/>
    <x v="7"/>
  </r>
  <r>
    <x v="1"/>
    <s v="2C31"/>
    <s v="833120250626E 4 37 "/>
    <m/>
    <n v="2"/>
    <s v="833120250626E 4"/>
    <x v="11"/>
    <n v="278"/>
    <d v="2025-06-26T00:00:00"/>
    <n v="12"/>
    <s v="2 mois 3 sem."/>
    <x v="41"/>
    <n v="2"/>
    <s v="E "/>
    <n v="4"/>
    <x v="1"/>
    <n v="4"/>
    <x v="11"/>
    <x v="11"/>
    <s v="GHANAMI 42"/>
    <x v="21"/>
  </r>
  <r>
    <x v="1"/>
    <s v="2C31"/>
    <s v="869920250903E 1 69 "/>
    <n v="3"/>
    <m/>
    <s v="869920250903E 1"/>
    <x v="11"/>
    <n v="2306"/>
    <d v="2025-09-03T00:00:00"/>
    <n v="2"/>
    <s v="2 sem."/>
    <x v="52"/>
    <n v="42"/>
    <s v="E "/>
    <n v="1"/>
    <x v="1"/>
    <n v="1"/>
    <x v="17"/>
    <x v="11"/>
    <s v="GHANAMI 45"/>
    <x v="7"/>
  </r>
  <r>
    <x v="1"/>
    <s v="2C31"/>
    <s v="833120250721E 5 85 "/>
    <n v="3"/>
    <n v="5"/>
    <s v="833120250721E 5"/>
    <x v="11"/>
    <n v="278"/>
    <d v="2025-07-21T00:00:00"/>
    <n v="8"/>
    <s v="1 mois 4 sem."/>
    <x v="43"/>
    <n v="47"/>
    <s v="E "/>
    <n v="5"/>
    <x v="1"/>
    <n v="5"/>
    <x v="12"/>
    <x v="11"/>
    <s v="GHANAMI 42"/>
    <x v="21"/>
  </r>
  <r>
    <x v="1"/>
    <s v="2C31"/>
    <s v="833120250721E 5 21 "/>
    <n v="3"/>
    <m/>
    <s v="833120250721E 5"/>
    <x v="11"/>
    <n v="278"/>
    <d v="2025-07-21T00:00:00"/>
    <n v="8"/>
    <s v="1 mois 4 sem."/>
    <x v="43"/>
    <n v="42"/>
    <s v="E "/>
    <n v="5"/>
    <x v="1"/>
    <n v="5"/>
    <x v="12"/>
    <x v="11"/>
    <s v="GHANAMI 42"/>
    <x v="21"/>
  </r>
  <r>
    <x v="1"/>
    <s v="2C21"/>
    <s v="707220250910E+1954 "/>
    <n v="39"/>
    <n v="1"/>
    <s v="707220250910E+1"/>
    <x v="0"/>
    <n v="2306"/>
    <d v="2025-09-10T00:00:00"/>
    <n v="1"/>
    <s v="1 sem."/>
    <x v="12"/>
    <n v="547"/>
    <s v="E+"/>
    <n v="19"/>
    <x v="0"/>
    <s v="13+"/>
    <x v="2"/>
    <x v="0"/>
    <s v="BAHREE 91"/>
    <x v="17"/>
  </r>
  <r>
    <x v="1"/>
    <s v="2D52"/>
    <s v="857220250702E 5 84 "/>
    <m/>
    <n v="4"/>
    <s v="857220250702E 5"/>
    <x v="8"/>
    <n v="32"/>
    <d v="2025-07-02T00:00:00"/>
    <n v="11"/>
    <s v="2 mois 2 sem."/>
    <x v="43"/>
    <n v="4"/>
    <s v="E "/>
    <n v="5"/>
    <x v="1"/>
    <n v="5"/>
    <x v="12"/>
    <x v="8"/>
    <s v="ZAMLI 2"/>
    <x v="23"/>
  </r>
  <r>
    <x v="1"/>
    <s v="2D52"/>
    <s v="857220250702E 6 84 "/>
    <m/>
    <n v="1"/>
    <s v="857220250702E 6"/>
    <x v="8"/>
    <n v="32"/>
    <d v="2025-07-02T00:00:00"/>
    <n v="11"/>
    <s v="2 mois 2 sem."/>
    <x v="44"/>
    <n v="1"/>
    <s v="E "/>
    <n v="6"/>
    <x v="1"/>
    <n v="6"/>
    <x v="13"/>
    <x v="8"/>
    <s v="ZAMLI 2"/>
    <x v="23"/>
  </r>
  <r>
    <x v="1"/>
    <s v="2D52"/>
    <s v="857220250702E 6 84 "/>
    <n v="1"/>
    <m/>
    <s v="857220250702E 6"/>
    <x v="8"/>
    <n v="32"/>
    <d v="2025-07-02T00:00:00"/>
    <n v="11"/>
    <s v="2 mois 2 sem."/>
    <x v="44"/>
    <n v="14"/>
    <s v="E "/>
    <n v="6"/>
    <x v="1"/>
    <n v="6"/>
    <x v="13"/>
    <x v="8"/>
    <s v="ZAMLI 2"/>
    <x v="23"/>
  </r>
  <r>
    <x v="1"/>
    <s v="2D52"/>
    <s v="857120250716E 5 34 "/>
    <n v="1"/>
    <m/>
    <s v="857120250716E 5"/>
    <x v="8"/>
    <n v="31"/>
    <d v="2025-07-16T00:00:00"/>
    <n v="9"/>
    <s v="2 mois "/>
    <x v="43"/>
    <n v="14"/>
    <s v="E "/>
    <n v="5"/>
    <x v="1"/>
    <n v="5"/>
    <x v="12"/>
    <x v="8"/>
    <s v="ZAMLI 2"/>
    <x v="23"/>
  </r>
  <r>
    <x v="1"/>
    <s v="2D52"/>
    <s v="857220250722E 7 37 "/>
    <n v="1"/>
    <m/>
    <s v="857220250722E 7"/>
    <x v="8"/>
    <n v="32"/>
    <d v="2025-07-22T00:00:00"/>
    <n v="8"/>
    <s v="1 mois 3 sem."/>
    <x v="40"/>
    <n v="14"/>
    <s v="E "/>
    <n v="7"/>
    <x v="1"/>
    <s v="7+"/>
    <x v="10"/>
    <x v="8"/>
    <s v="ZAMLI 2"/>
    <x v="23"/>
  </r>
  <r>
    <x v="1"/>
    <s v="2D52"/>
    <s v="867420250820E 5 16 "/>
    <n v="1"/>
    <n v="7"/>
    <s v="867420250820E 5"/>
    <x v="8"/>
    <n v="38"/>
    <d v="2025-08-20T00:00:00"/>
    <n v="4"/>
    <s v="4 sem."/>
    <x v="43"/>
    <n v="21"/>
    <s v="E "/>
    <n v="5"/>
    <x v="1"/>
    <n v="5"/>
    <x v="12"/>
    <x v="8"/>
    <s v="ZAMLI 3"/>
    <x v="24"/>
  </r>
  <r>
    <x v="1"/>
    <s v="2D52"/>
    <s v="857420250820E 5 16 "/>
    <m/>
    <n v="7"/>
    <s v="857420250820E 5"/>
    <x v="8"/>
    <n v="34"/>
    <d v="2025-08-20T00:00:00"/>
    <n v="4"/>
    <s v="4 sem."/>
    <x v="43"/>
    <n v="7"/>
    <s v="E "/>
    <n v="5"/>
    <x v="1"/>
    <n v="5"/>
    <x v="12"/>
    <x v="8"/>
    <s v="ZAMLI 2"/>
    <x v="23"/>
  </r>
  <r>
    <x v="1"/>
    <s v="2D52"/>
    <s v="869820250821E 3 16 "/>
    <n v="1"/>
    <n v="2"/>
    <s v="869820250821E 3"/>
    <x v="8"/>
    <n v="2306"/>
    <d v="2025-08-21T00:00:00"/>
    <n v="4"/>
    <s v="4 sem."/>
    <x v="57"/>
    <n v="16"/>
    <s v="E "/>
    <n v="3"/>
    <x v="1"/>
    <n v="3"/>
    <x v="18"/>
    <x v="8"/>
    <s v="ZAMLI 4"/>
    <x v="7"/>
  </r>
  <r>
    <x v="1"/>
    <s v="2D52"/>
    <s v="857220250821E 7 16 "/>
    <n v="2"/>
    <n v="5"/>
    <s v="857220250821E 7"/>
    <x v="8"/>
    <n v="32"/>
    <d v="2025-08-21T00:00:00"/>
    <n v="4"/>
    <s v="4 sem."/>
    <x v="40"/>
    <n v="33"/>
    <s v="E "/>
    <n v="7"/>
    <x v="1"/>
    <s v="7+"/>
    <x v="10"/>
    <x v="8"/>
    <s v="ZAMLI 2"/>
    <x v="23"/>
  </r>
  <r>
    <x v="1"/>
    <s v="2D52"/>
    <s v="869820250903EA3 16 "/>
    <n v="1"/>
    <n v="4"/>
    <s v="869820250903EA3"/>
    <x v="8"/>
    <n v="2306"/>
    <d v="2025-09-03T00:00:00"/>
    <n v="2"/>
    <s v="2 sem."/>
    <x v="64"/>
    <n v="18"/>
    <s v="EA"/>
    <n v="3"/>
    <x v="1"/>
    <n v="3"/>
    <x v="18"/>
    <x v="8"/>
    <s v="ZAMLI 4"/>
    <x v="7"/>
  </r>
  <r>
    <x v="1"/>
    <s v="2D52"/>
    <s v="869820250801EA3 34 "/>
    <n v="1"/>
    <n v="1"/>
    <s v="869820250801EA3"/>
    <x v="8"/>
    <n v="2306"/>
    <d v="2025-08-01T00:00:00"/>
    <n v="6"/>
    <s v="1 mois 2 sem."/>
    <x v="64"/>
    <n v="15"/>
    <s v="EA"/>
    <n v="3"/>
    <x v="1"/>
    <n v="3"/>
    <x v="18"/>
    <x v="8"/>
    <s v="ZAMLI 4"/>
    <x v="7"/>
  </r>
  <r>
    <x v="1"/>
    <s v="2D52"/>
    <s v="857220250801E 7 34 "/>
    <m/>
    <n v="8"/>
    <s v="857220250801E 7"/>
    <x v="8"/>
    <n v="32"/>
    <d v="2025-08-01T00:00:00"/>
    <n v="6"/>
    <s v="1 mois 2 sem."/>
    <x v="40"/>
    <n v="8"/>
    <s v="E "/>
    <n v="7"/>
    <x v="1"/>
    <s v="7+"/>
    <x v="10"/>
    <x v="8"/>
    <s v="ZAMLI 2"/>
    <x v="23"/>
  </r>
  <r>
    <x v="1"/>
    <s v="2D52"/>
    <s v="857220250814E 7 16 "/>
    <m/>
    <n v="11"/>
    <s v="857220250814E 7"/>
    <x v="8"/>
    <n v="32"/>
    <d v="2025-08-14T00:00:00"/>
    <n v="5"/>
    <s v="1 mois "/>
    <x v="40"/>
    <n v="11"/>
    <s v="E "/>
    <n v="7"/>
    <x v="1"/>
    <s v="7+"/>
    <x v="10"/>
    <x v="8"/>
    <s v="ZAMLI 2"/>
    <x v="23"/>
  </r>
  <r>
    <x v="1"/>
    <s v="2D52"/>
    <s v="857120250903EA6 16 "/>
    <m/>
    <n v="7"/>
    <s v="857120250903EA6"/>
    <x v="8"/>
    <n v="31"/>
    <d v="2025-09-03T00:00:00"/>
    <n v="2"/>
    <s v="2 sem."/>
    <x v="46"/>
    <n v="7"/>
    <s v="EA"/>
    <n v="6"/>
    <x v="1"/>
    <n v="6"/>
    <x v="13"/>
    <x v="8"/>
    <s v="ZAMLI 2"/>
    <x v="23"/>
  </r>
  <r>
    <x v="1"/>
    <s v="2D52"/>
    <s v="869720250828E 1 36 "/>
    <m/>
    <n v="12"/>
    <s v="869720250828E 1"/>
    <x v="10"/>
    <n v="2301"/>
    <d v="2025-08-28T00:00:00"/>
    <n v="3"/>
    <s v="3 sem."/>
    <x v="52"/>
    <n v="12"/>
    <s v="E "/>
    <n v="1"/>
    <x v="1"/>
    <n v="1"/>
    <x v="17"/>
    <x v="10"/>
    <s v="RAWDAH 1"/>
    <x v="9"/>
  </r>
  <r>
    <x v="1"/>
    <s v="2D52"/>
    <s v="869720250723E 1 36 "/>
    <m/>
    <n v="11"/>
    <s v="869720250723E 1"/>
    <x v="10"/>
    <n v="2301"/>
    <d v="2025-07-23T00:00:00"/>
    <n v="8"/>
    <s v="1 mois 3 sem."/>
    <x v="52"/>
    <n v="11"/>
    <s v="E "/>
    <n v="1"/>
    <x v="1"/>
    <n v="1"/>
    <x v="17"/>
    <x v="10"/>
    <s v="RAWDAH 1"/>
    <x v="9"/>
  </r>
  <r>
    <x v="1"/>
    <s v="2D52"/>
    <s v="869720250829E 6 36 "/>
    <m/>
    <n v="7"/>
    <s v="869720250829E 6"/>
    <x v="10"/>
    <n v="2301"/>
    <d v="2025-08-29T00:00:00"/>
    <n v="2"/>
    <s v="2 sem."/>
    <x v="44"/>
    <n v="7"/>
    <s v="E "/>
    <n v="6"/>
    <x v="1"/>
    <n v="6"/>
    <x v="13"/>
    <x v="10"/>
    <s v="RAWDAH 1"/>
    <x v="9"/>
  </r>
  <r>
    <x v="1"/>
    <s v="2D52"/>
    <s v="869720250715EA5 36 "/>
    <m/>
    <n v="6"/>
    <s v="869720250715EA5"/>
    <x v="10"/>
    <n v="2301"/>
    <d v="2025-07-15T00:00:00"/>
    <n v="9"/>
    <s v="2 mois "/>
    <x v="62"/>
    <n v="6"/>
    <s v="EA"/>
    <n v="5"/>
    <x v="1"/>
    <n v="5"/>
    <x v="12"/>
    <x v="10"/>
    <s v="RAWDAH 1"/>
    <x v="9"/>
  </r>
  <r>
    <x v="1"/>
    <s v="2D52"/>
    <s v="869720250715EA6 36 "/>
    <m/>
    <n v="10"/>
    <s v="869720250715EA6"/>
    <x v="10"/>
    <n v="2301"/>
    <d v="2025-07-15T00:00:00"/>
    <n v="9"/>
    <s v="2 mois "/>
    <x v="46"/>
    <n v="10"/>
    <s v="EA"/>
    <n v="6"/>
    <x v="1"/>
    <n v="6"/>
    <x v="13"/>
    <x v="10"/>
    <s v="RAWDAH 1"/>
    <x v="9"/>
  </r>
  <r>
    <x v="1"/>
    <s v="2D52"/>
    <s v="869720250904XS1720 "/>
    <n v="1"/>
    <m/>
    <s v="869720250904XS1"/>
    <x v="10"/>
    <n v="2301"/>
    <d v="2025-09-04T00:00:00"/>
    <n v="2"/>
    <s v="2 sem."/>
    <x v="65"/>
    <n v="14"/>
    <s v="XS"/>
    <n v="17"/>
    <x v="0"/>
    <s v="13+"/>
    <x v="2"/>
    <x v="10"/>
    <s v="RAWDAH 1"/>
    <x v="9"/>
  </r>
  <r>
    <x v="1"/>
    <s v="2D51"/>
    <s v="869320250902E 5 72 "/>
    <n v="14"/>
    <n v="9"/>
    <s v="869320250902E 5"/>
    <x v="4"/>
    <n v="137"/>
    <d v="2025-09-02T00:00:00"/>
    <n v="2"/>
    <s v="2 sem."/>
    <x v="43"/>
    <n v="205"/>
    <s v="E "/>
    <n v="5"/>
    <x v="1"/>
    <n v="5"/>
    <x v="12"/>
    <x v="4"/>
    <s v="KHENEZI 12"/>
    <x v="18"/>
  </r>
  <r>
    <x v="1"/>
    <s v="2D51"/>
    <s v="869320250701E 4 69 "/>
    <n v="2"/>
    <m/>
    <s v="869320250701E 4"/>
    <x v="4"/>
    <n v="137"/>
    <d v="2025-07-01T00:00:00"/>
    <n v="11"/>
    <s v="2 mois 2 sem."/>
    <x v="41"/>
    <n v="28"/>
    <s v="E "/>
    <n v="4"/>
    <x v="1"/>
    <n v="4"/>
    <x v="11"/>
    <x v="4"/>
    <s v="KHENEZI 12"/>
    <x v="18"/>
  </r>
  <r>
    <x v="1"/>
    <s v="2D41"/>
    <s v="869320250730E 4 21 "/>
    <n v="2"/>
    <m/>
    <s v="869320250730E 4"/>
    <x v="4"/>
    <n v="137"/>
    <d v="2025-07-30T00:00:00"/>
    <n v="7"/>
    <s v="1 mois 2 sem."/>
    <x v="41"/>
    <n v="28"/>
    <s v="E "/>
    <n v="4"/>
    <x v="1"/>
    <n v="4"/>
    <x v="11"/>
    <x v="4"/>
    <s v="KHENEZI 12"/>
    <x v="18"/>
  </r>
  <r>
    <x v="1"/>
    <s v="2D41"/>
    <s v="869320250730E 4 21 "/>
    <n v="1"/>
    <m/>
    <s v="869320250730E 4"/>
    <x v="4"/>
    <n v="137"/>
    <d v="2025-07-30T00:00:00"/>
    <n v="7"/>
    <s v="1 mois 2 sem."/>
    <x v="41"/>
    <n v="14"/>
    <s v="E "/>
    <n v="4"/>
    <x v="1"/>
    <n v="4"/>
    <x v="11"/>
    <x v="4"/>
    <s v="KHENEZI 12"/>
    <x v="18"/>
  </r>
  <r>
    <x v="1"/>
    <s v="2D41"/>
    <s v="869320250723E 4 21 "/>
    <n v="5"/>
    <n v="3"/>
    <s v="869320250723E 4"/>
    <x v="4"/>
    <n v="137"/>
    <d v="2025-07-23T00:00:00"/>
    <n v="8"/>
    <s v="1 mois 3 sem."/>
    <x v="41"/>
    <n v="73"/>
    <s v="E "/>
    <n v="4"/>
    <x v="1"/>
    <n v="4"/>
    <x v="11"/>
    <x v="4"/>
    <s v="KHENEZI 12"/>
    <x v="18"/>
  </r>
  <r>
    <x v="1"/>
    <s v="2D41"/>
    <s v="869320250620EA4 59 "/>
    <n v="1"/>
    <n v="1"/>
    <s v="869320250620EA4"/>
    <x v="4"/>
    <n v="137"/>
    <d v="2025-06-20T00:00:00"/>
    <n v="12"/>
    <s v="2 mois 4 sem."/>
    <x v="61"/>
    <n v="15"/>
    <s v="EA"/>
    <n v="4"/>
    <x v="1"/>
    <n v="4"/>
    <x v="11"/>
    <x v="4"/>
    <s v="KHENEZI 12"/>
    <x v="18"/>
  </r>
  <r>
    <x v="1"/>
    <s v="2D41"/>
    <s v="869320250702EA4 21 "/>
    <n v="2"/>
    <m/>
    <s v="869320250702EA4"/>
    <x v="4"/>
    <n v="137"/>
    <d v="2025-07-02T00:00:00"/>
    <n v="11"/>
    <s v="2 mois 2 sem."/>
    <x v="61"/>
    <n v="28"/>
    <s v="EA"/>
    <n v="4"/>
    <x v="1"/>
    <n v="4"/>
    <x v="11"/>
    <x v="4"/>
    <s v="KHENEZI 12"/>
    <x v="18"/>
  </r>
  <r>
    <x v="1"/>
    <s v="2D41"/>
    <s v="853420250903E 4 85 "/>
    <n v="2"/>
    <m/>
    <s v="853420250903E 4"/>
    <x v="4"/>
    <n v="130"/>
    <d v="2025-09-03T00:00:00"/>
    <n v="2"/>
    <s v="2 sem."/>
    <x v="41"/>
    <n v="28"/>
    <s v="E "/>
    <n v="4"/>
    <x v="1"/>
    <n v="4"/>
    <x v="11"/>
    <x v="4"/>
    <s v="KHENEZI 11"/>
    <x v="3"/>
  </r>
  <r>
    <x v="1"/>
    <s v="2D41"/>
    <s v="853420250903E 4 68 "/>
    <m/>
    <n v="7"/>
    <s v="853420250903E 4"/>
    <x v="4"/>
    <n v="130"/>
    <d v="2025-09-03T00:00:00"/>
    <n v="2"/>
    <s v="2 sem."/>
    <x v="41"/>
    <n v="7"/>
    <s v="E "/>
    <n v="4"/>
    <x v="1"/>
    <n v="4"/>
    <x v="11"/>
    <x v="4"/>
    <s v="KHENEZI 11"/>
    <x v="3"/>
  </r>
  <r>
    <x v="1"/>
    <s v="2D41"/>
    <s v="869320250903E 5 68 "/>
    <m/>
    <n v="4"/>
    <s v="869320250903E 5"/>
    <x v="4"/>
    <n v="137"/>
    <d v="2025-09-03T00:00:00"/>
    <n v="2"/>
    <s v="2 sem."/>
    <x v="43"/>
    <n v="4"/>
    <s v="E "/>
    <n v="5"/>
    <x v="1"/>
    <n v="5"/>
    <x v="12"/>
    <x v="4"/>
    <s v="KHENEZI 12"/>
    <x v="18"/>
  </r>
  <r>
    <x v="1"/>
    <s v="2D42"/>
    <s v="869820250618E 2 84 "/>
    <m/>
    <n v="468"/>
    <s v="869820250618E 2"/>
    <x v="8"/>
    <n v="2306"/>
    <d v="2025-06-18T00:00:00"/>
    <n v="13"/>
    <s v="3 mois "/>
    <x v="19"/>
    <n v="468"/>
    <s v="E "/>
    <n v="2"/>
    <x v="1"/>
    <n v="2"/>
    <x v="6"/>
    <x v="8"/>
    <s v="ZAMLI 4"/>
    <x v="7"/>
  </r>
  <r>
    <x v="1"/>
    <s v="2D42"/>
    <s v="869820250818E 4 68 "/>
    <n v="5"/>
    <n v="13"/>
    <s v="869820250818E 4"/>
    <x v="8"/>
    <n v="2306"/>
    <d v="2025-08-18T00:00:00"/>
    <n v="4"/>
    <s v="1 mois "/>
    <x v="41"/>
    <n v="83"/>
    <s v="E "/>
    <n v="4"/>
    <x v="1"/>
    <n v="4"/>
    <x v="11"/>
    <x v="8"/>
    <s v="ZAMLI 4"/>
    <x v="7"/>
  </r>
  <r>
    <x v="1"/>
    <s v="2D42"/>
    <s v="869820250721E 3 72 "/>
    <n v="1"/>
    <m/>
    <s v="869820250721E 3"/>
    <x v="8"/>
    <n v="2306"/>
    <d v="2025-07-21T00:00:00"/>
    <n v="8"/>
    <s v="1 mois 4 sem."/>
    <x v="57"/>
    <n v="14"/>
    <s v="E "/>
    <n v="3"/>
    <x v="1"/>
    <n v="3"/>
    <x v="18"/>
    <x v="8"/>
    <s v="ZAMLI 4"/>
    <x v="7"/>
  </r>
  <r>
    <x v="1"/>
    <s v="2D42"/>
    <s v="869820250818E 4 69 "/>
    <n v="1"/>
    <m/>
    <s v="869820250818E 4"/>
    <x v="8"/>
    <n v="2306"/>
    <d v="2025-08-18T00:00:00"/>
    <n v="4"/>
    <s v="1 mois "/>
    <x v="41"/>
    <n v="14"/>
    <s v="E "/>
    <n v="4"/>
    <x v="1"/>
    <n v="4"/>
    <x v="11"/>
    <x v="8"/>
    <s v="ZAMLI 4"/>
    <x v="7"/>
  </r>
  <r>
    <x v="1"/>
    <s v="2D42"/>
    <s v="869820250721E 3 72 "/>
    <n v="1"/>
    <m/>
    <s v="869820250721E 3"/>
    <x v="8"/>
    <n v="2306"/>
    <d v="2025-07-21T00:00:00"/>
    <n v="8"/>
    <s v="1 mois 4 sem."/>
    <x v="57"/>
    <n v="14"/>
    <s v="E "/>
    <n v="3"/>
    <x v="1"/>
    <n v="3"/>
    <x v="18"/>
    <x v="8"/>
    <s v="ZAMLI 4"/>
    <x v="7"/>
  </r>
  <r>
    <x v="1"/>
    <s v="2D42"/>
    <s v="869820250721E 3 84 "/>
    <m/>
    <n v="294"/>
    <s v="869820250721E 3"/>
    <x v="8"/>
    <n v="2306"/>
    <d v="2025-07-21T00:00:00"/>
    <n v="8"/>
    <s v="1 mois 4 sem."/>
    <x v="57"/>
    <n v="294"/>
    <s v="E "/>
    <n v="3"/>
    <x v="1"/>
    <n v="3"/>
    <x v="18"/>
    <x v="8"/>
    <s v="ZAMLI 4"/>
    <x v="7"/>
  </r>
  <r>
    <x v="1"/>
    <s v="2D32"/>
    <s v="833720250804XS167  "/>
    <n v="1"/>
    <m/>
    <s v="833720250804XS1"/>
    <x v="9"/>
    <n v="36"/>
    <d v="2025-08-04T00:00:00"/>
    <n v="6"/>
    <s v="1 mois 2 sem."/>
    <x v="18"/>
    <n v="14"/>
    <s v="XS"/>
    <n v="16"/>
    <x v="0"/>
    <s v="13+"/>
    <x v="2"/>
    <x v="9"/>
    <s v="DABBAS 4"/>
    <x v="8"/>
  </r>
  <r>
    <x v="1"/>
    <s v="2D32"/>
    <s v="833720250804XS167  "/>
    <m/>
    <n v="252"/>
    <s v="833720250804XS1"/>
    <x v="9"/>
    <n v="36"/>
    <d v="2025-08-04T00:00:00"/>
    <n v="6"/>
    <s v="1 mois 2 sem."/>
    <x v="18"/>
    <n v="252"/>
    <s v="XS"/>
    <n v="16"/>
    <x v="0"/>
    <s v="13+"/>
    <x v="2"/>
    <x v="9"/>
    <s v="DABBAS 4"/>
    <x v="8"/>
  </r>
  <r>
    <x v="1"/>
    <s v="2D32"/>
    <s v="833720250804XS167  "/>
    <n v="1"/>
    <m/>
    <s v="833720250804XS1"/>
    <x v="9"/>
    <n v="36"/>
    <d v="2025-08-04T00:00:00"/>
    <n v="6"/>
    <s v="1 mois 2 sem."/>
    <x v="18"/>
    <n v="14"/>
    <s v="XS"/>
    <n v="16"/>
    <x v="0"/>
    <s v="13+"/>
    <x v="2"/>
    <x v="9"/>
    <s v="DABBAS 4"/>
    <x v="8"/>
  </r>
  <r>
    <x v="1"/>
    <s v="2D32"/>
    <s v="833720250828E 1 36 "/>
    <n v="2"/>
    <n v="5"/>
    <s v="833720250828E 1"/>
    <x v="9"/>
    <n v="36"/>
    <d v="2025-08-28T00:00:00"/>
    <n v="3"/>
    <s v="3 sem."/>
    <x v="52"/>
    <n v="33"/>
    <s v="E "/>
    <n v="1"/>
    <x v="1"/>
    <n v="1"/>
    <x v="17"/>
    <x v="9"/>
    <s v="DABBAS 4"/>
    <x v="8"/>
  </r>
  <r>
    <x v="1"/>
    <s v="2D32"/>
    <s v="833720250903E+1721 "/>
    <n v="3"/>
    <n v="2"/>
    <s v="833720250903E+1"/>
    <x v="9"/>
    <n v="36"/>
    <d v="2025-09-03T00:00:00"/>
    <n v="2"/>
    <s v="2 sem."/>
    <x v="27"/>
    <n v="44"/>
    <s v="E+"/>
    <n v="17"/>
    <x v="0"/>
    <s v="13+"/>
    <x v="2"/>
    <x v="9"/>
    <s v="DABBAS 4"/>
    <x v="8"/>
  </r>
  <r>
    <x v="1"/>
    <s v="2D32"/>
    <s v="869320250731EA4 34 "/>
    <n v="1"/>
    <m/>
    <s v="869320250731EA4"/>
    <x v="4"/>
    <n v="137"/>
    <d v="2025-07-31T00:00:00"/>
    <n v="7"/>
    <s v="1 mois 2 sem."/>
    <x v="61"/>
    <n v="14"/>
    <s v="EA"/>
    <n v="4"/>
    <x v="1"/>
    <n v="4"/>
    <x v="11"/>
    <x v="4"/>
    <s v="KHENEZI 12"/>
    <x v="18"/>
  </r>
  <r>
    <x v="1"/>
    <s v="2D32"/>
    <s v="869320250731E 4 34 "/>
    <n v="1"/>
    <m/>
    <s v="869320250731E 4"/>
    <x v="4"/>
    <n v="137"/>
    <d v="2025-07-31T00:00:00"/>
    <n v="7"/>
    <s v="1 mois 2 sem."/>
    <x v="41"/>
    <n v="14"/>
    <s v="E "/>
    <n v="4"/>
    <x v="1"/>
    <n v="4"/>
    <x v="11"/>
    <x v="4"/>
    <s v="KHENEZI 12"/>
    <x v="18"/>
  </r>
  <r>
    <x v="1"/>
    <s v="2D32"/>
    <s v="853420250903EA4 68 "/>
    <m/>
    <n v="6"/>
    <s v="853420250903EA4"/>
    <x v="4"/>
    <n v="130"/>
    <d v="2025-09-03T00:00:00"/>
    <n v="2"/>
    <s v="2 sem."/>
    <x v="61"/>
    <n v="6"/>
    <s v="EA"/>
    <n v="4"/>
    <x v="1"/>
    <n v="4"/>
    <x v="11"/>
    <x v="4"/>
    <s v="KHENEZI 11"/>
    <x v="3"/>
  </r>
  <r>
    <x v="1"/>
    <s v="2D32"/>
    <s v="869320250731EA4 21 "/>
    <m/>
    <n v="11"/>
    <s v="869320250731EA4"/>
    <x v="4"/>
    <n v="137"/>
    <d v="2025-07-31T00:00:00"/>
    <n v="7"/>
    <s v="1 mois 2 sem."/>
    <x v="61"/>
    <n v="11"/>
    <s v="EA"/>
    <n v="4"/>
    <x v="1"/>
    <n v="4"/>
    <x v="11"/>
    <x v="4"/>
    <s v="KHENEZI 12"/>
    <x v="18"/>
  </r>
  <r>
    <x v="1"/>
    <s v="2D32"/>
    <s v="869320250902EA4 68 "/>
    <n v="1"/>
    <n v="1"/>
    <s v="869320250902EA4"/>
    <x v="4"/>
    <n v="137"/>
    <d v="2025-09-02T00:00:00"/>
    <n v="2"/>
    <s v="2 sem."/>
    <x v="61"/>
    <n v="15"/>
    <s v="EA"/>
    <n v="4"/>
    <x v="1"/>
    <n v="4"/>
    <x v="11"/>
    <x v="4"/>
    <s v="KHENEZI 12"/>
    <x v="18"/>
  </r>
  <r>
    <x v="1"/>
    <s v="2D32"/>
    <s v="869320250902E 4 68 "/>
    <n v="5"/>
    <n v="6"/>
    <s v="869320250902E 4"/>
    <x v="4"/>
    <n v="137"/>
    <d v="2025-09-02T00:00:00"/>
    <n v="2"/>
    <s v="2 sem."/>
    <x v="41"/>
    <n v="76"/>
    <s v="E "/>
    <n v="4"/>
    <x v="1"/>
    <n v="4"/>
    <x v="11"/>
    <x v="4"/>
    <s v="KHENEZI 12"/>
    <x v="18"/>
  </r>
  <r>
    <x v="1"/>
    <s v="2D32"/>
    <s v="862320250829E 1 36 "/>
    <m/>
    <n v="9"/>
    <s v="862320250829E 1"/>
    <x v="5"/>
    <n v="120"/>
    <d v="2025-08-29T00:00:00"/>
    <n v="2"/>
    <s v="2 sem."/>
    <x v="52"/>
    <n v="9"/>
    <s v="E "/>
    <n v="1"/>
    <x v="1"/>
    <n v="1"/>
    <x v="17"/>
    <x v="5"/>
    <s v="SAGGAI 16"/>
    <x v="4"/>
  </r>
  <r>
    <x v="1"/>
    <s v="2D31"/>
    <s v="870220250821E+1338 "/>
    <n v="12"/>
    <n v="2"/>
    <s v="870220250821E+1"/>
    <x v="2"/>
    <n v="9308"/>
    <d v="2025-08-21T00:00:00"/>
    <n v="4"/>
    <s v="4 sem."/>
    <x v="2"/>
    <n v="170"/>
    <s v="E+"/>
    <n v="13"/>
    <x v="0"/>
    <s v="13+"/>
    <x v="2"/>
    <x v="2"/>
    <s v="FAYZEH 01"/>
    <x v="1"/>
  </r>
  <r>
    <x v="1"/>
    <s v="2D21"/>
    <s v="707220250904XM1954 "/>
    <n v="26"/>
    <m/>
    <s v="707220250904XM1"/>
    <x v="0"/>
    <n v="2306"/>
    <d v="2025-09-04T00:00:00"/>
    <n v="2"/>
    <s v="2 sem."/>
    <x v="7"/>
    <n v="364"/>
    <s v="XM"/>
    <n v="19"/>
    <x v="0"/>
    <s v="13+"/>
    <x v="2"/>
    <x v="0"/>
    <s v="BAHREE 91"/>
    <x v="17"/>
  </r>
  <r>
    <x v="1"/>
    <s v="2D22"/>
    <s v="707220250904XM1987 "/>
    <n v="7"/>
    <m/>
    <s v="707220250904XM1"/>
    <x v="0"/>
    <n v="2306"/>
    <d v="2025-09-04T00:00:00"/>
    <n v="2"/>
    <s v="2 sem."/>
    <x v="7"/>
    <n v="98"/>
    <s v="XM"/>
    <n v="19"/>
    <x v="0"/>
    <s v="13+"/>
    <x v="2"/>
    <x v="0"/>
    <s v="BAHREE 91"/>
    <x v="17"/>
  </r>
  <r>
    <x v="1"/>
    <s v="2D22"/>
    <s v="707220250901XM1854 "/>
    <n v="9"/>
    <n v="7"/>
    <s v="707220250901XM1"/>
    <x v="0"/>
    <n v="2306"/>
    <d v="2025-09-01T00:00:00"/>
    <n v="2"/>
    <s v="2 sem."/>
    <x v="55"/>
    <n v="133"/>
    <s v="XM"/>
    <n v="18"/>
    <x v="0"/>
    <s v="13+"/>
    <x v="2"/>
    <x v="0"/>
    <s v="BAHREE 91"/>
    <x v="17"/>
  </r>
  <r>
    <x v="1"/>
    <s v="2Z10"/>
    <s v="707220250828XM1987 "/>
    <n v="3"/>
    <n v="16"/>
    <s v="707220250828XM1"/>
    <x v="0"/>
    <n v="2306"/>
    <d v="2025-08-28T00:00:00"/>
    <n v="3"/>
    <s v="3 sem."/>
    <x v="7"/>
    <n v="58"/>
    <s v="XM"/>
    <n v="19"/>
    <x v="0"/>
    <s v="13+"/>
    <x v="2"/>
    <x v="0"/>
    <s v="BAHREE 91"/>
    <x v="17"/>
  </r>
  <r>
    <x v="1"/>
    <s v="2Z10"/>
    <s v="707220250827XM1954 "/>
    <n v="4"/>
    <m/>
    <s v="707220250827XM1"/>
    <x v="0"/>
    <n v="2306"/>
    <d v="2025-08-27T00:00:00"/>
    <n v="3"/>
    <s v="3 sem."/>
    <x v="7"/>
    <n v="56"/>
    <s v="XM"/>
    <n v="19"/>
    <x v="0"/>
    <s v="13+"/>
    <x v="2"/>
    <x v="0"/>
    <s v="BAHREE 91"/>
    <x v="17"/>
  </r>
  <r>
    <x v="1"/>
    <s v="2Z10"/>
    <s v="709220250916E 1 71 "/>
    <n v="4"/>
    <m/>
    <s v="709220250916E 1"/>
    <x v="0"/>
    <n v="2311"/>
    <d v="2025-09-16T00:00:00"/>
    <n v="0"/>
    <s v="&lt; 1 sem."/>
    <x v="52"/>
    <n v="56"/>
    <s v="E "/>
    <n v="1"/>
    <x v="1"/>
    <n v="1"/>
    <x v="17"/>
    <x v="0"/>
    <s v="BAHREE 92"/>
    <x v="10"/>
  </r>
  <r>
    <x v="1"/>
    <s v="2Z10"/>
    <s v="709220250917E 1 18 "/>
    <m/>
    <n v="8"/>
    <s v="709220250917E 1"/>
    <x v="0"/>
    <n v="2311"/>
    <d v="2025-09-17T00:00:00"/>
    <n v="0"/>
    <s v="&lt; 1 sem."/>
    <x v="52"/>
    <n v="8"/>
    <s v="E "/>
    <n v="1"/>
    <x v="1"/>
    <n v="1"/>
    <x v="17"/>
    <x v="0"/>
    <s v="BAHREE 92"/>
    <x v="10"/>
  </r>
  <r>
    <x v="1"/>
    <s v="2Z10"/>
    <s v="709220250917XM1318 "/>
    <n v="3"/>
    <m/>
    <s v="709220250917XM1"/>
    <x v="0"/>
    <n v="2311"/>
    <d v="2025-09-17T00:00:00"/>
    <n v="0"/>
    <s v="&lt; 1 sem."/>
    <x v="24"/>
    <n v="42"/>
    <s v="XM"/>
    <n v="13"/>
    <x v="0"/>
    <s v="13+"/>
    <x v="2"/>
    <x v="0"/>
    <s v="BAHREE 92"/>
    <x v="10"/>
  </r>
  <r>
    <x v="1"/>
    <s v="2Z10"/>
    <s v="709220250917E+1318 "/>
    <n v="2"/>
    <m/>
    <s v="709220250917E+1"/>
    <x v="0"/>
    <n v="2311"/>
    <d v="2025-09-17T00:00:00"/>
    <n v="0"/>
    <s v="&lt; 1 sem."/>
    <x v="2"/>
    <n v="28"/>
    <s v="E+"/>
    <n v="13"/>
    <x v="0"/>
    <s v="13+"/>
    <x v="2"/>
    <x v="0"/>
    <s v="BAHREE 92"/>
    <x v="10"/>
  </r>
  <r>
    <x v="1"/>
    <s v="2Z10"/>
    <s v="707220250915E 1 65 "/>
    <n v="1"/>
    <m/>
    <s v="707220250915E 1"/>
    <x v="0"/>
    <n v="2306"/>
    <d v="2025-09-15T00:00:00"/>
    <n v="0"/>
    <s v="&lt; 1 sem."/>
    <x v="52"/>
    <n v="14"/>
    <s v="E "/>
    <n v="1"/>
    <x v="1"/>
    <n v="1"/>
    <x v="17"/>
    <x v="0"/>
    <s v="BAHREE 91"/>
    <x v="17"/>
  </r>
  <r>
    <x v="1"/>
    <s v="2Z10"/>
    <s v="707220250826XM1987 "/>
    <n v="1"/>
    <n v="6"/>
    <s v="707220250826XM1"/>
    <x v="0"/>
    <n v="2306"/>
    <d v="2025-08-26T00:00:00"/>
    <n v="3"/>
    <s v="3 sem."/>
    <x v="7"/>
    <n v="20"/>
    <s v="XM"/>
    <n v="19"/>
    <x v="0"/>
    <s v="13+"/>
    <x v="2"/>
    <x v="0"/>
    <s v="BAHREE 91"/>
    <x v="17"/>
  </r>
  <r>
    <x v="1"/>
    <s v="2Z10"/>
    <s v="707220250917MG1 50 "/>
    <m/>
    <n v="9"/>
    <s v="707220250917MG1"/>
    <x v="0"/>
    <n v="2306"/>
    <d v="2025-09-17T00:00:00"/>
    <n v="0"/>
    <s v="&lt; 1 sem."/>
    <x v="49"/>
    <n v="9"/>
    <s v="MG"/>
    <n v="1"/>
    <x v="2"/>
    <n v="1"/>
    <x v="15"/>
    <x v="0"/>
    <s v="BAHREE 91"/>
    <x v="17"/>
  </r>
  <r>
    <x v="1"/>
    <s v="2Z10"/>
    <s v="707220250819G+2 71 "/>
    <m/>
    <n v="1"/>
    <s v="707220250819G+2"/>
    <x v="0"/>
    <n v="2306"/>
    <d v="2025-08-19T00:00:00"/>
    <n v="4"/>
    <s v="4 sem."/>
    <x v="48"/>
    <n v="1"/>
    <s v="G+"/>
    <n v="2"/>
    <x v="2"/>
    <n v="2"/>
    <x v="14"/>
    <x v="0"/>
    <s v="BAHREE 91"/>
    <x v="17"/>
  </r>
  <r>
    <x v="1"/>
    <s v="2Z10"/>
    <s v="707220250917E 1 71 "/>
    <n v="3"/>
    <n v="6"/>
    <s v="707220250917E 1"/>
    <x v="0"/>
    <n v="2306"/>
    <d v="2025-09-17T00:00:00"/>
    <n v="0"/>
    <s v="&lt; 1 sem."/>
    <x v="52"/>
    <n v="48"/>
    <s v="E "/>
    <n v="1"/>
    <x v="1"/>
    <n v="1"/>
    <x v="17"/>
    <x v="0"/>
    <s v="BAHREE 91"/>
    <x v="17"/>
  </r>
  <r>
    <x v="1"/>
    <s v="2Z10"/>
    <s v="707220250828XM1987 "/>
    <n v="4"/>
    <m/>
    <s v="707220250828XM1"/>
    <x v="0"/>
    <n v="2306"/>
    <d v="2025-08-28T00:00:00"/>
    <n v="3"/>
    <s v="3 sem."/>
    <x v="7"/>
    <n v="56"/>
    <s v="XM"/>
    <n v="19"/>
    <x v="0"/>
    <s v="13+"/>
    <x v="2"/>
    <x v="0"/>
    <s v="BAHREE 91"/>
    <x v="17"/>
  </r>
  <r>
    <x v="1"/>
    <s v="2Z10"/>
    <s v="866120250827XR5 71 "/>
    <m/>
    <n v="7"/>
    <s v="866120250827XR5"/>
    <x v="0"/>
    <n v="2977"/>
    <d v="2025-08-27T00:00:00"/>
    <n v="3"/>
    <s v="3 sem."/>
    <x v="51"/>
    <n v="7"/>
    <s v="XR"/>
    <n v="5"/>
    <x v="1"/>
    <n v="5"/>
    <x v="12"/>
    <x v="0"/>
    <s v="BAHREE 108"/>
    <x v="16"/>
  </r>
  <r>
    <x v="2"/>
    <s v="3D52"/>
    <s v="851620250901E 7 85 "/>
    <m/>
    <n v="6"/>
    <s v="851620250901E 7"/>
    <x v="7"/>
    <n v="3514"/>
    <d v="2025-09-01T00:00:00"/>
    <n v="2"/>
    <s v="2 sem."/>
    <x v="40"/>
    <n v="6"/>
    <s v="E "/>
    <n v="7"/>
    <x v="1"/>
    <s v="7+"/>
    <x v="10"/>
    <x v="7"/>
    <s v="MEDJOOL 107"/>
    <x v="25"/>
  </r>
  <r>
    <x v="2"/>
    <s v="3D52"/>
    <s v="851620250901E 7 21 "/>
    <m/>
    <n v="5"/>
    <s v="851620250901E 7"/>
    <x v="7"/>
    <n v="3514"/>
    <d v="2025-09-01T00:00:00"/>
    <n v="2"/>
    <s v="2 sem."/>
    <x v="40"/>
    <n v="5"/>
    <s v="E "/>
    <n v="7"/>
    <x v="1"/>
    <s v="7+"/>
    <x v="10"/>
    <x v="7"/>
    <s v="MEDJOOL 107"/>
    <x v="25"/>
  </r>
  <r>
    <x v="2"/>
    <s v="3D52"/>
    <s v="851620250901E 6 21 "/>
    <m/>
    <n v="7"/>
    <s v="851620250901E 6"/>
    <x v="7"/>
    <n v="3514"/>
    <d v="2025-09-01T00:00:00"/>
    <n v="2"/>
    <s v="2 sem."/>
    <x v="44"/>
    <n v="7"/>
    <s v="E "/>
    <n v="6"/>
    <x v="1"/>
    <n v="6"/>
    <x v="13"/>
    <x v="7"/>
    <s v="MEDJOOL 107"/>
    <x v="25"/>
  </r>
  <r>
    <x v="2"/>
    <s v="3D52"/>
    <s v="851620250901E 6 85 "/>
    <m/>
    <n v="7"/>
    <s v="851620250901E 6"/>
    <x v="7"/>
    <n v="3514"/>
    <d v="2025-09-01T00:00:00"/>
    <n v="2"/>
    <s v="2 sem."/>
    <x v="44"/>
    <n v="7"/>
    <s v="E "/>
    <n v="6"/>
    <x v="1"/>
    <n v="6"/>
    <x v="13"/>
    <x v="7"/>
    <s v="MEDJOOL 107"/>
    <x v="25"/>
  </r>
  <r>
    <x v="2"/>
    <s v="3D52"/>
    <s v="851620250901E 4 68 "/>
    <n v="2"/>
    <m/>
    <s v="851620250901E 4"/>
    <x v="7"/>
    <n v="3514"/>
    <d v="2025-09-01T00:00:00"/>
    <n v="2"/>
    <s v="2 sem."/>
    <x v="41"/>
    <n v="28"/>
    <s v="E "/>
    <n v="4"/>
    <x v="1"/>
    <n v="4"/>
    <x v="11"/>
    <x v="7"/>
    <s v="MEDJOOL 107"/>
    <x v="25"/>
  </r>
  <r>
    <x v="2"/>
    <s v="3D52"/>
    <s v="851620250901E 4 69 "/>
    <n v="2"/>
    <m/>
    <s v="851620250901E 4"/>
    <x v="7"/>
    <n v="3514"/>
    <d v="2025-09-01T00:00:00"/>
    <n v="2"/>
    <s v="2 sem."/>
    <x v="41"/>
    <n v="28"/>
    <s v="E "/>
    <n v="4"/>
    <x v="1"/>
    <n v="4"/>
    <x v="11"/>
    <x v="7"/>
    <s v="MEDJOOL 107"/>
    <x v="25"/>
  </r>
  <r>
    <x v="2"/>
    <s v="3D52"/>
    <s v="851620250902E 4 69 "/>
    <n v="2"/>
    <n v="4"/>
    <s v="851620250902E 4"/>
    <x v="7"/>
    <n v="3514"/>
    <d v="2025-09-02T00:00:00"/>
    <n v="2"/>
    <s v="2 sem."/>
    <x v="41"/>
    <n v="32"/>
    <s v="E "/>
    <n v="4"/>
    <x v="1"/>
    <n v="4"/>
    <x v="11"/>
    <x v="7"/>
    <s v="MEDJOOL 107"/>
    <x v="25"/>
  </r>
  <r>
    <x v="2"/>
    <s v="3D52"/>
    <s v="851620250901E 4 85 "/>
    <n v="2"/>
    <n v="3"/>
    <s v="851620250901E 4"/>
    <x v="7"/>
    <n v="3514"/>
    <d v="2025-09-01T00:00:00"/>
    <n v="2"/>
    <s v="2 sem."/>
    <x v="41"/>
    <n v="31"/>
    <s v="E "/>
    <n v="4"/>
    <x v="1"/>
    <n v="4"/>
    <x v="11"/>
    <x v="7"/>
    <s v="MEDJOOL 107"/>
    <x v="25"/>
  </r>
  <r>
    <x v="2"/>
    <s v="3D52"/>
    <s v="851220250901E 8 85 "/>
    <m/>
    <n v="3"/>
    <s v="851220250901E 8"/>
    <x v="7"/>
    <n v="3508"/>
    <d v="2025-09-01T00:00:00"/>
    <n v="2"/>
    <s v="2 sem."/>
    <x v="42"/>
    <n v="3"/>
    <s v="E "/>
    <n v="8"/>
    <x v="1"/>
    <s v="7+"/>
    <x v="10"/>
    <x v="7"/>
    <s v="MEDJOOL 107"/>
    <x v="25"/>
  </r>
  <r>
    <x v="2"/>
    <s v="3D52"/>
    <s v="851220250901E 8 69 "/>
    <m/>
    <n v="7"/>
    <s v="851220250901E 8"/>
    <x v="7"/>
    <n v="3508"/>
    <d v="2025-09-01T00:00:00"/>
    <n v="2"/>
    <s v="2 sem."/>
    <x v="42"/>
    <n v="7"/>
    <s v="E "/>
    <n v="8"/>
    <x v="1"/>
    <s v="7+"/>
    <x v="10"/>
    <x v="7"/>
    <s v="MEDJOOL 107"/>
    <x v="25"/>
  </r>
  <r>
    <x v="2"/>
    <s v="3D52"/>
    <s v="851220250901E 9 21 "/>
    <m/>
    <n v="7"/>
    <s v="851220250901E 9"/>
    <x v="7"/>
    <n v="3508"/>
    <d v="2025-09-01T00:00:00"/>
    <n v="2"/>
    <s v="2 sem."/>
    <x v="66"/>
    <n v="7"/>
    <s v="E "/>
    <n v="9"/>
    <x v="1"/>
    <s v="7+"/>
    <x v="10"/>
    <x v="7"/>
    <s v="MEDJOOL 107"/>
    <x v="25"/>
  </r>
  <r>
    <x v="2"/>
    <s v="3D52"/>
    <s v="851620250804E 2 79 "/>
    <m/>
    <n v="10"/>
    <s v="851620250804E 2"/>
    <x v="7"/>
    <n v="3514"/>
    <d v="2025-08-04T00:00:00"/>
    <n v="6"/>
    <s v="1 mois 2 sem."/>
    <x v="19"/>
    <n v="10"/>
    <s v="E "/>
    <n v="2"/>
    <x v="1"/>
    <n v="2"/>
    <x v="6"/>
    <x v="7"/>
    <s v="MEDJOOL 107"/>
    <x v="25"/>
  </r>
  <r>
    <x v="2"/>
    <s v="3D52"/>
    <s v="851620250804E 2 79 "/>
    <n v="2"/>
    <m/>
    <s v="851620250804E 2"/>
    <x v="7"/>
    <n v="3514"/>
    <d v="2025-08-04T00:00:00"/>
    <n v="6"/>
    <s v="1 mois 2 sem."/>
    <x v="19"/>
    <n v="28"/>
    <s v="E "/>
    <n v="2"/>
    <x v="1"/>
    <n v="2"/>
    <x v="6"/>
    <x v="7"/>
    <s v="MEDJOOL 107"/>
    <x v="25"/>
  </r>
  <r>
    <x v="2"/>
    <s v="3D52"/>
    <s v="851620250804E 2 68 "/>
    <n v="2"/>
    <m/>
    <s v="851620250804E 2"/>
    <x v="7"/>
    <n v="3514"/>
    <d v="2025-08-04T00:00:00"/>
    <n v="6"/>
    <s v="1 mois 2 sem."/>
    <x v="19"/>
    <n v="28"/>
    <s v="E "/>
    <n v="2"/>
    <x v="1"/>
    <n v="2"/>
    <x v="6"/>
    <x v="7"/>
    <s v="MEDJOOL 107"/>
    <x v="25"/>
  </r>
  <r>
    <x v="2"/>
    <s v="3D52"/>
    <s v="851620250806E 2 69 "/>
    <m/>
    <n v="9"/>
    <s v="851620250806E 2"/>
    <x v="7"/>
    <n v="3514"/>
    <d v="2025-08-06T00:00:00"/>
    <n v="6"/>
    <s v="1 mois 1 sem."/>
    <x v="19"/>
    <n v="9"/>
    <s v="E "/>
    <n v="2"/>
    <x v="1"/>
    <n v="2"/>
    <x v="6"/>
    <x v="7"/>
    <s v="MEDJOOL 107"/>
    <x v="25"/>
  </r>
  <r>
    <x v="2"/>
    <s v="3D41"/>
    <s v="851620250829EA4 16 "/>
    <n v="1"/>
    <m/>
    <s v="851620250829EA4"/>
    <x v="7"/>
    <n v="3514"/>
    <d v="2025-08-29T00:00:00"/>
    <n v="2"/>
    <s v="2 sem."/>
    <x v="61"/>
    <n v="14"/>
    <s v="EA"/>
    <n v="4"/>
    <x v="1"/>
    <n v="4"/>
    <x v="11"/>
    <x v="7"/>
    <s v="MEDJOOL 107"/>
    <x v="25"/>
  </r>
  <r>
    <x v="2"/>
    <s v="3D41"/>
    <s v="809020250729E 2 59 "/>
    <n v="5"/>
    <m/>
    <s v="809020250729E 2"/>
    <x v="7"/>
    <n v="3407"/>
    <d v="2025-07-29T00:00:00"/>
    <n v="7"/>
    <s v="1 mois 2 sem."/>
    <x v="19"/>
    <n v="70"/>
    <s v="E "/>
    <n v="2"/>
    <x v="1"/>
    <n v="2"/>
    <x v="6"/>
    <x v="7"/>
    <s v="MEDJOOL 102"/>
    <x v="26"/>
  </r>
  <r>
    <x v="2"/>
    <s v="3D41"/>
    <s v="809020250722EA4 34 "/>
    <m/>
    <n v="8"/>
    <s v="809020250722EA4"/>
    <x v="7"/>
    <n v="3407"/>
    <d v="2025-07-22T00:00:00"/>
    <n v="8"/>
    <s v="1 mois 3 sem."/>
    <x v="61"/>
    <n v="8"/>
    <s v="EA"/>
    <n v="4"/>
    <x v="1"/>
    <n v="4"/>
    <x v="11"/>
    <x v="7"/>
    <s v="MEDJOOL 102"/>
    <x v="26"/>
  </r>
  <r>
    <x v="2"/>
    <s v="3D41"/>
    <s v="564020250821E+1368 "/>
    <n v="5"/>
    <m/>
    <s v="564020250821E+1"/>
    <x v="7"/>
    <n v="2306"/>
    <d v="2025-08-21T00:00:00"/>
    <n v="4"/>
    <s v="4 sem."/>
    <x v="2"/>
    <n v="70"/>
    <s v="E+"/>
    <n v="13"/>
    <x v="0"/>
    <s v="13+"/>
    <x v="2"/>
    <x v="7"/>
    <s v="MEDJOOL 109"/>
    <x v="7"/>
  </r>
  <r>
    <x v="2"/>
    <s v="3D41"/>
    <s v="564020250827E+1384 "/>
    <n v="3"/>
    <m/>
    <s v="564020250827E+1"/>
    <x v="7"/>
    <n v="2306"/>
    <d v="2025-08-27T00:00:00"/>
    <n v="3"/>
    <s v="3 sem."/>
    <x v="2"/>
    <n v="42"/>
    <s v="E+"/>
    <n v="13"/>
    <x v="0"/>
    <s v="13+"/>
    <x v="2"/>
    <x v="7"/>
    <s v="MEDJOOL 109"/>
    <x v="7"/>
  </r>
  <r>
    <x v="2"/>
    <s v="3D41"/>
    <s v="851620250708EA8 34 "/>
    <m/>
    <n v="5"/>
    <s v="851620250708EA8"/>
    <x v="7"/>
    <n v="3514"/>
    <d v="2025-07-08T00:00:00"/>
    <n v="10"/>
    <s v="2 mois 1 sem."/>
    <x v="45"/>
    <n v="5"/>
    <s v="EA"/>
    <n v="8"/>
    <x v="1"/>
    <s v="7+"/>
    <x v="10"/>
    <x v="7"/>
    <s v="MEDJOOL 107"/>
    <x v="25"/>
  </r>
  <r>
    <x v="2"/>
    <s v="3D41"/>
    <s v="851620250730E 6 85 "/>
    <n v="1"/>
    <m/>
    <s v="851620250730E 6"/>
    <x v="7"/>
    <n v="3514"/>
    <d v="2025-07-30T00:00:00"/>
    <n v="7"/>
    <s v="1 mois 2 sem."/>
    <x v="44"/>
    <n v="14"/>
    <s v="E "/>
    <n v="6"/>
    <x v="1"/>
    <n v="6"/>
    <x v="13"/>
    <x v="7"/>
    <s v="MEDJOOL 107"/>
    <x v="25"/>
  </r>
  <r>
    <x v="2"/>
    <s v="3D41"/>
    <s v="851620250730E 6 21 "/>
    <n v="1"/>
    <m/>
    <s v="851620250730E 6"/>
    <x v="7"/>
    <n v="3514"/>
    <d v="2025-07-30T00:00:00"/>
    <n v="7"/>
    <s v="1 mois 2 sem."/>
    <x v="44"/>
    <n v="14"/>
    <s v="E "/>
    <n v="6"/>
    <x v="1"/>
    <n v="6"/>
    <x v="13"/>
    <x v="7"/>
    <s v="MEDJOOL 107"/>
    <x v="25"/>
  </r>
  <r>
    <x v="2"/>
    <s v="3D41"/>
    <s v="851220250605E 4 21 "/>
    <n v="1"/>
    <m/>
    <s v="851220250605E 4"/>
    <x v="7"/>
    <n v="3508"/>
    <d v="2025-06-05T00:00:00"/>
    <n v="15"/>
    <s v="3 mois 1 sem."/>
    <x v="41"/>
    <n v="14"/>
    <s v="E "/>
    <n v="4"/>
    <x v="1"/>
    <n v="4"/>
    <x v="11"/>
    <x v="7"/>
    <s v="MEDJOOL 107"/>
    <x v="25"/>
  </r>
  <r>
    <x v="2"/>
    <s v="3D41"/>
    <s v="861120250619E 5 69 "/>
    <m/>
    <n v="7"/>
    <s v="861120250619E 5"/>
    <x v="7"/>
    <n v="3522"/>
    <d v="2025-06-19T00:00:00"/>
    <n v="13"/>
    <s v="2 mois 4 sem."/>
    <x v="43"/>
    <n v="7"/>
    <s v="E "/>
    <n v="5"/>
    <x v="1"/>
    <n v="5"/>
    <x v="12"/>
    <x v="7"/>
    <s v="MEDJOOL 108"/>
    <x v="27"/>
  </r>
  <r>
    <x v="2"/>
    <s v="3D41"/>
    <s v="861120250828EA5 16 "/>
    <m/>
    <n v="9"/>
    <s v="861120250828EA5"/>
    <x v="7"/>
    <n v="3522"/>
    <d v="2025-08-28T00:00:00"/>
    <n v="3"/>
    <s v="3 sem."/>
    <x v="62"/>
    <n v="9"/>
    <s v="EA"/>
    <n v="5"/>
    <x v="1"/>
    <n v="5"/>
    <x v="12"/>
    <x v="7"/>
    <s v="MEDJOOL 108"/>
    <x v="27"/>
  </r>
  <r>
    <x v="2"/>
    <s v="3D41"/>
    <s v="851620250806E 3 16 "/>
    <n v="1"/>
    <n v="1"/>
    <s v="851620250806E 3"/>
    <x v="7"/>
    <n v="3514"/>
    <d v="2025-08-06T00:00:00"/>
    <n v="6"/>
    <s v="1 mois 1 sem."/>
    <x v="57"/>
    <n v="15"/>
    <s v="E "/>
    <n v="3"/>
    <x v="1"/>
    <n v="3"/>
    <x v="18"/>
    <x v="7"/>
    <s v="MEDJOOL 107"/>
    <x v="25"/>
  </r>
  <r>
    <x v="2"/>
    <s v="3D32"/>
    <s v="841320250901E 3 85 "/>
    <m/>
    <n v="6"/>
    <s v="841320250901E 3"/>
    <x v="7"/>
    <n v="3476"/>
    <d v="2025-09-01T00:00:00"/>
    <n v="2"/>
    <s v="2 sem."/>
    <x v="57"/>
    <n v="6"/>
    <s v="E "/>
    <n v="3"/>
    <x v="1"/>
    <n v="3"/>
    <x v="18"/>
    <x v="7"/>
    <s v="MEDJOOL 106"/>
    <x v="28"/>
  </r>
  <r>
    <x v="2"/>
    <s v="3D32"/>
    <s v="841320250901E 3 69 "/>
    <n v="1"/>
    <n v="7"/>
    <s v="841320250901E 3"/>
    <x v="7"/>
    <n v="3476"/>
    <d v="2025-09-01T00:00:00"/>
    <n v="2"/>
    <s v="2 sem."/>
    <x v="57"/>
    <n v="21"/>
    <s v="E "/>
    <n v="3"/>
    <x v="1"/>
    <n v="3"/>
    <x v="18"/>
    <x v="7"/>
    <s v="MEDJOOL 106"/>
    <x v="28"/>
  </r>
  <r>
    <x v="2"/>
    <s v="3D32"/>
    <s v="851220250827EA4 16 "/>
    <m/>
    <n v="7"/>
    <s v="851220250827EA4"/>
    <x v="7"/>
    <n v="3508"/>
    <d v="2025-08-27T00:00:00"/>
    <n v="3"/>
    <s v="3 sem."/>
    <x v="61"/>
    <n v="7"/>
    <s v="EA"/>
    <n v="4"/>
    <x v="1"/>
    <n v="4"/>
    <x v="11"/>
    <x v="7"/>
    <s v="MEDJOOL 107"/>
    <x v="25"/>
  </r>
  <r>
    <x v="2"/>
    <s v="3D32"/>
    <s v="851220250909E 4 37 "/>
    <n v="3"/>
    <n v="6"/>
    <s v="851220250909E 4"/>
    <x v="7"/>
    <n v="3508"/>
    <d v="2025-09-09T00:00:00"/>
    <n v="1"/>
    <s v="1 sem."/>
    <x v="41"/>
    <n v="48"/>
    <s v="E "/>
    <n v="4"/>
    <x v="1"/>
    <n v="4"/>
    <x v="11"/>
    <x v="7"/>
    <s v="MEDJOOL 107"/>
    <x v="25"/>
  </r>
  <r>
    <x v="2"/>
    <s v="3D32"/>
    <s v="851220250911E 7 73 "/>
    <n v="1"/>
    <m/>
    <s v="851220250911E 7"/>
    <x v="7"/>
    <n v="3508"/>
    <d v="2025-09-11T00:00:00"/>
    <n v="1"/>
    <s v="1 sem."/>
    <x v="40"/>
    <n v="14"/>
    <s v="E "/>
    <n v="7"/>
    <x v="1"/>
    <s v="7+"/>
    <x v="10"/>
    <x v="7"/>
    <s v="MEDJOOL 107"/>
    <x v="25"/>
  </r>
  <r>
    <x v="2"/>
    <s v="3D32"/>
    <s v="851220250911E 6 73 "/>
    <m/>
    <n v="9"/>
    <s v="851220250911E 6"/>
    <x v="7"/>
    <n v="3508"/>
    <d v="2025-09-11T00:00:00"/>
    <n v="1"/>
    <s v="1 sem."/>
    <x v="44"/>
    <n v="9"/>
    <s v="E "/>
    <n v="6"/>
    <x v="1"/>
    <n v="6"/>
    <x v="13"/>
    <x v="7"/>
    <s v="MEDJOOL 107"/>
    <x v="25"/>
  </r>
  <r>
    <x v="2"/>
    <s v="3D32"/>
    <s v="851220250912E 4 59 "/>
    <m/>
    <n v="225"/>
    <s v="851220250912E 4"/>
    <x v="7"/>
    <n v="3508"/>
    <d v="2025-09-12T00:00:00"/>
    <n v="0"/>
    <s v="&lt; 1 sem."/>
    <x v="41"/>
    <n v="225"/>
    <s v="E "/>
    <n v="4"/>
    <x v="1"/>
    <n v="4"/>
    <x v="11"/>
    <x v="7"/>
    <s v="MEDJOOL 107"/>
    <x v="25"/>
  </r>
  <r>
    <x v="2"/>
    <s v="3D31"/>
    <s v="851220250904E 4 68 "/>
    <m/>
    <n v="13"/>
    <s v="851220250904E 4"/>
    <x v="7"/>
    <n v="3508"/>
    <d v="2025-09-04T00:00:00"/>
    <n v="2"/>
    <s v="2 sem."/>
    <x v="41"/>
    <n v="13"/>
    <s v="E "/>
    <n v="4"/>
    <x v="1"/>
    <n v="4"/>
    <x v="11"/>
    <x v="7"/>
    <s v="MEDJOOL 107"/>
    <x v="25"/>
  </r>
  <r>
    <x v="2"/>
    <s v="3D31"/>
    <s v="830620250715EA3 34 "/>
    <m/>
    <n v="2"/>
    <s v="830620250715EA3"/>
    <x v="7"/>
    <n v="3445"/>
    <d v="2025-07-15T00:00:00"/>
    <n v="9"/>
    <s v="2 mois "/>
    <x v="64"/>
    <n v="2"/>
    <s v="EA"/>
    <n v="3"/>
    <x v="1"/>
    <n v="3"/>
    <x v="18"/>
    <x v="7"/>
    <s v="MEDJOOL 104"/>
    <x v="29"/>
  </r>
  <r>
    <x v="2"/>
    <s v="3D31"/>
    <s v="861120250811E 4 85 "/>
    <n v="2"/>
    <m/>
    <s v="861120250811E 4"/>
    <x v="7"/>
    <n v="3522"/>
    <d v="2025-08-11T00:00:00"/>
    <n v="5"/>
    <s v="1 mois 1 sem."/>
    <x v="41"/>
    <n v="28"/>
    <s v="E "/>
    <n v="4"/>
    <x v="1"/>
    <n v="4"/>
    <x v="11"/>
    <x v="7"/>
    <s v="MEDJOOL 108"/>
    <x v="27"/>
  </r>
  <r>
    <x v="2"/>
    <s v="3D31"/>
    <s v="861120250811E 4 85 "/>
    <n v="5"/>
    <n v="1"/>
    <s v="861120250811E 4"/>
    <x v="7"/>
    <n v="3522"/>
    <d v="2025-08-11T00:00:00"/>
    <n v="5"/>
    <s v="1 mois 1 sem."/>
    <x v="41"/>
    <n v="71"/>
    <s v="E "/>
    <n v="4"/>
    <x v="1"/>
    <n v="4"/>
    <x v="11"/>
    <x v="7"/>
    <s v="MEDJOOL 108"/>
    <x v="27"/>
  </r>
  <r>
    <x v="2"/>
    <s v="3D31"/>
    <s v="851620250813E 5 68 "/>
    <n v="1"/>
    <n v="5"/>
    <s v="851620250813E 5"/>
    <x v="7"/>
    <n v="3514"/>
    <d v="2025-08-13T00:00:00"/>
    <n v="5"/>
    <s v="1 mois "/>
    <x v="43"/>
    <n v="19"/>
    <s v="E "/>
    <n v="5"/>
    <x v="1"/>
    <n v="5"/>
    <x v="12"/>
    <x v="7"/>
    <s v="MEDJOOL 107"/>
    <x v="25"/>
  </r>
  <r>
    <x v="2"/>
    <s v="3D31"/>
    <s v="851620250812E 5 85 "/>
    <m/>
    <n v="5"/>
    <s v="851620250812E 5"/>
    <x v="7"/>
    <n v="3514"/>
    <d v="2025-08-12T00:00:00"/>
    <n v="5"/>
    <s v="1 mois "/>
    <x v="43"/>
    <n v="5"/>
    <s v="E "/>
    <n v="5"/>
    <x v="1"/>
    <n v="5"/>
    <x v="12"/>
    <x v="7"/>
    <s v="MEDJOOL 107"/>
    <x v="25"/>
  </r>
  <r>
    <x v="2"/>
    <s v="3D31"/>
    <s v="809020250731EA2 59 "/>
    <m/>
    <n v="7"/>
    <s v="809020250731EA2"/>
    <x v="7"/>
    <n v="3407"/>
    <d v="2025-07-31T00:00:00"/>
    <n v="7"/>
    <s v="1 mois 2 sem."/>
    <x v="67"/>
    <n v="7"/>
    <s v="EA"/>
    <n v="2"/>
    <x v="1"/>
    <n v="2"/>
    <x v="6"/>
    <x v="7"/>
    <s v="MEDJOOL 102"/>
    <x v="26"/>
  </r>
  <r>
    <x v="2"/>
    <s v="3D21"/>
    <s v="841320250814EA9 16 "/>
    <m/>
    <n v="9"/>
    <s v="841320250814EA9"/>
    <x v="7"/>
    <n v="3476"/>
    <d v="2025-08-14T00:00:00"/>
    <n v="5"/>
    <s v="1 mois "/>
    <x v="68"/>
    <n v="9"/>
    <s v="EA"/>
    <n v="9"/>
    <x v="1"/>
    <s v="7+"/>
    <x v="10"/>
    <x v="7"/>
    <s v="MEDJOOL 106"/>
    <x v="28"/>
  </r>
  <r>
    <x v="2"/>
    <s v="3D21"/>
    <s v="842520250708EA6 34 "/>
    <m/>
    <n v="4"/>
    <s v="842520250708EA6"/>
    <x v="7"/>
    <n v="3491"/>
    <d v="2025-07-08T00:00:00"/>
    <n v="10"/>
    <s v="2 mois 1 sem."/>
    <x v="46"/>
    <n v="4"/>
    <s v="EA"/>
    <n v="6"/>
    <x v="1"/>
    <n v="6"/>
    <x v="13"/>
    <x v="7"/>
    <s v="MEDJOOL 106"/>
    <x v="28"/>
  </r>
  <r>
    <x v="2"/>
    <s v="3D21"/>
    <s v="842520250806E 7 37 "/>
    <m/>
    <n v="11"/>
    <s v="842520250806E 7"/>
    <x v="7"/>
    <n v="3491"/>
    <d v="2025-08-06T00:00:00"/>
    <n v="6"/>
    <s v="1 mois 1 sem."/>
    <x v="40"/>
    <n v="11"/>
    <s v="E "/>
    <n v="7"/>
    <x v="1"/>
    <s v="7+"/>
    <x v="10"/>
    <x v="7"/>
    <s v="MEDJOOL 106"/>
    <x v="28"/>
  </r>
  <r>
    <x v="2"/>
    <s v="3D21"/>
    <s v="851220250707E 3 68 "/>
    <m/>
    <n v="12"/>
    <s v="851220250707E 3"/>
    <x v="7"/>
    <n v="3508"/>
    <d v="2025-07-07T00:00:00"/>
    <n v="10"/>
    <s v="2 mois 1 sem."/>
    <x v="57"/>
    <n v="12"/>
    <s v="E "/>
    <n v="3"/>
    <x v="1"/>
    <n v="3"/>
    <x v="18"/>
    <x v="7"/>
    <s v="MEDJOOL 107"/>
    <x v="25"/>
  </r>
  <r>
    <x v="2"/>
    <s v="3D21"/>
    <s v="843120250703E 7 37 "/>
    <m/>
    <n v="6"/>
    <s v="843120250703E 7"/>
    <x v="7"/>
    <n v="3500"/>
    <d v="2025-07-03T00:00:00"/>
    <n v="11"/>
    <s v="2 mois 2 sem."/>
    <x v="40"/>
    <n v="6"/>
    <s v="E "/>
    <n v="7"/>
    <x v="1"/>
    <s v="7+"/>
    <x v="10"/>
    <x v="7"/>
    <s v="MEDJOOL 106"/>
    <x v="28"/>
  </r>
  <r>
    <x v="2"/>
    <s v="3D21"/>
    <s v="851620250707E 4 34 "/>
    <m/>
    <n v="9"/>
    <s v="851620250707E 4"/>
    <x v="7"/>
    <n v="3514"/>
    <d v="2025-07-07T00:00:00"/>
    <n v="10"/>
    <s v="2 mois 1 sem."/>
    <x v="41"/>
    <n v="9"/>
    <s v="E "/>
    <n v="4"/>
    <x v="1"/>
    <n v="4"/>
    <x v="11"/>
    <x v="7"/>
    <s v="MEDJOOL 107"/>
    <x v="25"/>
  </r>
  <r>
    <x v="2"/>
    <s v="3D21"/>
    <s v="843120250702EA6 59 "/>
    <m/>
    <n v="2"/>
    <s v="843120250702EA6"/>
    <x v="7"/>
    <n v="3500"/>
    <d v="2025-07-02T00:00:00"/>
    <n v="11"/>
    <s v="2 mois 2 sem."/>
    <x v="46"/>
    <n v="2"/>
    <s v="EA"/>
    <n v="6"/>
    <x v="1"/>
    <n v="6"/>
    <x v="13"/>
    <x v="7"/>
    <s v="MEDJOOL 106"/>
    <x v="28"/>
  </r>
  <r>
    <x v="2"/>
    <s v="3D21"/>
    <s v="843120250702E 6 59 "/>
    <m/>
    <n v="9"/>
    <s v="843120250702E 6"/>
    <x v="7"/>
    <n v="3500"/>
    <d v="2025-07-02T00:00:00"/>
    <n v="11"/>
    <s v="2 mois 2 sem."/>
    <x v="44"/>
    <n v="9"/>
    <s v="E "/>
    <n v="6"/>
    <x v="1"/>
    <n v="6"/>
    <x v="13"/>
    <x v="7"/>
    <s v="MEDJOOL 106"/>
    <x v="28"/>
  </r>
  <r>
    <x v="2"/>
    <s v="3D21"/>
    <s v="851620250804EA5 16 "/>
    <m/>
    <n v="5"/>
    <s v="851620250804EA5"/>
    <x v="7"/>
    <n v="3514"/>
    <d v="2025-08-04T00:00:00"/>
    <n v="6"/>
    <s v="1 mois 2 sem."/>
    <x v="62"/>
    <n v="5"/>
    <s v="EA"/>
    <n v="5"/>
    <x v="1"/>
    <n v="5"/>
    <x v="12"/>
    <x v="7"/>
    <s v="MEDJOOL 107"/>
    <x v="25"/>
  </r>
  <r>
    <x v="2"/>
    <s v="3D21"/>
    <s v="840220250915E 3 68 "/>
    <n v="1"/>
    <n v="6"/>
    <s v="840220250915E 3"/>
    <x v="7"/>
    <n v="3464"/>
    <d v="2025-09-15T00:00:00"/>
    <n v="0"/>
    <s v="&lt; 1 sem."/>
    <x v="57"/>
    <n v="20"/>
    <s v="E "/>
    <n v="3"/>
    <x v="1"/>
    <n v="3"/>
    <x v="18"/>
    <x v="7"/>
    <s v="MEDJOOL 105"/>
    <x v="30"/>
  </r>
  <r>
    <x v="2"/>
    <s v="3D21"/>
    <s v="840220250915E 4 68 "/>
    <n v="1"/>
    <m/>
    <s v="840220250915E 4"/>
    <x v="7"/>
    <n v="3464"/>
    <d v="2025-09-15T00:00:00"/>
    <n v="0"/>
    <s v="&lt; 1 sem."/>
    <x v="41"/>
    <n v="14"/>
    <s v="E "/>
    <n v="4"/>
    <x v="1"/>
    <n v="4"/>
    <x v="11"/>
    <x v="7"/>
    <s v="MEDJOOL 105"/>
    <x v="30"/>
  </r>
  <r>
    <x v="2"/>
    <s v="3D21"/>
    <s v="840220250916EA4 86 "/>
    <n v="1"/>
    <n v="9"/>
    <s v="840220250916EA4"/>
    <x v="7"/>
    <n v="3464"/>
    <d v="2025-09-16T00:00:00"/>
    <n v="0"/>
    <s v="&lt; 1 sem."/>
    <x v="61"/>
    <n v="23"/>
    <s v="EA"/>
    <n v="4"/>
    <x v="1"/>
    <n v="4"/>
    <x v="11"/>
    <x v="7"/>
    <s v="MEDJOOL 105"/>
    <x v="30"/>
  </r>
  <r>
    <x v="2"/>
    <s v="3D21"/>
    <s v="840220250915E 5 68 "/>
    <n v="1"/>
    <m/>
    <s v="840220250915E 5"/>
    <x v="7"/>
    <n v="3464"/>
    <d v="2025-09-15T00:00:00"/>
    <n v="0"/>
    <s v="&lt; 1 sem."/>
    <x v="43"/>
    <n v="14"/>
    <s v="E "/>
    <n v="5"/>
    <x v="1"/>
    <n v="5"/>
    <x v="12"/>
    <x v="7"/>
    <s v="MEDJOOL 105"/>
    <x v="30"/>
  </r>
  <r>
    <x v="2"/>
    <s v="3D21"/>
    <s v="840220250915E 6 68 "/>
    <n v="1"/>
    <m/>
    <s v="840220250915E 6"/>
    <x v="7"/>
    <n v="3464"/>
    <d v="2025-09-15T00:00:00"/>
    <n v="0"/>
    <s v="&lt; 1 sem."/>
    <x v="44"/>
    <n v="14"/>
    <s v="E "/>
    <n v="6"/>
    <x v="1"/>
    <n v="6"/>
    <x v="13"/>
    <x v="7"/>
    <s v="MEDJOOL 105"/>
    <x v="30"/>
  </r>
  <r>
    <x v="2"/>
    <s v="3D21"/>
    <s v="851220250710EA6 85 "/>
    <n v="1"/>
    <m/>
    <s v="851220250710EA6"/>
    <x v="7"/>
    <n v="3508"/>
    <d v="2025-07-10T00:00:00"/>
    <n v="10"/>
    <s v="2 mois 1 sem."/>
    <x v="46"/>
    <n v="14"/>
    <s v="EA"/>
    <n v="6"/>
    <x v="1"/>
    <n v="6"/>
    <x v="13"/>
    <x v="7"/>
    <s v="MEDJOOL 107"/>
    <x v="25"/>
  </r>
  <r>
    <x v="2"/>
    <s v="3D21"/>
    <s v="851220250826E 3 16 "/>
    <n v="1"/>
    <m/>
    <s v="851220250826E 3"/>
    <x v="7"/>
    <n v="3508"/>
    <d v="2025-08-26T00:00:00"/>
    <n v="3"/>
    <s v="3 sem."/>
    <x v="57"/>
    <n v="14"/>
    <s v="E "/>
    <n v="3"/>
    <x v="1"/>
    <n v="3"/>
    <x v="18"/>
    <x v="7"/>
    <s v="MEDJOOL 107"/>
    <x v="25"/>
  </r>
  <r>
    <x v="2"/>
    <s v="3D21"/>
    <s v="851220250708E 6 85 "/>
    <n v="1"/>
    <m/>
    <s v="851220250708E 6"/>
    <x v="7"/>
    <n v="3508"/>
    <d v="2025-07-08T00:00:00"/>
    <n v="10"/>
    <s v="2 mois 1 sem."/>
    <x v="44"/>
    <n v="14"/>
    <s v="E "/>
    <n v="6"/>
    <x v="1"/>
    <n v="6"/>
    <x v="13"/>
    <x v="7"/>
    <s v="MEDJOOL 107"/>
    <x v="25"/>
  </r>
  <r>
    <x v="2"/>
    <s v="3D21"/>
    <s v="851620250723EA4 34 "/>
    <m/>
    <n v="3"/>
    <s v="851620250723EA4"/>
    <x v="7"/>
    <n v="3514"/>
    <d v="2025-07-23T00:00:00"/>
    <n v="8"/>
    <s v="1 mois 3 sem."/>
    <x v="61"/>
    <n v="3"/>
    <s v="EA"/>
    <n v="4"/>
    <x v="1"/>
    <n v="4"/>
    <x v="11"/>
    <x v="7"/>
    <s v="MEDJOOL 107"/>
    <x v="25"/>
  </r>
  <r>
    <x v="2"/>
    <s v="3D22"/>
    <s v="564020250804E+1620 "/>
    <n v="10"/>
    <n v="3"/>
    <s v="564020250804E+1"/>
    <x v="7"/>
    <n v="2306"/>
    <d v="2025-08-04T00:00:00"/>
    <n v="6"/>
    <s v="1 mois 2 sem."/>
    <x v="21"/>
    <n v="143"/>
    <s v="E+"/>
    <n v="16"/>
    <x v="0"/>
    <s v="13+"/>
    <x v="2"/>
    <x v="7"/>
    <s v="MEDJOOL 109"/>
    <x v="7"/>
  </r>
  <r>
    <x v="2"/>
    <s v="3D22"/>
    <s v="851220250807E 3 16 "/>
    <n v="1"/>
    <m/>
    <s v="851220250807E 3"/>
    <x v="7"/>
    <n v="3508"/>
    <d v="2025-08-07T00:00:00"/>
    <n v="6"/>
    <s v="1 mois 1 sem."/>
    <x v="57"/>
    <n v="14"/>
    <s v="E "/>
    <n v="3"/>
    <x v="1"/>
    <n v="3"/>
    <x v="18"/>
    <x v="7"/>
    <s v="MEDJOOL 107"/>
    <x v="25"/>
  </r>
  <r>
    <x v="2"/>
    <s v="3D22"/>
    <s v="851220250708E 3 69 "/>
    <n v="1"/>
    <n v="2"/>
    <s v="851220250708E 3"/>
    <x v="7"/>
    <n v="3508"/>
    <d v="2025-07-08T00:00:00"/>
    <n v="10"/>
    <s v="2 mois 1 sem."/>
    <x v="57"/>
    <n v="16"/>
    <s v="E "/>
    <n v="3"/>
    <x v="1"/>
    <n v="3"/>
    <x v="18"/>
    <x v="7"/>
    <s v="MEDJOOL 107"/>
    <x v="25"/>
  </r>
  <r>
    <x v="2"/>
    <s v="3C51"/>
    <s v="851220250703E 4 37 "/>
    <n v="2"/>
    <m/>
    <s v="851220250703E 4"/>
    <x v="7"/>
    <n v="3508"/>
    <d v="2025-07-03T00:00:00"/>
    <n v="11"/>
    <s v="2 mois 2 sem."/>
    <x v="41"/>
    <n v="28"/>
    <s v="E "/>
    <n v="4"/>
    <x v="1"/>
    <n v="4"/>
    <x v="11"/>
    <x v="7"/>
    <s v="MEDJOOL 107"/>
    <x v="25"/>
  </r>
  <r>
    <x v="2"/>
    <s v="3C51"/>
    <s v="809020250807E 4 86 "/>
    <m/>
    <n v="9"/>
    <s v="809020250807E 4"/>
    <x v="7"/>
    <n v="3407"/>
    <d v="2025-08-07T00:00:00"/>
    <n v="6"/>
    <s v="1 mois 1 sem."/>
    <x v="41"/>
    <n v="9"/>
    <s v="E "/>
    <n v="4"/>
    <x v="1"/>
    <n v="4"/>
    <x v="11"/>
    <x v="7"/>
    <s v="MEDJOOL 102"/>
    <x v="26"/>
  </r>
  <r>
    <x v="2"/>
    <s v="3C51"/>
    <s v="809020250806E 4 37 "/>
    <n v="1"/>
    <n v="9"/>
    <s v="809020250806E 4"/>
    <x v="7"/>
    <n v="3407"/>
    <d v="2025-08-06T00:00:00"/>
    <n v="6"/>
    <s v="1 mois 1 sem."/>
    <x v="41"/>
    <n v="23"/>
    <s v="E "/>
    <n v="4"/>
    <x v="1"/>
    <n v="4"/>
    <x v="11"/>
    <x v="7"/>
    <s v="MEDJOOL 102"/>
    <x v="26"/>
  </r>
  <r>
    <x v="2"/>
    <s v="3C51"/>
    <s v="809020250730CS4 54 "/>
    <m/>
    <n v="2"/>
    <s v="809020250730CS4"/>
    <x v="7"/>
    <n v="3407"/>
    <d v="2025-07-30T00:00:00"/>
    <n v="7"/>
    <s v="1 mois 2 sem."/>
    <x v="69"/>
    <n v="2"/>
    <s v="CS"/>
    <n v="4"/>
    <x v="1"/>
    <n v="4"/>
    <x v="11"/>
    <x v="7"/>
    <s v="MEDJOOL 102"/>
    <x v="26"/>
  </r>
  <r>
    <x v="2"/>
    <s v="3C41"/>
    <s v="564020250819XM1572 "/>
    <m/>
    <n v="756"/>
    <s v="564020250819XM1"/>
    <x v="7"/>
    <n v="2306"/>
    <d v="2025-08-19T00:00:00"/>
    <n v="4"/>
    <s v="4 sem."/>
    <x v="9"/>
    <n v="756"/>
    <s v="XM"/>
    <n v="15"/>
    <x v="0"/>
    <s v="13+"/>
    <x v="2"/>
    <x v="7"/>
    <s v="MEDJOOL 109"/>
    <x v="7"/>
  </r>
  <r>
    <x v="2"/>
    <s v="3C31"/>
    <s v="841320250916RG1859 "/>
    <n v="12"/>
    <m/>
    <s v="841320250916RG1"/>
    <x v="7"/>
    <n v="3476"/>
    <d v="2025-09-16T00:00:00"/>
    <n v="0"/>
    <s v="&lt; 1 sem."/>
    <x v="70"/>
    <n v="168"/>
    <s v="RG"/>
    <n v="18"/>
    <x v="0"/>
    <s v="13+"/>
    <x v="2"/>
    <x v="7"/>
    <s v="MEDJOOL 106"/>
    <x v="28"/>
  </r>
  <r>
    <x v="2"/>
    <s v="3C32"/>
    <s v="564020250804XS1620 "/>
    <n v="4"/>
    <m/>
    <s v="564020250804XS1"/>
    <x v="7"/>
    <n v="2306"/>
    <d v="2025-08-04T00:00:00"/>
    <n v="6"/>
    <s v="1 mois 2 sem."/>
    <x v="18"/>
    <n v="56"/>
    <s v="XS"/>
    <n v="16"/>
    <x v="0"/>
    <s v="13+"/>
    <x v="2"/>
    <x v="7"/>
    <s v="MEDJOOL 109"/>
    <x v="7"/>
  </r>
  <r>
    <x v="2"/>
    <s v="3C22"/>
    <s v="861120250718E 6 69 "/>
    <n v="2"/>
    <m/>
    <s v="861120250718E 6"/>
    <x v="7"/>
    <n v="3522"/>
    <d v="2025-07-18T00:00:00"/>
    <n v="8"/>
    <s v="2 mois "/>
    <x v="44"/>
    <n v="28"/>
    <s v="E "/>
    <n v="6"/>
    <x v="1"/>
    <n v="6"/>
    <x v="13"/>
    <x v="7"/>
    <s v="MEDJOOL 108"/>
    <x v="27"/>
  </r>
  <r>
    <x v="2"/>
    <s v="3C22"/>
    <s v="843120250721E 7 69 "/>
    <m/>
    <n v="6"/>
    <s v="843120250721E 7"/>
    <x v="7"/>
    <n v="3500"/>
    <d v="2025-07-21T00:00:00"/>
    <n v="8"/>
    <s v="1 mois 4 sem."/>
    <x v="40"/>
    <n v="6"/>
    <s v="E "/>
    <n v="7"/>
    <x v="1"/>
    <s v="7+"/>
    <x v="10"/>
    <x v="7"/>
    <s v="MEDJOOL 106"/>
    <x v="28"/>
  </r>
  <r>
    <x v="2"/>
    <s v="3C22"/>
    <s v="809020250804E 3 16 "/>
    <m/>
    <n v="3"/>
    <s v="809020250804E 3"/>
    <x v="7"/>
    <n v="3407"/>
    <d v="2025-08-04T00:00:00"/>
    <n v="6"/>
    <s v="1 mois 2 sem."/>
    <x v="57"/>
    <n v="3"/>
    <s v="E "/>
    <n v="3"/>
    <x v="1"/>
    <n v="3"/>
    <x v="18"/>
    <x v="7"/>
    <s v="MEDJOOL 102"/>
    <x v="26"/>
  </r>
  <r>
    <x v="2"/>
    <s v="3C22"/>
    <s v="564020250819E+1573 "/>
    <n v="1"/>
    <m/>
    <s v="564020250819E+1"/>
    <x v="7"/>
    <n v="2306"/>
    <d v="2025-08-19T00:00:00"/>
    <n v="4"/>
    <s v="4 sem."/>
    <x v="14"/>
    <n v="14"/>
    <s v="E+"/>
    <n v="15"/>
    <x v="0"/>
    <s v="13+"/>
    <x v="2"/>
    <x v="7"/>
    <s v="MEDJOOL 109"/>
    <x v="7"/>
  </r>
  <r>
    <x v="2"/>
    <s v="3C22"/>
    <s v="564020250819E+1573 "/>
    <n v="1"/>
    <m/>
    <s v="564020250819E+1"/>
    <x v="7"/>
    <n v="2306"/>
    <d v="2025-08-19T00:00:00"/>
    <n v="4"/>
    <s v="4 sem."/>
    <x v="14"/>
    <n v="14"/>
    <s v="E+"/>
    <n v="15"/>
    <x v="0"/>
    <s v="13+"/>
    <x v="2"/>
    <x v="7"/>
    <s v="MEDJOOL 109"/>
    <x v="7"/>
  </r>
  <r>
    <x v="2"/>
    <s v="3C21"/>
    <s v="564020250818E+1588 "/>
    <m/>
    <n v="464"/>
    <s v="564020250818E+1"/>
    <x v="7"/>
    <n v="2306"/>
    <d v="2025-08-18T00:00:00"/>
    <n v="4"/>
    <s v="1 mois "/>
    <x v="14"/>
    <n v="464"/>
    <s v="E+"/>
    <n v="15"/>
    <x v="0"/>
    <s v="13+"/>
    <x v="2"/>
    <x v="7"/>
    <s v="MEDJOOL 109"/>
    <x v="7"/>
  </r>
  <r>
    <x v="2"/>
    <s v="3C21"/>
    <s v="564020250814E+1586 "/>
    <n v="1"/>
    <m/>
    <s v="564020250814E+1"/>
    <x v="7"/>
    <n v="2306"/>
    <d v="2025-08-14T00:00:00"/>
    <n v="5"/>
    <s v="1 mois "/>
    <x v="14"/>
    <n v="14"/>
    <s v="E+"/>
    <n v="15"/>
    <x v="0"/>
    <s v="13+"/>
    <x v="2"/>
    <x v="7"/>
    <s v="MEDJOOL 109"/>
    <x v="7"/>
  </r>
  <r>
    <x v="2"/>
    <s v="3C21"/>
    <s v="564020250814E+1584 "/>
    <n v="1"/>
    <m/>
    <s v="564020250814E+1"/>
    <x v="7"/>
    <n v="2306"/>
    <d v="2025-08-14T00:00:00"/>
    <n v="5"/>
    <s v="1 mois "/>
    <x v="14"/>
    <n v="14"/>
    <s v="E+"/>
    <n v="15"/>
    <x v="0"/>
    <s v="13+"/>
    <x v="2"/>
    <x v="7"/>
    <s v="MEDJOOL 109"/>
    <x v="7"/>
  </r>
  <r>
    <x v="2"/>
    <s v="3C21"/>
    <s v="564020250814E+1584 "/>
    <n v="1"/>
    <m/>
    <s v="564020250814E+1"/>
    <x v="7"/>
    <n v="2306"/>
    <d v="2025-08-14T00:00:00"/>
    <n v="5"/>
    <s v="1 mois "/>
    <x v="14"/>
    <n v="14"/>
    <s v="E+"/>
    <n v="15"/>
    <x v="0"/>
    <s v="13+"/>
    <x v="2"/>
    <x v="7"/>
    <s v="MEDJOOL 109"/>
    <x v="7"/>
  </r>
  <r>
    <x v="2"/>
    <s v="3C11"/>
    <s v="851620250901E 3 16 "/>
    <n v="1"/>
    <m/>
    <s v="851620250901E 3"/>
    <x v="7"/>
    <n v="3514"/>
    <d v="2025-09-01T00:00:00"/>
    <n v="2"/>
    <s v="2 sem."/>
    <x v="57"/>
    <n v="14"/>
    <s v="E "/>
    <n v="3"/>
    <x v="1"/>
    <n v="3"/>
    <x v="18"/>
    <x v="7"/>
    <s v="MEDJOOL 107"/>
    <x v="25"/>
  </r>
  <r>
    <x v="2"/>
    <s v="3C11"/>
    <s v="861620250813E 5 16 "/>
    <m/>
    <n v="5"/>
    <s v="861620250813E 5"/>
    <x v="7"/>
    <n v="3529"/>
    <d v="2025-08-13T00:00:00"/>
    <n v="5"/>
    <s v="1 mois "/>
    <x v="43"/>
    <n v="5"/>
    <s v="E "/>
    <n v="5"/>
    <x v="1"/>
    <n v="5"/>
    <x v="12"/>
    <x v="7"/>
    <s v="MEDJOOL 108"/>
    <x v="27"/>
  </r>
  <r>
    <x v="2"/>
    <s v="3C11"/>
    <s v="851220250721E 3 73 "/>
    <m/>
    <n v="5"/>
    <s v="851220250721E 3"/>
    <x v="7"/>
    <n v="3508"/>
    <d v="2025-07-21T00:00:00"/>
    <n v="8"/>
    <s v="1 mois 4 sem."/>
    <x v="57"/>
    <n v="5"/>
    <s v="E "/>
    <n v="3"/>
    <x v="1"/>
    <n v="3"/>
    <x v="18"/>
    <x v="7"/>
    <s v="MEDJOOL 107"/>
    <x v="25"/>
  </r>
  <r>
    <x v="2"/>
    <s v="3C11"/>
    <s v="851220250811E 3 68 "/>
    <m/>
    <n v="6"/>
    <s v="851220250811E 3"/>
    <x v="7"/>
    <n v="3508"/>
    <d v="2025-08-11T00:00:00"/>
    <n v="5"/>
    <s v="1 mois 1 sem."/>
    <x v="57"/>
    <n v="6"/>
    <s v="E "/>
    <n v="3"/>
    <x v="1"/>
    <n v="3"/>
    <x v="18"/>
    <x v="7"/>
    <s v="MEDJOOL 107"/>
    <x v="25"/>
  </r>
  <r>
    <x v="2"/>
    <s v="3C11"/>
    <s v="851220250812E 6 37 "/>
    <n v="1"/>
    <n v="1"/>
    <s v="851220250812E 6"/>
    <x v="7"/>
    <n v="3508"/>
    <d v="2025-08-12T00:00:00"/>
    <n v="5"/>
    <s v="1 mois "/>
    <x v="44"/>
    <n v="15"/>
    <s v="E "/>
    <n v="6"/>
    <x v="1"/>
    <n v="6"/>
    <x v="13"/>
    <x v="7"/>
    <s v="MEDJOOL 107"/>
    <x v="25"/>
  </r>
  <r>
    <x v="2"/>
    <s v="3C11"/>
    <s v="843120250811E 6 37 "/>
    <m/>
    <n v="10"/>
    <s v="843120250811E 6"/>
    <x v="7"/>
    <n v="3500"/>
    <d v="2025-08-11T00:00:00"/>
    <n v="5"/>
    <s v="1 mois 1 sem."/>
    <x v="44"/>
    <n v="10"/>
    <s v="E "/>
    <n v="6"/>
    <x v="1"/>
    <n v="6"/>
    <x v="13"/>
    <x v="7"/>
    <s v="MEDJOOL 106"/>
    <x v="28"/>
  </r>
  <r>
    <x v="2"/>
    <s v="3C11"/>
    <s v="843120250901E 6 16 "/>
    <m/>
    <n v="4"/>
    <s v="843120250901E 6"/>
    <x v="7"/>
    <n v="3500"/>
    <d v="2025-09-01T00:00:00"/>
    <n v="2"/>
    <s v="2 sem."/>
    <x v="44"/>
    <n v="4"/>
    <s v="E "/>
    <n v="6"/>
    <x v="1"/>
    <n v="6"/>
    <x v="13"/>
    <x v="7"/>
    <s v="MEDJOOL 106"/>
    <x v="28"/>
  </r>
  <r>
    <x v="2"/>
    <s v="3C11"/>
    <s v="870520250910E 1 7  "/>
    <m/>
    <n v="7"/>
    <s v="870520250910E 1"/>
    <x v="7"/>
    <n v="2311"/>
    <d v="2025-09-10T00:00:00"/>
    <n v="1"/>
    <s v="1 sem."/>
    <x v="52"/>
    <n v="7"/>
    <s v="E "/>
    <n v="1"/>
    <x v="1"/>
    <n v="1"/>
    <x v="17"/>
    <x v="7"/>
    <s v="MEDJOOL 110"/>
    <x v="15"/>
  </r>
  <r>
    <x v="2"/>
    <s v="3C11"/>
    <s v="564020250910XS1720 "/>
    <n v="4"/>
    <n v="5"/>
    <s v="564020250910XS1"/>
    <x v="7"/>
    <n v="2306"/>
    <d v="2025-09-10T00:00:00"/>
    <n v="1"/>
    <s v="1 sem."/>
    <x v="65"/>
    <n v="61"/>
    <s v="XS"/>
    <n v="17"/>
    <x v="0"/>
    <s v="13+"/>
    <x v="2"/>
    <x v="7"/>
    <s v="MEDJOOL 109"/>
    <x v="7"/>
  </r>
  <r>
    <x v="2"/>
    <s v="3C11"/>
    <s v="851220250807E 7 37 "/>
    <m/>
    <n v="3"/>
    <s v="851220250807E 7"/>
    <x v="7"/>
    <n v="3508"/>
    <d v="2025-08-07T00:00:00"/>
    <n v="6"/>
    <s v="1 mois 1 sem."/>
    <x v="40"/>
    <n v="3"/>
    <s v="E "/>
    <n v="7"/>
    <x v="1"/>
    <s v="7+"/>
    <x v="10"/>
    <x v="7"/>
    <s v="MEDJOOL 107"/>
    <x v="25"/>
  </r>
  <r>
    <x v="2"/>
    <s v="3C12"/>
    <s v="851220250723E 3 34 "/>
    <m/>
    <n v="3"/>
    <s v="851220250723E 3"/>
    <x v="7"/>
    <n v="3508"/>
    <d v="2025-07-23T00:00:00"/>
    <n v="8"/>
    <s v="1 mois 3 sem."/>
    <x v="57"/>
    <n v="3"/>
    <s v="E "/>
    <n v="3"/>
    <x v="1"/>
    <n v="3"/>
    <x v="18"/>
    <x v="7"/>
    <s v="MEDJOOL 107"/>
    <x v="25"/>
  </r>
  <r>
    <x v="2"/>
    <s v="3C12"/>
    <s v="851220250806E 5 37 "/>
    <m/>
    <n v="10"/>
    <s v="851220250806E 5"/>
    <x v="7"/>
    <n v="3508"/>
    <d v="2025-08-06T00:00:00"/>
    <n v="6"/>
    <s v="1 mois 1 sem."/>
    <x v="43"/>
    <n v="10"/>
    <s v="E "/>
    <n v="5"/>
    <x v="1"/>
    <n v="5"/>
    <x v="12"/>
    <x v="7"/>
    <s v="MEDJOOL 107"/>
    <x v="25"/>
  </r>
  <r>
    <x v="2"/>
    <s v="3C12"/>
    <s v="851220250806E 7 37 "/>
    <m/>
    <n v="3"/>
    <s v="851220250806E 7"/>
    <x v="7"/>
    <n v="3508"/>
    <d v="2025-08-06T00:00:00"/>
    <n v="6"/>
    <s v="1 mois 1 sem."/>
    <x v="40"/>
    <n v="3"/>
    <s v="E "/>
    <n v="7"/>
    <x v="1"/>
    <s v="7+"/>
    <x v="10"/>
    <x v="7"/>
    <s v="MEDJOOL 107"/>
    <x v="25"/>
  </r>
  <r>
    <x v="2"/>
    <s v="3C12"/>
    <s v="809020250716E 3 37 "/>
    <n v="1"/>
    <n v="8"/>
    <s v="809020250716E 3"/>
    <x v="7"/>
    <n v="3407"/>
    <d v="2025-07-16T00:00:00"/>
    <n v="9"/>
    <s v="2 mois "/>
    <x v="57"/>
    <n v="22"/>
    <s v="E "/>
    <n v="3"/>
    <x v="1"/>
    <n v="3"/>
    <x v="18"/>
    <x v="7"/>
    <s v="MEDJOOL 102"/>
    <x v="26"/>
  </r>
  <r>
    <x v="2"/>
    <s v="3C12"/>
    <s v="840220250715E 6 37 "/>
    <m/>
    <n v="11"/>
    <s v="840220250715E 6"/>
    <x v="7"/>
    <n v="3464"/>
    <d v="2025-07-15T00:00:00"/>
    <n v="9"/>
    <s v="2 mois "/>
    <x v="44"/>
    <n v="11"/>
    <s v="E "/>
    <n v="6"/>
    <x v="1"/>
    <n v="6"/>
    <x v="13"/>
    <x v="7"/>
    <s v="MEDJOOL 105"/>
    <x v="30"/>
  </r>
  <r>
    <x v="2"/>
    <s v="3C12"/>
    <s v="851220250723EA7 34 "/>
    <m/>
    <n v="3"/>
    <s v="851220250723EA7"/>
    <x v="7"/>
    <n v="3508"/>
    <d v="2025-07-23T00:00:00"/>
    <n v="8"/>
    <s v="1 mois 3 sem."/>
    <x v="60"/>
    <n v="3"/>
    <s v="EA"/>
    <n v="7"/>
    <x v="1"/>
    <s v="7+"/>
    <x v="10"/>
    <x v="7"/>
    <s v="MEDJOOL 107"/>
    <x v="25"/>
  </r>
  <r>
    <x v="2"/>
    <s v="3C12"/>
    <s v="851620250829E 7 16 "/>
    <m/>
    <n v="10"/>
    <s v="851620250829E 7"/>
    <x v="7"/>
    <n v="3514"/>
    <d v="2025-08-29T00:00:00"/>
    <n v="2"/>
    <s v="2 sem."/>
    <x v="40"/>
    <n v="10"/>
    <s v="E "/>
    <n v="7"/>
    <x v="1"/>
    <s v="7+"/>
    <x v="10"/>
    <x v="7"/>
    <s v="MEDJOOL 107"/>
    <x v="25"/>
  </r>
  <r>
    <x v="2"/>
    <s v="3C12"/>
    <s v="840220250904E 4 85 "/>
    <n v="3"/>
    <m/>
    <s v="840220250904E 4"/>
    <x v="7"/>
    <n v="3464"/>
    <d v="2025-09-04T00:00:00"/>
    <n v="2"/>
    <s v="2 sem."/>
    <x v="41"/>
    <n v="42"/>
    <s v="E "/>
    <n v="4"/>
    <x v="1"/>
    <n v="4"/>
    <x v="11"/>
    <x v="7"/>
    <s v="MEDJOOL 105"/>
    <x v="30"/>
  </r>
  <r>
    <x v="2"/>
    <s v="3C12"/>
    <s v="840220250903E 4 68 "/>
    <n v="1"/>
    <n v="1"/>
    <s v="840220250903E 4"/>
    <x v="7"/>
    <n v="3464"/>
    <d v="2025-09-03T00:00:00"/>
    <n v="2"/>
    <s v="2 sem."/>
    <x v="41"/>
    <n v="15"/>
    <s v="E "/>
    <n v="4"/>
    <x v="1"/>
    <n v="4"/>
    <x v="11"/>
    <x v="7"/>
    <s v="MEDJOOL 105"/>
    <x v="30"/>
  </r>
  <r>
    <x v="2"/>
    <s v="3C12"/>
    <s v="851620250710E 6 37 "/>
    <m/>
    <n v="4"/>
    <s v="851620250710E 6"/>
    <x v="7"/>
    <n v="3514"/>
    <d v="2025-07-10T00:00:00"/>
    <n v="10"/>
    <s v="2 mois 1 sem."/>
    <x v="44"/>
    <n v="4"/>
    <s v="E "/>
    <n v="6"/>
    <x v="1"/>
    <n v="6"/>
    <x v="13"/>
    <x v="7"/>
    <s v="MEDJOOL 107"/>
    <x v="25"/>
  </r>
  <r>
    <x v="2"/>
    <s v="3C12"/>
    <s v="851620250710E 6 37 "/>
    <m/>
    <n v="6"/>
    <s v="851620250710E 6"/>
    <x v="7"/>
    <n v="3514"/>
    <d v="2025-07-10T00:00:00"/>
    <n v="10"/>
    <s v="2 mois 1 sem."/>
    <x v="44"/>
    <n v="6"/>
    <s v="E "/>
    <n v="6"/>
    <x v="1"/>
    <n v="6"/>
    <x v="13"/>
    <x v="7"/>
    <s v="MEDJOOL 107"/>
    <x v="25"/>
  </r>
  <r>
    <x v="2"/>
    <s v="3C12"/>
    <s v="851620250710E 5 37 "/>
    <m/>
    <n v="4"/>
    <s v="851620250710E 5"/>
    <x v="7"/>
    <n v="3514"/>
    <d v="2025-07-10T00:00:00"/>
    <n v="10"/>
    <s v="2 mois 1 sem."/>
    <x v="43"/>
    <n v="4"/>
    <s v="E "/>
    <n v="5"/>
    <x v="1"/>
    <n v="5"/>
    <x v="12"/>
    <x v="7"/>
    <s v="MEDJOOL 107"/>
    <x v="25"/>
  </r>
  <r>
    <x v="2"/>
    <s v="3D12"/>
    <s v="809020250812E 3 84 "/>
    <n v="14"/>
    <n v="7"/>
    <s v="809020250812E 3"/>
    <x v="7"/>
    <n v="3407"/>
    <d v="2025-08-12T00:00:00"/>
    <n v="5"/>
    <s v="1 mois "/>
    <x v="57"/>
    <n v="203"/>
    <s v="E "/>
    <n v="3"/>
    <x v="1"/>
    <n v="3"/>
    <x v="18"/>
    <x v="7"/>
    <s v="MEDJOOL 102"/>
    <x v="26"/>
  </r>
  <r>
    <x v="2"/>
    <s v="3D12"/>
    <s v="809020250812E 3 4  "/>
    <n v="2"/>
    <m/>
    <s v="809020250812E 3"/>
    <x v="7"/>
    <n v="3407"/>
    <d v="2025-08-12T00:00:00"/>
    <n v="5"/>
    <s v="1 mois "/>
    <x v="57"/>
    <n v="28"/>
    <s v="E "/>
    <n v="3"/>
    <x v="1"/>
    <n v="3"/>
    <x v="18"/>
    <x v="7"/>
    <s v="MEDJOOL 102"/>
    <x v="26"/>
  </r>
  <r>
    <x v="2"/>
    <s v="3D12"/>
    <s v="843120250704E 5 37 "/>
    <m/>
    <n v="11"/>
    <s v="843120250704E 5"/>
    <x v="7"/>
    <n v="3500"/>
    <d v="2025-07-04T00:00:00"/>
    <n v="10"/>
    <s v="2 mois 2 sem."/>
    <x v="43"/>
    <n v="11"/>
    <s v="E "/>
    <n v="5"/>
    <x v="1"/>
    <n v="5"/>
    <x v="12"/>
    <x v="7"/>
    <s v="MEDJOOL 106"/>
    <x v="28"/>
  </r>
  <r>
    <x v="2"/>
    <s v="3D11"/>
    <s v="840220250902EA4 68 "/>
    <n v="1"/>
    <n v="4"/>
    <s v="840220250902EA4"/>
    <x v="7"/>
    <n v="3464"/>
    <d v="2025-09-02T00:00:00"/>
    <n v="2"/>
    <s v="2 sem."/>
    <x v="61"/>
    <n v="18"/>
    <s v="EA"/>
    <n v="4"/>
    <x v="1"/>
    <n v="4"/>
    <x v="11"/>
    <x v="7"/>
    <s v="MEDJOOL 105"/>
    <x v="30"/>
  </r>
  <r>
    <x v="2"/>
    <s v="3D11"/>
    <s v="840220250829E 4 68 "/>
    <m/>
    <n v="4"/>
    <s v="840220250829E 4"/>
    <x v="7"/>
    <n v="3464"/>
    <d v="2025-08-29T00:00:00"/>
    <n v="2"/>
    <s v="2 sem."/>
    <x v="41"/>
    <n v="4"/>
    <s v="E "/>
    <n v="4"/>
    <x v="1"/>
    <n v="4"/>
    <x v="11"/>
    <x v="7"/>
    <s v="MEDJOOL 105"/>
    <x v="30"/>
  </r>
  <r>
    <x v="2"/>
    <s v="3D11"/>
    <s v="840220250829E 4 68 "/>
    <m/>
    <n v="13"/>
    <s v="840220250829E 4"/>
    <x v="7"/>
    <n v="3464"/>
    <d v="2025-08-29T00:00:00"/>
    <n v="2"/>
    <s v="2 sem."/>
    <x v="41"/>
    <n v="13"/>
    <s v="E "/>
    <n v="4"/>
    <x v="1"/>
    <n v="4"/>
    <x v="11"/>
    <x v="7"/>
    <s v="MEDJOOL 105"/>
    <x v="30"/>
  </r>
  <r>
    <x v="2"/>
    <s v="3D11"/>
    <s v="840220250829E 4 69 "/>
    <m/>
    <n v="8"/>
    <s v="840220250829E 4"/>
    <x v="7"/>
    <n v="3464"/>
    <d v="2025-08-29T00:00:00"/>
    <n v="2"/>
    <s v="2 sem."/>
    <x v="41"/>
    <n v="8"/>
    <s v="E "/>
    <n v="4"/>
    <x v="1"/>
    <n v="4"/>
    <x v="11"/>
    <x v="7"/>
    <s v="MEDJOOL 105"/>
    <x v="30"/>
  </r>
  <r>
    <x v="2"/>
    <s v="3D11"/>
    <s v="840220250829E 4 69 "/>
    <n v="11"/>
    <m/>
    <s v="840220250829E 4"/>
    <x v="7"/>
    <n v="3464"/>
    <d v="2025-08-29T00:00:00"/>
    <n v="2"/>
    <s v="2 sem."/>
    <x v="41"/>
    <n v="154"/>
    <s v="E "/>
    <n v="4"/>
    <x v="1"/>
    <n v="4"/>
    <x v="11"/>
    <x v="7"/>
    <s v="MEDJOOL 105"/>
    <x v="30"/>
  </r>
  <r>
    <x v="2"/>
    <s v="3D11"/>
    <s v="843120250718E 4 37 "/>
    <m/>
    <n v="10"/>
    <s v="843120250718E 4"/>
    <x v="7"/>
    <n v="3500"/>
    <d v="2025-07-18T00:00:00"/>
    <n v="8"/>
    <s v="2 mois "/>
    <x v="41"/>
    <n v="10"/>
    <s v="E "/>
    <n v="4"/>
    <x v="1"/>
    <n v="4"/>
    <x v="11"/>
    <x v="7"/>
    <s v="MEDJOOL 106"/>
    <x v="28"/>
  </r>
  <r>
    <x v="2"/>
    <s v="3D11"/>
    <s v="851220250826E 5 34 "/>
    <m/>
    <n v="5"/>
    <s v="851220250826E 5"/>
    <x v="7"/>
    <n v="3508"/>
    <d v="2025-08-26T00:00:00"/>
    <n v="3"/>
    <s v="3 sem."/>
    <x v="43"/>
    <n v="5"/>
    <s v="E "/>
    <n v="5"/>
    <x v="1"/>
    <n v="5"/>
    <x v="12"/>
    <x v="7"/>
    <s v="MEDJOOL 107"/>
    <x v="25"/>
  </r>
  <r>
    <x v="2"/>
    <s v="3D11"/>
    <s v="809020250722E 2 34 "/>
    <m/>
    <n v="3"/>
    <s v="809020250722E 2"/>
    <x v="7"/>
    <n v="3407"/>
    <d v="2025-07-22T00:00:00"/>
    <n v="8"/>
    <s v="1 mois 3 sem."/>
    <x v="19"/>
    <n v="3"/>
    <s v="E "/>
    <n v="2"/>
    <x v="1"/>
    <n v="2"/>
    <x v="6"/>
    <x v="7"/>
    <s v="MEDJOOL 102"/>
    <x v="26"/>
  </r>
  <r>
    <x v="2"/>
    <s v="3D11"/>
    <s v="843120250716EA3 34 "/>
    <m/>
    <n v="3"/>
    <s v="843120250716EA3"/>
    <x v="7"/>
    <n v="3500"/>
    <d v="2025-07-16T00:00:00"/>
    <n v="9"/>
    <s v="2 mois "/>
    <x v="64"/>
    <n v="3"/>
    <s v="EA"/>
    <n v="3"/>
    <x v="1"/>
    <n v="3"/>
    <x v="18"/>
    <x v="7"/>
    <s v="MEDJOOL 106"/>
    <x v="28"/>
  </r>
  <r>
    <x v="2"/>
    <s v="3D11"/>
    <s v="851220250716EA7 34 "/>
    <m/>
    <n v="1"/>
    <s v="851220250716EA7"/>
    <x v="7"/>
    <n v="3508"/>
    <d v="2025-07-16T00:00:00"/>
    <n v="9"/>
    <s v="2 mois "/>
    <x v="60"/>
    <n v="1"/>
    <s v="EA"/>
    <n v="7"/>
    <x v="1"/>
    <s v="7+"/>
    <x v="10"/>
    <x v="7"/>
    <s v="MEDJOOL 107"/>
    <x v="25"/>
  </r>
  <r>
    <x v="2"/>
    <s v="3D11"/>
    <s v="851620250801E 6 34 "/>
    <m/>
    <n v="3"/>
    <s v="851620250801E 6"/>
    <x v="7"/>
    <n v="3514"/>
    <d v="2025-08-01T00:00:00"/>
    <n v="6"/>
    <s v="1 mois 2 sem."/>
    <x v="44"/>
    <n v="3"/>
    <s v="E "/>
    <n v="6"/>
    <x v="1"/>
    <n v="6"/>
    <x v="13"/>
    <x v="7"/>
    <s v="MEDJOOL 107"/>
    <x v="25"/>
  </r>
  <r>
    <x v="2"/>
    <s v="3D11"/>
    <s v="843120250814EA4 69 "/>
    <n v="1"/>
    <m/>
    <s v="843120250814EA4"/>
    <x v="7"/>
    <n v="3500"/>
    <d v="2025-08-14T00:00:00"/>
    <n v="5"/>
    <s v="1 mois "/>
    <x v="61"/>
    <n v="14"/>
    <s v="EA"/>
    <n v="4"/>
    <x v="1"/>
    <n v="4"/>
    <x v="11"/>
    <x v="7"/>
    <s v="MEDJOOL 106"/>
    <x v="28"/>
  </r>
  <r>
    <x v="2"/>
    <s v="3D11"/>
    <s v="840220250811E 7 16 "/>
    <m/>
    <n v="7"/>
    <s v="840220250811E 7"/>
    <x v="7"/>
    <n v="3464"/>
    <d v="2025-08-11T00:00:00"/>
    <n v="5"/>
    <s v="1 mois 1 sem."/>
    <x v="40"/>
    <n v="7"/>
    <s v="E "/>
    <n v="7"/>
    <x v="1"/>
    <s v="7+"/>
    <x v="10"/>
    <x v="7"/>
    <s v="MEDJOOL 105"/>
    <x v="30"/>
  </r>
  <r>
    <x v="2"/>
    <s v="3B11"/>
    <s v="809020250723E 3 85 "/>
    <n v="7"/>
    <n v="1"/>
    <s v="809020250723E 3"/>
    <x v="7"/>
    <n v="3407"/>
    <d v="2025-07-23T00:00:00"/>
    <n v="8"/>
    <s v="1 mois 3 sem."/>
    <x v="57"/>
    <n v="99"/>
    <s v="E "/>
    <n v="3"/>
    <x v="1"/>
    <n v="3"/>
    <x v="18"/>
    <x v="7"/>
    <s v="MEDJOOL 102"/>
    <x v="26"/>
  </r>
  <r>
    <x v="2"/>
    <s v="3B11"/>
    <s v="809020250728E 3 21 "/>
    <m/>
    <n v="260"/>
    <s v="809020250728E 3"/>
    <x v="7"/>
    <n v="3407"/>
    <d v="2025-07-28T00:00:00"/>
    <n v="7"/>
    <s v="1 mois 3 sem."/>
    <x v="57"/>
    <n v="260"/>
    <s v="E "/>
    <n v="3"/>
    <x v="1"/>
    <n v="3"/>
    <x v="18"/>
    <x v="7"/>
    <s v="MEDJOOL 102"/>
    <x v="26"/>
  </r>
  <r>
    <x v="2"/>
    <s v="3B12"/>
    <s v="840220250916E 8 34 "/>
    <n v="2"/>
    <m/>
    <s v="840220250916E 8"/>
    <x v="7"/>
    <n v="3464"/>
    <d v="2025-09-16T00:00:00"/>
    <n v="0"/>
    <s v="&lt; 1 sem."/>
    <x v="42"/>
    <n v="28"/>
    <s v="E "/>
    <n v="8"/>
    <x v="1"/>
    <s v="7+"/>
    <x v="10"/>
    <x v="7"/>
    <s v="MEDJOOL 105"/>
    <x v="30"/>
  </r>
  <r>
    <x v="2"/>
    <s v="3B12"/>
    <s v="840220250915E 5 59 "/>
    <m/>
    <n v="3"/>
    <s v="840220250915E 5"/>
    <x v="7"/>
    <n v="3464"/>
    <d v="2025-09-15T00:00:00"/>
    <n v="0"/>
    <s v="&lt; 1 sem."/>
    <x v="43"/>
    <n v="3"/>
    <s v="E "/>
    <n v="5"/>
    <x v="1"/>
    <n v="5"/>
    <x v="12"/>
    <x v="7"/>
    <s v="MEDJOOL 105"/>
    <x v="30"/>
  </r>
  <r>
    <x v="2"/>
    <s v="3B12"/>
    <s v="840220250915E 6 59 "/>
    <m/>
    <n v="5"/>
    <s v="840220250915E 6"/>
    <x v="7"/>
    <n v="3464"/>
    <d v="2025-09-15T00:00:00"/>
    <n v="0"/>
    <s v="&lt; 1 sem."/>
    <x v="44"/>
    <n v="5"/>
    <s v="E "/>
    <n v="6"/>
    <x v="1"/>
    <n v="6"/>
    <x v="13"/>
    <x v="7"/>
    <s v="MEDJOOL 105"/>
    <x v="30"/>
  </r>
  <r>
    <x v="2"/>
    <s v="3B12"/>
    <s v="840220250916E 4 85 "/>
    <n v="3"/>
    <m/>
    <s v="840220250916E 4"/>
    <x v="7"/>
    <n v="3464"/>
    <d v="2025-09-16T00:00:00"/>
    <n v="0"/>
    <s v="&lt; 1 sem."/>
    <x v="41"/>
    <n v="42"/>
    <s v="E "/>
    <n v="4"/>
    <x v="1"/>
    <n v="4"/>
    <x v="11"/>
    <x v="7"/>
    <s v="MEDJOOL 105"/>
    <x v="30"/>
  </r>
  <r>
    <x v="2"/>
    <s v="3B12"/>
    <s v="840220250912E 8 89 "/>
    <m/>
    <n v="6"/>
    <s v="840220250912E 8"/>
    <x v="7"/>
    <n v="3464"/>
    <d v="2025-09-12T00:00:00"/>
    <n v="0"/>
    <s v="&lt; 1 sem."/>
    <x v="42"/>
    <n v="6"/>
    <s v="E "/>
    <n v="8"/>
    <x v="1"/>
    <s v="7+"/>
    <x v="10"/>
    <x v="7"/>
    <s v="MEDJOOL 105"/>
    <x v="30"/>
  </r>
  <r>
    <x v="2"/>
    <s v="3B12"/>
    <s v="840220250915E 3 70 "/>
    <n v="1"/>
    <n v="3"/>
    <s v="840220250915E 3"/>
    <x v="7"/>
    <n v="3464"/>
    <d v="2025-09-15T00:00:00"/>
    <n v="0"/>
    <s v="&lt; 1 sem."/>
    <x v="57"/>
    <n v="17"/>
    <s v="E "/>
    <n v="3"/>
    <x v="1"/>
    <n v="3"/>
    <x v="18"/>
    <x v="7"/>
    <s v="MEDJOOL 105"/>
    <x v="30"/>
  </r>
  <r>
    <x v="2"/>
    <s v="3B12"/>
    <s v="840220250912E 3 70 "/>
    <n v="1"/>
    <m/>
    <s v="840220250912E 3"/>
    <x v="7"/>
    <n v="3464"/>
    <d v="2025-09-12T00:00:00"/>
    <n v="0"/>
    <s v="&lt; 1 sem."/>
    <x v="57"/>
    <n v="14"/>
    <s v="E "/>
    <n v="3"/>
    <x v="1"/>
    <n v="3"/>
    <x v="18"/>
    <x v="7"/>
    <s v="MEDJOOL 105"/>
    <x v="30"/>
  </r>
  <r>
    <x v="2"/>
    <s v="3B12"/>
    <s v="840220250912E 5 85 "/>
    <n v="1"/>
    <m/>
    <s v="840220250912E 5"/>
    <x v="7"/>
    <n v="3464"/>
    <d v="2025-09-12T00:00:00"/>
    <n v="0"/>
    <s v="&lt; 1 sem."/>
    <x v="43"/>
    <n v="14"/>
    <s v="E "/>
    <n v="5"/>
    <x v="1"/>
    <n v="5"/>
    <x v="12"/>
    <x v="7"/>
    <s v="MEDJOOL 105"/>
    <x v="30"/>
  </r>
  <r>
    <x v="2"/>
    <s v="3B12"/>
    <s v="840220250912E 5 68 "/>
    <n v="1"/>
    <m/>
    <s v="840220250912E 5"/>
    <x v="7"/>
    <n v="3464"/>
    <d v="2025-09-12T00:00:00"/>
    <n v="0"/>
    <s v="&lt; 1 sem."/>
    <x v="43"/>
    <n v="14"/>
    <s v="E "/>
    <n v="5"/>
    <x v="1"/>
    <n v="5"/>
    <x v="12"/>
    <x v="7"/>
    <s v="MEDJOOL 105"/>
    <x v="30"/>
  </r>
  <r>
    <x v="2"/>
    <s v="3B12"/>
    <s v="840220250911E 5 68 "/>
    <n v="5"/>
    <n v="2"/>
    <s v="840220250911E 5"/>
    <x v="7"/>
    <n v="3464"/>
    <d v="2025-09-11T00:00:00"/>
    <n v="1"/>
    <s v="1 sem."/>
    <x v="43"/>
    <n v="72"/>
    <s v="E "/>
    <n v="5"/>
    <x v="1"/>
    <n v="5"/>
    <x v="12"/>
    <x v="7"/>
    <s v="MEDJOOL 105"/>
    <x v="30"/>
  </r>
  <r>
    <x v="2"/>
    <s v="3A12"/>
    <s v="851620250625E 4 69 "/>
    <n v="1"/>
    <m/>
    <s v="851620250625E 4"/>
    <x v="7"/>
    <n v="3514"/>
    <d v="2025-06-25T00:00:00"/>
    <n v="12"/>
    <s v="2 mois 3 sem."/>
    <x v="41"/>
    <n v="14"/>
    <s v="E "/>
    <n v="4"/>
    <x v="1"/>
    <n v="4"/>
    <x v="11"/>
    <x v="7"/>
    <s v="MEDJOOL 107"/>
    <x v="25"/>
  </r>
  <r>
    <x v="2"/>
    <s v="3A12"/>
    <s v="851620250626EA8 68 "/>
    <m/>
    <n v="2"/>
    <s v="851620250626EA8"/>
    <x v="7"/>
    <n v="3514"/>
    <d v="2025-06-26T00:00:00"/>
    <n v="12"/>
    <s v="2 mois 3 sem."/>
    <x v="45"/>
    <n v="2"/>
    <s v="EA"/>
    <n v="8"/>
    <x v="1"/>
    <s v="7+"/>
    <x v="10"/>
    <x v="7"/>
    <s v="MEDJOOL 107"/>
    <x v="25"/>
  </r>
  <r>
    <x v="2"/>
    <s v="3A12"/>
    <s v="840220250626E 6 87 "/>
    <m/>
    <n v="7"/>
    <s v="840220250626E 6"/>
    <x v="7"/>
    <n v="3464"/>
    <d v="2025-06-26T00:00:00"/>
    <n v="12"/>
    <s v="2 mois 3 sem."/>
    <x v="44"/>
    <n v="7"/>
    <s v="E "/>
    <n v="6"/>
    <x v="1"/>
    <n v="6"/>
    <x v="13"/>
    <x v="7"/>
    <s v="MEDJOOL 105"/>
    <x v="30"/>
  </r>
  <r>
    <x v="2"/>
    <s v="3A12"/>
    <s v="851220250801E 6 69 "/>
    <n v="2"/>
    <m/>
    <s v="851220250801E 6"/>
    <x v="7"/>
    <n v="3508"/>
    <d v="2025-08-01T00:00:00"/>
    <n v="6"/>
    <s v="1 mois 2 sem."/>
    <x v="44"/>
    <n v="28"/>
    <s v="E "/>
    <n v="6"/>
    <x v="1"/>
    <n v="6"/>
    <x v="13"/>
    <x v="7"/>
    <s v="MEDJOOL 107"/>
    <x v="25"/>
  </r>
  <r>
    <x v="2"/>
    <s v="3A12"/>
    <s v="851220250731E 4 69 "/>
    <m/>
    <n v="8"/>
    <s v="851220250731E 4"/>
    <x v="7"/>
    <n v="3508"/>
    <d v="2025-07-31T00:00:00"/>
    <n v="7"/>
    <s v="1 mois 2 sem."/>
    <x v="41"/>
    <n v="8"/>
    <s v="E "/>
    <n v="4"/>
    <x v="1"/>
    <n v="4"/>
    <x v="11"/>
    <x v="7"/>
    <s v="MEDJOOL 107"/>
    <x v="25"/>
  </r>
  <r>
    <x v="2"/>
    <s v="3A12"/>
    <s v="851220250729E 8 37 "/>
    <m/>
    <n v="6"/>
    <s v="851220250729E 8"/>
    <x v="7"/>
    <n v="3508"/>
    <d v="2025-07-29T00:00:00"/>
    <n v="7"/>
    <s v="1 mois 2 sem."/>
    <x v="42"/>
    <n v="6"/>
    <s v="E "/>
    <n v="8"/>
    <x v="1"/>
    <s v="7+"/>
    <x v="10"/>
    <x v="7"/>
    <s v="MEDJOOL 107"/>
    <x v="25"/>
  </r>
  <r>
    <x v="2"/>
    <s v="3A12"/>
    <s v="851220250801E 5 85 "/>
    <n v="2"/>
    <m/>
    <s v="851220250801E 5"/>
    <x v="7"/>
    <n v="3508"/>
    <d v="2025-08-01T00:00:00"/>
    <n v="6"/>
    <s v="1 mois 2 sem."/>
    <x v="43"/>
    <n v="28"/>
    <s v="E "/>
    <n v="5"/>
    <x v="1"/>
    <n v="5"/>
    <x v="12"/>
    <x v="7"/>
    <s v="MEDJOOL 107"/>
    <x v="25"/>
  </r>
  <r>
    <x v="2"/>
    <s v="3A12"/>
    <s v="861120250626EA6 68 "/>
    <n v="1"/>
    <m/>
    <s v="861120250626EA6"/>
    <x v="7"/>
    <n v="3522"/>
    <d v="2025-06-26T00:00:00"/>
    <n v="12"/>
    <s v="2 mois 3 sem."/>
    <x v="46"/>
    <n v="14"/>
    <s v="EA"/>
    <n v="6"/>
    <x v="1"/>
    <n v="6"/>
    <x v="13"/>
    <x v="7"/>
    <s v="MEDJOOL 108"/>
    <x v="27"/>
  </r>
  <r>
    <x v="2"/>
    <s v="3A11"/>
    <s v="564020250912E+1670 "/>
    <n v="21"/>
    <n v="8"/>
    <s v="564020250912E+1"/>
    <x v="7"/>
    <n v="2306"/>
    <d v="2025-09-12T00:00:00"/>
    <n v="0"/>
    <s v="&lt; 1 sem."/>
    <x v="21"/>
    <n v="302"/>
    <s v="E+"/>
    <n v="16"/>
    <x v="0"/>
    <s v="13+"/>
    <x v="2"/>
    <x v="7"/>
    <s v="MEDJOOL 109"/>
    <x v="7"/>
  </r>
  <r>
    <x v="2"/>
    <s v="3B52"/>
    <s v="830620250912E 4 59 "/>
    <m/>
    <n v="3"/>
    <s v="830620250912E 4"/>
    <x v="7"/>
    <n v="3445"/>
    <d v="2025-09-12T00:00:00"/>
    <n v="0"/>
    <s v="&lt; 1 sem."/>
    <x v="41"/>
    <n v="3"/>
    <s v="E "/>
    <n v="4"/>
    <x v="1"/>
    <n v="4"/>
    <x v="11"/>
    <x v="7"/>
    <s v="MEDJOOL 104"/>
    <x v="29"/>
  </r>
  <r>
    <x v="2"/>
    <s v="3B52"/>
    <s v="830620250915E 4 37 "/>
    <m/>
    <n v="8"/>
    <s v="830620250915E 4"/>
    <x v="7"/>
    <n v="3445"/>
    <d v="2025-09-15T00:00:00"/>
    <n v="0"/>
    <s v="&lt; 1 sem."/>
    <x v="41"/>
    <n v="8"/>
    <s v="E "/>
    <n v="4"/>
    <x v="1"/>
    <n v="4"/>
    <x v="11"/>
    <x v="7"/>
    <s v="MEDJOOL 104"/>
    <x v="29"/>
  </r>
  <r>
    <x v="2"/>
    <s v="3B52"/>
    <s v="830620250915E 4 70 "/>
    <m/>
    <n v="5"/>
    <s v="830620250915E 4"/>
    <x v="7"/>
    <n v="3445"/>
    <d v="2025-09-15T00:00:00"/>
    <n v="0"/>
    <s v="&lt; 1 sem."/>
    <x v="41"/>
    <n v="5"/>
    <s v="E "/>
    <n v="4"/>
    <x v="1"/>
    <n v="4"/>
    <x v="11"/>
    <x v="7"/>
    <s v="MEDJOOL 104"/>
    <x v="29"/>
  </r>
  <r>
    <x v="2"/>
    <s v="3B52"/>
    <s v="843120250916E 8 34 "/>
    <n v="1"/>
    <m/>
    <s v="843120250916E 8"/>
    <x v="7"/>
    <n v="3500"/>
    <d v="2025-09-16T00:00:00"/>
    <n v="0"/>
    <s v="&lt; 1 sem."/>
    <x v="42"/>
    <n v="14"/>
    <s v="E "/>
    <n v="8"/>
    <x v="1"/>
    <s v="7+"/>
    <x v="10"/>
    <x v="7"/>
    <s v="MEDJOOL 106"/>
    <x v="28"/>
  </r>
  <r>
    <x v="2"/>
    <s v="3B52"/>
    <s v="851220250827E 3 16 "/>
    <n v="1"/>
    <m/>
    <s v="851220250827E 3"/>
    <x v="7"/>
    <n v="3508"/>
    <d v="2025-08-27T00:00:00"/>
    <n v="3"/>
    <s v="3 sem."/>
    <x v="57"/>
    <n v="14"/>
    <s v="E "/>
    <n v="3"/>
    <x v="1"/>
    <n v="3"/>
    <x v="18"/>
    <x v="7"/>
    <s v="MEDJOOL 107"/>
    <x v="25"/>
  </r>
  <r>
    <x v="2"/>
    <s v="3B52"/>
    <s v="842520250825E 7 16 "/>
    <m/>
    <n v="6"/>
    <s v="842520250825E 7"/>
    <x v="7"/>
    <n v="3491"/>
    <d v="2025-08-25T00:00:00"/>
    <n v="3"/>
    <s v="3 sem."/>
    <x v="40"/>
    <n v="6"/>
    <s v="E "/>
    <n v="7"/>
    <x v="1"/>
    <s v="7+"/>
    <x v="10"/>
    <x v="7"/>
    <s v="MEDJOOL 106"/>
    <x v="28"/>
  </r>
  <r>
    <x v="2"/>
    <s v="3B52"/>
    <s v="830620250626E 6 72 "/>
    <m/>
    <n v="8"/>
    <s v="830620250626E 6"/>
    <x v="7"/>
    <n v="3445"/>
    <d v="2025-06-26T00:00:00"/>
    <n v="12"/>
    <s v="2 mois 3 sem."/>
    <x v="44"/>
    <n v="8"/>
    <s v="E "/>
    <n v="6"/>
    <x v="1"/>
    <n v="6"/>
    <x v="13"/>
    <x v="7"/>
    <s v="MEDJOOL 104"/>
    <x v="29"/>
  </r>
  <r>
    <x v="2"/>
    <s v="3B52"/>
    <s v="830620250626E 2 86 "/>
    <m/>
    <n v="4"/>
    <s v="830620250626E 2"/>
    <x v="7"/>
    <n v="3445"/>
    <d v="2025-06-26T00:00:00"/>
    <n v="12"/>
    <s v="2 mois 3 sem."/>
    <x v="19"/>
    <n v="4"/>
    <s v="E "/>
    <n v="2"/>
    <x v="1"/>
    <n v="2"/>
    <x v="6"/>
    <x v="7"/>
    <s v="MEDJOOL 104"/>
    <x v="29"/>
  </r>
  <r>
    <x v="2"/>
    <s v="3B51"/>
    <s v="851620250716E 4 85 "/>
    <n v="1"/>
    <m/>
    <s v="851620250716E 4"/>
    <x v="7"/>
    <n v="3514"/>
    <d v="2025-07-16T00:00:00"/>
    <n v="9"/>
    <s v="2 mois "/>
    <x v="41"/>
    <n v="14"/>
    <s v="E "/>
    <n v="4"/>
    <x v="1"/>
    <n v="4"/>
    <x v="11"/>
    <x v="7"/>
    <s v="MEDJOOL 107"/>
    <x v="25"/>
  </r>
  <r>
    <x v="2"/>
    <s v="3B51"/>
    <s v="851220250624EA3 68 "/>
    <m/>
    <n v="12"/>
    <s v="851220250624EA3"/>
    <x v="7"/>
    <n v="3508"/>
    <d v="2025-06-24T00:00:00"/>
    <n v="12"/>
    <s v="2 mois 3 sem."/>
    <x v="64"/>
    <n v="12"/>
    <s v="EA"/>
    <n v="3"/>
    <x v="1"/>
    <n v="3"/>
    <x v="18"/>
    <x v="7"/>
    <s v="MEDJOOL 107"/>
    <x v="25"/>
  </r>
  <r>
    <x v="2"/>
    <s v="3B51"/>
    <s v="851220250624E 5 21 "/>
    <n v="1"/>
    <n v="6"/>
    <s v="851220250624E 5"/>
    <x v="7"/>
    <n v="3508"/>
    <d v="2025-06-24T00:00:00"/>
    <n v="12"/>
    <s v="2 mois 3 sem."/>
    <x v="43"/>
    <n v="20"/>
    <s v="E "/>
    <n v="5"/>
    <x v="1"/>
    <n v="5"/>
    <x v="12"/>
    <x v="7"/>
    <s v="MEDJOOL 107"/>
    <x v="25"/>
  </r>
  <r>
    <x v="2"/>
    <s v="3B51"/>
    <s v="851220250624E 6 68 "/>
    <n v="1"/>
    <m/>
    <s v="851220250624E 6"/>
    <x v="7"/>
    <n v="3508"/>
    <d v="2025-06-24T00:00:00"/>
    <n v="12"/>
    <s v="2 mois 3 sem."/>
    <x v="44"/>
    <n v="14"/>
    <s v="E "/>
    <n v="6"/>
    <x v="1"/>
    <n v="6"/>
    <x v="13"/>
    <x v="7"/>
    <s v="MEDJOOL 107"/>
    <x v="25"/>
  </r>
  <r>
    <x v="2"/>
    <s v="3B51"/>
    <s v="851220250811E 8 37 "/>
    <n v="1"/>
    <n v="7"/>
    <s v="851220250811E 8"/>
    <x v="7"/>
    <n v="3508"/>
    <d v="2025-08-11T00:00:00"/>
    <n v="5"/>
    <s v="1 mois 1 sem."/>
    <x v="42"/>
    <n v="21"/>
    <s v="E "/>
    <n v="8"/>
    <x v="1"/>
    <s v="7+"/>
    <x v="10"/>
    <x v="7"/>
    <s v="MEDJOOL 107"/>
    <x v="25"/>
  </r>
  <r>
    <x v="2"/>
    <s v="3B51"/>
    <s v="861120250812E 5 16 "/>
    <n v="1"/>
    <m/>
    <s v="861120250812E 5"/>
    <x v="7"/>
    <n v="3522"/>
    <d v="2025-08-12T00:00:00"/>
    <n v="5"/>
    <s v="1 mois "/>
    <x v="43"/>
    <n v="14"/>
    <s v="E "/>
    <n v="5"/>
    <x v="1"/>
    <n v="5"/>
    <x v="12"/>
    <x v="7"/>
    <s v="MEDJOOL 108"/>
    <x v="27"/>
  </r>
  <r>
    <x v="2"/>
    <s v="3B51"/>
    <s v="861120250812E 6 16 "/>
    <n v="1"/>
    <m/>
    <s v="861120250812E 6"/>
    <x v="7"/>
    <n v="3522"/>
    <d v="2025-08-12T00:00:00"/>
    <n v="5"/>
    <s v="1 mois "/>
    <x v="44"/>
    <n v="14"/>
    <s v="E "/>
    <n v="6"/>
    <x v="1"/>
    <n v="6"/>
    <x v="13"/>
    <x v="7"/>
    <s v="MEDJOOL 108"/>
    <x v="27"/>
  </r>
  <r>
    <x v="2"/>
    <s v="3B51"/>
    <s v="861120250702E 5 68 "/>
    <m/>
    <n v="4"/>
    <s v="861120250702E 5"/>
    <x v="7"/>
    <n v="3522"/>
    <d v="2025-07-02T00:00:00"/>
    <n v="11"/>
    <s v="2 mois 2 sem."/>
    <x v="43"/>
    <n v="4"/>
    <s v="E "/>
    <n v="5"/>
    <x v="1"/>
    <n v="5"/>
    <x v="12"/>
    <x v="7"/>
    <s v="MEDJOOL 108"/>
    <x v="27"/>
  </r>
  <r>
    <x v="2"/>
    <s v="3B51"/>
    <s v="861120250828E 4 16 "/>
    <n v="1"/>
    <m/>
    <s v="861120250828E 4"/>
    <x v="7"/>
    <n v="3522"/>
    <d v="2025-08-28T00:00:00"/>
    <n v="3"/>
    <s v="3 sem."/>
    <x v="41"/>
    <n v="14"/>
    <s v="E "/>
    <n v="4"/>
    <x v="1"/>
    <n v="4"/>
    <x v="11"/>
    <x v="7"/>
    <s v="MEDJOOL 108"/>
    <x v="27"/>
  </r>
  <r>
    <x v="2"/>
    <s v="3B41"/>
    <s v="809020250728E 3 85 "/>
    <n v="3"/>
    <n v="7"/>
    <s v="809020250728E 3"/>
    <x v="7"/>
    <n v="3407"/>
    <d v="2025-07-28T00:00:00"/>
    <n v="7"/>
    <s v="1 mois 3 sem."/>
    <x v="57"/>
    <n v="49"/>
    <s v="E "/>
    <n v="3"/>
    <x v="1"/>
    <n v="3"/>
    <x v="18"/>
    <x v="7"/>
    <s v="MEDJOOL 102"/>
    <x v="26"/>
  </r>
  <r>
    <x v="2"/>
    <s v="3B41"/>
    <s v="840220250702E 5 59 "/>
    <m/>
    <n v="4"/>
    <s v="840220250702E 5"/>
    <x v="7"/>
    <n v="3464"/>
    <d v="2025-07-02T00:00:00"/>
    <n v="11"/>
    <s v="2 mois 2 sem."/>
    <x v="43"/>
    <n v="4"/>
    <s v="E "/>
    <n v="5"/>
    <x v="1"/>
    <n v="5"/>
    <x v="12"/>
    <x v="7"/>
    <s v="MEDJOOL 105"/>
    <x v="30"/>
  </r>
  <r>
    <x v="2"/>
    <s v="3B41"/>
    <s v="841320250912E 5 73 "/>
    <n v="3"/>
    <n v="5"/>
    <s v="841320250912E 5"/>
    <x v="7"/>
    <n v="3476"/>
    <d v="2025-09-12T00:00:00"/>
    <n v="0"/>
    <s v="&lt; 1 sem."/>
    <x v="43"/>
    <n v="47"/>
    <s v="E "/>
    <n v="5"/>
    <x v="1"/>
    <n v="5"/>
    <x v="12"/>
    <x v="7"/>
    <s v="MEDJOOL 106"/>
    <x v="28"/>
  </r>
  <r>
    <x v="2"/>
    <s v="3B41"/>
    <s v="841320250915E 5 70 "/>
    <n v="3"/>
    <n v="4"/>
    <s v="841320250915E 5"/>
    <x v="7"/>
    <n v="3476"/>
    <d v="2025-09-15T00:00:00"/>
    <n v="0"/>
    <s v="&lt; 1 sem."/>
    <x v="43"/>
    <n v="46"/>
    <s v="E "/>
    <n v="5"/>
    <x v="1"/>
    <n v="5"/>
    <x v="12"/>
    <x v="7"/>
    <s v="MEDJOOL 106"/>
    <x v="28"/>
  </r>
  <r>
    <x v="2"/>
    <s v="3B32"/>
    <s v="564020250912MG1 69 "/>
    <m/>
    <n v="11"/>
    <s v="564020250912MG1"/>
    <x v="7"/>
    <n v="2306"/>
    <d v="2025-09-12T00:00:00"/>
    <n v="0"/>
    <s v="&lt; 1 sem."/>
    <x v="49"/>
    <n v="11"/>
    <s v="MG"/>
    <n v="1"/>
    <x v="2"/>
    <n v="1"/>
    <x v="15"/>
    <x v="7"/>
    <s v="MEDJOOL 109"/>
    <x v="7"/>
  </r>
  <r>
    <x v="2"/>
    <s v="3B32"/>
    <s v="564020250915MG1 21 "/>
    <m/>
    <n v="9"/>
    <s v="564020250915MG1"/>
    <x v="7"/>
    <n v="2306"/>
    <d v="2025-09-15T00:00:00"/>
    <n v="0"/>
    <s v="&lt; 1 sem."/>
    <x v="49"/>
    <n v="9"/>
    <s v="MG"/>
    <n v="1"/>
    <x v="2"/>
    <n v="1"/>
    <x v="15"/>
    <x v="7"/>
    <s v="MEDJOOL 109"/>
    <x v="7"/>
  </r>
  <r>
    <x v="2"/>
    <s v="3B32"/>
    <s v="809020250917MG1 21 "/>
    <m/>
    <n v="10"/>
    <s v="809020250917MG1"/>
    <x v="7"/>
    <n v="3407"/>
    <d v="2025-09-17T00:00:00"/>
    <n v="0"/>
    <s v="&lt; 1 sem."/>
    <x v="49"/>
    <n v="10"/>
    <s v="MG"/>
    <n v="1"/>
    <x v="2"/>
    <n v="1"/>
    <x v="15"/>
    <x v="7"/>
    <s v="MEDJOOL 102"/>
    <x v="26"/>
  </r>
  <r>
    <x v="2"/>
    <s v="3B32"/>
    <s v="809020250910MG1 84 "/>
    <m/>
    <n v="1"/>
    <s v="809020250910MG1"/>
    <x v="7"/>
    <n v="3407"/>
    <d v="2025-09-10T00:00:00"/>
    <n v="1"/>
    <s v="1 sem."/>
    <x v="49"/>
    <n v="1"/>
    <s v="MG"/>
    <n v="1"/>
    <x v="2"/>
    <n v="1"/>
    <x v="15"/>
    <x v="7"/>
    <s v="MEDJOOL 102"/>
    <x v="26"/>
  </r>
  <r>
    <x v="2"/>
    <s v="3B32"/>
    <s v="809020250911MG1 16 "/>
    <m/>
    <n v="4"/>
    <s v="809020250911MG1"/>
    <x v="7"/>
    <n v="3407"/>
    <d v="2025-09-11T00:00:00"/>
    <n v="1"/>
    <s v="1 sem."/>
    <x v="49"/>
    <n v="4"/>
    <s v="MG"/>
    <n v="1"/>
    <x v="2"/>
    <n v="1"/>
    <x v="15"/>
    <x v="7"/>
    <s v="MEDJOOL 102"/>
    <x v="26"/>
  </r>
  <r>
    <x v="2"/>
    <s v="3B32"/>
    <s v="809020250911MG1 21 "/>
    <m/>
    <n v="4"/>
    <s v="809020250911MG1"/>
    <x v="7"/>
    <n v="3407"/>
    <d v="2025-09-11T00:00:00"/>
    <n v="1"/>
    <s v="1 sem."/>
    <x v="49"/>
    <n v="4"/>
    <s v="MG"/>
    <n v="1"/>
    <x v="2"/>
    <n v="1"/>
    <x v="15"/>
    <x v="7"/>
    <s v="MEDJOOL 102"/>
    <x v="26"/>
  </r>
  <r>
    <x v="2"/>
    <s v="3B32"/>
    <s v="809020250911MG1 21 "/>
    <m/>
    <n v="4"/>
    <s v="809020250911MG1"/>
    <x v="7"/>
    <n v="3407"/>
    <d v="2025-09-11T00:00:00"/>
    <n v="1"/>
    <s v="1 sem."/>
    <x v="49"/>
    <n v="4"/>
    <s v="MG"/>
    <n v="1"/>
    <x v="2"/>
    <n v="1"/>
    <x v="15"/>
    <x v="7"/>
    <s v="MEDJOOL 102"/>
    <x v="26"/>
  </r>
  <r>
    <x v="2"/>
    <s v="3B32"/>
    <s v="809020250911MG1 21 "/>
    <m/>
    <n v="4"/>
    <s v="809020250911MG1"/>
    <x v="7"/>
    <n v="3407"/>
    <d v="2025-09-11T00:00:00"/>
    <n v="1"/>
    <s v="1 sem."/>
    <x v="49"/>
    <n v="4"/>
    <s v="MG"/>
    <n v="1"/>
    <x v="2"/>
    <n v="1"/>
    <x v="15"/>
    <x v="7"/>
    <s v="MEDJOOL 102"/>
    <x v="26"/>
  </r>
  <r>
    <x v="2"/>
    <s v="3B32"/>
    <s v="809020250911MG1 84 "/>
    <m/>
    <n v="4"/>
    <s v="809020250911MG1"/>
    <x v="7"/>
    <n v="3407"/>
    <d v="2025-09-11T00:00:00"/>
    <n v="1"/>
    <s v="1 sem."/>
    <x v="49"/>
    <n v="4"/>
    <s v="MG"/>
    <n v="1"/>
    <x v="2"/>
    <n v="1"/>
    <x v="15"/>
    <x v="7"/>
    <s v="MEDJOOL 102"/>
    <x v="26"/>
  </r>
  <r>
    <x v="2"/>
    <s v="3B32"/>
    <s v="809020250912MG1 16 "/>
    <m/>
    <n v="4"/>
    <s v="809020250912MG1"/>
    <x v="7"/>
    <n v="3407"/>
    <d v="2025-09-12T00:00:00"/>
    <n v="0"/>
    <s v="&lt; 1 sem."/>
    <x v="49"/>
    <n v="4"/>
    <s v="MG"/>
    <n v="1"/>
    <x v="2"/>
    <n v="1"/>
    <x v="15"/>
    <x v="7"/>
    <s v="MEDJOOL 102"/>
    <x v="26"/>
  </r>
  <r>
    <x v="2"/>
    <s v="3B32"/>
    <s v="809020250912MG1 21 "/>
    <m/>
    <n v="4"/>
    <s v="809020250912MG1"/>
    <x v="7"/>
    <n v="3407"/>
    <d v="2025-09-12T00:00:00"/>
    <n v="0"/>
    <s v="&lt; 1 sem."/>
    <x v="49"/>
    <n v="4"/>
    <s v="MG"/>
    <n v="1"/>
    <x v="2"/>
    <n v="1"/>
    <x v="15"/>
    <x v="7"/>
    <s v="MEDJOOL 102"/>
    <x v="26"/>
  </r>
  <r>
    <x v="2"/>
    <s v="3B32"/>
    <s v="809020250910MG1 21 "/>
    <m/>
    <n v="2"/>
    <s v="809020250910MG1"/>
    <x v="7"/>
    <n v="3407"/>
    <d v="2025-09-10T00:00:00"/>
    <n v="1"/>
    <s v="1 sem."/>
    <x v="49"/>
    <n v="2"/>
    <s v="MG"/>
    <n v="1"/>
    <x v="2"/>
    <n v="1"/>
    <x v="15"/>
    <x v="7"/>
    <s v="MEDJOOL 102"/>
    <x v="26"/>
  </r>
  <r>
    <x v="2"/>
    <s v="3B32"/>
    <s v="809020250910MG1 21 "/>
    <m/>
    <n v="4"/>
    <s v="809020250910MG1"/>
    <x v="7"/>
    <n v="3407"/>
    <d v="2025-09-10T00:00:00"/>
    <n v="1"/>
    <s v="1 sem."/>
    <x v="49"/>
    <n v="4"/>
    <s v="MG"/>
    <n v="1"/>
    <x v="2"/>
    <n v="1"/>
    <x v="15"/>
    <x v="7"/>
    <s v="MEDJOOL 102"/>
    <x v="26"/>
  </r>
  <r>
    <x v="2"/>
    <s v="3B32"/>
    <s v="809020250910MG1 84 "/>
    <m/>
    <n v="4"/>
    <s v="809020250910MG1"/>
    <x v="7"/>
    <n v="3407"/>
    <d v="2025-09-10T00:00:00"/>
    <n v="1"/>
    <s v="1 sem."/>
    <x v="49"/>
    <n v="4"/>
    <s v="MG"/>
    <n v="1"/>
    <x v="2"/>
    <n v="1"/>
    <x v="15"/>
    <x v="7"/>
    <s v="MEDJOOL 102"/>
    <x v="26"/>
  </r>
  <r>
    <x v="2"/>
    <s v="3B32"/>
    <s v="809020250908MG1 21 "/>
    <m/>
    <n v="4"/>
    <e v="#REF!"/>
    <x v="7"/>
    <n v="3407"/>
    <d v="2025-09-08T00:00:00"/>
    <n v="1"/>
    <s v="1 sem."/>
    <x v="49"/>
    <n v="4"/>
    <s v="MG"/>
    <n v="1"/>
    <x v="2"/>
    <n v="1"/>
    <x v="15"/>
    <x v="7"/>
    <s v="MEDJOOL 102"/>
    <x v="26"/>
  </r>
  <r>
    <x v="2"/>
    <s v="3B32"/>
    <s v="809020250908MG1 21 "/>
    <m/>
    <n v="4"/>
    <s v="809020250908MG1"/>
    <x v="7"/>
    <n v="3407"/>
    <d v="2025-09-08T00:00:00"/>
    <n v="1"/>
    <s v="1 sem."/>
    <x v="49"/>
    <n v="4"/>
    <s v="MG"/>
    <n v="1"/>
    <x v="2"/>
    <n v="1"/>
    <x v="15"/>
    <x v="7"/>
    <s v="MEDJOOL 102"/>
    <x v="26"/>
  </r>
  <r>
    <x v="2"/>
    <s v="3B32"/>
    <s v="809020250910MG1 84 "/>
    <m/>
    <n v="4"/>
    <s v="809020250910MG1"/>
    <x v="7"/>
    <n v="3407"/>
    <d v="2025-09-10T00:00:00"/>
    <n v="1"/>
    <s v="1 sem."/>
    <x v="49"/>
    <n v="4"/>
    <s v="MG"/>
    <n v="1"/>
    <x v="2"/>
    <n v="1"/>
    <x v="15"/>
    <x v="7"/>
    <s v="MEDJOOL 102"/>
    <x v="26"/>
  </r>
  <r>
    <x v="2"/>
    <s v="3B32"/>
    <s v="809020250908MG1 21 "/>
    <m/>
    <n v="4"/>
    <s v="809020250908MG1"/>
    <x v="7"/>
    <n v="3407"/>
    <d v="2025-09-08T00:00:00"/>
    <n v="1"/>
    <s v="1 sem."/>
    <x v="49"/>
    <n v="4"/>
    <s v="MG"/>
    <n v="1"/>
    <x v="2"/>
    <n v="1"/>
    <x v="15"/>
    <x v="7"/>
    <s v="MEDJOOL 102"/>
    <x v="26"/>
  </r>
  <r>
    <x v="2"/>
    <s v="3B32"/>
    <s v="809020250910MG1 21 "/>
    <m/>
    <n v="4"/>
    <s v="809020250910MG1"/>
    <x v="7"/>
    <n v="3407"/>
    <d v="2025-09-10T00:00:00"/>
    <n v="1"/>
    <s v="1 sem."/>
    <x v="49"/>
    <n v="4"/>
    <s v="MG"/>
    <n v="1"/>
    <x v="2"/>
    <n v="1"/>
    <x v="15"/>
    <x v="7"/>
    <s v="MEDJOOL 102"/>
    <x v="26"/>
  </r>
  <r>
    <x v="2"/>
    <s v="3B32"/>
    <s v="809020250909MG1 21 "/>
    <m/>
    <n v="4"/>
    <s v="809020250909MG1"/>
    <x v="7"/>
    <n v="3407"/>
    <d v="2025-09-09T00:00:00"/>
    <n v="1"/>
    <s v="1 sem."/>
    <x v="49"/>
    <n v="4"/>
    <s v="MG"/>
    <n v="1"/>
    <x v="2"/>
    <n v="1"/>
    <x v="15"/>
    <x v="7"/>
    <s v="MEDJOOL 102"/>
    <x v="26"/>
  </r>
  <r>
    <x v="2"/>
    <s v="3B32"/>
    <s v="809020250909MG1 84 "/>
    <m/>
    <n v="3"/>
    <s v="809020250909MG1"/>
    <x v="7"/>
    <n v="3407"/>
    <d v="2025-09-09T00:00:00"/>
    <n v="1"/>
    <s v="1 sem."/>
    <x v="49"/>
    <n v="3"/>
    <s v="MG"/>
    <n v="1"/>
    <x v="2"/>
    <n v="1"/>
    <x v="15"/>
    <x v="7"/>
    <s v="MEDJOOL 102"/>
    <x v="26"/>
  </r>
  <r>
    <x v="2"/>
    <s v="3B32"/>
    <s v="809020250909MG1 21 "/>
    <m/>
    <n v="3"/>
    <s v="809020250909MG1"/>
    <x v="7"/>
    <n v="3407"/>
    <d v="2025-09-09T00:00:00"/>
    <n v="1"/>
    <s v="1 sem."/>
    <x v="49"/>
    <n v="3"/>
    <s v="MG"/>
    <n v="1"/>
    <x v="2"/>
    <n v="1"/>
    <x v="15"/>
    <x v="7"/>
    <s v="MEDJOOL 102"/>
    <x v="26"/>
  </r>
  <r>
    <x v="2"/>
    <s v="3B32"/>
    <s v="809020250904MG1 21 "/>
    <m/>
    <n v="4"/>
    <s v="809020250904MG1"/>
    <x v="7"/>
    <n v="3407"/>
    <d v="2025-09-04T00:00:00"/>
    <n v="2"/>
    <s v="2 sem."/>
    <x v="49"/>
    <n v="4"/>
    <s v="MG"/>
    <n v="1"/>
    <x v="2"/>
    <n v="1"/>
    <x v="15"/>
    <x v="7"/>
    <s v="MEDJOOL 102"/>
    <x v="26"/>
  </r>
  <r>
    <x v="2"/>
    <s v="3B32"/>
    <s v="809020250904MG1 21 "/>
    <m/>
    <n v="4"/>
    <s v="809020250904MG1"/>
    <x v="7"/>
    <n v="3407"/>
    <d v="2025-09-04T00:00:00"/>
    <n v="2"/>
    <s v="2 sem."/>
    <x v="49"/>
    <n v="4"/>
    <s v="MG"/>
    <n v="1"/>
    <x v="2"/>
    <n v="1"/>
    <x v="15"/>
    <x v="7"/>
    <s v="MEDJOOL 102"/>
    <x v="26"/>
  </r>
  <r>
    <x v="2"/>
    <s v="3B32"/>
    <s v="851220250912MG1 86 "/>
    <m/>
    <n v="1"/>
    <s v="851220250912MG1"/>
    <x v="7"/>
    <n v="3508"/>
    <d v="2025-09-12T00:00:00"/>
    <n v="0"/>
    <s v="&lt; 1 sem."/>
    <x v="49"/>
    <n v="1"/>
    <s v="MG"/>
    <n v="1"/>
    <x v="2"/>
    <n v="1"/>
    <x v="15"/>
    <x v="7"/>
    <s v="MEDJOOL 107"/>
    <x v="25"/>
  </r>
  <r>
    <x v="2"/>
    <s v="3B32"/>
    <s v="851220250908MG1 72 "/>
    <m/>
    <n v="3"/>
    <s v="851220250908MG1"/>
    <x v="7"/>
    <n v="3508"/>
    <d v="2025-09-08T00:00:00"/>
    <n v="1"/>
    <s v="1 sem."/>
    <x v="49"/>
    <n v="3"/>
    <s v="MG"/>
    <n v="1"/>
    <x v="2"/>
    <n v="1"/>
    <x v="15"/>
    <x v="7"/>
    <s v="MEDJOOL 107"/>
    <x v="25"/>
  </r>
  <r>
    <x v="2"/>
    <s v="3B32"/>
    <s v="851220250909MG1 72 "/>
    <m/>
    <n v="4"/>
    <s v="851220250909MG1"/>
    <x v="7"/>
    <n v="3508"/>
    <d v="2025-09-09T00:00:00"/>
    <n v="1"/>
    <s v="1 sem."/>
    <x v="49"/>
    <n v="4"/>
    <s v="MG"/>
    <n v="1"/>
    <x v="2"/>
    <n v="1"/>
    <x v="15"/>
    <x v="7"/>
    <s v="MEDJOOL 107"/>
    <x v="25"/>
  </r>
  <r>
    <x v="2"/>
    <s v="3B32"/>
    <s v="851220250904MG1 72 "/>
    <m/>
    <n v="1"/>
    <s v="851220250904MG1"/>
    <x v="7"/>
    <n v="3508"/>
    <d v="2025-09-04T00:00:00"/>
    <n v="2"/>
    <s v="2 sem."/>
    <x v="49"/>
    <n v="1"/>
    <s v="MG"/>
    <n v="1"/>
    <x v="2"/>
    <n v="1"/>
    <x v="15"/>
    <x v="7"/>
    <s v="MEDJOOL 107"/>
    <x v="25"/>
  </r>
  <r>
    <x v="2"/>
    <s v="3B32"/>
    <s v="851220250904MG1 72 "/>
    <m/>
    <n v="4"/>
    <s v="851220250904MG1"/>
    <x v="7"/>
    <n v="3508"/>
    <d v="2025-09-04T00:00:00"/>
    <n v="2"/>
    <s v="2 sem."/>
    <x v="49"/>
    <n v="4"/>
    <s v="MG"/>
    <n v="1"/>
    <x v="2"/>
    <n v="1"/>
    <x v="15"/>
    <x v="7"/>
    <s v="MEDJOOL 107"/>
    <x v="25"/>
  </r>
  <r>
    <x v="2"/>
    <s v="3B32"/>
    <s v="851220250903MG1 78 "/>
    <m/>
    <n v="3"/>
    <s v="851220250903MG1"/>
    <x v="7"/>
    <n v="3508"/>
    <d v="2025-09-03T00:00:00"/>
    <n v="2"/>
    <s v="2 sem."/>
    <x v="49"/>
    <n v="3"/>
    <s v="MG"/>
    <n v="1"/>
    <x v="2"/>
    <n v="1"/>
    <x v="15"/>
    <x v="7"/>
    <s v="MEDJOOL 107"/>
    <x v="25"/>
  </r>
  <r>
    <x v="2"/>
    <s v="3B32"/>
    <s v="861120250903MG1 78 "/>
    <m/>
    <n v="4"/>
    <s v="861120250903MG1"/>
    <x v="7"/>
    <n v="3522"/>
    <d v="2025-09-03T00:00:00"/>
    <n v="2"/>
    <s v="2 sem."/>
    <x v="49"/>
    <n v="4"/>
    <s v="MG"/>
    <n v="1"/>
    <x v="2"/>
    <n v="1"/>
    <x v="15"/>
    <x v="7"/>
    <s v="MEDJOOL 108"/>
    <x v="27"/>
  </r>
  <r>
    <x v="2"/>
    <s v="3B21"/>
    <s v="851620250704EA6 16 "/>
    <m/>
    <n v="4"/>
    <s v="851620250704EA6"/>
    <x v="7"/>
    <n v="3514"/>
    <d v="2025-07-04T00:00:00"/>
    <n v="10"/>
    <s v="2 mois 2 sem."/>
    <x v="46"/>
    <n v="4"/>
    <s v="EA"/>
    <n v="6"/>
    <x v="1"/>
    <n v="6"/>
    <x v="13"/>
    <x v="7"/>
    <s v="MEDJOOL 107"/>
    <x v="25"/>
  </r>
  <r>
    <x v="2"/>
    <s v="3B21"/>
    <s v="851220250704EA5 16 "/>
    <m/>
    <n v="2"/>
    <s v="851220250704EA5"/>
    <x v="7"/>
    <n v="3508"/>
    <d v="2025-07-04T00:00:00"/>
    <n v="10"/>
    <s v="2 mois 2 sem."/>
    <x v="62"/>
    <n v="2"/>
    <s v="EA"/>
    <n v="5"/>
    <x v="1"/>
    <n v="5"/>
    <x v="12"/>
    <x v="7"/>
    <s v="MEDJOOL 107"/>
    <x v="25"/>
  </r>
  <r>
    <x v="2"/>
    <s v="3B21"/>
    <s v="861120250814EA9 69 "/>
    <m/>
    <n v="1"/>
    <s v="861120250814EA9"/>
    <x v="7"/>
    <n v="3522"/>
    <d v="2025-08-14T00:00:00"/>
    <n v="5"/>
    <s v="1 mois "/>
    <x v="68"/>
    <n v="1"/>
    <s v="EA"/>
    <n v="9"/>
    <x v="1"/>
    <s v="7+"/>
    <x v="10"/>
    <x v="7"/>
    <s v="MEDJOOL 108"/>
    <x v="27"/>
  </r>
  <r>
    <x v="2"/>
    <s v="3B21"/>
    <s v="851220250708E 4 16 "/>
    <m/>
    <n v="4"/>
    <s v="851220250708E 4"/>
    <x v="7"/>
    <n v="3508"/>
    <d v="2025-07-08T00:00:00"/>
    <n v="10"/>
    <s v="2 mois 1 sem."/>
    <x v="41"/>
    <n v="4"/>
    <s v="E "/>
    <n v="4"/>
    <x v="1"/>
    <n v="4"/>
    <x v="11"/>
    <x v="7"/>
    <s v="MEDJOOL 107"/>
    <x v="25"/>
  </r>
  <r>
    <x v="2"/>
    <s v="3B21"/>
    <s v="851620250804E 6 37 "/>
    <m/>
    <n v="7"/>
    <s v="851620250804E 6"/>
    <x v="7"/>
    <n v="3514"/>
    <d v="2025-08-04T00:00:00"/>
    <n v="6"/>
    <s v="1 mois 2 sem."/>
    <x v="44"/>
    <n v="7"/>
    <s v="E "/>
    <n v="6"/>
    <x v="1"/>
    <n v="6"/>
    <x v="13"/>
    <x v="7"/>
    <s v="MEDJOOL 107"/>
    <x v="25"/>
  </r>
  <r>
    <x v="2"/>
    <s v="3B21"/>
    <s v="809020250806E 4 16 "/>
    <m/>
    <n v="12"/>
    <s v="809020250806E 4"/>
    <x v="7"/>
    <n v="3407"/>
    <d v="2025-08-06T00:00:00"/>
    <n v="6"/>
    <s v="1 mois 1 sem."/>
    <x v="41"/>
    <n v="12"/>
    <s v="E "/>
    <n v="4"/>
    <x v="1"/>
    <n v="4"/>
    <x v="11"/>
    <x v="7"/>
    <s v="MEDJOOL 102"/>
    <x v="26"/>
  </r>
  <r>
    <x v="2"/>
    <s v="3B21"/>
    <s v="841320250917EA5 86 "/>
    <m/>
    <n v="10"/>
    <s v="841320250917EA5"/>
    <x v="7"/>
    <n v="3476"/>
    <d v="2025-09-17T00:00:00"/>
    <n v="0"/>
    <s v="&lt; 1 sem."/>
    <x v="62"/>
    <n v="10"/>
    <s v="EA"/>
    <n v="5"/>
    <x v="1"/>
    <n v="5"/>
    <x v="12"/>
    <x v="7"/>
    <s v="MEDJOOL 106"/>
    <x v="28"/>
  </r>
  <r>
    <x v="2"/>
    <s v="3B21"/>
    <s v="851620250908E 4 68 "/>
    <n v="7"/>
    <n v="1"/>
    <s v="851620250908E 4"/>
    <x v="7"/>
    <n v="3514"/>
    <d v="2025-09-08T00:00:00"/>
    <n v="1"/>
    <s v="1 sem."/>
    <x v="41"/>
    <n v="99"/>
    <s v="E "/>
    <n v="4"/>
    <x v="1"/>
    <n v="4"/>
    <x v="11"/>
    <x v="7"/>
    <s v="MEDJOOL 107"/>
    <x v="25"/>
  </r>
  <r>
    <x v="2"/>
    <s v="3B21"/>
    <s v="851620250910E 4 37 "/>
    <n v="1"/>
    <m/>
    <s v="851620250910E 4"/>
    <x v="7"/>
    <n v="3514"/>
    <d v="2025-09-10T00:00:00"/>
    <n v="1"/>
    <s v="1 sem."/>
    <x v="41"/>
    <n v="14"/>
    <s v="E "/>
    <n v="4"/>
    <x v="1"/>
    <n v="4"/>
    <x v="11"/>
    <x v="7"/>
    <s v="MEDJOOL 107"/>
    <x v="25"/>
  </r>
  <r>
    <x v="2"/>
    <s v="3B22"/>
    <s v="851220250819EA3 16 "/>
    <m/>
    <n v="4"/>
    <s v="851220250819EA3"/>
    <x v="7"/>
    <n v="3508"/>
    <d v="2025-08-19T00:00:00"/>
    <n v="4"/>
    <s v="4 sem."/>
    <x v="64"/>
    <n v="4"/>
    <s v="EA"/>
    <n v="3"/>
    <x v="1"/>
    <n v="3"/>
    <x v="18"/>
    <x v="7"/>
    <s v="MEDJOOL 107"/>
    <x v="25"/>
  </r>
  <r>
    <x v="2"/>
    <s v="3B22"/>
    <s v="851620250821EA6 16 "/>
    <m/>
    <n v="4"/>
    <s v="851620250821EA6"/>
    <x v="7"/>
    <n v="3514"/>
    <d v="2025-08-21T00:00:00"/>
    <n v="4"/>
    <s v="4 sem."/>
    <x v="46"/>
    <n v="4"/>
    <s v="EA"/>
    <n v="6"/>
    <x v="1"/>
    <n v="6"/>
    <x v="13"/>
    <x v="7"/>
    <s v="MEDJOOL 107"/>
    <x v="25"/>
  </r>
  <r>
    <x v="2"/>
    <s v="3B22"/>
    <s v="851220250721E 5 37 "/>
    <m/>
    <n v="4"/>
    <s v="851220250721E 5"/>
    <x v="7"/>
    <n v="3508"/>
    <d v="2025-07-21T00:00:00"/>
    <n v="8"/>
    <s v="1 mois 4 sem."/>
    <x v="43"/>
    <n v="4"/>
    <s v="E "/>
    <n v="5"/>
    <x v="1"/>
    <n v="5"/>
    <x v="12"/>
    <x v="7"/>
    <s v="MEDJOOL 107"/>
    <x v="25"/>
  </r>
  <r>
    <x v="2"/>
    <s v="3A51"/>
    <s v="851220250805E 4 16 "/>
    <n v="1"/>
    <m/>
    <s v="851220250805E 4"/>
    <x v="7"/>
    <n v="3508"/>
    <d v="2025-08-05T00:00:00"/>
    <n v="6"/>
    <s v="1 mois 1 sem."/>
    <x v="41"/>
    <n v="14"/>
    <s v="E "/>
    <n v="4"/>
    <x v="1"/>
    <n v="4"/>
    <x v="11"/>
    <x v="7"/>
    <s v="MEDJOOL 107"/>
    <x v="25"/>
  </r>
  <r>
    <x v="2"/>
    <s v="3A51"/>
    <s v="840220250827E 2 16 "/>
    <m/>
    <n v="8"/>
    <s v="840220250827E 2"/>
    <x v="7"/>
    <n v="3464"/>
    <d v="2025-08-27T00:00:00"/>
    <n v="3"/>
    <s v="3 sem."/>
    <x v="19"/>
    <n v="8"/>
    <s v="E "/>
    <n v="2"/>
    <x v="1"/>
    <n v="2"/>
    <x v="6"/>
    <x v="7"/>
    <s v="MEDJOOL 105"/>
    <x v="30"/>
  </r>
  <r>
    <x v="2"/>
    <s v="3A51"/>
    <s v="843120250915E 7 59 "/>
    <n v="1"/>
    <m/>
    <s v="843120250915E 7"/>
    <x v="7"/>
    <n v="3500"/>
    <d v="2025-09-15T00:00:00"/>
    <n v="0"/>
    <s v="&lt; 1 sem."/>
    <x v="40"/>
    <n v="14"/>
    <s v="E "/>
    <n v="7"/>
    <x v="1"/>
    <s v="7+"/>
    <x v="10"/>
    <x v="7"/>
    <s v="MEDJOOL 106"/>
    <x v="28"/>
  </r>
  <r>
    <x v="2"/>
    <s v="3A51"/>
    <s v="809020250915E 2 59 "/>
    <n v="1"/>
    <m/>
    <s v="809020250915E 2"/>
    <x v="7"/>
    <n v="3407"/>
    <d v="2025-09-15T00:00:00"/>
    <n v="0"/>
    <s v="&lt; 1 sem."/>
    <x v="19"/>
    <n v="14"/>
    <s v="E "/>
    <n v="2"/>
    <x v="1"/>
    <n v="2"/>
    <x v="6"/>
    <x v="7"/>
    <s v="MEDJOOL 102"/>
    <x v="26"/>
  </r>
  <r>
    <x v="2"/>
    <s v="3A51"/>
    <s v="809020250915E 2 59 "/>
    <n v="1"/>
    <m/>
    <s v="809020250915E 2"/>
    <x v="7"/>
    <n v="3407"/>
    <d v="2025-09-15T00:00:00"/>
    <n v="0"/>
    <s v="&lt; 1 sem."/>
    <x v="19"/>
    <n v="14"/>
    <s v="E "/>
    <n v="2"/>
    <x v="1"/>
    <n v="2"/>
    <x v="6"/>
    <x v="7"/>
    <s v="MEDJOOL 102"/>
    <x v="26"/>
  </r>
  <r>
    <x v="2"/>
    <s v="3A51"/>
    <s v="809020250915E 2 59 "/>
    <m/>
    <n v="5"/>
    <s v="809020250915E 2"/>
    <x v="7"/>
    <n v="3407"/>
    <d v="2025-09-15T00:00:00"/>
    <n v="0"/>
    <s v="&lt; 1 sem."/>
    <x v="19"/>
    <n v="5"/>
    <s v="E "/>
    <n v="2"/>
    <x v="1"/>
    <n v="2"/>
    <x v="6"/>
    <x v="7"/>
    <s v="MEDJOOL 102"/>
    <x v="26"/>
  </r>
  <r>
    <x v="2"/>
    <s v="3A51"/>
    <s v="809020250915E 2 37 "/>
    <m/>
    <n v="5"/>
    <s v="809020250915E 2"/>
    <x v="7"/>
    <n v="3407"/>
    <d v="2025-09-15T00:00:00"/>
    <n v="0"/>
    <s v="&lt; 1 sem."/>
    <x v="19"/>
    <n v="5"/>
    <s v="E "/>
    <n v="2"/>
    <x v="1"/>
    <n v="2"/>
    <x v="6"/>
    <x v="7"/>
    <s v="MEDJOOL 102"/>
    <x v="26"/>
  </r>
  <r>
    <x v="2"/>
    <s v="3A51"/>
    <s v="861120250704EA6 21 "/>
    <m/>
    <n v="10"/>
    <s v="861120250704EA6"/>
    <x v="7"/>
    <n v="3522"/>
    <d v="2025-07-04T00:00:00"/>
    <n v="10"/>
    <s v="2 mois 2 sem."/>
    <x v="46"/>
    <n v="10"/>
    <s v="EA"/>
    <n v="6"/>
    <x v="1"/>
    <n v="6"/>
    <x v="13"/>
    <x v="7"/>
    <s v="MEDJOOL 108"/>
    <x v="27"/>
  </r>
  <r>
    <x v="2"/>
    <s v="3A51"/>
    <s v="842520250710EA4 34 "/>
    <m/>
    <n v="3"/>
    <s v="842520250710EA4"/>
    <x v="7"/>
    <n v="3491"/>
    <d v="2025-07-10T00:00:00"/>
    <n v="10"/>
    <s v="2 mois 1 sem."/>
    <x v="61"/>
    <n v="3"/>
    <s v="EA"/>
    <n v="4"/>
    <x v="1"/>
    <n v="4"/>
    <x v="11"/>
    <x v="7"/>
    <s v="MEDJOOL 106"/>
    <x v="28"/>
  </r>
  <r>
    <x v="2"/>
    <s v="3A51"/>
    <s v="861120250721EA2 59 "/>
    <m/>
    <n v="10"/>
    <s v="861120250721EA2"/>
    <x v="7"/>
    <n v="3522"/>
    <d v="2025-07-21T00:00:00"/>
    <n v="8"/>
    <s v="1 mois 4 sem."/>
    <x v="67"/>
    <n v="10"/>
    <s v="EA"/>
    <n v="2"/>
    <x v="1"/>
    <n v="2"/>
    <x v="6"/>
    <x v="7"/>
    <s v="MEDJOOL 108"/>
    <x v="27"/>
  </r>
  <r>
    <x v="2"/>
    <s v="3A51"/>
    <s v="861120250718E 5 86 "/>
    <n v="1"/>
    <m/>
    <s v="861120250718E 5"/>
    <x v="7"/>
    <n v="3522"/>
    <d v="2025-07-18T00:00:00"/>
    <n v="8"/>
    <s v="2 mois "/>
    <x v="43"/>
    <n v="14"/>
    <s v="E "/>
    <n v="5"/>
    <x v="1"/>
    <n v="5"/>
    <x v="12"/>
    <x v="7"/>
    <s v="MEDJOOL 108"/>
    <x v="27"/>
  </r>
  <r>
    <x v="2"/>
    <s v="3A51"/>
    <s v="861120250710EA5 34 "/>
    <n v="1"/>
    <m/>
    <s v="861120250710EA5"/>
    <x v="7"/>
    <n v="3522"/>
    <d v="2025-07-10T00:00:00"/>
    <n v="10"/>
    <s v="2 mois 1 sem."/>
    <x v="62"/>
    <n v="14"/>
    <s v="EA"/>
    <n v="5"/>
    <x v="1"/>
    <n v="5"/>
    <x v="12"/>
    <x v="7"/>
    <s v="MEDJOOL 108"/>
    <x v="27"/>
  </r>
  <r>
    <x v="2"/>
    <s v="3A51"/>
    <s v="809020250916EA3 86 "/>
    <m/>
    <n v="4"/>
    <s v="809020250916EA3"/>
    <x v="7"/>
    <n v="3407"/>
    <d v="2025-09-16T00:00:00"/>
    <n v="0"/>
    <s v="&lt; 1 sem."/>
    <x v="64"/>
    <n v="4"/>
    <s v="EA"/>
    <n v="3"/>
    <x v="1"/>
    <n v="3"/>
    <x v="18"/>
    <x v="7"/>
    <s v="MEDJOOL 102"/>
    <x v="26"/>
  </r>
  <r>
    <x v="2"/>
    <s v="3A51"/>
    <s v="851620250916E 8 85 "/>
    <m/>
    <n v="8"/>
    <s v="851620250916E 8"/>
    <x v="7"/>
    <n v="3514"/>
    <d v="2025-09-16T00:00:00"/>
    <n v="0"/>
    <s v="&lt; 1 sem."/>
    <x v="42"/>
    <n v="8"/>
    <s v="E "/>
    <n v="8"/>
    <x v="1"/>
    <s v="7+"/>
    <x v="10"/>
    <x v="7"/>
    <s v="MEDJOOL 107"/>
    <x v="25"/>
  </r>
  <r>
    <x v="2"/>
    <s v="3A51"/>
    <s v="861120250721EA6 59 "/>
    <m/>
    <n v="10"/>
    <s v="861120250721EA6"/>
    <x v="7"/>
    <n v="3522"/>
    <d v="2025-07-21T00:00:00"/>
    <n v="8"/>
    <s v="1 mois 4 sem."/>
    <x v="46"/>
    <n v="10"/>
    <s v="EA"/>
    <n v="6"/>
    <x v="1"/>
    <n v="6"/>
    <x v="13"/>
    <x v="7"/>
    <s v="MEDJOOL 108"/>
    <x v="27"/>
  </r>
  <r>
    <x v="2"/>
    <s v="3A51"/>
    <s v="851220250710EA4 34 "/>
    <m/>
    <n v="4"/>
    <s v="851220250710EA4"/>
    <x v="7"/>
    <n v="3508"/>
    <d v="2025-07-10T00:00:00"/>
    <n v="10"/>
    <s v="2 mois 1 sem."/>
    <x v="61"/>
    <n v="4"/>
    <s v="EA"/>
    <n v="4"/>
    <x v="1"/>
    <n v="4"/>
    <x v="11"/>
    <x v="7"/>
    <s v="MEDJOOL 107"/>
    <x v="25"/>
  </r>
  <r>
    <x v="2"/>
    <s v="3A51"/>
    <s v="861120250619E 3 68 "/>
    <n v="1"/>
    <m/>
    <s v="861120250619E 3"/>
    <x v="7"/>
    <n v="3522"/>
    <d v="2025-06-19T00:00:00"/>
    <n v="13"/>
    <s v="2 mois 4 sem."/>
    <x v="57"/>
    <n v="14"/>
    <s v="E "/>
    <n v="3"/>
    <x v="1"/>
    <n v="3"/>
    <x v="18"/>
    <x v="7"/>
    <s v="MEDJOOL 108"/>
    <x v="27"/>
  </r>
  <r>
    <x v="2"/>
    <s v="3A51"/>
    <s v="861120250620EA3 69 "/>
    <m/>
    <n v="10"/>
    <s v="861120250620EA3"/>
    <x v="7"/>
    <n v="3522"/>
    <d v="2025-06-20T00:00:00"/>
    <n v="12"/>
    <s v="2 mois 4 sem."/>
    <x v="64"/>
    <n v="10"/>
    <s v="EA"/>
    <n v="3"/>
    <x v="1"/>
    <n v="3"/>
    <x v="18"/>
    <x v="7"/>
    <s v="MEDJOOL 108"/>
    <x v="27"/>
  </r>
  <r>
    <x v="2"/>
    <s v="3A51"/>
    <s v="861120250917E 9 72 "/>
    <n v="1"/>
    <m/>
    <s v="861120250917E 9"/>
    <x v="7"/>
    <n v="3522"/>
    <d v="2025-09-17T00:00:00"/>
    <n v="0"/>
    <s v="&lt; 1 sem."/>
    <x v="66"/>
    <n v="14"/>
    <s v="E "/>
    <n v="9"/>
    <x v="1"/>
    <s v="7+"/>
    <x v="10"/>
    <x v="7"/>
    <s v="MEDJOOL 108"/>
    <x v="27"/>
  </r>
  <r>
    <x v="2"/>
    <s v="3A51"/>
    <s v="861120250917E 5 34 "/>
    <n v="1"/>
    <m/>
    <s v="861120250917E 5"/>
    <x v="7"/>
    <n v="3522"/>
    <d v="2025-09-17T00:00:00"/>
    <n v="0"/>
    <s v="&lt; 1 sem."/>
    <x v="43"/>
    <n v="14"/>
    <s v="E "/>
    <n v="5"/>
    <x v="1"/>
    <n v="5"/>
    <x v="12"/>
    <x v="7"/>
    <s v="MEDJOOL 108"/>
    <x v="27"/>
  </r>
  <r>
    <x v="2"/>
    <s v="3A52"/>
    <s v="861120250917E 4 86 "/>
    <n v="1"/>
    <n v="3"/>
    <s v="861120250917E 4"/>
    <x v="7"/>
    <n v="3522"/>
    <d v="2025-09-17T00:00:00"/>
    <n v="0"/>
    <s v="&lt; 1 sem."/>
    <x v="41"/>
    <n v="17"/>
    <s v="E "/>
    <n v="4"/>
    <x v="1"/>
    <n v="4"/>
    <x v="11"/>
    <x v="7"/>
    <s v="MEDJOOL 108"/>
    <x v="27"/>
  </r>
  <r>
    <x v="2"/>
    <s v="3A52"/>
    <s v="861120250912E 7 73 "/>
    <n v="1"/>
    <m/>
    <s v="861120250912E 7"/>
    <x v="7"/>
    <n v="3522"/>
    <d v="2025-09-12T00:00:00"/>
    <n v="0"/>
    <s v="&lt; 1 sem."/>
    <x v="40"/>
    <n v="14"/>
    <s v="E "/>
    <n v="7"/>
    <x v="1"/>
    <s v="7+"/>
    <x v="10"/>
    <x v="7"/>
    <s v="MEDJOOL 108"/>
    <x v="27"/>
  </r>
  <r>
    <x v="2"/>
    <s v="3A52"/>
    <s v="861120250912E 7 73 "/>
    <n v="1"/>
    <m/>
    <s v="861120250912E 7"/>
    <x v="7"/>
    <n v="3522"/>
    <d v="2025-09-12T00:00:00"/>
    <n v="0"/>
    <s v="&lt; 1 sem."/>
    <x v="40"/>
    <n v="14"/>
    <s v="E "/>
    <n v="7"/>
    <x v="1"/>
    <s v="7+"/>
    <x v="10"/>
    <x v="7"/>
    <s v="MEDJOOL 108"/>
    <x v="27"/>
  </r>
  <r>
    <x v="2"/>
    <s v="3A52"/>
    <s v="861120250910E 7 72 "/>
    <n v="2"/>
    <m/>
    <s v="861120250910E 7"/>
    <x v="7"/>
    <n v="3522"/>
    <d v="2025-09-10T00:00:00"/>
    <n v="1"/>
    <s v="1 sem."/>
    <x v="40"/>
    <n v="28"/>
    <s v="E "/>
    <n v="7"/>
    <x v="1"/>
    <s v="7+"/>
    <x v="10"/>
    <x v="7"/>
    <s v="MEDJOOL 108"/>
    <x v="27"/>
  </r>
  <r>
    <x v="2"/>
    <s v="3A52"/>
    <s v="861120250716E 4 85 "/>
    <m/>
    <n v="12"/>
    <s v="861120250716E 4"/>
    <x v="7"/>
    <n v="3522"/>
    <d v="2025-07-16T00:00:00"/>
    <n v="9"/>
    <s v="2 mois "/>
    <x v="41"/>
    <n v="12"/>
    <s v="E "/>
    <n v="4"/>
    <x v="1"/>
    <n v="4"/>
    <x v="11"/>
    <x v="7"/>
    <s v="MEDJOOL 108"/>
    <x v="27"/>
  </r>
  <r>
    <x v="2"/>
    <s v="3A52"/>
    <s v="861120250616E 5 37 "/>
    <m/>
    <n v="12"/>
    <s v="861120250616E 5"/>
    <x v="7"/>
    <n v="3522"/>
    <d v="2025-06-16T00:00:00"/>
    <n v="13"/>
    <s v="3 mois "/>
    <x v="43"/>
    <n v="12"/>
    <s v="E "/>
    <n v="5"/>
    <x v="1"/>
    <n v="5"/>
    <x v="12"/>
    <x v="7"/>
    <s v="MEDJOOL 108"/>
    <x v="27"/>
  </r>
  <r>
    <x v="2"/>
    <s v="3A42"/>
    <s v="851620250626E 7 21 "/>
    <m/>
    <n v="8"/>
    <s v="851620250626E 7"/>
    <x v="7"/>
    <n v="3514"/>
    <d v="2025-06-26T00:00:00"/>
    <n v="12"/>
    <s v="2 mois 3 sem."/>
    <x v="40"/>
    <n v="8"/>
    <s v="E "/>
    <n v="7"/>
    <x v="1"/>
    <s v="7+"/>
    <x v="10"/>
    <x v="7"/>
    <s v="MEDJOOL 107"/>
    <x v="25"/>
  </r>
  <r>
    <x v="2"/>
    <s v="3A42"/>
    <s v="861120250630E 6 69 "/>
    <m/>
    <n v="1"/>
    <s v="861120250630E 6"/>
    <x v="7"/>
    <n v="3522"/>
    <d v="2025-06-30T00:00:00"/>
    <n v="11"/>
    <s v="2 mois 2 sem."/>
    <x v="44"/>
    <n v="1"/>
    <s v="E "/>
    <n v="6"/>
    <x v="1"/>
    <n v="6"/>
    <x v="13"/>
    <x v="7"/>
    <s v="MEDJOOL 108"/>
    <x v="27"/>
  </r>
  <r>
    <x v="2"/>
    <s v="3A42"/>
    <s v="861120250626E 5 21 "/>
    <m/>
    <n v="8"/>
    <s v="861120250626E 5"/>
    <x v="7"/>
    <n v="3522"/>
    <d v="2025-06-26T00:00:00"/>
    <n v="12"/>
    <s v="2 mois 3 sem."/>
    <x v="43"/>
    <n v="8"/>
    <s v="E "/>
    <n v="5"/>
    <x v="1"/>
    <n v="5"/>
    <x v="12"/>
    <x v="7"/>
    <s v="MEDJOOL 108"/>
    <x v="27"/>
  </r>
  <r>
    <x v="2"/>
    <s v="3A42"/>
    <s v="861120250710E 8 34 "/>
    <n v="1"/>
    <m/>
    <s v="861120250710E 8"/>
    <x v="7"/>
    <n v="3522"/>
    <d v="2025-07-10T00:00:00"/>
    <n v="10"/>
    <s v="2 mois 1 sem."/>
    <x v="42"/>
    <n v="14"/>
    <s v="E "/>
    <n v="8"/>
    <x v="1"/>
    <s v="7+"/>
    <x v="10"/>
    <x v="7"/>
    <s v="MEDJOOL 108"/>
    <x v="27"/>
  </r>
  <r>
    <x v="2"/>
    <s v="3A42"/>
    <s v="840220250813E 5 69 "/>
    <n v="1"/>
    <m/>
    <s v="840220250813E 5"/>
    <x v="7"/>
    <n v="3464"/>
    <d v="2025-08-13T00:00:00"/>
    <n v="5"/>
    <s v="1 mois "/>
    <x v="43"/>
    <n v="14"/>
    <s v="E "/>
    <n v="5"/>
    <x v="1"/>
    <n v="5"/>
    <x v="12"/>
    <x v="7"/>
    <s v="MEDJOOL 105"/>
    <x v="30"/>
  </r>
  <r>
    <x v="2"/>
    <s v="3A42"/>
    <s v="841320250623E 6 59 "/>
    <n v="1"/>
    <m/>
    <s v="841320250623E 6"/>
    <x v="7"/>
    <n v="3476"/>
    <d v="2025-06-23T00:00:00"/>
    <n v="12"/>
    <s v="2 mois 3 sem."/>
    <x v="44"/>
    <n v="14"/>
    <s v="E "/>
    <n v="6"/>
    <x v="1"/>
    <n v="6"/>
    <x v="13"/>
    <x v="7"/>
    <s v="MEDJOOL 106"/>
    <x v="28"/>
  </r>
  <r>
    <x v="2"/>
    <s v="3A42"/>
    <s v="851620250703E 7 21 "/>
    <n v="1"/>
    <m/>
    <s v="851620250703E 7"/>
    <x v="7"/>
    <n v="3514"/>
    <d v="2025-07-03T00:00:00"/>
    <n v="11"/>
    <s v="2 mois 2 sem."/>
    <x v="40"/>
    <n v="14"/>
    <s v="E "/>
    <n v="7"/>
    <x v="1"/>
    <s v="7+"/>
    <x v="10"/>
    <x v="7"/>
    <s v="MEDJOOL 107"/>
    <x v="25"/>
  </r>
  <r>
    <x v="2"/>
    <s v="3A42"/>
    <s v="851620250703E 4 21 "/>
    <n v="1"/>
    <m/>
    <s v="851620250703E 4"/>
    <x v="7"/>
    <n v="3514"/>
    <d v="2025-07-03T00:00:00"/>
    <n v="11"/>
    <s v="2 mois 2 sem."/>
    <x v="41"/>
    <n v="14"/>
    <s v="E "/>
    <n v="4"/>
    <x v="1"/>
    <n v="4"/>
    <x v="11"/>
    <x v="7"/>
    <s v="MEDJOOL 107"/>
    <x v="25"/>
  </r>
  <r>
    <x v="2"/>
    <s v="3A42"/>
    <s v="840220250611EA2 16 "/>
    <m/>
    <n v="6"/>
    <s v="840220250611EA2"/>
    <x v="7"/>
    <n v="3464"/>
    <d v="2025-06-11T00:00:00"/>
    <n v="14"/>
    <s v="3 mois 1 sem."/>
    <x v="67"/>
    <n v="6"/>
    <s v="EA"/>
    <n v="2"/>
    <x v="1"/>
    <n v="2"/>
    <x v="6"/>
    <x v="7"/>
    <s v="MEDJOOL 105"/>
    <x v="30"/>
  </r>
  <r>
    <x v="2"/>
    <s v="3A42"/>
    <s v="840220250813E 5 85 "/>
    <n v="1"/>
    <n v="1"/>
    <s v="840220250813E 5"/>
    <x v="7"/>
    <n v="3464"/>
    <d v="2025-08-13T00:00:00"/>
    <n v="5"/>
    <s v="1 mois "/>
    <x v="43"/>
    <n v="15"/>
    <s v="E "/>
    <n v="5"/>
    <x v="1"/>
    <n v="5"/>
    <x v="12"/>
    <x v="7"/>
    <s v="MEDJOOL 105"/>
    <x v="30"/>
  </r>
  <r>
    <x v="2"/>
    <s v="3A42"/>
    <s v="841320250626EA6 59 "/>
    <m/>
    <n v="5"/>
    <s v="841320250626EA6"/>
    <x v="7"/>
    <n v="3476"/>
    <d v="2025-06-26T00:00:00"/>
    <n v="12"/>
    <s v="2 mois 3 sem."/>
    <x v="46"/>
    <n v="5"/>
    <s v="EA"/>
    <n v="6"/>
    <x v="1"/>
    <n v="6"/>
    <x v="13"/>
    <x v="7"/>
    <s v="MEDJOOL 106"/>
    <x v="28"/>
  </r>
  <r>
    <x v="2"/>
    <s v="3A42"/>
    <s v="870520250917XS1220 "/>
    <n v="1"/>
    <m/>
    <s v="870520250917XS1"/>
    <x v="7"/>
    <n v="2311"/>
    <d v="2025-09-17T00:00:00"/>
    <n v="0"/>
    <s v="&lt; 1 sem."/>
    <x v="71"/>
    <n v="14"/>
    <s v="XS"/>
    <n v="12"/>
    <x v="0"/>
    <n v="12"/>
    <x v="1"/>
    <x v="7"/>
    <s v="MEDJOOL 110"/>
    <x v="15"/>
  </r>
  <r>
    <x v="2"/>
    <s v="3A41"/>
    <s v="564020250806E+1638 "/>
    <n v="7"/>
    <m/>
    <s v="564020250806E+1"/>
    <x v="7"/>
    <n v="2306"/>
    <d v="2025-08-06T00:00:00"/>
    <n v="6"/>
    <s v="1 mois 1 sem."/>
    <x v="21"/>
    <n v="98"/>
    <s v="E+"/>
    <n v="16"/>
    <x v="0"/>
    <s v="13+"/>
    <x v="2"/>
    <x v="7"/>
    <s v="MEDJOOL 109"/>
    <x v="7"/>
  </r>
  <r>
    <x v="2"/>
    <s v="3A31"/>
    <s v="851220250814E 3 16 "/>
    <m/>
    <n v="5"/>
    <s v="851220250814E 3"/>
    <x v="7"/>
    <n v="3508"/>
    <d v="2025-08-14T00:00:00"/>
    <n v="5"/>
    <s v="1 mois "/>
    <x v="57"/>
    <n v="5"/>
    <s v="E "/>
    <n v="3"/>
    <x v="1"/>
    <n v="3"/>
    <x v="18"/>
    <x v="7"/>
    <s v="MEDJOOL 107"/>
    <x v="25"/>
  </r>
  <r>
    <x v="2"/>
    <s v="3A31"/>
    <s v="840220250908E 4 37 "/>
    <m/>
    <n v="8"/>
    <s v="840220250908E 4"/>
    <x v="7"/>
    <n v="3464"/>
    <d v="2025-09-08T00:00:00"/>
    <n v="1"/>
    <s v="1 sem."/>
    <x v="41"/>
    <n v="8"/>
    <s v="E "/>
    <n v="4"/>
    <x v="1"/>
    <n v="4"/>
    <x v="11"/>
    <x v="7"/>
    <s v="MEDJOOL 105"/>
    <x v="30"/>
  </r>
  <r>
    <x v="2"/>
    <s v="3A31"/>
    <s v="840220250811XM2238 "/>
    <n v="2"/>
    <n v="4"/>
    <s v="840220250811XM2"/>
    <x v="7"/>
    <n v="3464"/>
    <d v="2025-08-11T00:00:00"/>
    <n v="5"/>
    <s v="1 mois 1 sem."/>
    <x v="38"/>
    <n v="32"/>
    <s v="XM"/>
    <n v="22"/>
    <x v="0"/>
    <s v="13+"/>
    <x v="2"/>
    <x v="7"/>
    <s v="MEDJOOL 105"/>
    <x v="30"/>
  </r>
  <r>
    <x v="2"/>
    <s v="3A31"/>
    <s v="840220250811XS2238 "/>
    <n v="1"/>
    <m/>
    <s v="840220250811XS2"/>
    <x v="7"/>
    <n v="3464"/>
    <d v="2025-08-11T00:00:00"/>
    <n v="5"/>
    <s v="1 mois 1 sem."/>
    <x v="72"/>
    <n v="14"/>
    <s v="XS"/>
    <n v="22"/>
    <x v="0"/>
    <s v="13+"/>
    <x v="2"/>
    <x v="7"/>
    <s v="MEDJOOL 105"/>
    <x v="30"/>
  </r>
  <r>
    <x v="2"/>
    <s v="3A31"/>
    <s v="851220250708EA3 59 "/>
    <m/>
    <n v="12"/>
    <s v="851220250708EA3"/>
    <x v="7"/>
    <n v="3508"/>
    <d v="2025-07-08T00:00:00"/>
    <n v="10"/>
    <s v="2 mois 1 sem."/>
    <x v="64"/>
    <n v="12"/>
    <s v="EA"/>
    <n v="3"/>
    <x v="1"/>
    <n v="3"/>
    <x v="18"/>
    <x v="7"/>
    <s v="MEDJOOL 107"/>
    <x v="25"/>
  </r>
  <r>
    <x v="2"/>
    <s v="3A31"/>
    <s v="861120250813EA5 16 "/>
    <m/>
    <n v="9"/>
    <s v="861120250813EA5"/>
    <x v="7"/>
    <n v="3522"/>
    <d v="2025-08-13T00:00:00"/>
    <n v="5"/>
    <s v="1 mois "/>
    <x v="62"/>
    <n v="9"/>
    <s v="EA"/>
    <n v="5"/>
    <x v="1"/>
    <n v="5"/>
    <x v="12"/>
    <x v="7"/>
    <s v="MEDJOOL 108"/>
    <x v="27"/>
  </r>
  <r>
    <x v="2"/>
    <s v="3A31"/>
    <s v="840220250911E 5 37 "/>
    <m/>
    <n v="10"/>
    <s v="840220250911E 5"/>
    <x v="7"/>
    <n v="3464"/>
    <d v="2025-09-11T00:00:00"/>
    <n v="1"/>
    <s v="1 sem."/>
    <x v="43"/>
    <n v="10"/>
    <s v="E "/>
    <n v="5"/>
    <x v="1"/>
    <n v="5"/>
    <x v="12"/>
    <x v="7"/>
    <s v="MEDJOOL 105"/>
    <x v="30"/>
  </r>
  <r>
    <x v="2"/>
    <s v="3A31"/>
    <s v="851620250813E 6 37 "/>
    <m/>
    <n v="6"/>
    <s v="851620250813E 6"/>
    <x v="7"/>
    <n v="3514"/>
    <d v="2025-08-13T00:00:00"/>
    <n v="5"/>
    <s v="1 mois "/>
    <x v="44"/>
    <n v="6"/>
    <s v="E "/>
    <n v="6"/>
    <x v="1"/>
    <n v="6"/>
    <x v="13"/>
    <x v="7"/>
    <s v="MEDJOOL 107"/>
    <x v="25"/>
  </r>
  <r>
    <x v="2"/>
    <s v="3A31"/>
    <s v="851620250724E 6 37 "/>
    <m/>
    <n v="12"/>
    <s v="851620250724E 6"/>
    <x v="7"/>
    <n v="3514"/>
    <d v="2025-07-24T00:00:00"/>
    <n v="8"/>
    <s v="1 mois 3 sem."/>
    <x v="44"/>
    <n v="12"/>
    <s v="E "/>
    <n v="6"/>
    <x v="1"/>
    <n v="6"/>
    <x v="13"/>
    <x v="7"/>
    <s v="MEDJOOL 107"/>
    <x v="25"/>
  </r>
  <r>
    <x v="2"/>
    <s v="3A31"/>
    <s v="840220250915MG1 72 "/>
    <m/>
    <n v="14"/>
    <s v="840220250915MG1"/>
    <x v="7"/>
    <n v="3464"/>
    <d v="2025-09-15T00:00:00"/>
    <n v="0"/>
    <s v="&lt; 1 sem."/>
    <x v="49"/>
    <n v="14"/>
    <s v="MG"/>
    <n v="1"/>
    <x v="2"/>
    <n v="1"/>
    <x v="15"/>
    <x v="7"/>
    <s v="MEDJOOL 105"/>
    <x v="30"/>
  </r>
  <r>
    <x v="2"/>
    <s v="3A31"/>
    <s v="861120250910MG1 72 "/>
    <m/>
    <n v="1"/>
    <s v="861120250910MG1"/>
    <x v="7"/>
    <n v="3522"/>
    <d v="2025-09-10T00:00:00"/>
    <n v="1"/>
    <s v="1 sem."/>
    <x v="49"/>
    <n v="1"/>
    <s v="MG"/>
    <n v="1"/>
    <x v="2"/>
    <n v="1"/>
    <x v="15"/>
    <x v="7"/>
    <s v="MEDJOOL 108"/>
    <x v="27"/>
  </r>
  <r>
    <x v="2"/>
    <s v="3A31"/>
    <s v="861120250911MG1 86 "/>
    <m/>
    <n v="2"/>
    <s v="861120250911MG1"/>
    <x v="7"/>
    <n v="3522"/>
    <d v="2025-09-11T00:00:00"/>
    <n v="1"/>
    <s v="1 sem."/>
    <x v="49"/>
    <n v="2"/>
    <s v="MG"/>
    <n v="1"/>
    <x v="2"/>
    <n v="1"/>
    <x v="15"/>
    <x v="7"/>
    <s v="MEDJOOL 108"/>
    <x v="27"/>
  </r>
  <r>
    <x v="2"/>
    <s v="3A31"/>
    <s v="861120250917MG1 72 "/>
    <m/>
    <n v="4"/>
    <s v="861120250917MG1"/>
    <x v="7"/>
    <n v="3522"/>
    <d v="2025-09-17T00:00:00"/>
    <n v="0"/>
    <s v="&lt; 1 sem."/>
    <x v="49"/>
    <n v="4"/>
    <s v="MG"/>
    <n v="1"/>
    <x v="2"/>
    <n v="1"/>
    <x v="15"/>
    <x v="7"/>
    <s v="MEDJOOL 108"/>
    <x v="27"/>
  </r>
  <r>
    <x v="2"/>
    <s v="3A31"/>
    <s v="861120250917MG1 86 "/>
    <m/>
    <n v="1"/>
    <s v="861120250917MG1"/>
    <x v="7"/>
    <n v="3522"/>
    <d v="2025-09-17T00:00:00"/>
    <n v="0"/>
    <s v="&lt; 1 sem."/>
    <x v="49"/>
    <n v="1"/>
    <s v="MG"/>
    <n v="1"/>
    <x v="2"/>
    <n v="1"/>
    <x v="15"/>
    <x v="7"/>
    <s v="MEDJOOL 108"/>
    <x v="27"/>
  </r>
  <r>
    <x v="2"/>
    <s v="3A31"/>
    <s v="851620250909MG1 72 "/>
    <m/>
    <n v="4"/>
    <s v="851620250909MG1"/>
    <x v="7"/>
    <n v="3514"/>
    <d v="2025-09-09T00:00:00"/>
    <n v="1"/>
    <s v="1 sem."/>
    <x v="49"/>
    <n v="4"/>
    <s v="MG"/>
    <n v="1"/>
    <x v="2"/>
    <n v="1"/>
    <x v="15"/>
    <x v="7"/>
    <s v="MEDJOOL 107"/>
    <x v="25"/>
  </r>
  <r>
    <x v="2"/>
    <s v="3A31"/>
    <s v="851620250909MG1 86 "/>
    <m/>
    <n v="2"/>
    <s v="851620250909MG1"/>
    <x v="7"/>
    <n v="3514"/>
    <d v="2025-09-09T00:00:00"/>
    <n v="1"/>
    <s v="1 sem."/>
    <x v="49"/>
    <n v="2"/>
    <s v="MG"/>
    <n v="1"/>
    <x v="2"/>
    <n v="1"/>
    <x v="15"/>
    <x v="7"/>
    <s v="MEDJOOL 107"/>
    <x v="25"/>
  </r>
  <r>
    <x v="2"/>
    <s v="3A31"/>
    <s v="851620250917MG1 86 "/>
    <m/>
    <n v="1"/>
    <s v="851620250917MG1"/>
    <x v="7"/>
    <n v="3514"/>
    <d v="2025-09-17T00:00:00"/>
    <n v="0"/>
    <s v="&lt; 1 sem."/>
    <x v="49"/>
    <n v="1"/>
    <s v="MG"/>
    <n v="1"/>
    <x v="2"/>
    <n v="1"/>
    <x v="15"/>
    <x v="7"/>
    <s v="MEDJOOL 107"/>
    <x v="25"/>
  </r>
  <r>
    <x v="2"/>
    <s v="3A31"/>
    <s v="851620250912MG1 86 "/>
    <m/>
    <n v="1"/>
    <s v="851620250912MG1"/>
    <x v="7"/>
    <n v="3514"/>
    <d v="2025-09-12T00:00:00"/>
    <n v="0"/>
    <s v="&lt; 1 sem."/>
    <x v="49"/>
    <n v="1"/>
    <s v="MG"/>
    <n v="1"/>
    <x v="2"/>
    <n v="1"/>
    <x v="15"/>
    <x v="7"/>
    <s v="MEDJOOL 107"/>
    <x v="25"/>
  </r>
  <r>
    <x v="2"/>
    <s v="3A31"/>
    <s v="841320250910MG1 72 "/>
    <m/>
    <n v="2"/>
    <s v="841320250910MG1"/>
    <x v="7"/>
    <n v="3476"/>
    <d v="2025-09-10T00:00:00"/>
    <n v="1"/>
    <s v="1 sem."/>
    <x v="49"/>
    <n v="2"/>
    <s v="MG"/>
    <n v="1"/>
    <x v="2"/>
    <n v="1"/>
    <x v="15"/>
    <x v="7"/>
    <s v="MEDJOOL 106"/>
    <x v="28"/>
  </r>
  <r>
    <x v="2"/>
    <s v="3A32"/>
    <s v="843120250912MG1 72 "/>
    <m/>
    <n v="1"/>
    <s v="843120250912MG1"/>
    <x v="7"/>
    <n v="3500"/>
    <d v="2025-09-12T00:00:00"/>
    <n v="0"/>
    <s v="&lt; 1 sem."/>
    <x v="49"/>
    <n v="1"/>
    <s v="MG"/>
    <n v="1"/>
    <x v="2"/>
    <n v="1"/>
    <x v="15"/>
    <x v="7"/>
    <s v="MEDJOOL 106"/>
    <x v="28"/>
  </r>
  <r>
    <x v="2"/>
    <s v="3A32"/>
    <s v="841320250917MG1 72 "/>
    <m/>
    <n v="1"/>
    <s v="841320250917MG1"/>
    <x v="7"/>
    <n v="3476"/>
    <d v="2025-09-17T00:00:00"/>
    <n v="0"/>
    <s v="&lt; 1 sem."/>
    <x v="49"/>
    <n v="1"/>
    <s v="MG"/>
    <n v="1"/>
    <x v="2"/>
    <n v="1"/>
    <x v="15"/>
    <x v="7"/>
    <s v="MEDJOOL 106"/>
    <x v="28"/>
  </r>
  <r>
    <x v="2"/>
    <s v="3A32"/>
    <s v="843120250814E 6 85 "/>
    <n v="2"/>
    <m/>
    <s v="843120250814E 6"/>
    <x v="7"/>
    <n v="3500"/>
    <d v="2025-08-14T00:00:00"/>
    <n v="5"/>
    <s v="1 mois "/>
    <x v="44"/>
    <n v="28"/>
    <s v="E "/>
    <n v="6"/>
    <x v="1"/>
    <n v="6"/>
    <x v="13"/>
    <x v="7"/>
    <s v="MEDJOOL 106"/>
    <x v="28"/>
  </r>
  <r>
    <x v="2"/>
    <s v="3A32"/>
    <s v="843120250813E 6 85 "/>
    <m/>
    <n v="10"/>
    <s v="843120250813E 6"/>
    <x v="7"/>
    <n v="3500"/>
    <d v="2025-08-13T00:00:00"/>
    <n v="5"/>
    <s v="1 mois "/>
    <x v="44"/>
    <n v="10"/>
    <s v="E "/>
    <n v="6"/>
    <x v="1"/>
    <n v="6"/>
    <x v="13"/>
    <x v="7"/>
    <s v="MEDJOOL 106"/>
    <x v="28"/>
  </r>
  <r>
    <x v="2"/>
    <s v="3A32"/>
    <s v="843120250813E 6 68 "/>
    <m/>
    <n v="3"/>
    <s v="843120250813E 6"/>
    <x v="7"/>
    <n v="3500"/>
    <d v="2025-08-13T00:00:00"/>
    <n v="5"/>
    <s v="1 mois "/>
    <x v="44"/>
    <n v="3"/>
    <s v="E "/>
    <n v="6"/>
    <x v="1"/>
    <n v="6"/>
    <x v="13"/>
    <x v="7"/>
    <s v="MEDJOOL 106"/>
    <x v="28"/>
  </r>
  <r>
    <x v="2"/>
    <s v="3A32"/>
    <s v="840220250804EA7 16 "/>
    <m/>
    <n v="4"/>
    <s v="840220250804EA7"/>
    <x v="7"/>
    <n v="3464"/>
    <d v="2025-08-04T00:00:00"/>
    <n v="6"/>
    <s v="1 mois 2 sem."/>
    <x v="60"/>
    <n v="4"/>
    <s v="EA"/>
    <n v="7"/>
    <x v="1"/>
    <s v="7+"/>
    <x v="10"/>
    <x v="7"/>
    <s v="MEDJOOL 105"/>
    <x v="30"/>
  </r>
  <r>
    <x v="2"/>
    <s v="3A32"/>
    <s v="861120250630E 4 69 "/>
    <m/>
    <n v="7"/>
    <s v="861120250630E 4"/>
    <x v="7"/>
    <n v="3522"/>
    <d v="2025-06-30T00:00:00"/>
    <n v="11"/>
    <s v="2 mois 2 sem."/>
    <x v="41"/>
    <n v="7"/>
    <s v="E "/>
    <n v="4"/>
    <x v="1"/>
    <n v="4"/>
    <x v="11"/>
    <x v="7"/>
    <s v="MEDJOOL 108"/>
    <x v="27"/>
  </r>
  <r>
    <x v="2"/>
    <s v="3A32"/>
    <s v="861120250630E 5 69 "/>
    <m/>
    <n v="3"/>
    <s v="861120250630E 5"/>
    <x v="7"/>
    <n v="3522"/>
    <d v="2025-06-30T00:00:00"/>
    <n v="11"/>
    <s v="2 mois 2 sem."/>
    <x v="43"/>
    <n v="3"/>
    <s v="E "/>
    <n v="5"/>
    <x v="1"/>
    <n v="5"/>
    <x v="12"/>
    <x v="7"/>
    <s v="MEDJOOL 108"/>
    <x v="27"/>
  </r>
  <r>
    <x v="2"/>
    <s v="3A22"/>
    <s v="851620250916E 4 72 "/>
    <m/>
    <n v="6"/>
    <s v="851620250916E 4"/>
    <x v="7"/>
    <n v="3514"/>
    <d v="2025-09-16T00:00:00"/>
    <n v="0"/>
    <s v="&lt; 1 sem."/>
    <x v="41"/>
    <n v="6"/>
    <s v="E "/>
    <n v="4"/>
    <x v="1"/>
    <n v="4"/>
    <x v="11"/>
    <x v="7"/>
    <s v="MEDJOOL 107"/>
    <x v="25"/>
  </r>
  <r>
    <x v="2"/>
    <s v="3A22"/>
    <s v="840220250626EA3 73 "/>
    <m/>
    <n v="10"/>
    <s v="840220250626EA3"/>
    <x v="7"/>
    <n v="3464"/>
    <d v="2025-06-26T00:00:00"/>
    <n v="12"/>
    <s v="2 mois 3 sem."/>
    <x v="64"/>
    <n v="10"/>
    <s v="EA"/>
    <n v="3"/>
    <x v="1"/>
    <n v="3"/>
    <x v="18"/>
    <x v="7"/>
    <s v="MEDJOOL 105"/>
    <x v="30"/>
  </r>
  <r>
    <x v="2"/>
    <s v="3A22"/>
    <s v="840220250915E 8 85 "/>
    <m/>
    <n v="8"/>
    <s v="840220250915E 8"/>
    <x v="7"/>
    <n v="3464"/>
    <d v="2025-09-15T00:00:00"/>
    <n v="0"/>
    <s v="&lt; 1 sem."/>
    <x v="42"/>
    <n v="8"/>
    <s v="E "/>
    <n v="8"/>
    <x v="1"/>
    <s v="7+"/>
    <x v="10"/>
    <x v="7"/>
    <s v="MEDJOOL 105"/>
    <x v="30"/>
  </r>
  <r>
    <x v="2"/>
    <s v="3A21"/>
    <s v="809020250813E+214  "/>
    <m/>
    <n v="5"/>
    <s v="809020250813E+2"/>
    <x v="7"/>
    <n v="3407"/>
    <d v="2025-08-13T00:00:00"/>
    <n v="5"/>
    <s v="1 mois "/>
    <x v="73"/>
    <n v="5"/>
    <s v="E+"/>
    <n v="21"/>
    <x v="0"/>
    <s v="13+"/>
    <x v="2"/>
    <x v="7"/>
    <s v="MEDJOOL 102"/>
    <x v="26"/>
  </r>
  <r>
    <x v="2"/>
    <s v="3A21"/>
    <s v="809020250813E+2179 "/>
    <n v="15"/>
    <n v="3"/>
    <s v="809020250813E+2"/>
    <x v="7"/>
    <n v="3407"/>
    <d v="2025-08-13T00:00:00"/>
    <n v="5"/>
    <s v="1 mois "/>
    <x v="73"/>
    <n v="213"/>
    <s v="E+"/>
    <n v="21"/>
    <x v="0"/>
    <s v="13+"/>
    <x v="2"/>
    <x v="7"/>
    <s v="MEDJOOL 102"/>
    <x v="26"/>
  </r>
  <r>
    <x v="2"/>
    <s v="3Z10"/>
    <s v="861120250917E 5 34 "/>
    <n v="1"/>
    <n v="3"/>
    <s v="861120250917E 5"/>
    <x v="7"/>
    <n v="3522"/>
    <d v="2025-09-17T00:00:00"/>
    <n v="0"/>
    <s v="&lt; 1 sem."/>
    <x v="43"/>
    <n v="17"/>
    <s v="E "/>
    <n v="5"/>
    <x v="1"/>
    <n v="5"/>
    <x v="12"/>
    <x v="7"/>
    <s v="MEDJOOL 108"/>
    <x v="27"/>
  </r>
  <r>
    <x v="2"/>
    <s v="3Z10"/>
    <s v="861120250917E 9 34 "/>
    <n v="1"/>
    <n v="3"/>
    <s v="861120250917E 9"/>
    <x v="7"/>
    <n v="3522"/>
    <d v="2025-09-17T00:00:00"/>
    <n v="0"/>
    <s v="&lt; 1 sem."/>
    <x v="66"/>
    <n v="17"/>
    <s v="E "/>
    <n v="9"/>
    <x v="1"/>
    <s v="7+"/>
    <x v="10"/>
    <x v="7"/>
    <s v="MEDJOOL 108"/>
    <x v="27"/>
  </r>
  <r>
    <x v="2"/>
    <s v="3Z10"/>
    <s v="851620250917E 4 86 "/>
    <m/>
    <n v="1"/>
    <s v="851620250917E 4"/>
    <x v="7"/>
    <n v="3514"/>
    <d v="2025-09-17T00:00:00"/>
    <n v="0"/>
    <s v="&lt; 1 sem."/>
    <x v="41"/>
    <n v="1"/>
    <s v="E "/>
    <n v="4"/>
    <x v="1"/>
    <n v="4"/>
    <x v="11"/>
    <x v="7"/>
    <s v="MEDJOOL 107"/>
    <x v="25"/>
  </r>
  <r>
    <x v="2"/>
    <s v="3Z10"/>
    <s v="851620250917E 4 85 "/>
    <n v="1"/>
    <m/>
    <s v="851620250917E 4"/>
    <x v="7"/>
    <n v="3514"/>
    <d v="2025-09-17T00:00:00"/>
    <n v="0"/>
    <s v="&lt; 1 sem."/>
    <x v="41"/>
    <n v="14"/>
    <s v="E "/>
    <n v="4"/>
    <x v="1"/>
    <n v="4"/>
    <x v="11"/>
    <x v="7"/>
    <s v="MEDJOOL 107"/>
    <x v="25"/>
  </r>
  <r>
    <x v="2"/>
    <s v="3Z10"/>
    <s v="843120250729E 7 37 "/>
    <m/>
    <n v="5"/>
    <s v="843120250729E 7"/>
    <x v="7"/>
    <n v="3500"/>
    <d v="2025-07-29T00:00:00"/>
    <n v="7"/>
    <s v="1 mois 2 sem."/>
    <x v="40"/>
    <n v="5"/>
    <s v="E "/>
    <n v="7"/>
    <x v="1"/>
    <s v="7+"/>
    <x v="10"/>
    <x v="7"/>
    <s v="MEDJOOL 106"/>
    <x v="28"/>
  </r>
  <r>
    <x v="2"/>
    <s v="3Z10"/>
    <s v="843120250729E 7 37 "/>
    <m/>
    <n v="2"/>
    <s v="843120250729E 7"/>
    <x v="7"/>
    <n v="3500"/>
    <d v="2025-07-29T00:00:00"/>
    <n v="7"/>
    <s v="1 mois 2 sem."/>
    <x v="40"/>
    <n v="2"/>
    <s v="E "/>
    <n v="7"/>
    <x v="1"/>
    <s v="7+"/>
    <x v="10"/>
    <x v="7"/>
    <s v="MEDJOOL 106"/>
    <x v="28"/>
  </r>
  <r>
    <x v="2"/>
    <s v="3Z10"/>
    <s v="841320250702E 7 59 "/>
    <m/>
    <n v="2"/>
    <s v="841320250702E 7"/>
    <x v="7"/>
    <n v="3476"/>
    <d v="2025-07-02T00:00:00"/>
    <n v="11"/>
    <s v="2 mois 2 sem."/>
    <x v="40"/>
    <n v="2"/>
    <s v="E "/>
    <n v="7"/>
    <x v="1"/>
    <s v="7+"/>
    <x v="10"/>
    <x v="7"/>
    <s v="MEDJOOL 106"/>
    <x v="28"/>
  </r>
  <r>
    <x v="2"/>
    <s v="3Z10"/>
    <s v="841320250623E 7 84 "/>
    <m/>
    <n v="1"/>
    <s v="841320250623E 7"/>
    <x v="7"/>
    <n v="3476"/>
    <d v="2025-06-23T00:00:00"/>
    <n v="12"/>
    <s v="2 mois 3 sem."/>
    <x v="40"/>
    <n v="1"/>
    <s v="E "/>
    <n v="7"/>
    <x v="1"/>
    <s v="7+"/>
    <x v="10"/>
    <x v="7"/>
    <s v="MEDJOOL 106"/>
    <x v="28"/>
  </r>
  <r>
    <x v="2"/>
    <s v="3Z10"/>
    <s v="840220250620E 7 72 "/>
    <m/>
    <n v="4"/>
    <s v="840220250620E 7"/>
    <x v="7"/>
    <n v="3464"/>
    <d v="2025-06-20T00:00:00"/>
    <n v="12"/>
    <s v="2 mois 4 sem."/>
    <x v="40"/>
    <n v="4"/>
    <s v="E "/>
    <n v="7"/>
    <x v="1"/>
    <s v="7+"/>
    <x v="10"/>
    <x v="7"/>
    <s v="MEDJOOL 105"/>
    <x v="30"/>
  </r>
  <r>
    <x v="2"/>
    <s v="3Z10"/>
    <s v="851620250703E 5 68 "/>
    <n v="1"/>
    <m/>
    <s v="851620250703E 5"/>
    <x v="7"/>
    <n v="3514"/>
    <d v="2025-07-03T00:00:00"/>
    <n v="11"/>
    <s v="2 mois 2 sem."/>
    <x v="43"/>
    <n v="14"/>
    <s v="E "/>
    <n v="5"/>
    <x v="1"/>
    <n v="5"/>
    <x v="12"/>
    <x v="7"/>
    <s v="MEDJOOL 107"/>
    <x v="25"/>
  </r>
  <r>
    <x v="2"/>
    <s v="3Z10"/>
    <s v="851620250716E 5 69 "/>
    <n v="1"/>
    <m/>
    <s v="851620250716E 5"/>
    <x v="7"/>
    <n v="3514"/>
    <d v="2025-07-16T00:00:00"/>
    <n v="9"/>
    <s v="2 mois "/>
    <x v="43"/>
    <n v="14"/>
    <s v="E "/>
    <n v="5"/>
    <x v="1"/>
    <n v="5"/>
    <x v="12"/>
    <x v="7"/>
    <s v="MEDJOOL 107"/>
    <x v="25"/>
  </r>
  <r>
    <x v="2"/>
    <s v="3Z10"/>
    <s v="851620250703E 5 68 "/>
    <n v="1"/>
    <m/>
    <s v="851620250703E 5"/>
    <x v="7"/>
    <n v="3514"/>
    <d v="2025-07-03T00:00:00"/>
    <n v="11"/>
    <s v="2 mois 2 sem."/>
    <x v="43"/>
    <n v="14"/>
    <s v="E "/>
    <n v="5"/>
    <x v="1"/>
    <n v="5"/>
    <x v="12"/>
    <x v="7"/>
    <s v="MEDJOOL 107"/>
    <x v="25"/>
  </r>
  <r>
    <x v="2"/>
    <s v="3Z10"/>
    <s v="851620250625E 5 69 "/>
    <n v="1"/>
    <m/>
    <s v="851620250625E 5"/>
    <x v="7"/>
    <n v="3514"/>
    <d v="2025-06-25T00:00:00"/>
    <n v="12"/>
    <s v="2 mois 3 sem."/>
    <x v="43"/>
    <n v="14"/>
    <s v="E "/>
    <n v="5"/>
    <x v="1"/>
    <n v="5"/>
    <x v="12"/>
    <x v="7"/>
    <s v="MEDJOOL 107"/>
    <x v="25"/>
  </r>
  <r>
    <x v="2"/>
    <s v="3Z10"/>
    <s v="851620250716E 4 21 "/>
    <n v="1"/>
    <m/>
    <s v="851620250716E 4"/>
    <x v="7"/>
    <n v="3514"/>
    <d v="2025-07-16T00:00:00"/>
    <n v="9"/>
    <s v="2 mois "/>
    <x v="41"/>
    <n v="14"/>
    <s v="E "/>
    <n v="4"/>
    <x v="1"/>
    <n v="4"/>
    <x v="11"/>
    <x v="7"/>
    <s v="MEDJOOL 107"/>
    <x v="25"/>
  </r>
  <r>
    <x v="2"/>
    <s v="3Z10"/>
    <s v="841320250623E 6 59 "/>
    <m/>
    <n v="4"/>
    <s v="841320250623E 6"/>
    <x v="7"/>
    <n v="3476"/>
    <d v="2025-06-23T00:00:00"/>
    <n v="12"/>
    <s v="2 mois 3 sem."/>
    <x v="44"/>
    <n v="4"/>
    <s v="E "/>
    <n v="6"/>
    <x v="1"/>
    <n v="6"/>
    <x v="13"/>
    <x v="7"/>
    <s v="MEDJOOL 106"/>
    <x v="28"/>
  </r>
  <r>
    <x v="3"/>
    <m/>
    <m/>
    <m/>
    <m/>
    <s v=""/>
    <x v="12"/>
    <s v=""/>
    <s v=""/>
    <s v=""/>
    <s v=""/>
    <x v="74"/>
    <s v=""/>
    <s v=""/>
    <s v=""/>
    <x v="3"/>
    <s v=""/>
    <x v="19"/>
    <x v="12"/>
    <s v=""/>
    <x v="31"/>
  </r>
  <r>
    <x v="3"/>
    <m/>
    <m/>
    <m/>
    <m/>
    <s v=""/>
    <x v="12"/>
    <s v=""/>
    <s v=""/>
    <s v=""/>
    <s v=""/>
    <x v="74"/>
    <s v=""/>
    <s v=""/>
    <s v=""/>
    <x v="3"/>
    <s v=""/>
    <x v="19"/>
    <x v="12"/>
    <s v=""/>
    <x v="31"/>
  </r>
  <r>
    <x v="2"/>
    <s v="3Z10"/>
    <s v="851620250626E 5 69 "/>
    <n v="1"/>
    <m/>
    <s v="851620250626E 5"/>
    <x v="7"/>
    <n v="3514"/>
    <d v="2025-06-26T00:00:00"/>
    <n v="12"/>
    <s v="2 mois 3 sem."/>
    <x v="43"/>
    <n v="14"/>
    <s v="E "/>
    <n v="5"/>
    <x v="1"/>
    <n v="5"/>
    <x v="12"/>
    <x v="7"/>
    <s v="MEDJOOL 107"/>
    <x v="25"/>
  </r>
  <r>
    <x v="2"/>
    <s v="3Z10"/>
    <s v="851620250716E 5 85 "/>
    <n v="1"/>
    <m/>
    <s v="851620250716E 5"/>
    <x v="7"/>
    <n v="3514"/>
    <d v="2025-07-16T00:00:00"/>
    <n v="9"/>
    <s v="2 mois "/>
    <x v="43"/>
    <n v="14"/>
    <s v="E "/>
    <n v="5"/>
    <x v="1"/>
    <n v="5"/>
    <x v="12"/>
    <x v="7"/>
    <s v="MEDJOOL 107"/>
    <x v="25"/>
  </r>
  <r>
    <x v="2"/>
    <s v="3Z10"/>
    <s v="851620250716E 4 21 "/>
    <n v="1"/>
    <m/>
    <s v="851620250716E 4"/>
    <x v="7"/>
    <n v="3514"/>
    <d v="2025-07-16T00:00:00"/>
    <n v="9"/>
    <s v="2 mois "/>
    <x v="41"/>
    <n v="14"/>
    <s v="E "/>
    <n v="4"/>
    <x v="1"/>
    <n v="4"/>
    <x v="11"/>
    <x v="7"/>
    <s v="MEDJOOL 107"/>
    <x v="25"/>
  </r>
  <r>
    <x v="2"/>
    <s v="3Z10"/>
    <s v="851620250716E 4 69 "/>
    <n v="1"/>
    <m/>
    <s v="851620250716E 4"/>
    <x v="7"/>
    <n v="3514"/>
    <d v="2025-07-16T00:00:00"/>
    <n v="9"/>
    <s v="2 mois "/>
    <x v="41"/>
    <n v="14"/>
    <s v="E "/>
    <n v="4"/>
    <x v="1"/>
    <n v="4"/>
    <x v="11"/>
    <x v="7"/>
    <s v="MEDJOOL 107"/>
    <x v="25"/>
  </r>
  <r>
    <x v="2"/>
    <s v="3Z10"/>
    <s v="861120250702E 6 68 "/>
    <m/>
    <n v="11"/>
    <s v="861120250702E 6"/>
    <x v="7"/>
    <n v="3522"/>
    <d v="2025-07-02T00:00:00"/>
    <n v="11"/>
    <s v="2 mois 2 sem."/>
    <x v="44"/>
    <n v="11"/>
    <s v="E "/>
    <n v="6"/>
    <x v="1"/>
    <n v="6"/>
    <x v="13"/>
    <x v="7"/>
    <s v="MEDJOOL 108"/>
    <x v="27"/>
  </r>
  <r>
    <x v="2"/>
    <s v="3Z10"/>
    <s v="861120250702E 6 68 "/>
    <m/>
    <n v="6"/>
    <s v="861120250702E 6"/>
    <x v="7"/>
    <n v="3522"/>
    <d v="2025-07-02T00:00:00"/>
    <n v="11"/>
    <s v="2 mois 2 sem."/>
    <x v="44"/>
    <n v="6"/>
    <s v="E "/>
    <n v="6"/>
    <x v="1"/>
    <n v="6"/>
    <x v="13"/>
    <x v="7"/>
    <s v="MEDJOOL 108"/>
    <x v="27"/>
  </r>
  <r>
    <x v="3"/>
    <m/>
    <m/>
    <m/>
    <m/>
    <s v=""/>
    <x v="12"/>
    <s v=""/>
    <s v=""/>
    <s v=""/>
    <s v=""/>
    <x v="74"/>
    <s v=""/>
    <s v=""/>
    <s v=""/>
    <x v="3"/>
    <s v=""/>
    <x v="19"/>
    <x v="12"/>
    <s v=""/>
    <x v="31"/>
  </r>
  <r>
    <x v="2"/>
    <s v="3Z10"/>
    <s v="841320250715E 4 59 "/>
    <n v="1"/>
    <m/>
    <s v="841320250715E 4"/>
    <x v="7"/>
    <n v="3476"/>
    <d v="2025-07-15T00:00:00"/>
    <n v="9"/>
    <s v="2 mois "/>
    <x v="41"/>
    <n v="14"/>
    <s v="E "/>
    <n v="4"/>
    <x v="1"/>
    <n v="4"/>
    <x v="11"/>
    <x v="7"/>
    <s v="MEDJOOL 106"/>
    <x v="28"/>
  </r>
  <r>
    <x v="3"/>
    <m/>
    <m/>
    <m/>
    <m/>
    <s v=""/>
    <x v="12"/>
    <s v=""/>
    <s v=""/>
    <s v=""/>
    <s v=""/>
    <x v="74"/>
    <s v=""/>
    <s v=""/>
    <s v=""/>
    <x v="3"/>
    <s v=""/>
    <x v="19"/>
    <x v="12"/>
    <s v=""/>
    <x v="31"/>
  </r>
  <r>
    <x v="2"/>
    <s v="3Z10"/>
    <s v="851620250723E 7 37 "/>
    <n v="1"/>
    <m/>
    <s v="851620250723E 7"/>
    <x v="7"/>
    <n v="3514"/>
    <d v="2025-07-23T00:00:00"/>
    <n v="8"/>
    <s v="1 mois 3 sem."/>
    <x v="40"/>
    <n v="14"/>
    <s v="E "/>
    <n v="7"/>
    <x v="1"/>
    <s v="7+"/>
    <x v="10"/>
    <x v="7"/>
    <s v="MEDJOOL 107"/>
    <x v="25"/>
  </r>
  <r>
    <x v="2"/>
    <s v="3Z10"/>
    <s v="851620250702E 3 21 "/>
    <m/>
    <n v="6"/>
    <s v="851620250702E 3"/>
    <x v="7"/>
    <n v="3514"/>
    <d v="2025-07-02T00:00:00"/>
    <n v="11"/>
    <s v="2 mois 2 sem."/>
    <x v="57"/>
    <n v="6"/>
    <s v="E "/>
    <n v="3"/>
    <x v="1"/>
    <n v="3"/>
    <x v="18"/>
    <x v="7"/>
    <s v="MEDJOOL 107"/>
    <x v="25"/>
  </r>
  <r>
    <x v="2"/>
    <s v="3Z10"/>
    <s v="861120250702E 7 68 "/>
    <m/>
    <n v="4"/>
    <s v="861120250702E 7"/>
    <x v="7"/>
    <n v="3522"/>
    <d v="2025-07-02T00:00:00"/>
    <n v="11"/>
    <s v="2 mois 2 sem."/>
    <x v="40"/>
    <n v="4"/>
    <s v="E "/>
    <n v="7"/>
    <x v="1"/>
    <s v="7+"/>
    <x v="10"/>
    <x v="7"/>
    <s v="MEDJOOL 108"/>
    <x v="27"/>
  </r>
  <r>
    <x v="2"/>
    <s v="3Z10"/>
    <s v="809020250804E 3 16 "/>
    <m/>
    <n v="5"/>
    <s v="809020250804E 3"/>
    <x v="7"/>
    <n v="3407"/>
    <d v="2025-08-04T00:00:00"/>
    <n v="6"/>
    <s v="1 mois 2 sem."/>
    <x v="57"/>
    <n v="5"/>
    <s v="E "/>
    <n v="3"/>
    <x v="1"/>
    <n v="3"/>
    <x v="18"/>
    <x v="7"/>
    <s v="MEDJOOL 102"/>
    <x v="26"/>
  </r>
  <r>
    <x v="2"/>
    <s v="3Z10"/>
    <s v="843120250729E 7 37 "/>
    <m/>
    <n v="9"/>
    <s v="843120250729E 7"/>
    <x v="7"/>
    <n v="3500"/>
    <d v="2025-07-29T00:00:00"/>
    <n v="7"/>
    <s v="1 mois 2 sem."/>
    <x v="40"/>
    <n v="9"/>
    <s v="E "/>
    <n v="7"/>
    <x v="1"/>
    <s v="7+"/>
    <x v="10"/>
    <x v="7"/>
    <s v="MEDJOOL 106"/>
    <x v="28"/>
  </r>
  <r>
    <x v="2"/>
    <s v="3Z10"/>
    <s v="861120250702E 6 68 "/>
    <m/>
    <n v="4"/>
    <s v="861120250702E 6"/>
    <x v="7"/>
    <n v="3522"/>
    <d v="2025-07-02T00:00:00"/>
    <n v="11"/>
    <s v="2 mois 2 sem."/>
    <x v="44"/>
    <n v="4"/>
    <s v="E "/>
    <n v="6"/>
    <x v="1"/>
    <n v="6"/>
    <x v="13"/>
    <x v="7"/>
    <s v="MEDJOOL 108"/>
    <x v="27"/>
  </r>
  <r>
    <x v="2"/>
    <s v="3Z10"/>
    <s v="861120250619E 4 68 "/>
    <n v="1"/>
    <m/>
    <s v="861120250619E 4"/>
    <x v="7"/>
    <n v="3522"/>
    <d v="2025-06-19T00:00:00"/>
    <n v="13"/>
    <s v="2 mois 4 sem."/>
    <x v="41"/>
    <n v="14"/>
    <s v="E "/>
    <n v="4"/>
    <x v="1"/>
    <n v="4"/>
    <x v="11"/>
    <x v="7"/>
    <s v="MEDJOOL 108"/>
    <x v="27"/>
  </r>
  <r>
    <x v="2"/>
    <s v="3Z10"/>
    <s v="851620250702E 3 21 "/>
    <m/>
    <n v="7"/>
    <s v="851620250702E 3"/>
    <x v="7"/>
    <n v="3514"/>
    <d v="2025-07-02T00:00:00"/>
    <n v="11"/>
    <s v="2 mois 2 sem."/>
    <x v="57"/>
    <n v="7"/>
    <s v="E "/>
    <n v="3"/>
    <x v="1"/>
    <n v="3"/>
    <x v="18"/>
    <x v="7"/>
    <s v="MEDJOOL 107"/>
    <x v="25"/>
  </r>
  <r>
    <x v="2"/>
    <s v="3Z10"/>
    <s v="851620250724E 5 37 "/>
    <n v="1"/>
    <m/>
    <s v="851620250724E 5"/>
    <x v="7"/>
    <n v="3514"/>
    <d v="2025-07-24T00:00:00"/>
    <n v="8"/>
    <s v="1 mois 3 sem."/>
    <x v="43"/>
    <n v="14"/>
    <s v="E "/>
    <n v="5"/>
    <x v="1"/>
    <n v="5"/>
    <x v="12"/>
    <x v="7"/>
    <s v="MEDJOOL 107"/>
    <x v="25"/>
  </r>
  <r>
    <x v="2"/>
    <s v="3Z10"/>
    <s v="851620250716E 5 21 "/>
    <n v="1"/>
    <m/>
    <s v="851620250716E 5"/>
    <x v="7"/>
    <n v="3514"/>
    <d v="2025-07-16T00:00:00"/>
    <n v="9"/>
    <s v="2 mois "/>
    <x v="43"/>
    <n v="14"/>
    <s v="E "/>
    <n v="5"/>
    <x v="1"/>
    <n v="5"/>
    <x v="12"/>
    <x v="7"/>
    <s v="MEDJOOL 107"/>
    <x v="25"/>
  </r>
  <r>
    <x v="2"/>
    <s v="3Z10"/>
    <s v="841320250623E 6 59 "/>
    <m/>
    <n v="2"/>
    <s v="841320250623E 6"/>
    <x v="7"/>
    <n v="3476"/>
    <d v="2025-06-23T00:00:00"/>
    <n v="12"/>
    <s v="2 mois 3 sem."/>
    <x v="44"/>
    <n v="2"/>
    <s v="E "/>
    <n v="6"/>
    <x v="1"/>
    <n v="6"/>
    <x v="13"/>
    <x v="7"/>
    <s v="MEDJOOL 106"/>
    <x v="28"/>
  </r>
  <r>
    <x v="2"/>
    <s v="3Z10"/>
    <s v="843120250728E 7 37 "/>
    <m/>
    <n v="9"/>
    <s v="843120250728E 7"/>
    <x v="7"/>
    <n v="3500"/>
    <d v="2025-07-28T00:00:00"/>
    <n v="7"/>
    <s v="1 mois 3 sem."/>
    <x v="40"/>
    <n v="9"/>
    <s v="E "/>
    <n v="7"/>
    <x v="1"/>
    <s v="7+"/>
    <x v="10"/>
    <x v="7"/>
    <s v="MEDJOOL 106"/>
    <x v="28"/>
  </r>
  <r>
    <x v="2"/>
    <s v="3Z10"/>
    <s v="851520250917RG1859 "/>
    <n v="3"/>
    <m/>
    <s v="851520250917RG1"/>
    <x v="7"/>
    <n v="3512"/>
    <d v="2025-09-17T00:00:00"/>
    <n v="0"/>
    <s v="&lt; 1 sem."/>
    <x v="70"/>
    <n v="42"/>
    <s v="RG"/>
    <n v="18"/>
    <x v="0"/>
    <s v="13+"/>
    <x v="2"/>
    <x v="7"/>
    <s v="MEDJOOL 107"/>
    <x v="25"/>
  </r>
  <r>
    <x v="2"/>
    <s v="3Z10"/>
    <s v="851620250625E 5 68 "/>
    <n v="1"/>
    <m/>
    <s v="851620250625E 5"/>
    <x v="7"/>
    <n v="3514"/>
    <d v="2025-06-25T00:00:00"/>
    <n v="12"/>
    <s v="2 mois 3 sem."/>
    <x v="43"/>
    <n v="14"/>
    <s v="E "/>
    <n v="5"/>
    <x v="1"/>
    <n v="5"/>
    <x v="12"/>
    <x v="7"/>
    <s v="MEDJOOL 107"/>
    <x v="25"/>
  </r>
  <r>
    <x v="2"/>
    <s v="3Z10"/>
    <s v="861120250626E 6 68 "/>
    <n v="1"/>
    <m/>
    <s v="861120250626E 6"/>
    <x v="7"/>
    <n v="3522"/>
    <d v="2025-06-26T00:00:00"/>
    <n v="12"/>
    <s v="2 mois 3 sem."/>
    <x v="44"/>
    <n v="14"/>
    <s v="E "/>
    <n v="6"/>
    <x v="1"/>
    <n v="6"/>
    <x v="13"/>
    <x v="7"/>
    <s v="MEDJOOL 108"/>
    <x v="27"/>
  </r>
  <r>
    <x v="2"/>
    <s v="3Z10"/>
    <s v="841320250623E 6 59 "/>
    <n v="1"/>
    <m/>
    <s v="841320250623E 6"/>
    <x v="7"/>
    <n v="3476"/>
    <d v="2025-06-23T00:00:00"/>
    <n v="12"/>
    <s v="2 mois 3 sem."/>
    <x v="44"/>
    <n v="14"/>
    <s v="E "/>
    <n v="6"/>
    <x v="1"/>
    <n v="6"/>
    <x v="13"/>
    <x v="7"/>
    <s v="MEDJOOL 106"/>
    <x v="28"/>
  </r>
  <r>
    <x v="2"/>
    <s v="3Z10"/>
    <s v="861120250619E 4 68 "/>
    <n v="1"/>
    <m/>
    <s v="861120250619E 4"/>
    <x v="7"/>
    <n v="3522"/>
    <d v="2025-06-19T00:00:00"/>
    <n v="13"/>
    <s v="2 mois 4 sem."/>
    <x v="41"/>
    <n v="14"/>
    <s v="E "/>
    <n v="4"/>
    <x v="1"/>
    <n v="4"/>
    <x v="11"/>
    <x v="7"/>
    <s v="MEDJOOL 108"/>
    <x v="27"/>
  </r>
  <r>
    <x v="2"/>
    <s v="3Z10"/>
    <s v="861120250626E 6 68 "/>
    <n v="1"/>
    <m/>
    <s v="861120250626E 6"/>
    <x v="7"/>
    <n v="3522"/>
    <d v="2025-06-26T00:00:00"/>
    <n v="12"/>
    <s v="2 mois 3 sem."/>
    <x v="44"/>
    <n v="14"/>
    <s v="E "/>
    <n v="6"/>
    <x v="1"/>
    <n v="6"/>
    <x v="13"/>
    <x v="7"/>
    <s v="MEDJOOL 108"/>
    <x v="27"/>
  </r>
  <r>
    <x v="2"/>
    <s v="3Z10"/>
    <s v="851620250625E 5 21 "/>
    <n v="1"/>
    <m/>
    <s v="851620250625E 5"/>
    <x v="7"/>
    <n v="3514"/>
    <d v="2025-06-25T00:00:00"/>
    <n v="12"/>
    <s v="2 mois 3 sem."/>
    <x v="43"/>
    <n v="14"/>
    <s v="E "/>
    <n v="5"/>
    <x v="1"/>
    <n v="5"/>
    <x v="12"/>
    <x v="7"/>
    <s v="MEDJOOL 107"/>
    <x v="25"/>
  </r>
  <r>
    <x v="4"/>
    <s v="4D52"/>
    <s v="685020250806E 1 69 "/>
    <n v="3"/>
    <m/>
    <s v="685020250806E 1"/>
    <x v="3"/>
    <n v="129"/>
    <d v="2025-08-06T00:00:00"/>
    <n v="6"/>
    <s v="1 mois 1 sem."/>
    <x v="52"/>
    <n v="42"/>
    <s v="E "/>
    <n v="1"/>
    <x v="1"/>
    <n v="1"/>
    <x v="17"/>
    <x v="3"/>
    <s v="FARD 11"/>
    <x v="32"/>
  </r>
  <r>
    <x v="4"/>
    <s v="4D52"/>
    <s v="685020250807E 1 69 "/>
    <n v="5"/>
    <m/>
    <s v="685020250807E 1"/>
    <x v="3"/>
    <n v="129"/>
    <d v="2025-08-07T00:00:00"/>
    <n v="6"/>
    <s v="1 mois 1 sem."/>
    <x v="52"/>
    <n v="70"/>
    <s v="E "/>
    <n v="1"/>
    <x v="1"/>
    <n v="1"/>
    <x v="17"/>
    <x v="3"/>
    <s v="FARD 11"/>
    <x v="32"/>
  </r>
  <r>
    <x v="4"/>
    <s v="4D52"/>
    <s v="825520250814E 1 36 "/>
    <n v="1"/>
    <m/>
    <s v="825520250814E 1"/>
    <x v="3"/>
    <n v="257"/>
    <d v="2025-08-14T00:00:00"/>
    <n v="5"/>
    <s v="1 mois "/>
    <x v="52"/>
    <n v="14"/>
    <s v="E "/>
    <n v="1"/>
    <x v="1"/>
    <n v="1"/>
    <x v="17"/>
    <x v="3"/>
    <s v="FARD 20"/>
    <x v="2"/>
  </r>
  <r>
    <x v="4"/>
    <s v="4D52"/>
    <s v="809020250807E 2 59 "/>
    <n v="3"/>
    <m/>
    <s v="809020250807E 2"/>
    <x v="7"/>
    <n v="3407"/>
    <d v="2025-08-07T00:00:00"/>
    <n v="6"/>
    <s v="1 mois 1 sem."/>
    <x v="19"/>
    <n v="42"/>
    <s v="E "/>
    <n v="2"/>
    <x v="1"/>
    <n v="2"/>
    <x v="6"/>
    <x v="7"/>
    <s v="MEDJOOL 102"/>
    <x v="26"/>
  </r>
  <r>
    <x v="4"/>
    <s v="4D52"/>
    <s v="861120250801EA3 85 "/>
    <m/>
    <n v="4"/>
    <s v="861120250801EA3"/>
    <x v="7"/>
    <n v="3522"/>
    <d v="2025-08-01T00:00:00"/>
    <n v="6"/>
    <s v="1 mois 2 sem."/>
    <x v="64"/>
    <n v="4"/>
    <s v="EA"/>
    <n v="3"/>
    <x v="1"/>
    <n v="3"/>
    <x v="18"/>
    <x v="7"/>
    <s v="MEDJOOL 108"/>
    <x v="27"/>
  </r>
  <r>
    <x v="4"/>
    <s v="4D51"/>
    <s v="564020250917E 2 16 "/>
    <m/>
    <n v="8"/>
    <s v="564020250917E 2"/>
    <x v="7"/>
    <n v="2306"/>
    <d v="2025-09-17T00:00:00"/>
    <n v="0"/>
    <s v="&lt; 1 sem."/>
    <x v="19"/>
    <n v="8"/>
    <s v="E "/>
    <n v="2"/>
    <x v="1"/>
    <n v="2"/>
    <x v="6"/>
    <x v="7"/>
    <s v="MEDJOOL 109"/>
    <x v="7"/>
  </r>
  <r>
    <x v="4"/>
    <s v="4D51"/>
    <s v="564020250917E 3 16 "/>
    <m/>
    <n v="12"/>
    <s v="564020250917E 3"/>
    <x v="7"/>
    <n v="2306"/>
    <d v="2025-09-17T00:00:00"/>
    <n v="0"/>
    <s v="&lt; 1 sem."/>
    <x v="57"/>
    <n v="12"/>
    <s v="E "/>
    <n v="3"/>
    <x v="1"/>
    <n v="3"/>
    <x v="18"/>
    <x v="7"/>
    <s v="MEDJOOL 109"/>
    <x v="7"/>
  </r>
  <r>
    <x v="4"/>
    <s v="4D51"/>
    <s v="564020250916E 3 59 "/>
    <n v="6"/>
    <m/>
    <s v="564020250916E 3"/>
    <x v="7"/>
    <n v="2306"/>
    <d v="2025-09-16T00:00:00"/>
    <n v="0"/>
    <s v="&lt; 1 sem."/>
    <x v="57"/>
    <n v="84"/>
    <s v="E "/>
    <n v="3"/>
    <x v="1"/>
    <n v="3"/>
    <x v="18"/>
    <x v="7"/>
    <s v="MEDJOOL 109"/>
    <x v="7"/>
  </r>
  <r>
    <x v="4"/>
    <s v="4D51"/>
    <s v="830620250804E 3 37 "/>
    <n v="2"/>
    <n v="4"/>
    <s v="830620250804E 3"/>
    <x v="7"/>
    <n v="3445"/>
    <d v="2025-08-04T00:00:00"/>
    <n v="6"/>
    <s v="1 mois 2 sem."/>
    <x v="57"/>
    <n v="32"/>
    <s v="E "/>
    <n v="3"/>
    <x v="1"/>
    <n v="3"/>
    <x v="18"/>
    <x v="7"/>
    <s v="MEDJOOL 104"/>
    <x v="29"/>
  </r>
  <r>
    <x v="4"/>
    <s v="4D51"/>
    <s v="851220250715E 4 34 "/>
    <m/>
    <n v="6"/>
    <s v="851220250715E 4"/>
    <x v="7"/>
    <n v="3508"/>
    <d v="2025-07-15T00:00:00"/>
    <n v="9"/>
    <s v="2 mois "/>
    <x v="41"/>
    <n v="6"/>
    <s v="E "/>
    <n v="4"/>
    <x v="1"/>
    <n v="4"/>
    <x v="11"/>
    <x v="7"/>
    <s v="MEDJOOL 107"/>
    <x v="25"/>
  </r>
  <r>
    <x v="4"/>
    <s v="4D41"/>
    <s v="840220250724E 8 37 "/>
    <m/>
    <n v="9"/>
    <s v="840220250724E 8"/>
    <x v="7"/>
    <n v="3464"/>
    <d v="2025-07-24T00:00:00"/>
    <n v="8"/>
    <s v="1 mois 3 sem."/>
    <x v="42"/>
    <n v="9"/>
    <s v="E "/>
    <n v="8"/>
    <x v="1"/>
    <s v="7+"/>
    <x v="10"/>
    <x v="7"/>
    <s v="MEDJOOL 105"/>
    <x v="30"/>
  </r>
  <r>
    <x v="4"/>
    <s v="4D41"/>
    <s v="841320250723EA6 34 "/>
    <m/>
    <n v="6"/>
    <s v="841320250723EA6"/>
    <x v="7"/>
    <n v="3476"/>
    <d v="2025-07-23T00:00:00"/>
    <n v="8"/>
    <s v="1 mois 3 sem."/>
    <x v="46"/>
    <n v="6"/>
    <s v="EA"/>
    <n v="6"/>
    <x v="1"/>
    <n v="6"/>
    <x v="13"/>
    <x v="7"/>
    <s v="MEDJOOL 106"/>
    <x v="28"/>
  </r>
  <r>
    <x v="4"/>
    <s v="4D41"/>
    <s v="851220250730E 4 37 "/>
    <m/>
    <n v="14"/>
    <s v="851220250730E 4"/>
    <x v="7"/>
    <n v="3508"/>
    <d v="2025-07-30T00:00:00"/>
    <n v="7"/>
    <s v="1 mois 2 sem."/>
    <x v="41"/>
    <n v="14"/>
    <s v="E "/>
    <n v="4"/>
    <x v="1"/>
    <n v="4"/>
    <x v="11"/>
    <x v="7"/>
    <s v="MEDJOOL 107"/>
    <x v="25"/>
  </r>
  <r>
    <x v="4"/>
    <s v="4D41"/>
    <s v="851220250829E 4 84 "/>
    <n v="1"/>
    <m/>
    <s v="851220250829E 4"/>
    <x v="7"/>
    <n v="3508"/>
    <d v="2025-08-29T00:00:00"/>
    <n v="2"/>
    <s v="2 sem."/>
    <x v="41"/>
    <n v="14"/>
    <s v="E "/>
    <n v="4"/>
    <x v="1"/>
    <n v="4"/>
    <x v="11"/>
    <x v="7"/>
    <s v="MEDJOOL 107"/>
    <x v="25"/>
  </r>
  <r>
    <x v="4"/>
    <s v="4D41"/>
    <s v="564020250903XS1588 "/>
    <m/>
    <n v="567"/>
    <s v="564020250903XS1"/>
    <x v="7"/>
    <n v="2306"/>
    <d v="2025-09-03T00:00:00"/>
    <n v="2"/>
    <s v="2 sem."/>
    <x v="16"/>
    <n v="567"/>
    <s v="XS"/>
    <n v="15"/>
    <x v="0"/>
    <s v="13+"/>
    <x v="2"/>
    <x v="7"/>
    <s v="MEDJOOL 109"/>
    <x v="7"/>
  </r>
  <r>
    <x v="4"/>
    <s v="4D42"/>
    <s v="840220250909E 4 85 "/>
    <n v="6"/>
    <n v="7"/>
    <s v="840220250909E 4"/>
    <x v="7"/>
    <n v="3464"/>
    <d v="2025-09-09T00:00:00"/>
    <n v="1"/>
    <s v="1 sem."/>
    <x v="41"/>
    <n v="91"/>
    <s v="E "/>
    <n v="4"/>
    <x v="1"/>
    <n v="4"/>
    <x v="11"/>
    <x v="7"/>
    <s v="MEDJOOL 105"/>
    <x v="30"/>
  </r>
  <r>
    <x v="4"/>
    <s v="4D42"/>
    <s v="840220250909E 4 68 "/>
    <n v="4"/>
    <m/>
    <s v="840220250909E 4"/>
    <x v="7"/>
    <n v="3464"/>
    <d v="2025-09-09T00:00:00"/>
    <n v="1"/>
    <s v="1 sem."/>
    <x v="41"/>
    <n v="56"/>
    <s v="E "/>
    <n v="4"/>
    <x v="1"/>
    <n v="4"/>
    <x v="11"/>
    <x v="7"/>
    <s v="MEDJOOL 105"/>
    <x v="30"/>
  </r>
  <r>
    <x v="4"/>
    <s v="4D42"/>
    <s v="840220250910E 5 73 "/>
    <n v="1"/>
    <m/>
    <s v="840220250910E 5"/>
    <x v="7"/>
    <n v="3464"/>
    <d v="2025-09-10T00:00:00"/>
    <n v="1"/>
    <s v="1 sem."/>
    <x v="43"/>
    <n v="14"/>
    <s v="E "/>
    <n v="5"/>
    <x v="1"/>
    <n v="5"/>
    <x v="12"/>
    <x v="7"/>
    <s v="MEDJOOL 105"/>
    <x v="30"/>
  </r>
  <r>
    <x v="4"/>
    <s v="4D32"/>
    <s v="840220250717E 4 37 "/>
    <n v="1"/>
    <n v="9"/>
    <s v="840220250717E 4"/>
    <x v="7"/>
    <n v="3464"/>
    <d v="2025-07-17T00:00:00"/>
    <n v="9"/>
    <s v="2 mois "/>
    <x v="41"/>
    <n v="23"/>
    <s v="E "/>
    <n v="4"/>
    <x v="1"/>
    <n v="4"/>
    <x v="11"/>
    <x v="7"/>
    <s v="MEDJOOL 105"/>
    <x v="30"/>
  </r>
  <r>
    <x v="4"/>
    <s v="4D32"/>
    <s v="840220250717E 8 37 "/>
    <m/>
    <n v="11"/>
    <s v="840220250717E 8"/>
    <x v="7"/>
    <n v="3464"/>
    <d v="2025-07-17T00:00:00"/>
    <n v="9"/>
    <s v="2 mois "/>
    <x v="42"/>
    <n v="11"/>
    <s v="E "/>
    <n v="8"/>
    <x v="1"/>
    <s v="7+"/>
    <x v="10"/>
    <x v="7"/>
    <s v="MEDJOOL 105"/>
    <x v="30"/>
  </r>
  <r>
    <x v="4"/>
    <s v="4D32"/>
    <s v="840220250716E 6 37 "/>
    <n v="1"/>
    <m/>
    <s v="840220250716E 6"/>
    <x v="7"/>
    <n v="3464"/>
    <d v="2025-07-16T00:00:00"/>
    <n v="9"/>
    <s v="2 mois "/>
    <x v="44"/>
    <n v="14"/>
    <s v="E "/>
    <n v="6"/>
    <x v="1"/>
    <n v="6"/>
    <x v="13"/>
    <x v="7"/>
    <s v="MEDJOOL 105"/>
    <x v="30"/>
  </r>
  <r>
    <x v="4"/>
    <s v="4D32"/>
    <s v="861120250707EA5 59 "/>
    <n v="1"/>
    <m/>
    <s v="861120250707EA5"/>
    <x v="7"/>
    <n v="3522"/>
    <d v="2025-07-07T00:00:00"/>
    <n v="10"/>
    <s v="2 mois 1 sem."/>
    <x v="62"/>
    <n v="14"/>
    <s v="EA"/>
    <n v="5"/>
    <x v="1"/>
    <n v="5"/>
    <x v="12"/>
    <x v="7"/>
    <s v="MEDJOOL 108"/>
    <x v="27"/>
  </r>
  <r>
    <x v="4"/>
    <s v="4D32"/>
    <s v="861120250708EA5 85 "/>
    <m/>
    <n v="9"/>
    <s v="861120250708EA5"/>
    <x v="7"/>
    <n v="3522"/>
    <d v="2025-07-08T00:00:00"/>
    <n v="10"/>
    <s v="2 mois 1 sem."/>
    <x v="62"/>
    <n v="9"/>
    <s v="EA"/>
    <n v="5"/>
    <x v="1"/>
    <n v="5"/>
    <x v="12"/>
    <x v="7"/>
    <s v="MEDJOOL 108"/>
    <x v="27"/>
  </r>
  <r>
    <x v="4"/>
    <s v="4D32"/>
    <s v="830620250707E 4 68 "/>
    <m/>
    <n v="6"/>
    <s v="830620250707E 4"/>
    <x v="7"/>
    <n v="3445"/>
    <d v="2025-07-07T00:00:00"/>
    <n v="10"/>
    <s v="2 mois 1 sem."/>
    <x v="41"/>
    <n v="6"/>
    <s v="E "/>
    <n v="4"/>
    <x v="1"/>
    <n v="4"/>
    <x v="11"/>
    <x v="7"/>
    <s v="MEDJOOL 104"/>
    <x v="29"/>
  </r>
  <r>
    <x v="4"/>
    <s v="4D32"/>
    <s v="809020250818E 4 16 "/>
    <n v="1"/>
    <n v="7"/>
    <s v="809020250818E 4"/>
    <x v="7"/>
    <n v="3407"/>
    <d v="2025-08-18T00:00:00"/>
    <n v="4"/>
    <s v="1 mois "/>
    <x v="41"/>
    <n v="21"/>
    <s v="E "/>
    <n v="4"/>
    <x v="1"/>
    <n v="4"/>
    <x v="11"/>
    <x v="7"/>
    <s v="MEDJOOL 102"/>
    <x v="26"/>
  </r>
  <r>
    <x v="4"/>
    <s v="4D32"/>
    <s v="825520250903E 2 16 "/>
    <m/>
    <n v="5"/>
    <s v="825520250903E 2"/>
    <x v="3"/>
    <n v="257"/>
    <d v="2025-09-03T00:00:00"/>
    <n v="2"/>
    <s v="2 sem."/>
    <x v="19"/>
    <n v="5"/>
    <s v="E "/>
    <n v="2"/>
    <x v="1"/>
    <n v="2"/>
    <x v="6"/>
    <x v="3"/>
    <s v="FARD 20"/>
    <x v="2"/>
  </r>
  <r>
    <x v="4"/>
    <s v="4D32"/>
    <s v="825520250819E 1 36 "/>
    <m/>
    <n v="6"/>
    <s v="825520250819E 1"/>
    <x v="3"/>
    <n v="257"/>
    <d v="2025-08-19T00:00:00"/>
    <n v="4"/>
    <s v="4 sem."/>
    <x v="52"/>
    <n v="6"/>
    <s v="E "/>
    <n v="1"/>
    <x v="1"/>
    <n v="1"/>
    <x v="17"/>
    <x v="3"/>
    <s v="FARD 20"/>
    <x v="2"/>
  </r>
  <r>
    <x v="4"/>
    <s v="4D32"/>
    <s v="685020250821E 3 68 "/>
    <m/>
    <n v="4"/>
    <s v="685020250821E 3"/>
    <x v="3"/>
    <n v="129"/>
    <d v="2025-08-21T00:00:00"/>
    <n v="4"/>
    <s v="4 sem."/>
    <x v="57"/>
    <n v="4"/>
    <s v="E "/>
    <n v="3"/>
    <x v="1"/>
    <n v="3"/>
    <x v="18"/>
    <x v="3"/>
    <s v="FARD 11"/>
    <x v="32"/>
  </r>
  <r>
    <x v="4"/>
    <s v="4D32"/>
    <s v="685020250821E 3 68 "/>
    <n v="1"/>
    <n v="3"/>
    <s v="685020250821E 3"/>
    <x v="3"/>
    <n v="129"/>
    <d v="2025-08-21T00:00:00"/>
    <n v="4"/>
    <s v="4 sem."/>
    <x v="57"/>
    <n v="17"/>
    <s v="E "/>
    <n v="3"/>
    <x v="1"/>
    <n v="3"/>
    <x v="18"/>
    <x v="3"/>
    <s v="FARD 11"/>
    <x v="32"/>
  </r>
  <r>
    <x v="4"/>
    <s v="4D32"/>
    <s v="685020250819E 3 68 "/>
    <n v="1"/>
    <m/>
    <s v="685020250819E 3"/>
    <x v="3"/>
    <n v="129"/>
    <d v="2025-08-19T00:00:00"/>
    <n v="4"/>
    <s v="4 sem."/>
    <x v="57"/>
    <n v="14"/>
    <s v="E "/>
    <n v="3"/>
    <x v="1"/>
    <n v="3"/>
    <x v="18"/>
    <x v="3"/>
    <s v="FARD 11"/>
    <x v="32"/>
  </r>
  <r>
    <x v="4"/>
    <s v="4D32"/>
    <s v="685020250819E 3 85 "/>
    <n v="1"/>
    <m/>
    <s v="685020250819E 3"/>
    <x v="3"/>
    <n v="129"/>
    <d v="2025-08-19T00:00:00"/>
    <n v="4"/>
    <s v="4 sem."/>
    <x v="57"/>
    <n v="14"/>
    <s v="E "/>
    <n v="3"/>
    <x v="1"/>
    <n v="3"/>
    <x v="18"/>
    <x v="3"/>
    <s v="FARD 11"/>
    <x v="32"/>
  </r>
  <r>
    <x v="4"/>
    <s v="4D32"/>
    <s v="685020250819E 3 69 "/>
    <n v="1"/>
    <m/>
    <s v="685020250819E 3"/>
    <x v="3"/>
    <n v="129"/>
    <d v="2025-08-19T00:00:00"/>
    <n v="4"/>
    <s v="4 sem."/>
    <x v="57"/>
    <n v="14"/>
    <s v="E "/>
    <n v="3"/>
    <x v="1"/>
    <n v="3"/>
    <x v="18"/>
    <x v="3"/>
    <s v="FARD 11"/>
    <x v="32"/>
  </r>
  <r>
    <x v="4"/>
    <s v="4D32"/>
    <s v="685020250819E 3 68 "/>
    <n v="1"/>
    <m/>
    <s v="685020250819E 3"/>
    <x v="3"/>
    <n v="129"/>
    <d v="2025-08-19T00:00:00"/>
    <n v="4"/>
    <s v="4 sem."/>
    <x v="57"/>
    <n v="14"/>
    <s v="E "/>
    <n v="3"/>
    <x v="1"/>
    <n v="3"/>
    <x v="18"/>
    <x v="3"/>
    <s v="FARD 11"/>
    <x v="32"/>
  </r>
  <r>
    <x v="4"/>
    <s v="4D32"/>
    <s v="685020250819E 3 85 "/>
    <n v="1"/>
    <m/>
    <s v="685020250819E 3"/>
    <x v="3"/>
    <n v="129"/>
    <d v="2025-08-19T00:00:00"/>
    <n v="4"/>
    <s v="4 sem."/>
    <x v="57"/>
    <n v="14"/>
    <s v="E "/>
    <n v="3"/>
    <x v="1"/>
    <n v="3"/>
    <x v="18"/>
    <x v="3"/>
    <s v="FARD 11"/>
    <x v="32"/>
  </r>
  <r>
    <x v="4"/>
    <s v="4D32"/>
    <s v="685020250819E 3 68 "/>
    <n v="1"/>
    <m/>
    <s v="685020250819E 3"/>
    <x v="3"/>
    <n v="129"/>
    <d v="2025-08-19T00:00:00"/>
    <n v="4"/>
    <s v="4 sem."/>
    <x v="57"/>
    <n v="14"/>
    <s v="E "/>
    <n v="3"/>
    <x v="1"/>
    <n v="3"/>
    <x v="18"/>
    <x v="3"/>
    <s v="FARD 11"/>
    <x v="32"/>
  </r>
  <r>
    <x v="4"/>
    <s v="4D32"/>
    <s v="685020250819E 3 69 "/>
    <n v="1"/>
    <m/>
    <s v="685020250819E 3"/>
    <x v="3"/>
    <n v="129"/>
    <d v="2025-08-19T00:00:00"/>
    <n v="4"/>
    <s v="4 sem."/>
    <x v="57"/>
    <n v="14"/>
    <s v="E "/>
    <n v="3"/>
    <x v="1"/>
    <n v="3"/>
    <x v="18"/>
    <x v="3"/>
    <s v="FARD 11"/>
    <x v="32"/>
  </r>
  <r>
    <x v="4"/>
    <s v="4D31"/>
    <s v="685020250807XS3185 "/>
    <m/>
    <n v="643"/>
    <s v="685020250807XS3"/>
    <x v="3"/>
    <n v="129"/>
    <d v="2025-08-07T00:00:00"/>
    <n v="6"/>
    <s v="1 mois 1 sem."/>
    <x v="75"/>
    <n v="643"/>
    <s v="XS"/>
    <n v="31"/>
    <x v="0"/>
    <s v="13+"/>
    <x v="2"/>
    <x v="3"/>
    <s v="FARD 11"/>
    <x v="32"/>
  </r>
  <r>
    <x v="4"/>
    <s v="4D31"/>
    <s v="685020250819XS3120 "/>
    <m/>
    <n v="13"/>
    <s v="685020250819XS3"/>
    <x v="3"/>
    <n v="129"/>
    <d v="2025-08-19T00:00:00"/>
    <n v="4"/>
    <s v="4 sem."/>
    <x v="75"/>
    <n v="13"/>
    <s v="XS"/>
    <n v="31"/>
    <x v="0"/>
    <s v="13+"/>
    <x v="2"/>
    <x v="3"/>
    <s v="FARD 11"/>
    <x v="32"/>
  </r>
  <r>
    <x v="4"/>
    <s v="4D21"/>
    <s v="825520250827XM2520 "/>
    <n v="20"/>
    <n v="7"/>
    <s v="825520250827XM2"/>
    <x v="3"/>
    <n v="257"/>
    <d v="2025-08-27T00:00:00"/>
    <n v="3"/>
    <s v="3 sem."/>
    <x v="76"/>
    <n v="287"/>
    <s v="XM"/>
    <n v="25"/>
    <x v="0"/>
    <s v="13+"/>
    <x v="2"/>
    <x v="3"/>
    <s v="FARD 20"/>
    <x v="2"/>
  </r>
  <r>
    <x v="4"/>
    <s v="4D21"/>
    <s v="825520250819XS2520 "/>
    <n v="4"/>
    <n v="6"/>
    <s v="825520250819XS2"/>
    <x v="3"/>
    <n v="257"/>
    <d v="2025-08-19T00:00:00"/>
    <n v="4"/>
    <s v="4 sem."/>
    <x v="77"/>
    <n v="62"/>
    <s v="XS"/>
    <n v="25"/>
    <x v="0"/>
    <s v="13+"/>
    <x v="2"/>
    <x v="3"/>
    <s v="FARD 20"/>
    <x v="2"/>
  </r>
  <r>
    <x v="4"/>
    <s v="4D22"/>
    <s v="809020250807E 2 59 "/>
    <n v="3"/>
    <m/>
    <s v="809020250807E 2"/>
    <x v="7"/>
    <n v="3407"/>
    <d v="2025-08-07T00:00:00"/>
    <n v="6"/>
    <s v="1 mois 1 sem."/>
    <x v="19"/>
    <n v="42"/>
    <s v="E "/>
    <n v="2"/>
    <x v="1"/>
    <n v="2"/>
    <x v="6"/>
    <x v="7"/>
    <s v="MEDJOOL 102"/>
    <x v="26"/>
  </r>
  <r>
    <x v="4"/>
    <s v="4D22"/>
    <s v="861120250805E 5 21 "/>
    <n v="8"/>
    <n v="7"/>
    <s v="861120250805E 5"/>
    <x v="7"/>
    <n v="3522"/>
    <d v="2025-08-05T00:00:00"/>
    <n v="6"/>
    <s v="1 mois 1 sem."/>
    <x v="43"/>
    <n v="119"/>
    <s v="E "/>
    <n v="5"/>
    <x v="1"/>
    <n v="5"/>
    <x v="12"/>
    <x v="7"/>
    <s v="MEDJOOL 108"/>
    <x v="27"/>
  </r>
  <r>
    <x v="4"/>
    <s v="4D22"/>
    <s v="861120250707E 5 85 "/>
    <m/>
    <n v="5"/>
    <s v="861120250707E 5"/>
    <x v="7"/>
    <n v="3522"/>
    <d v="2025-07-07T00:00:00"/>
    <n v="10"/>
    <s v="2 mois 1 sem."/>
    <x v="43"/>
    <n v="5"/>
    <s v="E "/>
    <n v="5"/>
    <x v="1"/>
    <n v="5"/>
    <x v="12"/>
    <x v="7"/>
    <s v="MEDJOOL 108"/>
    <x v="27"/>
  </r>
  <r>
    <x v="4"/>
    <s v="4D22"/>
    <s v="861120250707E 6 85 "/>
    <m/>
    <n v="4"/>
    <s v="861120250707E 6"/>
    <x v="7"/>
    <n v="3522"/>
    <d v="2025-07-07T00:00:00"/>
    <n v="10"/>
    <s v="2 mois 1 sem."/>
    <x v="44"/>
    <n v="4"/>
    <s v="E "/>
    <n v="6"/>
    <x v="1"/>
    <n v="6"/>
    <x v="13"/>
    <x v="7"/>
    <s v="MEDJOOL 108"/>
    <x v="27"/>
  </r>
  <r>
    <x v="4"/>
    <s v="4D22"/>
    <s v="861120250707E 4 86 "/>
    <m/>
    <n v="2"/>
    <s v="861120250707E 4"/>
    <x v="7"/>
    <n v="3522"/>
    <d v="2025-07-07T00:00:00"/>
    <n v="10"/>
    <s v="2 mois 1 sem."/>
    <x v="41"/>
    <n v="2"/>
    <s v="E "/>
    <n v="4"/>
    <x v="1"/>
    <n v="4"/>
    <x v="11"/>
    <x v="7"/>
    <s v="MEDJOOL 108"/>
    <x v="27"/>
  </r>
  <r>
    <x v="4"/>
    <s v="4D22"/>
    <s v="861120250707E 5 72 "/>
    <m/>
    <n v="85"/>
    <s v="861120250707E 5"/>
    <x v="7"/>
    <n v="3522"/>
    <d v="2025-07-07T00:00:00"/>
    <n v="10"/>
    <s v="2 mois 1 sem."/>
    <x v="43"/>
    <n v="85"/>
    <s v="E "/>
    <n v="5"/>
    <x v="1"/>
    <n v="5"/>
    <x v="12"/>
    <x v="7"/>
    <s v="MEDJOOL 108"/>
    <x v="27"/>
  </r>
  <r>
    <x v="4"/>
    <s v="4C51"/>
    <s v="809020250723EA3 34 "/>
    <m/>
    <n v="4"/>
    <s v="809020250723EA3"/>
    <x v="7"/>
    <n v="3407"/>
    <d v="2025-07-23T00:00:00"/>
    <n v="8"/>
    <s v="1 mois 3 sem."/>
    <x v="64"/>
    <n v="4"/>
    <s v="EA"/>
    <n v="3"/>
    <x v="1"/>
    <n v="3"/>
    <x v="18"/>
    <x v="7"/>
    <s v="MEDJOOL 102"/>
    <x v="26"/>
  </r>
  <r>
    <x v="4"/>
    <s v="4C51"/>
    <s v="851220250801EA3 85 "/>
    <m/>
    <n v="4"/>
    <s v="851220250801EA3"/>
    <x v="7"/>
    <n v="3508"/>
    <d v="2025-08-01T00:00:00"/>
    <n v="6"/>
    <s v="1 mois 2 sem."/>
    <x v="64"/>
    <n v="4"/>
    <s v="EA"/>
    <n v="3"/>
    <x v="1"/>
    <n v="3"/>
    <x v="18"/>
    <x v="7"/>
    <s v="MEDJOOL 107"/>
    <x v="25"/>
  </r>
  <r>
    <x v="4"/>
    <s v="4C51"/>
    <s v="840220250819EA3 16 "/>
    <m/>
    <n v="7"/>
    <s v="840220250819EA3"/>
    <x v="7"/>
    <n v="3464"/>
    <d v="2025-08-19T00:00:00"/>
    <n v="4"/>
    <s v="4 sem."/>
    <x v="64"/>
    <n v="7"/>
    <s v="EA"/>
    <n v="3"/>
    <x v="1"/>
    <n v="3"/>
    <x v="18"/>
    <x v="7"/>
    <s v="MEDJOOL 105"/>
    <x v="30"/>
  </r>
  <r>
    <x v="4"/>
    <s v="4C52"/>
    <s v="830620250718E 4 21 "/>
    <n v="8"/>
    <n v="7"/>
    <s v="830620250718E 4"/>
    <x v="7"/>
    <n v="3445"/>
    <d v="2025-07-18T00:00:00"/>
    <n v="8"/>
    <s v="2 mois "/>
    <x v="41"/>
    <n v="119"/>
    <s v="E "/>
    <n v="4"/>
    <x v="1"/>
    <n v="4"/>
    <x v="11"/>
    <x v="7"/>
    <s v="MEDJOOL 104"/>
    <x v="29"/>
  </r>
  <r>
    <x v="4"/>
    <s v="4C52"/>
    <s v="830620250721EA4 59 "/>
    <m/>
    <n v="5"/>
    <s v="830620250721EA4"/>
    <x v="7"/>
    <n v="3445"/>
    <d v="2025-07-21T00:00:00"/>
    <n v="8"/>
    <s v="1 mois 4 sem."/>
    <x v="61"/>
    <n v="5"/>
    <s v="EA"/>
    <n v="4"/>
    <x v="1"/>
    <n v="4"/>
    <x v="11"/>
    <x v="7"/>
    <s v="MEDJOOL 104"/>
    <x v="29"/>
  </r>
  <r>
    <x v="4"/>
    <s v="4C52"/>
    <s v="851620250813E 7 68 "/>
    <m/>
    <n v="9"/>
    <s v="851620250813E 7"/>
    <x v="7"/>
    <n v="3514"/>
    <d v="2025-08-13T00:00:00"/>
    <n v="5"/>
    <s v="1 mois "/>
    <x v="40"/>
    <n v="9"/>
    <s v="E "/>
    <n v="7"/>
    <x v="1"/>
    <s v="7+"/>
    <x v="10"/>
    <x v="7"/>
    <s v="MEDJOOL 107"/>
    <x v="25"/>
  </r>
  <r>
    <x v="4"/>
    <s v="4C52"/>
    <s v="830620250717E 3 85 "/>
    <n v="1"/>
    <n v="1"/>
    <s v="830620250717E 3"/>
    <x v="7"/>
    <n v="3445"/>
    <d v="2025-07-17T00:00:00"/>
    <n v="9"/>
    <s v="2 mois "/>
    <x v="57"/>
    <n v="15"/>
    <s v="E "/>
    <n v="3"/>
    <x v="1"/>
    <n v="3"/>
    <x v="18"/>
    <x v="7"/>
    <s v="MEDJOOL 104"/>
    <x v="29"/>
  </r>
  <r>
    <x v="4"/>
    <s v="4C52"/>
    <s v="830620250717E 3 69 "/>
    <m/>
    <n v="8"/>
    <s v="830620250717E 3"/>
    <x v="7"/>
    <n v="3445"/>
    <d v="2025-07-17T00:00:00"/>
    <n v="9"/>
    <s v="2 mois "/>
    <x v="57"/>
    <n v="8"/>
    <s v="E "/>
    <n v="3"/>
    <x v="1"/>
    <n v="3"/>
    <x v="18"/>
    <x v="7"/>
    <s v="MEDJOOL 104"/>
    <x v="29"/>
  </r>
  <r>
    <x v="4"/>
    <s v="4C52"/>
    <s v="830620250731E 3 37 "/>
    <n v="1"/>
    <n v="9"/>
    <s v="830620250731E 3"/>
    <x v="7"/>
    <n v="3445"/>
    <d v="2025-07-31T00:00:00"/>
    <n v="7"/>
    <s v="1 mois 2 sem."/>
    <x v="57"/>
    <n v="23"/>
    <s v="E "/>
    <n v="3"/>
    <x v="1"/>
    <n v="3"/>
    <x v="18"/>
    <x v="7"/>
    <s v="MEDJOOL 104"/>
    <x v="29"/>
  </r>
  <r>
    <x v="4"/>
    <s v="4C41"/>
    <s v="861120250811E 3 69 "/>
    <n v="1"/>
    <n v="6"/>
    <s v="861120250811E 3"/>
    <x v="7"/>
    <n v="3522"/>
    <d v="2025-08-11T00:00:00"/>
    <n v="5"/>
    <s v="1 mois 1 sem."/>
    <x v="57"/>
    <n v="20"/>
    <s v="E "/>
    <n v="3"/>
    <x v="1"/>
    <n v="3"/>
    <x v="18"/>
    <x v="7"/>
    <s v="MEDJOOL 108"/>
    <x v="27"/>
  </r>
  <r>
    <x v="4"/>
    <s v="4C41"/>
    <s v="861120250723E 3 69 "/>
    <n v="1"/>
    <n v="7"/>
    <s v="861120250723E 3"/>
    <x v="7"/>
    <n v="3522"/>
    <d v="2025-07-23T00:00:00"/>
    <n v="8"/>
    <s v="1 mois 3 sem."/>
    <x v="57"/>
    <n v="21"/>
    <s v="E "/>
    <n v="3"/>
    <x v="1"/>
    <n v="3"/>
    <x v="18"/>
    <x v="7"/>
    <s v="MEDJOOL 108"/>
    <x v="27"/>
  </r>
  <r>
    <x v="4"/>
    <s v="4C41"/>
    <s v="809020250728E 4 37 "/>
    <m/>
    <n v="8"/>
    <s v="809020250728E 4"/>
    <x v="7"/>
    <n v="3407"/>
    <d v="2025-07-28T00:00:00"/>
    <n v="7"/>
    <s v="1 mois 3 sem."/>
    <x v="41"/>
    <n v="8"/>
    <s v="E "/>
    <n v="4"/>
    <x v="1"/>
    <n v="4"/>
    <x v="11"/>
    <x v="7"/>
    <s v="MEDJOOL 102"/>
    <x v="26"/>
  </r>
  <r>
    <x v="4"/>
    <s v="4C41"/>
    <s v="861120250811E 3 68 "/>
    <n v="4"/>
    <m/>
    <s v="861120250811E 3"/>
    <x v="7"/>
    <n v="3522"/>
    <d v="2025-08-11T00:00:00"/>
    <n v="5"/>
    <s v="1 mois 1 sem."/>
    <x v="57"/>
    <n v="56"/>
    <s v="E "/>
    <n v="3"/>
    <x v="1"/>
    <n v="3"/>
    <x v="18"/>
    <x v="7"/>
    <s v="MEDJOOL 108"/>
    <x v="27"/>
  </r>
  <r>
    <x v="4"/>
    <s v="4C41"/>
    <s v="861120250814E 5 69 "/>
    <n v="2"/>
    <n v="7"/>
    <s v="861120250814E 5"/>
    <x v="7"/>
    <n v="3522"/>
    <d v="2025-08-14T00:00:00"/>
    <n v="5"/>
    <s v="1 mois "/>
    <x v="43"/>
    <n v="35"/>
    <s v="E "/>
    <n v="5"/>
    <x v="1"/>
    <n v="5"/>
    <x v="12"/>
    <x v="7"/>
    <s v="MEDJOOL 108"/>
    <x v="27"/>
  </r>
  <r>
    <x v="4"/>
    <s v="4C41"/>
    <s v="851620250805EA8 16 "/>
    <m/>
    <n v="8"/>
    <s v="851620250805EA8"/>
    <x v="7"/>
    <n v="3514"/>
    <d v="2025-08-05T00:00:00"/>
    <n v="6"/>
    <s v="1 mois 1 sem."/>
    <x v="45"/>
    <n v="8"/>
    <s v="EA"/>
    <n v="8"/>
    <x v="1"/>
    <s v="7+"/>
    <x v="10"/>
    <x v="7"/>
    <s v="MEDJOOL 107"/>
    <x v="25"/>
  </r>
  <r>
    <x v="4"/>
    <s v="4C21"/>
    <s v="853420250626EA5 59 "/>
    <n v="2"/>
    <m/>
    <s v="853420250626EA5"/>
    <x v="4"/>
    <n v="130"/>
    <d v="2025-06-26T00:00:00"/>
    <n v="12"/>
    <s v="2 mois 3 sem."/>
    <x v="62"/>
    <n v="28"/>
    <s v="EA"/>
    <n v="5"/>
    <x v="1"/>
    <n v="5"/>
    <x v="12"/>
    <x v="4"/>
    <s v="KHENEZI 11"/>
    <x v="3"/>
  </r>
  <r>
    <x v="4"/>
    <s v="4C21"/>
    <s v="836020250624E 7 85 "/>
    <m/>
    <n v="7"/>
    <s v="836020250624E 7"/>
    <x v="4"/>
    <n v="110"/>
    <d v="2025-06-24T00:00:00"/>
    <n v="12"/>
    <s v="2 mois 3 sem."/>
    <x v="40"/>
    <n v="7"/>
    <s v="E "/>
    <n v="7"/>
    <x v="1"/>
    <s v="7+"/>
    <x v="10"/>
    <x v="4"/>
    <s v="KHENEZI 10"/>
    <x v="19"/>
  </r>
  <r>
    <x v="4"/>
    <s v="4C21"/>
    <s v="729120250624E 7 85 "/>
    <m/>
    <n v="1"/>
    <s v="729120250624E 7"/>
    <x v="4"/>
    <n v="50"/>
    <d v="2025-06-24T00:00:00"/>
    <n v="12"/>
    <s v="2 mois 3 sem."/>
    <x v="40"/>
    <n v="1"/>
    <s v="E "/>
    <n v="7"/>
    <x v="1"/>
    <s v="7+"/>
    <x v="10"/>
    <x v="4"/>
    <s v="KHENEZI 6"/>
    <x v="33"/>
  </r>
  <r>
    <x v="4"/>
    <s v="4C21"/>
    <s v="853520250624E 6 85 "/>
    <n v="1"/>
    <n v="2"/>
    <s v="853520250624E 6"/>
    <x v="4"/>
    <n v="131"/>
    <d v="2025-06-24T00:00:00"/>
    <n v="12"/>
    <s v="2 mois 3 sem."/>
    <x v="44"/>
    <n v="16"/>
    <s v="E "/>
    <n v="6"/>
    <x v="1"/>
    <n v="6"/>
    <x v="13"/>
    <x v="4"/>
    <s v="KHENEZI 11"/>
    <x v="3"/>
  </r>
  <r>
    <x v="4"/>
    <s v="4C21"/>
    <s v="853420250624E 8 59 "/>
    <m/>
    <n v="10"/>
    <s v="853420250624E 8"/>
    <x v="4"/>
    <n v="130"/>
    <d v="2025-06-24T00:00:00"/>
    <n v="12"/>
    <s v="2 mois 3 sem."/>
    <x v="42"/>
    <n v="10"/>
    <s v="E "/>
    <n v="8"/>
    <x v="1"/>
    <s v="7+"/>
    <x v="10"/>
    <x v="4"/>
    <s v="KHENEZI 11"/>
    <x v="3"/>
  </r>
  <r>
    <x v="4"/>
    <s v="4C21"/>
    <s v="853420250626E 5 59 "/>
    <m/>
    <n v="5"/>
    <s v="853420250626E 5"/>
    <x v="4"/>
    <n v="130"/>
    <d v="2025-06-26T00:00:00"/>
    <n v="12"/>
    <s v="2 mois 3 sem."/>
    <x v="43"/>
    <n v="5"/>
    <s v="E "/>
    <n v="5"/>
    <x v="1"/>
    <n v="5"/>
    <x v="12"/>
    <x v="4"/>
    <s v="KHENEZI 11"/>
    <x v="3"/>
  </r>
  <r>
    <x v="4"/>
    <s v="4C21"/>
    <s v="853420250625E 5 85 "/>
    <n v="10"/>
    <m/>
    <s v="853420250625E 5"/>
    <x v="4"/>
    <n v="130"/>
    <d v="2025-06-25T00:00:00"/>
    <n v="12"/>
    <s v="2 mois 3 sem."/>
    <x v="43"/>
    <n v="140"/>
    <s v="E "/>
    <n v="5"/>
    <x v="1"/>
    <n v="5"/>
    <x v="12"/>
    <x v="4"/>
    <s v="KHENEZI 11"/>
    <x v="3"/>
  </r>
  <r>
    <x v="4"/>
    <s v="4D11"/>
    <s v="840220250827E 4 86 "/>
    <m/>
    <n v="459"/>
    <s v="840220250827E 4"/>
    <x v="7"/>
    <n v="3464"/>
    <d v="2025-08-27T00:00:00"/>
    <n v="3"/>
    <s v="3 sem."/>
    <x v="41"/>
    <n v="459"/>
    <s v="E "/>
    <n v="4"/>
    <x v="1"/>
    <n v="4"/>
    <x v="11"/>
    <x v="7"/>
    <s v="MEDJOOL 105"/>
    <x v="30"/>
  </r>
  <r>
    <x v="4"/>
    <s v="4D11"/>
    <s v="840220250901E 4 86 "/>
    <n v="1"/>
    <n v="5"/>
    <s v="840220250901E 4"/>
    <x v="7"/>
    <n v="3464"/>
    <d v="2025-09-01T00:00:00"/>
    <n v="2"/>
    <s v="2 sem."/>
    <x v="41"/>
    <n v="19"/>
    <s v="E "/>
    <n v="4"/>
    <x v="1"/>
    <n v="4"/>
    <x v="11"/>
    <x v="7"/>
    <s v="MEDJOOL 105"/>
    <x v="30"/>
  </r>
  <r>
    <x v="4"/>
    <s v="4D11"/>
    <s v="840220250902EA4 84 "/>
    <n v="2"/>
    <m/>
    <s v="840220250902EA4"/>
    <x v="7"/>
    <n v="3464"/>
    <d v="2025-09-02T00:00:00"/>
    <n v="2"/>
    <s v="2 sem."/>
    <x v="61"/>
    <n v="28"/>
    <s v="EA"/>
    <n v="4"/>
    <x v="1"/>
    <n v="4"/>
    <x v="11"/>
    <x v="7"/>
    <s v="MEDJOOL 105"/>
    <x v="30"/>
  </r>
  <r>
    <x v="4"/>
    <s v="4D11"/>
    <s v="861120250603E 7 68 "/>
    <m/>
    <n v="6"/>
    <s v="861120250603E 7"/>
    <x v="7"/>
    <n v="3522"/>
    <d v="2025-06-03T00:00:00"/>
    <n v="15"/>
    <s v="3 mois 2 sem."/>
    <x v="40"/>
    <n v="6"/>
    <s v="E "/>
    <n v="7"/>
    <x v="1"/>
    <s v="7+"/>
    <x v="10"/>
    <x v="7"/>
    <s v="MEDJOOL 108"/>
    <x v="27"/>
  </r>
  <r>
    <x v="4"/>
    <s v="4D12"/>
    <s v="840220250707EA7 16 "/>
    <m/>
    <n v="6"/>
    <s v="840220250707EA7"/>
    <x v="7"/>
    <n v="3464"/>
    <d v="2025-07-07T00:00:00"/>
    <n v="10"/>
    <s v="2 mois 1 sem."/>
    <x v="60"/>
    <n v="6"/>
    <s v="EA"/>
    <n v="7"/>
    <x v="1"/>
    <s v="7+"/>
    <x v="10"/>
    <x v="7"/>
    <s v="MEDJOOL 105"/>
    <x v="30"/>
  </r>
  <r>
    <x v="4"/>
    <s v="4D12"/>
    <s v="861120250708E 6 16 "/>
    <m/>
    <n v="1"/>
    <s v="861120250708E 6"/>
    <x v="7"/>
    <n v="3522"/>
    <d v="2025-07-08T00:00:00"/>
    <n v="10"/>
    <s v="2 mois 1 sem."/>
    <x v="44"/>
    <n v="1"/>
    <s v="E "/>
    <n v="6"/>
    <x v="1"/>
    <n v="6"/>
    <x v="13"/>
    <x v="7"/>
    <s v="MEDJOOL 108"/>
    <x v="27"/>
  </r>
  <r>
    <x v="4"/>
    <s v="4D12"/>
    <s v="851620250709EA3 69 "/>
    <m/>
    <n v="4"/>
    <s v="851620250709EA3"/>
    <x v="7"/>
    <n v="3514"/>
    <d v="2025-07-09T00:00:00"/>
    <n v="10"/>
    <s v="2 mois 1 sem."/>
    <x v="64"/>
    <n v="4"/>
    <s v="EA"/>
    <n v="3"/>
    <x v="1"/>
    <n v="3"/>
    <x v="18"/>
    <x v="7"/>
    <s v="MEDJOOL 107"/>
    <x v="25"/>
  </r>
  <r>
    <x v="4"/>
    <s v="4D12"/>
    <s v="861120250707E 3 16 "/>
    <m/>
    <n v="7"/>
    <s v="861120250707E 3"/>
    <x v="7"/>
    <n v="3522"/>
    <d v="2025-07-07T00:00:00"/>
    <n v="10"/>
    <s v="2 mois 1 sem."/>
    <x v="57"/>
    <n v="7"/>
    <s v="E "/>
    <n v="3"/>
    <x v="1"/>
    <n v="3"/>
    <x v="18"/>
    <x v="7"/>
    <s v="MEDJOOL 108"/>
    <x v="27"/>
  </r>
  <r>
    <x v="4"/>
    <s v="4D12"/>
    <s v="851620250709E 5 69 "/>
    <m/>
    <n v="1"/>
    <s v="851620250709E 5"/>
    <x v="7"/>
    <n v="3514"/>
    <d v="2025-07-09T00:00:00"/>
    <n v="10"/>
    <s v="2 mois 1 sem."/>
    <x v="43"/>
    <n v="1"/>
    <s v="E "/>
    <n v="5"/>
    <x v="1"/>
    <n v="5"/>
    <x v="12"/>
    <x v="7"/>
    <s v="MEDJOOL 107"/>
    <x v="25"/>
  </r>
  <r>
    <x v="4"/>
    <s v="4D12"/>
    <s v="861120250814E 8 68 "/>
    <m/>
    <n v="6"/>
    <s v="861120250814E 8"/>
    <x v="7"/>
    <n v="3522"/>
    <d v="2025-08-14T00:00:00"/>
    <n v="5"/>
    <s v="1 mois "/>
    <x v="42"/>
    <n v="6"/>
    <s v="E "/>
    <n v="8"/>
    <x v="1"/>
    <s v="7+"/>
    <x v="10"/>
    <x v="7"/>
    <s v="MEDJOOL 108"/>
    <x v="27"/>
  </r>
  <r>
    <x v="4"/>
    <s v="4D12"/>
    <s v="861120250814E 8 68 "/>
    <m/>
    <n v="2"/>
    <s v="861120250814E 8"/>
    <x v="7"/>
    <n v="3522"/>
    <d v="2025-08-14T00:00:00"/>
    <n v="5"/>
    <s v="1 mois "/>
    <x v="42"/>
    <n v="2"/>
    <s v="E "/>
    <n v="8"/>
    <x v="1"/>
    <s v="7+"/>
    <x v="10"/>
    <x v="7"/>
    <s v="MEDJOOL 108"/>
    <x v="27"/>
  </r>
  <r>
    <x v="4"/>
    <s v="4D12"/>
    <s v="840220250715E 5 34 "/>
    <m/>
    <n v="6"/>
    <s v="840220250715E 5"/>
    <x v="7"/>
    <n v="3464"/>
    <d v="2025-07-15T00:00:00"/>
    <n v="9"/>
    <s v="2 mois "/>
    <x v="43"/>
    <n v="6"/>
    <s v="E "/>
    <n v="5"/>
    <x v="1"/>
    <n v="5"/>
    <x v="12"/>
    <x v="7"/>
    <s v="MEDJOOL 105"/>
    <x v="30"/>
  </r>
  <r>
    <x v="4"/>
    <s v="4D12"/>
    <s v="840220250619E 6 59 "/>
    <m/>
    <n v="4"/>
    <s v="840220250619E 6"/>
    <x v="7"/>
    <n v="3464"/>
    <d v="2025-06-19T00:00:00"/>
    <n v="13"/>
    <s v="2 mois 4 sem."/>
    <x v="44"/>
    <n v="4"/>
    <s v="E "/>
    <n v="6"/>
    <x v="1"/>
    <n v="6"/>
    <x v="13"/>
    <x v="7"/>
    <s v="MEDJOOL 105"/>
    <x v="30"/>
  </r>
  <r>
    <x v="4"/>
    <s v="4D12"/>
    <s v="851620250610EA5 34 "/>
    <m/>
    <n v="2"/>
    <s v="851620250610EA5"/>
    <x v="7"/>
    <n v="3514"/>
    <d v="2025-06-10T00:00:00"/>
    <n v="14"/>
    <s v="3 mois 1 sem."/>
    <x v="62"/>
    <n v="2"/>
    <s v="EA"/>
    <n v="5"/>
    <x v="1"/>
    <n v="5"/>
    <x v="12"/>
    <x v="7"/>
    <s v="MEDJOOL 107"/>
    <x v="25"/>
  </r>
  <r>
    <x v="4"/>
    <s v="4D12"/>
    <s v="851620250812E 7 85 "/>
    <m/>
    <n v="8"/>
    <s v="851620250812E 7"/>
    <x v="7"/>
    <n v="3514"/>
    <d v="2025-08-12T00:00:00"/>
    <n v="5"/>
    <s v="1 mois "/>
    <x v="40"/>
    <n v="8"/>
    <s v="E "/>
    <n v="7"/>
    <x v="1"/>
    <s v="7+"/>
    <x v="10"/>
    <x v="7"/>
    <s v="MEDJOOL 107"/>
    <x v="25"/>
  </r>
  <r>
    <x v="4"/>
    <s v="4D12"/>
    <s v="851220250730E 5 37 "/>
    <m/>
    <n v="5"/>
    <s v="851220250730E 5"/>
    <x v="7"/>
    <n v="3508"/>
    <d v="2025-07-30T00:00:00"/>
    <n v="7"/>
    <s v="1 mois 2 sem."/>
    <x v="43"/>
    <n v="5"/>
    <s v="E "/>
    <n v="5"/>
    <x v="1"/>
    <n v="5"/>
    <x v="12"/>
    <x v="7"/>
    <s v="MEDJOOL 107"/>
    <x v="25"/>
  </r>
  <r>
    <x v="4"/>
    <s v="4D12"/>
    <s v="851220250729E 5 37 "/>
    <n v="1"/>
    <m/>
    <s v="851220250729E 5"/>
    <x v="7"/>
    <n v="3508"/>
    <d v="2025-07-29T00:00:00"/>
    <n v="7"/>
    <s v="1 mois 2 sem."/>
    <x v="43"/>
    <n v="14"/>
    <s v="E "/>
    <n v="5"/>
    <x v="1"/>
    <n v="5"/>
    <x v="12"/>
    <x v="7"/>
    <s v="MEDJOOL 107"/>
    <x v="25"/>
  </r>
  <r>
    <x v="4"/>
    <s v="4D12"/>
    <s v="851620250718E 4 37 "/>
    <m/>
    <n v="2"/>
    <s v="851620250718E 4"/>
    <x v="7"/>
    <n v="3514"/>
    <d v="2025-07-18T00:00:00"/>
    <n v="8"/>
    <s v="2 mois "/>
    <x v="41"/>
    <n v="2"/>
    <s v="E "/>
    <n v="4"/>
    <x v="1"/>
    <n v="4"/>
    <x v="11"/>
    <x v="7"/>
    <s v="MEDJOOL 107"/>
    <x v="25"/>
  </r>
  <r>
    <x v="4"/>
    <s v="4C12"/>
    <s v="851220250825E 4 84 "/>
    <n v="8"/>
    <n v="10"/>
    <s v="851220250825E 4"/>
    <x v="7"/>
    <n v="3508"/>
    <d v="2025-08-25T00:00:00"/>
    <n v="3"/>
    <s v="3 sem."/>
    <x v="41"/>
    <n v="122"/>
    <s v="E "/>
    <n v="4"/>
    <x v="1"/>
    <n v="4"/>
    <x v="11"/>
    <x v="7"/>
    <s v="MEDJOOL 107"/>
    <x v="25"/>
  </r>
  <r>
    <x v="4"/>
    <s v="4C12"/>
    <s v="851220250901EA4 84 "/>
    <n v="1"/>
    <n v="11"/>
    <s v="851220250901EA4"/>
    <x v="7"/>
    <n v="3508"/>
    <d v="2025-09-01T00:00:00"/>
    <n v="2"/>
    <s v="2 sem."/>
    <x v="61"/>
    <n v="25"/>
    <s v="EA"/>
    <n v="4"/>
    <x v="1"/>
    <n v="4"/>
    <x v="11"/>
    <x v="7"/>
    <s v="MEDJOOL 107"/>
    <x v="25"/>
  </r>
  <r>
    <x v="4"/>
    <s v="4C12"/>
    <s v="861120250707E 8 37 "/>
    <m/>
    <n v="11"/>
    <s v="861120250707E 8"/>
    <x v="7"/>
    <n v="3522"/>
    <d v="2025-07-07T00:00:00"/>
    <n v="10"/>
    <s v="2 mois 1 sem."/>
    <x v="42"/>
    <n v="11"/>
    <s v="E "/>
    <n v="8"/>
    <x v="1"/>
    <s v="7+"/>
    <x v="10"/>
    <x v="7"/>
    <s v="MEDJOOL 108"/>
    <x v="27"/>
  </r>
  <r>
    <x v="4"/>
    <s v="4C12"/>
    <s v="861120250707EA8 68 "/>
    <n v="1"/>
    <m/>
    <s v="861120250707EA8"/>
    <x v="7"/>
    <n v="3522"/>
    <d v="2025-07-07T00:00:00"/>
    <n v="10"/>
    <s v="2 mois 1 sem."/>
    <x v="45"/>
    <n v="14"/>
    <s v="EA"/>
    <n v="8"/>
    <x v="1"/>
    <s v="7+"/>
    <x v="10"/>
    <x v="7"/>
    <s v="MEDJOOL 108"/>
    <x v="27"/>
  </r>
  <r>
    <x v="4"/>
    <s v="4C12"/>
    <s v="861120250707E 8 37 "/>
    <n v="1"/>
    <m/>
    <s v="861120250707E 8"/>
    <x v="7"/>
    <n v="3522"/>
    <d v="2025-07-07T00:00:00"/>
    <n v="10"/>
    <s v="2 mois 1 sem."/>
    <x v="42"/>
    <n v="14"/>
    <s v="E "/>
    <n v="8"/>
    <x v="1"/>
    <s v="7+"/>
    <x v="10"/>
    <x v="7"/>
    <s v="MEDJOOL 108"/>
    <x v="27"/>
  </r>
  <r>
    <x v="4"/>
    <s v="4C12"/>
    <s v="564020250903XM1572 "/>
    <n v="12"/>
    <n v="7"/>
    <s v="564020250903XM1"/>
    <x v="7"/>
    <n v="2306"/>
    <d v="2025-09-03T00:00:00"/>
    <n v="2"/>
    <s v="2 sem."/>
    <x v="9"/>
    <n v="175"/>
    <s v="XM"/>
    <n v="15"/>
    <x v="0"/>
    <s v="13+"/>
    <x v="2"/>
    <x v="7"/>
    <s v="MEDJOOL 109"/>
    <x v="7"/>
  </r>
  <r>
    <x v="4"/>
    <s v="4C11"/>
    <s v="861120250709E 6 69 "/>
    <n v="1"/>
    <m/>
    <s v="861120250709E 6"/>
    <x v="7"/>
    <n v="3522"/>
    <d v="2025-07-09T00:00:00"/>
    <n v="10"/>
    <s v="2 mois 1 sem."/>
    <x v="44"/>
    <n v="14"/>
    <s v="E "/>
    <n v="6"/>
    <x v="1"/>
    <n v="6"/>
    <x v="13"/>
    <x v="7"/>
    <s v="MEDJOOL 108"/>
    <x v="27"/>
  </r>
  <r>
    <x v="4"/>
    <s v="4C11"/>
    <s v="843120250715EA6 34 "/>
    <m/>
    <n v="4"/>
    <s v="843120250715EA6"/>
    <x v="7"/>
    <n v="3500"/>
    <d v="2025-07-15T00:00:00"/>
    <n v="9"/>
    <s v="2 mois "/>
    <x v="46"/>
    <n v="4"/>
    <s v="EA"/>
    <n v="6"/>
    <x v="1"/>
    <n v="6"/>
    <x v="13"/>
    <x v="7"/>
    <s v="MEDJOOL 106"/>
    <x v="28"/>
  </r>
  <r>
    <x v="4"/>
    <s v="4C11"/>
    <s v="564020250710EA2 84 "/>
    <m/>
    <n v="1"/>
    <s v="564020250710EA2"/>
    <x v="7"/>
    <n v="2306"/>
    <d v="2025-07-10T00:00:00"/>
    <n v="10"/>
    <s v="2 mois 1 sem."/>
    <x v="67"/>
    <n v="1"/>
    <s v="EA"/>
    <n v="2"/>
    <x v="1"/>
    <n v="2"/>
    <x v="6"/>
    <x v="7"/>
    <s v="MEDJOOL 109"/>
    <x v="7"/>
  </r>
  <r>
    <x v="4"/>
    <s v="4C11"/>
    <s v="861120250707EA4 68 "/>
    <m/>
    <n v="7"/>
    <s v="861120250707EA4"/>
    <x v="7"/>
    <n v="3522"/>
    <d v="2025-07-07T00:00:00"/>
    <n v="10"/>
    <s v="2 mois 1 sem."/>
    <x v="61"/>
    <n v="7"/>
    <s v="EA"/>
    <n v="4"/>
    <x v="1"/>
    <n v="4"/>
    <x v="11"/>
    <x v="7"/>
    <s v="MEDJOOL 108"/>
    <x v="27"/>
  </r>
  <r>
    <x v="4"/>
    <s v="4C11"/>
    <s v="861120250704EA2 72 "/>
    <n v="1"/>
    <m/>
    <s v="861120250704EA2"/>
    <x v="7"/>
    <n v="3522"/>
    <d v="2025-07-04T00:00:00"/>
    <n v="10"/>
    <s v="2 mois 2 sem."/>
    <x v="67"/>
    <n v="14"/>
    <s v="EA"/>
    <n v="2"/>
    <x v="1"/>
    <n v="2"/>
    <x v="6"/>
    <x v="7"/>
    <s v="MEDJOOL 108"/>
    <x v="27"/>
  </r>
  <r>
    <x v="4"/>
    <s v="4C11"/>
    <s v="809020250909E 4 73 "/>
    <n v="1"/>
    <n v="5"/>
    <s v="809020250909E 4"/>
    <x v="7"/>
    <n v="3407"/>
    <d v="2025-09-09T00:00:00"/>
    <n v="1"/>
    <s v="1 sem."/>
    <x v="41"/>
    <n v="19"/>
    <s v="E "/>
    <n v="4"/>
    <x v="1"/>
    <n v="4"/>
    <x v="11"/>
    <x v="7"/>
    <s v="MEDJOOL 102"/>
    <x v="26"/>
  </r>
  <r>
    <x v="4"/>
    <s v="4C11"/>
    <s v="809020250904E 4 21 "/>
    <n v="5"/>
    <n v="3"/>
    <s v="809020250904E 4"/>
    <x v="7"/>
    <n v="3407"/>
    <d v="2025-09-04T00:00:00"/>
    <n v="2"/>
    <s v="2 sem."/>
    <x v="41"/>
    <n v="73"/>
    <s v="E "/>
    <n v="4"/>
    <x v="1"/>
    <n v="4"/>
    <x v="11"/>
    <x v="7"/>
    <s v="MEDJOOL 102"/>
    <x v="26"/>
  </r>
  <r>
    <x v="4"/>
    <s v="4B11"/>
    <s v="870320250728E 1 59 "/>
    <n v="13"/>
    <m/>
    <s v="870320250728E 1"/>
    <x v="1"/>
    <n v="9308"/>
    <d v="2025-07-28T00:00:00"/>
    <n v="7"/>
    <s v="1 mois 3 sem."/>
    <x v="52"/>
    <n v="182"/>
    <s v="E "/>
    <n v="1"/>
    <x v="1"/>
    <n v="1"/>
    <x v="17"/>
    <x v="1"/>
    <s v="SHESHI 03"/>
    <x v="1"/>
  </r>
  <r>
    <x v="4"/>
    <s v="4B11"/>
    <s v="870320250731EA1 59 "/>
    <n v="1"/>
    <n v="3"/>
    <s v="870320250731EA1"/>
    <x v="1"/>
    <n v="9308"/>
    <d v="2025-07-31T00:00:00"/>
    <n v="7"/>
    <s v="1 mois 2 sem."/>
    <x v="58"/>
    <n v="17"/>
    <s v="EA"/>
    <n v="1"/>
    <x v="1"/>
    <n v="1"/>
    <x v="17"/>
    <x v="1"/>
    <s v="SHESHI 03"/>
    <x v="1"/>
  </r>
  <r>
    <x v="4"/>
    <s v="4B11"/>
    <s v="851220250718E 4 37 "/>
    <n v="1"/>
    <n v="2"/>
    <s v="851220250718E 4"/>
    <x v="7"/>
    <n v="3508"/>
    <d v="2025-07-18T00:00:00"/>
    <n v="8"/>
    <s v="2 mois "/>
    <x v="41"/>
    <n v="16"/>
    <s v="E "/>
    <n v="4"/>
    <x v="1"/>
    <n v="4"/>
    <x v="11"/>
    <x v="7"/>
    <s v="MEDJOOL 107"/>
    <x v="25"/>
  </r>
  <r>
    <x v="4"/>
    <s v="4B11"/>
    <s v="851620250721E 3 69 "/>
    <m/>
    <n v="8"/>
    <s v="851620250721E 3"/>
    <x v="7"/>
    <n v="3514"/>
    <d v="2025-07-21T00:00:00"/>
    <n v="8"/>
    <s v="1 mois 4 sem."/>
    <x v="57"/>
    <n v="8"/>
    <s v="E "/>
    <n v="3"/>
    <x v="1"/>
    <n v="3"/>
    <x v="18"/>
    <x v="7"/>
    <s v="MEDJOOL 107"/>
    <x v="25"/>
  </r>
  <r>
    <x v="4"/>
    <s v="4B11"/>
    <s v="843120250710E 5 37 "/>
    <m/>
    <n v="3"/>
    <s v="843120250710E 5"/>
    <x v="7"/>
    <n v="3500"/>
    <d v="2025-07-10T00:00:00"/>
    <n v="10"/>
    <s v="2 mois 1 sem."/>
    <x v="43"/>
    <n v="3"/>
    <s v="E "/>
    <n v="5"/>
    <x v="1"/>
    <n v="5"/>
    <x v="12"/>
    <x v="7"/>
    <s v="MEDJOOL 106"/>
    <x v="28"/>
  </r>
  <r>
    <x v="4"/>
    <s v="4B12"/>
    <s v="842520250708E 4 37 "/>
    <m/>
    <n v="3"/>
    <s v="842520250708E 4"/>
    <x v="7"/>
    <n v="3491"/>
    <d v="2025-07-08T00:00:00"/>
    <n v="10"/>
    <s v="2 mois 1 sem."/>
    <x v="41"/>
    <n v="3"/>
    <s v="E "/>
    <n v="4"/>
    <x v="1"/>
    <n v="4"/>
    <x v="11"/>
    <x v="7"/>
    <s v="MEDJOOL 106"/>
    <x v="28"/>
  </r>
  <r>
    <x v="4"/>
    <s v="4B12"/>
    <s v="842520250708E 5 37 "/>
    <m/>
    <n v="4"/>
    <s v="842520250708E 5"/>
    <x v="7"/>
    <n v="3491"/>
    <d v="2025-07-08T00:00:00"/>
    <n v="10"/>
    <s v="2 mois 1 sem."/>
    <x v="43"/>
    <n v="4"/>
    <s v="E "/>
    <n v="5"/>
    <x v="1"/>
    <n v="5"/>
    <x v="12"/>
    <x v="7"/>
    <s v="MEDJOOL 106"/>
    <x v="28"/>
  </r>
  <r>
    <x v="4"/>
    <s v="4B12"/>
    <s v="842520250708E 7 37 "/>
    <m/>
    <n v="3"/>
    <s v="842520250708E 7"/>
    <x v="7"/>
    <n v="3491"/>
    <d v="2025-07-08T00:00:00"/>
    <n v="10"/>
    <s v="2 mois 1 sem."/>
    <x v="40"/>
    <n v="3"/>
    <s v="E "/>
    <n v="7"/>
    <x v="1"/>
    <s v="7+"/>
    <x v="10"/>
    <x v="7"/>
    <s v="MEDJOOL 106"/>
    <x v="28"/>
  </r>
  <r>
    <x v="4"/>
    <s v="4B12"/>
    <s v="840220250715EA5 34 "/>
    <m/>
    <n v="6"/>
    <s v="840220250715EA5"/>
    <x v="7"/>
    <n v="3464"/>
    <d v="2025-07-15T00:00:00"/>
    <n v="9"/>
    <s v="2 mois "/>
    <x v="62"/>
    <n v="6"/>
    <s v="EA"/>
    <n v="5"/>
    <x v="1"/>
    <n v="5"/>
    <x v="12"/>
    <x v="7"/>
    <s v="MEDJOOL 105"/>
    <x v="30"/>
  </r>
  <r>
    <x v="4"/>
    <s v="4B12"/>
    <s v="833720250915E+1414 "/>
    <m/>
    <n v="6"/>
    <s v="833720250915E+1"/>
    <x v="9"/>
    <n v="36"/>
    <d v="2025-09-15T00:00:00"/>
    <n v="0"/>
    <s v="&lt; 1 sem."/>
    <x v="78"/>
    <n v="6"/>
    <s v="E+"/>
    <n v="14"/>
    <x v="0"/>
    <s v="13+"/>
    <x v="2"/>
    <x v="9"/>
    <s v="DABBAS 4"/>
    <x v="8"/>
  </r>
  <r>
    <x v="4"/>
    <s v="4B12"/>
    <s v="809020250619E 3 59 "/>
    <n v="2"/>
    <n v="1"/>
    <s v="809020250619E 3"/>
    <x v="7"/>
    <n v="3407"/>
    <d v="2025-06-19T00:00:00"/>
    <n v="13"/>
    <s v="2 mois 4 sem."/>
    <x v="57"/>
    <n v="29"/>
    <s v="E "/>
    <n v="3"/>
    <x v="1"/>
    <n v="3"/>
    <x v="18"/>
    <x v="7"/>
    <s v="MEDJOOL 102"/>
    <x v="26"/>
  </r>
  <r>
    <x v="4"/>
    <s v="4A12"/>
    <s v="809020250910E 3 16 "/>
    <m/>
    <n v="207"/>
    <s v="809020250910E 3"/>
    <x v="7"/>
    <n v="3407"/>
    <d v="2025-09-10T00:00:00"/>
    <n v="1"/>
    <s v="1 sem."/>
    <x v="57"/>
    <n v="207"/>
    <s v="E "/>
    <n v="3"/>
    <x v="1"/>
    <n v="3"/>
    <x v="18"/>
    <x v="7"/>
    <s v="MEDJOOL 102"/>
    <x v="26"/>
  </r>
  <r>
    <x v="4"/>
    <s v="4A12"/>
    <s v="809020250916E 3 37 "/>
    <n v="5"/>
    <m/>
    <s v="809020250916E 3"/>
    <x v="7"/>
    <n v="3407"/>
    <d v="2025-09-16T00:00:00"/>
    <n v="0"/>
    <s v="&lt; 1 sem."/>
    <x v="57"/>
    <n v="70"/>
    <s v="E "/>
    <n v="3"/>
    <x v="1"/>
    <n v="3"/>
    <x v="18"/>
    <x v="7"/>
    <s v="MEDJOOL 102"/>
    <x v="26"/>
  </r>
  <r>
    <x v="4"/>
    <s v="4A12"/>
    <s v="809020250916E 3 34 "/>
    <m/>
    <n v="3"/>
    <s v="809020250916E 3"/>
    <x v="7"/>
    <n v="3407"/>
    <d v="2025-09-16T00:00:00"/>
    <n v="0"/>
    <s v="&lt; 1 sem."/>
    <x v="57"/>
    <n v="3"/>
    <s v="E "/>
    <n v="3"/>
    <x v="1"/>
    <n v="3"/>
    <x v="18"/>
    <x v="7"/>
    <s v="MEDJOOL 102"/>
    <x v="26"/>
  </r>
  <r>
    <x v="4"/>
    <s v="4A11"/>
    <s v="809020250814EA1 37 "/>
    <m/>
    <n v="7"/>
    <s v="809020250814EA1"/>
    <x v="7"/>
    <n v="3407"/>
    <d v="2025-08-14T00:00:00"/>
    <n v="5"/>
    <s v="1 mois "/>
    <x v="58"/>
    <n v="7"/>
    <s v="EA"/>
    <n v="1"/>
    <x v="1"/>
    <n v="1"/>
    <x v="17"/>
    <x v="7"/>
    <s v="MEDJOOL 102"/>
    <x v="26"/>
  </r>
  <r>
    <x v="4"/>
    <s v="4A11"/>
    <s v="809020250814EA2 59 "/>
    <m/>
    <n v="8"/>
    <s v="809020250814EA2"/>
    <x v="7"/>
    <n v="3407"/>
    <d v="2025-08-14T00:00:00"/>
    <n v="5"/>
    <s v="1 mois "/>
    <x v="67"/>
    <n v="8"/>
    <s v="EA"/>
    <n v="2"/>
    <x v="1"/>
    <n v="2"/>
    <x v="6"/>
    <x v="7"/>
    <s v="MEDJOOL 102"/>
    <x v="26"/>
  </r>
  <r>
    <x v="4"/>
    <s v="4A11"/>
    <s v="809020250814EA4 79 "/>
    <m/>
    <n v="2"/>
    <s v="809020250814EA4"/>
    <x v="7"/>
    <n v="3407"/>
    <d v="2025-08-14T00:00:00"/>
    <n v="5"/>
    <s v="1 mois "/>
    <x v="61"/>
    <n v="2"/>
    <s v="EA"/>
    <n v="4"/>
    <x v="1"/>
    <n v="4"/>
    <x v="11"/>
    <x v="7"/>
    <s v="MEDJOOL 102"/>
    <x v="26"/>
  </r>
  <r>
    <x v="4"/>
    <s v="4A11"/>
    <s v="564020250904E 2 16 "/>
    <m/>
    <n v="7"/>
    <s v="564020250904E 2"/>
    <x v="7"/>
    <n v="2306"/>
    <d v="2025-09-04T00:00:00"/>
    <n v="2"/>
    <s v="2 sem."/>
    <x v="19"/>
    <n v="7"/>
    <s v="E "/>
    <n v="2"/>
    <x v="1"/>
    <n v="2"/>
    <x v="6"/>
    <x v="7"/>
    <s v="MEDJOOL 109"/>
    <x v="7"/>
  </r>
  <r>
    <x v="4"/>
    <s v="4A11"/>
    <s v="564020250904E 2 16 "/>
    <m/>
    <n v="5"/>
    <s v="564020250904E 2"/>
    <x v="7"/>
    <n v="2306"/>
    <d v="2025-09-04T00:00:00"/>
    <n v="2"/>
    <s v="2 sem."/>
    <x v="19"/>
    <n v="5"/>
    <s v="E "/>
    <n v="2"/>
    <x v="1"/>
    <n v="2"/>
    <x v="6"/>
    <x v="7"/>
    <s v="MEDJOOL 109"/>
    <x v="7"/>
  </r>
  <r>
    <x v="4"/>
    <s v="4A11"/>
    <s v="851220250826EA6 16 "/>
    <m/>
    <n v="11"/>
    <s v="851220250826EA6"/>
    <x v="7"/>
    <n v="3508"/>
    <d v="2025-08-26T00:00:00"/>
    <n v="3"/>
    <s v="3 sem."/>
    <x v="46"/>
    <n v="11"/>
    <s v="EA"/>
    <n v="6"/>
    <x v="1"/>
    <n v="6"/>
    <x v="13"/>
    <x v="7"/>
    <s v="MEDJOOL 107"/>
    <x v="25"/>
  </r>
  <r>
    <x v="4"/>
    <s v="4A11"/>
    <s v="830620250825E 3 16 "/>
    <m/>
    <n v="5"/>
    <s v="830620250825E 3"/>
    <x v="7"/>
    <n v="3445"/>
    <d v="2025-08-25T00:00:00"/>
    <n v="3"/>
    <s v="3 sem."/>
    <x v="57"/>
    <n v="5"/>
    <s v="E "/>
    <n v="3"/>
    <x v="1"/>
    <n v="3"/>
    <x v="18"/>
    <x v="7"/>
    <s v="MEDJOOL 104"/>
    <x v="29"/>
  </r>
  <r>
    <x v="4"/>
    <s v="4A11"/>
    <s v="830620250825E 4 16 "/>
    <m/>
    <n v="7"/>
    <s v="830620250825E 4"/>
    <x v="7"/>
    <n v="3445"/>
    <d v="2025-08-25T00:00:00"/>
    <n v="3"/>
    <s v="3 sem."/>
    <x v="41"/>
    <n v="7"/>
    <s v="E "/>
    <n v="4"/>
    <x v="1"/>
    <n v="4"/>
    <x v="11"/>
    <x v="7"/>
    <s v="MEDJOOL 104"/>
    <x v="29"/>
  </r>
  <r>
    <x v="4"/>
    <s v="4A11"/>
    <s v="830620250825EA5 34 "/>
    <m/>
    <n v="3"/>
    <s v="830620250825EA5"/>
    <x v="7"/>
    <n v="3445"/>
    <d v="2025-08-25T00:00:00"/>
    <n v="3"/>
    <s v="3 sem."/>
    <x v="62"/>
    <n v="3"/>
    <s v="EA"/>
    <n v="5"/>
    <x v="1"/>
    <n v="5"/>
    <x v="12"/>
    <x v="7"/>
    <s v="MEDJOOL 104"/>
    <x v="29"/>
  </r>
  <r>
    <x v="4"/>
    <s v="4A11"/>
    <s v="830620250709E 4 69 "/>
    <n v="1"/>
    <m/>
    <s v="830620250709E 4"/>
    <x v="7"/>
    <n v="3445"/>
    <d v="2025-07-09T00:00:00"/>
    <n v="10"/>
    <s v="2 mois 1 sem."/>
    <x v="41"/>
    <n v="14"/>
    <s v="E "/>
    <n v="4"/>
    <x v="1"/>
    <n v="4"/>
    <x v="11"/>
    <x v="7"/>
    <s v="MEDJOOL 104"/>
    <x v="29"/>
  </r>
  <r>
    <x v="4"/>
    <s v="4A11"/>
    <s v="861120250702E 6 16 "/>
    <m/>
    <n v="9"/>
    <s v="861120250702E 6"/>
    <x v="7"/>
    <n v="3522"/>
    <d v="2025-07-02T00:00:00"/>
    <n v="11"/>
    <s v="2 mois 2 sem."/>
    <x v="44"/>
    <n v="9"/>
    <s v="E "/>
    <n v="6"/>
    <x v="1"/>
    <n v="6"/>
    <x v="13"/>
    <x v="7"/>
    <s v="MEDJOOL 108"/>
    <x v="27"/>
  </r>
  <r>
    <x v="4"/>
    <s v="4A11"/>
    <s v="830620250703E 6 37 "/>
    <m/>
    <n v="1"/>
    <s v="830620250703E 6"/>
    <x v="7"/>
    <n v="3445"/>
    <d v="2025-07-03T00:00:00"/>
    <n v="11"/>
    <s v="2 mois 2 sem."/>
    <x v="44"/>
    <n v="1"/>
    <s v="E "/>
    <n v="6"/>
    <x v="1"/>
    <n v="6"/>
    <x v="13"/>
    <x v="7"/>
    <s v="MEDJOOL 104"/>
    <x v="29"/>
  </r>
  <r>
    <x v="4"/>
    <s v="4A11"/>
    <s v="830620250703EA3 16 "/>
    <m/>
    <n v="3"/>
    <s v="830620250703EA3"/>
    <x v="7"/>
    <n v="3445"/>
    <d v="2025-07-03T00:00:00"/>
    <n v="11"/>
    <s v="2 mois 2 sem."/>
    <x v="64"/>
    <n v="3"/>
    <s v="EA"/>
    <n v="3"/>
    <x v="1"/>
    <n v="3"/>
    <x v="18"/>
    <x v="7"/>
    <s v="MEDJOOL 104"/>
    <x v="29"/>
  </r>
  <r>
    <x v="4"/>
    <s v="4A11"/>
    <s v="851620250721E 7 37 "/>
    <m/>
    <n v="3"/>
    <s v="851620250721E 7"/>
    <x v="7"/>
    <n v="3514"/>
    <d v="2025-07-21T00:00:00"/>
    <n v="8"/>
    <s v="1 mois 4 sem."/>
    <x v="40"/>
    <n v="3"/>
    <s v="E "/>
    <n v="7"/>
    <x v="1"/>
    <s v="7+"/>
    <x v="10"/>
    <x v="7"/>
    <s v="MEDJOOL 107"/>
    <x v="25"/>
  </r>
  <r>
    <x v="4"/>
    <s v="4A11"/>
    <s v="840220250804E 4 69 "/>
    <n v="3"/>
    <m/>
    <s v="840220250804E 4"/>
    <x v="7"/>
    <n v="3464"/>
    <d v="2025-08-04T00:00:00"/>
    <n v="6"/>
    <s v="1 mois 2 sem."/>
    <x v="41"/>
    <n v="42"/>
    <s v="E "/>
    <n v="4"/>
    <x v="1"/>
    <n v="4"/>
    <x v="11"/>
    <x v="7"/>
    <s v="MEDJOOL 105"/>
    <x v="30"/>
  </r>
  <r>
    <x v="4"/>
    <s v="4A11"/>
    <s v="840220250806E 4 69 "/>
    <n v="2"/>
    <m/>
    <s v="840220250806E 4"/>
    <x v="7"/>
    <n v="3464"/>
    <d v="2025-08-06T00:00:00"/>
    <n v="6"/>
    <s v="1 mois 1 sem."/>
    <x v="41"/>
    <n v="28"/>
    <s v="E "/>
    <n v="4"/>
    <x v="1"/>
    <n v="4"/>
    <x v="11"/>
    <x v="7"/>
    <s v="MEDJOOL 105"/>
    <x v="30"/>
  </r>
  <r>
    <x v="4"/>
    <s v="4A11"/>
    <s v="861120250702EA6 16 "/>
    <m/>
    <n v="7"/>
    <s v="861120250702EA6"/>
    <x v="7"/>
    <n v="3522"/>
    <d v="2025-07-02T00:00:00"/>
    <n v="11"/>
    <s v="2 mois 2 sem."/>
    <x v="46"/>
    <n v="7"/>
    <s v="EA"/>
    <n v="6"/>
    <x v="1"/>
    <n v="6"/>
    <x v="13"/>
    <x v="7"/>
    <s v="MEDJOOL 108"/>
    <x v="27"/>
  </r>
  <r>
    <x v="4"/>
    <s v="4A11"/>
    <s v="842520250324E 3 14 "/>
    <m/>
    <n v="9"/>
    <s v="842520250324E 3"/>
    <x v="7"/>
    <n v="3491"/>
    <d v="2025-03-24T00:00:00"/>
    <n v="25"/>
    <s v="5 mois 3 sem."/>
    <x v="57"/>
    <n v="9"/>
    <s v="E "/>
    <n v="3"/>
    <x v="1"/>
    <n v="3"/>
    <x v="18"/>
    <x v="7"/>
    <s v="MEDJOOL 106"/>
    <x v="28"/>
  </r>
  <r>
    <x v="4"/>
    <s v="4A11"/>
    <s v="840220250324E 3 14 "/>
    <m/>
    <n v="4"/>
    <s v="840220250324E 3"/>
    <x v="7"/>
    <n v="3464"/>
    <d v="2025-03-24T00:00:00"/>
    <n v="25"/>
    <s v="5 mois 3 sem."/>
    <x v="57"/>
    <n v="4"/>
    <s v="E "/>
    <n v="3"/>
    <x v="1"/>
    <n v="3"/>
    <x v="18"/>
    <x v="7"/>
    <s v="MEDJOOL 105"/>
    <x v="30"/>
  </r>
  <r>
    <x v="4"/>
    <s v="4A11"/>
    <s v="842520250324E 2 14 "/>
    <m/>
    <n v="4"/>
    <s v="842520250324E 2"/>
    <x v="7"/>
    <n v="3491"/>
    <d v="2025-03-24T00:00:00"/>
    <n v="25"/>
    <s v="5 mois 3 sem."/>
    <x v="19"/>
    <n v="4"/>
    <s v="E "/>
    <n v="2"/>
    <x v="1"/>
    <n v="2"/>
    <x v="6"/>
    <x v="7"/>
    <s v="MEDJOOL 106"/>
    <x v="28"/>
  </r>
  <r>
    <x v="4"/>
    <s v="4A11"/>
    <s v="842520250324E 3 14 "/>
    <n v="1"/>
    <m/>
    <s v="842520250324E 3"/>
    <x v="7"/>
    <n v="3491"/>
    <d v="2025-03-24T00:00:00"/>
    <n v="25"/>
    <s v="5 mois 3 sem."/>
    <x v="57"/>
    <n v="14"/>
    <s v="E "/>
    <n v="3"/>
    <x v="1"/>
    <n v="3"/>
    <x v="18"/>
    <x v="7"/>
    <s v="MEDJOOL 106"/>
    <x v="28"/>
  </r>
  <r>
    <x v="4"/>
    <s v="4B51"/>
    <s v="809020250619E 3 59 "/>
    <m/>
    <n v="4"/>
    <s v="809020250619E 3"/>
    <x v="7"/>
    <n v="3407"/>
    <d v="2025-06-19T00:00:00"/>
    <n v="13"/>
    <s v="2 mois 4 sem."/>
    <x v="57"/>
    <n v="4"/>
    <s v="E "/>
    <n v="3"/>
    <x v="1"/>
    <n v="3"/>
    <x v="18"/>
    <x v="7"/>
    <s v="MEDJOOL 102"/>
    <x v="26"/>
  </r>
  <r>
    <x v="4"/>
    <s v="4B51"/>
    <s v="809020250619EA3 59 "/>
    <m/>
    <n v="3"/>
    <s v="809020250619EA3"/>
    <x v="7"/>
    <n v="3407"/>
    <d v="2025-06-19T00:00:00"/>
    <n v="13"/>
    <s v="2 mois 4 sem."/>
    <x v="64"/>
    <n v="3"/>
    <s v="EA"/>
    <n v="3"/>
    <x v="1"/>
    <n v="3"/>
    <x v="18"/>
    <x v="7"/>
    <s v="MEDJOOL 102"/>
    <x v="26"/>
  </r>
  <r>
    <x v="4"/>
    <s v="4B51"/>
    <s v="840220250825EA7 34 "/>
    <m/>
    <n v="7"/>
    <s v="840220250825EA7"/>
    <x v="7"/>
    <n v="3464"/>
    <d v="2025-08-25T00:00:00"/>
    <n v="3"/>
    <s v="3 sem."/>
    <x v="60"/>
    <n v="7"/>
    <s v="EA"/>
    <n v="7"/>
    <x v="1"/>
    <s v="7+"/>
    <x v="10"/>
    <x v="7"/>
    <s v="MEDJOOL 105"/>
    <x v="30"/>
  </r>
  <r>
    <x v="4"/>
    <s v="4B51"/>
    <s v="851620250805E 7 81 "/>
    <n v="1"/>
    <n v="7"/>
    <s v="851620250805E 7"/>
    <x v="7"/>
    <n v="3514"/>
    <d v="2025-08-05T00:00:00"/>
    <n v="6"/>
    <s v="1 mois 1 sem."/>
    <x v="40"/>
    <n v="21"/>
    <s v="E "/>
    <n v="7"/>
    <x v="1"/>
    <s v="7+"/>
    <x v="10"/>
    <x v="7"/>
    <s v="MEDJOOL 107"/>
    <x v="25"/>
  </r>
  <r>
    <x v="4"/>
    <s v="4B51"/>
    <s v="841320250904XM2668 "/>
    <m/>
    <n v="4"/>
    <s v="841320250904XM2"/>
    <x v="7"/>
    <n v="3476"/>
    <d v="2025-09-04T00:00:00"/>
    <n v="2"/>
    <s v="2 sem."/>
    <x v="79"/>
    <n v="4"/>
    <s v="XM"/>
    <n v="26"/>
    <x v="0"/>
    <s v="13+"/>
    <x v="2"/>
    <x v="7"/>
    <s v="MEDJOOL 106"/>
    <x v="28"/>
  </r>
  <r>
    <x v="4"/>
    <s v="4B51"/>
    <s v="841320250904XS2668 "/>
    <n v="4"/>
    <n v="7"/>
    <s v="841320250904XS2"/>
    <x v="7"/>
    <n v="3476"/>
    <d v="2025-09-04T00:00:00"/>
    <n v="2"/>
    <s v="2 sem."/>
    <x v="80"/>
    <n v="63"/>
    <s v="XS"/>
    <n v="26"/>
    <x v="0"/>
    <s v="13+"/>
    <x v="2"/>
    <x v="7"/>
    <s v="MEDJOOL 106"/>
    <x v="28"/>
  </r>
  <r>
    <x v="4"/>
    <s v="4B51"/>
    <s v="841320250908E 1 73 "/>
    <m/>
    <n v="111"/>
    <s v="841320250908E 1"/>
    <x v="7"/>
    <n v="3476"/>
    <d v="2025-09-08T00:00:00"/>
    <n v="1"/>
    <s v="1 sem."/>
    <x v="52"/>
    <n v="111"/>
    <s v="E "/>
    <n v="1"/>
    <x v="1"/>
    <n v="1"/>
    <x v="17"/>
    <x v="7"/>
    <s v="MEDJOOL 106"/>
    <x v="28"/>
  </r>
  <r>
    <x v="4"/>
    <s v="4B52"/>
    <s v="851220250912E 7 81 "/>
    <m/>
    <n v="4"/>
    <s v="851220250912E 7"/>
    <x v="7"/>
    <n v="3508"/>
    <d v="2025-09-12T00:00:00"/>
    <n v="0"/>
    <s v="&lt; 1 sem."/>
    <x v="40"/>
    <n v="4"/>
    <s v="E "/>
    <n v="7"/>
    <x v="1"/>
    <s v="7+"/>
    <x v="10"/>
    <x v="7"/>
    <s v="MEDJOOL 107"/>
    <x v="25"/>
  </r>
  <r>
    <x v="4"/>
    <s v="4B52"/>
    <s v="840220250826E 5 34 "/>
    <m/>
    <n v="4"/>
    <s v="840220250826E 5"/>
    <x v="7"/>
    <n v="3464"/>
    <d v="2025-08-26T00:00:00"/>
    <n v="3"/>
    <s v="3 sem."/>
    <x v="43"/>
    <n v="4"/>
    <s v="E "/>
    <n v="5"/>
    <x v="1"/>
    <n v="5"/>
    <x v="12"/>
    <x v="7"/>
    <s v="MEDJOOL 105"/>
    <x v="30"/>
  </r>
  <r>
    <x v="4"/>
    <s v="4B52"/>
    <s v="809020250828E 4 69 "/>
    <m/>
    <n v="11"/>
    <s v="809020250828E 4"/>
    <x v="7"/>
    <n v="3407"/>
    <d v="2025-08-28T00:00:00"/>
    <n v="3"/>
    <s v="3 sem."/>
    <x v="41"/>
    <n v="11"/>
    <s v="E "/>
    <n v="4"/>
    <x v="1"/>
    <n v="4"/>
    <x v="11"/>
    <x v="7"/>
    <s v="MEDJOOL 102"/>
    <x v="26"/>
  </r>
  <r>
    <x v="4"/>
    <s v="4B52"/>
    <s v="869920250626EA2 84 "/>
    <n v="1"/>
    <n v="4"/>
    <s v="869920250626EA2"/>
    <x v="11"/>
    <n v="2306"/>
    <d v="2025-06-26T00:00:00"/>
    <n v="12"/>
    <s v="2 mois 3 sem."/>
    <x v="67"/>
    <n v="18"/>
    <s v="EA"/>
    <n v="2"/>
    <x v="1"/>
    <n v="2"/>
    <x v="6"/>
    <x v="11"/>
    <s v="GHANAMI 45"/>
    <x v="7"/>
  </r>
  <r>
    <x v="4"/>
    <s v="4B52"/>
    <s v="869920250625E 2 72 "/>
    <m/>
    <n v="164"/>
    <s v="869920250625E 2"/>
    <x v="11"/>
    <n v="2306"/>
    <d v="2025-06-25T00:00:00"/>
    <n v="12"/>
    <s v="2 mois 3 sem."/>
    <x v="19"/>
    <n v="164"/>
    <s v="E "/>
    <n v="2"/>
    <x v="1"/>
    <n v="2"/>
    <x v="6"/>
    <x v="11"/>
    <s v="GHANAMI 45"/>
    <x v="7"/>
  </r>
  <r>
    <x v="4"/>
    <s v="4B42"/>
    <s v="809020250829EA4 68 "/>
    <n v="2"/>
    <n v="7"/>
    <s v="809020250829EA4"/>
    <x v="7"/>
    <n v="3407"/>
    <d v="2025-08-29T00:00:00"/>
    <n v="2"/>
    <s v="2 sem."/>
    <x v="61"/>
    <n v="35"/>
    <s v="EA"/>
    <n v="4"/>
    <x v="1"/>
    <n v="4"/>
    <x v="11"/>
    <x v="7"/>
    <s v="MEDJOOL 102"/>
    <x v="26"/>
  </r>
  <r>
    <x v="4"/>
    <s v="4B42"/>
    <s v="809020250825E 4 69 "/>
    <n v="2"/>
    <m/>
    <s v="809020250825E 4"/>
    <x v="7"/>
    <n v="3407"/>
    <d v="2025-08-25T00:00:00"/>
    <n v="3"/>
    <s v="3 sem."/>
    <x v="41"/>
    <n v="28"/>
    <s v="E "/>
    <n v="4"/>
    <x v="1"/>
    <n v="4"/>
    <x v="11"/>
    <x v="7"/>
    <s v="MEDJOOL 102"/>
    <x v="26"/>
  </r>
  <r>
    <x v="4"/>
    <s v="4B41"/>
    <s v="809020250826E 4 86 "/>
    <m/>
    <n v="750"/>
    <s v="809020250826E 4"/>
    <x v="7"/>
    <n v="3407"/>
    <d v="2025-08-26T00:00:00"/>
    <n v="3"/>
    <s v="3 sem."/>
    <x v="41"/>
    <n v="750"/>
    <s v="E "/>
    <n v="4"/>
    <x v="1"/>
    <n v="4"/>
    <x v="11"/>
    <x v="7"/>
    <s v="MEDJOOL 102"/>
    <x v="26"/>
  </r>
  <r>
    <x v="4"/>
    <s v="4B41"/>
    <s v="809020250825E 4 68 "/>
    <n v="1"/>
    <m/>
    <s v="809020250825E 4"/>
    <x v="7"/>
    <n v="3407"/>
    <d v="2025-08-25T00:00:00"/>
    <n v="3"/>
    <s v="3 sem."/>
    <x v="41"/>
    <n v="14"/>
    <s v="E "/>
    <n v="4"/>
    <x v="1"/>
    <n v="4"/>
    <x v="11"/>
    <x v="7"/>
    <s v="MEDJOOL 102"/>
    <x v="26"/>
  </r>
  <r>
    <x v="4"/>
    <s v="4B31"/>
    <s v="854920250626E 6 37 "/>
    <m/>
    <n v="12"/>
    <s v="854920250626E 6"/>
    <x v="11"/>
    <n v="281"/>
    <d v="2025-06-26T00:00:00"/>
    <n v="12"/>
    <s v="2 mois 3 sem."/>
    <x v="44"/>
    <n v="12"/>
    <s v="E "/>
    <n v="6"/>
    <x v="1"/>
    <n v="6"/>
    <x v="13"/>
    <x v="11"/>
    <s v="GHANAMI 43"/>
    <x v="22"/>
  </r>
  <r>
    <x v="4"/>
    <s v="4B31"/>
    <s v="862020250625E 4 84 "/>
    <n v="1"/>
    <n v="3"/>
    <s v="862020250625E 4"/>
    <x v="11"/>
    <n v="290"/>
    <d v="2025-06-25T00:00:00"/>
    <n v="12"/>
    <s v="2 mois 3 sem."/>
    <x v="41"/>
    <n v="17"/>
    <s v="E "/>
    <n v="4"/>
    <x v="1"/>
    <n v="4"/>
    <x v="11"/>
    <x v="11"/>
    <s v="GHANAMI 44"/>
    <x v="20"/>
  </r>
  <r>
    <x v="4"/>
    <s v="4B31"/>
    <s v="833120250630E 7 37 "/>
    <m/>
    <n v="8"/>
    <s v="833120250630E 7"/>
    <x v="11"/>
    <n v="278"/>
    <d v="2025-06-30T00:00:00"/>
    <n v="11"/>
    <s v="2 mois 2 sem."/>
    <x v="40"/>
    <n v="8"/>
    <s v="E "/>
    <n v="7"/>
    <x v="1"/>
    <s v="7+"/>
    <x v="10"/>
    <x v="11"/>
    <s v="GHANAMI 42"/>
    <x v="21"/>
  </r>
  <r>
    <x v="4"/>
    <s v="4B31"/>
    <s v="862020250625EA4 84 "/>
    <m/>
    <n v="5"/>
    <s v="862020250625EA4"/>
    <x v="11"/>
    <n v="290"/>
    <d v="2025-06-25T00:00:00"/>
    <n v="12"/>
    <s v="2 mois 3 sem."/>
    <x v="61"/>
    <n v="5"/>
    <s v="EA"/>
    <n v="4"/>
    <x v="1"/>
    <n v="4"/>
    <x v="11"/>
    <x v="11"/>
    <s v="GHANAMI 44"/>
    <x v="20"/>
  </r>
  <r>
    <x v="4"/>
    <s v="4B31"/>
    <s v="862020250625EA4 84 "/>
    <m/>
    <n v="2"/>
    <s v="862020250625EA4"/>
    <x v="11"/>
    <n v="290"/>
    <d v="2025-06-25T00:00:00"/>
    <n v="12"/>
    <s v="2 mois 3 sem."/>
    <x v="61"/>
    <n v="2"/>
    <s v="EA"/>
    <n v="4"/>
    <x v="1"/>
    <n v="4"/>
    <x v="11"/>
    <x v="11"/>
    <s v="GHANAMI 44"/>
    <x v="20"/>
  </r>
  <r>
    <x v="4"/>
    <s v="4B31"/>
    <s v="833120250625EA6 84 "/>
    <m/>
    <n v="2"/>
    <s v="833120250625EA6"/>
    <x v="11"/>
    <n v="278"/>
    <d v="2025-06-25T00:00:00"/>
    <n v="12"/>
    <s v="2 mois 3 sem."/>
    <x v="46"/>
    <n v="2"/>
    <s v="EA"/>
    <n v="6"/>
    <x v="1"/>
    <n v="6"/>
    <x v="13"/>
    <x v="11"/>
    <s v="GHANAMI 42"/>
    <x v="21"/>
  </r>
  <r>
    <x v="4"/>
    <s v="4B31"/>
    <s v="833120250626E 6 37 "/>
    <n v="1"/>
    <m/>
    <s v="833120250626E 6"/>
    <x v="11"/>
    <n v="278"/>
    <d v="2025-06-26T00:00:00"/>
    <n v="12"/>
    <s v="2 mois 3 sem."/>
    <x v="44"/>
    <n v="14"/>
    <s v="E "/>
    <n v="6"/>
    <x v="1"/>
    <n v="6"/>
    <x v="13"/>
    <x v="11"/>
    <s v="GHANAMI 42"/>
    <x v="21"/>
  </r>
  <r>
    <x v="4"/>
    <s v="4B31"/>
    <s v="862020250624E 4 84 "/>
    <n v="1"/>
    <n v="11"/>
    <s v="862020250624E 4"/>
    <x v="11"/>
    <n v="290"/>
    <d v="2025-06-24T00:00:00"/>
    <n v="12"/>
    <s v="2 mois 3 sem."/>
    <x v="41"/>
    <n v="25"/>
    <s v="E "/>
    <n v="4"/>
    <x v="1"/>
    <n v="4"/>
    <x v="11"/>
    <x v="11"/>
    <s v="GHANAMI 44"/>
    <x v="20"/>
  </r>
  <r>
    <x v="4"/>
    <s v="4B31"/>
    <s v="869920250916E 3 70 "/>
    <n v="1"/>
    <m/>
    <s v="869920250916E 3"/>
    <x v="11"/>
    <n v="2306"/>
    <d v="2025-09-16T00:00:00"/>
    <n v="0"/>
    <s v="&lt; 1 sem."/>
    <x v="57"/>
    <n v="14"/>
    <s v="E "/>
    <n v="3"/>
    <x v="1"/>
    <n v="3"/>
    <x v="18"/>
    <x v="11"/>
    <s v="GHANAMI 45"/>
    <x v="7"/>
  </r>
  <r>
    <x v="4"/>
    <s v="4B31"/>
    <s v="869920250916E 3 68 "/>
    <n v="1"/>
    <m/>
    <s v="869920250916E 3"/>
    <x v="11"/>
    <n v="2306"/>
    <d v="2025-09-16T00:00:00"/>
    <n v="0"/>
    <s v="&lt; 1 sem."/>
    <x v="57"/>
    <n v="14"/>
    <s v="E "/>
    <n v="3"/>
    <x v="1"/>
    <n v="3"/>
    <x v="18"/>
    <x v="11"/>
    <s v="GHANAMI 45"/>
    <x v="7"/>
  </r>
  <r>
    <x v="4"/>
    <s v="4B31"/>
    <s v="869920250916E 3 68 "/>
    <n v="1"/>
    <n v="1"/>
    <s v="869920250916E 3"/>
    <x v="11"/>
    <n v="2306"/>
    <d v="2025-09-16T00:00:00"/>
    <n v="0"/>
    <s v="&lt; 1 sem."/>
    <x v="57"/>
    <n v="15"/>
    <s v="E "/>
    <n v="3"/>
    <x v="1"/>
    <n v="3"/>
    <x v="18"/>
    <x v="11"/>
    <s v="GHANAMI 45"/>
    <x v="7"/>
  </r>
  <r>
    <x v="4"/>
    <s v="4B31"/>
    <s v="869920250917E 3 98 "/>
    <n v="1"/>
    <m/>
    <s v="869920250917E 3"/>
    <x v="11"/>
    <n v="2306"/>
    <d v="2025-09-17T00:00:00"/>
    <n v="0"/>
    <s v="&lt; 1 sem."/>
    <x v="57"/>
    <n v="14"/>
    <s v="E "/>
    <n v="3"/>
    <x v="1"/>
    <n v="3"/>
    <x v="18"/>
    <x v="11"/>
    <s v="GHANAMI 45"/>
    <x v="7"/>
  </r>
  <r>
    <x v="4"/>
    <s v="4B32"/>
    <s v="840220250804EA4 68 "/>
    <m/>
    <n v="5"/>
    <s v="840220250804EA4"/>
    <x v="7"/>
    <n v="3464"/>
    <d v="2025-08-04T00:00:00"/>
    <n v="6"/>
    <s v="1 mois 2 sem."/>
    <x v="61"/>
    <n v="5"/>
    <s v="EA"/>
    <n v="4"/>
    <x v="1"/>
    <n v="4"/>
    <x v="11"/>
    <x v="7"/>
    <s v="MEDJOOL 105"/>
    <x v="30"/>
  </r>
  <r>
    <x v="4"/>
    <s v="4B32"/>
    <s v="809020250814E 2 4  "/>
    <n v="1"/>
    <n v="10"/>
    <s v="809020250814E 2"/>
    <x v="7"/>
    <n v="3407"/>
    <d v="2025-08-14T00:00:00"/>
    <n v="5"/>
    <s v="1 mois "/>
    <x v="19"/>
    <n v="24"/>
    <s v="E "/>
    <n v="2"/>
    <x v="1"/>
    <n v="2"/>
    <x v="6"/>
    <x v="7"/>
    <s v="MEDJOOL 102"/>
    <x v="26"/>
  </r>
  <r>
    <x v="4"/>
    <s v="4B32"/>
    <s v="809020250804CS2 59 "/>
    <m/>
    <n v="6"/>
    <s v="809020250804CS2"/>
    <x v="7"/>
    <n v="3407"/>
    <d v="2025-08-04T00:00:00"/>
    <n v="6"/>
    <s v="1 mois 2 sem."/>
    <x v="81"/>
    <n v="6"/>
    <s v="CS"/>
    <n v="2"/>
    <x v="1"/>
    <n v="2"/>
    <x v="6"/>
    <x v="7"/>
    <s v="MEDJOOL 102"/>
    <x v="26"/>
  </r>
  <r>
    <x v="4"/>
    <s v="4B32"/>
    <s v="842520250709E 7 69 "/>
    <m/>
    <n v="3"/>
    <s v="842520250709E 7"/>
    <x v="7"/>
    <n v="3491"/>
    <d v="2025-07-09T00:00:00"/>
    <n v="10"/>
    <s v="2 mois 1 sem."/>
    <x v="40"/>
    <n v="3"/>
    <s v="E "/>
    <n v="7"/>
    <x v="1"/>
    <s v="7+"/>
    <x v="10"/>
    <x v="7"/>
    <s v="MEDJOOL 106"/>
    <x v="28"/>
  </r>
  <r>
    <x v="4"/>
    <s v="4B32"/>
    <s v="809020250709EA3 34 "/>
    <n v="1"/>
    <m/>
    <s v="809020250709EA3"/>
    <x v="7"/>
    <n v="3407"/>
    <d v="2025-07-09T00:00:00"/>
    <n v="10"/>
    <s v="2 mois 1 sem."/>
    <x v="64"/>
    <n v="14"/>
    <s v="EA"/>
    <n v="3"/>
    <x v="1"/>
    <n v="3"/>
    <x v="18"/>
    <x v="7"/>
    <s v="MEDJOOL 102"/>
    <x v="26"/>
  </r>
  <r>
    <x v="4"/>
    <s v="4B32"/>
    <s v="809020250707E 3 59 "/>
    <n v="2"/>
    <n v="2"/>
    <s v="809020250707E 3"/>
    <x v="7"/>
    <n v="3407"/>
    <d v="2025-07-07T00:00:00"/>
    <n v="10"/>
    <s v="2 mois 1 sem."/>
    <x v="57"/>
    <n v="30"/>
    <s v="E "/>
    <n v="3"/>
    <x v="1"/>
    <n v="3"/>
    <x v="18"/>
    <x v="7"/>
    <s v="MEDJOOL 102"/>
    <x v="26"/>
  </r>
  <r>
    <x v="4"/>
    <s v="4B32"/>
    <s v="842520250825EA4 34 "/>
    <n v="1"/>
    <m/>
    <s v="842520250825EA4"/>
    <x v="7"/>
    <n v="3491"/>
    <d v="2025-08-25T00:00:00"/>
    <n v="3"/>
    <s v="3 sem."/>
    <x v="61"/>
    <n v="14"/>
    <s v="EA"/>
    <n v="4"/>
    <x v="1"/>
    <n v="4"/>
    <x v="11"/>
    <x v="7"/>
    <s v="MEDJOOL 106"/>
    <x v="28"/>
  </r>
  <r>
    <x v="4"/>
    <s v="4B32"/>
    <s v="861120250805EA7 16 "/>
    <m/>
    <n v="3"/>
    <s v="861120250805EA7"/>
    <x v="7"/>
    <n v="3522"/>
    <d v="2025-08-05T00:00:00"/>
    <n v="6"/>
    <s v="1 mois 1 sem."/>
    <x v="60"/>
    <n v="3"/>
    <s v="EA"/>
    <n v="7"/>
    <x v="1"/>
    <s v="7+"/>
    <x v="10"/>
    <x v="7"/>
    <s v="MEDJOOL 108"/>
    <x v="27"/>
  </r>
  <r>
    <x v="4"/>
    <s v="4B32"/>
    <s v="851220250724EA4 34 "/>
    <m/>
    <n v="5"/>
    <s v="851220250724EA4"/>
    <x v="7"/>
    <n v="3508"/>
    <d v="2025-07-24T00:00:00"/>
    <n v="8"/>
    <s v="1 mois 3 sem."/>
    <x v="61"/>
    <n v="5"/>
    <s v="EA"/>
    <n v="4"/>
    <x v="1"/>
    <n v="4"/>
    <x v="11"/>
    <x v="7"/>
    <s v="MEDJOOL 107"/>
    <x v="25"/>
  </r>
  <r>
    <x v="4"/>
    <s v="4B32"/>
    <s v="842520250703E 3 37 "/>
    <m/>
    <n v="11"/>
    <s v="842520250703E 3"/>
    <x v="7"/>
    <n v="3491"/>
    <d v="2025-07-03T00:00:00"/>
    <n v="11"/>
    <s v="2 mois 2 sem."/>
    <x v="57"/>
    <n v="11"/>
    <s v="E "/>
    <n v="3"/>
    <x v="1"/>
    <n v="3"/>
    <x v="18"/>
    <x v="7"/>
    <s v="MEDJOOL 106"/>
    <x v="28"/>
  </r>
  <r>
    <x v="4"/>
    <s v="4B32"/>
    <s v="840220250710EA5 16 "/>
    <m/>
    <n v="2"/>
    <s v="840220250710EA5"/>
    <x v="7"/>
    <n v="3464"/>
    <d v="2025-07-10T00:00:00"/>
    <n v="10"/>
    <s v="2 mois 1 sem."/>
    <x v="62"/>
    <n v="2"/>
    <s v="EA"/>
    <n v="5"/>
    <x v="1"/>
    <n v="5"/>
    <x v="12"/>
    <x v="7"/>
    <s v="MEDJOOL 105"/>
    <x v="30"/>
  </r>
  <r>
    <x v="4"/>
    <s v="4B22"/>
    <s v="830620250814E 4 85 "/>
    <n v="9"/>
    <m/>
    <s v="830620250814E 4"/>
    <x v="7"/>
    <n v="3445"/>
    <d v="2025-08-14T00:00:00"/>
    <n v="5"/>
    <s v="1 mois "/>
    <x v="41"/>
    <n v="126"/>
    <s v="E "/>
    <n v="4"/>
    <x v="1"/>
    <n v="4"/>
    <x v="11"/>
    <x v="7"/>
    <s v="MEDJOOL 104"/>
    <x v="29"/>
  </r>
  <r>
    <x v="4"/>
    <s v="4B22"/>
    <s v="830620250814E 4 68 "/>
    <n v="1"/>
    <m/>
    <s v="830620250814E 4"/>
    <x v="7"/>
    <n v="3445"/>
    <d v="2025-08-14T00:00:00"/>
    <n v="5"/>
    <s v="1 mois "/>
    <x v="41"/>
    <n v="14"/>
    <s v="E "/>
    <n v="4"/>
    <x v="1"/>
    <n v="4"/>
    <x v="11"/>
    <x v="7"/>
    <s v="MEDJOOL 104"/>
    <x v="29"/>
  </r>
  <r>
    <x v="4"/>
    <s v="4B22"/>
    <s v="854820250704E 4 37 "/>
    <n v="2"/>
    <m/>
    <s v="854820250704E 4"/>
    <x v="5"/>
    <n v="115"/>
    <d v="2025-07-04T00:00:00"/>
    <n v="10"/>
    <s v="2 mois 2 sem."/>
    <x v="41"/>
    <n v="28"/>
    <s v="E "/>
    <n v="4"/>
    <x v="1"/>
    <n v="4"/>
    <x v="11"/>
    <x v="5"/>
    <s v="SAGGAI 15"/>
    <x v="34"/>
  </r>
  <r>
    <x v="4"/>
    <s v="4B22"/>
    <s v="862320250707E 4 37 "/>
    <m/>
    <n v="12"/>
    <s v="862320250707E 4"/>
    <x v="5"/>
    <n v="120"/>
    <d v="2025-07-07T00:00:00"/>
    <n v="10"/>
    <s v="2 mois 1 sem."/>
    <x v="41"/>
    <n v="12"/>
    <s v="E "/>
    <n v="4"/>
    <x v="1"/>
    <n v="4"/>
    <x v="11"/>
    <x v="5"/>
    <s v="SAGGAI 16"/>
    <x v="4"/>
  </r>
  <r>
    <x v="4"/>
    <s v="4B22"/>
    <s v="862320250902MG1 16 "/>
    <m/>
    <n v="5"/>
    <s v="862320250902MG1"/>
    <x v="5"/>
    <n v="120"/>
    <d v="2025-09-02T00:00:00"/>
    <n v="2"/>
    <s v="2 sem."/>
    <x v="49"/>
    <n v="5"/>
    <s v="MG"/>
    <n v="1"/>
    <x v="2"/>
    <n v="1"/>
    <x v="15"/>
    <x v="5"/>
    <s v="SAGGAI 16"/>
    <x v="4"/>
  </r>
  <r>
    <x v="4"/>
    <s v="4B22"/>
    <s v="862320250902E 4 16 "/>
    <m/>
    <n v="2"/>
    <s v="862320250902E 4"/>
    <x v="5"/>
    <n v="120"/>
    <d v="2025-09-02T00:00:00"/>
    <n v="2"/>
    <s v="2 sem."/>
    <x v="41"/>
    <n v="2"/>
    <s v="E "/>
    <n v="4"/>
    <x v="1"/>
    <n v="4"/>
    <x v="11"/>
    <x v="5"/>
    <s v="SAGGAI 16"/>
    <x v="4"/>
  </r>
  <r>
    <x v="4"/>
    <s v="4B22"/>
    <s v="854820250902E 4 16 "/>
    <m/>
    <n v="3"/>
    <s v="854820250902E 4"/>
    <x v="5"/>
    <n v="115"/>
    <d v="2025-09-02T00:00:00"/>
    <n v="2"/>
    <s v="2 sem."/>
    <x v="41"/>
    <n v="3"/>
    <s v="E "/>
    <n v="4"/>
    <x v="1"/>
    <n v="4"/>
    <x v="11"/>
    <x v="5"/>
    <s v="SAGGAI 15"/>
    <x v="34"/>
  </r>
  <r>
    <x v="4"/>
    <s v="4B22"/>
    <s v="862320250902XM1916 "/>
    <m/>
    <n v="3"/>
    <s v="862320250902XM1"/>
    <x v="5"/>
    <n v="120"/>
    <d v="2025-09-02T00:00:00"/>
    <n v="2"/>
    <s v="2 sem."/>
    <x v="7"/>
    <n v="3"/>
    <s v="XM"/>
    <n v="19"/>
    <x v="0"/>
    <s v="13+"/>
    <x v="2"/>
    <x v="5"/>
    <s v="SAGGAI 16"/>
    <x v="4"/>
  </r>
  <r>
    <x v="4"/>
    <s v="4B22"/>
    <s v="854820250902XM2016 "/>
    <m/>
    <n v="5"/>
    <s v="854820250902XM2"/>
    <x v="5"/>
    <n v="115"/>
    <d v="2025-09-02T00:00:00"/>
    <n v="2"/>
    <s v="2 sem."/>
    <x v="5"/>
    <n v="5"/>
    <s v="XM"/>
    <n v="20"/>
    <x v="0"/>
    <s v="13+"/>
    <x v="2"/>
    <x v="5"/>
    <s v="SAGGAI 15"/>
    <x v="34"/>
  </r>
  <r>
    <x v="4"/>
    <s v="4B22"/>
    <s v="854820250903MG1 21 "/>
    <m/>
    <n v="8"/>
    <s v="854820250903MG1"/>
    <x v="5"/>
    <n v="115"/>
    <d v="2025-09-03T00:00:00"/>
    <n v="2"/>
    <s v="2 sem."/>
    <x v="49"/>
    <n v="8"/>
    <s v="MG"/>
    <n v="1"/>
    <x v="2"/>
    <n v="1"/>
    <x v="15"/>
    <x v="5"/>
    <s v="SAGGAI 15"/>
    <x v="34"/>
  </r>
  <r>
    <x v="4"/>
    <s v="4B22"/>
    <s v="854820250903E 3 21 "/>
    <m/>
    <n v="5"/>
    <s v="854820250903E 3"/>
    <x v="5"/>
    <n v="115"/>
    <d v="2025-09-03T00:00:00"/>
    <n v="2"/>
    <s v="2 sem."/>
    <x v="57"/>
    <n v="5"/>
    <s v="E "/>
    <n v="3"/>
    <x v="1"/>
    <n v="3"/>
    <x v="18"/>
    <x v="5"/>
    <s v="SAGGAI 15"/>
    <x v="34"/>
  </r>
  <r>
    <x v="4"/>
    <s v="4B22"/>
    <s v="854820250903XM2421 "/>
    <m/>
    <n v="12"/>
    <s v="854820250903XM2"/>
    <x v="5"/>
    <n v="115"/>
    <d v="2025-09-03T00:00:00"/>
    <n v="2"/>
    <s v="2 sem."/>
    <x v="82"/>
    <n v="12"/>
    <s v="XM"/>
    <n v="24"/>
    <x v="0"/>
    <s v="13+"/>
    <x v="2"/>
    <x v="5"/>
    <s v="SAGGAI 15"/>
    <x v="34"/>
  </r>
  <r>
    <x v="4"/>
    <s v="4B21"/>
    <s v="862320250731E 6 34 "/>
    <n v="1"/>
    <m/>
    <s v="862320250731E 6"/>
    <x v="5"/>
    <n v="120"/>
    <d v="2025-07-31T00:00:00"/>
    <n v="7"/>
    <s v="1 mois 2 sem."/>
    <x v="44"/>
    <n v="14"/>
    <s v="E "/>
    <n v="6"/>
    <x v="1"/>
    <n v="6"/>
    <x v="13"/>
    <x v="5"/>
    <s v="SAGGAI 16"/>
    <x v="4"/>
  </r>
  <r>
    <x v="4"/>
    <s v="4B21"/>
    <s v="854820250807EA4 16 "/>
    <m/>
    <n v="3"/>
    <s v="854820250807EA4"/>
    <x v="5"/>
    <n v="115"/>
    <d v="2025-08-07T00:00:00"/>
    <n v="6"/>
    <s v="1 mois 1 sem."/>
    <x v="61"/>
    <n v="3"/>
    <s v="EA"/>
    <n v="4"/>
    <x v="1"/>
    <n v="4"/>
    <x v="11"/>
    <x v="5"/>
    <s v="SAGGAI 15"/>
    <x v="34"/>
  </r>
  <r>
    <x v="4"/>
    <s v="4B21"/>
    <s v="854820250701E 3 37 "/>
    <n v="1"/>
    <n v="5"/>
    <s v="854820250701E 3"/>
    <x v="5"/>
    <n v="115"/>
    <d v="2025-07-01T00:00:00"/>
    <n v="11"/>
    <s v="2 mois 2 sem."/>
    <x v="57"/>
    <n v="19"/>
    <s v="E "/>
    <n v="3"/>
    <x v="1"/>
    <n v="3"/>
    <x v="18"/>
    <x v="5"/>
    <s v="SAGGAI 15"/>
    <x v="34"/>
  </r>
  <r>
    <x v="4"/>
    <s v="4B21"/>
    <s v="854820250630E 6 37 "/>
    <m/>
    <n v="7"/>
    <s v="854820250630E 6"/>
    <x v="5"/>
    <n v="115"/>
    <d v="2025-06-30T00:00:00"/>
    <n v="11"/>
    <s v="2 mois 2 sem."/>
    <x v="44"/>
    <n v="7"/>
    <s v="E "/>
    <n v="6"/>
    <x v="1"/>
    <n v="6"/>
    <x v="13"/>
    <x v="5"/>
    <s v="SAGGAI 15"/>
    <x v="34"/>
  </r>
  <r>
    <x v="4"/>
    <s v="4B21"/>
    <s v="869820250704EA2 84 "/>
    <n v="4"/>
    <n v="7"/>
    <s v="869820250704EA2"/>
    <x v="8"/>
    <n v="2306"/>
    <d v="2025-07-04T00:00:00"/>
    <n v="10"/>
    <s v="2 mois 2 sem."/>
    <x v="67"/>
    <n v="63"/>
    <s v="EA"/>
    <n v="2"/>
    <x v="1"/>
    <n v="2"/>
    <x v="6"/>
    <x v="8"/>
    <s v="ZAMLI 4"/>
    <x v="7"/>
  </r>
  <r>
    <x v="4"/>
    <s v="4B21"/>
    <s v="833720250801EA8 34 "/>
    <m/>
    <n v="1"/>
    <s v="833720250801EA8"/>
    <x v="9"/>
    <n v="36"/>
    <d v="2025-08-01T00:00:00"/>
    <n v="6"/>
    <s v="1 mois 2 sem."/>
    <x v="45"/>
    <n v="1"/>
    <s v="EA"/>
    <n v="8"/>
    <x v="1"/>
    <s v="7+"/>
    <x v="10"/>
    <x v="9"/>
    <s v="DABBAS 4"/>
    <x v="8"/>
  </r>
  <r>
    <x v="4"/>
    <s v="4B21"/>
    <s v="828720250724E 4 34 "/>
    <m/>
    <n v="9"/>
    <s v="828720250724E 4"/>
    <x v="6"/>
    <n v="12"/>
    <d v="2025-07-24T00:00:00"/>
    <n v="8"/>
    <s v="1 mois 3 sem."/>
    <x v="41"/>
    <n v="9"/>
    <s v="E "/>
    <n v="4"/>
    <x v="1"/>
    <n v="4"/>
    <x v="11"/>
    <x v="6"/>
    <s v="GANDA 4"/>
    <x v="6"/>
  </r>
  <r>
    <x v="4"/>
    <s v="4B21"/>
    <s v="828720250724E 6 34 "/>
    <n v="1"/>
    <n v="1"/>
    <s v="828720250724E 6"/>
    <x v="6"/>
    <n v="12"/>
    <d v="2025-07-24T00:00:00"/>
    <n v="8"/>
    <s v="1 mois 3 sem."/>
    <x v="44"/>
    <n v="15"/>
    <s v="E "/>
    <n v="6"/>
    <x v="1"/>
    <n v="6"/>
    <x v="13"/>
    <x v="6"/>
    <s v="GANDA 4"/>
    <x v="6"/>
  </r>
  <r>
    <x v="4"/>
    <s v="4B21"/>
    <s v="860820250917E 2 14 "/>
    <n v="1"/>
    <m/>
    <s v="860820250917E 2"/>
    <x v="1"/>
    <n v="2"/>
    <d v="2025-09-17T00:00:00"/>
    <n v="0"/>
    <s v="&lt; 1 sem."/>
    <x v="19"/>
    <n v="14"/>
    <s v="E "/>
    <n v="2"/>
    <x v="1"/>
    <n v="2"/>
    <x v="6"/>
    <x v="1"/>
    <s v="SHESHI 02"/>
    <x v="13"/>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0"/>
    <s v="1A50"/>
    <s v="saisie_manuelle"/>
    <m/>
    <n v="12"/>
    <s v="saisie_manuelle"/>
    <x v="13"/>
    <n v="941001"/>
    <d v="2025-09-16T00:00:00"/>
    <n v="0"/>
    <s v="&lt; 1 sem."/>
    <x v="83"/>
    <n v="12"/>
    <s v="i "/>
    <n v="7"/>
    <x v="4"/>
    <s v=" préX° 6-7-8"/>
    <x v="20"/>
    <x v="13"/>
    <s v="AYYASHA 10"/>
    <x v="35"/>
  </r>
  <r>
    <x v="3"/>
    <m/>
    <s v="saisie_manuelle"/>
    <m/>
    <m/>
    <s v="saisie_manuelle"/>
    <x v="0"/>
    <n v="240601"/>
    <m/>
    <s v=""/>
    <s v=""/>
    <x v="84"/>
    <s v=""/>
    <s v=""/>
    <s v=""/>
    <x v="3"/>
    <s v=""/>
    <x v="19"/>
    <x v="0"/>
    <s v="BAHREE 111"/>
    <x v="36"/>
  </r>
  <r>
    <x v="0"/>
    <s v="1B40"/>
    <s v="saisie_manuelle"/>
    <m/>
    <n v="203"/>
    <m/>
    <x v="0"/>
    <n v="250501"/>
    <d v="2025-07-16T00:00:00"/>
    <n v="9"/>
    <s v="2 mois "/>
    <x v="85"/>
    <n v="203"/>
    <s v="i "/>
    <n v="2"/>
    <x v="4"/>
    <s v="nit° 1-2"/>
    <x v="21"/>
    <x v="0"/>
    <s v="BAHREE 112"/>
    <x v="37"/>
  </r>
  <r>
    <x v="0"/>
    <s v="1B50"/>
    <s v="saisie_manuelle"/>
    <m/>
    <n v="9"/>
    <m/>
    <x v="14"/>
    <n v="250501"/>
    <d v="2025-09-16T00:00:00"/>
    <n v="0"/>
    <s v="&lt; 1 sem."/>
    <x v="86"/>
    <n v="9"/>
    <s v="i "/>
    <n v="3"/>
    <x v="4"/>
    <s v="° 3-4-5"/>
    <x v="22"/>
    <x v="14"/>
    <s v="BTAMZ 9"/>
    <x v="38"/>
  </r>
  <r>
    <x v="0"/>
    <s v="1A30"/>
    <s v="saisie_manuelle"/>
    <m/>
    <n v="5"/>
    <s v="saisie_manuelle"/>
    <x v="15"/>
    <n v="240601"/>
    <d v="2025-09-15T00:00:00"/>
    <n v="0"/>
    <s v="&lt; 1 sem."/>
    <x v="87"/>
    <n v="5"/>
    <s v="X "/>
    <n v="1"/>
    <x v="0"/>
    <n v="1"/>
    <x v="23"/>
    <x v="15"/>
    <s v="DAHAN 42"/>
    <x v="39"/>
  </r>
  <r>
    <x v="0"/>
    <s v="1A30"/>
    <s v="saisie_manuelle"/>
    <m/>
    <n v="24"/>
    <s v="saisie_manuelle"/>
    <x v="15"/>
    <n v="241001"/>
    <d v="2025-09-15T00:00:00"/>
    <n v="0"/>
    <s v="&lt; 1 sem."/>
    <x v="83"/>
    <n v="24"/>
    <s v="i "/>
    <n v="7"/>
    <x v="4"/>
    <s v=" préX° 6-7-8"/>
    <x v="20"/>
    <x v="15"/>
    <s v="DAHAN 43"/>
    <x v="40"/>
  </r>
  <r>
    <x v="0"/>
    <s v="1B50"/>
    <s v="saisie_manuelle"/>
    <m/>
    <n v="7"/>
    <m/>
    <x v="15"/>
    <n v="250501"/>
    <d v="2025-09-17T00:00:00"/>
    <n v="0"/>
    <s v="&lt; 1 sem."/>
    <x v="86"/>
    <n v="7"/>
    <s v="i "/>
    <n v="3"/>
    <x v="4"/>
    <s v="° 3-4-5"/>
    <x v="22"/>
    <x v="15"/>
    <s v="DAHAN 44"/>
    <x v="41"/>
  </r>
  <r>
    <x v="0"/>
    <s v="1B50"/>
    <s v="saisie_manuelle"/>
    <m/>
    <n v="8"/>
    <m/>
    <x v="15"/>
    <n v="250505"/>
    <d v="2025-09-17T00:00:00"/>
    <n v="0"/>
    <s v="&lt; 1 sem."/>
    <x v="86"/>
    <n v="8"/>
    <s v="i "/>
    <n v="3"/>
    <x v="4"/>
    <s v="° 3-4-5"/>
    <x v="22"/>
    <x v="15"/>
    <s v="DAHAN 45"/>
    <x v="42"/>
  </r>
  <r>
    <x v="0"/>
    <s v="1B20"/>
    <s v="saisie_manuelle"/>
    <m/>
    <n v="18"/>
    <s v="saisie_manuelle"/>
    <x v="9"/>
    <n v="950101"/>
    <d v="2025-01-08T00:00:00"/>
    <n v="36"/>
    <s v="8 mois 1 sem."/>
    <x v="88"/>
    <n v="18"/>
    <s v="i "/>
    <n v="1"/>
    <x v="4"/>
    <s v="nit° 1-2"/>
    <x v="21"/>
    <x v="9"/>
    <s v="DABBAS 6"/>
    <x v="43"/>
  </r>
  <r>
    <x v="3"/>
    <m/>
    <m/>
    <m/>
    <m/>
    <m/>
    <x v="9"/>
    <n v="250501"/>
    <m/>
    <s v=""/>
    <s v=""/>
    <x v="84"/>
    <s v=""/>
    <s v=""/>
    <s v=""/>
    <x v="3"/>
    <s v=""/>
    <x v="19"/>
    <x v="12"/>
    <s v=""/>
    <x v="31"/>
  </r>
  <r>
    <x v="0"/>
    <s v="1B20"/>
    <s v="saisie_manuelle"/>
    <m/>
    <n v="96"/>
    <m/>
    <x v="9"/>
    <n v="250801"/>
    <d v="2025-08-07T00:00:00"/>
    <n v="6"/>
    <s v="1 mois 1 sem."/>
    <x v="88"/>
    <n v="96"/>
    <s v="i "/>
    <n v="1"/>
    <x v="4"/>
    <s v="nit° 1-2"/>
    <x v="21"/>
    <x v="9"/>
    <s v="DABBAS 8"/>
    <x v="44"/>
  </r>
  <r>
    <x v="0"/>
    <s v="1A20"/>
    <s v="saisie_manuelle"/>
    <m/>
    <n v="70"/>
    <s v="saisie_manuelle"/>
    <x v="3"/>
    <n v="241001"/>
    <d v="2025-09-15T00:00:00"/>
    <n v="0"/>
    <s v="&lt; 1 sem."/>
    <x v="83"/>
    <n v="70"/>
    <s v="i "/>
    <n v="7"/>
    <x v="4"/>
    <s v=" préX° 6-7-8"/>
    <x v="20"/>
    <x v="3"/>
    <s v="FARD 22"/>
    <x v="40"/>
  </r>
  <r>
    <x v="0"/>
    <s v="1B20"/>
    <s v="saisie_manuelle"/>
    <m/>
    <n v="14"/>
    <s v="saisie_manuelle"/>
    <x v="3"/>
    <n v="950101"/>
    <d v="2025-08-18T00:00:00"/>
    <n v="4"/>
    <s v="1 mois "/>
    <x v="89"/>
    <n v="14"/>
    <s v="i "/>
    <n v="4"/>
    <x v="4"/>
    <s v="° 3-4-5"/>
    <x v="22"/>
    <x v="3"/>
    <s v="FARD 23"/>
    <x v="45"/>
  </r>
  <r>
    <x v="0"/>
    <s v="1B40"/>
    <s v="saisie_manuelle"/>
    <m/>
    <n v="38"/>
    <m/>
    <x v="3"/>
    <n v="250501"/>
    <d v="2025-09-17T00:00:00"/>
    <n v="0"/>
    <s v="&lt; 1 sem."/>
    <x v="86"/>
    <n v="38"/>
    <s v="i "/>
    <n v="3"/>
    <x v="4"/>
    <s v="° 3-4-5"/>
    <x v="22"/>
    <x v="3"/>
    <s v="FARD 24"/>
    <x v="46"/>
  </r>
  <r>
    <x v="0"/>
    <s v="1B20"/>
    <s v="saisie_manuelle"/>
    <m/>
    <n v="4"/>
    <m/>
    <x v="11"/>
    <n v="950101"/>
    <d v="2025-08-18T00:00:00"/>
    <n v="4"/>
    <s v="1 mois "/>
    <x v="89"/>
    <n v="4"/>
    <s v="i "/>
    <n v="4"/>
    <x v="4"/>
    <s v="° 3-4-5"/>
    <x v="22"/>
    <x v="11"/>
    <s v="GHANAMI 47"/>
    <x v="43"/>
  </r>
  <r>
    <x v="0"/>
    <s v="1A50"/>
    <s v="saisie_manuelle"/>
    <m/>
    <n v="12"/>
    <m/>
    <x v="6"/>
    <n v="941001"/>
    <d v="2025-09-16T00:00:00"/>
    <n v="0"/>
    <s v="&lt; 1 sem."/>
    <x v="83"/>
    <n v="12"/>
    <s v="i "/>
    <n v="7"/>
    <x v="4"/>
    <s v=" préX° 6-7-8"/>
    <x v="20"/>
    <x v="6"/>
    <s v="GANDA 6"/>
    <x v="35"/>
  </r>
  <r>
    <x v="0"/>
    <s v="1B40"/>
    <s v="saisie_manuelle"/>
    <m/>
    <n v="7"/>
    <m/>
    <x v="6"/>
    <n v="250501"/>
    <d v="2025-09-17T00:00:00"/>
    <n v="0"/>
    <s v="&lt; 1 sem."/>
    <x v="86"/>
    <n v="7"/>
    <s v="i "/>
    <n v="3"/>
    <x v="4"/>
    <s v="° 3-4-5"/>
    <x v="22"/>
    <x v="6"/>
    <s v="GANDA 7"/>
    <x v="38"/>
  </r>
  <r>
    <x v="0"/>
    <s v="1B20"/>
    <s v="saisie_manuelle"/>
    <m/>
    <n v="16"/>
    <m/>
    <x v="6"/>
    <n v="250801"/>
    <d v="2025-08-07T00:00:00"/>
    <n v="6"/>
    <s v="1 mois 1 sem."/>
    <x v="88"/>
    <n v="16"/>
    <s v="i "/>
    <n v="1"/>
    <x v="4"/>
    <s v="nit° 1-2"/>
    <x v="21"/>
    <x v="6"/>
    <s v="GANDA 8"/>
    <x v="47"/>
  </r>
  <r>
    <x v="0"/>
    <s v="1B50"/>
    <s v="saisie_manuelle"/>
    <m/>
    <n v="10"/>
    <m/>
    <x v="16"/>
    <n v="250501"/>
    <d v="2025-09-16T00:00:00"/>
    <n v="0"/>
    <s v="&lt; 1 sem."/>
    <x v="86"/>
    <n v="10"/>
    <s v="i "/>
    <n v="3"/>
    <x v="4"/>
    <s v="° 3-4-5"/>
    <x v="22"/>
    <x v="16"/>
    <s v="KHALASS 58"/>
    <x v="38"/>
  </r>
  <r>
    <x v="0"/>
    <s v="1B20"/>
    <s v="saisie_manuelle"/>
    <m/>
    <n v="4"/>
    <m/>
    <x v="4"/>
    <n v="950101"/>
    <d v="2025-06-06T00:00:00"/>
    <n v="14"/>
    <s v="3 mois 1 sem."/>
    <x v="86"/>
    <n v="4"/>
    <s v="i "/>
    <n v="3"/>
    <x v="4"/>
    <s v="° 3-4-5"/>
    <x v="22"/>
    <x v="4"/>
    <s v="KHENEZI 13"/>
    <x v="48"/>
  </r>
  <r>
    <x v="0"/>
    <s v="1B50"/>
    <s v="saisie_manuelle"/>
    <m/>
    <n v="26"/>
    <m/>
    <x v="4"/>
    <n v="250501"/>
    <d v="2025-09-17T00:00:00"/>
    <n v="0"/>
    <s v="&lt; 1 sem."/>
    <x v="86"/>
    <n v="26"/>
    <s v="i "/>
    <n v="3"/>
    <x v="4"/>
    <s v="° 3-4-5"/>
    <x v="22"/>
    <x v="4"/>
    <s v="KHENEZI 14"/>
    <x v="49"/>
  </r>
  <r>
    <x v="0"/>
    <s v="1B50"/>
    <s v="saisie_manuelle"/>
    <m/>
    <n v="9"/>
    <m/>
    <x v="17"/>
    <n v="250501"/>
    <d v="2025-09-17T00:00:00"/>
    <n v="0"/>
    <s v="&lt; 1 sem."/>
    <x v="86"/>
    <n v="9"/>
    <s v="i "/>
    <n v="3"/>
    <x v="4"/>
    <s v="° 3-4-5"/>
    <x v="22"/>
    <x v="17"/>
    <s v="LULU 10"/>
    <x v="38"/>
  </r>
  <r>
    <x v="0"/>
    <s v="1B10"/>
    <s v="saisie_manuelle"/>
    <m/>
    <n v="218"/>
    <m/>
    <x v="7"/>
    <n v="250501"/>
    <d v="2025-07-16T00:00:00"/>
    <n v="9"/>
    <s v="2 mois "/>
    <x v="85"/>
    <n v="218"/>
    <s v="i "/>
    <n v="2"/>
    <x v="4"/>
    <s v="nit° 1-2"/>
    <x v="21"/>
    <x v="7"/>
    <s v="MEDJOOL 112"/>
    <x v="37"/>
  </r>
  <r>
    <x v="0"/>
    <s v="1A30"/>
    <s v="saisie_manuelle"/>
    <n v="2"/>
    <m/>
    <m/>
    <x v="5"/>
    <n v="240601"/>
    <d v="2025-09-15T00:00:00"/>
    <n v="0"/>
    <s v="&lt; 1 sem."/>
    <x v="87"/>
    <n v="28"/>
    <s v="X "/>
    <n v="1"/>
    <x v="0"/>
    <n v="1"/>
    <x v="23"/>
    <x v="5"/>
    <s v="SAGGAI 17"/>
    <x v="50"/>
  </r>
  <r>
    <x v="0"/>
    <s v="1B50"/>
    <s v="saisie_manuelle"/>
    <m/>
    <n v="11"/>
    <m/>
    <x v="5"/>
    <n v="250501"/>
    <d v="2025-09-17T00:00:00"/>
    <n v="0"/>
    <s v="&lt; 1 sem."/>
    <x v="86"/>
    <n v="11"/>
    <s v="i "/>
    <n v="3"/>
    <x v="4"/>
    <s v="° 3-4-5"/>
    <x v="22"/>
    <x v="5"/>
    <s v="SAGGAI 18"/>
    <x v="51"/>
  </r>
  <r>
    <x v="0"/>
    <s v="1A50"/>
    <s v="saisie_manuelle"/>
    <m/>
    <n v="8"/>
    <m/>
    <x v="1"/>
    <n v="941001"/>
    <d v="2025-09-16T00:00:00"/>
    <n v="0"/>
    <s v="&lt; 1 sem."/>
    <x v="83"/>
    <n v="8"/>
    <s v="i "/>
    <n v="7"/>
    <x v="4"/>
    <s v=" préX° 6-7-8"/>
    <x v="20"/>
    <x v="1"/>
    <s v="SHESHI 05"/>
    <x v="35"/>
  </r>
  <r>
    <x v="0"/>
    <s v="1B50"/>
    <s v="saisie_manuelle"/>
    <m/>
    <n v="21"/>
    <m/>
    <x v="1"/>
    <n v="250501"/>
    <d v="2025-09-16T00:00:00"/>
    <n v="0"/>
    <s v="&lt; 1 sem."/>
    <x v="86"/>
    <n v="21"/>
    <s v="i "/>
    <n v="3"/>
    <x v="4"/>
    <s v="° 3-4-5"/>
    <x v="22"/>
    <x v="1"/>
    <s v="SHESHI 06"/>
    <x v="52"/>
  </r>
  <r>
    <x v="0"/>
    <s v="1A30"/>
    <s v="saisie_manuelle"/>
    <m/>
    <n v="17"/>
    <m/>
    <x v="8"/>
    <n v="241001"/>
    <d v="2025-09-15T00:00:00"/>
    <n v="0"/>
    <s v="&lt; 1 sem."/>
    <x v="83"/>
    <n v="17"/>
    <s v="i "/>
    <n v="7"/>
    <x v="4"/>
    <s v=" préX° 6-7-8"/>
    <x v="20"/>
    <x v="8"/>
    <s v="ZAMLI 5"/>
    <x v="53"/>
  </r>
  <r>
    <x v="0"/>
    <s v="1B50"/>
    <s v="saisie_manuelle"/>
    <m/>
    <n v="9"/>
    <m/>
    <x v="8"/>
    <n v="250501"/>
    <d v="2025-09-16T00:00:00"/>
    <n v="0"/>
    <s v="&lt; 1 sem."/>
    <x v="86"/>
    <n v="9"/>
    <s v="i "/>
    <n v="3"/>
    <x v="4"/>
    <s v="° 3-4-5"/>
    <x v="22"/>
    <x v="8"/>
    <s v="ZAMLI 6"/>
    <x v="51"/>
  </r>
  <r>
    <x v="3"/>
    <m/>
    <m/>
    <m/>
    <m/>
    <s v=""/>
    <x v="12"/>
    <s v=""/>
    <s v=""/>
    <s v=""/>
    <s v=""/>
    <x v="74"/>
    <s v=""/>
    <s v=""/>
    <s v=""/>
    <x v="3"/>
    <s v=""/>
    <x v="19"/>
    <x v="12"/>
    <s v=""/>
    <x v="31"/>
  </r>
  <r>
    <x v="4"/>
    <s v="4A52"/>
    <s v="809020250814E 2 79 "/>
    <m/>
    <n v="279"/>
    <s v="809020250814E 2"/>
    <x v="7"/>
    <n v="3407"/>
    <d v="2025-08-14T00:00:00"/>
    <n v="5"/>
    <s v="1 mois "/>
    <x v="19"/>
    <n v="279"/>
    <s v="E "/>
    <n v="2"/>
    <x v="1"/>
    <n v="2"/>
    <x v="6"/>
    <x v="7"/>
    <s v="MEDJOOL 102"/>
    <x v="26"/>
  </r>
  <r>
    <x v="4"/>
    <s v="4A52"/>
    <s v="809020250813E 2 73 "/>
    <n v="1"/>
    <m/>
    <s v="809020250813E 2"/>
    <x v="7"/>
    <n v="3407"/>
    <d v="2025-08-13T00:00:00"/>
    <n v="5"/>
    <s v="1 mois "/>
    <x v="19"/>
    <n v="14"/>
    <s v="E "/>
    <n v="2"/>
    <x v="1"/>
    <n v="2"/>
    <x v="6"/>
    <x v="7"/>
    <s v="MEDJOOL 102"/>
    <x v="26"/>
  </r>
  <r>
    <x v="4"/>
    <s v="4A52"/>
    <s v="809020250806E 2 79 "/>
    <n v="1"/>
    <m/>
    <s v="809020250806E 2"/>
    <x v="7"/>
    <n v="3407"/>
    <d v="2025-08-06T00:00:00"/>
    <n v="6"/>
    <s v="1 mois 1 sem."/>
    <x v="19"/>
    <n v="14"/>
    <s v="E "/>
    <n v="2"/>
    <x v="1"/>
    <n v="2"/>
    <x v="6"/>
    <x v="7"/>
    <s v="MEDJOOL 102"/>
    <x v="26"/>
  </r>
  <r>
    <x v="4"/>
    <s v="4A52"/>
    <s v="809020250806E 2 86 "/>
    <n v="2"/>
    <n v="648"/>
    <s v="809020250806E 2"/>
    <x v="7"/>
    <n v="3407"/>
    <d v="2025-08-06T00:00:00"/>
    <n v="6"/>
    <s v="1 mois 1 sem."/>
    <x v="19"/>
    <n v="676"/>
    <s v="E "/>
    <n v="2"/>
    <x v="1"/>
    <n v="2"/>
    <x v="6"/>
    <x v="7"/>
    <s v="MEDJOOL 102"/>
    <x v="26"/>
  </r>
  <r>
    <x v="4"/>
    <s v="4A52"/>
    <s v="809020250804E 2 84 "/>
    <n v="1"/>
    <m/>
    <s v="809020250804E 2"/>
    <x v="7"/>
    <n v="3407"/>
    <d v="2025-08-04T00:00:00"/>
    <n v="6"/>
    <s v="1 mois 2 sem."/>
    <x v="19"/>
    <n v="14"/>
    <s v="E "/>
    <n v="2"/>
    <x v="1"/>
    <n v="2"/>
    <x v="6"/>
    <x v="7"/>
    <s v="MEDJOOL 102"/>
    <x v="26"/>
  </r>
  <r>
    <x v="4"/>
    <s v="4A42"/>
    <s v="809020250812E 2 86 "/>
    <n v="1"/>
    <m/>
    <s v="809020250812E 2"/>
    <x v="7"/>
    <n v="3407"/>
    <d v="2025-08-12T00:00:00"/>
    <n v="5"/>
    <s v="1 mois "/>
    <x v="19"/>
    <n v="14"/>
    <s v="E "/>
    <n v="2"/>
    <x v="1"/>
    <n v="2"/>
    <x v="6"/>
    <x v="7"/>
    <s v="MEDJOOL 102"/>
    <x v="26"/>
  </r>
  <r>
    <x v="4"/>
    <s v="4A42"/>
    <s v="809020250813E 2 37 "/>
    <n v="1"/>
    <n v="315"/>
    <s v="809020250813E 2"/>
    <x v="7"/>
    <n v="3407"/>
    <d v="2025-08-13T00:00:00"/>
    <n v="5"/>
    <s v="1 mois "/>
    <x v="19"/>
    <n v="329"/>
    <s v="E "/>
    <n v="2"/>
    <x v="1"/>
    <n v="2"/>
    <x v="6"/>
    <x v="7"/>
    <s v="MEDJOOL 102"/>
    <x v="26"/>
  </r>
  <r>
    <x v="4"/>
    <s v="4A22"/>
    <s v="809020250909E 3 59 "/>
    <m/>
    <n v="477"/>
    <s v="809020250909E 3"/>
    <x v="7"/>
    <n v="3407"/>
    <d v="2025-09-09T00:00:00"/>
    <n v="1"/>
    <s v="1 sem."/>
    <x v="57"/>
    <n v="477"/>
    <s v="E "/>
    <n v="3"/>
    <x v="1"/>
    <n v="3"/>
    <x v="18"/>
    <x v="7"/>
    <s v="MEDJOOL 102"/>
    <x v="26"/>
  </r>
  <r>
    <x v="4"/>
    <s v="4Z10"/>
    <s v="861120250723E 3 21 "/>
    <n v="1"/>
    <m/>
    <s v="861120250723E 3"/>
    <x v="7"/>
    <n v="3522"/>
    <d v="2025-07-23T00:00:00"/>
    <n v="8"/>
    <s v="1 mois 3 sem."/>
    <x v="57"/>
    <n v="14"/>
    <s v="E "/>
    <n v="3"/>
    <x v="1"/>
    <n v="3"/>
    <x v="18"/>
    <x v="7"/>
    <s v="MEDJOOL 108"/>
    <x v="27"/>
  </r>
  <r>
    <x v="4"/>
    <s v="4Z10"/>
    <s v="841320250623E 7 84 "/>
    <m/>
    <n v="2"/>
    <s v="841320250623E 7"/>
    <x v="7"/>
    <n v="3476"/>
    <d v="2025-06-23T00:00:00"/>
    <n v="12"/>
    <s v="2 mois 3 sem."/>
    <x v="40"/>
    <n v="2"/>
    <s v="E "/>
    <n v="7"/>
    <x v="1"/>
    <s v="7+"/>
    <x v="10"/>
    <x v="7"/>
    <s v="MEDJOOL 106"/>
    <x v="28"/>
  </r>
  <r>
    <x v="4"/>
    <s v="4Z10"/>
    <s v="841320250623E 7 84 "/>
    <m/>
    <n v="3"/>
    <s v="841320250623E 7"/>
    <x v="7"/>
    <n v="3476"/>
    <d v="2025-06-23T00:00:00"/>
    <n v="12"/>
    <s v="2 mois 3 sem."/>
    <x v="40"/>
    <n v="3"/>
    <s v="E "/>
    <n v="7"/>
    <x v="1"/>
    <s v="7+"/>
    <x v="10"/>
    <x v="7"/>
    <s v="MEDJOOL 106"/>
    <x v="28"/>
  </r>
  <r>
    <x v="4"/>
    <s v="4Z10"/>
    <s v="851620250709E 3 37 "/>
    <n v="2"/>
    <n v="1"/>
    <s v="851620250709E 3"/>
    <x v="7"/>
    <n v="3514"/>
    <d v="2025-07-09T00:00:00"/>
    <n v="10"/>
    <s v="2 mois 1 sem."/>
    <x v="57"/>
    <n v="29"/>
    <s v="E "/>
    <n v="3"/>
    <x v="1"/>
    <n v="3"/>
    <x v="18"/>
    <x v="7"/>
    <s v="MEDJOOL 107"/>
    <x v="25"/>
  </r>
  <r>
    <x v="4"/>
    <s v="4Z10"/>
    <s v="685020250807E 1 68 "/>
    <n v="1"/>
    <m/>
    <s v="685020250807E 1"/>
    <x v="3"/>
    <n v="129"/>
    <d v="2025-08-07T00:00:00"/>
    <n v="6"/>
    <s v="1 mois 1 sem."/>
    <x v="52"/>
    <n v="14"/>
    <s v="E "/>
    <n v="1"/>
    <x v="1"/>
    <n v="1"/>
    <x v="17"/>
    <x v="3"/>
    <s v="FARD 11"/>
    <x v="32"/>
  </r>
  <r>
    <x v="4"/>
    <s v="4Z10"/>
    <s v="685020250806E 1 68 "/>
    <n v="1"/>
    <m/>
    <s v="685020250806E 1"/>
    <x v="3"/>
    <n v="129"/>
    <d v="2025-08-06T00:00:00"/>
    <n v="6"/>
    <s v="1 mois 1 sem."/>
    <x v="52"/>
    <n v="14"/>
    <s v="E "/>
    <n v="1"/>
    <x v="1"/>
    <n v="1"/>
    <x v="17"/>
    <x v="3"/>
    <s v="FARD 11"/>
    <x v="32"/>
  </r>
  <r>
    <x v="4"/>
    <s v="4Z10"/>
    <s v="841320250702E 7 59 "/>
    <m/>
    <n v="8"/>
    <s v="841320250702E 7"/>
    <x v="7"/>
    <n v="3476"/>
    <d v="2025-07-02T00:00:00"/>
    <n v="11"/>
    <s v="2 mois 2 sem."/>
    <x v="40"/>
    <n v="8"/>
    <s v="E "/>
    <n v="7"/>
    <x v="1"/>
    <s v="7+"/>
    <x v="10"/>
    <x v="7"/>
    <s v="MEDJOOL 106"/>
    <x v="28"/>
  </r>
  <r>
    <x v="4"/>
    <s v="4Z10"/>
    <s v="851620250709E 3 37 "/>
    <m/>
    <n v="6"/>
    <s v="851620250709E 3"/>
    <x v="7"/>
    <n v="3514"/>
    <d v="2025-07-09T00:00:00"/>
    <n v="10"/>
    <s v="2 mois 1 sem."/>
    <x v="57"/>
    <n v="6"/>
    <s v="E "/>
    <n v="3"/>
    <x v="1"/>
    <n v="3"/>
    <x v="18"/>
    <x v="7"/>
    <s v="MEDJOOL 107"/>
    <x v="25"/>
  </r>
  <r>
    <x v="4"/>
    <s v="4Z10"/>
    <s v="851620250709E 3 37 "/>
    <n v="1"/>
    <m/>
    <s v="851620250709E 3"/>
    <x v="7"/>
    <n v="3514"/>
    <d v="2025-07-09T00:00:00"/>
    <n v="10"/>
    <s v="2 mois 1 sem."/>
    <x v="57"/>
    <n v="14"/>
    <s v="E "/>
    <n v="3"/>
    <x v="1"/>
    <n v="3"/>
    <x v="18"/>
    <x v="7"/>
    <s v="MEDJOOL 107"/>
    <x v="25"/>
  </r>
  <r>
    <x v="4"/>
    <s v="4Z10"/>
    <s v="840220250620E 4 73 "/>
    <m/>
    <n v="2"/>
    <s v="840220250620E 4"/>
    <x v="7"/>
    <n v="3464"/>
    <d v="2025-06-20T00:00:00"/>
    <n v="12"/>
    <s v="2 mois 4 sem."/>
    <x v="41"/>
    <n v="2"/>
    <s v="E "/>
    <n v="4"/>
    <x v="1"/>
    <n v="4"/>
    <x v="11"/>
    <x v="7"/>
    <s v="MEDJOOL 105"/>
    <x v="30"/>
  </r>
  <r>
    <x v="4"/>
    <s v="4Z10"/>
    <s v="851620250610E 7 73 "/>
    <n v="1"/>
    <m/>
    <s v="851620250610E 7"/>
    <x v="7"/>
    <n v="3514"/>
    <d v="2025-06-10T00:00:00"/>
    <n v="14"/>
    <s v="3 mois 1 sem."/>
    <x v="40"/>
    <n v="14"/>
    <s v="E "/>
    <n v="7"/>
    <x v="1"/>
    <s v="7+"/>
    <x v="10"/>
    <x v="7"/>
    <s v="MEDJOOL 107"/>
    <x v="25"/>
  </r>
  <r>
    <x v="4"/>
    <s v="4Z10"/>
    <s v="851620250708E 3 37 "/>
    <n v="1"/>
    <m/>
    <s v="851620250708E 3"/>
    <x v="7"/>
    <n v="3514"/>
    <d v="2025-07-08T00:00:00"/>
    <n v="10"/>
    <s v="2 mois 1 sem."/>
    <x v="57"/>
    <n v="14"/>
    <s v="E "/>
    <n v="3"/>
    <x v="1"/>
    <n v="3"/>
    <x v="18"/>
    <x v="7"/>
    <s v="MEDJOOL 107"/>
    <x v="25"/>
  </r>
  <r>
    <x v="4"/>
    <s v="4Z10"/>
    <s v="685020250807E 1 69 "/>
    <n v="2"/>
    <m/>
    <s v="685020250807E 1"/>
    <x v="3"/>
    <n v="129"/>
    <d v="2025-08-07T00:00:00"/>
    <n v="6"/>
    <s v="1 mois 1 sem."/>
    <x v="52"/>
    <n v="28"/>
    <s v="E "/>
    <n v="1"/>
    <x v="1"/>
    <n v="1"/>
    <x v="17"/>
    <x v="3"/>
    <s v="FARD 11"/>
    <x v="32"/>
  </r>
  <r>
    <x v="4"/>
    <s v="4Z10"/>
    <s v="685020250807E 1 21 "/>
    <n v="3"/>
    <m/>
    <s v="685020250807E 1"/>
    <x v="3"/>
    <n v="129"/>
    <d v="2025-08-07T00:00:00"/>
    <n v="6"/>
    <s v="1 mois 1 sem."/>
    <x v="52"/>
    <n v="42"/>
    <s v="E "/>
    <n v="1"/>
    <x v="1"/>
    <n v="1"/>
    <x v="17"/>
    <x v="3"/>
    <s v="FARD 11"/>
    <x v="32"/>
  </r>
  <r>
    <x v="4"/>
    <s v="4Z10"/>
    <s v="809020250917E 3 37 "/>
    <n v="2"/>
    <n v="3"/>
    <s v="809020250917E 3"/>
    <x v="7"/>
    <n v="3407"/>
    <d v="2025-09-17T00:00:00"/>
    <n v="0"/>
    <s v="&lt; 1 sem."/>
    <x v="57"/>
    <n v="31"/>
    <s v="E "/>
    <n v="3"/>
    <x v="1"/>
    <n v="3"/>
    <x v="18"/>
    <x v="7"/>
    <s v="MEDJOOL 102"/>
    <x v="26"/>
  </r>
  <r>
    <x v="4"/>
    <s v="4Z10"/>
    <s v="830620250717E 4 84 "/>
    <n v="5"/>
    <n v="9"/>
    <s v="830620250717E 4"/>
    <x v="7"/>
    <n v="3445"/>
    <d v="2025-07-17T00:00:00"/>
    <n v="9"/>
    <s v="2 mois "/>
    <x v="41"/>
    <n v="79"/>
    <s v="E "/>
    <n v="4"/>
    <x v="1"/>
    <n v="4"/>
    <x v="11"/>
    <x v="7"/>
    <s v="MEDJOOL 104"/>
    <x v="29"/>
  </r>
  <r>
    <x v="4"/>
    <s v="4Z10"/>
    <s v="830620250717E 4 86 "/>
    <n v="3"/>
    <m/>
    <s v="830620250717E 4"/>
    <x v="7"/>
    <n v="3445"/>
    <d v="2025-07-17T00:00:00"/>
    <n v="9"/>
    <s v="2 mois "/>
    <x v="41"/>
    <n v="42"/>
    <s v="E "/>
    <n v="4"/>
    <x v="1"/>
    <n v="4"/>
    <x v="11"/>
    <x v="7"/>
    <s v="MEDJOOL 104"/>
    <x v="29"/>
  </r>
  <r>
    <x v="4"/>
    <s v="4Z10"/>
    <s v="809020250715E 3 37 "/>
    <m/>
    <n v="12"/>
    <s v="809020250715E 3"/>
    <x v="7"/>
    <n v="3407"/>
    <d v="2025-07-15T00:00:00"/>
    <n v="9"/>
    <s v="2 mois "/>
    <x v="57"/>
    <n v="12"/>
    <s v="E "/>
    <n v="3"/>
    <x v="1"/>
    <n v="3"/>
    <x v="18"/>
    <x v="7"/>
    <s v="MEDJOOL 102"/>
    <x v="26"/>
  </r>
  <r>
    <x v="4"/>
    <s v="4Z10"/>
    <s v="809020250710E 3 37 "/>
    <m/>
    <n v="7"/>
    <s v="809020250710E 3"/>
    <x v="7"/>
    <n v="3407"/>
    <d v="2025-07-10T00:00:00"/>
    <n v="10"/>
    <s v="2 mois 1 sem."/>
    <x v="57"/>
    <n v="7"/>
    <s v="E "/>
    <n v="3"/>
    <x v="1"/>
    <n v="3"/>
    <x v="18"/>
    <x v="7"/>
    <s v="MEDJOOL 102"/>
    <x v="26"/>
  </r>
  <r>
    <x v="4"/>
    <s v="4Z10"/>
    <s v="809020250710E 3 37 "/>
    <n v="2"/>
    <m/>
    <s v="809020250710E 3"/>
    <x v="7"/>
    <n v="3407"/>
    <d v="2025-07-10T00:00:00"/>
    <n v="10"/>
    <s v="2 mois 1 sem."/>
    <x v="57"/>
    <n v="28"/>
    <s v="E "/>
    <n v="3"/>
    <x v="1"/>
    <n v="3"/>
    <x v="18"/>
    <x v="7"/>
    <s v="MEDJOOL 102"/>
    <x v="26"/>
  </r>
  <r>
    <x v="3"/>
    <m/>
    <m/>
    <m/>
    <m/>
    <s v=""/>
    <x v="12"/>
    <s v=""/>
    <s v=""/>
    <s v=""/>
    <s v=""/>
    <x v="74"/>
    <s v=""/>
    <s v=""/>
    <s v=""/>
    <x v="3"/>
    <s v=""/>
    <x v="19"/>
    <x v="12"/>
    <s v=""/>
    <x v="31"/>
  </r>
  <r>
    <x v="5"/>
    <s v="CHF"/>
    <s v="851620240805E+1720 "/>
    <n v="2"/>
    <n v="1"/>
    <s v="851620240805E+1"/>
    <x v="7"/>
    <n v="3514"/>
    <d v="2024-08-05T00:00:00"/>
    <n v="58"/>
    <s v="1 an 1 mois 1 sem."/>
    <x v="27"/>
    <n v="29"/>
    <s v="E+"/>
    <n v="17"/>
    <x v="0"/>
    <s v="13+"/>
    <x v="2"/>
    <x v="7"/>
    <s v="MEDJOOL 107"/>
    <x v="25"/>
  </r>
  <r>
    <x v="5"/>
    <s v="CHF"/>
    <s v="770420221212X 1164 "/>
    <n v="2"/>
    <m/>
    <s v="770420221212X 1"/>
    <x v="18"/>
    <n v="9"/>
    <d v="2022-12-12T00:00:00"/>
    <n v="144"/>
    <s v="2 ans 9 mois "/>
    <x v="90"/>
    <n v="28"/>
    <s v="X "/>
    <n v="11"/>
    <x v="0"/>
    <n v="11"/>
    <x v="9"/>
    <x v="18"/>
    <s v="HELWA 3"/>
    <x v="54"/>
  </r>
  <r>
    <x v="5"/>
    <s v="CHF"/>
    <s v="770120221216X 1265 "/>
    <n v="2"/>
    <m/>
    <s v="770120221216X 1"/>
    <x v="18"/>
    <n v="5"/>
    <d v="2022-12-16T00:00:00"/>
    <n v="143"/>
    <s v="2 ans 9 mois "/>
    <x v="91"/>
    <n v="28"/>
    <s v="X "/>
    <n v="12"/>
    <x v="0"/>
    <n v="12"/>
    <x v="1"/>
    <x v="18"/>
    <s v="HELWA 3"/>
    <x v="54"/>
  </r>
  <r>
    <x v="5"/>
    <s v="CHF"/>
    <s v="770120230105X 1120 "/>
    <n v="1"/>
    <m/>
    <s v="770120230105X 1"/>
    <x v="18"/>
    <n v="5"/>
    <d v="2023-01-05T00:00:00"/>
    <n v="141"/>
    <s v="2 ans 8 mois 1 sem."/>
    <x v="90"/>
    <n v="14"/>
    <s v="X "/>
    <n v="11"/>
    <x v="0"/>
    <n v="11"/>
    <x v="9"/>
    <x v="18"/>
    <s v="HELWA 3"/>
    <x v="54"/>
  </r>
  <r>
    <x v="5"/>
    <s v="CHF"/>
    <s v="806920230221X 1036 "/>
    <n v="27"/>
    <m/>
    <s v="806920230221X 1"/>
    <x v="15"/>
    <n v="399"/>
    <d v="2023-02-21T00:00:00"/>
    <n v="134"/>
    <s v="2 ans 6 mois 4 sem."/>
    <x v="92"/>
    <n v="378"/>
    <s v="X "/>
    <n v="10"/>
    <x v="0"/>
    <n v="10"/>
    <x v="3"/>
    <x v="15"/>
    <s v="DAHAN 37"/>
    <x v="55"/>
  </r>
  <r>
    <x v="5"/>
    <s v="CHF"/>
    <s v="861120240212X 7 36 "/>
    <n v="1"/>
    <m/>
    <s v="861120240212X 7"/>
    <x v="7"/>
    <n v="3522"/>
    <d v="2024-02-12T00:00:00"/>
    <n v="83"/>
    <s v="1 an 7 mois "/>
    <x v="93"/>
    <n v="14"/>
    <s v="X "/>
    <n v="7"/>
    <x v="0"/>
    <n v="7"/>
    <x v="24"/>
    <x v="7"/>
    <s v="MEDJOOL 108"/>
    <x v="27"/>
  </r>
  <r>
    <x v="5"/>
    <s v="CHF"/>
    <s v="869920250206RG9 36 "/>
    <n v="12"/>
    <m/>
    <s v="869920250206RG9"/>
    <x v="11"/>
    <n v="2306"/>
    <d v="2025-02-06T00:00:00"/>
    <n v="32"/>
    <s v="7 mois 1 sem."/>
    <x v="94"/>
    <n v="168"/>
    <s v="RG"/>
    <n v="9"/>
    <x v="0"/>
    <n v="9"/>
    <x v="5"/>
    <x v="11"/>
    <s v="GHANAMI 45"/>
    <x v="7"/>
  </r>
  <r>
    <x v="5"/>
    <s v="CHF"/>
    <s v="833920230704X 7 7  "/>
    <n v="4"/>
    <m/>
    <s v="833920230704X 7"/>
    <x v="9"/>
    <n v="39"/>
    <d v="2023-07-04T00:00:00"/>
    <n v="115"/>
    <s v="2 ans 2 mois 2 sem."/>
    <x v="93"/>
    <n v="56"/>
    <s v="X "/>
    <n v="7"/>
    <x v="0"/>
    <n v="7"/>
    <x v="24"/>
    <x v="9"/>
    <s v="DABBAS 4"/>
    <x v="8"/>
  </r>
  <r>
    <x v="5"/>
    <s v="CHF"/>
    <s v="832820231128RG137  "/>
    <n v="1"/>
    <m/>
    <s v="832820231128RG1"/>
    <x v="19"/>
    <n v="188"/>
    <d v="2023-11-28T00:00:00"/>
    <n v="94"/>
    <s v="1 an 9 mois 3 sem."/>
    <x v="95"/>
    <n v="14"/>
    <s v="RG"/>
    <n v="13"/>
    <x v="0"/>
    <s v="13+"/>
    <x v="2"/>
    <x v="19"/>
    <s v="NAWADER 39"/>
    <x v="56"/>
  </r>
  <r>
    <x v="5"/>
    <s v="CHF"/>
    <s v="805620221103RG7 36 "/>
    <n v="1"/>
    <m/>
    <s v="805620221103RG7"/>
    <x v="19"/>
    <n v="181"/>
    <d v="2022-11-03T00:00:00"/>
    <n v="150"/>
    <s v="2 ans 10 mois 2 sem."/>
    <x v="96"/>
    <n v="14"/>
    <s v="RG"/>
    <n v="7"/>
    <x v="0"/>
    <n v="7"/>
    <x v="24"/>
    <x v="19"/>
    <s v="NAWADER 38"/>
    <x v="57"/>
  </r>
  <r>
    <x v="5"/>
    <s v="CHF"/>
    <s v="805020230427RG9 7  "/>
    <n v="2"/>
    <m/>
    <s v="805020230427RG9"/>
    <x v="19"/>
    <n v="175"/>
    <d v="2023-04-27T00:00:00"/>
    <n v="125"/>
    <s v="2 ans 4 mois 3 sem."/>
    <x v="94"/>
    <n v="28"/>
    <s v="RG"/>
    <n v="9"/>
    <x v="0"/>
    <n v="9"/>
    <x v="5"/>
    <x v="19"/>
    <s v="NAWADER 38"/>
    <x v="57"/>
  </r>
  <r>
    <x v="5"/>
    <s v="CHF"/>
    <s v="775120221013X 1114 "/>
    <n v="2"/>
    <m/>
    <s v="775120221013X 1"/>
    <x v="5"/>
    <n v="91"/>
    <d v="2022-10-13T00:00:00"/>
    <n v="153"/>
    <s v="2 ans 11 mois "/>
    <x v="90"/>
    <n v="28"/>
    <s v="X "/>
    <n v="11"/>
    <x v="0"/>
    <n v="11"/>
    <x v="9"/>
    <x v="5"/>
    <s v="SAGGAI 13"/>
    <x v="58"/>
  </r>
  <r>
    <x v="5"/>
    <s v="CHF"/>
    <s v="806120230110RG107  "/>
    <n v="2"/>
    <m/>
    <s v="806120230110RG1"/>
    <x v="5"/>
    <n v="102"/>
    <d v="2023-01-10T00:00:00"/>
    <n v="140"/>
    <s v="2 ans 8 mois 1 sem."/>
    <x v="97"/>
    <n v="28"/>
    <s v="RG"/>
    <n v="10"/>
    <x v="0"/>
    <n v="10"/>
    <x v="3"/>
    <x v="5"/>
    <s v="SAGGAI 14"/>
    <x v="59"/>
  </r>
  <r>
    <x v="5"/>
    <s v="CHF"/>
    <s v="870920250701RG8 7  "/>
    <n v="12"/>
    <m/>
    <s v="870920250701RG8"/>
    <x v="18"/>
    <n v="9312"/>
    <d v="2025-07-01T00:00:00"/>
    <n v="11"/>
    <s v="2 mois 2 sem."/>
    <x v="98"/>
    <n v="168"/>
    <s v="RG"/>
    <n v="8"/>
    <x v="0"/>
    <n v="8"/>
    <x v="25"/>
    <x v="18"/>
    <s v="HELWA 5"/>
    <x v="5"/>
  </r>
  <r>
    <x v="5"/>
    <s v="CHF"/>
    <s v="833720250702RG157  "/>
    <n v="2"/>
    <m/>
    <s v="833720250702RG1"/>
    <x v="9"/>
    <n v="36"/>
    <d v="2025-07-02T00:00:00"/>
    <n v="11"/>
    <s v="2 mois 2 sem."/>
    <x v="99"/>
    <n v="28"/>
    <s v="RG"/>
    <n v="15"/>
    <x v="0"/>
    <s v="13+"/>
    <x v="2"/>
    <x v="9"/>
    <s v="DABBAS 4"/>
    <x v="8"/>
  </r>
  <r>
    <x v="5"/>
    <s v="CHF"/>
    <s v="855920240215X 124  "/>
    <m/>
    <n v="9"/>
    <s v="855920240215X 1"/>
    <x v="9"/>
    <n v="56"/>
    <d v="2024-02-15T00:00:00"/>
    <n v="83"/>
    <s v="1 an 7 mois "/>
    <x v="91"/>
    <n v="9"/>
    <s v="X "/>
    <n v="12"/>
    <x v="0"/>
    <n v="12"/>
    <x v="1"/>
    <x v="9"/>
    <s v="DABBAS 5"/>
    <x v="60"/>
  </r>
  <r>
    <x v="5"/>
    <s v="CHF"/>
    <s v="833020230512RG6 7  "/>
    <n v="1"/>
    <n v="7"/>
    <s v="833020230512RG6"/>
    <x v="6"/>
    <n v="18"/>
    <d v="2023-05-12T00:00:00"/>
    <n v="122"/>
    <s v="2 ans 4 mois "/>
    <x v="100"/>
    <n v="21"/>
    <s v="RG"/>
    <n v="6"/>
    <x v="0"/>
    <n v="6"/>
    <x v="8"/>
    <x v="6"/>
    <s v="GANDA 5"/>
    <x v="61"/>
  </r>
  <r>
    <x v="5"/>
    <s v="CHF"/>
    <s v="870120250325RG7 36 "/>
    <n v="3"/>
    <m/>
    <s v="870120250325RG7"/>
    <x v="18"/>
    <n v="9308"/>
    <d v="2025-03-25T00:00:00"/>
    <n v="25"/>
    <s v="5 mois 3 sem."/>
    <x v="96"/>
    <n v="42"/>
    <s v="RG"/>
    <n v="7"/>
    <x v="0"/>
    <n v="7"/>
    <x v="24"/>
    <x v="18"/>
    <s v="HELWA 4"/>
    <x v="1"/>
  </r>
  <r>
    <x v="5"/>
    <s v="CHF"/>
    <s v="853520250204X 1437 "/>
    <m/>
    <n v="2"/>
    <s v="853520250204X 1"/>
    <x v="4"/>
    <n v="131"/>
    <d v="2025-02-04T00:00:00"/>
    <n v="32"/>
    <s v="7 mois 2 sem."/>
    <x v="101"/>
    <n v="2"/>
    <s v="X "/>
    <n v="14"/>
    <x v="0"/>
    <s v="13+"/>
    <x v="2"/>
    <x v="4"/>
    <s v="KHENEZI 11"/>
    <x v="3"/>
  </r>
  <r>
    <x v="5"/>
    <s v="CHF"/>
    <s v="869320241021X 1036 "/>
    <n v="1"/>
    <m/>
    <s v="869320241021X 1"/>
    <x v="4"/>
    <n v="137"/>
    <d v="2024-10-21T00:00:00"/>
    <n v="47"/>
    <s v="10 mois 4 sem."/>
    <x v="92"/>
    <n v="14"/>
    <s v="X "/>
    <n v="10"/>
    <x v="0"/>
    <n v="10"/>
    <x v="3"/>
    <x v="4"/>
    <s v="KHENEZI 12"/>
    <x v="18"/>
  </r>
  <r>
    <x v="5"/>
    <s v="CHF"/>
    <s v="709220250616RG9 7  "/>
    <n v="3"/>
    <n v="7"/>
    <s v="709220250616RG9"/>
    <x v="0"/>
    <n v="2311"/>
    <d v="2025-06-16T00:00:00"/>
    <n v="13"/>
    <s v="3 mois "/>
    <x v="94"/>
    <n v="49"/>
    <s v="RG"/>
    <n v="9"/>
    <x v="0"/>
    <n v="9"/>
    <x v="5"/>
    <x v="0"/>
    <s v="BAHREE 92"/>
    <x v="10"/>
  </r>
  <r>
    <x v="5"/>
    <s v="CHF"/>
    <s v="869720250626X 8 7  "/>
    <n v="1"/>
    <m/>
    <s v="869720250626X 8"/>
    <x v="10"/>
    <n v="2301"/>
    <d v="2025-06-26T00:00:00"/>
    <n v="12"/>
    <s v="2 mois 3 sem."/>
    <x v="102"/>
    <n v="14"/>
    <s v="X "/>
    <n v="8"/>
    <x v="0"/>
    <n v="8"/>
    <x v="25"/>
    <x v="10"/>
    <s v="RAWDAH 1"/>
    <x v="9"/>
  </r>
  <r>
    <x v="5"/>
    <s v="CHF"/>
    <s v="870920250603X 7 7  "/>
    <n v="2"/>
    <m/>
    <s v="870920250603X 7"/>
    <x v="18"/>
    <n v="9312"/>
    <d v="2025-06-03T00:00:00"/>
    <n v="15"/>
    <s v="3 mois 2 sem."/>
    <x v="93"/>
    <n v="28"/>
    <s v="X "/>
    <n v="7"/>
    <x v="0"/>
    <n v="7"/>
    <x v="24"/>
    <x v="18"/>
    <s v="HELWA 5"/>
    <x v="5"/>
  </r>
  <r>
    <x v="5"/>
    <s v="CHF"/>
    <s v="697520230208X 1138 "/>
    <n v="3"/>
    <m/>
    <s v="697520230208X 1"/>
    <x v="11"/>
    <n v="238"/>
    <d v="2023-02-08T00:00:00"/>
    <n v="136"/>
    <s v="2 ans 7 mois 1 sem."/>
    <x v="90"/>
    <n v="42"/>
    <s v="X "/>
    <n v="11"/>
    <x v="0"/>
    <n v="11"/>
    <x v="9"/>
    <x v="11"/>
    <s v="GHANAMI 36"/>
    <x v="62"/>
  </r>
  <r>
    <x v="5"/>
    <s v="CHF"/>
    <s v="857320231121RG8 7  "/>
    <n v="10"/>
    <m/>
    <s v="857320231121RG8"/>
    <x v="8"/>
    <n v="33"/>
    <d v="2023-11-21T00:00:00"/>
    <n v="95"/>
    <s v="1 an 9 mois 4 sem."/>
    <x v="98"/>
    <n v="140"/>
    <s v="RG"/>
    <n v="8"/>
    <x v="0"/>
    <n v="8"/>
    <x v="25"/>
    <x v="8"/>
    <s v="ZAMLI 2"/>
    <x v="23"/>
  </r>
  <r>
    <x v="5"/>
    <s v="CHF"/>
    <s v="869920250214X 9 7  "/>
    <n v="1"/>
    <m/>
    <s v="869920250214X 9"/>
    <x v="11"/>
    <n v="2306"/>
    <d v="2025-02-14T00:00:00"/>
    <n v="30"/>
    <s v="7 mois "/>
    <x v="35"/>
    <n v="14"/>
    <s v="X "/>
    <n v="9"/>
    <x v="0"/>
    <n v="9"/>
    <x v="5"/>
    <x v="11"/>
    <s v="GHANAMI 45"/>
    <x v="7"/>
  </r>
  <r>
    <x v="5"/>
    <s v="CHF"/>
    <s v="854920240422X 147  "/>
    <m/>
    <n v="5"/>
    <s v="854920240422X 1"/>
    <x v="11"/>
    <n v="281"/>
    <d v="2024-04-22T00:00:00"/>
    <n v="73"/>
    <s v="1 an 4 mois 3 sem."/>
    <x v="101"/>
    <n v="5"/>
    <s v="X "/>
    <n v="14"/>
    <x v="0"/>
    <s v="13+"/>
    <x v="2"/>
    <x v="11"/>
    <s v="GHANAMI 43"/>
    <x v="22"/>
  </r>
  <r>
    <x v="5"/>
    <s v="CHF"/>
    <s v="867320231120RG3 7  "/>
    <n v="2"/>
    <m/>
    <s v="867320231120RG3"/>
    <x v="8"/>
    <n v="37"/>
    <d v="2023-11-20T00:00:00"/>
    <n v="95"/>
    <s v="1 an 9 mois 4 sem."/>
    <x v="103"/>
    <n v="28"/>
    <s v="RG"/>
    <n v="3"/>
    <x v="0"/>
    <n v="3"/>
    <x v="26"/>
    <x v="8"/>
    <s v="ZAMLI 3"/>
    <x v="24"/>
  </r>
  <r>
    <x v="5"/>
    <s v="CHF"/>
    <s v="849620231124XM107  "/>
    <n v="8"/>
    <m/>
    <s v="849620231124XM1"/>
    <x v="16"/>
    <n v="607"/>
    <d v="2023-11-24T00:00:00"/>
    <n v="94"/>
    <s v="1 an 9 mois 3 sem."/>
    <x v="6"/>
    <n v="112"/>
    <s v="XM"/>
    <n v="10"/>
    <x v="0"/>
    <n v="10"/>
    <x v="3"/>
    <x v="16"/>
    <s v="KHALASS 56"/>
    <x v="63"/>
  </r>
  <r>
    <x v="5"/>
    <s v="CHF"/>
    <s v="822420220920X 2 14 "/>
    <n v="3"/>
    <m/>
    <s v="822420220920X 2"/>
    <x v="4"/>
    <n v="91"/>
    <d v="2022-09-20T00:00:00"/>
    <n v="156"/>
    <s v="2 ans 11 mois 4 sem."/>
    <x v="8"/>
    <n v="42"/>
    <s v="X "/>
    <n v="2"/>
    <x v="0"/>
    <n v="2"/>
    <x v="0"/>
    <x v="4"/>
    <s v="KHENEZI 9"/>
    <x v="64"/>
  </r>
  <r>
    <x v="5"/>
    <s v="CHF"/>
    <s v="832220250113RG1036 "/>
    <m/>
    <n v="10"/>
    <s v="832220250113RG1"/>
    <x v="14"/>
    <n v="39"/>
    <d v="2025-01-13T00:00:00"/>
    <n v="35"/>
    <s v="8 mois "/>
    <x v="97"/>
    <n v="10"/>
    <s v="RG"/>
    <n v="10"/>
    <x v="0"/>
    <n v="10"/>
    <x v="3"/>
    <x v="14"/>
    <s v="BTAMZ 7"/>
    <x v="65"/>
  </r>
  <r>
    <x v="5"/>
    <s v="CHF"/>
    <s v="832320230428RG6 14 "/>
    <m/>
    <n v="6"/>
    <s v="832320230428RG6"/>
    <x v="14"/>
    <n v="41"/>
    <d v="2023-04-28T00:00:00"/>
    <n v="124"/>
    <s v="2 ans 4 mois 3 sem."/>
    <x v="100"/>
    <n v="6"/>
    <s v="RG"/>
    <n v="6"/>
    <x v="0"/>
    <n v="6"/>
    <x v="8"/>
    <x v="14"/>
    <s v="BTAMZ 8"/>
    <x v="66"/>
  </r>
  <r>
    <x v="5"/>
    <s v="CHF"/>
    <s v="821120230125RG3 7  "/>
    <n v="1"/>
    <m/>
    <s v="821120230125RG3"/>
    <x v="17"/>
    <n v="46"/>
    <d v="2023-01-25T00:00:00"/>
    <n v="138"/>
    <s v="2 ans 7 mois 3 sem."/>
    <x v="103"/>
    <n v="14"/>
    <s v="RG"/>
    <n v="3"/>
    <x v="0"/>
    <n v="3"/>
    <x v="26"/>
    <x v="17"/>
    <s v="LULU 7"/>
    <x v="67"/>
  </r>
  <r>
    <x v="5"/>
    <s v="CHF"/>
    <s v="856020231123RG9 36 "/>
    <n v="3"/>
    <m/>
    <s v="856020231123RG9"/>
    <x v="9"/>
    <n v="57"/>
    <d v="2023-11-23T00:00:00"/>
    <n v="95"/>
    <s v="1 an 9 mois 3 sem."/>
    <x v="94"/>
    <n v="42"/>
    <s v="RG"/>
    <n v="9"/>
    <x v="0"/>
    <n v="9"/>
    <x v="5"/>
    <x v="9"/>
    <s v="DABBAS 5"/>
    <x v="60"/>
  </r>
  <r>
    <x v="5"/>
    <s v="CHF"/>
    <s v="838620231122X 127  "/>
    <n v="4"/>
    <m/>
    <s v="838620231122X 1"/>
    <x v="15"/>
    <n v="413"/>
    <d v="2023-11-22T00:00:00"/>
    <n v="95"/>
    <s v="1 an 9 mois 3 sem."/>
    <x v="91"/>
    <n v="56"/>
    <s v="X "/>
    <n v="12"/>
    <x v="0"/>
    <n v="12"/>
    <x v="1"/>
    <x v="15"/>
    <s v="DAHAN 38"/>
    <x v="68"/>
  </r>
  <r>
    <x v="5"/>
    <s v="CHF"/>
    <s v="847720231121X 117  "/>
    <n v="6"/>
    <m/>
    <s v="847720231121X 1"/>
    <x v="8"/>
    <n v="25"/>
    <d v="2023-11-21T00:00:00"/>
    <n v="95"/>
    <s v="1 an 9 mois 4 sem."/>
    <x v="90"/>
    <n v="84"/>
    <s v="X "/>
    <n v="11"/>
    <x v="0"/>
    <n v="11"/>
    <x v="9"/>
    <x v="8"/>
    <s v="ZAMLI 1"/>
    <x v="69"/>
  </r>
  <r>
    <x v="5"/>
    <s v="CHF"/>
    <s v="869320240917X 9 18 "/>
    <n v="1"/>
    <n v="4"/>
    <s v="869320240917X 9"/>
    <x v="4"/>
    <n v="137"/>
    <d v="2024-09-17T00:00:00"/>
    <n v="52"/>
    <s v="1 an "/>
    <x v="35"/>
    <n v="18"/>
    <s v="X "/>
    <n v="9"/>
    <x v="0"/>
    <n v="9"/>
    <x v="5"/>
    <x v="4"/>
    <s v="KHENEZI 12"/>
    <x v="18"/>
  </r>
  <r>
    <x v="5"/>
    <s v="CHF"/>
    <s v="775720230620X 9 38 "/>
    <m/>
    <n v="7"/>
    <s v="775720230620X 9"/>
    <x v="5"/>
    <n v="99"/>
    <d v="2023-06-20T00:00:00"/>
    <n v="117"/>
    <s v="2 ans 2 mois 4 sem."/>
    <x v="35"/>
    <n v="7"/>
    <s v="X "/>
    <n v="9"/>
    <x v="0"/>
    <n v="9"/>
    <x v="5"/>
    <x v="5"/>
    <s v="SAGGAI 13"/>
    <x v="58"/>
  </r>
  <r>
    <x v="5"/>
    <s v="CHF"/>
    <s v="737820230614XM1938 "/>
    <m/>
    <n v="8"/>
    <s v="737820230614XM1"/>
    <x v="5"/>
    <n v="84"/>
    <d v="2023-06-14T00:00:00"/>
    <n v="118"/>
    <s v="2 ans 3 mois "/>
    <x v="7"/>
    <n v="8"/>
    <s v="XM"/>
    <n v="19"/>
    <x v="0"/>
    <s v="13+"/>
    <x v="2"/>
    <x v="5"/>
    <s v="SAGGAI 12"/>
    <x v="70"/>
  </r>
  <r>
    <x v="5"/>
    <s v="CHF"/>
    <s v="869320240913X 9 36 "/>
    <n v="1"/>
    <n v="5"/>
    <s v="869320240913X 9"/>
    <x v="4"/>
    <n v="137"/>
    <d v="2024-09-13T00:00:00"/>
    <n v="52"/>
    <s v="1 an "/>
    <x v="35"/>
    <n v="19"/>
    <s v="X "/>
    <n v="9"/>
    <x v="0"/>
    <n v="9"/>
    <x v="5"/>
    <x v="4"/>
    <s v="KHENEZI 12"/>
    <x v="18"/>
  </r>
  <r>
    <x v="5"/>
    <s v="CHF"/>
    <s v="849620240403X 1336 "/>
    <m/>
    <n v="5"/>
    <s v="849620240403X 1"/>
    <x v="16"/>
    <n v="607"/>
    <d v="2024-04-03T00:00:00"/>
    <n v="76"/>
    <s v="1 an 5 mois 2 sem."/>
    <x v="22"/>
    <n v="5"/>
    <s v="X "/>
    <n v="13"/>
    <x v="0"/>
    <s v="13+"/>
    <x v="2"/>
    <x v="16"/>
    <s v="KHALASS 56"/>
    <x v="63"/>
  </r>
  <r>
    <x v="5"/>
    <s v="CHF"/>
    <s v="737420250114X 2236 "/>
    <m/>
    <n v="2"/>
    <s v="737420250114X 2"/>
    <x v="20"/>
    <n v="25"/>
    <d v="2025-01-14T00:00:00"/>
    <n v="35"/>
    <s v="8 mois "/>
    <x v="104"/>
    <n v="2"/>
    <s v="X "/>
    <n v="22"/>
    <x v="0"/>
    <s v="13+"/>
    <x v="2"/>
    <x v="20"/>
    <s v="WANANNAH 2"/>
    <x v="71"/>
  </r>
  <r>
    <x v="5"/>
    <s v="CHF"/>
    <s v="862020240731X 1236 "/>
    <m/>
    <n v="11"/>
    <s v="862020240731X 1"/>
    <x v="11"/>
    <n v="290"/>
    <d v="2024-07-31T00:00:00"/>
    <n v="59"/>
    <s v="1 an 1 mois 2 sem."/>
    <x v="91"/>
    <n v="11"/>
    <s v="X "/>
    <n v="12"/>
    <x v="0"/>
    <n v="12"/>
    <x v="1"/>
    <x v="11"/>
    <s v="GHANAMI 44"/>
    <x v="20"/>
  </r>
  <r>
    <x v="5"/>
    <s v="CHF"/>
    <s v="867420240802RG7 36 "/>
    <n v="2"/>
    <m/>
    <s v="867420240802RG7"/>
    <x v="8"/>
    <n v="38"/>
    <d v="2024-08-02T00:00:00"/>
    <n v="58"/>
    <s v="1 an 1 mois 2 sem."/>
    <x v="96"/>
    <n v="28"/>
    <s v="RG"/>
    <n v="7"/>
    <x v="0"/>
    <n v="7"/>
    <x v="24"/>
    <x v="8"/>
    <s v="ZAMLI 3"/>
    <x v="24"/>
  </r>
  <r>
    <x v="5"/>
    <s v="CHF"/>
    <s v="869820240924RG4 7  "/>
    <n v="6"/>
    <m/>
    <s v="869820240924RG4"/>
    <x v="8"/>
    <n v="2306"/>
    <d v="2024-09-24T00:00:00"/>
    <n v="51"/>
    <s v="11 mois 3 sem."/>
    <x v="10"/>
    <n v="84"/>
    <s v="RG"/>
    <n v="4"/>
    <x v="0"/>
    <n v="4"/>
    <x v="4"/>
    <x v="8"/>
    <s v="ZAMLI 4"/>
    <x v="7"/>
  </r>
  <r>
    <x v="5"/>
    <s v="CHF"/>
    <s v="870820250630RG8 7  "/>
    <n v="2"/>
    <m/>
    <s v="870820250630RG8"/>
    <x v="1"/>
    <n v="9312"/>
    <d v="2025-06-30T00:00:00"/>
    <n v="11"/>
    <s v="2 mois 2 sem."/>
    <x v="98"/>
    <n v="28"/>
    <s v="RG"/>
    <n v="8"/>
    <x v="0"/>
    <n v="8"/>
    <x v="25"/>
    <x v="1"/>
    <s v="SHESHI 04"/>
    <x v="5"/>
  </r>
  <r>
    <x v="5"/>
    <s v="CHF"/>
    <s v="870220250724RG1136 "/>
    <n v="3"/>
    <m/>
    <s v="870220250724RG1"/>
    <x v="2"/>
    <n v="9308"/>
    <d v="2025-07-24T00:00:00"/>
    <n v="8"/>
    <s v="1 mois 3 sem."/>
    <x v="39"/>
    <n v="42"/>
    <s v="RG"/>
    <n v="11"/>
    <x v="0"/>
    <n v="11"/>
    <x v="9"/>
    <x v="2"/>
    <s v="FAYZEH 01"/>
    <x v="1"/>
  </r>
  <r>
    <x v="5"/>
    <s v="CHF"/>
    <s v="959 20240927XM1836 "/>
    <m/>
    <n v="10"/>
    <s v="959 20240927XM1"/>
    <x v="15"/>
    <n v="3"/>
    <d v="2024-09-27T00:00:00"/>
    <n v="50"/>
    <s v="11 mois 3 sem."/>
    <x v="55"/>
    <n v="10"/>
    <s v="XM"/>
    <n v="18"/>
    <x v="0"/>
    <s v="13+"/>
    <x v="2"/>
    <x v="15"/>
    <s v="DAHAN aérien"/>
    <x v="72"/>
  </r>
  <r>
    <x v="5"/>
    <s v="CHF"/>
    <s v="870720250311RG4 36 "/>
    <n v="3"/>
    <n v="7"/>
    <s v="870720250311RG4"/>
    <x v="13"/>
    <n v="9312"/>
    <d v="2025-03-11T00:00:00"/>
    <n v="27"/>
    <s v="6 mois 1 sem."/>
    <x v="10"/>
    <n v="49"/>
    <s v="RG"/>
    <n v="4"/>
    <x v="0"/>
    <n v="4"/>
    <x v="4"/>
    <x v="13"/>
    <s v="AYYASHA 9"/>
    <x v="5"/>
  </r>
  <r>
    <x v="5"/>
    <s v="CHF"/>
    <s v="833720250701RG1538 "/>
    <n v="1"/>
    <m/>
    <s v="833720250701RG1"/>
    <x v="9"/>
    <n v="36"/>
    <d v="2025-07-01T00:00:00"/>
    <n v="11"/>
    <s v="2 mois 2 sem."/>
    <x v="99"/>
    <n v="14"/>
    <s v="RG"/>
    <n v="15"/>
    <x v="0"/>
    <s v="13+"/>
    <x v="2"/>
    <x v="9"/>
    <s v="DABBAS 4"/>
    <x v="8"/>
  </r>
  <r>
    <x v="5"/>
    <s v="CHF"/>
    <s v="807320250804X 1636 "/>
    <n v="1"/>
    <m/>
    <s v="807320250804X 1"/>
    <x v="15"/>
    <n v="405"/>
    <d v="2025-08-04T00:00:00"/>
    <n v="6"/>
    <s v="1 mois 2 sem."/>
    <x v="30"/>
    <n v="14"/>
    <s v="X "/>
    <n v="16"/>
    <x v="0"/>
    <s v="13+"/>
    <x v="2"/>
    <x v="15"/>
    <s v="DAHAN 37"/>
    <x v="55"/>
  </r>
  <r>
    <x v="5"/>
    <s v="CHF"/>
    <s v="869920250313RG1036 "/>
    <n v="3"/>
    <n v="6"/>
    <s v="869920250313RG1"/>
    <x v="11"/>
    <n v="2306"/>
    <d v="2025-03-13T00:00:00"/>
    <n v="27"/>
    <s v="6 mois "/>
    <x v="97"/>
    <n v="48"/>
    <s v="RG"/>
    <n v="10"/>
    <x v="0"/>
    <n v="10"/>
    <x v="3"/>
    <x v="11"/>
    <s v="GHANAMI 45"/>
    <x v="7"/>
  </r>
  <r>
    <x v="5"/>
    <s v="CHF"/>
    <s v="870320250618X 1036 "/>
    <n v="3"/>
    <m/>
    <s v="870320250618X 1"/>
    <x v="1"/>
    <n v="9308"/>
    <d v="2025-06-18T00:00:00"/>
    <n v="13"/>
    <s v="3 mois "/>
    <x v="92"/>
    <n v="42"/>
    <s v="X "/>
    <n v="10"/>
    <x v="0"/>
    <n v="10"/>
    <x v="3"/>
    <x v="1"/>
    <s v="SHESHI 03"/>
    <x v="1"/>
  </r>
  <r>
    <x v="5"/>
    <s v="CHF"/>
    <s v="697520230309RG1220 "/>
    <n v="1"/>
    <m/>
    <s v="697520230309RG1"/>
    <x v="11"/>
    <n v="238"/>
    <d v="2023-03-09T00:00:00"/>
    <n v="132"/>
    <s v="2 ans 6 mois 1 sem."/>
    <x v="3"/>
    <n v="14"/>
    <s v="RG"/>
    <n v="12"/>
    <x v="0"/>
    <n v="12"/>
    <x v="1"/>
    <x v="11"/>
    <s v="GHANAMI 36"/>
    <x v="62"/>
  </r>
  <r>
    <x v="5"/>
    <s v="CHF"/>
    <s v="843220241007RG7 14 "/>
    <n v="4"/>
    <m/>
    <s v="843220241007RG7"/>
    <x v="17"/>
    <n v="55"/>
    <d v="2024-10-07T00:00:00"/>
    <n v="49"/>
    <s v="11 mois 1 sem."/>
    <x v="96"/>
    <n v="56"/>
    <s v="RG"/>
    <n v="7"/>
    <x v="0"/>
    <n v="7"/>
    <x v="24"/>
    <x v="17"/>
    <s v="LULU 8"/>
    <x v="73"/>
  </r>
  <r>
    <x v="5"/>
    <s v="CHF"/>
    <s v="833720250407RG1236 "/>
    <n v="6"/>
    <m/>
    <s v="833720250407RG1"/>
    <x v="9"/>
    <n v="36"/>
    <d v="2025-04-07T00:00:00"/>
    <n v="23"/>
    <s v="5 mois 1 sem."/>
    <x v="3"/>
    <n v="84"/>
    <s v="RG"/>
    <n v="12"/>
    <x v="0"/>
    <n v="12"/>
    <x v="1"/>
    <x v="9"/>
    <s v="DABBAS 4"/>
    <x v="8"/>
  </r>
  <r>
    <x v="5"/>
    <s v="CHF"/>
    <s v="863920240415X 9 36 "/>
    <n v="1"/>
    <m/>
    <s v="863920240415X 9"/>
    <x v="19"/>
    <n v="207"/>
    <d v="2024-04-15T00:00:00"/>
    <n v="74"/>
    <s v="1 an 5 mois "/>
    <x v="35"/>
    <n v="14"/>
    <s v="X "/>
    <n v="9"/>
    <x v="0"/>
    <n v="9"/>
    <x v="5"/>
    <x v="19"/>
    <s v="NAWADER 41"/>
    <x v="74"/>
  </r>
  <r>
    <x v="5"/>
    <s v="CHF"/>
    <s v="859720240122X 1136 "/>
    <n v="1"/>
    <m/>
    <s v="859720240122X 1"/>
    <x v="15"/>
    <n v="438"/>
    <d v="2024-01-22T00:00:00"/>
    <n v="86"/>
    <s v="1 an 7 mois 3 sem."/>
    <x v="90"/>
    <n v="14"/>
    <s v="X "/>
    <n v="11"/>
    <x v="0"/>
    <n v="11"/>
    <x v="9"/>
    <x v="15"/>
    <s v="DAHAN 40"/>
    <x v="75"/>
  </r>
  <r>
    <x v="5"/>
    <s v="CHF"/>
    <s v="853020250729RG137  "/>
    <n v="7"/>
    <n v="7"/>
    <s v="853020250729RG1"/>
    <x v="4"/>
    <n v="126"/>
    <d v="2025-07-29T00:00:00"/>
    <n v="7"/>
    <s v="1 mois 2 sem."/>
    <x v="95"/>
    <n v="105"/>
    <s v="RG"/>
    <n v="13"/>
    <x v="0"/>
    <s v="13+"/>
    <x v="2"/>
    <x v="4"/>
    <s v="KHENEZI 11"/>
    <x v="3"/>
  </r>
  <r>
    <x v="5"/>
    <s v="CHF"/>
    <s v="807020230425X 1236 "/>
    <n v="12"/>
    <m/>
    <s v="807020230425X 1"/>
    <x v="15"/>
    <n v="401"/>
    <d v="2023-04-25T00:00:00"/>
    <n v="125"/>
    <s v="2 ans 4 mois 3 sem."/>
    <x v="91"/>
    <n v="168"/>
    <s v="X "/>
    <n v="12"/>
    <x v="0"/>
    <n v="12"/>
    <x v="1"/>
    <x v="15"/>
    <s v="DAHAN 37"/>
    <x v="55"/>
  </r>
  <r>
    <x v="5"/>
    <s v="CHF"/>
    <s v="841320240808E+1720 "/>
    <n v="7"/>
    <n v="7"/>
    <s v="841320240808E+1"/>
    <x v="7"/>
    <n v="3476"/>
    <d v="2024-08-08T00:00:00"/>
    <n v="58"/>
    <s v="1 an 1 mois 1 sem."/>
    <x v="27"/>
    <n v="105"/>
    <s v="E+"/>
    <n v="17"/>
    <x v="0"/>
    <s v="13+"/>
    <x v="2"/>
    <x v="7"/>
    <s v="MEDJOOL 106"/>
    <x v="28"/>
  </r>
  <r>
    <x v="5"/>
    <s v="CHF"/>
    <s v="841320240807E+1720 "/>
    <n v="4"/>
    <m/>
    <s v="841320240807E+1"/>
    <x v="7"/>
    <n v="3476"/>
    <d v="2024-08-07T00:00:00"/>
    <n v="58"/>
    <s v="1 an 1 mois 1 sem."/>
    <x v="27"/>
    <n v="56"/>
    <s v="E+"/>
    <n v="17"/>
    <x v="0"/>
    <s v="13+"/>
    <x v="2"/>
    <x v="7"/>
    <s v="MEDJOOL 106"/>
    <x v="28"/>
  </r>
  <r>
    <x v="5"/>
    <s v="CHF"/>
    <s v="841320240809E+1720 "/>
    <n v="1"/>
    <m/>
    <s v="841320240809E+1"/>
    <x v="7"/>
    <n v="3476"/>
    <d v="2024-08-09T00:00:00"/>
    <n v="57"/>
    <s v="1 an 1 mois 1 sem."/>
    <x v="27"/>
    <n v="14"/>
    <s v="E+"/>
    <n v="17"/>
    <x v="0"/>
    <s v="13+"/>
    <x v="2"/>
    <x v="7"/>
    <s v="MEDJOOL 106"/>
    <x v="28"/>
  </r>
  <r>
    <x v="6"/>
    <s v="CHF 2"/>
    <s v="836020250617XR6 16 "/>
    <m/>
    <n v="3"/>
    <s v="836020250617XR6"/>
    <x v="4"/>
    <n v="110"/>
    <d v="2025-06-17T00:00:00"/>
    <n v="13"/>
    <s v="3 mois "/>
    <x v="105"/>
    <n v="3"/>
    <s v="XR"/>
    <n v="6"/>
    <x v="1"/>
    <n v="6"/>
    <x v="13"/>
    <x v="4"/>
    <s v="KHENEZI 10"/>
    <x v="19"/>
  </r>
  <r>
    <x v="6"/>
    <s v="CHF 2"/>
    <s v="869320250620XR4 59 "/>
    <m/>
    <n v="3"/>
    <s v="869320250620XR4"/>
    <x v="4"/>
    <n v="137"/>
    <d v="2025-06-20T00:00:00"/>
    <n v="12"/>
    <s v="2 mois 4 sem."/>
    <x v="106"/>
    <n v="3"/>
    <s v="XR"/>
    <n v="4"/>
    <x v="1"/>
    <n v="4"/>
    <x v="11"/>
    <x v="4"/>
    <s v="KHENEZI 12"/>
    <x v="18"/>
  </r>
  <r>
    <x v="6"/>
    <s v="CHF 2"/>
    <s v="853420250626XR5 59 "/>
    <m/>
    <n v="3"/>
    <s v="853420250626XR5"/>
    <x v="4"/>
    <n v="130"/>
    <d v="2025-06-26T00:00:00"/>
    <n v="12"/>
    <s v="2 mois 3 sem."/>
    <x v="51"/>
    <n v="3"/>
    <s v="XR"/>
    <n v="5"/>
    <x v="1"/>
    <n v="5"/>
    <x v="12"/>
    <x v="4"/>
    <s v="KHENEZI 11"/>
    <x v="3"/>
  </r>
  <r>
    <x v="6"/>
    <s v="CHF 2"/>
    <s v="853420250626XR8 59 "/>
    <m/>
    <n v="5"/>
    <s v="853420250626XR8"/>
    <x v="4"/>
    <n v="130"/>
    <d v="2025-06-26T00:00:00"/>
    <n v="12"/>
    <s v="2 mois 3 sem."/>
    <x v="107"/>
    <n v="5"/>
    <s v="XR"/>
    <n v="8"/>
    <x v="1"/>
    <s v="7+"/>
    <x v="10"/>
    <x v="4"/>
    <s v="KHENEZI 11"/>
    <x v="3"/>
  </r>
  <r>
    <x v="6"/>
    <s v="CHF 2"/>
    <s v="869320250210XR2 34 "/>
    <m/>
    <n v="6"/>
    <s v="869320250210XR2"/>
    <x v="4"/>
    <n v="137"/>
    <d v="2025-02-10T00:00:00"/>
    <n v="31"/>
    <s v="7 mois 1 sem."/>
    <x v="108"/>
    <n v="6"/>
    <s v="XR"/>
    <n v="2"/>
    <x v="1"/>
    <n v="2"/>
    <x v="6"/>
    <x v="4"/>
    <s v="KHENEZI 12"/>
    <x v="18"/>
  </r>
  <r>
    <x v="6"/>
    <s v="CHF 2"/>
    <s v="729120250313XR6 16 "/>
    <m/>
    <n v="1"/>
    <s v="729120250313XR6"/>
    <x v="4"/>
    <n v="50"/>
    <d v="2025-03-13T00:00:00"/>
    <n v="27"/>
    <s v="6 mois "/>
    <x v="105"/>
    <n v="1"/>
    <s v="XR"/>
    <n v="6"/>
    <x v="1"/>
    <n v="6"/>
    <x v="13"/>
    <x v="4"/>
    <s v="KHENEZI 6"/>
    <x v="33"/>
  </r>
  <r>
    <x v="6"/>
    <s v="CHF 2"/>
    <s v="853420250313XR7 16 "/>
    <m/>
    <n v="7"/>
    <s v="853420250313XR7"/>
    <x v="4"/>
    <n v="130"/>
    <d v="2025-03-13T00:00:00"/>
    <n v="27"/>
    <s v="6 mois "/>
    <x v="109"/>
    <n v="7"/>
    <s v="XR"/>
    <n v="7"/>
    <x v="1"/>
    <s v="7+"/>
    <x v="10"/>
    <x v="4"/>
    <s v="KHENEZI 11"/>
    <x v="3"/>
  </r>
  <r>
    <x v="6"/>
    <s v="CHF 2"/>
    <s v="869320250219XR2 59 "/>
    <m/>
    <n v="17"/>
    <s v="869320250219XR2"/>
    <x v="4"/>
    <n v="137"/>
    <d v="2025-02-19T00:00:00"/>
    <n v="30"/>
    <s v="6 mois 4 sem."/>
    <x v="108"/>
    <n v="17"/>
    <s v="XR"/>
    <n v="2"/>
    <x v="1"/>
    <n v="2"/>
    <x v="6"/>
    <x v="4"/>
    <s v="KHENEZI 12"/>
    <x v="18"/>
  </r>
  <r>
    <x v="6"/>
    <s v="CHF 2"/>
    <s v="869320250314XR2 84 "/>
    <m/>
    <n v="11"/>
    <s v="869320250314XR2"/>
    <x v="4"/>
    <n v="137"/>
    <d v="2025-03-14T00:00:00"/>
    <n v="26"/>
    <s v="6 mois "/>
    <x v="108"/>
    <n v="11"/>
    <s v="XR"/>
    <n v="2"/>
    <x v="1"/>
    <n v="2"/>
    <x v="6"/>
    <x v="4"/>
    <s v="KHENEZI 12"/>
    <x v="18"/>
  </r>
  <r>
    <x v="6"/>
    <s v="CHF 2"/>
    <s v="853420250206XR5 34 "/>
    <m/>
    <n v="4"/>
    <s v="853420250206XR5"/>
    <x v="4"/>
    <n v="130"/>
    <d v="2025-02-06T00:00:00"/>
    <n v="32"/>
    <s v="7 mois 1 sem."/>
    <x v="51"/>
    <n v="4"/>
    <s v="XR"/>
    <n v="5"/>
    <x v="1"/>
    <n v="5"/>
    <x v="12"/>
    <x v="4"/>
    <s v="KHENEZI 11"/>
    <x v="3"/>
  </r>
  <r>
    <x v="6"/>
    <s v="CHF 2"/>
    <s v="836020250206XR4 16 "/>
    <m/>
    <n v="4"/>
    <s v="836020250206XR4"/>
    <x v="4"/>
    <n v="110"/>
    <d v="2025-02-06T00:00:00"/>
    <n v="32"/>
    <s v="7 mois 1 sem."/>
    <x v="106"/>
    <n v="4"/>
    <s v="XR"/>
    <n v="4"/>
    <x v="1"/>
    <n v="4"/>
    <x v="11"/>
    <x v="4"/>
    <s v="KHENEZI 10"/>
    <x v="19"/>
  </r>
  <r>
    <x v="6"/>
    <s v="CHF 2"/>
    <s v="853520250206XR4 34 "/>
    <m/>
    <n v="1"/>
    <s v="853520250206XR4"/>
    <x v="4"/>
    <n v="131"/>
    <d v="2025-02-06T00:00:00"/>
    <n v="32"/>
    <s v="7 mois 1 sem."/>
    <x v="106"/>
    <n v="1"/>
    <s v="XR"/>
    <n v="4"/>
    <x v="1"/>
    <n v="4"/>
    <x v="11"/>
    <x v="4"/>
    <s v="KHENEZI 11"/>
    <x v="3"/>
  </r>
  <r>
    <x v="6"/>
    <s v="CHF 2"/>
    <s v="869320250206XR2 34 "/>
    <m/>
    <n v="5"/>
    <s v="869320250206XR2"/>
    <x v="4"/>
    <n v="137"/>
    <d v="2025-02-06T00:00:00"/>
    <n v="32"/>
    <s v="7 mois 1 sem."/>
    <x v="108"/>
    <n v="5"/>
    <s v="XR"/>
    <n v="2"/>
    <x v="1"/>
    <n v="2"/>
    <x v="6"/>
    <x v="4"/>
    <s v="KHENEZI 12"/>
    <x v="18"/>
  </r>
  <r>
    <x v="6"/>
    <s v="CHF 2"/>
    <s v="869320250219XR137  "/>
    <m/>
    <n v="5"/>
    <s v="869320250219XR1"/>
    <x v="4"/>
    <n v="137"/>
    <d v="2025-02-19T00:00:00"/>
    <n v="30"/>
    <s v="6 mois 4 sem."/>
    <x v="110"/>
    <n v="5"/>
    <s v="XR"/>
    <n v="13"/>
    <x v="1"/>
    <s v="7+"/>
    <x v="10"/>
    <x v="4"/>
    <s v="KHENEZI 12"/>
    <x v="18"/>
  </r>
  <r>
    <x v="6"/>
    <s v="CHF 2"/>
    <s v="869320250314XR2 59 "/>
    <n v="1"/>
    <m/>
    <s v="869320250314XR2"/>
    <x v="4"/>
    <n v="137"/>
    <d v="2025-03-14T00:00:00"/>
    <n v="26"/>
    <s v="6 mois "/>
    <x v="108"/>
    <n v="14"/>
    <s v="XR"/>
    <n v="2"/>
    <x v="1"/>
    <n v="2"/>
    <x v="6"/>
    <x v="4"/>
    <s v="KHENEZI 12"/>
    <x v="18"/>
  </r>
  <r>
    <x v="6"/>
    <s v="CHF 2"/>
    <s v="828720250214XR4 16 "/>
    <m/>
    <n v="6"/>
    <s v="828720250214XR4"/>
    <x v="6"/>
    <n v="12"/>
    <d v="2025-02-14T00:00:00"/>
    <n v="30"/>
    <s v="7 mois "/>
    <x v="106"/>
    <n v="6"/>
    <s v="XR"/>
    <n v="4"/>
    <x v="1"/>
    <n v="4"/>
    <x v="11"/>
    <x v="6"/>
    <s v="GANDA 4"/>
    <x v="6"/>
  </r>
  <r>
    <x v="6"/>
    <s v="CHF 2"/>
    <s v="828720250313XR5 34 "/>
    <m/>
    <n v="2"/>
    <s v="828720250313XR5"/>
    <x v="6"/>
    <n v="12"/>
    <d v="2025-03-13T00:00:00"/>
    <n v="27"/>
    <s v="6 mois "/>
    <x v="51"/>
    <n v="2"/>
    <s v="XR"/>
    <n v="5"/>
    <x v="1"/>
    <n v="5"/>
    <x v="12"/>
    <x v="6"/>
    <s v="GANDA 4"/>
    <x v="6"/>
  </r>
  <r>
    <x v="6"/>
    <s v="CHF 2"/>
    <s v="828720250313XR7 34 "/>
    <m/>
    <n v="3"/>
    <s v="828720250313XR7"/>
    <x v="6"/>
    <n v="12"/>
    <d v="2025-03-13T00:00:00"/>
    <n v="27"/>
    <s v="6 mois "/>
    <x v="109"/>
    <n v="3"/>
    <s v="XR"/>
    <n v="7"/>
    <x v="1"/>
    <s v="7+"/>
    <x v="10"/>
    <x v="6"/>
    <s v="GANDA 4"/>
    <x v="6"/>
  </r>
  <r>
    <x v="6"/>
    <s v="CHF 2"/>
    <s v="828720250217XR4 34 "/>
    <m/>
    <n v="4"/>
    <s v="828720250217XR4"/>
    <x v="6"/>
    <n v="12"/>
    <d v="2025-02-17T00:00:00"/>
    <n v="30"/>
    <s v="7 mois "/>
    <x v="106"/>
    <n v="4"/>
    <s v="XR"/>
    <n v="4"/>
    <x v="1"/>
    <n v="4"/>
    <x v="11"/>
    <x v="6"/>
    <s v="GANDA 4"/>
    <x v="6"/>
  </r>
  <r>
    <x v="6"/>
    <s v="CHF 2"/>
    <s v="828720250217XR4 34 "/>
    <m/>
    <n v="16"/>
    <s v="828720250217XR4"/>
    <x v="6"/>
    <n v="12"/>
    <d v="2025-02-17T00:00:00"/>
    <n v="30"/>
    <s v="7 mois "/>
    <x v="106"/>
    <n v="16"/>
    <s v="XR"/>
    <n v="4"/>
    <x v="1"/>
    <n v="4"/>
    <x v="11"/>
    <x v="6"/>
    <s v="GANDA 4"/>
    <x v="6"/>
  </r>
  <r>
    <x v="6"/>
    <s v="CHF 2"/>
    <s v="853420250205XR3 18 "/>
    <m/>
    <n v="10"/>
    <s v="853420250205XR3"/>
    <x v="4"/>
    <n v="130"/>
    <d v="2025-02-05T00:00:00"/>
    <n v="32"/>
    <s v="7 mois 1 sem."/>
    <x v="111"/>
    <n v="10"/>
    <s v="XR"/>
    <n v="3"/>
    <x v="1"/>
    <n v="3"/>
    <x v="18"/>
    <x v="4"/>
    <s v="KHENEZI 11"/>
    <x v="3"/>
  </r>
  <r>
    <x v="6"/>
    <s v="CHF 2"/>
    <s v="853420250204XR3 73 "/>
    <m/>
    <n v="4"/>
    <s v="853420250204XR3"/>
    <x v="4"/>
    <n v="130"/>
    <d v="2025-02-04T00:00:00"/>
    <n v="32"/>
    <s v="7 mois 2 sem."/>
    <x v="111"/>
    <n v="4"/>
    <s v="XR"/>
    <n v="3"/>
    <x v="1"/>
    <n v="3"/>
    <x v="18"/>
    <x v="4"/>
    <s v="KHENEZI 11"/>
    <x v="3"/>
  </r>
  <r>
    <x v="6"/>
    <s v="CHF 2"/>
    <s v="853420250624XR8 59 "/>
    <m/>
    <n v="20"/>
    <s v="853420250624XR8"/>
    <x v="4"/>
    <n v="130"/>
    <d v="2025-06-24T00:00:00"/>
    <n v="12"/>
    <s v="2 mois 3 sem."/>
    <x v="107"/>
    <n v="20"/>
    <s v="XR"/>
    <n v="8"/>
    <x v="1"/>
    <s v="7+"/>
    <x v="10"/>
    <x v="4"/>
    <s v="KHENEZI 11"/>
    <x v="3"/>
  </r>
  <r>
    <x v="6"/>
    <s v="CHF 2"/>
    <s v="869320250619XR4 72 "/>
    <m/>
    <n v="11"/>
    <s v="869320250619XR4"/>
    <x v="4"/>
    <n v="137"/>
    <d v="2025-06-19T00:00:00"/>
    <n v="13"/>
    <s v="2 mois 4 sem."/>
    <x v="106"/>
    <n v="11"/>
    <s v="XR"/>
    <n v="4"/>
    <x v="1"/>
    <n v="4"/>
    <x v="11"/>
    <x v="4"/>
    <s v="KHENEZI 12"/>
    <x v="18"/>
  </r>
  <r>
    <x v="6"/>
    <s v="CHF 2"/>
    <s v="853420250625XR5 59 "/>
    <m/>
    <n v="13"/>
    <s v="853420250625XR5"/>
    <x v="4"/>
    <n v="130"/>
    <d v="2025-06-25T00:00:00"/>
    <n v="12"/>
    <s v="2 mois 3 sem."/>
    <x v="51"/>
    <n v="13"/>
    <s v="XR"/>
    <n v="5"/>
    <x v="1"/>
    <n v="5"/>
    <x v="12"/>
    <x v="4"/>
    <s v="KHENEZI 11"/>
    <x v="3"/>
  </r>
  <r>
    <x v="6"/>
    <s v="CHF 2"/>
    <s v="853520250624XR6 85 "/>
    <m/>
    <n v="3"/>
    <s v="853520250624XR6"/>
    <x v="4"/>
    <n v="131"/>
    <d v="2025-06-24T00:00:00"/>
    <n v="12"/>
    <s v="2 mois 3 sem."/>
    <x v="105"/>
    <n v="3"/>
    <s v="XR"/>
    <n v="6"/>
    <x v="1"/>
    <n v="6"/>
    <x v="13"/>
    <x v="4"/>
    <s v="KHENEZI 11"/>
    <x v="3"/>
  </r>
  <r>
    <x v="6"/>
    <s v="CHF 2"/>
    <s v="836020250624XR7 85 "/>
    <m/>
    <n v="4"/>
    <s v="836020250624XR7"/>
    <x v="4"/>
    <n v="110"/>
    <d v="2025-06-24T00:00:00"/>
    <n v="12"/>
    <s v="2 mois 3 sem."/>
    <x v="109"/>
    <n v="4"/>
    <s v="XR"/>
    <n v="7"/>
    <x v="1"/>
    <s v="7+"/>
    <x v="10"/>
    <x v="4"/>
    <s v="KHENEZI 10"/>
    <x v="19"/>
  </r>
  <r>
    <x v="6"/>
    <s v="CHF 2"/>
    <s v="729120250624XR7 85 "/>
    <m/>
    <n v="1"/>
    <s v="729120250624XR7"/>
    <x v="4"/>
    <n v="50"/>
    <d v="2025-06-24T00:00:00"/>
    <n v="12"/>
    <s v="2 mois 3 sem."/>
    <x v="109"/>
    <n v="1"/>
    <s v="XR"/>
    <n v="7"/>
    <x v="1"/>
    <s v="7+"/>
    <x v="10"/>
    <x v="4"/>
    <s v="KHENEZI 6"/>
    <x v="33"/>
  </r>
  <r>
    <x v="6"/>
    <s v="CHF 2"/>
    <s v="828720250618XR8 37 "/>
    <m/>
    <n v="6"/>
    <s v="828720250618XR8"/>
    <x v="6"/>
    <n v="12"/>
    <d v="2025-06-18T00:00:00"/>
    <n v="13"/>
    <s v="3 mois "/>
    <x v="107"/>
    <n v="6"/>
    <s v="XR"/>
    <n v="8"/>
    <x v="1"/>
    <s v="7+"/>
    <x v="10"/>
    <x v="6"/>
    <s v="GANDA 4"/>
    <x v="6"/>
  </r>
  <r>
    <x v="6"/>
    <s v="CHF 2"/>
    <s v="730820250618XR6 37 "/>
    <m/>
    <n v="2"/>
    <s v="730820250618XR6"/>
    <x v="6"/>
    <n v="6"/>
    <d v="2025-06-18T00:00:00"/>
    <n v="13"/>
    <s v="3 mois "/>
    <x v="105"/>
    <n v="2"/>
    <s v="XR"/>
    <n v="6"/>
    <x v="1"/>
    <n v="6"/>
    <x v="13"/>
    <x v="6"/>
    <s v="GANDA 2"/>
    <x v="12"/>
  </r>
  <r>
    <x v="6"/>
    <s v="CHF 2"/>
    <s v="730820250618XR7 37 "/>
    <m/>
    <n v="11"/>
    <s v="730820250618XR7"/>
    <x v="6"/>
    <n v="6"/>
    <d v="2025-06-18T00:00:00"/>
    <n v="13"/>
    <s v="3 mois "/>
    <x v="109"/>
    <n v="11"/>
    <s v="XR"/>
    <n v="7"/>
    <x v="1"/>
    <s v="7+"/>
    <x v="10"/>
    <x v="6"/>
    <s v="GANDA 2"/>
    <x v="12"/>
  </r>
  <r>
    <x v="6"/>
    <s v="CHF 2"/>
    <s v="853420250328XR2 73 "/>
    <m/>
    <n v="8"/>
    <s v="853420250328XR2"/>
    <x v="4"/>
    <n v="130"/>
    <d v="2025-03-28T00:00:00"/>
    <n v="24"/>
    <s v="5 mois 3 sem."/>
    <x v="108"/>
    <n v="8"/>
    <s v="XR"/>
    <n v="2"/>
    <x v="1"/>
    <n v="2"/>
    <x v="6"/>
    <x v="4"/>
    <s v="KHENEZI 11"/>
    <x v="3"/>
  </r>
  <r>
    <x v="6"/>
    <s v="CHF 2"/>
    <s v="853420250328XR7 21 "/>
    <m/>
    <n v="15"/>
    <s v="853420250328XR7"/>
    <x v="4"/>
    <n v="130"/>
    <d v="2025-03-28T00:00:00"/>
    <n v="24"/>
    <s v="5 mois 3 sem."/>
    <x v="109"/>
    <n v="15"/>
    <s v="XR"/>
    <n v="7"/>
    <x v="1"/>
    <s v="7+"/>
    <x v="10"/>
    <x v="4"/>
    <s v="KHENEZI 11"/>
    <x v="3"/>
  </r>
  <r>
    <x v="6"/>
    <s v="CHF 2"/>
    <s v="869320250317XR3 59 "/>
    <m/>
    <n v="19"/>
    <s v="869320250317XR3"/>
    <x v="4"/>
    <n v="137"/>
    <d v="2025-03-17T00:00:00"/>
    <n v="26"/>
    <s v="6 mois "/>
    <x v="111"/>
    <n v="19"/>
    <s v="XR"/>
    <n v="3"/>
    <x v="1"/>
    <n v="3"/>
    <x v="18"/>
    <x v="4"/>
    <s v="KHENEZI 12"/>
    <x v="18"/>
  </r>
  <r>
    <x v="6"/>
    <s v="CHF 2"/>
    <s v="853420250204XR4 4  "/>
    <m/>
    <n v="5"/>
    <s v="853420250204XR4"/>
    <x v="4"/>
    <n v="130"/>
    <d v="2025-02-04T00:00:00"/>
    <n v="32"/>
    <s v="7 mois 2 sem."/>
    <x v="106"/>
    <n v="5"/>
    <s v="XR"/>
    <n v="4"/>
    <x v="1"/>
    <n v="4"/>
    <x v="11"/>
    <x v="4"/>
    <s v="KHENEZI 11"/>
    <x v="3"/>
  </r>
  <r>
    <x v="6"/>
    <s v="CHF 2"/>
    <s v="853420250217XR6 16 "/>
    <m/>
    <n v="8"/>
    <s v="853420250217XR6"/>
    <x v="4"/>
    <n v="130"/>
    <d v="2025-02-17T00:00:00"/>
    <n v="30"/>
    <s v="7 mois "/>
    <x v="105"/>
    <n v="8"/>
    <s v="XR"/>
    <n v="6"/>
    <x v="1"/>
    <n v="6"/>
    <x v="13"/>
    <x v="4"/>
    <s v="KHENEZI 11"/>
    <x v="3"/>
  </r>
  <r>
    <x v="6"/>
    <s v="CHF 2"/>
    <s v="836020250217XR4 16 "/>
    <m/>
    <n v="5"/>
    <s v="836020250217XR4"/>
    <x v="4"/>
    <n v="110"/>
    <d v="2025-02-17T00:00:00"/>
    <n v="30"/>
    <s v="7 mois "/>
    <x v="106"/>
    <n v="5"/>
    <s v="XR"/>
    <n v="4"/>
    <x v="1"/>
    <n v="4"/>
    <x v="11"/>
    <x v="4"/>
    <s v="KHENEZI 10"/>
    <x v="19"/>
  </r>
  <r>
    <x v="6"/>
    <s v="CHF 2"/>
    <s v="853420250408XR4 84 "/>
    <m/>
    <n v="12"/>
    <s v="853420250408XR4"/>
    <x v="4"/>
    <n v="130"/>
    <d v="2025-04-08T00:00:00"/>
    <n v="23"/>
    <s v="5 mois 1 sem."/>
    <x v="106"/>
    <n v="12"/>
    <s v="XR"/>
    <n v="4"/>
    <x v="1"/>
    <n v="4"/>
    <x v="11"/>
    <x v="4"/>
    <s v="KHENEZI 11"/>
    <x v="3"/>
  </r>
  <r>
    <x v="6"/>
    <s v="CHF 2"/>
    <s v="836020250407XR5 16 "/>
    <m/>
    <n v="2"/>
    <s v="836020250407XR5"/>
    <x v="4"/>
    <n v="110"/>
    <d v="2025-04-07T00:00:00"/>
    <n v="23"/>
    <s v="5 mois 1 sem."/>
    <x v="51"/>
    <n v="2"/>
    <s v="XR"/>
    <n v="5"/>
    <x v="1"/>
    <n v="5"/>
    <x v="12"/>
    <x v="4"/>
    <s v="KHENEZI 10"/>
    <x v="19"/>
  </r>
  <r>
    <x v="6"/>
    <s v="CHF 2"/>
    <s v="836020250407XR4 16 "/>
    <m/>
    <n v="18"/>
    <s v="836020250407XR4"/>
    <x v="4"/>
    <n v="110"/>
    <d v="2025-04-07T00:00:00"/>
    <n v="23"/>
    <s v="5 mois 1 sem."/>
    <x v="106"/>
    <n v="18"/>
    <s v="XR"/>
    <n v="4"/>
    <x v="1"/>
    <n v="4"/>
    <x v="11"/>
    <x v="4"/>
    <s v="KHENEZI 10"/>
    <x v="19"/>
  </r>
  <r>
    <x v="6"/>
    <s v="CHF 2"/>
    <s v="828720250527XR5 34 "/>
    <m/>
    <n v="9"/>
    <s v="828720250527XR5"/>
    <x v="6"/>
    <n v="12"/>
    <d v="2025-05-27T00:00:00"/>
    <n v="16"/>
    <s v="3 mois 3 sem."/>
    <x v="51"/>
    <n v="9"/>
    <s v="XR"/>
    <n v="5"/>
    <x v="1"/>
    <n v="5"/>
    <x v="12"/>
    <x v="6"/>
    <s v="GANDA 4"/>
    <x v="6"/>
  </r>
  <r>
    <x v="6"/>
    <s v="CHF 2"/>
    <s v="828720250409XR4 16 "/>
    <m/>
    <n v="3"/>
    <s v="828720250409XR4"/>
    <x v="6"/>
    <n v="12"/>
    <d v="2025-04-09T00:00:00"/>
    <n v="23"/>
    <s v="5 mois 1 sem."/>
    <x v="106"/>
    <n v="3"/>
    <s v="XR"/>
    <n v="4"/>
    <x v="1"/>
    <n v="4"/>
    <x v="11"/>
    <x v="6"/>
    <s v="GANDA 4"/>
    <x v="6"/>
  </r>
  <r>
    <x v="6"/>
    <s v="CHF 2"/>
    <s v="869320250519XR3 21 "/>
    <n v="1"/>
    <m/>
    <s v="869320250519XR3"/>
    <x v="4"/>
    <n v="137"/>
    <d v="2025-05-19T00:00:00"/>
    <n v="17"/>
    <s v="3 mois 4 sem."/>
    <x v="111"/>
    <n v="14"/>
    <s v="XR"/>
    <n v="3"/>
    <x v="1"/>
    <n v="3"/>
    <x v="18"/>
    <x v="4"/>
    <s v="KHENEZI 12"/>
    <x v="18"/>
  </r>
  <r>
    <x v="6"/>
    <s v="CHF 2"/>
    <s v="853420250527XR7 34 "/>
    <m/>
    <n v="1"/>
    <s v="853420250527XR7"/>
    <x v="4"/>
    <n v="130"/>
    <d v="2025-05-27T00:00:00"/>
    <n v="16"/>
    <s v="3 mois 3 sem."/>
    <x v="109"/>
    <n v="1"/>
    <s v="XR"/>
    <n v="7"/>
    <x v="1"/>
    <s v="7+"/>
    <x v="10"/>
    <x v="4"/>
    <s v="KHENEZI 11"/>
    <x v="3"/>
  </r>
  <r>
    <x v="6"/>
    <s v="CHF 2"/>
    <s v="869320250527XR4 34 "/>
    <m/>
    <n v="2"/>
    <s v="869320250527XR4"/>
    <x v="4"/>
    <n v="137"/>
    <d v="2025-05-27T00:00:00"/>
    <n v="16"/>
    <s v="3 mois 3 sem."/>
    <x v="106"/>
    <n v="2"/>
    <s v="XR"/>
    <n v="4"/>
    <x v="1"/>
    <n v="4"/>
    <x v="11"/>
    <x v="4"/>
    <s v="KHENEZI 12"/>
    <x v="18"/>
  </r>
  <r>
    <x v="6"/>
    <s v="CHF 2"/>
    <s v="869320250604XR3 68 "/>
    <m/>
    <n v="6"/>
    <s v="869320250604XR3"/>
    <x v="4"/>
    <n v="137"/>
    <d v="2025-06-04T00:00:00"/>
    <n v="15"/>
    <s v="3 mois 2 sem."/>
    <x v="111"/>
    <n v="6"/>
    <s v="XR"/>
    <n v="3"/>
    <x v="1"/>
    <n v="3"/>
    <x v="18"/>
    <x v="4"/>
    <s v="KHENEZI 12"/>
    <x v="18"/>
  </r>
  <r>
    <x v="6"/>
    <s v="CHF 2"/>
    <s v="853420250610XR3 37 "/>
    <m/>
    <n v="11"/>
    <s v="853420250610XR3"/>
    <x v="4"/>
    <n v="130"/>
    <d v="2025-06-10T00:00:00"/>
    <n v="14"/>
    <s v="3 mois 1 sem."/>
    <x v="111"/>
    <n v="11"/>
    <s v="XR"/>
    <n v="3"/>
    <x v="1"/>
    <n v="3"/>
    <x v="18"/>
    <x v="4"/>
    <s v="KHENEZI 11"/>
    <x v="3"/>
  </r>
  <r>
    <x v="6"/>
    <s v="CHF 2"/>
    <s v="869320250416XR3 69 "/>
    <m/>
    <n v="2"/>
    <s v="869320250416XR3"/>
    <x v="4"/>
    <n v="137"/>
    <d v="2025-04-16T00:00:00"/>
    <n v="22"/>
    <s v="5 mois "/>
    <x v="111"/>
    <n v="2"/>
    <s v="XR"/>
    <n v="3"/>
    <x v="1"/>
    <n v="3"/>
    <x v="18"/>
    <x v="4"/>
    <s v="KHENEZI 12"/>
    <x v="18"/>
  </r>
  <r>
    <x v="6"/>
    <s v="CHF 2"/>
    <s v="869320250416XR3 68 "/>
    <m/>
    <n v="7"/>
    <s v="869320250416XR3"/>
    <x v="4"/>
    <n v="137"/>
    <d v="2025-04-16T00:00:00"/>
    <n v="22"/>
    <s v="5 mois "/>
    <x v="111"/>
    <n v="7"/>
    <s v="XR"/>
    <n v="3"/>
    <x v="1"/>
    <n v="3"/>
    <x v="18"/>
    <x v="4"/>
    <s v="KHENEZI 12"/>
    <x v="18"/>
  </r>
  <r>
    <x v="6"/>
    <s v="CHF 2"/>
    <s v="869320250408XR3 68 "/>
    <m/>
    <n v="7"/>
    <s v="869320250408XR3"/>
    <x v="4"/>
    <n v="137"/>
    <d v="2025-04-08T00:00:00"/>
    <n v="23"/>
    <s v="5 mois 1 sem."/>
    <x v="111"/>
    <n v="7"/>
    <s v="XR"/>
    <n v="3"/>
    <x v="1"/>
    <n v="3"/>
    <x v="18"/>
    <x v="4"/>
    <s v="KHENEZI 12"/>
    <x v="18"/>
  </r>
  <r>
    <x v="6"/>
    <s v="CHF 2"/>
    <s v="853420250408XR4 73 "/>
    <m/>
    <n v="16"/>
    <s v="853420250408XR4"/>
    <x v="4"/>
    <n v="130"/>
    <d v="2025-04-08T00:00:00"/>
    <n v="23"/>
    <s v="5 mois 1 sem."/>
    <x v="106"/>
    <n v="16"/>
    <s v="XR"/>
    <n v="4"/>
    <x v="1"/>
    <n v="4"/>
    <x v="11"/>
    <x v="4"/>
    <s v="KHENEZI 11"/>
    <x v="3"/>
  </r>
  <r>
    <x v="6"/>
    <s v="CHF 2"/>
    <s v="853420250408XR4 85 "/>
    <m/>
    <n v="5"/>
    <s v="853420250408XR4"/>
    <x v="4"/>
    <n v="130"/>
    <d v="2025-04-08T00:00:00"/>
    <n v="23"/>
    <s v="5 mois 1 sem."/>
    <x v="106"/>
    <n v="5"/>
    <s v="XR"/>
    <n v="4"/>
    <x v="1"/>
    <n v="4"/>
    <x v="11"/>
    <x v="4"/>
    <s v="KHENEZI 11"/>
    <x v="3"/>
  </r>
  <r>
    <x v="6"/>
    <s v="CHF 2"/>
    <s v="853520250409XR5 68 "/>
    <m/>
    <n v="3"/>
    <s v="853520250409XR5"/>
    <x v="4"/>
    <n v="131"/>
    <d v="2025-04-09T00:00:00"/>
    <n v="23"/>
    <s v="5 mois 1 sem."/>
    <x v="51"/>
    <n v="3"/>
    <s v="XR"/>
    <n v="5"/>
    <x v="1"/>
    <n v="5"/>
    <x v="12"/>
    <x v="4"/>
    <s v="KHENEZI 11"/>
    <x v="3"/>
  </r>
  <r>
    <x v="6"/>
    <s v="CHF 2"/>
    <s v="836020250408XR7 16 "/>
    <m/>
    <n v="2"/>
    <s v="836020250408XR7"/>
    <x v="4"/>
    <n v="110"/>
    <d v="2025-04-08T00:00:00"/>
    <n v="23"/>
    <s v="5 mois 1 sem."/>
    <x v="109"/>
    <n v="2"/>
    <s v="XR"/>
    <n v="7"/>
    <x v="1"/>
    <s v="7+"/>
    <x v="10"/>
    <x v="4"/>
    <s v="KHENEZI 10"/>
    <x v="19"/>
  </r>
  <r>
    <x v="6"/>
    <s v="CHF 2"/>
    <s v="729120250408XR6 16 "/>
    <m/>
    <n v="1"/>
    <s v="729120250408XR6"/>
    <x v="4"/>
    <n v="50"/>
    <d v="2025-04-08T00:00:00"/>
    <n v="23"/>
    <s v="5 mois 1 sem."/>
    <x v="105"/>
    <n v="1"/>
    <s v="XR"/>
    <n v="6"/>
    <x v="1"/>
    <n v="6"/>
    <x v="13"/>
    <x v="4"/>
    <s v="KHENEZI 6"/>
    <x v="33"/>
  </r>
  <r>
    <x v="6"/>
    <s v="CHF 2"/>
    <s v="836020250409XR5 34 "/>
    <m/>
    <n v="6"/>
    <s v="836020250409XR5"/>
    <x v="4"/>
    <n v="110"/>
    <d v="2025-04-09T00:00:00"/>
    <n v="23"/>
    <s v="5 mois 1 sem."/>
    <x v="51"/>
    <n v="6"/>
    <s v="XR"/>
    <n v="5"/>
    <x v="1"/>
    <n v="5"/>
    <x v="12"/>
    <x v="4"/>
    <s v="KHENEZI 10"/>
    <x v="19"/>
  </r>
  <r>
    <x v="6"/>
    <s v="CHF 2"/>
    <s v="853420250408XR4 59 "/>
    <m/>
    <n v="8"/>
    <s v="853420250408XR4"/>
    <x v="4"/>
    <n v="130"/>
    <d v="2025-04-08T00:00:00"/>
    <n v="23"/>
    <s v="5 mois 1 sem."/>
    <x v="106"/>
    <n v="8"/>
    <s v="XR"/>
    <n v="4"/>
    <x v="1"/>
    <n v="4"/>
    <x v="11"/>
    <x v="4"/>
    <s v="KHENEZI 11"/>
    <x v="3"/>
  </r>
  <r>
    <x v="6"/>
    <s v="CHF 2"/>
    <s v="853420250407XR7 34 "/>
    <m/>
    <n v="11"/>
    <s v="853420250407XR7"/>
    <x v="4"/>
    <n v="130"/>
    <d v="2025-04-07T00:00:00"/>
    <n v="23"/>
    <s v="5 mois 1 sem."/>
    <x v="109"/>
    <n v="11"/>
    <s v="XR"/>
    <n v="7"/>
    <x v="1"/>
    <s v="7+"/>
    <x v="10"/>
    <x v="4"/>
    <s v="KHENEZI 11"/>
    <x v="3"/>
  </r>
  <r>
    <x v="6"/>
    <s v="CHF 2"/>
    <s v="853420250407XR7 34 "/>
    <m/>
    <n v="11"/>
    <s v="853420250407XR7"/>
    <x v="4"/>
    <n v="130"/>
    <d v="2025-04-07T00:00:00"/>
    <n v="23"/>
    <s v="5 mois 1 sem."/>
    <x v="109"/>
    <n v="11"/>
    <s v="XR"/>
    <n v="7"/>
    <x v="1"/>
    <s v="7+"/>
    <x v="10"/>
    <x v="4"/>
    <s v="KHENEZI 11"/>
    <x v="3"/>
  </r>
  <r>
    <x v="6"/>
    <s v="CHF 2"/>
    <s v="869320250429XR4 34 "/>
    <m/>
    <n v="1"/>
    <s v="869320250429XR4"/>
    <x v="4"/>
    <n v="137"/>
    <d v="2025-04-29T00:00:00"/>
    <n v="20"/>
    <s v="4 mois 2 sem."/>
    <x v="106"/>
    <n v="1"/>
    <s v="XR"/>
    <n v="4"/>
    <x v="1"/>
    <n v="4"/>
    <x v="11"/>
    <x v="4"/>
    <s v="KHENEZI 12"/>
    <x v="18"/>
  </r>
  <r>
    <x v="6"/>
    <s v="CHF 2"/>
    <s v="853420250429XR6 34 "/>
    <m/>
    <n v="3"/>
    <s v="853420250429XR6"/>
    <x v="4"/>
    <n v="130"/>
    <d v="2025-04-29T00:00:00"/>
    <n v="20"/>
    <s v="4 mois 2 sem."/>
    <x v="105"/>
    <n v="3"/>
    <s v="XR"/>
    <n v="6"/>
    <x v="1"/>
    <n v="6"/>
    <x v="13"/>
    <x v="4"/>
    <s v="KHENEZI 11"/>
    <x v="3"/>
  </r>
  <r>
    <x v="6"/>
    <s v="CHF 2"/>
    <s v="853520250429XR5 34 "/>
    <m/>
    <n v="3"/>
    <s v="853520250429XR5"/>
    <x v="4"/>
    <n v="131"/>
    <d v="2025-04-29T00:00:00"/>
    <n v="20"/>
    <s v="4 mois 2 sem."/>
    <x v="51"/>
    <n v="3"/>
    <s v="XR"/>
    <n v="5"/>
    <x v="1"/>
    <n v="5"/>
    <x v="12"/>
    <x v="4"/>
    <s v="KHENEZI 11"/>
    <x v="3"/>
  </r>
  <r>
    <x v="6"/>
    <s v="CHF 2"/>
    <s v="836020250429XR5 34 "/>
    <m/>
    <n v="3"/>
    <s v="836020250429XR5"/>
    <x v="4"/>
    <n v="110"/>
    <d v="2025-04-29T00:00:00"/>
    <n v="20"/>
    <s v="4 mois 2 sem."/>
    <x v="51"/>
    <n v="3"/>
    <s v="XR"/>
    <n v="5"/>
    <x v="1"/>
    <n v="5"/>
    <x v="12"/>
    <x v="4"/>
    <s v="KHENEZI 10"/>
    <x v="19"/>
  </r>
  <r>
    <x v="6"/>
    <s v="CHF 2"/>
    <s v="853420250505XR5 68 "/>
    <m/>
    <n v="4"/>
    <s v="853420250505XR5"/>
    <x v="4"/>
    <n v="130"/>
    <d v="2025-05-05T00:00:00"/>
    <n v="19"/>
    <s v="4 mois 1 sem."/>
    <x v="51"/>
    <n v="4"/>
    <s v="XR"/>
    <n v="5"/>
    <x v="1"/>
    <n v="5"/>
    <x v="12"/>
    <x v="4"/>
    <s v="KHENEZI 11"/>
    <x v="3"/>
  </r>
  <r>
    <x v="6"/>
    <s v="CHF 2"/>
    <s v="853520241206R 0 73 "/>
    <m/>
    <n v="15"/>
    <s v="853520241206R 0"/>
    <x v="4"/>
    <n v="131"/>
    <d v="2024-12-06T00:00:00"/>
    <n v="40"/>
    <s v="9 mois 1 sem."/>
    <x v="112"/>
    <n v="15"/>
    <s v="R "/>
    <n v="0"/>
    <x v="5"/>
    <n v="0"/>
    <x v="27"/>
    <x v="4"/>
    <s v="KHENEZI 11"/>
    <x v="3"/>
  </r>
  <r>
    <x v="6"/>
    <s v="CHF 2"/>
    <s v="869320241217R 0 82 "/>
    <m/>
    <n v="15"/>
    <s v="869320241217R 0"/>
    <x v="4"/>
    <n v="137"/>
    <d v="2024-12-17T00:00:00"/>
    <n v="39"/>
    <s v="9 mois "/>
    <x v="112"/>
    <n v="15"/>
    <s v="R "/>
    <n v="0"/>
    <x v="5"/>
    <n v="0"/>
    <x v="27"/>
    <x v="4"/>
    <s v="KHENEZI 12"/>
    <x v="18"/>
  </r>
  <r>
    <x v="6"/>
    <s v="CHF 2"/>
    <s v="869320241211R 0 18 "/>
    <m/>
    <n v="15"/>
    <s v="869320241211R 0"/>
    <x v="4"/>
    <n v="137"/>
    <d v="2024-12-11T00:00:00"/>
    <n v="40"/>
    <s v="9 mois 1 sem."/>
    <x v="112"/>
    <n v="15"/>
    <s v="R "/>
    <n v="0"/>
    <x v="5"/>
    <n v="0"/>
    <x v="27"/>
    <x v="4"/>
    <s v="KHENEZI 12"/>
    <x v="18"/>
  </r>
  <r>
    <x v="6"/>
    <s v="CHF 2"/>
    <s v="853420241210RA0 72 "/>
    <m/>
    <n v="2"/>
    <s v="853420241210RA0"/>
    <x v="4"/>
    <n v="130"/>
    <d v="2024-12-10T00:00:00"/>
    <n v="40"/>
    <s v="9 mois 1 sem."/>
    <x v="113"/>
    <n v="2"/>
    <s v="RA"/>
    <n v="0"/>
    <x v="5"/>
    <n v="0"/>
    <x v="27"/>
    <x v="4"/>
    <s v="KHENEZI 11"/>
    <x v="3"/>
  </r>
  <r>
    <x v="6"/>
    <s v="CHF 2"/>
    <s v="869320241217R 0 72 "/>
    <m/>
    <n v="13"/>
    <s v="869320241217R 0"/>
    <x v="4"/>
    <n v="137"/>
    <d v="2024-12-17T00:00:00"/>
    <n v="39"/>
    <s v="9 mois "/>
    <x v="112"/>
    <n v="13"/>
    <s v="R "/>
    <n v="0"/>
    <x v="5"/>
    <n v="0"/>
    <x v="27"/>
    <x v="4"/>
    <s v="KHENEZI 12"/>
    <x v="18"/>
  </r>
  <r>
    <x v="6"/>
    <s v="CHF 2"/>
    <s v="828720241210R 0 36 "/>
    <m/>
    <n v="2"/>
    <s v="828720241210R 0"/>
    <x v="6"/>
    <n v="12"/>
    <d v="2024-12-10T00:00:00"/>
    <n v="40"/>
    <s v="9 mois 1 sem."/>
    <x v="112"/>
    <n v="2"/>
    <s v="R "/>
    <n v="0"/>
    <x v="5"/>
    <n v="0"/>
    <x v="27"/>
    <x v="6"/>
    <s v="GANDA 4"/>
    <x v="6"/>
  </r>
  <r>
    <x v="6"/>
    <s v="CHF 2"/>
    <s v="869320250123XR2 59 "/>
    <m/>
    <n v="2"/>
    <s v="869320250123XR2"/>
    <x v="4"/>
    <n v="137"/>
    <d v="2025-01-23T00:00:00"/>
    <n v="34"/>
    <s v="7 mois 3 sem."/>
    <x v="108"/>
    <n v="2"/>
    <s v="XR"/>
    <n v="2"/>
    <x v="1"/>
    <n v="2"/>
    <x v="6"/>
    <x v="4"/>
    <s v="KHENEZI 12"/>
    <x v="18"/>
  </r>
  <r>
    <x v="6"/>
    <s v="CHF 2"/>
    <s v="869320250123XR2 18 "/>
    <m/>
    <n v="1"/>
    <s v="869320250123XR2"/>
    <x v="4"/>
    <n v="137"/>
    <d v="2025-01-23T00:00:00"/>
    <n v="34"/>
    <s v="7 mois 3 sem."/>
    <x v="108"/>
    <n v="1"/>
    <s v="XR"/>
    <n v="2"/>
    <x v="1"/>
    <n v="2"/>
    <x v="6"/>
    <x v="4"/>
    <s v="KHENEZI 12"/>
    <x v="18"/>
  </r>
  <r>
    <x v="6"/>
    <s v="CHF 2"/>
    <s v="869320250120XR1 36 "/>
    <m/>
    <n v="1"/>
    <s v="869320250120XR1"/>
    <x v="4"/>
    <n v="137"/>
    <d v="2025-01-20T00:00:00"/>
    <n v="34"/>
    <s v="7 mois 4 sem."/>
    <x v="114"/>
    <n v="1"/>
    <s v="XR"/>
    <n v="1"/>
    <x v="1"/>
    <n v="1"/>
    <x v="17"/>
    <x v="4"/>
    <s v="KHENEZI 12"/>
    <x v="18"/>
  </r>
  <r>
    <x v="6"/>
    <s v="CHF 2"/>
    <s v="836020250121XR6 16 "/>
    <m/>
    <n v="1"/>
    <s v="836020250121XR6"/>
    <x v="4"/>
    <n v="110"/>
    <d v="2025-01-21T00:00:00"/>
    <n v="34"/>
    <s v="7 mois 4 sem."/>
    <x v="105"/>
    <n v="1"/>
    <s v="XR"/>
    <n v="6"/>
    <x v="1"/>
    <n v="6"/>
    <x v="13"/>
    <x v="4"/>
    <s v="KHENEZI 10"/>
    <x v="19"/>
  </r>
  <r>
    <x v="6"/>
    <s v="CHF 2"/>
    <s v="869320250123XR2 72 "/>
    <m/>
    <n v="4"/>
    <s v="869320250123XR2"/>
    <x v="4"/>
    <n v="137"/>
    <d v="2025-01-23T00:00:00"/>
    <n v="34"/>
    <s v="7 mois 3 sem."/>
    <x v="108"/>
    <n v="4"/>
    <s v="XR"/>
    <n v="2"/>
    <x v="1"/>
    <n v="2"/>
    <x v="6"/>
    <x v="4"/>
    <s v="KHENEZI 12"/>
    <x v="18"/>
  </r>
  <r>
    <x v="6"/>
    <s v="CHF 2"/>
    <s v="869320250120XR1 36 "/>
    <m/>
    <n v="2"/>
    <s v="869320250120XR1"/>
    <x v="4"/>
    <n v="137"/>
    <d v="2025-01-20T00:00:00"/>
    <n v="34"/>
    <s v="7 mois 4 sem."/>
    <x v="114"/>
    <n v="2"/>
    <s v="XR"/>
    <n v="1"/>
    <x v="1"/>
    <n v="1"/>
    <x v="17"/>
    <x v="4"/>
    <s v="KHENEZI 12"/>
    <x v="18"/>
  </r>
  <r>
    <x v="6"/>
    <s v="CHF 2"/>
    <s v="869320250121XR3 16 "/>
    <m/>
    <n v="2"/>
    <s v="869320250121XR3"/>
    <x v="4"/>
    <n v="137"/>
    <d v="2025-01-21T00:00:00"/>
    <n v="34"/>
    <s v="7 mois 4 sem."/>
    <x v="111"/>
    <n v="2"/>
    <s v="XR"/>
    <n v="3"/>
    <x v="1"/>
    <n v="3"/>
    <x v="18"/>
    <x v="4"/>
    <s v="KHENEZI 12"/>
    <x v="18"/>
  </r>
  <r>
    <x v="6"/>
    <s v="CHF 2"/>
    <s v="836020250129XR4 16 "/>
    <m/>
    <n v="1"/>
    <s v="836020250129XR4"/>
    <x v="4"/>
    <n v="110"/>
    <d v="2025-01-29T00:00:00"/>
    <n v="33"/>
    <s v="7 mois 2 sem."/>
    <x v="106"/>
    <n v="1"/>
    <s v="XR"/>
    <n v="4"/>
    <x v="1"/>
    <n v="4"/>
    <x v="11"/>
    <x v="4"/>
    <s v="KHENEZI 10"/>
    <x v="19"/>
  </r>
  <r>
    <x v="6"/>
    <s v="CHF 2"/>
    <s v="836020250129XR4 16 "/>
    <m/>
    <n v="7"/>
    <s v="836020250129XR4"/>
    <x v="4"/>
    <n v="110"/>
    <d v="2025-01-29T00:00:00"/>
    <n v="33"/>
    <s v="7 mois 2 sem."/>
    <x v="106"/>
    <n v="7"/>
    <s v="XR"/>
    <n v="4"/>
    <x v="1"/>
    <n v="4"/>
    <x v="11"/>
    <x v="4"/>
    <s v="KHENEZI 10"/>
    <x v="19"/>
  </r>
  <r>
    <x v="6"/>
    <s v="CHF 2"/>
    <s v="857220250121R 0 21 "/>
    <m/>
    <n v="2"/>
    <s v="857220250121R 0"/>
    <x v="8"/>
    <n v="32"/>
    <d v="2025-01-21T00:00:00"/>
    <n v="34"/>
    <s v="7 mois 4 sem."/>
    <x v="112"/>
    <n v="2"/>
    <s v="R "/>
    <n v="0"/>
    <x v="5"/>
    <n v="0"/>
    <x v="27"/>
    <x v="8"/>
    <s v="ZAMLI 2"/>
    <x v="23"/>
  </r>
  <r>
    <x v="6"/>
    <s v="CHF 2"/>
    <s v="828720250123R 1 16 "/>
    <m/>
    <n v="2"/>
    <s v="828720250123R 1"/>
    <x v="6"/>
    <n v="12"/>
    <d v="2025-01-23T00:00:00"/>
    <n v="34"/>
    <s v="7 mois 3 sem."/>
    <x v="115"/>
    <n v="2"/>
    <s v="R "/>
    <n v="1"/>
    <x v="5"/>
    <n v="0"/>
    <x v="27"/>
    <x v="6"/>
    <s v="GANDA 4"/>
    <x v="6"/>
  </r>
  <r>
    <x v="6"/>
    <s v="CHF 2"/>
    <s v="828720250121XR5 16 "/>
    <m/>
    <n v="2"/>
    <s v="828720250121XR5"/>
    <x v="6"/>
    <n v="12"/>
    <d v="2025-01-21T00:00:00"/>
    <n v="34"/>
    <s v="7 mois 4 sem."/>
    <x v="51"/>
    <n v="2"/>
    <s v="XR"/>
    <n v="5"/>
    <x v="1"/>
    <n v="5"/>
    <x v="12"/>
    <x v="6"/>
    <s v="GANDA 4"/>
    <x v="6"/>
  </r>
  <r>
    <x v="6"/>
    <s v="CHF 2"/>
    <s v="828720250130XR4 16 "/>
    <m/>
    <n v="1"/>
    <s v="828720250130XR4"/>
    <x v="6"/>
    <n v="12"/>
    <d v="2025-01-30T00:00:00"/>
    <n v="33"/>
    <s v="7 mois 2 sem."/>
    <x v="106"/>
    <n v="1"/>
    <s v="XR"/>
    <n v="4"/>
    <x v="1"/>
    <n v="4"/>
    <x v="11"/>
    <x v="6"/>
    <s v="GANDA 4"/>
    <x v="6"/>
  </r>
  <r>
    <x v="6"/>
    <s v="CHF 2"/>
    <s v="828720250130XR3 16 "/>
    <m/>
    <n v="3"/>
    <s v="828720250130XR3"/>
    <x v="6"/>
    <n v="12"/>
    <d v="2025-01-30T00:00:00"/>
    <n v="33"/>
    <s v="7 mois 2 sem."/>
    <x v="111"/>
    <n v="3"/>
    <s v="XR"/>
    <n v="3"/>
    <x v="1"/>
    <n v="3"/>
    <x v="18"/>
    <x v="6"/>
    <s v="GANDA 4"/>
    <x v="6"/>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3"/>
    <m/>
    <m/>
    <m/>
    <m/>
    <s v=""/>
    <x v="12"/>
    <s v=""/>
    <s v=""/>
    <s v=""/>
    <s v=""/>
    <x v="74"/>
    <s v=""/>
    <s v=""/>
    <s v=""/>
    <x v="3"/>
    <s v=""/>
    <x v="19"/>
    <x v="12"/>
    <s v=""/>
    <x v="31"/>
  </r>
  <r>
    <x v="7"/>
    <m/>
    <m/>
    <m/>
    <m/>
    <m/>
    <x v="21"/>
    <m/>
    <m/>
    <s v=""/>
    <s v=""/>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r>
    <x v="7"/>
    <m/>
    <m/>
    <m/>
    <m/>
    <m/>
    <x v="21"/>
    <m/>
    <m/>
    <m/>
    <m/>
    <x v="84"/>
    <m/>
    <m/>
    <m/>
    <x v="6"/>
    <m/>
    <x v="28"/>
    <x v="21"/>
    <m/>
    <x v="7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44C860-EFA9-4ECC-AE7A-88DB790F34C1}" name="Tableau croisé dynamique2" cacheId="1" applyNumberFormats="0" applyBorderFormats="0" applyFontFormats="0" applyPatternFormats="0" applyAlignmentFormats="0" applyWidthHeightFormats="1" dataCaption="Valeurs" updatedVersion="8" minRefreshableVersion="3" useAutoFormatting="1" itemPrintTitles="1" createdVersion="8" indent="0" compact="0" outline="1" outlineData="1" compactData="0" multipleFieldFilters="0">
  <location ref="A3:Z89" firstHeaderRow="1" firstDataRow="2" firstDataCol="2" rowPageCount="1" colPageCount="1"/>
  <pivotFields count="22">
    <pivotField axis="axisPage" compact="0" multipleItemSelectionAllowed="1" showAll="0">
      <items count="12">
        <item m="1" x="10"/>
        <item h="1" x="3"/>
        <item x="0"/>
        <item x="1"/>
        <item x="2"/>
        <item x="4"/>
        <item m="1" x="9"/>
        <item m="1" x="8"/>
        <item x="7"/>
        <item h="1" x="5"/>
        <item h="1" x="6"/>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items count="134">
        <item x="74"/>
        <item x="81"/>
        <item m="1" x="129"/>
        <item x="69"/>
        <item x="52"/>
        <item x="19"/>
        <item x="57"/>
        <item x="41"/>
        <item x="43"/>
        <item x="44"/>
        <item x="40"/>
        <item x="42"/>
        <item x="66"/>
        <item x="33"/>
        <item m="1" x="117"/>
        <item x="1"/>
        <item x="2"/>
        <item x="78"/>
        <item x="14"/>
        <item x="21"/>
        <item x="27"/>
        <item x="54"/>
        <item x="12"/>
        <item x="73"/>
        <item x="4"/>
        <item m="1" x="130"/>
        <item m="1" x="126"/>
        <item m="1" x="125"/>
        <item m="1" x="122"/>
        <item m="1" x="127"/>
        <item x="58"/>
        <item x="67"/>
        <item x="64"/>
        <item x="61"/>
        <item x="62"/>
        <item x="46"/>
        <item x="60"/>
        <item x="45"/>
        <item x="68"/>
        <item m="1" x="116"/>
        <item m="1" x="128"/>
        <item x="56"/>
        <item m="1" x="124"/>
        <item m="1" x="123"/>
        <item x="48"/>
        <item x="50"/>
        <item x="88"/>
        <item x="85"/>
        <item x="86"/>
        <item x="89"/>
        <item m="1" x="131"/>
        <item m="1" x="132"/>
        <item x="49"/>
        <item x="20"/>
        <item x="112"/>
        <item x="115"/>
        <item x="113"/>
        <item x="97"/>
        <item x="39"/>
        <item x="3"/>
        <item x="95"/>
        <item m="1" x="119"/>
        <item x="99"/>
        <item x="36"/>
        <item x="70"/>
        <item x="103"/>
        <item x="10"/>
        <item x="100"/>
        <item x="96"/>
        <item x="98"/>
        <item x="94"/>
        <item x="87"/>
        <item m="1" x="118"/>
        <item x="92"/>
        <item x="90"/>
        <item x="91"/>
        <item x="22"/>
        <item x="101"/>
        <item x="30"/>
        <item m="1" x="120"/>
        <item x="8"/>
        <item x="104"/>
        <item x="28"/>
        <item x="93"/>
        <item x="102"/>
        <item x="35"/>
        <item x="6"/>
        <item x="25"/>
        <item m="1" x="121"/>
        <item x="9"/>
        <item x="11"/>
        <item x="47"/>
        <item x="55"/>
        <item x="7"/>
        <item x="38"/>
        <item x="114"/>
        <item x="110"/>
        <item x="108"/>
        <item x="111"/>
        <item x="106"/>
        <item x="51"/>
        <item x="105"/>
        <item x="109"/>
        <item x="107"/>
        <item x="63"/>
        <item x="71"/>
        <item x="59"/>
        <item x="13"/>
        <item x="16"/>
        <item x="18"/>
        <item x="72"/>
        <item x="77"/>
        <item x="75"/>
        <item x="17"/>
        <item x="84"/>
        <item x="0"/>
        <item x="5"/>
        <item x="15"/>
        <item x="23"/>
        <item x="24"/>
        <item x="26"/>
        <item x="29"/>
        <item x="31"/>
        <item x="32"/>
        <item x="34"/>
        <item x="37"/>
        <item x="53"/>
        <item x="65"/>
        <item x="76"/>
        <item x="79"/>
        <item x="80"/>
        <item x="82"/>
        <item x="83"/>
        <item t="default"/>
      </items>
    </pivotField>
    <pivotField dataField="1" compact="0" showAll="0"/>
    <pivotField compact="0" showAll="0"/>
    <pivotField compact="0" showAll="0"/>
    <pivotField compact="0" showAll="0"/>
    <pivotField compact="0" showAll="0"/>
    <pivotField axis="axisCol" compact="0" showAll="0">
      <items count="31">
        <item x="21"/>
        <item x="22"/>
        <item x="0"/>
        <item x="26"/>
        <item x="20"/>
        <item x="4"/>
        <item m="1" x="29"/>
        <item x="8"/>
        <item x="24"/>
        <item x="23"/>
        <item x="25"/>
        <item x="5"/>
        <item x="3"/>
        <item x="9"/>
        <item x="1"/>
        <item x="2"/>
        <item x="17"/>
        <item x="6"/>
        <item x="18"/>
        <item x="11"/>
        <item x="12"/>
        <item x="13"/>
        <item x="10"/>
        <item x="19"/>
        <item x="28"/>
        <item x="15"/>
        <item x="14"/>
        <item x="7"/>
        <item x="16"/>
        <item x="27"/>
        <item t="default"/>
      </items>
    </pivotField>
    <pivotField axis="axisRow" compact="0" showAll="0" sortType="ascending">
      <items count="24">
        <item h="1" m="1" x="22"/>
        <item h="1" x="12"/>
        <item x="13"/>
        <item x="0"/>
        <item x="9"/>
        <item x="3"/>
        <item x="2"/>
        <item x="6"/>
        <item x="11"/>
        <item x="18"/>
        <item x="4"/>
        <item x="16"/>
        <item x="17"/>
        <item x="7"/>
        <item x="14"/>
        <item x="19"/>
        <item x="15"/>
        <item x="10"/>
        <item x="5"/>
        <item x="1"/>
        <item x="20"/>
        <item x="8"/>
        <item h="1" x="21"/>
        <item t="default"/>
      </items>
    </pivotField>
    <pivotField compact="0" showAll="0"/>
    <pivotField axis="axisRow" compact="0" showAll="0">
      <items count="78">
        <item x="13"/>
        <item x="9"/>
        <item x="31"/>
        <item x="34"/>
        <item x="12"/>
        <item x="6"/>
        <item x="33"/>
        <item x="64"/>
        <item x="19"/>
        <item x="3"/>
        <item x="4"/>
        <item x="32"/>
        <item x="72"/>
        <item x="18"/>
        <item x="14"/>
        <item x="17"/>
        <item x="10"/>
        <item x="50"/>
        <item x="69"/>
        <item x="2"/>
        <item x="21"/>
        <item x="22"/>
        <item x="20"/>
        <item x="16"/>
        <item x="23"/>
        <item x="8"/>
        <item x="26"/>
        <item x="29"/>
        <item x="30"/>
        <item x="28"/>
        <item x="25"/>
        <item x="27"/>
        <item x="24"/>
        <item x="55"/>
        <item x="68"/>
        <item x="75"/>
        <item x="1"/>
        <item x="5"/>
        <item x="35"/>
        <item x="48"/>
        <item x="7"/>
        <item x="15"/>
        <item x="43"/>
        <item x="39"/>
        <item x="40"/>
        <item x="45"/>
        <item x="76"/>
        <item x="36"/>
        <item x="53"/>
        <item x="38"/>
        <item x="51"/>
        <item x="41"/>
        <item x="42"/>
        <item x="52"/>
        <item x="49"/>
        <item x="46"/>
        <item x="11"/>
        <item x="37"/>
        <item x="54"/>
        <item x="56"/>
        <item x="57"/>
        <item x="58"/>
        <item x="59"/>
        <item x="60"/>
        <item x="61"/>
        <item x="62"/>
        <item x="63"/>
        <item x="65"/>
        <item x="66"/>
        <item x="67"/>
        <item x="71"/>
        <item x="73"/>
        <item x="74"/>
        <item x="44"/>
        <item x="47"/>
        <item x="70"/>
        <item x="0"/>
        <item t="default"/>
      </items>
    </pivotField>
    <pivotField compact="0" showAll="0">
      <items count="124">
        <item x="79"/>
        <item x="75"/>
        <item x="69"/>
        <item x="70"/>
        <item x="30"/>
        <item x="25"/>
        <item x="55"/>
        <item x="46"/>
        <item x="56"/>
        <item x="36"/>
        <item x="40"/>
        <item x="61"/>
        <item x="71"/>
        <item x="23"/>
        <item x="11"/>
        <item x="5"/>
        <item x="13"/>
        <item x="28"/>
        <item x="20"/>
        <item x="2"/>
        <item x="21"/>
        <item x="48"/>
        <item x="32"/>
        <item x="74"/>
        <item x="10"/>
        <item x="77"/>
        <item x="52"/>
        <item x="51"/>
        <item x="34"/>
        <item x="53"/>
        <item x="60"/>
        <item x="35"/>
        <item x="58"/>
        <item x="37"/>
        <item x="57"/>
        <item x="38"/>
        <item x="41"/>
        <item x="39"/>
        <item x="68"/>
        <item x="0"/>
        <item x="54"/>
        <item x="42"/>
        <item x="50"/>
        <item x="47"/>
        <item x="26"/>
        <item x="45"/>
        <item x="87"/>
        <item x="82"/>
        <item x="84"/>
        <item x="85"/>
        <item x="80"/>
        <item x="83"/>
        <item x="44"/>
        <item x="43"/>
        <item x="103"/>
        <item x="92"/>
        <item x="29"/>
        <item x="3"/>
        <item x="90"/>
        <item x="16"/>
        <item x="93"/>
        <item x="17"/>
        <item x="18"/>
        <item x="97"/>
        <item x="102"/>
        <item x="94"/>
        <item x="91"/>
        <item x="12"/>
        <item x="33"/>
        <item x="81"/>
        <item x="15"/>
        <item x="88"/>
        <item x="72"/>
        <item x="6"/>
        <item x="67"/>
        <item x="66"/>
        <item x="9"/>
        <item x="19"/>
        <item x="99"/>
        <item x="101"/>
        <item x="4"/>
        <item x="89"/>
        <item x="95"/>
        <item x="96"/>
        <item x="98"/>
        <item x="7"/>
        <item x="31"/>
        <item x="14"/>
        <item x="62"/>
        <item x="49"/>
        <item x="63"/>
        <item x="100"/>
        <item x="8"/>
        <item x="104"/>
        <item x="64"/>
        <item x="65"/>
        <item x="59"/>
        <item x="27"/>
        <item x="1"/>
        <item x="24"/>
        <item x="73"/>
        <item x="78"/>
        <item x="76"/>
        <item x="22"/>
        <item x="86"/>
        <item x="105"/>
        <item x="106"/>
        <item x="107"/>
        <item x="108"/>
        <item x="109"/>
        <item x="110"/>
        <item x="111"/>
        <item x="112"/>
        <item x="113"/>
        <item x="114"/>
        <item x="115"/>
        <item x="116"/>
        <item x="117"/>
        <item x="118"/>
        <item x="119"/>
        <item x="120"/>
        <item x="121"/>
        <item x="122"/>
        <item t="default"/>
      </items>
    </pivotField>
  </pivotFields>
  <rowFields count="2">
    <field x="18"/>
    <field x="20"/>
  </rowFields>
  <rowItems count="85">
    <i>
      <x v="2"/>
    </i>
    <i r="1">
      <x v="38"/>
    </i>
    <i>
      <x v="3"/>
    </i>
    <i r="1">
      <x v="15"/>
    </i>
    <i r="1">
      <x v="16"/>
    </i>
    <i r="1">
      <x v="23"/>
    </i>
    <i r="1">
      <x v="57"/>
    </i>
    <i r="1">
      <x v="76"/>
    </i>
    <i>
      <x v="4"/>
    </i>
    <i r="1">
      <x v="25"/>
    </i>
    <i r="1">
      <x v="42"/>
    </i>
    <i r="1">
      <x v="73"/>
    </i>
    <i>
      <x v="5"/>
    </i>
    <i r="1">
      <x v="11"/>
    </i>
    <i r="1">
      <x v="14"/>
    </i>
    <i r="1">
      <x v="19"/>
    </i>
    <i r="1">
      <x v="44"/>
    </i>
    <i r="1">
      <x v="45"/>
    </i>
    <i r="1">
      <x v="55"/>
    </i>
    <i>
      <x v="6"/>
    </i>
    <i r="1">
      <x v="36"/>
    </i>
    <i r="1">
      <x v="37"/>
    </i>
    <i>
      <x v="7"/>
    </i>
    <i r="1">
      <x v="4"/>
    </i>
    <i r="1">
      <x v="5"/>
    </i>
    <i r="1">
      <x v="38"/>
    </i>
    <i r="1">
      <x v="49"/>
    </i>
    <i r="1">
      <x v="74"/>
    </i>
    <i>
      <x v="8"/>
    </i>
    <i r="1">
      <x v="20"/>
    </i>
    <i r="1">
      <x v="21"/>
    </i>
    <i r="1">
      <x v="22"/>
    </i>
    <i r="1">
      <x v="40"/>
    </i>
    <i r="1">
      <x v="41"/>
    </i>
    <i r="1">
      <x v="42"/>
    </i>
    <i>
      <x v="10"/>
    </i>
    <i r="1">
      <x v="6"/>
    </i>
    <i r="1">
      <x v="8"/>
    </i>
    <i r="1">
      <x v="9"/>
    </i>
    <i r="1">
      <x v="13"/>
    </i>
    <i r="1">
      <x v="39"/>
    </i>
    <i r="1">
      <x v="54"/>
    </i>
    <i>
      <x v="11"/>
    </i>
    <i r="1">
      <x v="49"/>
    </i>
    <i>
      <x v="12"/>
    </i>
    <i r="1">
      <x v="49"/>
    </i>
    <i>
      <x v="13"/>
    </i>
    <i r="1">
      <x v="26"/>
    </i>
    <i r="1">
      <x v="27"/>
    </i>
    <i r="1">
      <x v="28"/>
    </i>
    <i r="1">
      <x v="29"/>
    </i>
    <i r="1">
      <x v="30"/>
    </i>
    <i r="1">
      <x v="31"/>
    </i>
    <i r="1">
      <x v="40"/>
    </i>
    <i r="1">
      <x v="41"/>
    </i>
    <i r="1">
      <x v="56"/>
    </i>
    <i r="1">
      <x v="57"/>
    </i>
    <i>
      <x v="14"/>
    </i>
    <i r="1">
      <x v="49"/>
    </i>
    <i>
      <x v="16"/>
    </i>
    <i r="1">
      <x v="43"/>
    </i>
    <i r="1">
      <x v="44"/>
    </i>
    <i r="1">
      <x v="51"/>
    </i>
    <i r="1">
      <x v="52"/>
    </i>
    <i>
      <x v="17"/>
    </i>
    <i r="1">
      <x v="1"/>
    </i>
    <i>
      <x v="18"/>
    </i>
    <i r="1">
      <x v="3"/>
    </i>
    <i r="1">
      <x v="10"/>
    </i>
    <i r="1">
      <x v="17"/>
    </i>
    <i r="1">
      <x v="50"/>
    </i>
    <i>
      <x v="19"/>
    </i>
    <i r="1">
      <x/>
    </i>
    <i r="1">
      <x v="10"/>
    </i>
    <i r="1">
      <x v="36"/>
    </i>
    <i r="1">
      <x v="37"/>
    </i>
    <i r="1">
      <x v="38"/>
    </i>
    <i r="1">
      <x v="53"/>
    </i>
    <i>
      <x v="21"/>
    </i>
    <i r="1">
      <x v="24"/>
    </i>
    <i r="1">
      <x v="32"/>
    </i>
    <i r="1">
      <x v="40"/>
    </i>
    <i r="1">
      <x v="48"/>
    </i>
    <i r="1">
      <x v="50"/>
    </i>
    <i t="grand">
      <x/>
    </i>
  </rowItems>
  <colFields count="1">
    <field x="17"/>
  </colFields>
  <colItems count="24">
    <i>
      <x/>
    </i>
    <i>
      <x v="1"/>
    </i>
    <i>
      <x v="2"/>
    </i>
    <i>
      <x v="4"/>
    </i>
    <i>
      <x v="5"/>
    </i>
    <i>
      <x v="7"/>
    </i>
    <i>
      <x v="9"/>
    </i>
    <i>
      <x v="11"/>
    </i>
    <i>
      <x v="12"/>
    </i>
    <i>
      <x v="13"/>
    </i>
    <i>
      <x v="14"/>
    </i>
    <i>
      <x v="15"/>
    </i>
    <i>
      <x v="16"/>
    </i>
    <i>
      <x v="17"/>
    </i>
    <i>
      <x v="18"/>
    </i>
    <i>
      <x v="19"/>
    </i>
    <i>
      <x v="20"/>
    </i>
    <i>
      <x v="21"/>
    </i>
    <i>
      <x v="22"/>
    </i>
    <i>
      <x v="25"/>
    </i>
    <i>
      <x v="26"/>
    </i>
    <i>
      <x v="27"/>
    </i>
    <i>
      <x v="28"/>
    </i>
    <i t="grand">
      <x/>
    </i>
  </colItems>
  <pageFields count="1">
    <pageField fld="0" hier="-1"/>
  </pageFields>
  <dataFields count="1">
    <dataField name="Somme de Bocaux" fld="12" baseField="18" baseItem="40"/>
  </dataFields>
  <formats count="71">
    <format dxfId="362">
      <pivotArea type="all" dataOnly="0" outline="0" fieldPosition="0"/>
    </format>
    <format dxfId="361">
      <pivotArea outline="0" collapsedLevelsAreSubtotals="1" fieldPosition="0"/>
    </format>
    <format dxfId="360">
      <pivotArea type="origin" dataOnly="0" labelOnly="1" outline="0" fieldPosition="0"/>
    </format>
    <format dxfId="359">
      <pivotArea field="17" type="button" dataOnly="0" labelOnly="1" outline="0" axis="axisCol" fieldPosition="0"/>
    </format>
    <format dxfId="358">
      <pivotArea type="topRight" dataOnly="0" labelOnly="1" outline="0" fieldPosition="0"/>
    </format>
    <format dxfId="357">
      <pivotArea field="18" type="button" dataOnly="0" labelOnly="1" outline="0" axis="axisRow" fieldPosition="0"/>
    </format>
    <format dxfId="356">
      <pivotArea dataOnly="0" labelOnly="1" fieldPosition="0">
        <references count="1">
          <reference field="18" count="12">
            <x v="3"/>
            <x v="4"/>
            <x v="5"/>
            <x v="7"/>
            <x v="8"/>
            <x v="9"/>
            <x v="10"/>
            <x v="13"/>
            <x v="16"/>
            <x v="18"/>
            <x v="19"/>
            <x v="21"/>
          </reference>
        </references>
      </pivotArea>
    </format>
    <format dxfId="355">
      <pivotArea dataOnly="0" labelOnly="1" grandRow="1" outline="0" fieldPosition="0"/>
    </format>
    <format dxfId="354">
      <pivotArea dataOnly="0" labelOnly="1" fieldPosition="0">
        <references count="2">
          <reference field="18" count="1" selected="0">
            <x v="3"/>
          </reference>
          <reference field="20" count="1">
            <x v="23"/>
          </reference>
        </references>
      </pivotArea>
    </format>
    <format dxfId="353">
      <pivotArea dataOnly="0" labelOnly="1" fieldPosition="0">
        <references count="2">
          <reference field="18" count="1" selected="0">
            <x v="4"/>
          </reference>
          <reference field="20" count="1">
            <x v="25"/>
          </reference>
        </references>
      </pivotArea>
    </format>
    <format dxfId="352">
      <pivotArea dataOnly="0" labelOnly="1" fieldPosition="0">
        <references count="2">
          <reference field="18" count="1" selected="0">
            <x v="5"/>
          </reference>
          <reference field="20" count="2">
            <x v="11"/>
            <x v="19"/>
          </reference>
        </references>
      </pivotArea>
    </format>
    <format dxfId="351">
      <pivotArea dataOnly="0" labelOnly="1" fieldPosition="0">
        <references count="2">
          <reference field="18" count="1" selected="0">
            <x v="7"/>
          </reference>
          <reference field="20" count="2">
            <x v="4"/>
            <x v="5"/>
          </reference>
        </references>
      </pivotArea>
    </format>
    <format dxfId="350">
      <pivotArea dataOnly="0" labelOnly="1" fieldPosition="0">
        <references count="2">
          <reference field="18" count="1" selected="0">
            <x v="8"/>
          </reference>
          <reference field="20" count="3">
            <x v="20"/>
            <x v="21"/>
            <x v="22"/>
          </reference>
        </references>
      </pivotArea>
    </format>
    <format dxfId="349">
      <pivotArea dataOnly="0" labelOnly="1" fieldPosition="0">
        <references count="2">
          <reference field="18" count="1" selected="0">
            <x v="10"/>
          </reference>
          <reference field="20" count="3">
            <x v="6"/>
            <x v="8"/>
            <x v="9"/>
          </reference>
        </references>
      </pivotArea>
    </format>
    <format dxfId="348">
      <pivotArea dataOnly="0" labelOnly="1" fieldPosition="0">
        <references count="2">
          <reference field="18" count="1" selected="0">
            <x v="13"/>
          </reference>
          <reference field="20" count="6">
            <x v="26"/>
            <x v="27"/>
            <x v="28"/>
            <x v="29"/>
            <x v="30"/>
            <x v="31"/>
          </reference>
        </references>
      </pivotArea>
    </format>
    <format dxfId="347">
      <pivotArea dataOnly="0" labelOnly="1" fieldPosition="0">
        <references count="2">
          <reference field="18" count="1" selected="0">
            <x v="16"/>
          </reference>
          <reference field="20" count="4">
            <x v="12"/>
            <x v="33"/>
            <x v="34"/>
            <x v="35"/>
          </reference>
        </references>
      </pivotArea>
    </format>
    <format dxfId="346">
      <pivotArea dataOnly="0" labelOnly="1" fieldPosition="0">
        <references count="2">
          <reference field="18" count="1" selected="0">
            <x v="18"/>
          </reference>
          <reference field="20" count="2">
            <x v="3"/>
            <x v="10"/>
          </reference>
        </references>
      </pivotArea>
    </format>
    <format dxfId="345">
      <pivotArea dataOnly="0" labelOnly="1" fieldPosition="0">
        <references count="2">
          <reference field="18" count="1" selected="0">
            <x v="19"/>
          </reference>
          <reference field="20" count="1">
            <x v="10"/>
          </reference>
        </references>
      </pivotArea>
    </format>
    <format dxfId="344">
      <pivotArea dataOnly="0" labelOnly="1" fieldPosition="0">
        <references count="2">
          <reference field="18" count="1" selected="0">
            <x v="21"/>
          </reference>
          <reference field="20" count="2">
            <x v="18"/>
            <x v="24"/>
          </reference>
        </references>
      </pivotArea>
    </format>
    <format dxfId="343">
      <pivotArea dataOnly="0" labelOnly="1" fieldPosition="0">
        <references count="1">
          <reference field="17" count="0"/>
        </references>
      </pivotArea>
    </format>
    <format dxfId="342">
      <pivotArea dataOnly="0" labelOnly="1" grandCol="1" outline="0" fieldPosition="0"/>
    </format>
    <format dxfId="341">
      <pivotArea type="all" dataOnly="0" outline="0" fieldPosition="0"/>
    </format>
    <format dxfId="340">
      <pivotArea outline="0" collapsedLevelsAreSubtotals="1" fieldPosition="0"/>
    </format>
    <format dxfId="339">
      <pivotArea type="origin" dataOnly="0" labelOnly="1" outline="0" fieldPosition="0"/>
    </format>
    <format dxfId="338">
      <pivotArea field="17" type="button" dataOnly="0" labelOnly="1" outline="0" axis="axisCol" fieldPosition="0"/>
    </format>
    <format dxfId="337">
      <pivotArea type="topRight" dataOnly="0" labelOnly="1" outline="0" fieldPosition="0"/>
    </format>
    <format dxfId="336">
      <pivotArea field="18" type="button" dataOnly="0" labelOnly="1" outline="0" axis="axisRow" fieldPosition="0"/>
    </format>
    <format dxfId="335">
      <pivotArea dataOnly="0" labelOnly="1" fieldPosition="0">
        <references count="1">
          <reference field="18" count="12">
            <x v="3"/>
            <x v="4"/>
            <x v="5"/>
            <x v="7"/>
            <x v="8"/>
            <x v="9"/>
            <x v="10"/>
            <x v="13"/>
            <x v="16"/>
            <x v="18"/>
            <x v="19"/>
            <x v="21"/>
          </reference>
        </references>
      </pivotArea>
    </format>
    <format dxfId="334">
      <pivotArea dataOnly="0" labelOnly="1" grandRow="1" outline="0" fieldPosition="0"/>
    </format>
    <format dxfId="333">
      <pivotArea dataOnly="0" labelOnly="1" fieldPosition="0">
        <references count="2">
          <reference field="18" count="1" selected="0">
            <x v="3"/>
          </reference>
          <reference field="20" count="1">
            <x v="23"/>
          </reference>
        </references>
      </pivotArea>
    </format>
    <format dxfId="332">
      <pivotArea dataOnly="0" labelOnly="1" fieldPosition="0">
        <references count="2">
          <reference field="18" count="1" selected="0">
            <x v="4"/>
          </reference>
          <reference field="20" count="1">
            <x v="25"/>
          </reference>
        </references>
      </pivotArea>
    </format>
    <format dxfId="331">
      <pivotArea dataOnly="0" labelOnly="1" fieldPosition="0">
        <references count="2">
          <reference field="18" count="1" selected="0">
            <x v="5"/>
          </reference>
          <reference field="20" count="2">
            <x v="11"/>
            <x v="19"/>
          </reference>
        </references>
      </pivotArea>
    </format>
    <format dxfId="330">
      <pivotArea dataOnly="0" labelOnly="1" fieldPosition="0">
        <references count="2">
          <reference field="18" count="1" selected="0">
            <x v="7"/>
          </reference>
          <reference field="20" count="2">
            <x v="4"/>
            <x v="5"/>
          </reference>
        </references>
      </pivotArea>
    </format>
    <format dxfId="329">
      <pivotArea dataOnly="0" labelOnly="1" fieldPosition="0">
        <references count="2">
          <reference field="18" count="1" selected="0">
            <x v="8"/>
          </reference>
          <reference field="20" count="3">
            <x v="20"/>
            <x v="21"/>
            <x v="22"/>
          </reference>
        </references>
      </pivotArea>
    </format>
    <format dxfId="328">
      <pivotArea dataOnly="0" labelOnly="1" fieldPosition="0">
        <references count="2">
          <reference field="18" count="1" selected="0">
            <x v="10"/>
          </reference>
          <reference field="20" count="3">
            <x v="6"/>
            <x v="8"/>
            <x v="9"/>
          </reference>
        </references>
      </pivotArea>
    </format>
    <format dxfId="327">
      <pivotArea dataOnly="0" labelOnly="1" fieldPosition="0">
        <references count="2">
          <reference field="18" count="1" selected="0">
            <x v="13"/>
          </reference>
          <reference field="20" count="6">
            <x v="26"/>
            <x v="27"/>
            <x v="28"/>
            <x v="29"/>
            <x v="30"/>
            <x v="31"/>
          </reference>
        </references>
      </pivotArea>
    </format>
    <format dxfId="326">
      <pivotArea dataOnly="0" labelOnly="1" fieldPosition="0">
        <references count="2">
          <reference field="18" count="1" selected="0">
            <x v="16"/>
          </reference>
          <reference field="20" count="4">
            <x v="12"/>
            <x v="33"/>
            <x v="34"/>
            <x v="35"/>
          </reference>
        </references>
      </pivotArea>
    </format>
    <format dxfId="325">
      <pivotArea dataOnly="0" labelOnly="1" fieldPosition="0">
        <references count="2">
          <reference field="18" count="1" selected="0">
            <x v="18"/>
          </reference>
          <reference field="20" count="2">
            <x v="3"/>
            <x v="10"/>
          </reference>
        </references>
      </pivotArea>
    </format>
    <format dxfId="324">
      <pivotArea dataOnly="0" labelOnly="1" fieldPosition="0">
        <references count="2">
          <reference field="18" count="1" selected="0">
            <x v="19"/>
          </reference>
          <reference field="20" count="1">
            <x v="10"/>
          </reference>
        </references>
      </pivotArea>
    </format>
    <format dxfId="323">
      <pivotArea dataOnly="0" labelOnly="1" fieldPosition="0">
        <references count="2">
          <reference field="18" count="1" selected="0">
            <x v="21"/>
          </reference>
          <reference field="20" count="2">
            <x v="18"/>
            <x v="24"/>
          </reference>
        </references>
      </pivotArea>
    </format>
    <format dxfId="322">
      <pivotArea dataOnly="0" labelOnly="1" fieldPosition="0">
        <references count="1">
          <reference field="17" count="0"/>
        </references>
      </pivotArea>
    </format>
    <format dxfId="321">
      <pivotArea dataOnly="0" labelOnly="1" grandCol="1" outline="0" fieldPosition="0"/>
    </format>
    <format dxfId="320">
      <pivotArea dataOnly="0" labelOnly="1" outline="0" fieldPosition="0">
        <references count="1">
          <reference field="17" count="2">
            <x v="0"/>
            <x v="1"/>
          </reference>
        </references>
      </pivotArea>
    </format>
    <format dxfId="319">
      <pivotArea dataOnly="0" labelOnly="1" grandCol="1" outline="0" fieldPosition="0"/>
    </format>
    <format dxfId="318">
      <pivotArea grandRow="1" outline="0" collapsedLevelsAreSubtotals="1" fieldPosition="0"/>
    </format>
    <format dxfId="317">
      <pivotArea field="18" grandCol="1" axis="axisRow" fieldPosition="0">
        <references count="1">
          <reference field="18" count="1">
            <x v="3"/>
          </reference>
        </references>
      </pivotArea>
    </format>
    <format dxfId="316">
      <pivotArea field="20" grandCol="1" axis="axisRow" fieldPosition="1">
        <references count="2">
          <reference field="18" count="1" selected="0">
            <x v="3"/>
          </reference>
          <reference field="20" count="1">
            <x v="23"/>
          </reference>
        </references>
      </pivotArea>
    </format>
    <format dxfId="315">
      <pivotArea field="18" grandCol="1" axis="axisRow" fieldPosition="0">
        <references count="1">
          <reference field="18" count="1">
            <x v="4"/>
          </reference>
        </references>
      </pivotArea>
    </format>
    <format dxfId="314">
      <pivotArea field="20" grandCol="1" axis="axisRow" fieldPosition="1">
        <references count="2">
          <reference field="18" count="1" selected="0">
            <x v="4"/>
          </reference>
          <reference field="20" count="1">
            <x v="25"/>
          </reference>
        </references>
      </pivotArea>
    </format>
    <format dxfId="313">
      <pivotArea field="18" grandCol="1" axis="axisRow" fieldPosition="0">
        <references count="1">
          <reference field="18" count="1">
            <x v="5"/>
          </reference>
        </references>
      </pivotArea>
    </format>
    <format dxfId="312">
      <pivotArea field="20" grandCol="1" axis="axisRow" fieldPosition="1">
        <references count="2">
          <reference field="18" count="1" selected="0">
            <x v="5"/>
          </reference>
          <reference field="20" count="2">
            <x v="11"/>
            <x v="19"/>
          </reference>
        </references>
      </pivotArea>
    </format>
    <format dxfId="311">
      <pivotArea field="18" grandCol="1" axis="axisRow" fieldPosition="0">
        <references count="1">
          <reference field="18" count="1">
            <x v="6"/>
          </reference>
        </references>
      </pivotArea>
    </format>
    <format dxfId="310">
      <pivotArea field="18" grandCol="1" axis="axisRow" fieldPosition="0">
        <references count="1">
          <reference field="18" count="1">
            <x v="7"/>
          </reference>
        </references>
      </pivotArea>
    </format>
    <format dxfId="309">
      <pivotArea field="20" grandCol="1" axis="axisRow" fieldPosition="1">
        <references count="2">
          <reference field="18" count="1" selected="0">
            <x v="7"/>
          </reference>
          <reference field="20" count="2">
            <x v="4"/>
            <x v="5"/>
          </reference>
        </references>
      </pivotArea>
    </format>
    <format dxfId="308">
      <pivotArea field="18" grandCol="1" axis="axisRow" fieldPosition="0">
        <references count="1">
          <reference field="18" count="1">
            <x v="8"/>
          </reference>
        </references>
      </pivotArea>
    </format>
    <format dxfId="307">
      <pivotArea field="20" grandCol="1" axis="axisRow" fieldPosition="1">
        <references count="2">
          <reference field="18" count="1" selected="0">
            <x v="8"/>
          </reference>
          <reference field="20" count="3">
            <x v="20"/>
            <x v="21"/>
            <x v="22"/>
          </reference>
        </references>
      </pivotArea>
    </format>
    <format dxfId="306">
      <pivotArea field="18" grandCol="1" axis="axisRow" fieldPosition="0">
        <references count="1">
          <reference field="18" count="1">
            <x v="9"/>
          </reference>
        </references>
      </pivotArea>
    </format>
    <format dxfId="305">
      <pivotArea field="18" grandCol="1" axis="axisRow" fieldPosition="0">
        <references count="1">
          <reference field="18" count="1">
            <x v="10"/>
          </reference>
        </references>
      </pivotArea>
    </format>
    <format dxfId="304">
      <pivotArea field="20" grandCol="1" axis="axisRow" fieldPosition="1">
        <references count="2">
          <reference field="18" count="1" selected="0">
            <x v="10"/>
          </reference>
          <reference field="20" count="4">
            <x v="6"/>
            <x v="8"/>
            <x v="9"/>
            <x v="13"/>
          </reference>
        </references>
      </pivotArea>
    </format>
    <format dxfId="303">
      <pivotArea field="18" grandCol="1" axis="axisRow" fieldPosition="0">
        <references count="1">
          <reference field="18" count="1">
            <x v="13"/>
          </reference>
        </references>
      </pivotArea>
    </format>
    <format dxfId="302">
      <pivotArea field="20" grandCol="1" axis="axisRow" fieldPosition="1">
        <references count="2">
          <reference field="18" count="1" selected="0">
            <x v="13"/>
          </reference>
          <reference field="20" count="6">
            <x v="26"/>
            <x v="27"/>
            <x v="28"/>
            <x v="29"/>
            <x v="30"/>
            <x v="31"/>
          </reference>
        </references>
      </pivotArea>
    </format>
    <format dxfId="301">
      <pivotArea field="18" grandCol="1" axis="axisRow" fieldPosition="0">
        <references count="1">
          <reference field="18" count="1">
            <x v="16"/>
          </reference>
        </references>
      </pivotArea>
    </format>
    <format dxfId="300">
      <pivotArea field="20" grandCol="1" axis="axisRow" fieldPosition="1">
        <references count="2">
          <reference field="18" count="1" selected="0">
            <x v="16"/>
          </reference>
          <reference field="20" count="4">
            <x v="12"/>
            <x v="33"/>
            <x v="34"/>
            <x v="35"/>
          </reference>
        </references>
      </pivotArea>
    </format>
    <format dxfId="299">
      <pivotArea field="18" grandCol="1" axis="axisRow" fieldPosition="0">
        <references count="1">
          <reference field="18" count="1">
            <x v="17"/>
          </reference>
        </references>
      </pivotArea>
    </format>
    <format dxfId="298">
      <pivotArea field="20" grandCol="1" axis="axisRow" fieldPosition="1">
        <references count="2">
          <reference field="18" count="1" selected="0">
            <x v="17"/>
          </reference>
          <reference field="20" count="1">
            <x v="1"/>
          </reference>
        </references>
      </pivotArea>
    </format>
    <format dxfId="297">
      <pivotArea field="18" grandCol="1" axis="axisRow" fieldPosition="0">
        <references count="1">
          <reference field="18" count="1">
            <x v="18"/>
          </reference>
        </references>
      </pivotArea>
    </format>
    <format dxfId="296">
      <pivotArea field="20" grandCol="1" axis="axisRow" fieldPosition="1">
        <references count="2">
          <reference field="18" count="1" selected="0">
            <x v="18"/>
          </reference>
          <reference field="20" count="2">
            <x v="3"/>
            <x v="10"/>
          </reference>
        </references>
      </pivotArea>
    </format>
    <format dxfId="295">
      <pivotArea field="18" grandCol="1" axis="axisRow" fieldPosition="0">
        <references count="1">
          <reference field="18" count="1">
            <x v="19"/>
          </reference>
        </references>
      </pivotArea>
    </format>
    <format dxfId="294">
      <pivotArea field="20" grandCol="1" axis="axisRow" fieldPosition="1">
        <references count="2">
          <reference field="18" count="1" selected="0">
            <x v="19"/>
          </reference>
          <reference field="20" count="2">
            <x v="0"/>
            <x v="10"/>
          </reference>
        </references>
      </pivotArea>
    </format>
    <format dxfId="293">
      <pivotArea field="18" grandCol="1" axis="axisRow" fieldPosition="0">
        <references count="1">
          <reference field="18" count="1">
            <x v="21"/>
          </reference>
        </references>
      </pivotArea>
    </format>
    <format dxfId="292">
      <pivotArea field="20" grandCol="1" axis="axisRow" fieldPosition="1">
        <references count="2">
          <reference field="18" count="1" selected="0">
            <x v="21"/>
          </reference>
          <reference field="20" count="2">
            <x v="18"/>
            <x v="24"/>
          </reference>
        </references>
      </pivotArea>
    </format>
  </formats>
  <pivotTableStyleInfo name="PivotStyleDark7"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07A745-DED0-4B97-970D-36B912CA573A}" name="Tableau croisé dynamique1"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3:Y22" firstHeaderRow="1" firstDataRow="2" firstDataCol="1" rowPageCount="1" colPageCount="1"/>
  <pivotFields count="22">
    <pivotField axis="axisPage" multipleItemSelectionAllowed="1" showAll="0">
      <items count="12">
        <item m="1" x="10"/>
        <item h="1" x="3"/>
        <item x="0"/>
        <item x="1"/>
        <item x="2"/>
        <item x="4"/>
        <item m="1" x="9"/>
        <item m="1" x="8"/>
        <item x="7"/>
        <item h="1" x="5"/>
        <item h="1" x="6"/>
        <item t="default"/>
      </items>
    </pivotField>
    <pivotField showAll="0"/>
    <pivotField showAll="0"/>
    <pivotField showAll="0"/>
    <pivotField showAll="0"/>
    <pivotField showAll="0"/>
    <pivotField showAll="0">
      <items count="25">
        <item x="12"/>
        <item x="8"/>
        <item x="20"/>
        <item x="13"/>
        <item x="0"/>
        <item x="14"/>
        <item x="9"/>
        <item x="15"/>
        <item x="3"/>
        <item x="5"/>
        <item x="11"/>
        <item x="6"/>
        <item x="18"/>
        <item x="1"/>
        <item x="16"/>
        <item x="4"/>
        <item x="17"/>
        <item x="7"/>
        <item x="19"/>
        <item x="10"/>
        <item x="2"/>
        <item x="21"/>
        <item m="1" x="22"/>
        <item m="1" x="23"/>
        <item t="default"/>
      </items>
    </pivotField>
    <pivotField showAll="0"/>
    <pivotField showAll="0"/>
    <pivotField showAll="0"/>
    <pivotField showAll="0"/>
    <pivotField showAll="0">
      <items count="134">
        <item x="74"/>
        <item x="81"/>
        <item m="1" x="129"/>
        <item x="69"/>
        <item x="52"/>
        <item x="19"/>
        <item x="57"/>
        <item x="41"/>
        <item x="43"/>
        <item x="44"/>
        <item x="40"/>
        <item x="42"/>
        <item x="66"/>
        <item x="33"/>
        <item m="1" x="117"/>
        <item x="1"/>
        <item x="2"/>
        <item x="78"/>
        <item x="14"/>
        <item x="21"/>
        <item x="27"/>
        <item x="54"/>
        <item x="12"/>
        <item x="73"/>
        <item x="4"/>
        <item m="1" x="130"/>
        <item m="1" x="126"/>
        <item m="1" x="125"/>
        <item m="1" x="122"/>
        <item m="1" x="127"/>
        <item x="58"/>
        <item x="67"/>
        <item x="64"/>
        <item x="61"/>
        <item x="62"/>
        <item x="46"/>
        <item x="60"/>
        <item x="45"/>
        <item x="68"/>
        <item m="1" x="116"/>
        <item m="1" x="128"/>
        <item x="56"/>
        <item m="1" x="124"/>
        <item m="1" x="123"/>
        <item x="48"/>
        <item x="50"/>
        <item x="88"/>
        <item x="85"/>
        <item x="86"/>
        <item x="89"/>
        <item m="1" x="131"/>
        <item m="1" x="132"/>
        <item x="49"/>
        <item x="20"/>
        <item x="112"/>
        <item x="115"/>
        <item x="113"/>
        <item x="97"/>
        <item x="39"/>
        <item x="3"/>
        <item x="95"/>
        <item m="1" x="119"/>
        <item x="99"/>
        <item x="36"/>
        <item x="70"/>
        <item x="103"/>
        <item x="10"/>
        <item x="100"/>
        <item x="96"/>
        <item x="98"/>
        <item x="94"/>
        <item x="87"/>
        <item m="1" x="118"/>
        <item x="92"/>
        <item x="90"/>
        <item x="91"/>
        <item x="22"/>
        <item x="101"/>
        <item x="30"/>
        <item m="1" x="120"/>
        <item x="8"/>
        <item x="104"/>
        <item x="28"/>
        <item x="93"/>
        <item x="102"/>
        <item x="35"/>
        <item x="6"/>
        <item x="25"/>
        <item m="1" x="121"/>
        <item x="9"/>
        <item x="11"/>
        <item x="47"/>
        <item x="55"/>
        <item x="7"/>
        <item x="38"/>
        <item x="114"/>
        <item x="110"/>
        <item x="108"/>
        <item x="111"/>
        <item x="106"/>
        <item x="51"/>
        <item x="105"/>
        <item x="109"/>
        <item x="107"/>
        <item x="63"/>
        <item x="71"/>
        <item x="59"/>
        <item x="13"/>
        <item x="16"/>
        <item x="18"/>
        <item x="72"/>
        <item x="77"/>
        <item x="75"/>
        <item x="17"/>
        <item x="84"/>
        <item x="0"/>
        <item x="5"/>
        <item x="15"/>
        <item x="23"/>
        <item x="24"/>
        <item x="26"/>
        <item x="29"/>
        <item x="31"/>
        <item x="32"/>
        <item x="34"/>
        <item x="37"/>
        <item x="53"/>
        <item x="65"/>
        <item x="76"/>
        <item x="79"/>
        <item x="80"/>
        <item x="82"/>
        <item x="83"/>
        <item t="default"/>
      </items>
    </pivotField>
    <pivotField dataField="1" showAll="0"/>
    <pivotField showAll="0"/>
    <pivotField showAll="0"/>
    <pivotField showAll="0"/>
    <pivotField showAll="0"/>
    <pivotField axis="axisCol" showAll="0">
      <items count="31">
        <item x="21"/>
        <item x="22"/>
        <item x="0"/>
        <item x="26"/>
        <item x="20"/>
        <item x="4"/>
        <item m="1" x="29"/>
        <item x="8"/>
        <item x="24"/>
        <item x="23"/>
        <item x="25"/>
        <item x="5"/>
        <item x="3"/>
        <item x="9"/>
        <item x="1"/>
        <item x="2"/>
        <item x="17"/>
        <item x="6"/>
        <item x="18"/>
        <item x="11"/>
        <item x="12"/>
        <item x="13"/>
        <item x="10"/>
        <item x="19"/>
        <item x="28"/>
        <item x="15"/>
        <item x="14"/>
        <item x="7"/>
        <item x="16"/>
        <item x="27"/>
        <item t="default"/>
      </items>
    </pivotField>
    <pivotField axis="axisRow" showAll="0" sortType="ascending">
      <items count="24">
        <item m="1" x="22"/>
        <item x="12"/>
        <item x="13"/>
        <item x="0"/>
        <item x="9"/>
        <item x="3"/>
        <item x="2"/>
        <item x="6"/>
        <item x="11"/>
        <item x="18"/>
        <item x="4"/>
        <item x="16"/>
        <item x="17"/>
        <item x="7"/>
        <item x="14"/>
        <item x="19"/>
        <item x="15"/>
        <item x="10"/>
        <item x="5"/>
        <item x="1"/>
        <item x="20"/>
        <item x="8"/>
        <item h="1" x="21"/>
        <item t="default"/>
      </items>
    </pivotField>
    <pivotField showAll="0"/>
    <pivotField showAll="0"/>
    <pivotField showAll="0">
      <items count="124">
        <item x="79"/>
        <item x="75"/>
        <item x="69"/>
        <item x="70"/>
        <item x="30"/>
        <item x="25"/>
        <item x="55"/>
        <item x="46"/>
        <item x="56"/>
        <item x="36"/>
        <item x="40"/>
        <item x="61"/>
        <item x="71"/>
        <item x="23"/>
        <item x="11"/>
        <item x="5"/>
        <item x="13"/>
        <item x="28"/>
        <item x="20"/>
        <item x="2"/>
        <item x="21"/>
        <item x="48"/>
        <item x="32"/>
        <item x="74"/>
        <item x="10"/>
        <item x="77"/>
        <item x="52"/>
        <item x="51"/>
        <item x="34"/>
        <item x="53"/>
        <item x="60"/>
        <item x="35"/>
        <item x="58"/>
        <item x="37"/>
        <item x="57"/>
        <item x="38"/>
        <item x="41"/>
        <item x="39"/>
        <item x="68"/>
        <item x="0"/>
        <item x="54"/>
        <item x="42"/>
        <item x="50"/>
        <item x="47"/>
        <item x="26"/>
        <item x="45"/>
        <item x="87"/>
        <item x="82"/>
        <item x="84"/>
        <item x="85"/>
        <item x="80"/>
        <item x="83"/>
        <item x="44"/>
        <item x="43"/>
        <item x="103"/>
        <item x="92"/>
        <item x="29"/>
        <item x="3"/>
        <item x="90"/>
        <item x="16"/>
        <item x="93"/>
        <item x="17"/>
        <item x="18"/>
        <item x="97"/>
        <item x="102"/>
        <item x="94"/>
        <item x="91"/>
        <item x="12"/>
        <item x="33"/>
        <item x="81"/>
        <item x="15"/>
        <item x="88"/>
        <item x="72"/>
        <item x="6"/>
        <item x="67"/>
        <item x="66"/>
        <item x="9"/>
        <item x="19"/>
        <item x="99"/>
        <item x="101"/>
        <item x="4"/>
        <item x="89"/>
        <item x="95"/>
        <item x="96"/>
        <item x="98"/>
        <item x="7"/>
        <item x="31"/>
        <item x="14"/>
        <item x="62"/>
        <item x="49"/>
        <item x="63"/>
        <item x="100"/>
        <item x="8"/>
        <item x="104"/>
        <item x="64"/>
        <item x="65"/>
        <item x="59"/>
        <item x="27"/>
        <item x="1"/>
        <item x="24"/>
        <item x="73"/>
        <item x="78"/>
        <item x="76"/>
        <item x="22"/>
        <item x="86"/>
        <item x="105"/>
        <item x="106"/>
        <item x="107"/>
        <item x="108"/>
        <item x="109"/>
        <item x="110"/>
        <item x="111"/>
        <item x="112"/>
        <item x="113"/>
        <item x="114"/>
        <item x="115"/>
        <item x="116"/>
        <item x="117"/>
        <item x="118"/>
        <item x="119"/>
        <item x="120"/>
        <item x="121"/>
        <item x="122"/>
        <item t="default"/>
      </items>
    </pivotField>
  </pivotFields>
  <rowFields count="1">
    <field x="18"/>
  </rowFields>
  <rowItems count="18">
    <i>
      <x v="2"/>
    </i>
    <i>
      <x v="3"/>
    </i>
    <i>
      <x v="4"/>
    </i>
    <i>
      <x v="5"/>
    </i>
    <i>
      <x v="6"/>
    </i>
    <i>
      <x v="7"/>
    </i>
    <i>
      <x v="8"/>
    </i>
    <i>
      <x v="10"/>
    </i>
    <i>
      <x v="11"/>
    </i>
    <i>
      <x v="12"/>
    </i>
    <i>
      <x v="13"/>
    </i>
    <i>
      <x v="14"/>
    </i>
    <i>
      <x v="16"/>
    </i>
    <i>
      <x v="17"/>
    </i>
    <i>
      <x v="18"/>
    </i>
    <i>
      <x v="19"/>
    </i>
    <i>
      <x v="21"/>
    </i>
    <i t="grand">
      <x/>
    </i>
  </rowItems>
  <colFields count="1">
    <field x="17"/>
  </colFields>
  <colItems count="24">
    <i>
      <x/>
    </i>
    <i>
      <x v="1"/>
    </i>
    <i>
      <x v="2"/>
    </i>
    <i>
      <x v="4"/>
    </i>
    <i>
      <x v="5"/>
    </i>
    <i>
      <x v="7"/>
    </i>
    <i>
      <x v="9"/>
    </i>
    <i>
      <x v="11"/>
    </i>
    <i>
      <x v="12"/>
    </i>
    <i>
      <x v="13"/>
    </i>
    <i>
      <x v="14"/>
    </i>
    <i>
      <x v="15"/>
    </i>
    <i>
      <x v="16"/>
    </i>
    <i>
      <x v="17"/>
    </i>
    <i>
      <x v="18"/>
    </i>
    <i>
      <x v="19"/>
    </i>
    <i>
      <x v="20"/>
    </i>
    <i>
      <x v="21"/>
    </i>
    <i>
      <x v="22"/>
    </i>
    <i>
      <x v="25"/>
    </i>
    <i>
      <x v="26"/>
    </i>
    <i>
      <x v="27"/>
    </i>
    <i>
      <x v="28"/>
    </i>
    <i t="grand">
      <x/>
    </i>
  </colItems>
  <pageFields count="1">
    <pageField fld="0" hier="-1"/>
  </pageFields>
  <dataFields count="1">
    <dataField name="Somme de Bocaux" fld="12" baseField="6" baseItem="15"/>
  </dataFields>
  <formats count="37">
    <format dxfId="290">
      <pivotArea outline="0" collapsedLevelsAreSubtotals="1" fieldPosition="0"/>
    </format>
    <format dxfId="289">
      <pivotArea field="6" type="button" dataOnly="0" labelOnly="1" outline="0"/>
    </format>
    <format dxfId="288">
      <pivotArea dataOnly="0" labelOnly="1" grandRow="1" outline="0" fieldPosition="0"/>
    </format>
    <format dxfId="287">
      <pivotArea dataOnly="0" labelOnly="1" fieldPosition="0">
        <references count="1">
          <reference field="17" count="0"/>
        </references>
      </pivotArea>
    </format>
    <format dxfId="286">
      <pivotArea dataOnly="0" labelOnly="1" grandCol="1" outline="0" fieldPosition="0"/>
    </format>
    <format dxfId="285">
      <pivotArea outline="0" collapsedLevelsAreSubtotals="1" fieldPosition="0">
        <references count="1">
          <reference field="17" count="0" selected="0"/>
        </references>
      </pivotArea>
    </format>
    <format dxfId="284">
      <pivotArea dataOnly="0" labelOnly="1" fieldPosition="0">
        <references count="1">
          <reference field="17" count="0"/>
        </references>
      </pivotArea>
    </format>
    <format dxfId="283">
      <pivotArea outline="0" collapsedLevelsAreSubtotals="1" fieldPosition="0">
        <references count="1">
          <reference field="17" count="0" selected="0"/>
        </references>
      </pivotArea>
    </format>
    <format dxfId="282">
      <pivotArea dataOnly="0" labelOnly="1" fieldPosition="0">
        <references count="1">
          <reference field="17" count="0"/>
        </references>
      </pivotArea>
    </format>
    <format dxfId="281">
      <pivotArea grandCol="1" outline="0" collapsedLevelsAreSubtotals="1" fieldPosition="0"/>
    </format>
    <format dxfId="280">
      <pivotArea dataOnly="0" labelOnly="1" grandCol="1" outline="0" fieldPosition="0"/>
    </format>
    <format dxfId="279">
      <pivotArea grandCol="1" outline="0" collapsedLevelsAreSubtotals="1" fieldPosition="0"/>
    </format>
    <format dxfId="278">
      <pivotArea dataOnly="0" labelOnly="1" grandCol="1" outline="0" fieldPosition="0"/>
    </format>
    <format dxfId="277">
      <pivotArea grandCol="1" outline="0" collapsedLevelsAreSubtotals="1" fieldPosition="0"/>
    </format>
    <format dxfId="276">
      <pivotArea dataOnly="0" labelOnly="1" grandCol="1" outline="0" fieldPosition="0"/>
    </format>
    <format dxfId="275">
      <pivotArea field="18" type="button" dataOnly="0" labelOnly="1" outline="0" axis="axisRow" fieldPosition="0"/>
    </format>
    <format dxfId="274">
      <pivotArea grandCol="1" outline="0" collapsedLevelsAreSubtotals="1" fieldPosition="0"/>
    </format>
    <format dxfId="273">
      <pivotArea grandCol="1" outline="0" collapsedLevelsAreSubtotals="1" fieldPosition="0"/>
    </format>
    <format dxfId="272">
      <pivotArea grandCol="1" outline="0" collapsedLevelsAreSubtotals="1" fieldPosition="0"/>
    </format>
    <format dxfId="271">
      <pivotArea grandRow="1" outline="0" collapsedLevelsAreSubtotals="1" fieldPosition="0"/>
    </format>
    <format dxfId="270">
      <pivotArea grandRow="1" outline="0" collapsedLevelsAreSubtotals="1" fieldPosition="0"/>
    </format>
    <format dxfId="269">
      <pivotArea dataOnly="0" labelOnly="1" fieldPosition="0">
        <references count="1">
          <reference field="17" count="2">
            <x v="0"/>
            <x v="1"/>
          </reference>
        </references>
      </pivotArea>
    </format>
    <format dxfId="268">
      <pivotArea dataOnly="0" labelOnly="1" fieldPosition="0">
        <references count="1">
          <reference field="18" count="0"/>
        </references>
      </pivotArea>
    </format>
    <format dxfId="267">
      <pivotArea collapsedLevelsAreSubtotals="1" fieldPosition="0">
        <references count="1">
          <reference field="18" count="14">
            <x v="3"/>
            <x v="4"/>
            <x v="5"/>
            <x v="6"/>
            <x v="7"/>
            <x v="8"/>
            <x v="9"/>
            <x v="10"/>
            <x v="13"/>
            <x v="16"/>
            <x v="17"/>
            <x v="18"/>
            <x v="19"/>
            <x v="21"/>
          </reference>
        </references>
      </pivotArea>
    </format>
    <format dxfId="266">
      <pivotArea dataOnly="0" labelOnly="1" grandRow="1" outline="0" fieldPosition="0"/>
    </format>
    <format dxfId="265">
      <pivotArea outline="0" collapsedLevelsAreSubtotals="1" fieldPosition="0"/>
    </format>
    <format dxfId="264">
      <pivotArea dataOnly="0" labelOnly="1" fieldPosition="0">
        <references count="1">
          <reference field="17" count="21">
            <x v="1"/>
            <x v="5"/>
            <x v="6"/>
            <x v="7"/>
            <x v="10"/>
            <x v="11"/>
            <x v="12"/>
            <x v="13"/>
            <x v="14"/>
            <x v="15"/>
            <x v="16"/>
            <x v="17"/>
            <x v="18"/>
            <x v="19"/>
            <x v="20"/>
            <x v="21"/>
            <x v="22"/>
            <x v="25"/>
            <x v="26"/>
            <x v="27"/>
            <x v="28"/>
          </reference>
        </references>
      </pivotArea>
    </format>
    <format dxfId="263">
      <pivotArea dataOnly="0" labelOnly="1" grandCol="1" outline="0" fieldPosition="0"/>
    </format>
    <format dxfId="262">
      <pivotArea dataOnly="0" labelOnly="1" fieldPosition="0">
        <references count="1">
          <reference field="17" count="21">
            <x v="1"/>
            <x v="5"/>
            <x v="6"/>
            <x v="7"/>
            <x v="10"/>
            <x v="11"/>
            <x v="12"/>
            <x v="13"/>
            <x v="14"/>
            <x v="15"/>
            <x v="16"/>
            <x v="17"/>
            <x v="18"/>
            <x v="19"/>
            <x v="20"/>
            <x v="21"/>
            <x v="22"/>
            <x v="25"/>
            <x v="26"/>
            <x v="27"/>
            <x v="28"/>
          </reference>
        </references>
      </pivotArea>
    </format>
    <format dxfId="261">
      <pivotArea dataOnly="0" labelOnly="1" fieldPosition="0">
        <references count="1">
          <reference field="17" count="1">
            <x v="4"/>
          </reference>
        </references>
      </pivotArea>
    </format>
    <format dxfId="260">
      <pivotArea dataOnly="0" labelOnly="1" fieldPosition="0">
        <references count="1">
          <reference field="18" count="18">
            <x v="2"/>
            <x v="3"/>
            <x v="4"/>
            <x v="5"/>
            <x v="6"/>
            <x v="7"/>
            <x v="8"/>
            <x v="9"/>
            <x v="10"/>
            <x v="11"/>
            <x v="12"/>
            <x v="13"/>
            <x v="14"/>
            <x v="16"/>
            <x v="17"/>
            <x v="18"/>
            <x v="19"/>
            <x v="21"/>
          </reference>
        </references>
      </pivotArea>
    </format>
    <format dxfId="259">
      <pivotArea field="17" grandRow="1" outline="0" collapsedLevelsAreSubtotals="1" axis="axisCol" fieldPosition="0">
        <references count="1">
          <reference field="17" count="21" selected="0">
            <x v="0"/>
            <x v="1"/>
            <x v="4"/>
            <x v="9"/>
            <x v="10"/>
            <x v="11"/>
            <x v="12"/>
            <x v="13"/>
            <x v="14"/>
            <x v="15"/>
            <x v="16"/>
            <x v="17"/>
            <x v="18"/>
            <x v="19"/>
            <x v="20"/>
            <x v="21"/>
            <x v="22"/>
            <x v="25"/>
            <x v="26"/>
            <x v="27"/>
            <x v="28"/>
          </reference>
        </references>
      </pivotArea>
    </format>
    <format dxfId="258">
      <pivotArea type="all" dataOnly="0" outline="0" fieldPosition="0"/>
    </format>
    <format dxfId="257">
      <pivotArea outline="0" collapsedLevelsAreSubtotals="1" fieldPosition="0"/>
    </format>
    <format dxfId="256">
      <pivotArea field="17" grandRow="1" outline="0" collapsedLevelsAreSubtotals="1" axis="axisCol" fieldPosition="0">
        <references count="1">
          <reference field="17" count="21" selected="0">
            <x v="0"/>
            <x v="1"/>
            <x v="4"/>
            <x v="9"/>
            <x v="10"/>
            <x v="11"/>
            <x v="12"/>
            <x v="13"/>
            <x v="14"/>
            <x v="15"/>
            <x v="16"/>
            <x v="17"/>
            <x v="18"/>
            <x v="19"/>
            <x v="20"/>
            <x v="21"/>
            <x v="22"/>
            <x v="25"/>
            <x v="26"/>
            <x v="27"/>
            <x v="28"/>
          </reference>
        </references>
      </pivotArea>
    </format>
    <format dxfId="255">
      <pivotArea field="17" grandRow="1" outline="0" collapsedLevelsAreSubtotals="1" axis="axisCol" fieldPosition="0">
        <references count="1">
          <reference field="17" count="23" selected="0">
            <x v="0"/>
            <x v="1"/>
            <x v="2"/>
            <x v="4"/>
            <x v="5"/>
            <x v="7"/>
            <x v="9"/>
            <x v="11"/>
            <x v="12"/>
            <x v="13"/>
            <x v="14"/>
            <x v="15"/>
            <x v="16"/>
            <x v="17"/>
            <x v="18"/>
            <x v="19"/>
            <x v="20"/>
            <x v="21"/>
            <x v="22"/>
            <x v="25"/>
            <x v="26"/>
            <x v="27"/>
            <x v="28"/>
          </reference>
        </references>
      </pivotArea>
    </format>
    <format dxfId="254">
      <pivotArea dataOnly="0" labelOnly="1" fieldPosition="0">
        <references count="1">
          <reference field="18" count="17">
            <x v="2"/>
            <x v="3"/>
            <x v="4"/>
            <x v="5"/>
            <x v="6"/>
            <x v="7"/>
            <x v="8"/>
            <x v="10"/>
            <x v="11"/>
            <x v="12"/>
            <x v="13"/>
            <x v="14"/>
            <x v="16"/>
            <x v="17"/>
            <x v="18"/>
            <x v="19"/>
            <x v="21"/>
          </reference>
        </references>
      </pivotArea>
    </format>
  </formats>
  <conditionalFormats count="1">
    <conditionalFormat priority="1">
      <pivotAreas count="1">
        <pivotArea type="data" collapsedLevelsAreSubtotals="1" fieldPosition="0">
          <references count="3">
            <reference field="4294967294" count="1" selected="0">
              <x v="0"/>
            </reference>
            <reference field="17" count="23" selected="0">
              <x v="0"/>
              <x v="1"/>
              <x v="2"/>
              <x v="4"/>
              <x v="5"/>
              <x v="7"/>
              <x v="9"/>
              <x v="11"/>
              <x v="12"/>
              <x v="13"/>
              <x v="14"/>
              <x v="15"/>
              <x v="16"/>
              <x v="17"/>
              <x v="18"/>
              <x v="19"/>
              <x v="20"/>
              <x v="21"/>
              <x v="22"/>
              <x v="25"/>
              <x v="26"/>
              <x v="27"/>
              <x v="28"/>
            </reference>
            <reference field="18" count="17">
              <x v="2"/>
              <x v="3"/>
              <x v="4"/>
              <x v="5"/>
              <x v="6"/>
              <x v="7"/>
              <x v="8"/>
              <x v="10"/>
              <x v="11"/>
              <x v="12"/>
              <x v="13"/>
              <x v="14"/>
              <x v="16"/>
              <x v="17"/>
              <x v="18"/>
              <x v="19"/>
              <x v="21"/>
            </reference>
          </references>
        </pivotArea>
      </pivotAreas>
    </conditionalFormat>
  </conditional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330678-9CE4-498B-B47A-D2D3C3B53B27}" name="Tableau croisé dynamique2" cacheId="1" applyNumberFormats="0" applyBorderFormats="0" applyFontFormats="0" applyPatternFormats="0" applyAlignmentFormats="0" applyWidthHeightFormats="1" dataCaption="Valeurs" updatedVersion="8" minRefreshableVersion="3" useAutoFormatting="1" itemPrintTitles="1" createdVersion="8" indent="0" compact="0" outline="1" outlineData="1" compactData="0" multipleFieldFilters="0">
  <location ref="A3:N66" firstHeaderRow="1" firstDataRow="2" firstDataCol="2" rowPageCount="1" colPageCount="1"/>
  <pivotFields count="22">
    <pivotField axis="axisPage" compact="0" multipleItemSelectionAllowed="1" showAll="0">
      <items count="12">
        <item m="1" x="10"/>
        <item h="1" x="3"/>
        <item h="1" x="0"/>
        <item h="1" x="1"/>
        <item h="1" x="2"/>
        <item h="1" x="4"/>
        <item h="1" m="1" x="9"/>
        <item h="1" m="1" x="8"/>
        <item h="1" x="7"/>
        <item x="5"/>
        <item h="1" x="6"/>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items count="134">
        <item x="74"/>
        <item x="81"/>
        <item m="1" x="129"/>
        <item x="69"/>
        <item x="52"/>
        <item x="19"/>
        <item x="57"/>
        <item x="41"/>
        <item x="43"/>
        <item x="44"/>
        <item x="40"/>
        <item x="42"/>
        <item x="66"/>
        <item x="33"/>
        <item m="1" x="117"/>
        <item x="1"/>
        <item x="2"/>
        <item x="78"/>
        <item x="14"/>
        <item x="21"/>
        <item x="27"/>
        <item x="54"/>
        <item x="12"/>
        <item x="73"/>
        <item x="4"/>
        <item m="1" x="130"/>
        <item m="1" x="126"/>
        <item m="1" x="125"/>
        <item m="1" x="122"/>
        <item m="1" x="127"/>
        <item x="58"/>
        <item x="67"/>
        <item x="64"/>
        <item x="61"/>
        <item x="62"/>
        <item x="46"/>
        <item x="60"/>
        <item x="45"/>
        <item x="68"/>
        <item m="1" x="116"/>
        <item m="1" x="128"/>
        <item x="56"/>
        <item m="1" x="124"/>
        <item m="1" x="123"/>
        <item x="48"/>
        <item x="50"/>
        <item x="88"/>
        <item x="85"/>
        <item x="86"/>
        <item x="89"/>
        <item m="1" x="131"/>
        <item m="1" x="132"/>
        <item x="49"/>
        <item x="20"/>
        <item x="112"/>
        <item x="115"/>
        <item x="113"/>
        <item x="97"/>
        <item x="39"/>
        <item x="3"/>
        <item x="95"/>
        <item m="1" x="119"/>
        <item x="99"/>
        <item x="36"/>
        <item x="70"/>
        <item x="103"/>
        <item x="10"/>
        <item x="100"/>
        <item x="96"/>
        <item x="98"/>
        <item x="94"/>
        <item x="87"/>
        <item m="1" x="118"/>
        <item x="92"/>
        <item x="90"/>
        <item x="91"/>
        <item x="22"/>
        <item x="101"/>
        <item x="30"/>
        <item m="1" x="120"/>
        <item x="8"/>
        <item x="104"/>
        <item x="28"/>
        <item x="93"/>
        <item x="102"/>
        <item x="35"/>
        <item x="6"/>
        <item x="25"/>
        <item m="1" x="121"/>
        <item x="9"/>
        <item x="11"/>
        <item x="47"/>
        <item x="55"/>
        <item x="7"/>
        <item x="38"/>
        <item x="114"/>
        <item x="110"/>
        <item x="108"/>
        <item x="111"/>
        <item x="106"/>
        <item x="51"/>
        <item x="105"/>
        <item x="109"/>
        <item x="107"/>
        <item x="63"/>
        <item x="71"/>
        <item x="59"/>
        <item x="13"/>
        <item x="16"/>
        <item x="18"/>
        <item x="72"/>
        <item x="77"/>
        <item x="75"/>
        <item x="17"/>
        <item x="84"/>
        <item x="0"/>
        <item x="5"/>
        <item x="15"/>
        <item x="23"/>
        <item x="24"/>
        <item x="26"/>
        <item x="29"/>
        <item x="31"/>
        <item x="32"/>
        <item x="34"/>
        <item x="37"/>
        <item x="53"/>
        <item x="65"/>
        <item x="76"/>
        <item x="79"/>
        <item x="80"/>
        <item x="82"/>
        <item x="83"/>
        <item t="default"/>
      </items>
    </pivotField>
    <pivotField dataField="1" compact="0" showAll="0"/>
    <pivotField compact="0" showAll="0"/>
    <pivotField compact="0" showAll="0"/>
    <pivotField compact="0" showAll="0"/>
    <pivotField compact="0" showAll="0"/>
    <pivotField axis="axisCol" compact="0" showAll="0">
      <items count="31">
        <item x="0"/>
        <item x="26"/>
        <item x="4"/>
        <item m="1" x="29"/>
        <item x="8"/>
        <item x="24"/>
        <item x="25"/>
        <item x="5"/>
        <item x="3"/>
        <item x="9"/>
        <item x="1"/>
        <item x="2"/>
        <item x="17"/>
        <item x="6"/>
        <item x="18"/>
        <item x="11"/>
        <item x="12"/>
        <item x="13"/>
        <item x="10"/>
        <item x="21"/>
        <item x="22"/>
        <item x="19"/>
        <item x="28"/>
        <item x="15"/>
        <item x="14"/>
        <item x="7"/>
        <item x="16"/>
        <item x="20"/>
        <item x="23"/>
        <item x="27"/>
        <item t="default"/>
      </items>
    </pivotField>
    <pivotField axis="axisRow" compact="0" showAll="0" sortType="ascending">
      <items count="24">
        <item m="1" x="22"/>
        <item x="12"/>
        <item x="13"/>
        <item x="0"/>
        <item x="9"/>
        <item x="3"/>
        <item x="2"/>
        <item x="6"/>
        <item x="11"/>
        <item x="18"/>
        <item x="4"/>
        <item x="16"/>
        <item x="17"/>
        <item x="7"/>
        <item x="14"/>
        <item x="19"/>
        <item x="15"/>
        <item x="10"/>
        <item x="5"/>
        <item x="1"/>
        <item x="20"/>
        <item x="8"/>
        <item x="21"/>
        <item t="default"/>
      </items>
    </pivotField>
    <pivotField compact="0" showAll="0"/>
    <pivotField axis="axisRow" compact="0" showAll="0">
      <items count="78">
        <item x="13"/>
        <item x="9"/>
        <item x="50"/>
        <item x="39"/>
        <item x="36"/>
        <item x="53"/>
        <item x="40"/>
        <item x="38"/>
        <item x="51"/>
        <item x="41"/>
        <item x="52"/>
        <item x="49"/>
        <item x="46"/>
        <item x="37"/>
        <item x="42"/>
        <item x="69"/>
        <item x="2"/>
        <item x="12"/>
        <item x="21"/>
        <item x="62"/>
        <item x="22"/>
        <item x="20"/>
        <item x="16"/>
        <item x="23"/>
        <item x="8"/>
        <item x="26"/>
        <item x="65"/>
        <item x="29"/>
        <item x="30"/>
        <item x="28"/>
        <item x="25"/>
        <item x="27"/>
        <item x="24"/>
        <item x="72"/>
        <item x="55"/>
        <item x="66"/>
        <item x="68"/>
        <item x="75"/>
        <item x="67"/>
        <item x="60"/>
        <item x="33"/>
        <item x="73"/>
        <item x="54"/>
        <item x="1"/>
        <item x="5"/>
        <item x="31"/>
        <item x="70"/>
        <item x="58"/>
        <item x="59"/>
        <item x="34"/>
        <item x="6"/>
        <item x="64"/>
        <item x="3"/>
        <item x="4"/>
        <item x="32"/>
        <item x="18"/>
        <item x="14"/>
        <item x="61"/>
        <item x="57"/>
        <item x="56"/>
        <item x="74"/>
        <item x="17"/>
        <item x="10"/>
        <item x="71"/>
        <item x="63"/>
        <item x="35"/>
        <item x="48"/>
        <item x="43"/>
        <item x="45"/>
        <item x="19"/>
        <item x="76"/>
        <item x="7"/>
        <item x="15"/>
        <item x="11"/>
        <item x="44"/>
        <item x="47"/>
        <item x="0"/>
        <item t="default"/>
      </items>
    </pivotField>
    <pivotField compact="0" showAll="0">
      <items count="124">
        <item x="79"/>
        <item x="75"/>
        <item x="69"/>
        <item x="70"/>
        <item x="30"/>
        <item x="25"/>
        <item x="55"/>
        <item x="46"/>
        <item x="56"/>
        <item x="36"/>
        <item x="40"/>
        <item x="61"/>
        <item x="71"/>
        <item x="23"/>
        <item x="11"/>
        <item x="5"/>
        <item x="13"/>
        <item x="28"/>
        <item x="20"/>
        <item x="2"/>
        <item x="21"/>
        <item x="48"/>
        <item x="32"/>
        <item x="74"/>
        <item x="10"/>
        <item x="77"/>
        <item x="52"/>
        <item x="51"/>
        <item x="34"/>
        <item x="53"/>
        <item x="60"/>
        <item x="35"/>
        <item x="58"/>
        <item x="37"/>
        <item x="57"/>
        <item x="38"/>
        <item x="41"/>
        <item x="39"/>
        <item x="68"/>
        <item x="0"/>
        <item x="54"/>
        <item x="42"/>
        <item x="50"/>
        <item x="47"/>
        <item x="26"/>
        <item x="45"/>
        <item x="87"/>
        <item x="82"/>
        <item x="84"/>
        <item x="85"/>
        <item x="80"/>
        <item x="83"/>
        <item x="44"/>
        <item x="43"/>
        <item x="103"/>
        <item x="92"/>
        <item x="29"/>
        <item x="3"/>
        <item x="90"/>
        <item x="16"/>
        <item x="93"/>
        <item x="17"/>
        <item x="18"/>
        <item x="97"/>
        <item x="102"/>
        <item x="94"/>
        <item x="91"/>
        <item x="12"/>
        <item x="33"/>
        <item x="81"/>
        <item x="15"/>
        <item x="88"/>
        <item x="72"/>
        <item x="6"/>
        <item x="67"/>
        <item x="66"/>
        <item x="9"/>
        <item x="19"/>
        <item x="99"/>
        <item x="101"/>
        <item x="4"/>
        <item x="89"/>
        <item x="95"/>
        <item x="96"/>
        <item x="98"/>
        <item x="7"/>
        <item x="31"/>
        <item x="14"/>
        <item x="62"/>
        <item x="49"/>
        <item x="63"/>
        <item x="100"/>
        <item x="8"/>
        <item x="104"/>
        <item x="64"/>
        <item x="65"/>
        <item x="59"/>
        <item x="27"/>
        <item x="1"/>
        <item x="24"/>
        <item x="73"/>
        <item x="78"/>
        <item x="76"/>
        <item x="22"/>
        <item x="86"/>
        <item x="105"/>
        <item x="106"/>
        <item x="107"/>
        <item x="108"/>
        <item x="109"/>
        <item x="110"/>
        <item x="111"/>
        <item x="112"/>
        <item x="113"/>
        <item x="114"/>
        <item x="115"/>
        <item x="116"/>
        <item x="117"/>
        <item x="118"/>
        <item x="119"/>
        <item x="120"/>
        <item x="121"/>
        <item x="122"/>
        <item t="default"/>
      </items>
    </pivotField>
  </pivotFields>
  <rowFields count="2">
    <field x="18"/>
    <field x="20"/>
  </rowFields>
  <rowItems count="62">
    <i>
      <x v="2"/>
    </i>
    <i r="1">
      <x v="44"/>
    </i>
    <i>
      <x v="3"/>
    </i>
    <i r="1">
      <x v="62"/>
    </i>
    <i>
      <x v="4"/>
    </i>
    <i r="1">
      <x v="24"/>
    </i>
    <i r="1">
      <x v="39"/>
    </i>
    <i>
      <x v="6"/>
    </i>
    <i r="1">
      <x v="43"/>
    </i>
    <i>
      <x v="7"/>
    </i>
    <i r="1">
      <x v="57"/>
    </i>
    <i>
      <x v="8"/>
    </i>
    <i r="1">
      <x v="19"/>
    </i>
    <i r="1">
      <x v="20"/>
    </i>
    <i r="1">
      <x v="21"/>
    </i>
    <i r="1">
      <x v="71"/>
    </i>
    <i>
      <x v="9"/>
    </i>
    <i r="1">
      <x v="42"/>
    </i>
    <i r="1">
      <x v="43"/>
    </i>
    <i r="1">
      <x v="44"/>
    </i>
    <i>
      <x v="10"/>
    </i>
    <i r="1">
      <x v="51"/>
    </i>
    <i r="1">
      <x v="52"/>
    </i>
    <i r="1">
      <x v="55"/>
    </i>
    <i>
      <x v="11"/>
    </i>
    <i r="1">
      <x v="64"/>
    </i>
    <i>
      <x v="12"/>
    </i>
    <i r="1">
      <x v="38"/>
    </i>
    <i r="1">
      <x v="41"/>
    </i>
    <i>
      <x v="13"/>
    </i>
    <i r="1">
      <x v="29"/>
    </i>
    <i r="1">
      <x v="30"/>
    </i>
    <i r="1">
      <x v="31"/>
    </i>
    <i>
      <x v="14"/>
    </i>
    <i r="1">
      <x v="26"/>
    </i>
    <i r="1">
      <x v="35"/>
    </i>
    <i>
      <x v="15"/>
    </i>
    <i r="1">
      <x v="58"/>
    </i>
    <i r="1">
      <x v="59"/>
    </i>
    <i r="1">
      <x v="60"/>
    </i>
    <i>
      <x v="16"/>
    </i>
    <i r="1">
      <x v="33"/>
    </i>
    <i r="1">
      <x v="34"/>
    </i>
    <i r="1">
      <x v="36"/>
    </i>
    <i r="1">
      <x v="37"/>
    </i>
    <i>
      <x v="17"/>
    </i>
    <i r="1">
      <x v="1"/>
    </i>
    <i>
      <x v="18"/>
    </i>
    <i r="1">
      <x v="46"/>
    </i>
    <i r="1">
      <x v="47"/>
    </i>
    <i r="1">
      <x v="48"/>
    </i>
    <i>
      <x v="19"/>
    </i>
    <i r="1">
      <x v="43"/>
    </i>
    <i r="1">
      <x v="44"/>
    </i>
    <i>
      <x v="20"/>
    </i>
    <i r="1">
      <x v="63"/>
    </i>
    <i>
      <x v="21"/>
    </i>
    <i r="1">
      <x v="15"/>
    </i>
    <i r="1">
      <x v="23"/>
    </i>
    <i r="1">
      <x v="32"/>
    </i>
    <i r="1">
      <x v="71"/>
    </i>
    <i t="grand">
      <x/>
    </i>
  </rowItems>
  <colFields count="1">
    <field x="17"/>
  </colFields>
  <colItems count="12">
    <i>
      <x/>
    </i>
    <i>
      <x v="1"/>
    </i>
    <i>
      <x v="2"/>
    </i>
    <i>
      <x v="4"/>
    </i>
    <i>
      <x v="5"/>
    </i>
    <i>
      <x v="6"/>
    </i>
    <i>
      <x v="7"/>
    </i>
    <i>
      <x v="8"/>
    </i>
    <i>
      <x v="9"/>
    </i>
    <i>
      <x v="10"/>
    </i>
    <i>
      <x v="11"/>
    </i>
    <i t="grand">
      <x/>
    </i>
  </colItems>
  <pageFields count="1">
    <pageField fld="0" hier="-1"/>
  </pageFields>
  <dataFields count="1">
    <dataField name="Somme de Bocaux" fld="12" baseField="18" baseItem="40"/>
  </dataFields>
  <formats count="63">
    <format dxfId="253">
      <pivotArea type="all" dataOnly="0" outline="0" fieldPosition="0"/>
    </format>
    <format dxfId="252">
      <pivotArea outline="0" collapsedLevelsAreSubtotals="1" fieldPosition="0"/>
    </format>
    <format dxfId="251">
      <pivotArea type="origin" dataOnly="0" labelOnly="1" outline="0" fieldPosition="0"/>
    </format>
    <format dxfId="250">
      <pivotArea field="17" type="button" dataOnly="0" labelOnly="1" outline="0" axis="axisCol" fieldPosition="0"/>
    </format>
    <format dxfId="249">
      <pivotArea type="topRight" dataOnly="0" labelOnly="1" outline="0" fieldPosition="0"/>
    </format>
    <format dxfId="248">
      <pivotArea field="18" type="button" dataOnly="0" labelOnly="1" outline="0" axis="axisRow" fieldPosition="0"/>
    </format>
    <format dxfId="247">
      <pivotArea dataOnly="0" labelOnly="1" fieldPosition="0">
        <references count="1">
          <reference field="18" count="12">
            <x v="3"/>
            <x v="4"/>
            <x v="5"/>
            <x v="7"/>
            <x v="8"/>
            <x v="9"/>
            <x v="10"/>
            <x v="13"/>
            <x v="16"/>
            <x v="18"/>
            <x v="19"/>
            <x v="21"/>
          </reference>
        </references>
      </pivotArea>
    </format>
    <format dxfId="246">
      <pivotArea dataOnly="0" labelOnly="1" grandRow="1" outline="0" fieldPosition="0"/>
    </format>
    <format dxfId="245">
      <pivotArea dataOnly="0" labelOnly="1" fieldPosition="0">
        <references count="2">
          <reference field="18" count="1" selected="0">
            <x v="3"/>
          </reference>
          <reference field="20" count="1">
            <x v="22"/>
          </reference>
        </references>
      </pivotArea>
    </format>
    <format dxfId="244">
      <pivotArea dataOnly="0" labelOnly="1" fieldPosition="0">
        <references count="2">
          <reference field="18" count="1" selected="0">
            <x v="4"/>
          </reference>
          <reference field="20" count="1">
            <x v="24"/>
          </reference>
        </references>
      </pivotArea>
    </format>
    <format dxfId="243">
      <pivotArea dataOnly="0" labelOnly="1" fieldPosition="0">
        <references count="2">
          <reference field="18" count="1" selected="0">
            <x v="5"/>
          </reference>
          <reference field="20" count="2">
            <x v="16"/>
            <x v="54"/>
          </reference>
        </references>
      </pivotArea>
    </format>
    <format dxfId="242">
      <pivotArea dataOnly="0" labelOnly="1" fieldPosition="0">
        <references count="2">
          <reference field="18" count="1" selected="0">
            <x v="7"/>
          </reference>
          <reference field="20" count="2">
            <x v="17"/>
            <x v="50"/>
          </reference>
        </references>
      </pivotArea>
    </format>
    <format dxfId="241">
      <pivotArea dataOnly="0" labelOnly="1" fieldPosition="0">
        <references count="2">
          <reference field="18" count="1" selected="0">
            <x v="8"/>
          </reference>
          <reference field="20" count="3">
            <x v="18"/>
            <x v="20"/>
            <x v="21"/>
          </reference>
        </references>
      </pivotArea>
    </format>
    <format dxfId="240">
      <pivotArea dataOnly="0" labelOnly="1" fieldPosition="0">
        <references count="2">
          <reference field="18" count="1" selected="0">
            <x v="10"/>
          </reference>
          <reference field="20" count="3">
            <x v="40"/>
            <x v="52"/>
            <x v="69"/>
          </reference>
        </references>
      </pivotArea>
    </format>
    <format dxfId="239">
      <pivotArea dataOnly="0" labelOnly="1" fieldPosition="0">
        <references count="2">
          <reference field="18" count="1" selected="0">
            <x v="13"/>
          </reference>
          <reference field="20" count="6">
            <x v="25"/>
            <x v="27"/>
            <x v="28"/>
            <x v="29"/>
            <x v="30"/>
            <x v="31"/>
          </reference>
        </references>
      </pivotArea>
    </format>
    <format dxfId="238">
      <pivotArea dataOnly="0" labelOnly="1" fieldPosition="0">
        <references count="2">
          <reference field="18" count="1" selected="0">
            <x v="16"/>
          </reference>
          <reference field="20" count="4">
            <x v="33"/>
            <x v="34"/>
            <x v="36"/>
            <x v="37"/>
          </reference>
        </references>
      </pivotArea>
    </format>
    <format dxfId="237">
      <pivotArea dataOnly="0" labelOnly="1" fieldPosition="0">
        <references count="2">
          <reference field="18" count="1" selected="0">
            <x v="18"/>
          </reference>
          <reference field="20" count="2">
            <x v="49"/>
            <x v="53"/>
          </reference>
        </references>
      </pivotArea>
    </format>
    <format dxfId="236">
      <pivotArea dataOnly="0" labelOnly="1" fieldPosition="0">
        <references count="2">
          <reference field="18" count="1" selected="0">
            <x v="19"/>
          </reference>
          <reference field="20" count="1">
            <x v="53"/>
          </reference>
        </references>
      </pivotArea>
    </format>
    <format dxfId="235">
      <pivotArea dataOnly="0" labelOnly="1" fieldPosition="0">
        <references count="2">
          <reference field="18" count="1" selected="0">
            <x v="21"/>
          </reference>
          <reference field="20" count="2">
            <x v="15"/>
            <x v="23"/>
          </reference>
        </references>
      </pivotArea>
    </format>
    <format dxfId="234">
      <pivotArea dataOnly="0" labelOnly="1" fieldPosition="0">
        <references count="1">
          <reference field="17" count="0"/>
        </references>
      </pivotArea>
    </format>
    <format dxfId="233">
      <pivotArea dataOnly="0" labelOnly="1" grandCol="1" outline="0" fieldPosition="0"/>
    </format>
    <format dxfId="232">
      <pivotArea type="all" dataOnly="0" outline="0" fieldPosition="0"/>
    </format>
    <format dxfId="231">
      <pivotArea outline="0" collapsedLevelsAreSubtotals="1" fieldPosition="0"/>
    </format>
    <format dxfId="230">
      <pivotArea type="origin" dataOnly="0" labelOnly="1" outline="0" fieldPosition="0"/>
    </format>
    <format dxfId="229">
      <pivotArea field="17" type="button" dataOnly="0" labelOnly="1" outline="0" axis="axisCol" fieldPosition="0"/>
    </format>
    <format dxfId="228">
      <pivotArea type="topRight" dataOnly="0" labelOnly="1" outline="0" fieldPosition="0"/>
    </format>
    <format dxfId="227">
      <pivotArea field="18" type="button" dataOnly="0" labelOnly="1" outline="0" axis="axisRow" fieldPosition="0"/>
    </format>
    <format dxfId="226">
      <pivotArea dataOnly="0" labelOnly="1" fieldPosition="0">
        <references count="1">
          <reference field="18" count="12">
            <x v="3"/>
            <x v="4"/>
            <x v="5"/>
            <x v="7"/>
            <x v="8"/>
            <x v="9"/>
            <x v="10"/>
            <x v="13"/>
            <x v="16"/>
            <x v="18"/>
            <x v="19"/>
            <x v="21"/>
          </reference>
        </references>
      </pivotArea>
    </format>
    <format dxfId="225">
      <pivotArea dataOnly="0" labelOnly="1" grandRow="1" outline="0" fieldPosition="0"/>
    </format>
    <format dxfId="224">
      <pivotArea dataOnly="0" labelOnly="1" fieldPosition="0">
        <references count="2">
          <reference field="18" count="1" selected="0">
            <x v="3"/>
          </reference>
          <reference field="20" count="1">
            <x v="22"/>
          </reference>
        </references>
      </pivotArea>
    </format>
    <format dxfId="223">
      <pivotArea dataOnly="0" labelOnly="1" fieldPosition="0">
        <references count="2">
          <reference field="18" count="1" selected="0">
            <x v="4"/>
          </reference>
          <reference field="20" count="1">
            <x v="24"/>
          </reference>
        </references>
      </pivotArea>
    </format>
    <format dxfId="222">
      <pivotArea dataOnly="0" labelOnly="1" fieldPosition="0">
        <references count="2">
          <reference field="18" count="1" selected="0">
            <x v="5"/>
          </reference>
          <reference field="20" count="2">
            <x v="16"/>
            <x v="54"/>
          </reference>
        </references>
      </pivotArea>
    </format>
    <format dxfId="221">
      <pivotArea dataOnly="0" labelOnly="1" fieldPosition="0">
        <references count="2">
          <reference field="18" count="1" selected="0">
            <x v="7"/>
          </reference>
          <reference field="20" count="2">
            <x v="17"/>
            <x v="50"/>
          </reference>
        </references>
      </pivotArea>
    </format>
    <format dxfId="220">
      <pivotArea dataOnly="0" labelOnly="1" fieldPosition="0">
        <references count="2">
          <reference field="18" count="1" selected="0">
            <x v="8"/>
          </reference>
          <reference field="20" count="3">
            <x v="18"/>
            <x v="20"/>
            <x v="21"/>
          </reference>
        </references>
      </pivotArea>
    </format>
    <format dxfId="219">
      <pivotArea dataOnly="0" labelOnly="1" fieldPosition="0">
        <references count="2">
          <reference field="18" count="1" selected="0">
            <x v="10"/>
          </reference>
          <reference field="20" count="3">
            <x v="40"/>
            <x v="52"/>
            <x v="69"/>
          </reference>
        </references>
      </pivotArea>
    </format>
    <format dxfId="218">
      <pivotArea dataOnly="0" labelOnly="1" fieldPosition="0">
        <references count="2">
          <reference field="18" count="1" selected="0">
            <x v="13"/>
          </reference>
          <reference field="20" count="6">
            <x v="25"/>
            <x v="27"/>
            <x v="28"/>
            <x v="29"/>
            <x v="30"/>
            <x v="31"/>
          </reference>
        </references>
      </pivotArea>
    </format>
    <format dxfId="217">
      <pivotArea dataOnly="0" labelOnly="1" fieldPosition="0">
        <references count="2">
          <reference field="18" count="1" selected="0">
            <x v="16"/>
          </reference>
          <reference field="20" count="4">
            <x v="33"/>
            <x v="34"/>
            <x v="36"/>
            <x v="37"/>
          </reference>
        </references>
      </pivotArea>
    </format>
    <format dxfId="216">
      <pivotArea dataOnly="0" labelOnly="1" fieldPosition="0">
        <references count="2">
          <reference field="18" count="1" selected="0">
            <x v="18"/>
          </reference>
          <reference field="20" count="2">
            <x v="49"/>
            <x v="53"/>
          </reference>
        </references>
      </pivotArea>
    </format>
    <format dxfId="215">
      <pivotArea dataOnly="0" labelOnly="1" fieldPosition="0">
        <references count="2">
          <reference field="18" count="1" selected="0">
            <x v="19"/>
          </reference>
          <reference field="20" count="1">
            <x v="53"/>
          </reference>
        </references>
      </pivotArea>
    </format>
    <format dxfId="214">
      <pivotArea dataOnly="0" labelOnly="1" fieldPosition="0">
        <references count="2">
          <reference field="18" count="1" selected="0">
            <x v="21"/>
          </reference>
          <reference field="20" count="2">
            <x v="15"/>
            <x v="23"/>
          </reference>
        </references>
      </pivotArea>
    </format>
    <format dxfId="213">
      <pivotArea dataOnly="0" labelOnly="1" fieldPosition="0">
        <references count="1">
          <reference field="17" count="0"/>
        </references>
      </pivotArea>
    </format>
    <format dxfId="212">
      <pivotArea dataOnly="0" labelOnly="1" grandCol="1" outline="0" fieldPosition="0"/>
    </format>
    <format dxfId="211">
      <pivotArea grandRow="1" outline="0" collapsedLevelsAreSubtotals="1" fieldPosition="0"/>
    </format>
    <format dxfId="210">
      <pivotArea field="18" grandCol="1" axis="axisRow" fieldPosition="0">
        <references count="1">
          <reference field="18" count="1">
            <x v="4"/>
          </reference>
        </references>
      </pivotArea>
    </format>
    <format dxfId="209">
      <pivotArea field="20" grandCol="1" axis="axisRow" fieldPosition="1">
        <references count="2">
          <reference field="18" count="1" selected="0">
            <x v="4"/>
          </reference>
          <reference field="20" count="1">
            <x v="24"/>
          </reference>
        </references>
      </pivotArea>
    </format>
    <format dxfId="208">
      <pivotArea field="18" grandCol="1" axis="axisRow" fieldPosition="0">
        <references count="1">
          <reference field="18" count="1">
            <x v="5"/>
          </reference>
        </references>
      </pivotArea>
    </format>
    <format dxfId="207">
      <pivotArea field="20" grandCol="1" axis="axisRow" fieldPosition="1">
        <references count="2">
          <reference field="18" count="1" selected="0">
            <x v="5"/>
          </reference>
          <reference field="20" count="2">
            <x v="16"/>
            <x v="54"/>
          </reference>
        </references>
      </pivotArea>
    </format>
    <format dxfId="206">
      <pivotArea field="18" grandCol="1" axis="axisRow" fieldPosition="0">
        <references count="1">
          <reference field="18" count="1">
            <x v="7"/>
          </reference>
        </references>
      </pivotArea>
    </format>
    <format dxfId="205">
      <pivotArea field="20" grandCol="1" axis="axisRow" fieldPosition="1">
        <references count="2">
          <reference field="18" count="1" selected="0">
            <x v="7"/>
          </reference>
          <reference field="20" count="2">
            <x v="17"/>
            <x v="50"/>
          </reference>
        </references>
      </pivotArea>
    </format>
    <format dxfId="204">
      <pivotArea field="18" grandCol="1" axis="axisRow" fieldPosition="0">
        <references count="1">
          <reference field="18" count="1">
            <x v="8"/>
          </reference>
        </references>
      </pivotArea>
    </format>
    <format dxfId="203">
      <pivotArea field="20" grandCol="1" axis="axisRow" fieldPosition="1">
        <references count="2">
          <reference field="18" count="1" selected="0">
            <x v="8"/>
          </reference>
          <reference field="20" count="1">
            <x v="18"/>
          </reference>
        </references>
      </pivotArea>
    </format>
    <format dxfId="202">
      <pivotArea field="18" grandCol="1" axis="axisRow" fieldPosition="0">
        <references count="1">
          <reference field="18" count="1">
            <x v="9"/>
          </reference>
        </references>
      </pivotArea>
    </format>
    <format dxfId="201">
      <pivotArea field="18" grandCol="1" axis="axisRow" fieldPosition="0">
        <references count="1">
          <reference field="18" count="1">
            <x v="10"/>
          </reference>
        </references>
      </pivotArea>
    </format>
    <format dxfId="200">
      <pivotArea field="20" grandCol="1" axis="axisRow" fieldPosition="1">
        <references count="2">
          <reference field="18" count="1" selected="0">
            <x v="10"/>
          </reference>
          <reference field="20" count="1">
            <x v="52"/>
          </reference>
        </references>
      </pivotArea>
    </format>
    <format dxfId="199">
      <pivotArea field="18" grandCol="1" axis="axisRow" fieldPosition="0">
        <references count="1">
          <reference field="18" count="1">
            <x v="13"/>
          </reference>
        </references>
      </pivotArea>
    </format>
    <format dxfId="198">
      <pivotArea field="20" grandCol="1" axis="axisRow" fieldPosition="1">
        <references count="2">
          <reference field="18" count="1" selected="0">
            <x v="13"/>
          </reference>
          <reference field="20" count="3">
            <x v="25"/>
            <x v="27"/>
            <x v="28"/>
          </reference>
        </references>
      </pivotArea>
    </format>
    <format dxfId="197">
      <pivotArea field="18" grandCol="1" axis="axisRow" fieldPosition="0">
        <references count="1">
          <reference field="18" count="1">
            <x v="16"/>
          </reference>
        </references>
      </pivotArea>
    </format>
    <format dxfId="196">
      <pivotArea field="20" grandCol="1" axis="axisRow" fieldPosition="1">
        <references count="2">
          <reference field="18" count="1" selected="0">
            <x v="16"/>
          </reference>
          <reference field="20" count="3">
            <x v="34"/>
            <x v="36"/>
            <x v="37"/>
          </reference>
        </references>
      </pivotArea>
    </format>
    <format dxfId="195">
      <pivotArea field="18" grandCol="1" axis="axisRow" fieldPosition="0">
        <references count="1">
          <reference field="18" count="1">
            <x v="18"/>
          </reference>
        </references>
      </pivotArea>
    </format>
    <format dxfId="194">
      <pivotArea field="18" grandCol="1" axis="axisRow" fieldPosition="0">
        <references count="1">
          <reference field="18" count="1">
            <x v="19"/>
          </reference>
        </references>
      </pivotArea>
    </format>
    <format dxfId="193">
      <pivotArea field="20" grandCol="1" axis="axisRow" fieldPosition="1">
        <references count="2">
          <reference field="18" count="1" selected="0">
            <x v="19"/>
          </reference>
          <reference field="20" count="1">
            <x v="53"/>
          </reference>
        </references>
      </pivotArea>
    </format>
    <format dxfId="192">
      <pivotArea field="18" grandCol="1" axis="axisRow" fieldPosition="0">
        <references count="1">
          <reference field="18" count="1">
            <x v="21"/>
          </reference>
        </references>
      </pivotArea>
    </format>
    <format dxfId="191">
      <pivotArea field="20" grandCol="1" axis="axisRow" fieldPosition="1">
        <references count="2">
          <reference field="18" count="1" selected="0">
            <x v="21"/>
          </reference>
          <reference field="20" count="2">
            <x v="15"/>
            <x v="23"/>
          </reference>
        </references>
      </pivotArea>
    </format>
  </formats>
  <pivotTableStyleInfo name="PivotStyleDark9"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F977ED-F2F7-44C6-B6A4-0F1B9BCCCE1B}" name="Tableau croisé dynamique1"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3:M24" firstHeaderRow="1" firstDataRow="2" firstDataCol="1" rowPageCount="1" colPageCount="1"/>
  <pivotFields count="22">
    <pivotField axis="axisPage" multipleItemSelectionAllowed="1" showAll="0">
      <items count="12">
        <item m="1" x="10"/>
        <item h="1" x="3"/>
        <item h="1" x="0"/>
        <item h="1" x="1"/>
        <item h="1" x="2"/>
        <item h="1" x="4"/>
        <item h="1" m="1" x="9"/>
        <item h="1" m="1" x="8"/>
        <item h="1" x="7"/>
        <item x="5"/>
        <item h="1" x="6"/>
        <item t="default"/>
      </items>
    </pivotField>
    <pivotField showAll="0"/>
    <pivotField showAll="0"/>
    <pivotField showAll="0"/>
    <pivotField showAll="0"/>
    <pivotField showAll="0"/>
    <pivotField showAll="0">
      <items count="25">
        <item x="12"/>
        <item x="8"/>
        <item x="20"/>
        <item x="13"/>
        <item x="0"/>
        <item x="14"/>
        <item x="9"/>
        <item x="15"/>
        <item x="3"/>
        <item x="5"/>
        <item x="11"/>
        <item x="6"/>
        <item x="18"/>
        <item x="1"/>
        <item x="16"/>
        <item x="4"/>
        <item x="17"/>
        <item x="7"/>
        <item x="19"/>
        <item x="10"/>
        <item x="2"/>
        <item x="21"/>
        <item m="1" x="22"/>
        <item m="1" x="23"/>
        <item t="default"/>
      </items>
    </pivotField>
    <pivotField showAll="0"/>
    <pivotField showAll="0"/>
    <pivotField showAll="0"/>
    <pivotField showAll="0"/>
    <pivotField showAll="0">
      <items count="134">
        <item x="74"/>
        <item x="81"/>
        <item m="1" x="129"/>
        <item x="69"/>
        <item x="52"/>
        <item x="19"/>
        <item x="57"/>
        <item x="41"/>
        <item x="43"/>
        <item x="44"/>
        <item x="40"/>
        <item x="42"/>
        <item x="66"/>
        <item x="33"/>
        <item m="1" x="117"/>
        <item x="1"/>
        <item x="2"/>
        <item x="78"/>
        <item x="14"/>
        <item x="21"/>
        <item x="27"/>
        <item x="54"/>
        <item x="12"/>
        <item x="73"/>
        <item x="4"/>
        <item m="1" x="130"/>
        <item m="1" x="126"/>
        <item m="1" x="125"/>
        <item m="1" x="122"/>
        <item m="1" x="127"/>
        <item x="58"/>
        <item x="67"/>
        <item x="64"/>
        <item x="61"/>
        <item x="62"/>
        <item x="46"/>
        <item x="60"/>
        <item x="45"/>
        <item x="68"/>
        <item m="1" x="116"/>
        <item m="1" x="128"/>
        <item x="56"/>
        <item m="1" x="124"/>
        <item m="1" x="123"/>
        <item x="48"/>
        <item x="50"/>
        <item x="88"/>
        <item x="85"/>
        <item x="86"/>
        <item x="89"/>
        <item m="1" x="131"/>
        <item m="1" x="132"/>
        <item x="49"/>
        <item x="20"/>
        <item x="112"/>
        <item x="115"/>
        <item x="113"/>
        <item x="97"/>
        <item x="39"/>
        <item x="3"/>
        <item x="95"/>
        <item m="1" x="119"/>
        <item x="99"/>
        <item x="36"/>
        <item x="70"/>
        <item x="103"/>
        <item x="10"/>
        <item x="100"/>
        <item x="96"/>
        <item x="98"/>
        <item x="94"/>
        <item x="87"/>
        <item m="1" x="118"/>
        <item x="92"/>
        <item x="90"/>
        <item x="91"/>
        <item x="22"/>
        <item x="101"/>
        <item x="30"/>
        <item m="1" x="120"/>
        <item x="8"/>
        <item x="104"/>
        <item x="28"/>
        <item x="93"/>
        <item x="102"/>
        <item x="35"/>
        <item x="6"/>
        <item x="25"/>
        <item m="1" x="121"/>
        <item x="9"/>
        <item x="11"/>
        <item x="47"/>
        <item x="55"/>
        <item x="7"/>
        <item x="38"/>
        <item x="114"/>
        <item x="110"/>
        <item x="108"/>
        <item x="111"/>
        <item x="106"/>
        <item x="51"/>
        <item x="105"/>
        <item x="109"/>
        <item x="107"/>
        <item x="63"/>
        <item x="71"/>
        <item x="59"/>
        <item x="13"/>
        <item x="16"/>
        <item x="18"/>
        <item x="72"/>
        <item x="77"/>
        <item x="75"/>
        <item x="17"/>
        <item x="84"/>
        <item x="0"/>
        <item x="5"/>
        <item x="15"/>
        <item x="23"/>
        <item x="24"/>
        <item x="26"/>
        <item x="29"/>
        <item x="31"/>
        <item x="32"/>
        <item x="34"/>
        <item x="37"/>
        <item x="53"/>
        <item x="65"/>
        <item x="76"/>
        <item x="79"/>
        <item x="80"/>
        <item x="82"/>
        <item x="83"/>
        <item t="default"/>
      </items>
    </pivotField>
    <pivotField dataField="1" showAll="0"/>
    <pivotField showAll="0"/>
    <pivotField showAll="0"/>
    <pivotField showAll="0"/>
    <pivotField showAll="0"/>
    <pivotField axis="axisCol" showAll="0">
      <items count="31">
        <item x="0"/>
        <item x="26"/>
        <item x="4"/>
        <item m="1" x="29"/>
        <item x="8"/>
        <item x="24"/>
        <item x="25"/>
        <item x="5"/>
        <item x="3"/>
        <item x="9"/>
        <item x="1"/>
        <item x="2"/>
        <item x="17"/>
        <item x="6"/>
        <item x="18"/>
        <item x="11"/>
        <item x="12"/>
        <item x="13"/>
        <item x="10"/>
        <item x="21"/>
        <item x="22"/>
        <item h="1" x="19"/>
        <item h="1" x="28"/>
        <item h="1" x="15"/>
        <item h="1" x="14"/>
        <item h="1" x="7"/>
        <item h="1" x="16"/>
        <item h="1" x="20"/>
        <item h="1" x="23"/>
        <item h="1" x="27"/>
        <item t="default"/>
      </items>
    </pivotField>
    <pivotField axis="axisRow" showAll="0" sortType="ascending">
      <items count="24">
        <item m="1" x="22"/>
        <item x="12"/>
        <item x="13"/>
        <item x="0"/>
        <item x="9"/>
        <item x="3"/>
        <item x="2"/>
        <item x="6"/>
        <item x="11"/>
        <item x="18"/>
        <item x="4"/>
        <item x="16"/>
        <item x="17"/>
        <item x="7"/>
        <item x="14"/>
        <item x="19"/>
        <item x="15"/>
        <item x="10"/>
        <item x="5"/>
        <item x="1"/>
        <item x="20"/>
        <item x="8"/>
        <item x="21"/>
        <item t="default"/>
      </items>
    </pivotField>
    <pivotField showAll="0"/>
    <pivotField showAll="0"/>
    <pivotField showAll="0">
      <items count="124">
        <item x="79"/>
        <item x="75"/>
        <item x="69"/>
        <item x="70"/>
        <item x="30"/>
        <item x="25"/>
        <item x="55"/>
        <item x="46"/>
        <item x="56"/>
        <item x="36"/>
        <item x="40"/>
        <item x="61"/>
        <item x="71"/>
        <item x="23"/>
        <item x="11"/>
        <item x="5"/>
        <item x="13"/>
        <item x="28"/>
        <item x="20"/>
        <item x="2"/>
        <item x="21"/>
        <item x="48"/>
        <item x="32"/>
        <item x="74"/>
        <item x="10"/>
        <item x="77"/>
        <item x="52"/>
        <item x="51"/>
        <item x="34"/>
        <item x="53"/>
        <item x="60"/>
        <item x="35"/>
        <item x="58"/>
        <item x="37"/>
        <item x="57"/>
        <item x="38"/>
        <item x="41"/>
        <item x="39"/>
        <item x="68"/>
        <item x="0"/>
        <item x="54"/>
        <item x="42"/>
        <item x="50"/>
        <item x="47"/>
        <item x="26"/>
        <item x="45"/>
        <item x="87"/>
        <item x="82"/>
        <item x="84"/>
        <item x="85"/>
        <item x="80"/>
        <item x="83"/>
        <item x="44"/>
        <item x="43"/>
        <item x="103"/>
        <item x="92"/>
        <item x="29"/>
        <item x="3"/>
        <item x="90"/>
        <item x="16"/>
        <item x="93"/>
        <item x="17"/>
        <item x="18"/>
        <item x="97"/>
        <item x="102"/>
        <item x="94"/>
        <item x="91"/>
        <item x="12"/>
        <item x="33"/>
        <item x="81"/>
        <item x="15"/>
        <item x="88"/>
        <item x="72"/>
        <item x="6"/>
        <item x="67"/>
        <item x="66"/>
        <item x="9"/>
        <item x="19"/>
        <item x="99"/>
        <item x="101"/>
        <item x="4"/>
        <item x="89"/>
        <item x="95"/>
        <item x="96"/>
        <item x="98"/>
        <item x="7"/>
        <item x="31"/>
        <item x="14"/>
        <item x="62"/>
        <item x="49"/>
        <item x="63"/>
        <item x="100"/>
        <item x="8"/>
        <item x="104"/>
        <item x="64"/>
        <item x="65"/>
        <item x="59"/>
        <item x="27"/>
        <item x="1"/>
        <item x="24"/>
        <item x="73"/>
        <item x="78"/>
        <item x="76"/>
        <item x="22"/>
        <item x="86"/>
        <item x="105"/>
        <item x="106"/>
        <item x="107"/>
        <item x="108"/>
        <item x="109"/>
        <item x="110"/>
        <item x="111"/>
        <item x="112"/>
        <item x="113"/>
        <item x="114"/>
        <item x="115"/>
        <item x="116"/>
        <item x="117"/>
        <item x="118"/>
        <item x="119"/>
        <item x="120"/>
        <item x="121"/>
        <item x="122"/>
        <item t="default"/>
      </items>
    </pivotField>
  </pivotFields>
  <rowFields count="1">
    <field x="18"/>
  </rowFields>
  <rowItems count="20">
    <i>
      <x v="2"/>
    </i>
    <i>
      <x v="3"/>
    </i>
    <i>
      <x v="4"/>
    </i>
    <i>
      <x v="6"/>
    </i>
    <i>
      <x v="7"/>
    </i>
    <i>
      <x v="8"/>
    </i>
    <i>
      <x v="9"/>
    </i>
    <i>
      <x v="10"/>
    </i>
    <i>
      <x v="11"/>
    </i>
    <i>
      <x v="12"/>
    </i>
    <i>
      <x v="13"/>
    </i>
    <i>
      <x v="14"/>
    </i>
    <i>
      <x v="15"/>
    </i>
    <i>
      <x v="16"/>
    </i>
    <i>
      <x v="17"/>
    </i>
    <i>
      <x v="18"/>
    </i>
    <i>
      <x v="19"/>
    </i>
    <i>
      <x v="20"/>
    </i>
    <i>
      <x v="21"/>
    </i>
    <i t="grand">
      <x/>
    </i>
  </rowItems>
  <colFields count="1">
    <field x="17"/>
  </colFields>
  <colItems count="12">
    <i>
      <x/>
    </i>
    <i>
      <x v="1"/>
    </i>
    <i>
      <x v="2"/>
    </i>
    <i>
      <x v="4"/>
    </i>
    <i>
      <x v="5"/>
    </i>
    <i>
      <x v="6"/>
    </i>
    <i>
      <x v="7"/>
    </i>
    <i>
      <x v="8"/>
    </i>
    <i>
      <x v="9"/>
    </i>
    <i>
      <x v="10"/>
    </i>
    <i>
      <x v="11"/>
    </i>
    <i t="grand">
      <x/>
    </i>
  </colItems>
  <pageFields count="1">
    <pageField fld="0" hier="-1"/>
  </pageFields>
  <dataFields count="1">
    <dataField name="Somme de Bocaux" fld="12" baseField="6" baseItem="15"/>
  </dataFields>
  <formats count="24">
    <format dxfId="189">
      <pivotArea outline="0" collapsedLevelsAreSubtotals="1" fieldPosition="0"/>
    </format>
    <format dxfId="188">
      <pivotArea field="6" type="button" dataOnly="0" labelOnly="1" outline="0"/>
    </format>
    <format dxfId="187">
      <pivotArea dataOnly="0" labelOnly="1" grandRow="1" outline="0" fieldPosition="0"/>
    </format>
    <format dxfId="186">
      <pivotArea dataOnly="0" labelOnly="1" fieldPosition="0">
        <references count="1">
          <reference field="17" count="0"/>
        </references>
      </pivotArea>
    </format>
    <format dxfId="185">
      <pivotArea dataOnly="0" labelOnly="1" grandCol="1" outline="0" fieldPosition="0"/>
    </format>
    <format dxfId="184">
      <pivotArea outline="0" collapsedLevelsAreSubtotals="1" fieldPosition="0">
        <references count="1">
          <reference field="17" count="0" selected="0"/>
        </references>
      </pivotArea>
    </format>
    <format dxfId="183">
      <pivotArea dataOnly="0" labelOnly="1" fieldPosition="0">
        <references count="1">
          <reference field="17" count="0"/>
        </references>
      </pivotArea>
    </format>
    <format dxfId="182">
      <pivotArea outline="0" collapsedLevelsAreSubtotals="1" fieldPosition="0">
        <references count="1">
          <reference field="17" count="0" selected="0"/>
        </references>
      </pivotArea>
    </format>
    <format dxfId="181">
      <pivotArea dataOnly="0" labelOnly="1" fieldPosition="0">
        <references count="1">
          <reference field="17" count="0"/>
        </references>
      </pivotArea>
    </format>
    <format dxfId="180">
      <pivotArea grandCol="1" outline="0" collapsedLevelsAreSubtotals="1" fieldPosition="0"/>
    </format>
    <format dxfId="179">
      <pivotArea dataOnly="0" labelOnly="1" grandCol="1" outline="0" fieldPosition="0"/>
    </format>
    <format dxfId="178">
      <pivotArea grandCol="1" outline="0" collapsedLevelsAreSubtotals="1" fieldPosition="0"/>
    </format>
    <format dxfId="177">
      <pivotArea dataOnly="0" labelOnly="1" grandCol="1" outline="0" fieldPosition="0"/>
    </format>
    <format dxfId="176">
      <pivotArea grandCol="1" outline="0" collapsedLevelsAreSubtotals="1" fieldPosition="0"/>
    </format>
    <format dxfId="175">
      <pivotArea dataOnly="0" labelOnly="1" grandCol="1" outline="0" fieldPosition="0"/>
    </format>
    <format dxfId="174">
      <pivotArea field="18" type="button" dataOnly="0" labelOnly="1" outline="0" axis="axisRow" fieldPosition="0"/>
    </format>
    <format dxfId="173">
      <pivotArea dataOnly="0" labelOnly="1" fieldPosition="0">
        <references count="1">
          <reference field="18" count="11">
            <x v="3"/>
            <x v="4"/>
            <x v="5"/>
            <x v="7"/>
            <x v="8"/>
            <x v="9"/>
            <x v="10"/>
            <x v="13"/>
            <x v="16"/>
            <x v="18"/>
            <x v="19"/>
          </reference>
        </references>
      </pivotArea>
    </format>
    <format dxfId="172">
      <pivotArea grandCol="1" outline="0" collapsedLevelsAreSubtotals="1" fieldPosition="0"/>
    </format>
    <format dxfId="171">
      <pivotArea field="17" grandRow="1" outline="0" collapsedLevelsAreSubtotals="1" axis="axisCol" fieldPosition="0">
        <references count="1">
          <reference field="17" count="12" selected="0">
            <x v="0"/>
            <x v="1"/>
            <x v="2"/>
            <x v="3"/>
            <x v="4"/>
            <x v="5"/>
            <x v="6"/>
            <x v="7"/>
            <x v="8"/>
            <x v="9"/>
            <x v="10"/>
            <x v="11"/>
          </reference>
        </references>
      </pivotArea>
    </format>
    <format dxfId="170">
      <pivotArea dataOnly="0" labelOnly="1" fieldPosition="0">
        <references count="1">
          <reference field="17" count="12">
            <x v="0"/>
            <x v="1"/>
            <x v="2"/>
            <x v="3"/>
            <x v="4"/>
            <x v="5"/>
            <x v="6"/>
            <x v="7"/>
            <x v="8"/>
            <x v="9"/>
            <x v="10"/>
            <x v="11"/>
          </reference>
        </references>
      </pivotArea>
    </format>
    <format dxfId="169">
      <pivotArea dataOnly="0" labelOnly="1" fieldPosition="0">
        <references count="1">
          <reference field="18" count="13">
            <x v="3"/>
            <x v="4"/>
            <x v="5"/>
            <x v="7"/>
            <x v="8"/>
            <x v="9"/>
            <x v="10"/>
            <x v="13"/>
            <x v="16"/>
            <x v="17"/>
            <x v="18"/>
            <x v="19"/>
            <x v="21"/>
          </reference>
        </references>
      </pivotArea>
    </format>
    <format dxfId="168">
      <pivotArea dataOnly="0" labelOnly="1" fieldPosition="0">
        <references count="1">
          <reference field="18" count="11">
            <x v="4"/>
            <x v="5"/>
            <x v="7"/>
            <x v="8"/>
            <x v="9"/>
            <x v="10"/>
            <x v="13"/>
            <x v="16"/>
            <x v="17"/>
            <x v="18"/>
            <x v="21"/>
          </reference>
        </references>
      </pivotArea>
    </format>
    <format dxfId="167">
      <pivotArea dataOnly="0" labelOnly="1" fieldPosition="0">
        <references count="1">
          <reference field="18" count="16">
            <x v="2"/>
            <x v="4"/>
            <x v="5"/>
            <x v="7"/>
            <x v="8"/>
            <x v="9"/>
            <x v="10"/>
            <x v="11"/>
            <x v="12"/>
            <x v="13"/>
            <x v="14"/>
            <x v="15"/>
            <x v="16"/>
            <x v="18"/>
            <x v="20"/>
            <x v="21"/>
          </reference>
        </references>
      </pivotArea>
    </format>
    <format dxfId="166">
      <pivotArea dataOnly="0" labelOnly="1" fieldPosition="0">
        <references count="1">
          <reference field="18" count="19">
            <x v="2"/>
            <x v="3"/>
            <x v="4"/>
            <x v="6"/>
            <x v="7"/>
            <x v="8"/>
            <x v="9"/>
            <x v="10"/>
            <x v="11"/>
            <x v="12"/>
            <x v="13"/>
            <x v="14"/>
            <x v="15"/>
            <x v="16"/>
            <x v="17"/>
            <x v="18"/>
            <x v="19"/>
            <x v="20"/>
            <x v="21"/>
          </reference>
        </references>
      </pivotArea>
    </format>
  </formats>
  <conditionalFormats count="1">
    <conditionalFormat priority="3">
      <pivotAreas count="1">
        <pivotArea type="data" collapsedLevelsAreSubtotals="1" fieldPosition="0">
          <references count="3">
            <reference field="4294967294" count="1" selected="0">
              <x v="0"/>
            </reference>
            <reference field="17" count="11" selected="0">
              <x v="0"/>
              <x v="1"/>
              <x v="2"/>
              <x v="4"/>
              <x v="5"/>
              <x v="6"/>
              <x v="7"/>
              <x v="8"/>
              <x v="9"/>
              <x v="10"/>
              <x v="11"/>
            </reference>
            <reference field="18" count="19">
              <x v="2"/>
              <x v="3"/>
              <x v="4"/>
              <x v="6"/>
              <x v="7"/>
              <x v="8"/>
              <x v="9"/>
              <x v="10"/>
              <x v="11"/>
              <x v="12"/>
              <x v="13"/>
              <x v="14"/>
              <x v="15"/>
              <x v="16"/>
              <x v="17"/>
              <x v="18"/>
              <x v="19"/>
              <x v="20"/>
              <x v="2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E7800B6-7D2E-44D6-88B2-F6BC7C8CAB55}" name="Tableau croisé dynamique2" cacheId="1" applyNumberFormats="0" applyBorderFormats="0" applyFontFormats="0" applyPatternFormats="0" applyAlignmentFormats="0" applyWidthHeightFormats="1" dataCaption="Valeurs" updatedVersion="8" minRefreshableVersion="3" useAutoFormatting="1" itemPrintTitles="1" createdVersion="8" indent="0" compact="0" outline="1" outlineData="1" compactData="0" multipleFieldFilters="0">
  <location ref="A3:Q16" firstHeaderRow="1" firstDataRow="3" firstDataCol="2" rowPageCount="1" colPageCount="1"/>
  <pivotFields count="22">
    <pivotField axis="axisPage" compact="0" multipleItemSelectionAllowed="1" showAll="0">
      <items count="12">
        <item m="1" x="10"/>
        <item h="1" x="3"/>
        <item h="1" x="0"/>
        <item h="1" x="1"/>
        <item h="1" x="2"/>
        <item h="1" x="4"/>
        <item h="1" m="1" x="9"/>
        <item h="1" m="1" x="8"/>
        <item h="1" x="7"/>
        <item h="1" x="5"/>
        <item x="6"/>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Col" compact="0" showAll="0">
      <items count="134">
        <item x="74"/>
        <item x="81"/>
        <item m="1" x="129"/>
        <item x="69"/>
        <item x="52"/>
        <item x="19"/>
        <item x="57"/>
        <item x="41"/>
        <item x="43"/>
        <item x="44"/>
        <item x="40"/>
        <item x="42"/>
        <item x="66"/>
        <item x="33"/>
        <item m="1" x="117"/>
        <item x="1"/>
        <item x="2"/>
        <item x="78"/>
        <item x="14"/>
        <item x="21"/>
        <item x="27"/>
        <item x="54"/>
        <item x="12"/>
        <item x="73"/>
        <item x="4"/>
        <item m="1" x="130"/>
        <item m="1" x="126"/>
        <item m="1" x="125"/>
        <item m="1" x="122"/>
        <item m="1" x="127"/>
        <item x="58"/>
        <item x="67"/>
        <item x="64"/>
        <item x="61"/>
        <item x="62"/>
        <item x="46"/>
        <item x="60"/>
        <item x="45"/>
        <item x="68"/>
        <item m="1" x="116"/>
        <item m="1" x="128"/>
        <item x="56"/>
        <item m="1" x="124"/>
        <item m="1" x="123"/>
        <item x="48"/>
        <item x="50"/>
        <item x="88"/>
        <item x="85"/>
        <item x="86"/>
        <item x="89"/>
        <item m="1" x="131"/>
        <item m="1" x="132"/>
        <item x="49"/>
        <item x="20"/>
        <item x="112"/>
        <item x="115"/>
        <item x="97"/>
        <item x="39"/>
        <item x="3"/>
        <item x="95"/>
        <item m="1" x="119"/>
        <item x="99"/>
        <item x="36"/>
        <item x="70"/>
        <item x="103"/>
        <item x="10"/>
        <item x="100"/>
        <item x="96"/>
        <item x="98"/>
        <item x="94"/>
        <item x="87"/>
        <item m="1" x="118"/>
        <item x="92"/>
        <item x="90"/>
        <item x="91"/>
        <item x="22"/>
        <item x="101"/>
        <item x="30"/>
        <item m="1" x="120"/>
        <item x="8"/>
        <item x="104"/>
        <item x="28"/>
        <item x="93"/>
        <item x="102"/>
        <item x="35"/>
        <item x="6"/>
        <item x="25"/>
        <item m="1" x="121"/>
        <item x="9"/>
        <item x="11"/>
        <item x="47"/>
        <item x="55"/>
        <item x="7"/>
        <item x="38"/>
        <item x="113"/>
        <item x="114"/>
        <item x="108"/>
        <item x="111"/>
        <item x="106"/>
        <item x="51"/>
        <item x="105"/>
        <item x="109"/>
        <item x="107"/>
        <item x="63"/>
        <item x="71"/>
        <item x="59"/>
        <item x="13"/>
        <item x="16"/>
        <item x="18"/>
        <item x="72"/>
        <item x="77"/>
        <item x="75"/>
        <item x="17"/>
        <item x="84"/>
        <item x="110"/>
        <item x="0"/>
        <item x="5"/>
        <item x="15"/>
        <item x="23"/>
        <item x="24"/>
        <item x="26"/>
        <item x="29"/>
        <item x="31"/>
        <item x="32"/>
        <item x="34"/>
        <item x="37"/>
        <item x="53"/>
        <item x="65"/>
        <item x="76"/>
        <item x="79"/>
        <item x="80"/>
        <item x="82"/>
        <item x="83"/>
        <item t="default"/>
      </items>
    </pivotField>
    <pivotField dataField="1" compact="0" showAll="0"/>
    <pivotField compact="0" showAll="0"/>
    <pivotField compact="0" showAll="0"/>
    <pivotField compact="0" showAll="0"/>
    <pivotField compact="0" showAll="0"/>
    <pivotField compact="0" showAll="0">
      <items count="31">
        <item x="0"/>
        <item x="26"/>
        <item x="4"/>
        <item m="1" x="29"/>
        <item x="8"/>
        <item x="24"/>
        <item x="25"/>
        <item x="5"/>
        <item x="3"/>
        <item x="9"/>
        <item x="1"/>
        <item x="2"/>
        <item x="17"/>
        <item x="6"/>
        <item x="18"/>
        <item x="11"/>
        <item x="12"/>
        <item x="13"/>
        <item x="10"/>
        <item x="21"/>
        <item x="22"/>
        <item x="19"/>
        <item x="28"/>
        <item x="15"/>
        <item x="14"/>
        <item x="7"/>
        <item x="16"/>
        <item x="20"/>
        <item x="23"/>
        <item x="27"/>
        <item t="default"/>
      </items>
    </pivotField>
    <pivotField axis="axisRow" compact="0" showAll="0" sortType="ascending">
      <items count="24">
        <item m="1" x="22"/>
        <item x="12"/>
        <item x="13"/>
        <item x="0"/>
        <item x="9"/>
        <item x="3"/>
        <item x="2"/>
        <item x="6"/>
        <item x="11"/>
        <item x="18"/>
        <item x="4"/>
        <item x="16"/>
        <item x="17"/>
        <item x="7"/>
        <item x="14"/>
        <item x="19"/>
        <item x="15"/>
        <item x="10"/>
        <item x="5"/>
        <item x="1"/>
        <item x="20"/>
        <item x="8"/>
        <item x="21"/>
        <item t="default"/>
      </items>
    </pivotField>
    <pivotField compact="0" showAll="0"/>
    <pivotField axis="axisRow" compact="0" showAll="0">
      <items count="78">
        <item x="13"/>
        <item x="9"/>
        <item x="50"/>
        <item x="39"/>
        <item x="36"/>
        <item x="53"/>
        <item x="40"/>
        <item x="38"/>
        <item x="51"/>
        <item x="41"/>
        <item x="52"/>
        <item x="49"/>
        <item x="46"/>
        <item x="37"/>
        <item x="42"/>
        <item x="69"/>
        <item x="2"/>
        <item x="12"/>
        <item x="21"/>
        <item x="62"/>
        <item x="22"/>
        <item x="20"/>
        <item x="16"/>
        <item x="23"/>
        <item x="8"/>
        <item x="26"/>
        <item x="65"/>
        <item x="29"/>
        <item x="30"/>
        <item x="28"/>
        <item x="25"/>
        <item x="27"/>
        <item x="24"/>
        <item x="72"/>
        <item x="55"/>
        <item x="66"/>
        <item x="68"/>
        <item x="75"/>
        <item x="67"/>
        <item x="60"/>
        <item x="33"/>
        <item x="73"/>
        <item x="54"/>
        <item x="1"/>
        <item x="5"/>
        <item x="31"/>
        <item x="70"/>
        <item x="58"/>
        <item x="59"/>
        <item x="34"/>
        <item x="6"/>
        <item x="64"/>
        <item x="3"/>
        <item x="4"/>
        <item x="32"/>
        <item x="18"/>
        <item x="14"/>
        <item x="61"/>
        <item x="57"/>
        <item x="56"/>
        <item x="74"/>
        <item x="17"/>
        <item x="10"/>
        <item x="71"/>
        <item x="63"/>
        <item x="35"/>
        <item x="48"/>
        <item x="43"/>
        <item x="45"/>
        <item x="19"/>
        <item x="76"/>
        <item x="7"/>
        <item x="15"/>
        <item x="11"/>
        <item x="44"/>
        <item x="47"/>
        <item x="0"/>
        <item t="default"/>
      </items>
    </pivotField>
    <pivotField axis="axisCol" compact="0" showAll="0">
      <items count="124">
        <item x="79"/>
        <item x="75"/>
        <item x="69"/>
        <item x="70"/>
        <item x="30"/>
        <item x="25"/>
        <item x="55"/>
        <item x="46"/>
        <item x="56"/>
        <item x="36"/>
        <item x="40"/>
        <item x="61"/>
        <item x="71"/>
        <item x="23"/>
        <item x="11"/>
        <item x="5"/>
        <item x="13"/>
        <item x="28"/>
        <item x="20"/>
        <item x="2"/>
        <item x="21"/>
        <item x="48"/>
        <item x="32"/>
        <item x="74"/>
        <item x="10"/>
        <item x="77"/>
        <item x="52"/>
        <item x="51"/>
        <item x="34"/>
        <item x="53"/>
        <item x="60"/>
        <item x="35"/>
        <item x="58"/>
        <item x="37"/>
        <item x="57"/>
        <item x="38"/>
        <item x="41"/>
        <item x="39"/>
        <item x="68"/>
        <item x="0"/>
        <item x="54"/>
        <item x="42"/>
        <item x="50"/>
        <item x="47"/>
        <item x="26"/>
        <item x="45"/>
        <item x="87"/>
        <item x="82"/>
        <item x="84"/>
        <item x="85"/>
        <item x="80"/>
        <item x="83"/>
        <item x="44"/>
        <item x="43"/>
        <item n="R &amp; RA" x="103"/>
        <item x="92"/>
        <item x="29"/>
        <item x="3"/>
        <item x="90"/>
        <item x="16"/>
        <item x="93"/>
        <item x="17"/>
        <item x="18"/>
        <item x="97"/>
        <item x="102"/>
        <item x="94"/>
        <item x="91"/>
        <item x="12"/>
        <item x="33"/>
        <item x="81"/>
        <item x="15"/>
        <item x="88"/>
        <item x="72"/>
        <item x="6"/>
        <item x="67"/>
        <item x="66"/>
        <item x="9"/>
        <item x="19"/>
        <item x="99"/>
        <item x="101"/>
        <item x="4"/>
        <item x="89"/>
        <item x="95"/>
        <item x="96"/>
        <item x="98"/>
        <item x="7"/>
        <item x="31"/>
        <item x="14"/>
        <item x="62"/>
        <item x="49"/>
        <item x="63"/>
        <item x="100"/>
        <item x="8"/>
        <item n="XR" x="104"/>
        <item x="64"/>
        <item x="65"/>
        <item x="59"/>
        <item x="27"/>
        <item x="1"/>
        <item x="24"/>
        <item x="73"/>
        <item x="78"/>
        <item x="76"/>
        <item x="22"/>
        <item x="86"/>
        <item x="105"/>
        <item x="106"/>
        <item x="107"/>
        <item x="108"/>
        <item x="109"/>
        <item x="110"/>
        <item x="111"/>
        <item x="112"/>
        <item x="113"/>
        <item x="114"/>
        <item x="115"/>
        <item x="116"/>
        <item x="117"/>
        <item x="118"/>
        <item x="119"/>
        <item x="120"/>
        <item x="121"/>
        <item x="122"/>
        <item t="default"/>
      </items>
    </pivotField>
  </pivotFields>
  <rowFields count="2">
    <field x="18"/>
    <field x="20"/>
  </rowFields>
  <rowItems count="11">
    <i>
      <x v="7"/>
    </i>
    <i r="1">
      <x v="17"/>
    </i>
    <i r="1">
      <x v="50"/>
    </i>
    <i>
      <x v="10"/>
    </i>
    <i r="1">
      <x v="40"/>
    </i>
    <i r="1">
      <x v="52"/>
    </i>
    <i r="1">
      <x v="55"/>
    </i>
    <i r="1">
      <x v="69"/>
    </i>
    <i>
      <x v="21"/>
    </i>
    <i r="1">
      <x v="23"/>
    </i>
    <i t="grand">
      <x/>
    </i>
  </rowItems>
  <colFields count="2">
    <field x="21"/>
    <field x="11"/>
  </colFields>
  <colItems count="15">
    <i>
      <x v="54"/>
      <x v="54"/>
    </i>
    <i r="1">
      <x v="55"/>
    </i>
    <i r="1">
      <x v="94"/>
    </i>
    <i t="default">
      <x v="54"/>
    </i>
    <i>
      <x v="93"/>
      <x v="95"/>
    </i>
    <i r="1">
      <x v="96"/>
    </i>
    <i r="1">
      <x v="97"/>
    </i>
    <i r="1">
      <x v="98"/>
    </i>
    <i r="1">
      <x v="99"/>
    </i>
    <i r="1">
      <x v="100"/>
    </i>
    <i r="1">
      <x v="101"/>
    </i>
    <i r="1">
      <x v="102"/>
    </i>
    <i r="1">
      <x v="114"/>
    </i>
    <i t="default">
      <x v="93"/>
    </i>
    <i t="grand">
      <x/>
    </i>
  </colItems>
  <pageFields count="1">
    <pageField fld="0" hier="-1"/>
  </pageFields>
  <dataFields count="1">
    <dataField name="Somme de Bocaux" fld="12" baseField="18" baseItem="40"/>
  </dataFields>
  <formats count="61">
    <format dxfId="159">
      <pivotArea type="all" dataOnly="0" outline="0" fieldPosition="0"/>
    </format>
    <format dxfId="158">
      <pivotArea outline="0" collapsedLevelsAreSubtotals="1" fieldPosition="0"/>
    </format>
    <format dxfId="157">
      <pivotArea type="origin" dataOnly="0" labelOnly="1" outline="0" fieldPosition="0"/>
    </format>
    <format dxfId="156">
      <pivotArea field="17" type="button" dataOnly="0" labelOnly="1" outline="0"/>
    </format>
    <format dxfId="155">
      <pivotArea type="topRight" dataOnly="0" labelOnly="1" outline="0" fieldPosition="0"/>
    </format>
    <format dxfId="154">
      <pivotArea field="18" type="button" dataOnly="0" labelOnly="1" outline="0" axis="axisRow" fieldPosition="0"/>
    </format>
    <format dxfId="153">
      <pivotArea dataOnly="0" labelOnly="1" fieldPosition="0">
        <references count="1">
          <reference field="18" count="12">
            <x v="3"/>
            <x v="4"/>
            <x v="5"/>
            <x v="7"/>
            <x v="8"/>
            <x v="9"/>
            <x v="10"/>
            <x v="13"/>
            <x v="16"/>
            <x v="18"/>
            <x v="19"/>
            <x v="21"/>
          </reference>
        </references>
      </pivotArea>
    </format>
    <format dxfId="152">
      <pivotArea dataOnly="0" labelOnly="1" grandRow="1" outline="0" fieldPosition="0"/>
    </format>
    <format dxfId="151">
      <pivotArea dataOnly="0" labelOnly="1" fieldPosition="0">
        <references count="2">
          <reference field="18" count="1" selected="0">
            <x v="3"/>
          </reference>
          <reference field="20" count="1">
            <x v="22"/>
          </reference>
        </references>
      </pivotArea>
    </format>
    <format dxfId="150">
      <pivotArea dataOnly="0" labelOnly="1" fieldPosition="0">
        <references count="2">
          <reference field="18" count="1" selected="0">
            <x v="4"/>
          </reference>
          <reference field="20" count="1">
            <x v="24"/>
          </reference>
        </references>
      </pivotArea>
    </format>
    <format dxfId="149">
      <pivotArea dataOnly="0" labelOnly="1" fieldPosition="0">
        <references count="2">
          <reference field="18" count="1" selected="0">
            <x v="5"/>
          </reference>
          <reference field="20" count="2">
            <x v="16"/>
            <x v="54"/>
          </reference>
        </references>
      </pivotArea>
    </format>
    <format dxfId="148">
      <pivotArea dataOnly="0" labelOnly="1" fieldPosition="0">
        <references count="2">
          <reference field="18" count="1" selected="0">
            <x v="7"/>
          </reference>
          <reference field="20" count="2">
            <x v="17"/>
            <x v="50"/>
          </reference>
        </references>
      </pivotArea>
    </format>
    <format dxfId="147">
      <pivotArea dataOnly="0" labelOnly="1" fieldPosition="0">
        <references count="2">
          <reference field="18" count="1" selected="0">
            <x v="8"/>
          </reference>
          <reference field="20" count="3">
            <x v="18"/>
            <x v="20"/>
            <x v="21"/>
          </reference>
        </references>
      </pivotArea>
    </format>
    <format dxfId="146">
      <pivotArea dataOnly="0" labelOnly="1" fieldPosition="0">
        <references count="2">
          <reference field="18" count="1" selected="0">
            <x v="10"/>
          </reference>
          <reference field="20" count="3">
            <x v="40"/>
            <x v="52"/>
            <x v="69"/>
          </reference>
        </references>
      </pivotArea>
    </format>
    <format dxfId="145">
      <pivotArea dataOnly="0" labelOnly="1" fieldPosition="0">
        <references count="2">
          <reference field="18" count="1" selected="0">
            <x v="13"/>
          </reference>
          <reference field="20" count="6">
            <x v="25"/>
            <x v="27"/>
            <x v="28"/>
            <x v="29"/>
            <x v="30"/>
            <x v="31"/>
          </reference>
        </references>
      </pivotArea>
    </format>
    <format dxfId="144">
      <pivotArea dataOnly="0" labelOnly="1" fieldPosition="0">
        <references count="2">
          <reference field="18" count="1" selected="0">
            <x v="16"/>
          </reference>
          <reference field="20" count="4">
            <x v="33"/>
            <x v="34"/>
            <x v="36"/>
            <x v="37"/>
          </reference>
        </references>
      </pivotArea>
    </format>
    <format dxfId="143">
      <pivotArea dataOnly="0" labelOnly="1" fieldPosition="0">
        <references count="2">
          <reference field="18" count="1" selected="0">
            <x v="18"/>
          </reference>
          <reference field="20" count="2">
            <x v="49"/>
            <x v="53"/>
          </reference>
        </references>
      </pivotArea>
    </format>
    <format dxfId="142">
      <pivotArea dataOnly="0" labelOnly="1" fieldPosition="0">
        <references count="2">
          <reference field="18" count="1" selected="0">
            <x v="19"/>
          </reference>
          <reference field="20" count="1">
            <x v="53"/>
          </reference>
        </references>
      </pivotArea>
    </format>
    <format dxfId="141">
      <pivotArea dataOnly="0" labelOnly="1" fieldPosition="0">
        <references count="2">
          <reference field="18" count="1" selected="0">
            <x v="21"/>
          </reference>
          <reference field="20" count="2">
            <x v="15"/>
            <x v="23"/>
          </reference>
        </references>
      </pivotArea>
    </format>
    <format dxfId="140">
      <pivotArea dataOnly="0" labelOnly="1" grandCol="1" outline="0" fieldPosition="0"/>
    </format>
    <format dxfId="139">
      <pivotArea type="all" dataOnly="0" outline="0" fieldPosition="0"/>
    </format>
    <format dxfId="138">
      <pivotArea outline="0" collapsedLevelsAreSubtotals="1" fieldPosition="0"/>
    </format>
    <format dxfId="137">
      <pivotArea type="origin" dataOnly="0" labelOnly="1" outline="0" fieldPosition="0"/>
    </format>
    <format dxfId="136">
      <pivotArea field="17" type="button" dataOnly="0" labelOnly="1" outline="0"/>
    </format>
    <format dxfId="135">
      <pivotArea type="topRight" dataOnly="0" labelOnly="1" outline="0" fieldPosition="0"/>
    </format>
    <format dxfId="134">
      <pivotArea field="18" type="button" dataOnly="0" labelOnly="1" outline="0" axis="axisRow" fieldPosition="0"/>
    </format>
    <format dxfId="133">
      <pivotArea dataOnly="0" labelOnly="1" fieldPosition="0">
        <references count="1">
          <reference field="18" count="12">
            <x v="3"/>
            <x v="4"/>
            <x v="5"/>
            <x v="7"/>
            <x v="8"/>
            <x v="9"/>
            <x v="10"/>
            <x v="13"/>
            <x v="16"/>
            <x v="18"/>
            <x v="19"/>
            <x v="21"/>
          </reference>
        </references>
      </pivotArea>
    </format>
    <format dxfId="132">
      <pivotArea dataOnly="0" labelOnly="1" grandRow="1" outline="0" fieldPosition="0"/>
    </format>
    <format dxfId="131">
      <pivotArea dataOnly="0" labelOnly="1" fieldPosition="0">
        <references count="2">
          <reference field="18" count="1" selected="0">
            <x v="3"/>
          </reference>
          <reference field="20" count="1">
            <x v="22"/>
          </reference>
        </references>
      </pivotArea>
    </format>
    <format dxfId="130">
      <pivotArea dataOnly="0" labelOnly="1" fieldPosition="0">
        <references count="2">
          <reference field="18" count="1" selected="0">
            <x v="4"/>
          </reference>
          <reference field="20" count="1">
            <x v="24"/>
          </reference>
        </references>
      </pivotArea>
    </format>
    <format dxfId="129">
      <pivotArea dataOnly="0" labelOnly="1" fieldPosition="0">
        <references count="2">
          <reference field="18" count="1" selected="0">
            <x v="5"/>
          </reference>
          <reference field="20" count="2">
            <x v="16"/>
            <x v="54"/>
          </reference>
        </references>
      </pivotArea>
    </format>
    <format dxfId="128">
      <pivotArea dataOnly="0" labelOnly="1" fieldPosition="0">
        <references count="2">
          <reference field="18" count="1" selected="0">
            <x v="7"/>
          </reference>
          <reference field="20" count="2">
            <x v="17"/>
            <x v="50"/>
          </reference>
        </references>
      </pivotArea>
    </format>
    <format dxfId="127">
      <pivotArea dataOnly="0" labelOnly="1" fieldPosition="0">
        <references count="2">
          <reference field="18" count="1" selected="0">
            <x v="8"/>
          </reference>
          <reference field="20" count="3">
            <x v="18"/>
            <x v="20"/>
            <x v="21"/>
          </reference>
        </references>
      </pivotArea>
    </format>
    <format dxfId="126">
      <pivotArea dataOnly="0" labelOnly="1" fieldPosition="0">
        <references count="2">
          <reference field="18" count="1" selected="0">
            <x v="10"/>
          </reference>
          <reference field="20" count="3">
            <x v="40"/>
            <x v="52"/>
            <x v="69"/>
          </reference>
        </references>
      </pivotArea>
    </format>
    <format dxfId="125">
      <pivotArea dataOnly="0" labelOnly="1" fieldPosition="0">
        <references count="2">
          <reference field="18" count="1" selected="0">
            <x v="13"/>
          </reference>
          <reference field="20" count="6">
            <x v="25"/>
            <x v="27"/>
            <x v="28"/>
            <x v="29"/>
            <x v="30"/>
            <x v="31"/>
          </reference>
        </references>
      </pivotArea>
    </format>
    <format dxfId="124">
      <pivotArea dataOnly="0" labelOnly="1" fieldPosition="0">
        <references count="2">
          <reference field="18" count="1" selected="0">
            <x v="16"/>
          </reference>
          <reference field="20" count="4">
            <x v="33"/>
            <x v="34"/>
            <x v="36"/>
            <x v="37"/>
          </reference>
        </references>
      </pivotArea>
    </format>
    <format dxfId="123">
      <pivotArea dataOnly="0" labelOnly="1" fieldPosition="0">
        <references count="2">
          <reference field="18" count="1" selected="0">
            <x v="18"/>
          </reference>
          <reference field="20" count="2">
            <x v="49"/>
            <x v="53"/>
          </reference>
        </references>
      </pivotArea>
    </format>
    <format dxfId="122">
      <pivotArea dataOnly="0" labelOnly="1" fieldPosition="0">
        <references count="2">
          <reference field="18" count="1" selected="0">
            <x v="19"/>
          </reference>
          <reference field="20" count="1">
            <x v="53"/>
          </reference>
        </references>
      </pivotArea>
    </format>
    <format dxfId="121">
      <pivotArea dataOnly="0" labelOnly="1" fieldPosition="0">
        <references count="2">
          <reference field="18" count="1" selected="0">
            <x v="21"/>
          </reference>
          <reference field="20" count="2">
            <x v="15"/>
            <x v="23"/>
          </reference>
        </references>
      </pivotArea>
    </format>
    <format dxfId="120">
      <pivotArea dataOnly="0" labelOnly="1" grandCol="1" outline="0" fieldPosition="0"/>
    </format>
    <format dxfId="119">
      <pivotArea grandRow="1" outline="0" collapsedLevelsAreSubtotals="1" fieldPosition="0"/>
    </format>
    <format dxfId="118">
      <pivotArea field="18" grandCol="1" axis="axisRow" fieldPosition="0">
        <references count="1">
          <reference field="18" count="1">
            <x v="4"/>
          </reference>
        </references>
      </pivotArea>
    </format>
    <format dxfId="117">
      <pivotArea field="20" grandCol="1" axis="axisRow" fieldPosition="1">
        <references count="2">
          <reference field="18" count="1" selected="0">
            <x v="4"/>
          </reference>
          <reference field="20" count="1">
            <x v="24"/>
          </reference>
        </references>
      </pivotArea>
    </format>
    <format dxfId="116">
      <pivotArea field="18" grandCol="1" axis="axisRow" fieldPosition="0">
        <references count="1">
          <reference field="18" count="1">
            <x v="5"/>
          </reference>
        </references>
      </pivotArea>
    </format>
    <format dxfId="115">
      <pivotArea field="20" grandCol="1" axis="axisRow" fieldPosition="1">
        <references count="2">
          <reference field="18" count="1" selected="0">
            <x v="5"/>
          </reference>
          <reference field="20" count="2">
            <x v="16"/>
            <x v="54"/>
          </reference>
        </references>
      </pivotArea>
    </format>
    <format dxfId="114">
      <pivotArea field="18" grandCol="1" axis="axisRow" fieldPosition="0">
        <references count="1">
          <reference field="18" count="1">
            <x v="7"/>
          </reference>
        </references>
      </pivotArea>
    </format>
    <format dxfId="113">
      <pivotArea field="20" grandCol="1" axis="axisRow" fieldPosition="1">
        <references count="2">
          <reference field="18" count="1" selected="0">
            <x v="7"/>
          </reference>
          <reference field="20" count="2">
            <x v="17"/>
            <x v="50"/>
          </reference>
        </references>
      </pivotArea>
    </format>
    <format dxfId="112">
      <pivotArea field="18" grandCol="1" axis="axisRow" fieldPosition="0">
        <references count="1">
          <reference field="18" count="1">
            <x v="8"/>
          </reference>
        </references>
      </pivotArea>
    </format>
    <format dxfId="111">
      <pivotArea field="20" grandCol="1" axis="axisRow" fieldPosition="1">
        <references count="2">
          <reference field="18" count="1" selected="0">
            <x v="8"/>
          </reference>
          <reference field="20" count="1">
            <x v="18"/>
          </reference>
        </references>
      </pivotArea>
    </format>
    <format dxfId="110">
      <pivotArea field="18" grandCol="1" axis="axisRow" fieldPosition="0">
        <references count="1">
          <reference field="18" count="1">
            <x v="9"/>
          </reference>
        </references>
      </pivotArea>
    </format>
    <format dxfId="109">
      <pivotArea field="18" grandCol="1" axis="axisRow" fieldPosition="0">
        <references count="1">
          <reference field="18" count="1">
            <x v="10"/>
          </reference>
        </references>
      </pivotArea>
    </format>
    <format dxfId="108">
      <pivotArea field="20" grandCol="1" axis="axisRow" fieldPosition="1">
        <references count="2">
          <reference field="18" count="1" selected="0">
            <x v="10"/>
          </reference>
          <reference field="20" count="1">
            <x v="52"/>
          </reference>
        </references>
      </pivotArea>
    </format>
    <format dxfId="107">
      <pivotArea field="18" grandCol="1" axis="axisRow" fieldPosition="0">
        <references count="1">
          <reference field="18" count="1">
            <x v="13"/>
          </reference>
        </references>
      </pivotArea>
    </format>
    <format dxfId="106">
      <pivotArea field="20" grandCol="1" axis="axisRow" fieldPosition="1">
        <references count="2">
          <reference field="18" count="1" selected="0">
            <x v="13"/>
          </reference>
          <reference field="20" count="3">
            <x v="25"/>
            <x v="27"/>
            <x v="28"/>
          </reference>
        </references>
      </pivotArea>
    </format>
    <format dxfId="105">
      <pivotArea field="18" grandCol="1" axis="axisRow" fieldPosition="0">
        <references count="1">
          <reference field="18" count="1">
            <x v="16"/>
          </reference>
        </references>
      </pivotArea>
    </format>
    <format dxfId="104">
      <pivotArea field="20" grandCol="1" axis="axisRow" fieldPosition="1">
        <references count="2">
          <reference field="18" count="1" selected="0">
            <x v="16"/>
          </reference>
          <reference field="20" count="3">
            <x v="34"/>
            <x v="36"/>
            <x v="37"/>
          </reference>
        </references>
      </pivotArea>
    </format>
    <format dxfId="103">
      <pivotArea field="18" grandCol="1" axis="axisRow" fieldPosition="0">
        <references count="1">
          <reference field="18" count="1">
            <x v="18"/>
          </reference>
        </references>
      </pivotArea>
    </format>
    <format dxfId="102">
      <pivotArea field="18" grandCol="1" axis="axisRow" fieldPosition="0">
        <references count="1">
          <reference field="18" count="1">
            <x v="19"/>
          </reference>
        </references>
      </pivotArea>
    </format>
    <format dxfId="101">
      <pivotArea field="20" grandCol="1" axis="axisRow" fieldPosition="1">
        <references count="2">
          <reference field="18" count="1" selected="0">
            <x v="19"/>
          </reference>
          <reference field="20" count="1">
            <x v="53"/>
          </reference>
        </references>
      </pivotArea>
    </format>
    <format dxfId="100">
      <pivotArea field="18" grandCol="1" axis="axisRow" fieldPosition="0">
        <references count="1">
          <reference field="18" count="1">
            <x v="21"/>
          </reference>
        </references>
      </pivotArea>
    </format>
    <format dxfId="99">
      <pivotArea field="20" grandCol="1" axis="axisRow" fieldPosition="1">
        <references count="2">
          <reference field="18" count="1" selected="0">
            <x v="21"/>
          </reference>
          <reference field="20" count="2">
            <x v="15"/>
            <x v="23"/>
          </reference>
        </references>
      </pivotArea>
    </format>
  </formats>
  <pivotTableStyleInfo name="PivotStyleDark9"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69B4644-065F-4753-A911-B4F0F8FDFD5C}" name="Tableau croisé dynamique1"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3:P9" firstHeaderRow="1" firstDataRow="3" firstDataCol="1" rowPageCount="1" colPageCount="1"/>
  <pivotFields count="22">
    <pivotField axis="axisPage" multipleItemSelectionAllowed="1" showAll="0">
      <items count="12">
        <item m="1" x="10"/>
        <item h="1" x="3"/>
        <item h="1" x="0"/>
        <item h="1" x="1"/>
        <item h="1" x="2"/>
        <item h="1" x="4"/>
        <item h="1" m="1" x="9"/>
        <item h="1" m="1" x="8"/>
        <item h="1" x="7"/>
        <item h="1" x="5"/>
        <item x="6"/>
        <item t="default"/>
      </items>
    </pivotField>
    <pivotField showAll="0"/>
    <pivotField showAll="0"/>
    <pivotField showAll="0"/>
    <pivotField showAll="0"/>
    <pivotField showAll="0"/>
    <pivotField showAll="0">
      <items count="25">
        <item x="12"/>
        <item x="8"/>
        <item x="20"/>
        <item x="13"/>
        <item x="0"/>
        <item x="14"/>
        <item x="9"/>
        <item x="15"/>
        <item x="3"/>
        <item x="5"/>
        <item x="11"/>
        <item x="6"/>
        <item x="18"/>
        <item x="1"/>
        <item x="16"/>
        <item x="4"/>
        <item x="17"/>
        <item x="7"/>
        <item x="19"/>
        <item x="10"/>
        <item x="2"/>
        <item x="21"/>
        <item m="1" x="22"/>
        <item m="1" x="23"/>
        <item t="default"/>
      </items>
    </pivotField>
    <pivotField showAll="0"/>
    <pivotField showAll="0"/>
    <pivotField showAll="0"/>
    <pivotField showAll="0"/>
    <pivotField axis="axisCol" showAll="0">
      <items count="134">
        <item x="74"/>
        <item x="81"/>
        <item m="1" x="129"/>
        <item x="69"/>
        <item x="52"/>
        <item x="19"/>
        <item x="57"/>
        <item x="41"/>
        <item x="43"/>
        <item x="44"/>
        <item x="40"/>
        <item x="42"/>
        <item x="66"/>
        <item x="33"/>
        <item m="1" x="117"/>
        <item x="1"/>
        <item x="2"/>
        <item x="78"/>
        <item x="14"/>
        <item x="21"/>
        <item x="27"/>
        <item x="54"/>
        <item x="12"/>
        <item x="73"/>
        <item x="4"/>
        <item m="1" x="130"/>
        <item m="1" x="126"/>
        <item m="1" x="125"/>
        <item m="1" x="122"/>
        <item m="1" x="127"/>
        <item x="58"/>
        <item x="67"/>
        <item x="64"/>
        <item x="61"/>
        <item x="62"/>
        <item x="46"/>
        <item x="60"/>
        <item x="45"/>
        <item x="68"/>
        <item m="1" x="116"/>
        <item m="1" x="128"/>
        <item x="56"/>
        <item m="1" x="124"/>
        <item m="1" x="123"/>
        <item x="48"/>
        <item x="50"/>
        <item x="88"/>
        <item x="85"/>
        <item x="86"/>
        <item x="89"/>
        <item m="1" x="131"/>
        <item m="1" x="132"/>
        <item x="49"/>
        <item x="20"/>
        <item x="112"/>
        <item x="115"/>
        <item x="113"/>
        <item x="97"/>
        <item x="39"/>
        <item x="3"/>
        <item x="95"/>
        <item m="1" x="119"/>
        <item x="99"/>
        <item x="36"/>
        <item x="70"/>
        <item x="103"/>
        <item x="10"/>
        <item x="100"/>
        <item x="96"/>
        <item x="98"/>
        <item x="94"/>
        <item x="87"/>
        <item m="1" x="118"/>
        <item x="92"/>
        <item x="90"/>
        <item x="91"/>
        <item x="22"/>
        <item x="101"/>
        <item x="30"/>
        <item m="1" x="120"/>
        <item x="8"/>
        <item x="104"/>
        <item x="28"/>
        <item x="93"/>
        <item x="102"/>
        <item x="35"/>
        <item x="6"/>
        <item x="25"/>
        <item m="1" x="121"/>
        <item x="9"/>
        <item x="11"/>
        <item x="47"/>
        <item x="55"/>
        <item x="7"/>
        <item x="38"/>
        <item x="114"/>
        <item x="108"/>
        <item x="111"/>
        <item x="106"/>
        <item x="51"/>
        <item x="105"/>
        <item x="109"/>
        <item x="107"/>
        <item x="63"/>
        <item x="71"/>
        <item x="59"/>
        <item x="13"/>
        <item x="16"/>
        <item x="18"/>
        <item x="72"/>
        <item x="77"/>
        <item x="75"/>
        <item x="17"/>
        <item x="84"/>
        <item x="110"/>
        <item x="0"/>
        <item x="5"/>
        <item x="15"/>
        <item x="23"/>
        <item x="24"/>
        <item x="26"/>
        <item x="29"/>
        <item x="31"/>
        <item x="32"/>
        <item x="34"/>
        <item x="37"/>
        <item x="53"/>
        <item x="65"/>
        <item x="76"/>
        <item x="79"/>
        <item x="80"/>
        <item x="82"/>
        <item x="83"/>
        <item t="default"/>
      </items>
    </pivotField>
    <pivotField dataField="1" showAll="0"/>
    <pivotField showAll="0"/>
    <pivotField showAll="0"/>
    <pivotField showAll="0"/>
    <pivotField showAll="0"/>
    <pivotField showAll="0"/>
    <pivotField axis="axisRow" showAll="0" sortType="ascending">
      <items count="24">
        <item m="1" x="22"/>
        <item x="12"/>
        <item x="13"/>
        <item x="0"/>
        <item x="9"/>
        <item x="3"/>
        <item x="2"/>
        <item x="6"/>
        <item x="11"/>
        <item x="18"/>
        <item x="4"/>
        <item x="16"/>
        <item x="17"/>
        <item x="7"/>
        <item x="14"/>
        <item x="19"/>
        <item x="15"/>
        <item x="10"/>
        <item x="5"/>
        <item x="1"/>
        <item x="20"/>
        <item x="8"/>
        <item x="21"/>
        <item t="default"/>
      </items>
    </pivotField>
    <pivotField showAll="0"/>
    <pivotField showAll="0"/>
    <pivotField axis="axisCol" showAll="0">
      <items count="124">
        <item x="79"/>
        <item x="75"/>
        <item x="69"/>
        <item x="70"/>
        <item x="30"/>
        <item x="25"/>
        <item x="55"/>
        <item x="46"/>
        <item x="56"/>
        <item x="36"/>
        <item x="40"/>
        <item x="61"/>
        <item x="71"/>
        <item x="23"/>
        <item x="11"/>
        <item x="5"/>
        <item x="13"/>
        <item x="28"/>
        <item x="20"/>
        <item x="2"/>
        <item x="21"/>
        <item x="48"/>
        <item x="32"/>
        <item x="74"/>
        <item x="10"/>
        <item x="77"/>
        <item x="52"/>
        <item x="51"/>
        <item x="34"/>
        <item x="53"/>
        <item x="60"/>
        <item x="35"/>
        <item x="58"/>
        <item x="37"/>
        <item x="57"/>
        <item x="38"/>
        <item x="41"/>
        <item x="39"/>
        <item x="68"/>
        <item x="0"/>
        <item x="54"/>
        <item x="42"/>
        <item x="50"/>
        <item x="47"/>
        <item x="26"/>
        <item x="45"/>
        <item x="87"/>
        <item x="82"/>
        <item x="84"/>
        <item x="85"/>
        <item x="80"/>
        <item x="83"/>
        <item x="44"/>
        <item x="43"/>
        <item n="R &amp; RA" x="103"/>
        <item x="92"/>
        <item x="29"/>
        <item x="3"/>
        <item x="90"/>
        <item x="16"/>
        <item x="93"/>
        <item x="17"/>
        <item x="18"/>
        <item x="97"/>
        <item x="102"/>
        <item x="94"/>
        <item x="91"/>
        <item x="12"/>
        <item x="33"/>
        <item x="81"/>
        <item x="15"/>
        <item x="88"/>
        <item x="72"/>
        <item x="6"/>
        <item x="67"/>
        <item x="66"/>
        <item x="9"/>
        <item x="19"/>
        <item x="99"/>
        <item x="101"/>
        <item x="4"/>
        <item x="89"/>
        <item x="95"/>
        <item x="96"/>
        <item x="98"/>
        <item x="7"/>
        <item x="31"/>
        <item x="14"/>
        <item x="62"/>
        <item x="49"/>
        <item x="63"/>
        <item x="100"/>
        <item x="8"/>
        <item n="XR" x="104"/>
        <item x="64"/>
        <item x="65"/>
        <item x="59"/>
        <item x="27"/>
        <item x="1"/>
        <item x="24"/>
        <item x="73"/>
        <item x="78"/>
        <item x="76"/>
        <item x="22"/>
        <item x="86"/>
        <item x="105"/>
        <item x="106"/>
        <item x="107"/>
        <item x="108"/>
        <item x="109"/>
        <item x="110"/>
        <item x="111"/>
        <item x="112"/>
        <item x="113"/>
        <item x="114"/>
        <item x="115"/>
        <item x="116"/>
        <item x="117"/>
        <item x="118"/>
        <item x="119"/>
        <item x="120"/>
        <item x="121"/>
        <item x="122"/>
        <item t="default"/>
      </items>
    </pivotField>
  </pivotFields>
  <rowFields count="1">
    <field x="18"/>
  </rowFields>
  <rowItems count="4">
    <i>
      <x v="7"/>
    </i>
    <i>
      <x v="10"/>
    </i>
    <i>
      <x v="21"/>
    </i>
    <i t="grand">
      <x/>
    </i>
  </rowItems>
  <colFields count="2">
    <field x="21"/>
    <field x="11"/>
  </colFields>
  <colItems count="15">
    <i>
      <x v="54"/>
      <x v="54"/>
    </i>
    <i r="1">
      <x v="55"/>
    </i>
    <i r="1">
      <x v="56"/>
    </i>
    <i t="default">
      <x v="54"/>
    </i>
    <i>
      <x v="93"/>
      <x v="95"/>
    </i>
    <i r="1">
      <x v="96"/>
    </i>
    <i r="1">
      <x v="97"/>
    </i>
    <i r="1">
      <x v="98"/>
    </i>
    <i r="1">
      <x v="99"/>
    </i>
    <i r="1">
      <x v="100"/>
    </i>
    <i r="1">
      <x v="101"/>
    </i>
    <i r="1">
      <x v="102"/>
    </i>
    <i r="1">
      <x v="114"/>
    </i>
    <i t="default">
      <x v="93"/>
    </i>
    <i t="grand">
      <x/>
    </i>
  </colItems>
  <pageFields count="1">
    <pageField fld="0" hier="-1"/>
  </pageFields>
  <dataFields count="1">
    <dataField name="Somme de Bocaux" fld="12" baseField="6" baseItem="15"/>
  </dataFields>
  <formats count="31">
    <format dxfId="98">
      <pivotArea outline="0" collapsedLevelsAreSubtotals="1" fieldPosition="0"/>
    </format>
    <format dxfId="97">
      <pivotArea field="6" type="button" dataOnly="0" labelOnly="1" outline="0"/>
    </format>
    <format dxfId="96">
      <pivotArea dataOnly="0" labelOnly="1" grandRow="1" outline="0" fieldPosition="0"/>
    </format>
    <format dxfId="95">
      <pivotArea dataOnly="0" labelOnly="1" grandCol="1" outline="0" fieldPosition="0"/>
    </format>
    <format dxfId="94">
      <pivotArea grandCol="1" outline="0" collapsedLevelsAreSubtotals="1" fieldPosition="0"/>
    </format>
    <format dxfId="93">
      <pivotArea dataOnly="0" labelOnly="1" grandCol="1" outline="0" fieldPosition="0"/>
    </format>
    <format dxfId="92">
      <pivotArea grandCol="1" outline="0" collapsedLevelsAreSubtotals="1" fieldPosition="0"/>
    </format>
    <format dxfId="91">
      <pivotArea dataOnly="0" labelOnly="1" grandCol="1" outline="0" fieldPosition="0"/>
    </format>
    <format dxfId="90">
      <pivotArea grandCol="1" outline="0" collapsedLevelsAreSubtotals="1" fieldPosition="0"/>
    </format>
    <format dxfId="89">
      <pivotArea dataOnly="0" labelOnly="1" grandCol="1" outline="0" fieldPosition="0"/>
    </format>
    <format dxfId="88">
      <pivotArea field="18" type="button" dataOnly="0" labelOnly="1" outline="0" axis="axisRow" fieldPosition="0"/>
    </format>
    <format dxfId="87">
      <pivotArea dataOnly="0" labelOnly="1" fieldPosition="0">
        <references count="1">
          <reference field="18" count="11">
            <x v="3"/>
            <x v="4"/>
            <x v="5"/>
            <x v="7"/>
            <x v="8"/>
            <x v="9"/>
            <x v="10"/>
            <x v="13"/>
            <x v="16"/>
            <x v="18"/>
            <x v="19"/>
          </reference>
        </references>
      </pivotArea>
    </format>
    <format dxfId="86">
      <pivotArea grandCol="1" outline="0" collapsedLevelsAreSubtotals="1" fieldPosition="0"/>
    </format>
    <format dxfId="85">
      <pivotArea dataOnly="0" labelOnly="1" fieldPosition="0">
        <references count="1">
          <reference field="18" count="13">
            <x v="3"/>
            <x v="4"/>
            <x v="5"/>
            <x v="7"/>
            <x v="8"/>
            <x v="9"/>
            <x v="10"/>
            <x v="13"/>
            <x v="16"/>
            <x v="17"/>
            <x v="18"/>
            <x v="19"/>
            <x v="21"/>
          </reference>
        </references>
      </pivotArea>
    </format>
    <format dxfId="84">
      <pivotArea dataOnly="0" labelOnly="1" fieldPosition="0">
        <references count="1">
          <reference field="18" count="11">
            <x v="4"/>
            <x v="5"/>
            <x v="7"/>
            <x v="8"/>
            <x v="9"/>
            <x v="10"/>
            <x v="13"/>
            <x v="16"/>
            <x v="17"/>
            <x v="18"/>
            <x v="21"/>
          </reference>
        </references>
      </pivotArea>
    </format>
    <format dxfId="83">
      <pivotArea dataOnly="0" labelOnly="1" fieldPosition="0">
        <references count="1">
          <reference field="18" count="16">
            <x v="2"/>
            <x v="4"/>
            <x v="5"/>
            <x v="7"/>
            <x v="8"/>
            <x v="9"/>
            <x v="10"/>
            <x v="11"/>
            <x v="12"/>
            <x v="13"/>
            <x v="14"/>
            <x v="15"/>
            <x v="16"/>
            <x v="18"/>
            <x v="20"/>
            <x v="21"/>
          </reference>
        </references>
      </pivotArea>
    </format>
    <format dxfId="82">
      <pivotArea dataOnly="0" labelOnly="1" fieldPosition="0">
        <references count="1">
          <reference field="18" count="19">
            <x v="2"/>
            <x v="3"/>
            <x v="4"/>
            <x v="6"/>
            <x v="7"/>
            <x v="8"/>
            <x v="9"/>
            <x v="10"/>
            <x v="11"/>
            <x v="12"/>
            <x v="13"/>
            <x v="14"/>
            <x v="15"/>
            <x v="16"/>
            <x v="17"/>
            <x v="18"/>
            <x v="19"/>
            <x v="20"/>
            <x v="21"/>
          </reference>
        </references>
      </pivotArea>
    </format>
    <format dxfId="81">
      <pivotArea outline="0" collapsedLevelsAreSubtotals="1" fieldPosition="0"/>
    </format>
    <format dxfId="80">
      <pivotArea dataOnly="0" labelOnly="1" fieldPosition="0">
        <references count="1">
          <reference field="21" count="1" defaultSubtotal="1">
            <x v="54"/>
          </reference>
        </references>
      </pivotArea>
    </format>
    <format dxfId="79">
      <pivotArea dataOnly="0" labelOnly="1" fieldPosition="0">
        <references count="1">
          <reference field="21" count="1" defaultSubtotal="1">
            <x v="93"/>
          </reference>
        </references>
      </pivotArea>
    </format>
    <format dxfId="78">
      <pivotArea dataOnly="0" labelOnly="1" grandCol="1" outline="0" fieldPosition="0"/>
    </format>
    <format dxfId="77">
      <pivotArea dataOnly="0" labelOnly="1" fieldPosition="0">
        <references count="2">
          <reference field="11" count="3">
            <x v="54"/>
            <x v="55"/>
            <x v="56"/>
          </reference>
          <reference field="21" count="1" selected="0">
            <x v="54"/>
          </reference>
        </references>
      </pivotArea>
    </format>
    <format dxfId="76">
      <pivotArea dataOnly="0" labelOnly="1" fieldPosition="0">
        <references count="2">
          <reference field="11" count="9">
            <x v="95"/>
            <x v="96"/>
            <x v="97"/>
            <x v="98"/>
            <x v="99"/>
            <x v="100"/>
            <x v="101"/>
            <x v="102"/>
            <x v="114"/>
          </reference>
          <reference field="21" count="1" selected="0">
            <x v="93"/>
          </reference>
        </references>
      </pivotArea>
    </format>
    <format dxfId="75">
      <pivotArea outline="0" collapsedLevelsAreSubtotals="1" fieldPosition="0"/>
    </format>
    <format dxfId="74">
      <pivotArea dataOnly="0" labelOnly="1" fieldPosition="0">
        <references count="1">
          <reference field="21" count="1" defaultSubtotal="1">
            <x v="54"/>
          </reference>
        </references>
      </pivotArea>
    </format>
    <format dxfId="73">
      <pivotArea dataOnly="0" labelOnly="1" fieldPosition="0">
        <references count="1">
          <reference field="21" count="1" defaultSubtotal="1">
            <x v="93"/>
          </reference>
        </references>
      </pivotArea>
    </format>
    <format dxfId="72">
      <pivotArea dataOnly="0" labelOnly="1" grandCol="1" outline="0" fieldPosition="0"/>
    </format>
    <format dxfId="71">
      <pivotArea dataOnly="0" labelOnly="1" fieldPosition="0">
        <references count="2">
          <reference field="11" count="3">
            <x v="54"/>
            <x v="55"/>
            <x v="56"/>
          </reference>
          <reference field="21" count="1" selected="0">
            <x v="54"/>
          </reference>
        </references>
      </pivotArea>
    </format>
    <format dxfId="70">
      <pivotArea dataOnly="0" labelOnly="1" fieldPosition="0">
        <references count="2">
          <reference field="11" count="9">
            <x v="95"/>
            <x v="96"/>
            <x v="97"/>
            <x v="98"/>
            <x v="99"/>
            <x v="100"/>
            <x v="101"/>
            <x v="102"/>
            <x v="114"/>
          </reference>
          <reference field="21" count="1" selected="0">
            <x v="93"/>
          </reference>
        </references>
      </pivotArea>
    </format>
    <format dxfId="69">
      <pivotArea dataOnly="0" labelOnly="1" fieldPosition="0">
        <references count="1">
          <reference field="21" count="1" defaultSubtotal="1">
            <x v="54"/>
          </reference>
        </references>
      </pivotArea>
    </format>
    <format dxfId="68">
      <pivotArea dataOnly="0" labelOnly="1" fieldPosition="0">
        <references count="1">
          <reference field="21" count="1" defaultSubtotal="1">
            <x v="9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074BD41-E5EB-4A26-B117-0054CE2936C1}" name="Tableau croisé dynamique1" cacheId="0" applyNumberFormats="0" applyBorderFormats="0" applyFontFormats="0" applyPatternFormats="0" applyAlignmentFormats="0" applyWidthHeightFormats="1" dataCaption="Valeurs" updatedVersion="8" minRefreshableVersion="3" useAutoFormatting="1" itemPrintTitles="1" createdVersion="8" indent="0" compact="0" compactData="0" multipleFieldFilters="0">
  <location ref="A3:E50" firstHeaderRow="1" firstDataRow="1" firstDataCol="4" rowPageCount="1" colPageCount="1"/>
  <pivotFields count="22">
    <pivotField axis="axisPage" compact="0" outline="0" multipleItemSelectionAllowed="1" showAll="0">
      <items count="9">
        <item h="1" x="4"/>
        <item h="1" x="0"/>
        <item h="1" x="1"/>
        <item h="1" x="2"/>
        <item h="1" x="3"/>
        <item h="1" x="5"/>
        <item x="6"/>
        <item h="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5">
        <item x="3"/>
        <item x="2"/>
        <item x="1"/>
        <item x="0"/>
        <item x="6"/>
        <item x="7"/>
        <item x="4"/>
        <item x="8"/>
        <item x="5"/>
        <item x="9"/>
        <item x="11"/>
        <item x="10"/>
        <item x="12"/>
        <item x="57"/>
        <item x="59"/>
        <item x="13"/>
        <item x="15"/>
        <item x="58"/>
        <item x="51"/>
        <item x="56"/>
        <item x="16"/>
        <item x="48"/>
        <item x="14"/>
        <item x="36"/>
        <item x="24"/>
        <item x="32"/>
        <item x="62"/>
        <item x="63"/>
        <item x="39"/>
        <item x="61"/>
        <item x="60"/>
        <item x="33"/>
        <item x="50"/>
        <item x="47"/>
        <item x="46"/>
        <item x="41"/>
        <item x="55"/>
        <item x="18"/>
        <item x="45"/>
        <item x="37"/>
        <item x="52"/>
        <item x="44"/>
        <item x="30"/>
        <item x="23"/>
        <item x="53"/>
        <item x="26"/>
        <item x="35"/>
        <item x="25"/>
        <item x="42"/>
        <item x="43"/>
        <item x="31"/>
        <item x="28"/>
        <item x="54"/>
        <item x="49"/>
        <item x="22"/>
        <item x="34"/>
        <item x="40"/>
        <item x="21"/>
        <item x="20"/>
        <item x="19"/>
        <item x="27"/>
        <item x="29"/>
        <item x="38"/>
        <item x="17"/>
        <item x="64"/>
      </items>
    </pivotField>
    <pivotField axis="axisRow" compact="0" outline="0" showAll="0" defaultSubtotal="0">
      <items count="66">
        <item x="18"/>
        <item x="3"/>
        <item x="54"/>
        <item x="19"/>
        <item x="38"/>
        <item x="52"/>
        <item x="46"/>
        <item x="32"/>
        <item x="24"/>
        <item x="53"/>
        <item x="27"/>
        <item x="36"/>
        <item x="39"/>
        <item x="6"/>
        <item x="8"/>
        <item x="4"/>
        <item x="9"/>
        <item x="13"/>
        <item x="2"/>
        <item x="50"/>
        <item x="48"/>
        <item x="43"/>
        <item x="45"/>
        <item x="26"/>
        <item x="30"/>
        <item x="40"/>
        <item x="44"/>
        <item x="33"/>
        <item x="29"/>
        <item x="49"/>
        <item x="23"/>
        <item x="35"/>
        <item x="42"/>
        <item x="31"/>
        <item x="22"/>
        <item x="21"/>
        <item x="20"/>
        <item x="28"/>
        <item x="5"/>
        <item x="11"/>
        <item x="10"/>
        <item x="12"/>
        <item x="1"/>
        <item x="57"/>
        <item x="59"/>
        <item x="14"/>
        <item x="16"/>
        <item x="0"/>
        <item x="58"/>
        <item x="51"/>
        <item x="17"/>
        <item x="7"/>
        <item x="56"/>
        <item x="15"/>
        <item x="37"/>
        <item x="55"/>
        <item x="25"/>
        <item x="64"/>
        <item x="63"/>
        <item x="47"/>
        <item x="41"/>
        <item x="61"/>
        <item x="62"/>
        <item x="60"/>
        <item x="34"/>
        <item x="65"/>
      </items>
    </pivotField>
    <pivotField compact="0" outline="0" showAll="0"/>
    <pivotField dataField="1" compact="0" outline="0" showAll="0"/>
    <pivotField axis="axisRow" compact="0" outline="0" showAll="0">
      <items count="18">
        <item x="12"/>
        <item x="11"/>
        <item x="6"/>
        <item x="2"/>
        <item x="8"/>
        <item x="0"/>
        <item x="7"/>
        <item x="13"/>
        <item x="10"/>
        <item x="14"/>
        <item x="15"/>
        <item x="3"/>
        <item x="4"/>
        <item x="5"/>
        <item x="9"/>
        <item x="1"/>
        <item x="16"/>
        <item t="default"/>
      </items>
    </pivotField>
    <pivotField compact="0" outline="0" showAll="0"/>
    <pivotField compact="0" outline="0" showAll="0"/>
    <pivotField compact="0" outline="0" showAll="0"/>
    <pivotField compact="0" outline="0" showAll="0"/>
    <pivotField axis="axisRow" compact="0" outline="0" showAll="0">
      <items count="23">
        <item x="12"/>
        <item x="13"/>
        <item x="0"/>
        <item x="1"/>
        <item x="4"/>
        <item x="3"/>
        <item x="5"/>
        <item x="10"/>
        <item x="18"/>
        <item x="8"/>
        <item x="16"/>
        <item x="17"/>
        <item x="2"/>
        <item x="14"/>
        <item x="19"/>
        <item x="15"/>
        <item x="6"/>
        <item x="9"/>
        <item x="7"/>
        <item x="20"/>
        <item x="11"/>
        <item x="21"/>
        <item t="default"/>
      </items>
    </pivotField>
    <pivotField compact="0" outline="0" showAll="0"/>
    <pivotField compact="0" outline="0" showAll="0"/>
    <pivotField compact="0" outline="0" showAll="0"/>
  </pivotFields>
  <rowFields count="4">
    <field x="18"/>
    <field x="13"/>
    <field x="9"/>
    <field x="10"/>
  </rowFields>
  <rowItems count="47">
    <i>
      <x v="6"/>
      <x v="9"/>
      <x v="26"/>
      <x v="58"/>
    </i>
    <i r="2">
      <x v="30"/>
      <x v="62"/>
    </i>
    <i t="default" r="1">
      <x v="9"/>
    </i>
    <i r="1">
      <x v="14"/>
      <x v="9"/>
      <x v="38"/>
    </i>
    <i r="2">
      <x v="12"/>
      <x v="41"/>
    </i>
    <i r="2">
      <x v="18"/>
      <x v="49"/>
    </i>
    <i r="2">
      <x v="21"/>
      <x v="53"/>
    </i>
    <i r="2">
      <x v="23"/>
      <x v="54"/>
    </i>
    <i r="2">
      <x v="25"/>
      <x v="57"/>
    </i>
    <i r="2">
      <x v="27"/>
      <x v="58"/>
    </i>
    <i t="default" r="1">
      <x v="14"/>
    </i>
    <i t="default">
      <x v="6"/>
    </i>
    <i>
      <x v="9"/>
      <x v="9"/>
      <x v="29"/>
      <x v="61"/>
    </i>
    <i r="2">
      <x v="30"/>
      <x v="62"/>
    </i>
    <i r="3">
      <x v="63"/>
    </i>
    <i t="default" r="1">
      <x v="9"/>
    </i>
    <i r="1">
      <x v="10"/>
      <x v="30"/>
      <x v="62"/>
    </i>
    <i t="default" r="1">
      <x v="10"/>
    </i>
    <i r="1">
      <x v="14"/>
      <x v="7"/>
      <x v="16"/>
    </i>
    <i r="2">
      <x v="8"/>
      <x v="16"/>
    </i>
    <i r="3">
      <x v="38"/>
    </i>
    <i r="2">
      <x v="9"/>
      <x v="38"/>
    </i>
    <i r="2">
      <x v="10"/>
      <x v="39"/>
    </i>
    <i r="2">
      <x v="11"/>
      <x v="40"/>
    </i>
    <i r="2">
      <x v="12"/>
      <x v="41"/>
    </i>
    <i r="2">
      <x v="13"/>
      <x v="43"/>
    </i>
    <i r="2">
      <x v="14"/>
      <x v="44"/>
    </i>
    <i r="2">
      <x v="15"/>
      <x v="45"/>
    </i>
    <i r="2">
      <x v="17"/>
      <x v="48"/>
    </i>
    <i r="2">
      <x v="18"/>
      <x v="49"/>
    </i>
    <i r="2">
      <x v="19"/>
      <x v="50"/>
    </i>
    <i r="2">
      <x v="21"/>
      <x v="52"/>
    </i>
    <i r="3">
      <x v="53"/>
    </i>
    <i r="2">
      <x v="23"/>
      <x v="54"/>
    </i>
    <i r="2">
      <x v="24"/>
      <x v="55"/>
    </i>
    <i r="3">
      <x v="56"/>
    </i>
    <i r="2">
      <x v="25"/>
      <x v="56"/>
    </i>
    <i r="2">
      <x v="26"/>
      <x v="57"/>
    </i>
    <i r="3">
      <x v="58"/>
    </i>
    <i r="2">
      <x v="27"/>
      <x v="58"/>
    </i>
    <i r="3">
      <x v="59"/>
    </i>
    <i t="default" r="1">
      <x v="14"/>
    </i>
    <i t="default">
      <x v="9"/>
    </i>
    <i>
      <x v="20"/>
      <x v="9"/>
      <x v="27"/>
      <x v="58"/>
    </i>
    <i t="default" r="1">
      <x v="9"/>
    </i>
    <i t="default">
      <x v="20"/>
    </i>
    <i t="grand">
      <x/>
    </i>
  </rowItems>
  <colItems count="1">
    <i/>
  </colItems>
  <pageFields count="1">
    <pageField fld="0" hier="-1"/>
  </pageFields>
  <dataFields count="1">
    <dataField name="Nombre de Bocaux" fld="12" subtotal="count" baseField="0" baseItem="0"/>
  </dataFields>
  <formats count="2">
    <format dxfId="64">
      <pivotArea field="9" type="button" dataOnly="0" labelOnly="1" outline="0" axis="axisRow" fieldPosition="2"/>
    </format>
    <format dxfId="63">
      <pivotArea field="9" type="button" dataOnly="0" labelOnly="1" outline="0" axis="axisRow" fieldPosition="2"/>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4529C14-CE8A-4A3A-8C40-AFA97ABD1968}" name="Tableau croisé dynamique1"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6:F25" firstHeaderRow="1" firstDataRow="2" firstDataCol="1" rowPageCount="1" colPageCount="1"/>
  <pivotFields count="22">
    <pivotField axis="axisPage" multipleItemSelectionAllowed="1" showAll="0">
      <items count="12">
        <item m="1" x="10"/>
        <item x="3"/>
        <item x="0"/>
        <item x="1"/>
        <item x="2"/>
        <item x="4"/>
        <item h="1" x="7"/>
        <item m="1" x="9"/>
        <item m="1" x="8"/>
        <item h="1" x="5"/>
        <item h="1" x="6"/>
        <item t="default"/>
      </items>
    </pivotField>
    <pivotField showAll="0"/>
    <pivotField showAll="0"/>
    <pivotField showAll="0"/>
    <pivotField showAll="0"/>
    <pivotField showAll="0"/>
    <pivotField showAll="0"/>
    <pivotField showAll="0"/>
    <pivotField showAll="0"/>
    <pivotField showAll="0"/>
    <pivotField showAll="0"/>
    <pivotField showAll="0">
      <items count="134">
        <item x="74"/>
        <item x="81"/>
        <item m="1" x="129"/>
        <item x="69"/>
        <item x="52"/>
        <item x="19"/>
        <item x="57"/>
        <item x="41"/>
        <item x="43"/>
        <item x="44"/>
        <item x="40"/>
        <item x="42"/>
        <item x="66"/>
        <item x="33"/>
        <item m="1" x="117"/>
        <item x="1"/>
        <item x="2"/>
        <item x="78"/>
        <item x="14"/>
        <item x="21"/>
        <item x="27"/>
        <item x="54"/>
        <item x="12"/>
        <item x="73"/>
        <item x="4"/>
        <item m="1" x="130"/>
        <item m="1" x="126"/>
        <item m="1" x="125"/>
        <item m="1" x="122"/>
        <item m="1" x="127"/>
        <item x="58"/>
        <item x="67"/>
        <item x="64"/>
        <item x="61"/>
        <item x="62"/>
        <item x="46"/>
        <item x="60"/>
        <item x="45"/>
        <item x="68"/>
        <item m="1" x="116"/>
        <item m="1" x="128"/>
        <item x="56"/>
        <item m="1" x="124"/>
        <item m="1" x="123"/>
        <item x="48"/>
        <item x="50"/>
        <item x="88"/>
        <item x="85"/>
        <item x="86"/>
        <item x="89"/>
        <item m="1" x="131"/>
        <item m="1" x="132"/>
        <item x="49"/>
        <item x="20"/>
        <item x="112"/>
        <item x="115"/>
        <item x="113"/>
        <item x="97"/>
        <item x="39"/>
        <item x="3"/>
        <item x="95"/>
        <item m="1" x="119"/>
        <item x="99"/>
        <item x="36"/>
        <item x="70"/>
        <item x="103"/>
        <item x="10"/>
        <item x="100"/>
        <item x="96"/>
        <item x="98"/>
        <item x="94"/>
        <item x="87"/>
        <item m="1" x="118"/>
        <item x="92"/>
        <item x="90"/>
        <item x="91"/>
        <item x="22"/>
        <item x="101"/>
        <item x="30"/>
        <item m="1" x="120"/>
        <item x="8"/>
        <item x="104"/>
        <item x="28"/>
        <item x="93"/>
        <item x="102"/>
        <item x="35"/>
        <item x="6"/>
        <item x="25"/>
        <item m="1" x="121"/>
        <item x="9"/>
        <item x="11"/>
        <item x="47"/>
        <item x="55"/>
        <item x="7"/>
        <item x="38"/>
        <item x="114"/>
        <item x="110"/>
        <item x="108"/>
        <item x="111"/>
        <item x="106"/>
        <item x="51"/>
        <item x="105"/>
        <item x="109"/>
        <item x="107"/>
        <item x="63"/>
        <item x="71"/>
        <item x="59"/>
        <item x="13"/>
        <item x="16"/>
        <item x="18"/>
        <item x="72"/>
        <item x="77"/>
        <item x="75"/>
        <item x="17"/>
        <item x="84"/>
        <item x="0"/>
        <item x="5"/>
        <item x="15"/>
        <item x="23"/>
        <item x="24"/>
        <item x="26"/>
        <item x="29"/>
        <item x="31"/>
        <item x="32"/>
        <item x="34"/>
        <item x="37"/>
        <item x="53"/>
        <item x="65"/>
        <item x="76"/>
        <item x="79"/>
        <item x="80"/>
        <item x="82"/>
        <item x="83"/>
        <item t="default"/>
      </items>
    </pivotField>
    <pivotField dataField="1" showAll="0"/>
    <pivotField showAll="0"/>
    <pivotField showAll="0"/>
    <pivotField axis="axisCol" showAll="0">
      <items count="8">
        <item h="1" x="3"/>
        <item x="4"/>
        <item x="0"/>
        <item x="1"/>
        <item h="1" x="6"/>
        <item x="2"/>
        <item x="5"/>
        <item t="default"/>
      </items>
    </pivotField>
    <pivotField showAll="0"/>
    <pivotField showAll="0"/>
    <pivotField axis="axisRow" showAll="0" sortType="ascending">
      <items count="24">
        <item m="1" x="22"/>
        <item x="12"/>
        <item x="13"/>
        <item x="0"/>
        <item x="9"/>
        <item x="3"/>
        <item x="2"/>
        <item x="6"/>
        <item x="11"/>
        <item x="18"/>
        <item x="4"/>
        <item x="16"/>
        <item x="17"/>
        <item x="7"/>
        <item x="14"/>
        <item x="19"/>
        <item x="15"/>
        <item x="10"/>
        <item x="5"/>
        <item x="1"/>
        <item x="20"/>
        <item x="8"/>
        <item x="21"/>
        <item t="default"/>
      </items>
    </pivotField>
    <pivotField showAll="0"/>
    <pivotField showAll="0"/>
    <pivotField showAll="0">
      <items count="124">
        <item x="79"/>
        <item x="75"/>
        <item x="69"/>
        <item x="70"/>
        <item x="30"/>
        <item x="25"/>
        <item x="55"/>
        <item x="46"/>
        <item x="56"/>
        <item x="36"/>
        <item x="40"/>
        <item x="61"/>
        <item x="71"/>
        <item x="23"/>
        <item x="11"/>
        <item x="5"/>
        <item x="13"/>
        <item x="28"/>
        <item x="20"/>
        <item x="2"/>
        <item x="21"/>
        <item x="48"/>
        <item x="32"/>
        <item x="74"/>
        <item x="10"/>
        <item x="77"/>
        <item x="52"/>
        <item x="51"/>
        <item x="34"/>
        <item x="53"/>
        <item x="60"/>
        <item x="35"/>
        <item x="58"/>
        <item x="37"/>
        <item x="57"/>
        <item x="38"/>
        <item x="41"/>
        <item x="39"/>
        <item x="68"/>
        <item x="0"/>
        <item x="54"/>
        <item x="42"/>
        <item x="50"/>
        <item x="47"/>
        <item x="26"/>
        <item x="45"/>
        <item x="87"/>
        <item x="82"/>
        <item x="84"/>
        <item x="85"/>
        <item x="80"/>
        <item x="83"/>
        <item x="44"/>
        <item x="43"/>
        <item x="103"/>
        <item x="92"/>
        <item x="29"/>
        <item x="3"/>
        <item x="90"/>
        <item x="16"/>
        <item x="93"/>
        <item x="17"/>
        <item x="18"/>
        <item x="97"/>
        <item x="102"/>
        <item x="94"/>
        <item x="91"/>
        <item x="12"/>
        <item x="33"/>
        <item x="81"/>
        <item x="15"/>
        <item x="88"/>
        <item x="72"/>
        <item x="6"/>
        <item x="67"/>
        <item x="66"/>
        <item x="9"/>
        <item x="19"/>
        <item x="99"/>
        <item x="101"/>
        <item x="4"/>
        <item x="89"/>
        <item x="95"/>
        <item x="96"/>
        <item x="98"/>
        <item x="7"/>
        <item x="31"/>
        <item x="14"/>
        <item x="62"/>
        <item x="49"/>
        <item x="63"/>
        <item x="100"/>
        <item x="8"/>
        <item x="104"/>
        <item x="64"/>
        <item x="65"/>
        <item x="59"/>
        <item x="27"/>
        <item x="1"/>
        <item x="24"/>
        <item x="73"/>
        <item x="78"/>
        <item x="76"/>
        <item x="22"/>
        <item x="86"/>
        <item x="105"/>
        <item x="106"/>
        <item x="107"/>
        <item x="108"/>
        <item x="109"/>
        <item x="110"/>
        <item x="111"/>
        <item x="112"/>
        <item x="113"/>
        <item x="114"/>
        <item x="115"/>
        <item x="116"/>
        <item x="117"/>
        <item x="118"/>
        <item x="119"/>
        <item x="120"/>
        <item x="121"/>
        <item x="122"/>
        <item t="default"/>
      </items>
    </pivotField>
  </pivotFields>
  <rowFields count="1">
    <field x="18"/>
  </rowFields>
  <rowItems count="18">
    <i>
      <x v="2"/>
    </i>
    <i>
      <x v="3"/>
    </i>
    <i>
      <x v="4"/>
    </i>
    <i>
      <x v="5"/>
    </i>
    <i>
      <x v="6"/>
    </i>
    <i>
      <x v="7"/>
    </i>
    <i>
      <x v="8"/>
    </i>
    <i>
      <x v="10"/>
    </i>
    <i>
      <x v="11"/>
    </i>
    <i>
      <x v="12"/>
    </i>
    <i>
      <x v="13"/>
    </i>
    <i>
      <x v="14"/>
    </i>
    <i>
      <x v="16"/>
    </i>
    <i>
      <x v="17"/>
    </i>
    <i>
      <x v="18"/>
    </i>
    <i>
      <x v="19"/>
    </i>
    <i>
      <x v="21"/>
    </i>
    <i t="grand">
      <x/>
    </i>
  </rowItems>
  <colFields count="1">
    <field x="15"/>
  </colFields>
  <colItems count="5">
    <i>
      <x v="1"/>
    </i>
    <i>
      <x v="2"/>
    </i>
    <i>
      <x v="3"/>
    </i>
    <i>
      <x v="5"/>
    </i>
    <i t="grand">
      <x/>
    </i>
  </colItems>
  <pageFields count="1">
    <pageField fld="0" hier="-1"/>
  </pageFields>
  <dataFields count="1">
    <dataField name="Somme de Bocaux" fld="12" baseField="16" baseItem="6"/>
  </dataFields>
  <formats count="35">
    <format dxfId="61">
      <pivotArea grandCol="1" outline="0" collapsedLevelsAreSubtotals="1" fieldPosition="0"/>
    </format>
    <format dxfId="60">
      <pivotArea grandRow="1" outline="0" collapsedLevelsAreSubtotals="1" fieldPosition="0"/>
    </format>
    <format dxfId="59">
      <pivotArea outline="0" collapsedLevelsAreSubtotals="1" fieldPosition="0"/>
    </format>
    <format dxfId="58">
      <pivotArea field="18" type="button" dataOnly="0" labelOnly="1" outline="0" axis="axisRow" fieldPosition="0"/>
    </format>
    <format dxfId="57">
      <pivotArea dataOnly="0" labelOnly="1" fieldPosition="0">
        <references count="1">
          <reference field="18" count="12">
            <x v="3"/>
            <x v="4"/>
            <x v="5"/>
            <x v="7"/>
            <x v="8"/>
            <x v="9"/>
            <x v="10"/>
            <x v="13"/>
            <x v="16"/>
            <x v="18"/>
            <x v="19"/>
            <x v="21"/>
          </reference>
        </references>
      </pivotArea>
    </format>
    <format dxfId="56">
      <pivotArea dataOnly="0" labelOnly="1" grandRow="1" outline="0" fieldPosition="0"/>
    </format>
    <format dxfId="55">
      <pivotArea dataOnly="0" labelOnly="1" fieldPosition="0">
        <references count="1">
          <reference field="15" count="0"/>
        </references>
      </pivotArea>
    </format>
    <format dxfId="54">
      <pivotArea dataOnly="0" labelOnly="1" grandCol="1" outline="0" fieldPosition="0"/>
    </format>
    <format dxfId="53">
      <pivotArea outline="0" collapsedLevelsAreSubtotals="1" fieldPosition="0"/>
    </format>
    <format dxfId="52">
      <pivotArea field="18" type="button" dataOnly="0" labelOnly="1" outline="0" axis="axisRow" fieldPosition="0"/>
    </format>
    <format dxfId="51">
      <pivotArea dataOnly="0" labelOnly="1" fieldPosition="0">
        <references count="1">
          <reference field="18" count="12">
            <x v="3"/>
            <x v="4"/>
            <x v="5"/>
            <x v="7"/>
            <x v="8"/>
            <x v="9"/>
            <x v="10"/>
            <x v="13"/>
            <x v="16"/>
            <x v="18"/>
            <x v="19"/>
            <x v="21"/>
          </reference>
        </references>
      </pivotArea>
    </format>
    <format dxfId="50">
      <pivotArea dataOnly="0" labelOnly="1" grandRow="1" outline="0" fieldPosition="0"/>
    </format>
    <format dxfId="49">
      <pivotArea dataOnly="0" labelOnly="1" fieldPosition="0">
        <references count="1">
          <reference field="15" count="0"/>
        </references>
      </pivotArea>
    </format>
    <format dxfId="48">
      <pivotArea dataOnly="0" labelOnly="1" grandCol="1" outline="0" fieldPosition="0"/>
    </format>
    <format dxfId="47">
      <pivotArea field="15" grandRow="1" outline="0" collapsedLevelsAreSubtotals="1" axis="axisCol" fieldPosition="0">
        <references count="1">
          <reference field="15" count="0" selected="0"/>
        </references>
      </pivotArea>
    </format>
    <format dxfId="46">
      <pivotArea field="15" grandRow="1" outline="0" collapsedLevelsAreSubtotals="1" axis="axisCol" fieldPosition="0">
        <references count="1">
          <reference field="15" count="0" selected="0"/>
        </references>
      </pivotArea>
    </format>
    <format dxfId="45">
      <pivotArea collapsedLevelsAreSubtotals="1" fieldPosition="0">
        <references count="2">
          <reference field="15" count="0" selected="0"/>
          <reference field="18" count="14">
            <x v="3"/>
            <x v="4"/>
            <x v="5"/>
            <x v="6"/>
            <x v="7"/>
            <x v="8"/>
            <x v="9"/>
            <x v="10"/>
            <x v="13"/>
            <x v="16"/>
            <x v="17"/>
            <x v="18"/>
            <x v="19"/>
            <x v="21"/>
          </reference>
        </references>
      </pivotArea>
    </format>
    <format dxfId="44">
      <pivotArea collapsedLevelsAreSubtotals="1" fieldPosition="0">
        <references count="2">
          <reference field="15" count="0" selected="0"/>
          <reference field="18" count="14">
            <x v="3"/>
            <x v="4"/>
            <x v="5"/>
            <x v="6"/>
            <x v="7"/>
            <x v="8"/>
            <x v="9"/>
            <x v="10"/>
            <x v="13"/>
            <x v="16"/>
            <x v="17"/>
            <x v="18"/>
            <x v="19"/>
            <x v="21"/>
          </reference>
        </references>
      </pivotArea>
    </format>
    <format dxfId="43">
      <pivotArea collapsedLevelsAreSubtotals="1" fieldPosition="0">
        <references count="2">
          <reference field="15" count="0" selected="0"/>
          <reference field="18" count="14">
            <x v="3"/>
            <x v="4"/>
            <x v="5"/>
            <x v="6"/>
            <x v="7"/>
            <x v="8"/>
            <x v="9"/>
            <x v="10"/>
            <x v="13"/>
            <x v="16"/>
            <x v="17"/>
            <x v="18"/>
            <x v="19"/>
            <x v="21"/>
          </reference>
        </references>
      </pivotArea>
    </format>
    <format dxfId="42">
      <pivotArea dataOnly="0" labelOnly="1" fieldPosition="0">
        <references count="1">
          <reference field="18" count="14">
            <x v="3"/>
            <x v="4"/>
            <x v="5"/>
            <x v="6"/>
            <x v="7"/>
            <x v="8"/>
            <x v="9"/>
            <x v="10"/>
            <x v="11"/>
            <x v="12"/>
            <x v="13"/>
            <x v="14"/>
            <x v="16"/>
            <x v="17"/>
          </reference>
        </references>
      </pivotArea>
    </format>
    <format dxfId="41">
      <pivotArea field="18" grandCol="1" collapsedLevelsAreSubtotals="1" axis="axisRow" fieldPosition="0">
        <references count="1">
          <reference field="18" count="18">
            <x v="2"/>
            <x v="3"/>
            <x v="4"/>
            <x v="5"/>
            <x v="6"/>
            <x v="7"/>
            <x v="8"/>
            <x v="9"/>
            <x v="10"/>
            <x v="11"/>
            <x v="12"/>
            <x v="13"/>
            <x v="14"/>
            <x v="16"/>
            <x v="17"/>
            <x v="18"/>
            <x v="19"/>
            <x v="21"/>
          </reference>
        </references>
      </pivotArea>
    </format>
    <format dxfId="40">
      <pivotArea dataOnly="0" labelOnly="1" fieldPosition="0">
        <references count="1">
          <reference field="18" count="9">
            <x v="6"/>
            <x v="7"/>
            <x v="8"/>
            <x v="9"/>
            <x v="10"/>
            <x v="11"/>
            <x v="12"/>
            <x v="13"/>
            <x v="14"/>
          </reference>
        </references>
      </pivotArea>
    </format>
    <format dxfId="39">
      <pivotArea outline="0" collapsedLevelsAreSubtotals="1" fieldPosition="0">
        <references count="1">
          <reference field="15" count="0" selected="0"/>
        </references>
      </pivotArea>
    </format>
    <format dxfId="38">
      <pivotArea dataOnly="0" labelOnly="1" outline="0" fieldPosition="0">
        <references count="1">
          <reference field="0" count="0"/>
        </references>
      </pivotArea>
    </format>
    <format dxfId="37">
      <pivotArea field="15" type="button" dataOnly="0" labelOnly="1" outline="0" axis="axisCol" fieldPosition="0"/>
    </format>
    <format dxfId="36">
      <pivotArea type="topRight" dataOnly="0" labelOnly="1" outline="0" fieldPosition="0"/>
    </format>
    <format dxfId="35">
      <pivotArea dataOnly="0" labelOnly="1" fieldPosition="0">
        <references count="1">
          <reference field="15" count="0"/>
        </references>
      </pivotArea>
    </format>
    <format dxfId="34">
      <pivotArea outline="0" collapsedLevelsAreSubtotals="1" fieldPosition="0">
        <references count="1">
          <reference field="15" count="0" selected="0"/>
        </references>
      </pivotArea>
    </format>
    <format dxfId="33">
      <pivotArea type="topRight" dataOnly="0" labelOnly="1" outline="0" fieldPosition="0"/>
    </format>
    <format dxfId="32">
      <pivotArea dataOnly="0" labelOnly="1" fieldPosition="0">
        <references count="1">
          <reference field="15" count="0"/>
        </references>
      </pivotArea>
    </format>
    <format dxfId="31">
      <pivotArea collapsedLevelsAreSubtotals="1" fieldPosition="0">
        <references count="2">
          <reference field="15" count="4" selected="0">
            <x v="1"/>
            <x v="2"/>
            <x v="3"/>
            <x v="5"/>
          </reference>
          <reference field="18" count="17">
            <x v="2"/>
            <x v="3"/>
            <x v="4"/>
            <x v="5"/>
            <x v="6"/>
            <x v="7"/>
            <x v="8"/>
            <x v="10"/>
            <x v="11"/>
            <x v="12"/>
            <x v="13"/>
            <x v="14"/>
            <x v="16"/>
            <x v="17"/>
            <x v="18"/>
            <x v="19"/>
            <x v="21"/>
          </reference>
        </references>
      </pivotArea>
    </format>
    <format dxfId="30">
      <pivotArea collapsedLevelsAreSubtotals="1" fieldPosition="0">
        <references count="1">
          <reference field="18" count="17">
            <x v="2"/>
            <x v="3"/>
            <x v="4"/>
            <x v="5"/>
            <x v="6"/>
            <x v="7"/>
            <x v="8"/>
            <x v="10"/>
            <x v="11"/>
            <x v="12"/>
            <x v="13"/>
            <x v="14"/>
            <x v="16"/>
            <x v="17"/>
            <x v="18"/>
            <x v="19"/>
            <x v="21"/>
          </reference>
        </references>
      </pivotArea>
    </format>
    <format dxfId="29">
      <pivotArea collapsedLevelsAreSubtotals="1" fieldPosition="0">
        <references count="2">
          <reference field="15" count="4" selected="0">
            <x v="1"/>
            <x v="2"/>
            <x v="3"/>
            <x v="5"/>
          </reference>
          <reference field="18" count="17">
            <x v="2"/>
            <x v="3"/>
            <x v="4"/>
            <x v="5"/>
            <x v="6"/>
            <x v="7"/>
            <x v="8"/>
            <x v="10"/>
            <x v="11"/>
            <x v="12"/>
            <x v="13"/>
            <x v="14"/>
            <x v="16"/>
            <x v="17"/>
            <x v="18"/>
            <x v="19"/>
            <x v="21"/>
          </reference>
        </references>
      </pivotArea>
    </format>
    <format dxfId="28">
      <pivotArea dataOnly="0" labelOnly="1" outline="0" fieldPosition="0">
        <references count="1">
          <reference field="0" count="0"/>
        </references>
      </pivotArea>
    </format>
    <format dxfId="27">
      <pivotArea field="15" type="button" dataOnly="0" labelOnly="1" outline="0" axis="axisCol" fieldPosition="0"/>
    </format>
  </formats>
  <conditionalFormats count="1">
    <conditionalFormat priority="1">
      <pivotAreas count="1">
        <pivotArea type="data" collapsedLevelsAreSubtotals="1" fieldPosition="0">
          <references count="3">
            <reference field="4294967294" count="1" selected="0">
              <x v="0"/>
            </reference>
            <reference field="15" count="4" selected="0">
              <x v="1"/>
              <x v="2"/>
              <x v="3"/>
              <x v="5"/>
            </reference>
            <reference field="18" count="18">
              <x v="2"/>
              <x v="3"/>
              <x v="4"/>
              <x v="5"/>
              <x v="6"/>
              <x v="7"/>
              <x v="8"/>
              <x v="9"/>
              <x v="10"/>
              <x v="11"/>
              <x v="12"/>
              <x v="13"/>
              <x v="14"/>
              <x v="16"/>
              <x v="17"/>
              <x v="18"/>
              <x v="19"/>
              <x v="21"/>
            </reference>
          </references>
        </pivotArea>
      </pivotAreas>
    </conditionalFormat>
  </conditional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8EB188C-0A61-4606-9E16-6F58C491D23B}">
  <we:reference id="wa104381026" version="1.2.0.0" store="fr-FR" storeType="OMEX"/>
  <we:alternateReferences>
    <we:reference id="WA104381026" version="1.2.0.0" store="WA104381026" storeType="OMEX"/>
  </we:alternateReferences>
  <we:properties>
    <we:property name="insertIntoSheet" value="&quot;DatasScan&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7.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image" Target="../media/image8.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41393-943D-4870-A275-2F9DC4620195}">
  <sheetPr codeName="Feuil9">
    <tabColor rgb="FFFF0000"/>
  </sheetPr>
  <dimension ref="A1:H55"/>
  <sheetViews>
    <sheetView workbookViewId="0">
      <selection activeCell="M6" sqref="M6"/>
    </sheetView>
  </sheetViews>
  <sheetFormatPr baseColWidth="10" defaultRowHeight="15" x14ac:dyDescent="0.25"/>
  <sheetData>
    <row r="1" spans="1:3" ht="18.75" x14ac:dyDescent="0.3">
      <c r="A1" s="96" t="s">
        <v>732</v>
      </c>
    </row>
    <row r="2" spans="1:3" x14ac:dyDescent="0.25">
      <c r="A2" t="s">
        <v>733</v>
      </c>
    </row>
    <row r="5" spans="1:3" x14ac:dyDescent="0.25">
      <c r="A5" s="12" t="s">
        <v>395</v>
      </c>
    </row>
    <row r="6" spans="1:3" x14ac:dyDescent="0.25">
      <c r="B6" t="s">
        <v>396</v>
      </c>
    </row>
    <row r="7" spans="1:3" x14ac:dyDescent="0.25">
      <c r="C7" t="s">
        <v>2279</v>
      </c>
    </row>
    <row r="11" spans="1:3" x14ac:dyDescent="0.25">
      <c r="A11" s="12" t="s">
        <v>397</v>
      </c>
    </row>
    <row r="12" spans="1:3" x14ac:dyDescent="0.25">
      <c r="A12" t="s">
        <v>398</v>
      </c>
    </row>
    <row r="13" spans="1:3" x14ac:dyDescent="0.25">
      <c r="A13" s="13" t="s">
        <v>399</v>
      </c>
    </row>
    <row r="14" spans="1:3" x14ac:dyDescent="0.25">
      <c r="A14" s="13" t="s">
        <v>400</v>
      </c>
    </row>
    <row r="15" spans="1:3" x14ac:dyDescent="0.25">
      <c r="A15" s="13" t="s">
        <v>401</v>
      </c>
    </row>
    <row r="16" spans="1:3" x14ac:dyDescent="0.25">
      <c r="A16" s="13" t="s">
        <v>402</v>
      </c>
    </row>
    <row r="17" spans="1:2" x14ac:dyDescent="0.25">
      <c r="A17" s="13" t="s">
        <v>403</v>
      </c>
    </row>
    <row r="18" spans="1:2" x14ac:dyDescent="0.25">
      <c r="A18" s="13"/>
      <c r="B18" t="s">
        <v>404</v>
      </c>
    </row>
    <row r="19" spans="1:2" x14ac:dyDescent="0.25">
      <c r="A19" s="13" t="s">
        <v>405</v>
      </c>
    </row>
    <row r="21" spans="1:2" x14ac:dyDescent="0.25">
      <c r="A21" s="13" t="s">
        <v>734</v>
      </c>
    </row>
    <row r="22" spans="1:2" x14ac:dyDescent="0.25">
      <c r="B22" t="s">
        <v>406</v>
      </c>
    </row>
    <row r="32" spans="1:2" x14ac:dyDescent="0.25">
      <c r="A32" t="s">
        <v>664</v>
      </c>
    </row>
    <row r="33" spans="1:7" x14ac:dyDescent="0.25">
      <c r="A33" s="12" t="s">
        <v>693</v>
      </c>
    </row>
    <row r="34" spans="1:7" x14ac:dyDescent="0.25">
      <c r="A34" t="s">
        <v>735</v>
      </c>
    </row>
    <row r="35" spans="1:7" x14ac:dyDescent="0.25">
      <c r="A35" t="s">
        <v>665</v>
      </c>
    </row>
    <row r="37" spans="1:7" x14ac:dyDescent="0.25">
      <c r="A37" t="s">
        <v>743</v>
      </c>
    </row>
    <row r="38" spans="1:7" x14ac:dyDescent="0.25">
      <c r="B38" s="101" t="s">
        <v>744</v>
      </c>
      <c r="C38" t="s">
        <v>748</v>
      </c>
    </row>
    <row r="39" spans="1:7" x14ac:dyDescent="0.25">
      <c r="B39" s="102" t="s">
        <v>745</v>
      </c>
      <c r="C39" t="s">
        <v>747</v>
      </c>
    </row>
    <row r="40" spans="1:7" x14ac:dyDescent="0.25">
      <c r="B40" s="102" t="s">
        <v>746</v>
      </c>
      <c r="C40" t="s">
        <v>747</v>
      </c>
    </row>
    <row r="41" spans="1:7" x14ac:dyDescent="0.25">
      <c r="A41" t="s">
        <v>749</v>
      </c>
    </row>
    <row r="44" spans="1:7" x14ac:dyDescent="0.25">
      <c r="A44" s="12" t="s">
        <v>853</v>
      </c>
    </row>
    <row r="46" spans="1:7" x14ac:dyDescent="0.25">
      <c r="A46" t="s">
        <v>850</v>
      </c>
      <c r="D46" t="s">
        <v>851</v>
      </c>
      <c r="G46" t="s">
        <v>852</v>
      </c>
    </row>
    <row r="48" spans="1:7" x14ac:dyDescent="0.25">
      <c r="A48" t="s">
        <v>938</v>
      </c>
      <c r="D48" t="s">
        <v>851</v>
      </c>
      <c r="G48" t="s">
        <v>939</v>
      </c>
    </row>
    <row r="49" spans="1:8" x14ac:dyDescent="0.25">
      <c r="H49" t="s">
        <v>940</v>
      </c>
    </row>
    <row r="52" spans="1:8" x14ac:dyDescent="0.25">
      <c r="A52" s="12" t="s">
        <v>2276</v>
      </c>
    </row>
    <row r="54" spans="1:8" x14ac:dyDescent="0.25">
      <c r="A54" t="s">
        <v>2277</v>
      </c>
    </row>
    <row r="55" spans="1:8" x14ac:dyDescent="0.25">
      <c r="A55" t="s">
        <v>2278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AF5617"/>
  <sheetViews>
    <sheetView zoomScale="101" zoomScaleNormal="100" workbookViewId="0">
      <pane ySplit="1" topLeftCell="A2" activePane="bottomLeft" state="frozen"/>
      <selection pane="bottomLeft" activeCell="B1011" sqref="B1011:B5617"/>
    </sheetView>
  </sheetViews>
  <sheetFormatPr baseColWidth="10" defaultColWidth="9.140625" defaultRowHeight="15" x14ac:dyDescent="0.25"/>
  <cols>
    <col min="1" max="1" width="9.28515625" style="6" customWidth="1"/>
    <col min="2" max="2" width="13.140625" style="6" bestFit="1" customWidth="1"/>
    <col min="3" max="3" width="22.42578125" style="190" customWidth="1"/>
    <col min="4" max="4" width="10.42578125" style="8" bestFit="1" customWidth="1"/>
    <col min="5" max="5" width="13.42578125" style="11" customWidth="1"/>
    <col min="6" max="6" width="3.42578125" style="7" hidden="1" customWidth="1"/>
    <col min="7" max="7" width="8.28515625" style="22" bestFit="1" customWidth="1"/>
    <col min="8" max="8" width="9.140625" style="53"/>
    <col min="9" max="9" width="11.5703125" style="7" bestFit="1" customWidth="1"/>
    <col min="10" max="10" width="8.42578125" style="7" customWidth="1"/>
    <col min="11" max="11" width="11.5703125" style="7" customWidth="1"/>
    <col min="12" max="12" width="9.140625" style="7" customWidth="1"/>
    <col min="13" max="13" width="7.28515625" style="9" bestFit="1" customWidth="1"/>
    <col min="14" max="17" width="4.7109375" style="9" customWidth="1"/>
    <col min="18" max="18" width="12" style="7" customWidth="1"/>
    <col min="19" max="19" width="11.7109375" customWidth="1"/>
    <col min="20" max="20" width="13.7109375" style="7" bestFit="1" customWidth="1"/>
    <col min="21" max="21" width="13.7109375" style="11" bestFit="1" customWidth="1"/>
    <col min="22" max="22" width="11.42578125" style="7" customWidth="1"/>
    <col min="23" max="25" width="5.85546875" customWidth="1"/>
    <col min="26" max="26" width="3" customWidth="1"/>
    <col min="27" max="28" width="7" style="7" customWidth="1"/>
    <col min="29" max="29" width="3" style="7" customWidth="1"/>
    <col min="30" max="30" width="6.85546875" style="7" customWidth="1"/>
    <col min="31" max="31" width="11.5703125" style="7" customWidth="1"/>
    <col min="32" max="32" width="6.7109375" style="7" bestFit="1" customWidth="1"/>
    <col min="33" max="16384" width="9.140625" style="7"/>
  </cols>
  <sheetData>
    <row r="1" spans="1:32" ht="40.5" customHeight="1" x14ac:dyDescent="0.25">
      <c r="A1" s="14" t="s">
        <v>391</v>
      </c>
      <c r="B1" s="257" t="s">
        <v>392</v>
      </c>
      <c r="C1" s="217" t="s">
        <v>386</v>
      </c>
      <c r="D1" s="17" t="s">
        <v>393</v>
      </c>
      <c r="E1" s="17" t="s">
        <v>394</v>
      </c>
      <c r="F1" s="15" t="s">
        <v>666</v>
      </c>
      <c r="G1" s="20" t="s">
        <v>390</v>
      </c>
      <c r="H1" s="52" t="s">
        <v>387</v>
      </c>
      <c r="I1" s="16" t="s">
        <v>388</v>
      </c>
      <c r="J1" s="16" t="s">
        <v>3124</v>
      </c>
      <c r="K1" s="16" t="s">
        <v>3123</v>
      </c>
      <c r="L1" s="16" t="s">
        <v>389</v>
      </c>
      <c r="M1" s="16" t="s">
        <v>407</v>
      </c>
      <c r="N1" s="16" t="s">
        <v>902</v>
      </c>
      <c r="O1" s="16" t="s">
        <v>408</v>
      </c>
      <c r="P1" s="16" t="s">
        <v>667</v>
      </c>
      <c r="Q1" s="16" t="s">
        <v>409</v>
      </c>
      <c r="R1" s="16" t="s">
        <v>410</v>
      </c>
      <c r="S1" s="16" t="s">
        <v>9</v>
      </c>
      <c r="T1" s="16" t="s">
        <v>685</v>
      </c>
      <c r="U1" s="16" t="s">
        <v>411</v>
      </c>
      <c r="V1" s="215" t="s">
        <v>917</v>
      </c>
      <c r="Z1" s="9">
        <v>0</v>
      </c>
      <c r="AB1" s="9"/>
      <c r="AC1" s="9">
        <v>1</v>
      </c>
      <c r="AD1" s="204" t="s">
        <v>893</v>
      </c>
      <c r="AE1" s="9"/>
      <c r="AF1" s="204"/>
    </row>
    <row r="2" spans="1:32" x14ac:dyDescent="0.25">
      <c r="A2" s="6" t="str">
        <f>IF(B2="CHF","CHF",IF(B2="CHF 2","CHF hangar",LEFT(B2,1)))</f>
        <v>1</v>
      </c>
      <c r="B2" s="8" t="s">
        <v>1006</v>
      </c>
      <c r="C2" s="205" t="s">
        <v>3188</v>
      </c>
      <c r="D2" s="8">
        <v>6</v>
      </c>
      <c r="E2" s="8"/>
      <c r="F2" s="7" t="str">
        <f>IF(ISBLANK(C2),"",LEFT(C2,15))</f>
        <v>735820250912AW2</v>
      </c>
      <c r="G2" s="21" t="str">
        <f>IF(ISBLANK(C2),"",_xlfn.XLOOKUP(_xlfn.XLOOKUP(VALUE(LEFT(C2,4)),Souches!$B$2:$B$15000,Souches!$E$2:$E$15000),Varietes!$B$2:$B$500,Varietes!$C$2:$C$500))</f>
        <v>BRAHY</v>
      </c>
      <c r="H2" s="19">
        <f>IF(ISBLANK(C2),"",_xlfn.XLOOKUP(VALUE(LEFT(C2,4)),Souches!$B$2:$B$15000,Souches!$D$2:$D$15000))</f>
        <v>2406</v>
      </c>
      <c r="I2" s="10">
        <f t="shared" ref="I2:I65" si="0">IF(ISBLANK(C2),"",DATE(MID(C2,5,4),MID(C2,9,2),MID(C2,11,2)))</f>
        <v>45912</v>
      </c>
      <c r="J2" s="19">
        <f>IF(I2="","",INT(('ObjProd (2)'!$C$25-I2)/7 * (ABS('ObjProd (2)'!$C$25-I2)&gt;=7)))</f>
        <v>0</v>
      </c>
      <c r="K2" s="10" t="str">
        <f>IF(I2="","",
IF(AND(DATEDIF(I2,'ObjProd (2)'!$C$25,"y")=0,DATEDIF(I2,'ObjProd (2)'!$C$25,"ym")=0,
   INT(('ObjProd (2)'!$C$25-EDATE(I2,DATEDIF(I2,'ObjProd (2)'!$C$25,"y")*12+DATEDIF(I2,'ObjProd (2)'!$C$25,"ym")))/7)=0),
   "&lt; 1 sem.",
   IF(DATEDIF(I2,'ObjProd (2)'!$C$25,"y")&gt;0,DATEDIF(I2,'ObjProd (2)'!$C$25,"y") &amp; " " &amp; IF(DATEDIF(I2,'ObjProd (2)'!$C$25,"y")=1,"an ","ans "),"") &amp;
   IF(DATEDIF(I2,'ObjProd (2)'!$C$25,"ym")&gt;0,DATEDIF(I2,'ObjProd (2)'!$C$25,"ym") &amp; " mois ", "") &amp;
   IF(INT(('ObjProd (2)'!$C$25-EDATE(I2,DATEDIF(I2,'ObjProd (2)'!$C$25,"y")*12+DATEDIF(I2,'ObjProd (2)'!$C$25,"ym")))/7)&gt;0,
      INT(('ObjProd (2)'!$C$25-EDATE(I2,DATEDIF(I2,'ObjProd (2)'!$C$25,"y")*12+DATEDIF(I2,'ObjProd (2)'!$C$25,"ym")))/7) &amp; " sem.",
      "")
)
)</f>
        <v>&lt; 1 sem.</v>
      </c>
      <c r="L2" s="11" t="str">
        <f t="shared" ref="L2:L65" si="1">IF(ISBLANK(C2),"",MID(C2,13,4))</f>
        <v xml:space="preserve">AW2 </v>
      </c>
      <c r="M2" s="9">
        <f t="shared" ref="M2:M65" si="2">IF(OR(D2&gt;0, E2&gt;0), D2*14+E2,"")</f>
        <v>84</v>
      </c>
      <c r="N2" s="9" t="str" cm="1">
        <f t="array" aca="1" ref="N2" ca="1">LEFT(L2, IF(ISNUMBER(SUBSTITUTE(_xludf.MID(L2, 2, 1), ".", ",")), 1, 2))</f>
        <v>AW</v>
      </c>
      <c r="O2" s="19">
        <f t="shared" ref="O2:O65" ca="1" si="3">IF(N2="", "", _xlfn.NUMBERVALUE(RIGHT(L2, LEN(L2)-LEN(N2))))</f>
        <v>2</v>
      </c>
      <c r="P2" s="9" t="str">
        <f ca="1">IF(N2="", "",
    IF(N2="E+", "X",
        IF(OR(LEFT(N2, 1)="E", N2="XR", N2="CS"), "E",
            IF(AND(LEFT(N2, 1)="R", LEFT(N2, 2)&lt;&gt;"RG"), "R",
                IF(OR(N2="MG", N2="G+"), "BoxE",
                    IF(LEFT(N2, 1)="i", "i", "X")
                )
            )
        )
    )
)</f>
        <v>X</v>
      </c>
      <c r="Q2" s="9">
        <f ca="1">IF(P2&lt;&gt;"", IF(P2="X", IF(AND(O2&gt;=1, O2&lt;=12), O2, IF(O2&gt;12, "13+", "erreur")), IF(P2="E", IF(AND(O2&gt;=1, O2&lt;=6), O2, IF(O2&gt;6, "7+", "erreur")), IF(P2="R", 0, IF(P2="I", IF(O2&lt;=2, "nit° 1-2", IF(O2&lt;=5, "° 3-4-5", IF(O2&lt;=8, " préX° 6-7-8", "erreur"))), IF(P2="BoxE", O2, ""))))), "")</f>
        <v>2</v>
      </c>
      <c r="R2" s="9" t="str">
        <f t="shared" ref="R2:R65" ca="1" si="4">IF(ISBLANK(C2),"",P2&amp;Q2)</f>
        <v>X2</v>
      </c>
      <c r="S2" t="str" cm="1">
        <f t="array" ref="S2">IF(ISBLANK(C2),"",IFERROR(INDEX(ListeSeries!$A$2:$A$1045, MATCH(1, (DatasScan!G2=ListeSeries!$B$2:$B$1045) * (DatasScan!H2&gt;=ListeSeries!$D$2:$D$1045) * (DatasScan!H2&lt;=ListeSeries!$E$2:$E$1045), 0)), "no match"))</f>
        <v>BARHEE</v>
      </c>
      <c r="T2" s="7" t="str" cm="1">
        <f t="array" ref="T2">IF(ISBLANK(C2),"",IFERROR(INDEX(ListeSeries!$C$2:$C$1045, MATCH(1, (DatasScan!G2=ListeSeries!$B$2:$B$1045) * (DatasScan!H2&gt;=ListeSeries!$D$2:$D$1045) * (DatasScan!H2&lt;=ListeSeries!$E$2:$E$1045), 0)), "no match"))</f>
        <v>BAHREE 94</v>
      </c>
      <c r="U2" s="11" t="str" cm="1">
        <f t="array" ref="U2">IF(ISBLANK(C2),"",IFERROR(INDEX(ListeSeries!$F$2:$F$1045, MATCH(1, (DatasScan!G2=ListeSeries!$B$2:$B$1045) * (DatasScan!H2&gt;=ListeSeries!$D$2:$D$1045) * (DatasScan!H2&lt;=ListeSeries!$E$2:$E$1045), 0)), "no match"))</f>
        <v>2363-2410</v>
      </c>
    </row>
    <row r="3" spans="1:32" x14ac:dyDescent="0.25">
      <c r="A3" s="6" t="str">
        <f t="shared" ref="A3:A66" si="5">IF(B3="CHF","CHF",IF(B3="CHF 2","CHF hangar",LEFT(B3,1)))</f>
        <v>1</v>
      </c>
      <c r="B3" s="272" t="s">
        <v>1006</v>
      </c>
      <c r="C3" s="206" t="s">
        <v>3189</v>
      </c>
      <c r="D3" s="8">
        <v>3</v>
      </c>
      <c r="F3" s="7" t="str">
        <f>IF(ISBLANK(C3),"",LEFT(C3,15))</f>
        <v>870320250818E+1</v>
      </c>
      <c r="G3" s="21" t="str">
        <f>IF(ISBLANK(C3),"",_xlfn.XLOOKUP(_xlfn.XLOOKUP(VALUE(LEFT(C3,4)),Souches!$B$2:$B$15000,Souches!$E$2:$E$15000),Varietes!$B$2:$B$500,Varietes!$C$2:$C$500))</f>
        <v>ISEHS</v>
      </c>
      <c r="H3" s="19">
        <f>IF(ISBLANK(C3),"",_xlfn.XLOOKUP(VALUE(LEFT(C3,4)),Souches!$B$2:$B$15000,Souches!$D$2:$D$15000))</f>
        <v>9308</v>
      </c>
      <c r="I3" s="10">
        <f t="shared" si="0"/>
        <v>45887</v>
      </c>
      <c r="J3" s="19">
        <f>IF(I3="","",INT(('ObjProd (2)'!$C$25-I3)/7 * (ABS('ObjProd (2)'!$C$25-I3)&gt;=7)))</f>
        <v>4</v>
      </c>
      <c r="K3" s="10" t="str">
        <f>IF(I3="","",
IF(AND(DATEDIF(I3,'ObjProd (2)'!$C$25,"y")=0,DATEDIF(I3,'ObjProd (2)'!$C$25,"ym")=0,
   INT(('ObjProd (2)'!$C$25-EDATE(I3,DATEDIF(I3,'ObjProd (2)'!$C$25,"y")*12+DATEDIF(I3,'ObjProd (2)'!$C$25,"ym")))/7)=0),
   "&lt; 1 sem.",
   IF(DATEDIF(I3,'ObjProd (2)'!$C$25,"y")&gt;0,DATEDIF(I3,'ObjProd (2)'!$C$25,"y") &amp; " " &amp; IF(DATEDIF(I3,'ObjProd (2)'!$C$25,"y")=1,"an ","ans "),"") &amp;
   IF(DATEDIF(I3,'ObjProd (2)'!$C$25,"ym")&gt;0,DATEDIF(I3,'ObjProd (2)'!$C$25,"ym") &amp; " mois ", "") &amp;
   IF(INT(('ObjProd (2)'!$C$25-EDATE(I3,DATEDIF(I3,'ObjProd (2)'!$C$25,"y")*12+DATEDIF(I3,'ObjProd (2)'!$C$25,"ym")))/7)&gt;0,
      INT(('ObjProd (2)'!$C$25-EDATE(I3,DATEDIF(I3,'ObjProd (2)'!$C$25,"y")*12+DATEDIF(I3,'ObjProd (2)'!$C$25,"ym")))/7) &amp; " sem.",
      "")
)
)</f>
        <v xml:space="preserve">1 mois </v>
      </c>
      <c r="L3" s="11" t="str">
        <f t="shared" si="1"/>
        <v>E+12</v>
      </c>
      <c r="M3" s="9">
        <f t="shared" si="2"/>
        <v>42</v>
      </c>
      <c r="N3" s="9" t="str" cm="1">
        <f t="array" aca="1" ref="N3" ca="1">LEFT(L3, IF(ISNUMBER(SUBSTITUTE(_xludf.MID(L3, 2, 1), ".", ",")), 1, 2))</f>
        <v>E+</v>
      </c>
      <c r="O3" s="19">
        <f t="shared" ca="1" si="3"/>
        <v>12</v>
      </c>
      <c r="P3" s="9" t="str">
        <f t="shared" ref="P3:P66" ca="1" si="6">IF(N3="", "",
    IF(N3="E+", "X",
        IF(OR(LEFT(N3, 1)="E", N3="XR", N3="CS"), "E",
            IF(AND(LEFT(N3, 1)="R", LEFT(N3, 2)&lt;&gt;"RG"), "R",
                IF(OR(N3="MG", N3="G+"), "BoxE",
                    IF(LEFT(N3, 1)="i", "i", "X")
                )
            )
        )
    )
)</f>
        <v>X</v>
      </c>
      <c r="Q3" s="9">
        <f t="shared" ref="Q3:Q66" ca="1" si="7">IF(P3&lt;&gt;"", IF(P3="X", IF(AND(O3&gt;=1, O3&lt;=12), O3, IF(O3&gt;12, "13+", "erreur")), IF(P3="E", IF(AND(O3&gt;=1, O3&lt;=6), O3, IF(O3&gt;6, "7+", "erreur")), IF(P3="R", 0, IF(P3="I", IF(O3&lt;=2, "nit° 1-2", IF(O3&lt;=5, "° 3-4-5", IF(O3&lt;=8, " préX° 6-7-8", "erreur"))), IF(P3="BoxE", O3, ""))))), "")</f>
        <v>12</v>
      </c>
      <c r="R3" s="9" t="str">
        <f t="shared" ca="1" si="4"/>
        <v>X12</v>
      </c>
      <c r="S3" t="str" cm="1">
        <f t="array" ref="S3">IF(ISBLANK(C3),"",IFERROR(INDEX(ListeSeries!$A$2:$A$1045, MATCH(1, (DatasScan!G3=ListeSeries!$B$2:$B$1045) * (DatasScan!H3&gt;=ListeSeries!$D$2:$D$1045) * (DatasScan!H3&lt;=ListeSeries!$E$2:$E$1045), 0)), "no match"))</f>
        <v>SHESHI</v>
      </c>
      <c r="T3" s="7" t="str" cm="1">
        <f t="array" ref="T3">IF(ISBLANK(C3),"",IFERROR(INDEX(ListeSeries!$C$2:$C$1045, MATCH(1, (DatasScan!G3=ListeSeries!$B$2:$B$1045) * (DatasScan!H3&gt;=ListeSeries!$D$2:$D$1045) * (DatasScan!H3&lt;=ListeSeries!$E$2:$E$1045), 0)), "no match"))</f>
        <v>SHESHI 03</v>
      </c>
      <c r="U3" s="11" cm="1">
        <f t="array" ref="U3">IF(ISBLANK(C3),"",IFERROR(INDEX(ListeSeries!$F$2:$F$1045, MATCH(1, (DatasScan!G3=ListeSeries!$B$2:$B$1045) * (DatasScan!H3&gt;=ListeSeries!$D$2:$D$1045) * (DatasScan!H3&lt;=ListeSeries!$E$2:$E$1045), 0)), "no match"))</f>
        <v>9308</v>
      </c>
      <c r="AA3" s="18"/>
    </row>
    <row r="4" spans="1:32" x14ac:dyDescent="0.25">
      <c r="A4" s="6" t="str">
        <f t="shared" si="5"/>
        <v>1</v>
      </c>
      <c r="B4" s="8" t="s">
        <v>1004</v>
      </c>
      <c r="C4" s="206" t="s">
        <v>3190</v>
      </c>
      <c r="D4" s="8">
        <v>22</v>
      </c>
      <c r="F4" s="7" t="str">
        <f t="shared" ref="F4:F66" si="8">IF(ISBLANK(C4),"",LEFT(C4,15))</f>
        <v>870320250910E+1</v>
      </c>
      <c r="G4" s="21" t="str">
        <f>IF(ISBLANK(C4),"",_xlfn.XLOOKUP(_xlfn.XLOOKUP(VALUE(LEFT(C4,4)),Souches!$B$2:$B$15000,Souches!$E$2:$E$15000),Varietes!$B$2:$B$500,Varietes!$C$2:$C$500))</f>
        <v>ISEHS</v>
      </c>
      <c r="H4" s="19">
        <f>IF(ISBLANK(C4),"",_xlfn.XLOOKUP(VALUE(LEFT(C4,4)),Souches!$B$2:$B$15000,Souches!$D$2:$D$15000))</f>
        <v>9308</v>
      </c>
      <c r="I4" s="10">
        <f t="shared" si="0"/>
        <v>45910</v>
      </c>
      <c r="J4" s="19">
        <f>IF(I4="","",INT(('ObjProd (2)'!$C$25-I4)/7 * (ABS('ObjProd (2)'!$C$25-I4)&gt;=7)))</f>
        <v>1</v>
      </c>
      <c r="K4" s="10" t="str">
        <f>IF(I4="","",
IF(AND(DATEDIF(I4,'ObjProd (2)'!$C$25,"y")=0,DATEDIF(I4,'ObjProd (2)'!$C$25,"ym")=0,
   INT(('ObjProd (2)'!$C$25-EDATE(I4,DATEDIF(I4,'ObjProd (2)'!$C$25,"y")*12+DATEDIF(I4,'ObjProd (2)'!$C$25,"ym")))/7)=0),
   "&lt; 1 sem.",
   IF(DATEDIF(I4,'ObjProd (2)'!$C$25,"y")&gt;0,DATEDIF(I4,'ObjProd (2)'!$C$25,"y") &amp; " " &amp; IF(DATEDIF(I4,'ObjProd (2)'!$C$25,"y")=1,"an ","ans "),"") &amp;
   IF(DATEDIF(I4,'ObjProd (2)'!$C$25,"ym")&gt;0,DATEDIF(I4,'ObjProd (2)'!$C$25,"ym") &amp; " mois ", "") &amp;
   IF(INT(('ObjProd (2)'!$C$25-EDATE(I4,DATEDIF(I4,'ObjProd (2)'!$C$25,"y")*12+DATEDIF(I4,'ObjProd (2)'!$C$25,"ym")))/7)&gt;0,
      INT(('ObjProd (2)'!$C$25-EDATE(I4,DATEDIF(I4,'ObjProd (2)'!$C$25,"y")*12+DATEDIF(I4,'ObjProd (2)'!$C$25,"ym")))/7) &amp; " sem.",
      "")
)
)</f>
        <v>1 sem.</v>
      </c>
      <c r="L4" s="11" t="str">
        <f t="shared" si="1"/>
        <v>E+13</v>
      </c>
      <c r="M4" s="9">
        <f t="shared" si="2"/>
        <v>308</v>
      </c>
      <c r="N4" s="9" t="str" cm="1">
        <f t="array" aca="1" ref="N4" ca="1">LEFT(L4, IF(ISNUMBER(SUBSTITUTE(_xludf.MID(L4, 2, 1), ".", ",")), 1, 2))</f>
        <v>E+</v>
      </c>
      <c r="O4" s="19">
        <f t="shared" ca="1" si="3"/>
        <v>13</v>
      </c>
      <c r="P4" s="9" t="str">
        <f t="shared" ca="1" si="6"/>
        <v>X</v>
      </c>
      <c r="Q4" s="9" t="str">
        <f t="shared" ca="1" si="7"/>
        <v>13+</v>
      </c>
      <c r="R4" s="9" t="str">
        <f t="shared" ca="1" si="4"/>
        <v>X13+</v>
      </c>
      <c r="S4" t="str" cm="1">
        <f t="array" ref="S4">IF(ISBLANK(C4),"",IFERROR(INDEX(ListeSeries!$A$2:$A$1045, MATCH(1, (DatasScan!G4=ListeSeries!$B$2:$B$1045) * (DatasScan!H4&gt;=ListeSeries!$D$2:$D$1045) * (DatasScan!H4&lt;=ListeSeries!$E$2:$E$1045), 0)), "no match"))</f>
        <v>SHESHI</v>
      </c>
      <c r="T4" s="7" t="str" cm="1">
        <f t="array" ref="T4">IF(ISBLANK(C4),"",IFERROR(INDEX(ListeSeries!$C$2:$C$1045, MATCH(1, (DatasScan!G4=ListeSeries!$B$2:$B$1045) * (DatasScan!H4&gt;=ListeSeries!$D$2:$D$1045) * (DatasScan!H4&lt;=ListeSeries!$E$2:$E$1045), 0)), "no match"))</f>
        <v>SHESHI 03</v>
      </c>
      <c r="U4" s="11" cm="1">
        <f t="array" ref="U4">IF(ISBLANK(C4),"",IFERROR(INDEX(ListeSeries!$F$2:$F$1045, MATCH(1, (DatasScan!G4=ListeSeries!$B$2:$B$1045) * (DatasScan!H4&gt;=ListeSeries!$D$2:$D$1045) * (DatasScan!H4&lt;=ListeSeries!$E$2:$E$1045), 0)), "no match"))</f>
        <v>9308</v>
      </c>
    </row>
    <row r="5" spans="1:32" x14ac:dyDescent="0.25">
      <c r="A5" s="6" t="str">
        <f t="shared" si="5"/>
        <v>1</v>
      </c>
      <c r="B5" s="272" t="s">
        <v>1004</v>
      </c>
      <c r="C5" s="206" t="s">
        <v>3191</v>
      </c>
      <c r="D5" s="8">
        <v>12</v>
      </c>
      <c r="E5" s="11">
        <v>6</v>
      </c>
      <c r="F5" s="7" t="str">
        <f t="shared" si="8"/>
        <v>870220250814E+1</v>
      </c>
      <c r="G5" s="21" t="str">
        <f>IF(ISBLANK(C5),"",_xlfn.XLOOKUP(_xlfn.XLOOKUP(VALUE(LEFT(C5,4)),Souches!$B$2:$B$15000,Souches!$E$2:$E$15000),Varietes!$B$2:$B$500,Varietes!$C$2:$C$500))</f>
        <v>FAIZ</v>
      </c>
      <c r="H5" s="19">
        <f>IF(ISBLANK(C5),"",_xlfn.XLOOKUP(VALUE(LEFT(C5,4)),Souches!$B$2:$B$15000,Souches!$D$2:$D$15000))</f>
        <v>9308</v>
      </c>
      <c r="I5" s="10">
        <f t="shared" si="0"/>
        <v>45883</v>
      </c>
      <c r="J5" s="19">
        <f>IF(I5="","",INT(('ObjProd (2)'!$C$25-I5)/7 * (ABS('ObjProd (2)'!$C$25-I5)&gt;=7)))</f>
        <v>5</v>
      </c>
      <c r="K5" s="10" t="str">
        <f>IF(I5="","",
IF(AND(DATEDIF(I5,'ObjProd (2)'!$C$25,"y")=0,DATEDIF(I5,'ObjProd (2)'!$C$25,"ym")=0,
   INT(('ObjProd (2)'!$C$25-EDATE(I5,DATEDIF(I5,'ObjProd (2)'!$C$25,"y")*12+DATEDIF(I5,'ObjProd (2)'!$C$25,"ym")))/7)=0),
   "&lt; 1 sem.",
   IF(DATEDIF(I5,'ObjProd (2)'!$C$25,"y")&gt;0,DATEDIF(I5,'ObjProd (2)'!$C$25,"y") &amp; " " &amp; IF(DATEDIF(I5,'ObjProd (2)'!$C$25,"y")=1,"an ","ans "),"") &amp;
   IF(DATEDIF(I5,'ObjProd (2)'!$C$25,"ym")&gt;0,DATEDIF(I5,'ObjProd (2)'!$C$25,"ym") &amp; " mois ", "") &amp;
   IF(INT(('ObjProd (2)'!$C$25-EDATE(I5,DATEDIF(I5,'ObjProd (2)'!$C$25,"y")*12+DATEDIF(I5,'ObjProd (2)'!$C$25,"ym")))/7)&gt;0,
      INT(('ObjProd (2)'!$C$25-EDATE(I5,DATEDIF(I5,'ObjProd (2)'!$C$25,"y")*12+DATEDIF(I5,'ObjProd (2)'!$C$25,"ym")))/7) &amp; " sem.",
      "")
)
)</f>
        <v xml:space="preserve">1 mois </v>
      </c>
      <c r="L5" s="11" t="str">
        <f t="shared" si="1"/>
        <v>E+12</v>
      </c>
      <c r="M5" s="9">
        <f t="shared" si="2"/>
        <v>174</v>
      </c>
      <c r="N5" s="9" t="str" cm="1">
        <f t="array" aca="1" ref="N5" ca="1">LEFT(L5, IF(ISNUMBER(SUBSTITUTE(_xludf.MID(L5, 2, 1), ".", ",")), 1, 2))</f>
        <v>E+</v>
      </c>
      <c r="O5" s="19">
        <f t="shared" ca="1" si="3"/>
        <v>12</v>
      </c>
      <c r="P5" s="9" t="str">
        <f t="shared" ca="1" si="6"/>
        <v>X</v>
      </c>
      <c r="Q5" s="9">
        <f t="shared" ca="1" si="7"/>
        <v>12</v>
      </c>
      <c r="R5" s="9" t="str">
        <f t="shared" ca="1" si="4"/>
        <v>X12</v>
      </c>
      <c r="S5" t="str" cm="1">
        <f t="array" ref="S5">IF(ISBLANK(C5),"",IFERROR(INDEX(ListeSeries!$A$2:$A$1045, MATCH(1, (DatasScan!G5=ListeSeries!$B$2:$B$1045) * (DatasScan!H5&gt;=ListeSeries!$D$2:$D$1045) * (DatasScan!H5&lt;=ListeSeries!$E$2:$E$1045), 0)), "no match"))</f>
        <v>FAYZEH</v>
      </c>
      <c r="T5" s="7" t="str" cm="1">
        <f t="array" ref="T5">IF(ISBLANK(C5),"",IFERROR(INDEX(ListeSeries!$C$2:$C$1045, MATCH(1, (DatasScan!G5=ListeSeries!$B$2:$B$1045) * (DatasScan!H5&gt;=ListeSeries!$D$2:$D$1045) * (DatasScan!H5&lt;=ListeSeries!$E$2:$E$1045), 0)), "no match"))</f>
        <v>FAYZEH 01</v>
      </c>
      <c r="U5" s="11" cm="1">
        <f t="array" ref="U5">IF(ISBLANK(C5),"",IFERROR(INDEX(ListeSeries!$F$2:$F$1045, MATCH(1, (DatasScan!G5=ListeSeries!$B$2:$B$1045) * (DatasScan!H5&gt;=ListeSeries!$D$2:$D$1045) * (DatasScan!H5&lt;=ListeSeries!$E$2:$E$1045), 0)), "no match"))</f>
        <v>9308</v>
      </c>
    </row>
    <row r="6" spans="1:32" x14ac:dyDescent="0.25">
      <c r="A6" s="6" t="str">
        <f t="shared" si="5"/>
        <v>1</v>
      </c>
      <c r="B6" s="8" t="s">
        <v>3192</v>
      </c>
      <c r="C6" s="206" t="s">
        <v>3193</v>
      </c>
      <c r="D6" s="8">
        <v>5</v>
      </c>
      <c r="E6" s="8"/>
      <c r="F6" s="7" t="str">
        <f t="shared" si="8"/>
        <v>870220250814RG1</v>
      </c>
      <c r="G6" s="21" t="str">
        <f>IF(ISBLANK(C6),"",_xlfn.XLOOKUP(_xlfn.XLOOKUP(VALUE(LEFT(C6,4)),Souches!$B$2:$B$15000,Souches!$E$2:$E$15000),Varietes!$B$2:$B$500,Varietes!$C$2:$C$500))</f>
        <v>FAIZ</v>
      </c>
      <c r="H6" s="19">
        <f>IF(ISBLANK(C6),"",_xlfn.XLOOKUP(VALUE(LEFT(C6,4)),Souches!$B$2:$B$15000,Souches!$D$2:$D$15000))</f>
        <v>9308</v>
      </c>
      <c r="I6" s="10">
        <f t="shared" si="0"/>
        <v>45883</v>
      </c>
      <c r="J6" s="19">
        <f>IF(I6="","",INT(('ObjProd (2)'!$C$25-I6)/7 * (ABS('ObjProd (2)'!$C$25-I6)&gt;=7)))</f>
        <v>5</v>
      </c>
      <c r="K6" s="10" t="str">
        <f>IF(I6="","",
IF(AND(DATEDIF(I6,'ObjProd (2)'!$C$25,"y")=0,DATEDIF(I6,'ObjProd (2)'!$C$25,"ym")=0,
   INT(('ObjProd (2)'!$C$25-EDATE(I6,DATEDIF(I6,'ObjProd (2)'!$C$25,"y")*12+DATEDIF(I6,'ObjProd (2)'!$C$25,"ym")))/7)=0),
   "&lt; 1 sem.",
   IF(DATEDIF(I6,'ObjProd (2)'!$C$25,"y")&gt;0,DATEDIF(I6,'ObjProd (2)'!$C$25,"y") &amp; " " &amp; IF(DATEDIF(I6,'ObjProd (2)'!$C$25,"y")=1,"an ","ans "),"") &amp;
   IF(DATEDIF(I6,'ObjProd (2)'!$C$25,"ym")&gt;0,DATEDIF(I6,'ObjProd (2)'!$C$25,"ym") &amp; " mois ", "") &amp;
   IF(INT(('ObjProd (2)'!$C$25-EDATE(I6,DATEDIF(I6,'ObjProd (2)'!$C$25,"y")*12+DATEDIF(I6,'ObjProd (2)'!$C$25,"ym")))/7)&gt;0,
      INT(('ObjProd (2)'!$C$25-EDATE(I6,DATEDIF(I6,'ObjProd (2)'!$C$25,"y")*12+DATEDIF(I6,'ObjProd (2)'!$C$25,"ym")))/7) &amp; " sem.",
      "")
)
)</f>
        <v xml:space="preserve">1 mois </v>
      </c>
      <c r="L6" s="11" t="str">
        <f t="shared" si="1"/>
        <v>RG12</v>
      </c>
      <c r="M6" s="9">
        <f t="shared" si="2"/>
        <v>70</v>
      </c>
      <c r="N6" s="9" t="str" cm="1">
        <f t="array" aca="1" ref="N6" ca="1">LEFT(L6, IF(ISNUMBER(SUBSTITUTE(_xludf.MID(L6, 2, 1), ".", ",")), 1, 2))</f>
        <v>RG</v>
      </c>
      <c r="O6" s="19">
        <f t="shared" ca="1" si="3"/>
        <v>12</v>
      </c>
      <c r="P6" s="9" t="str">
        <f t="shared" ca="1" si="6"/>
        <v>X</v>
      </c>
      <c r="Q6" s="9">
        <f t="shared" ca="1" si="7"/>
        <v>12</v>
      </c>
      <c r="R6" s="9" t="str">
        <f t="shared" ca="1" si="4"/>
        <v>X12</v>
      </c>
      <c r="S6" t="str" cm="1">
        <f t="array" ref="S6">IF(ISBLANK(C6),"",IFERROR(INDEX(ListeSeries!$A$2:$A$1045, MATCH(1, (DatasScan!G6=ListeSeries!$B$2:$B$1045) * (DatasScan!H6&gt;=ListeSeries!$D$2:$D$1045) * (DatasScan!H6&lt;=ListeSeries!$E$2:$E$1045), 0)), "no match"))</f>
        <v>FAYZEH</v>
      </c>
      <c r="T6" s="7" t="str" cm="1">
        <f t="array" ref="T6">IF(ISBLANK(C6),"",IFERROR(INDEX(ListeSeries!$C$2:$C$1045, MATCH(1, (DatasScan!G6=ListeSeries!$B$2:$B$1045) * (DatasScan!H6&gt;=ListeSeries!$D$2:$D$1045) * (DatasScan!H6&lt;=ListeSeries!$E$2:$E$1045), 0)), "no match"))</f>
        <v>FAYZEH 01</v>
      </c>
      <c r="U6" s="11" cm="1">
        <f t="array" ref="U6">IF(ISBLANK(C6),"",IFERROR(INDEX(ListeSeries!$F$2:$F$1045, MATCH(1, (DatasScan!G6=ListeSeries!$B$2:$B$1045) * (DatasScan!H6&gt;=ListeSeries!$D$2:$D$1045) * (DatasScan!H6&lt;=ListeSeries!$E$2:$E$1045), 0)), "no match"))</f>
        <v>9308</v>
      </c>
    </row>
    <row r="7" spans="1:32" x14ac:dyDescent="0.25">
      <c r="A7" s="6" t="str">
        <f t="shared" si="5"/>
        <v>1</v>
      </c>
      <c r="B7" s="8" t="s">
        <v>1258</v>
      </c>
      <c r="C7" s="206" t="s">
        <v>1397</v>
      </c>
      <c r="D7" s="8">
        <v>12</v>
      </c>
      <c r="E7" s="8">
        <v>5</v>
      </c>
      <c r="F7" s="7" t="str">
        <f t="shared" si="8"/>
        <v>825520250819E+2</v>
      </c>
      <c r="G7" s="21" t="str">
        <f>IF(ISBLANK(C7),"",_xlfn.XLOOKUP(_xlfn.XLOOKUP(VALUE(LEFT(C7,4)),Souches!$B$2:$B$15000,Souches!$E$2:$E$15000),Varietes!$B$2:$B$500,Varietes!$C$2:$C$500))</f>
        <v>FAR F</v>
      </c>
      <c r="H7" s="19">
        <f>IF(ISBLANK(C7),"",_xlfn.XLOOKUP(VALUE(LEFT(C7,4)),Souches!$B$2:$B$15000,Souches!$D$2:$D$15000))</f>
        <v>257</v>
      </c>
      <c r="I7" s="10">
        <f t="shared" si="0"/>
        <v>45888</v>
      </c>
      <c r="J7" s="19">
        <f>IF(I7="","",INT(('ObjProd (2)'!$C$25-I7)/7 * (ABS('ObjProd (2)'!$C$25-I7)&gt;=7)))</f>
        <v>4</v>
      </c>
      <c r="K7" s="10" t="str">
        <f>IF(I7="","",
IF(AND(DATEDIF(I7,'ObjProd (2)'!$C$25,"y")=0,DATEDIF(I7,'ObjProd (2)'!$C$25,"ym")=0,
   INT(('ObjProd (2)'!$C$25-EDATE(I7,DATEDIF(I7,'ObjProd (2)'!$C$25,"y")*12+DATEDIF(I7,'ObjProd (2)'!$C$25,"ym")))/7)=0),
   "&lt; 1 sem.",
   IF(DATEDIF(I7,'ObjProd (2)'!$C$25,"y")&gt;0,DATEDIF(I7,'ObjProd (2)'!$C$25,"y") &amp; " " &amp; IF(DATEDIF(I7,'ObjProd (2)'!$C$25,"y")=1,"an ","ans "),"") &amp;
   IF(DATEDIF(I7,'ObjProd (2)'!$C$25,"ym")&gt;0,DATEDIF(I7,'ObjProd (2)'!$C$25,"ym") &amp; " mois ", "") &amp;
   IF(INT(('ObjProd (2)'!$C$25-EDATE(I7,DATEDIF(I7,'ObjProd (2)'!$C$25,"y")*12+DATEDIF(I7,'ObjProd (2)'!$C$25,"ym")))/7)&gt;0,
      INT(('ObjProd (2)'!$C$25-EDATE(I7,DATEDIF(I7,'ObjProd (2)'!$C$25,"y")*12+DATEDIF(I7,'ObjProd (2)'!$C$25,"ym")))/7) &amp; " sem.",
      "")
)
)</f>
        <v>4 sem.</v>
      </c>
      <c r="L7" s="11" t="str">
        <f t="shared" si="1"/>
        <v>E+23</v>
      </c>
      <c r="M7" s="9">
        <f t="shared" si="2"/>
        <v>173</v>
      </c>
      <c r="N7" s="9" t="str" cm="1">
        <f t="array" aca="1" ref="N7" ca="1">LEFT(L7, IF(ISNUMBER(SUBSTITUTE(_xludf.MID(L7, 2, 1), ".", ",")), 1, 2))</f>
        <v>E+</v>
      </c>
      <c r="O7" s="19">
        <f t="shared" ca="1" si="3"/>
        <v>23</v>
      </c>
      <c r="P7" s="9" t="str">
        <f t="shared" ca="1" si="6"/>
        <v>X</v>
      </c>
      <c r="Q7" s="9" t="str">
        <f t="shared" ca="1" si="7"/>
        <v>13+</v>
      </c>
      <c r="R7" s="9" t="str">
        <f t="shared" ca="1" si="4"/>
        <v>X13+</v>
      </c>
      <c r="S7" t="str" cm="1">
        <f t="array" ref="S7">IF(ISBLANK(C7),"",IFERROR(INDEX(ListeSeries!$A$2:$A$1045, MATCH(1, (DatasScan!G7=ListeSeries!$B$2:$B$1045) * (DatasScan!H7&gt;=ListeSeries!$D$2:$D$1045) * (DatasScan!H7&lt;=ListeSeries!$E$2:$E$1045), 0)), "no match"))</f>
        <v>FARD femelle</v>
      </c>
      <c r="T7" s="7" t="str" cm="1">
        <f t="array" ref="T7">IF(ISBLANK(C7),"",IFERROR(INDEX(ListeSeries!$C$2:$C$1045, MATCH(1, (DatasScan!G7=ListeSeries!$B$2:$B$1045) * (DatasScan!H7&gt;=ListeSeries!$D$2:$D$1045) * (DatasScan!H7&lt;=ListeSeries!$E$2:$E$1045), 0)), "no match"))</f>
        <v>FARD 20</v>
      </c>
      <c r="U7" s="11" t="str" cm="1">
        <f t="array" ref="U7">IF(ISBLANK(C7),"",IFERROR(INDEX(ListeSeries!$F$2:$F$1045, MATCH(1, (DatasScan!G7=ListeSeries!$B$2:$B$1045) * (DatasScan!H7&gt;=ListeSeries!$D$2:$D$1045) * (DatasScan!H7&lt;=ListeSeries!$E$2:$E$1045), 0)), "no match"))</f>
        <v>253-262</v>
      </c>
    </row>
    <row r="8" spans="1:32" x14ac:dyDescent="0.25">
      <c r="A8" s="6" t="str">
        <f t="shared" si="5"/>
        <v>1</v>
      </c>
      <c r="B8" s="272" t="s">
        <v>1258</v>
      </c>
      <c r="C8" s="206" t="s">
        <v>1398</v>
      </c>
      <c r="D8" s="8">
        <v>7</v>
      </c>
      <c r="E8" s="8">
        <v>7</v>
      </c>
      <c r="F8" s="7" t="str">
        <f t="shared" si="8"/>
        <v>853020250729E+1</v>
      </c>
      <c r="G8" s="21" t="str">
        <f>IF(ISBLANK(C8),"",_xlfn.XLOOKUP(_xlfn.XLOOKUP(VALUE(LEFT(C8,4)),Souches!$B$2:$B$15000,Souches!$E$2:$E$15000),Varietes!$B$2:$B$500,Varietes!$C$2:$C$500))</f>
        <v>KNES</v>
      </c>
      <c r="H8" s="19">
        <f>IF(ISBLANK(C8),"",_xlfn.XLOOKUP(VALUE(LEFT(C8,4)),Souches!$B$2:$B$15000,Souches!$D$2:$D$15000))</f>
        <v>126</v>
      </c>
      <c r="I8" s="10">
        <f t="shared" si="0"/>
        <v>45867</v>
      </c>
      <c r="J8" s="19">
        <f>IF(I8="","",INT(('ObjProd (2)'!$C$25-I8)/7 * (ABS('ObjProd (2)'!$C$25-I8)&gt;=7)))</f>
        <v>7</v>
      </c>
      <c r="K8" s="10" t="str">
        <f>IF(I8="","",
IF(AND(DATEDIF(I8,'ObjProd (2)'!$C$25,"y")=0,DATEDIF(I8,'ObjProd (2)'!$C$25,"ym")=0,
   INT(('ObjProd (2)'!$C$25-EDATE(I8,DATEDIF(I8,'ObjProd (2)'!$C$25,"y")*12+DATEDIF(I8,'ObjProd (2)'!$C$25,"ym")))/7)=0),
   "&lt; 1 sem.",
   IF(DATEDIF(I8,'ObjProd (2)'!$C$25,"y")&gt;0,DATEDIF(I8,'ObjProd (2)'!$C$25,"y") &amp; " " &amp; IF(DATEDIF(I8,'ObjProd (2)'!$C$25,"y")=1,"an ","ans "),"") &amp;
   IF(DATEDIF(I8,'ObjProd (2)'!$C$25,"ym")&gt;0,DATEDIF(I8,'ObjProd (2)'!$C$25,"ym") &amp; " mois ", "") &amp;
   IF(INT(('ObjProd (2)'!$C$25-EDATE(I8,DATEDIF(I8,'ObjProd (2)'!$C$25,"y")*12+DATEDIF(I8,'ObjProd (2)'!$C$25,"ym")))/7)&gt;0,
      INT(('ObjProd (2)'!$C$25-EDATE(I8,DATEDIF(I8,'ObjProd (2)'!$C$25,"y")*12+DATEDIF(I8,'ObjProd (2)'!$C$25,"ym")))/7) &amp; " sem.",
      "")
)
)</f>
        <v>1 mois 2 sem.</v>
      </c>
      <c r="L8" s="11" t="str">
        <f t="shared" si="1"/>
        <v>E+13</v>
      </c>
      <c r="M8" s="9">
        <f t="shared" si="2"/>
        <v>105</v>
      </c>
      <c r="N8" s="9" t="str" cm="1">
        <f t="array" aca="1" ref="N8" ca="1">LEFT(L8, IF(ISNUMBER(SUBSTITUTE(_xludf.MID(L8, 2, 1), ".", ",")), 1, 2))</f>
        <v>E+</v>
      </c>
      <c r="O8" s="19">
        <f t="shared" ca="1" si="3"/>
        <v>13</v>
      </c>
      <c r="P8" s="9" t="str">
        <f t="shared" ca="1" si="6"/>
        <v>X</v>
      </c>
      <c r="Q8" s="9" t="str">
        <f t="shared" ca="1" si="7"/>
        <v>13+</v>
      </c>
      <c r="R8" s="9" t="str">
        <f t="shared" ca="1" si="4"/>
        <v>X13+</v>
      </c>
      <c r="S8" t="str" cm="1">
        <f t="array" ref="S8">IF(ISBLANK(C8),"",IFERROR(INDEX(ListeSeries!$A$2:$A$1045, MATCH(1, (DatasScan!G8=ListeSeries!$B$2:$B$1045) * (DatasScan!H8&gt;=ListeSeries!$D$2:$D$1045) * (DatasScan!H8&lt;=ListeSeries!$E$2:$E$1045), 0)), "no match"))</f>
        <v>KENESI</v>
      </c>
      <c r="T8" s="7" t="str" cm="1">
        <f t="array" ref="T8">IF(ISBLANK(C8),"",IFERROR(INDEX(ListeSeries!$C$2:$C$1045, MATCH(1, (DatasScan!G8=ListeSeries!$B$2:$B$1045) * (DatasScan!H8&gt;=ListeSeries!$D$2:$D$1045) * (DatasScan!H8&lt;=ListeSeries!$E$2:$E$1045), 0)), "no match"))</f>
        <v>KHENEZI 11</v>
      </c>
      <c r="U8" s="11" t="str" cm="1">
        <f t="array" ref="U8">IF(ISBLANK(C8),"",IFERROR(INDEX(ListeSeries!$F$2:$F$1045, MATCH(1, (DatasScan!G8=ListeSeries!$B$2:$B$1045) * (DatasScan!H8&gt;=ListeSeries!$D$2:$D$1045) * (DatasScan!H8&lt;=ListeSeries!$E$2:$E$1045), 0)), "no match"))</f>
        <v>115-134</v>
      </c>
    </row>
    <row r="9" spans="1:32" x14ac:dyDescent="0.25">
      <c r="A9" s="6" t="str">
        <f t="shared" si="5"/>
        <v>1</v>
      </c>
      <c r="B9" s="8" t="s">
        <v>3194</v>
      </c>
      <c r="C9" s="206" t="s">
        <v>3195</v>
      </c>
      <c r="D9" s="8">
        <v>7</v>
      </c>
      <c r="E9" s="8"/>
      <c r="F9" s="7" t="str">
        <f t="shared" si="8"/>
        <v>862320250910XM2</v>
      </c>
      <c r="G9" s="21" t="str">
        <f>IF(ISBLANK(C9),"",_xlfn.XLOOKUP(_xlfn.XLOOKUP(VALUE(LEFT(C9,4)),Souches!$B$2:$B$15000,Souches!$E$2:$E$15000),Varietes!$B$2:$B$500,Varietes!$C$2:$C$500))</f>
        <v>GAIS</v>
      </c>
      <c r="H9" s="19">
        <f>IF(ISBLANK(C9),"",_xlfn.XLOOKUP(VALUE(LEFT(C9,4)),Souches!$B$2:$B$15000,Souches!$D$2:$D$15000))</f>
        <v>120</v>
      </c>
      <c r="I9" s="10">
        <f t="shared" si="0"/>
        <v>45910</v>
      </c>
      <c r="J9" s="19">
        <f>IF(I9="","",INT(('ObjProd (2)'!$C$25-I9)/7 * (ABS('ObjProd (2)'!$C$25-I9)&gt;=7)))</f>
        <v>1</v>
      </c>
      <c r="K9" s="10" t="str">
        <f>IF(I9="","",
IF(AND(DATEDIF(I9,'ObjProd (2)'!$C$25,"y")=0,DATEDIF(I9,'ObjProd (2)'!$C$25,"ym")=0,
   INT(('ObjProd (2)'!$C$25-EDATE(I9,DATEDIF(I9,'ObjProd (2)'!$C$25,"y")*12+DATEDIF(I9,'ObjProd (2)'!$C$25,"ym")))/7)=0),
   "&lt; 1 sem.",
   IF(DATEDIF(I9,'ObjProd (2)'!$C$25,"y")&gt;0,DATEDIF(I9,'ObjProd (2)'!$C$25,"y") &amp; " " &amp; IF(DATEDIF(I9,'ObjProd (2)'!$C$25,"y")=1,"an ","ans "),"") &amp;
   IF(DATEDIF(I9,'ObjProd (2)'!$C$25,"ym")&gt;0,DATEDIF(I9,'ObjProd (2)'!$C$25,"ym") &amp; " mois ", "") &amp;
   IF(INT(('ObjProd (2)'!$C$25-EDATE(I9,DATEDIF(I9,'ObjProd (2)'!$C$25,"y")*12+DATEDIF(I9,'ObjProd (2)'!$C$25,"ym")))/7)&gt;0,
      INT(('ObjProd (2)'!$C$25-EDATE(I9,DATEDIF(I9,'ObjProd (2)'!$C$25,"y")*12+DATEDIF(I9,'ObjProd (2)'!$C$25,"ym")))/7) &amp; " sem.",
      "")
)
)</f>
        <v>1 sem.</v>
      </c>
      <c r="L9" s="11" t="str">
        <f t="shared" si="1"/>
        <v>XM20</v>
      </c>
      <c r="M9" s="9">
        <f t="shared" si="2"/>
        <v>98</v>
      </c>
      <c r="N9" s="9" t="str" cm="1">
        <f t="array" aca="1" ref="N9" ca="1">LEFT(L9, IF(ISNUMBER(SUBSTITUTE(_xludf.MID(L9, 2, 1), ".", ",")), 1, 2))</f>
        <v>XM</v>
      </c>
      <c r="O9" s="19">
        <f t="shared" ca="1" si="3"/>
        <v>20</v>
      </c>
      <c r="P9" s="9" t="str">
        <f t="shared" ca="1" si="6"/>
        <v>X</v>
      </c>
      <c r="Q9" s="9" t="str">
        <f t="shared" ca="1" si="7"/>
        <v>13+</v>
      </c>
      <c r="R9" s="9" t="str">
        <f t="shared" ca="1" si="4"/>
        <v>X13+</v>
      </c>
      <c r="S9" t="str" cm="1">
        <f t="array" ref="S9">IF(ISBLANK(C9),"",IFERROR(INDEX(ListeSeries!$A$2:$A$1045, MATCH(1, (DatasScan!G9=ListeSeries!$B$2:$B$1045) * (DatasScan!H9&gt;=ListeSeries!$D$2:$D$1045) * (DatasScan!H9&lt;=ListeSeries!$E$2:$E$1045), 0)), "no match"))</f>
        <v>SAGGAI</v>
      </c>
      <c r="T9" s="7" t="str" cm="1">
        <f t="array" ref="T9">IF(ISBLANK(C9),"",IFERROR(INDEX(ListeSeries!$C$2:$C$1045, MATCH(1, (DatasScan!G9=ListeSeries!$B$2:$B$1045) * (DatasScan!H9&gt;=ListeSeries!$D$2:$D$1045) * (DatasScan!H9&lt;=ListeSeries!$E$2:$E$1045), 0)), "no match"))</f>
        <v>SAGGAI 16</v>
      </c>
      <c r="U9" s="11" t="str" cm="1">
        <f t="array" ref="U9">IF(ISBLANK(C9),"",IFERROR(INDEX(ListeSeries!$F$2:$F$1045, MATCH(1, (DatasScan!G9=ListeSeries!$B$2:$B$1045) * (DatasScan!H9&gt;=ListeSeries!$D$2:$D$1045) * (DatasScan!H9&lt;=ListeSeries!$E$2:$E$1045), 0)), "no match"))</f>
        <v>116-120</v>
      </c>
    </row>
    <row r="10" spans="1:32" x14ac:dyDescent="0.25">
      <c r="A10" s="6" t="str">
        <f t="shared" si="5"/>
        <v>1</v>
      </c>
      <c r="B10" s="272" t="s">
        <v>3194</v>
      </c>
      <c r="C10" s="206" t="s">
        <v>3196</v>
      </c>
      <c r="D10" s="8">
        <v>2</v>
      </c>
      <c r="E10" s="8">
        <v>7</v>
      </c>
      <c r="F10" s="7" t="str">
        <f t="shared" si="8"/>
        <v>870820250901XM1</v>
      </c>
      <c r="G10" s="21" t="str">
        <f>IF(ISBLANK(C10),"",_xlfn.XLOOKUP(_xlfn.XLOOKUP(VALUE(LEFT(C10,4)),Souches!$B$2:$B$15000,Souches!$E$2:$E$15000),Varietes!$B$2:$B$500,Varietes!$C$2:$C$500))</f>
        <v>ISEHS</v>
      </c>
      <c r="H10" s="19">
        <f>IF(ISBLANK(C10),"",_xlfn.XLOOKUP(VALUE(LEFT(C10,4)),Souches!$B$2:$B$15000,Souches!$D$2:$D$15000))</f>
        <v>9312</v>
      </c>
      <c r="I10" s="10">
        <f t="shared" si="0"/>
        <v>45901</v>
      </c>
      <c r="J10" s="19">
        <f>IF(I10="","",INT(('ObjProd (2)'!$C$25-I10)/7 * (ABS('ObjProd (2)'!$C$25-I10)&gt;=7)))</f>
        <v>2</v>
      </c>
      <c r="K10" s="10" t="str">
        <f>IF(I10="","",
IF(AND(DATEDIF(I10,'ObjProd (2)'!$C$25,"y")=0,DATEDIF(I10,'ObjProd (2)'!$C$25,"ym")=0,
   INT(('ObjProd (2)'!$C$25-EDATE(I10,DATEDIF(I10,'ObjProd (2)'!$C$25,"y")*12+DATEDIF(I10,'ObjProd (2)'!$C$25,"ym")))/7)=0),
   "&lt; 1 sem.",
   IF(DATEDIF(I10,'ObjProd (2)'!$C$25,"y")&gt;0,DATEDIF(I10,'ObjProd (2)'!$C$25,"y") &amp; " " &amp; IF(DATEDIF(I10,'ObjProd (2)'!$C$25,"y")=1,"an ","ans "),"") &amp;
   IF(DATEDIF(I10,'ObjProd (2)'!$C$25,"ym")&gt;0,DATEDIF(I10,'ObjProd (2)'!$C$25,"ym") &amp; " mois ", "") &amp;
   IF(INT(('ObjProd (2)'!$C$25-EDATE(I10,DATEDIF(I10,'ObjProd (2)'!$C$25,"y")*12+DATEDIF(I10,'ObjProd (2)'!$C$25,"ym")))/7)&gt;0,
      INT(('ObjProd (2)'!$C$25-EDATE(I10,DATEDIF(I10,'ObjProd (2)'!$C$25,"y")*12+DATEDIF(I10,'ObjProd (2)'!$C$25,"ym")))/7) &amp; " sem.",
      "")
)
)</f>
        <v>2 sem.</v>
      </c>
      <c r="L10" s="11" t="str">
        <f t="shared" si="1"/>
        <v>XM10</v>
      </c>
      <c r="M10" s="9">
        <f t="shared" si="2"/>
        <v>35</v>
      </c>
      <c r="N10" s="9" t="str" cm="1">
        <f t="array" aca="1" ref="N10" ca="1">LEFT(L10, IF(ISNUMBER(SUBSTITUTE(_xludf.MID(L10, 2, 1), ".", ",")), 1, 2))</f>
        <v>XM</v>
      </c>
      <c r="O10" s="19">
        <f t="shared" ca="1" si="3"/>
        <v>10</v>
      </c>
      <c r="P10" s="9" t="str">
        <f t="shared" ca="1" si="6"/>
        <v>X</v>
      </c>
      <c r="Q10" s="9">
        <f t="shared" ca="1" si="7"/>
        <v>10</v>
      </c>
      <c r="R10" s="9" t="str">
        <f t="shared" ca="1" si="4"/>
        <v>X10</v>
      </c>
      <c r="S10" t="str" cm="1">
        <f t="array" ref="S10">IF(ISBLANK(C10),"",IFERROR(INDEX(ListeSeries!$A$2:$A$1045, MATCH(1, (DatasScan!G10=ListeSeries!$B$2:$B$1045) * (DatasScan!H10&gt;=ListeSeries!$D$2:$D$1045) * (DatasScan!H10&lt;=ListeSeries!$E$2:$E$1045), 0)), "no match"))</f>
        <v>SHESHI</v>
      </c>
      <c r="T10" s="7" t="str" cm="1">
        <f t="array" ref="T10">IF(ISBLANK(C10),"",IFERROR(INDEX(ListeSeries!$C$2:$C$1045, MATCH(1, (DatasScan!G10=ListeSeries!$B$2:$B$1045) * (DatasScan!H10&gt;=ListeSeries!$D$2:$D$1045) * (DatasScan!H10&lt;=ListeSeries!$E$2:$E$1045), 0)), "no match"))</f>
        <v>SHESHI 04</v>
      </c>
      <c r="U10" s="11" cm="1">
        <f t="array" ref="U10">IF(ISBLANK(C10),"",IFERROR(INDEX(ListeSeries!$F$2:$F$1045, MATCH(1, (DatasScan!G10=ListeSeries!$B$2:$B$1045) * (DatasScan!H10&gt;=ListeSeries!$D$2:$D$1045) * (DatasScan!H10&lt;=ListeSeries!$E$2:$E$1045), 0)), "no match"))</f>
        <v>9312</v>
      </c>
    </row>
    <row r="11" spans="1:32" x14ac:dyDescent="0.25">
      <c r="A11" s="6" t="str">
        <f t="shared" si="5"/>
        <v>1</v>
      </c>
      <c r="B11" s="272" t="s">
        <v>3194</v>
      </c>
      <c r="C11" s="206" t="s">
        <v>3197</v>
      </c>
      <c r="D11" s="8">
        <v>2</v>
      </c>
      <c r="E11" s="8"/>
      <c r="F11" s="7" t="str">
        <f t="shared" si="8"/>
        <v>828620250910XM1</v>
      </c>
      <c r="G11" s="21" t="str">
        <f>IF(ISBLANK(C11),"",_xlfn.XLOOKUP(_xlfn.XLOOKUP(VALUE(LEFT(C11,4)),Souches!$B$2:$B$15000,Souches!$E$2:$E$15000),Varietes!$B$2:$B$500,Varietes!$C$2:$C$500))</f>
        <v>GND</v>
      </c>
      <c r="H11" s="19">
        <f>IF(ISBLANK(C11),"",_xlfn.XLOOKUP(VALUE(LEFT(C11,4)),Souches!$B$2:$B$15000,Souches!$D$2:$D$15000))</f>
        <v>11</v>
      </c>
      <c r="I11" s="10">
        <f t="shared" si="0"/>
        <v>45910</v>
      </c>
      <c r="J11" s="19">
        <f>IF(I11="","",INT(('ObjProd (2)'!$C$25-I11)/7 * (ABS('ObjProd (2)'!$C$25-I11)&gt;=7)))</f>
        <v>1</v>
      </c>
      <c r="K11" s="10" t="str">
        <f>IF(I11="","",
IF(AND(DATEDIF(I11,'ObjProd (2)'!$C$25,"y")=0,DATEDIF(I11,'ObjProd (2)'!$C$25,"ym")=0,
   INT(('ObjProd (2)'!$C$25-EDATE(I11,DATEDIF(I11,'ObjProd (2)'!$C$25,"y")*12+DATEDIF(I11,'ObjProd (2)'!$C$25,"ym")))/7)=0),
   "&lt; 1 sem.",
   IF(DATEDIF(I11,'ObjProd (2)'!$C$25,"y")&gt;0,DATEDIF(I11,'ObjProd (2)'!$C$25,"y") &amp; " " &amp; IF(DATEDIF(I11,'ObjProd (2)'!$C$25,"y")=1,"an ","ans "),"") &amp;
   IF(DATEDIF(I11,'ObjProd (2)'!$C$25,"ym")&gt;0,DATEDIF(I11,'ObjProd (2)'!$C$25,"ym") &amp; " mois ", "") &amp;
   IF(INT(('ObjProd (2)'!$C$25-EDATE(I11,DATEDIF(I11,'ObjProd (2)'!$C$25,"y")*12+DATEDIF(I11,'ObjProd (2)'!$C$25,"ym")))/7)&gt;0,
      INT(('ObjProd (2)'!$C$25-EDATE(I11,DATEDIF(I11,'ObjProd (2)'!$C$25,"y")*12+DATEDIF(I11,'ObjProd (2)'!$C$25,"ym")))/7) &amp; " sem.",
      "")
)
)</f>
        <v>1 sem.</v>
      </c>
      <c r="L11" s="11" t="str">
        <f t="shared" si="1"/>
        <v>XM19</v>
      </c>
      <c r="M11" s="9">
        <f t="shared" si="2"/>
        <v>28</v>
      </c>
      <c r="N11" s="9" t="str" cm="1">
        <f t="array" aca="1" ref="N11" ca="1">LEFT(L11, IF(ISNUMBER(SUBSTITUTE(_xludf.MID(L11, 2, 1), ".", ",")), 1, 2))</f>
        <v>XM</v>
      </c>
      <c r="O11" s="19">
        <f t="shared" ca="1" si="3"/>
        <v>19</v>
      </c>
      <c r="P11" s="9" t="str">
        <f t="shared" ca="1" si="6"/>
        <v>X</v>
      </c>
      <c r="Q11" s="9" t="str">
        <f t="shared" ca="1" si="7"/>
        <v>13+</v>
      </c>
      <c r="R11" s="9" t="str">
        <f t="shared" ca="1" si="4"/>
        <v>X13+</v>
      </c>
      <c r="S11" t="str" cm="1">
        <f t="array" ref="S11">IF(ISBLANK(C11),"",IFERROR(INDEX(ListeSeries!$A$2:$A$1045, MATCH(1, (DatasScan!G11=ListeSeries!$B$2:$B$1045) * (DatasScan!H11&gt;=ListeSeries!$D$2:$D$1045) * (DatasScan!H11&lt;=ListeSeries!$E$2:$E$1045), 0)), "no match"))</f>
        <v>GANDA</v>
      </c>
      <c r="T11" s="7" t="str" cm="1">
        <f t="array" ref="T11">IF(ISBLANK(C11),"",IFERROR(INDEX(ListeSeries!$C$2:$C$1045, MATCH(1, (DatasScan!G11=ListeSeries!$B$2:$B$1045) * (DatasScan!H11&gt;=ListeSeries!$D$2:$D$1045) * (DatasScan!H11&lt;=ListeSeries!$E$2:$E$1045), 0)), "no match"))</f>
        <v>GANDA 4</v>
      </c>
      <c r="U11" s="11" t="str" cm="1">
        <f t="array" ref="U11">IF(ISBLANK(C11),"",IFERROR(INDEX(ListeSeries!$F$2:$F$1045, MATCH(1, (DatasScan!G11=ListeSeries!$B$2:$B$1045) * (DatasScan!H11&gt;=ListeSeries!$D$2:$D$1045) * (DatasScan!H11&lt;=ListeSeries!$E$2:$E$1045), 0)), "no match"))</f>
        <v>11-15</v>
      </c>
    </row>
    <row r="12" spans="1:32" x14ac:dyDescent="0.25">
      <c r="A12" s="6" t="str">
        <f t="shared" si="5"/>
        <v>1</v>
      </c>
      <c r="B12" s="8" t="s">
        <v>1298</v>
      </c>
      <c r="C12" s="206" t="s">
        <v>3198</v>
      </c>
      <c r="D12" s="8">
        <v>16</v>
      </c>
      <c r="E12" s="8"/>
      <c r="F12" s="7" t="str">
        <f t="shared" si="8"/>
        <v>735820250915X 2</v>
      </c>
      <c r="G12" s="21" t="str">
        <f>IF(ISBLANK(C12),"",_xlfn.XLOOKUP(_xlfn.XLOOKUP(VALUE(LEFT(C12,4)),Souches!$B$2:$B$15000,Souches!$E$2:$E$15000),Varietes!$B$2:$B$500,Varietes!$C$2:$C$500))</f>
        <v>BRAHY</v>
      </c>
      <c r="H12" s="19">
        <f>IF(ISBLANK(C12),"",_xlfn.XLOOKUP(VALUE(LEFT(C12,4)),Souches!$B$2:$B$15000,Souches!$D$2:$D$15000))</f>
        <v>2406</v>
      </c>
      <c r="I12" s="10">
        <f t="shared" si="0"/>
        <v>45915</v>
      </c>
      <c r="J12" s="19">
        <f>IF(I12="","",INT(('ObjProd (2)'!$C$25-I12)/7 * (ABS('ObjProd (2)'!$C$25-I12)&gt;=7)))</f>
        <v>0</v>
      </c>
      <c r="K12" s="10" t="str">
        <f>IF(I12="","",
IF(AND(DATEDIF(I12,'ObjProd (2)'!$C$25,"y")=0,DATEDIF(I12,'ObjProd (2)'!$C$25,"ym")=0,
   INT(('ObjProd (2)'!$C$25-EDATE(I12,DATEDIF(I12,'ObjProd (2)'!$C$25,"y")*12+DATEDIF(I12,'ObjProd (2)'!$C$25,"ym")))/7)=0),
   "&lt; 1 sem.",
   IF(DATEDIF(I12,'ObjProd (2)'!$C$25,"y")&gt;0,DATEDIF(I12,'ObjProd (2)'!$C$25,"y") &amp; " " &amp; IF(DATEDIF(I12,'ObjProd (2)'!$C$25,"y")=1,"an ","ans "),"") &amp;
   IF(DATEDIF(I12,'ObjProd (2)'!$C$25,"ym")&gt;0,DATEDIF(I12,'ObjProd (2)'!$C$25,"ym") &amp; " mois ", "") &amp;
   IF(INT(('ObjProd (2)'!$C$25-EDATE(I12,DATEDIF(I12,'ObjProd (2)'!$C$25,"y")*12+DATEDIF(I12,'ObjProd (2)'!$C$25,"ym")))/7)&gt;0,
      INT(('ObjProd (2)'!$C$25-EDATE(I12,DATEDIF(I12,'ObjProd (2)'!$C$25,"y")*12+DATEDIF(I12,'ObjProd (2)'!$C$25,"ym")))/7) &amp; " sem.",
      "")
)
)</f>
        <v>&lt; 1 sem.</v>
      </c>
      <c r="L12" s="11" t="str">
        <f t="shared" si="1"/>
        <v xml:space="preserve">X 2 </v>
      </c>
      <c r="M12" s="9">
        <f t="shared" si="2"/>
        <v>224</v>
      </c>
      <c r="N12" s="9" t="str" cm="1">
        <f t="array" aca="1" ref="N12" ca="1">LEFT(L12, IF(ISNUMBER(SUBSTITUTE(_xludf.MID(L12, 2, 1), ".", ",")), 1, 2))</f>
        <v xml:space="preserve">X </v>
      </c>
      <c r="O12" s="19">
        <f t="shared" ca="1" si="3"/>
        <v>2</v>
      </c>
      <c r="P12" s="9" t="str">
        <f t="shared" ca="1" si="6"/>
        <v>X</v>
      </c>
      <c r="Q12" s="9">
        <f t="shared" ca="1" si="7"/>
        <v>2</v>
      </c>
      <c r="R12" s="9" t="str">
        <f t="shared" ca="1" si="4"/>
        <v>X2</v>
      </c>
      <c r="S12" t="str" cm="1">
        <f t="array" ref="S12">IF(ISBLANK(C12),"",IFERROR(INDEX(ListeSeries!$A$2:$A$1045, MATCH(1, (DatasScan!G12=ListeSeries!$B$2:$B$1045) * (DatasScan!H12&gt;=ListeSeries!$D$2:$D$1045) * (DatasScan!H12&lt;=ListeSeries!$E$2:$E$1045), 0)), "no match"))</f>
        <v>BARHEE</v>
      </c>
      <c r="T12" s="7" t="str" cm="1">
        <f t="array" ref="T12">IF(ISBLANK(C12),"",IFERROR(INDEX(ListeSeries!$C$2:$C$1045, MATCH(1, (DatasScan!G12=ListeSeries!$B$2:$B$1045) * (DatasScan!H12&gt;=ListeSeries!$D$2:$D$1045) * (DatasScan!H12&lt;=ListeSeries!$E$2:$E$1045), 0)), "no match"))</f>
        <v>BAHREE 94</v>
      </c>
      <c r="U12" s="11" t="str" cm="1">
        <f t="array" ref="U12">IF(ISBLANK(C12),"",IFERROR(INDEX(ListeSeries!$F$2:$F$1045, MATCH(1, (DatasScan!G12=ListeSeries!$B$2:$B$1045) * (DatasScan!H12&gt;=ListeSeries!$D$2:$D$1045) * (DatasScan!H12&lt;=ListeSeries!$E$2:$E$1045), 0)), "no match"))</f>
        <v>2363-2410</v>
      </c>
    </row>
    <row r="13" spans="1:32" x14ac:dyDescent="0.25">
      <c r="A13" s="6" t="str">
        <f t="shared" si="5"/>
        <v>1</v>
      </c>
      <c r="B13" s="8" t="s">
        <v>1008</v>
      </c>
      <c r="C13" s="270" t="s">
        <v>1399</v>
      </c>
      <c r="E13" s="8">
        <v>10</v>
      </c>
      <c r="F13" s="7" t="str">
        <f t="shared" si="8"/>
        <v>564020250811XM1</v>
      </c>
      <c r="G13" s="21" t="str">
        <f>IF(ISBLANK(C13),"",_xlfn.XLOOKUP(_xlfn.XLOOKUP(VALUE(LEFT(C13,4)),Souches!$B$2:$B$15000,Souches!$E$2:$E$15000),Varietes!$B$2:$B$500,Varietes!$C$2:$C$500))</f>
        <v>MDJU</v>
      </c>
      <c r="H13" s="19">
        <f>IF(ISBLANK(C13),"",_xlfn.XLOOKUP(VALUE(LEFT(C13,4)),Souches!$B$2:$B$15000,Souches!$D$2:$D$15000))</f>
        <v>2306</v>
      </c>
      <c r="I13" s="10">
        <f t="shared" si="0"/>
        <v>45880</v>
      </c>
      <c r="J13" s="19">
        <f>IF(I13="","",INT(('ObjProd (2)'!$C$25-I13)/7 * (ABS('ObjProd (2)'!$C$25-I13)&gt;=7)))</f>
        <v>5</v>
      </c>
      <c r="K13" s="10" t="str">
        <f>IF(I13="","",
IF(AND(DATEDIF(I13,'ObjProd (2)'!$C$25,"y")=0,DATEDIF(I13,'ObjProd (2)'!$C$25,"ym")=0,
   INT(('ObjProd (2)'!$C$25-EDATE(I13,DATEDIF(I13,'ObjProd (2)'!$C$25,"y")*12+DATEDIF(I13,'ObjProd (2)'!$C$25,"ym")))/7)=0),
   "&lt; 1 sem.",
   IF(DATEDIF(I13,'ObjProd (2)'!$C$25,"y")&gt;0,DATEDIF(I13,'ObjProd (2)'!$C$25,"y") &amp; " " &amp; IF(DATEDIF(I13,'ObjProd (2)'!$C$25,"y")=1,"an ","ans "),"") &amp;
   IF(DATEDIF(I13,'ObjProd (2)'!$C$25,"ym")&gt;0,DATEDIF(I13,'ObjProd (2)'!$C$25,"ym") &amp; " mois ", "") &amp;
   IF(INT(('ObjProd (2)'!$C$25-EDATE(I13,DATEDIF(I13,'ObjProd (2)'!$C$25,"y")*12+DATEDIF(I13,'ObjProd (2)'!$C$25,"ym")))/7)&gt;0,
      INT(('ObjProd (2)'!$C$25-EDATE(I13,DATEDIF(I13,'ObjProd (2)'!$C$25,"y")*12+DATEDIF(I13,'ObjProd (2)'!$C$25,"ym")))/7) &amp; " sem.",
      "")
)
)</f>
        <v>1 mois 1 sem.</v>
      </c>
      <c r="L13" s="11" t="str">
        <f t="shared" si="1"/>
        <v>XM15</v>
      </c>
      <c r="M13" s="9">
        <f t="shared" si="2"/>
        <v>10</v>
      </c>
      <c r="N13" s="9" t="str" cm="1">
        <f t="array" aca="1" ref="N13" ca="1">LEFT(L13, IF(ISNUMBER(SUBSTITUTE(_xludf.MID(L13, 2, 1), ".", ",")), 1, 2))</f>
        <v>XM</v>
      </c>
      <c r="O13" s="19">
        <f t="shared" ca="1" si="3"/>
        <v>15</v>
      </c>
      <c r="P13" s="9" t="str">
        <f t="shared" ca="1" si="6"/>
        <v>X</v>
      </c>
      <c r="Q13" s="9" t="str">
        <f t="shared" ca="1" si="7"/>
        <v>13+</v>
      </c>
      <c r="R13" s="9" t="str">
        <f t="shared" ca="1" si="4"/>
        <v>X13+</v>
      </c>
      <c r="S13" t="str" cm="1">
        <f t="array" ref="S13">IF(ISBLANK(C13),"",IFERROR(INDEX(ListeSeries!$A$2:$A$1045, MATCH(1, (DatasScan!G13=ListeSeries!$B$2:$B$1045) * (DatasScan!H13&gt;=ListeSeries!$D$2:$D$1045) * (DatasScan!H13&lt;=ListeSeries!$E$2:$E$1045), 0)), "no match"))</f>
        <v>MEDJOOL</v>
      </c>
      <c r="T13" s="7" t="str" cm="1">
        <f t="array" ref="T13">IF(ISBLANK(C13),"",IFERROR(INDEX(ListeSeries!$C$2:$C$1045, MATCH(1, (DatasScan!G13=ListeSeries!$B$2:$B$1045) * (DatasScan!H13&gt;=ListeSeries!$D$2:$D$1045) * (DatasScan!H13&lt;=ListeSeries!$E$2:$E$1045), 0)), "no match"))</f>
        <v>MEDJOOL 109</v>
      </c>
      <c r="U13" s="11" cm="1">
        <f t="array" ref="U13">IF(ISBLANK(C13),"",IFERROR(INDEX(ListeSeries!$F$2:$F$1045, MATCH(1, (DatasScan!G13=ListeSeries!$B$2:$B$1045) * (DatasScan!H13&gt;=ListeSeries!$D$2:$D$1045) * (DatasScan!H13&lt;=ListeSeries!$E$2:$E$1045), 0)), "no match"))</f>
        <v>2306</v>
      </c>
      <c r="W13" s="269" t="s">
        <v>1054</v>
      </c>
    </row>
    <row r="14" spans="1:32" x14ac:dyDescent="0.25">
      <c r="A14" s="6" t="str">
        <f t="shared" si="5"/>
        <v>1</v>
      </c>
      <c r="B14" s="8" t="s">
        <v>3199</v>
      </c>
      <c r="C14" s="206" t="s">
        <v>1105</v>
      </c>
      <c r="D14" s="8">
        <v>3</v>
      </c>
      <c r="F14" s="7" t="str">
        <f t="shared" si="8"/>
        <v>869820240924RG4</v>
      </c>
      <c r="G14" s="21" t="str">
        <f>IF(ISBLANK(C14),"",_xlfn.XLOOKUP(_xlfn.XLOOKUP(VALUE(LEFT(C14,4)),Souches!$B$2:$B$15000,Souches!$E$2:$E$15000),Varietes!$B$2:$B$500,Varietes!$C$2:$C$500))</f>
        <v>AMZLY</v>
      </c>
      <c r="H14" s="19">
        <f>IF(ISBLANK(C14),"",_xlfn.XLOOKUP(VALUE(LEFT(C14,4)),Souches!$B$2:$B$15000,Souches!$D$2:$D$15000))</f>
        <v>2306</v>
      </c>
      <c r="I14" s="10">
        <f t="shared" si="0"/>
        <v>45559</v>
      </c>
      <c r="J14" s="19">
        <f>IF(I14="","",INT(('ObjProd (2)'!$C$25-I14)/7 * (ABS('ObjProd (2)'!$C$25-I14)&gt;=7)))</f>
        <v>51</v>
      </c>
      <c r="K14" s="10" t="str">
        <f>IF(I14="","",
IF(AND(DATEDIF(I14,'ObjProd (2)'!$C$25,"y")=0,DATEDIF(I14,'ObjProd (2)'!$C$25,"ym")=0,
   INT(('ObjProd (2)'!$C$25-EDATE(I14,DATEDIF(I14,'ObjProd (2)'!$C$25,"y")*12+DATEDIF(I14,'ObjProd (2)'!$C$25,"ym")))/7)=0),
   "&lt; 1 sem.",
   IF(DATEDIF(I14,'ObjProd (2)'!$C$25,"y")&gt;0,DATEDIF(I14,'ObjProd (2)'!$C$25,"y") &amp; " " &amp; IF(DATEDIF(I14,'ObjProd (2)'!$C$25,"y")=1,"an ","ans "),"") &amp;
   IF(DATEDIF(I14,'ObjProd (2)'!$C$25,"ym")&gt;0,DATEDIF(I14,'ObjProd (2)'!$C$25,"ym") &amp; " mois ", "") &amp;
   IF(INT(('ObjProd (2)'!$C$25-EDATE(I14,DATEDIF(I14,'ObjProd (2)'!$C$25,"y")*12+DATEDIF(I14,'ObjProd (2)'!$C$25,"ym")))/7)&gt;0,
      INT(('ObjProd (2)'!$C$25-EDATE(I14,DATEDIF(I14,'ObjProd (2)'!$C$25,"y")*12+DATEDIF(I14,'ObjProd (2)'!$C$25,"ym")))/7) &amp; " sem.",
      "")
)
)</f>
        <v>11 mois 3 sem.</v>
      </c>
      <c r="L14" s="11" t="str">
        <f t="shared" si="1"/>
        <v xml:space="preserve">RG4 </v>
      </c>
      <c r="M14" s="9">
        <f t="shared" si="2"/>
        <v>42</v>
      </c>
      <c r="N14" s="9" t="str" cm="1">
        <f t="array" aca="1" ref="N14" ca="1">LEFT(L14, IF(ISNUMBER(SUBSTITUTE(_xludf.MID(L14, 2, 1), ".", ",")), 1, 2))</f>
        <v>RG</v>
      </c>
      <c r="O14" s="19">
        <f t="shared" ca="1" si="3"/>
        <v>4</v>
      </c>
      <c r="P14" s="9" t="str">
        <f t="shared" ca="1" si="6"/>
        <v>X</v>
      </c>
      <c r="Q14" s="9">
        <f t="shared" ca="1" si="7"/>
        <v>4</v>
      </c>
      <c r="R14" s="9" t="str">
        <f t="shared" ca="1" si="4"/>
        <v>X4</v>
      </c>
      <c r="S14" t="str" cm="1">
        <f t="array" ref="S14">IF(ISBLANK(C14),"",IFERROR(INDEX(ListeSeries!$A$2:$A$1045, MATCH(1, (DatasScan!G14=ListeSeries!$B$2:$B$1045) * (DatasScan!H14&gt;=ListeSeries!$D$2:$D$1045) * (DatasScan!H14&lt;=ListeSeries!$E$2:$E$1045), 0)), "no match"))</f>
        <v>ZAMLI</v>
      </c>
      <c r="T14" s="7" t="str" cm="1">
        <f t="array" ref="T14">IF(ISBLANK(C14),"",IFERROR(INDEX(ListeSeries!$C$2:$C$1045, MATCH(1, (DatasScan!G14=ListeSeries!$B$2:$B$1045) * (DatasScan!H14&gt;=ListeSeries!$D$2:$D$1045) * (DatasScan!H14&lt;=ListeSeries!$E$2:$E$1045), 0)), "no match"))</f>
        <v>ZAMLI 4</v>
      </c>
      <c r="U14" s="11" cm="1">
        <f t="array" ref="U14">IF(ISBLANK(C14),"",IFERROR(INDEX(ListeSeries!$F$2:$F$1045, MATCH(1, (DatasScan!G14=ListeSeries!$B$2:$B$1045) * (DatasScan!H14&gt;=ListeSeries!$D$2:$D$1045) * (DatasScan!H14&lt;=ListeSeries!$E$2:$E$1045), 0)), "no match"))</f>
        <v>2306</v>
      </c>
    </row>
    <row r="15" spans="1:32" x14ac:dyDescent="0.25">
      <c r="A15" s="6" t="str">
        <f t="shared" si="5"/>
        <v>1</v>
      </c>
      <c r="B15" s="272" t="s">
        <v>3199</v>
      </c>
      <c r="C15" s="206" t="s">
        <v>3200</v>
      </c>
      <c r="D15" s="8">
        <v>4</v>
      </c>
      <c r="E15" s="11">
        <v>5</v>
      </c>
      <c r="F15" s="7" t="str">
        <f t="shared" si="8"/>
        <v>833720250827XM1</v>
      </c>
      <c r="G15" s="21" t="str">
        <f>IF(ISBLANK(C15),"",_xlfn.XLOOKUP(_xlfn.XLOOKUP(VALUE(LEFT(C15,4)),Souches!$B$2:$B$15000,Souches!$E$2:$E$15000),Varietes!$B$2:$B$500,Varietes!$C$2:$C$500))</f>
        <v>DABAS</v>
      </c>
      <c r="H15" s="19">
        <f>IF(ISBLANK(C15),"",_xlfn.XLOOKUP(VALUE(LEFT(C15,4)),Souches!$B$2:$B$15000,Souches!$D$2:$D$15000))</f>
        <v>36</v>
      </c>
      <c r="I15" s="10">
        <f t="shared" si="0"/>
        <v>45896</v>
      </c>
      <c r="J15" s="19">
        <f>IF(I15="","",INT(('ObjProd (2)'!$C$25-I15)/7 * (ABS('ObjProd (2)'!$C$25-I15)&gt;=7)))</f>
        <v>3</v>
      </c>
      <c r="K15" s="10" t="str">
        <f>IF(I15="","",
IF(AND(DATEDIF(I15,'ObjProd (2)'!$C$25,"y")=0,DATEDIF(I15,'ObjProd (2)'!$C$25,"ym")=0,
   INT(('ObjProd (2)'!$C$25-EDATE(I15,DATEDIF(I15,'ObjProd (2)'!$C$25,"y")*12+DATEDIF(I15,'ObjProd (2)'!$C$25,"ym")))/7)=0),
   "&lt; 1 sem.",
   IF(DATEDIF(I15,'ObjProd (2)'!$C$25,"y")&gt;0,DATEDIF(I15,'ObjProd (2)'!$C$25,"y") &amp; " " &amp; IF(DATEDIF(I15,'ObjProd (2)'!$C$25,"y")=1,"an ","ans "),"") &amp;
   IF(DATEDIF(I15,'ObjProd (2)'!$C$25,"ym")&gt;0,DATEDIF(I15,'ObjProd (2)'!$C$25,"ym") &amp; " mois ", "") &amp;
   IF(INT(('ObjProd (2)'!$C$25-EDATE(I15,DATEDIF(I15,'ObjProd (2)'!$C$25,"y")*12+DATEDIF(I15,'ObjProd (2)'!$C$25,"ym")))/7)&gt;0,
      INT(('ObjProd (2)'!$C$25-EDATE(I15,DATEDIF(I15,'ObjProd (2)'!$C$25,"y")*12+DATEDIF(I15,'ObjProd (2)'!$C$25,"ym")))/7) &amp; " sem.",
      "")
)
)</f>
        <v>3 sem.</v>
      </c>
      <c r="L15" s="11" t="str">
        <f t="shared" si="1"/>
        <v>XM16</v>
      </c>
      <c r="M15" s="9">
        <f t="shared" si="2"/>
        <v>61</v>
      </c>
      <c r="N15" s="9" t="str" cm="1">
        <f t="array" aca="1" ref="N15" ca="1">LEFT(L15, IF(ISNUMBER(SUBSTITUTE(_xludf.MID(L15, 2, 1), ".", ",")), 1, 2))</f>
        <v>XM</v>
      </c>
      <c r="O15" s="19">
        <f t="shared" ca="1" si="3"/>
        <v>16</v>
      </c>
      <c r="P15" s="9" t="str">
        <f t="shared" ca="1" si="6"/>
        <v>X</v>
      </c>
      <c r="Q15" s="9" t="str">
        <f t="shared" ca="1" si="7"/>
        <v>13+</v>
      </c>
      <c r="R15" s="9" t="str">
        <f t="shared" ca="1" si="4"/>
        <v>X13+</v>
      </c>
      <c r="S15" t="str" cm="1">
        <f t="array" ref="S15">IF(ISBLANK(C15),"",IFERROR(INDEX(ListeSeries!$A$2:$A$1045, MATCH(1, (DatasScan!G15=ListeSeries!$B$2:$B$1045) * (DatasScan!H15&gt;=ListeSeries!$D$2:$D$1045) * (DatasScan!H15&lt;=ListeSeries!$E$2:$E$1045), 0)), "no match"))</f>
        <v>DABBAS</v>
      </c>
      <c r="T15" s="7" t="str" cm="1">
        <f t="array" ref="T15">IF(ISBLANK(C15),"",IFERROR(INDEX(ListeSeries!$C$2:$C$1045, MATCH(1, (DatasScan!G15=ListeSeries!$B$2:$B$1045) * (DatasScan!H15&gt;=ListeSeries!$D$2:$D$1045) * (DatasScan!H15&lt;=ListeSeries!$E$2:$E$1045), 0)), "no match"))</f>
        <v>DABBAS 4</v>
      </c>
      <c r="U15" s="11" t="str" cm="1">
        <f t="array" ref="U15">IF(ISBLANK(C15),"",IFERROR(INDEX(ListeSeries!$F$2:$F$1045, MATCH(1, (DatasScan!G15=ListeSeries!$B$2:$B$1045) * (DatasScan!H15&gt;=ListeSeries!$D$2:$D$1045) * (DatasScan!H15&lt;=ListeSeries!$E$2:$E$1045), 0)), "no match"))</f>
        <v>33-47</v>
      </c>
    </row>
    <row r="16" spans="1:32" x14ac:dyDescent="0.25">
      <c r="A16" s="6" t="str">
        <f t="shared" si="5"/>
        <v>1</v>
      </c>
      <c r="B16" s="272" t="s">
        <v>3199</v>
      </c>
      <c r="C16" s="206" t="s">
        <v>3201</v>
      </c>
      <c r="D16" s="8">
        <v>2</v>
      </c>
      <c r="F16" s="7" t="str">
        <f t="shared" si="8"/>
        <v>828620250910E+1</v>
      </c>
      <c r="G16" s="21" t="str">
        <f>IF(ISBLANK(C16),"",_xlfn.XLOOKUP(_xlfn.XLOOKUP(VALUE(LEFT(C16,4)),Souches!$B$2:$B$15000,Souches!$E$2:$E$15000),Varietes!$B$2:$B$500,Varietes!$C$2:$C$500))</f>
        <v>GND</v>
      </c>
      <c r="H16" s="19">
        <f>IF(ISBLANK(C16),"",_xlfn.XLOOKUP(VALUE(LEFT(C16,4)),Souches!$B$2:$B$15000,Souches!$D$2:$D$15000))</f>
        <v>11</v>
      </c>
      <c r="I16" s="10">
        <f t="shared" si="0"/>
        <v>45910</v>
      </c>
      <c r="J16" s="19">
        <f>IF(I16="","",INT(('ObjProd (2)'!$C$25-I16)/7 * (ABS('ObjProd (2)'!$C$25-I16)&gt;=7)))</f>
        <v>1</v>
      </c>
      <c r="K16" s="10" t="str">
        <f>IF(I16="","",
IF(AND(DATEDIF(I16,'ObjProd (2)'!$C$25,"y")=0,DATEDIF(I16,'ObjProd (2)'!$C$25,"ym")=0,
   INT(('ObjProd (2)'!$C$25-EDATE(I16,DATEDIF(I16,'ObjProd (2)'!$C$25,"y")*12+DATEDIF(I16,'ObjProd (2)'!$C$25,"ym")))/7)=0),
   "&lt; 1 sem.",
   IF(DATEDIF(I16,'ObjProd (2)'!$C$25,"y")&gt;0,DATEDIF(I16,'ObjProd (2)'!$C$25,"y") &amp; " " &amp; IF(DATEDIF(I16,'ObjProd (2)'!$C$25,"y")=1,"an ","ans "),"") &amp;
   IF(DATEDIF(I16,'ObjProd (2)'!$C$25,"ym")&gt;0,DATEDIF(I16,'ObjProd (2)'!$C$25,"ym") &amp; " mois ", "") &amp;
   IF(INT(('ObjProd (2)'!$C$25-EDATE(I16,DATEDIF(I16,'ObjProd (2)'!$C$25,"y")*12+DATEDIF(I16,'ObjProd (2)'!$C$25,"ym")))/7)&gt;0,
      INT(('ObjProd (2)'!$C$25-EDATE(I16,DATEDIF(I16,'ObjProd (2)'!$C$25,"y")*12+DATEDIF(I16,'ObjProd (2)'!$C$25,"ym")))/7) &amp; " sem.",
      "")
)
)</f>
        <v>1 sem.</v>
      </c>
      <c r="L16" s="11" t="str">
        <f t="shared" si="1"/>
        <v>E+19</v>
      </c>
      <c r="M16" s="9">
        <f t="shared" si="2"/>
        <v>28</v>
      </c>
      <c r="N16" s="9" t="str" cm="1">
        <f t="array" aca="1" ref="N16" ca="1">LEFT(L16, IF(ISNUMBER(SUBSTITUTE(_xludf.MID(L16, 2, 1), ".", ",")), 1, 2))</f>
        <v>E+</v>
      </c>
      <c r="O16" s="19">
        <f t="shared" ca="1" si="3"/>
        <v>19</v>
      </c>
      <c r="P16" s="9" t="str">
        <f t="shared" ca="1" si="6"/>
        <v>X</v>
      </c>
      <c r="Q16" s="9" t="str">
        <f t="shared" ca="1" si="7"/>
        <v>13+</v>
      </c>
      <c r="R16" s="9" t="str">
        <f t="shared" ca="1" si="4"/>
        <v>X13+</v>
      </c>
      <c r="S16" t="str" cm="1">
        <f t="array" ref="S16">IF(ISBLANK(C16),"",IFERROR(INDEX(ListeSeries!$A$2:$A$1045, MATCH(1, (DatasScan!G16=ListeSeries!$B$2:$B$1045) * (DatasScan!H16&gt;=ListeSeries!$D$2:$D$1045) * (DatasScan!H16&lt;=ListeSeries!$E$2:$E$1045), 0)), "no match"))</f>
        <v>GANDA</v>
      </c>
      <c r="T16" s="7" t="str" cm="1">
        <f t="array" ref="T16">IF(ISBLANK(C16),"",IFERROR(INDEX(ListeSeries!$C$2:$C$1045, MATCH(1, (DatasScan!G16=ListeSeries!$B$2:$B$1045) * (DatasScan!H16&gt;=ListeSeries!$D$2:$D$1045) * (DatasScan!H16&lt;=ListeSeries!$E$2:$E$1045), 0)), "no match"))</f>
        <v>GANDA 4</v>
      </c>
      <c r="U16" s="11" t="str" cm="1">
        <f t="array" ref="U16">IF(ISBLANK(C16),"",IFERROR(INDEX(ListeSeries!$F$2:$F$1045, MATCH(1, (DatasScan!G16=ListeSeries!$B$2:$B$1045) * (DatasScan!H16&gt;=ListeSeries!$D$2:$D$1045) * (DatasScan!H16&lt;=ListeSeries!$E$2:$E$1045), 0)), "no match"))</f>
        <v>11-15</v>
      </c>
    </row>
    <row r="17" spans="1:21" x14ac:dyDescent="0.25">
      <c r="A17" s="6" t="str">
        <f t="shared" si="5"/>
        <v>1</v>
      </c>
      <c r="B17" s="272" t="s">
        <v>3199</v>
      </c>
      <c r="C17" s="206" t="s">
        <v>3200</v>
      </c>
      <c r="D17" s="8">
        <v>3</v>
      </c>
      <c r="E17" s="6">
        <v>7</v>
      </c>
      <c r="F17" s="7" t="str">
        <f t="shared" si="8"/>
        <v>833720250827XM1</v>
      </c>
      <c r="G17" s="21" t="str">
        <f>IF(ISBLANK(C17),"",_xlfn.XLOOKUP(_xlfn.XLOOKUP(VALUE(LEFT(C17,4)),Souches!$B$2:$B$15000,Souches!$E$2:$E$15000),Varietes!$B$2:$B$500,Varietes!$C$2:$C$500))</f>
        <v>DABAS</v>
      </c>
      <c r="H17" s="19">
        <f>IF(ISBLANK(C17),"",_xlfn.XLOOKUP(VALUE(LEFT(C17,4)),Souches!$B$2:$B$15000,Souches!$D$2:$D$15000))</f>
        <v>36</v>
      </c>
      <c r="I17" s="10">
        <f t="shared" si="0"/>
        <v>45896</v>
      </c>
      <c r="J17" s="19">
        <f>IF(I17="","",INT(('ObjProd (2)'!$C$25-I17)/7 * (ABS('ObjProd (2)'!$C$25-I17)&gt;=7)))</f>
        <v>3</v>
      </c>
      <c r="K17" s="10" t="str">
        <f>IF(I17="","",
IF(AND(DATEDIF(I17,'ObjProd (2)'!$C$25,"y")=0,DATEDIF(I17,'ObjProd (2)'!$C$25,"ym")=0,
   INT(('ObjProd (2)'!$C$25-EDATE(I17,DATEDIF(I17,'ObjProd (2)'!$C$25,"y")*12+DATEDIF(I17,'ObjProd (2)'!$C$25,"ym")))/7)=0),
   "&lt; 1 sem.",
   IF(DATEDIF(I17,'ObjProd (2)'!$C$25,"y")&gt;0,DATEDIF(I17,'ObjProd (2)'!$C$25,"y") &amp; " " &amp; IF(DATEDIF(I17,'ObjProd (2)'!$C$25,"y")=1,"an ","ans "),"") &amp;
   IF(DATEDIF(I17,'ObjProd (2)'!$C$25,"ym")&gt;0,DATEDIF(I17,'ObjProd (2)'!$C$25,"ym") &amp; " mois ", "") &amp;
   IF(INT(('ObjProd (2)'!$C$25-EDATE(I17,DATEDIF(I17,'ObjProd (2)'!$C$25,"y")*12+DATEDIF(I17,'ObjProd (2)'!$C$25,"ym")))/7)&gt;0,
      INT(('ObjProd (2)'!$C$25-EDATE(I17,DATEDIF(I17,'ObjProd (2)'!$C$25,"y")*12+DATEDIF(I17,'ObjProd (2)'!$C$25,"ym")))/7) &amp; " sem.",
      "")
)
)</f>
        <v>3 sem.</v>
      </c>
      <c r="L17" s="11" t="str">
        <f t="shared" si="1"/>
        <v>XM16</v>
      </c>
      <c r="M17" s="9">
        <f t="shared" si="2"/>
        <v>49</v>
      </c>
      <c r="N17" s="9" t="str" cm="1">
        <f t="array" aca="1" ref="N17" ca="1">LEFT(L17, IF(ISNUMBER(SUBSTITUTE(_xludf.MID(L17, 2, 1), ".", ",")), 1, 2))</f>
        <v>XM</v>
      </c>
      <c r="O17" s="19">
        <f t="shared" ca="1" si="3"/>
        <v>16</v>
      </c>
      <c r="P17" s="9" t="str">
        <f t="shared" ca="1" si="6"/>
        <v>X</v>
      </c>
      <c r="Q17" s="9" t="str">
        <f t="shared" ca="1" si="7"/>
        <v>13+</v>
      </c>
      <c r="R17" s="9" t="str">
        <f t="shared" ca="1" si="4"/>
        <v>X13+</v>
      </c>
      <c r="S17" t="str" cm="1">
        <f t="array" ref="S17">IF(ISBLANK(C17),"",IFERROR(INDEX(ListeSeries!$A$2:$A$1045, MATCH(1, (DatasScan!G17=ListeSeries!$B$2:$B$1045) * (DatasScan!H17&gt;=ListeSeries!$D$2:$D$1045) * (DatasScan!H17&lt;=ListeSeries!$E$2:$E$1045), 0)), "no match"))</f>
        <v>DABBAS</v>
      </c>
      <c r="T17" s="7" t="str" cm="1">
        <f t="array" ref="T17">IF(ISBLANK(C17),"",IFERROR(INDEX(ListeSeries!$C$2:$C$1045, MATCH(1, (DatasScan!G17=ListeSeries!$B$2:$B$1045) * (DatasScan!H17&gt;=ListeSeries!$D$2:$D$1045) * (DatasScan!H17&lt;=ListeSeries!$E$2:$E$1045), 0)), "no match"))</f>
        <v>DABBAS 4</v>
      </c>
      <c r="U17" s="11" t="str" cm="1">
        <f t="array" ref="U17">IF(ISBLANK(C17),"",IFERROR(INDEX(ListeSeries!$F$2:$F$1045, MATCH(1, (DatasScan!G17=ListeSeries!$B$2:$B$1045) * (DatasScan!H17&gt;=ListeSeries!$D$2:$D$1045) * (DatasScan!H17&lt;=ListeSeries!$E$2:$E$1045), 0)), "no match"))</f>
        <v>33-47</v>
      </c>
    </row>
    <row r="18" spans="1:21" x14ac:dyDescent="0.25">
      <c r="A18" s="6" t="str">
        <f t="shared" si="5"/>
        <v>1</v>
      </c>
      <c r="B18" s="272" t="s">
        <v>3199</v>
      </c>
      <c r="C18" s="206" t="s">
        <v>3202</v>
      </c>
      <c r="D18" s="8">
        <v>1</v>
      </c>
      <c r="E18" s="6">
        <v>3</v>
      </c>
      <c r="F18" s="7" t="str">
        <f t="shared" si="8"/>
        <v>869720250827XS1</v>
      </c>
      <c r="G18" s="21" t="str">
        <f>IF(ISBLANK(C18),"",_xlfn.XLOOKUP(_xlfn.XLOOKUP(VALUE(LEFT(C18,4)),Souches!$B$2:$B$15000,Souches!$E$2:$E$15000),Varietes!$B$2:$B$500,Varietes!$C$2:$C$500))</f>
        <v>RAWD</v>
      </c>
      <c r="H18" s="19">
        <f>IF(ISBLANK(C18),"",_xlfn.XLOOKUP(VALUE(LEFT(C18,4)),Souches!$B$2:$B$15000,Souches!$D$2:$D$15000))</f>
        <v>2301</v>
      </c>
      <c r="I18" s="10">
        <f t="shared" si="0"/>
        <v>45896</v>
      </c>
      <c r="J18" s="19">
        <f>IF(I18="","",INT(('ObjProd (2)'!$C$25-I18)/7 * (ABS('ObjProd (2)'!$C$25-I18)&gt;=7)))</f>
        <v>3</v>
      </c>
      <c r="K18" s="10" t="str">
        <f>IF(I18="","",
IF(AND(DATEDIF(I18,'ObjProd (2)'!$C$25,"y")=0,DATEDIF(I18,'ObjProd (2)'!$C$25,"ym")=0,
   INT(('ObjProd (2)'!$C$25-EDATE(I18,DATEDIF(I18,'ObjProd (2)'!$C$25,"y")*12+DATEDIF(I18,'ObjProd (2)'!$C$25,"ym")))/7)=0),
   "&lt; 1 sem.",
   IF(DATEDIF(I18,'ObjProd (2)'!$C$25,"y")&gt;0,DATEDIF(I18,'ObjProd (2)'!$C$25,"y") &amp; " " &amp; IF(DATEDIF(I18,'ObjProd (2)'!$C$25,"y")=1,"an ","ans "),"") &amp;
   IF(DATEDIF(I18,'ObjProd (2)'!$C$25,"ym")&gt;0,DATEDIF(I18,'ObjProd (2)'!$C$25,"ym") &amp; " mois ", "") &amp;
   IF(INT(('ObjProd (2)'!$C$25-EDATE(I18,DATEDIF(I18,'ObjProd (2)'!$C$25,"y")*12+DATEDIF(I18,'ObjProd (2)'!$C$25,"ym")))/7)&gt;0,
      INT(('ObjProd (2)'!$C$25-EDATE(I18,DATEDIF(I18,'ObjProd (2)'!$C$25,"y")*12+DATEDIF(I18,'ObjProd (2)'!$C$25,"ym")))/7) &amp; " sem.",
      "")
)
)</f>
        <v>3 sem.</v>
      </c>
      <c r="L18" s="11" t="str">
        <f t="shared" si="1"/>
        <v>XS14</v>
      </c>
      <c r="M18" s="9">
        <f t="shared" si="2"/>
        <v>17</v>
      </c>
      <c r="N18" s="9" t="str" cm="1">
        <f t="array" aca="1" ref="N18" ca="1">LEFT(L18, IF(ISNUMBER(SUBSTITUTE(_xludf.MID(L18, 2, 1), ".", ",")), 1, 2))</f>
        <v>XS</v>
      </c>
      <c r="O18" s="19">
        <f t="shared" ca="1" si="3"/>
        <v>14</v>
      </c>
      <c r="P18" s="9" t="str">
        <f t="shared" ca="1" si="6"/>
        <v>X</v>
      </c>
      <c r="Q18" s="9" t="str">
        <f t="shared" ca="1" si="7"/>
        <v>13+</v>
      </c>
      <c r="R18" s="9" t="str">
        <f t="shared" ca="1" si="4"/>
        <v>X13+</v>
      </c>
      <c r="S18" t="str" cm="1">
        <f t="array" ref="S18">IF(ISBLANK(C18),"",IFERROR(INDEX(ListeSeries!$A$2:$A$1045, MATCH(1, (DatasScan!G18=ListeSeries!$B$2:$B$1045) * (DatasScan!H18&gt;=ListeSeries!$D$2:$D$1045) * (DatasScan!H18&lt;=ListeSeries!$E$2:$E$1045), 0)), "no match"))</f>
        <v>RAWDAH</v>
      </c>
      <c r="T18" s="7" t="str" cm="1">
        <f t="array" ref="T18">IF(ISBLANK(C18),"",IFERROR(INDEX(ListeSeries!$C$2:$C$1045, MATCH(1, (DatasScan!G18=ListeSeries!$B$2:$B$1045) * (DatasScan!H18&gt;=ListeSeries!$D$2:$D$1045) * (DatasScan!H18&lt;=ListeSeries!$E$2:$E$1045), 0)), "no match"))</f>
        <v>RAWDAH 1</v>
      </c>
      <c r="U18" s="11" cm="1">
        <f t="array" ref="U18">IF(ISBLANK(C18),"",IFERROR(INDEX(ListeSeries!$F$2:$F$1045, MATCH(1, (DatasScan!G18=ListeSeries!$B$2:$B$1045) * (DatasScan!H18&gt;=ListeSeries!$D$2:$D$1045) * (DatasScan!H18&lt;=ListeSeries!$E$2:$E$1045), 0)), "no match"))</f>
        <v>2301</v>
      </c>
    </row>
    <row r="19" spans="1:21" x14ac:dyDescent="0.25">
      <c r="A19" s="6" t="str">
        <f t="shared" si="5"/>
        <v>1</v>
      </c>
      <c r="B19" s="272" t="s">
        <v>3199</v>
      </c>
      <c r="C19" s="206" t="s">
        <v>3203</v>
      </c>
      <c r="E19" s="11">
        <v>4</v>
      </c>
      <c r="F19" s="7" t="str">
        <f t="shared" si="8"/>
        <v>761320250828E+1</v>
      </c>
      <c r="G19" s="21" t="str">
        <f>IF(ISBLANK(C19),"",_xlfn.XLOOKUP(_xlfn.XLOOKUP(VALUE(LEFT(C19,4)),Souches!$B$2:$B$15000,Souches!$E$2:$E$15000),Varietes!$B$2:$B$500,Varietes!$C$2:$C$500))</f>
        <v>ISEHS</v>
      </c>
      <c r="H19" s="19">
        <f>IF(ISBLANK(C19),"",_xlfn.XLOOKUP(VALUE(LEFT(C19,4)),Souches!$B$2:$B$15000,Souches!$D$2:$D$15000))</f>
        <v>120</v>
      </c>
      <c r="I19" s="10">
        <f t="shared" si="0"/>
        <v>45897</v>
      </c>
      <c r="J19" s="19">
        <f>IF(I19="","",INT(('ObjProd (2)'!$C$25-I19)/7 * (ABS('ObjProd (2)'!$C$25-I19)&gt;=7)))</f>
        <v>3</v>
      </c>
      <c r="K19" s="10" t="str">
        <f>IF(I19="","",
IF(AND(DATEDIF(I19,'ObjProd (2)'!$C$25,"y")=0,DATEDIF(I19,'ObjProd (2)'!$C$25,"ym")=0,
   INT(('ObjProd (2)'!$C$25-EDATE(I19,DATEDIF(I19,'ObjProd (2)'!$C$25,"y")*12+DATEDIF(I19,'ObjProd (2)'!$C$25,"ym")))/7)=0),
   "&lt; 1 sem.",
   IF(DATEDIF(I19,'ObjProd (2)'!$C$25,"y")&gt;0,DATEDIF(I19,'ObjProd (2)'!$C$25,"y") &amp; " " &amp; IF(DATEDIF(I19,'ObjProd (2)'!$C$25,"y")=1,"an ","ans "),"") &amp;
   IF(DATEDIF(I19,'ObjProd (2)'!$C$25,"ym")&gt;0,DATEDIF(I19,'ObjProd (2)'!$C$25,"ym") &amp; " mois ", "") &amp;
   IF(INT(('ObjProd (2)'!$C$25-EDATE(I19,DATEDIF(I19,'ObjProd (2)'!$C$25,"y")*12+DATEDIF(I19,'ObjProd (2)'!$C$25,"ym")))/7)&gt;0,
      INT(('ObjProd (2)'!$C$25-EDATE(I19,DATEDIF(I19,'ObjProd (2)'!$C$25,"y")*12+DATEDIF(I19,'ObjProd (2)'!$C$25,"ym")))/7) &amp; " sem.",
      "")
)
)</f>
        <v>3 sem.</v>
      </c>
      <c r="L19" s="11" t="str">
        <f t="shared" si="1"/>
        <v>E+15</v>
      </c>
      <c r="M19" s="9">
        <f t="shared" si="2"/>
        <v>4</v>
      </c>
      <c r="N19" s="9" t="str" cm="1">
        <f t="array" aca="1" ref="N19" ca="1">LEFT(L19, IF(ISNUMBER(SUBSTITUTE(_xludf.MID(L19, 2, 1), ".", ",")), 1, 2))</f>
        <v>E+</v>
      </c>
      <c r="O19" s="19">
        <f t="shared" ca="1" si="3"/>
        <v>15</v>
      </c>
      <c r="P19" s="9" t="str">
        <f t="shared" ca="1" si="6"/>
        <v>X</v>
      </c>
      <c r="Q19" s="9" t="str">
        <f t="shared" ca="1" si="7"/>
        <v>13+</v>
      </c>
      <c r="R19" s="9" t="str">
        <f t="shared" ca="1" si="4"/>
        <v>X13+</v>
      </c>
      <c r="S19" t="str" cm="1">
        <f t="array" ref="S19">IF(ISBLANK(C19),"",IFERROR(INDEX(ListeSeries!$A$2:$A$1045, MATCH(1, (DatasScan!G19=ListeSeries!$B$2:$B$1045) * (DatasScan!H19&gt;=ListeSeries!$D$2:$D$1045) * (DatasScan!H19&lt;=ListeSeries!$E$2:$E$1045), 0)), "no match"))</f>
        <v>SHESHI</v>
      </c>
      <c r="T19" s="7" t="str" cm="1">
        <f t="array" ref="T19">IF(ISBLANK(C19),"",IFERROR(INDEX(ListeSeries!$C$2:$C$1045, MATCH(1, (DatasScan!G19=ListeSeries!$B$2:$B$1045) * (DatasScan!H19&gt;=ListeSeries!$D$2:$D$1045) * (DatasScan!H19&lt;=ListeSeries!$E$2:$E$1045), 0)), "no match"))</f>
        <v>SHESHI 22</v>
      </c>
      <c r="U19" s="11" t="str" cm="1">
        <f t="array" ref="U19">IF(ISBLANK(C19),"",IFERROR(INDEX(ListeSeries!$F$2:$F$1045, MATCH(1, (DatasScan!G19=ListeSeries!$B$2:$B$1045) * (DatasScan!H19&gt;=ListeSeries!$D$2:$D$1045) * (DatasScan!H19&lt;=ListeSeries!$E$2:$E$1045), 0)), "no match"))</f>
        <v>116-120</v>
      </c>
    </row>
    <row r="20" spans="1:21" x14ac:dyDescent="0.25">
      <c r="A20" s="6" t="str">
        <f t="shared" si="5"/>
        <v>1</v>
      </c>
      <c r="B20" s="272" t="s">
        <v>3199</v>
      </c>
      <c r="C20" s="206" t="s">
        <v>3204</v>
      </c>
      <c r="D20" s="8">
        <v>1</v>
      </c>
      <c r="E20" s="11">
        <v>3</v>
      </c>
      <c r="F20" s="7" t="str">
        <f t="shared" si="8"/>
        <v>862320250829XS2</v>
      </c>
      <c r="G20" s="21" t="str">
        <f>IF(ISBLANK(C20),"",_xlfn.XLOOKUP(_xlfn.XLOOKUP(VALUE(LEFT(C20,4)),Souches!$B$2:$B$15000,Souches!$E$2:$E$15000),Varietes!$B$2:$B$500,Varietes!$C$2:$C$500))</f>
        <v>GAIS</v>
      </c>
      <c r="H20" s="19">
        <f>IF(ISBLANK(C20),"",_xlfn.XLOOKUP(VALUE(LEFT(C20,4)),Souches!$B$2:$B$15000,Souches!$D$2:$D$15000))</f>
        <v>120</v>
      </c>
      <c r="I20" s="10">
        <f t="shared" si="0"/>
        <v>45898</v>
      </c>
      <c r="J20" s="19">
        <f>IF(I20="","",INT(('ObjProd (2)'!$C$25-I20)/7 * (ABS('ObjProd (2)'!$C$25-I20)&gt;=7)))</f>
        <v>2</v>
      </c>
      <c r="K20" s="10" t="str">
        <f>IF(I20="","",
IF(AND(DATEDIF(I20,'ObjProd (2)'!$C$25,"y")=0,DATEDIF(I20,'ObjProd (2)'!$C$25,"ym")=0,
   INT(('ObjProd (2)'!$C$25-EDATE(I20,DATEDIF(I20,'ObjProd (2)'!$C$25,"y")*12+DATEDIF(I20,'ObjProd (2)'!$C$25,"ym")))/7)=0),
   "&lt; 1 sem.",
   IF(DATEDIF(I20,'ObjProd (2)'!$C$25,"y")&gt;0,DATEDIF(I20,'ObjProd (2)'!$C$25,"y") &amp; " " &amp; IF(DATEDIF(I20,'ObjProd (2)'!$C$25,"y")=1,"an ","ans "),"") &amp;
   IF(DATEDIF(I20,'ObjProd (2)'!$C$25,"ym")&gt;0,DATEDIF(I20,'ObjProd (2)'!$C$25,"ym") &amp; " mois ", "") &amp;
   IF(INT(('ObjProd (2)'!$C$25-EDATE(I20,DATEDIF(I20,'ObjProd (2)'!$C$25,"y")*12+DATEDIF(I20,'ObjProd (2)'!$C$25,"ym")))/7)&gt;0,
      INT(('ObjProd (2)'!$C$25-EDATE(I20,DATEDIF(I20,'ObjProd (2)'!$C$25,"y")*12+DATEDIF(I20,'ObjProd (2)'!$C$25,"ym")))/7) &amp; " sem.",
      "")
)
)</f>
        <v>2 sem.</v>
      </c>
      <c r="L20" s="11" t="str">
        <f t="shared" si="1"/>
        <v>XS20</v>
      </c>
      <c r="M20" s="9">
        <f t="shared" si="2"/>
        <v>17</v>
      </c>
      <c r="N20" s="9" t="str" cm="1">
        <f t="array" aca="1" ref="N20" ca="1">LEFT(L20, IF(ISNUMBER(SUBSTITUTE(_xludf.MID(L20, 2, 1), ".", ",")), 1, 2))</f>
        <v>XS</v>
      </c>
      <c r="O20" s="19">
        <f t="shared" ca="1" si="3"/>
        <v>20</v>
      </c>
      <c r="P20" s="9" t="str">
        <f t="shared" ca="1" si="6"/>
        <v>X</v>
      </c>
      <c r="Q20" s="9" t="str">
        <f t="shared" ca="1" si="7"/>
        <v>13+</v>
      </c>
      <c r="R20" s="9" t="str">
        <f t="shared" ca="1" si="4"/>
        <v>X13+</v>
      </c>
      <c r="S20" t="str" cm="1">
        <f t="array" ref="S20">IF(ISBLANK(C20),"",IFERROR(INDEX(ListeSeries!$A$2:$A$1045, MATCH(1, (DatasScan!G20=ListeSeries!$B$2:$B$1045) * (DatasScan!H20&gt;=ListeSeries!$D$2:$D$1045) * (DatasScan!H20&lt;=ListeSeries!$E$2:$E$1045), 0)), "no match"))</f>
        <v>SAGGAI</v>
      </c>
      <c r="T20" s="7" t="str" cm="1">
        <f t="array" ref="T20">IF(ISBLANK(C20),"",IFERROR(INDEX(ListeSeries!$C$2:$C$1045, MATCH(1, (DatasScan!G20=ListeSeries!$B$2:$B$1045) * (DatasScan!H20&gt;=ListeSeries!$D$2:$D$1045) * (DatasScan!H20&lt;=ListeSeries!$E$2:$E$1045), 0)), "no match"))</f>
        <v>SAGGAI 16</v>
      </c>
      <c r="U20" s="11" t="str" cm="1">
        <f t="array" ref="U20">IF(ISBLANK(C20),"",IFERROR(INDEX(ListeSeries!$F$2:$F$1045, MATCH(1, (DatasScan!G20=ListeSeries!$B$2:$B$1045) * (DatasScan!H20&gt;=ListeSeries!$D$2:$D$1045) * (DatasScan!H20&lt;=ListeSeries!$E$2:$E$1045), 0)), "no match"))</f>
        <v>116-120</v>
      </c>
    </row>
    <row r="21" spans="1:21" x14ac:dyDescent="0.25">
      <c r="A21" s="6" t="str">
        <f t="shared" si="5"/>
        <v>1</v>
      </c>
      <c r="B21" s="272" t="s">
        <v>3199</v>
      </c>
      <c r="C21" s="206" t="s">
        <v>3205</v>
      </c>
      <c r="D21" s="8">
        <v>2</v>
      </c>
      <c r="F21" s="7" t="str">
        <f t="shared" si="8"/>
        <v>869720250829XS1</v>
      </c>
      <c r="G21" s="21" t="str">
        <f>IF(ISBLANK(C21),"",_xlfn.XLOOKUP(_xlfn.XLOOKUP(VALUE(LEFT(C21,4)),Souches!$B$2:$B$15000,Souches!$E$2:$E$15000),Varietes!$B$2:$B$500,Varietes!$C$2:$C$500))</f>
        <v>RAWD</v>
      </c>
      <c r="H21" s="19">
        <f>IF(ISBLANK(C21),"",_xlfn.XLOOKUP(VALUE(LEFT(C21,4)),Souches!$B$2:$B$15000,Souches!$D$2:$D$15000))</f>
        <v>2301</v>
      </c>
      <c r="I21" s="10">
        <f t="shared" si="0"/>
        <v>45898</v>
      </c>
      <c r="J21" s="19">
        <f>IF(I21="","",INT(('ObjProd (2)'!$C$25-I21)/7 * (ABS('ObjProd (2)'!$C$25-I21)&gt;=7)))</f>
        <v>2</v>
      </c>
      <c r="K21" s="10" t="str">
        <f>IF(I21="","",
IF(AND(DATEDIF(I21,'ObjProd (2)'!$C$25,"y")=0,DATEDIF(I21,'ObjProd (2)'!$C$25,"ym")=0,
   INT(('ObjProd (2)'!$C$25-EDATE(I21,DATEDIF(I21,'ObjProd (2)'!$C$25,"y")*12+DATEDIF(I21,'ObjProd (2)'!$C$25,"ym")))/7)=0),
   "&lt; 1 sem.",
   IF(DATEDIF(I21,'ObjProd (2)'!$C$25,"y")&gt;0,DATEDIF(I21,'ObjProd (2)'!$C$25,"y") &amp; " " &amp; IF(DATEDIF(I21,'ObjProd (2)'!$C$25,"y")=1,"an ","ans "),"") &amp;
   IF(DATEDIF(I21,'ObjProd (2)'!$C$25,"ym")&gt;0,DATEDIF(I21,'ObjProd (2)'!$C$25,"ym") &amp; " mois ", "") &amp;
   IF(INT(('ObjProd (2)'!$C$25-EDATE(I21,DATEDIF(I21,'ObjProd (2)'!$C$25,"y")*12+DATEDIF(I21,'ObjProd (2)'!$C$25,"ym")))/7)&gt;0,
      INT(('ObjProd (2)'!$C$25-EDATE(I21,DATEDIF(I21,'ObjProd (2)'!$C$25,"y")*12+DATEDIF(I21,'ObjProd (2)'!$C$25,"ym")))/7) &amp; " sem.",
      "")
)
)</f>
        <v>2 sem.</v>
      </c>
      <c r="L21" s="11" t="str">
        <f t="shared" si="1"/>
        <v>XS15</v>
      </c>
      <c r="M21" s="9">
        <f t="shared" si="2"/>
        <v>28</v>
      </c>
      <c r="N21" s="9" t="str" cm="1">
        <f t="array" aca="1" ref="N21" ca="1">LEFT(L21, IF(ISNUMBER(SUBSTITUTE(_xludf.MID(L21, 2, 1), ".", ",")), 1, 2))</f>
        <v>XS</v>
      </c>
      <c r="O21" s="19">
        <f t="shared" ca="1" si="3"/>
        <v>15</v>
      </c>
      <c r="P21" s="9" t="str">
        <f t="shared" ca="1" si="6"/>
        <v>X</v>
      </c>
      <c r="Q21" s="9" t="str">
        <f t="shared" ca="1" si="7"/>
        <v>13+</v>
      </c>
      <c r="R21" s="9" t="str">
        <f t="shared" ca="1" si="4"/>
        <v>X13+</v>
      </c>
      <c r="S21" t="str" cm="1">
        <f t="array" ref="S21">IF(ISBLANK(C21),"",IFERROR(INDEX(ListeSeries!$A$2:$A$1045, MATCH(1, (DatasScan!G21=ListeSeries!$B$2:$B$1045) * (DatasScan!H21&gt;=ListeSeries!$D$2:$D$1045) * (DatasScan!H21&lt;=ListeSeries!$E$2:$E$1045), 0)), "no match"))</f>
        <v>RAWDAH</v>
      </c>
      <c r="T21" s="7" t="str" cm="1">
        <f t="array" ref="T21">IF(ISBLANK(C21),"",IFERROR(INDEX(ListeSeries!$C$2:$C$1045, MATCH(1, (DatasScan!G21=ListeSeries!$B$2:$B$1045) * (DatasScan!H21&gt;=ListeSeries!$D$2:$D$1045) * (DatasScan!H21&lt;=ListeSeries!$E$2:$E$1045), 0)), "no match"))</f>
        <v>RAWDAH 1</v>
      </c>
      <c r="U21" s="11" cm="1">
        <f t="array" ref="U21">IF(ISBLANK(C21),"",IFERROR(INDEX(ListeSeries!$F$2:$F$1045, MATCH(1, (DatasScan!G21=ListeSeries!$B$2:$B$1045) * (DatasScan!H21&gt;=ListeSeries!$D$2:$D$1045) * (DatasScan!H21&lt;=ListeSeries!$E$2:$E$1045), 0)), "no match"))</f>
        <v>2301</v>
      </c>
    </row>
    <row r="22" spans="1:21" x14ac:dyDescent="0.25">
      <c r="A22" s="6" t="str">
        <f t="shared" si="5"/>
        <v>1</v>
      </c>
      <c r="B22" s="272" t="s">
        <v>3199</v>
      </c>
      <c r="C22" s="206" t="s">
        <v>1408</v>
      </c>
      <c r="D22" s="8">
        <v>13</v>
      </c>
      <c r="F22" s="7" t="str">
        <f t="shared" si="8"/>
        <v>825520250819E+2</v>
      </c>
      <c r="G22" s="21" t="str">
        <f>IF(ISBLANK(C22),"",_xlfn.XLOOKUP(_xlfn.XLOOKUP(VALUE(LEFT(C22,4)),Souches!$B$2:$B$15000,Souches!$E$2:$E$15000),Varietes!$B$2:$B$500,Varietes!$C$2:$C$500))</f>
        <v>FAR F</v>
      </c>
      <c r="H22" s="19">
        <f>IF(ISBLANK(C22),"",_xlfn.XLOOKUP(VALUE(LEFT(C22,4)),Souches!$B$2:$B$15000,Souches!$D$2:$D$15000))</f>
        <v>257</v>
      </c>
      <c r="I22" s="10">
        <f t="shared" si="0"/>
        <v>45888</v>
      </c>
      <c r="J22" s="19">
        <f>IF(I22="","",INT(('ObjProd (2)'!$C$25-I22)/7 * (ABS('ObjProd (2)'!$C$25-I22)&gt;=7)))</f>
        <v>4</v>
      </c>
      <c r="K22" s="10" t="str">
        <f>IF(I22="","",
IF(AND(DATEDIF(I22,'ObjProd (2)'!$C$25,"y")=0,DATEDIF(I22,'ObjProd (2)'!$C$25,"ym")=0,
   INT(('ObjProd (2)'!$C$25-EDATE(I22,DATEDIF(I22,'ObjProd (2)'!$C$25,"y")*12+DATEDIF(I22,'ObjProd (2)'!$C$25,"ym")))/7)=0),
   "&lt; 1 sem.",
   IF(DATEDIF(I22,'ObjProd (2)'!$C$25,"y")&gt;0,DATEDIF(I22,'ObjProd (2)'!$C$25,"y") &amp; " " &amp; IF(DATEDIF(I22,'ObjProd (2)'!$C$25,"y")=1,"an ","ans "),"") &amp;
   IF(DATEDIF(I22,'ObjProd (2)'!$C$25,"ym")&gt;0,DATEDIF(I22,'ObjProd (2)'!$C$25,"ym") &amp; " mois ", "") &amp;
   IF(INT(('ObjProd (2)'!$C$25-EDATE(I22,DATEDIF(I22,'ObjProd (2)'!$C$25,"y")*12+DATEDIF(I22,'ObjProd (2)'!$C$25,"ym")))/7)&gt;0,
      INT(('ObjProd (2)'!$C$25-EDATE(I22,DATEDIF(I22,'ObjProd (2)'!$C$25,"y")*12+DATEDIF(I22,'ObjProd (2)'!$C$25,"ym")))/7) &amp; " sem.",
      "")
)
)</f>
        <v>4 sem.</v>
      </c>
      <c r="L22" s="11" t="str">
        <f t="shared" si="1"/>
        <v>E+23</v>
      </c>
      <c r="M22" s="9">
        <f t="shared" si="2"/>
        <v>182</v>
      </c>
      <c r="N22" s="9" t="str" cm="1">
        <f t="array" aca="1" ref="N22" ca="1">LEFT(L22, IF(ISNUMBER(SUBSTITUTE(_xludf.MID(L22, 2, 1), ".", ",")), 1, 2))</f>
        <v>E+</v>
      </c>
      <c r="O22" s="19">
        <f t="shared" ca="1" si="3"/>
        <v>23</v>
      </c>
      <c r="P22" s="9" t="str">
        <f t="shared" ca="1" si="6"/>
        <v>X</v>
      </c>
      <c r="Q22" s="9" t="str">
        <f t="shared" ca="1" si="7"/>
        <v>13+</v>
      </c>
      <c r="R22" s="9" t="str">
        <f t="shared" ca="1" si="4"/>
        <v>X13+</v>
      </c>
      <c r="S22" t="str" cm="1">
        <f t="array" ref="S22">IF(ISBLANK(C22),"",IFERROR(INDEX(ListeSeries!$A$2:$A$1045, MATCH(1, (DatasScan!G22=ListeSeries!$B$2:$B$1045) * (DatasScan!H22&gt;=ListeSeries!$D$2:$D$1045) * (DatasScan!H22&lt;=ListeSeries!$E$2:$E$1045), 0)), "no match"))</f>
        <v>FARD femelle</v>
      </c>
      <c r="T22" s="7" t="str" cm="1">
        <f t="array" ref="T22">IF(ISBLANK(C22),"",IFERROR(INDEX(ListeSeries!$C$2:$C$1045, MATCH(1, (DatasScan!G22=ListeSeries!$B$2:$B$1045) * (DatasScan!H22&gt;=ListeSeries!$D$2:$D$1045) * (DatasScan!H22&lt;=ListeSeries!$E$2:$E$1045), 0)), "no match"))</f>
        <v>FARD 20</v>
      </c>
      <c r="U22" s="11" t="str" cm="1">
        <f t="array" ref="U22">IF(ISBLANK(C22),"",IFERROR(INDEX(ListeSeries!$F$2:$F$1045, MATCH(1, (DatasScan!G22=ListeSeries!$B$2:$B$1045) * (DatasScan!H22&gt;=ListeSeries!$D$2:$D$1045) * (DatasScan!H22&lt;=ListeSeries!$E$2:$E$1045), 0)), "no match"))</f>
        <v>253-262</v>
      </c>
    </row>
    <row r="23" spans="1:21" x14ac:dyDescent="0.25">
      <c r="A23" s="6" t="str">
        <f t="shared" si="5"/>
        <v>1</v>
      </c>
      <c r="B23" s="8" t="s">
        <v>1007</v>
      </c>
      <c r="C23" s="206" t="s">
        <v>1409</v>
      </c>
      <c r="E23" s="11">
        <v>1</v>
      </c>
      <c r="F23" s="7" t="str">
        <f t="shared" si="8"/>
        <v>869720250814XS9</v>
      </c>
      <c r="G23" s="21" t="str">
        <f>IF(ISBLANK(C23),"",_xlfn.XLOOKUP(_xlfn.XLOOKUP(VALUE(LEFT(C23,4)),Souches!$B$2:$B$15000,Souches!$E$2:$E$15000),Varietes!$B$2:$B$500,Varietes!$C$2:$C$500))</f>
        <v>RAWD</v>
      </c>
      <c r="H23" s="19">
        <f>IF(ISBLANK(C23),"",_xlfn.XLOOKUP(VALUE(LEFT(C23,4)),Souches!$B$2:$B$15000,Souches!$D$2:$D$15000))</f>
        <v>2301</v>
      </c>
      <c r="I23" s="10">
        <f t="shared" si="0"/>
        <v>45883</v>
      </c>
      <c r="J23" s="19">
        <f>IF(I23="","",INT(('ObjProd (2)'!$C$25-I23)/7 * (ABS('ObjProd (2)'!$C$25-I23)&gt;=7)))</f>
        <v>5</v>
      </c>
      <c r="K23" s="10" t="str">
        <f>IF(I23="","",
IF(AND(DATEDIF(I23,'ObjProd (2)'!$C$25,"y")=0,DATEDIF(I23,'ObjProd (2)'!$C$25,"ym")=0,
   INT(('ObjProd (2)'!$C$25-EDATE(I23,DATEDIF(I23,'ObjProd (2)'!$C$25,"y")*12+DATEDIF(I23,'ObjProd (2)'!$C$25,"ym")))/7)=0),
   "&lt; 1 sem.",
   IF(DATEDIF(I23,'ObjProd (2)'!$C$25,"y")&gt;0,DATEDIF(I23,'ObjProd (2)'!$C$25,"y") &amp; " " &amp; IF(DATEDIF(I23,'ObjProd (2)'!$C$25,"y")=1,"an ","ans "),"") &amp;
   IF(DATEDIF(I23,'ObjProd (2)'!$C$25,"ym")&gt;0,DATEDIF(I23,'ObjProd (2)'!$C$25,"ym") &amp; " mois ", "") &amp;
   IF(INT(('ObjProd (2)'!$C$25-EDATE(I23,DATEDIF(I23,'ObjProd (2)'!$C$25,"y")*12+DATEDIF(I23,'ObjProd (2)'!$C$25,"ym")))/7)&gt;0,
      INT(('ObjProd (2)'!$C$25-EDATE(I23,DATEDIF(I23,'ObjProd (2)'!$C$25,"y")*12+DATEDIF(I23,'ObjProd (2)'!$C$25,"ym")))/7) &amp; " sem.",
      "")
)
)</f>
        <v xml:space="preserve">1 mois </v>
      </c>
      <c r="L23" s="11" t="str">
        <f t="shared" si="1"/>
        <v xml:space="preserve">XS9 </v>
      </c>
      <c r="M23" s="9">
        <f t="shared" si="2"/>
        <v>1</v>
      </c>
      <c r="N23" s="9" t="str" cm="1">
        <f t="array" aca="1" ref="N23" ca="1">LEFT(L23, IF(ISNUMBER(SUBSTITUTE(_xludf.MID(L23, 2, 1), ".", ",")), 1, 2))</f>
        <v>XS</v>
      </c>
      <c r="O23" s="19">
        <f t="shared" ca="1" si="3"/>
        <v>9</v>
      </c>
      <c r="P23" s="9" t="str">
        <f t="shared" ca="1" si="6"/>
        <v>X</v>
      </c>
      <c r="Q23" s="9">
        <f t="shared" ca="1" si="7"/>
        <v>9</v>
      </c>
      <c r="R23" s="9" t="str">
        <f t="shared" ca="1" si="4"/>
        <v>X9</v>
      </c>
      <c r="S23" t="str" cm="1">
        <f t="array" ref="S23">IF(ISBLANK(C23),"",IFERROR(INDEX(ListeSeries!$A$2:$A$1045, MATCH(1, (DatasScan!G23=ListeSeries!$B$2:$B$1045) * (DatasScan!H23&gt;=ListeSeries!$D$2:$D$1045) * (DatasScan!H23&lt;=ListeSeries!$E$2:$E$1045), 0)), "no match"))</f>
        <v>RAWDAH</v>
      </c>
      <c r="T23" s="7" t="str" cm="1">
        <f t="array" ref="T23">IF(ISBLANK(C23),"",IFERROR(INDEX(ListeSeries!$C$2:$C$1045, MATCH(1, (DatasScan!G23=ListeSeries!$B$2:$B$1045) * (DatasScan!H23&gt;=ListeSeries!$D$2:$D$1045) * (DatasScan!H23&lt;=ListeSeries!$E$2:$E$1045), 0)), "no match"))</f>
        <v>RAWDAH 1</v>
      </c>
      <c r="U23" s="11" cm="1">
        <f t="array" ref="U23">IF(ISBLANK(C23),"",IFERROR(INDEX(ListeSeries!$F$2:$F$1045, MATCH(1, (DatasScan!G23=ListeSeries!$B$2:$B$1045) * (DatasScan!H23&gt;=ListeSeries!$D$2:$D$1045) * (DatasScan!H23&lt;=ListeSeries!$E$2:$E$1045), 0)), "no match"))</f>
        <v>2301</v>
      </c>
    </row>
    <row r="24" spans="1:21" x14ac:dyDescent="0.25">
      <c r="A24" s="6" t="str">
        <f t="shared" si="5"/>
        <v>1</v>
      </c>
      <c r="B24" s="272" t="s">
        <v>1007</v>
      </c>
      <c r="C24" s="206" t="s">
        <v>1417</v>
      </c>
      <c r="D24" s="8">
        <v>2</v>
      </c>
      <c r="F24" s="7" t="str">
        <f t="shared" si="8"/>
        <v>825520250814E+2</v>
      </c>
      <c r="G24" s="21" t="str">
        <f>IF(ISBLANK(C24),"",_xlfn.XLOOKUP(_xlfn.XLOOKUP(VALUE(LEFT(C24,4)),Souches!$B$2:$B$15000,Souches!$E$2:$E$15000),Varietes!$B$2:$B$500,Varietes!$C$2:$C$500))</f>
        <v>FAR F</v>
      </c>
      <c r="H24" s="19">
        <f>IF(ISBLANK(C24),"",_xlfn.XLOOKUP(VALUE(LEFT(C24,4)),Souches!$B$2:$B$15000,Souches!$D$2:$D$15000))</f>
        <v>257</v>
      </c>
      <c r="I24" s="10">
        <f t="shared" si="0"/>
        <v>45883</v>
      </c>
      <c r="J24" s="19">
        <f>IF(I24="","",INT(('ObjProd (2)'!$C$25-I24)/7 * (ABS('ObjProd (2)'!$C$25-I24)&gt;=7)))</f>
        <v>5</v>
      </c>
      <c r="K24" s="10" t="str">
        <f>IF(I24="","",
IF(AND(DATEDIF(I24,'ObjProd (2)'!$C$25,"y")=0,DATEDIF(I24,'ObjProd (2)'!$C$25,"ym")=0,
   INT(('ObjProd (2)'!$C$25-EDATE(I24,DATEDIF(I24,'ObjProd (2)'!$C$25,"y")*12+DATEDIF(I24,'ObjProd (2)'!$C$25,"ym")))/7)=0),
   "&lt; 1 sem.",
   IF(DATEDIF(I24,'ObjProd (2)'!$C$25,"y")&gt;0,DATEDIF(I24,'ObjProd (2)'!$C$25,"y") &amp; " " &amp; IF(DATEDIF(I24,'ObjProd (2)'!$C$25,"y")=1,"an ","ans "),"") &amp;
   IF(DATEDIF(I24,'ObjProd (2)'!$C$25,"ym")&gt;0,DATEDIF(I24,'ObjProd (2)'!$C$25,"ym") &amp; " mois ", "") &amp;
   IF(INT(('ObjProd (2)'!$C$25-EDATE(I24,DATEDIF(I24,'ObjProd (2)'!$C$25,"y")*12+DATEDIF(I24,'ObjProd (2)'!$C$25,"ym")))/7)&gt;0,
      INT(('ObjProd (2)'!$C$25-EDATE(I24,DATEDIF(I24,'ObjProd (2)'!$C$25,"y")*12+DATEDIF(I24,'ObjProd (2)'!$C$25,"ym")))/7) &amp; " sem.",
      "")
)
)</f>
        <v xml:space="preserve">1 mois </v>
      </c>
      <c r="L24" s="11" t="str">
        <f t="shared" si="1"/>
        <v>E+23</v>
      </c>
      <c r="M24" s="9">
        <f t="shared" si="2"/>
        <v>28</v>
      </c>
      <c r="N24" s="9" t="str" cm="1">
        <f t="array" aca="1" ref="N24" ca="1">LEFT(L24, IF(ISNUMBER(SUBSTITUTE(_xludf.MID(L24, 2, 1), ".", ",")), 1, 2))</f>
        <v>E+</v>
      </c>
      <c r="O24" s="19">
        <f t="shared" ca="1" si="3"/>
        <v>23</v>
      </c>
      <c r="P24" s="9" t="str">
        <f t="shared" ca="1" si="6"/>
        <v>X</v>
      </c>
      <c r="Q24" s="9" t="str">
        <f t="shared" ca="1" si="7"/>
        <v>13+</v>
      </c>
      <c r="R24" s="9" t="str">
        <f t="shared" ca="1" si="4"/>
        <v>X13+</v>
      </c>
      <c r="S24" t="str" cm="1">
        <f t="array" ref="S24">IF(ISBLANK(C24),"",IFERROR(INDEX(ListeSeries!$A$2:$A$1045, MATCH(1, (DatasScan!G24=ListeSeries!$B$2:$B$1045) * (DatasScan!H24&gt;=ListeSeries!$D$2:$D$1045) * (DatasScan!H24&lt;=ListeSeries!$E$2:$E$1045), 0)), "no match"))</f>
        <v>FARD femelle</v>
      </c>
      <c r="T24" s="7" t="str" cm="1">
        <f t="array" ref="T24">IF(ISBLANK(C24),"",IFERROR(INDEX(ListeSeries!$C$2:$C$1045, MATCH(1, (DatasScan!G24=ListeSeries!$B$2:$B$1045) * (DatasScan!H24&gt;=ListeSeries!$D$2:$D$1045) * (DatasScan!H24&lt;=ListeSeries!$E$2:$E$1045), 0)), "no match"))</f>
        <v>FARD 20</v>
      </c>
      <c r="U24" s="11" t="str" cm="1">
        <f t="array" ref="U24">IF(ISBLANK(C24),"",IFERROR(INDEX(ListeSeries!$F$2:$F$1045, MATCH(1, (DatasScan!G24=ListeSeries!$B$2:$B$1045) * (DatasScan!H24&gt;=ListeSeries!$D$2:$D$1045) * (DatasScan!H24&lt;=ListeSeries!$E$2:$E$1045), 0)), "no match"))</f>
        <v>253-262</v>
      </c>
    </row>
    <row r="25" spans="1:21" x14ac:dyDescent="0.25">
      <c r="A25" s="6" t="str">
        <f t="shared" si="5"/>
        <v>1</v>
      </c>
      <c r="B25" s="272" t="s">
        <v>1007</v>
      </c>
      <c r="C25" s="206" t="s">
        <v>3206</v>
      </c>
      <c r="D25" s="8">
        <v>1</v>
      </c>
      <c r="F25" s="7" t="str">
        <f t="shared" si="8"/>
        <v>761320250804XS1</v>
      </c>
      <c r="G25" s="21" t="str">
        <f>IF(ISBLANK(C25),"",_xlfn.XLOOKUP(_xlfn.XLOOKUP(VALUE(LEFT(C25,4)),Souches!$B$2:$B$15000,Souches!$E$2:$E$15000),Varietes!$B$2:$B$500,Varietes!$C$2:$C$500))</f>
        <v>ISEHS</v>
      </c>
      <c r="H25" s="19">
        <f>IF(ISBLANK(C25),"",_xlfn.XLOOKUP(VALUE(LEFT(C25,4)),Souches!$B$2:$B$15000,Souches!$D$2:$D$15000))</f>
        <v>120</v>
      </c>
      <c r="I25" s="10">
        <f t="shared" si="0"/>
        <v>45873</v>
      </c>
      <c r="J25" s="19">
        <f>IF(I25="","",INT(('ObjProd (2)'!$C$25-I25)/7 * (ABS('ObjProd (2)'!$C$25-I25)&gt;=7)))</f>
        <v>6</v>
      </c>
      <c r="K25" s="10" t="str">
        <f>IF(I25="","",
IF(AND(DATEDIF(I25,'ObjProd (2)'!$C$25,"y")=0,DATEDIF(I25,'ObjProd (2)'!$C$25,"ym")=0,
   INT(('ObjProd (2)'!$C$25-EDATE(I25,DATEDIF(I25,'ObjProd (2)'!$C$25,"y")*12+DATEDIF(I25,'ObjProd (2)'!$C$25,"ym")))/7)=0),
   "&lt; 1 sem.",
   IF(DATEDIF(I25,'ObjProd (2)'!$C$25,"y")&gt;0,DATEDIF(I25,'ObjProd (2)'!$C$25,"y") &amp; " " &amp; IF(DATEDIF(I25,'ObjProd (2)'!$C$25,"y")=1,"an ","ans "),"") &amp;
   IF(DATEDIF(I25,'ObjProd (2)'!$C$25,"ym")&gt;0,DATEDIF(I25,'ObjProd (2)'!$C$25,"ym") &amp; " mois ", "") &amp;
   IF(INT(('ObjProd (2)'!$C$25-EDATE(I25,DATEDIF(I25,'ObjProd (2)'!$C$25,"y")*12+DATEDIF(I25,'ObjProd (2)'!$C$25,"ym")))/7)&gt;0,
      INT(('ObjProd (2)'!$C$25-EDATE(I25,DATEDIF(I25,'ObjProd (2)'!$C$25,"y")*12+DATEDIF(I25,'ObjProd (2)'!$C$25,"ym")))/7) &amp; " sem.",
      "")
)
)</f>
        <v>1 mois 2 sem.</v>
      </c>
      <c r="L25" s="11" t="str">
        <f t="shared" si="1"/>
        <v>XS16</v>
      </c>
      <c r="M25" s="9">
        <f t="shared" si="2"/>
        <v>14</v>
      </c>
      <c r="N25" s="9" t="str" cm="1">
        <f t="array" aca="1" ref="N25" ca="1">LEFT(L25, IF(ISNUMBER(SUBSTITUTE(_xludf.MID(L25, 2, 1), ".", ",")), 1, 2))</f>
        <v>XS</v>
      </c>
      <c r="O25" s="19">
        <f t="shared" ca="1" si="3"/>
        <v>16</v>
      </c>
      <c r="P25" s="9" t="str">
        <f t="shared" ca="1" si="6"/>
        <v>X</v>
      </c>
      <c r="Q25" s="9" t="str">
        <f t="shared" ca="1" si="7"/>
        <v>13+</v>
      </c>
      <c r="R25" s="9" t="str">
        <f t="shared" ca="1" si="4"/>
        <v>X13+</v>
      </c>
      <c r="S25" t="str" cm="1">
        <f t="array" ref="S25">IF(ISBLANK(C25),"",IFERROR(INDEX(ListeSeries!$A$2:$A$1045, MATCH(1, (DatasScan!G25=ListeSeries!$B$2:$B$1045) * (DatasScan!H25&gt;=ListeSeries!$D$2:$D$1045) * (DatasScan!H25&lt;=ListeSeries!$E$2:$E$1045), 0)), "no match"))</f>
        <v>SHESHI</v>
      </c>
      <c r="T25" s="7" t="str" cm="1">
        <f t="array" ref="T25">IF(ISBLANK(C25),"",IFERROR(INDEX(ListeSeries!$C$2:$C$1045, MATCH(1, (DatasScan!G25=ListeSeries!$B$2:$B$1045) * (DatasScan!H25&gt;=ListeSeries!$D$2:$D$1045) * (DatasScan!H25&lt;=ListeSeries!$E$2:$E$1045), 0)), "no match"))</f>
        <v>SHESHI 22</v>
      </c>
      <c r="U25" s="11" t="str" cm="1">
        <f t="array" ref="U25">IF(ISBLANK(C25),"",IFERROR(INDEX(ListeSeries!$F$2:$F$1045, MATCH(1, (DatasScan!G25=ListeSeries!$B$2:$B$1045) * (DatasScan!H25&gt;=ListeSeries!$D$2:$D$1045) * (DatasScan!H25&lt;=ListeSeries!$E$2:$E$1045), 0)), "no match"))</f>
        <v>116-120</v>
      </c>
    </row>
    <row r="26" spans="1:21" x14ac:dyDescent="0.25">
      <c r="A26" s="6" t="str">
        <f t="shared" si="5"/>
        <v>1</v>
      </c>
      <c r="B26" s="8" t="s">
        <v>1011</v>
      </c>
      <c r="C26" s="206" t="s">
        <v>1414</v>
      </c>
      <c r="D26" s="8">
        <v>1</v>
      </c>
      <c r="E26" s="11">
        <v>5</v>
      </c>
      <c r="F26" s="7" t="str">
        <f t="shared" si="8"/>
        <v>869720250818E 2</v>
      </c>
      <c r="G26" s="21" t="str">
        <f>IF(ISBLANK(C26),"",_xlfn.XLOOKUP(_xlfn.XLOOKUP(VALUE(LEFT(C26,4)),Souches!$B$2:$B$15000,Souches!$E$2:$E$15000),Varietes!$B$2:$B$500,Varietes!$C$2:$C$500))</f>
        <v>RAWD</v>
      </c>
      <c r="H26" s="19">
        <f>IF(ISBLANK(C26),"",_xlfn.XLOOKUP(VALUE(LEFT(C26,4)),Souches!$B$2:$B$15000,Souches!$D$2:$D$15000))</f>
        <v>2301</v>
      </c>
      <c r="I26" s="10">
        <f t="shared" si="0"/>
        <v>45887</v>
      </c>
      <c r="J26" s="19">
        <f>IF(I26="","",INT(('ObjProd (2)'!$C$25-I26)/7 * (ABS('ObjProd (2)'!$C$25-I26)&gt;=7)))</f>
        <v>4</v>
      </c>
      <c r="K26" s="10" t="str">
        <f>IF(I26="","",
IF(AND(DATEDIF(I26,'ObjProd (2)'!$C$25,"y")=0,DATEDIF(I26,'ObjProd (2)'!$C$25,"ym")=0,
   INT(('ObjProd (2)'!$C$25-EDATE(I26,DATEDIF(I26,'ObjProd (2)'!$C$25,"y")*12+DATEDIF(I26,'ObjProd (2)'!$C$25,"ym")))/7)=0),
   "&lt; 1 sem.",
   IF(DATEDIF(I26,'ObjProd (2)'!$C$25,"y")&gt;0,DATEDIF(I26,'ObjProd (2)'!$C$25,"y") &amp; " " &amp; IF(DATEDIF(I26,'ObjProd (2)'!$C$25,"y")=1,"an ","ans "),"") &amp;
   IF(DATEDIF(I26,'ObjProd (2)'!$C$25,"ym")&gt;0,DATEDIF(I26,'ObjProd (2)'!$C$25,"ym") &amp; " mois ", "") &amp;
   IF(INT(('ObjProd (2)'!$C$25-EDATE(I26,DATEDIF(I26,'ObjProd (2)'!$C$25,"y")*12+DATEDIF(I26,'ObjProd (2)'!$C$25,"ym")))/7)&gt;0,
      INT(('ObjProd (2)'!$C$25-EDATE(I26,DATEDIF(I26,'ObjProd (2)'!$C$25,"y")*12+DATEDIF(I26,'ObjProd (2)'!$C$25,"ym")))/7) &amp; " sem.",
      "")
)
)</f>
        <v xml:space="preserve">1 mois </v>
      </c>
      <c r="L26" s="11" t="str">
        <f t="shared" si="1"/>
        <v xml:space="preserve">E 2 </v>
      </c>
      <c r="M26" s="9">
        <f t="shared" si="2"/>
        <v>19</v>
      </c>
      <c r="N26" s="9" t="str" cm="1">
        <f t="array" aca="1" ref="N26" ca="1">LEFT(L26, IF(ISNUMBER(SUBSTITUTE(_xludf.MID(L26, 2, 1), ".", ",")), 1, 2))</f>
        <v xml:space="preserve">E </v>
      </c>
      <c r="O26" s="19">
        <f t="shared" ca="1" si="3"/>
        <v>2</v>
      </c>
      <c r="P26" s="9" t="str">
        <f t="shared" ca="1" si="6"/>
        <v>E</v>
      </c>
      <c r="Q26" s="9">
        <f t="shared" ca="1" si="7"/>
        <v>2</v>
      </c>
      <c r="R26" s="9" t="str">
        <f t="shared" ca="1" si="4"/>
        <v>E2</v>
      </c>
      <c r="S26" t="str" cm="1">
        <f t="array" ref="S26">IF(ISBLANK(C26),"",IFERROR(INDEX(ListeSeries!$A$2:$A$1045, MATCH(1, (DatasScan!G26=ListeSeries!$B$2:$B$1045) * (DatasScan!H26&gt;=ListeSeries!$D$2:$D$1045) * (DatasScan!H26&lt;=ListeSeries!$E$2:$E$1045), 0)), "no match"))</f>
        <v>RAWDAH</v>
      </c>
      <c r="T26" s="7" t="str" cm="1">
        <f t="array" ref="T26">IF(ISBLANK(C26),"",IFERROR(INDEX(ListeSeries!$C$2:$C$1045, MATCH(1, (DatasScan!G26=ListeSeries!$B$2:$B$1045) * (DatasScan!H26&gt;=ListeSeries!$D$2:$D$1045) * (DatasScan!H26&lt;=ListeSeries!$E$2:$E$1045), 0)), "no match"))</f>
        <v>RAWDAH 1</v>
      </c>
      <c r="U26" s="11" cm="1">
        <f t="array" ref="U26">IF(ISBLANK(C26),"",IFERROR(INDEX(ListeSeries!$F$2:$F$1045, MATCH(1, (DatasScan!G26=ListeSeries!$B$2:$B$1045) * (DatasScan!H26&gt;=ListeSeries!$D$2:$D$1045) * (DatasScan!H26&lt;=ListeSeries!$E$2:$E$1045), 0)), "no match"))</f>
        <v>2301</v>
      </c>
    </row>
    <row r="27" spans="1:21" x14ac:dyDescent="0.25">
      <c r="A27" s="6" t="str">
        <f t="shared" si="5"/>
        <v>1</v>
      </c>
      <c r="B27" s="272" t="s">
        <v>1011</v>
      </c>
      <c r="C27" s="206" t="s">
        <v>3207</v>
      </c>
      <c r="E27" s="11">
        <v>4</v>
      </c>
      <c r="F27" s="7" t="str">
        <f t="shared" si="8"/>
        <v>869720250829MG3</v>
      </c>
      <c r="G27" s="21" t="str">
        <f>IF(ISBLANK(C27),"",_xlfn.XLOOKUP(_xlfn.XLOOKUP(VALUE(LEFT(C27,4)),Souches!$B$2:$B$15000,Souches!$E$2:$E$15000),Varietes!$B$2:$B$500,Varietes!$C$2:$C$500))</f>
        <v>RAWD</v>
      </c>
      <c r="H27" s="19">
        <f>IF(ISBLANK(C27),"",_xlfn.XLOOKUP(VALUE(LEFT(C27,4)),Souches!$B$2:$B$15000,Souches!$D$2:$D$15000))</f>
        <v>2301</v>
      </c>
      <c r="I27" s="10">
        <f t="shared" si="0"/>
        <v>45898</v>
      </c>
      <c r="J27" s="19">
        <f>IF(I27="","",INT(('ObjProd (2)'!$C$25-I27)/7 * (ABS('ObjProd (2)'!$C$25-I27)&gt;=7)))</f>
        <v>2</v>
      </c>
      <c r="K27" s="10" t="str">
        <f>IF(I27="","",
IF(AND(DATEDIF(I27,'ObjProd (2)'!$C$25,"y")=0,DATEDIF(I27,'ObjProd (2)'!$C$25,"ym")=0,
   INT(('ObjProd (2)'!$C$25-EDATE(I27,DATEDIF(I27,'ObjProd (2)'!$C$25,"y")*12+DATEDIF(I27,'ObjProd (2)'!$C$25,"ym")))/7)=0),
   "&lt; 1 sem.",
   IF(DATEDIF(I27,'ObjProd (2)'!$C$25,"y")&gt;0,DATEDIF(I27,'ObjProd (2)'!$C$25,"y") &amp; " " &amp; IF(DATEDIF(I27,'ObjProd (2)'!$C$25,"y")=1,"an ","ans "),"") &amp;
   IF(DATEDIF(I27,'ObjProd (2)'!$C$25,"ym")&gt;0,DATEDIF(I27,'ObjProd (2)'!$C$25,"ym") &amp; " mois ", "") &amp;
   IF(INT(('ObjProd (2)'!$C$25-EDATE(I27,DATEDIF(I27,'ObjProd (2)'!$C$25,"y")*12+DATEDIF(I27,'ObjProd (2)'!$C$25,"ym")))/7)&gt;0,
      INT(('ObjProd (2)'!$C$25-EDATE(I27,DATEDIF(I27,'ObjProd (2)'!$C$25,"y")*12+DATEDIF(I27,'ObjProd (2)'!$C$25,"ym")))/7) &amp; " sem.",
      "")
)
)</f>
        <v>2 sem.</v>
      </c>
      <c r="L27" s="11" t="str">
        <f t="shared" si="1"/>
        <v xml:space="preserve">MG3 </v>
      </c>
      <c r="M27" s="9">
        <f t="shared" si="2"/>
        <v>4</v>
      </c>
      <c r="N27" s="9" t="str" cm="1">
        <f t="array" aca="1" ref="N27" ca="1">LEFT(L27, IF(ISNUMBER(SUBSTITUTE(_xludf.MID(L27, 2, 1), ".", ",")), 1, 2))</f>
        <v>MG</v>
      </c>
      <c r="O27" s="19">
        <f t="shared" ca="1" si="3"/>
        <v>3</v>
      </c>
      <c r="P27" s="9" t="str">
        <f t="shared" ca="1" si="6"/>
        <v>BoxE</v>
      </c>
      <c r="Q27" s="9">
        <f t="shared" ca="1" si="7"/>
        <v>3</v>
      </c>
      <c r="R27" s="9" t="str">
        <f t="shared" ca="1" si="4"/>
        <v>BoxE3</v>
      </c>
      <c r="S27" t="str" cm="1">
        <f t="array" ref="S27">IF(ISBLANK(C27),"",IFERROR(INDEX(ListeSeries!$A$2:$A$1045, MATCH(1, (DatasScan!G27=ListeSeries!$B$2:$B$1045) * (DatasScan!H27&gt;=ListeSeries!$D$2:$D$1045) * (DatasScan!H27&lt;=ListeSeries!$E$2:$E$1045), 0)), "no match"))</f>
        <v>RAWDAH</v>
      </c>
      <c r="T27" s="7" t="str" cm="1">
        <f t="array" ref="T27">IF(ISBLANK(C27),"",IFERROR(INDEX(ListeSeries!$C$2:$C$1045, MATCH(1, (DatasScan!G27=ListeSeries!$B$2:$B$1045) * (DatasScan!H27&gt;=ListeSeries!$D$2:$D$1045) * (DatasScan!H27&lt;=ListeSeries!$E$2:$E$1045), 0)), "no match"))</f>
        <v>RAWDAH 1</v>
      </c>
      <c r="U27" s="11" cm="1">
        <f t="array" ref="U27">IF(ISBLANK(C27),"",IFERROR(INDEX(ListeSeries!$F$2:$F$1045, MATCH(1, (DatasScan!G27=ListeSeries!$B$2:$B$1045) * (DatasScan!H27&gt;=ListeSeries!$D$2:$D$1045) * (DatasScan!H27&lt;=ListeSeries!$E$2:$E$1045), 0)), "no match"))</f>
        <v>2301</v>
      </c>
    </row>
    <row r="28" spans="1:21" x14ac:dyDescent="0.25">
      <c r="A28" s="6" t="str">
        <f t="shared" si="5"/>
        <v>1</v>
      </c>
      <c r="B28" s="272" t="s">
        <v>1011</v>
      </c>
      <c r="C28" s="206" t="s">
        <v>1416</v>
      </c>
      <c r="D28" s="8">
        <v>4</v>
      </c>
      <c r="F28" s="7" t="str">
        <f t="shared" si="8"/>
        <v>869720250819XS1</v>
      </c>
      <c r="G28" s="21" t="str">
        <f>IF(ISBLANK(C28),"",_xlfn.XLOOKUP(_xlfn.XLOOKUP(VALUE(LEFT(C28,4)),Souches!$B$2:$B$15000,Souches!$E$2:$E$15000),Varietes!$B$2:$B$500,Varietes!$C$2:$C$500))</f>
        <v>RAWD</v>
      </c>
      <c r="H28" s="19">
        <f>IF(ISBLANK(C28),"",_xlfn.XLOOKUP(VALUE(LEFT(C28,4)),Souches!$B$2:$B$15000,Souches!$D$2:$D$15000))</f>
        <v>2301</v>
      </c>
      <c r="I28" s="10">
        <f t="shared" si="0"/>
        <v>45888</v>
      </c>
      <c r="J28" s="19">
        <f>IF(I28="","",INT(('ObjProd (2)'!$C$25-I28)/7 * (ABS('ObjProd (2)'!$C$25-I28)&gt;=7)))</f>
        <v>4</v>
      </c>
      <c r="K28" s="10" t="str">
        <f>IF(I28="","",
IF(AND(DATEDIF(I28,'ObjProd (2)'!$C$25,"y")=0,DATEDIF(I28,'ObjProd (2)'!$C$25,"ym")=0,
   INT(('ObjProd (2)'!$C$25-EDATE(I28,DATEDIF(I28,'ObjProd (2)'!$C$25,"y")*12+DATEDIF(I28,'ObjProd (2)'!$C$25,"ym")))/7)=0),
   "&lt; 1 sem.",
   IF(DATEDIF(I28,'ObjProd (2)'!$C$25,"y")&gt;0,DATEDIF(I28,'ObjProd (2)'!$C$25,"y") &amp; " " &amp; IF(DATEDIF(I28,'ObjProd (2)'!$C$25,"y")=1,"an ","ans "),"") &amp;
   IF(DATEDIF(I28,'ObjProd (2)'!$C$25,"ym")&gt;0,DATEDIF(I28,'ObjProd (2)'!$C$25,"ym") &amp; " mois ", "") &amp;
   IF(INT(('ObjProd (2)'!$C$25-EDATE(I28,DATEDIF(I28,'ObjProd (2)'!$C$25,"y")*12+DATEDIF(I28,'ObjProd (2)'!$C$25,"ym")))/7)&gt;0,
      INT(('ObjProd (2)'!$C$25-EDATE(I28,DATEDIF(I28,'ObjProd (2)'!$C$25,"y")*12+DATEDIF(I28,'ObjProd (2)'!$C$25,"ym")))/7) &amp; " sem.",
      "")
)
)</f>
        <v>4 sem.</v>
      </c>
      <c r="L28" s="11" t="str">
        <f t="shared" si="1"/>
        <v>XS14</v>
      </c>
      <c r="M28" s="9">
        <f t="shared" si="2"/>
        <v>56</v>
      </c>
      <c r="N28" s="9" t="str" cm="1">
        <f t="array" aca="1" ref="N28" ca="1">LEFT(L28, IF(ISNUMBER(SUBSTITUTE(_xludf.MID(L28, 2, 1), ".", ",")), 1, 2))</f>
        <v>XS</v>
      </c>
      <c r="O28" s="19">
        <f t="shared" ca="1" si="3"/>
        <v>14</v>
      </c>
      <c r="P28" s="9" t="str">
        <f t="shared" ca="1" si="6"/>
        <v>X</v>
      </c>
      <c r="Q28" s="9" t="str">
        <f t="shared" ca="1" si="7"/>
        <v>13+</v>
      </c>
      <c r="R28" s="9" t="str">
        <f t="shared" ca="1" si="4"/>
        <v>X13+</v>
      </c>
      <c r="S28" t="str" cm="1">
        <f t="array" ref="S28">IF(ISBLANK(C28),"",IFERROR(INDEX(ListeSeries!$A$2:$A$1045, MATCH(1, (DatasScan!G28=ListeSeries!$B$2:$B$1045) * (DatasScan!H28&gt;=ListeSeries!$D$2:$D$1045) * (DatasScan!H28&lt;=ListeSeries!$E$2:$E$1045), 0)), "no match"))</f>
        <v>RAWDAH</v>
      </c>
      <c r="T28" s="7" t="str" cm="1">
        <f t="array" ref="T28">IF(ISBLANK(C28),"",IFERROR(INDEX(ListeSeries!$C$2:$C$1045, MATCH(1, (DatasScan!G28=ListeSeries!$B$2:$B$1045) * (DatasScan!H28&gt;=ListeSeries!$D$2:$D$1045) * (DatasScan!H28&lt;=ListeSeries!$E$2:$E$1045), 0)), "no match"))</f>
        <v>RAWDAH 1</v>
      </c>
      <c r="U28" s="11" cm="1">
        <f t="array" ref="U28">IF(ISBLANK(C28),"",IFERROR(INDEX(ListeSeries!$F$2:$F$1045, MATCH(1, (DatasScan!G28=ListeSeries!$B$2:$B$1045) * (DatasScan!H28&gt;=ListeSeries!$D$2:$D$1045) * (DatasScan!H28&lt;=ListeSeries!$E$2:$E$1045), 0)), "no match"))</f>
        <v>2301</v>
      </c>
    </row>
    <row r="29" spans="1:21" x14ac:dyDescent="0.25">
      <c r="A29" s="6" t="str">
        <f>IF(B29="CHF","CHF",IF(B29="CHF 2","CHF hangar",LEFT(B29,1)))</f>
        <v>1</v>
      </c>
      <c r="B29" s="272" t="s">
        <v>1011</v>
      </c>
      <c r="C29" s="206" t="s">
        <v>3208</v>
      </c>
      <c r="D29" s="8">
        <v>8</v>
      </c>
      <c r="F29" s="7" t="str">
        <f t="shared" si="8"/>
        <v>869920250910XS1</v>
      </c>
      <c r="G29" s="21" t="str">
        <f>IF(ISBLANK(C29),"",_xlfn.XLOOKUP(_xlfn.XLOOKUP(VALUE(LEFT(C29,4)),Souches!$B$2:$B$15000,Souches!$E$2:$E$15000),Varietes!$B$2:$B$500,Varietes!$C$2:$C$500))</f>
        <v>GNAMY</v>
      </c>
      <c r="H29" s="19">
        <f>IF(ISBLANK(C29),"",_xlfn.XLOOKUP(VALUE(LEFT(C29,4)),Souches!$B$2:$B$15000,Souches!$D$2:$D$15000))</f>
        <v>2306</v>
      </c>
      <c r="I29" s="10">
        <f t="shared" si="0"/>
        <v>45910</v>
      </c>
      <c r="J29" s="19">
        <f>IF(I29="","",INT(('ObjProd (2)'!$C$25-I29)/7 * (ABS('ObjProd (2)'!$C$25-I29)&gt;=7)))</f>
        <v>1</v>
      </c>
      <c r="K29" s="10" t="str">
        <f>IF(I29="","",
IF(AND(DATEDIF(I29,'ObjProd (2)'!$C$25,"y")=0,DATEDIF(I29,'ObjProd (2)'!$C$25,"ym")=0,
   INT(('ObjProd (2)'!$C$25-EDATE(I29,DATEDIF(I29,'ObjProd (2)'!$C$25,"y")*12+DATEDIF(I29,'ObjProd (2)'!$C$25,"ym")))/7)=0),
   "&lt; 1 sem.",
   IF(DATEDIF(I29,'ObjProd (2)'!$C$25,"y")&gt;0,DATEDIF(I29,'ObjProd (2)'!$C$25,"y") &amp; " " &amp; IF(DATEDIF(I29,'ObjProd (2)'!$C$25,"y")=1,"an ","ans "),"") &amp;
   IF(DATEDIF(I29,'ObjProd (2)'!$C$25,"ym")&gt;0,DATEDIF(I29,'ObjProd (2)'!$C$25,"ym") &amp; " mois ", "") &amp;
   IF(INT(('ObjProd (2)'!$C$25-EDATE(I29,DATEDIF(I29,'ObjProd (2)'!$C$25,"y")*12+DATEDIF(I29,'ObjProd (2)'!$C$25,"ym")))/7)&gt;0,
      INT(('ObjProd (2)'!$C$25-EDATE(I29,DATEDIF(I29,'ObjProd (2)'!$C$25,"y")*12+DATEDIF(I29,'ObjProd (2)'!$C$25,"ym")))/7) &amp; " sem.",
      "")
)
)</f>
        <v>1 sem.</v>
      </c>
      <c r="L29" s="11" t="str">
        <f t="shared" si="1"/>
        <v>XS16</v>
      </c>
      <c r="M29" s="9">
        <f t="shared" si="2"/>
        <v>112</v>
      </c>
      <c r="N29" s="9" t="str" cm="1">
        <f t="array" aca="1" ref="N29" ca="1">LEFT(L29, IF(ISNUMBER(SUBSTITUTE(_xludf.MID(L29, 2, 1), ".", ",")), 1, 2))</f>
        <v>XS</v>
      </c>
      <c r="O29" s="19">
        <f t="shared" ca="1" si="3"/>
        <v>16</v>
      </c>
      <c r="P29" s="9" t="str">
        <f t="shared" ca="1" si="6"/>
        <v>X</v>
      </c>
      <c r="Q29" s="9" t="str">
        <f t="shared" ca="1" si="7"/>
        <v>13+</v>
      </c>
      <c r="R29" s="9" t="str">
        <f t="shared" ca="1" si="4"/>
        <v>X13+</v>
      </c>
      <c r="S29" t="str" cm="1">
        <f t="array" ref="S29">IF(ISBLANK(C29),"",IFERROR(INDEX(ListeSeries!$A$2:$A$1045, MATCH(1, (DatasScan!G29=ListeSeries!$B$2:$B$1045) * (DatasScan!H29&gt;=ListeSeries!$D$2:$D$1045) * (DatasScan!H29&lt;=ListeSeries!$E$2:$E$1045), 0)), "no match"))</f>
        <v>GHANAMI</v>
      </c>
      <c r="T29" s="7" t="str" cm="1">
        <f t="array" ref="T29">IF(ISBLANK(C29),"",IFERROR(INDEX(ListeSeries!$C$2:$C$1045, MATCH(1, (DatasScan!G29=ListeSeries!$B$2:$B$1045) * (DatasScan!H29&gt;=ListeSeries!$D$2:$D$1045) * (DatasScan!H29&lt;=ListeSeries!$E$2:$E$1045), 0)), "no match"))</f>
        <v>GHANAMI 45</v>
      </c>
      <c r="U29" s="11" cm="1">
        <f t="array" ref="U29">IF(ISBLANK(C29),"",IFERROR(INDEX(ListeSeries!$F$2:$F$1045, MATCH(1, (DatasScan!G29=ListeSeries!$B$2:$B$1045) * (DatasScan!H29&gt;=ListeSeries!$D$2:$D$1045) * (DatasScan!H29&lt;=ListeSeries!$E$2:$E$1045), 0)), "no match"))</f>
        <v>2306</v>
      </c>
    </row>
    <row r="30" spans="1:21" x14ac:dyDescent="0.25">
      <c r="A30" s="6" t="str">
        <f t="shared" si="5"/>
        <v>1</v>
      </c>
      <c r="B30" s="272" t="s">
        <v>1011</v>
      </c>
      <c r="C30" s="206" t="s">
        <v>1419</v>
      </c>
      <c r="D30" s="8">
        <v>10</v>
      </c>
      <c r="F30" s="7" t="str">
        <f t="shared" si="8"/>
        <v>833720250806E+1</v>
      </c>
      <c r="G30" s="21" t="str">
        <f>IF(ISBLANK(C30),"",_xlfn.XLOOKUP(_xlfn.XLOOKUP(VALUE(LEFT(C30,4)),Souches!$B$2:$B$15000,Souches!$E$2:$E$15000),Varietes!$B$2:$B$500,Varietes!$C$2:$C$500))</f>
        <v>DABAS</v>
      </c>
      <c r="H30" s="19">
        <f>IF(ISBLANK(C30),"",_xlfn.XLOOKUP(VALUE(LEFT(C30,4)),Souches!$B$2:$B$15000,Souches!$D$2:$D$15000))</f>
        <v>36</v>
      </c>
      <c r="I30" s="10">
        <f t="shared" si="0"/>
        <v>45875</v>
      </c>
      <c r="J30" s="19">
        <f>IF(I30="","",INT(('ObjProd (2)'!$C$25-I30)/7 * (ABS('ObjProd (2)'!$C$25-I30)&gt;=7)))</f>
        <v>6</v>
      </c>
      <c r="K30" s="10" t="str">
        <f>IF(I30="","",
IF(AND(DATEDIF(I30,'ObjProd (2)'!$C$25,"y")=0,DATEDIF(I30,'ObjProd (2)'!$C$25,"ym")=0,
   INT(('ObjProd (2)'!$C$25-EDATE(I30,DATEDIF(I30,'ObjProd (2)'!$C$25,"y")*12+DATEDIF(I30,'ObjProd (2)'!$C$25,"ym")))/7)=0),
   "&lt; 1 sem.",
   IF(DATEDIF(I30,'ObjProd (2)'!$C$25,"y")&gt;0,DATEDIF(I30,'ObjProd (2)'!$C$25,"y") &amp; " " &amp; IF(DATEDIF(I30,'ObjProd (2)'!$C$25,"y")=1,"an ","ans "),"") &amp;
   IF(DATEDIF(I30,'ObjProd (2)'!$C$25,"ym")&gt;0,DATEDIF(I30,'ObjProd (2)'!$C$25,"ym") &amp; " mois ", "") &amp;
   IF(INT(('ObjProd (2)'!$C$25-EDATE(I30,DATEDIF(I30,'ObjProd (2)'!$C$25,"y")*12+DATEDIF(I30,'ObjProd (2)'!$C$25,"ym")))/7)&gt;0,
      INT(('ObjProd (2)'!$C$25-EDATE(I30,DATEDIF(I30,'ObjProd (2)'!$C$25,"y")*12+DATEDIF(I30,'ObjProd (2)'!$C$25,"ym")))/7) &amp; " sem.",
      "")
)
)</f>
        <v>1 mois 1 sem.</v>
      </c>
      <c r="L30" s="11" t="str">
        <f t="shared" si="1"/>
        <v>E+16</v>
      </c>
      <c r="M30" s="9">
        <f t="shared" si="2"/>
        <v>140</v>
      </c>
      <c r="N30" s="9" t="str" cm="1">
        <f t="array" aca="1" ref="N30" ca="1">LEFT(L30, IF(ISNUMBER(SUBSTITUTE(_xludf.MID(L30, 2, 1), ".", ",")), 1, 2))</f>
        <v>E+</v>
      </c>
      <c r="O30" s="19">
        <f t="shared" ca="1" si="3"/>
        <v>16</v>
      </c>
      <c r="P30" s="9" t="str">
        <f t="shared" ca="1" si="6"/>
        <v>X</v>
      </c>
      <c r="Q30" s="9" t="str">
        <f t="shared" ca="1" si="7"/>
        <v>13+</v>
      </c>
      <c r="R30" s="9" t="str">
        <f t="shared" ca="1" si="4"/>
        <v>X13+</v>
      </c>
      <c r="S30" t="str" cm="1">
        <f t="array" ref="S30">IF(ISBLANK(C30),"",IFERROR(INDEX(ListeSeries!$A$2:$A$1045, MATCH(1, (DatasScan!G30=ListeSeries!$B$2:$B$1045) * (DatasScan!H30&gt;=ListeSeries!$D$2:$D$1045) * (DatasScan!H30&lt;=ListeSeries!$E$2:$E$1045), 0)), "no match"))</f>
        <v>DABBAS</v>
      </c>
      <c r="T30" s="7" t="str" cm="1">
        <f t="array" ref="T30">IF(ISBLANK(C30),"",IFERROR(INDEX(ListeSeries!$C$2:$C$1045, MATCH(1, (DatasScan!G30=ListeSeries!$B$2:$B$1045) * (DatasScan!H30&gt;=ListeSeries!$D$2:$D$1045) * (DatasScan!H30&lt;=ListeSeries!$E$2:$E$1045), 0)), "no match"))</f>
        <v>DABBAS 4</v>
      </c>
      <c r="U30" s="11" t="str" cm="1">
        <f t="array" ref="U30">IF(ISBLANK(C30),"",IFERROR(INDEX(ListeSeries!$F$2:$F$1045, MATCH(1, (DatasScan!G30=ListeSeries!$B$2:$B$1045) * (DatasScan!H30&gt;=ListeSeries!$D$2:$D$1045) * (DatasScan!H30&lt;=ListeSeries!$E$2:$E$1045), 0)), "no match"))</f>
        <v>33-47</v>
      </c>
    </row>
    <row r="31" spans="1:21" x14ac:dyDescent="0.25">
      <c r="A31" s="6" t="str">
        <f t="shared" si="5"/>
        <v>1</v>
      </c>
      <c r="B31" s="272" t="s">
        <v>1011</v>
      </c>
      <c r="C31" s="206" t="s">
        <v>3209</v>
      </c>
      <c r="D31" s="8">
        <v>2</v>
      </c>
      <c r="F31" s="7" t="str">
        <f t="shared" si="8"/>
        <v>709220250821X 1</v>
      </c>
      <c r="G31" s="21" t="str">
        <f>IF(ISBLANK(C31),"",_xlfn.XLOOKUP(_xlfn.XLOOKUP(VALUE(LEFT(C31,4)),Souches!$B$2:$B$15000,Souches!$E$2:$E$15000),Varietes!$B$2:$B$500,Varietes!$C$2:$C$500))</f>
        <v>BRAHY</v>
      </c>
      <c r="H31" s="19">
        <f>IF(ISBLANK(C31),"",_xlfn.XLOOKUP(VALUE(LEFT(C31,4)),Souches!$B$2:$B$15000,Souches!$D$2:$D$15000))</f>
        <v>2311</v>
      </c>
      <c r="I31" s="10">
        <f t="shared" si="0"/>
        <v>45890</v>
      </c>
      <c r="J31" s="19">
        <f>IF(I31="","",INT(('ObjProd (2)'!$C$25-I31)/7 * (ABS('ObjProd (2)'!$C$25-I31)&gt;=7)))</f>
        <v>4</v>
      </c>
      <c r="K31" s="10" t="str">
        <f>IF(I31="","",
IF(AND(DATEDIF(I31,'ObjProd (2)'!$C$25,"y")=0,DATEDIF(I31,'ObjProd (2)'!$C$25,"ym")=0,
   INT(('ObjProd (2)'!$C$25-EDATE(I31,DATEDIF(I31,'ObjProd (2)'!$C$25,"y")*12+DATEDIF(I31,'ObjProd (2)'!$C$25,"ym")))/7)=0),
   "&lt; 1 sem.",
   IF(DATEDIF(I31,'ObjProd (2)'!$C$25,"y")&gt;0,DATEDIF(I31,'ObjProd (2)'!$C$25,"y") &amp; " " &amp; IF(DATEDIF(I31,'ObjProd (2)'!$C$25,"y")=1,"an ","ans "),"") &amp;
   IF(DATEDIF(I31,'ObjProd (2)'!$C$25,"ym")&gt;0,DATEDIF(I31,'ObjProd (2)'!$C$25,"ym") &amp; " mois ", "") &amp;
   IF(INT(('ObjProd (2)'!$C$25-EDATE(I31,DATEDIF(I31,'ObjProd (2)'!$C$25,"y")*12+DATEDIF(I31,'ObjProd (2)'!$C$25,"ym")))/7)&gt;0,
      INT(('ObjProd (2)'!$C$25-EDATE(I31,DATEDIF(I31,'ObjProd (2)'!$C$25,"y")*12+DATEDIF(I31,'ObjProd (2)'!$C$25,"ym")))/7) &amp; " sem.",
      "")
)
)</f>
        <v>4 sem.</v>
      </c>
      <c r="L31" s="11" t="str">
        <f t="shared" si="1"/>
        <v>X 13</v>
      </c>
      <c r="M31" s="9">
        <f t="shared" si="2"/>
        <v>28</v>
      </c>
      <c r="N31" s="9" t="str" cm="1">
        <f t="array" aca="1" ref="N31" ca="1">LEFT(L31, IF(ISNUMBER(SUBSTITUTE(_xludf.MID(L31, 2, 1), ".", ",")), 1, 2))</f>
        <v xml:space="preserve">X </v>
      </c>
      <c r="O31" s="19">
        <f t="shared" ca="1" si="3"/>
        <v>13</v>
      </c>
      <c r="P31" s="9" t="str">
        <f t="shared" ca="1" si="6"/>
        <v>X</v>
      </c>
      <c r="Q31" s="9" t="str">
        <f t="shared" ca="1" si="7"/>
        <v>13+</v>
      </c>
      <c r="R31" s="9" t="str">
        <f t="shared" ca="1" si="4"/>
        <v>X13+</v>
      </c>
      <c r="S31" t="str" cm="1">
        <f t="array" ref="S31">IF(ISBLANK(C31),"",IFERROR(INDEX(ListeSeries!$A$2:$A$1045, MATCH(1, (DatasScan!G31=ListeSeries!$B$2:$B$1045) * (DatasScan!H31&gt;=ListeSeries!$D$2:$D$1045) * (DatasScan!H31&lt;=ListeSeries!$E$2:$E$1045), 0)), "no match"))</f>
        <v>BARHEE</v>
      </c>
      <c r="T31" s="7" t="str" cm="1">
        <f t="array" ref="T31">IF(ISBLANK(C31),"",IFERROR(INDEX(ListeSeries!$C$2:$C$1045, MATCH(1, (DatasScan!G31=ListeSeries!$B$2:$B$1045) * (DatasScan!H31&gt;=ListeSeries!$D$2:$D$1045) * (DatasScan!H31&lt;=ListeSeries!$E$2:$E$1045), 0)), "no match"))</f>
        <v>BAHREE 92</v>
      </c>
      <c r="U31" s="11" t="str" cm="1">
        <f t="array" ref="U31">IF(ISBLANK(C31),"",IFERROR(INDEX(ListeSeries!$F$2:$F$1045, MATCH(1, (DatasScan!G31=ListeSeries!$B$2:$B$1045) * (DatasScan!H31&gt;=ListeSeries!$D$2:$D$1045) * (DatasScan!H31&lt;=ListeSeries!$E$2:$E$1045), 0)), "no match"))</f>
        <v>2308-2322</v>
      </c>
    </row>
    <row r="32" spans="1:21" x14ac:dyDescent="0.25">
      <c r="A32" s="6" t="str">
        <f t="shared" si="5"/>
        <v>1</v>
      </c>
      <c r="B32" s="8" t="s">
        <v>1010</v>
      </c>
      <c r="C32" s="206" t="s">
        <v>1382</v>
      </c>
      <c r="D32" s="8">
        <v>2</v>
      </c>
      <c r="F32" s="7" t="str">
        <f t="shared" si="8"/>
        <v>709220250819E+1</v>
      </c>
      <c r="G32" s="21" t="str">
        <f>IF(ISBLANK(C32),"",_xlfn.XLOOKUP(_xlfn.XLOOKUP(VALUE(LEFT(C32,4)),Souches!$B$2:$B$15000,Souches!$E$2:$E$15000),Varietes!$B$2:$B$500,Varietes!$C$2:$C$500))</f>
        <v>BRAHY</v>
      </c>
      <c r="H32" s="19">
        <f>IF(ISBLANK(C32),"",_xlfn.XLOOKUP(VALUE(LEFT(C32,4)),Souches!$B$2:$B$15000,Souches!$D$2:$D$15000))</f>
        <v>2311</v>
      </c>
      <c r="I32" s="10">
        <f t="shared" si="0"/>
        <v>45888</v>
      </c>
      <c r="J32" s="19">
        <f>IF(I32="","",INT(('ObjProd (2)'!$C$25-I32)/7 * (ABS('ObjProd (2)'!$C$25-I32)&gt;=7)))</f>
        <v>4</v>
      </c>
      <c r="K32" s="10" t="str">
        <f>IF(I32="","",
IF(AND(DATEDIF(I32,'ObjProd (2)'!$C$25,"y")=0,DATEDIF(I32,'ObjProd (2)'!$C$25,"ym")=0,
   INT(('ObjProd (2)'!$C$25-EDATE(I32,DATEDIF(I32,'ObjProd (2)'!$C$25,"y")*12+DATEDIF(I32,'ObjProd (2)'!$C$25,"ym")))/7)=0),
   "&lt; 1 sem.",
   IF(DATEDIF(I32,'ObjProd (2)'!$C$25,"y")&gt;0,DATEDIF(I32,'ObjProd (2)'!$C$25,"y") &amp; " " &amp; IF(DATEDIF(I32,'ObjProd (2)'!$C$25,"y")=1,"an ","ans "),"") &amp;
   IF(DATEDIF(I32,'ObjProd (2)'!$C$25,"ym")&gt;0,DATEDIF(I32,'ObjProd (2)'!$C$25,"ym") &amp; " mois ", "") &amp;
   IF(INT(('ObjProd (2)'!$C$25-EDATE(I32,DATEDIF(I32,'ObjProd (2)'!$C$25,"y")*12+DATEDIF(I32,'ObjProd (2)'!$C$25,"ym")))/7)&gt;0,
      INT(('ObjProd (2)'!$C$25-EDATE(I32,DATEDIF(I32,'ObjProd (2)'!$C$25,"y")*12+DATEDIF(I32,'ObjProd (2)'!$C$25,"ym")))/7) &amp; " sem.",
      "")
)
)</f>
        <v>4 sem.</v>
      </c>
      <c r="L32" s="11" t="str">
        <f t="shared" si="1"/>
        <v>E+12</v>
      </c>
      <c r="M32" s="9">
        <f t="shared" si="2"/>
        <v>28</v>
      </c>
      <c r="N32" s="9" t="str" cm="1">
        <f t="array" aca="1" ref="N32" ca="1">LEFT(L32, IF(ISNUMBER(SUBSTITUTE(_xludf.MID(L32, 2, 1), ".", ",")), 1, 2))</f>
        <v>E+</v>
      </c>
      <c r="O32" s="19">
        <f t="shared" ca="1" si="3"/>
        <v>12</v>
      </c>
      <c r="P32" s="9" t="str">
        <f t="shared" ca="1" si="6"/>
        <v>X</v>
      </c>
      <c r="Q32" s="9">
        <f t="shared" ca="1" si="7"/>
        <v>12</v>
      </c>
      <c r="R32" s="9" t="str">
        <f t="shared" ca="1" si="4"/>
        <v>X12</v>
      </c>
      <c r="S32" t="str" cm="1">
        <f t="array" ref="S32">IF(ISBLANK(C32),"",IFERROR(INDEX(ListeSeries!$A$2:$A$1045, MATCH(1, (DatasScan!G32=ListeSeries!$B$2:$B$1045) * (DatasScan!H32&gt;=ListeSeries!$D$2:$D$1045) * (DatasScan!H32&lt;=ListeSeries!$E$2:$E$1045), 0)), "no match"))</f>
        <v>BARHEE</v>
      </c>
      <c r="T32" s="7" t="str" cm="1">
        <f t="array" ref="T32">IF(ISBLANK(C32),"",IFERROR(INDEX(ListeSeries!$C$2:$C$1045, MATCH(1, (DatasScan!G32=ListeSeries!$B$2:$B$1045) * (DatasScan!H32&gt;=ListeSeries!$D$2:$D$1045) * (DatasScan!H32&lt;=ListeSeries!$E$2:$E$1045), 0)), "no match"))</f>
        <v>BAHREE 92</v>
      </c>
      <c r="U32" s="11" t="str" cm="1">
        <f t="array" ref="U32">IF(ISBLANK(C32),"",IFERROR(INDEX(ListeSeries!$F$2:$F$1045, MATCH(1, (DatasScan!G32=ListeSeries!$B$2:$B$1045) * (DatasScan!H32&gt;=ListeSeries!$D$2:$D$1045) * (DatasScan!H32&lt;=ListeSeries!$E$2:$E$1045), 0)), "no match"))</f>
        <v>2308-2322</v>
      </c>
    </row>
    <row r="33" spans="1:21" x14ac:dyDescent="0.25">
      <c r="A33" s="6" t="str">
        <f t="shared" si="5"/>
        <v>1</v>
      </c>
      <c r="B33" s="272" t="s">
        <v>1010</v>
      </c>
      <c r="C33" s="206" t="s">
        <v>3210</v>
      </c>
      <c r="D33" s="8">
        <v>4</v>
      </c>
      <c r="E33" s="11">
        <v>5</v>
      </c>
      <c r="F33" s="7" t="str">
        <f t="shared" si="8"/>
        <v>869720250826XS1</v>
      </c>
      <c r="G33" s="21" t="str">
        <f>IF(ISBLANK(C33),"",_xlfn.XLOOKUP(_xlfn.XLOOKUP(VALUE(LEFT(C33,4)),Souches!$B$2:$B$15000,Souches!$E$2:$E$15000),Varietes!$B$2:$B$500,Varietes!$C$2:$C$500))</f>
        <v>RAWD</v>
      </c>
      <c r="H33" s="19">
        <f>IF(ISBLANK(C33),"",_xlfn.XLOOKUP(VALUE(LEFT(C33,4)),Souches!$B$2:$B$15000,Souches!$D$2:$D$15000))</f>
        <v>2301</v>
      </c>
      <c r="I33" s="10">
        <f t="shared" si="0"/>
        <v>45895</v>
      </c>
      <c r="J33" s="19">
        <f>IF(I33="","",INT(('ObjProd (2)'!$C$25-I33)/7 * (ABS('ObjProd (2)'!$C$25-I33)&gt;=7)))</f>
        <v>3</v>
      </c>
      <c r="K33" s="10" t="str">
        <f>IF(I33="","",
IF(AND(DATEDIF(I33,'ObjProd (2)'!$C$25,"y")=0,DATEDIF(I33,'ObjProd (2)'!$C$25,"ym")=0,
   INT(('ObjProd (2)'!$C$25-EDATE(I33,DATEDIF(I33,'ObjProd (2)'!$C$25,"y")*12+DATEDIF(I33,'ObjProd (2)'!$C$25,"ym")))/7)=0),
   "&lt; 1 sem.",
   IF(DATEDIF(I33,'ObjProd (2)'!$C$25,"y")&gt;0,DATEDIF(I33,'ObjProd (2)'!$C$25,"y") &amp; " " &amp; IF(DATEDIF(I33,'ObjProd (2)'!$C$25,"y")=1,"an ","ans "),"") &amp;
   IF(DATEDIF(I33,'ObjProd (2)'!$C$25,"ym")&gt;0,DATEDIF(I33,'ObjProd (2)'!$C$25,"ym") &amp; " mois ", "") &amp;
   IF(INT(('ObjProd (2)'!$C$25-EDATE(I33,DATEDIF(I33,'ObjProd (2)'!$C$25,"y")*12+DATEDIF(I33,'ObjProd (2)'!$C$25,"ym")))/7)&gt;0,
      INT(('ObjProd (2)'!$C$25-EDATE(I33,DATEDIF(I33,'ObjProd (2)'!$C$25,"y")*12+DATEDIF(I33,'ObjProd (2)'!$C$25,"ym")))/7) &amp; " sem.",
      "")
)
)</f>
        <v>3 sem.</v>
      </c>
      <c r="L33" s="11" t="str">
        <f t="shared" si="1"/>
        <v>XS15</v>
      </c>
      <c r="M33" s="9">
        <f t="shared" si="2"/>
        <v>61</v>
      </c>
      <c r="N33" s="9" t="str" cm="1">
        <f t="array" aca="1" ref="N33" ca="1">LEFT(L33, IF(ISNUMBER(SUBSTITUTE(_xludf.MID(L33, 2, 1), ".", ",")), 1, 2))</f>
        <v>XS</v>
      </c>
      <c r="O33" s="19">
        <f t="shared" ca="1" si="3"/>
        <v>15</v>
      </c>
      <c r="P33" s="9" t="str">
        <f t="shared" ca="1" si="6"/>
        <v>X</v>
      </c>
      <c r="Q33" s="9" t="str">
        <f t="shared" ca="1" si="7"/>
        <v>13+</v>
      </c>
      <c r="R33" s="9" t="str">
        <f t="shared" ca="1" si="4"/>
        <v>X13+</v>
      </c>
      <c r="S33" t="str" cm="1">
        <f t="array" ref="S33">IF(ISBLANK(C33),"",IFERROR(INDEX(ListeSeries!$A$2:$A$1045, MATCH(1, (DatasScan!G33=ListeSeries!$B$2:$B$1045) * (DatasScan!H33&gt;=ListeSeries!$D$2:$D$1045) * (DatasScan!H33&lt;=ListeSeries!$E$2:$E$1045), 0)), "no match"))</f>
        <v>RAWDAH</v>
      </c>
      <c r="T33" s="7" t="str" cm="1">
        <f t="array" ref="T33">IF(ISBLANK(C33),"",IFERROR(INDEX(ListeSeries!$C$2:$C$1045, MATCH(1, (DatasScan!G33=ListeSeries!$B$2:$B$1045) * (DatasScan!H33&gt;=ListeSeries!$D$2:$D$1045) * (DatasScan!H33&lt;=ListeSeries!$E$2:$E$1045), 0)), "no match"))</f>
        <v>RAWDAH 1</v>
      </c>
      <c r="U33" s="11" cm="1">
        <f t="array" ref="U33">IF(ISBLANK(C33),"",IFERROR(INDEX(ListeSeries!$F$2:$F$1045, MATCH(1, (DatasScan!G33=ListeSeries!$B$2:$B$1045) * (DatasScan!H33&gt;=ListeSeries!$D$2:$D$1045) * (DatasScan!H33&lt;=ListeSeries!$E$2:$E$1045), 0)), "no match"))</f>
        <v>2301</v>
      </c>
    </row>
    <row r="34" spans="1:21" x14ac:dyDescent="0.25">
      <c r="A34" s="6" t="str">
        <f t="shared" si="5"/>
        <v>1</v>
      </c>
      <c r="B34" s="272" t="s">
        <v>1010</v>
      </c>
      <c r="C34" s="206" t="s">
        <v>1423</v>
      </c>
      <c r="E34" s="11">
        <v>7</v>
      </c>
      <c r="F34" s="7" t="str">
        <f t="shared" si="8"/>
        <v>870320250819E+1</v>
      </c>
      <c r="G34" s="21" t="str">
        <f>IF(ISBLANK(C34),"",_xlfn.XLOOKUP(_xlfn.XLOOKUP(VALUE(LEFT(C34,4)),Souches!$B$2:$B$15000,Souches!$E$2:$E$15000),Varietes!$B$2:$B$500,Varietes!$C$2:$C$500))</f>
        <v>ISEHS</v>
      </c>
      <c r="H34" s="19">
        <f>IF(ISBLANK(C34),"",_xlfn.XLOOKUP(VALUE(LEFT(C34,4)),Souches!$B$2:$B$15000,Souches!$D$2:$D$15000))</f>
        <v>9308</v>
      </c>
      <c r="I34" s="10">
        <f t="shared" si="0"/>
        <v>45888</v>
      </c>
      <c r="J34" s="19">
        <f>IF(I34="","",INT(('ObjProd (2)'!$C$25-I34)/7 * (ABS('ObjProd (2)'!$C$25-I34)&gt;=7)))</f>
        <v>4</v>
      </c>
      <c r="K34" s="10" t="str">
        <f>IF(I34="","",
IF(AND(DATEDIF(I34,'ObjProd (2)'!$C$25,"y")=0,DATEDIF(I34,'ObjProd (2)'!$C$25,"ym")=0,
   INT(('ObjProd (2)'!$C$25-EDATE(I34,DATEDIF(I34,'ObjProd (2)'!$C$25,"y")*12+DATEDIF(I34,'ObjProd (2)'!$C$25,"ym")))/7)=0),
   "&lt; 1 sem.",
   IF(DATEDIF(I34,'ObjProd (2)'!$C$25,"y")&gt;0,DATEDIF(I34,'ObjProd (2)'!$C$25,"y") &amp; " " &amp; IF(DATEDIF(I34,'ObjProd (2)'!$C$25,"y")=1,"an ","ans "),"") &amp;
   IF(DATEDIF(I34,'ObjProd (2)'!$C$25,"ym")&gt;0,DATEDIF(I34,'ObjProd (2)'!$C$25,"ym") &amp; " mois ", "") &amp;
   IF(INT(('ObjProd (2)'!$C$25-EDATE(I34,DATEDIF(I34,'ObjProd (2)'!$C$25,"y")*12+DATEDIF(I34,'ObjProd (2)'!$C$25,"ym")))/7)&gt;0,
      INT(('ObjProd (2)'!$C$25-EDATE(I34,DATEDIF(I34,'ObjProd (2)'!$C$25,"y")*12+DATEDIF(I34,'ObjProd (2)'!$C$25,"ym")))/7) &amp; " sem.",
      "")
)
)</f>
        <v>4 sem.</v>
      </c>
      <c r="L34" s="11" t="str">
        <f t="shared" si="1"/>
        <v>E+12</v>
      </c>
      <c r="M34" s="9">
        <f t="shared" si="2"/>
        <v>7</v>
      </c>
      <c r="N34" s="9" t="str" cm="1">
        <f t="array" aca="1" ref="N34" ca="1">LEFT(L34, IF(ISNUMBER(SUBSTITUTE(_xludf.MID(L34, 2, 1), ".", ",")), 1, 2))</f>
        <v>E+</v>
      </c>
      <c r="O34" s="19">
        <f t="shared" ca="1" si="3"/>
        <v>12</v>
      </c>
      <c r="P34" s="9" t="str">
        <f t="shared" ca="1" si="6"/>
        <v>X</v>
      </c>
      <c r="Q34" s="9">
        <f t="shared" ca="1" si="7"/>
        <v>12</v>
      </c>
      <c r="R34" s="9" t="str">
        <f t="shared" ca="1" si="4"/>
        <v>X12</v>
      </c>
      <c r="S34" t="str" cm="1">
        <f t="array" ref="S34">IF(ISBLANK(C34),"",IFERROR(INDEX(ListeSeries!$A$2:$A$1045, MATCH(1, (DatasScan!G34=ListeSeries!$B$2:$B$1045) * (DatasScan!H34&gt;=ListeSeries!$D$2:$D$1045) * (DatasScan!H34&lt;=ListeSeries!$E$2:$E$1045), 0)), "no match"))</f>
        <v>SHESHI</v>
      </c>
      <c r="T34" s="7" t="str" cm="1">
        <f t="array" ref="T34">IF(ISBLANK(C34),"",IFERROR(INDEX(ListeSeries!$C$2:$C$1045, MATCH(1, (DatasScan!G34=ListeSeries!$B$2:$B$1045) * (DatasScan!H34&gt;=ListeSeries!$D$2:$D$1045) * (DatasScan!H34&lt;=ListeSeries!$E$2:$E$1045), 0)), "no match"))</f>
        <v>SHESHI 03</v>
      </c>
      <c r="U34" s="11" cm="1">
        <f t="array" ref="U34">IF(ISBLANK(C34),"",IFERROR(INDEX(ListeSeries!$F$2:$F$1045, MATCH(1, (DatasScan!G34=ListeSeries!$B$2:$B$1045) * (DatasScan!H34&gt;=ListeSeries!$D$2:$D$1045) * (DatasScan!H34&lt;=ListeSeries!$E$2:$E$1045), 0)), "no match"))</f>
        <v>9308</v>
      </c>
    </row>
    <row r="35" spans="1:21" x14ac:dyDescent="0.25">
      <c r="A35" s="6" t="str">
        <f t="shared" si="5"/>
        <v>1</v>
      </c>
      <c r="B35" s="8" t="s">
        <v>1010</v>
      </c>
      <c r="C35" s="206" t="s">
        <v>3211</v>
      </c>
      <c r="D35" s="8">
        <v>10</v>
      </c>
      <c r="E35" s="11">
        <v>4</v>
      </c>
      <c r="F35" s="7" t="str">
        <f t="shared" si="8"/>
        <v>564020250916X 1</v>
      </c>
      <c r="G35" s="21" t="str">
        <f>IF(ISBLANK(C35),"",_xlfn.XLOOKUP(_xlfn.XLOOKUP(VALUE(LEFT(C35,4)),Souches!$B$2:$B$15000,Souches!$E$2:$E$15000),Varietes!$B$2:$B$500,Varietes!$C$2:$C$500))</f>
        <v>MDJU</v>
      </c>
      <c r="H35" s="19">
        <f>IF(ISBLANK(C35),"",_xlfn.XLOOKUP(VALUE(LEFT(C35,4)),Souches!$B$2:$B$15000,Souches!$D$2:$D$15000))</f>
        <v>2306</v>
      </c>
      <c r="I35" s="10">
        <f t="shared" si="0"/>
        <v>45916</v>
      </c>
      <c r="J35" s="19">
        <f>IF(I35="","",INT(('ObjProd (2)'!$C$25-I35)/7 * (ABS('ObjProd (2)'!$C$25-I35)&gt;=7)))</f>
        <v>0</v>
      </c>
      <c r="K35" s="10" t="str">
        <f>IF(I35="","",
IF(AND(DATEDIF(I35,'ObjProd (2)'!$C$25,"y")=0,DATEDIF(I35,'ObjProd (2)'!$C$25,"ym")=0,
   INT(('ObjProd (2)'!$C$25-EDATE(I35,DATEDIF(I35,'ObjProd (2)'!$C$25,"y")*12+DATEDIF(I35,'ObjProd (2)'!$C$25,"ym")))/7)=0),
   "&lt; 1 sem.",
   IF(DATEDIF(I35,'ObjProd (2)'!$C$25,"y")&gt;0,DATEDIF(I35,'ObjProd (2)'!$C$25,"y") &amp; " " &amp; IF(DATEDIF(I35,'ObjProd (2)'!$C$25,"y")=1,"an ","ans "),"") &amp;
   IF(DATEDIF(I35,'ObjProd (2)'!$C$25,"ym")&gt;0,DATEDIF(I35,'ObjProd (2)'!$C$25,"ym") &amp; " mois ", "") &amp;
   IF(INT(('ObjProd (2)'!$C$25-EDATE(I35,DATEDIF(I35,'ObjProd (2)'!$C$25,"y")*12+DATEDIF(I35,'ObjProd (2)'!$C$25,"ym")))/7)&gt;0,
      INT(('ObjProd (2)'!$C$25-EDATE(I35,DATEDIF(I35,'ObjProd (2)'!$C$25,"y")*12+DATEDIF(I35,'ObjProd (2)'!$C$25,"ym")))/7) &amp; " sem.",
      "")
)
)</f>
        <v>&lt; 1 sem.</v>
      </c>
      <c r="L35" s="11" t="str">
        <f t="shared" si="1"/>
        <v>X 17</v>
      </c>
      <c r="M35" s="9">
        <f t="shared" si="2"/>
        <v>144</v>
      </c>
      <c r="N35" s="9" t="str" cm="1">
        <f t="array" aca="1" ref="N35" ca="1">LEFT(L35, IF(ISNUMBER(SUBSTITUTE(_xludf.MID(L35, 2, 1), ".", ",")), 1, 2))</f>
        <v xml:space="preserve">X </v>
      </c>
      <c r="O35" s="19">
        <f t="shared" ca="1" si="3"/>
        <v>17</v>
      </c>
      <c r="P35" s="9" t="str">
        <f t="shared" ca="1" si="6"/>
        <v>X</v>
      </c>
      <c r="Q35" s="9" t="str">
        <f t="shared" ca="1" si="7"/>
        <v>13+</v>
      </c>
      <c r="R35" s="9" t="str">
        <f t="shared" ca="1" si="4"/>
        <v>X13+</v>
      </c>
      <c r="S35" t="str" cm="1">
        <f t="array" ref="S35">IF(ISBLANK(C35),"",IFERROR(INDEX(ListeSeries!$A$2:$A$1045, MATCH(1, (DatasScan!G35=ListeSeries!$B$2:$B$1045) * (DatasScan!H35&gt;=ListeSeries!$D$2:$D$1045) * (DatasScan!H35&lt;=ListeSeries!$E$2:$E$1045), 0)), "no match"))</f>
        <v>MEDJOOL</v>
      </c>
      <c r="T35" s="7" t="str" cm="1">
        <f t="array" ref="T35">IF(ISBLANK(C35),"",IFERROR(INDEX(ListeSeries!$C$2:$C$1045, MATCH(1, (DatasScan!G35=ListeSeries!$B$2:$B$1045) * (DatasScan!H35&gt;=ListeSeries!$D$2:$D$1045) * (DatasScan!H35&lt;=ListeSeries!$E$2:$E$1045), 0)), "no match"))</f>
        <v>MEDJOOL 109</v>
      </c>
      <c r="U35" s="11" cm="1">
        <f t="array" ref="U35">IF(ISBLANK(C35),"",IFERROR(INDEX(ListeSeries!$F$2:$F$1045, MATCH(1, (DatasScan!G35=ListeSeries!$B$2:$B$1045) * (DatasScan!H35&gt;=ListeSeries!$D$2:$D$1045) * (DatasScan!H35&lt;=ListeSeries!$E$2:$E$1045), 0)), "no match"))</f>
        <v>2306</v>
      </c>
    </row>
    <row r="36" spans="1:21" x14ac:dyDescent="0.25">
      <c r="A36" s="6" t="str">
        <f t="shared" si="5"/>
        <v>1</v>
      </c>
      <c r="B36" s="272" t="s">
        <v>1010</v>
      </c>
      <c r="C36" s="206" t="s">
        <v>3212</v>
      </c>
      <c r="D36" s="8">
        <v>4</v>
      </c>
      <c r="F36" s="7" t="str">
        <f t="shared" si="8"/>
        <v>594820250904X 2</v>
      </c>
      <c r="G36" s="21" t="str">
        <f>IF(ISBLANK(C36),"",_xlfn.XLOOKUP(_xlfn.XLOOKUP(VALUE(LEFT(C36,4)),Souches!$B$2:$B$15000,Souches!$E$2:$E$15000),Varietes!$B$2:$B$500,Varietes!$C$2:$C$500))</f>
        <v>MDJU</v>
      </c>
      <c r="H36" s="19">
        <f>IF(ISBLANK(C36),"",_xlfn.XLOOKUP(VALUE(LEFT(C36,4)),Souches!$B$2:$B$15000,Souches!$D$2:$D$15000))</f>
        <v>2406</v>
      </c>
      <c r="I36" s="10">
        <f t="shared" si="0"/>
        <v>45904</v>
      </c>
      <c r="J36" s="19">
        <f>IF(I36="","",INT(('ObjProd (2)'!$C$25-I36)/7 * (ABS('ObjProd (2)'!$C$25-I36)&gt;=7)))</f>
        <v>2</v>
      </c>
      <c r="K36" s="10" t="str">
        <f>IF(I36="","",
IF(AND(DATEDIF(I36,'ObjProd (2)'!$C$25,"y")=0,DATEDIF(I36,'ObjProd (2)'!$C$25,"ym")=0,
   INT(('ObjProd (2)'!$C$25-EDATE(I36,DATEDIF(I36,'ObjProd (2)'!$C$25,"y")*12+DATEDIF(I36,'ObjProd (2)'!$C$25,"ym")))/7)=0),
   "&lt; 1 sem.",
   IF(DATEDIF(I36,'ObjProd (2)'!$C$25,"y")&gt;0,DATEDIF(I36,'ObjProd (2)'!$C$25,"y") &amp; " " &amp; IF(DATEDIF(I36,'ObjProd (2)'!$C$25,"y")=1,"an ","ans "),"") &amp;
   IF(DATEDIF(I36,'ObjProd (2)'!$C$25,"ym")&gt;0,DATEDIF(I36,'ObjProd (2)'!$C$25,"ym") &amp; " mois ", "") &amp;
   IF(INT(('ObjProd (2)'!$C$25-EDATE(I36,DATEDIF(I36,'ObjProd (2)'!$C$25,"y")*12+DATEDIF(I36,'ObjProd (2)'!$C$25,"ym")))/7)&gt;0,
      INT(('ObjProd (2)'!$C$25-EDATE(I36,DATEDIF(I36,'ObjProd (2)'!$C$25,"y")*12+DATEDIF(I36,'ObjProd (2)'!$C$25,"ym")))/7) &amp; " sem.",
      "")
)
)</f>
        <v>2 sem.</v>
      </c>
      <c r="L36" s="11" t="str">
        <f t="shared" si="1"/>
        <v xml:space="preserve">X 2 </v>
      </c>
      <c r="M36" s="9">
        <f t="shared" si="2"/>
        <v>56</v>
      </c>
      <c r="N36" s="9" t="str" cm="1">
        <f t="array" aca="1" ref="N36" ca="1">LEFT(L36, IF(ISNUMBER(SUBSTITUTE(_xludf.MID(L36, 2, 1), ".", ",")), 1, 2))</f>
        <v xml:space="preserve">X </v>
      </c>
      <c r="O36" s="19">
        <f t="shared" ca="1" si="3"/>
        <v>2</v>
      </c>
      <c r="P36" s="9" t="str">
        <f t="shared" ca="1" si="6"/>
        <v>X</v>
      </c>
      <c r="Q36" s="9">
        <f t="shared" ca="1" si="7"/>
        <v>2</v>
      </c>
      <c r="R36" s="9" t="str">
        <f t="shared" ca="1" si="4"/>
        <v>X2</v>
      </c>
      <c r="S36" t="str" cm="1">
        <f t="array" ref="S36">IF(ISBLANK(C36),"",IFERROR(INDEX(ListeSeries!$A$2:$A$1045, MATCH(1, (DatasScan!G36=ListeSeries!$B$2:$B$1045) * (DatasScan!H36&gt;=ListeSeries!$D$2:$D$1045) * (DatasScan!H36&lt;=ListeSeries!$E$2:$E$1045), 0)), "no match"))</f>
        <v>MEDJOOL</v>
      </c>
      <c r="T36" s="7" t="str" cm="1">
        <f t="array" ref="T36">IF(ISBLANK(C36),"",IFERROR(INDEX(ListeSeries!$C$2:$C$1045, MATCH(1, (DatasScan!G36=ListeSeries!$B$2:$B$1045) * (DatasScan!H36&gt;=ListeSeries!$D$2:$D$1045) * (DatasScan!H36&lt;=ListeSeries!$E$2:$E$1045), 0)), "no match"))</f>
        <v>MEDJOOL 111</v>
      </c>
      <c r="U36" s="11" cm="1">
        <f t="array" ref="U36">IF(ISBLANK(C36),"",IFERROR(INDEX(ListeSeries!$F$2:$F$1045, MATCH(1, (DatasScan!G36=ListeSeries!$B$2:$B$1045) * (DatasScan!H36&gt;=ListeSeries!$D$2:$D$1045) * (DatasScan!H36&lt;=ListeSeries!$E$2:$E$1045), 0)), "no match"))</f>
        <v>2406</v>
      </c>
    </row>
    <row r="37" spans="1:21" x14ac:dyDescent="0.25">
      <c r="A37" s="6" t="str">
        <f t="shared" si="5"/>
        <v>1</v>
      </c>
      <c r="B37" s="8" t="s">
        <v>1009</v>
      </c>
      <c r="C37" s="206" t="s">
        <v>3213</v>
      </c>
      <c r="D37" s="8">
        <v>4</v>
      </c>
      <c r="E37" s="11">
        <v>7</v>
      </c>
      <c r="F37" s="7" t="str">
        <f t="shared" si="8"/>
        <v>594820250903AW2</v>
      </c>
      <c r="G37" s="21" t="str">
        <f>IF(ISBLANK(C37),"",_xlfn.XLOOKUP(_xlfn.XLOOKUP(VALUE(LEFT(C37,4)),Souches!$B$2:$B$15000,Souches!$E$2:$E$15000),Varietes!$B$2:$B$500,Varietes!$C$2:$C$500))</f>
        <v>MDJU</v>
      </c>
      <c r="H37" s="19">
        <f>IF(ISBLANK(C37),"",_xlfn.XLOOKUP(VALUE(LEFT(C37,4)),Souches!$B$2:$B$15000,Souches!$D$2:$D$15000))</f>
        <v>2406</v>
      </c>
      <c r="I37" s="10">
        <f t="shared" si="0"/>
        <v>45903</v>
      </c>
      <c r="J37" s="19">
        <f>IF(I37="","",INT(('ObjProd (2)'!$C$25-I37)/7 * (ABS('ObjProd (2)'!$C$25-I37)&gt;=7)))</f>
        <v>2</v>
      </c>
      <c r="K37" s="10" t="str">
        <f>IF(I37="","",
IF(AND(DATEDIF(I37,'ObjProd (2)'!$C$25,"y")=0,DATEDIF(I37,'ObjProd (2)'!$C$25,"ym")=0,
   INT(('ObjProd (2)'!$C$25-EDATE(I37,DATEDIF(I37,'ObjProd (2)'!$C$25,"y")*12+DATEDIF(I37,'ObjProd (2)'!$C$25,"ym")))/7)=0),
   "&lt; 1 sem.",
   IF(DATEDIF(I37,'ObjProd (2)'!$C$25,"y")&gt;0,DATEDIF(I37,'ObjProd (2)'!$C$25,"y") &amp; " " &amp; IF(DATEDIF(I37,'ObjProd (2)'!$C$25,"y")=1,"an ","ans "),"") &amp;
   IF(DATEDIF(I37,'ObjProd (2)'!$C$25,"ym")&gt;0,DATEDIF(I37,'ObjProd (2)'!$C$25,"ym") &amp; " mois ", "") &amp;
   IF(INT(('ObjProd (2)'!$C$25-EDATE(I37,DATEDIF(I37,'ObjProd (2)'!$C$25,"y")*12+DATEDIF(I37,'ObjProd (2)'!$C$25,"ym")))/7)&gt;0,
      INT(('ObjProd (2)'!$C$25-EDATE(I37,DATEDIF(I37,'ObjProd (2)'!$C$25,"y")*12+DATEDIF(I37,'ObjProd (2)'!$C$25,"ym")))/7) &amp; " sem.",
      "")
)
)</f>
        <v>2 sem.</v>
      </c>
      <c r="L37" s="11" t="str">
        <f t="shared" si="1"/>
        <v xml:space="preserve">AW2 </v>
      </c>
      <c r="M37" s="9">
        <f t="shared" si="2"/>
        <v>63</v>
      </c>
      <c r="N37" s="9" t="str" cm="1">
        <f t="array" aca="1" ref="N37" ca="1">LEFT(L37, IF(ISNUMBER(SUBSTITUTE(_xludf.MID(L37, 2, 1), ".", ",")), 1, 2))</f>
        <v>AW</v>
      </c>
      <c r="O37" s="19">
        <f t="shared" ca="1" si="3"/>
        <v>2</v>
      </c>
      <c r="P37" s="9" t="str">
        <f t="shared" ca="1" si="6"/>
        <v>X</v>
      </c>
      <c r="Q37" s="9">
        <f t="shared" ca="1" si="7"/>
        <v>2</v>
      </c>
      <c r="R37" s="9" t="str">
        <f t="shared" ca="1" si="4"/>
        <v>X2</v>
      </c>
      <c r="S37" t="str" cm="1">
        <f t="array" ref="S37">IF(ISBLANK(C37),"",IFERROR(INDEX(ListeSeries!$A$2:$A$1045, MATCH(1, (DatasScan!G37=ListeSeries!$B$2:$B$1045) * (DatasScan!H37&gt;=ListeSeries!$D$2:$D$1045) * (DatasScan!H37&lt;=ListeSeries!$E$2:$E$1045), 0)), "no match"))</f>
        <v>MEDJOOL</v>
      </c>
      <c r="T37" s="7" t="str" cm="1">
        <f t="array" ref="T37">IF(ISBLANK(C37),"",IFERROR(INDEX(ListeSeries!$C$2:$C$1045, MATCH(1, (DatasScan!G37=ListeSeries!$B$2:$B$1045) * (DatasScan!H37&gt;=ListeSeries!$D$2:$D$1045) * (DatasScan!H37&lt;=ListeSeries!$E$2:$E$1045), 0)), "no match"))</f>
        <v>MEDJOOL 111</v>
      </c>
      <c r="U37" s="11" cm="1">
        <f t="array" ref="U37">IF(ISBLANK(C37),"",IFERROR(INDEX(ListeSeries!$F$2:$F$1045, MATCH(1, (DatasScan!G37=ListeSeries!$B$2:$B$1045) * (DatasScan!H37&gt;=ListeSeries!$D$2:$D$1045) * (DatasScan!H37&lt;=ListeSeries!$E$2:$E$1045), 0)), "no match"))</f>
        <v>2406</v>
      </c>
    </row>
    <row r="38" spans="1:21" x14ac:dyDescent="0.25">
      <c r="A38" s="6" t="str">
        <f t="shared" si="5"/>
        <v>1</v>
      </c>
      <c r="B38" s="8" t="s">
        <v>998</v>
      </c>
      <c r="C38" s="206" t="s">
        <v>3214</v>
      </c>
      <c r="D38" s="8">
        <v>7</v>
      </c>
      <c r="E38" s="11">
        <v>2</v>
      </c>
      <c r="F38" s="7" t="str">
        <f t="shared" si="8"/>
        <v>709220250912E+1</v>
      </c>
      <c r="G38" s="21" t="str">
        <f>IF(ISBLANK(C38),"",_xlfn.XLOOKUP(_xlfn.XLOOKUP(VALUE(LEFT(C38,4)),Souches!$B$2:$B$15000,Souches!$E$2:$E$15000),Varietes!$B$2:$B$500,Varietes!$C$2:$C$500))</f>
        <v>BRAHY</v>
      </c>
      <c r="H38" s="19">
        <f>IF(ISBLANK(C38),"",_xlfn.XLOOKUP(VALUE(LEFT(C38,4)),Souches!$B$2:$B$15000,Souches!$D$2:$D$15000))</f>
        <v>2311</v>
      </c>
      <c r="I38" s="10">
        <f t="shared" si="0"/>
        <v>45912</v>
      </c>
      <c r="J38" s="19">
        <f>IF(I38="","",INT(('ObjProd (2)'!$C$25-I38)/7 * (ABS('ObjProd (2)'!$C$25-I38)&gt;=7)))</f>
        <v>0</v>
      </c>
      <c r="K38" s="10" t="str">
        <f>IF(I38="","",
IF(AND(DATEDIF(I38,'ObjProd (2)'!$C$25,"y")=0,DATEDIF(I38,'ObjProd (2)'!$C$25,"ym")=0,
   INT(('ObjProd (2)'!$C$25-EDATE(I38,DATEDIF(I38,'ObjProd (2)'!$C$25,"y")*12+DATEDIF(I38,'ObjProd (2)'!$C$25,"ym")))/7)=0),
   "&lt; 1 sem.",
   IF(DATEDIF(I38,'ObjProd (2)'!$C$25,"y")&gt;0,DATEDIF(I38,'ObjProd (2)'!$C$25,"y") &amp; " " &amp; IF(DATEDIF(I38,'ObjProd (2)'!$C$25,"y")=1,"an ","ans "),"") &amp;
   IF(DATEDIF(I38,'ObjProd (2)'!$C$25,"ym")&gt;0,DATEDIF(I38,'ObjProd (2)'!$C$25,"ym") &amp; " mois ", "") &amp;
   IF(INT(('ObjProd (2)'!$C$25-EDATE(I38,DATEDIF(I38,'ObjProd (2)'!$C$25,"y")*12+DATEDIF(I38,'ObjProd (2)'!$C$25,"ym")))/7)&gt;0,
      INT(('ObjProd (2)'!$C$25-EDATE(I38,DATEDIF(I38,'ObjProd (2)'!$C$25,"y")*12+DATEDIF(I38,'ObjProd (2)'!$C$25,"ym")))/7) &amp; " sem.",
      "")
)
)</f>
        <v>&lt; 1 sem.</v>
      </c>
      <c r="L38" s="11" t="str">
        <f t="shared" si="1"/>
        <v>E+13</v>
      </c>
      <c r="M38" s="9">
        <f t="shared" si="2"/>
        <v>100</v>
      </c>
      <c r="N38" s="9" t="str" cm="1">
        <f t="array" aca="1" ref="N38" ca="1">LEFT(L38, IF(ISNUMBER(SUBSTITUTE(_xludf.MID(L38, 2, 1), ".", ",")), 1, 2))</f>
        <v>E+</v>
      </c>
      <c r="O38" s="19">
        <f t="shared" ca="1" si="3"/>
        <v>13</v>
      </c>
      <c r="P38" s="9" t="str">
        <f t="shared" ca="1" si="6"/>
        <v>X</v>
      </c>
      <c r="Q38" s="9" t="str">
        <f t="shared" ca="1" si="7"/>
        <v>13+</v>
      </c>
      <c r="R38" s="9" t="str">
        <f t="shared" ca="1" si="4"/>
        <v>X13+</v>
      </c>
      <c r="S38" t="str" cm="1">
        <f t="array" ref="S38">IF(ISBLANK(C38),"",IFERROR(INDEX(ListeSeries!$A$2:$A$1045, MATCH(1, (DatasScan!G38=ListeSeries!$B$2:$B$1045) * (DatasScan!H38&gt;=ListeSeries!$D$2:$D$1045) * (DatasScan!H38&lt;=ListeSeries!$E$2:$E$1045), 0)), "no match"))</f>
        <v>BARHEE</v>
      </c>
      <c r="T38" s="7" t="str" cm="1">
        <f t="array" ref="T38">IF(ISBLANK(C38),"",IFERROR(INDEX(ListeSeries!$C$2:$C$1045, MATCH(1, (DatasScan!G38=ListeSeries!$B$2:$B$1045) * (DatasScan!H38&gt;=ListeSeries!$D$2:$D$1045) * (DatasScan!H38&lt;=ListeSeries!$E$2:$E$1045), 0)), "no match"))</f>
        <v>BAHREE 92</v>
      </c>
      <c r="U38" s="11" t="str" cm="1">
        <f t="array" ref="U38">IF(ISBLANK(C38),"",IFERROR(INDEX(ListeSeries!$F$2:$F$1045, MATCH(1, (DatasScan!G38=ListeSeries!$B$2:$B$1045) * (DatasScan!H38&gt;=ListeSeries!$D$2:$D$1045) * (DatasScan!H38&lt;=ListeSeries!$E$2:$E$1045), 0)), "no match"))</f>
        <v>2308-2322</v>
      </c>
    </row>
    <row r="39" spans="1:21" x14ac:dyDescent="0.25">
      <c r="A39" s="6" t="str">
        <f t="shared" si="5"/>
        <v>1</v>
      </c>
      <c r="B39" s="272" t="s">
        <v>998</v>
      </c>
      <c r="C39" s="206" t="s">
        <v>3215</v>
      </c>
      <c r="D39" s="8">
        <v>2</v>
      </c>
      <c r="F39" s="7" t="str">
        <f t="shared" si="8"/>
        <v>709220250916XM1</v>
      </c>
      <c r="G39" s="21" t="str">
        <f>IF(ISBLANK(C39),"",_xlfn.XLOOKUP(_xlfn.XLOOKUP(VALUE(LEFT(C39,4)),Souches!$B$2:$B$15000,Souches!$E$2:$E$15000),Varietes!$B$2:$B$500,Varietes!$C$2:$C$500))</f>
        <v>BRAHY</v>
      </c>
      <c r="H39" s="19">
        <f>IF(ISBLANK(C39),"",_xlfn.XLOOKUP(VALUE(LEFT(C39,4)),Souches!$B$2:$B$15000,Souches!$D$2:$D$15000))</f>
        <v>2311</v>
      </c>
      <c r="I39" s="10">
        <f t="shared" si="0"/>
        <v>45916</v>
      </c>
      <c r="J39" s="19">
        <f>IF(I39="","",INT(('ObjProd (2)'!$C$25-I39)/7 * (ABS('ObjProd (2)'!$C$25-I39)&gt;=7)))</f>
        <v>0</v>
      </c>
      <c r="K39" s="10" t="str">
        <f>IF(I39="","",
IF(AND(DATEDIF(I39,'ObjProd (2)'!$C$25,"y")=0,DATEDIF(I39,'ObjProd (2)'!$C$25,"ym")=0,
   INT(('ObjProd (2)'!$C$25-EDATE(I39,DATEDIF(I39,'ObjProd (2)'!$C$25,"y")*12+DATEDIF(I39,'ObjProd (2)'!$C$25,"ym")))/7)=0),
   "&lt; 1 sem.",
   IF(DATEDIF(I39,'ObjProd (2)'!$C$25,"y")&gt;0,DATEDIF(I39,'ObjProd (2)'!$C$25,"y") &amp; " " &amp; IF(DATEDIF(I39,'ObjProd (2)'!$C$25,"y")=1,"an ","ans "),"") &amp;
   IF(DATEDIF(I39,'ObjProd (2)'!$C$25,"ym")&gt;0,DATEDIF(I39,'ObjProd (2)'!$C$25,"ym") &amp; " mois ", "") &amp;
   IF(INT(('ObjProd (2)'!$C$25-EDATE(I39,DATEDIF(I39,'ObjProd (2)'!$C$25,"y")*12+DATEDIF(I39,'ObjProd (2)'!$C$25,"ym")))/7)&gt;0,
      INT(('ObjProd (2)'!$C$25-EDATE(I39,DATEDIF(I39,'ObjProd (2)'!$C$25,"y")*12+DATEDIF(I39,'ObjProd (2)'!$C$25,"ym")))/7) &amp; " sem.",
      "")
)
)</f>
        <v>&lt; 1 sem.</v>
      </c>
      <c r="L39" s="11" t="str">
        <f t="shared" si="1"/>
        <v>XM13</v>
      </c>
      <c r="M39" s="9">
        <f t="shared" si="2"/>
        <v>28</v>
      </c>
      <c r="N39" s="9" t="str" cm="1">
        <f t="array" aca="1" ref="N39" ca="1">LEFT(L39, IF(ISNUMBER(SUBSTITUTE(_xludf.MID(L39, 2, 1), ".", ",")), 1, 2))</f>
        <v>XM</v>
      </c>
      <c r="O39" s="19">
        <f t="shared" ca="1" si="3"/>
        <v>13</v>
      </c>
      <c r="P39" s="9" t="str">
        <f t="shared" ca="1" si="6"/>
        <v>X</v>
      </c>
      <c r="Q39" s="9" t="str">
        <f t="shared" ca="1" si="7"/>
        <v>13+</v>
      </c>
      <c r="R39" s="9" t="str">
        <f t="shared" ca="1" si="4"/>
        <v>X13+</v>
      </c>
      <c r="S39" t="str" cm="1">
        <f t="array" ref="S39">IF(ISBLANK(C39),"",IFERROR(INDEX(ListeSeries!$A$2:$A$1045, MATCH(1, (DatasScan!G39=ListeSeries!$B$2:$B$1045) * (DatasScan!H39&gt;=ListeSeries!$D$2:$D$1045) * (DatasScan!H39&lt;=ListeSeries!$E$2:$E$1045), 0)), "no match"))</f>
        <v>BARHEE</v>
      </c>
      <c r="T39" s="7" t="str" cm="1">
        <f t="array" ref="T39">IF(ISBLANK(C39),"",IFERROR(INDEX(ListeSeries!$C$2:$C$1045, MATCH(1, (DatasScan!G39=ListeSeries!$B$2:$B$1045) * (DatasScan!H39&gt;=ListeSeries!$D$2:$D$1045) * (DatasScan!H39&lt;=ListeSeries!$E$2:$E$1045), 0)), "no match"))</f>
        <v>BAHREE 92</v>
      </c>
      <c r="U39" s="11" t="str" cm="1">
        <f t="array" ref="U39">IF(ISBLANK(C39),"",IFERROR(INDEX(ListeSeries!$F$2:$F$1045, MATCH(1, (DatasScan!G39=ListeSeries!$B$2:$B$1045) * (DatasScan!H39&gt;=ListeSeries!$D$2:$D$1045) * (DatasScan!H39&lt;=ListeSeries!$E$2:$E$1045), 0)), "no match"))</f>
        <v>2308-2322</v>
      </c>
    </row>
    <row r="40" spans="1:21" x14ac:dyDescent="0.25">
      <c r="A40" s="6" t="str">
        <f t="shared" si="5"/>
        <v>1</v>
      </c>
      <c r="B40" s="272" t="s">
        <v>998</v>
      </c>
      <c r="C40" s="206" t="s">
        <v>3216</v>
      </c>
      <c r="D40" s="8">
        <v>2</v>
      </c>
      <c r="F40" s="7" t="str">
        <f t="shared" si="8"/>
        <v>709220250916XM1</v>
      </c>
      <c r="G40" s="21" t="str">
        <f>IF(ISBLANK(C40),"",_xlfn.XLOOKUP(_xlfn.XLOOKUP(VALUE(LEFT(C40,4)),Souches!$B$2:$B$15000,Souches!$E$2:$E$15000),Varietes!$B$2:$B$500,Varietes!$C$2:$C$500))</f>
        <v>BRAHY</v>
      </c>
      <c r="H40" s="19">
        <f>IF(ISBLANK(C40),"",_xlfn.XLOOKUP(VALUE(LEFT(C40,4)),Souches!$B$2:$B$15000,Souches!$D$2:$D$15000))</f>
        <v>2311</v>
      </c>
      <c r="I40" s="10">
        <f t="shared" si="0"/>
        <v>45916</v>
      </c>
      <c r="J40" s="19">
        <f>IF(I40="","",INT(('ObjProd (2)'!$C$25-I40)/7 * (ABS('ObjProd (2)'!$C$25-I40)&gt;=7)))</f>
        <v>0</v>
      </c>
      <c r="K40" s="10" t="str">
        <f>IF(I40="","",
IF(AND(DATEDIF(I40,'ObjProd (2)'!$C$25,"y")=0,DATEDIF(I40,'ObjProd (2)'!$C$25,"ym")=0,
   INT(('ObjProd (2)'!$C$25-EDATE(I40,DATEDIF(I40,'ObjProd (2)'!$C$25,"y")*12+DATEDIF(I40,'ObjProd (2)'!$C$25,"ym")))/7)=0),
   "&lt; 1 sem.",
   IF(DATEDIF(I40,'ObjProd (2)'!$C$25,"y")&gt;0,DATEDIF(I40,'ObjProd (2)'!$C$25,"y") &amp; " " &amp; IF(DATEDIF(I40,'ObjProd (2)'!$C$25,"y")=1,"an ","ans "),"") &amp;
   IF(DATEDIF(I40,'ObjProd (2)'!$C$25,"ym")&gt;0,DATEDIF(I40,'ObjProd (2)'!$C$25,"ym") &amp; " mois ", "") &amp;
   IF(INT(('ObjProd (2)'!$C$25-EDATE(I40,DATEDIF(I40,'ObjProd (2)'!$C$25,"y")*12+DATEDIF(I40,'ObjProd (2)'!$C$25,"ym")))/7)&gt;0,
      INT(('ObjProd (2)'!$C$25-EDATE(I40,DATEDIF(I40,'ObjProd (2)'!$C$25,"y")*12+DATEDIF(I40,'ObjProd (2)'!$C$25,"ym")))/7) &amp; " sem.",
      "")
)
)</f>
        <v>&lt; 1 sem.</v>
      </c>
      <c r="L40" s="11" t="str">
        <f t="shared" si="1"/>
        <v>XM12</v>
      </c>
      <c r="M40" s="9">
        <f t="shared" si="2"/>
        <v>28</v>
      </c>
      <c r="N40" s="9" t="str" cm="1">
        <f t="array" aca="1" ref="N40" ca="1">LEFT(L40, IF(ISNUMBER(SUBSTITUTE(_xludf.MID(L40, 2, 1), ".", ",")), 1, 2))</f>
        <v>XM</v>
      </c>
      <c r="O40" s="19">
        <f t="shared" ca="1" si="3"/>
        <v>12</v>
      </c>
      <c r="P40" s="9" t="str">
        <f t="shared" ca="1" si="6"/>
        <v>X</v>
      </c>
      <c r="Q40" s="9">
        <f t="shared" ca="1" si="7"/>
        <v>12</v>
      </c>
      <c r="R40" s="9" t="str">
        <f t="shared" ca="1" si="4"/>
        <v>X12</v>
      </c>
      <c r="S40" t="str" cm="1">
        <f t="array" ref="S40">IF(ISBLANK(C40),"",IFERROR(INDEX(ListeSeries!$A$2:$A$1045, MATCH(1, (DatasScan!G40=ListeSeries!$B$2:$B$1045) * (DatasScan!H40&gt;=ListeSeries!$D$2:$D$1045) * (DatasScan!H40&lt;=ListeSeries!$E$2:$E$1045), 0)), "no match"))</f>
        <v>BARHEE</v>
      </c>
      <c r="T40" s="7" t="str" cm="1">
        <f t="array" ref="T40">IF(ISBLANK(C40),"",IFERROR(INDEX(ListeSeries!$C$2:$C$1045, MATCH(1, (DatasScan!G40=ListeSeries!$B$2:$B$1045) * (DatasScan!H40&gt;=ListeSeries!$D$2:$D$1045) * (DatasScan!H40&lt;=ListeSeries!$E$2:$E$1045), 0)), "no match"))</f>
        <v>BAHREE 92</v>
      </c>
      <c r="U40" s="11" t="str" cm="1">
        <f t="array" ref="U40">IF(ISBLANK(C40),"",IFERROR(INDEX(ListeSeries!$F$2:$F$1045, MATCH(1, (DatasScan!G40=ListeSeries!$B$2:$B$1045) * (DatasScan!H40&gt;=ListeSeries!$D$2:$D$1045) * (DatasScan!H40&lt;=ListeSeries!$E$2:$E$1045), 0)), "no match"))</f>
        <v>2308-2322</v>
      </c>
    </row>
    <row r="41" spans="1:21" x14ac:dyDescent="0.25">
      <c r="A41" s="6" t="str">
        <f t="shared" si="5"/>
        <v>1</v>
      </c>
      <c r="B41" s="272" t="s">
        <v>998</v>
      </c>
      <c r="C41" s="206" t="s">
        <v>3217</v>
      </c>
      <c r="D41" s="8">
        <v>3</v>
      </c>
      <c r="F41" s="7" t="str">
        <f t="shared" si="8"/>
        <v>870320250825E+1</v>
      </c>
      <c r="G41" s="21" t="str">
        <f>IF(ISBLANK(C41),"",_xlfn.XLOOKUP(_xlfn.XLOOKUP(VALUE(LEFT(C41,4)),Souches!$B$2:$B$15000,Souches!$E$2:$E$15000),Varietes!$B$2:$B$500,Varietes!$C$2:$C$500))</f>
        <v>ISEHS</v>
      </c>
      <c r="H41" s="19">
        <f>IF(ISBLANK(C41),"",_xlfn.XLOOKUP(VALUE(LEFT(C41,4)),Souches!$B$2:$B$15000,Souches!$D$2:$D$15000))</f>
        <v>9308</v>
      </c>
      <c r="I41" s="10">
        <f t="shared" si="0"/>
        <v>45894</v>
      </c>
      <c r="J41" s="19">
        <f>IF(I41="","",INT(('ObjProd (2)'!$C$25-I41)/7 * (ABS('ObjProd (2)'!$C$25-I41)&gt;=7)))</f>
        <v>3</v>
      </c>
      <c r="K41" s="10" t="str">
        <f>IF(I41="","",
IF(AND(DATEDIF(I41,'ObjProd (2)'!$C$25,"y")=0,DATEDIF(I41,'ObjProd (2)'!$C$25,"ym")=0,
   INT(('ObjProd (2)'!$C$25-EDATE(I41,DATEDIF(I41,'ObjProd (2)'!$C$25,"y")*12+DATEDIF(I41,'ObjProd (2)'!$C$25,"ym")))/7)=0),
   "&lt; 1 sem.",
   IF(DATEDIF(I41,'ObjProd (2)'!$C$25,"y")&gt;0,DATEDIF(I41,'ObjProd (2)'!$C$25,"y") &amp; " " &amp; IF(DATEDIF(I41,'ObjProd (2)'!$C$25,"y")=1,"an ","ans "),"") &amp;
   IF(DATEDIF(I41,'ObjProd (2)'!$C$25,"ym")&gt;0,DATEDIF(I41,'ObjProd (2)'!$C$25,"ym") &amp; " mois ", "") &amp;
   IF(INT(('ObjProd (2)'!$C$25-EDATE(I41,DATEDIF(I41,'ObjProd (2)'!$C$25,"y")*12+DATEDIF(I41,'ObjProd (2)'!$C$25,"ym")))/7)&gt;0,
      INT(('ObjProd (2)'!$C$25-EDATE(I41,DATEDIF(I41,'ObjProd (2)'!$C$25,"y")*12+DATEDIF(I41,'ObjProd (2)'!$C$25,"ym")))/7) &amp; " sem.",
      "")
)
)</f>
        <v>3 sem.</v>
      </c>
      <c r="L41" s="11" t="str">
        <f t="shared" si="1"/>
        <v>E+12</v>
      </c>
      <c r="M41" s="9">
        <f t="shared" si="2"/>
        <v>42</v>
      </c>
      <c r="N41" s="9" t="str" cm="1">
        <f t="array" aca="1" ref="N41" ca="1">LEFT(L41, IF(ISNUMBER(SUBSTITUTE(_xludf.MID(L41, 2, 1), ".", ",")), 1, 2))</f>
        <v>E+</v>
      </c>
      <c r="O41" s="19">
        <f t="shared" ca="1" si="3"/>
        <v>12</v>
      </c>
      <c r="P41" s="9" t="str">
        <f t="shared" ca="1" si="6"/>
        <v>X</v>
      </c>
      <c r="Q41" s="9">
        <f t="shared" ca="1" si="7"/>
        <v>12</v>
      </c>
      <c r="R41" s="9" t="str">
        <f t="shared" ca="1" si="4"/>
        <v>X12</v>
      </c>
      <c r="S41" t="str" cm="1">
        <f t="array" ref="S41">IF(ISBLANK(C41),"",IFERROR(INDEX(ListeSeries!$A$2:$A$1045, MATCH(1, (DatasScan!G41=ListeSeries!$B$2:$B$1045) * (DatasScan!H41&gt;=ListeSeries!$D$2:$D$1045) * (DatasScan!H41&lt;=ListeSeries!$E$2:$E$1045), 0)), "no match"))</f>
        <v>SHESHI</v>
      </c>
      <c r="T41" s="7" t="str" cm="1">
        <f t="array" ref="T41">IF(ISBLANK(C41),"",IFERROR(INDEX(ListeSeries!$C$2:$C$1045, MATCH(1, (DatasScan!G41=ListeSeries!$B$2:$B$1045) * (DatasScan!H41&gt;=ListeSeries!$D$2:$D$1045) * (DatasScan!H41&lt;=ListeSeries!$E$2:$E$1045), 0)), "no match"))</f>
        <v>SHESHI 03</v>
      </c>
      <c r="U41" s="11" cm="1">
        <f t="array" ref="U41">IF(ISBLANK(C41),"",IFERROR(INDEX(ListeSeries!$F$2:$F$1045, MATCH(1, (DatasScan!G41=ListeSeries!$B$2:$B$1045) * (DatasScan!H41&gt;=ListeSeries!$D$2:$D$1045) * (DatasScan!H41&lt;=ListeSeries!$E$2:$E$1045), 0)), "no match"))</f>
        <v>9308</v>
      </c>
    </row>
    <row r="42" spans="1:21" x14ac:dyDescent="0.25">
      <c r="A42" s="6" t="str">
        <f t="shared" si="5"/>
        <v>1</v>
      </c>
      <c r="B42" s="272" t="s">
        <v>998</v>
      </c>
      <c r="C42" s="206" t="s">
        <v>3218</v>
      </c>
      <c r="E42" s="11">
        <v>7</v>
      </c>
      <c r="F42" s="7" t="str">
        <f t="shared" si="8"/>
        <v>564020250829RG1</v>
      </c>
      <c r="G42" s="21" t="str">
        <f>IF(ISBLANK(C42),"",_xlfn.XLOOKUP(_xlfn.XLOOKUP(VALUE(LEFT(C42,4)),Souches!$B$2:$B$15000,Souches!$E$2:$E$15000),Varietes!$B$2:$B$500,Varietes!$C$2:$C$500))</f>
        <v>MDJU</v>
      </c>
      <c r="H42" s="19">
        <f>IF(ISBLANK(C42),"",_xlfn.XLOOKUP(VALUE(LEFT(C42,4)),Souches!$B$2:$B$15000,Souches!$D$2:$D$15000))</f>
        <v>2306</v>
      </c>
      <c r="I42" s="10">
        <f t="shared" si="0"/>
        <v>45898</v>
      </c>
      <c r="J42" s="19">
        <f>IF(I42="","",INT(('ObjProd (2)'!$C$25-I42)/7 * (ABS('ObjProd (2)'!$C$25-I42)&gt;=7)))</f>
        <v>2</v>
      </c>
      <c r="K42" s="10" t="str">
        <f>IF(I42="","",
IF(AND(DATEDIF(I42,'ObjProd (2)'!$C$25,"y")=0,DATEDIF(I42,'ObjProd (2)'!$C$25,"ym")=0,
   INT(('ObjProd (2)'!$C$25-EDATE(I42,DATEDIF(I42,'ObjProd (2)'!$C$25,"y")*12+DATEDIF(I42,'ObjProd (2)'!$C$25,"ym")))/7)=0),
   "&lt; 1 sem.",
   IF(DATEDIF(I42,'ObjProd (2)'!$C$25,"y")&gt;0,DATEDIF(I42,'ObjProd (2)'!$C$25,"y") &amp; " " &amp; IF(DATEDIF(I42,'ObjProd (2)'!$C$25,"y")=1,"an ","ans "),"") &amp;
   IF(DATEDIF(I42,'ObjProd (2)'!$C$25,"ym")&gt;0,DATEDIF(I42,'ObjProd (2)'!$C$25,"ym") &amp; " mois ", "") &amp;
   IF(INT(('ObjProd (2)'!$C$25-EDATE(I42,DATEDIF(I42,'ObjProd (2)'!$C$25,"y")*12+DATEDIF(I42,'ObjProd (2)'!$C$25,"ym")))/7)&gt;0,
      INT(('ObjProd (2)'!$C$25-EDATE(I42,DATEDIF(I42,'ObjProd (2)'!$C$25,"y")*12+DATEDIF(I42,'ObjProd (2)'!$C$25,"ym")))/7) &amp; " sem.",
      "")
)
)</f>
        <v>2 sem.</v>
      </c>
      <c r="L42" s="11" t="str">
        <f t="shared" si="1"/>
        <v>RG17</v>
      </c>
      <c r="M42" s="9">
        <f t="shared" si="2"/>
        <v>7</v>
      </c>
      <c r="N42" s="9" t="str" cm="1">
        <f t="array" aca="1" ref="N42" ca="1">LEFT(L42, IF(ISNUMBER(SUBSTITUTE(_xludf.MID(L42, 2, 1), ".", ",")), 1, 2))</f>
        <v>RG</v>
      </c>
      <c r="O42" s="19">
        <f t="shared" ca="1" si="3"/>
        <v>17</v>
      </c>
      <c r="P42" s="9" t="str">
        <f t="shared" ca="1" si="6"/>
        <v>X</v>
      </c>
      <c r="Q42" s="9" t="str">
        <f t="shared" ca="1" si="7"/>
        <v>13+</v>
      </c>
      <c r="R42" s="9" t="str">
        <f t="shared" ca="1" si="4"/>
        <v>X13+</v>
      </c>
      <c r="S42" t="str" cm="1">
        <f t="array" ref="S42">IF(ISBLANK(C42),"",IFERROR(INDEX(ListeSeries!$A$2:$A$1045, MATCH(1, (DatasScan!G42=ListeSeries!$B$2:$B$1045) * (DatasScan!H42&gt;=ListeSeries!$D$2:$D$1045) * (DatasScan!H42&lt;=ListeSeries!$E$2:$E$1045), 0)), "no match"))</f>
        <v>MEDJOOL</v>
      </c>
      <c r="T42" s="7" t="str" cm="1">
        <f t="array" ref="T42">IF(ISBLANK(C42),"",IFERROR(INDEX(ListeSeries!$C$2:$C$1045, MATCH(1, (DatasScan!G42=ListeSeries!$B$2:$B$1045) * (DatasScan!H42&gt;=ListeSeries!$D$2:$D$1045) * (DatasScan!H42&lt;=ListeSeries!$E$2:$E$1045), 0)), "no match"))</f>
        <v>MEDJOOL 109</v>
      </c>
      <c r="U42" s="11" cm="1">
        <f t="array" ref="U42">IF(ISBLANK(C42),"",IFERROR(INDEX(ListeSeries!$F$2:$F$1045, MATCH(1, (DatasScan!G42=ListeSeries!$B$2:$B$1045) * (DatasScan!H42&gt;=ListeSeries!$D$2:$D$1045) * (DatasScan!H42&lt;=ListeSeries!$E$2:$E$1045), 0)), "no match"))</f>
        <v>2306</v>
      </c>
    </row>
    <row r="43" spans="1:21" x14ac:dyDescent="0.25">
      <c r="A43" s="6" t="str">
        <f t="shared" si="5"/>
        <v>1</v>
      </c>
      <c r="B43" s="272" t="s">
        <v>998</v>
      </c>
      <c r="C43" s="206" t="s">
        <v>3218</v>
      </c>
      <c r="D43" s="8">
        <v>1</v>
      </c>
      <c r="F43" s="7" t="str">
        <f t="shared" si="8"/>
        <v>564020250829RG1</v>
      </c>
      <c r="G43" s="21" t="str">
        <f>IF(ISBLANK(C43),"",_xlfn.XLOOKUP(_xlfn.XLOOKUP(VALUE(LEFT(C43,4)),Souches!$B$2:$B$15000,Souches!$E$2:$E$15000),Varietes!$B$2:$B$500,Varietes!$C$2:$C$500))</f>
        <v>MDJU</v>
      </c>
      <c r="H43" s="19">
        <f>IF(ISBLANK(C43),"",_xlfn.XLOOKUP(VALUE(LEFT(C43,4)),Souches!$B$2:$B$15000,Souches!$D$2:$D$15000))</f>
        <v>2306</v>
      </c>
      <c r="I43" s="10">
        <f t="shared" si="0"/>
        <v>45898</v>
      </c>
      <c r="J43" s="19">
        <f>IF(I43="","",INT(('ObjProd (2)'!$C$25-I43)/7 * (ABS('ObjProd (2)'!$C$25-I43)&gt;=7)))</f>
        <v>2</v>
      </c>
      <c r="K43" s="10" t="str">
        <f>IF(I43="","",
IF(AND(DATEDIF(I43,'ObjProd (2)'!$C$25,"y")=0,DATEDIF(I43,'ObjProd (2)'!$C$25,"ym")=0,
   INT(('ObjProd (2)'!$C$25-EDATE(I43,DATEDIF(I43,'ObjProd (2)'!$C$25,"y")*12+DATEDIF(I43,'ObjProd (2)'!$C$25,"ym")))/7)=0),
   "&lt; 1 sem.",
   IF(DATEDIF(I43,'ObjProd (2)'!$C$25,"y")&gt;0,DATEDIF(I43,'ObjProd (2)'!$C$25,"y") &amp; " " &amp; IF(DATEDIF(I43,'ObjProd (2)'!$C$25,"y")=1,"an ","ans "),"") &amp;
   IF(DATEDIF(I43,'ObjProd (2)'!$C$25,"ym")&gt;0,DATEDIF(I43,'ObjProd (2)'!$C$25,"ym") &amp; " mois ", "") &amp;
   IF(INT(('ObjProd (2)'!$C$25-EDATE(I43,DATEDIF(I43,'ObjProd (2)'!$C$25,"y")*12+DATEDIF(I43,'ObjProd (2)'!$C$25,"ym")))/7)&gt;0,
      INT(('ObjProd (2)'!$C$25-EDATE(I43,DATEDIF(I43,'ObjProd (2)'!$C$25,"y")*12+DATEDIF(I43,'ObjProd (2)'!$C$25,"ym")))/7) &amp; " sem.",
      "")
)
)</f>
        <v>2 sem.</v>
      </c>
      <c r="L43" s="11" t="str">
        <f t="shared" si="1"/>
        <v>RG17</v>
      </c>
      <c r="M43" s="9">
        <f t="shared" si="2"/>
        <v>14</v>
      </c>
      <c r="N43" s="9" t="str" cm="1">
        <f t="array" aca="1" ref="N43" ca="1">LEFT(L43, IF(ISNUMBER(SUBSTITUTE(_xludf.MID(L43, 2, 1), ".", ",")), 1, 2))</f>
        <v>RG</v>
      </c>
      <c r="O43" s="19">
        <f t="shared" ca="1" si="3"/>
        <v>17</v>
      </c>
      <c r="P43" s="9" t="str">
        <f t="shared" ca="1" si="6"/>
        <v>X</v>
      </c>
      <c r="Q43" s="9" t="str">
        <f t="shared" ca="1" si="7"/>
        <v>13+</v>
      </c>
      <c r="R43" s="9" t="str">
        <f t="shared" ca="1" si="4"/>
        <v>X13+</v>
      </c>
      <c r="S43" t="str" cm="1">
        <f t="array" ref="S43">IF(ISBLANK(C43),"",IFERROR(INDEX(ListeSeries!$A$2:$A$1045, MATCH(1, (DatasScan!G43=ListeSeries!$B$2:$B$1045) * (DatasScan!H43&gt;=ListeSeries!$D$2:$D$1045) * (DatasScan!H43&lt;=ListeSeries!$E$2:$E$1045), 0)), "no match"))</f>
        <v>MEDJOOL</v>
      </c>
      <c r="T43" s="7" t="str" cm="1">
        <f t="array" ref="T43">IF(ISBLANK(C43),"",IFERROR(INDEX(ListeSeries!$C$2:$C$1045, MATCH(1, (DatasScan!G43=ListeSeries!$B$2:$B$1045) * (DatasScan!H43&gt;=ListeSeries!$D$2:$D$1045) * (DatasScan!H43&lt;=ListeSeries!$E$2:$E$1045), 0)), "no match"))</f>
        <v>MEDJOOL 109</v>
      </c>
      <c r="U43" s="11" cm="1">
        <f t="array" ref="U43">IF(ISBLANK(C43),"",IFERROR(INDEX(ListeSeries!$F$2:$F$1045, MATCH(1, (DatasScan!G43=ListeSeries!$B$2:$B$1045) * (DatasScan!H43&gt;=ListeSeries!$D$2:$D$1045) * (DatasScan!H43&lt;=ListeSeries!$E$2:$E$1045), 0)), "no match"))</f>
        <v>2306</v>
      </c>
    </row>
    <row r="44" spans="1:21" x14ac:dyDescent="0.25">
      <c r="A44" s="6" t="str">
        <f t="shared" si="5"/>
        <v>1</v>
      </c>
      <c r="B44" s="272" t="s">
        <v>998</v>
      </c>
      <c r="C44" s="206" t="s">
        <v>3219</v>
      </c>
      <c r="E44" s="11">
        <v>5</v>
      </c>
      <c r="F44" s="7" t="str">
        <f t="shared" si="8"/>
        <v>564020250827E+1</v>
      </c>
      <c r="G44" s="21" t="str">
        <f>IF(ISBLANK(C44),"",_xlfn.XLOOKUP(_xlfn.XLOOKUP(VALUE(LEFT(C44,4)),Souches!$B$2:$B$15000,Souches!$E$2:$E$15000),Varietes!$B$2:$B$500,Varietes!$C$2:$C$500))</f>
        <v>MDJU</v>
      </c>
      <c r="H44" s="19">
        <f>IF(ISBLANK(C44),"",_xlfn.XLOOKUP(VALUE(LEFT(C44,4)),Souches!$B$2:$B$15000,Souches!$D$2:$D$15000))</f>
        <v>2306</v>
      </c>
      <c r="I44" s="10">
        <f t="shared" si="0"/>
        <v>45896</v>
      </c>
      <c r="J44" s="19">
        <f>IF(I44="","",INT(('ObjProd (2)'!$C$25-I44)/7 * (ABS('ObjProd (2)'!$C$25-I44)&gt;=7)))</f>
        <v>3</v>
      </c>
      <c r="K44" s="10" t="str">
        <f>IF(I44="","",
IF(AND(DATEDIF(I44,'ObjProd (2)'!$C$25,"y")=0,DATEDIF(I44,'ObjProd (2)'!$C$25,"ym")=0,
   INT(('ObjProd (2)'!$C$25-EDATE(I44,DATEDIF(I44,'ObjProd (2)'!$C$25,"y")*12+DATEDIF(I44,'ObjProd (2)'!$C$25,"ym")))/7)=0),
   "&lt; 1 sem.",
   IF(DATEDIF(I44,'ObjProd (2)'!$C$25,"y")&gt;0,DATEDIF(I44,'ObjProd (2)'!$C$25,"y") &amp; " " &amp; IF(DATEDIF(I44,'ObjProd (2)'!$C$25,"y")=1,"an ","ans "),"") &amp;
   IF(DATEDIF(I44,'ObjProd (2)'!$C$25,"ym")&gt;0,DATEDIF(I44,'ObjProd (2)'!$C$25,"ym") &amp; " mois ", "") &amp;
   IF(INT(('ObjProd (2)'!$C$25-EDATE(I44,DATEDIF(I44,'ObjProd (2)'!$C$25,"y")*12+DATEDIF(I44,'ObjProd (2)'!$C$25,"ym")))/7)&gt;0,
      INT(('ObjProd (2)'!$C$25-EDATE(I44,DATEDIF(I44,'ObjProd (2)'!$C$25,"y")*12+DATEDIF(I44,'ObjProd (2)'!$C$25,"ym")))/7) &amp; " sem.",
      "")
)
)</f>
        <v>3 sem.</v>
      </c>
      <c r="L44" s="11" t="str">
        <f t="shared" si="1"/>
        <v>E+17</v>
      </c>
      <c r="M44" s="9">
        <f t="shared" si="2"/>
        <v>5</v>
      </c>
      <c r="N44" s="9" t="str" cm="1">
        <f t="array" aca="1" ref="N44" ca="1">LEFT(L44, IF(ISNUMBER(SUBSTITUTE(_xludf.MID(L44, 2, 1), ".", ",")), 1, 2))</f>
        <v>E+</v>
      </c>
      <c r="O44" s="19">
        <f t="shared" ca="1" si="3"/>
        <v>17</v>
      </c>
      <c r="P44" s="9" t="str">
        <f t="shared" ca="1" si="6"/>
        <v>X</v>
      </c>
      <c r="Q44" s="9" t="str">
        <f t="shared" ca="1" si="7"/>
        <v>13+</v>
      </c>
      <c r="R44" s="9" t="str">
        <f t="shared" ca="1" si="4"/>
        <v>X13+</v>
      </c>
      <c r="S44" t="str" cm="1">
        <f t="array" ref="S44">IF(ISBLANK(C44),"",IFERROR(INDEX(ListeSeries!$A$2:$A$1045, MATCH(1, (DatasScan!G44=ListeSeries!$B$2:$B$1045) * (DatasScan!H44&gt;=ListeSeries!$D$2:$D$1045) * (DatasScan!H44&lt;=ListeSeries!$E$2:$E$1045), 0)), "no match"))</f>
        <v>MEDJOOL</v>
      </c>
      <c r="T44" s="7" t="str" cm="1">
        <f t="array" ref="T44">IF(ISBLANK(C44),"",IFERROR(INDEX(ListeSeries!$C$2:$C$1045, MATCH(1, (DatasScan!G44=ListeSeries!$B$2:$B$1045) * (DatasScan!H44&gt;=ListeSeries!$D$2:$D$1045) * (DatasScan!H44&lt;=ListeSeries!$E$2:$E$1045), 0)), "no match"))</f>
        <v>MEDJOOL 109</v>
      </c>
      <c r="U44" s="11" cm="1">
        <f t="array" ref="U44">IF(ISBLANK(C44),"",IFERROR(INDEX(ListeSeries!$F$2:$F$1045, MATCH(1, (DatasScan!G44=ListeSeries!$B$2:$B$1045) * (DatasScan!H44&gt;=ListeSeries!$D$2:$D$1045) * (DatasScan!H44&lt;=ListeSeries!$E$2:$E$1045), 0)), "no match"))</f>
        <v>2306</v>
      </c>
    </row>
    <row r="45" spans="1:21" x14ac:dyDescent="0.25">
      <c r="A45" s="6" t="str">
        <f t="shared" si="5"/>
        <v>1</v>
      </c>
      <c r="B45" s="8" t="s">
        <v>997</v>
      </c>
      <c r="C45" s="206" t="s">
        <v>3220</v>
      </c>
      <c r="D45" s="8">
        <v>12</v>
      </c>
      <c r="F45" s="7" t="str">
        <f t="shared" si="8"/>
        <v>564020250910X 1</v>
      </c>
      <c r="G45" s="21" t="str">
        <f>IF(ISBLANK(C45),"",_xlfn.XLOOKUP(_xlfn.XLOOKUP(VALUE(LEFT(C45,4)),Souches!$B$2:$B$15000,Souches!$E$2:$E$15000),Varietes!$B$2:$B$500,Varietes!$C$2:$C$500))</f>
        <v>MDJU</v>
      </c>
      <c r="H45" s="19">
        <f>IF(ISBLANK(C45),"",_xlfn.XLOOKUP(VALUE(LEFT(C45,4)),Souches!$B$2:$B$15000,Souches!$D$2:$D$15000))</f>
        <v>2306</v>
      </c>
      <c r="I45" s="10">
        <f t="shared" si="0"/>
        <v>45910</v>
      </c>
      <c r="J45" s="19">
        <f>IF(I45="","",INT(('ObjProd (2)'!$C$25-I45)/7 * (ABS('ObjProd (2)'!$C$25-I45)&gt;=7)))</f>
        <v>1</v>
      </c>
      <c r="K45" s="10" t="str">
        <f>IF(I45="","",
IF(AND(DATEDIF(I45,'ObjProd (2)'!$C$25,"y")=0,DATEDIF(I45,'ObjProd (2)'!$C$25,"ym")=0,
   INT(('ObjProd (2)'!$C$25-EDATE(I45,DATEDIF(I45,'ObjProd (2)'!$C$25,"y")*12+DATEDIF(I45,'ObjProd (2)'!$C$25,"ym")))/7)=0),
   "&lt; 1 sem.",
   IF(DATEDIF(I45,'ObjProd (2)'!$C$25,"y")&gt;0,DATEDIF(I45,'ObjProd (2)'!$C$25,"y") &amp; " " &amp; IF(DATEDIF(I45,'ObjProd (2)'!$C$25,"y")=1,"an ","ans "),"") &amp;
   IF(DATEDIF(I45,'ObjProd (2)'!$C$25,"ym")&gt;0,DATEDIF(I45,'ObjProd (2)'!$C$25,"ym") &amp; " mois ", "") &amp;
   IF(INT(('ObjProd (2)'!$C$25-EDATE(I45,DATEDIF(I45,'ObjProd (2)'!$C$25,"y")*12+DATEDIF(I45,'ObjProd (2)'!$C$25,"ym")))/7)&gt;0,
      INT(('ObjProd (2)'!$C$25-EDATE(I45,DATEDIF(I45,'ObjProd (2)'!$C$25,"y")*12+DATEDIF(I45,'ObjProd (2)'!$C$25,"ym")))/7) &amp; " sem.",
      "")
)
)</f>
        <v>1 sem.</v>
      </c>
      <c r="L45" s="11" t="str">
        <f t="shared" si="1"/>
        <v>X 17</v>
      </c>
      <c r="M45" s="9">
        <f t="shared" si="2"/>
        <v>168</v>
      </c>
      <c r="N45" s="9" t="str" cm="1">
        <f t="array" aca="1" ref="N45" ca="1">LEFT(L45, IF(ISNUMBER(SUBSTITUTE(_xludf.MID(L45, 2, 1), ".", ",")), 1, 2))</f>
        <v xml:space="preserve">X </v>
      </c>
      <c r="O45" s="19">
        <f t="shared" ca="1" si="3"/>
        <v>17</v>
      </c>
      <c r="P45" s="9" t="str">
        <f t="shared" ca="1" si="6"/>
        <v>X</v>
      </c>
      <c r="Q45" s="9" t="str">
        <f t="shared" ca="1" si="7"/>
        <v>13+</v>
      </c>
      <c r="R45" s="9" t="str">
        <f t="shared" ca="1" si="4"/>
        <v>X13+</v>
      </c>
      <c r="S45" t="str" cm="1">
        <f t="array" ref="S45">IF(ISBLANK(C45),"",IFERROR(INDEX(ListeSeries!$A$2:$A$1045, MATCH(1, (DatasScan!G45=ListeSeries!$B$2:$B$1045) * (DatasScan!H45&gt;=ListeSeries!$D$2:$D$1045) * (DatasScan!H45&lt;=ListeSeries!$E$2:$E$1045), 0)), "no match"))</f>
        <v>MEDJOOL</v>
      </c>
      <c r="T45" s="7" t="str" cm="1">
        <f t="array" ref="T45">IF(ISBLANK(C45),"",IFERROR(INDEX(ListeSeries!$C$2:$C$1045, MATCH(1, (DatasScan!G45=ListeSeries!$B$2:$B$1045) * (DatasScan!H45&gt;=ListeSeries!$D$2:$D$1045) * (DatasScan!H45&lt;=ListeSeries!$E$2:$E$1045), 0)), "no match"))</f>
        <v>MEDJOOL 109</v>
      </c>
      <c r="U45" s="11" cm="1">
        <f t="array" ref="U45">IF(ISBLANK(C45),"",IFERROR(INDEX(ListeSeries!$F$2:$F$1045, MATCH(1, (DatasScan!G45=ListeSeries!$B$2:$B$1045) * (DatasScan!H45&gt;=ListeSeries!$D$2:$D$1045) * (DatasScan!H45&lt;=ListeSeries!$E$2:$E$1045), 0)), "no match"))</f>
        <v>2306</v>
      </c>
    </row>
    <row r="46" spans="1:21" x14ac:dyDescent="0.25">
      <c r="A46" s="6" t="str">
        <f t="shared" si="5"/>
        <v>1</v>
      </c>
      <c r="B46" s="272" t="s">
        <v>997</v>
      </c>
      <c r="C46" s="206" t="s">
        <v>3221</v>
      </c>
      <c r="D46" s="8">
        <v>12</v>
      </c>
      <c r="E46" s="11">
        <v>2</v>
      </c>
      <c r="F46" s="7" t="str">
        <f t="shared" si="8"/>
        <v>870220250813RG1</v>
      </c>
      <c r="G46" s="21" t="str">
        <f>IF(ISBLANK(C46),"",_xlfn.XLOOKUP(_xlfn.XLOOKUP(VALUE(LEFT(C46,4)),Souches!$B$2:$B$15000,Souches!$E$2:$E$15000),Varietes!$B$2:$B$500,Varietes!$C$2:$C$500))</f>
        <v>FAIZ</v>
      </c>
      <c r="H46" s="19">
        <f>IF(ISBLANK(C46),"",_xlfn.XLOOKUP(VALUE(LEFT(C46,4)),Souches!$B$2:$B$15000,Souches!$D$2:$D$15000))</f>
        <v>9308</v>
      </c>
      <c r="I46" s="10">
        <f t="shared" si="0"/>
        <v>45882</v>
      </c>
      <c r="J46" s="19">
        <f>IF(I46="","",INT(('ObjProd (2)'!$C$25-I46)/7 * (ABS('ObjProd (2)'!$C$25-I46)&gt;=7)))</f>
        <v>5</v>
      </c>
      <c r="K46" s="10" t="str">
        <f>IF(I46="","",
IF(AND(DATEDIF(I46,'ObjProd (2)'!$C$25,"y")=0,DATEDIF(I46,'ObjProd (2)'!$C$25,"ym")=0,
   INT(('ObjProd (2)'!$C$25-EDATE(I46,DATEDIF(I46,'ObjProd (2)'!$C$25,"y")*12+DATEDIF(I46,'ObjProd (2)'!$C$25,"ym")))/7)=0),
   "&lt; 1 sem.",
   IF(DATEDIF(I46,'ObjProd (2)'!$C$25,"y")&gt;0,DATEDIF(I46,'ObjProd (2)'!$C$25,"y") &amp; " " &amp; IF(DATEDIF(I46,'ObjProd (2)'!$C$25,"y")=1,"an ","ans "),"") &amp;
   IF(DATEDIF(I46,'ObjProd (2)'!$C$25,"ym")&gt;0,DATEDIF(I46,'ObjProd (2)'!$C$25,"ym") &amp; " mois ", "") &amp;
   IF(INT(('ObjProd (2)'!$C$25-EDATE(I46,DATEDIF(I46,'ObjProd (2)'!$C$25,"y")*12+DATEDIF(I46,'ObjProd (2)'!$C$25,"ym")))/7)&gt;0,
      INT(('ObjProd (2)'!$C$25-EDATE(I46,DATEDIF(I46,'ObjProd (2)'!$C$25,"y")*12+DATEDIF(I46,'ObjProd (2)'!$C$25,"ym")))/7) &amp; " sem.",
      "")
)
)</f>
        <v xml:space="preserve">1 mois </v>
      </c>
      <c r="L46" s="11" t="str">
        <f t="shared" si="1"/>
        <v>RG12</v>
      </c>
      <c r="M46" s="9">
        <f t="shared" si="2"/>
        <v>170</v>
      </c>
      <c r="N46" s="9" t="str" cm="1">
        <f t="array" aca="1" ref="N46" ca="1">LEFT(L46, IF(ISNUMBER(SUBSTITUTE(_xludf.MID(L46, 2, 1), ".", ",")), 1, 2))</f>
        <v>RG</v>
      </c>
      <c r="O46" s="19">
        <f t="shared" ref="O46:O47" ca="1" si="9">IF(N46="", "", _xlfn.NUMBERVALUE(RIGHT(L46, LEN(L46)-LEN(N46))))</f>
        <v>12</v>
      </c>
      <c r="P46" s="9" t="str">
        <f t="shared" ref="P46:P47" ca="1" si="10">IF(N46="", "",
    IF(N46="E+", "X",
        IF(OR(LEFT(N46, 1)="E", N46="XR", N46="CS"), "E",
            IF(AND(LEFT(N46, 1)="R", LEFT(N46, 2)&lt;&gt;"RG"), "R",
                IF(OR(N46="MG", N46="G+"), "BoxE",
                    IF(LEFT(N46, 1)="i", "i", "X")
                )
            )
        )
    )
)</f>
        <v>X</v>
      </c>
      <c r="Q46" s="9">
        <f t="shared" ref="Q46:Q47" ca="1" si="11">IF(P46&lt;&gt;"", IF(P46="X", IF(AND(O46&gt;=1, O46&lt;=12), O46, IF(O46&gt;12, "13+", "erreur")), IF(P46="E", IF(AND(O46&gt;=1, O46&lt;=6), O46, IF(O46&gt;6, "7+", "erreur")), IF(P46="R", 0, IF(P46="I", IF(O46&lt;=2, "nit° 1-2", IF(O46&lt;=5, "° 3-4-5", IF(O46&lt;=8, " préX° 6-7-8", "erreur"))), IF(P46="BoxE", O46, ""))))), "")</f>
        <v>12</v>
      </c>
      <c r="R46" s="9" t="str">
        <f t="shared" ca="1" si="4"/>
        <v>X12</v>
      </c>
      <c r="S46" t="str" cm="1">
        <f t="array" ref="S46">IF(ISBLANK(C46),"",IFERROR(INDEX(ListeSeries!$A$2:$A$1045, MATCH(1, (DatasScan!G46=ListeSeries!$B$2:$B$1045) * (DatasScan!H46&gt;=ListeSeries!$D$2:$D$1045) * (DatasScan!H46&lt;=ListeSeries!$E$2:$E$1045), 0)), "no match"))</f>
        <v>FAYZEH</v>
      </c>
      <c r="T46" s="7" t="str" cm="1">
        <f t="array" ref="T46">IF(ISBLANK(C46),"",IFERROR(INDEX(ListeSeries!$C$2:$C$1045, MATCH(1, (DatasScan!G46=ListeSeries!$B$2:$B$1045) * (DatasScan!H46&gt;=ListeSeries!$D$2:$D$1045) * (DatasScan!H46&lt;=ListeSeries!$E$2:$E$1045), 0)), "no match"))</f>
        <v>FAYZEH 01</v>
      </c>
      <c r="U46" s="11" cm="1">
        <f t="array" ref="U46">IF(ISBLANK(C46),"",IFERROR(INDEX(ListeSeries!$F$2:$F$1045, MATCH(1, (DatasScan!G46=ListeSeries!$B$2:$B$1045) * (DatasScan!H46&gt;=ListeSeries!$D$2:$D$1045) * (DatasScan!H46&lt;=ListeSeries!$E$2:$E$1045), 0)), "no match"))</f>
        <v>9308</v>
      </c>
    </row>
    <row r="47" spans="1:21" x14ac:dyDescent="0.25">
      <c r="A47" s="6" t="str">
        <f t="shared" si="5"/>
        <v>1</v>
      </c>
      <c r="B47" s="8" t="s">
        <v>1000</v>
      </c>
      <c r="C47" s="206" t="s">
        <v>3222</v>
      </c>
      <c r="D47" s="8">
        <v>7</v>
      </c>
      <c r="E47" s="11">
        <v>7</v>
      </c>
      <c r="F47" s="7" t="str">
        <f t="shared" si="8"/>
        <v>825520250818X 2</v>
      </c>
      <c r="G47" s="21" t="str">
        <f>IF(ISBLANK(C47),"",_xlfn.XLOOKUP(_xlfn.XLOOKUP(VALUE(LEFT(C47,4)),Souches!$B$2:$B$15000,Souches!$E$2:$E$15000),Varietes!$B$2:$B$500,Varietes!$C$2:$C$500))</f>
        <v>FAR F</v>
      </c>
      <c r="H47" s="19">
        <f>IF(ISBLANK(C47),"",_xlfn.XLOOKUP(VALUE(LEFT(C47,4)),Souches!$B$2:$B$15000,Souches!$D$2:$D$15000))</f>
        <v>257</v>
      </c>
      <c r="I47" s="10">
        <f t="shared" si="0"/>
        <v>45887</v>
      </c>
      <c r="J47" s="19">
        <f>IF(I47="","",INT(('ObjProd (2)'!$C$25-I47)/7 * (ABS('ObjProd (2)'!$C$25-I47)&gt;=7)))</f>
        <v>4</v>
      </c>
      <c r="K47" s="10" t="str">
        <f>IF(I47="","",
IF(AND(DATEDIF(I47,'ObjProd (2)'!$C$25,"y")=0,DATEDIF(I47,'ObjProd (2)'!$C$25,"ym")=0,
   INT(('ObjProd (2)'!$C$25-EDATE(I47,DATEDIF(I47,'ObjProd (2)'!$C$25,"y")*12+DATEDIF(I47,'ObjProd (2)'!$C$25,"ym")))/7)=0),
   "&lt; 1 sem.",
   IF(DATEDIF(I47,'ObjProd (2)'!$C$25,"y")&gt;0,DATEDIF(I47,'ObjProd (2)'!$C$25,"y") &amp; " " &amp; IF(DATEDIF(I47,'ObjProd (2)'!$C$25,"y")=1,"an ","ans "),"") &amp;
   IF(DATEDIF(I47,'ObjProd (2)'!$C$25,"ym")&gt;0,DATEDIF(I47,'ObjProd (2)'!$C$25,"ym") &amp; " mois ", "") &amp;
   IF(INT(('ObjProd (2)'!$C$25-EDATE(I47,DATEDIF(I47,'ObjProd (2)'!$C$25,"y")*12+DATEDIF(I47,'ObjProd (2)'!$C$25,"ym")))/7)&gt;0,
      INT(('ObjProd (2)'!$C$25-EDATE(I47,DATEDIF(I47,'ObjProd (2)'!$C$25,"y")*12+DATEDIF(I47,'ObjProd (2)'!$C$25,"ym")))/7) &amp; " sem.",
      "")
)
)</f>
        <v xml:space="preserve">1 mois </v>
      </c>
      <c r="L47" s="11" t="str">
        <f t="shared" si="1"/>
        <v>X 24</v>
      </c>
      <c r="M47" s="9">
        <f t="shared" si="2"/>
        <v>105</v>
      </c>
      <c r="N47" s="9" t="str" cm="1">
        <f t="array" aca="1" ref="N47" ca="1">LEFT(L47, IF(ISNUMBER(SUBSTITUTE(_xludf.MID(L47, 2, 1), ".", ",")), 1, 2))</f>
        <v xml:space="preserve">X </v>
      </c>
      <c r="O47" s="19">
        <f t="shared" ca="1" si="9"/>
        <v>24</v>
      </c>
      <c r="P47" s="9" t="str">
        <f t="shared" ca="1" si="10"/>
        <v>X</v>
      </c>
      <c r="Q47" s="9" t="str">
        <f t="shared" ca="1" si="11"/>
        <v>13+</v>
      </c>
      <c r="R47" s="9" t="str">
        <f t="shared" ca="1" si="4"/>
        <v>X13+</v>
      </c>
      <c r="S47" t="str" cm="1">
        <f t="array" ref="S47">IF(ISBLANK(C47),"",IFERROR(INDEX(ListeSeries!$A$2:$A$1045, MATCH(1, (DatasScan!G47=ListeSeries!$B$2:$B$1045) * (DatasScan!H47&gt;=ListeSeries!$D$2:$D$1045) * (DatasScan!H47&lt;=ListeSeries!$E$2:$E$1045), 0)), "no match"))</f>
        <v>FARD femelle</v>
      </c>
      <c r="T47" s="7" t="str" cm="1">
        <f t="array" ref="T47">IF(ISBLANK(C47),"",IFERROR(INDEX(ListeSeries!$C$2:$C$1045, MATCH(1, (DatasScan!G47=ListeSeries!$B$2:$B$1045) * (DatasScan!H47&gt;=ListeSeries!$D$2:$D$1045) * (DatasScan!H47&lt;=ListeSeries!$E$2:$E$1045), 0)), "no match"))</f>
        <v>FARD 20</v>
      </c>
      <c r="U47" s="11" t="str" cm="1">
        <f t="array" ref="U47">IF(ISBLANK(C47),"",IFERROR(INDEX(ListeSeries!$F$2:$F$1045, MATCH(1, (DatasScan!G47=ListeSeries!$B$2:$B$1045) * (DatasScan!H47&gt;=ListeSeries!$D$2:$D$1045) * (DatasScan!H47&lt;=ListeSeries!$E$2:$E$1045), 0)), "no match"))</f>
        <v>253-262</v>
      </c>
    </row>
    <row r="48" spans="1:21" x14ac:dyDescent="0.25">
      <c r="A48" s="6" t="str">
        <f t="shared" si="5"/>
        <v>1</v>
      </c>
      <c r="B48" s="272" t="s">
        <v>1000</v>
      </c>
      <c r="C48" s="206" t="s">
        <v>1381</v>
      </c>
      <c r="D48" s="8">
        <v>9</v>
      </c>
      <c r="E48" s="11">
        <v>2</v>
      </c>
      <c r="F48" s="7" t="str">
        <f t="shared" si="8"/>
        <v>870220250813RG1</v>
      </c>
      <c r="G48" s="21" t="str">
        <f>IF(ISBLANK(C48),"",_xlfn.XLOOKUP(_xlfn.XLOOKUP(VALUE(LEFT(C48,4)),Souches!$B$2:$B$15000,Souches!$E$2:$E$15000),Varietes!$B$2:$B$500,Varietes!$C$2:$C$500))</f>
        <v>FAIZ</v>
      </c>
      <c r="H48" s="19">
        <f>IF(ISBLANK(C48),"",_xlfn.XLOOKUP(VALUE(LEFT(C48,4)),Souches!$B$2:$B$15000,Souches!$D$2:$D$15000))</f>
        <v>9308</v>
      </c>
      <c r="I48" s="10">
        <f t="shared" si="0"/>
        <v>45882</v>
      </c>
      <c r="J48" s="19">
        <f>IF(I48="","",INT(('ObjProd (2)'!$C$25-I48)/7 * (ABS('ObjProd (2)'!$C$25-I48)&gt;=7)))</f>
        <v>5</v>
      </c>
      <c r="K48" s="10" t="str">
        <f>IF(I48="","",
IF(AND(DATEDIF(I48,'ObjProd (2)'!$C$25,"y")=0,DATEDIF(I48,'ObjProd (2)'!$C$25,"ym")=0,
   INT(('ObjProd (2)'!$C$25-EDATE(I48,DATEDIF(I48,'ObjProd (2)'!$C$25,"y")*12+DATEDIF(I48,'ObjProd (2)'!$C$25,"ym")))/7)=0),
   "&lt; 1 sem.",
   IF(DATEDIF(I48,'ObjProd (2)'!$C$25,"y")&gt;0,DATEDIF(I48,'ObjProd (2)'!$C$25,"y") &amp; " " &amp; IF(DATEDIF(I48,'ObjProd (2)'!$C$25,"y")=1,"an ","ans "),"") &amp;
   IF(DATEDIF(I48,'ObjProd (2)'!$C$25,"ym")&gt;0,DATEDIF(I48,'ObjProd (2)'!$C$25,"ym") &amp; " mois ", "") &amp;
   IF(INT(('ObjProd (2)'!$C$25-EDATE(I48,DATEDIF(I48,'ObjProd (2)'!$C$25,"y")*12+DATEDIF(I48,'ObjProd (2)'!$C$25,"ym")))/7)&gt;0,
      INT(('ObjProd (2)'!$C$25-EDATE(I48,DATEDIF(I48,'ObjProd (2)'!$C$25,"y")*12+DATEDIF(I48,'ObjProd (2)'!$C$25,"ym")))/7) &amp; " sem.",
      "")
)
)</f>
        <v xml:space="preserve">1 mois </v>
      </c>
      <c r="L48" s="11" t="str">
        <f t="shared" si="1"/>
        <v>RG12</v>
      </c>
      <c r="M48" s="9">
        <f t="shared" si="2"/>
        <v>128</v>
      </c>
      <c r="N48" s="9" t="str" cm="1">
        <f t="array" aca="1" ref="N48" ca="1">LEFT(L48, IF(ISNUMBER(SUBSTITUTE(_xludf.MID(L48, 2, 1), ".", ",")), 1, 2))</f>
        <v>RG</v>
      </c>
      <c r="O48" s="19">
        <f t="shared" ca="1" si="3"/>
        <v>12</v>
      </c>
      <c r="P48" s="9" t="str">
        <f t="shared" ca="1" si="6"/>
        <v>X</v>
      </c>
      <c r="Q48" s="9">
        <f t="shared" ca="1" si="7"/>
        <v>12</v>
      </c>
      <c r="R48" s="9" t="str">
        <f t="shared" ca="1" si="4"/>
        <v>X12</v>
      </c>
      <c r="S48" t="str" cm="1">
        <f t="array" ref="S48">IF(ISBLANK(C48),"",IFERROR(INDEX(ListeSeries!$A$2:$A$1045, MATCH(1, (DatasScan!G48=ListeSeries!$B$2:$B$1045) * (DatasScan!H48&gt;=ListeSeries!$D$2:$D$1045) * (DatasScan!H48&lt;=ListeSeries!$E$2:$E$1045), 0)), "no match"))</f>
        <v>FAYZEH</v>
      </c>
      <c r="T48" s="7" t="str" cm="1">
        <f t="array" ref="T48">IF(ISBLANK(C48),"",IFERROR(INDEX(ListeSeries!$C$2:$C$1045, MATCH(1, (DatasScan!G48=ListeSeries!$B$2:$B$1045) * (DatasScan!H48&gt;=ListeSeries!$D$2:$D$1045) * (DatasScan!H48&lt;=ListeSeries!$E$2:$E$1045), 0)), "no match"))</f>
        <v>FAYZEH 01</v>
      </c>
      <c r="U48" s="11" cm="1">
        <f t="array" ref="U48">IF(ISBLANK(C48),"",IFERROR(INDEX(ListeSeries!$F$2:$F$1045, MATCH(1, (DatasScan!G48=ListeSeries!$B$2:$B$1045) * (DatasScan!H48&gt;=ListeSeries!$D$2:$D$1045) * (DatasScan!H48&lt;=ListeSeries!$E$2:$E$1045), 0)), "no match"))</f>
        <v>9308</v>
      </c>
    </row>
    <row r="49" spans="1:21" x14ac:dyDescent="0.25">
      <c r="A49" s="6" t="str">
        <f t="shared" si="5"/>
        <v>1</v>
      </c>
      <c r="B49" s="272" t="s">
        <v>1000</v>
      </c>
      <c r="C49" s="206" t="s">
        <v>3209</v>
      </c>
      <c r="D49" s="8">
        <v>2</v>
      </c>
      <c r="F49" s="7" t="str">
        <f t="shared" si="8"/>
        <v>709220250821X 1</v>
      </c>
      <c r="G49" s="21" t="str">
        <f>IF(ISBLANK(C49),"",_xlfn.XLOOKUP(_xlfn.XLOOKUP(VALUE(LEFT(C49,4)),Souches!$B$2:$B$15000,Souches!$E$2:$E$15000),Varietes!$B$2:$B$500,Varietes!$C$2:$C$500))</f>
        <v>BRAHY</v>
      </c>
      <c r="H49" s="19">
        <f>IF(ISBLANK(C49),"",_xlfn.XLOOKUP(VALUE(LEFT(C49,4)),Souches!$B$2:$B$15000,Souches!$D$2:$D$15000))</f>
        <v>2311</v>
      </c>
      <c r="I49" s="10">
        <f t="shared" si="0"/>
        <v>45890</v>
      </c>
      <c r="J49" s="19">
        <f>IF(I49="","",INT(('ObjProd (2)'!$C$25-I49)/7 * (ABS('ObjProd (2)'!$C$25-I49)&gt;=7)))</f>
        <v>4</v>
      </c>
      <c r="K49" s="10" t="str">
        <f>IF(I49="","",
IF(AND(DATEDIF(I49,'ObjProd (2)'!$C$25,"y")=0,DATEDIF(I49,'ObjProd (2)'!$C$25,"ym")=0,
   INT(('ObjProd (2)'!$C$25-EDATE(I49,DATEDIF(I49,'ObjProd (2)'!$C$25,"y")*12+DATEDIF(I49,'ObjProd (2)'!$C$25,"ym")))/7)=0),
   "&lt; 1 sem.",
   IF(DATEDIF(I49,'ObjProd (2)'!$C$25,"y")&gt;0,DATEDIF(I49,'ObjProd (2)'!$C$25,"y") &amp; " " &amp; IF(DATEDIF(I49,'ObjProd (2)'!$C$25,"y")=1,"an ","ans "),"") &amp;
   IF(DATEDIF(I49,'ObjProd (2)'!$C$25,"ym")&gt;0,DATEDIF(I49,'ObjProd (2)'!$C$25,"ym") &amp; " mois ", "") &amp;
   IF(INT(('ObjProd (2)'!$C$25-EDATE(I49,DATEDIF(I49,'ObjProd (2)'!$C$25,"y")*12+DATEDIF(I49,'ObjProd (2)'!$C$25,"ym")))/7)&gt;0,
      INT(('ObjProd (2)'!$C$25-EDATE(I49,DATEDIF(I49,'ObjProd (2)'!$C$25,"y")*12+DATEDIF(I49,'ObjProd (2)'!$C$25,"ym")))/7) &amp; " sem.",
      "")
)
)</f>
        <v>4 sem.</v>
      </c>
      <c r="L49" s="11" t="str">
        <f t="shared" si="1"/>
        <v>X 13</v>
      </c>
      <c r="M49" s="9">
        <f t="shared" si="2"/>
        <v>28</v>
      </c>
      <c r="N49" s="9" t="str" cm="1">
        <f t="array" aca="1" ref="N49" ca="1">LEFT(L49, IF(ISNUMBER(SUBSTITUTE(_xludf.MID(L49, 2, 1), ".", ",")), 1, 2))</f>
        <v xml:space="preserve">X </v>
      </c>
      <c r="O49" s="19">
        <f t="shared" ca="1" si="3"/>
        <v>13</v>
      </c>
      <c r="P49" s="9" t="str">
        <f t="shared" ca="1" si="6"/>
        <v>X</v>
      </c>
      <c r="Q49" s="9" t="str">
        <f t="shared" ca="1" si="7"/>
        <v>13+</v>
      </c>
      <c r="R49" s="9" t="str">
        <f t="shared" ca="1" si="4"/>
        <v>X13+</v>
      </c>
      <c r="S49" t="str" cm="1">
        <f t="array" ref="S49">IF(ISBLANK(C49),"",IFERROR(INDEX(ListeSeries!$A$2:$A$1045, MATCH(1, (DatasScan!G49=ListeSeries!$B$2:$B$1045) * (DatasScan!H49&gt;=ListeSeries!$D$2:$D$1045) * (DatasScan!H49&lt;=ListeSeries!$E$2:$E$1045), 0)), "no match"))</f>
        <v>BARHEE</v>
      </c>
      <c r="T49" s="7" t="str" cm="1">
        <f t="array" ref="T49">IF(ISBLANK(C49),"",IFERROR(INDEX(ListeSeries!$C$2:$C$1045, MATCH(1, (DatasScan!G49=ListeSeries!$B$2:$B$1045) * (DatasScan!H49&gt;=ListeSeries!$D$2:$D$1045) * (DatasScan!H49&lt;=ListeSeries!$E$2:$E$1045), 0)), "no match"))</f>
        <v>BAHREE 92</v>
      </c>
      <c r="U49" s="11" t="str" cm="1">
        <f t="array" ref="U49">IF(ISBLANK(C49),"",IFERROR(INDEX(ListeSeries!$F$2:$F$1045, MATCH(1, (DatasScan!G49=ListeSeries!$B$2:$B$1045) * (DatasScan!H49&gt;=ListeSeries!$D$2:$D$1045) * (DatasScan!H49&lt;=ListeSeries!$E$2:$E$1045), 0)), "no match"))</f>
        <v>2308-2322</v>
      </c>
    </row>
    <row r="50" spans="1:21" x14ac:dyDescent="0.25">
      <c r="A50" s="6" t="str">
        <f t="shared" si="5"/>
        <v>1</v>
      </c>
      <c r="B50" s="272" t="s">
        <v>1000</v>
      </c>
      <c r="C50" s="206" t="s">
        <v>1382</v>
      </c>
      <c r="D50" s="8">
        <v>1</v>
      </c>
      <c r="E50" s="11">
        <v>5</v>
      </c>
      <c r="F50" s="7" t="str">
        <f t="shared" si="8"/>
        <v>709220250819E+1</v>
      </c>
      <c r="G50" s="21" t="str">
        <f>IF(ISBLANK(C50),"",_xlfn.XLOOKUP(_xlfn.XLOOKUP(VALUE(LEFT(C50,4)),Souches!$B$2:$B$15000,Souches!$E$2:$E$15000),Varietes!$B$2:$B$500,Varietes!$C$2:$C$500))</f>
        <v>BRAHY</v>
      </c>
      <c r="H50" s="19">
        <f>IF(ISBLANK(C50),"",_xlfn.XLOOKUP(VALUE(LEFT(C50,4)),Souches!$B$2:$B$15000,Souches!$D$2:$D$15000))</f>
        <v>2311</v>
      </c>
      <c r="I50" s="10">
        <f t="shared" si="0"/>
        <v>45888</v>
      </c>
      <c r="J50" s="19">
        <f>IF(I50="","",INT(('ObjProd (2)'!$C$25-I50)/7 * (ABS('ObjProd (2)'!$C$25-I50)&gt;=7)))</f>
        <v>4</v>
      </c>
      <c r="K50" s="10" t="str">
        <f>IF(I50="","",
IF(AND(DATEDIF(I50,'ObjProd (2)'!$C$25,"y")=0,DATEDIF(I50,'ObjProd (2)'!$C$25,"ym")=0,
   INT(('ObjProd (2)'!$C$25-EDATE(I50,DATEDIF(I50,'ObjProd (2)'!$C$25,"y")*12+DATEDIF(I50,'ObjProd (2)'!$C$25,"ym")))/7)=0),
   "&lt; 1 sem.",
   IF(DATEDIF(I50,'ObjProd (2)'!$C$25,"y")&gt;0,DATEDIF(I50,'ObjProd (2)'!$C$25,"y") &amp; " " &amp; IF(DATEDIF(I50,'ObjProd (2)'!$C$25,"y")=1,"an ","ans "),"") &amp;
   IF(DATEDIF(I50,'ObjProd (2)'!$C$25,"ym")&gt;0,DATEDIF(I50,'ObjProd (2)'!$C$25,"ym") &amp; " mois ", "") &amp;
   IF(INT(('ObjProd (2)'!$C$25-EDATE(I50,DATEDIF(I50,'ObjProd (2)'!$C$25,"y")*12+DATEDIF(I50,'ObjProd (2)'!$C$25,"ym")))/7)&gt;0,
      INT(('ObjProd (2)'!$C$25-EDATE(I50,DATEDIF(I50,'ObjProd (2)'!$C$25,"y")*12+DATEDIF(I50,'ObjProd (2)'!$C$25,"ym")))/7) &amp; " sem.",
      "")
)
)</f>
        <v>4 sem.</v>
      </c>
      <c r="L50" s="11" t="str">
        <f t="shared" si="1"/>
        <v>E+12</v>
      </c>
      <c r="M50" s="9">
        <f t="shared" si="2"/>
        <v>19</v>
      </c>
      <c r="N50" s="9" t="str" cm="1">
        <f t="array" aca="1" ref="N50" ca="1">LEFT(L50, IF(ISNUMBER(SUBSTITUTE(_xludf.MID(L50, 2, 1), ".", ",")), 1, 2))</f>
        <v>E+</v>
      </c>
      <c r="O50" s="19">
        <f t="shared" ca="1" si="3"/>
        <v>12</v>
      </c>
      <c r="P50" s="9" t="str">
        <f t="shared" ca="1" si="6"/>
        <v>X</v>
      </c>
      <c r="Q50" s="9">
        <f t="shared" ca="1" si="7"/>
        <v>12</v>
      </c>
      <c r="R50" s="9" t="str">
        <f t="shared" ca="1" si="4"/>
        <v>X12</v>
      </c>
      <c r="S50" t="str" cm="1">
        <f t="array" ref="S50">IF(ISBLANK(C50),"",IFERROR(INDEX(ListeSeries!$A$2:$A$1045, MATCH(1, (DatasScan!G50=ListeSeries!$B$2:$B$1045) * (DatasScan!H50&gt;=ListeSeries!$D$2:$D$1045) * (DatasScan!H50&lt;=ListeSeries!$E$2:$E$1045), 0)), "no match"))</f>
        <v>BARHEE</v>
      </c>
      <c r="T50" s="7" t="str" cm="1">
        <f t="array" ref="T50">IF(ISBLANK(C50),"",IFERROR(INDEX(ListeSeries!$C$2:$C$1045, MATCH(1, (DatasScan!G50=ListeSeries!$B$2:$B$1045) * (DatasScan!H50&gt;=ListeSeries!$D$2:$D$1045) * (DatasScan!H50&lt;=ListeSeries!$E$2:$E$1045), 0)), "no match"))</f>
        <v>BAHREE 92</v>
      </c>
      <c r="U50" s="11" t="str" cm="1">
        <f t="array" ref="U50">IF(ISBLANK(C50),"",IFERROR(INDEX(ListeSeries!$F$2:$F$1045, MATCH(1, (DatasScan!G50=ListeSeries!$B$2:$B$1045) * (DatasScan!H50&gt;=ListeSeries!$D$2:$D$1045) * (DatasScan!H50&lt;=ListeSeries!$E$2:$E$1045), 0)), "no match"))</f>
        <v>2308-2322</v>
      </c>
    </row>
    <row r="51" spans="1:21" x14ac:dyDescent="0.25">
      <c r="A51" s="6" t="str">
        <f t="shared" si="5"/>
        <v>1</v>
      </c>
      <c r="B51" s="8" t="s">
        <v>999</v>
      </c>
      <c r="C51" s="206" t="s">
        <v>3223</v>
      </c>
      <c r="D51" s="8">
        <v>23</v>
      </c>
      <c r="F51" s="7" t="str">
        <f t="shared" si="8"/>
        <v>709220250912E+1</v>
      </c>
      <c r="G51" s="21" t="str">
        <f>IF(ISBLANK(C51),"",_xlfn.XLOOKUP(_xlfn.XLOOKUP(VALUE(LEFT(C51,4)),Souches!$B$2:$B$15000,Souches!$E$2:$E$15000),Varietes!$B$2:$B$500,Varietes!$C$2:$C$500))</f>
        <v>BRAHY</v>
      </c>
      <c r="H51" s="19">
        <f>IF(ISBLANK(C51),"",_xlfn.XLOOKUP(VALUE(LEFT(C51,4)),Souches!$B$2:$B$15000,Souches!$D$2:$D$15000))</f>
        <v>2311</v>
      </c>
      <c r="I51" s="10">
        <f t="shared" si="0"/>
        <v>45912</v>
      </c>
      <c r="J51" s="19">
        <f>IF(I51="","",INT(('ObjProd (2)'!$C$25-I51)/7 * (ABS('ObjProd (2)'!$C$25-I51)&gt;=7)))</f>
        <v>0</v>
      </c>
      <c r="K51" s="10" t="str">
        <f>IF(I51="","",
IF(AND(DATEDIF(I51,'ObjProd (2)'!$C$25,"y")=0,DATEDIF(I51,'ObjProd (2)'!$C$25,"ym")=0,
   INT(('ObjProd (2)'!$C$25-EDATE(I51,DATEDIF(I51,'ObjProd (2)'!$C$25,"y")*12+DATEDIF(I51,'ObjProd (2)'!$C$25,"ym")))/7)=0),
   "&lt; 1 sem.",
   IF(DATEDIF(I51,'ObjProd (2)'!$C$25,"y")&gt;0,DATEDIF(I51,'ObjProd (2)'!$C$25,"y") &amp; " " &amp; IF(DATEDIF(I51,'ObjProd (2)'!$C$25,"y")=1,"an ","ans "),"") &amp;
   IF(DATEDIF(I51,'ObjProd (2)'!$C$25,"ym")&gt;0,DATEDIF(I51,'ObjProd (2)'!$C$25,"ym") &amp; " mois ", "") &amp;
   IF(INT(('ObjProd (2)'!$C$25-EDATE(I51,DATEDIF(I51,'ObjProd (2)'!$C$25,"y")*12+DATEDIF(I51,'ObjProd (2)'!$C$25,"ym")))/7)&gt;0,
      INT(('ObjProd (2)'!$C$25-EDATE(I51,DATEDIF(I51,'ObjProd (2)'!$C$25,"y")*12+DATEDIF(I51,'ObjProd (2)'!$C$25,"ym")))/7) &amp; " sem.",
      "")
)
)</f>
        <v>&lt; 1 sem.</v>
      </c>
      <c r="L51" s="11" t="str">
        <f t="shared" si="1"/>
        <v>E+13</v>
      </c>
      <c r="M51" s="9">
        <f t="shared" si="2"/>
        <v>322</v>
      </c>
      <c r="N51" s="9" t="str" cm="1">
        <f t="array" aca="1" ref="N51" ca="1">LEFT(L51, IF(ISNUMBER(SUBSTITUTE(_xludf.MID(L51, 2, 1), ".", ",")), 1, 2))</f>
        <v>E+</v>
      </c>
      <c r="O51" s="19">
        <f t="shared" ca="1" si="3"/>
        <v>13</v>
      </c>
      <c r="P51" s="9" t="str">
        <f t="shared" ca="1" si="6"/>
        <v>X</v>
      </c>
      <c r="Q51" s="9" t="str">
        <f t="shared" ca="1" si="7"/>
        <v>13+</v>
      </c>
      <c r="R51" s="9" t="str">
        <f t="shared" ca="1" si="4"/>
        <v>X13+</v>
      </c>
      <c r="S51" t="str" cm="1">
        <f t="array" ref="S51">IF(ISBLANK(C51),"",IFERROR(INDEX(ListeSeries!$A$2:$A$1045, MATCH(1, (DatasScan!G51=ListeSeries!$B$2:$B$1045) * (DatasScan!H51&gt;=ListeSeries!$D$2:$D$1045) * (DatasScan!H51&lt;=ListeSeries!$E$2:$E$1045), 0)), "no match"))</f>
        <v>BARHEE</v>
      </c>
      <c r="T51" s="7" t="str" cm="1">
        <f t="array" ref="T51">IF(ISBLANK(C51),"",IFERROR(INDEX(ListeSeries!$C$2:$C$1045, MATCH(1, (DatasScan!G51=ListeSeries!$B$2:$B$1045) * (DatasScan!H51&gt;=ListeSeries!$D$2:$D$1045) * (DatasScan!H51&lt;=ListeSeries!$E$2:$E$1045), 0)), "no match"))</f>
        <v>BAHREE 92</v>
      </c>
      <c r="U51" s="11" t="str" cm="1">
        <f t="array" ref="U51">IF(ISBLANK(C51),"",IFERROR(INDEX(ListeSeries!$F$2:$F$1045, MATCH(1, (DatasScan!G51=ListeSeries!$B$2:$B$1045) * (DatasScan!H51&gt;=ListeSeries!$D$2:$D$1045) * (DatasScan!H51&lt;=ListeSeries!$E$2:$E$1045), 0)), "no match"))</f>
        <v>2308-2322</v>
      </c>
    </row>
    <row r="52" spans="1:21" x14ac:dyDescent="0.25">
      <c r="A52" s="6" t="str">
        <f t="shared" si="5"/>
        <v>1</v>
      </c>
      <c r="B52" s="8" t="s">
        <v>1001</v>
      </c>
      <c r="C52" s="206" t="s">
        <v>3224</v>
      </c>
      <c r="D52" s="8">
        <v>28</v>
      </c>
      <c r="E52" s="11">
        <v>11</v>
      </c>
      <c r="F52" s="7" t="str">
        <f t="shared" si="8"/>
        <v>709220250825XM1</v>
      </c>
      <c r="G52" s="21" t="str">
        <f>IF(ISBLANK(C52),"",_xlfn.XLOOKUP(_xlfn.XLOOKUP(VALUE(LEFT(C52,4)),Souches!$B$2:$B$15000,Souches!$E$2:$E$15000),Varietes!$B$2:$B$500,Varietes!$C$2:$C$500))</f>
        <v>BRAHY</v>
      </c>
      <c r="H52" s="19">
        <f>IF(ISBLANK(C52),"",_xlfn.XLOOKUP(VALUE(LEFT(C52,4)),Souches!$B$2:$B$15000,Souches!$D$2:$D$15000))</f>
        <v>2311</v>
      </c>
      <c r="I52" s="10">
        <f t="shared" si="0"/>
        <v>45894</v>
      </c>
      <c r="J52" s="19">
        <f>IF(I52="","",INT(('ObjProd (2)'!$C$25-I52)/7 * (ABS('ObjProd (2)'!$C$25-I52)&gt;=7)))</f>
        <v>3</v>
      </c>
      <c r="K52" s="10" t="str">
        <f>IF(I52="","",
IF(AND(DATEDIF(I52,'ObjProd (2)'!$C$25,"y")=0,DATEDIF(I52,'ObjProd (2)'!$C$25,"ym")=0,
   INT(('ObjProd (2)'!$C$25-EDATE(I52,DATEDIF(I52,'ObjProd (2)'!$C$25,"y")*12+DATEDIF(I52,'ObjProd (2)'!$C$25,"ym")))/7)=0),
   "&lt; 1 sem.",
   IF(DATEDIF(I52,'ObjProd (2)'!$C$25,"y")&gt;0,DATEDIF(I52,'ObjProd (2)'!$C$25,"y") &amp; " " &amp; IF(DATEDIF(I52,'ObjProd (2)'!$C$25,"y")=1,"an ","ans "),"") &amp;
   IF(DATEDIF(I52,'ObjProd (2)'!$C$25,"ym")&gt;0,DATEDIF(I52,'ObjProd (2)'!$C$25,"ym") &amp; " mois ", "") &amp;
   IF(INT(('ObjProd (2)'!$C$25-EDATE(I52,DATEDIF(I52,'ObjProd (2)'!$C$25,"y")*12+DATEDIF(I52,'ObjProd (2)'!$C$25,"ym")))/7)&gt;0,
      INT(('ObjProd (2)'!$C$25-EDATE(I52,DATEDIF(I52,'ObjProd (2)'!$C$25,"y")*12+DATEDIF(I52,'ObjProd (2)'!$C$25,"ym")))/7) &amp; " sem.",
      "")
)
)</f>
        <v>3 sem.</v>
      </c>
      <c r="L52" s="11" t="str">
        <f t="shared" si="1"/>
        <v>XM12</v>
      </c>
      <c r="M52" s="9">
        <f t="shared" si="2"/>
        <v>403</v>
      </c>
      <c r="N52" s="9" t="str" cm="1">
        <f t="array" aca="1" ref="N52" ca="1">LEFT(L52, IF(ISNUMBER(SUBSTITUTE(_xludf.MID(L52, 2, 1), ".", ",")), 1, 2))</f>
        <v>XM</v>
      </c>
      <c r="O52" s="19">
        <f t="shared" ca="1" si="3"/>
        <v>12</v>
      </c>
      <c r="P52" s="9" t="str">
        <f t="shared" ca="1" si="6"/>
        <v>X</v>
      </c>
      <c r="Q52" s="9">
        <f t="shared" ca="1" si="7"/>
        <v>12</v>
      </c>
      <c r="R52" s="9" t="str">
        <f t="shared" ca="1" si="4"/>
        <v>X12</v>
      </c>
      <c r="S52" t="str" cm="1">
        <f t="array" ref="S52">IF(ISBLANK(C52),"",IFERROR(INDEX(ListeSeries!$A$2:$A$1045, MATCH(1, (DatasScan!G52=ListeSeries!$B$2:$B$1045) * (DatasScan!H52&gt;=ListeSeries!$D$2:$D$1045) * (DatasScan!H52&lt;=ListeSeries!$E$2:$E$1045), 0)), "no match"))</f>
        <v>BARHEE</v>
      </c>
      <c r="T52" s="7" t="str" cm="1">
        <f t="array" ref="T52">IF(ISBLANK(C52),"",IFERROR(INDEX(ListeSeries!$C$2:$C$1045, MATCH(1, (DatasScan!G52=ListeSeries!$B$2:$B$1045) * (DatasScan!H52&gt;=ListeSeries!$D$2:$D$1045) * (DatasScan!H52&lt;=ListeSeries!$E$2:$E$1045), 0)), "no match"))</f>
        <v>BAHREE 92</v>
      </c>
      <c r="U52" s="11" t="str" cm="1">
        <f t="array" ref="U52">IF(ISBLANK(C52),"",IFERROR(INDEX(ListeSeries!$F$2:$F$1045, MATCH(1, (DatasScan!G52=ListeSeries!$B$2:$B$1045) * (DatasScan!H52&gt;=ListeSeries!$D$2:$D$1045) * (DatasScan!H52&lt;=ListeSeries!$E$2:$E$1045), 0)), "no match"))</f>
        <v>2308-2322</v>
      </c>
    </row>
    <row r="53" spans="1:21" x14ac:dyDescent="0.25">
      <c r="A53" s="6" t="str">
        <f t="shared" si="5"/>
        <v>1</v>
      </c>
      <c r="B53" s="8" t="s">
        <v>3225</v>
      </c>
      <c r="C53" s="206" t="s">
        <v>3226</v>
      </c>
      <c r="D53" s="8">
        <v>2</v>
      </c>
      <c r="E53" s="11">
        <v>1</v>
      </c>
      <c r="F53" s="7" t="str">
        <f t="shared" si="8"/>
        <v>730820250910E+2</v>
      </c>
      <c r="G53" s="21" t="str">
        <f>IF(ISBLANK(C53),"",_xlfn.XLOOKUP(_xlfn.XLOOKUP(VALUE(LEFT(C53,4)),Souches!$B$2:$B$15000,Souches!$E$2:$E$15000),Varietes!$B$2:$B$500,Varietes!$C$2:$C$500))</f>
        <v>GND</v>
      </c>
      <c r="H53" s="19">
        <f>IF(ISBLANK(C53),"",_xlfn.XLOOKUP(VALUE(LEFT(C53,4)),Souches!$B$2:$B$15000,Souches!$D$2:$D$15000))</f>
        <v>6</v>
      </c>
      <c r="I53" s="10">
        <f t="shared" si="0"/>
        <v>45910</v>
      </c>
      <c r="J53" s="19">
        <f>IF(I53="","",INT(('ObjProd (2)'!$C$25-I53)/7 * (ABS('ObjProd (2)'!$C$25-I53)&gt;=7)))</f>
        <v>1</v>
      </c>
      <c r="K53" s="10" t="str">
        <f>IF(I53="","",
IF(AND(DATEDIF(I53,'ObjProd (2)'!$C$25,"y")=0,DATEDIF(I53,'ObjProd (2)'!$C$25,"ym")=0,
   INT(('ObjProd (2)'!$C$25-EDATE(I53,DATEDIF(I53,'ObjProd (2)'!$C$25,"y")*12+DATEDIF(I53,'ObjProd (2)'!$C$25,"ym")))/7)=0),
   "&lt; 1 sem.",
   IF(DATEDIF(I53,'ObjProd (2)'!$C$25,"y")&gt;0,DATEDIF(I53,'ObjProd (2)'!$C$25,"y") &amp; " " &amp; IF(DATEDIF(I53,'ObjProd (2)'!$C$25,"y")=1,"an ","ans "),"") &amp;
   IF(DATEDIF(I53,'ObjProd (2)'!$C$25,"ym")&gt;0,DATEDIF(I53,'ObjProd (2)'!$C$25,"ym") &amp; " mois ", "") &amp;
   IF(INT(('ObjProd (2)'!$C$25-EDATE(I53,DATEDIF(I53,'ObjProd (2)'!$C$25,"y")*12+DATEDIF(I53,'ObjProd (2)'!$C$25,"ym")))/7)&gt;0,
      INT(('ObjProd (2)'!$C$25-EDATE(I53,DATEDIF(I53,'ObjProd (2)'!$C$25,"y")*12+DATEDIF(I53,'ObjProd (2)'!$C$25,"ym")))/7) &amp; " sem.",
      "")
)
)</f>
        <v>1 sem.</v>
      </c>
      <c r="L53" s="11" t="str">
        <f t="shared" si="1"/>
        <v>E+23</v>
      </c>
      <c r="M53" s="9">
        <f t="shared" si="2"/>
        <v>29</v>
      </c>
      <c r="N53" s="9" t="str" cm="1">
        <f t="array" aca="1" ref="N53" ca="1">LEFT(L53, IF(ISNUMBER(SUBSTITUTE(_xludf.MID(L53, 2, 1), ".", ",")), 1, 2))</f>
        <v>E+</v>
      </c>
      <c r="O53" s="19">
        <f t="shared" ca="1" si="3"/>
        <v>23</v>
      </c>
      <c r="P53" s="9" t="str">
        <f t="shared" ca="1" si="6"/>
        <v>X</v>
      </c>
      <c r="Q53" s="9" t="str">
        <f t="shared" ca="1" si="7"/>
        <v>13+</v>
      </c>
      <c r="R53" s="9" t="str">
        <f t="shared" ca="1" si="4"/>
        <v>X13+</v>
      </c>
      <c r="S53" t="str" cm="1">
        <f t="array" ref="S53">IF(ISBLANK(C53),"",IFERROR(INDEX(ListeSeries!$A$2:$A$1045, MATCH(1, (DatasScan!G53=ListeSeries!$B$2:$B$1045) * (DatasScan!H53&gt;=ListeSeries!$D$2:$D$1045) * (DatasScan!H53&lt;=ListeSeries!$E$2:$E$1045), 0)), "no match"))</f>
        <v>GANDA</v>
      </c>
      <c r="T53" s="7" t="str" cm="1">
        <f t="array" ref="T53">IF(ISBLANK(C53),"",IFERROR(INDEX(ListeSeries!$C$2:$C$1045, MATCH(1, (DatasScan!G53=ListeSeries!$B$2:$B$1045) * (DatasScan!H53&gt;=ListeSeries!$D$2:$D$1045) * (DatasScan!H53&lt;=ListeSeries!$E$2:$E$1045), 0)), "no match"))</f>
        <v>GANDA 2</v>
      </c>
      <c r="U53" s="11" t="str" cm="1">
        <f t="array" ref="U53">IF(ISBLANK(C53),"",IFERROR(INDEX(ListeSeries!$F$2:$F$1045, MATCH(1, (DatasScan!G53=ListeSeries!$B$2:$B$1045) * (DatasScan!H53&gt;=ListeSeries!$D$2:$D$1045) * (DatasScan!H53&lt;=ListeSeries!$E$2:$E$1045), 0)), "no match"))</f>
        <v>2-6</v>
      </c>
    </row>
    <row r="54" spans="1:21" x14ac:dyDescent="0.25">
      <c r="A54" s="6" t="str">
        <f t="shared" si="5"/>
        <v>1</v>
      </c>
      <c r="B54" s="272" t="s">
        <v>3225</v>
      </c>
      <c r="C54" s="206" t="s">
        <v>3227</v>
      </c>
      <c r="D54" s="8">
        <v>3</v>
      </c>
      <c r="E54" s="11">
        <v>6</v>
      </c>
      <c r="F54" s="7" t="str">
        <f t="shared" si="8"/>
        <v>730820250910XS2</v>
      </c>
      <c r="G54" s="21" t="str">
        <f>IF(ISBLANK(C54),"",_xlfn.XLOOKUP(_xlfn.XLOOKUP(VALUE(LEFT(C54,4)),Souches!$B$2:$B$15000,Souches!$E$2:$E$15000),Varietes!$B$2:$B$500,Varietes!$C$2:$C$500))</f>
        <v>GND</v>
      </c>
      <c r="H54" s="19">
        <f>IF(ISBLANK(C54),"",_xlfn.XLOOKUP(VALUE(LEFT(C54,4)),Souches!$B$2:$B$15000,Souches!$D$2:$D$15000))</f>
        <v>6</v>
      </c>
      <c r="I54" s="10">
        <f t="shared" si="0"/>
        <v>45910</v>
      </c>
      <c r="J54" s="19">
        <f>IF(I54="","",INT(('ObjProd (2)'!$C$25-I54)/7 * (ABS('ObjProd (2)'!$C$25-I54)&gt;=7)))</f>
        <v>1</v>
      </c>
      <c r="K54" s="10" t="str">
        <f>IF(I54="","",
IF(AND(DATEDIF(I54,'ObjProd (2)'!$C$25,"y")=0,DATEDIF(I54,'ObjProd (2)'!$C$25,"ym")=0,
   INT(('ObjProd (2)'!$C$25-EDATE(I54,DATEDIF(I54,'ObjProd (2)'!$C$25,"y")*12+DATEDIF(I54,'ObjProd (2)'!$C$25,"ym")))/7)=0),
   "&lt; 1 sem.",
   IF(DATEDIF(I54,'ObjProd (2)'!$C$25,"y")&gt;0,DATEDIF(I54,'ObjProd (2)'!$C$25,"y") &amp; " " &amp; IF(DATEDIF(I54,'ObjProd (2)'!$C$25,"y")=1,"an ","ans "),"") &amp;
   IF(DATEDIF(I54,'ObjProd (2)'!$C$25,"ym")&gt;0,DATEDIF(I54,'ObjProd (2)'!$C$25,"ym") &amp; " mois ", "") &amp;
   IF(INT(('ObjProd (2)'!$C$25-EDATE(I54,DATEDIF(I54,'ObjProd (2)'!$C$25,"y")*12+DATEDIF(I54,'ObjProd (2)'!$C$25,"ym")))/7)&gt;0,
      INT(('ObjProd (2)'!$C$25-EDATE(I54,DATEDIF(I54,'ObjProd (2)'!$C$25,"y")*12+DATEDIF(I54,'ObjProd (2)'!$C$25,"ym")))/7) &amp; " sem.",
      "")
)
)</f>
        <v>1 sem.</v>
      </c>
      <c r="L54" s="11" t="str">
        <f t="shared" si="1"/>
        <v>XS23</v>
      </c>
      <c r="M54" s="9">
        <f t="shared" si="2"/>
        <v>48</v>
      </c>
      <c r="N54" s="9" t="str" cm="1">
        <f t="array" aca="1" ref="N54" ca="1">LEFT(L54, IF(ISNUMBER(SUBSTITUTE(_xludf.MID(L54, 2, 1), ".", ",")), 1, 2))</f>
        <v>XS</v>
      </c>
      <c r="O54" s="19">
        <f t="shared" ca="1" si="3"/>
        <v>23</v>
      </c>
      <c r="P54" s="9" t="str">
        <f t="shared" ca="1" si="6"/>
        <v>X</v>
      </c>
      <c r="Q54" s="9" t="str">
        <f t="shared" ca="1" si="7"/>
        <v>13+</v>
      </c>
      <c r="R54" s="9" t="str">
        <f t="shared" ca="1" si="4"/>
        <v>X13+</v>
      </c>
      <c r="S54" t="str" cm="1">
        <f t="array" ref="S54">IF(ISBLANK(C54),"",IFERROR(INDEX(ListeSeries!$A$2:$A$1045, MATCH(1, (DatasScan!G54=ListeSeries!$B$2:$B$1045) * (DatasScan!H54&gt;=ListeSeries!$D$2:$D$1045) * (DatasScan!H54&lt;=ListeSeries!$E$2:$E$1045), 0)), "no match"))</f>
        <v>GANDA</v>
      </c>
      <c r="T54" s="7" t="str" cm="1">
        <f t="array" ref="T54">IF(ISBLANK(C54),"",IFERROR(INDEX(ListeSeries!$C$2:$C$1045, MATCH(1, (DatasScan!G54=ListeSeries!$B$2:$B$1045) * (DatasScan!H54&gt;=ListeSeries!$D$2:$D$1045) * (DatasScan!H54&lt;=ListeSeries!$E$2:$E$1045), 0)), "no match"))</f>
        <v>GANDA 2</v>
      </c>
      <c r="U54" s="11" t="str" cm="1">
        <f t="array" ref="U54">IF(ISBLANK(C54),"",IFERROR(INDEX(ListeSeries!$F$2:$F$1045, MATCH(1, (DatasScan!G54=ListeSeries!$B$2:$B$1045) * (DatasScan!H54&gt;=ListeSeries!$D$2:$D$1045) * (DatasScan!H54&lt;=ListeSeries!$E$2:$E$1045), 0)), "no match"))</f>
        <v>2-6</v>
      </c>
    </row>
    <row r="55" spans="1:21" x14ac:dyDescent="0.25">
      <c r="A55" s="6" t="str">
        <f t="shared" si="5"/>
        <v>1</v>
      </c>
      <c r="B55" s="272" t="s">
        <v>3225</v>
      </c>
      <c r="C55" s="206" t="s">
        <v>1605</v>
      </c>
      <c r="D55" s="8">
        <v>1</v>
      </c>
      <c r="F55" s="7" t="str">
        <f t="shared" si="8"/>
        <v>709220250820X 1</v>
      </c>
      <c r="G55" s="21" t="str">
        <f>IF(ISBLANK(C55),"",_xlfn.XLOOKUP(_xlfn.XLOOKUP(VALUE(LEFT(C55,4)),Souches!$B$2:$B$15000,Souches!$E$2:$E$15000),Varietes!$B$2:$B$500,Varietes!$C$2:$C$500))</f>
        <v>BRAHY</v>
      </c>
      <c r="H55" s="19">
        <f>IF(ISBLANK(C55),"",_xlfn.XLOOKUP(VALUE(LEFT(C55,4)),Souches!$B$2:$B$15000,Souches!$D$2:$D$15000))</f>
        <v>2311</v>
      </c>
      <c r="I55" s="10">
        <f t="shared" si="0"/>
        <v>45889</v>
      </c>
      <c r="J55" s="19">
        <f>IF(I55="","",INT(('ObjProd (2)'!$C$25-I55)/7 * (ABS('ObjProd (2)'!$C$25-I55)&gt;=7)))</f>
        <v>4</v>
      </c>
      <c r="K55" s="10" t="str">
        <f>IF(I55="","",
IF(AND(DATEDIF(I55,'ObjProd (2)'!$C$25,"y")=0,DATEDIF(I55,'ObjProd (2)'!$C$25,"ym")=0,
   INT(('ObjProd (2)'!$C$25-EDATE(I55,DATEDIF(I55,'ObjProd (2)'!$C$25,"y")*12+DATEDIF(I55,'ObjProd (2)'!$C$25,"ym")))/7)=0),
   "&lt; 1 sem.",
   IF(DATEDIF(I55,'ObjProd (2)'!$C$25,"y")&gt;0,DATEDIF(I55,'ObjProd (2)'!$C$25,"y") &amp; " " &amp; IF(DATEDIF(I55,'ObjProd (2)'!$C$25,"y")=1,"an ","ans "),"") &amp;
   IF(DATEDIF(I55,'ObjProd (2)'!$C$25,"ym")&gt;0,DATEDIF(I55,'ObjProd (2)'!$C$25,"ym") &amp; " mois ", "") &amp;
   IF(INT(('ObjProd (2)'!$C$25-EDATE(I55,DATEDIF(I55,'ObjProd (2)'!$C$25,"y")*12+DATEDIF(I55,'ObjProd (2)'!$C$25,"ym")))/7)&gt;0,
      INT(('ObjProd (2)'!$C$25-EDATE(I55,DATEDIF(I55,'ObjProd (2)'!$C$25,"y")*12+DATEDIF(I55,'ObjProd (2)'!$C$25,"ym")))/7) &amp; " sem.",
      "")
)
)</f>
        <v>4 sem.</v>
      </c>
      <c r="L55" s="11" t="str">
        <f t="shared" si="1"/>
        <v>X 13</v>
      </c>
      <c r="M55" s="9">
        <f t="shared" si="2"/>
        <v>14</v>
      </c>
      <c r="N55" s="9" t="str" cm="1">
        <f t="array" aca="1" ref="N55" ca="1">LEFT(L55, IF(ISNUMBER(SUBSTITUTE(_xludf.MID(L55, 2, 1), ".", ",")), 1, 2))</f>
        <v xml:space="preserve">X </v>
      </c>
      <c r="O55" s="19">
        <f t="shared" ca="1" si="3"/>
        <v>13</v>
      </c>
      <c r="P55" s="9" t="str">
        <f t="shared" ca="1" si="6"/>
        <v>X</v>
      </c>
      <c r="Q55" s="9" t="str">
        <f t="shared" ca="1" si="7"/>
        <v>13+</v>
      </c>
      <c r="R55" s="9" t="str">
        <f t="shared" ca="1" si="4"/>
        <v>X13+</v>
      </c>
      <c r="S55" t="str" cm="1">
        <f t="array" ref="S55">IF(ISBLANK(C55),"",IFERROR(INDEX(ListeSeries!$A$2:$A$1045, MATCH(1, (DatasScan!G55=ListeSeries!$B$2:$B$1045) * (DatasScan!H55&gt;=ListeSeries!$D$2:$D$1045) * (DatasScan!H55&lt;=ListeSeries!$E$2:$E$1045), 0)), "no match"))</f>
        <v>BARHEE</v>
      </c>
      <c r="T55" s="7" t="str" cm="1">
        <f t="array" ref="T55">IF(ISBLANK(C55),"",IFERROR(INDEX(ListeSeries!$C$2:$C$1045, MATCH(1, (DatasScan!G55=ListeSeries!$B$2:$B$1045) * (DatasScan!H55&gt;=ListeSeries!$D$2:$D$1045) * (DatasScan!H55&lt;=ListeSeries!$E$2:$E$1045), 0)), "no match"))</f>
        <v>BAHREE 92</v>
      </c>
      <c r="U55" s="11" t="str" cm="1">
        <f t="array" ref="U55">IF(ISBLANK(C55),"",IFERROR(INDEX(ListeSeries!$F$2:$F$1045, MATCH(1, (DatasScan!G55=ListeSeries!$B$2:$B$1045) * (DatasScan!H55&gt;=ListeSeries!$D$2:$D$1045) * (DatasScan!H55&lt;=ListeSeries!$E$2:$E$1045), 0)), "no match"))</f>
        <v>2308-2322</v>
      </c>
    </row>
    <row r="56" spans="1:21" x14ac:dyDescent="0.25">
      <c r="A56" s="6" t="str">
        <f t="shared" si="5"/>
        <v>1</v>
      </c>
      <c r="B56" s="272" t="s">
        <v>3225</v>
      </c>
      <c r="C56" s="206" t="s">
        <v>1389</v>
      </c>
      <c r="D56" s="8">
        <v>2</v>
      </c>
      <c r="F56" s="7" t="str">
        <f t="shared" si="8"/>
        <v>709220250818E+1</v>
      </c>
      <c r="G56" s="21" t="str">
        <f>IF(ISBLANK(C56),"",_xlfn.XLOOKUP(_xlfn.XLOOKUP(VALUE(LEFT(C56,4)),Souches!$B$2:$B$15000,Souches!$E$2:$E$15000),Varietes!$B$2:$B$500,Varietes!$C$2:$C$500))</f>
        <v>BRAHY</v>
      </c>
      <c r="H56" s="19">
        <f>IF(ISBLANK(C56),"",_xlfn.XLOOKUP(VALUE(LEFT(C56,4)),Souches!$B$2:$B$15000,Souches!$D$2:$D$15000))</f>
        <v>2311</v>
      </c>
      <c r="I56" s="10">
        <f t="shared" si="0"/>
        <v>45887</v>
      </c>
      <c r="J56" s="19">
        <f>IF(I56="","",INT(('ObjProd (2)'!$C$25-I56)/7 * (ABS('ObjProd (2)'!$C$25-I56)&gt;=7)))</f>
        <v>4</v>
      </c>
      <c r="K56" s="10" t="str">
        <f>IF(I56="","",
IF(AND(DATEDIF(I56,'ObjProd (2)'!$C$25,"y")=0,DATEDIF(I56,'ObjProd (2)'!$C$25,"ym")=0,
   INT(('ObjProd (2)'!$C$25-EDATE(I56,DATEDIF(I56,'ObjProd (2)'!$C$25,"y")*12+DATEDIF(I56,'ObjProd (2)'!$C$25,"ym")))/7)=0),
   "&lt; 1 sem.",
   IF(DATEDIF(I56,'ObjProd (2)'!$C$25,"y")&gt;0,DATEDIF(I56,'ObjProd (2)'!$C$25,"y") &amp; " " &amp; IF(DATEDIF(I56,'ObjProd (2)'!$C$25,"y")=1,"an ","ans "),"") &amp;
   IF(DATEDIF(I56,'ObjProd (2)'!$C$25,"ym")&gt;0,DATEDIF(I56,'ObjProd (2)'!$C$25,"ym") &amp; " mois ", "") &amp;
   IF(INT(('ObjProd (2)'!$C$25-EDATE(I56,DATEDIF(I56,'ObjProd (2)'!$C$25,"y")*12+DATEDIF(I56,'ObjProd (2)'!$C$25,"ym")))/7)&gt;0,
      INT(('ObjProd (2)'!$C$25-EDATE(I56,DATEDIF(I56,'ObjProd (2)'!$C$25,"y")*12+DATEDIF(I56,'ObjProd (2)'!$C$25,"ym")))/7) &amp; " sem.",
      "")
)
)</f>
        <v xml:space="preserve">1 mois </v>
      </c>
      <c r="L56" s="11" t="str">
        <f t="shared" si="1"/>
        <v>E+12</v>
      </c>
      <c r="M56" s="9">
        <f t="shared" si="2"/>
        <v>28</v>
      </c>
      <c r="N56" s="9" t="str" cm="1">
        <f t="array" aca="1" ref="N56" ca="1">LEFT(L56, IF(ISNUMBER(SUBSTITUTE(_xludf.MID(L56, 2, 1), ".", ",")), 1, 2))</f>
        <v>E+</v>
      </c>
      <c r="O56" s="19">
        <f t="shared" ca="1" si="3"/>
        <v>12</v>
      </c>
      <c r="P56" s="9" t="str">
        <f t="shared" ca="1" si="6"/>
        <v>X</v>
      </c>
      <c r="Q56" s="9">
        <f t="shared" ca="1" si="7"/>
        <v>12</v>
      </c>
      <c r="R56" s="9" t="str">
        <f t="shared" ca="1" si="4"/>
        <v>X12</v>
      </c>
      <c r="S56" t="str" cm="1">
        <f t="array" ref="S56">IF(ISBLANK(C56),"",IFERROR(INDEX(ListeSeries!$A$2:$A$1045, MATCH(1, (DatasScan!G56=ListeSeries!$B$2:$B$1045) * (DatasScan!H56&gt;=ListeSeries!$D$2:$D$1045) * (DatasScan!H56&lt;=ListeSeries!$E$2:$E$1045), 0)), "no match"))</f>
        <v>BARHEE</v>
      </c>
      <c r="T56" s="7" t="str" cm="1">
        <f t="array" ref="T56">IF(ISBLANK(C56),"",IFERROR(INDEX(ListeSeries!$C$2:$C$1045, MATCH(1, (DatasScan!G56=ListeSeries!$B$2:$B$1045) * (DatasScan!H56&gt;=ListeSeries!$D$2:$D$1045) * (DatasScan!H56&lt;=ListeSeries!$E$2:$E$1045), 0)), "no match"))</f>
        <v>BAHREE 92</v>
      </c>
      <c r="U56" s="11" t="str" cm="1">
        <f t="array" ref="U56">IF(ISBLANK(C56),"",IFERROR(INDEX(ListeSeries!$F$2:$F$1045, MATCH(1, (DatasScan!G56=ListeSeries!$B$2:$B$1045) * (DatasScan!H56&gt;=ListeSeries!$D$2:$D$1045) * (DatasScan!H56&lt;=ListeSeries!$E$2:$E$1045), 0)), "no match"))</f>
        <v>2308-2322</v>
      </c>
    </row>
    <row r="57" spans="1:21" x14ac:dyDescent="0.25">
      <c r="A57" s="6" t="str">
        <f t="shared" si="5"/>
        <v>1</v>
      </c>
      <c r="B57" s="272" t="s">
        <v>3225</v>
      </c>
      <c r="C57" s="206" t="s">
        <v>1389</v>
      </c>
      <c r="D57" s="8">
        <v>2</v>
      </c>
      <c r="F57" s="7" t="str">
        <f t="shared" si="8"/>
        <v>709220250818E+1</v>
      </c>
      <c r="G57" s="21" t="str">
        <f>IF(ISBLANK(C57),"",_xlfn.XLOOKUP(_xlfn.XLOOKUP(VALUE(LEFT(C57,4)),Souches!$B$2:$B$15000,Souches!$E$2:$E$15000),Varietes!$B$2:$B$500,Varietes!$C$2:$C$500))</f>
        <v>BRAHY</v>
      </c>
      <c r="H57" s="19">
        <f>IF(ISBLANK(C57),"",_xlfn.XLOOKUP(VALUE(LEFT(C57,4)),Souches!$B$2:$B$15000,Souches!$D$2:$D$15000))</f>
        <v>2311</v>
      </c>
      <c r="I57" s="10">
        <f t="shared" si="0"/>
        <v>45887</v>
      </c>
      <c r="J57" s="19">
        <f>IF(I57="","",INT(('ObjProd (2)'!$C$25-I57)/7 * (ABS('ObjProd (2)'!$C$25-I57)&gt;=7)))</f>
        <v>4</v>
      </c>
      <c r="K57" s="10" t="str">
        <f>IF(I57="","",
IF(AND(DATEDIF(I57,'ObjProd (2)'!$C$25,"y")=0,DATEDIF(I57,'ObjProd (2)'!$C$25,"ym")=0,
   INT(('ObjProd (2)'!$C$25-EDATE(I57,DATEDIF(I57,'ObjProd (2)'!$C$25,"y")*12+DATEDIF(I57,'ObjProd (2)'!$C$25,"ym")))/7)=0),
   "&lt; 1 sem.",
   IF(DATEDIF(I57,'ObjProd (2)'!$C$25,"y")&gt;0,DATEDIF(I57,'ObjProd (2)'!$C$25,"y") &amp; " " &amp; IF(DATEDIF(I57,'ObjProd (2)'!$C$25,"y")=1,"an ","ans "),"") &amp;
   IF(DATEDIF(I57,'ObjProd (2)'!$C$25,"ym")&gt;0,DATEDIF(I57,'ObjProd (2)'!$C$25,"ym") &amp; " mois ", "") &amp;
   IF(INT(('ObjProd (2)'!$C$25-EDATE(I57,DATEDIF(I57,'ObjProd (2)'!$C$25,"y")*12+DATEDIF(I57,'ObjProd (2)'!$C$25,"ym")))/7)&gt;0,
      INT(('ObjProd (2)'!$C$25-EDATE(I57,DATEDIF(I57,'ObjProd (2)'!$C$25,"y")*12+DATEDIF(I57,'ObjProd (2)'!$C$25,"ym")))/7) &amp; " sem.",
      "")
)
)</f>
        <v xml:space="preserve">1 mois </v>
      </c>
      <c r="L57" s="11" t="str">
        <f t="shared" si="1"/>
        <v>E+12</v>
      </c>
      <c r="M57" s="9">
        <f t="shared" si="2"/>
        <v>28</v>
      </c>
      <c r="N57" s="9" t="str" cm="1">
        <f t="array" aca="1" ref="N57" ca="1">LEFT(L57, IF(ISNUMBER(SUBSTITUTE(_xludf.MID(L57, 2, 1), ".", ",")), 1, 2))</f>
        <v>E+</v>
      </c>
      <c r="O57" s="19">
        <f t="shared" ca="1" si="3"/>
        <v>12</v>
      </c>
      <c r="P57" s="9" t="str">
        <f t="shared" ca="1" si="6"/>
        <v>X</v>
      </c>
      <c r="Q57" s="9">
        <f t="shared" ca="1" si="7"/>
        <v>12</v>
      </c>
      <c r="R57" s="9" t="str">
        <f t="shared" ca="1" si="4"/>
        <v>X12</v>
      </c>
      <c r="S57" t="str" cm="1">
        <f t="array" ref="S57">IF(ISBLANK(C57),"",IFERROR(INDEX(ListeSeries!$A$2:$A$1045, MATCH(1, (DatasScan!G57=ListeSeries!$B$2:$B$1045) * (DatasScan!H57&gt;=ListeSeries!$D$2:$D$1045) * (DatasScan!H57&lt;=ListeSeries!$E$2:$E$1045), 0)), "no match"))</f>
        <v>BARHEE</v>
      </c>
      <c r="T57" s="7" t="str" cm="1">
        <f t="array" ref="T57">IF(ISBLANK(C57),"",IFERROR(INDEX(ListeSeries!$C$2:$C$1045, MATCH(1, (DatasScan!G57=ListeSeries!$B$2:$B$1045) * (DatasScan!H57&gt;=ListeSeries!$D$2:$D$1045) * (DatasScan!H57&lt;=ListeSeries!$E$2:$E$1045), 0)), "no match"))</f>
        <v>BAHREE 92</v>
      </c>
      <c r="U57" s="11" t="str" cm="1">
        <f t="array" ref="U57">IF(ISBLANK(C57),"",IFERROR(INDEX(ListeSeries!$F$2:$F$1045, MATCH(1, (DatasScan!G57=ListeSeries!$B$2:$B$1045) * (DatasScan!H57&gt;=ListeSeries!$D$2:$D$1045) * (DatasScan!H57&lt;=ListeSeries!$E$2:$E$1045), 0)), "no match"))</f>
        <v>2308-2322</v>
      </c>
    </row>
    <row r="58" spans="1:21" x14ac:dyDescent="0.25">
      <c r="A58" s="6" t="str">
        <f t="shared" si="5"/>
        <v>1</v>
      </c>
      <c r="B58" s="272" t="s">
        <v>3225</v>
      </c>
      <c r="C58" s="206" t="s">
        <v>1605</v>
      </c>
      <c r="D58" s="8">
        <v>1</v>
      </c>
      <c r="E58" s="11">
        <v>6</v>
      </c>
      <c r="F58" s="7" t="str">
        <f t="shared" si="8"/>
        <v>709220250820X 1</v>
      </c>
      <c r="G58" s="21" t="str">
        <f>IF(ISBLANK(C58),"",_xlfn.XLOOKUP(_xlfn.XLOOKUP(VALUE(LEFT(C58,4)),Souches!$B$2:$B$15000,Souches!$E$2:$E$15000),Varietes!$B$2:$B$500,Varietes!$C$2:$C$500))</f>
        <v>BRAHY</v>
      </c>
      <c r="H58" s="19">
        <f>IF(ISBLANK(C58),"",_xlfn.XLOOKUP(VALUE(LEFT(C58,4)),Souches!$B$2:$B$15000,Souches!$D$2:$D$15000))</f>
        <v>2311</v>
      </c>
      <c r="I58" s="10">
        <f t="shared" si="0"/>
        <v>45889</v>
      </c>
      <c r="J58" s="19">
        <f>IF(I58="","",INT(('ObjProd (2)'!$C$25-I58)/7 * (ABS('ObjProd (2)'!$C$25-I58)&gt;=7)))</f>
        <v>4</v>
      </c>
      <c r="K58" s="10" t="str">
        <f>IF(I58="","",
IF(AND(DATEDIF(I58,'ObjProd (2)'!$C$25,"y")=0,DATEDIF(I58,'ObjProd (2)'!$C$25,"ym")=0,
   INT(('ObjProd (2)'!$C$25-EDATE(I58,DATEDIF(I58,'ObjProd (2)'!$C$25,"y")*12+DATEDIF(I58,'ObjProd (2)'!$C$25,"ym")))/7)=0),
   "&lt; 1 sem.",
   IF(DATEDIF(I58,'ObjProd (2)'!$C$25,"y")&gt;0,DATEDIF(I58,'ObjProd (2)'!$C$25,"y") &amp; " " &amp; IF(DATEDIF(I58,'ObjProd (2)'!$C$25,"y")=1,"an ","ans "),"") &amp;
   IF(DATEDIF(I58,'ObjProd (2)'!$C$25,"ym")&gt;0,DATEDIF(I58,'ObjProd (2)'!$C$25,"ym") &amp; " mois ", "") &amp;
   IF(INT(('ObjProd (2)'!$C$25-EDATE(I58,DATEDIF(I58,'ObjProd (2)'!$C$25,"y")*12+DATEDIF(I58,'ObjProd (2)'!$C$25,"ym")))/7)&gt;0,
      INT(('ObjProd (2)'!$C$25-EDATE(I58,DATEDIF(I58,'ObjProd (2)'!$C$25,"y")*12+DATEDIF(I58,'ObjProd (2)'!$C$25,"ym")))/7) &amp; " sem.",
      "")
)
)</f>
        <v>4 sem.</v>
      </c>
      <c r="L58" s="11" t="str">
        <f t="shared" si="1"/>
        <v>X 13</v>
      </c>
      <c r="M58" s="9">
        <f t="shared" si="2"/>
        <v>20</v>
      </c>
      <c r="N58" s="9" t="str" cm="1">
        <f t="array" aca="1" ref="N58" ca="1">LEFT(L58, IF(ISNUMBER(SUBSTITUTE(_xludf.MID(L58, 2, 1), ".", ",")), 1, 2))</f>
        <v xml:space="preserve">X </v>
      </c>
      <c r="O58" s="19">
        <f t="shared" ca="1" si="3"/>
        <v>13</v>
      </c>
      <c r="P58" s="9" t="str">
        <f t="shared" ca="1" si="6"/>
        <v>X</v>
      </c>
      <c r="Q58" s="9" t="str">
        <f t="shared" ca="1" si="7"/>
        <v>13+</v>
      </c>
      <c r="R58" s="9" t="str">
        <f t="shared" ca="1" si="4"/>
        <v>X13+</v>
      </c>
      <c r="S58" t="str" cm="1">
        <f t="array" ref="S58">IF(ISBLANK(C58),"",IFERROR(INDEX(ListeSeries!$A$2:$A$1045, MATCH(1, (DatasScan!G58=ListeSeries!$B$2:$B$1045) * (DatasScan!H58&gt;=ListeSeries!$D$2:$D$1045) * (DatasScan!H58&lt;=ListeSeries!$E$2:$E$1045), 0)), "no match"))</f>
        <v>BARHEE</v>
      </c>
      <c r="T58" s="7" t="str" cm="1">
        <f t="array" ref="T58">IF(ISBLANK(C58),"",IFERROR(INDEX(ListeSeries!$C$2:$C$1045, MATCH(1, (DatasScan!G58=ListeSeries!$B$2:$B$1045) * (DatasScan!H58&gt;=ListeSeries!$D$2:$D$1045) * (DatasScan!H58&lt;=ListeSeries!$E$2:$E$1045), 0)), "no match"))</f>
        <v>BAHREE 92</v>
      </c>
      <c r="U58" s="11" t="str" cm="1">
        <f t="array" ref="U58">IF(ISBLANK(C58),"",IFERROR(INDEX(ListeSeries!$F$2:$F$1045, MATCH(1, (DatasScan!G58=ListeSeries!$B$2:$B$1045) * (DatasScan!H58&gt;=ListeSeries!$D$2:$D$1045) * (DatasScan!H58&lt;=ListeSeries!$E$2:$E$1045), 0)), "no match"))</f>
        <v>2308-2322</v>
      </c>
    </row>
    <row r="59" spans="1:21" x14ac:dyDescent="0.25">
      <c r="A59" s="6" t="str">
        <f t="shared" si="5"/>
        <v>1</v>
      </c>
      <c r="B59" s="272" t="s">
        <v>3225</v>
      </c>
      <c r="C59" s="206" t="s">
        <v>3210</v>
      </c>
      <c r="D59" s="8">
        <v>2</v>
      </c>
      <c r="E59" s="11">
        <v>6</v>
      </c>
      <c r="F59" s="7" t="str">
        <f t="shared" si="8"/>
        <v>869720250826XS1</v>
      </c>
      <c r="G59" s="21" t="str">
        <f>IF(ISBLANK(C59),"",_xlfn.XLOOKUP(_xlfn.XLOOKUP(VALUE(LEFT(C59,4)),Souches!$B$2:$B$15000,Souches!$E$2:$E$15000),Varietes!$B$2:$B$500,Varietes!$C$2:$C$500))</f>
        <v>RAWD</v>
      </c>
      <c r="H59" s="19">
        <f>IF(ISBLANK(C59),"",_xlfn.XLOOKUP(VALUE(LEFT(C59,4)),Souches!$B$2:$B$15000,Souches!$D$2:$D$15000))</f>
        <v>2301</v>
      </c>
      <c r="I59" s="10">
        <f t="shared" si="0"/>
        <v>45895</v>
      </c>
      <c r="J59" s="19">
        <f>IF(I59="","",INT(('ObjProd (2)'!$C$25-I59)/7 * (ABS('ObjProd (2)'!$C$25-I59)&gt;=7)))</f>
        <v>3</v>
      </c>
      <c r="K59" s="10" t="str">
        <f>IF(I59="","",
IF(AND(DATEDIF(I59,'ObjProd (2)'!$C$25,"y")=0,DATEDIF(I59,'ObjProd (2)'!$C$25,"ym")=0,
   INT(('ObjProd (2)'!$C$25-EDATE(I59,DATEDIF(I59,'ObjProd (2)'!$C$25,"y")*12+DATEDIF(I59,'ObjProd (2)'!$C$25,"ym")))/7)=0),
   "&lt; 1 sem.",
   IF(DATEDIF(I59,'ObjProd (2)'!$C$25,"y")&gt;0,DATEDIF(I59,'ObjProd (2)'!$C$25,"y") &amp; " " &amp; IF(DATEDIF(I59,'ObjProd (2)'!$C$25,"y")=1,"an ","ans "),"") &amp;
   IF(DATEDIF(I59,'ObjProd (2)'!$C$25,"ym")&gt;0,DATEDIF(I59,'ObjProd (2)'!$C$25,"ym") &amp; " mois ", "") &amp;
   IF(INT(('ObjProd (2)'!$C$25-EDATE(I59,DATEDIF(I59,'ObjProd (2)'!$C$25,"y")*12+DATEDIF(I59,'ObjProd (2)'!$C$25,"ym")))/7)&gt;0,
      INT(('ObjProd (2)'!$C$25-EDATE(I59,DATEDIF(I59,'ObjProd (2)'!$C$25,"y")*12+DATEDIF(I59,'ObjProd (2)'!$C$25,"ym")))/7) &amp; " sem.",
      "")
)
)</f>
        <v>3 sem.</v>
      </c>
      <c r="L59" s="11" t="str">
        <f t="shared" si="1"/>
        <v>XS15</v>
      </c>
      <c r="M59" s="9">
        <f t="shared" si="2"/>
        <v>34</v>
      </c>
      <c r="N59" s="9" t="str" cm="1">
        <f t="array" aca="1" ref="N59" ca="1">LEFT(L59, IF(ISNUMBER(SUBSTITUTE(_xludf.MID(L59, 2, 1), ".", ",")), 1, 2))</f>
        <v>XS</v>
      </c>
      <c r="O59" s="19">
        <f t="shared" ca="1" si="3"/>
        <v>15</v>
      </c>
      <c r="P59" s="9" t="str">
        <f t="shared" ca="1" si="6"/>
        <v>X</v>
      </c>
      <c r="Q59" s="9" t="str">
        <f t="shared" ca="1" si="7"/>
        <v>13+</v>
      </c>
      <c r="R59" s="9" t="str">
        <f t="shared" ca="1" si="4"/>
        <v>X13+</v>
      </c>
      <c r="S59" t="str" cm="1">
        <f t="array" ref="S59">IF(ISBLANK(C59),"",IFERROR(INDEX(ListeSeries!$A$2:$A$1045, MATCH(1, (DatasScan!G59=ListeSeries!$B$2:$B$1045) * (DatasScan!H59&gt;=ListeSeries!$D$2:$D$1045) * (DatasScan!H59&lt;=ListeSeries!$E$2:$E$1045), 0)), "no match"))</f>
        <v>RAWDAH</v>
      </c>
      <c r="T59" s="7" t="str" cm="1">
        <f t="array" ref="T59">IF(ISBLANK(C59),"",IFERROR(INDEX(ListeSeries!$C$2:$C$1045, MATCH(1, (DatasScan!G59=ListeSeries!$B$2:$B$1045) * (DatasScan!H59&gt;=ListeSeries!$D$2:$D$1045) * (DatasScan!H59&lt;=ListeSeries!$E$2:$E$1045), 0)), "no match"))</f>
        <v>RAWDAH 1</v>
      </c>
      <c r="U59" s="11" cm="1">
        <f t="array" ref="U59">IF(ISBLANK(C59),"",IFERROR(INDEX(ListeSeries!$F$2:$F$1045, MATCH(1, (DatasScan!G59=ListeSeries!$B$2:$B$1045) * (DatasScan!H59&gt;=ListeSeries!$D$2:$D$1045) * (DatasScan!H59&lt;=ListeSeries!$E$2:$E$1045), 0)), "no match"))</f>
        <v>2301</v>
      </c>
    </row>
    <row r="60" spans="1:21" x14ac:dyDescent="0.25">
      <c r="A60" s="6" t="str">
        <f t="shared" si="5"/>
        <v>1</v>
      </c>
      <c r="B60" s="272" t="s">
        <v>3225</v>
      </c>
      <c r="C60" s="206" t="s">
        <v>3228</v>
      </c>
      <c r="D60" s="8">
        <v>5</v>
      </c>
      <c r="E60" s="11">
        <v>6</v>
      </c>
      <c r="F60" s="7" t="str">
        <f t="shared" si="8"/>
        <v>869720250825XM1</v>
      </c>
      <c r="G60" s="21" t="str">
        <f>IF(ISBLANK(C60),"",_xlfn.XLOOKUP(_xlfn.XLOOKUP(VALUE(LEFT(C60,4)),Souches!$B$2:$B$15000,Souches!$E$2:$E$15000),Varietes!$B$2:$B$500,Varietes!$C$2:$C$500))</f>
        <v>RAWD</v>
      </c>
      <c r="H60" s="19">
        <f>IF(ISBLANK(C60),"",_xlfn.XLOOKUP(VALUE(LEFT(C60,4)),Souches!$B$2:$B$15000,Souches!$D$2:$D$15000))</f>
        <v>2301</v>
      </c>
      <c r="I60" s="10">
        <f t="shared" si="0"/>
        <v>45894</v>
      </c>
      <c r="J60" s="19">
        <f>IF(I60="","",INT(('ObjProd (2)'!$C$25-I60)/7 * (ABS('ObjProd (2)'!$C$25-I60)&gt;=7)))</f>
        <v>3</v>
      </c>
      <c r="K60" s="10" t="str">
        <f>IF(I60="","",
IF(AND(DATEDIF(I60,'ObjProd (2)'!$C$25,"y")=0,DATEDIF(I60,'ObjProd (2)'!$C$25,"ym")=0,
   INT(('ObjProd (2)'!$C$25-EDATE(I60,DATEDIF(I60,'ObjProd (2)'!$C$25,"y")*12+DATEDIF(I60,'ObjProd (2)'!$C$25,"ym")))/7)=0),
   "&lt; 1 sem.",
   IF(DATEDIF(I60,'ObjProd (2)'!$C$25,"y")&gt;0,DATEDIF(I60,'ObjProd (2)'!$C$25,"y") &amp; " " &amp; IF(DATEDIF(I60,'ObjProd (2)'!$C$25,"y")=1,"an ","ans "),"") &amp;
   IF(DATEDIF(I60,'ObjProd (2)'!$C$25,"ym")&gt;0,DATEDIF(I60,'ObjProd (2)'!$C$25,"ym") &amp; " mois ", "") &amp;
   IF(INT(('ObjProd (2)'!$C$25-EDATE(I60,DATEDIF(I60,'ObjProd (2)'!$C$25,"y")*12+DATEDIF(I60,'ObjProd (2)'!$C$25,"ym")))/7)&gt;0,
      INT(('ObjProd (2)'!$C$25-EDATE(I60,DATEDIF(I60,'ObjProd (2)'!$C$25,"y")*12+DATEDIF(I60,'ObjProd (2)'!$C$25,"ym")))/7) &amp; " sem.",
      "")
)
)</f>
        <v>3 sem.</v>
      </c>
      <c r="L60" s="11" t="str">
        <f t="shared" si="1"/>
        <v>XM15</v>
      </c>
      <c r="M60" s="9">
        <f t="shared" si="2"/>
        <v>76</v>
      </c>
      <c r="N60" s="9" t="str" cm="1">
        <f t="array" aca="1" ref="N60" ca="1">LEFT(L60, IF(ISNUMBER(SUBSTITUTE(_xludf.MID(L60, 2, 1), ".", ",")), 1, 2))</f>
        <v>XM</v>
      </c>
      <c r="O60" s="19">
        <f t="shared" ca="1" si="3"/>
        <v>15</v>
      </c>
      <c r="P60" s="9" t="str">
        <f t="shared" ca="1" si="6"/>
        <v>X</v>
      </c>
      <c r="Q60" s="9" t="str">
        <f t="shared" ca="1" si="7"/>
        <v>13+</v>
      </c>
      <c r="R60" s="9" t="str">
        <f t="shared" ca="1" si="4"/>
        <v>X13+</v>
      </c>
      <c r="S60" t="str" cm="1">
        <f t="array" ref="S60">IF(ISBLANK(C60),"",IFERROR(INDEX(ListeSeries!$A$2:$A$1045, MATCH(1, (DatasScan!G60=ListeSeries!$B$2:$B$1045) * (DatasScan!H60&gt;=ListeSeries!$D$2:$D$1045) * (DatasScan!H60&lt;=ListeSeries!$E$2:$E$1045), 0)), "no match"))</f>
        <v>RAWDAH</v>
      </c>
      <c r="T60" s="7" t="str" cm="1">
        <f t="array" ref="T60">IF(ISBLANK(C60),"",IFERROR(INDEX(ListeSeries!$C$2:$C$1045, MATCH(1, (DatasScan!G60=ListeSeries!$B$2:$B$1045) * (DatasScan!H60&gt;=ListeSeries!$D$2:$D$1045) * (DatasScan!H60&lt;=ListeSeries!$E$2:$E$1045), 0)), "no match"))</f>
        <v>RAWDAH 1</v>
      </c>
      <c r="U60" s="11" cm="1">
        <f t="array" ref="U60">IF(ISBLANK(C60),"",IFERROR(INDEX(ListeSeries!$F$2:$F$1045, MATCH(1, (DatasScan!G60=ListeSeries!$B$2:$B$1045) * (DatasScan!H60&gt;=ListeSeries!$D$2:$D$1045) * (DatasScan!H60&lt;=ListeSeries!$E$2:$E$1045), 0)), "no match"))</f>
        <v>2301</v>
      </c>
    </row>
    <row r="61" spans="1:21" x14ac:dyDescent="0.25">
      <c r="A61" s="6" t="str">
        <f t="shared" si="5"/>
        <v>1</v>
      </c>
      <c r="B61" s="8" t="s">
        <v>1003</v>
      </c>
      <c r="C61" s="206" t="s">
        <v>1390</v>
      </c>
      <c r="D61" s="8">
        <v>9</v>
      </c>
      <c r="E61" s="11">
        <v>1</v>
      </c>
      <c r="F61" s="7" t="str">
        <f t="shared" si="8"/>
        <v>869720250807X 1</v>
      </c>
      <c r="G61" s="21" t="str">
        <f>IF(ISBLANK(C61),"",_xlfn.XLOOKUP(_xlfn.XLOOKUP(VALUE(LEFT(C61,4)),Souches!$B$2:$B$15000,Souches!$E$2:$E$15000),Varietes!$B$2:$B$500,Varietes!$C$2:$C$500))</f>
        <v>RAWD</v>
      </c>
      <c r="H61" s="19">
        <f>IF(ISBLANK(C61),"",_xlfn.XLOOKUP(VALUE(LEFT(C61,4)),Souches!$B$2:$B$15000,Souches!$D$2:$D$15000))</f>
        <v>2301</v>
      </c>
      <c r="I61" s="10">
        <f t="shared" si="0"/>
        <v>45876</v>
      </c>
      <c r="J61" s="19">
        <f>IF(I61="","",INT(('ObjProd (2)'!$C$25-I61)/7 * (ABS('ObjProd (2)'!$C$25-I61)&gt;=7)))</f>
        <v>6</v>
      </c>
      <c r="K61" s="10" t="str">
        <f>IF(I61="","",
IF(AND(DATEDIF(I61,'ObjProd (2)'!$C$25,"y")=0,DATEDIF(I61,'ObjProd (2)'!$C$25,"ym")=0,
   INT(('ObjProd (2)'!$C$25-EDATE(I61,DATEDIF(I61,'ObjProd (2)'!$C$25,"y")*12+DATEDIF(I61,'ObjProd (2)'!$C$25,"ym")))/7)=0),
   "&lt; 1 sem.",
   IF(DATEDIF(I61,'ObjProd (2)'!$C$25,"y")&gt;0,DATEDIF(I61,'ObjProd (2)'!$C$25,"y") &amp; " " &amp; IF(DATEDIF(I61,'ObjProd (2)'!$C$25,"y")=1,"an ","ans "),"") &amp;
   IF(DATEDIF(I61,'ObjProd (2)'!$C$25,"ym")&gt;0,DATEDIF(I61,'ObjProd (2)'!$C$25,"ym") &amp; " mois ", "") &amp;
   IF(INT(('ObjProd (2)'!$C$25-EDATE(I61,DATEDIF(I61,'ObjProd (2)'!$C$25,"y")*12+DATEDIF(I61,'ObjProd (2)'!$C$25,"ym")))/7)&gt;0,
      INT(('ObjProd (2)'!$C$25-EDATE(I61,DATEDIF(I61,'ObjProd (2)'!$C$25,"y")*12+DATEDIF(I61,'ObjProd (2)'!$C$25,"ym")))/7) &amp; " sem.",
      "")
)
)</f>
        <v>1 mois 1 sem.</v>
      </c>
      <c r="L61" s="11" t="str">
        <f t="shared" si="1"/>
        <v>X 16</v>
      </c>
      <c r="M61" s="9">
        <f t="shared" si="2"/>
        <v>127</v>
      </c>
      <c r="N61" s="9" t="str" cm="1">
        <f t="array" aca="1" ref="N61" ca="1">LEFT(L61, IF(ISNUMBER(SUBSTITUTE(_xludf.MID(L61, 2, 1), ".", ",")), 1, 2))</f>
        <v xml:space="preserve">X </v>
      </c>
      <c r="O61" s="19">
        <f t="shared" ca="1" si="3"/>
        <v>16</v>
      </c>
      <c r="P61" s="9" t="str">
        <f t="shared" ca="1" si="6"/>
        <v>X</v>
      </c>
      <c r="Q61" s="9" t="str">
        <f t="shared" ca="1" si="7"/>
        <v>13+</v>
      </c>
      <c r="R61" s="9" t="str">
        <f t="shared" ca="1" si="4"/>
        <v>X13+</v>
      </c>
      <c r="S61" t="str" cm="1">
        <f t="array" ref="S61">IF(ISBLANK(C61),"",IFERROR(INDEX(ListeSeries!$A$2:$A$1045, MATCH(1, (DatasScan!G61=ListeSeries!$B$2:$B$1045) * (DatasScan!H61&gt;=ListeSeries!$D$2:$D$1045) * (DatasScan!H61&lt;=ListeSeries!$E$2:$E$1045), 0)), "no match"))</f>
        <v>RAWDAH</v>
      </c>
      <c r="T61" s="7" t="str" cm="1">
        <f t="array" ref="T61">IF(ISBLANK(C61),"",IFERROR(INDEX(ListeSeries!$C$2:$C$1045, MATCH(1, (DatasScan!G61=ListeSeries!$B$2:$B$1045) * (DatasScan!H61&gt;=ListeSeries!$D$2:$D$1045) * (DatasScan!H61&lt;=ListeSeries!$E$2:$E$1045), 0)), "no match"))</f>
        <v>RAWDAH 1</v>
      </c>
      <c r="U61" s="11" cm="1">
        <f t="array" ref="U61">IF(ISBLANK(C61),"",IFERROR(INDEX(ListeSeries!$F$2:$F$1045, MATCH(1, (DatasScan!G61=ListeSeries!$B$2:$B$1045) * (DatasScan!H61&gt;=ListeSeries!$D$2:$D$1045) * (DatasScan!H61&lt;=ListeSeries!$E$2:$E$1045), 0)), "no match"))</f>
        <v>2301</v>
      </c>
    </row>
    <row r="62" spans="1:21" x14ac:dyDescent="0.25">
      <c r="A62" s="6" t="str">
        <f t="shared" si="5"/>
        <v>1</v>
      </c>
      <c r="B62" s="272" t="s">
        <v>1003</v>
      </c>
      <c r="C62" s="206" t="s">
        <v>1408</v>
      </c>
      <c r="D62" s="8">
        <v>16</v>
      </c>
      <c r="F62" s="7" t="str">
        <f t="shared" si="8"/>
        <v>825520250819E+2</v>
      </c>
      <c r="G62" s="21" t="str">
        <f>IF(ISBLANK(C62),"",_xlfn.XLOOKUP(_xlfn.XLOOKUP(VALUE(LEFT(C62,4)),Souches!$B$2:$B$15000,Souches!$E$2:$E$15000),Varietes!$B$2:$B$500,Varietes!$C$2:$C$500))</f>
        <v>FAR F</v>
      </c>
      <c r="H62" s="19">
        <f>IF(ISBLANK(C62),"",_xlfn.XLOOKUP(VALUE(LEFT(C62,4)),Souches!$B$2:$B$15000,Souches!$D$2:$D$15000))</f>
        <v>257</v>
      </c>
      <c r="I62" s="10">
        <f t="shared" si="0"/>
        <v>45888</v>
      </c>
      <c r="J62" s="19">
        <f>IF(I62="","",INT(('ObjProd (2)'!$C$25-I62)/7 * (ABS('ObjProd (2)'!$C$25-I62)&gt;=7)))</f>
        <v>4</v>
      </c>
      <c r="K62" s="10" t="str">
        <f>IF(I62="","",
IF(AND(DATEDIF(I62,'ObjProd (2)'!$C$25,"y")=0,DATEDIF(I62,'ObjProd (2)'!$C$25,"ym")=0,
   INT(('ObjProd (2)'!$C$25-EDATE(I62,DATEDIF(I62,'ObjProd (2)'!$C$25,"y")*12+DATEDIF(I62,'ObjProd (2)'!$C$25,"ym")))/7)=0),
   "&lt; 1 sem.",
   IF(DATEDIF(I62,'ObjProd (2)'!$C$25,"y")&gt;0,DATEDIF(I62,'ObjProd (2)'!$C$25,"y") &amp; " " &amp; IF(DATEDIF(I62,'ObjProd (2)'!$C$25,"y")=1,"an ","ans "),"") &amp;
   IF(DATEDIF(I62,'ObjProd (2)'!$C$25,"ym")&gt;0,DATEDIF(I62,'ObjProd (2)'!$C$25,"ym") &amp; " mois ", "") &amp;
   IF(INT(('ObjProd (2)'!$C$25-EDATE(I62,DATEDIF(I62,'ObjProd (2)'!$C$25,"y")*12+DATEDIF(I62,'ObjProd (2)'!$C$25,"ym")))/7)&gt;0,
      INT(('ObjProd (2)'!$C$25-EDATE(I62,DATEDIF(I62,'ObjProd (2)'!$C$25,"y")*12+DATEDIF(I62,'ObjProd (2)'!$C$25,"ym")))/7) &amp; " sem.",
      "")
)
)</f>
        <v>4 sem.</v>
      </c>
      <c r="L62" s="11" t="str">
        <f t="shared" si="1"/>
        <v>E+23</v>
      </c>
      <c r="M62" s="9">
        <f t="shared" si="2"/>
        <v>224</v>
      </c>
      <c r="N62" s="9" t="str" cm="1">
        <f t="array" aca="1" ref="N62" ca="1">LEFT(L62, IF(ISNUMBER(SUBSTITUTE(_xludf.MID(L62, 2, 1), ".", ",")), 1, 2))</f>
        <v>E+</v>
      </c>
      <c r="O62" s="19">
        <f t="shared" ca="1" si="3"/>
        <v>23</v>
      </c>
      <c r="P62" s="9" t="str">
        <f t="shared" ca="1" si="6"/>
        <v>X</v>
      </c>
      <c r="Q62" s="9" t="str">
        <f t="shared" ca="1" si="7"/>
        <v>13+</v>
      </c>
      <c r="R62" s="9" t="str">
        <f t="shared" ca="1" si="4"/>
        <v>X13+</v>
      </c>
      <c r="S62" t="str" cm="1">
        <f t="array" ref="S62">IF(ISBLANK(C62),"",IFERROR(INDEX(ListeSeries!$A$2:$A$1045, MATCH(1, (DatasScan!G62=ListeSeries!$B$2:$B$1045) * (DatasScan!H62&gt;=ListeSeries!$D$2:$D$1045) * (DatasScan!H62&lt;=ListeSeries!$E$2:$E$1045), 0)), "no match"))</f>
        <v>FARD femelle</v>
      </c>
      <c r="T62" s="7" t="str" cm="1">
        <f t="array" ref="T62">IF(ISBLANK(C62),"",IFERROR(INDEX(ListeSeries!$C$2:$C$1045, MATCH(1, (DatasScan!G62=ListeSeries!$B$2:$B$1045) * (DatasScan!H62&gt;=ListeSeries!$D$2:$D$1045) * (DatasScan!H62&lt;=ListeSeries!$E$2:$E$1045), 0)), "no match"))</f>
        <v>FARD 20</v>
      </c>
      <c r="U62" s="11" t="str" cm="1">
        <f t="array" ref="U62">IF(ISBLANK(C62),"",IFERROR(INDEX(ListeSeries!$F$2:$F$1045, MATCH(1, (DatasScan!G62=ListeSeries!$B$2:$B$1045) * (DatasScan!H62&gt;=ListeSeries!$D$2:$D$1045) * (DatasScan!H62&lt;=ListeSeries!$E$2:$E$1045), 0)), "no match"))</f>
        <v>253-262</v>
      </c>
    </row>
    <row r="63" spans="1:21" x14ac:dyDescent="0.25">
      <c r="A63" s="6" t="str">
        <f t="shared" si="5"/>
        <v>1</v>
      </c>
      <c r="B63" s="8" t="s">
        <v>1002</v>
      </c>
      <c r="C63" s="206" t="s">
        <v>3229</v>
      </c>
      <c r="D63" s="8">
        <v>21</v>
      </c>
      <c r="F63" s="7" t="str">
        <f t="shared" si="8"/>
        <v>709220250908XM1</v>
      </c>
      <c r="G63" s="21" t="str">
        <f>IF(ISBLANK(C63),"",_xlfn.XLOOKUP(_xlfn.XLOOKUP(VALUE(LEFT(C63,4)),Souches!$B$2:$B$15000,Souches!$E$2:$E$15000),Varietes!$B$2:$B$500,Varietes!$C$2:$C$500))</f>
        <v>BRAHY</v>
      </c>
      <c r="H63" s="19">
        <f>IF(ISBLANK(C63),"",_xlfn.XLOOKUP(VALUE(LEFT(C63,4)),Souches!$B$2:$B$15000,Souches!$D$2:$D$15000))</f>
        <v>2311</v>
      </c>
      <c r="I63" s="10">
        <f t="shared" si="0"/>
        <v>45908</v>
      </c>
      <c r="J63" s="19">
        <f>IF(I63="","",INT(('ObjProd (2)'!$C$25-I63)/7 * (ABS('ObjProd (2)'!$C$25-I63)&gt;=7)))</f>
        <v>1</v>
      </c>
      <c r="K63" s="10" t="str">
        <f>IF(I63="","",
IF(AND(DATEDIF(I63,'ObjProd (2)'!$C$25,"y")=0,DATEDIF(I63,'ObjProd (2)'!$C$25,"ym")=0,
   INT(('ObjProd (2)'!$C$25-EDATE(I63,DATEDIF(I63,'ObjProd (2)'!$C$25,"y")*12+DATEDIF(I63,'ObjProd (2)'!$C$25,"ym")))/7)=0),
   "&lt; 1 sem.",
   IF(DATEDIF(I63,'ObjProd (2)'!$C$25,"y")&gt;0,DATEDIF(I63,'ObjProd (2)'!$C$25,"y") &amp; " " &amp; IF(DATEDIF(I63,'ObjProd (2)'!$C$25,"y")=1,"an ","ans "),"") &amp;
   IF(DATEDIF(I63,'ObjProd (2)'!$C$25,"ym")&gt;0,DATEDIF(I63,'ObjProd (2)'!$C$25,"ym") &amp; " mois ", "") &amp;
   IF(INT(('ObjProd (2)'!$C$25-EDATE(I63,DATEDIF(I63,'ObjProd (2)'!$C$25,"y")*12+DATEDIF(I63,'ObjProd (2)'!$C$25,"ym")))/7)&gt;0,
      INT(('ObjProd (2)'!$C$25-EDATE(I63,DATEDIF(I63,'ObjProd (2)'!$C$25,"y")*12+DATEDIF(I63,'ObjProd (2)'!$C$25,"ym")))/7) &amp; " sem.",
      "")
)
)</f>
        <v>1 sem.</v>
      </c>
      <c r="L63" s="11" t="str">
        <f t="shared" si="1"/>
        <v>XM12</v>
      </c>
      <c r="M63" s="9">
        <f t="shared" si="2"/>
        <v>294</v>
      </c>
      <c r="N63" s="9" t="str" cm="1">
        <f t="array" aca="1" ref="N63" ca="1">LEFT(L63, IF(ISNUMBER(SUBSTITUTE(_xludf.MID(L63, 2, 1), ".", ",")), 1, 2))</f>
        <v>XM</v>
      </c>
      <c r="O63" s="19">
        <f t="shared" ca="1" si="3"/>
        <v>12</v>
      </c>
      <c r="P63" s="9" t="str">
        <f t="shared" ca="1" si="6"/>
        <v>X</v>
      </c>
      <c r="Q63" s="9">
        <f t="shared" ca="1" si="7"/>
        <v>12</v>
      </c>
      <c r="R63" s="9" t="str">
        <f t="shared" ca="1" si="4"/>
        <v>X12</v>
      </c>
      <c r="S63" t="str" cm="1">
        <f t="array" ref="S63">IF(ISBLANK(C63),"",IFERROR(INDEX(ListeSeries!$A$2:$A$1045, MATCH(1, (DatasScan!G63=ListeSeries!$B$2:$B$1045) * (DatasScan!H63&gt;=ListeSeries!$D$2:$D$1045) * (DatasScan!H63&lt;=ListeSeries!$E$2:$E$1045), 0)), "no match"))</f>
        <v>BARHEE</v>
      </c>
      <c r="T63" s="7" t="str" cm="1">
        <f t="array" ref="T63">IF(ISBLANK(C63),"",IFERROR(INDEX(ListeSeries!$C$2:$C$1045, MATCH(1, (DatasScan!G63=ListeSeries!$B$2:$B$1045) * (DatasScan!H63&gt;=ListeSeries!$D$2:$D$1045) * (DatasScan!H63&lt;=ListeSeries!$E$2:$E$1045), 0)), "no match"))</f>
        <v>BAHREE 92</v>
      </c>
      <c r="U63" s="11" t="str" cm="1">
        <f t="array" ref="U63">IF(ISBLANK(C63),"",IFERROR(INDEX(ListeSeries!$F$2:$F$1045, MATCH(1, (DatasScan!G63=ListeSeries!$B$2:$B$1045) * (DatasScan!H63&gt;=ListeSeries!$D$2:$D$1045) * (DatasScan!H63&lt;=ListeSeries!$E$2:$E$1045), 0)), "no match"))</f>
        <v>2308-2322</v>
      </c>
    </row>
    <row r="64" spans="1:21" x14ac:dyDescent="0.25">
      <c r="A64" s="6" t="str">
        <f t="shared" si="5"/>
        <v>1</v>
      </c>
      <c r="B64" s="8" t="s">
        <v>961</v>
      </c>
      <c r="C64" s="206" t="s">
        <v>3212</v>
      </c>
      <c r="D64" s="8">
        <v>17</v>
      </c>
      <c r="F64" s="7" t="str">
        <f t="shared" si="8"/>
        <v>594820250904X 2</v>
      </c>
      <c r="G64" s="21" t="str">
        <f>IF(ISBLANK(C64),"",_xlfn.XLOOKUP(_xlfn.XLOOKUP(VALUE(LEFT(C64,4)),Souches!$B$2:$B$15000,Souches!$E$2:$E$15000),Varietes!$B$2:$B$500,Varietes!$C$2:$C$500))</f>
        <v>MDJU</v>
      </c>
      <c r="H64" s="19">
        <f>IF(ISBLANK(C64),"",_xlfn.XLOOKUP(VALUE(LEFT(C64,4)),Souches!$B$2:$B$15000,Souches!$D$2:$D$15000))</f>
        <v>2406</v>
      </c>
      <c r="I64" s="10">
        <f t="shared" si="0"/>
        <v>45904</v>
      </c>
      <c r="J64" s="19">
        <f>IF(I64="","",INT(('ObjProd (2)'!$C$25-I64)/7 * (ABS('ObjProd (2)'!$C$25-I64)&gt;=7)))</f>
        <v>2</v>
      </c>
      <c r="K64" s="10" t="str">
        <f>IF(I64="","",
IF(AND(DATEDIF(I64,'ObjProd (2)'!$C$25,"y")=0,DATEDIF(I64,'ObjProd (2)'!$C$25,"ym")=0,
   INT(('ObjProd (2)'!$C$25-EDATE(I64,DATEDIF(I64,'ObjProd (2)'!$C$25,"y")*12+DATEDIF(I64,'ObjProd (2)'!$C$25,"ym")))/7)=0),
   "&lt; 1 sem.",
   IF(DATEDIF(I64,'ObjProd (2)'!$C$25,"y")&gt;0,DATEDIF(I64,'ObjProd (2)'!$C$25,"y") &amp; " " &amp; IF(DATEDIF(I64,'ObjProd (2)'!$C$25,"y")=1,"an ","ans "),"") &amp;
   IF(DATEDIF(I64,'ObjProd (2)'!$C$25,"ym")&gt;0,DATEDIF(I64,'ObjProd (2)'!$C$25,"ym") &amp; " mois ", "") &amp;
   IF(INT(('ObjProd (2)'!$C$25-EDATE(I64,DATEDIF(I64,'ObjProd (2)'!$C$25,"y")*12+DATEDIF(I64,'ObjProd (2)'!$C$25,"ym")))/7)&gt;0,
      INT(('ObjProd (2)'!$C$25-EDATE(I64,DATEDIF(I64,'ObjProd (2)'!$C$25,"y")*12+DATEDIF(I64,'ObjProd (2)'!$C$25,"ym")))/7) &amp; " sem.",
      "")
)
)</f>
        <v>2 sem.</v>
      </c>
      <c r="L64" s="11" t="str">
        <f t="shared" si="1"/>
        <v xml:space="preserve">X 2 </v>
      </c>
      <c r="M64" s="9">
        <f t="shared" si="2"/>
        <v>238</v>
      </c>
      <c r="N64" s="9" t="str" cm="1">
        <f t="array" aca="1" ref="N64" ca="1">LEFT(L64, IF(ISNUMBER(SUBSTITUTE(_xludf.MID(L64, 2, 1), ".", ",")), 1, 2))</f>
        <v xml:space="preserve">X </v>
      </c>
      <c r="O64" s="19">
        <f t="shared" ca="1" si="3"/>
        <v>2</v>
      </c>
      <c r="P64" s="9" t="str">
        <f t="shared" ca="1" si="6"/>
        <v>X</v>
      </c>
      <c r="Q64" s="9">
        <f t="shared" ca="1" si="7"/>
        <v>2</v>
      </c>
      <c r="R64" s="9" t="str">
        <f t="shared" ca="1" si="4"/>
        <v>X2</v>
      </c>
      <c r="S64" t="str" cm="1">
        <f t="array" ref="S64">IF(ISBLANK(C64),"",IFERROR(INDEX(ListeSeries!$A$2:$A$1045, MATCH(1, (DatasScan!G64=ListeSeries!$B$2:$B$1045) * (DatasScan!H64&gt;=ListeSeries!$D$2:$D$1045) * (DatasScan!H64&lt;=ListeSeries!$E$2:$E$1045), 0)), "no match"))</f>
        <v>MEDJOOL</v>
      </c>
      <c r="T64" s="7" t="str" cm="1">
        <f t="array" ref="T64">IF(ISBLANK(C64),"",IFERROR(INDEX(ListeSeries!$C$2:$C$1045, MATCH(1, (DatasScan!G64=ListeSeries!$B$2:$B$1045) * (DatasScan!H64&gt;=ListeSeries!$D$2:$D$1045) * (DatasScan!H64&lt;=ListeSeries!$E$2:$E$1045), 0)), "no match"))</f>
        <v>MEDJOOL 111</v>
      </c>
      <c r="U64" s="11" cm="1">
        <f t="array" ref="U64">IF(ISBLANK(C64),"",IFERROR(INDEX(ListeSeries!$F$2:$F$1045, MATCH(1, (DatasScan!G64=ListeSeries!$B$2:$B$1045) * (DatasScan!H64&gt;=ListeSeries!$D$2:$D$1045) * (DatasScan!H64&lt;=ListeSeries!$E$2:$E$1045), 0)), "no match"))</f>
        <v>2406</v>
      </c>
    </row>
    <row r="65" spans="1:23" x14ac:dyDescent="0.25">
      <c r="A65" s="6" t="str">
        <f t="shared" si="5"/>
        <v>1</v>
      </c>
      <c r="B65" s="8" t="s">
        <v>1013</v>
      </c>
      <c r="C65" s="206" t="s">
        <v>1426</v>
      </c>
      <c r="D65" s="8">
        <v>1</v>
      </c>
      <c r="E65" s="11">
        <v>6</v>
      </c>
      <c r="F65" s="7" t="str">
        <f t="shared" si="8"/>
        <v>870320250819XM1</v>
      </c>
      <c r="G65" s="21" t="str">
        <f>IF(ISBLANK(C65),"",_xlfn.XLOOKUP(_xlfn.XLOOKUP(VALUE(LEFT(C65,4)),Souches!$B$2:$B$15000,Souches!$E$2:$E$15000),Varietes!$B$2:$B$500,Varietes!$C$2:$C$500))</f>
        <v>ISEHS</v>
      </c>
      <c r="H65" s="19">
        <f>IF(ISBLANK(C65),"",_xlfn.XLOOKUP(VALUE(LEFT(C65,4)),Souches!$B$2:$B$15000,Souches!$D$2:$D$15000))</f>
        <v>9308</v>
      </c>
      <c r="I65" s="10">
        <f t="shared" si="0"/>
        <v>45888</v>
      </c>
      <c r="J65" s="19">
        <f>IF(I65="","",INT(('ObjProd (2)'!$C$25-I65)/7 * (ABS('ObjProd (2)'!$C$25-I65)&gt;=7)))</f>
        <v>4</v>
      </c>
      <c r="K65" s="10" t="str">
        <f>IF(I65="","",
IF(AND(DATEDIF(I65,'ObjProd (2)'!$C$25,"y")=0,DATEDIF(I65,'ObjProd (2)'!$C$25,"ym")=0,
   INT(('ObjProd (2)'!$C$25-EDATE(I65,DATEDIF(I65,'ObjProd (2)'!$C$25,"y")*12+DATEDIF(I65,'ObjProd (2)'!$C$25,"ym")))/7)=0),
   "&lt; 1 sem.",
   IF(DATEDIF(I65,'ObjProd (2)'!$C$25,"y")&gt;0,DATEDIF(I65,'ObjProd (2)'!$C$25,"y") &amp; " " &amp; IF(DATEDIF(I65,'ObjProd (2)'!$C$25,"y")=1,"an ","ans "),"") &amp;
   IF(DATEDIF(I65,'ObjProd (2)'!$C$25,"ym")&gt;0,DATEDIF(I65,'ObjProd (2)'!$C$25,"ym") &amp; " mois ", "") &amp;
   IF(INT(('ObjProd (2)'!$C$25-EDATE(I65,DATEDIF(I65,'ObjProd (2)'!$C$25,"y")*12+DATEDIF(I65,'ObjProd (2)'!$C$25,"ym")))/7)&gt;0,
      INT(('ObjProd (2)'!$C$25-EDATE(I65,DATEDIF(I65,'ObjProd (2)'!$C$25,"y")*12+DATEDIF(I65,'ObjProd (2)'!$C$25,"ym")))/7) &amp; " sem.",
      "")
)
)</f>
        <v>4 sem.</v>
      </c>
      <c r="L65" s="11" t="str">
        <f t="shared" si="1"/>
        <v>XM12</v>
      </c>
      <c r="M65" s="9">
        <f t="shared" si="2"/>
        <v>20</v>
      </c>
      <c r="N65" s="9" t="str" cm="1">
        <f t="array" aca="1" ref="N65" ca="1">LEFT(L65, IF(ISNUMBER(SUBSTITUTE(_xludf.MID(L65, 2, 1), ".", ",")), 1, 2))</f>
        <v>XM</v>
      </c>
      <c r="O65" s="19">
        <f t="shared" ca="1" si="3"/>
        <v>12</v>
      </c>
      <c r="P65" s="9" t="str">
        <f t="shared" ca="1" si="6"/>
        <v>X</v>
      </c>
      <c r="Q65" s="9">
        <f t="shared" ca="1" si="7"/>
        <v>12</v>
      </c>
      <c r="R65" s="9" t="str">
        <f t="shared" ca="1" si="4"/>
        <v>X12</v>
      </c>
      <c r="S65" t="str" cm="1">
        <f t="array" ref="S65">IF(ISBLANK(C65),"",IFERROR(INDEX(ListeSeries!$A$2:$A$1045, MATCH(1, (DatasScan!G65=ListeSeries!$B$2:$B$1045) * (DatasScan!H65&gt;=ListeSeries!$D$2:$D$1045) * (DatasScan!H65&lt;=ListeSeries!$E$2:$E$1045), 0)), "no match"))</f>
        <v>SHESHI</v>
      </c>
      <c r="T65" s="7" t="str" cm="1">
        <f t="array" ref="T65">IF(ISBLANK(C65),"",IFERROR(INDEX(ListeSeries!$C$2:$C$1045, MATCH(1, (DatasScan!G65=ListeSeries!$B$2:$B$1045) * (DatasScan!H65&gt;=ListeSeries!$D$2:$D$1045) * (DatasScan!H65&lt;=ListeSeries!$E$2:$E$1045), 0)), "no match"))</f>
        <v>SHESHI 03</v>
      </c>
      <c r="U65" s="11" cm="1">
        <f t="array" ref="U65">IF(ISBLANK(C65),"",IFERROR(INDEX(ListeSeries!$F$2:$F$1045, MATCH(1, (DatasScan!G65=ListeSeries!$B$2:$B$1045) * (DatasScan!H65&gt;=ListeSeries!$D$2:$D$1045) * (DatasScan!H65&lt;=ListeSeries!$E$2:$E$1045), 0)), "no match"))</f>
        <v>9308</v>
      </c>
    </row>
    <row r="66" spans="1:23" x14ac:dyDescent="0.25">
      <c r="A66" s="6" t="str">
        <f t="shared" si="5"/>
        <v>1</v>
      </c>
      <c r="B66" s="272" t="s">
        <v>1013</v>
      </c>
      <c r="C66" s="206" t="s">
        <v>3230</v>
      </c>
      <c r="D66" s="8">
        <v>20</v>
      </c>
      <c r="F66" s="7" t="str">
        <f t="shared" si="8"/>
        <v>709220250828G 6</v>
      </c>
      <c r="G66" s="21" t="str">
        <f>IF(ISBLANK(C66),"",_xlfn.XLOOKUP(_xlfn.XLOOKUP(VALUE(LEFT(C66,4)),Souches!$B$2:$B$15000,Souches!$E$2:$E$15000),Varietes!$B$2:$B$500,Varietes!$C$2:$C$500))</f>
        <v>BRAHY</v>
      </c>
      <c r="H66" s="19">
        <f>IF(ISBLANK(C66),"",_xlfn.XLOOKUP(VALUE(LEFT(C66,4)),Souches!$B$2:$B$15000,Souches!$D$2:$D$15000))</f>
        <v>2311</v>
      </c>
      <c r="I66" s="10">
        <f t="shared" ref="I66:I129" si="12">IF(ISBLANK(C66),"",DATE(MID(C66,5,4),MID(C66,9,2),MID(C66,11,2)))</f>
        <v>45897</v>
      </c>
      <c r="J66" s="19">
        <f>IF(I66="","",INT(('ObjProd (2)'!$C$25-I66)/7 * (ABS('ObjProd (2)'!$C$25-I66)&gt;=7)))</f>
        <v>3</v>
      </c>
      <c r="K66" s="10" t="str">
        <f>IF(I66="","",
IF(AND(DATEDIF(I66,'ObjProd (2)'!$C$25,"y")=0,DATEDIF(I66,'ObjProd (2)'!$C$25,"ym")=0,
   INT(('ObjProd (2)'!$C$25-EDATE(I66,DATEDIF(I66,'ObjProd (2)'!$C$25,"y")*12+DATEDIF(I66,'ObjProd (2)'!$C$25,"ym")))/7)=0),
   "&lt; 1 sem.",
   IF(DATEDIF(I66,'ObjProd (2)'!$C$25,"y")&gt;0,DATEDIF(I66,'ObjProd (2)'!$C$25,"y") &amp; " " &amp; IF(DATEDIF(I66,'ObjProd (2)'!$C$25,"y")=1,"an ","ans "),"") &amp;
   IF(DATEDIF(I66,'ObjProd (2)'!$C$25,"ym")&gt;0,DATEDIF(I66,'ObjProd (2)'!$C$25,"ym") &amp; " mois ", "") &amp;
   IF(INT(('ObjProd (2)'!$C$25-EDATE(I66,DATEDIF(I66,'ObjProd (2)'!$C$25,"y")*12+DATEDIF(I66,'ObjProd (2)'!$C$25,"ym")))/7)&gt;0,
      INT(('ObjProd (2)'!$C$25-EDATE(I66,DATEDIF(I66,'ObjProd (2)'!$C$25,"y")*12+DATEDIF(I66,'ObjProd (2)'!$C$25,"ym")))/7) &amp; " sem.",
      "")
)
)</f>
        <v>3 sem.</v>
      </c>
      <c r="L66" s="11" t="str">
        <f t="shared" ref="L66:L129" si="13">IF(ISBLANK(C66),"",MID(C66,13,4))</f>
        <v xml:space="preserve">G 6 </v>
      </c>
      <c r="M66" s="9">
        <f t="shared" ref="M66:M129" si="14">IF(OR(D66&gt;0, E66&gt;0), D66*14+E66,"")</f>
        <v>280</v>
      </c>
      <c r="N66" s="9" t="str" cm="1">
        <f t="array" aca="1" ref="N66" ca="1">LEFT(L66, IF(ISNUMBER(SUBSTITUTE(_xludf.MID(L66, 2, 1), ".", ",")), 1, 2))</f>
        <v xml:space="preserve">G </v>
      </c>
      <c r="O66" s="19">
        <f t="shared" ref="O66:O129" ca="1" si="15">IF(N66="", "", _xlfn.NUMBERVALUE(RIGHT(L66, LEN(L66)-LEN(N66))))</f>
        <v>6</v>
      </c>
      <c r="P66" s="9" t="str">
        <f t="shared" ca="1" si="6"/>
        <v>X</v>
      </c>
      <c r="Q66" s="9">
        <f t="shared" ca="1" si="7"/>
        <v>6</v>
      </c>
      <c r="R66" s="9" t="str">
        <f t="shared" ref="R66:R129" ca="1" si="16">IF(ISBLANK(C66),"",P66&amp;Q66)</f>
        <v>X6</v>
      </c>
      <c r="S66" t="str" cm="1">
        <f t="array" ref="S66">IF(ISBLANK(C66),"",IFERROR(INDEX(ListeSeries!$A$2:$A$1045, MATCH(1, (DatasScan!G66=ListeSeries!$B$2:$B$1045) * (DatasScan!H66&gt;=ListeSeries!$D$2:$D$1045) * (DatasScan!H66&lt;=ListeSeries!$E$2:$E$1045), 0)), "no match"))</f>
        <v>BARHEE</v>
      </c>
      <c r="T66" s="7" t="str" cm="1">
        <f t="array" ref="T66">IF(ISBLANK(C66),"",IFERROR(INDEX(ListeSeries!$C$2:$C$1045, MATCH(1, (DatasScan!G66=ListeSeries!$B$2:$B$1045) * (DatasScan!H66&gt;=ListeSeries!$D$2:$D$1045) * (DatasScan!H66&lt;=ListeSeries!$E$2:$E$1045), 0)), "no match"))</f>
        <v>BAHREE 92</v>
      </c>
      <c r="U66" s="11" t="str" cm="1">
        <f t="array" ref="U66">IF(ISBLANK(C66),"",IFERROR(INDEX(ListeSeries!$F$2:$F$1045, MATCH(1, (DatasScan!G66=ListeSeries!$B$2:$B$1045) * (DatasScan!H66&gt;=ListeSeries!$D$2:$D$1045) * (DatasScan!H66&lt;=ListeSeries!$E$2:$E$1045), 0)), "no match"))</f>
        <v>2308-2322</v>
      </c>
    </row>
    <row r="67" spans="1:23" x14ac:dyDescent="0.25">
      <c r="A67" s="6" t="str">
        <f t="shared" ref="A67:A130" si="17">IF(B67="CHF","CHF",IF(B67="CHF 2","CHF hangar",LEFT(B67,1)))</f>
        <v>1</v>
      </c>
      <c r="B67" s="8" t="s">
        <v>1014</v>
      </c>
      <c r="C67" s="206" t="s">
        <v>3231</v>
      </c>
      <c r="D67" s="8">
        <v>4</v>
      </c>
      <c r="F67" s="7" t="str">
        <f t="shared" ref="F67:F130" si="18">IF(ISBLANK(C67),"",LEFT(C67,15))</f>
        <v>870220250825E+1</v>
      </c>
      <c r="G67" s="21" t="str">
        <f>IF(ISBLANK(C67),"",_xlfn.XLOOKUP(_xlfn.XLOOKUP(VALUE(LEFT(C67,4)),Souches!$B$2:$B$15000,Souches!$E$2:$E$15000),Varietes!$B$2:$B$500,Varietes!$C$2:$C$500))</f>
        <v>FAIZ</v>
      </c>
      <c r="H67" s="19">
        <f>IF(ISBLANK(C67),"",_xlfn.XLOOKUP(VALUE(LEFT(C67,4)),Souches!$B$2:$B$15000,Souches!$D$2:$D$15000))</f>
        <v>9308</v>
      </c>
      <c r="I67" s="10">
        <f t="shared" si="12"/>
        <v>45894</v>
      </c>
      <c r="J67" s="19">
        <f>IF(I67="","",INT(('ObjProd (2)'!$C$25-I67)/7 * (ABS('ObjProd (2)'!$C$25-I67)&gt;=7)))</f>
        <v>3</v>
      </c>
      <c r="K67" s="10" t="str">
        <f>IF(I67="","",
IF(AND(DATEDIF(I67,'ObjProd (2)'!$C$25,"y")=0,DATEDIF(I67,'ObjProd (2)'!$C$25,"ym")=0,
   INT(('ObjProd (2)'!$C$25-EDATE(I67,DATEDIF(I67,'ObjProd (2)'!$C$25,"y")*12+DATEDIF(I67,'ObjProd (2)'!$C$25,"ym")))/7)=0),
   "&lt; 1 sem.",
   IF(DATEDIF(I67,'ObjProd (2)'!$C$25,"y")&gt;0,DATEDIF(I67,'ObjProd (2)'!$C$25,"y") &amp; " " &amp; IF(DATEDIF(I67,'ObjProd (2)'!$C$25,"y")=1,"an ","ans "),"") &amp;
   IF(DATEDIF(I67,'ObjProd (2)'!$C$25,"ym")&gt;0,DATEDIF(I67,'ObjProd (2)'!$C$25,"ym") &amp; " mois ", "") &amp;
   IF(INT(('ObjProd (2)'!$C$25-EDATE(I67,DATEDIF(I67,'ObjProd (2)'!$C$25,"y")*12+DATEDIF(I67,'ObjProd (2)'!$C$25,"ym")))/7)&gt;0,
      INT(('ObjProd (2)'!$C$25-EDATE(I67,DATEDIF(I67,'ObjProd (2)'!$C$25,"y")*12+DATEDIF(I67,'ObjProd (2)'!$C$25,"ym")))/7) &amp; " sem.",
      "")
)
)</f>
        <v>3 sem.</v>
      </c>
      <c r="L67" s="11" t="str">
        <f t="shared" si="13"/>
        <v>E+13</v>
      </c>
      <c r="M67" s="9">
        <f t="shared" si="14"/>
        <v>56</v>
      </c>
      <c r="N67" s="9" t="str" cm="1">
        <f t="array" aca="1" ref="N67" ca="1">LEFT(L67, IF(ISNUMBER(SUBSTITUTE(_xludf.MID(L67, 2, 1), ".", ",")), 1, 2))</f>
        <v>E+</v>
      </c>
      <c r="O67" s="19">
        <f t="shared" ca="1" si="15"/>
        <v>13</v>
      </c>
      <c r="P67" s="9" t="str">
        <f t="shared" ref="P67:P130" ca="1" si="19">IF(N67="", "",
    IF(N67="E+", "X",
        IF(OR(LEFT(N67, 1)="E", N67="XR", N67="CS"), "E",
            IF(AND(LEFT(N67, 1)="R", LEFT(N67, 2)&lt;&gt;"RG"), "R",
                IF(OR(N67="MG", N67="G+"), "BoxE",
                    IF(LEFT(N67, 1)="i", "i", "X")
                )
            )
        )
    )
)</f>
        <v>X</v>
      </c>
      <c r="Q67" s="9" t="str">
        <f t="shared" ref="Q67:Q130" ca="1" si="20">IF(P67&lt;&gt;"", IF(P67="X", IF(AND(O67&gt;=1, O67&lt;=12), O67, IF(O67&gt;12, "13+", "erreur")), IF(P67="E", IF(AND(O67&gt;=1, O67&lt;=6), O67, IF(O67&gt;6, "7+", "erreur")), IF(P67="R", 0, IF(P67="I", IF(O67&lt;=2, "nit° 1-2", IF(O67&lt;=5, "° 3-4-5", IF(O67&lt;=8, " préX° 6-7-8", "erreur"))), IF(P67="BoxE", O67, ""))))), "")</f>
        <v>13+</v>
      </c>
      <c r="R67" s="9" t="str">
        <f t="shared" ca="1" si="16"/>
        <v>X13+</v>
      </c>
      <c r="S67" t="str" cm="1">
        <f t="array" ref="S67">IF(ISBLANK(C67),"",IFERROR(INDEX(ListeSeries!$A$2:$A$1045, MATCH(1, (DatasScan!G67=ListeSeries!$B$2:$B$1045) * (DatasScan!H67&gt;=ListeSeries!$D$2:$D$1045) * (DatasScan!H67&lt;=ListeSeries!$E$2:$E$1045), 0)), "no match"))</f>
        <v>FAYZEH</v>
      </c>
      <c r="T67" s="7" t="str" cm="1">
        <f t="array" ref="T67">IF(ISBLANK(C67),"",IFERROR(INDEX(ListeSeries!$C$2:$C$1045, MATCH(1, (DatasScan!G67=ListeSeries!$B$2:$B$1045) * (DatasScan!H67&gt;=ListeSeries!$D$2:$D$1045) * (DatasScan!H67&lt;=ListeSeries!$E$2:$E$1045), 0)), "no match"))</f>
        <v>FAYZEH 01</v>
      </c>
      <c r="U67" s="11" cm="1">
        <f t="array" ref="U67">IF(ISBLANK(C67),"",IFERROR(INDEX(ListeSeries!$F$2:$F$1045, MATCH(1, (DatasScan!G67=ListeSeries!$B$2:$B$1045) * (DatasScan!H67&gt;=ListeSeries!$D$2:$D$1045) * (DatasScan!H67&lt;=ListeSeries!$E$2:$E$1045), 0)), "no match"))</f>
        <v>9308</v>
      </c>
    </row>
    <row r="68" spans="1:23" x14ac:dyDescent="0.25">
      <c r="A68" s="6" t="str">
        <f t="shared" si="17"/>
        <v>1</v>
      </c>
      <c r="B68" s="272" t="s">
        <v>1014</v>
      </c>
      <c r="C68" s="206" t="s">
        <v>1429</v>
      </c>
      <c r="D68" s="8">
        <v>4</v>
      </c>
      <c r="F68" s="7" t="str">
        <f t="shared" si="18"/>
        <v>870320250814E+1</v>
      </c>
      <c r="G68" s="21" t="str">
        <f>IF(ISBLANK(C68),"",_xlfn.XLOOKUP(_xlfn.XLOOKUP(VALUE(LEFT(C68,4)),Souches!$B$2:$B$15000,Souches!$E$2:$E$15000),Varietes!$B$2:$B$500,Varietes!$C$2:$C$500))</f>
        <v>ISEHS</v>
      </c>
      <c r="H68" s="19">
        <f>IF(ISBLANK(C68),"",_xlfn.XLOOKUP(VALUE(LEFT(C68,4)),Souches!$B$2:$B$15000,Souches!$D$2:$D$15000))</f>
        <v>9308</v>
      </c>
      <c r="I68" s="10">
        <f t="shared" si="12"/>
        <v>45883</v>
      </c>
      <c r="J68" s="19">
        <f>IF(I68="","",INT(('ObjProd (2)'!$C$25-I68)/7 * (ABS('ObjProd (2)'!$C$25-I68)&gt;=7)))</f>
        <v>5</v>
      </c>
      <c r="K68" s="10" t="str">
        <f>IF(I68="","",
IF(AND(DATEDIF(I68,'ObjProd (2)'!$C$25,"y")=0,DATEDIF(I68,'ObjProd (2)'!$C$25,"ym")=0,
   INT(('ObjProd (2)'!$C$25-EDATE(I68,DATEDIF(I68,'ObjProd (2)'!$C$25,"y")*12+DATEDIF(I68,'ObjProd (2)'!$C$25,"ym")))/7)=0),
   "&lt; 1 sem.",
   IF(DATEDIF(I68,'ObjProd (2)'!$C$25,"y")&gt;0,DATEDIF(I68,'ObjProd (2)'!$C$25,"y") &amp; " " &amp; IF(DATEDIF(I68,'ObjProd (2)'!$C$25,"y")=1,"an ","ans "),"") &amp;
   IF(DATEDIF(I68,'ObjProd (2)'!$C$25,"ym")&gt;0,DATEDIF(I68,'ObjProd (2)'!$C$25,"ym") &amp; " mois ", "") &amp;
   IF(INT(('ObjProd (2)'!$C$25-EDATE(I68,DATEDIF(I68,'ObjProd (2)'!$C$25,"y")*12+DATEDIF(I68,'ObjProd (2)'!$C$25,"ym")))/7)&gt;0,
      INT(('ObjProd (2)'!$C$25-EDATE(I68,DATEDIF(I68,'ObjProd (2)'!$C$25,"y")*12+DATEDIF(I68,'ObjProd (2)'!$C$25,"ym")))/7) &amp; " sem.",
      "")
)
)</f>
        <v xml:space="preserve">1 mois </v>
      </c>
      <c r="L68" s="11" t="str">
        <f t="shared" si="13"/>
        <v>E+12</v>
      </c>
      <c r="M68" s="9">
        <f t="shared" si="14"/>
        <v>56</v>
      </c>
      <c r="N68" s="9" t="str" cm="1">
        <f t="array" aca="1" ref="N68" ca="1">LEFT(L68, IF(ISNUMBER(SUBSTITUTE(_xludf.MID(L68, 2, 1), ".", ",")), 1, 2))</f>
        <v>E+</v>
      </c>
      <c r="O68" s="19">
        <f t="shared" ca="1" si="15"/>
        <v>12</v>
      </c>
      <c r="P68" s="9" t="str">
        <f t="shared" ca="1" si="19"/>
        <v>X</v>
      </c>
      <c r="Q68" s="9">
        <f t="shared" ca="1" si="20"/>
        <v>12</v>
      </c>
      <c r="R68" s="9" t="str">
        <f t="shared" ca="1" si="16"/>
        <v>X12</v>
      </c>
      <c r="S68" t="str" cm="1">
        <f t="array" ref="S68">IF(ISBLANK(C68),"",IFERROR(INDEX(ListeSeries!$A$2:$A$1045, MATCH(1, (DatasScan!G68=ListeSeries!$B$2:$B$1045) * (DatasScan!H68&gt;=ListeSeries!$D$2:$D$1045) * (DatasScan!H68&lt;=ListeSeries!$E$2:$E$1045), 0)), "no match"))</f>
        <v>SHESHI</v>
      </c>
      <c r="T68" s="7" t="str" cm="1">
        <f t="array" ref="T68">IF(ISBLANK(C68),"",IFERROR(INDEX(ListeSeries!$C$2:$C$1045, MATCH(1, (DatasScan!G68=ListeSeries!$B$2:$B$1045) * (DatasScan!H68&gt;=ListeSeries!$D$2:$D$1045) * (DatasScan!H68&lt;=ListeSeries!$E$2:$E$1045), 0)), "no match"))</f>
        <v>SHESHI 03</v>
      </c>
      <c r="U68" s="11" cm="1">
        <f t="array" ref="U68">IF(ISBLANK(C68),"",IFERROR(INDEX(ListeSeries!$F$2:$F$1045, MATCH(1, (DatasScan!G68=ListeSeries!$B$2:$B$1045) * (DatasScan!H68&gt;=ListeSeries!$D$2:$D$1045) * (DatasScan!H68&lt;=ListeSeries!$E$2:$E$1045), 0)), "no match"))</f>
        <v>9308</v>
      </c>
    </row>
    <row r="69" spans="1:23" x14ac:dyDescent="0.25">
      <c r="A69" s="6" t="str">
        <f t="shared" si="17"/>
        <v>1</v>
      </c>
      <c r="B69" s="8" t="s">
        <v>1015</v>
      </c>
      <c r="C69" s="206" t="s">
        <v>3232</v>
      </c>
      <c r="D69" s="8">
        <v>1</v>
      </c>
      <c r="E69" s="11">
        <v>4</v>
      </c>
      <c r="F69" s="7" t="str">
        <f t="shared" si="18"/>
        <v>709220250909XM1</v>
      </c>
      <c r="G69" s="21" t="str">
        <f>IF(ISBLANK(C69),"",_xlfn.XLOOKUP(_xlfn.XLOOKUP(VALUE(LEFT(C69,4)),Souches!$B$2:$B$15000,Souches!$E$2:$E$15000),Varietes!$B$2:$B$500,Varietes!$C$2:$C$500))</f>
        <v>BRAHY</v>
      </c>
      <c r="H69" s="19">
        <f>IF(ISBLANK(C69),"",_xlfn.XLOOKUP(VALUE(LEFT(C69,4)),Souches!$B$2:$B$15000,Souches!$D$2:$D$15000))</f>
        <v>2311</v>
      </c>
      <c r="I69" s="10">
        <f t="shared" si="12"/>
        <v>45909</v>
      </c>
      <c r="J69" s="19">
        <f>IF(I69="","",INT(('ObjProd (2)'!$C$25-I69)/7 * (ABS('ObjProd (2)'!$C$25-I69)&gt;=7)))</f>
        <v>1</v>
      </c>
      <c r="K69" s="10" t="str">
        <f>IF(I69="","",
IF(AND(DATEDIF(I69,'ObjProd (2)'!$C$25,"y")=0,DATEDIF(I69,'ObjProd (2)'!$C$25,"ym")=0,
   INT(('ObjProd (2)'!$C$25-EDATE(I69,DATEDIF(I69,'ObjProd (2)'!$C$25,"y")*12+DATEDIF(I69,'ObjProd (2)'!$C$25,"ym")))/7)=0),
   "&lt; 1 sem.",
   IF(DATEDIF(I69,'ObjProd (2)'!$C$25,"y")&gt;0,DATEDIF(I69,'ObjProd (2)'!$C$25,"y") &amp; " " &amp; IF(DATEDIF(I69,'ObjProd (2)'!$C$25,"y")=1,"an ","ans "),"") &amp;
   IF(DATEDIF(I69,'ObjProd (2)'!$C$25,"ym")&gt;0,DATEDIF(I69,'ObjProd (2)'!$C$25,"ym") &amp; " mois ", "") &amp;
   IF(INT(('ObjProd (2)'!$C$25-EDATE(I69,DATEDIF(I69,'ObjProd (2)'!$C$25,"y")*12+DATEDIF(I69,'ObjProd (2)'!$C$25,"ym")))/7)&gt;0,
      INT(('ObjProd (2)'!$C$25-EDATE(I69,DATEDIF(I69,'ObjProd (2)'!$C$25,"y")*12+DATEDIF(I69,'ObjProd (2)'!$C$25,"ym")))/7) &amp; " sem.",
      "")
)
)</f>
        <v>1 sem.</v>
      </c>
      <c r="L69" s="11" t="str">
        <f t="shared" si="13"/>
        <v>XM12</v>
      </c>
      <c r="M69" s="9">
        <f t="shared" si="14"/>
        <v>18</v>
      </c>
      <c r="N69" s="9" t="str" cm="1">
        <f t="array" aca="1" ref="N69" ca="1">LEFT(L69, IF(ISNUMBER(SUBSTITUTE(_xludf.MID(L69, 2, 1), ".", ",")), 1, 2))</f>
        <v>XM</v>
      </c>
      <c r="O69" s="19">
        <f t="shared" ref="O69" ca="1" si="21">IF(N69="", "", _xlfn.NUMBERVALUE(RIGHT(L69, LEN(L69)-LEN(N69))))</f>
        <v>12</v>
      </c>
      <c r="P69" s="9" t="str">
        <f t="shared" ref="P69" ca="1" si="22">IF(N69="", "",
    IF(N69="E+", "X",
        IF(OR(LEFT(N69, 1)="E", N69="XR", N69="CS"), "E",
            IF(AND(LEFT(N69, 1)="R", LEFT(N69, 2)&lt;&gt;"RG"), "R",
                IF(OR(N69="MG", N69="G+"), "BoxE",
                    IF(LEFT(N69, 1)="i", "i", "X")
                )
            )
        )
    )
)</f>
        <v>X</v>
      </c>
      <c r="Q69" s="9">
        <f t="shared" ref="Q69" ca="1" si="23">IF(P69&lt;&gt;"", IF(P69="X", IF(AND(O69&gt;=1, O69&lt;=12), O69, IF(O69&gt;12, "13+", "erreur")), IF(P69="E", IF(AND(O69&gt;=1, O69&lt;=6), O69, IF(O69&gt;6, "7+", "erreur")), IF(P69="R", 0, IF(P69="I", IF(O69&lt;=2, "nit° 1-2", IF(O69&lt;=5, "° 3-4-5", IF(O69&lt;=8, " préX° 6-7-8", "erreur"))), IF(P69="BoxE", O69, ""))))), "")</f>
        <v>12</v>
      </c>
      <c r="R69" s="9" t="str">
        <f t="shared" ca="1" si="16"/>
        <v>X12</v>
      </c>
      <c r="S69" t="str" cm="1">
        <f t="array" ref="S69">IF(ISBLANK(C69),"",IFERROR(INDEX(ListeSeries!$A$2:$A$1045, MATCH(1, (DatasScan!G69=ListeSeries!$B$2:$B$1045) * (DatasScan!H69&gt;=ListeSeries!$D$2:$D$1045) * (DatasScan!H69&lt;=ListeSeries!$E$2:$E$1045), 0)), "no match"))</f>
        <v>BARHEE</v>
      </c>
      <c r="T69" s="7" t="str" cm="1">
        <f t="array" ref="T69">IF(ISBLANK(C69),"",IFERROR(INDEX(ListeSeries!$C$2:$C$1045, MATCH(1, (DatasScan!G69=ListeSeries!$B$2:$B$1045) * (DatasScan!H69&gt;=ListeSeries!$D$2:$D$1045) * (DatasScan!H69&lt;=ListeSeries!$E$2:$E$1045), 0)), "no match"))</f>
        <v>BAHREE 92</v>
      </c>
      <c r="U69" s="11" t="str" cm="1">
        <f t="array" ref="U69">IF(ISBLANK(C69),"",IFERROR(INDEX(ListeSeries!$F$2:$F$1045, MATCH(1, (DatasScan!G69=ListeSeries!$B$2:$B$1045) * (DatasScan!H69&gt;=ListeSeries!$D$2:$D$1045) * (DatasScan!H69&lt;=ListeSeries!$E$2:$E$1045), 0)), "no match"))</f>
        <v>2308-2322</v>
      </c>
    </row>
    <row r="70" spans="1:23" x14ac:dyDescent="0.25">
      <c r="A70" s="6" t="str">
        <f t="shared" si="17"/>
        <v>1</v>
      </c>
      <c r="B70" s="272" t="s">
        <v>1015</v>
      </c>
      <c r="C70" s="206" t="s">
        <v>3229</v>
      </c>
      <c r="D70" s="8">
        <v>4</v>
      </c>
      <c r="F70" s="7" t="str">
        <f t="shared" si="18"/>
        <v>709220250908XM1</v>
      </c>
      <c r="G70" s="21" t="str">
        <f>IF(ISBLANK(C70),"",_xlfn.XLOOKUP(_xlfn.XLOOKUP(VALUE(LEFT(C70,4)),Souches!$B$2:$B$15000,Souches!$E$2:$E$15000),Varietes!$B$2:$B$500,Varietes!$C$2:$C$500))</f>
        <v>BRAHY</v>
      </c>
      <c r="H70" s="19">
        <f>IF(ISBLANK(C70),"",_xlfn.XLOOKUP(VALUE(LEFT(C70,4)),Souches!$B$2:$B$15000,Souches!$D$2:$D$15000))</f>
        <v>2311</v>
      </c>
      <c r="I70" s="10">
        <f t="shared" si="12"/>
        <v>45908</v>
      </c>
      <c r="J70" s="19">
        <f>IF(I70="","",INT(('ObjProd (2)'!$C$25-I70)/7 * (ABS('ObjProd (2)'!$C$25-I70)&gt;=7)))</f>
        <v>1</v>
      </c>
      <c r="K70" s="10" t="str">
        <f>IF(I70="","",
IF(AND(DATEDIF(I70,'ObjProd (2)'!$C$25,"y")=0,DATEDIF(I70,'ObjProd (2)'!$C$25,"ym")=0,
   INT(('ObjProd (2)'!$C$25-EDATE(I70,DATEDIF(I70,'ObjProd (2)'!$C$25,"y")*12+DATEDIF(I70,'ObjProd (2)'!$C$25,"ym")))/7)=0),
   "&lt; 1 sem.",
   IF(DATEDIF(I70,'ObjProd (2)'!$C$25,"y")&gt;0,DATEDIF(I70,'ObjProd (2)'!$C$25,"y") &amp; " " &amp; IF(DATEDIF(I70,'ObjProd (2)'!$C$25,"y")=1,"an ","ans "),"") &amp;
   IF(DATEDIF(I70,'ObjProd (2)'!$C$25,"ym")&gt;0,DATEDIF(I70,'ObjProd (2)'!$C$25,"ym") &amp; " mois ", "") &amp;
   IF(INT(('ObjProd (2)'!$C$25-EDATE(I70,DATEDIF(I70,'ObjProd (2)'!$C$25,"y")*12+DATEDIF(I70,'ObjProd (2)'!$C$25,"ym")))/7)&gt;0,
      INT(('ObjProd (2)'!$C$25-EDATE(I70,DATEDIF(I70,'ObjProd (2)'!$C$25,"y")*12+DATEDIF(I70,'ObjProd (2)'!$C$25,"ym")))/7) &amp; " sem.",
      "")
)
)</f>
        <v>1 sem.</v>
      </c>
      <c r="L70" s="11" t="str">
        <f t="shared" si="13"/>
        <v>XM12</v>
      </c>
      <c r="M70" s="9">
        <f t="shared" si="14"/>
        <v>56</v>
      </c>
      <c r="N70" s="9" t="str" cm="1">
        <f t="array" aca="1" ref="N70" ca="1">LEFT(L70, IF(ISNUMBER(SUBSTITUTE(_xludf.MID(L70, 2, 1), ".", ",")), 1, 2))</f>
        <v>XM</v>
      </c>
      <c r="O70" s="19">
        <f t="shared" ca="1" si="15"/>
        <v>12</v>
      </c>
      <c r="P70" s="9" t="str">
        <f t="shared" ca="1" si="19"/>
        <v>X</v>
      </c>
      <c r="Q70" s="9">
        <f t="shared" ca="1" si="20"/>
        <v>12</v>
      </c>
      <c r="R70" s="9" t="str">
        <f t="shared" ca="1" si="16"/>
        <v>X12</v>
      </c>
      <c r="S70" t="str" cm="1">
        <f t="array" ref="S70">IF(ISBLANK(C70),"",IFERROR(INDEX(ListeSeries!$A$2:$A$1045, MATCH(1, (DatasScan!G70=ListeSeries!$B$2:$B$1045) * (DatasScan!H70&gt;=ListeSeries!$D$2:$D$1045) * (DatasScan!H70&lt;=ListeSeries!$E$2:$E$1045), 0)), "no match"))</f>
        <v>BARHEE</v>
      </c>
      <c r="T70" s="7" t="str" cm="1">
        <f t="array" ref="T70">IF(ISBLANK(C70),"",IFERROR(INDEX(ListeSeries!$C$2:$C$1045, MATCH(1, (DatasScan!G70=ListeSeries!$B$2:$B$1045) * (DatasScan!H70&gt;=ListeSeries!$D$2:$D$1045) * (DatasScan!H70&lt;=ListeSeries!$E$2:$E$1045), 0)), "no match"))</f>
        <v>BAHREE 92</v>
      </c>
      <c r="U70" s="11" t="str" cm="1">
        <f t="array" ref="U70">IF(ISBLANK(C70),"",IFERROR(INDEX(ListeSeries!$F$2:$F$1045, MATCH(1, (DatasScan!G70=ListeSeries!$B$2:$B$1045) * (DatasScan!H70&gt;=ListeSeries!$D$2:$D$1045) * (DatasScan!H70&lt;=ListeSeries!$E$2:$E$1045), 0)), "no match"))</f>
        <v>2308-2322</v>
      </c>
    </row>
    <row r="71" spans="1:23" x14ac:dyDescent="0.25">
      <c r="A71" s="6" t="str">
        <f t="shared" si="17"/>
        <v>1</v>
      </c>
      <c r="B71" s="272" t="s">
        <v>1015</v>
      </c>
      <c r="C71" s="206" t="s">
        <v>3233</v>
      </c>
      <c r="D71" s="8">
        <v>7</v>
      </c>
      <c r="E71" s="11">
        <v>1</v>
      </c>
      <c r="F71" s="7" t="str">
        <f t="shared" si="18"/>
        <v>564020250912X 1</v>
      </c>
      <c r="G71" s="21" t="str">
        <f>IF(ISBLANK(C71),"",_xlfn.XLOOKUP(_xlfn.XLOOKUP(VALUE(LEFT(C71,4)),Souches!$B$2:$B$15000,Souches!$E$2:$E$15000),Varietes!$B$2:$B$500,Varietes!$C$2:$C$500))</f>
        <v>MDJU</v>
      </c>
      <c r="H71" s="19">
        <f>IF(ISBLANK(C71),"",_xlfn.XLOOKUP(VALUE(LEFT(C71,4)),Souches!$B$2:$B$15000,Souches!$D$2:$D$15000))</f>
        <v>2306</v>
      </c>
      <c r="I71" s="10">
        <f t="shared" si="12"/>
        <v>45912</v>
      </c>
      <c r="J71" s="19">
        <f>IF(I71="","",INT(('ObjProd (2)'!$C$25-I71)/7 * (ABS('ObjProd (2)'!$C$25-I71)&gt;=7)))</f>
        <v>0</v>
      </c>
      <c r="K71" s="10" t="str">
        <f>IF(I71="","",
IF(AND(DATEDIF(I71,'ObjProd (2)'!$C$25,"y")=0,DATEDIF(I71,'ObjProd (2)'!$C$25,"ym")=0,
   INT(('ObjProd (2)'!$C$25-EDATE(I71,DATEDIF(I71,'ObjProd (2)'!$C$25,"y")*12+DATEDIF(I71,'ObjProd (2)'!$C$25,"ym")))/7)=0),
   "&lt; 1 sem.",
   IF(DATEDIF(I71,'ObjProd (2)'!$C$25,"y")&gt;0,DATEDIF(I71,'ObjProd (2)'!$C$25,"y") &amp; " " &amp; IF(DATEDIF(I71,'ObjProd (2)'!$C$25,"y")=1,"an ","ans "),"") &amp;
   IF(DATEDIF(I71,'ObjProd (2)'!$C$25,"ym")&gt;0,DATEDIF(I71,'ObjProd (2)'!$C$25,"ym") &amp; " mois ", "") &amp;
   IF(INT(('ObjProd (2)'!$C$25-EDATE(I71,DATEDIF(I71,'ObjProd (2)'!$C$25,"y")*12+DATEDIF(I71,'ObjProd (2)'!$C$25,"ym")))/7)&gt;0,
      INT(('ObjProd (2)'!$C$25-EDATE(I71,DATEDIF(I71,'ObjProd (2)'!$C$25,"y")*12+DATEDIF(I71,'ObjProd (2)'!$C$25,"ym")))/7) &amp; " sem.",
      "")
)
)</f>
        <v>&lt; 1 sem.</v>
      </c>
      <c r="L71" s="11" t="str">
        <f t="shared" si="13"/>
        <v>X 17</v>
      </c>
      <c r="M71" s="9">
        <f t="shared" si="14"/>
        <v>99</v>
      </c>
      <c r="N71" s="9" t="str" cm="1">
        <f t="array" aca="1" ref="N71" ca="1">LEFT(L71, IF(ISNUMBER(SUBSTITUTE(_xludf.MID(L71, 2, 1), ".", ",")), 1, 2))</f>
        <v xml:space="preserve">X </v>
      </c>
      <c r="O71" s="19">
        <f t="shared" ca="1" si="15"/>
        <v>17</v>
      </c>
      <c r="P71" s="9" t="str">
        <f t="shared" ca="1" si="19"/>
        <v>X</v>
      </c>
      <c r="Q71" s="9" t="str">
        <f t="shared" ca="1" si="20"/>
        <v>13+</v>
      </c>
      <c r="R71" s="9" t="str">
        <f t="shared" ca="1" si="16"/>
        <v>X13+</v>
      </c>
      <c r="S71" t="str" cm="1">
        <f t="array" ref="S71">IF(ISBLANK(C71),"",IFERROR(INDEX(ListeSeries!$A$2:$A$1045, MATCH(1, (DatasScan!G71=ListeSeries!$B$2:$B$1045) * (DatasScan!H71&gt;=ListeSeries!$D$2:$D$1045) * (DatasScan!H71&lt;=ListeSeries!$E$2:$E$1045), 0)), "no match"))</f>
        <v>MEDJOOL</v>
      </c>
      <c r="T71" s="7" t="str" cm="1">
        <f t="array" ref="T71">IF(ISBLANK(C71),"",IFERROR(INDEX(ListeSeries!$C$2:$C$1045, MATCH(1, (DatasScan!G71=ListeSeries!$B$2:$B$1045) * (DatasScan!H71&gt;=ListeSeries!$D$2:$D$1045) * (DatasScan!H71&lt;=ListeSeries!$E$2:$E$1045), 0)), "no match"))</f>
        <v>MEDJOOL 109</v>
      </c>
      <c r="U71" s="11" cm="1">
        <f t="array" ref="U71">IF(ISBLANK(C71),"",IFERROR(INDEX(ListeSeries!$F$2:$F$1045, MATCH(1, (DatasScan!G71=ListeSeries!$B$2:$B$1045) * (DatasScan!H71&gt;=ListeSeries!$D$2:$D$1045) * (DatasScan!H71&lt;=ListeSeries!$E$2:$E$1045), 0)), "no match"))</f>
        <v>2306</v>
      </c>
    </row>
    <row r="72" spans="1:23" x14ac:dyDescent="0.25">
      <c r="A72" s="6" t="str">
        <f t="shared" si="17"/>
        <v>1</v>
      </c>
      <c r="B72" s="8" t="s">
        <v>1433</v>
      </c>
      <c r="C72" s="206" t="s">
        <v>3234</v>
      </c>
      <c r="D72" s="8">
        <v>1</v>
      </c>
      <c r="E72" s="11">
        <v>5</v>
      </c>
      <c r="F72" s="7" t="str">
        <f t="shared" si="18"/>
        <v>761320250909XS1</v>
      </c>
      <c r="G72" s="21" t="str">
        <f>IF(ISBLANK(C72),"",_xlfn.XLOOKUP(_xlfn.XLOOKUP(VALUE(LEFT(C72,4)),Souches!$B$2:$B$15000,Souches!$E$2:$E$15000),Varietes!$B$2:$B$500,Varietes!$C$2:$C$500))</f>
        <v>ISEHS</v>
      </c>
      <c r="H72" s="19">
        <f>IF(ISBLANK(C72),"",_xlfn.XLOOKUP(VALUE(LEFT(C72,4)),Souches!$B$2:$B$15000,Souches!$D$2:$D$15000))</f>
        <v>120</v>
      </c>
      <c r="I72" s="10">
        <f t="shared" si="12"/>
        <v>45909</v>
      </c>
      <c r="J72" s="19">
        <f>IF(I72="","",INT(('ObjProd (2)'!$C$25-I72)/7 * (ABS('ObjProd (2)'!$C$25-I72)&gt;=7)))</f>
        <v>1</v>
      </c>
      <c r="K72" s="10" t="str">
        <f>IF(I72="","",
IF(AND(DATEDIF(I72,'ObjProd (2)'!$C$25,"y")=0,DATEDIF(I72,'ObjProd (2)'!$C$25,"ym")=0,
   INT(('ObjProd (2)'!$C$25-EDATE(I72,DATEDIF(I72,'ObjProd (2)'!$C$25,"y")*12+DATEDIF(I72,'ObjProd (2)'!$C$25,"ym")))/7)=0),
   "&lt; 1 sem.",
   IF(DATEDIF(I72,'ObjProd (2)'!$C$25,"y")&gt;0,DATEDIF(I72,'ObjProd (2)'!$C$25,"y") &amp; " " &amp; IF(DATEDIF(I72,'ObjProd (2)'!$C$25,"y")=1,"an ","ans "),"") &amp;
   IF(DATEDIF(I72,'ObjProd (2)'!$C$25,"ym")&gt;0,DATEDIF(I72,'ObjProd (2)'!$C$25,"ym") &amp; " mois ", "") &amp;
   IF(INT(('ObjProd (2)'!$C$25-EDATE(I72,DATEDIF(I72,'ObjProd (2)'!$C$25,"y")*12+DATEDIF(I72,'ObjProd (2)'!$C$25,"ym")))/7)&gt;0,
      INT(('ObjProd (2)'!$C$25-EDATE(I72,DATEDIF(I72,'ObjProd (2)'!$C$25,"y")*12+DATEDIF(I72,'ObjProd (2)'!$C$25,"ym")))/7) &amp; " sem.",
      "")
)
)</f>
        <v>1 sem.</v>
      </c>
      <c r="L72" s="11" t="str">
        <f t="shared" si="13"/>
        <v>XS18</v>
      </c>
      <c r="M72" s="9">
        <f t="shared" si="14"/>
        <v>19</v>
      </c>
      <c r="N72" s="9" t="str" cm="1">
        <f t="array" aca="1" ref="N72" ca="1">LEFT(L72, IF(ISNUMBER(SUBSTITUTE(_xludf.MID(L72, 2, 1), ".", ",")), 1, 2))</f>
        <v>XS</v>
      </c>
      <c r="O72" s="19">
        <f t="shared" ca="1" si="15"/>
        <v>18</v>
      </c>
      <c r="P72" s="9" t="str">
        <f t="shared" ca="1" si="19"/>
        <v>X</v>
      </c>
      <c r="Q72" s="9" t="str">
        <f t="shared" ca="1" si="20"/>
        <v>13+</v>
      </c>
      <c r="R72" s="9" t="str">
        <f t="shared" ca="1" si="16"/>
        <v>X13+</v>
      </c>
      <c r="S72" t="str" cm="1">
        <f t="array" ref="S72">IF(ISBLANK(C72),"",IFERROR(INDEX(ListeSeries!$A$2:$A$1045, MATCH(1, (DatasScan!G72=ListeSeries!$B$2:$B$1045) * (DatasScan!H72&gt;=ListeSeries!$D$2:$D$1045) * (DatasScan!H72&lt;=ListeSeries!$E$2:$E$1045), 0)), "no match"))</f>
        <v>SHESHI</v>
      </c>
      <c r="T72" s="7" t="str" cm="1">
        <f t="array" ref="T72">IF(ISBLANK(C72),"",IFERROR(INDEX(ListeSeries!$C$2:$C$1045, MATCH(1, (DatasScan!G72=ListeSeries!$B$2:$B$1045) * (DatasScan!H72&gt;=ListeSeries!$D$2:$D$1045) * (DatasScan!H72&lt;=ListeSeries!$E$2:$E$1045), 0)), "no match"))</f>
        <v>SHESHI 22</v>
      </c>
      <c r="U72" s="11" t="str" cm="1">
        <f t="array" ref="U72">IF(ISBLANK(C72),"",IFERROR(INDEX(ListeSeries!$F$2:$F$1045, MATCH(1, (DatasScan!G72=ListeSeries!$B$2:$B$1045) * (DatasScan!H72&gt;=ListeSeries!$D$2:$D$1045) * (DatasScan!H72&lt;=ListeSeries!$E$2:$E$1045), 0)), "no match"))</f>
        <v>116-120</v>
      </c>
    </row>
    <row r="73" spans="1:23" x14ac:dyDescent="0.25">
      <c r="A73" s="6" t="str">
        <f t="shared" si="17"/>
        <v>1</v>
      </c>
      <c r="B73" s="272" t="s">
        <v>1433</v>
      </c>
      <c r="C73" s="206" t="s">
        <v>3235</v>
      </c>
      <c r="D73" s="8">
        <v>8</v>
      </c>
      <c r="E73" s="11">
        <v>5</v>
      </c>
      <c r="F73" s="7" t="str">
        <f t="shared" si="18"/>
        <v>870820250903E+1</v>
      </c>
      <c r="G73" s="21" t="str">
        <f>IF(ISBLANK(C73),"",_xlfn.XLOOKUP(_xlfn.XLOOKUP(VALUE(LEFT(C73,4)),Souches!$B$2:$B$15000,Souches!$E$2:$E$15000),Varietes!$B$2:$B$500,Varietes!$C$2:$C$500))</f>
        <v>ISEHS</v>
      </c>
      <c r="H73" s="19">
        <f>IF(ISBLANK(C73),"",_xlfn.XLOOKUP(VALUE(LEFT(C73,4)),Souches!$B$2:$B$15000,Souches!$D$2:$D$15000))</f>
        <v>9312</v>
      </c>
      <c r="I73" s="10">
        <f t="shared" si="12"/>
        <v>45903</v>
      </c>
      <c r="J73" s="19">
        <f>IF(I73="","",INT(('ObjProd (2)'!$C$25-I73)/7 * (ABS('ObjProd (2)'!$C$25-I73)&gt;=7)))</f>
        <v>2</v>
      </c>
      <c r="K73" s="10" t="str">
        <f>IF(I73="","",
IF(AND(DATEDIF(I73,'ObjProd (2)'!$C$25,"y")=0,DATEDIF(I73,'ObjProd (2)'!$C$25,"ym")=0,
   INT(('ObjProd (2)'!$C$25-EDATE(I73,DATEDIF(I73,'ObjProd (2)'!$C$25,"y")*12+DATEDIF(I73,'ObjProd (2)'!$C$25,"ym")))/7)=0),
   "&lt; 1 sem.",
   IF(DATEDIF(I73,'ObjProd (2)'!$C$25,"y")&gt;0,DATEDIF(I73,'ObjProd (2)'!$C$25,"y") &amp; " " &amp; IF(DATEDIF(I73,'ObjProd (2)'!$C$25,"y")=1,"an ","ans "),"") &amp;
   IF(DATEDIF(I73,'ObjProd (2)'!$C$25,"ym")&gt;0,DATEDIF(I73,'ObjProd (2)'!$C$25,"ym") &amp; " mois ", "") &amp;
   IF(INT(('ObjProd (2)'!$C$25-EDATE(I73,DATEDIF(I73,'ObjProd (2)'!$C$25,"y")*12+DATEDIF(I73,'ObjProd (2)'!$C$25,"ym")))/7)&gt;0,
      INT(('ObjProd (2)'!$C$25-EDATE(I73,DATEDIF(I73,'ObjProd (2)'!$C$25,"y")*12+DATEDIF(I73,'ObjProd (2)'!$C$25,"ym")))/7) &amp; " sem.",
      "")
)
)</f>
        <v>2 sem.</v>
      </c>
      <c r="L73" s="11" t="str">
        <f t="shared" si="13"/>
        <v>E+10</v>
      </c>
      <c r="M73" s="9">
        <f t="shared" si="14"/>
        <v>117</v>
      </c>
      <c r="N73" s="9" t="str" cm="1">
        <f t="array" aca="1" ref="N73" ca="1">LEFT(L73, IF(ISNUMBER(SUBSTITUTE(_xludf.MID(L73, 2, 1), ".", ",")), 1, 2))</f>
        <v>E+</v>
      </c>
      <c r="O73" s="19">
        <f t="shared" ca="1" si="15"/>
        <v>10</v>
      </c>
      <c r="P73" s="9" t="str">
        <f t="shared" ca="1" si="19"/>
        <v>X</v>
      </c>
      <c r="Q73" s="9">
        <f t="shared" ca="1" si="20"/>
        <v>10</v>
      </c>
      <c r="R73" s="9" t="str">
        <f t="shared" ca="1" si="16"/>
        <v>X10</v>
      </c>
      <c r="S73" t="str" cm="1">
        <f t="array" ref="S73">IF(ISBLANK(C73),"",IFERROR(INDEX(ListeSeries!$A$2:$A$1045, MATCH(1, (DatasScan!G73=ListeSeries!$B$2:$B$1045) * (DatasScan!H73&gt;=ListeSeries!$D$2:$D$1045) * (DatasScan!H73&lt;=ListeSeries!$E$2:$E$1045), 0)), "no match"))</f>
        <v>SHESHI</v>
      </c>
      <c r="T73" s="7" t="str" cm="1">
        <f t="array" ref="T73">IF(ISBLANK(C73),"",IFERROR(INDEX(ListeSeries!$C$2:$C$1045, MATCH(1, (DatasScan!G73=ListeSeries!$B$2:$B$1045) * (DatasScan!H73&gt;=ListeSeries!$D$2:$D$1045) * (DatasScan!H73&lt;=ListeSeries!$E$2:$E$1045), 0)), "no match"))</f>
        <v>SHESHI 04</v>
      </c>
      <c r="U73" s="11" cm="1">
        <f t="array" ref="U73">IF(ISBLANK(C73),"",IFERROR(INDEX(ListeSeries!$F$2:$F$1045, MATCH(1, (DatasScan!G73=ListeSeries!$B$2:$B$1045) * (DatasScan!H73&gt;=ListeSeries!$D$2:$D$1045) * (DatasScan!H73&lt;=ListeSeries!$E$2:$E$1045), 0)), "no match"))</f>
        <v>9312</v>
      </c>
    </row>
    <row r="74" spans="1:23" x14ac:dyDescent="0.25">
      <c r="A74" s="6" t="str">
        <f t="shared" si="17"/>
        <v>1</v>
      </c>
      <c r="B74" s="272" t="s">
        <v>1433</v>
      </c>
      <c r="C74" s="206" t="s">
        <v>3236</v>
      </c>
      <c r="D74" s="8">
        <v>3</v>
      </c>
      <c r="F74" s="7" t="str">
        <f t="shared" si="18"/>
        <v>860820250829XM2</v>
      </c>
      <c r="G74" s="21" t="str">
        <f>IF(ISBLANK(C74),"",_xlfn.XLOOKUP(_xlfn.XLOOKUP(VALUE(LEFT(C74,4)),Souches!$B$2:$B$15000,Souches!$E$2:$E$15000),Varietes!$B$2:$B$500,Varietes!$C$2:$C$500))</f>
        <v>ISEHS</v>
      </c>
      <c r="H74" s="19">
        <f>IF(ISBLANK(C74),"",_xlfn.XLOOKUP(VALUE(LEFT(C74,4)),Souches!$B$2:$B$15000,Souches!$D$2:$D$15000))</f>
        <v>2</v>
      </c>
      <c r="I74" s="10">
        <f t="shared" si="12"/>
        <v>45898</v>
      </c>
      <c r="J74" s="19">
        <f>IF(I74="","",INT(('ObjProd (2)'!$C$25-I74)/7 * (ABS('ObjProd (2)'!$C$25-I74)&gt;=7)))</f>
        <v>2</v>
      </c>
      <c r="K74" s="10" t="str">
        <f>IF(I74="","",
IF(AND(DATEDIF(I74,'ObjProd (2)'!$C$25,"y")=0,DATEDIF(I74,'ObjProd (2)'!$C$25,"ym")=0,
   INT(('ObjProd (2)'!$C$25-EDATE(I74,DATEDIF(I74,'ObjProd (2)'!$C$25,"y")*12+DATEDIF(I74,'ObjProd (2)'!$C$25,"ym")))/7)=0),
   "&lt; 1 sem.",
   IF(DATEDIF(I74,'ObjProd (2)'!$C$25,"y")&gt;0,DATEDIF(I74,'ObjProd (2)'!$C$25,"y") &amp; " " &amp; IF(DATEDIF(I74,'ObjProd (2)'!$C$25,"y")=1,"an ","ans "),"") &amp;
   IF(DATEDIF(I74,'ObjProd (2)'!$C$25,"ym")&gt;0,DATEDIF(I74,'ObjProd (2)'!$C$25,"ym") &amp; " mois ", "") &amp;
   IF(INT(('ObjProd (2)'!$C$25-EDATE(I74,DATEDIF(I74,'ObjProd (2)'!$C$25,"y")*12+DATEDIF(I74,'ObjProd (2)'!$C$25,"ym")))/7)&gt;0,
      INT(('ObjProd (2)'!$C$25-EDATE(I74,DATEDIF(I74,'ObjProd (2)'!$C$25,"y")*12+DATEDIF(I74,'ObjProd (2)'!$C$25,"ym")))/7) &amp; " sem.",
      "")
)
)</f>
        <v>2 sem.</v>
      </c>
      <c r="L74" s="11" t="str">
        <f t="shared" si="13"/>
        <v>XM28</v>
      </c>
      <c r="M74" s="9">
        <f t="shared" si="14"/>
        <v>42</v>
      </c>
      <c r="N74" s="9" t="str" cm="1">
        <f t="array" aca="1" ref="N74" ca="1">LEFT(L74, IF(ISNUMBER(SUBSTITUTE(_xludf.MID(L74, 2, 1), ".", ",")), 1, 2))</f>
        <v>XM</v>
      </c>
      <c r="O74" s="19">
        <f t="shared" ca="1" si="15"/>
        <v>28</v>
      </c>
      <c r="P74" s="9" t="str">
        <f t="shared" ca="1" si="19"/>
        <v>X</v>
      </c>
      <c r="Q74" s="9" t="str">
        <f t="shared" ca="1" si="20"/>
        <v>13+</v>
      </c>
      <c r="R74" s="9" t="str">
        <f t="shared" ca="1" si="16"/>
        <v>X13+</v>
      </c>
      <c r="S74" t="str" cm="1">
        <f t="array" ref="S74">IF(ISBLANK(C74),"",IFERROR(INDEX(ListeSeries!$A$2:$A$1045, MATCH(1, (DatasScan!G74=ListeSeries!$B$2:$B$1045) * (DatasScan!H74&gt;=ListeSeries!$D$2:$D$1045) * (DatasScan!H74&lt;=ListeSeries!$E$2:$E$1045), 0)), "no match"))</f>
        <v>SHESHI</v>
      </c>
      <c r="T74" s="7" t="str" cm="1">
        <f t="array" ref="T74">IF(ISBLANK(C74),"",IFERROR(INDEX(ListeSeries!$C$2:$C$1045, MATCH(1, (DatasScan!G74=ListeSeries!$B$2:$B$1045) * (DatasScan!H74&gt;=ListeSeries!$D$2:$D$1045) * (DatasScan!H74&lt;=ListeSeries!$E$2:$E$1045), 0)), "no match"))</f>
        <v>SHESHI 02</v>
      </c>
      <c r="U74" s="11" cm="1">
        <f t="array" ref="U74">IF(ISBLANK(C74),"",IFERROR(INDEX(ListeSeries!$F$2:$F$1045, MATCH(1, (DatasScan!G74=ListeSeries!$B$2:$B$1045) * (DatasScan!H74&gt;=ListeSeries!$D$2:$D$1045) * (DatasScan!H74&lt;=ListeSeries!$E$2:$E$1045), 0)), "no match"))</f>
        <v>2</v>
      </c>
    </row>
    <row r="75" spans="1:23" x14ac:dyDescent="0.25">
      <c r="A75" s="6" t="str">
        <f t="shared" si="17"/>
        <v>1</v>
      </c>
      <c r="B75" s="272" t="s">
        <v>1433</v>
      </c>
      <c r="C75" s="206" t="s">
        <v>3230</v>
      </c>
      <c r="D75" s="8">
        <v>3</v>
      </c>
      <c r="F75" s="7" t="str">
        <f t="shared" si="18"/>
        <v>709220250828G 6</v>
      </c>
      <c r="G75" s="21" t="str">
        <f>IF(ISBLANK(C75),"",_xlfn.XLOOKUP(_xlfn.XLOOKUP(VALUE(LEFT(C75,4)),Souches!$B$2:$B$15000,Souches!$E$2:$E$15000),Varietes!$B$2:$B$500,Varietes!$C$2:$C$500))</f>
        <v>BRAHY</v>
      </c>
      <c r="H75" s="19">
        <f>IF(ISBLANK(C75),"",_xlfn.XLOOKUP(VALUE(LEFT(C75,4)),Souches!$B$2:$B$15000,Souches!$D$2:$D$15000))</f>
        <v>2311</v>
      </c>
      <c r="I75" s="10">
        <f t="shared" si="12"/>
        <v>45897</v>
      </c>
      <c r="J75" s="19">
        <f>IF(I75="","",INT(('ObjProd (2)'!$C$25-I75)/7 * (ABS('ObjProd (2)'!$C$25-I75)&gt;=7)))</f>
        <v>3</v>
      </c>
      <c r="K75" s="10" t="str">
        <f>IF(I75="","",
IF(AND(DATEDIF(I75,'ObjProd (2)'!$C$25,"y")=0,DATEDIF(I75,'ObjProd (2)'!$C$25,"ym")=0,
   INT(('ObjProd (2)'!$C$25-EDATE(I75,DATEDIF(I75,'ObjProd (2)'!$C$25,"y")*12+DATEDIF(I75,'ObjProd (2)'!$C$25,"ym")))/7)=0),
   "&lt; 1 sem.",
   IF(DATEDIF(I75,'ObjProd (2)'!$C$25,"y")&gt;0,DATEDIF(I75,'ObjProd (2)'!$C$25,"y") &amp; " " &amp; IF(DATEDIF(I75,'ObjProd (2)'!$C$25,"y")=1,"an ","ans "),"") &amp;
   IF(DATEDIF(I75,'ObjProd (2)'!$C$25,"ym")&gt;0,DATEDIF(I75,'ObjProd (2)'!$C$25,"ym") &amp; " mois ", "") &amp;
   IF(INT(('ObjProd (2)'!$C$25-EDATE(I75,DATEDIF(I75,'ObjProd (2)'!$C$25,"y")*12+DATEDIF(I75,'ObjProd (2)'!$C$25,"ym")))/7)&gt;0,
      INT(('ObjProd (2)'!$C$25-EDATE(I75,DATEDIF(I75,'ObjProd (2)'!$C$25,"y")*12+DATEDIF(I75,'ObjProd (2)'!$C$25,"ym")))/7) &amp; " sem.",
      "")
)
)</f>
        <v>3 sem.</v>
      </c>
      <c r="L75" s="11" t="str">
        <f t="shared" si="13"/>
        <v xml:space="preserve">G 6 </v>
      </c>
      <c r="M75" s="9">
        <f t="shared" si="14"/>
        <v>42</v>
      </c>
      <c r="N75" s="9" t="str" cm="1">
        <f t="array" aca="1" ref="N75" ca="1">LEFT(L75, IF(ISNUMBER(SUBSTITUTE(_xludf.MID(L75, 2, 1), ".", ",")), 1, 2))</f>
        <v xml:space="preserve">G </v>
      </c>
      <c r="O75" s="19">
        <f t="shared" ca="1" si="15"/>
        <v>6</v>
      </c>
      <c r="P75" s="9" t="str">
        <f t="shared" ca="1" si="19"/>
        <v>X</v>
      </c>
      <c r="Q75" s="9">
        <f t="shared" ca="1" si="20"/>
        <v>6</v>
      </c>
      <c r="R75" s="9" t="str">
        <f t="shared" ca="1" si="16"/>
        <v>X6</v>
      </c>
      <c r="S75" t="str" cm="1">
        <f t="array" ref="S75">IF(ISBLANK(C75),"",IFERROR(INDEX(ListeSeries!$A$2:$A$1045, MATCH(1, (DatasScan!G75=ListeSeries!$B$2:$B$1045) * (DatasScan!H75&gt;=ListeSeries!$D$2:$D$1045) * (DatasScan!H75&lt;=ListeSeries!$E$2:$E$1045), 0)), "no match"))</f>
        <v>BARHEE</v>
      </c>
      <c r="T75" s="7" t="str" cm="1">
        <f t="array" ref="T75">IF(ISBLANK(C75),"",IFERROR(INDEX(ListeSeries!$C$2:$C$1045, MATCH(1, (DatasScan!G75=ListeSeries!$B$2:$B$1045) * (DatasScan!H75&gt;=ListeSeries!$D$2:$D$1045) * (DatasScan!H75&lt;=ListeSeries!$E$2:$E$1045), 0)), "no match"))</f>
        <v>BAHREE 92</v>
      </c>
      <c r="U75" s="11" t="str" cm="1">
        <f t="array" ref="U75">IF(ISBLANK(C75),"",IFERROR(INDEX(ListeSeries!$F$2:$F$1045, MATCH(1, (DatasScan!G75=ListeSeries!$B$2:$B$1045) * (DatasScan!H75&gt;=ListeSeries!$D$2:$D$1045) * (DatasScan!H75&lt;=ListeSeries!$E$2:$E$1045), 0)), "no match"))</f>
        <v>2308-2322</v>
      </c>
    </row>
    <row r="76" spans="1:23" x14ac:dyDescent="0.25">
      <c r="A76" s="6" t="str">
        <f t="shared" si="17"/>
        <v>1</v>
      </c>
      <c r="B76" s="272" t="s">
        <v>1433</v>
      </c>
      <c r="C76" s="206" t="s">
        <v>3237</v>
      </c>
      <c r="E76" s="11">
        <v>3</v>
      </c>
      <c r="F76" s="7" t="str">
        <f t="shared" si="18"/>
        <v>871020250825X 9</v>
      </c>
      <c r="G76" s="21" t="str">
        <f>IF(ISBLANK(C76),"",_xlfn.XLOOKUP(_xlfn.XLOOKUP(VALUE(LEFT(C76,4)),Souches!$B$2:$B$15000,Souches!$E$2:$E$15000),Varietes!$B$2:$B$500,Varietes!$C$2:$C$500))</f>
        <v>FAIZ</v>
      </c>
      <c r="H76" s="19">
        <f>IF(ISBLANK(C76),"",_xlfn.XLOOKUP(VALUE(LEFT(C76,4)),Souches!$B$2:$B$15000,Souches!$D$2:$D$15000))</f>
        <v>9312</v>
      </c>
      <c r="I76" s="10">
        <f t="shared" si="12"/>
        <v>45894</v>
      </c>
      <c r="J76" s="19">
        <f>IF(I76="","",INT(('ObjProd (2)'!$C$25-I76)/7 * (ABS('ObjProd (2)'!$C$25-I76)&gt;=7)))</f>
        <v>3</v>
      </c>
      <c r="K76" s="10" t="str">
        <f>IF(I76="","",
IF(AND(DATEDIF(I76,'ObjProd (2)'!$C$25,"y")=0,DATEDIF(I76,'ObjProd (2)'!$C$25,"ym")=0,
   INT(('ObjProd (2)'!$C$25-EDATE(I76,DATEDIF(I76,'ObjProd (2)'!$C$25,"y")*12+DATEDIF(I76,'ObjProd (2)'!$C$25,"ym")))/7)=0),
   "&lt; 1 sem.",
   IF(DATEDIF(I76,'ObjProd (2)'!$C$25,"y")&gt;0,DATEDIF(I76,'ObjProd (2)'!$C$25,"y") &amp; " " &amp; IF(DATEDIF(I76,'ObjProd (2)'!$C$25,"y")=1,"an ","ans "),"") &amp;
   IF(DATEDIF(I76,'ObjProd (2)'!$C$25,"ym")&gt;0,DATEDIF(I76,'ObjProd (2)'!$C$25,"ym") &amp; " mois ", "") &amp;
   IF(INT(('ObjProd (2)'!$C$25-EDATE(I76,DATEDIF(I76,'ObjProd (2)'!$C$25,"y")*12+DATEDIF(I76,'ObjProd (2)'!$C$25,"ym")))/7)&gt;0,
      INT(('ObjProd (2)'!$C$25-EDATE(I76,DATEDIF(I76,'ObjProd (2)'!$C$25,"y")*12+DATEDIF(I76,'ObjProd (2)'!$C$25,"ym")))/7) &amp; " sem.",
      "")
)
)</f>
        <v>3 sem.</v>
      </c>
      <c r="L76" s="11" t="str">
        <f t="shared" si="13"/>
        <v xml:space="preserve">X 9 </v>
      </c>
      <c r="M76" s="9">
        <f t="shared" si="14"/>
        <v>3</v>
      </c>
      <c r="N76" s="9" t="str" cm="1">
        <f t="array" aca="1" ref="N76" ca="1">LEFT(L76, IF(ISNUMBER(SUBSTITUTE(_xludf.MID(L76, 2, 1), ".", ",")), 1, 2))</f>
        <v xml:space="preserve">X </v>
      </c>
      <c r="O76" s="19">
        <f t="shared" ca="1" si="15"/>
        <v>9</v>
      </c>
      <c r="P76" s="9" t="str">
        <f t="shared" ca="1" si="19"/>
        <v>X</v>
      </c>
      <c r="Q76" s="9">
        <f t="shared" ca="1" si="20"/>
        <v>9</v>
      </c>
      <c r="R76" s="9" t="str">
        <f t="shared" ca="1" si="16"/>
        <v>X9</v>
      </c>
      <c r="S76" t="str" cm="1">
        <f t="array" ref="S76">IF(ISBLANK(C76),"",IFERROR(INDEX(ListeSeries!$A$2:$A$1045, MATCH(1, (DatasScan!G76=ListeSeries!$B$2:$B$1045) * (DatasScan!H76&gt;=ListeSeries!$D$2:$D$1045) * (DatasScan!H76&lt;=ListeSeries!$E$2:$E$1045), 0)), "no match"))</f>
        <v>FAYZEH</v>
      </c>
      <c r="T76" s="7" t="str" cm="1">
        <f t="array" ref="T76">IF(ISBLANK(C76),"",IFERROR(INDEX(ListeSeries!$C$2:$C$1045, MATCH(1, (DatasScan!G76=ListeSeries!$B$2:$B$1045) * (DatasScan!H76&gt;=ListeSeries!$D$2:$D$1045) * (DatasScan!H76&lt;=ListeSeries!$E$2:$E$1045), 0)), "no match"))</f>
        <v>FAYZEH 02</v>
      </c>
      <c r="U76" s="11" cm="1">
        <f t="array" ref="U76">IF(ISBLANK(C76),"",IFERROR(INDEX(ListeSeries!$F$2:$F$1045, MATCH(1, (DatasScan!G76=ListeSeries!$B$2:$B$1045) * (DatasScan!H76&gt;=ListeSeries!$D$2:$D$1045) * (DatasScan!H76&lt;=ListeSeries!$E$2:$E$1045), 0)), "no match"))</f>
        <v>9312</v>
      </c>
    </row>
    <row r="77" spans="1:23" x14ac:dyDescent="0.25">
      <c r="A77" s="6" t="str">
        <f t="shared" si="17"/>
        <v>1</v>
      </c>
      <c r="B77" s="272" t="s">
        <v>1433</v>
      </c>
      <c r="C77" s="206" t="s">
        <v>1402</v>
      </c>
      <c r="E77" s="11">
        <v>4</v>
      </c>
      <c r="F77" s="7" t="str">
        <f t="shared" si="18"/>
        <v>729020250731RG1</v>
      </c>
      <c r="G77" s="21" t="str">
        <f>IF(ISBLANK(C77),"",_xlfn.XLOOKUP(_xlfn.XLOOKUP(VALUE(LEFT(C77,4)),Souches!$B$2:$B$15000,Souches!$E$2:$E$15000),Varietes!$B$2:$B$500,Varietes!$C$2:$C$500))</f>
        <v>FAR F</v>
      </c>
      <c r="H77" s="19">
        <f>IF(ISBLANK(C77),"",_xlfn.XLOOKUP(VALUE(LEFT(C77,4)),Souches!$B$2:$B$15000,Souches!$D$2:$D$15000))</f>
        <v>155</v>
      </c>
      <c r="I77" s="10">
        <f t="shared" si="12"/>
        <v>45869</v>
      </c>
      <c r="J77" s="19">
        <f>IF(I77="","",INT(('ObjProd (2)'!$C$25-I77)/7 * (ABS('ObjProd (2)'!$C$25-I77)&gt;=7)))</f>
        <v>7</v>
      </c>
      <c r="K77" s="10" t="str">
        <f>IF(I77="","",
IF(AND(DATEDIF(I77,'ObjProd (2)'!$C$25,"y")=0,DATEDIF(I77,'ObjProd (2)'!$C$25,"ym")=0,
   INT(('ObjProd (2)'!$C$25-EDATE(I77,DATEDIF(I77,'ObjProd (2)'!$C$25,"y")*12+DATEDIF(I77,'ObjProd (2)'!$C$25,"ym")))/7)=0),
   "&lt; 1 sem.",
   IF(DATEDIF(I77,'ObjProd (2)'!$C$25,"y")&gt;0,DATEDIF(I77,'ObjProd (2)'!$C$25,"y") &amp; " " &amp; IF(DATEDIF(I77,'ObjProd (2)'!$C$25,"y")=1,"an ","ans "),"") &amp;
   IF(DATEDIF(I77,'ObjProd (2)'!$C$25,"ym")&gt;0,DATEDIF(I77,'ObjProd (2)'!$C$25,"ym") &amp; " mois ", "") &amp;
   IF(INT(('ObjProd (2)'!$C$25-EDATE(I77,DATEDIF(I77,'ObjProd (2)'!$C$25,"y")*12+DATEDIF(I77,'ObjProd (2)'!$C$25,"ym")))/7)&gt;0,
      INT(('ObjProd (2)'!$C$25-EDATE(I77,DATEDIF(I77,'ObjProd (2)'!$C$25,"y")*12+DATEDIF(I77,'ObjProd (2)'!$C$25,"ym")))/7) &amp; " sem.",
      "")
)
)</f>
        <v>1 mois 2 sem.</v>
      </c>
      <c r="L77" s="11" t="str">
        <f t="shared" si="13"/>
        <v>RG16</v>
      </c>
      <c r="M77" s="9">
        <f t="shared" si="14"/>
        <v>4</v>
      </c>
      <c r="N77" s="9" t="str" cm="1">
        <f t="array" aca="1" ref="N77" ca="1">LEFT(L77, IF(ISNUMBER(SUBSTITUTE(_xludf.MID(L77, 2, 1), ".", ",")), 1, 2))</f>
        <v>RG</v>
      </c>
      <c r="O77" s="19">
        <f t="shared" ca="1" si="15"/>
        <v>16</v>
      </c>
      <c r="P77" s="9" t="str">
        <f t="shared" ca="1" si="19"/>
        <v>X</v>
      </c>
      <c r="Q77" s="9" t="str">
        <f t="shared" ca="1" si="20"/>
        <v>13+</v>
      </c>
      <c r="R77" s="9" t="str">
        <f t="shared" ca="1" si="16"/>
        <v>X13+</v>
      </c>
      <c r="S77" t="str" cm="1">
        <f t="array" ref="S77">IF(ISBLANK(C77),"",IFERROR(INDEX(ListeSeries!$A$2:$A$1045, MATCH(1, (DatasScan!G77=ListeSeries!$B$2:$B$1045) * (DatasScan!H77&gt;=ListeSeries!$D$2:$D$1045) * (DatasScan!H77&lt;=ListeSeries!$E$2:$E$1045), 0)), "no match"))</f>
        <v>FARD femelle</v>
      </c>
      <c r="T77" s="7" t="str" cm="1">
        <f t="array" ref="T77">IF(ISBLANK(C77),"",IFERROR(INDEX(ListeSeries!$C$2:$C$1045, MATCH(1, (DatasScan!G77=ListeSeries!$B$2:$B$1045) * (DatasScan!H77&gt;=ListeSeries!$D$2:$D$1045) * (DatasScan!H77&lt;=ListeSeries!$E$2:$E$1045), 0)), "no match"))</f>
        <v>FARD 13</v>
      </c>
      <c r="U77" s="11" t="str" cm="1">
        <f t="array" ref="U77">IF(ISBLANK(C77),"",IFERROR(INDEX(ListeSeries!$F$2:$F$1045, MATCH(1, (DatasScan!G77=ListeSeries!$B$2:$B$1045) * (DatasScan!H77&gt;=ListeSeries!$D$2:$D$1045) * (DatasScan!H77&lt;=ListeSeries!$E$2:$E$1045), 0)), "no match"))</f>
        <v>141-155</v>
      </c>
    </row>
    <row r="78" spans="1:23" x14ac:dyDescent="0.25">
      <c r="A78" s="6" t="str">
        <f t="shared" si="17"/>
        <v>1</v>
      </c>
      <c r="B78" s="272" t="s">
        <v>1433</v>
      </c>
      <c r="C78" s="206" t="s">
        <v>3238</v>
      </c>
      <c r="E78" s="11">
        <v>3</v>
      </c>
      <c r="F78" s="7" t="str">
        <f t="shared" si="18"/>
        <v>862320250825X 1</v>
      </c>
      <c r="G78" s="21" t="str">
        <f>IF(ISBLANK(C78),"",_xlfn.XLOOKUP(_xlfn.XLOOKUP(VALUE(LEFT(C78,4)),Souches!$B$2:$B$15000,Souches!$E$2:$E$15000),Varietes!$B$2:$B$500,Varietes!$C$2:$C$500))</f>
        <v>GAIS</v>
      </c>
      <c r="H78" s="19">
        <f>IF(ISBLANK(C78),"",_xlfn.XLOOKUP(VALUE(LEFT(C78,4)),Souches!$B$2:$B$15000,Souches!$D$2:$D$15000))</f>
        <v>120</v>
      </c>
      <c r="I78" s="10">
        <f t="shared" si="12"/>
        <v>45894</v>
      </c>
      <c r="J78" s="19">
        <f>IF(I78="","",INT(('ObjProd (2)'!$C$25-I78)/7 * (ABS('ObjProd (2)'!$C$25-I78)&gt;=7)))</f>
        <v>3</v>
      </c>
      <c r="K78" s="10" t="str">
        <f>IF(I78="","",
IF(AND(DATEDIF(I78,'ObjProd (2)'!$C$25,"y")=0,DATEDIF(I78,'ObjProd (2)'!$C$25,"ym")=0,
   INT(('ObjProd (2)'!$C$25-EDATE(I78,DATEDIF(I78,'ObjProd (2)'!$C$25,"y")*12+DATEDIF(I78,'ObjProd (2)'!$C$25,"ym")))/7)=0),
   "&lt; 1 sem.",
   IF(DATEDIF(I78,'ObjProd (2)'!$C$25,"y")&gt;0,DATEDIF(I78,'ObjProd (2)'!$C$25,"y") &amp; " " &amp; IF(DATEDIF(I78,'ObjProd (2)'!$C$25,"y")=1,"an ","ans "),"") &amp;
   IF(DATEDIF(I78,'ObjProd (2)'!$C$25,"ym")&gt;0,DATEDIF(I78,'ObjProd (2)'!$C$25,"ym") &amp; " mois ", "") &amp;
   IF(INT(('ObjProd (2)'!$C$25-EDATE(I78,DATEDIF(I78,'ObjProd (2)'!$C$25,"y")*12+DATEDIF(I78,'ObjProd (2)'!$C$25,"ym")))/7)&gt;0,
      INT(('ObjProd (2)'!$C$25-EDATE(I78,DATEDIF(I78,'ObjProd (2)'!$C$25,"y")*12+DATEDIF(I78,'ObjProd (2)'!$C$25,"ym")))/7) &amp; " sem.",
      "")
)
)</f>
        <v>3 sem.</v>
      </c>
      <c r="L78" s="11" t="str">
        <f t="shared" si="13"/>
        <v>X 15</v>
      </c>
      <c r="M78" s="9">
        <f t="shared" si="14"/>
        <v>3</v>
      </c>
      <c r="N78" s="9" t="str" cm="1">
        <f t="array" aca="1" ref="N78" ca="1">LEFT(L78, IF(ISNUMBER(SUBSTITUTE(_xludf.MID(L78, 2, 1), ".", ",")), 1, 2))</f>
        <v xml:space="preserve">X </v>
      </c>
      <c r="O78" s="19">
        <f t="shared" ca="1" si="15"/>
        <v>15</v>
      </c>
      <c r="P78" s="9" t="str">
        <f t="shared" ca="1" si="19"/>
        <v>X</v>
      </c>
      <c r="Q78" s="9" t="str">
        <f t="shared" ca="1" si="20"/>
        <v>13+</v>
      </c>
      <c r="R78" s="9" t="str">
        <f t="shared" ca="1" si="16"/>
        <v>X13+</v>
      </c>
      <c r="S78" t="str" cm="1">
        <f t="array" ref="S78">IF(ISBLANK(C78),"",IFERROR(INDEX(ListeSeries!$A$2:$A$1045, MATCH(1, (DatasScan!G78=ListeSeries!$B$2:$B$1045) * (DatasScan!H78&gt;=ListeSeries!$D$2:$D$1045) * (DatasScan!H78&lt;=ListeSeries!$E$2:$E$1045), 0)), "no match"))</f>
        <v>SAGGAI</v>
      </c>
      <c r="T78" s="7" t="str" cm="1">
        <f t="array" ref="T78">IF(ISBLANK(C78),"",IFERROR(INDEX(ListeSeries!$C$2:$C$1045, MATCH(1, (DatasScan!G78=ListeSeries!$B$2:$B$1045) * (DatasScan!H78&gt;=ListeSeries!$D$2:$D$1045) * (DatasScan!H78&lt;=ListeSeries!$E$2:$E$1045), 0)), "no match"))</f>
        <v>SAGGAI 16</v>
      </c>
      <c r="U78" s="11" t="str" cm="1">
        <f t="array" ref="U78">IF(ISBLANK(C78),"",IFERROR(INDEX(ListeSeries!$F$2:$F$1045, MATCH(1, (DatasScan!G78=ListeSeries!$B$2:$B$1045) * (DatasScan!H78&gt;=ListeSeries!$D$2:$D$1045) * (DatasScan!H78&lt;=ListeSeries!$E$2:$E$1045), 0)), "no match"))</f>
        <v>116-120</v>
      </c>
    </row>
    <row r="79" spans="1:23" x14ac:dyDescent="0.25">
      <c r="A79" s="6" t="str">
        <f t="shared" si="17"/>
        <v>1</v>
      </c>
      <c r="B79" s="8" t="s">
        <v>1259</v>
      </c>
      <c r="C79" s="206" t="s">
        <v>1388</v>
      </c>
      <c r="E79" s="11">
        <v>3</v>
      </c>
      <c r="F79" s="7" t="str">
        <f t="shared" si="18"/>
        <v>730820250805XM2</v>
      </c>
      <c r="G79" s="21" t="str">
        <f>IF(ISBLANK(C79),"",_xlfn.XLOOKUP(_xlfn.XLOOKUP(VALUE(LEFT(C79,4)),Souches!$B$2:$B$15000,Souches!$E$2:$E$15000),Varietes!$B$2:$B$500,Varietes!$C$2:$C$500))</f>
        <v>GND</v>
      </c>
      <c r="H79" s="19">
        <f>IF(ISBLANK(C79),"",_xlfn.XLOOKUP(VALUE(LEFT(C79,4)),Souches!$B$2:$B$15000,Souches!$D$2:$D$15000))</f>
        <v>6</v>
      </c>
      <c r="I79" s="10">
        <f t="shared" si="12"/>
        <v>45874</v>
      </c>
      <c r="J79" s="19">
        <f>IF(I79="","",INT(('ObjProd (2)'!$C$25-I79)/7 * (ABS('ObjProd (2)'!$C$25-I79)&gt;=7)))</f>
        <v>6</v>
      </c>
      <c r="K79" s="10" t="str">
        <f>IF(I79="","",
IF(AND(DATEDIF(I79,'ObjProd (2)'!$C$25,"y")=0,DATEDIF(I79,'ObjProd (2)'!$C$25,"ym")=0,
   INT(('ObjProd (2)'!$C$25-EDATE(I79,DATEDIF(I79,'ObjProd (2)'!$C$25,"y")*12+DATEDIF(I79,'ObjProd (2)'!$C$25,"ym")))/7)=0),
   "&lt; 1 sem.",
   IF(DATEDIF(I79,'ObjProd (2)'!$C$25,"y")&gt;0,DATEDIF(I79,'ObjProd (2)'!$C$25,"y") &amp; " " &amp; IF(DATEDIF(I79,'ObjProd (2)'!$C$25,"y")=1,"an ","ans "),"") &amp;
   IF(DATEDIF(I79,'ObjProd (2)'!$C$25,"ym")&gt;0,DATEDIF(I79,'ObjProd (2)'!$C$25,"ym") &amp; " mois ", "") &amp;
   IF(INT(('ObjProd (2)'!$C$25-EDATE(I79,DATEDIF(I79,'ObjProd (2)'!$C$25,"y")*12+DATEDIF(I79,'ObjProd (2)'!$C$25,"ym")))/7)&gt;0,
      INT(('ObjProd (2)'!$C$25-EDATE(I79,DATEDIF(I79,'ObjProd (2)'!$C$25,"y")*12+DATEDIF(I79,'ObjProd (2)'!$C$25,"ym")))/7) &amp; " sem.",
      "")
)
)</f>
        <v>1 mois 1 sem.</v>
      </c>
      <c r="L79" s="11" t="str">
        <f t="shared" si="13"/>
        <v>XM22</v>
      </c>
      <c r="M79" s="9">
        <f t="shared" si="14"/>
        <v>3</v>
      </c>
      <c r="N79" s="9" t="str" cm="1">
        <f t="array" aca="1" ref="N79" ca="1">LEFT(L79, IF(ISNUMBER(SUBSTITUTE(_xludf.MID(L79, 2, 1), ".", ",")), 1, 2))</f>
        <v>XM</v>
      </c>
      <c r="O79" s="19">
        <f t="shared" ca="1" si="15"/>
        <v>22</v>
      </c>
      <c r="P79" s="9" t="str">
        <f t="shared" ca="1" si="19"/>
        <v>X</v>
      </c>
      <c r="Q79" s="9" t="str">
        <f t="shared" ca="1" si="20"/>
        <v>13+</v>
      </c>
      <c r="R79" s="9" t="str">
        <f t="shared" ca="1" si="16"/>
        <v>X13+</v>
      </c>
      <c r="S79" t="str" cm="1">
        <f t="array" ref="S79">IF(ISBLANK(C79),"",IFERROR(INDEX(ListeSeries!$A$2:$A$1045, MATCH(1, (DatasScan!G79=ListeSeries!$B$2:$B$1045) * (DatasScan!H79&gt;=ListeSeries!$D$2:$D$1045) * (DatasScan!H79&lt;=ListeSeries!$E$2:$E$1045), 0)), "no match"))</f>
        <v>GANDA</v>
      </c>
      <c r="T79" s="7" t="str" cm="1">
        <f t="array" ref="T79">IF(ISBLANK(C79),"",IFERROR(INDEX(ListeSeries!$C$2:$C$1045, MATCH(1, (DatasScan!G79=ListeSeries!$B$2:$B$1045) * (DatasScan!H79&gt;=ListeSeries!$D$2:$D$1045) * (DatasScan!H79&lt;=ListeSeries!$E$2:$E$1045), 0)), "no match"))</f>
        <v>GANDA 2</v>
      </c>
      <c r="U79" s="11" t="str" cm="1">
        <f t="array" ref="U79">IF(ISBLANK(C79),"",IFERROR(INDEX(ListeSeries!$F$2:$F$1045, MATCH(1, (DatasScan!G79=ListeSeries!$B$2:$B$1045) * (DatasScan!H79&gt;=ListeSeries!$D$2:$D$1045) * (DatasScan!H79&lt;=ListeSeries!$E$2:$E$1045), 0)), "no match"))</f>
        <v>2-6</v>
      </c>
      <c r="W79" s="269" t="s">
        <v>1054</v>
      </c>
    </row>
    <row r="80" spans="1:23" x14ac:dyDescent="0.25">
      <c r="A80" s="6" t="str">
        <f t="shared" si="17"/>
        <v>1</v>
      </c>
      <c r="B80" s="8" t="s">
        <v>3239</v>
      </c>
      <c r="C80" s="206" t="s">
        <v>3240</v>
      </c>
      <c r="D80" s="8">
        <v>7</v>
      </c>
      <c r="F80" s="7" t="str">
        <f t="shared" si="18"/>
        <v>870220250827E+1</v>
      </c>
      <c r="G80" s="21" t="str">
        <f>IF(ISBLANK(C80),"",_xlfn.XLOOKUP(_xlfn.XLOOKUP(VALUE(LEFT(C80,4)),Souches!$B$2:$B$15000,Souches!$E$2:$E$15000),Varietes!$B$2:$B$500,Varietes!$C$2:$C$500))</f>
        <v>FAIZ</v>
      </c>
      <c r="H80" s="19">
        <f>IF(ISBLANK(C80),"",_xlfn.XLOOKUP(VALUE(LEFT(C80,4)),Souches!$B$2:$B$15000,Souches!$D$2:$D$15000))</f>
        <v>9308</v>
      </c>
      <c r="I80" s="10">
        <f t="shared" si="12"/>
        <v>45896</v>
      </c>
      <c r="J80" s="19">
        <f>IF(I80="","",INT(('ObjProd (2)'!$C$25-I80)/7 * (ABS('ObjProd (2)'!$C$25-I80)&gt;=7)))</f>
        <v>3</v>
      </c>
      <c r="K80" s="10" t="str">
        <f>IF(I80="","",
IF(AND(DATEDIF(I80,'ObjProd (2)'!$C$25,"y")=0,DATEDIF(I80,'ObjProd (2)'!$C$25,"ym")=0,
   INT(('ObjProd (2)'!$C$25-EDATE(I80,DATEDIF(I80,'ObjProd (2)'!$C$25,"y")*12+DATEDIF(I80,'ObjProd (2)'!$C$25,"ym")))/7)=0),
   "&lt; 1 sem.",
   IF(DATEDIF(I80,'ObjProd (2)'!$C$25,"y")&gt;0,DATEDIF(I80,'ObjProd (2)'!$C$25,"y") &amp; " " &amp; IF(DATEDIF(I80,'ObjProd (2)'!$C$25,"y")=1,"an ","ans "),"") &amp;
   IF(DATEDIF(I80,'ObjProd (2)'!$C$25,"ym")&gt;0,DATEDIF(I80,'ObjProd (2)'!$C$25,"ym") &amp; " mois ", "") &amp;
   IF(INT(('ObjProd (2)'!$C$25-EDATE(I80,DATEDIF(I80,'ObjProd (2)'!$C$25,"y")*12+DATEDIF(I80,'ObjProd (2)'!$C$25,"ym")))/7)&gt;0,
      INT(('ObjProd (2)'!$C$25-EDATE(I80,DATEDIF(I80,'ObjProd (2)'!$C$25,"y")*12+DATEDIF(I80,'ObjProd (2)'!$C$25,"ym")))/7) &amp; " sem.",
      "")
)
)</f>
        <v>3 sem.</v>
      </c>
      <c r="L80" s="11" t="str">
        <f t="shared" si="13"/>
        <v>E+13</v>
      </c>
      <c r="M80" s="9">
        <f t="shared" si="14"/>
        <v>98</v>
      </c>
      <c r="N80" s="9" t="str" cm="1">
        <f t="array" aca="1" ref="N80" ca="1">LEFT(L80, IF(ISNUMBER(SUBSTITUTE(_xludf.MID(L80, 2, 1), ".", ",")), 1, 2))</f>
        <v>E+</v>
      </c>
      <c r="O80" s="19">
        <f t="shared" ca="1" si="15"/>
        <v>13</v>
      </c>
      <c r="P80" s="9" t="str">
        <f t="shared" ca="1" si="19"/>
        <v>X</v>
      </c>
      <c r="Q80" s="9" t="str">
        <f t="shared" ca="1" si="20"/>
        <v>13+</v>
      </c>
      <c r="R80" s="9" t="str">
        <f t="shared" ca="1" si="16"/>
        <v>X13+</v>
      </c>
      <c r="S80" t="str" cm="1">
        <f t="array" ref="S80">IF(ISBLANK(C80),"",IFERROR(INDEX(ListeSeries!$A$2:$A$1045, MATCH(1, (DatasScan!G80=ListeSeries!$B$2:$B$1045) * (DatasScan!H80&gt;=ListeSeries!$D$2:$D$1045) * (DatasScan!H80&lt;=ListeSeries!$E$2:$E$1045), 0)), "no match"))</f>
        <v>FAYZEH</v>
      </c>
      <c r="T80" s="7" t="str" cm="1">
        <f t="array" ref="T80">IF(ISBLANK(C80),"",IFERROR(INDEX(ListeSeries!$C$2:$C$1045, MATCH(1, (DatasScan!G80=ListeSeries!$B$2:$B$1045) * (DatasScan!H80&gt;=ListeSeries!$D$2:$D$1045) * (DatasScan!H80&lt;=ListeSeries!$E$2:$E$1045), 0)), "no match"))</f>
        <v>FAYZEH 01</v>
      </c>
      <c r="U80" s="11" cm="1">
        <f t="array" ref="U80">IF(ISBLANK(C80),"",IFERROR(INDEX(ListeSeries!$F$2:$F$1045, MATCH(1, (DatasScan!G80=ListeSeries!$B$2:$B$1045) * (DatasScan!H80&gt;=ListeSeries!$D$2:$D$1045) * (DatasScan!H80&lt;=ListeSeries!$E$2:$E$1045), 0)), "no match"))</f>
        <v>9308</v>
      </c>
    </row>
    <row r="81" spans="1:21" x14ac:dyDescent="0.25">
      <c r="A81" s="6" t="str">
        <f t="shared" si="17"/>
        <v>1</v>
      </c>
      <c r="B81" s="272" t="s">
        <v>3239</v>
      </c>
      <c r="C81" s="206" t="s">
        <v>1424</v>
      </c>
      <c r="D81" s="8">
        <v>2</v>
      </c>
      <c r="F81" s="7" t="str">
        <f t="shared" si="18"/>
        <v>870520250811RG1</v>
      </c>
      <c r="G81" s="21" t="str">
        <f>IF(ISBLANK(C81),"",_xlfn.XLOOKUP(_xlfn.XLOOKUP(VALUE(LEFT(C81,4)),Souches!$B$2:$B$15000,Souches!$E$2:$E$15000),Varietes!$B$2:$B$500,Varietes!$C$2:$C$500))</f>
        <v>MDJU</v>
      </c>
      <c r="H81" s="19">
        <f>IF(ISBLANK(C81),"",_xlfn.XLOOKUP(VALUE(LEFT(C81,4)),Souches!$B$2:$B$15000,Souches!$D$2:$D$15000))</f>
        <v>2311</v>
      </c>
      <c r="I81" s="10">
        <f t="shared" si="12"/>
        <v>45880</v>
      </c>
      <c r="J81" s="19">
        <f>IF(I81="","",INT(('ObjProd (2)'!$C$25-I81)/7 * (ABS('ObjProd (2)'!$C$25-I81)&gt;=7)))</f>
        <v>5</v>
      </c>
      <c r="K81" s="10" t="str">
        <f>IF(I81="","",
IF(AND(DATEDIF(I81,'ObjProd (2)'!$C$25,"y")=0,DATEDIF(I81,'ObjProd (2)'!$C$25,"ym")=0,
   INT(('ObjProd (2)'!$C$25-EDATE(I81,DATEDIF(I81,'ObjProd (2)'!$C$25,"y")*12+DATEDIF(I81,'ObjProd (2)'!$C$25,"ym")))/7)=0),
   "&lt; 1 sem.",
   IF(DATEDIF(I81,'ObjProd (2)'!$C$25,"y")&gt;0,DATEDIF(I81,'ObjProd (2)'!$C$25,"y") &amp; " " &amp; IF(DATEDIF(I81,'ObjProd (2)'!$C$25,"y")=1,"an ","ans "),"") &amp;
   IF(DATEDIF(I81,'ObjProd (2)'!$C$25,"ym")&gt;0,DATEDIF(I81,'ObjProd (2)'!$C$25,"ym") &amp; " mois ", "") &amp;
   IF(INT(('ObjProd (2)'!$C$25-EDATE(I81,DATEDIF(I81,'ObjProd (2)'!$C$25,"y")*12+DATEDIF(I81,'ObjProd (2)'!$C$25,"ym")))/7)&gt;0,
      INT(('ObjProd (2)'!$C$25-EDATE(I81,DATEDIF(I81,'ObjProd (2)'!$C$25,"y")*12+DATEDIF(I81,'ObjProd (2)'!$C$25,"ym")))/7) &amp; " sem.",
      "")
)
)</f>
        <v>1 mois 1 sem.</v>
      </c>
      <c r="L81" s="11" t="str">
        <f t="shared" si="13"/>
        <v>RG11</v>
      </c>
      <c r="M81" s="9">
        <f t="shared" si="14"/>
        <v>28</v>
      </c>
      <c r="N81" s="9" t="str" cm="1">
        <f t="array" aca="1" ref="N81" ca="1">LEFT(L81, IF(ISNUMBER(SUBSTITUTE(_xludf.MID(L81, 2, 1), ".", ",")), 1, 2))</f>
        <v>RG</v>
      </c>
      <c r="O81" s="19">
        <f t="shared" ca="1" si="15"/>
        <v>11</v>
      </c>
      <c r="P81" s="9" t="str">
        <f t="shared" ca="1" si="19"/>
        <v>X</v>
      </c>
      <c r="Q81" s="9">
        <f t="shared" ca="1" si="20"/>
        <v>11</v>
      </c>
      <c r="R81" s="9" t="str">
        <f t="shared" ca="1" si="16"/>
        <v>X11</v>
      </c>
      <c r="S81" t="str" cm="1">
        <f t="array" ref="S81">IF(ISBLANK(C81),"",IFERROR(INDEX(ListeSeries!$A$2:$A$1045, MATCH(1, (DatasScan!G81=ListeSeries!$B$2:$B$1045) * (DatasScan!H81&gt;=ListeSeries!$D$2:$D$1045) * (DatasScan!H81&lt;=ListeSeries!$E$2:$E$1045), 0)), "no match"))</f>
        <v>MEDJOOL</v>
      </c>
      <c r="T81" s="7" t="str" cm="1">
        <f t="array" ref="T81">IF(ISBLANK(C81),"",IFERROR(INDEX(ListeSeries!$C$2:$C$1045, MATCH(1, (DatasScan!G81=ListeSeries!$B$2:$B$1045) * (DatasScan!H81&gt;=ListeSeries!$D$2:$D$1045) * (DatasScan!H81&lt;=ListeSeries!$E$2:$E$1045), 0)), "no match"))</f>
        <v>MEDJOOL 110</v>
      </c>
      <c r="U81" s="11" cm="1">
        <f t="array" ref="U81">IF(ISBLANK(C81),"",IFERROR(INDEX(ListeSeries!$F$2:$F$1045, MATCH(1, (DatasScan!G81=ListeSeries!$B$2:$B$1045) * (DatasScan!H81&gt;=ListeSeries!$D$2:$D$1045) * (DatasScan!H81&lt;=ListeSeries!$E$2:$E$1045), 0)), "no match"))</f>
        <v>2311</v>
      </c>
    </row>
    <row r="82" spans="1:21" x14ac:dyDescent="0.25">
      <c r="A82" s="6" t="str">
        <f t="shared" si="17"/>
        <v>1</v>
      </c>
      <c r="B82" s="272" t="s">
        <v>3239</v>
      </c>
      <c r="C82" s="206" t="s">
        <v>3241</v>
      </c>
      <c r="D82" s="8">
        <v>8</v>
      </c>
      <c r="F82" s="7" t="str">
        <f t="shared" si="18"/>
        <v>869920250623E 2</v>
      </c>
      <c r="G82" s="21" t="str">
        <f>IF(ISBLANK(C82),"",_xlfn.XLOOKUP(_xlfn.XLOOKUP(VALUE(LEFT(C82,4)),Souches!$B$2:$B$15000,Souches!$E$2:$E$15000),Varietes!$B$2:$B$500,Varietes!$C$2:$C$500))</f>
        <v>GNAMY</v>
      </c>
      <c r="H82" s="19">
        <f>IF(ISBLANK(C82),"",_xlfn.XLOOKUP(VALUE(LEFT(C82,4)),Souches!$B$2:$B$15000,Souches!$D$2:$D$15000))</f>
        <v>2306</v>
      </c>
      <c r="I82" s="10">
        <f t="shared" si="12"/>
        <v>45831</v>
      </c>
      <c r="J82" s="19">
        <f>IF(I82="","",INT(('ObjProd (2)'!$C$25-I82)/7 * (ABS('ObjProd (2)'!$C$25-I82)&gt;=7)))</f>
        <v>12</v>
      </c>
      <c r="K82" s="10" t="str">
        <f>IF(I82="","",
IF(AND(DATEDIF(I82,'ObjProd (2)'!$C$25,"y")=0,DATEDIF(I82,'ObjProd (2)'!$C$25,"ym")=0,
   INT(('ObjProd (2)'!$C$25-EDATE(I82,DATEDIF(I82,'ObjProd (2)'!$C$25,"y")*12+DATEDIF(I82,'ObjProd (2)'!$C$25,"ym")))/7)=0),
   "&lt; 1 sem.",
   IF(DATEDIF(I82,'ObjProd (2)'!$C$25,"y")&gt;0,DATEDIF(I82,'ObjProd (2)'!$C$25,"y") &amp; " " &amp; IF(DATEDIF(I82,'ObjProd (2)'!$C$25,"y")=1,"an ","ans "),"") &amp;
   IF(DATEDIF(I82,'ObjProd (2)'!$C$25,"ym")&gt;0,DATEDIF(I82,'ObjProd (2)'!$C$25,"ym") &amp; " mois ", "") &amp;
   IF(INT(('ObjProd (2)'!$C$25-EDATE(I82,DATEDIF(I82,'ObjProd (2)'!$C$25,"y")*12+DATEDIF(I82,'ObjProd (2)'!$C$25,"ym")))/7)&gt;0,
      INT(('ObjProd (2)'!$C$25-EDATE(I82,DATEDIF(I82,'ObjProd (2)'!$C$25,"y")*12+DATEDIF(I82,'ObjProd (2)'!$C$25,"ym")))/7) &amp; " sem.",
      "")
)
)</f>
        <v>2 mois 3 sem.</v>
      </c>
      <c r="L82" s="11" t="str">
        <f t="shared" si="13"/>
        <v xml:space="preserve">E 2 </v>
      </c>
      <c r="M82" s="9">
        <f t="shared" si="14"/>
        <v>112</v>
      </c>
      <c r="N82" s="9" t="str" cm="1">
        <f t="array" aca="1" ref="N82" ca="1">LEFT(L82, IF(ISNUMBER(SUBSTITUTE(_xludf.MID(L82, 2, 1), ".", ",")), 1, 2))</f>
        <v xml:space="preserve">E </v>
      </c>
      <c r="O82" s="19">
        <f t="shared" ca="1" si="15"/>
        <v>2</v>
      </c>
      <c r="P82" s="9" t="str">
        <f t="shared" ca="1" si="19"/>
        <v>E</v>
      </c>
      <c r="Q82" s="9">
        <f t="shared" ca="1" si="20"/>
        <v>2</v>
      </c>
      <c r="R82" s="9" t="str">
        <f t="shared" ca="1" si="16"/>
        <v>E2</v>
      </c>
      <c r="S82" t="str" cm="1">
        <f t="array" ref="S82">IF(ISBLANK(C82),"",IFERROR(INDEX(ListeSeries!$A$2:$A$1045, MATCH(1, (DatasScan!G82=ListeSeries!$B$2:$B$1045) * (DatasScan!H82&gt;=ListeSeries!$D$2:$D$1045) * (DatasScan!H82&lt;=ListeSeries!$E$2:$E$1045), 0)), "no match"))</f>
        <v>GHANAMI</v>
      </c>
      <c r="T82" s="7" t="str" cm="1">
        <f t="array" ref="T82">IF(ISBLANK(C82),"",IFERROR(INDEX(ListeSeries!$C$2:$C$1045, MATCH(1, (DatasScan!G82=ListeSeries!$B$2:$B$1045) * (DatasScan!H82&gt;=ListeSeries!$D$2:$D$1045) * (DatasScan!H82&lt;=ListeSeries!$E$2:$E$1045), 0)), "no match"))</f>
        <v>GHANAMI 45</v>
      </c>
      <c r="U82" s="11" cm="1">
        <f t="array" ref="U82">IF(ISBLANK(C82),"",IFERROR(INDEX(ListeSeries!$F$2:$F$1045, MATCH(1, (DatasScan!G82=ListeSeries!$B$2:$B$1045) * (DatasScan!H82&gt;=ListeSeries!$D$2:$D$1045) * (DatasScan!H82&lt;=ListeSeries!$E$2:$E$1045), 0)), "no match"))</f>
        <v>2306</v>
      </c>
    </row>
    <row r="83" spans="1:21" x14ac:dyDescent="0.25">
      <c r="A83" s="6" t="str">
        <f t="shared" si="17"/>
        <v>2</v>
      </c>
      <c r="B83" s="8" t="s">
        <v>987</v>
      </c>
      <c r="C83" s="206" t="s">
        <v>3242</v>
      </c>
      <c r="E83" s="11">
        <v>3</v>
      </c>
      <c r="F83" s="7" t="str">
        <f t="shared" si="18"/>
        <v>866120250910E 7</v>
      </c>
      <c r="G83" s="21" t="str">
        <f>IF(ISBLANK(C83),"",_xlfn.XLOOKUP(_xlfn.XLOOKUP(VALUE(LEFT(C83,4)),Souches!$B$2:$B$15000,Souches!$E$2:$E$15000),Varietes!$B$2:$B$500,Varietes!$C$2:$C$500))</f>
        <v>BRAHY</v>
      </c>
      <c r="H83" s="19">
        <f>IF(ISBLANK(C83),"",_xlfn.XLOOKUP(VALUE(LEFT(C83,4)),Souches!$B$2:$B$15000,Souches!$D$2:$D$15000))</f>
        <v>2977</v>
      </c>
      <c r="I83" s="10">
        <f t="shared" si="12"/>
        <v>45910</v>
      </c>
      <c r="J83" s="19">
        <f>IF(I83="","",INT(('ObjProd (2)'!$C$25-I83)/7 * (ABS('ObjProd (2)'!$C$25-I83)&gt;=7)))</f>
        <v>1</v>
      </c>
      <c r="K83" s="10" t="str">
        <f>IF(I83="","",
IF(AND(DATEDIF(I83,'ObjProd (2)'!$C$25,"y")=0,DATEDIF(I83,'ObjProd (2)'!$C$25,"ym")=0,
   INT(('ObjProd (2)'!$C$25-EDATE(I83,DATEDIF(I83,'ObjProd (2)'!$C$25,"y")*12+DATEDIF(I83,'ObjProd (2)'!$C$25,"ym")))/7)=0),
   "&lt; 1 sem.",
   IF(DATEDIF(I83,'ObjProd (2)'!$C$25,"y")&gt;0,DATEDIF(I83,'ObjProd (2)'!$C$25,"y") &amp; " " &amp; IF(DATEDIF(I83,'ObjProd (2)'!$C$25,"y")=1,"an ","ans "),"") &amp;
   IF(DATEDIF(I83,'ObjProd (2)'!$C$25,"ym")&gt;0,DATEDIF(I83,'ObjProd (2)'!$C$25,"ym") &amp; " mois ", "") &amp;
   IF(INT(('ObjProd (2)'!$C$25-EDATE(I83,DATEDIF(I83,'ObjProd (2)'!$C$25,"y")*12+DATEDIF(I83,'ObjProd (2)'!$C$25,"ym")))/7)&gt;0,
      INT(('ObjProd (2)'!$C$25-EDATE(I83,DATEDIF(I83,'ObjProd (2)'!$C$25,"y")*12+DATEDIF(I83,'ObjProd (2)'!$C$25,"ym")))/7) &amp; " sem.",
      "")
)
)</f>
        <v>1 sem.</v>
      </c>
      <c r="L83" s="11" t="str">
        <f t="shared" si="13"/>
        <v xml:space="preserve">E 7 </v>
      </c>
      <c r="M83" s="9">
        <f t="shared" si="14"/>
        <v>3</v>
      </c>
      <c r="N83" s="9" t="str" cm="1">
        <f t="array" aca="1" ref="N83" ca="1">LEFT(L83, IF(ISNUMBER(SUBSTITUTE(_xludf.MID(L83, 2, 1), ".", ",")), 1, 2))</f>
        <v xml:space="preserve">E </v>
      </c>
      <c r="O83" s="19">
        <f t="shared" ca="1" si="15"/>
        <v>7</v>
      </c>
      <c r="P83" s="9" t="str">
        <f t="shared" ca="1" si="19"/>
        <v>E</v>
      </c>
      <c r="Q83" s="9" t="str">
        <f t="shared" ca="1" si="20"/>
        <v>7+</v>
      </c>
      <c r="R83" s="9" t="str">
        <f t="shared" ca="1" si="16"/>
        <v>E7+</v>
      </c>
      <c r="S83" t="str" cm="1">
        <f t="array" ref="S83">IF(ISBLANK(C83),"",IFERROR(INDEX(ListeSeries!$A$2:$A$1045, MATCH(1, (DatasScan!G83=ListeSeries!$B$2:$B$1045) * (DatasScan!H83&gt;=ListeSeries!$D$2:$D$1045) * (DatasScan!H83&lt;=ListeSeries!$E$2:$E$1045), 0)), "no match"))</f>
        <v>BARHEE</v>
      </c>
      <c r="T83" s="7" t="str" cm="1">
        <f t="array" ref="T83">IF(ISBLANK(C83),"",IFERROR(INDEX(ListeSeries!$C$2:$C$1045, MATCH(1, (DatasScan!G83=ListeSeries!$B$2:$B$1045) * (DatasScan!H83&gt;=ListeSeries!$D$2:$D$1045) * (DatasScan!H83&lt;=ListeSeries!$E$2:$E$1045), 0)), "no match"))</f>
        <v>BAHREE 108</v>
      </c>
      <c r="U83" s="11" t="str" cm="1">
        <f t="array" ref="U83">IF(ISBLANK(C83),"",IFERROR(INDEX(ListeSeries!$F$2:$F$1045, MATCH(1, (DatasScan!G83=ListeSeries!$B$2:$B$1045) * (DatasScan!H83&gt;=ListeSeries!$D$2:$D$1045) * (DatasScan!H83&lt;=ListeSeries!$E$2:$E$1045), 0)), "no match"))</f>
        <v>2957-2986</v>
      </c>
    </row>
    <row r="84" spans="1:21" x14ac:dyDescent="0.25">
      <c r="A84" s="6" t="str">
        <f t="shared" si="17"/>
        <v>2</v>
      </c>
      <c r="B84" s="272" t="s">
        <v>987</v>
      </c>
      <c r="C84" s="206" t="s">
        <v>3243</v>
      </c>
      <c r="E84" s="11">
        <v>6</v>
      </c>
      <c r="F84" s="7" t="str">
        <f t="shared" si="18"/>
        <v>866120250910E 4</v>
      </c>
      <c r="G84" s="21" t="str">
        <f>IF(ISBLANK(C84),"",_xlfn.XLOOKUP(_xlfn.XLOOKUP(VALUE(LEFT(C84,4)),Souches!$B$2:$B$15000,Souches!$E$2:$E$15000),Varietes!$B$2:$B$500,Varietes!$C$2:$C$500))</f>
        <v>BRAHY</v>
      </c>
      <c r="H84" s="19">
        <f>IF(ISBLANK(C84),"",_xlfn.XLOOKUP(VALUE(LEFT(C84,4)),Souches!$B$2:$B$15000,Souches!$D$2:$D$15000))</f>
        <v>2977</v>
      </c>
      <c r="I84" s="10">
        <f t="shared" si="12"/>
        <v>45910</v>
      </c>
      <c r="J84" s="19">
        <f>IF(I84="","",INT(('ObjProd (2)'!$C$25-I84)/7 * (ABS('ObjProd (2)'!$C$25-I84)&gt;=7)))</f>
        <v>1</v>
      </c>
      <c r="K84" s="10" t="str">
        <f>IF(I84="","",
IF(AND(DATEDIF(I84,'ObjProd (2)'!$C$25,"y")=0,DATEDIF(I84,'ObjProd (2)'!$C$25,"ym")=0,
   INT(('ObjProd (2)'!$C$25-EDATE(I84,DATEDIF(I84,'ObjProd (2)'!$C$25,"y")*12+DATEDIF(I84,'ObjProd (2)'!$C$25,"ym")))/7)=0),
   "&lt; 1 sem.",
   IF(DATEDIF(I84,'ObjProd (2)'!$C$25,"y")&gt;0,DATEDIF(I84,'ObjProd (2)'!$C$25,"y") &amp; " " &amp; IF(DATEDIF(I84,'ObjProd (2)'!$C$25,"y")=1,"an ","ans "),"") &amp;
   IF(DATEDIF(I84,'ObjProd (2)'!$C$25,"ym")&gt;0,DATEDIF(I84,'ObjProd (2)'!$C$25,"ym") &amp; " mois ", "") &amp;
   IF(INT(('ObjProd (2)'!$C$25-EDATE(I84,DATEDIF(I84,'ObjProd (2)'!$C$25,"y")*12+DATEDIF(I84,'ObjProd (2)'!$C$25,"ym")))/7)&gt;0,
      INT(('ObjProd (2)'!$C$25-EDATE(I84,DATEDIF(I84,'ObjProd (2)'!$C$25,"y")*12+DATEDIF(I84,'ObjProd (2)'!$C$25,"ym")))/7) &amp; " sem.",
      "")
)
)</f>
        <v>1 sem.</v>
      </c>
      <c r="L84" s="11" t="str">
        <f t="shared" si="13"/>
        <v xml:space="preserve">E 4 </v>
      </c>
      <c r="M84" s="9">
        <f t="shared" si="14"/>
        <v>6</v>
      </c>
      <c r="N84" s="9" t="str" cm="1">
        <f t="array" aca="1" ref="N84" ca="1">LEFT(L84, IF(ISNUMBER(SUBSTITUTE(_xludf.MID(L84, 2, 1), ".", ",")), 1, 2))</f>
        <v xml:space="preserve">E </v>
      </c>
      <c r="O84" s="19">
        <f t="shared" ca="1" si="15"/>
        <v>4</v>
      </c>
      <c r="P84" s="9" t="str">
        <f t="shared" ca="1" si="19"/>
        <v>E</v>
      </c>
      <c r="Q84" s="9">
        <f t="shared" ca="1" si="20"/>
        <v>4</v>
      </c>
      <c r="R84" s="9" t="str">
        <f t="shared" ca="1" si="16"/>
        <v>E4</v>
      </c>
      <c r="S84" t="str" cm="1">
        <f t="array" ref="S84">IF(ISBLANK(C84),"",IFERROR(INDEX(ListeSeries!$A$2:$A$1045, MATCH(1, (DatasScan!G84=ListeSeries!$B$2:$B$1045) * (DatasScan!H84&gt;=ListeSeries!$D$2:$D$1045) * (DatasScan!H84&lt;=ListeSeries!$E$2:$E$1045), 0)), "no match"))</f>
        <v>BARHEE</v>
      </c>
      <c r="T84" s="7" t="str" cm="1">
        <f t="array" ref="T84">IF(ISBLANK(C84),"",IFERROR(INDEX(ListeSeries!$C$2:$C$1045, MATCH(1, (DatasScan!G84=ListeSeries!$B$2:$B$1045) * (DatasScan!H84&gt;=ListeSeries!$D$2:$D$1045) * (DatasScan!H84&lt;=ListeSeries!$E$2:$E$1045), 0)), "no match"))</f>
        <v>BAHREE 108</v>
      </c>
      <c r="U84" s="11" t="str" cm="1">
        <f t="array" ref="U84">IF(ISBLANK(C84),"",IFERROR(INDEX(ListeSeries!$F$2:$F$1045, MATCH(1, (DatasScan!G84=ListeSeries!$B$2:$B$1045) * (DatasScan!H84&gt;=ListeSeries!$D$2:$D$1045) * (DatasScan!H84&lt;=ListeSeries!$E$2:$E$1045), 0)), "no match"))</f>
        <v>2957-2986</v>
      </c>
    </row>
    <row r="85" spans="1:21" x14ac:dyDescent="0.25">
      <c r="A85" s="6" t="str">
        <f t="shared" si="17"/>
        <v>2</v>
      </c>
      <c r="B85" s="272" t="s">
        <v>987</v>
      </c>
      <c r="C85" s="206" t="s">
        <v>3244</v>
      </c>
      <c r="E85" s="11">
        <v>2</v>
      </c>
      <c r="F85" s="7" t="str">
        <f t="shared" si="18"/>
        <v>866120250910E 8</v>
      </c>
      <c r="G85" s="21" t="str">
        <f>IF(ISBLANK(C85),"",_xlfn.XLOOKUP(_xlfn.XLOOKUP(VALUE(LEFT(C85,4)),Souches!$B$2:$B$15000,Souches!$E$2:$E$15000),Varietes!$B$2:$B$500,Varietes!$C$2:$C$500))</f>
        <v>BRAHY</v>
      </c>
      <c r="H85" s="19">
        <f>IF(ISBLANK(C85),"",_xlfn.XLOOKUP(VALUE(LEFT(C85,4)),Souches!$B$2:$B$15000,Souches!$D$2:$D$15000))</f>
        <v>2977</v>
      </c>
      <c r="I85" s="10">
        <f t="shared" si="12"/>
        <v>45910</v>
      </c>
      <c r="J85" s="19">
        <f>IF(I85="","",INT(('ObjProd (2)'!$C$25-I85)/7 * (ABS('ObjProd (2)'!$C$25-I85)&gt;=7)))</f>
        <v>1</v>
      </c>
      <c r="K85" s="10" t="str">
        <f>IF(I85="","",
IF(AND(DATEDIF(I85,'ObjProd (2)'!$C$25,"y")=0,DATEDIF(I85,'ObjProd (2)'!$C$25,"ym")=0,
   INT(('ObjProd (2)'!$C$25-EDATE(I85,DATEDIF(I85,'ObjProd (2)'!$C$25,"y")*12+DATEDIF(I85,'ObjProd (2)'!$C$25,"ym")))/7)=0),
   "&lt; 1 sem.",
   IF(DATEDIF(I85,'ObjProd (2)'!$C$25,"y")&gt;0,DATEDIF(I85,'ObjProd (2)'!$C$25,"y") &amp; " " &amp; IF(DATEDIF(I85,'ObjProd (2)'!$C$25,"y")=1,"an ","ans "),"") &amp;
   IF(DATEDIF(I85,'ObjProd (2)'!$C$25,"ym")&gt;0,DATEDIF(I85,'ObjProd (2)'!$C$25,"ym") &amp; " mois ", "") &amp;
   IF(INT(('ObjProd (2)'!$C$25-EDATE(I85,DATEDIF(I85,'ObjProd (2)'!$C$25,"y")*12+DATEDIF(I85,'ObjProd (2)'!$C$25,"ym")))/7)&gt;0,
      INT(('ObjProd (2)'!$C$25-EDATE(I85,DATEDIF(I85,'ObjProd (2)'!$C$25,"y")*12+DATEDIF(I85,'ObjProd (2)'!$C$25,"ym")))/7) &amp; " sem.",
      "")
)
)</f>
        <v>1 sem.</v>
      </c>
      <c r="L85" s="11" t="str">
        <f t="shared" si="13"/>
        <v xml:space="preserve">E 8 </v>
      </c>
      <c r="M85" s="9">
        <f t="shared" si="14"/>
        <v>2</v>
      </c>
      <c r="N85" s="9" t="str" cm="1">
        <f t="array" aca="1" ref="N85" ca="1">LEFT(L85, IF(ISNUMBER(SUBSTITUTE(_xludf.MID(L85, 2, 1), ".", ",")), 1, 2))</f>
        <v xml:space="preserve">E </v>
      </c>
      <c r="O85" s="19">
        <f t="shared" ca="1" si="15"/>
        <v>8</v>
      </c>
      <c r="P85" s="9" t="str">
        <f t="shared" ca="1" si="19"/>
        <v>E</v>
      </c>
      <c r="Q85" s="9" t="str">
        <f t="shared" ca="1" si="20"/>
        <v>7+</v>
      </c>
      <c r="R85" s="9" t="str">
        <f t="shared" ca="1" si="16"/>
        <v>E7+</v>
      </c>
      <c r="S85" t="str" cm="1">
        <f t="array" ref="S85">IF(ISBLANK(C85),"",IFERROR(INDEX(ListeSeries!$A$2:$A$1045, MATCH(1, (DatasScan!G85=ListeSeries!$B$2:$B$1045) * (DatasScan!H85&gt;=ListeSeries!$D$2:$D$1045) * (DatasScan!H85&lt;=ListeSeries!$E$2:$E$1045), 0)), "no match"))</f>
        <v>BARHEE</v>
      </c>
      <c r="T85" s="7" t="str" cm="1">
        <f t="array" ref="T85">IF(ISBLANK(C85),"",IFERROR(INDEX(ListeSeries!$C$2:$C$1045, MATCH(1, (DatasScan!G85=ListeSeries!$B$2:$B$1045) * (DatasScan!H85&gt;=ListeSeries!$D$2:$D$1045) * (DatasScan!H85&lt;=ListeSeries!$E$2:$E$1045), 0)), "no match"))</f>
        <v>BAHREE 108</v>
      </c>
      <c r="U85" s="11" t="str" cm="1">
        <f t="array" ref="U85">IF(ISBLANK(C85),"",IFERROR(INDEX(ListeSeries!$F$2:$F$1045, MATCH(1, (DatasScan!G85=ListeSeries!$B$2:$B$1045) * (DatasScan!H85&gt;=ListeSeries!$D$2:$D$1045) * (DatasScan!H85&lt;=ListeSeries!$E$2:$E$1045), 0)), "no match"))</f>
        <v>2957-2986</v>
      </c>
    </row>
    <row r="86" spans="1:21" x14ac:dyDescent="0.25">
      <c r="A86" s="6" t="str">
        <f t="shared" si="17"/>
        <v>2</v>
      </c>
      <c r="B86" s="272" t="s">
        <v>987</v>
      </c>
      <c r="C86" s="206" t="s">
        <v>3245</v>
      </c>
      <c r="E86" s="11">
        <v>8</v>
      </c>
      <c r="F86" s="7" t="str">
        <f t="shared" si="18"/>
        <v>866120250910E 5</v>
      </c>
      <c r="G86" s="21" t="str">
        <f>IF(ISBLANK(C86),"",_xlfn.XLOOKUP(_xlfn.XLOOKUP(VALUE(LEFT(C86,4)),Souches!$B$2:$B$15000,Souches!$E$2:$E$15000),Varietes!$B$2:$B$500,Varietes!$C$2:$C$500))</f>
        <v>BRAHY</v>
      </c>
      <c r="H86" s="19">
        <f>IF(ISBLANK(C86),"",_xlfn.XLOOKUP(VALUE(LEFT(C86,4)),Souches!$B$2:$B$15000,Souches!$D$2:$D$15000))</f>
        <v>2977</v>
      </c>
      <c r="I86" s="10">
        <f t="shared" si="12"/>
        <v>45910</v>
      </c>
      <c r="J86" s="19">
        <f>IF(I86="","",INT(('ObjProd (2)'!$C$25-I86)/7 * (ABS('ObjProd (2)'!$C$25-I86)&gt;=7)))</f>
        <v>1</v>
      </c>
      <c r="K86" s="10" t="str">
        <f>IF(I86="","",
IF(AND(DATEDIF(I86,'ObjProd (2)'!$C$25,"y")=0,DATEDIF(I86,'ObjProd (2)'!$C$25,"ym")=0,
   INT(('ObjProd (2)'!$C$25-EDATE(I86,DATEDIF(I86,'ObjProd (2)'!$C$25,"y")*12+DATEDIF(I86,'ObjProd (2)'!$C$25,"ym")))/7)=0),
   "&lt; 1 sem.",
   IF(DATEDIF(I86,'ObjProd (2)'!$C$25,"y")&gt;0,DATEDIF(I86,'ObjProd (2)'!$C$25,"y") &amp; " " &amp; IF(DATEDIF(I86,'ObjProd (2)'!$C$25,"y")=1,"an ","ans "),"") &amp;
   IF(DATEDIF(I86,'ObjProd (2)'!$C$25,"ym")&gt;0,DATEDIF(I86,'ObjProd (2)'!$C$25,"ym") &amp; " mois ", "") &amp;
   IF(INT(('ObjProd (2)'!$C$25-EDATE(I86,DATEDIF(I86,'ObjProd (2)'!$C$25,"y")*12+DATEDIF(I86,'ObjProd (2)'!$C$25,"ym")))/7)&gt;0,
      INT(('ObjProd (2)'!$C$25-EDATE(I86,DATEDIF(I86,'ObjProd (2)'!$C$25,"y")*12+DATEDIF(I86,'ObjProd (2)'!$C$25,"ym")))/7) &amp; " sem.",
      "")
)
)</f>
        <v>1 sem.</v>
      </c>
      <c r="L86" s="11" t="str">
        <f t="shared" si="13"/>
        <v xml:space="preserve">E 5 </v>
      </c>
      <c r="M86" s="9">
        <f t="shared" si="14"/>
        <v>8</v>
      </c>
      <c r="N86" s="9" t="str" cm="1">
        <f t="array" aca="1" ref="N86" ca="1">LEFT(L86, IF(ISNUMBER(SUBSTITUTE(_xludf.MID(L86, 2, 1), ".", ",")), 1, 2))</f>
        <v xml:space="preserve">E </v>
      </c>
      <c r="O86" s="19">
        <f t="shared" ca="1" si="15"/>
        <v>5</v>
      </c>
      <c r="P86" s="9" t="str">
        <f t="shared" ca="1" si="19"/>
        <v>E</v>
      </c>
      <c r="Q86" s="9">
        <f t="shared" ca="1" si="20"/>
        <v>5</v>
      </c>
      <c r="R86" s="9" t="str">
        <f t="shared" ca="1" si="16"/>
        <v>E5</v>
      </c>
      <c r="S86" t="str" cm="1">
        <f t="array" ref="S86">IF(ISBLANK(C86),"",IFERROR(INDEX(ListeSeries!$A$2:$A$1045, MATCH(1, (DatasScan!G86=ListeSeries!$B$2:$B$1045) * (DatasScan!H86&gt;=ListeSeries!$D$2:$D$1045) * (DatasScan!H86&lt;=ListeSeries!$E$2:$E$1045), 0)), "no match"))</f>
        <v>BARHEE</v>
      </c>
      <c r="T86" s="7" t="str" cm="1">
        <f t="array" ref="T86">IF(ISBLANK(C86),"",IFERROR(INDEX(ListeSeries!$C$2:$C$1045, MATCH(1, (DatasScan!G86=ListeSeries!$B$2:$B$1045) * (DatasScan!H86&gt;=ListeSeries!$D$2:$D$1045) * (DatasScan!H86&lt;=ListeSeries!$E$2:$E$1045), 0)), "no match"))</f>
        <v>BAHREE 108</v>
      </c>
      <c r="U86" s="11" t="str" cm="1">
        <f t="array" ref="U86">IF(ISBLANK(C86),"",IFERROR(INDEX(ListeSeries!$F$2:$F$1045, MATCH(1, (DatasScan!G86=ListeSeries!$B$2:$B$1045) * (DatasScan!H86&gt;=ListeSeries!$D$2:$D$1045) * (DatasScan!H86&lt;=ListeSeries!$E$2:$E$1045), 0)), "no match"))</f>
        <v>2957-2986</v>
      </c>
    </row>
    <row r="87" spans="1:21" x14ac:dyDescent="0.25">
      <c r="A87" s="6" t="str">
        <f t="shared" si="17"/>
        <v>2</v>
      </c>
      <c r="B87" s="272" t="s">
        <v>987</v>
      </c>
      <c r="C87" s="206" t="s">
        <v>3246</v>
      </c>
      <c r="E87" s="11">
        <v>6</v>
      </c>
      <c r="F87" s="7" t="str">
        <f t="shared" si="18"/>
        <v>866120250903E 6</v>
      </c>
      <c r="G87" s="21" t="str">
        <f>IF(ISBLANK(C87),"",_xlfn.XLOOKUP(_xlfn.XLOOKUP(VALUE(LEFT(C87,4)),Souches!$B$2:$B$15000,Souches!$E$2:$E$15000),Varietes!$B$2:$B$500,Varietes!$C$2:$C$500))</f>
        <v>BRAHY</v>
      </c>
      <c r="H87" s="19">
        <f>IF(ISBLANK(C87),"",_xlfn.XLOOKUP(VALUE(LEFT(C87,4)),Souches!$B$2:$B$15000,Souches!$D$2:$D$15000))</f>
        <v>2977</v>
      </c>
      <c r="I87" s="10">
        <f t="shared" si="12"/>
        <v>45903</v>
      </c>
      <c r="J87" s="19">
        <f>IF(I87="","",INT(('ObjProd (2)'!$C$25-I87)/7 * (ABS('ObjProd (2)'!$C$25-I87)&gt;=7)))</f>
        <v>2</v>
      </c>
      <c r="K87" s="10" t="str">
        <f>IF(I87="","",
IF(AND(DATEDIF(I87,'ObjProd (2)'!$C$25,"y")=0,DATEDIF(I87,'ObjProd (2)'!$C$25,"ym")=0,
   INT(('ObjProd (2)'!$C$25-EDATE(I87,DATEDIF(I87,'ObjProd (2)'!$C$25,"y")*12+DATEDIF(I87,'ObjProd (2)'!$C$25,"ym")))/7)=0),
   "&lt; 1 sem.",
   IF(DATEDIF(I87,'ObjProd (2)'!$C$25,"y")&gt;0,DATEDIF(I87,'ObjProd (2)'!$C$25,"y") &amp; " " &amp; IF(DATEDIF(I87,'ObjProd (2)'!$C$25,"y")=1,"an ","ans "),"") &amp;
   IF(DATEDIF(I87,'ObjProd (2)'!$C$25,"ym")&gt;0,DATEDIF(I87,'ObjProd (2)'!$C$25,"ym") &amp; " mois ", "") &amp;
   IF(INT(('ObjProd (2)'!$C$25-EDATE(I87,DATEDIF(I87,'ObjProd (2)'!$C$25,"y")*12+DATEDIF(I87,'ObjProd (2)'!$C$25,"ym")))/7)&gt;0,
      INT(('ObjProd (2)'!$C$25-EDATE(I87,DATEDIF(I87,'ObjProd (2)'!$C$25,"y")*12+DATEDIF(I87,'ObjProd (2)'!$C$25,"ym")))/7) &amp; " sem.",
      "")
)
)</f>
        <v>2 sem.</v>
      </c>
      <c r="L87" s="11" t="str">
        <f t="shared" si="13"/>
        <v xml:space="preserve">E 6 </v>
      </c>
      <c r="M87" s="9">
        <f t="shared" si="14"/>
        <v>6</v>
      </c>
      <c r="N87" s="9" t="str" cm="1">
        <f t="array" aca="1" ref="N87" ca="1">LEFT(L87, IF(ISNUMBER(SUBSTITUTE(_xludf.MID(L87, 2, 1), ".", ",")), 1, 2))</f>
        <v xml:space="preserve">E </v>
      </c>
      <c r="O87" s="19">
        <f t="shared" ca="1" si="15"/>
        <v>6</v>
      </c>
      <c r="P87" s="9" t="str">
        <f t="shared" ca="1" si="19"/>
        <v>E</v>
      </c>
      <c r="Q87" s="9">
        <f t="shared" ca="1" si="20"/>
        <v>6</v>
      </c>
      <c r="R87" s="9" t="str">
        <f t="shared" ca="1" si="16"/>
        <v>E6</v>
      </c>
      <c r="S87" t="str" cm="1">
        <f t="array" ref="S87">IF(ISBLANK(C87),"",IFERROR(INDEX(ListeSeries!$A$2:$A$1045, MATCH(1, (DatasScan!G87=ListeSeries!$B$2:$B$1045) * (DatasScan!H87&gt;=ListeSeries!$D$2:$D$1045) * (DatasScan!H87&lt;=ListeSeries!$E$2:$E$1045), 0)), "no match"))</f>
        <v>BARHEE</v>
      </c>
      <c r="T87" s="7" t="str" cm="1">
        <f t="array" ref="T87">IF(ISBLANK(C87),"",IFERROR(INDEX(ListeSeries!$C$2:$C$1045, MATCH(1, (DatasScan!G87=ListeSeries!$B$2:$B$1045) * (DatasScan!H87&gt;=ListeSeries!$D$2:$D$1045) * (DatasScan!H87&lt;=ListeSeries!$E$2:$E$1045), 0)), "no match"))</f>
        <v>BAHREE 108</v>
      </c>
      <c r="U87" s="11" t="str" cm="1">
        <f t="array" ref="U87">IF(ISBLANK(C87),"",IFERROR(INDEX(ListeSeries!$F$2:$F$1045, MATCH(1, (DatasScan!G87=ListeSeries!$B$2:$B$1045) * (DatasScan!H87&gt;=ListeSeries!$D$2:$D$1045) * (DatasScan!H87&lt;=ListeSeries!$E$2:$E$1045), 0)), "no match"))</f>
        <v>2957-2986</v>
      </c>
    </row>
    <row r="88" spans="1:21" x14ac:dyDescent="0.25">
      <c r="A88" s="6" t="str">
        <f t="shared" si="17"/>
        <v>2</v>
      </c>
      <c r="B88" s="272" t="s">
        <v>987</v>
      </c>
      <c r="C88" s="206" t="s">
        <v>3247</v>
      </c>
      <c r="E88" s="11">
        <v>5</v>
      </c>
      <c r="F88" s="7" t="str">
        <f t="shared" si="18"/>
        <v>866120250904EA8</v>
      </c>
      <c r="G88" s="21" t="str">
        <f>IF(ISBLANK(C88),"",_xlfn.XLOOKUP(_xlfn.XLOOKUP(VALUE(LEFT(C88,4)),Souches!$B$2:$B$15000,Souches!$E$2:$E$15000),Varietes!$B$2:$B$500,Varietes!$C$2:$C$500))</f>
        <v>BRAHY</v>
      </c>
      <c r="H88" s="19">
        <f>IF(ISBLANK(C88),"",_xlfn.XLOOKUP(VALUE(LEFT(C88,4)),Souches!$B$2:$B$15000,Souches!$D$2:$D$15000))</f>
        <v>2977</v>
      </c>
      <c r="I88" s="10">
        <f t="shared" si="12"/>
        <v>45904</v>
      </c>
      <c r="J88" s="19">
        <f>IF(I88="","",INT(('ObjProd (2)'!$C$25-I88)/7 * (ABS('ObjProd (2)'!$C$25-I88)&gt;=7)))</f>
        <v>2</v>
      </c>
      <c r="K88" s="10" t="str">
        <f>IF(I88="","",
IF(AND(DATEDIF(I88,'ObjProd (2)'!$C$25,"y")=0,DATEDIF(I88,'ObjProd (2)'!$C$25,"ym")=0,
   INT(('ObjProd (2)'!$C$25-EDATE(I88,DATEDIF(I88,'ObjProd (2)'!$C$25,"y")*12+DATEDIF(I88,'ObjProd (2)'!$C$25,"ym")))/7)=0),
   "&lt; 1 sem.",
   IF(DATEDIF(I88,'ObjProd (2)'!$C$25,"y")&gt;0,DATEDIF(I88,'ObjProd (2)'!$C$25,"y") &amp; " " &amp; IF(DATEDIF(I88,'ObjProd (2)'!$C$25,"y")=1,"an ","ans "),"") &amp;
   IF(DATEDIF(I88,'ObjProd (2)'!$C$25,"ym")&gt;0,DATEDIF(I88,'ObjProd (2)'!$C$25,"ym") &amp; " mois ", "") &amp;
   IF(INT(('ObjProd (2)'!$C$25-EDATE(I88,DATEDIF(I88,'ObjProd (2)'!$C$25,"y")*12+DATEDIF(I88,'ObjProd (2)'!$C$25,"ym")))/7)&gt;0,
      INT(('ObjProd (2)'!$C$25-EDATE(I88,DATEDIF(I88,'ObjProd (2)'!$C$25,"y")*12+DATEDIF(I88,'ObjProd (2)'!$C$25,"ym")))/7) &amp; " sem.",
      "")
)
)</f>
        <v>2 sem.</v>
      </c>
      <c r="L88" s="11" t="str">
        <f t="shared" si="13"/>
        <v xml:space="preserve">EA8 </v>
      </c>
      <c r="M88" s="9">
        <f t="shared" si="14"/>
        <v>5</v>
      </c>
      <c r="N88" s="9" t="str" cm="1">
        <f t="array" aca="1" ref="N88" ca="1">LEFT(L88, IF(ISNUMBER(SUBSTITUTE(_xludf.MID(L88, 2, 1), ".", ",")), 1, 2))</f>
        <v>EA</v>
      </c>
      <c r="O88" s="19">
        <f t="shared" ca="1" si="15"/>
        <v>8</v>
      </c>
      <c r="P88" s="9" t="str">
        <f t="shared" ca="1" si="19"/>
        <v>E</v>
      </c>
      <c r="Q88" s="9" t="str">
        <f t="shared" ca="1" si="20"/>
        <v>7+</v>
      </c>
      <c r="R88" s="9" t="str">
        <f t="shared" ca="1" si="16"/>
        <v>E7+</v>
      </c>
      <c r="S88" t="str" cm="1">
        <f t="array" ref="S88">IF(ISBLANK(C88),"",IFERROR(INDEX(ListeSeries!$A$2:$A$1045, MATCH(1, (DatasScan!G88=ListeSeries!$B$2:$B$1045) * (DatasScan!H88&gt;=ListeSeries!$D$2:$D$1045) * (DatasScan!H88&lt;=ListeSeries!$E$2:$E$1045), 0)), "no match"))</f>
        <v>BARHEE</v>
      </c>
      <c r="T88" s="7" t="str" cm="1">
        <f t="array" ref="T88">IF(ISBLANK(C88),"",IFERROR(INDEX(ListeSeries!$C$2:$C$1045, MATCH(1, (DatasScan!G88=ListeSeries!$B$2:$B$1045) * (DatasScan!H88&gt;=ListeSeries!$D$2:$D$1045) * (DatasScan!H88&lt;=ListeSeries!$E$2:$E$1045), 0)), "no match"))</f>
        <v>BAHREE 108</v>
      </c>
      <c r="U88" s="11" t="str" cm="1">
        <f t="array" ref="U88">IF(ISBLANK(C88),"",IFERROR(INDEX(ListeSeries!$F$2:$F$1045, MATCH(1, (DatasScan!G88=ListeSeries!$B$2:$B$1045) * (DatasScan!H88&gt;=ListeSeries!$D$2:$D$1045) * (DatasScan!H88&lt;=ListeSeries!$E$2:$E$1045), 0)), "no match"))</f>
        <v>2957-2986</v>
      </c>
    </row>
    <row r="89" spans="1:21" x14ac:dyDescent="0.25">
      <c r="A89" s="6" t="str">
        <f t="shared" si="17"/>
        <v>2</v>
      </c>
      <c r="B89" s="273" t="s">
        <v>987</v>
      </c>
      <c r="C89" s="206" t="s">
        <v>3248</v>
      </c>
      <c r="E89" s="11">
        <v>5</v>
      </c>
      <c r="F89" s="7" t="str">
        <f t="shared" si="18"/>
        <v>866120250911E 7</v>
      </c>
      <c r="G89" s="21" t="str">
        <f>IF(ISBLANK(C89),"",_xlfn.XLOOKUP(_xlfn.XLOOKUP(VALUE(LEFT(C89,4)),Souches!$B$2:$B$15000,Souches!$E$2:$E$15000),Varietes!$B$2:$B$500,Varietes!$C$2:$C$500))</f>
        <v>BRAHY</v>
      </c>
      <c r="H89" s="19">
        <f>IF(ISBLANK(C89),"",_xlfn.XLOOKUP(VALUE(LEFT(C89,4)),Souches!$B$2:$B$15000,Souches!$D$2:$D$15000))</f>
        <v>2977</v>
      </c>
      <c r="I89" s="10">
        <f t="shared" si="12"/>
        <v>45911</v>
      </c>
      <c r="J89" s="19">
        <f>IF(I89="","",INT(('ObjProd (2)'!$C$25-I89)/7 * (ABS('ObjProd (2)'!$C$25-I89)&gt;=7)))</f>
        <v>1</v>
      </c>
      <c r="K89" s="10" t="str">
        <f>IF(I89="","",
IF(AND(DATEDIF(I89,'ObjProd (2)'!$C$25,"y")=0,DATEDIF(I89,'ObjProd (2)'!$C$25,"ym")=0,
   INT(('ObjProd (2)'!$C$25-EDATE(I89,DATEDIF(I89,'ObjProd (2)'!$C$25,"y")*12+DATEDIF(I89,'ObjProd (2)'!$C$25,"ym")))/7)=0),
   "&lt; 1 sem.",
   IF(DATEDIF(I89,'ObjProd (2)'!$C$25,"y")&gt;0,DATEDIF(I89,'ObjProd (2)'!$C$25,"y") &amp; " " &amp; IF(DATEDIF(I89,'ObjProd (2)'!$C$25,"y")=1,"an ","ans "),"") &amp;
   IF(DATEDIF(I89,'ObjProd (2)'!$C$25,"ym")&gt;0,DATEDIF(I89,'ObjProd (2)'!$C$25,"ym") &amp; " mois ", "") &amp;
   IF(INT(('ObjProd (2)'!$C$25-EDATE(I89,DATEDIF(I89,'ObjProd (2)'!$C$25,"y")*12+DATEDIF(I89,'ObjProd (2)'!$C$25,"ym")))/7)&gt;0,
      INT(('ObjProd (2)'!$C$25-EDATE(I89,DATEDIF(I89,'ObjProd (2)'!$C$25,"y")*12+DATEDIF(I89,'ObjProd (2)'!$C$25,"ym")))/7) &amp; " sem.",
      "")
)
)</f>
        <v>1 sem.</v>
      </c>
      <c r="L89" s="11" t="str">
        <f t="shared" si="13"/>
        <v xml:space="preserve">E 7 </v>
      </c>
      <c r="M89" s="9">
        <f t="shared" si="14"/>
        <v>5</v>
      </c>
      <c r="N89" s="9" t="str" cm="1">
        <f t="array" aca="1" ref="N89" ca="1">LEFT(L89, IF(ISNUMBER(SUBSTITUTE(_xludf.MID(L89, 2, 1), ".", ",")), 1, 2))</f>
        <v xml:space="preserve">E </v>
      </c>
      <c r="O89" s="19">
        <f t="shared" ca="1" si="15"/>
        <v>7</v>
      </c>
      <c r="P89" s="9" t="str">
        <f t="shared" ca="1" si="19"/>
        <v>E</v>
      </c>
      <c r="Q89" s="9" t="str">
        <f t="shared" ca="1" si="20"/>
        <v>7+</v>
      </c>
      <c r="R89" s="9" t="str">
        <f t="shared" ca="1" si="16"/>
        <v>E7+</v>
      </c>
      <c r="S89" t="str" cm="1">
        <f t="array" ref="S89">IF(ISBLANK(C89),"",IFERROR(INDEX(ListeSeries!$A$2:$A$1045, MATCH(1, (DatasScan!G89=ListeSeries!$B$2:$B$1045) * (DatasScan!H89&gt;=ListeSeries!$D$2:$D$1045) * (DatasScan!H89&lt;=ListeSeries!$E$2:$E$1045), 0)), "no match"))</f>
        <v>BARHEE</v>
      </c>
      <c r="T89" s="7" t="str" cm="1">
        <f t="array" ref="T89">IF(ISBLANK(C89),"",IFERROR(INDEX(ListeSeries!$C$2:$C$1045, MATCH(1, (DatasScan!G89=ListeSeries!$B$2:$B$1045) * (DatasScan!H89&gt;=ListeSeries!$D$2:$D$1045) * (DatasScan!H89&lt;=ListeSeries!$E$2:$E$1045), 0)), "no match"))</f>
        <v>BAHREE 108</v>
      </c>
      <c r="U89" s="11" t="str" cm="1">
        <f t="array" ref="U89">IF(ISBLANK(C89),"",IFERROR(INDEX(ListeSeries!$F$2:$F$1045, MATCH(1, (DatasScan!G89=ListeSeries!$B$2:$B$1045) * (DatasScan!H89&gt;=ListeSeries!$D$2:$D$1045) * (DatasScan!H89&lt;=ListeSeries!$E$2:$E$1045), 0)), "no match"))</f>
        <v>2957-2986</v>
      </c>
    </row>
    <row r="90" spans="1:21" x14ac:dyDescent="0.25">
      <c r="A90" s="6" t="str">
        <f t="shared" si="17"/>
        <v>2</v>
      </c>
      <c r="B90" s="272" t="s">
        <v>987</v>
      </c>
      <c r="C90" s="206" t="s">
        <v>3249</v>
      </c>
      <c r="E90" s="11">
        <v>7</v>
      </c>
      <c r="F90" s="7" t="str">
        <f t="shared" si="18"/>
        <v>866120250829EA6</v>
      </c>
      <c r="G90" s="21" t="str">
        <f>IF(ISBLANK(C90),"",_xlfn.XLOOKUP(_xlfn.XLOOKUP(VALUE(LEFT(C90,4)),Souches!$B$2:$B$15000,Souches!$E$2:$E$15000),Varietes!$B$2:$B$500,Varietes!$C$2:$C$500))</f>
        <v>BRAHY</v>
      </c>
      <c r="H90" s="19">
        <f>IF(ISBLANK(C90),"",_xlfn.XLOOKUP(VALUE(LEFT(C90,4)),Souches!$B$2:$B$15000,Souches!$D$2:$D$15000))</f>
        <v>2977</v>
      </c>
      <c r="I90" s="10">
        <f t="shared" si="12"/>
        <v>45898</v>
      </c>
      <c r="J90" s="19">
        <f>IF(I90="","",INT(('ObjProd (2)'!$C$25-I90)/7 * (ABS('ObjProd (2)'!$C$25-I90)&gt;=7)))</f>
        <v>2</v>
      </c>
      <c r="K90" s="10" t="str">
        <f>IF(I90="","",
IF(AND(DATEDIF(I90,'ObjProd (2)'!$C$25,"y")=0,DATEDIF(I90,'ObjProd (2)'!$C$25,"ym")=0,
   INT(('ObjProd (2)'!$C$25-EDATE(I90,DATEDIF(I90,'ObjProd (2)'!$C$25,"y")*12+DATEDIF(I90,'ObjProd (2)'!$C$25,"ym")))/7)=0),
   "&lt; 1 sem.",
   IF(DATEDIF(I90,'ObjProd (2)'!$C$25,"y")&gt;0,DATEDIF(I90,'ObjProd (2)'!$C$25,"y") &amp; " " &amp; IF(DATEDIF(I90,'ObjProd (2)'!$C$25,"y")=1,"an ","ans "),"") &amp;
   IF(DATEDIF(I90,'ObjProd (2)'!$C$25,"ym")&gt;0,DATEDIF(I90,'ObjProd (2)'!$C$25,"ym") &amp; " mois ", "") &amp;
   IF(INT(('ObjProd (2)'!$C$25-EDATE(I90,DATEDIF(I90,'ObjProd (2)'!$C$25,"y")*12+DATEDIF(I90,'ObjProd (2)'!$C$25,"ym")))/7)&gt;0,
      INT(('ObjProd (2)'!$C$25-EDATE(I90,DATEDIF(I90,'ObjProd (2)'!$C$25,"y")*12+DATEDIF(I90,'ObjProd (2)'!$C$25,"ym")))/7) &amp; " sem.",
      "")
)
)</f>
        <v>2 sem.</v>
      </c>
      <c r="L90" s="11" t="str">
        <f t="shared" si="13"/>
        <v xml:space="preserve">EA6 </v>
      </c>
      <c r="M90" s="9">
        <f t="shared" si="14"/>
        <v>7</v>
      </c>
      <c r="N90" s="9" t="str" cm="1">
        <f t="array" aca="1" ref="N90" ca="1">LEFT(L90, IF(ISNUMBER(SUBSTITUTE(_xludf.MID(L90, 2, 1), ".", ",")), 1, 2))</f>
        <v>EA</v>
      </c>
      <c r="O90" s="19">
        <f t="shared" ca="1" si="15"/>
        <v>6</v>
      </c>
      <c r="P90" s="9" t="str">
        <f t="shared" ca="1" si="19"/>
        <v>E</v>
      </c>
      <c r="Q90" s="9">
        <f t="shared" ca="1" si="20"/>
        <v>6</v>
      </c>
      <c r="R90" s="9" t="str">
        <f t="shared" ca="1" si="16"/>
        <v>E6</v>
      </c>
      <c r="S90" t="str" cm="1">
        <f t="array" ref="S90">IF(ISBLANK(C90),"",IFERROR(INDEX(ListeSeries!$A$2:$A$1045, MATCH(1, (DatasScan!G90=ListeSeries!$B$2:$B$1045) * (DatasScan!H90&gt;=ListeSeries!$D$2:$D$1045) * (DatasScan!H90&lt;=ListeSeries!$E$2:$E$1045), 0)), "no match"))</f>
        <v>BARHEE</v>
      </c>
      <c r="T90" s="7" t="str" cm="1">
        <f t="array" ref="T90">IF(ISBLANK(C90),"",IFERROR(INDEX(ListeSeries!$C$2:$C$1045, MATCH(1, (DatasScan!G90=ListeSeries!$B$2:$B$1045) * (DatasScan!H90&gt;=ListeSeries!$D$2:$D$1045) * (DatasScan!H90&lt;=ListeSeries!$E$2:$E$1045), 0)), "no match"))</f>
        <v>BAHREE 108</v>
      </c>
      <c r="U90" s="11" t="str" cm="1">
        <f t="array" ref="U90">IF(ISBLANK(C90),"",IFERROR(INDEX(ListeSeries!$F$2:$F$1045, MATCH(1, (DatasScan!G90=ListeSeries!$B$2:$B$1045) * (DatasScan!H90&gt;=ListeSeries!$D$2:$D$1045) * (DatasScan!H90&lt;=ListeSeries!$E$2:$E$1045), 0)), "no match"))</f>
        <v>2957-2986</v>
      </c>
    </row>
    <row r="91" spans="1:21" x14ac:dyDescent="0.25">
      <c r="A91" s="6" t="str">
        <f t="shared" si="17"/>
        <v>2</v>
      </c>
      <c r="B91" s="272" t="s">
        <v>987</v>
      </c>
      <c r="C91" s="206" t="s">
        <v>3250</v>
      </c>
      <c r="D91" s="8">
        <v>18</v>
      </c>
      <c r="E91" s="11">
        <v>7</v>
      </c>
      <c r="F91" s="7" t="str">
        <f t="shared" si="18"/>
        <v>709220250915E+1</v>
      </c>
      <c r="G91" s="21" t="str">
        <f>IF(ISBLANK(C91),"",_xlfn.XLOOKUP(_xlfn.XLOOKUP(VALUE(LEFT(C91,4)),Souches!$B$2:$B$15000,Souches!$E$2:$E$15000),Varietes!$B$2:$B$500,Varietes!$C$2:$C$500))</f>
        <v>BRAHY</v>
      </c>
      <c r="H91" s="19">
        <f>IF(ISBLANK(C91),"",_xlfn.XLOOKUP(VALUE(LEFT(C91,4)),Souches!$B$2:$B$15000,Souches!$D$2:$D$15000))</f>
        <v>2311</v>
      </c>
      <c r="I91" s="10">
        <f t="shared" si="12"/>
        <v>45915</v>
      </c>
      <c r="J91" s="19">
        <f>IF(I91="","",INT(('ObjProd (2)'!$C$25-I91)/7 * (ABS('ObjProd (2)'!$C$25-I91)&gt;=7)))</f>
        <v>0</v>
      </c>
      <c r="K91" s="10" t="str">
        <f>IF(I91="","",
IF(AND(DATEDIF(I91,'ObjProd (2)'!$C$25,"y")=0,DATEDIF(I91,'ObjProd (2)'!$C$25,"ym")=0,
   INT(('ObjProd (2)'!$C$25-EDATE(I91,DATEDIF(I91,'ObjProd (2)'!$C$25,"y")*12+DATEDIF(I91,'ObjProd (2)'!$C$25,"ym")))/7)=0),
   "&lt; 1 sem.",
   IF(DATEDIF(I91,'ObjProd (2)'!$C$25,"y")&gt;0,DATEDIF(I91,'ObjProd (2)'!$C$25,"y") &amp; " " &amp; IF(DATEDIF(I91,'ObjProd (2)'!$C$25,"y")=1,"an ","ans "),"") &amp;
   IF(DATEDIF(I91,'ObjProd (2)'!$C$25,"ym")&gt;0,DATEDIF(I91,'ObjProd (2)'!$C$25,"ym") &amp; " mois ", "") &amp;
   IF(INT(('ObjProd (2)'!$C$25-EDATE(I91,DATEDIF(I91,'ObjProd (2)'!$C$25,"y")*12+DATEDIF(I91,'ObjProd (2)'!$C$25,"ym")))/7)&gt;0,
      INT(('ObjProd (2)'!$C$25-EDATE(I91,DATEDIF(I91,'ObjProd (2)'!$C$25,"y")*12+DATEDIF(I91,'ObjProd (2)'!$C$25,"ym")))/7) &amp; " sem.",
      "")
)
)</f>
        <v>&lt; 1 sem.</v>
      </c>
      <c r="L91" s="11" t="str">
        <f t="shared" si="13"/>
        <v>E+13</v>
      </c>
      <c r="M91" s="9">
        <f t="shared" si="14"/>
        <v>259</v>
      </c>
      <c r="N91" s="9" t="str" cm="1">
        <f t="array" aca="1" ref="N91" ca="1">LEFT(L91, IF(ISNUMBER(SUBSTITUTE(_xludf.MID(L91, 2, 1), ".", ",")), 1, 2))</f>
        <v>E+</v>
      </c>
      <c r="O91" s="19">
        <f t="shared" ca="1" si="15"/>
        <v>13</v>
      </c>
      <c r="P91" s="9" t="str">
        <f t="shared" ca="1" si="19"/>
        <v>X</v>
      </c>
      <c r="Q91" s="9" t="str">
        <f t="shared" ca="1" si="20"/>
        <v>13+</v>
      </c>
      <c r="R91" s="9" t="str">
        <f t="shared" ca="1" si="16"/>
        <v>X13+</v>
      </c>
      <c r="S91" t="str" cm="1">
        <f t="array" ref="S91">IF(ISBLANK(C91),"",IFERROR(INDEX(ListeSeries!$A$2:$A$1045, MATCH(1, (DatasScan!G91=ListeSeries!$B$2:$B$1045) * (DatasScan!H91&gt;=ListeSeries!$D$2:$D$1045) * (DatasScan!H91&lt;=ListeSeries!$E$2:$E$1045), 0)), "no match"))</f>
        <v>BARHEE</v>
      </c>
      <c r="T91" s="7" t="str" cm="1">
        <f t="array" ref="T91">IF(ISBLANK(C91),"",IFERROR(INDEX(ListeSeries!$C$2:$C$1045, MATCH(1, (DatasScan!G91=ListeSeries!$B$2:$B$1045) * (DatasScan!H91&gt;=ListeSeries!$D$2:$D$1045) * (DatasScan!H91&lt;=ListeSeries!$E$2:$E$1045), 0)), "no match"))</f>
        <v>BAHREE 92</v>
      </c>
      <c r="U91" s="11" t="str" cm="1">
        <f t="array" ref="U91">IF(ISBLANK(C91),"",IFERROR(INDEX(ListeSeries!$F$2:$F$1045, MATCH(1, (DatasScan!G91=ListeSeries!$B$2:$B$1045) * (DatasScan!H91&gt;=ListeSeries!$D$2:$D$1045) * (DatasScan!H91&lt;=ListeSeries!$E$2:$E$1045), 0)), "no match"))</f>
        <v>2308-2322</v>
      </c>
    </row>
    <row r="92" spans="1:21" x14ac:dyDescent="0.25">
      <c r="A92" s="6" t="str">
        <f t="shared" si="17"/>
        <v>2</v>
      </c>
      <c r="B92" s="8" t="s">
        <v>3251</v>
      </c>
      <c r="C92" s="206" t="s">
        <v>3252</v>
      </c>
      <c r="D92" s="8">
        <v>22</v>
      </c>
      <c r="F92" s="7" t="str">
        <f t="shared" si="18"/>
        <v>707220250902XM1</v>
      </c>
      <c r="G92" s="21" t="str">
        <f>IF(ISBLANK(C92),"",_xlfn.XLOOKUP(_xlfn.XLOOKUP(VALUE(LEFT(C92,4)),Souches!$B$2:$B$15000,Souches!$E$2:$E$15000),Varietes!$B$2:$B$500,Varietes!$C$2:$C$500))</f>
        <v>BRAHY</v>
      </c>
      <c r="H92" s="19">
        <f>IF(ISBLANK(C92),"",_xlfn.XLOOKUP(VALUE(LEFT(C92,4)),Souches!$B$2:$B$15000,Souches!$D$2:$D$15000))</f>
        <v>2306</v>
      </c>
      <c r="I92" s="10">
        <f t="shared" si="12"/>
        <v>45902</v>
      </c>
      <c r="J92" s="19">
        <f>IF(I92="","",INT(('ObjProd (2)'!$C$25-I92)/7 * (ABS('ObjProd (2)'!$C$25-I92)&gt;=7)))</f>
        <v>2</v>
      </c>
      <c r="K92" s="10" t="str">
        <f>IF(I92="","",
IF(AND(DATEDIF(I92,'ObjProd (2)'!$C$25,"y")=0,DATEDIF(I92,'ObjProd (2)'!$C$25,"ym")=0,
   INT(('ObjProd (2)'!$C$25-EDATE(I92,DATEDIF(I92,'ObjProd (2)'!$C$25,"y")*12+DATEDIF(I92,'ObjProd (2)'!$C$25,"ym")))/7)=0),
   "&lt; 1 sem.",
   IF(DATEDIF(I92,'ObjProd (2)'!$C$25,"y")&gt;0,DATEDIF(I92,'ObjProd (2)'!$C$25,"y") &amp; " " &amp; IF(DATEDIF(I92,'ObjProd (2)'!$C$25,"y")=1,"an ","ans "),"") &amp;
   IF(DATEDIF(I92,'ObjProd (2)'!$C$25,"ym")&gt;0,DATEDIF(I92,'ObjProd (2)'!$C$25,"ym") &amp; " mois ", "") &amp;
   IF(INT(('ObjProd (2)'!$C$25-EDATE(I92,DATEDIF(I92,'ObjProd (2)'!$C$25,"y")*12+DATEDIF(I92,'ObjProd (2)'!$C$25,"ym")))/7)&gt;0,
      INT(('ObjProd (2)'!$C$25-EDATE(I92,DATEDIF(I92,'ObjProd (2)'!$C$25,"y")*12+DATEDIF(I92,'ObjProd (2)'!$C$25,"ym")))/7) &amp; " sem.",
      "")
)
)</f>
        <v>2 sem.</v>
      </c>
      <c r="L92" s="11" t="str">
        <f t="shared" si="13"/>
        <v>XM17</v>
      </c>
      <c r="M92" s="9">
        <f t="shared" si="14"/>
        <v>308</v>
      </c>
      <c r="N92" s="9" t="str" cm="1">
        <f t="array" aca="1" ref="N92" ca="1">LEFT(L92, IF(ISNUMBER(SUBSTITUTE(_xludf.MID(L92, 2, 1), ".", ",")), 1, 2))</f>
        <v>XM</v>
      </c>
      <c r="O92" s="19">
        <f t="shared" ca="1" si="15"/>
        <v>17</v>
      </c>
      <c r="P92" s="9" t="str">
        <f t="shared" ca="1" si="19"/>
        <v>X</v>
      </c>
      <c r="Q92" s="9" t="str">
        <f t="shared" ca="1" si="20"/>
        <v>13+</v>
      </c>
      <c r="R92" s="9" t="str">
        <f t="shared" ca="1" si="16"/>
        <v>X13+</v>
      </c>
      <c r="S92" t="str" cm="1">
        <f t="array" ref="S92">IF(ISBLANK(C92),"",IFERROR(INDEX(ListeSeries!$A$2:$A$1045, MATCH(1, (DatasScan!G92=ListeSeries!$B$2:$B$1045) * (DatasScan!H92&gt;=ListeSeries!$D$2:$D$1045) * (DatasScan!H92&lt;=ListeSeries!$E$2:$E$1045), 0)), "no match"))</f>
        <v>BARHEE</v>
      </c>
      <c r="T92" s="7" t="str" cm="1">
        <f t="array" ref="T92">IF(ISBLANK(C92),"",IFERROR(INDEX(ListeSeries!$C$2:$C$1045, MATCH(1, (DatasScan!G92=ListeSeries!$B$2:$B$1045) * (DatasScan!H92&gt;=ListeSeries!$D$2:$D$1045) * (DatasScan!H92&lt;=ListeSeries!$E$2:$E$1045), 0)), "no match"))</f>
        <v>BAHREE 91</v>
      </c>
      <c r="U92" s="11" t="str" cm="1">
        <f t="array" ref="U92">IF(ISBLANK(C92),"",IFERROR(INDEX(ListeSeries!$F$2:$F$1045, MATCH(1, (DatasScan!G92=ListeSeries!$B$2:$B$1045) * (DatasScan!H92&gt;=ListeSeries!$D$2:$D$1045) * (DatasScan!H92&lt;=ListeSeries!$E$2:$E$1045), 0)), "no match"))</f>
        <v>2278-2307</v>
      </c>
    </row>
    <row r="93" spans="1:21" x14ac:dyDescent="0.25">
      <c r="A93" s="6" t="str">
        <f t="shared" si="17"/>
        <v>2</v>
      </c>
      <c r="B93" s="8" t="s">
        <v>1264</v>
      </c>
      <c r="C93" s="206" t="s">
        <v>3253</v>
      </c>
      <c r="E93" s="11">
        <v>4</v>
      </c>
      <c r="F93" s="7" t="str">
        <f t="shared" si="18"/>
        <v>866120250904MG3</v>
      </c>
      <c r="G93" s="21" t="str">
        <f>IF(ISBLANK(C93),"",_xlfn.XLOOKUP(_xlfn.XLOOKUP(VALUE(LEFT(C93,4)),Souches!$B$2:$B$15000,Souches!$E$2:$E$15000),Varietes!$B$2:$B$500,Varietes!$C$2:$C$500))</f>
        <v>BRAHY</v>
      </c>
      <c r="H93" s="19">
        <f>IF(ISBLANK(C93),"",_xlfn.XLOOKUP(VALUE(LEFT(C93,4)),Souches!$B$2:$B$15000,Souches!$D$2:$D$15000))</f>
        <v>2977</v>
      </c>
      <c r="I93" s="10">
        <f t="shared" si="12"/>
        <v>45904</v>
      </c>
      <c r="J93" s="19">
        <f>IF(I93="","",INT(('ObjProd (2)'!$C$25-I93)/7 * (ABS('ObjProd (2)'!$C$25-I93)&gt;=7)))</f>
        <v>2</v>
      </c>
      <c r="K93" s="10" t="str">
        <f>IF(I93="","",
IF(AND(DATEDIF(I93,'ObjProd (2)'!$C$25,"y")=0,DATEDIF(I93,'ObjProd (2)'!$C$25,"ym")=0,
   INT(('ObjProd (2)'!$C$25-EDATE(I93,DATEDIF(I93,'ObjProd (2)'!$C$25,"y")*12+DATEDIF(I93,'ObjProd (2)'!$C$25,"ym")))/7)=0),
   "&lt; 1 sem.",
   IF(DATEDIF(I93,'ObjProd (2)'!$C$25,"y")&gt;0,DATEDIF(I93,'ObjProd (2)'!$C$25,"y") &amp; " " &amp; IF(DATEDIF(I93,'ObjProd (2)'!$C$25,"y")=1,"an ","ans "),"") &amp;
   IF(DATEDIF(I93,'ObjProd (2)'!$C$25,"ym")&gt;0,DATEDIF(I93,'ObjProd (2)'!$C$25,"ym") &amp; " mois ", "") &amp;
   IF(INT(('ObjProd (2)'!$C$25-EDATE(I93,DATEDIF(I93,'ObjProd (2)'!$C$25,"y")*12+DATEDIF(I93,'ObjProd (2)'!$C$25,"ym")))/7)&gt;0,
      INT(('ObjProd (2)'!$C$25-EDATE(I93,DATEDIF(I93,'ObjProd (2)'!$C$25,"y")*12+DATEDIF(I93,'ObjProd (2)'!$C$25,"ym")))/7) &amp; " sem.",
      "")
)
)</f>
        <v>2 sem.</v>
      </c>
      <c r="L93" s="11" t="str">
        <f t="shared" si="13"/>
        <v xml:space="preserve">MG3 </v>
      </c>
      <c r="M93" s="9">
        <f t="shared" si="14"/>
        <v>4</v>
      </c>
      <c r="N93" s="9" t="str" cm="1">
        <f t="array" aca="1" ref="N93" ca="1">LEFT(L93, IF(ISNUMBER(SUBSTITUTE(_xludf.MID(L93, 2, 1), ".", ",")), 1, 2))</f>
        <v>MG</v>
      </c>
      <c r="O93" s="19">
        <f t="shared" ca="1" si="15"/>
        <v>3</v>
      </c>
      <c r="P93" s="9" t="str">
        <f t="shared" ca="1" si="19"/>
        <v>BoxE</v>
      </c>
      <c r="Q93" s="9">
        <f t="shared" ca="1" si="20"/>
        <v>3</v>
      </c>
      <c r="R93" s="9" t="str">
        <f t="shared" ca="1" si="16"/>
        <v>BoxE3</v>
      </c>
      <c r="S93" t="str" cm="1">
        <f t="array" ref="S93">IF(ISBLANK(C93),"",IFERROR(INDEX(ListeSeries!$A$2:$A$1045, MATCH(1, (DatasScan!G93=ListeSeries!$B$2:$B$1045) * (DatasScan!H93&gt;=ListeSeries!$D$2:$D$1045) * (DatasScan!H93&lt;=ListeSeries!$E$2:$E$1045), 0)), "no match"))</f>
        <v>BARHEE</v>
      </c>
      <c r="T93" s="7" t="str" cm="1">
        <f t="array" ref="T93">IF(ISBLANK(C93),"",IFERROR(INDEX(ListeSeries!$C$2:$C$1045, MATCH(1, (DatasScan!G93=ListeSeries!$B$2:$B$1045) * (DatasScan!H93&gt;=ListeSeries!$D$2:$D$1045) * (DatasScan!H93&lt;=ListeSeries!$E$2:$E$1045), 0)), "no match"))</f>
        <v>BAHREE 108</v>
      </c>
      <c r="U93" s="11" t="str" cm="1">
        <f t="array" ref="U93">IF(ISBLANK(C93),"",IFERROR(INDEX(ListeSeries!$F$2:$F$1045, MATCH(1, (DatasScan!G93=ListeSeries!$B$2:$B$1045) * (DatasScan!H93&gt;=ListeSeries!$D$2:$D$1045) * (DatasScan!H93&lt;=ListeSeries!$E$2:$E$1045), 0)), "no match"))</f>
        <v>2957-2986</v>
      </c>
    </row>
    <row r="94" spans="1:21" x14ac:dyDescent="0.25">
      <c r="A94" s="6" t="str">
        <f t="shared" si="17"/>
        <v>2</v>
      </c>
      <c r="B94" s="272" t="s">
        <v>1264</v>
      </c>
      <c r="C94" s="206" t="s">
        <v>3254</v>
      </c>
      <c r="E94" s="11">
        <v>3</v>
      </c>
      <c r="F94" s="7" t="str">
        <f t="shared" si="18"/>
        <v>707220250909MG3</v>
      </c>
      <c r="G94" s="21" t="str">
        <f>IF(ISBLANK(C94),"",_xlfn.XLOOKUP(_xlfn.XLOOKUP(VALUE(LEFT(C94,4)),Souches!$B$2:$B$15000,Souches!$E$2:$E$15000),Varietes!$B$2:$B$500,Varietes!$C$2:$C$500))</f>
        <v>BRAHY</v>
      </c>
      <c r="H94" s="19">
        <f>IF(ISBLANK(C94),"",_xlfn.XLOOKUP(VALUE(LEFT(C94,4)),Souches!$B$2:$B$15000,Souches!$D$2:$D$15000))</f>
        <v>2306</v>
      </c>
      <c r="I94" s="10">
        <f t="shared" si="12"/>
        <v>45909</v>
      </c>
      <c r="J94" s="19">
        <f>IF(I94="","",INT(('ObjProd (2)'!$C$25-I94)/7 * (ABS('ObjProd (2)'!$C$25-I94)&gt;=7)))</f>
        <v>1</v>
      </c>
      <c r="K94" s="10" t="str">
        <f>IF(I94="","",
IF(AND(DATEDIF(I94,'ObjProd (2)'!$C$25,"y")=0,DATEDIF(I94,'ObjProd (2)'!$C$25,"ym")=0,
   INT(('ObjProd (2)'!$C$25-EDATE(I94,DATEDIF(I94,'ObjProd (2)'!$C$25,"y")*12+DATEDIF(I94,'ObjProd (2)'!$C$25,"ym")))/7)=0),
   "&lt; 1 sem.",
   IF(DATEDIF(I94,'ObjProd (2)'!$C$25,"y")&gt;0,DATEDIF(I94,'ObjProd (2)'!$C$25,"y") &amp; " " &amp; IF(DATEDIF(I94,'ObjProd (2)'!$C$25,"y")=1,"an ","ans "),"") &amp;
   IF(DATEDIF(I94,'ObjProd (2)'!$C$25,"ym")&gt;0,DATEDIF(I94,'ObjProd (2)'!$C$25,"ym") &amp; " mois ", "") &amp;
   IF(INT(('ObjProd (2)'!$C$25-EDATE(I94,DATEDIF(I94,'ObjProd (2)'!$C$25,"y")*12+DATEDIF(I94,'ObjProd (2)'!$C$25,"ym")))/7)&gt;0,
      INT(('ObjProd (2)'!$C$25-EDATE(I94,DATEDIF(I94,'ObjProd (2)'!$C$25,"y")*12+DATEDIF(I94,'ObjProd (2)'!$C$25,"ym")))/7) &amp; " sem.",
      "")
)
)</f>
        <v>1 sem.</v>
      </c>
      <c r="L94" s="11" t="str">
        <f t="shared" si="13"/>
        <v xml:space="preserve">MG3 </v>
      </c>
      <c r="M94" s="9">
        <f t="shared" si="14"/>
        <v>3</v>
      </c>
      <c r="N94" s="9" t="str" cm="1">
        <f t="array" aca="1" ref="N94" ca="1">LEFT(L94, IF(ISNUMBER(SUBSTITUTE(_xludf.MID(L94, 2, 1), ".", ",")), 1, 2))</f>
        <v>MG</v>
      </c>
      <c r="O94" s="19">
        <f t="shared" ca="1" si="15"/>
        <v>3</v>
      </c>
      <c r="P94" s="9" t="str">
        <f t="shared" ca="1" si="19"/>
        <v>BoxE</v>
      </c>
      <c r="Q94" s="9">
        <f t="shared" ca="1" si="20"/>
        <v>3</v>
      </c>
      <c r="R94" s="9" t="str">
        <f t="shared" ca="1" si="16"/>
        <v>BoxE3</v>
      </c>
      <c r="S94" t="str" cm="1">
        <f t="array" ref="S94">IF(ISBLANK(C94),"",IFERROR(INDEX(ListeSeries!$A$2:$A$1045, MATCH(1, (DatasScan!G94=ListeSeries!$B$2:$B$1045) * (DatasScan!H94&gt;=ListeSeries!$D$2:$D$1045) * (DatasScan!H94&lt;=ListeSeries!$E$2:$E$1045), 0)), "no match"))</f>
        <v>BARHEE</v>
      </c>
      <c r="T94" s="7" t="str" cm="1">
        <f t="array" ref="T94">IF(ISBLANK(C94),"",IFERROR(INDEX(ListeSeries!$C$2:$C$1045, MATCH(1, (DatasScan!G94=ListeSeries!$B$2:$B$1045) * (DatasScan!H94&gt;=ListeSeries!$D$2:$D$1045) * (DatasScan!H94&lt;=ListeSeries!$E$2:$E$1045), 0)), "no match"))</f>
        <v>BAHREE 91</v>
      </c>
      <c r="U94" s="11" t="str" cm="1">
        <f t="array" ref="U94">IF(ISBLANK(C94),"",IFERROR(INDEX(ListeSeries!$F$2:$F$1045, MATCH(1, (DatasScan!G94=ListeSeries!$B$2:$B$1045) * (DatasScan!H94&gt;=ListeSeries!$D$2:$D$1045) * (DatasScan!H94&lt;=ListeSeries!$E$2:$E$1045), 0)), "no match"))</f>
        <v>2278-2307</v>
      </c>
    </row>
    <row r="95" spans="1:21" x14ac:dyDescent="0.25">
      <c r="A95" s="6" t="str">
        <f t="shared" si="17"/>
        <v>2</v>
      </c>
      <c r="B95" s="272" t="s">
        <v>1264</v>
      </c>
      <c r="C95" s="206" t="s">
        <v>3255</v>
      </c>
      <c r="E95" s="11">
        <v>4</v>
      </c>
      <c r="F95" s="7" t="str">
        <f t="shared" si="18"/>
        <v>707220250908MG3</v>
      </c>
      <c r="G95" s="21" t="str">
        <f>IF(ISBLANK(C95),"",_xlfn.XLOOKUP(_xlfn.XLOOKUP(VALUE(LEFT(C95,4)),Souches!$B$2:$B$15000,Souches!$E$2:$E$15000),Varietes!$B$2:$B$500,Varietes!$C$2:$C$500))</f>
        <v>BRAHY</v>
      </c>
      <c r="H95" s="19">
        <f>IF(ISBLANK(C95),"",_xlfn.XLOOKUP(VALUE(LEFT(C95,4)),Souches!$B$2:$B$15000,Souches!$D$2:$D$15000))</f>
        <v>2306</v>
      </c>
      <c r="I95" s="10">
        <f t="shared" si="12"/>
        <v>45908</v>
      </c>
      <c r="J95" s="19">
        <f>IF(I95="","",INT(('ObjProd (2)'!$C$25-I95)/7 * (ABS('ObjProd (2)'!$C$25-I95)&gt;=7)))</f>
        <v>1</v>
      </c>
      <c r="K95" s="10" t="str">
        <f>IF(I95="","",
IF(AND(DATEDIF(I95,'ObjProd (2)'!$C$25,"y")=0,DATEDIF(I95,'ObjProd (2)'!$C$25,"ym")=0,
   INT(('ObjProd (2)'!$C$25-EDATE(I95,DATEDIF(I95,'ObjProd (2)'!$C$25,"y")*12+DATEDIF(I95,'ObjProd (2)'!$C$25,"ym")))/7)=0),
   "&lt; 1 sem.",
   IF(DATEDIF(I95,'ObjProd (2)'!$C$25,"y")&gt;0,DATEDIF(I95,'ObjProd (2)'!$C$25,"y") &amp; " " &amp; IF(DATEDIF(I95,'ObjProd (2)'!$C$25,"y")=1,"an ","ans "),"") &amp;
   IF(DATEDIF(I95,'ObjProd (2)'!$C$25,"ym")&gt;0,DATEDIF(I95,'ObjProd (2)'!$C$25,"ym") &amp; " mois ", "") &amp;
   IF(INT(('ObjProd (2)'!$C$25-EDATE(I95,DATEDIF(I95,'ObjProd (2)'!$C$25,"y")*12+DATEDIF(I95,'ObjProd (2)'!$C$25,"ym")))/7)&gt;0,
      INT(('ObjProd (2)'!$C$25-EDATE(I95,DATEDIF(I95,'ObjProd (2)'!$C$25,"y")*12+DATEDIF(I95,'ObjProd (2)'!$C$25,"ym")))/7) &amp; " sem.",
      "")
)
)</f>
        <v>1 sem.</v>
      </c>
      <c r="L95" s="11" t="str">
        <f t="shared" si="13"/>
        <v xml:space="preserve">MG3 </v>
      </c>
      <c r="M95" s="9">
        <f t="shared" si="14"/>
        <v>4</v>
      </c>
      <c r="N95" s="9" t="str" cm="1">
        <f t="array" aca="1" ref="N95" ca="1">LEFT(L95, IF(ISNUMBER(SUBSTITUTE(_xludf.MID(L95, 2, 1), ".", ",")), 1, 2))</f>
        <v>MG</v>
      </c>
      <c r="O95" s="19">
        <f t="shared" ca="1" si="15"/>
        <v>3</v>
      </c>
      <c r="P95" s="9" t="str">
        <f t="shared" ca="1" si="19"/>
        <v>BoxE</v>
      </c>
      <c r="Q95" s="9">
        <f t="shared" ca="1" si="20"/>
        <v>3</v>
      </c>
      <c r="R95" s="9" t="str">
        <f t="shared" ca="1" si="16"/>
        <v>BoxE3</v>
      </c>
      <c r="S95" t="str" cm="1">
        <f t="array" ref="S95">IF(ISBLANK(C95),"",IFERROR(INDEX(ListeSeries!$A$2:$A$1045, MATCH(1, (DatasScan!G95=ListeSeries!$B$2:$B$1045) * (DatasScan!H95&gt;=ListeSeries!$D$2:$D$1045) * (DatasScan!H95&lt;=ListeSeries!$E$2:$E$1045), 0)), "no match"))</f>
        <v>BARHEE</v>
      </c>
      <c r="T95" s="7" t="str" cm="1">
        <f t="array" ref="T95">IF(ISBLANK(C95),"",IFERROR(INDEX(ListeSeries!$C$2:$C$1045, MATCH(1, (DatasScan!G95=ListeSeries!$B$2:$B$1045) * (DatasScan!H95&gt;=ListeSeries!$D$2:$D$1045) * (DatasScan!H95&lt;=ListeSeries!$E$2:$E$1045), 0)), "no match"))</f>
        <v>BAHREE 91</v>
      </c>
      <c r="U95" s="11" t="str" cm="1">
        <f t="array" ref="U95">IF(ISBLANK(C95),"",IFERROR(INDEX(ListeSeries!$F$2:$F$1045, MATCH(1, (DatasScan!G95=ListeSeries!$B$2:$B$1045) * (DatasScan!H95&gt;=ListeSeries!$D$2:$D$1045) * (DatasScan!H95&lt;=ListeSeries!$E$2:$E$1045), 0)), "no match"))</f>
        <v>2278-2307</v>
      </c>
    </row>
    <row r="96" spans="1:21" x14ac:dyDescent="0.25">
      <c r="A96" s="6" t="str">
        <f t="shared" si="17"/>
        <v>2</v>
      </c>
      <c r="B96" s="272" t="s">
        <v>1264</v>
      </c>
      <c r="C96" s="206" t="s">
        <v>3256</v>
      </c>
      <c r="E96" s="11">
        <v>4</v>
      </c>
      <c r="F96" s="7" t="str">
        <f t="shared" si="18"/>
        <v>866120250827G+2</v>
      </c>
      <c r="G96" s="21" t="str">
        <f>IF(ISBLANK(C96),"",_xlfn.XLOOKUP(_xlfn.XLOOKUP(VALUE(LEFT(C96,4)),Souches!$B$2:$B$15000,Souches!$E$2:$E$15000),Varietes!$B$2:$B$500,Varietes!$C$2:$C$500))</f>
        <v>BRAHY</v>
      </c>
      <c r="H96" s="19">
        <f>IF(ISBLANK(C96),"",_xlfn.XLOOKUP(VALUE(LEFT(C96,4)),Souches!$B$2:$B$15000,Souches!$D$2:$D$15000))</f>
        <v>2977</v>
      </c>
      <c r="I96" s="10">
        <f t="shared" si="12"/>
        <v>45896</v>
      </c>
      <c r="J96" s="19">
        <f>IF(I96="","",INT(('ObjProd (2)'!$C$25-I96)/7 * (ABS('ObjProd (2)'!$C$25-I96)&gt;=7)))</f>
        <v>3</v>
      </c>
      <c r="K96" s="10" t="str">
        <f>IF(I96="","",
IF(AND(DATEDIF(I96,'ObjProd (2)'!$C$25,"y")=0,DATEDIF(I96,'ObjProd (2)'!$C$25,"ym")=0,
   INT(('ObjProd (2)'!$C$25-EDATE(I96,DATEDIF(I96,'ObjProd (2)'!$C$25,"y")*12+DATEDIF(I96,'ObjProd (2)'!$C$25,"ym")))/7)=0),
   "&lt; 1 sem.",
   IF(DATEDIF(I96,'ObjProd (2)'!$C$25,"y")&gt;0,DATEDIF(I96,'ObjProd (2)'!$C$25,"y") &amp; " " &amp; IF(DATEDIF(I96,'ObjProd (2)'!$C$25,"y")=1,"an ","ans "),"") &amp;
   IF(DATEDIF(I96,'ObjProd (2)'!$C$25,"ym")&gt;0,DATEDIF(I96,'ObjProd (2)'!$C$25,"ym") &amp; " mois ", "") &amp;
   IF(INT(('ObjProd (2)'!$C$25-EDATE(I96,DATEDIF(I96,'ObjProd (2)'!$C$25,"y")*12+DATEDIF(I96,'ObjProd (2)'!$C$25,"ym")))/7)&gt;0,
      INT(('ObjProd (2)'!$C$25-EDATE(I96,DATEDIF(I96,'ObjProd (2)'!$C$25,"y")*12+DATEDIF(I96,'ObjProd (2)'!$C$25,"ym")))/7) &amp; " sem.",
      "")
)
)</f>
        <v>3 sem.</v>
      </c>
      <c r="L96" s="11" t="str">
        <f t="shared" si="13"/>
        <v xml:space="preserve">G+2 </v>
      </c>
      <c r="M96" s="9">
        <f t="shared" si="14"/>
        <v>4</v>
      </c>
      <c r="N96" s="9" t="str" cm="1">
        <f t="array" aca="1" ref="N96" ca="1">LEFT(L96, IF(ISNUMBER(SUBSTITUTE(_xludf.MID(L96, 2, 1), ".", ",")), 1, 2))</f>
        <v>G+</v>
      </c>
      <c r="O96" s="19">
        <f t="shared" ca="1" si="15"/>
        <v>2</v>
      </c>
      <c r="P96" s="9" t="str">
        <f t="shared" ca="1" si="19"/>
        <v>BoxE</v>
      </c>
      <c r="Q96" s="9">
        <f t="shared" ca="1" si="20"/>
        <v>2</v>
      </c>
      <c r="R96" s="9" t="str">
        <f t="shared" ca="1" si="16"/>
        <v>BoxE2</v>
      </c>
      <c r="S96" t="str" cm="1">
        <f t="array" ref="S96">IF(ISBLANK(C96),"",IFERROR(INDEX(ListeSeries!$A$2:$A$1045, MATCH(1, (DatasScan!G96=ListeSeries!$B$2:$B$1045) * (DatasScan!H96&gt;=ListeSeries!$D$2:$D$1045) * (DatasScan!H96&lt;=ListeSeries!$E$2:$E$1045), 0)), "no match"))</f>
        <v>BARHEE</v>
      </c>
      <c r="T96" s="7" t="str" cm="1">
        <f t="array" ref="T96">IF(ISBLANK(C96),"",IFERROR(INDEX(ListeSeries!$C$2:$C$1045, MATCH(1, (DatasScan!G96=ListeSeries!$B$2:$B$1045) * (DatasScan!H96&gt;=ListeSeries!$D$2:$D$1045) * (DatasScan!H96&lt;=ListeSeries!$E$2:$E$1045), 0)), "no match"))</f>
        <v>BAHREE 108</v>
      </c>
      <c r="U96" s="11" t="str" cm="1">
        <f t="array" ref="U96">IF(ISBLANK(C96),"",IFERROR(INDEX(ListeSeries!$F$2:$F$1045, MATCH(1, (DatasScan!G96=ListeSeries!$B$2:$B$1045) * (DatasScan!H96&gt;=ListeSeries!$D$2:$D$1045) * (DatasScan!H96&lt;=ListeSeries!$E$2:$E$1045), 0)), "no match"))</f>
        <v>2957-2986</v>
      </c>
    </row>
    <row r="97" spans="1:21" x14ac:dyDescent="0.25">
      <c r="A97" s="6" t="str">
        <f t="shared" si="17"/>
        <v>2</v>
      </c>
      <c r="B97" s="272" t="s">
        <v>1264</v>
      </c>
      <c r="C97" s="206" t="s">
        <v>3257</v>
      </c>
      <c r="E97" s="11">
        <v>4</v>
      </c>
      <c r="F97" s="7" t="str">
        <f t="shared" si="18"/>
        <v>707220250826G+2</v>
      </c>
      <c r="G97" s="21" t="str">
        <f>IF(ISBLANK(C97),"",_xlfn.XLOOKUP(_xlfn.XLOOKUP(VALUE(LEFT(C97,4)),Souches!$B$2:$B$15000,Souches!$E$2:$E$15000),Varietes!$B$2:$B$500,Varietes!$C$2:$C$500))</f>
        <v>BRAHY</v>
      </c>
      <c r="H97" s="19">
        <f>IF(ISBLANK(C97),"",_xlfn.XLOOKUP(VALUE(LEFT(C97,4)),Souches!$B$2:$B$15000,Souches!$D$2:$D$15000))</f>
        <v>2306</v>
      </c>
      <c r="I97" s="10">
        <f t="shared" si="12"/>
        <v>45895</v>
      </c>
      <c r="J97" s="19">
        <f>IF(I97="","",INT(('ObjProd (2)'!$C$25-I97)/7 * (ABS('ObjProd (2)'!$C$25-I97)&gt;=7)))</f>
        <v>3</v>
      </c>
      <c r="K97" s="10" t="str">
        <f>IF(I97="","",
IF(AND(DATEDIF(I97,'ObjProd (2)'!$C$25,"y")=0,DATEDIF(I97,'ObjProd (2)'!$C$25,"ym")=0,
   INT(('ObjProd (2)'!$C$25-EDATE(I97,DATEDIF(I97,'ObjProd (2)'!$C$25,"y")*12+DATEDIF(I97,'ObjProd (2)'!$C$25,"ym")))/7)=0),
   "&lt; 1 sem.",
   IF(DATEDIF(I97,'ObjProd (2)'!$C$25,"y")&gt;0,DATEDIF(I97,'ObjProd (2)'!$C$25,"y") &amp; " " &amp; IF(DATEDIF(I97,'ObjProd (2)'!$C$25,"y")=1,"an ","ans "),"") &amp;
   IF(DATEDIF(I97,'ObjProd (2)'!$C$25,"ym")&gt;0,DATEDIF(I97,'ObjProd (2)'!$C$25,"ym") &amp; " mois ", "") &amp;
   IF(INT(('ObjProd (2)'!$C$25-EDATE(I97,DATEDIF(I97,'ObjProd (2)'!$C$25,"y")*12+DATEDIF(I97,'ObjProd (2)'!$C$25,"ym")))/7)&gt;0,
      INT(('ObjProd (2)'!$C$25-EDATE(I97,DATEDIF(I97,'ObjProd (2)'!$C$25,"y")*12+DATEDIF(I97,'ObjProd (2)'!$C$25,"ym")))/7) &amp; " sem.",
      "")
)
)</f>
        <v>3 sem.</v>
      </c>
      <c r="L97" s="11" t="str">
        <f t="shared" si="13"/>
        <v xml:space="preserve">G+2 </v>
      </c>
      <c r="M97" s="9">
        <f t="shared" si="14"/>
        <v>4</v>
      </c>
      <c r="N97" s="9" t="str" cm="1">
        <f t="array" aca="1" ref="N97" ca="1">LEFT(L97, IF(ISNUMBER(SUBSTITUTE(_xludf.MID(L97, 2, 1), ".", ",")), 1, 2))</f>
        <v>G+</v>
      </c>
      <c r="O97" s="19">
        <f t="shared" ca="1" si="15"/>
        <v>2</v>
      </c>
      <c r="P97" s="9" t="str">
        <f t="shared" ca="1" si="19"/>
        <v>BoxE</v>
      </c>
      <c r="Q97" s="9">
        <f t="shared" ca="1" si="20"/>
        <v>2</v>
      </c>
      <c r="R97" s="9" t="str">
        <f t="shared" ca="1" si="16"/>
        <v>BoxE2</v>
      </c>
      <c r="S97" t="str" cm="1">
        <f t="array" ref="S97">IF(ISBLANK(C97),"",IFERROR(INDEX(ListeSeries!$A$2:$A$1045, MATCH(1, (DatasScan!G97=ListeSeries!$B$2:$B$1045) * (DatasScan!H97&gt;=ListeSeries!$D$2:$D$1045) * (DatasScan!H97&lt;=ListeSeries!$E$2:$E$1045), 0)), "no match"))</f>
        <v>BARHEE</v>
      </c>
      <c r="T97" s="7" t="str" cm="1">
        <f t="array" ref="T97">IF(ISBLANK(C97),"",IFERROR(INDEX(ListeSeries!$C$2:$C$1045, MATCH(1, (DatasScan!G97=ListeSeries!$B$2:$B$1045) * (DatasScan!H97&gt;=ListeSeries!$D$2:$D$1045) * (DatasScan!H97&lt;=ListeSeries!$E$2:$E$1045), 0)), "no match"))</f>
        <v>BAHREE 91</v>
      </c>
      <c r="U97" s="11" t="str" cm="1">
        <f t="array" ref="U97">IF(ISBLANK(C97),"",IFERROR(INDEX(ListeSeries!$F$2:$F$1045, MATCH(1, (DatasScan!G97=ListeSeries!$B$2:$B$1045) * (DatasScan!H97&gt;=ListeSeries!$D$2:$D$1045) * (DatasScan!H97&lt;=ListeSeries!$E$2:$E$1045), 0)), "no match"))</f>
        <v>2278-2307</v>
      </c>
    </row>
    <row r="98" spans="1:21" x14ac:dyDescent="0.25">
      <c r="A98" s="6" t="str">
        <f t="shared" si="17"/>
        <v>2</v>
      </c>
      <c r="B98" s="272" t="s">
        <v>1264</v>
      </c>
      <c r="C98" s="206" t="s">
        <v>3257</v>
      </c>
      <c r="E98" s="11">
        <v>4</v>
      </c>
      <c r="F98" s="7" t="str">
        <f t="shared" si="18"/>
        <v>707220250826G+2</v>
      </c>
      <c r="G98" s="21" t="str">
        <f>IF(ISBLANK(C98),"",_xlfn.XLOOKUP(_xlfn.XLOOKUP(VALUE(LEFT(C98,4)),Souches!$B$2:$B$15000,Souches!$E$2:$E$15000),Varietes!$B$2:$B$500,Varietes!$C$2:$C$500))</f>
        <v>BRAHY</v>
      </c>
      <c r="H98" s="19">
        <f>IF(ISBLANK(C98),"",_xlfn.XLOOKUP(VALUE(LEFT(C98,4)),Souches!$B$2:$B$15000,Souches!$D$2:$D$15000))</f>
        <v>2306</v>
      </c>
      <c r="I98" s="10">
        <f t="shared" si="12"/>
        <v>45895</v>
      </c>
      <c r="J98" s="19">
        <f>IF(I98="","",INT(('ObjProd (2)'!$C$25-I98)/7 * (ABS('ObjProd (2)'!$C$25-I98)&gt;=7)))</f>
        <v>3</v>
      </c>
      <c r="K98" s="10" t="str">
        <f>IF(I98="","",
IF(AND(DATEDIF(I98,'ObjProd (2)'!$C$25,"y")=0,DATEDIF(I98,'ObjProd (2)'!$C$25,"ym")=0,
   INT(('ObjProd (2)'!$C$25-EDATE(I98,DATEDIF(I98,'ObjProd (2)'!$C$25,"y")*12+DATEDIF(I98,'ObjProd (2)'!$C$25,"ym")))/7)=0),
   "&lt; 1 sem.",
   IF(DATEDIF(I98,'ObjProd (2)'!$C$25,"y")&gt;0,DATEDIF(I98,'ObjProd (2)'!$C$25,"y") &amp; " " &amp; IF(DATEDIF(I98,'ObjProd (2)'!$C$25,"y")=1,"an ","ans "),"") &amp;
   IF(DATEDIF(I98,'ObjProd (2)'!$C$25,"ym")&gt;0,DATEDIF(I98,'ObjProd (2)'!$C$25,"ym") &amp; " mois ", "") &amp;
   IF(INT(('ObjProd (2)'!$C$25-EDATE(I98,DATEDIF(I98,'ObjProd (2)'!$C$25,"y")*12+DATEDIF(I98,'ObjProd (2)'!$C$25,"ym")))/7)&gt;0,
      INT(('ObjProd (2)'!$C$25-EDATE(I98,DATEDIF(I98,'ObjProd (2)'!$C$25,"y")*12+DATEDIF(I98,'ObjProd (2)'!$C$25,"ym")))/7) &amp; " sem.",
      "")
)
)</f>
        <v>3 sem.</v>
      </c>
      <c r="L98" s="11" t="str">
        <f t="shared" si="13"/>
        <v xml:space="preserve">G+2 </v>
      </c>
      <c r="M98" s="9">
        <f t="shared" si="14"/>
        <v>4</v>
      </c>
      <c r="N98" s="9" t="str" cm="1">
        <f t="array" aca="1" ref="N98" ca="1">LEFT(L98, IF(ISNUMBER(SUBSTITUTE(_xludf.MID(L98, 2, 1), ".", ",")), 1, 2))</f>
        <v>G+</v>
      </c>
      <c r="O98" s="19">
        <f t="shared" ca="1" si="15"/>
        <v>2</v>
      </c>
      <c r="P98" s="9" t="str">
        <f t="shared" ca="1" si="19"/>
        <v>BoxE</v>
      </c>
      <c r="Q98" s="9">
        <f t="shared" ca="1" si="20"/>
        <v>2</v>
      </c>
      <c r="R98" s="9" t="str">
        <f t="shared" ca="1" si="16"/>
        <v>BoxE2</v>
      </c>
      <c r="S98" t="str" cm="1">
        <f t="array" ref="S98">IF(ISBLANK(C98),"",IFERROR(INDEX(ListeSeries!$A$2:$A$1045, MATCH(1, (DatasScan!G98=ListeSeries!$B$2:$B$1045) * (DatasScan!H98&gt;=ListeSeries!$D$2:$D$1045) * (DatasScan!H98&lt;=ListeSeries!$E$2:$E$1045), 0)), "no match"))</f>
        <v>BARHEE</v>
      </c>
      <c r="T98" s="7" t="str" cm="1">
        <f t="array" ref="T98">IF(ISBLANK(C98),"",IFERROR(INDEX(ListeSeries!$C$2:$C$1045, MATCH(1, (DatasScan!G98=ListeSeries!$B$2:$B$1045) * (DatasScan!H98&gt;=ListeSeries!$D$2:$D$1045) * (DatasScan!H98&lt;=ListeSeries!$E$2:$E$1045), 0)), "no match"))</f>
        <v>BAHREE 91</v>
      </c>
      <c r="U98" s="11" t="str" cm="1">
        <f t="array" ref="U98">IF(ISBLANK(C98),"",IFERROR(INDEX(ListeSeries!$F$2:$F$1045, MATCH(1, (DatasScan!G98=ListeSeries!$B$2:$B$1045) * (DatasScan!H98&gt;=ListeSeries!$D$2:$D$1045) * (DatasScan!H98&lt;=ListeSeries!$E$2:$E$1045), 0)), "no match"))</f>
        <v>2278-2307</v>
      </c>
    </row>
    <row r="99" spans="1:21" x14ac:dyDescent="0.25">
      <c r="A99" s="6" t="str">
        <f t="shared" si="17"/>
        <v>2</v>
      </c>
      <c r="B99" s="272" t="s">
        <v>1264</v>
      </c>
      <c r="C99" s="206" t="s">
        <v>3257</v>
      </c>
      <c r="E99" s="11">
        <v>2</v>
      </c>
      <c r="F99" s="7" t="str">
        <f t="shared" si="18"/>
        <v>707220250826G+2</v>
      </c>
      <c r="G99" s="21" t="str">
        <f>IF(ISBLANK(C99),"",_xlfn.XLOOKUP(_xlfn.XLOOKUP(VALUE(LEFT(C99,4)),Souches!$B$2:$B$15000,Souches!$E$2:$E$15000),Varietes!$B$2:$B$500,Varietes!$C$2:$C$500))</f>
        <v>BRAHY</v>
      </c>
      <c r="H99" s="19">
        <f>IF(ISBLANK(C99),"",_xlfn.XLOOKUP(VALUE(LEFT(C99,4)),Souches!$B$2:$B$15000,Souches!$D$2:$D$15000))</f>
        <v>2306</v>
      </c>
      <c r="I99" s="10">
        <f t="shared" si="12"/>
        <v>45895</v>
      </c>
      <c r="J99" s="19">
        <f>IF(I99="","",INT(('ObjProd (2)'!$C$25-I99)/7 * (ABS('ObjProd (2)'!$C$25-I99)&gt;=7)))</f>
        <v>3</v>
      </c>
      <c r="K99" s="10" t="str">
        <f>IF(I99="","",
IF(AND(DATEDIF(I99,'ObjProd (2)'!$C$25,"y")=0,DATEDIF(I99,'ObjProd (2)'!$C$25,"ym")=0,
   INT(('ObjProd (2)'!$C$25-EDATE(I99,DATEDIF(I99,'ObjProd (2)'!$C$25,"y")*12+DATEDIF(I99,'ObjProd (2)'!$C$25,"ym")))/7)=0),
   "&lt; 1 sem.",
   IF(DATEDIF(I99,'ObjProd (2)'!$C$25,"y")&gt;0,DATEDIF(I99,'ObjProd (2)'!$C$25,"y") &amp; " " &amp; IF(DATEDIF(I99,'ObjProd (2)'!$C$25,"y")=1,"an ","ans "),"") &amp;
   IF(DATEDIF(I99,'ObjProd (2)'!$C$25,"ym")&gt;0,DATEDIF(I99,'ObjProd (2)'!$C$25,"ym") &amp; " mois ", "") &amp;
   IF(INT(('ObjProd (2)'!$C$25-EDATE(I99,DATEDIF(I99,'ObjProd (2)'!$C$25,"y")*12+DATEDIF(I99,'ObjProd (2)'!$C$25,"ym")))/7)&gt;0,
      INT(('ObjProd (2)'!$C$25-EDATE(I99,DATEDIF(I99,'ObjProd (2)'!$C$25,"y")*12+DATEDIF(I99,'ObjProd (2)'!$C$25,"ym")))/7) &amp; " sem.",
      "")
)
)</f>
        <v>3 sem.</v>
      </c>
      <c r="L99" s="11" t="str">
        <f t="shared" si="13"/>
        <v xml:space="preserve">G+2 </v>
      </c>
      <c r="M99" s="9">
        <f t="shared" si="14"/>
        <v>2</v>
      </c>
      <c r="N99" s="9" t="str" cm="1">
        <f t="array" aca="1" ref="N99" ca="1">LEFT(L99, IF(ISNUMBER(SUBSTITUTE(_xludf.MID(L99, 2, 1), ".", ",")), 1, 2))</f>
        <v>G+</v>
      </c>
      <c r="O99" s="19">
        <f t="shared" ca="1" si="15"/>
        <v>2</v>
      </c>
      <c r="P99" s="9" t="str">
        <f t="shared" ca="1" si="19"/>
        <v>BoxE</v>
      </c>
      <c r="Q99" s="9">
        <f t="shared" ca="1" si="20"/>
        <v>2</v>
      </c>
      <c r="R99" s="9" t="str">
        <f t="shared" ca="1" si="16"/>
        <v>BoxE2</v>
      </c>
      <c r="S99" t="str" cm="1">
        <f t="array" ref="S99">IF(ISBLANK(C99),"",IFERROR(INDEX(ListeSeries!$A$2:$A$1045, MATCH(1, (DatasScan!G99=ListeSeries!$B$2:$B$1045) * (DatasScan!H99&gt;=ListeSeries!$D$2:$D$1045) * (DatasScan!H99&lt;=ListeSeries!$E$2:$E$1045), 0)), "no match"))</f>
        <v>BARHEE</v>
      </c>
      <c r="T99" s="7" t="str" cm="1">
        <f t="array" ref="T99">IF(ISBLANK(C99),"",IFERROR(INDEX(ListeSeries!$C$2:$C$1045, MATCH(1, (DatasScan!G99=ListeSeries!$B$2:$B$1045) * (DatasScan!H99&gt;=ListeSeries!$D$2:$D$1045) * (DatasScan!H99&lt;=ListeSeries!$E$2:$E$1045), 0)), "no match"))</f>
        <v>BAHREE 91</v>
      </c>
      <c r="U99" s="11" t="str" cm="1">
        <f t="array" ref="U99">IF(ISBLANK(C99),"",IFERROR(INDEX(ListeSeries!$F$2:$F$1045, MATCH(1, (DatasScan!G99=ListeSeries!$B$2:$B$1045) * (DatasScan!H99&gt;=ListeSeries!$D$2:$D$1045) * (DatasScan!H99&lt;=ListeSeries!$E$2:$E$1045), 0)), "no match"))</f>
        <v>2278-2307</v>
      </c>
    </row>
    <row r="100" spans="1:21" x14ac:dyDescent="0.25">
      <c r="A100" s="6" t="str">
        <f t="shared" si="17"/>
        <v>2</v>
      </c>
      <c r="B100" s="272" t="s">
        <v>1264</v>
      </c>
      <c r="C100" s="206" t="s">
        <v>3258</v>
      </c>
      <c r="E100" s="11">
        <v>3</v>
      </c>
      <c r="F100" s="7" t="str">
        <f t="shared" si="18"/>
        <v>709220250829MG1</v>
      </c>
      <c r="G100" s="21" t="str">
        <f>IF(ISBLANK(C100),"",_xlfn.XLOOKUP(_xlfn.XLOOKUP(VALUE(LEFT(C100,4)),Souches!$B$2:$B$15000,Souches!$E$2:$E$15000),Varietes!$B$2:$B$500,Varietes!$C$2:$C$500))</f>
        <v>BRAHY</v>
      </c>
      <c r="H100" s="19">
        <f>IF(ISBLANK(C100),"",_xlfn.XLOOKUP(VALUE(LEFT(C100,4)),Souches!$B$2:$B$15000,Souches!$D$2:$D$15000))</f>
        <v>2311</v>
      </c>
      <c r="I100" s="10">
        <f t="shared" si="12"/>
        <v>45898</v>
      </c>
      <c r="J100" s="19">
        <f>IF(I100="","",INT(('ObjProd (2)'!$C$25-I100)/7 * (ABS('ObjProd (2)'!$C$25-I100)&gt;=7)))</f>
        <v>2</v>
      </c>
      <c r="K100" s="10" t="str">
        <f>IF(I100="","",
IF(AND(DATEDIF(I100,'ObjProd (2)'!$C$25,"y")=0,DATEDIF(I100,'ObjProd (2)'!$C$25,"ym")=0,
   INT(('ObjProd (2)'!$C$25-EDATE(I100,DATEDIF(I100,'ObjProd (2)'!$C$25,"y")*12+DATEDIF(I100,'ObjProd (2)'!$C$25,"ym")))/7)=0),
   "&lt; 1 sem.",
   IF(DATEDIF(I100,'ObjProd (2)'!$C$25,"y")&gt;0,DATEDIF(I100,'ObjProd (2)'!$C$25,"y") &amp; " " &amp; IF(DATEDIF(I100,'ObjProd (2)'!$C$25,"y")=1,"an ","ans "),"") &amp;
   IF(DATEDIF(I100,'ObjProd (2)'!$C$25,"ym")&gt;0,DATEDIF(I100,'ObjProd (2)'!$C$25,"ym") &amp; " mois ", "") &amp;
   IF(INT(('ObjProd (2)'!$C$25-EDATE(I100,DATEDIF(I100,'ObjProd (2)'!$C$25,"y")*12+DATEDIF(I100,'ObjProd (2)'!$C$25,"ym")))/7)&gt;0,
      INT(('ObjProd (2)'!$C$25-EDATE(I100,DATEDIF(I100,'ObjProd (2)'!$C$25,"y")*12+DATEDIF(I100,'ObjProd (2)'!$C$25,"ym")))/7) &amp; " sem.",
      "")
)
)</f>
        <v>2 sem.</v>
      </c>
      <c r="L100" s="11" t="str">
        <f t="shared" si="13"/>
        <v xml:space="preserve">MG1 </v>
      </c>
      <c r="M100" s="9">
        <f t="shared" si="14"/>
        <v>3</v>
      </c>
      <c r="N100" s="9" t="str" cm="1">
        <f t="array" aca="1" ref="N100" ca="1">LEFT(L100, IF(ISNUMBER(SUBSTITUTE(_xludf.MID(L100, 2, 1), ".", ",")), 1, 2))</f>
        <v>MG</v>
      </c>
      <c r="O100" s="19">
        <f t="shared" ca="1" si="15"/>
        <v>1</v>
      </c>
      <c r="P100" s="9" t="str">
        <f t="shared" ca="1" si="19"/>
        <v>BoxE</v>
      </c>
      <c r="Q100" s="9">
        <f t="shared" ca="1" si="20"/>
        <v>1</v>
      </c>
      <c r="R100" s="9" t="str">
        <f t="shared" ca="1" si="16"/>
        <v>BoxE1</v>
      </c>
      <c r="S100" t="str" cm="1">
        <f t="array" ref="S100">IF(ISBLANK(C100),"",IFERROR(INDEX(ListeSeries!$A$2:$A$1045, MATCH(1, (DatasScan!G100=ListeSeries!$B$2:$B$1045) * (DatasScan!H100&gt;=ListeSeries!$D$2:$D$1045) * (DatasScan!H100&lt;=ListeSeries!$E$2:$E$1045), 0)), "no match"))</f>
        <v>BARHEE</v>
      </c>
      <c r="T100" s="7" t="str" cm="1">
        <f t="array" ref="T100">IF(ISBLANK(C100),"",IFERROR(INDEX(ListeSeries!$C$2:$C$1045, MATCH(1, (DatasScan!G100=ListeSeries!$B$2:$B$1045) * (DatasScan!H100&gt;=ListeSeries!$D$2:$D$1045) * (DatasScan!H100&lt;=ListeSeries!$E$2:$E$1045), 0)), "no match"))</f>
        <v>BAHREE 92</v>
      </c>
      <c r="U100" s="11" t="str" cm="1">
        <f t="array" ref="U100">IF(ISBLANK(C100),"",IFERROR(INDEX(ListeSeries!$F$2:$F$1045, MATCH(1, (DatasScan!G100=ListeSeries!$B$2:$B$1045) * (DatasScan!H100&gt;=ListeSeries!$D$2:$D$1045) * (DatasScan!H100&lt;=ListeSeries!$E$2:$E$1045), 0)), "no match"))</f>
        <v>2308-2322</v>
      </c>
    </row>
    <row r="101" spans="1:21" x14ac:dyDescent="0.25">
      <c r="A101" s="6" t="str">
        <f t="shared" si="17"/>
        <v>2</v>
      </c>
      <c r="B101" s="272" t="s">
        <v>1264</v>
      </c>
      <c r="C101" s="206" t="s">
        <v>3259</v>
      </c>
      <c r="E101" s="11">
        <v>3</v>
      </c>
      <c r="F101" s="7" t="str">
        <f t="shared" si="18"/>
        <v>866120250902MG3</v>
      </c>
      <c r="G101" s="21" t="str">
        <f>IF(ISBLANK(C101),"",_xlfn.XLOOKUP(_xlfn.XLOOKUP(VALUE(LEFT(C101,4)),Souches!$B$2:$B$15000,Souches!$E$2:$E$15000),Varietes!$B$2:$B$500,Varietes!$C$2:$C$500))</f>
        <v>BRAHY</v>
      </c>
      <c r="H101" s="19">
        <f>IF(ISBLANK(C101),"",_xlfn.XLOOKUP(VALUE(LEFT(C101,4)),Souches!$B$2:$B$15000,Souches!$D$2:$D$15000))</f>
        <v>2977</v>
      </c>
      <c r="I101" s="10">
        <f t="shared" si="12"/>
        <v>45902</v>
      </c>
      <c r="J101" s="19">
        <f>IF(I101="","",INT(('ObjProd (2)'!$C$25-I101)/7 * (ABS('ObjProd (2)'!$C$25-I101)&gt;=7)))</f>
        <v>2</v>
      </c>
      <c r="K101" s="10" t="str">
        <f>IF(I101="","",
IF(AND(DATEDIF(I101,'ObjProd (2)'!$C$25,"y")=0,DATEDIF(I101,'ObjProd (2)'!$C$25,"ym")=0,
   INT(('ObjProd (2)'!$C$25-EDATE(I101,DATEDIF(I101,'ObjProd (2)'!$C$25,"y")*12+DATEDIF(I101,'ObjProd (2)'!$C$25,"ym")))/7)=0),
   "&lt; 1 sem.",
   IF(DATEDIF(I101,'ObjProd (2)'!$C$25,"y")&gt;0,DATEDIF(I101,'ObjProd (2)'!$C$25,"y") &amp; " " &amp; IF(DATEDIF(I101,'ObjProd (2)'!$C$25,"y")=1,"an ","ans "),"") &amp;
   IF(DATEDIF(I101,'ObjProd (2)'!$C$25,"ym")&gt;0,DATEDIF(I101,'ObjProd (2)'!$C$25,"ym") &amp; " mois ", "") &amp;
   IF(INT(('ObjProd (2)'!$C$25-EDATE(I101,DATEDIF(I101,'ObjProd (2)'!$C$25,"y")*12+DATEDIF(I101,'ObjProd (2)'!$C$25,"ym")))/7)&gt;0,
      INT(('ObjProd (2)'!$C$25-EDATE(I101,DATEDIF(I101,'ObjProd (2)'!$C$25,"y")*12+DATEDIF(I101,'ObjProd (2)'!$C$25,"ym")))/7) &amp; " sem.",
      "")
)
)</f>
        <v>2 sem.</v>
      </c>
      <c r="L101" s="11" t="str">
        <f t="shared" si="13"/>
        <v xml:space="preserve">MG3 </v>
      </c>
      <c r="M101" s="9">
        <f t="shared" si="14"/>
        <v>3</v>
      </c>
      <c r="N101" s="9" t="str" cm="1">
        <f t="array" aca="1" ref="N101" ca="1">LEFT(L101, IF(ISNUMBER(SUBSTITUTE(_xludf.MID(L101, 2, 1), ".", ",")), 1, 2))</f>
        <v>MG</v>
      </c>
      <c r="O101" s="19">
        <f t="shared" ca="1" si="15"/>
        <v>3</v>
      </c>
      <c r="P101" s="9" t="str">
        <f t="shared" ca="1" si="19"/>
        <v>BoxE</v>
      </c>
      <c r="Q101" s="9">
        <f t="shared" ca="1" si="20"/>
        <v>3</v>
      </c>
      <c r="R101" s="9" t="str">
        <f t="shared" ca="1" si="16"/>
        <v>BoxE3</v>
      </c>
      <c r="S101" t="str" cm="1">
        <f t="array" ref="S101">IF(ISBLANK(C101),"",IFERROR(INDEX(ListeSeries!$A$2:$A$1045, MATCH(1, (DatasScan!G101=ListeSeries!$B$2:$B$1045) * (DatasScan!H101&gt;=ListeSeries!$D$2:$D$1045) * (DatasScan!H101&lt;=ListeSeries!$E$2:$E$1045), 0)), "no match"))</f>
        <v>BARHEE</v>
      </c>
      <c r="T101" s="7" t="str" cm="1">
        <f t="array" ref="T101">IF(ISBLANK(C101),"",IFERROR(INDEX(ListeSeries!$C$2:$C$1045, MATCH(1, (DatasScan!G101=ListeSeries!$B$2:$B$1045) * (DatasScan!H101&gt;=ListeSeries!$D$2:$D$1045) * (DatasScan!H101&lt;=ListeSeries!$E$2:$E$1045), 0)), "no match"))</f>
        <v>BAHREE 108</v>
      </c>
      <c r="U101" s="11" t="str" cm="1">
        <f t="array" ref="U101">IF(ISBLANK(C101),"",IFERROR(INDEX(ListeSeries!$F$2:$F$1045, MATCH(1, (DatasScan!G101=ListeSeries!$B$2:$B$1045) * (DatasScan!H101&gt;=ListeSeries!$D$2:$D$1045) * (DatasScan!H101&lt;=ListeSeries!$E$2:$E$1045), 0)), "no match"))</f>
        <v>2957-2986</v>
      </c>
    </row>
    <row r="102" spans="1:21" x14ac:dyDescent="0.25">
      <c r="A102" s="6" t="str">
        <f t="shared" si="17"/>
        <v>2</v>
      </c>
      <c r="B102" s="272" t="s">
        <v>1264</v>
      </c>
      <c r="C102" s="206" t="s">
        <v>3260</v>
      </c>
      <c r="E102" s="11">
        <v>1</v>
      </c>
      <c r="F102" s="7" t="str">
        <f t="shared" si="18"/>
        <v>866120250904G+4</v>
      </c>
      <c r="G102" s="21" t="str">
        <f>IF(ISBLANK(C102),"",_xlfn.XLOOKUP(_xlfn.XLOOKUP(VALUE(LEFT(C102,4)),Souches!$B$2:$B$15000,Souches!$E$2:$E$15000),Varietes!$B$2:$B$500,Varietes!$C$2:$C$500))</f>
        <v>BRAHY</v>
      </c>
      <c r="H102" s="19">
        <f>IF(ISBLANK(C102),"",_xlfn.XLOOKUP(VALUE(LEFT(C102,4)),Souches!$B$2:$B$15000,Souches!$D$2:$D$15000))</f>
        <v>2977</v>
      </c>
      <c r="I102" s="10">
        <f t="shared" si="12"/>
        <v>45904</v>
      </c>
      <c r="J102" s="19">
        <f>IF(I102="","",INT(('ObjProd (2)'!$C$25-I102)/7 * (ABS('ObjProd (2)'!$C$25-I102)&gt;=7)))</f>
        <v>2</v>
      </c>
      <c r="K102" s="10" t="str">
        <f>IF(I102="","",
IF(AND(DATEDIF(I102,'ObjProd (2)'!$C$25,"y")=0,DATEDIF(I102,'ObjProd (2)'!$C$25,"ym")=0,
   INT(('ObjProd (2)'!$C$25-EDATE(I102,DATEDIF(I102,'ObjProd (2)'!$C$25,"y")*12+DATEDIF(I102,'ObjProd (2)'!$C$25,"ym")))/7)=0),
   "&lt; 1 sem.",
   IF(DATEDIF(I102,'ObjProd (2)'!$C$25,"y")&gt;0,DATEDIF(I102,'ObjProd (2)'!$C$25,"y") &amp; " " &amp; IF(DATEDIF(I102,'ObjProd (2)'!$C$25,"y")=1,"an ","ans "),"") &amp;
   IF(DATEDIF(I102,'ObjProd (2)'!$C$25,"ym")&gt;0,DATEDIF(I102,'ObjProd (2)'!$C$25,"ym") &amp; " mois ", "") &amp;
   IF(INT(('ObjProd (2)'!$C$25-EDATE(I102,DATEDIF(I102,'ObjProd (2)'!$C$25,"y")*12+DATEDIF(I102,'ObjProd (2)'!$C$25,"ym")))/7)&gt;0,
      INT(('ObjProd (2)'!$C$25-EDATE(I102,DATEDIF(I102,'ObjProd (2)'!$C$25,"y")*12+DATEDIF(I102,'ObjProd (2)'!$C$25,"ym")))/7) &amp; " sem.",
      "")
)
)</f>
        <v>2 sem.</v>
      </c>
      <c r="L102" s="11" t="str">
        <f t="shared" si="13"/>
        <v xml:space="preserve">G+4 </v>
      </c>
      <c r="M102" s="9">
        <f t="shared" si="14"/>
        <v>1</v>
      </c>
      <c r="N102" s="9" t="str" cm="1">
        <f t="array" aca="1" ref="N102" ca="1">LEFT(L102, IF(ISNUMBER(SUBSTITUTE(_xludf.MID(L102, 2, 1), ".", ",")), 1, 2))</f>
        <v>G+</v>
      </c>
      <c r="O102" s="19">
        <f t="shared" ca="1" si="15"/>
        <v>4</v>
      </c>
      <c r="P102" s="9" t="str">
        <f t="shared" ca="1" si="19"/>
        <v>BoxE</v>
      </c>
      <c r="Q102" s="9">
        <f t="shared" ca="1" si="20"/>
        <v>4</v>
      </c>
      <c r="R102" s="9" t="str">
        <f t="shared" ca="1" si="16"/>
        <v>BoxE4</v>
      </c>
      <c r="S102" t="str" cm="1">
        <f t="array" ref="S102">IF(ISBLANK(C102),"",IFERROR(INDEX(ListeSeries!$A$2:$A$1045, MATCH(1, (DatasScan!G102=ListeSeries!$B$2:$B$1045) * (DatasScan!H102&gt;=ListeSeries!$D$2:$D$1045) * (DatasScan!H102&lt;=ListeSeries!$E$2:$E$1045), 0)), "no match"))</f>
        <v>BARHEE</v>
      </c>
      <c r="T102" s="7" t="str" cm="1">
        <f t="array" ref="T102">IF(ISBLANK(C102),"",IFERROR(INDEX(ListeSeries!$C$2:$C$1045, MATCH(1, (DatasScan!G102=ListeSeries!$B$2:$B$1045) * (DatasScan!H102&gt;=ListeSeries!$D$2:$D$1045) * (DatasScan!H102&lt;=ListeSeries!$E$2:$E$1045), 0)), "no match"))</f>
        <v>BAHREE 108</v>
      </c>
      <c r="U102" s="11" t="str" cm="1">
        <f t="array" ref="U102">IF(ISBLANK(C102),"",IFERROR(INDEX(ListeSeries!$F$2:$F$1045, MATCH(1, (DatasScan!G102=ListeSeries!$B$2:$B$1045) * (DatasScan!H102&gt;=ListeSeries!$D$2:$D$1045) * (DatasScan!H102&lt;=ListeSeries!$E$2:$E$1045), 0)), "no match"))</f>
        <v>2957-2986</v>
      </c>
    </row>
    <row r="103" spans="1:21" x14ac:dyDescent="0.25">
      <c r="A103" s="6" t="str">
        <f t="shared" si="17"/>
        <v>2</v>
      </c>
      <c r="B103" s="272" t="s">
        <v>1264</v>
      </c>
      <c r="C103" s="206" t="s">
        <v>3261</v>
      </c>
      <c r="E103" s="11">
        <v>4</v>
      </c>
      <c r="F103" s="7" t="str">
        <f t="shared" si="18"/>
        <v>866120250902G+2</v>
      </c>
      <c r="G103" s="21" t="str">
        <f>IF(ISBLANK(C103),"",_xlfn.XLOOKUP(_xlfn.XLOOKUP(VALUE(LEFT(C103,4)),Souches!$B$2:$B$15000,Souches!$E$2:$E$15000),Varietes!$B$2:$B$500,Varietes!$C$2:$C$500))</f>
        <v>BRAHY</v>
      </c>
      <c r="H103" s="19">
        <f>IF(ISBLANK(C103),"",_xlfn.XLOOKUP(VALUE(LEFT(C103,4)),Souches!$B$2:$B$15000,Souches!$D$2:$D$15000))</f>
        <v>2977</v>
      </c>
      <c r="I103" s="10">
        <f t="shared" si="12"/>
        <v>45902</v>
      </c>
      <c r="J103" s="19">
        <f>IF(I103="","",INT(('ObjProd (2)'!$C$25-I103)/7 * (ABS('ObjProd (2)'!$C$25-I103)&gt;=7)))</f>
        <v>2</v>
      </c>
      <c r="K103" s="10" t="str">
        <f>IF(I103="","",
IF(AND(DATEDIF(I103,'ObjProd (2)'!$C$25,"y")=0,DATEDIF(I103,'ObjProd (2)'!$C$25,"ym")=0,
   INT(('ObjProd (2)'!$C$25-EDATE(I103,DATEDIF(I103,'ObjProd (2)'!$C$25,"y")*12+DATEDIF(I103,'ObjProd (2)'!$C$25,"ym")))/7)=0),
   "&lt; 1 sem.",
   IF(DATEDIF(I103,'ObjProd (2)'!$C$25,"y")&gt;0,DATEDIF(I103,'ObjProd (2)'!$C$25,"y") &amp; " " &amp; IF(DATEDIF(I103,'ObjProd (2)'!$C$25,"y")=1,"an ","ans "),"") &amp;
   IF(DATEDIF(I103,'ObjProd (2)'!$C$25,"ym")&gt;0,DATEDIF(I103,'ObjProd (2)'!$C$25,"ym") &amp; " mois ", "") &amp;
   IF(INT(('ObjProd (2)'!$C$25-EDATE(I103,DATEDIF(I103,'ObjProd (2)'!$C$25,"y")*12+DATEDIF(I103,'ObjProd (2)'!$C$25,"ym")))/7)&gt;0,
      INT(('ObjProd (2)'!$C$25-EDATE(I103,DATEDIF(I103,'ObjProd (2)'!$C$25,"y")*12+DATEDIF(I103,'ObjProd (2)'!$C$25,"ym")))/7) &amp; " sem.",
      "")
)
)</f>
        <v>2 sem.</v>
      </c>
      <c r="L103" s="11" t="str">
        <f t="shared" si="13"/>
        <v xml:space="preserve">G+2 </v>
      </c>
      <c r="M103" s="9">
        <f t="shared" si="14"/>
        <v>4</v>
      </c>
      <c r="N103" s="9" t="str" cm="1">
        <f t="array" aca="1" ref="N103" ca="1">LEFT(L103, IF(ISNUMBER(SUBSTITUTE(_xludf.MID(L103, 2, 1), ".", ",")), 1, 2))</f>
        <v>G+</v>
      </c>
      <c r="O103" s="19">
        <f t="shared" ca="1" si="15"/>
        <v>2</v>
      </c>
      <c r="P103" s="9" t="str">
        <f t="shared" ca="1" si="19"/>
        <v>BoxE</v>
      </c>
      <c r="Q103" s="9">
        <f t="shared" ca="1" si="20"/>
        <v>2</v>
      </c>
      <c r="R103" s="9" t="str">
        <f t="shared" ca="1" si="16"/>
        <v>BoxE2</v>
      </c>
      <c r="S103" t="str" cm="1">
        <f t="array" ref="S103">IF(ISBLANK(C103),"",IFERROR(INDEX(ListeSeries!$A$2:$A$1045, MATCH(1, (DatasScan!G103=ListeSeries!$B$2:$B$1045) * (DatasScan!H103&gt;=ListeSeries!$D$2:$D$1045) * (DatasScan!H103&lt;=ListeSeries!$E$2:$E$1045), 0)), "no match"))</f>
        <v>BARHEE</v>
      </c>
      <c r="T103" s="7" t="str" cm="1">
        <f t="array" ref="T103">IF(ISBLANK(C103),"",IFERROR(INDEX(ListeSeries!$C$2:$C$1045, MATCH(1, (DatasScan!G103=ListeSeries!$B$2:$B$1045) * (DatasScan!H103&gt;=ListeSeries!$D$2:$D$1045) * (DatasScan!H103&lt;=ListeSeries!$E$2:$E$1045), 0)), "no match"))</f>
        <v>BAHREE 108</v>
      </c>
      <c r="U103" s="11" t="str" cm="1">
        <f t="array" ref="U103">IF(ISBLANK(C103),"",IFERROR(INDEX(ListeSeries!$F$2:$F$1045, MATCH(1, (DatasScan!G103=ListeSeries!$B$2:$B$1045) * (DatasScan!H103&gt;=ListeSeries!$D$2:$D$1045) * (DatasScan!H103&lt;=ListeSeries!$E$2:$E$1045), 0)), "no match"))</f>
        <v>2957-2986</v>
      </c>
    </row>
    <row r="104" spans="1:21" x14ac:dyDescent="0.25">
      <c r="A104" s="6" t="str">
        <f t="shared" si="17"/>
        <v>2</v>
      </c>
      <c r="B104" s="272" t="s">
        <v>1264</v>
      </c>
      <c r="C104" s="206" t="s">
        <v>3262</v>
      </c>
      <c r="E104" s="11">
        <v>4</v>
      </c>
      <c r="F104" s="7" t="str">
        <f t="shared" si="18"/>
        <v>707220250902G+2</v>
      </c>
      <c r="G104" s="21" t="str">
        <f>IF(ISBLANK(C104),"",_xlfn.XLOOKUP(_xlfn.XLOOKUP(VALUE(LEFT(C104,4)),Souches!$B$2:$B$15000,Souches!$E$2:$E$15000),Varietes!$B$2:$B$500,Varietes!$C$2:$C$500))</f>
        <v>BRAHY</v>
      </c>
      <c r="H104" s="19">
        <f>IF(ISBLANK(C104),"",_xlfn.XLOOKUP(VALUE(LEFT(C104,4)),Souches!$B$2:$B$15000,Souches!$D$2:$D$15000))</f>
        <v>2306</v>
      </c>
      <c r="I104" s="10">
        <f t="shared" si="12"/>
        <v>45902</v>
      </c>
      <c r="J104" s="19">
        <f>IF(I104="","",INT(('ObjProd (2)'!$C$25-I104)/7 * (ABS('ObjProd (2)'!$C$25-I104)&gt;=7)))</f>
        <v>2</v>
      </c>
      <c r="K104" s="10" t="str">
        <f>IF(I104="","",
IF(AND(DATEDIF(I104,'ObjProd (2)'!$C$25,"y")=0,DATEDIF(I104,'ObjProd (2)'!$C$25,"ym")=0,
   INT(('ObjProd (2)'!$C$25-EDATE(I104,DATEDIF(I104,'ObjProd (2)'!$C$25,"y")*12+DATEDIF(I104,'ObjProd (2)'!$C$25,"ym")))/7)=0),
   "&lt; 1 sem.",
   IF(DATEDIF(I104,'ObjProd (2)'!$C$25,"y")&gt;0,DATEDIF(I104,'ObjProd (2)'!$C$25,"y") &amp; " " &amp; IF(DATEDIF(I104,'ObjProd (2)'!$C$25,"y")=1,"an ","ans "),"") &amp;
   IF(DATEDIF(I104,'ObjProd (2)'!$C$25,"ym")&gt;0,DATEDIF(I104,'ObjProd (2)'!$C$25,"ym") &amp; " mois ", "") &amp;
   IF(INT(('ObjProd (2)'!$C$25-EDATE(I104,DATEDIF(I104,'ObjProd (2)'!$C$25,"y")*12+DATEDIF(I104,'ObjProd (2)'!$C$25,"ym")))/7)&gt;0,
      INT(('ObjProd (2)'!$C$25-EDATE(I104,DATEDIF(I104,'ObjProd (2)'!$C$25,"y")*12+DATEDIF(I104,'ObjProd (2)'!$C$25,"ym")))/7) &amp; " sem.",
      "")
)
)</f>
        <v>2 sem.</v>
      </c>
      <c r="L104" s="11" t="str">
        <f t="shared" si="13"/>
        <v xml:space="preserve">G+2 </v>
      </c>
      <c r="M104" s="9">
        <f t="shared" si="14"/>
        <v>4</v>
      </c>
      <c r="N104" s="9" t="str" cm="1">
        <f t="array" aca="1" ref="N104" ca="1">LEFT(L104, IF(ISNUMBER(SUBSTITUTE(_xludf.MID(L104, 2, 1), ".", ",")), 1, 2))</f>
        <v>G+</v>
      </c>
      <c r="O104" s="19">
        <f t="shared" ca="1" si="15"/>
        <v>2</v>
      </c>
      <c r="P104" s="9" t="str">
        <f t="shared" ca="1" si="19"/>
        <v>BoxE</v>
      </c>
      <c r="Q104" s="9">
        <f t="shared" ca="1" si="20"/>
        <v>2</v>
      </c>
      <c r="R104" s="9" t="str">
        <f t="shared" ca="1" si="16"/>
        <v>BoxE2</v>
      </c>
      <c r="S104" t="str" cm="1">
        <f t="array" ref="S104">IF(ISBLANK(C104),"",IFERROR(INDEX(ListeSeries!$A$2:$A$1045, MATCH(1, (DatasScan!G104=ListeSeries!$B$2:$B$1045) * (DatasScan!H104&gt;=ListeSeries!$D$2:$D$1045) * (DatasScan!H104&lt;=ListeSeries!$E$2:$E$1045), 0)), "no match"))</f>
        <v>BARHEE</v>
      </c>
      <c r="T104" s="7" t="str" cm="1">
        <f t="array" ref="T104">IF(ISBLANK(C104),"",IFERROR(INDEX(ListeSeries!$C$2:$C$1045, MATCH(1, (DatasScan!G104=ListeSeries!$B$2:$B$1045) * (DatasScan!H104&gt;=ListeSeries!$D$2:$D$1045) * (DatasScan!H104&lt;=ListeSeries!$E$2:$E$1045), 0)), "no match"))</f>
        <v>BAHREE 91</v>
      </c>
      <c r="U104" s="11" t="str" cm="1">
        <f t="array" ref="U104">IF(ISBLANK(C104),"",IFERROR(INDEX(ListeSeries!$F$2:$F$1045, MATCH(1, (DatasScan!G104=ListeSeries!$B$2:$B$1045) * (DatasScan!H104&gt;=ListeSeries!$D$2:$D$1045) * (DatasScan!H104&lt;=ListeSeries!$E$2:$E$1045), 0)), "no match"))</f>
        <v>2278-2307</v>
      </c>
    </row>
    <row r="105" spans="1:21" x14ac:dyDescent="0.25">
      <c r="A105" s="6" t="str">
        <f t="shared" si="17"/>
        <v>2</v>
      </c>
      <c r="B105" s="272" t="s">
        <v>1264</v>
      </c>
      <c r="C105" s="206" t="s">
        <v>3262</v>
      </c>
      <c r="E105" s="11">
        <v>4</v>
      </c>
      <c r="F105" s="7" t="str">
        <f t="shared" si="18"/>
        <v>707220250902G+2</v>
      </c>
      <c r="G105" s="21" t="str">
        <f>IF(ISBLANK(C105),"",_xlfn.XLOOKUP(_xlfn.XLOOKUP(VALUE(LEFT(C105,4)),Souches!$B$2:$B$15000,Souches!$E$2:$E$15000),Varietes!$B$2:$B$500,Varietes!$C$2:$C$500))</f>
        <v>BRAHY</v>
      </c>
      <c r="H105" s="19">
        <f>IF(ISBLANK(C105),"",_xlfn.XLOOKUP(VALUE(LEFT(C105,4)),Souches!$B$2:$B$15000,Souches!$D$2:$D$15000))</f>
        <v>2306</v>
      </c>
      <c r="I105" s="10">
        <f t="shared" si="12"/>
        <v>45902</v>
      </c>
      <c r="J105" s="19">
        <f>IF(I105="","",INT(('ObjProd (2)'!$C$25-I105)/7 * (ABS('ObjProd (2)'!$C$25-I105)&gt;=7)))</f>
        <v>2</v>
      </c>
      <c r="K105" s="10" t="str">
        <f>IF(I105="","",
IF(AND(DATEDIF(I105,'ObjProd (2)'!$C$25,"y")=0,DATEDIF(I105,'ObjProd (2)'!$C$25,"ym")=0,
   INT(('ObjProd (2)'!$C$25-EDATE(I105,DATEDIF(I105,'ObjProd (2)'!$C$25,"y")*12+DATEDIF(I105,'ObjProd (2)'!$C$25,"ym")))/7)=0),
   "&lt; 1 sem.",
   IF(DATEDIF(I105,'ObjProd (2)'!$C$25,"y")&gt;0,DATEDIF(I105,'ObjProd (2)'!$C$25,"y") &amp; " " &amp; IF(DATEDIF(I105,'ObjProd (2)'!$C$25,"y")=1,"an ","ans "),"") &amp;
   IF(DATEDIF(I105,'ObjProd (2)'!$C$25,"ym")&gt;0,DATEDIF(I105,'ObjProd (2)'!$C$25,"ym") &amp; " mois ", "") &amp;
   IF(INT(('ObjProd (2)'!$C$25-EDATE(I105,DATEDIF(I105,'ObjProd (2)'!$C$25,"y")*12+DATEDIF(I105,'ObjProd (2)'!$C$25,"ym")))/7)&gt;0,
      INT(('ObjProd (2)'!$C$25-EDATE(I105,DATEDIF(I105,'ObjProd (2)'!$C$25,"y")*12+DATEDIF(I105,'ObjProd (2)'!$C$25,"ym")))/7) &amp; " sem.",
      "")
)
)</f>
        <v>2 sem.</v>
      </c>
      <c r="L105" s="11" t="str">
        <f t="shared" si="13"/>
        <v xml:space="preserve">G+2 </v>
      </c>
      <c r="M105" s="9">
        <f t="shared" si="14"/>
        <v>4</v>
      </c>
      <c r="N105" s="9" t="str" cm="1">
        <f t="array" aca="1" ref="N105" ca="1">LEFT(L105, IF(ISNUMBER(SUBSTITUTE(_xludf.MID(L105, 2, 1), ".", ",")), 1, 2))</f>
        <v>G+</v>
      </c>
      <c r="O105" s="19">
        <f t="shared" ca="1" si="15"/>
        <v>2</v>
      </c>
      <c r="P105" s="9" t="str">
        <f t="shared" ca="1" si="19"/>
        <v>BoxE</v>
      </c>
      <c r="Q105" s="9">
        <f t="shared" ca="1" si="20"/>
        <v>2</v>
      </c>
      <c r="R105" s="9" t="str">
        <f t="shared" ca="1" si="16"/>
        <v>BoxE2</v>
      </c>
      <c r="S105" t="str" cm="1">
        <f t="array" ref="S105">IF(ISBLANK(C105),"",IFERROR(INDEX(ListeSeries!$A$2:$A$1045, MATCH(1, (DatasScan!G105=ListeSeries!$B$2:$B$1045) * (DatasScan!H105&gt;=ListeSeries!$D$2:$D$1045) * (DatasScan!H105&lt;=ListeSeries!$E$2:$E$1045), 0)), "no match"))</f>
        <v>BARHEE</v>
      </c>
      <c r="T105" s="7" t="str" cm="1">
        <f t="array" ref="T105">IF(ISBLANK(C105),"",IFERROR(INDEX(ListeSeries!$C$2:$C$1045, MATCH(1, (DatasScan!G105=ListeSeries!$B$2:$B$1045) * (DatasScan!H105&gt;=ListeSeries!$D$2:$D$1045) * (DatasScan!H105&lt;=ListeSeries!$E$2:$E$1045), 0)), "no match"))</f>
        <v>BAHREE 91</v>
      </c>
      <c r="U105" s="11" t="str" cm="1">
        <f t="array" ref="U105">IF(ISBLANK(C105),"",IFERROR(INDEX(ListeSeries!$F$2:$F$1045, MATCH(1, (DatasScan!G105=ListeSeries!$B$2:$B$1045) * (DatasScan!H105&gt;=ListeSeries!$D$2:$D$1045) * (DatasScan!H105&lt;=ListeSeries!$E$2:$E$1045), 0)), "no match"))</f>
        <v>2278-2307</v>
      </c>
    </row>
    <row r="106" spans="1:21" x14ac:dyDescent="0.25">
      <c r="A106" s="6" t="str">
        <f t="shared" si="17"/>
        <v>2</v>
      </c>
      <c r="B106" s="272" t="s">
        <v>1264</v>
      </c>
      <c r="C106" s="206" t="s">
        <v>3262</v>
      </c>
      <c r="E106" s="11">
        <v>4</v>
      </c>
      <c r="F106" s="7" t="str">
        <f t="shared" si="18"/>
        <v>707220250902G+2</v>
      </c>
      <c r="G106" s="21" t="str">
        <f>IF(ISBLANK(C106),"",_xlfn.XLOOKUP(_xlfn.XLOOKUP(VALUE(LEFT(C106,4)),Souches!$B$2:$B$15000,Souches!$E$2:$E$15000),Varietes!$B$2:$B$500,Varietes!$C$2:$C$500))</f>
        <v>BRAHY</v>
      </c>
      <c r="H106" s="19">
        <f>IF(ISBLANK(C106),"",_xlfn.XLOOKUP(VALUE(LEFT(C106,4)),Souches!$B$2:$B$15000,Souches!$D$2:$D$15000))</f>
        <v>2306</v>
      </c>
      <c r="I106" s="10">
        <f t="shared" si="12"/>
        <v>45902</v>
      </c>
      <c r="J106" s="19">
        <f>IF(I106="","",INT(('ObjProd (2)'!$C$25-I106)/7 * (ABS('ObjProd (2)'!$C$25-I106)&gt;=7)))</f>
        <v>2</v>
      </c>
      <c r="K106" s="10" t="str">
        <f>IF(I106="","",
IF(AND(DATEDIF(I106,'ObjProd (2)'!$C$25,"y")=0,DATEDIF(I106,'ObjProd (2)'!$C$25,"ym")=0,
   INT(('ObjProd (2)'!$C$25-EDATE(I106,DATEDIF(I106,'ObjProd (2)'!$C$25,"y")*12+DATEDIF(I106,'ObjProd (2)'!$C$25,"ym")))/7)=0),
   "&lt; 1 sem.",
   IF(DATEDIF(I106,'ObjProd (2)'!$C$25,"y")&gt;0,DATEDIF(I106,'ObjProd (2)'!$C$25,"y") &amp; " " &amp; IF(DATEDIF(I106,'ObjProd (2)'!$C$25,"y")=1,"an ","ans "),"") &amp;
   IF(DATEDIF(I106,'ObjProd (2)'!$C$25,"ym")&gt;0,DATEDIF(I106,'ObjProd (2)'!$C$25,"ym") &amp; " mois ", "") &amp;
   IF(INT(('ObjProd (2)'!$C$25-EDATE(I106,DATEDIF(I106,'ObjProd (2)'!$C$25,"y")*12+DATEDIF(I106,'ObjProd (2)'!$C$25,"ym")))/7)&gt;0,
      INT(('ObjProd (2)'!$C$25-EDATE(I106,DATEDIF(I106,'ObjProd (2)'!$C$25,"y")*12+DATEDIF(I106,'ObjProd (2)'!$C$25,"ym")))/7) &amp; " sem.",
      "")
)
)</f>
        <v>2 sem.</v>
      </c>
      <c r="L106" s="11" t="str">
        <f t="shared" si="13"/>
        <v xml:space="preserve">G+2 </v>
      </c>
      <c r="M106" s="9">
        <f t="shared" si="14"/>
        <v>4</v>
      </c>
      <c r="N106" s="9" t="str" cm="1">
        <f t="array" aca="1" ref="N106" ca="1">LEFT(L106, IF(ISNUMBER(SUBSTITUTE(_xludf.MID(L106, 2, 1), ".", ",")), 1, 2))</f>
        <v>G+</v>
      </c>
      <c r="O106" s="19">
        <f t="shared" ca="1" si="15"/>
        <v>2</v>
      </c>
      <c r="P106" s="9" t="str">
        <f t="shared" ca="1" si="19"/>
        <v>BoxE</v>
      </c>
      <c r="Q106" s="9">
        <f t="shared" ca="1" si="20"/>
        <v>2</v>
      </c>
      <c r="R106" s="9" t="str">
        <f t="shared" ca="1" si="16"/>
        <v>BoxE2</v>
      </c>
      <c r="S106" t="str" cm="1">
        <f t="array" ref="S106">IF(ISBLANK(C106),"",IFERROR(INDEX(ListeSeries!$A$2:$A$1045, MATCH(1, (DatasScan!G106=ListeSeries!$B$2:$B$1045) * (DatasScan!H106&gt;=ListeSeries!$D$2:$D$1045) * (DatasScan!H106&lt;=ListeSeries!$E$2:$E$1045), 0)), "no match"))</f>
        <v>BARHEE</v>
      </c>
      <c r="T106" s="7" t="str" cm="1">
        <f t="array" ref="T106">IF(ISBLANK(C106),"",IFERROR(INDEX(ListeSeries!$C$2:$C$1045, MATCH(1, (DatasScan!G106=ListeSeries!$B$2:$B$1045) * (DatasScan!H106&gt;=ListeSeries!$D$2:$D$1045) * (DatasScan!H106&lt;=ListeSeries!$E$2:$E$1045), 0)), "no match"))</f>
        <v>BAHREE 91</v>
      </c>
      <c r="U106" s="11" t="str" cm="1">
        <f t="array" ref="U106">IF(ISBLANK(C106),"",IFERROR(INDEX(ListeSeries!$F$2:$F$1045, MATCH(1, (DatasScan!G106=ListeSeries!$B$2:$B$1045) * (DatasScan!H106&gt;=ListeSeries!$D$2:$D$1045) * (DatasScan!H106&lt;=ListeSeries!$E$2:$E$1045), 0)), "no match"))</f>
        <v>2278-2307</v>
      </c>
    </row>
    <row r="107" spans="1:21" x14ac:dyDescent="0.25">
      <c r="A107" s="6" t="str">
        <f t="shared" si="17"/>
        <v>2</v>
      </c>
      <c r="B107" s="272" t="s">
        <v>1264</v>
      </c>
      <c r="C107" s="206" t="s">
        <v>3263</v>
      </c>
      <c r="E107" s="11">
        <v>4</v>
      </c>
      <c r="F107" s="7" t="str">
        <f t="shared" si="18"/>
        <v>866120250904G+2</v>
      </c>
      <c r="G107" s="21" t="str">
        <f>IF(ISBLANK(C107),"",_xlfn.XLOOKUP(_xlfn.XLOOKUP(VALUE(LEFT(C107,4)),Souches!$B$2:$B$15000,Souches!$E$2:$E$15000),Varietes!$B$2:$B$500,Varietes!$C$2:$C$500))</f>
        <v>BRAHY</v>
      </c>
      <c r="H107" s="19">
        <f>IF(ISBLANK(C107),"",_xlfn.XLOOKUP(VALUE(LEFT(C107,4)),Souches!$B$2:$B$15000,Souches!$D$2:$D$15000))</f>
        <v>2977</v>
      </c>
      <c r="I107" s="10">
        <f t="shared" si="12"/>
        <v>45904</v>
      </c>
      <c r="J107" s="19">
        <f>IF(I107="","",INT(('ObjProd (2)'!$C$25-I107)/7 * (ABS('ObjProd (2)'!$C$25-I107)&gt;=7)))</f>
        <v>2</v>
      </c>
      <c r="K107" s="10" t="str">
        <f>IF(I107="","",
IF(AND(DATEDIF(I107,'ObjProd (2)'!$C$25,"y")=0,DATEDIF(I107,'ObjProd (2)'!$C$25,"ym")=0,
   INT(('ObjProd (2)'!$C$25-EDATE(I107,DATEDIF(I107,'ObjProd (2)'!$C$25,"y")*12+DATEDIF(I107,'ObjProd (2)'!$C$25,"ym")))/7)=0),
   "&lt; 1 sem.",
   IF(DATEDIF(I107,'ObjProd (2)'!$C$25,"y")&gt;0,DATEDIF(I107,'ObjProd (2)'!$C$25,"y") &amp; " " &amp; IF(DATEDIF(I107,'ObjProd (2)'!$C$25,"y")=1,"an ","ans "),"") &amp;
   IF(DATEDIF(I107,'ObjProd (2)'!$C$25,"ym")&gt;0,DATEDIF(I107,'ObjProd (2)'!$C$25,"ym") &amp; " mois ", "") &amp;
   IF(INT(('ObjProd (2)'!$C$25-EDATE(I107,DATEDIF(I107,'ObjProd (2)'!$C$25,"y")*12+DATEDIF(I107,'ObjProd (2)'!$C$25,"ym")))/7)&gt;0,
      INT(('ObjProd (2)'!$C$25-EDATE(I107,DATEDIF(I107,'ObjProd (2)'!$C$25,"y")*12+DATEDIF(I107,'ObjProd (2)'!$C$25,"ym")))/7) &amp; " sem.",
      "")
)
)</f>
        <v>2 sem.</v>
      </c>
      <c r="L107" s="11" t="str">
        <f t="shared" si="13"/>
        <v xml:space="preserve">G+2 </v>
      </c>
      <c r="M107" s="9">
        <f t="shared" si="14"/>
        <v>4</v>
      </c>
      <c r="N107" s="9" t="str" cm="1">
        <f t="array" aca="1" ref="N107" ca="1">LEFT(L107, IF(ISNUMBER(SUBSTITUTE(_xludf.MID(L107, 2, 1), ".", ",")), 1, 2))</f>
        <v>G+</v>
      </c>
      <c r="O107" s="19">
        <f t="shared" ca="1" si="15"/>
        <v>2</v>
      </c>
      <c r="P107" s="9" t="str">
        <f t="shared" ca="1" si="19"/>
        <v>BoxE</v>
      </c>
      <c r="Q107" s="9">
        <f t="shared" ca="1" si="20"/>
        <v>2</v>
      </c>
      <c r="R107" s="9" t="str">
        <f t="shared" ca="1" si="16"/>
        <v>BoxE2</v>
      </c>
      <c r="S107" t="str" cm="1">
        <f t="array" ref="S107">IF(ISBLANK(C107),"",IFERROR(INDEX(ListeSeries!$A$2:$A$1045, MATCH(1, (DatasScan!G107=ListeSeries!$B$2:$B$1045) * (DatasScan!H107&gt;=ListeSeries!$D$2:$D$1045) * (DatasScan!H107&lt;=ListeSeries!$E$2:$E$1045), 0)), "no match"))</f>
        <v>BARHEE</v>
      </c>
      <c r="T107" s="7" t="str" cm="1">
        <f t="array" ref="T107">IF(ISBLANK(C107),"",IFERROR(INDEX(ListeSeries!$C$2:$C$1045, MATCH(1, (DatasScan!G107=ListeSeries!$B$2:$B$1045) * (DatasScan!H107&gt;=ListeSeries!$D$2:$D$1045) * (DatasScan!H107&lt;=ListeSeries!$E$2:$E$1045), 0)), "no match"))</f>
        <v>BAHREE 108</v>
      </c>
      <c r="U107" s="11" t="str" cm="1">
        <f t="array" ref="U107">IF(ISBLANK(C107),"",IFERROR(INDEX(ListeSeries!$F$2:$F$1045, MATCH(1, (DatasScan!G107=ListeSeries!$B$2:$B$1045) * (DatasScan!H107&gt;=ListeSeries!$D$2:$D$1045) * (DatasScan!H107&lt;=ListeSeries!$E$2:$E$1045), 0)), "no match"))</f>
        <v>2957-2986</v>
      </c>
    </row>
    <row r="108" spans="1:21" x14ac:dyDescent="0.25">
      <c r="A108" s="6" t="str">
        <f t="shared" si="17"/>
        <v>2</v>
      </c>
      <c r="B108" s="272" t="s">
        <v>1264</v>
      </c>
      <c r="C108" s="206" t="s">
        <v>3263</v>
      </c>
      <c r="E108" s="11">
        <v>4</v>
      </c>
      <c r="F108" s="7" t="str">
        <f t="shared" si="18"/>
        <v>866120250904G+2</v>
      </c>
      <c r="G108" s="21" t="str">
        <f>IF(ISBLANK(C108),"",_xlfn.XLOOKUP(_xlfn.XLOOKUP(VALUE(LEFT(C108,4)),Souches!$B$2:$B$15000,Souches!$E$2:$E$15000),Varietes!$B$2:$B$500,Varietes!$C$2:$C$500))</f>
        <v>BRAHY</v>
      </c>
      <c r="H108" s="19">
        <f>IF(ISBLANK(C108),"",_xlfn.XLOOKUP(VALUE(LEFT(C108,4)),Souches!$B$2:$B$15000,Souches!$D$2:$D$15000))</f>
        <v>2977</v>
      </c>
      <c r="I108" s="10">
        <f t="shared" si="12"/>
        <v>45904</v>
      </c>
      <c r="J108" s="19">
        <f>IF(I108="","",INT(('ObjProd (2)'!$C$25-I108)/7 * (ABS('ObjProd (2)'!$C$25-I108)&gt;=7)))</f>
        <v>2</v>
      </c>
      <c r="K108" s="10" t="str">
        <f>IF(I108="","",
IF(AND(DATEDIF(I108,'ObjProd (2)'!$C$25,"y")=0,DATEDIF(I108,'ObjProd (2)'!$C$25,"ym")=0,
   INT(('ObjProd (2)'!$C$25-EDATE(I108,DATEDIF(I108,'ObjProd (2)'!$C$25,"y")*12+DATEDIF(I108,'ObjProd (2)'!$C$25,"ym")))/7)=0),
   "&lt; 1 sem.",
   IF(DATEDIF(I108,'ObjProd (2)'!$C$25,"y")&gt;0,DATEDIF(I108,'ObjProd (2)'!$C$25,"y") &amp; " " &amp; IF(DATEDIF(I108,'ObjProd (2)'!$C$25,"y")=1,"an ","ans "),"") &amp;
   IF(DATEDIF(I108,'ObjProd (2)'!$C$25,"ym")&gt;0,DATEDIF(I108,'ObjProd (2)'!$C$25,"ym") &amp; " mois ", "") &amp;
   IF(INT(('ObjProd (2)'!$C$25-EDATE(I108,DATEDIF(I108,'ObjProd (2)'!$C$25,"y")*12+DATEDIF(I108,'ObjProd (2)'!$C$25,"ym")))/7)&gt;0,
      INT(('ObjProd (2)'!$C$25-EDATE(I108,DATEDIF(I108,'ObjProd (2)'!$C$25,"y")*12+DATEDIF(I108,'ObjProd (2)'!$C$25,"ym")))/7) &amp; " sem.",
      "")
)
)</f>
        <v>2 sem.</v>
      </c>
      <c r="L108" s="11" t="str">
        <f t="shared" si="13"/>
        <v xml:space="preserve">G+2 </v>
      </c>
      <c r="M108" s="9">
        <f t="shared" si="14"/>
        <v>4</v>
      </c>
      <c r="N108" s="9" t="str" cm="1">
        <f t="array" aca="1" ref="N108" ca="1">LEFT(L108, IF(ISNUMBER(SUBSTITUTE(_xludf.MID(L108, 2, 1), ".", ",")), 1, 2))</f>
        <v>G+</v>
      </c>
      <c r="O108" s="19">
        <f t="shared" ca="1" si="15"/>
        <v>2</v>
      </c>
      <c r="P108" s="9" t="str">
        <f t="shared" ca="1" si="19"/>
        <v>BoxE</v>
      </c>
      <c r="Q108" s="9">
        <f t="shared" ca="1" si="20"/>
        <v>2</v>
      </c>
      <c r="R108" s="9" t="str">
        <f t="shared" ca="1" si="16"/>
        <v>BoxE2</v>
      </c>
      <c r="S108" t="str" cm="1">
        <f t="array" ref="S108">IF(ISBLANK(C108),"",IFERROR(INDEX(ListeSeries!$A$2:$A$1045, MATCH(1, (DatasScan!G108=ListeSeries!$B$2:$B$1045) * (DatasScan!H108&gt;=ListeSeries!$D$2:$D$1045) * (DatasScan!H108&lt;=ListeSeries!$E$2:$E$1045), 0)), "no match"))</f>
        <v>BARHEE</v>
      </c>
      <c r="T108" s="7" t="str" cm="1">
        <f t="array" ref="T108">IF(ISBLANK(C108),"",IFERROR(INDEX(ListeSeries!$C$2:$C$1045, MATCH(1, (DatasScan!G108=ListeSeries!$B$2:$B$1045) * (DatasScan!H108&gt;=ListeSeries!$D$2:$D$1045) * (DatasScan!H108&lt;=ListeSeries!$E$2:$E$1045), 0)), "no match"))</f>
        <v>BAHREE 108</v>
      </c>
      <c r="U108" s="11" t="str" cm="1">
        <f t="array" ref="U108">IF(ISBLANK(C108),"",IFERROR(INDEX(ListeSeries!$F$2:$F$1045, MATCH(1, (DatasScan!G108=ListeSeries!$B$2:$B$1045) * (DatasScan!H108&gt;=ListeSeries!$D$2:$D$1045) * (DatasScan!H108&lt;=ListeSeries!$E$2:$E$1045), 0)), "no match"))</f>
        <v>2957-2986</v>
      </c>
    </row>
    <row r="109" spans="1:21" x14ac:dyDescent="0.25">
      <c r="A109" s="6" t="str">
        <f t="shared" si="17"/>
        <v>2</v>
      </c>
      <c r="B109" s="272" t="s">
        <v>1264</v>
      </c>
      <c r="C109" s="206" t="s">
        <v>3264</v>
      </c>
      <c r="E109" s="11">
        <v>5</v>
      </c>
      <c r="F109" s="7" t="str">
        <f t="shared" si="18"/>
        <v>707220250909MG1</v>
      </c>
      <c r="G109" s="21" t="str">
        <f>IF(ISBLANK(C109),"",_xlfn.XLOOKUP(_xlfn.XLOOKUP(VALUE(LEFT(C109,4)),Souches!$B$2:$B$15000,Souches!$E$2:$E$15000),Varietes!$B$2:$B$500,Varietes!$C$2:$C$500))</f>
        <v>BRAHY</v>
      </c>
      <c r="H109" s="19">
        <f>IF(ISBLANK(C109),"",_xlfn.XLOOKUP(VALUE(LEFT(C109,4)),Souches!$B$2:$B$15000,Souches!$D$2:$D$15000))</f>
        <v>2306</v>
      </c>
      <c r="I109" s="10">
        <f t="shared" si="12"/>
        <v>45909</v>
      </c>
      <c r="J109" s="19">
        <f>IF(I109="","",INT(('ObjProd (2)'!$C$25-I109)/7 * (ABS('ObjProd (2)'!$C$25-I109)&gt;=7)))</f>
        <v>1</v>
      </c>
      <c r="K109" s="10" t="str">
        <f>IF(I109="","",
IF(AND(DATEDIF(I109,'ObjProd (2)'!$C$25,"y")=0,DATEDIF(I109,'ObjProd (2)'!$C$25,"ym")=0,
   INT(('ObjProd (2)'!$C$25-EDATE(I109,DATEDIF(I109,'ObjProd (2)'!$C$25,"y")*12+DATEDIF(I109,'ObjProd (2)'!$C$25,"ym")))/7)=0),
   "&lt; 1 sem.",
   IF(DATEDIF(I109,'ObjProd (2)'!$C$25,"y")&gt;0,DATEDIF(I109,'ObjProd (2)'!$C$25,"y") &amp; " " &amp; IF(DATEDIF(I109,'ObjProd (2)'!$C$25,"y")=1,"an ","ans "),"") &amp;
   IF(DATEDIF(I109,'ObjProd (2)'!$C$25,"ym")&gt;0,DATEDIF(I109,'ObjProd (2)'!$C$25,"ym") &amp; " mois ", "") &amp;
   IF(INT(('ObjProd (2)'!$C$25-EDATE(I109,DATEDIF(I109,'ObjProd (2)'!$C$25,"y")*12+DATEDIF(I109,'ObjProd (2)'!$C$25,"ym")))/7)&gt;0,
      INT(('ObjProd (2)'!$C$25-EDATE(I109,DATEDIF(I109,'ObjProd (2)'!$C$25,"y")*12+DATEDIF(I109,'ObjProd (2)'!$C$25,"ym")))/7) &amp; " sem.",
      "")
)
)</f>
        <v>1 sem.</v>
      </c>
      <c r="L109" s="11" t="str">
        <f t="shared" si="13"/>
        <v xml:space="preserve">MG1 </v>
      </c>
      <c r="M109" s="9">
        <f t="shared" si="14"/>
        <v>5</v>
      </c>
      <c r="N109" s="9" t="str" cm="1">
        <f t="array" aca="1" ref="N109" ca="1">LEFT(L109, IF(ISNUMBER(SUBSTITUTE(_xludf.MID(L109, 2, 1), ".", ",")), 1, 2))</f>
        <v>MG</v>
      </c>
      <c r="O109" s="19">
        <f t="shared" ca="1" si="15"/>
        <v>1</v>
      </c>
      <c r="P109" s="9" t="str">
        <f t="shared" ca="1" si="19"/>
        <v>BoxE</v>
      </c>
      <c r="Q109" s="9">
        <f t="shared" ca="1" si="20"/>
        <v>1</v>
      </c>
      <c r="R109" s="9" t="str">
        <f t="shared" ca="1" si="16"/>
        <v>BoxE1</v>
      </c>
      <c r="S109" t="str" cm="1">
        <f t="array" ref="S109">IF(ISBLANK(C109),"",IFERROR(INDEX(ListeSeries!$A$2:$A$1045, MATCH(1, (DatasScan!G109=ListeSeries!$B$2:$B$1045) * (DatasScan!H109&gt;=ListeSeries!$D$2:$D$1045) * (DatasScan!H109&lt;=ListeSeries!$E$2:$E$1045), 0)), "no match"))</f>
        <v>BARHEE</v>
      </c>
      <c r="T109" s="7" t="str" cm="1">
        <f t="array" ref="T109">IF(ISBLANK(C109),"",IFERROR(INDEX(ListeSeries!$C$2:$C$1045, MATCH(1, (DatasScan!G109=ListeSeries!$B$2:$B$1045) * (DatasScan!H109&gt;=ListeSeries!$D$2:$D$1045) * (DatasScan!H109&lt;=ListeSeries!$E$2:$E$1045), 0)), "no match"))</f>
        <v>BAHREE 91</v>
      </c>
      <c r="U109" s="11" t="str" cm="1">
        <f t="array" ref="U109">IF(ISBLANK(C109),"",IFERROR(INDEX(ListeSeries!$F$2:$F$1045, MATCH(1, (DatasScan!G109=ListeSeries!$B$2:$B$1045) * (DatasScan!H109&gt;=ListeSeries!$D$2:$D$1045) * (DatasScan!H109&lt;=ListeSeries!$E$2:$E$1045), 0)), "no match"))</f>
        <v>2278-2307</v>
      </c>
    </row>
    <row r="110" spans="1:21" x14ac:dyDescent="0.25">
      <c r="A110" s="6" t="str">
        <f t="shared" si="17"/>
        <v>2</v>
      </c>
      <c r="B110" s="272" t="s">
        <v>1264</v>
      </c>
      <c r="C110" s="206" t="s">
        <v>3265</v>
      </c>
      <c r="E110" s="11">
        <v>4</v>
      </c>
      <c r="F110" s="7" t="str">
        <f t="shared" si="18"/>
        <v>866120250909MG1</v>
      </c>
      <c r="G110" s="21" t="str">
        <f>IF(ISBLANK(C110),"",_xlfn.XLOOKUP(_xlfn.XLOOKUP(VALUE(LEFT(C110,4)),Souches!$B$2:$B$15000,Souches!$E$2:$E$15000),Varietes!$B$2:$B$500,Varietes!$C$2:$C$500))</f>
        <v>BRAHY</v>
      </c>
      <c r="H110" s="19">
        <f>IF(ISBLANK(C110),"",_xlfn.XLOOKUP(VALUE(LEFT(C110,4)),Souches!$B$2:$B$15000,Souches!$D$2:$D$15000))</f>
        <v>2977</v>
      </c>
      <c r="I110" s="10">
        <f t="shared" si="12"/>
        <v>45909</v>
      </c>
      <c r="J110" s="19">
        <f>IF(I110="","",INT(('ObjProd (2)'!$C$25-I110)/7 * (ABS('ObjProd (2)'!$C$25-I110)&gt;=7)))</f>
        <v>1</v>
      </c>
      <c r="K110" s="10" t="str">
        <f>IF(I110="","",
IF(AND(DATEDIF(I110,'ObjProd (2)'!$C$25,"y")=0,DATEDIF(I110,'ObjProd (2)'!$C$25,"ym")=0,
   INT(('ObjProd (2)'!$C$25-EDATE(I110,DATEDIF(I110,'ObjProd (2)'!$C$25,"y")*12+DATEDIF(I110,'ObjProd (2)'!$C$25,"ym")))/7)=0),
   "&lt; 1 sem.",
   IF(DATEDIF(I110,'ObjProd (2)'!$C$25,"y")&gt;0,DATEDIF(I110,'ObjProd (2)'!$C$25,"y") &amp; " " &amp; IF(DATEDIF(I110,'ObjProd (2)'!$C$25,"y")=1,"an ","ans "),"") &amp;
   IF(DATEDIF(I110,'ObjProd (2)'!$C$25,"ym")&gt;0,DATEDIF(I110,'ObjProd (2)'!$C$25,"ym") &amp; " mois ", "") &amp;
   IF(INT(('ObjProd (2)'!$C$25-EDATE(I110,DATEDIF(I110,'ObjProd (2)'!$C$25,"y")*12+DATEDIF(I110,'ObjProd (2)'!$C$25,"ym")))/7)&gt;0,
      INT(('ObjProd (2)'!$C$25-EDATE(I110,DATEDIF(I110,'ObjProd (2)'!$C$25,"y")*12+DATEDIF(I110,'ObjProd (2)'!$C$25,"ym")))/7) &amp; " sem.",
      "")
)
)</f>
        <v>1 sem.</v>
      </c>
      <c r="L110" s="11" t="str">
        <f t="shared" si="13"/>
        <v xml:space="preserve">MG1 </v>
      </c>
      <c r="M110" s="9">
        <f t="shared" si="14"/>
        <v>4</v>
      </c>
      <c r="N110" s="9" t="str" cm="1">
        <f t="array" aca="1" ref="N110" ca="1">LEFT(L110, IF(ISNUMBER(SUBSTITUTE(_xludf.MID(L110, 2, 1), ".", ",")), 1, 2))</f>
        <v>MG</v>
      </c>
      <c r="O110" s="19">
        <f t="shared" ca="1" si="15"/>
        <v>1</v>
      </c>
      <c r="P110" s="9" t="str">
        <f t="shared" ca="1" si="19"/>
        <v>BoxE</v>
      </c>
      <c r="Q110" s="9">
        <f t="shared" ca="1" si="20"/>
        <v>1</v>
      </c>
      <c r="R110" s="9" t="str">
        <f t="shared" ca="1" si="16"/>
        <v>BoxE1</v>
      </c>
      <c r="S110" t="str" cm="1">
        <f t="array" ref="S110">IF(ISBLANK(C110),"",IFERROR(INDEX(ListeSeries!$A$2:$A$1045, MATCH(1, (DatasScan!G110=ListeSeries!$B$2:$B$1045) * (DatasScan!H110&gt;=ListeSeries!$D$2:$D$1045) * (DatasScan!H110&lt;=ListeSeries!$E$2:$E$1045), 0)), "no match"))</f>
        <v>BARHEE</v>
      </c>
      <c r="T110" s="7" t="str" cm="1">
        <f t="array" ref="T110">IF(ISBLANK(C110),"",IFERROR(INDEX(ListeSeries!$C$2:$C$1045, MATCH(1, (DatasScan!G110=ListeSeries!$B$2:$B$1045) * (DatasScan!H110&gt;=ListeSeries!$D$2:$D$1045) * (DatasScan!H110&lt;=ListeSeries!$E$2:$E$1045), 0)), "no match"))</f>
        <v>BAHREE 108</v>
      </c>
      <c r="U110" s="11" t="str" cm="1">
        <f t="array" ref="U110">IF(ISBLANK(C110),"",IFERROR(INDEX(ListeSeries!$F$2:$F$1045, MATCH(1, (DatasScan!G110=ListeSeries!$B$2:$B$1045) * (DatasScan!H110&gt;=ListeSeries!$D$2:$D$1045) * (DatasScan!H110&lt;=ListeSeries!$E$2:$E$1045), 0)), "no match"))</f>
        <v>2957-2986</v>
      </c>
    </row>
    <row r="111" spans="1:21" x14ac:dyDescent="0.25">
      <c r="A111" s="6" t="str">
        <f t="shared" si="17"/>
        <v>2</v>
      </c>
      <c r="B111" s="273" t="s">
        <v>1264</v>
      </c>
      <c r="C111" s="206" t="s">
        <v>3266</v>
      </c>
      <c r="E111" s="11">
        <v>4</v>
      </c>
      <c r="F111" s="7" t="str">
        <f t="shared" si="18"/>
        <v>866120250911MG1</v>
      </c>
      <c r="G111" s="21" t="str">
        <f>IF(ISBLANK(C111),"",_xlfn.XLOOKUP(_xlfn.XLOOKUP(VALUE(LEFT(C111,4)),Souches!$B$2:$B$15000,Souches!$E$2:$E$15000),Varietes!$B$2:$B$500,Varietes!$C$2:$C$500))</f>
        <v>BRAHY</v>
      </c>
      <c r="H111" s="19">
        <f>IF(ISBLANK(C111),"",_xlfn.XLOOKUP(VALUE(LEFT(C111,4)),Souches!$B$2:$B$15000,Souches!$D$2:$D$15000))</f>
        <v>2977</v>
      </c>
      <c r="I111" s="10">
        <f t="shared" si="12"/>
        <v>45911</v>
      </c>
      <c r="J111" s="19">
        <f>IF(I111="","",INT(('ObjProd (2)'!$C$25-I111)/7 * (ABS('ObjProd (2)'!$C$25-I111)&gt;=7)))</f>
        <v>1</v>
      </c>
      <c r="K111" s="10" t="str">
        <f>IF(I111="","",
IF(AND(DATEDIF(I111,'ObjProd (2)'!$C$25,"y")=0,DATEDIF(I111,'ObjProd (2)'!$C$25,"ym")=0,
   INT(('ObjProd (2)'!$C$25-EDATE(I111,DATEDIF(I111,'ObjProd (2)'!$C$25,"y")*12+DATEDIF(I111,'ObjProd (2)'!$C$25,"ym")))/7)=0),
   "&lt; 1 sem.",
   IF(DATEDIF(I111,'ObjProd (2)'!$C$25,"y")&gt;0,DATEDIF(I111,'ObjProd (2)'!$C$25,"y") &amp; " " &amp; IF(DATEDIF(I111,'ObjProd (2)'!$C$25,"y")=1,"an ","ans "),"") &amp;
   IF(DATEDIF(I111,'ObjProd (2)'!$C$25,"ym")&gt;0,DATEDIF(I111,'ObjProd (2)'!$C$25,"ym") &amp; " mois ", "") &amp;
   IF(INT(('ObjProd (2)'!$C$25-EDATE(I111,DATEDIF(I111,'ObjProd (2)'!$C$25,"y")*12+DATEDIF(I111,'ObjProd (2)'!$C$25,"ym")))/7)&gt;0,
      INT(('ObjProd (2)'!$C$25-EDATE(I111,DATEDIF(I111,'ObjProd (2)'!$C$25,"y")*12+DATEDIF(I111,'ObjProd (2)'!$C$25,"ym")))/7) &amp; " sem.",
      "")
)
)</f>
        <v>1 sem.</v>
      </c>
      <c r="L111" s="11" t="str">
        <f t="shared" si="13"/>
        <v xml:space="preserve">MG1 </v>
      </c>
      <c r="M111" s="9">
        <f t="shared" si="14"/>
        <v>4</v>
      </c>
      <c r="N111" s="9" t="str" cm="1">
        <f t="array" aca="1" ref="N111" ca="1">LEFT(L111, IF(ISNUMBER(SUBSTITUTE(_xludf.MID(L111, 2, 1), ".", ",")), 1, 2))</f>
        <v>MG</v>
      </c>
      <c r="O111" s="19">
        <f t="shared" ca="1" si="15"/>
        <v>1</v>
      </c>
      <c r="P111" s="9" t="str">
        <f t="shared" ca="1" si="19"/>
        <v>BoxE</v>
      </c>
      <c r="Q111" s="9">
        <f t="shared" ca="1" si="20"/>
        <v>1</v>
      </c>
      <c r="R111" s="9" t="str">
        <f t="shared" ca="1" si="16"/>
        <v>BoxE1</v>
      </c>
      <c r="S111" t="str" cm="1">
        <f t="array" ref="S111">IF(ISBLANK(C111),"",IFERROR(INDEX(ListeSeries!$A$2:$A$1045, MATCH(1, (DatasScan!G111=ListeSeries!$B$2:$B$1045) * (DatasScan!H111&gt;=ListeSeries!$D$2:$D$1045) * (DatasScan!H111&lt;=ListeSeries!$E$2:$E$1045), 0)), "no match"))</f>
        <v>BARHEE</v>
      </c>
      <c r="T111" s="7" t="str" cm="1">
        <f t="array" ref="T111">IF(ISBLANK(C111),"",IFERROR(INDEX(ListeSeries!$C$2:$C$1045, MATCH(1, (DatasScan!G111=ListeSeries!$B$2:$B$1045) * (DatasScan!H111&gt;=ListeSeries!$D$2:$D$1045) * (DatasScan!H111&lt;=ListeSeries!$E$2:$E$1045), 0)), "no match"))</f>
        <v>BAHREE 108</v>
      </c>
      <c r="U111" s="11" t="str" cm="1">
        <f t="array" ref="U111">IF(ISBLANK(C111),"",IFERROR(INDEX(ListeSeries!$F$2:$F$1045, MATCH(1, (DatasScan!G111=ListeSeries!$B$2:$B$1045) * (DatasScan!H111&gt;=ListeSeries!$D$2:$D$1045) * (DatasScan!H111&lt;=ListeSeries!$E$2:$E$1045), 0)), "no match"))</f>
        <v>2957-2986</v>
      </c>
    </row>
    <row r="112" spans="1:21" x14ac:dyDescent="0.25">
      <c r="A112" s="6" t="str">
        <f t="shared" si="17"/>
        <v>2</v>
      </c>
      <c r="B112" s="272" t="s">
        <v>1264</v>
      </c>
      <c r="C112" s="206" t="s">
        <v>3267</v>
      </c>
      <c r="E112" s="11">
        <v>4</v>
      </c>
      <c r="F112" s="7" t="str">
        <f t="shared" si="18"/>
        <v>707220250909MG1</v>
      </c>
      <c r="G112" s="21" t="str">
        <f>IF(ISBLANK(C112),"",_xlfn.XLOOKUP(_xlfn.XLOOKUP(VALUE(LEFT(C112,4)),Souches!$B$2:$B$15000,Souches!$E$2:$E$15000),Varietes!$B$2:$B$500,Varietes!$C$2:$C$500))</f>
        <v>BRAHY</v>
      </c>
      <c r="H112" s="19">
        <f>IF(ISBLANK(C112),"",_xlfn.XLOOKUP(VALUE(LEFT(C112,4)),Souches!$B$2:$B$15000,Souches!$D$2:$D$15000))</f>
        <v>2306</v>
      </c>
      <c r="I112" s="10">
        <f t="shared" si="12"/>
        <v>45909</v>
      </c>
      <c r="J112" s="19">
        <f>IF(I112="","",INT(('ObjProd (2)'!$C$25-I112)/7 * (ABS('ObjProd (2)'!$C$25-I112)&gt;=7)))</f>
        <v>1</v>
      </c>
      <c r="K112" s="10" t="str">
        <f>IF(I112="","",
IF(AND(DATEDIF(I112,'ObjProd (2)'!$C$25,"y")=0,DATEDIF(I112,'ObjProd (2)'!$C$25,"ym")=0,
   INT(('ObjProd (2)'!$C$25-EDATE(I112,DATEDIF(I112,'ObjProd (2)'!$C$25,"y")*12+DATEDIF(I112,'ObjProd (2)'!$C$25,"ym")))/7)=0),
   "&lt; 1 sem.",
   IF(DATEDIF(I112,'ObjProd (2)'!$C$25,"y")&gt;0,DATEDIF(I112,'ObjProd (2)'!$C$25,"y") &amp; " " &amp; IF(DATEDIF(I112,'ObjProd (2)'!$C$25,"y")=1,"an ","ans "),"") &amp;
   IF(DATEDIF(I112,'ObjProd (2)'!$C$25,"ym")&gt;0,DATEDIF(I112,'ObjProd (2)'!$C$25,"ym") &amp; " mois ", "") &amp;
   IF(INT(('ObjProd (2)'!$C$25-EDATE(I112,DATEDIF(I112,'ObjProd (2)'!$C$25,"y")*12+DATEDIF(I112,'ObjProd (2)'!$C$25,"ym")))/7)&gt;0,
      INT(('ObjProd (2)'!$C$25-EDATE(I112,DATEDIF(I112,'ObjProd (2)'!$C$25,"y")*12+DATEDIF(I112,'ObjProd (2)'!$C$25,"ym")))/7) &amp; " sem.",
      "")
)
)</f>
        <v>1 sem.</v>
      </c>
      <c r="L112" s="11" t="str">
        <f t="shared" si="13"/>
        <v xml:space="preserve">MG1 </v>
      </c>
      <c r="M112" s="9">
        <f t="shared" si="14"/>
        <v>4</v>
      </c>
      <c r="N112" s="9" t="str" cm="1">
        <f t="array" aca="1" ref="N112" ca="1">LEFT(L112, IF(ISNUMBER(SUBSTITUTE(_xludf.MID(L112, 2, 1), ".", ",")), 1, 2))</f>
        <v>MG</v>
      </c>
      <c r="O112" s="19">
        <f t="shared" ca="1" si="15"/>
        <v>1</v>
      </c>
      <c r="P112" s="9" t="str">
        <f t="shared" ca="1" si="19"/>
        <v>BoxE</v>
      </c>
      <c r="Q112" s="9">
        <f t="shared" ca="1" si="20"/>
        <v>1</v>
      </c>
      <c r="R112" s="9" t="str">
        <f t="shared" ca="1" si="16"/>
        <v>BoxE1</v>
      </c>
      <c r="S112" t="str" cm="1">
        <f t="array" ref="S112">IF(ISBLANK(C112),"",IFERROR(INDEX(ListeSeries!$A$2:$A$1045, MATCH(1, (DatasScan!G112=ListeSeries!$B$2:$B$1045) * (DatasScan!H112&gt;=ListeSeries!$D$2:$D$1045) * (DatasScan!H112&lt;=ListeSeries!$E$2:$E$1045), 0)), "no match"))</f>
        <v>BARHEE</v>
      </c>
      <c r="T112" s="7" t="str" cm="1">
        <f t="array" ref="T112">IF(ISBLANK(C112),"",IFERROR(INDEX(ListeSeries!$C$2:$C$1045, MATCH(1, (DatasScan!G112=ListeSeries!$B$2:$B$1045) * (DatasScan!H112&gt;=ListeSeries!$D$2:$D$1045) * (DatasScan!H112&lt;=ListeSeries!$E$2:$E$1045), 0)), "no match"))</f>
        <v>BAHREE 91</v>
      </c>
      <c r="U112" s="11" t="str" cm="1">
        <f t="array" ref="U112">IF(ISBLANK(C112),"",IFERROR(INDEX(ListeSeries!$F$2:$F$1045, MATCH(1, (DatasScan!G112=ListeSeries!$B$2:$B$1045) * (DatasScan!H112&gt;=ListeSeries!$D$2:$D$1045) * (DatasScan!H112&lt;=ListeSeries!$E$2:$E$1045), 0)), "no match"))</f>
        <v>2278-2307</v>
      </c>
    </row>
    <row r="113" spans="1:21" x14ac:dyDescent="0.25">
      <c r="A113" s="6" t="str">
        <f t="shared" si="17"/>
        <v>2</v>
      </c>
      <c r="B113" s="272" t="s">
        <v>1264</v>
      </c>
      <c r="C113" s="206" t="s">
        <v>3268</v>
      </c>
      <c r="E113" s="11">
        <v>4</v>
      </c>
      <c r="F113" s="7" t="str">
        <f t="shared" si="18"/>
        <v>707220250910MG1</v>
      </c>
      <c r="G113" s="21" t="str">
        <f>IF(ISBLANK(C113),"",_xlfn.XLOOKUP(_xlfn.XLOOKUP(VALUE(LEFT(C113,4)),Souches!$B$2:$B$15000,Souches!$E$2:$E$15000),Varietes!$B$2:$B$500,Varietes!$C$2:$C$500))</f>
        <v>BRAHY</v>
      </c>
      <c r="H113" s="19">
        <f>IF(ISBLANK(C113),"",_xlfn.XLOOKUP(VALUE(LEFT(C113,4)),Souches!$B$2:$B$15000,Souches!$D$2:$D$15000))</f>
        <v>2306</v>
      </c>
      <c r="I113" s="10">
        <f t="shared" si="12"/>
        <v>45910</v>
      </c>
      <c r="J113" s="19">
        <f>IF(I113="","",INT(('ObjProd (2)'!$C$25-I113)/7 * (ABS('ObjProd (2)'!$C$25-I113)&gt;=7)))</f>
        <v>1</v>
      </c>
      <c r="K113" s="10" t="str">
        <f>IF(I113="","",
IF(AND(DATEDIF(I113,'ObjProd (2)'!$C$25,"y")=0,DATEDIF(I113,'ObjProd (2)'!$C$25,"ym")=0,
   INT(('ObjProd (2)'!$C$25-EDATE(I113,DATEDIF(I113,'ObjProd (2)'!$C$25,"y")*12+DATEDIF(I113,'ObjProd (2)'!$C$25,"ym")))/7)=0),
   "&lt; 1 sem.",
   IF(DATEDIF(I113,'ObjProd (2)'!$C$25,"y")&gt;0,DATEDIF(I113,'ObjProd (2)'!$C$25,"y") &amp; " " &amp; IF(DATEDIF(I113,'ObjProd (2)'!$C$25,"y")=1,"an ","ans "),"") &amp;
   IF(DATEDIF(I113,'ObjProd (2)'!$C$25,"ym")&gt;0,DATEDIF(I113,'ObjProd (2)'!$C$25,"ym") &amp; " mois ", "") &amp;
   IF(INT(('ObjProd (2)'!$C$25-EDATE(I113,DATEDIF(I113,'ObjProd (2)'!$C$25,"y")*12+DATEDIF(I113,'ObjProd (2)'!$C$25,"ym")))/7)&gt;0,
      INT(('ObjProd (2)'!$C$25-EDATE(I113,DATEDIF(I113,'ObjProd (2)'!$C$25,"y")*12+DATEDIF(I113,'ObjProd (2)'!$C$25,"ym")))/7) &amp; " sem.",
      "")
)
)</f>
        <v>1 sem.</v>
      </c>
      <c r="L113" s="11" t="str">
        <f t="shared" si="13"/>
        <v xml:space="preserve">MG1 </v>
      </c>
      <c r="M113" s="9">
        <f t="shared" si="14"/>
        <v>4</v>
      </c>
      <c r="N113" s="9" t="str" cm="1">
        <f t="array" aca="1" ref="N113" ca="1">LEFT(L113, IF(ISNUMBER(SUBSTITUTE(_xludf.MID(L113, 2, 1), ".", ",")), 1, 2))</f>
        <v>MG</v>
      </c>
      <c r="O113" s="19">
        <f t="shared" ca="1" si="15"/>
        <v>1</v>
      </c>
      <c r="P113" s="9" t="str">
        <f t="shared" ca="1" si="19"/>
        <v>BoxE</v>
      </c>
      <c r="Q113" s="9">
        <f t="shared" ca="1" si="20"/>
        <v>1</v>
      </c>
      <c r="R113" s="9" t="str">
        <f t="shared" ca="1" si="16"/>
        <v>BoxE1</v>
      </c>
      <c r="S113" t="str" cm="1">
        <f t="array" ref="S113">IF(ISBLANK(C113),"",IFERROR(INDEX(ListeSeries!$A$2:$A$1045, MATCH(1, (DatasScan!G113=ListeSeries!$B$2:$B$1045) * (DatasScan!H113&gt;=ListeSeries!$D$2:$D$1045) * (DatasScan!H113&lt;=ListeSeries!$E$2:$E$1045), 0)), "no match"))</f>
        <v>BARHEE</v>
      </c>
      <c r="T113" s="7" t="str" cm="1">
        <f t="array" ref="T113">IF(ISBLANK(C113),"",IFERROR(INDEX(ListeSeries!$C$2:$C$1045, MATCH(1, (DatasScan!G113=ListeSeries!$B$2:$B$1045) * (DatasScan!H113&gt;=ListeSeries!$D$2:$D$1045) * (DatasScan!H113&lt;=ListeSeries!$E$2:$E$1045), 0)), "no match"))</f>
        <v>BAHREE 91</v>
      </c>
      <c r="U113" s="11" t="str" cm="1">
        <f t="array" ref="U113">IF(ISBLANK(C113),"",IFERROR(INDEX(ListeSeries!$F$2:$F$1045, MATCH(1, (DatasScan!G113=ListeSeries!$B$2:$B$1045) * (DatasScan!H113&gt;=ListeSeries!$D$2:$D$1045) * (DatasScan!H113&lt;=ListeSeries!$E$2:$E$1045), 0)), "no match"))</f>
        <v>2278-2307</v>
      </c>
    </row>
    <row r="114" spans="1:21" x14ac:dyDescent="0.25">
      <c r="A114" s="6" t="str">
        <f t="shared" si="17"/>
        <v>2</v>
      </c>
      <c r="B114" s="272" t="s">
        <v>1264</v>
      </c>
      <c r="C114" s="206" t="s">
        <v>3268</v>
      </c>
      <c r="E114" s="11">
        <v>4</v>
      </c>
      <c r="F114" s="7" t="str">
        <f t="shared" si="18"/>
        <v>707220250910MG1</v>
      </c>
      <c r="G114" s="21" t="str">
        <f>IF(ISBLANK(C114),"",_xlfn.XLOOKUP(_xlfn.XLOOKUP(VALUE(LEFT(C114,4)),Souches!$B$2:$B$15000,Souches!$E$2:$E$15000),Varietes!$B$2:$B$500,Varietes!$C$2:$C$500))</f>
        <v>BRAHY</v>
      </c>
      <c r="H114" s="19">
        <f>IF(ISBLANK(C114),"",_xlfn.XLOOKUP(VALUE(LEFT(C114,4)),Souches!$B$2:$B$15000,Souches!$D$2:$D$15000))</f>
        <v>2306</v>
      </c>
      <c r="I114" s="10">
        <f t="shared" si="12"/>
        <v>45910</v>
      </c>
      <c r="J114" s="19">
        <f>IF(I114="","",INT(('ObjProd (2)'!$C$25-I114)/7 * (ABS('ObjProd (2)'!$C$25-I114)&gt;=7)))</f>
        <v>1</v>
      </c>
      <c r="K114" s="10" t="str">
        <f>IF(I114="","",
IF(AND(DATEDIF(I114,'ObjProd (2)'!$C$25,"y")=0,DATEDIF(I114,'ObjProd (2)'!$C$25,"ym")=0,
   INT(('ObjProd (2)'!$C$25-EDATE(I114,DATEDIF(I114,'ObjProd (2)'!$C$25,"y")*12+DATEDIF(I114,'ObjProd (2)'!$C$25,"ym")))/7)=0),
   "&lt; 1 sem.",
   IF(DATEDIF(I114,'ObjProd (2)'!$C$25,"y")&gt;0,DATEDIF(I114,'ObjProd (2)'!$C$25,"y") &amp; " " &amp; IF(DATEDIF(I114,'ObjProd (2)'!$C$25,"y")=1,"an ","ans "),"") &amp;
   IF(DATEDIF(I114,'ObjProd (2)'!$C$25,"ym")&gt;0,DATEDIF(I114,'ObjProd (2)'!$C$25,"ym") &amp; " mois ", "") &amp;
   IF(INT(('ObjProd (2)'!$C$25-EDATE(I114,DATEDIF(I114,'ObjProd (2)'!$C$25,"y")*12+DATEDIF(I114,'ObjProd (2)'!$C$25,"ym")))/7)&gt;0,
      INT(('ObjProd (2)'!$C$25-EDATE(I114,DATEDIF(I114,'ObjProd (2)'!$C$25,"y")*12+DATEDIF(I114,'ObjProd (2)'!$C$25,"ym")))/7) &amp; " sem.",
      "")
)
)</f>
        <v>1 sem.</v>
      </c>
      <c r="L114" s="11" t="str">
        <f t="shared" si="13"/>
        <v xml:space="preserve">MG1 </v>
      </c>
      <c r="M114" s="9">
        <f t="shared" si="14"/>
        <v>4</v>
      </c>
      <c r="N114" s="9" t="str" cm="1">
        <f t="array" aca="1" ref="N114" ca="1">LEFT(L114, IF(ISNUMBER(SUBSTITUTE(_xludf.MID(L114, 2, 1), ".", ",")), 1, 2))</f>
        <v>MG</v>
      </c>
      <c r="O114" s="19">
        <f t="shared" ca="1" si="15"/>
        <v>1</v>
      </c>
      <c r="P114" s="9" t="str">
        <f t="shared" ca="1" si="19"/>
        <v>BoxE</v>
      </c>
      <c r="Q114" s="9">
        <f t="shared" ca="1" si="20"/>
        <v>1</v>
      </c>
      <c r="R114" s="9" t="str">
        <f t="shared" ca="1" si="16"/>
        <v>BoxE1</v>
      </c>
      <c r="S114" t="str" cm="1">
        <f t="array" ref="S114">IF(ISBLANK(C114),"",IFERROR(INDEX(ListeSeries!$A$2:$A$1045, MATCH(1, (DatasScan!G114=ListeSeries!$B$2:$B$1045) * (DatasScan!H114&gt;=ListeSeries!$D$2:$D$1045) * (DatasScan!H114&lt;=ListeSeries!$E$2:$E$1045), 0)), "no match"))</f>
        <v>BARHEE</v>
      </c>
      <c r="T114" s="7" t="str" cm="1">
        <f t="array" ref="T114">IF(ISBLANK(C114),"",IFERROR(INDEX(ListeSeries!$C$2:$C$1045, MATCH(1, (DatasScan!G114=ListeSeries!$B$2:$B$1045) * (DatasScan!H114&gt;=ListeSeries!$D$2:$D$1045) * (DatasScan!H114&lt;=ListeSeries!$E$2:$E$1045), 0)), "no match"))</f>
        <v>BAHREE 91</v>
      </c>
      <c r="U114" s="11" t="str" cm="1">
        <f t="array" ref="U114">IF(ISBLANK(C114),"",IFERROR(INDEX(ListeSeries!$F$2:$F$1045, MATCH(1, (DatasScan!G114=ListeSeries!$B$2:$B$1045) * (DatasScan!H114&gt;=ListeSeries!$D$2:$D$1045) * (DatasScan!H114&lt;=ListeSeries!$E$2:$E$1045), 0)), "no match"))</f>
        <v>2278-2307</v>
      </c>
    </row>
    <row r="115" spans="1:21" x14ac:dyDescent="0.25">
      <c r="A115" s="6" t="str">
        <f t="shared" si="17"/>
        <v>2</v>
      </c>
      <c r="B115" s="272" t="s">
        <v>1264</v>
      </c>
      <c r="C115" s="206" t="s">
        <v>3269</v>
      </c>
      <c r="E115" s="11">
        <v>4</v>
      </c>
      <c r="F115" s="7" t="str">
        <f t="shared" si="18"/>
        <v>866120250910MG1</v>
      </c>
      <c r="G115" s="21" t="str">
        <f>IF(ISBLANK(C115),"",_xlfn.XLOOKUP(_xlfn.XLOOKUP(VALUE(LEFT(C115,4)),Souches!$B$2:$B$15000,Souches!$E$2:$E$15000),Varietes!$B$2:$B$500,Varietes!$C$2:$C$500))</f>
        <v>BRAHY</v>
      </c>
      <c r="H115" s="19">
        <f>IF(ISBLANK(C115),"",_xlfn.XLOOKUP(VALUE(LEFT(C115,4)),Souches!$B$2:$B$15000,Souches!$D$2:$D$15000))</f>
        <v>2977</v>
      </c>
      <c r="I115" s="10">
        <f t="shared" si="12"/>
        <v>45910</v>
      </c>
      <c r="J115" s="19">
        <f>IF(I115="","",INT(('ObjProd (2)'!$C$25-I115)/7 * (ABS('ObjProd (2)'!$C$25-I115)&gt;=7)))</f>
        <v>1</v>
      </c>
      <c r="K115" s="10" t="str">
        <f>IF(I115="","",
IF(AND(DATEDIF(I115,'ObjProd (2)'!$C$25,"y")=0,DATEDIF(I115,'ObjProd (2)'!$C$25,"ym")=0,
   INT(('ObjProd (2)'!$C$25-EDATE(I115,DATEDIF(I115,'ObjProd (2)'!$C$25,"y")*12+DATEDIF(I115,'ObjProd (2)'!$C$25,"ym")))/7)=0),
   "&lt; 1 sem.",
   IF(DATEDIF(I115,'ObjProd (2)'!$C$25,"y")&gt;0,DATEDIF(I115,'ObjProd (2)'!$C$25,"y") &amp; " " &amp; IF(DATEDIF(I115,'ObjProd (2)'!$C$25,"y")=1,"an ","ans "),"") &amp;
   IF(DATEDIF(I115,'ObjProd (2)'!$C$25,"ym")&gt;0,DATEDIF(I115,'ObjProd (2)'!$C$25,"ym") &amp; " mois ", "") &amp;
   IF(INT(('ObjProd (2)'!$C$25-EDATE(I115,DATEDIF(I115,'ObjProd (2)'!$C$25,"y")*12+DATEDIF(I115,'ObjProd (2)'!$C$25,"ym")))/7)&gt;0,
      INT(('ObjProd (2)'!$C$25-EDATE(I115,DATEDIF(I115,'ObjProd (2)'!$C$25,"y")*12+DATEDIF(I115,'ObjProd (2)'!$C$25,"ym")))/7) &amp; " sem.",
      "")
)
)</f>
        <v>1 sem.</v>
      </c>
      <c r="L115" s="11" t="str">
        <f t="shared" si="13"/>
        <v xml:space="preserve">MG1 </v>
      </c>
      <c r="M115" s="9">
        <f t="shared" si="14"/>
        <v>4</v>
      </c>
      <c r="N115" s="9" t="str" cm="1">
        <f t="array" aca="1" ref="N115" ca="1">LEFT(L115, IF(ISNUMBER(SUBSTITUTE(_xludf.MID(L115, 2, 1), ".", ",")), 1, 2))</f>
        <v>MG</v>
      </c>
      <c r="O115" s="19">
        <f t="shared" ca="1" si="15"/>
        <v>1</v>
      </c>
      <c r="P115" s="9" t="str">
        <f t="shared" ca="1" si="19"/>
        <v>BoxE</v>
      </c>
      <c r="Q115" s="9">
        <f t="shared" ca="1" si="20"/>
        <v>1</v>
      </c>
      <c r="R115" s="9" t="str">
        <f t="shared" ca="1" si="16"/>
        <v>BoxE1</v>
      </c>
      <c r="S115" t="str" cm="1">
        <f t="array" ref="S115">IF(ISBLANK(C115),"",IFERROR(INDEX(ListeSeries!$A$2:$A$1045, MATCH(1, (DatasScan!G115=ListeSeries!$B$2:$B$1045) * (DatasScan!H115&gt;=ListeSeries!$D$2:$D$1045) * (DatasScan!H115&lt;=ListeSeries!$E$2:$E$1045), 0)), "no match"))</f>
        <v>BARHEE</v>
      </c>
      <c r="T115" s="7" t="str" cm="1">
        <f t="array" ref="T115">IF(ISBLANK(C115),"",IFERROR(INDEX(ListeSeries!$C$2:$C$1045, MATCH(1, (DatasScan!G115=ListeSeries!$B$2:$B$1045) * (DatasScan!H115&gt;=ListeSeries!$D$2:$D$1045) * (DatasScan!H115&lt;=ListeSeries!$E$2:$E$1045), 0)), "no match"))</f>
        <v>BAHREE 108</v>
      </c>
      <c r="U115" s="11" t="str" cm="1">
        <f t="array" ref="U115">IF(ISBLANK(C115),"",IFERROR(INDEX(ListeSeries!$F$2:$F$1045, MATCH(1, (DatasScan!G115=ListeSeries!$B$2:$B$1045) * (DatasScan!H115&gt;=ListeSeries!$D$2:$D$1045) * (DatasScan!H115&lt;=ListeSeries!$E$2:$E$1045), 0)), "no match"))</f>
        <v>2957-2986</v>
      </c>
    </row>
    <row r="116" spans="1:21" x14ac:dyDescent="0.25">
      <c r="A116" s="6" t="str">
        <f t="shared" si="17"/>
        <v>2</v>
      </c>
      <c r="B116" s="272" t="s">
        <v>1264</v>
      </c>
      <c r="C116" s="206" t="s">
        <v>3264</v>
      </c>
      <c r="E116" s="11">
        <v>4</v>
      </c>
      <c r="F116" s="7" t="str">
        <f t="shared" si="18"/>
        <v>707220250909MG1</v>
      </c>
      <c r="G116" s="21" t="str">
        <f>IF(ISBLANK(C116),"",_xlfn.XLOOKUP(_xlfn.XLOOKUP(VALUE(LEFT(C116,4)),Souches!$B$2:$B$15000,Souches!$E$2:$E$15000),Varietes!$B$2:$B$500,Varietes!$C$2:$C$500))</f>
        <v>BRAHY</v>
      </c>
      <c r="H116" s="19">
        <f>IF(ISBLANK(C116),"",_xlfn.XLOOKUP(VALUE(LEFT(C116,4)),Souches!$B$2:$B$15000,Souches!$D$2:$D$15000))</f>
        <v>2306</v>
      </c>
      <c r="I116" s="10">
        <f t="shared" si="12"/>
        <v>45909</v>
      </c>
      <c r="J116" s="19">
        <f>IF(I116="","",INT(('ObjProd (2)'!$C$25-I116)/7 * (ABS('ObjProd (2)'!$C$25-I116)&gt;=7)))</f>
        <v>1</v>
      </c>
      <c r="K116" s="10" t="str">
        <f>IF(I116="","",
IF(AND(DATEDIF(I116,'ObjProd (2)'!$C$25,"y")=0,DATEDIF(I116,'ObjProd (2)'!$C$25,"ym")=0,
   INT(('ObjProd (2)'!$C$25-EDATE(I116,DATEDIF(I116,'ObjProd (2)'!$C$25,"y")*12+DATEDIF(I116,'ObjProd (2)'!$C$25,"ym")))/7)=0),
   "&lt; 1 sem.",
   IF(DATEDIF(I116,'ObjProd (2)'!$C$25,"y")&gt;0,DATEDIF(I116,'ObjProd (2)'!$C$25,"y") &amp; " " &amp; IF(DATEDIF(I116,'ObjProd (2)'!$C$25,"y")=1,"an ","ans "),"") &amp;
   IF(DATEDIF(I116,'ObjProd (2)'!$C$25,"ym")&gt;0,DATEDIF(I116,'ObjProd (2)'!$C$25,"ym") &amp; " mois ", "") &amp;
   IF(INT(('ObjProd (2)'!$C$25-EDATE(I116,DATEDIF(I116,'ObjProd (2)'!$C$25,"y")*12+DATEDIF(I116,'ObjProd (2)'!$C$25,"ym")))/7)&gt;0,
      INT(('ObjProd (2)'!$C$25-EDATE(I116,DATEDIF(I116,'ObjProd (2)'!$C$25,"y")*12+DATEDIF(I116,'ObjProd (2)'!$C$25,"ym")))/7) &amp; " sem.",
      "")
)
)</f>
        <v>1 sem.</v>
      </c>
      <c r="L116" s="11" t="str">
        <f t="shared" si="13"/>
        <v xml:space="preserve">MG1 </v>
      </c>
      <c r="M116" s="9">
        <f t="shared" si="14"/>
        <v>4</v>
      </c>
      <c r="N116" s="9" t="str" cm="1">
        <f t="array" aca="1" ref="N116" ca="1">LEFT(L116, IF(ISNUMBER(SUBSTITUTE(_xludf.MID(L116, 2, 1), ".", ",")), 1, 2))</f>
        <v>MG</v>
      </c>
      <c r="O116" s="19">
        <f t="shared" ca="1" si="15"/>
        <v>1</v>
      </c>
      <c r="P116" s="9" t="str">
        <f t="shared" ca="1" si="19"/>
        <v>BoxE</v>
      </c>
      <c r="Q116" s="9">
        <f t="shared" ca="1" si="20"/>
        <v>1</v>
      </c>
      <c r="R116" s="9" t="str">
        <f t="shared" ca="1" si="16"/>
        <v>BoxE1</v>
      </c>
      <c r="S116" t="str" cm="1">
        <f t="array" ref="S116">IF(ISBLANK(C116),"",IFERROR(INDEX(ListeSeries!$A$2:$A$1045, MATCH(1, (DatasScan!G116=ListeSeries!$B$2:$B$1045) * (DatasScan!H116&gt;=ListeSeries!$D$2:$D$1045) * (DatasScan!H116&lt;=ListeSeries!$E$2:$E$1045), 0)), "no match"))</f>
        <v>BARHEE</v>
      </c>
      <c r="T116" s="7" t="str" cm="1">
        <f t="array" ref="T116">IF(ISBLANK(C116),"",IFERROR(INDEX(ListeSeries!$C$2:$C$1045, MATCH(1, (DatasScan!G116=ListeSeries!$B$2:$B$1045) * (DatasScan!H116&gt;=ListeSeries!$D$2:$D$1045) * (DatasScan!H116&lt;=ListeSeries!$E$2:$E$1045), 0)), "no match"))</f>
        <v>BAHREE 91</v>
      </c>
      <c r="U116" s="11" t="str" cm="1">
        <f t="array" ref="U116">IF(ISBLANK(C116),"",IFERROR(INDEX(ListeSeries!$F$2:$F$1045, MATCH(1, (DatasScan!G116=ListeSeries!$B$2:$B$1045) * (DatasScan!H116&gt;=ListeSeries!$D$2:$D$1045) * (DatasScan!H116&lt;=ListeSeries!$E$2:$E$1045), 0)), "no match"))</f>
        <v>2278-2307</v>
      </c>
    </row>
    <row r="117" spans="1:21" x14ac:dyDescent="0.25">
      <c r="A117" s="6" t="str">
        <f t="shared" si="17"/>
        <v>2</v>
      </c>
      <c r="B117" s="272" t="s">
        <v>1264</v>
      </c>
      <c r="C117" s="206" t="s">
        <v>3270</v>
      </c>
      <c r="E117" s="11">
        <v>4</v>
      </c>
      <c r="F117" s="7" t="str">
        <f t="shared" si="18"/>
        <v>866120250909MG1</v>
      </c>
      <c r="G117" s="21" t="str">
        <f>IF(ISBLANK(C117),"",_xlfn.XLOOKUP(_xlfn.XLOOKUP(VALUE(LEFT(C117,4)),Souches!$B$2:$B$15000,Souches!$E$2:$E$15000),Varietes!$B$2:$B$500,Varietes!$C$2:$C$500))</f>
        <v>BRAHY</v>
      </c>
      <c r="H117" s="19">
        <f>IF(ISBLANK(C117),"",_xlfn.XLOOKUP(VALUE(LEFT(C117,4)),Souches!$B$2:$B$15000,Souches!$D$2:$D$15000))</f>
        <v>2977</v>
      </c>
      <c r="I117" s="10">
        <f t="shared" si="12"/>
        <v>45909</v>
      </c>
      <c r="J117" s="19">
        <f>IF(I117="","",INT(('ObjProd (2)'!$C$25-I117)/7 * (ABS('ObjProd (2)'!$C$25-I117)&gt;=7)))</f>
        <v>1</v>
      </c>
      <c r="K117" s="10" t="str">
        <f>IF(I117="","",
IF(AND(DATEDIF(I117,'ObjProd (2)'!$C$25,"y")=0,DATEDIF(I117,'ObjProd (2)'!$C$25,"ym")=0,
   INT(('ObjProd (2)'!$C$25-EDATE(I117,DATEDIF(I117,'ObjProd (2)'!$C$25,"y")*12+DATEDIF(I117,'ObjProd (2)'!$C$25,"ym")))/7)=0),
   "&lt; 1 sem.",
   IF(DATEDIF(I117,'ObjProd (2)'!$C$25,"y")&gt;0,DATEDIF(I117,'ObjProd (2)'!$C$25,"y") &amp; " " &amp; IF(DATEDIF(I117,'ObjProd (2)'!$C$25,"y")=1,"an ","ans "),"") &amp;
   IF(DATEDIF(I117,'ObjProd (2)'!$C$25,"ym")&gt;0,DATEDIF(I117,'ObjProd (2)'!$C$25,"ym") &amp; " mois ", "") &amp;
   IF(INT(('ObjProd (2)'!$C$25-EDATE(I117,DATEDIF(I117,'ObjProd (2)'!$C$25,"y")*12+DATEDIF(I117,'ObjProd (2)'!$C$25,"ym")))/7)&gt;0,
      INT(('ObjProd (2)'!$C$25-EDATE(I117,DATEDIF(I117,'ObjProd (2)'!$C$25,"y")*12+DATEDIF(I117,'ObjProd (2)'!$C$25,"ym")))/7) &amp; " sem.",
      "")
)
)</f>
        <v>1 sem.</v>
      </c>
      <c r="L117" s="11" t="str">
        <f t="shared" si="13"/>
        <v xml:space="preserve">MG1 </v>
      </c>
      <c r="M117" s="9">
        <f t="shared" si="14"/>
        <v>4</v>
      </c>
      <c r="N117" s="9" t="str" cm="1">
        <f t="array" aca="1" ref="N117" ca="1">LEFT(L117, IF(ISNUMBER(SUBSTITUTE(_xludf.MID(L117, 2, 1), ".", ",")), 1, 2))</f>
        <v>MG</v>
      </c>
      <c r="O117" s="19">
        <f t="shared" ca="1" si="15"/>
        <v>1</v>
      </c>
      <c r="P117" s="9" t="str">
        <f t="shared" ca="1" si="19"/>
        <v>BoxE</v>
      </c>
      <c r="Q117" s="9">
        <f t="shared" ca="1" si="20"/>
        <v>1</v>
      </c>
      <c r="R117" s="9" t="str">
        <f t="shared" ca="1" si="16"/>
        <v>BoxE1</v>
      </c>
      <c r="S117" t="str" cm="1">
        <f t="array" ref="S117">IF(ISBLANK(C117),"",IFERROR(INDEX(ListeSeries!$A$2:$A$1045, MATCH(1, (DatasScan!G117=ListeSeries!$B$2:$B$1045) * (DatasScan!H117&gt;=ListeSeries!$D$2:$D$1045) * (DatasScan!H117&lt;=ListeSeries!$E$2:$E$1045), 0)), "no match"))</f>
        <v>BARHEE</v>
      </c>
      <c r="T117" s="7" t="str" cm="1">
        <f t="array" ref="T117">IF(ISBLANK(C117),"",IFERROR(INDEX(ListeSeries!$C$2:$C$1045, MATCH(1, (DatasScan!G117=ListeSeries!$B$2:$B$1045) * (DatasScan!H117&gt;=ListeSeries!$D$2:$D$1045) * (DatasScan!H117&lt;=ListeSeries!$E$2:$E$1045), 0)), "no match"))</f>
        <v>BAHREE 108</v>
      </c>
      <c r="U117" s="11" t="str" cm="1">
        <f t="array" ref="U117">IF(ISBLANK(C117),"",IFERROR(INDEX(ListeSeries!$F$2:$F$1045, MATCH(1, (DatasScan!G117=ListeSeries!$B$2:$B$1045) * (DatasScan!H117&gt;=ListeSeries!$D$2:$D$1045) * (DatasScan!H117&lt;=ListeSeries!$E$2:$E$1045), 0)), "no match"))</f>
        <v>2957-2986</v>
      </c>
    </row>
    <row r="118" spans="1:21" x14ac:dyDescent="0.25">
      <c r="A118" s="6" t="str">
        <f t="shared" si="17"/>
        <v>2</v>
      </c>
      <c r="B118" s="272" t="s">
        <v>1264</v>
      </c>
      <c r="C118" s="206" t="s">
        <v>3271</v>
      </c>
      <c r="E118" s="11">
        <v>4</v>
      </c>
      <c r="F118" s="7" t="str">
        <f t="shared" si="18"/>
        <v>707220250908G+2</v>
      </c>
      <c r="G118" s="21" t="str">
        <f>IF(ISBLANK(C118),"",_xlfn.XLOOKUP(_xlfn.XLOOKUP(VALUE(LEFT(C118,4)),Souches!$B$2:$B$15000,Souches!$E$2:$E$15000),Varietes!$B$2:$B$500,Varietes!$C$2:$C$500))</f>
        <v>BRAHY</v>
      </c>
      <c r="H118" s="19">
        <f>IF(ISBLANK(C118),"",_xlfn.XLOOKUP(VALUE(LEFT(C118,4)),Souches!$B$2:$B$15000,Souches!$D$2:$D$15000))</f>
        <v>2306</v>
      </c>
      <c r="I118" s="10">
        <f t="shared" si="12"/>
        <v>45908</v>
      </c>
      <c r="J118" s="19">
        <f>IF(I118="","",INT(('ObjProd (2)'!$C$25-I118)/7 * (ABS('ObjProd (2)'!$C$25-I118)&gt;=7)))</f>
        <v>1</v>
      </c>
      <c r="K118" s="10" t="str">
        <f>IF(I118="","",
IF(AND(DATEDIF(I118,'ObjProd (2)'!$C$25,"y")=0,DATEDIF(I118,'ObjProd (2)'!$C$25,"ym")=0,
   INT(('ObjProd (2)'!$C$25-EDATE(I118,DATEDIF(I118,'ObjProd (2)'!$C$25,"y")*12+DATEDIF(I118,'ObjProd (2)'!$C$25,"ym")))/7)=0),
   "&lt; 1 sem.",
   IF(DATEDIF(I118,'ObjProd (2)'!$C$25,"y")&gt;0,DATEDIF(I118,'ObjProd (2)'!$C$25,"y") &amp; " " &amp; IF(DATEDIF(I118,'ObjProd (2)'!$C$25,"y")=1,"an ","ans "),"") &amp;
   IF(DATEDIF(I118,'ObjProd (2)'!$C$25,"ym")&gt;0,DATEDIF(I118,'ObjProd (2)'!$C$25,"ym") &amp; " mois ", "") &amp;
   IF(INT(('ObjProd (2)'!$C$25-EDATE(I118,DATEDIF(I118,'ObjProd (2)'!$C$25,"y")*12+DATEDIF(I118,'ObjProd (2)'!$C$25,"ym")))/7)&gt;0,
      INT(('ObjProd (2)'!$C$25-EDATE(I118,DATEDIF(I118,'ObjProd (2)'!$C$25,"y")*12+DATEDIF(I118,'ObjProd (2)'!$C$25,"ym")))/7) &amp; " sem.",
      "")
)
)</f>
        <v>1 sem.</v>
      </c>
      <c r="L118" s="11" t="str">
        <f t="shared" si="13"/>
        <v xml:space="preserve">G+2 </v>
      </c>
      <c r="M118" s="9">
        <f t="shared" si="14"/>
        <v>4</v>
      </c>
      <c r="N118" s="9" t="str" cm="1">
        <f t="array" aca="1" ref="N118" ca="1">LEFT(L118, IF(ISNUMBER(SUBSTITUTE(_xludf.MID(L118, 2, 1), ".", ",")), 1, 2))</f>
        <v>G+</v>
      </c>
      <c r="O118" s="19">
        <f t="shared" ca="1" si="15"/>
        <v>2</v>
      </c>
      <c r="P118" s="9" t="str">
        <f t="shared" ca="1" si="19"/>
        <v>BoxE</v>
      </c>
      <c r="Q118" s="9">
        <f t="shared" ca="1" si="20"/>
        <v>2</v>
      </c>
      <c r="R118" s="9" t="str">
        <f t="shared" ca="1" si="16"/>
        <v>BoxE2</v>
      </c>
      <c r="S118" t="str" cm="1">
        <f t="array" ref="S118">IF(ISBLANK(C118),"",IFERROR(INDEX(ListeSeries!$A$2:$A$1045, MATCH(1, (DatasScan!G118=ListeSeries!$B$2:$B$1045) * (DatasScan!H118&gt;=ListeSeries!$D$2:$D$1045) * (DatasScan!H118&lt;=ListeSeries!$E$2:$E$1045), 0)), "no match"))</f>
        <v>BARHEE</v>
      </c>
      <c r="T118" s="7" t="str" cm="1">
        <f t="array" ref="T118">IF(ISBLANK(C118),"",IFERROR(INDEX(ListeSeries!$C$2:$C$1045, MATCH(1, (DatasScan!G118=ListeSeries!$B$2:$B$1045) * (DatasScan!H118&gt;=ListeSeries!$D$2:$D$1045) * (DatasScan!H118&lt;=ListeSeries!$E$2:$E$1045), 0)), "no match"))</f>
        <v>BAHREE 91</v>
      </c>
      <c r="U118" s="11" t="str" cm="1">
        <f t="array" ref="U118">IF(ISBLANK(C118),"",IFERROR(INDEX(ListeSeries!$F$2:$F$1045, MATCH(1, (DatasScan!G118=ListeSeries!$B$2:$B$1045) * (DatasScan!H118&gt;=ListeSeries!$D$2:$D$1045) * (DatasScan!H118&lt;=ListeSeries!$E$2:$E$1045), 0)), "no match"))</f>
        <v>2278-2307</v>
      </c>
    </row>
    <row r="119" spans="1:21" x14ac:dyDescent="0.25">
      <c r="A119" s="6" t="str">
        <f t="shared" si="17"/>
        <v>2</v>
      </c>
      <c r="B119" s="272" t="s">
        <v>1264</v>
      </c>
      <c r="C119" s="206" t="s">
        <v>3271</v>
      </c>
      <c r="E119" s="11">
        <v>4</v>
      </c>
      <c r="F119" s="7" t="str">
        <f t="shared" si="18"/>
        <v>707220250908G+2</v>
      </c>
      <c r="G119" s="21" t="str">
        <f>IF(ISBLANK(C119),"",_xlfn.XLOOKUP(_xlfn.XLOOKUP(VALUE(LEFT(C119,4)),Souches!$B$2:$B$15000,Souches!$E$2:$E$15000),Varietes!$B$2:$B$500,Varietes!$C$2:$C$500))</f>
        <v>BRAHY</v>
      </c>
      <c r="H119" s="19">
        <f>IF(ISBLANK(C119),"",_xlfn.XLOOKUP(VALUE(LEFT(C119,4)),Souches!$B$2:$B$15000,Souches!$D$2:$D$15000))</f>
        <v>2306</v>
      </c>
      <c r="I119" s="10">
        <f t="shared" si="12"/>
        <v>45908</v>
      </c>
      <c r="J119" s="19">
        <f>IF(I119="","",INT(('ObjProd (2)'!$C$25-I119)/7 * (ABS('ObjProd (2)'!$C$25-I119)&gt;=7)))</f>
        <v>1</v>
      </c>
      <c r="K119" s="10" t="str">
        <f>IF(I119="","",
IF(AND(DATEDIF(I119,'ObjProd (2)'!$C$25,"y")=0,DATEDIF(I119,'ObjProd (2)'!$C$25,"ym")=0,
   INT(('ObjProd (2)'!$C$25-EDATE(I119,DATEDIF(I119,'ObjProd (2)'!$C$25,"y")*12+DATEDIF(I119,'ObjProd (2)'!$C$25,"ym")))/7)=0),
   "&lt; 1 sem.",
   IF(DATEDIF(I119,'ObjProd (2)'!$C$25,"y")&gt;0,DATEDIF(I119,'ObjProd (2)'!$C$25,"y") &amp; " " &amp; IF(DATEDIF(I119,'ObjProd (2)'!$C$25,"y")=1,"an ","ans "),"") &amp;
   IF(DATEDIF(I119,'ObjProd (2)'!$C$25,"ym")&gt;0,DATEDIF(I119,'ObjProd (2)'!$C$25,"ym") &amp; " mois ", "") &amp;
   IF(INT(('ObjProd (2)'!$C$25-EDATE(I119,DATEDIF(I119,'ObjProd (2)'!$C$25,"y")*12+DATEDIF(I119,'ObjProd (2)'!$C$25,"ym")))/7)&gt;0,
      INT(('ObjProd (2)'!$C$25-EDATE(I119,DATEDIF(I119,'ObjProd (2)'!$C$25,"y")*12+DATEDIF(I119,'ObjProd (2)'!$C$25,"ym")))/7) &amp; " sem.",
      "")
)
)</f>
        <v>1 sem.</v>
      </c>
      <c r="L119" s="11" t="str">
        <f t="shared" si="13"/>
        <v xml:space="preserve">G+2 </v>
      </c>
      <c r="M119" s="9">
        <f t="shared" si="14"/>
        <v>4</v>
      </c>
      <c r="N119" s="9" t="str" cm="1">
        <f t="array" aca="1" ref="N119" ca="1">LEFT(L119, IF(ISNUMBER(SUBSTITUTE(_xludf.MID(L119, 2, 1), ".", ",")), 1, 2))</f>
        <v>G+</v>
      </c>
      <c r="O119" s="19">
        <f t="shared" ca="1" si="15"/>
        <v>2</v>
      </c>
      <c r="P119" s="9" t="str">
        <f t="shared" ca="1" si="19"/>
        <v>BoxE</v>
      </c>
      <c r="Q119" s="9">
        <f t="shared" ca="1" si="20"/>
        <v>2</v>
      </c>
      <c r="R119" s="9" t="str">
        <f t="shared" ca="1" si="16"/>
        <v>BoxE2</v>
      </c>
      <c r="S119" t="str" cm="1">
        <f t="array" ref="S119">IF(ISBLANK(C119),"",IFERROR(INDEX(ListeSeries!$A$2:$A$1045, MATCH(1, (DatasScan!G119=ListeSeries!$B$2:$B$1045) * (DatasScan!H119&gt;=ListeSeries!$D$2:$D$1045) * (DatasScan!H119&lt;=ListeSeries!$E$2:$E$1045), 0)), "no match"))</f>
        <v>BARHEE</v>
      </c>
      <c r="T119" s="7" t="str" cm="1">
        <f t="array" ref="T119">IF(ISBLANK(C119),"",IFERROR(INDEX(ListeSeries!$C$2:$C$1045, MATCH(1, (DatasScan!G119=ListeSeries!$B$2:$B$1045) * (DatasScan!H119&gt;=ListeSeries!$D$2:$D$1045) * (DatasScan!H119&lt;=ListeSeries!$E$2:$E$1045), 0)), "no match"))</f>
        <v>BAHREE 91</v>
      </c>
      <c r="U119" s="11" t="str" cm="1">
        <f t="array" ref="U119">IF(ISBLANK(C119),"",IFERROR(INDEX(ListeSeries!$F$2:$F$1045, MATCH(1, (DatasScan!G119=ListeSeries!$B$2:$B$1045) * (DatasScan!H119&gt;=ListeSeries!$D$2:$D$1045) * (DatasScan!H119&lt;=ListeSeries!$E$2:$E$1045), 0)), "no match"))</f>
        <v>2278-2307</v>
      </c>
    </row>
    <row r="120" spans="1:21" x14ac:dyDescent="0.25">
      <c r="A120" s="6" t="str">
        <f t="shared" si="17"/>
        <v>2</v>
      </c>
      <c r="B120" s="272" t="s">
        <v>1264</v>
      </c>
      <c r="C120" s="205" t="s">
        <v>3272</v>
      </c>
      <c r="E120" s="11">
        <v>4</v>
      </c>
      <c r="F120" s="7" t="str">
        <f t="shared" si="18"/>
        <v>866120250916MG3</v>
      </c>
      <c r="G120" s="21" t="str">
        <f>IF(ISBLANK(C120),"",_xlfn.XLOOKUP(_xlfn.XLOOKUP(VALUE(LEFT(C120,4)),Souches!$B$2:$B$15000,Souches!$E$2:$E$15000),Varietes!$B$2:$B$500,Varietes!$C$2:$C$500))</f>
        <v>BRAHY</v>
      </c>
      <c r="H120" s="19">
        <f>IF(ISBLANK(C120),"",_xlfn.XLOOKUP(VALUE(LEFT(C120,4)),Souches!$B$2:$B$15000,Souches!$D$2:$D$15000))</f>
        <v>2977</v>
      </c>
      <c r="I120" s="10">
        <f t="shared" si="12"/>
        <v>45916</v>
      </c>
      <c r="J120" s="19">
        <f>IF(I120="","",INT(('ObjProd (2)'!$C$25-I120)/7 * (ABS('ObjProd (2)'!$C$25-I120)&gt;=7)))</f>
        <v>0</v>
      </c>
      <c r="K120" s="10" t="str">
        <f>IF(I120="","",
IF(AND(DATEDIF(I120,'ObjProd (2)'!$C$25,"y")=0,DATEDIF(I120,'ObjProd (2)'!$C$25,"ym")=0,
   INT(('ObjProd (2)'!$C$25-EDATE(I120,DATEDIF(I120,'ObjProd (2)'!$C$25,"y")*12+DATEDIF(I120,'ObjProd (2)'!$C$25,"ym")))/7)=0),
   "&lt; 1 sem.",
   IF(DATEDIF(I120,'ObjProd (2)'!$C$25,"y")&gt;0,DATEDIF(I120,'ObjProd (2)'!$C$25,"y") &amp; " " &amp; IF(DATEDIF(I120,'ObjProd (2)'!$C$25,"y")=1,"an ","ans "),"") &amp;
   IF(DATEDIF(I120,'ObjProd (2)'!$C$25,"ym")&gt;0,DATEDIF(I120,'ObjProd (2)'!$C$25,"ym") &amp; " mois ", "") &amp;
   IF(INT(('ObjProd (2)'!$C$25-EDATE(I120,DATEDIF(I120,'ObjProd (2)'!$C$25,"y")*12+DATEDIF(I120,'ObjProd (2)'!$C$25,"ym")))/7)&gt;0,
      INT(('ObjProd (2)'!$C$25-EDATE(I120,DATEDIF(I120,'ObjProd (2)'!$C$25,"y")*12+DATEDIF(I120,'ObjProd (2)'!$C$25,"ym")))/7) &amp; " sem.",
      "")
)
)</f>
        <v>&lt; 1 sem.</v>
      </c>
      <c r="L120" s="11" t="str">
        <f t="shared" si="13"/>
        <v xml:space="preserve">MG3 </v>
      </c>
      <c r="M120" s="9">
        <f t="shared" si="14"/>
        <v>4</v>
      </c>
      <c r="N120" s="9" t="str" cm="1">
        <f t="array" aca="1" ref="N120" ca="1">LEFT(L120, IF(ISNUMBER(SUBSTITUTE(_xludf.MID(L120, 2, 1), ".", ",")), 1, 2))</f>
        <v>MG</v>
      </c>
      <c r="O120" s="19">
        <f t="shared" ca="1" si="15"/>
        <v>3</v>
      </c>
      <c r="P120" s="9" t="str">
        <f t="shared" ca="1" si="19"/>
        <v>BoxE</v>
      </c>
      <c r="Q120" s="9">
        <f t="shared" ca="1" si="20"/>
        <v>3</v>
      </c>
      <c r="R120" s="9" t="str">
        <f t="shared" ca="1" si="16"/>
        <v>BoxE3</v>
      </c>
      <c r="S120" t="str" cm="1">
        <f t="array" ref="S120">IF(ISBLANK(C120),"",IFERROR(INDEX(ListeSeries!$A$2:$A$1045, MATCH(1, (DatasScan!G120=ListeSeries!$B$2:$B$1045) * (DatasScan!H120&gt;=ListeSeries!$D$2:$D$1045) * (DatasScan!H120&lt;=ListeSeries!$E$2:$E$1045), 0)), "no match"))</f>
        <v>BARHEE</v>
      </c>
      <c r="T120" s="7" t="str" cm="1">
        <f t="array" ref="T120">IF(ISBLANK(C120),"",IFERROR(INDEX(ListeSeries!$C$2:$C$1045, MATCH(1, (DatasScan!G120=ListeSeries!$B$2:$B$1045) * (DatasScan!H120&gt;=ListeSeries!$D$2:$D$1045) * (DatasScan!H120&lt;=ListeSeries!$E$2:$E$1045), 0)), "no match"))</f>
        <v>BAHREE 108</v>
      </c>
      <c r="U120" s="11" t="str" cm="1">
        <f t="array" ref="U120">IF(ISBLANK(C120),"",IFERROR(INDEX(ListeSeries!$F$2:$F$1045, MATCH(1, (DatasScan!G120=ListeSeries!$B$2:$B$1045) * (DatasScan!H120&gt;=ListeSeries!$D$2:$D$1045) * (DatasScan!H120&lt;=ListeSeries!$E$2:$E$1045), 0)), "no match"))</f>
        <v>2957-2986</v>
      </c>
    </row>
    <row r="121" spans="1:21" x14ac:dyDescent="0.25">
      <c r="A121" s="6" t="str">
        <f t="shared" si="17"/>
        <v>2</v>
      </c>
      <c r="B121" s="272" t="s">
        <v>1264</v>
      </c>
      <c r="C121" s="206" t="s">
        <v>3273</v>
      </c>
      <c r="E121" s="11">
        <v>1</v>
      </c>
      <c r="F121" s="7" t="str">
        <f t="shared" si="18"/>
        <v>866120250915G+2</v>
      </c>
      <c r="G121" s="21" t="str">
        <f>IF(ISBLANK(C121),"",_xlfn.XLOOKUP(_xlfn.XLOOKUP(VALUE(LEFT(C121,4)),Souches!$B$2:$B$15000,Souches!$E$2:$E$15000),Varietes!$B$2:$B$500,Varietes!$C$2:$C$500))</f>
        <v>BRAHY</v>
      </c>
      <c r="H121" s="19">
        <f>IF(ISBLANK(C121),"",_xlfn.XLOOKUP(VALUE(LEFT(C121,4)),Souches!$B$2:$B$15000,Souches!$D$2:$D$15000))</f>
        <v>2977</v>
      </c>
      <c r="I121" s="10">
        <f t="shared" si="12"/>
        <v>45915</v>
      </c>
      <c r="J121" s="19">
        <f>IF(I121="","",INT(('ObjProd (2)'!$C$25-I121)/7 * (ABS('ObjProd (2)'!$C$25-I121)&gt;=7)))</f>
        <v>0</v>
      </c>
      <c r="K121" s="10" t="str">
        <f>IF(I121="","",
IF(AND(DATEDIF(I121,'ObjProd (2)'!$C$25,"y")=0,DATEDIF(I121,'ObjProd (2)'!$C$25,"ym")=0,
   INT(('ObjProd (2)'!$C$25-EDATE(I121,DATEDIF(I121,'ObjProd (2)'!$C$25,"y")*12+DATEDIF(I121,'ObjProd (2)'!$C$25,"ym")))/7)=0),
   "&lt; 1 sem.",
   IF(DATEDIF(I121,'ObjProd (2)'!$C$25,"y")&gt;0,DATEDIF(I121,'ObjProd (2)'!$C$25,"y") &amp; " " &amp; IF(DATEDIF(I121,'ObjProd (2)'!$C$25,"y")=1,"an ","ans "),"") &amp;
   IF(DATEDIF(I121,'ObjProd (2)'!$C$25,"ym")&gt;0,DATEDIF(I121,'ObjProd (2)'!$C$25,"ym") &amp; " mois ", "") &amp;
   IF(INT(('ObjProd (2)'!$C$25-EDATE(I121,DATEDIF(I121,'ObjProd (2)'!$C$25,"y")*12+DATEDIF(I121,'ObjProd (2)'!$C$25,"ym")))/7)&gt;0,
      INT(('ObjProd (2)'!$C$25-EDATE(I121,DATEDIF(I121,'ObjProd (2)'!$C$25,"y")*12+DATEDIF(I121,'ObjProd (2)'!$C$25,"ym")))/7) &amp; " sem.",
      "")
)
)</f>
        <v>&lt; 1 sem.</v>
      </c>
      <c r="L121" s="11" t="str">
        <f t="shared" si="13"/>
        <v xml:space="preserve">G+2 </v>
      </c>
      <c r="M121" s="9">
        <f t="shared" si="14"/>
        <v>1</v>
      </c>
      <c r="N121" s="9" t="str" cm="1">
        <f t="array" aca="1" ref="N121" ca="1">LEFT(L121, IF(ISNUMBER(SUBSTITUTE(_xludf.MID(L121, 2, 1), ".", ",")), 1, 2))</f>
        <v>G+</v>
      </c>
      <c r="O121" s="19">
        <f t="shared" ca="1" si="15"/>
        <v>2</v>
      </c>
      <c r="P121" s="9" t="str">
        <f t="shared" ca="1" si="19"/>
        <v>BoxE</v>
      </c>
      <c r="Q121" s="9">
        <f t="shared" ca="1" si="20"/>
        <v>2</v>
      </c>
      <c r="R121" s="9" t="str">
        <f t="shared" ca="1" si="16"/>
        <v>BoxE2</v>
      </c>
      <c r="S121" t="str" cm="1">
        <f t="array" ref="S121">IF(ISBLANK(C121),"",IFERROR(INDEX(ListeSeries!$A$2:$A$1045, MATCH(1, (DatasScan!G121=ListeSeries!$B$2:$B$1045) * (DatasScan!H121&gt;=ListeSeries!$D$2:$D$1045) * (DatasScan!H121&lt;=ListeSeries!$E$2:$E$1045), 0)), "no match"))</f>
        <v>BARHEE</v>
      </c>
      <c r="T121" s="7" t="str" cm="1">
        <f t="array" ref="T121">IF(ISBLANK(C121),"",IFERROR(INDEX(ListeSeries!$C$2:$C$1045, MATCH(1, (DatasScan!G121=ListeSeries!$B$2:$B$1045) * (DatasScan!H121&gt;=ListeSeries!$D$2:$D$1045) * (DatasScan!H121&lt;=ListeSeries!$E$2:$E$1045), 0)), "no match"))</f>
        <v>BAHREE 108</v>
      </c>
      <c r="U121" s="11" t="str" cm="1">
        <f t="array" ref="U121">IF(ISBLANK(C121),"",IFERROR(INDEX(ListeSeries!$F$2:$F$1045, MATCH(1, (DatasScan!G121=ListeSeries!$B$2:$B$1045) * (DatasScan!H121&gt;=ListeSeries!$D$2:$D$1045) * (DatasScan!H121&lt;=ListeSeries!$E$2:$E$1045), 0)), "no match"))</f>
        <v>2957-2986</v>
      </c>
    </row>
    <row r="122" spans="1:21" x14ac:dyDescent="0.25">
      <c r="A122" s="6" t="str">
        <f t="shared" si="17"/>
        <v>2</v>
      </c>
      <c r="B122" s="272" t="s">
        <v>1264</v>
      </c>
      <c r="C122" s="206" t="s">
        <v>3273</v>
      </c>
      <c r="E122" s="11">
        <v>4</v>
      </c>
      <c r="F122" s="7" t="str">
        <f t="shared" si="18"/>
        <v>866120250915G+2</v>
      </c>
      <c r="G122" s="21" t="str">
        <f>IF(ISBLANK(C122),"",_xlfn.XLOOKUP(_xlfn.XLOOKUP(VALUE(LEFT(C122,4)),Souches!$B$2:$B$15000,Souches!$E$2:$E$15000),Varietes!$B$2:$B$500,Varietes!$C$2:$C$500))</f>
        <v>BRAHY</v>
      </c>
      <c r="H122" s="19">
        <f>IF(ISBLANK(C122),"",_xlfn.XLOOKUP(VALUE(LEFT(C122,4)),Souches!$B$2:$B$15000,Souches!$D$2:$D$15000))</f>
        <v>2977</v>
      </c>
      <c r="I122" s="10">
        <f t="shared" si="12"/>
        <v>45915</v>
      </c>
      <c r="J122" s="19">
        <f>IF(I122="","",INT(('ObjProd (2)'!$C$25-I122)/7 * (ABS('ObjProd (2)'!$C$25-I122)&gt;=7)))</f>
        <v>0</v>
      </c>
      <c r="K122" s="10" t="str">
        <f>IF(I122="","",
IF(AND(DATEDIF(I122,'ObjProd (2)'!$C$25,"y")=0,DATEDIF(I122,'ObjProd (2)'!$C$25,"ym")=0,
   INT(('ObjProd (2)'!$C$25-EDATE(I122,DATEDIF(I122,'ObjProd (2)'!$C$25,"y")*12+DATEDIF(I122,'ObjProd (2)'!$C$25,"ym")))/7)=0),
   "&lt; 1 sem.",
   IF(DATEDIF(I122,'ObjProd (2)'!$C$25,"y")&gt;0,DATEDIF(I122,'ObjProd (2)'!$C$25,"y") &amp; " " &amp; IF(DATEDIF(I122,'ObjProd (2)'!$C$25,"y")=1,"an ","ans "),"") &amp;
   IF(DATEDIF(I122,'ObjProd (2)'!$C$25,"ym")&gt;0,DATEDIF(I122,'ObjProd (2)'!$C$25,"ym") &amp; " mois ", "") &amp;
   IF(INT(('ObjProd (2)'!$C$25-EDATE(I122,DATEDIF(I122,'ObjProd (2)'!$C$25,"y")*12+DATEDIF(I122,'ObjProd (2)'!$C$25,"ym")))/7)&gt;0,
      INT(('ObjProd (2)'!$C$25-EDATE(I122,DATEDIF(I122,'ObjProd (2)'!$C$25,"y")*12+DATEDIF(I122,'ObjProd (2)'!$C$25,"ym")))/7) &amp; " sem.",
      "")
)
)</f>
        <v>&lt; 1 sem.</v>
      </c>
      <c r="L122" s="11" t="str">
        <f t="shared" si="13"/>
        <v xml:space="preserve">G+2 </v>
      </c>
      <c r="M122" s="9">
        <f t="shared" si="14"/>
        <v>4</v>
      </c>
      <c r="N122" s="9" t="str" cm="1">
        <f t="array" aca="1" ref="N122" ca="1">LEFT(L122, IF(ISNUMBER(SUBSTITUTE(_xludf.MID(L122, 2, 1), ".", ",")), 1, 2))</f>
        <v>G+</v>
      </c>
      <c r="O122" s="19">
        <f t="shared" ca="1" si="15"/>
        <v>2</v>
      </c>
      <c r="P122" s="9" t="str">
        <f t="shared" ca="1" si="19"/>
        <v>BoxE</v>
      </c>
      <c r="Q122" s="9">
        <f t="shared" ca="1" si="20"/>
        <v>2</v>
      </c>
      <c r="R122" s="9" t="str">
        <f t="shared" ca="1" si="16"/>
        <v>BoxE2</v>
      </c>
      <c r="S122" t="str" cm="1">
        <f t="array" ref="S122">IF(ISBLANK(C122),"",IFERROR(INDEX(ListeSeries!$A$2:$A$1045, MATCH(1, (DatasScan!G122=ListeSeries!$B$2:$B$1045) * (DatasScan!H122&gt;=ListeSeries!$D$2:$D$1045) * (DatasScan!H122&lt;=ListeSeries!$E$2:$E$1045), 0)), "no match"))</f>
        <v>BARHEE</v>
      </c>
      <c r="T122" s="7" t="str" cm="1">
        <f t="array" ref="T122">IF(ISBLANK(C122),"",IFERROR(INDEX(ListeSeries!$C$2:$C$1045, MATCH(1, (DatasScan!G122=ListeSeries!$B$2:$B$1045) * (DatasScan!H122&gt;=ListeSeries!$D$2:$D$1045) * (DatasScan!H122&lt;=ListeSeries!$E$2:$E$1045), 0)), "no match"))</f>
        <v>BAHREE 108</v>
      </c>
      <c r="U122" s="11" t="str" cm="1">
        <f t="array" ref="U122">IF(ISBLANK(C122),"",IFERROR(INDEX(ListeSeries!$F$2:$F$1045, MATCH(1, (DatasScan!G122=ListeSeries!$B$2:$B$1045) * (DatasScan!H122&gt;=ListeSeries!$D$2:$D$1045) * (DatasScan!H122&lt;=ListeSeries!$E$2:$E$1045), 0)), "no match"))</f>
        <v>2957-2986</v>
      </c>
    </row>
    <row r="123" spans="1:21" x14ac:dyDescent="0.25">
      <c r="A123" s="6" t="str">
        <f t="shared" si="17"/>
        <v>2</v>
      </c>
      <c r="B123" s="272" t="s">
        <v>1264</v>
      </c>
      <c r="C123" s="206" t="s">
        <v>3274</v>
      </c>
      <c r="E123" s="11">
        <v>4</v>
      </c>
      <c r="F123" s="7" t="str">
        <f t="shared" si="18"/>
        <v>866120250915G+2</v>
      </c>
      <c r="G123" s="21" t="str">
        <f>IF(ISBLANK(C123),"",_xlfn.XLOOKUP(_xlfn.XLOOKUP(VALUE(LEFT(C123,4)),Souches!$B$2:$B$15000,Souches!$E$2:$E$15000),Varietes!$B$2:$B$500,Varietes!$C$2:$C$500))</f>
        <v>BRAHY</v>
      </c>
      <c r="H123" s="19">
        <f>IF(ISBLANK(C123),"",_xlfn.XLOOKUP(VALUE(LEFT(C123,4)),Souches!$B$2:$B$15000,Souches!$D$2:$D$15000))</f>
        <v>2977</v>
      </c>
      <c r="I123" s="10">
        <f t="shared" si="12"/>
        <v>45915</v>
      </c>
      <c r="J123" s="19">
        <f>IF(I123="","",INT(('ObjProd (2)'!$C$25-I123)/7 * (ABS('ObjProd (2)'!$C$25-I123)&gt;=7)))</f>
        <v>0</v>
      </c>
      <c r="K123" s="10" t="str">
        <f>IF(I123="","",
IF(AND(DATEDIF(I123,'ObjProd (2)'!$C$25,"y")=0,DATEDIF(I123,'ObjProd (2)'!$C$25,"ym")=0,
   INT(('ObjProd (2)'!$C$25-EDATE(I123,DATEDIF(I123,'ObjProd (2)'!$C$25,"y")*12+DATEDIF(I123,'ObjProd (2)'!$C$25,"ym")))/7)=0),
   "&lt; 1 sem.",
   IF(DATEDIF(I123,'ObjProd (2)'!$C$25,"y")&gt;0,DATEDIF(I123,'ObjProd (2)'!$C$25,"y") &amp; " " &amp; IF(DATEDIF(I123,'ObjProd (2)'!$C$25,"y")=1,"an ","ans "),"") &amp;
   IF(DATEDIF(I123,'ObjProd (2)'!$C$25,"ym")&gt;0,DATEDIF(I123,'ObjProd (2)'!$C$25,"ym") &amp; " mois ", "") &amp;
   IF(INT(('ObjProd (2)'!$C$25-EDATE(I123,DATEDIF(I123,'ObjProd (2)'!$C$25,"y")*12+DATEDIF(I123,'ObjProd (2)'!$C$25,"ym")))/7)&gt;0,
      INT(('ObjProd (2)'!$C$25-EDATE(I123,DATEDIF(I123,'ObjProd (2)'!$C$25,"y")*12+DATEDIF(I123,'ObjProd (2)'!$C$25,"ym")))/7) &amp; " sem.",
      "")
)
)</f>
        <v>&lt; 1 sem.</v>
      </c>
      <c r="L123" s="11" t="str">
        <f t="shared" si="13"/>
        <v xml:space="preserve">G+2 </v>
      </c>
      <c r="M123" s="9">
        <f t="shared" si="14"/>
        <v>4</v>
      </c>
      <c r="N123" s="9" t="str" cm="1">
        <f t="array" aca="1" ref="N123" ca="1">LEFT(L123, IF(ISNUMBER(SUBSTITUTE(_xludf.MID(L123, 2, 1), ".", ",")), 1, 2))</f>
        <v>G+</v>
      </c>
      <c r="O123" s="19">
        <f t="shared" ca="1" si="15"/>
        <v>2</v>
      </c>
      <c r="P123" s="9" t="str">
        <f t="shared" ca="1" si="19"/>
        <v>BoxE</v>
      </c>
      <c r="Q123" s="9">
        <f t="shared" ca="1" si="20"/>
        <v>2</v>
      </c>
      <c r="R123" s="9" t="str">
        <f t="shared" ca="1" si="16"/>
        <v>BoxE2</v>
      </c>
      <c r="S123" t="str" cm="1">
        <f t="array" ref="S123">IF(ISBLANK(C123),"",IFERROR(INDEX(ListeSeries!$A$2:$A$1045, MATCH(1, (DatasScan!G123=ListeSeries!$B$2:$B$1045) * (DatasScan!H123&gt;=ListeSeries!$D$2:$D$1045) * (DatasScan!H123&lt;=ListeSeries!$E$2:$E$1045), 0)), "no match"))</f>
        <v>BARHEE</v>
      </c>
      <c r="T123" s="7" t="str" cm="1">
        <f t="array" ref="T123">IF(ISBLANK(C123),"",IFERROR(INDEX(ListeSeries!$C$2:$C$1045, MATCH(1, (DatasScan!G123=ListeSeries!$B$2:$B$1045) * (DatasScan!H123&gt;=ListeSeries!$D$2:$D$1045) * (DatasScan!H123&lt;=ListeSeries!$E$2:$E$1045), 0)), "no match"))</f>
        <v>BAHREE 108</v>
      </c>
      <c r="U123" s="11" t="str" cm="1">
        <f t="array" ref="U123">IF(ISBLANK(C123),"",IFERROR(INDEX(ListeSeries!$F$2:$F$1045, MATCH(1, (DatasScan!G123=ListeSeries!$B$2:$B$1045) * (DatasScan!H123&gt;=ListeSeries!$D$2:$D$1045) * (DatasScan!H123&lt;=ListeSeries!$E$2:$E$1045), 0)), "no match"))</f>
        <v>2957-2986</v>
      </c>
    </row>
    <row r="124" spans="1:21" x14ac:dyDescent="0.25">
      <c r="A124" s="6" t="str">
        <f t="shared" si="17"/>
        <v>2</v>
      </c>
      <c r="B124" s="272" t="s">
        <v>1264</v>
      </c>
      <c r="C124" s="206" t="s">
        <v>3275</v>
      </c>
      <c r="E124" s="11">
        <v>4</v>
      </c>
      <c r="F124" s="7" t="str">
        <f t="shared" si="18"/>
        <v>707220250915G+2</v>
      </c>
      <c r="G124" s="21" t="str">
        <f>IF(ISBLANK(C124),"",_xlfn.XLOOKUP(_xlfn.XLOOKUP(VALUE(LEFT(C124,4)),Souches!$B$2:$B$15000,Souches!$E$2:$E$15000),Varietes!$B$2:$B$500,Varietes!$C$2:$C$500))</f>
        <v>BRAHY</v>
      </c>
      <c r="H124" s="19">
        <f>IF(ISBLANK(C124),"",_xlfn.XLOOKUP(VALUE(LEFT(C124,4)),Souches!$B$2:$B$15000,Souches!$D$2:$D$15000))</f>
        <v>2306</v>
      </c>
      <c r="I124" s="10">
        <f t="shared" si="12"/>
        <v>45915</v>
      </c>
      <c r="J124" s="19">
        <f>IF(I124="","",INT(('ObjProd (2)'!$C$25-I124)/7 * (ABS('ObjProd (2)'!$C$25-I124)&gt;=7)))</f>
        <v>0</v>
      </c>
      <c r="K124" s="10" t="str">
        <f>IF(I124="","",
IF(AND(DATEDIF(I124,'ObjProd (2)'!$C$25,"y")=0,DATEDIF(I124,'ObjProd (2)'!$C$25,"ym")=0,
   INT(('ObjProd (2)'!$C$25-EDATE(I124,DATEDIF(I124,'ObjProd (2)'!$C$25,"y")*12+DATEDIF(I124,'ObjProd (2)'!$C$25,"ym")))/7)=0),
   "&lt; 1 sem.",
   IF(DATEDIF(I124,'ObjProd (2)'!$C$25,"y")&gt;0,DATEDIF(I124,'ObjProd (2)'!$C$25,"y") &amp; " " &amp; IF(DATEDIF(I124,'ObjProd (2)'!$C$25,"y")=1,"an ","ans "),"") &amp;
   IF(DATEDIF(I124,'ObjProd (2)'!$C$25,"ym")&gt;0,DATEDIF(I124,'ObjProd (2)'!$C$25,"ym") &amp; " mois ", "") &amp;
   IF(INT(('ObjProd (2)'!$C$25-EDATE(I124,DATEDIF(I124,'ObjProd (2)'!$C$25,"y")*12+DATEDIF(I124,'ObjProd (2)'!$C$25,"ym")))/7)&gt;0,
      INT(('ObjProd (2)'!$C$25-EDATE(I124,DATEDIF(I124,'ObjProd (2)'!$C$25,"y")*12+DATEDIF(I124,'ObjProd (2)'!$C$25,"ym")))/7) &amp; " sem.",
      "")
)
)</f>
        <v>&lt; 1 sem.</v>
      </c>
      <c r="L124" s="11" t="str">
        <f t="shared" si="13"/>
        <v xml:space="preserve">G+2 </v>
      </c>
      <c r="M124" s="9">
        <f t="shared" si="14"/>
        <v>4</v>
      </c>
      <c r="N124" s="9" t="str" cm="1">
        <f t="array" aca="1" ref="N124" ca="1">LEFT(L124, IF(ISNUMBER(SUBSTITUTE(_xludf.MID(L124, 2, 1), ".", ",")), 1, 2))</f>
        <v>G+</v>
      </c>
      <c r="O124" s="19">
        <f t="shared" ca="1" si="15"/>
        <v>2</v>
      </c>
      <c r="P124" s="9" t="str">
        <f t="shared" ca="1" si="19"/>
        <v>BoxE</v>
      </c>
      <c r="Q124" s="9">
        <f t="shared" ca="1" si="20"/>
        <v>2</v>
      </c>
      <c r="R124" s="9" t="str">
        <f t="shared" ca="1" si="16"/>
        <v>BoxE2</v>
      </c>
      <c r="S124" t="str" cm="1">
        <f t="array" ref="S124">IF(ISBLANK(C124),"",IFERROR(INDEX(ListeSeries!$A$2:$A$1045, MATCH(1, (DatasScan!G124=ListeSeries!$B$2:$B$1045) * (DatasScan!H124&gt;=ListeSeries!$D$2:$D$1045) * (DatasScan!H124&lt;=ListeSeries!$E$2:$E$1045), 0)), "no match"))</f>
        <v>BARHEE</v>
      </c>
      <c r="T124" s="7" t="str" cm="1">
        <f t="array" ref="T124">IF(ISBLANK(C124),"",IFERROR(INDEX(ListeSeries!$C$2:$C$1045, MATCH(1, (DatasScan!G124=ListeSeries!$B$2:$B$1045) * (DatasScan!H124&gt;=ListeSeries!$D$2:$D$1045) * (DatasScan!H124&lt;=ListeSeries!$E$2:$E$1045), 0)), "no match"))</f>
        <v>BAHREE 91</v>
      </c>
      <c r="U124" s="11" t="str" cm="1">
        <f t="array" ref="U124">IF(ISBLANK(C124),"",IFERROR(INDEX(ListeSeries!$F$2:$F$1045, MATCH(1, (DatasScan!G124=ListeSeries!$B$2:$B$1045) * (DatasScan!H124&gt;=ListeSeries!$D$2:$D$1045) * (DatasScan!H124&lt;=ListeSeries!$E$2:$E$1045), 0)), "no match"))</f>
        <v>2278-2307</v>
      </c>
    </row>
    <row r="125" spans="1:21" x14ac:dyDescent="0.25">
      <c r="A125" s="6" t="str">
        <f t="shared" si="17"/>
        <v>2</v>
      </c>
      <c r="B125" s="272" t="s">
        <v>1264</v>
      </c>
      <c r="C125" s="206" t="s">
        <v>3276</v>
      </c>
      <c r="E125" s="11">
        <v>2</v>
      </c>
      <c r="F125" s="7" t="str">
        <f t="shared" si="18"/>
        <v>866120250908G+4</v>
      </c>
      <c r="G125" s="21" t="str">
        <f>IF(ISBLANK(C125),"",_xlfn.XLOOKUP(_xlfn.XLOOKUP(VALUE(LEFT(C125,4)),Souches!$B$2:$B$15000,Souches!$E$2:$E$15000),Varietes!$B$2:$B$500,Varietes!$C$2:$C$500))</f>
        <v>BRAHY</v>
      </c>
      <c r="H125" s="19">
        <f>IF(ISBLANK(C125),"",_xlfn.XLOOKUP(VALUE(LEFT(C125,4)),Souches!$B$2:$B$15000,Souches!$D$2:$D$15000))</f>
        <v>2977</v>
      </c>
      <c r="I125" s="10">
        <f t="shared" si="12"/>
        <v>45908</v>
      </c>
      <c r="J125" s="19">
        <f>IF(I125="","",INT(('ObjProd (2)'!$C$25-I125)/7 * (ABS('ObjProd (2)'!$C$25-I125)&gt;=7)))</f>
        <v>1</v>
      </c>
      <c r="K125" s="10" t="str">
        <f>IF(I125="","",
IF(AND(DATEDIF(I125,'ObjProd (2)'!$C$25,"y")=0,DATEDIF(I125,'ObjProd (2)'!$C$25,"ym")=0,
   INT(('ObjProd (2)'!$C$25-EDATE(I125,DATEDIF(I125,'ObjProd (2)'!$C$25,"y")*12+DATEDIF(I125,'ObjProd (2)'!$C$25,"ym")))/7)=0),
   "&lt; 1 sem.",
   IF(DATEDIF(I125,'ObjProd (2)'!$C$25,"y")&gt;0,DATEDIF(I125,'ObjProd (2)'!$C$25,"y") &amp; " " &amp; IF(DATEDIF(I125,'ObjProd (2)'!$C$25,"y")=1,"an ","ans "),"") &amp;
   IF(DATEDIF(I125,'ObjProd (2)'!$C$25,"ym")&gt;0,DATEDIF(I125,'ObjProd (2)'!$C$25,"ym") &amp; " mois ", "") &amp;
   IF(INT(('ObjProd (2)'!$C$25-EDATE(I125,DATEDIF(I125,'ObjProd (2)'!$C$25,"y")*12+DATEDIF(I125,'ObjProd (2)'!$C$25,"ym")))/7)&gt;0,
      INT(('ObjProd (2)'!$C$25-EDATE(I125,DATEDIF(I125,'ObjProd (2)'!$C$25,"y")*12+DATEDIF(I125,'ObjProd (2)'!$C$25,"ym")))/7) &amp; " sem.",
      "")
)
)</f>
        <v>1 sem.</v>
      </c>
      <c r="L125" s="11" t="str">
        <f t="shared" si="13"/>
        <v xml:space="preserve">G+4 </v>
      </c>
      <c r="M125" s="9">
        <f t="shared" si="14"/>
        <v>2</v>
      </c>
      <c r="N125" s="9" t="str" cm="1">
        <f t="array" aca="1" ref="N125" ca="1">LEFT(L125, IF(ISNUMBER(SUBSTITUTE(_xludf.MID(L125, 2, 1), ".", ",")), 1, 2))</f>
        <v>G+</v>
      </c>
      <c r="O125" s="19">
        <f t="shared" ca="1" si="15"/>
        <v>4</v>
      </c>
      <c r="P125" s="9" t="str">
        <f t="shared" ca="1" si="19"/>
        <v>BoxE</v>
      </c>
      <c r="Q125" s="9">
        <f t="shared" ca="1" si="20"/>
        <v>4</v>
      </c>
      <c r="R125" s="9" t="str">
        <f t="shared" ca="1" si="16"/>
        <v>BoxE4</v>
      </c>
      <c r="S125" t="str" cm="1">
        <f t="array" ref="S125">IF(ISBLANK(C125),"",IFERROR(INDEX(ListeSeries!$A$2:$A$1045, MATCH(1, (DatasScan!G125=ListeSeries!$B$2:$B$1045) * (DatasScan!H125&gt;=ListeSeries!$D$2:$D$1045) * (DatasScan!H125&lt;=ListeSeries!$E$2:$E$1045), 0)), "no match"))</f>
        <v>BARHEE</v>
      </c>
      <c r="T125" s="7" t="str" cm="1">
        <f t="array" ref="T125">IF(ISBLANK(C125),"",IFERROR(INDEX(ListeSeries!$C$2:$C$1045, MATCH(1, (DatasScan!G125=ListeSeries!$B$2:$B$1045) * (DatasScan!H125&gt;=ListeSeries!$D$2:$D$1045) * (DatasScan!H125&lt;=ListeSeries!$E$2:$E$1045), 0)), "no match"))</f>
        <v>BAHREE 108</v>
      </c>
      <c r="U125" s="11" t="str" cm="1">
        <f t="array" ref="U125">IF(ISBLANK(C125),"",IFERROR(INDEX(ListeSeries!$F$2:$F$1045, MATCH(1, (DatasScan!G125=ListeSeries!$B$2:$B$1045) * (DatasScan!H125&gt;=ListeSeries!$D$2:$D$1045) * (DatasScan!H125&lt;=ListeSeries!$E$2:$E$1045), 0)), "no match"))</f>
        <v>2957-2986</v>
      </c>
    </row>
    <row r="126" spans="1:21" x14ac:dyDescent="0.25">
      <c r="A126" s="6" t="str">
        <f t="shared" si="17"/>
        <v>2</v>
      </c>
      <c r="B126" s="272" t="s">
        <v>1264</v>
      </c>
      <c r="C126" s="206" t="s">
        <v>3277</v>
      </c>
      <c r="E126" s="11">
        <v>2</v>
      </c>
      <c r="F126" s="7" t="str">
        <f t="shared" si="18"/>
        <v>707220250825G+4</v>
      </c>
      <c r="G126" s="21" t="str">
        <f>IF(ISBLANK(C126),"",_xlfn.XLOOKUP(_xlfn.XLOOKUP(VALUE(LEFT(C126,4)),Souches!$B$2:$B$15000,Souches!$E$2:$E$15000),Varietes!$B$2:$B$500,Varietes!$C$2:$C$500))</f>
        <v>BRAHY</v>
      </c>
      <c r="H126" s="19">
        <f>IF(ISBLANK(C126),"",_xlfn.XLOOKUP(VALUE(LEFT(C126,4)),Souches!$B$2:$B$15000,Souches!$D$2:$D$15000))</f>
        <v>2306</v>
      </c>
      <c r="I126" s="10">
        <f t="shared" si="12"/>
        <v>45894</v>
      </c>
      <c r="J126" s="19">
        <f>IF(I126="","",INT(('ObjProd (2)'!$C$25-I126)/7 * (ABS('ObjProd (2)'!$C$25-I126)&gt;=7)))</f>
        <v>3</v>
      </c>
      <c r="K126" s="10" t="str">
        <f>IF(I126="","",
IF(AND(DATEDIF(I126,'ObjProd (2)'!$C$25,"y")=0,DATEDIF(I126,'ObjProd (2)'!$C$25,"ym")=0,
   INT(('ObjProd (2)'!$C$25-EDATE(I126,DATEDIF(I126,'ObjProd (2)'!$C$25,"y")*12+DATEDIF(I126,'ObjProd (2)'!$C$25,"ym")))/7)=0),
   "&lt; 1 sem.",
   IF(DATEDIF(I126,'ObjProd (2)'!$C$25,"y")&gt;0,DATEDIF(I126,'ObjProd (2)'!$C$25,"y") &amp; " " &amp; IF(DATEDIF(I126,'ObjProd (2)'!$C$25,"y")=1,"an ","ans "),"") &amp;
   IF(DATEDIF(I126,'ObjProd (2)'!$C$25,"ym")&gt;0,DATEDIF(I126,'ObjProd (2)'!$C$25,"ym") &amp; " mois ", "") &amp;
   IF(INT(('ObjProd (2)'!$C$25-EDATE(I126,DATEDIF(I126,'ObjProd (2)'!$C$25,"y")*12+DATEDIF(I126,'ObjProd (2)'!$C$25,"ym")))/7)&gt;0,
      INT(('ObjProd (2)'!$C$25-EDATE(I126,DATEDIF(I126,'ObjProd (2)'!$C$25,"y")*12+DATEDIF(I126,'ObjProd (2)'!$C$25,"ym")))/7) &amp; " sem.",
      "")
)
)</f>
        <v>3 sem.</v>
      </c>
      <c r="L126" s="11" t="str">
        <f t="shared" si="13"/>
        <v xml:space="preserve">G+4 </v>
      </c>
      <c r="M126" s="9">
        <f t="shared" si="14"/>
        <v>2</v>
      </c>
      <c r="N126" s="9" t="str" cm="1">
        <f t="array" aca="1" ref="N126" ca="1">LEFT(L126, IF(ISNUMBER(SUBSTITUTE(_xludf.MID(L126, 2, 1), ".", ",")), 1, 2))</f>
        <v>G+</v>
      </c>
      <c r="O126" s="19">
        <f t="shared" ca="1" si="15"/>
        <v>4</v>
      </c>
      <c r="P126" s="9" t="str">
        <f t="shared" ca="1" si="19"/>
        <v>BoxE</v>
      </c>
      <c r="Q126" s="9">
        <f t="shared" ca="1" si="20"/>
        <v>4</v>
      </c>
      <c r="R126" s="9" t="str">
        <f t="shared" ca="1" si="16"/>
        <v>BoxE4</v>
      </c>
      <c r="S126" t="str" cm="1">
        <f t="array" ref="S126">IF(ISBLANK(C126),"",IFERROR(INDEX(ListeSeries!$A$2:$A$1045, MATCH(1, (DatasScan!G126=ListeSeries!$B$2:$B$1045) * (DatasScan!H126&gt;=ListeSeries!$D$2:$D$1045) * (DatasScan!H126&lt;=ListeSeries!$E$2:$E$1045), 0)), "no match"))</f>
        <v>BARHEE</v>
      </c>
      <c r="T126" s="7" t="str" cm="1">
        <f t="array" ref="T126">IF(ISBLANK(C126),"",IFERROR(INDEX(ListeSeries!$C$2:$C$1045, MATCH(1, (DatasScan!G126=ListeSeries!$B$2:$B$1045) * (DatasScan!H126&gt;=ListeSeries!$D$2:$D$1045) * (DatasScan!H126&lt;=ListeSeries!$E$2:$E$1045), 0)), "no match"))</f>
        <v>BAHREE 91</v>
      </c>
      <c r="U126" s="11" t="str" cm="1">
        <f t="array" ref="U126">IF(ISBLANK(C126),"",IFERROR(INDEX(ListeSeries!$F$2:$F$1045, MATCH(1, (DatasScan!G126=ListeSeries!$B$2:$B$1045) * (DatasScan!H126&gt;=ListeSeries!$D$2:$D$1045) * (DatasScan!H126&lt;=ListeSeries!$E$2:$E$1045), 0)), "no match"))</f>
        <v>2278-2307</v>
      </c>
    </row>
    <row r="127" spans="1:21" x14ac:dyDescent="0.25">
      <c r="A127" s="6" t="str">
        <f t="shared" si="17"/>
        <v>2</v>
      </c>
      <c r="B127" s="272" t="s">
        <v>1264</v>
      </c>
      <c r="C127" s="206" t="s">
        <v>3278</v>
      </c>
      <c r="E127" s="11">
        <v>2</v>
      </c>
      <c r="F127" s="7" t="str">
        <f t="shared" si="18"/>
        <v>866120250826MG3</v>
      </c>
      <c r="G127" s="21" t="str">
        <f>IF(ISBLANK(C127),"",_xlfn.XLOOKUP(_xlfn.XLOOKUP(VALUE(LEFT(C127,4)),Souches!$B$2:$B$15000,Souches!$E$2:$E$15000),Varietes!$B$2:$B$500,Varietes!$C$2:$C$500))</f>
        <v>BRAHY</v>
      </c>
      <c r="H127" s="19">
        <f>IF(ISBLANK(C127),"",_xlfn.XLOOKUP(VALUE(LEFT(C127,4)),Souches!$B$2:$B$15000,Souches!$D$2:$D$15000))</f>
        <v>2977</v>
      </c>
      <c r="I127" s="10">
        <f t="shared" si="12"/>
        <v>45895</v>
      </c>
      <c r="J127" s="19">
        <f>IF(I127="","",INT(('ObjProd (2)'!$C$25-I127)/7 * (ABS('ObjProd (2)'!$C$25-I127)&gt;=7)))</f>
        <v>3</v>
      </c>
      <c r="K127" s="10" t="str">
        <f>IF(I127="","",
IF(AND(DATEDIF(I127,'ObjProd (2)'!$C$25,"y")=0,DATEDIF(I127,'ObjProd (2)'!$C$25,"ym")=0,
   INT(('ObjProd (2)'!$C$25-EDATE(I127,DATEDIF(I127,'ObjProd (2)'!$C$25,"y")*12+DATEDIF(I127,'ObjProd (2)'!$C$25,"ym")))/7)=0),
   "&lt; 1 sem.",
   IF(DATEDIF(I127,'ObjProd (2)'!$C$25,"y")&gt;0,DATEDIF(I127,'ObjProd (2)'!$C$25,"y") &amp; " " &amp; IF(DATEDIF(I127,'ObjProd (2)'!$C$25,"y")=1,"an ","ans "),"") &amp;
   IF(DATEDIF(I127,'ObjProd (2)'!$C$25,"ym")&gt;0,DATEDIF(I127,'ObjProd (2)'!$C$25,"ym") &amp; " mois ", "") &amp;
   IF(INT(('ObjProd (2)'!$C$25-EDATE(I127,DATEDIF(I127,'ObjProd (2)'!$C$25,"y")*12+DATEDIF(I127,'ObjProd (2)'!$C$25,"ym")))/7)&gt;0,
      INT(('ObjProd (2)'!$C$25-EDATE(I127,DATEDIF(I127,'ObjProd (2)'!$C$25,"y")*12+DATEDIF(I127,'ObjProd (2)'!$C$25,"ym")))/7) &amp; " sem.",
      "")
)
)</f>
        <v>3 sem.</v>
      </c>
      <c r="L127" s="11" t="str">
        <f t="shared" si="13"/>
        <v xml:space="preserve">MG3 </v>
      </c>
      <c r="M127" s="9">
        <f t="shared" si="14"/>
        <v>2</v>
      </c>
      <c r="N127" s="9" t="str" cm="1">
        <f t="array" aca="1" ref="N127" ca="1">LEFT(L127, IF(ISNUMBER(SUBSTITUTE(_xludf.MID(L127, 2, 1), ".", ",")), 1, 2))</f>
        <v>MG</v>
      </c>
      <c r="O127" s="19">
        <f t="shared" ca="1" si="15"/>
        <v>3</v>
      </c>
      <c r="P127" s="9" t="str">
        <f t="shared" ca="1" si="19"/>
        <v>BoxE</v>
      </c>
      <c r="Q127" s="9">
        <f t="shared" ca="1" si="20"/>
        <v>3</v>
      </c>
      <c r="R127" s="9" t="str">
        <f t="shared" ca="1" si="16"/>
        <v>BoxE3</v>
      </c>
      <c r="S127" t="str" cm="1">
        <f t="array" ref="S127">IF(ISBLANK(C127),"",IFERROR(INDEX(ListeSeries!$A$2:$A$1045, MATCH(1, (DatasScan!G127=ListeSeries!$B$2:$B$1045) * (DatasScan!H127&gt;=ListeSeries!$D$2:$D$1045) * (DatasScan!H127&lt;=ListeSeries!$E$2:$E$1045), 0)), "no match"))</f>
        <v>BARHEE</v>
      </c>
      <c r="T127" s="7" t="str" cm="1">
        <f t="array" ref="T127">IF(ISBLANK(C127),"",IFERROR(INDEX(ListeSeries!$C$2:$C$1045, MATCH(1, (DatasScan!G127=ListeSeries!$B$2:$B$1045) * (DatasScan!H127&gt;=ListeSeries!$D$2:$D$1045) * (DatasScan!H127&lt;=ListeSeries!$E$2:$E$1045), 0)), "no match"))</f>
        <v>BAHREE 108</v>
      </c>
      <c r="U127" s="11" t="str" cm="1">
        <f t="array" ref="U127">IF(ISBLANK(C127),"",IFERROR(INDEX(ListeSeries!$F$2:$F$1045, MATCH(1, (DatasScan!G127=ListeSeries!$B$2:$B$1045) * (DatasScan!H127&gt;=ListeSeries!$D$2:$D$1045) * (DatasScan!H127&lt;=ListeSeries!$E$2:$E$1045), 0)), "no match"))</f>
        <v>2957-2986</v>
      </c>
    </row>
    <row r="128" spans="1:21" x14ac:dyDescent="0.25">
      <c r="A128" s="6" t="str">
        <f t="shared" si="17"/>
        <v>2</v>
      </c>
      <c r="B128" s="8" t="s">
        <v>1265</v>
      </c>
      <c r="C128" s="206" t="s">
        <v>3279</v>
      </c>
      <c r="D128" s="8">
        <v>13</v>
      </c>
      <c r="F128" s="7" t="str">
        <f t="shared" si="18"/>
        <v>709220250909XM1</v>
      </c>
      <c r="G128" s="21" t="str">
        <f>IF(ISBLANK(C128),"",_xlfn.XLOOKUP(_xlfn.XLOOKUP(VALUE(LEFT(C128,4)),Souches!$B$2:$B$15000,Souches!$E$2:$E$15000),Varietes!$B$2:$B$500,Varietes!$C$2:$C$500))</f>
        <v>BRAHY</v>
      </c>
      <c r="H128" s="19">
        <f>IF(ISBLANK(C128),"",_xlfn.XLOOKUP(VALUE(LEFT(C128,4)),Souches!$B$2:$B$15000,Souches!$D$2:$D$15000))</f>
        <v>2311</v>
      </c>
      <c r="I128" s="10">
        <f t="shared" si="12"/>
        <v>45909</v>
      </c>
      <c r="J128" s="19">
        <f>IF(I128="","",INT(('ObjProd (2)'!$C$25-I128)/7 * (ABS('ObjProd (2)'!$C$25-I128)&gt;=7)))</f>
        <v>1</v>
      </c>
      <c r="K128" s="10" t="str">
        <f>IF(I128="","",
IF(AND(DATEDIF(I128,'ObjProd (2)'!$C$25,"y")=0,DATEDIF(I128,'ObjProd (2)'!$C$25,"ym")=0,
   INT(('ObjProd (2)'!$C$25-EDATE(I128,DATEDIF(I128,'ObjProd (2)'!$C$25,"y")*12+DATEDIF(I128,'ObjProd (2)'!$C$25,"ym")))/7)=0),
   "&lt; 1 sem.",
   IF(DATEDIF(I128,'ObjProd (2)'!$C$25,"y")&gt;0,DATEDIF(I128,'ObjProd (2)'!$C$25,"y") &amp; " " &amp; IF(DATEDIF(I128,'ObjProd (2)'!$C$25,"y")=1,"an ","ans "),"") &amp;
   IF(DATEDIF(I128,'ObjProd (2)'!$C$25,"ym")&gt;0,DATEDIF(I128,'ObjProd (2)'!$C$25,"ym") &amp; " mois ", "") &amp;
   IF(INT(('ObjProd (2)'!$C$25-EDATE(I128,DATEDIF(I128,'ObjProd (2)'!$C$25,"y")*12+DATEDIF(I128,'ObjProd (2)'!$C$25,"ym")))/7)&gt;0,
      INT(('ObjProd (2)'!$C$25-EDATE(I128,DATEDIF(I128,'ObjProd (2)'!$C$25,"y")*12+DATEDIF(I128,'ObjProd (2)'!$C$25,"ym")))/7) &amp; " sem.",
      "")
)
)</f>
        <v>1 sem.</v>
      </c>
      <c r="L128" s="11" t="str">
        <f t="shared" si="13"/>
        <v>XM12</v>
      </c>
      <c r="M128" s="9">
        <f t="shared" si="14"/>
        <v>182</v>
      </c>
      <c r="N128" s="9" t="str" cm="1">
        <f t="array" aca="1" ref="N128" ca="1">LEFT(L128, IF(ISNUMBER(SUBSTITUTE(_xludf.MID(L128, 2, 1), ".", ",")), 1, 2))</f>
        <v>XM</v>
      </c>
      <c r="O128" s="19">
        <f t="shared" ca="1" si="15"/>
        <v>12</v>
      </c>
      <c r="P128" s="9" t="str">
        <f t="shared" ca="1" si="19"/>
        <v>X</v>
      </c>
      <c r="Q128" s="9">
        <f t="shared" ca="1" si="20"/>
        <v>12</v>
      </c>
      <c r="R128" s="9" t="str">
        <f t="shared" ca="1" si="16"/>
        <v>X12</v>
      </c>
      <c r="S128" t="str" cm="1">
        <f t="array" ref="S128">IF(ISBLANK(C128),"",IFERROR(INDEX(ListeSeries!$A$2:$A$1045, MATCH(1, (DatasScan!G128=ListeSeries!$B$2:$B$1045) * (DatasScan!H128&gt;=ListeSeries!$D$2:$D$1045) * (DatasScan!H128&lt;=ListeSeries!$E$2:$E$1045), 0)), "no match"))</f>
        <v>BARHEE</v>
      </c>
      <c r="T128" s="7" t="str" cm="1">
        <f t="array" ref="T128">IF(ISBLANK(C128),"",IFERROR(INDEX(ListeSeries!$C$2:$C$1045, MATCH(1, (DatasScan!G128=ListeSeries!$B$2:$B$1045) * (DatasScan!H128&gt;=ListeSeries!$D$2:$D$1045) * (DatasScan!H128&lt;=ListeSeries!$E$2:$E$1045), 0)), "no match"))</f>
        <v>BAHREE 92</v>
      </c>
      <c r="U128" s="11" t="str" cm="1">
        <f t="array" ref="U128">IF(ISBLANK(C128),"",IFERROR(INDEX(ListeSeries!$F$2:$F$1045, MATCH(1, (DatasScan!G128=ListeSeries!$B$2:$B$1045) * (DatasScan!H128&gt;=ListeSeries!$D$2:$D$1045) * (DatasScan!H128&lt;=ListeSeries!$E$2:$E$1045), 0)), "no match"))</f>
        <v>2308-2322</v>
      </c>
    </row>
    <row r="129" spans="1:21" x14ac:dyDescent="0.25">
      <c r="A129" s="6" t="str">
        <f t="shared" si="17"/>
        <v>2</v>
      </c>
      <c r="B129" s="272" t="s">
        <v>1265</v>
      </c>
      <c r="C129" s="206" t="s">
        <v>3280</v>
      </c>
      <c r="E129" s="11">
        <v>10</v>
      </c>
      <c r="F129" s="7" t="str">
        <f t="shared" si="18"/>
        <v>866120250916XR5</v>
      </c>
      <c r="G129" s="21" t="str">
        <f>IF(ISBLANK(C129),"",_xlfn.XLOOKUP(_xlfn.XLOOKUP(VALUE(LEFT(C129,4)),Souches!$B$2:$B$15000,Souches!$E$2:$E$15000),Varietes!$B$2:$B$500,Varietes!$C$2:$C$500))</f>
        <v>BRAHY</v>
      </c>
      <c r="H129" s="19">
        <f>IF(ISBLANK(C129),"",_xlfn.XLOOKUP(VALUE(LEFT(C129,4)),Souches!$B$2:$B$15000,Souches!$D$2:$D$15000))</f>
        <v>2977</v>
      </c>
      <c r="I129" s="10">
        <f t="shared" si="12"/>
        <v>45916</v>
      </c>
      <c r="J129" s="19">
        <f>IF(I129="","",INT(('ObjProd (2)'!$C$25-I129)/7 * (ABS('ObjProd (2)'!$C$25-I129)&gt;=7)))</f>
        <v>0</v>
      </c>
      <c r="K129" s="10" t="str">
        <f>IF(I129="","",
IF(AND(DATEDIF(I129,'ObjProd (2)'!$C$25,"y")=0,DATEDIF(I129,'ObjProd (2)'!$C$25,"ym")=0,
   INT(('ObjProd (2)'!$C$25-EDATE(I129,DATEDIF(I129,'ObjProd (2)'!$C$25,"y")*12+DATEDIF(I129,'ObjProd (2)'!$C$25,"ym")))/7)=0),
   "&lt; 1 sem.",
   IF(DATEDIF(I129,'ObjProd (2)'!$C$25,"y")&gt;0,DATEDIF(I129,'ObjProd (2)'!$C$25,"y") &amp; " " &amp; IF(DATEDIF(I129,'ObjProd (2)'!$C$25,"y")=1,"an ","ans "),"") &amp;
   IF(DATEDIF(I129,'ObjProd (2)'!$C$25,"ym")&gt;0,DATEDIF(I129,'ObjProd (2)'!$C$25,"ym") &amp; " mois ", "") &amp;
   IF(INT(('ObjProd (2)'!$C$25-EDATE(I129,DATEDIF(I129,'ObjProd (2)'!$C$25,"y")*12+DATEDIF(I129,'ObjProd (2)'!$C$25,"ym")))/7)&gt;0,
      INT(('ObjProd (2)'!$C$25-EDATE(I129,DATEDIF(I129,'ObjProd (2)'!$C$25,"y")*12+DATEDIF(I129,'ObjProd (2)'!$C$25,"ym")))/7) &amp; " sem.",
      "")
)
)</f>
        <v>&lt; 1 sem.</v>
      </c>
      <c r="L129" s="11" t="str">
        <f t="shared" si="13"/>
        <v xml:space="preserve">XR5 </v>
      </c>
      <c r="M129" s="9">
        <f t="shared" si="14"/>
        <v>10</v>
      </c>
      <c r="N129" s="9" t="str" cm="1">
        <f t="array" aca="1" ref="N129" ca="1">LEFT(L129, IF(ISNUMBER(SUBSTITUTE(_xludf.MID(L129, 2, 1), ".", ",")), 1, 2))</f>
        <v>XR</v>
      </c>
      <c r="O129" s="19">
        <f t="shared" ca="1" si="15"/>
        <v>5</v>
      </c>
      <c r="P129" s="9" t="str">
        <f t="shared" ca="1" si="19"/>
        <v>E</v>
      </c>
      <c r="Q129" s="9">
        <f t="shared" ca="1" si="20"/>
        <v>5</v>
      </c>
      <c r="R129" s="9" t="str">
        <f t="shared" ca="1" si="16"/>
        <v>E5</v>
      </c>
      <c r="S129" t="str" cm="1">
        <f t="array" ref="S129">IF(ISBLANK(C129),"",IFERROR(INDEX(ListeSeries!$A$2:$A$1045, MATCH(1, (DatasScan!G129=ListeSeries!$B$2:$B$1045) * (DatasScan!H129&gt;=ListeSeries!$D$2:$D$1045) * (DatasScan!H129&lt;=ListeSeries!$E$2:$E$1045), 0)), "no match"))</f>
        <v>BARHEE</v>
      </c>
      <c r="T129" s="7" t="str" cm="1">
        <f t="array" ref="T129">IF(ISBLANK(C129),"",IFERROR(INDEX(ListeSeries!$C$2:$C$1045, MATCH(1, (DatasScan!G129=ListeSeries!$B$2:$B$1045) * (DatasScan!H129&gt;=ListeSeries!$D$2:$D$1045) * (DatasScan!H129&lt;=ListeSeries!$E$2:$E$1045), 0)), "no match"))</f>
        <v>BAHREE 108</v>
      </c>
      <c r="U129" s="11" t="str" cm="1">
        <f t="array" ref="U129">IF(ISBLANK(C129),"",IFERROR(INDEX(ListeSeries!$F$2:$F$1045, MATCH(1, (DatasScan!G129=ListeSeries!$B$2:$B$1045) * (DatasScan!H129&gt;=ListeSeries!$D$2:$D$1045) * (DatasScan!H129&lt;=ListeSeries!$E$2:$E$1045), 0)), "no match"))</f>
        <v>2957-2986</v>
      </c>
    </row>
    <row r="130" spans="1:21" x14ac:dyDescent="0.25">
      <c r="A130" s="6" t="str">
        <f t="shared" si="17"/>
        <v>2</v>
      </c>
      <c r="B130" s="272" t="s">
        <v>1265</v>
      </c>
      <c r="C130" s="206" t="s">
        <v>3281</v>
      </c>
      <c r="E130" s="11">
        <v>36</v>
      </c>
      <c r="F130" s="7" t="str">
        <f t="shared" si="18"/>
        <v>866120250903MG1</v>
      </c>
      <c r="G130" s="21" t="str">
        <f>IF(ISBLANK(C130),"",_xlfn.XLOOKUP(_xlfn.XLOOKUP(VALUE(LEFT(C130,4)),Souches!$B$2:$B$15000,Souches!$E$2:$E$15000),Varietes!$B$2:$B$500,Varietes!$C$2:$C$500))</f>
        <v>BRAHY</v>
      </c>
      <c r="H130" s="19">
        <f>IF(ISBLANK(C130),"",_xlfn.XLOOKUP(VALUE(LEFT(C130,4)),Souches!$B$2:$B$15000,Souches!$D$2:$D$15000))</f>
        <v>2977</v>
      </c>
      <c r="I130" s="10">
        <f t="shared" ref="I130:I193" si="24">IF(ISBLANK(C130),"",DATE(MID(C130,5,4),MID(C130,9,2),MID(C130,11,2)))</f>
        <v>45903</v>
      </c>
      <c r="J130" s="19">
        <f>IF(I130="","",INT(('ObjProd (2)'!$C$25-I130)/7 * (ABS('ObjProd (2)'!$C$25-I130)&gt;=7)))</f>
        <v>2</v>
      </c>
      <c r="K130" s="10" t="str">
        <f>IF(I130="","",
IF(AND(DATEDIF(I130,'ObjProd (2)'!$C$25,"y")=0,DATEDIF(I130,'ObjProd (2)'!$C$25,"ym")=0,
   INT(('ObjProd (2)'!$C$25-EDATE(I130,DATEDIF(I130,'ObjProd (2)'!$C$25,"y")*12+DATEDIF(I130,'ObjProd (2)'!$C$25,"ym")))/7)=0),
   "&lt; 1 sem.",
   IF(DATEDIF(I130,'ObjProd (2)'!$C$25,"y")&gt;0,DATEDIF(I130,'ObjProd (2)'!$C$25,"y") &amp; " " &amp; IF(DATEDIF(I130,'ObjProd (2)'!$C$25,"y")=1,"an ","ans "),"") &amp;
   IF(DATEDIF(I130,'ObjProd (2)'!$C$25,"ym")&gt;0,DATEDIF(I130,'ObjProd (2)'!$C$25,"ym") &amp; " mois ", "") &amp;
   IF(INT(('ObjProd (2)'!$C$25-EDATE(I130,DATEDIF(I130,'ObjProd (2)'!$C$25,"y")*12+DATEDIF(I130,'ObjProd (2)'!$C$25,"ym")))/7)&gt;0,
      INT(('ObjProd (2)'!$C$25-EDATE(I130,DATEDIF(I130,'ObjProd (2)'!$C$25,"y")*12+DATEDIF(I130,'ObjProd (2)'!$C$25,"ym")))/7) &amp; " sem.",
      "")
)
)</f>
        <v>2 sem.</v>
      </c>
      <c r="L130" s="11" t="str">
        <f t="shared" ref="L130:L193" si="25">IF(ISBLANK(C130),"",MID(C130,13,4))</f>
        <v xml:space="preserve">MG1 </v>
      </c>
      <c r="M130" s="9">
        <f t="shared" ref="M130:M193" si="26">IF(OR(D130&gt;0, E130&gt;0), D130*14+E130,"")</f>
        <v>36</v>
      </c>
      <c r="N130" s="9" t="str" cm="1">
        <f t="array" aca="1" ref="N130" ca="1">LEFT(L130, IF(ISNUMBER(SUBSTITUTE(_xludf.MID(L130, 2, 1), ".", ",")), 1, 2))</f>
        <v>MG</v>
      </c>
      <c r="O130" s="19">
        <f t="shared" ref="O130:O193" ca="1" si="27">IF(N130="", "", _xlfn.NUMBERVALUE(RIGHT(L130, LEN(L130)-LEN(N130))))</f>
        <v>1</v>
      </c>
      <c r="P130" s="9" t="str">
        <f t="shared" ca="1" si="19"/>
        <v>BoxE</v>
      </c>
      <c r="Q130" s="9">
        <f t="shared" ca="1" si="20"/>
        <v>1</v>
      </c>
      <c r="R130" s="9" t="str">
        <f t="shared" ref="R130:R193" ca="1" si="28">IF(ISBLANK(C130),"",P130&amp;Q130)</f>
        <v>BoxE1</v>
      </c>
      <c r="S130" t="str" cm="1">
        <f t="array" ref="S130">IF(ISBLANK(C130),"",IFERROR(INDEX(ListeSeries!$A$2:$A$1045, MATCH(1, (DatasScan!G130=ListeSeries!$B$2:$B$1045) * (DatasScan!H130&gt;=ListeSeries!$D$2:$D$1045) * (DatasScan!H130&lt;=ListeSeries!$E$2:$E$1045), 0)), "no match"))</f>
        <v>BARHEE</v>
      </c>
      <c r="T130" s="7" t="str" cm="1">
        <f t="array" ref="T130">IF(ISBLANK(C130),"",IFERROR(INDEX(ListeSeries!$C$2:$C$1045, MATCH(1, (DatasScan!G130=ListeSeries!$B$2:$B$1045) * (DatasScan!H130&gt;=ListeSeries!$D$2:$D$1045) * (DatasScan!H130&lt;=ListeSeries!$E$2:$E$1045), 0)), "no match"))</f>
        <v>BAHREE 108</v>
      </c>
      <c r="U130" s="11" t="str" cm="1">
        <f t="array" ref="U130">IF(ISBLANK(C130),"",IFERROR(INDEX(ListeSeries!$F$2:$F$1045, MATCH(1, (DatasScan!G130=ListeSeries!$B$2:$B$1045) * (DatasScan!H130&gt;=ListeSeries!$D$2:$D$1045) * (DatasScan!H130&lt;=ListeSeries!$E$2:$E$1045), 0)), "no match"))</f>
        <v>2957-2986</v>
      </c>
    </row>
    <row r="131" spans="1:21" x14ac:dyDescent="0.25">
      <c r="A131" s="6" t="str">
        <f t="shared" ref="A131:A194" si="29">IF(B131="CHF","CHF",IF(B131="CHF 2","CHF hangar",LEFT(B131,1)))</f>
        <v>2</v>
      </c>
      <c r="B131" s="8" t="s">
        <v>3283</v>
      </c>
      <c r="C131" s="206" t="s">
        <v>3282</v>
      </c>
      <c r="D131" s="8">
        <v>1</v>
      </c>
      <c r="E131" s="11">
        <v>3</v>
      </c>
      <c r="F131" s="7" t="str">
        <f t="shared" ref="F131:F194" si="30">IF(ISBLANK(C131),"",LEFT(C131,15))</f>
        <v>709220250915E 1</v>
      </c>
      <c r="G131" s="21" t="str">
        <f>IF(ISBLANK(C131),"",_xlfn.XLOOKUP(_xlfn.XLOOKUP(VALUE(LEFT(C131,4)),Souches!$B$2:$B$15000,Souches!$E$2:$E$15000),Varietes!$B$2:$B$500,Varietes!$C$2:$C$500))</f>
        <v>BRAHY</v>
      </c>
      <c r="H131" s="19">
        <f>IF(ISBLANK(C131),"",_xlfn.XLOOKUP(VALUE(LEFT(C131,4)),Souches!$B$2:$B$15000,Souches!$D$2:$D$15000))</f>
        <v>2311</v>
      </c>
      <c r="I131" s="10">
        <f t="shared" si="24"/>
        <v>45915</v>
      </c>
      <c r="J131" s="19">
        <f>IF(I131="","",INT(('ObjProd (2)'!$C$25-I131)/7 * (ABS('ObjProd (2)'!$C$25-I131)&gt;=7)))</f>
        <v>0</v>
      </c>
      <c r="K131" s="10" t="str">
        <f>IF(I131="","",
IF(AND(DATEDIF(I131,'ObjProd (2)'!$C$25,"y")=0,DATEDIF(I131,'ObjProd (2)'!$C$25,"ym")=0,
   INT(('ObjProd (2)'!$C$25-EDATE(I131,DATEDIF(I131,'ObjProd (2)'!$C$25,"y")*12+DATEDIF(I131,'ObjProd (2)'!$C$25,"ym")))/7)=0),
   "&lt; 1 sem.",
   IF(DATEDIF(I131,'ObjProd (2)'!$C$25,"y")&gt;0,DATEDIF(I131,'ObjProd (2)'!$C$25,"y") &amp; " " &amp; IF(DATEDIF(I131,'ObjProd (2)'!$C$25,"y")=1,"an ","ans "),"") &amp;
   IF(DATEDIF(I131,'ObjProd (2)'!$C$25,"ym")&gt;0,DATEDIF(I131,'ObjProd (2)'!$C$25,"ym") &amp; " mois ", "") &amp;
   IF(INT(('ObjProd (2)'!$C$25-EDATE(I131,DATEDIF(I131,'ObjProd (2)'!$C$25,"y")*12+DATEDIF(I131,'ObjProd (2)'!$C$25,"ym")))/7)&gt;0,
      INT(('ObjProd (2)'!$C$25-EDATE(I131,DATEDIF(I131,'ObjProd (2)'!$C$25,"y")*12+DATEDIF(I131,'ObjProd (2)'!$C$25,"ym")))/7) &amp; " sem.",
      "")
)
)</f>
        <v>&lt; 1 sem.</v>
      </c>
      <c r="L131" s="11" t="str">
        <f t="shared" si="25"/>
        <v xml:space="preserve">E 1 </v>
      </c>
      <c r="M131" s="9">
        <f t="shared" si="26"/>
        <v>17</v>
      </c>
      <c r="N131" s="9" t="str" cm="1">
        <f t="array" aca="1" ref="N131" ca="1">LEFT(L131, IF(ISNUMBER(SUBSTITUTE(_xludf.MID(L131, 2, 1), ".", ",")), 1, 2))</f>
        <v xml:space="preserve">E </v>
      </c>
      <c r="O131" s="19">
        <f t="shared" ca="1" si="27"/>
        <v>1</v>
      </c>
      <c r="P131" s="9" t="str">
        <f t="shared" ref="P131:P194" ca="1" si="31">IF(N131="", "",
    IF(N131="E+", "X",
        IF(OR(LEFT(N131, 1)="E", N131="XR", N131="CS"), "E",
            IF(AND(LEFT(N131, 1)="R", LEFT(N131, 2)&lt;&gt;"RG"), "R",
                IF(OR(N131="MG", N131="G+"), "BoxE",
                    IF(LEFT(N131, 1)="i", "i", "X")
                )
            )
        )
    )
)</f>
        <v>E</v>
      </c>
      <c r="Q131" s="9">
        <f t="shared" ref="Q131:Q194" ca="1" si="32">IF(P131&lt;&gt;"", IF(P131="X", IF(AND(O131&gt;=1, O131&lt;=12), O131, IF(O131&gt;12, "13+", "erreur")), IF(P131="E", IF(AND(O131&gt;=1, O131&lt;=6), O131, IF(O131&gt;6, "7+", "erreur")), IF(P131="R", 0, IF(P131="I", IF(O131&lt;=2, "nit° 1-2", IF(O131&lt;=5, "° 3-4-5", IF(O131&lt;=8, " préX° 6-7-8", "erreur"))), IF(P131="BoxE", O131, ""))))), "")</f>
        <v>1</v>
      </c>
      <c r="R131" s="9" t="str">
        <f t="shared" ca="1" si="28"/>
        <v>E1</v>
      </c>
      <c r="S131" t="str" cm="1">
        <f t="array" ref="S131">IF(ISBLANK(C131),"",IFERROR(INDEX(ListeSeries!$A$2:$A$1045, MATCH(1, (DatasScan!G131=ListeSeries!$B$2:$B$1045) * (DatasScan!H131&gt;=ListeSeries!$D$2:$D$1045) * (DatasScan!H131&lt;=ListeSeries!$E$2:$E$1045), 0)), "no match"))</f>
        <v>BARHEE</v>
      </c>
      <c r="T131" s="7" t="str" cm="1">
        <f t="array" ref="T131">IF(ISBLANK(C131),"",IFERROR(INDEX(ListeSeries!$C$2:$C$1045, MATCH(1, (DatasScan!G131=ListeSeries!$B$2:$B$1045) * (DatasScan!H131&gt;=ListeSeries!$D$2:$D$1045) * (DatasScan!H131&lt;=ListeSeries!$E$2:$E$1045), 0)), "no match"))</f>
        <v>BAHREE 92</v>
      </c>
      <c r="U131" s="11" t="str" cm="1">
        <f t="array" ref="U131">IF(ISBLANK(C131),"",IFERROR(INDEX(ListeSeries!$F$2:$F$1045, MATCH(1, (DatasScan!G131=ListeSeries!$B$2:$B$1045) * (DatasScan!H131&gt;=ListeSeries!$D$2:$D$1045) * (DatasScan!H131&lt;=ListeSeries!$E$2:$E$1045), 0)), "no match"))</f>
        <v>2308-2322</v>
      </c>
    </row>
    <row r="132" spans="1:21" x14ac:dyDescent="0.25">
      <c r="A132" s="6" t="str">
        <f t="shared" si="29"/>
        <v>2</v>
      </c>
      <c r="B132" s="272" t="s">
        <v>3283</v>
      </c>
      <c r="C132" s="206" t="s">
        <v>3284</v>
      </c>
      <c r="D132" s="8">
        <v>3</v>
      </c>
      <c r="E132" s="11">
        <v>6</v>
      </c>
      <c r="F132" s="7" t="str">
        <f t="shared" si="30"/>
        <v>709220250916XM1</v>
      </c>
      <c r="G132" s="21" t="str">
        <f>IF(ISBLANK(C132),"",_xlfn.XLOOKUP(_xlfn.XLOOKUP(VALUE(LEFT(C132,4)),Souches!$B$2:$B$15000,Souches!$E$2:$E$15000),Varietes!$B$2:$B$500,Varietes!$C$2:$C$500))</f>
        <v>BRAHY</v>
      </c>
      <c r="H132" s="19">
        <f>IF(ISBLANK(C132),"",_xlfn.XLOOKUP(VALUE(LEFT(C132,4)),Souches!$B$2:$B$15000,Souches!$D$2:$D$15000))</f>
        <v>2311</v>
      </c>
      <c r="I132" s="10">
        <f t="shared" si="24"/>
        <v>45916</v>
      </c>
      <c r="J132" s="19">
        <f>IF(I132="","",INT(('ObjProd (2)'!$C$25-I132)/7 * (ABS('ObjProd (2)'!$C$25-I132)&gt;=7)))</f>
        <v>0</v>
      </c>
      <c r="K132" s="10" t="str">
        <f>IF(I132="","",
IF(AND(DATEDIF(I132,'ObjProd (2)'!$C$25,"y")=0,DATEDIF(I132,'ObjProd (2)'!$C$25,"ym")=0,
   INT(('ObjProd (2)'!$C$25-EDATE(I132,DATEDIF(I132,'ObjProd (2)'!$C$25,"y")*12+DATEDIF(I132,'ObjProd (2)'!$C$25,"ym")))/7)=0),
   "&lt; 1 sem.",
   IF(DATEDIF(I132,'ObjProd (2)'!$C$25,"y")&gt;0,DATEDIF(I132,'ObjProd (2)'!$C$25,"y") &amp; " " &amp; IF(DATEDIF(I132,'ObjProd (2)'!$C$25,"y")=1,"an ","ans "),"") &amp;
   IF(DATEDIF(I132,'ObjProd (2)'!$C$25,"ym")&gt;0,DATEDIF(I132,'ObjProd (2)'!$C$25,"ym") &amp; " mois ", "") &amp;
   IF(INT(('ObjProd (2)'!$C$25-EDATE(I132,DATEDIF(I132,'ObjProd (2)'!$C$25,"y")*12+DATEDIF(I132,'ObjProd (2)'!$C$25,"ym")))/7)&gt;0,
      INT(('ObjProd (2)'!$C$25-EDATE(I132,DATEDIF(I132,'ObjProd (2)'!$C$25,"y")*12+DATEDIF(I132,'ObjProd (2)'!$C$25,"ym")))/7) &amp; " sem.",
      "")
)
)</f>
        <v>&lt; 1 sem.</v>
      </c>
      <c r="L132" s="11" t="str">
        <f t="shared" si="25"/>
        <v>XM13</v>
      </c>
      <c r="M132" s="9">
        <f t="shared" si="26"/>
        <v>48</v>
      </c>
      <c r="N132" s="9" t="str" cm="1">
        <f t="array" aca="1" ref="N132" ca="1">LEFT(L132, IF(ISNUMBER(SUBSTITUTE(_xludf.MID(L132, 2, 1), ".", ",")), 1, 2))</f>
        <v>XM</v>
      </c>
      <c r="O132" s="19">
        <f t="shared" ca="1" si="27"/>
        <v>13</v>
      </c>
      <c r="P132" s="9" t="str">
        <f t="shared" ca="1" si="31"/>
        <v>X</v>
      </c>
      <c r="Q132" s="9" t="str">
        <f t="shared" ca="1" si="32"/>
        <v>13+</v>
      </c>
      <c r="R132" s="9" t="str">
        <f t="shared" ca="1" si="28"/>
        <v>X13+</v>
      </c>
      <c r="S132" t="str" cm="1">
        <f t="array" ref="S132">IF(ISBLANK(C132),"",IFERROR(INDEX(ListeSeries!$A$2:$A$1045, MATCH(1, (DatasScan!G132=ListeSeries!$B$2:$B$1045) * (DatasScan!H132&gt;=ListeSeries!$D$2:$D$1045) * (DatasScan!H132&lt;=ListeSeries!$E$2:$E$1045), 0)), "no match"))</f>
        <v>BARHEE</v>
      </c>
      <c r="T132" s="7" t="str" cm="1">
        <f t="array" ref="T132">IF(ISBLANK(C132),"",IFERROR(INDEX(ListeSeries!$C$2:$C$1045, MATCH(1, (DatasScan!G132=ListeSeries!$B$2:$B$1045) * (DatasScan!H132&gt;=ListeSeries!$D$2:$D$1045) * (DatasScan!H132&lt;=ListeSeries!$E$2:$E$1045), 0)), "no match"))</f>
        <v>BAHREE 92</v>
      </c>
      <c r="U132" s="11" t="str" cm="1">
        <f t="array" ref="U132">IF(ISBLANK(C132),"",IFERROR(INDEX(ListeSeries!$F$2:$F$1045, MATCH(1, (DatasScan!G132=ListeSeries!$B$2:$B$1045) * (DatasScan!H132&gt;=ListeSeries!$D$2:$D$1045) * (DatasScan!H132&lt;=ListeSeries!$E$2:$E$1045), 0)), "no match"))</f>
        <v>2308-2322</v>
      </c>
    </row>
    <row r="133" spans="1:21" x14ac:dyDescent="0.25">
      <c r="A133" s="6" t="str">
        <f t="shared" si="29"/>
        <v>2</v>
      </c>
      <c r="B133" s="272" t="s">
        <v>3283</v>
      </c>
      <c r="C133" s="206" t="s">
        <v>3285</v>
      </c>
      <c r="D133" s="8">
        <v>2</v>
      </c>
      <c r="E133" s="11">
        <v>5</v>
      </c>
      <c r="F133" s="7" t="str">
        <f t="shared" si="30"/>
        <v>709220250916E+1</v>
      </c>
      <c r="G133" s="21" t="str">
        <f>IF(ISBLANK(C133),"",_xlfn.XLOOKUP(_xlfn.XLOOKUP(VALUE(LEFT(C133,4)),Souches!$B$2:$B$15000,Souches!$E$2:$E$15000),Varietes!$B$2:$B$500,Varietes!$C$2:$C$500))</f>
        <v>BRAHY</v>
      </c>
      <c r="H133" s="19">
        <f>IF(ISBLANK(C133),"",_xlfn.XLOOKUP(VALUE(LEFT(C133,4)),Souches!$B$2:$B$15000,Souches!$D$2:$D$15000))</f>
        <v>2311</v>
      </c>
      <c r="I133" s="10">
        <f t="shared" si="24"/>
        <v>45916</v>
      </c>
      <c r="J133" s="19">
        <f>IF(I133="","",INT(('ObjProd (2)'!$C$25-I133)/7 * (ABS('ObjProd (2)'!$C$25-I133)&gt;=7)))</f>
        <v>0</v>
      </c>
      <c r="K133" s="10" t="str">
        <f>IF(I133="","",
IF(AND(DATEDIF(I133,'ObjProd (2)'!$C$25,"y")=0,DATEDIF(I133,'ObjProd (2)'!$C$25,"ym")=0,
   INT(('ObjProd (2)'!$C$25-EDATE(I133,DATEDIF(I133,'ObjProd (2)'!$C$25,"y")*12+DATEDIF(I133,'ObjProd (2)'!$C$25,"ym")))/7)=0),
   "&lt; 1 sem.",
   IF(DATEDIF(I133,'ObjProd (2)'!$C$25,"y")&gt;0,DATEDIF(I133,'ObjProd (2)'!$C$25,"y") &amp; " " &amp; IF(DATEDIF(I133,'ObjProd (2)'!$C$25,"y")=1,"an ","ans "),"") &amp;
   IF(DATEDIF(I133,'ObjProd (2)'!$C$25,"ym")&gt;0,DATEDIF(I133,'ObjProd (2)'!$C$25,"ym") &amp; " mois ", "") &amp;
   IF(INT(('ObjProd (2)'!$C$25-EDATE(I133,DATEDIF(I133,'ObjProd (2)'!$C$25,"y")*12+DATEDIF(I133,'ObjProd (2)'!$C$25,"ym")))/7)&gt;0,
      INT(('ObjProd (2)'!$C$25-EDATE(I133,DATEDIF(I133,'ObjProd (2)'!$C$25,"y")*12+DATEDIF(I133,'ObjProd (2)'!$C$25,"ym")))/7) &amp; " sem.",
      "")
)
)</f>
        <v>&lt; 1 sem.</v>
      </c>
      <c r="L133" s="11" t="str">
        <f t="shared" si="25"/>
        <v>E+13</v>
      </c>
      <c r="M133" s="9">
        <f t="shared" si="26"/>
        <v>33</v>
      </c>
      <c r="N133" s="9" t="str" cm="1">
        <f t="array" aca="1" ref="N133" ca="1">LEFT(L133, IF(ISNUMBER(SUBSTITUTE(_xludf.MID(L133, 2, 1), ".", ",")), 1, 2))</f>
        <v>E+</v>
      </c>
      <c r="O133" s="19">
        <f t="shared" ca="1" si="27"/>
        <v>13</v>
      </c>
      <c r="P133" s="9" t="str">
        <f t="shared" ca="1" si="31"/>
        <v>X</v>
      </c>
      <c r="Q133" s="9" t="str">
        <f t="shared" ca="1" si="32"/>
        <v>13+</v>
      </c>
      <c r="R133" s="9" t="str">
        <f t="shared" ca="1" si="28"/>
        <v>X13+</v>
      </c>
      <c r="S133" t="str" cm="1">
        <f t="array" ref="S133">IF(ISBLANK(C133),"",IFERROR(INDEX(ListeSeries!$A$2:$A$1045, MATCH(1, (DatasScan!G133=ListeSeries!$B$2:$B$1045) * (DatasScan!H133&gt;=ListeSeries!$D$2:$D$1045) * (DatasScan!H133&lt;=ListeSeries!$E$2:$E$1045), 0)), "no match"))</f>
        <v>BARHEE</v>
      </c>
      <c r="T133" s="7" t="str" cm="1">
        <f t="array" ref="T133">IF(ISBLANK(C133),"",IFERROR(INDEX(ListeSeries!$C$2:$C$1045, MATCH(1, (DatasScan!G133=ListeSeries!$B$2:$B$1045) * (DatasScan!H133&gt;=ListeSeries!$D$2:$D$1045) * (DatasScan!H133&lt;=ListeSeries!$E$2:$E$1045), 0)), "no match"))</f>
        <v>BAHREE 92</v>
      </c>
      <c r="U133" s="11" t="str" cm="1">
        <f t="array" ref="U133">IF(ISBLANK(C133),"",IFERROR(INDEX(ListeSeries!$F$2:$F$1045, MATCH(1, (DatasScan!G133=ListeSeries!$B$2:$B$1045) * (DatasScan!H133&gt;=ListeSeries!$D$2:$D$1045) * (DatasScan!H133&lt;=ListeSeries!$E$2:$E$1045), 0)), "no match"))</f>
        <v>2308-2322</v>
      </c>
    </row>
    <row r="134" spans="1:21" x14ac:dyDescent="0.25">
      <c r="A134" s="6" t="str">
        <f t="shared" si="29"/>
        <v>2</v>
      </c>
      <c r="B134" s="8" t="s">
        <v>984</v>
      </c>
      <c r="C134" s="206" t="s">
        <v>3286</v>
      </c>
      <c r="D134" s="8">
        <v>12</v>
      </c>
      <c r="F134" s="7" t="str">
        <f t="shared" si="30"/>
        <v>707220250917E+2</v>
      </c>
      <c r="G134" s="21" t="str">
        <f>IF(ISBLANK(C134),"",_xlfn.XLOOKUP(_xlfn.XLOOKUP(VALUE(LEFT(C134,4)),Souches!$B$2:$B$15000,Souches!$E$2:$E$15000),Varietes!$B$2:$B$500,Varietes!$C$2:$C$500))</f>
        <v>BRAHY</v>
      </c>
      <c r="H134" s="19">
        <f>IF(ISBLANK(C134),"",_xlfn.XLOOKUP(VALUE(LEFT(C134,4)),Souches!$B$2:$B$15000,Souches!$D$2:$D$15000))</f>
        <v>2306</v>
      </c>
      <c r="I134" s="10">
        <f t="shared" si="24"/>
        <v>45917</v>
      </c>
      <c r="J134" s="19">
        <f>IF(I134="","",INT(('ObjProd (2)'!$C$25-I134)/7 * (ABS('ObjProd (2)'!$C$25-I134)&gt;=7)))</f>
        <v>0</v>
      </c>
      <c r="K134" s="10" t="str">
        <f>IF(I134="","",
IF(AND(DATEDIF(I134,'ObjProd (2)'!$C$25,"y")=0,DATEDIF(I134,'ObjProd (2)'!$C$25,"ym")=0,
   INT(('ObjProd (2)'!$C$25-EDATE(I134,DATEDIF(I134,'ObjProd (2)'!$C$25,"y")*12+DATEDIF(I134,'ObjProd (2)'!$C$25,"ym")))/7)=0),
   "&lt; 1 sem.",
   IF(DATEDIF(I134,'ObjProd (2)'!$C$25,"y")&gt;0,DATEDIF(I134,'ObjProd (2)'!$C$25,"y") &amp; " " &amp; IF(DATEDIF(I134,'ObjProd (2)'!$C$25,"y")=1,"an ","ans "),"") &amp;
   IF(DATEDIF(I134,'ObjProd (2)'!$C$25,"ym")&gt;0,DATEDIF(I134,'ObjProd (2)'!$C$25,"ym") &amp; " mois ", "") &amp;
   IF(INT(('ObjProd (2)'!$C$25-EDATE(I134,DATEDIF(I134,'ObjProd (2)'!$C$25,"y")*12+DATEDIF(I134,'ObjProd (2)'!$C$25,"ym")))/7)&gt;0,
      INT(('ObjProd (2)'!$C$25-EDATE(I134,DATEDIF(I134,'ObjProd (2)'!$C$25,"y")*12+DATEDIF(I134,'ObjProd (2)'!$C$25,"ym")))/7) &amp; " sem.",
      "")
)
)</f>
        <v>&lt; 1 sem.</v>
      </c>
      <c r="L134" s="11" t="str">
        <f t="shared" si="25"/>
        <v>E+20</v>
      </c>
      <c r="M134" s="9">
        <f t="shared" si="26"/>
        <v>168</v>
      </c>
      <c r="N134" s="9" t="str" cm="1">
        <f t="array" aca="1" ref="N134" ca="1">LEFT(L134, IF(ISNUMBER(SUBSTITUTE(_xludf.MID(L134, 2, 1), ".", ",")), 1, 2))</f>
        <v>E+</v>
      </c>
      <c r="O134" s="19">
        <f t="shared" ca="1" si="27"/>
        <v>20</v>
      </c>
      <c r="P134" s="9" t="str">
        <f t="shared" ca="1" si="31"/>
        <v>X</v>
      </c>
      <c r="Q134" s="9" t="str">
        <f t="shared" ca="1" si="32"/>
        <v>13+</v>
      </c>
      <c r="R134" s="9" t="str">
        <f t="shared" ca="1" si="28"/>
        <v>X13+</v>
      </c>
      <c r="S134" t="str" cm="1">
        <f t="array" ref="S134">IF(ISBLANK(C134),"",IFERROR(INDEX(ListeSeries!$A$2:$A$1045, MATCH(1, (DatasScan!G134=ListeSeries!$B$2:$B$1045) * (DatasScan!H134&gt;=ListeSeries!$D$2:$D$1045) * (DatasScan!H134&lt;=ListeSeries!$E$2:$E$1045), 0)), "no match"))</f>
        <v>BARHEE</v>
      </c>
      <c r="T134" s="7" t="str" cm="1">
        <f t="array" ref="T134">IF(ISBLANK(C134),"",IFERROR(INDEX(ListeSeries!$C$2:$C$1045, MATCH(1, (DatasScan!G134=ListeSeries!$B$2:$B$1045) * (DatasScan!H134&gt;=ListeSeries!$D$2:$D$1045) * (DatasScan!H134&lt;=ListeSeries!$E$2:$E$1045), 0)), "no match"))</f>
        <v>BAHREE 91</v>
      </c>
      <c r="U134" s="11" t="str" cm="1">
        <f t="array" ref="U134">IF(ISBLANK(C134),"",IFERROR(INDEX(ListeSeries!$F$2:$F$1045, MATCH(1, (DatasScan!G134=ListeSeries!$B$2:$B$1045) * (DatasScan!H134&gt;=ListeSeries!$D$2:$D$1045) * (DatasScan!H134&lt;=ListeSeries!$E$2:$E$1045), 0)), "no match"))</f>
        <v>2278-2307</v>
      </c>
    </row>
    <row r="135" spans="1:21" x14ac:dyDescent="0.25">
      <c r="A135" s="6" t="str">
        <f t="shared" si="29"/>
        <v>2</v>
      </c>
      <c r="B135" s="8" t="s">
        <v>983</v>
      </c>
      <c r="C135" s="206" t="s">
        <v>3287</v>
      </c>
      <c r="E135" s="11">
        <v>6</v>
      </c>
      <c r="F135" s="7" t="str">
        <f t="shared" si="30"/>
        <v>707220250911E+1</v>
      </c>
      <c r="G135" s="21" t="str">
        <f>IF(ISBLANK(C135),"",_xlfn.XLOOKUP(_xlfn.XLOOKUP(VALUE(LEFT(C135,4)),Souches!$B$2:$B$15000,Souches!$E$2:$E$15000),Varietes!$B$2:$B$500,Varietes!$C$2:$C$500))</f>
        <v>BRAHY</v>
      </c>
      <c r="H135" s="19">
        <f>IF(ISBLANK(C135),"",_xlfn.XLOOKUP(VALUE(LEFT(C135,4)),Souches!$B$2:$B$15000,Souches!$D$2:$D$15000))</f>
        <v>2306</v>
      </c>
      <c r="I135" s="10">
        <f t="shared" si="24"/>
        <v>45911</v>
      </c>
      <c r="J135" s="19">
        <f>IF(I135="","",INT(('ObjProd (2)'!$C$25-I135)/7 * (ABS('ObjProd (2)'!$C$25-I135)&gt;=7)))</f>
        <v>1</v>
      </c>
      <c r="K135" s="10" t="str">
        <f>IF(I135="","",
IF(AND(DATEDIF(I135,'ObjProd (2)'!$C$25,"y")=0,DATEDIF(I135,'ObjProd (2)'!$C$25,"ym")=0,
   INT(('ObjProd (2)'!$C$25-EDATE(I135,DATEDIF(I135,'ObjProd (2)'!$C$25,"y")*12+DATEDIF(I135,'ObjProd (2)'!$C$25,"ym")))/7)=0),
   "&lt; 1 sem.",
   IF(DATEDIF(I135,'ObjProd (2)'!$C$25,"y")&gt;0,DATEDIF(I135,'ObjProd (2)'!$C$25,"y") &amp; " " &amp; IF(DATEDIF(I135,'ObjProd (2)'!$C$25,"y")=1,"an ","ans "),"") &amp;
   IF(DATEDIF(I135,'ObjProd (2)'!$C$25,"ym")&gt;0,DATEDIF(I135,'ObjProd (2)'!$C$25,"ym") &amp; " mois ", "") &amp;
   IF(INT(('ObjProd (2)'!$C$25-EDATE(I135,DATEDIF(I135,'ObjProd (2)'!$C$25,"y")*12+DATEDIF(I135,'ObjProd (2)'!$C$25,"ym")))/7)&gt;0,
      INT(('ObjProd (2)'!$C$25-EDATE(I135,DATEDIF(I135,'ObjProd (2)'!$C$25,"y")*12+DATEDIF(I135,'ObjProd (2)'!$C$25,"ym")))/7) &amp; " sem.",
      "")
)
)</f>
        <v>1 sem.</v>
      </c>
      <c r="L135" s="11" t="str">
        <f t="shared" si="25"/>
        <v>E+15</v>
      </c>
      <c r="M135" s="9">
        <f t="shared" si="26"/>
        <v>6</v>
      </c>
      <c r="N135" s="9" t="str" cm="1">
        <f t="array" aca="1" ref="N135" ca="1">LEFT(L135, IF(ISNUMBER(SUBSTITUTE(_xludf.MID(L135, 2, 1), ".", ",")), 1, 2))</f>
        <v>E+</v>
      </c>
      <c r="O135" s="19">
        <f t="shared" ca="1" si="27"/>
        <v>15</v>
      </c>
      <c r="P135" s="9" t="str">
        <f t="shared" ca="1" si="31"/>
        <v>X</v>
      </c>
      <c r="Q135" s="9" t="str">
        <f t="shared" ca="1" si="32"/>
        <v>13+</v>
      </c>
      <c r="R135" s="9" t="str">
        <f t="shared" ca="1" si="28"/>
        <v>X13+</v>
      </c>
      <c r="S135" t="str" cm="1">
        <f t="array" ref="S135">IF(ISBLANK(C135),"",IFERROR(INDEX(ListeSeries!$A$2:$A$1045, MATCH(1, (DatasScan!G135=ListeSeries!$B$2:$B$1045) * (DatasScan!H135&gt;=ListeSeries!$D$2:$D$1045) * (DatasScan!H135&lt;=ListeSeries!$E$2:$E$1045), 0)), "no match"))</f>
        <v>BARHEE</v>
      </c>
      <c r="T135" s="7" t="str" cm="1">
        <f t="array" ref="T135">IF(ISBLANK(C135),"",IFERROR(INDEX(ListeSeries!$C$2:$C$1045, MATCH(1, (DatasScan!G135=ListeSeries!$B$2:$B$1045) * (DatasScan!H135&gt;=ListeSeries!$D$2:$D$1045) * (DatasScan!H135&lt;=ListeSeries!$E$2:$E$1045), 0)), "no match"))</f>
        <v>BAHREE 91</v>
      </c>
      <c r="U135" s="11" t="str" cm="1">
        <f t="array" ref="U135">IF(ISBLANK(C135),"",IFERROR(INDEX(ListeSeries!$F$2:$F$1045, MATCH(1, (DatasScan!G135=ListeSeries!$B$2:$B$1045) * (DatasScan!H135&gt;=ListeSeries!$D$2:$D$1045) * (DatasScan!H135&lt;=ListeSeries!$E$2:$E$1045), 0)), "no match"))</f>
        <v>2278-2307</v>
      </c>
    </row>
    <row r="136" spans="1:21" x14ac:dyDescent="0.25">
      <c r="A136" s="6" t="str">
        <f t="shared" si="29"/>
        <v>2</v>
      </c>
      <c r="B136" s="272" t="s">
        <v>983</v>
      </c>
      <c r="C136" s="206" t="s">
        <v>3288</v>
      </c>
      <c r="D136" s="8">
        <v>1</v>
      </c>
      <c r="E136" s="11">
        <v>2</v>
      </c>
      <c r="F136" s="7" t="str">
        <f t="shared" si="30"/>
        <v>707220250828XM1</v>
      </c>
      <c r="G136" s="21" t="str">
        <f>IF(ISBLANK(C136),"",_xlfn.XLOOKUP(_xlfn.XLOOKUP(VALUE(LEFT(C136,4)),Souches!$B$2:$B$15000,Souches!$E$2:$E$15000),Varietes!$B$2:$B$500,Varietes!$C$2:$C$500))</f>
        <v>BRAHY</v>
      </c>
      <c r="H136" s="19">
        <f>IF(ISBLANK(C136),"",_xlfn.XLOOKUP(VALUE(LEFT(C136,4)),Souches!$B$2:$B$15000,Souches!$D$2:$D$15000))</f>
        <v>2306</v>
      </c>
      <c r="I136" s="10">
        <f t="shared" si="24"/>
        <v>45897</v>
      </c>
      <c r="J136" s="19">
        <f>IF(I136="","",INT(('ObjProd (2)'!$C$25-I136)/7 * (ABS('ObjProd (2)'!$C$25-I136)&gt;=7)))</f>
        <v>3</v>
      </c>
      <c r="K136" s="10" t="str">
        <f>IF(I136="","",
IF(AND(DATEDIF(I136,'ObjProd (2)'!$C$25,"y")=0,DATEDIF(I136,'ObjProd (2)'!$C$25,"ym")=0,
   INT(('ObjProd (2)'!$C$25-EDATE(I136,DATEDIF(I136,'ObjProd (2)'!$C$25,"y")*12+DATEDIF(I136,'ObjProd (2)'!$C$25,"ym")))/7)=0),
   "&lt; 1 sem.",
   IF(DATEDIF(I136,'ObjProd (2)'!$C$25,"y")&gt;0,DATEDIF(I136,'ObjProd (2)'!$C$25,"y") &amp; " " &amp; IF(DATEDIF(I136,'ObjProd (2)'!$C$25,"y")=1,"an ","ans "),"") &amp;
   IF(DATEDIF(I136,'ObjProd (2)'!$C$25,"ym")&gt;0,DATEDIF(I136,'ObjProd (2)'!$C$25,"ym") &amp; " mois ", "") &amp;
   IF(INT(('ObjProd (2)'!$C$25-EDATE(I136,DATEDIF(I136,'ObjProd (2)'!$C$25,"y")*12+DATEDIF(I136,'ObjProd (2)'!$C$25,"ym")))/7)&gt;0,
      INT(('ObjProd (2)'!$C$25-EDATE(I136,DATEDIF(I136,'ObjProd (2)'!$C$25,"y")*12+DATEDIF(I136,'ObjProd (2)'!$C$25,"ym")))/7) &amp; " sem.",
      "")
)
)</f>
        <v>3 sem.</v>
      </c>
      <c r="L136" s="11" t="str">
        <f t="shared" si="25"/>
        <v>XM16</v>
      </c>
      <c r="M136" s="9">
        <f t="shared" si="26"/>
        <v>16</v>
      </c>
      <c r="N136" s="9" t="str" cm="1">
        <f t="array" aca="1" ref="N136" ca="1">LEFT(L136, IF(ISNUMBER(SUBSTITUTE(_xludf.MID(L136, 2, 1), ".", ",")), 1, 2))</f>
        <v>XM</v>
      </c>
      <c r="O136" s="19">
        <f t="shared" ca="1" si="27"/>
        <v>16</v>
      </c>
      <c r="P136" s="9" t="str">
        <f t="shared" ca="1" si="31"/>
        <v>X</v>
      </c>
      <c r="Q136" s="9" t="str">
        <f t="shared" ca="1" si="32"/>
        <v>13+</v>
      </c>
      <c r="R136" s="9" t="str">
        <f t="shared" ca="1" si="28"/>
        <v>X13+</v>
      </c>
      <c r="S136" t="str" cm="1">
        <f t="array" ref="S136">IF(ISBLANK(C136),"",IFERROR(INDEX(ListeSeries!$A$2:$A$1045, MATCH(1, (DatasScan!G136=ListeSeries!$B$2:$B$1045) * (DatasScan!H136&gt;=ListeSeries!$D$2:$D$1045) * (DatasScan!H136&lt;=ListeSeries!$E$2:$E$1045), 0)), "no match"))</f>
        <v>BARHEE</v>
      </c>
      <c r="T136" s="7" t="str" cm="1">
        <f t="array" ref="T136">IF(ISBLANK(C136),"",IFERROR(INDEX(ListeSeries!$C$2:$C$1045, MATCH(1, (DatasScan!G136=ListeSeries!$B$2:$B$1045) * (DatasScan!H136&gt;=ListeSeries!$D$2:$D$1045) * (DatasScan!H136&lt;=ListeSeries!$E$2:$E$1045), 0)), "no match"))</f>
        <v>BAHREE 91</v>
      </c>
      <c r="U136" s="11" t="str" cm="1">
        <f t="array" ref="U136">IF(ISBLANK(C136),"",IFERROR(INDEX(ListeSeries!$F$2:$F$1045, MATCH(1, (DatasScan!G136=ListeSeries!$B$2:$B$1045) * (DatasScan!H136&gt;=ListeSeries!$D$2:$D$1045) * (DatasScan!H136&lt;=ListeSeries!$E$2:$E$1045), 0)), "no match"))</f>
        <v>2278-2307</v>
      </c>
    </row>
    <row r="137" spans="1:21" x14ac:dyDescent="0.25">
      <c r="A137" s="6" t="str">
        <f t="shared" si="29"/>
        <v>2</v>
      </c>
      <c r="B137" s="272" t="s">
        <v>983</v>
      </c>
      <c r="C137" s="206" t="s">
        <v>3289</v>
      </c>
      <c r="D137" s="8">
        <v>2</v>
      </c>
      <c r="F137" s="7" t="str">
        <f t="shared" si="30"/>
        <v>707220250904XM1</v>
      </c>
      <c r="G137" s="21" t="str">
        <f>IF(ISBLANK(C137),"",_xlfn.XLOOKUP(_xlfn.XLOOKUP(VALUE(LEFT(C137,4)),Souches!$B$2:$B$15000,Souches!$E$2:$E$15000),Varietes!$B$2:$B$500,Varietes!$C$2:$C$500))</f>
        <v>BRAHY</v>
      </c>
      <c r="H137" s="19">
        <f>IF(ISBLANK(C137),"",_xlfn.XLOOKUP(VALUE(LEFT(C137,4)),Souches!$B$2:$B$15000,Souches!$D$2:$D$15000))</f>
        <v>2306</v>
      </c>
      <c r="I137" s="10">
        <f t="shared" si="24"/>
        <v>45904</v>
      </c>
      <c r="J137" s="19">
        <f>IF(I137="","",INT(('ObjProd (2)'!$C$25-I137)/7 * (ABS('ObjProd (2)'!$C$25-I137)&gt;=7)))</f>
        <v>2</v>
      </c>
      <c r="K137" s="10" t="str">
        <f>IF(I137="","",
IF(AND(DATEDIF(I137,'ObjProd (2)'!$C$25,"y")=0,DATEDIF(I137,'ObjProd (2)'!$C$25,"ym")=0,
   INT(('ObjProd (2)'!$C$25-EDATE(I137,DATEDIF(I137,'ObjProd (2)'!$C$25,"y")*12+DATEDIF(I137,'ObjProd (2)'!$C$25,"ym")))/7)=0),
   "&lt; 1 sem.",
   IF(DATEDIF(I137,'ObjProd (2)'!$C$25,"y")&gt;0,DATEDIF(I137,'ObjProd (2)'!$C$25,"y") &amp; " " &amp; IF(DATEDIF(I137,'ObjProd (2)'!$C$25,"y")=1,"an ","ans "),"") &amp;
   IF(DATEDIF(I137,'ObjProd (2)'!$C$25,"ym")&gt;0,DATEDIF(I137,'ObjProd (2)'!$C$25,"ym") &amp; " mois ", "") &amp;
   IF(INT(('ObjProd (2)'!$C$25-EDATE(I137,DATEDIF(I137,'ObjProd (2)'!$C$25,"y")*12+DATEDIF(I137,'ObjProd (2)'!$C$25,"ym")))/7)&gt;0,
      INT(('ObjProd (2)'!$C$25-EDATE(I137,DATEDIF(I137,'ObjProd (2)'!$C$25,"y")*12+DATEDIF(I137,'ObjProd (2)'!$C$25,"ym")))/7) &amp; " sem.",
      "")
)
)</f>
        <v>2 sem.</v>
      </c>
      <c r="L137" s="11" t="str">
        <f t="shared" si="25"/>
        <v>XM17</v>
      </c>
      <c r="M137" s="9">
        <f t="shared" si="26"/>
        <v>28</v>
      </c>
      <c r="N137" s="9" t="str" cm="1">
        <f t="array" aca="1" ref="N137" ca="1">LEFT(L137, IF(ISNUMBER(SUBSTITUTE(_xludf.MID(L137, 2, 1), ".", ",")), 1, 2))</f>
        <v>XM</v>
      </c>
      <c r="O137" s="19">
        <f t="shared" ca="1" si="27"/>
        <v>17</v>
      </c>
      <c r="P137" s="9" t="str">
        <f t="shared" ca="1" si="31"/>
        <v>X</v>
      </c>
      <c r="Q137" s="9" t="str">
        <f t="shared" ca="1" si="32"/>
        <v>13+</v>
      </c>
      <c r="R137" s="9" t="str">
        <f t="shared" ca="1" si="28"/>
        <v>X13+</v>
      </c>
      <c r="S137" t="str" cm="1">
        <f t="array" ref="S137">IF(ISBLANK(C137),"",IFERROR(INDEX(ListeSeries!$A$2:$A$1045, MATCH(1, (DatasScan!G137=ListeSeries!$B$2:$B$1045) * (DatasScan!H137&gt;=ListeSeries!$D$2:$D$1045) * (DatasScan!H137&lt;=ListeSeries!$E$2:$E$1045), 0)), "no match"))</f>
        <v>BARHEE</v>
      </c>
      <c r="T137" s="7" t="str" cm="1">
        <f t="array" ref="T137">IF(ISBLANK(C137),"",IFERROR(INDEX(ListeSeries!$C$2:$C$1045, MATCH(1, (DatasScan!G137=ListeSeries!$B$2:$B$1045) * (DatasScan!H137&gt;=ListeSeries!$D$2:$D$1045) * (DatasScan!H137&lt;=ListeSeries!$E$2:$E$1045), 0)), "no match"))</f>
        <v>BAHREE 91</v>
      </c>
      <c r="U137" s="11" t="str" cm="1">
        <f t="array" ref="U137">IF(ISBLANK(C137),"",IFERROR(INDEX(ListeSeries!$F$2:$F$1045, MATCH(1, (DatasScan!G137=ListeSeries!$B$2:$B$1045) * (DatasScan!H137&gt;=ListeSeries!$D$2:$D$1045) * (DatasScan!H137&lt;=ListeSeries!$E$2:$E$1045), 0)), "no match"))</f>
        <v>2278-2307</v>
      </c>
    </row>
    <row r="138" spans="1:21" x14ac:dyDescent="0.25">
      <c r="A138" s="6" t="str">
        <f t="shared" si="29"/>
        <v>2</v>
      </c>
      <c r="B138" s="272" t="s">
        <v>983</v>
      </c>
      <c r="C138" s="206" t="s">
        <v>3290</v>
      </c>
      <c r="D138" s="8">
        <v>5</v>
      </c>
      <c r="E138" s="11">
        <v>8</v>
      </c>
      <c r="F138" s="7" t="str">
        <f t="shared" si="30"/>
        <v>707220250904XM1</v>
      </c>
      <c r="G138" s="21" t="str">
        <f>IF(ISBLANK(C138),"",_xlfn.XLOOKUP(_xlfn.XLOOKUP(VALUE(LEFT(C138,4)),Souches!$B$2:$B$15000,Souches!$E$2:$E$15000),Varietes!$B$2:$B$500,Varietes!$C$2:$C$500))</f>
        <v>BRAHY</v>
      </c>
      <c r="H138" s="19">
        <f>IF(ISBLANK(C138),"",_xlfn.XLOOKUP(VALUE(LEFT(C138,4)),Souches!$B$2:$B$15000,Souches!$D$2:$D$15000))</f>
        <v>2306</v>
      </c>
      <c r="I138" s="10">
        <f t="shared" si="24"/>
        <v>45904</v>
      </c>
      <c r="J138" s="19">
        <f>IF(I138="","",INT(('ObjProd (2)'!$C$25-I138)/7 * (ABS('ObjProd (2)'!$C$25-I138)&gt;=7)))</f>
        <v>2</v>
      </c>
      <c r="K138" s="10" t="str">
        <f>IF(I138="","",
IF(AND(DATEDIF(I138,'ObjProd (2)'!$C$25,"y")=0,DATEDIF(I138,'ObjProd (2)'!$C$25,"ym")=0,
   INT(('ObjProd (2)'!$C$25-EDATE(I138,DATEDIF(I138,'ObjProd (2)'!$C$25,"y")*12+DATEDIF(I138,'ObjProd (2)'!$C$25,"ym")))/7)=0),
   "&lt; 1 sem.",
   IF(DATEDIF(I138,'ObjProd (2)'!$C$25,"y")&gt;0,DATEDIF(I138,'ObjProd (2)'!$C$25,"y") &amp; " " &amp; IF(DATEDIF(I138,'ObjProd (2)'!$C$25,"y")=1,"an ","ans "),"") &amp;
   IF(DATEDIF(I138,'ObjProd (2)'!$C$25,"ym")&gt;0,DATEDIF(I138,'ObjProd (2)'!$C$25,"ym") &amp; " mois ", "") &amp;
   IF(INT(('ObjProd (2)'!$C$25-EDATE(I138,DATEDIF(I138,'ObjProd (2)'!$C$25,"y")*12+DATEDIF(I138,'ObjProd (2)'!$C$25,"ym")))/7)&gt;0,
      INT(('ObjProd (2)'!$C$25-EDATE(I138,DATEDIF(I138,'ObjProd (2)'!$C$25,"y")*12+DATEDIF(I138,'ObjProd (2)'!$C$25,"ym")))/7) &amp; " sem.",
      "")
)
)</f>
        <v>2 sem.</v>
      </c>
      <c r="L138" s="11" t="str">
        <f t="shared" si="25"/>
        <v>XM19</v>
      </c>
      <c r="M138" s="9">
        <f t="shared" si="26"/>
        <v>78</v>
      </c>
      <c r="N138" s="9" t="str" cm="1">
        <f t="array" aca="1" ref="N138" ca="1">LEFT(L138, IF(ISNUMBER(SUBSTITUTE(_xludf.MID(L138, 2, 1), ".", ",")), 1, 2))</f>
        <v>XM</v>
      </c>
      <c r="O138" s="19">
        <f t="shared" ca="1" si="27"/>
        <v>19</v>
      </c>
      <c r="P138" s="9" t="str">
        <f t="shared" ca="1" si="31"/>
        <v>X</v>
      </c>
      <c r="Q138" s="9" t="str">
        <f t="shared" ca="1" si="32"/>
        <v>13+</v>
      </c>
      <c r="R138" s="9" t="str">
        <f t="shared" ca="1" si="28"/>
        <v>X13+</v>
      </c>
      <c r="S138" t="str" cm="1">
        <f t="array" ref="S138">IF(ISBLANK(C138),"",IFERROR(INDEX(ListeSeries!$A$2:$A$1045, MATCH(1, (DatasScan!G138=ListeSeries!$B$2:$B$1045) * (DatasScan!H138&gt;=ListeSeries!$D$2:$D$1045) * (DatasScan!H138&lt;=ListeSeries!$E$2:$E$1045), 0)), "no match"))</f>
        <v>BARHEE</v>
      </c>
      <c r="T138" s="7" t="str" cm="1">
        <f t="array" ref="T138">IF(ISBLANK(C138),"",IFERROR(INDEX(ListeSeries!$C$2:$C$1045, MATCH(1, (DatasScan!G138=ListeSeries!$B$2:$B$1045) * (DatasScan!H138&gt;=ListeSeries!$D$2:$D$1045) * (DatasScan!H138&lt;=ListeSeries!$E$2:$E$1045), 0)), "no match"))</f>
        <v>BAHREE 91</v>
      </c>
      <c r="U138" s="11" t="str" cm="1">
        <f t="array" ref="U138">IF(ISBLANK(C138),"",IFERROR(INDEX(ListeSeries!$F$2:$F$1045, MATCH(1, (DatasScan!G138=ListeSeries!$B$2:$B$1045) * (DatasScan!H138&gt;=ListeSeries!$D$2:$D$1045) * (DatasScan!H138&lt;=ListeSeries!$E$2:$E$1045), 0)), "no match"))</f>
        <v>2278-2307</v>
      </c>
    </row>
    <row r="139" spans="1:21" x14ac:dyDescent="0.25">
      <c r="A139" s="6" t="str">
        <f t="shared" si="29"/>
        <v>2</v>
      </c>
      <c r="B139" s="8" t="s">
        <v>985</v>
      </c>
      <c r="C139" s="206" t="s">
        <v>3291</v>
      </c>
      <c r="D139" s="8">
        <v>1</v>
      </c>
      <c r="E139" s="11">
        <v>5</v>
      </c>
      <c r="F139" s="7" t="str">
        <f t="shared" si="30"/>
        <v>707220250828XM1</v>
      </c>
      <c r="G139" s="21" t="str">
        <f>IF(ISBLANK(C139),"",_xlfn.XLOOKUP(_xlfn.XLOOKUP(VALUE(LEFT(C139,4)),Souches!$B$2:$B$15000,Souches!$E$2:$E$15000),Varietes!$B$2:$B$500,Varietes!$C$2:$C$500))</f>
        <v>BRAHY</v>
      </c>
      <c r="H139" s="19">
        <f>IF(ISBLANK(C139),"",_xlfn.XLOOKUP(VALUE(LEFT(C139,4)),Souches!$B$2:$B$15000,Souches!$D$2:$D$15000))</f>
        <v>2306</v>
      </c>
      <c r="I139" s="10">
        <f t="shared" si="24"/>
        <v>45897</v>
      </c>
      <c r="J139" s="19">
        <f>IF(I139="","",INT(('ObjProd (2)'!$C$25-I139)/7 * (ABS('ObjProd (2)'!$C$25-I139)&gt;=7)))</f>
        <v>3</v>
      </c>
      <c r="K139" s="10" t="str">
        <f>IF(I139="","",
IF(AND(DATEDIF(I139,'ObjProd (2)'!$C$25,"y")=0,DATEDIF(I139,'ObjProd (2)'!$C$25,"ym")=0,
   INT(('ObjProd (2)'!$C$25-EDATE(I139,DATEDIF(I139,'ObjProd (2)'!$C$25,"y")*12+DATEDIF(I139,'ObjProd (2)'!$C$25,"ym")))/7)=0),
   "&lt; 1 sem.",
   IF(DATEDIF(I139,'ObjProd (2)'!$C$25,"y")&gt;0,DATEDIF(I139,'ObjProd (2)'!$C$25,"y") &amp; " " &amp; IF(DATEDIF(I139,'ObjProd (2)'!$C$25,"y")=1,"an ","ans "),"") &amp;
   IF(DATEDIF(I139,'ObjProd (2)'!$C$25,"ym")&gt;0,DATEDIF(I139,'ObjProd (2)'!$C$25,"ym") &amp; " mois ", "") &amp;
   IF(INT(('ObjProd (2)'!$C$25-EDATE(I139,DATEDIF(I139,'ObjProd (2)'!$C$25,"y")*12+DATEDIF(I139,'ObjProd (2)'!$C$25,"ym")))/7)&gt;0,
      INT(('ObjProd (2)'!$C$25-EDATE(I139,DATEDIF(I139,'ObjProd (2)'!$C$25,"y")*12+DATEDIF(I139,'ObjProd (2)'!$C$25,"ym")))/7) &amp; " sem.",
      "")
)
)</f>
        <v>3 sem.</v>
      </c>
      <c r="L139" s="11" t="str">
        <f t="shared" si="25"/>
        <v>XM16</v>
      </c>
      <c r="M139" s="9">
        <f t="shared" si="26"/>
        <v>19</v>
      </c>
      <c r="N139" s="9" t="str" cm="1">
        <f t="array" aca="1" ref="N139" ca="1">LEFT(L139, IF(ISNUMBER(SUBSTITUTE(_xludf.MID(L139, 2, 1), ".", ",")), 1, 2))</f>
        <v>XM</v>
      </c>
      <c r="O139" s="19">
        <f t="shared" ca="1" si="27"/>
        <v>16</v>
      </c>
      <c r="P139" s="9" t="str">
        <f t="shared" ca="1" si="31"/>
        <v>X</v>
      </c>
      <c r="Q139" s="9" t="str">
        <f t="shared" ca="1" si="32"/>
        <v>13+</v>
      </c>
      <c r="R139" s="9" t="str">
        <f t="shared" ca="1" si="28"/>
        <v>X13+</v>
      </c>
      <c r="S139" t="str" cm="1">
        <f t="array" ref="S139">IF(ISBLANK(C139),"",IFERROR(INDEX(ListeSeries!$A$2:$A$1045, MATCH(1, (DatasScan!G139=ListeSeries!$B$2:$B$1045) * (DatasScan!H139&gt;=ListeSeries!$D$2:$D$1045) * (DatasScan!H139&lt;=ListeSeries!$E$2:$E$1045), 0)), "no match"))</f>
        <v>BARHEE</v>
      </c>
      <c r="T139" s="7" t="str" cm="1">
        <f t="array" ref="T139">IF(ISBLANK(C139),"",IFERROR(INDEX(ListeSeries!$C$2:$C$1045, MATCH(1, (DatasScan!G139=ListeSeries!$B$2:$B$1045) * (DatasScan!H139&gt;=ListeSeries!$D$2:$D$1045) * (DatasScan!H139&lt;=ListeSeries!$E$2:$E$1045), 0)), "no match"))</f>
        <v>BAHREE 91</v>
      </c>
      <c r="U139" s="11" t="str" cm="1">
        <f t="array" ref="U139">IF(ISBLANK(C139),"",IFERROR(INDEX(ListeSeries!$F$2:$F$1045, MATCH(1, (DatasScan!G139=ListeSeries!$B$2:$B$1045) * (DatasScan!H139&gt;=ListeSeries!$D$2:$D$1045) * (DatasScan!H139&lt;=ListeSeries!$E$2:$E$1045), 0)), "no match"))</f>
        <v>2278-2307</v>
      </c>
    </row>
    <row r="140" spans="1:21" x14ac:dyDescent="0.25">
      <c r="A140" s="6" t="str">
        <f t="shared" si="29"/>
        <v>2</v>
      </c>
      <c r="B140" s="272" t="s">
        <v>985</v>
      </c>
      <c r="C140" s="206" t="s">
        <v>3292</v>
      </c>
      <c r="D140" s="8">
        <v>1</v>
      </c>
      <c r="F140" s="7" t="str">
        <f t="shared" si="30"/>
        <v>709220250828XM1</v>
      </c>
      <c r="G140" s="21" t="str">
        <f>IF(ISBLANK(C140),"",_xlfn.XLOOKUP(_xlfn.XLOOKUP(VALUE(LEFT(C140,4)),Souches!$B$2:$B$15000,Souches!$E$2:$E$15000),Varietes!$B$2:$B$500,Varietes!$C$2:$C$500))</f>
        <v>BRAHY</v>
      </c>
      <c r="H140" s="19">
        <f>IF(ISBLANK(C140),"",_xlfn.XLOOKUP(VALUE(LEFT(C140,4)),Souches!$B$2:$B$15000,Souches!$D$2:$D$15000))</f>
        <v>2311</v>
      </c>
      <c r="I140" s="10">
        <f t="shared" si="24"/>
        <v>45897</v>
      </c>
      <c r="J140" s="19">
        <f>IF(I140="","",INT(('ObjProd (2)'!$C$25-I140)/7 * (ABS('ObjProd (2)'!$C$25-I140)&gt;=7)))</f>
        <v>3</v>
      </c>
      <c r="K140" s="10" t="str">
        <f>IF(I140="","",
IF(AND(DATEDIF(I140,'ObjProd (2)'!$C$25,"y")=0,DATEDIF(I140,'ObjProd (2)'!$C$25,"ym")=0,
   INT(('ObjProd (2)'!$C$25-EDATE(I140,DATEDIF(I140,'ObjProd (2)'!$C$25,"y")*12+DATEDIF(I140,'ObjProd (2)'!$C$25,"ym")))/7)=0),
   "&lt; 1 sem.",
   IF(DATEDIF(I140,'ObjProd (2)'!$C$25,"y")&gt;0,DATEDIF(I140,'ObjProd (2)'!$C$25,"y") &amp; " " &amp; IF(DATEDIF(I140,'ObjProd (2)'!$C$25,"y")=1,"an ","ans "),"") &amp;
   IF(DATEDIF(I140,'ObjProd (2)'!$C$25,"ym")&gt;0,DATEDIF(I140,'ObjProd (2)'!$C$25,"ym") &amp; " mois ", "") &amp;
   IF(INT(('ObjProd (2)'!$C$25-EDATE(I140,DATEDIF(I140,'ObjProd (2)'!$C$25,"y")*12+DATEDIF(I140,'ObjProd (2)'!$C$25,"ym")))/7)&gt;0,
      INT(('ObjProd (2)'!$C$25-EDATE(I140,DATEDIF(I140,'ObjProd (2)'!$C$25,"y")*12+DATEDIF(I140,'ObjProd (2)'!$C$25,"ym")))/7) &amp; " sem.",
      "")
)
)</f>
        <v>3 sem.</v>
      </c>
      <c r="L140" s="11" t="str">
        <f t="shared" si="25"/>
        <v>XM12</v>
      </c>
      <c r="M140" s="9">
        <f t="shared" si="26"/>
        <v>14</v>
      </c>
      <c r="N140" s="9" t="str" cm="1">
        <f t="array" aca="1" ref="N140" ca="1">LEFT(L140, IF(ISNUMBER(SUBSTITUTE(_xludf.MID(L140, 2, 1), ".", ",")), 1, 2))</f>
        <v>XM</v>
      </c>
      <c r="O140" s="19">
        <f t="shared" ca="1" si="27"/>
        <v>12</v>
      </c>
      <c r="P140" s="9" t="str">
        <f t="shared" ca="1" si="31"/>
        <v>X</v>
      </c>
      <c r="Q140" s="9">
        <f t="shared" ca="1" si="32"/>
        <v>12</v>
      </c>
      <c r="R140" s="9" t="str">
        <f t="shared" ca="1" si="28"/>
        <v>X12</v>
      </c>
      <c r="S140" t="str" cm="1">
        <f t="array" ref="S140">IF(ISBLANK(C140),"",IFERROR(INDEX(ListeSeries!$A$2:$A$1045, MATCH(1, (DatasScan!G140=ListeSeries!$B$2:$B$1045) * (DatasScan!H140&gt;=ListeSeries!$D$2:$D$1045) * (DatasScan!H140&lt;=ListeSeries!$E$2:$E$1045), 0)), "no match"))</f>
        <v>BARHEE</v>
      </c>
      <c r="T140" s="7" t="str" cm="1">
        <f t="array" ref="T140">IF(ISBLANK(C140),"",IFERROR(INDEX(ListeSeries!$C$2:$C$1045, MATCH(1, (DatasScan!G140=ListeSeries!$B$2:$B$1045) * (DatasScan!H140&gt;=ListeSeries!$D$2:$D$1045) * (DatasScan!H140&lt;=ListeSeries!$E$2:$E$1045), 0)), "no match"))</f>
        <v>BAHREE 92</v>
      </c>
      <c r="U140" s="11" t="str" cm="1">
        <f t="array" ref="U140">IF(ISBLANK(C140),"",IFERROR(INDEX(ListeSeries!$F$2:$F$1045, MATCH(1, (DatasScan!G140=ListeSeries!$B$2:$B$1045) * (DatasScan!H140&gt;=ListeSeries!$D$2:$D$1045) * (DatasScan!H140&lt;=ListeSeries!$E$2:$E$1045), 0)), "no match"))</f>
        <v>2308-2322</v>
      </c>
    </row>
    <row r="141" spans="1:21" x14ac:dyDescent="0.25">
      <c r="A141" s="6" t="str">
        <f t="shared" si="29"/>
        <v>2</v>
      </c>
      <c r="B141" s="272" t="s">
        <v>985</v>
      </c>
      <c r="C141" s="206" t="s">
        <v>3293</v>
      </c>
      <c r="D141" s="8">
        <v>21</v>
      </c>
      <c r="F141" s="7" t="str">
        <f t="shared" si="30"/>
        <v>707220250829XM1</v>
      </c>
      <c r="G141" s="21" t="str">
        <f>IF(ISBLANK(C141),"",_xlfn.XLOOKUP(_xlfn.XLOOKUP(VALUE(LEFT(C141,4)),Souches!$B$2:$B$15000,Souches!$E$2:$E$15000),Varietes!$B$2:$B$500,Varietes!$C$2:$C$500))</f>
        <v>BRAHY</v>
      </c>
      <c r="H141" s="19">
        <f>IF(ISBLANK(C141),"",_xlfn.XLOOKUP(VALUE(LEFT(C141,4)),Souches!$B$2:$B$15000,Souches!$D$2:$D$15000))</f>
        <v>2306</v>
      </c>
      <c r="I141" s="10">
        <f t="shared" si="24"/>
        <v>45898</v>
      </c>
      <c r="J141" s="19">
        <f>IF(I141="","",INT(('ObjProd (2)'!$C$25-I141)/7 * (ABS('ObjProd (2)'!$C$25-I141)&gt;=7)))</f>
        <v>2</v>
      </c>
      <c r="K141" s="10" t="str">
        <f>IF(I141="","",
IF(AND(DATEDIF(I141,'ObjProd (2)'!$C$25,"y")=0,DATEDIF(I141,'ObjProd (2)'!$C$25,"ym")=0,
   INT(('ObjProd (2)'!$C$25-EDATE(I141,DATEDIF(I141,'ObjProd (2)'!$C$25,"y")*12+DATEDIF(I141,'ObjProd (2)'!$C$25,"ym")))/7)=0),
   "&lt; 1 sem.",
   IF(DATEDIF(I141,'ObjProd (2)'!$C$25,"y")&gt;0,DATEDIF(I141,'ObjProd (2)'!$C$25,"y") &amp; " " &amp; IF(DATEDIF(I141,'ObjProd (2)'!$C$25,"y")=1,"an ","ans "),"") &amp;
   IF(DATEDIF(I141,'ObjProd (2)'!$C$25,"ym")&gt;0,DATEDIF(I141,'ObjProd (2)'!$C$25,"ym") &amp; " mois ", "") &amp;
   IF(INT(('ObjProd (2)'!$C$25-EDATE(I141,DATEDIF(I141,'ObjProd (2)'!$C$25,"y")*12+DATEDIF(I141,'ObjProd (2)'!$C$25,"ym")))/7)&gt;0,
      INT(('ObjProd (2)'!$C$25-EDATE(I141,DATEDIF(I141,'ObjProd (2)'!$C$25,"y")*12+DATEDIF(I141,'ObjProd (2)'!$C$25,"ym")))/7) &amp; " sem.",
      "")
)
)</f>
        <v>2 sem.</v>
      </c>
      <c r="L141" s="11" t="str">
        <f t="shared" si="25"/>
        <v>XM17</v>
      </c>
      <c r="M141" s="9">
        <f t="shared" si="26"/>
        <v>294</v>
      </c>
      <c r="N141" s="9" t="str" cm="1">
        <f t="array" aca="1" ref="N141" ca="1">LEFT(L141, IF(ISNUMBER(SUBSTITUTE(_xludf.MID(L141, 2, 1), ".", ",")), 1, 2))</f>
        <v>XM</v>
      </c>
      <c r="O141" s="19">
        <f t="shared" ca="1" si="27"/>
        <v>17</v>
      </c>
      <c r="P141" s="9" t="str">
        <f t="shared" ca="1" si="31"/>
        <v>X</v>
      </c>
      <c r="Q141" s="9" t="str">
        <f t="shared" ca="1" si="32"/>
        <v>13+</v>
      </c>
      <c r="R141" s="9" t="str">
        <f t="shared" ca="1" si="28"/>
        <v>X13+</v>
      </c>
      <c r="S141" t="str" cm="1">
        <f t="array" ref="S141">IF(ISBLANK(C141),"",IFERROR(INDEX(ListeSeries!$A$2:$A$1045, MATCH(1, (DatasScan!G141=ListeSeries!$B$2:$B$1045) * (DatasScan!H141&gt;=ListeSeries!$D$2:$D$1045) * (DatasScan!H141&lt;=ListeSeries!$E$2:$E$1045), 0)), "no match"))</f>
        <v>BARHEE</v>
      </c>
      <c r="T141" s="7" t="str" cm="1">
        <f t="array" ref="T141">IF(ISBLANK(C141),"",IFERROR(INDEX(ListeSeries!$C$2:$C$1045, MATCH(1, (DatasScan!G141=ListeSeries!$B$2:$B$1045) * (DatasScan!H141&gt;=ListeSeries!$D$2:$D$1045) * (DatasScan!H141&lt;=ListeSeries!$E$2:$E$1045), 0)), "no match"))</f>
        <v>BAHREE 91</v>
      </c>
      <c r="U141" s="11" t="str" cm="1">
        <f t="array" ref="U141">IF(ISBLANK(C141),"",IFERROR(INDEX(ListeSeries!$F$2:$F$1045, MATCH(1, (DatasScan!G141=ListeSeries!$B$2:$B$1045) * (DatasScan!H141&gt;=ListeSeries!$D$2:$D$1045) * (DatasScan!H141&lt;=ListeSeries!$E$2:$E$1045), 0)), "no match"))</f>
        <v>2278-2307</v>
      </c>
    </row>
    <row r="142" spans="1:21" x14ac:dyDescent="0.25">
      <c r="A142" s="6" t="str">
        <f t="shared" si="29"/>
        <v>2</v>
      </c>
      <c r="B142" s="8" t="s">
        <v>1478</v>
      </c>
      <c r="C142" s="206" t="s">
        <v>3294</v>
      </c>
      <c r="E142" s="11">
        <v>1</v>
      </c>
      <c r="F142" s="7" t="str">
        <f t="shared" si="30"/>
        <v>866120250912E 7</v>
      </c>
      <c r="G142" s="21" t="str">
        <f>IF(ISBLANK(C142),"",_xlfn.XLOOKUP(_xlfn.XLOOKUP(VALUE(LEFT(C142,4)),Souches!$B$2:$B$15000,Souches!$E$2:$E$15000),Varietes!$B$2:$B$500,Varietes!$C$2:$C$500))</f>
        <v>BRAHY</v>
      </c>
      <c r="H142" s="19">
        <f>IF(ISBLANK(C142),"",_xlfn.XLOOKUP(VALUE(LEFT(C142,4)),Souches!$B$2:$B$15000,Souches!$D$2:$D$15000))</f>
        <v>2977</v>
      </c>
      <c r="I142" s="10">
        <f t="shared" si="24"/>
        <v>45912</v>
      </c>
      <c r="J142" s="19">
        <f>IF(I142="","",INT(('ObjProd (2)'!$C$25-I142)/7 * (ABS('ObjProd (2)'!$C$25-I142)&gt;=7)))</f>
        <v>0</v>
      </c>
      <c r="K142" s="10" t="str">
        <f>IF(I142="","",
IF(AND(DATEDIF(I142,'ObjProd (2)'!$C$25,"y")=0,DATEDIF(I142,'ObjProd (2)'!$C$25,"ym")=0,
   INT(('ObjProd (2)'!$C$25-EDATE(I142,DATEDIF(I142,'ObjProd (2)'!$C$25,"y")*12+DATEDIF(I142,'ObjProd (2)'!$C$25,"ym")))/7)=0),
   "&lt; 1 sem.",
   IF(DATEDIF(I142,'ObjProd (2)'!$C$25,"y")&gt;0,DATEDIF(I142,'ObjProd (2)'!$C$25,"y") &amp; " " &amp; IF(DATEDIF(I142,'ObjProd (2)'!$C$25,"y")=1,"an ","ans "),"") &amp;
   IF(DATEDIF(I142,'ObjProd (2)'!$C$25,"ym")&gt;0,DATEDIF(I142,'ObjProd (2)'!$C$25,"ym") &amp; " mois ", "") &amp;
   IF(INT(('ObjProd (2)'!$C$25-EDATE(I142,DATEDIF(I142,'ObjProd (2)'!$C$25,"y")*12+DATEDIF(I142,'ObjProd (2)'!$C$25,"ym")))/7)&gt;0,
      INT(('ObjProd (2)'!$C$25-EDATE(I142,DATEDIF(I142,'ObjProd (2)'!$C$25,"y")*12+DATEDIF(I142,'ObjProd (2)'!$C$25,"ym")))/7) &amp; " sem.",
      "")
)
)</f>
        <v>&lt; 1 sem.</v>
      </c>
      <c r="L142" s="11" t="str">
        <f t="shared" si="25"/>
        <v xml:space="preserve">E 7 </v>
      </c>
      <c r="M142" s="9">
        <f t="shared" si="26"/>
        <v>1</v>
      </c>
      <c r="N142" s="9" t="str" cm="1">
        <f t="array" aca="1" ref="N142" ca="1">LEFT(L142, IF(ISNUMBER(SUBSTITUTE(_xludf.MID(L142, 2, 1), ".", ",")), 1, 2))</f>
        <v xml:space="preserve">E </v>
      </c>
      <c r="O142" s="19">
        <f t="shared" ca="1" si="27"/>
        <v>7</v>
      </c>
      <c r="P142" s="9" t="str">
        <f t="shared" ca="1" si="31"/>
        <v>E</v>
      </c>
      <c r="Q142" s="9" t="str">
        <f t="shared" ca="1" si="32"/>
        <v>7+</v>
      </c>
      <c r="R142" s="9" t="str">
        <f t="shared" ca="1" si="28"/>
        <v>E7+</v>
      </c>
      <c r="S142" t="str" cm="1">
        <f t="array" ref="S142">IF(ISBLANK(C142),"",IFERROR(INDEX(ListeSeries!$A$2:$A$1045, MATCH(1, (DatasScan!G142=ListeSeries!$B$2:$B$1045) * (DatasScan!H142&gt;=ListeSeries!$D$2:$D$1045) * (DatasScan!H142&lt;=ListeSeries!$E$2:$E$1045), 0)), "no match"))</f>
        <v>BARHEE</v>
      </c>
      <c r="T142" s="7" t="str" cm="1">
        <f t="array" ref="T142">IF(ISBLANK(C142),"",IFERROR(INDEX(ListeSeries!$C$2:$C$1045, MATCH(1, (DatasScan!G142=ListeSeries!$B$2:$B$1045) * (DatasScan!H142&gt;=ListeSeries!$D$2:$D$1045) * (DatasScan!H142&lt;=ListeSeries!$E$2:$E$1045), 0)), "no match"))</f>
        <v>BAHREE 108</v>
      </c>
      <c r="U142" s="11" t="str" cm="1">
        <f t="array" ref="U142">IF(ISBLANK(C142),"",IFERROR(INDEX(ListeSeries!$F$2:$F$1045, MATCH(1, (DatasScan!G142=ListeSeries!$B$2:$B$1045) * (DatasScan!H142&gt;=ListeSeries!$D$2:$D$1045) * (DatasScan!H142&lt;=ListeSeries!$E$2:$E$1045), 0)), "no match"))</f>
        <v>2957-2986</v>
      </c>
    </row>
    <row r="143" spans="1:21" x14ac:dyDescent="0.25">
      <c r="A143" s="6" t="str">
        <f t="shared" si="29"/>
        <v>2</v>
      </c>
      <c r="B143" s="272" t="s">
        <v>1478</v>
      </c>
      <c r="C143" s="206" t="s">
        <v>3295</v>
      </c>
      <c r="D143" s="8">
        <v>9</v>
      </c>
      <c r="F143" s="7" t="str">
        <f t="shared" si="30"/>
        <v>707220250909XM1</v>
      </c>
      <c r="G143" s="21" t="str">
        <f>IF(ISBLANK(C143),"",_xlfn.XLOOKUP(_xlfn.XLOOKUP(VALUE(LEFT(C143,4)),Souches!$B$2:$B$15000,Souches!$E$2:$E$15000),Varietes!$B$2:$B$500,Varietes!$C$2:$C$500))</f>
        <v>BRAHY</v>
      </c>
      <c r="H143" s="19">
        <f>IF(ISBLANK(C143),"",_xlfn.XLOOKUP(VALUE(LEFT(C143,4)),Souches!$B$2:$B$15000,Souches!$D$2:$D$15000))</f>
        <v>2306</v>
      </c>
      <c r="I143" s="10">
        <f t="shared" si="24"/>
        <v>45909</v>
      </c>
      <c r="J143" s="19">
        <f>IF(I143="","",INT(('ObjProd (2)'!$C$25-I143)/7 * (ABS('ObjProd (2)'!$C$25-I143)&gt;=7)))</f>
        <v>1</v>
      </c>
      <c r="K143" s="10" t="str">
        <f>IF(I143="","",
IF(AND(DATEDIF(I143,'ObjProd (2)'!$C$25,"y")=0,DATEDIF(I143,'ObjProd (2)'!$C$25,"ym")=0,
   INT(('ObjProd (2)'!$C$25-EDATE(I143,DATEDIF(I143,'ObjProd (2)'!$C$25,"y")*12+DATEDIF(I143,'ObjProd (2)'!$C$25,"ym")))/7)=0),
   "&lt; 1 sem.",
   IF(DATEDIF(I143,'ObjProd (2)'!$C$25,"y")&gt;0,DATEDIF(I143,'ObjProd (2)'!$C$25,"y") &amp; " " &amp; IF(DATEDIF(I143,'ObjProd (2)'!$C$25,"y")=1,"an ","ans "),"") &amp;
   IF(DATEDIF(I143,'ObjProd (2)'!$C$25,"ym")&gt;0,DATEDIF(I143,'ObjProd (2)'!$C$25,"ym") &amp; " mois ", "") &amp;
   IF(INT(('ObjProd (2)'!$C$25-EDATE(I143,DATEDIF(I143,'ObjProd (2)'!$C$25,"y")*12+DATEDIF(I143,'ObjProd (2)'!$C$25,"ym")))/7)&gt;0,
      INT(('ObjProd (2)'!$C$25-EDATE(I143,DATEDIF(I143,'ObjProd (2)'!$C$25,"y")*12+DATEDIF(I143,'ObjProd (2)'!$C$25,"ym")))/7) &amp; " sem.",
      "")
)
)</f>
        <v>1 sem.</v>
      </c>
      <c r="L143" s="11" t="str">
        <f t="shared" si="25"/>
        <v>XM19</v>
      </c>
      <c r="M143" s="9">
        <f t="shared" si="26"/>
        <v>126</v>
      </c>
      <c r="N143" s="9" t="str" cm="1">
        <f t="array" aca="1" ref="N143" ca="1">LEFT(L143, IF(ISNUMBER(SUBSTITUTE(_xludf.MID(L143, 2, 1), ".", ",")), 1, 2))</f>
        <v>XM</v>
      </c>
      <c r="O143" s="19">
        <f t="shared" ca="1" si="27"/>
        <v>19</v>
      </c>
      <c r="P143" s="9" t="str">
        <f t="shared" ca="1" si="31"/>
        <v>X</v>
      </c>
      <c r="Q143" s="9" t="str">
        <f t="shared" ca="1" si="32"/>
        <v>13+</v>
      </c>
      <c r="R143" s="9" t="str">
        <f t="shared" ca="1" si="28"/>
        <v>X13+</v>
      </c>
      <c r="S143" t="str" cm="1">
        <f t="array" ref="S143">IF(ISBLANK(C143),"",IFERROR(INDEX(ListeSeries!$A$2:$A$1045, MATCH(1, (DatasScan!G143=ListeSeries!$B$2:$B$1045) * (DatasScan!H143&gt;=ListeSeries!$D$2:$D$1045) * (DatasScan!H143&lt;=ListeSeries!$E$2:$E$1045), 0)), "no match"))</f>
        <v>BARHEE</v>
      </c>
      <c r="T143" s="7" t="str" cm="1">
        <f t="array" ref="T143">IF(ISBLANK(C143),"",IFERROR(INDEX(ListeSeries!$C$2:$C$1045, MATCH(1, (DatasScan!G143=ListeSeries!$B$2:$B$1045) * (DatasScan!H143&gt;=ListeSeries!$D$2:$D$1045) * (DatasScan!H143&lt;=ListeSeries!$E$2:$E$1045), 0)), "no match"))</f>
        <v>BAHREE 91</v>
      </c>
      <c r="U143" s="11" t="str" cm="1">
        <f t="array" ref="U143">IF(ISBLANK(C143),"",IFERROR(INDEX(ListeSeries!$F$2:$F$1045, MATCH(1, (DatasScan!G143=ListeSeries!$B$2:$B$1045) * (DatasScan!H143&gt;=ListeSeries!$D$2:$D$1045) * (DatasScan!H143&lt;=ListeSeries!$E$2:$E$1045), 0)), "no match"))</f>
        <v>2278-2307</v>
      </c>
    </row>
    <row r="144" spans="1:21" x14ac:dyDescent="0.25">
      <c r="A144" s="6" t="str">
        <f t="shared" si="29"/>
        <v>2</v>
      </c>
      <c r="B144" s="8" t="s">
        <v>986</v>
      </c>
      <c r="C144" s="206" t="s">
        <v>3296</v>
      </c>
      <c r="D144" s="8">
        <v>9</v>
      </c>
      <c r="F144" s="7" t="str">
        <f t="shared" si="30"/>
        <v>707220250911E+1</v>
      </c>
      <c r="G144" s="21" t="str">
        <f>IF(ISBLANK(C144),"",_xlfn.XLOOKUP(_xlfn.XLOOKUP(VALUE(LEFT(C144,4)),Souches!$B$2:$B$15000,Souches!$E$2:$E$15000),Varietes!$B$2:$B$500,Varietes!$C$2:$C$500))</f>
        <v>BRAHY</v>
      </c>
      <c r="H144" s="19">
        <f>IF(ISBLANK(C144),"",_xlfn.XLOOKUP(VALUE(LEFT(C144,4)),Souches!$B$2:$B$15000,Souches!$D$2:$D$15000))</f>
        <v>2306</v>
      </c>
      <c r="I144" s="10">
        <f t="shared" si="24"/>
        <v>45911</v>
      </c>
      <c r="J144" s="19">
        <f>IF(I144="","",INT(('ObjProd (2)'!$C$25-I144)/7 * (ABS('ObjProd (2)'!$C$25-I144)&gt;=7)))</f>
        <v>1</v>
      </c>
      <c r="K144" s="10" t="str">
        <f>IF(I144="","",
IF(AND(DATEDIF(I144,'ObjProd (2)'!$C$25,"y")=0,DATEDIF(I144,'ObjProd (2)'!$C$25,"ym")=0,
   INT(('ObjProd (2)'!$C$25-EDATE(I144,DATEDIF(I144,'ObjProd (2)'!$C$25,"y")*12+DATEDIF(I144,'ObjProd (2)'!$C$25,"ym")))/7)=0),
   "&lt; 1 sem.",
   IF(DATEDIF(I144,'ObjProd (2)'!$C$25,"y")&gt;0,DATEDIF(I144,'ObjProd (2)'!$C$25,"y") &amp; " " &amp; IF(DATEDIF(I144,'ObjProd (2)'!$C$25,"y")=1,"an ","ans "),"") &amp;
   IF(DATEDIF(I144,'ObjProd (2)'!$C$25,"ym")&gt;0,DATEDIF(I144,'ObjProd (2)'!$C$25,"ym") &amp; " mois ", "") &amp;
   IF(INT(('ObjProd (2)'!$C$25-EDATE(I144,DATEDIF(I144,'ObjProd (2)'!$C$25,"y")*12+DATEDIF(I144,'ObjProd (2)'!$C$25,"ym")))/7)&gt;0,
      INT(('ObjProd (2)'!$C$25-EDATE(I144,DATEDIF(I144,'ObjProd (2)'!$C$25,"y")*12+DATEDIF(I144,'ObjProd (2)'!$C$25,"ym")))/7) &amp; " sem.",
      "")
)
)</f>
        <v>1 sem.</v>
      </c>
      <c r="L144" s="11" t="str">
        <f t="shared" si="25"/>
        <v>E+18</v>
      </c>
      <c r="M144" s="9">
        <f t="shared" si="26"/>
        <v>126</v>
      </c>
      <c r="N144" s="9" t="str" cm="1">
        <f t="array" aca="1" ref="N144" ca="1">LEFT(L144, IF(ISNUMBER(SUBSTITUTE(_xludf.MID(L144, 2, 1), ".", ",")), 1, 2))</f>
        <v>E+</v>
      </c>
      <c r="O144" s="19">
        <f t="shared" ca="1" si="27"/>
        <v>18</v>
      </c>
      <c r="P144" s="9" t="str">
        <f t="shared" ca="1" si="31"/>
        <v>X</v>
      </c>
      <c r="Q144" s="9" t="str">
        <f t="shared" ca="1" si="32"/>
        <v>13+</v>
      </c>
      <c r="R144" s="9" t="str">
        <f t="shared" ca="1" si="28"/>
        <v>X13+</v>
      </c>
      <c r="S144" t="str" cm="1">
        <f t="array" ref="S144">IF(ISBLANK(C144),"",IFERROR(INDEX(ListeSeries!$A$2:$A$1045, MATCH(1, (DatasScan!G144=ListeSeries!$B$2:$B$1045) * (DatasScan!H144&gt;=ListeSeries!$D$2:$D$1045) * (DatasScan!H144&lt;=ListeSeries!$E$2:$E$1045), 0)), "no match"))</f>
        <v>BARHEE</v>
      </c>
      <c r="T144" s="7" t="str" cm="1">
        <f t="array" ref="T144">IF(ISBLANK(C144),"",IFERROR(INDEX(ListeSeries!$C$2:$C$1045, MATCH(1, (DatasScan!G144=ListeSeries!$B$2:$B$1045) * (DatasScan!H144&gt;=ListeSeries!$D$2:$D$1045) * (DatasScan!H144&lt;=ListeSeries!$E$2:$E$1045), 0)), "no match"))</f>
        <v>BAHREE 91</v>
      </c>
      <c r="U144" s="11" t="str" cm="1">
        <f t="array" ref="U144">IF(ISBLANK(C144),"",IFERROR(INDEX(ListeSeries!$F$2:$F$1045, MATCH(1, (DatasScan!G144=ListeSeries!$B$2:$B$1045) * (DatasScan!H144&gt;=ListeSeries!$D$2:$D$1045) * (DatasScan!H144&lt;=ListeSeries!$E$2:$E$1045), 0)), "no match"))</f>
        <v>2278-2307</v>
      </c>
    </row>
    <row r="145" spans="1:21" x14ac:dyDescent="0.25">
      <c r="A145" s="6" t="str">
        <f t="shared" si="29"/>
        <v>2</v>
      </c>
      <c r="B145" s="272" t="s">
        <v>986</v>
      </c>
      <c r="C145" s="206" t="s">
        <v>3297</v>
      </c>
      <c r="E145" s="11">
        <v>3</v>
      </c>
      <c r="F145" s="7" t="str">
        <f t="shared" si="30"/>
        <v>707220250911E+1</v>
      </c>
      <c r="G145" s="21" t="str">
        <f>IF(ISBLANK(C145),"",_xlfn.XLOOKUP(_xlfn.XLOOKUP(VALUE(LEFT(C145,4)),Souches!$B$2:$B$15000,Souches!$E$2:$E$15000),Varietes!$B$2:$B$500,Varietes!$C$2:$C$500))</f>
        <v>BRAHY</v>
      </c>
      <c r="H145" s="19">
        <f>IF(ISBLANK(C145),"",_xlfn.XLOOKUP(VALUE(LEFT(C145,4)),Souches!$B$2:$B$15000,Souches!$D$2:$D$15000))</f>
        <v>2306</v>
      </c>
      <c r="I145" s="10">
        <f t="shared" si="24"/>
        <v>45911</v>
      </c>
      <c r="J145" s="19">
        <f>IF(I145="","",INT(('ObjProd (2)'!$C$25-I145)/7 * (ABS('ObjProd (2)'!$C$25-I145)&gt;=7)))</f>
        <v>1</v>
      </c>
      <c r="K145" s="10" t="str">
        <f>IF(I145="","",
IF(AND(DATEDIF(I145,'ObjProd (2)'!$C$25,"y")=0,DATEDIF(I145,'ObjProd (2)'!$C$25,"ym")=0,
   INT(('ObjProd (2)'!$C$25-EDATE(I145,DATEDIF(I145,'ObjProd (2)'!$C$25,"y")*12+DATEDIF(I145,'ObjProd (2)'!$C$25,"ym")))/7)=0),
   "&lt; 1 sem.",
   IF(DATEDIF(I145,'ObjProd (2)'!$C$25,"y")&gt;0,DATEDIF(I145,'ObjProd (2)'!$C$25,"y") &amp; " " &amp; IF(DATEDIF(I145,'ObjProd (2)'!$C$25,"y")=1,"an ","ans "),"") &amp;
   IF(DATEDIF(I145,'ObjProd (2)'!$C$25,"ym")&gt;0,DATEDIF(I145,'ObjProd (2)'!$C$25,"ym") &amp; " mois ", "") &amp;
   IF(INT(('ObjProd (2)'!$C$25-EDATE(I145,DATEDIF(I145,'ObjProd (2)'!$C$25,"y")*12+DATEDIF(I145,'ObjProd (2)'!$C$25,"ym")))/7)&gt;0,
      INT(('ObjProd (2)'!$C$25-EDATE(I145,DATEDIF(I145,'ObjProd (2)'!$C$25,"y")*12+DATEDIF(I145,'ObjProd (2)'!$C$25,"ym")))/7) &amp; " sem.",
      "")
)
)</f>
        <v>1 sem.</v>
      </c>
      <c r="L145" s="11" t="str">
        <f t="shared" si="25"/>
        <v>E+17</v>
      </c>
      <c r="M145" s="9">
        <f t="shared" si="26"/>
        <v>3</v>
      </c>
      <c r="N145" s="9" t="str" cm="1">
        <f t="array" aca="1" ref="N145" ca="1">LEFT(L145, IF(ISNUMBER(SUBSTITUTE(_xludf.MID(L145, 2, 1), ".", ",")), 1, 2))</f>
        <v>E+</v>
      </c>
      <c r="O145" s="19">
        <f t="shared" ca="1" si="27"/>
        <v>17</v>
      </c>
      <c r="P145" s="9" t="str">
        <f t="shared" ca="1" si="31"/>
        <v>X</v>
      </c>
      <c r="Q145" s="9" t="str">
        <f t="shared" ca="1" si="32"/>
        <v>13+</v>
      </c>
      <c r="R145" s="9" t="str">
        <f t="shared" ca="1" si="28"/>
        <v>X13+</v>
      </c>
      <c r="S145" t="str" cm="1">
        <f t="array" ref="S145">IF(ISBLANK(C145),"",IFERROR(INDEX(ListeSeries!$A$2:$A$1045, MATCH(1, (DatasScan!G145=ListeSeries!$B$2:$B$1045) * (DatasScan!H145&gt;=ListeSeries!$D$2:$D$1045) * (DatasScan!H145&lt;=ListeSeries!$E$2:$E$1045), 0)), "no match"))</f>
        <v>BARHEE</v>
      </c>
      <c r="T145" s="7" t="str" cm="1">
        <f t="array" ref="T145">IF(ISBLANK(C145),"",IFERROR(INDEX(ListeSeries!$C$2:$C$1045, MATCH(1, (DatasScan!G145=ListeSeries!$B$2:$B$1045) * (DatasScan!H145&gt;=ListeSeries!$D$2:$D$1045) * (DatasScan!H145&lt;=ListeSeries!$E$2:$E$1045), 0)), "no match"))</f>
        <v>BAHREE 91</v>
      </c>
      <c r="U145" s="11" t="str" cm="1">
        <f t="array" ref="U145">IF(ISBLANK(C145),"",IFERROR(INDEX(ListeSeries!$F$2:$F$1045, MATCH(1, (DatasScan!G145=ListeSeries!$B$2:$B$1045) * (DatasScan!H145&gt;=ListeSeries!$D$2:$D$1045) * (DatasScan!H145&lt;=ListeSeries!$E$2:$E$1045), 0)), "no match"))</f>
        <v>2278-2307</v>
      </c>
    </row>
    <row r="146" spans="1:21" x14ac:dyDescent="0.25">
      <c r="A146" s="6" t="str">
        <f t="shared" si="29"/>
        <v>2</v>
      </c>
      <c r="B146" s="272" t="s">
        <v>986</v>
      </c>
      <c r="C146" s="206" t="s">
        <v>3298</v>
      </c>
      <c r="D146" s="8">
        <v>6</v>
      </c>
      <c r="F146" s="7" t="str">
        <f t="shared" si="30"/>
        <v>707220250916E+1</v>
      </c>
      <c r="G146" s="21" t="str">
        <f>IF(ISBLANK(C146),"",_xlfn.XLOOKUP(_xlfn.XLOOKUP(VALUE(LEFT(C146,4)),Souches!$B$2:$B$15000,Souches!$E$2:$E$15000),Varietes!$B$2:$B$500,Varietes!$C$2:$C$500))</f>
        <v>BRAHY</v>
      </c>
      <c r="H146" s="19">
        <f>IF(ISBLANK(C146),"",_xlfn.XLOOKUP(VALUE(LEFT(C146,4)),Souches!$B$2:$B$15000,Souches!$D$2:$D$15000))</f>
        <v>2306</v>
      </c>
      <c r="I146" s="10">
        <f t="shared" si="24"/>
        <v>45916</v>
      </c>
      <c r="J146" s="19">
        <f>IF(I146="","",INT(('ObjProd (2)'!$C$25-I146)/7 * (ABS('ObjProd (2)'!$C$25-I146)&gt;=7)))</f>
        <v>0</v>
      </c>
      <c r="K146" s="10" t="str">
        <f>IF(I146="","",
IF(AND(DATEDIF(I146,'ObjProd (2)'!$C$25,"y")=0,DATEDIF(I146,'ObjProd (2)'!$C$25,"ym")=0,
   INT(('ObjProd (2)'!$C$25-EDATE(I146,DATEDIF(I146,'ObjProd (2)'!$C$25,"y")*12+DATEDIF(I146,'ObjProd (2)'!$C$25,"ym")))/7)=0),
   "&lt; 1 sem.",
   IF(DATEDIF(I146,'ObjProd (2)'!$C$25,"y")&gt;0,DATEDIF(I146,'ObjProd (2)'!$C$25,"y") &amp; " " &amp; IF(DATEDIF(I146,'ObjProd (2)'!$C$25,"y")=1,"an ","ans "),"") &amp;
   IF(DATEDIF(I146,'ObjProd (2)'!$C$25,"ym")&gt;0,DATEDIF(I146,'ObjProd (2)'!$C$25,"ym") &amp; " mois ", "") &amp;
   IF(INT(('ObjProd (2)'!$C$25-EDATE(I146,DATEDIF(I146,'ObjProd (2)'!$C$25,"y")*12+DATEDIF(I146,'ObjProd (2)'!$C$25,"ym")))/7)&gt;0,
      INT(('ObjProd (2)'!$C$25-EDATE(I146,DATEDIF(I146,'ObjProd (2)'!$C$25,"y")*12+DATEDIF(I146,'ObjProd (2)'!$C$25,"ym")))/7) &amp; " sem.",
      "")
)
)</f>
        <v>&lt; 1 sem.</v>
      </c>
      <c r="L146" s="11" t="str">
        <f t="shared" si="25"/>
        <v>E+19</v>
      </c>
      <c r="M146" s="9">
        <f t="shared" si="26"/>
        <v>84</v>
      </c>
      <c r="N146" s="9" t="str" cm="1">
        <f t="array" aca="1" ref="N146" ca="1">LEFT(L146, IF(ISNUMBER(SUBSTITUTE(_xludf.MID(L146, 2, 1), ".", ",")), 1, 2))</f>
        <v>E+</v>
      </c>
      <c r="O146" s="19">
        <f t="shared" ca="1" si="27"/>
        <v>19</v>
      </c>
      <c r="P146" s="9" t="str">
        <f t="shared" ca="1" si="31"/>
        <v>X</v>
      </c>
      <c r="Q146" s="9" t="str">
        <f t="shared" ca="1" si="32"/>
        <v>13+</v>
      </c>
      <c r="R146" s="9" t="str">
        <f t="shared" ca="1" si="28"/>
        <v>X13+</v>
      </c>
      <c r="S146" t="str" cm="1">
        <f t="array" ref="S146">IF(ISBLANK(C146),"",IFERROR(INDEX(ListeSeries!$A$2:$A$1045, MATCH(1, (DatasScan!G146=ListeSeries!$B$2:$B$1045) * (DatasScan!H146&gt;=ListeSeries!$D$2:$D$1045) * (DatasScan!H146&lt;=ListeSeries!$E$2:$E$1045), 0)), "no match"))</f>
        <v>BARHEE</v>
      </c>
      <c r="T146" s="7" t="str" cm="1">
        <f t="array" ref="T146">IF(ISBLANK(C146),"",IFERROR(INDEX(ListeSeries!$C$2:$C$1045, MATCH(1, (DatasScan!G146=ListeSeries!$B$2:$B$1045) * (DatasScan!H146&gt;=ListeSeries!$D$2:$D$1045) * (DatasScan!H146&lt;=ListeSeries!$E$2:$E$1045), 0)), "no match"))</f>
        <v>BAHREE 91</v>
      </c>
      <c r="U146" s="11" t="str" cm="1">
        <f t="array" ref="U146">IF(ISBLANK(C146),"",IFERROR(INDEX(ListeSeries!$F$2:$F$1045, MATCH(1, (DatasScan!G146=ListeSeries!$B$2:$B$1045) * (DatasScan!H146&gt;=ListeSeries!$D$2:$D$1045) * (DatasScan!H146&lt;=ListeSeries!$E$2:$E$1045), 0)), "no match"))</f>
        <v>2278-2307</v>
      </c>
    </row>
    <row r="147" spans="1:21" x14ac:dyDescent="0.25">
      <c r="A147" s="6" t="str">
        <f t="shared" si="29"/>
        <v>2</v>
      </c>
      <c r="B147" s="272" t="s">
        <v>986</v>
      </c>
      <c r="C147" s="206" t="s">
        <v>3299</v>
      </c>
      <c r="D147" s="8">
        <v>1</v>
      </c>
      <c r="F147" s="7" t="str">
        <f t="shared" si="30"/>
        <v>709220250911XM1</v>
      </c>
      <c r="G147" s="21" t="str">
        <f>IF(ISBLANK(C147),"",_xlfn.XLOOKUP(_xlfn.XLOOKUP(VALUE(LEFT(C147,4)),Souches!$B$2:$B$15000,Souches!$E$2:$E$15000),Varietes!$B$2:$B$500,Varietes!$C$2:$C$500))</f>
        <v>BRAHY</v>
      </c>
      <c r="H147" s="19">
        <f>IF(ISBLANK(C147),"",_xlfn.XLOOKUP(VALUE(LEFT(C147,4)),Souches!$B$2:$B$15000,Souches!$D$2:$D$15000))</f>
        <v>2311</v>
      </c>
      <c r="I147" s="10">
        <f t="shared" si="24"/>
        <v>45911</v>
      </c>
      <c r="J147" s="19">
        <f>IF(I147="","",INT(('ObjProd (2)'!$C$25-I147)/7 * (ABS('ObjProd (2)'!$C$25-I147)&gt;=7)))</f>
        <v>1</v>
      </c>
      <c r="K147" s="10" t="str">
        <f>IF(I147="","",
IF(AND(DATEDIF(I147,'ObjProd (2)'!$C$25,"y")=0,DATEDIF(I147,'ObjProd (2)'!$C$25,"ym")=0,
   INT(('ObjProd (2)'!$C$25-EDATE(I147,DATEDIF(I147,'ObjProd (2)'!$C$25,"y")*12+DATEDIF(I147,'ObjProd (2)'!$C$25,"ym")))/7)=0),
   "&lt; 1 sem.",
   IF(DATEDIF(I147,'ObjProd (2)'!$C$25,"y")&gt;0,DATEDIF(I147,'ObjProd (2)'!$C$25,"y") &amp; " " &amp; IF(DATEDIF(I147,'ObjProd (2)'!$C$25,"y")=1,"an ","ans "),"") &amp;
   IF(DATEDIF(I147,'ObjProd (2)'!$C$25,"ym")&gt;0,DATEDIF(I147,'ObjProd (2)'!$C$25,"ym") &amp; " mois ", "") &amp;
   IF(INT(('ObjProd (2)'!$C$25-EDATE(I147,DATEDIF(I147,'ObjProd (2)'!$C$25,"y")*12+DATEDIF(I147,'ObjProd (2)'!$C$25,"ym")))/7)&gt;0,
      INT(('ObjProd (2)'!$C$25-EDATE(I147,DATEDIF(I147,'ObjProd (2)'!$C$25,"y")*12+DATEDIF(I147,'ObjProd (2)'!$C$25,"ym")))/7) &amp; " sem.",
      "")
)
)</f>
        <v>1 sem.</v>
      </c>
      <c r="L147" s="11" t="str">
        <f t="shared" si="25"/>
        <v>XM12</v>
      </c>
      <c r="M147" s="9">
        <f t="shared" si="26"/>
        <v>14</v>
      </c>
      <c r="N147" s="9" t="str" cm="1">
        <f t="array" aca="1" ref="N147" ca="1">LEFT(L147, IF(ISNUMBER(SUBSTITUTE(_xludf.MID(L147, 2, 1), ".", ",")), 1, 2))</f>
        <v>XM</v>
      </c>
      <c r="O147" s="19">
        <f t="shared" ca="1" si="27"/>
        <v>12</v>
      </c>
      <c r="P147" s="9" t="str">
        <f t="shared" ca="1" si="31"/>
        <v>X</v>
      </c>
      <c r="Q147" s="9">
        <f t="shared" ca="1" si="32"/>
        <v>12</v>
      </c>
      <c r="R147" s="9" t="str">
        <f t="shared" ca="1" si="28"/>
        <v>X12</v>
      </c>
      <c r="S147" t="str" cm="1">
        <f t="array" ref="S147">IF(ISBLANK(C147),"",IFERROR(INDEX(ListeSeries!$A$2:$A$1045, MATCH(1, (DatasScan!G147=ListeSeries!$B$2:$B$1045) * (DatasScan!H147&gt;=ListeSeries!$D$2:$D$1045) * (DatasScan!H147&lt;=ListeSeries!$E$2:$E$1045), 0)), "no match"))</f>
        <v>BARHEE</v>
      </c>
      <c r="T147" s="7" t="str" cm="1">
        <f t="array" ref="T147">IF(ISBLANK(C147),"",IFERROR(INDEX(ListeSeries!$C$2:$C$1045, MATCH(1, (DatasScan!G147=ListeSeries!$B$2:$B$1045) * (DatasScan!H147&gt;=ListeSeries!$D$2:$D$1045) * (DatasScan!H147&lt;=ListeSeries!$E$2:$E$1045), 0)), "no match"))</f>
        <v>BAHREE 92</v>
      </c>
      <c r="U147" s="11" t="str" cm="1">
        <f t="array" ref="U147">IF(ISBLANK(C147),"",IFERROR(INDEX(ListeSeries!$F$2:$F$1045, MATCH(1, (DatasScan!G147=ListeSeries!$B$2:$B$1045) * (DatasScan!H147&gt;=ListeSeries!$D$2:$D$1045) * (DatasScan!H147&lt;=ListeSeries!$E$2:$E$1045), 0)), "no match"))</f>
        <v>2308-2322</v>
      </c>
    </row>
    <row r="148" spans="1:21" x14ac:dyDescent="0.25">
      <c r="A148" s="6" t="str">
        <f t="shared" si="29"/>
        <v>2</v>
      </c>
      <c r="B148" s="272" t="s">
        <v>986</v>
      </c>
      <c r="C148" s="206" t="s">
        <v>3300</v>
      </c>
      <c r="E148" s="11">
        <v>4</v>
      </c>
      <c r="F148" s="7" t="str">
        <f t="shared" si="30"/>
        <v>707220250911XM1</v>
      </c>
      <c r="G148" s="21" t="str">
        <f>IF(ISBLANK(C148),"",_xlfn.XLOOKUP(_xlfn.XLOOKUP(VALUE(LEFT(C148,4)),Souches!$B$2:$B$15000,Souches!$E$2:$E$15000),Varietes!$B$2:$B$500,Varietes!$C$2:$C$500))</f>
        <v>BRAHY</v>
      </c>
      <c r="H148" s="19">
        <f>IF(ISBLANK(C148),"",_xlfn.XLOOKUP(VALUE(LEFT(C148,4)),Souches!$B$2:$B$15000,Souches!$D$2:$D$15000))</f>
        <v>2306</v>
      </c>
      <c r="I148" s="10">
        <f t="shared" si="24"/>
        <v>45911</v>
      </c>
      <c r="J148" s="19">
        <f>IF(I148="","",INT(('ObjProd (2)'!$C$25-I148)/7 * (ABS('ObjProd (2)'!$C$25-I148)&gt;=7)))</f>
        <v>1</v>
      </c>
      <c r="K148" s="10" t="str">
        <f>IF(I148="","",
IF(AND(DATEDIF(I148,'ObjProd (2)'!$C$25,"y")=0,DATEDIF(I148,'ObjProd (2)'!$C$25,"ym")=0,
   INT(('ObjProd (2)'!$C$25-EDATE(I148,DATEDIF(I148,'ObjProd (2)'!$C$25,"y")*12+DATEDIF(I148,'ObjProd (2)'!$C$25,"ym")))/7)=0),
   "&lt; 1 sem.",
   IF(DATEDIF(I148,'ObjProd (2)'!$C$25,"y")&gt;0,DATEDIF(I148,'ObjProd (2)'!$C$25,"y") &amp; " " &amp; IF(DATEDIF(I148,'ObjProd (2)'!$C$25,"y")=1,"an ","ans "),"") &amp;
   IF(DATEDIF(I148,'ObjProd (2)'!$C$25,"ym")&gt;0,DATEDIF(I148,'ObjProd (2)'!$C$25,"ym") &amp; " mois ", "") &amp;
   IF(INT(('ObjProd (2)'!$C$25-EDATE(I148,DATEDIF(I148,'ObjProd (2)'!$C$25,"y")*12+DATEDIF(I148,'ObjProd (2)'!$C$25,"ym")))/7)&gt;0,
      INT(('ObjProd (2)'!$C$25-EDATE(I148,DATEDIF(I148,'ObjProd (2)'!$C$25,"y")*12+DATEDIF(I148,'ObjProd (2)'!$C$25,"ym")))/7) &amp; " sem.",
      "")
)
)</f>
        <v>1 sem.</v>
      </c>
      <c r="L148" s="11" t="str">
        <f t="shared" si="25"/>
        <v>XM18</v>
      </c>
      <c r="M148" s="9">
        <f t="shared" si="26"/>
        <v>4</v>
      </c>
      <c r="N148" s="9" t="str" cm="1">
        <f t="array" aca="1" ref="N148" ca="1">LEFT(L148, IF(ISNUMBER(SUBSTITUTE(_xludf.MID(L148, 2, 1), ".", ",")), 1, 2))</f>
        <v>XM</v>
      </c>
      <c r="O148" s="19">
        <f t="shared" ca="1" si="27"/>
        <v>18</v>
      </c>
      <c r="P148" s="9" t="str">
        <f t="shared" ca="1" si="31"/>
        <v>X</v>
      </c>
      <c r="Q148" s="9" t="str">
        <f t="shared" ca="1" si="32"/>
        <v>13+</v>
      </c>
      <c r="R148" s="9" t="str">
        <f t="shared" ca="1" si="28"/>
        <v>X13+</v>
      </c>
      <c r="S148" t="str" cm="1">
        <f t="array" ref="S148">IF(ISBLANK(C148),"",IFERROR(INDEX(ListeSeries!$A$2:$A$1045, MATCH(1, (DatasScan!G148=ListeSeries!$B$2:$B$1045) * (DatasScan!H148&gt;=ListeSeries!$D$2:$D$1045) * (DatasScan!H148&lt;=ListeSeries!$E$2:$E$1045), 0)), "no match"))</f>
        <v>BARHEE</v>
      </c>
      <c r="T148" s="7" t="str" cm="1">
        <f t="array" ref="T148">IF(ISBLANK(C148),"",IFERROR(INDEX(ListeSeries!$C$2:$C$1045, MATCH(1, (DatasScan!G148=ListeSeries!$B$2:$B$1045) * (DatasScan!H148&gt;=ListeSeries!$D$2:$D$1045) * (DatasScan!H148&lt;=ListeSeries!$E$2:$E$1045), 0)), "no match"))</f>
        <v>BAHREE 91</v>
      </c>
      <c r="U148" s="11" t="str" cm="1">
        <f t="array" ref="U148">IF(ISBLANK(C148),"",IFERROR(INDEX(ListeSeries!$F$2:$F$1045, MATCH(1, (DatasScan!G148=ListeSeries!$B$2:$B$1045) * (DatasScan!H148&gt;=ListeSeries!$D$2:$D$1045) * (DatasScan!H148&lt;=ListeSeries!$E$2:$E$1045), 0)), "no match"))</f>
        <v>2278-2307</v>
      </c>
    </row>
    <row r="149" spans="1:21" x14ac:dyDescent="0.25">
      <c r="A149" s="6" t="str">
        <f t="shared" si="29"/>
        <v>2</v>
      </c>
      <c r="B149" s="272" t="s">
        <v>986</v>
      </c>
      <c r="C149" s="206" t="s">
        <v>3301</v>
      </c>
      <c r="E149" s="11">
        <v>3</v>
      </c>
      <c r="F149" s="7" t="str">
        <f t="shared" si="30"/>
        <v>707220250911XM1</v>
      </c>
      <c r="G149" s="21" t="str">
        <f>IF(ISBLANK(C149),"",_xlfn.XLOOKUP(_xlfn.XLOOKUP(VALUE(LEFT(C149,4)),Souches!$B$2:$B$15000,Souches!$E$2:$E$15000),Varietes!$B$2:$B$500,Varietes!$C$2:$C$500))</f>
        <v>BRAHY</v>
      </c>
      <c r="H149" s="19">
        <f>IF(ISBLANK(C149),"",_xlfn.XLOOKUP(VALUE(LEFT(C149,4)),Souches!$B$2:$B$15000,Souches!$D$2:$D$15000))</f>
        <v>2306</v>
      </c>
      <c r="I149" s="10">
        <f t="shared" si="24"/>
        <v>45911</v>
      </c>
      <c r="J149" s="19">
        <f>IF(I149="","",INT(('ObjProd (2)'!$C$25-I149)/7 * (ABS('ObjProd (2)'!$C$25-I149)&gt;=7)))</f>
        <v>1</v>
      </c>
      <c r="K149" s="10" t="str">
        <f>IF(I149="","",
IF(AND(DATEDIF(I149,'ObjProd (2)'!$C$25,"y")=0,DATEDIF(I149,'ObjProd (2)'!$C$25,"ym")=0,
   INT(('ObjProd (2)'!$C$25-EDATE(I149,DATEDIF(I149,'ObjProd (2)'!$C$25,"y")*12+DATEDIF(I149,'ObjProd (2)'!$C$25,"ym")))/7)=0),
   "&lt; 1 sem.",
   IF(DATEDIF(I149,'ObjProd (2)'!$C$25,"y")&gt;0,DATEDIF(I149,'ObjProd (2)'!$C$25,"y") &amp; " " &amp; IF(DATEDIF(I149,'ObjProd (2)'!$C$25,"y")=1,"an ","ans "),"") &amp;
   IF(DATEDIF(I149,'ObjProd (2)'!$C$25,"ym")&gt;0,DATEDIF(I149,'ObjProd (2)'!$C$25,"ym") &amp; " mois ", "") &amp;
   IF(INT(('ObjProd (2)'!$C$25-EDATE(I149,DATEDIF(I149,'ObjProd (2)'!$C$25,"y")*12+DATEDIF(I149,'ObjProd (2)'!$C$25,"ym")))/7)&gt;0,
      INT(('ObjProd (2)'!$C$25-EDATE(I149,DATEDIF(I149,'ObjProd (2)'!$C$25,"y")*12+DATEDIF(I149,'ObjProd (2)'!$C$25,"ym")))/7) &amp; " sem.",
      "")
)
)</f>
        <v>1 sem.</v>
      </c>
      <c r="L149" s="11" t="str">
        <f t="shared" si="25"/>
        <v>XM16</v>
      </c>
      <c r="M149" s="9">
        <f t="shared" si="26"/>
        <v>3</v>
      </c>
      <c r="N149" s="9" t="str" cm="1">
        <f t="array" aca="1" ref="N149" ca="1">LEFT(L149, IF(ISNUMBER(SUBSTITUTE(_xludf.MID(L149, 2, 1), ".", ",")), 1, 2))</f>
        <v>XM</v>
      </c>
      <c r="O149" s="19">
        <f t="shared" ca="1" si="27"/>
        <v>16</v>
      </c>
      <c r="P149" s="9" t="str">
        <f t="shared" ca="1" si="31"/>
        <v>X</v>
      </c>
      <c r="Q149" s="9" t="str">
        <f t="shared" ca="1" si="32"/>
        <v>13+</v>
      </c>
      <c r="R149" s="9" t="str">
        <f t="shared" ca="1" si="28"/>
        <v>X13+</v>
      </c>
      <c r="S149" t="str" cm="1">
        <f t="array" ref="S149">IF(ISBLANK(C149),"",IFERROR(INDEX(ListeSeries!$A$2:$A$1045, MATCH(1, (DatasScan!G149=ListeSeries!$B$2:$B$1045) * (DatasScan!H149&gt;=ListeSeries!$D$2:$D$1045) * (DatasScan!H149&lt;=ListeSeries!$E$2:$E$1045), 0)), "no match"))</f>
        <v>BARHEE</v>
      </c>
      <c r="T149" s="7" t="str" cm="1">
        <f t="array" ref="T149">IF(ISBLANK(C149),"",IFERROR(INDEX(ListeSeries!$C$2:$C$1045, MATCH(1, (DatasScan!G149=ListeSeries!$B$2:$B$1045) * (DatasScan!H149&gt;=ListeSeries!$D$2:$D$1045) * (DatasScan!H149&lt;=ListeSeries!$E$2:$E$1045), 0)), "no match"))</f>
        <v>BAHREE 91</v>
      </c>
      <c r="U149" s="11" t="str" cm="1">
        <f t="array" ref="U149">IF(ISBLANK(C149),"",IFERROR(INDEX(ListeSeries!$F$2:$F$1045, MATCH(1, (DatasScan!G149=ListeSeries!$B$2:$B$1045) * (DatasScan!H149&gt;=ListeSeries!$D$2:$D$1045) * (DatasScan!H149&lt;=ListeSeries!$E$2:$E$1045), 0)), "no match"))</f>
        <v>2278-2307</v>
      </c>
    </row>
    <row r="150" spans="1:21" x14ac:dyDescent="0.25">
      <c r="A150" s="6" t="str">
        <f t="shared" si="29"/>
        <v>2</v>
      </c>
      <c r="B150" s="272" t="s">
        <v>986</v>
      </c>
      <c r="C150" s="206" t="s">
        <v>3302</v>
      </c>
      <c r="D150" s="8">
        <v>1</v>
      </c>
      <c r="F150" s="7" t="str">
        <f t="shared" si="30"/>
        <v>707220250911XM1</v>
      </c>
      <c r="G150" s="21" t="str">
        <f>IF(ISBLANK(C150),"",_xlfn.XLOOKUP(_xlfn.XLOOKUP(VALUE(LEFT(C150,4)),Souches!$B$2:$B$15000,Souches!$E$2:$E$15000),Varietes!$B$2:$B$500,Varietes!$C$2:$C$500))</f>
        <v>BRAHY</v>
      </c>
      <c r="H150" s="19">
        <f>IF(ISBLANK(C150),"",_xlfn.XLOOKUP(VALUE(LEFT(C150,4)),Souches!$B$2:$B$15000,Souches!$D$2:$D$15000))</f>
        <v>2306</v>
      </c>
      <c r="I150" s="10">
        <f t="shared" si="24"/>
        <v>45911</v>
      </c>
      <c r="J150" s="19">
        <f>IF(I150="","",INT(('ObjProd (2)'!$C$25-I150)/7 * (ABS('ObjProd (2)'!$C$25-I150)&gt;=7)))</f>
        <v>1</v>
      </c>
      <c r="K150" s="10" t="str">
        <f>IF(I150="","",
IF(AND(DATEDIF(I150,'ObjProd (2)'!$C$25,"y")=0,DATEDIF(I150,'ObjProd (2)'!$C$25,"ym")=0,
   INT(('ObjProd (2)'!$C$25-EDATE(I150,DATEDIF(I150,'ObjProd (2)'!$C$25,"y")*12+DATEDIF(I150,'ObjProd (2)'!$C$25,"ym")))/7)=0),
   "&lt; 1 sem.",
   IF(DATEDIF(I150,'ObjProd (2)'!$C$25,"y")&gt;0,DATEDIF(I150,'ObjProd (2)'!$C$25,"y") &amp; " " &amp; IF(DATEDIF(I150,'ObjProd (2)'!$C$25,"y")=1,"an ","ans "),"") &amp;
   IF(DATEDIF(I150,'ObjProd (2)'!$C$25,"ym")&gt;0,DATEDIF(I150,'ObjProd (2)'!$C$25,"ym") &amp; " mois ", "") &amp;
   IF(INT(('ObjProd (2)'!$C$25-EDATE(I150,DATEDIF(I150,'ObjProd (2)'!$C$25,"y")*12+DATEDIF(I150,'ObjProd (2)'!$C$25,"ym")))/7)&gt;0,
      INT(('ObjProd (2)'!$C$25-EDATE(I150,DATEDIF(I150,'ObjProd (2)'!$C$25,"y")*12+DATEDIF(I150,'ObjProd (2)'!$C$25,"ym")))/7) &amp; " sem.",
      "")
)
)</f>
        <v>1 sem.</v>
      </c>
      <c r="L150" s="11" t="str">
        <f t="shared" si="25"/>
        <v>XM17</v>
      </c>
      <c r="M150" s="9">
        <f t="shared" si="26"/>
        <v>14</v>
      </c>
      <c r="N150" s="9" t="str" cm="1">
        <f t="array" aca="1" ref="N150" ca="1">LEFT(L150, IF(ISNUMBER(SUBSTITUTE(_xludf.MID(L150, 2, 1), ".", ",")), 1, 2))</f>
        <v>XM</v>
      </c>
      <c r="O150" s="19">
        <f t="shared" ca="1" si="27"/>
        <v>17</v>
      </c>
      <c r="P150" s="9" t="str">
        <f t="shared" ca="1" si="31"/>
        <v>X</v>
      </c>
      <c r="Q150" s="9" t="str">
        <f t="shared" ca="1" si="32"/>
        <v>13+</v>
      </c>
      <c r="R150" s="9" t="str">
        <f t="shared" ca="1" si="28"/>
        <v>X13+</v>
      </c>
      <c r="S150" t="str" cm="1">
        <f t="array" ref="S150">IF(ISBLANK(C150),"",IFERROR(INDEX(ListeSeries!$A$2:$A$1045, MATCH(1, (DatasScan!G150=ListeSeries!$B$2:$B$1045) * (DatasScan!H150&gt;=ListeSeries!$D$2:$D$1045) * (DatasScan!H150&lt;=ListeSeries!$E$2:$E$1045), 0)), "no match"))</f>
        <v>BARHEE</v>
      </c>
      <c r="T150" s="7" t="str" cm="1">
        <f t="array" ref="T150">IF(ISBLANK(C150),"",IFERROR(INDEX(ListeSeries!$C$2:$C$1045, MATCH(1, (DatasScan!G150=ListeSeries!$B$2:$B$1045) * (DatasScan!H150&gt;=ListeSeries!$D$2:$D$1045) * (DatasScan!H150&lt;=ListeSeries!$E$2:$E$1045), 0)), "no match"))</f>
        <v>BAHREE 91</v>
      </c>
      <c r="U150" s="11" t="str" cm="1">
        <f t="array" ref="U150">IF(ISBLANK(C150),"",IFERROR(INDEX(ListeSeries!$F$2:$F$1045, MATCH(1, (DatasScan!G150=ListeSeries!$B$2:$B$1045) * (DatasScan!H150&gt;=ListeSeries!$D$2:$D$1045) * (DatasScan!H150&lt;=ListeSeries!$E$2:$E$1045), 0)), "no match"))</f>
        <v>2278-2307</v>
      </c>
    </row>
    <row r="151" spans="1:21" x14ac:dyDescent="0.25">
      <c r="A151" s="6" t="str">
        <f t="shared" si="29"/>
        <v>2</v>
      </c>
      <c r="B151" s="8" t="s">
        <v>1488</v>
      </c>
      <c r="C151" s="206" t="s">
        <v>3303</v>
      </c>
      <c r="D151" s="8">
        <v>15</v>
      </c>
      <c r="F151" s="7" t="str">
        <f t="shared" si="30"/>
        <v>707220250901XM1</v>
      </c>
      <c r="G151" s="21" t="str">
        <f>IF(ISBLANK(C151),"",_xlfn.XLOOKUP(_xlfn.XLOOKUP(VALUE(LEFT(C151,4)),Souches!$B$2:$B$15000,Souches!$E$2:$E$15000),Varietes!$B$2:$B$500,Varietes!$C$2:$C$500))</f>
        <v>BRAHY</v>
      </c>
      <c r="H151" s="19">
        <f>IF(ISBLANK(C151),"",_xlfn.XLOOKUP(VALUE(LEFT(C151,4)),Souches!$B$2:$B$15000,Souches!$D$2:$D$15000))</f>
        <v>2306</v>
      </c>
      <c r="I151" s="10">
        <f t="shared" si="24"/>
        <v>45901</v>
      </c>
      <c r="J151" s="19">
        <f>IF(I151="","",INT(('ObjProd (2)'!$C$25-I151)/7 * (ABS('ObjProd (2)'!$C$25-I151)&gt;=7)))</f>
        <v>2</v>
      </c>
      <c r="K151" s="10" t="str">
        <f>IF(I151="","",
IF(AND(DATEDIF(I151,'ObjProd (2)'!$C$25,"y")=0,DATEDIF(I151,'ObjProd (2)'!$C$25,"ym")=0,
   INT(('ObjProd (2)'!$C$25-EDATE(I151,DATEDIF(I151,'ObjProd (2)'!$C$25,"y")*12+DATEDIF(I151,'ObjProd (2)'!$C$25,"ym")))/7)=0),
   "&lt; 1 sem.",
   IF(DATEDIF(I151,'ObjProd (2)'!$C$25,"y")&gt;0,DATEDIF(I151,'ObjProd (2)'!$C$25,"y") &amp; " " &amp; IF(DATEDIF(I151,'ObjProd (2)'!$C$25,"y")=1,"an ","ans "),"") &amp;
   IF(DATEDIF(I151,'ObjProd (2)'!$C$25,"ym")&gt;0,DATEDIF(I151,'ObjProd (2)'!$C$25,"ym") &amp; " mois ", "") &amp;
   IF(INT(('ObjProd (2)'!$C$25-EDATE(I151,DATEDIF(I151,'ObjProd (2)'!$C$25,"y")*12+DATEDIF(I151,'ObjProd (2)'!$C$25,"ym")))/7)&gt;0,
      INT(('ObjProd (2)'!$C$25-EDATE(I151,DATEDIF(I151,'ObjProd (2)'!$C$25,"y")*12+DATEDIF(I151,'ObjProd (2)'!$C$25,"ym")))/7) &amp; " sem.",
      "")
)
)</f>
        <v>2 sem.</v>
      </c>
      <c r="L151" s="11" t="str">
        <f t="shared" si="25"/>
        <v>XM18</v>
      </c>
      <c r="M151" s="9">
        <f t="shared" si="26"/>
        <v>210</v>
      </c>
      <c r="N151" s="9" t="str" cm="1">
        <f t="array" aca="1" ref="N151" ca="1">LEFT(L151, IF(ISNUMBER(SUBSTITUTE(_xludf.MID(L151, 2, 1), ".", ",")), 1, 2))</f>
        <v>XM</v>
      </c>
      <c r="O151" s="19">
        <f t="shared" ca="1" si="27"/>
        <v>18</v>
      </c>
      <c r="P151" s="9" t="str">
        <f t="shared" ca="1" si="31"/>
        <v>X</v>
      </c>
      <c r="Q151" s="9" t="str">
        <f t="shared" ca="1" si="32"/>
        <v>13+</v>
      </c>
      <c r="R151" s="9" t="str">
        <f t="shared" ca="1" si="28"/>
        <v>X13+</v>
      </c>
      <c r="S151" t="str" cm="1">
        <f t="array" ref="S151">IF(ISBLANK(C151),"",IFERROR(INDEX(ListeSeries!$A$2:$A$1045, MATCH(1, (DatasScan!G151=ListeSeries!$B$2:$B$1045) * (DatasScan!H151&gt;=ListeSeries!$D$2:$D$1045) * (DatasScan!H151&lt;=ListeSeries!$E$2:$E$1045), 0)), "no match"))</f>
        <v>BARHEE</v>
      </c>
      <c r="T151" s="7" t="str" cm="1">
        <f t="array" ref="T151">IF(ISBLANK(C151),"",IFERROR(INDEX(ListeSeries!$C$2:$C$1045, MATCH(1, (DatasScan!G151=ListeSeries!$B$2:$B$1045) * (DatasScan!H151&gt;=ListeSeries!$D$2:$D$1045) * (DatasScan!H151&lt;=ListeSeries!$E$2:$E$1045), 0)), "no match"))</f>
        <v>BAHREE 91</v>
      </c>
      <c r="U151" s="11" t="str" cm="1">
        <f t="array" ref="U151">IF(ISBLANK(C151),"",IFERROR(INDEX(ListeSeries!$F$2:$F$1045, MATCH(1, (DatasScan!G151=ListeSeries!$B$2:$B$1045) * (DatasScan!H151&gt;=ListeSeries!$D$2:$D$1045) * (DatasScan!H151&lt;=ListeSeries!$E$2:$E$1045), 0)), "no match"))</f>
        <v>2278-2307</v>
      </c>
    </row>
    <row r="152" spans="1:21" x14ac:dyDescent="0.25">
      <c r="A152" s="6" t="str">
        <f t="shared" si="29"/>
        <v>2</v>
      </c>
      <c r="B152" s="272" t="s">
        <v>1488</v>
      </c>
      <c r="C152" s="206" t="s">
        <v>3304</v>
      </c>
      <c r="D152" s="8">
        <v>1</v>
      </c>
      <c r="F152" s="7" t="str">
        <f t="shared" si="30"/>
        <v>707220250903G 1</v>
      </c>
      <c r="G152" s="21" t="str">
        <f>IF(ISBLANK(C152),"",_xlfn.XLOOKUP(_xlfn.XLOOKUP(VALUE(LEFT(C152,4)),Souches!$B$2:$B$15000,Souches!$E$2:$E$15000),Varietes!$B$2:$B$500,Varietes!$C$2:$C$500))</f>
        <v>BRAHY</v>
      </c>
      <c r="H152" s="19">
        <f>IF(ISBLANK(C152),"",_xlfn.XLOOKUP(VALUE(LEFT(C152,4)),Souches!$B$2:$B$15000,Souches!$D$2:$D$15000))</f>
        <v>2306</v>
      </c>
      <c r="I152" s="10">
        <f t="shared" si="24"/>
        <v>45903</v>
      </c>
      <c r="J152" s="19">
        <f>IF(I152="","",INT(('ObjProd (2)'!$C$25-I152)/7 * (ABS('ObjProd (2)'!$C$25-I152)&gt;=7)))</f>
        <v>2</v>
      </c>
      <c r="K152" s="10" t="str">
        <f>IF(I152="","",
IF(AND(DATEDIF(I152,'ObjProd (2)'!$C$25,"y")=0,DATEDIF(I152,'ObjProd (2)'!$C$25,"ym")=0,
   INT(('ObjProd (2)'!$C$25-EDATE(I152,DATEDIF(I152,'ObjProd (2)'!$C$25,"y")*12+DATEDIF(I152,'ObjProd (2)'!$C$25,"ym")))/7)=0),
   "&lt; 1 sem.",
   IF(DATEDIF(I152,'ObjProd (2)'!$C$25,"y")&gt;0,DATEDIF(I152,'ObjProd (2)'!$C$25,"y") &amp; " " &amp; IF(DATEDIF(I152,'ObjProd (2)'!$C$25,"y")=1,"an ","ans "),"") &amp;
   IF(DATEDIF(I152,'ObjProd (2)'!$C$25,"ym")&gt;0,DATEDIF(I152,'ObjProd (2)'!$C$25,"ym") &amp; " mois ", "") &amp;
   IF(INT(('ObjProd (2)'!$C$25-EDATE(I152,DATEDIF(I152,'ObjProd (2)'!$C$25,"y")*12+DATEDIF(I152,'ObjProd (2)'!$C$25,"ym")))/7)&gt;0,
      INT(('ObjProd (2)'!$C$25-EDATE(I152,DATEDIF(I152,'ObjProd (2)'!$C$25,"y")*12+DATEDIF(I152,'ObjProd (2)'!$C$25,"ym")))/7) &amp; " sem.",
      "")
)
)</f>
        <v>2 sem.</v>
      </c>
      <c r="L152" s="11" t="str">
        <f t="shared" si="25"/>
        <v>G 16</v>
      </c>
      <c r="M152" s="9">
        <f t="shared" si="26"/>
        <v>14</v>
      </c>
      <c r="N152" s="9" t="str" cm="1">
        <f t="array" aca="1" ref="N152" ca="1">LEFT(L152, IF(ISNUMBER(SUBSTITUTE(_xludf.MID(L152, 2, 1), ".", ",")), 1, 2))</f>
        <v xml:space="preserve">G </v>
      </c>
      <c r="O152" s="19">
        <f t="shared" ca="1" si="27"/>
        <v>16</v>
      </c>
      <c r="P152" s="9" t="str">
        <f t="shared" ca="1" si="31"/>
        <v>X</v>
      </c>
      <c r="Q152" s="9" t="str">
        <f t="shared" ca="1" si="32"/>
        <v>13+</v>
      </c>
      <c r="R152" s="9" t="str">
        <f t="shared" ca="1" si="28"/>
        <v>X13+</v>
      </c>
      <c r="S152" t="str" cm="1">
        <f t="array" ref="S152">IF(ISBLANK(C152),"",IFERROR(INDEX(ListeSeries!$A$2:$A$1045, MATCH(1, (DatasScan!G152=ListeSeries!$B$2:$B$1045) * (DatasScan!H152&gt;=ListeSeries!$D$2:$D$1045) * (DatasScan!H152&lt;=ListeSeries!$E$2:$E$1045), 0)), "no match"))</f>
        <v>BARHEE</v>
      </c>
      <c r="T152" s="7" t="str" cm="1">
        <f t="array" ref="T152">IF(ISBLANK(C152),"",IFERROR(INDEX(ListeSeries!$C$2:$C$1045, MATCH(1, (DatasScan!G152=ListeSeries!$B$2:$B$1045) * (DatasScan!H152&gt;=ListeSeries!$D$2:$D$1045) * (DatasScan!H152&lt;=ListeSeries!$E$2:$E$1045), 0)), "no match"))</f>
        <v>BAHREE 91</v>
      </c>
      <c r="U152" s="11" t="str" cm="1">
        <f t="array" ref="U152">IF(ISBLANK(C152),"",IFERROR(INDEX(ListeSeries!$F$2:$F$1045, MATCH(1, (DatasScan!G152=ListeSeries!$B$2:$B$1045) * (DatasScan!H152&gt;=ListeSeries!$D$2:$D$1045) * (DatasScan!H152&lt;=ListeSeries!$E$2:$E$1045), 0)), "no match"))</f>
        <v>2278-2307</v>
      </c>
    </row>
    <row r="153" spans="1:21" x14ac:dyDescent="0.25">
      <c r="A153" s="6" t="str">
        <f t="shared" si="29"/>
        <v>2</v>
      </c>
      <c r="B153" s="8" t="s">
        <v>3305</v>
      </c>
      <c r="C153" s="206" t="s">
        <v>3306</v>
      </c>
      <c r="E153" s="11">
        <v>6</v>
      </c>
      <c r="F153" s="7" t="str">
        <f t="shared" si="30"/>
        <v>709220250829E 2</v>
      </c>
      <c r="G153" s="21" t="str">
        <f>IF(ISBLANK(C153),"",_xlfn.XLOOKUP(_xlfn.XLOOKUP(VALUE(LEFT(C153,4)),Souches!$B$2:$B$15000,Souches!$E$2:$E$15000),Varietes!$B$2:$B$500,Varietes!$C$2:$C$500))</f>
        <v>BRAHY</v>
      </c>
      <c r="H153" s="19">
        <f>IF(ISBLANK(C153),"",_xlfn.XLOOKUP(VALUE(LEFT(C153,4)),Souches!$B$2:$B$15000,Souches!$D$2:$D$15000))</f>
        <v>2311</v>
      </c>
      <c r="I153" s="10">
        <f t="shared" si="24"/>
        <v>45898</v>
      </c>
      <c r="J153" s="19">
        <f>IF(I153="","",INT(('ObjProd (2)'!$C$25-I153)/7 * (ABS('ObjProd (2)'!$C$25-I153)&gt;=7)))</f>
        <v>2</v>
      </c>
      <c r="K153" s="10" t="str">
        <f>IF(I153="","",
IF(AND(DATEDIF(I153,'ObjProd (2)'!$C$25,"y")=0,DATEDIF(I153,'ObjProd (2)'!$C$25,"ym")=0,
   INT(('ObjProd (2)'!$C$25-EDATE(I153,DATEDIF(I153,'ObjProd (2)'!$C$25,"y")*12+DATEDIF(I153,'ObjProd (2)'!$C$25,"ym")))/7)=0),
   "&lt; 1 sem.",
   IF(DATEDIF(I153,'ObjProd (2)'!$C$25,"y")&gt;0,DATEDIF(I153,'ObjProd (2)'!$C$25,"y") &amp; " " &amp; IF(DATEDIF(I153,'ObjProd (2)'!$C$25,"y")=1,"an ","ans "),"") &amp;
   IF(DATEDIF(I153,'ObjProd (2)'!$C$25,"ym")&gt;0,DATEDIF(I153,'ObjProd (2)'!$C$25,"ym") &amp; " mois ", "") &amp;
   IF(INT(('ObjProd (2)'!$C$25-EDATE(I153,DATEDIF(I153,'ObjProd (2)'!$C$25,"y")*12+DATEDIF(I153,'ObjProd (2)'!$C$25,"ym")))/7)&gt;0,
      INT(('ObjProd (2)'!$C$25-EDATE(I153,DATEDIF(I153,'ObjProd (2)'!$C$25,"y")*12+DATEDIF(I153,'ObjProd (2)'!$C$25,"ym")))/7) &amp; " sem.",
      "")
)
)</f>
        <v>2 sem.</v>
      </c>
      <c r="L153" s="11" t="str">
        <f t="shared" si="25"/>
        <v xml:space="preserve">E 2 </v>
      </c>
      <c r="M153" s="9">
        <f t="shared" si="26"/>
        <v>6</v>
      </c>
      <c r="N153" s="9" t="str" cm="1">
        <f t="array" aca="1" ref="N153" ca="1">LEFT(L153, IF(ISNUMBER(SUBSTITUTE(_xludf.MID(L153, 2, 1), ".", ",")), 1, 2))</f>
        <v xml:space="preserve">E </v>
      </c>
      <c r="O153" s="19">
        <f t="shared" ca="1" si="27"/>
        <v>2</v>
      </c>
      <c r="P153" s="9" t="str">
        <f t="shared" ca="1" si="31"/>
        <v>E</v>
      </c>
      <c r="Q153" s="9">
        <f t="shared" ca="1" si="32"/>
        <v>2</v>
      </c>
      <c r="R153" s="9" t="str">
        <f t="shared" ca="1" si="28"/>
        <v>E2</v>
      </c>
      <c r="S153" t="str" cm="1">
        <f t="array" ref="S153">IF(ISBLANK(C153),"",IFERROR(INDEX(ListeSeries!$A$2:$A$1045, MATCH(1, (DatasScan!G153=ListeSeries!$B$2:$B$1045) * (DatasScan!H153&gt;=ListeSeries!$D$2:$D$1045) * (DatasScan!H153&lt;=ListeSeries!$E$2:$E$1045), 0)), "no match"))</f>
        <v>BARHEE</v>
      </c>
      <c r="T153" s="7" t="str" cm="1">
        <f t="array" ref="T153">IF(ISBLANK(C153),"",IFERROR(INDEX(ListeSeries!$C$2:$C$1045, MATCH(1, (DatasScan!G153=ListeSeries!$B$2:$B$1045) * (DatasScan!H153&gt;=ListeSeries!$D$2:$D$1045) * (DatasScan!H153&lt;=ListeSeries!$E$2:$E$1045), 0)), "no match"))</f>
        <v>BAHREE 92</v>
      </c>
      <c r="U153" s="11" t="str" cm="1">
        <f t="array" ref="U153">IF(ISBLANK(C153),"",IFERROR(INDEX(ListeSeries!$F$2:$F$1045, MATCH(1, (DatasScan!G153=ListeSeries!$B$2:$B$1045) * (DatasScan!H153&gt;=ListeSeries!$D$2:$D$1045) * (DatasScan!H153&lt;=ListeSeries!$E$2:$E$1045), 0)), "no match"))</f>
        <v>2308-2322</v>
      </c>
    </row>
    <row r="154" spans="1:21" x14ac:dyDescent="0.25">
      <c r="A154" s="6" t="str">
        <f t="shared" si="29"/>
        <v>2</v>
      </c>
      <c r="B154" s="272" t="s">
        <v>3305</v>
      </c>
      <c r="C154" s="206" t="s">
        <v>3307</v>
      </c>
      <c r="E154" s="11">
        <v>7</v>
      </c>
      <c r="F154" s="7" t="str">
        <f t="shared" si="30"/>
        <v>707220250901E 2</v>
      </c>
      <c r="G154" s="21" t="str">
        <f>IF(ISBLANK(C154),"",_xlfn.XLOOKUP(_xlfn.XLOOKUP(VALUE(LEFT(C154,4)),Souches!$B$2:$B$15000,Souches!$E$2:$E$15000),Varietes!$B$2:$B$500,Varietes!$C$2:$C$500))</f>
        <v>BRAHY</v>
      </c>
      <c r="H154" s="19">
        <f>IF(ISBLANK(C154),"",_xlfn.XLOOKUP(VALUE(LEFT(C154,4)),Souches!$B$2:$B$15000,Souches!$D$2:$D$15000))</f>
        <v>2306</v>
      </c>
      <c r="I154" s="10">
        <f t="shared" si="24"/>
        <v>45901</v>
      </c>
      <c r="J154" s="19">
        <f>IF(I154="","",INT(('ObjProd (2)'!$C$25-I154)/7 * (ABS('ObjProd (2)'!$C$25-I154)&gt;=7)))</f>
        <v>2</v>
      </c>
      <c r="K154" s="10" t="str">
        <f>IF(I154="","",
IF(AND(DATEDIF(I154,'ObjProd (2)'!$C$25,"y")=0,DATEDIF(I154,'ObjProd (2)'!$C$25,"ym")=0,
   INT(('ObjProd (2)'!$C$25-EDATE(I154,DATEDIF(I154,'ObjProd (2)'!$C$25,"y")*12+DATEDIF(I154,'ObjProd (2)'!$C$25,"ym")))/7)=0),
   "&lt; 1 sem.",
   IF(DATEDIF(I154,'ObjProd (2)'!$C$25,"y")&gt;0,DATEDIF(I154,'ObjProd (2)'!$C$25,"y") &amp; " " &amp; IF(DATEDIF(I154,'ObjProd (2)'!$C$25,"y")=1,"an ","ans "),"") &amp;
   IF(DATEDIF(I154,'ObjProd (2)'!$C$25,"ym")&gt;0,DATEDIF(I154,'ObjProd (2)'!$C$25,"ym") &amp; " mois ", "") &amp;
   IF(INT(('ObjProd (2)'!$C$25-EDATE(I154,DATEDIF(I154,'ObjProd (2)'!$C$25,"y")*12+DATEDIF(I154,'ObjProd (2)'!$C$25,"ym")))/7)&gt;0,
      INT(('ObjProd (2)'!$C$25-EDATE(I154,DATEDIF(I154,'ObjProd (2)'!$C$25,"y")*12+DATEDIF(I154,'ObjProd (2)'!$C$25,"ym")))/7) &amp; " sem.",
      "")
)
)</f>
        <v>2 sem.</v>
      </c>
      <c r="L154" s="11" t="str">
        <f t="shared" si="25"/>
        <v xml:space="preserve">E 2 </v>
      </c>
      <c r="M154" s="9">
        <f t="shared" si="26"/>
        <v>7</v>
      </c>
      <c r="N154" s="9" t="str" cm="1">
        <f t="array" aca="1" ref="N154" ca="1">LEFT(L154, IF(ISNUMBER(SUBSTITUTE(_xludf.MID(L154, 2, 1), ".", ",")), 1, 2))</f>
        <v xml:space="preserve">E </v>
      </c>
      <c r="O154" s="19">
        <f t="shared" ca="1" si="27"/>
        <v>2</v>
      </c>
      <c r="P154" s="9" t="str">
        <f t="shared" ca="1" si="31"/>
        <v>E</v>
      </c>
      <c r="Q154" s="9">
        <f t="shared" ca="1" si="32"/>
        <v>2</v>
      </c>
      <c r="R154" s="9" t="str">
        <f t="shared" ca="1" si="28"/>
        <v>E2</v>
      </c>
      <c r="S154" t="str" cm="1">
        <f t="array" ref="S154">IF(ISBLANK(C154),"",IFERROR(INDEX(ListeSeries!$A$2:$A$1045, MATCH(1, (DatasScan!G154=ListeSeries!$B$2:$B$1045) * (DatasScan!H154&gt;=ListeSeries!$D$2:$D$1045) * (DatasScan!H154&lt;=ListeSeries!$E$2:$E$1045), 0)), "no match"))</f>
        <v>BARHEE</v>
      </c>
      <c r="T154" s="7" t="str" cm="1">
        <f t="array" ref="T154">IF(ISBLANK(C154),"",IFERROR(INDEX(ListeSeries!$C$2:$C$1045, MATCH(1, (DatasScan!G154=ListeSeries!$B$2:$B$1045) * (DatasScan!H154&gt;=ListeSeries!$D$2:$D$1045) * (DatasScan!H154&lt;=ListeSeries!$E$2:$E$1045), 0)), "no match"))</f>
        <v>BAHREE 91</v>
      </c>
      <c r="U154" s="11" t="str" cm="1">
        <f t="array" ref="U154">IF(ISBLANK(C154),"",IFERROR(INDEX(ListeSeries!$F$2:$F$1045, MATCH(1, (DatasScan!G154=ListeSeries!$B$2:$B$1045) * (DatasScan!H154&gt;=ListeSeries!$D$2:$D$1045) * (DatasScan!H154&lt;=ListeSeries!$E$2:$E$1045), 0)), "no match"))</f>
        <v>2278-2307</v>
      </c>
    </row>
    <row r="155" spans="1:21" x14ac:dyDescent="0.25">
      <c r="A155" s="6" t="str">
        <f t="shared" si="29"/>
        <v>2</v>
      </c>
      <c r="B155" s="272" t="s">
        <v>3305</v>
      </c>
      <c r="C155" s="206" t="s">
        <v>3308</v>
      </c>
      <c r="E155" s="11">
        <v>5</v>
      </c>
      <c r="F155" s="7" t="str">
        <f t="shared" si="30"/>
        <v>866120250829E 2</v>
      </c>
      <c r="G155" s="21" t="str">
        <f>IF(ISBLANK(C155),"",_xlfn.XLOOKUP(_xlfn.XLOOKUP(VALUE(LEFT(C155,4)),Souches!$B$2:$B$15000,Souches!$E$2:$E$15000),Varietes!$B$2:$B$500,Varietes!$C$2:$C$500))</f>
        <v>BRAHY</v>
      </c>
      <c r="H155" s="19">
        <f>IF(ISBLANK(C155),"",_xlfn.XLOOKUP(VALUE(LEFT(C155,4)),Souches!$B$2:$B$15000,Souches!$D$2:$D$15000))</f>
        <v>2977</v>
      </c>
      <c r="I155" s="10">
        <f t="shared" si="24"/>
        <v>45898</v>
      </c>
      <c r="J155" s="19">
        <f>IF(I155="","",INT(('ObjProd (2)'!$C$25-I155)/7 * (ABS('ObjProd (2)'!$C$25-I155)&gt;=7)))</f>
        <v>2</v>
      </c>
      <c r="K155" s="10" t="str">
        <f>IF(I155="","",
IF(AND(DATEDIF(I155,'ObjProd (2)'!$C$25,"y")=0,DATEDIF(I155,'ObjProd (2)'!$C$25,"ym")=0,
   INT(('ObjProd (2)'!$C$25-EDATE(I155,DATEDIF(I155,'ObjProd (2)'!$C$25,"y")*12+DATEDIF(I155,'ObjProd (2)'!$C$25,"ym")))/7)=0),
   "&lt; 1 sem.",
   IF(DATEDIF(I155,'ObjProd (2)'!$C$25,"y")&gt;0,DATEDIF(I155,'ObjProd (2)'!$C$25,"y") &amp; " " &amp; IF(DATEDIF(I155,'ObjProd (2)'!$C$25,"y")=1,"an ","ans "),"") &amp;
   IF(DATEDIF(I155,'ObjProd (2)'!$C$25,"ym")&gt;0,DATEDIF(I155,'ObjProd (2)'!$C$25,"ym") &amp; " mois ", "") &amp;
   IF(INT(('ObjProd (2)'!$C$25-EDATE(I155,DATEDIF(I155,'ObjProd (2)'!$C$25,"y")*12+DATEDIF(I155,'ObjProd (2)'!$C$25,"ym")))/7)&gt;0,
      INT(('ObjProd (2)'!$C$25-EDATE(I155,DATEDIF(I155,'ObjProd (2)'!$C$25,"y")*12+DATEDIF(I155,'ObjProd (2)'!$C$25,"ym")))/7) &amp; " sem.",
      "")
)
)</f>
        <v>2 sem.</v>
      </c>
      <c r="L155" s="11" t="str">
        <f t="shared" si="25"/>
        <v xml:space="preserve">E 2 </v>
      </c>
      <c r="M155" s="9">
        <f t="shared" si="26"/>
        <v>5</v>
      </c>
      <c r="N155" s="9" t="str" cm="1">
        <f t="array" aca="1" ref="N155" ca="1">LEFT(L155, IF(ISNUMBER(SUBSTITUTE(_xludf.MID(L155, 2, 1), ".", ",")), 1, 2))</f>
        <v xml:space="preserve">E </v>
      </c>
      <c r="O155" s="19">
        <f t="shared" ca="1" si="27"/>
        <v>2</v>
      </c>
      <c r="P155" s="9" t="str">
        <f t="shared" ca="1" si="31"/>
        <v>E</v>
      </c>
      <c r="Q155" s="9">
        <f t="shared" ca="1" si="32"/>
        <v>2</v>
      </c>
      <c r="R155" s="9" t="str">
        <f t="shared" ca="1" si="28"/>
        <v>E2</v>
      </c>
      <c r="S155" t="str" cm="1">
        <f t="array" ref="S155">IF(ISBLANK(C155),"",IFERROR(INDEX(ListeSeries!$A$2:$A$1045, MATCH(1, (DatasScan!G155=ListeSeries!$B$2:$B$1045) * (DatasScan!H155&gt;=ListeSeries!$D$2:$D$1045) * (DatasScan!H155&lt;=ListeSeries!$E$2:$E$1045), 0)), "no match"))</f>
        <v>BARHEE</v>
      </c>
      <c r="T155" s="7" t="str" cm="1">
        <f t="array" ref="T155">IF(ISBLANK(C155),"",IFERROR(INDEX(ListeSeries!$C$2:$C$1045, MATCH(1, (DatasScan!G155=ListeSeries!$B$2:$B$1045) * (DatasScan!H155&gt;=ListeSeries!$D$2:$D$1045) * (DatasScan!H155&lt;=ListeSeries!$E$2:$E$1045), 0)), "no match"))</f>
        <v>BAHREE 108</v>
      </c>
      <c r="U155" s="11" t="str" cm="1">
        <f t="array" ref="U155">IF(ISBLANK(C155),"",IFERROR(INDEX(ListeSeries!$F$2:$F$1045, MATCH(1, (DatasScan!G155=ListeSeries!$B$2:$B$1045) * (DatasScan!H155&gt;=ListeSeries!$D$2:$D$1045) * (DatasScan!H155&lt;=ListeSeries!$E$2:$E$1045), 0)), "no match"))</f>
        <v>2957-2986</v>
      </c>
    </row>
    <row r="156" spans="1:21" x14ac:dyDescent="0.25">
      <c r="A156" s="6" t="str">
        <f t="shared" si="29"/>
        <v>2</v>
      </c>
      <c r="B156" s="272" t="s">
        <v>3305</v>
      </c>
      <c r="C156" s="206" t="s">
        <v>3309</v>
      </c>
      <c r="E156" s="11">
        <v>8</v>
      </c>
      <c r="F156" s="7" t="str">
        <f t="shared" si="30"/>
        <v>707220250910E 2</v>
      </c>
      <c r="G156" s="21" t="str">
        <f>IF(ISBLANK(C156),"",_xlfn.XLOOKUP(_xlfn.XLOOKUP(VALUE(LEFT(C156,4)),Souches!$B$2:$B$15000,Souches!$E$2:$E$15000),Varietes!$B$2:$B$500,Varietes!$C$2:$C$500))</f>
        <v>BRAHY</v>
      </c>
      <c r="H156" s="19">
        <f>IF(ISBLANK(C156),"",_xlfn.XLOOKUP(VALUE(LEFT(C156,4)),Souches!$B$2:$B$15000,Souches!$D$2:$D$15000))</f>
        <v>2306</v>
      </c>
      <c r="I156" s="10">
        <f t="shared" si="24"/>
        <v>45910</v>
      </c>
      <c r="J156" s="19">
        <f>IF(I156="","",INT(('ObjProd (2)'!$C$25-I156)/7 * (ABS('ObjProd (2)'!$C$25-I156)&gt;=7)))</f>
        <v>1</v>
      </c>
      <c r="K156" s="10" t="str">
        <f>IF(I156="","",
IF(AND(DATEDIF(I156,'ObjProd (2)'!$C$25,"y")=0,DATEDIF(I156,'ObjProd (2)'!$C$25,"ym")=0,
   INT(('ObjProd (2)'!$C$25-EDATE(I156,DATEDIF(I156,'ObjProd (2)'!$C$25,"y")*12+DATEDIF(I156,'ObjProd (2)'!$C$25,"ym")))/7)=0),
   "&lt; 1 sem.",
   IF(DATEDIF(I156,'ObjProd (2)'!$C$25,"y")&gt;0,DATEDIF(I156,'ObjProd (2)'!$C$25,"y") &amp; " " &amp; IF(DATEDIF(I156,'ObjProd (2)'!$C$25,"y")=1,"an ","ans "),"") &amp;
   IF(DATEDIF(I156,'ObjProd (2)'!$C$25,"ym")&gt;0,DATEDIF(I156,'ObjProd (2)'!$C$25,"ym") &amp; " mois ", "") &amp;
   IF(INT(('ObjProd (2)'!$C$25-EDATE(I156,DATEDIF(I156,'ObjProd (2)'!$C$25,"y")*12+DATEDIF(I156,'ObjProd (2)'!$C$25,"ym")))/7)&gt;0,
      INT(('ObjProd (2)'!$C$25-EDATE(I156,DATEDIF(I156,'ObjProd (2)'!$C$25,"y")*12+DATEDIF(I156,'ObjProd (2)'!$C$25,"ym")))/7) &amp; " sem.",
      "")
)
)</f>
        <v>1 sem.</v>
      </c>
      <c r="L156" s="11" t="str">
        <f t="shared" si="25"/>
        <v xml:space="preserve">E 2 </v>
      </c>
      <c r="M156" s="9">
        <f t="shared" si="26"/>
        <v>8</v>
      </c>
      <c r="N156" s="9" t="str" cm="1">
        <f t="array" aca="1" ref="N156" ca="1">LEFT(L156, IF(ISNUMBER(SUBSTITUTE(_xludf.MID(L156, 2, 1), ".", ",")), 1, 2))</f>
        <v xml:space="preserve">E </v>
      </c>
      <c r="O156" s="19">
        <f t="shared" ca="1" si="27"/>
        <v>2</v>
      </c>
      <c r="P156" s="9" t="str">
        <f t="shared" ca="1" si="31"/>
        <v>E</v>
      </c>
      <c r="Q156" s="9">
        <f t="shared" ca="1" si="32"/>
        <v>2</v>
      </c>
      <c r="R156" s="9" t="str">
        <f t="shared" ca="1" si="28"/>
        <v>E2</v>
      </c>
      <c r="S156" t="str" cm="1">
        <f t="array" ref="S156">IF(ISBLANK(C156),"",IFERROR(INDEX(ListeSeries!$A$2:$A$1045, MATCH(1, (DatasScan!G156=ListeSeries!$B$2:$B$1045) * (DatasScan!H156&gt;=ListeSeries!$D$2:$D$1045) * (DatasScan!H156&lt;=ListeSeries!$E$2:$E$1045), 0)), "no match"))</f>
        <v>BARHEE</v>
      </c>
      <c r="T156" s="7" t="str" cm="1">
        <f t="array" ref="T156">IF(ISBLANK(C156),"",IFERROR(INDEX(ListeSeries!$C$2:$C$1045, MATCH(1, (DatasScan!G156=ListeSeries!$B$2:$B$1045) * (DatasScan!H156&gt;=ListeSeries!$D$2:$D$1045) * (DatasScan!H156&lt;=ListeSeries!$E$2:$E$1045), 0)), "no match"))</f>
        <v>BAHREE 91</v>
      </c>
      <c r="U156" s="11" t="str" cm="1">
        <f t="array" ref="U156">IF(ISBLANK(C156),"",IFERROR(INDEX(ListeSeries!$F$2:$F$1045, MATCH(1, (DatasScan!G156=ListeSeries!$B$2:$B$1045) * (DatasScan!H156&gt;=ListeSeries!$D$2:$D$1045) * (DatasScan!H156&lt;=ListeSeries!$E$2:$E$1045), 0)), "no match"))</f>
        <v>2278-2307</v>
      </c>
    </row>
    <row r="157" spans="1:21" x14ac:dyDescent="0.25">
      <c r="A157" s="6" t="str">
        <f t="shared" si="29"/>
        <v>2</v>
      </c>
      <c r="B157" s="8" t="s">
        <v>1493</v>
      </c>
      <c r="C157" s="206" t="s">
        <v>3310</v>
      </c>
      <c r="D157" s="8">
        <v>32</v>
      </c>
      <c r="F157" s="7" t="str">
        <f t="shared" si="30"/>
        <v>707220250903XM1</v>
      </c>
      <c r="G157" s="21" t="str">
        <f>IF(ISBLANK(C157),"",_xlfn.XLOOKUP(_xlfn.XLOOKUP(VALUE(LEFT(C157,4)),Souches!$B$2:$B$15000,Souches!$E$2:$E$15000),Varietes!$B$2:$B$500,Varietes!$C$2:$C$500))</f>
        <v>BRAHY</v>
      </c>
      <c r="H157" s="19">
        <f>IF(ISBLANK(C157),"",_xlfn.XLOOKUP(VALUE(LEFT(C157,4)),Souches!$B$2:$B$15000,Souches!$D$2:$D$15000))</f>
        <v>2306</v>
      </c>
      <c r="I157" s="10">
        <f t="shared" si="24"/>
        <v>45903</v>
      </c>
      <c r="J157" s="19">
        <f>IF(I157="","",INT(('ObjProd (2)'!$C$25-I157)/7 * (ABS('ObjProd (2)'!$C$25-I157)&gt;=7)))</f>
        <v>2</v>
      </c>
      <c r="K157" s="10" t="str">
        <f>IF(I157="","",
IF(AND(DATEDIF(I157,'ObjProd (2)'!$C$25,"y")=0,DATEDIF(I157,'ObjProd (2)'!$C$25,"ym")=0,
   INT(('ObjProd (2)'!$C$25-EDATE(I157,DATEDIF(I157,'ObjProd (2)'!$C$25,"y")*12+DATEDIF(I157,'ObjProd (2)'!$C$25,"ym")))/7)=0),
   "&lt; 1 sem.",
   IF(DATEDIF(I157,'ObjProd (2)'!$C$25,"y")&gt;0,DATEDIF(I157,'ObjProd (2)'!$C$25,"y") &amp; " " &amp; IF(DATEDIF(I157,'ObjProd (2)'!$C$25,"y")=1,"an ","ans "),"") &amp;
   IF(DATEDIF(I157,'ObjProd (2)'!$C$25,"ym")&gt;0,DATEDIF(I157,'ObjProd (2)'!$C$25,"ym") &amp; " mois ", "") &amp;
   IF(INT(('ObjProd (2)'!$C$25-EDATE(I157,DATEDIF(I157,'ObjProd (2)'!$C$25,"y")*12+DATEDIF(I157,'ObjProd (2)'!$C$25,"ym")))/7)&gt;0,
      INT(('ObjProd (2)'!$C$25-EDATE(I157,DATEDIF(I157,'ObjProd (2)'!$C$25,"y")*12+DATEDIF(I157,'ObjProd (2)'!$C$25,"ym")))/7) &amp; " sem.",
      "")
)
)</f>
        <v>2 sem.</v>
      </c>
      <c r="L157" s="11" t="str">
        <f t="shared" si="25"/>
        <v>XM18</v>
      </c>
      <c r="M157" s="9">
        <f t="shared" si="26"/>
        <v>448</v>
      </c>
      <c r="N157" s="9" t="str" cm="1">
        <f t="array" aca="1" ref="N157" ca="1">LEFT(L157, IF(ISNUMBER(SUBSTITUTE(_xludf.MID(L157, 2, 1), ".", ",")), 1, 2))</f>
        <v>XM</v>
      </c>
      <c r="O157" s="19">
        <f t="shared" ca="1" si="27"/>
        <v>18</v>
      </c>
      <c r="P157" s="9" t="str">
        <f t="shared" ca="1" si="31"/>
        <v>X</v>
      </c>
      <c r="Q157" s="9" t="str">
        <f t="shared" ca="1" si="32"/>
        <v>13+</v>
      </c>
      <c r="R157" s="9" t="str">
        <f t="shared" ca="1" si="28"/>
        <v>X13+</v>
      </c>
      <c r="S157" t="str" cm="1">
        <f t="array" ref="S157">IF(ISBLANK(C157),"",IFERROR(INDEX(ListeSeries!$A$2:$A$1045, MATCH(1, (DatasScan!G157=ListeSeries!$B$2:$B$1045) * (DatasScan!H157&gt;=ListeSeries!$D$2:$D$1045) * (DatasScan!H157&lt;=ListeSeries!$E$2:$E$1045), 0)), "no match"))</f>
        <v>BARHEE</v>
      </c>
      <c r="T157" s="7" t="str" cm="1">
        <f t="array" ref="T157">IF(ISBLANK(C157),"",IFERROR(INDEX(ListeSeries!$C$2:$C$1045, MATCH(1, (DatasScan!G157=ListeSeries!$B$2:$B$1045) * (DatasScan!H157&gt;=ListeSeries!$D$2:$D$1045) * (DatasScan!H157&lt;=ListeSeries!$E$2:$E$1045), 0)), "no match"))</f>
        <v>BAHREE 91</v>
      </c>
      <c r="U157" s="11" t="str" cm="1">
        <f t="array" ref="U157">IF(ISBLANK(C157),"",IFERROR(INDEX(ListeSeries!$F$2:$F$1045, MATCH(1, (DatasScan!G157=ListeSeries!$B$2:$B$1045) * (DatasScan!H157&gt;=ListeSeries!$D$2:$D$1045) * (DatasScan!H157&lt;=ListeSeries!$E$2:$E$1045), 0)), "no match"))</f>
        <v>2278-2307</v>
      </c>
    </row>
    <row r="158" spans="1:21" x14ac:dyDescent="0.25">
      <c r="A158" s="6" t="str">
        <f t="shared" si="29"/>
        <v>2</v>
      </c>
      <c r="B158" s="8" t="s">
        <v>995</v>
      </c>
      <c r="C158" s="206" t="s">
        <v>3311</v>
      </c>
      <c r="E158" s="11">
        <v>2</v>
      </c>
      <c r="F158" s="7" t="str">
        <f t="shared" si="30"/>
        <v>866120250908XR5</v>
      </c>
      <c r="G158" s="21" t="str">
        <f>IF(ISBLANK(C158),"",_xlfn.XLOOKUP(_xlfn.XLOOKUP(VALUE(LEFT(C158,4)),Souches!$B$2:$B$15000,Souches!$E$2:$E$15000),Varietes!$B$2:$B$500,Varietes!$C$2:$C$500))</f>
        <v>BRAHY</v>
      </c>
      <c r="H158" s="19">
        <f>IF(ISBLANK(C158),"",_xlfn.XLOOKUP(VALUE(LEFT(C158,4)),Souches!$B$2:$B$15000,Souches!$D$2:$D$15000))</f>
        <v>2977</v>
      </c>
      <c r="I158" s="10">
        <f t="shared" si="24"/>
        <v>45908</v>
      </c>
      <c r="J158" s="19">
        <f>IF(I158="","",INT(('ObjProd (2)'!$C$25-I158)/7 * (ABS('ObjProd (2)'!$C$25-I158)&gt;=7)))</f>
        <v>1</v>
      </c>
      <c r="K158" s="10" t="str">
        <f>IF(I158="","",
IF(AND(DATEDIF(I158,'ObjProd (2)'!$C$25,"y")=0,DATEDIF(I158,'ObjProd (2)'!$C$25,"ym")=0,
   INT(('ObjProd (2)'!$C$25-EDATE(I158,DATEDIF(I158,'ObjProd (2)'!$C$25,"y")*12+DATEDIF(I158,'ObjProd (2)'!$C$25,"ym")))/7)=0),
   "&lt; 1 sem.",
   IF(DATEDIF(I158,'ObjProd (2)'!$C$25,"y")&gt;0,DATEDIF(I158,'ObjProd (2)'!$C$25,"y") &amp; " " &amp; IF(DATEDIF(I158,'ObjProd (2)'!$C$25,"y")=1,"an ","ans "),"") &amp;
   IF(DATEDIF(I158,'ObjProd (2)'!$C$25,"ym")&gt;0,DATEDIF(I158,'ObjProd (2)'!$C$25,"ym") &amp; " mois ", "") &amp;
   IF(INT(('ObjProd (2)'!$C$25-EDATE(I158,DATEDIF(I158,'ObjProd (2)'!$C$25,"y")*12+DATEDIF(I158,'ObjProd (2)'!$C$25,"ym")))/7)&gt;0,
      INT(('ObjProd (2)'!$C$25-EDATE(I158,DATEDIF(I158,'ObjProd (2)'!$C$25,"y")*12+DATEDIF(I158,'ObjProd (2)'!$C$25,"ym")))/7) &amp; " sem.",
      "")
)
)</f>
        <v>1 sem.</v>
      </c>
      <c r="L158" s="11" t="str">
        <f t="shared" si="25"/>
        <v xml:space="preserve">XR5 </v>
      </c>
      <c r="M158" s="9">
        <f t="shared" si="26"/>
        <v>2</v>
      </c>
      <c r="N158" s="9" t="str" cm="1">
        <f t="array" aca="1" ref="N158" ca="1">LEFT(L158, IF(ISNUMBER(SUBSTITUTE(_xludf.MID(L158, 2, 1), ".", ",")), 1, 2))</f>
        <v>XR</v>
      </c>
      <c r="O158" s="19">
        <f t="shared" ca="1" si="27"/>
        <v>5</v>
      </c>
      <c r="P158" s="9" t="str">
        <f t="shared" ca="1" si="31"/>
        <v>E</v>
      </c>
      <c r="Q158" s="9">
        <f t="shared" ca="1" si="32"/>
        <v>5</v>
      </c>
      <c r="R158" s="9" t="str">
        <f t="shared" ca="1" si="28"/>
        <v>E5</v>
      </c>
      <c r="S158" t="str" cm="1">
        <f t="array" ref="S158">IF(ISBLANK(C158),"",IFERROR(INDEX(ListeSeries!$A$2:$A$1045, MATCH(1, (DatasScan!G158=ListeSeries!$B$2:$B$1045) * (DatasScan!H158&gt;=ListeSeries!$D$2:$D$1045) * (DatasScan!H158&lt;=ListeSeries!$E$2:$E$1045), 0)), "no match"))</f>
        <v>BARHEE</v>
      </c>
      <c r="T158" s="7" t="str" cm="1">
        <f t="array" ref="T158">IF(ISBLANK(C158),"",IFERROR(INDEX(ListeSeries!$C$2:$C$1045, MATCH(1, (DatasScan!G158=ListeSeries!$B$2:$B$1045) * (DatasScan!H158&gt;=ListeSeries!$D$2:$D$1045) * (DatasScan!H158&lt;=ListeSeries!$E$2:$E$1045), 0)), "no match"))</f>
        <v>BAHREE 108</v>
      </c>
      <c r="U158" s="11" t="str" cm="1">
        <f t="array" ref="U158">IF(ISBLANK(C158),"",IFERROR(INDEX(ListeSeries!$F$2:$F$1045, MATCH(1, (DatasScan!G158=ListeSeries!$B$2:$B$1045) * (DatasScan!H158&gt;=ListeSeries!$D$2:$D$1045) * (DatasScan!H158&lt;=ListeSeries!$E$2:$E$1045), 0)), "no match"))</f>
        <v>2957-2986</v>
      </c>
    </row>
    <row r="159" spans="1:21" x14ac:dyDescent="0.25">
      <c r="A159" s="6" t="str">
        <f t="shared" si="29"/>
        <v>2</v>
      </c>
      <c r="B159" s="272" t="s">
        <v>995</v>
      </c>
      <c r="C159" s="206" t="s">
        <v>3312</v>
      </c>
      <c r="D159" s="8">
        <v>9</v>
      </c>
      <c r="F159" s="7" t="str">
        <f t="shared" si="30"/>
        <v>707220250909E 1</v>
      </c>
      <c r="G159" s="21" t="str">
        <f>IF(ISBLANK(C159),"",_xlfn.XLOOKUP(_xlfn.XLOOKUP(VALUE(LEFT(C159,4)),Souches!$B$2:$B$15000,Souches!$E$2:$E$15000),Varietes!$B$2:$B$500,Varietes!$C$2:$C$500))</f>
        <v>BRAHY</v>
      </c>
      <c r="H159" s="19">
        <f>IF(ISBLANK(C159),"",_xlfn.XLOOKUP(VALUE(LEFT(C159,4)),Souches!$B$2:$B$15000,Souches!$D$2:$D$15000))</f>
        <v>2306</v>
      </c>
      <c r="I159" s="10">
        <f t="shared" si="24"/>
        <v>45909</v>
      </c>
      <c r="J159" s="19">
        <f>IF(I159="","",INT(('ObjProd (2)'!$C$25-I159)/7 * (ABS('ObjProd (2)'!$C$25-I159)&gt;=7)))</f>
        <v>1</v>
      </c>
      <c r="K159" s="10" t="str">
        <f>IF(I159="","",
IF(AND(DATEDIF(I159,'ObjProd (2)'!$C$25,"y")=0,DATEDIF(I159,'ObjProd (2)'!$C$25,"ym")=0,
   INT(('ObjProd (2)'!$C$25-EDATE(I159,DATEDIF(I159,'ObjProd (2)'!$C$25,"y")*12+DATEDIF(I159,'ObjProd (2)'!$C$25,"ym")))/7)=0),
   "&lt; 1 sem.",
   IF(DATEDIF(I159,'ObjProd (2)'!$C$25,"y")&gt;0,DATEDIF(I159,'ObjProd (2)'!$C$25,"y") &amp; " " &amp; IF(DATEDIF(I159,'ObjProd (2)'!$C$25,"y")=1,"an ","ans "),"") &amp;
   IF(DATEDIF(I159,'ObjProd (2)'!$C$25,"ym")&gt;0,DATEDIF(I159,'ObjProd (2)'!$C$25,"ym") &amp; " mois ", "") &amp;
   IF(INT(('ObjProd (2)'!$C$25-EDATE(I159,DATEDIF(I159,'ObjProd (2)'!$C$25,"y")*12+DATEDIF(I159,'ObjProd (2)'!$C$25,"ym")))/7)&gt;0,
      INT(('ObjProd (2)'!$C$25-EDATE(I159,DATEDIF(I159,'ObjProd (2)'!$C$25,"y")*12+DATEDIF(I159,'ObjProd (2)'!$C$25,"ym")))/7) &amp; " sem.",
      "")
)
)</f>
        <v>1 sem.</v>
      </c>
      <c r="L159" s="11" t="str">
        <f t="shared" si="25"/>
        <v xml:space="preserve">E 1 </v>
      </c>
      <c r="M159" s="9">
        <f t="shared" si="26"/>
        <v>126</v>
      </c>
      <c r="N159" s="9" t="str" cm="1">
        <f t="array" aca="1" ref="N159" ca="1">LEFT(L159, IF(ISNUMBER(SUBSTITUTE(_xludf.MID(L159, 2, 1), ".", ",")), 1, 2))</f>
        <v xml:space="preserve">E </v>
      </c>
      <c r="O159" s="19">
        <f t="shared" ca="1" si="27"/>
        <v>1</v>
      </c>
      <c r="P159" s="9" t="str">
        <f t="shared" ca="1" si="31"/>
        <v>E</v>
      </c>
      <c r="Q159" s="9">
        <f t="shared" ca="1" si="32"/>
        <v>1</v>
      </c>
      <c r="R159" s="9" t="str">
        <f t="shared" ca="1" si="28"/>
        <v>E1</v>
      </c>
      <c r="S159" t="str" cm="1">
        <f t="array" ref="S159">IF(ISBLANK(C159),"",IFERROR(INDEX(ListeSeries!$A$2:$A$1045, MATCH(1, (DatasScan!G159=ListeSeries!$B$2:$B$1045) * (DatasScan!H159&gt;=ListeSeries!$D$2:$D$1045) * (DatasScan!H159&lt;=ListeSeries!$E$2:$E$1045), 0)), "no match"))</f>
        <v>BARHEE</v>
      </c>
      <c r="T159" s="7" t="str" cm="1">
        <f t="array" ref="T159">IF(ISBLANK(C159),"",IFERROR(INDEX(ListeSeries!$C$2:$C$1045, MATCH(1, (DatasScan!G159=ListeSeries!$B$2:$B$1045) * (DatasScan!H159&gt;=ListeSeries!$D$2:$D$1045) * (DatasScan!H159&lt;=ListeSeries!$E$2:$E$1045), 0)), "no match"))</f>
        <v>BAHREE 91</v>
      </c>
      <c r="U159" s="11" t="str" cm="1">
        <f t="array" ref="U159">IF(ISBLANK(C159),"",IFERROR(INDEX(ListeSeries!$F$2:$F$1045, MATCH(1, (DatasScan!G159=ListeSeries!$B$2:$B$1045) * (DatasScan!H159&gt;=ListeSeries!$D$2:$D$1045) * (DatasScan!H159&lt;=ListeSeries!$E$2:$E$1045), 0)), "no match"))</f>
        <v>2278-2307</v>
      </c>
    </row>
    <row r="160" spans="1:21" x14ac:dyDescent="0.25">
      <c r="A160" s="6" t="str">
        <f t="shared" si="29"/>
        <v>2</v>
      </c>
      <c r="B160" s="272" t="s">
        <v>995</v>
      </c>
      <c r="C160" s="206" t="s">
        <v>3313</v>
      </c>
      <c r="D160" s="8">
        <v>4</v>
      </c>
      <c r="E160" s="11">
        <v>8</v>
      </c>
      <c r="F160" s="7" t="str">
        <f t="shared" si="30"/>
        <v>707220250911E 1</v>
      </c>
      <c r="G160" s="21" t="str">
        <f>IF(ISBLANK(C160),"",_xlfn.XLOOKUP(_xlfn.XLOOKUP(VALUE(LEFT(C160,4)),Souches!$B$2:$B$15000,Souches!$E$2:$E$15000),Varietes!$B$2:$B$500,Varietes!$C$2:$C$500))</f>
        <v>BRAHY</v>
      </c>
      <c r="H160" s="19">
        <f>IF(ISBLANK(C160),"",_xlfn.XLOOKUP(VALUE(LEFT(C160,4)),Souches!$B$2:$B$15000,Souches!$D$2:$D$15000))</f>
        <v>2306</v>
      </c>
      <c r="I160" s="10">
        <f t="shared" si="24"/>
        <v>45911</v>
      </c>
      <c r="J160" s="19">
        <f>IF(I160="","",INT(('ObjProd (2)'!$C$25-I160)/7 * (ABS('ObjProd (2)'!$C$25-I160)&gt;=7)))</f>
        <v>1</v>
      </c>
      <c r="K160" s="10" t="str">
        <f>IF(I160="","",
IF(AND(DATEDIF(I160,'ObjProd (2)'!$C$25,"y")=0,DATEDIF(I160,'ObjProd (2)'!$C$25,"ym")=0,
   INT(('ObjProd (2)'!$C$25-EDATE(I160,DATEDIF(I160,'ObjProd (2)'!$C$25,"y")*12+DATEDIF(I160,'ObjProd (2)'!$C$25,"ym")))/7)=0),
   "&lt; 1 sem.",
   IF(DATEDIF(I160,'ObjProd (2)'!$C$25,"y")&gt;0,DATEDIF(I160,'ObjProd (2)'!$C$25,"y") &amp; " " &amp; IF(DATEDIF(I160,'ObjProd (2)'!$C$25,"y")=1,"an ","ans "),"") &amp;
   IF(DATEDIF(I160,'ObjProd (2)'!$C$25,"ym")&gt;0,DATEDIF(I160,'ObjProd (2)'!$C$25,"ym") &amp; " mois ", "") &amp;
   IF(INT(('ObjProd (2)'!$C$25-EDATE(I160,DATEDIF(I160,'ObjProd (2)'!$C$25,"y")*12+DATEDIF(I160,'ObjProd (2)'!$C$25,"ym")))/7)&gt;0,
      INT(('ObjProd (2)'!$C$25-EDATE(I160,DATEDIF(I160,'ObjProd (2)'!$C$25,"y")*12+DATEDIF(I160,'ObjProd (2)'!$C$25,"ym")))/7) &amp; " sem.",
      "")
)
)</f>
        <v>1 sem.</v>
      </c>
      <c r="L160" s="11" t="str">
        <f t="shared" si="25"/>
        <v xml:space="preserve">E 1 </v>
      </c>
      <c r="M160" s="9">
        <f t="shared" si="26"/>
        <v>64</v>
      </c>
      <c r="N160" s="9" t="str" cm="1">
        <f t="array" aca="1" ref="N160" ca="1">LEFT(L160, IF(ISNUMBER(SUBSTITUTE(_xludf.MID(L160, 2, 1), ".", ",")), 1, 2))</f>
        <v xml:space="preserve">E </v>
      </c>
      <c r="O160" s="19">
        <f t="shared" ca="1" si="27"/>
        <v>1</v>
      </c>
      <c r="P160" s="9" t="str">
        <f t="shared" ca="1" si="31"/>
        <v>E</v>
      </c>
      <c r="Q160" s="9">
        <f t="shared" ca="1" si="32"/>
        <v>1</v>
      </c>
      <c r="R160" s="9" t="str">
        <f t="shared" ca="1" si="28"/>
        <v>E1</v>
      </c>
      <c r="S160" t="str" cm="1">
        <f t="array" ref="S160">IF(ISBLANK(C160),"",IFERROR(INDEX(ListeSeries!$A$2:$A$1045, MATCH(1, (DatasScan!G160=ListeSeries!$B$2:$B$1045) * (DatasScan!H160&gt;=ListeSeries!$D$2:$D$1045) * (DatasScan!H160&lt;=ListeSeries!$E$2:$E$1045), 0)), "no match"))</f>
        <v>BARHEE</v>
      </c>
      <c r="T160" s="7" t="str" cm="1">
        <f t="array" ref="T160">IF(ISBLANK(C160),"",IFERROR(INDEX(ListeSeries!$C$2:$C$1045, MATCH(1, (DatasScan!G160=ListeSeries!$B$2:$B$1045) * (DatasScan!H160&gt;=ListeSeries!$D$2:$D$1045) * (DatasScan!H160&lt;=ListeSeries!$E$2:$E$1045), 0)), "no match"))</f>
        <v>BAHREE 91</v>
      </c>
      <c r="U160" s="11" t="str" cm="1">
        <f t="array" ref="U160">IF(ISBLANK(C160),"",IFERROR(INDEX(ListeSeries!$F$2:$F$1045, MATCH(1, (DatasScan!G160=ListeSeries!$B$2:$B$1045) * (DatasScan!H160&gt;=ListeSeries!$D$2:$D$1045) * (DatasScan!H160&lt;=ListeSeries!$E$2:$E$1045), 0)), "no match"))</f>
        <v>2278-2307</v>
      </c>
    </row>
    <row r="161" spans="1:21" x14ac:dyDescent="0.25">
      <c r="A161" s="6" t="str">
        <f t="shared" si="29"/>
        <v>2</v>
      </c>
      <c r="B161" s="272" t="s">
        <v>995</v>
      </c>
      <c r="C161" s="206" t="s">
        <v>3314</v>
      </c>
      <c r="E161" s="11">
        <v>6</v>
      </c>
      <c r="F161" s="7" t="str">
        <f t="shared" si="30"/>
        <v>866120250829E 6</v>
      </c>
      <c r="G161" s="21" t="str">
        <f>IF(ISBLANK(C161),"",_xlfn.XLOOKUP(_xlfn.XLOOKUP(VALUE(LEFT(C161,4)),Souches!$B$2:$B$15000,Souches!$E$2:$E$15000),Varietes!$B$2:$B$500,Varietes!$C$2:$C$500))</f>
        <v>BRAHY</v>
      </c>
      <c r="H161" s="19">
        <f>IF(ISBLANK(C161),"",_xlfn.XLOOKUP(VALUE(LEFT(C161,4)),Souches!$B$2:$B$15000,Souches!$D$2:$D$15000))</f>
        <v>2977</v>
      </c>
      <c r="I161" s="10">
        <f t="shared" si="24"/>
        <v>45898</v>
      </c>
      <c r="J161" s="19">
        <f>IF(I161="","",INT(('ObjProd (2)'!$C$25-I161)/7 * (ABS('ObjProd (2)'!$C$25-I161)&gt;=7)))</f>
        <v>2</v>
      </c>
      <c r="K161" s="10" t="str">
        <f>IF(I161="","",
IF(AND(DATEDIF(I161,'ObjProd (2)'!$C$25,"y")=0,DATEDIF(I161,'ObjProd (2)'!$C$25,"ym")=0,
   INT(('ObjProd (2)'!$C$25-EDATE(I161,DATEDIF(I161,'ObjProd (2)'!$C$25,"y")*12+DATEDIF(I161,'ObjProd (2)'!$C$25,"ym")))/7)=0),
   "&lt; 1 sem.",
   IF(DATEDIF(I161,'ObjProd (2)'!$C$25,"y")&gt;0,DATEDIF(I161,'ObjProd (2)'!$C$25,"y") &amp; " " &amp; IF(DATEDIF(I161,'ObjProd (2)'!$C$25,"y")=1,"an ","ans "),"") &amp;
   IF(DATEDIF(I161,'ObjProd (2)'!$C$25,"ym")&gt;0,DATEDIF(I161,'ObjProd (2)'!$C$25,"ym") &amp; " mois ", "") &amp;
   IF(INT(('ObjProd (2)'!$C$25-EDATE(I161,DATEDIF(I161,'ObjProd (2)'!$C$25,"y")*12+DATEDIF(I161,'ObjProd (2)'!$C$25,"ym")))/7)&gt;0,
      INT(('ObjProd (2)'!$C$25-EDATE(I161,DATEDIF(I161,'ObjProd (2)'!$C$25,"y")*12+DATEDIF(I161,'ObjProd (2)'!$C$25,"ym")))/7) &amp; " sem.",
      "")
)
)</f>
        <v>2 sem.</v>
      </c>
      <c r="L161" s="11" t="str">
        <f t="shared" si="25"/>
        <v xml:space="preserve">E 6 </v>
      </c>
      <c r="M161" s="9">
        <f t="shared" si="26"/>
        <v>6</v>
      </c>
      <c r="N161" s="9" t="str" cm="1">
        <f t="array" aca="1" ref="N161" ca="1">LEFT(L161, IF(ISNUMBER(SUBSTITUTE(_xludf.MID(L161, 2, 1), ".", ",")), 1, 2))</f>
        <v xml:space="preserve">E </v>
      </c>
      <c r="O161" s="19">
        <f t="shared" ca="1" si="27"/>
        <v>6</v>
      </c>
      <c r="P161" s="9" t="str">
        <f t="shared" ca="1" si="31"/>
        <v>E</v>
      </c>
      <c r="Q161" s="9">
        <f t="shared" ca="1" si="32"/>
        <v>6</v>
      </c>
      <c r="R161" s="9" t="str">
        <f t="shared" ca="1" si="28"/>
        <v>E6</v>
      </c>
      <c r="S161" t="str" cm="1">
        <f t="array" ref="S161">IF(ISBLANK(C161),"",IFERROR(INDEX(ListeSeries!$A$2:$A$1045, MATCH(1, (DatasScan!G161=ListeSeries!$B$2:$B$1045) * (DatasScan!H161&gt;=ListeSeries!$D$2:$D$1045) * (DatasScan!H161&lt;=ListeSeries!$E$2:$E$1045), 0)), "no match"))</f>
        <v>BARHEE</v>
      </c>
      <c r="T161" s="7" t="str" cm="1">
        <f t="array" ref="T161">IF(ISBLANK(C161),"",IFERROR(INDEX(ListeSeries!$C$2:$C$1045, MATCH(1, (DatasScan!G161=ListeSeries!$B$2:$B$1045) * (DatasScan!H161&gt;=ListeSeries!$D$2:$D$1045) * (DatasScan!H161&lt;=ListeSeries!$E$2:$E$1045), 0)), "no match"))</f>
        <v>BAHREE 108</v>
      </c>
      <c r="U161" s="11" t="str" cm="1">
        <f t="array" ref="U161">IF(ISBLANK(C161),"",IFERROR(INDEX(ListeSeries!$F$2:$F$1045, MATCH(1, (DatasScan!G161=ListeSeries!$B$2:$B$1045) * (DatasScan!H161&gt;=ListeSeries!$D$2:$D$1045) * (DatasScan!H161&lt;=ListeSeries!$E$2:$E$1045), 0)), "no match"))</f>
        <v>2957-2986</v>
      </c>
    </row>
    <row r="162" spans="1:21" x14ac:dyDescent="0.25">
      <c r="A162" s="6" t="str">
        <f t="shared" si="29"/>
        <v>2</v>
      </c>
      <c r="B162" s="272" t="s">
        <v>995</v>
      </c>
      <c r="C162" s="206" t="s">
        <v>3315</v>
      </c>
      <c r="D162" s="8">
        <v>9</v>
      </c>
      <c r="E162" s="11">
        <v>2</v>
      </c>
      <c r="F162" s="7" t="str">
        <f t="shared" si="30"/>
        <v>709220250912E 1</v>
      </c>
      <c r="G162" s="21" t="str">
        <f>IF(ISBLANK(C162),"",_xlfn.XLOOKUP(_xlfn.XLOOKUP(VALUE(LEFT(C162,4)),Souches!$B$2:$B$15000,Souches!$E$2:$E$15000),Varietes!$B$2:$B$500,Varietes!$C$2:$C$500))</f>
        <v>BRAHY</v>
      </c>
      <c r="H162" s="19">
        <f>IF(ISBLANK(C162),"",_xlfn.XLOOKUP(VALUE(LEFT(C162,4)),Souches!$B$2:$B$15000,Souches!$D$2:$D$15000))</f>
        <v>2311</v>
      </c>
      <c r="I162" s="10">
        <f t="shared" si="24"/>
        <v>45912</v>
      </c>
      <c r="J162" s="19">
        <f>IF(I162="","",INT(('ObjProd (2)'!$C$25-I162)/7 * (ABS('ObjProd (2)'!$C$25-I162)&gt;=7)))</f>
        <v>0</v>
      </c>
      <c r="K162" s="10" t="str">
        <f>IF(I162="","",
IF(AND(DATEDIF(I162,'ObjProd (2)'!$C$25,"y")=0,DATEDIF(I162,'ObjProd (2)'!$C$25,"ym")=0,
   INT(('ObjProd (2)'!$C$25-EDATE(I162,DATEDIF(I162,'ObjProd (2)'!$C$25,"y")*12+DATEDIF(I162,'ObjProd (2)'!$C$25,"ym")))/7)=0),
   "&lt; 1 sem.",
   IF(DATEDIF(I162,'ObjProd (2)'!$C$25,"y")&gt;0,DATEDIF(I162,'ObjProd (2)'!$C$25,"y") &amp; " " &amp; IF(DATEDIF(I162,'ObjProd (2)'!$C$25,"y")=1,"an ","ans "),"") &amp;
   IF(DATEDIF(I162,'ObjProd (2)'!$C$25,"ym")&gt;0,DATEDIF(I162,'ObjProd (2)'!$C$25,"ym") &amp; " mois ", "") &amp;
   IF(INT(('ObjProd (2)'!$C$25-EDATE(I162,DATEDIF(I162,'ObjProd (2)'!$C$25,"y")*12+DATEDIF(I162,'ObjProd (2)'!$C$25,"ym")))/7)&gt;0,
      INT(('ObjProd (2)'!$C$25-EDATE(I162,DATEDIF(I162,'ObjProd (2)'!$C$25,"y")*12+DATEDIF(I162,'ObjProd (2)'!$C$25,"ym")))/7) &amp; " sem.",
      "")
)
)</f>
        <v>&lt; 1 sem.</v>
      </c>
      <c r="L162" s="11" t="str">
        <f t="shared" si="25"/>
        <v xml:space="preserve">E 1 </v>
      </c>
      <c r="M162" s="9">
        <f t="shared" si="26"/>
        <v>128</v>
      </c>
      <c r="N162" s="9" t="str" cm="1">
        <f t="array" aca="1" ref="N162" ca="1">LEFT(L162, IF(ISNUMBER(SUBSTITUTE(_xludf.MID(L162, 2, 1), ".", ",")), 1, 2))</f>
        <v xml:space="preserve">E </v>
      </c>
      <c r="O162" s="19">
        <f t="shared" ca="1" si="27"/>
        <v>1</v>
      </c>
      <c r="P162" s="9" t="str">
        <f t="shared" ca="1" si="31"/>
        <v>E</v>
      </c>
      <c r="Q162" s="9">
        <f t="shared" ca="1" si="32"/>
        <v>1</v>
      </c>
      <c r="R162" s="9" t="str">
        <f t="shared" ca="1" si="28"/>
        <v>E1</v>
      </c>
      <c r="S162" t="str" cm="1">
        <f t="array" ref="S162">IF(ISBLANK(C162),"",IFERROR(INDEX(ListeSeries!$A$2:$A$1045, MATCH(1, (DatasScan!G162=ListeSeries!$B$2:$B$1045) * (DatasScan!H162&gt;=ListeSeries!$D$2:$D$1045) * (DatasScan!H162&lt;=ListeSeries!$E$2:$E$1045), 0)), "no match"))</f>
        <v>BARHEE</v>
      </c>
      <c r="T162" s="7" t="str" cm="1">
        <f t="array" ref="T162">IF(ISBLANK(C162),"",IFERROR(INDEX(ListeSeries!$C$2:$C$1045, MATCH(1, (DatasScan!G162=ListeSeries!$B$2:$B$1045) * (DatasScan!H162&gt;=ListeSeries!$D$2:$D$1045) * (DatasScan!H162&lt;=ListeSeries!$E$2:$E$1045), 0)), "no match"))</f>
        <v>BAHREE 92</v>
      </c>
      <c r="U162" s="11" t="str" cm="1">
        <f t="array" ref="U162">IF(ISBLANK(C162),"",IFERROR(INDEX(ListeSeries!$F$2:$F$1045, MATCH(1, (DatasScan!G162=ListeSeries!$B$2:$B$1045) * (DatasScan!H162&gt;=ListeSeries!$D$2:$D$1045) * (DatasScan!H162&lt;=ListeSeries!$E$2:$E$1045), 0)), "no match"))</f>
        <v>2308-2322</v>
      </c>
    </row>
    <row r="163" spans="1:21" x14ac:dyDescent="0.25">
      <c r="A163" s="6" t="str">
        <f t="shared" si="29"/>
        <v>2</v>
      </c>
      <c r="B163" s="8" t="s">
        <v>994</v>
      </c>
      <c r="C163" s="206" t="s">
        <v>3316</v>
      </c>
      <c r="D163" s="8">
        <v>4</v>
      </c>
      <c r="F163" s="7" t="str">
        <f t="shared" si="30"/>
        <v>707220250911XM1</v>
      </c>
      <c r="G163" s="21" t="str">
        <f>IF(ISBLANK(C163),"",_xlfn.XLOOKUP(_xlfn.XLOOKUP(VALUE(LEFT(C163,4)),Souches!$B$2:$B$15000,Souches!$E$2:$E$15000),Varietes!$B$2:$B$500,Varietes!$C$2:$C$500))</f>
        <v>BRAHY</v>
      </c>
      <c r="H163" s="19">
        <f>IF(ISBLANK(C163),"",_xlfn.XLOOKUP(VALUE(LEFT(C163,4)),Souches!$B$2:$B$15000,Souches!$D$2:$D$15000))</f>
        <v>2306</v>
      </c>
      <c r="I163" s="10">
        <f t="shared" si="24"/>
        <v>45911</v>
      </c>
      <c r="J163" s="19">
        <f>IF(I163="","",INT(('ObjProd (2)'!$C$25-I163)/7 * (ABS('ObjProd (2)'!$C$25-I163)&gt;=7)))</f>
        <v>1</v>
      </c>
      <c r="K163" s="10" t="str">
        <f>IF(I163="","",
IF(AND(DATEDIF(I163,'ObjProd (2)'!$C$25,"y")=0,DATEDIF(I163,'ObjProd (2)'!$C$25,"ym")=0,
   INT(('ObjProd (2)'!$C$25-EDATE(I163,DATEDIF(I163,'ObjProd (2)'!$C$25,"y")*12+DATEDIF(I163,'ObjProd (2)'!$C$25,"ym")))/7)=0),
   "&lt; 1 sem.",
   IF(DATEDIF(I163,'ObjProd (2)'!$C$25,"y")&gt;0,DATEDIF(I163,'ObjProd (2)'!$C$25,"y") &amp; " " &amp; IF(DATEDIF(I163,'ObjProd (2)'!$C$25,"y")=1,"an ","ans "),"") &amp;
   IF(DATEDIF(I163,'ObjProd (2)'!$C$25,"ym")&gt;0,DATEDIF(I163,'ObjProd (2)'!$C$25,"ym") &amp; " mois ", "") &amp;
   IF(INT(('ObjProd (2)'!$C$25-EDATE(I163,DATEDIF(I163,'ObjProd (2)'!$C$25,"y")*12+DATEDIF(I163,'ObjProd (2)'!$C$25,"ym")))/7)&gt;0,
      INT(('ObjProd (2)'!$C$25-EDATE(I163,DATEDIF(I163,'ObjProd (2)'!$C$25,"y")*12+DATEDIF(I163,'ObjProd (2)'!$C$25,"ym")))/7) &amp; " sem.",
      "")
)
)</f>
        <v>1 sem.</v>
      </c>
      <c r="L163" s="11" t="str">
        <f t="shared" si="25"/>
        <v>XM19</v>
      </c>
      <c r="M163" s="9">
        <f t="shared" si="26"/>
        <v>56</v>
      </c>
      <c r="N163" s="9" t="str" cm="1">
        <f t="array" aca="1" ref="N163" ca="1">LEFT(L163, IF(ISNUMBER(SUBSTITUTE(_xludf.MID(L163, 2, 1), ".", ",")), 1, 2))</f>
        <v>XM</v>
      </c>
      <c r="O163" s="19">
        <f t="shared" ca="1" si="27"/>
        <v>19</v>
      </c>
      <c r="P163" s="9" t="str">
        <f t="shared" ca="1" si="31"/>
        <v>X</v>
      </c>
      <c r="Q163" s="9" t="str">
        <f t="shared" ca="1" si="32"/>
        <v>13+</v>
      </c>
      <c r="R163" s="9" t="str">
        <f t="shared" ca="1" si="28"/>
        <v>X13+</v>
      </c>
      <c r="S163" t="str" cm="1">
        <f t="array" ref="S163">IF(ISBLANK(C163),"",IFERROR(INDEX(ListeSeries!$A$2:$A$1045, MATCH(1, (DatasScan!G163=ListeSeries!$B$2:$B$1045) * (DatasScan!H163&gt;=ListeSeries!$D$2:$D$1045) * (DatasScan!H163&lt;=ListeSeries!$E$2:$E$1045), 0)), "no match"))</f>
        <v>BARHEE</v>
      </c>
      <c r="T163" s="7" t="str" cm="1">
        <f t="array" ref="T163">IF(ISBLANK(C163),"",IFERROR(INDEX(ListeSeries!$C$2:$C$1045, MATCH(1, (DatasScan!G163=ListeSeries!$B$2:$B$1045) * (DatasScan!H163&gt;=ListeSeries!$D$2:$D$1045) * (DatasScan!H163&lt;=ListeSeries!$E$2:$E$1045), 0)), "no match"))</f>
        <v>BAHREE 91</v>
      </c>
      <c r="U163" s="11" t="str" cm="1">
        <f t="array" ref="U163">IF(ISBLANK(C163),"",IFERROR(INDEX(ListeSeries!$F$2:$F$1045, MATCH(1, (DatasScan!G163=ListeSeries!$B$2:$B$1045) * (DatasScan!H163&gt;=ListeSeries!$D$2:$D$1045) * (DatasScan!H163&lt;=ListeSeries!$E$2:$E$1045), 0)), "no match"))</f>
        <v>2278-2307</v>
      </c>
    </row>
    <row r="164" spans="1:21" x14ac:dyDescent="0.25">
      <c r="A164" s="6" t="str">
        <f t="shared" si="29"/>
        <v>2</v>
      </c>
      <c r="B164" s="272" t="s">
        <v>994</v>
      </c>
      <c r="C164" s="206" t="s">
        <v>3317</v>
      </c>
      <c r="D164" s="8">
        <v>12</v>
      </c>
      <c r="E164" s="207">
        <v>1</v>
      </c>
      <c r="F164" s="7" t="str">
        <f t="shared" si="30"/>
        <v>709220250911E+1</v>
      </c>
      <c r="G164" s="21" t="str">
        <f>IF(ISBLANK(C164),"",_xlfn.XLOOKUP(_xlfn.XLOOKUP(VALUE(LEFT(C164,4)),Souches!$B$2:$B$15000,Souches!$E$2:$E$15000),Varietes!$B$2:$B$500,Varietes!$C$2:$C$500))</f>
        <v>BRAHY</v>
      </c>
      <c r="H164" s="19">
        <f>IF(ISBLANK(C164),"",_xlfn.XLOOKUP(VALUE(LEFT(C164,4)),Souches!$B$2:$B$15000,Souches!$D$2:$D$15000))</f>
        <v>2311</v>
      </c>
      <c r="I164" s="10">
        <f t="shared" si="24"/>
        <v>45911</v>
      </c>
      <c r="J164" s="19">
        <f>IF(I164="","",INT(('ObjProd (2)'!$C$25-I164)/7 * (ABS('ObjProd (2)'!$C$25-I164)&gt;=7)))</f>
        <v>1</v>
      </c>
      <c r="K164" s="10" t="str">
        <f>IF(I164="","",
IF(AND(DATEDIF(I164,'ObjProd (2)'!$C$25,"y")=0,DATEDIF(I164,'ObjProd (2)'!$C$25,"ym")=0,
   INT(('ObjProd (2)'!$C$25-EDATE(I164,DATEDIF(I164,'ObjProd (2)'!$C$25,"y")*12+DATEDIF(I164,'ObjProd (2)'!$C$25,"ym")))/7)=0),
   "&lt; 1 sem.",
   IF(DATEDIF(I164,'ObjProd (2)'!$C$25,"y")&gt;0,DATEDIF(I164,'ObjProd (2)'!$C$25,"y") &amp; " " &amp; IF(DATEDIF(I164,'ObjProd (2)'!$C$25,"y")=1,"an ","ans "),"") &amp;
   IF(DATEDIF(I164,'ObjProd (2)'!$C$25,"ym")&gt;0,DATEDIF(I164,'ObjProd (2)'!$C$25,"ym") &amp; " mois ", "") &amp;
   IF(INT(('ObjProd (2)'!$C$25-EDATE(I164,DATEDIF(I164,'ObjProd (2)'!$C$25,"y")*12+DATEDIF(I164,'ObjProd (2)'!$C$25,"ym")))/7)&gt;0,
      INT(('ObjProd (2)'!$C$25-EDATE(I164,DATEDIF(I164,'ObjProd (2)'!$C$25,"y")*12+DATEDIF(I164,'ObjProd (2)'!$C$25,"ym")))/7) &amp; " sem.",
      "")
)
)</f>
        <v>1 sem.</v>
      </c>
      <c r="L164" s="11" t="str">
        <f t="shared" si="25"/>
        <v>E+13</v>
      </c>
      <c r="M164" s="9">
        <f t="shared" si="26"/>
        <v>169</v>
      </c>
      <c r="N164" s="9" t="str" cm="1">
        <f t="array" aca="1" ref="N164" ca="1">LEFT(L164, IF(ISNUMBER(SUBSTITUTE(_xludf.MID(L164, 2, 1), ".", ",")), 1, 2))</f>
        <v>E+</v>
      </c>
      <c r="O164" s="19">
        <f t="shared" ca="1" si="27"/>
        <v>13</v>
      </c>
      <c r="P164" s="9" t="str">
        <f t="shared" ca="1" si="31"/>
        <v>X</v>
      </c>
      <c r="Q164" s="9" t="str">
        <f t="shared" ca="1" si="32"/>
        <v>13+</v>
      </c>
      <c r="R164" s="9" t="str">
        <f t="shared" ca="1" si="28"/>
        <v>X13+</v>
      </c>
      <c r="S164" t="str" cm="1">
        <f t="array" ref="S164">IF(ISBLANK(C164),"",IFERROR(INDEX(ListeSeries!$A$2:$A$1045, MATCH(1, (DatasScan!G164=ListeSeries!$B$2:$B$1045) * (DatasScan!H164&gt;=ListeSeries!$D$2:$D$1045) * (DatasScan!H164&lt;=ListeSeries!$E$2:$E$1045), 0)), "no match"))</f>
        <v>BARHEE</v>
      </c>
      <c r="T164" s="7" t="str" cm="1">
        <f t="array" ref="T164">IF(ISBLANK(C164),"",IFERROR(INDEX(ListeSeries!$C$2:$C$1045, MATCH(1, (DatasScan!G164=ListeSeries!$B$2:$B$1045) * (DatasScan!H164&gt;=ListeSeries!$D$2:$D$1045) * (DatasScan!H164&lt;=ListeSeries!$E$2:$E$1045), 0)), "no match"))</f>
        <v>BAHREE 92</v>
      </c>
      <c r="U164" s="11" t="str" cm="1">
        <f t="array" ref="U164">IF(ISBLANK(C164),"",IFERROR(INDEX(ListeSeries!$F$2:$F$1045, MATCH(1, (DatasScan!G164=ListeSeries!$B$2:$B$1045) * (DatasScan!H164&gt;=ListeSeries!$D$2:$D$1045) * (DatasScan!H164&lt;=ListeSeries!$E$2:$E$1045), 0)), "no match"))</f>
        <v>2308-2322</v>
      </c>
    </row>
    <row r="165" spans="1:21" x14ac:dyDescent="0.25">
      <c r="A165" s="6" t="str">
        <f t="shared" si="29"/>
        <v>2</v>
      </c>
      <c r="B165" s="8" t="s">
        <v>992</v>
      </c>
      <c r="C165" s="206" t="s">
        <v>3318</v>
      </c>
      <c r="D165" s="8">
        <v>17</v>
      </c>
      <c r="F165" s="7" t="str">
        <f t="shared" si="30"/>
        <v>707220250916E+1</v>
      </c>
      <c r="G165" s="21" t="str">
        <f>IF(ISBLANK(C165),"",_xlfn.XLOOKUP(_xlfn.XLOOKUP(VALUE(LEFT(C165,4)),Souches!$B$2:$B$15000,Souches!$E$2:$E$15000),Varietes!$B$2:$B$500,Varietes!$C$2:$C$500))</f>
        <v>BRAHY</v>
      </c>
      <c r="H165" s="19">
        <f>IF(ISBLANK(C165),"",_xlfn.XLOOKUP(VALUE(LEFT(C165,4)),Souches!$B$2:$B$15000,Souches!$D$2:$D$15000))</f>
        <v>2306</v>
      </c>
      <c r="I165" s="10">
        <f t="shared" si="24"/>
        <v>45916</v>
      </c>
      <c r="J165" s="19">
        <f>IF(I165="","",INT(('ObjProd (2)'!$C$25-I165)/7 * (ABS('ObjProd (2)'!$C$25-I165)&gt;=7)))</f>
        <v>0</v>
      </c>
      <c r="K165" s="10" t="str">
        <f>IF(I165="","",
IF(AND(DATEDIF(I165,'ObjProd (2)'!$C$25,"y")=0,DATEDIF(I165,'ObjProd (2)'!$C$25,"ym")=0,
   INT(('ObjProd (2)'!$C$25-EDATE(I165,DATEDIF(I165,'ObjProd (2)'!$C$25,"y")*12+DATEDIF(I165,'ObjProd (2)'!$C$25,"ym")))/7)=0),
   "&lt; 1 sem.",
   IF(DATEDIF(I165,'ObjProd (2)'!$C$25,"y")&gt;0,DATEDIF(I165,'ObjProd (2)'!$C$25,"y") &amp; " " &amp; IF(DATEDIF(I165,'ObjProd (2)'!$C$25,"y")=1,"an ","ans "),"") &amp;
   IF(DATEDIF(I165,'ObjProd (2)'!$C$25,"ym")&gt;0,DATEDIF(I165,'ObjProd (2)'!$C$25,"ym") &amp; " mois ", "") &amp;
   IF(INT(('ObjProd (2)'!$C$25-EDATE(I165,DATEDIF(I165,'ObjProd (2)'!$C$25,"y")*12+DATEDIF(I165,'ObjProd (2)'!$C$25,"ym")))/7)&gt;0,
      INT(('ObjProd (2)'!$C$25-EDATE(I165,DATEDIF(I165,'ObjProd (2)'!$C$25,"y")*12+DATEDIF(I165,'ObjProd (2)'!$C$25,"ym")))/7) &amp; " sem.",
      "")
)
)</f>
        <v>&lt; 1 sem.</v>
      </c>
      <c r="L165" s="11" t="str">
        <f t="shared" si="25"/>
        <v>E+19</v>
      </c>
      <c r="M165" s="9">
        <f t="shared" si="26"/>
        <v>238</v>
      </c>
      <c r="N165" s="9" t="str" cm="1">
        <f t="array" aca="1" ref="N165" ca="1">LEFT(L165, IF(ISNUMBER(SUBSTITUTE(_xludf.MID(L165, 2, 1), ".", ",")), 1, 2))</f>
        <v>E+</v>
      </c>
      <c r="O165" s="19">
        <f t="shared" ca="1" si="27"/>
        <v>19</v>
      </c>
      <c r="P165" s="9" t="str">
        <f t="shared" ca="1" si="31"/>
        <v>X</v>
      </c>
      <c r="Q165" s="9" t="str">
        <f t="shared" ca="1" si="32"/>
        <v>13+</v>
      </c>
      <c r="R165" s="9" t="str">
        <f t="shared" ca="1" si="28"/>
        <v>X13+</v>
      </c>
      <c r="S165" t="str" cm="1">
        <f t="array" ref="S165">IF(ISBLANK(C165),"",IFERROR(INDEX(ListeSeries!$A$2:$A$1045, MATCH(1, (DatasScan!G165=ListeSeries!$B$2:$B$1045) * (DatasScan!H165&gt;=ListeSeries!$D$2:$D$1045) * (DatasScan!H165&lt;=ListeSeries!$E$2:$E$1045), 0)), "no match"))</f>
        <v>BARHEE</v>
      </c>
      <c r="T165" s="7" t="str" cm="1">
        <f t="array" ref="T165">IF(ISBLANK(C165),"",IFERROR(INDEX(ListeSeries!$C$2:$C$1045, MATCH(1, (DatasScan!G165=ListeSeries!$B$2:$B$1045) * (DatasScan!H165&gt;=ListeSeries!$D$2:$D$1045) * (DatasScan!H165&lt;=ListeSeries!$E$2:$E$1045), 0)), "no match"))</f>
        <v>BAHREE 91</v>
      </c>
      <c r="U165" s="11" t="str" cm="1">
        <f t="array" ref="U165">IF(ISBLANK(C165),"",IFERROR(INDEX(ListeSeries!$F$2:$F$1045, MATCH(1, (DatasScan!G165=ListeSeries!$B$2:$B$1045) * (DatasScan!H165&gt;=ListeSeries!$D$2:$D$1045) * (DatasScan!H165&lt;=ListeSeries!$E$2:$E$1045), 0)), "no match"))</f>
        <v>2278-2307</v>
      </c>
    </row>
    <row r="166" spans="1:21" x14ac:dyDescent="0.25">
      <c r="A166" s="6" t="str">
        <f t="shared" si="29"/>
        <v>2</v>
      </c>
      <c r="B166" s="8" t="s">
        <v>992</v>
      </c>
      <c r="C166" s="206" t="s">
        <v>3319</v>
      </c>
      <c r="D166" s="8">
        <v>1</v>
      </c>
      <c r="E166" s="11">
        <v>6</v>
      </c>
      <c r="F166" s="7" t="str">
        <f t="shared" si="30"/>
        <v>707220250904E 1</v>
      </c>
      <c r="G166" s="21" t="str">
        <f>IF(ISBLANK(C166),"",_xlfn.XLOOKUP(_xlfn.XLOOKUP(VALUE(LEFT(C166,4)),Souches!$B$2:$B$15000,Souches!$E$2:$E$15000),Varietes!$B$2:$B$500,Varietes!$C$2:$C$500))</f>
        <v>BRAHY</v>
      </c>
      <c r="H166" s="19">
        <f>IF(ISBLANK(C166),"",_xlfn.XLOOKUP(VALUE(LEFT(C166,4)),Souches!$B$2:$B$15000,Souches!$D$2:$D$15000))</f>
        <v>2306</v>
      </c>
      <c r="I166" s="10">
        <f t="shared" si="24"/>
        <v>45904</v>
      </c>
      <c r="J166" s="19">
        <f>IF(I166="","",INT(('ObjProd (2)'!$C$25-I166)/7 * (ABS('ObjProd (2)'!$C$25-I166)&gt;=7)))</f>
        <v>2</v>
      </c>
      <c r="K166" s="10" t="str">
        <f>IF(I166="","",
IF(AND(DATEDIF(I166,'ObjProd (2)'!$C$25,"y")=0,DATEDIF(I166,'ObjProd (2)'!$C$25,"ym")=0,
   INT(('ObjProd (2)'!$C$25-EDATE(I166,DATEDIF(I166,'ObjProd (2)'!$C$25,"y")*12+DATEDIF(I166,'ObjProd (2)'!$C$25,"ym")))/7)=0),
   "&lt; 1 sem.",
   IF(DATEDIF(I166,'ObjProd (2)'!$C$25,"y")&gt;0,DATEDIF(I166,'ObjProd (2)'!$C$25,"y") &amp; " " &amp; IF(DATEDIF(I166,'ObjProd (2)'!$C$25,"y")=1,"an ","ans "),"") &amp;
   IF(DATEDIF(I166,'ObjProd (2)'!$C$25,"ym")&gt;0,DATEDIF(I166,'ObjProd (2)'!$C$25,"ym") &amp; " mois ", "") &amp;
   IF(INT(('ObjProd (2)'!$C$25-EDATE(I166,DATEDIF(I166,'ObjProd (2)'!$C$25,"y")*12+DATEDIF(I166,'ObjProd (2)'!$C$25,"ym")))/7)&gt;0,
      INT(('ObjProd (2)'!$C$25-EDATE(I166,DATEDIF(I166,'ObjProd (2)'!$C$25,"y")*12+DATEDIF(I166,'ObjProd (2)'!$C$25,"ym")))/7) &amp; " sem.",
      "")
)
)</f>
        <v>2 sem.</v>
      </c>
      <c r="L166" s="11" t="str">
        <f t="shared" si="25"/>
        <v xml:space="preserve">E 1 </v>
      </c>
      <c r="M166" s="9">
        <f t="shared" si="26"/>
        <v>20</v>
      </c>
      <c r="N166" s="9" t="str" cm="1">
        <f t="array" aca="1" ref="N166" ca="1">LEFT(L166, IF(ISNUMBER(SUBSTITUTE(_xludf.MID(L166, 2, 1), ".", ",")), 1, 2))</f>
        <v xml:space="preserve">E </v>
      </c>
      <c r="O166" s="19">
        <f t="shared" ca="1" si="27"/>
        <v>1</v>
      </c>
      <c r="P166" s="9" t="str">
        <f t="shared" ca="1" si="31"/>
        <v>E</v>
      </c>
      <c r="Q166" s="9">
        <f t="shared" ca="1" si="32"/>
        <v>1</v>
      </c>
      <c r="R166" s="9" t="str">
        <f t="shared" ca="1" si="28"/>
        <v>E1</v>
      </c>
      <c r="S166" t="str" cm="1">
        <f t="array" ref="S166">IF(ISBLANK(C166),"",IFERROR(INDEX(ListeSeries!$A$2:$A$1045, MATCH(1, (DatasScan!G166=ListeSeries!$B$2:$B$1045) * (DatasScan!H166&gt;=ListeSeries!$D$2:$D$1045) * (DatasScan!H166&lt;=ListeSeries!$E$2:$E$1045), 0)), "no match"))</f>
        <v>BARHEE</v>
      </c>
      <c r="T166" s="7" t="str" cm="1">
        <f t="array" ref="T166">IF(ISBLANK(C166),"",IFERROR(INDEX(ListeSeries!$C$2:$C$1045, MATCH(1, (DatasScan!G166=ListeSeries!$B$2:$B$1045) * (DatasScan!H166&gt;=ListeSeries!$D$2:$D$1045) * (DatasScan!H166&lt;=ListeSeries!$E$2:$E$1045), 0)), "no match"))</f>
        <v>BAHREE 91</v>
      </c>
      <c r="U166" s="11" t="str" cm="1">
        <f t="array" ref="U166">IF(ISBLANK(C166),"",IFERROR(INDEX(ListeSeries!$F$2:$F$1045, MATCH(1, (DatasScan!G166=ListeSeries!$B$2:$B$1045) * (DatasScan!H166&gt;=ListeSeries!$D$2:$D$1045) * (DatasScan!H166&lt;=ListeSeries!$E$2:$E$1045), 0)), "no match"))</f>
        <v>2278-2307</v>
      </c>
    </row>
    <row r="167" spans="1:21" x14ac:dyDescent="0.25">
      <c r="A167" s="6" t="str">
        <f t="shared" si="29"/>
        <v>2</v>
      </c>
      <c r="B167" s="8" t="s">
        <v>993</v>
      </c>
      <c r="C167" s="206" t="s">
        <v>3320</v>
      </c>
      <c r="D167" s="8">
        <v>7</v>
      </c>
      <c r="E167" s="11">
        <v>11</v>
      </c>
      <c r="F167" s="7" t="str">
        <f t="shared" si="30"/>
        <v>707220250903E 1</v>
      </c>
      <c r="G167" s="21" t="str">
        <f>IF(ISBLANK(C167),"",_xlfn.XLOOKUP(_xlfn.XLOOKUP(VALUE(LEFT(C167,4)),Souches!$B$2:$B$15000,Souches!$E$2:$E$15000),Varietes!$B$2:$B$500,Varietes!$C$2:$C$500))</f>
        <v>BRAHY</v>
      </c>
      <c r="H167" s="19">
        <f>IF(ISBLANK(C167),"",_xlfn.XLOOKUP(VALUE(LEFT(C167,4)),Souches!$B$2:$B$15000,Souches!$D$2:$D$15000))</f>
        <v>2306</v>
      </c>
      <c r="I167" s="10">
        <f t="shared" si="24"/>
        <v>45903</v>
      </c>
      <c r="J167" s="19">
        <f>IF(I167="","",INT(('ObjProd (2)'!$C$25-I167)/7 * (ABS('ObjProd (2)'!$C$25-I167)&gt;=7)))</f>
        <v>2</v>
      </c>
      <c r="K167" s="10" t="str">
        <f>IF(I167="","",
IF(AND(DATEDIF(I167,'ObjProd (2)'!$C$25,"y")=0,DATEDIF(I167,'ObjProd (2)'!$C$25,"ym")=0,
   INT(('ObjProd (2)'!$C$25-EDATE(I167,DATEDIF(I167,'ObjProd (2)'!$C$25,"y")*12+DATEDIF(I167,'ObjProd (2)'!$C$25,"ym")))/7)=0),
   "&lt; 1 sem.",
   IF(DATEDIF(I167,'ObjProd (2)'!$C$25,"y")&gt;0,DATEDIF(I167,'ObjProd (2)'!$C$25,"y") &amp; " " &amp; IF(DATEDIF(I167,'ObjProd (2)'!$C$25,"y")=1,"an ","ans "),"") &amp;
   IF(DATEDIF(I167,'ObjProd (2)'!$C$25,"ym")&gt;0,DATEDIF(I167,'ObjProd (2)'!$C$25,"ym") &amp; " mois ", "") &amp;
   IF(INT(('ObjProd (2)'!$C$25-EDATE(I167,DATEDIF(I167,'ObjProd (2)'!$C$25,"y")*12+DATEDIF(I167,'ObjProd (2)'!$C$25,"ym")))/7)&gt;0,
      INT(('ObjProd (2)'!$C$25-EDATE(I167,DATEDIF(I167,'ObjProd (2)'!$C$25,"y")*12+DATEDIF(I167,'ObjProd (2)'!$C$25,"ym")))/7) &amp; " sem.",
      "")
)
)</f>
        <v>2 sem.</v>
      </c>
      <c r="L167" s="11" t="str">
        <f t="shared" si="25"/>
        <v xml:space="preserve">E 1 </v>
      </c>
      <c r="M167" s="9">
        <f t="shared" si="26"/>
        <v>109</v>
      </c>
      <c r="N167" s="9" t="str" cm="1">
        <f t="array" aca="1" ref="N167" ca="1">LEFT(L167, IF(ISNUMBER(SUBSTITUTE(_xludf.MID(L167, 2, 1), ".", ",")), 1, 2))</f>
        <v xml:space="preserve">E </v>
      </c>
      <c r="O167" s="19">
        <f t="shared" ca="1" si="27"/>
        <v>1</v>
      </c>
      <c r="P167" s="9" t="str">
        <f t="shared" ca="1" si="31"/>
        <v>E</v>
      </c>
      <c r="Q167" s="9">
        <f t="shared" ca="1" si="32"/>
        <v>1</v>
      </c>
      <c r="R167" s="9" t="str">
        <f t="shared" ca="1" si="28"/>
        <v>E1</v>
      </c>
      <c r="S167" t="str" cm="1">
        <f t="array" ref="S167">IF(ISBLANK(C167),"",IFERROR(INDEX(ListeSeries!$A$2:$A$1045, MATCH(1, (DatasScan!G167=ListeSeries!$B$2:$B$1045) * (DatasScan!H167&gt;=ListeSeries!$D$2:$D$1045) * (DatasScan!H167&lt;=ListeSeries!$E$2:$E$1045), 0)), "no match"))</f>
        <v>BARHEE</v>
      </c>
      <c r="T167" s="7" t="str" cm="1">
        <f t="array" ref="T167">IF(ISBLANK(C167),"",IFERROR(INDEX(ListeSeries!$C$2:$C$1045, MATCH(1, (DatasScan!G167=ListeSeries!$B$2:$B$1045) * (DatasScan!H167&gt;=ListeSeries!$D$2:$D$1045) * (DatasScan!H167&lt;=ListeSeries!$E$2:$E$1045), 0)), "no match"))</f>
        <v>BAHREE 91</v>
      </c>
      <c r="U167" s="11" t="str" cm="1">
        <f t="array" ref="U167">IF(ISBLANK(C167),"",IFERROR(INDEX(ListeSeries!$F$2:$F$1045, MATCH(1, (DatasScan!G167=ListeSeries!$B$2:$B$1045) * (DatasScan!H167&gt;=ListeSeries!$D$2:$D$1045) * (DatasScan!H167&lt;=ListeSeries!$E$2:$E$1045), 0)), "no match"))</f>
        <v>2278-2307</v>
      </c>
    </row>
    <row r="168" spans="1:21" x14ac:dyDescent="0.25">
      <c r="A168" s="6" t="str">
        <f t="shared" si="29"/>
        <v>2</v>
      </c>
      <c r="B168" s="272" t="s">
        <v>993</v>
      </c>
      <c r="C168" s="206" t="s">
        <v>3321</v>
      </c>
      <c r="D168" s="8">
        <v>1</v>
      </c>
      <c r="E168" s="11">
        <v>5</v>
      </c>
      <c r="F168" s="7" t="str">
        <f t="shared" si="30"/>
        <v>866120250828E 1</v>
      </c>
      <c r="G168" s="21" t="str">
        <f>IF(ISBLANK(C168),"",_xlfn.XLOOKUP(_xlfn.XLOOKUP(VALUE(LEFT(C168,4)),Souches!$B$2:$B$15000,Souches!$E$2:$E$15000),Varietes!$B$2:$B$500,Varietes!$C$2:$C$500))</f>
        <v>BRAHY</v>
      </c>
      <c r="H168" s="19">
        <f>IF(ISBLANK(C168),"",_xlfn.XLOOKUP(VALUE(LEFT(C168,4)),Souches!$B$2:$B$15000,Souches!$D$2:$D$15000))</f>
        <v>2977</v>
      </c>
      <c r="I168" s="10">
        <f t="shared" si="24"/>
        <v>45897</v>
      </c>
      <c r="J168" s="19">
        <f>IF(I168="","",INT(('ObjProd (2)'!$C$25-I168)/7 * (ABS('ObjProd (2)'!$C$25-I168)&gt;=7)))</f>
        <v>3</v>
      </c>
      <c r="K168" s="10" t="str">
        <f>IF(I168="","",
IF(AND(DATEDIF(I168,'ObjProd (2)'!$C$25,"y")=0,DATEDIF(I168,'ObjProd (2)'!$C$25,"ym")=0,
   INT(('ObjProd (2)'!$C$25-EDATE(I168,DATEDIF(I168,'ObjProd (2)'!$C$25,"y")*12+DATEDIF(I168,'ObjProd (2)'!$C$25,"ym")))/7)=0),
   "&lt; 1 sem.",
   IF(DATEDIF(I168,'ObjProd (2)'!$C$25,"y")&gt;0,DATEDIF(I168,'ObjProd (2)'!$C$25,"y") &amp; " " &amp; IF(DATEDIF(I168,'ObjProd (2)'!$C$25,"y")=1,"an ","ans "),"") &amp;
   IF(DATEDIF(I168,'ObjProd (2)'!$C$25,"ym")&gt;0,DATEDIF(I168,'ObjProd (2)'!$C$25,"ym") &amp; " mois ", "") &amp;
   IF(INT(('ObjProd (2)'!$C$25-EDATE(I168,DATEDIF(I168,'ObjProd (2)'!$C$25,"y")*12+DATEDIF(I168,'ObjProd (2)'!$C$25,"ym")))/7)&gt;0,
      INT(('ObjProd (2)'!$C$25-EDATE(I168,DATEDIF(I168,'ObjProd (2)'!$C$25,"y")*12+DATEDIF(I168,'ObjProd (2)'!$C$25,"ym")))/7) &amp; " sem.",
      "")
)
)</f>
        <v>3 sem.</v>
      </c>
      <c r="L168" s="11" t="str">
        <f t="shared" si="25"/>
        <v xml:space="preserve">E 1 </v>
      </c>
      <c r="M168" s="9">
        <f t="shared" si="26"/>
        <v>19</v>
      </c>
      <c r="N168" s="9" t="str" cm="1">
        <f t="array" aca="1" ref="N168" ca="1">LEFT(L168, IF(ISNUMBER(SUBSTITUTE(_xludf.MID(L168, 2, 1), ".", ",")), 1, 2))</f>
        <v xml:space="preserve">E </v>
      </c>
      <c r="O168" s="19">
        <f t="shared" ca="1" si="27"/>
        <v>1</v>
      </c>
      <c r="P168" s="9" t="str">
        <f t="shared" ca="1" si="31"/>
        <v>E</v>
      </c>
      <c r="Q168" s="9">
        <f t="shared" ca="1" si="32"/>
        <v>1</v>
      </c>
      <c r="R168" s="9" t="str">
        <f t="shared" ca="1" si="28"/>
        <v>E1</v>
      </c>
      <c r="S168" t="str" cm="1">
        <f t="array" ref="S168">IF(ISBLANK(C168),"",IFERROR(INDEX(ListeSeries!$A$2:$A$1045, MATCH(1, (DatasScan!G168=ListeSeries!$B$2:$B$1045) * (DatasScan!H168&gt;=ListeSeries!$D$2:$D$1045) * (DatasScan!H168&lt;=ListeSeries!$E$2:$E$1045), 0)), "no match"))</f>
        <v>BARHEE</v>
      </c>
      <c r="T168" s="7" t="str" cm="1">
        <f t="array" ref="T168">IF(ISBLANK(C168),"",IFERROR(INDEX(ListeSeries!$C$2:$C$1045, MATCH(1, (DatasScan!G168=ListeSeries!$B$2:$B$1045) * (DatasScan!H168&gt;=ListeSeries!$D$2:$D$1045) * (DatasScan!H168&lt;=ListeSeries!$E$2:$E$1045), 0)), "no match"))</f>
        <v>BAHREE 108</v>
      </c>
      <c r="U168" s="11" t="str" cm="1">
        <f t="array" ref="U168">IF(ISBLANK(C168),"",IFERROR(INDEX(ListeSeries!$F$2:$F$1045, MATCH(1, (DatasScan!G168=ListeSeries!$B$2:$B$1045) * (DatasScan!H168&gt;=ListeSeries!$D$2:$D$1045) * (DatasScan!H168&lt;=ListeSeries!$E$2:$E$1045), 0)), "no match"))</f>
        <v>2957-2986</v>
      </c>
    </row>
    <row r="169" spans="1:21" x14ac:dyDescent="0.25">
      <c r="A169" s="6" t="str">
        <f t="shared" si="29"/>
        <v>2</v>
      </c>
      <c r="B169" s="272" t="s">
        <v>993</v>
      </c>
      <c r="C169" s="206" t="s">
        <v>3322</v>
      </c>
      <c r="D169" s="8">
        <v>1</v>
      </c>
      <c r="F169" s="7" t="str">
        <f t="shared" si="30"/>
        <v>707220250827E 1</v>
      </c>
      <c r="G169" s="21" t="str">
        <f>IF(ISBLANK(C169),"",_xlfn.XLOOKUP(_xlfn.XLOOKUP(VALUE(LEFT(C169,4)),Souches!$B$2:$B$15000,Souches!$E$2:$E$15000),Varietes!$B$2:$B$500,Varietes!$C$2:$C$500))</f>
        <v>BRAHY</v>
      </c>
      <c r="H169" s="19">
        <f>IF(ISBLANK(C169),"",_xlfn.XLOOKUP(VALUE(LEFT(C169,4)),Souches!$B$2:$B$15000,Souches!$D$2:$D$15000))</f>
        <v>2306</v>
      </c>
      <c r="I169" s="10">
        <f t="shared" si="24"/>
        <v>45896</v>
      </c>
      <c r="J169" s="19">
        <f>IF(I169="","",INT(('ObjProd (2)'!$C$25-I169)/7 * (ABS('ObjProd (2)'!$C$25-I169)&gt;=7)))</f>
        <v>3</v>
      </c>
      <c r="K169" s="10" t="str">
        <f>IF(I169="","",
IF(AND(DATEDIF(I169,'ObjProd (2)'!$C$25,"y")=0,DATEDIF(I169,'ObjProd (2)'!$C$25,"ym")=0,
   INT(('ObjProd (2)'!$C$25-EDATE(I169,DATEDIF(I169,'ObjProd (2)'!$C$25,"y")*12+DATEDIF(I169,'ObjProd (2)'!$C$25,"ym")))/7)=0),
   "&lt; 1 sem.",
   IF(DATEDIF(I169,'ObjProd (2)'!$C$25,"y")&gt;0,DATEDIF(I169,'ObjProd (2)'!$C$25,"y") &amp; " " &amp; IF(DATEDIF(I169,'ObjProd (2)'!$C$25,"y")=1,"an ","ans "),"") &amp;
   IF(DATEDIF(I169,'ObjProd (2)'!$C$25,"ym")&gt;0,DATEDIF(I169,'ObjProd (2)'!$C$25,"ym") &amp; " mois ", "") &amp;
   IF(INT(('ObjProd (2)'!$C$25-EDATE(I169,DATEDIF(I169,'ObjProd (2)'!$C$25,"y")*12+DATEDIF(I169,'ObjProd (2)'!$C$25,"ym")))/7)&gt;0,
      INT(('ObjProd (2)'!$C$25-EDATE(I169,DATEDIF(I169,'ObjProd (2)'!$C$25,"y")*12+DATEDIF(I169,'ObjProd (2)'!$C$25,"ym")))/7) &amp; " sem.",
      "")
)
)</f>
        <v>3 sem.</v>
      </c>
      <c r="L169" s="11" t="str">
        <f t="shared" si="25"/>
        <v xml:space="preserve">E 1 </v>
      </c>
      <c r="M169" s="9">
        <f t="shared" si="26"/>
        <v>14</v>
      </c>
      <c r="N169" s="9" t="str" cm="1">
        <f t="array" aca="1" ref="N169" ca="1">LEFT(L169, IF(ISNUMBER(SUBSTITUTE(_xludf.MID(L169, 2, 1), ".", ",")), 1, 2))</f>
        <v xml:space="preserve">E </v>
      </c>
      <c r="O169" s="19">
        <f t="shared" ca="1" si="27"/>
        <v>1</v>
      </c>
      <c r="P169" s="9" t="str">
        <f t="shared" ca="1" si="31"/>
        <v>E</v>
      </c>
      <c r="Q169" s="9">
        <f t="shared" ca="1" si="32"/>
        <v>1</v>
      </c>
      <c r="R169" s="9" t="str">
        <f t="shared" ca="1" si="28"/>
        <v>E1</v>
      </c>
      <c r="S169" t="str" cm="1">
        <f t="array" ref="S169">IF(ISBLANK(C169),"",IFERROR(INDEX(ListeSeries!$A$2:$A$1045, MATCH(1, (DatasScan!G169=ListeSeries!$B$2:$B$1045) * (DatasScan!H169&gt;=ListeSeries!$D$2:$D$1045) * (DatasScan!H169&lt;=ListeSeries!$E$2:$E$1045), 0)), "no match"))</f>
        <v>BARHEE</v>
      </c>
      <c r="T169" s="7" t="str" cm="1">
        <f t="array" ref="T169">IF(ISBLANK(C169),"",IFERROR(INDEX(ListeSeries!$C$2:$C$1045, MATCH(1, (DatasScan!G169=ListeSeries!$B$2:$B$1045) * (DatasScan!H169&gt;=ListeSeries!$D$2:$D$1045) * (DatasScan!H169&lt;=ListeSeries!$E$2:$E$1045), 0)), "no match"))</f>
        <v>BAHREE 91</v>
      </c>
      <c r="U169" s="11" t="str" cm="1">
        <f t="array" ref="U169">IF(ISBLANK(C169),"",IFERROR(INDEX(ListeSeries!$F$2:$F$1045, MATCH(1, (DatasScan!G169=ListeSeries!$B$2:$B$1045) * (DatasScan!H169&gt;=ListeSeries!$D$2:$D$1045) * (DatasScan!H169&lt;=ListeSeries!$E$2:$E$1045), 0)), "no match"))</f>
        <v>2278-2307</v>
      </c>
    </row>
    <row r="170" spans="1:21" x14ac:dyDescent="0.25">
      <c r="A170" s="6" t="str">
        <f t="shared" si="29"/>
        <v>2</v>
      </c>
      <c r="B170" s="272" t="s">
        <v>993</v>
      </c>
      <c r="C170" s="206" t="s">
        <v>3323</v>
      </c>
      <c r="D170" s="8">
        <v>1</v>
      </c>
      <c r="E170" s="11">
        <v>3</v>
      </c>
      <c r="F170" s="7" t="str">
        <f t="shared" si="30"/>
        <v>866120250915E 1</v>
      </c>
      <c r="G170" s="21" t="str">
        <f>IF(ISBLANK(C170),"",_xlfn.XLOOKUP(_xlfn.XLOOKUP(VALUE(LEFT(C170,4)),Souches!$B$2:$B$15000,Souches!$E$2:$E$15000),Varietes!$B$2:$B$500,Varietes!$C$2:$C$500))</f>
        <v>BRAHY</v>
      </c>
      <c r="H170" s="19">
        <f>IF(ISBLANK(C170),"",_xlfn.XLOOKUP(VALUE(LEFT(C170,4)),Souches!$B$2:$B$15000,Souches!$D$2:$D$15000))</f>
        <v>2977</v>
      </c>
      <c r="I170" s="10">
        <f t="shared" si="24"/>
        <v>45915</v>
      </c>
      <c r="J170" s="19">
        <f>IF(I170="","",INT(('ObjProd (2)'!$C$25-I170)/7 * (ABS('ObjProd (2)'!$C$25-I170)&gt;=7)))</f>
        <v>0</v>
      </c>
      <c r="K170" s="10" t="str">
        <f>IF(I170="","",
IF(AND(DATEDIF(I170,'ObjProd (2)'!$C$25,"y")=0,DATEDIF(I170,'ObjProd (2)'!$C$25,"ym")=0,
   INT(('ObjProd (2)'!$C$25-EDATE(I170,DATEDIF(I170,'ObjProd (2)'!$C$25,"y")*12+DATEDIF(I170,'ObjProd (2)'!$C$25,"ym")))/7)=0),
   "&lt; 1 sem.",
   IF(DATEDIF(I170,'ObjProd (2)'!$C$25,"y")&gt;0,DATEDIF(I170,'ObjProd (2)'!$C$25,"y") &amp; " " &amp; IF(DATEDIF(I170,'ObjProd (2)'!$C$25,"y")=1,"an ","ans "),"") &amp;
   IF(DATEDIF(I170,'ObjProd (2)'!$C$25,"ym")&gt;0,DATEDIF(I170,'ObjProd (2)'!$C$25,"ym") &amp; " mois ", "") &amp;
   IF(INT(('ObjProd (2)'!$C$25-EDATE(I170,DATEDIF(I170,'ObjProd (2)'!$C$25,"y")*12+DATEDIF(I170,'ObjProd (2)'!$C$25,"ym")))/7)&gt;0,
      INT(('ObjProd (2)'!$C$25-EDATE(I170,DATEDIF(I170,'ObjProd (2)'!$C$25,"y")*12+DATEDIF(I170,'ObjProd (2)'!$C$25,"ym")))/7) &amp; " sem.",
      "")
)
)</f>
        <v>&lt; 1 sem.</v>
      </c>
      <c r="L170" s="11" t="str">
        <f t="shared" si="25"/>
        <v xml:space="preserve">E 1 </v>
      </c>
      <c r="M170" s="9">
        <f t="shared" si="26"/>
        <v>17</v>
      </c>
      <c r="N170" s="9" t="str" cm="1">
        <f t="array" aca="1" ref="N170" ca="1">LEFT(L170, IF(ISNUMBER(SUBSTITUTE(_xludf.MID(L170, 2, 1), ".", ",")), 1, 2))</f>
        <v xml:space="preserve">E </v>
      </c>
      <c r="O170" s="19">
        <f t="shared" ca="1" si="27"/>
        <v>1</v>
      </c>
      <c r="P170" s="9" t="str">
        <f t="shared" ca="1" si="31"/>
        <v>E</v>
      </c>
      <c r="Q170" s="9">
        <f t="shared" ca="1" si="32"/>
        <v>1</v>
      </c>
      <c r="R170" s="9" t="str">
        <f t="shared" ca="1" si="28"/>
        <v>E1</v>
      </c>
      <c r="S170" t="str" cm="1">
        <f t="array" ref="S170">IF(ISBLANK(C170),"",IFERROR(INDEX(ListeSeries!$A$2:$A$1045, MATCH(1, (DatasScan!G170=ListeSeries!$B$2:$B$1045) * (DatasScan!H170&gt;=ListeSeries!$D$2:$D$1045) * (DatasScan!H170&lt;=ListeSeries!$E$2:$E$1045), 0)), "no match"))</f>
        <v>BARHEE</v>
      </c>
      <c r="T170" s="7" t="str" cm="1">
        <f t="array" ref="T170">IF(ISBLANK(C170),"",IFERROR(INDEX(ListeSeries!$C$2:$C$1045, MATCH(1, (DatasScan!G170=ListeSeries!$B$2:$B$1045) * (DatasScan!H170&gt;=ListeSeries!$D$2:$D$1045) * (DatasScan!H170&lt;=ListeSeries!$E$2:$E$1045), 0)), "no match"))</f>
        <v>BAHREE 108</v>
      </c>
      <c r="U170" s="11" t="str" cm="1">
        <f t="array" ref="U170">IF(ISBLANK(C170),"",IFERROR(INDEX(ListeSeries!$F$2:$F$1045, MATCH(1, (DatasScan!G170=ListeSeries!$B$2:$B$1045) * (DatasScan!H170&gt;=ListeSeries!$D$2:$D$1045) * (DatasScan!H170&lt;=ListeSeries!$E$2:$E$1045), 0)), "no match"))</f>
        <v>2957-2986</v>
      </c>
    </row>
    <row r="171" spans="1:21" x14ac:dyDescent="0.25">
      <c r="A171" s="6" t="str">
        <f t="shared" si="29"/>
        <v>2</v>
      </c>
      <c r="B171" s="272" t="s">
        <v>993</v>
      </c>
      <c r="C171" s="206" t="s">
        <v>3324</v>
      </c>
      <c r="D171" s="8">
        <v>7</v>
      </c>
      <c r="F171" s="7" t="str">
        <f t="shared" si="30"/>
        <v>707220250916E 1</v>
      </c>
      <c r="G171" s="21" t="str">
        <f>IF(ISBLANK(C171),"",_xlfn.XLOOKUP(_xlfn.XLOOKUP(VALUE(LEFT(C171,4)),Souches!$B$2:$B$15000,Souches!$E$2:$E$15000),Varietes!$B$2:$B$500,Varietes!$C$2:$C$500))</f>
        <v>BRAHY</v>
      </c>
      <c r="H171" s="19">
        <f>IF(ISBLANK(C171),"",_xlfn.XLOOKUP(VALUE(LEFT(C171,4)),Souches!$B$2:$B$15000,Souches!$D$2:$D$15000))</f>
        <v>2306</v>
      </c>
      <c r="I171" s="10">
        <f t="shared" si="24"/>
        <v>45916</v>
      </c>
      <c r="J171" s="19">
        <f>IF(I171="","",INT(('ObjProd (2)'!$C$25-I171)/7 * (ABS('ObjProd (2)'!$C$25-I171)&gt;=7)))</f>
        <v>0</v>
      </c>
      <c r="K171" s="10" t="str">
        <f>IF(I171="","",
IF(AND(DATEDIF(I171,'ObjProd (2)'!$C$25,"y")=0,DATEDIF(I171,'ObjProd (2)'!$C$25,"ym")=0,
   INT(('ObjProd (2)'!$C$25-EDATE(I171,DATEDIF(I171,'ObjProd (2)'!$C$25,"y")*12+DATEDIF(I171,'ObjProd (2)'!$C$25,"ym")))/7)=0),
   "&lt; 1 sem.",
   IF(DATEDIF(I171,'ObjProd (2)'!$C$25,"y")&gt;0,DATEDIF(I171,'ObjProd (2)'!$C$25,"y") &amp; " " &amp; IF(DATEDIF(I171,'ObjProd (2)'!$C$25,"y")=1,"an ","ans "),"") &amp;
   IF(DATEDIF(I171,'ObjProd (2)'!$C$25,"ym")&gt;0,DATEDIF(I171,'ObjProd (2)'!$C$25,"ym") &amp; " mois ", "") &amp;
   IF(INT(('ObjProd (2)'!$C$25-EDATE(I171,DATEDIF(I171,'ObjProd (2)'!$C$25,"y")*12+DATEDIF(I171,'ObjProd (2)'!$C$25,"ym")))/7)&gt;0,
      INT(('ObjProd (2)'!$C$25-EDATE(I171,DATEDIF(I171,'ObjProd (2)'!$C$25,"y")*12+DATEDIF(I171,'ObjProd (2)'!$C$25,"ym")))/7) &amp; " sem.",
      "")
)
)</f>
        <v>&lt; 1 sem.</v>
      </c>
      <c r="L171" s="11" t="str">
        <f t="shared" si="25"/>
        <v xml:space="preserve">E 1 </v>
      </c>
      <c r="M171" s="9">
        <f t="shared" si="26"/>
        <v>98</v>
      </c>
      <c r="N171" s="9" t="str" cm="1">
        <f t="array" aca="1" ref="N171" ca="1">LEFT(L171, IF(ISNUMBER(SUBSTITUTE(_xludf.MID(L171, 2, 1), ".", ",")), 1, 2))</f>
        <v xml:space="preserve">E </v>
      </c>
      <c r="O171" s="19">
        <f t="shared" ca="1" si="27"/>
        <v>1</v>
      </c>
      <c r="P171" s="9" t="str">
        <f t="shared" ca="1" si="31"/>
        <v>E</v>
      </c>
      <c r="Q171" s="9">
        <f t="shared" ca="1" si="32"/>
        <v>1</v>
      </c>
      <c r="R171" s="9" t="str">
        <f t="shared" ca="1" si="28"/>
        <v>E1</v>
      </c>
      <c r="S171" t="str" cm="1">
        <f t="array" ref="S171">IF(ISBLANK(C171),"",IFERROR(INDEX(ListeSeries!$A$2:$A$1045, MATCH(1, (DatasScan!G171=ListeSeries!$B$2:$B$1045) * (DatasScan!H171&gt;=ListeSeries!$D$2:$D$1045) * (DatasScan!H171&lt;=ListeSeries!$E$2:$E$1045), 0)), "no match"))</f>
        <v>BARHEE</v>
      </c>
      <c r="T171" s="7" t="str" cm="1">
        <f t="array" ref="T171">IF(ISBLANK(C171),"",IFERROR(INDEX(ListeSeries!$C$2:$C$1045, MATCH(1, (DatasScan!G171=ListeSeries!$B$2:$B$1045) * (DatasScan!H171&gt;=ListeSeries!$D$2:$D$1045) * (DatasScan!H171&lt;=ListeSeries!$E$2:$E$1045), 0)), "no match"))</f>
        <v>BAHREE 91</v>
      </c>
      <c r="U171" s="11" t="str" cm="1">
        <f t="array" ref="U171">IF(ISBLANK(C171),"",IFERROR(INDEX(ListeSeries!$F$2:$F$1045, MATCH(1, (DatasScan!G171=ListeSeries!$B$2:$B$1045) * (DatasScan!H171&gt;=ListeSeries!$D$2:$D$1045) * (DatasScan!H171&lt;=ListeSeries!$E$2:$E$1045), 0)), "no match"))</f>
        <v>2278-2307</v>
      </c>
    </row>
    <row r="172" spans="1:21" x14ac:dyDescent="0.25">
      <c r="A172" s="6" t="str">
        <f t="shared" si="29"/>
        <v>2</v>
      </c>
      <c r="B172" s="8" t="s">
        <v>991</v>
      </c>
      <c r="C172" s="206" t="s">
        <v>3325</v>
      </c>
      <c r="D172" s="8">
        <v>6</v>
      </c>
      <c r="F172" s="7" t="str">
        <f t="shared" si="30"/>
        <v>707220250915E+2</v>
      </c>
      <c r="G172" s="21" t="str">
        <f>IF(ISBLANK(C172),"",_xlfn.XLOOKUP(_xlfn.XLOOKUP(VALUE(LEFT(C172,4)),Souches!$B$2:$B$15000,Souches!$E$2:$E$15000),Varietes!$B$2:$B$500,Varietes!$C$2:$C$500))</f>
        <v>BRAHY</v>
      </c>
      <c r="H172" s="19">
        <f>IF(ISBLANK(C172),"",_xlfn.XLOOKUP(VALUE(LEFT(C172,4)),Souches!$B$2:$B$15000,Souches!$D$2:$D$15000))</f>
        <v>2306</v>
      </c>
      <c r="I172" s="10">
        <f t="shared" si="24"/>
        <v>45915</v>
      </c>
      <c r="J172" s="19">
        <f>IF(I172="","",INT(('ObjProd (2)'!$C$25-I172)/7 * (ABS('ObjProd (2)'!$C$25-I172)&gt;=7)))</f>
        <v>0</v>
      </c>
      <c r="K172" s="10" t="str">
        <f>IF(I172="","",
IF(AND(DATEDIF(I172,'ObjProd (2)'!$C$25,"y")=0,DATEDIF(I172,'ObjProd (2)'!$C$25,"ym")=0,
   INT(('ObjProd (2)'!$C$25-EDATE(I172,DATEDIF(I172,'ObjProd (2)'!$C$25,"y")*12+DATEDIF(I172,'ObjProd (2)'!$C$25,"ym")))/7)=0),
   "&lt; 1 sem.",
   IF(DATEDIF(I172,'ObjProd (2)'!$C$25,"y")&gt;0,DATEDIF(I172,'ObjProd (2)'!$C$25,"y") &amp; " " &amp; IF(DATEDIF(I172,'ObjProd (2)'!$C$25,"y")=1,"an ","ans "),"") &amp;
   IF(DATEDIF(I172,'ObjProd (2)'!$C$25,"ym")&gt;0,DATEDIF(I172,'ObjProd (2)'!$C$25,"ym") &amp; " mois ", "") &amp;
   IF(INT(('ObjProd (2)'!$C$25-EDATE(I172,DATEDIF(I172,'ObjProd (2)'!$C$25,"y")*12+DATEDIF(I172,'ObjProd (2)'!$C$25,"ym")))/7)&gt;0,
      INT(('ObjProd (2)'!$C$25-EDATE(I172,DATEDIF(I172,'ObjProd (2)'!$C$25,"y")*12+DATEDIF(I172,'ObjProd (2)'!$C$25,"ym")))/7) &amp; " sem.",
      "")
)
)</f>
        <v>&lt; 1 sem.</v>
      </c>
      <c r="L172" s="11" t="str">
        <f t="shared" si="25"/>
        <v>E+20</v>
      </c>
      <c r="M172" s="9">
        <f t="shared" si="26"/>
        <v>84</v>
      </c>
      <c r="N172" s="9" t="str" cm="1">
        <f t="array" aca="1" ref="N172" ca="1">LEFT(L172, IF(ISNUMBER(SUBSTITUTE(_xludf.MID(L172, 2, 1), ".", ",")), 1, 2))</f>
        <v>E+</v>
      </c>
      <c r="O172" s="19">
        <f t="shared" ca="1" si="27"/>
        <v>20</v>
      </c>
      <c r="P172" s="9" t="str">
        <f t="shared" ca="1" si="31"/>
        <v>X</v>
      </c>
      <c r="Q172" s="9" t="str">
        <f t="shared" ca="1" si="32"/>
        <v>13+</v>
      </c>
      <c r="R172" s="9" t="str">
        <f t="shared" ca="1" si="28"/>
        <v>X13+</v>
      </c>
      <c r="S172" t="str" cm="1">
        <f t="array" ref="S172">IF(ISBLANK(C172),"",IFERROR(INDEX(ListeSeries!$A$2:$A$1045, MATCH(1, (DatasScan!G172=ListeSeries!$B$2:$B$1045) * (DatasScan!H172&gt;=ListeSeries!$D$2:$D$1045) * (DatasScan!H172&lt;=ListeSeries!$E$2:$E$1045), 0)), "no match"))</f>
        <v>BARHEE</v>
      </c>
      <c r="T172" s="7" t="str" cm="1">
        <f t="array" ref="T172">IF(ISBLANK(C172),"",IFERROR(INDEX(ListeSeries!$C$2:$C$1045, MATCH(1, (DatasScan!G172=ListeSeries!$B$2:$B$1045) * (DatasScan!H172&gt;=ListeSeries!$D$2:$D$1045) * (DatasScan!H172&lt;=ListeSeries!$E$2:$E$1045), 0)), "no match"))</f>
        <v>BAHREE 91</v>
      </c>
      <c r="U172" s="11" t="str" cm="1">
        <f t="array" ref="U172">IF(ISBLANK(C172),"",IFERROR(INDEX(ListeSeries!$F$2:$F$1045, MATCH(1, (DatasScan!G172=ListeSeries!$B$2:$B$1045) * (DatasScan!H172&gt;=ListeSeries!$D$2:$D$1045) * (DatasScan!H172&lt;=ListeSeries!$E$2:$E$1045), 0)), "no match"))</f>
        <v>2278-2307</v>
      </c>
    </row>
    <row r="173" spans="1:21" x14ac:dyDescent="0.25">
      <c r="A173" s="6" t="str">
        <f t="shared" si="29"/>
        <v>2</v>
      </c>
      <c r="B173" s="8" t="s">
        <v>991</v>
      </c>
      <c r="C173" s="206" t="s">
        <v>1522</v>
      </c>
      <c r="E173" s="11">
        <v>11</v>
      </c>
      <c r="F173" s="7" t="str">
        <f t="shared" si="30"/>
        <v>825520250722E 1</v>
      </c>
      <c r="G173" s="21" t="str">
        <f>IF(ISBLANK(C173),"",_xlfn.XLOOKUP(_xlfn.XLOOKUP(VALUE(LEFT(C173,4)),Souches!$B$2:$B$15000,Souches!$E$2:$E$15000),Varietes!$B$2:$B$500,Varietes!$C$2:$C$500))</f>
        <v>FAR F</v>
      </c>
      <c r="H173" s="19">
        <f>IF(ISBLANK(C173),"",_xlfn.XLOOKUP(VALUE(LEFT(C173,4)),Souches!$B$2:$B$15000,Souches!$D$2:$D$15000))</f>
        <v>257</v>
      </c>
      <c r="I173" s="10">
        <f t="shared" si="24"/>
        <v>45860</v>
      </c>
      <c r="J173" s="19">
        <f>IF(I173="","",INT(('ObjProd (2)'!$C$25-I173)/7 * (ABS('ObjProd (2)'!$C$25-I173)&gt;=7)))</f>
        <v>8</v>
      </c>
      <c r="K173" s="10" t="str">
        <f>IF(I173="","",
IF(AND(DATEDIF(I173,'ObjProd (2)'!$C$25,"y")=0,DATEDIF(I173,'ObjProd (2)'!$C$25,"ym")=0,
   INT(('ObjProd (2)'!$C$25-EDATE(I173,DATEDIF(I173,'ObjProd (2)'!$C$25,"y")*12+DATEDIF(I173,'ObjProd (2)'!$C$25,"ym")))/7)=0),
   "&lt; 1 sem.",
   IF(DATEDIF(I173,'ObjProd (2)'!$C$25,"y")&gt;0,DATEDIF(I173,'ObjProd (2)'!$C$25,"y") &amp; " " &amp; IF(DATEDIF(I173,'ObjProd (2)'!$C$25,"y")=1,"an ","ans "),"") &amp;
   IF(DATEDIF(I173,'ObjProd (2)'!$C$25,"ym")&gt;0,DATEDIF(I173,'ObjProd (2)'!$C$25,"ym") &amp; " mois ", "") &amp;
   IF(INT(('ObjProd (2)'!$C$25-EDATE(I173,DATEDIF(I173,'ObjProd (2)'!$C$25,"y")*12+DATEDIF(I173,'ObjProd (2)'!$C$25,"ym")))/7)&gt;0,
      INT(('ObjProd (2)'!$C$25-EDATE(I173,DATEDIF(I173,'ObjProd (2)'!$C$25,"y")*12+DATEDIF(I173,'ObjProd (2)'!$C$25,"ym")))/7) &amp; " sem.",
      "")
)
)</f>
        <v>1 mois 3 sem.</v>
      </c>
      <c r="L173" s="11" t="str">
        <f t="shared" si="25"/>
        <v xml:space="preserve">E 1 </v>
      </c>
      <c r="M173" s="9">
        <f t="shared" si="26"/>
        <v>11</v>
      </c>
      <c r="N173" s="9" t="str" cm="1">
        <f t="array" aca="1" ref="N173" ca="1">LEFT(L173, IF(ISNUMBER(SUBSTITUTE(_xludf.MID(L173, 2, 1), ".", ",")), 1, 2))</f>
        <v xml:space="preserve">E </v>
      </c>
      <c r="O173" s="19">
        <f t="shared" ca="1" si="27"/>
        <v>1</v>
      </c>
      <c r="P173" s="9" t="str">
        <f t="shared" ca="1" si="31"/>
        <v>E</v>
      </c>
      <c r="Q173" s="9">
        <f t="shared" ca="1" si="32"/>
        <v>1</v>
      </c>
      <c r="R173" s="9" t="str">
        <f t="shared" ca="1" si="28"/>
        <v>E1</v>
      </c>
      <c r="S173" t="str" cm="1">
        <f t="array" ref="S173">IF(ISBLANK(C173),"",IFERROR(INDEX(ListeSeries!$A$2:$A$1045, MATCH(1, (DatasScan!G173=ListeSeries!$B$2:$B$1045) * (DatasScan!H173&gt;=ListeSeries!$D$2:$D$1045) * (DatasScan!H173&lt;=ListeSeries!$E$2:$E$1045), 0)), "no match"))</f>
        <v>FARD femelle</v>
      </c>
      <c r="T173" s="7" t="str" cm="1">
        <f t="array" ref="T173">IF(ISBLANK(C173),"",IFERROR(INDEX(ListeSeries!$C$2:$C$1045, MATCH(1, (DatasScan!G173=ListeSeries!$B$2:$B$1045) * (DatasScan!H173&gt;=ListeSeries!$D$2:$D$1045) * (DatasScan!H173&lt;=ListeSeries!$E$2:$E$1045), 0)), "no match"))</f>
        <v>FARD 20</v>
      </c>
      <c r="U173" s="11" t="str" cm="1">
        <f t="array" ref="U173">IF(ISBLANK(C173),"",IFERROR(INDEX(ListeSeries!$F$2:$F$1045, MATCH(1, (DatasScan!G173=ListeSeries!$B$2:$B$1045) * (DatasScan!H173&gt;=ListeSeries!$D$2:$D$1045) * (DatasScan!H173&lt;=ListeSeries!$E$2:$E$1045), 0)), "no match"))</f>
        <v>253-262</v>
      </c>
    </row>
    <row r="174" spans="1:21" x14ac:dyDescent="0.25">
      <c r="A174" s="6" t="str">
        <f t="shared" si="29"/>
        <v>2</v>
      </c>
      <c r="B174" s="8" t="s">
        <v>990</v>
      </c>
      <c r="C174" s="206" t="s">
        <v>1521</v>
      </c>
      <c r="E174" s="11">
        <v>7</v>
      </c>
      <c r="F174" s="7" t="str">
        <f t="shared" si="30"/>
        <v>869920250804E 2</v>
      </c>
      <c r="G174" s="21" t="str">
        <f>IF(ISBLANK(C174),"",_xlfn.XLOOKUP(_xlfn.XLOOKUP(VALUE(LEFT(C174,4)),Souches!$B$2:$B$15000,Souches!$E$2:$E$15000),Varietes!$B$2:$B$500,Varietes!$C$2:$C$500))</f>
        <v>GNAMY</v>
      </c>
      <c r="H174" s="19">
        <f>IF(ISBLANK(C174),"",_xlfn.XLOOKUP(VALUE(LEFT(C174,4)),Souches!$B$2:$B$15000,Souches!$D$2:$D$15000))</f>
        <v>2306</v>
      </c>
      <c r="I174" s="10">
        <f t="shared" si="24"/>
        <v>45873</v>
      </c>
      <c r="J174" s="19">
        <f>IF(I174="","",INT(('ObjProd (2)'!$C$25-I174)/7 * (ABS('ObjProd (2)'!$C$25-I174)&gt;=7)))</f>
        <v>6</v>
      </c>
      <c r="K174" s="10" t="str">
        <f>IF(I174="","",
IF(AND(DATEDIF(I174,'ObjProd (2)'!$C$25,"y")=0,DATEDIF(I174,'ObjProd (2)'!$C$25,"ym")=0,
   INT(('ObjProd (2)'!$C$25-EDATE(I174,DATEDIF(I174,'ObjProd (2)'!$C$25,"y")*12+DATEDIF(I174,'ObjProd (2)'!$C$25,"ym")))/7)=0),
   "&lt; 1 sem.",
   IF(DATEDIF(I174,'ObjProd (2)'!$C$25,"y")&gt;0,DATEDIF(I174,'ObjProd (2)'!$C$25,"y") &amp; " " &amp; IF(DATEDIF(I174,'ObjProd (2)'!$C$25,"y")=1,"an ","ans "),"") &amp;
   IF(DATEDIF(I174,'ObjProd (2)'!$C$25,"ym")&gt;0,DATEDIF(I174,'ObjProd (2)'!$C$25,"ym") &amp; " mois ", "") &amp;
   IF(INT(('ObjProd (2)'!$C$25-EDATE(I174,DATEDIF(I174,'ObjProd (2)'!$C$25,"y")*12+DATEDIF(I174,'ObjProd (2)'!$C$25,"ym")))/7)&gt;0,
      INT(('ObjProd (2)'!$C$25-EDATE(I174,DATEDIF(I174,'ObjProd (2)'!$C$25,"y")*12+DATEDIF(I174,'ObjProd (2)'!$C$25,"ym")))/7) &amp; " sem.",
      "")
)
)</f>
        <v>1 mois 2 sem.</v>
      </c>
      <c r="L174" s="11" t="str">
        <f t="shared" si="25"/>
        <v xml:space="preserve">E 2 </v>
      </c>
      <c r="M174" s="9">
        <f t="shared" si="26"/>
        <v>7</v>
      </c>
      <c r="N174" s="9" t="str" cm="1">
        <f t="array" aca="1" ref="N174" ca="1">LEFT(L174, IF(ISNUMBER(SUBSTITUTE(_xludf.MID(L174, 2, 1), ".", ",")), 1, 2))</f>
        <v xml:space="preserve">E </v>
      </c>
      <c r="O174" s="19">
        <f t="shared" ca="1" si="27"/>
        <v>2</v>
      </c>
      <c r="P174" s="9" t="str">
        <f t="shared" ca="1" si="31"/>
        <v>E</v>
      </c>
      <c r="Q174" s="9">
        <f t="shared" ca="1" si="32"/>
        <v>2</v>
      </c>
      <c r="R174" s="9" t="str">
        <f t="shared" ca="1" si="28"/>
        <v>E2</v>
      </c>
      <c r="S174" t="str" cm="1">
        <f t="array" ref="S174">IF(ISBLANK(C174),"",IFERROR(INDEX(ListeSeries!$A$2:$A$1045, MATCH(1, (DatasScan!G174=ListeSeries!$B$2:$B$1045) * (DatasScan!H174&gt;=ListeSeries!$D$2:$D$1045) * (DatasScan!H174&lt;=ListeSeries!$E$2:$E$1045), 0)), "no match"))</f>
        <v>GHANAMI</v>
      </c>
      <c r="T174" s="7" t="str" cm="1">
        <f t="array" ref="T174">IF(ISBLANK(C174),"",IFERROR(INDEX(ListeSeries!$C$2:$C$1045, MATCH(1, (DatasScan!G174=ListeSeries!$B$2:$B$1045) * (DatasScan!H174&gt;=ListeSeries!$D$2:$D$1045) * (DatasScan!H174&lt;=ListeSeries!$E$2:$E$1045), 0)), "no match"))</f>
        <v>GHANAMI 45</v>
      </c>
      <c r="U174" s="11" cm="1">
        <f t="array" ref="U174">IF(ISBLANK(C174),"",IFERROR(INDEX(ListeSeries!$F$2:$F$1045, MATCH(1, (DatasScan!G174=ListeSeries!$B$2:$B$1045) * (DatasScan!H174&gt;=ListeSeries!$D$2:$D$1045) * (DatasScan!H174&lt;=ListeSeries!$E$2:$E$1045), 0)), "no match"))</f>
        <v>2306</v>
      </c>
    </row>
    <row r="175" spans="1:21" x14ac:dyDescent="0.25">
      <c r="A175" s="6" t="str">
        <f t="shared" si="29"/>
        <v>2</v>
      </c>
      <c r="B175" s="272" t="s">
        <v>990</v>
      </c>
      <c r="C175" s="206" t="s">
        <v>1520</v>
      </c>
      <c r="D175" s="8">
        <v>3</v>
      </c>
      <c r="F175" s="7" t="str">
        <f t="shared" si="30"/>
        <v>869920250804E 3</v>
      </c>
      <c r="G175" s="21" t="str">
        <f>IF(ISBLANK(C175),"",_xlfn.XLOOKUP(_xlfn.XLOOKUP(VALUE(LEFT(C175,4)),Souches!$B$2:$B$15000,Souches!$E$2:$E$15000),Varietes!$B$2:$B$500,Varietes!$C$2:$C$500))</f>
        <v>GNAMY</v>
      </c>
      <c r="H175" s="19">
        <f>IF(ISBLANK(C175),"",_xlfn.XLOOKUP(VALUE(LEFT(C175,4)),Souches!$B$2:$B$15000,Souches!$D$2:$D$15000))</f>
        <v>2306</v>
      </c>
      <c r="I175" s="10">
        <f t="shared" si="24"/>
        <v>45873</v>
      </c>
      <c r="J175" s="19">
        <f>IF(I175="","",INT(('ObjProd (2)'!$C$25-I175)/7 * (ABS('ObjProd (2)'!$C$25-I175)&gt;=7)))</f>
        <v>6</v>
      </c>
      <c r="K175" s="10" t="str">
        <f>IF(I175="","",
IF(AND(DATEDIF(I175,'ObjProd (2)'!$C$25,"y")=0,DATEDIF(I175,'ObjProd (2)'!$C$25,"ym")=0,
   INT(('ObjProd (2)'!$C$25-EDATE(I175,DATEDIF(I175,'ObjProd (2)'!$C$25,"y")*12+DATEDIF(I175,'ObjProd (2)'!$C$25,"ym")))/7)=0),
   "&lt; 1 sem.",
   IF(DATEDIF(I175,'ObjProd (2)'!$C$25,"y")&gt;0,DATEDIF(I175,'ObjProd (2)'!$C$25,"y") &amp; " " &amp; IF(DATEDIF(I175,'ObjProd (2)'!$C$25,"y")=1,"an ","ans "),"") &amp;
   IF(DATEDIF(I175,'ObjProd (2)'!$C$25,"ym")&gt;0,DATEDIF(I175,'ObjProd (2)'!$C$25,"ym") &amp; " mois ", "") &amp;
   IF(INT(('ObjProd (2)'!$C$25-EDATE(I175,DATEDIF(I175,'ObjProd (2)'!$C$25,"y")*12+DATEDIF(I175,'ObjProd (2)'!$C$25,"ym")))/7)&gt;0,
      INT(('ObjProd (2)'!$C$25-EDATE(I175,DATEDIF(I175,'ObjProd (2)'!$C$25,"y")*12+DATEDIF(I175,'ObjProd (2)'!$C$25,"ym")))/7) &amp; " sem.",
      "")
)
)</f>
        <v>1 mois 2 sem.</v>
      </c>
      <c r="L175" s="11" t="str">
        <f t="shared" si="25"/>
        <v xml:space="preserve">E 3 </v>
      </c>
      <c r="M175" s="9">
        <f t="shared" si="26"/>
        <v>42</v>
      </c>
      <c r="N175" s="9" t="str" cm="1">
        <f t="array" aca="1" ref="N175" ca="1">LEFT(L175, IF(ISNUMBER(SUBSTITUTE(_xludf.MID(L175, 2, 1), ".", ",")), 1, 2))</f>
        <v xml:space="preserve">E </v>
      </c>
      <c r="O175" s="19">
        <f t="shared" ca="1" si="27"/>
        <v>3</v>
      </c>
      <c r="P175" s="9" t="str">
        <f t="shared" ca="1" si="31"/>
        <v>E</v>
      </c>
      <c r="Q175" s="9">
        <f t="shared" ca="1" si="32"/>
        <v>3</v>
      </c>
      <c r="R175" s="9" t="str">
        <f t="shared" ca="1" si="28"/>
        <v>E3</v>
      </c>
      <c r="S175" t="str" cm="1">
        <f t="array" ref="S175">IF(ISBLANK(C175),"",IFERROR(INDEX(ListeSeries!$A$2:$A$1045, MATCH(1, (DatasScan!G175=ListeSeries!$B$2:$B$1045) * (DatasScan!H175&gt;=ListeSeries!$D$2:$D$1045) * (DatasScan!H175&lt;=ListeSeries!$E$2:$E$1045), 0)), "no match"))</f>
        <v>GHANAMI</v>
      </c>
      <c r="T175" s="7" t="str" cm="1">
        <f t="array" ref="T175">IF(ISBLANK(C175),"",IFERROR(INDEX(ListeSeries!$C$2:$C$1045, MATCH(1, (DatasScan!G175=ListeSeries!$B$2:$B$1045) * (DatasScan!H175&gt;=ListeSeries!$D$2:$D$1045) * (DatasScan!H175&lt;=ListeSeries!$E$2:$E$1045), 0)), "no match"))</f>
        <v>GHANAMI 45</v>
      </c>
      <c r="U175" s="11" cm="1">
        <f t="array" ref="U175">IF(ISBLANK(C175),"",IFERROR(INDEX(ListeSeries!$F$2:$F$1045, MATCH(1, (DatasScan!G175=ListeSeries!$B$2:$B$1045) * (DatasScan!H175&gt;=ListeSeries!$D$2:$D$1045) * (DatasScan!H175&lt;=ListeSeries!$E$2:$E$1045), 0)), "no match"))</f>
        <v>2306</v>
      </c>
    </row>
    <row r="176" spans="1:21" x14ac:dyDescent="0.25">
      <c r="A176" s="6" t="str">
        <f t="shared" si="29"/>
        <v>2</v>
      </c>
      <c r="B176" s="272" t="s">
        <v>990</v>
      </c>
      <c r="C176" s="206" t="s">
        <v>1519</v>
      </c>
      <c r="D176" s="8">
        <v>1</v>
      </c>
      <c r="E176" s="11">
        <v>3</v>
      </c>
      <c r="F176" s="7" t="str">
        <f t="shared" si="30"/>
        <v>833720250820E 1</v>
      </c>
      <c r="G176" s="21" t="str">
        <f>IF(ISBLANK(C176),"",_xlfn.XLOOKUP(_xlfn.XLOOKUP(VALUE(LEFT(C176,4)),Souches!$B$2:$B$15000,Souches!$E$2:$E$15000),Varietes!$B$2:$B$500,Varietes!$C$2:$C$500))</f>
        <v>DABAS</v>
      </c>
      <c r="H176" s="19">
        <f>IF(ISBLANK(C176),"",_xlfn.XLOOKUP(VALUE(LEFT(C176,4)),Souches!$B$2:$B$15000,Souches!$D$2:$D$15000))</f>
        <v>36</v>
      </c>
      <c r="I176" s="10">
        <f t="shared" si="24"/>
        <v>45889</v>
      </c>
      <c r="J176" s="19">
        <f>IF(I176="","",INT(('ObjProd (2)'!$C$25-I176)/7 * (ABS('ObjProd (2)'!$C$25-I176)&gt;=7)))</f>
        <v>4</v>
      </c>
      <c r="K176" s="10" t="str">
        <f>IF(I176="","",
IF(AND(DATEDIF(I176,'ObjProd (2)'!$C$25,"y")=0,DATEDIF(I176,'ObjProd (2)'!$C$25,"ym")=0,
   INT(('ObjProd (2)'!$C$25-EDATE(I176,DATEDIF(I176,'ObjProd (2)'!$C$25,"y")*12+DATEDIF(I176,'ObjProd (2)'!$C$25,"ym")))/7)=0),
   "&lt; 1 sem.",
   IF(DATEDIF(I176,'ObjProd (2)'!$C$25,"y")&gt;0,DATEDIF(I176,'ObjProd (2)'!$C$25,"y") &amp; " " &amp; IF(DATEDIF(I176,'ObjProd (2)'!$C$25,"y")=1,"an ","ans "),"") &amp;
   IF(DATEDIF(I176,'ObjProd (2)'!$C$25,"ym")&gt;0,DATEDIF(I176,'ObjProd (2)'!$C$25,"ym") &amp; " mois ", "") &amp;
   IF(INT(('ObjProd (2)'!$C$25-EDATE(I176,DATEDIF(I176,'ObjProd (2)'!$C$25,"y")*12+DATEDIF(I176,'ObjProd (2)'!$C$25,"ym")))/7)&gt;0,
      INT(('ObjProd (2)'!$C$25-EDATE(I176,DATEDIF(I176,'ObjProd (2)'!$C$25,"y")*12+DATEDIF(I176,'ObjProd (2)'!$C$25,"ym")))/7) &amp; " sem.",
      "")
)
)</f>
        <v>4 sem.</v>
      </c>
      <c r="L176" s="11" t="str">
        <f t="shared" si="25"/>
        <v xml:space="preserve">E 1 </v>
      </c>
      <c r="M176" s="9">
        <f t="shared" si="26"/>
        <v>17</v>
      </c>
      <c r="N176" s="9" t="str" cm="1">
        <f t="array" aca="1" ref="N176" ca="1">LEFT(L176, IF(ISNUMBER(SUBSTITUTE(_xludf.MID(L176, 2, 1), ".", ",")), 1, 2))</f>
        <v xml:space="preserve">E </v>
      </c>
      <c r="O176" s="19">
        <f t="shared" ca="1" si="27"/>
        <v>1</v>
      </c>
      <c r="P176" s="9" t="str">
        <f t="shared" ca="1" si="31"/>
        <v>E</v>
      </c>
      <c r="Q176" s="9">
        <f t="shared" ca="1" si="32"/>
        <v>1</v>
      </c>
      <c r="R176" s="9" t="str">
        <f t="shared" ca="1" si="28"/>
        <v>E1</v>
      </c>
      <c r="S176" t="str" cm="1">
        <f t="array" ref="S176">IF(ISBLANK(C176),"",IFERROR(INDEX(ListeSeries!$A$2:$A$1045, MATCH(1, (DatasScan!G176=ListeSeries!$B$2:$B$1045) * (DatasScan!H176&gt;=ListeSeries!$D$2:$D$1045) * (DatasScan!H176&lt;=ListeSeries!$E$2:$E$1045), 0)), "no match"))</f>
        <v>DABBAS</v>
      </c>
      <c r="T176" s="7" t="str" cm="1">
        <f t="array" ref="T176">IF(ISBLANK(C176),"",IFERROR(INDEX(ListeSeries!$C$2:$C$1045, MATCH(1, (DatasScan!G176=ListeSeries!$B$2:$B$1045) * (DatasScan!H176&gt;=ListeSeries!$D$2:$D$1045) * (DatasScan!H176&lt;=ListeSeries!$E$2:$E$1045), 0)), "no match"))</f>
        <v>DABBAS 4</v>
      </c>
      <c r="U176" s="11" t="str" cm="1">
        <f t="array" ref="U176">IF(ISBLANK(C176),"",IFERROR(INDEX(ListeSeries!$F$2:$F$1045, MATCH(1, (DatasScan!G176=ListeSeries!$B$2:$B$1045) * (DatasScan!H176&gt;=ListeSeries!$D$2:$D$1045) * (DatasScan!H176&lt;=ListeSeries!$E$2:$E$1045), 0)), "no match"))</f>
        <v>33-47</v>
      </c>
    </row>
    <row r="177" spans="1:21" x14ac:dyDescent="0.25">
      <c r="A177" s="6" t="str">
        <f t="shared" si="29"/>
        <v>2</v>
      </c>
      <c r="B177" s="272" t="s">
        <v>990</v>
      </c>
      <c r="C177" s="206" t="s">
        <v>3326</v>
      </c>
      <c r="D177" s="8">
        <v>1</v>
      </c>
      <c r="E177" s="11">
        <v>6</v>
      </c>
      <c r="F177" s="7" t="str">
        <f t="shared" si="30"/>
        <v>833720250820E 2</v>
      </c>
      <c r="G177" s="21" t="str">
        <f>IF(ISBLANK(C177),"",_xlfn.XLOOKUP(_xlfn.XLOOKUP(VALUE(LEFT(C177,4)),Souches!$B$2:$B$15000,Souches!$E$2:$E$15000),Varietes!$B$2:$B$500,Varietes!$C$2:$C$500))</f>
        <v>DABAS</v>
      </c>
      <c r="H177" s="19">
        <f>IF(ISBLANK(C177),"",_xlfn.XLOOKUP(VALUE(LEFT(C177,4)),Souches!$B$2:$B$15000,Souches!$D$2:$D$15000))</f>
        <v>36</v>
      </c>
      <c r="I177" s="10">
        <f t="shared" si="24"/>
        <v>45889</v>
      </c>
      <c r="J177" s="19">
        <f>IF(I177="","",INT(('ObjProd (2)'!$C$25-I177)/7 * (ABS('ObjProd (2)'!$C$25-I177)&gt;=7)))</f>
        <v>4</v>
      </c>
      <c r="K177" s="10" t="str">
        <f>IF(I177="","",
IF(AND(DATEDIF(I177,'ObjProd (2)'!$C$25,"y")=0,DATEDIF(I177,'ObjProd (2)'!$C$25,"ym")=0,
   INT(('ObjProd (2)'!$C$25-EDATE(I177,DATEDIF(I177,'ObjProd (2)'!$C$25,"y")*12+DATEDIF(I177,'ObjProd (2)'!$C$25,"ym")))/7)=0),
   "&lt; 1 sem.",
   IF(DATEDIF(I177,'ObjProd (2)'!$C$25,"y")&gt;0,DATEDIF(I177,'ObjProd (2)'!$C$25,"y") &amp; " " &amp; IF(DATEDIF(I177,'ObjProd (2)'!$C$25,"y")=1,"an ","ans "),"") &amp;
   IF(DATEDIF(I177,'ObjProd (2)'!$C$25,"ym")&gt;0,DATEDIF(I177,'ObjProd (2)'!$C$25,"ym") &amp; " mois ", "") &amp;
   IF(INT(('ObjProd (2)'!$C$25-EDATE(I177,DATEDIF(I177,'ObjProd (2)'!$C$25,"y")*12+DATEDIF(I177,'ObjProd (2)'!$C$25,"ym")))/7)&gt;0,
      INT(('ObjProd (2)'!$C$25-EDATE(I177,DATEDIF(I177,'ObjProd (2)'!$C$25,"y")*12+DATEDIF(I177,'ObjProd (2)'!$C$25,"ym")))/7) &amp; " sem.",
      "")
)
)</f>
        <v>4 sem.</v>
      </c>
      <c r="L177" s="11" t="str">
        <f t="shared" si="25"/>
        <v xml:space="preserve">E 2 </v>
      </c>
      <c r="M177" s="9">
        <f t="shared" si="26"/>
        <v>20</v>
      </c>
      <c r="N177" s="9" t="str" cm="1">
        <f t="array" aca="1" ref="N177" ca="1">LEFT(L177, IF(ISNUMBER(SUBSTITUTE(_xludf.MID(L177, 2, 1), ".", ",")), 1, 2))</f>
        <v xml:space="preserve">E </v>
      </c>
      <c r="O177" s="19">
        <f t="shared" ca="1" si="27"/>
        <v>2</v>
      </c>
      <c r="P177" s="9" t="str">
        <f t="shared" ca="1" si="31"/>
        <v>E</v>
      </c>
      <c r="Q177" s="9">
        <f t="shared" ca="1" si="32"/>
        <v>2</v>
      </c>
      <c r="R177" s="9" t="str">
        <f t="shared" ca="1" si="28"/>
        <v>E2</v>
      </c>
      <c r="S177" t="str" cm="1">
        <f t="array" ref="S177">IF(ISBLANK(C177),"",IFERROR(INDEX(ListeSeries!$A$2:$A$1045, MATCH(1, (DatasScan!G177=ListeSeries!$B$2:$B$1045) * (DatasScan!H177&gt;=ListeSeries!$D$2:$D$1045) * (DatasScan!H177&lt;=ListeSeries!$E$2:$E$1045), 0)), "no match"))</f>
        <v>DABBAS</v>
      </c>
      <c r="T177" s="7" t="str" cm="1">
        <f t="array" ref="T177">IF(ISBLANK(C177),"",IFERROR(INDEX(ListeSeries!$C$2:$C$1045, MATCH(1, (DatasScan!G177=ListeSeries!$B$2:$B$1045) * (DatasScan!H177&gt;=ListeSeries!$D$2:$D$1045) * (DatasScan!H177&lt;=ListeSeries!$E$2:$E$1045), 0)), "no match"))</f>
        <v>DABBAS 4</v>
      </c>
      <c r="U177" s="11" t="str" cm="1">
        <f t="array" ref="U177">IF(ISBLANK(C177),"",IFERROR(INDEX(ListeSeries!$F$2:$F$1045, MATCH(1, (DatasScan!G177=ListeSeries!$B$2:$B$1045) * (DatasScan!H177&gt;=ListeSeries!$D$2:$D$1045) * (DatasScan!H177&lt;=ListeSeries!$E$2:$E$1045), 0)), "no match"))</f>
        <v>33-47</v>
      </c>
    </row>
    <row r="178" spans="1:21" x14ac:dyDescent="0.25">
      <c r="A178" s="6" t="str">
        <f t="shared" si="29"/>
        <v>2</v>
      </c>
      <c r="B178" s="272" t="s">
        <v>990</v>
      </c>
      <c r="C178" s="206" t="s">
        <v>1518</v>
      </c>
      <c r="D178" s="8">
        <v>10</v>
      </c>
      <c r="E178" s="11">
        <v>3</v>
      </c>
      <c r="F178" s="7" t="str">
        <f t="shared" si="30"/>
        <v>833720250710E 1</v>
      </c>
      <c r="G178" s="21" t="str">
        <f>IF(ISBLANK(C178),"",_xlfn.XLOOKUP(_xlfn.XLOOKUP(VALUE(LEFT(C178,4)),Souches!$B$2:$B$15000,Souches!$E$2:$E$15000),Varietes!$B$2:$B$500,Varietes!$C$2:$C$500))</f>
        <v>DABAS</v>
      </c>
      <c r="H178" s="19">
        <f>IF(ISBLANK(C178),"",_xlfn.XLOOKUP(VALUE(LEFT(C178,4)),Souches!$B$2:$B$15000,Souches!$D$2:$D$15000))</f>
        <v>36</v>
      </c>
      <c r="I178" s="10">
        <f t="shared" si="24"/>
        <v>45848</v>
      </c>
      <c r="J178" s="19">
        <f>IF(I178="","",INT(('ObjProd (2)'!$C$25-I178)/7 * (ABS('ObjProd (2)'!$C$25-I178)&gt;=7)))</f>
        <v>10</v>
      </c>
      <c r="K178" s="10" t="str">
        <f>IF(I178="","",
IF(AND(DATEDIF(I178,'ObjProd (2)'!$C$25,"y")=0,DATEDIF(I178,'ObjProd (2)'!$C$25,"ym")=0,
   INT(('ObjProd (2)'!$C$25-EDATE(I178,DATEDIF(I178,'ObjProd (2)'!$C$25,"y")*12+DATEDIF(I178,'ObjProd (2)'!$C$25,"ym")))/7)=0),
   "&lt; 1 sem.",
   IF(DATEDIF(I178,'ObjProd (2)'!$C$25,"y")&gt;0,DATEDIF(I178,'ObjProd (2)'!$C$25,"y") &amp; " " &amp; IF(DATEDIF(I178,'ObjProd (2)'!$C$25,"y")=1,"an ","ans "),"") &amp;
   IF(DATEDIF(I178,'ObjProd (2)'!$C$25,"ym")&gt;0,DATEDIF(I178,'ObjProd (2)'!$C$25,"ym") &amp; " mois ", "") &amp;
   IF(INT(('ObjProd (2)'!$C$25-EDATE(I178,DATEDIF(I178,'ObjProd (2)'!$C$25,"y")*12+DATEDIF(I178,'ObjProd (2)'!$C$25,"ym")))/7)&gt;0,
      INT(('ObjProd (2)'!$C$25-EDATE(I178,DATEDIF(I178,'ObjProd (2)'!$C$25,"y")*12+DATEDIF(I178,'ObjProd (2)'!$C$25,"ym")))/7) &amp; " sem.",
      "")
)
)</f>
        <v>2 mois 1 sem.</v>
      </c>
      <c r="L178" s="11" t="str">
        <f t="shared" si="25"/>
        <v xml:space="preserve">E 1 </v>
      </c>
      <c r="M178" s="9">
        <f t="shared" si="26"/>
        <v>143</v>
      </c>
      <c r="N178" s="9" t="str" cm="1">
        <f t="array" aca="1" ref="N178" ca="1">LEFT(L178, IF(ISNUMBER(SUBSTITUTE(_xludf.MID(L178, 2, 1), ".", ",")), 1, 2))</f>
        <v xml:space="preserve">E </v>
      </c>
      <c r="O178" s="19">
        <f t="shared" ca="1" si="27"/>
        <v>1</v>
      </c>
      <c r="P178" s="9" t="str">
        <f t="shared" ca="1" si="31"/>
        <v>E</v>
      </c>
      <c r="Q178" s="9">
        <f t="shared" ca="1" si="32"/>
        <v>1</v>
      </c>
      <c r="R178" s="9" t="str">
        <f t="shared" ca="1" si="28"/>
        <v>E1</v>
      </c>
      <c r="S178" t="str" cm="1">
        <f t="array" ref="S178">IF(ISBLANK(C178),"",IFERROR(INDEX(ListeSeries!$A$2:$A$1045, MATCH(1, (DatasScan!G178=ListeSeries!$B$2:$B$1045) * (DatasScan!H178&gt;=ListeSeries!$D$2:$D$1045) * (DatasScan!H178&lt;=ListeSeries!$E$2:$E$1045), 0)), "no match"))</f>
        <v>DABBAS</v>
      </c>
      <c r="T178" s="7" t="str" cm="1">
        <f t="array" ref="T178">IF(ISBLANK(C178),"",IFERROR(INDEX(ListeSeries!$C$2:$C$1045, MATCH(1, (DatasScan!G178=ListeSeries!$B$2:$B$1045) * (DatasScan!H178&gt;=ListeSeries!$D$2:$D$1045) * (DatasScan!H178&lt;=ListeSeries!$E$2:$E$1045), 0)), "no match"))</f>
        <v>DABBAS 4</v>
      </c>
      <c r="U178" s="11" t="str" cm="1">
        <f t="array" ref="U178">IF(ISBLANK(C178),"",IFERROR(INDEX(ListeSeries!$F$2:$F$1045, MATCH(1, (DatasScan!G178=ListeSeries!$B$2:$B$1045) * (DatasScan!H178&gt;=ListeSeries!$D$2:$D$1045) * (DatasScan!H178&lt;=ListeSeries!$E$2:$E$1045), 0)), "no match"))</f>
        <v>33-47</v>
      </c>
    </row>
    <row r="179" spans="1:21" x14ac:dyDescent="0.25">
      <c r="A179" s="6" t="str">
        <f t="shared" si="29"/>
        <v>2</v>
      </c>
      <c r="B179" s="8" t="s">
        <v>989</v>
      </c>
      <c r="C179" s="206" t="s">
        <v>3327</v>
      </c>
      <c r="D179" s="8">
        <v>11</v>
      </c>
      <c r="E179" s="11">
        <v>1</v>
      </c>
      <c r="F179" s="7" t="str">
        <f t="shared" si="30"/>
        <v>870320250910E 1</v>
      </c>
      <c r="G179" s="21" t="str">
        <f>IF(ISBLANK(C179),"",_xlfn.XLOOKUP(_xlfn.XLOOKUP(VALUE(LEFT(C179,4)),Souches!$B$2:$B$15000,Souches!$E$2:$E$15000),Varietes!$B$2:$B$500,Varietes!$C$2:$C$500))</f>
        <v>ISEHS</v>
      </c>
      <c r="H179" s="19">
        <f>IF(ISBLANK(C179),"",_xlfn.XLOOKUP(VALUE(LEFT(C179,4)),Souches!$B$2:$B$15000,Souches!$D$2:$D$15000))</f>
        <v>9308</v>
      </c>
      <c r="I179" s="10">
        <f t="shared" si="24"/>
        <v>45910</v>
      </c>
      <c r="J179" s="19">
        <f>IF(I179="","",INT(('ObjProd (2)'!$C$25-I179)/7 * (ABS('ObjProd (2)'!$C$25-I179)&gt;=7)))</f>
        <v>1</v>
      </c>
      <c r="K179" s="10" t="str">
        <f>IF(I179="","",
IF(AND(DATEDIF(I179,'ObjProd (2)'!$C$25,"y")=0,DATEDIF(I179,'ObjProd (2)'!$C$25,"ym")=0,
   INT(('ObjProd (2)'!$C$25-EDATE(I179,DATEDIF(I179,'ObjProd (2)'!$C$25,"y")*12+DATEDIF(I179,'ObjProd (2)'!$C$25,"ym")))/7)=0),
   "&lt; 1 sem.",
   IF(DATEDIF(I179,'ObjProd (2)'!$C$25,"y")&gt;0,DATEDIF(I179,'ObjProd (2)'!$C$25,"y") &amp; " " &amp; IF(DATEDIF(I179,'ObjProd (2)'!$C$25,"y")=1,"an ","ans "),"") &amp;
   IF(DATEDIF(I179,'ObjProd (2)'!$C$25,"ym")&gt;0,DATEDIF(I179,'ObjProd (2)'!$C$25,"ym") &amp; " mois ", "") &amp;
   IF(INT(('ObjProd (2)'!$C$25-EDATE(I179,DATEDIF(I179,'ObjProd (2)'!$C$25,"y")*12+DATEDIF(I179,'ObjProd (2)'!$C$25,"ym")))/7)&gt;0,
      INT(('ObjProd (2)'!$C$25-EDATE(I179,DATEDIF(I179,'ObjProd (2)'!$C$25,"y")*12+DATEDIF(I179,'ObjProd (2)'!$C$25,"ym")))/7) &amp; " sem.",
      "")
)
)</f>
        <v>1 sem.</v>
      </c>
      <c r="L179" s="11" t="str">
        <f t="shared" si="25"/>
        <v xml:space="preserve">E 1 </v>
      </c>
      <c r="M179" s="9">
        <f t="shared" si="26"/>
        <v>155</v>
      </c>
      <c r="N179" s="9" t="str" cm="1">
        <f t="array" aca="1" ref="N179" ca="1">LEFT(L179, IF(ISNUMBER(SUBSTITUTE(_xludf.MID(L179, 2, 1), ".", ",")), 1, 2))</f>
        <v xml:space="preserve">E </v>
      </c>
      <c r="O179" s="19">
        <f t="shared" ca="1" si="27"/>
        <v>1</v>
      </c>
      <c r="P179" s="9" t="str">
        <f t="shared" ca="1" si="31"/>
        <v>E</v>
      </c>
      <c r="Q179" s="9">
        <f t="shared" ca="1" si="32"/>
        <v>1</v>
      </c>
      <c r="R179" s="9" t="str">
        <f t="shared" ca="1" si="28"/>
        <v>E1</v>
      </c>
      <c r="S179" t="str" cm="1">
        <f t="array" ref="S179">IF(ISBLANK(C179),"",IFERROR(INDEX(ListeSeries!$A$2:$A$1045, MATCH(1, (DatasScan!G179=ListeSeries!$B$2:$B$1045) * (DatasScan!H179&gt;=ListeSeries!$D$2:$D$1045) * (DatasScan!H179&lt;=ListeSeries!$E$2:$E$1045), 0)), "no match"))</f>
        <v>SHESHI</v>
      </c>
      <c r="T179" s="7" t="str" cm="1">
        <f t="array" ref="T179">IF(ISBLANK(C179),"",IFERROR(INDEX(ListeSeries!$C$2:$C$1045, MATCH(1, (DatasScan!G179=ListeSeries!$B$2:$B$1045) * (DatasScan!H179&gt;=ListeSeries!$D$2:$D$1045) * (DatasScan!H179&lt;=ListeSeries!$E$2:$E$1045), 0)), "no match"))</f>
        <v>SHESHI 03</v>
      </c>
      <c r="U179" s="11" cm="1">
        <f t="array" ref="U179">IF(ISBLANK(C179),"",IFERROR(INDEX(ListeSeries!$F$2:$F$1045, MATCH(1, (DatasScan!G179=ListeSeries!$B$2:$B$1045) * (DatasScan!H179&gt;=ListeSeries!$D$2:$D$1045) * (DatasScan!H179&lt;=ListeSeries!$E$2:$E$1045), 0)), "no match"))</f>
        <v>9308</v>
      </c>
    </row>
    <row r="180" spans="1:21" x14ac:dyDescent="0.25">
      <c r="A180" s="6" t="str">
        <f t="shared" si="29"/>
        <v>2</v>
      </c>
      <c r="B180" s="272" t="s">
        <v>989</v>
      </c>
      <c r="C180" s="206" t="s">
        <v>3328</v>
      </c>
      <c r="D180" s="8">
        <v>4</v>
      </c>
      <c r="E180" s="11">
        <v>9</v>
      </c>
      <c r="F180" s="7" t="str">
        <f t="shared" si="30"/>
        <v>870320250911EA1</v>
      </c>
      <c r="G180" s="21" t="str">
        <f>IF(ISBLANK(C180),"",_xlfn.XLOOKUP(_xlfn.XLOOKUP(VALUE(LEFT(C180,4)),Souches!$B$2:$B$15000,Souches!$E$2:$E$15000),Varietes!$B$2:$B$500,Varietes!$C$2:$C$500))</f>
        <v>ISEHS</v>
      </c>
      <c r="H180" s="19">
        <f>IF(ISBLANK(C180),"",_xlfn.XLOOKUP(VALUE(LEFT(C180,4)),Souches!$B$2:$B$15000,Souches!$D$2:$D$15000))</f>
        <v>9308</v>
      </c>
      <c r="I180" s="10">
        <f t="shared" si="24"/>
        <v>45911</v>
      </c>
      <c r="J180" s="19">
        <f>IF(I180="","",INT(('ObjProd (2)'!$C$25-I180)/7 * (ABS('ObjProd (2)'!$C$25-I180)&gt;=7)))</f>
        <v>1</v>
      </c>
      <c r="K180" s="10" t="str">
        <f>IF(I180="","",
IF(AND(DATEDIF(I180,'ObjProd (2)'!$C$25,"y")=0,DATEDIF(I180,'ObjProd (2)'!$C$25,"ym")=0,
   INT(('ObjProd (2)'!$C$25-EDATE(I180,DATEDIF(I180,'ObjProd (2)'!$C$25,"y")*12+DATEDIF(I180,'ObjProd (2)'!$C$25,"ym")))/7)=0),
   "&lt; 1 sem.",
   IF(DATEDIF(I180,'ObjProd (2)'!$C$25,"y")&gt;0,DATEDIF(I180,'ObjProd (2)'!$C$25,"y") &amp; " " &amp; IF(DATEDIF(I180,'ObjProd (2)'!$C$25,"y")=1,"an ","ans "),"") &amp;
   IF(DATEDIF(I180,'ObjProd (2)'!$C$25,"ym")&gt;0,DATEDIF(I180,'ObjProd (2)'!$C$25,"ym") &amp; " mois ", "") &amp;
   IF(INT(('ObjProd (2)'!$C$25-EDATE(I180,DATEDIF(I180,'ObjProd (2)'!$C$25,"y")*12+DATEDIF(I180,'ObjProd (2)'!$C$25,"ym")))/7)&gt;0,
      INT(('ObjProd (2)'!$C$25-EDATE(I180,DATEDIF(I180,'ObjProd (2)'!$C$25,"y")*12+DATEDIF(I180,'ObjProd (2)'!$C$25,"ym")))/7) &amp; " sem.",
      "")
)
)</f>
        <v>1 sem.</v>
      </c>
      <c r="L180" s="11" t="str">
        <f t="shared" si="25"/>
        <v xml:space="preserve">EA1 </v>
      </c>
      <c r="M180" s="9">
        <f t="shared" si="26"/>
        <v>65</v>
      </c>
      <c r="N180" s="9" t="str" cm="1">
        <f t="array" aca="1" ref="N180" ca="1">LEFT(L180, IF(ISNUMBER(SUBSTITUTE(_xludf.MID(L180, 2, 1), ".", ",")), 1, 2))</f>
        <v>EA</v>
      </c>
      <c r="O180" s="19">
        <f t="shared" ca="1" si="27"/>
        <v>1</v>
      </c>
      <c r="P180" s="9" t="str">
        <f t="shared" ca="1" si="31"/>
        <v>E</v>
      </c>
      <c r="Q180" s="9">
        <f t="shared" ca="1" si="32"/>
        <v>1</v>
      </c>
      <c r="R180" s="9" t="str">
        <f t="shared" ca="1" si="28"/>
        <v>E1</v>
      </c>
      <c r="S180" t="str" cm="1">
        <f t="array" ref="S180">IF(ISBLANK(C180),"",IFERROR(INDEX(ListeSeries!$A$2:$A$1045, MATCH(1, (DatasScan!G180=ListeSeries!$B$2:$B$1045) * (DatasScan!H180&gt;=ListeSeries!$D$2:$D$1045) * (DatasScan!H180&lt;=ListeSeries!$E$2:$E$1045), 0)), "no match"))</f>
        <v>SHESHI</v>
      </c>
      <c r="T180" s="7" t="str" cm="1">
        <f t="array" ref="T180">IF(ISBLANK(C180),"",IFERROR(INDEX(ListeSeries!$C$2:$C$1045, MATCH(1, (DatasScan!G180=ListeSeries!$B$2:$B$1045) * (DatasScan!H180&gt;=ListeSeries!$D$2:$D$1045) * (DatasScan!H180&lt;=ListeSeries!$E$2:$E$1045), 0)), "no match"))</f>
        <v>SHESHI 03</v>
      </c>
      <c r="U180" s="11" cm="1">
        <f t="array" ref="U180">IF(ISBLANK(C180),"",IFERROR(INDEX(ListeSeries!$F$2:$F$1045, MATCH(1, (DatasScan!G180=ListeSeries!$B$2:$B$1045) * (DatasScan!H180&gt;=ListeSeries!$D$2:$D$1045) * (DatasScan!H180&lt;=ListeSeries!$E$2:$E$1045), 0)), "no match"))</f>
        <v>9308</v>
      </c>
    </row>
    <row r="181" spans="1:21" x14ac:dyDescent="0.25">
      <c r="A181" s="6" t="str">
        <f t="shared" si="29"/>
        <v>2</v>
      </c>
      <c r="B181" s="272" t="s">
        <v>989</v>
      </c>
      <c r="C181" s="206" t="s">
        <v>1539</v>
      </c>
      <c r="D181" s="8">
        <v>1</v>
      </c>
      <c r="E181" s="11">
        <v>7</v>
      </c>
      <c r="F181" s="7" t="str">
        <f t="shared" si="30"/>
        <v>853020250730E 1</v>
      </c>
      <c r="G181" s="21" t="str">
        <f>IF(ISBLANK(C181),"",_xlfn.XLOOKUP(_xlfn.XLOOKUP(VALUE(LEFT(C181,4)),Souches!$B$2:$B$15000,Souches!$E$2:$E$15000),Varietes!$B$2:$B$500,Varietes!$C$2:$C$500))</f>
        <v>KNES</v>
      </c>
      <c r="H181" s="19">
        <f>IF(ISBLANK(C181),"",_xlfn.XLOOKUP(VALUE(LEFT(C181,4)),Souches!$B$2:$B$15000,Souches!$D$2:$D$15000))</f>
        <v>126</v>
      </c>
      <c r="I181" s="10">
        <f t="shared" si="24"/>
        <v>45868</v>
      </c>
      <c r="J181" s="19">
        <f>IF(I181="","",INT(('ObjProd (2)'!$C$25-I181)/7 * (ABS('ObjProd (2)'!$C$25-I181)&gt;=7)))</f>
        <v>7</v>
      </c>
      <c r="K181" s="10" t="str">
        <f>IF(I181="","",
IF(AND(DATEDIF(I181,'ObjProd (2)'!$C$25,"y")=0,DATEDIF(I181,'ObjProd (2)'!$C$25,"ym")=0,
   INT(('ObjProd (2)'!$C$25-EDATE(I181,DATEDIF(I181,'ObjProd (2)'!$C$25,"y")*12+DATEDIF(I181,'ObjProd (2)'!$C$25,"ym")))/7)=0),
   "&lt; 1 sem.",
   IF(DATEDIF(I181,'ObjProd (2)'!$C$25,"y")&gt;0,DATEDIF(I181,'ObjProd (2)'!$C$25,"y") &amp; " " &amp; IF(DATEDIF(I181,'ObjProd (2)'!$C$25,"y")=1,"an ","ans "),"") &amp;
   IF(DATEDIF(I181,'ObjProd (2)'!$C$25,"ym")&gt;0,DATEDIF(I181,'ObjProd (2)'!$C$25,"ym") &amp; " mois ", "") &amp;
   IF(INT(('ObjProd (2)'!$C$25-EDATE(I181,DATEDIF(I181,'ObjProd (2)'!$C$25,"y")*12+DATEDIF(I181,'ObjProd (2)'!$C$25,"ym")))/7)&gt;0,
      INT(('ObjProd (2)'!$C$25-EDATE(I181,DATEDIF(I181,'ObjProd (2)'!$C$25,"y")*12+DATEDIF(I181,'ObjProd (2)'!$C$25,"ym")))/7) &amp; " sem.",
      "")
)
)</f>
        <v>1 mois 2 sem.</v>
      </c>
      <c r="L181" s="11" t="str">
        <f t="shared" si="25"/>
        <v xml:space="preserve">E 1 </v>
      </c>
      <c r="M181" s="9">
        <f t="shared" si="26"/>
        <v>21</v>
      </c>
      <c r="N181" s="9" t="str" cm="1">
        <f t="array" aca="1" ref="N181" ca="1">LEFT(L181, IF(ISNUMBER(SUBSTITUTE(_xludf.MID(L181, 2, 1), ".", ",")), 1, 2))</f>
        <v xml:space="preserve">E </v>
      </c>
      <c r="O181" s="19">
        <f t="shared" ca="1" si="27"/>
        <v>1</v>
      </c>
      <c r="P181" s="9" t="str">
        <f t="shared" ca="1" si="31"/>
        <v>E</v>
      </c>
      <c r="Q181" s="9">
        <f t="shared" ca="1" si="32"/>
        <v>1</v>
      </c>
      <c r="R181" s="9" t="str">
        <f t="shared" ca="1" si="28"/>
        <v>E1</v>
      </c>
      <c r="S181" t="str" cm="1">
        <f t="array" ref="S181">IF(ISBLANK(C181),"",IFERROR(INDEX(ListeSeries!$A$2:$A$1045, MATCH(1, (DatasScan!G181=ListeSeries!$B$2:$B$1045) * (DatasScan!H181&gt;=ListeSeries!$D$2:$D$1045) * (DatasScan!H181&lt;=ListeSeries!$E$2:$E$1045), 0)), "no match"))</f>
        <v>KENESI</v>
      </c>
      <c r="T181" s="7" t="str" cm="1">
        <f t="array" ref="T181">IF(ISBLANK(C181),"",IFERROR(INDEX(ListeSeries!$C$2:$C$1045, MATCH(1, (DatasScan!G181=ListeSeries!$B$2:$B$1045) * (DatasScan!H181&gt;=ListeSeries!$D$2:$D$1045) * (DatasScan!H181&lt;=ListeSeries!$E$2:$E$1045), 0)), "no match"))</f>
        <v>KHENEZI 11</v>
      </c>
      <c r="U181" s="11" t="str" cm="1">
        <f t="array" ref="U181">IF(ISBLANK(C181),"",IFERROR(INDEX(ListeSeries!$F$2:$F$1045, MATCH(1, (DatasScan!G181=ListeSeries!$B$2:$B$1045) * (DatasScan!H181&gt;=ListeSeries!$D$2:$D$1045) * (DatasScan!H181&lt;=ListeSeries!$E$2:$E$1045), 0)), "no match"))</f>
        <v>115-134</v>
      </c>
    </row>
    <row r="182" spans="1:21" x14ac:dyDescent="0.25">
      <c r="A182" s="6" t="str">
        <f t="shared" si="29"/>
        <v>2</v>
      </c>
      <c r="B182" s="8" t="s">
        <v>988</v>
      </c>
      <c r="C182" s="205" t="s">
        <v>1538</v>
      </c>
      <c r="E182" s="11">
        <v>7</v>
      </c>
      <c r="F182" s="7" t="str">
        <f t="shared" si="30"/>
        <v>853020250731EA1</v>
      </c>
      <c r="G182" s="21" t="str">
        <f>IF(ISBLANK(C182),"",_xlfn.XLOOKUP(_xlfn.XLOOKUP(VALUE(LEFT(C182,4)),Souches!$B$2:$B$15000,Souches!$E$2:$E$15000),Varietes!$B$2:$B$500,Varietes!$C$2:$C$500))</f>
        <v>KNES</v>
      </c>
      <c r="H182" s="19">
        <f>IF(ISBLANK(C182),"",_xlfn.XLOOKUP(VALUE(LEFT(C182,4)),Souches!$B$2:$B$15000,Souches!$D$2:$D$15000))</f>
        <v>126</v>
      </c>
      <c r="I182" s="10">
        <f t="shared" si="24"/>
        <v>45869</v>
      </c>
      <c r="J182" s="19">
        <f>IF(I182="","",INT(('ObjProd (2)'!$C$25-I182)/7 * (ABS('ObjProd (2)'!$C$25-I182)&gt;=7)))</f>
        <v>7</v>
      </c>
      <c r="K182" s="10" t="str">
        <f>IF(I182="","",
IF(AND(DATEDIF(I182,'ObjProd (2)'!$C$25,"y")=0,DATEDIF(I182,'ObjProd (2)'!$C$25,"ym")=0,
   INT(('ObjProd (2)'!$C$25-EDATE(I182,DATEDIF(I182,'ObjProd (2)'!$C$25,"y")*12+DATEDIF(I182,'ObjProd (2)'!$C$25,"ym")))/7)=0),
   "&lt; 1 sem.",
   IF(DATEDIF(I182,'ObjProd (2)'!$C$25,"y")&gt;0,DATEDIF(I182,'ObjProd (2)'!$C$25,"y") &amp; " " &amp; IF(DATEDIF(I182,'ObjProd (2)'!$C$25,"y")=1,"an ","ans "),"") &amp;
   IF(DATEDIF(I182,'ObjProd (2)'!$C$25,"ym")&gt;0,DATEDIF(I182,'ObjProd (2)'!$C$25,"ym") &amp; " mois ", "") &amp;
   IF(INT(('ObjProd (2)'!$C$25-EDATE(I182,DATEDIF(I182,'ObjProd (2)'!$C$25,"y")*12+DATEDIF(I182,'ObjProd (2)'!$C$25,"ym")))/7)&gt;0,
      INT(('ObjProd (2)'!$C$25-EDATE(I182,DATEDIF(I182,'ObjProd (2)'!$C$25,"y")*12+DATEDIF(I182,'ObjProd (2)'!$C$25,"ym")))/7) &amp; " sem.",
      "")
)
)</f>
        <v>1 mois 2 sem.</v>
      </c>
      <c r="L182" s="11" t="str">
        <f t="shared" si="25"/>
        <v xml:space="preserve">EA1 </v>
      </c>
      <c r="M182" s="9">
        <f t="shared" si="26"/>
        <v>7</v>
      </c>
      <c r="N182" s="9" t="str" cm="1">
        <f t="array" aca="1" ref="N182" ca="1">LEFT(L182, IF(ISNUMBER(SUBSTITUTE(_xludf.MID(L182, 2, 1), ".", ",")), 1, 2))</f>
        <v>EA</v>
      </c>
      <c r="O182" s="19">
        <f t="shared" ca="1" si="27"/>
        <v>1</v>
      </c>
      <c r="P182" s="9" t="str">
        <f t="shared" ca="1" si="31"/>
        <v>E</v>
      </c>
      <c r="Q182" s="9">
        <f t="shared" ca="1" si="32"/>
        <v>1</v>
      </c>
      <c r="R182" s="9" t="str">
        <f t="shared" ca="1" si="28"/>
        <v>E1</v>
      </c>
      <c r="S182" t="str" cm="1">
        <f t="array" ref="S182">IF(ISBLANK(C182),"",IFERROR(INDEX(ListeSeries!$A$2:$A$1045, MATCH(1, (DatasScan!G182=ListeSeries!$B$2:$B$1045) * (DatasScan!H182&gt;=ListeSeries!$D$2:$D$1045) * (DatasScan!H182&lt;=ListeSeries!$E$2:$E$1045), 0)), "no match"))</f>
        <v>KENESI</v>
      </c>
      <c r="T182" s="7" t="str" cm="1">
        <f t="array" ref="T182">IF(ISBLANK(C182),"",IFERROR(INDEX(ListeSeries!$C$2:$C$1045, MATCH(1, (DatasScan!G182=ListeSeries!$B$2:$B$1045) * (DatasScan!H182&gt;=ListeSeries!$D$2:$D$1045) * (DatasScan!H182&lt;=ListeSeries!$E$2:$E$1045), 0)), "no match"))</f>
        <v>KHENEZI 11</v>
      </c>
      <c r="U182" s="11" t="str" cm="1">
        <f t="array" ref="U182">IF(ISBLANK(C182),"",IFERROR(INDEX(ListeSeries!$F$2:$F$1045, MATCH(1, (DatasScan!G182=ListeSeries!$B$2:$B$1045) * (DatasScan!H182&gt;=ListeSeries!$D$2:$D$1045) * (DatasScan!H182&lt;=ListeSeries!$E$2:$E$1045), 0)), "no match"))</f>
        <v>115-134</v>
      </c>
    </row>
    <row r="183" spans="1:21" x14ac:dyDescent="0.25">
      <c r="A183" s="6" t="str">
        <f t="shared" si="29"/>
        <v>2</v>
      </c>
      <c r="B183" s="272" t="s">
        <v>988</v>
      </c>
      <c r="C183" s="206" t="s">
        <v>1535</v>
      </c>
      <c r="D183" s="8">
        <v>2</v>
      </c>
      <c r="E183" s="11">
        <v>4</v>
      </c>
      <c r="F183" s="7" t="str">
        <f t="shared" si="30"/>
        <v>853420250722E 6</v>
      </c>
      <c r="G183" s="21" t="str">
        <f>IF(ISBLANK(C183),"",_xlfn.XLOOKUP(_xlfn.XLOOKUP(VALUE(LEFT(C183,4)),Souches!$B$2:$B$15000,Souches!$E$2:$E$15000),Varietes!$B$2:$B$500,Varietes!$C$2:$C$500))</f>
        <v>KNES</v>
      </c>
      <c r="H183" s="19">
        <f>IF(ISBLANK(C183),"",_xlfn.XLOOKUP(VALUE(LEFT(C183,4)),Souches!$B$2:$B$15000,Souches!$D$2:$D$15000))</f>
        <v>130</v>
      </c>
      <c r="I183" s="10">
        <f t="shared" si="24"/>
        <v>45860</v>
      </c>
      <c r="J183" s="19">
        <f>IF(I183="","",INT(('ObjProd (2)'!$C$25-I183)/7 * (ABS('ObjProd (2)'!$C$25-I183)&gt;=7)))</f>
        <v>8</v>
      </c>
      <c r="K183" s="10" t="str">
        <f>IF(I183="","",
IF(AND(DATEDIF(I183,'ObjProd (2)'!$C$25,"y")=0,DATEDIF(I183,'ObjProd (2)'!$C$25,"ym")=0,
   INT(('ObjProd (2)'!$C$25-EDATE(I183,DATEDIF(I183,'ObjProd (2)'!$C$25,"y")*12+DATEDIF(I183,'ObjProd (2)'!$C$25,"ym")))/7)=0),
   "&lt; 1 sem.",
   IF(DATEDIF(I183,'ObjProd (2)'!$C$25,"y")&gt;0,DATEDIF(I183,'ObjProd (2)'!$C$25,"y") &amp; " " &amp; IF(DATEDIF(I183,'ObjProd (2)'!$C$25,"y")=1,"an ","ans "),"") &amp;
   IF(DATEDIF(I183,'ObjProd (2)'!$C$25,"ym")&gt;0,DATEDIF(I183,'ObjProd (2)'!$C$25,"ym") &amp; " mois ", "") &amp;
   IF(INT(('ObjProd (2)'!$C$25-EDATE(I183,DATEDIF(I183,'ObjProd (2)'!$C$25,"y")*12+DATEDIF(I183,'ObjProd (2)'!$C$25,"ym")))/7)&gt;0,
      INT(('ObjProd (2)'!$C$25-EDATE(I183,DATEDIF(I183,'ObjProd (2)'!$C$25,"y")*12+DATEDIF(I183,'ObjProd (2)'!$C$25,"ym")))/7) &amp; " sem.",
      "")
)
)</f>
        <v>1 mois 3 sem.</v>
      </c>
      <c r="L183" s="11" t="str">
        <f t="shared" si="25"/>
        <v xml:space="preserve">E 6 </v>
      </c>
      <c r="M183" s="9">
        <f t="shared" si="26"/>
        <v>32</v>
      </c>
      <c r="N183" s="9" t="str" cm="1">
        <f t="array" aca="1" ref="N183" ca="1">LEFT(L183, IF(ISNUMBER(SUBSTITUTE(_xludf.MID(L183, 2, 1), ".", ",")), 1, 2))</f>
        <v xml:space="preserve">E </v>
      </c>
      <c r="O183" s="19">
        <f t="shared" ca="1" si="27"/>
        <v>6</v>
      </c>
      <c r="P183" s="9" t="str">
        <f t="shared" ca="1" si="31"/>
        <v>E</v>
      </c>
      <c r="Q183" s="9">
        <f t="shared" ca="1" si="32"/>
        <v>6</v>
      </c>
      <c r="R183" s="9" t="str">
        <f t="shared" ca="1" si="28"/>
        <v>E6</v>
      </c>
      <c r="S183" t="str" cm="1">
        <f t="array" ref="S183">IF(ISBLANK(C183),"",IFERROR(INDEX(ListeSeries!$A$2:$A$1045, MATCH(1, (DatasScan!G183=ListeSeries!$B$2:$B$1045) * (DatasScan!H183&gt;=ListeSeries!$D$2:$D$1045) * (DatasScan!H183&lt;=ListeSeries!$E$2:$E$1045), 0)), "no match"))</f>
        <v>KENESI</v>
      </c>
      <c r="T183" s="7" t="str" cm="1">
        <f t="array" ref="T183">IF(ISBLANK(C183),"",IFERROR(INDEX(ListeSeries!$C$2:$C$1045, MATCH(1, (DatasScan!G183=ListeSeries!$B$2:$B$1045) * (DatasScan!H183&gt;=ListeSeries!$D$2:$D$1045) * (DatasScan!H183&lt;=ListeSeries!$E$2:$E$1045), 0)), "no match"))</f>
        <v>KHENEZI 11</v>
      </c>
      <c r="U183" s="11" t="str" cm="1">
        <f t="array" ref="U183">IF(ISBLANK(C183),"",IFERROR(INDEX(ListeSeries!$F$2:$F$1045, MATCH(1, (DatasScan!G183=ListeSeries!$B$2:$B$1045) * (DatasScan!H183&gt;=ListeSeries!$D$2:$D$1045) * (DatasScan!H183&lt;=ListeSeries!$E$2:$E$1045), 0)), "no match"))</f>
        <v>115-134</v>
      </c>
    </row>
    <row r="184" spans="1:21" x14ac:dyDescent="0.25">
      <c r="A184" s="6" t="str">
        <f t="shared" si="29"/>
        <v>2</v>
      </c>
      <c r="B184" s="272" t="s">
        <v>988</v>
      </c>
      <c r="C184" s="206" t="s">
        <v>1537</v>
      </c>
      <c r="D184" s="8">
        <v>3</v>
      </c>
      <c r="E184" s="11">
        <v>6</v>
      </c>
      <c r="F184" s="7" t="str">
        <f t="shared" si="30"/>
        <v>853020250730XS1</v>
      </c>
      <c r="G184" s="21" t="str">
        <f>IF(ISBLANK(C184),"",_xlfn.XLOOKUP(_xlfn.XLOOKUP(VALUE(LEFT(C184,4)),Souches!$B$2:$B$15000,Souches!$E$2:$E$15000),Varietes!$B$2:$B$500,Varietes!$C$2:$C$500))</f>
        <v>KNES</v>
      </c>
      <c r="H184" s="19">
        <f>IF(ISBLANK(C184),"",_xlfn.XLOOKUP(VALUE(LEFT(C184,4)),Souches!$B$2:$B$15000,Souches!$D$2:$D$15000))</f>
        <v>126</v>
      </c>
      <c r="I184" s="10">
        <f t="shared" si="24"/>
        <v>45868</v>
      </c>
      <c r="J184" s="19">
        <f>IF(I184="","",INT(('ObjProd (2)'!$C$25-I184)/7 * (ABS('ObjProd (2)'!$C$25-I184)&gt;=7)))</f>
        <v>7</v>
      </c>
      <c r="K184" s="10" t="str">
        <f>IF(I184="","",
IF(AND(DATEDIF(I184,'ObjProd (2)'!$C$25,"y")=0,DATEDIF(I184,'ObjProd (2)'!$C$25,"ym")=0,
   INT(('ObjProd (2)'!$C$25-EDATE(I184,DATEDIF(I184,'ObjProd (2)'!$C$25,"y")*12+DATEDIF(I184,'ObjProd (2)'!$C$25,"ym")))/7)=0),
   "&lt; 1 sem.",
   IF(DATEDIF(I184,'ObjProd (2)'!$C$25,"y")&gt;0,DATEDIF(I184,'ObjProd (2)'!$C$25,"y") &amp; " " &amp; IF(DATEDIF(I184,'ObjProd (2)'!$C$25,"y")=1,"an ","ans "),"") &amp;
   IF(DATEDIF(I184,'ObjProd (2)'!$C$25,"ym")&gt;0,DATEDIF(I184,'ObjProd (2)'!$C$25,"ym") &amp; " mois ", "") &amp;
   IF(INT(('ObjProd (2)'!$C$25-EDATE(I184,DATEDIF(I184,'ObjProd (2)'!$C$25,"y")*12+DATEDIF(I184,'ObjProd (2)'!$C$25,"ym")))/7)&gt;0,
      INT(('ObjProd (2)'!$C$25-EDATE(I184,DATEDIF(I184,'ObjProd (2)'!$C$25,"y")*12+DATEDIF(I184,'ObjProd (2)'!$C$25,"ym")))/7) &amp; " sem.",
      "")
)
)</f>
        <v>1 mois 2 sem.</v>
      </c>
      <c r="L184" s="11" t="str">
        <f t="shared" si="25"/>
        <v>XS13</v>
      </c>
      <c r="M184" s="9">
        <f t="shared" si="26"/>
        <v>48</v>
      </c>
      <c r="N184" s="9" t="str" cm="1">
        <f t="array" aca="1" ref="N184" ca="1">LEFT(L184, IF(ISNUMBER(SUBSTITUTE(_xludf.MID(L184, 2, 1), ".", ",")), 1, 2))</f>
        <v>XS</v>
      </c>
      <c r="O184" s="19">
        <f t="shared" ca="1" si="27"/>
        <v>13</v>
      </c>
      <c r="P184" s="9" t="str">
        <f t="shared" ca="1" si="31"/>
        <v>X</v>
      </c>
      <c r="Q184" s="9" t="str">
        <f t="shared" ca="1" si="32"/>
        <v>13+</v>
      </c>
      <c r="R184" s="9" t="str">
        <f t="shared" ca="1" si="28"/>
        <v>X13+</v>
      </c>
      <c r="S184" t="str" cm="1">
        <f t="array" ref="S184">IF(ISBLANK(C184),"",IFERROR(INDEX(ListeSeries!$A$2:$A$1045, MATCH(1, (DatasScan!G184=ListeSeries!$B$2:$B$1045) * (DatasScan!H184&gt;=ListeSeries!$D$2:$D$1045) * (DatasScan!H184&lt;=ListeSeries!$E$2:$E$1045), 0)), "no match"))</f>
        <v>KENESI</v>
      </c>
      <c r="T184" s="7" t="str" cm="1">
        <f t="array" ref="T184">IF(ISBLANK(C184),"",IFERROR(INDEX(ListeSeries!$C$2:$C$1045, MATCH(1, (DatasScan!G184=ListeSeries!$B$2:$B$1045) * (DatasScan!H184&gt;=ListeSeries!$D$2:$D$1045) * (DatasScan!H184&lt;=ListeSeries!$E$2:$E$1045), 0)), "no match"))</f>
        <v>KHENEZI 11</v>
      </c>
      <c r="U184" s="11" t="str" cm="1">
        <f t="array" ref="U184">IF(ISBLANK(C184),"",IFERROR(INDEX(ListeSeries!$F$2:$F$1045, MATCH(1, (DatasScan!G184=ListeSeries!$B$2:$B$1045) * (DatasScan!H184&gt;=ListeSeries!$D$2:$D$1045) * (DatasScan!H184&lt;=ListeSeries!$E$2:$E$1045), 0)), "no match"))</f>
        <v>115-134</v>
      </c>
    </row>
    <row r="185" spans="1:21" x14ac:dyDescent="0.25">
      <c r="A185" s="6" t="str">
        <f t="shared" si="29"/>
        <v>2</v>
      </c>
      <c r="B185" s="272" t="s">
        <v>988</v>
      </c>
      <c r="C185" s="206" t="s">
        <v>1536</v>
      </c>
      <c r="E185" s="11">
        <v>9</v>
      </c>
      <c r="F185" s="7" t="str">
        <f t="shared" si="30"/>
        <v>869320250724E 4</v>
      </c>
      <c r="G185" s="21" t="str">
        <f>IF(ISBLANK(C185),"",_xlfn.XLOOKUP(_xlfn.XLOOKUP(VALUE(LEFT(C185,4)),Souches!$B$2:$B$15000,Souches!$E$2:$E$15000),Varietes!$B$2:$B$500,Varietes!$C$2:$C$500))</f>
        <v>KNES</v>
      </c>
      <c r="H185" s="19">
        <f>IF(ISBLANK(C185),"",_xlfn.XLOOKUP(VALUE(LEFT(C185,4)),Souches!$B$2:$B$15000,Souches!$D$2:$D$15000))</f>
        <v>137</v>
      </c>
      <c r="I185" s="10">
        <f t="shared" si="24"/>
        <v>45862</v>
      </c>
      <c r="J185" s="19">
        <f>IF(I185="","",INT(('ObjProd (2)'!$C$25-I185)/7 * (ABS('ObjProd (2)'!$C$25-I185)&gt;=7)))</f>
        <v>8</v>
      </c>
      <c r="K185" s="10" t="str">
        <f>IF(I185="","",
IF(AND(DATEDIF(I185,'ObjProd (2)'!$C$25,"y")=0,DATEDIF(I185,'ObjProd (2)'!$C$25,"ym")=0,
   INT(('ObjProd (2)'!$C$25-EDATE(I185,DATEDIF(I185,'ObjProd (2)'!$C$25,"y")*12+DATEDIF(I185,'ObjProd (2)'!$C$25,"ym")))/7)=0),
   "&lt; 1 sem.",
   IF(DATEDIF(I185,'ObjProd (2)'!$C$25,"y")&gt;0,DATEDIF(I185,'ObjProd (2)'!$C$25,"y") &amp; " " &amp; IF(DATEDIF(I185,'ObjProd (2)'!$C$25,"y")=1,"an ","ans "),"") &amp;
   IF(DATEDIF(I185,'ObjProd (2)'!$C$25,"ym")&gt;0,DATEDIF(I185,'ObjProd (2)'!$C$25,"ym") &amp; " mois ", "") &amp;
   IF(INT(('ObjProd (2)'!$C$25-EDATE(I185,DATEDIF(I185,'ObjProd (2)'!$C$25,"y")*12+DATEDIF(I185,'ObjProd (2)'!$C$25,"ym")))/7)&gt;0,
      INT(('ObjProd (2)'!$C$25-EDATE(I185,DATEDIF(I185,'ObjProd (2)'!$C$25,"y")*12+DATEDIF(I185,'ObjProd (2)'!$C$25,"ym")))/7) &amp; " sem.",
      "")
)
)</f>
        <v>1 mois 3 sem.</v>
      </c>
      <c r="L185" s="11" t="str">
        <f t="shared" si="25"/>
        <v xml:space="preserve">E 4 </v>
      </c>
      <c r="M185" s="9">
        <f t="shared" si="26"/>
        <v>9</v>
      </c>
      <c r="N185" s="9" t="str" cm="1">
        <f t="array" aca="1" ref="N185" ca="1">LEFT(L185, IF(ISNUMBER(SUBSTITUTE(_xludf.MID(L185, 2, 1), ".", ",")), 1, 2))</f>
        <v xml:space="preserve">E </v>
      </c>
      <c r="O185" s="19">
        <f t="shared" ca="1" si="27"/>
        <v>4</v>
      </c>
      <c r="P185" s="9" t="str">
        <f t="shared" ca="1" si="31"/>
        <v>E</v>
      </c>
      <c r="Q185" s="9">
        <f t="shared" ca="1" si="32"/>
        <v>4</v>
      </c>
      <c r="R185" s="9" t="str">
        <f t="shared" ca="1" si="28"/>
        <v>E4</v>
      </c>
      <c r="S185" t="str" cm="1">
        <f t="array" ref="S185">IF(ISBLANK(C185),"",IFERROR(INDEX(ListeSeries!$A$2:$A$1045, MATCH(1, (DatasScan!G185=ListeSeries!$B$2:$B$1045) * (DatasScan!H185&gt;=ListeSeries!$D$2:$D$1045) * (DatasScan!H185&lt;=ListeSeries!$E$2:$E$1045), 0)), "no match"))</f>
        <v>KENESI</v>
      </c>
      <c r="T185" s="7" t="str" cm="1">
        <f t="array" ref="T185">IF(ISBLANK(C185),"",IFERROR(INDEX(ListeSeries!$C$2:$C$1045, MATCH(1, (DatasScan!G185=ListeSeries!$B$2:$B$1045) * (DatasScan!H185&gt;=ListeSeries!$D$2:$D$1045) * (DatasScan!H185&lt;=ListeSeries!$E$2:$E$1045), 0)), "no match"))</f>
        <v>KHENEZI 12</v>
      </c>
      <c r="U185" s="11" t="str" cm="1">
        <f t="array" ref="U185">IF(ISBLANK(C185),"",IFERROR(INDEX(ListeSeries!$F$2:$F$1045, MATCH(1, (DatasScan!G185=ListeSeries!$B$2:$B$1045) * (DatasScan!H185&gt;=ListeSeries!$D$2:$D$1045) * (DatasScan!H185&lt;=ListeSeries!$E$2:$E$1045), 0)), "no match"))</f>
        <v>135-139</v>
      </c>
    </row>
    <row r="186" spans="1:21" x14ac:dyDescent="0.25">
      <c r="A186" s="6" t="str">
        <f t="shared" si="29"/>
        <v>2</v>
      </c>
      <c r="B186" s="272" t="s">
        <v>988</v>
      </c>
      <c r="C186" s="206" t="s">
        <v>1534</v>
      </c>
      <c r="D186" s="8">
        <v>1</v>
      </c>
      <c r="E186" s="11">
        <v>5</v>
      </c>
      <c r="F186" s="7" t="str">
        <f t="shared" si="30"/>
        <v>853420250709EA7</v>
      </c>
      <c r="G186" s="21" t="str">
        <f>IF(ISBLANK(C186),"",_xlfn.XLOOKUP(_xlfn.XLOOKUP(VALUE(LEFT(C186,4)),Souches!$B$2:$B$15000,Souches!$E$2:$E$15000),Varietes!$B$2:$B$500,Varietes!$C$2:$C$500))</f>
        <v>KNES</v>
      </c>
      <c r="H186" s="19">
        <f>IF(ISBLANK(C186),"",_xlfn.XLOOKUP(VALUE(LEFT(C186,4)),Souches!$B$2:$B$15000,Souches!$D$2:$D$15000))</f>
        <v>130</v>
      </c>
      <c r="I186" s="10">
        <f t="shared" si="24"/>
        <v>45847</v>
      </c>
      <c r="J186" s="19">
        <f>IF(I186="","",INT(('ObjProd (2)'!$C$25-I186)/7 * (ABS('ObjProd (2)'!$C$25-I186)&gt;=7)))</f>
        <v>10</v>
      </c>
      <c r="K186" s="10" t="str">
        <f>IF(I186="","",
IF(AND(DATEDIF(I186,'ObjProd (2)'!$C$25,"y")=0,DATEDIF(I186,'ObjProd (2)'!$C$25,"ym")=0,
   INT(('ObjProd (2)'!$C$25-EDATE(I186,DATEDIF(I186,'ObjProd (2)'!$C$25,"y")*12+DATEDIF(I186,'ObjProd (2)'!$C$25,"ym")))/7)=0),
   "&lt; 1 sem.",
   IF(DATEDIF(I186,'ObjProd (2)'!$C$25,"y")&gt;0,DATEDIF(I186,'ObjProd (2)'!$C$25,"y") &amp; " " &amp; IF(DATEDIF(I186,'ObjProd (2)'!$C$25,"y")=1,"an ","ans "),"") &amp;
   IF(DATEDIF(I186,'ObjProd (2)'!$C$25,"ym")&gt;0,DATEDIF(I186,'ObjProd (2)'!$C$25,"ym") &amp; " mois ", "") &amp;
   IF(INT(('ObjProd (2)'!$C$25-EDATE(I186,DATEDIF(I186,'ObjProd (2)'!$C$25,"y")*12+DATEDIF(I186,'ObjProd (2)'!$C$25,"ym")))/7)&gt;0,
      INT(('ObjProd (2)'!$C$25-EDATE(I186,DATEDIF(I186,'ObjProd (2)'!$C$25,"y")*12+DATEDIF(I186,'ObjProd (2)'!$C$25,"ym")))/7) &amp; " sem.",
      "")
)
)</f>
        <v>2 mois 1 sem.</v>
      </c>
      <c r="L186" s="11" t="str">
        <f t="shared" si="25"/>
        <v xml:space="preserve">EA7 </v>
      </c>
      <c r="M186" s="9">
        <f t="shared" si="26"/>
        <v>19</v>
      </c>
      <c r="N186" s="9" t="str" cm="1">
        <f t="array" aca="1" ref="N186" ca="1">LEFT(L186, IF(ISNUMBER(SUBSTITUTE(_xludf.MID(L186, 2, 1), ".", ",")), 1, 2))</f>
        <v>EA</v>
      </c>
      <c r="O186" s="19">
        <f t="shared" ca="1" si="27"/>
        <v>7</v>
      </c>
      <c r="P186" s="9" t="str">
        <f t="shared" ca="1" si="31"/>
        <v>E</v>
      </c>
      <c r="Q186" s="9" t="str">
        <f t="shared" ca="1" si="32"/>
        <v>7+</v>
      </c>
      <c r="R186" s="9" t="str">
        <f t="shared" ca="1" si="28"/>
        <v>E7+</v>
      </c>
      <c r="S186" t="str" cm="1">
        <f t="array" ref="S186">IF(ISBLANK(C186),"",IFERROR(INDEX(ListeSeries!$A$2:$A$1045, MATCH(1, (DatasScan!G186=ListeSeries!$B$2:$B$1045) * (DatasScan!H186&gt;=ListeSeries!$D$2:$D$1045) * (DatasScan!H186&lt;=ListeSeries!$E$2:$E$1045), 0)), "no match"))</f>
        <v>KENESI</v>
      </c>
      <c r="T186" s="7" t="str" cm="1">
        <f t="array" ref="T186">IF(ISBLANK(C186),"",IFERROR(INDEX(ListeSeries!$C$2:$C$1045, MATCH(1, (DatasScan!G186=ListeSeries!$B$2:$B$1045) * (DatasScan!H186&gt;=ListeSeries!$D$2:$D$1045) * (DatasScan!H186&lt;=ListeSeries!$E$2:$E$1045), 0)), "no match"))</f>
        <v>KHENEZI 11</v>
      </c>
      <c r="U186" s="11" t="str" cm="1">
        <f t="array" ref="U186">IF(ISBLANK(C186),"",IFERROR(INDEX(ListeSeries!$F$2:$F$1045, MATCH(1, (DatasScan!G186=ListeSeries!$B$2:$B$1045) * (DatasScan!H186&gt;=ListeSeries!$D$2:$D$1045) * (DatasScan!H186&lt;=ListeSeries!$E$2:$E$1045), 0)), "no match"))</f>
        <v>115-134</v>
      </c>
    </row>
    <row r="187" spans="1:21" x14ac:dyDescent="0.25">
      <c r="A187" s="6" t="str">
        <f t="shared" si="29"/>
        <v>2</v>
      </c>
      <c r="B187" s="272" t="s">
        <v>988</v>
      </c>
      <c r="C187" s="206" t="s">
        <v>1533</v>
      </c>
      <c r="D187" s="8">
        <v>1</v>
      </c>
      <c r="F187" s="7" t="str">
        <f t="shared" si="30"/>
        <v>836020250709EA6</v>
      </c>
      <c r="G187" s="21" t="str">
        <f>IF(ISBLANK(C187),"",_xlfn.XLOOKUP(_xlfn.XLOOKUP(VALUE(LEFT(C187,4)),Souches!$B$2:$B$15000,Souches!$E$2:$E$15000),Varietes!$B$2:$B$500,Varietes!$C$2:$C$500))</f>
        <v>KNES</v>
      </c>
      <c r="H187" s="19">
        <f>IF(ISBLANK(C187),"",_xlfn.XLOOKUP(VALUE(LEFT(C187,4)),Souches!$B$2:$B$15000,Souches!$D$2:$D$15000))</f>
        <v>110</v>
      </c>
      <c r="I187" s="10">
        <f t="shared" si="24"/>
        <v>45847</v>
      </c>
      <c r="J187" s="19">
        <f>IF(I187="","",INT(('ObjProd (2)'!$C$25-I187)/7 * (ABS('ObjProd (2)'!$C$25-I187)&gt;=7)))</f>
        <v>10</v>
      </c>
      <c r="K187" s="10" t="str">
        <f>IF(I187="","",
IF(AND(DATEDIF(I187,'ObjProd (2)'!$C$25,"y")=0,DATEDIF(I187,'ObjProd (2)'!$C$25,"ym")=0,
   INT(('ObjProd (2)'!$C$25-EDATE(I187,DATEDIF(I187,'ObjProd (2)'!$C$25,"y")*12+DATEDIF(I187,'ObjProd (2)'!$C$25,"ym")))/7)=0),
   "&lt; 1 sem.",
   IF(DATEDIF(I187,'ObjProd (2)'!$C$25,"y")&gt;0,DATEDIF(I187,'ObjProd (2)'!$C$25,"y") &amp; " " &amp; IF(DATEDIF(I187,'ObjProd (2)'!$C$25,"y")=1,"an ","ans "),"") &amp;
   IF(DATEDIF(I187,'ObjProd (2)'!$C$25,"ym")&gt;0,DATEDIF(I187,'ObjProd (2)'!$C$25,"ym") &amp; " mois ", "") &amp;
   IF(INT(('ObjProd (2)'!$C$25-EDATE(I187,DATEDIF(I187,'ObjProd (2)'!$C$25,"y")*12+DATEDIF(I187,'ObjProd (2)'!$C$25,"ym")))/7)&gt;0,
      INT(('ObjProd (2)'!$C$25-EDATE(I187,DATEDIF(I187,'ObjProd (2)'!$C$25,"y")*12+DATEDIF(I187,'ObjProd (2)'!$C$25,"ym")))/7) &amp; " sem.",
      "")
)
)</f>
        <v>2 mois 1 sem.</v>
      </c>
      <c r="L187" s="11" t="str">
        <f t="shared" si="25"/>
        <v xml:space="preserve">EA6 </v>
      </c>
      <c r="M187" s="9">
        <f t="shared" si="26"/>
        <v>14</v>
      </c>
      <c r="N187" s="9" t="str" cm="1">
        <f t="array" aca="1" ref="N187" ca="1">LEFT(L187, IF(ISNUMBER(SUBSTITUTE(_xludf.MID(L187, 2, 1), ".", ",")), 1, 2))</f>
        <v>EA</v>
      </c>
      <c r="O187" s="19">
        <f t="shared" ca="1" si="27"/>
        <v>6</v>
      </c>
      <c r="P187" s="9" t="str">
        <f t="shared" ca="1" si="31"/>
        <v>E</v>
      </c>
      <c r="Q187" s="9">
        <f t="shared" ca="1" si="32"/>
        <v>6</v>
      </c>
      <c r="R187" s="9" t="str">
        <f t="shared" ca="1" si="28"/>
        <v>E6</v>
      </c>
      <c r="S187" t="str" cm="1">
        <f t="array" ref="S187">IF(ISBLANK(C187),"",IFERROR(INDEX(ListeSeries!$A$2:$A$1045, MATCH(1, (DatasScan!G187=ListeSeries!$B$2:$B$1045) * (DatasScan!H187&gt;=ListeSeries!$D$2:$D$1045) * (DatasScan!H187&lt;=ListeSeries!$E$2:$E$1045), 0)), "no match"))</f>
        <v>KENESI</v>
      </c>
      <c r="T187" s="7" t="str" cm="1">
        <f t="array" ref="T187">IF(ISBLANK(C187),"",IFERROR(INDEX(ListeSeries!$C$2:$C$1045, MATCH(1, (DatasScan!G187=ListeSeries!$B$2:$B$1045) * (DatasScan!H187&gt;=ListeSeries!$D$2:$D$1045) * (DatasScan!H187&lt;=ListeSeries!$E$2:$E$1045), 0)), "no match"))</f>
        <v>KHENEZI 10</v>
      </c>
      <c r="U187" s="11" t="str" cm="1">
        <f t="array" ref="U187">IF(ISBLANK(C187),"",IFERROR(INDEX(ListeSeries!$F$2:$F$1045, MATCH(1, (DatasScan!G187=ListeSeries!$B$2:$B$1045) * (DatasScan!H187&gt;=ListeSeries!$D$2:$D$1045) * (DatasScan!H187&lt;=ListeSeries!$E$2:$E$1045), 0)), "no match"))</f>
        <v>95-114</v>
      </c>
    </row>
    <row r="188" spans="1:21" x14ac:dyDescent="0.25">
      <c r="A188" s="6" t="str">
        <f t="shared" si="29"/>
        <v>2</v>
      </c>
      <c r="B188" s="272" t="s">
        <v>988</v>
      </c>
      <c r="C188" s="209" t="s">
        <v>1529</v>
      </c>
      <c r="D188" s="8">
        <v>1</v>
      </c>
      <c r="F188" s="7" t="str">
        <f t="shared" si="30"/>
        <v>869320250701EA4</v>
      </c>
      <c r="G188" s="21" t="str">
        <f>IF(ISBLANK(C188),"",_xlfn.XLOOKUP(_xlfn.XLOOKUP(VALUE(LEFT(C188,4)),Souches!$B$2:$B$15000,Souches!$E$2:$E$15000),Varietes!$B$2:$B$500,Varietes!$C$2:$C$500))</f>
        <v>KNES</v>
      </c>
      <c r="H188" s="19">
        <f>IF(ISBLANK(C188),"",_xlfn.XLOOKUP(VALUE(LEFT(C188,4)),Souches!$B$2:$B$15000,Souches!$D$2:$D$15000))</f>
        <v>137</v>
      </c>
      <c r="I188" s="10">
        <f t="shared" si="24"/>
        <v>45839</v>
      </c>
      <c r="J188" s="19">
        <f>IF(I188="","",INT(('ObjProd (2)'!$C$25-I188)/7 * (ABS('ObjProd (2)'!$C$25-I188)&gt;=7)))</f>
        <v>11</v>
      </c>
      <c r="K188" s="10" t="str">
        <f>IF(I188="","",
IF(AND(DATEDIF(I188,'ObjProd (2)'!$C$25,"y")=0,DATEDIF(I188,'ObjProd (2)'!$C$25,"ym")=0,
   INT(('ObjProd (2)'!$C$25-EDATE(I188,DATEDIF(I188,'ObjProd (2)'!$C$25,"y")*12+DATEDIF(I188,'ObjProd (2)'!$C$25,"ym")))/7)=0),
   "&lt; 1 sem.",
   IF(DATEDIF(I188,'ObjProd (2)'!$C$25,"y")&gt;0,DATEDIF(I188,'ObjProd (2)'!$C$25,"y") &amp; " " &amp; IF(DATEDIF(I188,'ObjProd (2)'!$C$25,"y")=1,"an ","ans "),"") &amp;
   IF(DATEDIF(I188,'ObjProd (2)'!$C$25,"ym")&gt;0,DATEDIF(I188,'ObjProd (2)'!$C$25,"ym") &amp; " mois ", "") &amp;
   IF(INT(('ObjProd (2)'!$C$25-EDATE(I188,DATEDIF(I188,'ObjProd (2)'!$C$25,"y")*12+DATEDIF(I188,'ObjProd (2)'!$C$25,"ym")))/7)&gt;0,
      INT(('ObjProd (2)'!$C$25-EDATE(I188,DATEDIF(I188,'ObjProd (2)'!$C$25,"y")*12+DATEDIF(I188,'ObjProd (2)'!$C$25,"ym")))/7) &amp; " sem.",
      "")
)
)</f>
        <v>2 mois 2 sem.</v>
      </c>
      <c r="L188" s="11" t="str">
        <f t="shared" si="25"/>
        <v xml:space="preserve">EA4 </v>
      </c>
      <c r="M188" s="9">
        <f t="shared" si="26"/>
        <v>14</v>
      </c>
      <c r="N188" s="9" t="str" cm="1">
        <f t="array" aca="1" ref="N188" ca="1">LEFT(L188, IF(ISNUMBER(SUBSTITUTE(_xludf.MID(L188, 2, 1), ".", ",")), 1, 2))</f>
        <v>EA</v>
      </c>
      <c r="O188" s="19">
        <f t="shared" ca="1" si="27"/>
        <v>4</v>
      </c>
      <c r="P188" s="9" t="str">
        <f t="shared" ca="1" si="31"/>
        <v>E</v>
      </c>
      <c r="Q188" s="9">
        <f t="shared" ca="1" si="32"/>
        <v>4</v>
      </c>
      <c r="R188" s="9" t="str">
        <f t="shared" ca="1" si="28"/>
        <v>E4</v>
      </c>
      <c r="S188" t="str" cm="1">
        <f t="array" ref="S188">IF(ISBLANK(C188),"",IFERROR(INDEX(ListeSeries!$A$2:$A$1045, MATCH(1, (DatasScan!G188=ListeSeries!$B$2:$B$1045) * (DatasScan!H188&gt;=ListeSeries!$D$2:$D$1045) * (DatasScan!H188&lt;=ListeSeries!$E$2:$E$1045), 0)), "no match"))</f>
        <v>KENESI</v>
      </c>
      <c r="T188" s="7" t="str" cm="1">
        <f t="array" ref="T188">IF(ISBLANK(C188),"",IFERROR(INDEX(ListeSeries!$C$2:$C$1045, MATCH(1, (DatasScan!G188=ListeSeries!$B$2:$B$1045) * (DatasScan!H188&gt;=ListeSeries!$D$2:$D$1045) * (DatasScan!H188&lt;=ListeSeries!$E$2:$E$1045), 0)), "no match"))</f>
        <v>KHENEZI 12</v>
      </c>
      <c r="U188" s="11" t="str" cm="1">
        <f t="array" ref="U188">IF(ISBLANK(C188),"",IFERROR(INDEX(ListeSeries!$F$2:$F$1045, MATCH(1, (DatasScan!G188=ListeSeries!$B$2:$B$1045) * (DatasScan!H188&gt;=ListeSeries!$D$2:$D$1045) * (DatasScan!H188&lt;=ListeSeries!$E$2:$E$1045), 0)), "no match"))</f>
        <v>135-139</v>
      </c>
    </row>
    <row r="189" spans="1:21" x14ac:dyDescent="0.25">
      <c r="A189" s="6" t="str">
        <f t="shared" si="29"/>
        <v>2</v>
      </c>
      <c r="B189" s="272" t="s">
        <v>988</v>
      </c>
      <c r="C189" s="206" t="s">
        <v>3329</v>
      </c>
      <c r="D189" s="8">
        <v>1</v>
      </c>
      <c r="E189" s="11">
        <v>7</v>
      </c>
      <c r="F189" s="7" t="str">
        <f t="shared" si="30"/>
        <v>869920250902E 1</v>
      </c>
      <c r="G189" s="21" t="str">
        <f>IF(ISBLANK(C189),"",_xlfn.XLOOKUP(_xlfn.XLOOKUP(VALUE(LEFT(C189,4)),Souches!$B$2:$B$15000,Souches!$E$2:$E$15000),Varietes!$B$2:$B$500,Varietes!$C$2:$C$500))</f>
        <v>GNAMY</v>
      </c>
      <c r="H189" s="19">
        <f>IF(ISBLANK(C189),"",_xlfn.XLOOKUP(VALUE(LEFT(C189,4)),Souches!$B$2:$B$15000,Souches!$D$2:$D$15000))</f>
        <v>2306</v>
      </c>
      <c r="I189" s="10">
        <f t="shared" si="24"/>
        <v>45902</v>
      </c>
      <c r="J189" s="19">
        <f>IF(I189="","",INT(('ObjProd (2)'!$C$25-I189)/7 * (ABS('ObjProd (2)'!$C$25-I189)&gt;=7)))</f>
        <v>2</v>
      </c>
      <c r="K189" s="10" t="str">
        <f>IF(I189="","",
IF(AND(DATEDIF(I189,'ObjProd (2)'!$C$25,"y")=0,DATEDIF(I189,'ObjProd (2)'!$C$25,"ym")=0,
   INT(('ObjProd (2)'!$C$25-EDATE(I189,DATEDIF(I189,'ObjProd (2)'!$C$25,"y")*12+DATEDIF(I189,'ObjProd (2)'!$C$25,"ym")))/7)=0),
   "&lt; 1 sem.",
   IF(DATEDIF(I189,'ObjProd (2)'!$C$25,"y")&gt;0,DATEDIF(I189,'ObjProd (2)'!$C$25,"y") &amp; " " &amp; IF(DATEDIF(I189,'ObjProd (2)'!$C$25,"y")=1,"an ","ans "),"") &amp;
   IF(DATEDIF(I189,'ObjProd (2)'!$C$25,"ym")&gt;0,DATEDIF(I189,'ObjProd (2)'!$C$25,"ym") &amp; " mois ", "") &amp;
   IF(INT(('ObjProd (2)'!$C$25-EDATE(I189,DATEDIF(I189,'ObjProd (2)'!$C$25,"y")*12+DATEDIF(I189,'ObjProd (2)'!$C$25,"ym")))/7)&gt;0,
      INT(('ObjProd (2)'!$C$25-EDATE(I189,DATEDIF(I189,'ObjProd (2)'!$C$25,"y")*12+DATEDIF(I189,'ObjProd (2)'!$C$25,"ym")))/7) &amp; " sem.",
      "")
)
)</f>
        <v>2 sem.</v>
      </c>
      <c r="L189" s="11" t="str">
        <f t="shared" si="25"/>
        <v xml:space="preserve">E 1 </v>
      </c>
      <c r="M189" s="9">
        <f t="shared" si="26"/>
        <v>21</v>
      </c>
      <c r="N189" s="9" t="str" cm="1">
        <f t="array" aca="1" ref="N189" ca="1">LEFT(L189, IF(ISNUMBER(SUBSTITUTE(_xludf.MID(L189, 2, 1), ".", ",")), 1, 2))</f>
        <v xml:space="preserve">E </v>
      </c>
      <c r="O189" s="19">
        <f t="shared" ca="1" si="27"/>
        <v>1</v>
      </c>
      <c r="P189" s="9" t="str">
        <f t="shared" ca="1" si="31"/>
        <v>E</v>
      </c>
      <c r="Q189" s="9">
        <f t="shared" ca="1" si="32"/>
        <v>1</v>
      </c>
      <c r="R189" s="9" t="str">
        <f t="shared" ca="1" si="28"/>
        <v>E1</v>
      </c>
      <c r="S189" t="str" cm="1">
        <f t="array" ref="S189">IF(ISBLANK(C189),"",IFERROR(INDEX(ListeSeries!$A$2:$A$1045, MATCH(1, (DatasScan!G189=ListeSeries!$B$2:$B$1045) * (DatasScan!H189&gt;=ListeSeries!$D$2:$D$1045) * (DatasScan!H189&lt;=ListeSeries!$E$2:$E$1045), 0)), "no match"))</f>
        <v>GHANAMI</v>
      </c>
      <c r="T189" s="7" t="str" cm="1">
        <f t="array" ref="T189">IF(ISBLANK(C189),"",IFERROR(INDEX(ListeSeries!$C$2:$C$1045, MATCH(1, (DatasScan!G189=ListeSeries!$B$2:$B$1045) * (DatasScan!H189&gt;=ListeSeries!$D$2:$D$1045) * (DatasScan!H189&lt;=ListeSeries!$E$2:$E$1045), 0)), "no match"))</f>
        <v>GHANAMI 45</v>
      </c>
      <c r="U189" s="11" cm="1">
        <f t="array" ref="U189">IF(ISBLANK(C189),"",IFERROR(INDEX(ListeSeries!$F$2:$F$1045, MATCH(1, (DatasScan!G189=ListeSeries!$B$2:$B$1045) * (DatasScan!H189&gt;=ListeSeries!$D$2:$D$1045) * (DatasScan!H189&lt;=ListeSeries!$E$2:$E$1045), 0)), "no match"))</f>
        <v>2306</v>
      </c>
    </row>
    <row r="190" spans="1:21" x14ac:dyDescent="0.25">
      <c r="A190" s="6" t="str">
        <f t="shared" si="29"/>
        <v>2</v>
      </c>
      <c r="B190" s="272" t="s">
        <v>988</v>
      </c>
      <c r="C190" s="206" t="s">
        <v>3330</v>
      </c>
      <c r="D190" s="8">
        <v>2</v>
      </c>
      <c r="E190" s="11">
        <v>7</v>
      </c>
      <c r="F190" s="7" t="str">
        <f t="shared" si="30"/>
        <v>869920250902E 1</v>
      </c>
      <c r="G190" s="21" t="str">
        <f>IF(ISBLANK(C190),"",_xlfn.XLOOKUP(_xlfn.XLOOKUP(VALUE(LEFT(C190,4)),Souches!$B$2:$B$15000,Souches!$E$2:$E$15000),Varietes!$B$2:$B$500,Varietes!$C$2:$C$500))</f>
        <v>GNAMY</v>
      </c>
      <c r="H190" s="19">
        <f>IF(ISBLANK(C190),"",_xlfn.XLOOKUP(VALUE(LEFT(C190,4)),Souches!$B$2:$B$15000,Souches!$D$2:$D$15000))</f>
        <v>2306</v>
      </c>
      <c r="I190" s="10">
        <f t="shared" si="24"/>
        <v>45902</v>
      </c>
      <c r="J190" s="19">
        <f>IF(I190="","",INT(('ObjProd (2)'!$C$25-I190)/7 * (ABS('ObjProd (2)'!$C$25-I190)&gt;=7)))</f>
        <v>2</v>
      </c>
      <c r="K190" s="10" t="str">
        <f>IF(I190="","",
IF(AND(DATEDIF(I190,'ObjProd (2)'!$C$25,"y")=0,DATEDIF(I190,'ObjProd (2)'!$C$25,"ym")=0,
   INT(('ObjProd (2)'!$C$25-EDATE(I190,DATEDIF(I190,'ObjProd (2)'!$C$25,"y")*12+DATEDIF(I190,'ObjProd (2)'!$C$25,"ym")))/7)=0),
   "&lt; 1 sem.",
   IF(DATEDIF(I190,'ObjProd (2)'!$C$25,"y")&gt;0,DATEDIF(I190,'ObjProd (2)'!$C$25,"y") &amp; " " &amp; IF(DATEDIF(I190,'ObjProd (2)'!$C$25,"y")=1,"an ","ans "),"") &amp;
   IF(DATEDIF(I190,'ObjProd (2)'!$C$25,"ym")&gt;0,DATEDIF(I190,'ObjProd (2)'!$C$25,"ym") &amp; " mois ", "") &amp;
   IF(INT(('ObjProd (2)'!$C$25-EDATE(I190,DATEDIF(I190,'ObjProd (2)'!$C$25,"y")*12+DATEDIF(I190,'ObjProd (2)'!$C$25,"ym")))/7)&gt;0,
      INT(('ObjProd (2)'!$C$25-EDATE(I190,DATEDIF(I190,'ObjProd (2)'!$C$25,"y")*12+DATEDIF(I190,'ObjProd (2)'!$C$25,"ym")))/7) &amp; " sem.",
      "")
)
)</f>
        <v>2 sem.</v>
      </c>
      <c r="L190" s="11" t="str">
        <f t="shared" si="25"/>
        <v xml:space="preserve">E 1 </v>
      </c>
      <c r="M190" s="9">
        <f t="shared" si="26"/>
        <v>35</v>
      </c>
      <c r="N190" s="9" t="str" cm="1">
        <f t="array" aca="1" ref="N190" ca="1">LEFT(L190, IF(ISNUMBER(SUBSTITUTE(_xludf.MID(L190, 2, 1), ".", ",")), 1, 2))</f>
        <v xml:space="preserve">E </v>
      </c>
      <c r="O190" s="19">
        <f t="shared" ca="1" si="27"/>
        <v>1</v>
      </c>
      <c r="P190" s="9" t="str">
        <f t="shared" ca="1" si="31"/>
        <v>E</v>
      </c>
      <c r="Q190" s="9">
        <f t="shared" ca="1" si="32"/>
        <v>1</v>
      </c>
      <c r="R190" s="9" t="str">
        <f t="shared" ca="1" si="28"/>
        <v>E1</v>
      </c>
      <c r="S190" t="str" cm="1">
        <f t="array" ref="S190">IF(ISBLANK(C190),"",IFERROR(INDEX(ListeSeries!$A$2:$A$1045, MATCH(1, (DatasScan!G190=ListeSeries!$B$2:$B$1045) * (DatasScan!H190&gt;=ListeSeries!$D$2:$D$1045) * (DatasScan!H190&lt;=ListeSeries!$E$2:$E$1045), 0)), "no match"))</f>
        <v>GHANAMI</v>
      </c>
      <c r="T190" s="7" t="str" cm="1">
        <f t="array" ref="T190">IF(ISBLANK(C190),"",IFERROR(INDEX(ListeSeries!$C$2:$C$1045, MATCH(1, (DatasScan!G190=ListeSeries!$B$2:$B$1045) * (DatasScan!H190&gt;=ListeSeries!$D$2:$D$1045) * (DatasScan!H190&lt;=ListeSeries!$E$2:$E$1045), 0)), "no match"))</f>
        <v>GHANAMI 45</v>
      </c>
      <c r="U190" s="11" cm="1">
        <f t="array" ref="U190">IF(ISBLANK(C190),"",IFERROR(INDEX(ListeSeries!$F$2:$F$1045, MATCH(1, (DatasScan!G190=ListeSeries!$B$2:$B$1045) * (DatasScan!H190&gt;=ListeSeries!$D$2:$D$1045) * (DatasScan!H190&lt;=ListeSeries!$E$2:$E$1045), 0)), "no match"))</f>
        <v>2306</v>
      </c>
    </row>
    <row r="191" spans="1:21" x14ac:dyDescent="0.25">
      <c r="A191" s="6" t="str">
        <f t="shared" si="29"/>
        <v>2</v>
      </c>
      <c r="B191" s="272" t="s">
        <v>988</v>
      </c>
      <c r="C191" s="206" t="s">
        <v>1532</v>
      </c>
      <c r="E191" s="11">
        <v>9</v>
      </c>
      <c r="F191" s="7" t="str">
        <f t="shared" si="30"/>
        <v>869320250709EA5</v>
      </c>
      <c r="G191" s="21" t="str">
        <f>IF(ISBLANK(C191),"",_xlfn.XLOOKUP(_xlfn.XLOOKUP(VALUE(LEFT(C191,4)),Souches!$B$2:$B$15000,Souches!$E$2:$E$15000),Varietes!$B$2:$B$500,Varietes!$C$2:$C$500))</f>
        <v>KNES</v>
      </c>
      <c r="H191" s="19">
        <f>IF(ISBLANK(C191),"",_xlfn.XLOOKUP(VALUE(LEFT(C191,4)),Souches!$B$2:$B$15000,Souches!$D$2:$D$15000))</f>
        <v>137</v>
      </c>
      <c r="I191" s="10">
        <f t="shared" si="24"/>
        <v>45847</v>
      </c>
      <c r="J191" s="19">
        <f>IF(I191="","",INT(('ObjProd (2)'!$C$25-I191)/7 * (ABS('ObjProd (2)'!$C$25-I191)&gt;=7)))</f>
        <v>10</v>
      </c>
      <c r="K191" s="10" t="str">
        <f>IF(I191="","",
IF(AND(DATEDIF(I191,'ObjProd (2)'!$C$25,"y")=0,DATEDIF(I191,'ObjProd (2)'!$C$25,"ym")=0,
   INT(('ObjProd (2)'!$C$25-EDATE(I191,DATEDIF(I191,'ObjProd (2)'!$C$25,"y")*12+DATEDIF(I191,'ObjProd (2)'!$C$25,"ym")))/7)=0),
   "&lt; 1 sem.",
   IF(DATEDIF(I191,'ObjProd (2)'!$C$25,"y")&gt;0,DATEDIF(I191,'ObjProd (2)'!$C$25,"y") &amp; " " &amp; IF(DATEDIF(I191,'ObjProd (2)'!$C$25,"y")=1,"an ","ans "),"") &amp;
   IF(DATEDIF(I191,'ObjProd (2)'!$C$25,"ym")&gt;0,DATEDIF(I191,'ObjProd (2)'!$C$25,"ym") &amp; " mois ", "") &amp;
   IF(INT(('ObjProd (2)'!$C$25-EDATE(I191,DATEDIF(I191,'ObjProd (2)'!$C$25,"y")*12+DATEDIF(I191,'ObjProd (2)'!$C$25,"ym")))/7)&gt;0,
      INT(('ObjProd (2)'!$C$25-EDATE(I191,DATEDIF(I191,'ObjProd (2)'!$C$25,"y")*12+DATEDIF(I191,'ObjProd (2)'!$C$25,"ym")))/7) &amp; " sem.",
      "")
)
)</f>
        <v>2 mois 1 sem.</v>
      </c>
      <c r="L191" s="11" t="str">
        <f t="shared" si="25"/>
        <v xml:space="preserve">EA5 </v>
      </c>
      <c r="M191" s="9">
        <f t="shared" si="26"/>
        <v>9</v>
      </c>
      <c r="N191" s="9" t="str" cm="1">
        <f t="array" aca="1" ref="N191" ca="1">LEFT(L191, IF(ISNUMBER(SUBSTITUTE(_xludf.MID(L191, 2, 1), ".", ",")), 1, 2))</f>
        <v>EA</v>
      </c>
      <c r="O191" s="19">
        <f t="shared" ca="1" si="27"/>
        <v>5</v>
      </c>
      <c r="P191" s="9" t="str">
        <f t="shared" ca="1" si="31"/>
        <v>E</v>
      </c>
      <c r="Q191" s="9">
        <f t="shared" ca="1" si="32"/>
        <v>5</v>
      </c>
      <c r="R191" s="9" t="str">
        <f t="shared" ca="1" si="28"/>
        <v>E5</v>
      </c>
      <c r="S191" t="str" cm="1">
        <f t="array" ref="S191">IF(ISBLANK(C191),"",IFERROR(INDEX(ListeSeries!$A$2:$A$1045, MATCH(1, (DatasScan!G191=ListeSeries!$B$2:$B$1045) * (DatasScan!H191&gt;=ListeSeries!$D$2:$D$1045) * (DatasScan!H191&lt;=ListeSeries!$E$2:$E$1045), 0)), "no match"))</f>
        <v>KENESI</v>
      </c>
      <c r="T191" s="7" t="str" cm="1">
        <f t="array" ref="T191">IF(ISBLANK(C191),"",IFERROR(INDEX(ListeSeries!$C$2:$C$1045, MATCH(1, (DatasScan!G191=ListeSeries!$B$2:$B$1045) * (DatasScan!H191&gt;=ListeSeries!$D$2:$D$1045) * (DatasScan!H191&lt;=ListeSeries!$E$2:$E$1045), 0)), "no match"))</f>
        <v>KHENEZI 12</v>
      </c>
      <c r="U191" s="11" t="str" cm="1">
        <f t="array" ref="U191">IF(ISBLANK(C191),"",IFERROR(INDEX(ListeSeries!$F$2:$F$1045, MATCH(1, (DatasScan!G191=ListeSeries!$B$2:$B$1045) * (DatasScan!H191&gt;=ListeSeries!$D$2:$D$1045) * (DatasScan!H191&lt;=ListeSeries!$E$2:$E$1045), 0)), "no match"))</f>
        <v>135-139</v>
      </c>
    </row>
    <row r="192" spans="1:21" x14ac:dyDescent="0.25">
      <c r="A192" s="6" t="str">
        <f t="shared" si="29"/>
        <v>2</v>
      </c>
      <c r="B192" s="272" t="s">
        <v>988</v>
      </c>
      <c r="C192" s="206" t="s">
        <v>1530</v>
      </c>
      <c r="D192" s="8">
        <v>2</v>
      </c>
      <c r="E192" s="11">
        <v>7</v>
      </c>
      <c r="F192" s="7" t="str">
        <f t="shared" si="30"/>
        <v>836020250702E 6</v>
      </c>
      <c r="G192" s="21" t="str">
        <f>IF(ISBLANK(C192),"",_xlfn.XLOOKUP(_xlfn.XLOOKUP(VALUE(LEFT(C192,4)),Souches!$B$2:$B$15000,Souches!$E$2:$E$15000),Varietes!$B$2:$B$500,Varietes!$C$2:$C$500))</f>
        <v>KNES</v>
      </c>
      <c r="H192" s="19">
        <f>IF(ISBLANK(C192),"",_xlfn.XLOOKUP(VALUE(LEFT(C192,4)),Souches!$B$2:$B$15000,Souches!$D$2:$D$15000))</f>
        <v>110</v>
      </c>
      <c r="I192" s="10">
        <f t="shared" si="24"/>
        <v>45840</v>
      </c>
      <c r="J192" s="19">
        <f>IF(I192="","",INT(('ObjProd (2)'!$C$25-I192)/7 * (ABS('ObjProd (2)'!$C$25-I192)&gt;=7)))</f>
        <v>11</v>
      </c>
      <c r="K192" s="10" t="str">
        <f>IF(I192="","",
IF(AND(DATEDIF(I192,'ObjProd (2)'!$C$25,"y")=0,DATEDIF(I192,'ObjProd (2)'!$C$25,"ym")=0,
   INT(('ObjProd (2)'!$C$25-EDATE(I192,DATEDIF(I192,'ObjProd (2)'!$C$25,"y")*12+DATEDIF(I192,'ObjProd (2)'!$C$25,"ym")))/7)=0),
   "&lt; 1 sem.",
   IF(DATEDIF(I192,'ObjProd (2)'!$C$25,"y")&gt;0,DATEDIF(I192,'ObjProd (2)'!$C$25,"y") &amp; " " &amp; IF(DATEDIF(I192,'ObjProd (2)'!$C$25,"y")=1,"an ","ans "),"") &amp;
   IF(DATEDIF(I192,'ObjProd (2)'!$C$25,"ym")&gt;0,DATEDIF(I192,'ObjProd (2)'!$C$25,"ym") &amp; " mois ", "") &amp;
   IF(INT(('ObjProd (2)'!$C$25-EDATE(I192,DATEDIF(I192,'ObjProd (2)'!$C$25,"y")*12+DATEDIF(I192,'ObjProd (2)'!$C$25,"ym")))/7)&gt;0,
      INT(('ObjProd (2)'!$C$25-EDATE(I192,DATEDIF(I192,'ObjProd (2)'!$C$25,"y")*12+DATEDIF(I192,'ObjProd (2)'!$C$25,"ym")))/7) &amp; " sem.",
      "")
)
)</f>
        <v>2 mois 2 sem.</v>
      </c>
      <c r="L192" s="11" t="str">
        <f t="shared" si="25"/>
        <v xml:space="preserve">E 6 </v>
      </c>
      <c r="M192" s="9">
        <f t="shared" si="26"/>
        <v>35</v>
      </c>
      <c r="N192" s="9" t="str" cm="1">
        <f t="array" aca="1" ref="N192" ca="1">LEFT(L192, IF(ISNUMBER(SUBSTITUTE(_xludf.MID(L192, 2, 1), ".", ",")), 1, 2))</f>
        <v xml:space="preserve">E </v>
      </c>
      <c r="O192" s="19">
        <f t="shared" ca="1" si="27"/>
        <v>6</v>
      </c>
      <c r="P192" s="9" t="str">
        <f t="shared" ca="1" si="31"/>
        <v>E</v>
      </c>
      <c r="Q192" s="9">
        <f t="shared" ca="1" si="32"/>
        <v>6</v>
      </c>
      <c r="R192" s="9" t="str">
        <f t="shared" ca="1" si="28"/>
        <v>E6</v>
      </c>
      <c r="S192" t="str" cm="1">
        <f t="array" ref="S192">IF(ISBLANK(C192),"",IFERROR(INDEX(ListeSeries!$A$2:$A$1045, MATCH(1, (DatasScan!G192=ListeSeries!$B$2:$B$1045) * (DatasScan!H192&gt;=ListeSeries!$D$2:$D$1045) * (DatasScan!H192&lt;=ListeSeries!$E$2:$E$1045), 0)), "no match"))</f>
        <v>KENESI</v>
      </c>
      <c r="T192" s="7" t="str" cm="1">
        <f t="array" ref="T192">IF(ISBLANK(C192),"",IFERROR(INDEX(ListeSeries!$C$2:$C$1045, MATCH(1, (DatasScan!G192=ListeSeries!$B$2:$B$1045) * (DatasScan!H192&gt;=ListeSeries!$D$2:$D$1045) * (DatasScan!H192&lt;=ListeSeries!$E$2:$E$1045), 0)), "no match"))</f>
        <v>KHENEZI 10</v>
      </c>
      <c r="U192" s="11" t="str" cm="1">
        <f t="array" ref="U192">IF(ISBLANK(C192),"",IFERROR(INDEX(ListeSeries!$F$2:$F$1045, MATCH(1, (DatasScan!G192=ListeSeries!$B$2:$B$1045) * (DatasScan!H192&gt;=ListeSeries!$D$2:$D$1045) * (DatasScan!H192&lt;=ListeSeries!$E$2:$E$1045), 0)), "no match"))</f>
        <v>95-114</v>
      </c>
    </row>
    <row r="193" spans="1:21" x14ac:dyDescent="0.25">
      <c r="A193" s="6" t="str">
        <f t="shared" si="29"/>
        <v>2</v>
      </c>
      <c r="B193" s="272" t="s">
        <v>988</v>
      </c>
      <c r="C193" s="206" t="s">
        <v>3331</v>
      </c>
      <c r="E193" s="11">
        <v>5</v>
      </c>
      <c r="F193" s="7" t="str">
        <f t="shared" si="30"/>
        <v>869320250904E 4</v>
      </c>
      <c r="G193" s="21" t="str">
        <f>IF(ISBLANK(C193),"",_xlfn.XLOOKUP(_xlfn.XLOOKUP(VALUE(LEFT(C193,4)),Souches!$B$2:$B$15000,Souches!$E$2:$E$15000),Varietes!$B$2:$B$500,Varietes!$C$2:$C$500))</f>
        <v>KNES</v>
      </c>
      <c r="H193" s="19">
        <f>IF(ISBLANK(C193),"",_xlfn.XLOOKUP(VALUE(LEFT(C193,4)),Souches!$B$2:$B$15000,Souches!$D$2:$D$15000))</f>
        <v>137</v>
      </c>
      <c r="I193" s="10">
        <f t="shared" si="24"/>
        <v>45904</v>
      </c>
      <c r="J193" s="19">
        <f>IF(I193="","",INT(('ObjProd (2)'!$C$25-I193)/7 * (ABS('ObjProd (2)'!$C$25-I193)&gt;=7)))</f>
        <v>2</v>
      </c>
      <c r="K193" s="10" t="str">
        <f>IF(I193="","",
IF(AND(DATEDIF(I193,'ObjProd (2)'!$C$25,"y")=0,DATEDIF(I193,'ObjProd (2)'!$C$25,"ym")=0,
   INT(('ObjProd (2)'!$C$25-EDATE(I193,DATEDIF(I193,'ObjProd (2)'!$C$25,"y")*12+DATEDIF(I193,'ObjProd (2)'!$C$25,"ym")))/7)=0),
   "&lt; 1 sem.",
   IF(DATEDIF(I193,'ObjProd (2)'!$C$25,"y")&gt;0,DATEDIF(I193,'ObjProd (2)'!$C$25,"y") &amp; " " &amp; IF(DATEDIF(I193,'ObjProd (2)'!$C$25,"y")=1,"an ","ans "),"") &amp;
   IF(DATEDIF(I193,'ObjProd (2)'!$C$25,"ym")&gt;0,DATEDIF(I193,'ObjProd (2)'!$C$25,"ym") &amp; " mois ", "") &amp;
   IF(INT(('ObjProd (2)'!$C$25-EDATE(I193,DATEDIF(I193,'ObjProd (2)'!$C$25,"y")*12+DATEDIF(I193,'ObjProd (2)'!$C$25,"ym")))/7)&gt;0,
      INT(('ObjProd (2)'!$C$25-EDATE(I193,DATEDIF(I193,'ObjProd (2)'!$C$25,"y")*12+DATEDIF(I193,'ObjProd (2)'!$C$25,"ym")))/7) &amp; " sem.",
      "")
)
)</f>
        <v>2 sem.</v>
      </c>
      <c r="L193" s="11" t="str">
        <f t="shared" si="25"/>
        <v xml:space="preserve">E 4 </v>
      </c>
      <c r="M193" s="9">
        <f t="shared" si="26"/>
        <v>5</v>
      </c>
      <c r="N193" s="9" t="str" cm="1">
        <f t="array" aca="1" ref="N193" ca="1">LEFT(L193, IF(ISNUMBER(SUBSTITUTE(_xludf.MID(L193, 2, 1), ".", ",")), 1, 2))</f>
        <v xml:space="preserve">E </v>
      </c>
      <c r="O193" s="19">
        <f t="shared" ca="1" si="27"/>
        <v>4</v>
      </c>
      <c r="P193" s="9" t="str">
        <f t="shared" ca="1" si="31"/>
        <v>E</v>
      </c>
      <c r="Q193" s="9">
        <f t="shared" ca="1" si="32"/>
        <v>4</v>
      </c>
      <c r="R193" s="9" t="str">
        <f t="shared" ca="1" si="28"/>
        <v>E4</v>
      </c>
      <c r="S193" t="str" cm="1">
        <f t="array" ref="S193">IF(ISBLANK(C193),"",IFERROR(INDEX(ListeSeries!$A$2:$A$1045, MATCH(1, (DatasScan!G193=ListeSeries!$B$2:$B$1045) * (DatasScan!H193&gt;=ListeSeries!$D$2:$D$1045) * (DatasScan!H193&lt;=ListeSeries!$E$2:$E$1045), 0)), "no match"))</f>
        <v>KENESI</v>
      </c>
      <c r="T193" s="7" t="str" cm="1">
        <f t="array" ref="T193">IF(ISBLANK(C193),"",IFERROR(INDEX(ListeSeries!$C$2:$C$1045, MATCH(1, (DatasScan!G193=ListeSeries!$B$2:$B$1045) * (DatasScan!H193&gt;=ListeSeries!$D$2:$D$1045) * (DatasScan!H193&lt;=ListeSeries!$E$2:$E$1045), 0)), "no match"))</f>
        <v>KHENEZI 12</v>
      </c>
      <c r="U193" s="11" t="str" cm="1">
        <f t="array" ref="U193">IF(ISBLANK(C193),"",IFERROR(INDEX(ListeSeries!$F$2:$F$1045, MATCH(1, (DatasScan!G193=ListeSeries!$B$2:$B$1045) * (DatasScan!H193&gt;=ListeSeries!$D$2:$D$1045) * (DatasScan!H193&lt;=ListeSeries!$E$2:$E$1045), 0)), "no match"))</f>
        <v>135-139</v>
      </c>
    </row>
    <row r="194" spans="1:21" x14ac:dyDescent="0.25">
      <c r="A194" s="6" t="str">
        <f t="shared" si="29"/>
        <v>2</v>
      </c>
      <c r="B194" s="272" t="s">
        <v>988</v>
      </c>
      <c r="C194" s="206" t="s">
        <v>1524</v>
      </c>
      <c r="D194" s="8">
        <v>1</v>
      </c>
      <c r="E194" s="11">
        <v>6</v>
      </c>
      <c r="F194" s="7" t="str">
        <f t="shared" si="30"/>
        <v>836020250701E 5</v>
      </c>
      <c r="G194" s="21" t="str">
        <f>IF(ISBLANK(C194),"",_xlfn.XLOOKUP(_xlfn.XLOOKUP(VALUE(LEFT(C194,4)),Souches!$B$2:$B$15000,Souches!$E$2:$E$15000),Varietes!$B$2:$B$500,Varietes!$C$2:$C$500))</f>
        <v>KNES</v>
      </c>
      <c r="H194" s="19">
        <f>IF(ISBLANK(C194),"",_xlfn.XLOOKUP(VALUE(LEFT(C194,4)),Souches!$B$2:$B$15000,Souches!$D$2:$D$15000))</f>
        <v>110</v>
      </c>
      <c r="I194" s="10">
        <f t="shared" ref="I194:I257" si="33">IF(ISBLANK(C194),"",DATE(MID(C194,5,4),MID(C194,9,2),MID(C194,11,2)))</f>
        <v>45839</v>
      </c>
      <c r="J194" s="19">
        <f>IF(I194="","",INT(('ObjProd (2)'!$C$25-I194)/7 * (ABS('ObjProd (2)'!$C$25-I194)&gt;=7)))</f>
        <v>11</v>
      </c>
      <c r="K194" s="10" t="str">
        <f>IF(I194="","",
IF(AND(DATEDIF(I194,'ObjProd (2)'!$C$25,"y")=0,DATEDIF(I194,'ObjProd (2)'!$C$25,"ym")=0,
   INT(('ObjProd (2)'!$C$25-EDATE(I194,DATEDIF(I194,'ObjProd (2)'!$C$25,"y")*12+DATEDIF(I194,'ObjProd (2)'!$C$25,"ym")))/7)=0),
   "&lt; 1 sem.",
   IF(DATEDIF(I194,'ObjProd (2)'!$C$25,"y")&gt;0,DATEDIF(I194,'ObjProd (2)'!$C$25,"y") &amp; " " &amp; IF(DATEDIF(I194,'ObjProd (2)'!$C$25,"y")=1,"an ","ans "),"") &amp;
   IF(DATEDIF(I194,'ObjProd (2)'!$C$25,"ym")&gt;0,DATEDIF(I194,'ObjProd (2)'!$C$25,"ym") &amp; " mois ", "") &amp;
   IF(INT(('ObjProd (2)'!$C$25-EDATE(I194,DATEDIF(I194,'ObjProd (2)'!$C$25,"y")*12+DATEDIF(I194,'ObjProd (2)'!$C$25,"ym")))/7)&gt;0,
      INT(('ObjProd (2)'!$C$25-EDATE(I194,DATEDIF(I194,'ObjProd (2)'!$C$25,"y")*12+DATEDIF(I194,'ObjProd (2)'!$C$25,"ym")))/7) &amp; " sem.",
      "")
)
)</f>
        <v>2 mois 2 sem.</v>
      </c>
      <c r="L194" s="11" t="str">
        <f t="shared" ref="L194:L257" si="34">IF(ISBLANK(C194),"",MID(C194,13,4))</f>
        <v xml:space="preserve">E 5 </v>
      </c>
      <c r="M194" s="9">
        <f t="shared" ref="M194:M257" si="35">IF(OR(D194&gt;0, E194&gt;0), D194*14+E194,"")</f>
        <v>20</v>
      </c>
      <c r="N194" s="9" t="str" cm="1">
        <f t="array" aca="1" ref="N194" ca="1">LEFT(L194, IF(ISNUMBER(SUBSTITUTE(_xludf.MID(L194, 2, 1), ".", ",")), 1, 2))</f>
        <v xml:space="preserve">E </v>
      </c>
      <c r="O194" s="19">
        <f t="shared" ref="O194:O257" ca="1" si="36">IF(N194="", "", _xlfn.NUMBERVALUE(RIGHT(L194, LEN(L194)-LEN(N194))))</f>
        <v>5</v>
      </c>
      <c r="P194" s="9" t="str">
        <f t="shared" ca="1" si="31"/>
        <v>E</v>
      </c>
      <c r="Q194" s="9">
        <f t="shared" ca="1" si="32"/>
        <v>5</v>
      </c>
      <c r="R194" s="9" t="str">
        <f t="shared" ref="R194:R257" ca="1" si="37">IF(ISBLANK(C194),"",P194&amp;Q194)</f>
        <v>E5</v>
      </c>
      <c r="S194" t="str" cm="1">
        <f t="array" ref="S194">IF(ISBLANK(C194),"",IFERROR(INDEX(ListeSeries!$A$2:$A$1045, MATCH(1, (DatasScan!G194=ListeSeries!$B$2:$B$1045) * (DatasScan!H194&gt;=ListeSeries!$D$2:$D$1045) * (DatasScan!H194&lt;=ListeSeries!$E$2:$E$1045), 0)), "no match"))</f>
        <v>KENESI</v>
      </c>
      <c r="T194" s="7" t="str" cm="1">
        <f t="array" ref="T194">IF(ISBLANK(C194),"",IFERROR(INDEX(ListeSeries!$C$2:$C$1045, MATCH(1, (DatasScan!G194=ListeSeries!$B$2:$B$1045) * (DatasScan!H194&gt;=ListeSeries!$D$2:$D$1045) * (DatasScan!H194&lt;=ListeSeries!$E$2:$E$1045), 0)), "no match"))</f>
        <v>KHENEZI 10</v>
      </c>
      <c r="U194" s="11" t="str" cm="1">
        <f t="array" ref="U194">IF(ISBLANK(C194),"",IFERROR(INDEX(ListeSeries!$F$2:$F$1045, MATCH(1, (DatasScan!G194=ListeSeries!$B$2:$B$1045) * (DatasScan!H194&gt;=ListeSeries!$D$2:$D$1045) * (DatasScan!H194&lt;=ListeSeries!$E$2:$E$1045), 0)), "no match"))</f>
        <v>95-114</v>
      </c>
    </row>
    <row r="195" spans="1:21" x14ac:dyDescent="0.25">
      <c r="A195" s="6" t="str">
        <f t="shared" ref="A195:A258" si="38">IF(B195="CHF","CHF",IF(B195="CHF 2","CHF hangar",LEFT(B195,1)))</f>
        <v>2</v>
      </c>
      <c r="B195" s="8" t="s">
        <v>977</v>
      </c>
      <c r="C195" s="206" t="s">
        <v>3332</v>
      </c>
      <c r="E195" s="11">
        <v>11</v>
      </c>
      <c r="F195" s="7" t="str">
        <f t="shared" ref="F195:F258" si="39">IF(ISBLANK(C195),"",LEFT(C195,15))</f>
        <v>870220250904E 2</v>
      </c>
      <c r="G195" s="21" t="str">
        <f>IF(ISBLANK(C195),"",_xlfn.XLOOKUP(_xlfn.XLOOKUP(VALUE(LEFT(C195,4)),Souches!$B$2:$B$15000,Souches!$E$2:$E$15000),Varietes!$B$2:$B$500,Varietes!$C$2:$C$500))</f>
        <v>FAIZ</v>
      </c>
      <c r="H195" s="19">
        <f>IF(ISBLANK(C195),"",_xlfn.XLOOKUP(VALUE(LEFT(C195,4)),Souches!$B$2:$B$15000,Souches!$D$2:$D$15000))</f>
        <v>9308</v>
      </c>
      <c r="I195" s="10">
        <f t="shared" si="33"/>
        <v>45904</v>
      </c>
      <c r="J195" s="19">
        <f>IF(I195="","",INT(('ObjProd (2)'!$C$25-I195)/7 * (ABS('ObjProd (2)'!$C$25-I195)&gt;=7)))</f>
        <v>2</v>
      </c>
      <c r="K195" s="10" t="str">
        <f>IF(I195="","",
IF(AND(DATEDIF(I195,'ObjProd (2)'!$C$25,"y")=0,DATEDIF(I195,'ObjProd (2)'!$C$25,"ym")=0,
   INT(('ObjProd (2)'!$C$25-EDATE(I195,DATEDIF(I195,'ObjProd (2)'!$C$25,"y")*12+DATEDIF(I195,'ObjProd (2)'!$C$25,"ym")))/7)=0),
   "&lt; 1 sem.",
   IF(DATEDIF(I195,'ObjProd (2)'!$C$25,"y")&gt;0,DATEDIF(I195,'ObjProd (2)'!$C$25,"y") &amp; " " &amp; IF(DATEDIF(I195,'ObjProd (2)'!$C$25,"y")=1,"an ","ans "),"") &amp;
   IF(DATEDIF(I195,'ObjProd (2)'!$C$25,"ym")&gt;0,DATEDIF(I195,'ObjProd (2)'!$C$25,"ym") &amp; " mois ", "") &amp;
   IF(INT(('ObjProd (2)'!$C$25-EDATE(I195,DATEDIF(I195,'ObjProd (2)'!$C$25,"y")*12+DATEDIF(I195,'ObjProd (2)'!$C$25,"ym")))/7)&gt;0,
      INT(('ObjProd (2)'!$C$25-EDATE(I195,DATEDIF(I195,'ObjProd (2)'!$C$25,"y")*12+DATEDIF(I195,'ObjProd (2)'!$C$25,"ym")))/7) &amp; " sem.",
      "")
)
)</f>
        <v>2 sem.</v>
      </c>
      <c r="L195" s="11" t="str">
        <f t="shared" si="34"/>
        <v xml:space="preserve">E 2 </v>
      </c>
      <c r="M195" s="9">
        <f t="shared" si="35"/>
        <v>11</v>
      </c>
      <c r="N195" s="9" t="str" cm="1">
        <f t="array" aca="1" ref="N195" ca="1">LEFT(L195, IF(ISNUMBER(SUBSTITUTE(_xludf.MID(L195, 2, 1), ".", ",")), 1, 2))</f>
        <v xml:space="preserve">E </v>
      </c>
      <c r="O195" s="19">
        <f t="shared" ca="1" si="36"/>
        <v>2</v>
      </c>
      <c r="P195" s="9" t="str">
        <f t="shared" ref="P195:P258" ca="1" si="40">IF(N195="", "",
    IF(N195="E+", "X",
        IF(OR(LEFT(N195, 1)="E", N195="XR", N195="CS"), "E",
            IF(AND(LEFT(N195, 1)="R", LEFT(N195, 2)&lt;&gt;"RG"), "R",
                IF(OR(N195="MG", N195="G+"), "BoxE",
                    IF(LEFT(N195, 1)="i", "i", "X")
                )
            )
        )
    )
)</f>
        <v>E</v>
      </c>
      <c r="Q195" s="9">
        <f t="shared" ref="Q195:Q258" ca="1" si="41">IF(P195&lt;&gt;"", IF(P195="X", IF(AND(O195&gt;=1, O195&lt;=12), O195, IF(O195&gt;12, "13+", "erreur")), IF(P195="E", IF(AND(O195&gt;=1, O195&lt;=6), O195, IF(O195&gt;6, "7+", "erreur")), IF(P195="R", 0, IF(P195="I", IF(O195&lt;=2, "nit° 1-2", IF(O195&lt;=5, "° 3-4-5", IF(O195&lt;=8, " préX° 6-7-8", "erreur"))), IF(P195="BoxE", O195, ""))))), "")</f>
        <v>2</v>
      </c>
      <c r="R195" s="9" t="str">
        <f t="shared" ca="1" si="37"/>
        <v>E2</v>
      </c>
      <c r="S195" t="str" cm="1">
        <f t="array" ref="S195">IF(ISBLANK(C195),"",IFERROR(INDEX(ListeSeries!$A$2:$A$1045, MATCH(1, (DatasScan!G195=ListeSeries!$B$2:$B$1045) * (DatasScan!H195&gt;=ListeSeries!$D$2:$D$1045) * (DatasScan!H195&lt;=ListeSeries!$E$2:$E$1045), 0)), "no match"))</f>
        <v>FAYZEH</v>
      </c>
      <c r="T195" s="7" t="str" cm="1">
        <f t="array" ref="T195">IF(ISBLANK(C195),"",IFERROR(INDEX(ListeSeries!$C$2:$C$1045, MATCH(1, (DatasScan!G195=ListeSeries!$B$2:$B$1045) * (DatasScan!H195&gt;=ListeSeries!$D$2:$D$1045) * (DatasScan!H195&lt;=ListeSeries!$E$2:$E$1045), 0)), "no match"))</f>
        <v>FAYZEH 01</v>
      </c>
      <c r="U195" s="11" cm="1">
        <f t="array" ref="U195">IF(ISBLANK(C195),"",IFERROR(INDEX(ListeSeries!$F$2:$F$1045, MATCH(1, (DatasScan!G195=ListeSeries!$B$2:$B$1045) * (DatasScan!H195&gt;=ListeSeries!$D$2:$D$1045) * (DatasScan!H195&lt;=ListeSeries!$E$2:$E$1045), 0)), "no match"))</f>
        <v>9308</v>
      </c>
    </row>
    <row r="196" spans="1:21" x14ac:dyDescent="0.25">
      <c r="A196" s="6" t="str">
        <f t="shared" si="38"/>
        <v>2</v>
      </c>
      <c r="B196" s="272" t="s">
        <v>977</v>
      </c>
      <c r="C196" s="206" t="s">
        <v>1574</v>
      </c>
      <c r="E196" s="11">
        <v>3</v>
      </c>
      <c r="F196" s="7" t="str">
        <f t="shared" si="39"/>
        <v>869820250807E 3</v>
      </c>
      <c r="G196" s="21" t="str">
        <f>IF(ISBLANK(C196),"",_xlfn.XLOOKUP(_xlfn.XLOOKUP(VALUE(LEFT(C196,4)),Souches!$B$2:$B$15000,Souches!$E$2:$E$15000),Varietes!$B$2:$B$500,Varietes!$C$2:$C$500))</f>
        <v>AMZLY</v>
      </c>
      <c r="H196" s="19">
        <f>IF(ISBLANK(C196),"",_xlfn.XLOOKUP(VALUE(LEFT(C196,4)),Souches!$B$2:$B$15000,Souches!$D$2:$D$15000))</f>
        <v>2306</v>
      </c>
      <c r="I196" s="10">
        <f t="shared" si="33"/>
        <v>45876</v>
      </c>
      <c r="J196" s="19">
        <f>IF(I196="","",INT(('ObjProd (2)'!$C$25-I196)/7 * (ABS('ObjProd (2)'!$C$25-I196)&gt;=7)))</f>
        <v>6</v>
      </c>
      <c r="K196" s="10" t="str">
        <f>IF(I196="","",
IF(AND(DATEDIF(I196,'ObjProd (2)'!$C$25,"y")=0,DATEDIF(I196,'ObjProd (2)'!$C$25,"ym")=0,
   INT(('ObjProd (2)'!$C$25-EDATE(I196,DATEDIF(I196,'ObjProd (2)'!$C$25,"y")*12+DATEDIF(I196,'ObjProd (2)'!$C$25,"ym")))/7)=0),
   "&lt; 1 sem.",
   IF(DATEDIF(I196,'ObjProd (2)'!$C$25,"y")&gt;0,DATEDIF(I196,'ObjProd (2)'!$C$25,"y") &amp; " " &amp; IF(DATEDIF(I196,'ObjProd (2)'!$C$25,"y")=1,"an ","ans "),"") &amp;
   IF(DATEDIF(I196,'ObjProd (2)'!$C$25,"ym")&gt;0,DATEDIF(I196,'ObjProd (2)'!$C$25,"ym") &amp; " mois ", "") &amp;
   IF(INT(('ObjProd (2)'!$C$25-EDATE(I196,DATEDIF(I196,'ObjProd (2)'!$C$25,"y")*12+DATEDIF(I196,'ObjProd (2)'!$C$25,"ym")))/7)&gt;0,
      INT(('ObjProd (2)'!$C$25-EDATE(I196,DATEDIF(I196,'ObjProd (2)'!$C$25,"y")*12+DATEDIF(I196,'ObjProd (2)'!$C$25,"ym")))/7) &amp; " sem.",
      "")
)
)</f>
        <v>1 mois 1 sem.</v>
      </c>
      <c r="L196" s="11" t="str">
        <f t="shared" si="34"/>
        <v xml:space="preserve">E 3 </v>
      </c>
      <c r="M196" s="9">
        <f t="shared" si="35"/>
        <v>3</v>
      </c>
      <c r="N196" s="9" t="str" cm="1">
        <f t="array" aca="1" ref="N196" ca="1">LEFT(L196, IF(ISNUMBER(SUBSTITUTE(_xludf.MID(L196, 2, 1), ".", ",")), 1, 2))</f>
        <v xml:space="preserve">E </v>
      </c>
      <c r="O196" s="19">
        <f t="shared" ca="1" si="36"/>
        <v>3</v>
      </c>
      <c r="P196" s="9" t="str">
        <f t="shared" ca="1" si="40"/>
        <v>E</v>
      </c>
      <c r="Q196" s="9">
        <f t="shared" ca="1" si="41"/>
        <v>3</v>
      </c>
      <c r="R196" s="9" t="str">
        <f t="shared" ca="1" si="37"/>
        <v>E3</v>
      </c>
      <c r="S196" t="str" cm="1">
        <f t="array" ref="S196">IF(ISBLANK(C196),"",IFERROR(INDEX(ListeSeries!$A$2:$A$1045, MATCH(1, (DatasScan!G196=ListeSeries!$B$2:$B$1045) * (DatasScan!H196&gt;=ListeSeries!$D$2:$D$1045) * (DatasScan!H196&lt;=ListeSeries!$E$2:$E$1045), 0)), "no match"))</f>
        <v>ZAMLI</v>
      </c>
      <c r="T196" s="7" t="str" cm="1">
        <f t="array" ref="T196">IF(ISBLANK(C196),"",IFERROR(INDEX(ListeSeries!$C$2:$C$1045, MATCH(1, (DatasScan!G196=ListeSeries!$B$2:$B$1045) * (DatasScan!H196&gt;=ListeSeries!$D$2:$D$1045) * (DatasScan!H196&lt;=ListeSeries!$E$2:$E$1045), 0)), "no match"))</f>
        <v>ZAMLI 4</v>
      </c>
      <c r="U196" s="11" cm="1">
        <f t="array" ref="U196">IF(ISBLANK(C196),"",IFERROR(INDEX(ListeSeries!$F$2:$F$1045, MATCH(1, (DatasScan!G196=ListeSeries!$B$2:$B$1045) * (DatasScan!H196&gt;=ListeSeries!$D$2:$D$1045) * (DatasScan!H196&lt;=ListeSeries!$E$2:$E$1045), 0)), "no match"))</f>
        <v>2306</v>
      </c>
    </row>
    <row r="197" spans="1:21" x14ac:dyDescent="0.25">
      <c r="A197" s="6" t="str">
        <f t="shared" si="38"/>
        <v>2</v>
      </c>
      <c r="B197" s="272" t="s">
        <v>977</v>
      </c>
      <c r="C197" s="206" t="s">
        <v>3333</v>
      </c>
      <c r="D197" s="8">
        <v>1</v>
      </c>
      <c r="E197" s="11">
        <v>4</v>
      </c>
      <c r="F197" s="7" t="str">
        <f t="shared" si="39"/>
        <v>870220250722E 2</v>
      </c>
      <c r="G197" s="21" t="str">
        <f>IF(ISBLANK(C197),"",_xlfn.XLOOKUP(_xlfn.XLOOKUP(VALUE(LEFT(C197,4)),Souches!$B$2:$B$15000,Souches!$E$2:$E$15000),Varietes!$B$2:$B$500,Varietes!$C$2:$C$500))</f>
        <v>FAIZ</v>
      </c>
      <c r="H197" s="19">
        <f>IF(ISBLANK(C197),"",_xlfn.XLOOKUP(VALUE(LEFT(C197,4)),Souches!$B$2:$B$15000,Souches!$D$2:$D$15000))</f>
        <v>9308</v>
      </c>
      <c r="I197" s="10">
        <f t="shared" si="33"/>
        <v>45860</v>
      </c>
      <c r="J197" s="19">
        <f>IF(I197="","",INT(('ObjProd (2)'!$C$25-I197)/7 * (ABS('ObjProd (2)'!$C$25-I197)&gt;=7)))</f>
        <v>8</v>
      </c>
      <c r="K197" s="10" t="str">
        <f>IF(I197="","",
IF(AND(DATEDIF(I197,'ObjProd (2)'!$C$25,"y")=0,DATEDIF(I197,'ObjProd (2)'!$C$25,"ym")=0,
   INT(('ObjProd (2)'!$C$25-EDATE(I197,DATEDIF(I197,'ObjProd (2)'!$C$25,"y")*12+DATEDIF(I197,'ObjProd (2)'!$C$25,"ym")))/7)=0),
   "&lt; 1 sem.",
   IF(DATEDIF(I197,'ObjProd (2)'!$C$25,"y")&gt;0,DATEDIF(I197,'ObjProd (2)'!$C$25,"y") &amp; " " &amp; IF(DATEDIF(I197,'ObjProd (2)'!$C$25,"y")=1,"an ","ans "),"") &amp;
   IF(DATEDIF(I197,'ObjProd (2)'!$C$25,"ym")&gt;0,DATEDIF(I197,'ObjProd (2)'!$C$25,"ym") &amp; " mois ", "") &amp;
   IF(INT(('ObjProd (2)'!$C$25-EDATE(I197,DATEDIF(I197,'ObjProd (2)'!$C$25,"y")*12+DATEDIF(I197,'ObjProd (2)'!$C$25,"ym")))/7)&gt;0,
      INT(('ObjProd (2)'!$C$25-EDATE(I197,DATEDIF(I197,'ObjProd (2)'!$C$25,"y")*12+DATEDIF(I197,'ObjProd (2)'!$C$25,"ym")))/7) &amp; " sem.",
      "")
)
)</f>
        <v>1 mois 3 sem.</v>
      </c>
      <c r="L197" s="11" t="str">
        <f t="shared" si="34"/>
        <v xml:space="preserve">E 2 </v>
      </c>
      <c r="M197" s="9">
        <f t="shared" si="35"/>
        <v>18</v>
      </c>
      <c r="N197" s="9" t="str" cm="1">
        <f t="array" aca="1" ref="N197" ca="1">LEFT(L197, IF(ISNUMBER(SUBSTITUTE(_xludf.MID(L197, 2, 1), ".", ",")), 1, 2))</f>
        <v xml:space="preserve">E </v>
      </c>
      <c r="O197" s="19">
        <f t="shared" ca="1" si="36"/>
        <v>2</v>
      </c>
      <c r="P197" s="9" t="str">
        <f t="shared" ca="1" si="40"/>
        <v>E</v>
      </c>
      <c r="Q197" s="9">
        <f t="shared" ca="1" si="41"/>
        <v>2</v>
      </c>
      <c r="R197" s="9" t="str">
        <f t="shared" ca="1" si="37"/>
        <v>E2</v>
      </c>
      <c r="S197" t="str" cm="1">
        <f t="array" ref="S197">IF(ISBLANK(C197),"",IFERROR(INDEX(ListeSeries!$A$2:$A$1045, MATCH(1, (DatasScan!G197=ListeSeries!$B$2:$B$1045) * (DatasScan!H197&gt;=ListeSeries!$D$2:$D$1045) * (DatasScan!H197&lt;=ListeSeries!$E$2:$E$1045), 0)), "no match"))</f>
        <v>FAYZEH</v>
      </c>
      <c r="T197" s="7" t="str" cm="1">
        <f t="array" ref="T197">IF(ISBLANK(C197),"",IFERROR(INDEX(ListeSeries!$C$2:$C$1045, MATCH(1, (DatasScan!G197=ListeSeries!$B$2:$B$1045) * (DatasScan!H197&gt;=ListeSeries!$D$2:$D$1045) * (DatasScan!H197&lt;=ListeSeries!$E$2:$E$1045), 0)), "no match"))</f>
        <v>FAYZEH 01</v>
      </c>
      <c r="U197" s="11" cm="1">
        <f t="array" ref="U197">IF(ISBLANK(C197),"",IFERROR(INDEX(ListeSeries!$F$2:$F$1045, MATCH(1, (DatasScan!G197=ListeSeries!$B$2:$B$1045) * (DatasScan!H197&gt;=ListeSeries!$D$2:$D$1045) * (DatasScan!H197&lt;=ListeSeries!$E$2:$E$1045), 0)), "no match"))</f>
        <v>9308</v>
      </c>
    </row>
    <row r="198" spans="1:21" x14ac:dyDescent="0.25">
      <c r="A198" s="6" t="str">
        <f t="shared" si="38"/>
        <v>2</v>
      </c>
      <c r="B198" s="272" t="s">
        <v>977</v>
      </c>
      <c r="C198" s="206" t="s">
        <v>1574</v>
      </c>
      <c r="D198" s="8">
        <v>1</v>
      </c>
      <c r="F198" s="7" t="str">
        <f t="shared" si="39"/>
        <v>869820250807E 3</v>
      </c>
      <c r="G198" s="21" t="str">
        <f>IF(ISBLANK(C198),"",_xlfn.XLOOKUP(_xlfn.XLOOKUP(VALUE(LEFT(C198,4)),Souches!$B$2:$B$15000,Souches!$E$2:$E$15000),Varietes!$B$2:$B$500,Varietes!$C$2:$C$500))</f>
        <v>AMZLY</v>
      </c>
      <c r="H198" s="19">
        <f>IF(ISBLANK(C198),"",_xlfn.XLOOKUP(VALUE(LEFT(C198,4)),Souches!$B$2:$B$15000,Souches!$D$2:$D$15000))</f>
        <v>2306</v>
      </c>
      <c r="I198" s="10">
        <f t="shared" si="33"/>
        <v>45876</v>
      </c>
      <c r="J198" s="19">
        <f>IF(I198="","",INT(('ObjProd (2)'!$C$25-I198)/7 * (ABS('ObjProd (2)'!$C$25-I198)&gt;=7)))</f>
        <v>6</v>
      </c>
      <c r="K198" s="10" t="str">
        <f>IF(I198="","",
IF(AND(DATEDIF(I198,'ObjProd (2)'!$C$25,"y")=0,DATEDIF(I198,'ObjProd (2)'!$C$25,"ym")=0,
   INT(('ObjProd (2)'!$C$25-EDATE(I198,DATEDIF(I198,'ObjProd (2)'!$C$25,"y")*12+DATEDIF(I198,'ObjProd (2)'!$C$25,"ym")))/7)=0),
   "&lt; 1 sem.",
   IF(DATEDIF(I198,'ObjProd (2)'!$C$25,"y")&gt;0,DATEDIF(I198,'ObjProd (2)'!$C$25,"y") &amp; " " &amp; IF(DATEDIF(I198,'ObjProd (2)'!$C$25,"y")=1,"an ","ans "),"") &amp;
   IF(DATEDIF(I198,'ObjProd (2)'!$C$25,"ym")&gt;0,DATEDIF(I198,'ObjProd (2)'!$C$25,"ym") &amp; " mois ", "") &amp;
   IF(INT(('ObjProd (2)'!$C$25-EDATE(I198,DATEDIF(I198,'ObjProd (2)'!$C$25,"y")*12+DATEDIF(I198,'ObjProd (2)'!$C$25,"ym")))/7)&gt;0,
      INT(('ObjProd (2)'!$C$25-EDATE(I198,DATEDIF(I198,'ObjProd (2)'!$C$25,"y")*12+DATEDIF(I198,'ObjProd (2)'!$C$25,"ym")))/7) &amp; " sem.",
      "")
)
)</f>
        <v>1 mois 1 sem.</v>
      </c>
      <c r="L198" s="11" t="str">
        <f t="shared" si="34"/>
        <v xml:space="preserve">E 3 </v>
      </c>
      <c r="M198" s="9">
        <f t="shared" si="35"/>
        <v>14</v>
      </c>
      <c r="N198" s="9" t="str" cm="1">
        <f t="array" aca="1" ref="N198" ca="1">LEFT(L198, IF(ISNUMBER(SUBSTITUTE(_xludf.MID(L198, 2, 1), ".", ",")), 1, 2))</f>
        <v xml:space="preserve">E </v>
      </c>
      <c r="O198" s="19">
        <f t="shared" ca="1" si="36"/>
        <v>3</v>
      </c>
      <c r="P198" s="9" t="str">
        <f t="shared" ca="1" si="40"/>
        <v>E</v>
      </c>
      <c r="Q198" s="9">
        <f t="shared" ca="1" si="41"/>
        <v>3</v>
      </c>
      <c r="R198" s="9" t="str">
        <f t="shared" ca="1" si="37"/>
        <v>E3</v>
      </c>
      <c r="S198" t="str" cm="1">
        <f t="array" ref="S198">IF(ISBLANK(C198),"",IFERROR(INDEX(ListeSeries!$A$2:$A$1045, MATCH(1, (DatasScan!G198=ListeSeries!$B$2:$B$1045) * (DatasScan!H198&gt;=ListeSeries!$D$2:$D$1045) * (DatasScan!H198&lt;=ListeSeries!$E$2:$E$1045), 0)), "no match"))</f>
        <v>ZAMLI</v>
      </c>
      <c r="T198" s="7" t="str" cm="1">
        <f t="array" ref="T198">IF(ISBLANK(C198),"",IFERROR(INDEX(ListeSeries!$C$2:$C$1045, MATCH(1, (DatasScan!G198=ListeSeries!$B$2:$B$1045) * (DatasScan!H198&gt;=ListeSeries!$D$2:$D$1045) * (DatasScan!H198&lt;=ListeSeries!$E$2:$E$1045), 0)), "no match"))</f>
        <v>ZAMLI 4</v>
      </c>
      <c r="U198" s="11" cm="1">
        <f t="array" ref="U198">IF(ISBLANK(C198),"",IFERROR(INDEX(ListeSeries!$F$2:$F$1045, MATCH(1, (DatasScan!G198=ListeSeries!$B$2:$B$1045) * (DatasScan!H198&gt;=ListeSeries!$D$2:$D$1045) * (DatasScan!H198&lt;=ListeSeries!$E$2:$E$1045), 0)), "no match"))</f>
        <v>2306</v>
      </c>
    </row>
    <row r="199" spans="1:21" x14ac:dyDescent="0.25">
      <c r="A199" s="6" t="str">
        <f t="shared" si="38"/>
        <v>2</v>
      </c>
      <c r="B199" s="272" t="s">
        <v>977</v>
      </c>
      <c r="C199" s="206" t="s">
        <v>1576</v>
      </c>
      <c r="D199" s="8">
        <v>5</v>
      </c>
      <c r="E199" s="11">
        <v>9</v>
      </c>
      <c r="F199" s="7" t="str">
        <f t="shared" si="39"/>
        <v>869920250729E 3</v>
      </c>
      <c r="G199" s="21" t="str">
        <f>IF(ISBLANK(C199),"",_xlfn.XLOOKUP(_xlfn.XLOOKUP(VALUE(LEFT(C199,4)),Souches!$B$2:$B$15000,Souches!$E$2:$E$15000),Varietes!$B$2:$B$500,Varietes!$C$2:$C$500))</f>
        <v>GNAMY</v>
      </c>
      <c r="H199" s="19">
        <f>IF(ISBLANK(C199),"",_xlfn.XLOOKUP(VALUE(LEFT(C199,4)),Souches!$B$2:$B$15000,Souches!$D$2:$D$15000))</f>
        <v>2306</v>
      </c>
      <c r="I199" s="10">
        <f t="shared" si="33"/>
        <v>45867</v>
      </c>
      <c r="J199" s="19">
        <f>IF(I199="","",INT(('ObjProd (2)'!$C$25-I199)/7 * (ABS('ObjProd (2)'!$C$25-I199)&gt;=7)))</f>
        <v>7</v>
      </c>
      <c r="K199" s="10" t="str">
        <f>IF(I199="","",
IF(AND(DATEDIF(I199,'ObjProd (2)'!$C$25,"y")=0,DATEDIF(I199,'ObjProd (2)'!$C$25,"ym")=0,
   INT(('ObjProd (2)'!$C$25-EDATE(I199,DATEDIF(I199,'ObjProd (2)'!$C$25,"y")*12+DATEDIF(I199,'ObjProd (2)'!$C$25,"ym")))/7)=0),
   "&lt; 1 sem.",
   IF(DATEDIF(I199,'ObjProd (2)'!$C$25,"y")&gt;0,DATEDIF(I199,'ObjProd (2)'!$C$25,"y") &amp; " " &amp; IF(DATEDIF(I199,'ObjProd (2)'!$C$25,"y")=1,"an ","ans "),"") &amp;
   IF(DATEDIF(I199,'ObjProd (2)'!$C$25,"ym")&gt;0,DATEDIF(I199,'ObjProd (2)'!$C$25,"ym") &amp; " mois ", "") &amp;
   IF(INT(('ObjProd (2)'!$C$25-EDATE(I199,DATEDIF(I199,'ObjProd (2)'!$C$25,"y")*12+DATEDIF(I199,'ObjProd (2)'!$C$25,"ym")))/7)&gt;0,
      INT(('ObjProd (2)'!$C$25-EDATE(I199,DATEDIF(I199,'ObjProd (2)'!$C$25,"y")*12+DATEDIF(I199,'ObjProd (2)'!$C$25,"ym")))/7) &amp; " sem.",
      "")
)
)</f>
        <v>1 mois 2 sem.</v>
      </c>
      <c r="L199" s="11" t="str">
        <f t="shared" si="34"/>
        <v xml:space="preserve">E 3 </v>
      </c>
      <c r="M199" s="9">
        <f t="shared" si="35"/>
        <v>79</v>
      </c>
      <c r="N199" s="9" t="str" cm="1">
        <f t="array" aca="1" ref="N199" ca="1">LEFT(L199, IF(ISNUMBER(SUBSTITUTE(_xludf.MID(L199, 2, 1), ".", ",")), 1, 2))</f>
        <v xml:space="preserve">E </v>
      </c>
      <c r="O199" s="19">
        <f t="shared" ca="1" si="36"/>
        <v>3</v>
      </c>
      <c r="P199" s="9" t="str">
        <f t="shared" ca="1" si="40"/>
        <v>E</v>
      </c>
      <c r="Q199" s="9">
        <f t="shared" ca="1" si="41"/>
        <v>3</v>
      </c>
      <c r="R199" s="9" t="str">
        <f t="shared" ca="1" si="37"/>
        <v>E3</v>
      </c>
      <c r="S199" t="str" cm="1">
        <f t="array" ref="S199">IF(ISBLANK(C199),"",IFERROR(INDEX(ListeSeries!$A$2:$A$1045, MATCH(1, (DatasScan!G199=ListeSeries!$B$2:$B$1045) * (DatasScan!H199&gt;=ListeSeries!$D$2:$D$1045) * (DatasScan!H199&lt;=ListeSeries!$E$2:$E$1045), 0)), "no match"))</f>
        <v>GHANAMI</v>
      </c>
      <c r="T199" s="7" t="str" cm="1">
        <f t="array" ref="T199">IF(ISBLANK(C199),"",IFERROR(INDEX(ListeSeries!$C$2:$C$1045, MATCH(1, (DatasScan!G199=ListeSeries!$B$2:$B$1045) * (DatasScan!H199&gt;=ListeSeries!$D$2:$D$1045) * (DatasScan!H199&lt;=ListeSeries!$E$2:$E$1045), 0)), "no match"))</f>
        <v>GHANAMI 45</v>
      </c>
      <c r="U199" s="11" cm="1">
        <f t="array" ref="U199">IF(ISBLANK(C199),"",IFERROR(INDEX(ListeSeries!$F$2:$F$1045, MATCH(1, (DatasScan!G199=ListeSeries!$B$2:$B$1045) * (DatasScan!H199&gt;=ListeSeries!$D$2:$D$1045) * (DatasScan!H199&lt;=ListeSeries!$E$2:$E$1045), 0)), "no match"))</f>
        <v>2306</v>
      </c>
    </row>
    <row r="200" spans="1:21" x14ac:dyDescent="0.25">
      <c r="A200" s="6" t="str">
        <f t="shared" si="38"/>
        <v>2</v>
      </c>
      <c r="B200" s="272" t="s">
        <v>977</v>
      </c>
      <c r="C200" s="206" t="s">
        <v>1577</v>
      </c>
      <c r="E200" s="11">
        <v>6</v>
      </c>
      <c r="F200" s="7" t="str">
        <f t="shared" si="39"/>
        <v>862020250625E 4</v>
      </c>
      <c r="G200" s="21" t="str">
        <f>IF(ISBLANK(C200),"",_xlfn.XLOOKUP(_xlfn.XLOOKUP(VALUE(LEFT(C200,4)),Souches!$B$2:$B$15000,Souches!$E$2:$E$15000),Varietes!$B$2:$B$500,Varietes!$C$2:$C$500))</f>
        <v>GNAMY</v>
      </c>
      <c r="H200" s="19">
        <f>IF(ISBLANK(C200),"",_xlfn.XLOOKUP(VALUE(LEFT(C200,4)),Souches!$B$2:$B$15000,Souches!$D$2:$D$15000))</f>
        <v>290</v>
      </c>
      <c r="I200" s="10">
        <f t="shared" si="33"/>
        <v>45833</v>
      </c>
      <c r="J200" s="19">
        <f>IF(I200="","",INT(('ObjProd (2)'!$C$25-I200)/7 * (ABS('ObjProd (2)'!$C$25-I200)&gt;=7)))</f>
        <v>12</v>
      </c>
      <c r="K200" s="10" t="str">
        <f>IF(I200="","",
IF(AND(DATEDIF(I200,'ObjProd (2)'!$C$25,"y")=0,DATEDIF(I200,'ObjProd (2)'!$C$25,"ym")=0,
   INT(('ObjProd (2)'!$C$25-EDATE(I200,DATEDIF(I200,'ObjProd (2)'!$C$25,"y")*12+DATEDIF(I200,'ObjProd (2)'!$C$25,"ym")))/7)=0),
   "&lt; 1 sem.",
   IF(DATEDIF(I200,'ObjProd (2)'!$C$25,"y")&gt;0,DATEDIF(I200,'ObjProd (2)'!$C$25,"y") &amp; " " &amp; IF(DATEDIF(I200,'ObjProd (2)'!$C$25,"y")=1,"an ","ans "),"") &amp;
   IF(DATEDIF(I200,'ObjProd (2)'!$C$25,"ym")&gt;0,DATEDIF(I200,'ObjProd (2)'!$C$25,"ym") &amp; " mois ", "") &amp;
   IF(INT(('ObjProd (2)'!$C$25-EDATE(I200,DATEDIF(I200,'ObjProd (2)'!$C$25,"y")*12+DATEDIF(I200,'ObjProd (2)'!$C$25,"ym")))/7)&gt;0,
      INT(('ObjProd (2)'!$C$25-EDATE(I200,DATEDIF(I200,'ObjProd (2)'!$C$25,"y")*12+DATEDIF(I200,'ObjProd (2)'!$C$25,"ym")))/7) &amp; " sem.",
      "")
)
)</f>
        <v>2 mois 3 sem.</v>
      </c>
      <c r="L200" s="11" t="str">
        <f t="shared" si="34"/>
        <v xml:space="preserve">E 4 </v>
      </c>
      <c r="M200" s="9">
        <f t="shared" si="35"/>
        <v>6</v>
      </c>
      <c r="N200" s="9" t="str" cm="1">
        <f t="array" aca="1" ref="N200" ca="1">LEFT(L200, IF(ISNUMBER(SUBSTITUTE(_xludf.MID(L200, 2, 1), ".", ",")), 1, 2))</f>
        <v xml:space="preserve">E </v>
      </c>
      <c r="O200" s="19">
        <f t="shared" ca="1" si="36"/>
        <v>4</v>
      </c>
      <c r="P200" s="9" t="str">
        <f t="shared" ca="1" si="40"/>
        <v>E</v>
      </c>
      <c r="Q200" s="9">
        <f t="shared" ca="1" si="41"/>
        <v>4</v>
      </c>
      <c r="R200" s="9" t="str">
        <f t="shared" ca="1" si="37"/>
        <v>E4</v>
      </c>
      <c r="S200" t="str" cm="1">
        <f t="array" ref="S200">IF(ISBLANK(C200),"",IFERROR(INDEX(ListeSeries!$A$2:$A$1045, MATCH(1, (DatasScan!G200=ListeSeries!$B$2:$B$1045) * (DatasScan!H200&gt;=ListeSeries!$D$2:$D$1045) * (DatasScan!H200&lt;=ListeSeries!$E$2:$E$1045), 0)), "no match"))</f>
        <v>GHANAMI</v>
      </c>
      <c r="T200" s="7" t="str" cm="1">
        <f t="array" ref="T200">IF(ISBLANK(C200),"",IFERROR(INDEX(ListeSeries!$C$2:$C$1045, MATCH(1, (DatasScan!G200=ListeSeries!$B$2:$B$1045) * (DatasScan!H200&gt;=ListeSeries!$D$2:$D$1045) * (DatasScan!H200&lt;=ListeSeries!$E$2:$E$1045), 0)), "no match"))</f>
        <v>GHANAMI 44</v>
      </c>
      <c r="U200" s="11" t="str" cm="1">
        <f t="array" ref="U200">IF(ISBLANK(C200),"",IFERROR(INDEX(ListeSeries!$F$2:$F$1045, MATCH(1, (DatasScan!G200=ListeSeries!$B$2:$B$1045) * (DatasScan!H200&gt;=ListeSeries!$D$2:$D$1045) * (DatasScan!H200&lt;=ListeSeries!$E$2:$E$1045), 0)), "no match"))</f>
        <v>286-290</v>
      </c>
    </row>
    <row r="201" spans="1:21" x14ac:dyDescent="0.25">
      <c r="A201" s="6" t="str">
        <f t="shared" si="38"/>
        <v>2</v>
      </c>
      <c r="B201" s="272" t="s">
        <v>977</v>
      </c>
      <c r="C201" s="206" t="s">
        <v>1578</v>
      </c>
      <c r="E201" s="11">
        <v>5</v>
      </c>
      <c r="F201" s="7" t="str">
        <f t="shared" si="39"/>
        <v>862020250709EA4</v>
      </c>
      <c r="G201" s="21" t="str">
        <f>IF(ISBLANK(C201),"",_xlfn.XLOOKUP(_xlfn.XLOOKUP(VALUE(LEFT(C201,4)),Souches!$B$2:$B$15000,Souches!$E$2:$E$15000),Varietes!$B$2:$B$500,Varietes!$C$2:$C$500))</f>
        <v>GNAMY</v>
      </c>
      <c r="H201" s="19">
        <f>IF(ISBLANK(C201),"",_xlfn.XLOOKUP(VALUE(LEFT(C201,4)),Souches!$B$2:$B$15000,Souches!$D$2:$D$15000))</f>
        <v>290</v>
      </c>
      <c r="I201" s="10">
        <f t="shared" si="33"/>
        <v>45847</v>
      </c>
      <c r="J201" s="19">
        <f>IF(I201="","",INT(('ObjProd (2)'!$C$25-I201)/7 * (ABS('ObjProd (2)'!$C$25-I201)&gt;=7)))</f>
        <v>10</v>
      </c>
      <c r="K201" s="10" t="str">
        <f>IF(I201="","",
IF(AND(DATEDIF(I201,'ObjProd (2)'!$C$25,"y")=0,DATEDIF(I201,'ObjProd (2)'!$C$25,"ym")=0,
   INT(('ObjProd (2)'!$C$25-EDATE(I201,DATEDIF(I201,'ObjProd (2)'!$C$25,"y")*12+DATEDIF(I201,'ObjProd (2)'!$C$25,"ym")))/7)=0),
   "&lt; 1 sem.",
   IF(DATEDIF(I201,'ObjProd (2)'!$C$25,"y")&gt;0,DATEDIF(I201,'ObjProd (2)'!$C$25,"y") &amp; " " &amp; IF(DATEDIF(I201,'ObjProd (2)'!$C$25,"y")=1,"an ","ans "),"") &amp;
   IF(DATEDIF(I201,'ObjProd (2)'!$C$25,"ym")&gt;0,DATEDIF(I201,'ObjProd (2)'!$C$25,"ym") &amp; " mois ", "") &amp;
   IF(INT(('ObjProd (2)'!$C$25-EDATE(I201,DATEDIF(I201,'ObjProd (2)'!$C$25,"y")*12+DATEDIF(I201,'ObjProd (2)'!$C$25,"ym")))/7)&gt;0,
      INT(('ObjProd (2)'!$C$25-EDATE(I201,DATEDIF(I201,'ObjProd (2)'!$C$25,"y")*12+DATEDIF(I201,'ObjProd (2)'!$C$25,"ym")))/7) &amp; " sem.",
      "")
)
)</f>
        <v>2 mois 1 sem.</v>
      </c>
      <c r="L201" s="11" t="str">
        <f t="shared" si="34"/>
        <v xml:space="preserve">EA4 </v>
      </c>
      <c r="M201" s="9">
        <f t="shared" si="35"/>
        <v>5</v>
      </c>
      <c r="N201" s="9" t="str" cm="1">
        <f t="array" aca="1" ref="N201" ca="1">LEFT(L201, IF(ISNUMBER(SUBSTITUTE(_xludf.MID(L201, 2, 1), ".", ",")), 1, 2))</f>
        <v>EA</v>
      </c>
      <c r="O201" s="19">
        <f t="shared" ca="1" si="36"/>
        <v>4</v>
      </c>
      <c r="P201" s="9" t="str">
        <f t="shared" ca="1" si="40"/>
        <v>E</v>
      </c>
      <c r="Q201" s="9">
        <f t="shared" ca="1" si="41"/>
        <v>4</v>
      </c>
      <c r="R201" s="9" t="str">
        <f t="shared" ca="1" si="37"/>
        <v>E4</v>
      </c>
      <c r="S201" t="str" cm="1">
        <f t="array" ref="S201">IF(ISBLANK(C201),"",IFERROR(INDEX(ListeSeries!$A$2:$A$1045, MATCH(1, (DatasScan!G201=ListeSeries!$B$2:$B$1045) * (DatasScan!H201&gt;=ListeSeries!$D$2:$D$1045) * (DatasScan!H201&lt;=ListeSeries!$E$2:$E$1045), 0)), "no match"))</f>
        <v>GHANAMI</v>
      </c>
      <c r="T201" s="7" t="str" cm="1">
        <f t="array" ref="T201">IF(ISBLANK(C201),"",IFERROR(INDEX(ListeSeries!$C$2:$C$1045, MATCH(1, (DatasScan!G201=ListeSeries!$B$2:$B$1045) * (DatasScan!H201&gt;=ListeSeries!$D$2:$D$1045) * (DatasScan!H201&lt;=ListeSeries!$E$2:$E$1045), 0)), "no match"))</f>
        <v>GHANAMI 44</v>
      </c>
      <c r="U201" s="11" t="str" cm="1">
        <f t="array" ref="U201">IF(ISBLANK(C201),"",IFERROR(INDEX(ListeSeries!$F$2:$F$1045, MATCH(1, (DatasScan!G201=ListeSeries!$B$2:$B$1045) * (DatasScan!H201&gt;=ListeSeries!$D$2:$D$1045) * (DatasScan!H201&lt;=ListeSeries!$E$2:$E$1045), 0)), "no match"))</f>
        <v>286-290</v>
      </c>
    </row>
    <row r="202" spans="1:21" x14ac:dyDescent="0.25">
      <c r="A202" s="6" t="str">
        <f t="shared" si="38"/>
        <v>2</v>
      </c>
      <c r="B202" s="272" t="s">
        <v>977</v>
      </c>
      <c r="C202" s="206" t="s">
        <v>1579</v>
      </c>
      <c r="D202" s="8">
        <v>2</v>
      </c>
      <c r="F202" s="7" t="str">
        <f t="shared" si="39"/>
        <v>869920250729E 3</v>
      </c>
      <c r="G202" s="21" t="str">
        <f>IF(ISBLANK(C202),"",_xlfn.XLOOKUP(_xlfn.XLOOKUP(VALUE(LEFT(C202,4)),Souches!$B$2:$B$15000,Souches!$E$2:$E$15000),Varietes!$B$2:$B$500,Varietes!$C$2:$C$500))</f>
        <v>GNAMY</v>
      </c>
      <c r="H202" s="19">
        <f>IF(ISBLANK(C202),"",_xlfn.XLOOKUP(VALUE(LEFT(C202,4)),Souches!$B$2:$B$15000,Souches!$D$2:$D$15000))</f>
        <v>2306</v>
      </c>
      <c r="I202" s="10">
        <f t="shared" si="33"/>
        <v>45867</v>
      </c>
      <c r="J202" s="19">
        <f>IF(I202="","",INT(('ObjProd (2)'!$C$25-I202)/7 * (ABS('ObjProd (2)'!$C$25-I202)&gt;=7)))</f>
        <v>7</v>
      </c>
      <c r="K202" s="10" t="str">
        <f>IF(I202="","",
IF(AND(DATEDIF(I202,'ObjProd (2)'!$C$25,"y")=0,DATEDIF(I202,'ObjProd (2)'!$C$25,"ym")=0,
   INT(('ObjProd (2)'!$C$25-EDATE(I202,DATEDIF(I202,'ObjProd (2)'!$C$25,"y")*12+DATEDIF(I202,'ObjProd (2)'!$C$25,"ym")))/7)=0),
   "&lt; 1 sem.",
   IF(DATEDIF(I202,'ObjProd (2)'!$C$25,"y")&gt;0,DATEDIF(I202,'ObjProd (2)'!$C$25,"y") &amp; " " &amp; IF(DATEDIF(I202,'ObjProd (2)'!$C$25,"y")=1,"an ","ans "),"") &amp;
   IF(DATEDIF(I202,'ObjProd (2)'!$C$25,"ym")&gt;0,DATEDIF(I202,'ObjProd (2)'!$C$25,"ym") &amp; " mois ", "") &amp;
   IF(INT(('ObjProd (2)'!$C$25-EDATE(I202,DATEDIF(I202,'ObjProd (2)'!$C$25,"y")*12+DATEDIF(I202,'ObjProd (2)'!$C$25,"ym")))/7)&gt;0,
      INT(('ObjProd (2)'!$C$25-EDATE(I202,DATEDIF(I202,'ObjProd (2)'!$C$25,"y")*12+DATEDIF(I202,'ObjProd (2)'!$C$25,"ym")))/7) &amp; " sem.",
      "")
)
)</f>
        <v>1 mois 2 sem.</v>
      </c>
      <c r="L202" s="11" t="str">
        <f t="shared" si="34"/>
        <v xml:space="preserve">E 3 </v>
      </c>
      <c r="M202" s="9">
        <f t="shared" si="35"/>
        <v>28</v>
      </c>
      <c r="N202" s="9" t="str" cm="1">
        <f t="array" aca="1" ref="N202" ca="1">LEFT(L202, IF(ISNUMBER(SUBSTITUTE(_xludf.MID(L202, 2, 1), ".", ",")), 1, 2))</f>
        <v xml:space="preserve">E </v>
      </c>
      <c r="O202" s="19">
        <f t="shared" ca="1" si="36"/>
        <v>3</v>
      </c>
      <c r="P202" s="9" t="str">
        <f t="shared" ca="1" si="40"/>
        <v>E</v>
      </c>
      <c r="Q202" s="9">
        <f t="shared" ca="1" si="41"/>
        <v>3</v>
      </c>
      <c r="R202" s="9" t="str">
        <f t="shared" ca="1" si="37"/>
        <v>E3</v>
      </c>
      <c r="S202" t="str" cm="1">
        <f t="array" ref="S202">IF(ISBLANK(C202),"",IFERROR(INDEX(ListeSeries!$A$2:$A$1045, MATCH(1, (DatasScan!G202=ListeSeries!$B$2:$B$1045) * (DatasScan!H202&gt;=ListeSeries!$D$2:$D$1045) * (DatasScan!H202&lt;=ListeSeries!$E$2:$E$1045), 0)), "no match"))</f>
        <v>GHANAMI</v>
      </c>
      <c r="T202" s="7" t="str" cm="1">
        <f t="array" ref="T202">IF(ISBLANK(C202),"",IFERROR(INDEX(ListeSeries!$C$2:$C$1045, MATCH(1, (DatasScan!G202=ListeSeries!$B$2:$B$1045) * (DatasScan!H202&gt;=ListeSeries!$D$2:$D$1045) * (DatasScan!H202&lt;=ListeSeries!$E$2:$E$1045), 0)), "no match"))</f>
        <v>GHANAMI 45</v>
      </c>
      <c r="U202" s="11" cm="1">
        <f t="array" ref="U202">IF(ISBLANK(C202),"",IFERROR(INDEX(ListeSeries!$F$2:$F$1045, MATCH(1, (DatasScan!G202=ListeSeries!$B$2:$B$1045) * (DatasScan!H202&gt;=ListeSeries!$D$2:$D$1045) * (DatasScan!H202&lt;=ListeSeries!$E$2:$E$1045), 0)), "no match"))</f>
        <v>2306</v>
      </c>
    </row>
    <row r="203" spans="1:21" x14ac:dyDescent="0.25">
      <c r="A203" s="6" t="str">
        <f t="shared" si="38"/>
        <v>2</v>
      </c>
      <c r="B203" s="272" t="s">
        <v>977</v>
      </c>
      <c r="C203" s="206" t="s">
        <v>1581</v>
      </c>
      <c r="D203" s="8">
        <v>1</v>
      </c>
      <c r="F203" s="7" t="str">
        <f t="shared" si="39"/>
        <v>869820250801E 3</v>
      </c>
      <c r="G203" s="21" t="str">
        <f>IF(ISBLANK(C203),"",_xlfn.XLOOKUP(_xlfn.XLOOKUP(VALUE(LEFT(C203,4)),Souches!$B$2:$B$15000,Souches!$E$2:$E$15000),Varietes!$B$2:$B$500,Varietes!$C$2:$C$500))</f>
        <v>AMZLY</v>
      </c>
      <c r="H203" s="19">
        <f>IF(ISBLANK(C203),"",_xlfn.XLOOKUP(VALUE(LEFT(C203,4)),Souches!$B$2:$B$15000,Souches!$D$2:$D$15000))</f>
        <v>2306</v>
      </c>
      <c r="I203" s="10">
        <f t="shared" si="33"/>
        <v>45870</v>
      </c>
      <c r="J203" s="19">
        <f>IF(I203="","",INT(('ObjProd (2)'!$C$25-I203)/7 * (ABS('ObjProd (2)'!$C$25-I203)&gt;=7)))</f>
        <v>6</v>
      </c>
      <c r="K203" s="10" t="str">
        <f>IF(I203="","",
IF(AND(DATEDIF(I203,'ObjProd (2)'!$C$25,"y")=0,DATEDIF(I203,'ObjProd (2)'!$C$25,"ym")=0,
   INT(('ObjProd (2)'!$C$25-EDATE(I203,DATEDIF(I203,'ObjProd (2)'!$C$25,"y")*12+DATEDIF(I203,'ObjProd (2)'!$C$25,"ym")))/7)=0),
   "&lt; 1 sem.",
   IF(DATEDIF(I203,'ObjProd (2)'!$C$25,"y")&gt;0,DATEDIF(I203,'ObjProd (2)'!$C$25,"y") &amp; " " &amp; IF(DATEDIF(I203,'ObjProd (2)'!$C$25,"y")=1,"an ","ans "),"") &amp;
   IF(DATEDIF(I203,'ObjProd (2)'!$C$25,"ym")&gt;0,DATEDIF(I203,'ObjProd (2)'!$C$25,"ym") &amp; " mois ", "") &amp;
   IF(INT(('ObjProd (2)'!$C$25-EDATE(I203,DATEDIF(I203,'ObjProd (2)'!$C$25,"y")*12+DATEDIF(I203,'ObjProd (2)'!$C$25,"ym")))/7)&gt;0,
      INT(('ObjProd (2)'!$C$25-EDATE(I203,DATEDIF(I203,'ObjProd (2)'!$C$25,"y")*12+DATEDIF(I203,'ObjProd (2)'!$C$25,"ym")))/7) &amp; " sem.",
      "")
)
)</f>
        <v>1 mois 2 sem.</v>
      </c>
      <c r="L203" s="11" t="str">
        <f t="shared" si="34"/>
        <v xml:space="preserve">E 3 </v>
      </c>
      <c r="M203" s="9">
        <f t="shared" si="35"/>
        <v>14</v>
      </c>
      <c r="N203" s="9" t="str" cm="1">
        <f t="array" aca="1" ref="N203" ca="1">LEFT(L203, IF(ISNUMBER(SUBSTITUTE(_xludf.MID(L203, 2, 1), ".", ",")), 1, 2))</f>
        <v xml:space="preserve">E </v>
      </c>
      <c r="O203" s="19">
        <f t="shared" ca="1" si="36"/>
        <v>3</v>
      </c>
      <c r="P203" s="9" t="str">
        <f t="shared" ca="1" si="40"/>
        <v>E</v>
      </c>
      <c r="Q203" s="9">
        <f t="shared" ca="1" si="41"/>
        <v>3</v>
      </c>
      <c r="R203" s="9" t="str">
        <f t="shared" ca="1" si="37"/>
        <v>E3</v>
      </c>
      <c r="S203" t="str" cm="1">
        <f t="array" ref="S203">IF(ISBLANK(C203),"",IFERROR(INDEX(ListeSeries!$A$2:$A$1045, MATCH(1, (DatasScan!G203=ListeSeries!$B$2:$B$1045) * (DatasScan!H203&gt;=ListeSeries!$D$2:$D$1045) * (DatasScan!H203&lt;=ListeSeries!$E$2:$E$1045), 0)), "no match"))</f>
        <v>ZAMLI</v>
      </c>
      <c r="T203" s="7" t="str" cm="1">
        <f t="array" ref="T203">IF(ISBLANK(C203),"",IFERROR(INDEX(ListeSeries!$C$2:$C$1045, MATCH(1, (DatasScan!G203=ListeSeries!$B$2:$B$1045) * (DatasScan!H203&gt;=ListeSeries!$D$2:$D$1045) * (DatasScan!H203&lt;=ListeSeries!$E$2:$E$1045), 0)), "no match"))</f>
        <v>ZAMLI 4</v>
      </c>
      <c r="U203" s="11" cm="1">
        <f t="array" ref="U203">IF(ISBLANK(C203),"",IFERROR(INDEX(ListeSeries!$F$2:$F$1045, MATCH(1, (DatasScan!G203=ListeSeries!$B$2:$B$1045) * (DatasScan!H203&gt;=ListeSeries!$D$2:$D$1045) * (DatasScan!H203&lt;=ListeSeries!$E$2:$E$1045), 0)), "no match"))</f>
        <v>2306</v>
      </c>
    </row>
    <row r="204" spans="1:21" x14ac:dyDescent="0.25">
      <c r="A204" s="6" t="str">
        <f t="shared" si="38"/>
        <v>2</v>
      </c>
      <c r="B204" s="8" t="s">
        <v>978</v>
      </c>
      <c r="C204" s="206" t="s">
        <v>3334</v>
      </c>
      <c r="E204" s="11">
        <f>25*6+49*9</f>
        <v>591</v>
      </c>
      <c r="F204" s="7" t="str">
        <f t="shared" si="39"/>
        <v>869820250820E 4</v>
      </c>
      <c r="G204" s="21" t="str">
        <f>IF(ISBLANK(C204),"",_xlfn.XLOOKUP(_xlfn.XLOOKUP(VALUE(LEFT(C204,4)),Souches!$B$2:$B$15000,Souches!$E$2:$E$15000),Varietes!$B$2:$B$500,Varietes!$C$2:$C$500))</f>
        <v>AMZLY</v>
      </c>
      <c r="H204" s="19">
        <f>IF(ISBLANK(C204),"",_xlfn.XLOOKUP(VALUE(LEFT(C204,4)),Souches!$B$2:$B$15000,Souches!$D$2:$D$15000))</f>
        <v>2306</v>
      </c>
      <c r="I204" s="10">
        <f t="shared" si="33"/>
        <v>45889</v>
      </c>
      <c r="J204" s="19">
        <f>IF(I204="","",INT(('ObjProd (2)'!$C$25-I204)/7 * (ABS('ObjProd (2)'!$C$25-I204)&gt;=7)))</f>
        <v>4</v>
      </c>
      <c r="K204" s="10" t="str">
        <f>IF(I204="","",
IF(AND(DATEDIF(I204,'ObjProd (2)'!$C$25,"y")=0,DATEDIF(I204,'ObjProd (2)'!$C$25,"ym")=0,
   INT(('ObjProd (2)'!$C$25-EDATE(I204,DATEDIF(I204,'ObjProd (2)'!$C$25,"y")*12+DATEDIF(I204,'ObjProd (2)'!$C$25,"ym")))/7)=0),
   "&lt; 1 sem.",
   IF(DATEDIF(I204,'ObjProd (2)'!$C$25,"y")&gt;0,DATEDIF(I204,'ObjProd (2)'!$C$25,"y") &amp; " " &amp; IF(DATEDIF(I204,'ObjProd (2)'!$C$25,"y")=1,"an ","ans "),"") &amp;
   IF(DATEDIF(I204,'ObjProd (2)'!$C$25,"ym")&gt;0,DATEDIF(I204,'ObjProd (2)'!$C$25,"ym") &amp; " mois ", "") &amp;
   IF(INT(('ObjProd (2)'!$C$25-EDATE(I204,DATEDIF(I204,'ObjProd (2)'!$C$25,"y")*12+DATEDIF(I204,'ObjProd (2)'!$C$25,"ym")))/7)&gt;0,
      INT(('ObjProd (2)'!$C$25-EDATE(I204,DATEDIF(I204,'ObjProd (2)'!$C$25,"y")*12+DATEDIF(I204,'ObjProd (2)'!$C$25,"ym")))/7) &amp; " sem.",
      "")
)
)</f>
        <v>4 sem.</v>
      </c>
      <c r="L204" s="11" t="str">
        <f t="shared" si="34"/>
        <v xml:space="preserve">E 4 </v>
      </c>
      <c r="M204" s="9">
        <f t="shared" si="35"/>
        <v>591</v>
      </c>
      <c r="N204" s="9" t="str" cm="1">
        <f t="array" aca="1" ref="N204" ca="1">LEFT(L204, IF(ISNUMBER(SUBSTITUTE(_xludf.MID(L204, 2, 1), ".", ",")), 1, 2))</f>
        <v xml:space="preserve">E </v>
      </c>
      <c r="O204" s="19">
        <f t="shared" ca="1" si="36"/>
        <v>4</v>
      </c>
      <c r="P204" s="9" t="str">
        <f t="shared" ca="1" si="40"/>
        <v>E</v>
      </c>
      <c r="Q204" s="9">
        <f t="shared" ca="1" si="41"/>
        <v>4</v>
      </c>
      <c r="R204" s="9" t="str">
        <f t="shared" ca="1" si="37"/>
        <v>E4</v>
      </c>
      <c r="S204" t="str" cm="1">
        <f t="array" ref="S204">IF(ISBLANK(C204),"",IFERROR(INDEX(ListeSeries!$A$2:$A$1045, MATCH(1, (DatasScan!G204=ListeSeries!$B$2:$B$1045) * (DatasScan!H204&gt;=ListeSeries!$D$2:$D$1045) * (DatasScan!H204&lt;=ListeSeries!$E$2:$E$1045), 0)), "no match"))</f>
        <v>ZAMLI</v>
      </c>
      <c r="T204" s="7" t="str" cm="1">
        <f t="array" ref="T204">IF(ISBLANK(C204),"",IFERROR(INDEX(ListeSeries!$C$2:$C$1045, MATCH(1, (DatasScan!G204=ListeSeries!$B$2:$B$1045) * (DatasScan!H204&gt;=ListeSeries!$D$2:$D$1045) * (DatasScan!H204&lt;=ListeSeries!$E$2:$E$1045), 0)), "no match"))</f>
        <v>ZAMLI 4</v>
      </c>
      <c r="U204" s="11" cm="1">
        <f t="array" ref="U204">IF(ISBLANK(C204),"",IFERROR(INDEX(ListeSeries!$F$2:$F$1045, MATCH(1, (DatasScan!G204=ListeSeries!$B$2:$B$1045) * (DatasScan!H204&gt;=ListeSeries!$D$2:$D$1045) * (DatasScan!H204&lt;=ListeSeries!$E$2:$E$1045), 0)), "no match"))</f>
        <v>2306</v>
      </c>
    </row>
    <row r="205" spans="1:21" x14ac:dyDescent="0.25">
      <c r="A205" s="6" t="str">
        <f t="shared" si="38"/>
        <v>2</v>
      </c>
      <c r="B205" s="8" t="s">
        <v>979</v>
      </c>
      <c r="C205" s="206" t="s">
        <v>1583</v>
      </c>
      <c r="D205" s="8">
        <v>26</v>
      </c>
      <c r="E205" s="11">
        <v>1</v>
      </c>
      <c r="F205" s="7" t="str">
        <f t="shared" si="39"/>
        <v>833720250730XS1</v>
      </c>
      <c r="G205" s="21" t="str">
        <f>IF(ISBLANK(C205),"",_xlfn.XLOOKUP(_xlfn.XLOOKUP(VALUE(LEFT(C205,4)),Souches!$B$2:$B$15000,Souches!$E$2:$E$15000),Varietes!$B$2:$B$500,Varietes!$C$2:$C$500))</f>
        <v>DABAS</v>
      </c>
      <c r="H205" s="19">
        <f>IF(ISBLANK(C205),"",_xlfn.XLOOKUP(VALUE(LEFT(C205,4)),Souches!$B$2:$B$15000,Souches!$D$2:$D$15000))</f>
        <v>36</v>
      </c>
      <c r="I205" s="10">
        <f t="shared" si="33"/>
        <v>45868</v>
      </c>
      <c r="J205" s="19">
        <f>IF(I205="","",INT(('ObjProd (2)'!$C$25-I205)/7 * (ABS('ObjProd (2)'!$C$25-I205)&gt;=7)))</f>
        <v>7</v>
      </c>
      <c r="K205" s="10" t="str">
        <f>IF(I205="","",
IF(AND(DATEDIF(I205,'ObjProd (2)'!$C$25,"y")=0,DATEDIF(I205,'ObjProd (2)'!$C$25,"ym")=0,
   INT(('ObjProd (2)'!$C$25-EDATE(I205,DATEDIF(I205,'ObjProd (2)'!$C$25,"y")*12+DATEDIF(I205,'ObjProd (2)'!$C$25,"ym")))/7)=0),
   "&lt; 1 sem.",
   IF(DATEDIF(I205,'ObjProd (2)'!$C$25,"y")&gt;0,DATEDIF(I205,'ObjProd (2)'!$C$25,"y") &amp; " " &amp; IF(DATEDIF(I205,'ObjProd (2)'!$C$25,"y")=1,"an ","ans "),"") &amp;
   IF(DATEDIF(I205,'ObjProd (2)'!$C$25,"ym")&gt;0,DATEDIF(I205,'ObjProd (2)'!$C$25,"ym") &amp; " mois ", "") &amp;
   IF(INT(('ObjProd (2)'!$C$25-EDATE(I205,DATEDIF(I205,'ObjProd (2)'!$C$25,"y")*12+DATEDIF(I205,'ObjProd (2)'!$C$25,"ym")))/7)&gt;0,
      INT(('ObjProd (2)'!$C$25-EDATE(I205,DATEDIF(I205,'ObjProd (2)'!$C$25,"y")*12+DATEDIF(I205,'ObjProd (2)'!$C$25,"ym")))/7) &amp; " sem.",
      "")
)
)</f>
        <v>1 mois 2 sem.</v>
      </c>
      <c r="L205" s="11" t="str">
        <f t="shared" si="34"/>
        <v>XS16</v>
      </c>
      <c r="M205" s="9">
        <f t="shared" si="35"/>
        <v>365</v>
      </c>
      <c r="N205" s="9" t="str" cm="1">
        <f t="array" aca="1" ref="N205" ca="1">LEFT(L205, IF(ISNUMBER(SUBSTITUTE(_xludf.MID(L205, 2, 1), ".", ",")), 1, 2))</f>
        <v>XS</v>
      </c>
      <c r="O205" s="19">
        <f t="shared" ca="1" si="36"/>
        <v>16</v>
      </c>
      <c r="P205" s="9" t="str">
        <f t="shared" ca="1" si="40"/>
        <v>X</v>
      </c>
      <c r="Q205" s="9" t="str">
        <f t="shared" ca="1" si="41"/>
        <v>13+</v>
      </c>
      <c r="R205" s="9" t="str">
        <f t="shared" ca="1" si="37"/>
        <v>X13+</v>
      </c>
      <c r="S205" t="str" cm="1">
        <f t="array" ref="S205">IF(ISBLANK(C205),"",IFERROR(INDEX(ListeSeries!$A$2:$A$1045, MATCH(1, (DatasScan!G205=ListeSeries!$B$2:$B$1045) * (DatasScan!H205&gt;=ListeSeries!$D$2:$D$1045) * (DatasScan!H205&lt;=ListeSeries!$E$2:$E$1045), 0)), "no match"))</f>
        <v>DABBAS</v>
      </c>
      <c r="T205" s="7" t="str" cm="1">
        <f t="array" ref="T205">IF(ISBLANK(C205),"",IFERROR(INDEX(ListeSeries!$C$2:$C$1045, MATCH(1, (DatasScan!G205=ListeSeries!$B$2:$B$1045) * (DatasScan!H205&gt;=ListeSeries!$D$2:$D$1045) * (DatasScan!H205&lt;=ListeSeries!$E$2:$E$1045), 0)), "no match"))</f>
        <v>DABBAS 4</v>
      </c>
      <c r="U205" s="11" t="str" cm="1">
        <f t="array" ref="U205">IF(ISBLANK(C205),"",IFERROR(INDEX(ListeSeries!$F$2:$F$1045, MATCH(1, (DatasScan!G205=ListeSeries!$B$2:$B$1045) * (DatasScan!H205&gt;=ListeSeries!$D$2:$D$1045) * (DatasScan!H205&lt;=ListeSeries!$E$2:$E$1045), 0)), "no match"))</f>
        <v>33-47</v>
      </c>
    </row>
    <row r="206" spans="1:21" x14ac:dyDescent="0.25">
      <c r="A206" s="6" t="str">
        <f t="shared" si="38"/>
        <v>2</v>
      </c>
      <c r="B206" s="8" t="s">
        <v>980</v>
      </c>
      <c r="C206" s="206" t="s">
        <v>3335</v>
      </c>
      <c r="D206" s="8">
        <v>1</v>
      </c>
      <c r="E206" s="11">
        <v>1</v>
      </c>
      <c r="F206" s="7" t="str">
        <f t="shared" si="39"/>
        <v>833720250730E 1</v>
      </c>
      <c r="G206" s="21" t="str">
        <f>IF(ISBLANK(C206),"",_xlfn.XLOOKUP(_xlfn.XLOOKUP(VALUE(LEFT(C206,4)),Souches!$B$2:$B$15000,Souches!$E$2:$E$15000),Varietes!$B$2:$B$500,Varietes!$C$2:$C$500))</f>
        <v>DABAS</v>
      </c>
      <c r="H206" s="19">
        <f>IF(ISBLANK(C206),"",_xlfn.XLOOKUP(VALUE(LEFT(C206,4)),Souches!$B$2:$B$15000,Souches!$D$2:$D$15000))</f>
        <v>36</v>
      </c>
      <c r="I206" s="10">
        <f t="shared" si="33"/>
        <v>45868</v>
      </c>
      <c r="J206" s="19">
        <f>IF(I206="","",INT(('ObjProd (2)'!$C$25-I206)/7 * (ABS('ObjProd (2)'!$C$25-I206)&gt;=7)))</f>
        <v>7</v>
      </c>
      <c r="K206" s="10" t="str">
        <f>IF(I206="","",
IF(AND(DATEDIF(I206,'ObjProd (2)'!$C$25,"y")=0,DATEDIF(I206,'ObjProd (2)'!$C$25,"ym")=0,
   INT(('ObjProd (2)'!$C$25-EDATE(I206,DATEDIF(I206,'ObjProd (2)'!$C$25,"y")*12+DATEDIF(I206,'ObjProd (2)'!$C$25,"ym")))/7)=0),
   "&lt; 1 sem.",
   IF(DATEDIF(I206,'ObjProd (2)'!$C$25,"y")&gt;0,DATEDIF(I206,'ObjProd (2)'!$C$25,"y") &amp; " " &amp; IF(DATEDIF(I206,'ObjProd (2)'!$C$25,"y")=1,"an ","ans "),"") &amp;
   IF(DATEDIF(I206,'ObjProd (2)'!$C$25,"ym")&gt;0,DATEDIF(I206,'ObjProd (2)'!$C$25,"ym") &amp; " mois ", "") &amp;
   IF(INT(('ObjProd (2)'!$C$25-EDATE(I206,DATEDIF(I206,'ObjProd (2)'!$C$25,"y")*12+DATEDIF(I206,'ObjProd (2)'!$C$25,"ym")))/7)&gt;0,
      INT(('ObjProd (2)'!$C$25-EDATE(I206,DATEDIF(I206,'ObjProd (2)'!$C$25,"y")*12+DATEDIF(I206,'ObjProd (2)'!$C$25,"ym")))/7) &amp; " sem.",
      "")
)
)</f>
        <v>1 mois 2 sem.</v>
      </c>
      <c r="L206" s="11" t="str">
        <f t="shared" si="34"/>
        <v xml:space="preserve">E 1 </v>
      </c>
      <c r="M206" s="9">
        <f t="shared" si="35"/>
        <v>15</v>
      </c>
      <c r="N206" s="9" t="str" cm="1">
        <f t="array" aca="1" ref="N206" ca="1">LEFT(L206, IF(ISNUMBER(SUBSTITUTE(_xludf.MID(L206, 2, 1), ".", ",")), 1, 2))</f>
        <v xml:space="preserve">E </v>
      </c>
      <c r="O206" s="19">
        <f t="shared" ca="1" si="36"/>
        <v>1</v>
      </c>
      <c r="P206" s="9" t="str">
        <f t="shared" ca="1" si="40"/>
        <v>E</v>
      </c>
      <c r="Q206" s="9">
        <f t="shared" ca="1" si="41"/>
        <v>1</v>
      </c>
      <c r="R206" s="9" t="str">
        <f t="shared" ca="1" si="37"/>
        <v>E1</v>
      </c>
      <c r="S206" t="str" cm="1">
        <f t="array" ref="S206">IF(ISBLANK(C206),"",IFERROR(INDEX(ListeSeries!$A$2:$A$1045, MATCH(1, (DatasScan!G206=ListeSeries!$B$2:$B$1045) * (DatasScan!H206&gt;=ListeSeries!$D$2:$D$1045) * (DatasScan!H206&lt;=ListeSeries!$E$2:$E$1045), 0)), "no match"))</f>
        <v>DABBAS</v>
      </c>
      <c r="T206" s="7" t="str" cm="1">
        <f t="array" ref="T206">IF(ISBLANK(C206),"",IFERROR(INDEX(ListeSeries!$C$2:$C$1045, MATCH(1, (DatasScan!G206=ListeSeries!$B$2:$B$1045) * (DatasScan!H206&gt;=ListeSeries!$D$2:$D$1045) * (DatasScan!H206&lt;=ListeSeries!$E$2:$E$1045), 0)), "no match"))</f>
        <v>DABBAS 4</v>
      </c>
      <c r="U206" s="11" t="str" cm="1">
        <f t="array" ref="U206">IF(ISBLANK(C206),"",IFERROR(INDEX(ListeSeries!$F$2:$F$1045, MATCH(1, (DatasScan!G206=ListeSeries!$B$2:$B$1045) * (DatasScan!H206&gt;=ListeSeries!$D$2:$D$1045) * (DatasScan!H206&lt;=ListeSeries!$E$2:$E$1045), 0)), "no match"))</f>
        <v>33-47</v>
      </c>
    </row>
    <row r="207" spans="1:21" x14ac:dyDescent="0.25">
      <c r="A207" s="6" t="str">
        <f t="shared" si="38"/>
        <v>2</v>
      </c>
      <c r="B207" s="272" t="s">
        <v>980</v>
      </c>
      <c r="C207" s="206" t="s">
        <v>1585</v>
      </c>
      <c r="E207" s="11">
        <v>9</v>
      </c>
      <c r="F207" s="7" t="str">
        <f t="shared" si="39"/>
        <v>833720250729E 1</v>
      </c>
      <c r="G207" s="21" t="str">
        <f>IF(ISBLANK(C207),"",_xlfn.XLOOKUP(_xlfn.XLOOKUP(VALUE(LEFT(C207,4)),Souches!$B$2:$B$15000,Souches!$E$2:$E$15000),Varietes!$B$2:$B$500,Varietes!$C$2:$C$500))</f>
        <v>DABAS</v>
      </c>
      <c r="H207" s="19">
        <f>IF(ISBLANK(C207),"",_xlfn.XLOOKUP(VALUE(LEFT(C207,4)),Souches!$B$2:$B$15000,Souches!$D$2:$D$15000))</f>
        <v>36</v>
      </c>
      <c r="I207" s="10">
        <f t="shared" si="33"/>
        <v>45867</v>
      </c>
      <c r="J207" s="19">
        <f>IF(I207="","",INT(('ObjProd (2)'!$C$25-I207)/7 * (ABS('ObjProd (2)'!$C$25-I207)&gt;=7)))</f>
        <v>7</v>
      </c>
      <c r="K207" s="10" t="str">
        <f>IF(I207="","",
IF(AND(DATEDIF(I207,'ObjProd (2)'!$C$25,"y")=0,DATEDIF(I207,'ObjProd (2)'!$C$25,"ym")=0,
   INT(('ObjProd (2)'!$C$25-EDATE(I207,DATEDIF(I207,'ObjProd (2)'!$C$25,"y")*12+DATEDIF(I207,'ObjProd (2)'!$C$25,"ym")))/7)=0),
   "&lt; 1 sem.",
   IF(DATEDIF(I207,'ObjProd (2)'!$C$25,"y")&gt;0,DATEDIF(I207,'ObjProd (2)'!$C$25,"y") &amp; " " &amp; IF(DATEDIF(I207,'ObjProd (2)'!$C$25,"y")=1,"an ","ans "),"") &amp;
   IF(DATEDIF(I207,'ObjProd (2)'!$C$25,"ym")&gt;0,DATEDIF(I207,'ObjProd (2)'!$C$25,"ym") &amp; " mois ", "") &amp;
   IF(INT(('ObjProd (2)'!$C$25-EDATE(I207,DATEDIF(I207,'ObjProd (2)'!$C$25,"y")*12+DATEDIF(I207,'ObjProd (2)'!$C$25,"ym")))/7)&gt;0,
      INT(('ObjProd (2)'!$C$25-EDATE(I207,DATEDIF(I207,'ObjProd (2)'!$C$25,"y")*12+DATEDIF(I207,'ObjProd (2)'!$C$25,"ym")))/7) &amp; " sem.",
      "")
)
)</f>
        <v>1 mois 2 sem.</v>
      </c>
      <c r="L207" s="11" t="str">
        <f t="shared" si="34"/>
        <v xml:space="preserve">E 1 </v>
      </c>
      <c r="M207" s="9">
        <f t="shared" si="35"/>
        <v>9</v>
      </c>
      <c r="N207" s="9" t="str" cm="1">
        <f t="array" aca="1" ref="N207" ca="1">LEFT(L207, IF(ISNUMBER(SUBSTITUTE(_xludf.MID(L207, 2, 1), ".", ",")), 1, 2))</f>
        <v xml:space="preserve">E </v>
      </c>
      <c r="O207" s="19">
        <f t="shared" ca="1" si="36"/>
        <v>1</v>
      </c>
      <c r="P207" s="9" t="str">
        <f t="shared" ca="1" si="40"/>
        <v>E</v>
      </c>
      <c r="Q207" s="9">
        <f t="shared" ca="1" si="41"/>
        <v>1</v>
      </c>
      <c r="R207" s="9" t="str">
        <f t="shared" ca="1" si="37"/>
        <v>E1</v>
      </c>
      <c r="S207" t="str" cm="1">
        <f t="array" ref="S207">IF(ISBLANK(C207),"",IFERROR(INDEX(ListeSeries!$A$2:$A$1045, MATCH(1, (DatasScan!G207=ListeSeries!$B$2:$B$1045) * (DatasScan!H207&gt;=ListeSeries!$D$2:$D$1045) * (DatasScan!H207&lt;=ListeSeries!$E$2:$E$1045), 0)), "no match"))</f>
        <v>DABBAS</v>
      </c>
      <c r="T207" s="7" t="str" cm="1">
        <f t="array" ref="T207">IF(ISBLANK(C207),"",IFERROR(INDEX(ListeSeries!$C$2:$C$1045, MATCH(1, (DatasScan!G207=ListeSeries!$B$2:$B$1045) * (DatasScan!H207&gt;=ListeSeries!$D$2:$D$1045) * (DatasScan!H207&lt;=ListeSeries!$E$2:$E$1045), 0)), "no match"))</f>
        <v>DABBAS 4</v>
      </c>
      <c r="U207" s="11" t="str" cm="1">
        <f t="array" ref="U207">IF(ISBLANK(C207),"",IFERROR(INDEX(ListeSeries!$F$2:$F$1045, MATCH(1, (DatasScan!G207=ListeSeries!$B$2:$B$1045) * (DatasScan!H207&gt;=ListeSeries!$D$2:$D$1045) * (DatasScan!H207&lt;=ListeSeries!$E$2:$E$1045), 0)), "no match"))</f>
        <v>33-47</v>
      </c>
    </row>
    <row r="208" spans="1:21" x14ac:dyDescent="0.25">
      <c r="A208" s="6" t="str">
        <f t="shared" si="38"/>
        <v>2</v>
      </c>
      <c r="B208" s="272" t="s">
        <v>980</v>
      </c>
      <c r="C208" s="206" t="s">
        <v>1586</v>
      </c>
      <c r="E208" s="11">
        <v>4</v>
      </c>
      <c r="F208" s="7" t="str">
        <f t="shared" si="39"/>
        <v>833120250807E 7</v>
      </c>
      <c r="G208" s="21" t="str">
        <f>IF(ISBLANK(C208),"",_xlfn.XLOOKUP(_xlfn.XLOOKUP(VALUE(LEFT(C208,4)),Souches!$B$2:$B$15000,Souches!$E$2:$E$15000),Varietes!$B$2:$B$500,Varietes!$C$2:$C$500))</f>
        <v>GNAMY</v>
      </c>
      <c r="H208" s="19">
        <f>IF(ISBLANK(C208),"",_xlfn.XLOOKUP(VALUE(LEFT(C208,4)),Souches!$B$2:$B$15000,Souches!$D$2:$D$15000))</f>
        <v>278</v>
      </c>
      <c r="I208" s="10">
        <f t="shared" si="33"/>
        <v>45876</v>
      </c>
      <c r="J208" s="19">
        <f>IF(I208="","",INT(('ObjProd (2)'!$C$25-I208)/7 * (ABS('ObjProd (2)'!$C$25-I208)&gt;=7)))</f>
        <v>6</v>
      </c>
      <c r="K208" s="10" t="str">
        <f>IF(I208="","",
IF(AND(DATEDIF(I208,'ObjProd (2)'!$C$25,"y")=0,DATEDIF(I208,'ObjProd (2)'!$C$25,"ym")=0,
   INT(('ObjProd (2)'!$C$25-EDATE(I208,DATEDIF(I208,'ObjProd (2)'!$C$25,"y")*12+DATEDIF(I208,'ObjProd (2)'!$C$25,"ym")))/7)=0),
   "&lt; 1 sem.",
   IF(DATEDIF(I208,'ObjProd (2)'!$C$25,"y")&gt;0,DATEDIF(I208,'ObjProd (2)'!$C$25,"y") &amp; " " &amp; IF(DATEDIF(I208,'ObjProd (2)'!$C$25,"y")=1,"an ","ans "),"") &amp;
   IF(DATEDIF(I208,'ObjProd (2)'!$C$25,"ym")&gt;0,DATEDIF(I208,'ObjProd (2)'!$C$25,"ym") &amp; " mois ", "") &amp;
   IF(INT(('ObjProd (2)'!$C$25-EDATE(I208,DATEDIF(I208,'ObjProd (2)'!$C$25,"y")*12+DATEDIF(I208,'ObjProd (2)'!$C$25,"ym")))/7)&gt;0,
      INT(('ObjProd (2)'!$C$25-EDATE(I208,DATEDIF(I208,'ObjProd (2)'!$C$25,"y")*12+DATEDIF(I208,'ObjProd (2)'!$C$25,"ym")))/7) &amp; " sem.",
      "")
)
)</f>
        <v>1 mois 1 sem.</v>
      </c>
      <c r="L208" s="11" t="str">
        <f t="shared" si="34"/>
        <v xml:space="preserve">E 7 </v>
      </c>
      <c r="M208" s="9">
        <f t="shared" si="35"/>
        <v>4</v>
      </c>
      <c r="N208" s="9" t="str" cm="1">
        <f t="array" aca="1" ref="N208" ca="1">LEFT(L208, IF(ISNUMBER(SUBSTITUTE(_xludf.MID(L208, 2, 1), ".", ",")), 1, 2))</f>
        <v xml:space="preserve">E </v>
      </c>
      <c r="O208" s="19">
        <f t="shared" ca="1" si="36"/>
        <v>7</v>
      </c>
      <c r="P208" s="9" t="str">
        <f t="shared" ca="1" si="40"/>
        <v>E</v>
      </c>
      <c r="Q208" s="9" t="str">
        <f t="shared" ca="1" si="41"/>
        <v>7+</v>
      </c>
      <c r="R208" s="9" t="str">
        <f t="shared" ca="1" si="37"/>
        <v>E7+</v>
      </c>
      <c r="S208" t="str" cm="1">
        <f t="array" ref="S208">IF(ISBLANK(C208),"",IFERROR(INDEX(ListeSeries!$A$2:$A$1045, MATCH(1, (DatasScan!G208=ListeSeries!$B$2:$B$1045) * (DatasScan!H208&gt;=ListeSeries!$D$2:$D$1045) * (DatasScan!H208&lt;=ListeSeries!$E$2:$E$1045), 0)), "no match"))</f>
        <v>GHANAMI</v>
      </c>
      <c r="T208" s="7" t="str" cm="1">
        <f t="array" ref="T208">IF(ISBLANK(C208),"",IFERROR(INDEX(ListeSeries!$C$2:$C$1045, MATCH(1, (DatasScan!G208=ListeSeries!$B$2:$B$1045) * (DatasScan!H208&gt;=ListeSeries!$D$2:$D$1045) * (DatasScan!H208&lt;=ListeSeries!$E$2:$E$1045), 0)), "no match"))</f>
        <v>GHANAMI 42</v>
      </c>
      <c r="U208" s="11" t="str" cm="1">
        <f t="array" ref="U208">IF(ISBLANK(C208),"",IFERROR(INDEX(ListeSeries!$F$2:$F$1045, MATCH(1, (DatasScan!G208=ListeSeries!$B$2:$B$1045) * (DatasScan!H208&gt;=ListeSeries!$D$2:$D$1045) * (DatasScan!H208&lt;=ListeSeries!$E$2:$E$1045), 0)), "no match"))</f>
        <v>278-280</v>
      </c>
    </row>
    <row r="209" spans="1:21" x14ac:dyDescent="0.25">
      <c r="A209" s="6" t="str">
        <f t="shared" si="38"/>
        <v>2</v>
      </c>
      <c r="B209" s="272" t="s">
        <v>980</v>
      </c>
      <c r="C209" s="206" t="s">
        <v>3336</v>
      </c>
      <c r="D209" s="8">
        <v>9</v>
      </c>
      <c r="E209" s="11">
        <v>8</v>
      </c>
      <c r="F209" s="7" t="str">
        <f t="shared" si="39"/>
        <v>869920250812E 2</v>
      </c>
      <c r="G209" s="21" t="str">
        <f>IF(ISBLANK(C209),"",_xlfn.XLOOKUP(_xlfn.XLOOKUP(VALUE(LEFT(C209,4)),Souches!$B$2:$B$15000,Souches!$E$2:$E$15000),Varietes!$B$2:$B$500,Varietes!$C$2:$C$500))</f>
        <v>GNAMY</v>
      </c>
      <c r="H209" s="19">
        <f>IF(ISBLANK(C209),"",_xlfn.XLOOKUP(VALUE(LEFT(C209,4)),Souches!$B$2:$B$15000,Souches!$D$2:$D$15000))</f>
        <v>2306</v>
      </c>
      <c r="I209" s="10">
        <f t="shared" si="33"/>
        <v>45881</v>
      </c>
      <c r="J209" s="19">
        <f>IF(I209="","",INT(('ObjProd (2)'!$C$25-I209)/7 * (ABS('ObjProd (2)'!$C$25-I209)&gt;=7)))</f>
        <v>5</v>
      </c>
      <c r="K209" s="10" t="str">
        <f>IF(I209="","",
IF(AND(DATEDIF(I209,'ObjProd (2)'!$C$25,"y")=0,DATEDIF(I209,'ObjProd (2)'!$C$25,"ym")=0,
   INT(('ObjProd (2)'!$C$25-EDATE(I209,DATEDIF(I209,'ObjProd (2)'!$C$25,"y")*12+DATEDIF(I209,'ObjProd (2)'!$C$25,"ym")))/7)=0),
   "&lt; 1 sem.",
   IF(DATEDIF(I209,'ObjProd (2)'!$C$25,"y")&gt;0,DATEDIF(I209,'ObjProd (2)'!$C$25,"y") &amp; " " &amp; IF(DATEDIF(I209,'ObjProd (2)'!$C$25,"y")=1,"an ","ans "),"") &amp;
   IF(DATEDIF(I209,'ObjProd (2)'!$C$25,"ym")&gt;0,DATEDIF(I209,'ObjProd (2)'!$C$25,"ym") &amp; " mois ", "") &amp;
   IF(INT(('ObjProd (2)'!$C$25-EDATE(I209,DATEDIF(I209,'ObjProd (2)'!$C$25,"y")*12+DATEDIF(I209,'ObjProd (2)'!$C$25,"ym")))/7)&gt;0,
      INT(('ObjProd (2)'!$C$25-EDATE(I209,DATEDIF(I209,'ObjProd (2)'!$C$25,"y")*12+DATEDIF(I209,'ObjProd (2)'!$C$25,"ym")))/7) &amp; " sem.",
      "")
)
)</f>
        <v xml:space="preserve">1 mois </v>
      </c>
      <c r="L209" s="11" t="str">
        <f t="shared" si="34"/>
        <v xml:space="preserve">E 2 </v>
      </c>
      <c r="M209" s="9">
        <f t="shared" si="35"/>
        <v>134</v>
      </c>
      <c r="N209" s="9" t="str" cm="1">
        <f t="array" aca="1" ref="N209" ca="1">LEFT(L209, IF(ISNUMBER(SUBSTITUTE(_xludf.MID(L209, 2, 1), ".", ",")), 1, 2))</f>
        <v xml:space="preserve">E </v>
      </c>
      <c r="O209" s="19">
        <f t="shared" ca="1" si="36"/>
        <v>2</v>
      </c>
      <c r="P209" s="9" t="str">
        <f t="shared" ca="1" si="40"/>
        <v>E</v>
      </c>
      <c r="Q209" s="9">
        <f t="shared" ca="1" si="41"/>
        <v>2</v>
      </c>
      <c r="R209" s="9" t="str">
        <f t="shared" ca="1" si="37"/>
        <v>E2</v>
      </c>
      <c r="S209" t="str" cm="1">
        <f t="array" ref="S209">IF(ISBLANK(C209),"",IFERROR(INDEX(ListeSeries!$A$2:$A$1045, MATCH(1, (DatasScan!G209=ListeSeries!$B$2:$B$1045) * (DatasScan!H209&gt;=ListeSeries!$D$2:$D$1045) * (DatasScan!H209&lt;=ListeSeries!$E$2:$E$1045), 0)), "no match"))</f>
        <v>GHANAMI</v>
      </c>
      <c r="T209" s="7" t="str" cm="1">
        <f t="array" ref="T209">IF(ISBLANK(C209),"",IFERROR(INDEX(ListeSeries!$C$2:$C$1045, MATCH(1, (DatasScan!G209=ListeSeries!$B$2:$B$1045) * (DatasScan!H209&gt;=ListeSeries!$D$2:$D$1045) * (DatasScan!H209&lt;=ListeSeries!$E$2:$E$1045), 0)), "no match"))</f>
        <v>GHANAMI 45</v>
      </c>
      <c r="U209" s="11" cm="1">
        <f t="array" ref="U209">IF(ISBLANK(C209),"",IFERROR(INDEX(ListeSeries!$F$2:$F$1045, MATCH(1, (DatasScan!G209=ListeSeries!$B$2:$B$1045) * (DatasScan!H209&gt;=ListeSeries!$D$2:$D$1045) * (DatasScan!H209&lt;=ListeSeries!$E$2:$E$1045), 0)), "no match"))</f>
        <v>2306</v>
      </c>
    </row>
    <row r="210" spans="1:21" x14ac:dyDescent="0.25">
      <c r="A210" s="6" t="str">
        <f t="shared" si="38"/>
        <v>2</v>
      </c>
      <c r="B210" s="8" t="s">
        <v>981</v>
      </c>
      <c r="C210" s="206" t="s">
        <v>1588</v>
      </c>
      <c r="D210" s="8">
        <v>1</v>
      </c>
      <c r="F210" s="7" t="str">
        <f t="shared" si="39"/>
        <v>862020250623E 3</v>
      </c>
      <c r="G210" s="21" t="str">
        <f>IF(ISBLANK(C210),"",_xlfn.XLOOKUP(_xlfn.XLOOKUP(VALUE(LEFT(C210,4)),Souches!$B$2:$B$15000,Souches!$E$2:$E$15000),Varietes!$B$2:$B$500,Varietes!$C$2:$C$500))</f>
        <v>GNAMY</v>
      </c>
      <c r="H210" s="19">
        <f>IF(ISBLANK(C210),"",_xlfn.XLOOKUP(VALUE(LEFT(C210,4)),Souches!$B$2:$B$15000,Souches!$D$2:$D$15000))</f>
        <v>290</v>
      </c>
      <c r="I210" s="10">
        <f t="shared" si="33"/>
        <v>45831</v>
      </c>
      <c r="J210" s="19">
        <f>IF(I210="","",INT(('ObjProd (2)'!$C$25-I210)/7 * (ABS('ObjProd (2)'!$C$25-I210)&gt;=7)))</f>
        <v>12</v>
      </c>
      <c r="K210" s="10" t="str">
        <f>IF(I210="","",
IF(AND(DATEDIF(I210,'ObjProd (2)'!$C$25,"y")=0,DATEDIF(I210,'ObjProd (2)'!$C$25,"ym")=0,
   INT(('ObjProd (2)'!$C$25-EDATE(I210,DATEDIF(I210,'ObjProd (2)'!$C$25,"y")*12+DATEDIF(I210,'ObjProd (2)'!$C$25,"ym")))/7)=0),
   "&lt; 1 sem.",
   IF(DATEDIF(I210,'ObjProd (2)'!$C$25,"y")&gt;0,DATEDIF(I210,'ObjProd (2)'!$C$25,"y") &amp; " " &amp; IF(DATEDIF(I210,'ObjProd (2)'!$C$25,"y")=1,"an ","ans "),"") &amp;
   IF(DATEDIF(I210,'ObjProd (2)'!$C$25,"ym")&gt;0,DATEDIF(I210,'ObjProd (2)'!$C$25,"ym") &amp; " mois ", "") &amp;
   IF(INT(('ObjProd (2)'!$C$25-EDATE(I210,DATEDIF(I210,'ObjProd (2)'!$C$25,"y")*12+DATEDIF(I210,'ObjProd (2)'!$C$25,"ym")))/7)&gt;0,
      INT(('ObjProd (2)'!$C$25-EDATE(I210,DATEDIF(I210,'ObjProd (2)'!$C$25,"y")*12+DATEDIF(I210,'ObjProd (2)'!$C$25,"ym")))/7) &amp; " sem.",
      "")
)
)</f>
        <v>2 mois 3 sem.</v>
      </c>
      <c r="L210" s="11" t="str">
        <f t="shared" si="34"/>
        <v xml:space="preserve">E 3 </v>
      </c>
      <c r="M210" s="9">
        <f t="shared" si="35"/>
        <v>14</v>
      </c>
      <c r="N210" s="9" t="str" cm="1">
        <f t="array" aca="1" ref="N210" ca="1">LEFT(L210, IF(ISNUMBER(SUBSTITUTE(_xludf.MID(L210, 2, 1), ".", ",")), 1, 2))</f>
        <v xml:space="preserve">E </v>
      </c>
      <c r="O210" s="19">
        <f t="shared" ca="1" si="36"/>
        <v>3</v>
      </c>
      <c r="P210" s="9" t="str">
        <f t="shared" ca="1" si="40"/>
        <v>E</v>
      </c>
      <c r="Q210" s="9">
        <f t="shared" ca="1" si="41"/>
        <v>3</v>
      </c>
      <c r="R210" s="9" t="str">
        <f t="shared" ca="1" si="37"/>
        <v>E3</v>
      </c>
      <c r="S210" t="str" cm="1">
        <f t="array" ref="S210">IF(ISBLANK(C210),"",IFERROR(INDEX(ListeSeries!$A$2:$A$1045, MATCH(1, (DatasScan!G210=ListeSeries!$B$2:$B$1045) * (DatasScan!H210&gt;=ListeSeries!$D$2:$D$1045) * (DatasScan!H210&lt;=ListeSeries!$E$2:$E$1045), 0)), "no match"))</f>
        <v>GHANAMI</v>
      </c>
      <c r="T210" s="7" t="str" cm="1">
        <f t="array" ref="T210">IF(ISBLANK(C210),"",IFERROR(INDEX(ListeSeries!$C$2:$C$1045, MATCH(1, (DatasScan!G210=ListeSeries!$B$2:$B$1045) * (DatasScan!H210&gt;=ListeSeries!$D$2:$D$1045) * (DatasScan!H210&lt;=ListeSeries!$E$2:$E$1045), 0)), "no match"))</f>
        <v>GHANAMI 44</v>
      </c>
      <c r="U210" s="11" t="str" cm="1">
        <f t="array" ref="U210">IF(ISBLANK(C210),"",IFERROR(INDEX(ListeSeries!$F$2:$F$1045, MATCH(1, (DatasScan!G210=ListeSeries!$B$2:$B$1045) * (DatasScan!H210&gt;=ListeSeries!$D$2:$D$1045) * (DatasScan!H210&lt;=ListeSeries!$E$2:$E$1045), 0)), "no match"))</f>
        <v>286-290</v>
      </c>
    </row>
    <row r="211" spans="1:21" x14ac:dyDescent="0.25">
      <c r="A211" s="6" t="str">
        <f t="shared" si="38"/>
        <v>2</v>
      </c>
      <c r="B211" s="272" t="s">
        <v>981</v>
      </c>
      <c r="C211" s="206" t="s">
        <v>3337</v>
      </c>
      <c r="E211" s="11">
        <v>2</v>
      </c>
      <c r="F211" s="7" t="str">
        <f t="shared" si="39"/>
        <v>833120250903E 7</v>
      </c>
      <c r="G211" s="21" t="str">
        <f>IF(ISBLANK(C211),"",_xlfn.XLOOKUP(_xlfn.XLOOKUP(VALUE(LEFT(C211,4)),Souches!$B$2:$B$15000,Souches!$E$2:$E$15000),Varietes!$B$2:$B$500,Varietes!$C$2:$C$500))</f>
        <v>GNAMY</v>
      </c>
      <c r="H211" s="19">
        <f>IF(ISBLANK(C211),"",_xlfn.XLOOKUP(VALUE(LEFT(C211,4)),Souches!$B$2:$B$15000,Souches!$D$2:$D$15000))</f>
        <v>278</v>
      </c>
      <c r="I211" s="10">
        <f t="shared" si="33"/>
        <v>45903</v>
      </c>
      <c r="J211" s="19">
        <f>IF(I211="","",INT(('ObjProd (2)'!$C$25-I211)/7 * (ABS('ObjProd (2)'!$C$25-I211)&gt;=7)))</f>
        <v>2</v>
      </c>
      <c r="K211" s="10" t="str">
        <f>IF(I211="","",
IF(AND(DATEDIF(I211,'ObjProd (2)'!$C$25,"y")=0,DATEDIF(I211,'ObjProd (2)'!$C$25,"ym")=0,
   INT(('ObjProd (2)'!$C$25-EDATE(I211,DATEDIF(I211,'ObjProd (2)'!$C$25,"y")*12+DATEDIF(I211,'ObjProd (2)'!$C$25,"ym")))/7)=0),
   "&lt; 1 sem.",
   IF(DATEDIF(I211,'ObjProd (2)'!$C$25,"y")&gt;0,DATEDIF(I211,'ObjProd (2)'!$C$25,"y") &amp; " " &amp; IF(DATEDIF(I211,'ObjProd (2)'!$C$25,"y")=1,"an ","ans "),"") &amp;
   IF(DATEDIF(I211,'ObjProd (2)'!$C$25,"ym")&gt;0,DATEDIF(I211,'ObjProd (2)'!$C$25,"ym") &amp; " mois ", "") &amp;
   IF(INT(('ObjProd (2)'!$C$25-EDATE(I211,DATEDIF(I211,'ObjProd (2)'!$C$25,"y")*12+DATEDIF(I211,'ObjProd (2)'!$C$25,"ym")))/7)&gt;0,
      INT(('ObjProd (2)'!$C$25-EDATE(I211,DATEDIF(I211,'ObjProd (2)'!$C$25,"y")*12+DATEDIF(I211,'ObjProd (2)'!$C$25,"ym")))/7) &amp; " sem.",
      "")
)
)</f>
        <v>2 sem.</v>
      </c>
      <c r="L211" s="11" t="str">
        <f t="shared" si="34"/>
        <v xml:space="preserve">E 7 </v>
      </c>
      <c r="M211" s="9">
        <f t="shared" si="35"/>
        <v>2</v>
      </c>
      <c r="N211" s="9" t="str" cm="1">
        <f t="array" aca="1" ref="N211" ca="1">LEFT(L211, IF(ISNUMBER(SUBSTITUTE(_xludf.MID(L211, 2, 1), ".", ",")), 1, 2))</f>
        <v xml:space="preserve">E </v>
      </c>
      <c r="O211" s="19">
        <f t="shared" ca="1" si="36"/>
        <v>7</v>
      </c>
      <c r="P211" s="9" t="str">
        <f t="shared" ca="1" si="40"/>
        <v>E</v>
      </c>
      <c r="Q211" s="9" t="str">
        <f t="shared" ca="1" si="41"/>
        <v>7+</v>
      </c>
      <c r="R211" s="9" t="str">
        <f t="shared" ca="1" si="37"/>
        <v>E7+</v>
      </c>
      <c r="S211" t="str" cm="1">
        <f t="array" ref="S211">IF(ISBLANK(C211),"",IFERROR(INDEX(ListeSeries!$A$2:$A$1045, MATCH(1, (DatasScan!G211=ListeSeries!$B$2:$B$1045) * (DatasScan!H211&gt;=ListeSeries!$D$2:$D$1045) * (DatasScan!H211&lt;=ListeSeries!$E$2:$E$1045), 0)), "no match"))</f>
        <v>GHANAMI</v>
      </c>
      <c r="T211" s="7" t="str" cm="1">
        <f t="array" ref="T211">IF(ISBLANK(C211),"",IFERROR(INDEX(ListeSeries!$C$2:$C$1045, MATCH(1, (DatasScan!G211=ListeSeries!$B$2:$B$1045) * (DatasScan!H211&gt;=ListeSeries!$D$2:$D$1045) * (DatasScan!H211&lt;=ListeSeries!$E$2:$E$1045), 0)), "no match"))</f>
        <v>GHANAMI 42</v>
      </c>
      <c r="U211" s="11" t="str" cm="1">
        <f t="array" ref="U211">IF(ISBLANK(C211),"",IFERROR(INDEX(ListeSeries!$F$2:$F$1045, MATCH(1, (DatasScan!G211=ListeSeries!$B$2:$B$1045) * (DatasScan!H211&gt;=ListeSeries!$D$2:$D$1045) * (DatasScan!H211&lt;=ListeSeries!$E$2:$E$1045), 0)), "no match"))</f>
        <v>278-280</v>
      </c>
    </row>
    <row r="212" spans="1:21" x14ac:dyDescent="0.25">
      <c r="A212" s="6" t="str">
        <f t="shared" si="38"/>
        <v>2</v>
      </c>
      <c r="B212" s="272" t="s">
        <v>981</v>
      </c>
      <c r="C212" s="206" t="s">
        <v>1590</v>
      </c>
      <c r="E212" s="11">
        <v>6</v>
      </c>
      <c r="F212" s="7" t="str">
        <f t="shared" si="39"/>
        <v>854920250623E 4</v>
      </c>
      <c r="G212" s="21" t="str">
        <f>IF(ISBLANK(C212),"",_xlfn.XLOOKUP(_xlfn.XLOOKUP(VALUE(LEFT(C212,4)),Souches!$B$2:$B$15000,Souches!$E$2:$E$15000),Varietes!$B$2:$B$500,Varietes!$C$2:$C$500))</f>
        <v>GNAMY</v>
      </c>
      <c r="H212" s="19">
        <f>IF(ISBLANK(C212),"",_xlfn.XLOOKUP(VALUE(LEFT(C212,4)),Souches!$B$2:$B$15000,Souches!$D$2:$D$15000))</f>
        <v>281</v>
      </c>
      <c r="I212" s="10">
        <f t="shared" si="33"/>
        <v>45831</v>
      </c>
      <c r="J212" s="19">
        <f>IF(I212="","",INT(('ObjProd (2)'!$C$25-I212)/7 * (ABS('ObjProd (2)'!$C$25-I212)&gt;=7)))</f>
        <v>12</v>
      </c>
      <c r="K212" s="10" t="str">
        <f>IF(I212="","",
IF(AND(DATEDIF(I212,'ObjProd (2)'!$C$25,"y")=0,DATEDIF(I212,'ObjProd (2)'!$C$25,"ym")=0,
   INT(('ObjProd (2)'!$C$25-EDATE(I212,DATEDIF(I212,'ObjProd (2)'!$C$25,"y")*12+DATEDIF(I212,'ObjProd (2)'!$C$25,"ym")))/7)=0),
   "&lt; 1 sem.",
   IF(DATEDIF(I212,'ObjProd (2)'!$C$25,"y")&gt;0,DATEDIF(I212,'ObjProd (2)'!$C$25,"y") &amp; " " &amp; IF(DATEDIF(I212,'ObjProd (2)'!$C$25,"y")=1,"an ","ans "),"") &amp;
   IF(DATEDIF(I212,'ObjProd (2)'!$C$25,"ym")&gt;0,DATEDIF(I212,'ObjProd (2)'!$C$25,"ym") &amp; " mois ", "") &amp;
   IF(INT(('ObjProd (2)'!$C$25-EDATE(I212,DATEDIF(I212,'ObjProd (2)'!$C$25,"y")*12+DATEDIF(I212,'ObjProd (2)'!$C$25,"ym")))/7)&gt;0,
      INT(('ObjProd (2)'!$C$25-EDATE(I212,DATEDIF(I212,'ObjProd (2)'!$C$25,"y")*12+DATEDIF(I212,'ObjProd (2)'!$C$25,"ym")))/7) &amp; " sem.",
      "")
)
)</f>
        <v>2 mois 3 sem.</v>
      </c>
      <c r="L212" s="11" t="str">
        <f t="shared" si="34"/>
        <v xml:space="preserve">E 4 </v>
      </c>
      <c r="M212" s="9">
        <f t="shared" si="35"/>
        <v>6</v>
      </c>
      <c r="N212" s="9" t="str" cm="1">
        <f t="array" aca="1" ref="N212" ca="1">LEFT(L212, IF(ISNUMBER(SUBSTITUTE(_xludf.MID(L212, 2, 1), ".", ",")), 1, 2))</f>
        <v xml:space="preserve">E </v>
      </c>
      <c r="O212" s="19">
        <f t="shared" ca="1" si="36"/>
        <v>4</v>
      </c>
      <c r="P212" s="9" t="str">
        <f t="shared" ca="1" si="40"/>
        <v>E</v>
      </c>
      <c r="Q212" s="9">
        <f t="shared" ca="1" si="41"/>
        <v>4</v>
      </c>
      <c r="R212" s="9" t="str">
        <f t="shared" ca="1" si="37"/>
        <v>E4</v>
      </c>
      <c r="S212" t="str" cm="1">
        <f t="array" ref="S212">IF(ISBLANK(C212),"",IFERROR(INDEX(ListeSeries!$A$2:$A$1045, MATCH(1, (DatasScan!G212=ListeSeries!$B$2:$B$1045) * (DatasScan!H212&gt;=ListeSeries!$D$2:$D$1045) * (DatasScan!H212&lt;=ListeSeries!$E$2:$E$1045), 0)), "no match"))</f>
        <v>GHANAMI</v>
      </c>
      <c r="T212" s="7" t="str" cm="1">
        <f t="array" ref="T212">IF(ISBLANK(C212),"",IFERROR(INDEX(ListeSeries!$C$2:$C$1045, MATCH(1, (DatasScan!G212=ListeSeries!$B$2:$B$1045) * (DatasScan!H212&gt;=ListeSeries!$D$2:$D$1045) * (DatasScan!H212&lt;=ListeSeries!$E$2:$E$1045), 0)), "no match"))</f>
        <v>GHANAMI 43</v>
      </c>
      <c r="U212" s="11" t="str" cm="1">
        <f t="array" ref="U212">IF(ISBLANK(C212),"",IFERROR(INDEX(ListeSeries!$F$2:$F$1045, MATCH(1, (DatasScan!G212=ListeSeries!$B$2:$B$1045) * (DatasScan!H212&gt;=ListeSeries!$D$2:$D$1045) * (DatasScan!H212&lt;=ListeSeries!$E$2:$E$1045), 0)), "no match"))</f>
        <v>281-285</v>
      </c>
    </row>
    <row r="213" spans="1:21" x14ac:dyDescent="0.25">
      <c r="A213" s="6" t="str">
        <f t="shared" si="38"/>
        <v>2</v>
      </c>
      <c r="B213" s="272" t="s">
        <v>981</v>
      </c>
      <c r="C213" s="206" t="s">
        <v>3338</v>
      </c>
      <c r="E213" s="11">
        <v>7</v>
      </c>
      <c r="F213" s="7" t="str">
        <f t="shared" si="39"/>
        <v>862020250820EA4</v>
      </c>
      <c r="G213" s="21" t="str">
        <f>IF(ISBLANK(C213),"",_xlfn.XLOOKUP(_xlfn.XLOOKUP(VALUE(LEFT(C213,4)),Souches!$B$2:$B$15000,Souches!$E$2:$E$15000),Varietes!$B$2:$B$500,Varietes!$C$2:$C$500))</f>
        <v>GNAMY</v>
      </c>
      <c r="H213" s="19">
        <f>IF(ISBLANK(C213),"",_xlfn.XLOOKUP(VALUE(LEFT(C213,4)),Souches!$B$2:$B$15000,Souches!$D$2:$D$15000))</f>
        <v>290</v>
      </c>
      <c r="I213" s="10">
        <f t="shared" si="33"/>
        <v>45889</v>
      </c>
      <c r="J213" s="19">
        <f>IF(I213="","",INT(('ObjProd (2)'!$C$25-I213)/7 * (ABS('ObjProd (2)'!$C$25-I213)&gt;=7)))</f>
        <v>4</v>
      </c>
      <c r="K213" s="10" t="str">
        <f>IF(I213="","",
IF(AND(DATEDIF(I213,'ObjProd (2)'!$C$25,"y")=0,DATEDIF(I213,'ObjProd (2)'!$C$25,"ym")=0,
   INT(('ObjProd (2)'!$C$25-EDATE(I213,DATEDIF(I213,'ObjProd (2)'!$C$25,"y")*12+DATEDIF(I213,'ObjProd (2)'!$C$25,"ym")))/7)=0),
   "&lt; 1 sem.",
   IF(DATEDIF(I213,'ObjProd (2)'!$C$25,"y")&gt;0,DATEDIF(I213,'ObjProd (2)'!$C$25,"y") &amp; " " &amp; IF(DATEDIF(I213,'ObjProd (2)'!$C$25,"y")=1,"an ","ans "),"") &amp;
   IF(DATEDIF(I213,'ObjProd (2)'!$C$25,"ym")&gt;0,DATEDIF(I213,'ObjProd (2)'!$C$25,"ym") &amp; " mois ", "") &amp;
   IF(INT(('ObjProd (2)'!$C$25-EDATE(I213,DATEDIF(I213,'ObjProd (2)'!$C$25,"y")*12+DATEDIF(I213,'ObjProd (2)'!$C$25,"ym")))/7)&gt;0,
      INT(('ObjProd (2)'!$C$25-EDATE(I213,DATEDIF(I213,'ObjProd (2)'!$C$25,"y")*12+DATEDIF(I213,'ObjProd (2)'!$C$25,"ym")))/7) &amp; " sem.",
      "")
)
)</f>
        <v>4 sem.</v>
      </c>
      <c r="L213" s="11" t="str">
        <f t="shared" si="34"/>
        <v xml:space="preserve">EA4 </v>
      </c>
      <c r="M213" s="9">
        <f t="shared" si="35"/>
        <v>7</v>
      </c>
      <c r="N213" s="9" t="str" cm="1">
        <f t="array" aca="1" ref="N213" ca="1">LEFT(L213, IF(ISNUMBER(SUBSTITUTE(_xludf.MID(L213, 2, 1), ".", ",")), 1, 2))</f>
        <v>EA</v>
      </c>
      <c r="O213" s="19">
        <f t="shared" ca="1" si="36"/>
        <v>4</v>
      </c>
      <c r="P213" s="9" t="str">
        <f t="shared" ca="1" si="40"/>
        <v>E</v>
      </c>
      <c r="Q213" s="9">
        <f t="shared" ca="1" si="41"/>
        <v>4</v>
      </c>
      <c r="R213" s="9" t="str">
        <f t="shared" ca="1" si="37"/>
        <v>E4</v>
      </c>
      <c r="S213" t="str" cm="1">
        <f t="array" ref="S213">IF(ISBLANK(C213),"",IFERROR(INDEX(ListeSeries!$A$2:$A$1045, MATCH(1, (DatasScan!G213=ListeSeries!$B$2:$B$1045) * (DatasScan!H213&gt;=ListeSeries!$D$2:$D$1045) * (DatasScan!H213&lt;=ListeSeries!$E$2:$E$1045), 0)), "no match"))</f>
        <v>GHANAMI</v>
      </c>
      <c r="T213" s="7" t="str" cm="1">
        <f t="array" ref="T213">IF(ISBLANK(C213),"",IFERROR(INDEX(ListeSeries!$C$2:$C$1045, MATCH(1, (DatasScan!G213=ListeSeries!$B$2:$B$1045) * (DatasScan!H213&gt;=ListeSeries!$D$2:$D$1045) * (DatasScan!H213&lt;=ListeSeries!$E$2:$E$1045), 0)), "no match"))</f>
        <v>GHANAMI 44</v>
      </c>
      <c r="U213" s="11" t="str" cm="1">
        <f t="array" ref="U213">IF(ISBLANK(C213),"",IFERROR(INDEX(ListeSeries!$F$2:$F$1045, MATCH(1, (DatasScan!G213=ListeSeries!$B$2:$B$1045) * (DatasScan!H213&gt;=ListeSeries!$D$2:$D$1045) * (DatasScan!H213&lt;=ListeSeries!$E$2:$E$1045), 0)), "no match"))</f>
        <v>286-290</v>
      </c>
    </row>
    <row r="214" spans="1:21" x14ac:dyDescent="0.25">
      <c r="A214" s="6" t="str">
        <f t="shared" si="38"/>
        <v>2</v>
      </c>
      <c r="B214" s="272" t="s">
        <v>981</v>
      </c>
      <c r="C214" s="206" t="s">
        <v>1591</v>
      </c>
      <c r="D214" s="8">
        <v>1</v>
      </c>
      <c r="F214" s="7" t="str">
        <f t="shared" si="39"/>
        <v>862020250820E 3</v>
      </c>
      <c r="G214" s="21" t="str">
        <f>IF(ISBLANK(C214),"",_xlfn.XLOOKUP(_xlfn.XLOOKUP(VALUE(LEFT(C214,4)),Souches!$B$2:$B$15000,Souches!$E$2:$E$15000),Varietes!$B$2:$B$500,Varietes!$C$2:$C$500))</f>
        <v>GNAMY</v>
      </c>
      <c r="H214" s="19">
        <f>IF(ISBLANK(C214),"",_xlfn.XLOOKUP(VALUE(LEFT(C214,4)),Souches!$B$2:$B$15000,Souches!$D$2:$D$15000))</f>
        <v>290</v>
      </c>
      <c r="I214" s="10">
        <f t="shared" si="33"/>
        <v>45889</v>
      </c>
      <c r="J214" s="19">
        <f>IF(I214="","",INT(('ObjProd (2)'!$C$25-I214)/7 * (ABS('ObjProd (2)'!$C$25-I214)&gt;=7)))</f>
        <v>4</v>
      </c>
      <c r="K214" s="10" t="str">
        <f>IF(I214="","",
IF(AND(DATEDIF(I214,'ObjProd (2)'!$C$25,"y")=0,DATEDIF(I214,'ObjProd (2)'!$C$25,"ym")=0,
   INT(('ObjProd (2)'!$C$25-EDATE(I214,DATEDIF(I214,'ObjProd (2)'!$C$25,"y")*12+DATEDIF(I214,'ObjProd (2)'!$C$25,"ym")))/7)=0),
   "&lt; 1 sem.",
   IF(DATEDIF(I214,'ObjProd (2)'!$C$25,"y")&gt;0,DATEDIF(I214,'ObjProd (2)'!$C$25,"y") &amp; " " &amp; IF(DATEDIF(I214,'ObjProd (2)'!$C$25,"y")=1,"an ","ans "),"") &amp;
   IF(DATEDIF(I214,'ObjProd (2)'!$C$25,"ym")&gt;0,DATEDIF(I214,'ObjProd (2)'!$C$25,"ym") &amp; " mois ", "") &amp;
   IF(INT(('ObjProd (2)'!$C$25-EDATE(I214,DATEDIF(I214,'ObjProd (2)'!$C$25,"y")*12+DATEDIF(I214,'ObjProd (2)'!$C$25,"ym")))/7)&gt;0,
      INT(('ObjProd (2)'!$C$25-EDATE(I214,DATEDIF(I214,'ObjProd (2)'!$C$25,"y")*12+DATEDIF(I214,'ObjProd (2)'!$C$25,"ym")))/7) &amp; " sem.",
      "")
)
)</f>
        <v>4 sem.</v>
      </c>
      <c r="L214" s="11" t="str">
        <f t="shared" si="34"/>
        <v xml:space="preserve">E 3 </v>
      </c>
      <c r="M214" s="9">
        <f t="shared" si="35"/>
        <v>14</v>
      </c>
      <c r="N214" s="9" t="str" cm="1">
        <f t="array" aca="1" ref="N214" ca="1">LEFT(L214, IF(ISNUMBER(SUBSTITUTE(_xludf.MID(L214, 2, 1), ".", ",")), 1, 2))</f>
        <v xml:space="preserve">E </v>
      </c>
      <c r="O214" s="19">
        <f t="shared" ca="1" si="36"/>
        <v>3</v>
      </c>
      <c r="P214" s="9" t="str">
        <f t="shared" ca="1" si="40"/>
        <v>E</v>
      </c>
      <c r="Q214" s="9">
        <f t="shared" ca="1" si="41"/>
        <v>3</v>
      </c>
      <c r="R214" s="9" t="str">
        <f t="shared" ca="1" si="37"/>
        <v>E3</v>
      </c>
      <c r="S214" t="str" cm="1">
        <f t="array" ref="S214">IF(ISBLANK(C214),"",IFERROR(INDEX(ListeSeries!$A$2:$A$1045, MATCH(1, (DatasScan!G214=ListeSeries!$B$2:$B$1045) * (DatasScan!H214&gt;=ListeSeries!$D$2:$D$1045) * (DatasScan!H214&lt;=ListeSeries!$E$2:$E$1045), 0)), "no match"))</f>
        <v>GHANAMI</v>
      </c>
      <c r="T214" s="7" t="str" cm="1">
        <f t="array" ref="T214">IF(ISBLANK(C214),"",IFERROR(INDEX(ListeSeries!$C$2:$C$1045, MATCH(1, (DatasScan!G214=ListeSeries!$B$2:$B$1045) * (DatasScan!H214&gt;=ListeSeries!$D$2:$D$1045) * (DatasScan!H214&lt;=ListeSeries!$E$2:$E$1045), 0)), "no match"))</f>
        <v>GHANAMI 44</v>
      </c>
      <c r="U214" s="11" t="str" cm="1">
        <f t="array" ref="U214">IF(ISBLANK(C214),"",IFERROR(INDEX(ListeSeries!$F$2:$F$1045, MATCH(1, (DatasScan!G214=ListeSeries!$B$2:$B$1045) * (DatasScan!H214&gt;=ListeSeries!$D$2:$D$1045) * (DatasScan!H214&lt;=ListeSeries!$E$2:$E$1045), 0)), "no match"))</f>
        <v>286-290</v>
      </c>
    </row>
    <row r="215" spans="1:21" x14ac:dyDescent="0.25">
      <c r="A215" s="6" t="str">
        <f t="shared" si="38"/>
        <v>2</v>
      </c>
      <c r="B215" s="272" t="s">
        <v>981</v>
      </c>
      <c r="C215" s="206" t="s">
        <v>1592</v>
      </c>
      <c r="E215" s="11">
        <v>2</v>
      </c>
      <c r="F215" s="7" t="str">
        <f t="shared" si="39"/>
        <v>869920250807E 2</v>
      </c>
      <c r="G215" s="21" t="str">
        <f>IF(ISBLANK(C215),"",_xlfn.XLOOKUP(_xlfn.XLOOKUP(VALUE(LEFT(C215,4)),Souches!$B$2:$B$15000,Souches!$E$2:$E$15000),Varietes!$B$2:$B$500,Varietes!$C$2:$C$500))</f>
        <v>GNAMY</v>
      </c>
      <c r="H215" s="19">
        <f>IF(ISBLANK(C215),"",_xlfn.XLOOKUP(VALUE(LEFT(C215,4)),Souches!$B$2:$B$15000,Souches!$D$2:$D$15000))</f>
        <v>2306</v>
      </c>
      <c r="I215" s="10">
        <f t="shared" si="33"/>
        <v>45876</v>
      </c>
      <c r="J215" s="19">
        <f>IF(I215="","",INT(('ObjProd (2)'!$C$25-I215)/7 * (ABS('ObjProd (2)'!$C$25-I215)&gt;=7)))</f>
        <v>6</v>
      </c>
      <c r="K215" s="10" t="str">
        <f>IF(I215="","",
IF(AND(DATEDIF(I215,'ObjProd (2)'!$C$25,"y")=0,DATEDIF(I215,'ObjProd (2)'!$C$25,"ym")=0,
   INT(('ObjProd (2)'!$C$25-EDATE(I215,DATEDIF(I215,'ObjProd (2)'!$C$25,"y")*12+DATEDIF(I215,'ObjProd (2)'!$C$25,"ym")))/7)=0),
   "&lt; 1 sem.",
   IF(DATEDIF(I215,'ObjProd (2)'!$C$25,"y")&gt;0,DATEDIF(I215,'ObjProd (2)'!$C$25,"y") &amp; " " &amp; IF(DATEDIF(I215,'ObjProd (2)'!$C$25,"y")=1,"an ","ans "),"") &amp;
   IF(DATEDIF(I215,'ObjProd (2)'!$C$25,"ym")&gt;0,DATEDIF(I215,'ObjProd (2)'!$C$25,"ym") &amp; " mois ", "") &amp;
   IF(INT(('ObjProd (2)'!$C$25-EDATE(I215,DATEDIF(I215,'ObjProd (2)'!$C$25,"y")*12+DATEDIF(I215,'ObjProd (2)'!$C$25,"ym")))/7)&gt;0,
      INT(('ObjProd (2)'!$C$25-EDATE(I215,DATEDIF(I215,'ObjProd (2)'!$C$25,"y")*12+DATEDIF(I215,'ObjProd (2)'!$C$25,"ym")))/7) &amp; " sem.",
      "")
)
)</f>
        <v>1 mois 1 sem.</v>
      </c>
      <c r="L215" s="11" t="str">
        <f t="shared" si="34"/>
        <v xml:space="preserve">E 2 </v>
      </c>
      <c r="M215" s="9">
        <f t="shared" si="35"/>
        <v>2</v>
      </c>
      <c r="N215" s="9" t="str" cm="1">
        <f t="array" aca="1" ref="N215" ca="1">LEFT(L215, IF(ISNUMBER(SUBSTITUTE(_xludf.MID(L215, 2, 1), ".", ",")), 1, 2))</f>
        <v xml:space="preserve">E </v>
      </c>
      <c r="O215" s="19">
        <f t="shared" ca="1" si="36"/>
        <v>2</v>
      </c>
      <c r="P215" s="9" t="str">
        <f t="shared" ca="1" si="40"/>
        <v>E</v>
      </c>
      <c r="Q215" s="9">
        <f t="shared" ca="1" si="41"/>
        <v>2</v>
      </c>
      <c r="R215" s="9" t="str">
        <f t="shared" ca="1" si="37"/>
        <v>E2</v>
      </c>
      <c r="S215" t="str" cm="1">
        <f t="array" ref="S215">IF(ISBLANK(C215),"",IFERROR(INDEX(ListeSeries!$A$2:$A$1045, MATCH(1, (DatasScan!G215=ListeSeries!$B$2:$B$1045) * (DatasScan!H215&gt;=ListeSeries!$D$2:$D$1045) * (DatasScan!H215&lt;=ListeSeries!$E$2:$E$1045), 0)), "no match"))</f>
        <v>GHANAMI</v>
      </c>
      <c r="T215" s="7" t="str" cm="1">
        <f t="array" ref="T215">IF(ISBLANK(C215),"",IFERROR(INDEX(ListeSeries!$C$2:$C$1045, MATCH(1, (DatasScan!G215=ListeSeries!$B$2:$B$1045) * (DatasScan!H215&gt;=ListeSeries!$D$2:$D$1045) * (DatasScan!H215&lt;=ListeSeries!$E$2:$E$1045), 0)), "no match"))</f>
        <v>GHANAMI 45</v>
      </c>
      <c r="U215" s="11" cm="1">
        <f t="array" ref="U215">IF(ISBLANK(C215),"",IFERROR(INDEX(ListeSeries!$F$2:$F$1045, MATCH(1, (DatasScan!G215=ListeSeries!$B$2:$B$1045) * (DatasScan!H215&gt;=ListeSeries!$D$2:$D$1045) * (DatasScan!H215&lt;=ListeSeries!$E$2:$E$1045), 0)), "no match"))</f>
        <v>2306</v>
      </c>
    </row>
    <row r="216" spans="1:21" x14ac:dyDescent="0.25">
      <c r="A216" s="6" t="str">
        <f t="shared" si="38"/>
        <v>2</v>
      </c>
      <c r="B216" s="272" t="s">
        <v>981</v>
      </c>
      <c r="C216" s="206" t="s">
        <v>1593</v>
      </c>
      <c r="D216" s="8">
        <v>2</v>
      </c>
      <c r="F216" s="7" t="str">
        <f t="shared" si="39"/>
        <v>869920250807E 3</v>
      </c>
      <c r="G216" s="21" t="str">
        <f>IF(ISBLANK(C216),"",_xlfn.XLOOKUP(_xlfn.XLOOKUP(VALUE(LEFT(C216,4)),Souches!$B$2:$B$15000,Souches!$E$2:$E$15000),Varietes!$B$2:$B$500,Varietes!$C$2:$C$500))</f>
        <v>GNAMY</v>
      </c>
      <c r="H216" s="19">
        <f>IF(ISBLANK(C216),"",_xlfn.XLOOKUP(VALUE(LEFT(C216,4)),Souches!$B$2:$B$15000,Souches!$D$2:$D$15000))</f>
        <v>2306</v>
      </c>
      <c r="I216" s="10">
        <f t="shared" si="33"/>
        <v>45876</v>
      </c>
      <c r="J216" s="19">
        <f>IF(I216="","",INT(('ObjProd (2)'!$C$25-I216)/7 * (ABS('ObjProd (2)'!$C$25-I216)&gt;=7)))</f>
        <v>6</v>
      </c>
      <c r="K216" s="10" t="str">
        <f>IF(I216="","",
IF(AND(DATEDIF(I216,'ObjProd (2)'!$C$25,"y")=0,DATEDIF(I216,'ObjProd (2)'!$C$25,"ym")=0,
   INT(('ObjProd (2)'!$C$25-EDATE(I216,DATEDIF(I216,'ObjProd (2)'!$C$25,"y")*12+DATEDIF(I216,'ObjProd (2)'!$C$25,"ym")))/7)=0),
   "&lt; 1 sem.",
   IF(DATEDIF(I216,'ObjProd (2)'!$C$25,"y")&gt;0,DATEDIF(I216,'ObjProd (2)'!$C$25,"y") &amp; " " &amp; IF(DATEDIF(I216,'ObjProd (2)'!$C$25,"y")=1,"an ","ans "),"") &amp;
   IF(DATEDIF(I216,'ObjProd (2)'!$C$25,"ym")&gt;0,DATEDIF(I216,'ObjProd (2)'!$C$25,"ym") &amp; " mois ", "") &amp;
   IF(INT(('ObjProd (2)'!$C$25-EDATE(I216,DATEDIF(I216,'ObjProd (2)'!$C$25,"y")*12+DATEDIF(I216,'ObjProd (2)'!$C$25,"ym")))/7)&gt;0,
      INT(('ObjProd (2)'!$C$25-EDATE(I216,DATEDIF(I216,'ObjProd (2)'!$C$25,"y")*12+DATEDIF(I216,'ObjProd (2)'!$C$25,"ym")))/7) &amp; " sem.",
      "")
)
)</f>
        <v>1 mois 1 sem.</v>
      </c>
      <c r="L216" s="11" t="str">
        <f t="shared" si="34"/>
        <v xml:space="preserve">E 3 </v>
      </c>
      <c r="M216" s="9">
        <f t="shared" si="35"/>
        <v>28</v>
      </c>
      <c r="N216" s="9" t="str" cm="1">
        <f t="array" aca="1" ref="N216" ca="1">LEFT(L216, IF(ISNUMBER(SUBSTITUTE(_xludf.MID(L216, 2, 1), ".", ",")), 1, 2))</f>
        <v xml:space="preserve">E </v>
      </c>
      <c r="O216" s="19">
        <f t="shared" ca="1" si="36"/>
        <v>3</v>
      </c>
      <c r="P216" s="9" t="str">
        <f t="shared" ca="1" si="40"/>
        <v>E</v>
      </c>
      <c r="Q216" s="9">
        <f t="shared" ca="1" si="41"/>
        <v>3</v>
      </c>
      <c r="R216" s="9" t="str">
        <f t="shared" ca="1" si="37"/>
        <v>E3</v>
      </c>
      <c r="S216" t="str" cm="1">
        <f t="array" ref="S216">IF(ISBLANK(C216),"",IFERROR(INDEX(ListeSeries!$A$2:$A$1045, MATCH(1, (DatasScan!G216=ListeSeries!$B$2:$B$1045) * (DatasScan!H216&gt;=ListeSeries!$D$2:$D$1045) * (DatasScan!H216&lt;=ListeSeries!$E$2:$E$1045), 0)), "no match"))</f>
        <v>GHANAMI</v>
      </c>
      <c r="T216" s="7" t="str" cm="1">
        <f t="array" ref="T216">IF(ISBLANK(C216),"",IFERROR(INDEX(ListeSeries!$C$2:$C$1045, MATCH(1, (DatasScan!G216=ListeSeries!$B$2:$B$1045) * (DatasScan!H216&gt;=ListeSeries!$D$2:$D$1045) * (DatasScan!H216&lt;=ListeSeries!$E$2:$E$1045), 0)), "no match"))</f>
        <v>GHANAMI 45</v>
      </c>
      <c r="U216" s="11" cm="1">
        <f t="array" ref="U216">IF(ISBLANK(C216),"",IFERROR(INDEX(ListeSeries!$F$2:$F$1045, MATCH(1, (DatasScan!G216=ListeSeries!$B$2:$B$1045) * (DatasScan!H216&gt;=ListeSeries!$D$2:$D$1045) * (DatasScan!H216&lt;=ListeSeries!$E$2:$E$1045), 0)), "no match"))</f>
        <v>2306</v>
      </c>
    </row>
    <row r="217" spans="1:21" x14ac:dyDescent="0.25">
      <c r="A217" s="6" t="str">
        <f t="shared" si="38"/>
        <v>2</v>
      </c>
      <c r="B217" s="272" t="s">
        <v>981</v>
      </c>
      <c r="C217" s="206" t="s">
        <v>3339</v>
      </c>
      <c r="D217" s="8">
        <v>7</v>
      </c>
      <c r="E217" s="11">
        <v>1</v>
      </c>
      <c r="F217" s="7" t="str">
        <f t="shared" si="39"/>
        <v>870620250812XS1</v>
      </c>
      <c r="G217" s="21" t="str">
        <f>IF(ISBLANK(C217),"",_xlfn.XLOOKUP(_xlfn.XLOOKUP(VALUE(LEFT(C217,4)),Souches!$B$2:$B$15000,Souches!$E$2:$E$15000),Varietes!$B$2:$B$500,Varietes!$C$2:$C$500))</f>
        <v>GNAMY</v>
      </c>
      <c r="H217" s="19">
        <f>IF(ISBLANK(C217),"",_xlfn.XLOOKUP(VALUE(LEFT(C217,4)),Souches!$B$2:$B$15000,Souches!$D$2:$D$15000))</f>
        <v>2311</v>
      </c>
      <c r="I217" s="10">
        <f t="shared" si="33"/>
        <v>45881</v>
      </c>
      <c r="J217" s="19">
        <f>IF(I217="","",INT(('ObjProd (2)'!$C$25-I217)/7 * (ABS('ObjProd (2)'!$C$25-I217)&gt;=7)))</f>
        <v>5</v>
      </c>
      <c r="K217" s="10" t="str">
        <f>IF(I217="","",
IF(AND(DATEDIF(I217,'ObjProd (2)'!$C$25,"y")=0,DATEDIF(I217,'ObjProd (2)'!$C$25,"ym")=0,
   INT(('ObjProd (2)'!$C$25-EDATE(I217,DATEDIF(I217,'ObjProd (2)'!$C$25,"y")*12+DATEDIF(I217,'ObjProd (2)'!$C$25,"ym")))/7)=0),
   "&lt; 1 sem.",
   IF(DATEDIF(I217,'ObjProd (2)'!$C$25,"y")&gt;0,DATEDIF(I217,'ObjProd (2)'!$C$25,"y") &amp; " " &amp; IF(DATEDIF(I217,'ObjProd (2)'!$C$25,"y")=1,"an ","ans "),"") &amp;
   IF(DATEDIF(I217,'ObjProd (2)'!$C$25,"ym")&gt;0,DATEDIF(I217,'ObjProd (2)'!$C$25,"ym") &amp; " mois ", "") &amp;
   IF(INT(('ObjProd (2)'!$C$25-EDATE(I217,DATEDIF(I217,'ObjProd (2)'!$C$25,"y")*12+DATEDIF(I217,'ObjProd (2)'!$C$25,"ym")))/7)&gt;0,
      INT(('ObjProd (2)'!$C$25-EDATE(I217,DATEDIF(I217,'ObjProd (2)'!$C$25,"y")*12+DATEDIF(I217,'ObjProd (2)'!$C$25,"ym")))/7) &amp; " sem.",
      "")
)
)</f>
        <v xml:space="preserve">1 mois </v>
      </c>
      <c r="L217" s="11" t="str">
        <f t="shared" si="34"/>
        <v>XS10</v>
      </c>
      <c r="M217" s="9">
        <f t="shared" si="35"/>
        <v>99</v>
      </c>
      <c r="N217" s="9" t="str" cm="1">
        <f t="array" aca="1" ref="N217" ca="1">LEFT(L217, IF(ISNUMBER(SUBSTITUTE(_xludf.MID(L217, 2, 1), ".", ",")), 1, 2))</f>
        <v>XS</v>
      </c>
      <c r="O217" s="19">
        <f t="shared" ca="1" si="36"/>
        <v>10</v>
      </c>
      <c r="P217" s="9" t="str">
        <f t="shared" ca="1" si="40"/>
        <v>X</v>
      </c>
      <c r="Q217" s="9">
        <f t="shared" ca="1" si="41"/>
        <v>10</v>
      </c>
      <c r="R217" s="9" t="str">
        <f t="shared" ca="1" si="37"/>
        <v>X10</v>
      </c>
      <c r="S217" t="str" cm="1">
        <f t="array" ref="S217">IF(ISBLANK(C217),"",IFERROR(INDEX(ListeSeries!$A$2:$A$1045, MATCH(1, (DatasScan!G217=ListeSeries!$B$2:$B$1045) * (DatasScan!H217&gt;=ListeSeries!$D$2:$D$1045) * (DatasScan!H217&lt;=ListeSeries!$E$2:$E$1045), 0)), "no match"))</f>
        <v>GHANAMI</v>
      </c>
      <c r="T217" s="7" t="str" cm="1">
        <f t="array" ref="T217">IF(ISBLANK(C217),"",IFERROR(INDEX(ListeSeries!$C$2:$C$1045, MATCH(1, (DatasScan!G217=ListeSeries!$B$2:$B$1045) * (DatasScan!H217&gt;=ListeSeries!$D$2:$D$1045) * (DatasScan!H217&lt;=ListeSeries!$E$2:$E$1045), 0)), "no match"))</f>
        <v>GHANAMI 46</v>
      </c>
      <c r="U217" s="11" cm="1">
        <f t="array" ref="U217">IF(ISBLANK(C217),"",IFERROR(INDEX(ListeSeries!$F$2:$F$1045, MATCH(1, (DatasScan!G217=ListeSeries!$B$2:$B$1045) * (DatasScan!H217&gt;=ListeSeries!$D$2:$D$1045) * (DatasScan!H217&lt;=ListeSeries!$E$2:$E$1045), 0)), "no match"))</f>
        <v>2311</v>
      </c>
    </row>
    <row r="218" spans="1:21" x14ac:dyDescent="0.25">
      <c r="A218" s="6" t="str">
        <f t="shared" si="38"/>
        <v>2</v>
      </c>
      <c r="B218" s="272" t="s">
        <v>981</v>
      </c>
      <c r="C218" s="206" t="s">
        <v>1594</v>
      </c>
      <c r="D218" s="8">
        <v>1</v>
      </c>
      <c r="F218" s="7" t="str">
        <f t="shared" si="39"/>
        <v>870620250812XS1</v>
      </c>
      <c r="G218" s="21" t="str">
        <f>IF(ISBLANK(C218),"",_xlfn.XLOOKUP(_xlfn.XLOOKUP(VALUE(LEFT(C218,4)),Souches!$B$2:$B$15000,Souches!$E$2:$E$15000),Varietes!$B$2:$B$500,Varietes!$C$2:$C$500))</f>
        <v>GNAMY</v>
      </c>
      <c r="H218" s="19">
        <f>IF(ISBLANK(C218),"",_xlfn.XLOOKUP(VALUE(LEFT(C218,4)),Souches!$B$2:$B$15000,Souches!$D$2:$D$15000))</f>
        <v>2311</v>
      </c>
      <c r="I218" s="10">
        <f t="shared" si="33"/>
        <v>45881</v>
      </c>
      <c r="J218" s="19">
        <f>IF(I218="","",INT(('ObjProd (2)'!$C$25-I218)/7 * (ABS('ObjProd (2)'!$C$25-I218)&gt;=7)))</f>
        <v>5</v>
      </c>
      <c r="K218" s="10" t="str">
        <f>IF(I218="","",
IF(AND(DATEDIF(I218,'ObjProd (2)'!$C$25,"y")=0,DATEDIF(I218,'ObjProd (2)'!$C$25,"ym")=0,
   INT(('ObjProd (2)'!$C$25-EDATE(I218,DATEDIF(I218,'ObjProd (2)'!$C$25,"y")*12+DATEDIF(I218,'ObjProd (2)'!$C$25,"ym")))/7)=0),
   "&lt; 1 sem.",
   IF(DATEDIF(I218,'ObjProd (2)'!$C$25,"y")&gt;0,DATEDIF(I218,'ObjProd (2)'!$C$25,"y") &amp; " " &amp; IF(DATEDIF(I218,'ObjProd (2)'!$C$25,"y")=1,"an ","ans "),"") &amp;
   IF(DATEDIF(I218,'ObjProd (2)'!$C$25,"ym")&gt;0,DATEDIF(I218,'ObjProd (2)'!$C$25,"ym") &amp; " mois ", "") &amp;
   IF(INT(('ObjProd (2)'!$C$25-EDATE(I218,DATEDIF(I218,'ObjProd (2)'!$C$25,"y")*12+DATEDIF(I218,'ObjProd (2)'!$C$25,"ym")))/7)&gt;0,
      INT(('ObjProd (2)'!$C$25-EDATE(I218,DATEDIF(I218,'ObjProd (2)'!$C$25,"y")*12+DATEDIF(I218,'ObjProd (2)'!$C$25,"ym")))/7) &amp; " sem.",
      "")
)
)</f>
        <v xml:space="preserve">1 mois </v>
      </c>
      <c r="L218" s="11" t="str">
        <f t="shared" si="34"/>
        <v>XS10</v>
      </c>
      <c r="M218" s="9">
        <f t="shared" si="35"/>
        <v>14</v>
      </c>
      <c r="N218" s="9" t="str" cm="1">
        <f t="array" aca="1" ref="N218" ca="1">LEFT(L218, IF(ISNUMBER(SUBSTITUTE(_xludf.MID(L218, 2, 1), ".", ",")), 1, 2))</f>
        <v>XS</v>
      </c>
      <c r="O218" s="19">
        <f t="shared" ca="1" si="36"/>
        <v>10</v>
      </c>
      <c r="P218" s="9" t="str">
        <f t="shared" ca="1" si="40"/>
        <v>X</v>
      </c>
      <c r="Q218" s="9">
        <f t="shared" ca="1" si="41"/>
        <v>10</v>
      </c>
      <c r="R218" s="9" t="str">
        <f t="shared" ca="1" si="37"/>
        <v>X10</v>
      </c>
      <c r="S218" t="str" cm="1">
        <f t="array" ref="S218">IF(ISBLANK(C218),"",IFERROR(INDEX(ListeSeries!$A$2:$A$1045, MATCH(1, (DatasScan!G218=ListeSeries!$B$2:$B$1045) * (DatasScan!H218&gt;=ListeSeries!$D$2:$D$1045) * (DatasScan!H218&lt;=ListeSeries!$E$2:$E$1045), 0)), "no match"))</f>
        <v>GHANAMI</v>
      </c>
      <c r="T218" s="7" t="str" cm="1">
        <f t="array" ref="T218">IF(ISBLANK(C218),"",IFERROR(INDEX(ListeSeries!$C$2:$C$1045, MATCH(1, (DatasScan!G218=ListeSeries!$B$2:$B$1045) * (DatasScan!H218&gt;=ListeSeries!$D$2:$D$1045) * (DatasScan!H218&lt;=ListeSeries!$E$2:$E$1045), 0)), "no match"))</f>
        <v>GHANAMI 46</v>
      </c>
      <c r="U218" s="11" cm="1">
        <f t="array" ref="U218">IF(ISBLANK(C218),"",IFERROR(INDEX(ListeSeries!$F$2:$F$1045, MATCH(1, (DatasScan!G218=ListeSeries!$B$2:$B$1045) * (DatasScan!H218&gt;=ListeSeries!$D$2:$D$1045) * (DatasScan!H218&lt;=ListeSeries!$E$2:$E$1045), 0)), "no match"))</f>
        <v>2311</v>
      </c>
    </row>
    <row r="219" spans="1:21" x14ac:dyDescent="0.25">
      <c r="A219" s="6" t="str">
        <f t="shared" si="38"/>
        <v>2</v>
      </c>
      <c r="B219" s="272" t="s">
        <v>981</v>
      </c>
      <c r="C219" s="206" t="s">
        <v>3340</v>
      </c>
      <c r="D219" s="8">
        <v>3</v>
      </c>
      <c r="E219" s="11">
        <v>3</v>
      </c>
      <c r="F219" s="7" t="str">
        <f t="shared" si="39"/>
        <v>869320250903E 5</v>
      </c>
      <c r="G219" s="21" t="str">
        <f>IF(ISBLANK(C219),"",_xlfn.XLOOKUP(_xlfn.XLOOKUP(VALUE(LEFT(C219,4)),Souches!$B$2:$B$15000,Souches!$E$2:$E$15000),Varietes!$B$2:$B$500,Varietes!$C$2:$C$500))</f>
        <v>KNES</v>
      </c>
      <c r="H219" s="19">
        <f>IF(ISBLANK(C219),"",_xlfn.XLOOKUP(VALUE(LEFT(C219,4)),Souches!$B$2:$B$15000,Souches!$D$2:$D$15000))</f>
        <v>137</v>
      </c>
      <c r="I219" s="10">
        <f t="shared" si="33"/>
        <v>45903</v>
      </c>
      <c r="J219" s="19">
        <f>IF(I219="","",INT(('ObjProd (2)'!$C$25-I219)/7 * (ABS('ObjProd (2)'!$C$25-I219)&gt;=7)))</f>
        <v>2</v>
      </c>
      <c r="K219" s="10" t="str">
        <f>IF(I219="","",
IF(AND(DATEDIF(I219,'ObjProd (2)'!$C$25,"y")=0,DATEDIF(I219,'ObjProd (2)'!$C$25,"ym")=0,
   INT(('ObjProd (2)'!$C$25-EDATE(I219,DATEDIF(I219,'ObjProd (2)'!$C$25,"y")*12+DATEDIF(I219,'ObjProd (2)'!$C$25,"ym")))/7)=0),
   "&lt; 1 sem.",
   IF(DATEDIF(I219,'ObjProd (2)'!$C$25,"y")&gt;0,DATEDIF(I219,'ObjProd (2)'!$C$25,"y") &amp; " " &amp; IF(DATEDIF(I219,'ObjProd (2)'!$C$25,"y")=1,"an ","ans "),"") &amp;
   IF(DATEDIF(I219,'ObjProd (2)'!$C$25,"ym")&gt;0,DATEDIF(I219,'ObjProd (2)'!$C$25,"ym") &amp; " mois ", "") &amp;
   IF(INT(('ObjProd (2)'!$C$25-EDATE(I219,DATEDIF(I219,'ObjProd (2)'!$C$25,"y")*12+DATEDIF(I219,'ObjProd (2)'!$C$25,"ym")))/7)&gt;0,
      INT(('ObjProd (2)'!$C$25-EDATE(I219,DATEDIF(I219,'ObjProd (2)'!$C$25,"y")*12+DATEDIF(I219,'ObjProd (2)'!$C$25,"ym")))/7) &amp; " sem.",
      "")
)
)</f>
        <v>2 sem.</v>
      </c>
      <c r="L219" s="11" t="str">
        <f t="shared" si="34"/>
        <v xml:space="preserve">E 5 </v>
      </c>
      <c r="M219" s="9">
        <f t="shared" si="35"/>
        <v>45</v>
      </c>
      <c r="N219" s="9" t="str" cm="1">
        <f t="array" aca="1" ref="N219" ca="1">LEFT(L219, IF(ISNUMBER(SUBSTITUTE(_xludf.MID(L219, 2, 1), ".", ",")), 1, 2))</f>
        <v xml:space="preserve">E </v>
      </c>
      <c r="O219" s="19">
        <f t="shared" ca="1" si="36"/>
        <v>5</v>
      </c>
      <c r="P219" s="9" t="str">
        <f t="shared" ca="1" si="40"/>
        <v>E</v>
      </c>
      <c r="Q219" s="9">
        <f t="shared" ca="1" si="41"/>
        <v>5</v>
      </c>
      <c r="R219" s="9" t="str">
        <f t="shared" ca="1" si="37"/>
        <v>E5</v>
      </c>
      <c r="S219" t="str" cm="1">
        <f t="array" ref="S219">IF(ISBLANK(C219),"",IFERROR(INDEX(ListeSeries!$A$2:$A$1045, MATCH(1, (DatasScan!G219=ListeSeries!$B$2:$B$1045) * (DatasScan!H219&gt;=ListeSeries!$D$2:$D$1045) * (DatasScan!H219&lt;=ListeSeries!$E$2:$E$1045), 0)), "no match"))</f>
        <v>KENESI</v>
      </c>
      <c r="T219" s="7" t="str" cm="1">
        <f t="array" ref="T219">IF(ISBLANK(C219),"",IFERROR(INDEX(ListeSeries!$C$2:$C$1045, MATCH(1, (DatasScan!G219=ListeSeries!$B$2:$B$1045) * (DatasScan!H219&gt;=ListeSeries!$D$2:$D$1045) * (DatasScan!H219&lt;=ListeSeries!$E$2:$E$1045), 0)), "no match"))</f>
        <v>KHENEZI 12</v>
      </c>
      <c r="U219" s="11" t="str" cm="1">
        <f t="array" ref="U219">IF(ISBLANK(C219),"",IFERROR(INDEX(ListeSeries!$F$2:$F$1045, MATCH(1, (DatasScan!G219=ListeSeries!$B$2:$B$1045) * (DatasScan!H219&gt;=ListeSeries!$D$2:$D$1045) * (DatasScan!H219&lt;=ListeSeries!$E$2:$E$1045), 0)), "no match"))</f>
        <v>135-139</v>
      </c>
    </row>
    <row r="220" spans="1:21" x14ac:dyDescent="0.25">
      <c r="A220" s="6" t="str">
        <f t="shared" si="38"/>
        <v>2</v>
      </c>
      <c r="B220" s="272" t="s">
        <v>981</v>
      </c>
      <c r="C220" s="205" t="s">
        <v>1596</v>
      </c>
      <c r="D220" s="8">
        <v>10</v>
      </c>
      <c r="F220" s="7" t="str">
        <f t="shared" si="39"/>
        <v>869920250708E 2</v>
      </c>
      <c r="G220" s="21" t="str">
        <f>IF(ISBLANK(C220),"",_xlfn.XLOOKUP(_xlfn.XLOOKUP(VALUE(LEFT(C220,4)),Souches!$B$2:$B$15000,Souches!$E$2:$E$15000),Varietes!$B$2:$B$500,Varietes!$C$2:$C$500))</f>
        <v>GNAMY</v>
      </c>
      <c r="H220" s="19">
        <f>IF(ISBLANK(C220),"",_xlfn.XLOOKUP(VALUE(LEFT(C220,4)),Souches!$B$2:$B$15000,Souches!$D$2:$D$15000))</f>
        <v>2306</v>
      </c>
      <c r="I220" s="10">
        <f t="shared" si="33"/>
        <v>45846</v>
      </c>
      <c r="J220" s="19">
        <f>IF(I220="","",INT(('ObjProd (2)'!$C$25-I220)/7 * (ABS('ObjProd (2)'!$C$25-I220)&gt;=7)))</f>
        <v>10</v>
      </c>
      <c r="K220" s="10" t="str">
        <f>IF(I220="","",
IF(AND(DATEDIF(I220,'ObjProd (2)'!$C$25,"y")=0,DATEDIF(I220,'ObjProd (2)'!$C$25,"ym")=0,
   INT(('ObjProd (2)'!$C$25-EDATE(I220,DATEDIF(I220,'ObjProd (2)'!$C$25,"y")*12+DATEDIF(I220,'ObjProd (2)'!$C$25,"ym")))/7)=0),
   "&lt; 1 sem.",
   IF(DATEDIF(I220,'ObjProd (2)'!$C$25,"y")&gt;0,DATEDIF(I220,'ObjProd (2)'!$C$25,"y") &amp; " " &amp; IF(DATEDIF(I220,'ObjProd (2)'!$C$25,"y")=1,"an ","ans "),"") &amp;
   IF(DATEDIF(I220,'ObjProd (2)'!$C$25,"ym")&gt;0,DATEDIF(I220,'ObjProd (2)'!$C$25,"ym") &amp; " mois ", "") &amp;
   IF(INT(('ObjProd (2)'!$C$25-EDATE(I220,DATEDIF(I220,'ObjProd (2)'!$C$25,"y")*12+DATEDIF(I220,'ObjProd (2)'!$C$25,"ym")))/7)&gt;0,
      INT(('ObjProd (2)'!$C$25-EDATE(I220,DATEDIF(I220,'ObjProd (2)'!$C$25,"y")*12+DATEDIF(I220,'ObjProd (2)'!$C$25,"ym")))/7) &amp; " sem.",
      "")
)
)</f>
        <v>2 mois 1 sem.</v>
      </c>
      <c r="L220" s="11" t="str">
        <f t="shared" si="34"/>
        <v xml:space="preserve">E 2 </v>
      </c>
      <c r="M220" s="9">
        <f t="shared" si="35"/>
        <v>140</v>
      </c>
      <c r="N220" s="9" t="str" cm="1">
        <f t="array" aca="1" ref="N220" ca="1">LEFT(L220, IF(ISNUMBER(SUBSTITUTE(_xludf.MID(L220, 2, 1), ".", ",")), 1, 2))</f>
        <v xml:space="preserve">E </v>
      </c>
      <c r="O220" s="19">
        <f t="shared" ca="1" si="36"/>
        <v>2</v>
      </c>
      <c r="P220" s="9" t="str">
        <f t="shared" ca="1" si="40"/>
        <v>E</v>
      </c>
      <c r="Q220" s="9">
        <f t="shared" ca="1" si="41"/>
        <v>2</v>
      </c>
      <c r="R220" s="9" t="str">
        <f t="shared" ca="1" si="37"/>
        <v>E2</v>
      </c>
      <c r="S220" t="str" cm="1">
        <f t="array" ref="S220">IF(ISBLANK(C220),"",IFERROR(INDEX(ListeSeries!$A$2:$A$1045, MATCH(1, (DatasScan!G220=ListeSeries!$B$2:$B$1045) * (DatasScan!H220&gt;=ListeSeries!$D$2:$D$1045) * (DatasScan!H220&lt;=ListeSeries!$E$2:$E$1045), 0)), "no match"))</f>
        <v>GHANAMI</v>
      </c>
      <c r="T220" s="7" t="str" cm="1">
        <f t="array" ref="T220">IF(ISBLANK(C220),"",IFERROR(INDEX(ListeSeries!$C$2:$C$1045, MATCH(1, (DatasScan!G220=ListeSeries!$B$2:$B$1045) * (DatasScan!H220&gt;=ListeSeries!$D$2:$D$1045) * (DatasScan!H220&lt;=ListeSeries!$E$2:$E$1045), 0)), "no match"))</f>
        <v>GHANAMI 45</v>
      </c>
      <c r="U220" s="11" cm="1">
        <f t="array" ref="U220">IF(ISBLANK(C220),"",IFERROR(INDEX(ListeSeries!$F$2:$F$1045, MATCH(1, (DatasScan!G220=ListeSeries!$B$2:$B$1045) * (DatasScan!H220&gt;=ListeSeries!$D$2:$D$1045) * (DatasScan!H220&lt;=ListeSeries!$E$2:$E$1045), 0)), "no match"))</f>
        <v>2306</v>
      </c>
    </row>
    <row r="221" spans="1:21" x14ac:dyDescent="0.25">
      <c r="A221" s="6" t="str">
        <f t="shared" si="38"/>
        <v>2</v>
      </c>
      <c r="B221" s="272" t="s">
        <v>981</v>
      </c>
      <c r="C221" s="206" t="s">
        <v>1597</v>
      </c>
      <c r="E221" s="11">
        <v>2</v>
      </c>
      <c r="F221" s="7" t="str">
        <f t="shared" si="39"/>
        <v>833120250626E 4</v>
      </c>
      <c r="G221" s="21" t="str">
        <f>IF(ISBLANK(C221),"",_xlfn.XLOOKUP(_xlfn.XLOOKUP(VALUE(LEFT(C221,4)),Souches!$B$2:$B$15000,Souches!$E$2:$E$15000),Varietes!$B$2:$B$500,Varietes!$C$2:$C$500))</f>
        <v>GNAMY</v>
      </c>
      <c r="H221" s="19">
        <f>IF(ISBLANK(C221),"",_xlfn.XLOOKUP(VALUE(LEFT(C221,4)),Souches!$B$2:$B$15000,Souches!$D$2:$D$15000))</f>
        <v>278</v>
      </c>
      <c r="I221" s="10">
        <f t="shared" si="33"/>
        <v>45834</v>
      </c>
      <c r="J221" s="19">
        <f>IF(I221="","",INT(('ObjProd (2)'!$C$25-I221)/7 * (ABS('ObjProd (2)'!$C$25-I221)&gt;=7)))</f>
        <v>12</v>
      </c>
      <c r="K221" s="10" t="str">
        <f>IF(I221="","",
IF(AND(DATEDIF(I221,'ObjProd (2)'!$C$25,"y")=0,DATEDIF(I221,'ObjProd (2)'!$C$25,"ym")=0,
   INT(('ObjProd (2)'!$C$25-EDATE(I221,DATEDIF(I221,'ObjProd (2)'!$C$25,"y")*12+DATEDIF(I221,'ObjProd (2)'!$C$25,"ym")))/7)=0),
   "&lt; 1 sem.",
   IF(DATEDIF(I221,'ObjProd (2)'!$C$25,"y")&gt;0,DATEDIF(I221,'ObjProd (2)'!$C$25,"y") &amp; " " &amp; IF(DATEDIF(I221,'ObjProd (2)'!$C$25,"y")=1,"an ","ans "),"") &amp;
   IF(DATEDIF(I221,'ObjProd (2)'!$C$25,"ym")&gt;0,DATEDIF(I221,'ObjProd (2)'!$C$25,"ym") &amp; " mois ", "") &amp;
   IF(INT(('ObjProd (2)'!$C$25-EDATE(I221,DATEDIF(I221,'ObjProd (2)'!$C$25,"y")*12+DATEDIF(I221,'ObjProd (2)'!$C$25,"ym")))/7)&gt;0,
      INT(('ObjProd (2)'!$C$25-EDATE(I221,DATEDIF(I221,'ObjProd (2)'!$C$25,"y")*12+DATEDIF(I221,'ObjProd (2)'!$C$25,"ym")))/7) &amp; " sem.",
      "")
)
)</f>
        <v>2 mois 3 sem.</v>
      </c>
      <c r="L221" s="11" t="str">
        <f t="shared" si="34"/>
        <v xml:space="preserve">E 4 </v>
      </c>
      <c r="M221" s="9">
        <f t="shared" si="35"/>
        <v>2</v>
      </c>
      <c r="N221" s="9" t="str" cm="1">
        <f t="array" aca="1" ref="N221" ca="1">LEFT(L221, IF(ISNUMBER(SUBSTITUTE(_xludf.MID(L221, 2, 1), ".", ",")), 1, 2))</f>
        <v xml:space="preserve">E </v>
      </c>
      <c r="O221" s="19">
        <f t="shared" ca="1" si="36"/>
        <v>4</v>
      </c>
      <c r="P221" s="9" t="str">
        <f t="shared" ca="1" si="40"/>
        <v>E</v>
      </c>
      <c r="Q221" s="9">
        <f t="shared" ca="1" si="41"/>
        <v>4</v>
      </c>
      <c r="R221" s="9" t="str">
        <f t="shared" ca="1" si="37"/>
        <v>E4</v>
      </c>
      <c r="S221" t="str" cm="1">
        <f t="array" ref="S221">IF(ISBLANK(C221),"",IFERROR(INDEX(ListeSeries!$A$2:$A$1045, MATCH(1, (DatasScan!G221=ListeSeries!$B$2:$B$1045) * (DatasScan!H221&gt;=ListeSeries!$D$2:$D$1045) * (DatasScan!H221&lt;=ListeSeries!$E$2:$E$1045), 0)), "no match"))</f>
        <v>GHANAMI</v>
      </c>
      <c r="T221" s="7" t="str" cm="1">
        <f t="array" ref="T221">IF(ISBLANK(C221),"",IFERROR(INDEX(ListeSeries!$C$2:$C$1045, MATCH(1, (DatasScan!G221=ListeSeries!$B$2:$B$1045) * (DatasScan!H221&gt;=ListeSeries!$D$2:$D$1045) * (DatasScan!H221&lt;=ListeSeries!$E$2:$E$1045), 0)), "no match"))</f>
        <v>GHANAMI 42</v>
      </c>
      <c r="U221" s="11" t="str" cm="1">
        <f t="array" ref="U221">IF(ISBLANK(C221),"",IFERROR(INDEX(ListeSeries!$F$2:$F$1045, MATCH(1, (DatasScan!G221=ListeSeries!$B$2:$B$1045) * (DatasScan!H221&gt;=ListeSeries!$D$2:$D$1045) * (DatasScan!H221&lt;=ListeSeries!$E$2:$E$1045), 0)), "no match"))</f>
        <v>278-280</v>
      </c>
    </row>
    <row r="222" spans="1:21" x14ac:dyDescent="0.25">
      <c r="A222" s="6" t="str">
        <f t="shared" si="38"/>
        <v>2</v>
      </c>
      <c r="B222" s="272" t="s">
        <v>981</v>
      </c>
      <c r="C222" s="206" t="s">
        <v>3341</v>
      </c>
      <c r="D222" s="8">
        <v>3</v>
      </c>
      <c r="F222" s="7" t="str">
        <f t="shared" si="39"/>
        <v>869920250903E 1</v>
      </c>
      <c r="G222" s="21" t="str">
        <f>IF(ISBLANK(C222),"",_xlfn.XLOOKUP(_xlfn.XLOOKUP(VALUE(LEFT(C222,4)),Souches!$B$2:$B$15000,Souches!$E$2:$E$15000),Varietes!$B$2:$B$500,Varietes!$C$2:$C$500))</f>
        <v>GNAMY</v>
      </c>
      <c r="H222" s="19">
        <f>IF(ISBLANK(C222),"",_xlfn.XLOOKUP(VALUE(LEFT(C222,4)),Souches!$B$2:$B$15000,Souches!$D$2:$D$15000))</f>
        <v>2306</v>
      </c>
      <c r="I222" s="10">
        <f t="shared" si="33"/>
        <v>45903</v>
      </c>
      <c r="J222" s="19">
        <f>IF(I222="","",INT(('ObjProd (2)'!$C$25-I222)/7 * (ABS('ObjProd (2)'!$C$25-I222)&gt;=7)))</f>
        <v>2</v>
      </c>
      <c r="K222" s="10" t="str">
        <f>IF(I222="","",
IF(AND(DATEDIF(I222,'ObjProd (2)'!$C$25,"y")=0,DATEDIF(I222,'ObjProd (2)'!$C$25,"ym")=0,
   INT(('ObjProd (2)'!$C$25-EDATE(I222,DATEDIF(I222,'ObjProd (2)'!$C$25,"y")*12+DATEDIF(I222,'ObjProd (2)'!$C$25,"ym")))/7)=0),
   "&lt; 1 sem.",
   IF(DATEDIF(I222,'ObjProd (2)'!$C$25,"y")&gt;0,DATEDIF(I222,'ObjProd (2)'!$C$25,"y") &amp; " " &amp; IF(DATEDIF(I222,'ObjProd (2)'!$C$25,"y")=1,"an ","ans "),"") &amp;
   IF(DATEDIF(I222,'ObjProd (2)'!$C$25,"ym")&gt;0,DATEDIF(I222,'ObjProd (2)'!$C$25,"ym") &amp; " mois ", "") &amp;
   IF(INT(('ObjProd (2)'!$C$25-EDATE(I222,DATEDIF(I222,'ObjProd (2)'!$C$25,"y")*12+DATEDIF(I222,'ObjProd (2)'!$C$25,"ym")))/7)&gt;0,
      INT(('ObjProd (2)'!$C$25-EDATE(I222,DATEDIF(I222,'ObjProd (2)'!$C$25,"y")*12+DATEDIF(I222,'ObjProd (2)'!$C$25,"ym")))/7) &amp; " sem.",
      "")
)
)</f>
        <v>2 sem.</v>
      </c>
      <c r="L222" s="11" t="str">
        <f t="shared" si="34"/>
        <v xml:space="preserve">E 1 </v>
      </c>
      <c r="M222" s="9">
        <f t="shared" si="35"/>
        <v>42</v>
      </c>
      <c r="N222" s="9" t="str" cm="1">
        <f t="array" aca="1" ref="N222" ca="1">LEFT(L222, IF(ISNUMBER(SUBSTITUTE(_xludf.MID(L222, 2, 1), ".", ",")), 1, 2))</f>
        <v xml:space="preserve">E </v>
      </c>
      <c r="O222" s="19">
        <f t="shared" ca="1" si="36"/>
        <v>1</v>
      </c>
      <c r="P222" s="9" t="str">
        <f t="shared" ca="1" si="40"/>
        <v>E</v>
      </c>
      <c r="Q222" s="9">
        <f t="shared" ca="1" si="41"/>
        <v>1</v>
      </c>
      <c r="R222" s="9" t="str">
        <f t="shared" ca="1" si="37"/>
        <v>E1</v>
      </c>
      <c r="S222" t="str" cm="1">
        <f t="array" ref="S222">IF(ISBLANK(C222),"",IFERROR(INDEX(ListeSeries!$A$2:$A$1045, MATCH(1, (DatasScan!G222=ListeSeries!$B$2:$B$1045) * (DatasScan!H222&gt;=ListeSeries!$D$2:$D$1045) * (DatasScan!H222&lt;=ListeSeries!$E$2:$E$1045), 0)), "no match"))</f>
        <v>GHANAMI</v>
      </c>
      <c r="T222" s="7" t="str" cm="1">
        <f t="array" ref="T222">IF(ISBLANK(C222),"",IFERROR(INDEX(ListeSeries!$C$2:$C$1045, MATCH(1, (DatasScan!G222=ListeSeries!$B$2:$B$1045) * (DatasScan!H222&gt;=ListeSeries!$D$2:$D$1045) * (DatasScan!H222&lt;=ListeSeries!$E$2:$E$1045), 0)), "no match"))</f>
        <v>GHANAMI 45</v>
      </c>
      <c r="U222" s="11" cm="1">
        <f t="array" ref="U222">IF(ISBLANK(C222),"",IFERROR(INDEX(ListeSeries!$F$2:$F$1045, MATCH(1, (DatasScan!G222=ListeSeries!$B$2:$B$1045) * (DatasScan!H222&gt;=ListeSeries!$D$2:$D$1045) * (DatasScan!H222&lt;=ListeSeries!$E$2:$E$1045), 0)), "no match"))</f>
        <v>2306</v>
      </c>
    </row>
    <row r="223" spans="1:21" x14ac:dyDescent="0.25">
      <c r="A223" s="6" t="str">
        <f t="shared" si="38"/>
        <v>2</v>
      </c>
      <c r="B223" s="272" t="s">
        <v>981</v>
      </c>
      <c r="C223" s="206" t="s">
        <v>1599</v>
      </c>
      <c r="D223" s="8">
        <v>3</v>
      </c>
      <c r="E223" s="11">
        <v>5</v>
      </c>
      <c r="F223" s="7" t="str">
        <f t="shared" si="39"/>
        <v>833120250721E 5</v>
      </c>
      <c r="G223" s="21" t="str">
        <f>IF(ISBLANK(C223),"",_xlfn.XLOOKUP(_xlfn.XLOOKUP(VALUE(LEFT(C223,4)),Souches!$B$2:$B$15000,Souches!$E$2:$E$15000),Varietes!$B$2:$B$500,Varietes!$C$2:$C$500))</f>
        <v>GNAMY</v>
      </c>
      <c r="H223" s="19">
        <f>IF(ISBLANK(C223),"",_xlfn.XLOOKUP(VALUE(LEFT(C223,4)),Souches!$B$2:$B$15000,Souches!$D$2:$D$15000))</f>
        <v>278</v>
      </c>
      <c r="I223" s="10">
        <f t="shared" si="33"/>
        <v>45859</v>
      </c>
      <c r="J223" s="19">
        <f>IF(I223="","",INT(('ObjProd (2)'!$C$25-I223)/7 * (ABS('ObjProd (2)'!$C$25-I223)&gt;=7)))</f>
        <v>8</v>
      </c>
      <c r="K223" s="10" t="str">
        <f>IF(I223="","",
IF(AND(DATEDIF(I223,'ObjProd (2)'!$C$25,"y")=0,DATEDIF(I223,'ObjProd (2)'!$C$25,"ym")=0,
   INT(('ObjProd (2)'!$C$25-EDATE(I223,DATEDIF(I223,'ObjProd (2)'!$C$25,"y")*12+DATEDIF(I223,'ObjProd (2)'!$C$25,"ym")))/7)=0),
   "&lt; 1 sem.",
   IF(DATEDIF(I223,'ObjProd (2)'!$C$25,"y")&gt;0,DATEDIF(I223,'ObjProd (2)'!$C$25,"y") &amp; " " &amp; IF(DATEDIF(I223,'ObjProd (2)'!$C$25,"y")=1,"an ","ans "),"") &amp;
   IF(DATEDIF(I223,'ObjProd (2)'!$C$25,"ym")&gt;0,DATEDIF(I223,'ObjProd (2)'!$C$25,"ym") &amp; " mois ", "") &amp;
   IF(INT(('ObjProd (2)'!$C$25-EDATE(I223,DATEDIF(I223,'ObjProd (2)'!$C$25,"y")*12+DATEDIF(I223,'ObjProd (2)'!$C$25,"ym")))/7)&gt;0,
      INT(('ObjProd (2)'!$C$25-EDATE(I223,DATEDIF(I223,'ObjProd (2)'!$C$25,"y")*12+DATEDIF(I223,'ObjProd (2)'!$C$25,"ym")))/7) &amp; " sem.",
      "")
)
)</f>
        <v>1 mois 4 sem.</v>
      </c>
      <c r="L223" s="11" t="str">
        <f t="shared" si="34"/>
        <v xml:space="preserve">E 5 </v>
      </c>
      <c r="M223" s="9">
        <f t="shared" si="35"/>
        <v>47</v>
      </c>
      <c r="N223" s="9" t="str" cm="1">
        <f t="array" aca="1" ref="N223" ca="1">LEFT(L223, IF(ISNUMBER(SUBSTITUTE(_xludf.MID(L223, 2, 1), ".", ",")), 1, 2))</f>
        <v xml:space="preserve">E </v>
      </c>
      <c r="O223" s="19">
        <f t="shared" ca="1" si="36"/>
        <v>5</v>
      </c>
      <c r="P223" s="9" t="str">
        <f t="shared" ca="1" si="40"/>
        <v>E</v>
      </c>
      <c r="Q223" s="9">
        <f t="shared" ca="1" si="41"/>
        <v>5</v>
      </c>
      <c r="R223" s="9" t="str">
        <f t="shared" ca="1" si="37"/>
        <v>E5</v>
      </c>
      <c r="S223" t="str" cm="1">
        <f t="array" ref="S223">IF(ISBLANK(C223),"",IFERROR(INDEX(ListeSeries!$A$2:$A$1045, MATCH(1, (DatasScan!G223=ListeSeries!$B$2:$B$1045) * (DatasScan!H223&gt;=ListeSeries!$D$2:$D$1045) * (DatasScan!H223&lt;=ListeSeries!$E$2:$E$1045), 0)), "no match"))</f>
        <v>GHANAMI</v>
      </c>
      <c r="T223" s="7" t="str" cm="1">
        <f t="array" ref="T223">IF(ISBLANK(C223),"",IFERROR(INDEX(ListeSeries!$C$2:$C$1045, MATCH(1, (DatasScan!G223=ListeSeries!$B$2:$B$1045) * (DatasScan!H223&gt;=ListeSeries!$D$2:$D$1045) * (DatasScan!H223&lt;=ListeSeries!$E$2:$E$1045), 0)), "no match"))</f>
        <v>GHANAMI 42</v>
      </c>
      <c r="U223" s="11" t="str" cm="1">
        <f t="array" ref="U223">IF(ISBLANK(C223),"",IFERROR(INDEX(ListeSeries!$F$2:$F$1045, MATCH(1, (DatasScan!G223=ListeSeries!$B$2:$B$1045) * (DatasScan!H223&gt;=ListeSeries!$D$2:$D$1045) * (DatasScan!H223&lt;=ListeSeries!$E$2:$E$1045), 0)), "no match"))</f>
        <v>278-280</v>
      </c>
    </row>
    <row r="224" spans="1:21" x14ac:dyDescent="0.25">
      <c r="A224" s="6" t="str">
        <f t="shared" si="38"/>
        <v>2</v>
      </c>
      <c r="B224" s="272" t="s">
        <v>981</v>
      </c>
      <c r="C224" s="206" t="s">
        <v>1600</v>
      </c>
      <c r="D224" s="8">
        <v>3</v>
      </c>
      <c r="F224" s="7" t="str">
        <f t="shared" si="39"/>
        <v>833120250721E 5</v>
      </c>
      <c r="G224" s="21" t="str">
        <f>IF(ISBLANK(C224),"",_xlfn.XLOOKUP(_xlfn.XLOOKUP(VALUE(LEFT(C224,4)),Souches!$B$2:$B$15000,Souches!$E$2:$E$15000),Varietes!$B$2:$B$500,Varietes!$C$2:$C$500))</f>
        <v>GNAMY</v>
      </c>
      <c r="H224" s="19">
        <f>IF(ISBLANK(C224),"",_xlfn.XLOOKUP(VALUE(LEFT(C224,4)),Souches!$B$2:$B$15000,Souches!$D$2:$D$15000))</f>
        <v>278</v>
      </c>
      <c r="I224" s="10">
        <f t="shared" si="33"/>
        <v>45859</v>
      </c>
      <c r="J224" s="19">
        <f>IF(I224="","",INT(('ObjProd (2)'!$C$25-I224)/7 * (ABS('ObjProd (2)'!$C$25-I224)&gt;=7)))</f>
        <v>8</v>
      </c>
      <c r="K224" s="10" t="str">
        <f>IF(I224="","",
IF(AND(DATEDIF(I224,'ObjProd (2)'!$C$25,"y")=0,DATEDIF(I224,'ObjProd (2)'!$C$25,"ym")=0,
   INT(('ObjProd (2)'!$C$25-EDATE(I224,DATEDIF(I224,'ObjProd (2)'!$C$25,"y")*12+DATEDIF(I224,'ObjProd (2)'!$C$25,"ym")))/7)=0),
   "&lt; 1 sem.",
   IF(DATEDIF(I224,'ObjProd (2)'!$C$25,"y")&gt;0,DATEDIF(I224,'ObjProd (2)'!$C$25,"y") &amp; " " &amp; IF(DATEDIF(I224,'ObjProd (2)'!$C$25,"y")=1,"an ","ans "),"") &amp;
   IF(DATEDIF(I224,'ObjProd (2)'!$C$25,"ym")&gt;0,DATEDIF(I224,'ObjProd (2)'!$C$25,"ym") &amp; " mois ", "") &amp;
   IF(INT(('ObjProd (2)'!$C$25-EDATE(I224,DATEDIF(I224,'ObjProd (2)'!$C$25,"y")*12+DATEDIF(I224,'ObjProd (2)'!$C$25,"ym")))/7)&gt;0,
      INT(('ObjProd (2)'!$C$25-EDATE(I224,DATEDIF(I224,'ObjProd (2)'!$C$25,"y")*12+DATEDIF(I224,'ObjProd (2)'!$C$25,"ym")))/7) &amp; " sem.",
      "")
)
)</f>
        <v>1 mois 4 sem.</v>
      </c>
      <c r="L224" s="11" t="str">
        <f t="shared" si="34"/>
        <v xml:space="preserve">E 5 </v>
      </c>
      <c r="M224" s="9">
        <f t="shared" si="35"/>
        <v>42</v>
      </c>
      <c r="N224" s="9" t="str" cm="1">
        <f t="array" aca="1" ref="N224" ca="1">LEFT(L224, IF(ISNUMBER(SUBSTITUTE(_xludf.MID(L224, 2, 1), ".", ",")), 1, 2))</f>
        <v xml:space="preserve">E </v>
      </c>
      <c r="O224" s="19">
        <f t="shared" ca="1" si="36"/>
        <v>5</v>
      </c>
      <c r="P224" s="9" t="str">
        <f t="shared" ca="1" si="40"/>
        <v>E</v>
      </c>
      <c r="Q224" s="9">
        <f t="shared" ca="1" si="41"/>
        <v>5</v>
      </c>
      <c r="R224" s="9" t="str">
        <f t="shared" ca="1" si="37"/>
        <v>E5</v>
      </c>
      <c r="S224" t="str" cm="1">
        <f t="array" ref="S224">IF(ISBLANK(C224),"",IFERROR(INDEX(ListeSeries!$A$2:$A$1045, MATCH(1, (DatasScan!G224=ListeSeries!$B$2:$B$1045) * (DatasScan!H224&gt;=ListeSeries!$D$2:$D$1045) * (DatasScan!H224&lt;=ListeSeries!$E$2:$E$1045), 0)), "no match"))</f>
        <v>GHANAMI</v>
      </c>
      <c r="T224" s="7" t="str" cm="1">
        <f t="array" ref="T224">IF(ISBLANK(C224),"",IFERROR(INDEX(ListeSeries!$C$2:$C$1045, MATCH(1, (DatasScan!G224=ListeSeries!$B$2:$B$1045) * (DatasScan!H224&gt;=ListeSeries!$D$2:$D$1045) * (DatasScan!H224&lt;=ListeSeries!$E$2:$E$1045), 0)), "no match"))</f>
        <v>GHANAMI 42</v>
      </c>
      <c r="U224" s="11" t="str" cm="1">
        <f t="array" ref="U224">IF(ISBLANK(C224),"",IFERROR(INDEX(ListeSeries!$F$2:$F$1045, MATCH(1, (DatasScan!G224=ListeSeries!$B$2:$B$1045) * (DatasScan!H224&gt;=ListeSeries!$D$2:$D$1045) * (DatasScan!H224&lt;=ListeSeries!$E$2:$E$1045), 0)), "no match"))</f>
        <v>278-280</v>
      </c>
    </row>
    <row r="225" spans="1:21" x14ac:dyDescent="0.25">
      <c r="A225" s="6" t="str">
        <f t="shared" si="38"/>
        <v>2</v>
      </c>
      <c r="B225" s="8" t="s">
        <v>1601</v>
      </c>
      <c r="C225" s="206" t="s">
        <v>3342</v>
      </c>
      <c r="D225" s="8">
        <v>39</v>
      </c>
      <c r="E225" s="11">
        <v>1</v>
      </c>
      <c r="F225" s="7" t="str">
        <f t="shared" si="39"/>
        <v>707220250910E+1</v>
      </c>
      <c r="G225" s="21" t="str">
        <f>IF(ISBLANK(C225),"",_xlfn.XLOOKUP(_xlfn.XLOOKUP(VALUE(LEFT(C225,4)),Souches!$B$2:$B$15000,Souches!$E$2:$E$15000),Varietes!$B$2:$B$500,Varietes!$C$2:$C$500))</f>
        <v>BRAHY</v>
      </c>
      <c r="H225" s="19">
        <f>IF(ISBLANK(C225),"",_xlfn.XLOOKUP(VALUE(LEFT(C225,4)),Souches!$B$2:$B$15000,Souches!$D$2:$D$15000))</f>
        <v>2306</v>
      </c>
      <c r="I225" s="10">
        <f t="shared" si="33"/>
        <v>45910</v>
      </c>
      <c r="J225" s="19">
        <f>IF(I225="","",INT(('ObjProd (2)'!$C$25-I225)/7 * (ABS('ObjProd (2)'!$C$25-I225)&gt;=7)))</f>
        <v>1</v>
      </c>
      <c r="K225" s="10" t="str">
        <f>IF(I225="","",
IF(AND(DATEDIF(I225,'ObjProd (2)'!$C$25,"y")=0,DATEDIF(I225,'ObjProd (2)'!$C$25,"ym")=0,
   INT(('ObjProd (2)'!$C$25-EDATE(I225,DATEDIF(I225,'ObjProd (2)'!$C$25,"y")*12+DATEDIF(I225,'ObjProd (2)'!$C$25,"ym")))/7)=0),
   "&lt; 1 sem.",
   IF(DATEDIF(I225,'ObjProd (2)'!$C$25,"y")&gt;0,DATEDIF(I225,'ObjProd (2)'!$C$25,"y") &amp; " " &amp; IF(DATEDIF(I225,'ObjProd (2)'!$C$25,"y")=1,"an ","ans "),"") &amp;
   IF(DATEDIF(I225,'ObjProd (2)'!$C$25,"ym")&gt;0,DATEDIF(I225,'ObjProd (2)'!$C$25,"ym") &amp; " mois ", "") &amp;
   IF(INT(('ObjProd (2)'!$C$25-EDATE(I225,DATEDIF(I225,'ObjProd (2)'!$C$25,"y")*12+DATEDIF(I225,'ObjProd (2)'!$C$25,"ym")))/7)&gt;0,
      INT(('ObjProd (2)'!$C$25-EDATE(I225,DATEDIF(I225,'ObjProd (2)'!$C$25,"y")*12+DATEDIF(I225,'ObjProd (2)'!$C$25,"ym")))/7) &amp; " sem.",
      "")
)
)</f>
        <v>1 sem.</v>
      </c>
      <c r="L225" s="11" t="str">
        <f t="shared" si="34"/>
        <v>E+19</v>
      </c>
      <c r="M225" s="9">
        <f t="shared" si="35"/>
        <v>547</v>
      </c>
      <c r="N225" s="9" t="str" cm="1">
        <f t="array" aca="1" ref="N225" ca="1">LEFT(L225, IF(ISNUMBER(SUBSTITUTE(_xludf.MID(L225, 2, 1), ".", ",")), 1, 2))</f>
        <v>E+</v>
      </c>
      <c r="O225" s="19">
        <f t="shared" ca="1" si="36"/>
        <v>19</v>
      </c>
      <c r="P225" s="9" t="str">
        <f t="shared" ca="1" si="40"/>
        <v>X</v>
      </c>
      <c r="Q225" s="9" t="str">
        <f t="shared" ca="1" si="41"/>
        <v>13+</v>
      </c>
      <c r="R225" s="9" t="str">
        <f t="shared" ca="1" si="37"/>
        <v>X13+</v>
      </c>
      <c r="S225" t="str" cm="1">
        <f t="array" ref="S225">IF(ISBLANK(C225),"",IFERROR(INDEX(ListeSeries!$A$2:$A$1045, MATCH(1, (DatasScan!G225=ListeSeries!$B$2:$B$1045) * (DatasScan!H225&gt;=ListeSeries!$D$2:$D$1045) * (DatasScan!H225&lt;=ListeSeries!$E$2:$E$1045), 0)), "no match"))</f>
        <v>BARHEE</v>
      </c>
      <c r="T225" s="7" t="str" cm="1">
        <f t="array" ref="T225">IF(ISBLANK(C225),"",IFERROR(INDEX(ListeSeries!$C$2:$C$1045, MATCH(1, (DatasScan!G225=ListeSeries!$B$2:$B$1045) * (DatasScan!H225&gt;=ListeSeries!$D$2:$D$1045) * (DatasScan!H225&lt;=ListeSeries!$E$2:$E$1045), 0)), "no match"))</f>
        <v>BAHREE 91</v>
      </c>
      <c r="U225" s="11" t="str" cm="1">
        <f t="array" ref="U225">IF(ISBLANK(C225),"",IFERROR(INDEX(ListeSeries!$F$2:$F$1045, MATCH(1, (DatasScan!G225=ListeSeries!$B$2:$B$1045) * (DatasScan!H225&gt;=ListeSeries!$D$2:$D$1045) * (DatasScan!H225&lt;=ListeSeries!$E$2:$E$1045), 0)), "no match"))</f>
        <v>2278-2307</v>
      </c>
    </row>
    <row r="226" spans="1:21" x14ac:dyDescent="0.25">
      <c r="A226" s="6" t="str">
        <f t="shared" si="38"/>
        <v>2</v>
      </c>
      <c r="B226" s="8" t="s">
        <v>970</v>
      </c>
      <c r="C226" s="206" t="s">
        <v>1543</v>
      </c>
      <c r="E226" s="11">
        <v>4</v>
      </c>
      <c r="F226" s="7" t="str">
        <f t="shared" si="39"/>
        <v>857220250702E 5</v>
      </c>
      <c r="G226" s="21" t="str">
        <f>IF(ISBLANK(C226),"",_xlfn.XLOOKUP(_xlfn.XLOOKUP(VALUE(LEFT(C226,4)),Souches!$B$2:$B$15000,Souches!$E$2:$E$15000),Varietes!$B$2:$B$500,Varietes!$C$2:$C$500))</f>
        <v>AMZLY</v>
      </c>
      <c r="H226" s="19">
        <f>IF(ISBLANK(C226),"",_xlfn.XLOOKUP(VALUE(LEFT(C226,4)),Souches!$B$2:$B$15000,Souches!$D$2:$D$15000))</f>
        <v>32</v>
      </c>
      <c r="I226" s="10">
        <f t="shared" si="33"/>
        <v>45840</v>
      </c>
      <c r="J226" s="19">
        <f>IF(I226="","",INT(('ObjProd (2)'!$C$25-I226)/7 * (ABS('ObjProd (2)'!$C$25-I226)&gt;=7)))</f>
        <v>11</v>
      </c>
      <c r="K226" s="10" t="str">
        <f>IF(I226="","",
IF(AND(DATEDIF(I226,'ObjProd (2)'!$C$25,"y")=0,DATEDIF(I226,'ObjProd (2)'!$C$25,"ym")=0,
   INT(('ObjProd (2)'!$C$25-EDATE(I226,DATEDIF(I226,'ObjProd (2)'!$C$25,"y")*12+DATEDIF(I226,'ObjProd (2)'!$C$25,"ym")))/7)=0),
   "&lt; 1 sem.",
   IF(DATEDIF(I226,'ObjProd (2)'!$C$25,"y")&gt;0,DATEDIF(I226,'ObjProd (2)'!$C$25,"y") &amp; " " &amp; IF(DATEDIF(I226,'ObjProd (2)'!$C$25,"y")=1,"an ","ans "),"") &amp;
   IF(DATEDIF(I226,'ObjProd (2)'!$C$25,"ym")&gt;0,DATEDIF(I226,'ObjProd (2)'!$C$25,"ym") &amp; " mois ", "") &amp;
   IF(INT(('ObjProd (2)'!$C$25-EDATE(I226,DATEDIF(I226,'ObjProd (2)'!$C$25,"y")*12+DATEDIF(I226,'ObjProd (2)'!$C$25,"ym")))/7)&gt;0,
      INT(('ObjProd (2)'!$C$25-EDATE(I226,DATEDIF(I226,'ObjProd (2)'!$C$25,"y")*12+DATEDIF(I226,'ObjProd (2)'!$C$25,"ym")))/7) &amp; " sem.",
      "")
)
)</f>
        <v>2 mois 2 sem.</v>
      </c>
      <c r="L226" s="11" t="str">
        <f t="shared" si="34"/>
        <v xml:space="preserve">E 5 </v>
      </c>
      <c r="M226" s="9">
        <f t="shared" si="35"/>
        <v>4</v>
      </c>
      <c r="N226" s="9" t="str" cm="1">
        <f t="array" aca="1" ref="N226" ca="1">LEFT(L226, IF(ISNUMBER(SUBSTITUTE(_xludf.MID(L226, 2, 1), ".", ",")), 1, 2))</f>
        <v xml:space="preserve">E </v>
      </c>
      <c r="O226" s="19">
        <f t="shared" ca="1" si="36"/>
        <v>5</v>
      </c>
      <c r="P226" s="9" t="str">
        <f t="shared" ca="1" si="40"/>
        <v>E</v>
      </c>
      <c r="Q226" s="9">
        <f t="shared" ca="1" si="41"/>
        <v>5</v>
      </c>
      <c r="R226" s="9" t="str">
        <f t="shared" ca="1" si="37"/>
        <v>E5</v>
      </c>
      <c r="S226" t="str" cm="1">
        <f t="array" ref="S226">IF(ISBLANK(C226),"",IFERROR(INDEX(ListeSeries!$A$2:$A$1045, MATCH(1, (DatasScan!G226=ListeSeries!$B$2:$B$1045) * (DatasScan!H226&gt;=ListeSeries!$D$2:$D$1045) * (DatasScan!H226&lt;=ListeSeries!$E$2:$E$1045), 0)), "no match"))</f>
        <v>ZAMLI</v>
      </c>
      <c r="T226" s="7" t="str" cm="1">
        <f t="array" ref="T226">IF(ISBLANK(C226),"",IFERROR(INDEX(ListeSeries!$C$2:$C$1045, MATCH(1, (DatasScan!G226=ListeSeries!$B$2:$B$1045) * (DatasScan!H226&gt;=ListeSeries!$D$2:$D$1045) * (DatasScan!H226&lt;=ListeSeries!$E$2:$E$1045), 0)), "no match"))</f>
        <v>ZAMLI 2</v>
      </c>
      <c r="U226" s="11" t="str" cm="1">
        <f t="array" ref="U226">IF(ISBLANK(C226),"",IFERROR(INDEX(ListeSeries!$F$2:$F$1045, MATCH(1, (DatasScan!G226=ListeSeries!$B$2:$B$1045) * (DatasScan!H226&gt;=ListeSeries!$D$2:$D$1045) * (DatasScan!H226&lt;=ListeSeries!$E$2:$E$1045), 0)), "no match"))</f>
        <v>30-34</v>
      </c>
    </row>
    <row r="227" spans="1:21" x14ac:dyDescent="0.25">
      <c r="A227" s="6" t="str">
        <f t="shared" si="38"/>
        <v>2</v>
      </c>
      <c r="B227" s="272" t="s">
        <v>970</v>
      </c>
      <c r="C227" s="206" t="s">
        <v>1544</v>
      </c>
      <c r="E227" s="11">
        <v>1</v>
      </c>
      <c r="F227" s="7" t="str">
        <f t="shared" si="39"/>
        <v>857220250702E 6</v>
      </c>
      <c r="G227" s="21" t="str">
        <f>IF(ISBLANK(C227),"",_xlfn.XLOOKUP(_xlfn.XLOOKUP(VALUE(LEFT(C227,4)),Souches!$B$2:$B$15000,Souches!$E$2:$E$15000),Varietes!$B$2:$B$500,Varietes!$C$2:$C$500))</f>
        <v>AMZLY</v>
      </c>
      <c r="H227" s="19">
        <f>IF(ISBLANK(C227),"",_xlfn.XLOOKUP(VALUE(LEFT(C227,4)),Souches!$B$2:$B$15000,Souches!$D$2:$D$15000))</f>
        <v>32</v>
      </c>
      <c r="I227" s="10">
        <f t="shared" si="33"/>
        <v>45840</v>
      </c>
      <c r="J227" s="19">
        <f>IF(I227="","",INT(('ObjProd (2)'!$C$25-I227)/7 * (ABS('ObjProd (2)'!$C$25-I227)&gt;=7)))</f>
        <v>11</v>
      </c>
      <c r="K227" s="10" t="str">
        <f>IF(I227="","",
IF(AND(DATEDIF(I227,'ObjProd (2)'!$C$25,"y")=0,DATEDIF(I227,'ObjProd (2)'!$C$25,"ym")=0,
   INT(('ObjProd (2)'!$C$25-EDATE(I227,DATEDIF(I227,'ObjProd (2)'!$C$25,"y")*12+DATEDIF(I227,'ObjProd (2)'!$C$25,"ym")))/7)=0),
   "&lt; 1 sem.",
   IF(DATEDIF(I227,'ObjProd (2)'!$C$25,"y")&gt;0,DATEDIF(I227,'ObjProd (2)'!$C$25,"y") &amp; " " &amp; IF(DATEDIF(I227,'ObjProd (2)'!$C$25,"y")=1,"an ","ans "),"") &amp;
   IF(DATEDIF(I227,'ObjProd (2)'!$C$25,"ym")&gt;0,DATEDIF(I227,'ObjProd (2)'!$C$25,"ym") &amp; " mois ", "") &amp;
   IF(INT(('ObjProd (2)'!$C$25-EDATE(I227,DATEDIF(I227,'ObjProd (2)'!$C$25,"y")*12+DATEDIF(I227,'ObjProd (2)'!$C$25,"ym")))/7)&gt;0,
      INT(('ObjProd (2)'!$C$25-EDATE(I227,DATEDIF(I227,'ObjProd (2)'!$C$25,"y")*12+DATEDIF(I227,'ObjProd (2)'!$C$25,"ym")))/7) &amp; " sem.",
      "")
)
)</f>
        <v>2 mois 2 sem.</v>
      </c>
      <c r="L227" s="11" t="str">
        <f t="shared" si="34"/>
        <v xml:space="preserve">E 6 </v>
      </c>
      <c r="M227" s="9">
        <f t="shared" si="35"/>
        <v>1</v>
      </c>
      <c r="N227" s="9" t="str" cm="1">
        <f t="array" aca="1" ref="N227" ca="1">LEFT(L227, IF(ISNUMBER(SUBSTITUTE(_xludf.MID(L227, 2, 1), ".", ",")), 1, 2))</f>
        <v xml:space="preserve">E </v>
      </c>
      <c r="O227" s="19">
        <f t="shared" ca="1" si="36"/>
        <v>6</v>
      </c>
      <c r="P227" s="9" t="str">
        <f t="shared" ca="1" si="40"/>
        <v>E</v>
      </c>
      <c r="Q227" s="9">
        <f t="shared" ca="1" si="41"/>
        <v>6</v>
      </c>
      <c r="R227" s="9" t="str">
        <f t="shared" ca="1" si="37"/>
        <v>E6</v>
      </c>
      <c r="S227" t="str" cm="1">
        <f t="array" ref="S227">IF(ISBLANK(C227),"",IFERROR(INDEX(ListeSeries!$A$2:$A$1045, MATCH(1, (DatasScan!G227=ListeSeries!$B$2:$B$1045) * (DatasScan!H227&gt;=ListeSeries!$D$2:$D$1045) * (DatasScan!H227&lt;=ListeSeries!$E$2:$E$1045), 0)), "no match"))</f>
        <v>ZAMLI</v>
      </c>
      <c r="T227" s="7" t="str" cm="1">
        <f t="array" ref="T227">IF(ISBLANK(C227),"",IFERROR(INDEX(ListeSeries!$C$2:$C$1045, MATCH(1, (DatasScan!G227=ListeSeries!$B$2:$B$1045) * (DatasScan!H227&gt;=ListeSeries!$D$2:$D$1045) * (DatasScan!H227&lt;=ListeSeries!$E$2:$E$1045), 0)), "no match"))</f>
        <v>ZAMLI 2</v>
      </c>
      <c r="U227" s="11" t="str" cm="1">
        <f t="array" ref="U227">IF(ISBLANK(C227),"",IFERROR(INDEX(ListeSeries!$F$2:$F$1045, MATCH(1, (DatasScan!G227=ListeSeries!$B$2:$B$1045) * (DatasScan!H227&gt;=ListeSeries!$D$2:$D$1045) * (DatasScan!H227&lt;=ListeSeries!$E$2:$E$1045), 0)), "no match"))</f>
        <v>30-34</v>
      </c>
    </row>
    <row r="228" spans="1:21" x14ac:dyDescent="0.25">
      <c r="A228" s="6" t="str">
        <f t="shared" si="38"/>
        <v>2</v>
      </c>
      <c r="B228" s="272" t="s">
        <v>970</v>
      </c>
      <c r="C228" s="206" t="s">
        <v>1544</v>
      </c>
      <c r="D228" s="8">
        <v>1</v>
      </c>
      <c r="F228" s="7" t="str">
        <f t="shared" si="39"/>
        <v>857220250702E 6</v>
      </c>
      <c r="G228" s="21" t="str">
        <f>IF(ISBLANK(C228),"",_xlfn.XLOOKUP(_xlfn.XLOOKUP(VALUE(LEFT(C228,4)),Souches!$B$2:$B$15000,Souches!$E$2:$E$15000),Varietes!$B$2:$B$500,Varietes!$C$2:$C$500))</f>
        <v>AMZLY</v>
      </c>
      <c r="H228" s="19">
        <f>IF(ISBLANK(C228),"",_xlfn.XLOOKUP(VALUE(LEFT(C228,4)),Souches!$B$2:$B$15000,Souches!$D$2:$D$15000))</f>
        <v>32</v>
      </c>
      <c r="I228" s="10">
        <f t="shared" si="33"/>
        <v>45840</v>
      </c>
      <c r="J228" s="19">
        <f>IF(I228="","",INT(('ObjProd (2)'!$C$25-I228)/7 * (ABS('ObjProd (2)'!$C$25-I228)&gt;=7)))</f>
        <v>11</v>
      </c>
      <c r="K228" s="10" t="str">
        <f>IF(I228="","",
IF(AND(DATEDIF(I228,'ObjProd (2)'!$C$25,"y")=0,DATEDIF(I228,'ObjProd (2)'!$C$25,"ym")=0,
   INT(('ObjProd (2)'!$C$25-EDATE(I228,DATEDIF(I228,'ObjProd (2)'!$C$25,"y")*12+DATEDIF(I228,'ObjProd (2)'!$C$25,"ym")))/7)=0),
   "&lt; 1 sem.",
   IF(DATEDIF(I228,'ObjProd (2)'!$C$25,"y")&gt;0,DATEDIF(I228,'ObjProd (2)'!$C$25,"y") &amp; " " &amp; IF(DATEDIF(I228,'ObjProd (2)'!$C$25,"y")=1,"an ","ans "),"") &amp;
   IF(DATEDIF(I228,'ObjProd (2)'!$C$25,"ym")&gt;0,DATEDIF(I228,'ObjProd (2)'!$C$25,"ym") &amp; " mois ", "") &amp;
   IF(INT(('ObjProd (2)'!$C$25-EDATE(I228,DATEDIF(I228,'ObjProd (2)'!$C$25,"y")*12+DATEDIF(I228,'ObjProd (2)'!$C$25,"ym")))/7)&gt;0,
      INT(('ObjProd (2)'!$C$25-EDATE(I228,DATEDIF(I228,'ObjProd (2)'!$C$25,"y")*12+DATEDIF(I228,'ObjProd (2)'!$C$25,"ym")))/7) &amp; " sem.",
      "")
)
)</f>
        <v>2 mois 2 sem.</v>
      </c>
      <c r="L228" s="11" t="str">
        <f t="shared" si="34"/>
        <v xml:space="preserve">E 6 </v>
      </c>
      <c r="M228" s="9">
        <f t="shared" si="35"/>
        <v>14</v>
      </c>
      <c r="N228" s="9" t="str" cm="1">
        <f t="array" aca="1" ref="N228" ca="1">LEFT(L228, IF(ISNUMBER(SUBSTITUTE(_xludf.MID(L228, 2, 1), ".", ",")), 1, 2))</f>
        <v xml:space="preserve">E </v>
      </c>
      <c r="O228" s="19">
        <f t="shared" ca="1" si="36"/>
        <v>6</v>
      </c>
      <c r="P228" s="9" t="str">
        <f t="shared" ca="1" si="40"/>
        <v>E</v>
      </c>
      <c r="Q228" s="9">
        <f t="shared" ca="1" si="41"/>
        <v>6</v>
      </c>
      <c r="R228" s="9" t="str">
        <f t="shared" ca="1" si="37"/>
        <v>E6</v>
      </c>
      <c r="S228" t="str" cm="1">
        <f t="array" ref="S228">IF(ISBLANK(C228),"",IFERROR(INDEX(ListeSeries!$A$2:$A$1045, MATCH(1, (DatasScan!G228=ListeSeries!$B$2:$B$1045) * (DatasScan!H228&gt;=ListeSeries!$D$2:$D$1045) * (DatasScan!H228&lt;=ListeSeries!$E$2:$E$1045), 0)), "no match"))</f>
        <v>ZAMLI</v>
      </c>
      <c r="T228" s="7" t="str" cm="1">
        <f t="array" ref="T228">IF(ISBLANK(C228),"",IFERROR(INDEX(ListeSeries!$C$2:$C$1045, MATCH(1, (DatasScan!G228=ListeSeries!$B$2:$B$1045) * (DatasScan!H228&gt;=ListeSeries!$D$2:$D$1045) * (DatasScan!H228&lt;=ListeSeries!$E$2:$E$1045), 0)), "no match"))</f>
        <v>ZAMLI 2</v>
      </c>
      <c r="U228" s="11" t="str" cm="1">
        <f t="array" ref="U228">IF(ISBLANK(C228),"",IFERROR(INDEX(ListeSeries!$F$2:$F$1045, MATCH(1, (DatasScan!G228=ListeSeries!$B$2:$B$1045) * (DatasScan!H228&gt;=ListeSeries!$D$2:$D$1045) * (DatasScan!H228&lt;=ListeSeries!$E$2:$E$1045), 0)), "no match"))</f>
        <v>30-34</v>
      </c>
    </row>
    <row r="229" spans="1:21" x14ac:dyDescent="0.25">
      <c r="A229" s="6" t="str">
        <f t="shared" si="38"/>
        <v>2</v>
      </c>
      <c r="B229" s="272" t="s">
        <v>970</v>
      </c>
      <c r="C229" s="206" t="s">
        <v>1546</v>
      </c>
      <c r="D229" s="8">
        <v>1</v>
      </c>
      <c r="F229" s="7" t="str">
        <f t="shared" si="39"/>
        <v>857120250716E 5</v>
      </c>
      <c r="G229" s="21" t="str">
        <f>IF(ISBLANK(C229),"",_xlfn.XLOOKUP(_xlfn.XLOOKUP(VALUE(LEFT(C229,4)),Souches!$B$2:$B$15000,Souches!$E$2:$E$15000),Varietes!$B$2:$B$500,Varietes!$C$2:$C$500))</f>
        <v>AMZLY</v>
      </c>
      <c r="H229" s="19">
        <f>IF(ISBLANK(C229),"",_xlfn.XLOOKUP(VALUE(LEFT(C229,4)),Souches!$B$2:$B$15000,Souches!$D$2:$D$15000))</f>
        <v>31</v>
      </c>
      <c r="I229" s="10">
        <f t="shared" si="33"/>
        <v>45854</v>
      </c>
      <c r="J229" s="19">
        <f>IF(I229="","",INT(('ObjProd (2)'!$C$25-I229)/7 * (ABS('ObjProd (2)'!$C$25-I229)&gt;=7)))</f>
        <v>9</v>
      </c>
      <c r="K229" s="10" t="str">
        <f>IF(I229="","",
IF(AND(DATEDIF(I229,'ObjProd (2)'!$C$25,"y")=0,DATEDIF(I229,'ObjProd (2)'!$C$25,"ym")=0,
   INT(('ObjProd (2)'!$C$25-EDATE(I229,DATEDIF(I229,'ObjProd (2)'!$C$25,"y")*12+DATEDIF(I229,'ObjProd (2)'!$C$25,"ym")))/7)=0),
   "&lt; 1 sem.",
   IF(DATEDIF(I229,'ObjProd (2)'!$C$25,"y")&gt;0,DATEDIF(I229,'ObjProd (2)'!$C$25,"y") &amp; " " &amp; IF(DATEDIF(I229,'ObjProd (2)'!$C$25,"y")=1,"an ","ans "),"") &amp;
   IF(DATEDIF(I229,'ObjProd (2)'!$C$25,"ym")&gt;0,DATEDIF(I229,'ObjProd (2)'!$C$25,"ym") &amp; " mois ", "") &amp;
   IF(INT(('ObjProd (2)'!$C$25-EDATE(I229,DATEDIF(I229,'ObjProd (2)'!$C$25,"y")*12+DATEDIF(I229,'ObjProd (2)'!$C$25,"ym")))/7)&gt;0,
      INT(('ObjProd (2)'!$C$25-EDATE(I229,DATEDIF(I229,'ObjProd (2)'!$C$25,"y")*12+DATEDIF(I229,'ObjProd (2)'!$C$25,"ym")))/7) &amp; " sem.",
      "")
)
)</f>
        <v xml:space="preserve">2 mois </v>
      </c>
      <c r="L229" s="11" t="str">
        <f t="shared" si="34"/>
        <v xml:space="preserve">E 5 </v>
      </c>
      <c r="M229" s="9">
        <f t="shared" si="35"/>
        <v>14</v>
      </c>
      <c r="N229" s="9" t="str" cm="1">
        <f t="array" aca="1" ref="N229" ca="1">LEFT(L229, IF(ISNUMBER(SUBSTITUTE(_xludf.MID(L229, 2, 1), ".", ",")), 1, 2))</f>
        <v xml:space="preserve">E </v>
      </c>
      <c r="O229" s="19">
        <f t="shared" ca="1" si="36"/>
        <v>5</v>
      </c>
      <c r="P229" s="9" t="str">
        <f t="shared" ca="1" si="40"/>
        <v>E</v>
      </c>
      <c r="Q229" s="9">
        <f t="shared" ca="1" si="41"/>
        <v>5</v>
      </c>
      <c r="R229" s="9" t="str">
        <f t="shared" ca="1" si="37"/>
        <v>E5</v>
      </c>
      <c r="S229" t="str" cm="1">
        <f t="array" ref="S229">IF(ISBLANK(C229),"",IFERROR(INDEX(ListeSeries!$A$2:$A$1045, MATCH(1, (DatasScan!G229=ListeSeries!$B$2:$B$1045) * (DatasScan!H229&gt;=ListeSeries!$D$2:$D$1045) * (DatasScan!H229&lt;=ListeSeries!$E$2:$E$1045), 0)), "no match"))</f>
        <v>ZAMLI</v>
      </c>
      <c r="T229" s="7" t="str" cm="1">
        <f t="array" ref="T229">IF(ISBLANK(C229),"",IFERROR(INDEX(ListeSeries!$C$2:$C$1045, MATCH(1, (DatasScan!G229=ListeSeries!$B$2:$B$1045) * (DatasScan!H229&gt;=ListeSeries!$D$2:$D$1045) * (DatasScan!H229&lt;=ListeSeries!$E$2:$E$1045), 0)), "no match"))</f>
        <v>ZAMLI 2</v>
      </c>
      <c r="U229" s="11" t="str" cm="1">
        <f t="array" ref="U229">IF(ISBLANK(C229),"",IFERROR(INDEX(ListeSeries!$F$2:$F$1045, MATCH(1, (DatasScan!G229=ListeSeries!$B$2:$B$1045) * (DatasScan!H229&gt;=ListeSeries!$D$2:$D$1045) * (DatasScan!H229&lt;=ListeSeries!$E$2:$E$1045), 0)), "no match"))</f>
        <v>30-34</v>
      </c>
    </row>
    <row r="230" spans="1:21" x14ac:dyDescent="0.25">
      <c r="A230" s="6" t="str">
        <f t="shared" si="38"/>
        <v>2</v>
      </c>
      <c r="B230" s="272" t="s">
        <v>970</v>
      </c>
      <c r="C230" s="206" t="s">
        <v>1545</v>
      </c>
      <c r="D230" s="8">
        <v>1</v>
      </c>
      <c r="F230" s="7" t="str">
        <f t="shared" si="39"/>
        <v>857220250722E 7</v>
      </c>
      <c r="G230" s="21" t="str">
        <f>IF(ISBLANK(C230),"",_xlfn.XLOOKUP(_xlfn.XLOOKUP(VALUE(LEFT(C230,4)),Souches!$B$2:$B$15000,Souches!$E$2:$E$15000),Varietes!$B$2:$B$500,Varietes!$C$2:$C$500))</f>
        <v>AMZLY</v>
      </c>
      <c r="H230" s="19">
        <f>IF(ISBLANK(C230),"",_xlfn.XLOOKUP(VALUE(LEFT(C230,4)),Souches!$B$2:$B$15000,Souches!$D$2:$D$15000))</f>
        <v>32</v>
      </c>
      <c r="I230" s="10">
        <f t="shared" si="33"/>
        <v>45860</v>
      </c>
      <c r="J230" s="19">
        <f>IF(I230="","",INT(('ObjProd (2)'!$C$25-I230)/7 * (ABS('ObjProd (2)'!$C$25-I230)&gt;=7)))</f>
        <v>8</v>
      </c>
      <c r="K230" s="10" t="str">
        <f>IF(I230="","",
IF(AND(DATEDIF(I230,'ObjProd (2)'!$C$25,"y")=0,DATEDIF(I230,'ObjProd (2)'!$C$25,"ym")=0,
   INT(('ObjProd (2)'!$C$25-EDATE(I230,DATEDIF(I230,'ObjProd (2)'!$C$25,"y")*12+DATEDIF(I230,'ObjProd (2)'!$C$25,"ym")))/7)=0),
   "&lt; 1 sem.",
   IF(DATEDIF(I230,'ObjProd (2)'!$C$25,"y")&gt;0,DATEDIF(I230,'ObjProd (2)'!$C$25,"y") &amp; " " &amp; IF(DATEDIF(I230,'ObjProd (2)'!$C$25,"y")=1,"an ","ans "),"") &amp;
   IF(DATEDIF(I230,'ObjProd (2)'!$C$25,"ym")&gt;0,DATEDIF(I230,'ObjProd (2)'!$C$25,"ym") &amp; " mois ", "") &amp;
   IF(INT(('ObjProd (2)'!$C$25-EDATE(I230,DATEDIF(I230,'ObjProd (2)'!$C$25,"y")*12+DATEDIF(I230,'ObjProd (2)'!$C$25,"ym")))/7)&gt;0,
      INT(('ObjProd (2)'!$C$25-EDATE(I230,DATEDIF(I230,'ObjProd (2)'!$C$25,"y")*12+DATEDIF(I230,'ObjProd (2)'!$C$25,"ym")))/7) &amp; " sem.",
      "")
)
)</f>
        <v>1 mois 3 sem.</v>
      </c>
      <c r="L230" s="11" t="str">
        <f t="shared" si="34"/>
        <v xml:space="preserve">E 7 </v>
      </c>
      <c r="M230" s="9">
        <f t="shared" si="35"/>
        <v>14</v>
      </c>
      <c r="N230" s="9" t="str" cm="1">
        <f t="array" aca="1" ref="N230" ca="1">LEFT(L230, IF(ISNUMBER(SUBSTITUTE(_xludf.MID(L230, 2, 1), ".", ",")), 1, 2))</f>
        <v xml:space="preserve">E </v>
      </c>
      <c r="O230" s="19">
        <f t="shared" ca="1" si="36"/>
        <v>7</v>
      </c>
      <c r="P230" s="9" t="str">
        <f t="shared" ca="1" si="40"/>
        <v>E</v>
      </c>
      <c r="Q230" s="9" t="str">
        <f t="shared" ca="1" si="41"/>
        <v>7+</v>
      </c>
      <c r="R230" s="9" t="str">
        <f t="shared" ca="1" si="37"/>
        <v>E7+</v>
      </c>
      <c r="S230" t="str" cm="1">
        <f t="array" ref="S230">IF(ISBLANK(C230),"",IFERROR(INDEX(ListeSeries!$A$2:$A$1045, MATCH(1, (DatasScan!G230=ListeSeries!$B$2:$B$1045) * (DatasScan!H230&gt;=ListeSeries!$D$2:$D$1045) * (DatasScan!H230&lt;=ListeSeries!$E$2:$E$1045), 0)), "no match"))</f>
        <v>ZAMLI</v>
      </c>
      <c r="T230" s="7" t="str" cm="1">
        <f t="array" ref="T230">IF(ISBLANK(C230),"",IFERROR(INDEX(ListeSeries!$C$2:$C$1045, MATCH(1, (DatasScan!G230=ListeSeries!$B$2:$B$1045) * (DatasScan!H230&gt;=ListeSeries!$D$2:$D$1045) * (DatasScan!H230&lt;=ListeSeries!$E$2:$E$1045), 0)), "no match"))</f>
        <v>ZAMLI 2</v>
      </c>
      <c r="U230" s="11" t="str" cm="1">
        <f t="array" ref="U230">IF(ISBLANK(C230),"",IFERROR(INDEX(ListeSeries!$F$2:$F$1045, MATCH(1, (DatasScan!G230=ListeSeries!$B$2:$B$1045) * (DatasScan!H230&gt;=ListeSeries!$D$2:$D$1045) * (DatasScan!H230&lt;=ListeSeries!$E$2:$E$1045), 0)), "no match"))</f>
        <v>30-34</v>
      </c>
    </row>
    <row r="231" spans="1:21" x14ac:dyDescent="0.25">
      <c r="A231" s="6" t="str">
        <f t="shared" si="38"/>
        <v>2</v>
      </c>
      <c r="B231" s="272" t="s">
        <v>970</v>
      </c>
      <c r="C231" s="206" t="s">
        <v>1547</v>
      </c>
      <c r="D231" s="8">
        <v>1</v>
      </c>
      <c r="E231" s="11">
        <v>7</v>
      </c>
      <c r="F231" s="7" t="str">
        <f t="shared" si="39"/>
        <v>867420250820E 5</v>
      </c>
      <c r="G231" s="21" t="str">
        <f>IF(ISBLANK(C231),"",_xlfn.XLOOKUP(_xlfn.XLOOKUP(VALUE(LEFT(C231,4)),Souches!$B$2:$B$15000,Souches!$E$2:$E$15000),Varietes!$B$2:$B$500,Varietes!$C$2:$C$500))</f>
        <v>AMZLY</v>
      </c>
      <c r="H231" s="19">
        <f>IF(ISBLANK(C231),"",_xlfn.XLOOKUP(VALUE(LEFT(C231,4)),Souches!$B$2:$B$15000,Souches!$D$2:$D$15000))</f>
        <v>38</v>
      </c>
      <c r="I231" s="10">
        <f t="shared" si="33"/>
        <v>45889</v>
      </c>
      <c r="J231" s="19">
        <f>IF(I231="","",INT(('ObjProd (2)'!$C$25-I231)/7 * (ABS('ObjProd (2)'!$C$25-I231)&gt;=7)))</f>
        <v>4</v>
      </c>
      <c r="K231" s="10" t="str">
        <f>IF(I231="","",
IF(AND(DATEDIF(I231,'ObjProd (2)'!$C$25,"y")=0,DATEDIF(I231,'ObjProd (2)'!$C$25,"ym")=0,
   INT(('ObjProd (2)'!$C$25-EDATE(I231,DATEDIF(I231,'ObjProd (2)'!$C$25,"y")*12+DATEDIF(I231,'ObjProd (2)'!$C$25,"ym")))/7)=0),
   "&lt; 1 sem.",
   IF(DATEDIF(I231,'ObjProd (2)'!$C$25,"y")&gt;0,DATEDIF(I231,'ObjProd (2)'!$C$25,"y") &amp; " " &amp; IF(DATEDIF(I231,'ObjProd (2)'!$C$25,"y")=1,"an ","ans "),"") &amp;
   IF(DATEDIF(I231,'ObjProd (2)'!$C$25,"ym")&gt;0,DATEDIF(I231,'ObjProd (2)'!$C$25,"ym") &amp; " mois ", "") &amp;
   IF(INT(('ObjProd (2)'!$C$25-EDATE(I231,DATEDIF(I231,'ObjProd (2)'!$C$25,"y")*12+DATEDIF(I231,'ObjProd (2)'!$C$25,"ym")))/7)&gt;0,
      INT(('ObjProd (2)'!$C$25-EDATE(I231,DATEDIF(I231,'ObjProd (2)'!$C$25,"y")*12+DATEDIF(I231,'ObjProd (2)'!$C$25,"ym")))/7) &amp; " sem.",
      "")
)
)</f>
        <v>4 sem.</v>
      </c>
      <c r="L231" s="11" t="str">
        <f t="shared" si="34"/>
        <v xml:space="preserve">E 5 </v>
      </c>
      <c r="M231" s="9">
        <f t="shared" si="35"/>
        <v>21</v>
      </c>
      <c r="N231" s="9" t="str" cm="1">
        <f t="array" aca="1" ref="N231" ca="1">LEFT(L231, IF(ISNUMBER(SUBSTITUTE(_xludf.MID(L231, 2, 1), ".", ",")), 1, 2))</f>
        <v xml:space="preserve">E </v>
      </c>
      <c r="O231" s="19">
        <f t="shared" ca="1" si="36"/>
        <v>5</v>
      </c>
      <c r="P231" s="9" t="str">
        <f t="shared" ca="1" si="40"/>
        <v>E</v>
      </c>
      <c r="Q231" s="9">
        <f t="shared" ca="1" si="41"/>
        <v>5</v>
      </c>
      <c r="R231" s="9" t="str">
        <f t="shared" ca="1" si="37"/>
        <v>E5</v>
      </c>
      <c r="S231" t="str" cm="1">
        <f t="array" ref="S231">IF(ISBLANK(C231),"",IFERROR(INDEX(ListeSeries!$A$2:$A$1045, MATCH(1, (DatasScan!G231=ListeSeries!$B$2:$B$1045) * (DatasScan!H231&gt;=ListeSeries!$D$2:$D$1045) * (DatasScan!H231&lt;=ListeSeries!$E$2:$E$1045), 0)), "no match"))</f>
        <v>ZAMLI</v>
      </c>
      <c r="T231" s="7" t="str" cm="1">
        <f t="array" ref="T231">IF(ISBLANK(C231),"",IFERROR(INDEX(ListeSeries!$C$2:$C$1045, MATCH(1, (DatasScan!G231=ListeSeries!$B$2:$B$1045) * (DatasScan!H231&gt;=ListeSeries!$D$2:$D$1045) * (DatasScan!H231&lt;=ListeSeries!$E$2:$E$1045), 0)), "no match"))</f>
        <v>ZAMLI 3</v>
      </c>
      <c r="U231" s="11" t="str" cm="1">
        <f t="array" ref="U231">IF(ISBLANK(C231),"",IFERROR(INDEX(ListeSeries!$F$2:$F$1045, MATCH(1, (DatasScan!G231=ListeSeries!$B$2:$B$1045) * (DatasScan!H231&gt;=ListeSeries!$D$2:$D$1045) * (DatasScan!H231&lt;=ListeSeries!$E$2:$E$1045), 0)), "no match"))</f>
        <v>35-40</v>
      </c>
    </row>
    <row r="232" spans="1:21" x14ac:dyDescent="0.25">
      <c r="A232" s="6" t="str">
        <f t="shared" si="38"/>
        <v>2</v>
      </c>
      <c r="B232" s="272" t="s">
        <v>970</v>
      </c>
      <c r="C232" s="206" t="s">
        <v>1606</v>
      </c>
      <c r="E232" s="6">
        <v>7</v>
      </c>
      <c r="F232" s="7" t="str">
        <f t="shared" si="39"/>
        <v>857420250820E 5</v>
      </c>
      <c r="G232" s="21" t="str">
        <f>IF(ISBLANK(C232),"",_xlfn.XLOOKUP(_xlfn.XLOOKUP(VALUE(LEFT(C232,4)),Souches!$B$2:$B$15000,Souches!$E$2:$E$15000),Varietes!$B$2:$B$500,Varietes!$C$2:$C$500))</f>
        <v>AMZLY</v>
      </c>
      <c r="H232" s="19">
        <f>IF(ISBLANK(C232),"",_xlfn.XLOOKUP(VALUE(LEFT(C232,4)),Souches!$B$2:$B$15000,Souches!$D$2:$D$15000))</f>
        <v>34</v>
      </c>
      <c r="I232" s="10">
        <f t="shared" si="33"/>
        <v>45889</v>
      </c>
      <c r="J232" s="19">
        <f>IF(I232="","",INT(('ObjProd (2)'!$C$25-I232)/7 * (ABS('ObjProd (2)'!$C$25-I232)&gt;=7)))</f>
        <v>4</v>
      </c>
      <c r="K232" s="10" t="str">
        <f>IF(I232="","",
IF(AND(DATEDIF(I232,'ObjProd (2)'!$C$25,"y")=0,DATEDIF(I232,'ObjProd (2)'!$C$25,"ym")=0,
   INT(('ObjProd (2)'!$C$25-EDATE(I232,DATEDIF(I232,'ObjProd (2)'!$C$25,"y")*12+DATEDIF(I232,'ObjProd (2)'!$C$25,"ym")))/7)=0),
   "&lt; 1 sem.",
   IF(DATEDIF(I232,'ObjProd (2)'!$C$25,"y")&gt;0,DATEDIF(I232,'ObjProd (2)'!$C$25,"y") &amp; " " &amp; IF(DATEDIF(I232,'ObjProd (2)'!$C$25,"y")=1,"an ","ans "),"") &amp;
   IF(DATEDIF(I232,'ObjProd (2)'!$C$25,"ym")&gt;0,DATEDIF(I232,'ObjProd (2)'!$C$25,"ym") &amp; " mois ", "") &amp;
   IF(INT(('ObjProd (2)'!$C$25-EDATE(I232,DATEDIF(I232,'ObjProd (2)'!$C$25,"y")*12+DATEDIF(I232,'ObjProd (2)'!$C$25,"ym")))/7)&gt;0,
      INT(('ObjProd (2)'!$C$25-EDATE(I232,DATEDIF(I232,'ObjProd (2)'!$C$25,"y")*12+DATEDIF(I232,'ObjProd (2)'!$C$25,"ym")))/7) &amp; " sem.",
      "")
)
)</f>
        <v>4 sem.</v>
      </c>
      <c r="L232" s="11" t="str">
        <f t="shared" si="34"/>
        <v xml:space="preserve">E 5 </v>
      </c>
      <c r="M232" s="9">
        <f t="shared" si="35"/>
        <v>7</v>
      </c>
      <c r="N232" s="9" t="str" cm="1">
        <f t="array" aca="1" ref="N232" ca="1">LEFT(L232, IF(ISNUMBER(SUBSTITUTE(_xludf.MID(L232, 2, 1), ".", ",")), 1, 2))</f>
        <v xml:space="preserve">E </v>
      </c>
      <c r="O232" s="19">
        <f t="shared" ca="1" si="36"/>
        <v>5</v>
      </c>
      <c r="P232" s="9" t="str">
        <f t="shared" ca="1" si="40"/>
        <v>E</v>
      </c>
      <c r="Q232" s="9">
        <f t="shared" ca="1" si="41"/>
        <v>5</v>
      </c>
      <c r="R232" s="9" t="str">
        <f t="shared" ca="1" si="37"/>
        <v>E5</v>
      </c>
      <c r="S232" t="str" cm="1">
        <f t="array" ref="S232">IF(ISBLANK(C232),"",IFERROR(INDEX(ListeSeries!$A$2:$A$1045, MATCH(1, (DatasScan!G232=ListeSeries!$B$2:$B$1045) * (DatasScan!H232&gt;=ListeSeries!$D$2:$D$1045) * (DatasScan!H232&lt;=ListeSeries!$E$2:$E$1045), 0)), "no match"))</f>
        <v>ZAMLI</v>
      </c>
      <c r="T232" s="7" t="str" cm="1">
        <f t="array" ref="T232">IF(ISBLANK(C232),"",IFERROR(INDEX(ListeSeries!$C$2:$C$1045, MATCH(1, (DatasScan!G232=ListeSeries!$B$2:$B$1045) * (DatasScan!H232&gt;=ListeSeries!$D$2:$D$1045) * (DatasScan!H232&lt;=ListeSeries!$E$2:$E$1045), 0)), "no match"))</f>
        <v>ZAMLI 2</v>
      </c>
      <c r="U232" s="11" t="str" cm="1">
        <f t="array" ref="U232">IF(ISBLANK(C232),"",IFERROR(INDEX(ListeSeries!$F$2:$F$1045, MATCH(1, (DatasScan!G232=ListeSeries!$B$2:$B$1045) * (DatasScan!H232&gt;=ListeSeries!$D$2:$D$1045) * (DatasScan!H232&lt;=ListeSeries!$E$2:$E$1045), 0)), "no match"))</f>
        <v>30-34</v>
      </c>
    </row>
    <row r="233" spans="1:21" x14ac:dyDescent="0.25">
      <c r="A233" s="6" t="str">
        <f t="shared" si="38"/>
        <v>2</v>
      </c>
      <c r="B233" s="272" t="s">
        <v>970</v>
      </c>
      <c r="C233" s="206" t="s">
        <v>3343</v>
      </c>
      <c r="D233" s="8">
        <v>1</v>
      </c>
      <c r="E233" s="6">
        <v>2</v>
      </c>
      <c r="F233" s="7" t="str">
        <f t="shared" si="39"/>
        <v>869820250821E 3</v>
      </c>
      <c r="G233" s="21" t="str">
        <f>IF(ISBLANK(C233),"",_xlfn.XLOOKUP(_xlfn.XLOOKUP(VALUE(LEFT(C233,4)),Souches!$B$2:$B$15000,Souches!$E$2:$E$15000),Varietes!$B$2:$B$500,Varietes!$C$2:$C$500))</f>
        <v>AMZLY</v>
      </c>
      <c r="H233" s="19">
        <f>IF(ISBLANK(C233),"",_xlfn.XLOOKUP(VALUE(LEFT(C233,4)),Souches!$B$2:$B$15000,Souches!$D$2:$D$15000))</f>
        <v>2306</v>
      </c>
      <c r="I233" s="10">
        <f t="shared" si="33"/>
        <v>45890</v>
      </c>
      <c r="J233" s="19">
        <f>IF(I233="","",INT(('ObjProd (2)'!$C$25-I233)/7 * (ABS('ObjProd (2)'!$C$25-I233)&gt;=7)))</f>
        <v>4</v>
      </c>
      <c r="K233" s="10" t="str">
        <f>IF(I233="","",
IF(AND(DATEDIF(I233,'ObjProd (2)'!$C$25,"y")=0,DATEDIF(I233,'ObjProd (2)'!$C$25,"ym")=0,
   INT(('ObjProd (2)'!$C$25-EDATE(I233,DATEDIF(I233,'ObjProd (2)'!$C$25,"y")*12+DATEDIF(I233,'ObjProd (2)'!$C$25,"ym")))/7)=0),
   "&lt; 1 sem.",
   IF(DATEDIF(I233,'ObjProd (2)'!$C$25,"y")&gt;0,DATEDIF(I233,'ObjProd (2)'!$C$25,"y") &amp; " " &amp; IF(DATEDIF(I233,'ObjProd (2)'!$C$25,"y")=1,"an ","ans "),"") &amp;
   IF(DATEDIF(I233,'ObjProd (2)'!$C$25,"ym")&gt;0,DATEDIF(I233,'ObjProd (2)'!$C$25,"ym") &amp; " mois ", "") &amp;
   IF(INT(('ObjProd (2)'!$C$25-EDATE(I233,DATEDIF(I233,'ObjProd (2)'!$C$25,"y")*12+DATEDIF(I233,'ObjProd (2)'!$C$25,"ym")))/7)&gt;0,
      INT(('ObjProd (2)'!$C$25-EDATE(I233,DATEDIF(I233,'ObjProd (2)'!$C$25,"y")*12+DATEDIF(I233,'ObjProd (2)'!$C$25,"ym")))/7) &amp; " sem.",
      "")
)
)</f>
        <v>4 sem.</v>
      </c>
      <c r="L233" s="11" t="str">
        <f t="shared" si="34"/>
        <v xml:space="preserve">E 3 </v>
      </c>
      <c r="M233" s="9">
        <f t="shared" si="35"/>
        <v>16</v>
      </c>
      <c r="N233" s="9" t="str" cm="1">
        <f t="array" aca="1" ref="N233" ca="1">LEFT(L233, IF(ISNUMBER(SUBSTITUTE(_xludf.MID(L233, 2, 1), ".", ",")), 1, 2))</f>
        <v xml:space="preserve">E </v>
      </c>
      <c r="O233" s="19">
        <f t="shared" ca="1" si="36"/>
        <v>3</v>
      </c>
      <c r="P233" s="9" t="str">
        <f t="shared" ca="1" si="40"/>
        <v>E</v>
      </c>
      <c r="Q233" s="9">
        <f t="shared" ca="1" si="41"/>
        <v>3</v>
      </c>
      <c r="R233" s="9" t="str">
        <f t="shared" ca="1" si="37"/>
        <v>E3</v>
      </c>
      <c r="S233" t="str" cm="1">
        <f t="array" ref="S233">IF(ISBLANK(C233),"",IFERROR(INDEX(ListeSeries!$A$2:$A$1045, MATCH(1, (DatasScan!G233=ListeSeries!$B$2:$B$1045) * (DatasScan!H233&gt;=ListeSeries!$D$2:$D$1045) * (DatasScan!H233&lt;=ListeSeries!$E$2:$E$1045), 0)), "no match"))</f>
        <v>ZAMLI</v>
      </c>
      <c r="T233" s="7" t="str" cm="1">
        <f t="array" ref="T233">IF(ISBLANK(C233),"",IFERROR(INDEX(ListeSeries!$C$2:$C$1045, MATCH(1, (DatasScan!G233=ListeSeries!$B$2:$B$1045) * (DatasScan!H233&gt;=ListeSeries!$D$2:$D$1045) * (DatasScan!H233&lt;=ListeSeries!$E$2:$E$1045), 0)), "no match"))</f>
        <v>ZAMLI 4</v>
      </c>
      <c r="U233" s="11" cm="1">
        <f t="array" ref="U233">IF(ISBLANK(C233),"",IFERROR(INDEX(ListeSeries!$F$2:$F$1045, MATCH(1, (DatasScan!G233=ListeSeries!$B$2:$B$1045) * (DatasScan!H233&gt;=ListeSeries!$D$2:$D$1045) * (DatasScan!H233&lt;=ListeSeries!$E$2:$E$1045), 0)), "no match"))</f>
        <v>2306</v>
      </c>
    </row>
    <row r="234" spans="1:21" x14ac:dyDescent="0.25">
      <c r="A234" s="6" t="str">
        <f t="shared" si="38"/>
        <v>2</v>
      </c>
      <c r="B234" s="272" t="s">
        <v>970</v>
      </c>
      <c r="C234" s="206" t="s">
        <v>3344</v>
      </c>
      <c r="D234" s="8">
        <v>2</v>
      </c>
      <c r="E234" s="6">
        <v>5</v>
      </c>
      <c r="F234" s="7" t="str">
        <f t="shared" si="39"/>
        <v>857220250821E 7</v>
      </c>
      <c r="G234" s="21" t="str">
        <f>IF(ISBLANK(C234),"",_xlfn.XLOOKUP(_xlfn.XLOOKUP(VALUE(LEFT(C234,4)),Souches!$B$2:$B$15000,Souches!$E$2:$E$15000),Varietes!$B$2:$B$500,Varietes!$C$2:$C$500))</f>
        <v>AMZLY</v>
      </c>
      <c r="H234" s="19">
        <f>IF(ISBLANK(C234),"",_xlfn.XLOOKUP(VALUE(LEFT(C234,4)),Souches!$B$2:$B$15000,Souches!$D$2:$D$15000))</f>
        <v>32</v>
      </c>
      <c r="I234" s="10">
        <f t="shared" si="33"/>
        <v>45890</v>
      </c>
      <c r="J234" s="19">
        <f>IF(I234="","",INT(('ObjProd (2)'!$C$25-I234)/7 * (ABS('ObjProd (2)'!$C$25-I234)&gt;=7)))</f>
        <v>4</v>
      </c>
      <c r="K234" s="10" t="str">
        <f>IF(I234="","",
IF(AND(DATEDIF(I234,'ObjProd (2)'!$C$25,"y")=0,DATEDIF(I234,'ObjProd (2)'!$C$25,"ym")=0,
   INT(('ObjProd (2)'!$C$25-EDATE(I234,DATEDIF(I234,'ObjProd (2)'!$C$25,"y")*12+DATEDIF(I234,'ObjProd (2)'!$C$25,"ym")))/7)=0),
   "&lt; 1 sem.",
   IF(DATEDIF(I234,'ObjProd (2)'!$C$25,"y")&gt;0,DATEDIF(I234,'ObjProd (2)'!$C$25,"y") &amp; " " &amp; IF(DATEDIF(I234,'ObjProd (2)'!$C$25,"y")=1,"an ","ans "),"") &amp;
   IF(DATEDIF(I234,'ObjProd (2)'!$C$25,"ym")&gt;0,DATEDIF(I234,'ObjProd (2)'!$C$25,"ym") &amp; " mois ", "") &amp;
   IF(INT(('ObjProd (2)'!$C$25-EDATE(I234,DATEDIF(I234,'ObjProd (2)'!$C$25,"y")*12+DATEDIF(I234,'ObjProd (2)'!$C$25,"ym")))/7)&gt;0,
      INT(('ObjProd (2)'!$C$25-EDATE(I234,DATEDIF(I234,'ObjProd (2)'!$C$25,"y")*12+DATEDIF(I234,'ObjProd (2)'!$C$25,"ym")))/7) &amp; " sem.",
      "")
)
)</f>
        <v>4 sem.</v>
      </c>
      <c r="L234" s="11" t="str">
        <f t="shared" si="34"/>
        <v xml:space="preserve">E 7 </v>
      </c>
      <c r="M234" s="9">
        <f t="shared" si="35"/>
        <v>33</v>
      </c>
      <c r="N234" s="9" t="str" cm="1">
        <f t="array" aca="1" ref="N234" ca="1">LEFT(L234, IF(ISNUMBER(SUBSTITUTE(_xludf.MID(L234, 2, 1), ".", ",")), 1, 2))</f>
        <v xml:space="preserve">E </v>
      </c>
      <c r="O234" s="19">
        <f t="shared" ca="1" si="36"/>
        <v>7</v>
      </c>
      <c r="P234" s="9" t="str">
        <f t="shared" ca="1" si="40"/>
        <v>E</v>
      </c>
      <c r="Q234" s="9" t="str">
        <f t="shared" ca="1" si="41"/>
        <v>7+</v>
      </c>
      <c r="R234" s="9" t="str">
        <f t="shared" ca="1" si="37"/>
        <v>E7+</v>
      </c>
      <c r="S234" t="str" cm="1">
        <f t="array" ref="S234">IF(ISBLANK(C234),"",IFERROR(INDEX(ListeSeries!$A$2:$A$1045, MATCH(1, (DatasScan!G234=ListeSeries!$B$2:$B$1045) * (DatasScan!H234&gt;=ListeSeries!$D$2:$D$1045) * (DatasScan!H234&lt;=ListeSeries!$E$2:$E$1045), 0)), "no match"))</f>
        <v>ZAMLI</v>
      </c>
      <c r="T234" s="7" t="str" cm="1">
        <f t="array" ref="T234">IF(ISBLANK(C234),"",IFERROR(INDEX(ListeSeries!$C$2:$C$1045, MATCH(1, (DatasScan!G234=ListeSeries!$B$2:$B$1045) * (DatasScan!H234&gt;=ListeSeries!$D$2:$D$1045) * (DatasScan!H234&lt;=ListeSeries!$E$2:$E$1045), 0)), "no match"))</f>
        <v>ZAMLI 2</v>
      </c>
      <c r="U234" s="11" t="str" cm="1">
        <f t="array" ref="U234">IF(ISBLANK(C234),"",IFERROR(INDEX(ListeSeries!$F$2:$F$1045, MATCH(1, (DatasScan!G234=ListeSeries!$B$2:$B$1045) * (DatasScan!H234&gt;=ListeSeries!$D$2:$D$1045) * (DatasScan!H234&lt;=ListeSeries!$E$2:$E$1045), 0)), "no match"))</f>
        <v>30-34</v>
      </c>
    </row>
    <row r="235" spans="1:21" x14ac:dyDescent="0.25">
      <c r="A235" s="6" t="str">
        <f t="shared" si="38"/>
        <v>2</v>
      </c>
      <c r="B235" s="272" t="s">
        <v>970</v>
      </c>
      <c r="C235" s="206" t="s">
        <v>3345</v>
      </c>
      <c r="D235" s="8">
        <v>1</v>
      </c>
      <c r="E235" s="6">
        <v>4</v>
      </c>
      <c r="F235" s="7" t="str">
        <f t="shared" si="39"/>
        <v>869820250903EA3</v>
      </c>
      <c r="G235" s="21" t="str">
        <f>IF(ISBLANK(C235),"",_xlfn.XLOOKUP(_xlfn.XLOOKUP(VALUE(LEFT(C235,4)),Souches!$B$2:$B$15000,Souches!$E$2:$E$15000),Varietes!$B$2:$B$500,Varietes!$C$2:$C$500))</f>
        <v>AMZLY</v>
      </c>
      <c r="H235" s="19">
        <f>IF(ISBLANK(C235),"",_xlfn.XLOOKUP(VALUE(LEFT(C235,4)),Souches!$B$2:$B$15000,Souches!$D$2:$D$15000))</f>
        <v>2306</v>
      </c>
      <c r="I235" s="10">
        <f t="shared" si="33"/>
        <v>45903</v>
      </c>
      <c r="J235" s="19">
        <f>IF(I235="","",INT(('ObjProd (2)'!$C$25-I235)/7 * (ABS('ObjProd (2)'!$C$25-I235)&gt;=7)))</f>
        <v>2</v>
      </c>
      <c r="K235" s="10" t="str">
        <f>IF(I235="","",
IF(AND(DATEDIF(I235,'ObjProd (2)'!$C$25,"y")=0,DATEDIF(I235,'ObjProd (2)'!$C$25,"ym")=0,
   INT(('ObjProd (2)'!$C$25-EDATE(I235,DATEDIF(I235,'ObjProd (2)'!$C$25,"y")*12+DATEDIF(I235,'ObjProd (2)'!$C$25,"ym")))/7)=0),
   "&lt; 1 sem.",
   IF(DATEDIF(I235,'ObjProd (2)'!$C$25,"y")&gt;0,DATEDIF(I235,'ObjProd (2)'!$C$25,"y") &amp; " " &amp; IF(DATEDIF(I235,'ObjProd (2)'!$C$25,"y")=1,"an ","ans "),"") &amp;
   IF(DATEDIF(I235,'ObjProd (2)'!$C$25,"ym")&gt;0,DATEDIF(I235,'ObjProd (2)'!$C$25,"ym") &amp; " mois ", "") &amp;
   IF(INT(('ObjProd (2)'!$C$25-EDATE(I235,DATEDIF(I235,'ObjProd (2)'!$C$25,"y")*12+DATEDIF(I235,'ObjProd (2)'!$C$25,"ym")))/7)&gt;0,
      INT(('ObjProd (2)'!$C$25-EDATE(I235,DATEDIF(I235,'ObjProd (2)'!$C$25,"y")*12+DATEDIF(I235,'ObjProd (2)'!$C$25,"ym")))/7) &amp; " sem.",
      "")
)
)</f>
        <v>2 sem.</v>
      </c>
      <c r="L235" s="11" t="str">
        <f t="shared" si="34"/>
        <v xml:space="preserve">EA3 </v>
      </c>
      <c r="M235" s="9">
        <f t="shared" si="35"/>
        <v>18</v>
      </c>
      <c r="N235" s="9" t="str" cm="1">
        <f t="array" aca="1" ref="N235" ca="1">LEFT(L235, IF(ISNUMBER(SUBSTITUTE(_xludf.MID(L235, 2, 1), ".", ",")), 1, 2))</f>
        <v>EA</v>
      </c>
      <c r="O235" s="19">
        <f t="shared" ca="1" si="36"/>
        <v>3</v>
      </c>
      <c r="P235" s="9" t="str">
        <f t="shared" ca="1" si="40"/>
        <v>E</v>
      </c>
      <c r="Q235" s="9">
        <f t="shared" ca="1" si="41"/>
        <v>3</v>
      </c>
      <c r="R235" s="9" t="str">
        <f t="shared" ca="1" si="37"/>
        <v>E3</v>
      </c>
      <c r="S235" t="str" cm="1">
        <f t="array" ref="S235">IF(ISBLANK(C235),"",IFERROR(INDEX(ListeSeries!$A$2:$A$1045, MATCH(1, (DatasScan!G235=ListeSeries!$B$2:$B$1045) * (DatasScan!H235&gt;=ListeSeries!$D$2:$D$1045) * (DatasScan!H235&lt;=ListeSeries!$E$2:$E$1045), 0)), "no match"))</f>
        <v>ZAMLI</v>
      </c>
      <c r="T235" s="7" t="str" cm="1">
        <f t="array" ref="T235">IF(ISBLANK(C235),"",IFERROR(INDEX(ListeSeries!$C$2:$C$1045, MATCH(1, (DatasScan!G235=ListeSeries!$B$2:$B$1045) * (DatasScan!H235&gt;=ListeSeries!$D$2:$D$1045) * (DatasScan!H235&lt;=ListeSeries!$E$2:$E$1045), 0)), "no match"))</f>
        <v>ZAMLI 4</v>
      </c>
      <c r="U235" s="11" cm="1">
        <f t="array" ref="U235">IF(ISBLANK(C235),"",IFERROR(INDEX(ListeSeries!$F$2:$F$1045, MATCH(1, (DatasScan!G235=ListeSeries!$B$2:$B$1045) * (DatasScan!H235&gt;=ListeSeries!$D$2:$D$1045) * (DatasScan!H235&lt;=ListeSeries!$E$2:$E$1045), 0)), "no match"))</f>
        <v>2306</v>
      </c>
    </row>
    <row r="236" spans="1:21" x14ac:dyDescent="0.25">
      <c r="A236" s="6" t="str">
        <f t="shared" si="38"/>
        <v>2</v>
      </c>
      <c r="B236" s="272" t="s">
        <v>970</v>
      </c>
      <c r="C236" s="206" t="s">
        <v>1556</v>
      </c>
      <c r="D236" s="8">
        <v>1</v>
      </c>
      <c r="E236" s="6">
        <v>1</v>
      </c>
      <c r="F236" s="7" t="str">
        <f t="shared" si="39"/>
        <v>869820250801EA3</v>
      </c>
      <c r="G236" s="21" t="str">
        <f>IF(ISBLANK(C236),"",_xlfn.XLOOKUP(_xlfn.XLOOKUP(VALUE(LEFT(C236,4)),Souches!$B$2:$B$15000,Souches!$E$2:$E$15000),Varietes!$B$2:$B$500,Varietes!$C$2:$C$500))</f>
        <v>AMZLY</v>
      </c>
      <c r="H236" s="19">
        <f>IF(ISBLANK(C236),"",_xlfn.XLOOKUP(VALUE(LEFT(C236,4)),Souches!$B$2:$B$15000,Souches!$D$2:$D$15000))</f>
        <v>2306</v>
      </c>
      <c r="I236" s="10">
        <f t="shared" si="33"/>
        <v>45870</v>
      </c>
      <c r="J236" s="19">
        <f>IF(I236="","",INT(('ObjProd (2)'!$C$25-I236)/7 * (ABS('ObjProd (2)'!$C$25-I236)&gt;=7)))</f>
        <v>6</v>
      </c>
      <c r="K236" s="10" t="str">
        <f>IF(I236="","",
IF(AND(DATEDIF(I236,'ObjProd (2)'!$C$25,"y")=0,DATEDIF(I236,'ObjProd (2)'!$C$25,"ym")=0,
   INT(('ObjProd (2)'!$C$25-EDATE(I236,DATEDIF(I236,'ObjProd (2)'!$C$25,"y")*12+DATEDIF(I236,'ObjProd (2)'!$C$25,"ym")))/7)=0),
   "&lt; 1 sem.",
   IF(DATEDIF(I236,'ObjProd (2)'!$C$25,"y")&gt;0,DATEDIF(I236,'ObjProd (2)'!$C$25,"y") &amp; " " &amp; IF(DATEDIF(I236,'ObjProd (2)'!$C$25,"y")=1,"an ","ans "),"") &amp;
   IF(DATEDIF(I236,'ObjProd (2)'!$C$25,"ym")&gt;0,DATEDIF(I236,'ObjProd (2)'!$C$25,"ym") &amp; " mois ", "") &amp;
   IF(INT(('ObjProd (2)'!$C$25-EDATE(I236,DATEDIF(I236,'ObjProd (2)'!$C$25,"y")*12+DATEDIF(I236,'ObjProd (2)'!$C$25,"ym")))/7)&gt;0,
      INT(('ObjProd (2)'!$C$25-EDATE(I236,DATEDIF(I236,'ObjProd (2)'!$C$25,"y")*12+DATEDIF(I236,'ObjProd (2)'!$C$25,"ym")))/7) &amp; " sem.",
      "")
)
)</f>
        <v>1 mois 2 sem.</v>
      </c>
      <c r="L236" s="11" t="str">
        <f t="shared" si="34"/>
        <v xml:space="preserve">EA3 </v>
      </c>
      <c r="M236" s="9">
        <f t="shared" si="35"/>
        <v>15</v>
      </c>
      <c r="N236" s="9" t="str" cm="1">
        <f t="array" aca="1" ref="N236" ca="1">LEFT(L236, IF(ISNUMBER(SUBSTITUTE(_xludf.MID(L236, 2, 1), ".", ",")), 1, 2))</f>
        <v>EA</v>
      </c>
      <c r="O236" s="19">
        <f t="shared" ca="1" si="36"/>
        <v>3</v>
      </c>
      <c r="P236" s="9" t="str">
        <f t="shared" ca="1" si="40"/>
        <v>E</v>
      </c>
      <c r="Q236" s="9">
        <f t="shared" ca="1" si="41"/>
        <v>3</v>
      </c>
      <c r="R236" s="9" t="str">
        <f t="shared" ca="1" si="37"/>
        <v>E3</v>
      </c>
      <c r="S236" t="str" cm="1">
        <f t="array" ref="S236">IF(ISBLANK(C236),"",IFERROR(INDEX(ListeSeries!$A$2:$A$1045, MATCH(1, (DatasScan!G236=ListeSeries!$B$2:$B$1045) * (DatasScan!H236&gt;=ListeSeries!$D$2:$D$1045) * (DatasScan!H236&lt;=ListeSeries!$E$2:$E$1045), 0)), "no match"))</f>
        <v>ZAMLI</v>
      </c>
      <c r="T236" s="7" t="str" cm="1">
        <f t="array" ref="T236">IF(ISBLANK(C236),"",IFERROR(INDEX(ListeSeries!$C$2:$C$1045, MATCH(1, (DatasScan!G236=ListeSeries!$B$2:$B$1045) * (DatasScan!H236&gt;=ListeSeries!$D$2:$D$1045) * (DatasScan!H236&lt;=ListeSeries!$E$2:$E$1045), 0)), "no match"))</f>
        <v>ZAMLI 4</v>
      </c>
      <c r="U236" s="11" cm="1">
        <f t="array" ref="U236">IF(ISBLANK(C236),"",IFERROR(INDEX(ListeSeries!$F$2:$F$1045, MATCH(1, (DatasScan!G236=ListeSeries!$B$2:$B$1045) * (DatasScan!H236&gt;=ListeSeries!$D$2:$D$1045) * (DatasScan!H236&lt;=ListeSeries!$E$2:$E$1045), 0)), "no match"))</f>
        <v>2306</v>
      </c>
    </row>
    <row r="237" spans="1:21" x14ac:dyDescent="0.25">
      <c r="A237" s="6" t="str">
        <f t="shared" si="38"/>
        <v>2</v>
      </c>
      <c r="B237" s="272" t="s">
        <v>970</v>
      </c>
      <c r="C237" s="206" t="s">
        <v>1575</v>
      </c>
      <c r="D237" s="208"/>
      <c r="E237" s="6">
        <v>8</v>
      </c>
      <c r="F237" s="7" t="str">
        <f t="shared" si="39"/>
        <v>857220250801E 7</v>
      </c>
      <c r="G237" s="21" t="str">
        <f>IF(ISBLANK(C237),"",_xlfn.XLOOKUP(_xlfn.XLOOKUP(VALUE(LEFT(C237,4)),Souches!$B$2:$B$15000,Souches!$E$2:$E$15000),Varietes!$B$2:$B$500,Varietes!$C$2:$C$500))</f>
        <v>AMZLY</v>
      </c>
      <c r="H237" s="19">
        <f>IF(ISBLANK(C237),"",_xlfn.XLOOKUP(VALUE(LEFT(C237,4)),Souches!$B$2:$B$15000,Souches!$D$2:$D$15000))</f>
        <v>32</v>
      </c>
      <c r="I237" s="10">
        <f t="shared" si="33"/>
        <v>45870</v>
      </c>
      <c r="J237" s="19">
        <f>IF(I237="","",INT(('ObjProd (2)'!$C$25-I237)/7 * (ABS('ObjProd (2)'!$C$25-I237)&gt;=7)))</f>
        <v>6</v>
      </c>
      <c r="K237" s="10" t="str">
        <f>IF(I237="","",
IF(AND(DATEDIF(I237,'ObjProd (2)'!$C$25,"y")=0,DATEDIF(I237,'ObjProd (2)'!$C$25,"ym")=0,
   INT(('ObjProd (2)'!$C$25-EDATE(I237,DATEDIF(I237,'ObjProd (2)'!$C$25,"y")*12+DATEDIF(I237,'ObjProd (2)'!$C$25,"ym")))/7)=0),
   "&lt; 1 sem.",
   IF(DATEDIF(I237,'ObjProd (2)'!$C$25,"y")&gt;0,DATEDIF(I237,'ObjProd (2)'!$C$25,"y") &amp; " " &amp; IF(DATEDIF(I237,'ObjProd (2)'!$C$25,"y")=1,"an ","ans "),"") &amp;
   IF(DATEDIF(I237,'ObjProd (2)'!$C$25,"ym")&gt;0,DATEDIF(I237,'ObjProd (2)'!$C$25,"ym") &amp; " mois ", "") &amp;
   IF(INT(('ObjProd (2)'!$C$25-EDATE(I237,DATEDIF(I237,'ObjProd (2)'!$C$25,"y")*12+DATEDIF(I237,'ObjProd (2)'!$C$25,"ym")))/7)&gt;0,
      INT(('ObjProd (2)'!$C$25-EDATE(I237,DATEDIF(I237,'ObjProd (2)'!$C$25,"y")*12+DATEDIF(I237,'ObjProd (2)'!$C$25,"ym")))/7) &amp; " sem.",
      "")
)
)</f>
        <v>1 mois 2 sem.</v>
      </c>
      <c r="L237" s="11" t="str">
        <f t="shared" si="34"/>
        <v xml:space="preserve">E 7 </v>
      </c>
      <c r="M237" s="9">
        <f t="shared" si="35"/>
        <v>8</v>
      </c>
      <c r="N237" s="9" t="str" cm="1">
        <f t="array" aca="1" ref="N237" ca="1">LEFT(L237, IF(ISNUMBER(SUBSTITUTE(_xludf.MID(L237, 2, 1), ".", ",")), 1, 2))</f>
        <v xml:space="preserve">E </v>
      </c>
      <c r="O237" s="19">
        <f t="shared" ca="1" si="36"/>
        <v>7</v>
      </c>
      <c r="P237" s="9" t="str">
        <f t="shared" ca="1" si="40"/>
        <v>E</v>
      </c>
      <c r="Q237" s="9" t="str">
        <f t="shared" ca="1" si="41"/>
        <v>7+</v>
      </c>
      <c r="R237" s="9" t="str">
        <f t="shared" ca="1" si="37"/>
        <v>E7+</v>
      </c>
      <c r="S237" t="str" cm="1">
        <f t="array" ref="S237">IF(ISBLANK(C237),"",IFERROR(INDEX(ListeSeries!$A$2:$A$1045, MATCH(1, (DatasScan!G237=ListeSeries!$B$2:$B$1045) * (DatasScan!H237&gt;=ListeSeries!$D$2:$D$1045) * (DatasScan!H237&lt;=ListeSeries!$E$2:$E$1045), 0)), "no match"))</f>
        <v>ZAMLI</v>
      </c>
      <c r="T237" s="7" t="str" cm="1">
        <f t="array" ref="T237">IF(ISBLANK(C237),"",IFERROR(INDEX(ListeSeries!$C$2:$C$1045, MATCH(1, (DatasScan!G237=ListeSeries!$B$2:$B$1045) * (DatasScan!H237&gt;=ListeSeries!$D$2:$D$1045) * (DatasScan!H237&lt;=ListeSeries!$E$2:$E$1045), 0)), "no match"))</f>
        <v>ZAMLI 2</v>
      </c>
      <c r="U237" s="11" t="str" cm="1">
        <f t="array" ref="U237">IF(ISBLANK(C237),"",IFERROR(INDEX(ListeSeries!$F$2:$F$1045, MATCH(1, (DatasScan!G237=ListeSeries!$B$2:$B$1045) * (DatasScan!H237&gt;=ListeSeries!$D$2:$D$1045) * (DatasScan!H237&lt;=ListeSeries!$E$2:$E$1045), 0)), "no match"))</f>
        <v>30-34</v>
      </c>
    </row>
    <row r="238" spans="1:21" x14ac:dyDescent="0.25">
      <c r="A238" s="6" t="str">
        <f t="shared" si="38"/>
        <v>2</v>
      </c>
      <c r="B238" s="272" t="s">
        <v>970</v>
      </c>
      <c r="C238" s="206" t="s">
        <v>1551</v>
      </c>
      <c r="E238" s="6">
        <v>11</v>
      </c>
      <c r="F238" s="7" t="str">
        <f t="shared" si="39"/>
        <v>857220250814E 7</v>
      </c>
      <c r="G238" s="21" t="str">
        <f>IF(ISBLANK(C238),"",_xlfn.XLOOKUP(_xlfn.XLOOKUP(VALUE(LEFT(C238,4)),Souches!$B$2:$B$15000,Souches!$E$2:$E$15000),Varietes!$B$2:$B$500,Varietes!$C$2:$C$500))</f>
        <v>AMZLY</v>
      </c>
      <c r="H238" s="19">
        <f>IF(ISBLANK(C238),"",_xlfn.XLOOKUP(VALUE(LEFT(C238,4)),Souches!$B$2:$B$15000,Souches!$D$2:$D$15000))</f>
        <v>32</v>
      </c>
      <c r="I238" s="10">
        <f t="shared" si="33"/>
        <v>45883</v>
      </c>
      <c r="J238" s="19">
        <f>IF(I238="","",INT(('ObjProd (2)'!$C$25-I238)/7 * (ABS('ObjProd (2)'!$C$25-I238)&gt;=7)))</f>
        <v>5</v>
      </c>
      <c r="K238" s="10" t="str">
        <f>IF(I238="","",
IF(AND(DATEDIF(I238,'ObjProd (2)'!$C$25,"y")=0,DATEDIF(I238,'ObjProd (2)'!$C$25,"ym")=0,
   INT(('ObjProd (2)'!$C$25-EDATE(I238,DATEDIF(I238,'ObjProd (2)'!$C$25,"y")*12+DATEDIF(I238,'ObjProd (2)'!$C$25,"ym")))/7)=0),
   "&lt; 1 sem.",
   IF(DATEDIF(I238,'ObjProd (2)'!$C$25,"y")&gt;0,DATEDIF(I238,'ObjProd (2)'!$C$25,"y") &amp; " " &amp; IF(DATEDIF(I238,'ObjProd (2)'!$C$25,"y")=1,"an ","ans "),"") &amp;
   IF(DATEDIF(I238,'ObjProd (2)'!$C$25,"ym")&gt;0,DATEDIF(I238,'ObjProd (2)'!$C$25,"ym") &amp; " mois ", "") &amp;
   IF(INT(('ObjProd (2)'!$C$25-EDATE(I238,DATEDIF(I238,'ObjProd (2)'!$C$25,"y")*12+DATEDIF(I238,'ObjProd (2)'!$C$25,"ym")))/7)&gt;0,
      INT(('ObjProd (2)'!$C$25-EDATE(I238,DATEDIF(I238,'ObjProd (2)'!$C$25,"y")*12+DATEDIF(I238,'ObjProd (2)'!$C$25,"ym")))/7) &amp; " sem.",
      "")
)
)</f>
        <v xml:space="preserve">1 mois </v>
      </c>
      <c r="L238" s="11" t="str">
        <f t="shared" si="34"/>
        <v xml:space="preserve">E 7 </v>
      </c>
      <c r="M238" s="9">
        <f t="shared" si="35"/>
        <v>11</v>
      </c>
      <c r="N238" s="9" t="str" cm="1">
        <f t="array" aca="1" ref="N238" ca="1">LEFT(L238, IF(ISNUMBER(SUBSTITUTE(_xludf.MID(L238, 2, 1), ".", ",")), 1, 2))</f>
        <v xml:space="preserve">E </v>
      </c>
      <c r="O238" s="19">
        <f t="shared" ca="1" si="36"/>
        <v>7</v>
      </c>
      <c r="P238" s="9" t="str">
        <f t="shared" ca="1" si="40"/>
        <v>E</v>
      </c>
      <c r="Q238" s="9" t="str">
        <f t="shared" ca="1" si="41"/>
        <v>7+</v>
      </c>
      <c r="R238" s="9" t="str">
        <f t="shared" ca="1" si="37"/>
        <v>E7+</v>
      </c>
      <c r="S238" t="str" cm="1">
        <f t="array" ref="S238">IF(ISBLANK(C238),"",IFERROR(INDEX(ListeSeries!$A$2:$A$1045, MATCH(1, (DatasScan!G238=ListeSeries!$B$2:$B$1045) * (DatasScan!H238&gt;=ListeSeries!$D$2:$D$1045) * (DatasScan!H238&lt;=ListeSeries!$E$2:$E$1045), 0)), "no match"))</f>
        <v>ZAMLI</v>
      </c>
      <c r="T238" s="7" t="str" cm="1">
        <f t="array" ref="T238">IF(ISBLANK(C238),"",IFERROR(INDEX(ListeSeries!$C$2:$C$1045, MATCH(1, (DatasScan!G238=ListeSeries!$B$2:$B$1045) * (DatasScan!H238&gt;=ListeSeries!$D$2:$D$1045) * (DatasScan!H238&lt;=ListeSeries!$E$2:$E$1045), 0)), "no match"))</f>
        <v>ZAMLI 2</v>
      </c>
      <c r="U238" s="11" t="str" cm="1">
        <f t="array" ref="U238">IF(ISBLANK(C238),"",IFERROR(INDEX(ListeSeries!$F$2:$F$1045, MATCH(1, (DatasScan!G238=ListeSeries!$B$2:$B$1045) * (DatasScan!H238&gt;=ListeSeries!$D$2:$D$1045) * (DatasScan!H238&lt;=ListeSeries!$E$2:$E$1045), 0)), "no match"))</f>
        <v>30-34</v>
      </c>
    </row>
    <row r="239" spans="1:21" x14ac:dyDescent="0.25">
      <c r="A239" s="6" t="str">
        <f t="shared" si="38"/>
        <v>2</v>
      </c>
      <c r="B239" s="272" t="s">
        <v>970</v>
      </c>
      <c r="C239" s="206" t="s">
        <v>3346</v>
      </c>
      <c r="E239" s="6">
        <v>7</v>
      </c>
      <c r="F239" s="7" t="str">
        <f t="shared" si="39"/>
        <v>857120250903EA6</v>
      </c>
      <c r="G239" s="21" t="str">
        <f>IF(ISBLANK(C239),"",_xlfn.XLOOKUP(_xlfn.XLOOKUP(VALUE(LEFT(C239,4)),Souches!$B$2:$B$15000,Souches!$E$2:$E$15000),Varietes!$B$2:$B$500,Varietes!$C$2:$C$500))</f>
        <v>AMZLY</v>
      </c>
      <c r="H239" s="19">
        <f>IF(ISBLANK(C239),"",_xlfn.XLOOKUP(VALUE(LEFT(C239,4)),Souches!$B$2:$B$15000,Souches!$D$2:$D$15000))</f>
        <v>31</v>
      </c>
      <c r="I239" s="10">
        <f t="shared" si="33"/>
        <v>45903</v>
      </c>
      <c r="J239" s="19">
        <f>IF(I239="","",INT(('ObjProd (2)'!$C$25-I239)/7 * (ABS('ObjProd (2)'!$C$25-I239)&gt;=7)))</f>
        <v>2</v>
      </c>
      <c r="K239" s="10" t="str">
        <f>IF(I239="","",
IF(AND(DATEDIF(I239,'ObjProd (2)'!$C$25,"y")=0,DATEDIF(I239,'ObjProd (2)'!$C$25,"ym")=0,
   INT(('ObjProd (2)'!$C$25-EDATE(I239,DATEDIF(I239,'ObjProd (2)'!$C$25,"y")*12+DATEDIF(I239,'ObjProd (2)'!$C$25,"ym")))/7)=0),
   "&lt; 1 sem.",
   IF(DATEDIF(I239,'ObjProd (2)'!$C$25,"y")&gt;0,DATEDIF(I239,'ObjProd (2)'!$C$25,"y") &amp; " " &amp; IF(DATEDIF(I239,'ObjProd (2)'!$C$25,"y")=1,"an ","ans "),"") &amp;
   IF(DATEDIF(I239,'ObjProd (2)'!$C$25,"ym")&gt;0,DATEDIF(I239,'ObjProd (2)'!$C$25,"ym") &amp; " mois ", "") &amp;
   IF(INT(('ObjProd (2)'!$C$25-EDATE(I239,DATEDIF(I239,'ObjProd (2)'!$C$25,"y")*12+DATEDIF(I239,'ObjProd (2)'!$C$25,"ym")))/7)&gt;0,
      INT(('ObjProd (2)'!$C$25-EDATE(I239,DATEDIF(I239,'ObjProd (2)'!$C$25,"y")*12+DATEDIF(I239,'ObjProd (2)'!$C$25,"ym")))/7) &amp; " sem.",
      "")
)
)</f>
        <v>2 sem.</v>
      </c>
      <c r="L239" s="11" t="str">
        <f t="shared" si="34"/>
        <v xml:space="preserve">EA6 </v>
      </c>
      <c r="M239" s="9">
        <f t="shared" si="35"/>
        <v>7</v>
      </c>
      <c r="N239" s="9" t="str" cm="1">
        <f t="array" aca="1" ref="N239" ca="1">LEFT(L239, IF(ISNUMBER(SUBSTITUTE(_xludf.MID(L239, 2, 1), ".", ",")), 1, 2))</f>
        <v>EA</v>
      </c>
      <c r="O239" s="19">
        <f t="shared" ca="1" si="36"/>
        <v>6</v>
      </c>
      <c r="P239" s="9" t="str">
        <f t="shared" ca="1" si="40"/>
        <v>E</v>
      </c>
      <c r="Q239" s="9">
        <f t="shared" ca="1" si="41"/>
        <v>6</v>
      </c>
      <c r="R239" s="9" t="str">
        <f t="shared" ca="1" si="37"/>
        <v>E6</v>
      </c>
      <c r="S239" t="str" cm="1">
        <f t="array" ref="S239">IF(ISBLANK(C239),"",IFERROR(INDEX(ListeSeries!$A$2:$A$1045, MATCH(1, (DatasScan!G239=ListeSeries!$B$2:$B$1045) * (DatasScan!H239&gt;=ListeSeries!$D$2:$D$1045) * (DatasScan!H239&lt;=ListeSeries!$E$2:$E$1045), 0)), "no match"))</f>
        <v>ZAMLI</v>
      </c>
      <c r="T239" s="7" t="str" cm="1">
        <f t="array" ref="T239">IF(ISBLANK(C239),"",IFERROR(INDEX(ListeSeries!$C$2:$C$1045, MATCH(1, (DatasScan!G239=ListeSeries!$B$2:$B$1045) * (DatasScan!H239&gt;=ListeSeries!$D$2:$D$1045) * (DatasScan!H239&lt;=ListeSeries!$E$2:$E$1045), 0)), "no match"))</f>
        <v>ZAMLI 2</v>
      </c>
      <c r="U239" s="11" t="str" cm="1">
        <f t="array" ref="U239">IF(ISBLANK(C239),"",IFERROR(INDEX(ListeSeries!$F$2:$F$1045, MATCH(1, (DatasScan!G239=ListeSeries!$B$2:$B$1045) * (DatasScan!H239&gt;=ListeSeries!$D$2:$D$1045) * (DatasScan!H239&lt;=ListeSeries!$E$2:$E$1045), 0)), "no match"))</f>
        <v>30-34</v>
      </c>
    </row>
    <row r="240" spans="1:21" x14ac:dyDescent="0.25">
      <c r="A240" s="6" t="str">
        <f t="shared" si="38"/>
        <v>2</v>
      </c>
      <c r="B240" s="272" t="s">
        <v>970</v>
      </c>
      <c r="C240" s="206" t="s">
        <v>3347</v>
      </c>
      <c r="E240" s="6">
        <v>12</v>
      </c>
      <c r="F240" s="7" t="str">
        <f t="shared" si="39"/>
        <v>869720250828E 1</v>
      </c>
      <c r="G240" s="21" t="str">
        <f>IF(ISBLANK(C240),"",_xlfn.XLOOKUP(_xlfn.XLOOKUP(VALUE(LEFT(C240,4)),Souches!$B$2:$B$15000,Souches!$E$2:$E$15000),Varietes!$B$2:$B$500,Varietes!$C$2:$C$500))</f>
        <v>RAWD</v>
      </c>
      <c r="H240" s="19">
        <f>IF(ISBLANK(C240),"",_xlfn.XLOOKUP(VALUE(LEFT(C240,4)),Souches!$B$2:$B$15000,Souches!$D$2:$D$15000))</f>
        <v>2301</v>
      </c>
      <c r="I240" s="10">
        <f t="shared" si="33"/>
        <v>45897</v>
      </c>
      <c r="J240" s="19">
        <f>IF(I240="","",INT(('ObjProd (2)'!$C$25-I240)/7 * (ABS('ObjProd (2)'!$C$25-I240)&gt;=7)))</f>
        <v>3</v>
      </c>
      <c r="K240" s="10" t="str">
        <f>IF(I240="","",
IF(AND(DATEDIF(I240,'ObjProd (2)'!$C$25,"y")=0,DATEDIF(I240,'ObjProd (2)'!$C$25,"ym")=0,
   INT(('ObjProd (2)'!$C$25-EDATE(I240,DATEDIF(I240,'ObjProd (2)'!$C$25,"y")*12+DATEDIF(I240,'ObjProd (2)'!$C$25,"ym")))/7)=0),
   "&lt; 1 sem.",
   IF(DATEDIF(I240,'ObjProd (2)'!$C$25,"y")&gt;0,DATEDIF(I240,'ObjProd (2)'!$C$25,"y") &amp; " " &amp; IF(DATEDIF(I240,'ObjProd (2)'!$C$25,"y")=1,"an ","ans "),"") &amp;
   IF(DATEDIF(I240,'ObjProd (2)'!$C$25,"ym")&gt;0,DATEDIF(I240,'ObjProd (2)'!$C$25,"ym") &amp; " mois ", "") &amp;
   IF(INT(('ObjProd (2)'!$C$25-EDATE(I240,DATEDIF(I240,'ObjProd (2)'!$C$25,"y")*12+DATEDIF(I240,'ObjProd (2)'!$C$25,"ym")))/7)&gt;0,
      INT(('ObjProd (2)'!$C$25-EDATE(I240,DATEDIF(I240,'ObjProd (2)'!$C$25,"y")*12+DATEDIF(I240,'ObjProd (2)'!$C$25,"ym")))/7) &amp; " sem.",
      "")
)
)</f>
        <v>3 sem.</v>
      </c>
      <c r="L240" s="11" t="str">
        <f t="shared" si="34"/>
        <v xml:space="preserve">E 1 </v>
      </c>
      <c r="M240" s="9">
        <f t="shared" si="35"/>
        <v>12</v>
      </c>
      <c r="N240" s="9" t="str" cm="1">
        <f t="array" aca="1" ref="N240" ca="1">LEFT(L240, IF(ISNUMBER(SUBSTITUTE(_xludf.MID(L240, 2, 1), ".", ",")), 1, 2))</f>
        <v xml:space="preserve">E </v>
      </c>
      <c r="O240" s="19">
        <f t="shared" ca="1" si="36"/>
        <v>1</v>
      </c>
      <c r="P240" s="9" t="str">
        <f t="shared" ca="1" si="40"/>
        <v>E</v>
      </c>
      <c r="Q240" s="9">
        <f t="shared" ca="1" si="41"/>
        <v>1</v>
      </c>
      <c r="R240" s="9" t="str">
        <f t="shared" ca="1" si="37"/>
        <v>E1</v>
      </c>
      <c r="S240" t="str" cm="1">
        <f t="array" ref="S240">IF(ISBLANK(C240),"",IFERROR(INDEX(ListeSeries!$A$2:$A$1045, MATCH(1, (DatasScan!G240=ListeSeries!$B$2:$B$1045) * (DatasScan!H240&gt;=ListeSeries!$D$2:$D$1045) * (DatasScan!H240&lt;=ListeSeries!$E$2:$E$1045), 0)), "no match"))</f>
        <v>RAWDAH</v>
      </c>
      <c r="T240" s="7" t="str" cm="1">
        <f t="array" ref="T240">IF(ISBLANK(C240),"",IFERROR(INDEX(ListeSeries!$C$2:$C$1045, MATCH(1, (DatasScan!G240=ListeSeries!$B$2:$B$1045) * (DatasScan!H240&gt;=ListeSeries!$D$2:$D$1045) * (DatasScan!H240&lt;=ListeSeries!$E$2:$E$1045), 0)), "no match"))</f>
        <v>RAWDAH 1</v>
      </c>
      <c r="U240" s="11" cm="1">
        <f t="array" ref="U240">IF(ISBLANK(C240),"",IFERROR(INDEX(ListeSeries!$F$2:$F$1045, MATCH(1, (DatasScan!G240=ListeSeries!$B$2:$B$1045) * (DatasScan!H240&gt;=ListeSeries!$D$2:$D$1045) * (DatasScan!H240&lt;=ListeSeries!$E$2:$E$1045), 0)), "no match"))</f>
        <v>2301</v>
      </c>
    </row>
    <row r="241" spans="1:21" x14ac:dyDescent="0.25">
      <c r="A241" s="6" t="str">
        <f t="shared" si="38"/>
        <v>2</v>
      </c>
      <c r="B241" s="272" t="s">
        <v>970</v>
      </c>
      <c r="C241" s="206" t="s">
        <v>1552</v>
      </c>
      <c r="E241" s="6">
        <v>11</v>
      </c>
      <c r="F241" s="7" t="str">
        <f t="shared" si="39"/>
        <v>869720250723E 1</v>
      </c>
      <c r="G241" s="21" t="str">
        <f>IF(ISBLANK(C241),"",_xlfn.XLOOKUP(_xlfn.XLOOKUP(VALUE(LEFT(C241,4)),Souches!$B$2:$B$15000,Souches!$E$2:$E$15000),Varietes!$B$2:$B$500,Varietes!$C$2:$C$500))</f>
        <v>RAWD</v>
      </c>
      <c r="H241" s="19">
        <f>IF(ISBLANK(C241),"",_xlfn.XLOOKUP(VALUE(LEFT(C241,4)),Souches!$B$2:$B$15000,Souches!$D$2:$D$15000))</f>
        <v>2301</v>
      </c>
      <c r="I241" s="10">
        <f t="shared" si="33"/>
        <v>45861</v>
      </c>
      <c r="J241" s="19">
        <f>IF(I241="","",INT(('ObjProd (2)'!$C$25-I241)/7 * (ABS('ObjProd (2)'!$C$25-I241)&gt;=7)))</f>
        <v>8</v>
      </c>
      <c r="K241" s="10" t="str">
        <f>IF(I241="","",
IF(AND(DATEDIF(I241,'ObjProd (2)'!$C$25,"y")=0,DATEDIF(I241,'ObjProd (2)'!$C$25,"ym")=0,
   INT(('ObjProd (2)'!$C$25-EDATE(I241,DATEDIF(I241,'ObjProd (2)'!$C$25,"y")*12+DATEDIF(I241,'ObjProd (2)'!$C$25,"ym")))/7)=0),
   "&lt; 1 sem.",
   IF(DATEDIF(I241,'ObjProd (2)'!$C$25,"y")&gt;0,DATEDIF(I241,'ObjProd (2)'!$C$25,"y") &amp; " " &amp; IF(DATEDIF(I241,'ObjProd (2)'!$C$25,"y")=1,"an ","ans "),"") &amp;
   IF(DATEDIF(I241,'ObjProd (2)'!$C$25,"ym")&gt;0,DATEDIF(I241,'ObjProd (2)'!$C$25,"ym") &amp; " mois ", "") &amp;
   IF(INT(('ObjProd (2)'!$C$25-EDATE(I241,DATEDIF(I241,'ObjProd (2)'!$C$25,"y")*12+DATEDIF(I241,'ObjProd (2)'!$C$25,"ym")))/7)&gt;0,
      INT(('ObjProd (2)'!$C$25-EDATE(I241,DATEDIF(I241,'ObjProd (2)'!$C$25,"y")*12+DATEDIF(I241,'ObjProd (2)'!$C$25,"ym")))/7) &amp; " sem.",
      "")
)
)</f>
        <v>1 mois 3 sem.</v>
      </c>
      <c r="L241" s="11" t="str">
        <f t="shared" si="34"/>
        <v xml:space="preserve">E 1 </v>
      </c>
      <c r="M241" s="9">
        <f t="shared" si="35"/>
        <v>11</v>
      </c>
      <c r="N241" s="9" t="str" cm="1">
        <f t="array" aca="1" ref="N241" ca="1">LEFT(L241, IF(ISNUMBER(SUBSTITUTE(_xludf.MID(L241, 2, 1), ".", ",")), 1, 2))</f>
        <v xml:space="preserve">E </v>
      </c>
      <c r="O241" s="19">
        <f t="shared" ca="1" si="36"/>
        <v>1</v>
      </c>
      <c r="P241" s="9" t="str">
        <f t="shared" ca="1" si="40"/>
        <v>E</v>
      </c>
      <c r="Q241" s="9">
        <f t="shared" ca="1" si="41"/>
        <v>1</v>
      </c>
      <c r="R241" s="9" t="str">
        <f t="shared" ca="1" si="37"/>
        <v>E1</v>
      </c>
      <c r="S241" t="str" cm="1">
        <f t="array" ref="S241">IF(ISBLANK(C241),"",IFERROR(INDEX(ListeSeries!$A$2:$A$1045, MATCH(1, (DatasScan!G241=ListeSeries!$B$2:$B$1045) * (DatasScan!H241&gt;=ListeSeries!$D$2:$D$1045) * (DatasScan!H241&lt;=ListeSeries!$E$2:$E$1045), 0)), "no match"))</f>
        <v>RAWDAH</v>
      </c>
      <c r="T241" s="7" t="str" cm="1">
        <f t="array" ref="T241">IF(ISBLANK(C241),"",IFERROR(INDEX(ListeSeries!$C$2:$C$1045, MATCH(1, (DatasScan!G241=ListeSeries!$B$2:$B$1045) * (DatasScan!H241&gt;=ListeSeries!$D$2:$D$1045) * (DatasScan!H241&lt;=ListeSeries!$E$2:$E$1045), 0)), "no match"))</f>
        <v>RAWDAH 1</v>
      </c>
      <c r="U241" s="11" cm="1">
        <f t="array" ref="U241">IF(ISBLANK(C241),"",IFERROR(INDEX(ListeSeries!$F$2:$F$1045, MATCH(1, (DatasScan!G241=ListeSeries!$B$2:$B$1045) * (DatasScan!H241&gt;=ListeSeries!$D$2:$D$1045) * (DatasScan!H241&lt;=ListeSeries!$E$2:$E$1045), 0)), "no match"))</f>
        <v>2301</v>
      </c>
    </row>
    <row r="242" spans="1:21" x14ac:dyDescent="0.25">
      <c r="A242" s="6" t="str">
        <f t="shared" si="38"/>
        <v>2</v>
      </c>
      <c r="B242" s="272" t="s">
        <v>970</v>
      </c>
      <c r="C242" s="206" t="s">
        <v>3348</v>
      </c>
      <c r="E242" s="6">
        <v>7</v>
      </c>
      <c r="F242" s="7" t="str">
        <f t="shared" si="39"/>
        <v>869720250829E 6</v>
      </c>
      <c r="G242" s="21" t="str">
        <f>IF(ISBLANK(C242),"",_xlfn.XLOOKUP(_xlfn.XLOOKUP(VALUE(LEFT(C242,4)),Souches!$B$2:$B$15000,Souches!$E$2:$E$15000),Varietes!$B$2:$B$500,Varietes!$C$2:$C$500))</f>
        <v>RAWD</v>
      </c>
      <c r="H242" s="19">
        <f>IF(ISBLANK(C242),"",_xlfn.XLOOKUP(VALUE(LEFT(C242,4)),Souches!$B$2:$B$15000,Souches!$D$2:$D$15000))</f>
        <v>2301</v>
      </c>
      <c r="I242" s="10">
        <f t="shared" si="33"/>
        <v>45898</v>
      </c>
      <c r="J242" s="19">
        <f>IF(I242="","",INT(('ObjProd (2)'!$C$25-I242)/7 * (ABS('ObjProd (2)'!$C$25-I242)&gt;=7)))</f>
        <v>2</v>
      </c>
      <c r="K242" s="10" t="str">
        <f>IF(I242="","",
IF(AND(DATEDIF(I242,'ObjProd (2)'!$C$25,"y")=0,DATEDIF(I242,'ObjProd (2)'!$C$25,"ym")=0,
   INT(('ObjProd (2)'!$C$25-EDATE(I242,DATEDIF(I242,'ObjProd (2)'!$C$25,"y")*12+DATEDIF(I242,'ObjProd (2)'!$C$25,"ym")))/7)=0),
   "&lt; 1 sem.",
   IF(DATEDIF(I242,'ObjProd (2)'!$C$25,"y")&gt;0,DATEDIF(I242,'ObjProd (2)'!$C$25,"y") &amp; " " &amp; IF(DATEDIF(I242,'ObjProd (2)'!$C$25,"y")=1,"an ","ans "),"") &amp;
   IF(DATEDIF(I242,'ObjProd (2)'!$C$25,"ym")&gt;0,DATEDIF(I242,'ObjProd (2)'!$C$25,"ym") &amp; " mois ", "") &amp;
   IF(INT(('ObjProd (2)'!$C$25-EDATE(I242,DATEDIF(I242,'ObjProd (2)'!$C$25,"y")*12+DATEDIF(I242,'ObjProd (2)'!$C$25,"ym")))/7)&gt;0,
      INT(('ObjProd (2)'!$C$25-EDATE(I242,DATEDIF(I242,'ObjProd (2)'!$C$25,"y")*12+DATEDIF(I242,'ObjProd (2)'!$C$25,"ym")))/7) &amp; " sem.",
      "")
)
)</f>
        <v>2 sem.</v>
      </c>
      <c r="L242" s="11" t="str">
        <f t="shared" si="34"/>
        <v xml:space="preserve">E 6 </v>
      </c>
      <c r="M242" s="9">
        <f t="shared" si="35"/>
        <v>7</v>
      </c>
      <c r="N242" s="9" t="str" cm="1">
        <f t="array" aca="1" ref="N242" ca="1">LEFT(L242, IF(ISNUMBER(SUBSTITUTE(_xludf.MID(L242, 2, 1), ".", ",")), 1, 2))</f>
        <v xml:space="preserve">E </v>
      </c>
      <c r="O242" s="19">
        <f t="shared" ca="1" si="36"/>
        <v>6</v>
      </c>
      <c r="P242" s="9" t="str">
        <f t="shared" ca="1" si="40"/>
        <v>E</v>
      </c>
      <c r="Q242" s="9">
        <f t="shared" ca="1" si="41"/>
        <v>6</v>
      </c>
      <c r="R242" s="9" t="str">
        <f t="shared" ca="1" si="37"/>
        <v>E6</v>
      </c>
      <c r="S242" t="str" cm="1">
        <f t="array" ref="S242">IF(ISBLANK(C242),"",IFERROR(INDEX(ListeSeries!$A$2:$A$1045, MATCH(1, (DatasScan!G242=ListeSeries!$B$2:$B$1045) * (DatasScan!H242&gt;=ListeSeries!$D$2:$D$1045) * (DatasScan!H242&lt;=ListeSeries!$E$2:$E$1045), 0)), "no match"))</f>
        <v>RAWDAH</v>
      </c>
      <c r="T242" s="7" t="str" cm="1">
        <f t="array" ref="T242">IF(ISBLANK(C242),"",IFERROR(INDEX(ListeSeries!$C$2:$C$1045, MATCH(1, (DatasScan!G242=ListeSeries!$B$2:$B$1045) * (DatasScan!H242&gt;=ListeSeries!$D$2:$D$1045) * (DatasScan!H242&lt;=ListeSeries!$E$2:$E$1045), 0)), "no match"))</f>
        <v>RAWDAH 1</v>
      </c>
      <c r="U242" s="11" cm="1">
        <f t="array" ref="U242">IF(ISBLANK(C242),"",IFERROR(INDEX(ListeSeries!$F$2:$F$1045, MATCH(1, (DatasScan!G242=ListeSeries!$B$2:$B$1045) * (DatasScan!H242&gt;=ListeSeries!$D$2:$D$1045) * (DatasScan!H242&lt;=ListeSeries!$E$2:$E$1045), 0)), "no match"))</f>
        <v>2301</v>
      </c>
    </row>
    <row r="243" spans="1:21" x14ac:dyDescent="0.25">
      <c r="A243" s="6" t="str">
        <f t="shared" si="38"/>
        <v>2</v>
      </c>
      <c r="B243" s="272" t="s">
        <v>970</v>
      </c>
      <c r="C243" s="206" t="s">
        <v>1554</v>
      </c>
      <c r="E243" s="6">
        <v>6</v>
      </c>
      <c r="F243" s="7" t="str">
        <f t="shared" si="39"/>
        <v>869720250715EA5</v>
      </c>
      <c r="G243" s="21" t="str">
        <f>IF(ISBLANK(C243),"",_xlfn.XLOOKUP(_xlfn.XLOOKUP(VALUE(LEFT(C243,4)),Souches!$B$2:$B$15000,Souches!$E$2:$E$15000),Varietes!$B$2:$B$500,Varietes!$C$2:$C$500))</f>
        <v>RAWD</v>
      </c>
      <c r="H243" s="19">
        <f>IF(ISBLANK(C243),"",_xlfn.XLOOKUP(VALUE(LEFT(C243,4)),Souches!$B$2:$B$15000,Souches!$D$2:$D$15000))</f>
        <v>2301</v>
      </c>
      <c r="I243" s="10">
        <f t="shared" si="33"/>
        <v>45853</v>
      </c>
      <c r="J243" s="19">
        <f>IF(I243="","",INT(('ObjProd (2)'!$C$25-I243)/7 * (ABS('ObjProd (2)'!$C$25-I243)&gt;=7)))</f>
        <v>9</v>
      </c>
      <c r="K243" s="10" t="str">
        <f>IF(I243="","",
IF(AND(DATEDIF(I243,'ObjProd (2)'!$C$25,"y")=0,DATEDIF(I243,'ObjProd (2)'!$C$25,"ym")=0,
   INT(('ObjProd (2)'!$C$25-EDATE(I243,DATEDIF(I243,'ObjProd (2)'!$C$25,"y")*12+DATEDIF(I243,'ObjProd (2)'!$C$25,"ym")))/7)=0),
   "&lt; 1 sem.",
   IF(DATEDIF(I243,'ObjProd (2)'!$C$25,"y")&gt;0,DATEDIF(I243,'ObjProd (2)'!$C$25,"y") &amp; " " &amp; IF(DATEDIF(I243,'ObjProd (2)'!$C$25,"y")=1,"an ","ans "),"") &amp;
   IF(DATEDIF(I243,'ObjProd (2)'!$C$25,"ym")&gt;0,DATEDIF(I243,'ObjProd (2)'!$C$25,"ym") &amp; " mois ", "") &amp;
   IF(INT(('ObjProd (2)'!$C$25-EDATE(I243,DATEDIF(I243,'ObjProd (2)'!$C$25,"y")*12+DATEDIF(I243,'ObjProd (2)'!$C$25,"ym")))/7)&gt;0,
      INT(('ObjProd (2)'!$C$25-EDATE(I243,DATEDIF(I243,'ObjProd (2)'!$C$25,"y")*12+DATEDIF(I243,'ObjProd (2)'!$C$25,"ym")))/7) &amp; " sem.",
      "")
)
)</f>
        <v xml:space="preserve">2 mois </v>
      </c>
      <c r="L243" s="11" t="str">
        <f t="shared" si="34"/>
        <v xml:space="preserve">EA5 </v>
      </c>
      <c r="M243" s="9">
        <f t="shared" si="35"/>
        <v>6</v>
      </c>
      <c r="N243" s="9" t="str" cm="1">
        <f t="array" aca="1" ref="N243" ca="1">LEFT(L243, IF(ISNUMBER(SUBSTITUTE(_xludf.MID(L243, 2, 1), ".", ",")), 1, 2))</f>
        <v>EA</v>
      </c>
      <c r="O243" s="19">
        <f t="shared" ca="1" si="36"/>
        <v>5</v>
      </c>
      <c r="P243" s="9" t="str">
        <f t="shared" ca="1" si="40"/>
        <v>E</v>
      </c>
      <c r="Q243" s="9">
        <f t="shared" ca="1" si="41"/>
        <v>5</v>
      </c>
      <c r="R243" s="9" t="str">
        <f t="shared" ca="1" si="37"/>
        <v>E5</v>
      </c>
      <c r="S243" t="str" cm="1">
        <f t="array" ref="S243">IF(ISBLANK(C243),"",IFERROR(INDEX(ListeSeries!$A$2:$A$1045, MATCH(1, (DatasScan!G243=ListeSeries!$B$2:$B$1045) * (DatasScan!H243&gt;=ListeSeries!$D$2:$D$1045) * (DatasScan!H243&lt;=ListeSeries!$E$2:$E$1045), 0)), "no match"))</f>
        <v>RAWDAH</v>
      </c>
      <c r="T243" s="7" t="str" cm="1">
        <f t="array" ref="T243">IF(ISBLANK(C243),"",IFERROR(INDEX(ListeSeries!$C$2:$C$1045, MATCH(1, (DatasScan!G243=ListeSeries!$B$2:$B$1045) * (DatasScan!H243&gt;=ListeSeries!$D$2:$D$1045) * (DatasScan!H243&lt;=ListeSeries!$E$2:$E$1045), 0)), "no match"))</f>
        <v>RAWDAH 1</v>
      </c>
      <c r="U243" s="11" cm="1">
        <f t="array" ref="U243">IF(ISBLANK(C243),"",IFERROR(INDEX(ListeSeries!$F$2:$F$1045, MATCH(1, (DatasScan!G243=ListeSeries!$B$2:$B$1045) * (DatasScan!H243&gt;=ListeSeries!$D$2:$D$1045) * (DatasScan!H243&lt;=ListeSeries!$E$2:$E$1045), 0)), "no match"))</f>
        <v>2301</v>
      </c>
    </row>
    <row r="244" spans="1:21" x14ac:dyDescent="0.25">
      <c r="A244" s="6" t="str">
        <f t="shared" si="38"/>
        <v>2</v>
      </c>
      <c r="B244" s="272" t="s">
        <v>970</v>
      </c>
      <c r="C244" s="206" t="s">
        <v>3349</v>
      </c>
      <c r="E244" s="6">
        <v>10</v>
      </c>
      <c r="F244" s="7" t="str">
        <f t="shared" si="39"/>
        <v>869720250715EA6</v>
      </c>
      <c r="G244" s="21" t="str">
        <f>IF(ISBLANK(C244),"",_xlfn.XLOOKUP(_xlfn.XLOOKUP(VALUE(LEFT(C244,4)),Souches!$B$2:$B$15000,Souches!$E$2:$E$15000),Varietes!$B$2:$B$500,Varietes!$C$2:$C$500))</f>
        <v>RAWD</v>
      </c>
      <c r="H244" s="19">
        <f>IF(ISBLANK(C244),"",_xlfn.XLOOKUP(VALUE(LEFT(C244,4)),Souches!$B$2:$B$15000,Souches!$D$2:$D$15000))</f>
        <v>2301</v>
      </c>
      <c r="I244" s="10">
        <f t="shared" si="33"/>
        <v>45853</v>
      </c>
      <c r="J244" s="19">
        <f>IF(I244="","",INT(('ObjProd (2)'!$C$25-I244)/7 * (ABS('ObjProd (2)'!$C$25-I244)&gt;=7)))</f>
        <v>9</v>
      </c>
      <c r="K244" s="10" t="str">
        <f>IF(I244="","",
IF(AND(DATEDIF(I244,'ObjProd (2)'!$C$25,"y")=0,DATEDIF(I244,'ObjProd (2)'!$C$25,"ym")=0,
   INT(('ObjProd (2)'!$C$25-EDATE(I244,DATEDIF(I244,'ObjProd (2)'!$C$25,"y")*12+DATEDIF(I244,'ObjProd (2)'!$C$25,"ym")))/7)=0),
   "&lt; 1 sem.",
   IF(DATEDIF(I244,'ObjProd (2)'!$C$25,"y")&gt;0,DATEDIF(I244,'ObjProd (2)'!$C$25,"y") &amp; " " &amp; IF(DATEDIF(I244,'ObjProd (2)'!$C$25,"y")=1,"an ","ans "),"") &amp;
   IF(DATEDIF(I244,'ObjProd (2)'!$C$25,"ym")&gt;0,DATEDIF(I244,'ObjProd (2)'!$C$25,"ym") &amp; " mois ", "") &amp;
   IF(INT(('ObjProd (2)'!$C$25-EDATE(I244,DATEDIF(I244,'ObjProd (2)'!$C$25,"y")*12+DATEDIF(I244,'ObjProd (2)'!$C$25,"ym")))/7)&gt;0,
      INT(('ObjProd (2)'!$C$25-EDATE(I244,DATEDIF(I244,'ObjProd (2)'!$C$25,"y")*12+DATEDIF(I244,'ObjProd (2)'!$C$25,"ym")))/7) &amp; " sem.",
      "")
)
)</f>
        <v xml:space="preserve">2 mois </v>
      </c>
      <c r="L244" s="11" t="str">
        <f t="shared" si="34"/>
        <v xml:space="preserve">EA6 </v>
      </c>
      <c r="M244" s="9">
        <f t="shared" si="35"/>
        <v>10</v>
      </c>
      <c r="N244" s="9" t="str" cm="1">
        <f t="array" aca="1" ref="N244" ca="1">LEFT(L244, IF(ISNUMBER(SUBSTITUTE(_xludf.MID(L244, 2, 1), ".", ",")), 1, 2))</f>
        <v>EA</v>
      </c>
      <c r="O244" s="19">
        <f t="shared" ca="1" si="36"/>
        <v>6</v>
      </c>
      <c r="P244" s="9" t="str">
        <f t="shared" ca="1" si="40"/>
        <v>E</v>
      </c>
      <c r="Q244" s="9">
        <f t="shared" ca="1" si="41"/>
        <v>6</v>
      </c>
      <c r="R244" s="9" t="str">
        <f t="shared" ca="1" si="37"/>
        <v>E6</v>
      </c>
      <c r="S244" t="str" cm="1">
        <f t="array" ref="S244">IF(ISBLANK(C244),"",IFERROR(INDEX(ListeSeries!$A$2:$A$1045, MATCH(1, (DatasScan!G244=ListeSeries!$B$2:$B$1045) * (DatasScan!H244&gt;=ListeSeries!$D$2:$D$1045) * (DatasScan!H244&lt;=ListeSeries!$E$2:$E$1045), 0)), "no match"))</f>
        <v>RAWDAH</v>
      </c>
      <c r="T244" s="7" t="str" cm="1">
        <f t="array" ref="T244">IF(ISBLANK(C244),"",IFERROR(INDEX(ListeSeries!$C$2:$C$1045, MATCH(1, (DatasScan!G244=ListeSeries!$B$2:$B$1045) * (DatasScan!H244&gt;=ListeSeries!$D$2:$D$1045) * (DatasScan!H244&lt;=ListeSeries!$E$2:$E$1045), 0)), "no match"))</f>
        <v>RAWDAH 1</v>
      </c>
      <c r="U244" s="11" cm="1">
        <f t="array" ref="U244">IF(ISBLANK(C244),"",IFERROR(INDEX(ListeSeries!$F$2:$F$1045, MATCH(1, (DatasScan!G244=ListeSeries!$B$2:$B$1045) * (DatasScan!H244&gt;=ListeSeries!$D$2:$D$1045) * (DatasScan!H244&lt;=ListeSeries!$E$2:$E$1045), 0)), "no match"))</f>
        <v>2301</v>
      </c>
    </row>
    <row r="245" spans="1:21" x14ac:dyDescent="0.25">
      <c r="A245" s="6" t="str">
        <f t="shared" si="38"/>
        <v>2</v>
      </c>
      <c r="B245" s="272" t="s">
        <v>970</v>
      </c>
      <c r="C245" s="206" t="s">
        <v>3350</v>
      </c>
      <c r="D245" s="8">
        <v>1</v>
      </c>
      <c r="E245" s="6"/>
      <c r="F245" s="7" t="str">
        <f t="shared" si="39"/>
        <v>869720250904XS1</v>
      </c>
      <c r="G245" s="21" t="str">
        <f>IF(ISBLANK(C245),"",_xlfn.XLOOKUP(_xlfn.XLOOKUP(VALUE(LEFT(C245,4)),Souches!$B$2:$B$15000,Souches!$E$2:$E$15000),Varietes!$B$2:$B$500,Varietes!$C$2:$C$500))</f>
        <v>RAWD</v>
      </c>
      <c r="H245" s="19">
        <f>IF(ISBLANK(C245),"",_xlfn.XLOOKUP(VALUE(LEFT(C245,4)),Souches!$B$2:$B$15000,Souches!$D$2:$D$15000))</f>
        <v>2301</v>
      </c>
      <c r="I245" s="10">
        <f t="shared" si="33"/>
        <v>45904</v>
      </c>
      <c r="J245" s="19">
        <f>IF(I245="","",INT(('ObjProd (2)'!$C$25-I245)/7 * (ABS('ObjProd (2)'!$C$25-I245)&gt;=7)))</f>
        <v>2</v>
      </c>
      <c r="K245" s="10" t="str">
        <f>IF(I245="","",
IF(AND(DATEDIF(I245,'ObjProd (2)'!$C$25,"y")=0,DATEDIF(I245,'ObjProd (2)'!$C$25,"ym")=0,
   INT(('ObjProd (2)'!$C$25-EDATE(I245,DATEDIF(I245,'ObjProd (2)'!$C$25,"y")*12+DATEDIF(I245,'ObjProd (2)'!$C$25,"ym")))/7)=0),
   "&lt; 1 sem.",
   IF(DATEDIF(I245,'ObjProd (2)'!$C$25,"y")&gt;0,DATEDIF(I245,'ObjProd (2)'!$C$25,"y") &amp; " " &amp; IF(DATEDIF(I245,'ObjProd (2)'!$C$25,"y")=1,"an ","ans "),"") &amp;
   IF(DATEDIF(I245,'ObjProd (2)'!$C$25,"ym")&gt;0,DATEDIF(I245,'ObjProd (2)'!$C$25,"ym") &amp; " mois ", "") &amp;
   IF(INT(('ObjProd (2)'!$C$25-EDATE(I245,DATEDIF(I245,'ObjProd (2)'!$C$25,"y")*12+DATEDIF(I245,'ObjProd (2)'!$C$25,"ym")))/7)&gt;0,
      INT(('ObjProd (2)'!$C$25-EDATE(I245,DATEDIF(I245,'ObjProd (2)'!$C$25,"y")*12+DATEDIF(I245,'ObjProd (2)'!$C$25,"ym")))/7) &amp; " sem.",
      "")
)
)</f>
        <v>2 sem.</v>
      </c>
      <c r="L245" s="11" t="str">
        <f t="shared" si="34"/>
        <v>XS17</v>
      </c>
      <c r="M245" s="9">
        <f t="shared" si="35"/>
        <v>14</v>
      </c>
      <c r="N245" s="9" t="str" cm="1">
        <f t="array" aca="1" ref="N245" ca="1">LEFT(L245, IF(ISNUMBER(SUBSTITUTE(_xludf.MID(L245, 2, 1), ".", ",")), 1, 2))</f>
        <v>XS</v>
      </c>
      <c r="O245" s="19">
        <f t="shared" ca="1" si="36"/>
        <v>17</v>
      </c>
      <c r="P245" s="9" t="str">
        <f t="shared" ca="1" si="40"/>
        <v>X</v>
      </c>
      <c r="Q245" s="9" t="str">
        <f t="shared" ca="1" si="41"/>
        <v>13+</v>
      </c>
      <c r="R245" s="9" t="str">
        <f t="shared" ca="1" si="37"/>
        <v>X13+</v>
      </c>
      <c r="S245" t="str" cm="1">
        <f t="array" ref="S245">IF(ISBLANK(C245),"",IFERROR(INDEX(ListeSeries!$A$2:$A$1045, MATCH(1, (DatasScan!G245=ListeSeries!$B$2:$B$1045) * (DatasScan!H245&gt;=ListeSeries!$D$2:$D$1045) * (DatasScan!H245&lt;=ListeSeries!$E$2:$E$1045), 0)), "no match"))</f>
        <v>RAWDAH</v>
      </c>
      <c r="T245" s="7" t="str" cm="1">
        <f t="array" ref="T245">IF(ISBLANK(C245),"",IFERROR(INDEX(ListeSeries!$C$2:$C$1045, MATCH(1, (DatasScan!G245=ListeSeries!$B$2:$B$1045) * (DatasScan!H245&gt;=ListeSeries!$D$2:$D$1045) * (DatasScan!H245&lt;=ListeSeries!$E$2:$E$1045), 0)), "no match"))</f>
        <v>RAWDAH 1</v>
      </c>
      <c r="U245" s="11" cm="1">
        <f t="array" ref="U245">IF(ISBLANK(C245),"",IFERROR(INDEX(ListeSeries!$F$2:$F$1045, MATCH(1, (DatasScan!G245=ListeSeries!$B$2:$B$1045) * (DatasScan!H245&gt;=ListeSeries!$D$2:$D$1045) * (DatasScan!H245&lt;=ListeSeries!$E$2:$E$1045), 0)), "no match"))</f>
        <v>2301</v>
      </c>
    </row>
    <row r="246" spans="1:21" x14ac:dyDescent="0.25">
      <c r="A246" s="6" t="str">
        <f t="shared" si="38"/>
        <v>2</v>
      </c>
      <c r="B246" s="8" t="s">
        <v>971</v>
      </c>
      <c r="C246" s="206" t="s">
        <v>3351</v>
      </c>
      <c r="D246" s="8">
        <v>14</v>
      </c>
      <c r="E246" s="6">
        <v>9</v>
      </c>
      <c r="F246" s="7" t="str">
        <f t="shared" si="39"/>
        <v>869320250902E 5</v>
      </c>
      <c r="G246" s="21" t="str">
        <f>IF(ISBLANK(C246),"",_xlfn.XLOOKUP(_xlfn.XLOOKUP(VALUE(LEFT(C246,4)),Souches!$B$2:$B$15000,Souches!$E$2:$E$15000),Varietes!$B$2:$B$500,Varietes!$C$2:$C$500))</f>
        <v>KNES</v>
      </c>
      <c r="H246" s="19">
        <f>IF(ISBLANK(C246),"",_xlfn.XLOOKUP(VALUE(LEFT(C246,4)),Souches!$B$2:$B$15000,Souches!$D$2:$D$15000))</f>
        <v>137</v>
      </c>
      <c r="I246" s="10">
        <f t="shared" si="33"/>
        <v>45902</v>
      </c>
      <c r="J246" s="19">
        <f>IF(I246="","",INT(('ObjProd (2)'!$C$25-I246)/7 * (ABS('ObjProd (2)'!$C$25-I246)&gt;=7)))</f>
        <v>2</v>
      </c>
      <c r="K246" s="10" t="str">
        <f>IF(I246="","",
IF(AND(DATEDIF(I246,'ObjProd (2)'!$C$25,"y")=0,DATEDIF(I246,'ObjProd (2)'!$C$25,"ym")=0,
   INT(('ObjProd (2)'!$C$25-EDATE(I246,DATEDIF(I246,'ObjProd (2)'!$C$25,"y")*12+DATEDIF(I246,'ObjProd (2)'!$C$25,"ym")))/7)=0),
   "&lt; 1 sem.",
   IF(DATEDIF(I246,'ObjProd (2)'!$C$25,"y")&gt;0,DATEDIF(I246,'ObjProd (2)'!$C$25,"y") &amp; " " &amp; IF(DATEDIF(I246,'ObjProd (2)'!$C$25,"y")=1,"an ","ans "),"") &amp;
   IF(DATEDIF(I246,'ObjProd (2)'!$C$25,"ym")&gt;0,DATEDIF(I246,'ObjProd (2)'!$C$25,"ym") &amp; " mois ", "") &amp;
   IF(INT(('ObjProd (2)'!$C$25-EDATE(I246,DATEDIF(I246,'ObjProd (2)'!$C$25,"y")*12+DATEDIF(I246,'ObjProd (2)'!$C$25,"ym")))/7)&gt;0,
      INT(('ObjProd (2)'!$C$25-EDATE(I246,DATEDIF(I246,'ObjProd (2)'!$C$25,"y")*12+DATEDIF(I246,'ObjProd (2)'!$C$25,"ym")))/7) &amp; " sem.",
      "")
)
)</f>
        <v>2 sem.</v>
      </c>
      <c r="L246" s="11" t="str">
        <f t="shared" si="34"/>
        <v xml:space="preserve">E 5 </v>
      </c>
      <c r="M246" s="9">
        <f t="shared" si="35"/>
        <v>205</v>
      </c>
      <c r="N246" s="9" t="str" cm="1">
        <f t="array" aca="1" ref="N246" ca="1">LEFT(L246, IF(ISNUMBER(SUBSTITUTE(_xludf.MID(L246, 2, 1), ".", ",")), 1, 2))</f>
        <v xml:space="preserve">E </v>
      </c>
      <c r="O246" s="19">
        <f t="shared" ca="1" si="36"/>
        <v>5</v>
      </c>
      <c r="P246" s="9" t="str">
        <f t="shared" ca="1" si="40"/>
        <v>E</v>
      </c>
      <c r="Q246" s="9">
        <f t="shared" ca="1" si="41"/>
        <v>5</v>
      </c>
      <c r="R246" s="9" t="str">
        <f t="shared" ca="1" si="37"/>
        <v>E5</v>
      </c>
      <c r="S246" t="str" cm="1">
        <f t="array" ref="S246">IF(ISBLANK(C246),"",IFERROR(INDEX(ListeSeries!$A$2:$A$1045, MATCH(1, (DatasScan!G246=ListeSeries!$B$2:$B$1045) * (DatasScan!H246&gt;=ListeSeries!$D$2:$D$1045) * (DatasScan!H246&lt;=ListeSeries!$E$2:$E$1045), 0)), "no match"))</f>
        <v>KENESI</v>
      </c>
      <c r="T246" s="7" t="str" cm="1">
        <f t="array" ref="T246">IF(ISBLANK(C246),"",IFERROR(INDEX(ListeSeries!$C$2:$C$1045, MATCH(1, (DatasScan!G246=ListeSeries!$B$2:$B$1045) * (DatasScan!H246&gt;=ListeSeries!$D$2:$D$1045) * (DatasScan!H246&lt;=ListeSeries!$E$2:$E$1045), 0)), "no match"))</f>
        <v>KHENEZI 12</v>
      </c>
      <c r="U246" s="11" t="str" cm="1">
        <f t="array" ref="U246">IF(ISBLANK(C246),"",IFERROR(INDEX(ListeSeries!$F$2:$F$1045, MATCH(1, (DatasScan!G246=ListeSeries!$B$2:$B$1045) * (DatasScan!H246&gt;=ListeSeries!$D$2:$D$1045) * (DatasScan!H246&lt;=ListeSeries!$E$2:$E$1045), 0)), "no match"))</f>
        <v>135-139</v>
      </c>
    </row>
    <row r="247" spans="1:21" x14ac:dyDescent="0.25">
      <c r="A247" s="6" t="str">
        <f t="shared" si="38"/>
        <v>2</v>
      </c>
      <c r="B247" s="272" t="s">
        <v>971</v>
      </c>
      <c r="C247" s="206" t="s">
        <v>1558</v>
      </c>
      <c r="D247" s="8">
        <v>2</v>
      </c>
      <c r="E247" s="6"/>
      <c r="F247" s="7" t="str">
        <f t="shared" si="39"/>
        <v>869320250701E 4</v>
      </c>
      <c r="G247" s="21" t="str">
        <f>IF(ISBLANK(C247),"",_xlfn.XLOOKUP(_xlfn.XLOOKUP(VALUE(LEFT(C247,4)),Souches!$B$2:$B$15000,Souches!$E$2:$E$15000),Varietes!$B$2:$B$500,Varietes!$C$2:$C$500))</f>
        <v>KNES</v>
      </c>
      <c r="H247" s="19">
        <f>IF(ISBLANK(C247),"",_xlfn.XLOOKUP(VALUE(LEFT(C247,4)),Souches!$B$2:$B$15000,Souches!$D$2:$D$15000))</f>
        <v>137</v>
      </c>
      <c r="I247" s="10">
        <f t="shared" si="33"/>
        <v>45839</v>
      </c>
      <c r="J247" s="19">
        <f>IF(I247="","",INT(('ObjProd (2)'!$C$25-I247)/7 * (ABS('ObjProd (2)'!$C$25-I247)&gt;=7)))</f>
        <v>11</v>
      </c>
      <c r="K247" s="10" t="str">
        <f>IF(I247="","",
IF(AND(DATEDIF(I247,'ObjProd (2)'!$C$25,"y")=0,DATEDIF(I247,'ObjProd (2)'!$C$25,"ym")=0,
   INT(('ObjProd (2)'!$C$25-EDATE(I247,DATEDIF(I247,'ObjProd (2)'!$C$25,"y")*12+DATEDIF(I247,'ObjProd (2)'!$C$25,"ym")))/7)=0),
   "&lt; 1 sem.",
   IF(DATEDIF(I247,'ObjProd (2)'!$C$25,"y")&gt;0,DATEDIF(I247,'ObjProd (2)'!$C$25,"y") &amp; " " &amp; IF(DATEDIF(I247,'ObjProd (2)'!$C$25,"y")=1,"an ","ans "),"") &amp;
   IF(DATEDIF(I247,'ObjProd (2)'!$C$25,"ym")&gt;0,DATEDIF(I247,'ObjProd (2)'!$C$25,"ym") &amp; " mois ", "") &amp;
   IF(INT(('ObjProd (2)'!$C$25-EDATE(I247,DATEDIF(I247,'ObjProd (2)'!$C$25,"y")*12+DATEDIF(I247,'ObjProd (2)'!$C$25,"ym")))/7)&gt;0,
      INT(('ObjProd (2)'!$C$25-EDATE(I247,DATEDIF(I247,'ObjProd (2)'!$C$25,"y")*12+DATEDIF(I247,'ObjProd (2)'!$C$25,"ym")))/7) &amp; " sem.",
      "")
)
)</f>
        <v>2 mois 2 sem.</v>
      </c>
      <c r="L247" s="11" t="str">
        <f t="shared" si="34"/>
        <v xml:space="preserve">E 4 </v>
      </c>
      <c r="M247" s="9">
        <f t="shared" si="35"/>
        <v>28</v>
      </c>
      <c r="N247" s="9" t="str" cm="1">
        <f t="array" aca="1" ref="N247" ca="1">LEFT(L247, IF(ISNUMBER(SUBSTITUTE(_xludf.MID(L247, 2, 1), ".", ",")), 1, 2))</f>
        <v xml:space="preserve">E </v>
      </c>
      <c r="O247" s="19">
        <f t="shared" ca="1" si="36"/>
        <v>4</v>
      </c>
      <c r="P247" s="9" t="str">
        <f t="shared" ca="1" si="40"/>
        <v>E</v>
      </c>
      <c r="Q247" s="9">
        <f t="shared" ca="1" si="41"/>
        <v>4</v>
      </c>
      <c r="R247" s="9" t="str">
        <f t="shared" ca="1" si="37"/>
        <v>E4</v>
      </c>
      <c r="S247" t="str" cm="1">
        <f t="array" ref="S247">IF(ISBLANK(C247),"",IFERROR(INDEX(ListeSeries!$A$2:$A$1045, MATCH(1, (DatasScan!G247=ListeSeries!$B$2:$B$1045) * (DatasScan!H247&gt;=ListeSeries!$D$2:$D$1045) * (DatasScan!H247&lt;=ListeSeries!$E$2:$E$1045), 0)), "no match"))</f>
        <v>KENESI</v>
      </c>
      <c r="T247" s="7" t="str" cm="1">
        <f t="array" ref="T247">IF(ISBLANK(C247),"",IFERROR(INDEX(ListeSeries!$C$2:$C$1045, MATCH(1, (DatasScan!G247=ListeSeries!$B$2:$B$1045) * (DatasScan!H247&gt;=ListeSeries!$D$2:$D$1045) * (DatasScan!H247&lt;=ListeSeries!$E$2:$E$1045), 0)), "no match"))</f>
        <v>KHENEZI 12</v>
      </c>
      <c r="U247" s="11" t="str" cm="1">
        <f t="array" ref="U247">IF(ISBLANK(C247),"",IFERROR(INDEX(ListeSeries!$F$2:$F$1045, MATCH(1, (DatasScan!G247=ListeSeries!$B$2:$B$1045) * (DatasScan!H247&gt;=ListeSeries!$D$2:$D$1045) * (DatasScan!H247&lt;=ListeSeries!$E$2:$E$1045), 0)), "no match"))</f>
        <v>135-139</v>
      </c>
    </row>
    <row r="248" spans="1:21" x14ac:dyDescent="0.25">
      <c r="A248" s="6" t="str">
        <f t="shared" si="38"/>
        <v>2</v>
      </c>
      <c r="B248" s="8" t="s">
        <v>972</v>
      </c>
      <c r="C248" s="206" t="s">
        <v>1560</v>
      </c>
      <c r="D248" s="8">
        <v>2</v>
      </c>
      <c r="E248" s="6"/>
      <c r="F248" s="7" t="str">
        <f t="shared" si="39"/>
        <v>869320250730E 4</v>
      </c>
      <c r="G248" s="21" t="str">
        <f>IF(ISBLANK(C248),"",_xlfn.XLOOKUP(_xlfn.XLOOKUP(VALUE(LEFT(C248,4)),Souches!$B$2:$B$15000,Souches!$E$2:$E$15000),Varietes!$B$2:$B$500,Varietes!$C$2:$C$500))</f>
        <v>KNES</v>
      </c>
      <c r="H248" s="19">
        <f>IF(ISBLANK(C248),"",_xlfn.XLOOKUP(VALUE(LEFT(C248,4)),Souches!$B$2:$B$15000,Souches!$D$2:$D$15000))</f>
        <v>137</v>
      </c>
      <c r="I248" s="10">
        <f t="shared" si="33"/>
        <v>45868</v>
      </c>
      <c r="J248" s="19">
        <f>IF(I248="","",INT(('ObjProd (2)'!$C$25-I248)/7 * (ABS('ObjProd (2)'!$C$25-I248)&gt;=7)))</f>
        <v>7</v>
      </c>
      <c r="K248" s="10" t="str">
        <f>IF(I248="","",
IF(AND(DATEDIF(I248,'ObjProd (2)'!$C$25,"y")=0,DATEDIF(I248,'ObjProd (2)'!$C$25,"ym")=0,
   INT(('ObjProd (2)'!$C$25-EDATE(I248,DATEDIF(I248,'ObjProd (2)'!$C$25,"y")*12+DATEDIF(I248,'ObjProd (2)'!$C$25,"ym")))/7)=0),
   "&lt; 1 sem.",
   IF(DATEDIF(I248,'ObjProd (2)'!$C$25,"y")&gt;0,DATEDIF(I248,'ObjProd (2)'!$C$25,"y") &amp; " " &amp; IF(DATEDIF(I248,'ObjProd (2)'!$C$25,"y")=1,"an ","ans "),"") &amp;
   IF(DATEDIF(I248,'ObjProd (2)'!$C$25,"ym")&gt;0,DATEDIF(I248,'ObjProd (2)'!$C$25,"ym") &amp; " mois ", "") &amp;
   IF(INT(('ObjProd (2)'!$C$25-EDATE(I248,DATEDIF(I248,'ObjProd (2)'!$C$25,"y")*12+DATEDIF(I248,'ObjProd (2)'!$C$25,"ym")))/7)&gt;0,
      INT(('ObjProd (2)'!$C$25-EDATE(I248,DATEDIF(I248,'ObjProd (2)'!$C$25,"y")*12+DATEDIF(I248,'ObjProd (2)'!$C$25,"ym")))/7) &amp; " sem.",
      "")
)
)</f>
        <v>1 mois 2 sem.</v>
      </c>
      <c r="L248" s="11" t="str">
        <f t="shared" si="34"/>
        <v xml:space="preserve">E 4 </v>
      </c>
      <c r="M248" s="9">
        <f t="shared" si="35"/>
        <v>28</v>
      </c>
      <c r="N248" s="9" t="str" cm="1">
        <f t="array" aca="1" ref="N248" ca="1">LEFT(L248, IF(ISNUMBER(SUBSTITUTE(_xludf.MID(L248, 2, 1), ".", ",")), 1, 2))</f>
        <v xml:space="preserve">E </v>
      </c>
      <c r="O248" s="19">
        <f t="shared" ca="1" si="36"/>
        <v>4</v>
      </c>
      <c r="P248" s="9" t="str">
        <f t="shared" ca="1" si="40"/>
        <v>E</v>
      </c>
      <c r="Q248" s="9">
        <f t="shared" ca="1" si="41"/>
        <v>4</v>
      </c>
      <c r="R248" s="9" t="str">
        <f t="shared" ca="1" si="37"/>
        <v>E4</v>
      </c>
      <c r="S248" t="str" cm="1">
        <f t="array" ref="S248">IF(ISBLANK(C248),"",IFERROR(INDEX(ListeSeries!$A$2:$A$1045, MATCH(1, (DatasScan!G248=ListeSeries!$B$2:$B$1045) * (DatasScan!H248&gt;=ListeSeries!$D$2:$D$1045) * (DatasScan!H248&lt;=ListeSeries!$E$2:$E$1045), 0)), "no match"))</f>
        <v>KENESI</v>
      </c>
      <c r="T248" s="7" t="str" cm="1">
        <f t="array" ref="T248">IF(ISBLANK(C248),"",IFERROR(INDEX(ListeSeries!$C$2:$C$1045, MATCH(1, (DatasScan!G248=ListeSeries!$B$2:$B$1045) * (DatasScan!H248&gt;=ListeSeries!$D$2:$D$1045) * (DatasScan!H248&lt;=ListeSeries!$E$2:$E$1045), 0)), "no match"))</f>
        <v>KHENEZI 12</v>
      </c>
      <c r="U248" s="11" t="str" cm="1">
        <f t="array" ref="U248">IF(ISBLANK(C248),"",IFERROR(INDEX(ListeSeries!$F$2:$F$1045, MATCH(1, (DatasScan!G248=ListeSeries!$B$2:$B$1045) * (DatasScan!H248&gt;=ListeSeries!$D$2:$D$1045) * (DatasScan!H248&lt;=ListeSeries!$E$2:$E$1045), 0)), "no match"))</f>
        <v>135-139</v>
      </c>
    </row>
    <row r="249" spans="1:21" x14ac:dyDescent="0.25">
      <c r="A249" s="6" t="str">
        <f t="shared" si="38"/>
        <v>2</v>
      </c>
      <c r="B249" s="272" t="s">
        <v>972</v>
      </c>
      <c r="C249" s="206" t="s">
        <v>1560</v>
      </c>
      <c r="D249" s="8">
        <v>1</v>
      </c>
      <c r="E249" s="6"/>
      <c r="F249" s="7" t="str">
        <f t="shared" si="39"/>
        <v>869320250730E 4</v>
      </c>
      <c r="G249" s="21" t="str">
        <f>IF(ISBLANK(C249),"",_xlfn.XLOOKUP(_xlfn.XLOOKUP(VALUE(LEFT(C249,4)),Souches!$B$2:$B$15000,Souches!$E$2:$E$15000),Varietes!$B$2:$B$500,Varietes!$C$2:$C$500))</f>
        <v>KNES</v>
      </c>
      <c r="H249" s="19">
        <f>IF(ISBLANK(C249),"",_xlfn.XLOOKUP(VALUE(LEFT(C249,4)),Souches!$B$2:$B$15000,Souches!$D$2:$D$15000))</f>
        <v>137</v>
      </c>
      <c r="I249" s="10">
        <f t="shared" si="33"/>
        <v>45868</v>
      </c>
      <c r="J249" s="19">
        <f>IF(I249="","",INT(('ObjProd (2)'!$C$25-I249)/7 * (ABS('ObjProd (2)'!$C$25-I249)&gt;=7)))</f>
        <v>7</v>
      </c>
      <c r="K249" s="10" t="str">
        <f>IF(I249="","",
IF(AND(DATEDIF(I249,'ObjProd (2)'!$C$25,"y")=0,DATEDIF(I249,'ObjProd (2)'!$C$25,"ym")=0,
   INT(('ObjProd (2)'!$C$25-EDATE(I249,DATEDIF(I249,'ObjProd (2)'!$C$25,"y")*12+DATEDIF(I249,'ObjProd (2)'!$C$25,"ym")))/7)=0),
   "&lt; 1 sem.",
   IF(DATEDIF(I249,'ObjProd (2)'!$C$25,"y")&gt;0,DATEDIF(I249,'ObjProd (2)'!$C$25,"y") &amp; " " &amp; IF(DATEDIF(I249,'ObjProd (2)'!$C$25,"y")=1,"an ","ans "),"") &amp;
   IF(DATEDIF(I249,'ObjProd (2)'!$C$25,"ym")&gt;0,DATEDIF(I249,'ObjProd (2)'!$C$25,"ym") &amp; " mois ", "") &amp;
   IF(INT(('ObjProd (2)'!$C$25-EDATE(I249,DATEDIF(I249,'ObjProd (2)'!$C$25,"y")*12+DATEDIF(I249,'ObjProd (2)'!$C$25,"ym")))/7)&gt;0,
      INT(('ObjProd (2)'!$C$25-EDATE(I249,DATEDIF(I249,'ObjProd (2)'!$C$25,"y")*12+DATEDIF(I249,'ObjProd (2)'!$C$25,"ym")))/7) &amp; " sem.",
      "")
)
)</f>
        <v>1 mois 2 sem.</v>
      </c>
      <c r="L249" s="11" t="str">
        <f t="shared" si="34"/>
        <v xml:space="preserve">E 4 </v>
      </c>
      <c r="M249" s="9">
        <f t="shared" si="35"/>
        <v>14</v>
      </c>
      <c r="N249" s="9" t="str" cm="1">
        <f t="array" aca="1" ref="N249" ca="1">LEFT(L249, IF(ISNUMBER(SUBSTITUTE(_xludf.MID(L249, 2, 1), ".", ",")), 1, 2))</f>
        <v xml:space="preserve">E </v>
      </c>
      <c r="O249" s="19">
        <f t="shared" ca="1" si="36"/>
        <v>4</v>
      </c>
      <c r="P249" s="9" t="str">
        <f t="shared" ca="1" si="40"/>
        <v>E</v>
      </c>
      <c r="Q249" s="9">
        <f t="shared" ca="1" si="41"/>
        <v>4</v>
      </c>
      <c r="R249" s="9" t="str">
        <f t="shared" ca="1" si="37"/>
        <v>E4</v>
      </c>
      <c r="S249" t="str" cm="1">
        <f t="array" ref="S249">IF(ISBLANK(C249),"",IFERROR(INDEX(ListeSeries!$A$2:$A$1045, MATCH(1, (DatasScan!G249=ListeSeries!$B$2:$B$1045) * (DatasScan!H249&gt;=ListeSeries!$D$2:$D$1045) * (DatasScan!H249&lt;=ListeSeries!$E$2:$E$1045), 0)), "no match"))</f>
        <v>KENESI</v>
      </c>
      <c r="T249" s="7" t="str" cm="1">
        <f t="array" ref="T249">IF(ISBLANK(C249),"",IFERROR(INDEX(ListeSeries!$C$2:$C$1045, MATCH(1, (DatasScan!G249=ListeSeries!$B$2:$B$1045) * (DatasScan!H249&gt;=ListeSeries!$D$2:$D$1045) * (DatasScan!H249&lt;=ListeSeries!$E$2:$E$1045), 0)), "no match"))</f>
        <v>KHENEZI 12</v>
      </c>
      <c r="U249" s="11" t="str" cm="1">
        <f t="array" ref="U249">IF(ISBLANK(C249),"",IFERROR(INDEX(ListeSeries!$F$2:$F$1045, MATCH(1, (DatasScan!G249=ListeSeries!$B$2:$B$1045) * (DatasScan!H249&gt;=ListeSeries!$D$2:$D$1045) * (DatasScan!H249&lt;=ListeSeries!$E$2:$E$1045), 0)), "no match"))</f>
        <v>135-139</v>
      </c>
    </row>
    <row r="250" spans="1:21" x14ac:dyDescent="0.25">
      <c r="A250" s="6" t="str">
        <f t="shared" si="38"/>
        <v>2</v>
      </c>
      <c r="B250" s="272" t="s">
        <v>972</v>
      </c>
      <c r="C250" s="206" t="s">
        <v>3352</v>
      </c>
      <c r="D250" s="8">
        <v>5</v>
      </c>
      <c r="E250" s="11">
        <v>3</v>
      </c>
      <c r="F250" s="7" t="str">
        <f t="shared" si="39"/>
        <v>869320250723E 4</v>
      </c>
      <c r="G250" s="21" t="str">
        <f>IF(ISBLANK(C250),"",_xlfn.XLOOKUP(_xlfn.XLOOKUP(VALUE(LEFT(C250,4)),Souches!$B$2:$B$15000,Souches!$E$2:$E$15000),Varietes!$B$2:$B$500,Varietes!$C$2:$C$500))</f>
        <v>KNES</v>
      </c>
      <c r="H250" s="19">
        <f>IF(ISBLANK(C250),"",_xlfn.XLOOKUP(VALUE(LEFT(C250,4)),Souches!$B$2:$B$15000,Souches!$D$2:$D$15000))</f>
        <v>137</v>
      </c>
      <c r="I250" s="10">
        <f t="shared" si="33"/>
        <v>45861</v>
      </c>
      <c r="J250" s="19">
        <f>IF(I250="","",INT(('ObjProd (2)'!$C$25-I250)/7 * (ABS('ObjProd (2)'!$C$25-I250)&gt;=7)))</f>
        <v>8</v>
      </c>
      <c r="K250" s="10" t="str">
        <f>IF(I250="","",
IF(AND(DATEDIF(I250,'ObjProd (2)'!$C$25,"y")=0,DATEDIF(I250,'ObjProd (2)'!$C$25,"ym")=0,
   INT(('ObjProd (2)'!$C$25-EDATE(I250,DATEDIF(I250,'ObjProd (2)'!$C$25,"y")*12+DATEDIF(I250,'ObjProd (2)'!$C$25,"ym")))/7)=0),
   "&lt; 1 sem.",
   IF(DATEDIF(I250,'ObjProd (2)'!$C$25,"y")&gt;0,DATEDIF(I250,'ObjProd (2)'!$C$25,"y") &amp; " " &amp; IF(DATEDIF(I250,'ObjProd (2)'!$C$25,"y")=1,"an ","ans "),"") &amp;
   IF(DATEDIF(I250,'ObjProd (2)'!$C$25,"ym")&gt;0,DATEDIF(I250,'ObjProd (2)'!$C$25,"ym") &amp; " mois ", "") &amp;
   IF(INT(('ObjProd (2)'!$C$25-EDATE(I250,DATEDIF(I250,'ObjProd (2)'!$C$25,"y")*12+DATEDIF(I250,'ObjProd (2)'!$C$25,"ym")))/7)&gt;0,
      INT(('ObjProd (2)'!$C$25-EDATE(I250,DATEDIF(I250,'ObjProd (2)'!$C$25,"y")*12+DATEDIF(I250,'ObjProd (2)'!$C$25,"ym")))/7) &amp; " sem.",
      "")
)
)</f>
        <v>1 mois 3 sem.</v>
      </c>
      <c r="L250" s="11" t="str">
        <f t="shared" si="34"/>
        <v xml:space="preserve">E 4 </v>
      </c>
      <c r="M250" s="9">
        <f t="shared" si="35"/>
        <v>73</v>
      </c>
      <c r="N250" s="9" t="str" cm="1">
        <f t="array" aca="1" ref="N250" ca="1">LEFT(L250, IF(ISNUMBER(SUBSTITUTE(_xludf.MID(L250, 2, 1), ".", ",")), 1, 2))</f>
        <v xml:space="preserve">E </v>
      </c>
      <c r="O250" s="19">
        <f t="shared" ca="1" si="36"/>
        <v>4</v>
      </c>
      <c r="P250" s="9" t="str">
        <f t="shared" ca="1" si="40"/>
        <v>E</v>
      </c>
      <c r="Q250" s="9">
        <f t="shared" ca="1" si="41"/>
        <v>4</v>
      </c>
      <c r="R250" s="9" t="str">
        <f t="shared" ca="1" si="37"/>
        <v>E4</v>
      </c>
      <c r="S250" t="str" cm="1">
        <f t="array" ref="S250">IF(ISBLANK(C250),"",IFERROR(INDEX(ListeSeries!$A$2:$A$1045, MATCH(1, (DatasScan!G250=ListeSeries!$B$2:$B$1045) * (DatasScan!H250&gt;=ListeSeries!$D$2:$D$1045) * (DatasScan!H250&lt;=ListeSeries!$E$2:$E$1045), 0)), "no match"))</f>
        <v>KENESI</v>
      </c>
      <c r="T250" s="7" t="str" cm="1">
        <f t="array" ref="T250">IF(ISBLANK(C250),"",IFERROR(INDEX(ListeSeries!$C$2:$C$1045, MATCH(1, (DatasScan!G250=ListeSeries!$B$2:$B$1045) * (DatasScan!H250&gt;=ListeSeries!$D$2:$D$1045) * (DatasScan!H250&lt;=ListeSeries!$E$2:$E$1045), 0)), "no match"))</f>
        <v>KHENEZI 12</v>
      </c>
      <c r="U250" s="11" t="str" cm="1">
        <f t="array" ref="U250">IF(ISBLANK(C250),"",IFERROR(INDEX(ListeSeries!$F$2:$F$1045, MATCH(1, (DatasScan!G250=ListeSeries!$B$2:$B$1045) * (DatasScan!H250&gt;=ListeSeries!$D$2:$D$1045) * (DatasScan!H250&lt;=ListeSeries!$E$2:$E$1045), 0)), "no match"))</f>
        <v>135-139</v>
      </c>
    </row>
    <row r="251" spans="1:21" x14ac:dyDescent="0.25">
      <c r="A251" s="6" t="str">
        <f t="shared" si="38"/>
        <v>2</v>
      </c>
      <c r="B251" s="272" t="s">
        <v>972</v>
      </c>
      <c r="C251" s="206" t="s">
        <v>1561</v>
      </c>
      <c r="D251" s="8">
        <v>1</v>
      </c>
      <c r="E251" s="11">
        <v>1</v>
      </c>
      <c r="F251" s="7" t="str">
        <f t="shared" si="39"/>
        <v>869320250620EA4</v>
      </c>
      <c r="G251" s="21" t="str">
        <f>IF(ISBLANK(C251),"",_xlfn.XLOOKUP(_xlfn.XLOOKUP(VALUE(LEFT(C251,4)),Souches!$B$2:$B$15000,Souches!$E$2:$E$15000),Varietes!$B$2:$B$500,Varietes!$C$2:$C$500))</f>
        <v>KNES</v>
      </c>
      <c r="H251" s="19">
        <f>IF(ISBLANK(C251),"",_xlfn.XLOOKUP(VALUE(LEFT(C251,4)),Souches!$B$2:$B$15000,Souches!$D$2:$D$15000))</f>
        <v>137</v>
      </c>
      <c r="I251" s="10">
        <f t="shared" si="33"/>
        <v>45828</v>
      </c>
      <c r="J251" s="19">
        <f>IF(I251="","",INT(('ObjProd (2)'!$C$25-I251)/7 * (ABS('ObjProd (2)'!$C$25-I251)&gt;=7)))</f>
        <v>12</v>
      </c>
      <c r="K251" s="10" t="str">
        <f>IF(I251="","",
IF(AND(DATEDIF(I251,'ObjProd (2)'!$C$25,"y")=0,DATEDIF(I251,'ObjProd (2)'!$C$25,"ym")=0,
   INT(('ObjProd (2)'!$C$25-EDATE(I251,DATEDIF(I251,'ObjProd (2)'!$C$25,"y")*12+DATEDIF(I251,'ObjProd (2)'!$C$25,"ym")))/7)=0),
   "&lt; 1 sem.",
   IF(DATEDIF(I251,'ObjProd (2)'!$C$25,"y")&gt;0,DATEDIF(I251,'ObjProd (2)'!$C$25,"y") &amp; " " &amp; IF(DATEDIF(I251,'ObjProd (2)'!$C$25,"y")=1,"an ","ans "),"") &amp;
   IF(DATEDIF(I251,'ObjProd (2)'!$C$25,"ym")&gt;0,DATEDIF(I251,'ObjProd (2)'!$C$25,"ym") &amp; " mois ", "") &amp;
   IF(INT(('ObjProd (2)'!$C$25-EDATE(I251,DATEDIF(I251,'ObjProd (2)'!$C$25,"y")*12+DATEDIF(I251,'ObjProd (2)'!$C$25,"ym")))/7)&gt;0,
      INT(('ObjProd (2)'!$C$25-EDATE(I251,DATEDIF(I251,'ObjProd (2)'!$C$25,"y")*12+DATEDIF(I251,'ObjProd (2)'!$C$25,"ym")))/7) &amp; " sem.",
      "")
)
)</f>
        <v>2 mois 4 sem.</v>
      </c>
      <c r="L251" s="11" t="str">
        <f t="shared" si="34"/>
        <v xml:space="preserve">EA4 </v>
      </c>
      <c r="M251" s="9">
        <f t="shared" si="35"/>
        <v>15</v>
      </c>
      <c r="N251" s="9" t="str" cm="1">
        <f t="array" aca="1" ref="N251" ca="1">LEFT(L251, IF(ISNUMBER(SUBSTITUTE(_xludf.MID(L251, 2, 1), ".", ",")), 1, 2))</f>
        <v>EA</v>
      </c>
      <c r="O251" s="19">
        <f t="shared" ca="1" si="36"/>
        <v>4</v>
      </c>
      <c r="P251" s="9" t="str">
        <f t="shared" ca="1" si="40"/>
        <v>E</v>
      </c>
      <c r="Q251" s="9">
        <f t="shared" ca="1" si="41"/>
        <v>4</v>
      </c>
      <c r="R251" s="9" t="str">
        <f t="shared" ca="1" si="37"/>
        <v>E4</v>
      </c>
      <c r="S251" t="str" cm="1">
        <f t="array" ref="S251">IF(ISBLANK(C251),"",IFERROR(INDEX(ListeSeries!$A$2:$A$1045, MATCH(1, (DatasScan!G251=ListeSeries!$B$2:$B$1045) * (DatasScan!H251&gt;=ListeSeries!$D$2:$D$1045) * (DatasScan!H251&lt;=ListeSeries!$E$2:$E$1045), 0)), "no match"))</f>
        <v>KENESI</v>
      </c>
      <c r="T251" s="7" t="str" cm="1">
        <f t="array" ref="T251">IF(ISBLANK(C251),"",IFERROR(INDEX(ListeSeries!$C$2:$C$1045, MATCH(1, (DatasScan!G251=ListeSeries!$B$2:$B$1045) * (DatasScan!H251&gt;=ListeSeries!$D$2:$D$1045) * (DatasScan!H251&lt;=ListeSeries!$E$2:$E$1045), 0)), "no match"))</f>
        <v>KHENEZI 12</v>
      </c>
      <c r="U251" s="11" t="str" cm="1">
        <f t="array" ref="U251">IF(ISBLANK(C251),"",IFERROR(INDEX(ListeSeries!$F$2:$F$1045, MATCH(1, (DatasScan!G251=ListeSeries!$B$2:$B$1045) * (DatasScan!H251&gt;=ListeSeries!$D$2:$D$1045) * (DatasScan!H251&lt;=ListeSeries!$E$2:$E$1045), 0)), "no match"))</f>
        <v>135-139</v>
      </c>
    </row>
    <row r="252" spans="1:21" x14ac:dyDescent="0.25">
      <c r="A252" s="6" t="str">
        <f t="shared" si="38"/>
        <v>2</v>
      </c>
      <c r="B252" s="272" t="s">
        <v>972</v>
      </c>
      <c r="C252" s="206" t="s">
        <v>1559</v>
      </c>
      <c r="D252" s="8">
        <v>2</v>
      </c>
      <c r="F252" s="7" t="str">
        <f t="shared" si="39"/>
        <v>869320250702EA4</v>
      </c>
      <c r="G252" s="21" t="str">
        <f>IF(ISBLANK(C252),"",_xlfn.XLOOKUP(_xlfn.XLOOKUP(VALUE(LEFT(C252,4)),Souches!$B$2:$B$15000,Souches!$E$2:$E$15000),Varietes!$B$2:$B$500,Varietes!$C$2:$C$500))</f>
        <v>KNES</v>
      </c>
      <c r="H252" s="19">
        <f>IF(ISBLANK(C252),"",_xlfn.XLOOKUP(VALUE(LEFT(C252,4)),Souches!$B$2:$B$15000,Souches!$D$2:$D$15000))</f>
        <v>137</v>
      </c>
      <c r="I252" s="10">
        <f t="shared" si="33"/>
        <v>45840</v>
      </c>
      <c r="J252" s="19">
        <f>IF(I252="","",INT(('ObjProd (2)'!$C$25-I252)/7 * (ABS('ObjProd (2)'!$C$25-I252)&gt;=7)))</f>
        <v>11</v>
      </c>
      <c r="K252" s="10" t="str">
        <f>IF(I252="","",
IF(AND(DATEDIF(I252,'ObjProd (2)'!$C$25,"y")=0,DATEDIF(I252,'ObjProd (2)'!$C$25,"ym")=0,
   INT(('ObjProd (2)'!$C$25-EDATE(I252,DATEDIF(I252,'ObjProd (2)'!$C$25,"y")*12+DATEDIF(I252,'ObjProd (2)'!$C$25,"ym")))/7)=0),
   "&lt; 1 sem.",
   IF(DATEDIF(I252,'ObjProd (2)'!$C$25,"y")&gt;0,DATEDIF(I252,'ObjProd (2)'!$C$25,"y") &amp; " " &amp; IF(DATEDIF(I252,'ObjProd (2)'!$C$25,"y")=1,"an ","ans "),"") &amp;
   IF(DATEDIF(I252,'ObjProd (2)'!$C$25,"ym")&gt;0,DATEDIF(I252,'ObjProd (2)'!$C$25,"ym") &amp; " mois ", "") &amp;
   IF(INT(('ObjProd (2)'!$C$25-EDATE(I252,DATEDIF(I252,'ObjProd (2)'!$C$25,"y")*12+DATEDIF(I252,'ObjProd (2)'!$C$25,"ym")))/7)&gt;0,
      INT(('ObjProd (2)'!$C$25-EDATE(I252,DATEDIF(I252,'ObjProd (2)'!$C$25,"y")*12+DATEDIF(I252,'ObjProd (2)'!$C$25,"ym")))/7) &amp; " sem.",
      "")
)
)</f>
        <v>2 mois 2 sem.</v>
      </c>
      <c r="L252" s="11" t="str">
        <f t="shared" si="34"/>
        <v xml:space="preserve">EA4 </v>
      </c>
      <c r="M252" s="9">
        <f t="shared" si="35"/>
        <v>28</v>
      </c>
      <c r="N252" s="9" t="str" cm="1">
        <f t="array" aca="1" ref="N252" ca="1">LEFT(L252, IF(ISNUMBER(SUBSTITUTE(_xludf.MID(L252, 2, 1), ".", ",")), 1, 2))</f>
        <v>EA</v>
      </c>
      <c r="O252" s="19">
        <f t="shared" ca="1" si="36"/>
        <v>4</v>
      </c>
      <c r="P252" s="9" t="str">
        <f t="shared" ca="1" si="40"/>
        <v>E</v>
      </c>
      <c r="Q252" s="9">
        <f t="shared" ca="1" si="41"/>
        <v>4</v>
      </c>
      <c r="R252" s="9" t="str">
        <f t="shared" ca="1" si="37"/>
        <v>E4</v>
      </c>
      <c r="S252" t="str" cm="1">
        <f t="array" ref="S252">IF(ISBLANK(C252),"",IFERROR(INDEX(ListeSeries!$A$2:$A$1045, MATCH(1, (DatasScan!G252=ListeSeries!$B$2:$B$1045) * (DatasScan!H252&gt;=ListeSeries!$D$2:$D$1045) * (DatasScan!H252&lt;=ListeSeries!$E$2:$E$1045), 0)), "no match"))</f>
        <v>KENESI</v>
      </c>
      <c r="T252" s="7" t="str" cm="1">
        <f t="array" ref="T252">IF(ISBLANK(C252),"",IFERROR(INDEX(ListeSeries!$C$2:$C$1045, MATCH(1, (DatasScan!G252=ListeSeries!$B$2:$B$1045) * (DatasScan!H252&gt;=ListeSeries!$D$2:$D$1045) * (DatasScan!H252&lt;=ListeSeries!$E$2:$E$1045), 0)), "no match"))</f>
        <v>KHENEZI 12</v>
      </c>
      <c r="U252" s="11" t="str" cm="1">
        <f t="array" ref="U252">IF(ISBLANK(C252),"",IFERROR(INDEX(ListeSeries!$F$2:$F$1045, MATCH(1, (DatasScan!G252=ListeSeries!$B$2:$B$1045) * (DatasScan!H252&gt;=ListeSeries!$D$2:$D$1045) * (DatasScan!H252&lt;=ListeSeries!$E$2:$E$1045), 0)), "no match"))</f>
        <v>135-139</v>
      </c>
    </row>
    <row r="253" spans="1:21" x14ac:dyDescent="0.25">
      <c r="A253" s="6" t="str">
        <f t="shared" si="38"/>
        <v>2</v>
      </c>
      <c r="B253" s="272" t="s">
        <v>972</v>
      </c>
      <c r="C253" s="206" t="s">
        <v>3353</v>
      </c>
      <c r="D253" s="8">
        <v>2</v>
      </c>
      <c r="F253" s="7" t="str">
        <f t="shared" si="39"/>
        <v>853420250903E 4</v>
      </c>
      <c r="G253" s="21" t="str">
        <f>IF(ISBLANK(C253),"",_xlfn.XLOOKUP(_xlfn.XLOOKUP(VALUE(LEFT(C253,4)),Souches!$B$2:$B$15000,Souches!$E$2:$E$15000),Varietes!$B$2:$B$500,Varietes!$C$2:$C$500))</f>
        <v>KNES</v>
      </c>
      <c r="H253" s="19">
        <f>IF(ISBLANK(C253),"",_xlfn.XLOOKUP(VALUE(LEFT(C253,4)),Souches!$B$2:$B$15000,Souches!$D$2:$D$15000))</f>
        <v>130</v>
      </c>
      <c r="I253" s="10">
        <f t="shared" si="33"/>
        <v>45903</v>
      </c>
      <c r="J253" s="19">
        <f>IF(I253="","",INT(('ObjProd (2)'!$C$25-I253)/7 * (ABS('ObjProd (2)'!$C$25-I253)&gt;=7)))</f>
        <v>2</v>
      </c>
      <c r="K253" s="10" t="str">
        <f>IF(I253="","",
IF(AND(DATEDIF(I253,'ObjProd (2)'!$C$25,"y")=0,DATEDIF(I253,'ObjProd (2)'!$C$25,"ym")=0,
   INT(('ObjProd (2)'!$C$25-EDATE(I253,DATEDIF(I253,'ObjProd (2)'!$C$25,"y")*12+DATEDIF(I253,'ObjProd (2)'!$C$25,"ym")))/7)=0),
   "&lt; 1 sem.",
   IF(DATEDIF(I253,'ObjProd (2)'!$C$25,"y")&gt;0,DATEDIF(I253,'ObjProd (2)'!$C$25,"y") &amp; " " &amp; IF(DATEDIF(I253,'ObjProd (2)'!$C$25,"y")=1,"an ","ans "),"") &amp;
   IF(DATEDIF(I253,'ObjProd (2)'!$C$25,"ym")&gt;0,DATEDIF(I253,'ObjProd (2)'!$C$25,"ym") &amp; " mois ", "") &amp;
   IF(INT(('ObjProd (2)'!$C$25-EDATE(I253,DATEDIF(I253,'ObjProd (2)'!$C$25,"y")*12+DATEDIF(I253,'ObjProd (2)'!$C$25,"ym")))/7)&gt;0,
      INT(('ObjProd (2)'!$C$25-EDATE(I253,DATEDIF(I253,'ObjProd (2)'!$C$25,"y")*12+DATEDIF(I253,'ObjProd (2)'!$C$25,"ym")))/7) &amp; " sem.",
      "")
)
)</f>
        <v>2 sem.</v>
      </c>
      <c r="L253" s="11" t="str">
        <f t="shared" si="34"/>
        <v xml:space="preserve">E 4 </v>
      </c>
      <c r="M253" s="9">
        <f t="shared" si="35"/>
        <v>28</v>
      </c>
      <c r="N253" s="9" t="str" cm="1">
        <f t="array" aca="1" ref="N253" ca="1">LEFT(L253, IF(ISNUMBER(SUBSTITUTE(_xludf.MID(L253, 2, 1), ".", ",")), 1, 2))</f>
        <v xml:space="preserve">E </v>
      </c>
      <c r="O253" s="19">
        <f t="shared" ca="1" si="36"/>
        <v>4</v>
      </c>
      <c r="P253" s="9" t="str">
        <f t="shared" ca="1" si="40"/>
        <v>E</v>
      </c>
      <c r="Q253" s="9">
        <f t="shared" ca="1" si="41"/>
        <v>4</v>
      </c>
      <c r="R253" s="9" t="str">
        <f t="shared" ca="1" si="37"/>
        <v>E4</v>
      </c>
      <c r="S253" t="str" cm="1">
        <f t="array" ref="S253">IF(ISBLANK(C253),"",IFERROR(INDEX(ListeSeries!$A$2:$A$1045, MATCH(1, (DatasScan!G253=ListeSeries!$B$2:$B$1045) * (DatasScan!H253&gt;=ListeSeries!$D$2:$D$1045) * (DatasScan!H253&lt;=ListeSeries!$E$2:$E$1045), 0)), "no match"))</f>
        <v>KENESI</v>
      </c>
      <c r="T253" s="7" t="str" cm="1">
        <f t="array" ref="T253">IF(ISBLANK(C253),"",IFERROR(INDEX(ListeSeries!$C$2:$C$1045, MATCH(1, (DatasScan!G253=ListeSeries!$B$2:$B$1045) * (DatasScan!H253&gt;=ListeSeries!$D$2:$D$1045) * (DatasScan!H253&lt;=ListeSeries!$E$2:$E$1045), 0)), "no match"))</f>
        <v>KHENEZI 11</v>
      </c>
      <c r="U253" s="11" t="str" cm="1">
        <f t="array" ref="U253">IF(ISBLANK(C253),"",IFERROR(INDEX(ListeSeries!$F$2:$F$1045, MATCH(1, (DatasScan!G253=ListeSeries!$B$2:$B$1045) * (DatasScan!H253&gt;=ListeSeries!$D$2:$D$1045) * (DatasScan!H253&lt;=ListeSeries!$E$2:$E$1045), 0)), "no match"))</f>
        <v>115-134</v>
      </c>
    </row>
    <row r="254" spans="1:21" x14ac:dyDescent="0.25">
      <c r="A254" s="6" t="str">
        <f t="shared" si="38"/>
        <v>2</v>
      </c>
      <c r="B254" s="272" t="s">
        <v>972</v>
      </c>
      <c r="C254" s="206" t="s">
        <v>3354</v>
      </c>
      <c r="E254" s="11">
        <v>7</v>
      </c>
      <c r="F254" s="7" t="str">
        <f t="shared" si="39"/>
        <v>853420250903E 4</v>
      </c>
      <c r="G254" s="21" t="str">
        <f>IF(ISBLANK(C254),"",_xlfn.XLOOKUP(_xlfn.XLOOKUP(VALUE(LEFT(C254,4)),Souches!$B$2:$B$15000,Souches!$E$2:$E$15000),Varietes!$B$2:$B$500,Varietes!$C$2:$C$500))</f>
        <v>KNES</v>
      </c>
      <c r="H254" s="19">
        <f>IF(ISBLANK(C254),"",_xlfn.XLOOKUP(VALUE(LEFT(C254,4)),Souches!$B$2:$B$15000,Souches!$D$2:$D$15000))</f>
        <v>130</v>
      </c>
      <c r="I254" s="10">
        <f t="shared" si="33"/>
        <v>45903</v>
      </c>
      <c r="J254" s="19">
        <f>IF(I254="","",INT(('ObjProd (2)'!$C$25-I254)/7 * (ABS('ObjProd (2)'!$C$25-I254)&gt;=7)))</f>
        <v>2</v>
      </c>
      <c r="K254" s="10" t="str">
        <f>IF(I254="","",
IF(AND(DATEDIF(I254,'ObjProd (2)'!$C$25,"y")=0,DATEDIF(I254,'ObjProd (2)'!$C$25,"ym")=0,
   INT(('ObjProd (2)'!$C$25-EDATE(I254,DATEDIF(I254,'ObjProd (2)'!$C$25,"y")*12+DATEDIF(I254,'ObjProd (2)'!$C$25,"ym")))/7)=0),
   "&lt; 1 sem.",
   IF(DATEDIF(I254,'ObjProd (2)'!$C$25,"y")&gt;0,DATEDIF(I254,'ObjProd (2)'!$C$25,"y") &amp; " " &amp; IF(DATEDIF(I254,'ObjProd (2)'!$C$25,"y")=1,"an ","ans "),"") &amp;
   IF(DATEDIF(I254,'ObjProd (2)'!$C$25,"ym")&gt;0,DATEDIF(I254,'ObjProd (2)'!$C$25,"ym") &amp; " mois ", "") &amp;
   IF(INT(('ObjProd (2)'!$C$25-EDATE(I254,DATEDIF(I254,'ObjProd (2)'!$C$25,"y")*12+DATEDIF(I254,'ObjProd (2)'!$C$25,"ym")))/7)&gt;0,
      INT(('ObjProd (2)'!$C$25-EDATE(I254,DATEDIF(I254,'ObjProd (2)'!$C$25,"y")*12+DATEDIF(I254,'ObjProd (2)'!$C$25,"ym")))/7) &amp; " sem.",
      "")
)
)</f>
        <v>2 sem.</v>
      </c>
      <c r="L254" s="11" t="str">
        <f t="shared" si="34"/>
        <v xml:space="preserve">E 4 </v>
      </c>
      <c r="M254" s="9">
        <f t="shared" si="35"/>
        <v>7</v>
      </c>
      <c r="N254" s="9" t="str" cm="1">
        <f t="array" aca="1" ref="N254" ca="1">LEFT(L254, IF(ISNUMBER(SUBSTITUTE(_xludf.MID(L254, 2, 1), ".", ",")), 1, 2))</f>
        <v xml:space="preserve">E </v>
      </c>
      <c r="O254" s="19">
        <f t="shared" ca="1" si="36"/>
        <v>4</v>
      </c>
      <c r="P254" s="9" t="str">
        <f t="shared" ca="1" si="40"/>
        <v>E</v>
      </c>
      <c r="Q254" s="9">
        <f t="shared" ca="1" si="41"/>
        <v>4</v>
      </c>
      <c r="R254" s="9" t="str">
        <f t="shared" ca="1" si="37"/>
        <v>E4</v>
      </c>
      <c r="S254" t="str" cm="1">
        <f t="array" ref="S254">IF(ISBLANK(C254),"",IFERROR(INDEX(ListeSeries!$A$2:$A$1045, MATCH(1, (DatasScan!G254=ListeSeries!$B$2:$B$1045) * (DatasScan!H254&gt;=ListeSeries!$D$2:$D$1045) * (DatasScan!H254&lt;=ListeSeries!$E$2:$E$1045), 0)), "no match"))</f>
        <v>KENESI</v>
      </c>
      <c r="T254" s="7" t="str" cm="1">
        <f t="array" ref="T254">IF(ISBLANK(C254),"",IFERROR(INDEX(ListeSeries!$C$2:$C$1045, MATCH(1, (DatasScan!G254=ListeSeries!$B$2:$B$1045) * (DatasScan!H254&gt;=ListeSeries!$D$2:$D$1045) * (DatasScan!H254&lt;=ListeSeries!$E$2:$E$1045), 0)), "no match"))</f>
        <v>KHENEZI 11</v>
      </c>
      <c r="U254" s="11" t="str" cm="1">
        <f t="array" ref="U254">IF(ISBLANK(C254),"",IFERROR(INDEX(ListeSeries!$F$2:$F$1045, MATCH(1, (DatasScan!G254=ListeSeries!$B$2:$B$1045) * (DatasScan!H254&gt;=ListeSeries!$D$2:$D$1045) * (DatasScan!H254&lt;=ListeSeries!$E$2:$E$1045), 0)), "no match"))</f>
        <v>115-134</v>
      </c>
    </row>
    <row r="255" spans="1:21" x14ac:dyDescent="0.25">
      <c r="A255" s="6" t="str">
        <f t="shared" si="38"/>
        <v>2</v>
      </c>
      <c r="B255" s="272" t="s">
        <v>972</v>
      </c>
      <c r="C255" s="206" t="s">
        <v>3340</v>
      </c>
      <c r="E255" s="11">
        <v>4</v>
      </c>
      <c r="F255" s="7" t="str">
        <f t="shared" si="39"/>
        <v>869320250903E 5</v>
      </c>
      <c r="G255" s="21" t="str">
        <f>IF(ISBLANK(C255),"",_xlfn.XLOOKUP(_xlfn.XLOOKUP(VALUE(LEFT(C255,4)),Souches!$B$2:$B$15000,Souches!$E$2:$E$15000),Varietes!$B$2:$B$500,Varietes!$C$2:$C$500))</f>
        <v>KNES</v>
      </c>
      <c r="H255" s="19">
        <f>IF(ISBLANK(C255),"",_xlfn.XLOOKUP(VALUE(LEFT(C255,4)),Souches!$B$2:$B$15000,Souches!$D$2:$D$15000))</f>
        <v>137</v>
      </c>
      <c r="I255" s="10">
        <f t="shared" si="33"/>
        <v>45903</v>
      </c>
      <c r="J255" s="19">
        <f>IF(I255="","",INT(('ObjProd (2)'!$C$25-I255)/7 * (ABS('ObjProd (2)'!$C$25-I255)&gt;=7)))</f>
        <v>2</v>
      </c>
      <c r="K255" s="10" t="str">
        <f>IF(I255="","",
IF(AND(DATEDIF(I255,'ObjProd (2)'!$C$25,"y")=0,DATEDIF(I255,'ObjProd (2)'!$C$25,"ym")=0,
   INT(('ObjProd (2)'!$C$25-EDATE(I255,DATEDIF(I255,'ObjProd (2)'!$C$25,"y")*12+DATEDIF(I255,'ObjProd (2)'!$C$25,"ym")))/7)=0),
   "&lt; 1 sem.",
   IF(DATEDIF(I255,'ObjProd (2)'!$C$25,"y")&gt;0,DATEDIF(I255,'ObjProd (2)'!$C$25,"y") &amp; " " &amp; IF(DATEDIF(I255,'ObjProd (2)'!$C$25,"y")=1,"an ","ans "),"") &amp;
   IF(DATEDIF(I255,'ObjProd (2)'!$C$25,"ym")&gt;0,DATEDIF(I255,'ObjProd (2)'!$C$25,"ym") &amp; " mois ", "") &amp;
   IF(INT(('ObjProd (2)'!$C$25-EDATE(I255,DATEDIF(I255,'ObjProd (2)'!$C$25,"y")*12+DATEDIF(I255,'ObjProd (2)'!$C$25,"ym")))/7)&gt;0,
      INT(('ObjProd (2)'!$C$25-EDATE(I255,DATEDIF(I255,'ObjProd (2)'!$C$25,"y")*12+DATEDIF(I255,'ObjProd (2)'!$C$25,"ym")))/7) &amp; " sem.",
      "")
)
)</f>
        <v>2 sem.</v>
      </c>
      <c r="L255" s="11" t="str">
        <f t="shared" si="34"/>
        <v xml:space="preserve">E 5 </v>
      </c>
      <c r="M255" s="9">
        <f t="shared" si="35"/>
        <v>4</v>
      </c>
      <c r="N255" s="9" t="str" cm="1">
        <f t="array" aca="1" ref="N255" ca="1">LEFT(L255, IF(ISNUMBER(SUBSTITUTE(_xludf.MID(L255, 2, 1), ".", ",")), 1, 2))</f>
        <v xml:space="preserve">E </v>
      </c>
      <c r="O255" s="19">
        <f t="shared" ca="1" si="36"/>
        <v>5</v>
      </c>
      <c r="P255" s="9" t="str">
        <f t="shared" ca="1" si="40"/>
        <v>E</v>
      </c>
      <c r="Q255" s="9">
        <f t="shared" ca="1" si="41"/>
        <v>5</v>
      </c>
      <c r="R255" s="9" t="str">
        <f t="shared" ca="1" si="37"/>
        <v>E5</v>
      </c>
      <c r="S255" t="str" cm="1">
        <f t="array" ref="S255">IF(ISBLANK(C255),"",IFERROR(INDEX(ListeSeries!$A$2:$A$1045, MATCH(1, (DatasScan!G255=ListeSeries!$B$2:$B$1045) * (DatasScan!H255&gt;=ListeSeries!$D$2:$D$1045) * (DatasScan!H255&lt;=ListeSeries!$E$2:$E$1045), 0)), "no match"))</f>
        <v>KENESI</v>
      </c>
      <c r="T255" s="7" t="str" cm="1">
        <f t="array" ref="T255">IF(ISBLANK(C255),"",IFERROR(INDEX(ListeSeries!$C$2:$C$1045, MATCH(1, (DatasScan!G255=ListeSeries!$B$2:$B$1045) * (DatasScan!H255&gt;=ListeSeries!$D$2:$D$1045) * (DatasScan!H255&lt;=ListeSeries!$E$2:$E$1045), 0)), "no match"))</f>
        <v>KHENEZI 12</v>
      </c>
      <c r="U255" s="11" t="str" cm="1">
        <f t="array" ref="U255">IF(ISBLANK(C255),"",IFERROR(INDEX(ListeSeries!$F$2:$F$1045, MATCH(1, (DatasScan!G255=ListeSeries!$B$2:$B$1045) * (DatasScan!H255&gt;=ListeSeries!$D$2:$D$1045) * (DatasScan!H255&lt;=ListeSeries!$E$2:$E$1045), 0)), "no match"))</f>
        <v>135-139</v>
      </c>
    </row>
    <row r="256" spans="1:21" x14ac:dyDescent="0.25">
      <c r="A256" s="6" t="str">
        <f t="shared" si="38"/>
        <v>2</v>
      </c>
      <c r="B256" s="8" t="s">
        <v>973</v>
      </c>
      <c r="C256" s="206" t="s">
        <v>1564</v>
      </c>
      <c r="E256" s="11">
        <f>18*4.5+43*9</f>
        <v>468</v>
      </c>
      <c r="F256" s="7" t="str">
        <f t="shared" si="39"/>
        <v>869820250618E 2</v>
      </c>
      <c r="G256" s="21" t="str">
        <f>IF(ISBLANK(C256),"",_xlfn.XLOOKUP(_xlfn.XLOOKUP(VALUE(LEFT(C256,4)),Souches!$B$2:$B$15000,Souches!$E$2:$E$15000),Varietes!$B$2:$B$500,Varietes!$C$2:$C$500))</f>
        <v>AMZLY</v>
      </c>
      <c r="H256" s="19">
        <f>IF(ISBLANK(C256),"",_xlfn.XLOOKUP(VALUE(LEFT(C256,4)),Souches!$B$2:$B$15000,Souches!$D$2:$D$15000))</f>
        <v>2306</v>
      </c>
      <c r="I256" s="271">
        <f t="shared" si="33"/>
        <v>45826</v>
      </c>
      <c r="J256" s="19">
        <f>IF(I256="","",INT(('ObjProd (2)'!$C$25-I256)/7 * (ABS('ObjProd (2)'!$C$25-I256)&gt;=7)))</f>
        <v>13</v>
      </c>
      <c r="K256" s="10" t="str">
        <f>IF(I256="","",
IF(AND(DATEDIF(I256,'ObjProd (2)'!$C$25,"y")=0,DATEDIF(I256,'ObjProd (2)'!$C$25,"ym")=0,
   INT(('ObjProd (2)'!$C$25-EDATE(I256,DATEDIF(I256,'ObjProd (2)'!$C$25,"y")*12+DATEDIF(I256,'ObjProd (2)'!$C$25,"ym")))/7)=0),
   "&lt; 1 sem.",
   IF(DATEDIF(I256,'ObjProd (2)'!$C$25,"y")&gt;0,DATEDIF(I256,'ObjProd (2)'!$C$25,"y") &amp; " " &amp; IF(DATEDIF(I256,'ObjProd (2)'!$C$25,"y")=1,"an ","ans "),"") &amp;
   IF(DATEDIF(I256,'ObjProd (2)'!$C$25,"ym")&gt;0,DATEDIF(I256,'ObjProd (2)'!$C$25,"ym") &amp; " mois ", "") &amp;
   IF(INT(('ObjProd (2)'!$C$25-EDATE(I256,DATEDIF(I256,'ObjProd (2)'!$C$25,"y")*12+DATEDIF(I256,'ObjProd (2)'!$C$25,"ym")))/7)&gt;0,
      INT(('ObjProd (2)'!$C$25-EDATE(I256,DATEDIF(I256,'ObjProd (2)'!$C$25,"y")*12+DATEDIF(I256,'ObjProd (2)'!$C$25,"ym")))/7) &amp; " sem.",
      "")
)
)</f>
        <v xml:space="preserve">3 mois </v>
      </c>
      <c r="L256" s="11" t="str">
        <f t="shared" si="34"/>
        <v xml:space="preserve">E 2 </v>
      </c>
      <c r="M256" s="9">
        <f t="shared" si="35"/>
        <v>468</v>
      </c>
      <c r="N256" s="9" t="str" cm="1">
        <f t="array" aca="1" ref="N256" ca="1">LEFT(L256, IF(ISNUMBER(SUBSTITUTE(_xludf.MID(L256, 2, 1), ".", ",")), 1, 2))</f>
        <v xml:space="preserve">E </v>
      </c>
      <c r="O256" s="19">
        <f t="shared" ca="1" si="36"/>
        <v>2</v>
      </c>
      <c r="P256" s="9" t="str">
        <f t="shared" ca="1" si="40"/>
        <v>E</v>
      </c>
      <c r="Q256" s="9">
        <f t="shared" ca="1" si="41"/>
        <v>2</v>
      </c>
      <c r="R256" s="9" t="str">
        <f t="shared" ca="1" si="37"/>
        <v>E2</v>
      </c>
      <c r="S256" t="str" cm="1">
        <f t="array" ref="S256">IF(ISBLANK(C256),"",IFERROR(INDEX(ListeSeries!$A$2:$A$1045, MATCH(1, (DatasScan!G256=ListeSeries!$B$2:$B$1045) * (DatasScan!H256&gt;=ListeSeries!$D$2:$D$1045) * (DatasScan!H256&lt;=ListeSeries!$E$2:$E$1045), 0)), "no match"))</f>
        <v>ZAMLI</v>
      </c>
      <c r="T256" s="7" t="str" cm="1">
        <f t="array" ref="T256">IF(ISBLANK(C256),"",IFERROR(INDEX(ListeSeries!$C$2:$C$1045, MATCH(1, (DatasScan!G256=ListeSeries!$B$2:$B$1045) * (DatasScan!H256&gt;=ListeSeries!$D$2:$D$1045) * (DatasScan!H256&lt;=ListeSeries!$E$2:$E$1045), 0)), "no match"))</f>
        <v>ZAMLI 4</v>
      </c>
      <c r="U256" s="11" cm="1">
        <f t="array" ref="U256">IF(ISBLANK(C256),"",IFERROR(INDEX(ListeSeries!$F$2:$F$1045, MATCH(1, (DatasScan!G256=ListeSeries!$B$2:$B$1045) * (DatasScan!H256&gt;=ListeSeries!$D$2:$D$1045) * (DatasScan!H256&lt;=ListeSeries!$E$2:$E$1045), 0)), "no match"))</f>
        <v>2306</v>
      </c>
    </row>
    <row r="257" spans="1:21" x14ac:dyDescent="0.25">
      <c r="A257" s="6" t="str">
        <f t="shared" si="38"/>
        <v>2</v>
      </c>
      <c r="B257" s="272" t="s">
        <v>973</v>
      </c>
      <c r="C257" s="206" t="s">
        <v>3355</v>
      </c>
      <c r="D257" s="8">
        <v>5</v>
      </c>
      <c r="E257" s="11">
        <v>13</v>
      </c>
      <c r="F257" s="7" t="str">
        <f t="shared" si="39"/>
        <v>869820250818E 4</v>
      </c>
      <c r="G257" s="21" t="str">
        <f>IF(ISBLANK(C257),"",_xlfn.XLOOKUP(_xlfn.XLOOKUP(VALUE(LEFT(C257,4)),Souches!$B$2:$B$15000,Souches!$E$2:$E$15000),Varietes!$B$2:$B$500,Varietes!$C$2:$C$500))</f>
        <v>AMZLY</v>
      </c>
      <c r="H257" s="19">
        <f>IF(ISBLANK(C257),"",_xlfn.XLOOKUP(VALUE(LEFT(C257,4)),Souches!$B$2:$B$15000,Souches!$D$2:$D$15000))</f>
        <v>2306</v>
      </c>
      <c r="I257" s="10">
        <f t="shared" si="33"/>
        <v>45887</v>
      </c>
      <c r="J257" s="19">
        <f>IF(I257="","",INT(('ObjProd (2)'!$C$25-I257)/7 * (ABS('ObjProd (2)'!$C$25-I257)&gt;=7)))</f>
        <v>4</v>
      </c>
      <c r="K257" s="10" t="str">
        <f>IF(I257="","",
IF(AND(DATEDIF(I257,'ObjProd (2)'!$C$25,"y")=0,DATEDIF(I257,'ObjProd (2)'!$C$25,"ym")=0,
   INT(('ObjProd (2)'!$C$25-EDATE(I257,DATEDIF(I257,'ObjProd (2)'!$C$25,"y")*12+DATEDIF(I257,'ObjProd (2)'!$C$25,"ym")))/7)=0),
   "&lt; 1 sem.",
   IF(DATEDIF(I257,'ObjProd (2)'!$C$25,"y")&gt;0,DATEDIF(I257,'ObjProd (2)'!$C$25,"y") &amp; " " &amp; IF(DATEDIF(I257,'ObjProd (2)'!$C$25,"y")=1,"an ","ans "),"") &amp;
   IF(DATEDIF(I257,'ObjProd (2)'!$C$25,"ym")&gt;0,DATEDIF(I257,'ObjProd (2)'!$C$25,"ym") &amp; " mois ", "") &amp;
   IF(INT(('ObjProd (2)'!$C$25-EDATE(I257,DATEDIF(I257,'ObjProd (2)'!$C$25,"y")*12+DATEDIF(I257,'ObjProd (2)'!$C$25,"ym")))/7)&gt;0,
      INT(('ObjProd (2)'!$C$25-EDATE(I257,DATEDIF(I257,'ObjProd (2)'!$C$25,"y")*12+DATEDIF(I257,'ObjProd (2)'!$C$25,"ym")))/7) &amp; " sem.",
      "")
)
)</f>
        <v xml:space="preserve">1 mois </v>
      </c>
      <c r="L257" s="11" t="str">
        <f t="shared" si="34"/>
        <v xml:space="preserve">E 4 </v>
      </c>
      <c r="M257" s="9">
        <f t="shared" si="35"/>
        <v>83</v>
      </c>
      <c r="N257" s="9" t="str" cm="1">
        <f t="array" aca="1" ref="N257" ca="1">LEFT(L257, IF(ISNUMBER(SUBSTITUTE(_xludf.MID(L257, 2, 1), ".", ",")), 1, 2))</f>
        <v xml:space="preserve">E </v>
      </c>
      <c r="O257" s="19">
        <f t="shared" ca="1" si="36"/>
        <v>4</v>
      </c>
      <c r="P257" s="9" t="str">
        <f t="shared" ca="1" si="40"/>
        <v>E</v>
      </c>
      <c r="Q257" s="9">
        <f t="shared" ca="1" si="41"/>
        <v>4</v>
      </c>
      <c r="R257" s="9" t="str">
        <f t="shared" ca="1" si="37"/>
        <v>E4</v>
      </c>
      <c r="S257" t="str" cm="1">
        <f t="array" ref="S257">IF(ISBLANK(C257),"",IFERROR(INDEX(ListeSeries!$A$2:$A$1045, MATCH(1, (DatasScan!G257=ListeSeries!$B$2:$B$1045) * (DatasScan!H257&gt;=ListeSeries!$D$2:$D$1045) * (DatasScan!H257&lt;=ListeSeries!$E$2:$E$1045), 0)), "no match"))</f>
        <v>ZAMLI</v>
      </c>
      <c r="T257" s="7" t="str" cm="1">
        <f t="array" ref="T257">IF(ISBLANK(C257),"",IFERROR(INDEX(ListeSeries!$C$2:$C$1045, MATCH(1, (DatasScan!G257=ListeSeries!$B$2:$B$1045) * (DatasScan!H257&gt;=ListeSeries!$D$2:$D$1045) * (DatasScan!H257&lt;=ListeSeries!$E$2:$E$1045), 0)), "no match"))</f>
        <v>ZAMLI 4</v>
      </c>
      <c r="U257" s="11" cm="1">
        <f t="array" ref="U257">IF(ISBLANK(C257),"",IFERROR(INDEX(ListeSeries!$F$2:$F$1045, MATCH(1, (DatasScan!G257=ListeSeries!$B$2:$B$1045) * (DatasScan!H257&gt;=ListeSeries!$D$2:$D$1045) * (DatasScan!H257&lt;=ListeSeries!$E$2:$E$1045), 0)), "no match"))</f>
        <v>2306</v>
      </c>
    </row>
    <row r="258" spans="1:21" x14ac:dyDescent="0.25">
      <c r="A258" s="6" t="str">
        <f t="shared" si="38"/>
        <v>2</v>
      </c>
      <c r="B258" s="272" t="s">
        <v>973</v>
      </c>
      <c r="C258" s="206" t="s">
        <v>3356</v>
      </c>
      <c r="D258" s="8">
        <v>1</v>
      </c>
      <c r="F258" s="7" t="str">
        <f t="shared" si="39"/>
        <v>869820250721E 3</v>
      </c>
      <c r="G258" s="21" t="str">
        <f>IF(ISBLANK(C258),"",_xlfn.XLOOKUP(_xlfn.XLOOKUP(VALUE(LEFT(C258,4)),Souches!$B$2:$B$15000,Souches!$E$2:$E$15000),Varietes!$B$2:$B$500,Varietes!$C$2:$C$500))</f>
        <v>AMZLY</v>
      </c>
      <c r="H258" s="19">
        <f>IF(ISBLANK(C258),"",_xlfn.XLOOKUP(VALUE(LEFT(C258,4)),Souches!$B$2:$B$15000,Souches!$D$2:$D$15000))</f>
        <v>2306</v>
      </c>
      <c r="I258" s="10">
        <f t="shared" ref="I258:I321" si="42">IF(ISBLANK(C258),"",DATE(MID(C258,5,4),MID(C258,9,2),MID(C258,11,2)))</f>
        <v>45859</v>
      </c>
      <c r="J258" s="19">
        <f>IF(I258="","",INT(('ObjProd (2)'!$C$25-I258)/7 * (ABS('ObjProd (2)'!$C$25-I258)&gt;=7)))</f>
        <v>8</v>
      </c>
      <c r="K258" s="10" t="str">
        <f>IF(I258="","",
IF(AND(DATEDIF(I258,'ObjProd (2)'!$C$25,"y")=0,DATEDIF(I258,'ObjProd (2)'!$C$25,"ym")=0,
   INT(('ObjProd (2)'!$C$25-EDATE(I258,DATEDIF(I258,'ObjProd (2)'!$C$25,"y")*12+DATEDIF(I258,'ObjProd (2)'!$C$25,"ym")))/7)=0),
   "&lt; 1 sem.",
   IF(DATEDIF(I258,'ObjProd (2)'!$C$25,"y")&gt;0,DATEDIF(I258,'ObjProd (2)'!$C$25,"y") &amp; " " &amp; IF(DATEDIF(I258,'ObjProd (2)'!$C$25,"y")=1,"an ","ans "),"") &amp;
   IF(DATEDIF(I258,'ObjProd (2)'!$C$25,"ym")&gt;0,DATEDIF(I258,'ObjProd (2)'!$C$25,"ym") &amp; " mois ", "") &amp;
   IF(INT(('ObjProd (2)'!$C$25-EDATE(I258,DATEDIF(I258,'ObjProd (2)'!$C$25,"y")*12+DATEDIF(I258,'ObjProd (2)'!$C$25,"ym")))/7)&gt;0,
      INT(('ObjProd (2)'!$C$25-EDATE(I258,DATEDIF(I258,'ObjProd (2)'!$C$25,"y")*12+DATEDIF(I258,'ObjProd (2)'!$C$25,"ym")))/7) &amp; " sem.",
      "")
)
)</f>
        <v>1 mois 4 sem.</v>
      </c>
      <c r="L258" s="11" t="str">
        <f t="shared" ref="L258:L321" si="43">IF(ISBLANK(C258),"",MID(C258,13,4))</f>
        <v xml:space="preserve">E 3 </v>
      </c>
      <c r="M258" s="9">
        <f t="shared" ref="M258:M321" si="44">IF(OR(D258&gt;0, E258&gt;0), D258*14+E258,"")</f>
        <v>14</v>
      </c>
      <c r="N258" s="9" t="str" cm="1">
        <f t="array" aca="1" ref="N258" ca="1">LEFT(L258, IF(ISNUMBER(SUBSTITUTE(_xludf.MID(L258, 2, 1), ".", ",")), 1, 2))</f>
        <v xml:space="preserve">E </v>
      </c>
      <c r="O258" s="19">
        <f t="shared" ref="O258:O321" ca="1" si="45">IF(N258="", "", _xlfn.NUMBERVALUE(RIGHT(L258, LEN(L258)-LEN(N258))))</f>
        <v>3</v>
      </c>
      <c r="P258" s="9" t="str">
        <f t="shared" ca="1" si="40"/>
        <v>E</v>
      </c>
      <c r="Q258" s="9">
        <f t="shared" ca="1" si="41"/>
        <v>3</v>
      </c>
      <c r="R258" s="9" t="str">
        <f t="shared" ref="R258:R321" ca="1" si="46">IF(ISBLANK(C258),"",P258&amp;Q258)</f>
        <v>E3</v>
      </c>
      <c r="S258" t="str" cm="1">
        <f t="array" ref="S258">IF(ISBLANK(C258),"",IFERROR(INDEX(ListeSeries!$A$2:$A$1045, MATCH(1, (DatasScan!G258=ListeSeries!$B$2:$B$1045) * (DatasScan!H258&gt;=ListeSeries!$D$2:$D$1045) * (DatasScan!H258&lt;=ListeSeries!$E$2:$E$1045), 0)), "no match"))</f>
        <v>ZAMLI</v>
      </c>
      <c r="T258" s="7" t="str" cm="1">
        <f t="array" ref="T258">IF(ISBLANK(C258),"",IFERROR(INDEX(ListeSeries!$C$2:$C$1045, MATCH(1, (DatasScan!G258=ListeSeries!$B$2:$B$1045) * (DatasScan!H258&gt;=ListeSeries!$D$2:$D$1045) * (DatasScan!H258&lt;=ListeSeries!$E$2:$E$1045), 0)), "no match"))</f>
        <v>ZAMLI 4</v>
      </c>
      <c r="U258" s="11" cm="1">
        <f t="array" ref="U258">IF(ISBLANK(C258),"",IFERROR(INDEX(ListeSeries!$F$2:$F$1045, MATCH(1, (DatasScan!G258=ListeSeries!$B$2:$B$1045) * (DatasScan!H258&gt;=ListeSeries!$D$2:$D$1045) * (DatasScan!H258&lt;=ListeSeries!$E$2:$E$1045), 0)), "no match"))</f>
        <v>2306</v>
      </c>
    </row>
    <row r="259" spans="1:21" x14ac:dyDescent="0.25">
      <c r="A259" s="6" t="str">
        <f t="shared" ref="A259:A322" si="47">IF(B259="CHF","CHF",IF(B259="CHF 2","CHF hangar",LEFT(B259,1)))</f>
        <v>2</v>
      </c>
      <c r="B259" s="272" t="s">
        <v>973</v>
      </c>
      <c r="C259" s="206" t="s">
        <v>3357</v>
      </c>
      <c r="D259" s="8">
        <v>1</v>
      </c>
      <c r="F259" s="7" t="str">
        <f t="shared" ref="F259:F321" si="48">IF(ISBLANK(C259),"",LEFT(C259,15))</f>
        <v>869820250818E 4</v>
      </c>
      <c r="G259" s="21" t="str">
        <f>IF(ISBLANK(C259),"",_xlfn.XLOOKUP(_xlfn.XLOOKUP(VALUE(LEFT(C259,4)),Souches!$B$2:$B$15000,Souches!$E$2:$E$15000),Varietes!$B$2:$B$500,Varietes!$C$2:$C$500))</f>
        <v>AMZLY</v>
      </c>
      <c r="H259" s="19">
        <f>IF(ISBLANK(C259),"",_xlfn.XLOOKUP(VALUE(LEFT(C259,4)),Souches!$B$2:$B$15000,Souches!$D$2:$D$15000))</f>
        <v>2306</v>
      </c>
      <c r="I259" s="10">
        <f t="shared" si="42"/>
        <v>45887</v>
      </c>
      <c r="J259" s="19">
        <f>IF(I259="","",INT(('ObjProd (2)'!$C$25-I259)/7 * (ABS('ObjProd (2)'!$C$25-I259)&gt;=7)))</f>
        <v>4</v>
      </c>
      <c r="K259" s="10" t="str">
        <f>IF(I259="","",
IF(AND(DATEDIF(I259,'ObjProd (2)'!$C$25,"y")=0,DATEDIF(I259,'ObjProd (2)'!$C$25,"ym")=0,
   INT(('ObjProd (2)'!$C$25-EDATE(I259,DATEDIF(I259,'ObjProd (2)'!$C$25,"y")*12+DATEDIF(I259,'ObjProd (2)'!$C$25,"ym")))/7)=0),
   "&lt; 1 sem.",
   IF(DATEDIF(I259,'ObjProd (2)'!$C$25,"y")&gt;0,DATEDIF(I259,'ObjProd (2)'!$C$25,"y") &amp; " " &amp; IF(DATEDIF(I259,'ObjProd (2)'!$C$25,"y")=1,"an ","ans "),"") &amp;
   IF(DATEDIF(I259,'ObjProd (2)'!$C$25,"ym")&gt;0,DATEDIF(I259,'ObjProd (2)'!$C$25,"ym") &amp; " mois ", "") &amp;
   IF(INT(('ObjProd (2)'!$C$25-EDATE(I259,DATEDIF(I259,'ObjProd (2)'!$C$25,"y")*12+DATEDIF(I259,'ObjProd (2)'!$C$25,"ym")))/7)&gt;0,
      INT(('ObjProd (2)'!$C$25-EDATE(I259,DATEDIF(I259,'ObjProd (2)'!$C$25,"y")*12+DATEDIF(I259,'ObjProd (2)'!$C$25,"ym")))/7) &amp; " sem.",
      "")
)
)</f>
        <v xml:space="preserve">1 mois </v>
      </c>
      <c r="L259" s="11" t="str">
        <f t="shared" si="43"/>
        <v xml:space="preserve">E 4 </v>
      </c>
      <c r="M259" s="9">
        <f t="shared" si="44"/>
        <v>14</v>
      </c>
      <c r="N259" s="9" t="str" cm="1">
        <f t="array" aca="1" ref="N259" ca="1">LEFT(L259, IF(ISNUMBER(SUBSTITUTE(_xludf.MID(L259, 2, 1), ".", ",")), 1, 2))</f>
        <v xml:space="preserve">E </v>
      </c>
      <c r="O259" s="19">
        <f t="shared" ca="1" si="45"/>
        <v>4</v>
      </c>
      <c r="P259" s="9" t="str">
        <f t="shared" ref="P259:P322" ca="1" si="49">IF(N259="", "",
    IF(N259="E+", "X",
        IF(OR(LEFT(N259, 1)="E", N259="XR", N259="CS"), "E",
            IF(AND(LEFT(N259, 1)="R", LEFT(N259, 2)&lt;&gt;"RG"), "R",
                IF(OR(N259="MG", N259="G+"), "BoxE",
                    IF(LEFT(N259, 1)="i", "i", "X")
                )
            )
        )
    )
)</f>
        <v>E</v>
      </c>
      <c r="Q259" s="9">
        <f t="shared" ref="Q259:Q322" ca="1" si="50">IF(P259&lt;&gt;"", IF(P259="X", IF(AND(O259&gt;=1, O259&lt;=12), O259, IF(O259&gt;12, "13+", "erreur")), IF(P259="E", IF(AND(O259&gt;=1, O259&lt;=6), O259, IF(O259&gt;6, "7+", "erreur")), IF(P259="R", 0, IF(P259="I", IF(O259&lt;=2, "nit° 1-2", IF(O259&lt;=5, "° 3-4-5", IF(O259&lt;=8, " préX° 6-7-8", "erreur"))), IF(P259="BoxE", O259, ""))))), "")</f>
        <v>4</v>
      </c>
      <c r="R259" s="9" t="str">
        <f t="shared" ca="1" si="46"/>
        <v>E4</v>
      </c>
      <c r="S259" t="str" cm="1">
        <f t="array" ref="S259">IF(ISBLANK(C259),"",IFERROR(INDEX(ListeSeries!$A$2:$A$1045, MATCH(1, (DatasScan!G259=ListeSeries!$B$2:$B$1045) * (DatasScan!H259&gt;=ListeSeries!$D$2:$D$1045) * (DatasScan!H259&lt;=ListeSeries!$E$2:$E$1045), 0)), "no match"))</f>
        <v>ZAMLI</v>
      </c>
      <c r="T259" s="7" t="str" cm="1">
        <f t="array" ref="T259">IF(ISBLANK(C259),"",IFERROR(INDEX(ListeSeries!$C$2:$C$1045, MATCH(1, (DatasScan!G259=ListeSeries!$B$2:$B$1045) * (DatasScan!H259&gt;=ListeSeries!$D$2:$D$1045) * (DatasScan!H259&lt;=ListeSeries!$E$2:$E$1045), 0)), "no match"))</f>
        <v>ZAMLI 4</v>
      </c>
      <c r="U259" s="11" cm="1">
        <f t="array" ref="U259">IF(ISBLANK(C259),"",IFERROR(INDEX(ListeSeries!$F$2:$F$1045, MATCH(1, (DatasScan!G259=ListeSeries!$B$2:$B$1045) * (DatasScan!H259&gt;=ListeSeries!$D$2:$D$1045) * (DatasScan!H259&lt;=ListeSeries!$E$2:$E$1045), 0)), "no match"))</f>
        <v>2306</v>
      </c>
    </row>
    <row r="260" spans="1:21" x14ac:dyDescent="0.25">
      <c r="A260" s="6" t="str">
        <f t="shared" si="47"/>
        <v>2</v>
      </c>
      <c r="B260" s="272" t="s">
        <v>973</v>
      </c>
      <c r="C260" s="206" t="s">
        <v>3356</v>
      </c>
      <c r="D260" s="8">
        <v>1</v>
      </c>
      <c r="F260" s="7" t="str">
        <f t="shared" si="48"/>
        <v>869820250721E 3</v>
      </c>
      <c r="G260" s="21" t="str">
        <f>IF(ISBLANK(C260),"",_xlfn.XLOOKUP(_xlfn.XLOOKUP(VALUE(LEFT(C260,4)),Souches!$B$2:$B$15000,Souches!$E$2:$E$15000),Varietes!$B$2:$B$500,Varietes!$C$2:$C$500))</f>
        <v>AMZLY</v>
      </c>
      <c r="H260" s="19">
        <f>IF(ISBLANK(C260),"",_xlfn.XLOOKUP(VALUE(LEFT(C260,4)),Souches!$B$2:$B$15000,Souches!$D$2:$D$15000))</f>
        <v>2306</v>
      </c>
      <c r="I260" s="10">
        <f t="shared" si="42"/>
        <v>45859</v>
      </c>
      <c r="J260" s="19">
        <f>IF(I260="","",INT(('ObjProd (2)'!$C$25-I260)/7 * (ABS('ObjProd (2)'!$C$25-I260)&gt;=7)))</f>
        <v>8</v>
      </c>
      <c r="K260" s="10" t="str">
        <f>IF(I260="","",
IF(AND(DATEDIF(I260,'ObjProd (2)'!$C$25,"y")=0,DATEDIF(I260,'ObjProd (2)'!$C$25,"ym")=0,
   INT(('ObjProd (2)'!$C$25-EDATE(I260,DATEDIF(I260,'ObjProd (2)'!$C$25,"y")*12+DATEDIF(I260,'ObjProd (2)'!$C$25,"ym")))/7)=0),
   "&lt; 1 sem.",
   IF(DATEDIF(I260,'ObjProd (2)'!$C$25,"y")&gt;0,DATEDIF(I260,'ObjProd (2)'!$C$25,"y") &amp; " " &amp; IF(DATEDIF(I260,'ObjProd (2)'!$C$25,"y")=1,"an ","ans "),"") &amp;
   IF(DATEDIF(I260,'ObjProd (2)'!$C$25,"ym")&gt;0,DATEDIF(I260,'ObjProd (2)'!$C$25,"ym") &amp; " mois ", "") &amp;
   IF(INT(('ObjProd (2)'!$C$25-EDATE(I260,DATEDIF(I260,'ObjProd (2)'!$C$25,"y")*12+DATEDIF(I260,'ObjProd (2)'!$C$25,"ym")))/7)&gt;0,
      INT(('ObjProd (2)'!$C$25-EDATE(I260,DATEDIF(I260,'ObjProd (2)'!$C$25,"y")*12+DATEDIF(I260,'ObjProd (2)'!$C$25,"ym")))/7) &amp; " sem.",
      "")
)
)</f>
        <v>1 mois 4 sem.</v>
      </c>
      <c r="L260" s="11" t="str">
        <f t="shared" si="43"/>
        <v xml:space="preserve">E 3 </v>
      </c>
      <c r="M260" s="9">
        <f t="shared" si="44"/>
        <v>14</v>
      </c>
      <c r="N260" s="9" t="str" cm="1">
        <f t="array" aca="1" ref="N260" ca="1">LEFT(L260, IF(ISNUMBER(SUBSTITUTE(_xludf.MID(L260, 2, 1), ".", ",")), 1, 2))</f>
        <v xml:space="preserve">E </v>
      </c>
      <c r="O260" s="19">
        <f t="shared" ca="1" si="45"/>
        <v>3</v>
      </c>
      <c r="P260" s="9" t="str">
        <f t="shared" ca="1" si="49"/>
        <v>E</v>
      </c>
      <c r="Q260" s="9">
        <f t="shared" ca="1" si="50"/>
        <v>3</v>
      </c>
      <c r="R260" s="9" t="str">
        <f t="shared" ca="1" si="46"/>
        <v>E3</v>
      </c>
      <c r="S260" t="str" cm="1">
        <f t="array" ref="S260">IF(ISBLANK(C260),"",IFERROR(INDEX(ListeSeries!$A$2:$A$1045, MATCH(1, (DatasScan!G260=ListeSeries!$B$2:$B$1045) * (DatasScan!H260&gt;=ListeSeries!$D$2:$D$1045) * (DatasScan!H260&lt;=ListeSeries!$E$2:$E$1045), 0)), "no match"))</f>
        <v>ZAMLI</v>
      </c>
      <c r="T260" s="7" t="str" cm="1">
        <f t="array" ref="T260">IF(ISBLANK(C260),"",IFERROR(INDEX(ListeSeries!$C$2:$C$1045, MATCH(1, (DatasScan!G260=ListeSeries!$B$2:$B$1045) * (DatasScan!H260&gt;=ListeSeries!$D$2:$D$1045) * (DatasScan!H260&lt;=ListeSeries!$E$2:$E$1045), 0)), "no match"))</f>
        <v>ZAMLI 4</v>
      </c>
      <c r="U260" s="11" cm="1">
        <f t="array" ref="U260">IF(ISBLANK(C260),"",IFERROR(INDEX(ListeSeries!$F$2:$F$1045, MATCH(1, (DatasScan!G260=ListeSeries!$B$2:$B$1045) * (DatasScan!H260&gt;=ListeSeries!$D$2:$D$1045) * (DatasScan!H260&lt;=ListeSeries!$E$2:$E$1045), 0)), "no match"))</f>
        <v>2306</v>
      </c>
    </row>
    <row r="261" spans="1:21" x14ac:dyDescent="0.25">
      <c r="A261" s="6" t="str">
        <f t="shared" si="47"/>
        <v>2</v>
      </c>
      <c r="B261" s="8" t="s">
        <v>973</v>
      </c>
      <c r="C261" s="206" t="s">
        <v>3358</v>
      </c>
      <c r="E261" s="11">
        <f>10*6+26*9</f>
        <v>294</v>
      </c>
      <c r="F261" s="7" t="str">
        <f t="shared" si="48"/>
        <v>869820250721E 3</v>
      </c>
      <c r="G261" s="21" t="str">
        <f>IF(ISBLANK(C261),"",_xlfn.XLOOKUP(_xlfn.XLOOKUP(VALUE(LEFT(C261,4)),Souches!$B$2:$B$15000,Souches!$E$2:$E$15000),Varietes!$B$2:$B$500,Varietes!$C$2:$C$500))</f>
        <v>AMZLY</v>
      </c>
      <c r="H261" s="19">
        <f>IF(ISBLANK(C261),"",_xlfn.XLOOKUP(VALUE(LEFT(C261,4)),Souches!$B$2:$B$15000,Souches!$D$2:$D$15000))</f>
        <v>2306</v>
      </c>
      <c r="I261" s="10">
        <f t="shared" si="42"/>
        <v>45859</v>
      </c>
      <c r="J261" s="19">
        <f>IF(I261="","",INT(('ObjProd (2)'!$C$25-I261)/7 * (ABS('ObjProd (2)'!$C$25-I261)&gt;=7)))</f>
        <v>8</v>
      </c>
      <c r="K261" s="10" t="str">
        <f>IF(I261="","",
IF(AND(DATEDIF(I261,'ObjProd (2)'!$C$25,"y")=0,DATEDIF(I261,'ObjProd (2)'!$C$25,"ym")=0,
   INT(('ObjProd (2)'!$C$25-EDATE(I261,DATEDIF(I261,'ObjProd (2)'!$C$25,"y")*12+DATEDIF(I261,'ObjProd (2)'!$C$25,"ym")))/7)=0),
   "&lt; 1 sem.",
   IF(DATEDIF(I261,'ObjProd (2)'!$C$25,"y")&gt;0,DATEDIF(I261,'ObjProd (2)'!$C$25,"y") &amp; " " &amp; IF(DATEDIF(I261,'ObjProd (2)'!$C$25,"y")=1,"an ","ans "),"") &amp;
   IF(DATEDIF(I261,'ObjProd (2)'!$C$25,"ym")&gt;0,DATEDIF(I261,'ObjProd (2)'!$C$25,"ym") &amp; " mois ", "") &amp;
   IF(INT(('ObjProd (2)'!$C$25-EDATE(I261,DATEDIF(I261,'ObjProd (2)'!$C$25,"y")*12+DATEDIF(I261,'ObjProd (2)'!$C$25,"ym")))/7)&gt;0,
      INT(('ObjProd (2)'!$C$25-EDATE(I261,DATEDIF(I261,'ObjProd (2)'!$C$25,"y")*12+DATEDIF(I261,'ObjProd (2)'!$C$25,"ym")))/7) &amp; " sem.",
      "")
)
)</f>
        <v>1 mois 4 sem.</v>
      </c>
      <c r="L261" s="11" t="str">
        <f t="shared" si="43"/>
        <v xml:space="preserve">E 3 </v>
      </c>
      <c r="M261" s="9">
        <f t="shared" si="44"/>
        <v>294</v>
      </c>
      <c r="N261" s="9" t="str" cm="1">
        <f t="array" aca="1" ref="N261" ca="1">LEFT(L261, IF(ISNUMBER(SUBSTITUTE(_xludf.MID(L261, 2, 1), ".", ",")), 1, 2))</f>
        <v xml:space="preserve">E </v>
      </c>
      <c r="O261" s="19">
        <f t="shared" ca="1" si="45"/>
        <v>3</v>
      </c>
      <c r="P261" s="9" t="str">
        <f t="shared" ca="1" si="49"/>
        <v>E</v>
      </c>
      <c r="Q261" s="9">
        <f t="shared" ca="1" si="50"/>
        <v>3</v>
      </c>
      <c r="R261" s="9" t="str">
        <f t="shared" ca="1" si="46"/>
        <v>E3</v>
      </c>
      <c r="S261" t="str" cm="1">
        <f t="array" ref="S261">IF(ISBLANK(C261),"",IFERROR(INDEX(ListeSeries!$A$2:$A$1045, MATCH(1, (DatasScan!G261=ListeSeries!$B$2:$B$1045) * (DatasScan!H261&gt;=ListeSeries!$D$2:$D$1045) * (DatasScan!H261&lt;=ListeSeries!$E$2:$E$1045), 0)), "no match"))</f>
        <v>ZAMLI</v>
      </c>
      <c r="T261" s="7" t="str" cm="1">
        <f t="array" ref="T261">IF(ISBLANK(C261),"",IFERROR(INDEX(ListeSeries!$C$2:$C$1045, MATCH(1, (DatasScan!G261=ListeSeries!$B$2:$B$1045) * (DatasScan!H261&gt;=ListeSeries!$D$2:$D$1045) * (DatasScan!H261&lt;=ListeSeries!$E$2:$E$1045), 0)), "no match"))</f>
        <v>ZAMLI 4</v>
      </c>
      <c r="U261" s="11" cm="1">
        <f t="array" ref="U261">IF(ISBLANK(C261),"",IFERROR(INDEX(ListeSeries!$F$2:$F$1045, MATCH(1, (DatasScan!G261=ListeSeries!$B$2:$B$1045) * (DatasScan!H261&gt;=ListeSeries!$D$2:$D$1045) * (DatasScan!H261&lt;=ListeSeries!$E$2:$E$1045), 0)), "no match"))</f>
        <v>2306</v>
      </c>
    </row>
    <row r="262" spans="1:21" x14ac:dyDescent="0.25">
      <c r="A262" s="6" t="str">
        <f t="shared" si="47"/>
        <v>2</v>
      </c>
      <c r="B262" s="8" t="s">
        <v>974</v>
      </c>
      <c r="C262" s="206" t="s">
        <v>3359</v>
      </c>
      <c r="D262" s="8">
        <v>1</v>
      </c>
      <c r="F262" s="7" t="str">
        <f t="shared" si="48"/>
        <v>833720250804XS1</v>
      </c>
      <c r="G262" s="21" t="str">
        <f>IF(ISBLANK(C262),"",_xlfn.XLOOKUP(_xlfn.XLOOKUP(VALUE(LEFT(C262,4)),Souches!$B$2:$B$15000,Souches!$E$2:$E$15000),Varietes!$B$2:$B$500,Varietes!$C$2:$C$500))</f>
        <v>DABAS</v>
      </c>
      <c r="H262" s="19">
        <f>IF(ISBLANK(C262),"",_xlfn.XLOOKUP(VALUE(LEFT(C262,4)),Souches!$B$2:$B$15000,Souches!$D$2:$D$15000))</f>
        <v>36</v>
      </c>
      <c r="I262" s="10">
        <f t="shared" si="42"/>
        <v>45873</v>
      </c>
      <c r="J262" s="19">
        <f>IF(I262="","",INT(('ObjProd (2)'!$C$25-I262)/7 * (ABS('ObjProd (2)'!$C$25-I262)&gt;=7)))</f>
        <v>6</v>
      </c>
      <c r="K262" s="10" t="str">
        <f>IF(I262="","",
IF(AND(DATEDIF(I262,'ObjProd (2)'!$C$25,"y")=0,DATEDIF(I262,'ObjProd (2)'!$C$25,"ym")=0,
   INT(('ObjProd (2)'!$C$25-EDATE(I262,DATEDIF(I262,'ObjProd (2)'!$C$25,"y")*12+DATEDIF(I262,'ObjProd (2)'!$C$25,"ym")))/7)=0),
   "&lt; 1 sem.",
   IF(DATEDIF(I262,'ObjProd (2)'!$C$25,"y")&gt;0,DATEDIF(I262,'ObjProd (2)'!$C$25,"y") &amp; " " &amp; IF(DATEDIF(I262,'ObjProd (2)'!$C$25,"y")=1,"an ","ans "),"") &amp;
   IF(DATEDIF(I262,'ObjProd (2)'!$C$25,"ym")&gt;0,DATEDIF(I262,'ObjProd (2)'!$C$25,"ym") &amp; " mois ", "") &amp;
   IF(INT(('ObjProd (2)'!$C$25-EDATE(I262,DATEDIF(I262,'ObjProd (2)'!$C$25,"y")*12+DATEDIF(I262,'ObjProd (2)'!$C$25,"ym")))/7)&gt;0,
      INT(('ObjProd (2)'!$C$25-EDATE(I262,DATEDIF(I262,'ObjProd (2)'!$C$25,"y")*12+DATEDIF(I262,'ObjProd (2)'!$C$25,"ym")))/7) &amp; " sem.",
      "")
)
)</f>
        <v>1 mois 2 sem.</v>
      </c>
      <c r="L262" s="11" t="str">
        <f t="shared" si="43"/>
        <v>XS16</v>
      </c>
      <c r="M262" s="9">
        <f t="shared" si="44"/>
        <v>14</v>
      </c>
      <c r="N262" s="9" t="str" cm="1">
        <f t="array" aca="1" ref="N262" ca="1">LEFT(L262, IF(ISNUMBER(SUBSTITUTE(_xludf.MID(L262, 2, 1), ".", ",")), 1, 2))</f>
        <v>XS</v>
      </c>
      <c r="O262" s="19">
        <f t="shared" ca="1" si="45"/>
        <v>16</v>
      </c>
      <c r="P262" s="9" t="str">
        <f t="shared" ca="1" si="49"/>
        <v>X</v>
      </c>
      <c r="Q262" s="9" t="str">
        <f t="shared" ca="1" si="50"/>
        <v>13+</v>
      </c>
      <c r="R262" s="9" t="str">
        <f t="shared" ca="1" si="46"/>
        <v>X13+</v>
      </c>
      <c r="S262" t="str" cm="1">
        <f t="array" ref="S262">IF(ISBLANK(C262),"",IFERROR(INDEX(ListeSeries!$A$2:$A$1045, MATCH(1, (DatasScan!G262=ListeSeries!$B$2:$B$1045) * (DatasScan!H262&gt;=ListeSeries!$D$2:$D$1045) * (DatasScan!H262&lt;=ListeSeries!$E$2:$E$1045), 0)), "no match"))</f>
        <v>DABBAS</v>
      </c>
      <c r="T262" s="7" t="str" cm="1">
        <f t="array" ref="T262">IF(ISBLANK(C262),"",IFERROR(INDEX(ListeSeries!$C$2:$C$1045, MATCH(1, (DatasScan!G262=ListeSeries!$B$2:$B$1045) * (DatasScan!H262&gt;=ListeSeries!$D$2:$D$1045) * (DatasScan!H262&lt;=ListeSeries!$E$2:$E$1045), 0)), "no match"))</f>
        <v>DABBAS 4</v>
      </c>
      <c r="U262" s="11" t="str" cm="1">
        <f t="array" ref="U262">IF(ISBLANK(C262),"",IFERROR(INDEX(ListeSeries!$F$2:$F$1045, MATCH(1, (DatasScan!G262=ListeSeries!$B$2:$B$1045) * (DatasScan!H262&gt;=ListeSeries!$D$2:$D$1045) * (DatasScan!H262&lt;=ListeSeries!$E$2:$E$1045), 0)), "no match"))</f>
        <v>33-47</v>
      </c>
    </row>
    <row r="263" spans="1:21" x14ac:dyDescent="0.25">
      <c r="A263" s="6" t="str">
        <f t="shared" si="47"/>
        <v>2</v>
      </c>
      <c r="B263" s="272" t="s">
        <v>974</v>
      </c>
      <c r="C263" s="206" t="s">
        <v>3359</v>
      </c>
      <c r="E263" s="11">
        <f>9*6+22*9</f>
        <v>252</v>
      </c>
      <c r="F263" s="7" t="str">
        <f t="shared" si="48"/>
        <v>833720250804XS1</v>
      </c>
      <c r="G263" s="21" t="str">
        <f>IF(ISBLANK(C263),"",_xlfn.XLOOKUP(_xlfn.XLOOKUP(VALUE(LEFT(C263,4)),Souches!$B$2:$B$15000,Souches!$E$2:$E$15000),Varietes!$B$2:$B$500,Varietes!$C$2:$C$500))</f>
        <v>DABAS</v>
      </c>
      <c r="H263" s="19">
        <f>IF(ISBLANK(C263),"",_xlfn.XLOOKUP(VALUE(LEFT(C263,4)),Souches!$B$2:$B$15000,Souches!$D$2:$D$15000))</f>
        <v>36</v>
      </c>
      <c r="I263" s="10">
        <f t="shared" si="42"/>
        <v>45873</v>
      </c>
      <c r="J263" s="19">
        <f>IF(I263="","",INT(('ObjProd (2)'!$C$25-I263)/7 * (ABS('ObjProd (2)'!$C$25-I263)&gt;=7)))</f>
        <v>6</v>
      </c>
      <c r="K263" s="10" t="str">
        <f>IF(I263="","",
IF(AND(DATEDIF(I263,'ObjProd (2)'!$C$25,"y")=0,DATEDIF(I263,'ObjProd (2)'!$C$25,"ym")=0,
   INT(('ObjProd (2)'!$C$25-EDATE(I263,DATEDIF(I263,'ObjProd (2)'!$C$25,"y")*12+DATEDIF(I263,'ObjProd (2)'!$C$25,"ym")))/7)=0),
   "&lt; 1 sem.",
   IF(DATEDIF(I263,'ObjProd (2)'!$C$25,"y")&gt;0,DATEDIF(I263,'ObjProd (2)'!$C$25,"y") &amp; " " &amp; IF(DATEDIF(I263,'ObjProd (2)'!$C$25,"y")=1,"an ","ans "),"") &amp;
   IF(DATEDIF(I263,'ObjProd (2)'!$C$25,"ym")&gt;0,DATEDIF(I263,'ObjProd (2)'!$C$25,"ym") &amp; " mois ", "") &amp;
   IF(INT(('ObjProd (2)'!$C$25-EDATE(I263,DATEDIF(I263,'ObjProd (2)'!$C$25,"y")*12+DATEDIF(I263,'ObjProd (2)'!$C$25,"ym")))/7)&gt;0,
      INT(('ObjProd (2)'!$C$25-EDATE(I263,DATEDIF(I263,'ObjProd (2)'!$C$25,"y")*12+DATEDIF(I263,'ObjProd (2)'!$C$25,"ym")))/7) &amp; " sem.",
      "")
)
)</f>
        <v>1 mois 2 sem.</v>
      </c>
      <c r="L263" s="11" t="str">
        <f t="shared" si="43"/>
        <v>XS16</v>
      </c>
      <c r="M263" s="9">
        <f t="shared" si="44"/>
        <v>252</v>
      </c>
      <c r="N263" s="9" t="str" cm="1">
        <f t="array" aca="1" ref="N263" ca="1">LEFT(L263, IF(ISNUMBER(SUBSTITUTE(_xludf.MID(L263, 2, 1), ".", ",")), 1, 2))</f>
        <v>XS</v>
      </c>
      <c r="O263" s="19">
        <f t="shared" ca="1" si="45"/>
        <v>16</v>
      </c>
      <c r="P263" s="9" t="str">
        <f t="shared" ca="1" si="49"/>
        <v>X</v>
      </c>
      <c r="Q263" s="9" t="str">
        <f t="shared" ca="1" si="50"/>
        <v>13+</v>
      </c>
      <c r="R263" s="9" t="str">
        <f t="shared" ca="1" si="46"/>
        <v>X13+</v>
      </c>
      <c r="S263" t="str" cm="1">
        <f t="array" ref="S263">IF(ISBLANK(C263),"",IFERROR(INDEX(ListeSeries!$A$2:$A$1045, MATCH(1, (DatasScan!G263=ListeSeries!$B$2:$B$1045) * (DatasScan!H263&gt;=ListeSeries!$D$2:$D$1045) * (DatasScan!H263&lt;=ListeSeries!$E$2:$E$1045), 0)), "no match"))</f>
        <v>DABBAS</v>
      </c>
      <c r="T263" s="7" t="str" cm="1">
        <f t="array" ref="T263">IF(ISBLANK(C263),"",IFERROR(INDEX(ListeSeries!$C$2:$C$1045, MATCH(1, (DatasScan!G263=ListeSeries!$B$2:$B$1045) * (DatasScan!H263&gt;=ListeSeries!$D$2:$D$1045) * (DatasScan!H263&lt;=ListeSeries!$E$2:$E$1045), 0)), "no match"))</f>
        <v>DABBAS 4</v>
      </c>
      <c r="U263" s="11" t="str" cm="1">
        <f t="array" ref="U263">IF(ISBLANK(C263),"",IFERROR(INDEX(ListeSeries!$F$2:$F$1045, MATCH(1, (DatasScan!G263=ListeSeries!$B$2:$B$1045) * (DatasScan!H263&gt;=ListeSeries!$D$2:$D$1045) * (DatasScan!H263&lt;=ListeSeries!$E$2:$E$1045), 0)), "no match"))</f>
        <v>33-47</v>
      </c>
    </row>
    <row r="264" spans="1:21" x14ac:dyDescent="0.25">
      <c r="A264" s="6" t="str">
        <f t="shared" si="47"/>
        <v>2</v>
      </c>
      <c r="B264" s="272" t="s">
        <v>974</v>
      </c>
      <c r="C264" s="206" t="s">
        <v>3359</v>
      </c>
      <c r="D264" s="8">
        <v>1</v>
      </c>
      <c r="F264" s="7" t="str">
        <f t="shared" si="48"/>
        <v>833720250804XS1</v>
      </c>
      <c r="G264" s="21" t="str">
        <f>IF(ISBLANK(C264),"",_xlfn.XLOOKUP(_xlfn.XLOOKUP(VALUE(LEFT(C264,4)),Souches!$B$2:$B$15000,Souches!$E$2:$E$15000),Varietes!$B$2:$B$500,Varietes!$C$2:$C$500))</f>
        <v>DABAS</v>
      </c>
      <c r="H264" s="19">
        <f>IF(ISBLANK(C264),"",_xlfn.XLOOKUP(VALUE(LEFT(C264,4)),Souches!$B$2:$B$15000,Souches!$D$2:$D$15000))</f>
        <v>36</v>
      </c>
      <c r="I264" s="10">
        <f t="shared" si="42"/>
        <v>45873</v>
      </c>
      <c r="J264" s="19">
        <f>IF(I264="","",INT(('ObjProd (2)'!$C$25-I264)/7 * (ABS('ObjProd (2)'!$C$25-I264)&gt;=7)))</f>
        <v>6</v>
      </c>
      <c r="K264" s="10" t="str">
        <f>IF(I264="","",
IF(AND(DATEDIF(I264,'ObjProd (2)'!$C$25,"y")=0,DATEDIF(I264,'ObjProd (2)'!$C$25,"ym")=0,
   INT(('ObjProd (2)'!$C$25-EDATE(I264,DATEDIF(I264,'ObjProd (2)'!$C$25,"y")*12+DATEDIF(I264,'ObjProd (2)'!$C$25,"ym")))/7)=0),
   "&lt; 1 sem.",
   IF(DATEDIF(I264,'ObjProd (2)'!$C$25,"y")&gt;0,DATEDIF(I264,'ObjProd (2)'!$C$25,"y") &amp; " " &amp; IF(DATEDIF(I264,'ObjProd (2)'!$C$25,"y")=1,"an ","ans "),"") &amp;
   IF(DATEDIF(I264,'ObjProd (2)'!$C$25,"ym")&gt;0,DATEDIF(I264,'ObjProd (2)'!$C$25,"ym") &amp; " mois ", "") &amp;
   IF(INT(('ObjProd (2)'!$C$25-EDATE(I264,DATEDIF(I264,'ObjProd (2)'!$C$25,"y")*12+DATEDIF(I264,'ObjProd (2)'!$C$25,"ym")))/7)&gt;0,
      INT(('ObjProd (2)'!$C$25-EDATE(I264,DATEDIF(I264,'ObjProd (2)'!$C$25,"y")*12+DATEDIF(I264,'ObjProd (2)'!$C$25,"ym")))/7) &amp; " sem.",
      "")
)
)</f>
        <v>1 mois 2 sem.</v>
      </c>
      <c r="L264" s="11" t="str">
        <f t="shared" si="43"/>
        <v>XS16</v>
      </c>
      <c r="M264" s="9">
        <f t="shared" si="44"/>
        <v>14</v>
      </c>
      <c r="N264" s="9" t="str" cm="1">
        <f t="array" aca="1" ref="N264" ca="1">LEFT(L264, IF(ISNUMBER(SUBSTITUTE(_xludf.MID(L264, 2, 1), ".", ",")), 1, 2))</f>
        <v>XS</v>
      </c>
      <c r="O264" s="19">
        <f t="shared" ca="1" si="45"/>
        <v>16</v>
      </c>
      <c r="P264" s="9" t="str">
        <f t="shared" ca="1" si="49"/>
        <v>X</v>
      </c>
      <c r="Q264" s="9" t="str">
        <f t="shared" ca="1" si="50"/>
        <v>13+</v>
      </c>
      <c r="R264" s="9" t="str">
        <f t="shared" ca="1" si="46"/>
        <v>X13+</v>
      </c>
      <c r="S264" t="str" cm="1">
        <f t="array" ref="S264">IF(ISBLANK(C264),"",IFERROR(INDEX(ListeSeries!$A$2:$A$1045, MATCH(1, (DatasScan!G264=ListeSeries!$B$2:$B$1045) * (DatasScan!H264&gt;=ListeSeries!$D$2:$D$1045) * (DatasScan!H264&lt;=ListeSeries!$E$2:$E$1045), 0)), "no match"))</f>
        <v>DABBAS</v>
      </c>
      <c r="T264" s="7" t="str" cm="1">
        <f t="array" ref="T264">IF(ISBLANK(C264),"",IFERROR(INDEX(ListeSeries!$C$2:$C$1045, MATCH(1, (DatasScan!G264=ListeSeries!$B$2:$B$1045) * (DatasScan!H264&gt;=ListeSeries!$D$2:$D$1045) * (DatasScan!H264&lt;=ListeSeries!$E$2:$E$1045), 0)), "no match"))</f>
        <v>DABBAS 4</v>
      </c>
      <c r="U264" s="11" t="str" cm="1">
        <f t="array" ref="U264">IF(ISBLANK(C264),"",IFERROR(INDEX(ListeSeries!$F$2:$F$1045, MATCH(1, (DatasScan!G264=ListeSeries!$B$2:$B$1045) * (DatasScan!H264&gt;=ListeSeries!$D$2:$D$1045) * (DatasScan!H264&lt;=ListeSeries!$E$2:$E$1045), 0)), "no match"))</f>
        <v>33-47</v>
      </c>
    </row>
    <row r="265" spans="1:21" x14ac:dyDescent="0.25">
      <c r="A265" s="6" t="str">
        <f t="shared" si="47"/>
        <v>2</v>
      </c>
      <c r="B265" s="272" t="s">
        <v>974</v>
      </c>
      <c r="C265" s="206" t="s">
        <v>3360</v>
      </c>
      <c r="D265" s="8">
        <v>2</v>
      </c>
      <c r="E265" s="11">
        <v>5</v>
      </c>
      <c r="F265" s="7" t="str">
        <f t="shared" si="48"/>
        <v>833720250828E 1</v>
      </c>
      <c r="G265" s="21" t="str">
        <f>IF(ISBLANK(C265),"",_xlfn.XLOOKUP(_xlfn.XLOOKUP(VALUE(LEFT(C265,4)),Souches!$B$2:$B$15000,Souches!$E$2:$E$15000),Varietes!$B$2:$B$500,Varietes!$C$2:$C$500))</f>
        <v>DABAS</v>
      </c>
      <c r="H265" s="19">
        <f>IF(ISBLANK(C265),"",_xlfn.XLOOKUP(VALUE(LEFT(C265,4)),Souches!$B$2:$B$15000,Souches!$D$2:$D$15000))</f>
        <v>36</v>
      </c>
      <c r="I265" s="10">
        <f t="shared" si="42"/>
        <v>45897</v>
      </c>
      <c r="J265" s="19">
        <f>IF(I265="","",INT(('ObjProd (2)'!$C$25-I265)/7 * (ABS('ObjProd (2)'!$C$25-I265)&gt;=7)))</f>
        <v>3</v>
      </c>
      <c r="K265" s="10" t="str">
        <f>IF(I265="","",
IF(AND(DATEDIF(I265,'ObjProd (2)'!$C$25,"y")=0,DATEDIF(I265,'ObjProd (2)'!$C$25,"ym")=0,
   INT(('ObjProd (2)'!$C$25-EDATE(I265,DATEDIF(I265,'ObjProd (2)'!$C$25,"y")*12+DATEDIF(I265,'ObjProd (2)'!$C$25,"ym")))/7)=0),
   "&lt; 1 sem.",
   IF(DATEDIF(I265,'ObjProd (2)'!$C$25,"y")&gt;0,DATEDIF(I265,'ObjProd (2)'!$C$25,"y") &amp; " " &amp; IF(DATEDIF(I265,'ObjProd (2)'!$C$25,"y")=1,"an ","ans "),"") &amp;
   IF(DATEDIF(I265,'ObjProd (2)'!$C$25,"ym")&gt;0,DATEDIF(I265,'ObjProd (2)'!$C$25,"ym") &amp; " mois ", "") &amp;
   IF(INT(('ObjProd (2)'!$C$25-EDATE(I265,DATEDIF(I265,'ObjProd (2)'!$C$25,"y")*12+DATEDIF(I265,'ObjProd (2)'!$C$25,"ym")))/7)&gt;0,
      INT(('ObjProd (2)'!$C$25-EDATE(I265,DATEDIF(I265,'ObjProd (2)'!$C$25,"y")*12+DATEDIF(I265,'ObjProd (2)'!$C$25,"ym")))/7) &amp; " sem.",
      "")
)
)</f>
        <v>3 sem.</v>
      </c>
      <c r="L265" s="11" t="str">
        <f t="shared" si="43"/>
        <v xml:space="preserve">E 1 </v>
      </c>
      <c r="M265" s="9">
        <f t="shared" si="44"/>
        <v>33</v>
      </c>
      <c r="N265" s="9" t="str" cm="1">
        <f t="array" aca="1" ref="N265" ca="1">LEFT(L265, IF(ISNUMBER(SUBSTITUTE(_xludf.MID(L265, 2, 1), ".", ",")), 1, 2))</f>
        <v xml:space="preserve">E </v>
      </c>
      <c r="O265" s="19">
        <f t="shared" ca="1" si="45"/>
        <v>1</v>
      </c>
      <c r="P265" s="9" t="str">
        <f t="shared" ca="1" si="49"/>
        <v>E</v>
      </c>
      <c r="Q265" s="9">
        <f t="shared" ca="1" si="50"/>
        <v>1</v>
      </c>
      <c r="R265" s="9" t="str">
        <f t="shared" ca="1" si="46"/>
        <v>E1</v>
      </c>
      <c r="S265" t="str" cm="1">
        <f t="array" ref="S265">IF(ISBLANK(C265),"",IFERROR(INDEX(ListeSeries!$A$2:$A$1045, MATCH(1, (DatasScan!G265=ListeSeries!$B$2:$B$1045) * (DatasScan!H265&gt;=ListeSeries!$D$2:$D$1045) * (DatasScan!H265&lt;=ListeSeries!$E$2:$E$1045), 0)), "no match"))</f>
        <v>DABBAS</v>
      </c>
      <c r="T265" s="7" t="str" cm="1">
        <f t="array" ref="T265">IF(ISBLANK(C265),"",IFERROR(INDEX(ListeSeries!$C$2:$C$1045, MATCH(1, (DatasScan!G265=ListeSeries!$B$2:$B$1045) * (DatasScan!H265&gt;=ListeSeries!$D$2:$D$1045) * (DatasScan!H265&lt;=ListeSeries!$E$2:$E$1045), 0)), "no match"))</f>
        <v>DABBAS 4</v>
      </c>
      <c r="U265" s="11" t="str" cm="1">
        <f t="array" ref="U265">IF(ISBLANK(C265),"",IFERROR(INDEX(ListeSeries!$F$2:$F$1045, MATCH(1, (DatasScan!G265=ListeSeries!$B$2:$B$1045) * (DatasScan!H265&gt;=ListeSeries!$D$2:$D$1045) * (DatasScan!H265&lt;=ListeSeries!$E$2:$E$1045), 0)), "no match"))</f>
        <v>33-47</v>
      </c>
    </row>
    <row r="266" spans="1:21" x14ac:dyDescent="0.25">
      <c r="A266" s="6" t="str">
        <f t="shared" si="47"/>
        <v>2</v>
      </c>
      <c r="B266" s="272" t="s">
        <v>974</v>
      </c>
      <c r="C266" s="206" t="s">
        <v>3361</v>
      </c>
      <c r="D266" s="8">
        <v>3</v>
      </c>
      <c r="E266" s="11">
        <v>2</v>
      </c>
      <c r="F266" s="7" t="str">
        <f t="shared" si="48"/>
        <v>833720250903E+1</v>
      </c>
      <c r="G266" s="21" t="str">
        <f>IF(ISBLANK(C266),"",_xlfn.XLOOKUP(_xlfn.XLOOKUP(VALUE(LEFT(C266,4)),Souches!$B$2:$B$15000,Souches!$E$2:$E$15000),Varietes!$B$2:$B$500,Varietes!$C$2:$C$500))</f>
        <v>DABAS</v>
      </c>
      <c r="H266" s="19">
        <f>IF(ISBLANK(C266),"",_xlfn.XLOOKUP(VALUE(LEFT(C266,4)),Souches!$B$2:$B$15000,Souches!$D$2:$D$15000))</f>
        <v>36</v>
      </c>
      <c r="I266" s="10">
        <f t="shared" si="42"/>
        <v>45903</v>
      </c>
      <c r="J266" s="19">
        <f>IF(I266="","",INT(('ObjProd (2)'!$C$25-I266)/7 * (ABS('ObjProd (2)'!$C$25-I266)&gt;=7)))</f>
        <v>2</v>
      </c>
      <c r="K266" s="10" t="str">
        <f>IF(I266="","",
IF(AND(DATEDIF(I266,'ObjProd (2)'!$C$25,"y")=0,DATEDIF(I266,'ObjProd (2)'!$C$25,"ym")=0,
   INT(('ObjProd (2)'!$C$25-EDATE(I266,DATEDIF(I266,'ObjProd (2)'!$C$25,"y")*12+DATEDIF(I266,'ObjProd (2)'!$C$25,"ym")))/7)=0),
   "&lt; 1 sem.",
   IF(DATEDIF(I266,'ObjProd (2)'!$C$25,"y")&gt;0,DATEDIF(I266,'ObjProd (2)'!$C$25,"y") &amp; " " &amp; IF(DATEDIF(I266,'ObjProd (2)'!$C$25,"y")=1,"an ","ans "),"") &amp;
   IF(DATEDIF(I266,'ObjProd (2)'!$C$25,"ym")&gt;0,DATEDIF(I266,'ObjProd (2)'!$C$25,"ym") &amp; " mois ", "") &amp;
   IF(INT(('ObjProd (2)'!$C$25-EDATE(I266,DATEDIF(I266,'ObjProd (2)'!$C$25,"y")*12+DATEDIF(I266,'ObjProd (2)'!$C$25,"ym")))/7)&gt;0,
      INT(('ObjProd (2)'!$C$25-EDATE(I266,DATEDIF(I266,'ObjProd (2)'!$C$25,"y")*12+DATEDIF(I266,'ObjProd (2)'!$C$25,"ym")))/7) &amp; " sem.",
      "")
)
)</f>
        <v>2 sem.</v>
      </c>
      <c r="L266" s="11" t="str">
        <f t="shared" si="43"/>
        <v>E+17</v>
      </c>
      <c r="M266" s="9">
        <f t="shared" si="44"/>
        <v>44</v>
      </c>
      <c r="N266" s="9" t="str" cm="1">
        <f t="array" aca="1" ref="N266" ca="1">LEFT(L266, IF(ISNUMBER(SUBSTITUTE(_xludf.MID(L266, 2, 1), ".", ",")), 1, 2))</f>
        <v>E+</v>
      </c>
      <c r="O266" s="19">
        <f t="shared" ca="1" si="45"/>
        <v>17</v>
      </c>
      <c r="P266" s="9" t="str">
        <f t="shared" ca="1" si="49"/>
        <v>X</v>
      </c>
      <c r="Q266" s="9" t="str">
        <f t="shared" ca="1" si="50"/>
        <v>13+</v>
      </c>
      <c r="R266" s="9" t="str">
        <f t="shared" ca="1" si="46"/>
        <v>X13+</v>
      </c>
      <c r="S266" t="str" cm="1">
        <f t="array" ref="S266">IF(ISBLANK(C266),"",IFERROR(INDEX(ListeSeries!$A$2:$A$1045, MATCH(1, (DatasScan!G266=ListeSeries!$B$2:$B$1045) * (DatasScan!H266&gt;=ListeSeries!$D$2:$D$1045) * (DatasScan!H266&lt;=ListeSeries!$E$2:$E$1045), 0)), "no match"))</f>
        <v>DABBAS</v>
      </c>
      <c r="T266" s="7" t="str" cm="1">
        <f t="array" ref="T266">IF(ISBLANK(C266),"",IFERROR(INDEX(ListeSeries!$C$2:$C$1045, MATCH(1, (DatasScan!G266=ListeSeries!$B$2:$B$1045) * (DatasScan!H266&gt;=ListeSeries!$D$2:$D$1045) * (DatasScan!H266&lt;=ListeSeries!$E$2:$E$1045), 0)), "no match"))</f>
        <v>DABBAS 4</v>
      </c>
      <c r="U266" s="11" t="str" cm="1">
        <f t="array" ref="U266">IF(ISBLANK(C266),"",IFERROR(INDEX(ListeSeries!$F$2:$F$1045, MATCH(1, (DatasScan!G266=ListeSeries!$B$2:$B$1045) * (DatasScan!H266&gt;=ListeSeries!$D$2:$D$1045) * (DatasScan!H266&lt;=ListeSeries!$E$2:$E$1045), 0)), "no match"))</f>
        <v>33-47</v>
      </c>
    </row>
    <row r="267" spans="1:21" x14ac:dyDescent="0.25">
      <c r="A267" s="6" t="str">
        <f t="shared" si="47"/>
        <v>2</v>
      </c>
      <c r="B267" s="272" t="s">
        <v>974</v>
      </c>
      <c r="C267" s="206" t="s">
        <v>1540</v>
      </c>
      <c r="D267" s="8">
        <v>1</v>
      </c>
      <c r="F267" s="7" t="str">
        <f t="shared" si="48"/>
        <v>869320250731EA4</v>
      </c>
      <c r="G267" s="21" t="str">
        <f>IF(ISBLANK(C267),"",_xlfn.XLOOKUP(_xlfn.XLOOKUP(VALUE(LEFT(C267,4)),Souches!$B$2:$B$15000,Souches!$E$2:$E$15000),Varietes!$B$2:$B$500,Varietes!$C$2:$C$500))</f>
        <v>KNES</v>
      </c>
      <c r="H267" s="19">
        <f>IF(ISBLANK(C267),"",_xlfn.XLOOKUP(VALUE(LEFT(C267,4)),Souches!$B$2:$B$15000,Souches!$D$2:$D$15000))</f>
        <v>137</v>
      </c>
      <c r="I267" s="10">
        <f t="shared" si="42"/>
        <v>45869</v>
      </c>
      <c r="J267" s="19">
        <f>IF(I267="","",INT(('ObjProd (2)'!$C$25-I267)/7 * (ABS('ObjProd (2)'!$C$25-I267)&gt;=7)))</f>
        <v>7</v>
      </c>
      <c r="K267" s="10" t="str">
        <f>IF(I267="","",
IF(AND(DATEDIF(I267,'ObjProd (2)'!$C$25,"y")=0,DATEDIF(I267,'ObjProd (2)'!$C$25,"ym")=0,
   INT(('ObjProd (2)'!$C$25-EDATE(I267,DATEDIF(I267,'ObjProd (2)'!$C$25,"y")*12+DATEDIF(I267,'ObjProd (2)'!$C$25,"ym")))/7)=0),
   "&lt; 1 sem.",
   IF(DATEDIF(I267,'ObjProd (2)'!$C$25,"y")&gt;0,DATEDIF(I267,'ObjProd (2)'!$C$25,"y") &amp; " " &amp; IF(DATEDIF(I267,'ObjProd (2)'!$C$25,"y")=1,"an ","ans "),"") &amp;
   IF(DATEDIF(I267,'ObjProd (2)'!$C$25,"ym")&gt;0,DATEDIF(I267,'ObjProd (2)'!$C$25,"ym") &amp; " mois ", "") &amp;
   IF(INT(('ObjProd (2)'!$C$25-EDATE(I267,DATEDIF(I267,'ObjProd (2)'!$C$25,"y")*12+DATEDIF(I267,'ObjProd (2)'!$C$25,"ym")))/7)&gt;0,
      INT(('ObjProd (2)'!$C$25-EDATE(I267,DATEDIF(I267,'ObjProd (2)'!$C$25,"y")*12+DATEDIF(I267,'ObjProd (2)'!$C$25,"ym")))/7) &amp; " sem.",
      "")
)
)</f>
        <v>1 mois 2 sem.</v>
      </c>
      <c r="L267" s="11" t="str">
        <f t="shared" si="43"/>
        <v xml:space="preserve">EA4 </v>
      </c>
      <c r="M267" s="9">
        <f t="shared" si="44"/>
        <v>14</v>
      </c>
      <c r="N267" s="9" t="str" cm="1">
        <f t="array" aca="1" ref="N267" ca="1">LEFT(L267, IF(ISNUMBER(SUBSTITUTE(_xludf.MID(L267, 2, 1), ".", ",")), 1, 2))</f>
        <v>EA</v>
      </c>
      <c r="O267" s="19">
        <f t="shared" ca="1" si="45"/>
        <v>4</v>
      </c>
      <c r="P267" s="9" t="str">
        <f t="shared" ca="1" si="49"/>
        <v>E</v>
      </c>
      <c r="Q267" s="9">
        <f t="shared" ca="1" si="50"/>
        <v>4</v>
      </c>
      <c r="R267" s="9" t="str">
        <f t="shared" ca="1" si="46"/>
        <v>E4</v>
      </c>
      <c r="S267" t="str" cm="1">
        <f t="array" ref="S267">IF(ISBLANK(C267),"",IFERROR(INDEX(ListeSeries!$A$2:$A$1045, MATCH(1, (DatasScan!G267=ListeSeries!$B$2:$B$1045) * (DatasScan!H267&gt;=ListeSeries!$D$2:$D$1045) * (DatasScan!H267&lt;=ListeSeries!$E$2:$E$1045), 0)), "no match"))</f>
        <v>KENESI</v>
      </c>
      <c r="T267" s="7" t="str" cm="1">
        <f t="array" ref="T267">IF(ISBLANK(C267),"",IFERROR(INDEX(ListeSeries!$C$2:$C$1045, MATCH(1, (DatasScan!G267=ListeSeries!$B$2:$B$1045) * (DatasScan!H267&gt;=ListeSeries!$D$2:$D$1045) * (DatasScan!H267&lt;=ListeSeries!$E$2:$E$1045), 0)), "no match"))</f>
        <v>KHENEZI 12</v>
      </c>
      <c r="U267" s="11" t="str" cm="1">
        <f t="array" ref="U267">IF(ISBLANK(C267),"",IFERROR(INDEX(ListeSeries!$F$2:$F$1045, MATCH(1, (DatasScan!G267=ListeSeries!$B$2:$B$1045) * (DatasScan!H267&gt;=ListeSeries!$D$2:$D$1045) * (DatasScan!H267&lt;=ListeSeries!$E$2:$E$1045), 0)), "no match"))</f>
        <v>135-139</v>
      </c>
    </row>
    <row r="268" spans="1:21" x14ac:dyDescent="0.25">
      <c r="A268" s="6" t="str">
        <f t="shared" si="47"/>
        <v>2</v>
      </c>
      <c r="B268" s="272" t="s">
        <v>974</v>
      </c>
      <c r="C268" s="206" t="s">
        <v>1541</v>
      </c>
      <c r="D268" s="8">
        <v>1</v>
      </c>
      <c r="F268" s="7" t="str">
        <f t="shared" si="48"/>
        <v>869320250731E 4</v>
      </c>
      <c r="G268" s="21" t="str">
        <f>IF(ISBLANK(C268),"",_xlfn.XLOOKUP(_xlfn.XLOOKUP(VALUE(LEFT(C268,4)),Souches!$B$2:$B$15000,Souches!$E$2:$E$15000),Varietes!$B$2:$B$500,Varietes!$C$2:$C$500))</f>
        <v>KNES</v>
      </c>
      <c r="H268" s="19">
        <f>IF(ISBLANK(C268),"",_xlfn.XLOOKUP(VALUE(LEFT(C268,4)),Souches!$B$2:$B$15000,Souches!$D$2:$D$15000))</f>
        <v>137</v>
      </c>
      <c r="I268" s="10">
        <f t="shared" si="42"/>
        <v>45869</v>
      </c>
      <c r="J268" s="19">
        <f>IF(I268="","",INT(('ObjProd (2)'!$C$25-I268)/7 * (ABS('ObjProd (2)'!$C$25-I268)&gt;=7)))</f>
        <v>7</v>
      </c>
      <c r="K268" s="10" t="str">
        <f>IF(I268="","",
IF(AND(DATEDIF(I268,'ObjProd (2)'!$C$25,"y")=0,DATEDIF(I268,'ObjProd (2)'!$C$25,"ym")=0,
   INT(('ObjProd (2)'!$C$25-EDATE(I268,DATEDIF(I268,'ObjProd (2)'!$C$25,"y")*12+DATEDIF(I268,'ObjProd (2)'!$C$25,"ym")))/7)=0),
   "&lt; 1 sem.",
   IF(DATEDIF(I268,'ObjProd (2)'!$C$25,"y")&gt;0,DATEDIF(I268,'ObjProd (2)'!$C$25,"y") &amp; " " &amp; IF(DATEDIF(I268,'ObjProd (2)'!$C$25,"y")=1,"an ","ans "),"") &amp;
   IF(DATEDIF(I268,'ObjProd (2)'!$C$25,"ym")&gt;0,DATEDIF(I268,'ObjProd (2)'!$C$25,"ym") &amp; " mois ", "") &amp;
   IF(INT(('ObjProd (2)'!$C$25-EDATE(I268,DATEDIF(I268,'ObjProd (2)'!$C$25,"y")*12+DATEDIF(I268,'ObjProd (2)'!$C$25,"ym")))/7)&gt;0,
      INT(('ObjProd (2)'!$C$25-EDATE(I268,DATEDIF(I268,'ObjProd (2)'!$C$25,"y")*12+DATEDIF(I268,'ObjProd (2)'!$C$25,"ym")))/7) &amp; " sem.",
      "")
)
)</f>
        <v>1 mois 2 sem.</v>
      </c>
      <c r="L268" s="11" t="str">
        <f t="shared" si="43"/>
        <v xml:space="preserve">E 4 </v>
      </c>
      <c r="M268" s="9">
        <f t="shared" si="44"/>
        <v>14</v>
      </c>
      <c r="N268" s="9" t="str" cm="1">
        <f t="array" aca="1" ref="N268" ca="1">LEFT(L268, IF(ISNUMBER(SUBSTITUTE(_xludf.MID(L268, 2, 1), ".", ",")), 1, 2))</f>
        <v xml:space="preserve">E </v>
      </c>
      <c r="O268" s="19">
        <f t="shared" ca="1" si="45"/>
        <v>4</v>
      </c>
      <c r="P268" s="9" t="str">
        <f t="shared" ca="1" si="49"/>
        <v>E</v>
      </c>
      <c r="Q268" s="9">
        <f t="shared" ca="1" si="50"/>
        <v>4</v>
      </c>
      <c r="R268" s="9" t="str">
        <f t="shared" ca="1" si="46"/>
        <v>E4</v>
      </c>
      <c r="S268" t="str" cm="1">
        <f t="array" ref="S268">IF(ISBLANK(C268),"",IFERROR(INDEX(ListeSeries!$A$2:$A$1045, MATCH(1, (DatasScan!G268=ListeSeries!$B$2:$B$1045) * (DatasScan!H268&gt;=ListeSeries!$D$2:$D$1045) * (DatasScan!H268&lt;=ListeSeries!$E$2:$E$1045), 0)), "no match"))</f>
        <v>KENESI</v>
      </c>
      <c r="T268" s="7" t="str" cm="1">
        <f t="array" ref="T268">IF(ISBLANK(C268),"",IFERROR(INDEX(ListeSeries!$C$2:$C$1045, MATCH(1, (DatasScan!G268=ListeSeries!$B$2:$B$1045) * (DatasScan!H268&gt;=ListeSeries!$D$2:$D$1045) * (DatasScan!H268&lt;=ListeSeries!$E$2:$E$1045), 0)), "no match"))</f>
        <v>KHENEZI 12</v>
      </c>
      <c r="U268" s="11" t="str" cm="1">
        <f t="array" ref="U268">IF(ISBLANK(C268),"",IFERROR(INDEX(ListeSeries!$F$2:$F$1045, MATCH(1, (DatasScan!G268=ListeSeries!$B$2:$B$1045) * (DatasScan!H268&gt;=ListeSeries!$D$2:$D$1045) * (DatasScan!H268&lt;=ListeSeries!$E$2:$E$1045), 0)), "no match"))</f>
        <v>135-139</v>
      </c>
    </row>
    <row r="269" spans="1:21" x14ac:dyDescent="0.25">
      <c r="A269" s="6" t="str">
        <f t="shared" si="47"/>
        <v>2</v>
      </c>
      <c r="B269" s="272" t="s">
        <v>974</v>
      </c>
      <c r="C269" s="206" t="s">
        <v>3362</v>
      </c>
      <c r="E269" s="11">
        <v>6</v>
      </c>
      <c r="F269" s="7" t="str">
        <f t="shared" si="48"/>
        <v>853420250903EA4</v>
      </c>
      <c r="G269" s="21" t="str">
        <f>IF(ISBLANK(C269),"",_xlfn.XLOOKUP(_xlfn.XLOOKUP(VALUE(LEFT(C269,4)),Souches!$B$2:$B$15000,Souches!$E$2:$E$15000),Varietes!$B$2:$B$500,Varietes!$C$2:$C$500))</f>
        <v>KNES</v>
      </c>
      <c r="H269" s="19">
        <f>IF(ISBLANK(C269),"",_xlfn.XLOOKUP(VALUE(LEFT(C269,4)),Souches!$B$2:$B$15000,Souches!$D$2:$D$15000))</f>
        <v>130</v>
      </c>
      <c r="I269" s="10">
        <f t="shared" si="42"/>
        <v>45903</v>
      </c>
      <c r="J269" s="19">
        <f>IF(I269="","",INT(('ObjProd (2)'!$C$25-I269)/7 * (ABS('ObjProd (2)'!$C$25-I269)&gt;=7)))</f>
        <v>2</v>
      </c>
      <c r="K269" s="10" t="str">
        <f>IF(I269="","",
IF(AND(DATEDIF(I269,'ObjProd (2)'!$C$25,"y")=0,DATEDIF(I269,'ObjProd (2)'!$C$25,"ym")=0,
   INT(('ObjProd (2)'!$C$25-EDATE(I269,DATEDIF(I269,'ObjProd (2)'!$C$25,"y")*12+DATEDIF(I269,'ObjProd (2)'!$C$25,"ym")))/7)=0),
   "&lt; 1 sem.",
   IF(DATEDIF(I269,'ObjProd (2)'!$C$25,"y")&gt;0,DATEDIF(I269,'ObjProd (2)'!$C$25,"y") &amp; " " &amp; IF(DATEDIF(I269,'ObjProd (2)'!$C$25,"y")=1,"an ","ans "),"") &amp;
   IF(DATEDIF(I269,'ObjProd (2)'!$C$25,"ym")&gt;0,DATEDIF(I269,'ObjProd (2)'!$C$25,"ym") &amp; " mois ", "") &amp;
   IF(INT(('ObjProd (2)'!$C$25-EDATE(I269,DATEDIF(I269,'ObjProd (2)'!$C$25,"y")*12+DATEDIF(I269,'ObjProd (2)'!$C$25,"ym")))/7)&gt;0,
      INT(('ObjProd (2)'!$C$25-EDATE(I269,DATEDIF(I269,'ObjProd (2)'!$C$25,"y")*12+DATEDIF(I269,'ObjProd (2)'!$C$25,"ym")))/7) &amp; " sem.",
      "")
)
)</f>
        <v>2 sem.</v>
      </c>
      <c r="L269" s="11" t="str">
        <f t="shared" si="43"/>
        <v xml:space="preserve">EA4 </v>
      </c>
      <c r="M269" s="9">
        <f t="shared" si="44"/>
        <v>6</v>
      </c>
      <c r="N269" s="9" t="str" cm="1">
        <f t="array" aca="1" ref="N269" ca="1">LEFT(L269, IF(ISNUMBER(SUBSTITUTE(_xludf.MID(L269, 2, 1), ".", ",")), 1, 2))</f>
        <v>EA</v>
      </c>
      <c r="O269" s="19">
        <f t="shared" ca="1" si="45"/>
        <v>4</v>
      </c>
      <c r="P269" s="9" t="str">
        <f t="shared" ca="1" si="49"/>
        <v>E</v>
      </c>
      <c r="Q269" s="9">
        <f t="shared" ca="1" si="50"/>
        <v>4</v>
      </c>
      <c r="R269" s="9" t="str">
        <f t="shared" ca="1" si="46"/>
        <v>E4</v>
      </c>
      <c r="S269" t="str" cm="1">
        <f t="array" ref="S269">IF(ISBLANK(C269),"",IFERROR(INDEX(ListeSeries!$A$2:$A$1045, MATCH(1, (DatasScan!G269=ListeSeries!$B$2:$B$1045) * (DatasScan!H269&gt;=ListeSeries!$D$2:$D$1045) * (DatasScan!H269&lt;=ListeSeries!$E$2:$E$1045), 0)), "no match"))</f>
        <v>KENESI</v>
      </c>
      <c r="T269" s="7" t="str" cm="1">
        <f t="array" ref="T269">IF(ISBLANK(C269),"",IFERROR(INDEX(ListeSeries!$C$2:$C$1045, MATCH(1, (DatasScan!G269=ListeSeries!$B$2:$B$1045) * (DatasScan!H269&gt;=ListeSeries!$D$2:$D$1045) * (DatasScan!H269&lt;=ListeSeries!$E$2:$E$1045), 0)), "no match"))</f>
        <v>KHENEZI 11</v>
      </c>
      <c r="U269" s="11" t="str" cm="1">
        <f t="array" ref="U269">IF(ISBLANK(C269),"",IFERROR(INDEX(ListeSeries!$F$2:$F$1045, MATCH(1, (DatasScan!G269=ListeSeries!$B$2:$B$1045) * (DatasScan!H269&gt;=ListeSeries!$D$2:$D$1045) * (DatasScan!H269&lt;=ListeSeries!$E$2:$E$1045), 0)), "no match"))</f>
        <v>115-134</v>
      </c>
    </row>
    <row r="270" spans="1:21" x14ac:dyDescent="0.25">
      <c r="A270" s="6" t="str">
        <f t="shared" si="47"/>
        <v>2</v>
      </c>
      <c r="B270" s="272" t="s">
        <v>974</v>
      </c>
      <c r="C270" s="206" t="s">
        <v>1580</v>
      </c>
      <c r="E270" s="11">
        <v>11</v>
      </c>
      <c r="F270" s="7" t="str">
        <f t="shared" si="48"/>
        <v>869320250731EA4</v>
      </c>
      <c r="G270" s="21" t="str">
        <f>IF(ISBLANK(C270),"",_xlfn.XLOOKUP(_xlfn.XLOOKUP(VALUE(LEFT(C270,4)),Souches!$B$2:$B$15000,Souches!$E$2:$E$15000),Varietes!$B$2:$B$500,Varietes!$C$2:$C$500))</f>
        <v>KNES</v>
      </c>
      <c r="H270" s="19">
        <f>IF(ISBLANK(C270),"",_xlfn.XLOOKUP(VALUE(LEFT(C270,4)),Souches!$B$2:$B$15000,Souches!$D$2:$D$15000))</f>
        <v>137</v>
      </c>
      <c r="I270" s="10">
        <f t="shared" si="42"/>
        <v>45869</v>
      </c>
      <c r="J270" s="19">
        <f>IF(I270="","",INT(('ObjProd (2)'!$C$25-I270)/7 * (ABS('ObjProd (2)'!$C$25-I270)&gt;=7)))</f>
        <v>7</v>
      </c>
      <c r="K270" s="10" t="str">
        <f>IF(I270="","",
IF(AND(DATEDIF(I270,'ObjProd (2)'!$C$25,"y")=0,DATEDIF(I270,'ObjProd (2)'!$C$25,"ym")=0,
   INT(('ObjProd (2)'!$C$25-EDATE(I270,DATEDIF(I270,'ObjProd (2)'!$C$25,"y")*12+DATEDIF(I270,'ObjProd (2)'!$C$25,"ym")))/7)=0),
   "&lt; 1 sem.",
   IF(DATEDIF(I270,'ObjProd (2)'!$C$25,"y")&gt;0,DATEDIF(I270,'ObjProd (2)'!$C$25,"y") &amp; " " &amp; IF(DATEDIF(I270,'ObjProd (2)'!$C$25,"y")=1,"an ","ans "),"") &amp;
   IF(DATEDIF(I270,'ObjProd (2)'!$C$25,"ym")&gt;0,DATEDIF(I270,'ObjProd (2)'!$C$25,"ym") &amp; " mois ", "") &amp;
   IF(INT(('ObjProd (2)'!$C$25-EDATE(I270,DATEDIF(I270,'ObjProd (2)'!$C$25,"y")*12+DATEDIF(I270,'ObjProd (2)'!$C$25,"ym")))/7)&gt;0,
      INT(('ObjProd (2)'!$C$25-EDATE(I270,DATEDIF(I270,'ObjProd (2)'!$C$25,"y")*12+DATEDIF(I270,'ObjProd (2)'!$C$25,"ym")))/7) &amp; " sem.",
      "")
)
)</f>
        <v>1 mois 2 sem.</v>
      </c>
      <c r="L270" s="11" t="str">
        <f t="shared" si="43"/>
        <v xml:space="preserve">EA4 </v>
      </c>
      <c r="M270" s="9">
        <f t="shared" si="44"/>
        <v>11</v>
      </c>
      <c r="N270" s="9" t="str" cm="1">
        <f t="array" aca="1" ref="N270" ca="1">LEFT(L270, IF(ISNUMBER(SUBSTITUTE(_xludf.MID(L270, 2, 1), ".", ",")), 1, 2))</f>
        <v>EA</v>
      </c>
      <c r="O270" s="19">
        <f t="shared" ca="1" si="45"/>
        <v>4</v>
      </c>
      <c r="P270" s="9" t="str">
        <f t="shared" ca="1" si="49"/>
        <v>E</v>
      </c>
      <c r="Q270" s="9">
        <f t="shared" ca="1" si="50"/>
        <v>4</v>
      </c>
      <c r="R270" s="9" t="str">
        <f t="shared" ca="1" si="46"/>
        <v>E4</v>
      </c>
      <c r="S270" t="str" cm="1">
        <f t="array" ref="S270">IF(ISBLANK(C270),"",IFERROR(INDEX(ListeSeries!$A$2:$A$1045, MATCH(1, (DatasScan!G270=ListeSeries!$B$2:$B$1045) * (DatasScan!H270&gt;=ListeSeries!$D$2:$D$1045) * (DatasScan!H270&lt;=ListeSeries!$E$2:$E$1045), 0)), "no match"))</f>
        <v>KENESI</v>
      </c>
      <c r="T270" s="7" t="str" cm="1">
        <f t="array" ref="T270">IF(ISBLANK(C270),"",IFERROR(INDEX(ListeSeries!$C$2:$C$1045, MATCH(1, (DatasScan!G270=ListeSeries!$B$2:$B$1045) * (DatasScan!H270&gt;=ListeSeries!$D$2:$D$1045) * (DatasScan!H270&lt;=ListeSeries!$E$2:$E$1045), 0)), "no match"))</f>
        <v>KHENEZI 12</v>
      </c>
      <c r="U270" s="11" t="str" cm="1">
        <f t="array" ref="U270">IF(ISBLANK(C270),"",IFERROR(INDEX(ListeSeries!$F$2:$F$1045, MATCH(1, (DatasScan!G270=ListeSeries!$B$2:$B$1045) * (DatasScan!H270&gt;=ListeSeries!$D$2:$D$1045) * (DatasScan!H270&lt;=ListeSeries!$E$2:$E$1045), 0)), "no match"))</f>
        <v>135-139</v>
      </c>
    </row>
    <row r="271" spans="1:21" x14ac:dyDescent="0.25">
      <c r="A271" s="6" t="str">
        <f t="shared" si="47"/>
        <v>2</v>
      </c>
      <c r="B271" s="272" t="s">
        <v>974</v>
      </c>
      <c r="C271" s="206" t="s">
        <v>3363</v>
      </c>
      <c r="D271" s="8">
        <v>1</v>
      </c>
      <c r="E271" s="11">
        <v>1</v>
      </c>
      <c r="F271" s="7" t="str">
        <f t="shared" si="48"/>
        <v>869320250902EA4</v>
      </c>
      <c r="G271" s="21" t="str">
        <f>IF(ISBLANK(C271),"",_xlfn.XLOOKUP(_xlfn.XLOOKUP(VALUE(LEFT(C271,4)),Souches!$B$2:$B$15000,Souches!$E$2:$E$15000),Varietes!$B$2:$B$500,Varietes!$C$2:$C$500))</f>
        <v>KNES</v>
      </c>
      <c r="H271" s="19">
        <f>IF(ISBLANK(C271),"",_xlfn.XLOOKUP(VALUE(LEFT(C271,4)),Souches!$B$2:$B$15000,Souches!$D$2:$D$15000))</f>
        <v>137</v>
      </c>
      <c r="I271" s="10">
        <f t="shared" si="42"/>
        <v>45902</v>
      </c>
      <c r="J271" s="19">
        <f>IF(I271="","",INT(('ObjProd (2)'!$C$25-I271)/7 * (ABS('ObjProd (2)'!$C$25-I271)&gt;=7)))</f>
        <v>2</v>
      </c>
      <c r="K271" s="10" t="str">
        <f>IF(I271="","",
IF(AND(DATEDIF(I271,'ObjProd (2)'!$C$25,"y")=0,DATEDIF(I271,'ObjProd (2)'!$C$25,"ym")=0,
   INT(('ObjProd (2)'!$C$25-EDATE(I271,DATEDIF(I271,'ObjProd (2)'!$C$25,"y")*12+DATEDIF(I271,'ObjProd (2)'!$C$25,"ym")))/7)=0),
   "&lt; 1 sem.",
   IF(DATEDIF(I271,'ObjProd (2)'!$C$25,"y")&gt;0,DATEDIF(I271,'ObjProd (2)'!$C$25,"y") &amp; " " &amp; IF(DATEDIF(I271,'ObjProd (2)'!$C$25,"y")=1,"an ","ans "),"") &amp;
   IF(DATEDIF(I271,'ObjProd (2)'!$C$25,"ym")&gt;0,DATEDIF(I271,'ObjProd (2)'!$C$25,"ym") &amp; " mois ", "") &amp;
   IF(INT(('ObjProd (2)'!$C$25-EDATE(I271,DATEDIF(I271,'ObjProd (2)'!$C$25,"y")*12+DATEDIF(I271,'ObjProd (2)'!$C$25,"ym")))/7)&gt;0,
      INT(('ObjProd (2)'!$C$25-EDATE(I271,DATEDIF(I271,'ObjProd (2)'!$C$25,"y")*12+DATEDIF(I271,'ObjProd (2)'!$C$25,"ym")))/7) &amp; " sem.",
      "")
)
)</f>
        <v>2 sem.</v>
      </c>
      <c r="L271" s="11" t="str">
        <f t="shared" si="43"/>
        <v xml:space="preserve">EA4 </v>
      </c>
      <c r="M271" s="9">
        <f t="shared" si="44"/>
        <v>15</v>
      </c>
      <c r="N271" s="9" t="str" cm="1">
        <f t="array" aca="1" ref="N271" ca="1">LEFT(L271, IF(ISNUMBER(SUBSTITUTE(_xludf.MID(L271, 2, 1), ".", ",")), 1, 2))</f>
        <v>EA</v>
      </c>
      <c r="O271" s="19">
        <f t="shared" ca="1" si="45"/>
        <v>4</v>
      </c>
      <c r="P271" s="9" t="str">
        <f t="shared" ca="1" si="49"/>
        <v>E</v>
      </c>
      <c r="Q271" s="9">
        <f t="shared" ca="1" si="50"/>
        <v>4</v>
      </c>
      <c r="R271" s="9" t="str">
        <f t="shared" ca="1" si="46"/>
        <v>E4</v>
      </c>
      <c r="S271" t="str" cm="1">
        <f t="array" ref="S271">IF(ISBLANK(C271),"",IFERROR(INDEX(ListeSeries!$A$2:$A$1045, MATCH(1, (DatasScan!G271=ListeSeries!$B$2:$B$1045) * (DatasScan!H271&gt;=ListeSeries!$D$2:$D$1045) * (DatasScan!H271&lt;=ListeSeries!$E$2:$E$1045), 0)), "no match"))</f>
        <v>KENESI</v>
      </c>
      <c r="T271" s="7" t="str" cm="1">
        <f t="array" ref="T271">IF(ISBLANK(C271),"",IFERROR(INDEX(ListeSeries!$C$2:$C$1045, MATCH(1, (DatasScan!G271=ListeSeries!$B$2:$B$1045) * (DatasScan!H271&gt;=ListeSeries!$D$2:$D$1045) * (DatasScan!H271&lt;=ListeSeries!$E$2:$E$1045), 0)), "no match"))</f>
        <v>KHENEZI 12</v>
      </c>
      <c r="U271" s="11" t="str" cm="1">
        <f t="array" ref="U271">IF(ISBLANK(C271),"",IFERROR(INDEX(ListeSeries!$F$2:$F$1045, MATCH(1, (DatasScan!G271=ListeSeries!$B$2:$B$1045) * (DatasScan!H271&gt;=ListeSeries!$D$2:$D$1045) * (DatasScan!H271&lt;=ListeSeries!$E$2:$E$1045), 0)), "no match"))</f>
        <v>135-139</v>
      </c>
    </row>
    <row r="272" spans="1:21" x14ac:dyDescent="0.25">
      <c r="A272" s="6" t="str">
        <f t="shared" si="47"/>
        <v>2</v>
      </c>
      <c r="B272" s="272" t="s">
        <v>974</v>
      </c>
      <c r="C272" s="206" t="s">
        <v>3364</v>
      </c>
      <c r="D272" s="8">
        <v>5</v>
      </c>
      <c r="E272" s="11">
        <v>6</v>
      </c>
      <c r="F272" s="7" t="str">
        <f t="shared" si="48"/>
        <v>869320250902E 4</v>
      </c>
      <c r="G272" s="21" t="str">
        <f>IF(ISBLANK(C272),"",_xlfn.XLOOKUP(_xlfn.XLOOKUP(VALUE(LEFT(C272,4)),Souches!$B$2:$B$15000,Souches!$E$2:$E$15000),Varietes!$B$2:$B$500,Varietes!$C$2:$C$500))</f>
        <v>KNES</v>
      </c>
      <c r="H272" s="19">
        <f>IF(ISBLANK(C272),"",_xlfn.XLOOKUP(VALUE(LEFT(C272,4)),Souches!$B$2:$B$15000,Souches!$D$2:$D$15000))</f>
        <v>137</v>
      </c>
      <c r="I272" s="10">
        <f t="shared" si="42"/>
        <v>45902</v>
      </c>
      <c r="J272" s="19">
        <f>IF(I272="","",INT(('ObjProd (2)'!$C$25-I272)/7 * (ABS('ObjProd (2)'!$C$25-I272)&gt;=7)))</f>
        <v>2</v>
      </c>
      <c r="K272" s="10" t="str">
        <f>IF(I272="","",
IF(AND(DATEDIF(I272,'ObjProd (2)'!$C$25,"y")=0,DATEDIF(I272,'ObjProd (2)'!$C$25,"ym")=0,
   INT(('ObjProd (2)'!$C$25-EDATE(I272,DATEDIF(I272,'ObjProd (2)'!$C$25,"y")*12+DATEDIF(I272,'ObjProd (2)'!$C$25,"ym")))/7)=0),
   "&lt; 1 sem.",
   IF(DATEDIF(I272,'ObjProd (2)'!$C$25,"y")&gt;0,DATEDIF(I272,'ObjProd (2)'!$C$25,"y") &amp; " " &amp; IF(DATEDIF(I272,'ObjProd (2)'!$C$25,"y")=1,"an ","ans "),"") &amp;
   IF(DATEDIF(I272,'ObjProd (2)'!$C$25,"ym")&gt;0,DATEDIF(I272,'ObjProd (2)'!$C$25,"ym") &amp; " mois ", "") &amp;
   IF(INT(('ObjProd (2)'!$C$25-EDATE(I272,DATEDIF(I272,'ObjProd (2)'!$C$25,"y")*12+DATEDIF(I272,'ObjProd (2)'!$C$25,"ym")))/7)&gt;0,
      INT(('ObjProd (2)'!$C$25-EDATE(I272,DATEDIF(I272,'ObjProd (2)'!$C$25,"y")*12+DATEDIF(I272,'ObjProd (2)'!$C$25,"ym")))/7) &amp; " sem.",
      "")
)
)</f>
        <v>2 sem.</v>
      </c>
      <c r="L272" s="11" t="str">
        <f t="shared" si="43"/>
        <v xml:space="preserve">E 4 </v>
      </c>
      <c r="M272" s="9">
        <f t="shared" si="44"/>
        <v>76</v>
      </c>
      <c r="N272" s="9" t="str" cm="1">
        <f t="array" aca="1" ref="N272" ca="1">LEFT(L272, IF(ISNUMBER(SUBSTITUTE(_xludf.MID(L272, 2, 1), ".", ",")), 1, 2))</f>
        <v xml:space="preserve">E </v>
      </c>
      <c r="O272" s="19">
        <f t="shared" ca="1" si="45"/>
        <v>4</v>
      </c>
      <c r="P272" s="9" t="str">
        <f t="shared" ca="1" si="49"/>
        <v>E</v>
      </c>
      <c r="Q272" s="9">
        <f t="shared" ca="1" si="50"/>
        <v>4</v>
      </c>
      <c r="R272" s="9" t="str">
        <f t="shared" ca="1" si="46"/>
        <v>E4</v>
      </c>
      <c r="S272" t="str" cm="1">
        <f t="array" ref="S272">IF(ISBLANK(C272),"",IFERROR(INDEX(ListeSeries!$A$2:$A$1045, MATCH(1, (DatasScan!G272=ListeSeries!$B$2:$B$1045) * (DatasScan!H272&gt;=ListeSeries!$D$2:$D$1045) * (DatasScan!H272&lt;=ListeSeries!$E$2:$E$1045), 0)), "no match"))</f>
        <v>KENESI</v>
      </c>
      <c r="T272" s="7" t="str" cm="1">
        <f t="array" ref="T272">IF(ISBLANK(C272),"",IFERROR(INDEX(ListeSeries!$C$2:$C$1045, MATCH(1, (DatasScan!G272=ListeSeries!$B$2:$B$1045) * (DatasScan!H272&gt;=ListeSeries!$D$2:$D$1045) * (DatasScan!H272&lt;=ListeSeries!$E$2:$E$1045), 0)), "no match"))</f>
        <v>KHENEZI 12</v>
      </c>
      <c r="U272" s="11" t="str" cm="1">
        <f t="array" ref="U272">IF(ISBLANK(C272),"",IFERROR(INDEX(ListeSeries!$F$2:$F$1045, MATCH(1, (DatasScan!G272=ListeSeries!$B$2:$B$1045) * (DatasScan!H272&gt;=ListeSeries!$D$2:$D$1045) * (DatasScan!H272&lt;=ListeSeries!$E$2:$E$1045), 0)), "no match"))</f>
        <v>135-139</v>
      </c>
    </row>
    <row r="273" spans="1:21" x14ac:dyDescent="0.25">
      <c r="A273" s="6" t="str">
        <f t="shared" si="47"/>
        <v>2</v>
      </c>
      <c r="B273" s="272" t="s">
        <v>974</v>
      </c>
      <c r="C273" s="206" t="s">
        <v>3365</v>
      </c>
      <c r="E273" s="11">
        <v>9</v>
      </c>
      <c r="F273" s="7" t="str">
        <f t="shared" si="48"/>
        <v>862320250829E 1</v>
      </c>
      <c r="G273" s="21" t="str">
        <f>IF(ISBLANK(C273),"",_xlfn.XLOOKUP(_xlfn.XLOOKUP(VALUE(LEFT(C273,4)),Souches!$B$2:$B$15000,Souches!$E$2:$E$15000),Varietes!$B$2:$B$500,Varietes!$C$2:$C$500))</f>
        <v>GAIS</v>
      </c>
      <c r="H273" s="19">
        <f>IF(ISBLANK(C273),"",_xlfn.XLOOKUP(VALUE(LEFT(C273,4)),Souches!$B$2:$B$15000,Souches!$D$2:$D$15000))</f>
        <v>120</v>
      </c>
      <c r="I273" s="10">
        <f t="shared" si="42"/>
        <v>45898</v>
      </c>
      <c r="J273" s="19">
        <f>IF(I273="","",INT(('ObjProd (2)'!$C$25-I273)/7 * (ABS('ObjProd (2)'!$C$25-I273)&gt;=7)))</f>
        <v>2</v>
      </c>
      <c r="K273" s="10" t="str">
        <f>IF(I273="","",
IF(AND(DATEDIF(I273,'ObjProd (2)'!$C$25,"y")=0,DATEDIF(I273,'ObjProd (2)'!$C$25,"ym")=0,
   INT(('ObjProd (2)'!$C$25-EDATE(I273,DATEDIF(I273,'ObjProd (2)'!$C$25,"y")*12+DATEDIF(I273,'ObjProd (2)'!$C$25,"ym")))/7)=0),
   "&lt; 1 sem.",
   IF(DATEDIF(I273,'ObjProd (2)'!$C$25,"y")&gt;0,DATEDIF(I273,'ObjProd (2)'!$C$25,"y") &amp; " " &amp; IF(DATEDIF(I273,'ObjProd (2)'!$C$25,"y")=1,"an ","ans "),"") &amp;
   IF(DATEDIF(I273,'ObjProd (2)'!$C$25,"ym")&gt;0,DATEDIF(I273,'ObjProd (2)'!$C$25,"ym") &amp; " mois ", "") &amp;
   IF(INT(('ObjProd (2)'!$C$25-EDATE(I273,DATEDIF(I273,'ObjProd (2)'!$C$25,"y")*12+DATEDIF(I273,'ObjProd (2)'!$C$25,"ym")))/7)&gt;0,
      INT(('ObjProd (2)'!$C$25-EDATE(I273,DATEDIF(I273,'ObjProd (2)'!$C$25,"y")*12+DATEDIF(I273,'ObjProd (2)'!$C$25,"ym")))/7) &amp; " sem.",
      "")
)
)</f>
        <v>2 sem.</v>
      </c>
      <c r="L273" s="11" t="str">
        <f t="shared" si="43"/>
        <v xml:space="preserve">E 1 </v>
      </c>
      <c r="M273" s="9">
        <f t="shared" si="44"/>
        <v>9</v>
      </c>
      <c r="N273" s="9" t="str" cm="1">
        <f t="array" aca="1" ref="N273" ca="1">LEFT(L273, IF(ISNUMBER(SUBSTITUTE(_xludf.MID(L273, 2, 1), ".", ",")), 1, 2))</f>
        <v xml:space="preserve">E </v>
      </c>
      <c r="O273" s="19">
        <f t="shared" ca="1" si="45"/>
        <v>1</v>
      </c>
      <c r="P273" s="9" t="str">
        <f t="shared" ca="1" si="49"/>
        <v>E</v>
      </c>
      <c r="Q273" s="9">
        <f t="shared" ca="1" si="50"/>
        <v>1</v>
      </c>
      <c r="R273" s="9" t="str">
        <f t="shared" ca="1" si="46"/>
        <v>E1</v>
      </c>
      <c r="S273" t="str" cm="1">
        <f t="array" ref="S273">IF(ISBLANK(C273),"",IFERROR(INDEX(ListeSeries!$A$2:$A$1045, MATCH(1, (DatasScan!G273=ListeSeries!$B$2:$B$1045) * (DatasScan!H273&gt;=ListeSeries!$D$2:$D$1045) * (DatasScan!H273&lt;=ListeSeries!$E$2:$E$1045), 0)), "no match"))</f>
        <v>SAGGAI</v>
      </c>
      <c r="T273" s="7" t="str" cm="1">
        <f t="array" ref="T273">IF(ISBLANK(C273),"",IFERROR(INDEX(ListeSeries!$C$2:$C$1045, MATCH(1, (DatasScan!G273=ListeSeries!$B$2:$B$1045) * (DatasScan!H273&gt;=ListeSeries!$D$2:$D$1045) * (DatasScan!H273&lt;=ListeSeries!$E$2:$E$1045), 0)), "no match"))</f>
        <v>SAGGAI 16</v>
      </c>
      <c r="U273" s="11" t="str" cm="1">
        <f t="array" ref="U273">IF(ISBLANK(C273),"",IFERROR(INDEX(ListeSeries!$F$2:$F$1045, MATCH(1, (DatasScan!G273=ListeSeries!$B$2:$B$1045) * (DatasScan!H273&gt;=ListeSeries!$D$2:$D$1045) * (DatasScan!H273&lt;=ListeSeries!$E$2:$E$1045), 0)), "no match"))</f>
        <v>116-120</v>
      </c>
    </row>
    <row r="274" spans="1:21" x14ac:dyDescent="0.25">
      <c r="A274" s="6" t="str">
        <f t="shared" si="47"/>
        <v>2</v>
      </c>
      <c r="B274" s="8" t="s">
        <v>975</v>
      </c>
      <c r="C274" s="206" t="s">
        <v>3366</v>
      </c>
      <c r="D274" s="8">
        <v>12</v>
      </c>
      <c r="E274" s="11">
        <v>2</v>
      </c>
      <c r="F274" s="7" t="str">
        <f t="shared" si="48"/>
        <v>870220250821E+1</v>
      </c>
      <c r="G274" s="21" t="str">
        <f>IF(ISBLANK(C274),"",_xlfn.XLOOKUP(_xlfn.XLOOKUP(VALUE(LEFT(C274,4)),Souches!$B$2:$B$15000,Souches!$E$2:$E$15000),Varietes!$B$2:$B$500,Varietes!$C$2:$C$500))</f>
        <v>FAIZ</v>
      </c>
      <c r="H274" s="19">
        <f>IF(ISBLANK(C274),"",_xlfn.XLOOKUP(VALUE(LEFT(C274,4)),Souches!$B$2:$B$15000,Souches!$D$2:$D$15000))</f>
        <v>9308</v>
      </c>
      <c r="I274" s="10">
        <f t="shared" si="42"/>
        <v>45890</v>
      </c>
      <c r="J274" s="19">
        <f>IF(I274="","",INT(('ObjProd (2)'!$C$25-I274)/7 * (ABS('ObjProd (2)'!$C$25-I274)&gt;=7)))</f>
        <v>4</v>
      </c>
      <c r="K274" s="10" t="str">
        <f>IF(I274="","",
IF(AND(DATEDIF(I274,'ObjProd (2)'!$C$25,"y")=0,DATEDIF(I274,'ObjProd (2)'!$C$25,"ym")=0,
   INT(('ObjProd (2)'!$C$25-EDATE(I274,DATEDIF(I274,'ObjProd (2)'!$C$25,"y")*12+DATEDIF(I274,'ObjProd (2)'!$C$25,"ym")))/7)=0),
   "&lt; 1 sem.",
   IF(DATEDIF(I274,'ObjProd (2)'!$C$25,"y")&gt;0,DATEDIF(I274,'ObjProd (2)'!$C$25,"y") &amp; " " &amp; IF(DATEDIF(I274,'ObjProd (2)'!$C$25,"y")=1,"an ","ans "),"") &amp;
   IF(DATEDIF(I274,'ObjProd (2)'!$C$25,"ym")&gt;0,DATEDIF(I274,'ObjProd (2)'!$C$25,"ym") &amp; " mois ", "") &amp;
   IF(INT(('ObjProd (2)'!$C$25-EDATE(I274,DATEDIF(I274,'ObjProd (2)'!$C$25,"y")*12+DATEDIF(I274,'ObjProd (2)'!$C$25,"ym")))/7)&gt;0,
      INT(('ObjProd (2)'!$C$25-EDATE(I274,DATEDIF(I274,'ObjProd (2)'!$C$25,"y")*12+DATEDIF(I274,'ObjProd (2)'!$C$25,"ym")))/7) &amp; " sem.",
      "")
)
)</f>
        <v>4 sem.</v>
      </c>
      <c r="L274" s="11" t="str">
        <f t="shared" si="43"/>
        <v>E+13</v>
      </c>
      <c r="M274" s="9">
        <f t="shared" si="44"/>
        <v>170</v>
      </c>
      <c r="N274" s="9" t="str" cm="1">
        <f t="array" aca="1" ref="N274" ca="1">LEFT(L274, IF(ISNUMBER(SUBSTITUTE(_xludf.MID(L274, 2, 1), ".", ",")), 1, 2))</f>
        <v>E+</v>
      </c>
      <c r="O274" s="19">
        <f t="shared" ca="1" si="45"/>
        <v>13</v>
      </c>
      <c r="P274" s="9" t="str">
        <f t="shared" ca="1" si="49"/>
        <v>X</v>
      </c>
      <c r="Q274" s="9" t="str">
        <f t="shared" ca="1" si="50"/>
        <v>13+</v>
      </c>
      <c r="R274" s="9" t="str">
        <f t="shared" ca="1" si="46"/>
        <v>X13+</v>
      </c>
      <c r="S274" t="str" cm="1">
        <f t="array" ref="S274">IF(ISBLANK(C274),"",IFERROR(INDEX(ListeSeries!$A$2:$A$1045, MATCH(1, (DatasScan!G274=ListeSeries!$B$2:$B$1045) * (DatasScan!H274&gt;=ListeSeries!$D$2:$D$1045) * (DatasScan!H274&lt;=ListeSeries!$E$2:$E$1045), 0)), "no match"))</f>
        <v>FAYZEH</v>
      </c>
      <c r="T274" s="7" t="str" cm="1">
        <f t="array" ref="T274">IF(ISBLANK(C274),"",IFERROR(INDEX(ListeSeries!$C$2:$C$1045, MATCH(1, (DatasScan!G274=ListeSeries!$B$2:$B$1045) * (DatasScan!H274&gt;=ListeSeries!$D$2:$D$1045) * (DatasScan!H274&lt;=ListeSeries!$E$2:$E$1045), 0)), "no match"))</f>
        <v>FAYZEH 01</v>
      </c>
      <c r="U274" s="11" cm="1">
        <f t="array" ref="U274">IF(ISBLANK(C274),"",IFERROR(INDEX(ListeSeries!$F$2:$F$1045, MATCH(1, (DatasScan!G274=ListeSeries!$B$2:$B$1045) * (DatasScan!H274&gt;=ListeSeries!$D$2:$D$1045) * (DatasScan!H274&lt;=ListeSeries!$E$2:$E$1045), 0)), "no match"))</f>
        <v>9308</v>
      </c>
    </row>
    <row r="275" spans="1:21" x14ac:dyDescent="0.25">
      <c r="A275" s="6" t="str">
        <f t="shared" si="47"/>
        <v>2</v>
      </c>
      <c r="B275" s="8" t="s">
        <v>1570</v>
      </c>
      <c r="C275" s="206" t="s">
        <v>3367</v>
      </c>
      <c r="D275" s="8">
        <v>26</v>
      </c>
      <c r="F275" s="7" t="str">
        <f t="shared" si="48"/>
        <v>707220250904XM1</v>
      </c>
      <c r="G275" s="21" t="str">
        <f>IF(ISBLANK(C275),"",_xlfn.XLOOKUP(_xlfn.XLOOKUP(VALUE(LEFT(C275,4)),Souches!$B$2:$B$15000,Souches!$E$2:$E$15000),Varietes!$B$2:$B$500,Varietes!$C$2:$C$500))</f>
        <v>BRAHY</v>
      </c>
      <c r="H275" s="19">
        <f>IF(ISBLANK(C275),"",_xlfn.XLOOKUP(VALUE(LEFT(C275,4)),Souches!$B$2:$B$15000,Souches!$D$2:$D$15000))</f>
        <v>2306</v>
      </c>
      <c r="I275" s="10">
        <f t="shared" si="42"/>
        <v>45904</v>
      </c>
      <c r="J275" s="19">
        <f>IF(I275="","",INT(('ObjProd (2)'!$C$25-I275)/7 * (ABS('ObjProd (2)'!$C$25-I275)&gt;=7)))</f>
        <v>2</v>
      </c>
      <c r="K275" s="10" t="str">
        <f>IF(I275="","",
IF(AND(DATEDIF(I275,'ObjProd (2)'!$C$25,"y")=0,DATEDIF(I275,'ObjProd (2)'!$C$25,"ym")=0,
   INT(('ObjProd (2)'!$C$25-EDATE(I275,DATEDIF(I275,'ObjProd (2)'!$C$25,"y")*12+DATEDIF(I275,'ObjProd (2)'!$C$25,"ym")))/7)=0),
   "&lt; 1 sem.",
   IF(DATEDIF(I275,'ObjProd (2)'!$C$25,"y")&gt;0,DATEDIF(I275,'ObjProd (2)'!$C$25,"y") &amp; " " &amp; IF(DATEDIF(I275,'ObjProd (2)'!$C$25,"y")=1,"an ","ans "),"") &amp;
   IF(DATEDIF(I275,'ObjProd (2)'!$C$25,"ym")&gt;0,DATEDIF(I275,'ObjProd (2)'!$C$25,"ym") &amp; " mois ", "") &amp;
   IF(INT(('ObjProd (2)'!$C$25-EDATE(I275,DATEDIF(I275,'ObjProd (2)'!$C$25,"y")*12+DATEDIF(I275,'ObjProd (2)'!$C$25,"ym")))/7)&gt;0,
      INT(('ObjProd (2)'!$C$25-EDATE(I275,DATEDIF(I275,'ObjProd (2)'!$C$25,"y")*12+DATEDIF(I275,'ObjProd (2)'!$C$25,"ym")))/7) &amp; " sem.",
      "")
)
)</f>
        <v>2 sem.</v>
      </c>
      <c r="L275" s="11" t="str">
        <f t="shared" si="43"/>
        <v>XM19</v>
      </c>
      <c r="M275" s="9">
        <f t="shared" si="44"/>
        <v>364</v>
      </c>
      <c r="N275" s="9" t="str" cm="1">
        <f t="array" aca="1" ref="N275" ca="1">LEFT(L275, IF(ISNUMBER(SUBSTITUTE(_xludf.MID(L275, 2, 1), ".", ",")), 1, 2))</f>
        <v>XM</v>
      </c>
      <c r="O275" s="19">
        <f t="shared" ca="1" si="45"/>
        <v>19</v>
      </c>
      <c r="P275" s="9" t="str">
        <f t="shared" ca="1" si="49"/>
        <v>X</v>
      </c>
      <c r="Q275" s="9" t="str">
        <f t="shared" ca="1" si="50"/>
        <v>13+</v>
      </c>
      <c r="R275" s="9" t="str">
        <f t="shared" ca="1" si="46"/>
        <v>X13+</v>
      </c>
      <c r="S275" t="str" cm="1">
        <f t="array" ref="S275">IF(ISBLANK(C275),"",IFERROR(INDEX(ListeSeries!$A$2:$A$1045, MATCH(1, (DatasScan!G275=ListeSeries!$B$2:$B$1045) * (DatasScan!H275&gt;=ListeSeries!$D$2:$D$1045) * (DatasScan!H275&lt;=ListeSeries!$E$2:$E$1045), 0)), "no match"))</f>
        <v>BARHEE</v>
      </c>
      <c r="T275" s="7" t="str" cm="1">
        <f t="array" ref="T275">IF(ISBLANK(C275),"",IFERROR(INDEX(ListeSeries!$C$2:$C$1045, MATCH(1, (DatasScan!G275=ListeSeries!$B$2:$B$1045) * (DatasScan!H275&gt;=ListeSeries!$D$2:$D$1045) * (DatasScan!H275&lt;=ListeSeries!$E$2:$E$1045), 0)), "no match"))</f>
        <v>BAHREE 91</v>
      </c>
      <c r="U275" s="11" t="str" cm="1">
        <f t="array" ref="U275">IF(ISBLANK(C275),"",IFERROR(INDEX(ListeSeries!$F$2:$F$1045, MATCH(1, (DatasScan!G275=ListeSeries!$B$2:$B$1045) * (DatasScan!H275&gt;=ListeSeries!$D$2:$D$1045) * (DatasScan!H275&lt;=ListeSeries!$E$2:$E$1045), 0)), "no match"))</f>
        <v>2278-2307</v>
      </c>
    </row>
    <row r="276" spans="1:21" x14ac:dyDescent="0.25">
      <c r="A276" s="6" t="str">
        <f t="shared" si="47"/>
        <v>2</v>
      </c>
      <c r="B276" s="8" t="s">
        <v>976</v>
      </c>
      <c r="C276" s="206" t="s">
        <v>3368</v>
      </c>
      <c r="D276" s="8">
        <v>7</v>
      </c>
      <c r="F276" s="7" t="str">
        <f t="shared" si="48"/>
        <v>707220250904XM1</v>
      </c>
      <c r="G276" s="21" t="str">
        <f>IF(ISBLANK(C276),"",_xlfn.XLOOKUP(_xlfn.XLOOKUP(VALUE(LEFT(C276,4)),Souches!$B$2:$B$15000,Souches!$E$2:$E$15000),Varietes!$B$2:$B$500,Varietes!$C$2:$C$500))</f>
        <v>BRAHY</v>
      </c>
      <c r="H276" s="19">
        <f>IF(ISBLANK(C276),"",_xlfn.XLOOKUP(VALUE(LEFT(C276,4)),Souches!$B$2:$B$15000,Souches!$D$2:$D$15000))</f>
        <v>2306</v>
      </c>
      <c r="I276" s="10">
        <f t="shared" si="42"/>
        <v>45904</v>
      </c>
      <c r="J276" s="19">
        <f>IF(I276="","",INT(('ObjProd (2)'!$C$25-I276)/7 * (ABS('ObjProd (2)'!$C$25-I276)&gt;=7)))</f>
        <v>2</v>
      </c>
      <c r="K276" s="10" t="str">
        <f>IF(I276="","",
IF(AND(DATEDIF(I276,'ObjProd (2)'!$C$25,"y")=0,DATEDIF(I276,'ObjProd (2)'!$C$25,"ym")=0,
   INT(('ObjProd (2)'!$C$25-EDATE(I276,DATEDIF(I276,'ObjProd (2)'!$C$25,"y")*12+DATEDIF(I276,'ObjProd (2)'!$C$25,"ym")))/7)=0),
   "&lt; 1 sem.",
   IF(DATEDIF(I276,'ObjProd (2)'!$C$25,"y")&gt;0,DATEDIF(I276,'ObjProd (2)'!$C$25,"y") &amp; " " &amp; IF(DATEDIF(I276,'ObjProd (2)'!$C$25,"y")=1,"an ","ans "),"") &amp;
   IF(DATEDIF(I276,'ObjProd (2)'!$C$25,"ym")&gt;0,DATEDIF(I276,'ObjProd (2)'!$C$25,"ym") &amp; " mois ", "") &amp;
   IF(INT(('ObjProd (2)'!$C$25-EDATE(I276,DATEDIF(I276,'ObjProd (2)'!$C$25,"y")*12+DATEDIF(I276,'ObjProd (2)'!$C$25,"ym")))/7)&gt;0,
      INT(('ObjProd (2)'!$C$25-EDATE(I276,DATEDIF(I276,'ObjProd (2)'!$C$25,"y")*12+DATEDIF(I276,'ObjProd (2)'!$C$25,"ym")))/7) &amp; " sem.",
      "")
)
)</f>
        <v>2 sem.</v>
      </c>
      <c r="L276" s="11" t="str">
        <f t="shared" si="43"/>
        <v>XM19</v>
      </c>
      <c r="M276" s="9">
        <f t="shared" si="44"/>
        <v>98</v>
      </c>
      <c r="N276" s="9" t="str" cm="1">
        <f t="array" aca="1" ref="N276" ca="1">LEFT(L276, IF(ISNUMBER(SUBSTITUTE(_xludf.MID(L276, 2, 1), ".", ",")), 1, 2))</f>
        <v>XM</v>
      </c>
      <c r="O276" s="19">
        <f t="shared" ca="1" si="45"/>
        <v>19</v>
      </c>
      <c r="P276" s="9" t="str">
        <f t="shared" ca="1" si="49"/>
        <v>X</v>
      </c>
      <c r="Q276" s="9" t="str">
        <f t="shared" ca="1" si="50"/>
        <v>13+</v>
      </c>
      <c r="R276" s="9" t="str">
        <f t="shared" ca="1" si="46"/>
        <v>X13+</v>
      </c>
      <c r="S276" t="str" cm="1">
        <f t="array" ref="S276">IF(ISBLANK(C276),"",IFERROR(INDEX(ListeSeries!$A$2:$A$1045, MATCH(1, (DatasScan!G276=ListeSeries!$B$2:$B$1045) * (DatasScan!H276&gt;=ListeSeries!$D$2:$D$1045) * (DatasScan!H276&lt;=ListeSeries!$E$2:$E$1045), 0)), "no match"))</f>
        <v>BARHEE</v>
      </c>
      <c r="T276" s="7" t="str" cm="1">
        <f t="array" ref="T276">IF(ISBLANK(C276),"",IFERROR(INDEX(ListeSeries!$C$2:$C$1045, MATCH(1, (DatasScan!G276=ListeSeries!$B$2:$B$1045) * (DatasScan!H276&gt;=ListeSeries!$D$2:$D$1045) * (DatasScan!H276&lt;=ListeSeries!$E$2:$E$1045), 0)), "no match"))</f>
        <v>BAHREE 91</v>
      </c>
      <c r="U276" s="11" t="str" cm="1">
        <f t="array" ref="U276">IF(ISBLANK(C276),"",IFERROR(INDEX(ListeSeries!$F$2:$F$1045, MATCH(1, (DatasScan!G276=ListeSeries!$B$2:$B$1045) * (DatasScan!H276&gt;=ListeSeries!$D$2:$D$1045) * (DatasScan!H276&lt;=ListeSeries!$E$2:$E$1045), 0)), "no match"))</f>
        <v>2278-2307</v>
      </c>
    </row>
    <row r="277" spans="1:21" x14ac:dyDescent="0.25">
      <c r="A277" s="6" t="str">
        <f t="shared" si="47"/>
        <v>2</v>
      </c>
      <c r="B277" s="8" t="s">
        <v>976</v>
      </c>
      <c r="C277" s="206" t="s">
        <v>3303</v>
      </c>
      <c r="D277" s="8">
        <v>9</v>
      </c>
      <c r="E277" s="11">
        <v>7</v>
      </c>
      <c r="F277" s="7" t="str">
        <f t="shared" si="48"/>
        <v>707220250901XM1</v>
      </c>
      <c r="G277" s="21" t="str">
        <f>IF(ISBLANK(C277),"",_xlfn.XLOOKUP(_xlfn.XLOOKUP(VALUE(LEFT(C277,4)),Souches!$B$2:$B$15000,Souches!$E$2:$E$15000),Varietes!$B$2:$B$500,Varietes!$C$2:$C$500))</f>
        <v>BRAHY</v>
      </c>
      <c r="H277" s="19">
        <f>IF(ISBLANK(C277),"",_xlfn.XLOOKUP(VALUE(LEFT(C277,4)),Souches!$B$2:$B$15000,Souches!$D$2:$D$15000))</f>
        <v>2306</v>
      </c>
      <c r="I277" s="10">
        <f t="shared" si="42"/>
        <v>45901</v>
      </c>
      <c r="J277" s="19">
        <f>IF(I277="","",INT(('ObjProd (2)'!$C$25-I277)/7 * (ABS('ObjProd (2)'!$C$25-I277)&gt;=7)))</f>
        <v>2</v>
      </c>
      <c r="K277" s="10" t="str">
        <f>IF(I277="","",
IF(AND(DATEDIF(I277,'ObjProd (2)'!$C$25,"y")=0,DATEDIF(I277,'ObjProd (2)'!$C$25,"ym")=0,
   INT(('ObjProd (2)'!$C$25-EDATE(I277,DATEDIF(I277,'ObjProd (2)'!$C$25,"y")*12+DATEDIF(I277,'ObjProd (2)'!$C$25,"ym")))/7)=0),
   "&lt; 1 sem.",
   IF(DATEDIF(I277,'ObjProd (2)'!$C$25,"y")&gt;0,DATEDIF(I277,'ObjProd (2)'!$C$25,"y") &amp; " " &amp; IF(DATEDIF(I277,'ObjProd (2)'!$C$25,"y")=1,"an ","ans "),"") &amp;
   IF(DATEDIF(I277,'ObjProd (2)'!$C$25,"ym")&gt;0,DATEDIF(I277,'ObjProd (2)'!$C$25,"ym") &amp; " mois ", "") &amp;
   IF(INT(('ObjProd (2)'!$C$25-EDATE(I277,DATEDIF(I277,'ObjProd (2)'!$C$25,"y")*12+DATEDIF(I277,'ObjProd (2)'!$C$25,"ym")))/7)&gt;0,
      INT(('ObjProd (2)'!$C$25-EDATE(I277,DATEDIF(I277,'ObjProd (2)'!$C$25,"y")*12+DATEDIF(I277,'ObjProd (2)'!$C$25,"ym")))/7) &amp; " sem.",
      "")
)
)</f>
        <v>2 sem.</v>
      </c>
      <c r="L277" s="11" t="str">
        <f t="shared" si="43"/>
        <v>XM18</v>
      </c>
      <c r="M277" s="9">
        <f t="shared" si="44"/>
        <v>133</v>
      </c>
      <c r="N277" s="9" t="str" cm="1">
        <f t="array" aca="1" ref="N277" ca="1">LEFT(L277, IF(ISNUMBER(SUBSTITUTE(_xludf.MID(L277, 2, 1), ".", ",")), 1, 2))</f>
        <v>XM</v>
      </c>
      <c r="O277" s="19">
        <f t="shared" ca="1" si="45"/>
        <v>18</v>
      </c>
      <c r="P277" s="9" t="str">
        <f t="shared" ca="1" si="49"/>
        <v>X</v>
      </c>
      <c r="Q277" s="9" t="str">
        <f t="shared" ca="1" si="50"/>
        <v>13+</v>
      </c>
      <c r="R277" s="9" t="str">
        <f t="shared" ca="1" si="46"/>
        <v>X13+</v>
      </c>
      <c r="S277" t="str" cm="1">
        <f t="array" ref="S277">IF(ISBLANK(C277),"",IFERROR(INDEX(ListeSeries!$A$2:$A$1045, MATCH(1, (DatasScan!G277=ListeSeries!$B$2:$B$1045) * (DatasScan!H277&gt;=ListeSeries!$D$2:$D$1045) * (DatasScan!H277&lt;=ListeSeries!$E$2:$E$1045), 0)), "no match"))</f>
        <v>BARHEE</v>
      </c>
      <c r="T277" s="7" t="str" cm="1">
        <f t="array" ref="T277">IF(ISBLANK(C277),"",IFERROR(INDEX(ListeSeries!$C$2:$C$1045, MATCH(1, (DatasScan!G277=ListeSeries!$B$2:$B$1045) * (DatasScan!H277&gt;=ListeSeries!$D$2:$D$1045) * (DatasScan!H277&lt;=ListeSeries!$E$2:$E$1045), 0)), "no match"))</f>
        <v>BAHREE 91</v>
      </c>
      <c r="U277" s="11" t="str" cm="1">
        <f t="array" ref="U277">IF(ISBLANK(C277),"",IFERROR(INDEX(ListeSeries!$F$2:$F$1045, MATCH(1, (DatasScan!G277=ListeSeries!$B$2:$B$1045) * (DatasScan!H277&gt;=ListeSeries!$D$2:$D$1045) * (DatasScan!H277&lt;=ListeSeries!$E$2:$E$1045), 0)), "no match"))</f>
        <v>2278-2307</v>
      </c>
    </row>
    <row r="278" spans="1:21" x14ac:dyDescent="0.25">
      <c r="A278" s="6" t="str">
        <f t="shared" si="47"/>
        <v>2</v>
      </c>
      <c r="B278" s="8" t="s">
        <v>996</v>
      </c>
      <c r="C278" s="206" t="s">
        <v>3369</v>
      </c>
      <c r="D278" s="208">
        <v>3</v>
      </c>
      <c r="E278" s="11">
        <v>16</v>
      </c>
      <c r="F278" s="7" t="str">
        <f t="shared" si="48"/>
        <v>707220250828XM1</v>
      </c>
      <c r="G278" s="21" t="str">
        <f>IF(ISBLANK(C278),"",_xlfn.XLOOKUP(_xlfn.XLOOKUP(VALUE(LEFT(C278,4)),Souches!$B$2:$B$15000,Souches!$E$2:$E$15000),Varietes!$B$2:$B$500,Varietes!$C$2:$C$500))</f>
        <v>BRAHY</v>
      </c>
      <c r="H278" s="19">
        <f>IF(ISBLANK(C278),"",_xlfn.XLOOKUP(VALUE(LEFT(C278,4)),Souches!$B$2:$B$15000,Souches!$D$2:$D$15000))</f>
        <v>2306</v>
      </c>
      <c r="I278" s="10">
        <f t="shared" si="42"/>
        <v>45897</v>
      </c>
      <c r="J278" s="19">
        <f>IF(I278="","",INT(('ObjProd (2)'!$C$25-I278)/7 * (ABS('ObjProd (2)'!$C$25-I278)&gt;=7)))</f>
        <v>3</v>
      </c>
      <c r="K278" s="10" t="str">
        <f>IF(I278="","",
IF(AND(DATEDIF(I278,'ObjProd (2)'!$C$25,"y")=0,DATEDIF(I278,'ObjProd (2)'!$C$25,"ym")=0,
   INT(('ObjProd (2)'!$C$25-EDATE(I278,DATEDIF(I278,'ObjProd (2)'!$C$25,"y")*12+DATEDIF(I278,'ObjProd (2)'!$C$25,"ym")))/7)=0),
   "&lt; 1 sem.",
   IF(DATEDIF(I278,'ObjProd (2)'!$C$25,"y")&gt;0,DATEDIF(I278,'ObjProd (2)'!$C$25,"y") &amp; " " &amp; IF(DATEDIF(I278,'ObjProd (2)'!$C$25,"y")=1,"an ","ans "),"") &amp;
   IF(DATEDIF(I278,'ObjProd (2)'!$C$25,"ym")&gt;0,DATEDIF(I278,'ObjProd (2)'!$C$25,"ym") &amp; " mois ", "") &amp;
   IF(INT(('ObjProd (2)'!$C$25-EDATE(I278,DATEDIF(I278,'ObjProd (2)'!$C$25,"y")*12+DATEDIF(I278,'ObjProd (2)'!$C$25,"ym")))/7)&gt;0,
      INT(('ObjProd (2)'!$C$25-EDATE(I278,DATEDIF(I278,'ObjProd (2)'!$C$25,"y")*12+DATEDIF(I278,'ObjProd (2)'!$C$25,"ym")))/7) &amp; " sem.",
      "")
)
)</f>
        <v>3 sem.</v>
      </c>
      <c r="L278" s="11" t="str">
        <f t="shared" si="43"/>
        <v>XM19</v>
      </c>
      <c r="M278" s="9">
        <f t="shared" si="44"/>
        <v>58</v>
      </c>
      <c r="N278" s="9" t="str" cm="1">
        <f t="array" aca="1" ref="N278" ca="1">LEFT(L278, IF(ISNUMBER(SUBSTITUTE(_xludf.MID(L278, 2, 1), ".", ",")), 1, 2))</f>
        <v>XM</v>
      </c>
      <c r="O278" s="19">
        <f t="shared" ca="1" si="45"/>
        <v>19</v>
      </c>
      <c r="P278" s="9" t="str">
        <f t="shared" ca="1" si="49"/>
        <v>X</v>
      </c>
      <c r="Q278" s="9" t="str">
        <f t="shared" ca="1" si="50"/>
        <v>13+</v>
      </c>
      <c r="R278" s="9" t="str">
        <f t="shared" ca="1" si="46"/>
        <v>X13+</v>
      </c>
      <c r="S278" t="str" cm="1">
        <f t="array" ref="S278">IF(ISBLANK(C278),"",IFERROR(INDEX(ListeSeries!$A$2:$A$1045, MATCH(1, (DatasScan!G278=ListeSeries!$B$2:$B$1045) * (DatasScan!H278&gt;=ListeSeries!$D$2:$D$1045) * (DatasScan!H278&lt;=ListeSeries!$E$2:$E$1045), 0)), "no match"))</f>
        <v>BARHEE</v>
      </c>
      <c r="T278" s="7" t="str" cm="1">
        <f t="array" ref="T278">IF(ISBLANK(C278),"",IFERROR(INDEX(ListeSeries!$C$2:$C$1045, MATCH(1, (DatasScan!G278=ListeSeries!$B$2:$B$1045) * (DatasScan!H278&gt;=ListeSeries!$D$2:$D$1045) * (DatasScan!H278&lt;=ListeSeries!$E$2:$E$1045), 0)), "no match"))</f>
        <v>BAHREE 91</v>
      </c>
      <c r="U278" s="11" t="str" cm="1">
        <f t="array" ref="U278">IF(ISBLANK(C278),"",IFERROR(INDEX(ListeSeries!$F$2:$F$1045, MATCH(1, (DatasScan!G278=ListeSeries!$B$2:$B$1045) * (DatasScan!H278&gt;=ListeSeries!$D$2:$D$1045) * (DatasScan!H278&lt;=ListeSeries!$E$2:$E$1045), 0)), "no match"))</f>
        <v>2278-2307</v>
      </c>
    </row>
    <row r="279" spans="1:21" x14ac:dyDescent="0.25">
      <c r="A279" s="6" t="str">
        <f t="shared" si="47"/>
        <v>2</v>
      </c>
      <c r="B279" s="272" t="s">
        <v>996</v>
      </c>
      <c r="C279" s="206" t="s">
        <v>3370</v>
      </c>
      <c r="D279" s="8">
        <v>4</v>
      </c>
      <c r="F279" s="7" t="str">
        <f t="shared" si="48"/>
        <v>707220250827XM1</v>
      </c>
      <c r="G279" s="21" t="str">
        <f>IF(ISBLANK(C279),"",_xlfn.XLOOKUP(_xlfn.XLOOKUP(VALUE(LEFT(C279,4)),Souches!$B$2:$B$15000,Souches!$E$2:$E$15000),Varietes!$B$2:$B$500,Varietes!$C$2:$C$500))</f>
        <v>BRAHY</v>
      </c>
      <c r="H279" s="19">
        <f>IF(ISBLANK(C279),"",_xlfn.XLOOKUP(VALUE(LEFT(C279,4)),Souches!$B$2:$B$15000,Souches!$D$2:$D$15000))</f>
        <v>2306</v>
      </c>
      <c r="I279" s="10">
        <f t="shared" si="42"/>
        <v>45896</v>
      </c>
      <c r="J279" s="19">
        <f>IF(I279="","",INT(('ObjProd (2)'!$C$25-I279)/7 * (ABS('ObjProd (2)'!$C$25-I279)&gt;=7)))</f>
        <v>3</v>
      </c>
      <c r="K279" s="10" t="str">
        <f>IF(I279="","",
IF(AND(DATEDIF(I279,'ObjProd (2)'!$C$25,"y")=0,DATEDIF(I279,'ObjProd (2)'!$C$25,"ym")=0,
   INT(('ObjProd (2)'!$C$25-EDATE(I279,DATEDIF(I279,'ObjProd (2)'!$C$25,"y")*12+DATEDIF(I279,'ObjProd (2)'!$C$25,"ym")))/7)=0),
   "&lt; 1 sem.",
   IF(DATEDIF(I279,'ObjProd (2)'!$C$25,"y")&gt;0,DATEDIF(I279,'ObjProd (2)'!$C$25,"y") &amp; " " &amp; IF(DATEDIF(I279,'ObjProd (2)'!$C$25,"y")=1,"an ","ans "),"") &amp;
   IF(DATEDIF(I279,'ObjProd (2)'!$C$25,"ym")&gt;0,DATEDIF(I279,'ObjProd (2)'!$C$25,"ym") &amp; " mois ", "") &amp;
   IF(INT(('ObjProd (2)'!$C$25-EDATE(I279,DATEDIF(I279,'ObjProd (2)'!$C$25,"y")*12+DATEDIF(I279,'ObjProd (2)'!$C$25,"ym")))/7)&gt;0,
      INT(('ObjProd (2)'!$C$25-EDATE(I279,DATEDIF(I279,'ObjProd (2)'!$C$25,"y")*12+DATEDIF(I279,'ObjProd (2)'!$C$25,"ym")))/7) &amp; " sem.",
      "")
)
)</f>
        <v>3 sem.</v>
      </c>
      <c r="L279" s="11" t="str">
        <f t="shared" si="43"/>
        <v>XM19</v>
      </c>
      <c r="M279" s="9">
        <f t="shared" si="44"/>
        <v>56</v>
      </c>
      <c r="N279" s="9" t="str" cm="1">
        <f t="array" aca="1" ref="N279" ca="1">LEFT(L279, IF(ISNUMBER(SUBSTITUTE(_xludf.MID(L279, 2, 1), ".", ",")), 1, 2))</f>
        <v>XM</v>
      </c>
      <c r="O279" s="19">
        <f t="shared" ca="1" si="45"/>
        <v>19</v>
      </c>
      <c r="P279" s="9" t="str">
        <f t="shared" ca="1" si="49"/>
        <v>X</v>
      </c>
      <c r="Q279" s="9" t="str">
        <f t="shared" ca="1" si="50"/>
        <v>13+</v>
      </c>
      <c r="R279" s="9" t="str">
        <f t="shared" ca="1" si="46"/>
        <v>X13+</v>
      </c>
      <c r="S279" t="str" cm="1">
        <f t="array" ref="S279">IF(ISBLANK(C279),"",IFERROR(INDEX(ListeSeries!$A$2:$A$1045, MATCH(1, (DatasScan!G279=ListeSeries!$B$2:$B$1045) * (DatasScan!H279&gt;=ListeSeries!$D$2:$D$1045) * (DatasScan!H279&lt;=ListeSeries!$E$2:$E$1045), 0)), "no match"))</f>
        <v>BARHEE</v>
      </c>
      <c r="T279" s="7" t="str" cm="1">
        <f t="array" ref="T279">IF(ISBLANK(C279),"",IFERROR(INDEX(ListeSeries!$C$2:$C$1045, MATCH(1, (DatasScan!G279=ListeSeries!$B$2:$B$1045) * (DatasScan!H279&gt;=ListeSeries!$D$2:$D$1045) * (DatasScan!H279&lt;=ListeSeries!$E$2:$E$1045), 0)), "no match"))</f>
        <v>BAHREE 91</v>
      </c>
      <c r="U279" s="11" t="str" cm="1">
        <f t="array" ref="U279">IF(ISBLANK(C279),"",IFERROR(INDEX(ListeSeries!$F$2:$F$1045, MATCH(1, (DatasScan!G279=ListeSeries!$B$2:$B$1045) * (DatasScan!H279&gt;=ListeSeries!$D$2:$D$1045) * (DatasScan!H279&lt;=ListeSeries!$E$2:$E$1045), 0)), "no match"))</f>
        <v>2278-2307</v>
      </c>
    </row>
    <row r="280" spans="1:21" x14ac:dyDescent="0.25">
      <c r="A280" s="6" t="str">
        <f t="shared" si="47"/>
        <v>2</v>
      </c>
      <c r="B280" s="272" t="s">
        <v>996</v>
      </c>
      <c r="C280" s="206" t="s">
        <v>3371</v>
      </c>
      <c r="D280" s="8">
        <v>4</v>
      </c>
      <c r="F280" s="7" t="str">
        <f t="shared" si="48"/>
        <v>709220250916E 1</v>
      </c>
      <c r="G280" s="21" t="str">
        <f>IF(ISBLANK(C280),"",_xlfn.XLOOKUP(_xlfn.XLOOKUP(VALUE(LEFT(C280,4)),Souches!$B$2:$B$15000,Souches!$E$2:$E$15000),Varietes!$B$2:$B$500,Varietes!$C$2:$C$500))</f>
        <v>BRAHY</v>
      </c>
      <c r="H280" s="19">
        <f>IF(ISBLANK(C280),"",_xlfn.XLOOKUP(VALUE(LEFT(C280,4)),Souches!$B$2:$B$15000,Souches!$D$2:$D$15000))</f>
        <v>2311</v>
      </c>
      <c r="I280" s="10">
        <f t="shared" si="42"/>
        <v>45916</v>
      </c>
      <c r="J280" s="19">
        <f>IF(I280="","",INT(('ObjProd (2)'!$C$25-I280)/7 * (ABS('ObjProd (2)'!$C$25-I280)&gt;=7)))</f>
        <v>0</v>
      </c>
      <c r="K280" s="10" t="str">
        <f>IF(I280="","",
IF(AND(DATEDIF(I280,'ObjProd (2)'!$C$25,"y")=0,DATEDIF(I280,'ObjProd (2)'!$C$25,"ym")=0,
   INT(('ObjProd (2)'!$C$25-EDATE(I280,DATEDIF(I280,'ObjProd (2)'!$C$25,"y")*12+DATEDIF(I280,'ObjProd (2)'!$C$25,"ym")))/7)=0),
   "&lt; 1 sem.",
   IF(DATEDIF(I280,'ObjProd (2)'!$C$25,"y")&gt;0,DATEDIF(I280,'ObjProd (2)'!$C$25,"y") &amp; " " &amp; IF(DATEDIF(I280,'ObjProd (2)'!$C$25,"y")=1,"an ","ans "),"") &amp;
   IF(DATEDIF(I280,'ObjProd (2)'!$C$25,"ym")&gt;0,DATEDIF(I280,'ObjProd (2)'!$C$25,"ym") &amp; " mois ", "") &amp;
   IF(INT(('ObjProd (2)'!$C$25-EDATE(I280,DATEDIF(I280,'ObjProd (2)'!$C$25,"y")*12+DATEDIF(I280,'ObjProd (2)'!$C$25,"ym")))/7)&gt;0,
      INT(('ObjProd (2)'!$C$25-EDATE(I280,DATEDIF(I280,'ObjProd (2)'!$C$25,"y")*12+DATEDIF(I280,'ObjProd (2)'!$C$25,"ym")))/7) &amp; " sem.",
      "")
)
)</f>
        <v>&lt; 1 sem.</v>
      </c>
      <c r="L280" s="11" t="str">
        <f t="shared" si="43"/>
        <v xml:space="preserve">E 1 </v>
      </c>
      <c r="M280" s="9">
        <f t="shared" si="44"/>
        <v>56</v>
      </c>
      <c r="N280" s="9" t="str" cm="1">
        <f t="array" aca="1" ref="N280" ca="1">LEFT(L280, IF(ISNUMBER(SUBSTITUTE(_xludf.MID(L280, 2, 1), ".", ",")), 1, 2))</f>
        <v xml:space="preserve">E </v>
      </c>
      <c r="O280" s="19">
        <f t="shared" ca="1" si="45"/>
        <v>1</v>
      </c>
      <c r="P280" s="9" t="str">
        <f t="shared" ca="1" si="49"/>
        <v>E</v>
      </c>
      <c r="Q280" s="9">
        <f t="shared" ca="1" si="50"/>
        <v>1</v>
      </c>
      <c r="R280" s="9" t="str">
        <f t="shared" ca="1" si="46"/>
        <v>E1</v>
      </c>
      <c r="S280" t="str" cm="1">
        <f t="array" ref="S280">IF(ISBLANK(C280),"",IFERROR(INDEX(ListeSeries!$A$2:$A$1045, MATCH(1, (DatasScan!G280=ListeSeries!$B$2:$B$1045) * (DatasScan!H280&gt;=ListeSeries!$D$2:$D$1045) * (DatasScan!H280&lt;=ListeSeries!$E$2:$E$1045), 0)), "no match"))</f>
        <v>BARHEE</v>
      </c>
      <c r="T280" s="7" t="str" cm="1">
        <f t="array" ref="T280">IF(ISBLANK(C280),"",IFERROR(INDEX(ListeSeries!$C$2:$C$1045, MATCH(1, (DatasScan!G280=ListeSeries!$B$2:$B$1045) * (DatasScan!H280&gt;=ListeSeries!$D$2:$D$1045) * (DatasScan!H280&lt;=ListeSeries!$E$2:$E$1045), 0)), "no match"))</f>
        <v>BAHREE 92</v>
      </c>
      <c r="U280" s="11" t="str" cm="1">
        <f t="array" ref="U280">IF(ISBLANK(C280),"",IFERROR(INDEX(ListeSeries!$F$2:$F$1045, MATCH(1, (DatasScan!G280=ListeSeries!$B$2:$B$1045) * (DatasScan!H280&gt;=ListeSeries!$D$2:$D$1045) * (DatasScan!H280&lt;=ListeSeries!$E$2:$E$1045), 0)), "no match"))</f>
        <v>2308-2322</v>
      </c>
    </row>
    <row r="281" spans="1:21" x14ac:dyDescent="0.25">
      <c r="A281" s="6" t="str">
        <f t="shared" si="47"/>
        <v>2</v>
      </c>
      <c r="B281" s="272" t="s">
        <v>996</v>
      </c>
      <c r="C281" s="206" t="s">
        <v>3372</v>
      </c>
      <c r="E281" s="11">
        <v>8</v>
      </c>
      <c r="F281" s="7" t="str">
        <f t="shared" si="48"/>
        <v>709220250917E 1</v>
      </c>
      <c r="G281" s="21" t="str">
        <f>IF(ISBLANK(C281),"",_xlfn.XLOOKUP(_xlfn.XLOOKUP(VALUE(LEFT(C281,4)),Souches!$B$2:$B$15000,Souches!$E$2:$E$15000),Varietes!$B$2:$B$500,Varietes!$C$2:$C$500))</f>
        <v>BRAHY</v>
      </c>
      <c r="H281" s="19">
        <f>IF(ISBLANK(C281),"",_xlfn.XLOOKUP(VALUE(LEFT(C281,4)),Souches!$B$2:$B$15000,Souches!$D$2:$D$15000))</f>
        <v>2311</v>
      </c>
      <c r="I281" s="10">
        <f t="shared" si="42"/>
        <v>45917</v>
      </c>
      <c r="J281" s="19">
        <f>IF(I281="","",INT(('ObjProd (2)'!$C$25-I281)/7 * (ABS('ObjProd (2)'!$C$25-I281)&gt;=7)))</f>
        <v>0</v>
      </c>
      <c r="K281" s="10" t="str">
        <f>IF(I281="","",
IF(AND(DATEDIF(I281,'ObjProd (2)'!$C$25,"y")=0,DATEDIF(I281,'ObjProd (2)'!$C$25,"ym")=0,
   INT(('ObjProd (2)'!$C$25-EDATE(I281,DATEDIF(I281,'ObjProd (2)'!$C$25,"y")*12+DATEDIF(I281,'ObjProd (2)'!$C$25,"ym")))/7)=0),
   "&lt; 1 sem.",
   IF(DATEDIF(I281,'ObjProd (2)'!$C$25,"y")&gt;0,DATEDIF(I281,'ObjProd (2)'!$C$25,"y") &amp; " " &amp; IF(DATEDIF(I281,'ObjProd (2)'!$C$25,"y")=1,"an ","ans "),"") &amp;
   IF(DATEDIF(I281,'ObjProd (2)'!$C$25,"ym")&gt;0,DATEDIF(I281,'ObjProd (2)'!$C$25,"ym") &amp; " mois ", "") &amp;
   IF(INT(('ObjProd (2)'!$C$25-EDATE(I281,DATEDIF(I281,'ObjProd (2)'!$C$25,"y")*12+DATEDIF(I281,'ObjProd (2)'!$C$25,"ym")))/7)&gt;0,
      INT(('ObjProd (2)'!$C$25-EDATE(I281,DATEDIF(I281,'ObjProd (2)'!$C$25,"y")*12+DATEDIF(I281,'ObjProd (2)'!$C$25,"ym")))/7) &amp; " sem.",
      "")
)
)</f>
        <v>&lt; 1 sem.</v>
      </c>
      <c r="L281" s="11" t="str">
        <f t="shared" si="43"/>
        <v xml:space="preserve">E 1 </v>
      </c>
      <c r="M281" s="9">
        <f t="shared" si="44"/>
        <v>8</v>
      </c>
      <c r="N281" s="9" t="str" cm="1">
        <f t="array" aca="1" ref="N281" ca="1">LEFT(L281, IF(ISNUMBER(SUBSTITUTE(_xludf.MID(L281, 2, 1), ".", ",")), 1, 2))</f>
        <v xml:space="preserve">E </v>
      </c>
      <c r="O281" s="19">
        <f t="shared" ca="1" si="45"/>
        <v>1</v>
      </c>
      <c r="P281" s="9" t="str">
        <f t="shared" ca="1" si="49"/>
        <v>E</v>
      </c>
      <c r="Q281" s="9">
        <f t="shared" ca="1" si="50"/>
        <v>1</v>
      </c>
      <c r="R281" s="9" t="str">
        <f t="shared" ca="1" si="46"/>
        <v>E1</v>
      </c>
      <c r="S281" t="str" cm="1">
        <f t="array" ref="S281">IF(ISBLANK(C281),"",IFERROR(INDEX(ListeSeries!$A$2:$A$1045, MATCH(1, (DatasScan!G281=ListeSeries!$B$2:$B$1045) * (DatasScan!H281&gt;=ListeSeries!$D$2:$D$1045) * (DatasScan!H281&lt;=ListeSeries!$E$2:$E$1045), 0)), "no match"))</f>
        <v>BARHEE</v>
      </c>
      <c r="T281" s="7" t="str" cm="1">
        <f t="array" ref="T281">IF(ISBLANK(C281),"",IFERROR(INDEX(ListeSeries!$C$2:$C$1045, MATCH(1, (DatasScan!G281=ListeSeries!$B$2:$B$1045) * (DatasScan!H281&gt;=ListeSeries!$D$2:$D$1045) * (DatasScan!H281&lt;=ListeSeries!$E$2:$E$1045), 0)), "no match"))</f>
        <v>BAHREE 92</v>
      </c>
      <c r="U281" s="11" t="str" cm="1">
        <f t="array" ref="U281">IF(ISBLANK(C281),"",IFERROR(INDEX(ListeSeries!$F$2:$F$1045, MATCH(1, (DatasScan!G281=ListeSeries!$B$2:$B$1045) * (DatasScan!H281&gt;=ListeSeries!$D$2:$D$1045) * (DatasScan!H281&lt;=ListeSeries!$E$2:$E$1045), 0)), "no match"))</f>
        <v>2308-2322</v>
      </c>
    </row>
    <row r="282" spans="1:21" x14ac:dyDescent="0.25">
      <c r="A282" s="6" t="str">
        <f t="shared" si="47"/>
        <v>2</v>
      </c>
      <c r="B282" s="272" t="s">
        <v>996</v>
      </c>
      <c r="C282" s="206" t="s">
        <v>3373</v>
      </c>
      <c r="D282" s="8">
        <v>3</v>
      </c>
      <c r="F282" s="7" t="str">
        <f t="shared" si="48"/>
        <v>709220250917XM1</v>
      </c>
      <c r="G282" s="21" t="str">
        <f>IF(ISBLANK(C282),"",_xlfn.XLOOKUP(_xlfn.XLOOKUP(VALUE(LEFT(C282,4)),Souches!$B$2:$B$15000,Souches!$E$2:$E$15000),Varietes!$B$2:$B$500,Varietes!$C$2:$C$500))</f>
        <v>BRAHY</v>
      </c>
      <c r="H282" s="19">
        <f>IF(ISBLANK(C282),"",_xlfn.XLOOKUP(VALUE(LEFT(C282,4)),Souches!$B$2:$B$15000,Souches!$D$2:$D$15000))</f>
        <v>2311</v>
      </c>
      <c r="I282" s="10">
        <f t="shared" si="42"/>
        <v>45917</v>
      </c>
      <c r="J282" s="19">
        <f>IF(I282="","",INT(('ObjProd (2)'!$C$25-I282)/7 * (ABS('ObjProd (2)'!$C$25-I282)&gt;=7)))</f>
        <v>0</v>
      </c>
      <c r="K282" s="10" t="str">
        <f>IF(I282="","",
IF(AND(DATEDIF(I282,'ObjProd (2)'!$C$25,"y")=0,DATEDIF(I282,'ObjProd (2)'!$C$25,"ym")=0,
   INT(('ObjProd (2)'!$C$25-EDATE(I282,DATEDIF(I282,'ObjProd (2)'!$C$25,"y")*12+DATEDIF(I282,'ObjProd (2)'!$C$25,"ym")))/7)=0),
   "&lt; 1 sem.",
   IF(DATEDIF(I282,'ObjProd (2)'!$C$25,"y")&gt;0,DATEDIF(I282,'ObjProd (2)'!$C$25,"y") &amp; " " &amp; IF(DATEDIF(I282,'ObjProd (2)'!$C$25,"y")=1,"an ","ans "),"") &amp;
   IF(DATEDIF(I282,'ObjProd (2)'!$C$25,"ym")&gt;0,DATEDIF(I282,'ObjProd (2)'!$C$25,"ym") &amp; " mois ", "") &amp;
   IF(INT(('ObjProd (2)'!$C$25-EDATE(I282,DATEDIF(I282,'ObjProd (2)'!$C$25,"y")*12+DATEDIF(I282,'ObjProd (2)'!$C$25,"ym")))/7)&gt;0,
      INT(('ObjProd (2)'!$C$25-EDATE(I282,DATEDIF(I282,'ObjProd (2)'!$C$25,"y")*12+DATEDIF(I282,'ObjProd (2)'!$C$25,"ym")))/7) &amp; " sem.",
      "")
)
)</f>
        <v>&lt; 1 sem.</v>
      </c>
      <c r="L282" s="11" t="str">
        <f t="shared" si="43"/>
        <v>XM13</v>
      </c>
      <c r="M282" s="9">
        <f t="shared" si="44"/>
        <v>42</v>
      </c>
      <c r="N282" s="9" t="str" cm="1">
        <f t="array" aca="1" ref="N282" ca="1">LEFT(L282, IF(ISNUMBER(SUBSTITUTE(_xludf.MID(L282, 2, 1), ".", ",")), 1, 2))</f>
        <v>XM</v>
      </c>
      <c r="O282" s="19">
        <f t="shared" ca="1" si="45"/>
        <v>13</v>
      </c>
      <c r="P282" s="9" t="str">
        <f t="shared" ca="1" si="49"/>
        <v>X</v>
      </c>
      <c r="Q282" s="9" t="str">
        <f t="shared" ca="1" si="50"/>
        <v>13+</v>
      </c>
      <c r="R282" s="9" t="str">
        <f t="shared" ca="1" si="46"/>
        <v>X13+</v>
      </c>
      <c r="S282" t="str" cm="1">
        <f t="array" ref="S282">IF(ISBLANK(C282),"",IFERROR(INDEX(ListeSeries!$A$2:$A$1045, MATCH(1, (DatasScan!G282=ListeSeries!$B$2:$B$1045) * (DatasScan!H282&gt;=ListeSeries!$D$2:$D$1045) * (DatasScan!H282&lt;=ListeSeries!$E$2:$E$1045), 0)), "no match"))</f>
        <v>BARHEE</v>
      </c>
      <c r="T282" s="7" t="str" cm="1">
        <f t="array" ref="T282">IF(ISBLANK(C282),"",IFERROR(INDEX(ListeSeries!$C$2:$C$1045, MATCH(1, (DatasScan!G282=ListeSeries!$B$2:$B$1045) * (DatasScan!H282&gt;=ListeSeries!$D$2:$D$1045) * (DatasScan!H282&lt;=ListeSeries!$E$2:$E$1045), 0)), "no match"))</f>
        <v>BAHREE 92</v>
      </c>
      <c r="U282" s="11" t="str" cm="1">
        <f t="array" ref="U282">IF(ISBLANK(C282),"",IFERROR(INDEX(ListeSeries!$F$2:$F$1045, MATCH(1, (DatasScan!G282=ListeSeries!$B$2:$B$1045) * (DatasScan!H282&gt;=ListeSeries!$D$2:$D$1045) * (DatasScan!H282&lt;=ListeSeries!$E$2:$E$1045), 0)), "no match"))</f>
        <v>2308-2322</v>
      </c>
    </row>
    <row r="283" spans="1:21" x14ac:dyDescent="0.25">
      <c r="A283" s="6" t="str">
        <f t="shared" si="47"/>
        <v>2</v>
      </c>
      <c r="B283" s="272" t="s">
        <v>996</v>
      </c>
      <c r="C283" s="206" t="s">
        <v>3374</v>
      </c>
      <c r="D283" s="8">
        <v>2</v>
      </c>
      <c r="F283" s="7" t="str">
        <f t="shared" si="48"/>
        <v>709220250917E+1</v>
      </c>
      <c r="G283" s="21" t="str">
        <f>IF(ISBLANK(C283),"",_xlfn.XLOOKUP(_xlfn.XLOOKUP(VALUE(LEFT(C283,4)),Souches!$B$2:$B$15000,Souches!$E$2:$E$15000),Varietes!$B$2:$B$500,Varietes!$C$2:$C$500))</f>
        <v>BRAHY</v>
      </c>
      <c r="H283" s="19">
        <f>IF(ISBLANK(C283),"",_xlfn.XLOOKUP(VALUE(LEFT(C283,4)),Souches!$B$2:$B$15000,Souches!$D$2:$D$15000))</f>
        <v>2311</v>
      </c>
      <c r="I283" s="10">
        <f t="shared" si="42"/>
        <v>45917</v>
      </c>
      <c r="J283" s="19">
        <f>IF(I283="","",INT(('ObjProd (2)'!$C$25-I283)/7 * (ABS('ObjProd (2)'!$C$25-I283)&gt;=7)))</f>
        <v>0</v>
      </c>
      <c r="K283" s="10" t="str">
        <f>IF(I283="","",
IF(AND(DATEDIF(I283,'ObjProd (2)'!$C$25,"y")=0,DATEDIF(I283,'ObjProd (2)'!$C$25,"ym")=0,
   INT(('ObjProd (2)'!$C$25-EDATE(I283,DATEDIF(I283,'ObjProd (2)'!$C$25,"y")*12+DATEDIF(I283,'ObjProd (2)'!$C$25,"ym")))/7)=0),
   "&lt; 1 sem.",
   IF(DATEDIF(I283,'ObjProd (2)'!$C$25,"y")&gt;0,DATEDIF(I283,'ObjProd (2)'!$C$25,"y") &amp; " " &amp; IF(DATEDIF(I283,'ObjProd (2)'!$C$25,"y")=1,"an ","ans "),"") &amp;
   IF(DATEDIF(I283,'ObjProd (2)'!$C$25,"ym")&gt;0,DATEDIF(I283,'ObjProd (2)'!$C$25,"ym") &amp; " mois ", "") &amp;
   IF(INT(('ObjProd (2)'!$C$25-EDATE(I283,DATEDIF(I283,'ObjProd (2)'!$C$25,"y")*12+DATEDIF(I283,'ObjProd (2)'!$C$25,"ym")))/7)&gt;0,
      INT(('ObjProd (2)'!$C$25-EDATE(I283,DATEDIF(I283,'ObjProd (2)'!$C$25,"y")*12+DATEDIF(I283,'ObjProd (2)'!$C$25,"ym")))/7) &amp; " sem.",
      "")
)
)</f>
        <v>&lt; 1 sem.</v>
      </c>
      <c r="L283" s="11" t="str">
        <f t="shared" si="43"/>
        <v>E+13</v>
      </c>
      <c r="M283" s="9">
        <f t="shared" si="44"/>
        <v>28</v>
      </c>
      <c r="N283" s="9" t="str" cm="1">
        <f t="array" aca="1" ref="N283" ca="1">LEFT(L283, IF(ISNUMBER(SUBSTITUTE(_xludf.MID(L283, 2, 1), ".", ",")), 1, 2))</f>
        <v>E+</v>
      </c>
      <c r="O283" s="19">
        <f t="shared" ca="1" si="45"/>
        <v>13</v>
      </c>
      <c r="P283" s="9" t="str">
        <f t="shared" ca="1" si="49"/>
        <v>X</v>
      </c>
      <c r="Q283" s="9" t="str">
        <f t="shared" ca="1" si="50"/>
        <v>13+</v>
      </c>
      <c r="R283" s="9" t="str">
        <f t="shared" ca="1" si="46"/>
        <v>X13+</v>
      </c>
      <c r="S283" t="str" cm="1">
        <f t="array" ref="S283">IF(ISBLANK(C283),"",IFERROR(INDEX(ListeSeries!$A$2:$A$1045, MATCH(1, (DatasScan!G283=ListeSeries!$B$2:$B$1045) * (DatasScan!H283&gt;=ListeSeries!$D$2:$D$1045) * (DatasScan!H283&lt;=ListeSeries!$E$2:$E$1045), 0)), "no match"))</f>
        <v>BARHEE</v>
      </c>
      <c r="T283" s="7" t="str" cm="1">
        <f t="array" ref="T283">IF(ISBLANK(C283),"",IFERROR(INDEX(ListeSeries!$C$2:$C$1045, MATCH(1, (DatasScan!G283=ListeSeries!$B$2:$B$1045) * (DatasScan!H283&gt;=ListeSeries!$D$2:$D$1045) * (DatasScan!H283&lt;=ListeSeries!$E$2:$E$1045), 0)), "no match"))</f>
        <v>BAHREE 92</v>
      </c>
      <c r="U283" s="11" t="str" cm="1">
        <f t="array" ref="U283">IF(ISBLANK(C283),"",IFERROR(INDEX(ListeSeries!$F$2:$F$1045, MATCH(1, (DatasScan!G283=ListeSeries!$B$2:$B$1045) * (DatasScan!H283&gt;=ListeSeries!$D$2:$D$1045) * (DatasScan!H283&lt;=ListeSeries!$E$2:$E$1045), 0)), "no match"))</f>
        <v>2308-2322</v>
      </c>
    </row>
    <row r="284" spans="1:21" x14ac:dyDescent="0.25">
      <c r="A284" s="6" t="str">
        <f t="shared" si="47"/>
        <v>2</v>
      </c>
      <c r="B284" s="272" t="s">
        <v>996</v>
      </c>
      <c r="C284" s="206" t="s">
        <v>3375</v>
      </c>
      <c r="D284" s="8">
        <v>1</v>
      </c>
      <c r="F284" s="7" t="str">
        <f t="shared" si="48"/>
        <v>707220250915E 1</v>
      </c>
      <c r="G284" s="21" t="str">
        <f>IF(ISBLANK(C284),"",_xlfn.XLOOKUP(_xlfn.XLOOKUP(VALUE(LEFT(C284,4)),Souches!$B$2:$B$15000,Souches!$E$2:$E$15000),Varietes!$B$2:$B$500,Varietes!$C$2:$C$500))</f>
        <v>BRAHY</v>
      </c>
      <c r="H284" s="19">
        <f>IF(ISBLANK(C284),"",_xlfn.XLOOKUP(VALUE(LEFT(C284,4)),Souches!$B$2:$B$15000,Souches!$D$2:$D$15000))</f>
        <v>2306</v>
      </c>
      <c r="I284" s="10">
        <f t="shared" si="42"/>
        <v>45915</v>
      </c>
      <c r="J284" s="19">
        <f>IF(I284="","",INT(('ObjProd (2)'!$C$25-I284)/7 * (ABS('ObjProd (2)'!$C$25-I284)&gt;=7)))</f>
        <v>0</v>
      </c>
      <c r="K284" s="10" t="str">
        <f>IF(I284="","",
IF(AND(DATEDIF(I284,'ObjProd (2)'!$C$25,"y")=0,DATEDIF(I284,'ObjProd (2)'!$C$25,"ym")=0,
   INT(('ObjProd (2)'!$C$25-EDATE(I284,DATEDIF(I284,'ObjProd (2)'!$C$25,"y")*12+DATEDIF(I284,'ObjProd (2)'!$C$25,"ym")))/7)=0),
   "&lt; 1 sem.",
   IF(DATEDIF(I284,'ObjProd (2)'!$C$25,"y")&gt;0,DATEDIF(I284,'ObjProd (2)'!$C$25,"y") &amp; " " &amp; IF(DATEDIF(I284,'ObjProd (2)'!$C$25,"y")=1,"an ","ans "),"") &amp;
   IF(DATEDIF(I284,'ObjProd (2)'!$C$25,"ym")&gt;0,DATEDIF(I284,'ObjProd (2)'!$C$25,"ym") &amp; " mois ", "") &amp;
   IF(INT(('ObjProd (2)'!$C$25-EDATE(I284,DATEDIF(I284,'ObjProd (2)'!$C$25,"y")*12+DATEDIF(I284,'ObjProd (2)'!$C$25,"ym")))/7)&gt;0,
      INT(('ObjProd (2)'!$C$25-EDATE(I284,DATEDIF(I284,'ObjProd (2)'!$C$25,"y")*12+DATEDIF(I284,'ObjProd (2)'!$C$25,"ym")))/7) &amp; " sem.",
      "")
)
)</f>
        <v>&lt; 1 sem.</v>
      </c>
      <c r="L284" s="11" t="str">
        <f t="shared" si="43"/>
        <v xml:space="preserve">E 1 </v>
      </c>
      <c r="M284" s="9">
        <f t="shared" si="44"/>
        <v>14</v>
      </c>
      <c r="N284" s="9" t="str" cm="1">
        <f t="array" aca="1" ref="N284" ca="1">LEFT(L284, IF(ISNUMBER(SUBSTITUTE(_xludf.MID(L284, 2, 1), ".", ",")), 1, 2))</f>
        <v xml:space="preserve">E </v>
      </c>
      <c r="O284" s="19">
        <f t="shared" ca="1" si="45"/>
        <v>1</v>
      </c>
      <c r="P284" s="9" t="str">
        <f t="shared" ca="1" si="49"/>
        <v>E</v>
      </c>
      <c r="Q284" s="9">
        <f t="shared" ca="1" si="50"/>
        <v>1</v>
      </c>
      <c r="R284" s="9" t="str">
        <f t="shared" ca="1" si="46"/>
        <v>E1</v>
      </c>
      <c r="S284" t="str" cm="1">
        <f t="array" ref="S284">IF(ISBLANK(C284),"",IFERROR(INDEX(ListeSeries!$A$2:$A$1045, MATCH(1, (DatasScan!G284=ListeSeries!$B$2:$B$1045) * (DatasScan!H284&gt;=ListeSeries!$D$2:$D$1045) * (DatasScan!H284&lt;=ListeSeries!$E$2:$E$1045), 0)), "no match"))</f>
        <v>BARHEE</v>
      </c>
      <c r="T284" s="7" t="str" cm="1">
        <f t="array" ref="T284">IF(ISBLANK(C284),"",IFERROR(INDEX(ListeSeries!$C$2:$C$1045, MATCH(1, (DatasScan!G284=ListeSeries!$B$2:$B$1045) * (DatasScan!H284&gt;=ListeSeries!$D$2:$D$1045) * (DatasScan!H284&lt;=ListeSeries!$E$2:$E$1045), 0)), "no match"))</f>
        <v>BAHREE 91</v>
      </c>
      <c r="U284" s="11" t="str" cm="1">
        <f t="array" ref="U284">IF(ISBLANK(C284),"",IFERROR(INDEX(ListeSeries!$F$2:$F$1045, MATCH(1, (DatasScan!G284=ListeSeries!$B$2:$B$1045) * (DatasScan!H284&gt;=ListeSeries!$D$2:$D$1045) * (DatasScan!H284&lt;=ListeSeries!$E$2:$E$1045), 0)), "no match"))</f>
        <v>2278-2307</v>
      </c>
    </row>
    <row r="285" spans="1:21" x14ac:dyDescent="0.25">
      <c r="A285" s="6" t="str">
        <f t="shared" si="47"/>
        <v>2</v>
      </c>
      <c r="B285" s="272" t="s">
        <v>996</v>
      </c>
      <c r="C285" s="206" t="s">
        <v>3376</v>
      </c>
      <c r="D285" s="8">
        <v>1</v>
      </c>
      <c r="E285" s="11">
        <v>6</v>
      </c>
      <c r="F285" s="7" t="str">
        <f t="shared" si="48"/>
        <v>707220250826XM1</v>
      </c>
      <c r="G285" s="21" t="str">
        <f>IF(ISBLANK(C285),"",_xlfn.XLOOKUP(_xlfn.XLOOKUP(VALUE(LEFT(C285,4)),Souches!$B$2:$B$15000,Souches!$E$2:$E$15000),Varietes!$B$2:$B$500,Varietes!$C$2:$C$500))</f>
        <v>BRAHY</v>
      </c>
      <c r="H285" s="19">
        <f>IF(ISBLANK(C285),"",_xlfn.XLOOKUP(VALUE(LEFT(C285,4)),Souches!$B$2:$B$15000,Souches!$D$2:$D$15000))</f>
        <v>2306</v>
      </c>
      <c r="I285" s="10">
        <f t="shared" si="42"/>
        <v>45895</v>
      </c>
      <c r="J285" s="19">
        <f>IF(I285="","",INT(('ObjProd (2)'!$C$25-I285)/7 * (ABS('ObjProd (2)'!$C$25-I285)&gt;=7)))</f>
        <v>3</v>
      </c>
      <c r="K285" s="10" t="str">
        <f>IF(I285="","",
IF(AND(DATEDIF(I285,'ObjProd (2)'!$C$25,"y")=0,DATEDIF(I285,'ObjProd (2)'!$C$25,"ym")=0,
   INT(('ObjProd (2)'!$C$25-EDATE(I285,DATEDIF(I285,'ObjProd (2)'!$C$25,"y")*12+DATEDIF(I285,'ObjProd (2)'!$C$25,"ym")))/7)=0),
   "&lt; 1 sem.",
   IF(DATEDIF(I285,'ObjProd (2)'!$C$25,"y")&gt;0,DATEDIF(I285,'ObjProd (2)'!$C$25,"y") &amp; " " &amp; IF(DATEDIF(I285,'ObjProd (2)'!$C$25,"y")=1,"an ","ans "),"") &amp;
   IF(DATEDIF(I285,'ObjProd (2)'!$C$25,"ym")&gt;0,DATEDIF(I285,'ObjProd (2)'!$C$25,"ym") &amp; " mois ", "") &amp;
   IF(INT(('ObjProd (2)'!$C$25-EDATE(I285,DATEDIF(I285,'ObjProd (2)'!$C$25,"y")*12+DATEDIF(I285,'ObjProd (2)'!$C$25,"ym")))/7)&gt;0,
      INT(('ObjProd (2)'!$C$25-EDATE(I285,DATEDIF(I285,'ObjProd (2)'!$C$25,"y")*12+DATEDIF(I285,'ObjProd (2)'!$C$25,"ym")))/7) &amp; " sem.",
      "")
)
)</f>
        <v>3 sem.</v>
      </c>
      <c r="L285" s="11" t="str">
        <f t="shared" si="43"/>
        <v>XM19</v>
      </c>
      <c r="M285" s="9">
        <f t="shared" si="44"/>
        <v>20</v>
      </c>
      <c r="N285" s="9" t="str" cm="1">
        <f t="array" aca="1" ref="N285" ca="1">LEFT(L285, IF(ISNUMBER(SUBSTITUTE(_xludf.MID(L285, 2, 1), ".", ",")), 1, 2))</f>
        <v>XM</v>
      </c>
      <c r="O285" s="19">
        <f t="shared" ca="1" si="45"/>
        <v>19</v>
      </c>
      <c r="P285" s="9" t="str">
        <f t="shared" ca="1" si="49"/>
        <v>X</v>
      </c>
      <c r="Q285" s="9" t="str">
        <f t="shared" ca="1" si="50"/>
        <v>13+</v>
      </c>
      <c r="R285" s="9" t="str">
        <f t="shared" ca="1" si="46"/>
        <v>X13+</v>
      </c>
      <c r="S285" t="str" cm="1">
        <f t="array" ref="S285">IF(ISBLANK(C285),"",IFERROR(INDEX(ListeSeries!$A$2:$A$1045, MATCH(1, (DatasScan!G285=ListeSeries!$B$2:$B$1045) * (DatasScan!H285&gt;=ListeSeries!$D$2:$D$1045) * (DatasScan!H285&lt;=ListeSeries!$E$2:$E$1045), 0)), "no match"))</f>
        <v>BARHEE</v>
      </c>
      <c r="T285" s="7" t="str" cm="1">
        <f t="array" ref="T285">IF(ISBLANK(C285),"",IFERROR(INDEX(ListeSeries!$C$2:$C$1045, MATCH(1, (DatasScan!G285=ListeSeries!$B$2:$B$1045) * (DatasScan!H285&gt;=ListeSeries!$D$2:$D$1045) * (DatasScan!H285&lt;=ListeSeries!$E$2:$E$1045), 0)), "no match"))</f>
        <v>BAHREE 91</v>
      </c>
      <c r="U285" s="11" t="str" cm="1">
        <f t="array" ref="U285">IF(ISBLANK(C285),"",IFERROR(INDEX(ListeSeries!$F$2:$F$1045, MATCH(1, (DatasScan!G285=ListeSeries!$B$2:$B$1045) * (DatasScan!H285&gt;=ListeSeries!$D$2:$D$1045) * (DatasScan!H285&lt;=ListeSeries!$E$2:$E$1045), 0)), "no match"))</f>
        <v>2278-2307</v>
      </c>
    </row>
    <row r="286" spans="1:21" x14ac:dyDescent="0.25">
      <c r="A286" s="6" t="str">
        <f t="shared" si="47"/>
        <v>2</v>
      </c>
      <c r="B286" s="272" t="s">
        <v>996</v>
      </c>
      <c r="C286" s="206" t="s">
        <v>3377</v>
      </c>
      <c r="E286" s="11">
        <v>9</v>
      </c>
      <c r="F286" s="7" t="str">
        <f t="shared" si="48"/>
        <v>707220250917MG1</v>
      </c>
      <c r="G286" s="21" t="str">
        <f>IF(ISBLANK(C286),"",_xlfn.XLOOKUP(_xlfn.XLOOKUP(VALUE(LEFT(C286,4)),Souches!$B$2:$B$15000,Souches!$E$2:$E$15000),Varietes!$B$2:$B$500,Varietes!$C$2:$C$500))</f>
        <v>BRAHY</v>
      </c>
      <c r="H286" s="19">
        <f>IF(ISBLANK(C286),"",_xlfn.XLOOKUP(VALUE(LEFT(C286,4)),Souches!$B$2:$B$15000,Souches!$D$2:$D$15000))</f>
        <v>2306</v>
      </c>
      <c r="I286" s="10">
        <f t="shared" si="42"/>
        <v>45917</v>
      </c>
      <c r="J286" s="19">
        <f>IF(I286="","",INT(('ObjProd (2)'!$C$25-I286)/7 * (ABS('ObjProd (2)'!$C$25-I286)&gt;=7)))</f>
        <v>0</v>
      </c>
      <c r="K286" s="10" t="str">
        <f>IF(I286="","",
IF(AND(DATEDIF(I286,'ObjProd (2)'!$C$25,"y")=0,DATEDIF(I286,'ObjProd (2)'!$C$25,"ym")=0,
   INT(('ObjProd (2)'!$C$25-EDATE(I286,DATEDIF(I286,'ObjProd (2)'!$C$25,"y")*12+DATEDIF(I286,'ObjProd (2)'!$C$25,"ym")))/7)=0),
   "&lt; 1 sem.",
   IF(DATEDIF(I286,'ObjProd (2)'!$C$25,"y")&gt;0,DATEDIF(I286,'ObjProd (2)'!$C$25,"y") &amp; " " &amp; IF(DATEDIF(I286,'ObjProd (2)'!$C$25,"y")=1,"an ","ans "),"") &amp;
   IF(DATEDIF(I286,'ObjProd (2)'!$C$25,"ym")&gt;0,DATEDIF(I286,'ObjProd (2)'!$C$25,"ym") &amp; " mois ", "") &amp;
   IF(INT(('ObjProd (2)'!$C$25-EDATE(I286,DATEDIF(I286,'ObjProd (2)'!$C$25,"y")*12+DATEDIF(I286,'ObjProd (2)'!$C$25,"ym")))/7)&gt;0,
      INT(('ObjProd (2)'!$C$25-EDATE(I286,DATEDIF(I286,'ObjProd (2)'!$C$25,"y")*12+DATEDIF(I286,'ObjProd (2)'!$C$25,"ym")))/7) &amp; " sem.",
      "")
)
)</f>
        <v>&lt; 1 sem.</v>
      </c>
      <c r="L286" s="11" t="str">
        <f t="shared" si="43"/>
        <v xml:space="preserve">MG1 </v>
      </c>
      <c r="M286" s="9">
        <f t="shared" si="44"/>
        <v>9</v>
      </c>
      <c r="N286" s="9" t="str" cm="1">
        <f t="array" aca="1" ref="N286" ca="1">LEFT(L286, IF(ISNUMBER(SUBSTITUTE(_xludf.MID(L286, 2, 1), ".", ",")), 1, 2))</f>
        <v>MG</v>
      </c>
      <c r="O286" s="19">
        <f t="shared" ca="1" si="45"/>
        <v>1</v>
      </c>
      <c r="P286" s="9" t="str">
        <f t="shared" ca="1" si="49"/>
        <v>BoxE</v>
      </c>
      <c r="Q286" s="9">
        <f t="shared" ca="1" si="50"/>
        <v>1</v>
      </c>
      <c r="R286" s="9" t="str">
        <f t="shared" ca="1" si="46"/>
        <v>BoxE1</v>
      </c>
      <c r="S286" t="str" cm="1">
        <f t="array" ref="S286">IF(ISBLANK(C286),"",IFERROR(INDEX(ListeSeries!$A$2:$A$1045, MATCH(1, (DatasScan!G286=ListeSeries!$B$2:$B$1045) * (DatasScan!H286&gt;=ListeSeries!$D$2:$D$1045) * (DatasScan!H286&lt;=ListeSeries!$E$2:$E$1045), 0)), "no match"))</f>
        <v>BARHEE</v>
      </c>
      <c r="T286" s="7" t="str" cm="1">
        <f t="array" ref="T286">IF(ISBLANK(C286),"",IFERROR(INDEX(ListeSeries!$C$2:$C$1045, MATCH(1, (DatasScan!G286=ListeSeries!$B$2:$B$1045) * (DatasScan!H286&gt;=ListeSeries!$D$2:$D$1045) * (DatasScan!H286&lt;=ListeSeries!$E$2:$E$1045), 0)), "no match"))</f>
        <v>BAHREE 91</v>
      </c>
      <c r="U286" s="11" t="str" cm="1">
        <f t="array" ref="U286">IF(ISBLANK(C286),"",IFERROR(INDEX(ListeSeries!$F$2:$F$1045, MATCH(1, (DatasScan!G286=ListeSeries!$B$2:$B$1045) * (DatasScan!H286&gt;=ListeSeries!$D$2:$D$1045) * (DatasScan!H286&lt;=ListeSeries!$E$2:$E$1045), 0)), "no match"))</f>
        <v>2278-2307</v>
      </c>
    </row>
    <row r="287" spans="1:21" x14ac:dyDescent="0.25">
      <c r="A287" s="6" t="str">
        <f t="shared" si="47"/>
        <v>2</v>
      </c>
      <c r="B287" s="272" t="s">
        <v>996</v>
      </c>
      <c r="C287" s="206" t="s">
        <v>3378</v>
      </c>
      <c r="E287" s="11">
        <v>1</v>
      </c>
      <c r="F287" s="7" t="str">
        <f t="shared" si="48"/>
        <v>707220250819G+2</v>
      </c>
      <c r="G287" s="21" t="str">
        <f>IF(ISBLANK(C287),"",_xlfn.XLOOKUP(_xlfn.XLOOKUP(VALUE(LEFT(C287,4)),Souches!$B$2:$B$15000,Souches!$E$2:$E$15000),Varietes!$B$2:$B$500,Varietes!$C$2:$C$500))</f>
        <v>BRAHY</v>
      </c>
      <c r="H287" s="19">
        <f>IF(ISBLANK(C287),"",_xlfn.XLOOKUP(VALUE(LEFT(C287,4)),Souches!$B$2:$B$15000,Souches!$D$2:$D$15000))</f>
        <v>2306</v>
      </c>
      <c r="I287" s="10">
        <f t="shared" si="42"/>
        <v>45888</v>
      </c>
      <c r="J287" s="19">
        <f>IF(I287="","",INT(('ObjProd (2)'!$C$25-I287)/7 * (ABS('ObjProd (2)'!$C$25-I287)&gt;=7)))</f>
        <v>4</v>
      </c>
      <c r="K287" s="10" t="str">
        <f>IF(I287="","",
IF(AND(DATEDIF(I287,'ObjProd (2)'!$C$25,"y")=0,DATEDIF(I287,'ObjProd (2)'!$C$25,"ym")=0,
   INT(('ObjProd (2)'!$C$25-EDATE(I287,DATEDIF(I287,'ObjProd (2)'!$C$25,"y")*12+DATEDIF(I287,'ObjProd (2)'!$C$25,"ym")))/7)=0),
   "&lt; 1 sem.",
   IF(DATEDIF(I287,'ObjProd (2)'!$C$25,"y")&gt;0,DATEDIF(I287,'ObjProd (2)'!$C$25,"y") &amp; " " &amp; IF(DATEDIF(I287,'ObjProd (2)'!$C$25,"y")=1,"an ","ans "),"") &amp;
   IF(DATEDIF(I287,'ObjProd (2)'!$C$25,"ym")&gt;0,DATEDIF(I287,'ObjProd (2)'!$C$25,"ym") &amp; " mois ", "") &amp;
   IF(INT(('ObjProd (2)'!$C$25-EDATE(I287,DATEDIF(I287,'ObjProd (2)'!$C$25,"y")*12+DATEDIF(I287,'ObjProd (2)'!$C$25,"ym")))/7)&gt;0,
      INT(('ObjProd (2)'!$C$25-EDATE(I287,DATEDIF(I287,'ObjProd (2)'!$C$25,"y")*12+DATEDIF(I287,'ObjProd (2)'!$C$25,"ym")))/7) &amp; " sem.",
      "")
)
)</f>
        <v>4 sem.</v>
      </c>
      <c r="L287" s="11" t="str">
        <f t="shared" si="43"/>
        <v xml:space="preserve">G+2 </v>
      </c>
      <c r="M287" s="9">
        <f t="shared" si="44"/>
        <v>1</v>
      </c>
      <c r="N287" s="9" t="str" cm="1">
        <f t="array" aca="1" ref="N287" ca="1">LEFT(L287, IF(ISNUMBER(SUBSTITUTE(_xludf.MID(L287, 2, 1), ".", ",")), 1, 2))</f>
        <v>G+</v>
      </c>
      <c r="O287" s="19">
        <f t="shared" ca="1" si="45"/>
        <v>2</v>
      </c>
      <c r="P287" s="9" t="str">
        <f t="shared" ca="1" si="49"/>
        <v>BoxE</v>
      </c>
      <c r="Q287" s="9">
        <f t="shared" ca="1" si="50"/>
        <v>2</v>
      </c>
      <c r="R287" s="9" t="str">
        <f t="shared" ca="1" si="46"/>
        <v>BoxE2</v>
      </c>
      <c r="S287" t="str" cm="1">
        <f t="array" ref="S287">IF(ISBLANK(C287),"",IFERROR(INDEX(ListeSeries!$A$2:$A$1045, MATCH(1, (DatasScan!G287=ListeSeries!$B$2:$B$1045) * (DatasScan!H287&gt;=ListeSeries!$D$2:$D$1045) * (DatasScan!H287&lt;=ListeSeries!$E$2:$E$1045), 0)), "no match"))</f>
        <v>BARHEE</v>
      </c>
      <c r="T287" s="7" t="str" cm="1">
        <f t="array" ref="T287">IF(ISBLANK(C287),"",IFERROR(INDEX(ListeSeries!$C$2:$C$1045, MATCH(1, (DatasScan!G287=ListeSeries!$B$2:$B$1045) * (DatasScan!H287&gt;=ListeSeries!$D$2:$D$1045) * (DatasScan!H287&lt;=ListeSeries!$E$2:$E$1045), 0)), "no match"))</f>
        <v>BAHREE 91</v>
      </c>
      <c r="U287" s="11" t="str" cm="1">
        <f t="array" ref="U287">IF(ISBLANK(C287),"",IFERROR(INDEX(ListeSeries!$F$2:$F$1045, MATCH(1, (DatasScan!G287=ListeSeries!$B$2:$B$1045) * (DatasScan!H287&gt;=ListeSeries!$D$2:$D$1045) * (DatasScan!H287&lt;=ListeSeries!$E$2:$E$1045), 0)), "no match"))</f>
        <v>2278-2307</v>
      </c>
    </row>
    <row r="288" spans="1:21" x14ac:dyDescent="0.25">
      <c r="A288" s="6" t="str">
        <f t="shared" si="47"/>
        <v>2</v>
      </c>
      <c r="B288" s="272" t="s">
        <v>996</v>
      </c>
      <c r="C288" s="206" t="s">
        <v>3379</v>
      </c>
      <c r="D288" s="8">
        <v>3</v>
      </c>
      <c r="E288" s="11">
        <v>6</v>
      </c>
      <c r="F288" s="7" t="str">
        <f t="shared" si="48"/>
        <v>707220250917E 1</v>
      </c>
      <c r="G288" s="21" t="str">
        <f>IF(ISBLANK(C288),"",_xlfn.XLOOKUP(_xlfn.XLOOKUP(VALUE(LEFT(C288,4)),Souches!$B$2:$B$15000,Souches!$E$2:$E$15000),Varietes!$B$2:$B$500,Varietes!$C$2:$C$500))</f>
        <v>BRAHY</v>
      </c>
      <c r="H288" s="19">
        <f>IF(ISBLANK(C288),"",_xlfn.XLOOKUP(VALUE(LEFT(C288,4)),Souches!$B$2:$B$15000,Souches!$D$2:$D$15000))</f>
        <v>2306</v>
      </c>
      <c r="I288" s="10">
        <f t="shared" si="42"/>
        <v>45917</v>
      </c>
      <c r="J288" s="19">
        <f>IF(I288="","",INT(('ObjProd (2)'!$C$25-I288)/7 * (ABS('ObjProd (2)'!$C$25-I288)&gt;=7)))</f>
        <v>0</v>
      </c>
      <c r="K288" s="10" t="str">
        <f>IF(I288="","",
IF(AND(DATEDIF(I288,'ObjProd (2)'!$C$25,"y")=0,DATEDIF(I288,'ObjProd (2)'!$C$25,"ym")=0,
   INT(('ObjProd (2)'!$C$25-EDATE(I288,DATEDIF(I288,'ObjProd (2)'!$C$25,"y")*12+DATEDIF(I288,'ObjProd (2)'!$C$25,"ym")))/7)=0),
   "&lt; 1 sem.",
   IF(DATEDIF(I288,'ObjProd (2)'!$C$25,"y")&gt;0,DATEDIF(I288,'ObjProd (2)'!$C$25,"y") &amp; " " &amp; IF(DATEDIF(I288,'ObjProd (2)'!$C$25,"y")=1,"an ","ans "),"") &amp;
   IF(DATEDIF(I288,'ObjProd (2)'!$C$25,"ym")&gt;0,DATEDIF(I288,'ObjProd (2)'!$C$25,"ym") &amp; " mois ", "") &amp;
   IF(INT(('ObjProd (2)'!$C$25-EDATE(I288,DATEDIF(I288,'ObjProd (2)'!$C$25,"y")*12+DATEDIF(I288,'ObjProd (2)'!$C$25,"ym")))/7)&gt;0,
      INT(('ObjProd (2)'!$C$25-EDATE(I288,DATEDIF(I288,'ObjProd (2)'!$C$25,"y")*12+DATEDIF(I288,'ObjProd (2)'!$C$25,"ym")))/7) &amp; " sem.",
      "")
)
)</f>
        <v>&lt; 1 sem.</v>
      </c>
      <c r="L288" s="11" t="str">
        <f t="shared" si="43"/>
        <v xml:space="preserve">E 1 </v>
      </c>
      <c r="M288" s="9">
        <f t="shared" si="44"/>
        <v>48</v>
      </c>
      <c r="N288" s="9" t="str" cm="1">
        <f t="array" aca="1" ref="N288" ca="1">LEFT(L288, IF(ISNUMBER(SUBSTITUTE(_xludf.MID(L288, 2, 1), ".", ",")), 1, 2))</f>
        <v xml:space="preserve">E </v>
      </c>
      <c r="O288" s="19">
        <f t="shared" ca="1" si="45"/>
        <v>1</v>
      </c>
      <c r="P288" s="9" t="str">
        <f t="shared" ca="1" si="49"/>
        <v>E</v>
      </c>
      <c r="Q288" s="9">
        <f t="shared" ca="1" si="50"/>
        <v>1</v>
      </c>
      <c r="R288" s="9" t="str">
        <f t="shared" ca="1" si="46"/>
        <v>E1</v>
      </c>
      <c r="S288" t="str" cm="1">
        <f t="array" ref="S288">IF(ISBLANK(C288),"",IFERROR(INDEX(ListeSeries!$A$2:$A$1045, MATCH(1, (DatasScan!G288=ListeSeries!$B$2:$B$1045) * (DatasScan!H288&gt;=ListeSeries!$D$2:$D$1045) * (DatasScan!H288&lt;=ListeSeries!$E$2:$E$1045), 0)), "no match"))</f>
        <v>BARHEE</v>
      </c>
      <c r="T288" s="7" t="str" cm="1">
        <f t="array" ref="T288">IF(ISBLANK(C288),"",IFERROR(INDEX(ListeSeries!$C$2:$C$1045, MATCH(1, (DatasScan!G288=ListeSeries!$B$2:$B$1045) * (DatasScan!H288&gt;=ListeSeries!$D$2:$D$1045) * (DatasScan!H288&lt;=ListeSeries!$E$2:$E$1045), 0)), "no match"))</f>
        <v>BAHREE 91</v>
      </c>
      <c r="U288" s="11" t="str" cm="1">
        <f t="array" ref="U288">IF(ISBLANK(C288),"",IFERROR(INDEX(ListeSeries!$F$2:$F$1045, MATCH(1, (DatasScan!G288=ListeSeries!$B$2:$B$1045) * (DatasScan!H288&gt;=ListeSeries!$D$2:$D$1045) * (DatasScan!H288&lt;=ListeSeries!$E$2:$E$1045), 0)), "no match"))</f>
        <v>2278-2307</v>
      </c>
    </row>
    <row r="289" spans="1:21" x14ac:dyDescent="0.25">
      <c r="A289" s="6" t="str">
        <f t="shared" si="47"/>
        <v>2</v>
      </c>
      <c r="B289" s="272" t="s">
        <v>996</v>
      </c>
      <c r="C289" s="206" t="s">
        <v>3369</v>
      </c>
      <c r="D289" s="8">
        <v>4</v>
      </c>
      <c r="F289" s="7" t="str">
        <f t="shared" si="48"/>
        <v>707220250828XM1</v>
      </c>
      <c r="G289" s="21" t="str">
        <f>IF(ISBLANK(C289),"",_xlfn.XLOOKUP(_xlfn.XLOOKUP(VALUE(LEFT(C289,4)),Souches!$B$2:$B$15000,Souches!$E$2:$E$15000),Varietes!$B$2:$B$500,Varietes!$C$2:$C$500))</f>
        <v>BRAHY</v>
      </c>
      <c r="H289" s="19">
        <f>IF(ISBLANK(C289),"",_xlfn.XLOOKUP(VALUE(LEFT(C289,4)),Souches!$B$2:$B$15000,Souches!$D$2:$D$15000))</f>
        <v>2306</v>
      </c>
      <c r="I289" s="10">
        <f t="shared" si="42"/>
        <v>45897</v>
      </c>
      <c r="J289" s="19">
        <f>IF(I289="","",INT(('ObjProd (2)'!$C$25-I289)/7 * (ABS('ObjProd (2)'!$C$25-I289)&gt;=7)))</f>
        <v>3</v>
      </c>
      <c r="K289" s="10" t="str">
        <f>IF(I289="","",
IF(AND(DATEDIF(I289,'ObjProd (2)'!$C$25,"y")=0,DATEDIF(I289,'ObjProd (2)'!$C$25,"ym")=0,
   INT(('ObjProd (2)'!$C$25-EDATE(I289,DATEDIF(I289,'ObjProd (2)'!$C$25,"y")*12+DATEDIF(I289,'ObjProd (2)'!$C$25,"ym")))/7)=0),
   "&lt; 1 sem.",
   IF(DATEDIF(I289,'ObjProd (2)'!$C$25,"y")&gt;0,DATEDIF(I289,'ObjProd (2)'!$C$25,"y") &amp; " " &amp; IF(DATEDIF(I289,'ObjProd (2)'!$C$25,"y")=1,"an ","ans "),"") &amp;
   IF(DATEDIF(I289,'ObjProd (2)'!$C$25,"ym")&gt;0,DATEDIF(I289,'ObjProd (2)'!$C$25,"ym") &amp; " mois ", "") &amp;
   IF(INT(('ObjProd (2)'!$C$25-EDATE(I289,DATEDIF(I289,'ObjProd (2)'!$C$25,"y")*12+DATEDIF(I289,'ObjProd (2)'!$C$25,"ym")))/7)&gt;0,
      INT(('ObjProd (2)'!$C$25-EDATE(I289,DATEDIF(I289,'ObjProd (2)'!$C$25,"y")*12+DATEDIF(I289,'ObjProd (2)'!$C$25,"ym")))/7) &amp; " sem.",
      "")
)
)</f>
        <v>3 sem.</v>
      </c>
      <c r="L289" s="11" t="str">
        <f t="shared" si="43"/>
        <v>XM19</v>
      </c>
      <c r="M289" s="9">
        <f t="shared" si="44"/>
        <v>56</v>
      </c>
      <c r="N289" s="9" t="str" cm="1">
        <f t="array" aca="1" ref="N289" ca="1">LEFT(L289, IF(ISNUMBER(SUBSTITUTE(_xludf.MID(L289, 2, 1), ".", ",")), 1, 2))</f>
        <v>XM</v>
      </c>
      <c r="O289" s="19">
        <f t="shared" ca="1" si="45"/>
        <v>19</v>
      </c>
      <c r="P289" s="9" t="str">
        <f t="shared" ca="1" si="49"/>
        <v>X</v>
      </c>
      <c r="Q289" s="9" t="str">
        <f t="shared" ca="1" si="50"/>
        <v>13+</v>
      </c>
      <c r="R289" s="9" t="str">
        <f t="shared" ca="1" si="46"/>
        <v>X13+</v>
      </c>
      <c r="S289" t="str" cm="1">
        <f t="array" ref="S289">IF(ISBLANK(C289),"",IFERROR(INDEX(ListeSeries!$A$2:$A$1045, MATCH(1, (DatasScan!G289=ListeSeries!$B$2:$B$1045) * (DatasScan!H289&gt;=ListeSeries!$D$2:$D$1045) * (DatasScan!H289&lt;=ListeSeries!$E$2:$E$1045), 0)), "no match"))</f>
        <v>BARHEE</v>
      </c>
      <c r="T289" s="7" t="str" cm="1">
        <f t="array" ref="T289">IF(ISBLANK(C289),"",IFERROR(INDEX(ListeSeries!$C$2:$C$1045, MATCH(1, (DatasScan!G289=ListeSeries!$B$2:$B$1045) * (DatasScan!H289&gt;=ListeSeries!$D$2:$D$1045) * (DatasScan!H289&lt;=ListeSeries!$E$2:$E$1045), 0)), "no match"))</f>
        <v>BAHREE 91</v>
      </c>
      <c r="U289" s="11" t="str" cm="1">
        <f t="array" ref="U289">IF(ISBLANK(C289),"",IFERROR(INDEX(ListeSeries!$F$2:$F$1045, MATCH(1, (DatasScan!G289=ListeSeries!$B$2:$B$1045) * (DatasScan!H289&gt;=ListeSeries!$D$2:$D$1045) * (DatasScan!H289&lt;=ListeSeries!$E$2:$E$1045), 0)), "no match"))</f>
        <v>2278-2307</v>
      </c>
    </row>
    <row r="290" spans="1:21" x14ac:dyDescent="0.25">
      <c r="A290" s="6" t="str">
        <f t="shared" si="47"/>
        <v>2</v>
      </c>
      <c r="B290" s="272" t="s">
        <v>996</v>
      </c>
      <c r="C290" s="206" t="s">
        <v>3380</v>
      </c>
      <c r="E290" s="11">
        <v>7</v>
      </c>
      <c r="F290" s="7" t="str">
        <f t="shared" si="48"/>
        <v>866120250827XR5</v>
      </c>
      <c r="G290" s="21" t="str">
        <f>IF(ISBLANK(C290),"",_xlfn.XLOOKUP(_xlfn.XLOOKUP(VALUE(LEFT(C290,4)),Souches!$B$2:$B$15000,Souches!$E$2:$E$15000),Varietes!$B$2:$B$500,Varietes!$C$2:$C$500))</f>
        <v>BRAHY</v>
      </c>
      <c r="H290" s="19">
        <f>IF(ISBLANK(C290),"",_xlfn.XLOOKUP(VALUE(LEFT(C290,4)),Souches!$B$2:$B$15000,Souches!$D$2:$D$15000))</f>
        <v>2977</v>
      </c>
      <c r="I290" s="10">
        <f t="shared" si="42"/>
        <v>45896</v>
      </c>
      <c r="J290" s="19">
        <f>IF(I290="","",INT(('ObjProd (2)'!$C$25-I290)/7 * (ABS('ObjProd (2)'!$C$25-I290)&gt;=7)))</f>
        <v>3</v>
      </c>
      <c r="K290" s="10" t="str">
        <f>IF(I290="","",
IF(AND(DATEDIF(I290,'ObjProd (2)'!$C$25,"y")=0,DATEDIF(I290,'ObjProd (2)'!$C$25,"ym")=0,
   INT(('ObjProd (2)'!$C$25-EDATE(I290,DATEDIF(I290,'ObjProd (2)'!$C$25,"y")*12+DATEDIF(I290,'ObjProd (2)'!$C$25,"ym")))/7)=0),
   "&lt; 1 sem.",
   IF(DATEDIF(I290,'ObjProd (2)'!$C$25,"y")&gt;0,DATEDIF(I290,'ObjProd (2)'!$C$25,"y") &amp; " " &amp; IF(DATEDIF(I290,'ObjProd (2)'!$C$25,"y")=1,"an ","ans "),"") &amp;
   IF(DATEDIF(I290,'ObjProd (2)'!$C$25,"ym")&gt;0,DATEDIF(I290,'ObjProd (2)'!$C$25,"ym") &amp; " mois ", "") &amp;
   IF(INT(('ObjProd (2)'!$C$25-EDATE(I290,DATEDIF(I290,'ObjProd (2)'!$C$25,"y")*12+DATEDIF(I290,'ObjProd (2)'!$C$25,"ym")))/7)&gt;0,
      INT(('ObjProd (2)'!$C$25-EDATE(I290,DATEDIF(I290,'ObjProd (2)'!$C$25,"y")*12+DATEDIF(I290,'ObjProd (2)'!$C$25,"ym")))/7) &amp; " sem.",
      "")
)
)</f>
        <v>3 sem.</v>
      </c>
      <c r="L290" s="11" t="str">
        <f t="shared" si="43"/>
        <v xml:space="preserve">XR5 </v>
      </c>
      <c r="M290" s="9">
        <f t="shared" si="44"/>
        <v>7</v>
      </c>
      <c r="N290" s="9" t="str" cm="1">
        <f t="array" aca="1" ref="N290" ca="1">LEFT(L290, IF(ISNUMBER(SUBSTITUTE(_xludf.MID(L290, 2, 1), ".", ",")), 1, 2))</f>
        <v>XR</v>
      </c>
      <c r="O290" s="19">
        <f t="shared" ca="1" si="45"/>
        <v>5</v>
      </c>
      <c r="P290" s="9" t="str">
        <f t="shared" ca="1" si="49"/>
        <v>E</v>
      </c>
      <c r="Q290" s="9">
        <f t="shared" ca="1" si="50"/>
        <v>5</v>
      </c>
      <c r="R290" s="9" t="str">
        <f t="shared" ca="1" si="46"/>
        <v>E5</v>
      </c>
      <c r="S290" t="str" cm="1">
        <f t="array" ref="S290">IF(ISBLANK(C290),"",IFERROR(INDEX(ListeSeries!$A$2:$A$1045, MATCH(1, (DatasScan!G290=ListeSeries!$B$2:$B$1045) * (DatasScan!H290&gt;=ListeSeries!$D$2:$D$1045) * (DatasScan!H290&lt;=ListeSeries!$E$2:$E$1045), 0)), "no match"))</f>
        <v>BARHEE</v>
      </c>
      <c r="T290" s="7" t="str" cm="1">
        <f t="array" ref="T290">IF(ISBLANK(C290),"",IFERROR(INDEX(ListeSeries!$C$2:$C$1045, MATCH(1, (DatasScan!G290=ListeSeries!$B$2:$B$1045) * (DatasScan!H290&gt;=ListeSeries!$D$2:$D$1045) * (DatasScan!H290&lt;=ListeSeries!$E$2:$E$1045), 0)), "no match"))</f>
        <v>BAHREE 108</v>
      </c>
      <c r="U290" s="11" t="str" cm="1">
        <f t="array" ref="U290">IF(ISBLANK(C290),"",IFERROR(INDEX(ListeSeries!$F$2:$F$1045, MATCH(1, (DatasScan!G290=ListeSeries!$B$2:$B$1045) * (DatasScan!H290&gt;=ListeSeries!$D$2:$D$1045) * (DatasScan!H290&lt;=ListeSeries!$E$2:$E$1045), 0)), "no match"))</f>
        <v>2957-2986</v>
      </c>
    </row>
    <row r="291" spans="1:21" x14ac:dyDescent="0.25">
      <c r="A291" s="6" t="str">
        <f t="shared" si="47"/>
        <v>3</v>
      </c>
      <c r="B291" s="8" t="s">
        <v>1018</v>
      </c>
      <c r="C291" s="206" t="s">
        <v>3381</v>
      </c>
      <c r="E291" s="11">
        <v>6</v>
      </c>
      <c r="F291" s="7" t="str">
        <f t="shared" si="48"/>
        <v>851620250901E 7</v>
      </c>
      <c r="G291" s="21" t="str">
        <f>IF(ISBLANK(C291),"",_xlfn.XLOOKUP(_xlfn.XLOOKUP(VALUE(LEFT(C291,4)),Souches!$B$2:$B$15000,Souches!$E$2:$E$15000),Varietes!$B$2:$B$500,Varietes!$C$2:$C$500))</f>
        <v>MDJU</v>
      </c>
      <c r="H291" s="19">
        <f>IF(ISBLANK(C291),"",_xlfn.XLOOKUP(VALUE(LEFT(C291,4)),Souches!$B$2:$B$15000,Souches!$D$2:$D$15000))</f>
        <v>3514</v>
      </c>
      <c r="I291" s="10">
        <f t="shared" si="42"/>
        <v>45901</v>
      </c>
      <c r="J291" s="19">
        <f>IF(I291="","",INT(('ObjProd (2)'!$C$25-I291)/7 * (ABS('ObjProd (2)'!$C$25-I291)&gt;=7)))</f>
        <v>2</v>
      </c>
      <c r="K291" s="10" t="str">
        <f>IF(I291="","",
IF(AND(DATEDIF(I291,'ObjProd (2)'!$C$25,"y")=0,DATEDIF(I291,'ObjProd (2)'!$C$25,"ym")=0,
   INT(('ObjProd (2)'!$C$25-EDATE(I291,DATEDIF(I291,'ObjProd (2)'!$C$25,"y")*12+DATEDIF(I291,'ObjProd (2)'!$C$25,"ym")))/7)=0),
   "&lt; 1 sem.",
   IF(DATEDIF(I291,'ObjProd (2)'!$C$25,"y")&gt;0,DATEDIF(I291,'ObjProd (2)'!$C$25,"y") &amp; " " &amp; IF(DATEDIF(I291,'ObjProd (2)'!$C$25,"y")=1,"an ","ans "),"") &amp;
   IF(DATEDIF(I291,'ObjProd (2)'!$C$25,"ym")&gt;0,DATEDIF(I291,'ObjProd (2)'!$C$25,"ym") &amp; " mois ", "") &amp;
   IF(INT(('ObjProd (2)'!$C$25-EDATE(I291,DATEDIF(I291,'ObjProd (2)'!$C$25,"y")*12+DATEDIF(I291,'ObjProd (2)'!$C$25,"ym")))/7)&gt;0,
      INT(('ObjProd (2)'!$C$25-EDATE(I291,DATEDIF(I291,'ObjProd (2)'!$C$25,"y")*12+DATEDIF(I291,'ObjProd (2)'!$C$25,"ym")))/7) &amp; " sem.",
      "")
)
)</f>
        <v>2 sem.</v>
      </c>
      <c r="L291" s="11" t="str">
        <f t="shared" si="43"/>
        <v xml:space="preserve">E 7 </v>
      </c>
      <c r="M291" s="9">
        <f t="shared" si="44"/>
        <v>6</v>
      </c>
      <c r="N291" s="9" t="str" cm="1">
        <f t="array" aca="1" ref="N291" ca="1">LEFT(L291, IF(ISNUMBER(SUBSTITUTE(_xludf.MID(L291, 2, 1), ".", ",")), 1, 2))</f>
        <v xml:space="preserve">E </v>
      </c>
      <c r="O291" s="19">
        <f t="shared" ca="1" si="45"/>
        <v>7</v>
      </c>
      <c r="P291" s="9" t="str">
        <f t="shared" ca="1" si="49"/>
        <v>E</v>
      </c>
      <c r="Q291" s="9" t="str">
        <f t="shared" ca="1" si="50"/>
        <v>7+</v>
      </c>
      <c r="R291" s="9" t="str">
        <f t="shared" ca="1" si="46"/>
        <v>E7+</v>
      </c>
      <c r="S291" t="str" cm="1">
        <f t="array" ref="S291">IF(ISBLANK(C291),"",IFERROR(INDEX(ListeSeries!$A$2:$A$1045, MATCH(1, (DatasScan!G291=ListeSeries!$B$2:$B$1045) * (DatasScan!H291&gt;=ListeSeries!$D$2:$D$1045) * (DatasScan!H291&lt;=ListeSeries!$E$2:$E$1045), 0)), "no match"))</f>
        <v>MEDJOOL</v>
      </c>
      <c r="T291" s="7" t="str" cm="1">
        <f t="array" ref="T291">IF(ISBLANK(C291),"",IFERROR(INDEX(ListeSeries!$C$2:$C$1045, MATCH(1, (DatasScan!G291=ListeSeries!$B$2:$B$1045) * (DatasScan!H291&gt;=ListeSeries!$D$2:$D$1045) * (DatasScan!H291&lt;=ListeSeries!$E$2:$E$1045), 0)), "no match"))</f>
        <v>MEDJOOL 107</v>
      </c>
      <c r="U291" s="11" t="str" cm="1">
        <f t="array" ref="U291">IF(ISBLANK(C291),"",IFERROR(INDEX(ListeSeries!$F$2:$F$1045, MATCH(1, (DatasScan!G291=ListeSeries!$B$2:$B$1045) * (DatasScan!H291&gt;=ListeSeries!$D$2:$D$1045) * (DatasScan!H291&lt;=ListeSeries!$E$2:$E$1045), 0)), "no match"))</f>
        <v>3501-3520</v>
      </c>
    </row>
    <row r="292" spans="1:21" x14ac:dyDescent="0.25">
      <c r="A292" s="6" t="str">
        <f t="shared" si="47"/>
        <v>3</v>
      </c>
      <c r="B292" s="272" t="s">
        <v>1018</v>
      </c>
      <c r="C292" s="206" t="s">
        <v>3382</v>
      </c>
      <c r="E292" s="11">
        <v>5</v>
      </c>
      <c r="F292" s="7" t="str">
        <f t="shared" si="48"/>
        <v>851620250901E 7</v>
      </c>
      <c r="G292" s="21" t="str">
        <f>IF(ISBLANK(C292),"",_xlfn.XLOOKUP(_xlfn.XLOOKUP(VALUE(LEFT(C292,4)),Souches!$B$2:$B$15000,Souches!$E$2:$E$15000),Varietes!$B$2:$B$500,Varietes!$C$2:$C$500))</f>
        <v>MDJU</v>
      </c>
      <c r="H292" s="19">
        <f>IF(ISBLANK(C292),"",_xlfn.XLOOKUP(VALUE(LEFT(C292,4)),Souches!$B$2:$B$15000,Souches!$D$2:$D$15000))</f>
        <v>3514</v>
      </c>
      <c r="I292" s="10">
        <f t="shared" si="42"/>
        <v>45901</v>
      </c>
      <c r="J292" s="19">
        <f>IF(I292="","",INT(('ObjProd (2)'!$C$25-I292)/7 * (ABS('ObjProd (2)'!$C$25-I292)&gt;=7)))</f>
        <v>2</v>
      </c>
      <c r="K292" s="10" t="str">
        <f>IF(I292="","",
IF(AND(DATEDIF(I292,'ObjProd (2)'!$C$25,"y")=0,DATEDIF(I292,'ObjProd (2)'!$C$25,"ym")=0,
   INT(('ObjProd (2)'!$C$25-EDATE(I292,DATEDIF(I292,'ObjProd (2)'!$C$25,"y")*12+DATEDIF(I292,'ObjProd (2)'!$C$25,"ym")))/7)=0),
   "&lt; 1 sem.",
   IF(DATEDIF(I292,'ObjProd (2)'!$C$25,"y")&gt;0,DATEDIF(I292,'ObjProd (2)'!$C$25,"y") &amp; " " &amp; IF(DATEDIF(I292,'ObjProd (2)'!$C$25,"y")=1,"an ","ans "),"") &amp;
   IF(DATEDIF(I292,'ObjProd (2)'!$C$25,"ym")&gt;0,DATEDIF(I292,'ObjProd (2)'!$C$25,"ym") &amp; " mois ", "") &amp;
   IF(INT(('ObjProd (2)'!$C$25-EDATE(I292,DATEDIF(I292,'ObjProd (2)'!$C$25,"y")*12+DATEDIF(I292,'ObjProd (2)'!$C$25,"ym")))/7)&gt;0,
      INT(('ObjProd (2)'!$C$25-EDATE(I292,DATEDIF(I292,'ObjProd (2)'!$C$25,"y")*12+DATEDIF(I292,'ObjProd (2)'!$C$25,"ym")))/7) &amp; " sem.",
      "")
)
)</f>
        <v>2 sem.</v>
      </c>
      <c r="L292" s="11" t="str">
        <f t="shared" si="43"/>
        <v xml:space="preserve">E 7 </v>
      </c>
      <c r="M292" s="9">
        <f t="shared" si="44"/>
        <v>5</v>
      </c>
      <c r="N292" s="9" t="str" cm="1">
        <f t="array" aca="1" ref="N292" ca="1">LEFT(L292, IF(ISNUMBER(SUBSTITUTE(_xludf.MID(L292, 2, 1), ".", ",")), 1, 2))</f>
        <v xml:space="preserve">E </v>
      </c>
      <c r="O292" s="19">
        <f t="shared" ca="1" si="45"/>
        <v>7</v>
      </c>
      <c r="P292" s="9" t="str">
        <f t="shared" ca="1" si="49"/>
        <v>E</v>
      </c>
      <c r="Q292" s="9" t="str">
        <f t="shared" ca="1" si="50"/>
        <v>7+</v>
      </c>
      <c r="R292" s="9" t="str">
        <f t="shared" ca="1" si="46"/>
        <v>E7+</v>
      </c>
      <c r="S292" t="str" cm="1">
        <f t="array" ref="S292">IF(ISBLANK(C292),"",IFERROR(INDEX(ListeSeries!$A$2:$A$1045, MATCH(1, (DatasScan!G292=ListeSeries!$B$2:$B$1045) * (DatasScan!H292&gt;=ListeSeries!$D$2:$D$1045) * (DatasScan!H292&lt;=ListeSeries!$E$2:$E$1045), 0)), "no match"))</f>
        <v>MEDJOOL</v>
      </c>
      <c r="T292" s="7" t="str" cm="1">
        <f t="array" ref="T292">IF(ISBLANK(C292),"",IFERROR(INDEX(ListeSeries!$C$2:$C$1045, MATCH(1, (DatasScan!G292=ListeSeries!$B$2:$B$1045) * (DatasScan!H292&gt;=ListeSeries!$D$2:$D$1045) * (DatasScan!H292&lt;=ListeSeries!$E$2:$E$1045), 0)), "no match"))</f>
        <v>MEDJOOL 107</v>
      </c>
      <c r="U292" s="11" t="str" cm="1">
        <f t="array" ref="U292">IF(ISBLANK(C292),"",IFERROR(INDEX(ListeSeries!$F$2:$F$1045, MATCH(1, (DatasScan!G292=ListeSeries!$B$2:$B$1045) * (DatasScan!H292&gt;=ListeSeries!$D$2:$D$1045) * (DatasScan!H292&lt;=ListeSeries!$E$2:$E$1045), 0)), "no match"))</f>
        <v>3501-3520</v>
      </c>
    </row>
    <row r="293" spans="1:21" x14ac:dyDescent="0.25">
      <c r="A293" s="6" t="str">
        <f t="shared" si="47"/>
        <v>3</v>
      </c>
      <c r="B293" s="272" t="s">
        <v>1018</v>
      </c>
      <c r="C293" s="206" t="s">
        <v>3383</v>
      </c>
      <c r="E293" s="11">
        <v>7</v>
      </c>
      <c r="F293" s="7" t="str">
        <f t="shared" si="48"/>
        <v>851620250901E 6</v>
      </c>
      <c r="G293" s="21" t="str">
        <f>IF(ISBLANK(C293),"",_xlfn.XLOOKUP(_xlfn.XLOOKUP(VALUE(LEFT(C293,4)),Souches!$B$2:$B$15000,Souches!$E$2:$E$15000),Varietes!$B$2:$B$500,Varietes!$C$2:$C$500))</f>
        <v>MDJU</v>
      </c>
      <c r="H293" s="19">
        <f>IF(ISBLANK(C293),"",_xlfn.XLOOKUP(VALUE(LEFT(C293,4)),Souches!$B$2:$B$15000,Souches!$D$2:$D$15000))</f>
        <v>3514</v>
      </c>
      <c r="I293" s="10">
        <f t="shared" si="42"/>
        <v>45901</v>
      </c>
      <c r="J293" s="19">
        <f>IF(I293="","",INT(('ObjProd (2)'!$C$25-I293)/7 * (ABS('ObjProd (2)'!$C$25-I293)&gt;=7)))</f>
        <v>2</v>
      </c>
      <c r="K293" s="10" t="str">
        <f>IF(I293="","",
IF(AND(DATEDIF(I293,'ObjProd (2)'!$C$25,"y")=0,DATEDIF(I293,'ObjProd (2)'!$C$25,"ym")=0,
   INT(('ObjProd (2)'!$C$25-EDATE(I293,DATEDIF(I293,'ObjProd (2)'!$C$25,"y")*12+DATEDIF(I293,'ObjProd (2)'!$C$25,"ym")))/7)=0),
   "&lt; 1 sem.",
   IF(DATEDIF(I293,'ObjProd (2)'!$C$25,"y")&gt;0,DATEDIF(I293,'ObjProd (2)'!$C$25,"y") &amp; " " &amp; IF(DATEDIF(I293,'ObjProd (2)'!$C$25,"y")=1,"an ","ans "),"") &amp;
   IF(DATEDIF(I293,'ObjProd (2)'!$C$25,"ym")&gt;0,DATEDIF(I293,'ObjProd (2)'!$C$25,"ym") &amp; " mois ", "") &amp;
   IF(INT(('ObjProd (2)'!$C$25-EDATE(I293,DATEDIF(I293,'ObjProd (2)'!$C$25,"y")*12+DATEDIF(I293,'ObjProd (2)'!$C$25,"ym")))/7)&gt;0,
      INT(('ObjProd (2)'!$C$25-EDATE(I293,DATEDIF(I293,'ObjProd (2)'!$C$25,"y")*12+DATEDIF(I293,'ObjProd (2)'!$C$25,"ym")))/7) &amp; " sem.",
      "")
)
)</f>
        <v>2 sem.</v>
      </c>
      <c r="L293" s="11" t="str">
        <f t="shared" si="43"/>
        <v xml:space="preserve">E 6 </v>
      </c>
      <c r="M293" s="9">
        <f t="shared" si="44"/>
        <v>7</v>
      </c>
      <c r="N293" s="9" t="str" cm="1">
        <f t="array" aca="1" ref="N293" ca="1">LEFT(L293, IF(ISNUMBER(SUBSTITUTE(_xludf.MID(L293, 2, 1), ".", ",")), 1, 2))</f>
        <v xml:space="preserve">E </v>
      </c>
      <c r="O293" s="19">
        <f t="shared" ca="1" si="45"/>
        <v>6</v>
      </c>
      <c r="P293" s="9" t="str">
        <f t="shared" ca="1" si="49"/>
        <v>E</v>
      </c>
      <c r="Q293" s="9">
        <f t="shared" ca="1" si="50"/>
        <v>6</v>
      </c>
      <c r="R293" s="9" t="str">
        <f t="shared" ca="1" si="46"/>
        <v>E6</v>
      </c>
      <c r="S293" t="str" cm="1">
        <f t="array" ref="S293">IF(ISBLANK(C293),"",IFERROR(INDEX(ListeSeries!$A$2:$A$1045, MATCH(1, (DatasScan!G293=ListeSeries!$B$2:$B$1045) * (DatasScan!H293&gt;=ListeSeries!$D$2:$D$1045) * (DatasScan!H293&lt;=ListeSeries!$E$2:$E$1045), 0)), "no match"))</f>
        <v>MEDJOOL</v>
      </c>
      <c r="T293" s="7" t="str" cm="1">
        <f t="array" ref="T293">IF(ISBLANK(C293),"",IFERROR(INDEX(ListeSeries!$C$2:$C$1045, MATCH(1, (DatasScan!G293=ListeSeries!$B$2:$B$1045) * (DatasScan!H293&gt;=ListeSeries!$D$2:$D$1045) * (DatasScan!H293&lt;=ListeSeries!$E$2:$E$1045), 0)), "no match"))</f>
        <v>MEDJOOL 107</v>
      </c>
      <c r="U293" s="11" t="str" cm="1">
        <f t="array" ref="U293">IF(ISBLANK(C293),"",IFERROR(INDEX(ListeSeries!$F$2:$F$1045, MATCH(1, (DatasScan!G293=ListeSeries!$B$2:$B$1045) * (DatasScan!H293&gt;=ListeSeries!$D$2:$D$1045) * (DatasScan!H293&lt;=ListeSeries!$E$2:$E$1045), 0)), "no match"))</f>
        <v>3501-3520</v>
      </c>
    </row>
    <row r="294" spans="1:21" x14ac:dyDescent="0.25">
      <c r="A294" s="6" t="str">
        <f t="shared" si="47"/>
        <v>3</v>
      </c>
      <c r="B294" s="272" t="s">
        <v>1018</v>
      </c>
      <c r="C294" s="206" t="s">
        <v>3384</v>
      </c>
      <c r="E294" s="11">
        <v>7</v>
      </c>
      <c r="F294" s="7" t="str">
        <f t="shared" si="48"/>
        <v>851620250901E 6</v>
      </c>
      <c r="G294" s="21" t="str">
        <f>IF(ISBLANK(C294),"",_xlfn.XLOOKUP(_xlfn.XLOOKUP(VALUE(LEFT(C294,4)),Souches!$B$2:$B$15000,Souches!$E$2:$E$15000),Varietes!$B$2:$B$500,Varietes!$C$2:$C$500))</f>
        <v>MDJU</v>
      </c>
      <c r="H294" s="19">
        <f>IF(ISBLANK(C294),"",_xlfn.XLOOKUP(VALUE(LEFT(C294,4)),Souches!$B$2:$B$15000,Souches!$D$2:$D$15000))</f>
        <v>3514</v>
      </c>
      <c r="I294" s="10">
        <f t="shared" si="42"/>
        <v>45901</v>
      </c>
      <c r="J294" s="19">
        <f>IF(I294="","",INT(('ObjProd (2)'!$C$25-I294)/7 * (ABS('ObjProd (2)'!$C$25-I294)&gt;=7)))</f>
        <v>2</v>
      </c>
      <c r="K294" s="10" t="str">
        <f>IF(I294="","",
IF(AND(DATEDIF(I294,'ObjProd (2)'!$C$25,"y")=0,DATEDIF(I294,'ObjProd (2)'!$C$25,"ym")=0,
   INT(('ObjProd (2)'!$C$25-EDATE(I294,DATEDIF(I294,'ObjProd (2)'!$C$25,"y")*12+DATEDIF(I294,'ObjProd (2)'!$C$25,"ym")))/7)=0),
   "&lt; 1 sem.",
   IF(DATEDIF(I294,'ObjProd (2)'!$C$25,"y")&gt;0,DATEDIF(I294,'ObjProd (2)'!$C$25,"y") &amp; " " &amp; IF(DATEDIF(I294,'ObjProd (2)'!$C$25,"y")=1,"an ","ans "),"") &amp;
   IF(DATEDIF(I294,'ObjProd (2)'!$C$25,"ym")&gt;0,DATEDIF(I294,'ObjProd (2)'!$C$25,"ym") &amp; " mois ", "") &amp;
   IF(INT(('ObjProd (2)'!$C$25-EDATE(I294,DATEDIF(I294,'ObjProd (2)'!$C$25,"y")*12+DATEDIF(I294,'ObjProd (2)'!$C$25,"ym")))/7)&gt;0,
      INT(('ObjProd (2)'!$C$25-EDATE(I294,DATEDIF(I294,'ObjProd (2)'!$C$25,"y")*12+DATEDIF(I294,'ObjProd (2)'!$C$25,"ym")))/7) &amp; " sem.",
      "")
)
)</f>
        <v>2 sem.</v>
      </c>
      <c r="L294" s="11" t="str">
        <f t="shared" si="43"/>
        <v xml:space="preserve">E 6 </v>
      </c>
      <c r="M294" s="9">
        <f t="shared" si="44"/>
        <v>7</v>
      </c>
      <c r="N294" s="9" t="str" cm="1">
        <f t="array" aca="1" ref="N294" ca="1">LEFT(L294, IF(ISNUMBER(SUBSTITUTE(_xludf.MID(L294, 2, 1), ".", ",")), 1, 2))</f>
        <v xml:space="preserve">E </v>
      </c>
      <c r="O294" s="19">
        <f t="shared" ca="1" si="45"/>
        <v>6</v>
      </c>
      <c r="P294" s="9" t="str">
        <f t="shared" ca="1" si="49"/>
        <v>E</v>
      </c>
      <c r="Q294" s="9">
        <f t="shared" ca="1" si="50"/>
        <v>6</v>
      </c>
      <c r="R294" s="9" t="str">
        <f t="shared" ca="1" si="46"/>
        <v>E6</v>
      </c>
      <c r="S294" t="str" cm="1">
        <f t="array" ref="S294">IF(ISBLANK(C294),"",IFERROR(INDEX(ListeSeries!$A$2:$A$1045, MATCH(1, (DatasScan!G294=ListeSeries!$B$2:$B$1045) * (DatasScan!H294&gt;=ListeSeries!$D$2:$D$1045) * (DatasScan!H294&lt;=ListeSeries!$E$2:$E$1045), 0)), "no match"))</f>
        <v>MEDJOOL</v>
      </c>
      <c r="T294" s="7" t="str" cm="1">
        <f t="array" ref="T294">IF(ISBLANK(C294),"",IFERROR(INDEX(ListeSeries!$C$2:$C$1045, MATCH(1, (DatasScan!G294=ListeSeries!$B$2:$B$1045) * (DatasScan!H294&gt;=ListeSeries!$D$2:$D$1045) * (DatasScan!H294&lt;=ListeSeries!$E$2:$E$1045), 0)), "no match"))</f>
        <v>MEDJOOL 107</v>
      </c>
      <c r="U294" s="11" t="str" cm="1">
        <f t="array" ref="U294">IF(ISBLANK(C294),"",IFERROR(INDEX(ListeSeries!$F$2:$F$1045, MATCH(1, (DatasScan!G294=ListeSeries!$B$2:$B$1045) * (DatasScan!H294&gt;=ListeSeries!$D$2:$D$1045) * (DatasScan!H294&lt;=ListeSeries!$E$2:$E$1045), 0)), "no match"))</f>
        <v>3501-3520</v>
      </c>
    </row>
    <row r="295" spans="1:21" x14ac:dyDescent="0.25">
      <c r="A295" s="6" t="str">
        <f t="shared" si="47"/>
        <v>3</v>
      </c>
      <c r="B295" s="272" t="s">
        <v>1018</v>
      </c>
      <c r="C295" s="206" t="s">
        <v>3385</v>
      </c>
      <c r="D295" s="8">
        <v>2</v>
      </c>
      <c r="F295" s="7" t="str">
        <f t="shared" si="48"/>
        <v>851620250901E 4</v>
      </c>
      <c r="G295" s="21" t="str">
        <f>IF(ISBLANK(C295),"",_xlfn.XLOOKUP(_xlfn.XLOOKUP(VALUE(LEFT(C295,4)),Souches!$B$2:$B$15000,Souches!$E$2:$E$15000),Varietes!$B$2:$B$500,Varietes!$C$2:$C$500))</f>
        <v>MDJU</v>
      </c>
      <c r="H295" s="19">
        <f>IF(ISBLANK(C295),"",_xlfn.XLOOKUP(VALUE(LEFT(C295,4)),Souches!$B$2:$B$15000,Souches!$D$2:$D$15000))</f>
        <v>3514</v>
      </c>
      <c r="I295" s="10">
        <f t="shared" si="42"/>
        <v>45901</v>
      </c>
      <c r="J295" s="19">
        <f>IF(I295="","",INT(('ObjProd (2)'!$C$25-I295)/7 * (ABS('ObjProd (2)'!$C$25-I295)&gt;=7)))</f>
        <v>2</v>
      </c>
      <c r="K295" s="10" t="str">
        <f>IF(I295="","",
IF(AND(DATEDIF(I295,'ObjProd (2)'!$C$25,"y")=0,DATEDIF(I295,'ObjProd (2)'!$C$25,"ym")=0,
   INT(('ObjProd (2)'!$C$25-EDATE(I295,DATEDIF(I295,'ObjProd (2)'!$C$25,"y")*12+DATEDIF(I295,'ObjProd (2)'!$C$25,"ym")))/7)=0),
   "&lt; 1 sem.",
   IF(DATEDIF(I295,'ObjProd (2)'!$C$25,"y")&gt;0,DATEDIF(I295,'ObjProd (2)'!$C$25,"y") &amp; " " &amp; IF(DATEDIF(I295,'ObjProd (2)'!$C$25,"y")=1,"an ","ans "),"") &amp;
   IF(DATEDIF(I295,'ObjProd (2)'!$C$25,"ym")&gt;0,DATEDIF(I295,'ObjProd (2)'!$C$25,"ym") &amp; " mois ", "") &amp;
   IF(INT(('ObjProd (2)'!$C$25-EDATE(I295,DATEDIF(I295,'ObjProd (2)'!$C$25,"y")*12+DATEDIF(I295,'ObjProd (2)'!$C$25,"ym")))/7)&gt;0,
      INT(('ObjProd (2)'!$C$25-EDATE(I295,DATEDIF(I295,'ObjProd (2)'!$C$25,"y")*12+DATEDIF(I295,'ObjProd (2)'!$C$25,"ym")))/7) &amp; " sem.",
      "")
)
)</f>
        <v>2 sem.</v>
      </c>
      <c r="L295" s="11" t="str">
        <f t="shared" si="43"/>
        <v xml:space="preserve">E 4 </v>
      </c>
      <c r="M295" s="9">
        <f t="shared" si="44"/>
        <v>28</v>
      </c>
      <c r="N295" s="9" t="str" cm="1">
        <f t="array" aca="1" ref="N295" ca="1">LEFT(L295, IF(ISNUMBER(SUBSTITUTE(_xludf.MID(L295, 2, 1), ".", ",")), 1, 2))</f>
        <v xml:space="preserve">E </v>
      </c>
      <c r="O295" s="19">
        <f t="shared" ca="1" si="45"/>
        <v>4</v>
      </c>
      <c r="P295" s="9" t="str">
        <f t="shared" ca="1" si="49"/>
        <v>E</v>
      </c>
      <c r="Q295" s="9">
        <f t="shared" ca="1" si="50"/>
        <v>4</v>
      </c>
      <c r="R295" s="9" t="str">
        <f t="shared" ca="1" si="46"/>
        <v>E4</v>
      </c>
      <c r="S295" t="str" cm="1">
        <f t="array" ref="S295">IF(ISBLANK(C295),"",IFERROR(INDEX(ListeSeries!$A$2:$A$1045, MATCH(1, (DatasScan!G295=ListeSeries!$B$2:$B$1045) * (DatasScan!H295&gt;=ListeSeries!$D$2:$D$1045) * (DatasScan!H295&lt;=ListeSeries!$E$2:$E$1045), 0)), "no match"))</f>
        <v>MEDJOOL</v>
      </c>
      <c r="T295" s="7" t="str" cm="1">
        <f t="array" ref="T295">IF(ISBLANK(C295),"",IFERROR(INDEX(ListeSeries!$C$2:$C$1045, MATCH(1, (DatasScan!G295=ListeSeries!$B$2:$B$1045) * (DatasScan!H295&gt;=ListeSeries!$D$2:$D$1045) * (DatasScan!H295&lt;=ListeSeries!$E$2:$E$1045), 0)), "no match"))</f>
        <v>MEDJOOL 107</v>
      </c>
      <c r="U295" s="11" t="str" cm="1">
        <f t="array" ref="U295">IF(ISBLANK(C295),"",IFERROR(INDEX(ListeSeries!$F$2:$F$1045, MATCH(1, (DatasScan!G295=ListeSeries!$B$2:$B$1045) * (DatasScan!H295&gt;=ListeSeries!$D$2:$D$1045) * (DatasScan!H295&lt;=ListeSeries!$E$2:$E$1045), 0)), "no match"))</f>
        <v>3501-3520</v>
      </c>
    </row>
    <row r="296" spans="1:21" x14ac:dyDescent="0.25">
      <c r="A296" s="6" t="str">
        <f t="shared" si="47"/>
        <v>3</v>
      </c>
      <c r="B296" s="272" t="s">
        <v>1018</v>
      </c>
      <c r="C296" s="206" t="s">
        <v>3386</v>
      </c>
      <c r="D296" s="8">
        <v>2</v>
      </c>
      <c r="F296" s="7" t="str">
        <f t="shared" si="48"/>
        <v>851620250901E 4</v>
      </c>
      <c r="G296" s="21" t="str">
        <f>IF(ISBLANK(C296),"",_xlfn.XLOOKUP(_xlfn.XLOOKUP(VALUE(LEFT(C296,4)),Souches!$B$2:$B$15000,Souches!$E$2:$E$15000),Varietes!$B$2:$B$500,Varietes!$C$2:$C$500))</f>
        <v>MDJU</v>
      </c>
      <c r="H296" s="19">
        <f>IF(ISBLANK(C296),"",_xlfn.XLOOKUP(VALUE(LEFT(C296,4)),Souches!$B$2:$B$15000,Souches!$D$2:$D$15000))</f>
        <v>3514</v>
      </c>
      <c r="I296" s="10">
        <f t="shared" si="42"/>
        <v>45901</v>
      </c>
      <c r="J296" s="19">
        <f>IF(I296="","",INT(('ObjProd (2)'!$C$25-I296)/7 * (ABS('ObjProd (2)'!$C$25-I296)&gt;=7)))</f>
        <v>2</v>
      </c>
      <c r="K296" s="10" t="str">
        <f>IF(I296="","",
IF(AND(DATEDIF(I296,'ObjProd (2)'!$C$25,"y")=0,DATEDIF(I296,'ObjProd (2)'!$C$25,"ym")=0,
   INT(('ObjProd (2)'!$C$25-EDATE(I296,DATEDIF(I296,'ObjProd (2)'!$C$25,"y")*12+DATEDIF(I296,'ObjProd (2)'!$C$25,"ym")))/7)=0),
   "&lt; 1 sem.",
   IF(DATEDIF(I296,'ObjProd (2)'!$C$25,"y")&gt;0,DATEDIF(I296,'ObjProd (2)'!$C$25,"y") &amp; " " &amp; IF(DATEDIF(I296,'ObjProd (2)'!$C$25,"y")=1,"an ","ans "),"") &amp;
   IF(DATEDIF(I296,'ObjProd (2)'!$C$25,"ym")&gt;0,DATEDIF(I296,'ObjProd (2)'!$C$25,"ym") &amp; " mois ", "") &amp;
   IF(INT(('ObjProd (2)'!$C$25-EDATE(I296,DATEDIF(I296,'ObjProd (2)'!$C$25,"y")*12+DATEDIF(I296,'ObjProd (2)'!$C$25,"ym")))/7)&gt;0,
      INT(('ObjProd (2)'!$C$25-EDATE(I296,DATEDIF(I296,'ObjProd (2)'!$C$25,"y")*12+DATEDIF(I296,'ObjProd (2)'!$C$25,"ym")))/7) &amp; " sem.",
      "")
)
)</f>
        <v>2 sem.</v>
      </c>
      <c r="L296" s="11" t="str">
        <f t="shared" si="43"/>
        <v xml:space="preserve">E 4 </v>
      </c>
      <c r="M296" s="9">
        <f t="shared" si="44"/>
        <v>28</v>
      </c>
      <c r="N296" s="9" t="str" cm="1">
        <f t="array" aca="1" ref="N296" ca="1">LEFT(L296, IF(ISNUMBER(SUBSTITUTE(_xludf.MID(L296, 2, 1), ".", ",")), 1, 2))</f>
        <v xml:space="preserve">E </v>
      </c>
      <c r="O296" s="19">
        <f t="shared" ca="1" si="45"/>
        <v>4</v>
      </c>
      <c r="P296" s="9" t="str">
        <f t="shared" ca="1" si="49"/>
        <v>E</v>
      </c>
      <c r="Q296" s="9">
        <f t="shared" ca="1" si="50"/>
        <v>4</v>
      </c>
      <c r="R296" s="9" t="str">
        <f t="shared" ca="1" si="46"/>
        <v>E4</v>
      </c>
      <c r="S296" t="str" cm="1">
        <f t="array" ref="S296">IF(ISBLANK(C296),"",IFERROR(INDEX(ListeSeries!$A$2:$A$1045, MATCH(1, (DatasScan!G296=ListeSeries!$B$2:$B$1045) * (DatasScan!H296&gt;=ListeSeries!$D$2:$D$1045) * (DatasScan!H296&lt;=ListeSeries!$E$2:$E$1045), 0)), "no match"))</f>
        <v>MEDJOOL</v>
      </c>
      <c r="T296" s="7" t="str" cm="1">
        <f t="array" ref="T296">IF(ISBLANK(C296),"",IFERROR(INDEX(ListeSeries!$C$2:$C$1045, MATCH(1, (DatasScan!G296=ListeSeries!$B$2:$B$1045) * (DatasScan!H296&gt;=ListeSeries!$D$2:$D$1045) * (DatasScan!H296&lt;=ListeSeries!$E$2:$E$1045), 0)), "no match"))</f>
        <v>MEDJOOL 107</v>
      </c>
      <c r="U296" s="11" t="str" cm="1">
        <f t="array" ref="U296">IF(ISBLANK(C296),"",IFERROR(INDEX(ListeSeries!$F$2:$F$1045, MATCH(1, (DatasScan!G296=ListeSeries!$B$2:$B$1045) * (DatasScan!H296&gt;=ListeSeries!$D$2:$D$1045) * (DatasScan!H296&lt;=ListeSeries!$E$2:$E$1045), 0)), "no match"))</f>
        <v>3501-3520</v>
      </c>
    </row>
    <row r="297" spans="1:21" x14ac:dyDescent="0.25">
      <c r="A297" s="6" t="str">
        <f t="shared" si="47"/>
        <v>3</v>
      </c>
      <c r="B297" s="272" t="s">
        <v>1018</v>
      </c>
      <c r="C297" s="206" t="s">
        <v>3387</v>
      </c>
      <c r="D297" s="8">
        <v>2</v>
      </c>
      <c r="E297" s="11">
        <v>4</v>
      </c>
      <c r="F297" s="7" t="str">
        <f t="shared" si="48"/>
        <v>851620250902E 4</v>
      </c>
      <c r="G297" s="21" t="str">
        <f>IF(ISBLANK(C297),"",_xlfn.XLOOKUP(_xlfn.XLOOKUP(VALUE(LEFT(C297,4)),Souches!$B$2:$B$15000,Souches!$E$2:$E$15000),Varietes!$B$2:$B$500,Varietes!$C$2:$C$500))</f>
        <v>MDJU</v>
      </c>
      <c r="H297" s="19">
        <f>IF(ISBLANK(C297),"",_xlfn.XLOOKUP(VALUE(LEFT(C297,4)),Souches!$B$2:$B$15000,Souches!$D$2:$D$15000))</f>
        <v>3514</v>
      </c>
      <c r="I297" s="10">
        <f t="shared" si="42"/>
        <v>45902</v>
      </c>
      <c r="J297" s="19">
        <f>IF(I297="","",INT(('ObjProd (2)'!$C$25-I297)/7 * (ABS('ObjProd (2)'!$C$25-I297)&gt;=7)))</f>
        <v>2</v>
      </c>
      <c r="K297" s="10" t="str">
        <f>IF(I297="","",
IF(AND(DATEDIF(I297,'ObjProd (2)'!$C$25,"y")=0,DATEDIF(I297,'ObjProd (2)'!$C$25,"ym")=0,
   INT(('ObjProd (2)'!$C$25-EDATE(I297,DATEDIF(I297,'ObjProd (2)'!$C$25,"y")*12+DATEDIF(I297,'ObjProd (2)'!$C$25,"ym")))/7)=0),
   "&lt; 1 sem.",
   IF(DATEDIF(I297,'ObjProd (2)'!$C$25,"y")&gt;0,DATEDIF(I297,'ObjProd (2)'!$C$25,"y") &amp; " " &amp; IF(DATEDIF(I297,'ObjProd (2)'!$C$25,"y")=1,"an ","ans "),"") &amp;
   IF(DATEDIF(I297,'ObjProd (2)'!$C$25,"ym")&gt;0,DATEDIF(I297,'ObjProd (2)'!$C$25,"ym") &amp; " mois ", "") &amp;
   IF(INT(('ObjProd (2)'!$C$25-EDATE(I297,DATEDIF(I297,'ObjProd (2)'!$C$25,"y")*12+DATEDIF(I297,'ObjProd (2)'!$C$25,"ym")))/7)&gt;0,
      INT(('ObjProd (2)'!$C$25-EDATE(I297,DATEDIF(I297,'ObjProd (2)'!$C$25,"y")*12+DATEDIF(I297,'ObjProd (2)'!$C$25,"ym")))/7) &amp; " sem.",
      "")
)
)</f>
        <v>2 sem.</v>
      </c>
      <c r="L297" s="11" t="str">
        <f t="shared" si="43"/>
        <v xml:space="preserve">E 4 </v>
      </c>
      <c r="M297" s="9">
        <f t="shared" si="44"/>
        <v>32</v>
      </c>
      <c r="N297" s="9" t="str" cm="1">
        <f t="array" aca="1" ref="N297" ca="1">LEFT(L297, IF(ISNUMBER(SUBSTITUTE(_xludf.MID(L297, 2, 1), ".", ",")), 1, 2))</f>
        <v xml:space="preserve">E </v>
      </c>
      <c r="O297" s="19">
        <f t="shared" ca="1" si="45"/>
        <v>4</v>
      </c>
      <c r="P297" s="9" t="str">
        <f t="shared" ca="1" si="49"/>
        <v>E</v>
      </c>
      <c r="Q297" s="9">
        <f t="shared" ca="1" si="50"/>
        <v>4</v>
      </c>
      <c r="R297" s="9" t="str">
        <f t="shared" ca="1" si="46"/>
        <v>E4</v>
      </c>
      <c r="S297" t="str" cm="1">
        <f t="array" ref="S297">IF(ISBLANK(C297),"",IFERROR(INDEX(ListeSeries!$A$2:$A$1045, MATCH(1, (DatasScan!G297=ListeSeries!$B$2:$B$1045) * (DatasScan!H297&gt;=ListeSeries!$D$2:$D$1045) * (DatasScan!H297&lt;=ListeSeries!$E$2:$E$1045), 0)), "no match"))</f>
        <v>MEDJOOL</v>
      </c>
      <c r="T297" s="7" t="str" cm="1">
        <f t="array" ref="T297">IF(ISBLANK(C297),"",IFERROR(INDEX(ListeSeries!$C$2:$C$1045, MATCH(1, (DatasScan!G297=ListeSeries!$B$2:$B$1045) * (DatasScan!H297&gt;=ListeSeries!$D$2:$D$1045) * (DatasScan!H297&lt;=ListeSeries!$E$2:$E$1045), 0)), "no match"))</f>
        <v>MEDJOOL 107</v>
      </c>
      <c r="U297" s="11" t="str" cm="1">
        <f t="array" ref="U297">IF(ISBLANK(C297),"",IFERROR(INDEX(ListeSeries!$F$2:$F$1045, MATCH(1, (DatasScan!G297=ListeSeries!$B$2:$B$1045) * (DatasScan!H297&gt;=ListeSeries!$D$2:$D$1045) * (DatasScan!H297&lt;=ListeSeries!$E$2:$E$1045), 0)), "no match"))</f>
        <v>3501-3520</v>
      </c>
    </row>
    <row r="298" spans="1:21" x14ac:dyDescent="0.25">
      <c r="A298" s="6" t="str">
        <f t="shared" si="47"/>
        <v>3</v>
      </c>
      <c r="B298" s="272" t="s">
        <v>1018</v>
      </c>
      <c r="C298" s="206" t="s">
        <v>3388</v>
      </c>
      <c r="D298" s="8">
        <v>2</v>
      </c>
      <c r="E298" s="11">
        <v>3</v>
      </c>
      <c r="F298" s="7" t="str">
        <f t="shared" si="48"/>
        <v>851620250901E 4</v>
      </c>
      <c r="G298" s="21" t="str">
        <f>IF(ISBLANK(C298),"",_xlfn.XLOOKUP(_xlfn.XLOOKUP(VALUE(LEFT(C298,4)),Souches!$B$2:$B$15000,Souches!$E$2:$E$15000),Varietes!$B$2:$B$500,Varietes!$C$2:$C$500))</f>
        <v>MDJU</v>
      </c>
      <c r="H298" s="19">
        <f>IF(ISBLANK(C298),"",_xlfn.XLOOKUP(VALUE(LEFT(C298,4)),Souches!$B$2:$B$15000,Souches!$D$2:$D$15000))</f>
        <v>3514</v>
      </c>
      <c r="I298" s="10">
        <f t="shared" si="42"/>
        <v>45901</v>
      </c>
      <c r="J298" s="19">
        <f>IF(I298="","",INT(('ObjProd (2)'!$C$25-I298)/7 * (ABS('ObjProd (2)'!$C$25-I298)&gt;=7)))</f>
        <v>2</v>
      </c>
      <c r="K298" s="10" t="str">
        <f>IF(I298="","",
IF(AND(DATEDIF(I298,'ObjProd (2)'!$C$25,"y")=0,DATEDIF(I298,'ObjProd (2)'!$C$25,"ym")=0,
   INT(('ObjProd (2)'!$C$25-EDATE(I298,DATEDIF(I298,'ObjProd (2)'!$C$25,"y")*12+DATEDIF(I298,'ObjProd (2)'!$C$25,"ym")))/7)=0),
   "&lt; 1 sem.",
   IF(DATEDIF(I298,'ObjProd (2)'!$C$25,"y")&gt;0,DATEDIF(I298,'ObjProd (2)'!$C$25,"y") &amp; " " &amp; IF(DATEDIF(I298,'ObjProd (2)'!$C$25,"y")=1,"an ","ans "),"") &amp;
   IF(DATEDIF(I298,'ObjProd (2)'!$C$25,"ym")&gt;0,DATEDIF(I298,'ObjProd (2)'!$C$25,"ym") &amp; " mois ", "") &amp;
   IF(INT(('ObjProd (2)'!$C$25-EDATE(I298,DATEDIF(I298,'ObjProd (2)'!$C$25,"y")*12+DATEDIF(I298,'ObjProd (2)'!$C$25,"ym")))/7)&gt;0,
      INT(('ObjProd (2)'!$C$25-EDATE(I298,DATEDIF(I298,'ObjProd (2)'!$C$25,"y")*12+DATEDIF(I298,'ObjProd (2)'!$C$25,"ym")))/7) &amp; " sem.",
      "")
)
)</f>
        <v>2 sem.</v>
      </c>
      <c r="L298" s="11" t="str">
        <f t="shared" si="43"/>
        <v xml:space="preserve">E 4 </v>
      </c>
      <c r="M298" s="9">
        <f t="shared" si="44"/>
        <v>31</v>
      </c>
      <c r="N298" s="9" t="str" cm="1">
        <f t="array" aca="1" ref="N298" ca="1">LEFT(L298, IF(ISNUMBER(SUBSTITUTE(_xludf.MID(L298, 2, 1), ".", ",")), 1, 2))</f>
        <v xml:space="preserve">E </v>
      </c>
      <c r="O298" s="19">
        <f t="shared" ca="1" si="45"/>
        <v>4</v>
      </c>
      <c r="P298" s="9" t="str">
        <f t="shared" ca="1" si="49"/>
        <v>E</v>
      </c>
      <c r="Q298" s="9">
        <f t="shared" ca="1" si="50"/>
        <v>4</v>
      </c>
      <c r="R298" s="9" t="str">
        <f t="shared" ca="1" si="46"/>
        <v>E4</v>
      </c>
      <c r="S298" t="str" cm="1">
        <f t="array" ref="S298">IF(ISBLANK(C298),"",IFERROR(INDEX(ListeSeries!$A$2:$A$1045, MATCH(1, (DatasScan!G298=ListeSeries!$B$2:$B$1045) * (DatasScan!H298&gt;=ListeSeries!$D$2:$D$1045) * (DatasScan!H298&lt;=ListeSeries!$E$2:$E$1045), 0)), "no match"))</f>
        <v>MEDJOOL</v>
      </c>
      <c r="T298" s="7" t="str" cm="1">
        <f t="array" ref="T298">IF(ISBLANK(C298),"",IFERROR(INDEX(ListeSeries!$C$2:$C$1045, MATCH(1, (DatasScan!G298=ListeSeries!$B$2:$B$1045) * (DatasScan!H298&gt;=ListeSeries!$D$2:$D$1045) * (DatasScan!H298&lt;=ListeSeries!$E$2:$E$1045), 0)), "no match"))</f>
        <v>MEDJOOL 107</v>
      </c>
      <c r="U298" s="11" t="str" cm="1">
        <f t="array" ref="U298">IF(ISBLANK(C298),"",IFERROR(INDEX(ListeSeries!$F$2:$F$1045, MATCH(1, (DatasScan!G298=ListeSeries!$B$2:$B$1045) * (DatasScan!H298&gt;=ListeSeries!$D$2:$D$1045) * (DatasScan!H298&lt;=ListeSeries!$E$2:$E$1045), 0)), "no match"))</f>
        <v>3501-3520</v>
      </c>
    </row>
    <row r="299" spans="1:21" x14ac:dyDescent="0.25">
      <c r="A299" s="6" t="str">
        <f t="shared" si="47"/>
        <v>3</v>
      </c>
      <c r="B299" s="272" t="s">
        <v>1018</v>
      </c>
      <c r="C299" s="206" t="s">
        <v>3389</v>
      </c>
      <c r="E299" s="11">
        <v>3</v>
      </c>
      <c r="F299" s="7" t="str">
        <f t="shared" si="48"/>
        <v>851220250901E 8</v>
      </c>
      <c r="G299" s="21" t="str">
        <f>IF(ISBLANK(C299),"",_xlfn.XLOOKUP(_xlfn.XLOOKUP(VALUE(LEFT(C299,4)),Souches!$B$2:$B$15000,Souches!$E$2:$E$15000),Varietes!$B$2:$B$500,Varietes!$C$2:$C$500))</f>
        <v>MDJU</v>
      </c>
      <c r="H299" s="19">
        <f>IF(ISBLANK(C299),"",_xlfn.XLOOKUP(VALUE(LEFT(C299,4)),Souches!$B$2:$B$15000,Souches!$D$2:$D$15000))</f>
        <v>3508</v>
      </c>
      <c r="I299" s="10">
        <f t="shared" si="42"/>
        <v>45901</v>
      </c>
      <c r="J299" s="19">
        <f>IF(I299="","",INT(('ObjProd (2)'!$C$25-I299)/7 * (ABS('ObjProd (2)'!$C$25-I299)&gt;=7)))</f>
        <v>2</v>
      </c>
      <c r="K299" s="10" t="str">
        <f>IF(I299="","",
IF(AND(DATEDIF(I299,'ObjProd (2)'!$C$25,"y")=0,DATEDIF(I299,'ObjProd (2)'!$C$25,"ym")=0,
   INT(('ObjProd (2)'!$C$25-EDATE(I299,DATEDIF(I299,'ObjProd (2)'!$C$25,"y")*12+DATEDIF(I299,'ObjProd (2)'!$C$25,"ym")))/7)=0),
   "&lt; 1 sem.",
   IF(DATEDIF(I299,'ObjProd (2)'!$C$25,"y")&gt;0,DATEDIF(I299,'ObjProd (2)'!$C$25,"y") &amp; " " &amp; IF(DATEDIF(I299,'ObjProd (2)'!$C$25,"y")=1,"an ","ans "),"") &amp;
   IF(DATEDIF(I299,'ObjProd (2)'!$C$25,"ym")&gt;0,DATEDIF(I299,'ObjProd (2)'!$C$25,"ym") &amp; " mois ", "") &amp;
   IF(INT(('ObjProd (2)'!$C$25-EDATE(I299,DATEDIF(I299,'ObjProd (2)'!$C$25,"y")*12+DATEDIF(I299,'ObjProd (2)'!$C$25,"ym")))/7)&gt;0,
      INT(('ObjProd (2)'!$C$25-EDATE(I299,DATEDIF(I299,'ObjProd (2)'!$C$25,"y")*12+DATEDIF(I299,'ObjProd (2)'!$C$25,"ym")))/7) &amp; " sem.",
      "")
)
)</f>
        <v>2 sem.</v>
      </c>
      <c r="L299" s="11" t="str">
        <f t="shared" si="43"/>
        <v xml:space="preserve">E 8 </v>
      </c>
      <c r="M299" s="9">
        <f t="shared" si="44"/>
        <v>3</v>
      </c>
      <c r="N299" s="9" t="str" cm="1">
        <f t="array" aca="1" ref="N299" ca="1">LEFT(L299, IF(ISNUMBER(SUBSTITUTE(_xludf.MID(L299, 2, 1), ".", ",")), 1, 2))</f>
        <v xml:space="preserve">E </v>
      </c>
      <c r="O299" s="19">
        <f t="shared" ca="1" si="45"/>
        <v>8</v>
      </c>
      <c r="P299" s="9" t="str">
        <f t="shared" ca="1" si="49"/>
        <v>E</v>
      </c>
      <c r="Q299" s="9" t="str">
        <f t="shared" ca="1" si="50"/>
        <v>7+</v>
      </c>
      <c r="R299" s="9" t="str">
        <f t="shared" ca="1" si="46"/>
        <v>E7+</v>
      </c>
      <c r="S299" t="str" cm="1">
        <f t="array" ref="S299">IF(ISBLANK(C299),"",IFERROR(INDEX(ListeSeries!$A$2:$A$1045, MATCH(1, (DatasScan!G299=ListeSeries!$B$2:$B$1045) * (DatasScan!H299&gt;=ListeSeries!$D$2:$D$1045) * (DatasScan!H299&lt;=ListeSeries!$E$2:$E$1045), 0)), "no match"))</f>
        <v>MEDJOOL</v>
      </c>
      <c r="T299" s="7" t="str" cm="1">
        <f t="array" ref="T299">IF(ISBLANK(C299),"",IFERROR(INDEX(ListeSeries!$C$2:$C$1045, MATCH(1, (DatasScan!G299=ListeSeries!$B$2:$B$1045) * (DatasScan!H299&gt;=ListeSeries!$D$2:$D$1045) * (DatasScan!H299&lt;=ListeSeries!$E$2:$E$1045), 0)), "no match"))</f>
        <v>MEDJOOL 107</v>
      </c>
      <c r="U299" s="11" t="str" cm="1">
        <f t="array" ref="U299">IF(ISBLANK(C299),"",IFERROR(INDEX(ListeSeries!$F$2:$F$1045, MATCH(1, (DatasScan!G299=ListeSeries!$B$2:$B$1045) * (DatasScan!H299&gt;=ListeSeries!$D$2:$D$1045) * (DatasScan!H299&lt;=ListeSeries!$E$2:$E$1045), 0)), "no match"))</f>
        <v>3501-3520</v>
      </c>
    </row>
    <row r="300" spans="1:21" x14ac:dyDescent="0.25">
      <c r="A300" s="6" t="str">
        <f t="shared" si="47"/>
        <v>3</v>
      </c>
      <c r="B300" s="272" t="s">
        <v>1018</v>
      </c>
      <c r="C300" s="206" t="s">
        <v>3390</v>
      </c>
      <c r="E300" s="11">
        <v>7</v>
      </c>
      <c r="F300" s="7" t="str">
        <f t="shared" si="48"/>
        <v>851220250901E 8</v>
      </c>
      <c r="G300" s="21" t="str">
        <f>IF(ISBLANK(C300),"",_xlfn.XLOOKUP(_xlfn.XLOOKUP(VALUE(LEFT(C300,4)),Souches!$B$2:$B$15000,Souches!$E$2:$E$15000),Varietes!$B$2:$B$500,Varietes!$C$2:$C$500))</f>
        <v>MDJU</v>
      </c>
      <c r="H300" s="19">
        <f>IF(ISBLANK(C300),"",_xlfn.XLOOKUP(VALUE(LEFT(C300,4)),Souches!$B$2:$B$15000,Souches!$D$2:$D$15000))</f>
        <v>3508</v>
      </c>
      <c r="I300" s="10">
        <f t="shared" si="42"/>
        <v>45901</v>
      </c>
      <c r="J300" s="19">
        <f>IF(I300="","",INT(('ObjProd (2)'!$C$25-I300)/7 * (ABS('ObjProd (2)'!$C$25-I300)&gt;=7)))</f>
        <v>2</v>
      </c>
      <c r="K300" s="10" t="str">
        <f>IF(I300="","",
IF(AND(DATEDIF(I300,'ObjProd (2)'!$C$25,"y")=0,DATEDIF(I300,'ObjProd (2)'!$C$25,"ym")=0,
   INT(('ObjProd (2)'!$C$25-EDATE(I300,DATEDIF(I300,'ObjProd (2)'!$C$25,"y")*12+DATEDIF(I300,'ObjProd (2)'!$C$25,"ym")))/7)=0),
   "&lt; 1 sem.",
   IF(DATEDIF(I300,'ObjProd (2)'!$C$25,"y")&gt;0,DATEDIF(I300,'ObjProd (2)'!$C$25,"y") &amp; " " &amp; IF(DATEDIF(I300,'ObjProd (2)'!$C$25,"y")=1,"an ","ans "),"") &amp;
   IF(DATEDIF(I300,'ObjProd (2)'!$C$25,"ym")&gt;0,DATEDIF(I300,'ObjProd (2)'!$C$25,"ym") &amp; " mois ", "") &amp;
   IF(INT(('ObjProd (2)'!$C$25-EDATE(I300,DATEDIF(I300,'ObjProd (2)'!$C$25,"y")*12+DATEDIF(I300,'ObjProd (2)'!$C$25,"ym")))/7)&gt;0,
      INT(('ObjProd (2)'!$C$25-EDATE(I300,DATEDIF(I300,'ObjProd (2)'!$C$25,"y")*12+DATEDIF(I300,'ObjProd (2)'!$C$25,"ym")))/7) &amp; " sem.",
      "")
)
)</f>
        <v>2 sem.</v>
      </c>
      <c r="L300" s="11" t="str">
        <f t="shared" si="43"/>
        <v xml:space="preserve">E 8 </v>
      </c>
      <c r="M300" s="9">
        <f t="shared" si="44"/>
        <v>7</v>
      </c>
      <c r="N300" s="9" t="str" cm="1">
        <f t="array" aca="1" ref="N300" ca="1">LEFT(L300, IF(ISNUMBER(SUBSTITUTE(_xludf.MID(L300, 2, 1), ".", ",")), 1, 2))</f>
        <v xml:space="preserve">E </v>
      </c>
      <c r="O300" s="19">
        <f t="shared" ca="1" si="45"/>
        <v>8</v>
      </c>
      <c r="P300" s="9" t="str">
        <f t="shared" ca="1" si="49"/>
        <v>E</v>
      </c>
      <c r="Q300" s="9" t="str">
        <f t="shared" ca="1" si="50"/>
        <v>7+</v>
      </c>
      <c r="R300" s="9" t="str">
        <f t="shared" ca="1" si="46"/>
        <v>E7+</v>
      </c>
      <c r="S300" t="str" cm="1">
        <f t="array" ref="S300">IF(ISBLANK(C300),"",IFERROR(INDEX(ListeSeries!$A$2:$A$1045, MATCH(1, (DatasScan!G300=ListeSeries!$B$2:$B$1045) * (DatasScan!H300&gt;=ListeSeries!$D$2:$D$1045) * (DatasScan!H300&lt;=ListeSeries!$E$2:$E$1045), 0)), "no match"))</f>
        <v>MEDJOOL</v>
      </c>
      <c r="T300" s="7" t="str" cm="1">
        <f t="array" ref="T300">IF(ISBLANK(C300),"",IFERROR(INDEX(ListeSeries!$C$2:$C$1045, MATCH(1, (DatasScan!G300=ListeSeries!$B$2:$B$1045) * (DatasScan!H300&gt;=ListeSeries!$D$2:$D$1045) * (DatasScan!H300&lt;=ListeSeries!$E$2:$E$1045), 0)), "no match"))</f>
        <v>MEDJOOL 107</v>
      </c>
      <c r="U300" s="11" t="str" cm="1">
        <f t="array" ref="U300">IF(ISBLANK(C300),"",IFERROR(INDEX(ListeSeries!$F$2:$F$1045, MATCH(1, (DatasScan!G300=ListeSeries!$B$2:$B$1045) * (DatasScan!H300&gt;=ListeSeries!$D$2:$D$1045) * (DatasScan!H300&lt;=ListeSeries!$E$2:$E$1045), 0)), "no match"))</f>
        <v>3501-3520</v>
      </c>
    </row>
    <row r="301" spans="1:21" x14ac:dyDescent="0.25">
      <c r="A301" s="6" t="str">
        <f t="shared" si="47"/>
        <v>3</v>
      </c>
      <c r="B301" s="272" t="s">
        <v>1018</v>
      </c>
      <c r="C301" s="206" t="s">
        <v>3391</v>
      </c>
      <c r="E301" s="11">
        <v>7</v>
      </c>
      <c r="F301" s="7" t="str">
        <f t="shared" si="48"/>
        <v>851220250901E 9</v>
      </c>
      <c r="G301" s="21" t="str">
        <f>IF(ISBLANK(C301),"",_xlfn.XLOOKUP(_xlfn.XLOOKUP(VALUE(LEFT(C301,4)),Souches!$B$2:$B$15000,Souches!$E$2:$E$15000),Varietes!$B$2:$B$500,Varietes!$C$2:$C$500))</f>
        <v>MDJU</v>
      </c>
      <c r="H301" s="19">
        <f>IF(ISBLANK(C301),"",_xlfn.XLOOKUP(VALUE(LEFT(C301,4)),Souches!$B$2:$B$15000,Souches!$D$2:$D$15000))</f>
        <v>3508</v>
      </c>
      <c r="I301" s="10">
        <f t="shared" si="42"/>
        <v>45901</v>
      </c>
      <c r="J301" s="19">
        <f>IF(I301="","",INT(('ObjProd (2)'!$C$25-I301)/7 * (ABS('ObjProd (2)'!$C$25-I301)&gt;=7)))</f>
        <v>2</v>
      </c>
      <c r="K301" s="10" t="str">
        <f>IF(I301="","",
IF(AND(DATEDIF(I301,'ObjProd (2)'!$C$25,"y")=0,DATEDIF(I301,'ObjProd (2)'!$C$25,"ym")=0,
   INT(('ObjProd (2)'!$C$25-EDATE(I301,DATEDIF(I301,'ObjProd (2)'!$C$25,"y")*12+DATEDIF(I301,'ObjProd (2)'!$C$25,"ym")))/7)=0),
   "&lt; 1 sem.",
   IF(DATEDIF(I301,'ObjProd (2)'!$C$25,"y")&gt;0,DATEDIF(I301,'ObjProd (2)'!$C$25,"y") &amp; " " &amp; IF(DATEDIF(I301,'ObjProd (2)'!$C$25,"y")=1,"an ","ans "),"") &amp;
   IF(DATEDIF(I301,'ObjProd (2)'!$C$25,"ym")&gt;0,DATEDIF(I301,'ObjProd (2)'!$C$25,"ym") &amp; " mois ", "") &amp;
   IF(INT(('ObjProd (2)'!$C$25-EDATE(I301,DATEDIF(I301,'ObjProd (2)'!$C$25,"y")*12+DATEDIF(I301,'ObjProd (2)'!$C$25,"ym")))/7)&gt;0,
      INT(('ObjProd (2)'!$C$25-EDATE(I301,DATEDIF(I301,'ObjProd (2)'!$C$25,"y")*12+DATEDIF(I301,'ObjProd (2)'!$C$25,"ym")))/7) &amp; " sem.",
      "")
)
)</f>
        <v>2 sem.</v>
      </c>
      <c r="L301" s="11" t="str">
        <f t="shared" si="43"/>
        <v xml:space="preserve">E 9 </v>
      </c>
      <c r="M301" s="9">
        <f t="shared" si="44"/>
        <v>7</v>
      </c>
      <c r="N301" s="9" t="str" cm="1">
        <f t="array" aca="1" ref="N301" ca="1">LEFT(L301, IF(ISNUMBER(SUBSTITUTE(_xludf.MID(L301, 2, 1), ".", ",")), 1, 2))</f>
        <v xml:space="preserve">E </v>
      </c>
      <c r="O301" s="19">
        <f t="shared" ca="1" si="45"/>
        <v>9</v>
      </c>
      <c r="P301" s="9" t="str">
        <f t="shared" ca="1" si="49"/>
        <v>E</v>
      </c>
      <c r="Q301" s="9" t="str">
        <f t="shared" ca="1" si="50"/>
        <v>7+</v>
      </c>
      <c r="R301" s="9" t="str">
        <f t="shared" ca="1" si="46"/>
        <v>E7+</v>
      </c>
      <c r="S301" t="str" cm="1">
        <f t="array" ref="S301">IF(ISBLANK(C301),"",IFERROR(INDEX(ListeSeries!$A$2:$A$1045, MATCH(1, (DatasScan!G301=ListeSeries!$B$2:$B$1045) * (DatasScan!H301&gt;=ListeSeries!$D$2:$D$1045) * (DatasScan!H301&lt;=ListeSeries!$E$2:$E$1045), 0)), "no match"))</f>
        <v>MEDJOOL</v>
      </c>
      <c r="T301" s="7" t="str" cm="1">
        <f t="array" ref="T301">IF(ISBLANK(C301),"",IFERROR(INDEX(ListeSeries!$C$2:$C$1045, MATCH(1, (DatasScan!G301=ListeSeries!$B$2:$B$1045) * (DatasScan!H301&gt;=ListeSeries!$D$2:$D$1045) * (DatasScan!H301&lt;=ListeSeries!$E$2:$E$1045), 0)), "no match"))</f>
        <v>MEDJOOL 107</v>
      </c>
      <c r="U301" s="11" t="str" cm="1">
        <f t="array" ref="U301">IF(ISBLANK(C301),"",IFERROR(INDEX(ListeSeries!$F$2:$F$1045, MATCH(1, (DatasScan!G301=ListeSeries!$B$2:$B$1045) * (DatasScan!H301&gt;=ListeSeries!$D$2:$D$1045) * (DatasScan!H301&lt;=ListeSeries!$E$2:$E$1045), 0)), "no match"))</f>
        <v>3501-3520</v>
      </c>
    </row>
    <row r="302" spans="1:21" x14ac:dyDescent="0.25">
      <c r="A302" s="6" t="str">
        <f t="shared" si="47"/>
        <v>3</v>
      </c>
      <c r="B302" s="272" t="s">
        <v>1018</v>
      </c>
      <c r="C302" s="206" t="s">
        <v>1635</v>
      </c>
      <c r="E302" s="11">
        <v>10</v>
      </c>
      <c r="F302" s="7" t="str">
        <f t="shared" si="48"/>
        <v>851620250804E 2</v>
      </c>
      <c r="G302" s="21" t="str">
        <f>IF(ISBLANK(C302),"",_xlfn.XLOOKUP(_xlfn.XLOOKUP(VALUE(LEFT(C302,4)),Souches!$B$2:$B$15000,Souches!$E$2:$E$15000),Varietes!$B$2:$B$500,Varietes!$C$2:$C$500))</f>
        <v>MDJU</v>
      </c>
      <c r="H302" s="19">
        <f>IF(ISBLANK(C302),"",_xlfn.XLOOKUP(VALUE(LEFT(C302,4)),Souches!$B$2:$B$15000,Souches!$D$2:$D$15000))</f>
        <v>3514</v>
      </c>
      <c r="I302" s="10">
        <f t="shared" si="42"/>
        <v>45873</v>
      </c>
      <c r="J302" s="19">
        <f>IF(I302="","",INT(('ObjProd (2)'!$C$25-I302)/7 * (ABS('ObjProd (2)'!$C$25-I302)&gt;=7)))</f>
        <v>6</v>
      </c>
      <c r="K302" s="10" t="str">
        <f>IF(I302="","",
IF(AND(DATEDIF(I302,'ObjProd (2)'!$C$25,"y")=0,DATEDIF(I302,'ObjProd (2)'!$C$25,"ym")=0,
   INT(('ObjProd (2)'!$C$25-EDATE(I302,DATEDIF(I302,'ObjProd (2)'!$C$25,"y")*12+DATEDIF(I302,'ObjProd (2)'!$C$25,"ym")))/7)=0),
   "&lt; 1 sem.",
   IF(DATEDIF(I302,'ObjProd (2)'!$C$25,"y")&gt;0,DATEDIF(I302,'ObjProd (2)'!$C$25,"y") &amp; " " &amp; IF(DATEDIF(I302,'ObjProd (2)'!$C$25,"y")=1,"an ","ans "),"") &amp;
   IF(DATEDIF(I302,'ObjProd (2)'!$C$25,"ym")&gt;0,DATEDIF(I302,'ObjProd (2)'!$C$25,"ym") &amp; " mois ", "") &amp;
   IF(INT(('ObjProd (2)'!$C$25-EDATE(I302,DATEDIF(I302,'ObjProd (2)'!$C$25,"y")*12+DATEDIF(I302,'ObjProd (2)'!$C$25,"ym")))/7)&gt;0,
      INT(('ObjProd (2)'!$C$25-EDATE(I302,DATEDIF(I302,'ObjProd (2)'!$C$25,"y")*12+DATEDIF(I302,'ObjProd (2)'!$C$25,"ym")))/7) &amp; " sem.",
      "")
)
)</f>
        <v>1 mois 2 sem.</v>
      </c>
      <c r="L302" s="11" t="str">
        <f t="shared" si="43"/>
        <v xml:space="preserve">E 2 </v>
      </c>
      <c r="M302" s="9">
        <f t="shared" si="44"/>
        <v>10</v>
      </c>
      <c r="N302" s="9" t="str" cm="1">
        <f t="array" aca="1" ref="N302" ca="1">LEFT(L302, IF(ISNUMBER(SUBSTITUTE(_xludf.MID(L302, 2, 1), ".", ",")), 1, 2))</f>
        <v xml:space="preserve">E </v>
      </c>
      <c r="O302" s="19">
        <f t="shared" ca="1" si="45"/>
        <v>2</v>
      </c>
      <c r="P302" s="9" t="str">
        <f t="shared" ca="1" si="49"/>
        <v>E</v>
      </c>
      <c r="Q302" s="9">
        <f t="shared" ca="1" si="50"/>
        <v>2</v>
      </c>
      <c r="R302" s="9" t="str">
        <f t="shared" ca="1" si="46"/>
        <v>E2</v>
      </c>
      <c r="S302" t="str" cm="1">
        <f t="array" ref="S302">IF(ISBLANK(C302),"",IFERROR(INDEX(ListeSeries!$A$2:$A$1045, MATCH(1, (DatasScan!G302=ListeSeries!$B$2:$B$1045) * (DatasScan!H302&gt;=ListeSeries!$D$2:$D$1045) * (DatasScan!H302&lt;=ListeSeries!$E$2:$E$1045), 0)), "no match"))</f>
        <v>MEDJOOL</v>
      </c>
      <c r="T302" s="7" t="str" cm="1">
        <f t="array" ref="T302">IF(ISBLANK(C302),"",IFERROR(INDEX(ListeSeries!$C$2:$C$1045, MATCH(1, (DatasScan!G302=ListeSeries!$B$2:$B$1045) * (DatasScan!H302&gt;=ListeSeries!$D$2:$D$1045) * (DatasScan!H302&lt;=ListeSeries!$E$2:$E$1045), 0)), "no match"))</f>
        <v>MEDJOOL 107</v>
      </c>
      <c r="U302" s="11" t="str" cm="1">
        <f t="array" ref="U302">IF(ISBLANK(C302),"",IFERROR(INDEX(ListeSeries!$F$2:$F$1045, MATCH(1, (DatasScan!G302=ListeSeries!$B$2:$B$1045) * (DatasScan!H302&gt;=ListeSeries!$D$2:$D$1045) * (DatasScan!H302&lt;=ListeSeries!$E$2:$E$1045), 0)), "no match"))</f>
        <v>3501-3520</v>
      </c>
    </row>
    <row r="303" spans="1:21" x14ac:dyDescent="0.25">
      <c r="A303" s="6" t="str">
        <f t="shared" si="47"/>
        <v>3</v>
      </c>
      <c r="B303" s="272" t="s">
        <v>1018</v>
      </c>
      <c r="C303" s="206" t="s">
        <v>1635</v>
      </c>
      <c r="D303" s="8">
        <v>2</v>
      </c>
      <c r="F303" s="7" t="str">
        <f t="shared" si="48"/>
        <v>851620250804E 2</v>
      </c>
      <c r="G303" s="21" t="str">
        <f>IF(ISBLANK(C303),"",_xlfn.XLOOKUP(_xlfn.XLOOKUP(VALUE(LEFT(C303,4)),Souches!$B$2:$B$15000,Souches!$E$2:$E$15000),Varietes!$B$2:$B$500,Varietes!$C$2:$C$500))</f>
        <v>MDJU</v>
      </c>
      <c r="H303" s="19">
        <f>IF(ISBLANK(C303),"",_xlfn.XLOOKUP(VALUE(LEFT(C303,4)),Souches!$B$2:$B$15000,Souches!$D$2:$D$15000))</f>
        <v>3514</v>
      </c>
      <c r="I303" s="10">
        <f t="shared" si="42"/>
        <v>45873</v>
      </c>
      <c r="J303" s="19">
        <f>IF(I303="","",INT(('ObjProd (2)'!$C$25-I303)/7 * (ABS('ObjProd (2)'!$C$25-I303)&gt;=7)))</f>
        <v>6</v>
      </c>
      <c r="K303" s="10" t="str">
        <f>IF(I303="","",
IF(AND(DATEDIF(I303,'ObjProd (2)'!$C$25,"y")=0,DATEDIF(I303,'ObjProd (2)'!$C$25,"ym")=0,
   INT(('ObjProd (2)'!$C$25-EDATE(I303,DATEDIF(I303,'ObjProd (2)'!$C$25,"y")*12+DATEDIF(I303,'ObjProd (2)'!$C$25,"ym")))/7)=0),
   "&lt; 1 sem.",
   IF(DATEDIF(I303,'ObjProd (2)'!$C$25,"y")&gt;0,DATEDIF(I303,'ObjProd (2)'!$C$25,"y") &amp; " " &amp; IF(DATEDIF(I303,'ObjProd (2)'!$C$25,"y")=1,"an ","ans "),"") &amp;
   IF(DATEDIF(I303,'ObjProd (2)'!$C$25,"ym")&gt;0,DATEDIF(I303,'ObjProd (2)'!$C$25,"ym") &amp; " mois ", "") &amp;
   IF(INT(('ObjProd (2)'!$C$25-EDATE(I303,DATEDIF(I303,'ObjProd (2)'!$C$25,"y")*12+DATEDIF(I303,'ObjProd (2)'!$C$25,"ym")))/7)&gt;0,
      INT(('ObjProd (2)'!$C$25-EDATE(I303,DATEDIF(I303,'ObjProd (2)'!$C$25,"y")*12+DATEDIF(I303,'ObjProd (2)'!$C$25,"ym")))/7) &amp; " sem.",
      "")
)
)</f>
        <v>1 mois 2 sem.</v>
      </c>
      <c r="L303" s="11" t="str">
        <f t="shared" si="43"/>
        <v xml:space="preserve">E 2 </v>
      </c>
      <c r="M303" s="9">
        <f t="shared" si="44"/>
        <v>28</v>
      </c>
      <c r="N303" s="9" t="str" cm="1">
        <f t="array" aca="1" ref="N303" ca="1">LEFT(L303, IF(ISNUMBER(SUBSTITUTE(_xludf.MID(L303, 2, 1), ".", ",")), 1, 2))</f>
        <v xml:space="preserve">E </v>
      </c>
      <c r="O303" s="19">
        <f t="shared" ca="1" si="45"/>
        <v>2</v>
      </c>
      <c r="P303" s="9" t="str">
        <f t="shared" ca="1" si="49"/>
        <v>E</v>
      </c>
      <c r="Q303" s="9">
        <f t="shared" ca="1" si="50"/>
        <v>2</v>
      </c>
      <c r="R303" s="9" t="str">
        <f t="shared" ca="1" si="46"/>
        <v>E2</v>
      </c>
      <c r="S303" t="str" cm="1">
        <f t="array" ref="S303">IF(ISBLANK(C303),"",IFERROR(INDEX(ListeSeries!$A$2:$A$1045, MATCH(1, (DatasScan!G303=ListeSeries!$B$2:$B$1045) * (DatasScan!H303&gt;=ListeSeries!$D$2:$D$1045) * (DatasScan!H303&lt;=ListeSeries!$E$2:$E$1045), 0)), "no match"))</f>
        <v>MEDJOOL</v>
      </c>
      <c r="T303" s="7" t="str" cm="1">
        <f t="array" ref="T303">IF(ISBLANK(C303),"",IFERROR(INDEX(ListeSeries!$C$2:$C$1045, MATCH(1, (DatasScan!G303=ListeSeries!$B$2:$B$1045) * (DatasScan!H303&gt;=ListeSeries!$D$2:$D$1045) * (DatasScan!H303&lt;=ListeSeries!$E$2:$E$1045), 0)), "no match"))</f>
        <v>MEDJOOL 107</v>
      </c>
      <c r="U303" s="11" t="str" cm="1">
        <f t="array" ref="U303">IF(ISBLANK(C303),"",IFERROR(INDEX(ListeSeries!$F$2:$F$1045, MATCH(1, (DatasScan!G303=ListeSeries!$B$2:$B$1045) * (DatasScan!H303&gt;=ListeSeries!$D$2:$D$1045) * (DatasScan!H303&lt;=ListeSeries!$E$2:$E$1045), 0)), "no match"))</f>
        <v>3501-3520</v>
      </c>
    </row>
    <row r="304" spans="1:21" x14ac:dyDescent="0.25">
      <c r="A304" s="6" t="str">
        <f t="shared" si="47"/>
        <v>3</v>
      </c>
      <c r="B304" s="272" t="s">
        <v>1018</v>
      </c>
      <c r="C304" s="206" t="s">
        <v>1636</v>
      </c>
      <c r="D304" s="8">
        <v>2</v>
      </c>
      <c r="F304" s="7" t="str">
        <f t="shared" si="48"/>
        <v>851620250804E 2</v>
      </c>
      <c r="G304" s="21" t="str">
        <f>IF(ISBLANK(C304),"",_xlfn.XLOOKUP(_xlfn.XLOOKUP(VALUE(LEFT(C304,4)),Souches!$B$2:$B$15000,Souches!$E$2:$E$15000),Varietes!$B$2:$B$500,Varietes!$C$2:$C$500))</f>
        <v>MDJU</v>
      </c>
      <c r="H304" s="19">
        <f>IF(ISBLANK(C304),"",_xlfn.XLOOKUP(VALUE(LEFT(C304,4)),Souches!$B$2:$B$15000,Souches!$D$2:$D$15000))</f>
        <v>3514</v>
      </c>
      <c r="I304" s="10">
        <f t="shared" si="42"/>
        <v>45873</v>
      </c>
      <c r="J304" s="19">
        <f>IF(I304="","",INT(('ObjProd (2)'!$C$25-I304)/7 * (ABS('ObjProd (2)'!$C$25-I304)&gt;=7)))</f>
        <v>6</v>
      </c>
      <c r="K304" s="10" t="str">
        <f>IF(I304="","",
IF(AND(DATEDIF(I304,'ObjProd (2)'!$C$25,"y")=0,DATEDIF(I304,'ObjProd (2)'!$C$25,"ym")=0,
   INT(('ObjProd (2)'!$C$25-EDATE(I304,DATEDIF(I304,'ObjProd (2)'!$C$25,"y")*12+DATEDIF(I304,'ObjProd (2)'!$C$25,"ym")))/7)=0),
   "&lt; 1 sem.",
   IF(DATEDIF(I304,'ObjProd (2)'!$C$25,"y")&gt;0,DATEDIF(I304,'ObjProd (2)'!$C$25,"y") &amp; " " &amp; IF(DATEDIF(I304,'ObjProd (2)'!$C$25,"y")=1,"an ","ans "),"") &amp;
   IF(DATEDIF(I304,'ObjProd (2)'!$C$25,"ym")&gt;0,DATEDIF(I304,'ObjProd (2)'!$C$25,"ym") &amp; " mois ", "") &amp;
   IF(INT(('ObjProd (2)'!$C$25-EDATE(I304,DATEDIF(I304,'ObjProd (2)'!$C$25,"y")*12+DATEDIF(I304,'ObjProd (2)'!$C$25,"ym")))/7)&gt;0,
      INT(('ObjProd (2)'!$C$25-EDATE(I304,DATEDIF(I304,'ObjProd (2)'!$C$25,"y")*12+DATEDIF(I304,'ObjProd (2)'!$C$25,"ym")))/7) &amp; " sem.",
      "")
)
)</f>
        <v>1 mois 2 sem.</v>
      </c>
      <c r="L304" s="11" t="str">
        <f t="shared" si="43"/>
        <v xml:space="preserve">E 2 </v>
      </c>
      <c r="M304" s="9">
        <f t="shared" si="44"/>
        <v>28</v>
      </c>
      <c r="N304" s="9" t="str" cm="1">
        <f t="array" aca="1" ref="N304" ca="1">LEFT(L304, IF(ISNUMBER(SUBSTITUTE(_xludf.MID(L304, 2, 1), ".", ",")), 1, 2))</f>
        <v xml:space="preserve">E </v>
      </c>
      <c r="O304" s="19">
        <f t="shared" ca="1" si="45"/>
        <v>2</v>
      </c>
      <c r="P304" s="9" t="str">
        <f t="shared" ca="1" si="49"/>
        <v>E</v>
      </c>
      <c r="Q304" s="9">
        <f t="shared" ca="1" si="50"/>
        <v>2</v>
      </c>
      <c r="R304" s="9" t="str">
        <f t="shared" ca="1" si="46"/>
        <v>E2</v>
      </c>
      <c r="S304" t="str" cm="1">
        <f t="array" ref="S304">IF(ISBLANK(C304),"",IFERROR(INDEX(ListeSeries!$A$2:$A$1045, MATCH(1, (DatasScan!G304=ListeSeries!$B$2:$B$1045) * (DatasScan!H304&gt;=ListeSeries!$D$2:$D$1045) * (DatasScan!H304&lt;=ListeSeries!$E$2:$E$1045), 0)), "no match"))</f>
        <v>MEDJOOL</v>
      </c>
      <c r="T304" s="7" t="str" cm="1">
        <f t="array" ref="T304">IF(ISBLANK(C304),"",IFERROR(INDEX(ListeSeries!$C$2:$C$1045, MATCH(1, (DatasScan!G304=ListeSeries!$B$2:$B$1045) * (DatasScan!H304&gt;=ListeSeries!$D$2:$D$1045) * (DatasScan!H304&lt;=ListeSeries!$E$2:$E$1045), 0)), "no match"))</f>
        <v>MEDJOOL 107</v>
      </c>
      <c r="U304" s="11" t="str" cm="1">
        <f t="array" ref="U304">IF(ISBLANK(C304),"",IFERROR(INDEX(ListeSeries!$F$2:$F$1045, MATCH(1, (DatasScan!G304=ListeSeries!$B$2:$B$1045) * (DatasScan!H304&gt;=ListeSeries!$D$2:$D$1045) * (DatasScan!H304&lt;=ListeSeries!$E$2:$E$1045), 0)), "no match"))</f>
        <v>3501-3520</v>
      </c>
    </row>
    <row r="305" spans="1:21" x14ac:dyDescent="0.25">
      <c r="A305" s="6" t="str">
        <f t="shared" si="47"/>
        <v>3</v>
      </c>
      <c r="B305" s="272" t="s">
        <v>1018</v>
      </c>
      <c r="C305" s="206" t="s">
        <v>1637</v>
      </c>
      <c r="E305" s="11">
        <v>9</v>
      </c>
      <c r="F305" s="7" t="str">
        <f t="shared" si="48"/>
        <v>851620250806E 2</v>
      </c>
      <c r="G305" s="21" t="str">
        <f>IF(ISBLANK(C305),"",_xlfn.XLOOKUP(_xlfn.XLOOKUP(VALUE(LEFT(C305,4)),Souches!$B$2:$B$15000,Souches!$E$2:$E$15000),Varietes!$B$2:$B$500,Varietes!$C$2:$C$500))</f>
        <v>MDJU</v>
      </c>
      <c r="H305" s="19">
        <f>IF(ISBLANK(C305),"",_xlfn.XLOOKUP(VALUE(LEFT(C305,4)),Souches!$B$2:$B$15000,Souches!$D$2:$D$15000))</f>
        <v>3514</v>
      </c>
      <c r="I305" s="10">
        <f t="shared" si="42"/>
        <v>45875</v>
      </c>
      <c r="J305" s="19">
        <f>IF(I305="","",INT(('ObjProd (2)'!$C$25-I305)/7 * (ABS('ObjProd (2)'!$C$25-I305)&gt;=7)))</f>
        <v>6</v>
      </c>
      <c r="K305" s="10" t="str">
        <f>IF(I305="","",
IF(AND(DATEDIF(I305,'ObjProd (2)'!$C$25,"y")=0,DATEDIF(I305,'ObjProd (2)'!$C$25,"ym")=0,
   INT(('ObjProd (2)'!$C$25-EDATE(I305,DATEDIF(I305,'ObjProd (2)'!$C$25,"y")*12+DATEDIF(I305,'ObjProd (2)'!$C$25,"ym")))/7)=0),
   "&lt; 1 sem.",
   IF(DATEDIF(I305,'ObjProd (2)'!$C$25,"y")&gt;0,DATEDIF(I305,'ObjProd (2)'!$C$25,"y") &amp; " " &amp; IF(DATEDIF(I305,'ObjProd (2)'!$C$25,"y")=1,"an ","ans "),"") &amp;
   IF(DATEDIF(I305,'ObjProd (2)'!$C$25,"ym")&gt;0,DATEDIF(I305,'ObjProd (2)'!$C$25,"ym") &amp; " mois ", "") &amp;
   IF(INT(('ObjProd (2)'!$C$25-EDATE(I305,DATEDIF(I305,'ObjProd (2)'!$C$25,"y")*12+DATEDIF(I305,'ObjProd (2)'!$C$25,"ym")))/7)&gt;0,
      INT(('ObjProd (2)'!$C$25-EDATE(I305,DATEDIF(I305,'ObjProd (2)'!$C$25,"y")*12+DATEDIF(I305,'ObjProd (2)'!$C$25,"ym")))/7) &amp; " sem.",
      "")
)
)</f>
        <v>1 mois 1 sem.</v>
      </c>
      <c r="L305" s="11" t="str">
        <f t="shared" si="43"/>
        <v xml:space="preserve">E 2 </v>
      </c>
      <c r="M305" s="9">
        <f t="shared" si="44"/>
        <v>9</v>
      </c>
      <c r="N305" s="9" t="str" cm="1">
        <f t="array" aca="1" ref="N305" ca="1">LEFT(L305, IF(ISNUMBER(SUBSTITUTE(_xludf.MID(L305, 2, 1), ".", ",")), 1, 2))</f>
        <v xml:space="preserve">E </v>
      </c>
      <c r="O305" s="19">
        <f t="shared" ca="1" si="45"/>
        <v>2</v>
      </c>
      <c r="P305" s="9" t="str">
        <f t="shared" ca="1" si="49"/>
        <v>E</v>
      </c>
      <c r="Q305" s="9">
        <f t="shared" ca="1" si="50"/>
        <v>2</v>
      </c>
      <c r="R305" s="9" t="str">
        <f t="shared" ca="1" si="46"/>
        <v>E2</v>
      </c>
      <c r="S305" t="str" cm="1">
        <f t="array" ref="S305">IF(ISBLANK(C305),"",IFERROR(INDEX(ListeSeries!$A$2:$A$1045, MATCH(1, (DatasScan!G305=ListeSeries!$B$2:$B$1045) * (DatasScan!H305&gt;=ListeSeries!$D$2:$D$1045) * (DatasScan!H305&lt;=ListeSeries!$E$2:$E$1045), 0)), "no match"))</f>
        <v>MEDJOOL</v>
      </c>
      <c r="T305" s="7" t="str" cm="1">
        <f t="array" ref="T305">IF(ISBLANK(C305),"",IFERROR(INDEX(ListeSeries!$C$2:$C$1045, MATCH(1, (DatasScan!G305=ListeSeries!$B$2:$B$1045) * (DatasScan!H305&gt;=ListeSeries!$D$2:$D$1045) * (DatasScan!H305&lt;=ListeSeries!$E$2:$E$1045), 0)), "no match"))</f>
        <v>MEDJOOL 107</v>
      </c>
      <c r="U305" s="11" t="str" cm="1">
        <f t="array" ref="U305">IF(ISBLANK(C305),"",IFERROR(INDEX(ListeSeries!$F$2:$F$1045, MATCH(1, (DatasScan!G305=ListeSeries!$B$2:$B$1045) * (DatasScan!H305&gt;=ListeSeries!$D$2:$D$1045) * (DatasScan!H305&lt;=ListeSeries!$E$2:$E$1045), 0)), "no match"))</f>
        <v>3501-3520</v>
      </c>
    </row>
    <row r="306" spans="1:21" x14ac:dyDescent="0.25">
      <c r="A306" s="6" t="str">
        <f t="shared" si="47"/>
        <v>3</v>
      </c>
      <c r="B306" s="260" t="s">
        <v>1266</v>
      </c>
      <c r="C306" s="206" t="s">
        <v>3392</v>
      </c>
      <c r="D306" s="8">
        <v>1</v>
      </c>
      <c r="F306" s="7" t="str">
        <f t="shared" si="48"/>
        <v>851620250829EA4</v>
      </c>
      <c r="G306" s="21" t="str">
        <f>IF(ISBLANK(C306),"",_xlfn.XLOOKUP(_xlfn.XLOOKUP(VALUE(LEFT(C306,4)),Souches!$B$2:$B$15000,Souches!$E$2:$E$15000),Varietes!$B$2:$B$500,Varietes!$C$2:$C$500))</f>
        <v>MDJU</v>
      </c>
      <c r="H306" s="19">
        <f>IF(ISBLANK(C306),"",_xlfn.XLOOKUP(VALUE(LEFT(C306,4)),Souches!$B$2:$B$15000,Souches!$D$2:$D$15000))</f>
        <v>3514</v>
      </c>
      <c r="I306" s="10">
        <f t="shared" si="42"/>
        <v>45898</v>
      </c>
      <c r="J306" s="19">
        <f>IF(I306="","",INT(('ObjProd (2)'!$C$25-I306)/7 * (ABS('ObjProd (2)'!$C$25-I306)&gt;=7)))</f>
        <v>2</v>
      </c>
      <c r="K306" s="10" t="str">
        <f>IF(I306="","",
IF(AND(DATEDIF(I306,'ObjProd (2)'!$C$25,"y")=0,DATEDIF(I306,'ObjProd (2)'!$C$25,"ym")=0,
   INT(('ObjProd (2)'!$C$25-EDATE(I306,DATEDIF(I306,'ObjProd (2)'!$C$25,"y")*12+DATEDIF(I306,'ObjProd (2)'!$C$25,"ym")))/7)=0),
   "&lt; 1 sem.",
   IF(DATEDIF(I306,'ObjProd (2)'!$C$25,"y")&gt;0,DATEDIF(I306,'ObjProd (2)'!$C$25,"y") &amp; " " &amp; IF(DATEDIF(I306,'ObjProd (2)'!$C$25,"y")=1,"an ","ans "),"") &amp;
   IF(DATEDIF(I306,'ObjProd (2)'!$C$25,"ym")&gt;0,DATEDIF(I306,'ObjProd (2)'!$C$25,"ym") &amp; " mois ", "") &amp;
   IF(INT(('ObjProd (2)'!$C$25-EDATE(I306,DATEDIF(I306,'ObjProd (2)'!$C$25,"y")*12+DATEDIF(I306,'ObjProd (2)'!$C$25,"ym")))/7)&gt;0,
      INT(('ObjProd (2)'!$C$25-EDATE(I306,DATEDIF(I306,'ObjProd (2)'!$C$25,"y")*12+DATEDIF(I306,'ObjProd (2)'!$C$25,"ym")))/7) &amp; " sem.",
      "")
)
)</f>
        <v>2 sem.</v>
      </c>
      <c r="L306" s="11" t="str">
        <f t="shared" si="43"/>
        <v xml:space="preserve">EA4 </v>
      </c>
      <c r="M306" s="9">
        <f t="shared" si="44"/>
        <v>14</v>
      </c>
      <c r="N306" s="9" t="str" cm="1">
        <f t="array" aca="1" ref="N306" ca="1">LEFT(L306, IF(ISNUMBER(SUBSTITUTE(_xludf.MID(L306, 2, 1), ".", ",")), 1, 2))</f>
        <v>EA</v>
      </c>
      <c r="O306" s="19">
        <f t="shared" ca="1" si="45"/>
        <v>4</v>
      </c>
      <c r="P306" s="9" t="str">
        <f t="shared" ca="1" si="49"/>
        <v>E</v>
      </c>
      <c r="Q306" s="9">
        <f t="shared" ca="1" si="50"/>
        <v>4</v>
      </c>
      <c r="R306" s="9" t="str">
        <f t="shared" ca="1" si="46"/>
        <v>E4</v>
      </c>
      <c r="S306" t="str" cm="1">
        <f t="array" ref="S306">IF(ISBLANK(C306),"",IFERROR(INDEX(ListeSeries!$A$2:$A$1045, MATCH(1, (DatasScan!G306=ListeSeries!$B$2:$B$1045) * (DatasScan!H306&gt;=ListeSeries!$D$2:$D$1045) * (DatasScan!H306&lt;=ListeSeries!$E$2:$E$1045), 0)), "no match"))</f>
        <v>MEDJOOL</v>
      </c>
      <c r="T306" s="7" t="str" cm="1">
        <f t="array" ref="T306">IF(ISBLANK(C306),"",IFERROR(INDEX(ListeSeries!$C$2:$C$1045, MATCH(1, (DatasScan!G306=ListeSeries!$B$2:$B$1045) * (DatasScan!H306&gt;=ListeSeries!$D$2:$D$1045) * (DatasScan!H306&lt;=ListeSeries!$E$2:$E$1045), 0)), "no match"))</f>
        <v>MEDJOOL 107</v>
      </c>
      <c r="U306" s="11" t="str" cm="1">
        <f t="array" ref="U306">IF(ISBLANK(C306),"",IFERROR(INDEX(ListeSeries!$F$2:$F$1045, MATCH(1, (DatasScan!G306=ListeSeries!$B$2:$B$1045) * (DatasScan!H306&gt;=ListeSeries!$D$2:$D$1045) * (DatasScan!H306&lt;=ListeSeries!$E$2:$E$1045), 0)), "no match"))</f>
        <v>3501-3520</v>
      </c>
    </row>
    <row r="307" spans="1:21" x14ac:dyDescent="0.25">
      <c r="A307" s="6" t="str">
        <f t="shared" si="47"/>
        <v>3</v>
      </c>
      <c r="B307" s="272" t="s">
        <v>1266</v>
      </c>
      <c r="C307" s="206" t="s">
        <v>1646</v>
      </c>
      <c r="D307" s="8">
        <v>5</v>
      </c>
      <c r="F307" s="7" t="str">
        <f t="shared" si="48"/>
        <v>809020250729E 2</v>
      </c>
      <c r="G307" s="21" t="str">
        <f>IF(ISBLANK(C307),"",_xlfn.XLOOKUP(_xlfn.XLOOKUP(VALUE(LEFT(C307,4)),Souches!$B$2:$B$15000,Souches!$E$2:$E$15000),Varietes!$B$2:$B$500,Varietes!$C$2:$C$500))</f>
        <v>MDJU</v>
      </c>
      <c r="H307" s="19">
        <f>IF(ISBLANK(C307),"",_xlfn.XLOOKUP(VALUE(LEFT(C307,4)),Souches!$B$2:$B$15000,Souches!$D$2:$D$15000))</f>
        <v>3407</v>
      </c>
      <c r="I307" s="10">
        <f t="shared" si="42"/>
        <v>45867</v>
      </c>
      <c r="J307" s="19">
        <f>IF(I307="","",INT(('ObjProd (2)'!$C$25-I307)/7 * (ABS('ObjProd (2)'!$C$25-I307)&gt;=7)))</f>
        <v>7</v>
      </c>
      <c r="K307" s="10" t="str">
        <f>IF(I307="","",
IF(AND(DATEDIF(I307,'ObjProd (2)'!$C$25,"y")=0,DATEDIF(I307,'ObjProd (2)'!$C$25,"ym")=0,
   INT(('ObjProd (2)'!$C$25-EDATE(I307,DATEDIF(I307,'ObjProd (2)'!$C$25,"y")*12+DATEDIF(I307,'ObjProd (2)'!$C$25,"ym")))/7)=0),
   "&lt; 1 sem.",
   IF(DATEDIF(I307,'ObjProd (2)'!$C$25,"y")&gt;0,DATEDIF(I307,'ObjProd (2)'!$C$25,"y") &amp; " " &amp; IF(DATEDIF(I307,'ObjProd (2)'!$C$25,"y")=1,"an ","ans "),"") &amp;
   IF(DATEDIF(I307,'ObjProd (2)'!$C$25,"ym")&gt;0,DATEDIF(I307,'ObjProd (2)'!$C$25,"ym") &amp; " mois ", "") &amp;
   IF(INT(('ObjProd (2)'!$C$25-EDATE(I307,DATEDIF(I307,'ObjProd (2)'!$C$25,"y")*12+DATEDIF(I307,'ObjProd (2)'!$C$25,"ym")))/7)&gt;0,
      INT(('ObjProd (2)'!$C$25-EDATE(I307,DATEDIF(I307,'ObjProd (2)'!$C$25,"y")*12+DATEDIF(I307,'ObjProd (2)'!$C$25,"ym")))/7) &amp; " sem.",
      "")
)
)</f>
        <v>1 mois 2 sem.</v>
      </c>
      <c r="L307" s="11" t="str">
        <f t="shared" si="43"/>
        <v xml:space="preserve">E 2 </v>
      </c>
      <c r="M307" s="9">
        <f t="shared" si="44"/>
        <v>70</v>
      </c>
      <c r="N307" s="9" t="str" cm="1">
        <f t="array" aca="1" ref="N307" ca="1">LEFT(L307, IF(ISNUMBER(SUBSTITUTE(_xludf.MID(L307, 2, 1), ".", ",")), 1, 2))</f>
        <v xml:space="preserve">E </v>
      </c>
      <c r="O307" s="19">
        <f t="shared" ca="1" si="45"/>
        <v>2</v>
      </c>
      <c r="P307" s="9" t="str">
        <f t="shared" ca="1" si="49"/>
        <v>E</v>
      </c>
      <c r="Q307" s="9">
        <f t="shared" ca="1" si="50"/>
        <v>2</v>
      </c>
      <c r="R307" s="9" t="str">
        <f t="shared" ca="1" si="46"/>
        <v>E2</v>
      </c>
      <c r="S307" t="str" cm="1">
        <f t="array" ref="S307">IF(ISBLANK(C307),"",IFERROR(INDEX(ListeSeries!$A$2:$A$1045, MATCH(1, (DatasScan!G307=ListeSeries!$B$2:$B$1045) * (DatasScan!H307&gt;=ListeSeries!$D$2:$D$1045) * (DatasScan!H307&lt;=ListeSeries!$E$2:$E$1045), 0)), "no match"))</f>
        <v>MEDJOOL</v>
      </c>
      <c r="T307" s="7" t="str" cm="1">
        <f t="array" ref="T307">IF(ISBLANK(C307),"",IFERROR(INDEX(ListeSeries!$C$2:$C$1045, MATCH(1, (DatasScan!G307=ListeSeries!$B$2:$B$1045) * (DatasScan!H307&gt;=ListeSeries!$D$2:$D$1045) * (DatasScan!H307&lt;=ListeSeries!$E$2:$E$1045), 0)), "no match"))</f>
        <v>MEDJOOL 102</v>
      </c>
      <c r="U307" s="11" t="str" cm="1">
        <f t="array" ref="U307">IF(ISBLANK(C307),"",IFERROR(INDEX(ListeSeries!$F$2:$F$1045, MATCH(1, (DatasScan!G307=ListeSeries!$B$2:$B$1045) * (DatasScan!H307&gt;=ListeSeries!$D$2:$D$1045) * (DatasScan!H307&lt;=ListeSeries!$E$2:$E$1045), 0)), "no match"))</f>
        <v>3381-3410</v>
      </c>
    </row>
    <row r="308" spans="1:21" x14ac:dyDescent="0.25">
      <c r="A308" s="6" t="str">
        <f t="shared" si="47"/>
        <v>3</v>
      </c>
      <c r="B308" s="273" t="s">
        <v>1266</v>
      </c>
      <c r="C308" s="206" t="s">
        <v>1647</v>
      </c>
      <c r="E308" s="11">
        <v>8</v>
      </c>
      <c r="F308" s="7" t="str">
        <f t="shared" si="48"/>
        <v>809020250722EA4</v>
      </c>
      <c r="G308" s="21" t="str">
        <f>IF(ISBLANK(C308),"",_xlfn.XLOOKUP(_xlfn.XLOOKUP(VALUE(LEFT(C308,4)),Souches!$B$2:$B$15000,Souches!$E$2:$E$15000),Varietes!$B$2:$B$500,Varietes!$C$2:$C$500))</f>
        <v>MDJU</v>
      </c>
      <c r="H308" s="19">
        <f>IF(ISBLANK(C308),"",_xlfn.XLOOKUP(VALUE(LEFT(C308,4)),Souches!$B$2:$B$15000,Souches!$D$2:$D$15000))</f>
        <v>3407</v>
      </c>
      <c r="I308" s="10">
        <f t="shared" si="42"/>
        <v>45860</v>
      </c>
      <c r="J308" s="19">
        <f>IF(I308="","",INT(('ObjProd (2)'!$C$25-I308)/7 * (ABS('ObjProd (2)'!$C$25-I308)&gt;=7)))</f>
        <v>8</v>
      </c>
      <c r="K308" s="10" t="str">
        <f>IF(I308="","",
IF(AND(DATEDIF(I308,'ObjProd (2)'!$C$25,"y")=0,DATEDIF(I308,'ObjProd (2)'!$C$25,"ym")=0,
   INT(('ObjProd (2)'!$C$25-EDATE(I308,DATEDIF(I308,'ObjProd (2)'!$C$25,"y")*12+DATEDIF(I308,'ObjProd (2)'!$C$25,"ym")))/7)=0),
   "&lt; 1 sem.",
   IF(DATEDIF(I308,'ObjProd (2)'!$C$25,"y")&gt;0,DATEDIF(I308,'ObjProd (2)'!$C$25,"y") &amp; " " &amp; IF(DATEDIF(I308,'ObjProd (2)'!$C$25,"y")=1,"an ","ans "),"") &amp;
   IF(DATEDIF(I308,'ObjProd (2)'!$C$25,"ym")&gt;0,DATEDIF(I308,'ObjProd (2)'!$C$25,"ym") &amp; " mois ", "") &amp;
   IF(INT(('ObjProd (2)'!$C$25-EDATE(I308,DATEDIF(I308,'ObjProd (2)'!$C$25,"y")*12+DATEDIF(I308,'ObjProd (2)'!$C$25,"ym")))/7)&gt;0,
      INT(('ObjProd (2)'!$C$25-EDATE(I308,DATEDIF(I308,'ObjProd (2)'!$C$25,"y")*12+DATEDIF(I308,'ObjProd (2)'!$C$25,"ym")))/7) &amp; " sem.",
      "")
)
)</f>
        <v>1 mois 3 sem.</v>
      </c>
      <c r="L308" s="11" t="str">
        <f t="shared" si="43"/>
        <v xml:space="preserve">EA4 </v>
      </c>
      <c r="M308" s="9">
        <f t="shared" si="44"/>
        <v>8</v>
      </c>
      <c r="N308" s="9" t="str" cm="1">
        <f t="array" aca="1" ref="N308" ca="1">LEFT(L308, IF(ISNUMBER(SUBSTITUTE(_xludf.MID(L308, 2, 1), ".", ",")), 1, 2))</f>
        <v>EA</v>
      </c>
      <c r="O308" s="19">
        <f t="shared" ca="1" si="45"/>
        <v>4</v>
      </c>
      <c r="P308" s="9" t="str">
        <f t="shared" ca="1" si="49"/>
        <v>E</v>
      </c>
      <c r="Q308" s="9">
        <f t="shared" ca="1" si="50"/>
        <v>4</v>
      </c>
      <c r="R308" s="9" t="str">
        <f t="shared" ca="1" si="46"/>
        <v>E4</v>
      </c>
      <c r="S308" t="str" cm="1">
        <f t="array" ref="S308">IF(ISBLANK(C308),"",IFERROR(INDEX(ListeSeries!$A$2:$A$1045, MATCH(1, (DatasScan!G308=ListeSeries!$B$2:$B$1045) * (DatasScan!H308&gt;=ListeSeries!$D$2:$D$1045) * (DatasScan!H308&lt;=ListeSeries!$E$2:$E$1045), 0)), "no match"))</f>
        <v>MEDJOOL</v>
      </c>
      <c r="T308" s="7" t="str" cm="1">
        <f t="array" ref="T308">IF(ISBLANK(C308),"",IFERROR(INDEX(ListeSeries!$C$2:$C$1045, MATCH(1, (DatasScan!G308=ListeSeries!$B$2:$B$1045) * (DatasScan!H308&gt;=ListeSeries!$D$2:$D$1045) * (DatasScan!H308&lt;=ListeSeries!$E$2:$E$1045), 0)), "no match"))</f>
        <v>MEDJOOL 102</v>
      </c>
      <c r="U308" s="11" t="str" cm="1">
        <f t="array" ref="U308">IF(ISBLANK(C308),"",IFERROR(INDEX(ListeSeries!$F$2:$F$1045, MATCH(1, (DatasScan!G308=ListeSeries!$B$2:$B$1045) * (DatasScan!H308&gt;=ListeSeries!$D$2:$D$1045) * (DatasScan!H308&lt;=ListeSeries!$E$2:$E$1045), 0)), "no match"))</f>
        <v>3381-3410</v>
      </c>
    </row>
    <row r="309" spans="1:21" x14ac:dyDescent="0.25">
      <c r="A309" s="6" t="str">
        <f t="shared" si="47"/>
        <v>3</v>
      </c>
      <c r="B309" s="272" t="s">
        <v>1266</v>
      </c>
      <c r="C309" s="206" t="s">
        <v>3393</v>
      </c>
      <c r="D309" s="8">
        <v>5</v>
      </c>
      <c r="F309" s="7" t="str">
        <f t="shared" si="48"/>
        <v>564020250821E+1</v>
      </c>
      <c r="G309" s="21" t="str">
        <f>IF(ISBLANK(C309),"",_xlfn.XLOOKUP(_xlfn.XLOOKUP(VALUE(LEFT(C309,4)),Souches!$B$2:$B$15000,Souches!$E$2:$E$15000),Varietes!$B$2:$B$500,Varietes!$C$2:$C$500))</f>
        <v>MDJU</v>
      </c>
      <c r="H309" s="19">
        <f>IF(ISBLANK(C309),"",_xlfn.XLOOKUP(VALUE(LEFT(C309,4)),Souches!$B$2:$B$15000,Souches!$D$2:$D$15000))</f>
        <v>2306</v>
      </c>
      <c r="I309" s="10">
        <f t="shared" si="42"/>
        <v>45890</v>
      </c>
      <c r="J309" s="19">
        <f>IF(I309="","",INT(('ObjProd (2)'!$C$25-I309)/7 * (ABS('ObjProd (2)'!$C$25-I309)&gt;=7)))</f>
        <v>4</v>
      </c>
      <c r="K309" s="10" t="str">
        <f>IF(I309="","",
IF(AND(DATEDIF(I309,'ObjProd (2)'!$C$25,"y")=0,DATEDIF(I309,'ObjProd (2)'!$C$25,"ym")=0,
   INT(('ObjProd (2)'!$C$25-EDATE(I309,DATEDIF(I309,'ObjProd (2)'!$C$25,"y")*12+DATEDIF(I309,'ObjProd (2)'!$C$25,"ym")))/7)=0),
   "&lt; 1 sem.",
   IF(DATEDIF(I309,'ObjProd (2)'!$C$25,"y")&gt;0,DATEDIF(I309,'ObjProd (2)'!$C$25,"y") &amp; " " &amp; IF(DATEDIF(I309,'ObjProd (2)'!$C$25,"y")=1,"an ","ans "),"") &amp;
   IF(DATEDIF(I309,'ObjProd (2)'!$C$25,"ym")&gt;0,DATEDIF(I309,'ObjProd (2)'!$C$25,"ym") &amp; " mois ", "") &amp;
   IF(INT(('ObjProd (2)'!$C$25-EDATE(I309,DATEDIF(I309,'ObjProd (2)'!$C$25,"y")*12+DATEDIF(I309,'ObjProd (2)'!$C$25,"ym")))/7)&gt;0,
      INT(('ObjProd (2)'!$C$25-EDATE(I309,DATEDIF(I309,'ObjProd (2)'!$C$25,"y")*12+DATEDIF(I309,'ObjProd (2)'!$C$25,"ym")))/7) &amp; " sem.",
      "")
)
)</f>
        <v>4 sem.</v>
      </c>
      <c r="L309" s="11" t="str">
        <f t="shared" si="43"/>
        <v>E+13</v>
      </c>
      <c r="M309" s="9">
        <f t="shared" si="44"/>
        <v>70</v>
      </c>
      <c r="N309" s="9" t="str" cm="1">
        <f t="array" aca="1" ref="N309" ca="1">LEFT(L309, IF(ISNUMBER(SUBSTITUTE(_xludf.MID(L309, 2, 1), ".", ",")), 1, 2))</f>
        <v>E+</v>
      </c>
      <c r="O309" s="19">
        <f t="shared" ca="1" si="45"/>
        <v>13</v>
      </c>
      <c r="P309" s="9" t="str">
        <f t="shared" ca="1" si="49"/>
        <v>X</v>
      </c>
      <c r="Q309" s="9" t="str">
        <f t="shared" ca="1" si="50"/>
        <v>13+</v>
      </c>
      <c r="R309" s="9" t="str">
        <f t="shared" ca="1" si="46"/>
        <v>X13+</v>
      </c>
      <c r="S309" t="str" cm="1">
        <f t="array" ref="S309">IF(ISBLANK(C309),"",IFERROR(INDEX(ListeSeries!$A$2:$A$1045, MATCH(1, (DatasScan!G309=ListeSeries!$B$2:$B$1045) * (DatasScan!H309&gt;=ListeSeries!$D$2:$D$1045) * (DatasScan!H309&lt;=ListeSeries!$E$2:$E$1045), 0)), "no match"))</f>
        <v>MEDJOOL</v>
      </c>
      <c r="T309" s="7" t="str" cm="1">
        <f t="array" ref="T309">IF(ISBLANK(C309),"",IFERROR(INDEX(ListeSeries!$C$2:$C$1045, MATCH(1, (DatasScan!G309=ListeSeries!$B$2:$B$1045) * (DatasScan!H309&gt;=ListeSeries!$D$2:$D$1045) * (DatasScan!H309&lt;=ListeSeries!$E$2:$E$1045), 0)), "no match"))</f>
        <v>MEDJOOL 109</v>
      </c>
      <c r="U309" s="11" cm="1">
        <f t="array" ref="U309">IF(ISBLANK(C309),"",IFERROR(INDEX(ListeSeries!$F$2:$F$1045, MATCH(1, (DatasScan!G309=ListeSeries!$B$2:$B$1045) * (DatasScan!H309&gt;=ListeSeries!$D$2:$D$1045) * (DatasScan!H309&lt;=ListeSeries!$E$2:$E$1045), 0)), "no match"))</f>
        <v>2306</v>
      </c>
    </row>
    <row r="310" spans="1:21" x14ac:dyDescent="0.25">
      <c r="A310" s="6" t="str">
        <f t="shared" si="47"/>
        <v>3</v>
      </c>
      <c r="B310" s="272" t="s">
        <v>1266</v>
      </c>
      <c r="C310" s="206" t="s">
        <v>3394</v>
      </c>
      <c r="D310" s="8">
        <v>3</v>
      </c>
      <c r="F310" s="7" t="str">
        <f t="shared" si="48"/>
        <v>564020250827E+1</v>
      </c>
      <c r="G310" s="21" t="str">
        <f>IF(ISBLANK(C310),"",_xlfn.XLOOKUP(_xlfn.XLOOKUP(VALUE(LEFT(C310,4)),Souches!$B$2:$B$15000,Souches!$E$2:$E$15000),Varietes!$B$2:$B$500,Varietes!$C$2:$C$500))</f>
        <v>MDJU</v>
      </c>
      <c r="H310" s="19">
        <f>IF(ISBLANK(C310),"",_xlfn.XLOOKUP(VALUE(LEFT(C310,4)),Souches!$B$2:$B$15000,Souches!$D$2:$D$15000))</f>
        <v>2306</v>
      </c>
      <c r="I310" s="10">
        <f t="shared" si="42"/>
        <v>45896</v>
      </c>
      <c r="J310" s="19">
        <f>IF(I310="","",INT(('ObjProd (2)'!$C$25-I310)/7 * (ABS('ObjProd (2)'!$C$25-I310)&gt;=7)))</f>
        <v>3</v>
      </c>
      <c r="K310" s="10" t="str">
        <f>IF(I310="","",
IF(AND(DATEDIF(I310,'ObjProd (2)'!$C$25,"y")=0,DATEDIF(I310,'ObjProd (2)'!$C$25,"ym")=0,
   INT(('ObjProd (2)'!$C$25-EDATE(I310,DATEDIF(I310,'ObjProd (2)'!$C$25,"y")*12+DATEDIF(I310,'ObjProd (2)'!$C$25,"ym")))/7)=0),
   "&lt; 1 sem.",
   IF(DATEDIF(I310,'ObjProd (2)'!$C$25,"y")&gt;0,DATEDIF(I310,'ObjProd (2)'!$C$25,"y") &amp; " " &amp; IF(DATEDIF(I310,'ObjProd (2)'!$C$25,"y")=1,"an ","ans "),"") &amp;
   IF(DATEDIF(I310,'ObjProd (2)'!$C$25,"ym")&gt;0,DATEDIF(I310,'ObjProd (2)'!$C$25,"ym") &amp; " mois ", "") &amp;
   IF(INT(('ObjProd (2)'!$C$25-EDATE(I310,DATEDIF(I310,'ObjProd (2)'!$C$25,"y")*12+DATEDIF(I310,'ObjProd (2)'!$C$25,"ym")))/7)&gt;0,
      INT(('ObjProd (2)'!$C$25-EDATE(I310,DATEDIF(I310,'ObjProd (2)'!$C$25,"y")*12+DATEDIF(I310,'ObjProd (2)'!$C$25,"ym")))/7) &amp; " sem.",
      "")
)
)</f>
        <v>3 sem.</v>
      </c>
      <c r="L310" s="11" t="str">
        <f t="shared" si="43"/>
        <v>E+13</v>
      </c>
      <c r="M310" s="9">
        <f t="shared" si="44"/>
        <v>42</v>
      </c>
      <c r="N310" s="9" t="str" cm="1">
        <f t="array" aca="1" ref="N310" ca="1">LEFT(L310, IF(ISNUMBER(SUBSTITUTE(_xludf.MID(L310, 2, 1), ".", ",")), 1, 2))</f>
        <v>E+</v>
      </c>
      <c r="O310" s="19">
        <f t="shared" ca="1" si="45"/>
        <v>13</v>
      </c>
      <c r="P310" s="9" t="str">
        <f t="shared" ca="1" si="49"/>
        <v>X</v>
      </c>
      <c r="Q310" s="9" t="str">
        <f t="shared" ca="1" si="50"/>
        <v>13+</v>
      </c>
      <c r="R310" s="9" t="str">
        <f t="shared" ca="1" si="46"/>
        <v>X13+</v>
      </c>
      <c r="S310" t="str" cm="1">
        <f t="array" ref="S310">IF(ISBLANK(C310),"",IFERROR(INDEX(ListeSeries!$A$2:$A$1045, MATCH(1, (DatasScan!G310=ListeSeries!$B$2:$B$1045) * (DatasScan!H310&gt;=ListeSeries!$D$2:$D$1045) * (DatasScan!H310&lt;=ListeSeries!$E$2:$E$1045), 0)), "no match"))</f>
        <v>MEDJOOL</v>
      </c>
      <c r="T310" s="7" t="str" cm="1">
        <f t="array" ref="T310">IF(ISBLANK(C310),"",IFERROR(INDEX(ListeSeries!$C$2:$C$1045, MATCH(1, (DatasScan!G310=ListeSeries!$B$2:$B$1045) * (DatasScan!H310&gt;=ListeSeries!$D$2:$D$1045) * (DatasScan!H310&lt;=ListeSeries!$E$2:$E$1045), 0)), "no match"))</f>
        <v>MEDJOOL 109</v>
      </c>
      <c r="U310" s="11" cm="1">
        <f t="array" ref="U310">IF(ISBLANK(C310),"",IFERROR(INDEX(ListeSeries!$F$2:$F$1045, MATCH(1, (DatasScan!G310=ListeSeries!$B$2:$B$1045) * (DatasScan!H310&gt;=ListeSeries!$D$2:$D$1045) * (DatasScan!H310&lt;=ListeSeries!$E$2:$E$1045), 0)), "no match"))</f>
        <v>2306</v>
      </c>
    </row>
    <row r="311" spans="1:21" x14ac:dyDescent="0.25">
      <c r="A311" s="6" t="str">
        <f t="shared" si="47"/>
        <v>3</v>
      </c>
      <c r="B311" s="272" t="s">
        <v>1266</v>
      </c>
      <c r="C311" s="206" t="s">
        <v>1649</v>
      </c>
      <c r="E311" s="11">
        <v>5</v>
      </c>
      <c r="F311" s="7" t="str">
        <f t="shared" si="48"/>
        <v>851620250708EA8</v>
      </c>
      <c r="G311" s="21" t="str">
        <f>IF(ISBLANK(C311),"",_xlfn.XLOOKUP(_xlfn.XLOOKUP(VALUE(LEFT(C311,4)),Souches!$B$2:$B$15000,Souches!$E$2:$E$15000),Varietes!$B$2:$B$500,Varietes!$C$2:$C$500))</f>
        <v>MDJU</v>
      </c>
      <c r="H311" s="19">
        <f>IF(ISBLANK(C311),"",_xlfn.XLOOKUP(VALUE(LEFT(C311,4)),Souches!$B$2:$B$15000,Souches!$D$2:$D$15000))</f>
        <v>3514</v>
      </c>
      <c r="I311" s="10">
        <f t="shared" si="42"/>
        <v>45846</v>
      </c>
      <c r="J311" s="19">
        <f>IF(I311="","",INT(('ObjProd (2)'!$C$25-I311)/7 * (ABS('ObjProd (2)'!$C$25-I311)&gt;=7)))</f>
        <v>10</v>
      </c>
      <c r="K311" s="10" t="str">
        <f>IF(I311="","",
IF(AND(DATEDIF(I311,'ObjProd (2)'!$C$25,"y")=0,DATEDIF(I311,'ObjProd (2)'!$C$25,"ym")=0,
   INT(('ObjProd (2)'!$C$25-EDATE(I311,DATEDIF(I311,'ObjProd (2)'!$C$25,"y")*12+DATEDIF(I311,'ObjProd (2)'!$C$25,"ym")))/7)=0),
   "&lt; 1 sem.",
   IF(DATEDIF(I311,'ObjProd (2)'!$C$25,"y")&gt;0,DATEDIF(I311,'ObjProd (2)'!$C$25,"y") &amp; " " &amp; IF(DATEDIF(I311,'ObjProd (2)'!$C$25,"y")=1,"an ","ans "),"") &amp;
   IF(DATEDIF(I311,'ObjProd (2)'!$C$25,"ym")&gt;0,DATEDIF(I311,'ObjProd (2)'!$C$25,"ym") &amp; " mois ", "") &amp;
   IF(INT(('ObjProd (2)'!$C$25-EDATE(I311,DATEDIF(I311,'ObjProd (2)'!$C$25,"y")*12+DATEDIF(I311,'ObjProd (2)'!$C$25,"ym")))/7)&gt;0,
      INT(('ObjProd (2)'!$C$25-EDATE(I311,DATEDIF(I311,'ObjProd (2)'!$C$25,"y")*12+DATEDIF(I311,'ObjProd (2)'!$C$25,"ym")))/7) &amp; " sem.",
      "")
)
)</f>
        <v>2 mois 1 sem.</v>
      </c>
      <c r="L311" s="11" t="str">
        <f t="shared" si="43"/>
        <v xml:space="preserve">EA8 </v>
      </c>
      <c r="M311" s="9">
        <f t="shared" si="44"/>
        <v>5</v>
      </c>
      <c r="N311" s="9" t="str" cm="1">
        <f t="array" aca="1" ref="N311" ca="1">LEFT(L311, IF(ISNUMBER(SUBSTITUTE(_xludf.MID(L311, 2, 1), ".", ",")), 1, 2))</f>
        <v>EA</v>
      </c>
      <c r="O311" s="19">
        <f t="shared" ca="1" si="45"/>
        <v>8</v>
      </c>
      <c r="P311" s="9" t="str">
        <f t="shared" ca="1" si="49"/>
        <v>E</v>
      </c>
      <c r="Q311" s="9" t="str">
        <f t="shared" ca="1" si="50"/>
        <v>7+</v>
      </c>
      <c r="R311" s="9" t="str">
        <f t="shared" ca="1" si="46"/>
        <v>E7+</v>
      </c>
      <c r="S311" t="str" cm="1">
        <f t="array" ref="S311">IF(ISBLANK(C311),"",IFERROR(INDEX(ListeSeries!$A$2:$A$1045, MATCH(1, (DatasScan!G311=ListeSeries!$B$2:$B$1045) * (DatasScan!H311&gt;=ListeSeries!$D$2:$D$1045) * (DatasScan!H311&lt;=ListeSeries!$E$2:$E$1045), 0)), "no match"))</f>
        <v>MEDJOOL</v>
      </c>
      <c r="T311" s="7" t="str" cm="1">
        <f t="array" ref="T311">IF(ISBLANK(C311),"",IFERROR(INDEX(ListeSeries!$C$2:$C$1045, MATCH(1, (DatasScan!G311=ListeSeries!$B$2:$B$1045) * (DatasScan!H311&gt;=ListeSeries!$D$2:$D$1045) * (DatasScan!H311&lt;=ListeSeries!$E$2:$E$1045), 0)), "no match"))</f>
        <v>MEDJOOL 107</v>
      </c>
      <c r="U311" s="11" t="str" cm="1">
        <f t="array" ref="U311">IF(ISBLANK(C311),"",IFERROR(INDEX(ListeSeries!$F$2:$F$1045, MATCH(1, (DatasScan!G311=ListeSeries!$B$2:$B$1045) * (DatasScan!H311&gt;=ListeSeries!$D$2:$D$1045) * (DatasScan!H311&lt;=ListeSeries!$E$2:$E$1045), 0)), "no match"))</f>
        <v>3501-3520</v>
      </c>
    </row>
    <row r="312" spans="1:21" x14ac:dyDescent="0.25">
      <c r="A312" s="6" t="str">
        <f t="shared" si="47"/>
        <v>3</v>
      </c>
      <c r="B312" s="272" t="s">
        <v>1266</v>
      </c>
      <c r="C312" s="206" t="s">
        <v>1652</v>
      </c>
      <c r="D312" s="8">
        <v>1</v>
      </c>
      <c r="F312" s="7" t="str">
        <f t="shared" si="48"/>
        <v>851620250730E 6</v>
      </c>
      <c r="G312" s="21" t="str">
        <f>IF(ISBLANK(C312),"",_xlfn.XLOOKUP(_xlfn.XLOOKUP(VALUE(LEFT(C312,4)),Souches!$B$2:$B$15000,Souches!$E$2:$E$15000),Varietes!$B$2:$B$500,Varietes!$C$2:$C$500))</f>
        <v>MDJU</v>
      </c>
      <c r="H312" s="19">
        <f>IF(ISBLANK(C312),"",_xlfn.XLOOKUP(VALUE(LEFT(C312,4)),Souches!$B$2:$B$15000,Souches!$D$2:$D$15000))</f>
        <v>3514</v>
      </c>
      <c r="I312" s="10">
        <f t="shared" si="42"/>
        <v>45868</v>
      </c>
      <c r="J312" s="19">
        <f>IF(I312="","",INT(('ObjProd (2)'!$C$25-I312)/7 * (ABS('ObjProd (2)'!$C$25-I312)&gt;=7)))</f>
        <v>7</v>
      </c>
      <c r="K312" s="10" t="str">
        <f>IF(I312="","",
IF(AND(DATEDIF(I312,'ObjProd (2)'!$C$25,"y")=0,DATEDIF(I312,'ObjProd (2)'!$C$25,"ym")=0,
   INT(('ObjProd (2)'!$C$25-EDATE(I312,DATEDIF(I312,'ObjProd (2)'!$C$25,"y")*12+DATEDIF(I312,'ObjProd (2)'!$C$25,"ym")))/7)=0),
   "&lt; 1 sem.",
   IF(DATEDIF(I312,'ObjProd (2)'!$C$25,"y")&gt;0,DATEDIF(I312,'ObjProd (2)'!$C$25,"y") &amp; " " &amp; IF(DATEDIF(I312,'ObjProd (2)'!$C$25,"y")=1,"an ","ans "),"") &amp;
   IF(DATEDIF(I312,'ObjProd (2)'!$C$25,"ym")&gt;0,DATEDIF(I312,'ObjProd (2)'!$C$25,"ym") &amp; " mois ", "") &amp;
   IF(INT(('ObjProd (2)'!$C$25-EDATE(I312,DATEDIF(I312,'ObjProd (2)'!$C$25,"y")*12+DATEDIF(I312,'ObjProd (2)'!$C$25,"ym")))/7)&gt;0,
      INT(('ObjProd (2)'!$C$25-EDATE(I312,DATEDIF(I312,'ObjProd (2)'!$C$25,"y")*12+DATEDIF(I312,'ObjProd (2)'!$C$25,"ym")))/7) &amp; " sem.",
      "")
)
)</f>
        <v>1 mois 2 sem.</v>
      </c>
      <c r="L312" s="11" t="str">
        <f t="shared" si="43"/>
        <v xml:space="preserve">E 6 </v>
      </c>
      <c r="M312" s="9">
        <f t="shared" si="44"/>
        <v>14</v>
      </c>
      <c r="N312" s="9" t="str" cm="1">
        <f t="array" aca="1" ref="N312" ca="1">LEFT(L312, IF(ISNUMBER(SUBSTITUTE(_xludf.MID(L312, 2, 1), ".", ",")), 1, 2))</f>
        <v xml:space="preserve">E </v>
      </c>
      <c r="O312" s="19">
        <f t="shared" ca="1" si="45"/>
        <v>6</v>
      </c>
      <c r="P312" s="9" t="str">
        <f t="shared" ca="1" si="49"/>
        <v>E</v>
      </c>
      <c r="Q312" s="9">
        <f t="shared" ca="1" si="50"/>
        <v>6</v>
      </c>
      <c r="R312" s="9" t="str">
        <f t="shared" ca="1" si="46"/>
        <v>E6</v>
      </c>
      <c r="S312" t="str" cm="1">
        <f t="array" ref="S312">IF(ISBLANK(C312),"",IFERROR(INDEX(ListeSeries!$A$2:$A$1045, MATCH(1, (DatasScan!G312=ListeSeries!$B$2:$B$1045) * (DatasScan!H312&gt;=ListeSeries!$D$2:$D$1045) * (DatasScan!H312&lt;=ListeSeries!$E$2:$E$1045), 0)), "no match"))</f>
        <v>MEDJOOL</v>
      </c>
      <c r="T312" s="7" t="str" cm="1">
        <f t="array" ref="T312">IF(ISBLANK(C312),"",IFERROR(INDEX(ListeSeries!$C$2:$C$1045, MATCH(1, (DatasScan!G312=ListeSeries!$B$2:$B$1045) * (DatasScan!H312&gt;=ListeSeries!$D$2:$D$1045) * (DatasScan!H312&lt;=ListeSeries!$E$2:$E$1045), 0)), "no match"))</f>
        <v>MEDJOOL 107</v>
      </c>
      <c r="U312" s="11" t="str" cm="1">
        <f t="array" ref="U312">IF(ISBLANK(C312),"",IFERROR(INDEX(ListeSeries!$F$2:$F$1045, MATCH(1, (DatasScan!G312=ListeSeries!$B$2:$B$1045) * (DatasScan!H312&gt;=ListeSeries!$D$2:$D$1045) * (DatasScan!H312&lt;=ListeSeries!$E$2:$E$1045), 0)), "no match"))</f>
        <v>3501-3520</v>
      </c>
    </row>
    <row r="313" spans="1:21" x14ac:dyDescent="0.25">
      <c r="A313" s="6" t="str">
        <f t="shared" si="47"/>
        <v>3</v>
      </c>
      <c r="B313" s="272" t="s">
        <v>1266</v>
      </c>
      <c r="C313" s="206" t="s">
        <v>3395</v>
      </c>
      <c r="D313" s="8">
        <v>1</v>
      </c>
      <c r="F313" s="7" t="str">
        <f t="shared" si="48"/>
        <v>851620250730E 6</v>
      </c>
      <c r="G313" s="21" t="str">
        <f>IF(ISBLANK(C313),"",_xlfn.XLOOKUP(_xlfn.XLOOKUP(VALUE(LEFT(C313,4)),Souches!$B$2:$B$15000,Souches!$E$2:$E$15000),Varietes!$B$2:$B$500,Varietes!$C$2:$C$500))</f>
        <v>MDJU</v>
      </c>
      <c r="H313" s="19">
        <f>IF(ISBLANK(C313),"",_xlfn.XLOOKUP(VALUE(LEFT(C313,4)),Souches!$B$2:$B$15000,Souches!$D$2:$D$15000))</f>
        <v>3514</v>
      </c>
      <c r="I313" s="10">
        <f t="shared" si="42"/>
        <v>45868</v>
      </c>
      <c r="J313" s="19">
        <f>IF(I313="","",INT(('ObjProd (2)'!$C$25-I313)/7 * (ABS('ObjProd (2)'!$C$25-I313)&gt;=7)))</f>
        <v>7</v>
      </c>
      <c r="K313" s="10" t="str">
        <f>IF(I313="","",
IF(AND(DATEDIF(I313,'ObjProd (2)'!$C$25,"y")=0,DATEDIF(I313,'ObjProd (2)'!$C$25,"ym")=0,
   INT(('ObjProd (2)'!$C$25-EDATE(I313,DATEDIF(I313,'ObjProd (2)'!$C$25,"y")*12+DATEDIF(I313,'ObjProd (2)'!$C$25,"ym")))/7)=0),
   "&lt; 1 sem.",
   IF(DATEDIF(I313,'ObjProd (2)'!$C$25,"y")&gt;0,DATEDIF(I313,'ObjProd (2)'!$C$25,"y") &amp; " " &amp; IF(DATEDIF(I313,'ObjProd (2)'!$C$25,"y")=1,"an ","ans "),"") &amp;
   IF(DATEDIF(I313,'ObjProd (2)'!$C$25,"ym")&gt;0,DATEDIF(I313,'ObjProd (2)'!$C$25,"ym") &amp; " mois ", "") &amp;
   IF(INT(('ObjProd (2)'!$C$25-EDATE(I313,DATEDIF(I313,'ObjProd (2)'!$C$25,"y")*12+DATEDIF(I313,'ObjProd (2)'!$C$25,"ym")))/7)&gt;0,
      INT(('ObjProd (2)'!$C$25-EDATE(I313,DATEDIF(I313,'ObjProd (2)'!$C$25,"y")*12+DATEDIF(I313,'ObjProd (2)'!$C$25,"ym")))/7) &amp; " sem.",
      "")
)
)</f>
        <v>1 mois 2 sem.</v>
      </c>
      <c r="L313" s="11" t="str">
        <f t="shared" si="43"/>
        <v xml:space="preserve">E 6 </v>
      </c>
      <c r="M313" s="9">
        <f t="shared" si="44"/>
        <v>14</v>
      </c>
      <c r="N313" s="9" t="str" cm="1">
        <f t="array" aca="1" ref="N313" ca="1">LEFT(L313, IF(ISNUMBER(SUBSTITUTE(_xludf.MID(L313, 2, 1), ".", ",")), 1, 2))</f>
        <v xml:space="preserve">E </v>
      </c>
      <c r="O313" s="19">
        <f t="shared" ca="1" si="45"/>
        <v>6</v>
      </c>
      <c r="P313" s="9" t="str">
        <f t="shared" ca="1" si="49"/>
        <v>E</v>
      </c>
      <c r="Q313" s="9">
        <f t="shared" ca="1" si="50"/>
        <v>6</v>
      </c>
      <c r="R313" s="9" t="str">
        <f t="shared" ca="1" si="46"/>
        <v>E6</v>
      </c>
      <c r="S313" t="str" cm="1">
        <f t="array" ref="S313">IF(ISBLANK(C313),"",IFERROR(INDEX(ListeSeries!$A$2:$A$1045, MATCH(1, (DatasScan!G313=ListeSeries!$B$2:$B$1045) * (DatasScan!H313&gt;=ListeSeries!$D$2:$D$1045) * (DatasScan!H313&lt;=ListeSeries!$E$2:$E$1045), 0)), "no match"))</f>
        <v>MEDJOOL</v>
      </c>
      <c r="T313" s="7" t="str" cm="1">
        <f t="array" ref="T313">IF(ISBLANK(C313),"",IFERROR(INDEX(ListeSeries!$C$2:$C$1045, MATCH(1, (DatasScan!G313=ListeSeries!$B$2:$B$1045) * (DatasScan!H313&gt;=ListeSeries!$D$2:$D$1045) * (DatasScan!H313&lt;=ListeSeries!$E$2:$E$1045), 0)), "no match"))</f>
        <v>MEDJOOL 107</v>
      </c>
      <c r="U313" s="11" t="str" cm="1">
        <f t="array" ref="U313">IF(ISBLANK(C313),"",IFERROR(INDEX(ListeSeries!$F$2:$F$1045, MATCH(1, (DatasScan!G313=ListeSeries!$B$2:$B$1045) * (DatasScan!H313&gt;=ListeSeries!$D$2:$D$1045) * (DatasScan!H313&lt;=ListeSeries!$E$2:$E$1045), 0)), "no match"))</f>
        <v>3501-3520</v>
      </c>
    </row>
    <row r="314" spans="1:21" x14ac:dyDescent="0.25">
      <c r="A314" s="6" t="str">
        <f t="shared" si="47"/>
        <v>3</v>
      </c>
      <c r="B314" s="272" t="s">
        <v>1266</v>
      </c>
      <c r="C314" s="206" t="s">
        <v>1268</v>
      </c>
      <c r="D314" s="8">
        <v>1</v>
      </c>
      <c r="F314" s="7" t="str">
        <f t="shared" si="48"/>
        <v>851220250605E 4</v>
      </c>
      <c r="G314" s="21" t="str">
        <f>IF(ISBLANK(C314),"",_xlfn.XLOOKUP(_xlfn.XLOOKUP(VALUE(LEFT(C314,4)),Souches!$B$2:$B$15000,Souches!$E$2:$E$15000),Varietes!$B$2:$B$500,Varietes!$C$2:$C$500))</f>
        <v>MDJU</v>
      </c>
      <c r="H314" s="19">
        <f>IF(ISBLANK(C314),"",_xlfn.XLOOKUP(VALUE(LEFT(C314,4)),Souches!$B$2:$B$15000,Souches!$D$2:$D$15000))</f>
        <v>3508</v>
      </c>
      <c r="I314" s="10">
        <f t="shared" si="42"/>
        <v>45813</v>
      </c>
      <c r="J314" s="19">
        <f>IF(I314="","",INT(('ObjProd (2)'!$C$25-I314)/7 * (ABS('ObjProd (2)'!$C$25-I314)&gt;=7)))</f>
        <v>15</v>
      </c>
      <c r="K314" s="10" t="str">
        <f>IF(I314="","",
IF(AND(DATEDIF(I314,'ObjProd (2)'!$C$25,"y")=0,DATEDIF(I314,'ObjProd (2)'!$C$25,"ym")=0,
   INT(('ObjProd (2)'!$C$25-EDATE(I314,DATEDIF(I314,'ObjProd (2)'!$C$25,"y")*12+DATEDIF(I314,'ObjProd (2)'!$C$25,"ym")))/7)=0),
   "&lt; 1 sem.",
   IF(DATEDIF(I314,'ObjProd (2)'!$C$25,"y")&gt;0,DATEDIF(I314,'ObjProd (2)'!$C$25,"y") &amp; " " &amp; IF(DATEDIF(I314,'ObjProd (2)'!$C$25,"y")=1,"an ","ans "),"") &amp;
   IF(DATEDIF(I314,'ObjProd (2)'!$C$25,"ym")&gt;0,DATEDIF(I314,'ObjProd (2)'!$C$25,"ym") &amp; " mois ", "") &amp;
   IF(INT(('ObjProd (2)'!$C$25-EDATE(I314,DATEDIF(I314,'ObjProd (2)'!$C$25,"y")*12+DATEDIF(I314,'ObjProd (2)'!$C$25,"ym")))/7)&gt;0,
      INT(('ObjProd (2)'!$C$25-EDATE(I314,DATEDIF(I314,'ObjProd (2)'!$C$25,"y")*12+DATEDIF(I314,'ObjProd (2)'!$C$25,"ym")))/7) &amp; " sem.",
      "")
)
)</f>
        <v>3 mois 1 sem.</v>
      </c>
      <c r="L314" s="11" t="str">
        <f t="shared" si="43"/>
        <v xml:space="preserve">E 4 </v>
      </c>
      <c r="M314" s="9">
        <f t="shared" si="44"/>
        <v>14</v>
      </c>
      <c r="N314" s="9" t="str" cm="1">
        <f t="array" aca="1" ref="N314" ca="1">LEFT(L314, IF(ISNUMBER(SUBSTITUTE(_xludf.MID(L314, 2, 1), ".", ",")), 1, 2))</f>
        <v xml:space="preserve">E </v>
      </c>
      <c r="O314" s="19">
        <f t="shared" ca="1" si="45"/>
        <v>4</v>
      </c>
      <c r="P314" s="9" t="str">
        <f t="shared" ca="1" si="49"/>
        <v>E</v>
      </c>
      <c r="Q314" s="9">
        <f t="shared" ca="1" si="50"/>
        <v>4</v>
      </c>
      <c r="R314" s="9" t="str">
        <f t="shared" ca="1" si="46"/>
        <v>E4</v>
      </c>
      <c r="S314" t="str" cm="1">
        <f t="array" ref="S314">IF(ISBLANK(C314),"",IFERROR(INDEX(ListeSeries!$A$2:$A$1045, MATCH(1, (DatasScan!G314=ListeSeries!$B$2:$B$1045) * (DatasScan!H314&gt;=ListeSeries!$D$2:$D$1045) * (DatasScan!H314&lt;=ListeSeries!$E$2:$E$1045), 0)), "no match"))</f>
        <v>MEDJOOL</v>
      </c>
      <c r="T314" s="7" t="str" cm="1">
        <f t="array" ref="T314">IF(ISBLANK(C314),"",IFERROR(INDEX(ListeSeries!$C$2:$C$1045, MATCH(1, (DatasScan!G314=ListeSeries!$B$2:$B$1045) * (DatasScan!H314&gt;=ListeSeries!$D$2:$D$1045) * (DatasScan!H314&lt;=ListeSeries!$E$2:$E$1045), 0)), "no match"))</f>
        <v>MEDJOOL 107</v>
      </c>
      <c r="U314" s="11" t="str" cm="1">
        <f t="array" ref="U314">IF(ISBLANK(C314),"",IFERROR(INDEX(ListeSeries!$F$2:$F$1045, MATCH(1, (DatasScan!G314=ListeSeries!$B$2:$B$1045) * (DatasScan!H314&gt;=ListeSeries!$D$2:$D$1045) * (DatasScan!H314&lt;=ListeSeries!$E$2:$E$1045), 0)), "no match"))</f>
        <v>3501-3520</v>
      </c>
    </row>
    <row r="315" spans="1:21" x14ac:dyDescent="0.25">
      <c r="A315" s="6" t="str">
        <f t="shared" si="47"/>
        <v>3</v>
      </c>
      <c r="B315" s="272" t="s">
        <v>1266</v>
      </c>
      <c r="C315" s="206" t="s">
        <v>1655</v>
      </c>
      <c r="E315" s="11">
        <v>7</v>
      </c>
      <c r="F315" s="7" t="str">
        <f t="shared" si="48"/>
        <v>861120250619E 5</v>
      </c>
      <c r="G315" s="21" t="str">
        <f>IF(ISBLANK(C315),"",_xlfn.XLOOKUP(_xlfn.XLOOKUP(VALUE(LEFT(C315,4)),Souches!$B$2:$B$15000,Souches!$E$2:$E$15000),Varietes!$B$2:$B$500,Varietes!$C$2:$C$500))</f>
        <v>MDJU</v>
      </c>
      <c r="H315" s="19">
        <f>IF(ISBLANK(C315),"",_xlfn.XLOOKUP(VALUE(LEFT(C315,4)),Souches!$B$2:$B$15000,Souches!$D$2:$D$15000))</f>
        <v>3522</v>
      </c>
      <c r="I315" s="10">
        <f t="shared" si="42"/>
        <v>45827</v>
      </c>
      <c r="J315" s="19">
        <f>IF(I315="","",INT(('ObjProd (2)'!$C$25-I315)/7 * (ABS('ObjProd (2)'!$C$25-I315)&gt;=7)))</f>
        <v>13</v>
      </c>
      <c r="K315" s="10" t="str">
        <f>IF(I315="","",
IF(AND(DATEDIF(I315,'ObjProd (2)'!$C$25,"y")=0,DATEDIF(I315,'ObjProd (2)'!$C$25,"ym")=0,
   INT(('ObjProd (2)'!$C$25-EDATE(I315,DATEDIF(I315,'ObjProd (2)'!$C$25,"y")*12+DATEDIF(I315,'ObjProd (2)'!$C$25,"ym")))/7)=0),
   "&lt; 1 sem.",
   IF(DATEDIF(I315,'ObjProd (2)'!$C$25,"y")&gt;0,DATEDIF(I315,'ObjProd (2)'!$C$25,"y") &amp; " " &amp; IF(DATEDIF(I315,'ObjProd (2)'!$C$25,"y")=1,"an ","ans "),"") &amp;
   IF(DATEDIF(I315,'ObjProd (2)'!$C$25,"ym")&gt;0,DATEDIF(I315,'ObjProd (2)'!$C$25,"ym") &amp; " mois ", "") &amp;
   IF(INT(('ObjProd (2)'!$C$25-EDATE(I315,DATEDIF(I315,'ObjProd (2)'!$C$25,"y")*12+DATEDIF(I315,'ObjProd (2)'!$C$25,"ym")))/7)&gt;0,
      INT(('ObjProd (2)'!$C$25-EDATE(I315,DATEDIF(I315,'ObjProd (2)'!$C$25,"y")*12+DATEDIF(I315,'ObjProd (2)'!$C$25,"ym")))/7) &amp; " sem.",
      "")
)
)</f>
        <v>2 mois 4 sem.</v>
      </c>
      <c r="L315" s="11" t="str">
        <f t="shared" si="43"/>
        <v xml:space="preserve">E 5 </v>
      </c>
      <c r="M315" s="9">
        <f t="shared" si="44"/>
        <v>7</v>
      </c>
      <c r="N315" s="9" t="str" cm="1">
        <f t="array" aca="1" ref="N315" ca="1">LEFT(L315, IF(ISNUMBER(SUBSTITUTE(_xludf.MID(L315, 2, 1), ".", ",")), 1, 2))</f>
        <v xml:space="preserve">E </v>
      </c>
      <c r="O315" s="19">
        <f t="shared" ca="1" si="45"/>
        <v>5</v>
      </c>
      <c r="P315" s="9" t="str">
        <f t="shared" ca="1" si="49"/>
        <v>E</v>
      </c>
      <c r="Q315" s="9">
        <f t="shared" ca="1" si="50"/>
        <v>5</v>
      </c>
      <c r="R315" s="9" t="str">
        <f t="shared" ca="1" si="46"/>
        <v>E5</v>
      </c>
      <c r="S315" t="str" cm="1">
        <f t="array" ref="S315">IF(ISBLANK(C315),"",IFERROR(INDEX(ListeSeries!$A$2:$A$1045, MATCH(1, (DatasScan!G315=ListeSeries!$B$2:$B$1045) * (DatasScan!H315&gt;=ListeSeries!$D$2:$D$1045) * (DatasScan!H315&lt;=ListeSeries!$E$2:$E$1045), 0)), "no match"))</f>
        <v>MEDJOOL</v>
      </c>
      <c r="T315" s="7" t="str" cm="1">
        <f t="array" ref="T315">IF(ISBLANK(C315),"",IFERROR(INDEX(ListeSeries!$C$2:$C$1045, MATCH(1, (DatasScan!G315=ListeSeries!$B$2:$B$1045) * (DatasScan!H315&gt;=ListeSeries!$D$2:$D$1045) * (DatasScan!H315&lt;=ListeSeries!$E$2:$E$1045), 0)), "no match"))</f>
        <v>MEDJOOL 108</v>
      </c>
      <c r="U315" s="11" t="str" cm="1">
        <f t="array" ref="U315">IF(ISBLANK(C315),"",IFERROR(INDEX(ListeSeries!$F$2:$F$1045, MATCH(1, (DatasScan!G315=ListeSeries!$B$2:$B$1045) * (DatasScan!H315&gt;=ListeSeries!$D$2:$D$1045) * (DatasScan!H315&lt;=ListeSeries!$E$2:$E$1045), 0)), "no match"))</f>
        <v>3521-3530</v>
      </c>
    </row>
    <row r="316" spans="1:21" x14ac:dyDescent="0.25">
      <c r="A316" s="6" t="str">
        <f t="shared" si="47"/>
        <v>3</v>
      </c>
      <c r="B316" s="272" t="s">
        <v>1266</v>
      </c>
      <c r="C316" s="206" t="s">
        <v>3396</v>
      </c>
      <c r="E316" s="11">
        <v>9</v>
      </c>
      <c r="F316" s="7" t="str">
        <f t="shared" si="48"/>
        <v>861120250828EA5</v>
      </c>
      <c r="G316" s="21" t="str">
        <f>IF(ISBLANK(C316),"",_xlfn.XLOOKUP(_xlfn.XLOOKUP(VALUE(LEFT(C316,4)),Souches!$B$2:$B$15000,Souches!$E$2:$E$15000),Varietes!$B$2:$B$500,Varietes!$C$2:$C$500))</f>
        <v>MDJU</v>
      </c>
      <c r="H316" s="19">
        <f>IF(ISBLANK(C316),"",_xlfn.XLOOKUP(VALUE(LEFT(C316,4)),Souches!$B$2:$B$15000,Souches!$D$2:$D$15000))</f>
        <v>3522</v>
      </c>
      <c r="I316" s="10">
        <f t="shared" si="42"/>
        <v>45897</v>
      </c>
      <c r="J316" s="19">
        <f>IF(I316="","",INT(('ObjProd (2)'!$C$25-I316)/7 * (ABS('ObjProd (2)'!$C$25-I316)&gt;=7)))</f>
        <v>3</v>
      </c>
      <c r="K316" s="10" t="str">
        <f>IF(I316="","",
IF(AND(DATEDIF(I316,'ObjProd (2)'!$C$25,"y")=0,DATEDIF(I316,'ObjProd (2)'!$C$25,"ym")=0,
   INT(('ObjProd (2)'!$C$25-EDATE(I316,DATEDIF(I316,'ObjProd (2)'!$C$25,"y")*12+DATEDIF(I316,'ObjProd (2)'!$C$25,"ym")))/7)=0),
   "&lt; 1 sem.",
   IF(DATEDIF(I316,'ObjProd (2)'!$C$25,"y")&gt;0,DATEDIF(I316,'ObjProd (2)'!$C$25,"y") &amp; " " &amp; IF(DATEDIF(I316,'ObjProd (2)'!$C$25,"y")=1,"an ","ans "),"") &amp;
   IF(DATEDIF(I316,'ObjProd (2)'!$C$25,"ym")&gt;0,DATEDIF(I316,'ObjProd (2)'!$C$25,"ym") &amp; " mois ", "") &amp;
   IF(INT(('ObjProd (2)'!$C$25-EDATE(I316,DATEDIF(I316,'ObjProd (2)'!$C$25,"y")*12+DATEDIF(I316,'ObjProd (2)'!$C$25,"ym")))/7)&gt;0,
      INT(('ObjProd (2)'!$C$25-EDATE(I316,DATEDIF(I316,'ObjProd (2)'!$C$25,"y")*12+DATEDIF(I316,'ObjProd (2)'!$C$25,"ym")))/7) &amp; " sem.",
      "")
)
)</f>
        <v>3 sem.</v>
      </c>
      <c r="L316" s="11" t="str">
        <f t="shared" si="43"/>
        <v xml:space="preserve">EA5 </v>
      </c>
      <c r="M316" s="9">
        <f t="shared" si="44"/>
        <v>9</v>
      </c>
      <c r="N316" s="9" t="str" cm="1">
        <f t="array" aca="1" ref="N316" ca="1">LEFT(L316, IF(ISNUMBER(SUBSTITUTE(_xludf.MID(L316, 2, 1), ".", ",")), 1, 2))</f>
        <v>EA</v>
      </c>
      <c r="O316" s="19">
        <f t="shared" ca="1" si="45"/>
        <v>5</v>
      </c>
      <c r="P316" s="9" t="str">
        <f t="shared" ca="1" si="49"/>
        <v>E</v>
      </c>
      <c r="Q316" s="9">
        <f t="shared" ca="1" si="50"/>
        <v>5</v>
      </c>
      <c r="R316" s="9" t="str">
        <f t="shared" ca="1" si="46"/>
        <v>E5</v>
      </c>
      <c r="S316" t="str" cm="1">
        <f t="array" ref="S316">IF(ISBLANK(C316),"",IFERROR(INDEX(ListeSeries!$A$2:$A$1045, MATCH(1, (DatasScan!G316=ListeSeries!$B$2:$B$1045) * (DatasScan!H316&gt;=ListeSeries!$D$2:$D$1045) * (DatasScan!H316&lt;=ListeSeries!$E$2:$E$1045), 0)), "no match"))</f>
        <v>MEDJOOL</v>
      </c>
      <c r="T316" s="7" t="str" cm="1">
        <f t="array" ref="T316">IF(ISBLANK(C316),"",IFERROR(INDEX(ListeSeries!$C$2:$C$1045, MATCH(1, (DatasScan!G316=ListeSeries!$B$2:$B$1045) * (DatasScan!H316&gt;=ListeSeries!$D$2:$D$1045) * (DatasScan!H316&lt;=ListeSeries!$E$2:$E$1045), 0)), "no match"))</f>
        <v>MEDJOOL 108</v>
      </c>
      <c r="U316" s="11" t="str" cm="1">
        <f t="array" ref="U316">IF(ISBLANK(C316),"",IFERROR(INDEX(ListeSeries!$F$2:$F$1045, MATCH(1, (DatasScan!G316=ListeSeries!$B$2:$B$1045) * (DatasScan!H316&gt;=ListeSeries!$D$2:$D$1045) * (DatasScan!H316&lt;=ListeSeries!$E$2:$E$1045), 0)), "no match"))</f>
        <v>3521-3530</v>
      </c>
    </row>
    <row r="317" spans="1:21" x14ac:dyDescent="0.25">
      <c r="A317" s="6" t="str">
        <f t="shared" si="47"/>
        <v>3</v>
      </c>
      <c r="B317" s="272" t="s">
        <v>1266</v>
      </c>
      <c r="C317" s="206" t="s">
        <v>1660</v>
      </c>
      <c r="D317" s="8">
        <v>1</v>
      </c>
      <c r="E317" s="11">
        <v>1</v>
      </c>
      <c r="F317" s="7" t="str">
        <f t="shared" si="48"/>
        <v>851620250806E 3</v>
      </c>
      <c r="G317" s="21" t="str">
        <f>IF(ISBLANK(C317),"",_xlfn.XLOOKUP(_xlfn.XLOOKUP(VALUE(LEFT(C317,4)),Souches!$B$2:$B$15000,Souches!$E$2:$E$15000),Varietes!$B$2:$B$500,Varietes!$C$2:$C$500))</f>
        <v>MDJU</v>
      </c>
      <c r="H317" s="19">
        <f>IF(ISBLANK(C317),"",_xlfn.XLOOKUP(VALUE(LEFT(C317,4)),Souches!$B$2:$B$15000,Souches!$D$2:$D$15000))</f>
        <v>3514</v>
      </c>
      <c r="I317" s="10">
        <f t="shared" si="42"/>
        <v>45875</v>
      </c>
      <c r="J317" s="19">
        <f>IF(I317="","",INT(('ObjProd (2)'!$C$25-I317)/7 * (ABS('ObjProd (2)'!$C$25-I317)&gt;=7)))</f>
        <v>6</v>
      </c>
      <c r="K317" s="10" t="str">
        <f>IF(I317="","",
IF(AND(DATEDIF(I317,'ObjProd (2)'!$C$25,"y")=0,DATEDIF(I317,'ObjProd (2)'!$C$25,"ym")=0,
   INT(('ObjProd (2)'!$C$25-EDATE(I317,DATEDIF(I317,'ObjProd (2)'!$C$25,"y")*12+DATEDIF(I317,'ObjProd (2)'!$C$25,"ym")))/7)=0),
   "&lt; 1 sem.",
   IF(DATEDIF(I317,'ObjProd (2)'!$C$25,"y")&gt;0,DATEDIF(I317,'ObjProd (2)'!$C$25,"y") &amp; " " &amp; IF(DATEDIF(I317,'ObjProd (2)'!$C$25,"y")=1,"an ","ans "),"") &amp;
   IF(DATEDIF(I317,'ObjProd (2)'!$C$25,"ym")&gt;0,DATEDIF(I317,'ObjProd (2)'!$C$25,"ym") &amp; " mois ", "") &amp;
   IF(INT(('ObjProd (2)'!$C$25-EDATE(I317,DATEDIF(I317,'ObjProd (2)'!$C$25,"y")*12+DATEDIF(I317,'ObjProd (2)'!$C$25,"ym")))/7)&gt;0,
      INT(('ObjProd (2)'!$C$25-EDATE(I317,DATEDIF(I317,'ObjProd (2)'!$C$25,"y")*12+DATEDIF(I317,'ObjProd (2)'!$C$25,"ym")))/7) &amp; " sem.",
      "")
)
)</f>
        <v>1 mois 1 sem.</v>
      </c>
      <c r="L317" s="11" t="str">
        <f t="shared" si="43"/>
        <v xml:space="preserve">E 3 </v>
      </c>
      <c r="M317" s="9">
        <f t="shared" si="44"/>
        <v>15</v>
      </c>
      <c r="N317" s="9" t="str" cm="1">
        <f t="array" aca="1" ref="N317" ca="1">LEFT(L317, IF(ISNUMBER(SUBSTITUTE(_xludf.MID(L317, 2, 1), ".", ",")), 1, 2))</f>
        <v xml:space="preserve">E </v>
      </c>
      <c r="O317" s="19">
        <f t="shared" ca="1" si="45"/>
        <v>3</v>
      </c>
      <c r="P317" s="9" t="str">
        <f t="shared" ca="1" si="49"/>
        <v>E</v>
      </c>
      <c r="Q317" s="9">
        <f t="shared" ca="1" si="50"/>
        <v>3</v>
      </c>
      <c r="R317" s="9" t="str">
        <f t="shared" ca="1" si="46"/>
        <v>E3</v>
      </c>
      <c r="S317" t="str" cm="1">
        <f t="array" ref="S317">IF(ISBLANK(C317),"",IFERROR(INDEX(ListeSeries!$A$2:$A$1045, MATCH(1, (DatasScan!G317=ListeSeries!$B$2:$B$1045) * (DatasScan!H317&gt;=ListeSeries!$D$2:$D$1045) * (DatasScan!H317&lt;=ListeSeries!$E$2:$E$1045), 0)), "no match"))</f>
        <v>MEDJOOL</v>
      </c>
      <c r="T317" s="7" t="str" cm="1">
        <f t="array" ref="T317">IF(ISBLANK(C317),"",IFERROR(INDEX(ListeSeries!$C$2:$C$1045, MATCH(1, (DatasScan!G317=ListeSeries!$B$2:$B$1045) * (DatasScan!H317&gt;=ListeSeries!$D$2:$D$1045) * (DatasScan!H317&lt;=ListeSeries!$E$2:$E$1045), 0)), "no match"))</f>
        <v>MEDJOOL 107</v>
      </c>
      <c r="U317" s="11" t="str" cm="1">
        <f t="array" ref="U317">IF(ISBLANK(C317),"",IFERROR(INDEX(ListeSeries!$F$2:$F$1045, MATCH(1, (DatasScan!G317=ListeSeries!$B$2:$B$1045) * (DatasScan!H317&gt;=ListeSeries!$D$2:$D$1045) * (DatasScan!H317&lt;=ListeSeries!$E$2:$E$1045), 0)), "no match"))</f>
        <v>3501-3520</v>
      </c>
    </row>
    <row r="318" spans="1:21" x14ac:dyDescent="0.25">
      <c r="A318" s="6" t="str">
        <f t="shared" si="47"/>
        <v>3</v>
      </c>
      <c r="B318" s="8" t="s">
        <v>1269</v>
      </c>
      <c r="C318" s="206" t="s">
        <v>3397</v>
      </c>
      <c r="E318" s="11">
        <v>6</v>
      </c>
      <c r="F318" s="7" t="str">
        <f t="shared" si="48"/>
        <v>841320250901E 3</v>
      </c>
      <c r="G318" s="21" t="str">
        <f>IF(ISBLANK(C318),"",_xlfn.XLOOKUP(_xlfn.XLOOKUP(VALUE(LEFT(C318,4)),Souches!$B$2:$B$15000,Souches!$E$2:$E$15000),Varietes!$B$2:$B$500,Varietes!$C$2:$C$500))</f>
        <v>MDJU</v>
      </c>
      <c r="H318" s="19">
        <f>IF(ISBLANK(C318),"",_xlfn.XLOOKUP(VALUE(LEFT(C318,4)),Souches!$B$2:$B$15000,Souches!$D$2:$D$15000))</f>
        <v>3476</v>
      </c>
      <c r="I318" s="10">
        <f t="shared" si="42"/>
        <v>45901</v>
      </c>
      <c r="J318" s="19">
        <f>IF(I318="","",INT(('ObjProd (2)'!$C$25-I318)/7 * (ABS('ObjProd (2)'!$C$25-I318)&gt;=7)))</f>
        <v>2</v>
      </c>
      <c r="K318" s="10" t="str">
        <f>IF(I318="","",
IF(AND(DATEDIF(I318,'ObjProd (2)'!$C$25,"y")=0,DATEDIF(I318,'ObjProd (2)'!$C$25,"ym")=0,
   INT(('ObjProd (2)'!$C$25-EDATE(I318,DATEDIF(I318,'ObjProd (2)'!$C$25,"y")*12+DATEDIF(I318,'ObjProd (2)'!$C$25,"ym")))/7)=0),
   "&lt; 1 sem.",
   IF(DATEDIF(I318,'ObjProd (2)'!$C$25,"y")&gt;0,DATEDIF(I318,'ObjProd (2)'!$C$25,"y") &amp; " " &amp; IF(DATEDIF(I318,'ObjProd (2)'!$C$25,"y")=1,"an ","ans "),"") &amp;
   IF(DATEDIF(I318,'ObjProd (2)'!$C$25,"ym")&gt;0,DATEDIF(I318,'ObjProd (2)'!$C$25,"ym") &amp; " mois ", "") &amp;
   IF(INT(('ObjProd (2)'!$C$25-EDATE(I318,DATEDIF(I318,'ObjProd (2)'!$C$25,"y")*12+DATEDIF(I318,'ObjProd (2)'!$C$25,"ym")))/7)&gt;0,
      INT(('ObjProd (2)'!$C$25-EDATE(I318,DATEDIF(I318,'ObjProd (2)'!$C$25,"y")*12+DATEDIF(I318,'ObjProd (2)'!$C$25,"ym")))/7) &amp; " sem.",
      "")
)
)</f>
        <v>2 sem.</v>
      </c>
      <c r="L318" s="11" t="str">
        <f t="shared" si="43"/>
        <v xml:space="preserve">E 3 </v>
      </c>
      <c r="M318" s="9">
        <f t="shared" si="44"/>
        <v>6</v>
      </c>
      <c r="N318" s="9" t="str" cm="1">
        <f t="array" aca="1" ref="N318" ca="1">LEFT(L318, IF(ISNUMBER(SUBSTITUTE(_xludf.MID(L318, 2, 1), ".", ",")), 1, 2))</f>
        <v xml:space="preserve">E </v>
      </c>
      <c r="O318" s="19">
        <f t="shared" ca="1" si="45"/>
        <v>3</v>
      </c>
      <c r="P318" s="9" t="str">
        <f t="shared" ca="1" si="49"/>
        <v>E</v>
      </c>
      <c r="Q318" s="9">
        <f t="shared" ca="1" si="50"/>
        <v>3</v>
      </c>
      <c r="R318" s="9" t="str">
        <f t="shared" ca="1" si="46"/>
        <v>E3</v>
      </c>
      <c r="S318" t="str" cm="1">
        <f t="array" ref="S318">IF(ISBLANK(C318),"",IFERROR(INDEX(ListeSeries!$A$2:$A$1045, MATCH(1, (DatasScan!G318=ListeSeries!$B$2:$B$1045) * (DatasScan!H318&gt;=ListeSeries!$D$2:$D$1045) * (DatasScan!H318&lt;=ListeSeries!$E$2:$E$1045), 0)), "no match"))</f>
        <v>MEDJOOL</v>
      </c>
      <c r="T318" s="7" t="str" cm="1">
        <f t="array" ref="T318">IF(ISBLANK(C318),"",IFERROR(INDEX(ListeSeries!$C$2:$C$1045, MATCH(1, (DatasScan!G318=ListeSeries!$B$2:$B$1045) * (DatasScan!H318&gt;=ListeSeries!$D$2:$D$1045) * (DatasScan!H318&lt;=ListeSeries!$E$2:$E$1045), 0)), "no match"))</f>
        <v>MEDJOOL 106</v>
      </c>
      <c r="U318" s="11" t="str" cm="1">
        <f t="array" ref="U318">IF(ISBLANK(C318),"",IFERROR(INDEX(ListeSeries!$F$2:$F$1045, MATCH(1, (DatasScan!G318=ListeSeries!$B$2:$B$1045) * (DatasScan!H318&gt;=ListeSeries!$D$2:$D$1045) * (DatasScan!H318&lt;=ListeSeries!$E$2:$E$1045), 0)), "no match"))</f>
        <v>3476-3500</v>
      </c>
    </row>
    <row r="319" spans="1:21" x14ac:dyDescent="0.25">
      <c r="A319" s="6" t="str">
        <f t="shared" si="47"/>
        <v>3</v>
      </c>
      <c r="B319" s="272" t="s">
        <v>1269</v>
      </c>
      <c r="C319" s="206" t="s">
        <v>3398</v>
      </c>
      <c r="D319" s="8">
        <v>1</v>
      </c>
      <c r="E319" s="11">
        <v>7</v>
      </c>
      <c r="F319" s="7" t="str">
        <f t="shared" si="48"/>
        <v>841320250901E 3</v>
      </c>
      <c r="G319" s="21" t="str">
        <f>IF(ISBLANK(C319),"",_xlfn.XLOOKUP(_xlfn.XLOOKUP(VALUE(LEFT(C319,4)),Souches!$B$2:$B$15000,Souches!$E$2:$E$15000),Varietes!$B$2:$B$500,Varietes!$C$2:$C$500))</f>
        <v>MDJU</v>
      </c>
      <c r="H319" s="19">
        <f>IF(ISBLANK(C319),"",_xlfn.XLOOKUP(VALUE(LEFT(C319,4)),Souches!$B$2:$B$15000,Souches!$D$2:$D$15000))</f>
        <v>3476</v>
      </c>
      <c r="I319" s="10">
        <f t="shared" si="42"/>
        <v>45901</v>
      </c>
      <c r="J319" s="19">
        <f>IF(I319="","",INT(('ObjProd (2)'!$C$25-I319)/7 * (ABS('ObjProd (2)'!$C$25-I319)&gt;=7)))</f>
        <v>2</v>
      </c>
      <c r="K319" s="10" t="str">
        <f>IF(I319="","",
IF(AND(DATEDIF(I319,'ObjProd (2)'!$C$25,"y")=0,DATEDIF(I319,'ObjProd (2)'!$C$25,"ym")=0,
   INT(('ObjProd (2)'!$C$25-EDATE(I319,DATEDIF(I319,'ObjProd (2)'!$C$25,"y")*12+DATEDIF(I319,'ObjProd (2)'!$C$25,"ym")))/7)=0),
   "&lt; 1 sem.",
   IF(DATEDIF(I319,'ObjProd (2)'!$C$25,"y")&gt;0,DATEDIF(I319,'ObjProd (2)'!$C$25,"y") &amp; " " &amp; IF(DATEDIF(I319,'ObjProd (2)'!$C$25,"y")=1,"an ","ans "),"") &amp;
   IF(DATEDIF(I319,'ObjProd (2)'!$C$25,"ym")&gt;0,DATEDIF(I319,'ObjProd (2)'!$C$25,"ym") &amp; " mois ", "") &amp;
   IF(INT(('ObjProd (2)'!$C$25-EDATE(I319,DATEDIF(I319,'ObjProd (2)'!$C$25,"y")*12+DATEDIF(I319,'ObjProd (2)'!$C$25,"ym")))/7)&gt;0,
      INT(('ObjProd (2)'!$C$25-EDATE(I319,DATEDIF(I319,'ObjProd (2)'!$C$25,"y")*12+DATEDIF(I319,'ObjProd (2)'!$C$25,"ym")))/7) &amp; " sem.",
      "")
)
)</f>
        <v>2 sem.</v>
      </c>
      <c r="L319" s="11" t="str">
        <f t="shared" si="43"/>
        <v xml:space="preserve">E 3 </v>
      </c>
      <c r="M319" s="9">
        <f t="shared" si="44"/>
        <v>21</v>
      </c>
      <c r="N319" s="9" t="str" cm="1">
        <f t="array" aca="1" ref="N319" ca="1">LEFT(L319, IF(ISNUMBER(SUBSTITUTE(_xludf.MID(L319, 2, 1), ".", ",")), 1, 2))</f>
        <v xml:space="preserve">E </v>
      </c>
      <c r="O319" s="19">
        <f t="shared" ca="1" si="45"/>
        <v>3</v>
      </c>
      <c r="P319" s="9" t="str">
        <f t="shared" ca="1" si="49"/>
        <v>E</v>
      </c>
      <c r="Q319" s="9">
        <f t="shared" ca="1" si="50"/>
        <v>3</v>
      </c>
      <c r="R319" s="9" t="str">
        <f t="shared" ca="1" si="46"/>
        <v>E3</v>
      </c>
      <c r="S319" t="str" cm="1">
        <f t="array" ref="S319">IF(ISBLANK(C319),"",IFERROR(INDEX(ListeSeries!$A$2:$A$1045, MATCH(1, (DatasScan!G319=ListeSeries!$B$2:$B$1045) * (DatasScan!H319&gt;=ListeSeries!$D$2:$D$1045) * (DatasScan!H319&lt;=ListeSeries!$E$2:$E$1045), 0)), "no match"))</f>
        <v>MEDJOOL</v>
      </c>
      <c r="T319" s="7" t="str" cm="1">
        <f t="array" ref="T319">IF(ISBLANK(C319),"",IFERROR(INDEX(ListeSeries!$C$2:$C$1045, MATCH(1, (DatasScan!G319=ListeSeries!$B$2:$B$1045) * (DatasScan!H319&gt;=ListeSeries!$D$2:$D$1045) * (DatasScan!H319&lt;=ListeSeries!$E$2:$E$1045), 0)), "no match"))</f>
        <v>MEDJOOL 106</v>
      </c>
      <c r="U319" s="11" t="str" cm="1">
        <f t="array" ref="U319">IF(ISBLANK(C319),"",IFERROR(INDEX(ListeSeries!$F$2:$F$1045, MATCH(1, (DatasScan!G319=ListeSeries!$B$2:$B$1045) * (DatasScan!H319&gt;=ListeSeries!$D$2:$D$1045) * (DatasScan!H319&lt;=ListeSeries!$E$2:$E$1045), 0)), "no match"))</f>
        <v>3476-3500</v>
      </c>
    </row>
    <row r="320" spans="1:21" x14ac:dyDescent="0.25">
      <c r="A320" s="6" t="str">
        <f t="shared" si="47"/>
        <v>3</v>
      </c>
      <c r="B320" s="272" t="s">
        <v>1269</v>
      </c>
      <c r="C320" s="206" t="s">
        <v>3399</v>
      </c>
      <c r="E320" s="11">
        <v>7</v>
      </c>
      <c r="F320" s="7" t="str">
        <f t="shared" si="48"/>
        <v>851220250827EA4</v>
      </c>
      <c r="G320" s="21" t="str">
        <f>IF(ISBLANK(C320),"",_xlfn.XLOOKUP(_xlfn.XLOOKUP(VALUE(LEFT(C320,4)),Souches!$B$2:$B$15000,Souches!$E$2:$E$15000),Varietes!$B$2:$B$500,Varietes!$C$2:$C$500))</f>
        <v>MDJU</v>
      </c>
      <c r="H320" s="19">
        <f>IF(ISBLANK(C320),"",_xlfn.XLOOKUP(VALUE(LEFT(C320,4)),Souches!$B$2:$B$15000,Souches!$D$2:$D$15000))</f>
        <v>3508</v>
      </c>
      <c r="I320" s="10">
        <f t="shared" si="42"/>
        <v>45896</v>
      </c>
      <c r="J320" s="19">
        <f>IF(I320="","",INT(('ObjProd (2)'!$C$25-I320)/7 * (ABS('ObjProd (2)'!$C$25-I320)&gt;=7)))</f>
        <v>3</v>
      </c>
      <c r="K320" s="10" t="str">
        <f>IF(I320="","",
IF(AND(DATEDIF(I320,'ObjProd (2)'!$C$25,"y")=0,DATEDIF(I320,'ObjProd (2)'!$C$25,"ym")=0,
   INT(('ObjProd (2)'!$C$25-EDATE(I320,DATEDIF(I320,'ObjProd (2)'!$C$25,"y")*12+DATEDIF(I320,'ObjProd (2)'!$C$25,"ym")))/7)=0),
   "&lt; 1 sem.",
   IF(DATEDIF(I320,'ObjProd (2)'!$C$25,"y")&gt;0,DATEDIF(I320,'ObjProd (2)'!$C$25,"y") &amp; " " &amp; IF(DATEDIF(I320,'ObjProd (2)'!$C$25,"y")=1,"an ","ans "),"") &amp;
   IF(DATEDIF(I320,'ObjProd (2)'!$C$25,"ym")&gt;0,DATEDIF(I320,'ObjProd (2)'!$C$25,"ym") &amp; " mois ", "") &amp;
   IF(INT(('ObjProd (2)'!$C$25-EDATE(I320,DATEDIF(I320,'ObjProd (2)'!$C$25,"y")*12+DATEDIF(I320,'ObjProd (2)'!$C$25,"ym")))/7)&gt;0,
      INT(('ObjProd (2)'!$C$25-EDATE(I320,DATEDIF(I320,'ObjProd (2)'!$C$25,"y")*12+DATEDIF(I320,'ObjProd (2)'!$C$25,"ym")))/7) &amp; " sem.",
      "")
)
)</f>
        <v>3 sem.</v>
      </c>
      <c r="L320" s="11" t="str">
        <f t="shared" si="43"/>
        <v xml:space="preserve">EA4 </v>
      </c>
      <c r="M320" s="9">
        <f t="shared" si="44"/>
        <v>7</v>
      </c>
      <c r="N320" s="9" t="str" cm="1">
        <f t="array" aca="1" ref="N320" ca="1">LEFT(L320, IF(ISNUMBER(SUBSTITUTE(_xludf.MID(L320, 2, 1), ".", ",")), 1, 2))</f>
        <v>EA</v>
      </c>
      <c r="O320" s="19">
        <f t="shared" ca="1" si="45"/>
        <v>4</v>
      </c>
      <c r="P320" s="9" t="str">
        <f t="shared" ca="1" si="49"/>
        <v>E</v>
      </c>
      <c r="Q320" s="9">
        <f t="shared" ca="1" si="50"/>
        <v>4</v>
      </c>
      <c r="R320" s="9" t="str">
        <f t="shared" ca="1" si="46"/>
        <v>E4</v>
      </c>
      <c r="S320" t="str" cm="1">
        <f t="array" ref="S320">IF(ISBLANK(C320),"",IFERROR(INDEX(ListeSeries!$A$2:$A$1045, MATCH(1, (DatasScan!G320=ListeSeries!$B$2:$B$1045) * (DatasScan!H320&gt;=ListeSeries!$D$2:$D$1045) * (DatasScan!H320&lt;=ListeSeries!$E$2:$E$1045), 0)), "no match"))</f>
        <v>MEDJOOL</v>
      </c>
      <c r="T320" s="7" t="str" cm="1">
        <f t="array" ref="T320">IF(ISBLANK(C320),"",IFERROR(INDEX(ListeSeries!$C$2:$C$1045, MATCH(1, (DatasScan!G320=ListeSeries!$B$2:$B$1045) * (DatasScan!H320&gt;=ListeSeries!$D$2:$D$1045) * (DatasScan!H320&lt;=ListeSeries!$E$2:$E$1045), 0)), "no match"))</f>
        <v>MEDJOOL 107</v>
      </c>
      <c r="U320" s="11" t="str" cm="1">
        <f t="array" ref="U320">IF(ISBLANK(C320),"",IFERROR(INDEX(ListeSeries!$F$2:$F$1045, MATCH(1, (DatasScan!G320=ListeSeries!$B$2:$B$1045) * (DatasScan!H320&gt;=ListeSeries!$D$2:$D$1045) * (DatasScan!H320&lt;=ListeSeries!$E$2:$E$1045), 0)), "no match"))</f>
        <v>3501-3520</v>
      </c>
    </row>
    <row r="321" spans="1:21" x14ac:dyDescent="0.25">
      <c r="A321" s="6" t="str">
        <f t="shared" si="47"/>
        <v>3</v>
      </c>
      <c r="B321" s="272" t="s">
        <v>1269</v>
      </c>
      <c r="C321" s="206" t="s">
        <v>3400</v>
      </c>
      <c r="D321" s="8">
        <v>3</v>
      </c>
      <c r="E321" s="11">
        <v>6</v>
      </c>
      <c r="F321" s="7" t="str">
        <f t="shared" si="48"/>
        <v>851220250909E 4</v>
      </c>
      <c r="G321" s="21" t="str">
        <f>IF(ISBLANK(C321),"",_xlfn.XLOOKUP(_xlfn.XLOOKUP(VALUE(LEFT(C321,4)),Souches!$B$2:$B$15000,Souches!$E$2:$E$15000),Varietes!$B$2:$B$500,Varietes!$C$2:$C$500))</f>
        <v>MDJU</v>
      </c>
      <c r="H321" s="19">
        <f>IF(ISBLANK(C321),"",_xlfn.XLOOKUP(VALUE(LEFT(C321,4)),Souches!$B$2:$B$15000,Souches!$D$2:$D$15000))</f>
        <v>3508</v>
      </c>
      <c r="I321" s="10">
        <f t="shared" si="42"/>
        <v>45909</v>
      </c>
      <c r="J321" s="19">
        <f>IF(I321="","",INT(('ObjProd (2)'!$C$25-I321)/7 * (ABS('ObjProd (2)'!$C$25-I321)&gt;=7)))</f>
        <v>1</v>
      </c>
      <c r="K321" s="10" t="str">
        <f>IF(I321="","",
IF(AND(DATEDIF(I321,'ObjProd (2)'!$C$25,"y")=0,DATEDIF(I321,'ObjProd (2)'!$C$25,"ym")=0,
   INT(('ObjProd (2)'!$C$25-EDATE(I321,DATEDIF(I321,'ObjProd (2)'!$C$25,"y")*12+DATEDIF(I321,'ObjProd (2)'!$C$25,"ym")))/7)=0),
   "&lt; 1 sem.",
   IF(DATEDIF(I321,'ObjProd (2)'!$C$25,"y")&gt;0,DATEDIF(I321,'ObjProd (2)'!$C$25,"y") &amp; " " &amp; IF(DATEDIF(I321,'ObjProd (2)'!$C$25,"y")=1,"an ","ans "),"") &amp;
   IF(DATEDIF(I321,'ObjProd (2)'!$C$25,"ym")&gt;0,DATEDIF(I321,'ObjProd (2)'!$C$25,"ym") &amp; " mois ", "") &amp;
   IF(INT(('ObjProd (2)'!$C$25-EDATE(I321,DATEDIF(I321,'ObjProd (2)'!$C$25,"y")*12+DATEDIF(I321,'ObjProd (2)'!$C$25,"ym")))/7)&gt;0,
      INT(('ObjProd (2)'!$C$25-EDATE(I321,DATEDIF(I321,'ObjProd (2)'!$C$25,"y")*12+DATEDIF(I321,'ObjProd (2)'!$C$25,"ym")))/7) &amp; " sem.",
      "")
)
)</f>
        <v>1 sem.</v>
      </c>
      <c r="L321" s="11" t="str">
        <f t="shared" si="43"/>
        <v xml:space="preserve">E 4 </v>
      </c>
      <c r="M321" s="9">
        <f t="shared" si="44"/>
        <v>48</v>
      </c>
      <c r="N321" s="9" t="str" cm="1">
        <f t="array" aca="1" ref="N321" ca="1">LEFT(L321, IF(ISNUMBER(SUBSTITUTE(_xludf.MID(L321, 2, 1), ".", ",")), 1, 2))</f>
        <v xml:space="preserve">E </v>
      </c>
      <c r="O321" s="19">
        <f t="shared" ca="1" si="45"/>
        <v>4</v>
      </c>
      <c r="P321" s="9" t="str">
        <f t="shared" ca="1" si="49"/>
        <v>E</v>
      </c>
      <c r="Q321" s="9">
        <f t="shared" ca="1" si="50"/>
        <v>4</v>
      </c>
      <c r="R321" s="9" t="str">
        <f t="shared" ca="1" si="46"/>
        <v>E4</v>
      </c>
      <c r="S321" t="str" cm="1">
        <f t="array" ref="S321">IF(ISBLANK(C321),"",IFERROR(INDEX(ListeSeries!$A$2:$A$1045, MATCH(1, (DatasScan!G321=ListeSeries!$B$2:$B$1045) * (DatasScan!H321&gt;=ListeSeries!$D$2:$D$1045) * (DatasScan!H321&lt;=ListeSeries!$E$2:$E$1045), 0)), "no match"))</f>
        <v>MEDJOOL</v>
      </c>
      <c r="T321" s="7" t="str" cm="1">
        <f t="array" ref="T321">IF(ISBLANK(C321),"",IFERROR(INDEX(ListeSeries!$C$2:$C$1045, MATCH(1, (DatasScan!G321=ListeSeries!$B$2:$B$1045) * (DatasScan!H321&gt;=ListeSeries!$D$2:$D$1045) * (DatasScan!H321&lt;=ListeSeries!$E$2:$E$1045), 0)), "no match"))</f>
        <v>MEDJOOL 107</v>
      </c>
      <c r="U321" s="11" t="str" cm="1">
        <f t="array" ref="U321">IF(ISBLANK(C321),"",IFERROR(INDEX(ListeSeries!$F$2:$F$1045, MATCH(1, (DatasScan!G321=ListeSeries!$B$2:$B$1045) * (DatasScan!H321&gt;=ListeSeries!$D$2:$D$1045) * (DatasScan!H321&lt;=ListeSeries!$E$2:$E$1045), 0)), "no match"))</f>
        <v>3501-3520</v>
      </c>
    </row>
    <row r="322" spans="1:21" x14ac:dyDescent="0.25">
      <c r="A322" s="6" t="str">
        <f t="shared" si="47"/>
        <v>3</v>
      </c>
      <c r="B322" s="272" t="s">
        <v>1269</v>
      </c>
      <c r="C322" s="206" t="s">
        <v>3401</v>
      </c>
      <c r="D322" s="8">
        <v>1</v>
      </c>
      <c r="F322" s="7" t="str">
        <f t="shared" ref="F322:F385" si="51">IF(ISBLANK(C322),"",LEFT(C322,15))</f>
        <v>851220250911E 7</v>
      </c>
      <c r="G322" s="21" t="str">
        <f>IF(ISBLANK(C322),"",_xlfn.XLOOKUP(_xlfn.XLOOKUP(VALUE(LEFT(C322,4)),Souches!$B$2:$B$15000,Souches!$E$2:$E$15000),Varietes!$B$2:$B$500,Varietes!$C$2:$C$500))</f>
        <v>MDJU</v>
      </c>
      <c r="H322" s="19">
        <f>IF(ISBLANK(C322),"",_xlfn.XLOOKUP(VALUE(LEFT(C322,4)),Souches!$B$2:$B$15000,Souches!$D$2:$D$15000))</f>
        <v>3508</v>
      </c>
      <c r="I322" s="10">
        <f t="shared" ref="I322:I385" si="52">IF(ISBLANK(C322),"",DATE(MID(C322,5,4),MID(C322,9,2),MID(C322,11,2)))</f>
        <v>45911</v>
      </c>
      <c r="J322" s="19">
        <f>IF(I322="","",INT(('ObjProd (2)'!$C$25-I322)/7 * (ABS('ObjProd (2)'!$C$25-I322)&gt;=7)))</f>
        <v>1</v>
      </c>
      <c r="K322" s="10" t="str">
        <f>IF(I322="","",
IF(AND(DATEDIF(I322,'ObjProd (2)'!$C$25,"y")=0,DATEDIF(I322,'ObjProd (2)'!$C$25,"ym")=0,
   INT(('ObjProd (2)'!$C$25-EDATE(I322,DATEDIF(I322,'ObjProd (2)'!$C$25,"y")*12+DATEDIF(I322,'ObjProd (2)'!$C$25,"ym")))/7)=0),
   "&lt; 1 sem.",
   IF(DATEDIF(I322,'ObjProd (2)'!$C$25,"y")&gt;0,DATEDIF(I322,'ObjProd (2)'!$C$25,"y") &amp; " " &amp; IF(DATEDIF(I322,'ObjProd (2)'!$C$25,"y")=1,"an ","ans "),"") &amp;
   IF(DATEDIF(I322,'ObjProd (2)'!$C$25,"ym")&gt;0,DATEDIF(I322,'ObjProd (2)'!$C$25,"ym") &amp; " mois ", "") &amp;
   IF(INT(('ObjProd (2)'!$C$25-EDATE(I322,DATEDIF(I322,'ObjProd (2)'!$C$25,"y")*12+DATEDIF(I322,'ObjProd (2)'!$C$25,"ym")))/7)&gt;0,
      INT(('ObjProd (2)'!$C$25-EDATE(I322,DATEDIF(I322,'ObjProd (2)'!$C$25,"y")*12+DATEDIF(I322,'ObjProd (2)'!$C$25,"ym")))/7) &amp; " sem.",
      "")
)
)</f>
        <v>1 sem.</v>
      </c>
      <c r="L322" s="11" t="str">
        <f t="shared" ref="L322:L385" si="53">IF(ISBLANK(C322),"",MID(C322,13,4))</f>
        <v xml:space="preserve">E 7 </v>
      </c>
      <c r="M322" s="9">
        <f t="shared" ref="M322:M385" si="54">IF(OR(D322&gt;0, E322&gt;0), D322*14+E322,"")</f>
        <v>14</v>
      </c>
      <c r="N322" s="9" t="str" cm="1">
        <f t="array" aca="1" ref="N322" ca="1">LEFT(L322, IF(ISNUMBER(SUBSTITUTE(_xludf.MID(L322, 2, 1), ".", ",")), 1, 2))</f>
        <v xml:space="preserve">E </v>
      </c>
      <c r="O322" s="19">
        <f t="shared" ref="O322:O385" ca="1" si="55">IF(N322="", "", _xlfn.NUMBERVALUE(RIGHT(L322, LEN(L322)-LEN(N322))))</f>
        <v>7</v>
      </c>
      <c r="P322" s="9" t="str">
        <f t="shared" ca="1" si="49"/>
        <v>E</v>
      </c>
      <c r="Q322" s="9" t="str">
        <f t="shared" ca="1" si="50"/>
        <v>7+</v>
      </c>
      <c r="R322" s="9" t="str">
        <f t="shared" ref="R322:R385" ca="1" si="56">IF(ISBLANK(C322),"",P322&amp;Q322)</f>
        <v>E7+</v>
      </c>
      <c r="S322" t="str" cm="1">
        <f t="array" ref="S322">IF(ISBLANK(C322),"",IFERROR(INDEX(ListeSeries!$A$2:$A$1045, MATCH(1, (DatasScan!G322=ListeSeries!$B$2:$B$1045) * (DatasScan!H322&gt;=ListeSeries!$D$2:$D$1045) * (DatasScan!H322&lt;=ListeSeries!$E$2:$E$1045), 0)), "no match"))</f>
        <v>MEDJOOL</v>
      </c>
      <c r="T322" s="7" t="str" cm="1">
        <f t="array" ref="T322">IF(ISBLANK(C322),"",IFERROR(INDEX(ListeSeries!$C$2:$C$1045, MATCH(1, (DatasScan!G322=ListeSeries!$B$2:$B$1045) * (DatasScan!H322&gt;=ListeSeries!$D$2:$D$1045) * (DatasScan!H322&lt;=ListeSeries!$E$2:$E$1045), 0)), "no match"))</f>
        <v>MEDJOOL 107</v>
      </c>
      <c r="U322" s="11" t="str" cm="1">
        <f t="array" ref="U322">IF(ISBLANK(C322),"",IFERROR(INDEX(ListeSeries!$F$2:$F$1045, MATCH(1, (DatasScan!G322=ListeSeries!$B$2:$B$1045) * (DatasScan!H322&gt;=ListeSeries!$D$2:$D$1045) * (DatasScan!H322&lt;=ListeSeries!$E$2:$E$1045), 0)), "no match"))</f>
        <v>3501-3520</v>
      </c>
    </row>
    <row r="323" spans="1:21" x14ac:dyDescent="0.25">
      <c r="A323" s="6" t="str">
        <f t="shared" ref="A323:A386" si="57">IF(B323="CHF","CHF",IF(B323="CHF 2","CHF hangar",LEFT(B323,1)))</f>
        <v>3</v>
      </c>
      <c r="B323" s="272" t="s">
        <v>1269</v>
      </c>
      <c r="C323" s="206" t="s">
        <v>3402</v>
      </c>
      <c r="E323" s="11">
        <v>9</v>
      </c>
      <c r="F323" s="7" t="str">
        <f t="shared" si="51"/>
        <v>851220250911E 6</v>
      </c>
      <c r="G323" s="21" t="str">
        <f>IF(ISBLANK(C323),"",_xlfn.XLOOKUP(_xlfn.XLOOKUP(VALUE(LEFT(C323,4)),Souches!$B$2:$B$15000,Souches!$E$2:$E$15000),Varietes!$B$2:$B$500,Varietes!$C$2:$C$500))</f>
        <v>MDJU</v>
      </c>
      <c r="H323" s="19">
        <f>IF(ISBLANK(C323),"",_xlfn.XLOOKUP(VALUE(LEFT(C323,4)),Souches!$B$2:$B$15000,Souches!$D$2:$D$15000))</f>
        <v>3508</v>
      </c>
      <c r="I323" s="10">
        <f t="shared" si="52"/>
        <v>45911</v>
      </c>
      <c r="J323" s="19">
        <f>IF(I323="","",INT(('ObjProd (2)'!$C$25-I323)/7 * (ABS('ObjProd (2)'!$C$25-I323)&gt;=7)))</f>
        <v>1</v>
      </c>
      <c r="K323" s="10" t="str">
        <f>IF(I323="","",
IF(AND(DATEDIF(I323,'ObjProd (2)'!$C$25,"y")=0,DATEDIF(I323,'ObjProd (2)'!$C$25,"ym")=0,
   INT(('ObjProd (2)'!$C$25-EDATE(I323,DATEDIF(I323,'ObjProd (2)'!$C$25,"y")*12+DATEDIF(I323,'ObjProd (2)'!$C$25,"ym")))/7)=0),
   "&lt; 1 sem.",
   IF(DATEDIF(I323,'ObjProd (2)'!$C$25,"y")&gt;0,DATEDIF(I323,'ObjProd (2)'!$C$25,"y") &amp; " " &amp; IF(DATEDIF(I323,'ObjProd (2)'!$C$25,"y")=1,"an ","ans "),"") &amp;
   IF(DATEDIF(I323,'ObjProd (2)'!$C$25,"ym")&gt;0,DATEDIF(I323,'ObjProd (2)'!$C$25,"ym") &amp; " mois ", "") &amp;
   IF(INT(('ObjProd (2)'!$C$25-EDATE(I323,DATEDIF(I323,'ObjProd (2)'!$C$25,"y")*12+DATEDIF(I323,'ObjProd (2)'!$C$25,"ym")))/7)&gt;0,
      INT(('ObjProd (2)'!$C$25-EDATE(I323,DATEDIF(I323,'ObjProd (2)'!$C$25,"y")*12+DATEDIF(I323,'ObjProd (2)'!$C$25,"ym")))/7) &amp; " sem.",
      "")
)
)</f>
        <v>1 sem.</v>
      </c>
      <c r="L323" s="11" t="str">
        <f t="shared" si="53"/>
        <v xml:space="preserve">E 6 </v>
      </c>
      <c r="M323" s="9">
        <f t="shared" si="54"/>
        <v>9</v>
      </c>
      <c r="N323" s="9" t="str" cm="1">
        <f t="array" aca="1" ref="N323" ca="1">LEFT(L323, IF(ISNUMBER(SUBSTITUTE(_xludf.MID(L323, 2, 1), ".", ",")), 1, 2))</f>
        <v xml:space="preserve">E </v>
      </c>
      <c r="O323" s="19">
        <f t="shared" ca="1" si="55"/>
        <v>6</v>
      </c>
      <c r="P323" s="9" t="str">
        <f t="shared" ref="P323:P386" ca="1" si="58">IF(N323="", "",
    IF(N323="E+", "X",
        IF(OR(LEFT(N323, 1)="E", N323="XR", N323="CS"), "E",
            IF(AND(LEFT(N323, 1)="R", LEFT(N323, 2)&lt;&gt;"RG"), "R",
                IF(OR(N323="MG", N323="G+"), "BoxE",
                    IF(LEFT(N323, 1)="i", "i", "X")
                )
            )
        )
    )
)</f>
        <v>E</v>
      </c>
      <c r="Q323" s="9">
        <f t="shared" ref="Q323:Q386" ca="1" si="59">IF(P323&lt;&gt;"", IF(P323="X", IF(AND(O323&gt;=1, O323&lt;=12), O323, IF(O323&gt;12, "13+", "erreur")), IF(P323="E", IF(AND(O323&gt;=1, O323&lt;=6), O323, IF(O323&gt;6, "7+", "erreur")), IF(P323="R", 0, IF(P323="I", IF(O323&lt;=2, "nit° 1-2", IF(O323&lt;=5, "° 3-4-5", IF(O323&lt;=8, " préX° 6-7-8", "erreur"))), IF(P323="BoxE", O323, ""))))), "")</f>
        <v>6</v>
      </c>
      <c r="R323" s="9" t="str">
        <f t="shared" ca="1" si="56"/>
        <v>E6</v>
      </c>
      <c r="S323" t="str" cm="1">
        <f t="array" ref="S323">IF(ISBLANK(C323),"",IFERROR(INDEX(ListeSeries!$A$2:$A$1045, MATCH(1, (DatasScan!G323=ListeSeries!$B$2:$B$1045) * (DatasScan!H323&gt;=ListeSeries!$D$2:$D$1045) * (DatasScan!H323&lt;=ListeSeries!$E$2:$E$1045), 0)), "no match"))</f>
        <v>MEDJOOL</v>
      </c>
      <c r="T323" s="7" t="str" cm="1">
        <f t="array" ref="T323">IF(ISBLANK(C323),"",IFERROR(INDEX(ListeSeries!$C$2:$C$1045, MATCH(1, (DatasScan!G323=ListeSeries!$B$2:$B$1045) * (DatasScan!H323&gt;=ListeSeries!$D$2:$D$1045) * (DatasScan!H323&lt;=ListeSeries!$E$2:$E$1045), 0)), "no match"))</f>
        <v>MEDJOOL 107</v>
      </c>
      <c r="U323" s="11" t="str" cm="1">
        <f t="array" ref="U323">IF(ISBLANK(C323),"",IFERROR(INDEX(ListeSeries!$F$2:$F$1045, MATCH(1, (DatasScan!G323=ListeSeries!$B$2:$B$1045) * (DatasScan!H323&gt;=ListeSeries!$D$2:$D$1045) * (DatasScan!H323&lt;=ListeSeries!$E$2:$E$1045), 0)), "no match"))</f>
        <v>3501-3520</v>
      </c>
    </row>
    <row r="324" spans="1:21" x14ac:dyDescent="0.25">
      <c r="A324" s="6" t="str">
        <f t="shared" si="57"/>
        <v>3</v>
      </c>
      <c r="B324" s="272" t="s">
        <v>1269</v>
      </c>
      <c r="C324" s="206" t="s">
        <v>3403</v>
      </c>
      <c r="E324" s="11">
        <f>25*9</f>
        <v>225</v>
      </c>
      <c r="F324" s="7" t="str">
        <f t="shared" si="51"/>
        <v>851220250912E 4</v>
      </c>
      <c r="G324" s="21" t="str">
        <f>IF(ISBLANK(C324),"",_xlfn.XLOOKUP(_xlfn.XLOOKUP(VALUE(LEFT(C324,4)),Souches!$B$2:$B$15000,Souches!$E$2:$E$15000),Varietes!$B$2:$B$500,Varietes!$C$2:$C$500))</f>
        <v>MDJU</v>
      </c>
      <c r="H324" s="19">
        <f>IF(ISBLANK(C324),"",_xlfn.XLOOKUP(VALUE(LEFT(C324,4)),Souches!$B$2:$B$15000,Souches!$D$2:$D$15000))</f>
        <v>3508</v>
      </c>
      <c r="I324" s="10">
        <f t="shared" si="52"/>
        <v>45912</v>
      </c>
      <c r="J324" s="19">
        <f>IF(I324="","",INT(('ObjProd (2)'!$C$25-I324)/7 * (ABS('ObjProd (2)'!$C$25-I324)&gt;=7)))</f>
        <v>0</v>
      </c>
      <c r="K324" s="10" t="str">
        <f>IF(I324="","",
IF(AND(DATEDIF(I324,'ObjProd (2)'!$C$25,"y")=0,DATEDIF(I324,'ObjProd (2)'!$C$25,"ym")=0,
   INT(('ObjProd (2)'!$C$25-EDATE(I324,DATEDIF(I324,'ObjProd (2)'!$C$25,"y")*12+DATEDIF(I324,'ObjProd (2)'!$C$25,"ym")))/7)=0),
   "&lt; 1 sem.",
   IF(DATEDIF(I324,'ObjProd (2)'!$C$25,"y")&gt;0,DATEDIF(I324,'ObjProd (2)'!$C$25,"y") &amp; " " &amp; IF(DATEDIF(I324,'ObjProd (2)'!$C$25,"y")=1,"an ","ans "),"") &amp;
   IF(DATEDIF(I324,'ObjProd (2)'!$C$25,"ym")&gt;0,DATEDIF(I324,'ObjProd (2)'!$C$25,"ym") &amp; " mois ", "") &amp;
   IF(INT(('ObjProd (2)'!$C$25-EDATE(I324,DATEDIF(I324,'ObjProd (2)'!$C$25,"y")*12+DATEDIF(I324,'ObjProd (2)'!$C$25,"ym")))/7)&gt;0,
      INT(('ObjProd (2)'!$C$25-EDATE(I324,DATEDIF(I324,'ObjProd (2)'!$C$25,"y")*12+DATEDIF(I324,'ObjProd (2)'!$C$25,"ym")))/7) &amp; " sem.",
      "")
)
)</f>
        <v>&lt; 1 sem.</v>
      </c>
      <c r="L324" s="11" t="str">
        <f t="shared" si="53"/>
        <v xml:space="preserve">E 4 </v>
      </c>
      <c r="M324" s="9">
        <f t="shared" si="54"/>
        <v>225</v>
      </c>
      <c r="N324" s="9" t="str" cm="1">
        <f t="array" aca="1" ref="N324" ca="1">LEFT(L324, IF(ISNUMBER(SUBSTITUTE(_xludf.MID(L324, 2, 1), ".", ",")), 1, 2))</f>
        <v xml:space="preserve">E </v>
      </c>
      <c r="O324" s="19">
        <f t="shared" ca="1" si="55"/>
        <v>4</v>
      </c>
      <c r="P324" s="9" t="str">
        <f t="shared" ca="1" si="58"/>
        <v>E</v>
      </c>
      <c r="Q324" s="9">
        <f t="shared" ca="1" si="59"/>
        <v>4</v>
      </c>
      <c r="R324" s="9" t="str">
        <f t="shared" ca="1" si="56"/>
        <v>E4</v>
      </c>
      <c r="S324" t="str" cm="1">
        <f t="array" ref="S324">IF(ISBLANK(C324),"",IFERROR(INDEX(ListeSeries!$A$2:$A$1045, MATCH(1, (DatasScan!G324=ListeSeries!$B$2:$B$1045) * (DatasScan!H324&gt;=ListeSeries!$D$2:$D$1045) * (DatasScan!H324&lt;=ListeSeries!$E$2:$E$1045), 0)), "no match"))</f>
        <v>MEDJOOL</v>
      </c>
      <c r="T324" s="7" t="str" cm="1">
        <f t="array" ref="T324">IF(ISBLANK(C324),"",IFERROR(INDEX(ListeSeries!$C$2:$C$1045, MATCH(1, (DatasScan!G324=ListeSeries!$B$2:$B$1045) * (DatasScan!H324&gt;=ListeSeries!$D$2:$D$1045) * (DatasScan!H324&lt;=ListeSeries!$E$2:$E$1045), 0)), "no match"))</f>
        <v>MEDJOOL 107</v>
      </c>
      <c r="U324" s="11" t="str" cm="1">
        <f t="array" ref="U324">IF(ISBLANK(C324),"",IFERROR(INDEX(ListeSeries!$F$2:$F$1045, MATCH(1, (DatasScan!G324=ListeSeries!$B$2:$B$1045) * (DatasScan!H324&gt;=ListeSeries!$D$2:$D$1045) * (DatasScan!H324&lt;=ListeSeries!$E$2:$E$1045), 0)), "no match"))</f>
        <v>3501-3520</v>
      </c>
    </row>
    <row r="325" spans="1:21" x14ac:dyDescent="0.25">
      <c r="A325" s="6" t="str">
        <f t="shared" si="57"/>
        <v>3</v>
      </c>
      <c r="B325" s="8" t="s">
        <v>1667</v>
      </c>
      <c r="C325" s="206" t="s">
        <v>3404</v>
      </c>
      <c r="E325" s="11">
        <v>13</v>
      </c>
      <c r="F325" s="7" t="str">
        <f t="shared" si="51"/>
        <v>851220250904E 4</v>
      </c>
      <c r="G325" s="21" t="str">
        <f>IF(ISBLANK(C325),"",_xlfn.XLOOKUP(_xlfn.XLOOKUP(VALUE(LEFT(C325,4)),Souches!$B$2:$B$15000,Souches!$E$2:$E$15000),Varietes!$B$2:$B$500,Varietes!$C$2:$C$500))</f>
        <v>MDJU</v>
      </c>
      <c r="H325" s="19">
        <f>IF(ISBLANK(C325),"",_xlfn.XLOOKUP(VALUE(LEFT(C325,4)),Souches!$B$2:$B$15000,Souches!$D$2:$D$15000))</f>
        <v>3508</v>
      </c>
      <c r="I325" s="10">
        <f t="shared" si="52"/>
        <v>45904</v>
      </c>
      <c r="J325" s="19">
        <f>IF(I325="","",INT(('ObjProd (2)'!$C$25-I325)/7 * (ABS('ObjProd (2)'!$C$25-I325)&gt;=7)))</f>
        <v>2</v>
      </c>
      <c r="K325" s="10" t="str">
        <f>IF(I325="","",
IF(AND(DATEDIF(I325,'ObjProd (2)'!$C$25,"y")=0,DATEDIF(I325,'ObjProd (2)'!$C$25,"ym")=0,
   INT(('ObjProd (2)'!$C$25-EDATE(I325,DATEDIF(I325,'ObjProd (2)'!$C$25,"y")*12+DATEDIF(I325,'ObjProd (2)'!$C$25,"ym")))/7)=0),
   "&lt; 1 sem.",
   IF(DATEDIF(I325,'ObjProd (2)'!$C$25,"y")&gt;0,DATEDIF(I325,'ObjProd (2)'!$C$25,"y") &amp; " " &amp; IF(DATEDIF(I325,'ObjProd (2)'!$C$25,"y")=1,"an ","ans "),"") &amp;
   IF(DATEDIF(I325,'ObjProd (2)'!$C$25,"ym")&gt;0,DATEDIF(I325,'ObjProd (2)'!$C$25,"ym") &amp; " mois ", "") &amp;
   IF(INT(('ObjProd (2)'!$C$25-EDATE(I325,DATEDIF(I325,'ObjProd (2)'!$C$25,"y")*12+DATEDIF(I325,'ObjProd (2)'!$C$25,"ym")))/7)&gt;0,
      INT(('ObjProd (2)'!$C$25-EDATE(I325,DATEDIF(I325,'ObjProd (2)'!$C$25,"y")*12+DATEDIF(I325,'ObjProd (2)'!$C$25,"ym")))/7) &amp; " sem.",
      "")
)
)</f>
        <v>2 sem.</v>
      </c>
      <c r="L325" s="11" t="str">
        <f t="shared" si="53"/>
        <v xml:space="preserve">E 4 </v>
      </c>
      <c r="M325" s="9">
        <f t="shared" si="54"/>
        <v>13</v>
      </c>
      <c r="N325" s="9" t="str" cm="1">
        <f t="array" aca="1" ref="N325" ca="1">LEFT(L325, IF(ISNUMBER(SUBSTITUTE(_xludf.MID(L325, 2, 1), ".", ",")), 1, 2))</f>
        <v xml:space="preserve">E </v>
      </c>
      <c r="O325" s="19">
        <f t="shared" ca="1" si="55"/>
        <v>4</v>
      </c>
      <c r="P325" s="9" t="str">
        <f t="shared" ca="1" si="58"/>
        <v>E</v>
      </c>
      <c r="Q325" s="9">
        <f t="shared" ca="1" si="59"/>
        <v>4</v>
      </c>
      <c r="R325" s="9" t="str">
        <f t="shared" ca="1" si="56"/>
        <v>E4</v>
      </c>
      <c r="S325" t="str" cm="1">
        <f t="array" ref="S325">IF(ISBLANK(C325),"",IFERROR(INDEX(ListeSeries!$A$2:$A$1045, MATCH(1, (DatasScan!G325=ListeSeries!$B$2:$B$1045) * (DatasScan!H325&gt;=ListeSeries!$D$2:$D$1045) * (DatasScan!H325&lt;=ListeSeries!$E$2:$E$1045), 0)), "no match"))</f>
        <v>MEDJOOL</v>
      </c>
      <c r="T325" s="7" t="str" cm="1">
        <f t="array" ref="T325">IF(ISBLANK(C325),"",IFERROR(INDEX(ListeSeries!$C$2:$C$1045, MATCH(1, (DatasScan!G325=ListeSeries!$B$2:$B$1045) * (DatasScan!H325&gt;=ListeSeries!$D$2:$D$1045) * (DatasScan!H325&lt;=ListeSeries!$E$2:$E$1045), 0)), "no match"))</f>
        <v>MEDJOOL 107</v>
      </c>
      <c r="U325" s="11" t="str" cm="1">
        <f t="array" ref="U325">IF(ISBLANK(C325),"",IFERROR(INDEX(ListeSeries!$F$2:$F$1045, MATCH(1, (DatasScan!G325=ListeSeries!$B$2:$B$1045) * (DatasScan!H325&gt;=ListeSeries!$D$2:$D$1045) * (DatasScan!H325&lt;=ListeSeries!$E$2:$E$1045), 0)), "no match"))</f>
        <v>3501-3520</v>
      </c>
    </row>
    <row r="326" spans="1:21" x14ac:dyDescent="0.25">
      <c r="A326" s="6" t="str">
        <f t="shared" si="57"/>
        <v>3</v>
      </c>
      <c r="B326" s="272" t="s">
        <v>1667</v>
      </c>
      <c r="C326" s="206" t="s">
        <v>1668</v>
      </c>
      <c r="E326" s="11">
        <v>2</v>
      </c>
      <c r="F326" s="7" t="str">
        <f t="shared" si="51"/>
        <v>830620250715EA3</v>
      </c>
      <c r="G326" s="21" t="str">
        <f>IF(ISBLANK(C326),"",_xlfn.XLOOKUP(_xlfn.XLOOKUP(VALUE(LEFT(C326,4)),Souches!$B$2:$B$15000,Souches!$E$2:$E$15000),Varietes!$B$2:$B$500,Varietes!$C$2:$C$500))</f>
        <v>MDJU</v>
      </c>
      <c r="H326" s="19">
        <f>IF(ISBLANK(C326),"",_xlfn.XLOOKUP(VALUE(LEFT(C326,4)),Souches!$B$2:$B$15000,Souches!$D$2:$D$15000))</f>
        <v>3445</v>
      </c>
      <c r="I326" s="10">
        <f t="shared" si="52"/>
        <v>45853</v>
      </c>
      <c r="J326" s="19">
        <f>IF(I326="","",INT(('ObjProd (2)'!$C$25-I326)/7 * (ABS('ObjProd (2)'!$C$25-I326)&gt;=7)))</f>
        <v>9</v>
      </c>
      <c r="K326" s="10" t="str">
        <f>IF(I326="","",
IF(AND(DATEDIF(I326,'ObjProd (2)'!$C$25,"y")=0,DATEDIF(I326,'ObjProd (2)'!$C$25,"ym")=0,
   INT(('ObjProd (2)'!$C$25-EDATE(I326,DATEDIF(I326,'ObjProd (2)'!$C$25,"y")*12+DATEDIF(I326,'ObjProd (2)'!$C$25,"ym")))/7)=0),
   "&lt; 1 sem.",
   IF(DATEDIF(I326,'ObjProd (2)'!$C$25,"y")&gt;0,DATEDIF(I326,'ObjProd (2)'!$C$25,"y") &amp; " " &amp; IF(DATEDIF(I326,'ObjProd (2)'!$C$25,"y")=1,"an ","ans "),"") &amp;
   IF(DATEDIF(I326,'ObjProd (2)'!$C$25,"ym")&gt;0,DATEDIF(I326,'ObjProd (2)'!$C$25,"ym") &amp; " mois ", "") &amp;
   IF(INT(('ObjProd (2)'!$C$25-EDATE(I326,DATEDIF(I326,'ObjProd (2)'!$C$25,"y")*12+DATEDIF(I326,'ObjProd (2)'!$C$25,"ym")))/7)&gt;0,
      INT(('ObjProd (2)'!$C$25-EDATE(I326,DATEDIF(I326,'ObjProd (2)'!$C$25,"y")*12+DATEDIF(I326,'ObjProd (2)'!$C$25,"ym")))/7) &amp; " sem.",
      "")
)
)</f>
        <v xml:space="preserve">2 mois </v>
      </c>
      <c r="L326" s="11" t="str">
        <f t="shared" si="53"/>
        <v xml:space="preserve">EA3 </v>
      </c>
      <c r="M326" s="9">
        <f t="shared" si="54"/>
        <v>2</v>
      </c>
      <c r="N326" s="9" t="str" cm="1">
        <f t="array" aca="1" ref="N326" ca="1">LEFT(L326, IF(ISNUMBER(SUBSTITUTE(_xludf.MID(L326, 2, 1), ".", ",")), 1, 2))</f>
        <v>EA</v>
      </c>
      <c r="O326" s="19">
        <f t="shared" ca="1" si="55"/>
        <v>3</v>
      </c>
      <c r="P326" s="9" t="str">
        <f t="shared" ca="1" si="58"/>
        <v>E</v>
      </c>
      <c r="Q326" s="9">
        <f t="shared" ca="1" si="59"/>
        <v>3</v>
      </c>
      <c r="R326" s="9" t="str">
        <f t="shared" ca="1" si="56"/>
        <v>E3</v>
      </c>
      <c r="S326" t="str" cm="1">
        <f t="array" ref="S326">IF(ISBLANK(C326),"",IFERROR(INDEX(ListeSeries!$A$2:$A$1045, MATCH(1, (DatasScan!G326=ListeSeries!$B$2:$B$1045) * (DatasScan!H326&gt;=ListeSeries!$D$2:$D$1045) * (DatasScan!H326&lt;=ListeSeries!$E$2:$E$1045), 0)), "no match"))</f>
        <v>MEDJOOL</v>
      </c>
      <c r="T326" s="7" t="str" cm="1">
        <f t="array" ref="T326">IF(ISBLANK(C326),"",IFERROR(INDEX(ListeSeries!$C$2:$C$1045, MATCH(1, (DatasScan!G326=ListeSeries!$B$2:$B$1045) * (DatasScan!H326&gt;=ListeSeries!$D$2:$D$1045) * (DatasScan!H326&lt;=ListeSeries!$E$2:$E$1045), 0)), "no match"))</f>
        <v>MEDJOOL 104</v>
      </c>
      <c r="U326" s="11" t="str" cm="1">
        <f t="array" ref="U326">IF(ISBLANK(C326),"",IFERROR(INDEX(ListeSeries!$F$2:$F$1045, MATCH(1, (DatasScan!G326=ListeSeries!$B$2:$B$1045) * (DatasScan!H326&gt;=ListeSeries!$D$2:$D$1045) * (DatasScan!H326&lt;=ListeSeries!$E$2:$E$1045), 0)), "no match"))</f>
        <v>3441-3460</v>
      </c>
    </row>
    <row r="327" spans="1:21" x14ac:dyDescent="0.25">
      <c r="A327" s="6" t="str">
        <f t="shared" si="57"/>
        <v>3</v>
      </c>
      <c r="B327" s="272" t="s">
        <v>1667</v>
      </c>
      <c r="C327" s="206" t="s">
        <v>1670</v>
      </c>
      <c r="D327" s="8">
        <v>2</v>
      </c>
      <c r="F327" s="7" t="str">
        <f t="shared" si="51"/>
        <v>861120250811E 4</v>
      </c>
      <c r="G327" s="21" t="str">
        <f>IF(ISBLANK(C327),"",_xlfn.XLOOKUP(_xlfn.XLOOKUP(VALUE(LEFT(C327,4)),Souches!$B$2:$B$15000,Souches!$E$2:$E$15000),Varietes!$B$2:$B$500,Varietes!$C$2:$C$500))</f>
        <v>MDJU</v>
      </c>
      <c r="H327" s="19">
        <f>IF(ISBLANK(C327),"",_xlfn.XLOOKUP(VALUE(LEFT(C327,4)),Souches!$B$2:$B$15000,Souches!$D$2:$D$15000))</f>
        <v>3522</v>
      </c>
      <c r="I327" s="10">
        <f t="shared" si="52"/>
        <v>45880</v>
      </c>
      <c r="J327" s="19">
        <f>IF(I327="","",INT(('ObjProd (2)'!$C$25-I327)/7 * (ABS('ObjProd (2)'!$C$25-I327)&gt;=7)))</f>
        <v>5</v>
      </c>
      <c r="K327" s="10" t="str">
        <f>IF(I327="","",
IF(AND(DATEDIF(I327,'ObjProd (2)'!$C$25,"y")=0,DATEDIF(I327,'ObjProd (2)'!$C$25,"ym")=0,
   INT(('ObjProd (2)'!$C$25-EDATE(I327,DATEDIF(I327,'ObjProd (2)'!$C$25,"y")*12+DATEDIF(I327,'ObjProd (2)'!$C$25,"ym")))/7)=0),
   "&lt; 1 sem.",
   IF(DATEDIF(I327,'ObjProd (2)'!$C$25,"y")&gt;0,DATEDIF(I327,'ObjProd (2)'!$C$25,"y") &amp; " " &amp; IF(DATEDIF(I327,'ObjProd (2)'!$C$25,"y")=1,"an ","ans "),"") &amp;
   IF(DATEDIF(I327,'ObjProd (2)'!$C$25,"ym")&gt;0,DATEDIF(I327,'ObjProd (2)'!$C$25,"ym") &amp; " mois ", "") &amp;
   IF(INT(('ObjProd (2)'!$C$25-EDATE(I327,DATEDIF(I327,'ObjProd (2)'!$C$25,"y")*12+DATEDIF(I327,'ObjProd (2)'!$C$25,"ym")))/7)&gt;0,
      INT(('ObjProd (2)'!$C$25-EDATE(I327,DATEDIF(I327,'ObjProd (2)'!$C$25,"y")*12+DATEDIF(I327,'ObjProd (2)'!$C$25,"ym")))/7) &amp; " sem.",
      "")
)
)</f>
        <v>1 mois 1 sem.</v>
      </c>
      <c r="L327" s="11" t="str">
        <f t="shared" si="53"/>
        <v xml:space="preserve">E 4 </v>
      </c>
      <c r="M327" s="9">
        <f t="shared" si="54"/>
        <v>28</v>
      </c>
      <c r="N327" s="9" t="str" cm="1">
        <f t="array" aca="1" ref="N327" ca="1">LEFT(L327, IF(ISNUMBER(SUBSTITUTE(_xludf.MID(L327, 2, 1), ".", ",")), 1, 2))</f>
        <v xml:space="preserve">E </v>
      </c>
      <c r="O327" s="19">
        <f t="shared" ca="1" si="55"/>
        <v>4</v>
      </c>
      <c r="P327" s="9" t="str">
        <f t="shared" ca="1" si="58"/>
        <v>E</v>
      </c>
      <c r="Q327" s="9">
        <f t="shared" ca="1" si="59"/>
        <v>4</v>
      </c>
      <c r="R327" s="9" t="str">
        <f t="shared" ca="1" si="56"/>
        <v>E4</v>
      </c>
      <c r="S327" t="str" cm="1">
        <f t="array" ref="S327">IF(ISBLANK(C327),"",IFERROR(INDEX(ListeSeries!$A$2:$A$1045, MATCH(1, (DatasScan!G327=ListeSeries!$B$2:$B$1045) * (DatasScan!H327&gt;=ListeSeries!$D$2:$D$1045) * (DatasScan!H327&lt;=ListeSeries!$E$2:$E$1045), 0)), "no match"))</f>
        <v>MEDJOOL</v>
      </c>
      <c r="T327" s="7" t="str" cm="1">
        <f t="array" ref="T327">IF(ISBLANK(C327),"",IFERROR(INDEX(ListeSeries!$C$2:$C$1045, MATCH(1, (DatasScan!G327=ListeSeries!$B$2:$B$1045) * (DatasScan!H327&gt;=ListeSeries!$D$2:$D$1045) * (DatasScan!H327&lt;=ListeSeries!$E$2:$E$1045), 0)), "no match"))</f>
        <v>MEDJOOL 108</v>
      </c>
      <c r="U327" s="11" t="str" cm="1">
        <f t="array" ref="U327">IF(ISBLANK(C327),"",IFERROR(INDEX(ListeSeries!$F$2:$F$1045, MATCH(1, (DatasScan!G327=ListeSeries!$B$2:$B$1045) * (DatasScan!H327&gt;=ListeSeries!$D$2:$D$1045) * (DatasScan!H327&lt;=ListeSeries!$E$2:$E$1045), 0)), "no match"))</f>
        <v>3521-3530</v>
      </c>
    </row>
    <row r="328" spans="1:21" x14ac:dyDescent="0.25">
      <c r="A328" s="6" t="str">
        <f t="shared" si="57"/>
        <v>3</v>
      </c>
      <c r="B328" s="272" t="s">
        <v>1667</v>
      </c>
      <c r="C328" s="206" t="s">
        <v>1670</v>
      </c>
      <c r="D328" s="8">
        <v>5</v>
      </c>
      <c r="E328" s="11">
        <v>1</v>
      </c>
      <c r="F328" s="7" t="str">
        <f t="shared" si="51"/>
        <v>861120250811E 4</v>
      </c>
      <c r="G328" s="21" t="str">
        <f>IF(ISBLANK(C328),"",_xlfn.XLOOKUP(_xlfn.XLOOKUP(VALUE(LEFT(C328,4)),Souches!$B$2:$B$15000,Souches!$E$2:$E$15000),Varietes!$B$2:$B$500,Varietes!$C$2:$C$500))</f>
        <v>MDJU</v>
      </c>
      <c r="H328" s="19">
        <f>IF(ISBLANK(C328),"",_xlfn.XLOOKUP(VALUE(LEFT(C328,4)),Souches!$B$2:$B$15000,Souches!$D$2:$D$15000))</f>
        <v>3522</v>
      </c>
      <c r="I328" s="10">
        <f t="shared" si="52"/>
        <v>45880</v>
      </c>
      <c r="J328" s="19">
        <f>IF(I328="","",INT(('ObjProd (2)'!$C$25-I328)/7 * (ABS('ObjProd (2)'!$C$25-I328)&gt;=7)))</f>
        <v>5</v>
      </c>
      <c r="K328" s="10" t="str">
        <f>IF(I328="","",
IF(AND(DATEDIF(I328,'ObjProd (2)'!$C$25,"y")=0,DATEDIF(I328,'ObjProd (2)'!$C$25,"ym")=0,
   INT(('ObjProd (2)'!$C$25-EDATE(I328,DATEDIF(I328,'ObjProd (2)'!$C$25,"y")*12+DATEDIF(I328,'ObjProd (2)'!$C$25,"ym")))/7)=0),
   "&lt; 1 sem.",
   IF(DATEDIF(I328,'ObjProd (2)'!$C$25,"y")&gt;0,DATEDIF(I328,'ObjProd (2)'!$C$25,"y") &amp; " " &amp; IF(DATEDIF(I328,'ObjProd (2)'!$C$25,"y")=1,"an ","ans "),"") &amp;
   IF(DATEDIF(I328,'ObjProd (2)'!$C$25,"ym")&gt;0,DATEDIF(I328,'ObjProd (2)'!$C$25,"ym") &amp; " mois ", "") &amp;
   IF(INT(('ObjProd (2)'!$C$25-EDATE(I328,DATEDIF(I328,'ObjProd (2)'!$C$25,"y")*12+DATEDIF(I328,'ObjProd (2)'!$C$25,"ym")))/7)&gt;0,
      INT(('ObjProd (2)'!$C$25-EDATE(I328,DATEDIF(I328,'ObjProd (2)'!$C$25,"y")*12+DATEDIF(I328,'ObjProd (2)'!$C$25,"ym")))/7) &amp; " sem.",
      "")
)
)</f>
        <v>1 mois 1 sem.</v>
      </c>
      <c r="L328" s="11" t="str">
        <f t="shared" si="53"/>
        <v xml:space="preserve">E 4 </v>
      </c>
      <c r="M328" s="9">
        <f t="shared" si="54"/>
        <v>71</v>
      </c>
      <c r="N328" s="9" t="str" cm="1">
        <f t="array" aca="1" ref="N328" ca="1">LEFT(L328, IF(ISNUMBER(SUBSTITUTE(_xludf.MID(L328, 2, 1), ".", ",")), 1, 2))</f>
        <v xml:space="preserve">E </v>
      </c>
      <c r="O328" s="19">
        <f t="shared" ca="1" si="55"/>
        <v>4</v>
      </c>
      <c r="P328" s="9" t="str">
        <f t="shared" ca="1" si="58"/>
        <v>E</v>
      </c>
      <c r="Q328" s="9">
        <f t="shared" ca="1" si="59"/>
        <v>4</v>
      </c>
      <c r="R328" s="9" t="str">
        <f t="shared" ca="1" si="56"/>
        <v>E4</v>
      </c>
      <c r="S328" t="str" cm="1">
        <f t="array" ref="S328">IF(ISBLANK(C328),"",IFERROR(INDEX(ListeSeries!$A$2:$A$1045, MATCH(1, (DatasScan!G328=ListeSeries!$B$2:$B$1045) * (DatasScan!H328&gt;=ListeSeries!$D$2:$D$1045) * (DatasScan!H328&lt;=ListeSeries!$E$2:$E$1045), 0)), "no match"))</f>
        <v>MEDJOOL</v>
      </c>
      <c r="T328" s="7" t="str" cm="1">
        <f t="array" ref="T328">IF(ISBLANK(C328),"",IFERROR(INDEX(ListeSeries!$C$2:$C$1045, MATCH(1, (DatasScan!G328=ListeSeries!$B$2:$B$1045) * (DatasScan!H328&gt;=ListeSeries!$D$2:$D$1045) * (DatasScan!H328&lt;=ListeSeries!$E$2:$E$1045), 0)), "no match"))</f>
        <v>MEDJOOL 108</v>
      </c>
      <c r="U328" s="11" t="str" cm="1">
        <f t="array" ref="U328">IF(ISBLANK(C328),"",IFERROR(INDEX(ListeSeries!$F$2:$F$1045, MATCH(1, (DatasScan!G328=ListeSeries!$B$2:$B$1045) * (DatasScan!H328&gt;=ListeSeries!$D$2:$D$1045) * (DatasScan!H328&lt;=ListeSeries!$E$2:$E$1045), 0)), "no match"))</f>
        <v>3521-3530</v>
      </c>
    </row>
    <row r="329" spans="1:21" x14ac:dyDescent="0.25">
      <c r="A329" s="6" t="str">
        <f t="shared" si="57"/>
        <v>3</v>
      </c>
      <c r="B329" s="272" t="s">
        <v>1667</v>
      </c>
      <c r="C329" s="206" t="s">
        <v>1673</v>
      </c>
      <c r="D329" s="8">
        <v>1</v>
      </c>
      <c r="E329" s="11">
        <v>5</v>
      </c>
      <c r="F329" s="7" t="str">
        <f t="shared" si="51"/>
        <v>851620250813E 5</v>
      </c>
      <c r="G329" s="21" t="str">
        <f>IF(ISBLANK(C329),"",_xlfn.XLOOKUP(_xlfn.XLOOKUP(VALUE(LEFT(C329,4)),Souches!$B$2:$B$15000,Souches!$E$2:$E$15000),Varietes!$B$2:$B$500,Varietes!$C$2:$C$500))</f>
        <v>MDJU</v>
      </c>
      <c r="H329" s="19">
        <f>IF(ISBLANK(C329),"",_xlfn.XLOOKUP(VALUE(LEFT(C329,4)),Souches!$B$2:$B$15000,Souches!$D$2:$D$15000))</f>
        <v>3514</v>
      </c>
      <c r="I329" s="10">
        <f t="shared" si="52"/>
        <v>45882</v>
      </c>
      <c r="J329" s="19">
        <f>IF(I329="","",INT(('ObjProd (2)'!$C$25-I329)/7 * (ABS('ObjProd (2)'!$C$25-I329)&gt;=7)))</f>
        <v>5</v>
      </c>
      <c r="K329" s="10" t="str">
        <f>IF(I329="","",
IF(AND(DATEDIF(I329,'ObjProd (2)'!$C$25,"y")=0,DATEDIF(I329,'ObjProd (2)'!$C$25,"ym")=0,
   INT(('ObjProd (2)'!$C$25-EDATE(I329,DATEDIF(I329,'ObjProd (2)'!$C$25,"y")*12+DATEDIF(I329,'ObjProd (2)'!$C$25,"ym")))/7)=0),
   "&lt; 1 sem.",
   IF(DATEDIF(I329,'ObjProd (2)'!$C$25,"y")&gt;0,DATEDIF(I329,'ObjProd (2)'!$C$25,"y") &amp; " " &amp; IF(DATEDIF(I329,'ObjProd (2)'!$C$25,"y")=1,"an ","ans "),"") &amp;
   IF(DATEDIF(I329,'ObjProd (2)'!$C$25,"ym")&gt;0,DATEDIF(I329,'ObjProd (2)'!$C$25,"ym") &amp; " mois ", "") &amp;
   IF(INT(('ObjProd (2)'!$C$25-EDATE(I329,DATEDIF(I329,'ObjProd (2)'!$C$25,"y")*12+DATEDIF(I329,'ObjProd (2)'!$C$25,"ym")))/7)&gt;0,
      INT(('ObjProd (2)'!$C$25-EDATE(I329,DATEDIF(I329,'ObjProd (2)'!$C$25,"y")*12+DATEDIF(I329,'ObjProd (2)'!$C$25,"ym")))/7) &amp; " sem.",
      "")
)
)</f>
        <v xml:space="preserve">1 mois </v>
      </c>
      <c r="L329" s="11" t="str">
        <f t="shared" si="53"/>
        <v xml:space="preserve">E 5 </v>
      </c>
      <c r="M329" s="9">
        <f t="shared" si="54"/>
        <v>19</v>
      </c>
      <c r="N329" s="9" t="str" cm="1">
        <f t="array" aca="1" ref="N329" ca="1">LEFT(L329, IF(ISNUMBER(SUBSTITUTE(_xludf.MID(L329, 2, 1), ".", ",")), 1, 2))</f>
        <v xml:space="preserve">E </v>
      </c>
      <c r="O329" s="19">
        <f t="shared" ca="1" si="55"/>
        <v>5</v>
      </c>
      <c r="P329" s="9" t="str">
        <f t="shared" ca="1" si="58"/>
        <v>E</v>
      </c>
      <c r="Q329" s="9">
        <f t="shared" ca="1" si="59"/>
        <v>5</v>
      </c>
      <c r="R329" s="9" t="str">
        <f t="shared" ca="1" si="56"/>
        <v>E5</v>
      </c>
      <c r="S329" t="str" cm="1">
        <f t="array" ref="S329">IF(ISBLANK(C329),"",IFERROR(INDEX(ListeSeries!$A$2:$A$1045, MATCH(1, (DatasScan!G329=ListeSeries!$B$2:$B$1045) * (DatasScan!H329&gt;=ListeSeries!$D$2:$D$1045) * (DatasScan!H329&lt;=ListeSeries!$E$2:$E$1045), 0)), "no match"))</f>
        <v>MEDJOOL</v>
      </c>
      <c r="T329" s="7" t="str" cm="1">
        <f t="array" ref="T329">IF(ISBLANK(C329),"",IFERROR(INDEX(ListeSeries!$C$2:$C$1045, MATCH(1, (DatasScan!G329=ListeSeries!$B$2:$B$1045) * (DatasScan!H329&gt;=ListeSeries!$D$2:$D$1045) * (DatasScan!H329&lt;=ListeSeries!$E$2:$E$1045), 0)), "no match"))</f>
        <v>MEDJOOL 107</v>
      </c>
      <c r="U329" s="11" t="str" cm="1">
        <f t="array" ref="U329">IF(ISBLANK(C329),"",IFERROR(INDEX(ListeSeries!$F$2:$F$1045, MATCH(1, (DatasScan!G329=ListeSeries!$B$2:$B$1045) * (DatasScan!H329&gt;=ListeSeries!$D$2:$D$1045) * (DatasScan!H329&lt;=ListeSeries!$E$2:$E$1045), 0)), "no match"))</f>
        <v>3501-3520</v>
      </c>
    </row>
    <row r="330" spans="1:21" x14ac:dyDescent="0.25">
      <c r="A330" s="6" t="str">
        <f t="shared" si="57"/>
        <v>3</v>
      </c>
      <c r="B330" s="272" t="s">
        <v>1667</v>
      </c>
      <c r="C330" s="206" t="s">
        <v>1674</v>
      </c>
      <c r="E330" s="11">
        <v>5</v>
      </c>
      <c r="F330" s="7" t="str">
        <f t="shared" si="51"/>
        <v>851620250812E 5</v>
      </c>
      <c r="G330" s="21" t="str">
        <f>IF(ISBLANK(C330),"",_xlfn.XLOOKUP(_xlfn.XLOOKUP(VALUE(LEFT(C330,4)),Souches!$B$2:$B$15000,Souches!$E$2:$E$15000),Varietes!$B$2:$B$500,Varietes!$C$2:$C$500))</f>
        <v>MDJU</v>
      </c>
      <c r="H330" s="19">
        <f>IF(ISBLANK(C330),"",_xlfn.XLOOKUP(VALUE(LEFT(C330,4)),Souches!$B$2:$B$15000,Souches!$D$2:$D$15000))</f>
        <v>3514</v>
      </c>
      <c r="I330" s="10">
        <f t="shared" si="52"/>
        <v>45881</v>
      </c>
      <c r="J330" s="19">
        <f>IF(I330="","",INT(('ObjProd (2)'!$C$25-I330)/7 * (ABS('ObjProd (2)'!$C$25-I330)&gt;=7)))</f>
        <v>5</v>
      </c>
      <c r="K330" s="10" t="str">
        <f>IF(I330="","",
IF(AND(DATEDIF(I330,'ObjProd (2)'!$C$25,"y")=0,DATEDIF(I330,'ObjProd (2)'!$C$25,"ym")=0,
   INT(('ObjProd (2)'!$C$25-EDATE(I330,DATEDIF(I330,'ObjProd (2)'!$C$25,"y")*12+DATEDIF(I330,'ObjProd (2)'!$C$25,"ym")))/7)=0),
   "&lt; 1 sem.",
   IF(DATEDIF(I330,'ObjProd (2)'!$C$25,"y")&gt;0,DATEDIF(I330,'ObjProd (2)'!$C$25,"y") &amp; " " &amp; IF(DATEDIF(I330,'ObjProd (2)'!$C$25,"y")=1,"an ","ans "),"") &amp;
   IF(DATEDIF(I330,'ObjProd (2)'!$C$25,"ym")&gt;0,DATEDIF(I330,'ObjProd (2)'!$C$25,"ym") &amp; " mois ", "") &amp;
   IF(INT(('ObjProd (2)'!$C$25-EDATE(I330,DATEDIF(I330,'ObjProd (2)'!$C$25,"y")*12+DATEDIF(I330,'ObjProd (2)'!$C$25,"ym")))/7)&gt;0,
      INT(('ObjProd (2)'!$C$25-EDATE(I330,DATEDIF(I330,'ObjProd (2)'!$C$25,"y")*12+DATEDIF(I330,'ObjProd (2)'!$C$25,"ym")))/7) &amp; " sem.",
      "")
)
)</f>
        <v xml:space="preserve">1 mois </v>
      </c>
      <c r="L330" s="11" t="str">
        <f t="shared" si="53"/>
        <v xml:space="preserve">E 5 </v>
      </c>
      <c r="M330" s="9">
        <f t="shared" si="54"/>
        <v>5</v>
      </c>
      <c r="N330" s="9" t="str" cm="1">
        <f t="array" aca="1" ref="N330" ca="1">LEFT(L330, IF(ISNUMBER(SUBSTITUTE(_xludf.MID(L330, 2, 1), ".", ",")), 1, 2))</f>
        <v xml:space="preserve">E </v>
      </c>
      <c r="O330" s="19">
        <f t="shared" ca="1" si="55"/>
        <v>5</v>
      </c>
      <c r="P330" s="9" t="str">
        <f t="shared" ca="1" si="58"/>
        <v>E</v>
      </c>
      <c r="Q330" s="9">
        <f t="shared" ca="1" si="59"/>
        <v>5</v>
      </c>
      <c r="R330" s="9" t="str">
        <f t="shared" ca="1" si="56"/>
        <v>E5</v>
      </c>
      <c r="S330" t="str" cm="1">
        <f t="array" ref="S330">IF(ISBLANK(C330),"",IFERROR(INDEX(ListeSeries!$A$2:$A$1045, MATCH(1, (DatasScan!G330=ListeSeries!$B$2:$B$1045) * (DatasScan!H330&gt;=ListeSeries!$D$2:$D$1045) * (DatasScan!H330&lt;=ListeSeries!$E$2:$E$1045), 0)), "no match"))</f>
        <v>MEDJOOL</v>
      </c>
      <c r="T330" s="7" t="str" cm="1">
        <f t="array" ref="T330">IF(ISBLANK(C330),"",IFERROR(INDEX(ListeSeries!$C$2:$C$1045, MATCH(1, (DatasScan!G330=ListeSeries!$B$2:$B$1045) * (DatasScan!H330&gt;=ListeSeries!$D$2:$D$1045) * (DatasScan!H330&lt;=ListeSeries!$E$2:$E$1045), 0)), "no match"))</f>
        <v>MEDJOOL 107</v>
      </c>
      <c r="U330" s="11" t="str" cm="1">
        <f t="array" ref="U330">IF(ISBLANK(C330),"",IFERROR(INDEX(ListeSeries!$F$2:$F$1045, MATCH(1, (DatasScan!G330=ListeSeries!$B$2:$B$1045) * (DatasScan!H330&gt;=ListeSeries!$D$2:$D$1045) * (DatasScan!H330&lt;=ListeSeries!$E$2:$E$1045), 0)), "no match"))</f>
        <v>3501-3520</v>
      </c>
    </row>
    <row r="331" spans="1:21" x14ac:dyDescent="0.25">
      <c r="A331" s="6" t="str">
        <f t="shared" si="57"/>
        <v>3</v>
      </c>
      <c r="B331" s="272" t="s">
        <v>1667</v>
      </c>
      <c r="C331" s="206" t="s">
        <v>1675</v>
      </c>
      <c r="E331" s="11">
        <v>7</v>
      </c>
      <c r="F331" s="7" t="str">
        <f t="shared" si="51"/>
        <v>809020250731EA2</v>
      </c>
      <c r="G331" s="21" t="str">
        <f>IF(ISBLANK(C331),"",_xlfn.XLOOKUP(_xlfn.XLOOKUP(VALUE(LEFT(C331,4)),Souches!$B$2:$B$15000,Souches!$E$2:$E$15000),Varietes!$B$2:$B$500,Varietes!$C$2:$C$500))</f>
        <v>MDJU</v>
      </c>
      <c r="H331" s="19">
        <f>IF(ISBLANK(C331),"",_xlfn.XLOOKUP(VALUE(LEFT(C331,4)),Souches!$B$2:$B$15000,Souches!$D$2:$D$15000))</f>
        <v>3407</v>
      </c>
      <c r="I331" s="10">
        <f t="shared" si="52"/>
        <v>45869</v>
      </c>
      <c r="J331" s="19">
        <f>IF(I331="","",INT(('ObjProd (2)'!$C$25-I331)/7 * (ABS('ObjProd (2)'!$C$25-I331)&gt;=7)))</f>
        <v>7</v>
      </c>
      <c r="K331" s="10" t="str">
        <f>IF(I331="","",
IF(AND(DATEDIF(I331,'ObjProd (2)'!$C$25,"y")=0,DATEDIF(I331,'ObjProd (2)'!$C$25,"ym")=0,
   INT(('ObjProd (2)'!$C$25-EDATE(I331,DATEDIF(I331,'ObjProd (2)'!$C$25,"y")*12+DATEDIF(I331,'ObjProd (2)'!$C$25,"ym")))/7)=0),
   "&lt; 1 sem.",
   IF(DATEDIF(I331,'ObjProd (2)'!$C$25,"y")&gt;0,DATEDIF(I331,'ObjProd (2)'!$C$25,"y") &amp; " " &amp; IF(DATEDIF(I331,'ObjProd (2)'!$C$25,"y")=1,"an ","ans "),"") &amp;
   IF(DATEDIF(I331,'ObjProd (2)'!$C$25,"ym")&gt;0,DATEDIF(I331,'ObjProd (2)'!$C$25,"ym") &amp; " mois ", "") &amp;
   IF(INT(('ObjProd (2)'!$C$25-EDATE(I331,DATEDIF(I331,'ObjProd (2)'!$C$25,"y")*12+DATEDIF(I331,'ObjProd (2)'!$C$25,"ym")))/7)&gt;0,
      INT(('ObjProd (2)'!$C$25-EDATE(I331,DATEDIF(I331,'ObjProd (2)'!$C$25,"y")*12+DATEDIF(I331,'ObjProd (2)'!$C$25,"ym")))/7) &amp; " sem.",
      "")
)
)</f>
        <v>1 mois 2 sem.</v>
      </c>
      <c r="L331" s="11" t="str">
        <f t="shared" si="53"/>
        <v xml:space="preserve">EA2 </v>
      </c>
      <c r="M331" s="9">
        <f t="shared" si="54"/>
        <v>7</v>
      </c>
      <c r="N331" s="9" t="str" cm="1">
        <f t="array" aca="1" ref="N331" ca="1">LEFT(L331, IF(ISNUMBER(SUBSTITUTE(_xludf.MID(L331, 2, 1), ".", ",")), 1, 2))</f>
        <v>EA</v>
      </c>
      <c r="O331" s="19">
        <f t="shared" ca="1" si="55"/>
        <v>2</v>
      </c>
      <c r="P331" s="9" t="str">
        <f t="shared" ca="1" si="58"/>
        <v>E</v>
      </c>
      <c r="Q331" s="9">
        <f t="shared" ca="1" si="59"/>
        <v>2</v>
      </c>
      <c r="R331" s="9" t="str">
        <f t="shared" ca="1" si="56"/>
        <v>E2</v>
      </c>
      <c r="S331" t="str" cm="1">
        <f t="array" ref="S331">IF(ISBLANK(C331),"",IFERROR(INDEX(ListeSeries!$A$2:$A$1045, MATCH(1, (DatasScan!G331=ListeSeries!$B$2:$B$1045) * (DatasScan!H331&gt;=ListeSeries!$D$2:$D$1045) * (DatasScan!H331&lt;=ListeSeries!$E$2:$E$1045), 0)), "no match"))</f>
        <v>MEDJOOL</v>
      </c>
      <c r="T331" s="7" t="str" cm="1">
        <f t="array" ref="T331">IF(ISBLANK(C331),"",IFERROR(INDEX(ListeSeries!$C$2:$C$1045, MATCH(1, (DatasScan!G331=ListeSeries!$B$2:$B$1045) * (DatasScan!H331&gt;=ListeSeries!$D$2:$D$1045) * (DatasScan!H331&lt;=ListeSeries!$E$2:$E$1045), 0)), "no match"))</f>
        <v>MEDJOOL 102</v>
      </c>
      <c r="U331" s="11" t="str" cm="1">
        <f t="array" ref="U331">IF(ISBLANK(C331),"",IFERROR(INDEX(ListeSeries!$F$2:$F$1045, MATCH(1, (DatasScan!G331=ListeSeries!$B$2:$B$1045) * (DatasScan!H331&gt;=ListeSeries!$D$2:$D$1045) * (DatasScan!H331&lt;=ListeSeries!$E$2:$E$1045), 0)), "no match"))</f>
        <v>3381-3410</v>
      </c>
    </row>
    <row r="332" spans="1:21" x14ac:dyDescent="0.25">
      <c r="A332" s="6" t="str">
        <f t="shared" si="57"/>
        <v>3</v>
      </c>
      <c r="B332" s="8" t="s">
        <v>1270</v>
      </c>
      <c r="C332" s="206" t="s">
        <v>1676</v>
      </c>
      <c r="E332" s="11">
        <v>9</v>
      </c>
      <c r="F332" s="7" t="str">
        <f t="shared" si="51"/>
        <v>841320250814EA9</v>
      </c>
      <c r="G332" s="21" t="str">
        <f>IF(ISBLANK(C332),"",_xlfn.XLOOKUP(_xlfn.XLOOKUP(VALUE(LEFT(C332,4)),Souches!$B$2:$B$15000,Souches!$E$2:$E$15000),Varietes!$B$2:$B$500,Varietes!$C$2:$C$500))</f>
        <v>MDJU</v>
      </c>
      <c r="H332" s="19">
        <f>IF(ISBLANK(C332),"",_xlfn.XLOOKUP(VALUE(LEFT(C332,4)),Souches!$B$2:$B$15000,Souches!$D$2:$D$15000))</f>
        <v>3476</v>
      </c>
      <c r="I332" s="10">
        <f t="shared" si="52"/>
        <v>45883</v>
      </c>
      <c r="J332" s="19">
        <f>IF(I332="","",INT(('ObjProd (2)'!$C$25-I332)/7 * (ABS('ObjProd (2)'!$C$25-I332)&gt;=7)))</f>
        <v>5</v>
      </c>
      <c r="K332" s="10" t="str">
        <f>IF(I332="","",
IF(AND(DATEDIF(I332,'ObjProd (2)'!$C$25,"y")=0,DATEDIF(I332,'ObjProd (2)'!$C$25,"ym")=0,
   INT(('ObjProd (2)'!$C$25-EDATE(I332,DATEDIF(I332,'ObjProd (2)'!$C$25,"y")*12+DATEDIF(I332,'ObjProd (2)'!$C$25,"ym")))/7)=0),
   "&lt; 1 sem.",
   IF(DATEDIF(I332,'ObjProd (2)'!$C$25,"y")&gt;0,DATEDIF(I332,'ObjProd (2)'!$C$25,"y") &amp; " " &amp; IF(DATEDIF(I332,'ObjProd (2)'!$C$25,"y")=1,"an ","ans "),"") &amp;
   IF(DATEDIF(I332,'ObjProd (2)'!$C$25,"ym")&gt;0,DATEDIF(I332,'ObjProd (2)'!$C$25,"ym") &amp; " mois ", "") &amp;
   IF(INT(('ObjProd (2)'!$C$25-EDATE(I332,DATEDIF(I332,'ObjProd (2)'!$C$25,"y")*12+DATEDIF(I332,'ObjProd (2)'!$C$25,"ym")))/7)&gt;0,
      INT(('ObjProd (2)'!$C$25-EDATE(I332,DATEDIF(I332,'ObjProd (2)'!$C$25,"y")*12+DATEDIF(I332,'ObjProd (2)'!$C$25,"ym")))/7) &amp; " sem.",
      "")
)
)</f>
        <v xml:space="preserve">1 mois </v>
      </c>
      <c r="L332" s="11" t="str">
        <f t="shared" si="53"/>
        <v xml:space="preserve">EA9 </v>
      </c>
      <c r="M332" s="9">
        <f t="shared" si="54"/>
        <v>9</v>
      </c>
      <c r="N332" s="9" t="str" cm="1">
        <f t="array" aca="1" ref="N332" ca="1">LEFT(L332, IF(ISNUMBER(SUBSTITUTE(_xludf.MID(L332, 2, 1), ".", ",")), 1, 2))</f>
        <v>EA</v>
      </c>
      <c r="O332" s="19">
        <f t="shared" ca="1" si="55"/>
        <v>9</v>
      </c>
      <c r="P332" s="9" t="str">
        <f t="shared" ca="1" si="58"/>
        <v>E</v>
      </c>
      <c r="Q332" s="9" t="str">
        <f t="shared" ca="1" si="59"/>
        <v>7+</v>
      </c>
      <c r="R332" s="9" t="str">
        <f t="shared" ca="1" si="56"/>
        <v>E7+</v>
      </c>
      <c r="S332" t="str" cm="1">
        <f t="array" ref="S332">IF(ISBLANK(C332),"",IFERROR(INDEX(ListeSeries!$A$2:$A$1045, MATCH(1, (DatasScan!G332=ListeSeries!$B$2:$B$1045) * (DatasScan!H332&gt;=ListeSeries!$D$2:$D$1045) * (DatasScan!H332&lt;=ListeSeries!$E$2:$E$1045), 0)), "no match"))</f>
        <v>MEDJOOL</v>
      </c>
      <c r="T332" s="7" t="str" cm="1">
        <f t="array" ref="T332">IF(ISBLANK(C332),"",IFERROR(INDEX(ListeSeries!$C$2:$C$1045, MATCH(1, (DatasScan!G332=ListeSeries!$B$2:$B$1045) * (DatasScan!H332&gt;=ListeSeries!$D$2:$D$1045) * (DatasScan!H332&lt;=ListeSeries!$E$2:$E$1045), 0)), "no match"))</f>
        <v>MEDJOOL 106</v>
      </c>
      <c r="U332" s="11" t="str" cm="1">
        <f t="array" ref="U332">IF(ISBLANK(C332),"",IFERROR(INDEX(ListeSeries!$F$2:$F$1045, MATCH(1, (DatasScan!G332=ListeSeries!$B$2:$B$1045) * (DatasScan!H332&gt;=ListeSeries!$D$2:$D$1045) * (DatasScan!H332&lt;=ListeSeries!$E$2:$E$1045), 0)), "no match"))</f>
        <v>3476-3500</v>
      </c>
    </row>
    <row r="333" spans="1:21" x14ac:dyDescent="0.25">
      <c r="A333" s="6" t="str">
        <f t="shared" si="57"/>
        <v>3</v>
      </c>
      <c r="B333" s="272" t="s">
        <v>1270</v>
      </c>
      <c r="C333" s="206" t="s">
        <v>1677</v>
      </c>
      <c r="E333" s="11">
        <v>4</v>
      </c>
      <c r="F333" s="7" t="str">
        <f t="shared" si="51"/>
        <v>842520250708EA6</v>
      </c>
      <c r="G333" s="21" t="str">
        <f>IF(ISBLANK(C333),"",_xlfn.XLOOKUP(_xlfn.XLOOKUP(VALUE(LEFT(C333,4)),Souches!$B$2:$B$15000,Souches!$E$2:$E$15000),Varietes!$B$2:$B$500,Varietes!$C$2:$C$500))</f>
        <v>MDJU</v>
      </c>
      <c r="H333" s="19">
        <f>IF(ISBLANK(C333),"",_xlfn.XLOOKUP(VALUE(LEFT(C333,4)),Souches!$B$2:$B$15000,Souches!$D$2:$D$15000))</f>
        <v>3491</v>
      </c>
      <c r="I333" s="10">
        <f t="shared" si="52"/>
        <v>45846</v>
      </c>
      <c r="J333" s="19">
        <f>IF(I333="","",INT(('ObjProd (2)'!$C$25-I333)/7 * (ABS('ObjProd (2)'!$C$25-I333)&gt;=7)))</f>
        <v>10</v>
      </c>
      <c r="K333" s="10" t="str">
        <f>IF(I333="","",
IF(AND(DATEDIF(I333,'ObjProd (2)'!$C$25,"y")=0,DATEDIF(I333,'ObjProd (2)'!$C$25,"ym")=0,
   INT(('ObjProd (2)'!$C$25-EDATE(I333,DATEDIF(I333,'ObjProd (2)'!$C$25,"y")*12+DATEDIF(I333,'ObjProd (2)'!$C$25,"ym")))/7)=0),
   "&lt; 1 sem.",
   IF(DATEDIF(I333,'ObjProd (2)'!$C$25,"y")&gt;0,DATEDIF(I333,'ObjProd (2)'!$C$25,"y") &amp; " " &amp; IF(DATEDIF(I333,'ObjProd (2)'!$C$25,"y")=1,"an ","ans "),"") &amp;
   IF(DATEDIF(I333,'ObjProd (2)'!$C$25,"ym")&gt;0,DATEDIF(I333,'ObjProd (2)'!$C$25,"ym") &amp; " mois ", "") &amp;
   IF(INT(('ObjProd (2)'!$C$25-EDATE(I333,DATEDIF(I333,'ObjProd (2)'!$C$25,"y")*12+DATEDIF(I333,'ObjProd (2)'!$C$25,"ym")))/7)&gt;0,
      INT(('ObjProd (2)'!$C$25-EDATE(I333,DATEDIF(I333,'ObjProd (2)'!$C$25,"y")*12+DATEDIF(I333,'ObjProd (2)'!$C$25,"ym")))/7) &amp; " sem.",
      "")
)
)</f>
        <v>2 mois 1 sem.</v>
      </c>
      <c r="L333" s="11" t="str">
        <f t="shared" si="53"/>
        <v xml:space="preserve">EA6 </v>
      </c>
      <c r="M333" s="9">
        <f t="shared" si="54"/>
        <v>4</v>
      </c>
      <c r="N333" s="9" t="str" cm="1">
        <f t="array" aca="1" ref="N333" ca="1">LEFT(L333, IF(ISNUMBER(SUBSTITUTE(_xludf.MID(L333, 2, 1), ".", ",")), 1, 2))</f>
        <v>EA</v>
      </c>
      <c r="O333" s="19">
        <f t="shared" ca="1" si="55"/>
        <v>6</v>
      </c>
      <c r="P333" s="9" t="str">
        <f t="shared" ca="1" si="58"/>
        <v>E</v>
      </c>
      <c r="Q333" s="9">
        <f t="shared" ca="1" si="59"/>
        <v>6</v>
      </c>
      <c r="R333" s="9" t="str">
        <f t="shared" ca="1" si="56"/>
        <v>E6</v>
      </c>
      <c r="S333" t="str" cm="1">
        <f t="array" ref="S333">IF(ISBLANK(C333),"",IFERROR(INDEX(ListeSeries!$A$2:$A$1045, MATCH(1, (DatasScan!G333=ListeSeries!$B$2:$B$1045) * (DatasScan!H333&gt;=ListeSeries!$D$2:$D$1045) * (DatasScan!H333&lt;=ListeSeries!$E$2:$E$1045), 0)), "no match"))</f>
        <v>MEDJOOL</v>
      </c>
      <c r="T333" s="7" t="str" cm="1">
        <f t="array" ref="T333">IF(ISBLANK(C333),"",IFERROR(INDEX(ListeSeries!$C$2:$C$1045, MATCH(1, (DatasScan!G333=ListeSeries!$B$2:$B$1045) * (DatasScan!H333&gt;=ListeSeries!$D$2:$D$1045) * (DatasScan!H333&lt;=ListeSeries!$E$2:$E$1045), 0)), "no match"))</f>
        <v>MEDJOOL 106</v>
      </c>
      <c r="U333" s="11" t="str" cm="1">
        <f t="array" ref="U333">IF(ISBLANK(C333),"",IFERROR(INDEX(ListeSeries!$F$2:$F$1045, MATCH(1, (DatasScan!G333=ListeSeries!$B$2:$B$1045) * (DatasScan!H333&gt;=ListeSeries!$D$2:$D$1045) * (DatasScan!H333&lt;=ListeSeries!$E$2:$E$1045), 0)), "no match"))</f>
        <v>3476-3500</v>
      </c>
    </row>
    <row r="334" spans="1:21" x14ac:dyDescent="0.25">
      <c r="A334" s="6" t="str">
        <f t="shared" si="57"/>
        <v>3</v>
      </c>
      <c r="B334" s="272" t="s">
        <v>1270</v>
      </c>
      <c r="C334" s="206" t="s">
        <v>1678</v>
      </c>
      <c r="E334" s="11">
        <v>11</v>
      </c>
      <c r="F334" s="7" t="str">
        <f t="shared" si="51"/>
        <v>842520250806E 7</v>
      </c>
      <c r="G334" s="21" t="str">
        <f>IF(ISBLANK(C334),"",_xlfn.XLOOKUP(_xlfn.XLOOKUP(VALUE(LEFT(C334,4)),Souches!$B$2:$B$15000,Souches!$E$2:$E$15000),Varietes!$B$2:$B$500,Varietes!$C$2:$C$500))</f>
        <v>MDJU</v>
      </c>
      <c r="H334" s="19">
        <f>IF(ISBLANK(C334),"",_xlfn.XLOOKUP(VALUE(LEFT(C334,4)),Souches!$B$2:$B$15000,Souches!$D$2:$D$15000))</f>
        <v>3491</v>
      </c>
      <c r="I334" s="10">
        <f t="shared" si="52"/>
        <v>45875</v>
      </c>
      <c r="J334" s="19">
        <f>IF(I334="","",INT(('ObjProd (2)'!$C$25-I334)/7 * (ABS('ObjProd (2)'!$C$25-I334)&gt;=7)))</f>
        <v>6</v>
      </c>
      <c r="K334" s="10" t="str">
        <f>IF(I334="","",
IF(AND(DATEDIF(I334,'ObjProd (2)'!$C$25,"y")=0,DATEDIF(I334,'ObjProd (2)'!$C$25,"ym")=0,
   INT(('ObjProd (2)'!$C$25-EDATE(I334,DATEDIF(I334,'ObjProd (2)'!$C$25,"y")*12+DATEDIF(I334,'ObjProd (2)'!$C$25,"ym")))/7)=0),
   "&lt; 1 sem.",
   IF(DATEDIF(I334,'ObjProd (2)'!$C$25,"y")&gt;0,DATEDIF(I334,'ObjProd (2)'!$C$25,"y") &amp; " " &amp; IF(DATEDIF(I334,'ObjProd (2)'!$C$25,"y")=1,"an ","ans "),"") &amp;
   IF(DATEDIF(I334,'ObjProd (2)'!$C$25,"ym")&gt;0,DATEDIF(I334,'ObjProd (2)'!$C$25,"ym") &amp; " mois ", "") &amp;
   IF(INT(('ObjProd (2)'!$C$25-EDATE(I334,DATEDIF(I334,'ObjProd (2)'!$C$25,"y")*12+DATEDIF(I334,'ObjProd (2)'!$C$25,"ym")))/7)&gt;0,
      INT(('ObjProd (2)'!$C$25-EDATE(I334,DATEDIF(I334,'ObjProd (2)'!$C$25,"y")*12+DATEDIF(I334,'ObjProd (2)'!$C$25,"ym")))/7) &amp; " sem.",
      "")
)
)</f>
        <v>1 mois 1 sem.</v>
      </c>
      <c r="L334" s="11" t="str">
        <f t="shared" si="53"/>
        <v xml:space="preserve">E 7 </v>
      </c>
      <c r="M334" s="9">
        <f t="shared" si="54"/>
        <v>11</v>
      </c>
      <c r="N334" s="9" t="str" cm="1">
        <f t="array" aca="1" ref="N334" ca="1">LEFT(L334, IF(ISNUMBER(SUBSTITUTE(_xludf.MID(L334, 2, 1), ".", ",")), 1, 2))</f>
        <v xml:space="preserve">E </v>
      </c>
      <c r="O334" s="19">
        <f t="shared" ca="1" si="55"/>
        <v>7</v>
      </c>
      <c r="P334" s="9" t="str">
        <f t="shared" ca="1" si="58"/>
        <v>E</v>
      </c>
      <c r="Q334" s="9" t="str">
        <f t="shared" ca="1" si="59"/>
        <v>7+</v>
      </c>
      <c r="R334" s="9" t="str">
        <f t="shared" ca="1" si="56"/>
        <v>E7+</v>
      </c>
      <c r="S334" t="str" cm="1">
        <f t="array" ref="S334">IF(ISBLANK(C334),"",IFERROR(INDEX(ListeSeries!$A$2:$A$1045, MATCH(1, (DatasScan!G334=ListeSeries!$B$2:$B$1045) * (DatasScan!H334&gt;=ListeSeries!$D$2:$D$1045) * (DatasScan!H334&lt;=ListeSeries!$E$2:$E$1045), 0)), "no match"))</f>
        <v>MEDJOOL</v>
      </c>
      <c r="T334" s="7" t="str" cm="1">
        <f t="array" ref="T334">IF(ISBLANK(C334),"",IFERROR(INDEX(ListeSeries!$C$2:$C$1045, MATCH(1, (DatasScan!G334=ListeSeries!$B$2:$B$1045) * (DatasScan!H334&gt;=ListeSeries!$D$2:$D$1045) * (DatasScan!H334&lt;=ListeSeries!$E$2:$E$1045), 0)), "no match"))</f>
        <v>MEDJOOL 106</v>
      </c>
      <c r="U334" s="11" t="str" cm="1">
        <f t="array" ref="U334">IF(ISBLANK(C334),"",IFERROR(INDEX(ListeSeries!$F$2:$F$1045, MATCH(1, (DatasScan!G334=ListeSeries!$B$2:$B$1045) * (DatasScan!H334&gt;=ListeSeries!$D$2:$D$1045) * (DatasScan!H334&lt;=ListeSeries!$E$2:$E$1045), 0)), "no match"))</f>
        <v>3476-3500</v>
      </c>
    </row>
    <row r="335" spans="1:21" x14ac:dyDescent="0.25">
      <c r="A335" s="6" t="str">
        <f t="shared" si="57"/>
        <v>3</v>
      </c>
      <c r="B335" s="272" t="s">
        <v>1270</v>
      </c>
      <c r="C335" s="206" t="s">
        <v>1679</v>
      </c>
      <c r="E335" s="11">
        <v>12</v>
      </c>
      <c r="F335" s="7" t="str">
        <f t="shared" si="51"/>
        <v>851220250707E 3</v>
      </c>
      <c r="G335" s="21" t="str">
        <f>IF(ISBLANK(C335),"",_xlfn.XLOOKUP(_xlfn.XLOOKUP(VALUE(LEFT(C335,4)),Souches!$B$2:$B$15000,Souches!$E$2:$E$15000),Varietes!$B$2:$B$500,Varietes!$C$2:$C$500))</f>
        <v>MDJU</v>
      </c>
      <c r="H335" s="19">
        <f>IF(ISBLANK(C335),"",_xlfn.XLOOKUP(VALUE(LEFT(C335,4)),Souches!$B$2:$B$15000,Souches!$D$2:$D$15000))</f>
        <v>3508</v>
      </c>
      <c r="I335" s="10">
        <f t="shared" si="52"/>
        <v>45845</v>
      </c>
      <c r="J335" s="19">
        <f>IF(I335="","",INT(('ObjProd (2)'!$C$25-I335)/7 * (ABS('ObjProd (2)'!$C$25-I335)&gt;=7)))</f>
        <v>10</v>
      </c>
      <c r="K335" s="10" t="str">
        <f>IF(I335="","",
IF(AND(DATEDIF(I335,'ObjProd (2)'!$C$25,"y")=0,DATEDIF(I335,'ObjProd (2)'!$C$25,"ym")=0,
   INT(('ObjProd (2)'!$C$25-EDATE(I335,DATEDIF(I335,'ObjProd (2)'!$C$25,"y")*12+DATEDIF(I335,'ObjProd (2)'!$C$25,"ym")))/7)=0),
   "&lt; 1 sem.",
   IF(DATEDIF(I335,'ObjProd (2)'!$C$25,"y")&gt;0,DATEDIF(I335,'ObjProd (2)'!$C$25,"y") &amp; " " &amp; IF(DATEDIF(I335,'ObjProd (2)'!$C$25,"y")=1,"an ","ans "),"") &amp;
   IF(DATEDIF(I335,'ObjProd (2)'!$C$25,"ym")&gt;0,DATEDIF(I335,'ObjProd (2)'!$C$25,"ym") &amp; " mois ", "") &amp;
   IF(INT(('ObjProd (2)'!$C$25-EDATE(I335,DATEDIF(I335,'ObjProd (2)'!$C$25,"y")*12+DATEDIF(I335,'ObjProd (2)'!$C$25,"ym")))/7)&gt;0,
      INT(('ObjProd (2)'!$C$25-EDATE(I335,DATEDIF(I335,'ObjProd (2)'!$C$25,"y")*12+DATEDIF(I335,'ObjProd (2)'!$C$25,"ym")))/7) &amp; " sem.",
      "")
)
)</f>
        <v>2 mois 1 sem.</v>
      </c>
      <c r="L335" s="11" t="str">
        <f t="shared" si="53"/>
        <v xml:space="preserve">E 3 </v>
      </c>
      <c r="M335" s="9">
        <f t="shared" si="54"/>
        <v>12</v>
      </c>
      <c r="N335" s="9" t="str" cm="1">
        <f t="array" aca="1" ref="N335" ca="1">LEFT(L335, IF(ISNUMBER(SUBSTITUTE(_xludf.MID(L335, 2, 1), ".", ",")), 1, 2))</f>
        <v xml:space="preserve">E </v>
      </c>
      <c r="O335" s="19">
        <f t="shared" ca="1" si="55"/>
        <v>3</v>
      </c>
      <c r="P335" s="9" t="str">
        <f t="shared" ca="1" si="58"/>
        <v>E</v>
      </c>
      <c r="Q335" s="9">
        <f t="shared" ca="1" si="59"/>
        <v>3</v>
      </c>
      <c r="R335" s="9" t="str">
        <f t="shared" ca="1" si="56"/>
        <v>E3</v>
      </c>
      <c r="S335" t="str" cm="1">
        <f t="array" ref="S335">IF(ISBLANK(C335),"",IFERROR(INDEX(ListeSeries!$A$2:$A$1045, MATCH(1, (DatasScan!G335=ListeSeries!$B$2:$B$1045) * (DatasScan!H335&gt;=ListeSeries!$D$2:$D$1045) * (DatasScan!H335&lt;=ListeSeries!$E$2:$E$1045), 0)), "no match"))</f>
        <v>MEDJOOL</v>
      </c>
      <c r="T335" s="7" t="str" cm="1">
        <f t="array" ref="T335">IF(ISBLANK(C335),"",IFERROR(INDEX(ListeSeries!$C$2:$C$1045, MATCH(1, (DatasScan!G335=ListeSeries!$B$2:$B$1045) * (DatasScan!H335&gt;=ListeSeries!$D$2:$D$1045) * (DatasScan!H335&lt;=ListeSeries!$E$2:$E$1045), 0)), "no match"))</f>
        <v>MEDJOOL 107</v>
      </c>
      <c r="U335" s="11" t="str" cm="1">
        <f t="array" ref="U335">IF(ISBLANK(C335),"",IFERROR(INDEX(ListeSeries!$F$2:$F$1045, MATCH(1, (DatasScan!G335=ListeSeries!$B$2:$B$1045) * (DatasScan!H335&gt;=ListeSeries!$D$2:$D$1045) * (DatasScan!H335&lt;=ListeSeries!$E$2:$E$1045), 0)), "no match"))</f>
        <v>3501-3520</v>
      </c>
    </row>
    <row r="336" spans="1:21" x14ac:dyDescent="0.25">
      <c r="A336" s="6" t="str">
        <f t="shared" si="57"/>
        <v>3</v>
      </c>
      <c r="B336" s="272" t="s">
        <v>1270</v>
      </c>
      <c r="C336" s="206" t="s">
        <v>1680</v>
      </c>
      <c r="E336" s="11">
        <v>6</v>
      </c>
      <c r="F336" s="7" t="str">
        <f t="shared" si="51"/>
        <v>843120250703E 7</v>
      </c>
      <c r="G336" s="21" t="str">
        <f>IF(ISBLANK(C336),"",_xlfn.XLOOKUP(_xlfn.XLOOKUP(VALUE(LEFT(C336,4)),Souches!$B$2:$B$15000,Souches!$E$2:$E$15000),Varietes!$B$2:$B$500,Varietes!$C$2:$C$500))</f>
        <v>MDJU</v>
      </c>
      <c r="H336" s="19">
        <f>IF(ISBLANK(C336),"",_xlfn.XLOOKUP(VALUE(LEFT(C336,4)),Souches!$B$2:$B$15000,Souches!$D$2:$D$15000))</f>
        <v>3500</v>
      </c>
      <c r="I336" s="10">
        <f t="shared" si="52"/>
        <v>45841</v>
      </c>
      <c r="J336" s="19">
        <f>IF(I336="","",INT(('ObjProd (2)'!$C$25-I336)/7 * (ABS('ObjProd (2)'!$C$25-I336)&gt;=7)))</f>
        <v>11</v>
      </c>
      <c r="K336" s="10" t="str">
        <f>IF(I336="","",
IF(AND(DATEDIF(I336,'ObjProd (2)'!$C$25,"y")=0,DATEDIF(I336,'ObjProd (2)'!$C$25,"ym")=0,
   INT(('ObjProd (2)'!$C$25-EDATE(I336,DATEDIF(I336,'ObjProd (2)'!$C$25,"y")*12+DATEDIF(I336,'ObjProd (2)'!$C$25,"ym")))/7)=0),
   "&lt; 1 sem.",
   IF(DATEDIF(I336,'ObjProd (2)'!$C$25,"y")&gt;0,DATEDIF(I336,'ObjProd (2)'!$C$25,"y") &amp; " " &amp; IF(DATEDIF(I336,'ObjProd (2)'!$C$25,"y")=1,"an ","ans "),"") &amp;
   IF(DATEDIF(I336,'ObjProd (2)'!$C$25,"ym")&gt;0,DATEDIF(I336,'ObjProd (2)'!$C$25,"ym") &amp; " mois ", "") &amp;
   IF(INT(('ObjProd (2)'!$C$25-EDATE(I336,DATEDIF(I336,'ObjProd (2)'!$C$25,"y")*12+DATEDIF(I336,'ObjProd (2)'!$C$25,"ym")))/7)&gt;0,
      INT(('ObjProd (2)'!$C$25-EDATE(I336,DATEDIF(I336,'ObjProd (2)'!$C$25,"y")*12+DATEDIF(I336,'ObjProd (2)'!$C$25,"ym")))/7) &amp; " sem.",
      "")
)
)</f>
        <v>2 mois 2 sem.</v>
      </c>
      <c r="L336" s="11" t="str">
        <f t="shared" si="53"/>
        <v xml:space="preserve">E 7 </v>
      </c>
      <c r="M336" s="9">
        <f t="shared" si="54"/>
        <v>6</v>
      </c>
      <c r="N336" s="9" t="str" cm="1">
        <f t="array" aca="1" ref="N336" ca="1">LEFT(L336, IF(ISNUMBER(SUBSTITUTE(_xludf.MID(L336, 2, 1), ".", ",")), 1, 2))</f>
        <v xml:space="preserve">E </v>
      </c>
      <c r="O336" s="19">
        <f t="shared" ca="1" si="55"/>
        <v>7</v>
      </c>
      <c r="P336" s="9" t="str">
        <f t="shared" ca="1" si="58"/>
        <v>E</v>
      </c>
      <c r="Q336" s="9" t="str">
        <f t="shared" ca="1" si="59"/>
        <v>7+</v>
      </c>
      <c r="R336" s="9" t="str">
        <f t="shared" ca="1" si="56"/>
        <v>E7+</v>
      </c>
      <c r="S336" t="str" cm="1">
        <f t="array" ref="S336">IF(ISBLANK(C336),"",IFERROR(INDEX(ListeSeries!$A$2:$A$1045, MATCH(1, (DatasScan!G336=ListeSeries!$B$2:$B$1045) * (DatasScan!H336&gt;=ListeSeries!$D$2:$D$1045) * (DatasScan!H336&lt;=ListeSeries!$E$2:$E$1045), 0)), "no match"))</f>
        <v>MEDJOOL</v>
      </c>
      <c r="T336" s="7" t="str" cm="1">
        <f t="array" ref="T336">IF(ISBLANK(C336),"",IFERROR(INDEX(ListeSeries!$C$2:$C$1045, MATCH(1, (DatasScan!G336=ListeSeries!$B$2:$B$1045) * (DatasScan!H336&gt;=ListeSeries!$D$2:$D$1045) * (DatasScan!H336&lt;=ListeSeries!$E$2:$E$1045), 0)), "no match"))</f>
        <v>MEDJOOL 106</v>
      </c>
      <c r="U336" s="11" t="str" cm="1">
        <f t="array" ref="U336">IF(ISBLANK(C336),"",IFERROR(INDEX(ListeSeries!$F$2:$F$1045, MATCH(1, (DatasScan!G336=ListeSeries!$B$2:$B$1045) * (DatasScan!H336&gt;=ListeSeries!$D$2:$D$1045) * (DatasScan!H336&lt;=ListeSeries!$E$2:$E$1045), 0)), "no match"))</f>
        <v>3476-3500</v>
      </c>
    </row>
    <row r="337" spans="1:21" x14ac:dyDescent="0.25">
      <c r="A337" s="6" t="str">
        <f t="shared" si="57"/>
        <v>3</v>
      </c>
      <c r="B337" s="272" t="s">
        <v>1270</v>
      </c>
      <c r="C337" s="206" t="s">
        <v>1681</v>
      </c>
      <c r="E337" s="11">
        <v>9</v>
      </c>
      <c r="F337" s="7" t="str">
        <f t="shared" si="51"/>
        <v>851620250707E 4</v>
      </c>
      <c r="G337" s="21" t="str">
        <f>IF(ISBLANK(C337),"",_xlfn.XLOOKUP(_xlfn.XLOOKUP(VALUE(LEFT(C337,4)),Souches!$B$2:$B$15000,Souches!$E$2:$E$15000),Varietes!$B$2:$B$500,Varietes!$C$2:$C$500))</f>
        <v>MDJU</v>
      </c>
      <c r="H337" s="19">
        <f>IF(ISBLANK(C337),"",_xlfn.XLOOKUP(VALUE(LEFT(C337,4)),Souches!$B$2:$B$15000,Souches!$D$2:$D$15000))</f>
        <v>3514</v>
      </c>
      <c r="I337" s="10">
        <f t="shared" si="52"/>
        <v>45845</v>
      </c>
      <c r="J337" s="19">
        <f>IF(I337="","",INT(('ObjProd (2)'!$C$25-I337)/7 * (ABS('ObjProd (2)'!$C$25-I337)&gt;=7)))</f>
        <v>10</v>
      </c>
      <c r="K337" s="10" t="str">
        <f>IF(I337="","",
IF(AND(DATEDIF(I337,'ObjProd (2)'!$C$25,"y")=0,DATEDIF(I337,'ObjProd (2)'!$C$25,"ym")=0,
   INT(('ObjProd (2)'!$C$25-EDATE(I337,DATEDIF(I337,'ObjProd (2)'!$C$25,"y")*12+DATEDIF(I337,'ObjProd (2)'!$C$25,"ym")))/7)=0),
   "&lt; 1 sem.",
   IF(DATEDIF(I337,'ObjProd (2)'!$C$25,"y")&gt;0,DATEDIF(I337,'ObjProd (2)'!$C$25,"y") &amp; " " &amp; IF(DATEDIF(I337,'ObjProd (2)'!$C$25,"y")=1,"an ","ans "),"") &amp;
   IF(DATEDIF(I337,'ObjProd (2)'!$C$25,"ym")&gt;0,DATEDIF(I337,'ObjProd (2)'!$C$25,"ym") &amp; " mois ", "") &amp;
   IF(INT(('ObjProd (2)'!$C$25-EDATE(I337,DATEDIF(I337,'ObjProd (2)'!$C$25,"y")*12+DATEDIF(I337,'ObjProd (2)'!$C$25,"ym")))/7)&gt;0,
      INT(('ObjProd (2)'!$C$25-EDATE(I337,DATEDIF(I337,'ObjProd (2)'!$C$25,"y")*12+DATEDIF(I337,'ObjProd (2)'!$C$25,"ym")))/7) &amp; " sem.",
      "")
)
)</f>
        <v>2 mois 1 sem.</v>
      </c>
      <c r="L337" s="11" t="str">
        <f t="shared" si="53"/>
        <v xml:space="preserve">E 4 </v>
      </c>
      <c r="M337" s="9">
        <f t="shared" si="54"/>
        <v>9</v>
      </c>
      <c r="N337" s="9" t="str" cm="1">
        <f t="array" aca="1" ref="N337" ca="1">LEFT(L337, IF(ISNUMBER(SUBSTITUTE(_xludf.MID(L337, 2, 1), ".", ",")), 1, 2))</f>
        <v xml:space="preserve">E </v>
      </c>
      <c r="O337" s="19">
        <f t="shared" ca="1" si="55"/>
        <v>4</v>
      </c>
      <c r="P337" s="9" t="str">
        <f t="shared" ca="1" si="58"/>
        <v>E</v>
      </c>
      <c r="Q337" s="9">
        <f t="shared" ca="1" si="59"/>
        <v>4</v>
      </c>
      <c r="R337" s="9" t="str">
        <f t="shared" ca="1" si="56"/>
        <v>E4</v>
      </c>
      <c r="S337" t="str" cm="1">
        <f t="array" ref="S337">IF(ISBLANK(C337),"",IFERROR(INDEX(ListeSeries!$A$2:$A$1045, MATCH(1, (DatasScan!G337=ListeSeries!$B$2:$B$1045) * (DatasScan!H337&gt;=ListeSeries!$D$2:$D$1045) * (DatasScan!H337&lt;=ListeSeries!$E$2:$E$1045), 0)), "no match"))</f>
        <v>MEDJOOL</v>
      </c>
      <c r="T337" s="7" t="str" cm="1">
        <f t="array" ref="T337">IF(ISBLANK(C337),"",IFERROR(INDEX(ListeSeries!$C$2:$C$1045, MATCH(1, (DatasScan!G337=ListeSeries!$B$2:$B$1045) * (DatasScan!H337&gt;=ListeSeries!$D$2:$D$1045) * (DatasScan!H337&lt;=ListeSeries!$E$2:$E$1045), 0)), "no match"))</f>
        <v>MEDJOOL 107</v>
      </c>
      <c r="U337" s="11" t="str" cm="1">
        <f t="array" ref="U337">IF(ISBLANK(C337),"",IFERROR(INDEX(ListeSeries!$F$2:$F$1045, MATCH(1, (DatasScan!G337=ListeSeries!$B$2:$B$1045) * (DatasScan!H337&gt;=ListeSeries!$D$2:$D$1045) * (DatasScan!H337&lt;=ListeSeries!$E$2:$E$1045), 0)), "no match"))</f>
        <v>3501-3520</v>
      </c>
    </row>
    <row r="338" spans="1:21" x14ac:dyDescent="0.25">
      <c r="A338" s="6" t="str">
        <f t="shared" si="57"/>
        <v>3</v>
      </c>
      <c r="B338" s="272" t="s">
        <v>1270</v>
      </c>
      <c r="C338" s="206" t="s">
        <v>1682</v>
      </c>
      <c r="E338" s="11">
        <v>2</v>
      </c>
      <c r="F338" s="7" t="str">
        <f t="shared" si="51"/>
        <v>843120250702EA6</v>
      </c>
      <c r="G338" s="21" t="str">
        <f>IF(ISBLANK(C338),"",_xlfn.XLOOKUP(_xlfn.XLOOKUP(VALUE(LEFT(C338,4)),Souches!$B$2:$B$15000,Souches!$E$2:$E$15000),Varietes!$B$2:$B$500,Varietes!$C$2:$C$500))</f>
        <v>MDJU</v>
      </c>
      <c r="H338" s="19">
        <f>IF(ISBLANK(C338),"",_xlfn.XLOOKUP(VALUE(LEFT(C338,4)),Souches!$B$2:$B$15000,Souches!$D$2:$D$15000))</f>
        <v>3500</v>
      </c>
      <c r="I338" s="10">
        <f t="shared" si="52"/>
        <v>45840</v>
      </c>
      <c r="J338" s="19">
        <f>IF(I338="","",INT(('ObjProd (2)'!$C$25-I338)/7 * (ABS('ObjProd (2)'!$C$25-I338)&gt;=7)))</f>
        <v>11</v>
      </c>
      <c r="K338" s="10" t="str">
        <f>IF(I338="","",
IF(AND(DATEDIF(I338,'ObjProd (2)'!$C$25,"y")=0,DATEDIF(I338,'ObjProd (2)'!$C$25,"ym")=0,
   INT(('ObjProd (2)'!$C$25-EDATE(I338,DATEDIF(I338,'ObjProd (2)'!$C$25,"y")*12+DATEDIF(I338,'ObjProd (2)'!$C$25,"ym")))/7)=0),
   "&lt; 1 sem.",
   IF(DATEDIF(I338,'ObjProd (2)'!$C$25,"y")&gt;0,DATEDIF(I338,'ObjProd (2)'!$C$25,"y") &amp; " " &amp; IF(DATEDIF(I338,'ObjProd (2)'!$C$25,"y")=1,"an ","ans "),"") &amp;
   IF(DATEDIF(I338,'ObjProd (2)'!$C$25,"ym")&gt;0,DATEDIF(I338,'ObjProd (2)'!$C$25,"ym") &amp; " mois ", "") &amp;
   IF(INT(('ObjProd (2)'!$C$25-EDATE(I338,DATEDIF(I338,'ObjProd (2)'!$C$25,"y")*12+DATEDIF(I338,'ObjProd (2)'!$C$25,"ym")))/7)&gt;0,
      INT(('ObjProd (2)'!$C$25-EDATE(I338,DATEDIF(I338,'ObjProd (2)'!$C$25,"y")*12+DATEDIF(I338,'ObjProd (2)'!$C$25,"ym")))/7) &amp; " sem.",
      "")
)
)</f>
        <v>2 mois 2 sem.</v>
      </c>
      <c r="L338" s="11" t="str">
        <f t="shared" si="53"/>
        <v xml:space="preserve">EA6 </v>
      </c>
      <c r="M338" s="9">
        <f t="shared" si="54"/>
        <v>2</v>
      </c>
      <c r="N338" s="9" t="str" cm="1">
        <f t="array" aca="1" ref="N338" ca="1">LEFT(L338, IF(ISNUMBER(SUBSTITUTE(_xludf.MID(L338, 2, 1), ".", ",")), 1, 2))</f>
        <v>EA</v>
      </c>
      <c r="O338" s="19">
        <f t="shared" ca="1" si="55"/>
        <v>6</v>
      </c>
      <c r="P338" s="9" t="str">
        <f t="shared" ca="1" si="58"/>
        <v>E</v>
      </c>
      <c r="Q338" s="9">
        <f t="shared" ca="1" si="59"/>
        <v>6</v>
      </c>
      <c r="R338" s="9" t="str">
        <f t="shared" ca="1" si="56"/>
        <v>E6</v>
      </c>
      <c r="S338" t="str" cm="1">
        <f t="array" ref="S338">IF(ISBLANK(C338),"",IFERROR(INDEX(ListeSeries!$A$2:$A$1045, MATCH(1, (DatasScan!G338=ListeSeries!$B$2:$B$1045) * (DatasScan!H338&gt;=ListeSeries!$D$2:$D$1045) * (DatasScan!H338&lt;=ListeSeries!$E$2:$E$1045), 0)), "no match"))</f>
        <v>MEDJOOL</v>
      </c>
      <c r="T338" s="7" t="str" cm="1">
        <f t="array" ref="T338">IF(ISBLANK(C338),"",IFERROR(INDEX(ListeSeries!$C$2:$C$1045, MATCH(1, (DatasScan!G338=ListeSeries!$B$2:$B$1045) * (DatasScan!H338&gt;=ListeSeries!$D$2:$D$1045) * (DatasScan!H338&lt;=ListeSeries!$E$2:$E$1045), 0)), "no match"))</f>
        <v>MEDJOOL 106</v>
      </c>
      <c r="U338" s="11" t="str" cm="1">
        <f t="array" ref="U338">IF(ISBLANK(C338),"",IFERROR(INDEX(ListeSeries!$F$2:$F$1045, MATCH(1, (DatasScan!G338=ListeSeries!$B$2:$B$1045) * (DatasScan!H338&gt;=ListeSeries!$D$2:$D$1045) * (DatasScan!H338&lt;=ListeSeries!$E$2:$E$1045), 0)), "no match"))</f>
        <v>3476-3500</v>
      </c>
    </row>
    <row r="339" spans="1:21" x14ac:dyDescent="0.25">
      <c r="A339" s="6" t="str">
        <f t="shared" si="57"/>
        <v>3</v>
      </c>
      <c r="B339" s="272" t="s">
        <v>1270</v>
      </c>
      <c r="C339" s="206" t="s">
        <v>1683</v>
      </c>
      <c r="E339" s="11">
        <v>9</v>
      </c>
      <c r="F339" s="7" t="str">
        <f t="shared" si="51"/>
        <v>843120250702E 6</v>
      </c>
      <c r="G339" s="21" t="str">
        <f>IF(ISBLANK(C339),"",_xlfn.XLOOKUP(_xlfn.XLOOKUP(VALUE(LEFT(C339,4)),Souches!$B$2:$B$15000,Souches!$E$2:$E$15000),Varietes!$B$2:$B$500,Varietes!$C$2:$C$500))</f>
        <v>MDJU</v>
      </c>
      <c r="H339" s="19">
        <f>IF(ISBLANK(C339),"",_xlfn.XLOOKUP(VALUE(LEFT(C339,4)),Souches!$B$2:$B$15000,Souches!$D$2:$D$15000))</f>
        <v>3500</v>
      </c>
      <c r="I339" s="10">
        <f t="shared" si="52"/>
        <v>45840</v>
      </c>
      <c r="J339" s="19">
        <f>IF(I339="","",INT(('ObjProd (2)'!$C$25-I339)/7 * (ABS('ObjProd (2)'!$C$25-I339)&gt;=7)))</f>
        <v>11</v>
      </c>
      <c r="K339" s="10" t="str">
        <f>IF(I339="","",
IF(AND(DATEDIF(I339,'ObjProd (2)'!$C$25,"y")=0,DATEDIF(I339,'ObjProd (2)'!$C$25,"ym")=0,
   INT(('ObjProd (2)'!$C$25-EDATE(I339,DATEDIF(I339,'ObjProd (2)'!$C$25,"y")*12+DATEDIF(I339,'ObjProd (2)'!$C$25,"ym")))/7)=0),
   "&lt; 1 sem.",
   IF(DATEDIF(I339,'ObjProd (2)'!$C$25,"y")&gt;0,DATEDIF(I339,'ObjProd (2)'!$C$25,"y") &amp; " " &amp; IF(DATEDIF(I339,'ObjProd (2)'!$C$25,"y")=1,"an ","ans "),"") &amp;
   IF(DATEDIF(I339,'ObjProd (2)'!$C$25,"ym")&gt;0,DATEDIF(I339,'ObjProd (2)'!$C$25,"ym") &amp; " mois ", "") &amp;
   IF(INT(('ObjProd (2)'!$C$25-EDATE(I339,DATEDIF(I339,'ObjProd (2)'!$C$25,"y")*12+DATEDIF(I339,'ObjProd (2)'!$C$25,"ym")))/7)&gt;0,
      INT(('ObjProd (2)'!$C$25-EDATE(I339,DATEDIF(I339,'ObjProd (2)'!$C$25,"y")*12+DATEDIF(I339,'ObjProd (2)'!$C$25,"ym")))/7) &amp; " sem.",
      "")
)
)</f>
        <v>2 mois 2 sem.</v>
      </c>
      <c r="L339" s="11" t="str">
        <f t="shared" si="53"/>
        <v xml:space="preserve">E 6 </v>
      </c>
      <c r="M339" s="9">
        <f t="shared" si="54"/>
        <v>9</v>
      </c>
      <c r="N339" s="9" t="str" cm="1">
        <f t="array" aca="1" ref="N339" ca="1">LEFT(L339, IF(ISNUMBER(SUBSTITUTE(_xludf.MID(L339, 2, 1), ".", ",")), 1, 2))</f>
        <v xml:space="preserve">E </v>
      </c>
      <c r="O339" s="19">
        <f t="shared" ca="1" si="55"/>
        <v>6</v>
      </c>
      <c r="P339" s="9" t="str">
        <f t="shared" ca="1" si="58"/>
        <v>E</v>
      </c>
      <c r="Q339" s="9">
        <f t="shared" ca="1" si="59"/>
        <v>6</v>
      </c>
      <c r="R339" s="9" t="str">
        <f t="shared" ca="1" si="56"/>
        <v>E6</v>
      </c>
      <c r="S339" t="str" cm="1">
        <f t="array" ref="S339">IF(ISBLANK(C339),"",IFERROR(INDEX(ListeSeries!$A$2:$A$1045, MATCH(1, (DatasScan!G339=ListeSeries!$B$2:$B$1045) * (DatasScan!H339&gt;=ListeSeries!$D$2:$D$1045) * (DatasScan!H339&lt;=ListeSeries!$E$2:$E$1045), 0)), "no match"))</f>
        <v>MEDJOOL</v>
      </c>
      <c r="T339" s="7" t="str" cm="1">
        <f t="array" ref="T339">IF(ISBLANK(C339),"",IFERROR(INDEX(ListeSeries!$C$2:$C$1045, MATCH(1, (DatasScan!G339=ListeSeries!$B$2:$B$1045) * (DatasScan!H339&gt;=ListeSeries!$D$2:$D$1045) * (DatasScan!H339&lt;=ListeSeries!$E$2:$E$1045), 0)), "no match"))</f>
        <v>MEDJOOL 106</v>
      </c>
      <c r="U339" s="11" t="str" cm="1">
        <f t="array" ref="U339">IF(ISBLANK(C339),"",IFERROR(INDEX(ListeSeries!$F$2:$F$1045, MATCH(1, (DatasScan!G339=ListeSeries!$B$2:$B$1045) * (DatasScan!H339&gt;=ListeSeries!$D$2:$D$1045) * (DatasScan!H339&lt;=ListeSeries!$E$2:$E$1045), 0)), "no match"))</f>
        <v>3476-3500</v>
      </c>
    </row>
    <row r="340" spans="1:21" x14ac:dyDescent="0.25">
      <c r="A340" s="6" t="str">
        <f t="shared" si="57"/>
        <v>3</v>
      </c>
      <c r="B340" s="272" t="s">
        <v>1270</v>
      </c>
      <c r="C340" s="206" t="s">
        <v>1684</v>
      </c>
      <c r="E340" s="11">
        <v>5</v>
      </c>
      <c r="F340" s="7" t="str">
        <f t="shared" si="51"/>
        <v>851620250804EA5</v>
      </c>
      <c r="G340" s="21" t="str">
        <f>IF(ISBLANK(C340),"",_xlfn.XLOOKUP(_xlfn.XLOOKUP(VALUE(LEFT(C340,4)),Souches!$B$2:$B$15000,Souches!$E$2:$E$15000),Varietes!$B$2:$B$500,Varietes!$C$2:$C$500))</f>
        <v>MDJU</v>
      </c>
      <c r="H340" s="19">
        <f>IF(ISBLANK(C340),"",_xlfn.XLOOKUP(VALUE(LEFT(C340,4)),Souches!$B$2:$B$15000,Souches!$D$2:$D$15000))</f>
        <v>3514</v>
      </c>
      <c r="I340" s="10">
        <f t="shared" si="52"/>
        <v>45873</v>
      </c>
      <c r="J340" s="19">
        <f>IF(I340="","",INT(('ObjProd (2)'!$C$25-I340)/7 * (ABS('ObjProd (2)'!$C$25-I340)&gt;=7)))</f>
        <v>6</v>
      </c>
      <c r="K340" s="10" t="str">
        <f>IF(I340="","",
IF(AND(DATEDIF(I340,'ObjProd (2)'!$C$25,"y")=0,DATEDIF(I340,'ObjProd (2)'!$C$25,"ym")=0,
   INT(('ObjProd (2)'!$C$25-EDATE(I340,DATEDIF(I340,'ObjProd (2)'!$C$25,"y")*12+DATEDIF(I340,'ObjProd (2)'!$C$25,"ym")))/7)=0),
   "&lt; 1 sem.",
   IF(DATEDIF(I340,'ObjProd (2)'!$C$25,"y")&gt;0,DATEDIF(I340,'ObjProd (2)'!$C$25,"y") &amp; " " &amp; IF(DATEDIF(I340,'ObjProd (2)'!$C$25,"y")=1,"an ","ans "),"") &amp;
   IF(DATEDIF(I340,'ObjProd (2)'!$C$25,"ym")&gt;0,DATEDIF(I340,'ObjProd (2)'!$C$25,"ym") &amp; " mois ", "") &amp;
   IF(INT(('ObjProd (2)'!$C$25-EDATE(I340,DATEDIF(I340,'ObjProd (2)'!$C$25,"y")*12+DATEDIF(I340,'ObjProd (2)'!$C$25,"ym")))/7)&gt;0,
      INT(('ObjProd (2)'!$C$25-EDATE(I340,DATEDIF(I340,'ObjProd (2)'!$C$25,"y")*12+DATEDIF(I340,'ObjProd (2)'!$C$25,"ym")))/7) &amp; " sem.",
      "")
)
)</f>
        <v>1 mois 2 sem.</v>
      </c>
      <c r="L340" s="11" t="str">
        <f t="shared" si="53"/>
        <v xml:space="preserve">EA5 </v>
      </c>
      <c r="M340" s="9">
        <f t="shared" si="54"/>
        <v>5</v>
      </c>
      <c r="N340" s="9" t="str" cm="1">
        <f t="array" aca="1" ref="N340" ca="1">LEFT(L340, IF(ISNUMBER(SUBSTITUTE(_xludf.MID(L340, 2, 1), ".", ",")), 1, 2))</f>
        <v>EA</v>
      </c>
      <c r="O340" s="19">
        <f t="shared" ca="1" si="55"/>
        <v>5</v>
      </c>
      <c r="P340" s="9" t="str">
        <f t="shared" ca="1" si="58"/>
        <v>E</v>
      </c>
      <c r="Q340" s="9">
        <f t="shared" ca="1" si="59"/>
        <v>5</v>
      </c>
      <c r="R340" s="9" t="str">
        <f t="shared" ca="1" si="56"/>
        <v>E5</v>
      </c>
      <c r="S340" t="str" cm="1">
        <f t="array" ref="S340">IF(ISBLANK(C340),"",IFERROR(INDEX(ListeSeries!$A$2:$A$1045, MATCH(1, (DatasScan!G340=ListeSeries!$B$2:$B$1045) * (DatasScan!H340&gt;=ListeSeries!$D$2:$D$1045) * (DatasScan!H340&lt;=ListeSeries!$E$2:$E$1045), 0)), "no match"))</f>
        <v>MEDJOOL</v>
      </c>
      <c r="T340" s="7" t="str" cm="1">
        <f t="array" ref="T340">IF(ISBLANK(C340),"",IFERROR(INDEX(ListeSeries!$C$2:$C$1045, MATCH(1, (DatasScan!G340=ListeSeries!$B$2:$B$1045) * (DatasScan!H340&gt;=ListeSeries!$D$2:$D$1045) * (DatasScan!H340&lt;=ListeSeries!$E$2:$E$1045), 0)), "no match"))</f>
        <v>MEDJOOL 107</v>
      </c>
      <c r="U340" s="11" t="str" cm="1">
        <f t="array" ref="U340">IF(ISBLANK(C340),"",IFERROR(INDEX(ListeSeries!$F$2:$F$1045, MATCH(1, (DatasScan!G340=ListeSeries!$B$2:$B$1045) * (DatasScan!H340&gt;=ListeSeries!$D$2:$D$1045) * (DatasScan!H340&lt;=ListeSeries!$E$2:$E$1045), 0)), "no match"))</f>
        <v>3501-3520</v>
      </c>
    </row>
    <row r="341" spans="1:21" x14ac:dyDescent="0.25">
      <c r="A341" s="6" t="str">
        <f t="shared" si="57"/>
        <v>3</v>
      </c>
      <c r="B341" s="272" t="s">
        <v>1270</v>
      </c>
      <c r="C341" s="206" t="s">
        <v>3405</v>
      </c>
      <c r="D341" s="8">
        <v>1</v>
      </c>
      <c r="E341" s="11">
        <v>6</v>
      </c>
      <c r="F341" s="7" t="str">
        <f t="shared" si="51"/>
        <v>840220250915E 3</v>
      </c>
      <c r="G341" s="21" t="str">
        <f>IF(ISBLANK(C341),"",_xlfn.XLOOKUP(_xlfn.XLOOKUP(VALUE(LEFT(C341,4)),Souches!$B$2:$B$15000,Souches!$E$2:$E$15000),Varietes!$B$2:$B$500,Varietes!$C$2:$C$500))</f>
        <v>MDJU</v>
      </c>
      <c r="H341" s="19">
        <f>IF(ISBLANK(C341),"",_xlfn.XLOOKUP(VALUE(LEFT(C341,4)),Souches!$B$2:$B$15000,Souches!$D$2:$D$15000))</f>
        <v>3464</v>
      </c>
      <c r="I341" s="10">
        <f t="shared" si="52"/>
        <v>45915</v>
      </c>
      <c r="J341" s="19">
        <f>IF(I341="","",INT(('ObjProd (2)'!$C$25-I341)/7 * (ABS('ObjProd (2)'!$C$25-I341)&gt;=7)))</f>
        <v>0</v>
      </c>
      <c r="K341" s="10" t="str">
        <f>IF(I341="","",
IF(AND(DATEDIF(I341,'ObjProd (2)'!$C$25,"y")=0,DATEDIF(I341,'ObjProd (2)'!$C$25,"ym")=0,
   INT(('ObjProd (2)'!$C$25-EDATE(I341,DATEDIF(I341,'ObjProd (2)'!$C$25,"y")*12+DATEDIF(I341,'ObjProd (2)'!$C$25,"ym")))/7)=0),
   "&lt; 1 sem.",
   IF(DATEDIF(I341,'ObjProd (2)'!$C$25,"y")&gt;0,DATEDIF(I341,'ObjProd (2)'!$C$25,"y") &amp; " " &amp; IF(DATEDIF(I341,'ObjProd (2)'!$C$25,"y")=1,"an ","ans "),"") &amp;
   IF(DATEDIF(I341,'ObjProd (2)'!$C$25,"ym")&gt;0,DATEDIF(I341,'ObjProd (2)'!$C$25,"ym") &amp; " mois ", "") &amp;
   IF(INT(('ObjProd (2)'!$C$25-EDATE(I341,DATEDIF(I341,'ObjProd (2)'!$C$25,"y")*12+DATEDIF(I341,'ObjProd (2)'!$C$25,"ym")))/7)&gt;0,
      INT(('ObjProd (2)'!$C$25-EDATE(I341,DATEDIF(I341,'ObjProd (2)'!$C$25,"y")*12+DATEDIF(I341,'ObjProd (2)'!$C$25,"ym")))/7) &amp; " sem.",
      "")
)
)</f>
        <v>&lt; 1 sem.</v>
      </c>
      <c r="L341" s="11" t="str">
        <f t="shared" si="53"/>
        <v xml:space="preserve">E 3 </v>
      </c>
      <c r="M341" s="9">
        <f t="shared" si="54"/>
        <v>20</v>
      </c>
      <c r="N341" s="9" t="str" cm="1">
        <f t="array" aca="1" ref="N341" ca="1">LEFT(L341, IF(ISNUMBER(SUBSTITUTE(_xludf.MID(L341, 2, 1), ".", ",")), 1, 2))</f>
        <v xml:space="preserve">E </v>
      </c>
      <c r="O341" s="19">
        <f t="shared" ca="1" si="55"/>
        <v>3</v>
      </c>
      <c r="P341" s="9" t="str">
        <f t="shared" ca="1" si="58"/>
        <v>E</v>
      </c>
      <c r="Q341" s="9">
        <f t="shared" ca="1" si="59"/>
        <v>3</v>
      </c>
      <c r="R341" s="9" t="str">
        <f t="shared" ca="1" si="56"/>
        <v>E3</v>
      </c>
      <c r="S341" t="str" cm="1">
        <f t="array" ref="S341">IF(ISBLANK(C341),"",IFERROR(INDEX(ListeSeries!$A$2:$A$1045, MATCH(1, (DatasScan!G341=ListeSeries!$B$2:$B$1045) * (DatasScan!H341&gt;=ListeSeries!$D$2:$D$1045) * (DatasScan!H341&lt;=ListeSeries!$E$2:$E$1045), 0)), "no match"))</f>
        <v>MEDJOOL</v>
      </c>
      <c r="T341" s="7" t="str" cm="1">
        <f t="array" ref="T341">IF(ISBLANK(C341),"",IFERROR(INDEX(ListeSeries!$C$2:$C$1045, MATCH(1, (DatasScan!G341=ListeSeries!$B$2:$B$1045) * (DatasScan!H341&gt;=ListeSeries!$D$2:$D$1045) * (DatasScan!H341&lt;=ListeSeries!$E$2:$E$1045), 0)), "no match"))</f>
        <v>MEDJOOL 105</v>
      </c>
      <c r="U341" s="11" t="str" cm="1">
        <f t="array" ref="U341">IF(ISBLANK(C341),"",IFERROR(INDEX(ListeSeries!$F$2:$F$1045, MATCH(1, (DatasScan!G341=ListeSeries!$B$2:$B$1045) * (DatasScan!H341&gt;=ListeSeries!$D$2:$D$1045) * (DatasScan!H341&lt;=ListeSeries!$E$2:$E$1045), 0)), "no match"))</f>
        <v>3461-3475</v>
      </c>
    </row>
    <row r="342" spans="1:21" x14ac:dyDescent="0.25">
      <c r="A342" s="6" t="str">
        <f t="shared" si="57"/>
        <v>3</v>
      </c>
      <c r="B342" s="272" t="s">
        <v>1270</v>
      </c>
      <c r="C342" s="206" t="s">
        <v>3406</v>
      </c>
      <c r="D342" s="8">
        <v>1</v>
      </c>
      <c r="F342" s="7" t="str">
        <f t="shared" si="51"/>
        <v>840220250915E 4</v>
      </c>
      <c r="G342" s="21" t="str">
        <f>IF(ISBLANK(C342),"",_xlfn.XLOOKUP(_xlfn.XLOOKUP(VALUE(LEFT(C342,4)),Souches!$B$2:$B$15000,Souches!$E$2:$E$15000),Varietes!$B$2:$B$500,Varietes!$C$2:$C$500))</f>
        <v>MDJU</v>
      </c>
      <c r="H342" s="19">
        <f>IF(ISBLANK(C342),"",_xlfn.XLOOKUP(VALUE(LEFT(C342,4)),Souches!$B$2:$B$15000,Souches!$D$2:$D$15000))</f>
        <v>3464</v>
      </c>
      <c r="I342" s="10">
        <f t="shared" si="52"/>
        <v>45915</v>
      </c>
      <c r="J342" s="19">
        <f>IF(I342="","",INT(('ObjProd (2)'!$C$25-I342)/7 * (ABS('ObjProd (2)'!$C$25-I342)&gt;=7)))</f>
        <v>0</v>
      </c>
      <c r="K342" s="10" t="str">
        <f>IF(I342="","",
IF(AND(DATEDIF(I342,'ObjProd (2)'!$C$25,"y")=0,DATEDIF(I342,'ObjProd (2)'!$C$25,"ym")=0,
   INT(('ObjProd (2)'!$C$25-EDATE(I342,DATEDIF(I342,'ObjProd (2)'!$C$25,"y")*12+DATEDIF(I342,'ObjProd (2)'!$C$25,"ym")))/7)=0),
   "&lt; 1 sem.",
   IF(DATEDIF(I342,'ObjProd (2)'!$C$25,"y")&gt;0,DATEDIF(I342,'ObjProd (2)'!$C$25,"y") &amp; " " &amp; IF(DATEDIF(I342,'ObjProd (2)'!$C$25,"y")=1,"an ","ans "),"") &amp;
   IF(DATEDIF(I342,'ObjProd (2)'!$C$25,"ym")&gt;0,DATEDIF(I342,'ObjProd (2)'!$C$25,"ym") &amp; " mois ", "") &amp;
   IF(INT(('ObjProd (2)'!$C$25-EDATE(I342,DATEDIF(I342,'ObjProd (2)'!$C$25,"y")*12+DATEDIF(I342,'ObjProd (2)'!$C$25,"ym")))/7)&gt;0,
      INT(('ObjProd (2)'!$C$25-EDATE(I342,DATEDIF(I342,'ObjProd (2)'!$C$25,"y")*12+DATEDIF(I342,'ObjProd (2)'!$C$25,"ym")))/7) &amp; " sem.",
      "")
)
)</f>
        <v>&lt; 1 sem.</v>
      </c>
      <c r="L342" s="11" t="str">
        <f t="shared" si="53"/>
        <v xml:space="preserve">E 4 </v>
      </c>
      <c r="M342" s="9">
        <f t="shared" si="54"/>
        <v>14</v>
      </c>
      <c r="N342" s="9" t="str" cm="1">
        <f t="array" aca="1" ref="N342" ca="1">LEFT(L342, IF(ISNUMBER(SUBSTITUTE(_xludf.MID(L342, 2, 1), ".", ",")), 1, 2))</f>
        <v xml:space="preserve">E </v>
      </c>
      <c r="O342" s="19">
        <f t="shared" ca="1" si="55"/>
        <v>4</v>
      </c>
      <c r="P342" s="9" t="str">
        <f t="shared" ca="1" si="58"/>
        <v>E</v>
      </c>
      <c r="Q342" s="9">
        <f t="shared" ca="1" si="59"/>
        <v>4</v>
      </c>
      <c r="R342" s="9" t="str">
        <f t="shared" ca="1" si="56"/>
        <v>E4</v>
      </c>
      <c r="S342" t="str" cm="1">
        <f t="array" ref="S342">IF(ISBLANK(C342),"",IFERROR(INDEX(ListeSeries!$A$2:$A$1045, MATCH(1, (DatasScan!G342=ListeSeries!$B$2:$B$1045) * (DatasScan!H342&gt;=ListeSeries!$D$2:$D$1045) * (DatasScan!H342&lt;=ListeSeries!$E$2:$E$1045), 0)), "no match"))</f>
        <v>MEDJOOL</v>
      </c>
      <c r="T342" s="7" t="str" cm="1">
        <f t="array" ref="T342">IF(ISBLANK(C342),"",IFERROR(INDEX(ListeSeries!$C$2:$C$1045, MATCH(1, (DatasScan!G342=ListeSeries!$B$2:$B$1045) * (DatasScan!H342&gt;=ListeSeries!$D$2:$D$1045) * (DatasScan!H342&lt;=ListeSeries!$E$2:$E$1045), 0)), "no match"))</f>
        <v>MEDJOOL 105</v>
      </c>
      <c r="U342" s="11" t="str" cm="1">
        <f t="array" ref="U342">IF(ISBLANK(C342),"",IFERROR(INDEX(ListeSeries!$F$2:$F$1045, MATCH(1, (DatasScan!G342=ListeSeries!$B$2:$B$1045) * (DatasScan!H342&gt;=ListeSeries!$D$2:$D$1045) * (DatasScan!H342&lt;=ListeSeries!$E$2:$E$1045), 0)), "no match"))</f>
        <v>3461-3475</v>
      </c>
    </row>
    <row r="343" spans="1:21" x14ac:dyDescent="0.25">
      <c r="A343" s="6" t="str">
        <f t="shared" si="57"/>
        <v>3</v>
      </c>
      <c r="B343" s="272" t="s">
        <v>1270</v>
      </c>
      <c r="C343" s="206" t="s">
        <v>3407</v>
      </c>
      <c r="D343" s="8">
        <v>1</v>
      </c>
      <c r="E343" s="11">
        <v>9</v>
      </c>
      <c r="F343" s="7" t="str">
        <f t="shared" si="51"/>
        <v>840220250916EA4</v>
      </c>
      <c r="G343" s="21" t="str">
        <f>IF(ISBLANK(C343),"",_xlfn.XLOOKUP(_xlfn.XLOOKUP(VALUE(LEFT(C343,4)),Souches!$B$2:$B$15000,Souches!$E$2:$E$15000),Varietes!$B$2:$B$500,Varietes!$C$2:$C$500))</f>
        <v>MDJU</v>
      </c>
      <c r="H343" s="19">
        <f>IF(ISBLANK(C343),"",_xlfn.XLOOKUP(VALUE(LEFT(C343,4)),Souches!$B$2:$B$15000,Souches!$D$2:$D$15000))</f>
        <v>3464</v>
      </c>
      <c r="I343" s="10">
        <f t="shared" si="52"/>
        <v>45916</v>
      </c>
      <c r="J343" s="19">
        <f>IF(I343="","",INT(('ObjProd (2)'!$C$25-I343)/7 * (ABS('ObjProd (2)'!$C$25-I343)&gt;=7)))</f>
        <v>0</v>
      </c>
      <c r="K343" s="10" t="str">
        <f>IF(I343="","",
IF(AND(DATEDIF(I343,'ObjProd (2)'!$C$25,"y")=0,DATEDIF(I343,'ObjProd (2)'!$C$25,"ym")=0,
   INT(('ObjProd (2)'!$C$25-EDATE(I343,DATEDIF(I343,'ObjProd (2)'!$C$25,"y")*12+DATEDIF(I343,'ObjProd (2)'!$C$25,"ym")))/7)=0),
   "&lt; 1 sem.",
   IF(DATEDIF(I343,'ObjProd (2)'!$C$25,"y")&gt;0,DATEDIF(I343,'ObjProd (2)'!$C$25,"y") &amp; " " &amp; IF(DATEDIF(I343,'ObjProd (2)'!$C$25,"y")=1,"an ","ans "),"") &amp;
   IF(DATEDIF(I343,'ObjProd (2)'!$C$25,"ym")&gt;0,DATEDIF(I343,'ObjProd (2)'!$C$25,"ym") &amp; " mois ", "") &amp;
   IF(INT(('ObjProd (2)'!$C$25-EDATE(I343,DATEDIF(I343,'ObjProd (2)'!$C$25,"y")*12+DATEDIF(I343,'ObjProd (2)'!$C$25,"ym")))/7)&gt;0,
      INT(('ObjProd (2)'!$C$25-EDATE(I343,DATEDIF(I343,'ObjProd (2)'!$C$25,"y")*12+DATEDIF(I343,'ObjProd (2)'!$C$25,"ym")))/7) &amp; " sem.",
      "")
)
)</f>
        <v>&lt; 1 sem.</v>
      </c>
      <c r="L343" s="11" t="str">
        <f t="shared" si="53"/>
        <v xml:space="preserve">EA4 </v>
      </c>
      <c r="M343" s="9">
        <f t="shared" si="54"/>
        <v>23</v>
      </c>
      <c r="N343" s="9" t="str" cm="1">
        <f t="array" aca="1" ref="N343" ca="1">LEFT(L343, IF(ISNUMBER(SUBSTITUTE(_xludf.MID(L343, 2, 1), ".", ",")), 1, 2))</f>
        <v>EA</v>
      </c>
      <c r="O343" s="19">
        <f t="shared" ca="1" si="55"/>
        <v>4</v>
      </c>
      <c r="P343" s="9" t="str">
        <f t="shared" ca="1" si="58"/>
        <v>E</v>
      </c>
      <c r="Q343" s="9">
        <f t="shared" ca="1" si="59"/>
        <v>4</v>
      </c>
      <c r="R343" s="9" t="str">
        <f t="shared" ca="1" si="56"/>
        <v>E4</v>
      </c>
      <c r="S343" t="str" cm="1">
        <f t="array" ref="S343">IF(ISBLANK(C343),"",IFERROR(INDEX(ListeSeries!$A$2:$A$1045, MATCH(1, (DatasScan!G343=ListeSeries!$B$2:$B$1045) * (DatasScan!H343&gt;=ListeSeries!$D$2:$D$1045) * (DatasScan!H343&lt;=ListeSeries!$E$2:$E$1045), 0)), "no match"))</f>
        <v>MEDJOOL</v>
      </c>
      <c r="T343" s="7" t="str" cm="1">
        <f t="array" ref="T343">IF(ISBLANK(C343),"",IFERROR(INDEX(ListeSeries!$C$2:$C$1045, MATCH(1, (DatasScan!G343=ListeSeries!$B$2:$B$1045) * (DatasScan!H343&gt;=ListeSeries!$D$2:$D$1045) * (DatasScan!H343&lt;=ListeSeries!$E$2:$E$1045), 0)), "no match"))</f>
        <v>MEDJOOL 105</v>
      </c>
      <c r="U343" s="11" t="str" cm="1">
        <f t="array" ref="U343">IF(ISBLANK(C343),"",IFERROR(INDEX(ListeSeries!$F$2:$F$1045, MATCH(1, (DatasScan!G343=ListeSeries!$B$2:$B$1045) * (DatasScan!H343&gt;=ListeSeries!$D$2:$D$1045) * (DatasScan!H343&lt;=ListeSeries!$E$2:$E$1045), 0)), "no match"))</f>
        <v>3461-3475</v>
      </c>
    </row>
    <row r="344" spans="1:21" x14ac:dyDescent="0.25">
      <c r="A344" s="6" t="str">
        <f t="shared" si="57"/>
        <v>3</v>
      </c>
      <c r="B344" s="272" t="s">
        <v>1270</v>
      </c>
      <c r="C344" s="206" t="s">
        <v>3408</v>
      </c>
      <c r="D344" s="8">
        <v>1</v>
      </c>
      <c r="F344" s="7" t="str">
        <f t="shared" si="51"/>
        <v>840220250915E 5</v>
      </c>
      <c r="G344" s="21" t="str">
        <f>IF(ISBLANK(C344),"",_xlfn.XLOOKUP(_xlfn.XLOOKUP(VALUE(LEFT(C344,4)),Souches!$B$2:$B$15000,Souches!$E$2:$E$15000),Varietes!$B$2:$B$500,Varietes!$C$2:$C$500))</f>
        <v>MDJU</v>
      </c>
      <c r="H344" s="19">
        <f>IF(ISBLANK(C344),"",_xlfn.XLOOKUP(VALUE(LEFT(C344,4)),Souches!$B$2:$B$15000,Souches!$D$2:$D$15000))</f>
        <v>3464</v>
      </c>
      <c r="I344" s="10">
        <f t="shared" si="52"/>
        <v>45915</v>
      </c>
      <c r="J344" s="19">
        <f>IF(I344="","",INT(('ObjProd (2)'!$C$25-I344)/7 * (ABS('ObjProd (2)'!$C$25-I344)&gt;=7)))</f>
        <v>0</v>
      </c>
      <c r="K344" s="10" t="str">
        <f>IF(I344="","",
IF(AND(DATEDIF(I344,'ObjProd (2)'!$C$25,"y")=0,DATEDIF(I344,'ObjProd (2)'!$C$25,"ym")=0,
   INT(('ObjProd (2)'!$C$25-EDATE(I344,DATEDIF(I344,'ObjProd (2)'!$C$25,"y")*12+DATEDIF(I344,'ObjProd (2)'!$C$25,"ym")))/7)=0),
   "&lt; 1 sem.",
   IF(DATEDIF(I344,'ObjProd (2)'!$C$25,"y")&gt;0,DATEDIF(I344,'ObjProd (2)'!$C$25,"y") &amp; " " &amp; IF(DATEDIF(I344,'ObjProd (2)'!$C$25,"y")=1,"an ","ans "),"") &amp;
   IF(DATEDIF(I344,'ObjProd (2)'!$C$25,"ym")&gt;0,DATEDIF(I344,'ObjProd (2)'!$C$25,"ym") &amp; " mois ", "") &amp;
   IF(INT(('ObjProd (2)'!$C$25-EDATE(I344,DATEDIF(I344,'ObjProd (2)'!$C$25,"y")*12+DATEDIF(I344,'ObjProd (2)'!$C$25,"ym")))/7)&gt;0,
      INT(('ObjProd (2)'!$C$25-EDATE(I344,DATEDIF(I344,'ObjProd (2)'!$C$25,"y")*12+DATEDIF(I344,'ObjProd (2)'!$C$25,"ym")))/7) &amp; " sem.",
      "")
)
)</f>
        <v>&lt; 1 sem.</v>
      </c>
      <c r="L344" s="11" t="str">
        <f t="shared" si="53"/>
        <v xml:space="preserve">E 5 </v>
      </c>
      <c r="M344" s="9">
        <f t="shared" si="54"/>
        <v>14</v>
      </c>
      <c r="N344" s="9" t="str" cm="1">
        <f t="array" aca="1" ref="N344" ca="1">LEFT(L344, IF(ISNUMBER(SUBSTITUTE(_xludf.MID(L344, 2, 1), ".", ",")), 1, 2))</f>
        <v xml:space="preserve">E </v>
      </c>
      <c r="O344" s="19">
        <f t="shared" ca="1" si="55"/>
        <v>5</v>
      </c>
      <c r="P344" s="9" t="str">
        <f t="shared" ca="1" si="58"/>
        <v>E</v>
      </c>
      <c r="Q344" s="9">
        <f t="shared" ca="1" si="59"/>
        <v>5</v>
      </c>
      <c r="R344" s="9" t="str">
        <f t="shared" ca="1" si="56"/>
        <v>E5</v>
      </c>
      <c r="S344" t="str" cm="1">
        <f t="array" ref="S344">IF(ISBLANK(C344),"",IFERROR(INDEX(ListeSeries!$A$2:$A$1045, MATCH(1, (DatasScan!G344=ListeSeries!$B$2:$B$1045) * (DatasScan!H344&gt;=ListeSeries!$D$2:$D$1045) * (DatasScan!H344&lt;=ListeSeries!$E$2:$E$1045), 0)), "no match"))</f>
        <v>MEDJOOL</v>
      </c>
      <c r="T344" s="7" t="str" cm="1">
        <f t="array" ref="T344">IF(ISBLANK(C344),"",IFERROR(INDEX(ListeSeries!$C$2:$C$1045, MATCH(1, (DatasScan!G344=ListeSeries!$B$2:$B$1045) * (DatasScan!H344&gt;=ListeSeries!$D$2:$D$1045) * (DatasScan!H344&lt;=ListeSeries!$E$2:$E$1045), 0)), "no match"))</f>
        <v>MEDJOOL 105</v>
      </c>
      <c r="U344" s="11" t="str" cm="1">
        <f t="array" ref="U344">IF(ISBLANK(C344),"",IFERROR(INDEX(ListeSeries!$F$2:$F$1045, MATCH(1, (DatasScan!G344=ListeSeries!$B$2:$B$1045) * (DatasScan!H344&gt;=ListeSeries!$D$2:$D$1045) * (DatasScan!H344&lt;=ListeSeries!$E$2:$E$1045), 0)), "no match"))</f>
        <v>3461-3475</v>
      </c>
    </row>
    <row r="345" spans="1:21" x14ac:dyDescent="0.25">
      <c r="A345" s="6" t="str">
        <f t="shared" si="57"/>
        <v>3</v>
      </c>
      <c r="B345" s="272" t="s">
        <v>1270</v>
      </c>
      <c r="C345" s="206" t="s">
        <v>3409</v>
      </c>
      <c r="D345" s="8">
        <v>1</v>
      </c>
      <c r="F345" s="7" t="str">
        <f t="shared" si="51"/>
        <v>840220250915E 6</v>
      </c>
      <c r="G345" s="21" t="str">
        <f>IF(ISBLANK(C345),"",_xlfn.XLOOKUP(_xlfn.XLOOKUP(VALUE(LEFT(C345,4)),Souches!$B$2:$B$15000,Souches!$E$2:$E$15000),Varietes!$B$2:$B$500,Varietes!$C$2:$C$500))</f>
        <v>MDJU</v>
      </c>
      <c r="H345" s="19">
        <f>IF(ISBLANK(C345),"",_xlfn.XLOOKUP(VALUE(LEFT(C345,4)),Souches!$B$2:$B$15000,Souches!$D$2:$D$15000))</f>
        <v>3464</v>
      </c>
      <c r="I345" s="10">
        <f t="shared" si="52"/>
        <v>45915</v>
      </c>
      <c r="J345" s="19">
        <f>IF(I345="","",INT(('ObjProd (2)'!$C$25-I345)/7 * (ABS('ObjProd (2)'!$C$25-I345)&gt;=7)))</f>
        <v>0</v>
      </c>
      <c r="K345" s="10" t="str">
        <f>IF(I345="","",
IF(AND(DATEDIF(I345,'ObjProd (2)'!$C$25,"y")=0,DATEDIF(I345,'ObjProd (2)'!$C$25,"ym")=0,
   INT(('ObjProd (2)'!$C$25-EDATE(I345,DATEDIF(I345,'ObjProd (2)'!$C$25,"y")*12+DATEDIF(I345,'ObjProd (2)'!$C$25,"ym")))/7)=0),
   "&lt; 1 sem.",
   IF(DATEDIF(I345,'ObjProd (2)'!$C$25,"y")&gt;0,DATEDIF(I345,'ObjProd (2)'!$C$25,"y") &amp; " " &amp; IF(DATEDIF(I345,'ObjProd (2)'!$C$25,"y")=1,"an ","ans "),"") &amp;
   IF(DATEDIF(I345,'ObjProd (2)'!$C$25,"ym")&gt;0,DATEDIF(I345,'ObjProd (2)'!$C$25,"ym") &amp; " mois ", "") &amp;
   IF(INT(('ObjProd (2)'!$C$25-EDATE(I345,DATEDIF(I345,'ObjProd (2)'!$C$25,"y")*12+DATEDIF(I345,'ObjProd (2)'!$C$25,"ym")))/7)&gt;0,
      INT(('ObjProd (2)'!$C$25-EDATE(I345,DATEDIF(I345,'ObjProd (2)'!$C$25,"y")*12+DATEDIF(I345,'ObjProd (2)'!$C$25,"ym")))/7) &amp; " sem.",
      "")
)
)</f>
        <v>&lt; 1 sem.</v>
      </c>
      <c r="L345" s="11" t="str">
        <f t="shared" si="53"/>
        <v xml:space="preserve">E 6 </v>
      </c>
      <c r="M345" s="9">
        <f t="shared" si="54"/>
        <v>14</v>
      </c>
      <c r="N345" s="9" t="str" cm="1">
        <f t="array" aca="1" ref="N345" ca="1">LEFT(L345, IF(ISNUMBER(SUBSTITUTE(_xludf.MID(L345, 2, 1), ".", ",")), 1, 2))</f>
        <v xml:space="preserve">E </v>
      </c>
      <c r="O345" s="19">
        <f t="shared" ca="1" si="55"/>
        <v>6</v>
      </c>
      <c r="P345" s="9" t="str">
        <f t="shared" ca="1" si="58"/>
        <v>E</v>
      </c>
      <c r="Q345" s="9">
        <f t="shared" ca="1" si="59"/>
        <v>6</v>
      </c>
      <c r="R345" s="9" t="str">
        <f t="shared" ca="1" si="56"/>
        <v>E6</v>
      </c>
      <c r="S345" t="str" cm="1">
        <f t="array" ref="S345">IF(ISBLANK(C345),"",IFERROR(INDEX(ListeSeries!$A$2:$A$1045, MATCH(1, (DatasScan!G345=ListeSeries!$B$2:$B$1045) * (DatasScan!H345&gt;=ListeSeries!$D$2:$D$1045) * (DatasScan!H345&lt;=ListeSeries!$E$2:$E$1045), 0)), "no match"))</f>
        <v>MEDJOOL</v>
      </c>
      <c r="T345" s="7" t="str" cm="1">
        <f t="array" ref="T345">IF(ISBLANK(C345),"",IFERROR(INDEX(ListeSeries!$C$2:$C$1045, MATCH(1, (DatasScan!G345=ListeSeries!$B$2:$B$1045) * (DatasScan!H345&gt;=ListeSeries!$D$2:$D$1045) * (DatasScan!H345&lt;=ListeSeries!$E$2:$E$1045), 0)), "no match"))</f>
        <v>MEDJOOL 105</v>
      </c>
      <c r="U345" s="11" t="str" cm="1">
        <f t="array" ref="U345">IF(ISBLANK(C345),"",IFERROR(INDEX(ListeSeries!$F$2:$F$1045, MATCH(1, (DatasScan!G345=ListeSeries!$B$2:$B$1045) * (DatasScan!H345&gt;=ListeSeries!$D$2:$D$1045) * (DatasScan!H345&lt;=ListeSeries!$E$2:$E$1045), 0)), "no match"))</f>
        <v>3461-3475</v>
      </c>
    </row>
    <row r="346" spans="1:21" x14ac:dyDescent="0.25">
      <c r="A346" s="6" t="str">
        <f t="shared" si="57"/>
        <v>3</v>
      </c>
      <c r="B346" s="272" t="s">
        <v>1270</v>
      </c>
      <c r="C346" s="206" t="s">
        <v>3410</v>
      </c>
      <c r="D346" s="8">
        <v>1</v>
      </c>
      <c r="F346" s="7" t="str">
        <f t="shared" si="51"/>
        <v>851220250710EA6</v>
      </c>
      <c r="G346" s="21" t="str">
        <f>IF(ISBLANK(C346),"",_xlfn.XLOOKUP(_xlfn.XLOOKUP(VALUE(LEFT(C346,4)),Souches!$B$2:$B$15000,Souches!$E$2:$E$15000),Varietes!$B$2:$B$500,Varietes!$C$2:$C$500))</f>
        <v>MDJU</v>
      </c>
      <c r="H346" s="19">
        <f>IF(ISBLANK(C346),"",_xlfn.XLOOKUP(VALUE(LEFT(C346,4)),Souches!$B$2:$B$15000,Souches!$D$2:$D$15000))</f>
        <v>3508</v>
      </c>
      <c r="I346" s="10">
        <f t="shared" si="52"/>
        <v>45848</v>
      </c>
      <c r="J346" s="19">
        <f>IF(I346="","",INT(('ObjProd (2)'!$C$25-I346)/7 * (ABS('ObjProd (2)'!$C$25-I346)&gt;=7)))</f>
        <v>10</v>
      </c>
      <c r="K346" s="10" t="str">
        <f>IF(I346="","",
IF(AND(DATEDIF(I346,'ObjProd (2)'!$C$25,"y")=0,DATEDIF(I346,'ObjProd (2)'!$C$25,"ym")=0,
   INT(('ObjProd (2)'!$C$25-EDATE(I346,DATEDIF(I346,'ObjProd (2)'!$C$25,"y")*12+DATEDIF(I346,'ObjProd (2)'!$C$25,"ym")))/7)=0),
   "&lt; 1 sem.",
   IF(DATEDIF(I346,'ObjProd (2)'!$C$25,"y")&gt;0,DATEDIF(I346,'ObjProd (2)'!$C$25,"y") &amp; " " &amp; IF(DATEDIF(I346,'ObjProd (2)'!$C$25,"y")=1,"an ","ans "),"") &amp;
   IF(DATEDIF(I346,'ObjProd (2)'!$C$25,"ym")&gt;0,DATEDIF(I346,'ObjProd (2)'!$C$25,"ym") &amp; " mois ", "") &amp;
   IF(INT(('ObjProd (2)'!$C$25-EDATE(I346,DATEDIF(I346,'ObjProd (2)'!$C$25,"y")*12+DATEDIF(I346,'ObjProd (2)'!$C$25,"ym")))/7)&gt;0,
      INT(('ObjProd (2)'!$C$25-EDATE(I346,DATEDIF(I346,'ObjProd (2)'!$C$25,"y")*12+DATEDIF(I346,'ObjProd (2)'!$C$25,"ym")))/7) &amp; " sem.",
      "")
)
)</f>
        <v>2 mois 1 sem.</v>
      </c>
      <c r="L346" s="11" t="str">
        <f t="shared" si="53"/>
        <v xml:space="preserve">EA6 </v>
      </c>
      <c r="M346" s="9">
        <f t="shared" si="54"/>
        <v>14</v>
      </c>
      <c r="N346" s="9" t="str" cm="1">
        <f t="array" aca="1" ref="N346" ca="1">LEFT(L346, IF(ISNUMBER(SUBSTITUTE(_xludf.MID(L346, 2, 1), ".", ",")), 1, 2))</f>
        <v>EA</v>
      </c>
      <c r="O346" s="19">
        <f t="shared" ca="1" si="55"/>
        <v>6</v>
      </c>
      <c r="P346" s="9" t="str">
        <f t="shared" ca="1" si="58"/>
        <v>E</v>
      </c>
      <c r="Q346" s="9">
        <f t="shared" ca="1" si="59"/>
        <v>6</v>
      </c>
      <c r="R346" s="9" t="str">
        <f t="shared" ca="1" si="56"/>
        <v>E6</v>
      </c>
      <c r="S346" t="str" cm="1">
        <f t="array" ref="S346">IF(ISBLANK(C346),"",IFERROR(INDEX(ListeSeries!$A$2:$A$1045, MATCH(1, (DatasScan!G346=ListeSeries!$B$2:$B$1045) * (DatasScan!H346&gt;=ListeSeries!$D$2:$D$1045) * (DatasScan!H346&lt;=ListeSeries!$E$2:$E$1045), 0)), "no match"))</f>
        <v>MEDJOOL</v>
      </c>
      <c r="T346" s="7" t="str" cm="1">
        <f t="array" ref="T346">IF(ISBLANK(C346),"",IFERROR(INDEX(ListeSeries!$C$2:$C$1045, MATCH(1, (DatasScan!G346=ListeSeries!$B$2:$B$1045) * (DatasScan!H346&gt;=ListeSeries!$D$2:$D$1045) * (DatasScan!H346&lt;=ListeSeries!$E$2:$E$1045), 0)), "no match"))</f>
        <v>MEDJOOL 107</v>
      </c>
      <c r="U346" s="11" t="str" cm="1">
        <f t="array" ref="U346">IF(ISBLANK(C346),"",IFERROR(INDEX(ListeSeries!$F$2:$F$1045, MATCH(1, (DatasScan!G346=ListeSeries!$B$2:$B$1045) * (DatasScan!H346&gt;=ListeSeries!$D$2:$D$1045) * (DatasScan!H346&lt;=ListeSeries!$E$2:$E$1045), 0)), "no match"))</f>
        <v>3501-3520</v>
      </c>
    </row>
    <row r="347" spans="1:21" x14ac:dyDescent="0.25">
      <c r="A347" s="6" t="str">
        <f t="shared" si="57"/>
        <v>3</v>
      </c>
      <c r="B347" s="272" t="s">
        <v>1270</v>
      </c>
      <c r="C347" s="206" t="s">
        <v>3411</v>
      </c>
      <c r="D347" s="8">
        <v>1</v>
      </c>
      <c r="F347" s="7" t="str">
        <f t="shared" si="51"/>
        <v>851220250826E 3</v>
      </c>
      <c r="G347" s="21" t="str">
        <f>IF(ISBLANK(C347),"",_xlfn.XLOOKUP(_xlfn.XLOOKUP(VALUE(LEFT(C347,4)),Souches!$B$2:$B$15000,Souches!$E$2:$E$15000),Varietes!$B$2:$B$500,Varietes!$C$2:$C$500))</f>
        <v>MDJU</v>
      </c>
      <c r="H347" s="19">
        <f>IF(ISBLANK(C347),"",_xlfn.XLOOKUP(VALUE(LEFT(C347,4)),Souches!$B$2:$B$15000,Souches!$D$2:$D$15000))</f>
        <v>3508</v>
      </c>
      <c r="I347" s="10">
        <f t="shared" si="52"/>
        <v>45895</v>
      </c>
      <c r="J347" s="19">
        <f>IF(I347="","",INT(('ObjProd (2)'!$C$25-I347)/7 * (ABS('ObjProd (2)'!$C$25-I347)&gt;=7)))</f>
        <v>3</v>
      </c>
      <c r="K347" s="10" t="str">
        <f>IF(I347="","",
IF(AND(DATEDIF(I347,'ObjProd (2)'!$C$25,"y")=0,DATEDIF(I347,'ObjProd (2)'!$C$25,"ym")=0,
   INT(('ObjProd (2)'!$C$25-EDATE(I347,DATEDIF(I347,'ObjProd (2)'!$C$25,"y")*12+DATEDIF(I347,'ObjProd (2)'!$C$25,"ym")))/7)=0),
   "&lt; 1 sem.",
   IF(DATEDIF(I347,'ObjProd (2)'!$C$25,"y")&gt;0,DATEDIF(I347,'ObjProd (2)'!$C$25,"y") &amp; " " &amp; IF(DATEDIF(I347,'ObjProd (2)'!$C$25,"y")=1,"an ","ans "),"") &amp;
   IF(DATEDIF(I347,'ObjProd (2)'!$C$25,"ym")&gt;0,DATEDIF(I347,'ObjProd (2)'!$C$25,"ym") &amp; " mois ", "") &amp;
   IF(INT(('ObjProd (2)'!$C$25-EDATE(I347,DATEDIF(I347,'ObjProd (2)'!$C$25,"y")*12+DATEDIF(I347,'ObjProd (2)'!$C$25,"ym")))/7)&gt;0,
      INT(('ObjProd (2)'!$C$25-EDATE(I347,DATEDIF(I347,'ObjProd (2)'!$C$25,"y")*12+DATEDIF(I347,'ObjProd (2)'!$C$25,"ym")))/7) &amp; " sem.",
      "")
)
)</f>
        <v>3 sem.</v>
      </c>
      <c r="L347" s="11" t="str">
        <f t="shared" si="53"/>
        <v xml:space="preserve">E 3 </v>
      </c>
      <c r="M347" s="9">
        <f t="shared" si="54"/>
        <v>14</v>
      </c>
      <c r="N347" s="9" t="str" cm="1">
        <f t="array" aca="1" ref="N347" ca="1">LEFT(L347, IF(ISNUMBER(SUBSTITUTE(_xludf.MID(L347, 2, 1), ".", ",")), 1, 2))</f>
        <v xml:space="preserve">E </v>
      </c>
      <c r="O347" s="19">
        <f t="shared" ca="1" si="55"/>
        <v>3</v>
      </c>
      <c r="P347" s="9" t="str">
        <f t="shared" ca="1" si="58"/>
        <v>E</v>
      </c>
      <c r="Q347" s="9">
        <f t="shared" ca="1" si="59"/>
        <v>3</v>
      </c>
      <c r="R347" s="9" t="str">
        <f t="shared" ca="1" si="56"/>
        <v>E3</v>
      </c>
      <c r="S347" t="str" cm="1">
        <f t="array" ref="S347">IF(ISBLANK(C347),"",IFERROR(INDEX(ListeSeries!$A$2:$A$1045, MATCH(1, (DatasScan!G347=ListeSeries!$B$2:$B$1045) * (DatasScan!H347&gt;=ListeSeries!$D$2:$D$1045) * (DatasScan!H347&lt;=ListeSeries!$E$2:$E$1045), 0)), "no match"))</f>
        <v>MEDJOOL</v>
      </c>
      <c r="T347" s="7" t="str" cm="1">
        <f t="array" ref="T347">IF(ISBLANK(C347),"",IFERROR(INDEX(ListeSeries!$C$2:$C$1045, MATCH(1, (DatasScan!G347=ListeSeries!$B$2:$B$1045) * (DatasScan!H347&gt;=ListeSeries!$D$2:$D$1045) * (DatasScan!H347&lt;=ListeSeries!$E$2:$E$1045), 0)), "no match"))</f>
        <v>MEDJOOL 107</v>
      </c>
      <c r="U347" s="11" t="str" cm="1">
        <f t="array" ref="U347">IF(ISBLANK(C347),"",IFERROR(INDEX(ListeSeries!$F$2:$F$1045, MATCH(1, (DatasScan!G347=ListeSeries!$B$2:$B$1045) * (DatasScan!H347&gt;=ListeSeries!$D$2:$D$1045) * (DatasScan!H347&lt;=ListeSeries!$E$2:$E$1045), 0)), "no match"))</f>
        <v>3501-3520</v>
      </c>
    </row>
    <row r="348" spans="1:21" x14ac:dyDescent="0.25">
      <c r="A348" s="6" t="str">
        <f t="shared" si="57"/>
        <v>3</v>
      </c>
      <c r="B348" s="272" t="s">
        <v>1270</v>
      </c>
      <c r="C348" s="206" t="s">
        <v>1690</v>
      </c>
      <c r="D348" s="8">
        <v>1</v>
      </c>
      <c r="F348" s="7" t="str">
        <f t="shared" si="51"/>
        <v>851220250708E 6</v>
      </c>
      <c r="G348" s="21" t="str">
        <f>IF(ISBLANK(C348),"",_xlfn.XLOOKUP(_xlfn.XLOOKUP(VALUE(LEFT(C348,4)),Souches!$B$2:$B$15000,Souches!$E$2:$E$15000),Varietes!$B$2:$B$500,Varietes!$C$2:$C$500))</f>
        <v>MDJU</v>
      </c>
      <c r="H348" s="19">
        <f>IF(ISBLANK(C348),"",_xlfn.XLOOKUP(VALUE(LEFT(C348,4)),Souches!$B$2:$B$15000,Souches!$D$2:$D$15000))</f>
        <v>3508</v>
      </c>
      <c r="I348" s="10">
        <f t="shared" si="52"/>
        <v>45846</v>
      </c>
      <c r="J348" s="19">
        <f>IF(I348="","",INT(('ObjProd (2)'!$C$25-I348)/7 * (ABS('ObjProd (2)'!$C$25-I348)&gt;=7)))</f>
        <v>10</v>
      </c>
      <c r="K348" s="10" t="str">
        <f>IF(I348="","",
IF(AND(DATEDIF(I348,'ObjProd (2)'!$C$25,"y")=0,DATEDIF(I348,'ObjProd (2)'!$C$25,"ym")=0,
   INT(('ObjProd (2)'!$C$25-EDATE(I348,DATEDIF(I348,'ObjProd (2)'!$C$25,"y")*12+DATEDIF(I348,'ObjProd (2)'!$C$25,"ym")))/7)=0),
   "&lt; 1 sem.",
   IF(DATEDIF(I348,'ObjProd (2)'!$C$25,"y")&gt;0,DATEDIF(I348,'ObjProd (2)'!$C$25,"y") &amp; " " &amp; IF(DATEDIF(I348,'ObjProd (2)'!$C$25,"y")=1,"an ","ans "),"") &amp;
   IF(DATEDIF(I348,'ObjProd (2)'!$C$25,"ym")&gt;0,DATEDIF(I348,'ObjProd (2)'!$C$25,"ym") &amp; " mois ", "") &amp;
   IF(INT(('ObjProd (2)'!$C$25-EDATE(I348,DATEDIF(I348,'ObjProd (2)'!$C$25,"y")*12+DATEDIF(I348,'ObjProd (2)'!$C$25,"ym")))/7)&gt;0,
      INT(('ObjProd (2)'!$C$25-EDATE(I348,DATEDIF(I348,'ObjProd (2)'!$C$25,"y")*12+DATEDIF(I348,'ObjProd (2)'!$C$25,"ym")))/7) &amp; " sem.",
      "")
)
)</f>
        <v>2 mois 1 sem.</v>
      </c>
      <c r="L348" s="11" t="str">
        <f t="shared" si="53"/>
        <v xml:space="preserve">E 6 </v>
      </c>
      <c r="M348" s="9">
        <f t="shared" si="54"/>
        <v>14</v>
      </c>
      <c r="N348" s="9" t="str" cm="1">
        <f t="array" aca="1" ref="N348" ca="1">LEFT(L348, IF(ISNUMBER(SUBSTITUTE(_xludf.MID(L348, 2, 1), ".", ",")), 1, 2))</f>
        <v xml:space="preserve">E </v>
      </c>
      <c r="O348" s="19">
        <f t="shared" ca="1" si="55"/>
        <v>6</v>
      </c>
      <c r="P348" s="9" t="str">
        <f t="shared" ca="1" si="58"/>
        <v>E</v>
      </c>
      <c r="Q348" s="9">
        <f t="shared" ca="1" si="59"/>
        <v>6</v>
      </c>
      <c r="R348" s="9" t="str">
        <f t="shared" ca="1" si="56"/>
        <v>E6</v>
      </c>
      <c r="S348" t="str" cm="1">
        <f t="array" ref="S348">IF(ISBLANK(C348),"",IFERROR(INDEX(ListeSeries!$A$2:$A$1045, MATCH(1, (DatasScan!G348=ListeSeries!$B$2:$B$1045) * (DatasScan!H348&gt;=ListeSeries!$D$2:$D$1045) * (DatasScan!H348&lt;=ListeSeries!$E$2:$E$1045), 0)), "no match"))</f>
        <v>MEDJOOL</v>
      </c>
      <c r="T348" s="7" t="str" cm="1">
        <f t="array" ref="T348">IF(ISBLANK(C348),"",IFERROR(INDEX(ListeSeries!$C$2:$C$1045, MATCH(1, (DatasScan!G348=ListeSeries!$B$2:$B$1045) * (DatasScan!H348&gt;=ListeSeries!$D$2:$D$1045) * (DatasScan!H348&lt;=ListeSeries!$E$2:$E$1045), 0)), "no match"))</f>
        <v>MEDJOOL 107</v>
      </c>
      <c r="U348" s="11" t="str" cm="1">
        <f t="array" ref="U348">IF(ISBLANK(C348),"",IFERROR(INDEX(ListeSeries!$F$2:$F$1045, MATCH(1, (DatasScan!G348=ListeSeries!$B$2:$B$1045) * (DatasScan!H348&gt;=ListeSeries!$D$2:$D$1045) * (DatasScan!H348&lt;=ListeSeries!$E$2:$E$1045), 0)), "no match"))</f>
        <v>3501-3520</v>
      </c>
    </row>
    <row r="349" spans="1:21" x14ac:dyDescent="0.25">
      <c r="A349" s="6" t="str">
        <f t="shared" si="57"/>
        <v>3</v>
      </c>
      <c r="B349" s="272" t="s">
        <v>1270</v>
      </c>
      <c r="C349" s="206" t="s">
        <v>1691</v>
      </c>
      <c r="E349" s="11">
        <v>3</v>
      </c>
      <c r="F349" s="7" t="str">
        <f t="shared" si="51"/>
        <v>851620250723EA4</v>
      </c>
      <c r="G349" s="21" t="str">
        <f>IF(ISBLANK(C349),"",_xlfn.XLOOKUP(_xlfn.XLOOKUP(VALUE(LEFT(C349,4)),Souches!$B$2:$B$15000,Souches!$E$2:$E$15000),Varietes!$B$2:$B$500,Varietes!$C$2:$C$500))</f>
        <v>MDJU</v>
      </c>
      <c r="H349" s="19">
        <f>IF(ISBLANK(C349),"",_xlfn.XLOOKUP(VALUE(LEFT(C349,4)),Souches!$B$2:$B$15000,Souches!$D$2:$D$15000))</f>
        <v>3514</v>
      </c>
      <c r="I349" s="10">
        <f t="shared" si="52"/>
        <v>45861</v>
      </c>
      <c r="J349" s="19">
        <f>IF(I349="","",INT(('ObjProd (2)'!$C$25-I349)/7 * (ABS('ObjProd (2)'!$C$25-I349)&gt;=7)))</f>
        <v>8</v>
      </c>
      <c r="K349" s="10" t="str">
        <f>IF(I349="","",
IF(AND(DATEDIF(I349,'ObjProd (2)'!$C$25,"y")=0,DATEDIF(I349,'ObjProd (2)'!$C$25,"ym")=0,
   INT(('ObjProd (2)'!$C$25-EDATE(I349,DATEDIF(I349,'ObjProd (2)'!$C$25,"y")*12+DATEDIF(I349,'ObjProd (2)'!$C$25,"ym")))/7)=0),
   "&lt; 1 sem.",
   IF(DATEDIF(I349,'ObjProd (2)'!$C$25,"y")&gt;0,DATEDIF(I349,'ObjProd (2)'!$C$25,"y") &amp; " " &amp; IF(DATEDIF(I349,'ObjProd (2)'!$C$25,"y")=1,"an ","ans "),"") &amp;
   IF(DATEDIF(I349,'ObjProd (2)'!$C$25,"ym")&gt;0,DATEDIF(I349,'ObjProd (2)'!$C$25,"ym") &amp; " mois ", "") &amp;
   IF(INT(('ObjProd (2)'!$C$25-EDATE(I349,DATEDIF(I349,'ObjProd (2)'!$C$25,"y")*12+DATEDIF(I349,'ObjProd (2)'!$C$25,"ym")))/7)&gt;0,
      INT(('ObjProd (2)'!$C$25-EDATE(I349,DATEDIF(I349,'ObjProd (2)'!$C$25,"y")*12+DATEDIF(I349,'ObjProd (2)'!$C$25,"ym")))/7) &amp; " sem.",
      "")
)
)</f>
        <v>1 mois 3 sem.</v>
      </c>
      <c r="L349" s="11" t="str">
        <f t="shared" si="53"/>
        <v xml:space="preserve">EA4 </v>
      </c>
      <c r="M349" s="9">
        <f t="shared" si="54"/>
        <v>3</v>
      </c>
      <c r="N349" s="9" t="str" cm="1">
        <f t="array" aca="1" ref="N349" ca="1">LEFT(L349, IF(ISNUMBER(SUBSTITUTE(_xludf.MID(L349, 2, 1), ".", ",")), 1, 2))</f>
        <v>EA</v>
      </c>
      <c r="O349" s="19">
        <f t="shared" ca="1" si="55"/>
        <v>4</v>
      </c>
      <c r="P349" s="9" t="str">
        <f t="shared" ca="1" si="58"/>
        <v>E</v>
      </c>
      <c r="Q349" s="9">
        <f t="shared" ca="1" si="59"/>
        <v>4</v>
      </c>
      <c r="R349" s="9" t="str">
        <f t="shared" ca="1" si="56"/>
        <v>E4</v>
      </c>
      <c r="S349" t="str" cm="1">
        <f t="array" ref="S349">IF(ISBLANK(C349),"",IFERROR(INDEX(ListeSeries!$A$2:$A$1045, MATCH(1, (DatasScan!G349=ListeSeries!$B$2:$B$1045) * (DatasScan!H349&gt;=ListeSeries!$D$2:$D$1045) * (DatasScan!H349&lt;=ListeSeries!$E$2:$E$1045), 0)), "no match"))</f>
        <v>MEDJOOL</v>
      </c>
      <c r="T349" s="7" t="str" cm="1">
        <f t="array" ref="T349">IF(ISBLANK(C349),"",IFERROR(INDEX(ListeSeries!$C$2:$C$1045, MATCH(1, (DatasScan!G349=ListeSeries!$B$2:$B$1045) * (DatasScan!H349&gt;=ListeSeries!$D$2:$D$1045) * (DatasScan!H349&lt;=ListeSeries!$E$2:$E$1045), 0)), "no match"))</f>
        <v>MEDJOOL 107</v>
      </c>
      <c r="U349" s="11" t="str" cm="1">
        <f t="array" ref="U349">IF(ISBLANK(C349),"",IFERROR(INDEX(ListeSeries!$F$2:$F$1045, MATCH(1, (DatasScan!G349=ListeSeries!$B$2:$B$1045) * (DatasScan!H349&gt;=ListeSeries!$D$2:$D$1045) * (DatasScan!H349&lt;=ListeSeries!$E$2:$E$1045), 0)), "no match"))</f>
        <v>3501-3520</v>
      </c>
    </row>
    <row r="350" spans="1:21" x14ac:dyDescent="0.25">
      <c r="A350" s="6" t="str">
        <f t="shared" si="57"/>
        <v>3</v>
      </c>
      <c r="B350" s="8" t="s">
        <v>3412</v>
      </c>
      <c r="C350" s="206" t="s">
        <v>1378</v>
      </c>
      <c r="D350" s="8">
        <v>10</v>
      </c>
      <c r="E350" s="11">
        <v>3</v>
      </c>
      <c r="F350" s="7" t="str">
        <f t="shared" si="51"/>
        <v>564020250804E+1</v>
      </c>
      <c r="G350" s="21" t="str">
        <f>IF(ISBLANK(C350),"",_xlfn.XLOOKUP(_xlfn.XLOOKUP(VALUE(LEFT(C350,4)),Souches!$B$2:$B$15000,Souches!$E$2:$E$15000),Varietes!$B$2:$B$500,Varietes!$C$2:$C$500))</f>
        <v>MDJU</v>
      </c>
      <c r="H350" s="19">
        <f>IF(ISBLANK(C350),"",_xlfn.XLOOKUP(VALUE(LEFT(C350,4)),Souches!$B$2:$B$15000,Souches!$D$2:$D$15000))</f>
        <v>2306</v>
      </c>
      <c r="I350" s="10">
        <f t="shared" si="52"/>
        <v>45873</v>
      </c>
      <c r="J350" s="19">
        <f>IF(I350="","",INT(('ObjProd (2)'!$C$25-I350)/7 * (ABS('ObjProd (2)'!$C$25-I350)&gt;=7)))</f>
        <v>6</v>
      </c>
      <c r="K350" s="10" t="str">
        <f>IF(I350="","",
IF(AND(DATEDIF(I350,'ObjProd (2)'!$C$25,"y")=0,DATEDIF(I350,'ObjProd (2)'!$C$25,"ym")=0,
   INT(('ObjProd (2)'!$C$25-EDATE(I350,DATEDIF(I350,'ObjProd (2)'!$C$25,"y")*12+DATEDIF(I350,'ObjProd (2)'!$C$25,"ym")))/7)=0),
   "&lt; 1 sem.",
   IF(DATEDIF(I350,'ObjProd (2)'!$C$25,"y")&gt;0,DATEDIF(I350,'ObjProd (2)'!$C$25,"y") &amp; " " &amp; IF(DATEDIF(I350,'ObjProd (2)'!$C$25,"y")=1,"an ","ans "),"") &amp;
   IF(DATEDIF(I350,'ObjProd (2)'!$C$25,"ym")&gt;0,DATEDIF(I350,'ObjProd (2)'!$C$25,"ym") &amp; " mois ", "") &amp;
   IF(INT(('ObjProd (2)'!$C$25-EDATE(I350,DATEDIF(I350,'ObjProd (2)'!$C$25,"y")*12+DATEDIF(I350,'ObjProd (2)'!$C$25,"ym")))/7)&gt;0,
      INT(('ObjProd (2)'!$C$25-EDATE(I350,DATEDIF(I350,'ObjProd (2)'!$C$25,"y")*12+DATEDIF(I350,'ObjProd (2)'!$C$25,"ym")))/7) &amp; " sem.",
      "")
)
)</f>
        <v>1 mois 2 sem.</v>
      </c>
      <c r="L350" s="11" t="str">
        <f t="shared" si="53"/>
        <v>E+16</v>
      </c>
      <c r="M350" s="9">
        <f t="shared" si="54"/>
        <v>143</v>
      </c>
      <c r="N350" s="9" t="str" cm="1">
        <f t="array" aca="1" ref="N350" ca="1">LEFT(L350, IF(ISNUMBER(SUBSTITUTE(_xludf.MID(L350, 2, 1), ".", ",")), 1, 2))</f>
        <v>E+</v>
      </c>
      <c r="O350" s="19">
        <f t="shared" ca="1" si="55"/>
        <v>16</v>
      </c>
      <c r="P350" s="9" t="str">
        <f t="shared" ca="1" si="58"/>
        <v>X</v>
      </c>
      <c r="Q350" s="9" t="str">
        <f t="shared" ca="1" si="59"/>
        <v>13+</v>
      </c>
      <c r="R350" s="9" t="str">
        <f t="shared" ca="1" si="56"/>
        <v>X13+</v>
      </c>
      <c r="S350" t="str" cm="1">
        <f t="array" ref="S350">IF(ISBLANK(C350),"",IFERROR(INDEX(ListeSeries!$A$2:$A$1045, MATCH(1, (DatasScan!G350=ListeSeries!$B$2:$B$1045) * (DatasScan!H350&gt;=ListeSeries!$D$2:$D$1045) * (DatasScan!H350&lt;=ListeSeries!$E$2:$E$1045), 0)), "no match"))</f>
        <v>MEDJOOL</v>
      </c>
      <c r="T350" s="7" t="str" cm="1">
        <f t="array" ref="T350">IF(ISBLANK(C350),"",IFERROR(INDEX(ListeSeries!$C$2:$C$1045, MATCH(1, (DatasScan!G350=ListeSeries!$B$2:$B$1045) * (DatasScan!H350&gt;=ListeSeries!$D$2:$D$1045) * (DatasScan!H350&lt;=ListeSeries!$E$2:$E$1045), 0)), "no match"))</f>
        <v>MEDJOOL 109</v>
      </c>
      <c r="U350" s="11" cm="1">
        <f t="array" ref="U350">IF(ISBLANK(C350),"",IFERROR(INDEX(ListeSeries!$F$2:$F$1045, MATCH(1, (DatasScan!G350=ListeSeries!$B$2:$B$1045) * (DatasScan!H350&gt;=ListeSeries!$D$2:$D$1045) * (DatasScan!H350&lt;=ListeSeries!$E$2:$E$1045), 0)), "no match"))</f>
        <v>2306</v>
      </c>
    </row>
    <row r="351" spans="1:21" x14ac:dyDescent="0.25">
      <c r="A351" s="6" t="str">
        <f t="shared" si="57"/>
        <v>3</v>
      </c>
      <c r="B351" s="272" t="s">
        <v>3412</v>
      </c>
      <c r="C351" s="206" t="s">
        <v>1695</v>
      </c>
      <c r="D351" s="8">
        <v>1</v>
      </c>
      <c r="F351" s="7" t="str">
        <f t="shared" si="51"/>
        <v>851220250807E 3</v>
      </c>
      <c r="G351" s="21" t="str">
        <f>IF(ISBLANK(C351),"",_xlfn.XLOOKUP(_xlfn.XLOOKUP(VALUE(LEFT(C351,4)),Souches!$B$2:$B$15000,Souches!$E$2:$E$15000),Varietes!$B$2:$B$500,Varietes!$C$2:$C$500))</f>
        <v>MDJU</v>
      </c>
      <c r="H351" s="19">
        <f>IF(ISBLANK(C351),"",_xlfn.XLOOKUP(VALUE(LEFT(C351,4)),Souches!$B$2:$B$15000,Souches!$D$2:$D$15000))</f>
        <v>3508</v>
      </c>
      <c r="I351" s="10">
        <f t="shared" si="52"/>
        <v>45876</v>
      </c>
      <c r="J351" s="19">
        <f>IF(I351="","",INT(('ObjProd (2)'!$C$25-I351)/7 * (ABS('ObjProd (2)'!$C$25-I351)&gt;=7)))</f>
        <v>6</v>
      </c>
      <c r="K351" s="10" t="str">
        <f>IF(I351="","",
IF(AND(DATEDIF(I351,'ObjProd (2)'!$C$25,"y")=0,DATEDIF(I351,'ObjProd (2)'!$C$25,"ym")=0,
   INT(('ObjProd (2)'!$C$25-EDATE(I351,DATEDIF(I351,'ObjProd (2)'!$C$25,"y")*12+DATEDIF(I351,'ObjProd (2)'!$C$25,"ym")))/7)=0),
   "&lt; 1 sem.",
   IF(DATEDIF(I351,'ObjProd (2)'!$C$25,"y")&gt;0,DATEDIF(I351,'ObjProd (2)'!$C$25,"y") &amp; " " &amp; IF(DATEDIF(I351,'ObjProd (2)'!$C$25,"y")=1,"an ","ans "),"") &amp;
   IF(DATEDIF(I351,'ObjProd (2)'!$C$25,"ym")&gt;0,DATEDIF(I351,'ObjProd (2)'!$C$25,"ym") &amp; " mois ", "") &amp;
   IF(INT(('ObjProd (2)'!$C$25-EDATE(I351,DATEDIF(I351,'ObjProd (2)'!$C$25,"y")*12+DATEDIF(I351,'ObjProd (2)'!$C$25,"ym")))/7)&gt;0,
      INT(('ObjProd (2)'!$C$25-EDATE(I351,DATEDIF(I351,'ObjProd (2)'!$C$25,"y")*12+DATEDIF(I351,'ObjProd (2)'!$C$25,"ym")))/7) &amp; " sem.",
      "")
)
)</f>
        <v>1 mois 1 sem.</v>
      </c>
      <c r="L351" s="11" t="str">
        <f t="shared" si="53"/>
        <v xml:space="preserve">E 3 </v>
      </c>
      <c r="M351" s="9">
        <f t="shared" si="54"/>
        <v>14</v>
      </c>
      <c r="N351" s="9" t="str" cm="1">
        <f t="array" aca="1" ref="N351" ca="1">LEFT(L351, IF(ISNUMBER(SUBSTITUTE(_xludf.MID(L351, 2, 1), ".", ",")), 1, 2))</f>
        <v xml:space="preserve">E </v>
      </c>
      <c r="O351" s="19">
        <f t="shared" ca="1" si="55"/>
        <v>3</v>
      </c>
      <c r="P351" s="9" t="str">
        <f t="shared" ca="1" si="58"/>
        <v>E</v>
      </c>
      <c r="Q351" s="9">
        <f t="shared" ca="1" si="59"/>
        <v>3</v>
      </c>
      <c r="R351" s="9" t="str">
        <f t="shared" ca="1" si="56"/>
        <v>E3</v>
      </c>
      <c r="S351" t="str" cm="1">
        <f t="array" ref="S351">IF(ISBLANK(C351),"",IFERROR(INDEX(ListeSeries!$A$2:$A$1045, MATCH(1, (DatasScan!G351=ListeSeries!$B$2:$B$1045) * (DatasScan!H351&gt;=ListeSeries!$D$2:$D$1045) * (DatasScan!H351&lt;=ListeSeries!$E$2:$E$1045), 0)), "no match"))</f>
        <v>MEDJOOL</v>
      </c>
      <c r="T351" s="7" t="str" cm="1">
        <f t="array" ref="T351">IF(ISBLANK(C351),"",IFERROR(INDEX(ListeSeries!$C$2:$C$1045, MATCH(1, (DatasScan!G351=ListeSeries!$B$2:$B$1045) * (DatasScan!H351&gt;=ListeSeries!$D$2:$D$1045) * (DatasScan!H351&lt;=ListeSeries!$E$2:$E$1045), 0)), "no match"))</f>
        <v>MEDJOOL 107</v>
      </c>
      <c r="U351" s="11" t="str" cm="1">
        <f t="array" ref="U351">IF(ISBLANK(C351),"",IFERROR(INDEX(ListeSeries!$F$2:$F$1045, MATCH(1, (DatasScan!G351=ListeSeries!$B$2:$B$1045) * (DatasScan!H351&gt;=ListeSeries!$D$2:$D$1045) * (DatasScan!H351&lt;=ListeSeries!$E$2:$E$1045), 0)), "no match"))</f>
        <v>3501-3520</v>
      </c>
    </row>
    <row r="352" spans="1:21" x14ac:dyDescent="0.25">
      <c r="A352" s="6" t="str">
        <f t="shared" si="57"/>
        <v>3</v>
      </c>
      <c r="B352" s="272" t="s">
        <v>3412</v>
      </c>
      <c r="C352" s="206" t="s">
        <v>1697</v>
      </c>
      <c r="D352" s="8">
        <v>1</v>
      </c>
      <c r="E352" s="11">
        <v>2</v>
      </c>
      <c r="F352" s="7" t="str">
        <f t="shared" si="51"/>
        <v>851220250708E 3</v>
      </c>
      <c r="G352" s="21" t="str">
        <f>IF(ISBLANK(C352),"",_xlfn.XLOOKUP(_xlfn.XLOOKUP(VALUE(LEFT(C352,4)),Souches!$B$2:$B$15000,Souches!$E$2:$E$15000),Varietes!$B$2:$B$500,Varietes!$C$2:$C$500))</f>
        <v>MDJU</v>
      </c>
      <c r="H352" s="19">
        <f>IF(ISBLANK(C352),"",_xlfn.XLOOKUP(VALUE(LEFT(C352,4)),Souches!$B$2:$B$15000,Souches!$D$2:$D$15000))</f>
        <v>3508</v>
      </c>
      <c r="I352" s="10">
        <f t="shared" si="52"/>
        <v>45846</v>
      </c>
      <c r="J352" s="19">
        <f>IF(I352="","",INT(('ObjProd (2)'!$C$25-I352)/7 * (ABS('ObjProd (2)'!$C$25-I352)&gt;=7)))</f>
        <v>10</v>
      </c>
      <c r="K352" s="10" t="str">
        <f>IF(I352="","",
IF(AND(DATEDIF(I352,'ObjProd (2)'!$C$25,"y")=0,DATEDIF(I352,'ObjProd (2)'!$C$25,"ym")=0,
   INT(('ObjProd (2)'!$C$25-EDATE(I352,DATEDIF(I352,'ObjProd (2)'!$C$25,"y")*12+DATEDIF(I352,'ObjProd (2)'!$C$25,"ym")))/7)=0),
   "&lt; 1 sem.",
   IF(DATEDIF(I352,'ObjProd (2)'!$C$25,"y")&gt;0,DATEDIF(I352,'ObjProd (2)'!$C$25,"y") &amp; " " &amp; IF(DATEDIF(I352,'ObjProd (2)'!$C$25,"y")=1,"an ","ans "),"") &amp;
   IF(DATEDIF(I352,'ObjProd (2)'!$C$25,"ym")&gt;0,DATEDIF(I352,'ObjProd (2)'!$C$25,"ym") &amp; " mois ", "") &amp;
   IF(INT(('ObjProd (2)'!$C$25-EDATE(I352,DATEDIF(I352,'ObjProd (2)'!$C$25,"y")*12+DATEDIF(I352,'ObjProd (2)'!$C$25,"ym")))/7)&gt;0,
      INT(('ObjProd (2)'!$C$25-EDATE(I352,DATEDIF(I352,'ObjProd (2)'!$C$25,"y")*12+DATEDIF(I352,'ObjProd (2)'!$C$25,"ym")))/7) &amp; " sem.",
      "")
)
)</f>
        <v>2 mois 1 sem.</v>
      </c>
      <c r="L352" s="11" t="str">
        <f t="shared" si="53"/>
        <v xml:space="preserve">E 3 </v>
      </c>
      <c r="M352" s="9">
        <f t="shared" si="54"/>
        <v>16</v>
      </c>
      <c r="N352" s="9" t="str" cm="1">
        <f t="array" aca="1" ref="N352" ca="1">LEFT(L352, IF(ISNUMBER(SUBSTITUTE(_xludf.MID(L352, 2, 1), ".", ",")), 1, 2))</f>
        <v xml:space="preserve">E </v>
      </c>
      <c r="O352" s="19">
        <f t="shared" ca="1" si="55"/>
        <v>3</v>
      </c>
      <c r="P352" s="9" t="str">
        <f t="shared" ca="1" si="58"/>
        <v>E</v>
      </c>
      <c r="Q352" s="9">
        <f t="shared" ca="1" si="59"/>
        <v>3</v>
      </c>
      <c r="R352" s="9" t="str">
        <f t="shared" ca="1" si="56"/>
        <v>E3</v>
      </c>
      <c r="S352" t="str" cm="1">
        <f t="array" ref="S352">IF(ISBLANK(C352),"",IFERROR(INDEX(ListeSeries!$A$2:$A$1045, MATCH(1, (DatasScan!G352=ListeSeries!$B$2:$B$1045) * (DatasScan!H352&gt;=ListeSeries!$D$2:$D$1045) * (DatasScan!H352&lt;=ListeSeries!$E$2:$E$1045), 0)), "no match"))</f>
        <v>MEDJOOL</v>
      </c>
      <c r="T352" s="7" t="str" cm="1">
        <f t="array" ref="T352">IF(ISBLANK(C352),"",IFERROR(INDEX(ListeSeries!$C$2:$C$1045, MATCH(1, (DatasScan!G352=ListeSeries!$B$2:$B$1045) * (DatasScan!H352&gt;=ListeSeries!$D$2:$D$1045) * (DatasScan!H352&lt;=ListeSeries!$E$2:$E$1045), 0)), "no match"))</f>
        <v>MEDJOOL 107</v>
      </c>
      <c r="U352" s="11" t="str" cm="1">
        <f t="array" ref="U352">IF(ISBLANK(C352),"",IFERROR(INDEX(ListeSeries!$F$2:$F$1045, MATCH(1, (DatasScan!G352=ListeSeries!$B$2:$B$1045) * (DatasScan!H352&gt;=ListeSeries!$D$2:$D$1045) * (DatasScan!H352&lt;=ListeSeries!$E$2:$E$1045), 0)), "no match"))</f>
        <v>3501-3520</v>
      </c>
    </row>
    <row r="353" spans="1:21" x14ac:dyDescent="0.25">
      <c r="A353" s="6" t="str">
        <f t="shared" si="57"/>
        <v>3</v>
      </c>
      <c r="B353" s="8" t="s">
        <v>1019</v>
      </c>
      <c r="C353" s="206" t="s">
        <v>1699</v>
      </c>
      <c r="D353" s="8">
        <v>2</v>
      </c>
      <c r="F353" s="7" t="str">
        <f t="shared" si="51"/>
        <v>851220250703E 4</v>
      </c>
      <c r="G353" s="21" t="str">
        <f>IF(ISBLANK(C353),"",_xlfn.XLOOKUP(_xlfn.XLOOKUP(VALUE(LEFT(C353,4)),Souches!$B$2:$B$15000,Souches!$E$2:$E$15000),Varietes!$B$2:$B$500,Varietes!$C$2:$C$500))</f>
        <v>MDJU</v>
      </c>
      <c r="H353" s="19">
        <f>IF(ISBLANK(C353),"",_xlfn.XLOOKUP(VALUE(LEFT(C353,4)),Souches!$B$2:$B$15000,Souches!$D$2:$D$15000))</f>
        <v>3508</v>
      </c>
      <c r="I353" s="10">
        <f t="shared" si="52"/>
        <v>45841</v>
      </c>
      <c r="J353" s="19">
        <f>IF(I353="","",INT(('ObjProd (2)'!$C$25-I353)/7 * (ABS('ObjProd (2)'!$C$25-I353)&gt;=7)))</f>
        <v>11</v>
      </c>
      <c r="K353" s="10" t="str">
        <f>IF(I353="","",
IF(AND(DATEDIF(I353,'ObjProd (2)'!$C$25,"y")=0,DATEDIF(I353,'ObjProd (2)'!$C$25,"ym")=0,
   INT(('ObjProd (2)'!$C$25-EDATE(I353,DATEDIF(I353,'ObjProd (2)'!$C$25,"y")*12+DATEDIF(I353,'ObjProd (2)'!$C$25,"ym")))/7)=0),
   "&lt; 1 sem.",
   IF(DATEDIF(I353,'ObjProd (2)'!$C$25,"y")&gt;0,DATEDIF(I353,'ObjProd (2)'!$C$25,"y") &amp; " " &amp; IF(DATEDIF(I353,'ObjProd (2)'!$C$25,"y")=1,"an ","ans "),"") &amp;
   IF(DATEDIF(I353,'ObjProd (2)'!$C$25,"ym")&gt;0,DATEDIF(I353,'ObjProd (2)'!$C$25,"ym") &amp; " mois ", "") &amp;
   IF(INT(('ObjProd (2)'!$C$25-EDATE(I353,DATEDIF(I353,'ObjProd (2)'!$C$25,"y")*12+DATEDIF(I353,'ObjProd (2)'!$C$25,"ym")))/7)&gt;0,
      INT(('ObjProd (2)'!$C$25-EDATE(I353,DATEDIF(I353,'ObjProd (2)'!$C$25,"y")*12+DATEDIF(I353,'ObjProd (2)'!$C$25,"ym")))/7) &amp; " sem.",
      "")
)
)</f>
        <v>2 mois 2 sem.</v>
      </c>
      <c r="L353" s="11" t="str">
        <f t="shared" si="53"/>
        <v xml:space="preserve">E 4 </v>
      </c>
      <c r="M353" s="9">
        <f t="shared" si="54"/>
        <v>28</v>
      </c>
      <c r="N353" s="9" t="str" cm="1">
        <f t="array" aca="1" ref="N353" ca="1">LEFT(L353, IF(ISNUMBER(SUBSTITUTE(_xludf.MID(L353, 2, 1), ".", ",")), 1, 2))</f>
        <v xml:space="preserve">E </v>
      </c>
      <c r="O353" s="19">
        <f t="shared" ca="1" si="55"/>
        <v>4</v>
      </c>
      <c r="P353" s="9" t="str">
        <f t="shared" ca="1" si="58"/>
        <v>E</v>
      </c>
      <c r="Q353" s="9">
        <f t="shared" ca="1" si="59"/>
        <v>4</v>
      </c>
      <c r="R353" s="9" t="str">
        <f t="shared" ca="1" si="56"/>
        <v>E4</v>
      </c>
      <c r="S353" t="str" cm="1">
        <f t="array" ref="S353">IF(ISBLANK(C353),"",IFERROR(INDEX(ListeSeries!$A$2:$A$1045, MATCH(1, (DatasScan!G353=ListeSeries!$B$2:$B$1045) * (DatasScan!H353&gt;=ListeSeries!$D$2:$D$1045) * (DatasScan!H353&lt;=ListeSeries!$E$2:$E$1045), 0)), "no match"))</f>
        <v>MEDJOOL</v>
      </c>
      <c r="T353" s="7" t="str" cm="1">
        <f t="array" ref="T353">IF(ISBLANK(C353),"",IFERROR(INDEX(ListeSeries!$C$2:$C$1045, MATCH(1, (DatasScan!G353=ListeSeries!$B$2:$B$1045) * (DatasScan!H353&gt;=ListeSeries!$D$2:$D$1045) * (DatasScan!H353&lt;=ListeSeries!$E$2:$E$1045), 0)), "no match"))</f>
        <v>MEDJOOL 107</v>
      </c>
      <c r="U353" s="11" t="str" cm="1">
        <f t="array" ref="U353">IF(ISBLANK(C353),"",IFERROR(INDEX(ListeSeries!$F$2:$F$1045, MATCH(1, (DatasScan!G353=ListeSeries!$B$2:$B$1045) * (DatasScan!H353&gt;=ListeSeries!$D$2:$D$1045) * (DatasScan!H353&lt;=ListeSeries!$E$2:$E$1045), 0)), "no match"))</f>
        <v>3501-3520</v>
      </c>
    </row>
    <row r="354" spans="1:21" x14ac:dyDescent="0.25">
      <c r="A354" s="6" t="str">
        <f t="shared" si="57"/>
        <v>3</v>
      </c>
      <c r="B354" s="272" t="s">
        <v>1019</v>
      </c>
      <c r="C354" s="206" t="s">
        <v>1701</v>
      </c>
      <c r="E354" s="11">
        <v>9</v>
      </c>
      <c r="F354" s="7" t="str">
        <f t="shared" si="51"/>
        <v>809020250807E 4</v>
      </c>
      <c r="G354" s="21" t="str">
        <f>IF(ISBLANK(C354),"",_xlfn.XLOOKUP(_xlfn.XLOOKUP(VALUE(LEFT(C354,4)),Souches!$B$2:$B$15000,Souches!$E$2:$E$15000),Varietes!$B$2:$B$500,Varietes!$C$2:$C$500))</f>
        <v>MDJU</v>
      </c>
      <c r="H354" s="19">
        <f>IF(ISBLANK(C354),"",_xlfn.XLOOKUP(VALUE(LEFT(C354,4)),Souches!$B$2:$B$15000,Souches!$D$2:$D$15000))</f>
        <v>3407</v>
      </c>
      <c r="I354" s="10">
        <f t="shared" si="52"/>
        <v>45876</v>
      </c>
      <c r="J354" s="19">
        <f>IF(I354="","",INT(('ObjProd (2)'!$C$25-I354)/7 * (ABS('ObjProd (2)'!$C$25-I354)&gt;=7)))</f>
        <v>6</v>
      </c>
      <c r="K354" s="10" t="str">
        <f>IF(I354="","",
IF(AND(DATEDIF(I354,'ObjProd (2)'!$C$25,"y")=0,DATEDIF(I354,'ObjProd (2)'!$C$25,"ym")=0,
   INT(('ObjProd (2)'!$C$25-EDATE(I354,DATEDIF(I354,'ObjProd (2)'!$C$25,"y")*12+DATEDIF(I354,'ObjProd (2)'!$C$25,"ym")))/7)=0),
   "&lt; 1 sem.",
   IF(DATEDIF(I354,'ObjProd (2)'!$C$25,"y")&gt;0,DATEDIF(I354,'ObjProd (2)'!$C$25,"y") &amp; " " &amp; IF(DATEDIF(I354,'ObjProd (2)'!$C$25,"y")=1,"an ","ans "),"") &amp;
   IF(DATEDIF(I354,'ObjProd (2)'!$C$25,"ym")&gt;0,DATEDIF(I354,'ObjProd (2)'!$C$25,"ym") &amp; " mois ", "") &amp;
   IF(INT(('ObjProd (2)'!$C$25-EDATE(I354,DATEDIF(I354,'ObjProd (2)'!$C$25,"y")*12+DATEDIF(I354,'ObjProd (2)'!$C$25,"ym")))/7)&gt;0,
      INT(('ObjProd (2)'!$C$25-EDATE(I354,DATEDIF(I354,'ObjProd (2)'!$C$25,"y")*12+DATEDIF(I354,'ObjProd (2)'!$C$25,"ym")))/7) &amp; " sem.",
      "")
)
)</f>
        <v>1 mois 1 sem.</v>
      </c>
      <c r="L354" s="11" t="str">
        <f t="shared" si="53"/>
        <v xml:space="preserve">E 4 </v>
      </c>
      <c r="M354" s="9">
        <f t="shared" si="54"/>
        <v>9</v>
      </c>
      <c r="N354" s="9" t="str" cm="1">
        <f t="array" aca="1" ref="N354" ca="1">LEFT(L354, IF(ISNUMBER(SUBSTITUTE(_xludf.MID(L354, 2, 1), ".", ",")), 1, 2))</f>
        <v xml:space="preserve">E </v>
      </c>
      <c r="O354" s="19">
        <f t="shared" ca="1" si="55"/>
        <v>4</v>
      </c>
      <c r="P354" s="9" t="str">
        <f t="shared" ca="1" si="58"/>
        <v>E</v>
      </c>
      <c r="Q354" s="9">
        <f t="shared" ca="1" si="59"/>
        <v>4</v>
      </c>
      <c r="R354" s="9" t="str">
        <f t="shared" ca="1" si="56"/>
        <v>E4</v>
      </c>
      <c r="S354" t="str" cm="1">
        <f t="array" ref="S354">IF(ISBLANK(C354),"",IFERROR(INDEX(ListeSeries!$A$2:$A$1045, MATCH(1, (DatasScan!G354=ListeSeries!$B$2:$B$1045) * (DatasScan!H354&gt;=ListeSeries!$D$2:$D$1045) * (DatasScan!H354&lt;=ListeSeries!$E$2:$E$1045), 0)), "no match"))</f>
        <v>MEDJOOL</v>
      </c>
      <c r="T354" s="7" t="str" cm="1">
        <f t="array" ref="T354">IF(ISBLANK(C354),"",IFERROR(INDEX(ListeSeries!$C$2:$C$1045, MATCH(1, (DatasScan!G354=ListeSeries!$B$2:$B$1045) * (DatasScan!H354&gt;=ListeSeries!$D$2:$D$1045) * (DatasScan!H354&lt;=ListeSeries!$E$2:$E$1045), 0)), "no match"))</f>
        <v>MEDJOOL 102</v>
      </c>
      <c r="U354" s="11" t="str" cm="1">
        <f t="array" ref="U354">IF(ISBLANK(C354),"",IFERROR(INDEX(ListeSeries!$F$2:$F$1045, MATCH(1, (DatasScan!G354=ListeSeries!$B$2:$B$1045) * (DatasScan!H354&gt;=ListeSeries!$D$2:$D$1045) * (DatasScan!H354&lt;=ListeSeries!$E$2:$E$1045), 0)), "no match"))</f>
        <v>3381-3410</v>
      </c>
    </row>
    <row r="355" spans="1:21" x14ac:dyDescent="0.25">
      <c r="A355" s="6" t="str">
        <f t="shared" si="57"/>
        <v>3</v>
      </c>
      <c r="B355" s="272" t="s">
        <v>1019</v>
      </c>
      <c r="C355" s="206" t="s">
        <v>1700</v>
      </c>
      <c r="D355" s="8">
        <v>1</v>
      </c>
      <c r="E355" s="11">
        <v>9</v>
      </c>
      <c r="F355" s="7" t="str">
        <f t="shared" si="51"/>
        <v>809020250806E 4</v>
      </c>
      <c r="G355" s="21" t="str">
        <f>IF(ISBLANK(C355),"",_xlfn.XLOOKUP(_xlfn.XLOOKUP(VALUE(LEFT(C355,4)),Souches!$B$2:$B$15000,Souches!$E$2:$E$15000),Varietes!$B$2:$B$500,Varietes!$C$2:$C$500))</f>
        <v>MDJU</v>
      </c>
      <c r="H355" s="19">
        <f>IF(ISBLANK(C355),"",_xlfn.XLOOKUP(VALUE(LEFT(C355,4)),Souches!$B$2:$B$15000,Souches!$D$2:$D$15000))</f>
        <v>3407</v>
      </c>
      <c r="I355" s="10">
        <f t="shared" si="52"/>
        <v>45875</v>
      </c>
      <c r="J355" s="19">
        <f>IF(I355="","",INT(('ObjProd (2)'!$C$25-I355)/7 * (ABS('ObjProd (2)'!$C$25-I355)&gt;=7)))</f>
        <v>6</v>
      </c>
      <c r="K355" s="10" t="str">
        <f>IF(I355="","",
IF(AND(DATEDIF(I355,'ObjProd (2)'!$C$25,"y")=0,DATEDIF(I355,'ObjProd (2)'!$C$25,"ym")=0,
   INT(('ObjProd (2)'!$C$25-EDATE(I355,DATEDIF(I355,'ObjProd (2)'!$C$25,"y")*12+DATEDIF(I355,'ObjProd (2)'!$C$25,"ym")))/7)=0),
   "&lt; 1 sem.",
   IF(DATEDIF(I355,'ObjProd (2)'!$C$25,"y")&gt;0,DATEDIF(I355,'ObjProd (2)'!$C$25,"y") &amp; " " &amp; IF(DATEDIF(I355,'ObjProd (2)'!$C$25,"y")=1,"an ","ans "),"") &amp;
   IF(DATEDIF(I355,'ObjProd (2)'!$C$25,"ym")&gt;0,DATEDIF(I355,'ObjProd (2)'!$C$25,"ym") &amp; " mois ", "") &amp;
   IF(INT(('ObjProd (2)'!$C$25-EDATE(I355,DATEDIF(I355,'ObjProd (2)'!$C$25,"y")*12+DATEDIF(I355,'ObjProd (2)'!$C$25,"ym")))/7)&gt;0,
      INT(('ObjProd (2)'!$C$25-EDATE(I355,DATEDIF(I355,'ObjProd (2)'!$C$25,"y")*12+DATEDIF(I355,'ObjProd (2)'!$C$25,"ym")))/7) &amp; " sem.",
      "")
)
)</f>
        <v>1 mois 1 sem.</v>
      </c>
      <c r="L355" s="11" t="str">
        <f t="shared" si="53"/>
        <v xml:space="preserve">E 4 </v>
      </c>
      <c r="M355" s="9">
        <f t="shared" si="54"/>
        <v>23</v>
      </c>
      <c r="N355" s="9" t="str" cm="1">
        <f t="array" aca="1" ref="N355" ca="1">LEFT(L355, IF(ISNUMBER(SUBSTITUTE(_xludf.MID(L355, 2, 1), ".", ",")), 1, 2))</f>
        <v xml:space="preserve">E </v>
      </c>
      <c r="O355" s="19">
        <f t="shared" ca="1" si="55"/>
        <v>4</v>
      </c>
      <c r="P355" s="9" t="str">
        <f t="shared" ca="1" si="58"/>
        <v>E</v>
      </c>
      <c r="Q355" s="9">
        <f t="shared" ca="1" si="59"/>
        <v>4</v>
      </c>
      <c r="R355" s="9" t="str">
        <f t="shared" ca="1" si="56"/>
        <v>E4</v>
      </c>
      <c r="S355" t="str" cm="1">
        <f t="array" ref="S355">IF(ISBLANK(C355),"",IFERROR(INDEX(ListeSeries!$A$2:$A$1045, MATCH(1, (DatasScan!G355=ListeSeries!$B$2:$B$1045) * (DatasScan!H355&gt;=ListeSeries!$D$2:$D$1045) * (DatasScan!H355&lt;=ListeSeries!$E$2:$E$1045), 0)), "no match"))</f>
        <v>MEDJOOL</v>
      </c>
      <c r="T355" s="7" t="str" cm="1">
        <f t="array" ref="T355">IF(ISBLANK(C355),"",IFERROR(INDEX(ListeSeries!$C$2:$C$1045, MATCH(1, (DatasScan!G355=ListeSeries!$B$2:$B$1045) * (DatasScan!H355&gt;=ListeSeries!$D$2:$D$1045) * (DatasScan!H355&lt;=ListeSeries!$E$2:$E$1045), 0)), "no match"))</f>
        <v>MEDJOOL 102</v>
      </c>
      <c r="U355" s="11" t="str" cm="1">
        <f t="array" ref="U355">IF(ISBLANK(C355),"",IFERROR(INDEX(ListeSeries!$F$2:$F$1045, MATCH(1, (DatasScan!G355=ListeSeries!$B$2:$B$1045) * (DatasScan!H355&gt;=ListeSeries!$D$2:$D$1045) * (DatasScan!H355&lt;=ListeSeries!$E$2:$E$1045), 0)), "no match"))</f>
        <v>3381-3410</v>
      </c>
    </row>
    <row r="356" spans="1:21" x14ac:dyDescent="0.25">
      <c r="A356" s="6" t="str">
        <f t="shared" si="57"/>
        <v>3</v>
      </c>
      <c r="B356" s="272" t="s">
        <v>1019</v>
      </c>
      <c r="C356" s="206" t="s">
        <v>1702</v>
      </c>
      <c r="E356" s="11">
        <v>2</v>
      </c>
      <c r="F356" s="7" t="str">
        <f t="shared" si="51"/>
        <v>809020250730CS4</v>
      </c>
      <c r="G356" s="21" t="str">
        <f>IF(ISBLANK(C356),"",_xlfn.XLOOKUP(_xlfn.XLOOKUP(VALUE(LEFT(C356,4)),Souches!$B$2:$B$15000,Souches!$E$2:$E$15000),Varietes!$B$2:$B$500,Varietes!$C$2:$C$500))</f>
        <v>MDJU</v>
      </c>
      <c r="H356" s="19">
        <f>IF(ISBLANK(C356),"",_xlfn.XLOOKUP(VALUE(LEFT(C356,4)),Souches!$B$2:$B$15000,Souches!$D$2:$D$15000))</f>
        <v>3407</v>
      </c>
      <c r="I356" s="10">
        <f t="shared" si="52"/>
        <v>45868</v>
      </c>
      <c r="J356" s="19">
        <f>IF(I356="","",INT(('ObjProd (2)'!$C$25-I356)/7 * (ABS('ObjProd (2)'!$C$25-I356)&gt;=7)))</f>
        <v>7</v>
      </c>
      <c r="K356" s="10" t="str">
        <f>IF(I356="","",
IF(AND(DATEDIF(I356,'ObjProd (2)'!$C$25,"y")=0,DATEDIF(I356,'ObjProd (2)'!$C$25,"ym")=0,
   INT(('ObjProd (2)'!$C$25-EDATE(I356,DATEDIF(I356,'ObjProd (2)'!$C$25,"y")*12+DATEDIF(I356,'ObjProd (2)'!$C$25,"ym")))/7)=0),
   "&lt; 1 sem.",
   IF(DATEDIF(I356,'ObjProd (2)'!$C$25,"y")&gt;0,DATEDIF(I356,'ObjProd (2)'!$C$25,"y") &amp; " " &amp; IF(DATEDIF(I356,'ObjProd (2)'!$C$25,"y")=1,"an ","ans "),"") &amp;
   IF(DATEDIF(I356,'ObjProd (2)'!$C$25,"ym")&gt;0,DATEDIF(I356,'ObjProd (2)'!$C$25,"ym") &amp; " mois ", "") &amp;
   IF(INT(('ObjProd (2)'!$C$25-EDATE(I356,DATEDIF(I356,'ObjProd (2)'!$C$25,"y")*12+DATEDIF(I356,'ObjProd (2)'!$C$25,"ym")))/7)&gt;0,
      INT(('ObjProd (2)'!$C$25-EDATE(I356,DATEDIF(I356,'ObjProd (2)'!$C$25,"y")*12+DATEDIF(I356,'ObjProd (2)'!$C$25,"ym")))/7) &amp; " sem.",
      "")
)
)</f>
        <v>1 mois 2 sem.</v>
      </c>
      <c r="L356" s="11" t="str">
        <f t="shared" si="53"/>
        <v xml:space="preserve">CS4 </v>
      </c>
      <c r="M356" s="9">
        <f t="shared" si="54"/>
        <v>2</v>
      </c>
      <c r="N356" s="9" t="str" cm="1">
        <f t="array" aca="1" ref="N356" ca="1">LEFT(L356, IF(ISNUMBER(SUBSTITUTE(_xludf.MID(L356, 2, 1), ".", ",")), 1, 2))</f>
        <v>CS</v>
      </c>
      <c r="O356" s="19">
        <f t="shared" ca="1" si="55"/>
        <v>4</v>
      </c>
      <c r="P356" s="9" t="str">
        <f t="shared" ca="1" si="58"/>
        <v>E</v>
      </c>
      <c r="Q356" s="9">
        <f t="shared" ca="1" si="59"/>
        <v>4</v>
      </c>
      <c r="R356" s="9" t="str">
        <f t="shared" ca="1" si="56"/>
        <v>E4</v>
      </c>
      <c r="S356" t="str" cm="1">
        <f t="array" ref="S356">IF(ISBLANK(C356),"",IFERROR(INDEX(ListeSeries!$A$2:$A$1045, MATCH(1, (DatasScan!G356=ListeSeries!$B$2:$B$1045) * (DatasScan!H356&gt;=ListeSeries!$D$2:$D$1045) * (DatasScan!H356&lt;=ListeSeries!$E$2:$E$1045), 0)), "no match"))</f>
        <v>MEDJOOL</v>
      </c>
      <c r="T356" s="7" t="str" cm="1">
        <f t="array" ref="T356">IF(ISBLANK(C356),"",IFERROR(INDEX(ListeSeries!$C$2:$C$1045, MATCH(1, (DatasScan!G356=ListeSeries!$B$2:$B$1045) * (DatasScan!H356&gt;=ListeSeries!$D$2:$D$1045) * (DatasScan!H356&lt;=ListeSeries!$E$2:$E$1045), 0)), "no match"))</f>
        <v>MEDJOOL 102</v>
      </c>
      <c r="U356" s="11" t="str" cm="1">
        <f t="array" ref="U356">IF(ISBLANK(C356),"",IFERROR(INDEX(ListeSeries!$F$2:$F$1045, MATCH(1, (DatasScan!G356=ListeSeries!$B$2:$B$1045) * (DatasScan!H356&gt;=ListeSeries!$D$2:$D$1045) * (DatasScan!H356&lt;=ListeSeries!$E$2:$E$1045), 0)), "no match"))</f>
        <v>3381-3410</v>
      </c>
    </row>
    <row r="357" spans="1:21" x14ac:dyDescent="0.25">
      <c r="A357" s="6" t="str">
        <f t="shared" si="57"/>
        <v>3</v>
      </c>
      <c r="B357" s="8" t="s">
        <v>3413</v>
      </c>
      <c r="C357" s="206" t="s">
        <v>3414</v>
      </c>
      <c r="E357" s="11">
        <f>34*6+69*8</f>
        <v>756</v>
      </c>
      <c r="F357" s="7" t="str">
        <f t="shared" si="51"/>
        <v>564020250819XM1</v>
      </c>
      <c r="G357" s="21" t="str">
        <f>IF(ISBLANK(C357),"",_xlfn.XLOOKUP(_xlfn.XLOOKUP(VALUE(LEFT(C357,4)),Souches!$B$2:$B$15000,Souches!$E$2:$E$15000),Varietes!$B$2:$B$500,Varietes!$C$2:$C$500))</f>
        <v>MDJU</v>
      </c>
      <c r="H357" s="19">
        <f>IF(ISBLANK(C357),"",_xlfn.XLOOKUP(VALUE(LEFT(C357,4)),Souches!$B$2:$B$15000,Souches!$D$2:$D$15000))</f>
        <v>2306</v>
      </c>
      <c r="I357" s="10">
        <f t="shared" si="52"/>
        <v>45888</v>
      </c>
      <c r="J357" s="19">
        <f>IF(I357="","",INT(('ObjProd (2)'!$C$25-I357)/7 * (ABS('ObjProd (2)'!$C$25-I357)&gt;=7)))</f>
        <v>4</v>
      </c>
      <c r="K357" s="10" t="str">
        <f>IF(I357="","",
IF(AND(DATEDIF(I357,'ObjProd (2)'!$C$25,"y")=0,DATEDIF(I357,'ObjProd (2)'!$C$25,"ym")=0,
   INT(('ObjProd (2)'!$C$25-EDATE(I357,DATEDIF(I357,'ObjProd (2)'!$C$25,"y")*12+DATEDIF(I357,'ObjProd (2)'!$C$25,"ym")))/7)=0),
   "&lt; 1 sem.",
   IF(DATEDIF(I357,'ObjProd (2)'!$C$25,"y")&gt;0,DATEDIF(I357,'ObjProd (2)'!$C$25,"y") &amp; " " &amp; IF(DATEDIF(I357,'ObjProd (2)'!$C$25,"y")=1,"an ","ans "),"") &amp;
   IF(DATEDIF(I357,'ObjProd (2)'!$C$25,"ym")&gt;0,DATEDIF(I357,'ObjProd (2)'!$C$25,"ym") &amp; " mois ", "") &amp;
   IF(INT(('ObjProd (2)'!$C$25-EDATE(I357,DATEDIF(I357,'ObjProd (2)'!$C$25,"y")*12+DATEDIF(I357,'ObjProd (2)'!$C$25,"ym")))/7)&gt;0,
      INT(('ObjProd (2)'!$C$25-EDATE(I357,DATEDIF(I357,'ObjProd (2)'!$C$25,"y")*12+DATEDIF(I357,'ObjProd (2)'!$C$25,"ym")))/7) &amp; " sem.",
      "")
)
)</f>
        <v>4 sem.</v>
      </c>
      <c r="L357" s="11" t="str">
        <f t="shared" si="53"/>
        <v>XM15</v>
      </c>
      <c r="M357" s="9">
        <f t="shared" si="54"/>
        <v>756</v>
      </c>
      <c r="N357" s="9" t="str" cm="1">
        <f t="array" aca="1" ref="N357" ca="1">LEFT(L357, IF(ISNUMBER(SUBSTITUTE(_xludf.MID(L357, 2, 1), ".", ",")), 1, 2))</f>
        <v>XM</v>
      </c>
      <c r="O357" s="19">
        <f t="shared" ca="1" si="55"/>
        <v>15</v>
      </c>
      <c r="P357" s="9" t="str">
        <f t="shared" ca="1" si="58"/>
        <v>X</v>
      </c>
      <c r="Q357" s="9" t="str">
        <f t="shared" ca="1" si="59"/>
        <v>13+</v>
      </c>
      <c r="R357" s="9" t="str">
        <f t="shared" ca="1" si="56"/>
        <v>X13+</v>
      </c>
      <c r="S357" t="str" cm="1">
        <f t="array" ref="S357">IF(ISBLANK(C357),"",IFERROR(INDEX(ListeSeries!$A$2:$A$1045, MATCH(1, (DatasScan!G357=ListeSeries!$B$2:$B$1045) * (DatasScan!H357&gt;=ListeSeries!$D$2:$D$1045) * (DatasScan!H357&lt;=ListeSeries!$E$2:$E$1045), 0)), "no match"))</f>
        <v>MEDJOOL</v>
      </c>
      <c r="T357" s="7" t="str" cm="1">
        <f t="array" ref="T357">IF(ISBLANK(C357),"",IFERROR(INDEX(ListeSeries!$C$2:$C$1045, MATCH(1, (DatasScan!G357=ListeSeries!$B$2:$B$1045) * (DatasScan!H357&gt;=ListeSeries!$D$2:$D$1045) * (DatasScan!H357&lt;=ListeSeries!$E$2:$E$1045), 0)), "no match"))</f>
        <v>MEDJOOL 109</v>
      </c>
      <c r="U357" s="11" cm="1">
        <f t="array" ref="U357">IF(ISBLANK(C357),"",IFERROR(INDEX(ListeSeries!$F$2:$F$1045, MATCH(1, (DatasScan!G357=ListeSeries!$B$2:$B$1045) * (DatasScan!H357&gt;=ListeSeries!$D$2:$D$1045) * (DatasScan!H357&lt;=ListeSeries!$E$2:$E$1045), 0)), "no match"))</f>
        <v>2306</v>
      </c>
    </row>
    <row r="358" spans="1:21" x14ac:dyDescent="0.25">
      <c r="A358" s="6" t="str">
        <f t="shared" si="57"/>
        <v>3</v>
      </c>
      <c r="B358" s="8" t="s">
        <v>1271</v>
      </c>
      <c r="C358" s="206" t="s">
        <v>3415</v>
      </c>
      <c r="D358" s="8">
        <v>12</v>
      </c>
      <c r="F358" s="7" t="str">
        <f t="shared" si="51"/>
        <v>841320250916RG1</v>
      </c>
      <c r="G358" s="21" t="str">
        <f>IF(ISBLANK(C358),"",_xlfn.XLOOKUP(_xlfn.XLOOKUP(VALUE(LEFT(C358,4)),Souches!$B$2:$B$15000,Souches!$E$2:$E$15000),Varietes!$B$2:$B$500,Varietes!$C$2:$C$500))</f>
        <v>MDJU</v>
      </c>
      <c r="H358" s="19">
        <f>IF(ISBLANK(C358),"",_xlfn.XLOOKUP(VALUE(LEFT(C358,4)),Souches!$B$2:$B$15000,Souches!$D$2:$D$15000))</f>
        <v>3476</v>
      </c>
      <c r="I358" s="10">
        <f t="shared" si="52"/>
        <v>45916</v>
      </c>
      <c r="J358" s="19">
        <f>IF(I358="","",INT(('ObjProd (2)'!$C$25-I358)/7 * (ABS('ObjProd (2)'!$C$25-I358)&gt;=7)))</f>
        <v>0</v>
      </c>
      <c r="K358" s="10" t="str">
        <f>IF(I358="","",
IF(AND(DATEDIF(I358,'ObjProd (2)'!$C$25,"y")=0,DATEDIF(I358,'ObjProd (2)'!$C$25,"ym")=0,
   INT(('ObjProd (2)'!$C$25-EDATE(I358,DATEDIF(I358,'ObjProd (2)'!$C$25,"y")*12+DATEDIF(I358,'ObjProd (2)'!$C$25,"ym")))/7)=0),
   "&lt; 1 sem.",
   IF(DATEDIF(I358,'ObjProd (2)'!$C$25,"y")&gt;0,DATEDIF(I358,'ObjProd (2)'!$C$25,"y") &amp; " " &amp; IF(DATEDIF(I358,'ObjProd (2)'!$C$25,"y")=1,"an ","ans "),"") &amp;
   IF(DATEDIF(I358,'ObjProd (2)'!$C$25,"ym")&gt;0,DATEDIF(I358,'ObjProd (2)'!$C$25,"ym") &amp; " mois ", "") &amp;
   IF(INT(('ObjProd (2)'!$C$25-EDATE(I358,DATEDIF(I358,'ObjProd (2)'!$C$25,"y")*12+DATEDIF(I358,'ObjProd (2)'!$C$25,"ym")))/7)&gt;0,
      INT(('ObjProd (2)'!$C$25-EDATE(I358,DATEDIF(I358,'ObjProd (2)'!$C$25,"y")*12+DATEDIF(I358,'ObjProd (2)'!$C$25,"ym")))/7) &amp; " sem.",
      "")
)
)</f>
        <v>&lt; 1 sem.</v>
      </c>
      <c r="L358" s="11" t="str">
        <f t="shared" si="53"/>
        <v>RG18</v>
      </c>
      <c r="M358" s="9">
        <f t="shared" si="54"/>
        <v>168</v>
      </c>
      <c r="N358" s="9" t="str" cm="1">
        <f t="array" aca="1" ref="N358" ca="1">LEFT(L358, IF(ISNUMBER(SUBSTITUTE(_xludf.MID(L358, 2, 1), ".", ",")), 1, 2))</f>
        <v>RG</v>
      </c>
      <c r="O358" s="19">
        <f t="shared" ca="1" si="55"/>
        <v>18</v>
      </c>
      <c r="P358" s="9" t="str">
        <f t="shared" ca="1" si="58"/>
        <v>X</v>
      </c>
      <c r="Q358" s="9" t="str">
        <f t="shared" ca="1" si="59"/>
        <v>13+</v>
      </c>
      <c r="R358" s="9" t="str">
        <f t="shared" ca="1" si="56"/>
        <v>X13+</v>
      </c>
      <c r="S358" t="str" cm="1">
        <f t="array" ref="S358">IF(ISBLANK(C358),"",IFERROR(INDEX(ListeSeries!$A$2:$A$1045, MATCH(1, (DatasScan!G358=ListeSeries!$B$2:$B$1045) * (DatasScan!H358&gt;=ListeSeries!$D$2:$D$1045) * (DatasScan!H358&lt;=ListeSeries!$E$2:$E$1045), 0)), "no match"))</f>
        <v>MEDJOOL</v>
      </c>
      <c r="T358" s="7" t="str" cm="1">
        <f t="array" ref="T358">IF(ISBLANK(C358),"",IFERROR(INDEX(ListeSeries!$C$2:$C$1045, MATCH(1, (DatasScan!G358=ListeSeries!$B$2:$B$1045) * (DatasScan!H358&gt;=ListeSeries!$D$2:$D$1045) * (DatasScan!H358&lt;=ListeSeries!$E$2:$E$1045), 0)), "no match"))</f>
        <v>MEDJOOL 106</v>
      </c>
      <c r="U358" s="11" t="str" cm="1">
        <f t="array" ref="U358">IF(ISBLANK(C358),"",IFERROR(INDEX(ListeSeries!$F$2:$F$1045, MATCH(1, (DatasScan!G358=ListeSeries!$B$2:$B$1045) * (DatasScan!H358&gt;=ListeSeries!$D$2:$D$1045) * (DatasScan!H358&lt;=ListeSeries!$E$2:$E$1045), 0)), "no match"))</f>
        <v>3476-3500</v>
      </c>
    </row>
    <row r="359" spans="1:21" x14ac:dyDescent="0.25">
      <c r="A359" s="6" t="str">
        <f t="shared" si="57"/>
        <v>3</v>
      </c>
      <c r="B359" s="8" t="s">
        <v>1716</v>
      </c>
      <c r="C359" s="206" t="s">
        <v>3416</v>
      </c>
      <c r="D359" s="8">
        <v>4</v>
      </c>
      <c r="F359" s="7" t="str">
        <f t="shared" si="51"/>
        <v>564020250804XS1</v>
      </c>
      <c r="G359" s="21" t="str">
        <f>IF(ISBLANK(C359),"",_xlfn.XLOOKUP(_xlfn.XLOOKUP(VALUE(LEFT(C359,4)),Souches!$B$2:$B$15000,Souches!$E$2:$E$15000),Varietes!$B$2:$B$500,Varietes!$C$2:$C$500))</f>
        <v>MDJU</v>
      </c>
      <c r="H359" s="19">
        <f>IF(ISBLANK(C359),"",_xlfn.XLOOKUP(VALUE(LEFT(C359,4)),Souches!$B$2:$B$15000,Souches!$D$2:$D$15000))</f>
        <v>2306</v>
      </c>
      <c r="I359" s="10">
        <f t="shared" si="52"/>
        <v>45873</v>
      </c>
      <c r="J359" s="19">
        <f>IF(I359="","",INT(('ObjProd (2)'!$C$25-I359)/7 * (ABS('ObjProd (2)'!$C$25-I359)&gt;=7)))</f>
        <v>6</v>
      </c>
      <c r="K359" s="10" t="str">
        <f>IF(I359="","",
IF(AND(DATEDIF(I359,'ObjProd (2)'!$C$25,"y")=0,DATEDIF(I359,'ObjProd (2)'!$C$25,"ym")=0,
   INT(('ObjProd (2)'!$C$25-EDATE(I359,DATEDIF(I359,'ObjProd (2)'!$C$25,"y")*12+DATEDIF(I359,'ObjProd (2)'!$C$25,"ym")))/7)=0),
   "&lt; 1 sem.",
   IF(DATEDIF(I359,'ObjProd (2)'!$C$25,"y")&gt;0,DATEDIF(I359,'ObjProd (2)'!$C$25,"y") &amp; " " &amp; IF(DATEDIF(I359,'ObjProd (2)'!$C$25,"y")=1,"an ","ans "),"") &amp;
   IF(DATEDIF(I359,'ObjProd (2)'!$C$25,"ym")&gt;0,DATEDIF(I359,'ObjProd (2)'!$C$25,"ym") &amp; " mois ", "") &amp;
   IF(INT(('ObjProd (2)'!$C$25-EDATE(I359,DATEDIF(I359,'ObjProd (2)'!$C$25,"y")*12+DATEDIF(I359,'ObjProd (2)'!$C$25,"ym")))/7)&gt;0,
      INT(('ObjProd (2)'!$C$25-EDATE(I359,DATEDIF(I359,'ObjProd (2)'!$C$25,"y")*12+DATEDIF(I359,'ObjProd (2)'!$C$25,"ym")))/7) &amp; " sem.",
      "")
)
)</f>
        <v>1 mois 2 sem.</v>
      </c>
      <c r="L359" s="11" t="str">
        <f t="shared" si="53"/>
        <v>XS16</v>
      </c>
      <c r="M359" s="9">
        <f t="shared" si="54"/>
        <v>56</v>
      </c>
      <c r="N359" s="9" t="str" cm="1">
        <f t="array" aca="1" ref="N359" ca="1">LEFT(L359, IF(ISNUMBER(SUBSTITUTE(_xludf.MID(L359, 2, 1), ".", ",")), 1, 2))</f>
        <v>XS</v>
      </c>
      <c r="O359" s="19">
        <f t="shared" ca="1" si="55"/>
        <v>16</v>
      </c>
      <c r="P359" s="9" t="str">
        <f t="shared" ca="1" si="58"/>
        <v>X</v>
      </c>
      <c r="Q359" s="9" t="str">
        <f t="shared" ca="1" si="59"/>
        <v>13+</v>
      </c>
      <c r="R359" s="9" t="str">
        <f t="shared" ca="1" si="56"/>
        <v>X13+</v>
      </c>
      <c r="S359" t="str" cm="1">
        <f t="array" ref="S359">IF(ISBLANK(C359),"",IFERROR(INDEX(ListeSeries!$A$2:$A$1045, MATCH(1, (DatasScan!G359=ListeSeries!$B$2:$B$1045) * (DatasScan!H359&gt;=ListeSeries!$D$2:$D$1045) * (DatasScan!H359&lt;=ListeSeries!$E$2:$E$1045), 0)), "no match"))</f>
        <v>MEDJOOL</v>
      </c>
      <c r="T359" s="7" t="str" cm="1">
        <f t="array" ref="T359">IF(ISBLANK(C359),"",IFERROR(INDEX(ListeSeries!$C$2:$C$1045, MATCH(1, (DatasScan!G359=ListeSeries!$B$2:$B$1045) * (DatasScan!H359&gt;=ListeSeries!$D$2:$D$1045) * (DatasScan!H359&lt;=ListeSeries!$E$2:$E$1045), 0)), "no match"))</f>
        <v>MEDJOOL 109</v>
      </c>
      <c r="U359" s="11" cm="1">
        <f t="array" ref="U359">IF(ISBLANK(C359),"",IFERROR(INDEX(ListeSeries!$F$2:$F$1045, MATCH(1, (DatasScan!G359=ListeSeries!$B$2:$B$1045) * (DatasScan!H359&gt;=ListeSeries!$D$2:$D$1045) * (DatasScan!H359&lt;=ListeSeries!$E$2:$E$1045), 0)), "no match"))</f>
        <v>2306</v>
      </c>
    </row>
    <row r="360" spans="1:21" x14ac:dyDescent="0.25">
      <c r="A360" s="6" t="str">
        <f t="shared" si="57"/>
        <v>3</v>
      </c>
      <c r="B360" s="8" t="s">
        <v>1272</v>
      </c>
      <c r="C360" s="206" t="s">
        <v>1718</v>
      </c>
      <c r="D360" s="8">
        <v>2</v>
      </c>
      <c r="F360" s="7" t="str">
        <f t="shared" si="51"/>
        <v>861120250718E 6</v>
      </c>
      <c r="G360" s="21" t="str">
        <f>IF(ISBLANK(C360),"",_xlfn.XLOOKUP(_xlfn.XLOOKUP(VALUE(LEFT(C360,4)),Souches!$B$2:$B$15000,Souches!$E$2:$E$15000),Varietes!$B$2:$B$500,Varietes!$C$2:$C$500))</f>
        <v>MDJU</v>
      </c>
      <c r="H360" s="19">
        <f>IF(ISBLANK(C360),"",_xlfn.XLOOKUP(VALUE(LEFT(C360,4)),Souches!$B$2:$B$15000,Souches!$D$2:$D$15000))</f>
        <v>3522</v>
      </c>
      <c r="I360" s="10">
        <f t="shared" si="52"/>
        <v>45856</v>
      </c>
      <c r="J360" s="19">
        <f>IF(I360="","",INT(('ObjProd (2)'!$C$25-I360)/7 * (ABS('ObjProd (2)'!$C$25-I360)&gt;=7)))</f>
        <v>8</v>
      </c>
      <c r="K360" s="10" t="str">
        <f>IF(I360="","",
IF(AND(DATEDIF(I360,'ObjProd (2)'!$C$25,"y")=0,DATEDIF(I360,'ObjProd (2)'!$C$25,"ym")=0,
   INT(('ObjProd (2)'!$C$25-EDATE(I360,DATEDIF(I360,'ObjProd (2)'!$C$25,"y")*12+DATEDIF(I360,'ObjProd (2)'!$C$25,"ym")))/7)=0),
   "&lt; 1 sem.",
   IF(DATEDIF(I360,'ObjProd (2)'!$C$25,"y")&gt;0,DATEDIF(I360,'ObjProd (2)'!$C$25,"y") &amp; " " &amp; IF(DATEDIF(I360,'ObjProd (2)'!$C$25,"y")=1,"an ","ans "),"") &amp;
   IF(DATEDIF(I360,'ObjProd (2)'!$C$25,"ym")&gt;0,DATEDIF(I360,'ObjProd (2)'!$C$25,"ym") &amp; " mois ", "") &amp;
   IF(INT(('ObjProd (2)'!$C$25-EDATE(I360,DATEDIF(I360,'ObjProd (2)'!$C$25,"y")*12+DATEDIF(I360,'ObjProd (2)'!$C$25,"ym")))/7)&gt;0,
      INT(('ObjProd (2)'!$C$25-EDATE(I360,DATEDIF(I360,'ObjProd (2)'!$C$25,"y")*12+DATEDIF(I360,'ObjProd (2)'!$C$25,"ym")))/7) &amp; " sem.",
      "")
)
)</f>
        <v xml:space="preserve">2 mois </v>
      </c>
      <c r="L360" s="11" t="str">
        <f t="shared" si="53"/>
        <v xml:space="preserve">E 6 </v>
      </c>
      <c r="M360" s="9">
        <f t="shared" si="54"/>
        <v>28</v>
      </c>
      <c r="N360" s="9" t="str" cm="1">
        <f t="array" aca="1" ref="N360" ca="1">LEFT(L360, IF(ISNUMBER(SUBSTITUTE(_xludf.MID(L360, 2, 1), ".", ",")), 1, 2))</f>
        <v xml:space="preserve">E </v>
      </c>
      <c r="O360" s="19">
        <f t="shared" ca="1" si="55"/>
        <v>6</v>
      </c>
      <c r="P360" s="9" t="str">
        <f t="shared" ca="1" si="58"/>
        <v>E</v>
      </c>
      <c r="Q360" s="9">
        <f t="shared" ca="1" si="59"/>
        <v>6</v>
      </c>
      <c r="R360" s="9" t="str">
        <f t="shared" ca="1" si="56"/>
        <v>E6</v>
      </c>
      <c r="S360" t="str" cm="1">
        <f t="array" ref="S360">IF(ISBLANK(C360),"",IFERROR(INDEX(ListeSeries!$A$2:$A$1045, MATCH(1, (DatasScan!G360=ListeSeries!$B$2:$B$1045) * (DatasScan!H360&gt;=ListeSeries!$D$2:$D$1045) * (DatasScan!H360&lt;=ListeSeries!$E$2:$E$1045), 0)), "no match"))</f>
        <v>MEDJOOL</v>
      </c>
      <c r="T360" s="7" t="str" cm="1">
        <f t="array" ref="T360">IF(ISBLANK(C360),"",IFERROR(INDEX(ListeSeries!$C$2:$C$1045, MATCH(1, (DatasScan!G360=ListeSeries!$B$2:$B$1045) * (DatasScan!H360&gt;=ListeSeries!$D$2:$D$1045) * (DatasScan!H360&lt;=ListeSeries!$E$2:$E$1045), 0)), "no match"))</f>
        <v>MEDJOOL 108</v>
      </c>
      <c r="U360" s="11" t="str" cm="1">
        <f t="array" ref="U360">IF(ISBLANK(C360),"",IFERROR(INDEX(ListeSeries!$F$2:$F$1045, MATCH(1, (DatasScan!G360=ListeSeries!$B$2:$B$1045) * (DatasScan!H360&gt;=ListeSeries!$D$2:$D$1045) * (DatasScan!H360&lt;=ListeSeries!$E$2:$E$1045), 0)), "no match"))</f>
        <v>3521-3530</v>
      </c>
    </row>
    <row r="361" spans="1:21" x14ac:dyDescent="0.25">
      <c r="A361" s="6" t="str">
        <f t="shared" si="57"/>
        <v>3</v>
      </c>
      <c r="B361" s="272" t="s">
        <v>1272</v>
      </c>
      <c r="C361" s="206" t="s">
        <v>1720</v>
      </c>
      <c r="E361" s="11">
        <v>6</v>
      </c>
      <c r="F361" s="7" t="str">
        <f t="shared" si="51"/>
        <v>843120250721E 7</v>
      </c>
      <c r="G361" s="21" t="str">
        <f>IF(ISBLANK(C361),"",_xlfn.XLOOKUP(_xlfn.XLOOKUP(VALUE(LEFT(C361,4)),Souches!$B$2:$B$15000,Souches!$E$2:$E$15000),Varietes!$B$2:$B$500,Varietes!$C$2:$C$500))</f>
        <v>MDJU</v>
      </c>
      <c r="H361" s="19">
        <f>IF(ISBLANK(C361),"",_xlfn.XLOOKUP(VALUE(LEFT(C361,4)),Souches!$B$2:$B$15000,Souches!$D$2:$D$15000))</f>
        <v>3500</v>
      </c>
      <c r="I361" s="10">
        <f t="shared" si="52"/>
        <v>45859</v>
      </c>
      <c r="J361" s="19">
        <f>IF(I361="","",INT(('ObjProd (2)'!$C$25-I361)/7 * (ABS('ObjProd (2)'!$C$25-I361)&gt;=7)))</f>
        <v>8</v>
      </c>
      <c r="K361" s="10" t="str">
        <f>IF(I361="","",
IF(AND(DATEDIF(I361,'ObjProd (2)'!$C$25,"y")=0,DATEDIF(I361,'ObjProd (2)'!$C$25,"ym")=0,
   INT(('ObjProd (2)'!$C$25-EDATE(I361,DATEDIF(I361,'ObjProd (2)'!$C$25,"y")*12+DATEDIF(I361,'ObjProd (2)'!$C$25,"ym")))/7)=0),
   "&lt; 1 sem.",
   IF(DATEDIF(I361,'ObjProd (2)'!$C$25,"y")&gt;0,DATEDIF(I361,'ObjProd (2)'!$C$25,"y") &amp; " " &amp; IF(DATEDIF(I361,'ObjProd (2)'!$C$25,"y")=1,"an ","ans "),"") &amp;
   IF(DATEDIF(I361,'ObjProd (2)'!$C$25,"ym")&gt;0,DATEDIF(I361,'ObjProd (2)'!$C$25,"ym") &amp; " mois ", "") &amp;
   IF(INT(('ObjProd (2)'!$C$25-EDATE(I361,DATEDIF(I361,'ObjProd (2)'!$C$25,"y")*12+DATEDIF(I361,'ObjProd (2)'!$C$25,"ym")))/7)&gt;0,
      INT(('ObjProd (2)'!$C$25-EDATE(I361,DATEDIF(I361,'ObjProd (2)'!$C$25,"y")*12+DATEDIF(I361,'ObjProd (2)'!$C$25,"ym")))/7) &amp; " sem.",
      "")
)
)</f>
        <v>1 mois 4 sem.</v>
      </c>
      <c r="L361" s="11" t="str">
        <f t="shared" si="53"/>
        <v xml:space="preserve">E 7 </v>
      </c>
      <c r="M361" s="9">
        <f t="shared" si="54"/>
        <v>6</v>
      </c>
      <c r="N361" s="9" t="str" cm="1">
        <f t="array" aca="1" ref="N361" ca="1">LEFT(L361, IF(ISNUMBER(SUBSTITUTE(_xludf.MID(L361, 2, 1), ".", ",")), 1, 2))</f>
        <v xml:space="preserve">E </v>
      </c>
      <c r="O361" s="19">
        <f t="shared" ca="1" si="55"/>
        <v>7</v>
      </c>
      <c r="P361" s="9" t="str">
        <f t="shared" ca="1" si="58"/>
        <v>E</v>
      </c>
      <c r="Q361" s="9" t="str">
        <f t="shared" ca="1" si="59"/>
        <v>7+</v>
      </c>
      <c r="R361" s="9" t="str">
        <f t="shared" ca="1" si="56"/>
        <v>E7+</v>
      </c>
      <c r="S361" t="str" cm="1">
        <f t="array" ref="S361">IF(ISBLANK(C361),"",IFERROR(INDEX(ListeSeries!$A$2:$A$1045, MATCH(1, (DatasScan!G361=ListeSeries!$B$2:$B$1045) * (DatasScan!H361&gt;=ListeSeries!$D$2:$D$1045) * (DatasScan!H361&lt;=ListeSeries!$E$2:$E$1045), 0)), "no match"))</f>
        <v>MEDJOOL</v>
      </c>
      <c r="T361" s="7" t="str" cm="1">
        <f t="array" ref="T361">IF(ISBLANK(C361),"",IFERROR(INDEX(ListeSeries!$C$2:$C$1045, MATCH(1, (DatasScan!G361=ListeSeries!$B$2:$B$1045) * (DatasScan!H361&gt;=ListeSeries!$D$2:$D$1045) * (DatasScan!H361&lt;=ListeSeries!$E$2:$E$1045), 0)), "no match"))</f>
        <v>MEDJOOL 106</v>
      </c>
      <c r="U361" s="11" t="str" cm="1">
        <f t="array" ref="U361">IF(ISBLANK(C361),"",IFERROR(INDEX(ListeSeries!$F$2:$F$1045, MATCH(1, (DatasScan!G361=ListeSeries!$B$2:$B$1045) * (DatasScan!H361&gt;=ListeSeries!$D$2:$D$1045) * (DatasScan!H361&lt;=ListeSeries!$E$2:$E$1045), 0)), "no match"))</f>
        <v>3476-3500</v>
      </c>
    </row>
    <row r="362" spans="1:21" x14ac:dyDescent="0.25">
      <c r="A362" s="6" t="str">
        <f t="shared" si="57"/>
        <v>3</v>
      </c>
      <c r="B362" s="272" t="s">
        <v>1272</v>
      </c>
      <c r="C362" s="206" t="s">
        <v>1722</v>
      </c>
      <c r="E362" s="11">
        <v>3</v>
      </c>
      <c r="F362" s="7" t="str">
        <f t="shared" si="51"/>
        <v>809020250804E 3</v>
      </c>
      <c r="G362" s="21" t="str">
        <f>IF(ISBLANK(C362),"",_xlfn.XLOOKUP(_xlfn.XLOOKUP(VALUE(LEFT(C362,4)),Souches!$B$2:$B$15000,Souches!$E$2:$E$15000),Varietes!$B$2:$B$500,Varietes!$C$2:$C$500))</f>
        <v>MDJU</v>
      </c>
      <c r="H362" s="19">
        <f>IF(ISBLANK(C362),"",_xlfn.XLOOKUP(VALUE(LEFT(C362,4)),Souches!$B$2:$B$15000,Souches!$D$2:$D$15000))</f>
        <v>3407</v>
      </c>
      <c r="I362" s="10">
        <f t="shared" si="52"/>
        <v>45873</v>
      </c>
      <c r="J362" s="19">
        <f>IF(I362="","",INT(('ObjProd (2)'!$C$25-I362)/7 * (ABS('ObjProd (2)'!$C$25-I362)&gt;=7)))</f>
        <v>6</v>
      </c>
      <c r="K362" s="10" t="str">
        <f>IF(I362="","",
IF(AND(DATEDIF(I362,'ObjProd (2)'!$C$25,"y")=0,DATEDIF(I362,'ObjProd (2)'!$C$25,"ym")=0,
   INT(('ObjProd (2)'!$C$25-EDATE(I362,DATEDIF(I362,'ObjProd (2)'!$C$25,"y")*12+DATEDIF(I362,'ObjProd (2)'!$C$25,"ym")))/7)=0),
   "&lt; 1 sem.",
   IF(DATEDIF(I362,'ObjProd (2)'!$C$25,"y")&gt;0,DATEDIF(I362,'ObjProd (2)'!$C$25,"y") &amp; " " &amp; IF(DATEDIF(I362,'ObjProd (2)'!$C$25,"y")=1,"an ","ans "),"") &amp;
   IF(DATEDIF(I362,'ObjProd (2)'!$C$25,"ym")&gt;0,DATEDIF(I362,'ObjProd (2)'!$C$25,"ym") &amp; " mois ", "") &amp;
   IF(INT(('ObjProd (2)'!$C$25-EDATE(I362,DATEDIF(I362,'ObjProd (2)'!$C$25,"y")*12+DATEDIF(I362,'ObjProd (2)'!$C$25,"ym")))/7)&gt;0,
      INT(('ObjProd (2)'!$C$25-EDATE(I362,DATEDIF(I362,'ObjProd (2)'!$C$25,"y")*12+DATEDIF(I362,'ObjProd (2)'!$C$25,"ym")))/7) &amp; " sem.",
      "")
)
)</f>
        <v>1 mois 2 sem.</v>
      </c>
      <c r="L362" s="11" t="str">
        <f t="shared" si="53"/>
        <v xml:space="preserve">E 3 </v>
      </c>
      <c r="M362" s="9">
        <f t="shared" si="54"/>
        <v>3</v>
      </c>
      <c r="N362" s="9" t="str" cm="1">
        <f t="array" aca="1" ref="N362" ca="1">LEFT(L362, IF(ISNUMBER(SUBSTITUTE(_xludf.MID(L362, 2, 1), ".", ",")), 1, 2))</f>
        <v xml:space="preserve">E </v>
      </c>
      <c r="O362" s="19">
        <f t="shared" ca="1" si="55"/>
        <v>3</v>
      </c>
      <c r="P362" s="9" t="str">
        <f t="shared" ca="1" si="58"/>
        <v>E</v>
      </c>
      <c r="Q362" s="9">
        <f t="shared" ca="1" si="59"/>
        <v>3</v>
      </c>
      <c r="R362" s="9" t="str">
        <f t="shared" ca="1" si="56"/>
        <v>E3</v>
      </c>
      <c r="S362" t="str" cm="1">
        <f t="array" ref="S362">IF(ISBLANK(C362),"",IFERROR(INDEX(ListeSeries!$A$2:$A$1045, MATCH(1, (DatasScan!G362=ListeSeries!$B$2:$B$1045) * (DatasScan!H362&gt;=ListeSeries!$D$2:$D$1045) * (DatasScan!H362&lt;=ListeSeries!$E$2:$E$1045), 0)), "no match"))</f>
        <v>MEDJOOL</v>
      </c>
      <c r="T362" s="7" t="str" cm="1">
        <f t="array" ref="T362">IF(ISBLANK(C362),"",IFERROR(INDEX(ListeSeries!$C$2:$C$1045, MATCH(1, (DatasScan!G362=ListeSeries!$B$2:$B$1045) * (DatasScan!H362&gt;=ListeSeries!$D$2:$D$1045) * (DatasScan!H362&lt;=ListeSeries!$E$2:$E$1045), 0)), "no match"))</f>
        <v>MEDJOOL 102</v>
      </c>
      <c r="U362" s="11" t="str" cm="1">
        <f t="array" ref="U362">IF(ISBLANK(C362),"",IFERROR(INDEX(ListeSeries!$F$2:$F$1045, MATCH(1, (DatasScan!G362=ListeSeries!$B$2:$B$1045) * (DatasScan!H362&gt;=ListeSeries!$D$2:$D$1045) * (DatasScan!H362&lt;=ListeSeries!$E$2:$E$1045), 0)), "no match"))</f>
        <v>3381-3410</v>
      </c>
    </row>
    <row r="363" spans="1:21" x14ac:dyDescent="0.25">
      <c r="A363" s="6" t="str">
        <f t="shared" si="57"/>
        <v>3</v>
      </c>
      <c r="B363" s="272" t="s">
        <v>1272</v>
      </c>
      <c r="C363" s="206" t="s">
        <v>1728</v>
      </c>
      <c r="D363" s="8">
        <v>1</v>
      </c>
      <c r="F363" s="7" t="str">
        <f t="shared" si="51"/>
        <v>564020250819E+1</v>
      </c>
      <c r="G363" s="21" t="str">
        <f>IF(ISBLANK(C363),"",_xlfn.XLOOKUP(_xlfn.XLOOKUP(VALUE(LEFT(C363,4)),Souches!$B$2:$B$15000,Souches!$E$2:$E$15000),Varietes!$B$2:$B$500,Varietes!$C$2:$C$500))</f>
        <v>MDJU</v>
      </c>
      <c r="H363" s="19">
        <f>IF(ISBLANK(C363),"",_xlfn.XLOOKUP(VALUE(LEFT(C363,4)),Souches!$B$2:$B$15000,Souches!$D$2:$D$15000))</f>
        <v>2306</v>
      </c>
      <c r="I363" s="10">
        <f t="shared" si="52"/>
        <v>45888</v>
      </c>
      <c r="J363" s="19">
        <f>IF(I363="","",INT(('ObjProd (2)'!$C$25-I363)/7 * (ABS('ObjProd (2)'!$C$25-I363)&gt;=7)))</f>
        <v>4</v>
      </c>
      <c r="K363" s="10" t="str">
        <f>IF(I363="","",
IF(AND(DATEDIF(I363,'ObjProd (2)'!$C$25,"y")=0,DATEDIF(I363,'ObjProd (2)'!$C$25,"ym")=0,
   INT(('ObjProd (2)'!$C$25-EDATE(I363,DATEDIF(I363,'ObjProd (2)'!$C$25,"y")*12+DATEDIF(I363,'ObjProd (2)'!$C$25,"ym")))/7)=0),
   "&lt; 1 sem.",
   IF(DATEDIF(I363,'ObjProd (2)'!$C$25,"y")&gt;0,DATEDIF(I363,'ObjProd (2)'!$C$25,"y") &amp; " " &amp; IF(DATEDIF(I363,'ObjProd (2)'!$C$25,"y")=1,"an ","ans "),"") &amp;
   IF(DATEDIF(I363,'ObjProd (2)'!$C$25,"ym")&gt;0,DATEDIF(I363,'ObjProd (2)'!$C$25,"ym") &amp; " mois ", "") &amp;
   IF(INT(('ObjProd (2)'!$C$25-EDATE(I363,DATEDIF(I363,'ObjProd (2)'!$C$25,"y")*12+DATEDIF(I363,'ObjProd (2)'!$C$25,"ym")))/7)&gt;0,
      INT(('ObjProd (2)'!$C$25-EDATE(I363,DATEDIF(I363,'ObjProd (2)'!$C$25,"y")*12+DATEDIF(I363,'ObjProd (2)'!$C$25,"ym")))/7) &amp; " sem.",
      "")
)
)</f>
        <v>4 sem.</v>
      </c>
      <c r="L363" s="11" t="str">
        <f t="shared" si="53"/>
        <v>E+15</v>
      </c>
      <c r="M363" s="9">
        <f t="shared" si="54"/>
        <v>14</v>
      </c>
      <c r="N363" s="9" t="str" cm="1">
        <f t="array" aca="1" ref="N363" ca="1">LEFT(L363, IF(ISNUMBER(SUBSTITUTE(_xludf.MID(L363, 2, 1), ".", ",")), 1, 2))</f>
        <v>E+</v>
      </c>
      <c r="O363" s="19">
        <f t="shared" ca="1" si="55"/>
        <v>15</v>
      </c>
      <c r="P363" s="9" t="str">
        <f t="shared" ca="1" si="58"/>
        <v>X</v>
      </c>
      <c r="Q363" s="9" t="str">
        <f t="shared" ca="1" si="59"/>
        <v>13+</v>
      </c>
      <c r="R363" s="9" t="str">
        <f t="shared" ca="1" si="56"/>
        <v>X13+</v>
      </c>
      <c r="S363" t="str" cm="1">
        <f t="array" ref="S363">IF(ISBLANK(C363),"",IFERROR(INDEX(ListeSeries!$A$2:$A$1045, MATCH(1, (DatasScan!G363=ListeSeries!$B$2:$B$1045) * (DatasScan!H363&gt;=ListeSeries!$D$2:$D$1045) * (DatasScan!H363&lt;=ListeSeries!$E$2:$E$1045), 0)), "no match"))</f>
        <v>MEDJOOL</v>
      </c>
      <c r="T363" s="7" t="str" cm="1">
        <f t="array" ref="T363">IF(ISBLANK(C363),"",IFERROR(INDEX(ListeSeries!$C$2:$C$1045, MATCH(1, (DatasScan!G363=ListeSeries!$B$2:$B$1045) * (DatasScan!H363&gt;=ListeSeries!$D$2:$D$1045) * (DatasScan!H363&lt;=ListeSeries!$E$2:$E$1045), 0)), "no match"))</f>
        <v>MEDJOOL 109</v>
      </c>
      <c r="U363" s="11" cm="1">
        <f t="array" ref="U363">IF(ISBLANK(C363),"",IFERROR(INDEX(ListeSeries!$F$2:$F$1045, MATCH(1, (DatasScan!G363=ListeSeries!$B$2:$B$1045) * (DatasScan!H363&gt;=ListeSeries!$D$2:$D$1045) * (DatasScan!H363&lt;=ListeSeries!$E$2:$E$1045), 0)), "no match"))</f>
        <v>2306</v>
      </c>
    </row>
    <row r="364" spans="1:21" x14ac:dyDescent="0.25">
      <c r="A364" s="6" t="str">
        <f t="shared" si="57"/>
        <v>3</v>
      </c>
      <c r="B364" s="272" t="s">
        <v>1272</v>
      </c>
      <c r="C364" s="206" t="s">
        <v>1728</v>
      </c>
      <c r="D364" s="8">
        <v>1</v>
      </c>
      <c r="F364" s="7" t="str">
        <f t="shared" si="51"/>
        <v>564020250819E+1</v>
      </c>
      <c r="G364" s="21" t="str">
        <f>IF(ISBLANK(C364),"",_xlfn.XLOOKUP(_xlfn.XLOOKUP(VALUE(LEFT(C364,4)),Souches!$B$2:$B$15000,Souches!$E$2:$E$15000),Varietes!$B$2:$B$500,Varietes!$C$2:$C$500))</f>
        <v>MDJU</v>
      </c>
      <c r="H364" s="19">
        <f>IF(ISBLANK(C364),"",_xlfn.XLOOKUP(VALUE(LEFT(C364,4)),Souches!$B$2:$B$15000,Souches!$D$2:$D$15000))</f>
        <v>2306</v>
      </c>
      <c r="I364" s="10">
        <f t="shared" si="52"/>
        <v>45888</v>
      </c>
      <c r="J364" s="19">
        <f>IF(I364="","",INT(('ObjProd (2)'!$C$25-I364)/7 * (ABS('ObjProd (2)'!$C$25-I364)&gt;=7)))</f>
        <v>4</v>
      </c>
      <c r="K364" s="10" t="str">
        <f>IF(I364="","",
IF(AND(DATEDIF(I364,'ObjProd (2)'!$C$25,"y")=0,DATEDIF(I364,'ObjProd (2)'!$C$25,"ym")=0,
   INT(('ObjProd (2)'!$C$25-EDATE(I364,DATEDIF(I364,'ObjProd (2)'!$C$25,"y")*12+DATEDIF(I364,'ObjProd (2)'!$C$25,"ym")))/7)=0),
   "&lt; 1 sem.",
   IF(DATEDIF(I364,'ObjProd (2)'!$C$25,"y")&gt;0,DATEDIF(I364,'ObjProd (2)'!$C$25,"y") &amp; " " &amp; IF(DATEDIF(I364,'ObjProd (2)'!$C$25,"y")=1,"an ","ans "),"") &amp;
   IF(DATEDIF(I364,'ObjProd (2)'!$C$25,"ym")&gt;0,DATEDIF(I364,'ObjProd (2)'!$C$25,"ym") &amp; " mois ", "") &amp;
   IF(INT(('ObjProd (2)'!$C$25-EDATE(I364,DATEDIF(I364,'ObjProd (2)'!$C$25,"y")*12+DATEDIF(I364,'ObjProd (2)'!$C$25,"ym")))/7)&gt;0,
      INT(('ObjProd (2)'!$C$25-EDATE(I364,DATEDIF(I364,'ObjProd (2)'!$C$25,"y")*12+DATEDIF(I364,'ObjProd (2)'!$C$25,"ym")))/7) &amp; " sem.",
      "")
)
)</f>
        <v>4 sem.</v>
      </c>
      <c r="L364" s="11" t="str">
        <f t="shared" si="53"/>
        <v>E+15</v>
      </c>
      <c r="M364" s="9">
        <f t="shared" si="54"/>
        <v>14</v>
      </c>
      <c r="N364" s="9" t="str" cm="1">
        <f t="array" aca="1" ref="N364" ca="1">LEFT(L364, IF(ISNUMBER(SUBSTITUTE(_xludf.MID(L364, 2, 1), ".", ",")), 1, 2))</f>
        <v>E+</v>
      </c>
      <c r="O364" s="19">
        <f t="shared" ca="1" si="55"/>
        <v>15</v>
      </c>
      <c r="P364" s="9" t="str">
        <f t="shared" ca="1" si="58"/>
        <v>X</v>
      </c>
      <c r="Q364" s="9" t="str">
        <f t="shared" ca="1" si="59"/>
        <v>13+</v>
      </c>
      <c r="R364" s="9" t="str">
        <f t="shared" ca="1" si="56"/>
        <v>X13+</v>
      </c>
      <c r="S364" t="str" cm="1">
        <f t="array" ref="S364">IF(ISBLANK(C364),"",IFERROR(INDEX(ListeSeries!$A$2:$A$1045, MATCH(1, (DatasScan!G364=ListeSeries!$B$2:$B$1045) * (DatasScan!H364&gt;=ListeSeries!$D$2:$D$1045) * (DatasScan!H364&lt;=ListeSeries!$E$2:$E$1045), 0)), "no match"))</f>
        <v>MEDJOOL</v>
      </c>
      <c r="T364" s="7" t="str" cm="1">
        <f t="array" ref="T364">IF(ISBLANK(C364),"",IFERROR(INDEX(ListeSeries!$C$2:$C$1045, MATCH(1, (DatasScan!G364=ListeSeries!$B$2:$B$1045) * (DatasScan!H364&gt;=ListeSeries!$D$2:$D$1045) * (DatasScan!H364&lt;=ListeSeries!$E$2:$E$1045), 0)), "no match"))</f>
        <v>MEDJOOL 109</v>
      </c>
      <c r="U364" s="11" cm="1">
        <f t="array" ref="U364">IF(ISBLANK(C364),"",IFERROR(INDEX(ListeSeries!$F$2:$F$1045, MATCH(1, (DatasScan!G364=ListeSeries!$B$2:$B$1045) * (DatasScan!H364&gt;=ListeSeries!$D$2:$D$1045) * (DatasScan!H364&lt;=ListeSeries!$E$2:$E$1045), 0)), "no match"))</f>
        <v>2306</v>
      </c>
    </row>
    <row r="365" spans="1:21" x14ac:dyDescent="0.25">
      <c r="A365" s="6" t="str">
        <f t="shared" si="57"/>
        <v>3</v>
      </c>
      <c r="B365" s="8" t="s">
        <v>1729</v>
      </c>
      <c r="C365" s="206" t="s">
        <v>3417</v>
      </c>
      <c r="E365" s="11">
        <f>58*8</f>
        <v>464</v>
      </c>
      <c r="F365" s="7" t="str">
        <f t="shared" si="51"/>
        <v>564020250818E+1</v>
      </c>
      <c r="G365" s="21" t="str">
        <f>IF(ISBLANK(C365),"",_xlfn.XLOOKUP(_xlfn.XLOOKUP(VALUE(LEFT(C365,4)),Souches!$B$2:$B$15000,Souches!$E$2:$E$15000),Varietes!$B$2:$B$500,Varietes!$C$2:$C$500))</f>
        <v>MDJU</v>
      </c>
      <c r="H365" s="19">
        <f>IF(ISBLANK(C365),"",_xlfn.XLOOKUP(VALUE(LEFT(C365,4)),Souches!$B$2:$B$15000,Souches!$D$2:$D$15000))</f>
        <v>2306</v>
      </c>
      <c r="I365" s="10">
        <f t="shared" si="52"/>
        <v>45887</v>
      </c>
      <c r="J365" s="19">
        <f>IF(I365="","",INT(('ObjProd (2)'!$C$25-I365)/7 * (ABS('ObjProd (2)'!$C$25-I365)&gt;=7)))</f>
        <v>4</v>
      </c>
      <c r="K365" s="10" t="str">
        <f>IF(I365="","",
IF(AND(DATEDIF(I365,'ObjProd (2)'!$C$25,"y")=0,DATEDIF(I365,'ObjProd (2)'!$C$25,"ym")=0,
   INT(('ObjProd (2)'!$C$25-EDATE(I365,DATEDIF(I365,'ObjProd (2)'!$C$25,"y")*12+DATEDIF(I365,'ObjProd (2)'!$C$25,"ym")))/7)=0),
   "&lt; 1 sem.",
   IF(DATEDIF(I365,'ObjProd (2)'!$C$25,"y")&gt;0,DATEDIF(I365,'ObjProd (2)'!$C$25,"y") &amp; " " &amp; IF(DATEDIF(I365,'ObjProd (2)'!$C$25,"y")=1,"an ","ans "),"") &amp;
   IF(DATEDIF(I365,'ObjProd (2)'!$C$25,"ym")&gt;0,DATEDIF(I365,'ObjProd (2)'!$C$25,"ym") &amp; " mois ", "") &amp;
   IF(INT(('ObjProd (2)'!$C$25-EDATE(I365,DATEDIF(I365,'ObjProd (2)'!$C$25,"y")*12+DATEDIF(I365,'ObjProd (2)'!$C$25,"ym")))/7)&gt;0,
      INT(('ObjProd (2)'!$C$25-EDATE(I365,DATEDIF(I365,'ObjProd (2)'!$C$25,"y")*12+DATEDIF(I365,'ObjProd (2)'!$C$25,"ym")))/7) &amp; " sem.",
      "")
)
)</f>
        <v xml:space="preserve">1 mois </v>
      </c>
      <c r="L365" s="11" t="str">
        <f t="shared" si="53"/>
        <v>E+15</v>
      </c>
      <c r="M365" s="9">
        <f t="shared" si="54"/>
        <v>464</v>
      </c>
      <c r="N365" s="9" t="str" cm="1">
        <f t="array" aca="1" ref="N365" ca="1">LEFT(L365, IF(ISNUMBER(SUBSTITUTE(_xludf.MID(L365, 2, 1), ".", ",")), 1, 2))</f>
        <v>E+</v>
      </c>
      <c r="O365" s="19">
        <f t="shared" ca="1" si="55"/>
        <v>15</v>
      </c>
      <c r="P365" s="9" t="str">
        <f t="shared" ca="1" si="58"/>
        <v>X</v>
      </c>
      <c r="Q365" s="9" t="str">
        <f t="shared" ca="1" si="59"/>
        <v>13+</v>
      </c>
      <c r="R365" s="9" t="str">
        <f t="shared" ca="1" si="56"/>
        <v>X13+</v>
      </c>
      <c r="S365" t="str" cm="1">
        <f t="array" ref="S365">IF(ISBLANK(C365),"",IFERROR(INDEX(ListeSeries!$A$2:$A$1045, MATCH(1, (DatasScan!G365=ListeSeries!$B$2:$B$1045) * (DatasScan!H365&gt;=ListeSeries!$D$2:$D$1045) * (DatasScan!H365&lt;=ListeSeries!$E$2:$E$1045), 0)), "no match"))</f>
        <v>MEDJOOL</v>
      </c>
      <c r="T365" s="7" t="str" cm="1">
        <f t="array" ref="T365">IF(ISBLANK(C365),"",IFERROR(INDEX(ListeSeries!$C$2:$C$1045, MATCH(1, (DatasScan!G365=ListeSeries!$B$2:$B$1045) * (DatasScan!H365&gt;=ListeSeries!$D$2:$D$1045) * (DatasScan!H365&lt;=ListeSeries!$E$2:$E$1045), 0)), "no match"))</f>
        <v>MEDJOOL 109</v>
      </c>
      <c r="U365" s="11" cm="1">
        <f t="array" ref="U365">IF(ISBLANK(C365),"",IFERROR(INDEX(ListeSeries!$F$2:$F$1045, MATCH(1, (DatasScan!G365=ListeSeries!$B$2:$B$1045) * (DatasScan!H365&gt;=ListeSeries!$D$2:$D$1045) * (DatasScan!H365&lt;=ListeSeries!$E$2:$E$1045), 0)), "no match"))</f>
        <v>2306</v>
      </c>
    </row>
    <row r="366" spans="1:21" x14ac:dyDescent="0.25">
      <c r="A366" s="6" t="str">
        <f t="shared" si="57"/>
        <v>3</v>
      </c>
      <c r="B366" s="272" t="s">
        <v>1729</v>
      </c>
      <c r="C366" s="206" t="s">
        <v>3418</v>
      </c>
      <c r="D366" s="8">
        <v>1</v>
      </c>
      <c r="F366" s="7" t="str">
        <f t="shared" si="51"/>
        <v>564020250814E+1</v>
      </c>
      <c r="G366" s="21" t="str">
        <f>IF(ISBLANK(C366),"",_xlfn.XLOOKUP(_xlfn.XLOOKUP(VALUE(LEFT(C366,4)),Souches!$B$2:$B$15000,Souches!$E$2:$E$15000),Varietes!$B$2:$B$500,Varietes!$C$2:$C$500))</f>
        <v>MDJU</v>
      </c>
      <c r="H366" s="19">
        <f>IF(ISBLANK(C366),"",_xlfn.XLOOKUP(VALUE(LEFT(C366,4)),Souches!$B$2:$B$15000,Souches!$D$2:$D$15000))</f>
        <v>2306</v>
      </c>
      <c r="I366" s="10">
        <f t="shared" si="52"/>
        <v>45883</v>
      </c>
      <c r="J366" s="19">
        <f>IF(I366="","",INT(('ObjProd (2)'!$C$25-I366)/7 * (ABS('ObjProd (2)'!$C$25-I366)&gt;=7)))</f>
        <v>5</v>
      </c>
      <c r="K366" s="10" t="str">
        <f>IF(I366="","",
IF(AND(DATEDIF(I366,'ObjProd (2)'!$C$25,"y")=0,DATEDIF(I366,'ObjProd (2)'!$C$25,"ym")=0,
   INT(('ObjProd (2)'!$C$25-EDATE(I366,DATEDIF(I366,'ObjProd (2)'!$C$25,"y")*12+DATEDIF(I366,'ObjProd (2)'!$C$25,"ym")))/7)=0),
   "&lt; 1 sem.",
   IF(DATEDIF(I366,'ObjProd (2)'!$C$25,"y")&gt;0,DATEDIF(I366,'ObjProd (2)'!$C$25,"y") &amp; " " &amp; IF(DATEDIF(I366,'ObjProd (2)'!$C$25,"y")=1,"an ","ans "),"") &amp;
   IF(DATEDIF(I366,'ObjProd (2)'!$C$25,"ym")&gt;0,DATEDIF(I366,'ObjProd (2)'!$C$25,"ym") &amp; " mois ", "") &amp;
   IF(INT(('ObjProd (2)'!$C$25-EDATE(I366,DATEDIF(I366,'ObjProd (2)'!$C$25,"y")*12+DATEDIF(I366,'ObjProd (2)'!$C$25,"ym")))/7)&gt;0,
      INT(('ObjProd (2)'!$C$25-EDATE(I366,DATEDIF(I366,'ObjProd (2)'!$C$25,"y")*12+DATEDIF(I366,'ObjProd (2)'!$C$25,"ym")))/7) &amp; " sem.",
      "")
)
)</f>
        <v xml:space="preserve">1 mois </v>
      </c>
      <c r="L366" s="11" t="str">
        <f t="shared" si="53"/>
        <v>E+15</v>
      </c>
      <c r="M366" s="9">
        <f t="shared" si="54"/>
        <v>14</v>
      </c>
      <c r="N366" s="9" t="str" cm="1">
        <f t="array" aca="1" ref="N366" ca="1">LEFT(L366, IF(ISNUMBER(SUBSTITUTE(_xludf.MID(L366, 2, 1), ".", ",")), 1, 2))</f>
        <v>E+</v>
      </c>
      <c r="O366" s="19">
        <f t="shared" ca="1" si="55"/>
        <v>15</v>
      </c>
      <c r="P366" s="9" t="str">
        <f t="shared" ca="1" si="58"/>
        <v>X</v>
      </c>
      <c r="Q366" s="9" t="str">
        <f t="shared" ca="1" si="59"/>
        <v>13+</v>
      </c>
      <c r="R366" s="9" t="str">
        <f t="shared" ca="1" si="56"/>
        <v>X13+</v>
      </c>
      <c r="S366" t="str" cm="1">
        <f t="array" ref="S366">IF(ISBLANK(C366),"",IFERROR(INDEX(ListeSeries!$A$2:$A$1045, MATCH(1, (DatasScan!G366=ListeSeries!$B$2:$B$1045) * (DatasScan!H366&gt;=ListeSeries!$D$2:$D$1045) * (DatasScan!H366&lt;=ListeSeries!$E$2:$E$1045), 0)), "no match"))</f>
        <v>MEDJOOL</v>
      </c>
      <c r="T366" s="7" t="str" cm="1">
        <f t="array" ref="T366">IF(ISBLANK(C366),"",IFERROR(INDEX(ListeSeries!$C$2:$C$1045, MATCH(1, (DatasScan!G366=ListeSeries!$B$2:$B$1045) * (DatasScan!H366&gt;=ListeSeries!$D$2:$D$1045) * (DatasScan!H366&lt;=ListeSeries!$E$2:$E$1045), 0)), "no match"))</f>
        <v>MEDJOOL 109</v>
      </c>
      <c r="U366" s="11" cm="1">
        <f t="array" ref="U366">IF(ISBLANK(C366),"",IFERROR(INDEX(ListeSeries!$F$2:$F$1045, MATCH(1, (DatasScan!G366=ListeSeries!$B$2:$B$1045) * (DatasScan!H366&gt;=ListeSeries!$D$2:$D$1045) * (DatasScan!H366&lt;=ListeSeries!$E$2:$E$1045), 0)), "no match"))</f>
        <v>2306</v>
      </c>
    </row>
    <row r="367" spans="1:21" x14ac:dyDescent="0.25">
      <c r="A367" s="6" t="str">
        <f t="shared" si="57"/>
        <v>3</v>
      </c>
      <c r="B367" s="272" t="s">
        <v>1729</v>
      </c>
      <c r="C367" s="206" t="s">
        <v>1730</v>
      </c>
      <c r="D367" s="8">
        <v>1</v>
      </c>
      <c r="F367" s="7" t="str">
        <f t="shared" si="51"/>
        <v>564020250814E+1</v>
      </c>
      <c r="G367" s="21" t="str">
        <f>IF(ISBLANK(C367),"",_xlfn.XLOOKUP(_xlfn.XLOOKUP(VALUE(LEFT(C367,4)),Souches!$B$2:$B$15000,Souches!$E$2:$E$15000),Varietes!$B$2:$B$500,Varietes!$C$2:$C$500))</f>
        <v>MDJU</v>
      </c>
      <c r="H367" s="19">
        <f>IF(ISBLANK(C367),"",_xlfn.XLOOKUP(VALUE(LEFT(C367,4)),Souches!$B$2:$B$15000,Souches!$D$2:$D$15000))</f>
        <v>2306</v>
      </c>
      <c r="I367" s="10">
        <f t="shared" si="52"/>
        <v>45883</v>
      </c>
      <c r="J367" s="19">
        <f>IF(I367="","",INT(('ObjProd (2)'!$C$25-I367)/7 * (ABS('ObjProd (2)'!$C$25-I367)&gt;=7)))</f>
        <v>5</v>
      </c>
      <c r="K367" s="10" t="str">
        <f>IF(I367="","",
IF(AND(DATEDIF(I367,'ObjProd (2)'!$C$25,"y")=0,DATEDIF(I367,'ObjProd (2)'!$C$25,"ym")=0,
   INT(('ObjProd (2)'!$C$25-EDATE(I367,DATEDIF(I367,'ObjProd (2)'!$C$25,"y")*12+DATEDIF(I367,'ObjProd (2)'!$C$25,"ym")))/7)=0),
   "&lt; 1 sem.",
   IF(DATEDIF(I367,'ObjProd (2)'!$C$25,"y")&gt;0,DATEDIF(I367,'ObjProd (2)'!$C$25,"y") &amp; " " &amp; IF(DATEDIF(I367,'ObjProd (2)'!$C$25,"y")=1,"an ","ans "),"") &amp;
   IF(DATEDIF(I367,'ObjProd (2)'!$C$25,"ym")&gt;0,DATEDIF(I367,'ObjProd (2)'!$C$25,"ym") &amp; " mois ", "") &amp;
   IF(INT(('ObjProd (2)'!$C$25-EDATE(I367,DATEDIF(I367,'ObjProd (2)'!$C$25,"y")*12+DATEDIF(I367,'ObjProd (2)'!$C$25,"ym")))/7)&gt;0,
      INT(('ObjProd (2)'!$C$25-EDATE(I367,DATEDIF(I367,'ObjProd (2)'!$C$25,"y")*12+DATEDIF(I367,'ObjProd (2)'!$C$25,"ym")))/7) &amp; " sem.",
      "")
)
)</f>
        <v xml:space="preserve">1 mois </v>
      </c>
      <c r="L367" s="11" t="str">
        <f t="shared" si="53"/>
        <v>E+15</v>
      </c>
      <c r="M367" s="9">
        <f t="shared" si="54"/>
        <v>14</v>
      </c>
      <c r="N367" s="9" t="str" cm="1">
        <f t="array" aca="1" ref="N367" ca="1">LEFT(L367, IF(ISNUMBER(SUBSTITUTE(_xludf.MID(L367, 2, 1), ".", ",")), 1, 2))</f>
        <v>E+</v>
      </c>
      <c r="O367" s="19">
        <f t="shared" ca="1" si="55"/>
        <v>15</v>
      </c>
      <c r="P367" s="9" t="str">
        <f t="shared" ca="1" si="58"/>
        <v>X</v>
      </c>
      <c r="Q367" s="9" t="str">
        <f t="shared" ca="1" si="59"/>
        <v>13+</v>
      </c>
      <c r="R367" s="9" t="str">
        <f t="shared" ca="1" si="56"/>
        <v>X13+</v>
      </c>
      <c r="S367" t="str" cm="1">
        <f t="array" ref="S367">IF(ISBLANK(C367),"",IFERROR(INDEX(ListeSeries!$A$2:$A$1045, MATCH(1, (DatasScan!G367=ListeSeries!$B$2:$B$1045) * (DatasScan!H367&gt;=ListeSeries!$D$2:$D$1045) * (DatasScan!H367&lt;=ListeSeries!$E$2:$E$1045), 0)), "no match"))</f>
        <v>MEDJOOL</v>
      </c>
      <c r="T367" s="7" t="str" cm="1">
        <f t="array" ref="T367">IF(ISBLANK(C367),"",IFERROR(INDEX(ListeSeries!$C$2:$C$1045, MATCH(1, (DatasScan!G367=ListeSeries!$B$2:$B$1045) * (DatasScan!H367&gt;=ListeSeries!$D$2:$D$1045) * (DatasScan!H367&lt;=ListeSeries!$E$2:$E$1045), 0)), "no match"))</f>
        <v>MEDJOOL 109</v>
      </c>
      <c r="U367" s="11" cm="1">
        <f t="array" ref="U367">IF(ISBLANK(C367),"",IFERROR(INDEX(ListeSeries!$F$2:$F$1045, MATCH(1, (DatasScan!G367=ListeSeries!$B$2:$B$1045) * (DatasScan!H367&gt;=ListeSeries!$D$2:$D$1045) * (DatasScan!H367&lt;=ListeSeries!$E$2:$E$1045), 0)), "no match"))</f>
        <v>2306</v>
      </c>
    </row>
    <row r="368" spans="1:21" x14ac:dyDescent="0.25">
      <c r="A368" s="6" t="str">
        <f t="shared" si="57"/>
        <v>3</v>
      </c>
      <c r="B368" s="272" t="s">
        <v>1729</v>
      </c>
      <c r="C368" s="206" t="s">
        <v>1730</v>
      </c>
      <c r="D368" s="8">
        <v>1</v>
      </c>
      <c r="F368" s="7" t="str">
        <f t="shared" si="51"/>
        <v>564020250814E+1</v>
      </c>
      <c r="G368" s="21" t="str">
        <f>IF(ISBLANK(C368),"",_xlfn.XLOOKUP(_xlfn.XLOOKUP(VALUE(LEFT(C368,4)),Souches!$B$2:$B$15000,Souches!$E$2:$E$15000),Varietes!$B$2:$B$500,Varietes!$C$2:$C$500))</f>
        <v>MDJU</v>
      </c>
      <c r="H368" s="19">
        <f>IF(ISBLANK(C368),"",_xlfn.XLOOKUP(VALUE(LEFT(C368,4)),Souches!$B$2:$B$15000,Souches!$D$2:$D$15000))</f>
        <v>2306</v>
      </c>
      <c r="I368" s="10">
        <f t="shared" si="52"/>
        <v>45883</v>
      </c>
      <c r="J368" s="19">
        <f>IF(I368="","",INT(('ObjProd (2)'!$C$25-I368)/7 * (ABS('ObjProd (2)'!$C$25-I368)&gt;=7)))</f>
        <v>5</v>
      </c>
      <c r="K368" s="10" t="str">
        <f>IF(I368="","",
IF(AND(DATEDIF(I368,'ObjProd (2)'!$C$25,"y")=0,DATEDIF(I368,'ObjProd (2)'!$C$25,"ym")=0,
   INT(('ObjProd (2)'!$C$25-EDATE(I368,DATEDIF(I368,'ObjProd (2)'!$C$25,"y")*12+DATEDIF(I368,'ObjProd (2)'!$C$25,"ym")))/7)=0),
   "&lt; 1 sem.",
   IF(DATEDIF(I368,'ObjProd (2)'!$C$25,"y")&gt;0,DATEDIF(I368,'ObjProd (2)'!$C$25,"y") &amp; " " &amp; IF(DATEDIF(I368,'ObjProd (2)'!$C$25,"y")=1,"an ","ans "),"") &amp;
   IF(DATEDIF(I368,'ObjProd (2)'!$C$25,"ym")&gt;0,DATEDIF(I368,'ObjProd (2)'!$C$25,"ym") &amp; " mois ", "") &amp;
   IF(INT(('ObjProd (2)'!$C$25-EDATE(I368,DATEDIF(I368,'ObjProd (2)'!$C$25,"y")*12+DATEDIF(I368,'ObjProd (2)'!$C$25,"ym")))/7)&gt;0,
      INT(('ObjProd (2)'!$C$25-EDATE(I368,DATEDIF(I368,'ObjProd (2)'!$C$25,"y")*12+DATEDIF(I368,'ObjProd (2)'!$C$25,"ym")))/7) &amp; " sem.",
      "")
)
)</f>
        <v xml:space="preserve">1 mois </v>
      </c>
      <c r="L368" s="11" t="str">
        <f t="shared" si="53"/>
        <v>E+15</v>
      </c>
      <c r="M368" s="9">
        <f t="shared" si="54"/>
        <v>14</v>
      </c>
      <c r="N368" s="9" t="str" cm="1">
        <f t="array" aca="1" ref="N368" ca="1">LEFT(L368, IF(ISNUMBER(SUBSTITUTE(_xludf.MID(L368, 2, 1), ".", ",")), 1, 2))</f>
        <v>E+</v>
      </c>
      <c r="O368" s="19">
        <f t="shared" ca="1" si="55"/>
        <v>15</v>
      </c>
      <c r="P368" s="9" t="str">
        <f t="shared" ca="1" si="58"/>
        <v>X</v>
      </c>
      <c r="Q368" s="9" t="str">
        <f t="shared" ca="1" si="59"/>
        <v>13+</v>
      </c>
      <c r="R368" s="9" t="str">
        <f t="shared" ca="1" si="56"/>
        <v>X13+</v>
      </c>
      <c r="S368" t="str" cm="1">
        <f t="array" ref="S368">IF(ISBLANK(C368),"",IFERROR(INDEX(ListeSeries!$A$2:$A$1045, MATCH(1, (DatasScan!G368=ListeSeries!$B$2:$B$1045) * (DatasScan!H368&gt;=ListeSeries!$D$2:$D$1045) * (DatasScan!H368&lt;=ListeSeries!$E$2:$E$1045), 0)), "no match"))</f>
        <v>MEDJOOL</v>
      </c>
      <c r="T368" s="7" t="str" cm="1">
        <f t="array" ref="T368">IF(ISBLANK(C368),"",IFERROR(INDEX(ListeSeries!$C$2:$C$1045, MATCH(1, (DatasScan!G368=ListeSeries!$B$2:$B$1045) * (DatasScan!H368&gt;=ListeSeries!$D$2:$D$1045) * (DatasScan!H368&lt;=ListeSeries!$E$2:$E$1045), 0)), "no match"))</f>
        <v>MEDJOOL 109</v>
      </c>
      <c r="U368" s="11" cm="1">
        <f t="array" ref="U368">IF(ISBLANK(C368),"",IFERROR(INDEX(ListeSeries!$F$2:$F$1045, MATCH(1, (DatasScan!G368=ListeSeries!$B$2:$B$1045) * (DatasScan!H368&gt;=ListeSeries!$D$2:$D$1045) * (DatasScan!H368&lt;=ListeSeries!$E$2:$E$1045), 0)), "no match"))</f>
        <v>2306</v>
      </c>
    </row>
    <row r="369" spans="1:22" x14ac:dyDescent="0.25">
      <c r="A369" s="6" t="str">
        <f t="shared" si="57"/>
        <v>3</v>
      </c>
      <c r="B369" s="8" t="s">
        <v>1732</v>
      </c>
      <c r="C369" s="206" t="s">
        <v>3419</v>
      </c>
      <c r="D369" s="8">
        <v>1</v>
      </c>
      <c r="F369" s="7" t="str">
        <f t="shared" si="51"/>
        <v>851620250901E 3</v>
      </c>
      <c r="G369" s="21" t="str">
        <f>IF(ISBLANK(C369),"",_xlfn.XLOOKUP(_xlfn.XLOOKUP(VALUE(LEFT(C369,4)),Souches!$B$2:$B$15000,Souches!$E$2:$E$15000),Varietes!$B$2:$B$500,Varietes!$C$2:$C$500))</f>
        <v>MDJU</v>
      </c>
      <c r="H369" s="19">
        <f>IF(ISBLANK(C369),"",_xlfn.XLOOKUP(VALUE(LEFT(C369,4)),Souches!$B$2:$B$15000,Souches!$D$2:$D$15000))</f>
        <v>3514</v>
      </c>
      <c r="I369" s="10">
        <f t="shared" si="52"/>
        <v>45901</v>
      </c>
      <c r="J369" s="19">
        <f>IF(I369="","",INT(('ObjProd (2)'!$C$25-I369)/7 * (ABS('ObjProd (2)'!$C$25-I369)&gt;=7)))</f>
        <v>2</v>
      </c>
      <c r="K369" s="10" t="str">
        <f>IF(I369="","",
IF(AND(DATEDIF(I369,'ObjProd (2)'!$C$25,"y")=0,DATEDIF(I369,'ObjProd (2)'!$C$25,"ym")=0,
   INT(('ObjProd (2)'!$C$25-EDATE(I369,DATEDIF(I369,'ObjProd (2)'!$C$25,"y")*12+DATEDIF(I369,'ObjProd (2)'!$C$25,"ym")))/7)=0),
   "&lt; 1 sem.",
   IF(DATEDIF(I369,'ObjProd (2)'!$C$25,"y")&gt;0,DATEDIF(I369,'ObjProd (2)'!$C$25,"y") &amp; " " &amp; IF(DATEDIF(I369,'ObjProd (2)'!$C$25,"y")=1,"an ","ans "),"") &amp;
   IF(DATEDIF(I369,'ObjProd (2)'!$C$25,"ym")&gt;0,DATEDIF(I369,'ObjProd (2)'!$C$25,"ym") &amp; " mois ", "") &amp;
   IF(INT(('ObjProd (2)'!$C$25-EDATE(I369,DATEDIF(I369,'ObjProd (2)'!$C$25,"y")*12+DATEDIF(I369,'ObjProd (2)'!$C$25,"ym")))/7)&gt;0,
      INT(('ObjProd (2)'!$C$25-EDATE(I369,DATEDIF(I369,'ObjProd (2)'!$C$25,"y")*12+DATEDIF(I369,'ObjProd (2)'!$C$25,"ym")))/7) &amp; " sem.",
      "")
)
)</f>
        <v>2 sem.</v>
      </c>
      <c r="L369" s="11" t="str">
        <f t="shared" si="53"/>
        <v xml:space="preserve">E 3 </v>
      </c>
      <c r="M369" s="9">
        <f t="shared" si="54"/>
        <v>14</v>
      </c>
      <c r="N369" s="9" t="str" cm="1">
        <f t="array" aca="1" ref="N369" ca="1">LEFT(L369, IF(ISNUMBER(SUBSTITUTE(_xludf.MID(L369, 2, 1), ".", ",")), 1, 2))</f>
        <v xml:space="preserve">E </v>
      </c>
      <c r="O369" s="19">
        <f t="shared" ca="1" si="55"/>
        <v>3</v>
      </c>
      <c r="P369" s="9" t="str">
        <f t="shared" ca="1" si="58"/>
        <v>E</v>
      </c>
      <c r="Q369" s="9">
        <f t="shared" ca="1" si="59"/>
        <v>3</v>
      </c>
      <c r="R369" s="9" t="str">
        <f t="shared" ca="1" si="56"/>
        <v>E3</v>
      </c>
      <c r="S369" t="str" cm="1">
        <f t="array" ref="S369">IF(ISBLANK(C369),"",IFERROR(INDEX(ListeSeries!$A$2:$A$1045, MATCH(1, (DatasScan!G369=ListeSeries!$B$2:$B$1045) * (DatasScan!H369&gt;=ListeSeries!$D$2:$D$1045) * (DatasScan!H369&lt;=ListeSeries!$E$2:$E$1045), 0)), "no match"))</f>
        <v>MEDJOOL</v>
      </c>
      <c r="T369" s="7" t="str" cm="1">
        <f t="array" ref="T369">IF(ISBLANK(C369),"",IFERROR(INDEX(ListeSeries!$C$2:$C$1045, MATCH(1, (DatasScan!G369=ListeSeries!$B$2:$B$1045) * (DatasScan!H369&gt;=ListeSeries!$D$2:$D$1045) * (DatasScan!H369&lt;=ListeSeries!$E$2:$E$1045), 0)), "no match"))</f>
        <v>MEDJOOL 107</v>
      </c>
      <c r="U369" s="11" t="str" cm="1">
        <f t="array" ref="U369">IF(ISBLANK(C369),"",IFERROR(INDEX(ListeSeries!$F$2:$F$1045, MATCH(1, (DatasScan!G369=ListeSeries!$B$2:$B$1045) * (DatasScan!H369&gt;=ListeSeries!$D$2:$D$1045) * (DatasScan!H369&lt;=ListeSeries!$E$2:$E$1045), 0)), "no match"))</f>
        <v>3501-3520</v>
      </c>
    </row>
    <row r="370" spans="1:22" x14ac:dyDescent="0.25">
      <c r="A370" s="6" t="str">
        <f t="shared" si="57"/>
        <v>3</v>
      </c>
      <c r="B370" s="272" t="s">
        <v>1732</v>
      </c>
      <c r="C370" s="206" t="s">
        <v>1736</v>
      </c>
      <c r="E370" s="11">
        <v>5</v>
      </c>
      <c r="F370" s="7" t="str">
        <f t="shared" si="51"/>
        <v>861620250813E 5</v>
      </c>
      <c r="G370" s="21" t="str">
        <f>IF(ISBLANK(C370),"",_xlfn.XLOOKUP(_xlfn.XLOOKUP(VALUE(LEFT(C370,4)),Souches!$B$2:$B$15000,Souches!$E$2:$E$15000),Varietes!$B$2:$B$500,Varietes!$C$2:$C$500))</f>
        <v>MDJU</v>
      </c>
      <c r="H370" s="19">
        <f>IF(ISBLANK(C370),"",_xlfn.XLOOKUP(VALUE(LEFT(C370,4)),Souches!$B$2:$B$15000,Souches!$D$2:$D$15000))</f>
        <v>3529</v>
      </c>
      <c r="I370" s="10">
        <f t="shared" si="52"/>
        <v>45882</v>
      </c>
      <c r="J370" s="19">
        <f>IF(I370="","",INT(('ObjProd (2)'!$C$25-I370)/7 * (ABS('ObjProd (2)'!$C$25-I370)&gt;=7)))</f>
        <v>5</v>
      </c>
      <c r="K370" s="10" t="str">
        <f>IF(I370="","",
IF(AND(DATEDIF(I370,'ObjProd (2)'!$C$25,"y")=0,DATEDIF(I370,'ObjProd (2)'!$C$25,"ym")=0,
   INT(('ObjProd (2)'!$C$25-EDATE(I370,DATEDIF(I370,'ObjProd (2)'!$C$25,"y")*12+DATEDIF(I370,'ObjProd (2)'!$C$25,"ym")))/7)=0),
   "&lt; 1 sem.",
   IF(DATEDIF(I370,'ObjProd (2)'!$C$25,"y")&gt;0,DATEDIF(I370,'ObjProd (2)'!$C$25,"y") &amp; " " &amp; IF(DATEDIF(I370,'ObjProd (2)'!$C$25,"y")=1,"an ","ans "),"") &amp;
   IF(DATEDIF(I370,'ObjProd (2)'!$C$25,"ym")&gt;0,DATEDIF(I370,'ObjProd (2)'!$C$25,"ym") &amp; " mois ", "") &amp;
   IF(INT(('ObjProd (2)'!$C$25-EDATE(I370,DATEDIF(I370,'ObjProd (2)'!$C$25,"y")*12+DATEDIF(I370,'ObjProd (2)'!$C$25,"ym")))/7)&gt;0,
      INT(('ObjProd (2)'!$C$25-EDATE(I370,DATEDIF(I370,'ObjProd (2)'!$C$25,"y")*12+DATEDIF(I370,'ObjProd (2)'!$C$25,"ym")))/7) &amp; " sem.",
      "")
)
)</f>
        <v xml:space="preserve">1 mois </v>
      </c>
      <c r="L370" s="11" t="str">
        <f t="shared" si="53"/>
        <v xml:space="preserve">E 5 </v>
      </c>
      <c r="M370" s="9">
        <f t="shared" si="54"/>
        <v>5</v>
      </c>
      <c r="N370" s="9" t="str" cm="1">
        <f t="array" aca="1" ref="N370" ca="1">LEFT(L370, IF(ISNUMBER(SUBSTITUTE(_xludf.MID(L370, 2, 1), ".", ",")), 1, 2))</f>
        <v xml:space="preserve">E </v>
      </c>
      <c r="O370" s="19">
        <f t="shared" ca="1" si="55"/>
        <v>5</v>
      </c>
      <c r="P370" s="9" t="str">
        <f t="shared" ca="1" si="58"/>
        <v>E</v>
      </c>
      <c r="Q370" s="9">
        <f t="shared" ca="1" si="59"/>
        <v>5</v>
      </c>
      <c r="R370" s="9" t="str">
        <f t="shared" ca="1" si="56"/>
        <v>E5</v>
      </c>
      <c r="S370" t="str" cm="1">
        <f t="array" ref="S370">IF(ISBLANK(C370),"",IFERROR(INDEX(ListeSeries!$A$2:$A$1045, MATCH(1, (DatasScan!G370=ListeSeries!$B$2:$B$1045) * (DatasScan!H370&gt;=ListeSeries!$D$2:$D$1045) * (DatasScan!H370&lt;=ListeSeries!$E$2:$E$1045), 0)), "no match"))</f>
        <v>MEDJOOL</v>
      </c>
      <c r="T370" s="7" t="str" cm="1">
        <f t="array" ref="T370">IF(ISBLANK(C370),"",IFERROR(INDEX(ListeSeries!$C$2:$C$1045, MATCH(1, (DatasScan!G370=ListeSeries!$B$2:$B$1045) * (DatasScan!H370&gt;=ListeSeries!$D$2:$D$1045) * (DatasScan!H370&lt;=ListeSeries!$E$2:$E$1045), 0)), "no match"))</f>
        <v>MEDJOOL 108</v>
      </c>
      <c r="U370" s="11" t="str" cm="1">
        <f t="array" ref="U370">IF(ISBLANK(C370),"",IFERROR(INDEX(ListeSeries!$F$2:$F$1045, MATCH(1, (DatasScan!G370=ListeSeries!$B$2:$B$1045) * (DatasScan!H370&gt;=ListeSeries!$D$2:$D$1045) * (DatasScan!H370&lt;=ListeSeries!$E$2:$E$1045), 0)), "no match"))</f>
        <v>3521-3530</v>
      </c>
      <c r="V370" s="205"/>
    </row>
    <row r="371" spans="1:22" x14ac:dyDescent="0.25">
      <c r="A371" s="6" t="str">
        <f t="shared" si="57"/>
        <v>3</v>
      </c>
      <c r="B371" s="272" t="s">
        <v>1732</v>
      </c>
      <c r="C371" s="206" t="s">
        <v>1735</v>
      </c>
      <c r="E371" s="11">
        <v>5</v>
      </c>
      <c r="F371" s="7" t="str">
        <f t="shared" si="51"/>
        <v>851220250721E 3</v>
      </c>
      <c r="G371" s="21" t="str">
        <f>IF(ISBLANK(C371),"",_xlfn.XLOOKUP(_xlfn.XLOOKUP(VALUE(LEFT(C371,4)),Souches!$B$2:$B$15000,Souches!$E$2:$E$15000),Varietes!$B$2:$B$500,Varietes!$C$2:$C$500))</f>
        <v>MDJU</v>
      </c>
      <c r="H371" s="19">
        <f>IF(ISBLANK(C371),"",_xlfn.XLOOKUP(VALUE(LEFT(C371,4)),Souches!$B$2:$B$15000,Souches!$D$2:$D$15000))</f>
        <v>3508</v>
      </c>
      <c r="I371" s="10">
        <f t="shared" si="52"/>
        <v>45859</v>
      </c>
      <c r="J371" s="19">
        <f>IF(I371="","",INT(('ObjProd (2)'!$C$25-I371)/7 * (ABS('ObjProd (2)'!$C$25-I371)&gt;=7)))</f>
        <v>8</v>
      </c>
      <c r="K371" s="10" t="str">
        <f>IF(I371="","",
IF(AND(DATEDIF(I371,'ObjProd (2)'!$C$25,"y")=0,DATEDIF(I371,'ObjProd (2)'!$C$25,"ym")=0,
   INT(('ObjProd (2)'!$C$25-EDATE(I371,DATEDIF(I371,'ObjProd (2)'!$C$25,"y")*12+DATEDIF(I371,'ObjProd (2)'!$C$25,"ym")))/7)=0),
   "&lt; 1 sem.",
   IF(DATEDIF(I371,'ObjProd (2)'!$C$25,"y")&gt;0,DATEDIF(I371,'ObjProd (2)'!$C$25,"y") &amp; " " &amp; IF(DATEDIF(I371,'ObjProd (2)'!$C$25,"y")=1,"an ","ans "),"") &amp;
   IF(DATEDIF(I371,'ObjProd (2)'!$C$25,"ym")&gt;0,DATEDIF(I371,'ObjProd (2)'!$C$25,"ym") &amp; " mois ", "") &amp;
   IF(INT(('ObjProd (2)'!$C$25-EDATE(I371,DATEDIF(I371,'ObjProd (2)'!$C$25,"y")*12+DATEDIF(I371,'ObjProd (2)'!$C$25,"ym")))/7)&gt;0,
      INT(('ObjProd (2)'!$C$25-EDATE(I371,DATEDIF(I371,'ObjProd (2)'!$C$25,"y")*12+DATEDIF(I371,'ObjProd (2)'!$C$25,"ym")))/7) &amp; " sem.",
      "")
)
)</f>
        <v>1 mois 4 sem.</v>
      </c>
      <c r="L371" s="11" t="str">
        <f t="shared" si="53"/>
        <v xml:space="preserve">E 3 </v>
      </c>
      <c r="M371" s="9">
        <f t="shared" si="54"/>
        <v>5</v>
      </c>
      <c r="N371" s="9" t="str" cm="1">
        <f t="array" aca="1" ref="N371" ca="1">LEFT(L371, IF(ISNUMBER(SUBSTITUTE(_xludf.MID(L371, 2, 1), ".", ",")), 1, 2))</f>
        <v xml:space="preserve">E </v>
      </c>
      <c r="O371" s="19">
        <f t="shared" ca="1" si="55"/>
        <v>3</v>
      </c>
      <c r="P371" s="9" t="str">
        <f t="shared" ca="1" si="58"/>
        <v>E</v>
      </c>
      <c r="Q371" s="9">
        <f t="shared" ca="1" si="59"/>
        <v>3</v>
      </c>
      <c r="R371" s="9" t="str">
        <f t="shared" ca="1" si="56"/>
        <v>E3</v>
      </c>
      <c r="S371" t="str" cm="1">
        <f t="array" ref="S371">IF(ISBLANK(C371),"",IFERROR(INDEX(ListeSeries!$A$2:$A$1045, MATCH(1, (DatasScan!G371=ListeSeries!$B$2:$B$1045) * (DatasScan!H371&gt;=ListeSeries!$D$2:$D$1045) * (DatasScan!H371&lt;=ListeSeries!$E$2:$E$1045), 0)), "no match"))</f>
        <v>MEDJOOL</v>
      </c>
      <c r="T371" s="7" t="str" cm="1">
        <f t="array" ref="T371">IF(ISBLANK(C371),"",IFERROR(INDEX(ListeSeries!$C$2:$C$1045, MATCH(1, (DatasScan!G371=ListeSeries!$B$2:$B$1045) * (DatasScan!H371&gt;=ListeSeries!$D$2:$D$1045) * (DatasScan!H371&lt;=ListeSeries!$E$2:$E$1045), 0)), "no match"))</f>
        <v>MEDJOOL 107</v>
      </c>
      <c r="U371" s="11" t="str" cm="1">
        <f t="array" ref="U371">IF(ISBLANK(C371),"",IFERROR(INDEX(ListeSeries!$F$2:$F$1045, MATCH(1, (DatasScan!G371=ListeSeries!$B$2:$B$1045) * (DatasScan!H371&gt;=ListeSeries!$D$2:$D$1045) * (DatasScan!H371&lt;=ListeSeries!$E$2:$E$1045), 0)), "no match"))</f>
        <v>3501-3520</v>
      </c>
      <c r="V371" s="205"/>
    </row>
    <row r="372" spans="1:22" x14ac:dyDescent="0.25">
      <c r="A372" s="6" t="str">
        <f t="shared" si="57"/>
        <v>3</v>
      </c>
      <c r="B372" s="272" t="s">
        <v>1732</v>
      </c>
      <c r="C372" s="206" t="s">
        <v>1737</v>
      </c>
      <c r="E372" s="11">
        <v>6</v>
      </c>
      <c r="F372" s="7" t="str">
        <f t="shared" si="51"/>
        <v>851220250811E 3</v>
      </c>
      <c r="G372" s="21" t="str">
        <f>IF(ISBLANK(C372),"",_xlfn.XLOOKUP(_xlfn.XLOOKUP(VALUE(LEFT(C372,4)),Souches!$B$2:$B$15000,Souches!$E$2:$E$15000),Varietes!$B$2:$B$500,Varietes!$C$2:$C$500))</f>
        <v>MDJU</v>
      </c>
      <c r="H372" s="19">
        <f>IF(ISBLANK(C372),"",_xlfn.XLOOKUP(VALUE(LEFT(C372,4)),Souches!$B$2:$B$15000,Souches!$D$2:$D$15000))</f>
        <v>3508</v>
      </c>
      <c r="I372" s="10">
        <f t="shared" si="52"/>
        <v>45880</v>
      </c>
      <c r="J372" s="19">
        <f>IF(I372="","",INT(('ObjProd (2)'!$C$25-I372)/7 * (ABS('ObjProd (2)'!$C$25-I372)&gt;=7)))</f>
        <v>5</v>
      </c>
      <c r="K372" s="10" t="str">
        <f>IF(I372="","",
IF(AND(DATEDIF(I372,'ObjProd (2)'!$C$25,"y")=0,DATEDIF(I372,'ObjProd (2)'!$C$25,"ym")=0,
   INT(('ObjProd (2)'!$C$25-EDATE(I372,DATEDIF(I372,'ObjProd (2)'!$C$25,"y")*12+DATEDIF(I372,'ObjProd (2)'!$C$25,"ym")))/7)=0),
   "&lt; 1 sem.",
   IF(DATEDIF(I372,'ObjProd (2)'!$C$25,"y")&gt;0,DATEDIF(I372,'ObjProd (2)'!$C$25,"y") &amp; " " &amp; IF(DATEDIF(I372,'ObjProd (2)'!$C$25,"y")=1,"an ","ans "),"") &amp;
   IF(DATEDIF(I372,'ObjProd (2)'!$C$25,"ym")&gt;0,DATEDIF(I372,'ObjProd (2)'!$C$25,"ym") &amp; " mois ", "") &amp;
   IF(INT(('ObjProd (2)'!$C$25-EDATE(I372,DATEDIF(I372,'ObjProd (2)'!$C$25,"y")*12+DATEDIF(I372,'ObjProd (2)'!$C$25,"ym")))/7)&gt;0,
      INT(('ObjProd (2)'!$C$25-EDATE(I372,DATEDIF(I372,'ObjProd (2)'!$C$25,"y")*12+DATEDIF(I372,'ObjProd (2)'!$C$25,"ym")))/7) &amp; " sem.",
      "")
)
)</f>
        <v>1 mois 1 sem.</v>
      </c>
      <c r="L372" s="11" t="str">
        <f t="shared" si="53"/>
        <v xml:space="preserve">E 3 </v>
      </c>
      <c r="M372" s="9">
        <f t="shared" si="54"/>
        <v>6</v>
      </c>
      <c r="N372" s="9" t="str" cm="1">
        <f t="array" aca="1" ref="N372" ca="1">LEFT(L372, IF(ISNUMBER(SUBSTITUTE(_xludf.MID(L372, 2, 1), ".", ",")), 1, 2))</f>
        <v xml:space="preserve">E </v>
      </c>
      <c r="O372" s="19">
        <f t="shared" ca="1" si="55"/>
        <v>3</v>
      </c>
      <c r="P372" s="9" t="str">
        <f t="shared" ca="1" si="58"/>
        <v>E</v>
      </c>
      <c r="Q372" s="9">
        <f t="shared" ca="1" si="59"/>
        <v>3</v>
      </c>
      <c r="R372" s="9" t="str">
        <f t="shared" ca="1" si="56"/>
        <v>E3</v>
      </c>
      <c r="S372" t="str" cm="1">
        <f t="array" ref="S372">IF(ISBLANK(C372),"",IFERROR(INDEX(ListeSeries!$A$2:$A$1045, MATCH(1, (DatasScan!G372=ListeSeries!$B$2:$B$1045) * (DatasScan!H372&gt;=ListeSeries!$D$2:$D$1045) * (DatasScan!H372&lt;=ListeSeries!$E$2:$E$1045), 0)), "no match"))</f>
        <v>MEDJOOL</v>
      </c>
      <c r="T372" s="7" t="str" cm="1">
        <f t="array" ref="T372">IF(ISBLANK(C372),"",IFERROR(INDEX(ListeSeries!$C$2:$C$1045, MATCH(1, (DatasScan!G372=ListeSeries!$B$2:$B$1045) * (DatasScan!H372&gt;=ListeSeries!$D$2:$D$1045) * (DatasScan!H372&lt;=ListeSeries!$E$2:$E$1045), 0)), "no match"))</f>
        <v>MEDJOOL 107</v>
      </c>
      <c r="U372" s="11" t="str" cm="1">
        <f t="array" ref="U372">IF(ISBLANK(C372),"",IFERROR(INDEX(ListeSeries!$F$2:$F$1045, MATCH(1, (DatasScan!G372=ListeSeries!$B$2:$B$1045) * (DatasScan!H372&gt;=ListeSeries!$D$2:$D$1045) * (DatasScan!H372&lt;=ListeSeries!$E$2:$E$1045), 0)), "no match"))</f>
        <v>3501-3520</v>
      </c>
    </row>
    <row r="373" spans="1:22" x14ac:dyDescent="0.25">
      <c r="A373" s="6" t="str">
        <f t="shared" si="57"/>
        <v>3</v>
      </c>
      <c r="B373" s="272" t="s">
        <v>1732</v>
      </c>
      <c r="C373" s="206" t="s">
        <v>1738</v>
      </c>
      <c r="D373" s="8">
        <v>1</v>
      </c>
      <c r="E373" s="11">
        <v>1</v>
      </c>
      <c r="F373" s="7" t="str">
        <f t="shared" si="51"/>
        <v>851220250812E 6</v>
      </c>
      <c r="G373" s="21" t="str">
        <f>IF(ISBLANK(C373),"",_xlfn.XLOOKUP(_xlfn.XLOOKUP(VALUE(LEFT(C373,4)),Souches!$B$2:$B$15000,Souches!$E$2:$E$15000),Varietes!$B$2:$B$500,Varietes!$C$2:$C$500))</f>
        <v>MDJU</v>
      </c>
      <c r="H373" s="19">
        <f>IF(ISBLANK(C373),"",_xlfn.XLOOKUP(VALUE(LEFT(C373,4)),Souches!$B$2:$B$15000,Souches!$D$2:$D$15000))</f>
        <v>3508</v>
      </c>
      <c r="I373" s="10">
        <f t="shared" si="52"/>
        <v>45881</v>
      </c>
      <c r="J373" s="19">
        <f>IF(I373="","",INT(('ObjProd (2)'!$C$25-I373)/7 * (ABS('ObjProd (2)'!$C$25-I373)&gt;=7)))</f>
        <v>5</v>
      </c>
      <c r="K373" s="10" t="str">
        <f>IF(I373="","",
IF(AND(DATEDIF(I373,'ObjProd (2)'!$C$25,"y")=0,DATEDIF(I373,'ObjProd (2)'!$C$25,"ym")=0,
   INT(('ObjProd (2)'!$C$25-EDATE(I373,DATEDIF(I373,'ObjProd (2)'!$C$25,"y")*12+DATEDIF(I373,'ObjProd (2)'!$C$25,"ym")))/7)=0),
   "&lt; 1 sem.",
   IF(DATEDIF(I373,'ObjProd (2)'!$C$25,"y")&gt;0,DATEDIF(I373,'ObjProd (2)'!$C$25,"y") &amp; " " &amp; IF(DATEDIF(I373,'ObjProd (2)'!$C$25,"y")=1,"an ","ans "),"") &amp;
   IF(DATEDIF(I373,'ObjProd (2)'!$C$25,"ym")&gt;0,DATEDIF(I373,'ObjProd (2)'!$C$25,"ym") &amp; " mois ", "") &amp;
   IF(INT(('ObjProd (2)'!$C$25-EDATE(I373,DATEDIF(I373,'ObjProd (2)'!$C$25,"y")*12+DATEDIF(I373,'ObjProd (2)'!$C$25,"ym")))/7)&gt;0,
      INT(('ObjProd (2)'!$C$25-EDATE(I373,DATEDIF(I373,'ObjProd (2)'!$C$25,"y")*12+DATEDIF(I373,'ObjProd (2)'!$C$25,"ym")))/7) &amp; " sem.",
      "")
)
)</f>
        <v xml:space="preserve">1 mois </v>
      </c>
      <c r="L373" s="11" t="str">
        <f t="shared" si="53"/>
        <v xml:space="preserve">E 6 </v>
      </c>
      <c r="M373" s="9">
        <f t="shared" si="54"/>
        <v>15</v>
      </c>
      <c r="N373" s="9" t="str" cm="1">
        <f t="array" aca="1" ref="N373" ca="1">LEFT(L373, IF(ISNUMBER(SUBSTITUTE(_xludf.MID(L373, 2, 1), ".", ",")), 1, 2))</f>
        <v xml:space="preserve">E </v>
      </c>
      <c r="O373" s="19">
        <f t="shared" ca="1" si="55"/>
        <v>6</v>
      </c>
      <c r="P373" s="9" t="str">
        <f t="shared" ca="1" si="58"/>
        <v>E</v>
      </c>
      <c r="Q373" s="9">
        <f t="shared" ca="1" si="59"/>
        <v>6</v>
      </c>
      <c r="R373" s="9" t="str">
        <f t="shared" ca="1" si="56"/>
        <v>E6</v>
      </c>
      <c r="S373" t="str" cm="1">
        <f t="array" ref="S373">IF(ISBLANK(C373),"",IFERROR(INDEX(ListeSeries!$A$2:$A$1045, MATCH(1, (DatasScan!G373=ListeSeries!$B$2:$B$1045) * (DatasScan!H373&gt;=ListeSeries!$D$2:$D$1045) * (DatasScan!H373&lt;=ListeSeries!$E$2:$E$1045), 0)), "no match"))</f>
        <v>MEDJOOL</v>
      </c>
      <c r="T373" s="7" t="str" cm="1">
        <f t="array" ref="T373">IF(ISBLANK(C373),"",IFERROR(INDEX(ListeSeries!$C$2:$C$1045, MATCH(1, (DatasScan!G373=ListeSeries!$B$2:$B$1045) * (DatasScan!H373&gt;=ListeSeries!$D$2:$D$1045) * (DatasScan!H373&lt;=ListeSeries!$E$2:$E$1045), 0)), "no match"))</f>
        <v>MEDJOOL 107</v>
      </c>
      <c r="U373" s="11" t="str" cm="1">
        <f t="array" ref="U373">IF(ISBLANK(C373),"",IFERROR(INDEX(ListeSeries!$F$2:$F$1045, MATCH(1, (DatasScan!G373=ListeSeries!$B$2:$B$1045) * (DatasScan!H373&gt;=ListeSeries!$D$2:$D$1045) * (DatasScan!H373&lt;=ListeSeries!$E$2:$E$1045), 0)), "no match"))</f>
        <v>3501-3520</v>
      </c>
    </row>
    <row r="374" spans="1:22" x14ac:dyDescent="0.25">
      <c r="A374" s="6" t="str">
        <f t="shared" si="57"/>
        <v>3</v>
      </c>
      <c r="B374" s="272" t="s">
        <v>1732</v>
      </c>
      <c r="C374" s="206" t="s">
        <v>1744</v>
      </c>
      <c r="E374" s="11">
        <v>10</v>
      </c>
      <c r="F374" s="7" t="str">
        <f t="shared" si="51"/>
        <v>843120250811E 6</v>
      </c>
      <c r="G374" s="21" t="str">
        <f>IF(ISBLANK(C374),"",_xlfn.XLOOKUP(_xlfn.XLOOKUP(VALUE(LEFT(C374,4)),Souches!$B$2:$B$15000,Souches!$E$2:$E$15000),Varietes!$B$2:$B$500,Varietes!$C$2:$C$500))</f>
        <v>MDJU</v>
      </c>
      <c r="H374" s="19">
        <f>IF(ISBLANK(C374),"",_xlfn.XLOOKUP(VALUE(LEFT(C374,4)),Souches!$B$2:$B$15000,Souches!$D$2:$D$15000))</f>
        <v>3500</v>
      </c>
      <c r="I374" s="10">
        <f t="shared" si="52"/>
        <v>45880</v>
      </c>
      <c r="J374" s="19">
        <f>IF(I374="","",INT(('ObjProd (2)'!$C$25-I374)/7 * (ABS('ObjProd (2)'!$C$25-I374)&gt;=7)))</f>
        <v>5</v>
      </c>
      <c r="K374" s="10" t="str">
        <f>IF(I374="","",
IF(AND(DATEDIF(I374,'ObjProd (2)'!$C$25,"y")=0,DATEDIF(I374,'ObjProd (2)'!$C$25,"ym")=0,
   INT(('ObjProd (2)'!$C$25-EDATE(I374,DATEDIF(I374,'ObjProd (2)'!$C$25,"y")*12+DATEDIF(I374,'ObjProd (2)'!$C$25,"ym")))/7)=0),
   "&lt; 1 sem.",
   IF(DATEDIF(I374,'ObjProd (2)'!$C$25,"y")&gt;0,DATEDIF(I374,'ObjProd (2)'!$C$25,"y") &amp; " " &amp; IF(DATEDIF(I374,'ObjProd (2)'!$C$25,"y")=1,"an ","ans "),"") &amp;
   IF(DATEDIF(I374,'ObjProd (2)'!$C$25,"ym")&gt;0,DATEDIF(I374,'ObjProd (2)'!$C$25,"ym") &amp; " mois ", "") &amp;
   IF(INT(('ObjProd (2)'!$C$25-EDATE(I374,DATEDIF(I374,'ObjProd (2)'!$C$25,"y")*12+DATEDIF(I374,'ObjProd (2)'!$C$25,"ym")))/7)&gt;0,
      INT(('ObjProd (2)'!$C$25-EDATE(I374,DATEDIF(I374,'ObjProd (2)'!$C$25,"y")*12+DATEDIF(I374,'ObjProd (2)'!$C$25,"ym")))/7) &amp; " sem.",
      "")
)
)</f>
        <v>1 mois 1 sem.</v>
      </c>
      <c r="L374" s="11" t="str">
        <f t="shared" si="53"/>
        <v xml:space="preserve">E 6 </v>
      </c>
      <c r="M374" s="9">
        <f t="shared" si="54"/>
        <v>10</v>
      </c>
      <c r="N374" s="9" t="str" cm="1">
        <f t="array" aca="1" ref="N374" ca="1">LEFT(L374, IF(ISNUMBER(SUBSTITUTE(_xludf.MID(L374, 2, 1), ".", ",")), 1, 2))</f>
        <v xml:space="preserve">E </v>
      </c>
      <c r="O374" s="19">
        <f t="shared" ca="1" si="55"/>
        <v>6</v>
      </c>
      <c r="P374" s="9" t="str">
        <f t="shared" ca="1" si="58"/>
        <v>E</v>
      </c>
      <c r="Q374" s="9">
        <f t="shared" ca="1" si="59"/>
        <v>6</v>
      </c>
      <c r="R374" s="9" t="str">
        <f t="shared" ca="1" si="56"/>
        <v>E6</v>
      </c>
      <c r="S374" t="str" cm="1">
        <f t="array" ref="S374">IF(ISBLANK(C374),"",IFERROR(INDEX(ListeSeries!$A$2:$A$1045, MATCH(1, (DatasScan!G374=ListeSeries!$B$2:$B$1045) * (DatasScan!H374&gt;=ListeSeries!$D$2:$D$1045) * (DatasScan!H374&lt;=ListeSeries!$E$2:$E$1045), 0)), "no match"))</f>
        <v>MEDJOOL</v>
      </c>
      <c r="T374" s="7" t="str" cm="1">
        <f t="array" ref="T374">IF(ISBLANK(C374),"",IFERROR(INDEX(ListeSeries!$C$2:$C$1045, MATCH(1, (DatasScan!G374=ListeSeries!$B$2:$B$1045) * (DatasScan!H374&gt;=ListeSeries!$D$2:$D$1045) * (DatasScan!H374&lt;=ListeSeries!$E$2:$E$1045), 0)), "no match"))</f>
        <v>MEDJOOL 106</v>
      </c>
      <c r="U374" s="11" t="str" cm="1">
        <f t="array" ref="U374">IF(ISBLANK(C374),"",IFERROR(INDEX(ListeSeries!$F$2:$F$1045, MATCH(1, (DatasScan!G374=ListeSeries!$B$2:$B$1045) * (DatasScan!H374&gt;=ListeSeries!$D$2:$D$1045) * (DatasScan!H374&lt;=ListeSeries!$E$2:$E$1045), 0)), "no match"))</f>
        <v>3476-3500</v>
      </c>
    </row>
    <row r="375" spans="1:22" x14ac:dyDescent="0.25">
      <c r="A375" s="6" t="str">
        <f t="shared" si="57"/>
        <v>3</v>
      </c>
      <c r="B375" s="272" t="s">
        <v>1732</v>
      </c>
      <c r="C375" s="206" t="s">
        <v>3420</v>
      </c>
      <c r="E375" s="11">
        <v>4</v>
      </c>
      <c r="F375" s="7" t="str">
        <f t="shared" si="51"/>
        <v>843120250901E 6</v>
      </c>
      <c r="G375" s="21" t="str">
        <f>IF(ISBLANK(C375),"",_xlfn.XLOOKUP(_xlfn.XLOOKUP(VALUE(LEFT(C375,4)),Souches!$B$2:$B$15000,Souches!$E$2:$E$15000),Varietes!$B$2:$B$500,Varietes!$C$2:$C$500))</f>
        <v>MDJU</v>
      </c>
      <c r="H375" s="19">
        <f>IF(ISBLANK(C375),"",_xlfn.XLOOKUP(VALUE(LEFT(C375,4)),Souches!$B$2:$B$15000,Souches!$D$2:$D$15000))</f>
        <v>3500</v>
      </c>
      <c r="I375" s="10">
        <f t="shared" si="52"/>
        <v>45901</v>
      </c>
      <c r="J375" s="19">
        <f>IF(I375="","",INT(('ObjProd (2)'!$C$25-I375)/7 * (ABS('ObjProd (2)'!$C$25-I375)&gt;=7)))</f>
        <v>2</v>
      </c>
      <c r="K375" s="10" t="str">
        <f>IF(I375="","",
IF(AND(DATEDIF(I375,'ObjProd (2)'!$C$25,"y")=0,DATEDIF(I375,'ObjProd (2)'!$C$25,"ym")=0,
   INT(('ObjProd (2)'!$C$25-EDATE(I375,DATEDIF(I375,'ObjProd (2)'!$C$25,"y")*12+DATEDIF(I375,'ObjProd (2)'!$C$25,"ym")))/7)=0),
   "&lt; 1 sem.",
   IF(DATEDIF(I375,'ObjProd (2)'!$C$25,"y")&gt;0,DATEDIF(I375,'ObjProd (2)'!$C$25,"y") &amp; " " &amp; IF(DATEDIF(I375,'ObjProd (2)'!$C$25,"y")=1,"an ","ans "),"") &amp;
   IF(DATEDIF(I375,'ObjProd (2)'!$C$25,"ym")&gt;0,DATEDIF(I375,'ObjProd (2)'!$C$25,"ym") &amp; " mois ", "") &amp;
   IF(INT(('ObjProd (2)'!$C$25-EDATE(I375,DATEDIF(I375,'ObjProd (2)'!$C$25,"y")*12+DATEDIF(I375,'ObjProd (2)'!$C$25,"ym")))/7)&gt;0,
      INT(('ObjProd (2)'!$C$25-EDATE(I375,DATEDIF(I375,'ObjProd (2)'!$C$25,"y")*12+DATEDIF(I375,'ObjProd (2)'!$C$25,"ym")))/7) &amp; " sem.",
      "")
)
)</f>
        <v>2 sem.</v>
      </c>
      <c r="L375" s="11" t="str">
        <f t="shared" si="53"/>
        <v xml:space="preserve">E 6 </v>
      </c>
      <c r="M375" s="9">
        <f t="shared" si="54"/>
        <v>4</v>
      </c>
      <c r="N375" s="9" t="str" cm="1">
        <f t="array" aca="1" ref="N375" ca="1">LEFT(L375, IF(ISNUMBER(SUBSTITUTE(_xludf.MID(L375, 2, 1), ".", ",")), 1, 2))</f>
        <v xml:space="preserve">E </v>
      </c>
      <c r="O375" s="19">
        <f t="shared" ca="1" si="55"/>
        <v>6</v>
      </c>
      <c r="P375" s="9" t="str">
        <f t="shared" ca="1" si="58"/>
        <v>E</v>
      </c>
      <c r="Q375" s="9">
        <f t="shared" ca="1" si="59"/>
        <v>6</v>
      </c>
      <c r="R375" s="9" t="str">
        <f t="shared" ca="1" si="56"/>
        <v>E6</v>
      </c>
      <c r="S375" t="str" cm="1">
        <f t="array" ref="S375">IF(ISBLANK(C375),"",IFERROR(INDEX(ListeSeries!$A$2:$A$1045, MATCH(1, (DatasScan!G375=ListeSeries!$B$2:$B$1045) * (DatasScan!H375&gt;=ListeSeries!$D$2:$D$1045) * (DatasScan!H375&lt;=ListeSeries!$E$2:$E$1045), 0)), "no match"))</f>
        <v>MEDJOOL</v>
      </c>
      <c r="T375" s="7" t="str" cm="1">
        <f t="array" ref="T375">IF(ISBLANK(C375),"",IFERROR(INDEX(ListeSeries!$C$2:$C$1045, MATCH(1, (DatasScan!G375=ListeSeries!$B$2:$B$1045) * (DatasScan!H375&gt;=ListeSeries!$D$2:$D$1045) * (DatasScan!H375&lt;=ListeSeries!$E$2:$E$1045), 0)), "no match"))</f>
        <v>MEDJOOL 106</v>
      </c>
      <c r="U375" s="11" t="str" cm="1">
        <f t="array" ref="U375">IF(ISBLANK(C375),"",IFERROR(INDEX(ListeSeries!$F$2:$F$1045, MATCH(1, (DatasScan!G375=ListeSeries!$B$2:$B$1045) * (DatasScan!H375&gt;=ListeSeries!$D$2:$D$1045) * (DatasScan!H375&lt;=ListeSeries!$E$2:$E$1045), 0)), "no match"))</f>
        <v>3476-3500</v>
      </c>
    </row>
    <row r="376" spans="1:22" x14ac:dyDescent="0.25">
      <c r="A376" s="6" t="str">
        <f t="shared" si="57"/>
        <v>3</v>
      </c>
      <c r="B376" s="272" t="s">
        <v>1732</v>
      </c>
      <c r="C376" s="206" t="s">
        <v>3421</v>
      </c>
      <c r="E376" s="11">
        <v>7</v>
      </c>
      <c r="F376" s="7" t="str">
        <f t="shared" si="51"/>
        <v>870520250910E 1</v>
      </c>
      <c r="G376" s="21" t="str">
        <f>IF(ISBLANK(C376),"",_xlfn.XLOOKUP(_xlfn.XLOOKUP(VALUE(LEFT(C376,4)),Souches!$B$2:$B$15000,Souches!$E$2:$E$15000),Varietes!$B$2:$B$500,Varietes!$C$2:$C$500))</f>
        <v>MDJU</v>
      </c>
      <c r="H376" s="19">
        <f>IF(ISBLANK(C376),"",_xlfn.XLOOKUP(VALUE(LEFT(C376,4)),Souches!$B$2:$B$15000,Souches!$D$2:$D$15000))</f>
        <v>2311</v>
      </c>
      <c r="I376" s="10">
        <f t="shared" si="52"/>
        <v>45910</v>
      </c>
      <c r="J376" s="19">
        <f>IF(I376="","",INT(('ObjProd (2)'!$C$25-I376)/7 * (ABS('ObjProd (2)'!$C$25-I376)&gt;=7)))</f>
        <v>1</v>
      </c>
      <c r="K376" s="10" t="str">
        <f>IF(I376="","",
IF(AND(DATEDIF(I376,'ObjProd (2)'!$C$25,"y")=0,DATEDIF(I376,'ObjProd (2)'!$C$25,"ym")=0,
   INT(('ObjProd (2)'!$C$25-EDATE(I376,DATEDIF(I376,'ObjProd (2)'!$C$25,"y")*12+DATEDIF(I376,'ObjProd (2)'!$C$25,"ym")))/7)=0),
   "&lt; 1 sem.",
   IF(DATEDIF(I376,'ObjProd (2)'!$C$25,"y")&gt;0,DATEDIF(I376,'ObjProd (2)'!$C$25,"y") &amp; " " &amp; IF(DATEDIF(I376,'ObjProd (2)'!$C$25,"y")=1,"an ","ans "),"") &amp;
   IF(DATEDIF(I376,'ObjProd (2)'!$C$25,"ym")&gt;0,DATEDIF(I376,'ObjProd (2)'!$C$25,"ym") &amp; " mois ", "") &amp;
   IF(INT(('ObjProd (2)'!$C$25-EDATE(I376,DATEDIF(I376,'ObjProd (2)'!$C$25,"y")*12+DATEDIF(I376,'ObjProd (2)'!$C$25,"ym")))/7)&gt;0,
      INT(('ObjProd (2)'!$C$25-EDATE(I376,DATEDIF(I376,'ObjProd (2)'!$C$25,"y")*12+DATEDIF(I376,'ObjProd (2)'!$C$25,"ym")))/7) &amp; " sem.",
      "")
)
)</f>
        <v>1 sem.</v>
      </c>
      <c r="L376" s="11" t="str">
        <f t="shared" si="53"/>
        <v xml:space="preserve">E 1 </v>
      </c>
      <c r="M376" s="9">
        <f t="shared" si="54"/>
        <v>7</v>
      </c>
      <c r="N376" s="9" t="str" cm="1">
        <f t="array" aca="1" ref="N376" ca="1">LEFT(L376, IF(ISNUMBER(SUBSTITUTE(_xludf.MID(L376, 2, 1), ".", ",")), 1, 2))</f>
        <v xml:space="preserve">E </v>
      </c>
      <c r="O376" s="19">
        <f t="shared" ca="1" si="55"/>
        <v>1</v>
      </c>
      <c r="P376" s="9" t="str">
        <f t="shared" ca="1" si="58"/>
        <v>E</v>
      </c>
      <c r="Q376" s="9">
        <f t="shared" ca="1" si="59"/>
        <v>1</v>
      </c>
      <c r="R376" s="9" t="str">
        <f t="shared" ca="1" si="56"/>
        <v>E1</v>
      </c>
      <c r="S376" t="str" cm="1">
        <f t="array" ref="S376">IF(ISBLANK(C376),"",IFERROR(INDEX(ListeSeries!$A$2:$A$1045, MATCH(1, (DatasScan!G376=ListeSeries!$B$2:$B$1045) * (DatasScan!H376&gt;=ListeSeries!$D$2:$D$1045) * (DatasScan!H376&lt;=ListeSeries!$E$2:$E$1045), 0)), "no match"))</f>
        <v>MEDJOOL</v>
      </c>
      <c r="T376" s="7" t="str" cm="1">
        <f t="array" ref="T376">IF(ISBLANK(C376),"",IFERROR(INDEX(ListeSeries!$C$2:$C$1045, MATCH(1, (DatasScan!G376=ListeSeries!$B$2:$B$1045) * (DatasScan!H376&gt;=ListeSeries!$D$2:$D$1045) * (DatasScan!H376&lt;=ListeSeries!$E$2:$E$1045), 0)), "no match"))</f>
        <v>MEDJOOL 110</v>
      </c>
      <c r="U376" s="11" cm="1">
        <f t="array" ref="U376">IF(ISBLANK(C376),"",IFERROR(INDEX(ListeSeries!$F$2:$F$1045, MATCH(1, (DatasScan!G376=ListeSeries!$B$2:$B$1045) * (DatasScan!H376&gt;=ListeSeries!$D$2:$D$1045) * (DatasScan!H376&lt;=ListeSeries!$E$2:$E$1045), 0)), "no match"))</f>
        <v>2311</v>
      </c>
    </row>
    <row r="377" spans="1:22" x14ac:dyDescent="0.25">
      <c r="A377" s="6" t="str">
        <f t="shared" si="57"/>
        <v>3</v>
      </c>
      <c r="B377" s="272" t="s">
        <v>1732</v>
      </c>
      <c r="C377" s="206" t="s">
        <v>3422</v>
      </c>
      <c r="D377" s="8">
        <v>4</v>
      </c>
      <c r="E377" s="11">
        <v>5</v>
      </c>
      <c r="F377" s="7" t="str">
        <f t="shared" si="51"/>
        <v>564020250910XS1</v>
      </c>
      <c r="G377" s="21" t="str">
        <f>IF(ISBLANK(C377),"",_xlfn.XLOOKUP(_xlfn.XLOOKUP(VALUE(LEFT(C377,4)),Souches!$B$2:$B$15000,Souches!$E$2:$E$15000),Varietes!$B$2:$B$500,Varietes!$C$2:$C$500))</f>
        <v>MDJU</v>
      </c>
      <c r="H377" s="19">
        <f>IF(ISBLANK(C377),"",_xlfn.XLOOKUP(VALUE(LEFT(C377,4)),Souches!$B$2:$B$15000,Souches!$D$2:$D$15000))</f>
        <v>2306</v>
      </c>
      <c r="I377" s="10">
        <f t="shared" si="52"/>
        <v>45910</v>
      </c>
      <c r="J377" s="19">
        <f>IF(I377="","",INT(('ObjProd (2)'!$C$25-I377)/7 * (ABS('ObjProd (2)'!$C$25-I377)&gt;=7)))</f>
        <v>1</v>
      </c>
      <c r="K377" s="10" t="str">
        <f>IF(I377="","",
IF(AND(DATEDIF(I377,'ObjProd (2)'!$C$25,"y")=0,DATEDIF(I377,'ObjProd (2)'!$C$25,"ym")=0,
   INT(('ObjProd (2)'!$C$25-EDATE(I377,DATEDIF(I377,'ObjProd (2)'!$C$25,"y")*12+DATEDIF(I377,'ObjProd (2)'!$C$25,"ym")))/7)=0),
   "&lt; 1 sem.",
   IF(DATEDIF(I377,'ObjProd (2)'!$C$25,"y")&gt;0,DATEDIF(I377,'ObjProd (2)'!$C$25,"y") &amp; " " &amp; IF(DATEDIF(I377,'ObjProd (2)'!$C$25,"y")=1,"an ","ans "),"") &amp;
   IF(DATEDIF(I377,'ObjProd (2)'!$C$25,"ym")&gt;0,DATEDIF(I377,'ObjProd (2)'!$C$25,"ym") &amp; " mois ", "") &amp;
   IF(INT(('ObjProd (2)'!$C$25-EDATE(I377,DATEDIF(I377,'ObjProd (2)'!$C$25,"y")*12+DATEDIF(I377,'ObjProd (2)'!$C$25,"ym")))/7)&gt;0,
      INT(('ObjProd (2)'!$C$25-EDATE(I377,DATEDIF(I377,'ObjProd (2)'!$C$25,"y")*12+DATEDIF(I377,'ObjProd (2)'!$C$25,"ym")))/7) &amp; " sem.",
      "")
)
)</f>
        <v>1 sem.</v>
      </c>
      <c r="L377" s="11" t="str">
        <f t="shared" si="53"/>
        <v>XS17</v>
      </c>
      <c r="M377" s="9">
        <f t="shared" si="54"/>
        <v>61</v>
      </c>
      <c r="N377" s="9" t="str" cm="1">
        <f t="array" aca="1" ref="N377" ca="1">LEFT(L377, IF(ISNUMBER(SUBSTITUTE(_xludf.MID(L377, 2, 1), ".", ",")), 1, 2))</f>
        <v>XS</v>
      </c>
      <c r="O377" s="19">
        <f t="shared" ca="1" si="55"/>
        <v>17</v>
      </c>
      <c r="P377" s="9" t="str">
        <f t="shared" ca="1" si="58"/>
        <v>X</v>
      </c>
      <c r="Q377" s="9" t="str">
        <f t="shared" ca="1" si="59"/>
        <v>13+</v>
      </c>
      <c r="R377" s="9" t="str">
        <f t="shared" ca="1" si="56"/>
        <v>X13+</v>
      </c>
      <c r="S377" t="str" cm="1">
        <f t="array" ref="S377">IF(ISBLANK(C377),"",IFERROR(INDEX(ListeSeries!$A$2:$A$1045, MATCH(1, (DatasScan!G377=ListeSeries!$B$2:$B$1045) * (DatasScan!H377&gt;=ListeSeries!$D$2:$D$1045) * (DatasScan!H377&lt;=ListeSeries!$E$2:$E$1045), 0)), "no match"))</f>
        <v>MEDJOOL</v>
      </c>
      <c r="T377" s="7" t="str" cm="1">
        <f t="array" ref="T377">IF(ISBLANK(C377),"",IFERROR(INDEX(ListeSeries!$C$2:$C$1045, MATCH(1, (DatasScan!G377=ListeSeries!$B$2:$B$1045) * (DatasScan!H377&gt;=ListeSeries!$D$2:$D$1045) * (DatasScan!H377&lt;=ListeSeries!$E$2:$E$1045), 0)), "no match"))</f>
        <v>MEDJOOL 109</v>
      </c>
      <c r="U377" s="11" cm="1">
        <f t="array" ref="U377">IF(ISBLANK(C377),"",IFERROR(INDEX(ListeSeries!$F$2:$F$1045, MATCH(1, (DatasScan!G377=ListeSeries!$B$2:$B$1045) * (DatasScan!H377&gt;=ListeSeries!$D$2:$D$1045) * (DatasScan!H377&lt;=ListeSeries!$E$2:$E$1045), 0)), "no match"))</f>
        <v>2306</v>
      </c>
    </row>
    <row r="378" spans="1:22" x14ac:dyDescent="0.25">
      <c r="A378" s="6" t="str">
        <f t="shared" si="57"/>
        <v>3</v>
      </c>
      <c r="B378" s="272" t="s">
        <v>1732</v>
      </c>
      <c r="C378" s="206" t="s">
        <v>1745</v>
      </c>
      <c r="E378" s="11">
        <v>3</v>
      </c>
      <c r="F378" s="7" t="str">
        <f t="shared" si="51"/>
        <v>851220250807E 7</v>
      </c>
      <c r="G378" s="21" t="str">
        <f>IF(ISBLANK(C378),"",_xlfn.XLOOKUP(_xlfn.XLOOKUP(VALUE(LEFT(C378,4)),Souches!$B$2:$B$15000,Souches!$E$2:$E$15000),Varietes!$B$2:$B$500,Varietes!$C$2:$C$500))</f>
        <v>MDJU</v>
      </c>
      <c r="H378" s="19">
        <f>IF(ISBLANK(C378),"",_xlfn.XLOOKUP(VALUE(LEFT(C378,4)),Souches!$B$2:$B$15000,Souches!$D$2:$D$15000))</f>
        <v>3508</v>
      </c>
      <c r="I378" s="10">
        <f t="shared" si="52"/>
        <v>45876</v>
      </c>
      <c r="J378" s="19">
        <f>IF(I378="","",INT(('ObjProd (2)'!$C$25-I378)/7 * (ABS('ObjProd (2)'!$C$25-I378)&gt;=7)))</f>
        <v>6</v>
      </c>
      <c r="K378" s="10" t="str">
        <f>IF(I378="","",
IF(AND(DATEDIF(I378,'ObjProd (2)'!$C$25,"y")=0,DATEDIF(I378,'ObjProd (2)'!$C$25,"ym")=0,
   INT(('ObjProd (2)'!$C$25-EDATE(I378,DATEDIF(I378,'ObjProd (2)'!$C$25,"y")*12+DATEDIF(I378,'ObjProd (2)'!$C$25,"ym")))/7)=0),
   "&lt; 1 sem.",
   IF(DATEDIF(I378,'ObjProd (2)'!$C$25,"y")&gt;0,DATEDIF(I378,'ObjProd (2)'!$C$25,"y") &amp; " " &amp; IF(DATEDIF(I378,'ObjProd (2)'!$C$25,"y")=1,"an ","ans "),"") &amp;
   IF(DATEDIF(I378,'ObjProd (2)'!$C$25,"ym")&gt;0,DATEDIF(I378,'ObjProd (2)'!$C$25,"ym") &amp; " mois ", "") &amp;
   IF(INT(('ObjProd (2)'!$C$25-EDATE(I378,DATEDIF(I378,'ObjProd (2)'!$C$25,"y")*12+DATEDIF(I378,'ObjProd (2)'!$C$25,"ym")))/7)&gt;0,
      INT(('ObjProd (2)'!$C$25-EDATE(I378,DATEDIF(I378,'ObjProd (2)'!$C$25,"y")*12+DATEDIF(I378,'ObjProd (2)'!$C$25,"ym")))/7) &amp; " sem.",
      "")
)
)</f>
        <v>1 mois 1 sem.</v>
      </c>
      <c r="L378" s="11" t="str">
        <f t="shared" si="53"/>
        <v xml:space="preserve">E 7 </v>
      </c>
      <c r="M378" s="9">
        <f t="shared" si="54"/>
        <v>3</v>
      </c>
      <c r="N378" s="9" t="str" cm="1">
        <f t="array" aca="1" ref="N378" ca="1">LEFT(L378, IF(ISNUMBER(SUBSTITUTE(_xludf.MID(L378, 2, 1), ".", ",")), 1, 2))</f>
        <v xml:space="preserve">E </v>
      </c>
      <c r="O378" s="19">
        <f t="shared" ca="1" si="55"/>
        <v>7</v>
      </c>
      <c r="P378" s="9" t="str">
        <f t="shared" ca="1" si="58"/>
        <v>E</v>
      </c>
      <c r="Q378" s="9" t="str">
        <f t="shared" ca="1" si="59"/>
        <v>7+</v>
      </c>
      <c r="R378" s="9" t="str">
        <f t="shared" ca="1" si="56"/>
        <v>E7+</v>
      </c>
      <c r="S378" t="str" cm="1">
        <f t="array" ref="S378">IF(ISBLANK(C378),"",IFERROR(INDEX(ListeSeries!$A$2:$A$1045, MATCH(1, (DatasScan!G378=ListeSeries!$B$2:$B$1045) * (DatasScan!H378&gt;=ListeSeries!$D$2:$D$1045) * (DatasScan!H378&lt;=ListeSeries!$E$2:$E$1045), 0)), "no match"))</f>
        <v>MEDJOOL</v>
      </c>
      <c r="T378" s="7" t="str" cm="1">
        <f t="array" ref="T378">IF(ISBLANK(C378),"",IFERROR(INDEX(ListeSeries!$C$2:$C$1045, MATCH(1, (DatasScan!G378=ListeSeries!$B$2:$B$1045) * (DatasScan!H378&gt;=ListeSeries!$D$2:$D$1045) * (DatasScan!H378&lt;=ListeSeries!$E$2:$E$1045), 0)), "no match"))</f>
        <v>MEDJOOL 107</v>
      </c>
      <c r="U378" s="11" t="str" cm="1">
        <f t="array" ref="U378">IF(ISBLANK(C378),"",IFERROR(INDEX(ListeSeries!$F$2:$F$1045, MATCH(1, (DatasScan!G378=ListeSeries!$B$2:$B$1045) * (DatasScan!H378&gt;=ListeSeries!$D$2:$D$1045) * (DatasScan!H378&lt;=ListeSeries!$E$2:$E$1045), 0)), "no match"))</f>
        <v>3501-3520</v>
      </c>
    </row>
    <row r="379" spans="1:22" x14ac:dyDescent="0.25">
      <c r="A379" s="6" t="str">
        <f t="shared" si="57"/>
        <v>3</v>
      </c>
      <c r="B379" s="8" t="s">
        <v>1022</v>
      </c>
      <c r="C379" s="206" t="s">
        <v>1747</v>
      </c>
      <c r="E379" s="11">
        <v>3</v>
      </c>
      <c r="F379" s="7" t="str">
        <f t="shared" si="51"/>
        <v>851220250723E 3</v>
      </c>
      <c r="G379" s="21" t="str">
        <f>IF(ISBLANK(C379),"",_xlfn.XLOOKUP(_xlfn.XLOOKUP(VALUE(LEFT(C379,4)),Souches!$B$2:$B$15000,Souches!$E$2:$E$15000),Varietes!$B$2:$B$500,Varietes!$C$2:$C$500))</f>
        <v>MDJU</v>
      </c>
      <c r="H379" s="19">
        <f>IF(ISBLANK(C379),"",_xlfn.XLOOKUP(VALUE(LEFT(C379,4)),Souches!$B$2:$B$15000,Souches!$D$2:$D$15000))</f>
        <v>3508</v>
      </c>
      <c r="I379" s="10">
        <f t="shared" si="52"/>
        <v>45861</v>
      </c>
      <c r="J379" s="19">
        <f>IF(I379="","",INT(('ObjProd (2)'!$C$25-I379)/7 * (ABS('ObjProd (2)'!$C$25-I379)&gt;=7)))</f>
        <v>8</v>
      </c>
      <c r="K379" s="10" t="str">
        <f>IF(I379="","",
IF(AND(DATEDIF(I379,'ObjProd (2)'!$C$25,"y")=0,DATEDIF(I379,'ObjProd (2)'!$C$25,"ym")=0,
   INT(('ObjProd (2)'!$C$25-EDATE(I379,DATEDIF(I379,'ObjProd (2)'!$C$25,"y")*12+DATEDIF(I379,'ObjProd (2)'!$C$25,"ym")))/7)=0),
   "&lt; 1 sem.",
   IF(DATEDIF(I379,'ObjProd (2)'!$C$25,"y")&gt;0,DATEDIF(I379,'ObjProd (2)'!$C$25,"y") &amp; " " &amp; IF(DATEDIF(I379,'ObjProd (2)'!$C$25,"y")=1,"an ","ans "),"") &amp;
   IF(DATEDIF(I379,'ObjProd (2)'!$C$25,"ym")&gt;0,DATEDIF(I379,'ObjProd (2)'!$C$25,"ym") &amp; " mois ", "") &amp;
   IF(INT(('ObjProd (2)'!$C$25-EDATE(I379,DATEDIF(I379,'ObjProd (2)'!$C$25,"y")*12+DATEDIF(I379,'ObjProd (2)'!$C$25,"ym")))/7)&gt;0,
      INT(('ObjProd (2)'!$C$25-EDATE(I379,DATEDIF(I379,'ObjProd (2)'!$C$25,"y")*12+DATEDIF(I379,'ObjProd (2)'!$C$25,"ym")))/7) &amp; " sem.",
      "")
)
)</f>
        <v>1 mois 3 sem.</v>
      </c>
      <c r="L379" s="11" t="str">
        <f t="shared" si="53"/>
        <v xml:space="preserve">E 3 </v>
      </c>
      <c r="M379" s="9">
        <f t="shared" si="54"/>
        <v>3</v>
      </c>
      <c r="N379" s="9" t="str" cm="1">
        <f t="array" aca="1" ref="N379" ca="1">LEFT(L379, IF(ISNUMBER(SUBSTITUTE(_xludf.MID(L379, 2, 1), ".", ",")), 1, 2))</f>
        <v xml:space="preserve">E </v>
      </c>
      <c r="O379" s="19">
        <f t="shared" ca="1" si="55"/>
        <v>3</v>
      </c>
      <c r="P379" s="9" t="str">
        <f t="shared" ca="1" si="58"/>
        <v>E</v>
      </c>
      <c r="Q379" s="9">
        <f t="shared" ca="1" si="59"/>
        <v>3</v>
      </c>
      <c r="R379" s="9" t="str">
        <f t="shared" ca="1" si="56"/>
        <v>E3</v>
      </c>
      <c r="S379" t="str" cm="1">
        <f t="array" ref="S379">IF(ISBLANK(C379),"",IFERROR(INDEX(ListeSeries!$A$2:$A$1045, MATCH(1, (DatasScan!G379=ListeSeries!$B$2:$B$1045) * (DatasScan!H379&gt;=ListeSeries!$D$2:$D$1045) * (DatasScan!H379&lt;=ListeSeries!$E$2:$E$1045), 0)), "no match"))</f>
        <v>MEDJOOL</v>
      </c>
      <c r="T379" s="7" t="str" cm="1">
        <f t="array" ref="T379">IF(ISBLANK(C379),"",IFERROR(INDEX(ListeSeries!$C$2:$C$1045, MATCH(1, (DatasScan!G379=ListeSeries!$B$2:$B$1045) * (DatasScan!H379&gt;=ListeSeries!$D$2:$D$1045) * (DatasScan!H379&lt;=ListeSeries!$E$2:$E$1045), 0)), "no match"))</f>
        <v>MEDJOOL 107</v>
      </c>
      <c r="U379" s="11" t="str" cm="1">
        <f t="array" ref="U379">IF(ISBLANK(C379),"",IFERROR(INDEX(ListeSeries!$F$2:$F$1045, MATCH(1, (DatasScan!G379=ListeSeries!$B$2:$B$1045) * (DatasScan!H379&gt;=ListeSeries!$D$2:$D$1045) * (DatasScan!H379&lt;=ListeSeries!$E$2:$E$1045), 0)), "no match"))</f>
        <v>3501-3520</v>
      </c>
    </row>
    <row r="380" spans="1:22" x14ac:dyDescent="0.25">
      <c r="A380" s="6" t="str">
        <f t="shared" si="57"/>
        <v>3</v>
      </c>
      <c r="B380" s="272" t="s">
        <v>1022</v>
      </c>
      <c r="C380" s="206" t="s">
        <v>1749</v>
      </c>
      <c r="E380" s="11">
        <v>10</v>
      </c>
      <c r="F380" s="7" t="str">
        <f t="shared" si="51"/>
        <v>851220250806E 5</v>
      </c>
      <c r="G380" s="21" t="str">
        <f>IF(ISBLANK(C380),"",_xlfn.XLOOKUP(_xlfn.XLOOKUP(VALUE(LEFT(C380,4)),Souches!$B$2:$B$15000,Souches!$E$2:$E$15000),Varietes!$B$2:$B$500,Varietes!$C$2:$C$500))</f>
        <v>MDJU</v>
      </c>
      <c r="H380" s="19">
        <f>IF(ISBLANK(C380),"",_xlfn.XLOOKUP(VALUE(LEFT(C380,4)),Souches!$B$2:$B$15000,Souches!$D$2:$D$15000))</f>
        <v>3508</v>
      </c>
      <c r="I380" s="10">
        <f t="shared" si="52"/>
        <v>45875</v>
      </c>
      <c r="J380" s="19">
        <f>IF(I380="","",INT(('ObjProd (2)'!$C$25-I380)/7 * (ABS('ObjProd (2)'!$C$25-I380)&gt;=7)))</f>
        <v>6</v>
      </c>
      <c r="K380" s="10" t="str">
        <f>IF(I380="","",
IF(AND(DATEDIF(I380,'ObjProd (2)'!$C$25,"y")=0,DATEDIF(I380,'ObjProd (2)'!$C$25,"ym")=0,
   INT(('ObjProd (2)'!$C$25-EDATE(I380,DATEDIF(I380,'ObjProd (2)'!$C$25,"y")*12+DATEDIF(I380,'ObjProd (2)'!$C$25,"ym")))/7)=0),
   "&lt; 1 sem.",
   IF(DATEDIF(I380,'ObjProd (2)'!$C$25,"y")&gt;0,DATEDIF(I380,'ObjProd (2)'!$C$25,"y") &amp; " " &amp; IF(DATEDIF(I380,'ObjProd (2)'!$C$25,"y")=1,"an ","ans "),"") &amp;
   IF(DATEDIF(I380,'ObjProd (2)'!$C$25,"ym")&gt;0,DATEDIF(I380,'ObjProd (2)'!$C$25,"ym") &amp; " mois ", "") &amp;
   IF(INT(('ObjProd (2)'!$C$25-EDATE(I380,DATEDIF(I380,'ObjProd (2)'!$C$25,"y")*12+DATEDIF(I380,'ObjProd (2)'!$C$25,"ym")))/7)&gt;0,
      INT(('ObjProd (2)'!$C$25-EDATE(I380,DATEDIF(I380,'ObjProd (2)'!$C$25,"y")*12+DATEDIF(I380,'ObjProd (2)'!$C$25,"ym")))/7) &amp; " sem.",
      "")
)
)</f>
        <v>1 mois 1 sem.</v>
      </c>
      <c r="L380" s="11" t="str">
        <f t="shared" si="53"/>
        <v xml:space="preserve">E 5 </v>
      </c>
      <c r="M380" s="9">
        <f t="shared" si="54"/>
        <v>10</v>
      </c>
      <c r="N380" s="9" t="str" cm="1">
        <f t="array" aca="1" ref="N380" ca="1">LEFT(L380, IF(ISNUMBER(SUBSTITUTE(_xludf.MID(L380, 2, 1), ".", ",")), 1, 2))</f>
        <v xml:space="preserve">E </v>
      </c>
      <c r="O380" s="19">
        <f t="shared" ca="1" si="55"/>
        <v>5</v>
      </c>
      <c r="P380" s="9" t="str">
        <f t="shared" ca="1" si="58"/>
        <v>E</v>
      </c>
      <c r="Q380" s="9">
        <f t="shared" ca="1" si="59"/>
        <v>5</v>
      </c>
      <c r="R380" s="9" t="str">
        <f t="shared" ca="1" si="56"/>
        <v>E5</v>
      </c>
      <c r="S380" t="str" cm="1">
        <f t="array" ref="S380">IF(ISBLANK(C380),"",IFERROR(INDEX(ListeSeries!$A$2:$A$1045, MATCH(1, (DatasScan!G380=ListeSeries!$B$2:$B$1045) * (DatasScan!H380&gt;=ListeSeries!$D$2:$D$1045) * (DatasScan!H380&lt;=ListeSeries!$E$2:$E$1045), 0)), "no match"))</f>
        <v>MEDJOOL</v>
      </c>
      <c r="T380" s="7" t="str" cm="1">
        <f t="array" ref="T380">IF(ISBLANK(C380),"",IFERROR(INDEX(ListeSeries!$C$2:$C$1045, MATCH(1, (DatasScan!G380=ListeSeries!$B$2:$B$1045) * (DatasScan!H380&gt;=ListeSeries!$D$2:$D$1045) * (DatasScan!H380&lt;=ListeSeries!$E$2:$E$1045), 0)), "no match"))</f>
        <v>MEDJOOL 107</v>
      </c>
      <c r="U380" s="11" t="str" cm="1">
        <f t="array" ref="U380">IF(ISBLANK(C380),"",IFERROR(INDEX(ListeSeries!$F$2:$F$1045, MATCH(1, (DatasScan!G380=ListeSeries!$B$2:$B$1045) * (DatasScan!H380&gt;=ListeSeries!$D$2:$D$1045) * (DatasScan!H380&lt;=ListeSeries!$E$2:$E$1045), 0)), "no match"))</f>
        <v>3501-3520</v>
      </c>
    </row>
    <row r="381" spans="1:22" x14ac:dyDescent="0.25">
      <c r="A381" s="6" t="str">
        <f t="shared" si="57"/>
        <v>3</v>
      </c>
      <c r="B381" s="272" t="s">
        <v>1022</v>
      </c>
      <c r="C381" s="206" t="s">
        <v>1748</v>
      </c>
      <c r="E381" s="11">
        <v>3</v>
      </c>
      <c r="F381" s="7" t="str">
        <f t="shared" si="51"/>
        <v>851220250806E 7</v>
      </c>
      <c r="G381" s="21" t="str">
        <f>IF(ISBLANK(C381),"",_xlfn.XLOOKUP(_xlfn.XLOOKUP(VALUE(LEFT(C381,4)),Souches!$B$2:$B$15000,Souches!$E$2:$E$15000),Varietes!$B$2:$B$500,Varietes!$C$2:$C$500))</f>
        <v>MDJU</v>
      </c>
      <c r="H381" s="19">
        <f>IF(ISBLANK(C381),"",_xlfn.XLOOKUP(VALUE(LEFT(C381,4)),Souches!$B$2:$B$15000,Souches!$D$2:$D$15000))</f>
        <v>3508</v>
      </c>
      <c r="I381" s="10">
        <f t="shared" si="52"/>
        <v>45875</v>
      </c>
      <c r="J381" s="19">
        <f>IF(I381="","",INT(('ObjProd (2)'!$C$25-I381)/7 * (ABS('ObjProd (2)'!$C$25-I381)&gt;=7)))</f>
        <v>6</v>
      </c>
      <c r="K381" s="10" t="str">
        <f>IF(I381="","",
IF(AND(DATEDIF(I381,'ObjProd (2)'!$C$25,"y")=0,DATEDIF(I381,'ObjProd (2)'!$C$25,"ym")=0,
   INT(('ObjProd (2)'!$C$25-EDATE(I381,DATEDIF(I381,'ObjProd (2)'!$C$25,"y")*12+DATEDIF(I381,'ObjProd (2)'!$C$25,"ym")))/7)=0),
   "&lt; 1 sem.",
   IF(DATEDIF(I381,'ObjProd (2)'!$C$25,"y")&gt;0,DATEDIF(I381,'ObjProd (2)'!$C$25,"y") &amp; " " &amp; IF(DATEDIF(I381,'ObjProd (2)'!$C$25,"y")=1,"an ","ans "),"") &amp;
   IF(DATEDIF(I381,'ObjProd (2)'!$C$25,"ym")&gt;0,DATEDIF(I381,'ObjProd (2)'!$C$25,"ym") &amp; " mois ", "") &amp;
   IF(INT(('ObjProd (2)'!$C$25-EDATE(I381,DATEDIF(I381,'ObjProd (2)'!$C$25,"y")*12+DATEDIF(I381,'ObjProd (2)'!$C$25,"ym")))/7)&gt;0,
      INT(('ObjProd (2)'!$C$25-EDATE(I381,DATEDIF(I381,'ObjProd (2)'!$C$25,"y")*12+DATEDIF(I381,'ObjProd (2)'!$C$25,"ym")))/7) &amp; " sem.",
      "")
)
)</f>
        <v>1 mois 1 sem.</v>
      </c>
      <c r="L381" s="11" t="str">
        <f t="shared" si="53"/>
        <v xml:space="preserve">E 7 </v>
      </c>
      <c r="M381" s="9">
        <f t="shared" si="54"/>
        <v>3</v>
      </c>
      <c r="N381" s="9" t="str" cm="1">
        <f t="array" aca="1" ref="N381" ca="1">LEFT(L381, IF(ISNUMBER(SUBSTITUTE(_xludf.MID(L381, 2, 1), ".", ",")), 1, 2))</f>
        <v xml:space="preserve">E </v>
      </c>
      <c r="O381" s="19">
        <f t="shared" ca="1" si="55"/>
        <v>7</v>
      </c>
      <c r="P381" s="9" t="str">
        <f t="shared" ca="1" si="58"/>
        <v>E</v>
      </c>
      <c r="Q381" s="9" t="str">
        <f t="shared" ca="1" si="59"/>
        <v>7+</v>
      </c>
      <c r="R381" s="9" t="str">
        <f t="shared" ca="1" si="56"/>
        <v>E7+</v>
      </c>
      <c r="S381" t="str" cm="1">
        <f t="array" ref="S381">IF(ISBLANK(C381),"",IFERROR(INDEX(ListeSeries!$A$2:$A$1045, MATCH(1, (DatasScan!G381=ListeSeries!$B$2:$B$1045) * (DatasScan!H381&gt;=ListeSeries!$D$2:$D$1045) * (DatasScan!H381&lt;=ListeSeries!$E$2:$E$1045), 0)), "no match"))</f>
        <v>MEDJOOL</v>
      </c>
      <c r="T381" s="7" t="str" cm="1">
        <f t="array" ref="T381">IF(ISBLANK(C381),"",IFERROR(INDEX(ListeSeries!$C$2:$C$1045, MATCH(1, (DatasScan!G381=ListeSeries!$B$2:$B$1045) * (DatasScan!H381&gt;=ListeSeries!$D$2:$D$1045) * (DatasScan!H381&lt;=ListeSeries!$E$2:$E$1045), 0)), "no match"))</f>
        <v>MEDJOOL 107</v>
      </c>
      <c r="U381" s="11" t="str" cm="1">
        <f t="array" ref="U381">IF(ISBLANK(C381),"",IFERROR(INDEX(ListeSeries!$F$2:$F$1045, MATCH(1, (DatasScan!G381=ListeSeries!$B$2:$B$1045) * (DatasScan!H381&gt;=ListeSeries!$D$2:$D$1045) * (DatasScan!H381&lt;=ListeSeries!$E$2:$E$1045), 0)), "no match"))</f>
        <v>3501-3520</v>
      </c>
    </row>
    <row r="382" spans="1:22" x14ac:dyDescent="0.25">
      <c r="A382" s="6" t="str">
        <f t="shared" si="57"/>
        <v>3</v>
      </c>
      <c r="B382" s="272" t="s">
        <v>1022</v>
      </c>
      <c r="C382" s="206" t="s">
        <v>1750</v>
      </c>
      <c r="D382" s="8">
        <v>1</v>
      </c>
      <c r="E382" s="11">
        <v>8</v>
      </c>
      <c r="F382" s="7" t="str">
        <f t="shared" si="51"/>
        <v>809020250716E 3</v>
      </c>
      <c r="G382" s="21" t="str">
        <f>IF(ISBLANK(C382),"",_xlfn.XLOOKUP(_xlfn.XLOOKUP(VALUE(LEFT(C382,4)),Souches!$B$2:$B$15000,Souches!$E$2:$E$15000),Varietes!$B$2:$B$500,Varietes!$C$2:$C$500))</f>
        <v>MDJU</v>
      </c>
      <c r="H382" s="19">
        <f>IF(ISBLANK(C382),"",_xlfn.XLOOKUP(VALUE(LEFT(C382,4)),Souches!$B$2:$B$15000,Souches!$D$2:$D$15000))</f>
        <v>3407</v>
      </c>
      <c r="I382" s="10">
        <f t="shared" si="52"/>
        <v>45854</v>
      </c>
      <c r="J382" s="19">
        <f>IF(I382="","",INT(('ObjProd (2)'!$C$25-I382)/7 * (ABS('ObjProd (2)'!$C$25-I382)&gt;=7)))</f>
        <v>9</v>
      </c>
      <c r="K382" s="10" t="str">
        <f>IF(I382="","",
IF(AND(DATEDIF(I382,'ObjProd (2)'!$C$25,"y")=0,DATEDIF(I382,'ObjProd (2)'!$C$25,"ym")=0,
   INT(('ObjProd (2)'!$C$25-EDATE(I382,DATEDIF(I382,'ObjProd (2)'!$C$25,"y")*12+DATEDIF(I382,'ObjProd (2)'!$C$25,"ym")))/7)=0),
   "&lt; 1 sem.",
   IF(DATEDIF(I382,'ObjProd (2)'!$C$25,"y")&gt;0,DATEDIF(I382,'ObjProd (2)'!$C$25,"y") &amp; " " &amp; IF(DATEDIF(I382,'ObjProd (2)'!$C$25,"y")=1,"an ","ans "),"") &amp;
   IF(DATEDIF(I382,'ObjProd (2)'!$C$25,"ym")&gt;0,DATEDIF(I382,'ObjProd (2)'!$C$25,"ym") &amp; " mois ", "") &amp;
   IF(INT(('ObjProd (2)'!$C$25-EDATE(I382,DATEDIF(I382,'ObjProd (2)'!$C$25,"y")*12+DATEDIF(I382,'ObjProd (2)'!$C$25,"ym")))/7)&gt;0,
      INT(('ObjProd (2)'!$C$25-EDATE(I382,DATEDIF(I382,'ObjProd (2)'!$C$25,"y")*12+DATEDIF(I382,'ObjProd (2)'!$C$25,"ym")))/7) &amp; " sem.",
      "")
)
)</f>
        <v xml:space="preserve">2 mois </v>
      </c>
      <c r="L382" s="11" t="str">
        <f t="shared" si="53"/>
        <v xml:space="preserve">E 3 </v>
      </c>
      <c r="M382" s="9">
        <f t="shared" si="54"/>
        <v>22</v>
      </c>
      <c r="N382" s="9" t="str" cm="1">
        <f t="array" aca="1" ref="N382" ca="1">LEFT(L382, IF(ISNUMBER(SUBSTITUTE(_xludf.MID(L382, 2, 1), ".", ",")), 1, 2))</f>
        <v xml:space="preserve">E </v>
      </c>
      <c r="O382" s="19">
        <f t="shared" ca="1" si="55"/>
        <v>3</v>
      </c>
      <c r="P382" s="9" t="str">
        <f t="shared" ca="1" si="58"/>
        <v>E</v>
      </c>
      <c r="Q382" s="9">
        <f t="shared" ca="1" si="59"/>
        <v>3</v>
      </c>
      <c r="R382" s="9" t="str">
        <f t="shared" ca="1" si="56"/>
        <v>E3</v>
      </c>
      <c r="S382" t="str" cm="1">
        <f t="array" ref="S382">IF(ISBLANK(C382),"",IFERROR(INDEX(ListeSeries!$A$2:$A$1045, MATCH(1, (DatasScan!G382=ListeSeries!$B$2:$B$1045) * (DatasScan!H382&gt;=ListeSeries!$D$2:$D$1045) * (DatasScan!H382&lt;=ListeSeries!$E$2:$E$1045), 0)), "no match"))</f>
        <v>MEDJOOL</v>
      </c>
      <c r="T382" s="7" t="str" cm="1">
        <f t="array" ref="T382">IF(ISBLANK(C382),"",IFERROR(INDEX(ListeSeries!$C$2:$C$1045, MATCH(1, (DatasScan!G382=ListeSeries!$B$2:$B$1045) * (DatasScan!H382&gt;=ListeSeries!$D$2:$D$1045) * (DatasScan!H382&lt;=ListeSeries!$E$2:$E$1045), 0)), "no match"))</f>
        <v>MEDJOOL 102</v>
      </c>
      <c r="U382" s="11" t="str" cm="1">
        <f t="array" ref="U382">IF(ISBLANK(C382),"",IFERROR(INDEX(ListeSeries!$F$2:$F$1045, MATCH(1, (DatasScan!G382=ListeSeries!$B$2:$B$1045) * (DatasScan!H382&gt;=ListeSeries!$D$2:$D$1045) * (DatasScan!H382&lt;=ListeSeries!$E$2:$E$1045), 0)), "no match"))</f>
        <v>3381-3410</v>
      </c>
    </row>
    <row r="383" spans="1:22" x14ac:dyDescent="0.25">
      <c r="A383" s="6" t="str">
        <f t="shared" si="57"/>
        <v>3</v>
      </c>
      <c r="B383" s="272" t="s">
        <v>1022</v>
      </c>
      <c r="C383" s="206" t="s">
        <v>1751</v>
      </c>
      <c r="E383" s="11">
        <v>11</v>
      </c>
      <c r="F383" s="7" t="str">
        <f t="shared" si="51"/>
        <v>840220250715E 6</v>
      </c>
      <c r="G383" s="21" t="str">
        <f>IF(ISBLANK(C383),"",_xlfn.XLOOKUP(_xlfn.XLOOKUP(VALUE(LEFT(C383,4)),Souches!$B$2:$B$15000,Souches!$E$2:$E$15000),Varietes!$B$2:$B$500,Varietes!$C$2:$C$500))</f>
        <v>MDJU</v>
      </c>
      <c r="H383" s="19">
        <f>IF(ISBLANK(C383),"",_xlfn.XLOOKUP(VALUE(LEFT(C383,4)),Souches!$B$2:$B$15000,Souches!$D$2:$D$15000))</f>
        <v>3464</v>
      </c>
      <c r="I383" s="10">
        <f t="shared" si="52"/>
        <v>45853</v>
      </c>
      <c r="J383" s="19">
        <f>IF(I383="","",INT(('ObjProd (2)'!$C$25-I383)/7 * (ABS('ObjProd (2)'!$C$25-I383)&gt;=7)))</f>
        <v>9</v>
      </c>
      <c r="K383" s="10" t="str">
        <f>IF(I383="","",
IF(AND(DATEDIF(I383,'ObjProd (2)'!$C$25,"y")=0,DATEDIF(I383,'ObjProd (2)'!$C$25,"ym")=0,
   INT(('ObjProd (2)'!$C$25-EDATE(I383,DATEDIF(I383,'ObjProd (2)'!$C$25,"y")*12+DATEDIF(I383,'ObjProd (2)'!$C$25,"ym")))/7)=0),
   "&lt; 1 sem.",
   IF(DATEDIF(I383,'ObjProd (2)'!$C$25,"y")&gt;0,DATEDIF(I383,'ObjProd (2)'!$C$25,"y") &amp; " " &amp; IF(DATEDIF(I383,'ObjProd (2)'!$C$25,"y")=1,"an ","ans "),"") &amp;
   IF(DATEDIF(I383,'ObjProd (2)'!$C$25,"ym")&gt;0,DATEDIF(I383,'ObjProd (2)'!$C$25,"ym") &amp; " mois ", "") &amp;
   IF(INT(('ObjProd (2)'!$C$25-EDATE(I383,DATEDIF(I383,'ObjProd (2)'!$C$25,"y")*12+DATEDIF(I383,'ObjProd (2)'!$C$25,"ym")))/7)&gt;0,
      INT(('ObjProd (2)'!$C$25-EDATE(I383,DATEDIF(I383,'ObjProd (2)'!$C$25,"y")*12+DATEDIF(I383,'ObjProd (2)'!$C$25,"ym")))/7) &amp; " sem.",
      "")
)
)</f>
        <v xml:space="preserve">2 mois </v>
      </c>
      <c r="L383" s="11" t="str">
        <f t="shared" si="53"/>
        <v xml:space="preserve">E 6 </v>
      </c>
      <c r="M383" s="9">
        <f t="shared" si="54"/>
        <v>11</v>
      </c>
      <c r="N383" s="9" t="str" cm="1">
        <f t="array" aca="1" ref="N383" ca="1">LEFT(L383, IF(ISNUMBER(SUBSTITUTE(_xludf.MID(L383, 2, 1), ".", ",")), 1, 2))</f>
        <v xml:space="preserve">E </v>
      </c>
      <c r="O383" s="19">
        <f t="shared" ca="1" si="55"/>
        <v>6</v>
      </c>
      <c r="P383" s="9" t="str">
        <f t="shared" ca="1" si="58"/>
        <v>E</v>
      </c>
      <c r="Q383" s="9">
        <f t="shared" ca="1" si="59"/>
        <v>6</v>
      </c>
      <c r="R383" s="9" t="str">
        <f t="shared" ca="1" si="56"/>
        <v>E6</v>
      </c>
      <c r="S383" t="str" cm="1">
        <f t="array" ref="S383">IF(ISBLANK(C383),"",IFERROR(INDEX(ListeSeries!$A$2:$A$1045, MATCH(1, (DatasScan!G383=ListeSeries!$B$2:$B$1045) * (DatasScan!H383&gt;=ListeSeries!$D$2:$D$1045) * (DatasScan!H383&lt;=ListeSeries!$E$2:$E$1045), 0)), "no match"))</f>
        <v>MEDJOOL</v>
      </c>
      <c r="T383" s="7" t="str" cm="1">
        <f t="array" ref="T383">IF(ISBLANK(C383),"",IFERROR(INDEX(ListeSeries!$C$2:$C$1045, MATCH(1, (DatasScan!G383=ListeSeries!$B$2:$B$1045) * (DatasScan!H383&gt;=ListeSeries!$D$2:$D$1045) * (DatasScan!H383&lt;=ListeSeries!$E$2:$E$1045), 0)), "no match"))</f>
        <v>MEDJOOL 105</v>
      </c>
      <c r="U383" s="11" t="str" cm="1">
        <f t="array" ref="U383">IF(ISBLANK(C383),"",IFERROR(INDEX(ListeSeries!$F$2:$F$1045, MATCH(1, (DatasScan!G383=ListeSeries!$B$2:$B$1045) * (DatasScan!H383&gt;=ListeSeries!$D$2:$D$1045) * (DatasScan!H383&lt;=ListeSeries!$E$2:$E$1045), 0)), "no match"))</f>
        <v>3461-3475</v>
      </c>
    </row>
    <row r="384" spans="1:22" x14ac:dyDescent="0.25">
      <c r="A384" s="6" t="str">
        <f t="shared" si="57"/>
        <v>3</v>
      </c>
      <c r="B384" s="272" t="s">
        <v>1022</v>
      </c>
      <c r="C384" s="206" t="s">
        <v>1752</v>
      </c>
      <c r="E384" s="11">
        <v>3</v>
      </c>
      <c r="F384" s="7" t="str">
        <f t="shared" si="51"/>
        <v>851220250723EA7</v>
      </c>
      <c r="G384" s="21" t="str">
        <f>IF(ISBLANK(C384),"",_xlfn.XLOOKUP(_xlfn.XLOOKUP(VALUE(LEFT(C384,4)),Souches!$B$2:$B$15000,Souches!$E$2:$E$15000),Varietes!$B$2:$B$500,Varietes!$C$2:$C$500))</f>
        <v>MDJU</v>
      </c>
      <c r="H384" s="19">
        <f>IF(ISBLANK(C384),"",_xlfn.XLOOKUP(VALUE(LEFT(C384,4)),Souches!$B$2:$B$15000,Souches!$D$2:$D$15000))</f>
        <v>3508</v>
      </c>
      <c r="I384" s="10">
        <f t="shared" si="52"/>
        <v>45861</v>
      </c>
      <c r="J384" s="19">
        <f>IF(I384="","",INT(('ObjProd (2)'!$C$25-I384)/7 * (ABS('ObjProd (2)'!$C$25-I384)&gt;=7)))</f>
        <v>8</v>
      </c>
      <c r="K384" s="10" t="str">
        <f>IF(I384="","",
IF(AND(DATEDIF(I384,'ObjProd (2)'!$C$25,"y")=0,DATEDIF(I384,'ObjProd (2)'!$C$25,"ym")=0,
   INT(('ObjProd (2)'!$C$25-EDATE(I384,DATEDIF(I384,'ObjProd (2)'!$C$25,"y")*12+DATEDIF(I384,'ObjProd (2)'!$C$25,"ym")))/7)=0),
   "&lt; 1 sem.",
   IF(DATEDIF(I384,'ObjProd (2)'!$C$25,"y")&gt;0,DATEDIF(I384,'ObjProd (2)'!$C$25,"y") &amp; " " &amp; IF(DATEDIF(I384,'ObjProd (2)'!$C$25,"y")=1,"an ","ans "),"") &amp;
   IF(DATEDIF(I384,'ObjProd (2)'!$C$25,"ym")&gt;0,DATEDIF(I384,'ObjProd (2)'!$C$25,"ym") &amp; " mois ", "") &amp;
   IF(INT(('ObjProd (2)'!$C$25-EDATE(I384,DATEDIF(I384,'ObjProd (2)'!$C$25,"y")*12+DATEDIF(I384,'ObjProd (2)'!$C$25,"ym")))/7)&gt;0,
      INT(('ObjProd (2)'!$C$25-EDATE(I384,DATEDIF(I384,'ObjProd (2)'!$C$25,"y")*12+DATEDIF(I384,'ObjProd (2)'!$C$25,"ym")))/7) &amp; " sem.",
      "")
)
)</f>
        <v>1 mois 3 sem.</v>
      </c>
      <c r="L384" s="11" t="str">
        <f t="shared" si="53"/>
        <v xml:space="preserve">EA7 </v>
      </c>
      <c r="M384" s="9">
        <f t="shared" si="54"/>
        <v>3</v>
      </c>
      <c r="N384" s="9" t="str" cm="1">
        <f t="array" aca="1" ref="N384" ca="1">LEFT(L384, IF(ISNUMBER(SUBSTITUTE(_xludf.MID(L384, 2, 1), ".", ",")), 1, 2))</f>
        <v>EA</v>
      </c>
      <c r="O384" s="19">
        <f t="shared" ca="1" si="55"/>
        <v>7</v>
      </c>
      <c r="P384" s="9" t="str">
        <f t="shared" ca="1" si="58"/>
        <v>E</v>
      </c>
      <c r="Q384" s="9" t="str">
        <f t="shared" ca="1" si="59"/>
        <v>7+</v>
      </c>
      <c r="R384" s="9" t="str">
        <f t="shared" ca="1" si="56"/>
        <v>E7+</v>
      </c>
      <c r="S384" t="str" cm="1">
        <f t="array" ref="S384">IF(ISBLANK(C384),"",IFERROR(INDEX(ListeSeries!$A$2:$A$1045, MATCH(1, (DatasScan!G384=ListeSeries!$B$2:$B$1045) * (DatasScan!H384&gt;=ListeSeries!$D$2:$D$1045) * (DatasScan!H384&lt;=ListeSeries!$E$2:$E$1045), 0)), "no match"))</f>
        <v>MEDJOOL</v>
      </c>
      <c r="T384" s="7" t="str" cm="1">
        <f t="array" ref="T384">IF(ISBLANK(C384),"",IFERROR(INDEX(ListeSeries!$C$2:$C$1045, MATCH(1, (DatasScan!G384=ListeSeries!$B$2:$B$1045) * (DatasScan!H384&gt;=ListeSeries!$D$2:$D$1045) * (DatasScan!H384&lt;=ListeSeries!$E$2:$E$1045), 0)), "no match"))</f>
        <v>MEDJOOL 107</v>
      </c>
      <c r="U384" s="11" t="str" cm="1">
        <f t="array" ref="U384">IF(ISBLANK(C384),"",IFERROR(INDEX(ListeSeries!$F$2:$F$1045, MATCH(1, (DatasScan!G384=ListeSeries!$B$2:$B$1045) * (DatasScan!H384&gt;=ListeSeries!$D$2:$D$1045) * (DatasScan!H384&lt;=ListeSeries!$E$2:$E$1045), 0)), "no match"))</f>
        <v>3501-3520</v>
      </c>
    </row>
    <row r="385" spans="1:21" x14ac:dyDescent="0.25">
      <c r="A385" s="6" t="str">
        <f t="shared" si="57"/>
        <v>3</v>
      </c>
      <c r="B385" s="272" t="s">
        <v>1022</v>
      </c>
      <c r="C385" s="206" t="s">
        <v>3423</v>
      </c>
      <c r="E385" s="11">
        <v>10</v>
      </c>
      <c r="F385" s="7" t="str">
        <f t="shared" si="51"/>
        <v>851620250829E 7</v>
      </c>
      <c r="G385" s="21" t="str">
        <f>IF(ISBLANK(C385),"",_xlfn.XLOOKUP(_xlfn.XLOOKUP(VALUE(LEFT(C385,4)),Souches!$B$2:$B$15000,Souches!$E$2:$E$15000),Varietes!$B$2:$B$500,Varietes!$C$2:$C$500))</f>
        <v>MDJU</v>
      </c>
      <c r="H385" s="19">
        <f>IF(ISBLANK(C385),"",_xlfn.XLOOKUP(VALUE(LEFT(C385,4)),Souches!$B$2:$B$15000,Souches!$D$2:$D$15000))</f>
        <v>3514</v>
      </c>
      <c r="I385" s="10">
        <f t="shared" si="52"/>
        <v>45898</v>
      </c>
      <c r="J385" s="19">
        <f>IF(I385="","",INT(('ObjProd (2)'!$C$25-I385)/7 * (ABS('ObjProd (2)'!$C$25-I385)&gt;=7)))</f>
        <v>2</v>
      </c>
      <c r="K385" s="10" t="str">
        <f>IF(I385="","",
IF(AND(DATEDIF(I385,'ObjProd (2)'!$C$25,"y")=0,DATEDIF(I385,'ObjProd (2)'!$C$25,"ym")=0,
   INT(('ObjProd (2)'!$C$25-EDATE(I385,DATEDIF(I385,'ObjProd (2)'!$C$25,"y")*12+DATEDIF(I385,'ObjProd (2)'!$C$25,"ym")))/7)=0),
   "&lt; 1 sem.",
   IF(DATEDIF(I385,'ObjProd (2)'!$C$25,"y")&gt;0,DATEDIF(I385,'ObjProd (2)'!$C$25,"y") &amp; " " &amp; IF(DATEDIF(I385,'ObjProd (2)'!$C$25,"y")=1,"an ","ans "),"") &amp;
   IF(DATEDIF(I385,'ObjProd (2)'!$C$25,"ym")&gt;0,DATEDIF(I385,'ObjProd (2)'!$C$25,"ym") &amp; " mois ", "") &amp;
   IF(INT(('ObjProd (2)'!$C$25-EDATE(I385,DATEDIF(I385,'ObjProd (2)'!$C$25,"y")*12+DATEDIF(I385,'ObjProd (2)'!$C$25,"ym")))/7)&gt;0,
      INT(('ObjProd (2)'!$C$25-EDATE(I385,DATEDIF(I385,'ObjProd (2)'!$C$25,"y")*12+DATEDIF(I385,'ObjProd (2)'!$C$25,"ym")))/7) &amp; " sem.",
      "")
)
)</f>
        <v>2 sem.</v>
      </c>
      <c r="L385" s="11" t="str">
        <f t="shared" si="53"/>
        <v xml:space="preserve">E 7 </v>
      </c>
      <c r="M385" s="9">
        <f t="shared" si="54"/>
        <v>10</v>
      </c>
      <c r="N385" s="9" t="str" cm="1">
        <f t="array" aca="1" ref="N385" ca="1">LEFT(L385, IF(ISNUMBER(SUBSTITUTE(_xludf.MID(L385, 2, 1), ".", ",")), 1, 2))</f>
        <v xml:space="preserve">E </v>
      </c>
      <c r="O385" s="19">
        <f t="shared" ca="1" si="55"/>
        <v>7</v>
      </c>
      <c r="P385" s="9" t="str">
        <f t="shared" ca="1" si="58"/>
        <v>E</v>
      </c>
      <c r="Q385" s="9" t="str">
        <f t="shared" ca="1" si="59"/>
        <v>7+</v>
      </c>
      <c r="R385" s="9" t="str">
        <f t="shared" ca="1" si="56"/>
        <v>E7+</v>
      </c>
      <c r="S385" t="str" cm="1">
        <f t="array" ref="S385">IF(ISBLANK(C385),"",IFERROR(INDEX(ListeSeries!$A$2:$A$1045, MATCH(1, (DatasScan!G385=ListeSeries!$B$2:$B$1045) * (DatasScan!H385&gt;=ListeSeries!$D$2:$D$1045) * (DatasScan!H385&lt;=ListeSeries!$E$2:$E$1045), 0)), "no match"))</f>
        <v>MEDJOOL</v>
      </c>
      <c r="T385" s="7" t="str" cm="1">
        <f t="array" ref="T385">IF(ISBLANK(C385),"",IFERROR(INDEX(ListeSeries!$C$2:$C$1045, MATCH(1, (DatasScan!G385=ListeSeries!$B$2:$B$1045) * (DatasScan!H385&gt;=ListeSeries!$D$2:$D$1045) * (DatasScan!H385&lt;=ListeSeries!$E$2:$E$1045), 0)), "no match"))</f>
        <v>MEDJOOL 107</v>
      </c>
      <c r="U385" s="11" t="str" cm="1">
        <f t="array" ref="U385">IF(ISBLANK(C385),"",IFERROR(INDEX(ListeSeries!$F$2:$F$1045, MATCH(1, (DatasScan!G385=ListeSeries!$B$2:$B$1045) * (DatasScan!H385&gt;=ListeSeries!$D$2:$D$1045) * (DatasScan!H385&lt;=ListeSeries!$E$2:$E$1045), 0)), "no match"))</f>
        <v>3501-3520</v>
      </c>
    </row>
    <row r="386" spans="1:21" x14ac:dyDescent="0.25">
      <c r="A386" s="6" t="str">
        <f t="shared" si="57"/>
        <v>3</v>
      </c>
      <c r="B386" s="272" t="s">
        <v>1022</v>
      </c>
      <c r="C386" s="206" t="s">
        <v>3424</v>
      </c>
      <c r="D386" s="8">
        <v>3</v>
      </c>
      <c r="F386" s="7" t="str">
        <f t="shared" ref="F386:F449" si="60">IF(ISBLANK(C386),"",LEFT(C386,15))</f>
        <v>840220250904E 4</v>
      </c>
      <c r="G386" s="21" t="str">
        <f>IF(ISBLANK(C386),"",_xlfn.XLOOKUP(_xlfn.XLOOKUP(VALUE(LEFT(C386,4)),Souches!$B$2:$B$15000,Souches!$E$2:$E$15000),Varietes!$B$2:$B$500,Varietes!$C$2:$C$500))</f>
        <v>MDJU</v>
      </c>
      <c r="H386" s="19">
        <f>IF(ISBLANK(C386),"",_xlfn.XLOOKUP(VALUE(LEFT(C386,4)),Souches!$B$2:$B$15000,Souches!$D$2:$D$15000))</f>
        <v>3464</v>
      </c>
      <c r="I386" s="10">
        <f t="shared" ref="I386:I449" si="61">IF(ISBLANK(C386),"",DATE(MID(C386,5,4),MID(C386,9,2),MID(C386,11,2)))</f>
        <v>45904</v>
      </c>
      <c r="J386" s="19">
        <f>IF(I386="","",INT(('ObjProd (2)'!$C$25-I386)/7 * (ABS('ObjProd (2)'!$C$25-I386)&gt;=7)))</f>
        <v>2</v>
      </c>
      <c r="K386" s="10" t="str">
        <f>IF(I386="","",
IF(AND(DATEDIF(I386,'ObjProd (2)'!$C$25,"y")=0,DATEDIF(I386,'ObjProd (2)'!$C$25,"ym")=0,
   INT(('ObjProd (2)'!$C$25-EDATE(I386,DATEDIF(I386,'ObjProd (2)'!$C$25,"y")*12+DATEDIF(I386,'ObjProd (2)'!$C$25,"ym")))/7)=0),
   "&lt; 1 sem.",
   IF(DATEDIF(I386,'ObjProd (2)'!$C$25,"y")&gt;0,DATEDIF(I386,'ObjProd (2)'!$C$25,"y") &amp; " " &amp; IF(DATEDIF(I386,'ObjProd (2)'!$C$25,"y")=1,"an ","ans "),"") &amp;
   IF(DATEDIF(I386,'ObjProd (2)'!$C$25,"ym")&gt;0,DATEDIF(I386,'ObjProd (2)'!$C$25,"ym") &amp; " mois ", "") &amp;
   IF(INT(('ObjProd (2)'!$C$25-EDATE(I386,DATEDIF(I386,'ObjProd (2)'!$C$25,"y")*12+DATEDIF(I386,'ObjProd (2)'!$C$25,"ym")))/7)&gt;0,
      INT(('ObjProd (2)'!$C$25-EDATE(I386,DATEDIF(I386,'ObjProd (2)'!$C$25,"y")*12+DATEDIF(I386,'ObjProd (2)'!$C$25,"ym")))/7) &amp; " sem.",
      "")
)
)</f>
        <v>2 sem.</v>
      </c>
      <c r="L386" s="11" t="str">
        <f t="shared" ref="L386:L449" si="62">IF(ISBLANK(C386),"",MID(C386,13,4))</f>
        <v xml:space="preserve">E 4 </v>
      </c>
      <c r="M386" s="9">
        <f t="shared" ref="M386:M449" si="63">IF(OR(D386&gt;0, E386&gt;0), D386*14+E386,"")</f>
        <v>42</v>
      </c>
      <c r="N386" s="9" t="str" cm="1">
        <f t="array" aca="1" ref="N386" ca="1">LEFT(L386, IF(ISNUMBER(SUBSTITUTE(_xludf.MID(L386, 2, 1), ".", ",")), 1, 2))</f>
        <v xml:space="preserve">E </v>
      </c>
      <c r="O386" s="19">
        <f t="shared" ref="O386:O449" ca="1" si="64">IF(N386="", "", _xlfn.NUMBERVALUE(RIGHT(L386, LEN(L386)-LEN(N386))))</f>
        <v>4</v>
      </c>
      <c r="P386" s="9" t="str">
        <f t="shared" ca="1" si="58"/>
        <v>E</v>
      </c>
      <c r="Q386" s="9">
        <f t="shared" ca="1" si="59"/>
        <v>4</v>
      </c>
      <c r="R386" s="9" t="str">
        <f t="shared" ref="R386:R449" ca="1" si="65">IF(ISBLANK(C386),"",P386&amp;Q386)</f>
        <v>E4</v>
      </c>
      <c r="S386" t="str" cm="1">
        <f t="array" ref="S386">IF(ISBLANK(C386),"",IFERROR(INDEX(ListeSeries!$A$2:$A$1045, MATCH(1, (DatasScan!G386=ListeSeries!$B$2:$B$1045) * (DatasScan!H386&gt;=ListeSeries!$D$2:$D$1045) * (DatasScan!H386&lt;=ListeSeries!$E$2:$E$1045), 0)), "no match"))</f>
        <v>MEDJOOL</v>
      </c>
      <c r="T386" s="7" t="str" cm="1">
        <f t="array" ref="T386">IF(ISBLANK(C386),"",IFERROR(INDEX(ListeSeries!$C$2:$C$1045, MATCH(1, (DatasScan!G386=ListeSeries!$B$2:$B$1045) * (DatasScan!H386&gt;=ListeSeries!$D$2:$D$1045) * (DatasScan!H386&lt;=ListeSeries!$E$2:$E$1045), 0)), "no match"))</f>
        <v>MEDJOOL 105</v>
      </c>
      <c r="U386" s="11" t="str" cm="1">
        <f t="array" ref="U386">IF(ISBLANK(C386),"",IFERROR(INDEX(ListeSeries!$F$2:$F$1045, MATCH(1, (DatasScan!G386=ListeSeries!$B$2:$B$1045) * (DatasScan!H386&gt;=ListeSeries!$D$2:$D$1045) * (DatasScan!H386&lt;=ListeSeries!$E$2:$E$1045), 0)), "no match"))</f>
        <v>3461-3475</v>
      </c>
    </row>
    <row r="387" spans="1:21" x14ac:dyDescent="0.25">
      <c r="A387" s="6" t="str">
        <f t="shared" ref="A387:A450" si="66">IF(B387="CHF","CHF",IF(B387="CHF 2","CHF hangar",LEFT(B387,1)))</f>
        <v>3</v>
      </c>
      <c r="B387" s="272" t="s">
        <v>1022</v>
      </c>
      <c r="C387" s="206" t="s">
        <v>3425</v>
      </c>
      <c r="D387" s="8">
        <v>1</v>
      </c>
      <c r="E387" s="11">
        <v>1</v>
      </c>
      <c r="F387" s="7" t="str">
        <f t="shared" si="60"/>
        <v>840220250903E 4</v>
      </c>
      <c r="G387" s="21" t="str">
        <f>IF(ISBLANK(C387),"",_xlfn.XLOOKUP(_xlfn.XLOOKUP(VALUE(LEFT(C387,4)),Souches!$B$2:$B$15000,Souches!$E$2:$E$15000),Varietes!$B$2:$B$500,Varietes!$C$2:$C$500))</f>
        <v>MDJU</v>
      </c>
      <c r="H387" s="19">
        <f>IF(ISBLANK(C387),"",_xlfn.XLOOKUP(VALUE(LEFT(C387,4)),Souches!$B$2:$B$15000,Souches!$D$2:$D$15000))</f>
        <v>3464</v>
      </c>
      <c r="I387" s="10">
        <f t="shared" si="61"/>
        <v>45903</v>
      </c>
      <c r="J387" s="19">
        <f>IF(I387="","",INT(('ObjProd (2)'!$C$25-I387)/7 * (ABS('ObjProd (2)'!$C$25-I387)&gt;=7)))</f>
        <v>2</v>
      </c>
      <c r="K387" s="10" t="str">
        <f>IF(I387="","",
IF(AND(DATEDIF(I387,'ObjProd (2)'!$C$25,"y")=0,DATEDIF(I387,'ObjProd (2)'!$C$25,"ym")=0,
   INT(('ObjProd (2)'!$C$25-EDATE(I387,DATEDIF(I387,'ObjProd (2)'!$C$25,"y")*12+DATEDIF(I387,'ObjProd (2)'!$C$25,"ym")))/7)=0),
   "&lt; 1 sem.",
   IF(DATEDIF(I387,'ObjProd (2)'!$C$25,"y")&gt;0,DATEDIF(I387,'ObjProd (2)'!$C$25,"y") &amp; " " &amp; IF(DATEDIF(I387,'ObjProd (2)'!$C$25,"y")=1,"an ","ans "),"") &amp;
   IF(DATEDIF(I387,'ObjProd (2)'!$C$25,"ym")&gt;0,DATEDIF(I387,'ObjProd (2)'!$C$25,"ym") &amp; " mois ", "") &amp;
   IF(INT(('ObjProd (2)'!$C$25-EDATE(I387,DATEDIF(I387,'ObjProd (2)'!$C$25,"y")*12+DATEDIF(I387,'ObjProd (2)'!$C$25,"ym")))/7)&gt;0,
      INT(('ObjProd (2)'!$C$25-EDATE(I387,DATEDIF(I387,'ObjProd (2)'!$C$25,"y")*12+DATEDIF(I387,'ObjProd (2)'!$C$25,"ym")))/7) &amp; " sem.",
      "")
)
)</f>
        <v>2 sem.</v>
      </c>
      <c r="L387" s="11" t="str">
        <f t="shared" si="62"/>
        <v xml:space="preserve">E 4 </v>
      </c>
      <c r="M387" s="9">
        <f t="shared" si="63"/>
        <v>15</v>
      </c>
      <c r="N387" s="9" t="str" cm="1">
        <f t="array" aca="1" ref="N387" ca="1">LEFT(L387, IF(ISNUMBER(SUBSTITUTE(_xludf.MID(L387, 2, 1), ".", ",")), 1, 2))</f>
        <v xml:space="preserve">E </v>
      </c>
      <c r="O387" s="19">
        <f t="shared" ca="1" si="64"/>
        <v>4</v>
      </c>
      <c r="P387" s="9" t="str">
        <f t="shared" ref="P387:P450" ca="1" si="67">IF(N387="", "",
    IF(N387="E+", "X",
        IF(OR(LEFT(N387, 1)="E", N387="XR", N387="CS"), "E",
            IF(AND(LEFT(N387, 1)="R", LEFT(N387, 2)&lt;&gt;"RG"), "R",
                IF(OR(N387="MG", N387="G+"), "BoxE",
                    IF(LEFT(N387, 1)="i", "i", "X")
                )
            )
        )
    )
)</f>
        <v>E</v>
      </c>
      <c r="Q387" s="9">
        <f t="shared" ref="Q387:Q450" ca="1" si="68">IF(P387&lt;&gt;"", IF(P387="X", IF(AND(O387&gt;=1, O387&lt;=12), O387, IF(O387&gt;12, "13+", "erreur")), IF(P387="E", IF(AND(O387&gt;=1, O387&lt;=6), O387, IF(O387&gt;6, "7+", "erreur")), IF(P387="R", 0, IF(P387="I", IF(O387&lt;=2, "nit° 1-2", IF(O387&lt;=5, "° 3-4-5", IF(O387&lt;=8, " préX° 6-7-8", "erreur"))), IF(P387="BoxE", O387, ""))))), "")</f>
        <v>4</v>
      </c>
      <c r="R387" s="9" t="str">
        <f t="shared" ca="1" si="65"/>
        <v>E4</v>
      </c>
      <c r="S387" t="str" cm="1">
        <f t="array" ref="S387">IF(ISBLANK(C387),"",IFERROR(INDEX(ListeSeries!$A$2:$A$1045, MATCH(1, (DatasScan!G387=ListeSeries!$B$2:$B$1045) * (DatasScan!H387&gt;=ListeSeries!$D$2:$D$1045) * (DatasScan!H387&lt;=ListeSeries!$E$2:$E$1045), 0)), "no match"))</f>
        <v>MEDJOOL</v>
      </c>
      <c r="T387" s="7" t="str" cm="1">
        <f t="array" ref="T387">IF(ISBLANK(C387),"",IFERROR(INDEX(ListeSeries!$C$2:$C$1045, MATCH(1, (DatasScan!G387=ListeSeries!$B$2:$B$1045) * (DatasScan!H387&gt;=ListeSeries!$D$2:$D$1045) * (DatasScan!H387&lt;=ListeSeries!$E$2:$E$1045), 0)), "no match"))</f>
        <v>MEDJOOL 105</v>
      </c>
      <c r="U387" s="11" t="str" cm="1">
        <f t="array" ref="U387">IF(ISBLANK(C387),"",IFERROR(INDEX(ListeSeries!$F$2:$F$1045, MATCH(1, (DatasScan!G387=ListeSeries!$B$2:$B$1045) * (DatasScan!H387&gt;=ListeSeries!$D$2:$D$1045) * (DatasScan!H387&lt;=ListeSeries!$E$2:$E$1045), 0)), "no match"))</f>
        <v>3461-3475</v>
      </c>
    </row>
    <row r="388" spans="1:21" x14ac:dyDescent="0.25">
      <c r="A388" s="6" t="str">
        <f t="shared" si="66"/>
        <v>3</v>
      </c>
      <c r="B388" s="272" t="s">
        <v>1022</v>
      </c>
      <c r="C388" s="206" t="s">
        <v>1757</v>
      </c>
      <c r="D388" s="208"/>
      <c r="E388" s="11">
        <v>4</v>
      </c>
      <c r="F388" s="7" t="str">
        <f t="shared" si="60"/>
        <v>851620250710E 6</v>
      </c>
      <c r="G388" s="21" t="str">
        <f>IF(ISBLANK(C388),"",_xlfn.XLOOKUP(_xlfn.XLOOKUP(VALUE(LEFT(C388,4)),Souches!$B$2:$B$15000,Souches!$E$2:$E$15000),Varietes!$B$2:$B$500,Varietes!$C$2:$C$500))</f>
        <v>MDJU</v>
      </c>
      <c r="H388" s="19">
        <f>IF(ISBLANK(C388),"",_xlfn.XLOOKUP(VALUE(LEFT(C388,4)),Souches!$B$2:$B$15000,Souches!$D$2:$D$15000))</f>
        <v>3514</v>
      </c>
      <c r="I388" s="10">
        <f t="shared" si="61"/>
        <v>45848</v>
      </c>
      <c r="J388" s="19">
        <f>IF(I388="","",INT(('ObjProd (2)'!$C$25-I388)/7 * (ABS('ObjProd (2)'!$C$25-I388)&gt;=7)))</f>
        <v>10</v>
      </c>
      <c r="K388" s="10" t="str">
        <f>IF(I388="","",
IF(AND(DATEDIF(I388,'ObjProd (2)'!$C$25,"y")=0,DATEDIF(I388,'ObjProd (2)'!$C$25,"ym")=0,
   INT(('ObjProd (2)'!$C$25-EDATE(I388,DATEDIF(I388,'ObjProd (2)'!$C$25,"y")*12+DATEDIF(I388,'ObjProd (2)'!$C$25,"ym")))/7)=0),
   "&lt; 1 sem.",
   IF(DATEDIF(I388,'ObjProd (2)'!$C$25,"y")&gt;0,DATEDIF(I388,'ObjProd (2)'!$C$25,"y") &amp; " " &amp; IF(DATEDIF(I388,'ObjProd (2)'!$C$25,"y")=1,"an ","ans "),"") &amp;
   IF(DATEDIF(I388,'ObjProd (2)'!$C$25,"ym")&gt;0,DATEDIF(I388,'ObjProd (2)'!$C$25,"ym") &amp; " mois ", "") &amp;
   IF(INT(('ObjProd (2)'!$C$25-EDATE(I388,DATEDIF(I388,'ObjProd (2)'!$C$25,"y")*12+DATEDIF(I388,'ObjProd (2)'!$C$25,"ym")))/7)&gt;0,
      INT(('ObjProd (2)'!$C$25-EDATE(I388,DATEDIF(I388,'ObjProd (2)'!$C$25,"y")*12+DATEDIF(I388,'ObjProd (2)'!$C$25,"ym")))/7) &amp; " sem.",
      "")
)
)</f>
        <v>2 mois 1 sem.</v>
      </c>
      <c r="L388" s="11" t="str">
        <f t="shared" si="62"/>
        <v xml:space="preserve">E 6 </v>
      </c>
      <c r="M388" s="9">
        <f t="shared" si="63"/>
        <v>4</v>
      </c>
      <c r="N388" s="9" t="str" cm="1">
        <f t="array" aca="1" ref="N388" ca="1">LEFT(L388, IF(ISNUMBER(SUBSTITUTE(_xludf.MID(L388, 2, 1), ".", ",")), 1, 2))</f>
        <v xml:space="preserve">E </v>
      </c>
      <c r="O388" s="19">
        <f t="shared" ca="1" si="64"/>
        <v>6</v>
      </c>
      <c r="P388" s="9" t="str">
        <f t="shared" ca="1" si="67"/>
        <v>E</v>
      </c>
      <c r="Q388" s="9">
        <f t="shared" ca="1" si="68"/>
        <v>6</v>
      </c>
      <c r="R388" s="9" t="str">
        <f t="shared" ca="1" si="65"/>
        <v>E6</v>
      </c>
      <c r="S388" t="str" cm="1">
        <f t="array" ref="S388">IF(ISBLANK(C388),"",IFERROR(INDEX(ListeSeries!$A$2:$A$1045, MATCH(1, (DatasScan!G388=ListeSeries!$B$2:$B$1045) * (DatasScan!H388&gt;=ListeSeries!$D$2:$D$1045) * (DatasScan!H388&lt;=ListeSeries!$E$2:$E$1045), 0)), "no match"))</f>
        <v>MEDJOOL</v>
      </c>
      <c r="T388" s="7" t="str" cm="1">
        <f t="array" ref="T388">IF(ISBLANK(C388),"",IFERROR(INDEX(ListeSeries!$C$2:$C$1045, MATCH(1, (DatasScan!G388=ListeSeries!$B$2:$B$1045) * (DatasScan!H388&gt;=ListeSeries!$D$2:$D$1045) * (DatasScan!H388&lt;=ListeSeries!$E$2:$E$1045), 0)), "no match"))</f>
        <v>MEDJOOL 107</v>
      </c>
      <c r="U388" s="11" t="str" cm="1">
        <f t="array" ref="U388">IF(ISBLANK(C388),"",IFERROR(INDEX(ListeSeries!$F$2:$F$1045, MATCH(1, (DatasScan!G388=ListeSeries!$B$2:$B$1045) * (DatasScan!H388&gt;=ListeSeries!$D$2:$D$1045) * (DatasScan!H388&lt;=ListeSeries!$E$2:$E$1045), 0)), "no match"))</f>
        <v>3501-3520</v>
      </c>
    </row>
    <row r="389" spans="1:21" x14ac:dyDescent="0.25">
      <c r="A389" s="6" t="str">
        <f t="shared" si="66"/>
        <v>3</v>
      </c>
      <c r="B389" s="272" t="s">
        <v>1022</v>
      </c>
      <c r="C389" s="206" t="s">
        <v>1757</v>
      </c>
      <c r="E389" s="11">
        <v>6</v>
      </c>
      <c r="F389" s="7" t="str">
        <f t="shared" si="60"/>
        <v>851620250710E 6</v>
      </c>
      <c r="G389" s="21" t="str">
        <f>IF(ISBLANK(C389),"",_xlfn.XLOOKUP(_xlfn.XLOOKUP(VALUE(LEFT(C389,4)),Souches!$B$2:$B$15000,Souches!$E$2:$E$15000),Varietes!$B$2:$B$500,Varietes!$C$2:$C$500))</f>
        <v>MDJU</v>
      </c>
      <c r="H389" s="19">
        <f>IF(ISBLANK(C389),"",_xlfn.XLOOKUP(VALUE(LEFT(C389,4)),Souches!$B$2:$B$15000,Souches!$D$2:$D$15000))</f>
        <v>3514</v>
      </c>
      <c r="I389" s="10">
        <f t="shared" si="61"/>
        <v>45848</v>
      </c>
      <c r="J389" s="19">
        <f>IF(I389="","",INT(('ObjProd (2)'!$C$25-I389)/7 * (ABS('ObjProd (2)'!$C$25-I389)&gt;=7)))</f>
        <v>10</v>
      </c>
      <c r="K389" s="10" t="str">
        <f>IF(I389="","",
IF(AND(DATEDIF(I389,'ObjProd (2)'!$C$25,"y")=0,DATEDIF(I389,'ObjProd (2)'!$C$25,"ym")=0,
   INT(('ObjProd (2)'!$C$25-EDATE(I389,DATEDIF(I389,'ObjProd (2)'!$C$25,"y")*12+DATEDIF(I389,'ObjProd (2)'!$C$25,"ym")))/7)=0),
   "&lt; 1 sem.",
   IF(DATEDIF(I389,'ObjProd (2)'!$C$25,"y")&gt;0,DATEDIF(I389,'ObjProd (2)'!$C$25,"y") &amp; " " &amp; IF(DATEDIF(I389,'ObjProd (2)'!$C$25,"y")=1,"an ","ans "),"") &amp;
   IF(DATEDIF(I389,'ObjProd (2)'!$C$25,"ym")&gt;0,DATEDIF(I389,'ObjProd (2)'!$C$25,"ym") &amp; " mois ", "") &amp;
   IF(INT(('ObjProd (2)'!$C$25-EDATE(I389,DATEDIF(I389,'ObjProd (2)'!$C$25,"y")*12+DATEDIF(I389,'ObjProd (2)'!$C$25,"ym")))/7)&gt;0,
      INT(('ObjProd (2)'!$C$25-EDATE(I389,DATEDIF(I389,'ObjProd (2)'!$C$25,"y")*12+DATEDIF(I389,'ObjProd (2)'!$C$25,"ym")))/7) &amp; " sem.",
      "")
)
)</f>
        <v>2 mois 1 sem.</v>
      </c>
      <c r="L389" s="11" t="str">
        <f t="shared" si="62"/>
        <v xml:space="preserve">E 6 </v>
      </c>
      <c r="M389" s="9">
        <f t="shared" si="63"/>
        <v>6</v>
      </c>
      <c r="N389" s="9" t="str" cm="1">
        <f t="array" aca="1" ref="N389" ca="1">LEFT(L389, IF(ISNUMBER(SUBSTITUTE(_xludf.MID(L389, 2, 1), ".", ",")), 1, 2))</f>
        <v xml:space="preserve">E </v>
      </c>
      <c r="O389" s="19">
        <f t="shared" ca="1" si="64"/>
        <v>6</v>
      </c>
      <c r="P389" s="9" t="str">
        <f t="shared" ca="1" si="67"/>
        <v>E</v>
      </c>
      <c r="Q389" s="9">
        <f t="shared" ca="1" si="68"/>
        <v>6</v>
      </c>
      <c r="R389" s="9" t="str">
        <f t="shared" ca="1" si="65"/>
        <v>E6</v>
      </c>
      <c r="S389" t="str" cm="1">
        <f t="array" ref="S389">IF(ISBLANK(C389),"",IFERROR(INDEX(ListeSeries!$A$2:$A$1045, MATCH(1, (DatasScan!G389=ListeSeries!$B$2:$B$1045) * (DatasScan!H389&gt;=ListeSeries!$D$2:$D$1045) * (DatasScan!H389&lt;=ListeSeries!$E$2:$E$1045), 0)), "no match"))</f>
        <v>MEDJOOL</v>
      </c>
      <c r="T389" s="7" t="str" cm="1">
        <f t="array" ref="T389">IF(ISBLANK(C389),"",IFERROR(INDEX(ListeSeries!$C$2:$C$1045, MATCH(1, (DatasScan!G389=ListeSeries!$B$2:$B$1045) * (DatasScan!H389&gt;=ListeSeries!$D$2:$D$1045) * (DatasScan!H389&lt;=ListeSeries!$E$2:$E$1045), 0)), "no match"))</f>
        <v>MEDJOOL 107</v>
      </c>
      <c r="U389" s="11" t="str" cm="1">
        <f t="array" ref="U389">IF(ISBLANK(C389),"",IFERROR(INDEX(ListeSeries!$F$2:$F$1045, MATCH(1, (DatasScan!G389=ListeSeries!$B$2:$B$1045) * (DatasScan!H389&gt;=ListeSeries!$D$2:$D$1045) * (DatasScan!H389&lt;=ListeSeries!$E$2:$E$1045), 0)), "no match"))</f>
        <v>3501-3520</v>
      </c>
    </row>
    <row r="390" spans="1:21" x14ac:dyDescent="0.25">
      <c r="A390" s="6" t="str">
        <f t="shared" si="66"/>
        <v>3</v>
      </c>
      <c r="B390" s="272" t="s">
        <v>1022</v>
      </c>
      <c r="C390" s="206" t="s">
        <v>1758</v>
      </c>
      <c r="E390" s="11">
        <v>4</v>
      </c>
      <c r="F390" s="7" t="str">
        <f t="shared" si="60"/>
        <v>851620250710E 5</v>
      </c>
      <c r="G390" s="21" t="str">
        <f>IF(ISBLANK(C390),"",_xlfn.XLOOKUP(_xlfn.XLOOKUP(VALUE(LEFT(C390,4)),Souches!$B$2:$B$15000,Souches!$E$2:$E$15000),Varietes!$B$2:$B$500,Varietes!$C$2:$C$500))</f>
        <v>MDJU</v>
      </c>
      <c r="H390" s="19">
        <f>IF(ISBLANK(C390),"",_xlfn.XLOOKUP(VALUE(LEFT(C390,4)),Souches!$B$2:$B$15000,Souches!$D$2:$D$15000))</f>
        <v>3514</v>
      </c>
      <c r="I390" s="10">
        <f t="shared" si="61"/>
        <v>45848</v>
      </c>
      <c r="J390" s="19">
        <f>IF(I390="","",INT(('ObjProd (2)'!$C$25-I390)/7 * (ABS('ObjProd (2)'!$C$25-I390)&gt;=7)))</f>
        <v>10</v>
      </c>
      <c r="K390" s="10" t="str">
        <f>IF(I390="","",
IF(AND(DATEDIF(I390,'ObjProd (2)'!$C$25,"y")=0,DATEDIF(I390,'ObjProd (2)'!$C$25,"ym")=0,
   INT(('ObjProd (2)'!$C$25-EDATE(I390,DATEDIF(I390,'ObjProd (2)'!$C$25,"y")*12+DATEDIF(I390,'ObjProd (2)'!$C$25,"ym")))/7)=0),
   "&lt; 1 sem.",
   IF(DATEDIF(I390,'ObjProd (2)'!$C$25,"y")&gt;0,DATEDIF(I390,'ObjProd (2)'!$C$25,"y") &amp; " " &amp; IF(DATEDIF(I390,'ObjProd (2)'!$C$25,"y")=1,"an ","ans "),"") &amp;
   IF(DATEDIF(I390,'ObjProd (2)'!$C$25,"ym")&gt;0,DATEDIF(I390,'ObjProd (2)'!$C$25,"ym") &amp; " mois ", "") &amp;
   IF(INT(('ObjProd (2)'!$C$25-EDATE(I390,DATEDIF(I390,'ObjProd (2)'!$C$25,"y")*12+DATEDIF(I390,'ObjProd (2)'!$C$25,"ym")))/7)&gt;0,
      INT(('ObjProd (2)'!$C$25-EDATE(I390,DATEDIF(I390,'ObjProd (2)'!$C$25,"y")*12+DATEDIF(I390,'ObjProd (2)'!$C$25,"ym")))/7) &amp; " sem.",
      "")
)
)</f>
        <v>2 mois 1 sem.</v>
      </c>
      <c r="L390" s="11" t="str">
        <f t="shared" si="62"/>
        <v xml:space="preserve">E 5 </v>
      </c>
      <c r="M390" s="9">
        <f t="shared" si="63"/>
        <v>4</v>
      </c>
      <c r="N390" s="9" t="str" cm="1">
        <f t="array" aca="1" ref="N390" ca="1">LEFT(L390, IF(ISNUMBER(SUBSTITUTE(_xludf.MID(L390, 2, 1), ".", ",")), 1, 2))</f>
        <v xml:space="preserve">E </v>
      </c>
      <c r="O390" s="19">
        <f t="shared" ca="1" si="64"/>
        <v>5</v>
      </c>
      <c r="P390" s="9" t="str">
        <f t="shared" ca="1" si="67"/>
        <v>E</v>
      </c>
      <c r="Q390" s="9">
        <f t="shared" ca="1" si="68"/>
        <v>5</v>
      </c>
      <c r="R390" s="9" t="str">
        <f t="shared" ca="1" si="65"/>
        <v>E5</v>
      </c>
      <c r="S390" t="str" cm="1">
        <f t="array" ref="S390">IF(ISBLANK(C390),"",IFERROR(INDEX(ListeSeries!$A$2:$A$1045, MATCH(1, (DatasScan!G390=ListeSeries!$B$2:$B$1045) * (DatasScan!H390&gt;=ListeSeries!$D$2:$D$1045) * (DatasScan!H390&lt;=ListeSeries!$E$2:$E$1045), 0)), "no match"))</f>
        <v>MEDJOOL</v>
      </c>
      <c r="T390" s="7" t="str" cm="1">
        <f t="array" ref="T390">IF(ISBLANK(C390),"",IFERROR(INDEX(ListeSeries!$C$2:$C$1045, MATCH(1, (DatasScan!G390=ListeSeries!$B$2:$B$1045) * (DatasScan!H390&gt;=ListeSeries!$D$2:$D$1045) * (DatasScan!H390&lt;=ListeSeries!$E$2:$E$1045), 0)), "no match"))</f>
        <v>MEDJOOL 107</v>
      </c>
      <c r="U390" s="11" t="str" cm="1">
        <f t="array" ref="U390">IF(ISBLANK(C390),"",IFERROR(INDEX(ListeSeries!$F$2:$F$1045, MATCH(1, (DatasScan!G390=ListeSeries!$B$2:$B$1045) * (DatasScan!H390&gt;=ListeSeries!$D$2:$D$1045) * (DatasScan!H390&lt;=ListeSeries!$E$2:$E$1045), 0)), "no match"))</f>
        <v>3501-3520</v>
      </c>
    </row>
    <row r="391" spans="1:21" x14ac:dyDescent="0.25">
      <c r="A391" s="6" t="str">
        <f t="shared" si="66"/>
        <v>3</v>
      </c>
      <c r="B391" s="8" t="s">
        <v>1759</v>
      </c>
      <c r="C391" s="206" t="s">
        <v>3426</v>
      </c>
      <c r="D391" s="8">
        <v>14</v>
      </c>
      <c r="E391" s="11">
        <v>7</v>
      </c>
      <c r="F391" s="7" t="str">
        <f t="shared" si="60"/>
        <v>809020250812E 3</v>
      </c>
      <c r="G391" s="21" t="str">
        <f>IF(ISBLANK(C391),"",_xlfn.XLOOKUP(_xlfn.XLOOKUP(VALUE(LEFT(C391,4)),Souches!$B$2:$B$15000,Souches!$E$2:$E$15000),Varietes!$B$2:$B$500,Varietes!$C$2:$C$500))</f>
        <v>MDJU</v>
      </c>
      <c r="H391" s="19">
        <f>IF(ISBLANK(C391),"",_xlfn.XLOOKUP(VALUE(LEFT(C391,4)),Souches!$B$2:$B$15000,Souches!$D$2:$D$15000))</f>
        <v>3407</v>
      </c>
      <c r="I391" s="10">
        <f t="shared" si="61"/>
        <v>45881</v>
      </c>
      <c r="J391" s="19">
        <f>IF(I391="","",INT(('ObjProd (2)'!$C$25-I391)/7 * (ABS('ObjProd (2)'!$C$25-I391)&gt;=7)))</f>
        <v>5</v>
      </c>
      <c r="K391" s="10" t="str">
        <f>IF(I391="","",
IF(AND(DATEDIF(I391,'ObjProd (2)'!$C$25,"y")=0,DATEDIF(I391,'ObjProd (2)'!$C$25,"ym")=0,
   INT(('ObjProd (2)'!$C$25-EDATE(I391,DATEDIF(I391,'ObjProd (2)'!$C$25,"y")*12+DATEDIF(I391,'ObjProd (2)'!$C$25,"ym")))/7)=0),
   "&lt; 1 sem.",
   IF(DATEDIF(I391,'ObjProd (2)'!$C$25,"y")&gt;0,DATEDIF(I391,'ObjProd (2)'!$C$25,"y") &amp; " " &amp; IF(DATEDIF(I391,'ObjProd (2)'!$C$25,"y")=1,"an ","ans "),"") &amp;
   IF(DATEDIF(I391,'ObjProd (2)'!$C$25,"ym")&gt;0,DATEDIF(I391,'ObjProd (2)'!$C$25,"ym") &amp; " mois ", "") &amp;
   IF(INT(('ObjProd (2)'!$C$25-EDATE(I391,DATEDIF(I391,'ObjProd (2)'!$C$25,"y")*12+DATEDIF(I391,'ObjProd (2)'!$C$25,"ym")))/7)&gt;0,
      INT(('ObjProd (2)'!$C$25-EDATE(I391,DATEDIF(I391,'ObjProd (2)'!$C$25,"y")*12+DATEDIF(I391,'ObjProd (2)'!$C$25,"ym")))/7) &amp; " sem.",
      "")
)
)</f>
        <v xml:space="preserve">1 mois </v>
      </c>
      <c r="L391" s="11" t="str">
        <f t="shared" si="62"/>
        <v xml:space="preserve">E 3 </v>
      </c>
      <c r="M391" s="9">
        <f t="shared" si="63"/>
        <v>203</v>
      </c>
      <c r="N391" s="9" t="str" cm="1">
        <f t="array" aca="1" ref="N391" ca="1">LEFT(L391, IF(ISNUMBER(SUBSTITUTE(_xludf.MID(L391, 2, 1), ".", ",")), 1, 2))</f>
        <v xml:space="preserve">E </v>
      </c>
      <c r="O391" s="19">
        <f t="shared" ca="1" si="64"/>
        <v>3</v>
      </c>
      <c r="P391" s="9" t="str">
        <f t="shared" ca="1" si="67"/>
        <v>E</v>
      </c>
      <c r="Q391" s="9">
        <f t="shared" ca="1" si="68"/>
        <v>3</v>
      </c>
      <c r="R391" s="9" t="str">
        <f t="shared" ca="1" si="65"/>
        <v>E3</v>
      </c>
      <c r="S391" t="str" cm="1">
        <f t="array" ref="S391">IF(ISBLANK(C391),"",IFERROR(INDEX(ListeSeries!$A$2:$A$1045, MATCH(1, (DatasScan!G391=ListeSeries!$B$2:$B$1045) * (DatasScan!H391&gt;=ListeSeries!$D$2:$D$1045) * (DatasScan!H391&lt;=ListeSeries!$E$2:$E$1045), 0)), "no match"))</f>
        <v>MEDJOOL</v>
      </c>
      <c r="T391" s="7" t="str" cm="1">
        <f t="array" ref="T391">IF(ISBLANK(C391),"",IFERROR(INDEX(ListeSeries!$C$2:$C$1045, MATCH(1, (DatasScan!G391=ListeSeries!$B$2:$B$1045) * (DatasScan!H391&gt;=ListeSeries!$D$2:$D$1045) * (DatasScan!H391&lt;=ListeSeries!$E$2:$E$1045), 0)), "no match"))</f>
        <v>MEDJOOL 102</v>
      </c>
      <c r="U391" s="11" t="str" cm="1">
        <f t="array" ref="U391">IF(ISBLANK(C391),"",IFERROR(INDEX(ListeSeries!$F$2:$F$1045, MATCH(1, (DatasScan!G391=ListeSeries!$B$2:$B$1045) * (DatasScan!H391&gt;=ListeSeries!$D$2:$D$1045) * (DatasScan!H391&lt;=ListeSeries!$E$2:$E$1045), 0)), "no match"))</f>
        <v>3381-3410</v>
      </c>
    </row>
    <row r="392" spans="1:21" x14ac:dyDescent="0.25">
      <c r="A392" s="6" t="str">
        <f t="shared" si="66"/>
        <v>3</v>
      </c>
      <c r="B392" s="8" t="s">
        <v>1759</v>
      </c>
      <c r="C392" s="206" t="s">
        <v>3427</v>
      </c>
      <c r="D392" s="8">
        <v>2</v>
      </c>
      <c r="F392" s="7" t="str">
        <f t="shared" si="60"/>
        <v>809020250812E 3</v>
      </c>
      <c r="G392" s="21" t="str">
        <f>IF(ISBLANK(C392),"",_xlfn.XLOOKUP(_xlfn.XLOOKUP(VALUE(LEFT(C392,4)),Souches!$B$2:$B$15000,Souches!$E$2:$E$15000),Varietes!$B$2:$B$500,Varietes!$C$2:$C$500))</f>
        <v>MDJU</v>
      </c>
      <c r="H392" s="19">
        <f>IF(ISBLANK(C392),"",_xlfn.XLOOKUP(VALUE(LEFT(C392,4)),Souches!$B$2:$B$15000,Souches!$D$2:$D$15000))</f>
        <v>3407</v>
      </c>
      <c r="I392" s="10">
        <f t="shared" si="61"/>
        <v>45881</v>
      </c>
      <c r="J392" s="19">
        <f>IF(I392="","",INT(('ObjProd (2)'!$C$25-I392)/7 * (ABS('ObjProd (2)'!$C$25-I392)&gt;=7)))</f>
        <v>5</v>
      </c>
      <c r="K392" s="10" t="str">
        <f>IF(I392="","",
IF(AND(DATEDIF(I392,'ObjProd (2)'!$C$25,"y")=0,DATEDIF(I392,'ObjProd (2)'!$C$25,"ym")=0,
   INT(('ObjProd (2)'!$C$25-EDATE(I392,DATEDIF(I392,'ObjProd (2)'!$C$25,"y")*12+DATEDIF(I392,'ObjProd (2)'!$C$25,"ym")))/7)=0),
   "&lt; 1 sem.",
   IF(DATEDIF(I392,'ObjProd (2)'!$C$25,"y")&gt;0,DATEDIF(I392,'ObjProd (2)'!$C$25,"y") &amp; " " &amp; IF(DATEDIF(I392,'ObjProd (2)'!$C$25,"y")=1,"an ","ans "),"") &amp;
   IF(DATEDIF(I392,'ObjProd (2)'!$C$25,"ym")&gt;0,DATEDIF(I392,'ObjProd (2)'!$C$25,"ym") &amp; " mois ", "") &amp;
   IF(INT(('ObjProd (2)'!$C$25-EDATE(I392,DATEDIF(I392,'ObjProd (2)'!$C$25,"y")*12+DATEDIF(I392,'ObjProd (2)'!$C$25,"ym")))/7)&gt;0,
      INT(('ObjProd (2)'!$C$25-EDATE(I392,DATEDIF(I392,'ObjProd (2)'!$C$25,"y")*12+DATEDIF(I392,'ObjProd (2)'!$C$25,"ym")))/7) &amp; " sem.",
      "")
)
)</f>
        <v xml:space="preserve">1 mois </v>
      </c>
      <c r="L392" s="11" t="str">
        <f t="shared" si="62"/>
        <v xml:space="preserve">E 3 </v>
      </c>
      <c r="M392" s="9">
        <f t="shared" si="63"/>
        <v>28</v>
      </c>
      <c r="N392" s="9" t="str" cm="1">
        <f t="array" aca="1" ref="N392" ca="1">LEFT(L392, IF(ISNUMBER(SUBSTITUTE(_xludf.MID(L392, 2, 1), ".", ",")), 1, 2))</f>
        <v xml:space="preserve">E </v>
      </c>
      <c r="O392" s="19">
        <f t="shared" ca="1" si="64"/>
        <v>3</v>
      </c>
      <c r="P392" s="9" t="str">
        <f t="shared" ca="1" si="67"/>
        <v>E</v>
      </c>
      <c r="Q392" s="9">
        <f t="shared" ca="1" si="68"/>
        <v>3</v>
      </c>
      <c r="R392" s="9" t="str">
        <f t="shared" ca="1" si="65"/>
        <v>E3</v>
      </c>
      <c r="S392" t="str" cm="1">
        <f t="array" ref="S392">IF(ISBLANK(C392),"",IFERROR(INDEX(ListeSeries!$A$2:$A$1045, MATCH(1, (DatasScan!G392=ListeSeries!$B$2:$B$1045) * (DatasScan!H392&gt;=ListeSeries!$D$2:$D$1045) * (DatasScan!H392&lt;=ListeSeries!$E$2:$E$1045), 0)), "no match"))</f>
        <v>MEDJOOL</v>
      </c>
      <c r="T392" s="7" t="str" cm="1">
        <f t="array" ref="T392">IF(ISBLANK(C392),"",IFERROR(INDEX(ListeSeries!$C$2:$C$1045, MATCH(1, (DatasScan!G392=ListeSeries!$B$2:$B$1045) * (DatasScan!H392&gt;=ListeSeries!$D$2:$D$1045) * (DatasScan!H392&lt;=ListeSeries!$E$2:$E$1045), 0)), "no match"))</f>
        <v>MEDJOOL 102</v>
      </c>
      <c r="U392" s="11" t="str" cm="1">
        <f t="array" ref="U392">IF(ISBLANK(C392),"",IFERROR(INDEX(ListeSeries!$F$2:$F$1045, MATCH(1, (DatasScan!G392=ListeSeries!$B$2:$B$1045) * (DatasScan!H392&gt;=ListeSeries!$D$2:$D$1045) * (DatasScan!H392&lt;=ListeSeries!$E$2:$E$1045), 0)), "no match"))</f>
        <v>3381-3410</v>
      </c>
    </row>
    <row r="393" spans="1:21" x14ac:dyDescent="0.25">
      <c r="A393" s="6" t="str">
        <f t="shared" si="66"/>
        <v>3</v>
      </c>
      <c r="B393" s="8" t="s">
        <v>1759</v>
      </c>
      <c r="C393" s="206" t="s">
        <v>1763</v>
      </c>
      <c r="E393" s="11">
        <v>11</v>
      </c>
      <c r="F393" s="7" t="str">
        <f t="shared" si="60"/>
        <v>843120250704E 5</v>
      </c>
      <c r="G393" s="21" t="str">
        <f>IF(ISBLANK(C393),"",_xlfn.XLOOKUP(_xlfn.XLOOKUP(VALUE(LEFT(C393,4)),Souches!$B$2:$B$15000,Souches!$E$2:$E$15000),Varietes!$B$2:$B$500,Varietes!$C$2:$C$500))</f>
        <v>MDJU</v>
      </c>
      <c r="H393" s="19">
        <f>IF(ISBLANK(C393),"",_xlfn.XLOOKUP(VALUE(LEFT(C393,4)),Souches!$B$2:$B$15000,Souches!$D$2:$D$15000))</f>
        <v>3500</v>
      </c>
      <c r="I393" s="10">
        <f t="shared" si="61"/>
        <v>45842</v>
      </c>
      <c r="J393" s="19">
        <f>IF(I393="","",INT(('ObjProd (2)'!$C$25-I393)/7 * (ABS('ObjProd (2)'!$C$25-I393)&gt;=7)))</f>
        <v>10</v>
      </c>
      <c r="K393" s="10" t="str">
        <f>IF(I393="","",
IF(AND(DATEDIF(I393,'ObjProd (2)'!$C$25,"y")=0,DATEDIF(I393,'ObjProd (2)'!$C$25,"ym")=0,
   INT(('ObjProd (2)'!$C$25-EDATE(I393,DATEDIF(I393,'ObjProd (2)'!$C$25,"y")*12+DATEDIF(I393,'ObjProd (2)'!$C$25,"ym")))/7)=0),
   "&lt; 1 sem.",
   IF(DATEDIF(I393,'ObjProd (2)'!$C$25,"y")&gt;0,DATEDIF(I393,'ObjProd (2)'!$C$25,"y") &amp; " " &amp; IF(DATEDIF(I393,'ObjProd (2)'!$C$25,"y")=1,"an ","ans "),"") &amp;
   IF(DATEDIF(I393,'ObjProd (2)'!$C$25,"ym")&gt;0,DATEDIF(I393,'ObjProd (2)'!$C$25,"ym") &amp; " mois ", "") &amp;
   IF(INT(('ObjProd (2)'!$C$25-EDATE(I393,DATEDIF(I393,'ObjProd (2)'!$C$25,"y")*12+DATEDIF(I393,'ObjProd (2)'!$C$25,"ym")))/7)&gt;0,
      INT(('ObjProd (2)'!$C$25-EDATE(I393,DATEDIF(I393,'ObjProd (2)'!$C$25,"y")*12+DATEDIF(I393,'ObjProd (2)'!$C$25,"ym")))/7) &amp; " sem.",
      "")
)
)</f>
        <v>2 mois 2 sem.</v>
      </c>
      <c r="L393" s="11" t="str">
        <f t="shared" si="62"/>
        <v xml:space="preserve">E 5 </v>
      </c>
      <c r="M393" s="9">
        <f t="shared" si="63"/>
        <v>11</v>
      </c>
      <c r="N393" s="9" t="str" cm="1">
        <f t="array" aca="1" ref="N393" ca="1">LEFT(L393, IF(ISNUMBER(SUBSTITUTE(_xludf.MID(L393, 2, 1), ".", ",")), 1, 2))</f>
        <v xml:space="preserve">E </v>
      </c>
      <c r="O393" s="19">
        <f t="shared" ca="1" si="64"/>
        <v>5</v>
      </c>
      <c r="P393" s="9" t="str">
        <f t="shared" ca="1" si="67"/>
        <v>E</v>
      </c>
      <c r="Q393" s="9">
        <f t="shared" ca="1" si="68"/>
        <v>5</v>
      </c>
      <c r="R393" s="9" t="str">
        <f t="shared" ca="1" si="65"/>
        <v>E5</v>
      </c>
      <c r="S393" t="str" cm="1">
        <f t="array" ref="S393">IF(ISBLANK(C393),"",IFERROR(INDEX(ListeSeries!$A$2:$A$1045, MATCH(1, (DatasScan!G393=ListeSeries!$B$2:$B$1045) * (DatasScan!H393&gt;=ListeSeries!$D$2:$D$1045) * (DatasScan!H393&lt;=ListeSeries!$E$2:$E$1045), 0)), "no match"))</f>
        <v>MEDJOOL</v>
      </c>
      <c r="T393" s="7" t="str" cm="1">
        <f t="array" ref="T393">IF(ISBLANK(C393),"",IFERROR(INDEX(ListeSeries!$C$2:$C$1045, MATCH(1, (DatasScan!G393=ListeSeries!$B$2:$B$1045) * (DatasScan!H393&gt;=ListeSeries!$D$2:$D$1045) * (DatasScan!H393&lt;=ListeSeries!$E$2:$E$1045), 0)), "no match"))</f>
        <v>MEDJOOL 106</v>
      </c>
      <c r="U393" s="11" t="str" cm="1">
        <f t="array" ref="U393">IF(ISBLANK(C393),"",IFERROR(INDEX(ListeSeries!$F$2:$F$1045, MATCH(1, (DatasScan!G393=ListeSeries!$B$2:$B$1045) * (DatasScan!H393&gt;=ListeSeries!$D$2:$D$1045) * (DatasScan!H393&lt;=ListeSeries!$E$2:$E$1045), 0)), "no match"))</f>
        <v>3476-3500</v>
      </c>
    </row>
    <row r="394" spans="1:21" x14ac:dyDescent="0.25">
      <c r="A394" s="6" t="str">
        <f t="shared" si="66"/>
        <v>3</v>
      </c>
      <c r="B394" s="8" t="s">
        <v>1021</v>
      </c>
      <c r="C394" s="206" t="s">
        <v>3428</v>
      </c>
      <c r="D394" s="8">
        <v>1</v>
      </c>
      <c r="E394" s="11">
        <v>4</v>
      </c>
      <c r="F394" s="7" t="str">
        <f t="shared" si="60"/>
        <v>840220250902EA4</v>
      </c>
      <c r="G394" s="21" t="str">
        <f>IF(ISBLANK(C394),"",_xlfn.XLOOKUP(_xlfn.XLOOKUP(VALUE(LEFT(C394,4)),Souches!$B$2:$B$15000,Souches!$E$2:$E$15000),Varietes!$B$2:$B$500,Varietes!$C$2:$C$500))</f>
        <v>MDJU</v>
      </c>
      <c r="H394" s="19">
        <f>IF(ISBLANK(C394),"",_xlfn.XLOOKUP(VALUE(LEFT(C394,4)),Souches!$B$2:$B$15000,Souches!$D$2:$D$15000))</f>
        <v>3464</v>
      </c>
      <c r="I394" s="10">
        <f t="shared" si="61"/>
        <v>45902</v>
      </c>
      <c r="J394" s="19">
        <f>IF(I394="","",INT(('ObjProd (2)'!$C$25-I394)/7 * (ABS('ObjProd (2)'!$C$25-I394)&gt;=7)))</f>
        <v>2</v>
      </c>
      <c r="K394" s="10" t="str">
        <f>IF(I394="","",
IF(AND(DATEDIF(I394,'ObjProd (2)'!$C$25,"y")=0,DATEDIF(I394,'ObjProd (2)'!$C$25,"ym")=0,
   INT(('ObjProd (2)'!$C$25-EDATE(I394,DATEDIF(I394,'ObjProd (2)'!$C$25,"y")*12+DATEDIF(I394,'ObjProd (2)'!$C$25,"ym")))/7)=0),
   "&lt; 1 sem.",
   IF(DATEDIF(I394,'ObjProd (2)'!$C$25,"y")&gt;0,DATEDIF(I394,'ObjProd (2)'!$C$25,"y") &amp; " " &amp; IF(DATEDIF(I394,'ObjProd (2)'!$C$25,"y")=1,"an ","ans "),"") &amp;
   IF(DATEDIF(I394,'ObjProd (2)'!$C$25,"ym")&gt;0,DATEDIF(I394,'ObjProd (2)'!$C$25,"ym") &amp; " mois ", "") &amp;
   IF(INT(('ObjProd (2)'!$C$25-EDATE(I394,DATEDIF(I394,'ObjProd (2)'!$C$25,"y")*12+DATEDIF(I394,'ObjProd (2)'!$C$25,"ym")))/7)&gt;0,
      INT(('ObjProd (2)'!$C$25-EDATE(I394,DATEDIF(I394,'ObjProd (2)'!$C$25,"y")*12+DATEDIF(I394,'ObjProd (2)'!$C$25,"ym")))/7) &amp; " sem.",
      "")
)
)</f>
        <v>2 sem.</v>
      </c>
      <c r="L394" s="11" t="str">
        <f t="shared" si="62"/>
        <v xml:space="preserve">EA4 </v>
      </c>
      <c r="M394" s="9">
        <f t="shared" si="63"/>
        <v>18</v>
      </c>
      <c r="N394" s="9" t="str" cm="1">
        <f t="array" aca="1" ref="N394" ca="1">LEFT(L394, IF(ISNUMBER(SUBSTITUTE(_xludf.MID(L394, 2, 1), ".", ",")), 1, 2))</f>
        <v>EA</v>
      </c>
      <c r="O394" s="19">
        <f t="shared" ca="1" si="64"/>
        <v>4</v>
      </c>
      <c r="P394" s="9" t="str">
        <f t="shared" ca="1" si="67"/>
        <v>E</v>
      </c>
      <c r="Q394" s="9">
        <f t="shared" ca="1" si="68"/>
        <v>4</v>
      </c>
      <c r="R394" s="9" t="str">
        <f t="shared" ca="1" si="65"/>
        <v>E4</v>
      </c>
      <c r="S394" t="str" cm="1">
        <f t="array" ref="S394">IF(ISBLANK(C394),"",IFERROR(INDEX(ListeSeries!$A$2:$A$1045, MATCH(1, (DatasScan!G394=ListeSeries!$B$2:$B$1045) * (DatasScan!H394&gt;=ListeSeries!$D$2:$D$1045) * (DatasScan!H394&lt;=ListeSeries!$E$2:$E$1045), 0)), "no match"))</f>
        <v>MEDJOOL</v>
      </c>
      <c r="T394" s="7" t="str" cm="1">
        <f t="array" ref="T394">IF(ISBLANK(C394),"",IFERROR(INDEX(ListeSeries!$C$2:$C$1045, MATCH(1, (DatasScan!G394=ListeSeries!$B$2:$B$1045) * (DatasScan!H394&gt;=ListeSeries!$D$2:$D$1045) * (DatasScan!H394&lt;=ListeSeries!$E$2:$E$1045), 0)), "no match"))</f>
        <v>MEDJOOL 105</v>
      </c>
      <c r="U394" s="11" t="str" cm="1">
        <f t="array" ref="U394">IF(ISBLANK(C394),"",IFERROR(INDEX(ListeSeries!$F$2:$F$1045, MATCH(1, (DatasScan!G394=ListeSeries!$B$2:$B$1045) * (DatasScan!H394&gt;=ListeSeries!$D$2:$D$1045) * (DatasScan!H394&lt;=ListeSeries!$E$2:$E$1045), 0)), "no match"))</f>
        <v>3461-3475</v>
      </c>
    </row>
    <row r="395" spans="1:21" x14ac:dyDescent="0.25">
      <c r="A395" s="6" t="str">
        <f t="shared" si="66"/>
        <v>3</v>
      </c>
      <c r="B395" s="272" t="s">
        <v>1021</v>
      </c>
      <c r="C395" s="206" t="s">
        <v>3429</v>
      </c>
      <c r="E395" s="11">
        <v>4</v>
      </c>
      <c r="F395" s="7" t="str">
        <f t="shared" si="60"/>
        <v>840220250829E 4</v>
      </c>
      <c r="G395" s="21" t="str">
        <f>IF(ISBLANK(C395),"",_xlfn.XLOOKUP(_xlfn.XLOOKUP(VALUE(LEFT(C395,4)),Souches!$B$2:$B$15000,Souches!$E$2:$E$15000),Varietes!$B$2:$B$500,Varietes!$C$2:$C$500))</f>
        <v>MDJU</v>
      </c>
      <c r="H395" s="19">
        <f>IF(ISBLANK(C395),"",_xlfn.XLOOKUP(VALUE(LEFT(C395,4)),Souches!$B$2:$B$15000,Souches!$D$2:$D$15000))</f>
        <v>3464</v>
      </c>
      <c r="I395" s="10">
        <f t="shared" si="61"/>
        <v>45898</v>
      </c>
      <c r="J395" s="19">
        <f>IF(I395="","",INT(('ObjProd (2)'!$C$25-I395)/7 * (ABS('ObjProd (2)'!$C$25-I395)&gt;=7)))</f>
        <v>2</v>
      </c>
      <c r="K395" s="10" t="str">
        <f>IF(I395="","",
IF(AND(DATEDIF(I395,'ObjProd (2)'!$C$25,"y")=0,DATEDIF(I395,'ObjProd (2)'!$C$25,"ym")=0,
   INT(('ObjProd (2)'!$C$25-EDATE(I395,DATEDIF(I395,'ObjProd (2)'!$C$25,"y")*12+DATEDIF(I395,'ObjProd (2)'!$C$25,"ym")))/7)=0),
   "&lt; 1 sem.",
   IF(DATEDIF(I395,'ObjProd (2)'!$C$25,"y")&gt;0,DATEDIF(I395,'ObjProd (2)'!$C$25,"y") &amp; " " &amp; IF(DATEDIF(I395,'ObjProd (2)'!$C$25,"y")=1,"an ","ans "),"") &amp;
   IF(DATEDIF(I395,'ObjProd (2)'!$C$25,"ym")&gt;0,DATEDIF(I395,'ObjProd (2)'!$C$25,"ym") &amp; " mois ", "") &amp;
   IF(INT(('ObjProd (2)'!$C$25-EDATE(I395,DATEDIF(I395,'ObjProd (2)'!$C$25,"y")*12+DATEDIF(I395,'ObjProd (2)'!$C$25,"ym")))/7)&gt;0,
      INT(('ObjProd (2)'!$C$25-EDATE(I395,DATEDIF(I395,'ObjProd (2)'!$C$25,"y")*12+DATEDIF(I395,'ObjProd (2)'!$C$25,"ym")))/7) &amp; " sem.",
      "")
)
)</f>
        <v>2 sem.</v>
      </c>
      <c r="L395" s="11" t="str">
        <f t="shared" si="62"/>
        <v xml:space="preserve">E 4 </v>
      </c>
      <c r="M395" s="9">
        <f t="shared" si="63"/>
        <v>4</v>
      </c>
      <c r="N395" s="9" t="str" cm="1">
        <f t="array" aca="1" ref="N395" ca="1">LEFT(L395, IF(ISNUMBER(SUBSTITUTE(_xludf.MID(L395, 2, 1), ".", ",")), 1, 2))</f>
        <v xml:space="preserve">E </v>
      </c>
      <c r="O395" s="19">
        <f t="shared" ca="1" si="64"/>
        <v>4</v>
      </c>
      <c r="P395" s="9" t="str">
        <f t="shared" ca="1" si="67"/>
        <v>E</v>
      </c>
      <c r="Q395" s="9">
        <f t="shared" ca="1" si="68"/>
        <v>4</v>
      </c>
      <c r="R395" s="9" t="str">
        <f t="shared" ca="1" si="65"/>
        <v>E4</v>
      </c>
      <c r="S395" t="str" cm="1">
        <f t="array" ref="S395">IF(ISBLANK(C395),"",IFERROR(INDEX(ListeSeries!$A$2:$A$1045, MATCH(1, (DatasScan!G395=ListeSeries!$B$2:$B$1045) * (DatasScan!H395&gt;=ListeSeries!$D$2:$D$1045) * (DatasScan!H395&lt;=ListeSeries!$E$2:$E$1045), 0)), "no match"))</f>
        <v>MEDJOOL</v>
      </c>
      <c r="T395" s="7" t="str" cm="1">
        <f t="array" ref="T395">IF(ISBLANK(C395),"",IFERROR(INDEX(ListeSeries!$C$2:$C$1045, MATCH(1, (DatasScan!G395=ListeSeries!$B$2:$B$1045) * (DatasScan!H395&gt;=ListeSeries!$D$2:$D$1045) * (DatasScan!H395&lt;=ListeSeries!$E$2:$E$1045), 0)), "no match"))</f>
        <v>MEDJOOL 105</v>
      </c>
      <c r="U395" s="11" t="str" cm="1">
        <f t="array" ref="U395">IF(ISBLANK(C395),"",IFERROR(INDEX(ListeSeries!$F$2:$F$1045, MATCH(1, (DatasScan!G395=ListeSeries!$B$2:$B$1045) * (DatasScan!H395&gt;=ListeSeries!$D$2:$D$1045) * (DatasScan!H395&lt;=ListeSeries!$E$2:$E$1045), 0)), "no match"))</f>
        <v>3461-3475</v>
      </c>
    </row>
    <row r="396" spans="1:21" x14ac:dyDescent="0.25">
      <c r="A396" s="6" t="str">
        <f t="shared" si="66"/>
        <v>3</v>
      </c>
      <c r="B396" s="272" t="s">
        <v>1021</v>
      </c>
      <c r="C396" s="206" t="s">
        <v>3429</v>
      </c>
      <c r="E396" s="11">
        <v>13</v>
      </c>
      <c r="F396" s="7" t="str">
        <f t="shared" si="60"/>
        <v>840220250829E 4</v>
      </c>
      <c r="G396" s="21" t="str">
        <f>IF(ISBLANK(C396),"",_xlfn.XLOOKUP(_xlfn.XLOOKUP(VALUE(LEFT(C396,4)),Souches!$B$2:$B$15000,Souches!$E$2:$E$15000),Varietes!$B$2:$B$500,Varietes!$C$2:$C$500))</f>
        <v>MDJU</v>
      </c>
      <c r="H396" s="19">
        <f>IF(ISBLANK(C396),"",_xlfn.XLOOKUP(VALUE(LEFT(C396,4)),Souches!$B$2:$B$15000,Souches!$D$2:$D$15000))</f>
        <v>3464</v>
      </c>
      <c r="I396" s="10">
        <f t="shared" si="61"/>
        <v>45898</v>
      </c>
      <c r="J396" s="19">
        <f>IF(I396="","",INT(('ObjProd (2)'!$C$25-I396)/7 * (ABS('ObjProd (2)'!$C$25-I396)&gt;=7)))</f>
        <v>2</v>
      </c>
      <c r="K396" s="10" t="str">
        <f>IF(I396="","",
IF(AND(DATEDIF(I396,'ObjProd (2)'!$C$25,"y")=0,DATEDIF(I396,'ObjProd (2)'!$C$25,"ym")=0,
   INT(('ObjProd (2)'!$C$25-EDATE(I396,DATEDIF(I396,'ObjProd (2)'!$C$25,"y")*12+DATEDIF(I396,'ObjProd (2)'!$C$25,"ym")))/7)=0),
   "&lt; 1 sem.",
   IF(DATEDIF(I396,'ObjProd (2)'!$C$25,"y")&gt;0,DATEDIF(I396,'ObjProd (2)'!$C$25,"y") &amp; " " &amp; IF(DATEDIF(I396,'ObjProd (2)'!$C$25,"y")=1,"an ","ans "),"") &amp;
   IF(DATEDIF(I396,'ObjProd (2)'!$C$25,"ym")&gt;0,DATEDIF(I396,'ObjProd (2)'!$C$25,"ym") &amp; " mois ", "") &amp;
   IF(INT(('ObjProd (2)'!$C$25-EDATE(I396,DATEDIF(I396,'ObjProd (2)'!$C$25,"y")*12+DATEDIF(I396,'ObjProd (2)'!$C$25,"ym")))/7)&gt;0,
      INT(('ObjProd (2)'!$C$25-EDATE(I396,DATEDIF(I396,'ObjProd (2)'!$C$25,"y")*12+DATEDIF(I396,'ObjProd (2)'!$C$25,"ym")))/7) &amp; " sem.",
      "")
)
)</f>
        <v>2 sem.</v>
      </c>
      <c r="L396" s="11" t="str">
        <f t="shared" si="62"/>
        <v xml:space="preserve">E 4 </v>
      </c>
      <c r="M396" s="9">
        <f t="shared" si="63"/>
        <v>13</v>
      </c>
      <c r="N396" s="9" t="str" cm="1">
        <f t="array" aca="1" ref="N396" ca="1">LEFT(L396, IF(ISNUMBER(SUBSTITUTE(_xludf.MID(L396, 2, 1), ".", ",")), 1, 2))</f>
        <v xml:space="preserve">E </v>
      </c>
      <c r="O396" s="19">
        <f t="shared" ca="1" si="64"/>
        <v>4</v>
      </c>
      <c r="P396" s="9" t="str">
        <f t="shared" ca="1" si="67"/>
        <v>E</v>
      </c>
      <c r="Q396" s="9">
        <f t="shared" ca="1" si="68"/>
        <v>4</v>
      </c>
      <c r="R396" s="9" t="str">
        <f t="shared" ca="1" si="65"/>
        <v>E4</v>
      </c>
      <c r="S396" t="str" cm="1">
        <f t="array" ref="S396">IF(ISBLANK(C396),"",IFERROR(INDEX(ListeSeries!$A$2:$A$1045, MATCH(1, (DatasScan!G396=ListeSeries!$B$2:$B$1045) * (DatasScan!H396&gt;=ListeSeries!$D$2:$D$1045) * (DatasScan!H396&lt;=ListeSeries!$E$2:$E$1045), 0)), "no match"))</f>
        <v>MEDJOOL</v>
      </c>
      <c r="T396" s="7" t="str" cm="1">
        <f t="array" ref="T396">IF(ISBLANK(C396),"",IFERROR(INDEX(ListeSeries!$C$2:$C$1045, MATCH(1, (DatasScan!G396=ListeSeries!$B$2:$B$1045) * (DatasScan!H396&gt;=ListeSeries!$D$2:$D$1045) * (DatasScan!H396&lt;=ListeSeries!$E$2:$E$1045), 0)), "no match"))</f>
        <v>MEDJOOL 105</v>
      </c>
      <c r="U396" s="11" t="str" cm="1">
        <f t="array" ref="U396">IF(ISBLANK(C396),"",IFERROR(INDEX(ListeSeries!$F$2:$F$1045, MATCH(1, (DatasScan!G396=ListeSeries!$B$2:$B$1045) * (DatasScan!H396&gt;=ListeSeries!$D$2:$D$1045) * (DatasScan!H396&lt;=ListeSeries!$E$2:$E$1045), 0)), "no match"))</f>
        <v>3461-3475</v>
      </c>
    </row>
    <row r="397" spans="1:21" x14ac:dyDescent="0.25">
      <c r="A397" s="6" t="str">
        <f t="shared" si="66"/>
        <v>3</v>
      </c>
      <c r="B397" s="272" t="s">
        <v>1021</v>
      </c>
      <c r="C397" s="206" t="s">
        <v>3430</v>
      </c>
      <c r="E397" s="11">
        <v>8</v>
      </c>
      <c r="F397" s="7" t="str">
        <f t="shared" si="60"/>
        <v>840220250829E 4</v>
      </c>
      <c r="G397" s="21" t="str">
        <f>IF(ISBLANK(C397),"",_xlfn.XLOOKUP(_xlfn.XLOOKUP(VALUE(LEFT(C397,4)),Souches!$B$2:$B$15000,Souches!$E$2:$E$15000),Varietes!$B$2:$B$500,Varietes!$C$2:$C$500))</f>
        <v>MDJU</v>
      </c>
      <c r="H397" s="19">
        <f>IF(ISBLANK(C397),"",_xlfn.XLOOKUP(VALUE(LEFT(C397,4)),Souches!$B$2:$B$15000,Souches!$D$2:$D$15000))</f>
        <v>3464</v>
      </c>
      <c r="I397" s="10">
        <f t="shared" si="61"/>
        <v>45898</v>
      </c>
      <c r="J397" s="19">
        <f>IF(I397="","",INT(('ObjProd (2)'!$C$25-I397)/7 * (ABS('ObjProd (2)'!$C$25-I397)&gt;=7)))</f>
        <v>2</v>
      </c>
      <c r="K397" s="10" t="str">
        <f>IF(I397="","",
IF(AND(DATEDIF(I397,'ObjProd (2)'!$C$25,"y")=0,DATEDIF(I397,'ObjProd (2)'!$C$25,"ym")=0,
   INT(('ObjProd (2)'!$C$25-EDATE(I397,DATEDIF(I397,'ObjProd (2)'!$C$25,"y")*12+DATEDIF(I397,'ObjProd (2)'!$C$25,"ym")))/7)=0),
   "&lt; 1 sem.",
   IF(DATEDIF(I397,'ObjProd (2)'!$C$25,"y")&gt;0,DATEDIF(I397,'ObjProd (2)'!$C$25,"y") &amp; " " &amp; IF(DATEDIF(I397,'ObjProd (2)'!$C$25,"y")=1,"an ","ans "),"") &amp;
   IF(DATEDIF(I397,'ObjProd (2)'!$C$25,"ym")&gt;0,DATEDIF(I397,'ObjProd (2)'!$C$25,"ym") &amp; " mois ", "") &amp;
   IF(INT(('ObjProd (2)'!$C$25-EDATE(I397,DATEDIF(I397,'ObjProd (2)'!$C$25,"y")*12+DATEDIF(I397,'ObjProd (2)'!$C$25,"ym")))/7)&gt;0,
      INT(('ObjProd (2)'!$C$25-EDATE(I397,DATEDIF(I397,'ObjProd (2)'!$C$25,"y")*12+DATEDIF(I397,'ObjProd (2)'!$C$25,"ym")))/7) &amp; " sem.",
      "")
)
)</f>
        <v>2 sem.</v>
      </c>
      <c r="L397" s="11" t="str">
        <f t="shared" si="62"/>
        <v xml:space="preserve">E 4 </v>
      </c>
      <c r="M397" s="9">
        <f t="shared" si="63"/>
        <v>8</v>
      </c>
      <c r="N397" s="9" t="str" cm="1">
        <f t="array" aca="1" ref="N397" ca="1">LEFT(L397, IF(ISNUMBER(SUBSTITUTE(_xludf.MID(L397, 2, 1), ".", ",")), 1, 2))</f>
        <v xml:space="preserve">E </v>
      </c>
      <c r="O397" s="19">
        <f t="shared" ca="1" si="64"/>
        <v>4</v>
      </c>
      <c r="P397" s="9" t="str">
        <f t="shared" ca="1" si="67"/>
        <v>E</v>
      </c>
      <c r="Q397" s="9">
        <f t="shared" ca="1" si="68"/>
        <v>4</v>
      </c>
      <c r="R397" s="9" t="str">
        <f t="shared" ca="1" si="65"/>
        <v>E4</v>
      </c>
      <c r="S397" t="str" cm="1">
        <f t="array" ref="S397">IF(ISBLANK(C397),"",IFERROR(INDEX(ListeSeries!$A$2:$A$1045, MATCH(1, (DatasScan!G397=ListeSeries!$B$2:$B$1045) * (DatasScan!H397&gt;=ListeSeries!$D$2:$D$1045) * (DatasScan!H397&lt;=ListeSeries!$E$2:$E$1045), 0)), "no match"))</f>
        <v>MEDJOOL</v>
      </c>
      <c r="T397" s="7" t="str" cm="1">
        <f t="array" ref="T397">IF(ISBLANK(C397),"",IFERROR(INDEX(ListeSeries!$C$2:$C$1045, MATCH(1, (DatasScan!G397=ListeSeries!$B$2:$B$1045) * (DatasScan!H397&gt;=ListeSeries!$D$2:$D$1045) * (DatasScan!H397&lt;=ListeSeries!$E$2:$E$1045), 0)), "no match"))</f>
        <v>MEDJOOL 105</v>
      </c>
      <c r="U397" s="11" t="str" cm="1">
        <f t="array" ref="U397">IF(ISBLANK(C397),"",IFERROR(INDEX(ListeSeries!$F$2:$F$1045, MATCH(1, (DatasScan!G397=ListeSeries!$B$2:$B$1045) * (DatasScan!H397&gt;=ListeSeries!$D$2:$D$1045) * (DatasScan!H397&lt;=ListeSeries!$E$2:$E$1045), 0)), "no match"))</f>
        <v>3461-3475</v>
      </c>
    </row>
    <row r="398" spans="1:21" x14ac:dyDescent="0.25">
      <c r="A398" s="6" t="str">
        <f t="shared" si="66"/>
        <v>3</v>
      </c>
      <c r="B398" s="272" t="s">
        <v>1021</v>
      </c>
      <c r="C398" s="206" t="s">
        <v>3430</v>
      </c>
      <c r="D398" s="8">
        <v>11</v>
      </c>
      <c r="F398" s="7" t="str">
        <f t="shared" si="60"/>
        <v>840220250829E 4</v>
      </c>
      <c r="G398" s="21" t="str">
        <f>IF(ISBLANK(C398),"",_xlfn.XLOOKUP(_xlfn.XLOOKUP(VALUE(LEFT(C398,4)),Souches!$B$2:$B$15000,Souches!$E$2:$E$15000),Varietes!$B$2:$B$500,Varietes!$C$2:$C$500))</f>
        <v>MDJU</v>
      </c>
      <c r="H398" s="19">
        <f>IF(ISBLANK(C398),"",_xlfn.XLOOKUP(VALUE(LEFT(C398,4)),Souches!$B$2:$B$15000,Souches!$D$2:$D$15000))</f>
        <v>3464</v>
      </c>
      <c r="I398" s="10">
        <f t="shared" si="61"/>
        <v>45898</v>
      </c>
      <c r="J398" s="19">
        <f>IF(I398="","",INT(('ObjProd (2)'!$C$25-I398)/7 * (ABS('ObjProd (2)'!$C$25-I398)&gt;=7)))</f>
        <v>2</v>
      </c>
      <c r="K398" s="10" t="str">
        <f>IF(I398="","",
IF(AND(DATEDIF(I398,'ObjProd (2)'!$C$25,"y")=0,DATEDIF(I398,'ObjProd (2)'!$C$25,"ym")=0,
   INT(('ObjProd (2)'!$C$25-EDATE(I398,DATEDIF(I398,'ObjProd (2)'!$C$25,"y")*12+DATEDIF(I398,'ObjProd (2)'!$C$25,"ym")))/7)=0),
   "&lt; 1 sem.",
   IF(DATEDIF(I398,'ObjProd (2)'!$C$25,"y")&gt;0,DATEDIF(I398,'ObjProd (2)'!$C$25,"y") &amp; " " &amp; IF(DATEDIF(I398,'ObjProd (2)'!$C$25,"y")=1,"an ","ans "),"") &amp;
   IF(DATEDIF(I398,'ObjProd (2)'!$C$25,"ym")&gt;0,DATEDIF(I398,'ObjProd (2)'!$C$25,"ym") &amp; " mois ", "") &amp;
   IF(INT(('ObjProd (2)'!$C$25-EDATE(I398,DATEDIF(I398,'ObjProd (2)'!$C$25,"y")*12+DATEDIF(I398,'ObjProd (2)'!$C$25,"ym")))/7)&gt;0,
      INT(('ObjProd (2)'!$C$25-EDATE(I398,DATEDIF(I398,'ObjProd (2)'!$C$25,"y")*12+DATEDIF(I398,'ObjProd (2)'!$C$25,"ym")))/7) &amp; " sem.",
      "")
)
)</f>
        <v>2 sem.</v>
      </c>
      <c r="L398" s="11" t="str">
        <f t="shared" si="62"/>
        <v xml:space="preserve">E 4 </v>
      </c>
      <c r="M398" s="9">
        <f t="shared" si="63"/>
        <v>154</v>
      </c>
      <c r="N398" s="9" t="str" cm="1">
        <f t="array" aca="1" ref="N398" ca="1">LEFT(L398, IF(ISNUMBER(SUBSTITUTE(_xludf.MID(L398, 2, 1), ".", ",")), 1, 2))</f>
        <v xml:space="preserve">E </v>
      </c>
      <c r="O398" s="19">
        <f t="shared" ca="1" si="64"/>
        <v>4</v>
      </c>
      <c r="P398" s="9" t="str">
        <f t="shared" ca="1" si="67"/>
        <v>E</v>
      </c>
      <c r="Q398" s="9">
        <f t="shared" ca="1" si="68"/>
        <v>4</v>
      </c>
      <c r="R398" s="9" t="str">
        <f t="shared" ca="1" si="65"/>
        <v>E4</v>
      </c>
      <c r="S398" t="str" cm="1">
        <f t="array" ref="S398">IF(ISBLANK(C398),"",IFERROR(INDEX(ListeSeries!$A$2:$A$1045, MATCH(1, (DatasScan!G398=ListeSeries!$B$2:$B$1045) * (DatasScan!H398&gt;=ListeSeries!$D$2:$D$1045) * (DatasScan!H398&lt;=ListeSeries!$E$2:$E$1045), 0)), "no match"))</f>
        <v>MEDJOOL</v>
      </c>
      <c r="T398" s="7" t="str" cm="1">
        <f t="array" ref="T398">IF(ISBLANK(C398),"",IFERROR(INDEX(ListeSeries!$C$2:$C$1045, MATCH(1, (DatasScan!G398=ListeSeries!$B$2:$B$1045) * (DatasScan!H398&gt;=ListeSeries!$D$2:$D$1045) * (DatasScan!H398&lt;=ListeSeries!$E$2:$E$1045), 0)), "no match"))</f>
        <v>MEDJOOL 105</v>
      </c>
      <c r="U398" s="11" t="str" cm="1">
        <f t="array" ref="U398">IF(ISBLANK(C398),"",IFERROR(INDEX(ListeSeries!$F$2:$F$1045, MATCH(1, (DatasScan!G398=ListeSeries!$B$2:$B$1045) * (DatasScan!H398&gt;=ListeSeries!$D$2:$D$1045) * (DatasScan!H398&lt;=ListeSeries!$E$2:$E$1045), 0)), "no match"))</f>
        <v>3461-3475</v>
      </c>
    </row>
    <row r="399" spans="1:21" x14ac:dyDescent="0.25">
      <c r="A399" s="6" t="str">
        <f t="shared" si="66"/>
        <v>3</v>
      </c>
      <c r="B399" s="272" t="s">
        <v>1021</v>
      </c>
      <c r="C399" s="206" t="s">
        <v>1767</v>
      </c>
      <c r="E399" s="11">
        <v>10</v>
      </c>
      <c r="F399" s="7" t="str">
        <f t="shared" si="60"/>
        <v>843120250718E 4</v>
      </c>
      <c r="G399" s="21" t="str">
        <f>IF(ISBLANK(C399),"",_xlfn.XLOOKUP(_xlfn.XLOOKUP(VALUE(LEFT(C399,4)),Souches!$B$2:$B$15000,Souches!$E$2:$E$15000),Varietes!$B$2:$B$500,Varietes!$C$2:$C$500))</f>
        <v>MDJU</v>
      </c>
      <c r="H399" s="19">
        <f>IF(ISBLANK(C399),"",_xlfn.XLOOKUP(VALUE(LEFT(C399,4)),Souches!$B$2:$B$15000,Souches!$D$2:$D$15000))</f>
        <v>3500</v>
      </c>
      <c r="I399" s="10">
        <f t="shared" si="61"/>
        <v>45856</v>
      </c>
      <c r="J399" s="19">
        <f>IF(I399="","",INT(('ObjProd (2)'!$C$25-I399)/7 * (ABS('ObjProd (2)'!$C$25-I399)&gt;=7)))</f>
        <v>8</v>
      </c>
      <c r="K399" s="10" t="str">
        <f>IF(I399="","",
IF(AND(DATEDIF(I399,'ObjProd (2)'!$C$25,"y")=0,DATEDIF(I399,'ObjProd (2)'!$C$25,"ym")=0,
   INT(('ObjProd (2)'!$C$25-EDATE(I399,DATEDIF(I399,'ObjProd (2)'!$C$25,"y")*12+DATEDIF(I399,'ObjProd (2)'!$C$25,"ym")))/7)=0),
   "&lt; 1 sem.",
   IF(DATEDIF(I399,'ObjProd (2)'!$C$25,"y")&gt;0,DATEDIF(I399,'ObjProd (2)'!$C$25,"y") &amp; " " &amp; IF(DATEDIF(I399,'ObjProd (2)'!$C$25,"y")=1,"an ","ans "),"") &amp;
   IF(DATEDIF(I399,'ObjProd (2)'!$C$25,"ym")&gt;0,DATEDIF(I399,'ObjProd (2)'!$C$25,"ym") &amp; " mois ", "") &amp;
   IF(INT(('ObjProd (2)'!$C$25-EDATE(I399,DATEDIF(I399,'ObjProd (2)'!$C$25,"y")*12+DATEDIF(I399,'ObjProd (2)'!$C$25,"ym")))/7)&gt;0,
      INT(('ObjProd (2)'!$C$25-EDATE(I399,DATEDIF(I399,'ObjProd (2)'!$C$25,"y")*12+DATEDIF(I399,'ObjProd (2)'!$C$25,"ym")))/7) &amp; " sem.",
      "")
)
)</f>
        <v xml:space="preserve">2 mois </v>
      </c>
      <c r="L399" s="11" t="str">
        <f t="shared" si="62"/>
        <v xml:space="preserve">E 4 </v>
      </c>
      <c r="M399" s="9">
        <f t="shared" si="63"/>
        <v>10</v>
      </c>
      <c r="N399" s="9" t="str" cm="1">
        <f t="array" aca="1" ref="N399" ca="1">LEFT(L399, IF(ISNUMBER(SUBSTITUTE(_xludf.MID(L399, 2, 1), ".", ",")), 1, 2))</f>
        <v xml:space="preserve">E </v>
      </c>
      <c r="O399" s="19">
        <f t="shared" ca="1" si="64"/>
        <v>4</v>
      </c>
      <c r="P399" s="9" t="str">
        <f t="shared" ca="1" si="67"/>
        <v>E</v>
      </c>
      <c r="Q399" s="9">
        <f t="shared" ca="1" si="68"/>
        <v>4</v>
      </c>
      <c r="R399" s="9" t="str">
        <f t="shared" ca="1" si="65"/>
        <v>E4</v>
      </c>
      <c r="S399" t="str" cm="1">
        <f t="array" ref="S399">IF(ISBLANK(C399),"",IFERROR(INDEX(ListeSeries!$A$2:$A$1045, MATCH(1, (DatasScan!G399=ListeSeries!$B$2:$B$1045) * (DatasScan!H399&gt;=ListeSeries!$D$2:$D$1045) * (DatasScan!H399&lt;=ListeSeries!$E$2:$E$1045), 0)), "no match"))</f>
        <v>MEDJOOL</v>
      </c>
      <c r="T399" s="7" t="str" cm="1">
        <f t="array" ref="T399">IF(ISBLANK(C399),"",IFERROR(INDEX(ListeSeries!$C$2:$C$1045, MATCH(1, (DatasScan!G399=ListeSeries!$B$2:$B$1045) * (DatasScan!H399&gt;=ListeSeries!$D$2:$D$1045) * (DatasScan!H399&lt;=ListeSeries!$E$2:$E$1045), 0)), "no match"))</f>
        <v>MEDJOOL 106</v>
      </c>
      <c r="U399" s="11" t="str" cm="1">
        <f t="array" ref="U399">IF(ISBLANK(C399),"",IFERROR(INDEX(ListeSeries!$F$2:$F$1045, MATCH(1, (DatasScan!G399=ListeSeries!$B$2:$B$1045) * (DatasScan!H399&gt;=ListeSeries!$D$2:$D$1045) * (DatasScan!H399&lt;=ListeSeries!$E$2:$E$1045), 0)), "no match"))</f>
        <v>3476-3500</v>
      </c>
    </row>
    <row r="400" spans="1:21" x14ac:dyDescent="0.25">
      <c r="A400" s="6" t="str">
        <f t="shared" si="66"/>
        <v>3</v>
      </c>
      <c r="B400" s="272" t="s">
        <v>1021</v>
      </c>
      <c r="C400" s="206" t="s">
        <v>3431</v>
      </c>
      <c r="E400" s="11">
        <v>5</v>
      </c>
      <c r="F400" s="7" t="str">
        <f t="shared" si="60"/>
        <v>851220250826E 5</v>
      </c>
      <c r="G400" s="21" t="str">
        <f>IF(ISBLANK(C400),"",_xlfn.XLOOKUP(_xlfn.XLOOKUP(VALUE(LEFT(C400,4)),Souches!$B$2:$B$15000,Souches!$E$2:$E$15000),Varietes!$B$2:$B$500,Varietes!$C$2:$C$500))</f>
        <v>MDJU</v>
      </c>
      <c r="H400" s="19">
        <f>IF(ISBLANK(C400),"",_xlfn.XLOOKUP(VALUE(LEFT(C400,4)),Souches!$B$2:$B$15000,Souches!$D$2:$D$15000))</f>
        <v>3508</v>
      </c>
      <c r="I400" s="10">
        <f t="shared" si="61"/>
        <v>45895</v>
      </c>
      <c r="J400" s="19">
        <f>IF(I400="","",INT(('ObjProd (2)'!$C$25-I400)/7 * (ABS('ObjProd (2)'!$C$25-I400)&gt;=7)))</f>
        <v>3</v>
      </c>
      <c r="K400" s="10" t="str">
        <f>IF(I400="","",
IF(AND(DATEDIF(I400,'ObjProd (2)'!$C$25,"y")=0,DATEDIF(I400,'ObjProd (2)'!$C$25,"ym")=0,
   INT(('ObjProd (2)'!$C$25-EDATE(I400,DATEDIF(I400,'ObjProd (2)'!$C$25,"y")*12+DATEDIF(I400,'ObjProd (2)'!$C$25,"ym")))/7)=0),
   "&lt; 1 sem.",
   IF(DATEDIF(I400,'ObjProd (2)'!$C$25,"y")&gt;0,DATEDIF(I400,'ObjProd (2)'!$C$25,"y") &amp; " " &amp; IF(DATEDIF(I400,'ObjProd (2)'!$C$25,"y")=1,"an ","ans "),"") &amp;
   IF(DATEDIF(I400,'ObjProd (2)'!$C$25,"ym")&gt;0,DATEDIF(I400,'ObjProd (2)'!$C$25,"ym") &amp; " mois ", "") &amp;
   IF(INT(('ObjProd (2)'!$C$25-EDATE(I400,DATEDIF(I400,'ObjProd (2)'!$C$25,"y")*12+DATEDIF(I400,'ObjProd (2)'!$C$25,"ym")))/7)&gt;0,
      INT(('ObjProd (2)'!$C$25-EDATE(I400,DATEDIF(I400,'ObjProd (2)'!$C$25,"y")*12+DATEDIF(I400,'ObjProd (2)'!$C$25,"ym")))/7) &amp; " sem.",
      "")
)
)</f>
        <v>3 sem.</v>
      </c>
      <c r="L400" s="11" t="str">
        <f t="shared" si="62"/>
        <v xml:space="preserve">E 5 </v>
      </c>
      <c r="M400" s="9">
        <f t="shared" si="63"/>
        <v>5</v>
      </c>
      <c r="N400" s="9" t="str" cm="1">
        <f t="array" aca="1" ref="N400" ca="1">LEFT(L400, IF(ISNUMBER(SUBSTITUTE(_xludf.MID(L400, 2, 1), ".", ",")), 1, 2))</f>
        <v xml:space="preserve">E </v>
      </c>
      <c r="O400" s="19">
        <f t="shared" ca="1" si="64"/>
        <v>5</v>
      </c>
      <c r="P400" s="9" t="str">
        <f t="shared" ca="1" si="67"/>
        <v>E</v>
      </c>
      <c r="Q400" s="9">
        <f t="shared" ca="1" si="68"/>
        <v>5</v>
      </c>
      <c r="R400" s="9" t="str">
        <f t="shared" ca="1" si="65"/>
        <v>E5</v>
      </c>
      <c r="S400" t="str" cm="1">
        <f t="array" ref="S400">IF(ISBLANK(C400),"",IFERROR(INDEX(ListeSeries!$A$2:$A$1045, MATCH(1, (DatasScan!G400=ListeSeries!$B$2:$B$1045) * (DatasScan!H400&gt;=ListeSeries!$D$2:$D$1045) * (DatasScan!H400&lt;=ListeSeries!$E$2:$E$1045), 0)), "no match"))</f>
        <v>MEDJOOL</v>
      </c>
      <c r="T400" s="7" t="str" cm="1">
        <f t="array" ref="T400">IF(ISBLANK(C400),"",IFERROR(INDEX(ListeSeries!$C$2:$C$1045, MATCH(1, (DatasScan!G400=ListeSeries!$B$2:$B$1045) * (DatasScan!H400&gt;=ListeSeries!$D$2:$D$1045) * (DatasScan!H400&lt;=ListeSeries!$E$2:$E$1045), 0)), "no match"))</f>
        <v>MEDJOOL 107</v>
      </c>
      <c r="U400" s="11" t="str" cm="1">
        <f t="array" ref="U400">IF(ISBLANK(C400),"",IFERROR(INDEX(ListeSeries!$F$2:$F$1045, MATCH(1, (DatasScan!G400=ListeSeries!$B$2:$B$1045) * (DatasScan!H400&gt;=ListeSeries!$D$2:$D$1045) * (DatasScan!H400&lt;=ListeSeries!$E$2:$E$1045), 0)), "no match"))</f>
        <v>3501-3520</v>
      </c>
    </row>
    <row r="401" spans="1:21" x14ac:dyDescent="0.25">
      <c r="A401" s="6" t="str">
        <f t="shared" si="66"/>
        <v>3</v>
      </c>
      <c r="B401" s="272" t="s">
        <v>1021</v>
      </c>
      <c r="C401" s="206" t="s">
        <v>1769</v>
      </c>
      <c r="E401" s="11">
        <v>3</v>
      </c>
      <c r="F401" s="7" t="str">
        <f t="shared" si="60"/>
        <v>809020250722E 2</v>
      </c>
      <c r="G401" s="21" t="str">
        <f>IF(ISBLANK(C401),"",_xlfn.XLOOKUP(_xlfn.XLOOKUP(VALUE(LEFT(C401,4)),Souches!$B$2:$B$15000,Souches!$E$2:$E$15000),Varietes!$B$2:$B$500,Varietes!$C$2:$C$500))</f>
        <v>MDJU</v>
      </c>
      <c r="H401" s="19">
        <f>IF(ISBLANK(C401),"",_xlfn.XLOOKUP(VALUE(LEFT(C401,4)),Souches!$B$2:$B$15000,Souches!$D$2:$D$15000))</f>
        <v>3407</v>
      </c>
      <c r="I401" s="10">
        <f t="shared" si="61"/>
        <v>45860</v>
      </c>
      <c r="J401" s="19">
        <f>IF(I401="","",INT(('ObjProd (2)'!$C$25-I401)/7 * (ABS('ObjProd (2)'!$C$25-I401)&gt;=7)))</f>
        <v>8</v>
      </c>
      <c r="K401" s="10" t="str">
        <f>IF(I401="","",
IF(AND(DATEDIF(I401,'ObjProd (2)'!$C$25,"y")=0,DATEDIF(I401,'ObjProd (2)'!$C$25,"ym")=0,
   INT(('ObjProd (2)'!$C$25-EDATE(I401,DATEDIF(I401,'ObjProd (2)'!$C$25,"y")*12+DATEDIF(I401,'ObjProd (2)'!$C$25,"ym")))/7)=0),
   "&lt; 1 sem.",
   IF(DATEDIF(I401,'ObjProd (2)'!$C$25,"y")&gt;0,DATEDIF(I401,'ObjProd (2)'!$C$25,"y") &amp; " " &amp; IF(DATEDIF(I401,'ObjProd (2)'!$C$25,"y")=1,"an ","ans "),"") &amp;
   IF(DATEDIF(I401,'ObjProd (2)'!$C$25,"ym")&gt;0,DATEDIF(I401,'ObjProd (2)'!$C$25,"ym") &amp; " mois ", "") &amp;
   IF(INT(('ObjProd (2)'!$C$25-EDATE(I401,DATEDIF(I401,'ObjProd (2)'!$C$25,"y")*12+DATEDIF(I401,'ObjProd (2)'!$C$25,"ym")))/7)&gt;0,
      INT(('ObjProd (2)'!$C$25-EDATE(I401,DATEDIF(I401,'ObjProd (2)'!$C$25,"y")*12+DATEDIF(I401,'ObjProd (2)'!$C$25,"ym")))/7) &amp; " sem.",
      "")
)
)</f>
        <v>1 mois 3 sem.</v>
      </c>
      <c r="L401" s="11" t="str">
        <f t="shared" si="62"/>
        <v xml:space="preserve">E 2 </v>
      </c>
      <c r="M401" s="9">
        <f t="shared" si="63"/>
        <v>3</v>
      </c>
      <c r="N401" s="9" t="str" cm="1">
        <f t="array" aca="1" ref="N401" ca="1">LEFT(L401, IF(ISNUMBER(SUBSTITUTE(_xludf.MID(L401, 2, 1), ".", ",")), 1, 2))</f>
        <v xml:space="preserve">E </v>
      </c>
      <c r="O401" s="19">
        <f t="shared" ca="1" si="64"/>
        <v>2</v>
      </c>
      <c r="P401" s="9" t="str">
        <f t="shared" ca="1" si="67"/>
        <v>E</v>
      </c>
      <c r="Q401" s="9">
        <f t="shared" ca="1" si="68"/>
        <v>2</v>
      </c>
      <c r="R401" s="9" t="str">
        <f t="shared" ca="1" si="65"/>
        <v>E2</v>
      </c>
      <c r="S401" t="str" cm="1">
        <f t="array" ref="S401">IF(ISBLANK(C401),"",IFERROR(INDEX(ListeSeries!$A$2:$A$1045, MATCH(1, (DatasScan!G401=ListeSeries!$B$2:$B$1045) * (DatasScan!H401&gt;=ListeSeries!$D$2:$D$1045) * (DatasScan!H401&lt;=ListeSeries!$E$2:$E$1045), 0)), "no match"))</f>
        <v>MEDJOOL</v>
      </c>
      <c r="T401" s="7" t="str" cm="1">
        <f t="array" ref="T401">IF(ISBLANK(C401),"",IFERROR(INDEX(ListeSeries!$C$2:$C$1045, MATCH(1, (DatasScan!G401=ListeSeries!$B$2:$B$1045) * (DatasScan!H401&gt;=ListeSeries!$D$2:$D$1045) * (DatasScan!H401&lt;=ListeSeries!$E$2:$E$1045), 0)), "no match"))</f>
        <v>MEDJOOL 102</v>
      </c>
      <c r="U401" s="11" t="str" cm="1">
        <f t="array" ref="U401">IF(ISBLANK(C401),"",IFERROR(INDEX(ListeSeries!$F$2:$F$1045, MATCH(1, (DatasScan!G401=ListeSeries!$B$2:$B$1045) * (DatasScan!H401&gt;=ListeSeries!$D$2:$D$1045) * (DatasScan!H401&lt;=ListeSeries!$E$2:$E$1045), 0)), "no match"))</f>
        <v>3381-3410</v>
      </c>
    </row>
    <row r="402" spans="1:21" x14ac:dyDescent="0.25">
      <c r="A402" s="6" t="str">
        <f t="shared" si="66"/>
        <v>3</v>
      </c>
      <c r="B402" s="272" t="s">
        <v>1021</v>
      </c>
      <c r="C402" s="206" t="s">
        <v>1770</v>
      </c>
      <c r="E402" s="11">
        <v>3</v>
      </c>
      <c r="F402" s="7" t="str">
        <f t="shared" si="60"/>
        <v>843120250716EA3</v>
      </c>
      <c r="G402" s="21" t="str">
        <f>IF(ISBLANK(C402),"",_xlfn.XLOOKUP(_xlfn.XLOOKUP(VALUE(LEFT(C402,4)),Souches!$B$2:$B$15000,Souches!$E$2:$E$15000),Varietes!$B$2:$B$500,Varietes!$C$2:$C$500))</f>
        <v>MDJU</v>
      </c>
      <c r="H402" s="19">
        <f>IF(ISBLANK(C402),"",_xlfn.XLOOKUP(VALUE(LEFT(C402,4)),Souches!$B$2:$B$15000,Souches!$D$2:$D$15000))</f>
        <v>3500</v>
      </c>
      <c r="I402" s="10">
        <f t="shared" si="61"/>
        <v>45854</v>
      </c>
      <c r="J402" s="19">
        <f>IF(I402="","",INT(('ObjProd (2)'!$C$25-I402)/7 * (ABS('ObjProd (2)'!$C$25-I402)&gt;=7)))</f>
        <v>9</v>
      </c>
      <c r="K402" s="10" t="str">
        <f>IF(I402="","",
IF(AND(DATEDIF(I402,'ObjProd (2)'!$C$25,"y")=0,DATEDIF(I402,'ObjProd (2)'!$C$25,"ym")=0,
   INT(('ObjProd (2)'!$C$25-EDATE(I402,DATEDIF(I402,'ObjProd (2)'!$C$25,"y")*12+DATEDIF(I402,'ObjProd (2)'!$C$25,"ym")))/7)=0),
   "&lt; 1 sem.",
   IF(DATEDIF(I402,'ObjProd (2)'!$C$25,"y")&gt;0,DATEDIF(I402,'ObjProd (2)'!$C$25,"y") &amp; " " &amp; IF(DATEDIF(I402,'ObjProd (2)'!$C$25,"y")=1,"an ","ans "),"") &amp;
   IF(DATEDIF(I402,'ObjProd (2)'!$C$25,"ym")&gt;0,DATEDIF(I402,'ObjProd (2)'!$C$25,"ym") &amp; " mois ", "") &amp;
   IF(INT(('ObjProd (2)'!$C$25-EDATE(I402,DATEDIF(I402,'ObjProd (2)'!$C$25,"y")*12+DATEDIF(I402,'ObjProd (2)'!$C$25,"ym")))/7)&gt;0,
      INT(('ObjProd (2)'!$C$25-EDATE(I402,DATEDIF(I402,'ObjProd (2)'!$C$25,"y")*12+DATEDIF(I402,'ObjProd (2)'!$C$25,"ym")))/7) &amp; " sem.",
      "")
)
)</f>
        <v xml:space="preserve">2 mois </v>
      </c>
      <c r="L402" s="11" t="str">
        <f t="shared" si="62"/>
        <v xml:space="preserve">EA3 </v>
      </c>
      <c r="M402" s="9">
        <f t="shared" si="63"/>
        <v>3</v>
      </c>
      <c r="N402" s="9" t="str" cm="1">
        <f t="array" aca="1" ref="N402" ca="1">LEFT(L402, IF(ISNUMBER(SUBSTITUTE(_xludf.MID(L402, 2, 1), ".", ",")), 1, 2))</f>
        <v>EA</v>
      </c>
      <c r="O402" s="19">
        <f t="shared" ca="1" si="64"/>
        <v>3</v>
      </c>
      <c r="P402" s="9" t="str">
        <f t="shared" ca="1" si="67"/>
        <v>E</v>
      </c>
      <c r="Q402" s="9">
        <f t="shared" ca="1" si="68"/>
        <v>3</v>
      </c>
      <c r="R402" s="9" t="str">
        <f t="shared" ca="1" si="65"/>
        <v>E3</v>
      </c>
      <c r="S402" t="str" cm="1">
        <f t="array" ref="S402">IF(ISBLANK(C402),"",IFERROR(INDEX(ListeSeries!$A$2:$A$1045, MATCH(1, (DatasScan!G402=ListeSeries!$B$2:$B$1045) * (DatasScan!H402&gt;=ListeSeries!$D$2:$D$1045) * (DatasScan!H402&lt;=ListeSeries!$E$2:$E$1045), 0)), "no match"))</f>
        <v>MEDJOOL</v>
      </c>
      <c r="T402" s="7" t="str" cm="1">
        <f t="array" ref="T402">IF(ISBLANK(C402),"",IFERROR(INDEX(ListeSeries!$C$2:$C$1045, MATCH(1, (DatasScan!G402=ListeSeries!$B$2:$B$1045) * (DatasScan!H402&gt;=ListeSeries!$D$2:$D$1045) * (DatasScan!H402&lt;=ListeSeries!$E$2:$E$1045), 0)), "no match"))</f>
        <v>MEDJOOL 106</v>
      </c>
      <c r="U402" s="11" t="str" cm="1">
        <f t="array" ref="U402">IF(ISBLANK(C402),"",IFERROR(INDEX(ListeSeries!$F$2:$F$1045, MATCH(1, (DatasScan!G402=ListeSeries!$B$2:$B$1045) * (DatasScan!H402&gt;=ListeSeries!$D$2:$D$1045) * (DatasScan!H402&lt;=ListeSeries!$E$2:$E$1045), 0)), "no match"))</f>
        <v>3476-3500</v>
      </c>
    </row>
    <row r="403" spans="1:21" x14ac:dyDescent="0.25">
      <c r="A403" s="6" t="str">
        <f t="shared" si="66"/>
        <v>3</v>
      </c>
      <c r="B403" s="272" t="s">
        <v>1021</v>
      </c>
      <c r="C403" s="206" t="s">
        <v>1771</v>
      </c>
      <c r="E403" s="11">
        <v>1</v>
      </c>
      <c r="F403" s="7" t="str">
        <f t="shared" si="60"/>
        <v>851220250716EA7</v>
      </c>
      <c r="G403" s="21" t="str">
        <f>IF(ISBLANK(C403),"",_xlfn.XLOOKUP(_xlfn.XLOOKUP(VALUE(LEFT(C403,4)),Souches!$B$2:$B$15000,Souches!$E$2:$E$15000),Varietes!$B$2:$B$500,Varietes!$C$2:$C$500))</f>
        <v>MDJU</v>
      </c>
      <c r="H403" s="19">
        <f>IF(ISBLANK(C403),"",_xlfn.XLOOKUP(VALUE(LEFT(C403,4)),Souches!$B$2:$B$15000,Souches!$D$2:$D$15000))</f>
        <v>3508</v>
      </c>
      <c r="I403" s="10">
        <f t="shared" si="61"/>
        <v>45854</v>
      </c>
      <c r="J403" s="19">
        <f>IF(I403="","",INT(('ObjProd (2)'!$C$25-I403)/7 * (ABS('ObjProd (2)'!$C$25-I403)&gt;=7)))</f>
        <v>9</v>
      </c>
      <c r="K403" s="10" t="str">
        <f>IF(I403="","",
IF(AND(DATEDIF(I403,'ObjProd (2)'!$C$25,"y")=0,DATEDIF(I403,'ObjProd (2)'!$C$25,"ym")=0,
   INT(('ObjProd (2)'!$C$25-EDATE(I403,DATEDIF(I403,'ObjProd (2)'!$C$25,"y")*12+DATEDIF(I403,'ObjProd (2)'!$C$25,"ym")))/7)=0),
   "&lt; 1 sem.",
   IF(DATEDIF(I403,'ObjProd (2)'!$C$25,"y")&gt;0,DATEDIF(I403,'ObjProd (2)'!$C$25,"y") &amp; " " &amp; IF(DATEDIF(I403,'ObjProd (2)'!$C$25,"y")=1,"an ","ans "),"") &amp;
   IF(DATEDIF(I403,'ObjProd (2)'!$C$25,"ym")&gt;0,DATEDIF(I403,'ObjProd (2)'!$C$25,"ym") &amp; " mois ", "") &amp;
   IF(INT(('ObjProd (2)'!$C$25-EDATE(I403,DATEDIF(I403,'ObjProd (2)'!$C$25,"y")*12+DATEDIF(I403,'ObjProd (2)'!$C$25,"ym")))/7)&gt;0,
      INT(('ObjProd (2)'!$C$25-EDATE(I403,DATEDIF(I403,'ObjProd (2)'!$C$25,"y")*12+DATEDIF(I403,'ObjProd (2)'!$C$25,"ym")))/7) &amp; " sem.",
      "")
)
)</f>
        <v xml:space="preserve">2 mois </v>
      </c>
      <c r="L403" s="11" t="str">
        <f t="shared" si="62"/>
        <v xml:space="preserve">EA7 </v>
      </c>
      <c r="M403" s="9">
        <f t="shared" si="63"/>
        <v>1</v>
      </c>
      <c r="N403" s="9" t="str" cm="1">
        <f t="array" aca="1" ref="N403" ca="1">LEFT(L403, IF(ISNUMBER(SUBSTITUTE(_xludf.MID(L403, 2, 1), ".", ",")), 1, 2))</f>
        <v>EA</v>
      </c>
      <c r="O403" s="19">
        <f t="shared" ca="1" si="64"/>
        <v>7</v>
      </c>
      <c r="P403" s="9" t="str">
        <f t="shared" ca="1" si="67"/>
        <v>E</v>
      </c>
      <c r="Q403" s="9" t="str">
        <f t="shared" ca="1" si="68"/>
        <v>7+</v>
      </c>
      <c r="R403" s="9" t="str">
        <f t="shared" ca="1" si="65"/>
        <v>E7+</v>
      </c>
      <c r="S403" t="str" cm="1">
        <f t="array" ref="S403">IF(ISBLANK(C403),"",IFERROR(INDEX(ListeSeries!$A$2:$A$1045, MATCH(1, (DatasScan!G403=ListeSeries!$B$2:$B$1045) * (DatasScan!H403&gt;=ListeSeries!$D$2:$D$1045) * (DatasScan!H403&lt;=ListeSeries!$E$2:$E$1045), 0)), "no match"))</f>
        <v>MEDJOOL</v>
      </c>
      <c r="T403" s="7" t="str" cm="1">
        <f t="array" ref="T403">IF(ISBLANK(C403),"",IFERROR(INDEX(ListeSeries!$C$2:$C$1045, MATCH(1, (DatasScan!G403=ListeSeries!$B$2:$B$1045) * (DatasScan!H403&gt;=ListeSeries!$D$2:$D$1045) * (DatasScan!H403&lt;=ListeSeries!$E$2:$E$1045), 0)), "no match"))</f>
        <v>MEDJOOL 107</v>
      </c>
      <c r="U403" s="11" t="str" cm="1">
        <f t="array" ref="U403">IF(ISBLANK(C403),"",IFERROR(INDEX(ListeSeries!$F$2:$F$1045, MATCH(1, (DatasScan!G403=ListeSeries!$B$2:$B$1045) * (DatasScan!H403&gt;=ListeSeries!$D$2:$D$1045) * (DatasScan!H403&lt;=ListeSeries!$E$2:$E$1045), 0)), "no match"))</f>
        <v>3501-3520</v>
      </c>
    </row>
    <row r="404" spans="1:21" x14ac:dyDescent="0.25">
      <c r="A404" s="6" t="str">
        <f t="shared" si="66"/>
        <v>3</v>
      </c>
      <c r="B404" s="272" t="s">
        <v>1021</v>
      </c>
      <c r="C404" s="206" t="s">
        <v>1773</v>
      </c>
      <c r="E404" s="11">
        <v>3</v>
      </c>
      <c r="F404" s="7" t="str">
        <f t="shared" si="60"/>
        <v>851620250801E 6</v>
      </c>
      <c r="G404" s="21" t="str">
        <f>IF(ISBLANK(C404),"",_xlfn.XLOOKUP(_xlfn.XLOOKUP(VALUE(LEFT(C404,4)),Souches!$B$2:$B$15000,Souches!$E$2:$E$15000),Varietes!$B$2:$B$500,Varietes!$C$2:$C$500))</f>
        <v>MDJU</v>
      </c>
      <c r="H404" s="19">
        <f>IF(ISBLANK(C404),"",_xlfn.XLOOKUP(VALUE(LEFT(C404,4)),Souches!$B$2:$B$15000,Souches!$D$2:$D$15000))</f>
        <v>3514</v>
      </c>
      <c r="I404" s="10">
        <f t="shared" si="61"/>
        <v>45870</v>
      </c>
      <c r="J404" s="19">
        <f>IF(I404="","",INT(('ObjProd (2)'!$C$25-I404)/7 * (ABS('ObjProd (2)'!$C$25-I404)&gt;=7)))</f>
        <v>6</v>
      </c>
      <c r="K404" s="10" t="str">
        <f>IF(I404="","",
IF(AND(DATEDIF(I404,'ObjProd (2)'!$C$25,"y")=0,DATEDIF(I404,'ObjProd (2)'!$C$25,"ym")=0,
   INT(('ObjProd (2)'!$C$25-EDATE(I404,DATEDIF(I404,'ObjProd (2)'!$C$25,"y")*12+DATEDIF(I404,'ObjProd (2)'!$C$25,"ym")))/7)=0),
   "&lt; 1 sem.",
   IF(DATEDIF(I404,'ObjProd (2)'!$C$25,"y")&gt;0,DATEDIF(I404,'ObjProd (2)'!$C$25,"y") &amp; " " &amp; IF(DATEDIF(I404,'ObjProd (2)'!$C$25,"y")=1,"an ","ans "),"") &amp;
   IF(DATEDIF(I404,'ObjProd (2)'!$C$25,"ym")&gt;0,DATEDIF(I404,'ObjProd (2)'!$C$25,"ym") &amp; " mois ", "") &amp;
   IF(INT(('ObjProd (2)'!$C$25-EDATE(I404,DATEDIF(I404,'ObjProd (2)'!$C$25,"y")*12+DATEDIF(I404,'ObjProd (2)'!$C$25,"ym")))/7)&gt;0,
      INT(('ObjProd (2)'!$C$25-EDATE(I404,DATEDIF(I404,'ObjProd (2)'!$C$25,"y")*12+DATEDIF(I404,'ObjProd (2)'!$C$25,"ym")))/7) &amp; " sem.",
      "")
)
)</f>
        <v>1 mois 2 sem.</v>
      </c>
      <c r="L404" s="11" t="str">
        <f t="shared" si="62"/>
        <v xml:space="preserve">E 6 </v>
      </c>
      <c r="M404" s="9">
        <f t="shared" si="63"/>
        <v>3</v>
      </c>
      <c r="N404" s="9" t="str" cm="1">
        <f t="array" aca="1" ref="N404" ca="1">LEFT(L404, IF(ISNUMBER(SUBSTITUTE(_xludf.MID(L404, 2, 1), ".", ",")), 1, 2))</f>
        <v xml:space="preserve">E </v>
      </c>
      <c r="O404" s="19">
        <f t="shared" ca="1" si="64"/>
        <v>6</v>
      </c>
      <c r="P404" s="9" t="str">
        <f t="shared" ca="1" si="67"/>
        <v>E</v>
      </c>
      <c r="Q404" s="9">
        <f t="shared" ca="1" si="68"/>
        <v>6</v>
      </c>
      <c r="R404" s="9" t="str">
        <f t="shared" ca="1" si="65"/>
        <v>E6</v>
      </c>
      <c r="S404" t="str" cm="1">
        <f t="array" ref="S404">IF(ISBLANK(C404),"",IFERROR(INDEX(ListeSeries!$A$2:$A$1045, MATCH(1, (DatasScan!G404=ListeSeries!$B$2:$B$1045) * (DatasScan!H404&gt;=ListeSeries!$D$2:$D$1045) * (DatasScan!H404&lt;=ListeSeries!$E$2:$E$1045), 0)), "no match"))</f>
        <v>MEDJOOL</v>
      </c>
      <c r="T404" s="7" t="str" cm="1">
        <f t="array" ref="T404">IF(ISBLANK(C404),"",IFERROR(INDEX(ListeSeries!$C$2:$C$1045, MATCH(1, (DatasScan!G404=ListeSeries!$B$2:$B$1045) * (DatasScan!H404&gt;=ListeSeries!$D$2:$D$1045) * (DatasScan!H404&lt;=ListeSeries!$E$2:$E$1045), 0)), "no match"))</f>
        <v>MEDJOOL 107</v>
      </c>
      <c r="U404" s="11" t="str" cm="1">
        <f t="array" ref="U404">IF(ISBLANK(C404),"",IFERROR(INDEX(ListeSeries!$F$2:$F$1045, MATCH(1, (DatasScan!G404=ListeSeries!$B$2:$B$1045) * (DatasScan!H404&gt;=ListeSeries!$D$2:$D$1045) * (DatasScan!H404&lt;=ListeSeries!$E$2:$E$1045), 0)), "no match"))</f>
        <v>3501-3520</v>
      </c>
    </row>
    <row r="405" spans="1:21" x14ac:dyDescent="0.25">
      <c r="A405" s="6" t="str">
        <f t="shared" si="66"/>
        <v>3</v>
      </c>
      <c r="B405" s="272" t="s">
        <v>1021</v>
      </c>
      <c r="C405" s="206" t="s">
        <v>1774</v>
      </c>
      <c r="D405" s="8">
        <v>1</v>
      </c>
      <c r="F405" s="7" t="str">
        <f t="shared" si="60"/>
        <v>843120250814EA4</v>
      </c>
      <c r="G405" s="21" t="str">
        <f>IF(ISBLANK(C405),"",_xlfn.XLOOKUP(_xlfn.XLOOKUP(VALUE(LEFT(C405,4)),Souches!$B$2:$B$15000,Souches!$E$2:$E$15000),Varietes!$B$2:$B$500,Varietes!$C$2:$C$500))</f>
        <v>MDJU</v>
      </c>
      <c r="H405" s="19">
        <f>IF(ISBLANK(C405),"",_xlfn.XLOOKUP(VALUE(LEFT(C405,4)),Souches!$B$2:$B$15000,Souches!$D$2:$D$15000))</f>
        <v>3500</v>
      </c>
      <c r="I405" s="10">
        <f t="shared" si="61"/>
        <v>45883</v>
      </c>
      <c r="J405" s="19">
        <f>IF(I405="","",INT(('ObjProd (2)'!$C$25-I405)/7 * (ABS('ObjProd (2)'!$C$25-I405)&gt;=7)))</f>
        <v>5</v>
      </c>
      <c r="K405" s="10" t="str">
        <f>IF(I405="","",
IF(AND(DATEDIF(I405,'ObjProd (2)'!$C$25,"y")=0,DATEDIF(I405,'ObjProd (2)'!$C$25,"ym")=0,
   INT(('ObjProd (2)'!$C$25-EDATE(I405,DATEDIF(I405,'ObjProd (2)'!$C$25,"y")*12+DATEDIF(I405,'ObjProd (2)'!$C$25,"ym")))/7)=0),
   "&lt; 1 sem.",
   IF(DATEDIF(I405,'ObjProd (2)'!$C$25,"y")&gt;0,DATEDIF(I405,'ObjProd (2)'!$C$25,"y") &amp; " " &amp; IF(DATEDIF(I405,'ObjProd (2)'!$C$25,"y")=1,"an ","ans "),"") &amp;
   IF(DATEDIF(I405,'ObjProd (2)'!$C$25,"ym")&gt;0,DATEDIF(I405,'ObjProd (2)'!$C$25,"ym") &amp; " mois ", "") &amp;
   IF(INT(('ObjProd (2)'!$C$25-EDATE(I405,DATEDIF(I405,'ObjProd (2)'!$C$25,"y")*12+DATEDIF(I405,'ObjProd (2)'!$C$25,"ym")))/7)&gt;0,
      INT(('ObjProd (2)'!$C$25-EDATE(I405,DATEDIF(I405,'ObjProd (2)'!$C$25,"y")*12+DATEDIF(I405,'ObjProd (2)'!$C$25,"ym")))/7) &amp; " sem.",
      "")
)
)</f>
        <v xml:space="preserve">1 mois </v>
      </c>
      <c r="L405" s="11" t="str">
        <f t="shared" si="62"/>
        <v xml:space="preserve">EA4 </v>
      </c>
      <c r="M405" s="9">
        <f t="shared" si="63"/>
        <v>14</v>
      </c>
      <c r="N405" s="9" t="str" cm="1">
        <f t="array" aca="1" ref="N405" ca="1">LEFT(L405, IF(ISNUMBER(SUBSTITUTE(_xludf.MID(L405, 2, 1), ".", ",")), 1, 2))</f>
        <v>EA</v>
      </c>
      <c r="O405" s="19">
        <f t="shared" ca="1" si="64"/>
        <v>4</v>
      </c>
      <c r="P405" s="9" t="str">
        <f t="shared" ca="1" si="67"/>
        <v>E</v>
      </c>
      <c r="Q405" s="9">
        <f t="shared" ca="1" si="68"/>
        <v>4</v>
      </c>
      <c r="R405" s="9" t="str">
        <f t="shared" ca="1" si="65"/>
        <v>E4</v>
      </c>
      <c r="S405" t="str" cm="1">
        <f t="array" ref="S405">IF(ISBLANK(C405),"",IFERROR(INDEX(ListeSeries!$A$2:$A$1045, MATCH(1, (DatasScan!G405=ListeSeries!$B$2:$B$1045) * (DatasScan!H405&gt;=ListeSeries!$D$2:$D$1045) * (DatasScan!H405&lt;=ListeSeries!$E$2:$E$1045), 0)), "no match"))</f>
        <v>MEDJOOL</v>
      </c>
      <c r="T405" s="7" t="str" cm="1">
        <f t="array" ref="T405">IF(ISBLANK(C405),"",IFERROR(INDEX(ListeSeries!$C$2:$C$1045, MATCH(1, (DatasScan!G405=ListeSeries!$B$2:$B$1045) * (DatasScan!H405&gt;=ListeSeries!$D$2:$D$1045) * (DatasScan!H405&lt;=ListeSeries!$E$2:$E$1045), 0)), "no match"))</f>
        <v>MEDJOOL 106</v>
      </c>
      <c r="U405" s="11" t="str" cm="1">
        <f t="array" ref="U405">IF(ISBLANK(C405),"",IFERROR(INDEX(ListeSeries!$F$2:$F$1045, MATCH(1, (DatasScan!G405=ListeSeries!$B$2:$B$1045) * (DatasScan!H405&gt;=ListeSeries!$D$2:$D$1045) * (DatasScan!H405&lt;=ListeSeries!$E$2:$E$1045), 0)), "no match"))</f>
        <v>3476-3500</v>
      </c>
    </row>
    <row r="406" spans="1:21" x14ac:dyDescent="0.25">
      <c r="A406" s="6" t="str">
        <f t="shared" si="66"/>
        <v>3</v>
      </c>
      <c r="B406" s="272" t="s">
        <v>1021</v>
      </c>
      <c r="C406" s="206" t="s">
        <v>1775</v>
      </c>
      <c r="E406" s="11">
        <v>7</v>
      </c>
      <c r="F406" s="7" t="str">
        <f t="shared" si="60"/>
        <v>840220250811E 7</v>
      </c>
      <c r="G406" s="21" t="str">
        <f>IF(ISBLANK(C406),"",_xlfn.XLOOKUP(_xlfn.XLOOKUP(VALUE(LEFT(C406,4)),Souches!$B$2:$B$15000,Souches!$E$2:$E$15000),Varietes!$B$2:$B$500,Varietes!$C$2:$C$500))</f>
        <v>MDJU</v>
      </c>
      <c r="H406" s="19">
        <f>IF(ISBLANK(C406),"",_xlfn.XLOOKUP(VALUE(LEFT(C406,4)),Souches!$B$2:$B$15000,Souches!$D$2:$D$15000))</f>
        <v>3464</v>
      </c>
      <c r="I406" s="10">
        <f t="shared" si="61"/>
        <v>45880</v>
      </c>
      <c r="J406" s="19">
        <f>IF(I406="","",INT(('ObjProd (2)'!$C$25-I406)/7 * (ABS('ObjProd (2)'!$C$25-I406)&gt;=7)))</f>
        <v>5</v>
      </c>
      <c r="K406" s="10" t="str">
        <f>IF(I406="","",
IF(AND(DATEDIF(I406,'ObjProd (2)'!$C$25,"y")=0,DATEDIF(I406,'ObjProd (2)'!$C$25,"ym")=0,
   INT(('ObjProd (2)'!$C$25-EDATE(I406,DATEDIF(I406,'ObjProd (2)'!$C$25,"y")*12+DATEDIF(I406,'ObjProd (2)'!$C$25,"ym")))/7)=0),
   "&lt; 1 sem.",
   IF(DATEDIF(I406,'ObjProd (2)'!$C$25,"y")&gt;0,DATEDIF(I406,'ObjProd (2)'!$C$25,"y") &amp; " " &amp; IF(DATEDIF(I406,'ObjProd (2)'!$C$25,"y")=1,"an ","ans "),"") &amp;
   IF(DATEDIF(I406,'ObjProd (2)'!$C$25,"ym")&gt;0,DATEDIF(I406,'ObjProd (2)'!$C$25,"ym") &amp; " mois ", "") &amp;
   IF(INT(('ObjProd (2)'!$C$25-EDATE(I406,DATEDIF(I406,'ObjProd (2)'!$C$25,"y")*12+DATEDIF(I406,'ObjProd (2)'!$C$25,"ym")))/7)&gt;0,
      INT(('ObjProd (2)'!$C$25-EDATE(I406,DATEDIF(I406,'ObjProd (2)'!$C$25,"y")*12+DATEDIF(I406,'ObjProd (2)'!$C$25,"ym")))/7) &amp; " sem.",
      "")
)
)</f>
        <v>1 mois 1 sem.</v>
      </c>
      <c r="L406" s="11" t="str">
        <f t="shared" si="62"/>
        <v xml:space="preserve">E 7 </v>
      </c>
      <c r="M406" s="9">
        <f t="shared" si="63"/>
        <v>7</v>
      </c>
      <c r="N406" s="9" t="str" cm="1">
        <f t="array" aca="1" ref="N406" ca="1">LEFT(L406, IF(ISNUMBER(SUBSTITUTE(_xludf.MID(L406, 2, 1), ".", ",")), 1, 2))</f>
        <v xml:space="preserve">E </v>
      </c>
      <c r="O406" s="19">
        <f t="shared" ca="1" si="64"/>
        <v>7</v>
      </c>
      <c r="P406" s="9" t="str">
        <f t="shared" ca="1" si="67"/>
        <v>E</v>
      </c>
      <c r="Q406" s="9" t="str">
        <f t="shared" ca="1" si="68"/>
        <v>7+</v>
      </c>
      <c r="R406" s="9" t="str">
        <f t="shared" ca="1" si="65"/>
        <v>E7+</v>
      </c>
      <c r="S406" t="str" cm="1">
        <f t="array" ref="S406">IF(ISBLANK(C406),"",IFERROR(INDEX(ListeSeries!$A$2:$A$1045, MATCH(1, (DatasScan!G406=ListeSeries!$B$2:$B$1045) * (DatasScan!H406&gt;=ListeSeries!$D$2:$D$1045) * (DatasScan!H406&lt;=ListeSeries!$E$2:$E$1045), 0)), "no match"))</f>
        <v>MEDJOOL</v>
      </c>
      <c r="T406" s="7" t="str" cm="1">
        <f t="array" ref="T406">IF(ISBLANK(C406),"",IFERROR(INDEX(ListeSeries!$C$2:$C$1045, MATCH(1, (DatasScan!G406=ListeSeries!$B$2:$B$1045) * (DatasScan!H406&gt;=ListeSeries!$D$2:$D$1045) * (DatasScan!H406&lt;=ListeSeries!$E$2:$E$1045), 0)), "no match"))</f>
        <v>MEDJOOL 105</v>
      </c>
      <c r="U406" s="11" t="str" cm="1">
        <f t="array" ref="U406">IF(ISBLANK(C406),"",IFERROR(INDEX(ListeSeries!$F$2:$F$1045, MATCH(1, (DatasScan!G406=ListeSeries!$B$2:$B$1045) * (DatasScan!H406&gt;=ListeSeries!$D$2:$D$1045) * (DatasScan!H406&lt;=ListeSeries!$E$2:$E$1045), 0)), "no match"))</f>
        <v>3461-3475</v>
      </c>
    </row>
    <row r="407" spans="1:21" x14ac:dyDescent="0.25">
      <c r="A407" s="6" t="str">
        <f t="shared" si="66"/>
        <v>3</v>
      </c>
      <c r="B407" s="8" t="s">
        <v>1023</v>
      </c>
      <c r="C407" s="206" t="s">
        <v>3432</v>
      </c>
      <c r="D407" s="8">
        <v>7</v>
      </c>
      <c r="E407" s="11">
        <v>1</v>
      </c>
      <c r="F407" s="7" t="str">
        <f t="shared" si="60"/>
        <v>809020250723E 3</v>
      </c>
      <c r="G407" s="21" t="str">
        <f>IF(ISBLANK(C407),"",_xlfn.XLOOKUP(_xlfn.XLOOKUP(VALUE(LEFT(C407,4)),Souches!$B$2:$B$15000,Souches!$E$2:$E$15000),Varietes!$B$2:$B$500,Varietes!$C$2:$C$500))</f>
        <v>MDJU</v>
      </c>
      <c r="H407" s="19">
        <f>IF(ISBLANK(C407),"",_xlfn.XLOOKUP(VALUE(LEFT(C407,4)),Souches!$B$2:$B$15000,Souches!$D$2:$D$15000))</f>
        <v>3407</v>
      </c>
      <c r="I407" s="10">
        <f t="shared" si="61"/>
        <v>45861</v>
      </c>
      <c r="J407" s="19">
        <f>IF(I407="","",INT(('ObjProd (2)'!$C$25-I407)/7 * (ABS('ObjProd (2)'!$C$25-I407)&gt;=7)))</f>
        <v>8</v>
      </c>
      <c r="K407" s="10" t="str">
        <f>IF(I407="","",
IF(AND(DATEDIF(I407,'ObjProd (2)'!$C$25,"y")=0,DATEDIF(I407,'ObjProd (2)'!$C$25,"ym")=0,
   INT(('ObjProd (2)'!$C$25-EDATE(I407,DATEDIF(I407,'ObjProd (2)'!$C$25,"y")*12+DATEDIF(I407,'ObjProd (2)'!$C$25,"ym")))/7)=0),
   "&lt; 1 sem.",
   IF(DATEDIF(I407,'ObjProd (2)'!$C$25,"y")&gt;0,DATEDIF(I407,'ObjProd (2)'!$C$25,"y") &amp; " " &amp; IF(DATEDIF(I407,'ObjProd (2)'!$C$25,"y")=1,"an ","ans "),"") &amp;
   IF(DATEDIF(I407,'ObjProd (2)'!$C$25,"ym")&gt;0,DATEDIF(I407,'ObjProd (2)'!$C$25,"ym") &amp; " mois ", "") &amp;
   IF(INT(('ObjProd (2)'!$C$25-EDATE(I407,DATEDIF(I407,'ObjProd (2)'!$C$25,"y")*12+DATEDIF(I407,'ObjProd (2)'!$C$25,"ym")))/7)&gt;0,
      INT(('ObjProd (2)'!$C$25-EDATE(I407,DATEDIF(I407,'ObjProd (2)'!$C$25,"y")*12+DATEDIF(I407,'ObjProd (2)'!$C$25,"ym")))/7) &amp; " sem.",
      "")
)
)</f>
        <v>1 mois 3 sem.</v>
      </c>
      <c r="L407" s="11" t="str">
        <f t="shared" si="62"/>
        <v xml:space="preserve">E 3 </v>
      </c>
      <c r="M407" s="9">
        <f t="shared" si="63"/>
        <v>99</v>
      </c>
      <c r="N407" s="9" t="str" cm="1">
        <f t="array" aca="1" ref="N407" ca="1">LEFT(L407, IF(ISNUMBER(SUBSTITUTE(_xludf.MID(L407, 2, 1), ".", ",")), 1, 2))</f>
        <v xml:space="preserve">E </v>
      </c>
      <c r="O407" s="19">
        <f t="shared" ca="1" si="64"/>
        <v>3</v>
      </c>
      <c r="P407" s="9" t="str">
        <f t="shared" ca="1" si="67"/>
        <v>E</v>
      </c>
      <c r="Q407" s="9">
        <f t="shared" ca="1" si="68"/>
        <v>3</v>
      </c>
      <c r="R407" s="9" t="str">
        <f t="shared" ca="1" si="65"/>
        <v>E3</v>
      </c>
      <c r="S407" t="str" cm="1">
        <f t="array" ref="S407">IF(ISBLANK(C407),"",IFERROR(INDEX(ListeSeries!$A$2:$A$1045, MATCH(1, (DatasScan!G407=ListeSeries!$B$2:$B$1045) * (DatasScan!H407&gt;=ListeSeries!$D$2:$D$1045) * (DatasScan!H407&lt;=ListeSeries!$E$2:$E$1045), 0)), "no match"))</f>
        <v>MEDJOOL</v>
      </c>
      <c r="T407" s="7" t="str" cm="1">
        <f t="array" ref="T407">IF(ISBLANK(C407),"",IFERROR(INDEX(ListeSeries!$C$2:$C$1045, MATCH(1, (DatasScan!G407=ListeSeries!$B$2:$B$1045) * (DatasScan!H407&gt;=ListeSeries!$D$2:$D$1045) * (DatasScan!H407&lt;=ListeSeries!$E$2:$E$1045), 0)), "no match"))</f>
        <v>MEDJOOL 102</v>
      </c>
      <c r="U407" s="11" t="str" cm="1">
        <f t="array" ref="U407">IF(ISBLANK(C407),"",IFERROR(INDEX(ListeSeries!$F$2:$F$1045, MATCH(1, (DatasScan!G407=ListeSeries!$B$2:$B$1045) * (DatasScan!H407&gt;=ListeSeries!$D$2:$D$1045) * (DatasScan!H407&lt;=ListeSeries!$E$2:$E$1045), 0)), "no match"))</f>
        <v>3381-3410</v>
      </c>
    </row>
    <row r="408" spans="1:21" x14ac:dyDescent="0.25">
      <c r="A408" s="6" t="str">
        <f t="shared" si="66"/>
        <v>3</v>
      </c>
      <c r="B408" s="8" t="s">
        <v>1023</v>
      </c>
      <c r="C408" s="206" t="s">
        <v>3433</v>
      </c>
      <c r="E408" s="11">
        <v>260</v>
      </c>
      <c r="F408" s="7" t="str">
        <f t="shared" si="60"/>
        <v>809020250728E 3</v>
      </c>
      <c r="G408" s="21" t="str">
        <f>IF(ISBLANK(C408),"",_xlfn.XLOOKUP(_xlfn.XLOOKUP(VALUE(LEFT(C408,4)),Souches!$B$2:$B$15000,Souches!$E$2:$E$15000),Varietes!$B$2:$B$500,Varietes!$C$2:$C$500))</f>
        <v>MDJU</v>
      </c>
      <c r="H408" s="19">
        <f>IF(ISBLANK(C408),"",_xlfn.XLOOKUP(VALUE(LEFT(C408,4)),Souches!$B$2:$B$15000,Souches!$D$2:$D$15000))</f>
        <v>3407</v>
      </c>
      <c r="I408" s="10">
        <f t="shared" si="61"/>
        <v>45866</v>
      </c>
      <c r="J408" s="19">
        <f>IF(I408="","",INT(('ObjProd (2)'!$C$25-I408)/7 * (ABS('ObjProd (2)'!$C$25-I408)&gt;=7)))</f>
        <v>7</v>
      </c>
      <c r="K408" s="10" t="str">
        <f>IF(I408="","",
IF(AND(DATEDIF(I408,'ObjProd (2)'!$C$25,"y")=0,DATEDIF(I408,'ObjProd (2)'!$C$25,"ym")=0,
   INT(('ObjProd (2)'!$C$25-EDATE(I408,DATEDIF(I408,'ObjProd (2)'!$C$25,"y")*12+DATEDIF(I408,'ObjProd (2)'!$C$25,"ym")))/7)=0),
   "&lt; 1 sem.",
   IF(DATEDIF(I408,'ObjProd (2)'!$C$25,"y")&gt;0,DATEDIF(I408,'ObjProd (2)'!$C$25,"y") &amp; " " &amp; IF(DATEDIF(I408,'ObjProd (2)'!$C$25,"y")=1,"an ","ans "),"") &amp;
   IF(DATEDIF(I408,'ObjProd (2)'!$C$25,"ym")&gt;0,DATEDIF(I408,'ObjProd (2)'!$C$25,"ym") &amp; " mois ", "") &amp;
   IF(INT(('ObjProd (2)'!$C$25-EDATE(I408,DATEDIF(I408,'ObjProd (2)'!$C$25,"y")*12+DATEDIF(I408,'ObjProd (2)'!$C$25,"ym")))/7)&gt;0,
      INT(('ObjProd (2)'!$C$25-EDATE(I408,DATEDIF(I408,'ObjProd (2)'!$C$25,"y")*12+DATEDIF(I408,'ObjProd (2)'!$C$25,"ym")))/7) &amp; " sem.",
      "")
)
)</f>
        <v>1 mois 3 sem.</v>
      </c>
      <c r="L408" s="11" t="str">
        <f t="shared" si="62"/>
        <v xml:space="preserve">E 3 </v>
      </c>
      <c r="M408" s="9">
        <f t="shared" si="63"/>
        <v>260</v>
      </c>
      <c r="N408" s="9" t="str" cm="1">
        <f t="array" aca="1" ref="N408" ca="1">LEFT(L408, IF(ISNUMBER(SUBSTITUTE(_xludf.MID(L408, 2, 1), ".", ",")), 1, 2))</f>
        <v xml:space="preserve">E </v>
      </c>
      <c r="O408" s="19">
        <f t="shared" ca="1" si="64"/>
        <v>3</v>
      </c>
      <c r="P408" s="9" t="str">
        <f t="shared" ca="1" si="67"/>
        <v>E</v>
      </c>
      <c r="Q408" s="9">
        <f t="shared" ca="1" si="68"/>
        <v>3</v>
      </c>
      <c r="R408" s="9" t="str">
        <f t="shared" ca="1" si="65"/>
        <v>E3</v>
      </c>
      <c r="S408" t="str" cm="1">
        <f t="array" ref="S408">IF(ISBLANK(C408),"",IFERROR(INDEX(ListeSeries!$A$2:$A$1045, MATCH(1, (DatasScan!G408=ListeSeries!$B$2:$B$1045) * (DatasScan!H408&gt;=ListeSeries!$D$2:$D$1045) * (DatasScan!H408&lt;=ListeSeries!$E$2:$E$1045), 0)), "no match"))</f>
        <v>MEDJOOL</v>
      </c>
      <c r="T408" s="7" t="str" cm="1">
        <f t="array" ref="T408">IF(ISBLANK(C408),"",IFERROR(INDEX(ListeSeries!$C$2:$C$1045, MATCH(1, (DatasScan!G408=ListeSeries!$B$2:$B$1045) * (DatasScan!H408&gt;=ListeSeries!$D$2:$D$1045) * (DatasScan!H408&lt;=ListeSeries!$E$2:$E$1045), 0)), "no match"))</f>
        <v>MEDJOOL 102</v>
      </c>
      <c r="U408" s="11" t="str" cm="1">
        <f t="array" ref="U408">IF(ISBLANK(C408),"",IFERROR(INDEX(ListeSeries!$F$2:$F$1045, MATCH(1, (DatasScan!G408=ListeSeries!$B$2:$B$1045) * (DatasScan!H408&gt;=ListeSeries!$D$2:$D$1045) * (DatasScan!H408&lt;=ListeSeries!$E$2:$E$1045), 0)), "no match"))</f>
        <v>3381-3410</v>
      </c>
    </row>
    <row r="409" spans="1:21" x14ac:dyDescent="0.25">
      <c r="A409" s="6" t="str">
        <f t="shared" si="66"/>
        <v>3</v>
      </c>
      <c r="B409" s="8" t="s">
        <v>1781</v>
      </c>
      <c r="C409" s="206" t="s">
        <v>3434</v>
      </c>
      <c r="D409" s="8">
        <v>2</v>
      </c>
      <c r="F409" s="7" t="str">
        <f t="shared" si="60"/>
        <v>840220250916E 8</v>
      </c>
      <c r="G409" s="21" t="str">
        <f>IF(ISBLANK(C409),"",_xlfn.XLOOKUP(_xlfn.XLOOKUP(VALUE(LEFT(C409,4)),Souches!$B$2:$B$15000,Souches!$E$2:$E$15000),Varietes!$B$2:$B$500,Varietes!$C$2:$C$500))</f>
        <v>MDJU</v>
      </c>
      <c r="H409" s="19">
        <f>IF(ISBLANK(C409),"",_xlfn.XLOOKUP(VALUE(LEFT(C409,4)),Souches!$B$2:$B$15000,Souches!$D$2:$D$15000))</f>
        <v>3464</v>
      </c>
      <c r="I409" s="10">
        <f t="shared" si="61"/>
        <v>45916</v>
      </c>
      <c r="J409" s="19">
        <f>IF(I409="","",INT(('ObjProd (2)'!$C$25-I409)/7 * (ABS('ObjProd (2)'!$C$25-I409)&gt;=7)))</f>
        <v>0</v>
      </c>
      <c r="K409" s="10" t="str">
        <f>IF(I409="","",
IF(AND(DATEDIF(I409,'ObjProd (2)'!$C$25,"y")=0,DATEDIF(I409,'ObjProd (2)'!$C$25,"ym")=0,
   INT(('ObjProd (2)'!$C$25-EDATE(I409,DATEDIF(I409,'ObjProd (2)'!$C$25,"y")*12+DATEDIF(I409,'ObjProd (2)'!$C$25,"ym")))/7)=0),
   "&lt; 1 sem.",
   IF(DATEDIF(I409,'ObjProd (2)'!$C$25,"y")&gt;0,DATEDIF(I409,'ObjProd (2)'!$C$25,"y") &amp; " " &amp; IF(DATEDIF(I409,'ObjProd (2)'!$C$25,"y")=1,"an ","ans "),"") &amp;
   IF(DATEDIF(I409,'ObjProd (2)'!$C$25,"ym")&gt;0,DATEDIF(I409,'ObjProd (2)'!$C$25,"ym") &amp; " mois ", "") &amp;
   IF(INT(('ObjProd (2)'!$C$25-EDATE(I409,DATEDIF(I409,'ObjProd (2)'!$C$25,"y")*12+DATEDIF(I409,'ObjProd (2)'!$C$25,"ym")))/7)&gt;0,
      INT(('ObjProd (2)'!$C$25-EDATE(I409,DATEDIF(I409,'ObjProd (2)'!$C$25,"y")*12+DATEDIF(I409,'ObjProd (2)'!$C$25,"ym")))/7) &amp; " sem.",
      "")
)
)</f>
        <v>&lt; 1 sem.</v>
      </c>
      <c r="L409" s="11" t="str">
        <f t="shared" si="62"/>
        <v xml:space="preserve">E 8 </v>
      </c>
      <c r="M409" s="9">
        <f t="shared" si="63"/>
        <v>28</v>
      </c>
      <c r="N409" s="9" t="str" cm="1">
        <f t="array" aca="1" ref="N409" ca="1">LEFT(L409, IF(ISNUMBER(SUBSTITUTE(_xludf.MID(L409, 2, 1), ".", ",")), 1, 2))</f>
        <v xml:space="preserve">E </v>
      </c>
      <c r="O409" s="19">
        <f t="shared" ca="1" si="64"/>
        <v>8</v>
      </c>
      <c r="P409" s="9" t="str">
        <f t="shared" ca="1" si="67"/>
        <v>E</v>
      </c>
      <c r="Q409" s="9" t="str">
        <f t="shared" ca="1" si="68"/>
        <v>7+</v>
      </c>
      <c r="R409" s="9" t="str">
        <f t="shared" ca="1" si="65"/>
        <v>E7+</v>
      </c>
      <c r="S409" t="str" cm="1">
        <f t="array" ref="S409">IF(ISBLANK(C409),"",IFERROR(INDEX(ListeSeries!$A$2:$A$1045, MATCH(1, (DatasScan!G409=ListeSeries!$B$2:$B$1045) * (DatasScan!H409&gt;=ListeSeries!$D$2:$D$1045) * (DatasScan!H409&lt;=ListeSeries!$E$2:$E$1045), 0)), "no match"))</f>
        <v>MEDJOOL</v>
      </c>
      <c r="T409" s="7" t="str" cm="1">
        <f t="array" ref="T409">IF(ISBLANK(C409),"",IFERROR(INDEX(ListeSeries!$C$2:$C$1045, MATCH(1, (DatasScan!G409=ListeSeries!$B$2:$B$1045) * (DatasScan!H409&gt;=ListeSeries!$D$2:$D$1045) * (DatasScan!H409&lt;=ListeSeries!$E$2:$E$1045), 0)), "no match"))</f>
        <v>MEDJOOL 105</v>
      </c>
      <c r="U409" s="11" t="str" cm="1">
        <f t="array" ref="U409">IF(ISBLANK(C409),"",IFERROR(INDEX(ListeSeries!$F$2:$F$1045, MATCH(1, (DatasScan!G409=ListeSeries!$B$2:$B$1045) * (DatasScan!H409&gt;=ListeSeries!$D$2:$D$1045) * (DatasScan!H409&lt;=ListeSeries!$E$2:$E$1045), 0)), "no match"))</f>
        <v>3461-3475</v>
      </c>
    </row>
    <row r="410" spans="1:21" x14ac:dyDescent="0.25">
      <c r="A410" s="6" t="str">
        <f t="shared" si="66"/>
        <v>3</v>
      </c>
      <c r="B410" s="272" t="s">
        <v>1781</v>
      </c>
      <c r="C410" s="206" t="s">
        <v>3435</v>
      </c>
      <c r="E410" s="11">
        <v>3</v>
      </c>
      <c r="F410" s="7" t="str">
        <f t="shared" si="60"/>
        <v>840220250915E 5</v>
      </c>
      <c r="G410" s="21" t="str">
        <f>IF(ISBLANK(C410),"",_xlfn.XLOOKUP(_xlfn.XLOOKUP(VALUE(LEFT(C410,4)),Souches!$B$2:$B$15000,Souches!$E$2:$E$15000),Varietes!$B$2:$B$500,Varietes!$C$2:$C$500))</f>
        <v>MDJU</v>
      </c>
      <c r="H410" s="19">
        <f>IF(ISBLANK(C410),"",_xlfn.XLOOKUP(VALUE(LEFT(C410,4)),Souches!$B$2:$B$15000,Souches!$D$2:$D$15000))</f>
        <v>3464</v>
      </c>
      <c r="I410" s="10">
        <f t="shared" si="61"/>
        <v>45915</v>
      </c>
      <c r="J410" s="19">
        <f>IF(I410="","",INT(('ObjProd (2)'!$C$25-I410)/7 * (ABS('ObjProd (2)'!$C$25-I410)&gt;=7)))</f>
        <v>0</v>
      </c>
      <c r="K410" s="10" t="str">
        <f>IF(I410="","",
IF(AND(DATEDIF(I410,'ObjProd (2)'!$C$25,"y")=0,DATEDIF(I410,'ObjProd (2)'!$C$25,"ym")=0,
   INT(('ObjProd (2)'!$C$25-EDATE(I410,DATEDIF(I410,'ObjProd (2)'!$C$25,"y")*12+DATEDIF(I410,'ObjProd (2)'!$C$25,"ym")))/7)=0),
   "&lt; 1 sem.",
   IF(DATEDIF(I410,'ObjProd (2)'!$C$25,"y")&gt;0,DATEDIF(I410,'ObjProd (2)'!$C$25,"y") &amp; " " &amp; IF(DATEDIF(I410,'ObjProd (2)'!$C$25,"y")=1,"an ","ans "),"") &amp;
   IF(DATEDIF(I410,'ObjProd (2)'!$C$25,"ym")&gt;0,DATEDIF(I410,'ObjProd (2)'!$C$25,"ym") &amp; " mois ", "") &amp;
   IF(INT(('ObjProd (2)'!$C$25-EDATE(I410,DATEDIF(I410,'ObjProd (2)'!$C$25,"y")*12+DATEDIF(I410,'ObjProd (2)'!$C$25,"ym")))/7)&gt;0,
      INT(('ObjProd (2)'!$C$25-EDATE(I410,DATEDIF(I410,'ObjProd (2)'!$C$25,"y")*12+DATEDIF(I410,'ObjProd (2)'!$C$25,"ym")))/7) &amp; " sem.",
      "")
)
)</f>
        <v>&lt; 1 sem.</v>
      </c>
      <c r="L410" s="11" t="str">
        <f t="shared" si="62"/>
        <v xml:space="preserve">E 5 </v>
      </c>
      <c r="M410" s="9">
        <f t="shared" si="63"/>
        <v>3</v>
      </c>
      <c r="N410" s="9" t="str" cm="1">
        <f t="array" aca="1" ref="N410" ca="1">LEFT(L410, IF(ISNUMBER(SUBSTITUTE(_xludf.MID(L410, 2, 1), ".", ",")), 1, 2))</f>
        <v xml:space="preserve">E </v>
      </c>
      <c r="O410" s="19">
        <f t="shared" ca="1" si="64"/>
        <v>5</v>
      </c>
      <c r="P410" s="9" t="str">
        <f t="shared" ca="1" si="67"/>
        <v>E</v>
      </c>
      <c r="Q410" s="9">
        <f t="shared" ca="1" si="68"/>
        <v>5</v>
      </c>
      <c r="R410" s="9" t="str">
        <f t="shared" ca="1" si="65"/>
        <v>E5</v>
      </c>
      <c r="S410" t="str" cm="1">
        <f t="array" ref="S410">IF(ISBLANK(C410),"",IFERROR(INDEX(ListeSeries!$A$2:$A$1045, MATCH(1, (DatasScan!G410=ListeSeries!$B$2:$B$1045) * (DatasScan!H410&gt;=ListeSeries!$D$2:$D$1045) * (DatasScan!H410&lt;=ListeSeries!$E$2:$E$1045), 0)), "no match"))</f>
        <v>MEDJOOL</v>
      </c>
      <c r="T410" s="7" t="str" cm="1">
        <f t="array" ref="T410">IF(ISBLANK(C410),"",IFERROR(INDEX(ListeSeries!$C$2:$C$1045, MATCH(1, (DatasScan!G410=ListeSeries!$B$2:$B$1045) * (DatasScan!H410&gt;=ListeSeries!$D$2:$D$1045) * (DatasScan!H410&lt;=ListeSeries!$E$2:$E$1045), 0)), "no match"))</f>
        <v>MEDJOOL 105</v>
      </c>
      <c r="U410" s="11" t="str" cm="1">
        <f t="array" ref="U410">IF(ISBLANK(C410),"",IFERROR(INDEX(ListeSeries!$F$2:$F$1045, MATCH(1, (DatasScan!G410=ListeSeries!$B$2:$B$1045) * (DatasScan!H410&gt;=ListeSeries!$D$2:$D$1045) * (DatasScan!H410&lt;=ListeSeries!$E$2:$E$1045), 0)), "no match"))</f>
        <v>3461-3475</v>
      </c>
    </row>
    <row r="411" spans="1:21" x14ac:dyDescent="0.25">
      <c r="A411" s="6" t="str">
        <f t="shared" si="66"/>
        <v>3</v>
      </c>
      <c r="B411" s="272" t="s">
        <v>1781</v>
      </c>
      <c r="C411" s="206" t="s">
        <v>3436</v>
      </c>
      <c r="E411" s="11">
        <v>5</v>
      </c>
      <c r="F411" s="7" t="str">
        <f t="shared" si="60"/>
        <v>840220250915E 6</v>
      </c>
      <c r="G411" s="21" t="str">
        <f>IF(ISBLANK(C411),"",_xlfn.XLOOKUP(_xlfn.XLOOKUP(VALUE(LEFT(C411,4)),Souches!$B$2:$B$15000,Souches!$E$2:$E$15000),Varietes!$B$2:$B$500,Varietes!$C$2:$C$500))</f>
        <v>MDJU</v>
      </c>
      <c r="H411" s="19">
        <f>IF(ISBLANK(C411),"",_xlfn.XLOOKUP(VALUE(LEFT(C411,4)),Souches!$B$2:$B$15000,Souches!$D$2:$D$15000))</f>
        <v>3464</v>
      </c>
      <c r="I411" s="10">
        <f t="shared" si="61"/>
        <v>45915</v>
      </c>
      <c r="J411" s="19">
        <f>IF(I411="","",INT(('ObjProd (2)'!$C$25-I411)/7 * (ABS('ObjProd (2)'!$C$25-I411)&gt;=7)))</f>
        <v>0</v>
      </c>
      <c r="K411" s="10" t="str">
        <f>IF(I411="","",
IF(AND(DATEDIF(I411,'ObjProd (2)'!$C$25,"y")=0,DATEDIF(I411,'ObjProd (2)'!$C$25,"ym")=0,
   INT(('ObjProd (2)'!$C$25-EDATE(I411,DATEDIF(I411,'ObjProd (2)'!$C$25,"y")*12+DATEDIF(I411,'ObjProd (2)'!$C$25,"ym")))/7)=0),
   "&lt; 1 sem.",
   IF(DATEDIF(I411,'ObjProd (2)'!$C$25,"y")&gt;0,DATEDIF(I411,'ObjProd (2)'!$C$25,"y") &amp; " " &amp; IF(DATEDIF(I411,'ObjProd (2)'!$C$25,"y")=1,"an ","ans "),"") &amp;
   IF(DATEDIF(I411,'ObjProd (2)'!$C$25,"ym")&gt;0,DATEDIF(I411,'ObjProd (2)'!$C$25,"ym") &amp; " mois ", "") &amp;
   IF(INT(('ObjProd (2)'!$C$25-EDATE(I411,DATEDIF(I411,'ObjProd (2)'!$C$25,"y")*12+DATEDIF(I411,'ObjProd (2)'!$C$25,"ym")))/7)&gt;0,
      INT(('ObjProd (2)'!$C$25-EDATE(I411,DATEDIF(I411,'ObjProd (2)'!$C$25,"y")*12+DATEDIF(I411,'ObjProd (2)'!$C$25,"ym")))/7) &amp; " sem.",
      "")
)
)</f>
        <v>&lt; 1 sem.</v>
      </c>
      <c r="L411" s="11" t="str">
        <f t="shared" si="62"/>
        <v xml:space="preserve">E 6 </v>
      </c>
      <c r="M411" s="9">
        <f t="shared" si="63"/>
        <v>5</v>
      </c>
      <c r="N411" s="9" t="str" cm="1">
        <f t="array" aca="1" ref="N411" ca="1">LEFT(L411, IF(ISNUMBER(SUBSTITUTE(_xludf.MID(L411, 2, 1), ".", ",")), 1, 2))</f>
        <v xml:space="preserve">E </v>
      </c>
      <c r="O411" s="19">
        <f t="shared" ca="1" si="64"/>
        <v>6</v>
      </c>
      <c r="P411" s="9" t="str">
        <f t="shared" ca="1" si="67"/>
        <v>E</v>
      </c>
      <c r="Q411" s="9">
        <f t="shared" ca="1" si="68"/>
        <v>6</v>
      </c>
      <c r="R411" s="9" t="str">
        <f t="shared" ca="1" si="65"/>
        <v>E6</v>
      </c>
      <c r="S411" t="str" cm="1">
        <f t="array" ref="S411">IF(ISBLANK(C411),"",IFERROR(INDEX(ListeSeries!$A$2:$A$1045, MATCH(1, (DatasScan!G411=ListeSeries!$B$2:$B$1045) * (DatasScan!H411&gt;=ListeSeries!$D$2:$D$1045) * (DatasScan!H411&lt;=ListeSeries!$E$2:$E$1045), 0)), "no match"))</f>
        <v>MEDJOOL</v>
      </c>
      <c r="T411" s="7" t="str" cm="1">
        <f t="array" ref="T411">IF(ISBLANK(C411),"",IFERROR(INDEX(ListeSeries!$C$2:$C$1045, MATCH(1, (DatasScan!G411=ListeSeries!$B$2:$B$1045) * (DatasScan!H411&gt;=ListeSeries!$D$2:$D$1045) * (DatasScan!H411&lt;=ListeSeries!$E$2:$E$1045), 0)), "no match"))</f>
        <v>MEDJOOL 105</v>
      </c>
      <c r="U411" s="11" t="str" cm="1">
        <f t="array" ref="U411">IF(ISBLANK(C411),"",IFERROR(INDEX(ListeSeries!$F$2:$F$1045, MATCH(1, (DatasScan!G411=ListeSeries!$B$2:$B$1045) * (DatasScan!H411&gt;=ListeSeries!$D$2:$D$1045) * (DatasScan!H411&lt;=ListeSeries!$E$2:$E$1045), 0)), "no match"))</f>
        <v>3461-3475</v>
      </c>
    </row>
    <row r="412" spans="1:21" x14ac:dyDescent="0.25">
      <c r="A412" s="6" t="str">
        <f t="shared" si="66"/>
        <v>3</v>
      </c>
      <c r="B412" s="272" t="s">
        <v>1781</v>
      </c>
      <c r="C412" s="206" t="s">
        <v>3437</v>
      </c>
      <c r="D412" s="8">
        <v>3</v>
      </c>
      <c r="F412" s="7" t="str">
        <f t="shared" si="60"/>
        <v>840220250916E 4</v>
      </c>
      <c r="G412" s="21" t="str">
        <f>IF(ISBLANK(C412),"",_xlfn.XLOOKUP(_xlfn.XLOOKUP(VALUE(LEFT(C412,4)),Souches!$B$2:$B$15000,Souches!$E$2:$E$15000),Varietes!$B$2:$B$500,Varietes!$C$2:$C$500))</f>
        <v>MDJU</v>
      </c>
      <c r="H412" s="19">
        <f>IF(ISBLANK(C412),"",_xlfn.XLOOKUP(VALUE(LEFT(C412,4)),Souches!$B$2:$B$15000,Souches!$D$2:$D$15000))</f>
        <v>3464</v>
      </c>
      <c r="I412" s="10">
        <f t="shared" si="61"/>
        <v>45916</v>
      </c>
      <c r="J412" s="19">
        <f>IF(I412="","",INT(('ObjProd (2)'!$C$25-I412)/7 * (ABS('ObjProd (2)'!$C$25-I412)&gt;=7)))</f>
        <v>0</v>
      </c>
      <c r="K412" s="10" t="str">
        <f>IF(I412="","",
IF(AND(DATEDIF(I412,'ObjProd (2)'!$C$25,"y")=0,DATEDIF(I412,'ObjProd (2)'!$C$25,"ym")=0,
   INT(('ObjProd (2)'!$C$25-EDATE(I412,DATEDIF(I412,'ObjProd (2)'!$C$25,"y")*12+DATEDIF(I412,'ObjProd (2)'!$C$25,"ym")))/7)=0),
   "&lt; 1 sem.",
   IF(DATEDIF(I412,'ObjProd (2)'!$C$25,"y")&gt;0,DATEDIF(I412,'ObjProd (2)'!$C$25,"y") &amp; " " &amp; IF(DATEDIF(I412,'ObjProd (2)'!$C$25,"y")=1,"an ","ans "),"") &amp;
   IF(DATEDIF(I412,'ObjProd (2)'!$C$25,"ym")&gt;0,DATEDIF(I412,'ObjProd (2)'!$C$25,"ym") &amp; " mois ", "") &amp;
   IF(INT(('ObjProd (2)'!$C$25-EDATE(I412,DATEDIF(I412,'ObjProd (2)'!$C$25,"y")*12+DATEDIF(I412,'ObjProd (2)'!$C$25,"ym")))/7)&gt;0,
      INT(('ObjProd (2)'!$C$25-EDATE(I412,DATEDIF(I412,'ObjProd (2)'!$C$25,"y")*12+DATEDIF(I412,'ObjProd (2)'!$C$25,"ym")))/7) &amp; " sem.",
      "")
)
)</f>
        <v>&lt; 1 sem.</v>
      </c>
      <c r="L412" s="11" t="str">
        <f t="shared" si="62"/>
        <v xml:space="preserve">E 4 </v>
      </c>
      <c r="M412" s="9">
        <f t="shared" si="63"/>
        <v>42</v>
      </c>
      <c r="N412" s="9" t="str" cm="1">
        <f t="array" aca="1" ref="N412" ca="1">LEFT(L412, IF(ISNUMBER(SUBSTITUTE(_xludf.MID(L412, 2, 1), ".", ",")), 1, 2))</f>
        <v xml:space="preserve">E </v>
      </c>
      <c r="O412" s="19">
        <f t="shared" ca="1" si="64"/>
        <v>4</v>
      </c>
      <c r="P412" s="9" t="str">
        <f t="shared" ca="1" si="67"/>
        <v>E</v>
      </c>
      <c r="Q412" s="9">
        <f t="shared" ca="1" si="68"/>
        <v>4</v>
      </c>
      <c r="R412" s="9" t="str">
        <f t="shared" ca="1" si="65"/>
        <v>E4</v>
      </c>
      <c r="S412" t="str" cm="1">
        <f t="array" ref="S412">IF(ISBLANK(C412),"",IFERROR(INDEX(ListeSeries!$A$2:$A$1045, MATCH(1, (DatasScan!G412=ListeSeries!$B$2:$B$1045) * (DatasScan!H412&gt;=ListeSeries!$D$2:$D$1045) * (DatasScan!H412&lt;=ListeSeries!$E$2:$E$1045), 0)), "no match"))</f>
        <v>MEDJOOL</v>
      </c>
      <c r="T412" s="7" t="str" cm="1">
        <f t="array" ref="T412">IF(ISBLANK(C412),"",IFERROR(INDEX(ListeSeries!$C$2:$C$1045, MATCH(1, (DatasScan!G412=ListeSeries!$B$2:$B$1045) * (DatasScan!H412&gt;=ListeSeries!$D$2:$D$1045) * (DatasScan!H412&lt;=ListeSeries!$E$2:$E$1045), 0)), "no match"))</f>
        <v>MEDJOOL 105</v>
      </c>
      <c r="U412" s="11" t="str" cm="1">
        <f t="array" ref="U412">IF(ISBLANK(C412),"",IFERROR(INDEX(ListeSeries!$F$2:$F$1045, MATCH(1, (DatasScan!G412=ListeSeries!$B$2:$B$1045) * (DatasScan!H412&gt;=ListeSeries!$D$2:$D$1045) * (DatasScan!H412&lt;=ListeSeries!$E$2:$E$1045), 0)), "no match"))</f>
        <v>3461-3475</v>
      </c>
    </row>
    <row r="413" spans="1:21" x14ac:dyDescent="0.25">
      <c r="A413" s="6" t="str">
        <f t="shared" si="66"/>
        <v>3</v>
      </c>
      <c r="B413" s="272" t="s">
        <v>1781</v>
      </c>
      <c r="C413" s="206" t="s">
        <v>3438</v>
      </c>
      <c r="E413" s="11">
        <v>6</v>
      </c>
      <c r="F413" s="7" t="str">
        <f t="shared" si="60"/>
        <v>840220250912E 8</v>
      </c>
      <c r="G413" s="21" t="str">
        <f>IF(ISBLANK(C413),"",_xlfn.XLOOKUP(_xlfn.XLOOKUP(VALUE(LEFT(C413,4)),Souches!$B$2:$B$15000,Souches!$E$2:$E$15000),Varietes!$B$2:$B$500,Varietes!$C$2:$C$500))</f>
        <v>MDJU</v>
      </c>
      <c r="H413" s="19">
        <f>IF(ISBLANK(C413),"",_xlfn.XLOOKUP(VALUE(LEFT(C413,4)),Souches!$B$2:$B$15000,Souches!$D$2:$D$15000))</f>
        <v>3464</v>
      </c>
      <c r="I413" s="10">
        <f t="shared" si="61"/>
        <v>45912</v>
      </c>
      <c r="J413" s="19">
        <f>IF(I413="","",INT(('ObjProd (2)'!$C$25-I413)/7 * (ABS('ObjProd (2)'!$C$25-I413)&gt;=7)))</f>
        <v>0</v>
      </c>
      <c r="K413" s="10" t="str">
        <f>IF(I413="","",
IF(AND(DATEDIF(I413,'ObjProd (2)'!$C$25,"y")=0,DATEDIF(I413,'ObjProd (2)'!$C$25,"ym")=0,
   INT(('ObjProd (2)'!$C$25-EDATE(I413,DATEDIF(I413,'ObjProd (2)'!$C$25,"y")*12+DATEDIF(I413,'ObjProd (2)'!$C$25,"ym")))/7)=0),
   "&lt; 1 sem.",
   IF(DATEDIF(I413,'ObjProd (2)'!$C$25,"y")&gt;0,DATEDIF(I413,'ObjProd (2)'!$C$25,"y") &amp; " " &amp; IF(DATEDIF(I413,'ObjProd (2)'!$C$25,"y")=1,"an ","ans "),"") &amp;
   IF(DATEDIF(I413,'ObjProd (2)'!$C$25,"ym")&gt;0,DATEDIF(I413,'ObjProd (2)'!$C$25,"ym") &amp; " mois ", "") &amp;
   IF(INT(('ObjProd (2)'!$C$25-EDATE(I413,DATEDIF(I413,'ObjProd (2)'!$C$25,"y")*12+DATEDIF(I413,'ObjProd (2)'!$C$25,"ym")))/7)&gt;0,
      INT(('ObjProd (2)'!$C$25-EDATE(I413,DATEDIF(I413,'ObjProd (2)'!$C$25,"y")*12+DATEDIF(I413,'ObjProd (2)'!$C$25,"ym")))/7) &amp; " sem.",
      "")
)
)</f>
        <v>&lt; 1 sem.</v>
      </c>
      <c r="L413" s="11" t="str">
        <f t="shared" si="62"/>
        <v xml:space="preserve">E 8 </v>
      </c>
      <c r="M413" s="9">
        <f t="shared" si="63"/>
        <v>6</v>
      </c>
      <c r="N413" s="9" t="str" cm="1">
        <f t="array" aca="1" ref="N413" ca="1">LEFT(L413, IF(ISNUMBER(SUBSTITUTE(_xludf.MID(L413, 2, 1), ".", ",")), 1, 2))</f>
        <v xml:space="preserve">E </v>
      </c>
      <c r="O413" s="19">
        <f t="shared" ca="1" si="64"/>
        <v>8</v>
      </c>
      <c r="P413" s="9" t="str">
        <f t="shared" ca="1" si="67"/>
        <v>E</v>
      </c>
      <c r="Q413" s="9" t="str">
        <f t="shared" ca="1" si="68"/>
        <v>7+</v>
      </c>
      <c r="R413" s="9" t="str">
        <f t="shared" ca="1" si="65"/>
        <v>E7+</v>
      </c>
      <c r="S413" t="str" cm="1">
        <f t="array" ref="S413">IF(ISBLANK(C413),"",IFERROR(INDEX(ListeSeries!$A$2:$A$1045, MATCH(1, (DatasScan!G413=ListeSeries!$B$2:$B$1045) * (DatasScan!H413&gt;=ListeSeries!$D$2:$D$1045) * (DatasScan!H413&lt;=ListeSeries!$E$2:$E$1045), 0)), "no match"))</f>
        <v>MEDJOOL</v>
      </c>
      <c r="T413" s="7" t="str" cm="1">
        <f t="array" ref="T413">IF(ISBLANK(C413),"",IFERROR(INDEX(ListeSeries!$C$2:$C$1045, MATCH(1, (DatasScan!G413=ListeSeries!$B$2:$B$1045) * (DatasScan!H413&gt;=ListeSeries!$D$2:$D$1045) * (DatasScan!H413&lt;=ListeSeries!$E$2:$E$1045), 0)), "no match"))</f>
        <v>MEDJOOL 105</v>
      </c>
      <c r="U413" s="11" t="str" cm="1">
        <f t="array" ref="U413">IF(ISBLANK(C413),"",IFERROR(INDEX(ListeSeries!$F$2:$F$1045, MATCH(1, (DatasScan!G413=ListeSeries!$B$2:$B$1045) * (DatasScan!H413&gt;=ListeSeries!$D$2:$D$1045) * (DatasScan!H413&lt;=ListeSeries!$E$2:$E$1045), 0)), "no match"))</f>
        <v>3461-3475</v>
      </c>
    </row>
    <row r="414" spans="1:21" x14ac:dyDescent="0.25">
      <c r="A414" s="6" t="str">
        <f t="shared" si="66"/>
        <v>3</v>
      </c>
      <c r="B414" s="272" t="s">
        <v>1781</v>
      </c>
      <c r="C414" s="206" t="s">
        <v>3439</v>
      </c>
      <c r="D414" s="8">
        <v>1</v>
      </c>
      <c r="E414" s="11">
        <v>3</v>
      </c>
      <c r="F414" s="7" t="str">
        <f t="shared" si="60"/>
        <v>840220250915E 3</v>
      </c>
      <c r="G414" s="21" t="str">
        <f>IF(ISBLANK(C414),"",_xlfn.XLOOKUP(_xlfn.XLOOKUP(VALUE(LEFT(C414,4)),Souches!$B$2:$B$15000,Souches!$E$2:$E$15000),Varietes!$B$2:$B$500,Varietes!$C$2:$C$500))</f>
        <v>MDJU</v>
      </c>
      <c r="H414" s="19">
        <f>IF(ISBLANK(C414),"",_xlfn.XLOOKUP(VALUE(LEFT(C414,4)),Souches!$B$2:$B$15000,Souches!$D$2:$D$15000))</f>
        <v>3464</v>
      </c>
      <c r="I414" s="10">
        <f t="shared" si="61"/>
        <v>45915</v>
      </c>
      <c r="J414" s="19">
        <f>IF(I414="","",INT(('ObjProd (2)'!$C$25-I414)/7 * (ABS('ObjProd (2)'!$C$25-I414)&gt;=7)))</f>
        <v>0</v>
      </c>
      <c r="K414" s="10" t="str">
        <f>IF(I414="","",
IF(AND(DATEDIF(I414,'ObjProd (2)'!$C$25,"y")=0,DATEDIF(I414,'ObjProd (2)'!$C$25,"ym")=0,
   INT(('ObjProd (2)'!$C$25-EDATE(I414,DATEDIF(I414,'ObjProd (2)'!$C$25,"y")*12+DATEDIF(I414,'ObjProd (2)'!$C$25,"ym")))/7)=0),
   "&lt; 1 sem.",
   IF(DATEDIF(I414,'ObjProd (2)'!$C$25,"y")&gt;0,DATEDIF(I414,'ObjProd (2)'!$C$25,"y") &amp; " " &amp; IF(DATEDIF(I414,'ObjProd (2)'!$C$25,"y")=1,"an ","ans "),"") &amp;
   IF(DATEDIF(I414,'ObjProd (2)'!$C$25,"ym")&gt;0,DATEDIF(I414,'ObjProd (2)'!$C$25,"ym") &amp; " mois ", "") &amp;
   IF(INT(('ObjProd (2)'!$C$25-EDATE(I414,DATEDIF(I414,'ObjProd (2)'!$C$25,"y")*12+DATEDIF(I414,'ObjProd (2)'!$C$25,"ym")))/7)&gt;0,
      INT(('ObjProd (2)'!$C$25-EDATE(I414,DATEDIF(I414,'ObjProd (2)'!$C$25,"y")*12+DATEDIF(I414,'ObjProd (2)'!$C$25,"ym")))/7) &amp; " sem.",
      "")
)
)</f>
        <v>&lt; 1 sem.</v>
      </c>
      <c r="L414" s="11" t="str">
        <f t="shared" si="62"/>
        <v xml:space="preserve">E 3 </v>
      </c>
      <c r="M414" s="9">
        <f t="shared" si="63"/>
        <v>17</v>
      </c>
      <c r="N414" s="9" t="str" cm="1">
        <f t="array" aca="1" ref="N414" ca="1">LEFT(L414, IF(ISNUMBER(SUBSTITUTE(_xludf.MID(L414, 2, 1), ".", ",")), 1, 2))</f>
        <v xml:space="preserve">E </v>
      </c>
      <c r="O414" s="19">
        <f t="shared" ca="1" si="64"/>
        <v>3</v>
      </c>
      <c r="P414" s="9" t="str">
        <f t="shared" ca="1" si="67"/>
        <v>E</v>
      </c>
      <c r="Q414" s="9">
        <f t="shared" ca="1" si="68"/>
        <v>3</v>
      </c>
      <c r="R414" s="9" t="str">
        <f t="shared" ca="1" si="65"/>
        <v>E3</v>
      </c>
      <c r="S414" t="str" cm="1">
        <f t="array" ref="S414">IF(ISBLANK(C414),"",IFERROR(INDEX(ListeSeries!$A$2:$A$1045, MATCH(1, (DatasScan!G414=ListeSeries!$B$2:$B$1045) * (DatasScan!H414&gt;=ListeSeries!$D$2:$D$1045) * (DatasScan!H414&lt;=ListeSeries!$E$2:$E$1045), 0)), "no match"))</f>
        <v>MEDJOOL</v>
      </c>
      <c r="T414" s="7" t="str" cm="1">
        <f t="array" ref="T414">IF(ISBLANK(C414),"",IFERROR(INDEX(ListeSeries!$C$2:$C$1045, MATCH(1, (DatasScan!G414=ListeSeries!$B$2:$B$1045) * (DatasScan!H414&gt;=ListeSeries!$D$2:$D$1045) * (DatasScan!H414&lt;=ListeSeries!$E$2:$E$1045), 0)), "no match"))</f>
        <v>MEDJOOL 105</v>
      </c>
      <c r="U414" s="11" t="str" cm="1">
        <f t="array" ref="U414">IF(ISBLANK(C414),"",IFERROR(INDEX(ListeSeries!$F$2:$F$1045, MATCH(1, (DatasScan!G414=ListeSeries!$B$2:$B$1045) * (DatasScan!H414&gt;=ListeSeries!$D$2:$D$1045) * (DatasScan!H414&lt;=ListeSeries!$E$2:$E$1045), 0)), "no match"))</f>
        <v>3461-3475</v>
      </c>
    </row>
    <row r="415" spans="1:21" x14ac:dyDescent="0.25">
      <c r="A415" s="6" t="str">
        <f t="shared" si="66"/>
        <v>3</v>
      </c>
      <c r="B415" s="272" t="s">
        <v>1781</v>
      </c>
      <c r="C415" s="206" t="s">
        <v>3440</v>
      </c>
      <c r="D415" s="8">
        <v>1</v>
      </c>
      <c r="F415" s="7" t="str">
        <f t="shared" si="60"/>
        <v>840220250912E 3</v>
      </c>
      <c r="G415" s="21" t="str">
        <f>IF(ISBLANK(C415),"",_xlfn.XLOOKUP(_xlfn.XLOOKUP(VALUE(LEFT(C415,4)),Souches!$B$2:$B$15000,Souches!$E$2:$E$15000),Varietes!$B$2:$B$500,Varietes!$C$2:$C$500))</f>
        <v>MDJU</v>
      </c>
      <c r="H415" s="19">
        <f>IF(ISBLANK(C415),"",_xlfn.XLOOKUP(VALUE(LEFT(C415,4)),Souches!$B$2:$B$15000,Souches!$D$2:$D$15000))</f>
        <v>3464</v>
      </c>
      <c r="I415" s="10">
        <f t="shared" si="61"/>
        <v>45912</v>
      </c>
      <c r="J415" s="19">
        <f>IF(I415="","",INT(('ObjProd (2)'!$C$25-I415)/7 * (ABS('ObjProd (2)'!$C$25-I415)&gt;=7)))</f>
        <v>0</v>
      </c>
      <c r="K415" s="10" t="str">
        <f>IF(I415="","",
IF(AND(DATEDIF(I415,'ObjProd (2)'!$C$25,"y")=0,DATEDIF(I415,'ObjProd (2)'!$C$25,"ym")=0,
   INT(('ObjProd (2)'!$C$25-EDATE(I415,DATEDIF(I415,'ObjProd (2)'!$C$25,"y")*12+DATEDIF(I415,'ObjProd (2)'!$C$25,"ym")))/7)=0),
   "&lt; 1 sem.",
   IF(DATEDIF(I415,'ObjProd (2)'!$C$25,"y")&gt;0,DATEDIF(I415,'ObjProd (2)'!$C$25,"y") &amp; " " &amp; IF(DATEDIF(I415,'ObjProd (2)'!$C$25,"y")=1,"an ","ans "),"") &amp;
   IF(DATEDIF(I415,'ObjProd (2)'!$C$25,"ym")&gt;0,DATEDIF(I415,'ObjProd (2)'!$C$25,"ym") &amp; " mois ", "") &amp;
   IF(INT(('ObjProd (2)'!$C$25-EDATE(I415,DATEDIF(I415,'ObjProd (2)'!$C$25,"y")*12+DATEDIF(I415,'ObjProd (2)'!$C$25,"ym")))/7)&gt;0,
      INT(('ObjProd (2)'!$C$25-EDATE(I415,DATEDIF(I415,'ObjProd (2)'!$C$25,"y")*12+DATEDIF(I415,'ObjProd (2)'!$C$25,"ym")))/7) &amp; " sem.",
      "")
)
)</f>
        <v>&lt; 1 sem.</v>
      </c>
      <c r="L415" s="11" t="str">
        <f t="shared" si="62"/>
        <v xml:space="preserve">E 3 </v>
      </c>
      <c r="M415" s="9">
        <f t="shared" si="63"/>
        <v>14</v>
      </c>
      <c r="N415" s="9" t="str" cm="1">
        <f t="array" aca="1" ref="N415" ca="1">LEFT(L415, IF(ISNUMBER(SUBSTITUTE(_xludf.MID(L415, 2, 1), ".", ",")), 1, 2))</f>
        <v xml:space="preserve">E </v>
      </c>
      <c r="O415" s="19">
        <f t="shared" ca="1" si="64"/>
        <v>3</v>
      </c>
      <c r="P415" s="9" t="str">
        <f t="shared" ca="1" si="67"/>
        <v>E</v>
      </c>
      <c r="Q415" s="9">
        <f t="shared" ca="1" si="68"/>
        <v>3</v>
      </c>
      <c r="R415" s="9" t="str">
        <f t="shared" ca="1" si="65"/>
        <v>E3</v>
      </c>
      <c r="S415" t="str" cm="1">
        <f t="array" ref="S415">IF(ISBLANK(C415),"",IFERROR(INDEX(ListeSeries!$A$2:$A$1045, MATCH(1, (DatasScan!G415=ListeSeries!$B$2:$B$1045) * (DatasScan!H415&gt;=ListeSeries!$D$2:$D$1045) * (DatasScan!H415&lt;=ListeSeries!$E$2:$E$1045), 0)), "no match"))</f>
        <v>MEDJOOL</v>
      </c>
      <c r="T415" s="7" t="str" cm="1">
        <f t="array" ref="T415">IF(ISBLANK(C415),"",IFERROR(INDEX(ListeSeries!$C$2:$C$1045, MATCH(1, (DatasScan!G415=ListeSeries!$B$2:$B$1045) * (DatasScan!H415&gt;=ListeSeries!$D$2:$D$1045) * (DatasScan!H415&lt;=ListeSeries!$E$2:$E$1045), 0)), "no match"))</f>
        <v>MEDJOOL 105</v>
      </c>
      <c r="U415" s="11" t="str" cm="1">
        <f t="array" ref="U415">IF(ISBLANK(C415),"",IFERROR(INDEX(ListeSeries!$F$2:$F$1045, MATCH(1, (DatasScan!G415=ListeSeries!$B$2:$B$1045) * (DatasScan!H415&gt;=ListeSeries!$D$2:$D$1045) * (DatasScan!H415&lt;=ListeSeries!$E$2:$E$1045), 0)), "no match"))</f>
        <v>3461-3475</v>
      </c>
    </row>
    <row r="416" spans="1:21" x14ac:dyDescent="0.25">
      <c r="A416" s="6" t="str">
        <f t="shared" si="66"/>
        <v>3</v>
      </c>
      <c r="B416" s="272" t="s">
        <v>1781</v>
      </c>
      <c r="C416" s="206" t="s">
        <v>3441</v>
      </c>
      <c r="D416" s="208">
        <v>1</v>
      </c>
      <c r="F416" s="7" t="str">
        <f t="shared" si="60"/>
        <v>840220250912E 5</v>
      </c>
      <c r="G416" s="21" t="str">
        <f>IF(ISBLANK(C416),"",_xlfn.XLOOKUP(_xlfn.XLOOKUP(VALUE(LEFT(C416,4)),Souches!$B$2:$B$15000,Souches!$E$2:$E$15000),Varietes!$B$2:$B$500,Varietes!$C$2:$C$500))</f>
        <v>MDJU</v>
      </c>
      <c r="H416" s="19">
        <f>IF(ISBLANK(C416),"",_xlfn.XLOOKUP(VALUE(LEFT(C416,4)),Souches!$B$2:$B$15000,Souches!$D$2:$D$15000))</f>
        <v>3464</v>
      </c>
      <c r="I416" s="10">
        <f t="shared" si="61"/>
        <v>45912</v>
      </c>
      <c r="J416" s="19">
        <f>IF(I416="","",INT(('ObjProd (2)'!$C$25-I416)/7 * (ABS('ObjProd (2)'!$C$25-I416)&gt;=7)))</f>
        <v>0</v>
      </c>
      <c r="K416" s="10" t="str">
        <f>IF(I416="","",
IF(AND(DATEDIF(I416,'ObjProd (2)'!$C$25,"y")=0,DATEDIF(I416,'ObjProd (2)'!$C$25,"ym")=0,
   INT(('ObjProd (2)'!$C$25-EDATE(I416,DATEDIF(I416,'ObjProd (2)'!$C$25,"y")*12+DATEDIF(I416,'ObjProd (2)'!$C$25,"ym")))/7)=0),
   "&lt; 1 sem.",
   IF(DATEDIF(I416,'ObjProd (2)'!$C$25,"y")&gt;0,DATEDIF(I416,'ObjProd (2)'!$C$25,"y") &amp; " " &amp; IF(DATEDIF(I416,'ObjProd (2)'!$C$25,"y")=1,"an ","ans "),"") &amp;
   IF(DATEDIF(I416,'ObjProd (2)'!$C$25,"ym")&gt;0,DATEDIF(I416,'ObjProd (2)'!$C$25,"ym") &amp; " mois ", "") &amp;
   IF(INT(('ObjProd (2)'!$C$25-EDATE(I416,DATEDIF(I416,'ObjProd (2)'!$C$25,"y")*12+DATEDIF(I416,'ObjProd (2)'!$C$25,"ym")))/7)&gt;0,
      INT(('ObjProd (2)'!$C$25-EDATE(I416,DATEDIF(I416,'ObjProd (2)'!$C$25,"y")*12+DATEDIF(I416,'ObjProd (2)'!$C$25,"ym")))/7) &amp; " sem.",
      "")
)
)</f>
        <v>&lt; 1 sem.</v>
      </c>
      <c r="L416" s="11" t="str">
        <f t="shared" si="62"/>
        <v xml:space="preserve">E 5 </v>
      </c>
      <c r="M416" s="9">
        <f t="shared" si="63"/>
        <v>14</v>
      </c>
      <c r="N416" s="9" t="str" cm="1">
        <f t="array" aca="1" ref="N416" ca="1">LEFT(L416, IF(ISNUMBER(SUBSTITUTE(_xludf.MID(L416, 2, 1), ".", ",")), 1, 2))</f>
        <v xml:space="preserve">E </v>
      </c>
      <c r="O416" s="19">
        <f t="shared" ca="1" si="64"/>
        <v>5</v>
      </c>
      <c r="P416" s="9" t="str">
        <f t="shared" ca="1" si="67"/>
        <v>E</v>
      </c>
      <c r="Q416" s="9">
        <f t="shared" ca="1" si="68"/>
        <v>5</v>
      </c>
      <c r="R416" s="9" t="str">
        <f t="shared" ca="1" si="65"/>
        <v>E5</v>
      </c>
      <c r="S416" t="str" cm="1">
        <f t="array" ref="S416">IF(ISBLANK(C416),"",IFERROR(INDEX(ListeSeries!$A$2:$A$1045, MATCH(1, (DatasScan!G416=ListeSeries!$B$2:$B$1045) * (DatasScan!H416&gt;=ListeSeries!$D$2:$D$1045) * (DatasScan!H416&lt;=ListeSeries!$E$2:$E$1045), 0)), "no match"))</f>
        <v>MEDJOOL</v>
      </c>
      <c r="T416" s="7" t="str" cm="1">
        <f t="array" ref="T416">IF(ISBLANK(C416),"",IFERROR(INDEX(ListeSeries!$C$2:$C$1045, MATCH(1, (DatasScan!G416=ListeSeries!$B$2:$B$1045) * (DatasScan!H416&gt;=ListeSeries!$D$2:$D$1045) * (DatasScan!H416&lt;=ListeSeries!$E$2:$E$1045), 0)), "no match"))</f>
        <v>MEDJOOL 105</v>
      </c>
      <c r="U416" s="11" t="str" cm="1">
        <f t="array" ref="U416">IF(ISBLANK(C416),"",IFERROR(INDEX(ListeSeries!$F$2:$F$1045, MATCH(1, (DatasScan!G416=ListeSeries!$B$2:$B$1045) * (DatasScan!H416&gt;=ListeSeries!$D$2:$D$1045) * (DatasScan!H416&lt;=ListeSeries!$E$2:$E$1045), 0)), "no match"))</f>
        <v>3461-3475</v>
      </c>
    </row>
    <row r="417" spans="1:21" x14ac:dyDescent="0.25">
      <c r="A417" s="6" t="str">
        <f t="shared" si="66"/>
        <v>3</v>
      </c>
      <c r="B417" s="272" t="s">
        <v>1781</v>
      </c>
      <c r="C417" s="206" t="s">
        <v>3442</v>
      </c>
      <c r="D417" s="8">
        <v>1</v>
      </c>
      <c r="F417" s="7" t="str">
        <f t="shared" si="60"/>
        <v>840220250912E 5</v>
      </c>
      <c r="G417" s="21" t="str">
        <f>IF(ISBLANK(C417),"",_xlfn.XLOOKUP(_xlfn.XLOOKUP(VALUE(LEFT(C417,4)),Souches!$B$2:$B$15000,Souches!$E$2:$E$15000),Varietes!$B$2:$B$500,Varietes!$C$2:$C$500))</f>
        <v>MDJU</v>
      </c>
      <c r="H417" s="19">
        <f>IF(ISBLANK(C417),"",_xlfn.XLOOKUP(VALUE(LEFT(C417,4)),Souches!$B$2:$B$15000,Souches!$D$2:$D$15000))</f>
        <v>3464</v>
      </c>
      <c r="I417" s="10">
        <f t="shared" si="61"/>
        <v>45912</v>
      </c>
      <c r="J417" s="19">
        <f>IF(I417="","",INT(('ObjProd (2)'!$C$25-I417)/7 * (ABS('ObjProd (2)'!$C$25-I417)&gt;=7)))</f>
        <v>0</v>
      </c>
      <c r="K417" s="10" t="str">
        <f>IF(I417="","",
IF(AND(DATEDIF(I417,'ObjProd (2)'!$C$25,"y")=0,DATEDIF(I417,'ObjProd (2)'!$C$25,"ym")=0,
   INT(('ObjProd (2)'!$C$25-EDATE(I417,DATEDIF(I417,'ObjProd (2)'!$C$25,"y")*12+DATEDIF(I417,'ObjProd (2)'!$C$25,"ym")))/7)=0),
   "&lt; 1 sem.",
   IF(DATEDIF(I417,'ObjProd (2)'!$C$25,"y")&gt;0,DATEDIF(I417,'ObjProd (2)'!$C$25,"y") &amp; " " &amp; IF(DATEDIF(I417,'ObjProd (2)'!$C$25,"y")=1,"an ","ans "),"") &amp;
   IF(DATEDIF(I417,'ObjProd (2)'!$C$25,"ym")&gt;0,DATEDIF(I417,'ObjProd (2)'!$C$25,"ym") &amp; " mois ", "") &amp;
   IF(INT(('ObjProd (2)'!$C$25-EDATE(I417,DATEDIF(I417,'ObjProd (2)'!$C$25,"y")*12+DATEDIF(I417,'ObjProd (2)'!$C$25,"ym")))/7)&gt;0,
      INT(('ObjProd (2)'!$C$25-EDATE(I417,DATEDIF(I417,'ObjProd (2)'!$C$25,"y")*12+DATEDIF(I417,'ObjProd (2)'!$C$25,"ym")))/7) &amp; " sem.",
      "")
)
)</f>
        <v>&lt; 1 sem.</v>
      </c>
      <c r="L417" s="11" t="str">
        <f t="shared" si="62"/>
        <v xml:space="preserve">E 5 </v>
      </c>
      <c r="M417" s="9">
        <f t="shared" si="63"/>
        <v>14</v>
      </c>
      <c r="N417" s="9" t="str" cm="1">
        <f t="array" aca="1" ref="N417" ca="1">LEFT(L417, IF(ISNUMBER(SUBSTITUTE(_xludf.MID(L417, 2, 1), ".", ",")), 1, 2))</f>
        <v xml:space="preserve">E </v>
      </c>
      <c r="O417" s="19">
        <f t="shared" ca="1" si="64"/>
        <v>5</v>
      </c>
      <c r="P417" s="9" t="str">
        <f t="shared" ca="1" si="67"/>
        <v>E</v>
      </c>
      <c r="Q417" s="9">
        <f t="shared" ca="1" si="68"/>
        <v>5</v>
      </c>
      <c r="R417" s="9" t="str">
        <f t="shared" ca="1" si="65"/>
        <v>E5</v>
      </c>
      <c r="S417" t="str" cm="1">
        <f t="array" ref="S417">IF(ISBLANK(C417),"",IFERROR(INDEX(ListeSeries!$A$2:$A$1045, MATCH(1, (DatasScan!G417=ListeSeries!$B$2:$B$1045) * (DatasScan!H417&gt;=ListeSeries!$D$2:$D$1045) * (DatasScan!H417&lt;=ListeSeries!$E$2:$E$1045), 0)), "no match"))</f>
        <v>MEDJOOL</v>
      </c>
      <c r="T417" s="7" t="str" cm="1">
        <f t="array" ref="T417">IF(ISBLANK(C417),"",IFERROR(INDEX(ListeSeries!$C$2:$C$1045, MATCH(1, (DatasScan!G417=ListeSeries!$B$2:$B$1045) * (DatasScan!H417&gt;=ListeSeries!$D$2:$D$1045) * (DatasScan!H417&lt;=ListeSeries!$E$2:$E$1045), 0)), "no match"))</f>
        <v>MEDJOOL 105</v>
      </c>
      <c r="U417" s="11" t="str" cm="1">
        <f t="array" ref="U417">IF(ISBLANK(C417),"",IFERROR(INDEX(ListeSeries!$F$2:$F$1045, MATCH(1, (DatasScan!G417=ListeSeries!$B$2:$B$1045) * (DatasScan!H417&gt;=ListeSeries!$D$2:$D$1045) * (DatasScan!H417&lt;=ListeSeries!$E$2:$E$1045), 0)), "no match"))</f>
        <v>3461-3475</v>
      </c>
    </row>
    <row r="418" spans="1:21" x14ac:dyDescent="0.25">
      <c r="A418" s="6" t="str">
        <f t="shared" si="66"/>
        <v>3</v>
      </c>
      <c r="B418" s="272" t="s">
        <v>1781</v>
      </c>
      <c r="C418" s="206" t="s">
        <v>3443</v>
      </c>
      <c r="D418" s="8">
        <v>5</v>
      </c>
      <c r="E418" s="11">
        <v>2</v>
      </c>
      <c r="F418" s="7" t="str">
        <f t="shared" si="60"/>
        <v>840220250911E 5</v>
      </c>
      <c r="G418" s="21" t="str">
        <f>IF(ISBLANK(C418),"",_xlfn.XLOOKUP(_xlfn.XLOOKUP(VALUE(LEFT(C418,4)),Souches!$B$2:$B$15000,Souches!$E$2:$E$15000),Varietes!$B$2:$B$500,Varietes!$C$2:$C$500))</f>
        <v>MDJU</v>
      </c>
      <c r="H418" s="19">
        <f>IF(ISBLANK(C418),"",_xlfn.XLOOKUP(VALUE(LEFT(C418,4)),Souches!$B$2:$B$15000,Souches!$D$2:$D$15000))</f>
        <v>3464</v>
      </c>
      <c r="I418" s="10">
        <f t="shared" si="61"/>
        <v>45911</v>
      </c>
      <c r="J418" s="19">
        <f>IF(I418="","",INT(('ObjProd (2)'!$C$25-I418)/7 * (ABS('ObjProd (2)'!$C$25-I418)&gt;=7)))</f>
        <v>1</v>
      </c>
      <c r="K418" s="10" t="str">
        <f>IF(I418="","",
IF(AND(DATEDIF(I418,'ObjProd (2)'!$C$25,"y")=0,DATEDIF(I418,'ObjProd (2)'!$C$25,"ym")=0,
   INT(('ObjProd (2)'!$C$25-EDATE(I418,DATEDIF(I418,'ObjProd (2)'!$C$25,"y")*12+DATEDIF(I418,'ObjProd (2)'!$C$25,"ym")))/7)=0),
   "&lt; 1 sem.",
   IF(DATEDIF(I418,'ObjProd (2)'!$C$25,"y")&gt;0,DATEDIF(I418,'ObjProd (2)'!$C$25,"y") &amp; " " &amp; IF(DATEDIF(I418,'ObjProd (2)'!$C$25,"y")=1,"an ","ans "),"") &amp;
   IF(DATEDIF(I418,'ObjProd (2)'!$C$25,"ym")&gt;0,DATEDIF(I418,'ObjProd (2)'!$C$25,"ym") &amp; " mois ", "") &amp;
   IF(INT(('ObjProd (2)'!$C$25-EDATE(I418,DATEDIF(I418,'ObjProd (2)'!$C$25,"y")*12+DATEDIF(I418,'ObjProd (2)'!$C$25,"ym")))/7)&gt;0,
      INT(('ObjProd (2)'!$C$25-EDATE(I418,DATEDIF(I418,'ObjProd (2)'!$C$25,"y")*12+DATEDIF(I418,'ObjProd (2)'!$C$25,"ym")))/7) &amp; " sem.",
      "")
)
)</f>
        <v>1 sem.</v>
      </c>
      <c r="L418" s="11" t="str">
        <f t="shared" si="62"/>
        <v xml:space="preserve">E 5 </v>
      </c>
      <c r="M418" s="9">
        <f t="shared" si="63"/>
        <v>72</v>
      </c>
      <c r="N418" s="9" t="str" cm="1">
        <f t="array" aca="1" ref="N418" ca="1">LEFT(L418, IF(ISNUMBER(SUBSTITUTE(_xludf.MID(L418, 2, 1), ".", ",")), 1, 2))</f>
        <v xml:space="preserve">E </v>
      </c>
      <c r="O418" s="19">
        <f t="shared" ca="1" si="64"/>
        <v>5</v>
      </c>
      <c r="P418" s="9" t="str">
        <f t="shared" ca="1" si="67"/>
        <v>E</v>
      </c>
      <c r="Q418" s="9">
        <f t="shared" ca="1" si="68"/>
        <v>5</v>
      </c>
      <c r="R418" s="9" t="str">
        <f t="shared" ca="1" si="65"/>
        <v>E5</v>
      </c>
      <c r="S418" t="str" cm="1">
        <f t="array" ref="S418">IF(ISBLANK(C418),"",IFERROR(INDEX(ListeSeries!$A$2:$A$1045, MATCH(1, (DatasScan!G418=ListeSeries!$B$2:$B$1045) * (DatasScan!H418&gt;=ListeSeries!$D$2:$D$1045) * (DatasScan!H418&lt;=ListeSeries!$E$2:$E$1045), 0)), "no match"))</f>
        <v>MEDJOOL</v>
      </c>
      <c r="T418" s="7" t="str" cm="1">
        <f t="array" ref="T418">IF(ISBLANK(C418),"",IFERROR(INDEX(ListeSeries!$C$2:$C$1045, MATCH(1, (DatasScan!G418=ListeSeries!$B$2:$B$1045) * (DatasScan!H418&gt;=ListeSeries!$D$2:$D$1045) * (DatasScan!H418&lt;=ListeSeries!$E$2:$E$1045), 0)), "no match"))</f>
        <v>MEDJOOL 105</v>
      </c>
      <c r="U418" s="11" t="str" cm="1">
        <f t="array" ref="U418">IF(ISBLANK(C418),"",IFERROR(INDEX(ListeSeries!$F$2:$F$1045, MATCH(1, (DatasScan!G418=ListeSeries!$B$2:$B$1045) * (DatasScan!H418&gt;=ListeSeries!$D$2:$D$1045) * (DatasScan!H418&lt;=ListeSeries!$E$2:$E$1045), 0)), "no match"))</f>
        <v>3461-3475</v>
      </c>
    </row>
    <row r="419" spans="1:21" x14ac:dyDescent="0.25">
      <c r="A419" s="6" t="str">
        <f t="shared" si="66"/>
        <v>3</v>
      </c>
      <c r="B419" s="8" t="s">
        <v>1024</v>
      </c>
      <c r="C419" s="206" t="s">
        <v>1795</v>
      </c>
      <c r="D419" s="8">
        <v>1</v>
      </c>
      <c r="F419" s="7" t="str">
        <f t="shared" si="60"/>
        <v>851620250625E 4</v>
      </c>
      <c r="G419" s="21" t="str">
        <f>IF(ISBLANK(C419),"",_xlfn.XLOOKUP(_xlfn.XLOOKUP(VALUE(LEFT(C419,4)),Souches!$B$2:$B$15000,Souches!$E$2:$E$15000),Varietes!$B$2:$B$500,Varietes!$C$2:$C$500))</f>
        <v>MDJU</v>
      </c>
      <c r="H419" s="19">
        <f>IF(ISBLANK(C419),"",_xlfn.XLOOKUP(VALUE(LEFT(C419,4)),Souches!$B$2:$B$15000,Souches!$D$2:$D$15000))</f>
        <v>3514</v>
      </c>
      <c r="I419" s="10">
        <f t="shared" si="61"/>
        <v>45833</v>
      </c>
      <c r="J419" s="19">
        <f>IF(I419="","",INT(('ObjProd (2)'!$C$25-I419)/7 * (ABS('ObjProd (2)'!$C$25-I419)&gt;=7)))</f>
        <v>12</v>
      </c>
      <c r="K419" s="10" t="str">
        <f>IF(I419="","",
IF(AND(DATEDIF(I419,'ObjProd (2)'!$C$25,"y")=0,DATEDIF(I419,'ObjProd (2)'!$C$25,"ym")=0,
   INT(('ObjProd (2)'!$C$25-EDATE(I419,DATEDIF(I419,'ObjProd (2)'!$C$25,"y")*12+DATEDIF(I419,'ObjProd (2)'!$C$25,"ym")))/7)=0),
   "&lt; 1 sem.",
   IF(DATEDIF(I419,'ObjProd (2)'!$C$25,"y")&gt;0,DATEDIF(I419,'ObjProd (2)'!$C$25,"y") &amp; " " &amp; IF(DATEDIF(I419,'ObjProd (2)'!$C$25,"y")=1,"an ","ans "),"") &amp;
   IF(DATEDIF(I419,'ObjProd (2)'!$C$25,"ym")&gt;0,DATEDIF(I419,'ObjProd (2)'!$C$25,"ym") &amp; " mois ", "") &amp;
   IF(INT(('ObjProd (2)'!$C$25-EDATE(I419,DATEDIF(I419,'ObjProd (2)'!$C$25,"y")*12+DATEDIF(I419,'ObjProd (2)'!$C$25,"ym")))/7)&gt;0,
      INT(('ObjProd (2)'!$C$25-EDATE(I419,DATEDIF(I419,'ObjProd (2)'!$C$25,"y")*12+DATEDIF(I419,'ObjProd (2)'!$C$25,"ym")))/7) &amp; " sem.",
      "")
)
)</f>
        <v>2 mois 3 sem.</v>
      </c>
      <c r="L419" s="11" t="str">
        <f t="shared" si="62"/>
        <v xml:space="preserve">E 4 </v>
      </c>
      <c r="M419" s="9">
        <f t="shared" si="63"/>
        <v>14</v>
      </c>
      <c r="N419" s="9" t="str" cm="1">
        <f t="array" aca="1" ref="N419" ca="1">LEFT(L419, IF(ISNUMBER(SUBSTITUTE(_xludf.MID(L419, 2, 1), ".", ",")), 1, 2))</f>
        <v xml:space="preserve">E </v>
      </c>
      <c r="O419" s="19">
        <f t="shared" ca="1" si="64"/>
        <v>4</v>
      </c>
      <c r="P419" s="9" t="str">
        <f t="shared" ca="1" si="67"/>
        <v>E</v>
      </c>
      <c r="Q419" s="9">
        <f t="shared" ca="1" si="68"/>
        <v>4</v>
      </c>
      <c r="R419" s="9" t="str">
        <f t="shared" ca="1" si="65"/>
        <v>E4</v>
      </c>
      <c r="S419" t="str" cm="1">
        <f t="array" ref="S419">IF(ISBLANK(C419),"",IFERROR(INDEX(ListeSeries!$A$2:$A$1045, MATCH(1, (DatasScan!G419=ListeSeries!$B$2:$B$1045) * (DatasScan!H419&gt;=ListeSeries!$D$2:$D$1045) * (DatasScan!H419&lt;=ListeSeries!$E$2:$E$1045), 0)), "no match"))</f>
        <v>MEDJOOL</v>
      </c>
      <c r="T419" s="7" t="str" cm="1">
        <f t="array" ref="T419">IF(ISBLANK(C419),"",IFERROR(INDEX(ListeSeries!$C$2:$C$1045, MATCH(1, (DatasScan!G419=ListeSeries!$B$2:$B$1045) * (DatasScan!H419&gt;=ListeSeries!$D$2:$D$1045) * (DatasScan!H419&lt;=ListeSeries!$E$2:$E$1045), 0)), "no match"))</f>
        <v>MEDJOOL 107</v>
      </c>
      <c r="U419" s="11" t="str" cm="1">
        <f t="array" ref="U419">IF(ISBLANK(C419),"",IFERROR(INDEX(ListeSeries!$F$2:$F$1045, MATCH(1, (DatasScan!G419=ListeSeries!$B$2:$B$1045) * (DatasScan!H419&gt;=ListeSeries!$D$2:$D$1045) * (DatasScan!H419&lt;=ListeSeries!$E$2:$E$1045), 0)), "no match"))</f>
        <v>3501-3520</v>
      </c>
    </row>
    <row r="420" spans="1:21" x14ac:dyDescent="0.25">
      <c r="A420" s="6" t="str">
        <f t="shared" si="66"/>
        <v>3</v>
      </c>
      <c r="B420" s="272" t="s">
        <v>1024</v>
      </c>
      <c r="C420" s="206" t="s">
        <v>1962</v>
      </c>
      <c r="E420" s="11">
        <v>2</v>
      </c>
      <c r="F420" s="7" t="str">
        <f t="shared" si="60"/>
        <v>851620250626EA8</v>
      </c>
      <c r="G420" s="21" t="str">
        <f>IF(ISBLANK(C420),"",_xlfn.XLOOKUP(_xlfn.XLOOKUP(VALUE(LEFT(C420,4)),Souches!$B$2:$B$15000,Souches!$E$2:$E$15000),Varietes!$B$2:$B$500,Varietes!$C$2:$C$500))</f>
        <v>MDJU</v>
      </c>
      <c r="H420" s="19">
        <f>IF(ISBLANK(C420),"",_xlfn.XLOOKUP(VALUE(LEFT(C420,4)),Souches!$B$2:$B$15000,Souches!$D$2:$D$15000))</f>
        <v>3514</v>
      </c>
      <c r="I420" s="10">
        <f t="shared" si="61"/>
        <v>45834</v>
      </c>
      <c r="J420" s="19">
        <f>IF(I420="","",INT(('ObjProd (2)'!$C$25-I420)/7 * (ABS('ObjProd (2)'!$C$25-I420)&gt;=7)))</f>
        <v>12</v>
      </c>
      <c r="K420" s="10" t="str">
        <f>IF(I420="","",
IF(AND(DATEDIF(I420,'ObjProd (2)'!$C$25,"y")=0,DATEDIF(I420,'ObjProd (2)'!$C$25,"ym")=0,
   INT(('ObjProd (2)'!$C$25-EDATE(I420,DATEDIF(I420,'ObjProd (2)'!$C$25,"y")*12+DATEDIF(I420,'ObjProd (2)'!$C$25,"ym")))/7)=0),
   "&lt; 1 sem.",
   IF(DATEDIF(I420,'ObjProd (2)'!$C$25,"y")&gt;0,DATEDIF(I420,'ObjProd (2)'!$C$25,"y") &amp; " " &amp; IF(DATEDIF(I420,'ObjProd (2)'!$C$25,"y")=1,"an ","ans "),"") &amp;
   IF(DATEDIF(I420,'ObjProd (2)'!$C$25,"ym")&gt;0,DATEDIF(I420,'ObjProd (2)'!$C$25,"ym") &amp; " mois ", "") &amp;
   IF(INT(('ObjProd (2)'!$C$25-EDATE(I420,DATEDIF(I420,'ObjProd (2)'!$C$25,"y")*12+DATEDIF(I420,'ObjProd (2)'!$C$25,"ym")))/7)&gt;0,
      INT(('ObjProd (2)'!$C$25-EDATE(I420,DATEDIF(I420,'ObjProd (2)'!$C$25,"y")*12+DATEDIF(I420,'ObjProd (2)'!$C$25,"ym")))/7) &amp; " sem.",
      "")
)
)</f>
        <v>2 mois 3 sem.</v>
      </c>
      <c r="L420" s="11" t="str">
        <f t="shared" si="62"/>
        <v xml:space="preserve">EA8 </v>
      </c>
      <c r="M420" s="9">
        <f t="shared" si="63"/>
        <v>2</v>
      </c>
      <c r="N420" s="9" t="str" cm="1">
        <f t="array" aca="1" ref="N420" ca="1">LEFT(L420, IF(ISNUMBER(SUBSTITUTE(_xludf.MID(L420, 2, 1), ".", ",")), 1, 2))</f>
        <v>EA</v>
      </c>
      <c r="O420" s="19">
        <f t="shared" ca="1" si="64"/>
        <v>8</v>
      </c>
      <c r="P420" s="9" t="str">
        <f t="shared" ca="1" si="67"/>
        <v>E</v>
      </c>
      <c r="Q420" s="9" t="str">
        <f t="shared" ca="1" si="68"/>
        <v>7+</v>
      </c>
      <c r="R420" s="9" t="str">
        <f t="shared" ca="1" si="65"/>
        <v>E7+</v>
      </c>
      <c r="S420" t="str" cm="1">
        <f t="array" ref="S420">IF(ISBLANK(C420),"",IFERROR(INDEX(ListeSeries!$A$2:$A$1045, MATCH(1, (DatasScan!G420=ListeSeries!$B$2:$B$1045) * (DatasScan!H420&gt;=ListeSeries!$D$2:$D$1045) * (DatasScan!H420&lt;=ListeSeries!$E$2:$E$1045), 0)), "no match"))</f>
        <v>MEDJOOL</v>
      </c>
      <c r="T420" s="7" t="str" cm="1">
        <f t="array" ref="T420">IF(ISBLANK(C420),"",IFERROR(INDEX(ListeSeries!$C$2:$C$1045, MATCH(1, (DatasScan!G420=ListeSeries!$B$2:$B$1045) * (DatasScan!H420&gt;=ListeSeries!$D$2:$D$1045) * (DatasScan!H420&lt;=ListeSeries!$E$2:$E$1045), 0)), "no match"))</f>
        <v>MEDJOOL 107</v>
      </c>
      <c r="U420" s="11" t="str" cm="1">
        <f t="array" ref="U420">IF(ISBLANK(C420),"",IFERROR(INDEX(ListeSeries!$F$2:$F$1045, MATCH(1, (DatasScan!G420=ListeSeries!$B$2:$B$1045) * (DatasScan!H420&gt;=ListeSeries!$D$2:$D$1045) * (DatasScan!H420&lt;=ListeSeries!$E$2:$E$1045), 0)), "no match"))</f>
        <v>3501-3520</v>
      </c>
    </row>
    <row r="421" spans="1:21" x14ac:dyDescent="0.25">
      <c r="A421" s="6" t="str">
        <f t="shared" si="66"/>
        <v>3</v>
      </c>
      <c r="B421" s="272" t="s">
        <v>1024</v>
      </c>
      <c r="C421" s="206" t="s">
        <v>3444</v>
      </c>
      <c r="E421" s="11">
        <v>7</v>
      </c>
      <c r="F421" s="7" t="str">
        <f t="shared" si="60"/>
        <v>840220250626E 6</v>
      </c>
      <c r="G421" s="21" t="str">
        <f>IF(ISBLANK(C421),"",_xlfn.XLOOKUP(_xlfn.XLOOKUP(VALUE(LEFT(C421,4)),Souches!$B$2:$B$15000,Souches!$E$2:$E$15000),Varietes!$B$2:$B$500,Varietes!$C$2:$C$500))</f>
        <v>MDJU</v>
      </c>
      <c r="H421" s="19">
        <f>IF(ISBLANK(C421),"",_xlfn.XLOOKUP(VALUE(LEFT(C421,4)),Souches!$B$2:$B$15000,Souches!$D$2:$D$15000))</f>
        <v>3464</v>
      </c>
      <c r="I421" s="10">
        <f t="shared" si="61"/>
        <v>45834</v>
      </c>
      <c r="J421" s="19">
        <f>IF(I421="","",INT(('ObjProd (2)'!$C$25-I421)/7 * (ABS('ObjProd (2)'!$C$25-I421)&gt;=7)))</f>
        <v>12</v>
      </c>
      <c r="K421" s="10" t="str">
        <f>IF(I421="","",
IF(AND(DATEDIF(I421,'ObjProd (2)'!$C$25,"y")=0,DATEDIF(I421,'ObjProd (2)'!$C$25,"ym")=0,
   INT(('ObjProd (2)'!$C$25-EDATE(I421,DATEDIF(I421,'ObjProd (2)'!$C$25,"y")*12+DATEDIF(I421,'ObjProd (2)'!$C$25,"ym")))/7)=0),
   "&lt; 1 sem.",
   IF(DATEDIF(I421,'ObjProd (2)'!$C$25,"y")&gt;0,DATEDIF(I421,'ObjProd (2)'!$C$25,"y") &amp; " " &amp; IF(DATEDIF(I421,'ObjProd (2)'!$C$25,"y")=1,"an ","ans "),"") &amp;
   IF(DATEDIF(I421,'ObjProd (2)'!$C$25,"ym")&gt;0,DATEDIF(I421,'ObjProd (2)'!$C$25,"ym") &amp; " mois ", "") &amp;
   IF(INT(('ObjProd (2)'!$C$25-EDATE(I421,DATEDIF(I421,'ObjProd (2)'!$C$25,"y")*12+DATEDIF(I421,'ObjProd (2)'!$C$25,"ym")))/7)&gt;0,
      INT(('ObjProd (2)'!$C$25-EDATE(I421,DATEDIF(I421,'ObjProd (2)'!$C$25,"y")*12+DATEDIF(I421,'ObjProd (2)'!$C$25,"ym")))/7) &amp; " sem.",
      "")
)
)</f>
        <v>2 mois 3 sem.</v>
      </c>
      <c r="L421" s="11" t="str">
        <f t="shared" si="62"/>
        <v xml:space="preserve">E 6 </v>
      </c>
      <c r="M421" s="9">
        <f t="shared" si="63"/>
        <v>7</v>
      </c>
      <c r="N421" s="9" t="str" cm="1">
        <f t="array" aca="1" ref="N421" ca="1">LEFT(L421, IF(ISNUMBER(SUBSTITUTE(_xludf.MID(L421, 2, 1), ".", ",")), 1, 2))</f>
        <v xml:space="preserve">E </v>
      </c>
      <c r="O421" s="19">
        <f t="shared" ca="1" si="64"/>
        <v>6</v>
      </c>
      <c r="P421" s="9" t="str">
        <f t="shared" ca="1" si="67"/>
        <v>E</v>
      </c>
      <c r="Q421" s="9">
        <f t="shared" ca="1" si="68"/>
        <v>6</v>
      </c>
      <c r="R421" s="9" t="str">
        <f t="shared" ca="1" si="65"/>
        <v>E6</v>
      </c>
      <c r="S421" t="str" cm="1">
        <f t="array" ref="S421">IF(ISBLANK(C421),"",IFERROR(INDEX(ListeSeries!$A$2:$A$1045, MATCH(1, (DatasScan!G421=ListeSeries!$B$2:$B$1045) * (DatasScan!H421&gt;=ListeSeries!$D$2:$D$1045) * (DatasScan!H421&lt;=ListeSeries!$E$2:$E$1045), 0)), "no match"))</f>
        <v>MEDJOOL</v>
      </c>
      <c r="T421" s="7" t="str" cm="1">
        <f t="array" ref="T421">IF(ISBLANK(C421),"",IFERROR(INDEX(ListeSeries!$C$2:$C$1045, MATCH(1, (DatasScan!G421=ListeSeries!$B$2:$B$1045) * (DatasScan!H421&gt;=ListeSeries!$D$2:$D$1045) * (DatasScan!H421&lt;=ListeSeries!$E$2:$E$1045), 0)), "no match"))</f>
        <v>MEDJOOL 105</v>
      </c>
      <c r="U421" s="11" t="str" cm="1">
        <f t="array" ref="U421">IF(ISBLANK(C421),"",IFERROR(INDEX(ListeSeries!$F$2:$F$1045, MATCH(1, (DatasScan!G421=ListeSeries!$B$2:$B$1045) * (DatasScan!H421&gt;=ListeSeries!$D$2:$D$1045) * (DatasScan!H421&lt;=ListeSeries!$E$2:$E$1045), 0)), "no match"))</f>
        <v>3461-3475</v>
      </c>
    </row>
    <row r="422" spans="1:21" x14ac:dyDescent="0.25">
      <c r="A422" s="6" t="str">
        <f t="shared" si="66"/>
        <v>3</v>
      </c>
      <c r="B422" s="272" t="s">
        <v>1024</v>
      </c>
      <c r="C422" s="206" t="s">
        <v>1803</v>
      </c>
      <c r="D422" s="8">
        <v>2</v>
      </c>
      <c r="F422" s="7" t="str">
        <f t="shared" si="60"/>
        <v>851220250801E 6</v>
      </c>
      <c r="G422" s="21" t="str">
        <f>IF(ISBLANK(C422),"",_xlfn.XLOOKUP(_xlfn.XLOOKUP(VALUE(LEFT(C422,4)),Souches!$B$2:$B$15000,Souches!$E$2:$E$15000),Varietes!$B$2:$B$500,Varietes!$C$2:$C$500))</f>
        <v>MDJU</v>
      </c>
      <c r="H422" s="19">
        <f>IF(ISBLANK(C422),"",_xlfn.XLOOKUP(VALUE(LEFT(C422,4)),Souches!$B$2:$B$15000,Souches!$D$2:$D$15000))</f>
        <v>3508</v>
      </c>
      <c r="I422" s="10">
        <f t="shared" si="61"/>
        <v>45870</v>
      </c>
      <c r="J422" s="19">
        <f>IF(I422="","",INT(('ObjProd (2)'!$C$25-I422)/7 * (ABS('ObjProd (2)'!$C$25-I422)&gt;=7)))</f>
        <v>6</v>
      </c>
      <c r="K422" s="10" t="str">
        <f>IF(I422="","",
IF(AND(DATEDIF(I422,'ObjProd (2)'!$C$25,"y")=0,DATEDIF(I422,'ObjProd (2)'!$C$25,"ym")=0,
   INT(('ObjProd (2)'!$C$25-EDATE(I422,DATEDIF(I422,'ObjProd (2)'!$C$25,"y")*12+DATEDIF(I422,'ObjProd (2)'!$C$25,"ym")))/7)=0),
   "&lt; 1 sem.",
   IF(DATEDIF(I422,'ObjProd (2)'!$C$25,"y")&gt;0,DATEDIF(I422,'ObjProd (2)'!$C$25,"y") &amp; " " &amp; IF(DATEDIF(I422,'ObjProd (2)'!$C$25,"y")=1,"an ","ans "),"") &amp;
   IF(DATEDIF(I422,'ObjProd (2)'!$C$25,"ym")&gt;0,DATEDIF(I422,'ObjProd (2)'!$C$25,"ym") &amp; " mois ", "") &amp;
   IF(INT(('ObjProd (2)'!$C$25-EDATE(I422,DATEDIF(I422,'ObjProd (2)'!$C$25,"y")*12+DATEDIF(I422,'ObjProd (2)'!$C$25,"ym")))/7)&gt;0,
      INT(('ObjProd (2)'!$C$25-EDATE(I422,DATEDIF(I422,'ObjProd (2)'!$C$25,"y")*12+DATEDIF(I422,'ObjProd (2)'!$C$25,"ym")))/7) &amp; " sem.",
      "")
)
)</f>
        <v>1 mois 2 sem.</v>
      </c>
      <c r="L422" s="11" t="str">
        <f t="shared" si="62"/>
        <v xml:space="preserve">E 6 </v>
      </c>
      <c r="M422" s="9">
        <f t="shared" si="63"/>
        <v>28</v>
      </c>
      <c r="N422" s="9" t="str" cm="1">
        <f t="array" aca="1" ref="N422" ca="1">LEFT(L422, IF(ISNUMBER(SUBSTITUTE(_xludf.MID(L422, 2, 1), ".", ",")), 1, 2))</f>
        <v xml:space="preserve">E </v>
      </c>
      <c r="O422" s="19">
        <f t="shared" ca="1" si="64"/>
        <v>6</v>
      </c>
      <c r="P422" s="9" t="str">
        <f t="shared" ca="1" si="67"/>
        <v>E</v>
      </c>
      <c r="Q422" s="9">
        <f t="shared" ca="1" si="68"/>
        <v>6</v>
      </c>
      <c r="R422" s="9" t="str">
        <f t="shared" ca="1" si="65"/>
        <v>E6</v>
      </c>
      <c r="S422" t="str" cm="1">
        <f t="array" ref="S422">IF(ISBLANK(C422),"",IFERROR(INDEX(ListeSeries!$A$2:$A$1045, MATCH(1, (DatasScan!G422=ListeSeries!$B$2:$B$1045) * (DatasScan!H422&gt;=ListeSeries!$D$2:$D$1045) * (DatasScan!H422&lt;=ListeSeries!$E$2:$E$1045), 0)), "no match"))</f>
        <v>MEDJOOL</v>
      </c>
      <c r="T422" s="7" t="str" cm="1">
        <f t="array" ref="T422">IF(ISBLANK(C422),"",IFERROR(INDEX(ListeSeries!$C$2:$C$1045, MATCH(1, (DatasScan!G422=ListeSeries!$B$2:$B$1045) * (DatasScan!H422&gt;=ListeSeries!$D$2:$D$1045) * (DatasScan!H422&lt;=ListeSeries!$E$2:$E$1045), 0)), "no match"))</f>
        <v>MEDJOOL 107</v>
      </c>
      <c r="U422" s="11" t="str" cm="1">
        <f t="array" ref="U422">IF(ISBLANK(C422),"",IFERROR(INDEX(ListeSeries!$F$2:$F$1045, MATCH(1, (DatasScan!G422=ListeSeries!$B$2:$B$1045) * (DatasScan!H422&gt;=ListeSeries!$D$2:$D$1045) * (DatasScan!H422&lt;=ListeSeries!$E$2:$E$1045), 0)), "no match"))</f>
        <v>3501-3520</v>
      </c>
    </row>
    <row r="423" spans="1:21" x14ac:dyDescent="0.25">
      <c r="A423" s="6" t="str">
        <f t="shared" si="66"/>
        <v>3</v>
      </c>
      <c r="B423" s="272" t="s">
        <v>1024</v>
      </c>
      <c r="C423" s="206" t="s">
        <v>3445</v>
      </c>
      <c r="E423" s="11">
        <v>8</v>
      </c>
      <c r="F423" s="7" t="str">
        <f t="shared" si="60"/>
        <v>851220250731E 4</v>
      </c>
      <c r="G423" s="21" t="str">
        <f>IF(ISBLANK(C423),"",_xlfn.XLOOKUP(_xlfn.XLOOKUP(VALUE(LEFT(C423,4)),Souches!$B$2:$B$15000,Souches!$E$2:$E$15000),Varietes!$B$2:$B$500,Varietes!$C$2:$C$500))</f>
        <v>MDJU</v>
      </c>
      <c r="H423" s="19">
        <f>IF(ISBLANK(C423),"",_xlfn.XLOOKUP(VALUE(LEFT(C423,4)),Souches!$B$2:$B$15000,Souches!$D$2:$D$15000))</f>
        <v>3508</v>
      </c>
      <c r="I423" s="10">
        <f t="shared" si="61"/>
        <v>45869</v>
      </c>
      <c r="J423" s="19">
        <f>IF(I423="","",INT(('ObjProd (2)'!$C$25-I423)/7 * (ABS('ObjProd (2)'!$C$25-I423)&gt;=7)))</f>
        <v>7</v>
      </c>
      <c r="K423" s="10" t="str">
        <f>IF(I423="","",
IF(AND(DATEDIF(I423,'ObjProd (2)'!$C$25,"y")=0,DATEDIF(I423,'ObjProd (2)'!$C$25,"ym")=0,
   INT(('ObjProd (2)'!$C$25-EDATE(I423,DATEDIF(I423,'ObjProd (2)'!$C$25,"y")*12+DATEDIF(I423,'ObjProd (2)'!$C$25,"ym")))/7)=0),
   "&lt; 1 sem.",
   IF(DATEDIF(I423,'ObjProd (2)'!$C$25,"y")&gt;0,DATEDIF(I423,'ObjProd (2)'!$C$25,"y") &amp; " " &amp; IF(DATEDIF(I423,'ObjProd (2)'!$C$25,"y")=1,"an ","ans "),"") &amp;
   IF(DATEDIF(I423,'ObjProd (2)'!$C$25,"ym")&gt;0,DATEDIF(I423,'ObjProd (2)'!$C$25,"ym") &amp; " mois ", "") &amp;
   IF(INT(('ObjProd (2)'!$C$25-EDATE(I423,DATEDIF(I423,'ObjProd (2)'!$C$25,"y")*12+DATEDIF(I423,'ObjProd (2)'!$C$25,"ym")))/7)&gt;0,
      INT(('ObjProd (2)'!$C$25-EDATE(I423,DATEDIF(I423,'ObjProd (2)'!$C$25,"y")*12+DATEDIF(I423,'ObjProd (2)'!$C$25,"ym")))/7) &amp; " sem.",
      "")
)
)</f>
        <v>1 mois 2 sem.</v>
      </c>
      <c r="L423" s="11" t="str">
        <f t="shared" si="62"/>
        <v xml:space="preserve">E 4 </v>
      </c>
      <c r="M423" s="9">
        <f t="shared" si="63"/>
        <v>8</v>
      </c>
      <c r="N423" s="9" t="str" cm="1">
        <f t="array" aca="1" ref="N423" ca="1">LEFT(L423, IF(ISNUMBER(SUBSTITUTE(_xludf.MID(L423, 2, 1), ".", ",")), 1, 2))</f>
        <v xml:space="preserve">E </v>
      </c>
      <c r="O423" s="19">
        <f t="shared" ca="1" si="64"/>
        <v>4</v>
      </c>
      <c r="P423" s="9" t="str">
        <f t="shared" ca="1" si="67"/>
        <v>E</v>
      </c>
      <c r="Q423" s="9">
        <f t="shared" ca="1" si="68"/>
        <v>4</v>
      </c>
      <c r="R423" s="9" t="str">
        <f t="shared" ca="1" si="65"/>
        <v>E4</v>
      </c>
      <c r="S423" t="str" cm="1">
        <f t="array" ref="S423">IF(ISBLANK(C423),"",IFERROR(INDEX(ListeSeries!$A$2:$A$1045, MATCH(1, (DatasScan!G423=ListeSeries!$B$2:$B$1045) * (DatasScan!H423&gt;=ListeSeries!$D$2:$D$1045) * (DatasScan!H423&lt;=ListeSeries!$E$2:$E$1045), 0)), "no match"))</f>
        <v>MEDJOOL</v>
      </c>
      <c r="T423" s="7" t="str" cm="1">
        <f t="array" ref="T423">IF(ISBLANK(C423),"",IFERROR(INDEX(ListeSeries!$C$2:$C$1045, MATCH(1, (DatasScan!G423=ListeSeries!$B$2:$B$1045) * (DatasScan!H423&gt;=ListeSeries!$D$2:$D$1045) * (DatasScan!H423&lt;=ListeSeries!$E$2:$E$1045), 0)), "no match"))</f>
        <v>MEDJOOL 107</v>
      </c>
      <c r="U423" s="11" t="str" cm="1">
        <f t="array" ref="U423">IF(ISBLANK(C423),"",IFERROR(INDEX(ListeSeries!$F$2:$F$1045, MATCH(1, (DatasScan!G423=ListeSeries!$B$2:$B$1045) * (DatasScan!H423&gt;=ListeSeries!$D$2:$D$1045) * (DatasScan!H423&lt;=ListeSeries!$E$2:$E$1045), 0)), "no match"))</f>
        <v>3501-3520</v>
      </c>
    </row>
    <row r="424" spans="1:21" x14ac:dyDescent="0.25">
      <c r="A424" s="6" t="str">
        <f t="shared" si="66"/>
        <v>3</v>
      </c>
      <c r="B424" s="272" t="s">
        <v>1024</v>
      </c>
      <c r="C424" s="206" t="s">
        <v>1857</v>
      </c>
      <c r="E424" s="11">
        <v>6</v>
      </c>
      <c r="F424" s="7" t="str">
        <f t="shared" si="60"/>
        <v>851220250729E 8</v>
      </c>
      <c r="G424" s="21" t="str">
        <f>IF(ISBLANK(C424),"",_xlfn.XLOOKUP(_xlfn.XLOOKUP(VALUE(LEFT(C424,4)),Souches!$B$2:$B$15000,Souches!$E$2:$E$15000),Varietes!$B$2:$B$500,Varietes!$C$2:$C$500))</f>
        <v>MDJU</v>
      </c>
      <c r="H424" s="19">
        <f>IF(ISBLANK(C424),"",_xlfn.XLOOKUP(VALUE(LEFT(C424,4)),Souches!$B$2:$B$15000,Souches!$D$2:$D$15000))</f>
        <v>3508</v>
      </c>
      <c r="I424" s="10">
        <f t="shared" si="61"/>
        <v>45867</v>
      </c>
      <c r="J424" s="19">
        <f>IF(I424="","",INT(('ObjProd (2)'!$C$25-I424)/7 * (ABS('ObjProd (2)'!$C$25-I424)&gt;=7)))</f>
        <v>7</v>
      </c>
      <c r="K424" s="10" t="str">
        <f>IF(I424="","",
IF(AND(DATEDIF(I424,'ObjProd (2)'!$C$25,"y")=0,DATEDIF(I424,'ObjProd (2)'!$C$25,"ym")=0,
   INT(('ObjProd (2)'!$C$25-EDATE(I424,DATEDIF(I424,'ObjProd (2)'!$C$25,"y")*12+DATEDIF(I424,'ObjProd (2)'!$C$25,"ym")))/7)=0),
   "&lt; 1 sem.",
   IF(DATEDIF(I424,'ObjProd (2)'!$C$25,"y")&gt;0,DATEDIF(I424,'ObjProd (2)'!$C$25,"y") &amp; " " &amp; IF(DATEDIF(I424,'ObjProd (2)'!$C$25,"y")=1,"an ","ans "),"") &amp;
   IF(DATEDIF(I424,'ObjProd (2)'!$C$25,"ym")&gt;0,DATEDIF(I424,'ObjProd (2)'!$C$25,"ym") &amp; " mois ", "") &amp;
   IF(INT(('ObjProd (2)'!$C$25-EDATE(I424,DATEDIF(I424,'ObjProd (2)'!$C$25,"y")*12+DATEDIF(I424,'ObjProd (2)'!$C$25,"ym")))/7)&gt;0,
      INT(('ObjProd (2)'!$C$25-EDATE(I424,DATEDIF(I424,'ObjProd (2)'!$C$25,"y")*12+DATEDIF(I424,'ObjProd (2)'!$C$25,"ym")))/7) &amp; " sem.",
      "")
)
)</f>
        <v>1 mois 2 sem.</v>
      </c>
      <c r="L424" s="11" t="str">
        <f t="shared" si="62"/>
        <v xml:space="preserve">E 8 </v>
      </c>
      <c r="M424" s="9">
        <f t="shared" si="63"/>
        <v>6</v>
      </c>
      <c r="N424" s="9" t="str" cm="1">
        <f t="array" aca="1" ref="N424" ca="1">LEFT(L424, IF(ISNUMBER(SUBSTITUTE(_xludf.MID(L424, 2, 1), ".", ",")), 1, 2))</f>
        <v xml:space="preserve">E </v>
      </c>
      <c r="O424" s="19">
        <f t="shared" ca="1" si="64"/>
        <v>8</v>
      </c>
      <c r="P424" s="9" t="str">
        <f t="shared" ca="1" si="67"/>
        <v>E</v>
      </c>
      <c r="Q424" s="9" t="str">
        <f t="shared" ca="1" si="68"/>
        <v>7+</v>
      </c>
      <c r="R424" s="9" t="str">
        <f t="shared" ca="1" si="65"/>
        <v>E7+</v>
      </c>
      <c r="S424" t="str" cm="1">
        <f t="array" ref="S424">IF(ISBLANK(C424),"",IFERROR(INDEX(ListeSeries!$A$2:$A$1045, MATCH(1, (DatasScan!G424=ListeSeries!$B$2:$B$1045) * (DatasScan!H424&gt;=ListeSeries!$D$2:$D$1045) * (DatasScan!H424&lt;=ListeSeries!$E$2:$E$1045), 0)), "no match"))</f>
        <v>MEDJOOL</v>
      </c>
      <c r="T424" s="7" t="str" cm="1">
        <f t="array" ref="T424">IF(ISBLANK(C424),"",IFERROR(INDEX(ListeSeries!$C$2:$C$1045, MATCH(1, (DatasScan!G424=ListeSeries!$B$2:$B$1045) * (DatasScan!H424&gt;=ListeSeries!$D$2:$D$1045) * (DatasScan!H424&lt;=ListeSeries!$E$2:$E$1045), 0)), "no match"))</f>
        <v>MEDJOOL 107</v>
      </c>
      <c r="U424" s="11" t="str" cm="1">
        <f t="array" ref="U424">IF(ISBLANK(C424),"",IFERROR(INDEX(ListeSeries!$F$2:$F$1045, MATCH(1, (DatasScan!G424=ListeSeries!$B$2:$B$1045) * (DatasScan!H424&gt;=ListeSeries!$D$2:$D$1045) * (DatasScan!H424&lt;=ListeSeries!$E$2:$E$1045), 0)), "no match"))</f>
        <v>3501-3520</v>
      </c>
    </row>
    <row r="425" spans="1:21" x14ac:dyDescent="0.25">
      <c r="A425" s="6" t="str">
        <f t="shared" si="66"/>
        <v>3</v>
      </c>
      <c r="B425" s="272" t="s">
        <v>1024</v>
      </c>
      <c r="C425" s="206" t="s">
        <v>1804</v>
      </c>
      <c r="D425" s="8">
        <v>2</v>
      </c>
      <c r="F425" s="7" t="str">
        <f t="shared" si="60"/>
        <v>851220250801E 5</v>
      </c>
      <c r="G425" s="21" t="str">
        <f>IF(ISBLANK(C425),"",_xlfn.XLOOKUP(_xlfn.XLOOKUP(VALUE(LEFT(C425,4)),Souches!$B$2:$B$15000,Souches!$E$2:$E$15000),Varietes!$B$2:$B$500,Varietes!$C$2:$C$500))</f>
        <v>MDJU</v>
      </c>
      <c r="H425" s="19">
        <f>IF(ISBLANK(C425),"",_xlfn.XLOOKUP(VALUE(LEFT(C425,4)),Souches!$B$2:$B$15000,Souches!$D$2:$D$15000))</f>
        <v>3508</v>
      </c>
      <c r="I425" s="10">
        <f t="shared" si="61"/>
        <v>45870</v>
      </c>
      <c r="J425" s="19">
        <f>IF(I425="","",INT(('ObjProd (2)'!$C$25-I425)/7 * (ABS('ObjProd (2)'!$C$25-I425)&gt;=7)))</f>
        <v>6</v>
      </c>
      <c r="K425" s="10" t="str">
        <f>IF(I425="","",
IF(AND(DATEDIF(I425,'ObjProd (2)'!$C$25,"y")=0,DATEDIF(I425,'ObjProd (2)'!$C$25,"ym")=0,
   INT(('ObjProd (2)'!$C$25-EDATE(I425,DATEDIF(I425,'ObjProd (2)'!$C$25,"y")*12+DATEDIF(I425,'ObjProd (2)'!$C$25,"ym")))/7)=0),
   "&lt; 1 sem.",
   IF(DATEDIF(I425,'ObjProd (2)'!$C$25,"y")&gt;0,DATEDIF(I425,'ObjProd (2)'!$C$25,"y") &amp; " " &amp; IF(DATEDIF(I425,'ObjProd (2)'!$C$25,"y")=1,"an ","ans "),"") &amp;
   IF(DATEDIF(I425,'ObjProd (2)'!$C$25,"ym")&gt;0,DATEDIF(I425,'ObjProd (2)'!$C$25,"ym") &amp; " mois ", "") &amp;
   IF(INT(('ObjProd (2)'!$C$25-EDATE(I425,DATEDIF(I425,'ObjProd (2)'!$C$25,"y")*12+DATEDIF(I425,'ObjProd (2)'!$C$25,"ym")))/7)&gt;0,
      INT(('ObjProd (2)'!$C$25-EDATE(I425,DATEDIF(I425,'ObjProd (2)'!$C$25,"y")*12+DATEDIF(I425,'ObjProd (2)'!$C$25,"ym")))/7) &amp; " sem.",
      "")
)
)</f>
        <v>1 mois 2 sem.</v>
      </c>
      <c r="L425" s="11" t="str">
        <f t="shared" si="62"/>
        <v xml:space="preserve">E 5 </v>
      </c>
      <c r="M425" s="9">
        <f t="shared" si="63"/>
        <v>28</v>
      </c>
      <c r="N425" s="9" t="str" cm="1">
        <f t="array" aca="1" ref="N425" ca="1">LEFT(L425, IF(ISNUMBER(SUBSTITUTE(_xludf.MID(L425, 2, 1), ".", ",")), 1, 2))</f>
        <v xml:space="preserve">E </v>
      </c>
      <c r="O425" s="19">
        <f t="shared" ca="1" si="64"/>
        <v>5</v>
      </c>
      <c r="P425" s="9" t="str">
        <f t="shared" ca="1" si="67"/>
        <v>E</v>
      </c>
      <c r="Q425" s="9">
        <f t="shared" ca="1" si="68"/>
        <v>5</v>
      </c>
      <c r="R425" s="9" t="str">
        <f t="shared" ca="1" si="65"/>
        <v>E5</v>
      </c>
      <c r="S425" t="str" cm="1">
        <f t="array" ref="S425">IF(ISBLANK(C425),"",IFERROR(INDEX(ListeSeries!$A$2:$A$1045, MATCH(1, (DatasScan!G425=ListeSeries!$B$2:$B$1045) * (DatasScan!H425&gt;=ListeSeries!$D$2:$D$1045) * (DatasScan!H425&lt;=ListeSeries!$E$2:$E$1045), 0)), "no match"))</f>
        <v>MEDJOOL</v>
      </c>
      <c r="T425" s="7" t="str" cm="1">
        <f t="array" ref="T425">IF(ISBLANK(C425),"",IFERROR(INDEX(ListeSeries!$C$2:$C$1045, MATCH(1, (DatasScan!G425=ListeSeries!$B$2:$B$1045) * (DatasScan!H425&gt;=ListeSeries!$D$2:$D$1045) * (DatasScan!H425&lt;=ListeSeries!$E$2:$E$1045), 0)), "no match"))</f>
        <v>MEDJOOL 107</v>
      </c>
      <c r="U425" s="11" t="str" cm="1">
        <f t="array" ref="U425">IF(ISBLANK(C425),"",IFERROR(INDEX(ListeSeries!$F$2:$F$1045, MATCH(1, (DatasScan!G425=ListeSeries!$B$2:$B$1045) * (DatasScan!H425&gt;=ListeSeries!$D$2:$D$1045) * (DatasScan!H425&lt;=ListeSeries!$E$2:$E$1045), 0)), "no match"))</f>
        <v>3501-3520</v>
      </c>
    </row>
    <row r="426" spans="1:21" x14ac:dyDescent="0.25">
      <c r="A426" s="6" t="str">
        <f t="shared" si="66"/>
        <v>3</v>
      </c>
      <c r="B426" s="272" t="s">
        <v>1024</v>
      </c>
      <c r="C426" s="206" t="s">
        <v>1812</v>
      </c>
      <c r="D426" s="8">
        <v>1</v>
      </c>
      <c r="F426" s="7" t="str">
        <f t="shared" si="60"/>
        <v>861120250626EA6</v>
      </c>
      <c r="G426" s="21" t="str">
        <f>IF(ISBLANK(C426),"",_xlfn.XLOOKUP(_xlfn.XLOOKUP(VALUE(LEFT(C426,4)),Souches!$B$2:$B$15000,Souches!$E$2:$E$15000),Varietes!$B$2:$B$500,Varietes!$C$2:$C$500))</f>
        <v>MDJU</v>
      </c>
      <c r="H426" s="19">
        <f>IF(ISBLANK(C426),"",_xlfn.XLOOKUP(VALUE(LEFT(C426,4)),Souches!$B$2:$B$15000,Souches!$D$2:$D$15000))</f>
        <v>3522</v>
      </c>
      <c r="I426" s="10">
        <f t="shared" si="61"/>
        <v>45834</v>
      </c>
      <c r="J426" s="19">
        <f>IF(I426="","",INT(('ObjProd (2)'!$C$25-I426)/7 * (ABS('ObjProd (2)'!$C$25-I426)&gt;=7)))</f>
        <v>12</v>
      </c>
      <c r="K426" s="10" t="str">
        <f>IF(I426="","",
IF(AND(DATEDIF(I426,'ObjProd (2)'!$C$25,"y")=0,DATEDIF(I426,'ObjProd (2)'!$C$25,"ym")=0,
   INT(('ObjProd (2)'!$C$25-EDATE(I426,DATEDIF(I426,'ObjProd (2)'!$C$25,"y")*12+DATEDIF(I426,'ObjProd (2)'!$C$25,"ym")))/7)=0),
   "&lt; 1 sem.",
   IF(DATEDIF(I426,'ObjProd (2)'!$C$25,"y")&gt;0,DATEDIF(I426,'ObjProd (2)'!$C$25,"y") &amp; " " &amp; IF(DATEDIF(I426,'ObjProd (2)'!$C$25,"y")=1,"an ","ans "),"") &amp;
   IF(DATEDIF(I426,'ObjProd (2)'!$C$25,"ym")&gt;0,DATEDIF(I426,'ObjProd (2)'!$C$25,"ym") &amp; " mois ", "") &amp;
   IF(INT(('ObjProd (2)'!$C$25-EDATE(I426,DATEDIF(I426,'ObjProd (2)'!$C$25,"y")*12+DATEDIF(I426,'ObjProd (2)'!$C$25,"ym")))/7)&gt;0,
      INT(('ObjProd (2)'!$C$25-EDATE(I426,DATEDIF(I426,'ObjProd (2)'!$C$25,"y")*12+DATEDIF(I426,'ObjProd (2)'!$C$25,"ym")))/7) &amp; " sem.",
      "")
)
)</f>
        <v>2 mois 3 sem.</v>
      </c>
      <c r="L426" s="11" t="str">
        <f t="shared" si="62"/>
        <v xml:space="preserve">EA6 </v>
      </c>
      <c r="M426" s="9">
        <f t="shared" si="63"/>
        <v>14</v>
      </c>
      <c r="N426" s="9" t="str" cm="1">
        <f t="array" aca="1" ref="N426" ca="1">LEFT(L426, IF(ISNUMBER(SUBSTITUTE(_xludf.MID(L426, 2, 1), ".", ",")), 1, 2))</f>
        <v>EA</v>
      </c>
      <c r="O426" s="19">
        <f t="shared" ca="1" si="64"/>
        <v>6</v>
      </c>
      <c r="P426" s="9" t="str">
        <f t="shared" ca="1" si="67"/>
        <v>E</v>
      </c>
      <c r="Q426" s="9">
        <f t="shared" ca="1" si="68"/>
        <v>6</v>
      </c>
      <c r="R426" s="9" t="str">
        <f t="shared" ca="1" si="65"/>
        <v>E6</v>
      </c>
      <c r="S426" t="str" cm="1">
        <f t="array" ref="S426">IF(ISBLANK(C426),"",IFERROR(INDEX(ListeSeries!$A$2:$A$1045, MATCH(1, (DatasScan!G426=ListeSeries!$B$2:$B$1045) * (DatasScan!H426&gt;=ListeSeries!$D$2:$D$1045) * (DatasScan!H426&lt;=ListeSeries!$E$2:$E$1045), 0)), "no match"))</f>
        <v>MEDJOOL</v>
      </c>
      <c r="T426" s="7" t="str" cm="1">
        <f t="array" ref="T426">IF(ISBLANK(C426),"",IFERROR(INDEX(ListeSeries!$C$2:$C$1045, MATCH(1, (DatasScan!G426=ListeSeries!$B$2:$B$1045) * (DatasScan!H426&gt;=ListeSeries!$D$2:$D$1045) * (DatasScan!H426&lt;=ListeSeries!$E$2:$E$1045), 0)), "no match"))</f>
        <v>MEDJOOL 108</v>
      </c>
      <c r="U426" s="11" t="str" cm="1">
        <f t="array" ref="U426">IF(ISBLANK(C426),"",IFERROR(INDEX(ListeSeries!$F$2:$F$1045, MATCH(1, (DatasScan!G426=ListeSeries!$B$2:$B$1045) * (DatasScan!H426&gt;=ListeSeries!$D$2:$D$1045) * (DatasScan!H426&lt;=ListeSeries!$E$2:$E$1045), 0)), "no match"))</f>
        <v>3521-3530</v>
      </c>
    </row>
    <row r="427" spans="1:21" x14ac:dyDescent="0.25">
      <c r="A427" s="6" t="str">
        <f t="shared" si="66"/>
        <v>3</v>
      </c>
      <c r="B427" s="8" t="s">
        <v>1805</v>
      </c>
      <c r="C427" s="206" t="s">
        <v>3446</v>
      </c>
      <c r="D427" s="8">
        <v>21</v>
      </c>
      <c r="E427" s="11">
        <v>8</v>
      </c>
      <c r="F427" s="7" t="str">
        <f t="shared" si="60"/>
        <v>564020250912E+1</v>
      </c>
      <c r="G427" s="21" t="str">
        <f>IF(ISBLANK(C427),"",_xlfn.XLOOKUP(_xlfn.XLOOKUP(VALUE(LEFT(C427,4)),Souches!$B$2:$B$15000,Souches!$E$2:$E$15000),Varietes!$B$2:$B$500,Varietes!$C$2:$C$500))</f>
        <v>MDJU</v>
      </c>
      <c r="H427" s="19">
        <f>IF(ISBLANK(C427),"",_xlfn.XLOOKUP(VALUE(LEFT(C427,4)),Souches!$B$2:$B$15000,Souches!$D$2:$D$15000))</f>
        <v>2306</v>
      </c>
      <c r="I427" s="10">
        <f t="shared" si="61"/>
        <v>45912</v>
      </c>
      <c r="J427" s="19">
        <f>IF(I427="","",INT(('ObjProd (2)'!$C$25-I427)/7 * (ABS('ObjProd (2)'!$C$25-I427)&gt;=7)))</f>
        <v>0</v>
      </c>
      <c r="K427" s="10" t="str">
        <f>IF(I427="","",
IF(AND(DATEDIF(I427,'ObjProd (2)'!$C$25,"y")=0,DATEDIF(I427,'ObjProd (2)'!$C$25,"ym")=0,
   INT(('ObjProd (2)'!$C$25-EDATE(I427,DATEDIF(I427,'ObjProd (2)'!$C$25,"y")*12+DATEDIF(I427,'ObjProd (2)'!$C$25,"ym")))/7)=0),
   "&lt; 1 sem.",
   IF(DATEDIF(I427,'ObjProd (2)'!$C$25,"y")&gt;0,DATEDIF(I427,'ObjProd (2)'!$C$25,"y") &amp; " " &amp; IF(DATEDIF(I427,'ObjProd (2)'!$C$25,"y")=1,"an ","ans "),"") &amp;
   IF(DATEDIF(I427,'ObjProd (2)'!$C$25,"ym")&gt;0,DATEDIF(I427,'ObjProd (2)'!$C$25,"ym") &amp; " mois ", "") &amp;
   IF(INT(('ObjProd (2)'!$C$25-EDATE(I427,DATEDIF(I427,'ObjProd (2)'!$C$25,"y")*12+DATEDIF(I427,'ObjProd (2)'!$C$25,"ym")))/7)&gt;0,
      INT(('ObjProd (2)'!$C$25-EDATE(I427,DATEDIF(I427,'ObjProd (2)'!$C$25,"y")*12+DATEDIF(I427,'ObjProd (2)'!$C$25,"ym")))/7) &amp; " sem.",
      "")
)
)</f>
        <v>&lt; 1 sem.</v>
      </c>
      <c r="L427" s="11" t="str">
        <f t="shared" si="62"/>
        <v>E+16</v>
      </c>
      <c r="M427" s="9">
        <f t="shared" si="63"/>
        <v>302</v>
      </c>
      <c r="N427" s="9" t="str" cm="1">
        <f t="array" aca="1" ref="N427" ca="1">LEFT(L427, IF(ISNUMBER(SUBSTITUTE(_xludf.MID(L427, 2, 1), ".", ",")), 1, 2))</f>
        <v>E+</v>
      </c>
      <c r="O427" s="19">
        <f t="shared" ca="1" si="64"/>
        <v>16</v>
      </c>
      <c r="P427" s="9" t="str">
        <f t="shared" ca="1" si="67"/>
        <v>X</v>
      </c>
      <c r="Q427" s="9" t="str">
        <f t="shared" ca="1" si="68"/>
        <v>13+</v>
      </c>
      <c r="R427" s="9" t="str">
        <f t="shared" ca="1" si="65"/>
        <v>X13+</v>
      </c>
      <c r="S427" t="str" cm="1">
        <f t="array" ref="S427">IF(ISBLANK(C427),"",IFERROR(INDEX(ListeSeries!$A$2:$A$1045, MATCH(1, (DatasScan!G427=ListeSeries!$B$2:$B$1045) * (DatasScan!H427&gt;=ListeSeries!$D$2:$D$1045) * (DatasScan!H427&lt;=ListeSeries!$E$2:$E$1045), 0)), "no match"))</f>
        <v>MEDJOOL</v>
      </c>
      <c r="T427" s="7" t="str" cm="1">
        <f t="array" ref="T427">IF(ISBLANK(C427),"",IFERROR(INDEX(ListeSeries!$C$2:$C$1045, MATCH(1, (DatasScan!G427=ListeSeries!$B$2:$B$1045) * (DatasScan!H427&gt;=ListeSeries!$D$2:$D$1045) * (DatasScan!H427&lt;=ListeSeries!$E$2:$E$1045), 0)), "no match"))</f>
        <v>MEDJOOL 109</v>
      </c>
      <c r="U427" s="11" cm="1">
        <f t="array" ref="U427">IF(ISBLANK(C427),"",IFERROR(INDEX(ListeSeries!$F$2:$F$1045, MATCH(1, (DatasScan!G427=ListeSeries!$B$2:$B$1045) * (DatasScan!H427&gt;=ListeSeries!$D$2:$D$1045) * (DatasScan!H427&lt;=ListeSeries!$E$2:$E$1045), 0)), "no match"))</f>
        <v>2306</v>
      </c>
    </row>
    <row r="428" spans="1:21" x14ac:dyDescent="0.25">
      <c r="A428" s="6" t="str">
        <f t="shared" si="66"/>
        <v>3</v>
      </c>
      <c r="B428" s="8" t="s">
        <v>1832</v>
      </c>
      <c r="C428" s="206" t="s">
        <v>3447</v>
      </c>
      <c r="E428" s="11">
        <v>3</v>
      </c>
      <c r="F428" s="7" t="str">
        <f t="shared" si="60"/>
        <v>830620250912E 4</v>
      </c>
      <c r="G428" s="21" t="str">
        <f>IF(ISBLANK(C428),"",_xlfn.XLOOKUP(_xlfn.XLOOKUP(VALUE(LEFT(C428,4)),Souches!$B$2:$B$15000,Souches!$E$2:$E$15000),Varietes!$B$2:$B$500,Varietes!$C$2:$C$500))</f>
        <v>MDJU</v>
      </c>
      <c r="H428" s="19">
        <f>IF(ISBLANK(C428),"",_xlfn.XLOOKUP(VALUE(LEFT(C428,4)),Souches!$B$2:$B$15000,Souches!$D$2:$D$15000))</f>
        <v>3445</v>
      </c>
      <c r="I428" s="10">
        <f t="shared" si="61"/>
        <v>45912</v>
      </c>
      <c r="J428" s="19">
        <f>IF(I428="","",INT(('ObjProd (2)'!$C$25-I428)/7 * (ABS('ObjProd (2)'!$C$25-I428)&gt;=7)))</f>
        <v>0</v>
      </c>
      <c r="K428" s="10" t="str">
        <f>IF(I428="","",
IF(AND(DATEDIF(I428,'ObjProd (2)'!$C$25,"y")=0,DATEDIF(I428,'ObjProd (2)'!$C$25,"ym")=0,
   INT(('ObjProd (2)'!$C$25-EDATE(I428,DATEDIF(I428,'ObjProd (2)'!$C$25,"y")*12+DATEDIF(I428,'ObjProd (2)'!$C$25,"ym")))/7)=0),
   "&lt; 1 sem.",
   IF(DATEDIF(I428,'ObjProd (2)'!$C$25,"y")&gt;0,DATEDIF(I428,'ObjProd (2)'!$C$25,"y") &amp; " " &amp; IF(DATEDIF(I428,'ObjProd (2)'!$C$25,"y")=1,"an ","ans "),"") &amp;
   IF(DATEDIF(I428,'ObjProd (2)'!$C$25,"ym")&gt;0,DATEDIF(I428,'ObjProd (2)'!$C$25,"ym") &amp; " mois ", "") &amp;
   IF(INT(('ObjProd (2)'!$C$25-EDATE(I428,DATEDIF(I428,'ObjProd (2)'!$C$25,"y")*12+DATEDIF(I428,'ObjProd (2)'!$C$25,"ym")))/7)&gt;0,
      INT(('ObjProd (2)'!$C$25-EDATE(I428,DATEDIF(I428,'ObjProd (2)'!$C$25,"y")*12+DATEDIF(I428,'ObjProd (2)'!$C$25,"ym")))/7) &amp; " sem.",
      "")
)
)</f>
        <v>&lt; 1 sem.</v>
      </c>
      <c r="L428" s="11" t="str">
        <f t="shared" si="62"/>
        <v xml:space="preserve">E 4 </v>
      </c>
      <c r="M428" s="9">
        <f t="shared" si="63"/>
        <v>3</v>
      </c>
      <c r="N428" s="9" t="str" cm="1">
        <f t="array" aca="1" ref="N428" ca="1">LEFT(L428, IF(ISNUMBER(SUBSTITUTE(_xludf.MID(L428, 2, 1), ".", ",")), 1, 2))</f>
        <v xml:space="preserve">E </v>
      </c>
      <c r="O428" s="19">
        <f t="shared" ca="1" si="64"/>
        <v>4</v>
      </c>
      <c r="P428" s="9" t="str">
        <f t="shared" ca="1" si="67"/>
        <v>E</v>
      </c>
      <c r="Q428" s="9">
        <f t="shared" ca="1" si="68"/>
        <v>4</v>
      </c>
      <c r="R428" s="9" t="str">
        <f t="shared" ca="1" si="65"/>
        <v>E4</v>
      </c>
      <c r="S428" t="str" cm="1">
        <f t="array" ref="S428">IF(ISBLANK(C428),"",IFERROR(INDEX(ListeSeries!$A$2:$A$1045, MATCH(1, (DatasScan!G428=ListeSeries!$B$2:$B$1045) * (DatasScan!H428&gt;=ListeSeries!$D$2:$D$1045) * (DatasScan!H428&lt;=ListeSeries!$E$2:$E$1045), 0)), "no match"))</f>
        <v>MEDJOOL</v>
      </c>
      <c r="T428" s="7" t="str" cm="1">
        <f t="array" ref="T428">IF(ISBLANK(C428),"",IFERROR(INDEX(ListeSeries!$C$2:$C$1045, MATCH(1, (DatasScan!G428=ListeSeries!$B$2:$B$1045) * (DatasScan!H428&gt;=ListeSeries!$D$2:$D$1045) * (DatasScan!H428&lt;=ListeSeries!$E$2:$E$1045), 0)), "no match"))</f>
        <v>MEDJOOL 104</v>
      </c>
      <c r="U428" s="11" t="str" cm="1">
        <f t="array" ref="U428">IF(ISBLANK(C428),"",IFERROR(INDEX(ListeSeries!$F$2:$F$1045, MATCH(1, (DatasScan!G428=ListeSeries!$B$2:$B$1045) * (DatasScan!H428&gt;=ListeSeries!$D$2:$D$1045) * (DatasScan!H428&lt;=ListeSeries!$E$2:$E$1045), 0)), "no match"))</f>
        <v>3441-3460</v>
      </c>
    </row>
    <row r="429" spans="1:21" x14ac:dyDescent="0.25">
      <c r="A429" s="6" t="str">
        <f t="shared" si="66"/>
        <v>3</v>
      </c>
      <c r="B429" s="272" t="s">
        <v>1832</v>
      </c>
      <c r="C429" s="206" t="s">
        <v>3448</v>
      </c>
      <c r="E429" s="11">
        <v>8</v>
      </c>
      <c r="F429" s="7" t="str">
        <f t="shared" si="60"/>
        <v>830620250915E 4</v>
      </c>
      <c r="G429" s="21" t="str">
        <f>IF(ISBLANK(C429),"",_xlfn.XLOOKUP(_xlfn.XLOOKUP(VALUE(LEFT(C429,4)),Souches!$B$2:$B$15000,Souches!$E$2:$E$15000),Varietes!$B$2:$B$500,Varietes!$C$2:$C$500))</f>
        <v>MDJU</v>
      </c>
      <c r="H429" s="19">
        <f>IF(ISBLANK(C429),"",_xlfn.XLOOKUP(VALUE(LEFT(C429,4)),Souches!$B$2:$B$15000,Souches!$D$2:$D$15000))</f>
        <v>3445</v>
      </c>
      <c r="I429" s="10">
        <f t="shared" si="61"/>
        <v>45915</v>
      </c>
      <c r="J429" s="19">
        <f>IF(I429="","",INT(('ObjProd (2)'!$C$25-I429)/7 * (ABS('ObjProd (2)'!$C$25-I429)&gt;=7)))</f>
        <v>0</v>
      </c>
      <c r="K429" s="10" t="str">
        <f>IF(I429="","",
IF(AND(DATEDIF(I429,'ObjProd (2)'!$C$25,"y")=0,DATEDIF(I429,'ObjProd (2)'!$C$25,"ym")=0,
   INT(('ObjProd (2)'!$C$25-EDATE(I429,DATEDIF(I429,'ObjProd (2)'!$C$25,"y")*12+DATEDIF(I429,'ObjProd (2)'!$C$25,"ym")))/7)=0),
   "&lt; 1 sem.",
   IF(DATEDIF(I429,'ObjProd (2)'!$C$25,"y")&gt;0,DATEDIF(I429,'ObjProd (2)'!$C$25,"y") &amp; " " &amp; IF(DATEDIF(I429,'ObjProd (2)'!$C$25,"y")=1,"an ","ans "),"") &amp;
   IF(DATEDIF(I429,'ObjProd (2)'!$C$25,"ym")&gt;0,DATEDIF(I429,'ObjProd (2)'!$C$25,"ym") &amp; " mois ", "") &amp;
   IF(INT(('ObjProd (2)'!$C$25-EDATE(I429,DATEDIF(I429,'ObjProd (2)'!$C$25,"y")*12+DATEDIF(I429,'ObjProd (2)'!$C$25,"ym")))/7)&gt;0,
      INT(('ObjProd (2)'!$C$25-EDATE(I429,DATEDIF(I429,'ObjProd (2)'!$C$25,"y")*12+DATEDIF(I429,'ObjProd (2)'!$C$25,"ym")))/7) &amp; " sem.",
      "")
)
)</f>
        <v>&lt; 1 sem.</v>
      </c>
      <c r="L429" s="11" t="str">
        <f t="shared" si="62"/>
        <v xml:space="preserve">E 4 </v>
      </c>
      <c r="M429" s="9">
        <f t="shared" si="63"/>
        <v>8</v>
      </c>
      <c r="N429" s="9" t="str" cm="1">
        <f t="array" aca="1" ref="N429" ca="1">LEFT(L429, IF(ISNUMBER(SUBSTITUTE(_xludf.MID(L429, 2, 1), ".", ",")), 1, 2))</f>
        <v xml:space="preserve">E </v>
      </c>
      <c r="O429" s="19">
        <f t="shared" ca="1" si="64"/>
        <v>4</v>
      </c>
      <c r="P429" s="9" t="str">
        <f t="shared" ca="1" si="67"/>
        <v>E</v>
      </c>
      <c r="Q429" s="9">
        <f t="shared" ca="1" si="68"/>
        <v>4</v>
      </c>
      <c r="R429" s="9" t="str">
        <f t="shared" ca="1" si="65"/>
        <v>E4</v>
      </c>
      <c r="S429" t="str" cm="1">
        <f t="array" ref="S429">IF(ISBLANK(C429),"",IFERROR(INDEX(ListeSeries!$A$2:$A$1045, MATCH(1, (DatasScan!G429=ListeSeries!$B$2:$B$1045) * (DatasScan!H429&gt;=ListeSeries!$D$2:$D$1045) * (DatasScan!H429&lt;=ListeSeries!$E$2:$E$1045), 0)), "no match"))</f>
        <v>MEDJOOL</v>
      </c>
      <c r="T429" s="7" t="str" cm="1">
        <f t="array" ref="T429">IF(ISBLANK(C429),"",IFERROR(INDEX(ListeSeries!$C$2:$C$1045, MATCH(1, (DatasScan!G429=ListeSeries!$B$2:$B$1045) * (DatasScan!H429&gt;=ListeSeries!$D$2:$D$1045) * (DatasScan!H429&lt;=ListeSeries!$E$2:$E$1045), 0)), "no match"))</f>
        <v>MEDJOOL 104</v>
      </c>
      <c r="U429" s="11" t="str" cm="1">
        <f t="array" ref="U429">IF(ISBLANK(C429),"",IFERROR(INDEX(ListeSeries!$F$2:$F$1045, MATCH(1, (DatasScan!G429=ListeSeries!$B$2:$B$1045) * (DatasScan!H429&gt;=ListeSeries!$D$2:$D$1045) * (DatasScan!H429&lt;=ListeSeries!$E$2:$E$1045), 0)), "no match"))</f>
        <v>3441-3460</v>
      </c>
    </row>
    <row r="430" spans="1:21" x14ac:dyDescent="0.25">
      <c r="A430" s="6" t="str">
        <f t="shared" si="66"/>
        <v>3</v>
      </c>
      <c r="B430" s="272" t="s">
        <v>1832</v>
      </c>
      <c r="C430" s="206" t="s">
        <v>3449</v>
      </c>
      <c r="E430" s="11">
        <v>5</v>
      </c>
      <c r="F430" s="7" t="str">
        <f t="shared" si="60"/>
        <v>830620250915E 4</v>
      </c>
      <c r="G430" s="21" t="str">
        <f>IF(ISBLANK(C430),"",_xlfn.XLOOKUP(_xlfn.XLOOKUP(VALUE(LEFT(C430,4)),Souches!$B$2:$B$15000,Souches!$E$2:$E$15000),Varietes!$B$2:$B$500,Varietes!$C$2:$C$500))</f>
        <v>MDJU</v>
      </c>
      <c r="H430" s="19">
        <f>IF(ISBLANK(C430),"",_xlfn.XLOOKUP(VALUE(LEFT(C430,4)),Souches!$B$2:$B$15000,Souches!$D$2:$D$15000))</f>
        <v>3445</v>
      </c>
      <c r="I430" s="10">
        <f t="shared" si="61"/>
        <v>45915</v>
      </c>
      <c r="J430" s="19">
        <f>IF(I430="","",INT(('ObjProd (2)'!$C$25-I430)/7 * (ABS('ObjProd (2)'!$C$25-I430)&gt;=7)))</f>
        <v>0</v>
      </c>
      <c r="K430" s="10" t="str">
        <f>IF(I430="","",
IF(AND(DATEDIF(I430,'ObjProd (2)'!$C$25,"y")=0,DATEDIF(I430,'ObjProd (2)'!$C$25,"ym")=0,
   INT(('ObjProd (2)'!$C$25-EDATE(I430,DATEDIF(I430,'ObjProd (2)'!$C$25,"y")*12+DATEDIF(I430,'ObjProd (2)'!$C$25,"ym")))/7)=0),
   "&lt; 1 sem.",
   IF(DATEDIF(I430,'ObjProd (2)'!$C$25,"y")&gt;0,DATEDIF(I430,'ObjProd (2)'!$C$25,"y") &amp; " " &amp; IF(DATEDIF(I430,'ObjProd (2)'!$C$25,"y")=1,"an ","ans "),"") &amp;
   IF(DATEDIF(I430,'ObjProd (2)'!$C$25,"ym")&gt;0,DATEDIF(I430,'ObjProd (2)'!$C$25,"ym") &amp; " mois ", "") &amp;
   IF(INT(('ObjProd (2)'!$C$25-EDATE(I430,DATEDIF(I430,'ObjProd (2)'!$C$25,"y")*12+DATEDIF(I430,'ObjProd (2)'!$C$25,"ym")))/7)&gt;0,
      INT(('ObjProd (2)'!$C$25-EDATE(I430,DATEDIF(I430,'ObjProd (2)'!$C$25,"y")*12+DATEDIF(I430,'ObjProd (2)'!$C$25,"ym")))/7) &amp; " sem.",
      "")
)
)</f>
        <v>&lt; 1 sem.</v>
      </c>
      <c r="L430" s="11" t="str">
        <f t="shared" si="62"/>
        <v xml:space="preserve">E 4 </v>
      </c>
      <c r="M430" s="9">
        <f t="shared" si="63"/>
        <v>5</v>
      </c>
      <c r="N430" s="9" t="str" cm="1">
        <f t="array" aca="1" ref="N430" ca="1">LEFT(L430, IF(ISNUMBER(SUBSTITUTE(_xludf.MID(L430, 2, 1), ".", ",")), 1, 2))</f>
        <v xml:space="preserve">E </v>
      </c>
      <c r="O430" s="19">
        <f t="shared" ca="1" si="64"/>
        <v>4</v>
      </c>
      <c r="P430" s="9" t="str">
        <f t="shared" ca="1" si="67"/>
        <v>E</v>
      </c>
      <c r="Q430" s="9">
        <f t="shared" ca="1" si="68"/>
        <v>4</v>
      </c>
      <c r="R430" s="9" t="str">
        <f t="shared" ca="1" si="65"/>
        <v>E4</v>
      </c>
      <c r="S430" t="str" cm="1">
        <f t="array" ref="S430">IF(ISBLANK(C430),"",IFERROR(INDEX(ListeSeries!$A$2:$A$1045, MATCH(1, (DatasScan!G430=ListeSeries!$B$2:$B$1045) * (DatasScan!H430&gt;=ListeSeries!$D$2:$D$1045) * (DatasScan!H430&lt;=ListeSeries!$E$2:$E$1045), 0)), "no match"))</f>
        <v>MEDJOOL</v>
      </c>
      <c r="T430" s="7" t="str" cm="1">
        <f t="array" ref="T430">IF(ISBLANK(C430),"",IFERROR(INDEX(ListeSeries!$C$2:$C$1045, MATCH(1, (DatasScan!G430=ListeSeries!$B$2:$B$1045) * (DatasScan!H430&gt;=ListeSeries!$D$2:$D$1045) * (DatasScan!H430&lt;=ListeSeries!$E$2:$E$1045), 0)), "no match"))</f>
        <v>MEDJOOL 104</v>
      </c>
      <c r="U430" s="11" t="str" cm="1">
        <f t="array" ref="U430">IF(ISBLANK(C430),"",IFERROR(INDEX(ListeSeries!$F$2:$F$1045, MATCH(1, (DatasScan!G430=ListeSeries!$B$2:$B$1045) * (DatasScan!H430&gt;=ListeSeries!$D$2:$D$1045) * (DatasScan!H430&lt;=ListeSeries!$E$2:$E$1045), 0)), "no match"))</f>
        <v>3441-3460</v>
      </c>
    </row>
    <row r="431" spans="1:21" x14ac:dyDescent="0.25">
      <c r="A431" s="6" t="str">
        <f t="shared" si="66"/>
        <v>3</v>
      </c>
      <c r="B431" s="272" t="s">
        <v>1832</v>
      </c>
      <c r="C431" s="206" t="s">
        <v>3450</v>
      </c>
      <c r="D431" s="8">
        <v>1</v>
      </c>
      <c r="F431" s="7" t="str">
        <f t="shared" si="60"/>
        <v>843120250916E 8</v>
      </c>
      <c r="G431" s="21" t="str">
        <f>IF(ISBLANK(C431),"",_xlfn.XLOOKUP(_xlfn.XLOOKUP(VALUE(LEFT(C431,4)),Souches!$B$2:$B$15000,Souches!$E$2:$E$15000),Varietes!$B$2:$B$500,Varietes!$C$2:$C$500))</f>
        <v>MDJU</v>
      </c>
      <c r="H431" s="19">
        <f>IF(ISBLANK(C431),"",_xlfn.XLOOKUP(VALUE(LEFT(C431,4)),Souches!$B$2:$B$15000,Souches!$D$2:$D$15000))</f>
        <v>3500</v>
      </c>
      <c r="I431" s="10">
        <f t="shared" si="61"/>
        <v>45916</v>
      </c>
      <c r="J431" s="19">
        <f>IF(I431="","",INT(('ObjProd (2)'!$C$25-I431)/7 * (ABS('ObjProd (2)'!$C$25-I431)&gt;=7)))</f>
        <v>0</v>
      </c>
      <c r="K431" s="10" t="str">
        <f>IF(I431="","",
IF(AND(DATEDIF(I431,'ObjProd (2)'!$C$25,"y")=0,DATEDIF(I431,'ObjProd (2)'!$C$25,"ym")=0,
   INT(('ObjProd (2)'!$C$25-EDATE(I431,DATEDIF(I431,'ObjProd (2)'!$C$25,"y")*12+DATEDIF(I431,'ObjProd (2)'!$C$25,"ym")))/7)=0),
   "&lt; 1 sem.",
   IF(DATEDIF(I431,'ObjProd (2)'!$C$25,"y")&gt;0,DATEDIF(I431,'ObjProd (2)'!$C$25,"y") &amp; " " &amp; IF(DATEDIF(I431,'ObjProd (2)'!$C$25,"y")=1,"an ","ans "),"") &amp;
   IF(DATEDIF(I431,'ObjProd (2)'!$C$25,"ym")&gt;0,DATEDIF(I431,'ObjProd (2)'!$C$25,"ym") &amp; " mois ", "") &amp;
   IF(INT(('ObjProd (2)'!$C$25-EDATE(I431,DATEDIF(I431,'ObjProd (2)'!$C$25,"y")*12+DATEDIF(I431,'ObjProd (2)'!$C$25,"ym")))/7)&gt;0,
      INT(('ObjProd (2)'!$C$25-EDATE(I431,DATEDIF(I431,'ObjProd (2)'!$C$25,"y")*12+DATEDIF(I431,'ObjProd (2)'!$C$25,"ym")))/7) &amp; " sem.",
      "")
)
)</f>
        <v>&lt; 1 sem.</v>
      </c>
      <c r="L431" s="11" t="str">
        <f t="shared" si="62"/>
        <v xml:space="preserve">E 8 </v>
      </c>
      <c r="M431" s="9">
        <f t="shared" si="63"/>
        <v>14</v>
      </c>
      <c r="N431" s="9" t="str" cm="1">
        <f t="array" aca="1" ref="N431" ca="1">LEFT(L431, IF(ISNUMBER(SUBSTITUTE(_xludf.MID(L431, 2, 1), ".", ",")), 1, 2))</f>
        <v xml:space="preserve">E </v>
      </c>
      <c r="O431" s="19">
        <f t="shared" ca="1" si="64"/>
        <v>8</v>
      </c>
      <c r="P431" s="9" t="str">
        <f t="shared" ca="1" si="67"/>
        <v>E</v>
      </c>
      <c r="Q431" s="9" t="str">
        <f t="shared" ca="1" si="68"/>
        <v>7+</v>
      </c>
      <c r="R431" s="9" t="str">
        <f t="shared" ca="1" si="65"/>
        <v>E7+</v>
      </c>
      <c r="S431" t="str" cm="1">
        <f t="array" ref="S431">IF(ISBLANK(C431),"",IFERROR(INDEX(ListeSeries!$A$2:$A$1045, MATCH(1, (DatasScan!G431=ListeSeries!$B$2:$B$1045) * (DatasScan!H431&gt;=ListeSeries!$D$2:$D$1045) * (DatasScan!H431&lt;=ListeSeries!$E$2:$E$1045), 0)), "no match"))</f>
        <v>MEDJOOL</v>
      </c>
      <c r="T431" s="7" t="str" cm="1">
        <f t="array" ref="T431">IF(ISBLANK(C431),"",IFERROR(INDEX(ListeSeries!$C$2:$C$1045, MATCH(1, (DatasScan!G431=ListeSeries!$B$2:$B$1045) * (DatasScan!H431&gt;=ListeSeries!$D$2:$D$1045) * (DatasScan!H431&lt;=ListeSeries!$E$2:$E$1045), 0)), "no match"))</f>
        <v>MEDJOOL 106</v>
      </c>
      <c r="U431" s="11" t="str" cm="1">
        <f t="array" ref="U431">IF(ISBLANK(C431),"",IFERROR(INDEX(ListeSeries!$F$2:$F$1045, MATCH(1, (DatasScan!G431=ListeSeries!$B$2:$B$1045) * (DatasScan!H431&gt;=ListeSeries!$D$2:$D$1045) * (DatasScan!H431&lt;=ListeSeries!$E$2:$E$1045), 0)), "no match"))</f>
        <v>3476-3500</v>
      </c>
    </row>
    <row r="432" spans="1:21" x14ac:dyDescent="0.25">
      <c r="A432" s="6" t="str">
        <f t="shared" si="66"/>
        <v>3</v>
      </c>
      <c r="B432" s="272" t="s">
        <v>1832</v>
      </c>
      <c r="C432" s="206" t="s">
        <v>3451</v>
      </c>
      <c r="D432" s="8">
        <v>1</v>
      </c>
      <c r="F432" s="7" t="str">
        <f t="shared" si="60"/>
        <v>851220250827E 3</v>
      </c>
      <c r="G432" s="21" t="str">
        <f>IF(ISBLANK(C432),"",_xlfn.XLOOKUP(_xlfn.XLOOKUP(VALUE(LEFT(C432,4)),Souches!$B$2:$B$15000,Souches!$E$2:$E$15000),Varietes!$B$2:$B$500,Varietes!$C$2:$C$500))</f>
        <v>MDJU</v>
      </c>
      <c r="H432" s="19">
        <f>IF(ISBLANK(C432),"",_xlfn.XLOOKUP(VALUE(LEFT(C432,4)),Souches!$B$2:$B$15000,Souches!$D$2:$D$15000))</f>
        <v>3508</v>
      </c>
      <c r="I432" s="10">
        <f t="shared" si="61"/>
        <v>45896</v>
      </c>
      <c r="J432" s="19">
        <f>IF(I432="","",INT(('ObjProd (2)'!$C$25-I432)/7 * (ABS('ObjProd (2)'!$C$25-I432)&gt;=7)))</f>
        <v>3</v>
      </c>
      <c r="K432" s="10" t="str">
        <f>IF(I432="","",
IF(AND(DATEDIF(I432,'ObjProd (2)'!$C$25,"y")=0,DATEDIF(I432,'ObjProd (2)'!$C$25,"ym")=0,
   INT(('ObjProd (2)'!$C$25-EDATE(I432,DATEDIF(I432,'ObjProd (2)'!$C$25,"y")*12+DATEDIF(I432,'ObjProd (2)'!$C$25,"ym")))/7)=0),
   "&lt; 1 sem.",
   IF(DATEDIF(I432,'ObjProd (2)'!$C$25,"y")&gt;0,DATEDIF(I432,'ObjProd (2)'!$C$25,"y") &amp; " " &amp; IF(DATEDIF(I432,'ObjProd (2)'!$C$25,"y")=1,"an ","ans "),"") &amp;
   IF(DATEDIF(I432,'ObjProd (2)'!$C$25,"ym")&gt;0,DATEDIF(I432,'ObjProd (2)'!$C$25,"ym") &amp; " mois ", "") &amp;
   IF(INT(('ObjProd (2)'!$C$25-EDATE(I432,DATEDIF(I432,'ObjProd (2)'!$C$25,"y")*12+DATEDIF(I432,'ObjProd (2)'!$C$25,"ym")))/7)&gt;0,
      INT(('ObjProd (2)'!$C$25-EDATE(I432,DATEDIF(I432,'ObjProd (2)'!$C$25,"y")*12+DATEDIF(I432,'ObjProd (2)'!$C$25,"ym")))/7) &amp; " sem.",
      "")
)
)</f>
        <v>3 sem.</v>
      </c>
      <c r="L432" s="11" t="str">
        <f t="shared" si="62"/>
        <v xml:space="preserve">E 3 </v>
      </c>
      <c r="M432" s="9">
        <f t="shared" si="63"/>
        <v>14</v>
      </c>
      <c r="N432" s="9" t="str" cm="1">
        <f t="array" aca="1" ref="N432" ca="1">LEFT(L432, IF(ISNUMBER(SUBSTITUTE(_xludf.MID(L432, 2, 1), ".", ",")), 1, 2))</f>
        <v xml:space="preserve">E </v>
      </c>
      <c r="O432" s="19">
        <f t="shared" ca="1" si="64"/>
        <v>3</v>
      </c>
      <c r="P432" s="9" t="str">
        <f t="shared" ca="1" si="67"/>
        <v>E</v>
      </c>
      <c r="Q432" s="9">
        <f t="shared" ca="1" si="68"/>
        <v>3</v>
      </c>
      <c r="R432" s="9" t="str">
        <f t="shared" ca="1" si="65"/>
        <v>E3</v>
      </c>
      <c r="S432" t="str" cm="1">
        <f t="array" ref="S432">IF(ISBLANK(C432),"",IFERROR(INDEX(ListeSeries!$A$2:$A$1045, MATCH(1, (DatasScan!G432=ListeSeries!$B$2:$B$1045) * (DatasScan!H432&gt;=ListeSeries!$D$2:$D$1045) * (DatasScan!H432&lt;=ListeSeries!$E$2:$E$1045), 0)), "no match"))</f>
        <v>MEDJOOL</v>
      </c>
      <c r="T432" s="7" t="str" cm="1">
        <f t="array" ref="T432">IF(ISBLANK(C432),"",IFERROR(INDEX(ListeSeries!$C$2:$C$1045, MATCH(1, (DatasScan!G432=ListeSeries!$B$2:$B$1045) * (DatasScan!H432&gt;=ListeSeries!$D$2:$D$1045) * (DatasScan!H432&lt;=ListeSeries!$E$2:$E$1045), 0)), "no match"))</f>
        <v>MEDJOOL 107</v>
      </c>
      <c r="U432" s="11" t="str" cm="1">
        <f t="array" ref="U432">IF(ISBLANK(C432),"",IFERROR(INDEX(ListeSeries!$F$2:$F$1045, MATCH(1, (DatasScan!G432=ListeSeries!$B$2:$B$1045) * (DatasScan!H432&gt;=ListeSeries!$D$2:$D$1045) * (DatasScan!H432&lt;=ListeSeries!$E$2:$E$1045), 0)), "no match"))</f>
        <v>3501-3520</v>
      </c>
    </row>
    <row r="433" spans="1:21" x14ac:dyDescent="0.25">
      <c r="A433" s="6" t="str">
        <f t="shared" si="66"/>
        <v>3</v>
      </c>
      <c r="B433" s="272" t="s">
        <v>1832</v>
      </c>
      <c r="C433" s="206" t="s">
        <v>3452</v>
      </c>
      <c r="E433" s="11">
        <v>6</v>
      </c>
      <c r="F433" s="7" t="str">
        <f t="shared" si="60"/>
        <v>842520250825E 7</v>
      </c>
      <c r="G433" s="21" t="str">
        <f>IF(ISBLANK(C433),"",_xlfn.XLOOKUP(_xlfn.XLOOKUP(VALUE(LEFT(C433,4)),Souches!$B$2:$B$15000,Souches!$E$2:$E$15000),Varietes!$B$2:$B$500,Varietes!$C$2:$C$500))</f>
        <v>MDJU</v>
      </c>
      <c r="H433" s="19">
        <f>IF(ISBLANK(C433),"",_xlfn.XLOOKUP(VALUE(LEFT(C433,4)),Souches!$B$2:$B$15000,Souches!$D$2:$D$15000))</f>
        <v>3491</v>
      </c>
      <c r="I433" s="10">
        <f t="shared" si="61"/>
        <v>45894</v>
      </c>
      <c r="J433" s="19">
        <f>IF(I433="","",INT(('ObjProd (2)'!$C$25-I433)/7 * (ABS('ObjProd (2)'!$C$25-I433)&gt;=7)))</f>
        <v>3</v>
      </c>
      <c r="K433" s="10" t="str">
        <f>IF(I433="","",
IF(AND(DATEDIF(I433,'ObjProd (2)'!$C$25,"y")=0,DATEDIF(I433,'ObjProd (2)'!$C$25,"ym")=0,
   INT(('ObjProd (2)'!$C$25-EDATE(I433,DATEDIF(I433,'ObjProd (2)'!$C$25,"y")*12+DATEDIF(I433,'ObjProd (2)'!$C$25,"ym")))/7)=0),
   "&lt; 1 sem.",
   IF(DATEDIF(I433,'ObjProd (2)'!$C$25,"y")&gt;0,DATEDIF(I433,'ObjProd (2)'!$C$25,"y") &amp; " " &amp; IF(DATEDIF(I433,'ObjProd (2)'!$C$25,"y")=1,"an ","ans "),"") &amp;
   IF(DATEDIF(I433,'ObjProd (2)'!$C$25,"ym")&gt;0,DATEDIF(I433,'ObjProd (2)'!$C$25,"ym") &amp; " mois ", "") &amp;
   IF(INT(('ObjProd (2)'!$C$25-EDATE(I433,DATEDIF(I433,'ObjProd (2)'!$C$25,"y")*12+DATEDIF(I433,'ObjProd (2)'!$C$25,"ym")))/7)&gt;0,
      INT(('ObjProd (2)'!$C$25-EDATE(I433,DATEDIF(I433,'ObjProd (2)'!$C$25,"y")*12+DATEDIF(I433,'ObjProd (2)'!$C$25,"ym")))/7) &amp; " sem.",
      "")
)
)</f>
        <v>3 sem.</v>
      </c>
      <c r="L433" s="11" t="str">
        <f t="shared" si="62"/>
        <v xml:space="preserve">E 7 </v>
      </c>
      <c r="M433" s="9">
        <f t="shared" si="63"/>
        <v>6</v>
      </c>
      <c r="N433" s="9" t="str" cm="1">
        <f t="array" aca="1" ref="N433" ca="1">LEFT(L433, IF(ISNUMBER(SUBSTITUTE(_xludf.MID(L433, 2, 1), ".", ",")), 1, 2))</f>
        <v xml:space="preserve">E </v>
      </c>
      <c r="O433" s="19">
        <f t="shared" ca="1" si="64"/>
        <v>7</v>
      </c>
      <c r="P433" s="9" t="str">
        <f t="shared" ca="1" si="67"/>
        <v>E</v>
      </c>
      <c r="Q433" s="9" t="str">
        <f t="shared" ca="1" si="68"/>
        <v>7+</v>
      </c>
      <c r="R433" s="9" t="str">
        <f t="shared" ca="1" si="65"/>
        <v>E7+</v>
      </c>
      <c r="S433" t="str" cm="1">
        <f t="array" ref="S433">IF(ISBLANK(C433),"",IFERROR(INDEX(ListeSeries!$A$2:$A$1045, MATCH(1, (DatasScan!G433=ListeSeries!$B$2:$B$1045) * (DatasScan!H433&gt;=ListeSeries!$D$2:$D$1045) * (DatasScan!H433&lt;=ListeSeries!$E$2:$E$1045), 0)), "no match"))</f>
        <v>MEDJOOL</v>
      </c>
      <c r="T433" s="7" t="str" cm="1">
        <f t="array" ref="T433">IF(ISBLANK(C433),"",IFERROR(INDEX(ListeSeries!$C$2:$C$1045, MATCH(1, (DatasScan!G433=ListeSeries!$B$2:$B$1045) * (DatasScan!H433&gt;=ListeSeries!$D$2:$D$1045) * (DatasScan!H433&lt;=ListeSeries!$E$2:$E$1045), 0)), "no match"))</f>
        <v>MEDJOOL 106</v>
      </c>
      <c r="U433" s="11" t="str" cm="1">
        <f t="array" ref="U433">IF(ISBLANK(C433),"",IFERROR(INDEX(ListeSeries!$F$2:$F$1045, MATCH(1, (DatasScan!G433=ListeSeries!$B$2:$B$1045) * (DatasScan!H433&gt;=ListeSeries!$D$2:$D$1045) * (DatasScan!H433&lt;=ListeSeries!$E$2:$E$1045), 0)), "no match"))</f>
        <v>3476-3500</v>
      </c>
    </row>
    <row r="434" spans="1:21" x14ac:dyDescent="0.25">
      <c r="A434" s="6" t="str">
        <f t="shared" si="66"/>
        <v>3</v>
      </c>
      <c r="B434" s="272" t="s">
        <v>1832</v>
      </c>
      <c r="C434" s="206" t="s">
        <v>1833</v>
      </c>
      <c r="E434" s="11">
        <v>8</v>
      </c>
      <c r="F434" s="7" t="str">
        <f t="shared" si="60"/>
        <v>830620250626E 6</v>
      </c>
      <c r="G434" s="21" t="str">
        <f>IF(ISBLANK(C434),"",_xlfn.XLOOKUP(_xlfn.XLOOKUP(VALUE(LEFT(C434,4)),Souches!$B$2:$B$15000,Souches!$E$2:$E$15000),Varietes!$B$2:$B$500,Varietes!$C$2:$C$500))</f>
        <v>MDJU</v>
      </c>
      <c r="H434" s="19">
        <f>IF(ISBLANK(C434),"",_xlfn.XLOOKUP(VALUE(LEFT(C434,4)),Souches!$B$2:$B$15000,Souches!$D$2:$D$15000))</f>
        <v>3445</v>
      </c>
      <c r="I434" s="10">
        <f t="shared" si="61"/>
        <v>45834</v>
      </c>
      <c r="J434" s="19">
        <f>IF(I434="","",INT(('ObjProd (2)'!$C$25-I434)/7 * (ABS('ObjProd (2)'!$C$25-I434)&gt;=7)))</f>
        <v>12</v>
      </c>
      <c r="K434" s="10" t="str">
        <f>IF(I434="","",
IF(AND(DATEDIF(I434,'ObjProd (2)'!$C$25,"y")=0,DATEDIF(I434,'ObjProd (2)'!$C$25,"ym")=0,
   INT(('ObjProd (2)'!$C$25-EDATE(I434,DATEDIF(I434,'ObjProd (2)'!$C$25,"y")*12+DATEDIF(I434,'ObjProd (2)'!$C$25,"ym")))/7)=0),
   "&lt; 1 sem.",
   IF(DATEDIF(I434,'ObjProd (2)'!$C$25,"y")&gt;0,DATEDIF(I434,'ObjProd (2)'!$C$25,"y") &amp; " " &amp; IF(DATEDIF(I434,'ObjProd (2)'!$C$25,"y")=1,"an ","ans "),"") &amp;
   IF(DATEDIF(I434,'ObjProd (2)'!$C$25,"ym")&gt;0,DATEDIF(I434,'ObjProd (2)'!$C$25,"ym") &amp; " mois ", "") &amp;
   IF(INT(('ObjProd (2)'!$C$25-EDATE(I434,DATEDIF(I434,'ObjProd (2)'!$C$25,"y")*12+DATEDIF(I434,'ObjProd (2)'!$C$25,"ym")))/7)&gt;0,
      INT(('ObjProd (2)'!$C$25-EDATE(I434,DATEDIF(I434,'ObjProd (2)'!$C$25,"y")*12+DATEDIF(I434,'ObjProd (2)'!$C$25,"ym")))/7) &amp; " sem.",
      "")
)
)</f>
        <v>2 mois 3 sem.</v>
      </c>
      <c r="L434" s="11" t="str">
        <f t="shared" si="62"/>
        <v xml:space="preserve">E 6 </v>
      </c>
      <c r="M434" s="9">
        <f t="shared" si="63"/>
        <v>8</v>
      </c>
      <c r="N434" s="9" t="str" cm="1">
        <f t="array" aca="1" ref="N434" ca="1">LEFT(L434, IF(ISNUMBER(SUBSTITUTE(_xludf.MID(L434, 2, 1), ".", ",")), 1, 2))</f>
        <v xml:space="preserve">E </v>
      </c>
      <c r="O434" s="19">
        <f t="shared" ca="1" si="64"/>
        <v>6</v>
      </c>
      <c r="P434" s="9" t="str">
        <f t="shared" ca="1" si="67"/>
        <v>E</v>
      </c>
      <c r="Q434" s="9">
        <f t="shared" ca="1" si="68"/>
        <v>6</v>
      </c>
      <c r="R434" s="9" t="str">
        <f t="shared" ca="1" si="65"/>
        <v>E6</v>
      </c>
      <c r="S434" t="str" cm="1">
        <f t="array" ref="S434">IF(ISBLANK(C434),"",IFERROR(INDEX(ListeSeries!$A$2:$A$1045, MATCH(1, (DatasScan!G434=ListeSeries!$B$2:$B$1045) * (DatasScan!H434&gt;=ListeSeries!$D$2:$D$1045) * (DatasScan!H434&lt;=ListeSeries!$E$2:$E$1045), 0)), "no match"))</f>
        <v>MEDJOOL</v>
      </c>
      <c r="T434" s="7" t="str" cm="1">
        <f t="array" ref="T434">IF(ISBLANK(C434),"",IFERROR(INDEX(ListeSeries!$C$2:$C$1045, MATCH(1, (DatasScan!G434=ListeSeries!$B$2:$B$1045) * (DatasScan!H434&gt;=ListeSeries!$D$2:$D$1045) * (DatasScan!H434&lt;=ListeSeries!$E$2:$E$1045), 0)), "no match"))</f>
        <v>MEDJOOL 104</v>
      </c>
      <c r="U434" s="11" t="str" cm="1">
        <f t="array" ref="U434">IF(ISBLANK(C434),"",IFERROR(INDEX(ListeSeries!$F$2:$F$1045, MATCH(1, (DatasScan!G434=ListeSeries!$B$2:$B$1045) * (DatasScan!H434&gt;=ListeSeries!$D$2:$D$1045) * (DatasScan!H434&lt;=ListeSeries!$E$2:$E$1045), 0)), "no match"))</f>
        <v>3441-3460</v>
      </c>
    </row>
    <row r="435" spans="1:21" x14ac:dyDescent="0.25">
      <c r="A435" s="6" t="str">
        <f t="shared" si="66"/>
        <v>3</v>
      </c>
      <c r="B435" s="272" t="s">
        <v>1832</v>
      </c>
      <c r="C435" s="206" t="s">
        <v>1831</v>
      </c>
      <c r="E435" s="11">
        <v>4</v>
      </c>
      <c r="F435" s="7" t="str">
        <f t="shared" si="60"/>
        <v>830620250626E 2</v>
      </c>
      <c r="G435" s="21" t="str">
        <f>IF(ISBLANK(C435),"",_xlfn.XLOOKUP(_xlfn.XLOOKUP(VALUE(LEFT(C435,4)),Souches!$B$2:$B$15000,Souches!$E$2:$E$15000),Varietes!$B$2:$B$500,Varietes!$C$2:$C$500))</f>
        <v>MDJU</v>
      </c>
      <c r="H435" s="19">
        <f>IF(ISBLANK(C435),"",_xlfn.XLOOKUP(VALUE(LEFT(C435,4)),Souches!$B$2:$B$15000,Souches!$D$2:$D$15000))</f>
        <v>3445</v>
      </c>
      <c r="I435" s="10">
        <f t="shared" si="61"/>
        <v>45834</v>
      </c>
      <c r="J435" s="19">
        <f>IF(I435="","",INT(('ObjProd (2)'!$C$25-I435)/7 * (ABS('ObjProd (2)'!$C$25-I435)&gt;=7)))</f>
        <v>12</v>
      </c>
      <c r="K435" s="10" t="str">
        <f>IF(I435="","",
IF(AND(DATEDIF(I435,'ObjProd (2)'!$C$25,"y")=0,DATEDIF(I435,'ObjProd (2)'!$C$25,"ym")=0,
   INT(('ObjProd (2)'!$C$25-EDATE(I435,DATEDIF(I435,'ObjProd (2)'!$C$25,"y")*12+DATEDIF(I435,'ObjProd (2)'!$C$25,"ym")))/7)=0),
   "&lt; 1 sem.",
   IF(DATEDIF(I435,'ObjProd (2)'!$C$25,"y")&gt;0,DATEDIF(I435,'ObjProd (2)'!$C$25,"y") &amp; " " &amp; IF(DATEDIF(I435,'ObjProd (2)'!$C$25,"y")=1,"an ","ans "),"") &amp;
   IF(DATEDIF(I435,'ObjProd (2)'!$C$25,"ym")&gt;0,DATEDIF(I435,'ObjProd (2)'!$C$25,"ym") &amp; " mois ", "") &amp;
   IF(INT(('ObjProd (2)'!$C$25-EDATE(I435,DATEDIF(I435,'ObjProd (2)'!$C$25,"y")*12+DATEDIF(I435,'ObjProd (2)'!$C$25,"ym")))/7)&gt;0,
      INT(('ObjProd (2)'!$C$25-EDATE(I435,DATEDIF(I435,'ObjProd (2)'!$C$25,"y")*12+DATEDIF(I435,'ObjProd (2)'!$C$25,"ym")))/7) &amp; " sem.",
      "")
)
)</f>
        <v>2 mois 3 sem.</v>
      </c>
      <c r="L435" s="11" t="str">
        <f t="shared" si="62"/>
        <v xml:space="preserve">E 2 </v>
      </c>
      <c r="M435" s="9">
        <f t="shared" si="63"/>
        <v>4</v>
      </c>
      <c r="N435" s="9" t="str" cm="1">
        <f t="array" aca="1" ref="N435" ca="1">LEFT(L435, IF(ISNUMBER(SUBSTITUTE(_xludf.MID(L435, 2, 1), ".", ",")), 1, 2))</f>
        <v xml:space="preserve">E </v>
      </c>
      <c r="O435" s="19">
        <f t="shared" ca="1" si="64"/>
        <v>2</v>
      </c>
      <c r="P435" s="9" t="str">
        <f t="shared" ca="1" si="67"/>
        <v>E</v>
      </c>
      <c r="Q435" s="9">
        <f t="shared" ca="1" si="68"/>
        <v>2</v>
      </c>
      <c r="R435" s="9" t="str">
        <f t="shared" ca="1" si="65"/>
        <v>E2</v>
      </c>
      <c r="S435" t="str" cm="1">
        <f t="array" ref="S435">IF(ISBLANK(C435),"",IFERROR(INDEX(ListeSeries!$A$2:$A$1045, MATCH(1, (DatasScan!G435=ListeSeries!$B$2:$B$1045) * (DatasScan!H435&gt;=ListeSeries!$D$2:$D$1045) * (DatasScan!H435&lt;=ListeSeries!$E$2:$E$1045), 0)), "no match"))</f>
        <v>MEDJOOL</v>
      </c>
      <c r="T435" s="7" t="str" cm="1">
        <f t="array" ref="T435">IF(ISBLANK(C435),"",IFERROR(INDEX(ListeSeries!$C$2:$C$1045, MATCH(1, (DatasScan!G435=ListeSeries!$B$2:$B$1045) * (DatasScan!H435&gt;=ListeSeries!$D$2:$D$1045) * (DatasScan!H435&lt;=ListeSeries!$E$2:$E$1045), 0)), "no match"))</f>
        <v>MEDJOOL 104</v>
      </c>
      <c r="U435" s="11" t="str" cm="1">
        <f t="array" ref="U435">IF(ISBLANK(C435),"",IFERROR(INDEX(ListeSeries!$F$2:$F$1045, MATCH(1, (DatasScan!G435=ListeSeries!$B$2:$B$1045) * (DatasScan!H435&gt;=ListeSeries!$D$2:$D$1045) * (DatasScan!H435&lt;=ListeSeries!$E$2:$E$1045), 0)), "no match"))</f>
        <v>3441-3460</v>
      </c>
    </row>
    <row r="436" spans="1:21" x14ac:dyDescent="0.25">
      <c r="A436" s="6" t="str">
        <f t="shared" si="66"/>
        <v>3</v>
      </c>
      <c r="B436" s="8" t="s">
        <v>1273</v>
      </c>
      <c r="C436" s="206" t="s">
        <v>1853</v>
      </c>
      <c r="D436" s="8">
        <v>1</v>
      </c>
      <c r="F436" s="7" t="str">
        <f t="shared" si="60"/>
        <v>851620250716E 4</v>
      </c>
      <c r="G436" s="21" t="str">
        <f>IF(ISBLANK(C436),"",_xlfn.XLOOKUP(_xlfn.XLOOKUP(VALUE(LEFT(C436,4)),Souches!$B$2:$B$15000,Souches!$E$2:$E$15000),Varietes!$B$2:$B$500,Varietes!$C$2:$C$500))</f>
        <v>MDJU</v>
      </c>
      <c r="H436" s="19">
        <f>IF(ISBLANK(C436),"",_xlfn.XLOOKUP(VALUE(LEFT(C436,4)),Souches!$B$2:$B$15000,Souches!$D$2:$D$15000))</f>
        <v>3514</v>
      </c>
      <c r="I436" s="10">
        <f t="shared" si="61"/>
        <v>45854</v>
      </c>
      <c r="J436" s="19">
        <f>IF(I436="","",INT(('ObjProd (2)'!$C$25-I436)/7 * (ABS('ObjProd (2)'!$C$25-I436)&gt;=7)))</f>
        <v>9</v>
      </c>
      <c r="K436" s="10" t="str">
        <f>IF(I436="","",
IF(AND(DATEDIF(I436,'ObjProd (2)'!$C$25,"y")=0,DATEDIF(I436,'ObjProd (2)'!$C$25,"ym")=0,
   INT(('ObjProd (2)'!$C$25-EDATE(I436,DATEDIF(I436,'ObjProd (2)'!$C$25,"y")*12+DATEDIF(I436,'ObjProd (2)'!$C$25,"ym")))/7)=0),
   "&lt; 1 sem.",
   IF(DATEDIF(I436,'ObjProd (2)'!$C$25,"y")&gt;0,DATEDIF(I436,'ObjProd (2)'!$C$25,"y") &amp; " " &amp; IF(DATEDIF(I436,'ObjProd (2)'!$C$25,"y")=1,"an ","ans "),"") &amp;
   IF(DATEDIF(I436,'ObjProd (2)'!$C$25,"ym")&gt;0,DATEDIF(I436,'ObjProd (2)'!$C$25,"ym") &amp; " mois ", "") &amp;
   IF(INT(('ObjProd (2)'!$C$25-EDATE(I436,DATEDIF(I436,'ObjProd (2)'!$C$25,"y")*12+DATEDIF(I436,'ObjProd (2)'!$C$25,"ym")))/7)&gt;0,
      INT(('ObjProd (2)'!$C$25-EDATE(I436,DATEDIF(I436,'ObjProd (2)'!$C$25,"y")*12+DATEDIF(I436,'ObjProd (2)'!$C$25,"ym")))/7) &amp; " sem.",
      "")
)
)</f>
        <v xml:space="preserve">2 mois </v>
      </c>
      <c r="L436" s="11" t="str">
        <f t="shared" si="62"/>
        <v xml:space="preserve">E 4 </v>
      </c>
      <c r="M436" s="9">
        <f t="shared" si="63"/>
        <v>14</v>
      </c>
      <c r="N436" s="9" t="str" cm="1">
        <f t="array" aca="1" ref="N436" ca="1">LEFT(L436, IF(ISNUMBER(SUBSTITUTE(_xludf.MID(L436, 2, 1), ".", ",")), 1, 2))</f>
        <v xml:space="preserve">E </v>
      </c>
      <c r="O436" s="19">
        <f t="shared" ca="1" si="64"/>
        <v>4</v>
      </c>
      <c r="P436" s="9" t="str">
        <f t="shared" ca="1" si="67"/>
        <v>E</v>
      </c>
      <c r="Q436" s="9">
        <f t="shared" ca="1" si="68"/>
        <v>4</v>
      </c>
      <c r="R436" s="9" t="str">
        <f t="shared" ca="1" si="65"/>
        <v>E4</v>
      </c>
      <c r="S436" t="str" cm="1">
        <f t="array" ref="S436">IF(ISBLANK(C436),"",IFERROR(INDEX(ListeSeries!$A$2:$A$1045, MATCH(1, (DatasScan!G436=ListeSeries!$B$2:$B$1045) * (DatasScan!H436&gt;=ListeSeries!$D$2:$D$1045) * (DatasScan!H436&lt;=ListeSeries!$E$2:$E$1045), 0)), "no match"))</f>
        <v>MEDJOOL</v>
      </c>
      <c r="T436" s="7" t="str" cm="1">
        <f t="array" ref="T436">IF(ISBLANK(C436),"",IFERROR(INDEX(ListeSeries!$C$2:$C$1045, MATCH(1, (DatasScan!G436=ListeSeries!$B$2:$B$1045) * (DatasScan!H436&gt;=ListeSeries!$D$2:$D$1045) * (DatasScan!H436&lt;=ListeSeries!$E$2:$E$1045), 0)), "no match"))</f>
        <v>MEDJOOL 107</v>
      </c>
      <c r="U436" s="11" t="str" cm="1">
        <f t="array" ref="U436">IF(ISBLANK(C436),"",IFERROR(INDEX(ListeSeries!$F$2:$F$1045, MATCH(1, (DatasScan!G436=ListeSeries!$B$2:$B$1045) * (DatasScan!H436&gt;=ListeSeries!$D$2:$D$1045) * (DatasScan!H436&lt;=ListeSeries!$E$2:$E$1045), 0)), "no match"))</f>
        <v>3501-3520</v>
      </c>
    </row>
    <row r="437" spans="1:21" x14ac:dyDescent="0.25">
      <c r="A437" s="6" t="str">
        <f t="shared" si="66"/>
        <v>3</v>
      </c>
      <c r="B437" s="272" t="s">
        <v>1273</v>
      </c>
      <c r="C437" s="206" t="s">
        <v>1826</v>
      </c>
      <c r="E437" s="11">
        <v>12</v>
      </c>
      <c r="F437" s="7" t="str">
        <f t="shared" si="60"/>
        <v>851220250624EA3</v>
      </c>
      <c r="G437" s="21" t="str">
        <f>IF(ISBLANK(C437),"",_xlfn.XLOOKUP(_xlfn.XLOOKUP(VALUE(LEFT(C437,4)),Souches!$B$2:$B$15000,Souches!$E$2:$E$15000),Varietes!$B$2:$B$500,Varietes!$C$2:$C$500))</f>
        <v>MDJU</v>
      </c>
      <c r="H437" s="19">
        <f>IF(ISBLANK(C437),"",_xlfn.XLOOKUP(VALUE(LEFT(C437,4)),Souches!$B$2:$B$15000,Souches!$D$2:$D$15000))</f>
        <v>3508</v>
      </c>
      <c r="I437" s="10">
        <f t="shared" si="61"/>
        <v>45832</v>
      </c>
      <c r="J437" s="19">
        <f>IF(I437="","",INT(('ObjProd (2)'!$C$25-I437)/7 * (ABS('ObjProd (2)'!$C$25-I437)&gt;=7)))</f>
        <v>12</v>
      </c>
      <c r="K437" s="10" t="str">
        <f>IF(I437="","",
IF(AND(DATEDIF(I437,'ObjProd (2)'!$C$25,"y")=0,DATEDIF(I437,'ObjProd (2)'!$C$25,"ym")=0,
   INT(('ObjProd (2)'!$C$25-EDATE(I437,DATEDIF(I437,'ObjProd (2)'!$C$25,"y")*12+DATEDIF(I437,'ObjProd (2)'!$C$25,"ym")))/7)=0),
   "&lt; 1 sem.",
   IF(DATEDIF(I437,'ObjProd (2)'!$C$25,"y")&gt;0,DATEDIF(I437,'ObjProd (2)'!$C$25,"y") &amp; " " &amp; IF(DATEDIF(I437,'ObjProd (2)'!$C$25,"y")=1,"an ","ans "),"") &amp;
   IF(DATEDIF(I437,'ObjProd (2)'!$C$25,"ym")&gt;0,DATEDIF(I437,'ObjProd (2)'!$C$25,"ym") &amp; " mois ", "") &amp;
   IF(INT(('ObjProd (2)'!$C$25-EDATE(I437,DATEDIF(I437,'ObjProd (2)'!$C$25,"y")*12+DATEDIF(I437,'ObjProd (2)'!$C$25,"ym")))/7)&gt;0,
      INT(('ObjProd (2)'!$C$25-EDATE(I437,DATEDIF(I437,'ObjProd (2)'!$C$25,"y")*12+DATEDIF(I437,'ObjProd (2)'!$C$25,"ym")))/7) &amp; " sem.",
      "")
)
)</f>
        <v>2 mois 3 sem.</v>
      </c>
      <c r="L437" s="11" t="str">
        <f t="shared" si="62"/>
        <v xml:space="preserve">EA3 </v>
      </c>
      <c r="M437" s="9">
        <f t="shared" si="63"/>
        <v>12</v>
      </c>
      <c r="N437" s="9" t="str" cm="1">
        <f t="array" aca="1" ref="N437" ca="1">LEFT(L437, IF(ISNUMBER(SUBSTITUTE(_xludf.MID(L437, 2, 1), ".", ",")), 1, 2))</f>
        <v>EA</v>
      </c>
      <c r="O437" s="19">
        <f t="shared" ca="1" si="64"/>
        <v>3</v>
      </c>
      <c r="P437" s="9" t="str">
        <f t="shared" ca="1" si="67"/>
        <v>E</v>
      </c>
      <c r="Q437" s="9">
        <f t="shared" ca="1" si="68"/>
        <v>3</v>
      </c>
      <c r="R437" s="9" t="str">
        <f t="shared" ca="1" si="65"/>
        <v>E3</v>
      </c>
      <c r="S437" t="str" cm="1">
        <f t="array" ref="S437">IF(ISBLANK(C437),"",IFERROR(INDEX(ListeSeries!$A$2:$A$1045, MATCH(1, (DatasScan!G437=ListeSeries!$B$2:$B$1045) * (DatasScan!H437&gt;=ListeSeries!$D$2:$D$1045) * (DatasScan!H437&lt;=ListeSeries!$E$2:$E$1045), 0)), "no match"))</f>
        <v>MEDJOOL</v>
      </c>
      <c r="T437" s="7" t="str" cm="1">
        <f t="array" ref="T437">IF(ISBLANK(C437),"",IFERROR(INDEX(ListeSeries!$C$2:$C$1045, MATCH(1, (DatasScan!G437=ListeSeries!$B$2:$B$1045) * (DatasScan!H437&gt;=ListeSeries!$D$2:$D$1045) * (DatasScan!H437&lt;=ListeSeries!$E$2:$E$1045), 0)), "no match"))</f>
        <v>MEDJOOL 107</v>
      </c>
      <c r="U437" s="11" t="str" cm="1">
        <f t="array" ref="U437">IF(ISBLANK(C437),"",IFERROR(INDEX(ListeSeries!$F$2:$F$1045, MATCH(1, (DatasScan!G437=ListeSeries!$B$2:$B$1045) * (DatasScan!H437&gt;=ListeSeries!$D$2:$D$1045) * (DatasScan!H437&lt;=ListeSeries!$E$2:$E$1045), 0)), "no match"))</f>
        <v>3501-3520</v>
      </c>
    </row>
    <row r="438" spans="1:21" x14ac:dyDescent="0.25">
      <c r="A438" s="6" t="str">
        <f t="shared" si="66"/>
        <v>3</v>
      </c>
      <c r="B438" s="272" t="s">
        <v>1273</v>
      </c>
      <c r="C438" s="206" t="s">
        <v>1824</v>
      </c>
      <c r="D438" s="8">
        <v>1</v>
      </c>
      <c r="E438" s="11">
        <v>6</v>
      </c>
      <c r="F438" s="7" t="str">
        <f t="shared" si="60"/>
        <v>851220250624E 5</v>
      </c>
      <c r="G438" s="21" t="str">
        <f>IF(ISBLANK(C438),"",_xlfn.XLOOKUP(_xlfn.XLOOKUP(VALUE(LEFT(C438,4)),Souches!$B$2:$B$15000,Souches!$E$2:$E$15000),Varietes!$B$2:$B$500,Varietes!$C$2:$C$500))</f>
        <v>MDJU</v>
      </c>
      <c r="H438" s="19">
        <f>IF(ISBLANK(C438),"",_xlfn.XLOOKUP(VALUE(LEFT(C438,4)),Souches!$B$2:$B$15000,Souches!$D$2:$D$15000))</f>
        <v>3508</v>
      </c>
      <c r="I438" s="10">
        <f t="shared" si="61"/>
        <v>45832</v>
      </c>
      <c r="J438" s="19">
        <f>IF(I438="","",INT(('ObjProd (2)'!$C$25-I438)/7 * (ABS('ObjProd (2)'!$C$25-I438)&gt;=7)))</f>
        <v>12</v>
      </c>
      <c r="K438" s="10" t="str">
        <f>IF(I438="","",
IF(AND(DATEDIF(I438,'ObjProd (2)'!$C$25,"y")=0,DATEDIF(I438,'ObjProd (2)'!$C$25,"ym")=0,
   INT(('ObjProd (2)'!$C$25-EDATE(I438,DATEDIF(I438,'ObjProd (2)'!$C$25,"y")*12+DATEDIF(I438,'ObjProd (2)'!$C$25,"ym")))/7)=0),
   "&lt; 1 sem.",
   IF(DATEDIF(I438,'ObjProd (2)'!$C$25,"y")&gt;0,DATEDIF(I438,'ObjProd (2)'!$C$25,"y") &amp; " " &amp; IF(DATEDIF(I438,'ObjProd (2)'!$C$25,"y")=1,"an ","ans "),"") &amp;
   IF(DATEDIF(I438,'ObjProd (2)'!$C$25,"ym")&gt;0,DATEDIF(I438,'ObjProd (2)'!$C$25,"ym") &amp; " mois ", "") &amp;
   IF(INT(('ObjProd (2)'!$C$25-EDATE(I438,DATEDIF(I438,'ObjProd (2)'!$C$25,"y")*12+DATEDIF(I438,'ObjProd (2)'!$C$25,"ym")))/7)&gt;0,
      INT(('ObjProd (2)'!$C$25-EDATE(I438,DATEDIF(I438,'ObjProd (2)'!$C$25,"y")*12+DATEDIF(I438,'ObjProd (2)'!$C$25,"ym")))/7) &amp; " sem.",
      "")
)
)</f>
        <v>2 mois 3 sem.</v>
      </c>
      <c r="L438" s="11" t="str">
        <f t="shared" si="62"/>
        <v xml:space="preserve">E 5 </v>
      </c>
      <c r="M438" s="9">
        <f t="shared" si="63"/>
        <v>20</v>
      </c>
      <c r="N438" s="9" t="str" cm="1">
        <f t="array" aca="1" ref="N438" ca="1">LEFT(L438, IF(ISNUMBER(SUBSTITUTE(_xludf.MID(L438, 2, 1), ".", ",")), 1, 2))</f>
        <v xml:space="preserve">E </v>
      </c>
      <c r="O438" s="19">
        <f t="shared" ca="1" si="64"/>
        <v>5</v>
      </c>
      <c r="P438" s="9" t="str">
        <f t="shared" ca="1" si="67"/>
        <v>E</v>
      </c>
      <c r="Q438" s="9">
        <f t="shared" ca="1" si="68"/>
        <v>5</v>
      </c>
      <c r="R438" s="9" t="str">
        <f t="shared" ca="1" si="65"/>
        <v>E5</v>
      </c>
      <c r="S438" t="str" cm="1">
        <f t="array" ref="S438">IF(ISBLANK(C438),"",IFERROR(INDEX(ListeSeries!$A$2:$A$1045, MATCH(1, (DatasScan!G438=ListeSeries!$B$2:$B$1045) * (DatasScan!H438&gt;=ListeSeries!$D$2:$D$1045) * (DatasScan!H438&lt;=ListeSeries!$E$2:$E$1045), 0)), "no match"))</f>
        <v>MEDJOOL</v>
      </c>
      <c r="T438" s="7" t="str" cm="1">
        <f t="array" ref="T438">IF(ISBLANK(C438),"",IFERROR(INDEX(ListeSeries!$C$2:$C$1045, MATCH(1, (DatasScan!G438=ListeSeries!$B$2:$B$1045) * (DatasScan!H438&gt;=ListeSeries!$D$2:$D$1045) * (DatasScan!H438&lt;=ListeSeries!$E$2:$E$1045), 0)), "no match"))</f>
        <v>MEDJOOL 107</v>
      </c>
      <c r="U438" s="11" t="str" cm="1">
        <f t="array" ref="U438">IF(ISBLANK(C438),"",IFERROR(INDEX(ListeSeries!$F$2:$F$1045, MATCH(1, (DatasScan!G438=ListeSeries!$B$2:$B$1045) * (DatasScan!H438&gt;=ListeSeries!$D$2:$D$1045) * (DatasScan!H438&lt;=ListeSeries!$E$2:$E$1045), 0)), "no match"))</f>
        <v>3501-3520</v>
      </c>
    </row>
    <row r="439" spans="1:21" x14ac:dyDescent="0.25">
      <c r="A439" s="6" t="str">
        <f t="shared" si="66"/>
        <v>3</v>
      </c>
      <c r="B439" s="272" t="s">
        <v>1273</v>
      </c>
      <c r="C439" s="206" t="s">
        <v>1823</v>
      </c>
      <c r="D439" s="8">
        <v>1</v>
      </c>
      <c r="F439" s="7" t="str">
        <f t="shared" si="60"/>
        <v>851220250624E 6</v>
      </c>
      <c r="G439" s="21" t="str">
        <f>IF(ISBLANK(C439),"",_xlfn.XLOOKUP(_xlfn.XLOOKUP(VALUE(LEFT(C439,4)),Souches!$B$2:$B$15000,Souches!$E$2:$E$15000),Varietes!$B$2:$B$500,Varietes!$C$2:$C$500))</f>
        <v>MDJU</v>
      </c>
      <c r="H439" s="19">
        <f>IF(ISBLANK(C439),"",_xlfn.XLOOKUP(VALUE(LEFT(C439,4)),Souches!$B$2:$B$15000,Souches!$D$2:$D$15000))</f>
        <v>3508</v>
      </c>
      <c r="I439" s="10">
        <f t="shared" si="61"/>
        <v>45832</v>
      </c>
      <c r="J439" s="19">
        <f>IF(I439="","",INT(('ObjProd (2)'!$C$25-I439)/7 * (ABS('ObjProd (2)'!$C$25-I439)&gt;=7)))</f>
        <v>12</v>
      </c>
      <c r="K439" s="10" t="str">
        <f>IF(I439="","",
IF(AND(DATEDIF(I439,'ObjProd (2)'!$C$25,"y")=0,DATEDIF(I439,'ObjProd (2)'!$C$25,"ym")=0,
   INT(('ObjProd (2)'!$C$25-EDATE(I439,DATEDIF(I439,'ObjProd (2)'!$C$25,"y")*12+DATEDIF(I439,'ObjProd (2)'!$C$25,"ym")))/7)=0),
   "&lt; 1 sem.",
   IF(DATEDIF(I439,'ObjProd (2)'!$C$25,"y")&gt;0,DATEDIF(I439,'ObjProd (2)'!$C$25,"y") &amp; " " &amp; IF(DATEDIF(I439,'ObjProd (2)'!$C$25,"y")=1,"an ","ans "),"") &amp;
   IF(DATEDIF(I439,'ObjProd (2)'!$C$25,"ym")&gt;0,DATEDIF(I439,'ObjProd (2)'!$C$25,"ym") &amp; " mois ", "") &amp;
   IF(INT(('ObjProd (2)'!$C$25-EDATE(I439,DATEDIF(I439,'ObjProd (2)'!$C$25,"y")*12+DATEDIF(I439,'ObjProd (2)'!$C$25,"ym")))/7)&gt;0,
      INT(('ObjProd (2)'!$C$25-EDATE(I439,DATEDIF(I439,'ObjProd (2)'!$C$25,"y")*12+DATEDIF(I439,'ObjProd (2)'!$C$25,"ym")))/7) &amp; " sem.",
      "")
)
)</f>
        <v>2 mois 3 sem.</v>
      </c>
      <c r="L439" s="11" t="str">
        <f t="shared" si="62"/>
        <v xml:space="preserve">E 6 </v>
      </c>
      <c r="M439" s="9">
        <f t="shared" si="63"/>
        <v>14</v>
      </c>
      <c r="N439" s="9" t="str" cm="1">
        <f t="array" aca="1" ref="N439" ca="1">LEFT(L439, IF(ISNUMBER(SUBSTITUTE(_xludf.MID(L439, 2, 1), ".", ",")), 1, 2))</f>
        <v xml:space="preserve">E </v>
      </c>
      <c r="O439" s="19">
        <f t="shared" ca="1" si="64"/>
        <v>6</v>
      </c>
      <c r="P439" s="9" t="str">
        <f t="shared" ca="1" si="67"/>
        <v>E</v>
      </c>
      <c r="Q439" s="9">
        <f t="shared" ca="1" si="68"/>
        <v>6</v>
      </c>
      <c r="R439" s="9" t="str">
        <f t="shared" ca="1" si="65"/>
        <v>E6</v>
      </c>
      <c r="S439" t="str" cm="1">
        <f t="array" ref="S439">IF(ISBLANK(C439),"",IFERROR(INDEX(ListeSeries!$A$2:$A$1045, MATCH(1, (DatasScan!G439=ListeSeries!$B$2:$B$1045) * (DatasScan!H439&gt;=ListeSeries!$D$2:$D$1045) * (DatasScan!H439&lt;=ListeSeries!$E$2:$E$1045), 0)), "no match"))</f>
        <v>MEDJOOL</v>
      </c>
      <c r="T439" s="7" t="str" cm="1">
        <f t="array" ref="T439">IF(ISBLANK(C439),"",IFERROR(INDEX(ListeSeries!$C$2:$C$1045, MATCH(1, (DatasScan!G439=ListeSeries!$B$2:$B$1045) * (DatasScan!H439&gt;=ListeSeries!$D$2:$D$1045) * (DatasScan!H439&lt;=ListeSeries!$E$2:$E$1045), 0)), "no match"))</f>
        <v>MEDJOOL 107</v>
      </c>
      <c r="U439" s="11" t="str" cm="1">
        <f t="array" ref="U439">IF(ISBLANK(C439),"",IFERROR(INDEX(ListeSeries!$F$2:$F$1045, MATCH(1, (DatasScan!G439=ListeSeries!$B$2:$B$1045) * (DatasScan!H439&gt;=ListeSeries!$D$2:$D$1045) * (DatasScan!H439&lt;=ListeSeries!$E$2:$E$1045), 0)), "no match"))</f>
        <v>3501-3520</v>
      </c>
    </row>
    <row r="440" spans="1:21" x14ac:dyDescent="0.25">
      <c r="A440" s="6" t="str">
        <f t="shared" si="66"/>
        <v>3</v>
      </c>
      <c r="B440" s="272" t="s">
        <v>1273</v>
      </c>
      <c r="C440" s="206" t="s">
        <v>3453</v>
      </c>
      <c r="D440" s="8">
        <v>1</v>
      </c>
      <c r="E440" s="11">
        <v>7</v>
      </c>
      <c r="F440" s="7" t="str">
        <f t="shared" si="60"/>
        <v>851220250811E 8</v>
      </c>
      <c r="G440" s="21" t="str">
        <f>IF(ISBLANK(C440),"",_xlfn.XLOOKUP(_xlfn.XLOOKUP(VALUE(LEFT(C440,4)),Souches!$B$2:$B$15000,Souches!$E$2:$E$15000),Varietes!$B$2:$B$500,Varietes!$C$2:$C$500))</f>
        <v>MDJU</v>
      </c>
      <c r="H440" s="19">
        <f>IF(ISBLANK(C440),"",_xlfn.XLOOKUP(VALUE(LEFT(C440,4)),Souches!$B$2:$B$15000,Souches!$D$2:$D$15000))</f>
        <v>3508</v>
      </c>
      <c r="I440" s="10">
        <f t="shared" si="61"/>
        <v>45880</v>
      </c>
      <c r="J440" s="19">
        <f>IF(I440="","",INT(('ObjProd (2)'!$C$25-I440)/7 * (ABS('ObjProd (2)'!$C$25-I440)&gt;=7)))</f>
        <v>5</v>
      </c>
      <c r="K440" s="10" t="str">
        <f>IF(I440="","",
IF(AND(DATEDIF(I440,'ObjProd (2)'!$C$25,"y")=0,DATEDIF(I440,'ObjProd (2)'!$C$25,"ym")=0,
   INT(('ObjProd (2)'!$C$25-EDATE(I440,DATEDIF(I440,'ObjProd (2)'!$C$25,"y")*12+DATEDIF(I440,'ObjProd (2)'!$C$25,"ym")))/7)=0),
   "&lt; 1 sem.",
   IF(DATEDIF(I440,'ObjProd (2)'!$C$25,"y")&gt;0,DATEDIF(I440,'ObjProd (2)'!$C$25,"y") &amp; " " &amp; IF(DATEDIF(I440,'ObjProd (2)'!$C$25,"y")=1,"an ","ans "),"") &amp;
   IF(DATEDIF(I440,'ObjProd (2)'!$C$25,"ym")&gt;0,DATEDIF(I440,'ObjProd (2)'!$C$25,"ym") &amp; " mois ", "") &amp;
   IF(INT(('ObjProd (2)'!$C$25-EDATE(I440,DATEDIF(I440,'ObjProd (2)'!$C$25,"y")*12+DATEDIF(I440,'ObjProd (2)'!$C$25,"ym")))/7)&gt;0,
      INT(('ObjProd (2)'!$C$25-EDATE(I440,DATEDIF(I440,'ObjProd (2)'!$C$25,"y")*12+DATEDIF(I440,'ObjProd (2)'!$C$25,"ym")))/7) &amp; " sem.",
      "")
)
)</f>
        <v>1 mois 1 sem.</v>
      </c>
      <c r="L440" s="11" t="str">
        <f t="shared" si="62"/>
        <v xml:space="preserve">E 8 </v>
      </c>
      <c r="M440" s="9">
        <f t="shared" si="63"/>
        <v>21</v>
      </c>
      <c r="N440" s="9" t="str" cm="1">
        <f t="array" aca="1" ref="N440" ca="1">LEFT(L440, IF(ISNUMBER(SUBSTITUTE(_xludf.MID(L440, 2, 1), ".", ",")), 1, 2))</f>
        <v xml:space="preserve">E </v>
      </c>
      <c r="O440" s="19">
        <f t="shared" ca="1" si="64"/>
        <v>8</v>
      </c>
      <c r="P440" s="9" t="str">
        <f t="shared" ca="1" si="67"/>
        <v>E</v>
      </c>
      <c r="Q440" s="9" t="str">
        <f t="shared" ca="1" si="68"/>
        <v>7+</v>
      </c>
      <c r="R440" s="9" t="str">
        <f t="shared" ca="1" si="65"/>
        <v>E7+</v>
      </c>
      <c r="S440" t="str" cm="1">
        <f t="array" ref="S440">IF(ISBLANK(C440),"",IFERROR(INDEX(ListeSeries!$A$2:$A$1045, MATCH(1, (DatasScan!G440=ListeSeries!$B$2:$B$1045) * (DatasScan!H440&gt;=ListeSeries!$D$2:$D$1045) * (DatasScan!H440&lt;=ListeSeries!$E$2:$E$1045), 0)), "no match"))</f>
        <v>MEDJOOL</v>
      </c>
      <c r="T440" s="7" t="str" cm="1">
        <f t="array" ref="T440">IF(ISBLANK(C440),"",IFERROR(INDEX(ListeSeries!$C$2:$C$1045, MATCH(1, (DatasScan!G440=ListeSeries!$B$2:$B$1045) * (DatasScan!H440&gt;=ListeSeries!$D$2:$D$1045) * (DatasScan!H440&lt;=ListeSeries!$E$2:$E$1045), 0)), "no match"))</f>
        <v>MEDJOOL 107</v>
      </c>
      <c r="U440" s="11" t="str" cm="1">
        <f t="array" ref="U440">IF(ISBLANK(C440),"",IFERROR(INDEX(ListeSeries!$F$2:$F$1045, MATCH(1, (DatasScan!G440=ListeSeries!$B$2:$B$1045) * (DatasScan!H440&gt;=ListeSeries!$D$2:$D$1045) * (DatasScan!H440&lt;=ListeSeries!$E$2:$E$1045), 0)), "no match"))</f>
        <v>3501-3520</v>
      </c>
    </row>
    <row r="441" spans="1:21" x14ac:dyDescent="0.25">
      <c r="A441" s="6" t="str">
        <f t="shared" si="66"/>
        <v>3</v>
      </c>
      <c r="B441" s="272" t="s">
        <v>1273</v>
      </c>
      <c r="C441" s="206" t="s">
        <v>1845</v>
      </c>
      <c r="D441" s="8">
        <v>1</v>
      </c>
      <c r="F441" s="7" t="str">
        <f t="shared" si="60"/>
        <v>861120250812E 5</v>
      </c>
      <c r="G441" s="21" t="str">
        <f>IF(ISBLANK(C441),"",_xlfn.XLOOKUP(_xlfn.XLOOKUP(VALUE(LEFT(C441,4)),Souches!$B$2:$B$15000,Souches!$E$2:$E$15000),Varietes!$B$2:$B$500,Varietes!$C$2:$C$500))</f>
        <v>MDJU</v>
      </c>
      <c r="H441" s="19">
        <f>IF(ISBLANK(C441),"",_xlfn.XLOOKUP(VALUE(LEFT(C441,4)),Souches!$B$2:$B$15000,Souches!$D$2:$D$15000))</f>
        <v>3522</v>
      </c>
      <c r="I441" s="10">
        <f t="shared" si="61"/>
        <v>45881</v>
      </c>
      <c r="J441" s="19">
        <f>IF(I441="","",INT(('ObjProd (2)'!$C$25-I441)/7 * (ABS('ObjProd (2)'!$C$25-I441)&gt;=7)))</f>
        <v>5</v>
      </c>
      <c r="K441" s="10" t="str">
        <f>IF(I441="","",
IF(AND(DATEDIF(I441,'ObjProd (2)'!$C$25,"y")=0,DATEDIF(I441,'ObjProd (2)'!$C$25,"ym")=0,
   INT(('ObjProd (2)'!$C$25-EDATE(I441,DATEDIF(I441,'ObjProd (2)'!$C$25,"y")*12+DATEDIF(I441,'ObjProd (2)'!$C$25,"ym")))/7)=0),
   "&lt; 1 sem.",
   IF(DATEDIF(I441,'ObjProd (2)'!$C$25,"y")&gt;0,DATEDIF(I441,'ObjProd (2)'!$C$25,"y") &amp; " " &amp; IF(DATEDIF(I441,'ObjProd (2)'!$C$25,"y")=1,"an ","ans "),"") &amp;
   IF(DATEDIF(I441,'ObjProd (2)'!$C$25,"ym")&gt;0,DATEDIF(I441,'ObjProd (2)'!$C$25,"ym") &amp; " mois ", "") &amp;
   IF(INT(('ObjProd (2)'!$C$25-EDATE(I441,DATEDIF(I441,'ObjProd (2)'!$C$25,"y")*12+DATEDIF(I441,'ObjProd (2)'!$C$25,"ym")))/7)&gt;0,
      INT(('ObjProd (2)'!$C$25-EDATE(I441,DATEDIF(I441,'ObjProd (2)'!$C$25,"y")*12+DATEDIF(I441,'ObjProd (2)'!$C$25,"ym")))/7) &amp; " sem.",
      "")
)
)</f>
        <v xml:space="preserve">1 mois </v>
      </c>
      <c r="L441" s="11" t="str">
        <f t="shared" si="62"/>
        <v xml:space="preserve">E 5 </v>
      </c>
      <c r="M441" s="9">
        <f t="shared" si="63"/>
        <v>14</v>
      </c>
      <c r="N441" s="9" t="str" cm="1">
        <f t="array" aca="1" ref="N441" ca="1">LEFT(L441, IF(ISNUMBER(SUBSTITUTE(_xludf.MID(L441, 2, 1), ".", ",")), 1, 2))</f>
        <v xml:space="preserve">E </v>
      </c>
      <c r="O441" s="19">
        <f t="shared" ca="1" si="64"/>
        <v>5</v>
      </c>
      <c r="P441" s="9" t="str">
        <f t="shared" ca="1" si="67"/>
        <v>E</v>
      </c>
      <c r="Q441" s="9">
        <f t="shared" ca="1" si="68"/>
        <v>5</v>
      </c>
      <c r="R441" s="9" t="str">
        <f t="shared" ca="1" si="65"/>
        <v>E5</v>
      </c>
      <c r="S441" t="str" cm="1">
        <f t="array" ref="S441">IF(ISBLANK(C441),"",IFERROR(INDEX(ListeSeries!$A$2:$A$1045, MATCH(1, (DatasScan!G441=ListeSeries!$B$2:$B$1045) * (DatasScan!H441&gt;=ListeSeries!$D$2:$D$1045) * (DatasScan!H441&lt;=ListeSeries!$E$2:$E$1045), 0)), "no match"))</f>
        <v>MEDJOOL</v>
      </c>
      <c r="T441" s="7" t="str" cm="1">
        <f t="array" ref="T441">IF(ISBLANK(C441),"",IFERROR(INDEX(ListeSeries!$C$2:$C$1045, MATCH(1, (DatasScan!G441=ListeSeries!$B$2:$B$1045) * (DatasScan!H441&gt;=ListeSeries!$D$2:$D$1045) * (DatasScan!H441&lt;=ListeSeries!$E$2:$E$1045), 0)), "no match"))</f>
        <v>MEDJOOL 108</v>
      </c>
      <c r="U441" s="11" t="str" cm="1">
        <f t="array" ref="U441">IF(ISBLANK(C441),"",IFERROR(INDEX(ListeSeries!$F$2:$F$1045, MATCH(1, (DatasScan!G441=ListeSeries!$B$2:$B$1045) * (DatasScan!H441&gt;=ListeSeries!$D$2:$D$1045) * (DatasScan!H441&lt;=ListeSeries!$E$2:$E$1045), 0)), "no match"))</f>
        <v>3521-3530</v>
      </c>
    </row>
    <row r="442" spans="1:21" x14ac:dyDescent="0.25">
      <c r="A442" s="6" t="str">
        <f t="shared" si="66"/>
        <v>3</v>
      </c>
      <c r="B442" s="272" t="s">
        <v>1273</v>
      </c>
      <c r="C442" s="206" t="s">
        <v>1846</v>
      </c>
      <c r="D442" s="8">
        <v>1</v>
      </c>
      <c r="F442" s="7" t="str">
        <f t="shared" si="60"/>
        <v>861120250812E 6</v>
      </c>
      <c r="G442" s="21" t="str">
        <f>IF(ISBLANK(C442),"",_xlfn.XLOOKUP(_xlfn.XLOOKUP(VALUE(LEFT(C442,4)),Souches!$B$2:$B$15000,Souches!$E$2:$E$15000),Varietes!$B$2:$B$500,Varietes!$C$2:$C$500))</f>
        <v>MDJU</v>
      </c>
      <c r="H442" s="19">
        <f>IF(ISBLANK(C442),"",_xlfn.XLOOKUP(VALUE(LEFT(C442,4)),Souches!$B$2:$B$15000,Souches!$D$2:$D$15000))</f>
        <v>3522</v>
      </c>
      <c r="I442" s="10">
        <f t="shared" si="61"/>
        <v>45881</v>
      </c>
      <c r="J442" s="19">
        <f>IF(I442="","",INT(('ObjProd (2)'!$C$25-I442)/7 * (ABS('ObjProd (2)'!$C$25-I442)&gt;=7)))</f>
        <v>5</v>
      </c>
      <c r="K442" s="10" t="str">
        <f>IF(I442="","",
IF(AND(DATEDIF(I442,'ObjProd (2)'!$C$25,"y")=0,DATEDIF(I442,'ObjProd (2)'!$C$25,"ym")=0,
   INT(('ObjProd (2)'!$C$25-EDATE(I442,DATEDIF(I442,'ObjProd (2)'!$C$25,"y")*12+DATEDIF(I442,'ObjProd (2)'!$C$25,"ym")))/7)=0),
   "&lt; 1 sem.",
   IF(DATEDIF(I442,'ObjProd (2)'!$C$25,"y")&gt;0,DATEDIF(I442,'ObjProd (2)'!$C$25,"y") &amp; " " &amp; IF(DATEDIF(I442,'ObjProd (2)'!$C$25,"y")=1,"an ","ans "),"") &amp;
   IF(DATEDIF(I442,'ObjProd (2)'!$C$25,"ym")&gt;0,DATEDIF(I442,'ObjProd (2)'!$C$25,"ym") &amp; " mois ", "") &amp;
   IF(INT(('ObjProd (2)'!$C$25-EDATE(I442,DATEDIF(I442,'ObjProd (2)'!$C$25,"y")*12+DATEDIF(I442,'ObjProd (2)'!$C$25,"ym")))/7)&gt;0,
      INT(('ObjProd (2)'!$C$25-EDATE(I442,DATEDIF(I442,'ObjProd (2)'!$C$25,"y")*12+DATEDIF(I442,'ObjProd (2)'!$C$25,"ym")))/7) &amp; " sem.",
      "")
)
)</f>
        <v xml:space="preserve">1 mois </v>
      </c>
      <c r="L442" s="11" t="str">
        <f t="shared" si="62"/>
        <v xml:space="preserve">E 6 </v>
      </c>
      <c r="M442" s="9">
        <f t="shared" si="63"/>
        <v>14</v>
      </c>
      <c r="N442" s="9" t="str" cm="1">
        <f t="array" aca="1" ref="N442" ca="1">LEFT(L442, IF(ISNUMBER(SUBSTITUTE(_xludf.MID(L442, 2, 1), ".", ",")), 1, 2))</f>
        <v xml:space="preserve">E </v>
      </c>
      <c r="O442" s="19">
        <f t="shared" ca="1" si="64"/>
        <v>6</v>
      </c>
      <c r="P442" s="9" t="str">
        <f t="shared" ca="1" si="67"/>
        <v>E</v>
      </c>
      <c r="Q442" s="9">
        <f t="shared" ca="1" si="68"/>
        <v>6</v>
      </c>
      <c r="R442" s="9" t="str">
        <f t="shared" ca="1" si="65"/>
        <v>E6</v>
      </c>
      <c r="S442" t="str" cm="1">
        <f t="array" ref="S442">IF(ISBLANK(C442),"",IFERROR(INDEX(ListeSeries!$A$2:$A$1045, MATCH(1, (DatasScan!G442=ListeSeries!$B$2:$B$1045) * (DatasScan!H442&gt;=ListeSeries!$D$2:$D$1045) * (DatasScan!H442&lt;=ListeSeries!$E$2:$E$1045), 0)), "no match"))</f>
        <v>MEDJOOL</v>
      </c>
      <c r="T442" s="7" t="str" cm="1">
        <f t="array" ref="T442">IF(ISBLANK(C442),"",IFERROR(INDEX(ListeSeries!$C$2:$C$1045, MATCH(1, (DatasScan!G442=ListeSeries!$B$2:$B$1045) * (DatasScan!H442&gt;=ListeSeries!$D$2:$D$1045) * (DatasScan!H442&lt;=ListeSeries!$E$2:$E$1045), 0)), "no match"))</f>
        <v>MEDJOOL 108</v>
      </c>
      <c r="U442" s="11" t="str" cm="1">
        <f t="array" ref="U442">IF(ISBLANK(C442),"",IFERROR(INDEX(ListeSeries!$F$2:$F$1045, MATCH(1, (DatasScan!G442=ListeSeries!$B$2:$B$1045) * (DatasScan!H442&gt;=ListeSeries!$D$2:$D$1045) * (DatasScan!H442&lt;=ListeSeries!$E$2:$E$1045), 0)), "no match"))</f>
        <v>3521-3530</v>
      </c>
    </row>
    <row r="443" spans="1:21" x14ac:dyDescent="0.25">
      <c r="A443" s="6" t="str">
        <f t="shared" si="66"/>
        <v>3</v>
      </c>
      <c r="B443" s="272" t="s">
        <v>1273</v>
      </c>
      <c r="C443" s="206" t="s">
        <v>1817</v>
      </c>
      <c r="E443" s="11">
        <v>4</v>
      </c>
      <c r="F443" s="7" t="str">
        <f t="shared" si="60"/>
        <v>861120250702E 5</v>
      </c>
      <c r="G443" s="21" t="str">
        <f>IF(ISBLANK(C443),"",_xlfn.XLOOKUP(_xlfn.XLOOKUP(VALUE(LEFT(C443,4)),Souches!$B$2:$B$15000,Souches!$E$2:$E$15000),Varietes!$B$2:$B$500,Varietes!$C$2:$C$500))</f>
        <v>MDJU</v>
      </c>
      <c r="H443" s="19">
        <f>IF(ISBLANK(C443),"",_xlfn.XLOOKUP(VALUE(LEFT(C443,4)),Souches!$B$2:$B$15000,Souches!$D$2:$D$15000))</f>
        <v>3522</v>
      </c>
      <c r="I443" s="10">
        <f t="shared" si="61"/>
        <v>45840</v>
      </c>
      <c r="J443" s="19">
        <f>IF(I443="","",INT(('ObjProd (2)'!$C$25-I443)/7 * (ABS('ObjProd (2)'!$C$25-I443)&gt;=7)))</f>
        <v>11</v>
      </c>
      <c r="K443" s="10" t="str">
        <f>IF(I443="","",
IF(AND(DATEDIF(I443,'ObjProd (2)'!$C$25,"y")=0,DATEDIF(I443,'ObjProd (2)'!$C$25,"ym")=0,
   INT(('ObjProd (2)'!$C$25-EDATE(I443,DATEDIF(I443,'ObjProd (2)'!$C$25,"y")*12+DATEDIF(I443,'ObjProd (2)'!$C$25,"ym")))/7)=0),
   "&lt; 1 sem.",
   IF(DATEDIF(I443,'ObjProd (2)'!$C$25,"y")&gt;0,DATEDIF(I443,'ObjProd (2)'!$C$25,"y") &amp; " " &amp; IF(DATEDIF(I443,'ObjProd (2)'!$C$25,"y")=1,"an ","ans "),"") &amp;
   IF(DATEDIF(I443,'ObjProd (2)'!$C$25,"ym")&gt;0,DATEDIF(I443,'ObjProd (2)'!$C$25,"ym") &amp; " mois ", "") &amp;
   IF(INT(('ObjProd (2)'!$C$25-EDATE(I443,DATEDIF(I443,'ObjProd (2)'!$C$25,"y")*12+DATEDIF(I443,'ObjProd (2)'!$C$25,"ym")))/7)&gt;0,
      INT(('ObjProd (2)'!$C$25-EDATE(I443,DATEDIF(I443,'ObjProd (2)'!$C$25,"y")*12+DATEDIF(I443,'ObjProd (2)'!$C$25,"ym")))/7) &amp; " sem.",
      "")
)
)</f>
        <v>2 mois 2 sem.</v>
      </c>
      <c r="L443" s="11" t="str">
        <f t="shared" si="62"/>
        <v xml:space="preserve">E 5 </v>
      </c>
      <c r="M443" s="9">
        <f t="shared" si="63"/>
        <v>4</v>
      </c>
      <c r="N443" s="9" t="str" cm="1">
        <f t="array" aca="1" ref="N443" ca="1">LEFT(L443, IF(ISNUMBER(SUBSTITUTE(_xludf.MID(L443, 2, 1), ".", ",")), 1, 2))</f>
        <v xml:space="preserve">E </v>
      </c>
      <c r="O443" s="19">
        <f t="shared" ca="1" si="64"/>
        <v>5</v>
      </c>
      <c r="P443" s="9" t="str">
        <f t="shared" ca="1" si="67"/>
        <v>E</v>
      </c>
      <c r="Q443" s="9">
        <f t="shared" ca="1" si="68"/>
        <v>5</v>
      </c>
      <c r="R443" s="9" t="str">
        <f t="shared" ca="1" si="65"/>
        <v>E5</v>
      </c>
      <c r="S443" t="str" cm="1">
        <f t="array" ref="S443">IF(ISBLANK(C443),"",IFERROR(INDEX(ListeSeries!$A$2:$A$1045, MATCH(1, (DatasScan!G443=ListeSeries!$B$2:$B$1045) * (DatasScan!H443&gt;=ListeSeries!$D$2:$D$1045) * (DatasScan!H443&lt;=ListeSeries!$E$2:$E$1045), 0)), "no match"))</f>
        <v>MEDJOOL</v>
      </c>
      <c r="T443" s="7" t="str" cm="1">
        <f t="array" ref="T443">IF(ISBLANK(C443),"",IFERROR(INDEX(ListeSeries!$C$2:$C$1045, MATCH(1, (DatasScan!G443=ListeSeries!$B$2:$B$1045) * (DatasScan!H443&gt;=ListeSeries!$D$2:$D$1045) * (DatasScan!H443&lt;=ListeSeries!$E$2:$E$1045), 0)), "no match"))</f>
        <v>MEDJOOL 108</v>
      </c>
      <c r="U443" s="11" t="str" cm="1">
        <f t="array" ref="U443">IF(ISBLANK(C443),"",IFERROR(INDEX(ListeSeries!$F$2:$F$1045, MATCH(1, (DatasScan!G443=ListeSeries!$B$2:$B$1045) * (DatasScan!H443&gt;=ListeSeries!$D$2:$D$1045) * (DatasScan!H443&lt;=ListeSeries!$E$2:$E$1045), 0)), "no match"))</f>
        <v>3521-3530</v>
      </c>
    </row>
    <row r="444" spans="1:21" x14ac:dyDescent="0.25">
      <c r="A444" s="6" t="str">
        <f t="shared" si="66"/>
        <v>3</v>
      </c>
      <c r="B444" s="272" t="s">
        <v>1273</v>
      </c>
      <c r="C444" s="206" t="s">
        <v>3454</v>
      </c>
      <c r="D444" s="8">
        <v>1</v>
      </c>
      <c r="F444" s="7" t="str">
        <f t="shared" si="60"/>
        <v>861120250828E 4</v>
      </c>
      <c r="G444" s="21" t="str">
        <f>IF(ISBLANK(C444),"",_xlfn.XLOOKUP(_xlfn.XLOOKUP(VALUE(LEFT(C444,4)),Souches!$B$2:$B$15000,Souches!$E$2:$E$15000),Varietes!$B$2:$B$500,Varietes!$C$2:$C$500))</f>
        <v>MDJU</v>
      </c>
      <c r="H444" s="19">
        <f>IF(ISBLANK(C444),"",_xlfn.XLOOKUP(VALUE(LEFT(C444,4)),Souches!$B$2:$B$15000,Souches!$D$2:$D$15000))</f>
        <v>3522</v>
      </c>
      <c r="I444" s="10">
        <f t="shared" si="61"/>
        <v>45897</v>
      </c>
      <c r="J444" s="19">
        <f>IF(I444="","",INT(('ObjProd (2)'!$C$25-I444)/7 * (ABS('ObjProd (2)'!$C$25-I444)&gt;=7)))</f>
        <v>3</v>
      </c>
      <c r="K444" s="10" t="str">
        <f>IF(I444="","",
IF(AND(DATEDIF(I444,'ObjProd (2)'!$C$25,"y")=0,DATEDIF(I444,'ObjProd (2)'!$C$25,"ym")=0,
   INT(('ObjProd (2)'!$C$25-EDATE(I444,DATEDIF(I444,'ObjProd (2)'!$C$25,"y")*12+DATEDIF(I444,'ObjProd (2)'!$C$25,"ym")))/7)=0),
   "&lt; 1 sem.",
   IF(DATEDIF(I444,'ObjProd (2)'!$C$25,"y")&gt;0,DATEDIF(I444,'ObjProd (2)'!$C$25,"y") &amp; " " &amp; IF(DATEDIF(I444,'ObjProd (2)'!$C$25,"y")=1,"an ","ans "),"") &amp;
   IF(DATEDIF(I444,'ObjProd (2)'!$C$25,"ym")&gt;0,DATEDIF(I444,'ObjProd (2)'!$C$25,"ym") &amp; " mois ", "") &amp;
   IF(INT(('ObjProd (2)'!$C$25-EDATE(I444,DATEDIF(I444,'ObjProd (2)'!$C$25,"y")*12+DATEDIF(I444,'ObjProd (2)'!$C$25,"ym")))/7)&gt;0,
      INT(('ObjProd (2)'!$C$25-EDATE(I444,DATEDIF(I444,'ObjProd (2)'!$C$25,"y")*12+DATEDIF(I444,'ObjProd (2)'!$C$25,"ym")))/7) &amp; " sem.",
      "")
)
)</f>
        <v>3 sem.</v>
      </c>
      <c r="L444" s="11" t="str">
        <f t="shared" si="62"/>
        <v xml:space="preserve">E 4 </v>
      </c>
      <c r="M444" s="9">
        <f t="shared" si="63"/>
        <v>14</v>
      </c>
      <c r="N444" s="9" t="str" cm="1">
        <f t="array" aca="1" ref="N444" ca="1">LEFT(L444, IF(ISNUMBER(SUBSTITUTE(_xludf.MID(L444, 2, 1), ".", ",")), 1, 2))</f>
        <v xml:space="preserve">E </v>
      </c>
      <c r="O444" s="19">
        <f t="shared" ca="1" si="64"/>
        <v>4</v>
      </c>
      <c r="P444" s="9" t="str">
        <f t="shared" ca="1" si="67"/>
        <v>E</v>
      </c>
      <c r="Q444" s="9">
        <f t="shared" ca="1" si="68"/>
        <v>4</v>
      </c>
      <c r="R444" s="9" t="str">
        <f t="shared" ca="1" si="65"/>
        <v>E4</v>
      </c>
      <c r="S444" t="str" cm="1">
        <f t="array" ref="S444">IF(ISBLANK(C444),"",IFERROR(INDEX(ListeSeries!$A$2:$A$1045, MATCH(1, (DatasScan!G444=ListeSeries!$B$2:$B$1045) * (DatasScan!H444&gt;=ListeSeries!$D$2:$D$1045) * (DatasScan!H444&lt;=ListeSeries!$E$2:$E$1045), 0)), "no match"))</f>
        <v>MEDJOOL</v>
      </c>
      <c r="T444" s="7" t="str" cm="1">
        <f t="array" ref="T444">IF(ISBLANK(C444),"",IFERROR(INDEX(ListeSeries!$C$2:$C$1045, MATCH(1, (DatasScan!G444=ListeSeries!$B$2:$B$1045) * (DatasScan!H444&gt;=ListeSeries!$D$2:$D$1045) * (DatasScan!H444&lt;=ListeSeries!$E$2:$E$1045), 0)), "no match"))</f>
        <v>MEDJOOL 108</v>
      </c>
      <c r="U444" s="11" t="str" cm="1">
        <f t="array" ref="U444">IF(ISBLANK(C444),"",IFERROR(INDEX(ListeSeries!$F$2:$F$1045, MATCH(1, (DatasScan!G444=ListeSeries!$B$2:$B$1045) * (DatasScan!H444&gt;=ListeSeries!$D$2:$D$1045) * (DatasScan!H444&lt;=ListeSeries!$E$2:$E$1045), 0)), "no match"))</f>
        <v>3521-3530</v>
      </c>
    </row>
    <row r="445" spans="1:21" x14ac:dyDescent="0.25">
      <c r="A445" s="6" t="str">
        <f t="shared" si="66"/>
        <v>3</v>
      </c>
      <c r="B445" s="8" t="s">
        <v>3455</v>
      </c>
      <c r="C445" s="206" t="s">
        <v>3456</v>
      </c>
      <c r="D445" s="8">
        <v>3</v>
      </c>
      <c r="E445" s="11">
        <v>7</v>
      </c>
      <c r="F445" s="7" t="str">
        <f t="shared" si="60"/>
        <v>809020250728E 3</v>
      </c>
      <c r="G445" s="21" t="str">
        <f>IF(ISBLANK(C445),"",_xlfn.XLOOKUP(_xlfn.XLOOKUP(VALUE(LEFT(C445,4)),Souches!$B$2:$B$15000,Souches!$E$2:$E$15000),Varietes!$B$2:$B$500,Varietes!$C$2:$C$500))</f>
        <v>MDJU</v>
      </c>
      <c r="H445" s="19">
        <f>IF(ISBLANK(C445),"",_xlfn.XLOOKUP(VALUE(LEFT(C445,4)),Souches!$B$2:$B$15000,Souches!$D$2:$D$15000))</f>
        <v>3407</v>
      </c>
      <c r="I445" s="10">
        <f t="shared" si="61"/>
        <v>45866</v>
      </c>
      <c r="J445" s="19">
        <f>IF(I445="","",INT(('ObjProd (2)'!$C$25-I445)/7 * (ABS('ObjProd (2)'!$C$25-I445)&gt;=7)))</f>
        <v>7</v>
      </c>
      <c r="K445" s="10" t="str">
        <f>IF(I445="","",
IF(AND(DATEDIF(I445,'ObjProd (2)'!$C$25,"y")=0,DATEDIF(I445,'ObjProd (2)'!$C$25,"ym")=0,
   INT(('ObjProd (2)'!$C$25-EDATE(I445,DATEDIF(I445,'ObjProd (2)'!$C$25,"y")*12+DATEDIF(I445,'ObjProd (2)'!$C$25,"ym")))/7)=0),
   "&lt; 1 sem.",
   IF(DATEDIF(I445,'ObjProd (2)'!$C$25,"y")&gt;0,DATEDIF(I445,'ObjProd (2)'!$C$25,"y") &amp; " " &amp; IF(DATEDIF(I445,'ObjProd (2)'!$C$25,"y")=1,"an ","ans "),"") &amp;
   IF(DATEDIF(I445,'ObjProd (2)'!$C$25,"ym")&gt;0,DATEDIF(I445,'ObjProd (2)'!$C$25,"ym") &amp; " mois ", "") &amp;
   IF(INT(('ObjProd (2)'!$C$25-EDATE(I445,DATEDIF(I445,'ObjProd (2)'!$C$25,"y")*12+DATEDIF(I445,'ObjProd (2)'!$C$25,"ym")))/7)&gt;0,
      INT(('ObjProd (2)'!$C$25-EDATE(I445,DATEDIF(I445,'ObjProd (2)'!$C$25,"y")*12+DATEDIF(I445,'ObjProd (2)'!$C$25,"ym")))/7) &amp; " sem.",
      "")
)
)</f>
        <v>1 mois 3 sem.</v>
      </c>
      <c r="L445" s="11" t="str">
        <f t="shared" si="62"/>
        <v xml:space="preserve">E 3 </v>
      </c>
      <c r="M445" s="9">
        <f t="shared" si="63"/>
        <v>49</v>
      </c>
      <c r="N445" s="9" t="str" cm="1">
        <f t="array" aca="1" ref="N445" ca="1">LEFT(L445, IF(ISNUMBER(SUBSTITUTE(_xludf.MID(L445, 2, 1), ".", ",")), 1, 2))</f>
        <v xml:space="preserve">E </v>
      </c>
      <c r="O445" s="19">
        <f t="shared" ca="1" si="64"/>
        <v>3</v>
      </c>
      <c r="P445" s="9" t="str">
        <f t="shared" ca="1" si="67"/>
        <v>E</v>
      </c>
      <c r="Q445" s="9">
        <f t="shared" ca="1" si="68"/>
        <v>3</v>
      </c>
      <c r="R445" s="9" t="str">
        <f t="shared" ca="1" si="65"/>
        <v>E3</v>
      </c>
      <c r="S445" t="str" cm="1">
        <f t="array" ref="S445">IF(ISBLANK(C445),"",IFERROR(INDEX(ListeSeries!$A$2:$A$1045, MATCH(1, (DatasScan!G445=ListeSeries!$B$2:$B$1045) * (DatasScan!H445&gt;=ListeSeries!$D$2:$D$1045) * (DatasScan!H445&lt;=ListeSeries!$E$2:$E$1045), 0)), "no match"))</f>
        <v>MEDJOOL</v>
      </c>
      <c r="T445" s="7" t="str" cm="1">
        <f t="array" ref="T445">IF(ISBLANK(C445),"",IFERROR(INDEX(ListeSeries!$C$2:$C$1045, MATCH(1, (DatasScan!G445=ListeSeries!$B$2:$B$1045) * (DatasScan!H445&gt;=ListeSeries!$D$2:$D$1045) * (DatasScan!H445&lt;=ListeSeries!$E$2:$E$1045), 0)), "no match"))</f>
        <v>MEDJOOL 102</v>
      </c>
      <c r="U445" s="11" t="str" cm="1">
        <f t="array" ref="U445">IF(ISBLANK(C445),"",IFERROR(INDEX(ListeSeries!$F$2:$F$1045, MATCH(1, (DatasScan!G445=ListeSeries!$B$2:$B$1045) * (DatasScan!H445&gt;=ListeSeries!$D$2:$D$1045) * (DatasScan!H445&lt;=ListeSeries!$E$2:$E$1045), 0)), "no match"))</f>
        <v>3381-3410</v>
      </c>
    </row>
    <row r="446" spans="1:21" x14ac:dyDescent="0.25">
      <c r="A446" s="6" t="str">
        <f t="shared" si="66"/>
        <v>3</v>
      </c>
      <c r="B446" s="272" t="s">
        <v>3455</v>
      </c>
      <c r="C446" s="206" t="s">
        <v>1842</v>
      </c>
      <c r="E446" s="11">
        <v>4</v>
      </c>
      <c r="F446" s="7" t="str">
        <f t="shared" si="60"/>
        <v>840220250702E 5</v>
      </c>
      <c r="G446" s="21" t="str">
        <f>IF(ISBLANK(C446),"",_xlfn.XLOOKUP(_xlfn.XLOOKUP(VALUE(LEFT(C446,4)),Souches!$B$2:$B$15000,Souches!$E$2:$E$15000),Varietes!$B$2:$B$500,Varietes!$C$2:$C$500))</f>
        <v>MDJU</v>
      </c>
      <c r="H446" s="19">
        <f>IF(ISBLANK(C446),"",_xlfn.XLOOKUP(VALUE(LEFT(C446,4)),Souches!$B$2:$B$15000,Souches!$D$2:$D$15000))</f>
        <v>3464</v>
      </c>
      <c r="I446" s="10">
        <f t="shared" si="61"/>
        <v>45840</v>
      </c>
      <c r="J446" s="19">
        <f>IF(I446="","",INT(('ObjProd (2)'!$C$25-I446)/7 * (ABS('ObjProd (2)'!$C$25-I446)&gt;=7)))</f>
        <v>11</v>
      </c>
      <c r="K446" s="10" t="str">
        <f>IF(I446="","",
IF(AND(DATEDIF(I446,'ObjProd (2)'!$C$25,"y")=0,DATEDIF(I446,'ObjProd (2)'!$C$25,"ym")=0,
   INT(('ObjProd (2)'!$C$25-EDATE(I446,DATEDIF(I446,'ObjProd (2)'!$C$25,"y")*12+DATEDIF(I446,'ObjProd (2)'!$C$25,"ym")))/7)=0),
   "&lt; 1 sem.",
   IF(DATEDIF(I446,'ObjProd (2)'!$C$25,"y")&gt;0,DATEDIF(I446,'ObjProd (2)'!$C$25,"y") &amp; " " &amp; IF(DATEDIF(I446,'ObjProd (2)'!$C$25,"y")=1,"an ","ans "),"") &amp;
   IF(DATEDIF(I446,'ObjProd (2)'!$C$25,"ym")&gt;0,DATEDIF(I446,'ObjProd (2)'!$C$25,"ym") &amp; " mois ", "") &amp;
   IF(INT(('ObjProd (2)'!$C$25-EDATE(I446,DATEDIF(I446,'ObjProd (2)'!$C$25,"y")*12+DATEDIF(I446,'ObjProd (2)'!$C$25,"ym")))/7)&gt;0,
      INT(('ObjProd (2)'!$C$25-EDATE(I446,DATEDIF(I446,'ObjProd (2)'!$C$25,"y")*12+DATEDIF(I446,'ObjProd (2)'!$C$25,"ym")))/7) &amp; " sem.",
      "")
)
)</f>
        <v>2 mois 2 sem.</v>
      </c>
      <c r="L446" s="11" t="str">
        <f t="shared" si="62"/>
        <v xml:space="preserve">E 5 </v>
      </c>
      <c r="M446" s="9">
        <f t="shared" si="63"/>
        <v>4</v>
      </c>
      <c r="N446" s="9" t="str" cm="1">
        <f t="array" aca="1" ref="N446" ca="1">LEFT(L446, IF(ISNUMBER(SUBSTITUTE(_xludf.MID(L446, 2, 1), ".", ",")), 1, 2))</f>
        <v xml:space="preserve">E </v>
      </c>
      <c r="O446" s="19">
        <f t="shared" ca="1" si="64"/>
        <v>5</v>
      </c>
      <c r="P446" s="9" t="str">
        <f t="shared" ca="1" si="67"/>
        <v>E</v>
      </c>
      <c r="Q446" s="9">
        <f t="shared" ca="1" si="68"/>
        <v>5</v>
      </c>
      <c r="R446" s="9" t="str">
        <f t="shared" ca="1" si="65"/>
        <v>E5</v>
      </c>
      <c r="S446" t="str" cm="1">
        <f t="array" ref="S446">IF(ISBLANK(C446),"",IFERROR(INDEX(ListeSeries!$A$2:$A$1045, MATCH(1, (DatasScan!G446=ListeSeries!$B$2:$B$1045) * (DatasScan!H446&gt;=ListeSeries!$D$2:$D$1045) * (DatasScan!H446&lt;=ListeSeries!$E$2:$E$1045), 0)), "no match"))</f>
        <v>MEDJOOL</v>
      </c>
      <c r="T446" s="7" t="str" cm="1">
        <f t="array" ref="T446">IF(ISBLANK(C446),"",IFERROR(INDEX(ListeSeries!$C$2:$C$1045, MATCH(1, (DatasScan!G446=ListeSeries!$B$2:$B$1045) * (DatasScan!H446&gt;=ListeSeries!$D$2:$D$1045) * (DatasScan!H446&lt;=ListeSeries!$E$2:$E$1045), 0)), "no match"))</f>
        <v>MEDJOOL 105</v>
      </c>
      <c r="U446" s="11" t="str" cm="1">
        <f t="array" ref="U446">IF(ISBLANK(C446),"",IFERROR(INDEX(ListeSeries!$F$2:$F$1045, MATCH(1, (DatasScan!G446=ListeSeries!$B$2:$B$1045) * (DatasScan!H446&gt;=ListeSeries!$D$2:$D$1045) * (DatasScan!H446&lt;=ListeSeries!$E$2:$E$1045), 0)), "no match"))</f>
        <v>3461-3475</v>
      </c>
    </row>
    <row r="447" spans="1:21" x14ac:dyDescent="0.25">
      <c r="A447" s="6" t="str">
        <f t="shared" si="66"/>
        <v>3</v>
      </c>
      <c r="B447" s="272" t="s">
        <v>3455</v>
      </c>
      <c r="C447" s="206" t="s">
        <v>3457</v>
      </c>
      <c r="D447" s="8">
        <v>3</v>
      </c>
      <c r="E447" s="11">
        <v>5</v>
      </c>
      <c r="F447" s="7" t="str">
        <f t="shared" si="60"/>
        <v>841320250912E 5</v>
      </c>
      <c r="G447" s="21" t="str">
        <f>IF(ISBLANK(C447),"",_xlfn.XLOOKUP(_xlfn.XLOOKUP(VALUE(LEFT(C447,4)),Souches!$B$2:$B$15000,Souches!$E$2:$E$15000),Varietes!$B$2:$B$500,Varietes!$C$2:$C$500))</f>
        <v>MDJU</v>
      </c>
      <c r="H447" s="19">
        <f>IF(ISBLANK(C447),"",_xlfn.XLOOKUP(VALUE(LEFT(C447,4)),Souches!$B$2:$B$15000,Souches!$D$2:$D$15000))</f>
        <v>3476</v>
      </c>
      <c r="I447" s="10">
        <f t="shared" si="61"/>
        <v>45912</v>
      </c>
      <c r="J447" s="19">
        <f>IF(I447="","",INT(('ObjProd (2)'!$C$25-I447)/7 * (ABS('ObjProd (2)'!$C$25-I447)&gt;=7)))</f>
        <v>0</v>
      </c>
      <c r="K447" s="10" t="str">
        <f>IF(I447="","",
IF(AND(DATEDIF(I447,'ObjProd (2)'!$C$25,"y")=0,DATEDIF(I447,'ObjProd (2)'!$C$25,"ym")=0,
   INT(('ObjProd (2)'!$C$25-EDATE(I447,DATEDIF(I447,'ObjProd (2)'!$C$25,"y")*12+DATEDIF(I447,'ObjProd (2)'!$C$25,"ym")))/7)=0),
   "&lt; 1 sem.",
   IF(DATEDIF(I447,'ObjProd (2)'!$C$25,"y")&gt;0,DATEDIF(I447,'ObjProd (2)'!$C$25,"y") &amp; " " &amp; IF(DATEDIF(I447,'ObjProd (2)'!$C$25,"y")=1,"an ","ans "),"") &amp;
   IF(DATEDIF(I447,'ObjProd (2)'!$C$25,"ym")&gt;0,DATEDIF(I447,'ObjProd (2)'!$C$25,"ym") &amp; " mois ", "") &amp;
   IF(INT(('ObjProd (2)'!$C$25-EDATE(I447,DATEDIF(I447,'ObjProd (2)'!$C$25,"y")*12+DATEDIF(I447,'ObjProd (2)'!$C$25,"ym")))/7)&gt;0,
      INT(('ObjProd (2)'!$C$25-EDATE(I447,DATEDIF(I447,'ObjProd (2)'!$C$25,"y")*12+DATEDIF(I447,'ObjProd (2)'!$C$25,"ym")))/7) &amp; " sem.",
      "")
)
)</f>
        <v>&lt; 1 sem.</v>
      </c>
      <c r="L447" s="11" t="str">
        <f t="shared" si="62"/>
        <v xml:space="preserve">E 5 </v>
      </c>
      <c r="M447" s="9">
        <f t="shared" si="63"/>
        <v>47</v>
      </c>
      <c r="N447" s="9" t="str" cm="1">
        <f t="array" aca="1" ref="N447" ca="1">LEFT(L447, IF(ISNUMBER(SUBSTITUTE(_xludf.MID(L447, 2, 1), ".", ",")), 1, 2))</f>
        <v xml:space="preserve">E </v>
      </c>
      <c r="O447" s="19">
        <f t="shared" ca="1" si="64"/>
        <v>5</v>
      </c>
      <c r="P447" s="9" t="str">
        <f t="shared" ca="1" si="67"/>
        <v>E</v>
      </c>
      <c r="Q447" s="9">
        <f t="shared" ca="1" si="68"/>
        <v>5</v>
      </c>
      <c r="R447" s="9" t="str">
        <f t="shared" ca="1" si="65"/>
        <v>E5</v>
      </c>
      <c r="S447" t="str" cm="1">
        <f t="array" ref="S447">IF(ISBLANK(C447),"",IFERROR(INDEX(ListeSeries!$A$2:$A$1045, MATCH(1, (DatasScan!G447=ListeSeries!$B$2:$B$1045) * (DatasScan!H447&gt;=ListeSeries!$D$2:$D$1045) * (DatasScan!H447&lt;=ListeSeries!$E$2:$E$1045), 0)), "no match"))</f>
        <v>MEDJOOL</v>
      </c>
      <c r="T447" s="7" t="str" cm="1">
        <f t="array" ref="T447">IF(ISBLANK(C447),"",IFERROR(INDEX(ListeSeries!$C$2:$C$1045, MATCH(1, (DatasScan!G447=ListeSeries!$B$2:$B$1045) * (DatasScan!H447&gt;=ListeSeries!$D$2:$D$1045) * (DatasScan!H447&lt;=ListeSeries!$E$2:$E$1045), 0)), "no match"))</f>
        <v>MEDJOOL 106</v>
      </c>
      <c r="U447" s="11" t="str" cm="1">
        <f t="array" ref="U447">IF(ISBLANK(C447),"",IFERROR(INDEX(ListeSeries!$F$2:$F$1045, MATCH(1, (DatasScan!G447=ListeSeries!$B$2:$B$1045) * (DatasScan!H447&gt;=ListeSeries!$D$2:$D$1045) * (DatasScan!H447&lt;=ListeSeries!$E$2:$E$1045), 0)), "no match"))</f>
        <v>3476-3500</v>
      </c>
    </row>
    <row r="448" spans="1:21" x14ac:dyDescent="0.25">
      <c r="A448" s="6" t="str">
        <f t="shared" si="66"/>
        <v>3</v>
      </c>
      <c r="B448" s="272" t="s">
        <v>3455</v>
      </c>
      <c r="C448" s="206" t="s">
        <v>3458</v>
      </c>
      <c r="D448" s="8">
        <v>3</v>
      </c>
      <c r="E448" s="11">
        <v>4</v>
      </c>
      <c r="F448" s="7" t="str">
        <f t="shared" si="60"/>
        <v>841320250915E 5</v>
      </c>
      <c r="G448" s="21" t="str">
        <f>IF(ISBLANK(C448),"",_xlfn.XLOOKUP(_xlfn.XLOOKUP(VALUE(LEFT(C448,4)),Souches!$B$2:$B$15000,Souches!$E$2:$E$15000),Varietes!$B$2:$B$500,Varietes!$C$2:$C$500))</f>
        <v>MDJU</v>
      </c>
      <c r="H448" s="19">
        <f>IF(ISBLANK(C448),"",_xlfn.XLOOKUP(VALUE(LEFT(C448,4)),Souches!$B$2:$B$15000,Souches!$D$2:$D$15000))</f>
        <v>3476</v>
      </c>
      <c r="I448" s="10">
        <f t="shared" si="61"/>
        <v>45915</v>
      </c>
      <c r="J448" s="19">
        <f>IF(I448="","",INT(('ObjProd (2)'!$C$25-I448)/7 * (ABS('ObjProd (2)'!$C$25-I448)&gt;=7)))</f>
        <v>0</v>
      </c>
      <c r="K448" s="10" t="str">
        <f>IF(I448="","",
IF(AND(DATEDIF(I448,'ObjProd (2)'!$C$25,"y")=0,DATEDIF(I448,'ObjProd (2)'!$C$25,"ym")=0,
   INT(('ObjProd (2)'!$C$25-EDATE(I448,DATEDIF(I448,'ObjProd (2)'!$C$25,"y")*12+DATEDIF(I448,'ObjProd (2)'!$C$25,"ym")))/7)=0),
   "&lt; 1 sem.",
   IF(DATEDIF(I448,'ObjProd (2)'!$C$25,"y")&gt;0,DATEDIF(I448,'ObjProd (2)'!$C$25,"y") &amp; " " &amp; IF(DATEDIF(I448,'ObjProd (2)'!$C$25,"y")=1,"an ","ans "),"") &amp;
   IF(DATEDIF(I448,'ObjProd (2)'!$C$25,"ym")&gt;0,DATEDIF(I448,'ObjProd (2)'!$C$25,"ym") &amp; " mois ", "") &amp;
   IF(INT(('ObjProd (2)'!$C$25-EDATE(I448,DATEDIF(I448,'ObjProd (2)'!$C$25,"y")*12+DATEDIF(I448,'ObjProd (2)'!$C$25,"ym")))/7)&gt;0,
      INT(('ObjProd (2)'!$C$25-EDATE(I448,DATEDIF(I448,'ObjProd (2)'!$C$25,"y")*12+DATEDIF(I448,'ObjProd (2)'!$C$25,"ym")))/7) &amp; " sem.",
      "")
)
)</f>
        <v>&lt; 1 sem.</v>
      </c>
      <c r="L448" s="11" t="str">
        <f t="shared" si="62"/>
        <v xml:space="preserve">E 5 </v>
      </c>
      <c r="M448" s="9">
        <f t="shared" si="63"/>
        <v>46</v>
      </c>
      <c r="N448" s="9" t="str" cm="1">
        <f t="array" aca="1" ref="N448" ca="1">LEFT(L448, IF(ISNUMBER(SUBSTITUTE(_xludf.MID(L448, 2, 1), ".", ",")), 1, 2))</f>
        <v xml:space="preserve">E </v>
      </c>
      <c r="O448" s="19">
        <f t="shared" ca="1" si="64"/>
        <v>5</v>
      </c>
      <c r="P448" s="9" t="str">
        <f t="shared" ca="1" si="67"/>
        <v>E</v>
      </c>
      <c r="Q448" s="9">
        <f t="shared" ca="1" si="68"/>
        <v>5</v>
      </c>
      <c r="R448" s="9" t="str">
        <f t="shared" ca="1" si="65"/>
        <v>E5</v>
      </c>
      <c r="S448" t="str" cm="1">
        <f t="array" ref="S448">IF(ISBLANK(C448),"",IFERROR(INDEX(ListeSeries!$A$2:$A$1045, MATCH(1, (DatasScan!G448=ListeSeries!$B$2:$B$1045) * (DatasScan!H448&gt;=ListeSeries!$D$2:$D$1045) * (DatasScan!H448&lt;=ListeSeries!$E$2:$E$1045), 0)), "no match"))</f>
        <v>MEDJOOL</v>
      </c>
      <c r="T448" s="7" t="str" cm="1">
        <f t="array" ref="T448">IF(ISBLANK(C448),"",IFERROR(INDEX(ListeSeries!$C$2:$C$1045, MATCH(1, (DatasScan!G448=ListeSeries!$B$2:$B$1045) * (DatasScan!H448&gt;=ListeSeries!$D$2:$D$1045) * (DatasScan!H448&lt;=ListeSeries!$E$2:$E$1045), 0)), "no match"))</f>
        <v>MEDJOOL 106</v>
      </c>
      <c r="U448" s="11" t="str" cm="1">
        <f t="array" ref="U448">IF(ISBLANK(C448),"",IFERROR(INDEX(ListeSeries!$F$2:$F$1045, MATCH(1, (DatasScan!G448=ListeSeries!$B$2:$B$1045) * (DatasScan!H448&gt;=ListeSeries!$D$2:$D$1045) * (DatasScan!H448&lt;=ListeSeries!$E$2:$E$1045), 0)), "no match"))</f>
        <v>3476-3500</v>
      </c>
    </row>
    <row r="449" spans="1:21" x14ac:dyDescent="0.25">
      <c r="A449" s="6" t="str">
        <f t="shared" si="66"/>
        <v>3</v>
      </c>
      <c r="B449" s="8" t="s">
        <v>3459</v>
      </c>
      <c r="C449" s="206" t="s">
        <v>3460</v>
      </c>
      <c r="E449" s="11">
        <v>11</v>
      </c>
      <c r="F449" s="7" t="str">
        <f t="shared" si="60"/>
        <v>564020250912MG1</v>
      </c>
      <c r="G449" s="21" t="str">
        <f>IF(ISBLANK(C449),"",_xlfn.XLOOKUP(_xlfn.XLOOKUP(VALUE(LEFT(C449,4)),Souches!$B$2:$B$15000,Souches!$E$2:$E$15000),Varietes!$B$2:$B$500,Varietes!$C$2:$C$500))</f>
        <v>MDJU</v>
      </c>
      <c r="H449" s="19">
        <f>IF(ISBLANK(C449),"",_xlfn.XLOOKUP(VALUE(LEFT(C449,4)),Souches!$B$2:$B$15000,Souches!$D$2:$D$15000))</f>
        <v>2306</v>
      </c>
      <c r="I449" s="10">
        <f t="shared" si="61"/>
        <v>45912</v>
      </c>
      <c r="J449" s="19">
        <f>IF(I449="","",INT(('ObjProd (2)'!$C$25-I449)/7 * (ABS('ObjProd (2)'!$C$25-I449)&gt;=7)))</f>
        <v>0</v>
      </c>
      <c r="K449" s="10" t="str">
        <f>IF(I449="","",
IF(AND(DATEDIF(I449,'ObjProd (2)'!$C$25,"y")=0,DATEDIF(I449,'ObjProd (2)'!$C$25,"ym")=0,
   INT(('ObjProd (2)'!$C$25-EDATE(I449,DATEDIF(I449,'ObjProd (2)'!$C$25,"y")*12+DATEDIF(I449,'ObjProd (2)'!$C$25,"ym")))/7)=0),
   "&lt; 1 sem.",
   IF(DATEDIF(I449,'ObjProd (2)'!$C$25,"y")&gt;0,DATEDIF(I449,'ObjProd (2)'!$C$25,"y") &amp; " " &amp; IF(DATEDIF(I449,'ObjProd (2)'!$C$25,"y")=1,"an ","ans "),"") &amp;
   IF(DATEDIF(I449,'ObjProd (2)'!$C$25,"ym")&gt;0,DATEDIF(I449,'ObjProd (2)'!$C$25,"ym") &amp; " mois ", "") &amp;
   IF(INT(('ObjProd (2)'!$C$25-EDATE(I449,DATEDIF(I449,'ObjProd (2)'!$C$25,"y")*12+DATEDIF(I449,'ObjProd (2)'!$C$25,"ym")))/7)&gt;0,
      INT(('ObjProd (2)'!$C$25-EDATE(I449,DATEDIF(I449,'ObjProd (2)'!$C$25,"y")*12+DATEDIF(I449,'ObjProd (2)'!$C$25,"ym")))/7) &amp; " sem.",
      "")
)
)</f>
        <v>&lt; 1 sem.</v>
      </c>
      <c r="L449" s="11" t="str">
        <f t="shared" si="62"/>
        <v xml:space="preserve">MG1 </v>
      </c>
      <c r="M449" s="9">
        <f t="shared" si="63"/>
        <v>11</v>
      </c>
      <c r="N449" s="9" t="str" cm="1">
        <f t="array" aca="1" ref="N449" ca="1">LEFT(L449, IF(ISNUMBER(SUBSTITUTE(_xludf.MID(L449, 2, 1), ".", ",")), 1, 2))</f>
        <v>MG</v>
      </c>
      <c r="O449" s="19">
        <f t="shared" ca="1" si="64"/>
        <v>1</v>
      </c>
      <c r="P449" s="9" t="str">
        <f t="shared" ca="1" si="67"/>
        <v>BoxE</v>
      </c>
      <c r="Q449" s="9">
        <f t="shared" ca="1" si="68"/>
        <v>1</v>
      </c>
      <c r="R449" s="9" t="str">
        <f t="shared" ca="1" si="65"/>
        <v>BoxE1</v>
      </c>
      <c r="S449" t="str" cm="1">
        <f t="array" ref="S449">IF(ISBLANK(C449),"",IFERROR(INDEX(ListeSeries!$A$2:$A$1045, MATCH(1, (DatasScan!G449=ListeSeries!$B$2:$B$1045) * (DatasScan!H449&gt;=ListeSeries!$D$2:$D$1045) * (DatasScan!H449&lt;=ListeSeries!$E$2:$E$1045), 0)), "no match"))</f>
        <v>MEDJOOL</v>
      </c>
      <c r="T449" s="7" t="str" cm="1">
        <f t="array" ref="T449">IF(ISBLANK(C449),"",IFERROR(INDEX(ListeSeries!$C$2:$C$1045, MATCH(1, (DatasScan!G449=ListeSeries!$B$2:$B$1045) * (DatasScan!H449&gt;=ListeSeries!$D$2:$D$1045) * (DatasScan!H449&lt;=ListeSeries!$E$2:$E$1045), 0)), "no match"))</f>
        <v>MEDJOOL 109</v>
      </c>
      <c r="U449" s="11" cm="1">
        <f t="array" ref="U449">IF(ISBLANK(C449),"",IFERROR(INDEX(ListeSeries!$F$2:$F$1045, MATCH(1, (DatasScan!G449=ListeSeries!$B$2:$B$1045) * (DatasScan!H449&gt;=ListeSeries!$D$2:$D$1045) * (DatasScan!H449&lt;=ListeSeries!$E$2:$E$1045), 0)), "no match"))</f>
        <v>2306</v>
      </c>
    </row>
    <row r="450" spans="1:21" x14ac:dyDescent="0.25">
      <c r="A450" s="6" t="str">
        <f t="shared" si="66"/>
        <v>3</v>
      </c>
      <c r="B450" s="272" t="s">
        <v>3459</v>
      </c>
      <c r="C450" s="206" t="s">
        <v>3461</v>
      </c>
      <c r="E450" s="11">
        <v>9</v>
      </c>
      <c r="F450" s="7" t="str">
        <f t="shared" ref="F450:F513" si="69">IF(ISBLANK(C450),"",LEFT(C450,15))</f>
        <v>564020250915MG1</v>
      </c>
      <c r="G450" s="21" t="str">
        <f>IF(ISBLANK(C450),"",_xlfn.XLOOKUP(_xlfn.XLOOKUP(VALUE(LEFT(C450,4)),Souches!$B$2:$B$15000,Souches!$E$2:$E$15000),Varietes!$B$2:$B$500,Varietes!$C$2:$C$500))</f>
        <v>MDJU</v>
      </c>
      <c r="H450" s="19">
        <f>IF(ISBLANK(C450),"",_xlfn.XLOOKUP(VALUE(LEFT(C450,4)),Souches!$B$2:$B$15000,Souches!$D$2:$D$15000))</f>
        <v>2306</v>
      </c>
      <c r="I450" s="10">
        <f t="shared" ref="I450:I513" si="70">IF(ISBLANK(C450),"",DATE(MID(C450,5,4),MID(C450,9,2),MID(C450,11,2)))</f>
        <v>45915</v>
      </c>
      <c r="J450" s="19">
        <f>IF(I450="","",INT(('ObjProd (2)'!$C$25-I450)/7 * (ABS('ObjProd (2)'!$C$25-I450)&gt;=7)))</f>
        <v>0</v>
      </c>
      <c r="K450" s="10" t="str">
        <f>IF(I450="","",
IF(AND(DATEDIF(I450,'ObjProd (2)'!$C$25,"y")=0,DATEDIF(I450,'ObjProd (2)'!$C$25,"ym")=0,
   INT(('ObjProd (2)'!$C$25-EDATE(I450,DATEDIF(I450,'ObjProd (2)'!$C$25,"y")*12+DATEDIF(I450,'ObjProd (2)'!$C$25,"ym")))/7)=0),
   "&lt; 1 sem.",
   IF(DATEDIF(I450,'ObjProd (2)'!$C$25,"y")&gt;0,DATEDIF(I450,'ObjProd (2)'!$C$25,"y") &amp; " " &amp; IF(DATEDIF(I450,'ObjProd (2)'!$C$25,"y")=1,"an ","ans "),"") &amp;
   IF(DATEDIF(I450,'ObjProd (2)'!$C$25,"ym")&gt;0,DATEDIF(I450,'ObjProd (2)'!$C$25,"ym") &amp; " mois ", "") &amp;
   IF(INT(('ObjProd (2)'!$C$25-EDATE(I450,DATEDIF(I450,'ObjProd (2)'!$C$25,"y")*12+DATEDIF(I450,'ObjProd (2)'!$C$25,"ym")))/7)&gt;0,
      INT(('ObjProd (2)'!$C$25-EDATE(I450,DATEDIF(I450,'ObjProd (2)'!$C$25,"y")*12+DATEDIF(I450,'ObjProd (2)'!$C$25,"ym")))/7) &amp; " sem.",
      "")
)
)</f>
        <v>&lt; 1 sem.</v>
      </c>
      <c r="L450" s="11" t="str">
        <f t="shared" ref="L450:L513" si="71">IF(ISBLANK(C450),"",MID(C450,13,4))</f>
        <v xml:space="preserve">MG1 </v>
      </c>
      <c r="M450" s="9">
        <f t="shared" ref="M450:M513" si="72">IF(OR(D450&gt;0, E450&gt;0), D450*14+E450,"")</f>
        <v>9</v>
      </c>
      <c r="N450" s="9" t="str" cm="1">
        <f t="array" aca="1" ref="N450" ca="1">LEFT(L450, IF(ISNUMBER(SUBSTITUTE(_xludf.MID(L450, 2, 1), ".", ",")), 1, 2))</f>
        <v>MG</v>
      </c>
      <c r="O450" s="19">
        <f t="shared" ref="O450:O513" ca="1" si="73">IF(N450="", "", _xlfn.NUMBERVALUE(RIGHT(L450, LEN(L450)-LEN(N450))))</f>
        <v>1</v>
      </c>
      <c r="P450" s="9" t="str">
        <f t="shared" ca="1" si="67"/>
        <v>BoxE</v>
      </c>
      <c r="Q450" s="9">
        <f t="shared" ca="1" si="68"/>
        <v>1</v>
      </c>
      <c r="R450" s="9" t="str">
        <f t="shared" ref="R450:R513" ca="1" si="74">IF(ISBLANK(C450),"",P450&amp;Q450)</f>
        <v>BoxE1</v>
      </c>
      <c r="S450" t="str" cm="1">
        <f t="array" ref="S450">IF(ISBLANK(C450),"",IFERROR(INDEX(ListeSeries!$A$2:$A$1045, MATCH(1, (DatasScan!G450=ListeSeries!$B$2:$B$1045) * (DatasScan!H450&gt;=ListeSeries!$D$2:$D$1045) * (DatasScan!H450&lt;=ListeSeries!$E$2:$E$1045), 0)), "no match"))</f>
        <v>MEDJOOL</v>
      </c>
      <c r="T450" s="7" t="str" cm="1">
        <f t="array" ref="T450">IF(ISBLANK(C450),"",IFERROR(INDEX(ListeSeries!$C$2:$C$1045, MATCH(1, (DatasScan!G450=ListeSeries!$B$2:$B$1045) * (DatasScan!H450&gt;=ListeSeries!$D$2:$D$1045) * (DatasScan!H450&lt;=ListeSeries!$E$2:$E$1045), 0)), "no match"))</f>
        <v>MEDJOOL 109</v>
      </c>
      <c r="U450" s="11" cm="1">
        <f t="array" ref="U450">IF(ISBLANK(C450),"",IFERROR(INDEX(ListeSeries!$F$2:$F$1045, MATCH(1, (DatasScan!G450=ListeSeries!$B$2:$B$1045) * (DatasScan!H450&gt;=ListeSeries!$D$2:$D$1045) * (DatasScan!H450&lt;=ListeSeries!$E$2:$E$1045), 0)), "no match"))</f>
        <v>2306</v>
      </c>
    </row>
    <row r="451" spans="1:21" x14ac:dyDescent="0.25">
      <c r="A451" s="6" t="str">
        <f t="shared" ref="A451:A514" si="75">IF(B451="CHF","CHF",IF(B451="CHF 2","CHF hangar",LEFT(B451,1)))</f>
        <v>3</v>
      </c>
      <c r="B451" s="272" t="s">
        <v>3459</v>
      </c>
      <c r="C451" s="206" t="s">
        <v>3462</v>
      </c>
      <c r="E451" s="11">
        <v>10</v>
      </c>
      <c r="F451" s="7" t="str">
        <f t="shared" si="69"/>
        <v>809020250917MG1</v>
      </c>
      <c r="G451" s="21" t="str">
        <f>IF(ISBLANK(C451),"",_xlfn.XLOOKUP(_xlfn.XLOOKUP(VALUE(LEFT(C451,4)),Souches!$B$2:$B$15000,Souches!$E$2:$E$15000),Varietes!$B$2:$B$500,Varietes!$C$2:$C$500))</f>
        <v>MDJU</v>
      </c>
      <c r="H451" s="19">
        <f>IF(ISBLANK(C451),"",_xlfn.XLOOKUP(VALUE(LEFT(C451,4)),Souches!$B$2:$B$15000,Souches!$D$2:$D$15000))</f>
        <v>3407</v>
      </c>
      <c r="I451" s="10">
        <f t="shared" si="70"/>
        <v>45917</v>
      </c>
      <c r="J451" s="19">
        <f>IF(I451="","",INT(('ObjProd (2)'!$C$25-I451)/7 * (ABS('ObjProd (2)'!$C$25-I451)&gt;=7)))</f>
        <v>0</v>
      </c>
      <c r="K451" s="10" t="str">
        <f>IF(I451="","",
IF(AND(DATEDIF(I451,'ObjProd (2)'!$C$25,"y")=0,DATEDIF(I451,'ObjProd (2)'!$C$25,"ym")=0,
   INT(('ObjProd (2)'!$C$25-EDATE(I451,DATEDIF(I451,'ObjProd (2)'!$C$25,"y")*12+DATEDIF(I451,'ObjProd (2)'!$C$25,"ym")))/7)=0),
   "&lt; 1 sem.",
   IF(DATEDIF(I451,'ObjProd (2)'!$C$25,"y")&gt;0,DATEDIF(I451,'ObjProd (2)'!$C$25,"y") &amp; " " &amp; IF(DATEDIF(I451,'ObjProd (2)'!$C$25,"y")=1,"an ","ans "),"") &amp;
   IF(DATEDIF(I451,'ObjProd (2)'!$C$25,"ym")&gt;0,DATEDIF(I451,'ObjProd (2)'!$C$25,"ym") &amp; " mois ", "") &amp;
   IF(INT(('ObjProd (2)'!$C$25-EDATE(I451,DATEDIF(I451,'ObjProd (2)'!$C$25,"y")*12+DATEDIF(I451,'ObjProd (2)'!$C$25,"ym")))/7)&gt;0,
      INT(('ObjProd (2)'!$C$25-EDATE(I451,DATEDIF(I451,'ObjProd (2)'!$C$25,"y")*12+DATEDIF(I451,'ObjProd (2)'!$C$25,"ym")))/7) &amp; " sem.",
      "")
)
)</f>
        <v>&lt; 1 sem.</v>
      </c>
      <c r="L451" s="11" t="str">
        <f t="shared" si="71"/>
        <v xml:space="preserve">MG1 </v>
      </c>
      <c r="M451" s="9">
        <f t="shared" si="72"/>
        <v>10</v>
      </c>
      <c r="N451" s="9" t="str" cm="1">
        <f t="array" aca="1" ref="N451" ca="1">LEFT(L451, IF(ISNUMBER(SUBSTITUTE(_xludf.MID(L451, 2, 1), ".", ",")), 1, 2))</f>
        <v>MG</v>
      </c>
      <c r="O451" s="19">
        <f t="shared" ca="1" si="73"/>
        <v>1</v>
      </c>
      <c r="P451" s="9" t="str">
        <f t="shared" ref="P451:P514" ca="1" si="76">IF(N451="", "",
    IF(N451="E+", "X",
        IF(OR(LEFT(N451, 1)="E", N451="XR", N451="CS"), "E",
            IF(AND(LEFT(N451, 1)="R", LEFT(N451, 2)&lt;&gt;"RG"), "R",
                IF(OR(N451="MG", N451="G+"), "BoxE",
                    IF(LEFT(N451, 1)="i", "i", "X")
                )
            )
        )
    )
)</f>
        <v>BoxE</v>
      </c>
      <c r="Q451" s="9">
        <f t="shared" ref="Q451:Q514" ca="1" si="77">IF(P451&lt;&gt;"", IF(P451="X", IF(AND(O451&gt;=1, O451&lt;=12), O451, IF(O451&gt;12, "13+", "erreur")), IF(P451="E", IF(AND(O451&gt;=1, O451&lt;=6), O451, IF(O451&gt;6, "7+", "erreur")), IF(P451="R", 0, IF(P451="I", IF(O451&lt;=2, "nit° 1-2", IF(O451&lt;=5, "° 3-4-5", IF(O451&lt;=8, " préX° 6-7-8", "erreur"))), IF(P451="BoxE", O451, ""))))), "")</f>
        <v>1</v>
      </c>
      <c r="R451" s="9" t="str">
        <f t="shared" ca="1" si="74"/>
        <v>BoxE1</v>
      </c>
      <c r="S451" t="str" cm="1">
        <f t="array" ref="S451">IF(ISBLANK(C451),"",IFERROR(INDEX(ListeSeries!$A$2:$A$1045, MATCH(1, (DatasScan!G451=ListeSeries!$B$2:$B$1045) * (DatasScan!H451&gt;=ListeSeries!$D$2:$D$1045) * (DatasScan!H451&lt;=ListeSeries!$E$2:$E$1045), 0)), "no match"))</f>
        <v>MEDJOOL</v>
      </c>
      <c r="T451" s="7" t="str" cm="1">
        <f t="array" ref="T451">IF(ISBLANK(C451),"",IFERROR(INDEX(ListeSeries!$C$2:$C$1045, MATCH(1, (DatasScan!G451=ListeSeries!$B$2:$B$1045) * (DatasScan!H451&gt;=ListeSeries!$D$2:$D$1045) * (DatasScan!H451&lt;=ListeSeries!$E$2:$E$1045), 0)), "no match"))</f>
        <v>MEDJOOL 102</v>
      </c>
      <c r="U451" s="11" t="str" cm="1">
        <f t="array" ref="U451">IF(ISBLANK(C451),"",IFERROR(INDEX(ListeSeries!$F$2:$F$1045, MATCH(1, (DatasScan!G451=ListeSeries!$B$2:$B$1045) * (DatasScan!H451&gt;=ListeSeries!$D$2:$D$1045) * (DatasScan!H451&lt;=ListeSeries!$E$2:$E$1045), 0)), "no match"))</f>
        <v>3381-3410</v>
      </c>
    </row>
    <row r="452" spans="1:21" x14ac:dyDescent="0.25">
      <c r="A452" s="6" t="str">
        <f t="shared" si="75"/>
        <v>3</v>
      </c>
      <c r="B452" s="272" t="s">
        <v>3459</v>
      </c>
      <c r="C452" s="206" t="s">
        <v>3463</v>
      </c>
      <c r="E452" s="11">
        <v>1</v>
      </c>
      <c r="F452" s="7" t="str">
        <f t="shared" si="69"/>
        <v>809020250910MG1</v>
      </c>
      <c r="G452" s="21" t="str">
        <f>IF(ISBLANK(C452),"",_xlfn.XLOOKUP(_xlfn.XLOOKUP(VALUE(LEFT(C452,4)),Souches!$B$2:$B$15000,Souches!$E$2:$E$15000),Varietes!$B$2:$B$500,Varietes!$C$2:$C$500))</f>
        <v>MDJU</v>
      </c>
      <c r="H452" s="19">
        <f>IF(ISBLANK(C452),"",_xlfn.XLOOKUP(VALUE(LEFT(C452,4)),Souches!$B$2:$B$15000,Souches!$D$2:$D$15000))</f>
        <v>3407</v>
      </c>
      <c r="I452" s="10">
        <f t="shared" si="70"/>
        <v>45910</v>
      </c>
      <c r="J452" s="19">
        <f>IF(I452="","",INT(('ObjProd (2)'!$C$25-I452)/7 * (ABS('ObjProd (2)'!$C$25-I452)&gt;=7)))</f>
        <v>1</v>
      </c>
      <c r="K452" s="10" t="str">
        <f>IF(I452="","",
IF(AND(DATEDIF(I452,'ObjProd (2)'!$C$25,"y")=0,DATEDIF(I452,'ObjProd (2)'!$C$25,"ym")=0,
   INT(('ObjProd (2)'!$C$25-EDATE(I452,DATEDIF(I452,'ObjProd (2)'!$C$25,"y")*12+DATEDIF(I452,'ObjProd (2)'!$C$25,"ym")))/7)=0),
   "&lt; 1 sem.",
   IF(DATEDIF(I452,'ObjProd (2)'!$C$25,"y")&gt;0,DATEDIF(I452,'ObjProd (2)'!$C$25,"y") &amp; " " &amp; IF(DATEDIF(I452,'ObjProd (2)'!$C$25,"y")=1,"an ","ans "),"") &amp;
   IF(DATEDIF(I452,'ObjProd (2)'!$C$25,"ym")&gt;0,DATEDIF(I452,'ObjProd (2)'!$C$25,"ym") &amp; " mois ", "") &amp;
   IF(INT(('ObjProd (2)'!$C$25-EDATE(I452,DATEDIF(I452,'ObjProd (2)'!$C$25,"y")*12+DATEDIF(I452,'ObjProd (2)'!$C$25,"ym")))/7)&gt;0,
      INT(('ObjProd (2)'!$C$25-EDATE(I452,DATEDIF(I452,'ObjProd (2)'!$C$25,"y")*12+DATEDIF(I452,'ObjProd (2)'!$C$25,"ym")))/7) &amp; " sem.",
      "")
)
)</f>
        <v>1 sem.</v>
      </c>
      <c r="L452" s="11" t="str">
        <f t="shared" si="71"/>
        <v xml:space="preserve">MG1 </v>
      </c>
      <c r="M452" s="9">
        <f t="shared" si="72"/>
        <v>1</v>
      </c>
      <c r="N452" s="9" t="str" cm="1">
        <f t="array" aca="1" ref="N452" ca="1">LEFT(L452, IF(ISNUMBER(SUBSTITUTE(_xludf.MID(L452, 2, 1), ".", ",")), 1, 2))</f>
        <v>MG</v>
      </c>
      <c r="O452" s="19">
        <f t="shared" ca="1" si="73"/>
        <v>1</v>
      </c>
      <c r="P452" s="9" t="str">
        <f t="shared" ca="1" si="76"/>
        <v>BoxE</v>
      </c>
      <c r="Q452" s="9">
        <f t="shared" ca="1" si="77"/>
        <v>1</v>
      </c>
      <c r="R452" s="9" t="str">
        <f t="shared" ca="1" si="74"/>
        <v>BoxE1</v>
      </c>
      <c r="S452" t="str" cm="1">
        <f t="array" ref="S452">IF(ISBLANK(C452),"",IFERROR(INDEX(ListeSeries!$A$2:$A$1045, MATCH(1, (DatasScan!G452=ListeSeries!$B$2:$B$1045) * (DatasScan!H452&gt;=ListeSeries!$D$2:$D$1045) * (DatasScan!H452&lt;=ListeSeries!$E$2:$E$1045), 0)), "no match"))</f>
        <v>MEDJOOL</v>
      </c>
      <c r="T452" s="7" t="str" cm="1">
        <f t="array" ref="T452">IF(ISBLANK(C452),"",IFERROR(INDEX(ListeSeries!$C$2:$C$1045, MATCH(1, (DatasScan!G452=ListeSeries!$B$2:$B$1045) * (DatasScan!H452&gt;=ListeSeries!$D$2:$D$1045) * (DatasScan!H452&lt;=ListeSeries!$E$2:$E$1045), 0)), "no match"))</f>
        <v>MEDJOOL 102</v>
      </c>
      <c r="U452" s="11" t="str" cm="1">
        <f t="array" ref="U452">IF(ISBLANK(C452),"",IFERROR(INDEX(ListeSeries!$F$2:$F$1045, MATCH(1, (DatasScan!G452=ListeSeries!$B$2:$B$1045) * (DatasScan!H452&gt;=ListeSeries!$D$2:$D$1045) * (DatasScan!H452&lt;=ListeSeries!$E$2:$E$1045), 0)), "no match"))</f>
        <v>3381-3410</v>
      </c>
    </row>
    <row r="453" spans="1:21" x14ac:dyDescent="0.25">
      <c r="A453" s="6" t="str">
        <f t="shared" si="75"/>
        <v>3</v>
      </c>
      <c r="B453" s="272" t="s">
        <v>3459</v>
      </c>
      <c r="C453" s="206" t="s">
        <v>3464</v>
      </c>
      <c r="E453" s="11">
        <v>4</v>
      </c>
      <c r="F453" s="7" t="str">
        <f t="shared" si="69"/>
        <v>809020250911MG1</v>
      </c>
      <c r="G453" s="21" t="str">
        <f>IF(ISBLANK(C453),"",_xlfn.XLOOKUP(_xlfn.XLOOKUP(VALUE(LEFT(C453,4)),Souches!$B$2:$B$15000,Souches!$E$2:$E$15000),Varietes!$B$2:$B$500,Varietes!$C$2:$C$500))</f>
        <v>MDJU</v>
      </c>
      <c r="H453" s="19">
        <f>IF(ISBLANK(C453),"",_xlfn.XLOOKUP(VALUE(LEFT(C453,4)),Souches!$B$2:$B$15000,Souches!$D$2:$D$15000))</f>
        <v>3407</v>
      </c>
      <c r="I453" s="10">
        <f t="shared" si="70"/>
        <v>45911</v>
      </c>
      <c r="J453" s="19">
        <f>IF(I453="","",INT(('ObjProd (2)'!$C$25-I453)/7 * (ABS('ObjProd (2)'!$C$25-I453)&gt;=7)))</f>
        <v>1</v>
      </c>
      <c r="K453" s="10" t="str">
        <f>IF(I453="","",
IF(AND(DATEDIF(I453,'ObjProd (2)'!$C$25,"y")=0,DATEDIF(I453,'ObjProd (2)'!$C$25,"ym")=0,
   INT(('ObjProd (2)'!$C$25-EDATE(I453,DATEDIF(I453,'ObjProd (2)'!$C$25,"y")*12+DATEDIF(I453,'ObjProd (2)'!$C$25,"ym")))/7)=0),
   "&lt; 1 sem.",
   IF(DATEDIF(I453,'ObjProd (2)'!$C$25,"y")&gt;0,DATEDIF(I453,'ObjProd (2)'!$C$25,"y") &amp; " " &amp; IF(DATEDIF(I453,'ObjProd (2)'!$C$25,"y")=1,"an ","ans "),"") &amp;
   IF(DATEDIF(I453,'ObjProd (2)'!$C$25,"ym")&gt;0,DATEDIF(I453,'ObjProd (2)'!$C$25,"ym") &amp; " mois ", "") &amp;
   IF(INT(('ObjProd (2)'!$C$25-EDATE(I453,DATEDIF(I453,'ObjProd (2)'!$C$25,"y")*12+DATEDIF(I453,'ObjProd (2)'!$C$25,"ym")))/7)&gt;0,
      INT(('ObjProd (2)'!$C$25-EDATE(I453,DATEDIF(I453,'ObjProd (2)'!$C$25,"y")*12+DATEDIF(I453,'ObjProd (2)'!$C$25,"ym")))/7) &amp; " sem.",
      "")
)
)</f>
        <v>1 sem.</v>
      </c>
      <c r="L453" s="11" t="str">
        <f t="shared" si="71"/>
        <v xml:space="preserve">MG1 </v>
      </c>
      <c r="M453" s="9">
        <f t="shared" si="72"/>
        <v>4</v>
      </c>
      <c r="N453" s="9" t="str" cm="1">
        <f t="array" aca="1" ref="N453" ca="1">LEFT(L453, IF(ISNUMBER(SUBSTITUTE(_xludf.MID(L453, 2, 1), ".", ",")), 1, 2))</f>
        <v>MG</v>
      </c>
      <c r="O453" s="19">
        <f t="shared" ca="1" si="73"/>
        <v>1</v>
      </c>
      <c r="P453" s="9" t="str">
        <f t="shared" ca="1" si="76"/>
        <v>BoxE</v>
      </c>
      <c r="Q453" s="9">
        <f t="shared" ca="1" si="77"/>
        <v>1</v>
      </c>
      <c r="R453" s="9" t="str">
        <f t="shared" ca="1" si="74"/>
        <v>BoxE1</v>
      </c>
      <c r="S453" t="str" cm="1">
        <f t="array" ref="S453">IF(ISBLANK(C453),"",IFERROR(INDEX(ListeSeries!$A$2:$A$1045, MATCH(1, (DatasScan!G453=ListeSeries!$B$2:$B$1045) * (DatasScan!H453&gt;=ListeSeries!$D$2:$D$1045) * (DatasScan!H453&lt;=ListeSeries!$E$2:$E$1045), 0)), "no match"))</f>
        <v>MEDJOOL</v>
      </c>
      <c r="T453" s="7" t="str" cm="1">
        <f t="array" ref="T453">IF(ISBLANK(C453),"",IFERROR(INDEX(ListeSeries!$C$2:$C$1045, MATCH(1, (DatasScan!G453=ListeSeries!$B$2:$B$1045) * (DatasScan!H453&gt;=ListeSeries!$D$2:$D$1045) * (DatasScan!H453&lt;=ListeSeries!$E$2:$E$1045), 0)), "no match"))</f>
        <v>MEDJOOL 102</v>
      </c>
      <c r="U453" s="11" t="str" cm="1">
        <f t="array" ref="U453">IF(ISBLANK(C453),"",IFERROR(INDEX(ListeSeries!$F$2:$F$1045, MATCH(1, (DatasScan!G453=ListeSeries!$B$2:$B$1045) * (DatasScan!H453&gt;=ListeSeries!$D$2:$D$1045) * (DatasScan!H453&lt;=ListeSeries!$E$2:$E$1045), 0)), "no match"))</f>
        <v>3381-3410</v>
      </c>
    </row>
    <row r="454" spans="1:21" x14ac:dyDescent="0.25">
      <c r="A454" s="6" t="str">
        <f t="shared" si="75"/>
        <v>3</v>
      </c>
      <c r="B454" s="272" t="s">
        <v>3459</v>
      </c>
      <c r="C454" s="206" t="s">
        <v>3465</v>
      </c>
      <c r="E454" s="11">
        <v>4</v>
      </c>
      <c r="F454" s="7" t="str">
        <f t="shared" si="69"/>
        <v>809020250911MG1</v>
      </c>
      <c r="G454" s="21" t="str">
        <f>IF(ISBLANK(C454),"",_xlfn.XLOOKUP(_xlfn.XLOOKUP(VALUE(LEFT(C454,4)),Souches!$B$2:$B$15000,Souches!$E$2:$E$15000),Varietes!$B$2:$B$500,Varietes!$C$2:$C$500))</f>
        <v>MDJU</v>
      </c>
      <c r="H454" s="19">
        <f>IF(ISBLANK(C454),"",_xlfn.XLOOKUP(VALUE(LEFT(C454,4)),Souches!$B$2:$B$15000,Souches!$D$2:$D$15000))</f>
        <v>3407</v>
      </c>
      <c r="I454" s="10">
        <f t="shared" si="70"/>
        <v>45911</v>
      </c>
      <c r="J454" s="19">
        <f>IF(I454="","",INT(('ObjProd (2)'!$C$25-I454)/7 * (ABS('ObjProd (2)'!$C$25-I454)&gt;=7)))</f>
        <v>1</v>
      </c>
      <c r="K454" s="10" t="str">
        <f>IF(I454="","",
IF(AND(DATEDIF(I454,'ObjProd (2)'!$C$25,"y")=0,DATEDIF(I454,'ObjProd (2)'!$C$25,"ym")=0,
   INT(('ObjProd (2)'!$C$25-EDATE(I454,DATEDIF(I454,'ObjProd (2)'!$C$25,"y")*12+DATEDIF(I454,'ObjProd (2)'!$C$25,"ym")))/7)=0),
   "&lt; 1 sem.",
   IF(DATEDIF(I454,'ObjProd (2)'!$C$25,"y")&gt;0,DATEDIF(I454,'ObjProd (2)'!$C$25,"y") &amp; " " &amp; IF(DATEDIF(I454,'ObjProd (2)'!$C$25,"y")=1,"an ","ans "),"") &amp;
   IF(DATEDIF(I454,'ObjProd (2)'!$C$25,"ym")&gt;0,DATEDIF(I454,'ObjProd (2)'!$C$25,"ym") &amp; " mois ", "") &amp;
   IF(INT(('ObjProd (2)'!$C$25-EDATE(I454,DATEDIF(I454,'ObjProd (2)'!$C$25,"y")*12+DATEDIF(I454,'ObjProd (2)'!$C$25,"ym")))/7)&gt;0,
      INT(('ObjProd (2)'!$C$25-EDATE(I454,DATEDIF(I454,'ObjProd (2)'!$C$25,"y")*12+DATEDIF(I454,'ObjProd (2)'!$C$25,"ym")))/7) &amp; " sem.",
      "")
)
)</f>
        <v>1 sem.</v>
      </c>
      <c r="L454" s="11" t="str">
        <f t="shared" si="71"/>
        <v xml:space="preserve">MG1 </v>
      </c>
      <c r="M454" s="9">
        <f t="shared" si="72"/>
        <v>4</v>
      </c>
      <c r="N454" s="9" t="str" cm="1">
        <f t="array" aca="1" ref="N454" ca="1">LEFT(L454, IF(ISNUMBER(SUBSTITUTE(_xludf.MID(L454, 2, 1), ".", ",")), 1, 2))</f>
        <v>MG</v>
      </c>
      <c r="O454" s="19">
        <f t="shared" ca="1" si="73"/>
        <v>1</v>
      </c>
      <c r="P454" s="9" t="str">
        <f t="shared" ca="1" si="76"/>
        <v>BoxE</v>
      </c>
      <c r="Q454" s="9">
        <f t="shared" ca="1" si="77"/>
        <v>1</v>
      </c>
      <c r="R454" s="9" t="str">
        <f t="shared" ca="1" si="74"/>
        <v>BoxE1</v>
      </c>
      <c r="S454" t="str" cm="1">
        <f t="array" ref="S454">IF(ISBLANK(C454),"",IFERROR(INDEX(ListeSeries!$A$2:$A$1045, MATCH(1, (DatasScan!G454=ListeSeries!$B$2:$B$1045) * (DatasScan!H454&gt;=ListeSeries!$D$2:$D$1045) * (DatasScan!H454&lt;=ListeSeries!$E$2:$E$1045), 0)), "no match"))</f>
        <v>MEDJOOL</v>
      </c>
      <c r="T454" s="7" t="str" cm="1">
        <f t="array" ref="T454">IF(ISBLANK(C454),"",IFERROR(INDEX(ListeSeries!$C$2:$C$1045, MATCH(1, (DatasScan!G454=ListeSeries!$B$2:$B$1045) * (DatasScan!H454&gt;=ListeSeries!$D$2:$D$1045) * (DatasScan!H454&lt;=ListeSeries!$E$2:$E$1045), 0)), "no match"))</f>
        <v>MEDJOOL 102</v>
      </c>
      <c r="U454" s="11" t="str" cm="1">
        <f t="array" ref="U454">IF(ISBLANK(C454),"",IFERROR(INDEX(ListeSeries!$F$2:$F$1045, MATCH(1, (DatasScan!G454=ListeSeries!$B$2:$B$1045) * (DatasScan!H454&gt;=ListeSeries!$D$2:$D$1045) * (DatasScan!H454&lt;=ListeSeries!$E$2:$E$1045), 0)), "no match"))</f>
        <v>3381-3410</v>
      </c>
    </row>
    <row r="455" spans="1:21" x14ac:dyDescent="0.25">
      <c r="A455" s="6" t="str">
        <f t="shared" si="75"/>
        <v>3</v>
      </c>
      <c r="B455" s="272" t="s">
        <v>3459</v>
      </c>
      <c r="C455" s="206" t="s">
        <v>3465</v>
      </c>
      <c r="E455" s="11">
        <v>4</v>
      </c>
      <c r="F455" s="7" t="str">
        <f t="shared" si="69"/>
        <v>809020250911MG1</v>
      </c>
      <c r="G455" s="21" t="str">
        <f>IF(ISBLANK(C455),"",_xlfn.XLOOKUP(_xlfn.XLOOKUP(VALUE(LEFT(C455,4)),Souches!$B$2:$B$15000,Souches!$E$2:$E$15000),Varietes!$B$2:$B$500,Varietes!$C$2:$C$500))</f>
        <v>MDJU</v>
      </c>
      <c r="H455" s="19">
        <f>IF(ISBLANK(C455),"",_xlfn.XLOOKUP(VALUE(LEFT(C455,4)),Souches!$B$2:$B$15000,Souches!$D$2:$D$15000))</f>
        <v>3407</v>
      </c>
      <c r="I455" s="10">
        <f t="shared" si="70"/>
        <v>45911</v>
      </c>
      <c r="J455" s="19">
        <f>IF(I455="","",INT(('ObjProd (2)'!$C$25-I455)/7 * (ABS('ObjProd (2)'!$C$25-I455)&gt;=7)))</f>
        <v>1</v>
      </c>
      <c r="K455" s="10" t="str">
        <f>IF(I455="","",
IF(AND(DATEDIF(I455,'ObjProd (2)'!$C$25,"y")=0,DATEDIF(I455,'ObjProd (2)'!$C$25,"ym")=0,
   INT(('ObjProd (2)'!$C$25-EDATE(I455,DATEDIF(I455,'ObjProd (2)'!$C$25,"y")*12+DATEDIF(I455,'ObjProd (2)'!$C$25,"ym")))/7)=0),
   "&lt; 1 sem.",
   IF(DATEDIF(I455,'ObjProd (2)'!$C$25,"y")&gt;0,DATEDIF(I455,'ObjProd (2)'!$C$25,"y") &amp; " " &amp; IF(DATEDIF(I455,'ObjProd (2)'!$C$25,"y")=1,"an ","ans "),"") &amp;
   IF(DATEDIF(I455,'ObjProd (2)'!$C$25,"ym")&gt;0,DATEDIF(I455,'ObjProd (2)'!$C$25,"ym") &amp; " mois ", "") &amp;
   IF(INT(('ObjProd (2)'!$C$25-EDATE(I455,DATEDIF(I455,'ObjProd (2)'!$C$25,"y")*12+DATEDIF(I455,'ObjProd (2)'!$C$25,"ym")))/7)&gt;0,
      INT(('ObjProd (2)'!$C$25-EDATE(I455,DATEDIF(I455,'ObjProd (2)'!$C$25,"y")*12+DATEDIF(I455,'ObjProd (2)'!$C$25,"ym")))/7) &amp; " sem.",
      "")
)
)</f>
        <v>1 sem.</v>
      </c>
      <c r="L455" s="11" t="str">
        <f t="shared" si="71"/>
        <v xml:space="preserve">MG1 </v>
      </c>
      <c r="M455" s="9">
        <f t="shared" si="72"/>
        <v>4</v>
      </c>
      <c r="N455" s="9" t="str" cm="1">
        <f t="array" aca="1" ref="N455" ca="1">LEFT(L455, IF(ISNUMBER(SUBSTITUTE(_xludf.MID(L455, 2, 1), ".", ",")), 1, 2))</f>
        <v>MG</v>
      </c>
      <c r="O455" s="19">
        <f t="shared" ca="1" si="73"/>
        <v>1</v>
      </c>
      <c r="P455" s="9" t="str">
        <f t="shared" ca="1" si="76"/>
        <v>BoxE</v>
      </c>
      <c r="Q455" s="9">
        <f t="shared" ca="1" si="77"/>
        <v>1</v>
      </c>
      <c r="R455" s="9" t="str">
        <f t="shared" ca="1" si="74"/>
        <v>BoxE1</v>
      </c>
      <c r="S455" t="str" cm="1">
        <f t="array" ref="S455">IF(ISBLANK(C455),"",IFERROR(INDEX(ListeSeries!$A$2:$A$1045, MATCH(1, (DatasScan!G455=ListeSeries!$B$2:$B$1045) * (DatasScan!H455&gt;=ListeSeries!$D$2:$D$1045) * (DatasScan!H455&lt;=ListeSeries!$E$2:$E$1045), 0)), "no match"))</f>
        <v>MEDJOOL</v>
      </c>
      <c r="T455" s="7" t="str" cm="1">
        <f t="array" ref="T455">IF(ISBLANK(C455),"",IFERROR(INDEX(ListeSeries!$C$2:$C$1045, MATCH(1, (DatasScan!G455=ListeSeries!$B$2:$B$1045) * (DatasScan!H455&gt;=ListeSeries!$D$2:$D$1045) * (DatasScan!H455&lt;=ListeSeries!$E$2:$E$1045), 0)), "no match"))</f>
        <v>MEDJOOL 102</v>
      </c>
      <c r="U455" s="11" t="str" cm="1">
        <f t="array" ref="U455">IF(ISBLANK(C455),"",IFERROR(INDEX(ListeSeries!$F$2:$F$1045, MATCH(1, (DatasScan!G455=ListeSeries!$B$2:$B$1045) * (DatasScan!H455&gt;=ListeSeries!$D$2:$D$1045) * (DatasScan!H455&lt;=ListeSeries!$E$2:$E$1045), 0)), "no match"))</f>
        <v>3381-3410</v>
      </c>
    </row>
    <row r="456" spans="1:21" x14ac:dyDescent="0.25">
      <c r="A456" s="6" t="str">
        <f t="shared" si="75"/>
        <v>3</v>
      </c>
      <c r="B456" s="272" t="s">
        <v>3459</v>
      </c>
      <c r="C456" s="206" t="s">
        <v>3465</v>
      </c>
      <c r="E456" s="11">
        <v>4</v>
      </c>
      <c r="F456" s="7" t="str">
        <f t="shared" si="69"/>
        <v>809020250911MG1</v>
      </c>
      <c r="G456" s="21" t="str">
        <f>IF(ISBLANK(C456),"",_xlfn.XLOOKUP(_xlfn.XLOOKUP(VALUE(LEFT(C456,4)),Souches!$B$2:$B$15000,Souches!$E$2:$E$15000),Varietes!$B$2:$B$500,Varietes!$C$2:$C$500))</f>
        <v>MDJU</v>
      </c>
      <c r="H456" s="19">
        <f>IF(ISBLANK(C456),"",_xlfn.XLOOKUP(VALUE(LEFT(C456,4)),Souches!$B$2:$B$15000,Souches!$D$2:$D$15000))</f>
        <v>3407</v>
      </c>
      <c r="I456" s="10">
        <f t="shared" si="70"/>
        <v>45911</v>
      </c>
      <c r="J456" s="19">
        <f>IF(I456="","",INT(('ObjProd (2)'!$C$25-I456)/7 * (ABS('ObjProd (2)'!$C$25-I456)&gt;=7)))</f>
        <v>1</v>
      </c>
      <c r="K456" s="10" t="str">
        <f>IF(I456="","",
IF(AND(DATEDIF(I456,'ObjProd (2)'!$C$25,"y")=0,DATEDIF(I456,'ObjProd (2)'!$C$25,"ym")=0,
   INT(('ObjProd (2)'!$C$25-EDATE(I456,DATEDIF(I456,'ObjProd (2)'!$C$25,"y")*12+DATEDIF(I456,'ObjProd (2)'!$C$25,"ym")))/7)=0),
   "&lt; 1 sem.",
   IF(DATEDIF(I456,'ObjProd (2)'!$C$25,"y")&gt;0,DATEDIF(I456,'ObjProd (2)'!$C$25,"y") &amp; " " &amp; IF(DATEDIF(I456,'ObjProd (2)'!$C$25,"y")=1,"an ","ans "),"") &amp;
   IF(DATEDIF(I456,'ObjProd (2)'!$C$25,"ym")&gt;0,DATEDIF(I456,'ObjProd (2)'!$C$25,"ym") &amp; " mois ", "") &amp;
   IF(INT(('ObjProd (2)'!$C$25-EDATE(I456,DATEDIF(I456,'ObjProd (2)'!$C$25,"y")*12+DATEDIF(I456,'ObjProd (2)'!$C$25,"ym")))/7)&gt;0,
      INT(('ObjProd (2)'!$C$25-EDATE(I456,DATEDIF(I456,'ObjProd (2)'!$C$25,"y")*12+DATEDIF(I456,'ObjProd (2)'!$C$25,"ym")))/7) &amp; " sem.",
      "")
)
)</f>
        <v>1 sem.</v>
      </c>
      <c r="L456" s="11" t="str">
        <f t="shared" si="71"/>
        <v xml:space="preserve">MG1 </v>
      </c>
      <c r="M456" s="9">
        <f t="shared" si="72"/>
        <v>4</v>
      </c>
      <c r="N456" s="9" t="str" cm="1">
        <f t="array" aca="1" ref="N456" ca="1">LEFT(L456, IF(ISNUMBER(SUBSTITUTE(_xludf.MID(L456, 2, 1), ".", ",")), 1, 2))</f>
        <v>MG</v>
      </c>
      <c r="O456" s="19">
        <f t="shared" ca="1" si="73"/>
        <v>1</v>
      </c>
      <c r="P456" s="9" t="str">
        <f t="shared" ca="1" si="76"/>
        <v>BoxE</v>
      </c>
      <c r="Q456" s="9">
        <f t="shared" ca="1" si="77"/>
        <v>1</v>
      </c>
      <c r="R456" s="9" t="str">
        <f t="shared" ca="1" si="74"/>
        <v>BoxE1</v>
      </c>
      <c r="S456" t="str" cm="1">
        <f t="array" ref="S456">IF(ISBLANK(C456),"",IFERROR(INDEX(ListeSeries!$A$2:$A$1045, MATCH(1, (DatasScan!G456=ListeSeries!$B$2:$B$1045) * (DatasScan!H456&gt;=ListeSeries!$D$2:$D$1045) * (DatasScan!H456&lt;=ListeSeries!$E$2:$E$1045), 0)), "no match"))</f>
        <v>MEDJOOL</v>
      </c>
      <c r="T456" s="7" t="str" cm="1">
        <f t="array" ref="T456">IF(ISBLANK(C456),"",IFERROR(INDEX(ListeSeries!$C$2:$C$1045, MATCH(1, (DatasScan!G456=ListeSeries!$B$2:$B$1045) * (DatasScan!H456&gt;=ListeSeries!$D$2:$D$1045) * (DatasScan!H456&lt;=ListeSeries!$E$2:$E$1045), 0)), "no match"))</f>
        <v>MEDJOOL 102</v>
      </c>
      <c r="U456" s="11" t="str" cm="1">
        <f t="array" ref="U456">IF(ISBLANK(C456),"",IFERROR(INDEX(ListeSeries!$F$2:$F$1045, MATCH(1, (DatasScan!G456=ListeSeries!$B$2:$B$1045) * (DatasScan!H456&gt;=ListeSeries!$D$2:$D$1045) * (DatasScan!H456&lt;=ListeSeries!$E$2:$E$1045), 0)), "no match"))</f>
        <v>3381-3410</v>
      </c>
    </row>
    <row r="457" spans="1:21" x14ac:dyDescent="0.25">
      <c r="A457" s="6" t="str">
        <f t="shared" si="75"/>
        <v>3</v>
      </c>
      <c r="B457" s="272" t="s">
        <v>3459</v>
      </c>
      <c r="C457" s="206" t="s">
        <v>3466</v>
      </c>
      <c r="E457" s="11">
        <v>4</v>
      </c>
      <c r="F457" s="7" t="str">
        <f t="shared" si="69"/>
        <v>809020250911MG1</v>
      </c>
      <c r="G457" s="21" t="str">
        <f>IF(ISBLANK(C457),"",_xlfn.XLOOKUP(_xlfn.XLOOKUP(VALUE(LEFT(C457,4)),Souches!$B$2:$B$15000,Souches!$E$2:$E$15000),Varietes!$B$2:$B$500,Varietes!$C$2:$C$500))</f>
        <v>MDJU</v>
      </c>
      <c r="H457" s="19">
        <f>IF(ISBLANK(C457),"",_xlfn.XLOOKUP(VALUE(LEFT(C457,4)),Souches!$B$2:$B$15000,Souches!$D$2:$D$15000))</f>
        <v>3407</v>
      </c>
      <c r="I457" s="10">
        <f t="shared" si="70"/>
        <v>45911</v>
      </c>
      <c r="J457" s="19">
        <f>IF(I457="","",INT(('ObjProd (2)'!$C$25-I457)/7 * (ABS('ObjProd (2)'!$C$25-I457)&gt;=7)))</f>
        <v>1</v>
      </c>
      <c r="K457" s="10" t="str">
        <f>IF(I457="","",
IF(AND(DATEDIF(I457,'ObjProd (2)'!$C$25,"y")=0,DATEDIF(I457,'ObjProd (2)'!$C$25,"ym")=0,
   INT(('ObjProd (2)'!$C$25-EDATE(I457,DATEDIF(I457,'ObjProd (2)'!$C$25,"y")*12+DATEDIF(I457,'ObjProd (2)'!$C$25,"ym")))/7)=0),
   "&lt; 1 sem.",
   IF(DATEDIF(I457,'ObjProd (2)'!$C$25,"y")&gt;0,DATEDIF(I457,'ObjProd (2)'!$C$25,"y") &amp; " " &amp; IF(DATEDIF(I457,'ObjProd (2)'!$C$25,"y")=1,"an ","ans "),"") &amp;
   IF(DATEDIF(I457,'ObjProd (2)'!$C$25,"ym")&gt;0,DATEDIF(I457,'ObjProd (2)'!$C$25,"ym") &amp; " mois ", "") &amp;
   IF(INT(('ObjProd (2)'!$C$25-EDATE(I457,DATEDIF(I457,'ObjProd (2)'!$C$25,"y")*12+DATEDIF(I457,'ObjProd (2)'!$C$25,"ym")))/7)&gt;0,
      INT(('ObjProd (2)'!$C$25-EDATE(I457,DATEDIF(I457,'ObjProd (2)'!$C$25,"y")*12+DATEDIF(I457,'ObjProd (2)'!$C$25,"ym")))/7) &amp; " sem.",
      "")
)
)</f>
        <v>1 sem.</v>
      </c>
      <c r="L457" s="11" t="str">
        <f t="shared" si="71"/>
        <v xml:space="preserve">MG1 </v>
      </c>
      <c r="M457" s="9">
        <f t="shared" si="72"/>
        <v>4</v>
      </c>
      <c r="N457" s="9" t="str" cm="1">
        <f t="array" aca="1" ref="N457" ca="1">LEFT(L457, IF(ISNUMBER(SUBSTITUTE(_xludf.MID(L457, 2, 1), ".", ",")), 1, 2))</f>
        <v>MG</v>
      </c>
      <c r="O457" s="19">
        <f t="shared" ca="1" si="73"/>
        <v>1</v>
      </c>
      <c r="P457" s="9" t="str">
        <f t="shared" ca="1" si="76"/>
        <v>BoxE</v>
      </c>
      <c r="Q457" s="9">
        <f t="shared" ca="1" si="77"/>
        <v>1</v>
      </c>
      <c r="R457" s="9" t="str">
        <f t="shared" ca="1" si="74"/>
        <v>BoxE1</v>
      </c>
      <c r="S457" t="str" cm="1">
        <f t="array" ref="S457">IF(ISBLANK(C457),"",IFERROR(INDEX(ListeSeries!$A$2:$A$1045, MATCH(1, (DatasScan!G457=ListeSeries!$B$2:$B$1045) * (DatasScan!H457&gt;=ListeSeries!$D$2:$D$1045) * (DatasScan!H457&lt;=ListeSeries!$E$2:$E$1045), 0)), "no match"))</f>
        <v>MEDJOOL</v>
      </c>
      <c r="T457" s="7" t="str" cm="1">
        <f t="array" ref="T457">IF(ISBLANK(C457),"",IFERROR(INDEX(ListeSeries!$C$2:$C$1045, MATCH(1, (DatasScan!G457=ListeSeries!$B$2:$B$1045) * (DatasScan!H457&gt;=ListeSeries!$D$2:$D$1045) * (DatasScan!H457&lt;=ListeSeries!$E$2:$E$1045), 0)), "no match"))</f>
        <v>MEDJOOL 102</v>
      </c>
      <c r="U457" s="11" t="str" cm="1">
        <f t="array" ref="U457">IF(ISBLANK(C457),"",IFERROR(INDEX(ListeSeries!$F$2:$F$1045, MATCH(1, (DatasScan!G457=ListeSeries!$B$2:$B$1045) * (DatasScan!H457&gt;=ListeSeries!$D$2:$D$1045) * (DatasScan!H457&lt;=ListeSeries!$E$2:$E$1045), 0)), "no match"))</f>
        <v>3381-3410</v>
      </c>
    </row>
    <row r="458" spans="1:21" x14ac:dyDescent="0.25">
      <c r="A458" s="6" t="str">
        <f t="shared" si="75"/>
        <v>3</v>
      </c>
      <c r="B458" s="272" t="s">
        <v>3459</v>
      </c>
      <c r="C458" s="206" t="s">
        <v>3467</v>
      </c>
      <c r="E458" s="11">
        <v>4</v>
      </c>
      <c r="F458" s="7" t="str">
        <f t="shared" si="69"/>
        <v>809020250912MG1</v>
      </c>
      <c r="G458" s="21" t="str">
        <f>IF(ISBLANK(C458),"",_xlfn.XLOOKUP(_xlfn.XLOOKUP(VALUE(LEFT(C458,4)),Souches!$B$2:$B$15000,Souches!$E$2:$E$15000),Varietes!$B$2:$B$500,Varietes!$C$2:$C$500))</f>
        <v>MDJU</v>
      </c>
      <c r="H458" s="19">
        <f>IF(ISBLANK(C458),"",_xlfn.XLOOKUP(VALUE(LEFT(C458,4)),Souches!$B$2:$B$15000,Souches!$D$2:$D$15000))</f>
        <v>3407</v>
      </c>
      <c r="I458" s="10">
        <f t="shared" si="70"/>
        <v>45912</v>
      </c>
      <c r="J458" s="19">
        <f>IF(I458="","",INT(('ObjProd (2)'!$C$25-I458)/7 * (ABS('ObjProd (2)'!$C$25-I458)&gt;=7)))</f>
        <v>0</v>
      </c>
      <c r="K458" s="10" t="str">
        <f>IF(I458="","",
IF(AND(DATEDIF(I458,'ObjProd (2)'!$C$25,"y")=0,DATEDIF(I458,'ObjProd (2)'!$C$25,"ym")=0,
   INT(('ObjProd (2)'!$C$25-EDATE(I458,DATEDIF(I458,'ObjProd (2)'!$C$25,"y")*12+DATEDIF(I458,'ObjProd (2)'!$C$25,"ym")))/7)=0),
   "&lt; 1 sem.",
   IF(DATEDIF(I458,'ObjProd (2)'!$C$25,"y")&gt;0,DATEDIF(I458,'ObjProd (2)'!$C$25,"y") &amp; " " &amp; IF(DATEDIF(I458,'ObjProd (2)'!$C$25,"y")=1,"an ","ans "),"") &amp;
   IF(DATEDIF(I458,'ObjProd (2)'!$C$25,"ym")&gt;0,DATEDIF(I458,'ObjProd (2)'!$C$25,"ym") &amp; " mois ", "") &amp;
   IF(INT(('ObjProd (2)'!$C$25-EDATE(I458,DATEDIF(I458,'ObjProd (2)'!$C$25,"y")*12+DATEDIF(I458,'ObjProd (2)'!$C$25,"ym")))/7)&gt;0,
      INT(('ObjProd (2)'!$C$25-EDATE(I458,DATEDIF(I458,'ObjProd (2)'!$C$25,"y")*12+DATEDIF(I458,'ObjProd (2)'!$C$25,"ym")))/7) &amp; " sem.",
      "")
)
)</f>
        <v>&lt; 1 sem.</v>
      </c>
      <c r="L458" s="11" t="str">
        <f t="shared" si="71"/>
        <v xml:space="preserve">MG1 </v>
      </c>
      <c r="M458" s="9">
        <f t="shared" si="72"/>
        <v>4</v>
      </c>
      <c r="N458" s="9" t="str" cm="1">
        <f t="array" aca="1" ref="N458" ca="1">LEFT(L458, IF(ISNUMBER(SUBSTITUTE(_xludf.MID(L458, 2, 1), ".", ",")), 1, 2))</f>
        <v>MG</v>
      </c>
      <c r="O458" s="19">
        <f t="shared" ca="1" si="73"/>
        <v>1</v>
      </c>
      <c r="P458" s="9" t="str">
        <f t="shared" ca="1" si="76"/>
        <v>BoxE</v>
      </c>
      <c r="Q458" s="9">
        <f t="shared" ca="1" si="77"/>
        <v>1</v>
      </c>
      <c r="R458" s="9" t="str">
        <f t="shared" ca="1" si="74"/>
        <v>BoxE1</v>
      </c>
      <c r="S458" t="str" cm="1">
        <f t="array" ref="S458">IF(ISBLANK(C458),"",IFERROR(INDEX(ListeSeries!$A$2:$A$1045, MATCH(1, (DatasScan!G458=ListeSeries!$B$2:$B$1045) * (DatasScan!H458&gt;=ListeSeries!$D$2:$D$1045) * (DatasScan!H458&lt;=ListeSeries!$E$2:$E$1045), 0)), "no match"))</f>
        <v>MEDJOOL</v>
      </c>
      <c r="T458" s="7" t="str" cm="1">
        <f t="array" ref="T458">IF(ISBLANK(C458),"",IFERROR(INDEX(ListeSeries!$C$2:$C$1045, MATCH(1, (DatasScan!G458=ListeSeries!$B$2:$B$1045) * (DatasScan!H458&gt;=ListeSeries!$D$2:$D$1045) * (DatasScan!H458&lt;=ListeSeries!$E$2:$E$1045), 0)), "no match"))</f>
        <v>MEDJOOL 102</v>
      </c>
      <c r="U458" s="11" t="str" cm="1">
        <f t="array" ref="U458">IF(ISBLANK(C458),"",IFERROR(INDEX(ListeSeries!$F$2:$F$1045, MATCH(1, (DatasScan!G458=ListeSeries!$B$2:$B$1045) * (DatasScan!H458&gt;=ListeSeries!$D$2:$D$1045) * (DatasScan!H458&lt;=ListeSeries!$E$2:$E$1045), 0)), "no match"))</f>
        <v>3381-3410</v>
      </c>
    </row>
    <row r="459" spans="1:21" x14ac:dyDescent="0.25">
      <c r="A459" s="6" t="str">
        <f t="shared" si="75"/>
        <v>3</v>
      </c>
      <c r="B459" s="272" t="s">
        <v>3459</v>
      </c>
      <c r="C459" s="206" t="s">
        <v>3468</v>
      </c>
      <c r="E459" s="11">
        <v>4</v>
      </c>
      <c r="F459" s="7" t="str">
        <f t="shared" si="69"/>
        <v>809020250912MG1</v>
      </c>
      <c r="G459" s="21" t="str">
        <f>IF(ISBLANK(C459),"",_xlfn.XLOOKUP(_xlfn.XLOOKUP(VALUE(LEFT(C459,4)),Souches!$B$2:$B$15000,Souches!$E$2:$E$15000),Varietes!$B$2:$B$500,Varietes!$C$2:$C$500))</f>
        <v>MDJU</v>
      </c>
      <c r="H459" s="19">
        <f>IF(ISBLANK(C459),"",_xlfn.XLOOKUP(VALUE(LEFT(C459,4)),Souches!$B$2:$B$15000,Souches!$D$2:$D$15000))</f>
        <v>3407</v>
      </c>
      <c r="I459" s="10">
        <f t="shared" si="70"/>
        <v>45912</v>
      </c>
      <c r="J459" s="19">
        <f>IF(I459="","",INT(('ObjProd (2)'!$C$25-I459)/7 * (ABS('ObjProd (2)'!$C$25-I459)&gt;=7)))</f>
        <v>0</v>
      </c>
      <c r="K459" s="10" t="str">
        <f>IF(I459="","",
IF(AND(DATEDIF(I459,'ObjProd (2)'!$C$25,"y")=0,DATEDIF(I459,'ObjProd (2)'!$C$25,"ym")=0,
   INT(('ObjProd (2)'!$C$25-EDATE(I459,DATEDIF(I459,'ObjProd (2)'!$C$25,"y")*12+DATEDIF(I459,'ObjProd (2)'!$C$25,"ym")))/7)=0),
   "&lt; 1 sem.",
   IF(DATEDIF(I459,'ObjProd (2)'!$C$25,"y")&gt;0,DATEDIF(I459,'ObjProd (2)'!$C$25,"y") &amp; " " &amp; IF(DATEDIF(I459,'ObjProd (2)'!$C$25,"y")=1,"an ","ans "),"") &amp;
   IF(DATEDIF(I459,'ObjProd (2)'!$C$25,"ym")&gt;0,DATEDIF(I459,'ObjProd (2)'!$C$25,"ym") &amp; " mois ", "") &amp;
   IF(INT(('ObjProd (2)'!$C$25-EDATE(I459,DATEDIF(I459,'ObjProd (2)'!$C$25,"y")*12+DATEDIF(I459,'ObjProd (2)'!$C$25,"ym")))/7)&gt;0,
      INT(('ObjProd (2)'!$C$25-EDATE(I459,DATEDIF(I459,'ObjProd (2)'!$C$25,"y")*12+DATEDIF(I459,'ObjProd (2)'!$C$25,"ym")))/7) &amp; " sem.",
      "")
)
)</f>
        <v>&lt; 1 sem.</v>
      </c>
      <c r="L459" s="11" t="str">
        <f t="shared" si="71"/>
        <v xml:space="preserve">MG1 </v>
      </c>
      <c r="M459" s="9">
        <f t="shared" si="72"/>
        <v>4</v>
      </c>
      <c r="N459" s="9" t="str" cm="1">
        <f t="array" aca="1" ref="N459" ca="1">LEFT(L459, IF(ISNUMBER(SUBSTITUTE(_xludf.MID(L459, 2, 1), ".", ",")), 1, 2))</f>
        <v>MG</v>
      </c>
      <c r="O459" s="19">
        <f t="shared" ca="1" si="73"/>
        <v>1</v>
      </c>
      <c r="P459" s="9" t="str">
        <f t="shared" ca="1" si="76"/>
        <v>BoxE</v>
      </c>
      <c r="Q459" s="9">
        <f t="shared" ca="1" si="77"/>
        <v>1</v>
      </c>
      <c r="R459" s="9" t="str">
        <f t="shared" ca="1" si="74"/>
        <v>BoxE1</v>
      </c>
      <c r="S459" t="str" cm="1">
        <f t="array" ref="S459">IF(ISBLANK(C459),"",IFERROR(INDEX(ListeSeries!$A$2:$A$1045, MATCH(1, (DatasScan!G459=ListeSeries!$B$2:$B$1045) * (DatasScan!H459&gt;=ListeSeries!$D$2:$D$1045) * (DatasScan!H459&lt;=ListeSeries!$E$2:$E$1045), 0)), "no match"))</f>
        <v>MEDJOOL</v>
      </c>
      <c r="T459" s="7" t="str" cm="1">
        <f t="array" ref="T459">IF(ISBLANK(C459),"",IFERROR(INDEX(ListeSeries!$C$2:$C$1045, MATCH(1, (DatasScan!G459=ListeSeries!$B$2:$B$1045) * (DatasScan!H459&gt;=ListeSeries!$D$2:$D$1045) * (DatasScan!H459&lt;=ListeSeries!$E$2:$E$1045), 0)), "no match"))</f>
        <v>MEDJOOL 102</v>
      </c>
      <c r="U459" s="11" t="str" cm="1">
        <f t="array" ref="U459">IF(ISBLANK(C459),"",IFERROR(INDEX(ListeSeries!$F$2:$F$1045, MATCH(1, (DatasScan!G459=ListeSeries!$B$2:$B$1045) * (DatasScan!H459&gt;=ListeSeries!$D$2:$D$1045) * (DatasScan!H459&lt;=ListeSeries!$E$2:$E$1045), 0)), "no match"))</f>
        <v>3381-3410</v>
      </c>
    </row>
    <row r="460" spans="1:21" x14ac:dyDescent="0.25">
      <c r="A460" s="6" t="str">
        <f t="shared" si="75"/>
        <v>3</v>
      </c>
      <c r="B460" s="272" t="s">
        <v>3459</v>
      </c>
      <c r="C460" s="206" t="s">
        <v>3469</v>
      </c>
      <c r="E460" s="11">
        <v>2</v>
      </c>
      <c r="F460" s="7" t="str">
        <f t="shared" si="69"/>
        <v>809020250910MG1</v>
      </c>
      <c r="G460" s="21" t="str">
        <f>IF(ISBLANK(C460),"",_xlfn.XLOOKUP(_xlfn.XLOOKUP(VALUE(LEFT(C460,4)),Souches!$B$2:$B$15000,Souches!$E$2:$E$15000),Varietes!$B$2:$B$500,Varietes!$C$2:$C$500))</f>
        <v>MDJU</v>
      </c>
      <c r="H460" s="19">
        <f>IF(ISBLANK(C460),"",_xlfn.XLOOKUP(VALUE(LEFT(C460,4)),Souches!$B$2:$B$15000,Souches!$D$2:$D$15000))</f>
        <v>3407</v>
      </c>
      <c r="I460" s="10">
        <f t="shared" si="70"/>
        <v>45910</v>
      </c>
      <c r="J460" s="19">
        <f>IF(I460="","",INT(('ObjProd (2)'!$C$25-I460)/7 * (ABS('ObjProd (2)'!$C$25-I460)&gt;=7)))</f>
        <v>1</v>
      </c>
      <c r="K460" s="10" t="str">
        <f>IF(I460="","",
IF(AND(DATEDIF(I460,'ObjProd (2)'!$C$25,"y")=0,DATEDIF(I460,'ObjProd (2)'!$C$25,"ym")=0,
   INT(('ObjProd (2)'!$C$25-EDATE(I460,DATEDIF(I460,'ObjProd (2)'!$C$25,"y")*12+DATEDIF(I460,'ObjProd (2)'!$C$25,"ym")))/7)=0),
   "&lt; 1 sem.",
   IF(DATEDIF(I460,'ObjProd (2)'!$C$25,"y")&gt;0,DATEDIF(I460,'ObjProd (2)'!$C$25,"y") &amp; " " &amp; IF(DATEDIF(I460,'ObjProd (2)'!$C$25,"y")=1,"an ","ans "),"") &amp;
   IF(DATEDIF(I460,'ObjProd (2)'!$C$25,"ym")&gt;0,DATEDIF(I460,'ObjProd (2)'!$C$25,"ym") &amp; " mois ", "") &amp;
   IF(INT(('ObjProd (2)'!$C$25-EDATE(I460,DATEDIF(I460,'ObjProd (2)'!$C$25,"y")*12+DATEDIF(I460,'ObjProd (2)'!$C$25,"ym")))/7)&gt;0,
      INT(('ObjProd (2)'!$C$25-EDATE(I460,DATEDIF(I460,'ObjProd (2)'!$C$25,"y")*12+DATEDIF(I460,'ObjProd (2)'!$C$25,"ym")))/7) &amp; " sem.",
      "")
)
)</f>
        <v>1 sem.</v>
      </c>
      <c r="L460" s="11" t="str">
        <f t="shared" si="71"/>
        <v xml:space="preserve">MG1 </v>
      </c>
      <c r="M460" s="9">
        <f t="shared" si="72"/>
        <v>2</v>
      </c>
      <c r="N460" s="9" t="str" cm="1">
        <f t="array" aca="1" ref="N460" ca="1">LEFT(L460, IF(ISNUMBER(SUBSTITUTE(_xludf.MID(L460, 2, 1), ".", ",")), 1, 2))</f>
        <v>MG</v>
      </c>
      <c r="O460" s="19">
        <f t="shared" ca="1" si="73"/>
        <v>1</v>
      </c>
      <c r="P460" s="9" t="str">
        <f t="shared" ca="1" si="76"/>
        <v>BoxE</v>
      </c>
      <c r="Q460" s="9">
        <f t="shared" ca="1" si="77"/>
        <v>1</v>
      </c>
      <c r="R460" s="9" t="str">
        <f t="shared" ca="1" si="74"/>
        <v>BoxE1</v>
      </c>
      <c r="S460" t="str" cm="1">
        <f t="array" ref="S460">IF(ISBLANK(C460),"",IFERROR(INDEX(ListeSeries!$A$2:$A$1045, MATCH(1, (DatasScan!G460=ListeSeries!$B$2:$B$1045) * (DatasScan!H460&gt;=ListeSeries!$D$2:$D$1045) * (DatasScan!H460&lt;=ListeSeries!$E$2:$E$1045), 0)), "no match"))</f>
        <v>MEDJOOL</v>
      </c>
      <c r="T460" s="7" t="str" cm="1">
        <f t="array" ref="T460">IF(ISBLANK(C460),"",IFERROR(INDEX(ListeSeries!$C$2:$C$1045, MATCH(1, (DatasScan!G460=ListeSeries!$B$2:$B$1045) * (DatasScan!H460&gt;=ListeSeries!$D$2:$D$1045) * (DatasScan!H460&lt;=ListeSeries!$E$2:$E$1045), 0)), "no match"))</f>
        <v>MEDJOOL 102</v>
      </c>
      <c r="U460" s="11" t="str" cm="1">
        <f t="array" ref="U460">IF(ISBLANK(C460),"",IFERROR(INDEX(ListeSeries!$F$2:$F$1045, MATCH(1, (DatasScan!G460=ListeSeries!$B$2:$B$1045) * (DatasScan!H460&gt;=ListeSeries!$D$2:$D$1045) * (DatasScan!H460&lt;=ListeSeries!$E$2:$E$1045), 0)), "no match"))</f>
        <v>3381-3410</v>
      </c>
    </row>
    <row r="461" spans="1:21" x14ac:dyDescent="0.25">
      <c r="A461" s="6" t="str">
        <f t="shared" si="75"/>
        <v>3</v>
      </c>
      <c r="B461" s="272" t="s">
        <v>3459</v>
      </c>
      <c r="C461" s="206" t="s">
        <v>3469</v>
      </c>
      <c r="E461" s="11">
        <v>4</v>
      </c>
      <c r="F461" s="7" t="str">
        <f t="shared" si="69"/>
        <v>809020250910MG1</v>
      </c>
      <c r="G461" s="21" t="str">
        <f>IF(ISBLANK(C461),"",_xlfn.XLOOKUP(_xlfn.XLOOKUP(VALUE(LEFT(C461,4)),Souches!$B$2:$B$15000,Souches!$E$2:$E$15000),Varietes!$B$2:$B$500,Varietes!$C$2:$C$500))</f>
        <v>MDJU</v>
      </c>
      <c r="H461" s="19">
        <f>IF(ISBLANK(C461),"",_xlfn.XLOOKUP(VALUE(LEFT(C461,4)),Souches!$B$2:$B$15000,Souches!$D$2:$D$15000))</f>
        <v>3407</v>
      </c>
      <c r="I461" s="10">
        <f t="shared" si="70"/>
        <v>45910</v>
      </c>
      <c r="J461" s="19">
        <f>IF(I461="","",INT(('ObjProd (2)'!$C$25-I461)/7 * (ABS('ObjProd (2)'!$C$25-I461)&gt;=7)))</f>
        <v>1</v>
      </c>
      <c r="K461" s="10" t="str">
        <f>IF(I461="","",
IF(AND(DATEDIF(I461,'ObjProd (2)'!$C$25,"y")=0,DATEDIF(I461,'ObjProd (2)'!$C$25,"ym")=0,
   INT(('ObjProd (2)'!$C$25-EDATE(I461,DATEDIF(I461,'ObjProd (2)'!$C$25,"y")*12+DATEDIF(I461,'ObjProd (2)'!$C$25,"ym")))/7)=0),
   "&lt; 1 sem.",
   IF(DATEDIF(I461,'ObjProd (2)'!$C$25,"y")&gt;0,DATEDIF(I461,'ObjProd (2)'!$C$25,"y") &amp; " " &amp; IF(DATEDIF(I461,'ObjProd (2)'!$C$25,"y")=1,"an ","ans "),"") &amp;
   IF(DATEDIF(I461,'ObjProd (2)'!$C$25,"ym")&gt;0,DATEDIF(I461,'ObjProd (2)'!$C$25,"ym") &amp; " mois ", "") &amp;
   IF(INT(('ObjProd (2)'!$C$25-EDATE(I461,DATEDIF(I461,'ObjProd (2)'!$C$25,"y")*12+DATEDIF(I461,'ObjProd (2)'!$C$25,"ym")))/7)&gt;0,
      INT(('ObjProd (2)'!$C$25-EDATE(I461,DATEDIF(I461,'ObjProd (2)'!$C$25,"y")*12+DATEDIF(I461,'ObjProd (2)'!$C$25,"ym")))/7) &amp; " sem.",
      "")
)
)</f>
        <v>1 sem.</v>
      </c>
      <c r="L461" s="11" t="str">
        <f t="shared" si="71"/>
        <v xml:space="preserve">MG1 </v>
      </c>
      <c r="M461" s="9">
        <f t="shared" si="72"/>
        <v>4</v>
      </c>
      <c r="N461" s="9" t="str" cm="1">
        <f t="array" aca="1" ref="N461" ca="1">LEFT(L461, IF(ISNUMBER(SUBSTITUTE(_xludf.MID(L461, 2, 1), ".", ",")), 1, 2))</f>
        <v>MG</v>
      </c>
      <c r="O461" s="19">
        <f t="shared" ca="1" si="73"/>
        <v>1</v>
      </c>
      <c r="P461" s="9" t="str">
        <f t="shared" ca="1" si="76"/>
        <v>BoxE</v>
      </c>
      <c r="Q461" s="9">
        <f t="shared" ca="1" si="77"/>
        <v>1</v>
      </c>
      <c r="R461" s="9" t="str">
        <f t="shared" ca="1" si="74"/>
        <v>BoxE1</v>
      </c>
      <c r="S461" t="str" cm="1">
        <f t="array" ref="S461">IF(ISBLANK(C461),"",IFERROR(INDEX(ListeSeries!$A$2:$A$1045, MATCH(1, (DatasScan!G461=ListeSeries!$B$2:$B$1045) * (DatasScan!H461&gt;=ListeSeries!$D$2:$D$1045) * (DatasScan!H461&lt;=ListeSeries!$E$2:$E$1045), 0)), "no match"))</f>
        <v>MEDJOOL</v>
      </c>
      <c r="T461" s="7" t="str" cm="1">
        <f t="array" ref="T461">IF(ISBLANK(C461),"",IFERROR(INDEX(ListeSeries!$C$2:$C$1045, MATCH(1, (DatasScan!G461=ListeSeries!$B$2:$B$1045) * (DatasScan!H461&gt;=ListeSeries!$D$2:$D$1045) * (DatasScan!H461&lt;=ListeSeries!$E$2:$E$1045), 0)), "no match"))</f>
        <v>MEDJOOL 102</v>
      </c>
      <c r="U461" s="11" t="str" cm="1">
        <f t="array" ref="U461">IF(ISBLANK(C461),"",IFERROR(INDEX(ListeSeries!$F$2:$F$1045, MATCH(1, (DatasScan!G461=ListeSeries!$B$2:$B$1045) * (DatasScan!H461&gt;=ListeSeries!$D$2:$D$1045) * (DatasScan!H461&lt;=ListeSeries!$E$2:$E$1045), 0)), "no match"))</f>
        <v>3381-3410</v>
      </c>
    </row>
    <row r="462" spans="1:21" x14ac:dyDescent="0.25">
      <c r="A462" s="6" t="str">
        <f t="shared" si="75"/>
        <v>3</v>
      </c>
      <c r="B462" s="272" t="s">
        <v>3459</v>
      </c>
      <c r="C462" s="206" t="s">
        <v>3463</v>
      </c>
      <c r="E462" s="11">
        <v>4</v>
      </c>
      <c r="F462" s="7" t="str">
        <f t="shared" si="69"/>
        <v>809020250910MG1</v>
      </c>
      <c r="G462" s="21" t="str">
        <f>IF(ISBLANK(C462),"",_xlfn.XLOOKUP(_xlfn.XLOOKUP(VALUE(LEFT(C462,4)),Souches!$B$2:$B$15000,Souches!$E$2:$E$15000),Varietes!$B$2:$B$500,Varietes!$C$2:$C$500))</f>
        <v>MDJU</v>
      </c>
      <c r="H462" s="19">
        <f>IF(ISBLANK(C462),"",_xlfn.XLOOKUP(VALUE(LEFT(C462,4)),Souches!$B$2:$B$15000,Souches!$D$2:$D$15000))</f>
        <v>3407</v>
      </c>
      <c r="I462" s="10">
        <f t="shared" si="70"/>
        <v>45910</v>
      </c>
      <c r="J462" s="19">
        <f>IF(I462="","",INT(('ObjProd (2)'!$C$25-I462)/7 * (ABS('ObjProd (2)'!$C$25-I462)&gt;=7)))</f>
        <v>1</v>
      </c>
      <c r="K462" s="10" t="str">
        <f>IF(I462="","",
IF(AND(DATEDIF(I462,'ObjProd (2)'!$C$25,"y")=0,DATEDIF(I462,'ObjProd (2)'!$C$25,"ym")=0,
   INT(('ObjProd (2)'!$C$25-EDATE(I462,DATEDIF(I462,'ObjProd (2)'!$C$25,"y")*12+DATEDIF(I462,'ObjProd (2)'!$C$25,"ym")))/7)=0),
   "&lt; 1 sem.",
   IF(DATEDIF(I462,'ObjProd (2)'!$C$25,"y")&gt;0,DATEDIF(I462,'ObjProd (2)'!$C$25,"y") &amp; " " &amp; IF(DATEDIF(I462,'ObjProd (2)'!$C$25,"y")=1,"an ","ans "),"") &amp;
   IF(DATEDIF(I462,'ObjProd (2)'!$C$25,"ym")&gt;0,DATEDIF(I462,'ObjProd (2)'!$C$25,"ym") &amp; " mois ", "") &amp;
   IF(INT(('ObjProd (2)'!$C$25-EDATE(I462,DATEDIF(I462,'ObjProd (2)'!$C$25,"y")*12+DATEDIF(I462,'ObjProd (2)'!$C$25,"ym")))/7)&gt;0,
      INT(('ObjProd (2)'!$C$25-EDATE(I462,DATEDIF(I462,'ObjProd (2)'!$C$25,"y")*12+DATEDIF(I462,'ObjProd (2)'!$C$25,"ym")))/7) &amp; " sem.",
      "")
)
)</f>
        <v>1 sem.</v>
      </c>
      <c r="L462" s="11" t="str">
        <f t="shared" si="71"/>
        <v xml:space="preserve">MG1 </v>
      </c>
      <c r="M462" s="9">
        <f t="shared" si="72"/>
        <v>4</v>
      </c>
      <c r="N462" s="9" t="str" cm="1">
        <f t="array" aca="1" ref="N462" ca="1">LEFT(L462, IF(ISNUMBER(SUBSTITUTE(_xludf.MID(L462, 2, 1), ".", ",")), 1, 2))</f>
        <v>MG</v>
      </c>
      <c r="O462" s="19">
        <f t="shared" ca="1" si="73"/>
        <v>1</v>
      </c>
      <c r="P462" s="9" t="str">
        <f t="shared" ca="1" si="76"/>
        <v>BoxE</v>
      </c>
      <c r="Q462" s="9">
        <f t="shared" ca="1" si="77"/>
        <v>1</v>
      </c>
      <c r="R462" s="9" t="str">
        <f t="shared" ca="1" si="74"/>
        <v>BoxE1</v>
      </c>
      <c r="S462" t="str" cm="1">
        <f t="array" ref="S462">IF(ISBLANK(C462),"",IFERROR(INDEX(ListeSeries!$A$2:$A$1045, MATCH(1, (DatasScan!G462=ListeSeries!$B$2:$B$1045) * (DatasScan!H462&gt;=ListeSeries!$D$2:$D$1045) * (DatasScan!H462&lt;=ListeSeries!$E$2:$E$1045), 0)), "no match"))</f>
        <v>MEDJOOL</v>
      </c>
      <c r="T462" s="7" t="str" cm="1">
        <f t="array" ref="T462">IF(ISBLANK(C462),"",IFERROR(INDEX(ListeSeries!$C$2:$C$1045, MATCH(1, (DatasScan!G462=ListeSeries!$B$2:$B$1045) * (DatasScan!H462&gt;=ListeSeries!$D$2:$D$1045) * (DatasScan!H462&lt;=ListeSeries!$E$2:$E$1045), 0)), "no match"))</f>
        <v>MEDJOOL 102</v>
      </c>
      <c r="U462" s="11" t="str" cm="1">
        <f t="array" ref="U462">IF(ISBLANK(C462),"",IFERROR(INDEX(ListeSeries!$F$2:$F$1045, MATCH(1, (DatasScan!G462=ListeSeries!$B$2:$B$1045) * (DatasScan!H462&gt;=ListeSeries!$D$2:$D$1045) * (DatasScan!H462&lt;=ListeSeries!$E$2:$E$1045), 0)), "no match"))</f>
        <v>3381-3410</v>
      </c>
    </row>
    <row r="463" spans="1:21" x14ac:dyDescent="0.25">
      <c r="A463" s="6" t="str">
        <f t="shared" si="75"/>
        <v>3</v>
      </c>
      <c r="B463" s="272" t="s">
        <v>3459</v>
      </c>
      <c r="C463" s="206" t="s">
        <v>3470</v>
      </c>
      <c r="E463" s="11">
        <v>4</v>
      </c>
      <c r="F463" s="7" t="e">
        <f>IF(ISBLANK(#REF!),"",LEFT(#REF!,15))</f>
        <v>#REF!</v>
      </c>
      <c r="G463" s="21" t="str">
        <f>IF(ISBLANK(C463),"",_xlfn.XLOOKUP(_xlfn.XLOOKUP(VALUE(LEFT(C463,4)),Souches!$B$2:$B$15000,Souches!$E$2:$E$15000),Varietes!$B$2:$B$500,Varietes!$C$2:$C$500))</f>
        <v>MDJU</v>
      </c>
      <c r="H463" s="19">
        <f>IF(ISBLANK(C463),"",_xlfn.XLOOKUP(VALUE(LEFT(C463,4)),Souches!$B$2:$B$15000,Souches!$D$2:$D$15000))</f>
        <v>3407</v>
      </c>
      <c r="I463" s="10">
        <f t="shared" si="70"/>
        <v>45908</v>
      </c>
      <c r="J463" s="19">
        <f>IF(I463="","",INT(('ObjProd (2)'!$C$25-I463)/7 * (ABS('ObjProd (2)'!$C$25-I463)&gt;=7)))</f>
        <v>1</v>
      </c>
      <c r="K463" s="10" t="str">
        <f>IF(I463="","",
IF(AND(DATEDIF(I463,'ObjProd (2)'!$C$25,"y")=0,DATEDIF(I463,'ObjProd (2)'!$C$25,"ym")=0,
   INT(('ObjProd (2)'!$C$25-EDATE(I463,DATEDIF(I463,'ObjProd (2)'!$C$25,"y")*12+DATEDIF(I463,'ObjProd (2)'!$C$25,"ym")))/7)=0),
   "&lt; 1 sem.",
   IF(DATEDIF(I463,'ObjProd (2)'!$C$25,"y")&gt;0,DATEDIF(I463,'ObjProd (2)'!$C$25,"y") &amp; " " &amp; IF(DATEDIF(I463,'ObjProd (2)'!$C$25,"y")=1,"an ","ans "),"") &amp;
   IF(DATEDIF(I463,'ObjProd (2)'!$C$25,"ym")&gt;0,DATEDIF(I463,'ObjProd (2)'!$C$25,"ym") &amp; " mois ", "") &amp;
   IF(INT(('ObjProd (2)'!$C$25-EDATE(I463,DATEDIF(I463,'ObjProd (2)'!$C$25,"y")*12+DATEDIF(I463,'ObjProd (2)'!$C$25,"ym")))/7)&gt;0,
      INT(('ObjProd (2)'!$C$25-EDATE(I463,DATEDIF(I463,'ObjProd (2)'!$C$25,"y")*12+DATEDIF(I463,'ObjProd (2)'!$C$25,"ym")))/7) &amp; " sem.",
      "")
)
)</f>
        <v>1 sem.</v>
      </c>
      <c r="L463" s="11" t="str">
        <f t="shared" si="71"/>
        <v xml:space="preserve">MG1 </v>
      </c>
      <c r="M463" s="9">
        <f t="shared" si="72"/>
        <v>4</v>
      </c>
      <c r="N463" s="9" t="str" cm="1">
        <f t="array" aca="1" ref="N463" ca="1">LEFT(L463, IF(ISNUMBER(SUBSTITUTE(_xludf.MID(L463, 2, 1), ".", ",")), 1, 2))</f>
        <v>MG</v>
      </c>
      <c r="O463" s="19">
        <f t="shared" ref="O463:O464" ca="1" si="78">IF(N463="", "", _xlfn.NUMBERVALUE(RIGHT(L463, LEN(L463)-LEN(N463))))</f>
        <v>1</v>
      </c>
      <c r="P463" s="9" t="str">
        <f t="shared" ref="P463:P464" ca="1" si="79">IF(N463="", "",
    IF(N463="E+", "X",
        IF(OR(LEFT(N463, 1)="E", N463="XR", N463="CS"), "E",
            IF(AND(LEFT(N463, 1)="R", LEFT(N463, 2)&lt;&gt;"RG"), "R",
                IF(OR(N463="MG", N463="G+"), "BoxE",
                    IF(LEFT(N463, 1)="i", "i", "X")
                )
            )
        )
    )
)</f>
        <v>BoxE</v>
      </c>
      <c r="Q463" s="9">
        <f t="shared" ref="Q463:Q464" ca="1" si="80">IF(P463&lt;&gt;"", IF(P463="X", IF(AND(O463&gt;=1, O463&lt;=12), O463, IF(O463&gt;12, "13+", "erreur")), IF(P463="E", IF(AND(O463&gt;=1, O463&lt;=6), O463, IF(O463&gt;6, "7+", "erreur")), IF(P463="R", 0, IF(P463="I", IF(O463&lt;=2, "nit° 1-2", IF(O463&lt;=5, "° 3-4-5", IF(O463&lt;=8, " préX° 6-7-8", "erreur"))), IF(P463="BoxE", O463, ""))))), "")</f>
        <v>1</v>
      </c>
      <c r="R463" s="9" t="str">
        <f t="shared" ca="1" si="74"/>
        <v>BoxE1</v>
      </c>
      <c r="S463" t="str" cm="1">
        <f t="array" ref="S463">IF(ISBLANK(C463),"",IFERROR(INDEX(ListeSeries!$A$2:$A$1045, MATCH(1, (DatasScan!G463=ListeSeries!$B$2:$B$1045) * (DatasScan!H463&gt;=ListeSeries!$D$2:$D$1045) * (DatasScan!H463&lt;=ListeSeries!$E$2:$E$1045), 0)), "no match"))</f>
        <v>MEDJOOL</v>
      </c>
      <c r="T463" s="7" t="str" cm="1">
        <f t="array" ref="T463">IF(ISBLANK(C463),"",IFERROR(INDEX(ListeSeries!$C$2:$C$1045, MATCH(1, (DatasScan!G463=ListeSeries!$B$2:$B$1045) * (DatasScan!H463&gt;=ListeSeries!$D$2:$D$1045) * (DatasScan!H463&lt;=ListeSeries!$E$2:$E$1045), 0)), "no match"))</f>
        <v>MEDJOOL 102</v>
      </c>
      <c r="U463" s="11" t="str" cm="1">
        <f t="array" ref="U463">IF(ISBLANK(C463),"",IFERROR(INDEX(ListeSeries!$F$2:$F$1045, MATCH(1, (DatasScan!G463=ListeSeries!$B$2:$B$1045) * (DatasScan!H463&gt;=ListeSeries!$D$2:$D$1045) * (DatasScan!H463&lt;=ListeSeries!$E$2:$E$1045), 0)), "no match"))</f>
        <v>3381-3410</v>
      </c>
    </row>
    <row r="464" spans="1:21" x14ac:dyDescent="0.25">
      <c r="A464" s="6" t="str">
        <f t="shared" si="75"/>
        <v>3</v>
      </c>
      <c r="B464" s="272" t="s">
        <v>3459</v>
      </c>
      <c r="C464" s="190" t="s">
        <v>3470</v>
      </c>
      <c r="E464" s="11">
        <v>4</v>
      </c>
      <c r="F464" s="7" t="str">
        <f>IF(ISBLANK(C463),"",LEFT(C463,15))</f>
        <v>809020250908MG1</v>
      </c>
      <c r="G464" s="21" t="str">
        <f>IF(ISBLANK(C464),"",_xlfn.XLOOKUP(_xlfn.XLOOKUP(VALUE(LEFT(C464,4)),Souches!$B$2:$B$15000,Souches!$E$2:$E$15000),Varietes!$B$2:$B$500,Varietes!$C$2:$C$500))</f>
        <v>MDJU</v>
      </c>
      <c r="H464" s="19">
        <f>IF(ISBLANK(C464),"",_xlfn.XLOOKUP(VALUE(LEFT(C464,4)),Souches!$B$2:$B$15000,Souches!$D$2:$D$15000))</f>
        <v>3407</v>
      </c>
      <c r="I464" s="10">
        <f t="shared" si="70"/>
        <v>45908</v>
      </c>
      <c r="J464" s="19">
        <f>IF(I464="","",INT(('ObjProd (2)'!$C$25-I464)/7 * (ABS('ObjProd (2)'!$C$25-I464)&gt;=7)))</f>
        <v>1</v>
      </c>
      <c r="K464" s="10" t="str">
        <f>IF(I464="","",
IF(AND(DATEDIF(I464,'ObjProd (2)'!$C$25,"y")=0,DATEDIF(I464,'ObjProd (2)'!$C$25,"ym")=0,
   INT(('ObjProd (2)'!$C$25-EDATE(I464,DATEDIF(I464,'ObjProd (2)'!$C$25,"y")*12+DATEDIF(I464,'ObjProd (2)'!$C$25,"ym")))/7)=0),
   "&lt; 1 sem.",
   IF(DATEDIF(I464,'ObjProd (2)'!$C$25,"y")&gt;0,DATEDIF(I464,'ObjProd (2)'!$C$25,"y") &amp; " " &amp; IF(DATEDIF(I464,'ObjProd (2)'!$C$25,"y")=1,"an ","ans "),"") &amp;
   IF(DATEDIF(I464,'ObjProd (2)'!$C$25,"ym")&gt;0,DATEDIF(I464,'ObjProd (2)'!$C$25,"ym") &amp; " mois ", "") &amp;
   IF(INT(('ObjProd (2)'!$C$25-EDATE(I464,DATEDIF(I464,'ObjProd (2)'!$C$25,"y")*12+DATEDIF(I464,'ObjProd (2)'!$C$25,"ym")))/7)&gt;0,
      INT(('ObjProd (2)'!$C$25-EDATE(I464,DATEDIF(I464,'ObjProd (2)'!$C$25,"y")*12+DATEDIF(I464,'ObjProd (2)'!$C$25,"ym")))/7) &amp; " sem.",
      "")
)
)</f>
        <v>1 sem.</v>
      </c>
      <c r="L464" s="11" t="str">
        <f t="shared" si="71"/>
        <v xml:space="preserve">MG1 </v>
      </c>
      <c r="M464" s="9">
        <f t="shared" si="72"/>
        <v>4</v>
      </c>
      <c r="N464" s="9" t="str" cm="1">
        <f t="array" aca="1" ref="N464" ca="1">LEFT(L464, IF(ISNUMBER(SUBSTITUTE(_xludf.MID(L464, 2, 1), ".", ",")), 1, 2))</f>
        <v>MG</v>
      </c>
      <c r="O464" s="19">
        <f t="shared" ca="1" si="78"/>
        <v>1</v>
      </c>
      <c r="P464" s="9" t="str">
        <f t="shared" ca="1" si="79"/>
        <v>BoxE</v>
      </c>
      <c r="Q464" s="9">
        <f t="shared" ca="1" si="80"/>
        <v>1</v>
      </c>
      <c r="R464" s="9" t="str">
        <f t="shared" ca="1" si="74"/>
        <v>BoxE1</v>
      </c>
      <c r="S464" t="str" cm="1">
        <f t="array" ref="S464">IF(ISBLANK(C464),"",IFERROR(INDEX(ListeSeries!$A$2:$A$1045, MATCH(1, (DatasScan!G464=ListeSeries!$B$2:$B$1045) * (DatasScan!H464&gt;=ListeSeries!$D$2:$D$1045) * (DatasScan!H464&lt;=ListeSeries!$E$2:$E$1045), 0)), "no match"))</f>
        <v>MEDJOOL</v>
      </c>
      <c r="T464" s="7" t="str" cm="1">
        <f t="array" ref="T464">IF(ISBLANK(C464),"",IFERROR(INDEX(ListeSeries!$C$2:$C$1045, MATCH(1, (DatasScan!G464=ListeSeries!$B$2:$B$1045) * (DatasScan!H464&gt;=ListeSeries!$D$2:$D$1045) * (DatasScan!H464&lt;=ListeSeries!$E$2:$E$1045), 0)), "no match"))</f>
        <v>MEDJOOL 102</v>
      </c>
      <c r="U464" s="11" t="str" cm="1">
        <f t="array" ref="U464">IF(ISBLANK(C464),"",IFERROR(INDEX(ListeSeries!$F$2:$F$1045, MATCH(1, (DatasScan!G464=ListeSeries!$B$2:$B$1045) * (DatasScan!H464&gt;=ListeSeries!$D$2:$D$1045) * (DatasScan!H464&lt;=ListeSeries!$E$2:$E$1045), 0)), "no match"))</f>
        <v>3381-3410</v>
      </c>
    </row>
    <row r="465" spans="1:21" x14ac:dyDescent="0.25">
      <c r="A465" s="6" t="str">
        <f t="shared" si="75"/>
        <v>3</v>
      </c>
      <c r="B465" s="272" t="s">
        <v>3459</v>
      </c>
      <c r="C465" s="206" t="s">
        <v>3463</v>
      </c>
      <c r="E465" s="11">
        <v>4</v>
      </c>
      <c r="F465" s="7" t="str">
        <f t="shared" si="69"/>
        <v>809020250910MG1</v>
      </c>
      <c r="G465" s="21" t="str">
        <f>IF(ISBLANK(C465),"",_xlfn.XLOOKUP(_xlfn.XLOOKUP(VALUE(LEFT(C465,4)),Souches!$B$2:$B$15000,Souches!$E$2:$E$15000),Varietes!$B$2:$B$500,Varietes!$C$2:$C$500))</f>
        <v>MDJU</v>
      </c>
      <c r="H465" s="19">
        <f>IF(ISBLANK(C465),"",_xlfn.XLOOKUP(VALUE(LEFT(C465,4)),Souches!$B$2:$B$15000,Souches!$D$2:$D$15000))</f>
        <v>3407</v>
      </c>
      <c r="I465" s="10">
        <f t="shared" si="70"/>
        <v>45910</v>
      </c>
      <c r="J465" s="19">
        <f>IF(I465="","",INT(('ObjProd (2)'!$C$25-I465)/7 * (ABS('ObjProd (2)'!$C$25-I465)&gt;=7)))</f>
        <v>1</v>
      </c>
      <c r="K465" s="10" t="str">
        <f>IF(I465="","",
IF(AND(DATEDIF(I465,'ObjProd (2)'!$C$25,"y")=0,DATEDIF(I465,'ObjProd (2)'!$C$25,"ym")=0,
   INT(('ObjProd (2)'!$C$25-EDATE(I465,DATEDIF(I465,'ObjProd (2)'!$C$25,"y")*12+DATEDIF(I465,'ObjProd (2)'!$C$25,"ym")))/7)=0),
   "&lt; 1 sem.",
   IF(DATEDIF(I465,'ObjProd (2)'!$C$25,"y")&gt;0,DATEDIF(I465,'ObjProd (2)'!$C$25,"y") &amp; " " &amp; IF(DATEDIF(I465,'ObjProd (2)'!$C$25,"y")=1,"an ","ans "),"") &amp;
   IF(DATEDIF(I465,'ObjProd (2)'!$C$25,"ym")&gt;0,DATEDIF(I465,'ObjProd (2)'!$C$25,"ym") &amp; " mois ", "") &amp;
   IF(INT(('ObjProd (2)'!$C$25-EDATE(I465,DATEDIF(I465,'ObjProd (2)'!$C$25,"y")*12+DATEDIF(I465,'ObjProd (2)'!$C$25,"ym")))/7)&gt;0,
      INT(('ObjProd (2)'!$C$25-EDATE(I465,DATEDIF(I465,'ObjProd (2)'!$C$25,"y")*12+DATEDIF(I465,'ObjProd (2)'!$C$25,"ym")))/7) &amp; " sem.",
      "")
)
)</f>
        <v>1 sem.</v>
      </c>
      <c r="L465" s="11" t="str">
        <f t="shared" si="71"/>
        <v xml:space="preserve">MG1 </v>
      </c>
      <c r="M465" s="9">
        <f t="shared" si="72"/>
        <v>4</v>
      </c>
      <c r="N465" s="9" t="str" cm="1">
        <f t="array" aca="1" ref="N465" ca="1">LEFT(L465, IF(ISNUMBER(SUBSTITUTE(_xludf.MID(L465, 2, 1), ".", ",")), 1, 2))</f>
        <v>MG</v>
      </c>
      <c r="O465" s="19">
        <f t="shared" ca="1" si="73"/>
        <v>1</v>
      </c>
      <c r="P465" s="9" t="str">
        <f t="shared" ca="1" si="76"/>
        <v>BoxE</v>
      </c>
      <c r="Q465" s="9">
        <f t="shared" ca="1" si="77"/>
        <v>1</v>
      </c>
      <c r="R465" s="9" t="str">
        <f t="shared" ca="1" si="74"/>
        <v>BoxE1</v>
      </c>
      <c r="S465" t="str" cm="1">
        <f t="array" ref="S465">IF(ISBLANK(C465),"",IFERROR(INDEX(ListeSeries!$A$2:$A$1045, MATCH(1, (DatasScan!G465=ListeSeries!$B$2:$B$1045) * (DatasScan!H465&gt;=ListeSeries!$D$2:$D$1045) * (DatasScan!H465&lt;=ListeSeries!$E$2:$E$1045), 0)), "no match"))</f>
        <v>MEDJOOL</v>
      </c>
      <c r="T465" s="7" t="str" cm="1">
        <f t="array" ref="T465">IF(ISBLANK(C465),"",IFERROR(INDEX(ListeSeries!$C$2:$C$1045, MATCH(1, (DatasScan!G465=ListeSeries!$B$2:$B$1045) * (DatasScan!H465&gt;=ListeSeries!$D$2:$D$1045) * (DatasScan!H465&lt;=ListeSeries!$E$2:$E$1045), 0)), "no match"))</f>
        <v>MEDJOOL 102</v>
      </c>
      <c r="U465" s="11" t="str" cm="1">
        <f t="array" ref="U465">IF(ISBLANK(C465),"",IFERROR(INDEX(ListeSeries!$F$2:$F$1045, MATCH(1, (DatasScan!G465=ListeSeries!$B$2:$B$1045) * (DatasScan!H465&gt;=ListeSeries!$D$2:$D$1045) * (DatasScan!H465&lt;=ListeSeries!$E$2:$E$1045), 0)), "no match"))</f>
        <v>3381-3410</v>
      </c>
    </row>
    <row r="466" spans="1:21" x14ac:dyDescent="0.25">
      <c r="A466" s="6" t="str">
        <f t="shared" si="75"/>
        <v>3</v>
      </c>
      <c r="B466" s="272" t="s">
        <v>3459</v>
      </c>
      <c r="C466" s="206" t="s">
        <v>3470</v>
      </c>
      <c r="E466" s="11">
        <v>4</v>
      </c>
      <c r="F466" s="7" t="str">
        <f t="shared" si="69"/>
        <v>809020250908MG1</v>
      </c>
      <c r="G466" s="21" t="str">
        <f>IF(ISBLANK(C466),"",_xlfn.XLOOKUP(_xlfn.XLOOKUP(VALUE(LEFT(C466,4)),Souches!$B$2:$B$15000,Souches!$E$2:$E$15000),Varietes!$B$2:$B$500,Varietes!$C$2:$C$500))</f>
        <v>MDJU</v>
      </c>
      <c r="H466" s="19">
        <f>IF(ISBLANK(C466),"",_xlfn.XLOOKUP(VALUE(LEFT(C466,4)),Souches!$B$2:$B$15000,Souches!$D$2:$D$15000))</f>
        <v>3407</v>
      </c>
      <c r="I466" s="10">
        <f t="shared" si="70"/>
        <v>45908</v>
      </c>
      <c r="J466" s="19">
        <f>IF(I466="","",INT(('ObjProd (2)'!$C$25-I466)/7 * (ABS('ObjProd (2)'!$C$25-I466)&gt;=7)))</f>
        <v>1</v>
      </c>
      <c r="K466" s="10" t="str">
        <f>IF(I466="","",
IF(AND(DATEDIF(I466,'ObjProd (2)'!$C$25,"y")=0,DATEDIF(I466,'ObjProd (2)'!$C$25,"ym")=0,
   INT(('ObjProd (2)'!$C$25-EDATE(I466,DATEDIF(I466,'ObjProd (2)'!$C$25,"y")*12+DATEDIF(I466,'ObjProd (2)'!$C$25,"ym")))/7)=0),
   "&lt; 1 sem.",
   IF(DATEDIF(I466,'ObjProd (2)'!$C$25,"y")&gt;0,DATEDIF(I466,'ObjProd (2)'!$C$25,"y") &amp; " " &amp; IF(DATEDIF(I466,'ObjProd (2)'!$C$25,"y")=1,"an ","ans "),"") &amp;
   IF(DATEDIF(I466,'ObjProd (2)'!$C$25,"ym")&gt;0,DATEDIF(I466,'ObjProd (2)'!$C$25,"ym") &amp; " mois ", "") &amp;
   IF(INT(('ObjProd (2)'!$C$25-EDATE(I466,DATEDIF(I466,'ObjProd (2)'!$C$25,"y")*12+DATEDIF(I466,'ObjProd (2)'!$C$25,"ym")))/7)&gt;0,
      INT(('ObjProd (2)'!$C$25-EDATE(I466,DATEDIF(I466,'ObjProd (2)'!$C$25,"y")*12+DATEDIF(I466,'ObjProd (2)'!$C$25,"ym")))/7) &amp; " sem.",
      "")
)
)</f>
        <v>1 sem.</v>
      </c>
      <c r="L466" s="11" t="str">
        <f t="shared" si="71"/>
        <v xml:space="preserve">MG1 </v>
      </c>
      <c r="M466" s="9">
        <f t="shared" si="72"/>
        <v>4</v>
      </c>
      <c r="N466" s="9" t="str" cm="1">
        <f t="array" aca="1" ref="N466" ca="1">LEFT(L466, IF(ISNUMBER(SUBSTITUTE(_xludf.MID(L466, 2, 1), ".", ",")), 1, 2))</f>
        <v>MG</v>
      </c>
      <c r="O466" s="19">
        <f t="shared" ca="1" si="73"/>
        <v>1</v>
      </c>
      <c r="P466" s="9" t="str">
        <f t="shared" ca="1" si="76"/>
        <v>BoxE</v>
      </c>
      <c r="Q466" s="9">
        <f t="shared" ca="1" si="77"/>
        <v>1</v>
      </c>
      <c r="R466" s="9" t="str">
        <f t="shared" ca="1" si="74"/>
        <v>BoxE1</v>
      </c>
      <c r="S466" t="str" cm="1">
        <f t="array" ref="S466">IF(ISBLANK(C466),"",IFERROR(INDEX(ListeSeries!$A$2:$A$1045, MATCH(1, (DatasScan!G466=ListeSeries!$B$2:$B$1045) * (DatasScan!H466&gt;=ListeSeries!$D$2:$D$1045) * (DatasScan!H466&lt;=ListeSeries!$E$2:$E$1045), 0)), "no match"))</f>
        <v>MEDJOOL</v>
      </c>
      <c r="T466" s="7" t="str" cm="1">
        <f t="array" ref="T466">IF(ISBLANK(C466),"",IFERROR(INDEX(ListeSeries!$C$2:$C$1045, MATCH(1, (DatasScan!G466=ListeSeries!$B$2:$B$1045) * (DatasScan!H466&gt;=ListeSeries!$D$2:$D$1045) * (DatasScan!H466&lt;=ListeSeries!$E$2:$E$1045), 0)), "no match"))</f>
        <v>MEDJOOL 102</v>
      </c>
      <c r="U466" s="11" t="str" cm="1">
        <f t="array" ref="U466">IF(ISBLANK(C466),"",IFERROR(INDEX(ListeSeries!$F$2:$F$1045, MATCH(1, (DatasScan!G466=ListeSeries!$B$2:$B$1045) * (DatasScan!H466&gt;=ListeSeries!$D$2:$D$1045) * (DatasScan!H466&lt;=ListeSeries!$E$2:$E$1045), 0)), "no match"))</f>
        <v>3381-3410</v>
      </c>
    </row>
    <row r="467" spans="1:21" x14ac:dyDescent="0.25">
      <c r="A467" s="6" t="str">
        <f t="shared" si="75"/>
        <v>3</v>
      </c>
      <c r="B467" s="272" t="s">
        <v>3459</v>
      </c>
      <c r="C467" s="206" t="s">
        <v>3469</v>
      </c>
      <c r="E467" s="11">
        <v>4</v>
      </c>
      <c r="F467" s="7" t="str">
        <f t="shared" si="69"/>
        <v>809020250910MG1</v>
      </c>
      <c r="G467" s="21" t="str">
        <f>IF(ISBLANK(C467),"",_xlfn.XLOOKUP(_xlfn.XLOOKUP(VALUE(LEFT(C467,4)),Souches!$B$2:$B$15000,Souches!$E$2:$E$15000),Varietes!$B$2:$B$500,Varietes!$C$2:$C$500))</f>
        <v>MDJU</v>
      </c>
      <c r="H467" s="19">
        <f>IF(ISBLANK(C467),"",_xlfn.XLOOKUP(VALUE(LEFT(C467,4)),Souches!$B$2:$B$15000,Souches!$D$2:$D$15000))</f>
        <v>3407</v>
      </c>
      <c r="I467" s="10">
        <f t="shared" si="70"/>
        <v>45910</v>
      </c>
      <c r="J467" s="19">
        <f>IF(I467="","",INT(('ObjProd (2)'!$C$25-I467)/7 * (ABS('ObjProd (2)'!$C$25-I467)&gt;=7)))</f>
        <v>1</v>
      </c>
      <c r="K467" s="10" t="str">
        <f>IF(I467="","",
IF(AND(DATEDIF(I467,'ObjProd (2)'!$C$25,"y")=0,DATEDIF(I467,'ObjProd (2)'!$C$25,"ym")=0,
   INT(('ObjProd (2)'!$C$25-EDATE(I467,DATEDIF(I467,'ObjProd (2)'!$C$25,"y")*12+DATEDIF(I467,'ObjProd (2)'!$C$25,"ym")))/7)=0),
   "&lt; 1 sem.",
   IF(DATEDIF(I467,'ObjProd (2)'!$C$25,"y")&gt;0,DATEDIF(I467,'ObjProd (2)'!$C$25,"y") &amp; " " &amp; IF(DATEDIF(I467,'ObjProd (2)'!$C$25,"y")=1,"an ","ans "),"") &amp;
   IF(DATEDIF(I467,'ObjProd (2)'!$C$25,"ym")&gt;0,DATEDIF(I467,'ObjProd (2)'!$C$25,"ym") &amp; " mois ", "") &amp;
   IF(INT(('ObjProd (2)'!$C$25-EDATE(I467,DATEDIF(I467,'ObjProd (2)'!$C$25,"y")*12+DATEDIF(I467,'ObjProd (2)'!$C$25,"ym")))/7)&gt;0,
      INT(('ObjProd (2)'!$C$25-EDATE(I467,DATEDIF(I467,'ObjProd (2)'!$C$25,"y")*12+DATEDIF(I467,'ObjProd (2)'!$C$25,"ym")))/7) &amp; " sem.",
      "")
)
)</f>
        <v>1 sem.</v>
      </c>
      <c r="L467" s="11" t="str">
        <f t="shared" si="71"/>
        <v xml:space="preserve">MG1 </v>
      </c>
      <c r="M467" s="9">
        <f t="shared" si="72"/>
        <v>4</v>
      </c>
      <c r="N467" s="9" t="str" cm="1">
        <f t="array" aca="1" ref="N467" ca="1">LEFT(L467, IF(ISNUMBER(SUBSTITUTE(_xludf.MID(L467, 2, 1), ".", ",")), 1, 2))</f>
        <v>MG</v>
      </c>
      <c r="O467" s="19">
        <f t="shared" ca="1" si="73"/>
        <v>1</v>
      </c>
      <c r="P467" s="9" t="str">
        <f t="shared" ca="1" si="76"/>
        <v>BoxE</v>
      </c>
      <c r="Q467" s="9">
        <f t="shared" ca="1" si="77"/>
        <v>1</v>
      </c>
      <c r="R467" s="9" t="str">
        <f t="shared" ca="1" si="74"/>
        <v>BoxE1</v>
      </c>
      <c r="S467" t="str" cm="1">
        <f t="array" ref="S467">IF(ISBLANK(C467),"",IFERROR(INDEX(ListeSeries!$A$2:$A$1045, MATCH(1, (DatasScan!G467=ListeSeries!$B$2:$B$1045) * (DatasScan!H467&gt;=ListeSeries!$D$2:$D$1045) * (DatasScan!H467&lt;=ListeSeries!$E$2:$E$1045), 0)), "no match"))</f>
        <v>MEDJOOL</v>
      </c>
      <c r="T467" s="7" t="str" cm="1">
        <f t="array" ref="T467">IF(ISBLANK(C467),"",IFERROR(INDEX(ListeSeries!$C$2:$C$1045, MATCH(1, (DatasScan!G467=ListeSeries!$B$2:$B$1045) * (DatasScan!H467&gt;=ListeSeries!$D$2:$D$1045) * (DatasScan!H467&lt;=ListeSeries!$E$2:$E$1045), 0)), "no match"))</f>
        <v>MEDJOOL 102</v>
      </c>
      <c r="U467" s="11" t="str" cm="1">
        <f t="array" ref="U467">IF(ISBLANK(C467),"",IFERROR(INDEX(ListeSeries!$F$2:$F$1045, MATCH(1, (DatasScan!G467=ListeSeries!$B$2:$B$1045) * (DatasScan!H467&gt;=ListeSeries!$D$2:$D$1045) * (DatasScan!H467&lt;=ListeSeries!$E$2:$E$1045), 0)), "no match"))</f>
        <v>3381-3410</v>
      </c>
    </row>
    <row r="468" spans="1:21" x14ac:dyDescent="0.25">
      <c r="A468" s="6" t="str">
        <f t="shared" si="75"/>
        <v>3</v>
      </c>
      <c r="B468" s="272" t="s">
        <v>3459</v>
      </c>
      <c r="C468" s="206" t="s">
        <v>3471</v>
      </c>
      <c r="E468" s="11">
        <v>4</v>
      </c>
      <c r="F468" s="7" t="str">
        <f t="shared" si="69"/>
        <v>809020250909MG1</v>
      </c>
      <c r="G468" s="21" t="str">
        <f>IF(ISBLANK(C468),"",_xlfn.XLOOKUP(_xlfn.XLOOKUP(VALUE(LEFT(C468,4)),Souches!$B$2:$B$15000,Souches!$E$2:$E$15000),Varietes!$B$2:$B$500,Varietes!$C$2:$C$500))</f>
        <v>MDJU</v>
      </c>
      <c r="H468" s="19">
        <f>IF(ISBLANK(C468),"",_xlfn.XLOOKUP(VALUE(LEFT(C468,4)),Souches!$B$2:$B$15000,Souches!$D$2:$D$15000))</f>
        <v>3407</v>
      </c>
      <c r="I468" s="10">
        <f t="shared" si="70"/>
        <v>45909</v>
      </c>
      <c r="J468" s="19">
        <f>IF(I468="","",INT(('ObjProd (2)'!$C$25-I468)/7 * (ABS('ObjProd (2)'!$C$25-I468)&gt;=7)))</f>
        <v>1</v>
      </c>
      <c r="K468" s="10" t="str">
        <f>IF(I468="","",
IF(AND(DATEDIF(I468,'ObjProd (2)'!$C$25,"y")=0,DATEDIF(I468,'ObjProd (2)'!$C$25,"ym")=0,
   INT(('ObjProd (2)'!$C$25-EDATE(I468,DATEDIF(I468,'ObjProd (2)'!$C$25,"y")*12+DATEDIF(I468,'ObjProd (2)'!$C$25,"ym")))/7)=0),
   "&lt; 1 sem.",
   IF(DATEDIF(I468,'ObjProd (2)'!$C$25,"y")&gt;0,DATEDIF(I468,'ObjProd (2)'!$C$25,"y") &amp; " " &amp; IF(DATEDIF(I468,'ObjProd (2)'!$C$25,"y")=1,"an ","ans "),"") &amp;
   IF(DATEDIF(I468,'ObjProd (2)'!$C$25,"ym")&gt;0,DATEDIF(I468,'ObjProd (2)'!$C$25,"ym") &amp; " mois ", "") &amp;
   IF(INT(('ObjProd (2)'!$C$25-EDATE(I468,DATEDIF(I468,'ObjProd (2)'!$C$25,"y")*12+DATEDIF(I468,'ObjProd (2)'!$C$25,"ym")))/7)&gt;0,
      INT(('ObjProd (2)'!$C$25-EDATE(I468,DATEDIF(I468,'ObjProd (2)'!$C$25,"y")*12+DATEDIF(I468,'ObjProd (2)'!$C$25,"ym")))/7) &amp; " sem.",
      "")
)
)</f>
        <v>1 sem.</v>
      </c>
      <c r="L468" s="11" t="str">
        <f t="shared" si="71"/>
        <v xml:space="preserve">MG1 </v>
      </c>
      <c r="M468" s="9">
        <f t="shared" si="72"/>
        <v>4</v>
      </c>
      <c r="N468" s="9" t="str" cm="1">
        <f t="array" aca="1" ref="N468" ca="1">LEFT(L468, IF(ISNUMBER(SUBSTITUTE(_xludf.MID(L468, 2, 1), ".", ",")), 1, 2))</f>
        <v>MG</v>
      </c>
      <c r="O468" s="19">
        <f t="shared" ca="1" si="73"/>
        <v>1</v>
      </c>
      <c r="P468" s="9" t="str">
        <f t="shared" ca="1" si="76"/>
        <v>BoxE</v>
      </c>
      <c r="Q468" s="9">
        <f t="shared" ca="1" si="77"/>
        <v>1</v>
      </c>
      <c r="R468" s="9" t="str">
        <f t="shared" ca="1" si="74"/>
        <v>BoxE1</v>
      </c>
      <c r="S468" t="str" cm="1">
        <f t="array" ref="S468">IF(ISBLANK(C468),"",IFERROR(INDEX(ListeSeries!$A$2:$A$1045, MATCH(1, (DatasScan!G468=ListeSeries!$B$2:$B$1045) * (DatasScan!H468&gt;=ListeSeries!$D$2:$D$1045) * (DatasScan!H468&lt;=ListeSeries!$E$2:$E$1045), 0)), "no match"))</f>
        <v>MEDJOOL</v>
      </c>
      <c r="T468" s="7" t="str" cm="1">
        <f t="array" ref="T468">IF(ISBLANK(C468),"",IFERROR(INDEX(ListeSeries!$C$2:$C$1045, MATCH(1, (DatasScan!G468=ListeSeries!$B$2:$B$1045) * (DatasScan!H468&gt;=ListeSeries!$D$2:$D$1045) * (DatasScan!H468&lt;=ListeSeries!$E$2:$E$1045), 0)), "no match"))</f>
        <v>MEDJOOL 102</v>
      </c>
      <c r="U468" s="11" t="str" cm="1">
        <f t="array" ref="U468">IF(ISBLANK(C468),"",IFERROR(INDEX(ListeSeries!$F$2:$F$1045, MATCH(1, (DatasScan!G468=ListeSeries!$B$2:$B$1045) * (DatasScan!H468&gt;=ListeSeries!$D$2:$D$1045) * (DatasScan!H468&lt;=ListeSeries!$E$2:$E$1045), 0)), "no match"))</f>
        <v>3381-3410</v>
      </c>
    </row>
    <row r="469" spans="1:21" x14ac:dyDescent="0.25">
      <c r="A469" s="6" t="str">
        <f t="shared" si="75"/>
        <v>3</v>
      </c>
      <c r="B469" s="272" t="s">
        <v>3459</v>
      </c>
      <c r="C469" s="206" t="s">
        <v>3472</v>
      </c>
      <c r="D469" s="208"/>
      <c r="E469" s="11">
        <v>3</v>
      </c>
      <c r="F469" s="7" t="str">
        <f t="shared" si="69"/>
        <v>809020250909MG1</v>
      </c>
      <c r="G469" s="21" t="str">
        <f>IF(ISBLANK(C469),"",_xlfn.XLOOKUP(_xlfn.XLOOKUP(VALUE(LEFT(C469,4)),Souches!$B$2:$B$15000,Souches!$E$2:$E$15000),Varietes!$B$2:$B$500,Varietes!$C$2:$C$500))</f>
        <v>MDJU</v>
      </c>
      <c r="H469" s="19">
        <f>IF(ISBLANK(C469),"",_xlfn.XLOOKUP(VALUE(LEFT(C469,4)),Souches!$B$2:$B$15000,Souches!$D$2:$D$15000))</f>
        <v>3407</v>
      </c>
      <c r="I469" s="10">
        <f t="shared" si="70"/>
        <v>45909</v>
      </c>
      <c r="J469" s="19">
        <f>IF(I469="","",INT(('ObjProd (2)'!$C$25-I469)/7 * (ABS('ObjProd (2)'!$C$25-I469)&gt;=7)))</f>
        <v>1</v>
      </c>
      <c r="K469" s="10" t="str">
        <f>IF(I469="","",
IF(AND(DATEDIF(I469,'ObjProd (2)'!$C$25,"y")=0,DATEDIF(I469,'ObjProd (2)'!$C$25,"ym")=0,
   INT(('ObjProd (2)'!$C$25-EDATE(I469,DATEDIF(I469,'ObjProd (2)'!$C$25,"y")*12+DATEDIF(I469,'ObjProd (2)'!$C$25,"ym")))/7)=0),
   "&lt; 1 sem.",
   IF(DATEDIF(I469,'ObjProd (2)'!$C$25,"y")&gt;0,DATEDIF(I469,'ObjProd (2)'!$C$25,"y") &amp; " " &amp; IF(DATEDIF(I469,'ObjProd (2)'!$C$25,"y")=1,"an ","ans "),"") &amp;
   IF(DATEDIF(I469,'ObjProd (2)'!$C$25,"ym")&gt;0,DATEDIF(I469,'ObjProd (2)'!$C$25,"ym") &amp; " mois ", "") &amp;
   IF(INT(('ObjProd (2)'!$C$25-EDATE(I469,DATEDIF(I469,'ObjProd (2)'!$C$25,"y")*12+DATEDIF(I469,'ObjProd (2)'!$C$25,"ym")))/7)&gt;0,
      INT(('ObjProd (2)'!$C$25-EDATE(I469,DATEDIF(I469,'ObjProd (2)'!$C$25,"y")*12+DATEDIF(I469,'ObjProd (2)'!$C$25,"ym")))/7) &amp; " sem.",
      "")
)
)</f>
        <v>1 sem.</v>
      </c>
      <c r="L469" s="11" t="str">
        <f t="shared" si="71"/>
        <v xml:space="preserve">MG1 </v>
      </c>
      <c r="M469" s="9">
        <f t="shared" si="72"/>
        <v>3</v>
      </c>
      <c r="N469" s="9" t="str" cm="1">
        <f t="array" aca="1" ref="N469" ca="1">LEFT(L469, IF(ISNUMBER(SUBSTITUTE(_xludf.MID(L469, 2, 1), ".", ",")), 1, 2))</f>
        <v>MG</v>
      </c>
      <c r="O469" s="19">
        <f t="shared" ca="1" si="73"/>
        <v>1</v>
      </c>
      <c r="P469" s="9" t="str">
        <f t="shared" ca="1" si="76"/>
        <v>BoxE</v>
      </c>
      <c r="Q469" s="9">
        <f t="shared" ca="1" si="77"/>
        <v>1</v>
      </c>
      <c r="R469" s="9" t="str">
        <f t="shared" ca="1" si="74"/>
        <v>BoxE1</v>
      </c>
      <c r="S469" t="str" cm="1">
        <f t="array" ref="S469">IF(ISBLANK(C469),"",IFERROR(INDEX(ListeSeries!$A$2:$A$1045, MATCH(1, (DatasScan!G469=ListeSeries!$B$2:$B$1045) * (DatasScan!H469&gt;=ListeSeries!$D$2:$D$1045) * (DatasScan!H469&lt;=ListeSeries!$E$2:$E$1045), 0)), "no match"))</f>
        <v>MEDJOOL</v>
      </c>
      <c r="T469" s="7" t="str" cm="1">
        <f t="array" ref="T469">IF(ISBLANK(C469),"",IFERROR(INDEX(ListeSeries!$C$2:$C$1045, MATCH(1, (DatasScan!G469=ListeSeries!$B$2:$B$1045) * (DatasScan!H469&gt;=ListeSeries!$D$2:$D$1045) * (DatasScan!H469&lt;=ListeSeries!$E$2:$E$1045), 0)), "no match"))</f>
        <v>MEDJOOL 102</v>
      </c>
      <c r="U469" s="11" t="str" cm="1">
        <f t="array" ref="U469">IF(ISBLANK(C469),"",IFERROR(INDEX(ListeSeries!$F$2:$F$1045, MATCH(1, (DatasScan!G469=ListeSeries!$B$2:$B$1045) * (DatasScan!H469&gt;=ListeSeries!$D$2:$D$1045) * (DatasScan!H469&lt;=ListeSeries!$E$2:$E$1045), 0)), "no match"))</f>
        <v>3381-3410</v>
      </c>
    </row>
    <row r="470" spans="1:21" x14ac:dyDescent="0.25">
      <c r="A470" s="6" t="str">
        <f t="shared" si="75"/>
        <v>3</v>
      </c>
      <c r="B470" s="272" t="s">
        <v>3459</v>
      </c>
      <c r="C470" s="206" t="s">
        <v>3471</v>
      </c>
      <c r="E470" s="11">
        <v>3</v>
      </c>
      <c r="F470" s="7" t="str">
        <f t="shared" si="69"/>
        <v>809020250909MG1</v>
      </c>
      <c r="G470" s="21" t="str">
        <f>IF(ISBLANK(C470),"",_xlfn.XLOOKUP(_xlfn.XLOOKUP(VALUE(LEFT(C470,4)),Souches!$B$2:$B$15000,Souches!$E$2:$E$15000),Varietes!$B$2:$B$500,Varietes!$C$2:$C$500))</f>
        <v>MDJU</v>
      </c>
      <c r="H470" s="19">
        <f>IF(ISBLANK(C470),"",_xlfn.XLOOKUP(VALUE(LEFT(C470,4)),Souches!$B$2:$B$15000,Souches!$D$2:$D$15000))</f>
        <v>3407</v>
      </c>
      <c r="I470" s="10">
        <f t="shared" si="70"/>
        <v>45909</v>
      </c>
      <c r="J470" s="19">
        <f>IF(I470="","",INT(('ObjProd (2)'!$C$25-I470)/7 * (ABS('ObjProd (2)'!$C$25-I470)&gt;=7)))</f>
        <v>1</v>
      </c>
      <c r="K470" s="10" t="str">
        <f>IF(I470="","",
IF(AND(DATEDIF(I470,'ObjProd (2)'!$C$25,"y")=0,DATEDIF(I470,'ObjProd (2)'!$C$25,"ym")=0,
   INT(('ObjProd (2)'!$C$25-EDATE(I470,DATEDIF(I470,'ObjProd (2)'!$C$25,"y")*12+DATEDIF(I470,'ObjProd (2)'!$C$25,"ym")))/7)=0),
   "&lt; 1 sem.",
   IF(DATEDIF(I470,'ObjProd (2)'!$C$25,"y")&gt;0,DATEDIF(I470,'ObjProd (2)'!$C$25,"y") &amp; " " &amp; IF(DATEDIF(I470,'ObjProd (2)'!$C$25,"y")=1,"an ","ans "),"") &amp;
   IF(DATEDIF(I470,'ObjProd (2)'!$C$25,"ym")&gt;0,DATEDIF(I470,'ObjProd (2)'!$C$25,"ym") &amp; " mois ", "") &amp;
   IF(INT(('ObjProd (2)'!$C$25-EDATE(I470,DATEDIF(I470,'ObjProd (2)'!$C$25,"y")*12+DATEDIF(I470,'ObjProd (2)'!$C$25,"ym")))/7)&gt;0,
      INT(('ObjProd (2)'!$C$25-EDATE(I470,DATEDIF(I470,'ObjProd (2)'!$C$25,"y")*12+DATEDIF(I470,'ObjProd (2)'!$C$25,"ym")))/7) &amp; " sem.",
      "")
)
)</f>
        <v>1 sem.</v>
      </c>
      <c r="L470" s="11" t="str">
        <f t="shared" si="71"/>
        <v xml:space="preserve">MG1 </v>
      </c>
      <c r="M470" s="9">
        <f t="shared" si="72"/>
        <v>3</v>
      </c>
      <c r="N470" s="9" t="str" cm="1">
        <f t="array" aca="1" ref="N470" ca="1">LEFT(L470, IF(ISNUMBER(SUBSTITUTE(_xludf.MID(L470, 2, 1), ".", ",")), 1, 2))</f>
        <v>MG</v>
      </c>
      <c r="O470" s="19">
        <f t="shared" ca="1" si="73"/>
        <v>1</v>
      </c>
      <c r="P470" s="9" t="str">
        <f t="shared" ca="1" si="76"/>
        <v>BoxE</v>
      </c>
      <c r="Q470" s="9">
        <f t="shared" ca="1" si="77"/>
        <v>1</v>
      </c>
      <c r="R470" s="9" t="str">
        <f t="shared" ca="1" si="74"/>
        <v>BoxE1</v>
      </c>
      <c r="S470" t="str" cm="1">
        <f t="array" ref="S470">IF(ISBLANK(C470),"",IFERROR(INDEX(ListeSeries!$A$2:$A$1045, MATCH(1, (DatasScan!G470=ListeSeries!$B$2:$B$1045) * (DatasScan!H470&gt;=ListeSeries!$D$2:$D$1045) * (DatasScan!H470&lt;=ListeSeries!$E$2:$E$1045), 0)), "no match"))</f>
        <v>MEDJOOL</v>
      </c>
      <c r="T470" s="7" t="str" cm="1">
        <f t="array" ref="T470">IF(ISBLANK(C470),"",IFERROR(INDEX(ListeSeries!$C$2:$C$1045, MATCH(1, (DatasScan!G470=ListeSeries!$B$2:$B$1045) * (DatasScan!H470&gt;=ListeSeries!$D$2:$D$1045) * (DatasScan!H470&lt;=ListeSeries!$E$2:$E$1045), 0)), "no match"))</f>
        <v>MEDJOOL 102</v>
      </c>
      <c r="U470" s="11" t="str" cm="1">
        <f t="array" ref="U470">IF(ISBLANK(C470),"",IFERROR(INDEX(ListeSeries!$F$2:$F$1045, MATCH(1, (DatasScan!G470=ListeSeries!$B$2:$B$1045) * (DatasScan!H470&gt;=ListeSeries!$D$2:$D$1045) * (DatasScan!H470&lt;=ListeSeries!$E$2:$E$1045), 0)), "no match"))</f>
        <v>3381-3410</v>
      </c>
    </row>
    <row r="471" spans="1:21" x14ac:dyDescent="0.25">
      <c r="A471" s="6" t="str">
        <f t="shared" si="75"/>
        <v>3</v>
      </c>
      <c r="B471" s="272" t="s">
        <v>3459</v>
      </c>
      <c r="C471" s="206" t="s">
        <v>3473</v>
      </c>
      <c r="E471" s="11">
        <v>4</v>
      </c>
      <c r="F471" s="7" t="str">
        <f t="shared" si="69"/>
        <v>809020250904MG1</v>
      </c>
      <c r="G471" s="21" t="str">
        <f>IF(ISBLANK(C471),"",_xlfn.XLOOKUP(_xlfn.XLOOKUP(VALUE(LEFT(C471,4)),Souches!$B$2:$B$15000,Souches!$E$2:$E$15000),Varietes!$B$2:$B$500,Varietes!$C$2:$C$500))</f>
        <v>MDJU</v>
      </c>
      <c r="H471" s="19">
        <f>IF(ISBLANK(C471),"",_xlfn.XLOOKUP(VALUE(LEFT(C471,4)),Souches!$B$2:$B$15000,Souches!$D$2:$D$15000))</f>
        <v>3407</v>
      </c>
      <c r="I471" s="10">
        <f t="shared" si="70"/>
        <v>45904</v>
      </c>
      <c r="J471" s="19">
        <f>IF(I471="","",INT(('ObjProd (2)'!$C$25-I471)/7 * (ABS('ObjProd (2)'!$C$25-I471)&gt;=7)))</f>
        <v>2</v>
      </c>
      <c r="K471" s="10" t="str">
        <f>IF(I471="","",
IF(AND(DATEDIF(I471,'ObjProd (2)'!$C$25,"y")=0,DATEDIF(I471,'ObjProd (2)'!$C$25,"ym")=0,
   INT(('ObjProd (2)'!$C$25-EDATE(I471,DATEDIF(I471,'ObjProd (2)'!$C$25,"y")*12+DATEDIF(I471,'ObjProd (2)'!$C$25,"ym")))/7)=0),
   "&lt; 1 sem.",
   IF(DATEDIF(I471,'ObjProd (2)'!$C$25,"y")&gt;0,DATEDIF(I471,'ObjProd (2)'!$C$25,"y") &amp; " " &amp; IF(DATEDIF(I471,'ObjProd (2)'!$C$25,"y")=1,"an ","ans "),"") &amp;
   IF(DATEDIF(I471,'ObjProd (2)'!$C$25,"ym")&gt;0,DATEDIF(I471,'ObjProd (2)'!$C$25,"ym") &amp; " mois ", "") &amp;
   IF(INT(('ObjProd (2)'!$C$25-EDATE(I471,DATEDIF(I471,'ObjProd (2)'!$C$25,"y")*12+DATEDIF(I471,'ObjProd (2)'!$C$25,"ym")))/7)&gt;0,
      INT(('ObjProd (2)'!$C$25-EDATE(I471,DATEDIF(I471,'ObjProd (2)'!$C$25,"y")*12+DATEDIF(I471,'ObjProd (2)'!$C$25,"ym")))/7) &amp; " sem.",
      "")
)
)</f>
        <v>2 sem.</v>
      </c>
      <c r="L471" s="11" t="str">
        <f t="shared" si="71"/>
        <v xml:space="preserve">MG1 </v>
      </c>
      <c r="M471" s="9">
        <f t="shared" si="72"/>
        <v>4</v>
      </c>
      <c r="N471" s="9" t="str" cm="1">
        <f t="array" aca="1" ref="N471" ca="1">LEFT(L471, IF(ISNUMBER(SUBSTITUTE(_xludf.MID(L471, 2, 1), ".", ",")), 1, 2))</f>
        <v>MG</v>
      </c>
      <c r="O471" s="19">
        <f t="shared" ca="1" si="73"/>
        <v>1</v>
      </c>
      <c r="P471" s="9" t="str">
        <f t="shared" ca="1" si="76"/>
        <v>BoxE</v>
      </c>
      <c r="Q471" s="9">
        <f t="shared" ca="1" si="77"/>
        <v>1</v>
      </c>
      <c r="R471" s="9" t="str">
        <f t="shared" ca="1" si="74"/>
        <v>BoxE1</v>
      </c>
      <c r="S471" t="str" cm="1">
        <f t="array" ref="S471">IF(ISBLANK(C471),"",IFERROR(INDEX(ListeSeries!$A$2:$A$1045, MATCH(1, (DatasScan!G471=ListeSeries!$B$2:$B$1045) * (DatasScan!H471&gt;=ListeSeries!$D$2:$D$1045) * (DatasScan!H471&lt;=ListeSeries!$E$2:$E$1045), 0)), "no match"))</f>
        <v>MEDJOOL</v>
      </c>
      <c r="T471" s="7" t="str" cm="1">
        <f t="array" ref="T471">IF(ISBLANK(C471),"",IFERROR(INDEX(ListeSeries!$C$2:$C$1045, MATCH(1, (DatasScan!G471=ListeSeries!$B$2:$B$1045) * (DatasScan!H471&gt;=ListeSeries!$D$2:$D$1045) * (DatasScan!H471&lt;=ListeSeries!$E$2:$E$1045), 0)), "no match"))</f>
        <v>MEDJOOL 102</v>
      </c>
      <c r="U471" s="11" t="str" cm="1">
        <f t="array" ref="U471">IF(ISBLANK(C471),"",IFERROR(INDEX(ListeSeries!$F$2:$F$1045, MATCH(1, (DatasScan!G471=ListeSeries!$B$2:$B$1045) * (DatasScan!H471&gt;=ListeSeries!$D$2:$D$1045) * (DatasScan!H471&lt;=ListeSeries!$E$2:$E$1045), 0)), "no match"))</f>
        <v>3381-3410</v>
      </c>
    </row>
    <row r="472" spans="1:21" x14ac:dyDescent="0.25">
      <c r="A472" s="6" t="str">
        <f t="shared" si="75"/>
        <v>3</v>
      </c>
      <c r="B472" s="272" t="s">
        <v>3459</v>
      </c>
      <c r="C472" s="206" t="s">
        <v>3473</v>
      </c>
      <c r="E472" s="11">
        <v>4</v>
      </c>
      <c r="F472" s="7" t="str">
        <f t="shared" si="69"/>
        <v>809020250904MG1</v>
      </c>
      <c r="G472" s="21" t="str">
        <f>IF(ISBLANK(C472),"",_xlfn.XLOOKUP(_xlfn.XLOOKUP(VALUE(LEFT(C472,4)),Souches!$B$2:$B$15000,Souches!$E$2:$E$15000),Varietes!$B$2:$B$500,Varietes!$C$2:$C$500))</f>
        <v>MDJU</v>
      </c>
      <c r="H472" s="19">
        <f>IF(ISBLANK(C472),"",_xlfn.XLOOKUP(VALUE(LEFT(C472,4)),Souches!$B$2:$B$15000,Souches!$D$2:$D$15000))</f>
        <v>3407</v>
      </c>
      <c r="I472" s="10">
        <f t="shared" si="70"/>
        <v>45904</v>
      </c>
      <c r="J472" s="19">
        <f>IF(I472="","",INT(('ObjProd (2)'!$C$25-I472)/7 * (ABS('ObjProd (2)'!$C$25-I472)&gt;=7)))</f>
        <v>2</v>
      </c>
      <c r="K472" s="10" t="str">
        <f>IF(I472="","",
IF(AND(DATEDIF(I472,'ObjProd (2)'!$C$25,"y")=0,DATEDIF(I472,'ObjProd (2)'!$C$25,"ym")=0,
   INT(('ObjProd (2)'!$C$25-EDATE(I472,DATEDIF(I472,'ObjProd (2)'!$C$25,"y")*12+DATEDIF(I472,'ObjProd (2)'!$C$25,"ym")))/7)=0),
   "&lt; 1 sem.",
   IF(DATEDIF(I472,'ObjProd (2)'!$C$25,"y")&gt;0,DATEDIF(I472,'ObjProd (2)'!$C$25,"y") &amp; " " &amp; IF(DATEDIF(I472,'ObjProd (2)'!$C$25,"y")=1,"an ","ans "),"") &amp;
   IF(DATEDIF(I472,'ObjProd (2)'!$C$25,"ym")&gt;0,DATEDIF(I472,'ObjProd (2)'!$C$25,"ym") &amp; " mois ", "") &amp;
   IF(INT(('ObjProd (2)'!$C$25-EDATE(I472,DATEDIF(I472,'ObjProd (2)'!$C$25,"y")*12+DATEDIF(I472,'ObjProd (2)'!$C$25,"ym")))/7)&gt;0,
      INT(('ObjProd (2)'!$C$25-EDATE(I472,DATEDIF(I472,'ObjProd (2)'!$C$25,"y")*12+DATEDIF(I472,'ObjProd (2)'!$C$25,"ym")))/7) &amp; " sem.",
      "")
)
)</f>
        <v>2 sem.</v>
      </c>
      <c r="L472" s="11" t="str">
        <f t="shared" si="71"/>
        <v xml:space="preserve">MG1 </v>
      </c>
      <c r="M472" s="9">
        <f t="shared" si="72"/>
        <v>4</v>
      </c>
      <c r="N472" s="9" t="str" cm="1">
        <f t="array" aca="1" ref="N472" ca="1">LEFT(L472, IF(ISNUMBER(SUBSTITUTE(_xludf.MID(L472, 2, 1), ".", ",")), 1, 2))</f>
        <v>MG</v>
      </c>
      <c r="O472" s="19">
        <f t="shared" ca="1" si="73"/>
        <v>1</v>
      </c>
      <c r="P472" s="9" t="str">
        <f t="shared" ca="1" si="76"/>
        <v>BoxE</v>
      </c>
      <c r="Q472" s="9">
        <f t="shared" ca="1" si="77"/>
        <v>1</v>
      </c>
      <c r="R472" s="9" t="str">
        <f t="shared" ca="1" si="74"/>
        <v>BoxE1</v>
      </c>
      <c r="S472" t="str" cm="1">
        <f t="array" ref="S472">IF(ISBLANK(C472),"",IFERROR(INDEX(ListeSeries!$A$2:$A$1045, MATCH(1, (DatasScan!G472=ListeSeries!$B$2:$B$1045) * (DatasScan!H472&gt;=ListeSeries!$D$2:$D$1045) * (DatasScan!H472&lt;=ListeSeries!$E$2:$E$1045), 0)), "no match"))</f>
        <v>MEDJOOL</v>
      </c>
      <c r="T472" s="7" t="str" cm="1">
        <f t="array" ref="T472">IF(ISBLANK(C472),"",IFERROR(INDEX(ListeSeries!$C$2:$C$1045, MATCH(1, (DatasScan!G472=ListeSeries!$B$2:$B$1045) * (DatasScan!H472&gt;=ListeSeries!$D$2:$D$1045) * (DatasScan!H472&lt;=ListeSeries!$E$2:$E$1045), 0)), "no match"))</f>
        <v>MEDJOOL 102</v>
      </c>
      <c r="U472" s="11" t="str" cm="1">
        <f t="array" ref="U472">IF(ISBLANK(C472),"",IFERROR(INDEX(ListeSeries!$F$2:$F$1045, MATCH(1, (DatasScan!G472=ListeSeries!$B$2:$B$1045) * (DatasScan!H472&gt;=ListeSeries!$D$2:$D$1045) * (DatasScan!H472&lt;=ListeSeries!$E$2:$E$1045), 0)), "no match"))</f>
        <v>3381-3410</v>
      </c>
    </row>
    <row r="473" spans="1:21" x14ac:dyDescent="0.25">
      <c r="A473" s="6" t="str">
        <f t="shared" si="75"/>
        <v>3</v>
      </c>
      <c r="B473" s="272" t="s">
        <v>3459</v>
      </c>
      <c r="C473" s="206" t="s">
        <v>3474</v>
      </c>
      <c r="E473" s="11">
        <v>1</v>
      </c>
      <c r="F473" s="7" t="str">
        <f t="shared" si="69"/>
        <v>851220250912MG1</v>
      </c>
      <c r="G473" s="21" t="str">
        <f>IF(ISBLANK(C473),"",_xlfn.XLOOKUP(_xlfn.XLOOKUP(VALUE(LEFT(C473,4)),Souches!$B$2:$B$15000,Souches!$E$2:$E$15000),Varietes!$B$2:$B$500,Varietes!$C$2:$C$500))</f>
        <v>MDJU</v>
      </c>
      <c r="H473" s="19">
        <f>IF(ISBLANK(C473),"",_xlfn.XLOOKUP(VALUE(LEFT(C473,4)),Souches!$B$2:$B$15000,Souches!$D$2:$D$15000))</f>
        <v>3508</v>
      </c>
      <c r="I473" s="10">
        <f t="shared" si="70"/>
        <v>45912</v>
      </c>
      <c r="J473" s="19">
        <f>IF(I473="","",INT(('ObjProd (2)'!$C$25-I473)/7 * (ABS('ObjProd (2)'!$C$25-I473)&gt;=7)))</f>
        <v>0</v>
      </c>
      <c r="K473" s="10" t="str">
        <f>IF(I473="","",
IF(AND(DATEDIF(I473,'ObjProd (2)'!$C$25,"y")=0,DATEDIF(I473,'ObjProd (2)'!$C$25,"ym")=0,
   INT(('ObjProd (2)'!$C$25-EDATE(I473,DATEDIF(I473,'ObjProd (2)'!$C$25,"y")*12+DATEDIF(I473,'ObjProd (2)'!$C$25,"ym")))/7)=0),
   "&lt; 1 sem.",
   IF(DATEDIF(I473,'ObjProd (2)'!$C$25,"y")&gt;0,DATEDIF(I473,'ObjProd (2)'!$C$25,"y") &amp; " " &amp; IF(DATEDIF(I473,'ObjProd (2)'!$C$25,"y")=1,"an ","ans "),"") &amp;
   IF(DATEDIF(I473,'ObjProd (2)'!$C$25,"ym")&gt;0,DATEDIF(I473,'ObjProd (2)'!$C$25,"ym") &amp; " mois ", "") &amp;
   IF(INT(('ObjProd (2)'!$C$25-EDATE(I473,DATEDIF(I473,'ObjProd (2)'!$C$25,"y")*12+DATEDIF(I473,'ObjProd (2)'!$C$25,"ym")))/7)&gt;0,
      INT(('ObjProd (2)'!$C$25-EDATE(I473,DATEDIF(I473,'ObjProd (2)'!$C$25,"y")*12+DATEDIF(I473,'ObjProd (2)'!$C$25,"ym")))/7) &amp; " sem.",
      "")
)
)</f>
        <v>&lt; 1 sem.</v>
      </c>
      <c r="L473" s="11" t="str">
        <f t="shared" si="71"/>
        <v xml:space="preserve">MG1 </v>
      </c>
      <c r="M473" s="9">
        <f t="shared" si="72"/>
        <v>1</v>
      </c>
      <c r="N473" s="9" t="str" cm="1">
        <f t="array" aca="1" ref="N473" ca="1">LEFT(L473, IF(ISNUMBER(SUBSTITUTE(_xludf.MID(L473, 2, 1), ".", ",")), 1, 2))</f>
        <v>MG</v>
      </c>
      <c r="O473" s="19">
        <f t="shared" ca="1" si="73"/>
        <v>1</v>
      </c>
      <c r="P473" s="9" t="str">
        <f t="shared" ca="1" si="76"/>
        <v>BoxE</v>
      </c>
      <c r="Q473" s="9">
        <f t="shared" ca="1" si="77"/>
        <v>1</v>
      </c>
      <c r="R473" s="9" t="str">
        <f t="shared" ca="1" si="74"/>
        <v>BoxE1</v>
      </c>
      <c r="S473" t="str" cm="1">
        <f t="array" ref="S473">IF(ISBLANK(C473),"",IFERROR(INDEX(ListeSeries!$A$2:$A$1045, MATCH(1, (DatasScan!G473=ListeSeries!$B$2:$B$1045) * (DatasScan!H473&gt;=ListeSeries!$D$2:$D$1045) * (DatasScan!H473&lt;=ListeSeries!$E$2:$E$1045), 0)), "no match"))</f>
        <v>MEDJOOL</v>
      </c>
      <c r="T473" s="7" t="str" cm="1">
        <f t="array" ref="T473">IF(ISBLANK(C473),"",IFERROR(INDEX(ListeSeries!$C$2:$C$1045, MATCH(1, (DatasScan!G473=ListeSeries!$B$2:$B$1045) * (DatasScan!H473&gt;=ListeSeries!$D$2:$D$1045) * (DatasScan!H473&lt;=ListeSeries!$E$2:$E$1045), 0)), "no match"))</f>
        <v>MEDJOOL 107</v>
      </c>
      <c r="U473" s="11" t="str" cm="1">
        <f t="array" ref="U473">IF(ISBLANK(C473),"",IFERROR(INDEX(ListeSeries!$F$2:$F$1045, MATCH(1, (DatasScan!G473=ListeSeries!$B$2:$B$1045) * (DatasScan!H473&gt;=ListeSeries!$D$2:$D$1045) * (DatasScan!H473&lt;=ListeSeries!$E$2:$E$1045), 0)), "no match"))</f>
        <v>3501-3520</v>
      </c>
    </row>
    <row r="474" spans="1:21" x14ac:dyDescent="0.25">
      <c r="A474" s="6" t="str">
        <f t="shared" si="75"/>
        <v>3</v>
      </c>
      <c r="B474" s="272" t="s">
        <v>3459</v>
      </c>
      <c r="C474" s="206" t="s">
        <v>3475</v>
      </c>
      <c r="D474" s="208"/>
      <c r="E474" s="11">
        <v>3</v>
      </c>
      <c r="F474" s="7" t="str">
        <f t="shared" si="69"/>
        <v>851220250908MG1</v>
      </c>
      <c r="G474" s="21" t="str">
        <f>IF(ISBLANK(C474),"",_xlfn.XLOOKUP(_xlfn.XLOOKUP(VALUE(LEFT(C474,4)),Souches!$B$2:$B$15000,Souches!$E$2:$E$15000),Varietes!$B$2:$B$500,Varietes!$C$2:$C$500))</f>
        <v>MDJU</v>
      </c>
      <c r="H474" s="19">
        <f>IF(ISBLANK(C474),"",_xlfn.XLOOKUP(VALUE(LEFT(C474,4)),Souches!$B$2:$B$15000,Souches!$D$2:$D$15000))</f>
        <v>3508</v>
      </c>
      <c r="I474" s="10">
        <f t="shared" si="70"/>
        <v>45908</v>
      </c>
      <c r="J474" s="19">
        <f>IF(I474="","",INT(('ObjProd (2)'!$C$25-I474)/7 * (ABS('ObjProd (2)'!$C$25-I474)&gt;=7)))</f>
        <v>1</v>
      </c>
      <c r="K474" s="10" t="str">
        <f>IF(I474="","",
IF(AND(DATEDIF(I474,'ObjProd (2)'!$C$25,"y")=0,DATEDIF(I474,'ObjProd (2)'!$C$25,"ym")=0,
   INT(('ObjProd (2)'!$C$25-EDATE(I474,DATEDIF(I474,'ObjProd (2)'!$C$25,"y")*12+DATEDIF(I474,'ObjProd (2)'!$C$25,"ym")))/7)=0),
   "&lt; 1 sem.",
   IF(DATEDIF(I474,'ObjProd (2)'!$C$25,"y")&gt;0,DATEDIF(I474,'ObjProd (2)'!$C$25,"y") &amp; " " &amp; IF(DATEDIF(I474,'ObjProd (2)'!$C$25,"y")=1,"an ","ans "),"") &amp;
   IF(DATEDIF(I474,'ObjProd (2)'!$C$25,"ym")&gt;0,DATEDIF(I474,'ObjProd (2)'!$C$25,"ym") &amp; " mois ", "") &amp;
   IF(INT(('ObjProd (2)'!$C$25-EDATE(I474,DATEDIF(I474,'ObjProd (2)'!$C$25,"y")*12+DATEDIF(I474,'ObjProd (2)'!$C$25,"ym")))/7)&gt;0,
      INT(('ObjProd (2)'!$C$25-EDATE(I474,DATEDIF(I474,'ObjProd (2)'!$C$25,"y")*12+DATEDIF(I474,'ObjProd (2)'!$C$25,"ym")))/7) &amp; " sem.",
      "")
)
)</f>
        <v>1 sem.</v>
      </c>
      <c r="L474" s="11" t="str">
        <f t="shared" si="71"/>
        <v xml:space="preserve">MG1 </v>
      </c>
      <c r="M474" s="9">
        <f t="shared" si="72"/>
        <v>3</v>
      </c>
      <c r="N474" s="9" t="str" cm="1">
        <f t="array" aca="1" ref="N474" ca="1">LEFT(L474, IF(ISNUMBER(SUBSTITUTE(_xludf.MID(L474, 2, 1), ".", ",")), 1, 2))</f>
        <v>MG</v>
      </c>
      <c r="O474" s="19">
        <f t="shared" ca="1" si="73"/>
        <v>1</v>
      </c>
      <c r="P474" s="9" t="str">
        <f t="shared" ca="1" si="76"/>
        <v>BoxE</v>
      </c>
      <c r="Q474" s="9">
        <f t="shared" ca="1" si="77"/>
        <v>1</v>
      </c>
      <c r="R474" s="9" t="str">
        <f t="shared" ca="1" si="74"/>
        <v>BoxE1</v>
      </c>
      <c r="S474" t="str" cm="1">
        <f t="array" ref="S474">IF(ISBLANK(C474),"",IFERROR(INDEX(ListeSeries!$A$2:$A$1045, MATCH(1, (DatasScan!G474=ListeSeries!$B$2:$B$1045) * (DatasScan!H474&gt;=ListeSeries!$D$2:$D$1045) * (DatasScan!H474&lt;=ListeSeries!$E$2:$E$1045), 0)), "no match"))</f>
        <v>MEDJOOL</v>
      </c>
      <c r="T474" s="7" t="str" cm="1">
        <f t="array" ref="T474">IF(ISBLANK(C474),"",IFERROR(INDEX(ListeSeries!$C$2:$C$1045, MATCH(1, (DatasScan!G474=ListeSeries!$B$2:$B$1045) * (DatasScan!H474&gt;=ListeSeries!$D$2:$D$1045) * (DatasScan!H474&lt;=ListeSeries!$E$2:$E$1045), 0)), "no match"))</f>
        <v>MEDJOOL 107</v>
      </c>
      <c r="U474" s="11" t="str" cm="1">
        <f t="array" ref="U474">IF(ISBLANK(C474),"",IFERROR(INDEX(ListeSeries!$F$2:$F$1045, MATCH(1, (DatasScan!G474=ListeSeries!$B$2:$B$1045) * (DatasScan!H474&gt;=ListeSeries!$D$2:$D$1045) * (DatasScan!H474&lt;=ListeSeries!$E$2:$E$1045), 0)), "no match"))</f>
        <v>3501-3520</v>
      </c>
    </row>
    <row r="475" spans="1:21" x14ac:dyDescent="0.25">
      <c r="A475" s="6" t="str">
        <f t="shared" si="75"/>
        <v>3</v>
      </c>
      <c r="B475" s="272" t="s">
        <v>3459</v>
      </c>
      <c r="C475" s="206" t="s">
        <v>3476</v>
      </c>
      <c r="E475" s="11">
        <v>4</v>
      </c>
      <c r="F475" s="7" t="str">
        <f t="shared" si="69"/>
        <v>851220250909MG1</v>
      </c>
      <c r="G475" s="21" t="str">
        <f>IF(ISBLANK(C475),"",_xlfn.XLOOKUP(_xlfn.XLOOKUP(VALUE(LEFT(C475,4)),Souches!$B$2:$B$15000,Souches!$E$2:$E$15000),Varietes!$B$2:$B$500,Varietes!$C$2:$C$500))</f>
        <v>MDJU</v>
      </c>
      <c r="H475" s="19">
        <f>IF(ISBLANK(C475),"",_xlfn.XLOOKUP(VALUE(LEFT(C475,4)),Souches!$B$2:$B$15000,Souches!$D$2:$D$15000))</f>
        <v>3508</v>
      </c>
      <c r="I475" s="10">
        <f t="shared" si="70"/>
        <v>45909</v>
      </c>
      <c r="J475" s="19">
        <f>IF(I475="","",INT(('ObjProd (2)'!$C$25-I475)/7 * (ABS('ObjProd (2)'!$C$25-I475)&gt;=7)))</f>
        <v>1</v>
      </c>
      <c r="K475" s="10" t="str">
        <f>IF(I475="","",
IF(AND(DATEDIF(I475,'ObjProd (2)'!$C$25,"y")=0,DATEDIF(I475,'ObjProd (2)'!$C$25,"ym")=0,
   INT(('ObjProd (2)'!$C$25-EDATE(I475,DATEDIF(I475,'ObjProd (2)'!$C$25,"y")*12+DATEDIF(I475,'ObjProd (2)'!$C$25,"ym")))/7)=0),
   "&lt; 1 sem.",
   IF(DATEDIF(I475,'ObjProd (2)'!$C$25,"y")&gt;0,DATEDIF(I475,'ObjProd (2)'!$C$25,"y") &amp; " " &amp; IF(DATEDIF(I475,'ObjProd (2)'!$C$25,"y")=1,"an ","ans "),"") &amp;
   IF(DATEDIF(I475,'ObjProd (2)'!$C$25,"ym")&gt;0,DATEDIF(I475,'ObjProd (2)'!$C$25,"ym") &amp; " mois ", "") &amp;
   IF(INT(('ObjProd (2)'!$C$25-EDATE(I475,DATEDIF(I475,'ObjProd (2)'!$C$25,"y")*12+DATEDIF(I475,'ObjProd (2)'!$C$25,"ym")))/7)&gt;0,
      INT(('ObjProd (2)'!$C$25-EDATE(I475,DATEDIF(I475,'ObjProd (2)'!$C$25,"y")*12+DATEDIF(I475,'ObjProd (2)'!$C$25,"ym")))/7) &amp; " sem.",
      "")
)
)</f>
        <v>1 sem.</v>
      </c>
      <c r="L475" s="11" t="str">
        <f t="shared" si="71"/>
        <v xml:space="preserve">MG1 </v>
      </c>
      <c r="M475" s="9">
        <f t="shared" si="72"/>
        <v>4</v>
      </c>
      <c r="N475" s="9" t="str" cm="1">
        <f t="array" aca="1" ref="N475" ca="1">LEFT(L475, IF(ISNUMBER(SUBSTITUTE(_xludf.MID(L475, 2, 1), ".", ",")), 1, 2))</f>
        <v>MG</v>
      </c>
      <c r="O475" s="19">
        <f t="shared" ca="1" si="73"/>
        <v>1</v>
      </c>
      <c r="P475" s="9" t="str">
        <f t="shared" ca="1" si="76"/>
        <v>BoxE</v>
      </c>
      <c r="Q475" s="9">
        <f t="shared" ca="1" si="77"/>
        <v>1</v>
      </c>
      <c r="R475" s="9" t="str">
        <f t="shared" ca="1" si="74"/>
        <v>BoxE1</v>
      </c>
      <c r="S475" t="str" cm="1">
        <f t="array" ref="S475">IF(ISBLANK(C475),"",IFERROR(INDEX(ListeSeries!$A$2:$A$1045, MATCH(1, (DatasScan!G475=ListeSeries!$B$2:$B$1045) * (DatasScan!H475&gt;=ListeSeries!$D$2:$D$1045) * (DatasScan!H475&lt;=ListeSeries!$E$2:$E$1045), 0)), "no match"))</f>
        <v>MEDJOOL</v>
      </c>
      <c r="T475" s="7" t="str" cm="1">
        <f t="array" ref="T475">IF(ISBLANK(C475),"",IFERROR(INDEX(ListeSeries!$C$2:$C$1045, MATCH(1, (DatasScan!G475=ListeSeries!$B$2:$B$1045) * (DatasScan!H475&gt;=ListeSeries!$D$2:$D$1045) * (DatasScan!H475&lt;=ListeSeries!$E$2:$E$1045), 0)), "no match"))</f>
        <v>MEDJOOL 107</v>
      </c>
      <c r="U475" s="11" t="str" cm="1">
        <f t="array" ref="U475">IF(ISBLANK(C475),"",IFERROR(INDEX(ListeSeries!$F$2:$F$1045, MATCH(1, (DatasScan!G475=ListeSeries!$B$2:$B$1045) * (DatasScan!H475&gt;=ListeSeries!$D$2:$D$1045) * (DatasScan!H475&lt;=ListeSeries!$E$2:$E$1045), 0)), "no match"))</f>
        <v>3501-3520</v>
      </c>
    </row>
    <row r="476" spans="1:21" x14ac:dyDescent="0.25">
      <c r="A476" s="6" t="str">
        <f t="shared" si="75"/>
        <v>3</v>
      </c>
      <c r="B476" s="272" t="s">
        <v>3459</v>
      </c>
      <c r="C476" s="206" t="s">
        <v>3477</v>
      </c>
      <c r="E476" s="11">
        <v>1</v>
      </c>
      <c r="F476" s="7" t="str">
        <f t="shared" si="69"/>
        <v>851220250904MG1</v>
      </c>
      <c r="G476" s="21" t="str">
        <f>IF(ISBLANK(C476),"",_xlfn.XLOOKUP(_xlfn.XLOOKUP(VALUE(LEFT(C476,4)),Souches!$B$2:$B$15000,Souches!$E$2:$E$15000),Varietes!$B$2:$B$500,Varietes!$C$2:$C$500))</f>
        <v>MDJU</v>
      </c>
      <c r="H476" s="19">
        <f>IF(ISBLANK(C476),"",_xlfn.XLOOKUP(VALUE(LEFT(C476,4)),Souches!$B$2:$B$15000,Souches!$D$2:$D$15000))</f>
        <v>3508</v>
      </c>
      <c r="I476" s="10">
        <f t="shared" si="70"/>
        <v>45904</v>
      </c>
      <c r="J476" s="19">
        <f>IF(I476="","",INT(('ObjProd (2)'!$C$25-I476)/7 * (ABS('ObjProd (2)'!$C$25-I476)&gt;=7)))</f>
        <v>2</v>
      </c>
      <c r="K476" s="10" t="str">
        <f>IF(I476="","",
IF(AND(DATEDIF(I476,'ObjProd (2)'!$C$25,"y")=0,DATEDIF(I476,'ObjProd (2)'!$C$25,"ym")=0,
   INT(('ObjProd (2)'!$C$25-EDATE(I476,DATEDIF(I476,'ObjProd (2)'!$C$25,"y")*12+DATEDIF(I476,'ObjProd (2)'!$C$25,"ym")))/7)=0),
   "&lt; 1 sem.",
   IF(DATEDIF(I476,'ObjProd (2)'!$C$25,"y")&gt;0,DATEDIF(I476,'ObjProd (2)'!$C$25,"y") &amp; " " &amp; IF(DATEDIF(I476,'ObjProd (2)'!$C$25,"y")=1,"an ","ans "),"") &amp;
   IF(DATEDIF(I476,'ObjProd (2)'!$C$25,"ym")&gt;0,DATEDIF(I476,'ObjProd (2)'!$C$25,"ym") &amp; " mois ", "") &amp;
   IF(INT(('ObjProd (2)'!$C$25-EDATE(I476,DATEDIF(I476,'ObjProd (2)'!$C$25,"y")*12+DATEDIF(I476,'ObjProd (2)'!$C$25,"ym")))/7)&gt;0,
      INT(('ObjProd (2)'!$C$25-EDATE(I476,DATEDIF(I476,'ObjProd (2)'!$C$25,"y")*12+DATEDIF(I476,'ObjProd (2)'!$C$25,"ym")))/7) &amp; " sem.",
      "")
)
)</f>
        <v>2 sem.</v>
      </c>
      <c r="L476" s="11" t="str">
        <f t="shared" si="71"/>
        <v xml:space="preserve">MG1 </v>
      </c>
      <c r="M476" s="9">
        <f t="shared" si="72"/>
        <v>1</v>
      </c>
      <c r="N476" s="9" t="str" cm="1">
        <f t="array" aca="1" ref="N476" ca="1">LEFT(L476, IF(ISNUMBER(SUBSTITUTE(_xludf.MID(L476, 2, 1), ".", ",")), 1, 2))</f>
        <v>MG</v>
      </c>
      <c r="O476" s="19">
        <f t="shared" ca="1" si="73"/>
        <v>1</v>
      </c>
      <c r="P476" s="9" t="str">
        <f t="shared" ca="1" si="76"/>
        <v>BoxE</v>
      </c>
      <c r="Q476" s="9">
        <f t="shared" ca="1" si="77"/>
        <v>1</v>
      </c>
      <c r="R476" s="9" t="str">
        <f t="shared" ca="1" si="74"/>
        <v>BoxE1</v>
      </c>
      <c r="S476" t="str" cm="1">
        <f t="array" ref="S476">IF(ISBLANK(C476),"",IFERROR(INDEX(ListeSeries!$A$2:$A$1045, MATCH(1, (DatasScan!G476=ListeSeries!$B$2:$B$1045) * (DatasScan!H476&gt;=ListeSeries!$D$2:$D$1045) * (DatasScan!H476&lt;=ListeSeries!$E$2:$E$1045), 0)), "no match"))</f>
        <v>MEDJOOL</v>
      </c>
      <c r="T476" s="7" t="str" cm="1">
        <f t="array" ref="T476">IF(ISBLANK(C476),"",IFERROR(INDEX(ListeSeries!$C$2:$C$1045, MATCH(1, (DatasScan!G476=ListeSeries!$B$2:$B$1045) * (DatasScan!H476&gt;=ListeSeries!$D$2:$D$1045) * (DatasScan!H476&lt;=ListeSeries!$E$2:$E$1045), 0)), "no match"))</f>
        <v>MEDJOOL 107</v>
      </c>
      <c r="U476" s="11" t="str" cm="1">
        <f t="array" ref="U476">IF(ISBLANK(C476),"",IFERROR(INDEX(ListeSeries!$F$2:$F$1045, MATCH(1, (DatasScan!G476=ListeSeries!$B$2:$B$1045) * (DatasScan!H476&gt;=ListeSeries!$D$2:$D$1045) * (DatasScan!H476&lt;=ListeSeries!$E$2:$E$1045), 0)), "no match"))</f>
        <v>3501-3520</v>
      </c>
    </row>
    <row r="477" spans="1:21" x14ac:dyDescent="0.25">
      <c r="A477" s="6" t="str">
        <f t="shared" si="75"/>
        <v>3</v>
      </c>
      <c r="B477" s="272" t="s">
        <v>3459</v>
      </c>
      <c r="C477" s="206" t="s">
        <v>3477</v>
      </c>
      <c r="D477" s="208"/>
      <c r="E477" s="11">
        <v>4</v>
      </c>
      <c r="F477" s="7" t="str">
        <f t="shared" si="69"/>
        <v>851220250904MG1</v>
      </c>
      <c r="G477" s="21" t="str">
        <f>IF(ISBLANK(C477),"",_xlfn.XLOOKUP(_xlfn.XLOOKUP(VALUE(LEFT(C477,4)),Souches!$B$2:$B$15000,Souches!$E$2:$E$15000),Varietes!$B$2:$B$500,Varietes!$C$2:$C$500))</f>
        <v>MDJU</v>
      </c>
      <c r="H477" s="19">
        <f>IF(ISBLANK(C477),"",_xlfn.XLOOKUP(VALUE(LEFT(C477,4)),Souches!$B$2:$B$15000,Souches!$D$2:$D$15000))</f>
        <v>3508</v>
      </c>
      <c r="I477" s="10">
        <f t="shared" si="70"/>
        <v>45904</v>
      </c>
      <c r="J477" s="19">
        <f>IF(I477="","",INT(('ObjProd (2)'!$C$25-I477)/7 * (ABS('ObjProd (2)'!$C$25-I477)&gt;=7)))</f>
        <v>2</v>
      </c>
      <c r="K477" s="10" t="str">
        <f>IF(I477="","",
IF(AND(DATEDIF(I477,'ObjProd (2)'!$C$25,"y")=0,DATEDIF(I477,'ObjProd (2)'!$C$25,"ym")=0,
   INT(('ObjProd (2)'!$C$25-EDATE(I477,DATEDIF(I477,'ObjProd (2)'!$C$25,"y")*12+DATEDIF(I477,'ObjProd (2)'!$C$25,"ym")))/7)=0),
   "&lt; 1 sem.",
   IF(DATEDIF(I477,'ObjProd (2)'!$C$25,"y")&gt;0,DATEDIF(I477,'ObjProd (2)'!$C$25,"y") &amp; " " &amp; IF(DATEDIF(I477,'ObjProd (2)'!$C$25,"y")=1,"an ","ans "),"") &amp;
   IF(DATEDIF(I477,'ObjProd (2)'!$C$25,"ym")&gt;0,DATEDIF(I477,'ObjProd (2)'!$C$25,"ym") &amp; " mois ", "") &amp;
   IF(INT(('ObjProd (2)'!$C$25-EDATE(I477,DATEDIF(I477,'ObjProd (2)'!$C$25,"y")*12+DATEDIF(I477,'ObjProd (2)'!$C$25,"ym")))/7)&gt;0,
      INT(('ObjProd (2)'!$C$25-EDATE(I477,DATEDIF(I477,'ObjProd (2)'!$C$25,"y")*12+DATEDIF(I477,'ObjProd (2)'!$C$25,"ym")))/7) &amp; " sem.",
      "")
)
)</f>
        <v>2 sem.</v>
      </c>
      <c r="L477" s="11" t="str">
        <f t="shared" si="71"/>
        <v xml:space="preserve">MG1 </v>
      </c>
      <c r="M477" s="9">
        <f t="shared" si="72"/>
        <v>4</v>
      </c>
      <c r="N477" s="9" t="str" cm="1">
        <f t="array" aca="1" ref="N477" ca="1">LEFT(L477, IF(ISNUMBER(SUBSTITUTE(_xludf.MID(L477, 2, 1), ".", ",")), 1, 2))</f>
        <v>MG</v>
      </c>
      <c r="O477" s="19">
        <f t="shared" ca="1" si="73"/>
        <v>1</v>
      </c>
      <c r="P477" s="9" t="str">
        <f t="shared" ca="1" si="76"/>
        <v>BoxE</v>
      </c>
      <c r="Q477" s="9">
        <f t="shared" ca="1" si="77"/>
        <v>1</v>
      </c>
      <c r="R477" s="9" t="str">
        <f t="shared" ca="1" si="74"/>
        <v>BoxE1</v>
      </c>
      <c r="S477" t="str" cm="1">
        <f t="array" ref="S477">IF(ISBLANK(C477),"",IFERROR(INDEX(ListeSeries!$A$2:$A$1045, MATCH(1, (DatasScan!G477=ListeSeries!$B$2:$B$1045) * (DatasScan!H477&gt;=ListeSeries!$D$2:$D$1045) * (DatasScan!H477&lt;=ListeSeries!$E$2:$E$1045), 0)), "no match"))</f>
        <v>MEDJOOL</v>
      </c>
      <c r="T477" s="7" t="str" cm="1">
        <f t="array" ref="T477">IF(ISBLANK(C477),"",IFERROR(INDEX(ListeSeries!$C$2:$C$1045, MATCH(1, (DatasScan!G477=ListeSeries!$B$2:$B$1045) * (DatasScan!H477&gt;=ListeSeries!$D$2:$D$1045) * (DatasScan!H477&lt;=ListeSeries!$E$2:$E$1045), 0)), "no match"))</f>
        <v>MEDJOOL 107</v>
      </c>
      <c r="U477" s="11" t="str" cm="1">
        <f t="array" ref="U477">IF(ISBLANK(C477),"",IFERROR(INDEX(ListeSeries!$F$2:$F$1045, MATCH(1, (DatasScan!G477=ListeSeries!$B$2:$B$1045) * (DatasScan!H477&gt;=ListeSeries!$D$2:$D$1045) * (DatasScan!H477&lt;=ListeSeries!$E$2:$E$1045), 0)), "no match"))</f>
        <v>3501-3520</v>
      </c>
    </row>
    <row r="478" spans="1:21" x14ac:dyDescent="0.25">
      <c r="A478" s="6" t="str">
        <f t="shared" si="75"/>
        <v>3</v>
      </c>
      <c r="B478" s="272" t="s">
        <v>3459</v>
      </c>
      <c r="C478" s="206" t="s">
        <v>3478</v>
      </c>
      <c r="E478" s="11">
        <v>3</v>
      </c>
      <c r="F478" s="7" t="str">
        <f t="shared" si="69"/>
        <v>851220250903MG1</v>
      </c>
      <c r="G478" s="21" t="str">
        <f>IF(ISBLANK(C478),"",_xlfn.XLOOKUP(_xlfn.XLOOKUP(VALUE(LEFT(C478,4)),Souches!$B$2:$B$15000,Souches!$E$2:$E$15000),Varietes!$B$2:$B$500,Varietes!$C$2:$C$500))</f>
        <v>MDJU</v>
      </c>
      <c r="H478" s="19">
        <f>IF(ISBLANK(C478),"",_xlfn.XLOOKUP(VALUE(LEFT(C478,4)),Souches!$B$2:$B$15000,Souches!$D$2:$D$15000))</f>
        <v>3508</v>
      </c>
      <c r="I478" s="10">
        <f t="shared" si="70"/>
        <v>45903</v>
      </c>
      <c r="J478" s="19">
        <f>IF(I478="","",INT(('ObjProd (2)'!$C$25-I478)/7 * (ABS('ObjProd (2)'!$C$25-I478)&gt;=7)))</f>
        <v>2</v>
      </c>
      <c r="K478" s="10" t="str">
        <f>IF(I478="","",
IF(AND(DATEDIF(I478,'ObjProd (2)'!$C$25,"y")=0,DATEDIF(I478,'ObjProd (2)'!$C$25,"ym")=0,
   INT(('ObjProd (2)'!$C$25-EDATE(I478,DATEDIF(I478,'ObjProd (2)'!$C$25,"y")*12+DATEDIF(I478,'ObjProd (2)'!$C$25,"ym")))/7)=0),
   "&lt; 1 sem.",
   IF(DATEDIF(I478,'ObjProd (2)'!$C$25,"y")&gt;0,DATEDIF(I478,'ObjProd (2)'!$C$25,"y") &amp; " " &amp; IF(DATEDIF(I478,'ObjProd (2)'!$C$25,"y")=1,"an ","ans "),"") &amp;
   IF(DATEDIF(I478,'ObjProd (2)'!$C$25,"ym")&gt;0,DATEDIF(I478,'ObjProd (2)'!$C$25,"ym") &amp; " mois ", "") &amp;
   IF(INT(('ObjProd (2)'!$C$25-EDATE(I478,DATEDIF(I478,'ObjProd (2)'!$C$25,"y")*12+DATEDIF(I478,'ObjProd (2)'!$C$25,"ym")))/7)&gt;0,
      INT(('ObjProd (2)'!$C$25-EDATE(I478,DATEDIF(I478,'ObjProd (2)'!$C$25,"y")*12+DATEDIF(I478,'ObjProd (2)'!$C$25,"ym")))/7) &amp; " sem.",
      "")
)
)</f>
        <v>2 sem.</v>
      </c>
      <c r="L478" s="11" t="str">
        <f t="shared" si="71"/>
        <v xml:space="preserve">MG1 </v>
      </c>
      <c r="M478" s="9">
        <f t="shared" si="72"/>
        <v>3</v>
      </c>
      <c r="N478" s="9" t="str" cm="1">
        <f t="array" aca="1" ref="N478" ca="1">LEFT(L478, IF(ISNUMBER(SUBSTITUTE(_xludf.MID(L478, 2, 1), ".", ",")), 1, 2))</f>
        <v>MG</v>
      </c>
      <c r="O478" s="19">
        <f t="shared" ca="1" si="73"/>
        <v>1</v>
      </c>
      <c r="P478" s="9" t="str">
        <f t="shared" ca="1" si="76"/>
        <v>BoxE</v>
      </c>
      <c r="Q478" s="9">
        <f t="shared" ca="1" si="77"/>
        <v>1</v>
      </c>
      <c r="R478" s="9" t="str">
        <f t="shared" ca="1" si="74"/>
        <v>BoxE1</v>
      </c>
      <c r="S478" t="str" cm="1">
        <f t="array" ref="S478">IF(ISBLANK(C478),"",IFERROR(INDEX(ListeSeries!$A$2:$A$1045, MATCH(1, (DatasScan!G478=ListeSeries!$B$2:$B$1045) * (DatasScan!H478&gt;=ListeSeries!$D$2:$D$1045) * (DatasScan!H478&lt;=ListeSeries!$E$2:$E$1045), 0)), "no match"))</f>
        <v>MEDJOOL</v>
      </c>
      <c r="T478" s="7" t="str" cm="1">
        <f t="array" ref="T478">IF(ISBLANK(C478),"",IFERROR(INDEX(ListeSeries!$C$2:$C$1045, MATCH(1, (DatasScan!G478=ListeSeries!$B$2:$B$1045) * (DatasScan!H478&gt;=ListeSeries!$D$2:$D$1045) * (DatasScan!H478&lt;=ListeSeries!$E$2:$E$1045), 0)), "no match"))</f>
        <v>MEDJOOL 107</v>
      </c>
      <c r="U478" s="11" t="str" cm="1">
        <f t="array" ref="U478">IF(ISBLANK(C478),"",IFERROR(INDEX(ListeSeries!$F$2:$F$1045, MATCH(1, (DatasScan!G478=ListeSeries!$B$2:$B$1045) * (DatasScan!H478&gt;=ListeSeries!$D$2:$D$1045) * (DatasScan!H478&lt;=ListeSeries!$E$2:$E$1045), 0)), "no match"))</f>
        <v>3501-3520</v>
      </c>
    </row>
    <row r="479" spans="1:21" x14ac:dyDescent="0.25">
      <c r="A479" s="6" t="str">
        <f t="shared" si="75"/>
        <v>3</v>
      </c>
      <c r="B479" s="272" t="s">
        <v>3459</v>
      </c>
      <c r="C479" s="206" t="s">
        <v>3479</v>
      </c>
      <c r="E479" s="11">
        <v>4</v>
      </c>
      <c r="F479" s="7" t="str">
        <f t="shared" si="69"/>
        <v>861120250903MG1</v>
      </c>
      <c r="G479" s="21" t="str">
        <f>IF(ISBLANK(C479),"",_xlfn.XLOOKUP(_xlfn.XLOOKUP(VALUE(LEFT(C479,4)),Souches!$B$2:$B$15000,Souches!$E$2:$E$15000),Varietes!$B$2:$B$500,Varietes!$C$2:$C$500))</f>
        <v>MDJU</v>
      </c>
      <c r="H479" s="19">
        <f>IF(ISBLANK(C479),"",_xlfn.XLOOKUP(VALUE(LEFT(C479,4)),Souches!$B$2:$B$15000,Souches!$D$2:$D$15000))</f>
        <v>3522</v>
      </c>
      <c r="I479" s="10">
        <f t="shared" si="70"/>
        <v>45903</v>
      </c>
      <c r="J479" s="19">
        <f>IF(I479="","",INT(('ObjProd (2)'!$C$25-I479)/7 * (ABS('ObjProd (2)'!$C$25-I479)&gt;=7)))</f>
        <v>2</v>
      </c>
      <c r="K479" s="10" t="str">
        <f>IF(I479="","",
IF(AND(DATEDIF(I479,'ObjProd (2)'!$C$25,"y")=0,DATEDIF(I479,'ObjProd (2)'!$C$25,"ym")=0,
   INT(('ObjProd (2)'!$C$25-EDATE(I479,DATEDIF(I479,'ObjProd (2)'!$C$25,"y")*12+DATEDIF(I479,'ObjProd (2)'!$C$25,"ym")))/7)=0),
   "&lt; 1 sem.",
   IF(DATEDIF(I479,'ObjProd (2)'!$C$25,"y")&gt;0,DATEDIF(I479,'ObjProd (2)'!$C$25,"y") &amp; " " &amp; IF(DATEDIF(I479,'ObjProd (2)'!$C$25,"y")=1,"an ","ans "),"") &amp;
   IF(DATEDIF(I479,'ObjProd (2)'!$C$25,"ym")&gt;0,DATEDIF(I479,'ObjProd (2)'!$C$25,"ym") &amp; " mois ", "") &amp;
   IF(INT(('ObjProd (2)'!$C$25-EDATE(I479,DATEDIF(I479,'ObjProd (2)'!$C$25,"y")*12+DATEDIF(I479,'ObjProd (2)'!$C$25,"ym")))/7)&gt;0,
      INT(('ObjProd (2)'!$C$25-EDATE(I479,DATEDIF(I479,'ObjProd (2)'!$C$25,"y")*12+DATEDIF(I479,'ObjProd (2)'!$C$25,"ym")))/7) &amp; " sem.",
      "")
)
)</f>
        <v>2 sem.</v>
      </c>
      <c r="L479" s="11" t="str">
        <f t="shared" si="71"/>
        <v xml:space="preserve">MG1 </v>
      </c>
      <c r="M479" s="9">
        <f t="shared" si="72"/>
        <v>4</v>
      </c>
      <c r="N479" s="9" t="str" cm="1">
        <f t="array" aca="1" ref="N479" ca="1">LEFT(L479, IF(ISNUMBER(SUBSTITUTE(_xludf.MID(L479, 2, 1), ".", ",")), 1, 2))</f>
        <v>MG</v>
      </c>
      <c r="O479" s="19">
        <f t="shared" ca="1" si="73"/>
        <v>1</v>
      </c>
      <c r="P479" s="9" t="str">
        <f t="shared" ca="1" si="76"/>
        <v>BoxE</v>
      </c>
      <c r="Q479" s="9">
        <f t="shared" ca="1" si="77"/>
        <v>1</v>
      </c>
      <c r="R479" s="9" t="str">
        <f t="shared" ca="1" si="74"/>
        <v>BoxE1</v>
      </c>
      <c r="S479" t="str" cm="1">
        <f t="array" ref="S479">IF(ISBLANK(C479),"",IFERROR(INDEX(ListeSeries!$A$2:$A$1045, MATCH(1, (DatasScan!G479=ListeSeries!$B$2:$B$1045) * (DatasScan!H479&gt;=ListeSeries!$D$2:$D$1045) * (DatasScan!H479&lt;=ListeSeries!$E$2:$E$1045), 0)), "no match"))</f>
        <v>MEDJOOL</v>
      </c>
      <c r="T479" s="7" t="str" cm="1">
        <f t="array" ref="T479">IF(ISBLANK(C479),"",IFERROR(INDEX(ListeSeries!$C$2:$C$1045, MATCH(1, (DatasScan!G479=ListeSeries!$B$2:$B$1045) * (DatasScan!H479&gt;=ListeSeries!$D$2:$D$1045) * (DatasScan!H479&lt;=ListeSeries!$E$2:$E$1045), 0)), "no match"))</f>
        <v>MEDJOOL 108</v>
      </c>
      <c r="U479" s="11" t="str" cm="1">
        <f t="array" ref="U479">IF(ISBLANK(C479),"",IFERROR(INDEX(ListeSeries!$F$2:$F$1045, MATCH(1, (DatasScan!G479=ListeSeries!$B$2:$B$1045) * (DatasScan!H479&gt;=ListeSeries!$D$2:$D$1045) * (DatasScan!H479&lt;=ListeSeries!$E$2:$E$1045), 0)), "no match"))</f>
        <v>3521-3530</v>
      </c>
    </row>
    <row r="480" spans="1:21" x14ac:dyDescent="0.25">
      <c r="A480" s="6" t="str">
        <f t="shared" si="75"/>
        <v>3</v>
      </c>
      <c r="B480" s="8" t="s">
        <v>3480</v>
      </c>
      <c r="C480" s="206" t="s">
        <v>1880</v>
      </c>
      <c r="E480" s="11">
        <v>4</v>
      </c>
      <c r="F480" s="7" t="str">
        <f t="shared" si="69"/>
        <v>851620250704EA6</v>
      </c>
      <c r="G480" s="21" t="str">
        <f>IF(ISBLANK(C480),"",_xlfn.XLOOKUP(_xlfn.XLOOKUP(VALUE(LEFT(C480,4)),Souches!$B$2:$B$15000,Souches!$E$2:$E$15000),Varietes!$B$2:$B$500,Varietes!$C$2:$C$500))</f>
        <v>MDJU</v>
      </c>
      <c r="H480" s="19">
        <f>IF(ISBLANK(C480),"",_xlfn.XLOOKUP(VALUE(LEFT(C480,4)),Souches!$B$2:$B$15000,Souches!$D$2:$D$15000))</f>
        <v>3514</v>
      </c>
      <c r="I480" s="10">
        <f t="shared" si="70"/>
        <v>45842</v>
      </c>
      <c r="J480" s="19">
        <f>IF(I480="","",INT(('ObjProd (2)'!$C$25-I480)/7 * (ABS('ObjProd (2)'!$C$25-I480)&gt;=7)))</f>
        <v>10</v>
      </c>
      <c r="K480" s="10" t="str">
        <f>IF(I480="","",
IF(AND(DATEDIF(I480,'ObjProd (2)'!$C$25,"y")=0,DATEDIF(I480,'ObjProd (2)'!$C$25,"ym")=0,
   INT(('ObjProd (2)'!$C$25-EDATE(I480,DATEDIF(I480,'ObjProd (2)'!$C$25,"y")*12+DATEDIF(I480,'ObjProd (2)'!$C$25,"ym")))/7)=0),
   "&lt; 1 sem.",
   IF(DATEDIF(I480,'ObjProd (2)'!$C$25,"y")&gt;0,DATEDIF(I480,'ObjProd (2)'!$C$25,"y") &amp; " " &amp; IF(DATEDIF(I480,'ObjProd (2)'!$C$25,"y")=1,"an ","ans "),"") &amp;
   IF(DATEDIF(I480,'ObjProd (2)'!$C$25,"ym")&gt;0,DATEDIF(I480,'ObjProd (2)'!$C$25,"ym") &amp; " mois ", "") &amp;
   IF(INT(('ObjProd (2)'!$C$25-EDATE(I480,DATEDIF(I480,'ObjProd (2)'!$C$25,"y")*12+DATEDIF(I480,'ObjProd (2)'!$C$25,"ym")))/7)&gt;0,
      INT(('ObjProd (2)'!$C$25-EDATE(I480,DATEDIF(I480,'ObjProd (2)'!$C$25,"y")*12+DATEDIF(I480,'ObjProd (2)'!$C$25,"ym")))/7) &amp; " sem.",
      "")
)
)</f>
        <v>2 mois 2 sem.</v>
      </c>
      <c r="L480" s="11" t="str">
        <f t="shared" si="71"/>
        <v xml:space="preserve">EA6 </v>
      </c>
      <c r="M480" s="9">
        <f t="shared" si="72"/>
        <v>4</v>
      </c>
      <c r="N480" s="9" t="str" cm="1">
        <f t="array" aca="1" ref="N480" ca="1">LEFT(L480, IF(ISNUMBER(SUBSTITUTE(_xludf.MID(L480, 2, 1), ".", ",")), 1, 2))</f>
        <v>EA</v>
      </c>
      <c r="O480" s="19">
        <f t="shared" ca="1" si="73"/>
        <v>6</v>
      </c>
      <c r="P480" s="9" t="str">
        <f t="shared" ca="1" si="76"/>
        <v>E</v>
      </c>
      <c r="Q480" s="9">
        <f t="shared" ca="1" si="77"/>
        <v>6</v>
      </c>
      <c r="R480" s="9" t="str">
        <f t="shared" ca="1" si="74"/>
        <v>E6</v>
      </c>
      <c r="S480" t="str" cm="1">
        <f t="array" ref="S480">IF(ISBLANK(C480),"",IFERROR(INDEX(ListeSeries!$A$2:$A$1045, MATCH(1, (DatasScan!G480=ListeSeries!$B$2:$B$1045) * (DatasScan!H480&gt;=ListeSeries!$D$2:$D$1045) * (DatasScan!H480&lt;=ListeSeries!$E$2:$E$1045), 0)), "no match"))</f>
        <v>MEDJOOL</v>
      </c>
      <c r="T480" s="7" t="str" cm="1">
        <f t="array" ref="T480">IF(ISBLANK(C480),"",IFERROR(INDEX(ListeSeries!$C$2:$C$1045, MATCH(1, (DatasScan!G480=ListeSeries!$B$2:$B$1045) * (DatasScan!H480&gt;=ListeSeries!$D$2:$D$1045) * (DatasScan!H480&lt;=ListeSeries!$E$2:$E$1045), 0)), "no match"))</f>
        <v>MEDJOOL 107</v>
      </c>
      <c r="U480" s="11" t="str" cm="1">
        <f t="array" ref="U480">IF(ISBLANK(C480),"",IFERROR(INDEX(ListeSeries!$F$2:$F$1045, MATCH(1, (DatasScan!G480=ListeSeries!$B$2:$B$1045) * (DatasScan!H480&gt;=ListeSeries!$D$2:$D$1045) * (DatasScan!H480&lt;=ListeSeries!$E$2:$E$1045), 0)), "no match"))</f>
        <v>3501-3520</v>
      </c>
    </row>
    <row r="481" spans="1:21" x14ac:dyDescent="0.25">
      <c r="A481" s="6" t="str">
        <f t="shared" si="75"/>
        <v>3</v>
      </c>
      <c r="B481" s="272" t="s">
        <v>3480</v>
      </c>
      <c r="C481" s="205" t="s">
        <v>1879</v>
      </c>
      <c r="E481" s="11">
        <v>2</v>
      </c>
      <c r="F481" s="7" t="str">
        <f t="shared" si="69"/>
        <v>851220250704EA5</v>
      </c>
      <c r="G481" s="21" t="str">
        <f>IF(ISBLANK(C481),"",_xlfn.XLOOKUP(_xlfn.XLOOKUP(VALUE(LEFT(C481,4)),Souches!$B$2:$B$15000,Souches!$E$2:$E$15000),Varietes!$B$2:$B$500,Varietes!$C$2:$C$500))</f>
        <v>MDJU</v>
      </c>
      <c r="H481" s="19">
        <f>IF(ISBLANK(C481),"",_xlfn.XLOOKUP(VALUE(LEFT(C481,4)),Souches!$B$2:$B$15000,Souches!$D$2:$D$15000))</f>
        <v>3508</v>
      </c>
      <c r="I481" s="10">
        <f t="shared" si="70"/>
        <v>45842</v>
      </c>
      <c r="J481" s="19">
        <f>IF(I481="","",INT(('ObjProd (2)'!$C$25-I481)/7 * (ABS('ObjProd (2)'!$C$25-I481)&gt;=7)))</f>
        <v>10</v>
      </c>
      <c r="K481" s="10" t="str">
        <f>IF(I481="","",
IF(AND(DATEDIF(I481,'ObjProd (2)'!$C$25,"y")=0,DATEDIF(I481,'ObjProd (2)'!$C$25,"ym")=0,
   INT(('ObjProd (2)'!$C$25-EDATE(I481,DATEDIF(I481,'ObjProd (2)'!$C$25,"y")*12+DATEDIF(I481,'ObjProd (2)'!$C$25,"ym")))/7)=0),
   "&lt; 1 sem.",
   IF(DATEDIF(I481,'ObjProd (2)'!$C$25,"y")&gt;0,DATEDIF(I481,'ObjProd (2)'!$C$25,"y") &amp; " " &amp; IF(DATEDIF(I481,'ObjProd (2)'!$C$25,"y")=1,"an ","ans "),"") &amp;
   IF(DATEDIF(I481,'ObjProd (2)'!$C$25,"ym")&gt;0,DATEDIF(I481,'ObjProd (2)'!$C$25,"ym") &amp; " mois ", "") &amp;
   IF(INT(('ObjProd (2)'!$C$25-EDATE(I481,DATEDIF(I481,'ObjProd (2)'!$C$25,"y")*12+DATEDIF(I481,'ObjProd (2)'!$C$25,"ym")))/7)&gt;0,
      INT(('ObjProd (2)'!$C$25-EDATE(I481,DATEDIF(I481,'ObjProd (2)'!$C$25,"y")*12+DATEDIF(I481,'ObjProd (2)'!$C$25,"ym")))/7) &amp; " sem.",
      "")
)
)</f>
        <v>2 mois 2 sem.</v>
      </c>
      <c r="L481" s="11" t="str">
        <f t="shared" si="71"/>
        <v xml:space="preserve">EA5 </v>
      </c>
      <c r="M481" s="9">
        <f t="shared" si="72"/>
        <v>2</v>
      </c>
      <c r="N481" s="9" t="str" cm="1">
        <f t="array" aca="1" ref="N481" ca="1">LEFT(L481, IF(ISNUMBER(SUBSTITUTE(_xludf.MID(L481, 2, 1), ".", ",")), 1, 2))</f>
        <v>EA</v>
      </c>
      <c r="O481" s="19">
        <f t="shared" ca="1" si="73"/>
        <v>5</v>
      </c>
      <c r="P481" s="9" t="str">
        <f t="shared" ca="1" si="76"/>
        <v>E</v>
      </c>
      <c r="Q481" s="9">
        <f t="shared" ca="1" si="77"/>
        <v>5</v>
      </c>
      <c r="R481" s="9" t="str">
        <f t="shared" ca="1" si="74"/>
        <v>E5</v>
      </c>
      <c r="S481" t="str" cm="1">
        <f t="array" ref="S481">IF(ISBLANK(C481),"",IFERROR(INDEX(ListeSeries!$A$2:$A$1045, MATCH(1, (DatasScan!G481=ListeSeries!$B$2:$B$1045) * (DatasScan!H481&gt;=ListeSeries!$D$2:$D$1045) * (DatasScan!H481&lt;=ListeSeries!$E$2:$E$1045), 0)), "no match"))</f>
        <v>MEDJOOL</v>
      </c>
      <c r="T481" s="7" t="str" cm="1">
        <f t="array" ref="T481">IF(ISBLANK(C481),"",IFERROR(INDEX(ListeSeries!$C$2:$C$1045, MATCH(1, (DatasScan!G481=ListeSeries!$B$2:$B$1045) * (DatasScan!H481&gt;=ListeSeries!$D$2:$D$1045) * (DatasScan!H481&lt;=ListeSeries!$E$2:$E$1045), 0)), "no match"))</f>
        <v>MEDJOOL 107</v>
      </c>
      <c r="U481" s="11" t="str" cm="1">
        <f t="array" ref="U481">IF(ISBLANK(C481),"",IFERROR(INDEX(ListeSeries!$F$2:$F$1045, MATCH(1, (DatasScan!G481=ListeSeries!$B$2:$B$1045) * (DatasScan!H481&gt;=ListeSeries!$D$2:$D$1045) * (DatasScan!H481&lt;=ListeSeries!$E$2:$E$1045), 0)), "no match"))</f>
        <v>3501-3520</v>
      </c>
    </row>
    <row r="482" spans="1:21" x14ac:dyDescent="0.25">
      <c r="A482" s="6" t="str">
        <f t="shared" si="75"/>
        <v>3</v>
      </c>
      <c r="B482" s="272" t="s">
        <v>3480</v>
      </c>
      <c r="C482" s="206" t="s">
        <v>1847</v>
      </c>
      <c r="E482" s="11">
        <v>1</v>
      </c>
      <c r="F482" s="7" t="str">
        <f t="shared" si="69"/>
        <v>861120250814EA9</v>
      </c>
      <c r="G482" s="21" t="str">
        <f>IF(ISBLANK(C482),"",_xlfn.XLOOKUP(_xlfn.XLOOKUP(VALUE(LEFT(C482,4)),Souches!$B$2:$B$15000,Souches!$E$2:$E$15000),Varietes!$B$2:$B$500,Varietes!$C$2:$C$500))</f>
        <v>MDJU</v>
      </c>
      <c r="H482" s="19">
        <f>IF(ISBLANK(C482),"",_xlfn.XLOOKUP(VALUE(LEFT(C482,4)),Souches!$B$2:$B$15000,Souches!$D$2:$D$15000))</f>
        <v>3522</v>
      </c>
      <c r="I482" s="10">
        <f t="shared" si="70"/>
        <v>45883</v>
      </c>
      <c r="J482" s="19">
        <f>IF(I482="","",INT(('ObjProd (2)'!$C$25-I482)/7 * (ABS('ObjProd (2)'!$C$25-I482)&gt;=7)))</f>
        <v>5</v>
      </c>
      <c r="K482" s="10" t="str">
        <f>IF(I482="","",
IF(AND(DATEDIF(I482,'ObjProd (2)'!$C$25,"y")=0,DATEDIF(I482,'ObjProd (2)'!$C$25,"ym")=0,
   INT(('ObjProd (2)'!$C$25-EDATE(I482,DATEDIF(I482,'ObjProd (2)'!$C$25,"y")*12+DATEDIF(I482,'ObjProd (2)'!$C$25,"ym")))/7)=0),
   "&lt; 1 sem.",
   IF(DATEDIF(I482,'ObjProd (2)'!$C$25,"y")&gt;0,DATEDIF(I482,'ObjProd (2)'!$C$25,"y") &amp; " " &amp; IF(DATEDIF(I482,'ObjProd (2)'!$C$25,"y")=1,"an ","ans "),"") &amp;
   IF(DATEDIF(I482,'ObjProd (2)'!$C$25,"ym")&gt;0,DATEDIF(I482,'ObjProd (2)'!$C$25,"ym") &amp; " mois ", "") &amp;
   IF(INT(('ObjProd (2)'!$C$25-EDATE(I482,DATEDIF(I482,'ObjProd (2)'!$C$25,"y")*12+DATEDIF(I482,'ObjProd (2)'!$C$25,"ym")))/7)&gt;0,
      INT(('ObjProd (2)'!$C$25-EDATE(I482,DATEDIF(I482,'ObjProd (2)'!$C$25,"y")*12+DATEDIF(I482,'ObjProd (2)'!$C$25,"ym")))/7) &amp; " sem.",
      "")
)
)</f>
        <v xml:space="preserve">1 mois </v>
      </c>
      <c r="L482" s="11" t="str">
        <f t="shared" si="71"/>
        <v xml:space="preserve">EA9 </v>
      </c>
      <c r="M482" s="9">
        <f t="shared" si="72"/>
        <v>1</v>
      </c>
      <c r="N482" s="9" t="str" cm="1">
        <f t="array" aca="1" ref="N482" ca="1">LEFT(L482, IF(ISNUMBER(SUBSTITUTE(_xludf.MID(L482, 2, 1), ".", ",")), 1, 2))</f>
        <v>EA</v>
      </c>
      <c r="O482" s="19">
        <f t="shared" ca="1" si="73"/>
        <v>9</v>
      </c>
      <c r="P482" s="9" t="str">
        <f t="shared" ca="1" si="76"/>
        <v>E</v>
      </c>
      <c r="Q482" s="9" t="str">
        <f t="shared" ca="1" si="77"/>
        <v>7+</v>
      </c>
      <c r="R482" s="9" t="str">
        <f t="shared" ca="1" si="74"/>
        <v>E7+</v>
      </c>
      <c r="S482" t="str" cm="1">
        <f t="array" ref="S482">IF(ISBLANK(C482),"",IFERROR(INDEX(ListeSeries!$A$2:$A$1045, MATCH(1, (DatasScan!G482=ListeSeries!$B$2:$B$1045) * (DatasScan!H482&gt;=ListeSeries!$D$2:$D$1045) * (DatasScan!H482&lt;=ListeSeries!$E$2:$E$1045), 0)), "no match"))</f>
        <v>MEDJOOL</v>
      </c>
      <c r="T482" s="7" t="str" cm="1">
        <f t="array" ref="T482">IF(ISBLANK(C482),"",IFERROR(INDEX(ListeSeries!$C$2:$C$1045, MATCH(1, (DatasScan!G482=ListeSeries!$B$2:$B$1045) * (DatasScan!H482&gt;=ListeSeries!$D$2:$D$1045) * (DatasScan!H482&lt;=ListeSeries!$E$2:$E$1045), 0)), "no match"))</f>
        <v>MEDJOOL 108</v>
      </c>
      <c r="U482" s="11" t="str" cm="1">
        <f t="array" ref="U482">IF(ISBLANK(C482),"",IFERROR(INDEX(ListeSeries!$F$2:$F$1045, MATCH(1, (DatasScan!G482=ListeSeries!$B$2:$B$1045) * (DatasScan!H482&gt;=ListeSeries!$D$2:$D$1045) * (DatasScan!H482&lt;=ListeSeries!$E$2:$E$1045), 0)), "no match"))</f>
        <v>3521-3530</v>
      </c>
    </row>
    <row r="483" spans="1:21" x14ac:dyDescent="0.25">
      <c r="A483" s="6" t="str">
        <f t="shared" si="75"/>
        <v>3</v>
      </c>
      <c r="B483" s="272" t="s">
        <v>3480</v>
      </c>
      <c r="C483" s="206" t="s">
        <v>1875</v>
      </c>
      <c r="E483" s="11">
        <v>4</v>
      </c>
      <c r="F483" s="7" t="str">
        <f t="shared" si="69"/>
        <v>851220250708E 4</v>
      </c>
      <c r="G483" s="21" t="str">
        <f>IF(ISBLANK(C483),"",_xlfn.XLOOKUP(_xlfn.XLOOKUP(VALUE(LEFT(C483,4)),Souches!$B$2:$B$15000,Souches!$E$2:$E$15000),Varietes!$B$2:$B$500,Varietes!$C$2:$C$500))</f>
        <v>MDJU</v>
      </c>
      <c r="H483" s="19">
        <f>IF(ISBLANK(C483),"",_xlfn.XLOOKUP(VALUE(LEFT(C483,4)),Souches!$B$2:$B$15000,Souches!$D$2:$D$15000))</f>
        <v>3508</v>
      </c>
      <c r="I483" s="10">
        <f t="shared" si="70"/>
        <v>45846</v>
      </c>
      <c r="J483" s="19">
        <f>IF(I483="","",INT(('ObjProd (2)'!$C$25-I483)/7 * (ABS('ObjProd (2)'!$C$25-I483)&gt;=7)))</f>
        <v>10</v>
      </c>
      <c r="K483" s="10" t="str">
        <f>IF(I483="","",
IF(AND(DATEDIF(I483,'ObjProd (2)'!$C$25,"y")=0,DATEDIF(I483,'ObjProd (2)'!$C$25,"ym")=0,
   INT(('ObjProd (2)'!$C$25-EDATE(I483,DATEDIF(I483,'ObjProd (2)'!$C$25,"y")*12+DATEDIF(I483,'ObjProd (2)'!$C$25,"ym")))/7)=0),
   "&lt; 1 sem.",
   IF(DATEDIF(I483,'ObjProd (2)'!$C$25,"y")&gt;0,DATEDIF(I483,'ObjProd (2)'!$C$25,"y") &amp; " " &amp; IF(DATEDIF(I483,'ObjProd (2)'!$C$25,"y")=1,"an ","ans "),"") &amp;
   IF(DATEDIF(I483,'ObjProd (2)'!$C$25,"ym")&gt;0,DATEDIF(I483,'ObjProd (2)'!$C$25,"ym") &amp; " mois ", "") &amp;
   IF(INT(('ObjProd (2)'!$C$25-EDATE(I483,DATEDIF(I483,'ObjProd (2)'!$C$25,"y")*12+DATEDIF(I483,'ObjProd (2)'!$C$25,"ym")))/7)&gt;0,
      INT(('ObjProd (2)'!$C$25-EDATE(I483,DATEDIF(I483,'ObjProd (2)'!$C$25,"y")*12+DATEDIF(I483,'ObjProd (2)'!$C$25,"ym")))/7) &amp; " sem.",
      "")
)
)</f>
        <v>2 mois 1 sem.</v>
      </c>
      <c r="L483" s="11" t="str">
        <f t="shared" si="71"/>
        <v xml:space="preserve">E 4 </v>
      </c>
      <c r="M483" s="9">
        <f t="shared" si="72"/>
        <v>4</v>
      </c>
      <c r="N483" s="9" t="str" cm="1">
        <f t="array" aca="1" ref="N483" ca="1">LEFT(L483, IF(ISNUMBER(SUBSTITUTE(_xludf.MID(L483, 2, 1), ".", ",")), 1, 2))</f>
        <v xml:space="preserve">E </v>
      </c>
      <c r="O483" s="19">
        <f t="shared" ca="1" si="73"/>
        <v>4</v>
      </c>
      <c r="P483" s="9" t="str">
        <f t="shared" ca="1" si="76"/>
        <v>E</v>
      </c>
      <c r="Q483" s="9">
        <f t="shared" ca="1" si="77"/>
        <v>4</v>
      </c>
      <c r="R483" s="9" t="str">
        <f t="shared" ca="1" si="74"/>
        <v>E4</v>
      </c>
      <c r="S483" t="str" cm="1">
        <f t="array" ref="S483">IF(ISBLANK(C483),"",IFERROR(INDEX(ListeSeries!$A$2:$A$1045, MATCH(1, (DatasScan!G483=ListeSeries!$B$2:$B$1045) * (DatasScan!H483&gt;=ListeSeries!$D$2:$D$1045) * (DatasScan!H483&lt;=ListeSeries!$E$2:$E$1045), 0)), "no match"))</f>
        <v>MEDJOOL</v>
      </c>
      <c r="T483" s="7" t="str" cm="1">
        <f t="array" ref="T483">IF(ISBLANK(C483),"",IFERROR(INDEX(ListeSeries!$C$2:$C$1045, MATCH(1, (DatasScan!G483=ListeSeries!$B$2:$B$1045) * (DatasScan!H483&gt;=ListeSeries!$D$2:$D$1045) * (DatasScan!H483&lt;=ListeSeries!$E$2:$E$1045), 0)), "no match"))</f>
        <v>MEDJOOL 107</v>
      </c>
      <c r="U483" s="11" t="str" cm="1">
        <f t="array" ref="U483">IF(ISBLANK(C483),"",IFERROR(INDEX(ListeSeries!$F$2:$F$1045, MATCH(1, (DatasScan!G483=ListeSeries!$B$2:$B$1045) * (DatasScan!H483&gt;=ListeSeries!$D$2:$D$1045) * (DatasScan!H483&lt;=ListeSeries!$E$2:$E$1045), 0)), "no match"))</f>
        <v>3501-3520</v>
      </c>
    </row>
    <row r="484" spans="1:21" x14ac:dyDescent="0.25">
      <c r="A484" s="6" t="str">
        <f t="shared" si="75"/>
        <v>3</v>
      </c>
      <c r="B484" s="272" t="s">
        <v>3480</v>
      </c>
      <c r="C484" s="206" t="s">
        <v>1843</v>
      </c>
      <c r="E484" s="11">
        <v>7</v>
      </c>
      <c r="F484" s="7" t="str">
        <f t="shared" si="69"/>
        <v>851620250804E 6</v>
      </c>
      <c r="G484" s="21" t="str">
        <f>IF(ISBLANK(C484),"",_xlfn.XLOOKUP(_xlfn.XLOOKUP(VALUE(LEFT(C484,4)),Souches!$B$2:$B$15000,Souches!$E$2:$E$15000),Varietes!$B$2:$B$500,Varietes!$C$2:$C$500))</f>
        <v>MDJU</v>
      </c>
      <c r="H484" s="19">
        <f>IF(ISBLANK(C484),"",_xlfn.XLOOKUP(VALUE(LEFT(C484,4)),Souches!$B$2:$B$15000,Souches!$D$2:$D$15000))</f>
        <v>3514</v>
      </c>
      <c r="I484" s="10">
        <f t="shared" si="70"/>
        <v>45873</v>
      </c>
      <c r="J484" s="19">
        <f>IF(I484="","",INT(('ObjProd (2)'!$C$25-I484)/7 * (ABS('ObjProd (2)'!$C$25-I484)&gt;=7)))</f>
        <v>6</v>
      </c>
      <c r="K484" s="10" t="str">
        <f>IF(I484="","",
IF(AND(DATEDIF(I484,'ObjProd (2)'!$C$25,"y")=0,DATEDIF(I484,'ObjProd (2)'!$C$25,"ym")=0,
   INT(('ObjProd (2)'!$C$25-EDATE(I484,DATEDIF(I484,'ObjProd (2)'!$C$25,"y")*12+DATEDIF(I484,'ObjProd (2)'!$C$25,"ym")))/7)=0),
   "&lt; 1 sem.",
   IF(DATEDIF(I484,'ObjProd (2)'!$C$25,"y")&gt;0,DATEDIF(I484,'ObjProd (2)'!$C$25,"y") &amp; " " &amp; IF(DATEDIF(I484,'ObjProd (2)'!$C$25,"y")=1,"an ","ans "),"") &amp;
   IF(DATEDIF(I484,'ObjProd (2)'!$C$25,"ym")&gt;0,DATEDIF(I484,'ObjProd (2)'!$C$25,"ym") &amp; " mois ", "") &amp;
   IF(INT(('ObjProd (2)'!$C$25-EDATE(I484,DATEDIF(I484,'ObjProd (2)'!$C$25,"y")*12+DATEDIF(I484,'ObjProd (2)'!$C$25,"ym")))/7)&gt;0,
      INT(('ObjProd (2)'!$C$25-EDATE(I484,DATEDIF(I484,'ObjProd (2)'!$C$25,"y")*12+DATEDIF(I484,'ObjProd (2)'!$C$25,"ym")))/7) &amp; " sem.",
      "")
)
)</f>
        <v>1 mois 2 sem.</v>
      </c>
      <c r="L484" s="11" t="str">
        <f t="shared" si="71"/>
        <v xml:space="preserve">E 6 </v>
      </c>
      <c r="M484" s="9">
        <f t="shared" si="72"/>
        <v>7</v>
      </c>
      <c r="N484" s="9" t="str" cm="1">
        <f t="array" aca="1" ref="N484" ca="1">LEFT(L484, IF(ISNUMBER(SUBSTITUTE(_xludf.MID(L484, 2, 1), ".", ",")), 1, 2))</f>
        <v xml:space="preserve">E </v>
      </c>
      <c r="O484" s="19">
        <f t="shared" ca="1" si="73"/>
        <v>6</v>
      </c>
      <c r="P484" s="9" t="str">
        <f t="shared" ca="1" si="76"/>
        <v>E</v>
      </c>
      <c r="Q484" s="9">
        <f t="shared" ca="1" si="77"/>
        <v>6</v>
      </c>
      <c r="R484" s="9" t="str">
        <f t="shared" ca="1" si="74"/>
        <v>E6</v>
      </c>
      <c r="S484" t="str" cm="1">
        <f t="array" ref="S484">IF(ISBLANK(C484),"",IFERROR(INDEX(ListeSeries!$A$2:$A$1045, MATCH(1, (DatasScan!G484=ListeSeries!$B$2:$B$1045) * (DatasScan!H484&gt;=ListeSeries!$D$2:$D$1045) * (DatasScan!H484&lt;=ListeSeries!$E$2:$E$1045), 0)), "no match"))</f>
        <v>MEDJOOL</v>
      </c>
      <c r="T484" s="7" t="str" cm="1">
        <f t="array" ref="T484">IF(ISBLANK(C484),"",IFERROR(INDEX(ListeSeries!$C$2:$C$1045, MATCH(1, (DatasScan!G484=ListeSeries!$B$2:$B$1045) * (DatasScan!H484&gt;=ListeSeries!$D$2:$D$1045) * (DatasScan!H484&lt;=ListeSeries!$E$2:$E$1045), 0)), "no match"))</f>
        <v>MEDJOOL 107</v>
      </c>
      <c r="U484" s="11" t="str" cm="1">
        <f t="array" ref="U484">IF(ISBLANK(C484),"",IFERROR(INDEX(ListeSeries!$F$2:$F$1045, MATCH(1, (DatasScan!G484=ListeSeries!$B$2:$B$1045) * (DatasScan!H484&gt;=ListeSeries!$D$2:$D$1045) * (DatasScan!H484&lt;=ListeSeries!$E$2:$E$1045), 0)), "no match"))</f>
        <v>3501-3520</v>
      </c>
    </row>
    <row r="485" spans="1:21" x14ac:dyDescent="0.25">
      <c r="A485" s="6" t="str">
        <f t="shared" si="75"/>
        <v>3</v>
      </c>
      <c r="B485" s="272" t="s">
        <v>3480</v>
      </c>
      <c r="C485" s="206" t="s">
        <v>1871</v>
      </c>
      <c r="E485" s="11">
        <v>12</v>
      </c>
      <c r="F485" s="7" t="str">
        <f t="shared" si="69"/>
        <v>809020250806E 4</v>
      </c>
      <c r="G485" s="21" t="str">
        <f>IF(ISBLANK(C485),"",_xlfn.XLOOKUP(_xlfn.XLOOKUP(VALUE(LEFT(C485,4)),Souches!$B$2:$B$15000,Souches!$E$2:$E$15000),Varietes!$B$2:$B$500,Varietes!$C$2:$C$500))</f>
        <v>MDJU</v>
      </c>
      <c r="H485" s="19">
        <f>IF(ISBLANK(C485),"",_xlfn.XLOOKUP(VALUE(LEFT(C485,4)),Souches!$B$2:$B$15000,Souches!$D$2:$D$15000))</f>
        <v>3407</v>
      </c>
      <c r="I485" s="10">
        <f t="shared" si="70"/>
        <v>45875</v>
      </c>
      <c r="J485" s="19">
        <f>IF(I485="","",INT(('ObjProd (2)'!$C$25-I485)/7 * (ABS('ObjProd (2)'!$C$25-I485)&gt;=7)))</f>
        <v>6</v>
      </c>
      <c r="K485" s="10" t="str">
        <f>IF(I485="","",
IF(AND(DATEDIF(I485,'ObjProd (2)'!$C$25,"y")=0,DATEDIF(I485,'ObjProd (2)'!$C$25,"ym")=0,
   INT(('ObjProd (2)'!$C$25-EDATE(I485,DATEDIF(I485,'ObjProd (2)'!$C$25,"y")*12+DATEDIF(I485,'ObjProd (2)'!$C$25,"ym")))/7)=0),
   "&lt; 1 sem.",
   IF(DATEDIF(I485,'ObjProd (2)'!$C$25,"y")&gt;0,DATEDIF(I485,'ObjProd (2)'!$C$25,"y") &amp; " " &amp; IF(DATEDIF(I485,'ObjProd (2)'!$C$25,"y")=1,"an ","ans "),"") &amp;
   IF(DATEDIF(I485,'ObjProd (2)'!$C$25,"ym")&gt;0,DATEDIF(I485,'ObjProd (2)'!$C$25,"ym") &amp; " mois ", "") &amp;
   IF(INT(('ObjProd (2)'!$C$25-EDATE(I485,DATEDIF(I485,'ObjProd (2)'!$C$25,"y")*12+DATEDIF(I485,'ObjProd (2)'!$C$25,"ym")))/7)&gt;0,
      INT(('ObjProd (2)'!$C$25-EDATE(I485,DATEDIF(I485,'ObjProd (2)'!$C$25,"y")*12+DATEDIF(I485,'ObjProd (2)'!$C$25,"ym")))/7) &amp; " sem.",
      "")
)
)</f>
        <v>1 mois 1 sem.</v>
      </c>
      <c r="L485" s="11" t="str">
        <f t="shared" si="71"/>
        <v xml:space="preserve">E 4 </v>
      </c>
      <c r="M485" s="9">
        <f t="shared" si="72"/>
        <v>12</v>
      </c>
      <c r="N485" s="9" t="str" cm="1">
        <f t="array" aca="1" ref="N485" ca="1">LEFT(L485, IF(ISNUMBER(SUBSTITUTE(_xludf.MID(L485, 2, 1), ".", ",")), 1, 2))</f>
        <v xml:space="preserve">E </v>
      </c>
      <c r="O485" s="19">
        <f t="shared" ca="1" si="73"/>
        <v>4</v>
      </c>
      <c r="P485" s="9" t="str">
        <f t="shared" ca="1" si="76"/>
        <v>E</v>
      </c>
      <c r="Q485" s="9">
        <f t="shared" ca="1" si="77"/>
        <v>4</v>
      </c>
      <c r="R485" s="9" t="str">
        <f t="shared" ca="1" si="74"/>
        <v>E4</v>
      </c>
      <c r="S485" t="str" cm="1">
        <f t="array" ref="S485">IF(ISBLANK(C485),"",IFERROR(INDEX(ListeSeries!$A$2:$A$1045, MATCH(1, (DatasScan!G485=ListeSeries!$B$2:$B$1045) * (DatasScan!H485&gt;=ListeSeries!$D$2:$D$1045) * (DatasScan!H485&lt;=ListeSeries!$E$2:$E$1045), 0)), "no match"))</f>
        <v>MEDJOOL</v>
      </c>
      <c r="T485" s="7" t="str" cm="1">
        <f t="array" ref="T485">IF(ISBLANK(C485),"",IFERROR(INDEX(ListeSeries!$C$2:$C$1045, MATCH(1, (DatasScan!G485=ListeSeries!$B$2:$B$1045) * (DatasScan!H485&gt;=ListeSeries!$D$2:$D$1045) * (DatasScan!H485&lt;=ListeSeries!$E$2:$E$1045), 0)), "no match"))</f>
        <v>MEDJOOL 102</v>
      </c>
      <c r="U485" s="11" t="str" cm="1">
        <f t="array" ref="U485">IF(ISBLANK(C485),"",IFERROR(INDEX(ListeSeries!$F$2:$F$1045, MATCH(1, (DatasScan!G485=ListeSeries!$B$2:$B$1045) * (DatasScan!H485&gt;=ListeSeries!$D$2:$D$1045) * (DatasScan!H485&lt;=ListeSeries!$E$2:$E$1045), 0)), "no match"))</f>
        <v>3381-3410</v>
      </c>
    </row>
    <row r="486" spans="1:21" x14ac:dyDescent="0.25">
      <c r="A486" s="6" t="str">
        <f t="shared" si="75"/>
        <v>3</v>
      </c>
      <c r="B486" s="272" t="s">
        <v>3480</v>
      </c>
      <c r="C486" s="206" t="s">
        <v>3481</v>
      </c>
      <c r="E486" s="11">
        <v>10</v>
      </c>
      <c r="F486" s="7" t="str">
        <f t="shared" si="69"/>
        <v>841320250917EA5</v>
      </c>
      <c r="G486" s="21" t="str">
        <f>IF(ISBLANK(C486),"",_xlfn.XLOOKUP(_xlfn.XLOOKUP(VALUE(LEFT(C486,4)),Souches!$B$2:$B$15000,Souches!$E$2:$E$15000),Varietes!$B$2:$B$500,Varietes!$C$2:$C$500))</f>
        <v>MDJU</v>
      </c>
      <c r="H486" s="19">
        <f>IF(ISBLANK(C486),"",_xlfn.XLOOKUP(VALUE(LEFT(C486,4)),Souches!$B$2:$B$15000,Souches!$D$2:$D$15000))</f>
        <v>3476</v>
      </c>
      <c r="I486" s="10">
        <f t="shared" si="70"/>
        <v>45917</v>
      </c>
      <c r="J486" s="19">
        <f>IF(I486="","",INT(('ObjProd (2)'!$C$25-I486)/7 * (ABS('ObjProd (2)'!$C$25-I486)&gt;=7)))</f>
        <v>0</v>
      </c>
      <c r="K486" s="10" t="str">
        <f>IF(I486="","",
IF(AND(DATEDIF(I486,'ObjProd (2)'!$C$25,"y")=0,DATEDIF(I486,'ObjProd (2)'!$C$25,"ym")=0,
   INT(('ObjProd (2)'!$C$25-EDATE(I486,DATEDIF(I486,'ObjProd (2)'!$C$25,"y")*12+DATEDIF(I486,'ObjProd (2)'!$C$25,"ym")))/7)=0),
   "&lt; 1 sem.",
   IF(DATEDIF(I486,'ObjProd (2)'!$C$25,"y")&gt;0,DATEDIF(I486,'ObjProd (2)'!$C$25,"y") &amp; " " &amp; IF(DATEDIF(I486,'ObjProd (2)'!$C$25,"y")=1,"an ","ans "),"") &amp;
   IF(DATEDIF(I486,'ObjProd (2)'!$C$25,"ym")&gt;0,DATEDIF(I486,'ObjProd (2)'!$C$25,"ym") &amp; " mois ", "") &amp;
   IF(INT(('ObjProd (2)'!$C$25-EDATE(I486,DATEDIF(I486,'ObjProd (2)'!$C$25,"y")*12+DATEDIF(I486,'ObjProd (2)'!$C$25,"ym")))/7)&gt;0,
      INT(('ObjProd (2)'!$C$25-EDATE(I486,DATEDIF(I486,'ObjProd (2)'!$C$25,"y")*12+DATEDIF(I486,'ObjProd (2)'!$C$25,"ym")))/7) &amp; " sem.",
      "")
)
)</f>
        <v>&lt; 1 sem.</v>
      </c>
      <c r="L486" s="11" t="str">
        <f t="shared" si="71"/>
        <v xml:space="preserve">EA5 </v>
      </c>
      <c r="M486" s="9">
        <f t="shared" si="72"/>
        <v>10</v>
      </c>
      <c r="N486" s="9" t="str" cm="1">
        <f t="array" aca="1" ref="N486" ca="1">LEFT(L486, IF(ISNUMBER(SUBSTITUTE(_xludf.MID(L486, 2, 1), ".", ",")), 1, 2))</f>
        <v>EA</v>
      </c>
      <c r="O486" s="19">
        <f t="shared" ca="1" si="73"/>
        <v>5</v>
      </c>
      <c r="P486" s="9" t="str">
        <f t="shared" ca="1" si="76"/>
        <v>E</v>
      </c>
      <c r="Q486" s="9">
        <f t="shared" ca="1" si="77"/>
        <v>5</v>
      </c>
      <c r="R486" s="9" t="str">
        <f t="shared" ca="1" si="74"/>
        <v>E5</v>
      </c>
      <c r="S486" t="str" cm="1">
        <f t="array" ref="S486">IF(ISBLANK(C486),"",IFERROR(INDEX(ListeSeries!$A$2:$A$1045, MATCH(1, (DatasScan!G486=ListeSeries!$B$2:$B$1045) * (DatasScan!H486&gt;=ListeSeries!$D$2:$D$1045) * (DatasScan!H486&lt;=ListeSeries!$E$2:$E$1045), 0)), "no match"))</f>
        <v>MEDJOOL</v>
      </c>
      <c r="T486" s="7" t="str" cm="1">
        <f t="array" ref="T486">IF(ISBLANK(C486),"",IFERROR(INDEX(ListeSeries!$C$2:$C$1045, MATCH(1, (DatasScan!G486=ListeSeries!$B$2:$B$1045) * (DatasScan!H486&gt;=ListeSeries!$D$2:$D$1045) * (DatasScan!H486&lt;=ListeSeries!$E$2:$E$1045), 0)), "no match"))</f>
        <v>MEDJOOL 106</v>
      </c>
      <c r="U486" s="11" t="str" cm="1">
        <f t="array" ref="U486">IF(ISBLANK(C486),"",IFERROR(INDEX(ListeSeries!$F$2:$F$1045, MATCH(1, (DatasScan!G486=ListeSeries!$B$2:$B$1045) * (DatasScan!H486&gt;=ListeSeries!$D$2:$D$1045) * (DatasScan!H486&lt;=ListeSeries!$E$2:$E$1045), 0)), "no match"))</f>
        <v>3476-3500</v>
      </c>
    </row>
    <row r="487" spans="1:21" x14ac:dyDescent="0.25">
      <c r="A487" s="6" t="str">
        <f t="shared" si="75"/>
        <v>3</v>
      </c>
      <c r="B487" s="272" t="s">
        <v>3480</v>
      </c>
      <c r="C487" s="206" t="s">
        <v>3482</v>
      </c>
      <c r="D487" s="8">
        <v>7</v>
      </c>
      <c r="E487" s="11">
        <v>1</v>
      </c>
      <c r="F487" s="7" t="str">
        <f t="shared" si="69"/>
        <v>851620250908E 4</v>
      </c>
      <c r="G487" s="21" t="str">
        <f>IF(ISBLANK(C487),"",_xlfn.XLOOKUP(_xlfn.XLOOKUP(VALUE(LEFT(C487,4)),Souches!$B$2:$B$15000,Souches!$E$2:$E$15000),Varietes!$B$2:$B$500,Varietes!$C$2:$C$500))</f>
        <v>MDJU</v>
      </c>
      <c r="H487" s="19">
        <f>IF(ISBLANK(C487),"",_xlfn.XLOOKUP(VALUE(LEFT(C487,4)),Souches!$B$2:$B$15000,Souches!$D$2:$D$15000))</f>
        <v>3514</v>
      </c>
      <c r="I487" s="10">
        <f t="shared" si="70"/>
        <v>45908</v>
      </c>
      <c r="J487" s="19">
        <f>IF(I487="","",INT(('ObjProd (2)'!$C$25-I487)/7 * (ABS('ObjProd (2)'!$C$25-I487)&gt;=7)))</f>
        <v>1</v>
      </c>
      <c r="K487" s="10" t="str">
        <f>IF(I487="","",
IF(AND(DATEDIF(I487,'ObjProd (2)'!$C$25,"y")=0,DATEDIF(I487,'ObjProd (2)'!$C$25,"ym")=0,
   INT(('ObjProd (2)'!$C$25-EDATE(I487,DATEDIF(I487,'ObjProd (2)'!$C$25,"y")*12+DATEDIF(I487,'ObjProd (2)'!$C$25,"ym")))/7)=0),
   "&lt; 1 sem.",
   IF(DATEDIF(I487,'ObjProd (2)'!$C$25,"y")&gt;0,DATEDIF(I487,'ObjProd (2)'!$C$25,"y") &amp; " " &amp; IF(DATEDIF(I487,'ObjProd (2)'!$C$25,"y")=1,"an ","ans "),"") &amp;
   IF(DATEDIF(I487,'ObjProd (2)'!$C$25,"ym")&gt;0,DATEDIF(I487,'ObjProd (2)'!$C$25,"ym") &amp; " mois ", "") &amp;
   IF(INT(('ObjProd (2)'!$C$25-EDATE(I487,DATEDIF(I487,'ObjProd (2)'!$C$25,"y")*12+DATEDIF(I487,'ObjProd (2)'!$C$25,"ym")))/7)&gt;0,
      INT(('ObjProd (2)'!$C$25-EDATE(I487,DATEDIF(I487,'ObjProd (2)'!$C$25,"y")*12+DATEDIF(I487,'ObjProd (2)'!$C$25,"ym")))/7) &amp; " sem.",
      "")
)
)</f>
        <v>1 sem.</v>
      </c>
      <c r="L487" s="11" t="str">
        <f t="shared" si="71"/>
        <v xml:space="preserve">E 4 </v>
      </c>
      <c r="M487" s="9">
        <f t="shared" si="72"/>
        <v>99</v>
      </c>
      <c r="N487" s="9" t="str" cm="1">
        <f t="array" aca="1" ref="N487" ca="1">LEFT(L487, IF(ISNUMBER(SUBSTITUTE(_xludf.MID(L487, 2, 1), ".", ",")), 1, 2))</f>
        <v xml:space="preserve">E </v>
      </c>
      <c r="O487" s="19">
        <f t="shared" ca="1" si="73"/>
        <v>4</v>
      </c>
      <c r="P487" s="9" t="str">
        <f t="shared" ca="1" si="76"/>
        <v>E</v>
      </c>
      <c r="Q487" s="9">
        <f t="shared" ca="1" si="77"/>
        <v>4</v>
      </c>
      <c r="R487" s="9" t="str">
        <f t="shared" ca="1" si="74"/>
        <v>E4</v>
      </c>
      <c r="S487" t="str" cm="1">
        <f t="array" ref="S487">IF(ISBLANK(C487),"",IFERROR(INDEX(ListeSeries!$A$2:$A$1045, MATCH(1, (DatasScan!G487=ListeSeries!$B$2:$B$1045) * (DatasScan!H487&gt;=ListeSeries!$D$2:$D$1045) * (DatasScan!H487&lt;=ListeSeries!$E$2:$E$1045), 0)), "no match"))</f>
        <v>MEDJOOL</v>
      </c>
      <c r="T487" s="7" t="str" cm="1">
        <f t="array" ref="T487">IF(ISBLANK(C487),"",IFERROR(INDEX(ListeSeries!$C$2:$C$1045, MATCH(1, (DatasScan!G487=ListeSeries!$B$2:$B$1045) * (DatasScan!H487&gt;=ListeSeries!$D$2:$D$1045) * (DatasScan!H487&lt;=ListeSeries!$E$2:$E$1045), 0)), "no match"))</f>
        <v>MEDJOOL 107</v>
      </c>
      <c r="U487" s="11" t="str" cm="1">
        <f t="array" ref="U487">IF(ISBLANK(C487),"",IFERROR(INDEX(ListeSeries!$F$2:$F$1045, MATCH(1, (DatasScan!G487=ListeSeries!$B$2:$B$1045) * (DatasScan!H487&gt;=ListeSeries!$D$2:$D$1045) * (DatasScan!H487&lt;=ListeSeries!$E$2:$E$1045), 0)), "no match"))</f>
        <v>3501-3520</v>
      </c>
    </row>
    <row r="488" spans="1:21" x14ac:dyDescent="0.25">
      <c r="A488" s="6" t="str">
        <f t="shared" si="75"/>
        <v>3</v>
      </c>
      <c r="B488" s="272" t="s">
        <v>3480</v>
      </c>
      <c r="C488" s="206" t="s">
        <v>3483</v>
      </c>
      <c r="D488" s="208">
        <v>1</v>
      </c>
      <c r="F488" s="7" t="str">
        <f t="shared" si="69"/>
        <v>851620250910E 4</v>
      </c>
      <c r="G488" s="21" t="str">
        <f>IF(ISBLANK(C488),"",_xlfn.XLOOKUP(_xlfn.XLOOKUP(VALUE(LEFT(C488,4)),Souches!$B$2:$B$15000,Souches!$E$2:$E$15000),Varietes!$B$2:$B$500,Varietes!$C$2:$C$500))</f>
        <v>MDJU</v>
      </c>
      <c r="H488" s="19">
        <f>IF(ISBLANK(C488),"",_xlfn.XLOOKUP(VALUE(LEFT(C488,4)),Souches!$B$2:$B$15000,Souches!$D$2:$D$15000))</f>
        <v>3514</v>
      </c>
      <c r="I488" s="10">
        <f t="shared" si="70"/>
        <v>45910</v>
      </c>
      <c r="J488" s="19">
        <f>IF(I488="","",INT(('ObjProd (2)'!$C$25-I488)/7 * (ABS('ObjProd (2)'!$C$25-I488)&gt;=7)))</f>
        <v>1</v>
      </c>
      <c r="K488" s="10" t="str">
        <f>IF(I488="","",
IF(AND(DATEDIF(I488,'ObjProd (2)'!$C$25,"y")=0,DATEDIF(I488,'ObjProd (2)'!$C$25,"ym")=0,
   INT(('ObjProd (2)'!$C$25-EDATE(I488,DATEDIF(I488,'ObjProd (2)'!$C$25,"y")*12+DATEDIF(I488,'ObjProd (2)'!$C$25,"ym")))/7)=0),
   "&lt; 1 sem.",
   IF(DATEDIF(I488,'ObjProd (2)'!$C$25,"y")&gt;0,DATEDIF(I488,'ObjProd (2)'!$C$25,"y") &amp; " " &amp; IF(DATEDIF(I488,'ObjProd (2)'!$C$25,"y")=1,"an ","ans "),"") &amp;
   IF(DATEDIF(I488,'ObjProd (2)'!$C$25,"ym")&gt;0,DATEDIF(I488,'ObjProd (2)'!$C$25,"ym") &amp; " mois ", "") &amp;
   IF(INT(('ObjProd (2)'!$C$25-EDATE(I488,DATEDIF(I488,'ObjProd (2)'!$C$25,"y")*12+DATEDIF(I488,'ObjProd (2)'!$C$25,"ym")))/7)&gt;0,
      INT(('ObjProd (2)'!$C$25-EDATE(I488,DATEDIF(I488,'ObjProd (2)'!$C$25,"y")*12+DATEDIF(I488,'ObjProd (2)'!$C$25,"ym")))/7) &amp; " sem.",
      "")
)
)</f>
        <v>1 sem.</v>
      </c>
      <c r="L488" s="11" t="str">
        <f t="shared" si="71"/>
        <v xml:space="preserve">E 4 </v>
      </c>
      <c r="M488" s="9">
        <f t="shared" si="72"/>
        <v>14</v>
      </c>
      <c r="N488" s="9" t="str" cm="1">
        <f t="array" aca="1" ref="N488" ca="1">LEFT(L488, IF(ISNUMBER(SUBSTITUTE(_xludf.MID(L488, 2, 1), ".", ",")), 1, 2))</f>
        <v xml:space="preserve">E </v>
      </c>
      <c r="O488" s="19">
        <f t="shared" ca="1" si="73"/>
        <v>4</v>
      </c>
      <c r="P488" s="9" t="str">
        <f t="shared" ca="1" si="76"/>
        <v>E</v>
      </c>
      <c r="Q488" s="9">
        <f t="shared" ca="1" si="77"/>
        <v>4</v>
      </c>
      <c r="R488" s="9" t="str">
        <f t="shared" ca="1" si="74"/>
        <v>E4</v>
      </c>
      <c r="S488" t="str" cm="1">
        <f t="array" ref="S488">IF(ISBLANK(C488),"",IFERROR(INDEX(ListeSeries!$A$2:$A$1045, MATCH(1, (DatasScan!G488=ListeSeries!$B$2:$B$1045) * (DatasScan!H488&gt;=ListeSeries!$D$2:$D$1045) * (DatasScan!H488&lt;=ListeSeries!$E$2:$E$1045), 0)), "no match"))</f>
        <v>MEDJOOL</v>
      </c>
      <c r="T488" s="7" t="str" cm="1">
        <f t="array" ref="T488">IF(ISBLANK(C488),"",IFERROR(INDEX(ListeSeries!$C$2:$C$1045, MATCH(1, (DatasScan!G488=ListeSeries!$B$2:$B$1045) * (DatasScan!H488&gt;=ListeSeries!$D$2:$D$1045) * (DatasScan!H488&lt;=ListeSeries!$E$2:$E$1045), 0)), "no match"))</f>
        <v>MEDJOOL 107</v>
      </c>
      <c r="U488" s="11" t="str" cm="1">
        <f t="array" ref="U488">IF(ISBLANK(C488),"",IFERROR(INDEX(ListeSeries!$F$2:$F$1045, MATCH(1, (DatasScan!G488=ListeSeries!$B$2:$B$1045) * (DatasScan!H488&gt;=ListeSeries!$D$2:$D$1045) * (DatasScan!H488&lt;=ListeSeries!$E$2:$E$1045), 0)), "no match"))</f>
        <v>3501-3520</v>
      </c>
    </row>
    <row r="489" spans="1:21" x14ac:dyDescent="0.25">
      <c r="A489" s="6" t="str">
        <f t="shared" si="75"/>
        <v>3</v>
      </c>
      <c r="B489" s="8" t="s">
        <v>1276</v>
      </c>
      <c r="C489" s="206" t="s">
        <v>1866</v>
      </c>
      <c r="E489" s="11">
        <v>4</v>
      </c>
      <c r="F489" s="7" t="str">
        <f t="shared" si="69"/>
        <v>851220250819EA3</v>
      </c>
      <c r="G489" s="21" t="str">
        <f>IF(ISBLANK(C489),"",_xlfn.XLOOKUP(_xlfn.XLOOKUP(VALUE(LEFT(C489,4)),Souches!$B$2:$B$15000,Souches!$E$2:$E$15000),Varietes!$B$2:$B$500,Varietes!$C$2:$C$500))</f>
        <v>MDJU</v>
      </c>
      <c r="H489" s="19">
        <f>IF(ISBLANK(C489),"",_xlfn.XLOOKUP(VALUE(LEFT(C489,4)),Souches!$B$2:$B$15000,Souches!$D$2:$D$15000))</f>
        <v>3508</v>
      </c>
      <c r="I489" s="10">
        <f t="shared" si="70"/>
        <v>45888</v>
      </c>
      <c r="J489" s="19">
        <f>IF(I489="","",INT(('ObjProd (2)'!$C$25-I489)/7 * (ABS('ObjProd (2)'!$C$25-I489)&gt;=7)))</f>
        <v>4</v>
      </c>
      <c r="K489" s="10" t="str">
        <f>IF(I489="","",
IF(AND(DATEDIF(I489,'ObjProd (2)'!$C$25,"y")=0,DATEDIF(I489,'ObjProd (2)'!$C$25,"ym")=0,
   INT(('ObjProd (2)'!$C$25-EDATE(I489,DATEDIF(I489,'ObjProd (2)'!$C$25,"y")*12+DATEDIF(I489,'ObjProd (2)'!$C$25,"ym")))/7)=0),
   "&lt; 1 sem.",
   IF(DATEDIF(I489,'ObjProd (2)'!$C$25,"y")&gt;0,DATEDIF(I489,'ObjProd (2)'!$C$25,"y") &amp; " " &amp; IF(DATEDIF(I489,'ObjProd (2)'!$C$25,"y")=1,"an ","ans "),"") &amp;
   IF(DATEDIF(I489,'ObjProd (2)'!$C$25,"ym")&gt;0,DATEDIF(I489,'ObjProd (2)'!$C$25,"ym") &amp; " mois ", "") &amp;
   IF(INT(('ObjProd (2)'!$C$25-EDATE(I489,DATEDIF(I489,'ObjProd (2)'!$C$25,"y")*12+DATEDIF(I489,'ObjProd (2)'!$C$25,"ym")))/7)&gt;0,
      INT(('ObjProd (2)'!$C$25-EDATE(I489,DATEDIF(I489,'ObjProd (2)'!$C$25,"y")*12+DATEDIF(I489,'ObjProd (2)'!$C$25,"ym")))/7) &amp; " sem.",
      "")
)
)</f>
        <v>4 sem.</v>
      </c>
      <c r="L489" s="11" t="str">
        <f t="shared" si="71"/>
        <v xml:space="preserve">EA3 </v>
      </c>
      <c r="M489" s="9">
        <f t="shared" si="72"/>
        <v>4</v>
      </c>
      <c r="N489" s="9" t="str" cm="1">
        <f t="array" aca="1" ref="N489" ca="1">LEFT(L489, IF(ISNUMBER(SUBSTITUTE(_xludf.MID(L489, 2, 1), ".", ",")), 1, 2))</f>
        <v>EA</v>
      </c>
      <c r="O489" s="19">
        <f t="shared" ca="1" si="73"/>
        <v>3</v>
      </c>
      <c r="P489" s="9" t="str">
        <f t="shared" ca="1" si="76"/>
        <v>E</v>
      </c>
      <c r="Q489" s="9">
        <f t="shared" ca="1" si="77"/>
        <v>3</v>
      </c>
      <c r="R489" s="9" t="str">
        <f t="shared" ca="1" si="74"/>
        <v>E3</v>
      </c>
      <c r="S489" t="str" cm="1">
        <f t="array" ref="S489">IF(ISBLANK(C489),"",IFERROR(INDEX(ListeSeries!$A$2:$A$1045, MATCH(1, (DatasScan!G489=ListeSeries!$B$2:$B$1045) * (DatasScan!H489&gt;=ListeSeries!$D$2:$D$1045) * (DatasScan!H489&lt;=ListeSeries!$E$2:$E$1045), 0)), "no match"))</f>
        <v>MEDJOOL</v>
      </c>
      <c r="T489" s="7" t="str" cm="1">
        <f t="array" ref="T489">IF(ISBLANK(C489),"",IFERROR(INDEX(ListeSeries!$C$2:$C$1045, MATCH(1, (DatasScan!G489=ListeSeries!$B$2:$B$1045) * (DatasScan!H489&gt;=ListeSeries!$D$2:$D$1045) * (DatasScan!H489&lt;=ListeSeries!$E$2:$E$1045), 0)), "no match"))</f>
        <v>MEDJOOL 107</v>
      </c>
      <c r="U489" s="11" t="str" cm="1">
        <f t="array" ref="U489">IF(ISBLANK(C489),"",IFERROR(INDEX(ListeSeries!$F$2:$F$1045, MATCH(1, (DatasScan!G489=ListeSeries!$B$2:$B$1045) * (DatasScan!H489&gt;=ListeSeries!$D$2:$D$1045) * (DatasScan!H489&lt;=ListeSeries!$E$2:$E$1045), 0)), "no match"))</f>
        <v>3501-3520</v>
      </c>
    </row>
    <row r="490" spans="1:21" x14ac:dyDescent="0.25">
      <c r="A490" s="6" t="str">
        <f t="shared" si="75"/>
        <v>3</v>
      </c>
      <c r="B490" s="272" t="s">
        <v>1276</v>
      </c>
      <c r="C490" s="206" t="s">
        <v>3484</v>
      </c>
      <c r="E490" s="11">
        <v>4</v>
      </c>
      <c r="F490" s="7" t="str">
        <f t="shared" si="69"/>
        <v>851620250821EA6</v>
      </c>
      <c r="G490" s="21" t="str">
        <f>IF(ISBLANK(C490),"",_xlfn.XLOOKUP(_xlfn.XLOOKUP(VALUE(LEFT(C490,4)),Souches!$B$2:$B$15000,Souches!$E$2:$E$15000),Varietes!$B$2:$B$500,Varietes!$C$2:$C$500))</f>
        <v>MDJU</v>
      </c>
      <c r="H490" s="19">
        <f>IF(ISBLANK(C490),"",_xlfn.XLOOKUP(VALUE(LEFT(C490,4)),Souches!$B$2:$B$15000,Souches!$D$2:$D$15000))</f>
        <v>3514</v>
      </c>
      <c r="I490" s="10">
        <f t="shared" si="70"/>
        <v>45890</v>
      </c>
      <c r="J490" s="19">
        <f>IF(I490="","",INT(('ObjProd (2)'!$C$25-I490)/7 * (ABS('ObjProd (2)'!$C$25-I490)&gt;=7)))</f>
        <v>4</v>
      </c>
      <c r="K490" s="10" t="str">
        <f>IF(I490="","",
IF(AND(DATEDIF(I490,'ObjProd (2)'!$C$25,"y")=0,DATEDIF(I490,'ObjProd (2)'!$C$25,"ym")=0,
   INT(('ObjProd (2)'!$C$25-EDATE(I490,DATEDIF(I490,'ObjProd (2)'!$C$25,"y")*12+DATEDIF(I490,'ObjProd (2)'!$C$25,"ym")))/7)=0),
   "&lt; 1 sem.",
   IF(DATEDIF(I490,'ObjProd (2)'!$C$25,"y")&gt;0,DATEDIF(I490,'ObjProd (2)'!$C$25,"y") &amp; " " &amp; IF(DATEDIF(I490,'ObjProd (2)'!$C$25,"y")=1,"an ","ans "),"") &amp;
   IF(DATEDIF(I490,'ObjProd (2)'!$C$25,"ym")&gt;0,DATEDIF(I490,'ObjProd (2)'!$C$25,"ym") &amp; " mois ", "") &amp;
   IF(INT(('ObjProd (2)'!$C$25-EDATE(I490,DATEDIF(I490,'ObjProd (2)'!$C$25,"y")*12+DATEDIF(I490,'ObjProd (2)'!$C$25,"ym")))/7)&gt;0,
      INT(('ObjProd (2)'!$C$25-EDATE(I490,DATEDIF(I490,'ObjProd (2)'!$C$25,"y")*12+DATEDIF(I490,'ObjProd (2)'!$C$25,"ym")))/7) &amp; " sem.",
      "")
)
)</f>
        <v>4 sem.</v>
      </c>
      <c r="L490" s="11" t="str">
        <f t="shared" si="71"/>
        <v xml:space="preserve">EA6 </v>
      </c>
      <c r="M490" s="9">
        <f t="shared" si="72"/>
        <v>4</v>
      </c>
      <c r="N490" s="9" t="str" cm="1">
        <f t="array" aca="1" ref="N490" ca="1">LEFT(L490, IF(ISNUMBER(SUBSTITUTE(_xludf.MID(L490, 2, 1), ".", ",")), 1, 2))</f>
        <v>EA</v>
      </c>
      <c r="O490" s="19">
        <f t="shared" ca="1" si="73"/>
        <v>6</v>
      </c>
      <c r="P490" s="9" t="str">
        <f t="shared" ca="1" si="76"/>
        <v>E</v>
      </c>
      <c r="Q490" s="9">
        <f t="shared" ca="1" si="77"/>
        <v>6</v>
      </c>
      <c r="R490" s="9" t="str">
        <f t="shared" ca="1" si="74"/>
        <v>E6</v>
      </c>
      <c r="S490" t="str" cm="1">
        <f t="array" ref="S490">IF(ISBLANK(C490),"",IFERROR(INDEX(ListeSeries!$A$2:$A$1045, MATCH(1, (DatasScan!G490=ListeSeries!$B$2:$B$1045) * (DatasScan!H490&gt;=ListeSeries!$D$2:$D$1045) * (DatasScan!H490&lt;=ListeSeries!$E$2:$E$1045), 0)), "no match"))</f>
        <v>MEDJOOL</v>
      </c>
      <c r="T490" s="7" t="str" cm="1">
        <f t="array" ref="T490">IF(ISBLANK(C490),"",IFERROR(INDEX(ListeSeries!$C$2:$C$1045, MATCH(1, (DatasScan!G490=ListeSeries!$B$2:$B$1045) * (DatasScan!H490&gt;=ListeSeries!$D$2:$D$1045) * (DatasScan!H490&lt;=ListeSeries!$E$2:$E$1045), 0)), "no match"))</f>
        <v>MEDJOOL 107</v>
      </c>
      <c r="U490" s="11" t="str" cm="1">
        <f t="array" ref="U490">IF(ISBLANK(C490),"",IFERROR(INDEX(ListeSeries!$F$2:$F$1045, MATCH(1, (DatasScan!G490=ListeSeries!$B$2:$B$1045) * (DatasScan!H490&gt;=ListeSeries!$D$2:$D$1045) * (DatasScan!H490&lt;=ListeSeries!$E$2:$E$1045), 0)), "no match"))</f>
        <v>3501-3520</v>
      </c>
    </row>
    <row r="491" spans="1:21" x14ac:dyDescent="0.25">
      <c r="A491" s="6" t="str">
        <f t="shared" si="75"/>
        <v>3</v>
      </c>
      <c r="B491" s="272" t="s">
        <v>1276</v>
      </c>
      <c r="C491" s="206" t="s">
        <v>1865</v>
      </c>
      <c r="E491" s="11">
        <v>4</v>
      </c>
      <c r="F491" s="7" t="str">
        <f t="shared" si="69"/>
        <v>851220250721E 5</v>
      </c>
      <c r="G491" s="21" t="str">
        <f>IF(ISBLANK(C491),"",_xlfn.XLOOKUP(_xlfn.XLOOKUP(VALUE(LEFT(C491,4)),Souches!$B$2:$B$15000,Souches!$E$2:$E$15000),Varietes!$B$2:$B$500,Varietes!$C$2:$C$500))</f>
        <v>MDJU</v>
      </c>
      <c r="H491" s="19">
        <f>IF(ISBLANK(C491),"",_xlfn.XLOOKUP(VALUE(LEFT(C491,4)),Souches!$B$2:$B$15000,Souches!$D$2:$D$15000))</f>
        <v>3508</v>
      </c>
      <c r="I491" s="10">
        <f t="shared" si="70"/>
        <v>45859</v>
      </c>
      <c r="J491" s="19">
        <f>IF(I491="","",INT(('ObjProd (2)'!$C$25-I491)/7 * (ABS('ObjProd (2)'!$C$25-I491)&gt;=7)))</f>
        <v>8</v>
      </c>
      <c r="K491" s="10" t="str">
        <f>IF(I491="","",
IF(AND(DATEDIF(I491,'ObjProd (2)'!$C$25,"y")=0,DATEDIF(I491,'ObjProd (2)'!$C$25,"ym")=0,
   INT(('ObjProd (2)'!$C$25-EDATE(I491,DATEDIF(I491,'ObjProd (2)'!$C$25,"y")*12+DATEDIF(I491,'ObjProd (2)'!$C$25,"ym")))/7)=0),
   "&lt; 1 sem.",
   IF(DATEDIF(I491,'ObjProd (2)'!$C$25,"y")&gt;0,DATEDIF(I491,'ObjProd (2)'!$C$25,"y") &amp; " " &amp; IF(DATEDIF(I491,'ObjProd (2)'!$C$25,"y")=1,"an ","ans "),"") &amp;
   IF(DATEDIF(I491,'ObjProd (2)'!$C$25,"ym")&gt;0,DATEDIF(I491,'ObjProd (2)'!$C$25,"ym") &amp; " mois ", "") &amp;
   IF(INT(('ObjProd (2)'!$C$25-EDATE(I491,DATEDIF(I491,'ObjProd (2)'!$C$25,"y")*12+DATEDIF(I491,'ObjProd (2)'!$C$25,"ym")))/7)&gt;0,
      INT(('ObjProd (2)'!$C$25-EDATE(I491,DATEDIF(I491,'ObjProd (2)'!$C$25,"y")*12+DATEDIF(I491,'ObjProd (2)'!$C$25,"ym")))/7) &amp; " sem.",
      "")
)
)</f>
        <v>1 mois 4 sem.</v>
      </c>
      <c r="L491" s="11" t="str">
        <f t="shared" si="71"/>
        <v xml:space="preserve">E 5 </v>
      </c>
      <c r="M491" s="9">
        <f t="shared" si="72"/>
        <v>4</v>
      </c>
      <c r="N491" s="9" t="str" cm="1">
        <f t="array" aca="1" ref="N491" ca="1">LEFT(L491, IF(ISNUMBER(SUBSTITUTE(_xludf.MID(L491, 2, 1), ".", ",")), 1, 2))</f>
        <v xml:space="preserve">E </v>
      </c>
      <c r="O491" s="19">
        <f t="shared" ca="1" si="73"/>
        <v>5</v>
      </c>
      <c r="P491" s="9" t="str">
        <f t="shared" ca="1" si="76"/>
        <v>E</v>
      </c>
      <c r="Q491" s="9">
        <f t="shared" ca="1" si="77"/>
        <v>5</v>
      </c>
      <c r="R491" s="9" t="str">
        <f t="shared" ca="1" si="74"/>
        <v>E5</v>
      </c>
      <c r="S491" t="str" cm="1">
        <f t="array" ref="S491">IF(ISBLANK(C491),"",IFERROR(INDEX(ListeSeries!$A$2:$A$1045, MATCH(1, (DatasScan!G491=ListeSeries!$B$2:$B$1045) * (DatasScan!H491&gt;=ListeSeries!$D$2:$D$1045) * (DatasScan!H491&lt;=ListeSeries!$E$2:$E$1045), 0)), "no match"))</f>
        <v>MEDJOOL</v>
      </c>
      <c r="T491" s="7" t="str" cm="1">
        <f t="array" ref="T491">IF(ISBLANK(C491),"",IFERROR(INDEX(ListeSeries!$C$2:$C$1045, MATCH(1, (DatasScan!G491=ListeSeries!$B$2:$B$1045) * (DatasScan!H491&gt;=ListeSeries!$D$2:$D$1045) * (DatasScan!H491&lt;=ListeSeries!$E$2:$E$1045), 0)), "no match"))</f>
        <v>MEDJOOL 107</v>
      </c>
      <c r="U491" s="11" t="str" cm="1">
        <f t="array" ref="U491">IF(ISBLANK(C491),"",IFERROR(INDEX(ListeSeries!$F$2:$F$1045, MATCH(1, (DatasScan!G491=ListeSeries!$B$2:$B$1045) * (DatasScan!H491&gt;=ListeSeries!$D$2:$D$1045) * (DatasScan!H491&lt;=ListeSeries!$E$2:$E$1045), 0)), "no match"))</f>
        <v>3501-3520</v>
      </c>
    </row>
    <row r="492" spans="1:21" x14ac:dyDescent="0.25">
      <c r="A492" s="6" t="str">
        <f t="shared" si="75"/>
        <v>3</v>
      </c>
      <c r="B492" s="8" t="s">
        <v>1025</v>
      </c>
      <c r="C492" s="206" t="s">
        <v>1903</v>
      </c>
      <c r="D492" s="8">
        <v>1</v>
      </c>
      <c r="F492" s="7" t="str">
        <f t="shared" si="69"/>
        <v>851220250805E 4</v>
      </c>
      <c r="G492" s="21" t="str">
        <f>IF(ISBLANK(C492),"",_xlfn.XLOOKUP(_xlfn.XLOOKUP(VALUE(LEFT(C492,4)),Souches!$B$2:$B$15000,Souches!$E$2:$E$15000),Varietes!$B$2:$B$500,Varietes!$C$2:$C$500))</f>
        <v>MDJU</v>
      </c>
      <c r="H492" s="19">
        <f>IF(ISBLANK(C492),"",_xlfn.XLOOKUP(VALUE(LEFT(C492,4)),Souches!$B$2:$B$15000,Souches!$D$2:$D$15000))</f>
        <v>3508</v>
      </c>
      <c r="I492" s="10">
        <f t="shared" si="70"/>
        <v>45874</v>
      </c>
      <c r="J492" s="19">
        <f>IF(I492="","",INT(('ObjProd (2)'!$C$25-I492)/7 * (ABS('ObjProd (2)'!$C$25-I492)&gt;=7)))</f>
        <v>6</v>
      </c>
      <c r="K492" s="10" t="str">
        <f>IF(I492="","",
IF(AND(DATEDIF(I492,'ObjProd (2)'!$C$25,"y")=0,DATEDIF(I492,'ObjProd (2)'!$C$25,"ym")=0,
   INT(('ObjProd (2)'!$C$25-EDATE(I492,DATEDIF(I492,'ObjProd (2)'!$C$25,"y")*12+DATEDIF(I492,'ObjProd (2)'!$C$25,"ym")))/7)=0),
   "&lt; 1 sem.",
   IF(DATEDIF(I492,'ObjProd (2)'!$C$25,"y")&gt;0,DATEDIF(I492,'ObjProd (2)'!$C$25,"y") &amp; " " &amp; IF(DATEDIF(I492,'ObjProd (2)'!$C$25,"y")=1,"an ","ans "),"") &amp;
   IF(DATEDIF(I492,'ObjProd (2)'!$C$25,"ym")&gt;0,DATEDIF(I492,'ObjProd (2)'!$C$25,"ym") &amp; " mois ", "") &amp;
   IF(INT(('ObjProd (2)'!$C$25-EDATE(I492,DATEDIF(I492,'ObjProd (2)'!$C$25,"y")*12+DATEDIF(I492,'ObjProd (2)'!$C$25,"ym")))/7)&gt;0,
      INT(('ObjProd (2)'!$C$25-EDATE(I492,DATEDIF(I492,'ObjProd (2)'!$C$25,"y")*12+DATEDIF(I492,'ObjProd (2)'!$C$25,"ym")))/7) &amp; " sem.",
      "")
)
)</f>
        <v>1 mois 1 sem.</v>
      </c>
      <c r="L492" s="11" t="str">
        <f t="shared" si="71"/>
        <v xml:space="preserve">E 4 </v>
      </c>
      <c r="M492" s="9">
        <f t="shared" si="72"/>
        <v>14</v>
      </c>
      <c r="N492" s="9" t="str" cm="1">
        <f t="array" aca="1" ref="N492" ca="1">LEFT(L492, IF(ISNUMBER(SUBSTITUTE(_xludf.MID(L492, 2, 1), ".", ",")), 1, 2))</f>
        <v xml:space="preserve">E </v>
      </c>
      <c r="O492" s="19">
        <f t="shared" ca="1" si="73"/>
        <v>4</v>
      </c>
      <c r="P492" s="9" t="str">
        <f t="shared" ca="1" si="76"/>
        <v>E</v>
      </c>
      <c r="Q492" s="9">
        <f t="shared" ca="1" si="77"/>
        <v>4</v>
      </c>
      <c r="R492" s="9" t="str">
        <f t="shared" ca="1" si="74"/>
        <v>E4</v>
      </c>
      <c r="S492" t="str" cm="1">
        <f t="array" ref="S492">IF(ISBLANK(C492),"",IFERROR(INDEX(ListeSeries!$A$2:$A$1045, MATCH(1, (DatasScan!G492=ListeSeries!$B$2:$B$1045) * (DatasScan!H492&gt;=ListeSeries!$D$2:$D$1045) * (DatasScan!H492&lt;=ListeSeries!$E$2:$E$1045), 0)), "no match"))</f>
        <v>MEDJOOL</v>
      </c>
      <c r="T492" s="7" t="str" cm="1">
        <f t="array" ref="T492">IF(ISBLANK(C492),"",IFERROR(INDEX(ListeSeries!$C$2:$C$1045, MATCH(1, (DatasScan!G492=ListeSeries!$B$2:$B$1045) * (DatasScan!H492&gt;=ListeSeries!$D$2:$D$1045) * (DatasScan!H492&lt;=ListeSeries!$E$2:$E$1045), 0)), "no match"))</f>
        <v>MEDJOOL 107</v>
      </c>
      <c r="U492" s="11" t="str" cm="1">
        <f t="array" ref="U492">IF(ISBLANK(C492),"",IFERROR(INDEX(ListeSeries!$F$2:$F$1045, MATCH(1, (DatasScan!G492=ListeSeries!$B$2:$B$1045) * (DatasScan!H492&gt;=ListeSeries!$D$2:$D$1045) * (DatasScan!H492&lt;=ListeSeries!$E$2:$E$1045), 0)), "no match"))</f>
        <v>3501-3520</v>
      </c>
    </row>
    <row r="493" spans="1:21" x14ac:dyDescent="0.25">
      <c r="A493" s="6" t="str">
        <f t="shared" si="75"/>
        <v>3</v>
      </c>
      <c r="B493" s="272" t="s">
        <v>1025</v>
      </c>
      <c r="C493" s="206" t="s">
        <v>3485</v>
      </c>
      <c r="E493" s="11">
        <v>8</v>
      </c>
      <c r="F493" s="7" t="str">
        <f t="shared" si="69"/>
        <v>840220250827E 2</v>
      </c>
      <c r="G493" s="21" t="str">
        <f>IF(ISBLANK(C493),"",_xlfn.XLOOKUP(_xlfn.XLOOKUP(VALUE(LEFT(C493,4)),Souches!$B$2:$B$15000,Souches!$E$2:$E$15000),Varietes!$B$2:$B$500,Varietes!$C$2:$C$500))</f>
        <v>MDJU</v>
      </c>
      <c r="H493" s="19">
        <f>IF(ISBLANK(C493),"",_xlfn.XLOOKUP(VALUE(LEFT(C493,4)),Souches!$B$2:$B$15000,Souches!$D$2:$D$15000))</f>
        <v>3464</v>
      </c>
      <c r="I493" s="10">
        <f t="shared" si="70"/>
        <v>45896</v>
      </c>
      <c r="J493" s="19">
        <f>IF(I493="","",INT(('ObjProd (2)'!$C$25-I493)/7 * (ABS('ObjProd (2)'!$C$25-I493)&gt;=7)))</f>
        <v>3</v>
      </c>
      <c r="K493" s="10" t="str">
        <f>IF(I493="","",
IF(AND(DATEDIF(I493,'ObjProd (2)'!$C$25,"y")=0,DATEDIF(I493,'ObjProd (2)'!$C$25,"ym")=0,
   INT(('ObjProd (2)'!$C$25-EDATE(I493,DATEDIF(I493,'ObjProd (2)'!$C$25,"y")*12+DATEDIF(I493,'ObjProd (2)'!$C$25,"ym")))/7)=0),
   "&lt; 1 sem.",
   IF(DATEDIF(I493,'ObjProd (2)'!$C$25,"y")&gt;0,DATEDIF(I493,'ObjProd (2)'!$C$25,"y") &amp; " " &amp; IF(DATEDIF(I493,'ObjProd (2)'!$C$25,"y")=1,"an ","ans "),"") &amp;
   IF(DATEDIF(I493,'ObjProd (2)'!$C$25,"ym")&gt;0,DATEDIF(I493,'ObjProd (2)'!$C$25,"ym") &amp; " mois ", "") &amp;
   IF(INT(('ObjProd (2)'!$C$25-EDATE(I493,DATEDIF(I493,'ObjProd (2)'!$C$25,"y")*12+DATEDIF(I493,'ObjProd (2)'!$C$25,"ym")))/7)&gt;0,
      INT(('ObjProd (2)'!$C$25-EDATE(I493,DATEDIF(I493,'ObjProd (2)'!$C$25,"y")*12+DATEDIF(I493,'ObjProd (2)'!$C$25,"ym")))/7) &amp; " sem.",
      "")
)
)</f>
        <v>3 sem.</v>
      </c>
      <c r="L493" s="11" t="str">
        <f t="shared" si="71"/>
        <v xml:space="preserve">E 2 </v>
      </c>
      <c r="M493" s="9">
        <f t="shared" si="72"/>
        <v>8</v>
      </c>
      <c r="N493" s="9" t="str" cm="1">
        <f t="array" aca="1" ref="N493" ca="1">LEFT(L493, IF(ISNUMBER(SUBSTITUTE(_xludf.MID(L493, 2, 1), ".", ",")), 1, 2))</f>
        <v xml:space="preserve">E </v>
      </c>
      <c r="O493" s="19">
        <f t="shared" ca="1" si="73"/>
        <v>2</v>
      </c>
      <c r="P493" s="9" t="str">
        <f t="shared" ca="1" si="76"/>
        <v>E</v>
      </c>
      <c r="Q493" s="9">
        <f t="shared" ca="1" si="77"/>
        <v>2</v>
      </c>
      <c r="R493" s="9" t="str">
        <f t="shared" ca="1" si="74"/>
        <v>E2</v>
      </c>
      <c r="S493" t="str" cm="1">
        <f t="array" ref="S493">IF(ISBLANK(C493),"",IFERROR(INDEX(ListeSeries!$A$2:$A$1045, MATCH(1, (DatasScan!G493=ListeSeries!$B$2:$B$1045) * (DatasScan!H493&gt;=ListeSeries!$D$2:$D$1045) * (DatasScan!H493&lt;=ListeSeries!$E$2:$E$1045), 0)), "no match"))</f>
        <v>MEDJOOL</v>
      </c>
      <c r="T493" s="7" t="str" cm="1">
        <f t="array" ref="T493">IF(ISBLANK(C493),"",IFERROR(INDEX(ListeSeries!$C$2:$C$1045, MATCH(1, (DatasScan!G493=ListeSeries!$B$2:$B$1045) * (DatasScan!H493&gt;=ListeSeries!$D$2:$D$1045) * (DatasScan!H493&lt;=ListeSeries!$E$2:$E$1045), 0)), "no match"))</f>
        <v>MEDJOOL 105</v>
      </c>
      <c r="U493" s="11" t="str" cm="1">
        <f t="array" ref="U493">IF(ISBLANK(C493),"",IFERROR(INDEX(ListeSeries!$F$2:$F$1045, MATCH(1, (DatasScan!G493=ListeSeries!$B$2:$B$1045) * (DatasScan!H493&gt;=ListeSeries!$D$2:$D$1045) * (DatasScan!H493&lt;=ListeSeries!$E$2:$E$1045), 0)), "no match"))</f>
        <v>3461-3475</v>
      </c>
    </row>
    <row r="494" spans="1:21" x14ac:dyDescent="0.25">
      <c r="A494" s="6" t="str">
        <f t="shared" si="75"/>
        <v>3</v>
      </c>
      <c r="B494" s="272" t="s">
        <v>1025</v>
      </c>
      <c r="C494" s="206" t="s">
        <v>3486</v>
      </c>
      <c r="D494" s="8">
        <v>1</v>
      </c>
      <c r="F494" s="7" t="str">
        <f t="shared" si="69"/>
        <v>843120250915E 7</v>
      </c>
      <c r="G494" s="21" t="str">
        <f>IF(ISBLANK(C494),"",_xlfn.XLOOKUP(_xlfn.XLOOKUP(VALUE(LEFT(C494,4)),Souches!$B$2:$B$15000,Souches!$E$2:$E$15000),Varietes!$B$2:$B$500,Varietes!$C$2:$C$500))</f>
        <v>MDJU</v>
      </c>
      <c r="H494" s="19">
        <f>IF(ISBLANK(C494),"",_xlfn.XLOOKUP(VALUE(LEFT(C494,4)),Souches!$B$2:$B$15000,Souches!$D$2:$D$15000))</f>
        <v>3500</v>
      </c>
      <c r="I494" s="10">
        <f t="shared" si="70"/>
        <v>45915</v>
      </c>
      <c r="J494" s="19">
        <f>IF(I494="","",INT(('ObjProd (2)'!$C$25-I494)/7 * (ABS('ObjProd (2)'!$C$25-I494)&gt;=7)))</f>
        <v>0</v>
      </c>
      <c r="K494" s="10" t="str">
        <f>IF(I494="","",
IF(AND(DATEDIF(I494,'ObjProd (2)'!$C$25,"y")=0,DATEDIF(I494,'ObjProd (2)'!$C$25,"ym")=0,
   INT(('ObjProd (2)'!$C$25-EDATE(I494,DATEDIF(I494,'ObjProd (2)'!$C$25,"y")*12+DATEDIF(I494,'ObjProd (2)'!$C$25,"ym")))/7)=0),
   "&lt; 1 sem.",
   IF(DATEDIF(I494,'ObjProd (2)'!$C$25,"y")&gt;0,DATEDIF(I494,'ObjProd (2)'!$C$25,"y") &amp; " " &amp; IF(DATEDIF(I494,'ObjProd (2)'!$C$25,"y")=1,"an ","ans "),"") &amp;
   IF(DATEDIF(I494,'ObjProd (2)'!$C$25,"ym")&gt;0,DATEDIF(I494,'ObjProd (2)'!$C$25,"ym") &amp; " mois ", "") &amp;
   IF(INT(('ObjProd (2)'!$C$25-EDATE(I494,DATEDIF(I494,'ObjProd (2)'!$C$25,"y")*12+DATEDIF(I494,'ObjProd (2)'!$C$25,"ym")))/7)&gt;0,
      INT(('ObjProd (2)'!$C$25-EDATE(I494,DATEDIF(I494,'ObjProd (2)'!$C$25,"y")*12+DATEDIF(I494,'ObjProd (2)'!$C$25,"ym")))/7) &amp; " sem.",
      "")
)
)</f>
        <v>&lt; 1 sem.</v>
      </c>
      <c r="L494" s="11" t="str">
        <f t="shared" si="71"/>
        <v xml:space="preserve">E 7 </v>
      </c>
      <c r="M494" s="9">
        <f t="shared" si="72"/>
        <v>14</v>
      </c>
      <c r="N494" s="9" t="str" cm="1">
        <f t="array" aca="1" ref="N494" ca="1">LEFT(L494, IF(ISNUMBER(SUBSTITUTE(_xludf.MID(L494, 2, 1), ".", ",")), 1, 2))</f>
        <v xml:space="preserve">E </v>
      </c>
      <c r="O494" s="19">
        <f t="shared" ca="1" si="73"/>
        <v>7</v>
      </c>
      <c r="P494" s="9" t="str">
        <f t="shared" ca="1" si="76"/>
        <v>E</v>
      </c>
      <c r="Q494" s="9" t="str">
        <f t="shared" ca="1" si="77"/>
        <v>7+</v>
      </c>
      <c r="R494" s="9" t="str">
        <f t="shared" ca="1" si="74"/>
        <v>E7+</v>
      </c>
      <c r="S494" t="str" cm="1">
        <f t="array" ref="S494">IF(ISBLANK(C494),"",IFERROR(INDEX(ListeSeries!$A$2:$A$1045, MATCH(1, (DatasScan!G494=ListeSeries!$B$2:$B$1045) * (DatasScan!H494&gt;=ListeSeries!$D$2:$D$1045) * (DatasScan!H494&lt;=ListeSeries!$E$2:$E$1045), 0)), "no match"))</f>
        <v>MEDJOOL</v>
      </c>
      <c r="T494" s="7" t="str" cm="1">
        <f t="array" ref="T494">IF(ISBLANK(C494),"",IFERROR(INDEX(ListeSeries!$C$2:$C$1045, MATCH(1, (DatasScan!G494=ListeSeries!$B$2:$B$1045) * (DatasScan!H494&gt;=ListeSeries!$D$2:$D$1045) * (DatasScan!H494&lt;=ListeSeries!$E$2:$E$1045), 0)), "no match"))</f>
        <v>MEDJOOL 106</v>
      </c>
      <c r="U494" s="11" t="str" cm="1">
        <f t="array" ref="U494">IF(ISBLANK(C494),"",IFERROR(INDEX(ListeSeries!$F$2:$F$1045, MATCH(1, (DatasScan!G494=ListeSeries!$B$2:$B$1045) * (DatasScan!H494&gt;=ListeSeries!$D$2:$D$1045) * (DatasScan!H494&lt;=ListeSeries!$E$2:$E$1045), 0)), "no match"))</f>
        <v>3476-3500</v>
      </c>
    </row>
    <row r="495" spans="1:21" x14ac:dyDescent="0.25">
      <c r="A495" s="6" t="str">
        <f t="shared" si="75"/>
        <v>3</v>
      </c>
      <c r="B495" s="272" t="s">
        <v>1025</v>
      </c>
      <c r="C495" s="206" t="s">
        <v>3487</v>
      </c>
      <c r="D495" s="8">
        <v>1</v>
      </c>
      <c r="F495" s="7" t="str">
        <f t="shared" si="69"/>
        <v>809020250915E 2</v>
      </c>
      <c r="G495" s="21" t="str">
        <f>IF(ISBLANK(C495),"",_xlfn.XLOOKUP(_xlfn.XLOOKUP(VALUE(LEFT(C495,4)),Souches!$B$2:$B$15000,Souches!$E$2:$E$15000),Varietes!$B$2:$B$500,Varietes!$C$2:$C$500))</f>
        <v>MDJU</v>
      </c>
      <c r="H495" s="19">
        <f>IF(ISBLANK(C495),"",_xlfn.XLOOKUP(VALUE(LEFT(C495,4)),Souches!$B$2:$B$15000,Souches!$D$2:$D$15000))</f>
        <v>3407</v>
      </c>
      <c r="I495" s="10">
        <f t="shared" si="70"/>
        <v>45915</v>
      </c>
      <c r="J495" s="19">
        <f>IF(I495="","",INT(('ObjProd (2)'!$C$25-I495)/7 * (ABS('ObjProd (2)'!$C$25-I495)&gt;=7)))</f>
        <v>0</v>
      </c>
      <c r="K495" s="10" t="str">
        <f>IF(I495="","",
IF(AND(DATEDIF(I495,'ObjProd (2)'!$C$25,"y")=0,DATEDIF(I495,'ObjProd (2)'!$C$25,"ym")=0,
   INT(('ObjProd (2)'!$C$25-EDATE(I495,DATEDIF(I495,'ObjProd (2)'!$C$25,"y")*12+DATEDIF(I495,'ObjProd (2)'!$C$25,"ym")))/7)=0),
   "&lt; 1 sem.",
   IF(DATEDIF(I495,'ObjProd (2)'!$C$25,"y")&gt;0,DATEDIF(I495,'ObjProd (2)'!$C$25,"y") &amp; " " &amp; IF(DATEDIF(I495,'ObjProd (2)'!$C$25,"y")=1,"an ","ans "),"") &amp;
   IF(DATEDIF(I495,'ObjProd (2)'!$C$25,"ym")&gt;0,DATEDIF(I495,'ObjProd (2)'!$C$25,"ym") &amp; " mois ", "") &amp;
   IF(INT(('ObjProd (2)'!$C$25-EDATE(I495,DATEDIF(I495,'ObjProd (2)'!$C$25,"y")*12+DATEDIF(I495,'ObjProd (2)'!$C$25,"ym")))/7)&gt;0,
      INT(('ObjProd (2)'!$C$25-EDATE(I495,DATEDIF(I495,'ObjProd (2)'!$C$25,"y")*12+DATEDIF(I495,'ObjProd (2)'!$C$25,"ym")))/7) &amp; " sem.",
      "")
)
)</f>
        <v>&lt; 1 sem.</v>
      </c>
      <c r="L495" s="11" t="str">
        <f t="shared" si="71"/>
        <v xml:space="preserve">E 2 </v>
      </c>
      <c r="M495" s="9">
        <f t="shared" si="72"/>
        <v>14</v>
      </c>
      <c r="N495" s="9" t="str" cm="1">
        <f t="array" aca="1" ref="N495" ca="1">LEFT(L495, IF(ISNUMBER(SUBSTITUTE(_xludf.MID(L495, 2, 1), ".", ",")), 1, 2))</f>
        <v xml:space="preserve">E </v>
      </c>
      <c r="O495" s="19">
        <f t="shared" ca="1" si="73"/>
        <v>2</v>
      </c>
      <c r="P495" s="9" t="str">
        <f t="shared" ca="1" si="76"/>
        <v>E</v>
      </c>
      <c r="Q495" s="9">
        <f t="shared" ca="1" si="77"/>
        <v>2</v>
      </c>
      <c r="R495" s="9" t="str">
        <f t="shared" ca="1" si="74"/>
        <v>E2</v>
      </c>
      <c r="S495" t="str" cm="1">
        <f t="array" ref="S495">IF(ISBLANK(C495),"",IFERROR(INDEX(ListeSeries!$A$2:$A$1045, MATCH(1, (DatasScan!G495=ListeSeries!$B$2:$B$1045) * (DatasScan!H495&gt;=ListeSeries!$D$2:$D$1045) * (DatasScan!H495&lt;=ListeSeries!$E$2:$E$1045), 0)), "no match"))</f>
        <v>MEDJOOL</v>
      </c>
      <c r="T495" s="7" t="str" cm="1">
        <f t="array" ref="T495">IF(ISBLANK(C495),"",IFERROR(INDEX(ListeSeries!$C$2:$C$1045, MATCH(1, (DatasScan!G495=ListeSeries!$B$2:$B$1045) * (DatasScan!H495&gt;=ListeSeries!$D$2:$D$1045) * (DatasScan!H495&lt;=ListeSeries!$E$2:$E$1045), 0)), "no match"))</f>
        <v>MEDJOOL 102</v>
      </c>
      <c r="U495" s="11" t="str" cm="1">
        <f t="array" ref="U495">IF(ISBLANK(C495),"",IFERROR(INDEX(ListeSeries!$F$2:$F$1045, MATCH(1, (DatasScan!G495=ListeSeries!$B$2:$B$1045) * (DatasScan!H495&gt;=ListeSeries!$D$2:$D$1045) * (DatasScan!H495&lt;=ListeSeries!$E$2:$E$1045), 0)), "no match"))</f>
        <v>3381-3410</v>
      </c>
    </row>
    <row r="496" spans="1:21" x14ac:dyDescent="0.25">
      <c r="A496" s="6" t="str">
        <f t="shared" si="75"/>
        <v>3</v>
      </c>
      <c r="B496" s="272" t="s">
        <v>1025</v>
      </c>
      <c r="C496" s="206" t="s">
        <v>3487</v>
      </c>
      <c r="D496" s="8">
        <v>1</v>
      </c>
      <c r="F496" s="7" t="str">
        <f t="shared" si="69"/>
        <v>809020250915E 2</v>
      </c>
      <c r="G496" s="21" t="str">
        <f>IF(ISBLANK(C496),"",_xlfn.XLOOKUP(_xlfn.XLOOKUP(VALUE(LEFT(C496,4)),Souches!$B$2:$B$15000,Souches!$E$2:$E$15000),Varietes!$B$2:$B$500,Varietes!$C$2:$C$500))</f>
        <v>MDJU</v>
      </c>
      <c r="H496" s="19">
        <f>IF(ISBLANK(C496),"",_xlfn.XLOOKUP(VALUE(LEFT(C496,4)),Souches!$B$2:$B$15000,Souches!$D$2:$D$15000))</f>
        <v>3407</v>
      </c>
      <c r="I496" s="10">
        <f t="shared" si="70"/>
        <v>45915</v>
      </c>
      <c r="J496" s="19">
        <f>IF(I496="","",INT(('ObjProd (2)'!$C$25-I496)/7 * (ABS('ObjProd (2)'!$C$25-I496)&gt;=7)))</f>
        <v>0</v>
      </c>
      <c r="K496" s="10" t="str">
        <f>IF(I496="","",
IF(AND(DATEDIF(I496,'ObjProd (2)'!$C$25,"y")=0,DATEDIF(I496,'ObjProd (2)'!$C$25,"ym")=0,
   INT(('ObjProd (2)'!$C$25-EDATE(I496,DATEDIF(I496,'ObjProd (2)'!$C$25,"y")*12+DATEDIF(I496,'ObjProd (2)'!$C$25,"ym")))/7)=0),
   "&lt; 1 sem.",
   IF(DATEDIF(I496,'ObjProd (2)'!$C$25,"y")&gt;0,DATEDIF(I496,'ObjProd (2)'!$C$25,"y") &amp; " " &amp; IF(DATEDIF(I496,'ObjProd (2)'!$C$25,"y")=1,"an ","ans "),"") &amp;
   IF(DATEDIF(I496,'ObjProd (2)'!$C$25,"ym")&gt;0,DATEDIF(I496,'ObjProd (2)'!$C$25,"ym") &amp; " mois ", "") &amp;
   IF(INT(('ObjProd (2)'!$C$25-EDATE(I496,DATEDIF(I496,'ObjProd (2)'!$C$25,"y")*12+DATEDIF(I496,'ObjProd (2)'!$C$25,"ym")))/7)&gt;0,
      INT(('ObjProd (2)'!$C$25-EDATE(I496,DATEDIF(I496,'ObjProd (2)'!$C$25,"y")*12+DATEDIF(I496,'ObjProd (2)'!$C$25,"ym")))/7) &amp; " sem.",
      "")
)
)</f>
        <v>&lt; 1 sem.</v>
      </c>
      <c r="L496" s="11" t="str">
        <f t="shared" si="71"/>
        <v xml:space="preserve">E 2 </v>
      </c>
      <c r="M496" s="9">
        <f t="shared" si="72"/>
        <v>14</v>
      </c>
      <c r="N496" s="9" t="str" cm="1">
        <f t="array" aca="1" ref="N496" ca="1">LEFT(L496, IF(ISNUMBER(SUBSTITUTE(_xludf.MID(L496, 2, 1), ".", ",")), 1, 2))</f>
        <v xml:space="preserve">E </v>
      </c>
      <c r="O496" s="19">
        <f t="shared" ca="1" si="73"/>
        <v>2</v>
      </c>
      <c r="P496" s="9" t="str">
        <f t="shared" ca="1" si="76"/>
        <v>E</v>
      </c>
      <c r="Q496" s="9">
        <f t="shared" ca="1" si="77"/>
        <v>2</v>
      </c>
      <c r="R496" s="9" t="str">
        <f t="shared" ca="1" si="74"/>
        <v>E2</v>
      </c>
      <c r="S496" t="str" cm="1">
        <f t="array" ref="S496">IF(ISBLANK(C496),"",IFERROR(INDEX(ListeSeries!$A$2:$A$1045, MATCH(1, (DatasScan!G496=ListeSeries!$B$2:$B$1045) * (DatasScan!H496&gt;=ListeSeries!$D$2:$D$1045) * (DatasScan!H496&lt;=ListeSeries!$E$2:$E$1045), 0)), "no match"))</f>
        <v>MEDJOOL</v>
      </c>
      <c r="T496" s="7" t="str" cm="1">
        <f t="array" ref="T496">IF(ISBLANK(C496),"",IFERROR(INDEX(ListeSeries!$C$2:$C$1045, MATCH(1, (DatasScan!G496=ListeSeries!$B$2:$B$1045) * (DatasScan!H496&gt;=ListeSeries!$D$2:$D$1045) * (DatasScan!H496&lt;=ListeSeries!$E$2:$E$1045), 0)), "no match"))</f>
        <v>MEDJOOL 102</v>
      </c>
      <c r="U496" s="11" t="str" cm="1">
        <f t="array" ref="U496">IF(ISBLANK(C496),"",IFERROR(INDEX(ListeSeries!$F$2:$F$1045, MATCH(1, (DatasScan!G496=ListeSeries!$B$2:$B$1045) * (DatasScan!H496&gt;=ListeSeries!$D$2:$D$1045) * (DatasScan!H496&lt;=ListeSeries!$E$2:$E$1045), 0)), "no match"))</f>
        <v>3381-3410</v>
      </c>
    </row>
    <row r="497" spans="1:21" x14ac:dyDescent="0.25">
      <c r="A497" s="6" t="str">
        <f t="shared" si="75"/>
        <v>3</v>
      </c>
      <c r="B497" s="272" t="s">
        <v>1025</v>
      </c>
      <c r="C497" s="206" t="s">
        <v>3487</v>
      </c>
      <c r="E497" s="11">
        <v>5</v>
      </c>
      <c r="F497" s="7" t="str">
        <f t="shared" si="69"/>
        <v>809020250915E 2</v>
      </c>
      <c r="G497" s="21" t="str">
        <f>IF(ISBLANK(C497),"",_xlfn.XLOOKUP(_xlfn.XLOOKUP(VALUE(LEFT(C497,4)),Souches!$B$2:$B$15000,Souches!$E$2:$E$15000),Varietes!$B$2:$B$500,Varietes!$C$2:$C$500))</f>
        <v>MDJU</v>
      </c>
      <c r="H497" s="19">
        <f>IF(ISBLANK(C497),"",_xlfn.XLOOKUP(VALUE(LEFT(C497,4)),Souches!$B$2:$B$15000,Souches!$D$2:$D$15000))</f>
        <v>3407</v>
      </c>
      <c r="I497" s="10">
        <f t="shared" si="70"/>
        <v>45915</v>
      </c>
      <c r="J497" s="19">
        <f>IF(I497="","",INT(('ObjProd (2)'!$C$25-I497)/7 * (ABS('ObjProd (2)'!$C$25-I497)&gt;=7)))</f>
        <v>0</v>
      </c>
      <c r="K497" s="10" t="str">
        <f>IF(I497="","",
IF(AND(DATEDIF(I497,'ObjProd (2)'!$C$25,"y")=0,DATEDIF(I497,'ObjProd (2)'!$C$25,"ym")=0,
   INT(('ObjProd (2)'!$C$25-EDATE(I497,DATEDIF(I497,'ObjProd (2)'!$C$25,"y")*12+DATEDIF(I497,'ObjProd (2)'!$C$25,"ym")))/7)=0),
   "&lt; 1 sem.",
   IF(DATEDIF(I497,'ObjProd (2)'!$C$25,"y")&gt;0,DATEDIF(I497,'ObjProd (2)'!$C$25,"y") &amp; " " &amp; IF(DATEDIF(I497,'ObjProd (2)'!$C$25,"y")=1,"an ","ans "),"") &amp;
   IF(DATEDIF(I497,'ObjProd (2)'!$C$25,"ym")&gt;0,DATEDIF(I497,'ObjProd (2)'!$C$25,"ym") &amp; " mois ", "") &amp;
   IF(INT(('ObjProd (2)'!$C$25-EDATE(I497,DATEDIF(I497,'ObjProd (2)'!$C$25,"y")*12+DATEDIF(I497,'ObjProd (2)'!$C$25,"ym")))/7)&gt;0,
      INT(('ObjProd (2)'!$C$25-EDATE(I497,DATEDIF(I497,'ObjProd (2)'!$C$25,"y")*12+DATEDIF(I497,'ObjProd (2)'!$C$25,"ym")))/7) &amp; " sem.",
      "")
)
)</f>
        <v>&lt; 1 sem.</v>
      </c>
      <c r="L497" s="11" t="str">
        <f t="shared" si="71"/>
        <v xml:space="preserve">E 2 </v>
      </c>
      <c r="M497" s="9">
        <f t="shared" si="72"/>
        <v>5</v>
      </c>
      <c r="N497" s="9" t="str" cm="1">
        <f t="array" aca="1" ref="N497" ca="1">LEFT(L497, IF(ISNUMBER(SUBSTITUTE(_xludf.MID(L497, 2, 1), ".", ",")), 1, 2))</f>
        <v xml:space="preserve">E </v>
      </c>
      <c r="O497" s="19">
        <f t="shared" ca="1" si="73"/>
        <v>2</v>
      </c>
      <c r="P497" s="9" t="str">
        <f t="shared" ca="1" si="76"/>
        <v>E</v>
      </c>
      <c r="Q497" s="9">
        <f t="shared" ca="1" si="77"/>
        <v>2</v>
      </c>
      <c r="R497" s="9" t="str">
        <f t="shared" ca="1" si="74"/>
        <v>E2</v>
      </c>
      <c r="S497" t="str" cm="1">
        <f t="array" ref="S497">IF(ISBLANK(C497),"",IFERROR(INDEX(ListeSeries!$A$2:$A$1045, MATCH(1, (DatasScan!G497=ListeSeries!$B$2:$B$1045) * (DatasScan!H497&gt;=ListeSeries!$D$2:$D$1045) * (DatasScan!H497&lt;=ListeSeries!$E$2:$E$1045), 0)), "no match"))</f>
        <v>MEDJOOL</v>
      </c>
      <c r="T497" s="7" t="str" cm="1">
        <f t="array" ref="T497">IF(ISBLANK(C497),"",IFERROR(INDEX(ListeSeries!$C$2:$C$1045, MATCH(1, (DatasScan!G497=ListeSeries!$B$2:$B$1045) * (DatasScan!H497&gt;=ListeSeries!$D$2:$D$1045) * (DatasScan!H497&lt;=ListeSeries!$E$2:$E$1045), 0)), "no match"))</f>
        <v>MEDJOOL 102</v>
      </c>
      <c r="U497" s="11" t="str" cm="1">
        <f t="array" ref="U497">IF(ISBLANK(C497),"",IFERROR(INDEX(ListeSeries!$F$2:$F$1045, MATCH(1, (DatasScan!G497=ListeSeries!$B$2:$B$1045) * (DatasScan!H497&gt;=ListeSeries!$D$2:$D$1045) * (DatasScan!H497&lt;=ListeSeries!$E$2:$E$1045), 0)), "no match"))</f>
        <v>3381-3410</v>
      </c>
    </row>
    <row r="498" spans="1:21" x14ac:dyDescent="0.25">
      <c r="A498" s="6" t="str">
        <f t="shared" si="75"/>
        <v>3</v>
      </c>
      <c r="B498" s="272" t="s">
        <v>1025</v>
      </c>
      <c r="C498" s="206" t="s">
        <v>3488</v>
      </c>
      <c r="D498" s="208"/>
      <c r="E498" s="11">
        <v>5</v>
      </c>
      <c r="F498" s="7" t="str">
        <f t="shared" si="69"/>
        <v>809020250915E 2</v>
      </c>
      <c r="G498" s="21" t="str">
        <f>IF(ISBLANK(C498),"",_xlfn.XLOOKUP(_xlfn.XLOOKUP(VALUE(LEFT(C498,4)),Souches!$B$2:$B$15000,Souches!$E$2:$E$15000),Varietes!$B$2:$B$500,Varietes!$C$2:$C$500))</f>
        <v>MDJU</v>
      </c>
      <c r="H498" s="19">
        <f>IF(ISBLANK(C498),"",_xlfn.XLOOKUP(VALUE(LEFT(C498,4)),Souches!$B$2:$B$15000,Souches!$D$2:$D$15000))</f>
        <v>3407</v>
      </c>
      <c r="I498" s="10">
        <f t="shared" si="70"/>
        <v>45915</v>
      </c>
      <c r="J498" s="19">
        <f>IF(I498="","",INT(('ObjProd (2)'!$C$25-I498)/7 * (ABS('ObjProd (2)'!$C$25-I498)&gt;=7)))</f>
        <v>0</v>
      </c>
      <c r="K498" s="10" t="str">
        <f>IF(I498="","",
IF(AND(DATEDIF(I498,'ObjProd (2)'!$C$25,"y")=0,DATEDIF(I498,'ObjProd (2)'!$C$25,"ym")=0,
   INT(('ObjProd (2)'!$C$25-EDATE(I498,DATEDIF(I498,'ObjProd (2)'!$C$25,"y")*12+DATEDIF(I498,'ObjProd (2)'!$C$25,"ym")))/7)=0),
   "&lt; 1 sem.",
   IF(DATEDIF(I498,'ObjProd (2)'!$C$25,"y")&gt;0,DATEDIF(I498,'ObjProd (2)'!$C$25,"y") &amp; " " &amp; IF(DATEDIF(I498,'ObjProd (2)'!$C$25,"y")=1,"an ","ans "),"") &amp;
   IF(DATEDIF(I498,'ObjProd (2)'!$C$25,"ym")&gt;0,DATEDIF(I498,'ObjProd (2)'!$C$25,"ym") &amp; " mois ", "") &amp;
   IF(INT(('ObjProd (2)'!$C$25-EDATE(I498,DATEDIF(I498,'ObjProd (2)'!$C$25,"y")*12+DATEDIF(I498,'ObjProd (2)'!$C$25,"ym")))/7)&gt;0,
      INT(('ObjProd (2)'!$C$25-EDATE(I498,DATEDIF(I498,'ObjProd (2)'!$C$25,"y")*12+DATEDIF(I498,'ObjProd (2)'!$C$25,"ym")))/7) &amp; " sem.",
      "")
)
)</f>
        <v>&lt; 1 sem.</v>
      </c>
      <c r="L498" s="11" t="str">
        <f t="shared" si="71"/>
        <v xml:space="preserve">E 2 </v>
      </c>
      <c r="M498" s="9">
        <f t="shared" si="72"/>
        <v>5</v>
      </c>
      <c r="N498" s="9" t="str" cm="1">
        <f t="array" aca="1" ref="N498" ca="1">LEFT(L498, IF(ISNUMBER(SUBSTITUTE(_xludf.MID(L498, 2, 1), ".", ",")), 1, 2))</f>
        <v xml:space="preserve">E </v>
      </c>
      <c r="O498" s="19">
        <f t="shared" ca="1" si="73"/>
        <v>2</v>
      </c>
      <c r="P498" s="9" t="str">
        <f t="shared" ca="1" si="76"/>
        <v>E</v>
      </c>
      <c r="Q498" s="9">
        <f t="shared" ca="1" si="77"/>
        <v>2</v>
      </c>
      <c r="R498" s="9" t="str">
        <f t="shared" ca="1" si="74"/>
        <v>E2</v>
      </c>
      <c r="S498" t="str" cm="1">
        <f t="array" ref="S498">IF(ISBLANK(C498),"",IFERROR(INDEX(ListeSeries!$A$2:$A$1045, MATCH(1, (DatasScan!G498=ListeSeries!$B$2:$B$1045) * (DatasScan!H498&gt;=ListeSeries!$D$2:$D$1045) * (DatasScan!H498&lt;=ListeSeries!$E$2:$E$1045), 0)), "no match"))</f>
        <v>MEDJOOL</v>
      </c>
      <c r="T498" s="7" t="str" cm="1">
        <f t="array" ref="T498">IF(ISBLANK(C498),"",IFERROR(INDEX(ListeSeries!$C$2:$C$1045, MATCH(1, (DatasScan!G498=ListeSeries!$B$2:$B$1045) * (DatasScan!H498&gt;=ListeSeries!$D$2:$D$1045) * (DatasScan!H498&lt;=ListeSeries!$E$2:$E$1045), 0)), "no match"))</f>
        <v>MEDJOOL 102</v>
      </c>
      <c r="U498" s="11" t="str" cm="1">
        <f t="array" ref="U498">IF(ISBLANK(C498),"",IFERROR(INDEX(ListeSeries!$F$2:$F$1045, MATCH(1, (DatasScan!G498=ListeSeries!$B$2:$B$1045) * (DatasScan!H498&gt;=ListeSeries!$D$2:$D$1045) * (DatasScan!H498&lt;=ListeSeries!$E$2:$E$1045), 0)), "no match"))</f>
        <v>3381-3410</v>
      </c>
    </row>
    <row r="499" spans="1:21" x14ac:dyDescent="0.25">
      <c r="A499" s="6" t="str">
        <f t="shared" si="75"/>
        <v>3</v>
      </c>
      <c r="B499" s="272" t="s">
        <v>1025</v>
      </c>
      <c r="C499" s="206" t="s">
        <v>1900</v>
      </c>
      <c r="E499" s="11">
        <v>10</v>
      </c>
      <c r="F499" s="7" t="str">
        <f t="shared" si="69"/>
        <v>861120250704EA6</v>
      </c>
      <c r="G499" s="21" t="str">
        <f>IF(ISBLANK(C499),"",_xlfn.XLOOKUP(_xlfn.XLOOKUP(VALUE(LEFT(C499,4)),Souches!$B$2:$B$15000,Souches!$E$2:$E$15000),Varietes!$B$2:$B$500,Varietes!$C$2:$C$500))</f>
        <v>MDJU</v>
      </c>
      <c r="H499" s="19">
        <f>IF(ISBLANK(C499),"",_xlfn.XLOOKUP(VALUE(LEFT(C499,4)),Souches!$B$2:$B$15000,Souches!$D$2:$D$15000))</f>
        <v>3522</v>
      </c>
      <c r="I499" s="10">
        <f t="shared" si="70"/>
        <v>45842</v>
      </c>
      <c r="J499" s="19">
        <f>IF(I499="","",INT(('ObjProd (2)'!$C$25-I499)/7 * (ABS('ObjProd (2)'!$C$25-I499)&gt;=7)))</f>
        <v>10</v>
      </c>
      <c r="K499" s="10" t="str">
        <f>IF(I499="","",
IF(AND(DATEDIF(I499,'ObjProd (2)'!$C$25,"y")=0,DATEDIF(I499,'ObjProd (2)'!$C$25,"ym")=0,
   INT(('ObjProd (2)'!$C$25-EDATE(I499,DATEDIF(I499,'ObjProd (2)'!$C$25,"y")*12+DATEDIF(I499,'ObjProd (2)'!$C$25,"ym")))/7)=0),
   "&lt; 1 sem.",
   IF(DATEDIF(I499,'ObjProd (2)'!$C$25,"y")&gt;0,DATEDIF(I499,'ObjProd (2)'!$C$25,"y") &amp; " " &amp; IF(DATEDIF(I499,'ObjProd (2)'!$C$25,"y")=1,"an ","ans "),"") &amp;
   IF(DATEDIF(I499,'ObjProd (2)'!$C$25,"ym")&gt;0,DATEDIF(I499,'ObjProd (2)'!$C$25,"ym") &amp; " mois ", "") &amp;
   IF(INT(('ObjProd (2)'!$C$25-EDATE(I499,DATEDIF(I499,'ObjProd (2)'!$C$25,"y")*12+DATEDIF(I499,'ObjProd (2)'!$C$25,"ym")))/7)&gt;0,
      INT(('ObjProd (2)'!$C$25-EDATE(I499,DATEDIF(I499,'ObjProd (2)'!$C$25,"y")*12+DATEDIF(I499,'ObjProd (2)'!$C$25,"ym")))/7) &amp; " sem.",
      "")
)
)</f>
        <v>2 mois 2 sem.</v>
      </c>
      <c r="L499" s="11" t="str">
        <f t="shared" si="71"/>
        <v xml:space="preserve">EA6 </v>
      </c>
      <c r="M499" s="9">
        <f t="shared" si="72"/>
        <v>10</v>
      </c>
      <c r="N499" s="9" t="str" cm="1">
        <f t="array" aca="1" ref="N499" ca="1">LEFT(L499, IF(ISNUMBER(SUBSTITUTE(_xludf.MID(L499, 2, 1), ".", ",")), 1, 2))</f>
        <v>EA</v>
      </c>
      <c r="O499" s="19">
        <f t="shared" ca="1" si="73"/>
        <v>6</v>
      </c>
      <c r="P499" s="9" t="str">
        <f t="shared" ca="1" si="76"/>
        <v>E</v>
      </c>
      <c r="Q499" s="9">
        <f t="shared" ca="1" si="77"/>
        <v>6</v>
      </c>
      <c r="R499" s="9" t="str">
        <f t="shared" ca="1" si="74"/>
        <v>E6</v>
      </c>
      <c r="S499" t="str" cm="1">
        <f t="array" ref="S499">IF(ISBLANK(C499),"",IFERROR(INDEX(ListeSeries!$A$2:$A$1045, MATCH(1, (DatasScan!G499=ListeSeries!$B$2:$B$1045) * (DatasScan!H499&gt;=ListeSeries!$D$2:$D$1045) * (DatasScan!H499&lt;=ListeSeries!$E$2:$E$1045), 0)), "no match"))</f>
        <v>MEDJOOL</v>
      </c>
      <c r="T499" s="7" t="str" cm="1">
        <f t="array" ref="T499">IF(ISBLANK(C499),"",IFERROR(INDEX(ListeSeries!$C$2:$C$1045, MATCH(1, (DatasScan!G499=ListeSeries!$B$2:$B$1045) * (DatasScan!H499&gt;=ListeSeries!$D$2:$D$1045) * (DatasScan!H499&lt;=ListeSeries!$E$2:$E$1045), 0)), "no match"))</f>
        <v>MEDJOOL 108</v>
      </c>
      <c r="U499" s="11" t="str" cm="1">
        <f t="array" ref="U499">IF(ISBLANK(C499),"",IFERROR(INDEX(ListeSeries!$F$2:$F$1045, MATCH(1, (DatasScan!G499=ListeSeries!$B$2:$B$1045) * (DatasScan!H499&gt;=ListeSeries!$D$2:$D$1045) * (DatasScan!H499&lt;=ListeSeries!$E$2:$E$1045), 0)), "no match"))</f>
        <v>3521-3530</v>
      </c>
    </row>
    <row r="500" spans="1:21" x14ac:dyDescent="0.25">
      <c r="A500" s="6" t="str">
        <f t="shared" si="75"/>
        <v>3</v>
      </c>
      <c r="B500" s="272" t="s">
        <v>1025</v>
      </c>
      <c r="C500" s="206" t="s">
        <v>1898</v>
      </c>
      <c r="E500" s="11">
        <v>3</v>
      </c>
      <c r="F500" s="7" t="str">
        <f t="shared" si="69"/>
        <v>842520250710EA4</v>
      </c>
      <c r="G500" s="21" t="str">
        <f>IF(ISBLANK(C500),"",_xlfn.XLOOKUP(_xlfn.XLOOKUP(VALUE(LEFT(C500,4)),Souches!$B$2:$B$15000,Souches!$E$2:$E$15000),Varietes!$B$2:$B$500,Varietes!$C$2:$C$500))</f>
        <v>MDJU</v>
      </c>
      <c r="H500" s="19">
        <f>IF(ISBLANK(C500),"",_xlfn.XLOOKUP(VALUE(LEFT(C500,4)),Souches!$B$2:$B$15000,Souches!$D$2:$D$15000))</f>
        <v>3491</v>
      </c>
      <c r="I500" s="10">
        <f t="shared" si="70"/>
        <v>45848</v>
      </c>
      <c r="J500" s="19">
        <f>IF(I500="","",INT(('ObjProd (2)'!$C$25-I500)/7 * (ABS('ObjProd (2)'!$C$25-I500)&gt;=7)))</f>
        <v>10</v>
      </c>
      <c r="K500" s="10" t="str">
        <f>IF(I500="","",
IF(AND(DATEDIF(I500,'ObjProd (2)'!$C$25,"y")=0,DATEDIF(I500,'ObjProd (2)'!$C$25,"ym")=0,
   INT(('ObjProd (2)'!$C$25-EDATE(I500,DATEDIF(I500,'ObjProd (2)'!$C$25,"y")*12+DATEDIF(I500,'ObjProd (2)'!$C$25,"ym")))/7)=0),
   "&lt; 1 sem.",
   IF(DATEDIF(I500,'ObjProd (2)'!$C$25,"y")&gt;0,DATEDIF(I500,'ObjProd (2)'!$C$25,"y") &amp; " " &amp; IF(DATEDIF(I500,'ObjProd (2)'!$C$25,"y")=1,"an ","ans "),"") &amp;
   IF(DATEDIF(I500,'ObjProd (2)'!$C$25,"ym")&gt;0,DATEDIF(I500,'ObjProd (2)'!$C$25,"ym") &amp; " mois ", "") &amp;
   IF(INT(('ObjProd (2)'!$C$25-EDATE(I500,DATEDIF(I500,'ObjProd (2)'!$C$25,"y")*12+DATEDIF(I500,'ObjProd (2)'!$C$25,"ym")))/7)&gt;0,
      INT(('ObjProd (2)'!$C$25-EDATE(I500,DATEDIF(I500,'ObjProd (2)'!$C$25,"y")*12+DATEDIF(I500,'ObjProd (2)'!$C$25,"ym")))/7) &amp; " sem.",
      "")
)
)</f>
        <v>2 mois 1 sem.</v>
      </c>
      <c r="L500" s="11" t="str">
        <f t="shared" si="71"/>
        <v xml:space="preserve">EA4 </v>
      </c>
      <c r="M500" s="9">
        <f t="shared" si="72"/>
        <v>3</v>
      </c>
      <c r="N500" s="9" t="str" cm="1">
        <f t="array" aca="1" ref="N500" ca="1">LEFT(L500, IF(ISNUMBER(SUBSTITUTE(_xludf.MID(L500, 2, 1), ".", ",")), 1, 2))</f>
        <v>EA</v>
      </c>
      <c r="O500" s="19">
        <f t="shared" ca="1" si="73"/>
        <v>4</v>
      </c>
      <c r="P500" s="9" t="str">
        <f t="shared" ca="1" si="76"/>
        <v>E</v>
      </c>
      <c r="Q500" s="9">
        <f t="shared" ca="1" si="77"/>
        <v>4</v>
      </c>
      <c r="R500" s="9" t="str">
        <f t="shared" ca="1" si="74"/>
        <v>E4</v>
      </c>
      <c r="S500" t="str" cm="1">
        <f t="array" ref="S500">IF(ISBLANK(C500),"",IFERROR(INDEX(ListeSeries!$A$2:$A$1045, MATCH(1, (DatasScan!G500=ListeSeries!$B$2:$B$1045) * (DatasScan!H500&gt;=ListeSeries!$D$2:$D$1045) * (DatasScan!H500&lt;=ListeSeries!$E$2:$E$1045), 0)), "no match"))</f>
        <v>MEDJOOL</v>
      </c>
      <c r="T500" s="7" t="str" cm="1">
        <f t="array" ref="T500">IF(ISBLANK(C500),"",IFERROR(INDEX(ListeSeries!$C$2:$C$1045, MATCH(1, (DatasScan!G500=ListeSeries!$B$2:$B$1045) * (DatasScan!H500&gt;=ListeSeries!$D$2:$D$1045) * (DatasScan!H500&lt;=ListeSeries!$E$2:$E$1045), 0)), "no match"))</f>
        <v>MEDJOOL 106</v>
      </c>
      <c r="U500" s="11" t="str" cm="1">
        <f t="array" ref="U500">IF(ISBLANK(C500),"",IFERROR(INDEX(ListeSeries!$F$2:$F$1045, MATCH(1, (DatasScan!G500=ListeSeries!$B$2:$B$1045) * (DatasScan!H500&gt;=ListeSeries!$D$2:$D$1045) * (DatasScan!H500&lt;=ListeSeries!$E$2:$E$1045), 0)), "no match"))</f>
        <v>3476-3500</v>
      </c>
    </row>
    <row r="501" spans="1:21" x14ac:dyDescent="0.25">
      <c r="A501" s="6" t="str">
        <f t="shared" si="75"/>
        <v>3</v>
      </c>
      <c r="B501" s="272" t="s">
        <v>1025</v>
      </c>
      <c r="C501" s="206" t="s">
        <v>1896</v>
      </c>
      <c r="E501" s="11">
        <v>10</v>
      </c>
      <c r="F501" s="7" t="str">
        <f t="shared" si="69"/>
        <v>861120250721EA2</v>
      </c>
      <c r="G501" s="21" t="str">
        <f>IF(ISBLANK(C501),"",_xlfn.XLOOKUP(_xlfn.XLOOKUP(VALUE(LEFT(C501,4)),Souches!$B$2:$B$15000,Souches!$E$2:$E$15000),Varietes!$B$2:$B$500,Varietes!$C$2:$C$500))</f>
        <v>MDJU</v>
      </c>
      <c r="H501" s="19">
        <f>IF(ISBLANK(C501),"",_xlfn.XLOOKUP(VALUE(LEFT(C501,4)),Souches!$B$2:$B$15000,Souches!$D$2:$D$15000))</f>
        <v>3522</v>
      </c>
      <c r="I501" s="10">
        <f t="shared" si="70"/>
        <v>45859</v>
      </c>
      <c r="J501" s="19">
        <f>IF(I501="","",INT(('ObjProd (2)'!$C$25-I501)/7 * (ABS('ObjProd (2)'!$C$25-I501)&gt;=7)))</f>
        <v>8</v>
      </c>
      <c r="K501" s="10" t="str">
        <f>IF(I501="","",
IF(AND(DATEDIF(I501,'ObjProd (2)'!$C$25,"y")=0,DATEDIF(I501,'ObjProd (2)'!$C$25,"ym")=0,
   INT(('ObjProd (2)'!$C$25-EDATE(I501,DATEDIF(I501,'ObjProd (2)'!$C$25,"y")*12+DATEDIF(I501,'ObjProd (2)'!$C$25,"ym")))/7)=0),
   "&lt; 1 sem.",
   IF(DATEDIF(I501,'ObjProd (2)'!$C$25,"y")&gt;0,DATEDIF(I501,'ObjProd (2)'!$C$25,"y") &amp; " " &amp; IF(DATEDIF(I501,'ObjProd (2)'!$C$25,"y")=1,"an ","ans "),"") &amp;
   IF(DATEDIF(I501,'ObjProd (2)'!$C$25,"ym")&gt;0,DATEDIF(I501,'ObjProd (2)'!$C$25,"ym") &amp; " mois ", "") &amp;
   IF(INT(('ObjProd (2)'!$C$25-EDATE(I501,DATEDIF(I501,'ObjProd (2)'!$C$25,"y")*12+DATEDIF(I501,'ObjProd (2)'!$C$25,"ym")))/7)&gt;0,
      INT(('ObjProd (2)'!$C$25-EDATE(I501,DATEDIF(I501,'ObjProd (2)'!$C$25,"y")*12+DATEDIF(I501,'ObjProd (2)'!$C$25,"ym")))/7) &amp; " sem.",
      "")
)
)</f>
        <v>1 mois 4 sem.</v>
      </c>
      <c r="L501" s="11" t="str">
        <f t="shared" si="71"/>
        <v xml:space="preserve">EA2 </v>
      </c>
      <c r="M501" s="9">
        <f t="shared" si="72"/>
        <v>10</v>
      </c>
      <c r="N501" s="9" t="str" cm="1">
        <f t="array" aca="1" ref="N501" ca="1">LEFT(L501, IF(ISNUMBER(SUBSTITUTE(_xludf.MID(L501, 2, 1), ".", ",")), 1, 2))</f>
        <v>EA</v>
      </c>
      <c r="O501" s="19">
        <f t="shared" ca="1" si="73"/>
        <v>2</v>
      </c>
      <c r="P501" s="9" t="str">
        <f t="shared" ca="1" si="76"/>
        <v>E</v>
      </c>
      <c r="Q501" s="9">
        <f t="shared" ca="1" si="77"/>
        <v>2</v>
      </c>
      <c r="R501" s="9" t="str">
        <f t="shared" ca="1" si="74"/>
        <v>E2</v>
      </c>
      <c r="S501" t="str" cm="1">
        <f t="array" ref="S501">IF(ISBLANK(C501),"",IFERROR(INDEX(ListeSeries!$A$2:$A$1045, MATCH(1, (DatasScan!G501=ListeSeries!$B$2:$B$1045) * (DatasScan!H501&gt;=ListeSeries!$D$2:$D$1045) * (DatasScan!H501&lt;=ListeSeries!$E$2:$E$1045), 0)), "no match"))</f>
        <v>MEDJOOL</v>
      </c>
      <c r="T501" s="7" t="str" cm="1">
        <f t="array" ref="T501">IF(ISBLANK(C501),"",IFERROR(INDEX(ListeSeries!$C$2:$C$1045, MATCH(1, (DatasScan!G501=ListeSeries!$B$2:$B$1045) * (DatasScan!H501&gt;=ListeSeries!$D$2:$D$1045) * (DatasScan!H501&lt;=ListeSeries!$E$2:$E$1045), 0)), "no match"))</f>
        <v>MEDJOOL 108</v>
      </c>
      <c r="U501" s="11" t="str" cm="1">
        <f t="array" ref="U501">IF(ISBLANK(C501),"",IFERROR(INDEX(ListeSeries!$F$2:$F$1045, MATCH(1, (DatasScan!G501=ListeSeries!$B$2:$B$1045) * (DatasScan!H501&gt;=ListeSeries!$D$2:$D$1045) * (DatasScan!H501&lt;=ListeSeries!$E$2:$E$1045), 0)), "no match"))</f>
        <v>3521-3530</v>
      </c>
    </row>
    <row r="502" spans="1:21" x14ac:dyDescent="0.25">
      <c r="A502" s="6" t="str">
        <f t="shared" si="75"/>
        <v>3</v>
      </c>
      <c r="B502" s="272" t="s">
        <v>1025</v>
      </c>
      <c r="C502" s="206" t="s">
        <v>3489</v>
      </c>
      <c r="D502" s="8">
        <v>1</v>
      </c>
      <c r="F502" s="7" t="str">
        <f t="shared" si="69"/>
        <v>861120250718E 5</v>
      </c>
      <c r="G502" s="21" t="str">
        <f>IF(ISBLANK(C502),"",_xlfn.XLOOKUP(_xlfn.XLOOKUP(VALUE(LEFT(C502,4)),Souches!$B$2:$B$15000,Souches!$E$2:$E$15000),Varietes!$B$2:$B$500,Varietes!$C$2:$C$500))</f>
        <v>MDJU</v>
      </c>
      <c r="H502" s="19">
        <f>IF(ISBLANK(C502),"",_xlfn.XLOOKUP(VALUE(LEFT(C502,4)),Souches!$B$2:$B$15000,Souches!$D$2:$D$15000))</f>
        <v>3522</v>
      </c>
      <c r="I502" s="10">
        <f t="shared" si="70"/>
        <v>45856</v>
      </c>
      <c r="J502" s="19">
        <f>IF(I502="","",INT(('ObjProd (2)'!$C$25-I502)/7 * (ABS('ObjProd (2)'!$C$25-I502)&gt;=7)))</f>
        <v>8</v>
      </c>
      <c r="K502" s="10" t="str">
        <f>IF(I502="","",
IF(AND(DATEDIF(I502,'ObjProd (2)'!$C$25,"y")=0,DATEDIF(I502,'ObjProd (2)'!$C$25,"ym")=0,
   INT(('ObjProd (2)'!$C$25-EDATE(I502,DATEDIF(I502,'ObjProd (2)'!$C$25,"y")*12+DATEDIF(I502,'ObjProd (2)'!$C$25,"ym")))/7)=0),
   "&lt; 1 sem.",
   IF(DATEDIF(I502,'ObjProd (2)'!$C$25,"y")&gt;0,DATEDIF(I502,'ObjProd (2)'!$C$25,"y") &amp; " " &amp; IF(DATEDIF(I502,'ObjProd (2)'!$C$25,"y")=1,"an ","ans "),"") &amp;
   IF(DATEDIF(I502,'ObjProd (2)'!$C$25,"ym")&gt;0,DATEDIF(I502,'ObjProd (2)'!$C$25,"ym") &amp; " mois ", "") &amp;
   IF(INT(('ObjProd (2)'!$C$25-EDATE(I502,DATEDIF(I502,'ObjProd (2)'!$C$25,"y")*12+DATEDIF(I502,'ObjProd (2)'!$C$25,"ym")))/7)&gt;0,
      INT(('ObjProd (2)'!$C$25-EDATE(I502,DATEDIF(I502,'ObjProd (2)'!$C$25,"y")*12+DATEDIF(I502,'ObjProd (2)'!$C$25,"ym")))/7) &amp; " sem.",
      "")
)
)</f>
        <v xml:space="preserve">2 mois </v>
      </c>
      <c r="L502" s="11" t="str">
        <f t="shared" si="71"/>
        <v xml:space="preserve">E 5 </v>
      </c>
      <c r="M502" s="9">
        <f t="shared" si="72"/>
        <v>14</v>
      </c>
      <c r="N502" s="9" t="str" cm="1">
        <f t="array" aca="1" ref="N502" ca="1">LEFT(L502, IF(ISNUMBER(SUBSTITUTE(_xludf.MID(L502, 2, 1), ".", ",")), 1, 2))</f>
        <v xml:space="preserve">E </v>
      </c>
      <c r="O502" s="19">
        <f t="shared" ca="1" si="73"/>
        <v>5</v>
      </c>
      <c r="P502" s="9" t="str">
        <f t="shared" ca="1" si="76"/>
        <v>E</v>
      </c>
      <c r="Q502" s="9">
        <f t="shared" ca="1" si="77"/>
        <v>5</v>
      </c>
      <c r="R502" s="9" t="str">
        <f t="shared" ca="1" si="74"/>
        <v>E5</v>
      </c>
      <c r="S502" t="str" cm="1">
        <f t="array" ref="S502">IF(ISBLANK(C502),"",IFERROR(INDEX(ListeSeries!$A$2:$A$1045, MATCH(1, (DatasScan!G502=ListeSeries!$B$2:$B$1045) * (DatasScan!H502&gt;=ListeSeries!$D$2:$D$1045) * (DatasScan!H502&lt;=ListeSeries!$E$2:$E$1045), 0)), "no match"))</f>
        <v>MEDJOOL</v>
      </c>
      <c r="T502" s="7" t="str" cm="1">
        <f t="array" ref="T502">IF(ISBLANK(C502),"",IFERROR(INDEX(ListeSeries!$C$2:$C$1045, MATCH(1, (DatasScan!G502=ListeSeries!$B$2:$B$1045) * (DatasScan!H502&gt;=ListeSeries!$D$2:$D$1045) * (DatasScan!H502&lt;=ListeSeries!$E$2:$E$1045), 0)), "no match"))</f>
        <v>MEDJOOL 108</v>
      </c>
      <c r="U502" s="11" t="str" cm="1">
        <f t="array" ref="U502">IF(ISBLANK(C502),"",IFERROR(INDEX(ListeSeries!$F$2:$F$1045, MATCH(1, (DatasScan!G502=ListeSeries!$B$2:$B$1045) * (DatasScan!H502&gt;=ListeSeries!$D$2:$D$1045) * (DatasScan!H502&lt;=ListeSeries!$E$2:$E$1045), 0)), "no match"))</f>
        <v>3521-3530</v>
      </c>
    </row>
    <row r="503" spans="1:21" x14ac:dyDescent="0.25">
      <c r="A503" s="6" t="str">
        <f t="shared" si="75"/>
        <v>3</v>
      </c>
      <c r="B503" s="272" t="s">
        <v>1025</v>
      </c>
      <c r="C503" s="206" t="s">
        <v>1894</v>
      </c>
      <c r="D503" s="8">
        <v>1</v>
      </c>
      <c r="F503" s="7" t="str">
        <f t="shared" si="69"/>
        <v>861120250710EA5</v>
      </c>
      <c r="G503" s="21" t="str">
        <f>IF(ISBLANK(C503),"",_xlfn.XLOOKUP(_xlfn.XLOOKUP(VALUE(LEFT(C503,4)),Souches!$B$2:$B$15000,Souches!$E$2:$E$15000),Varietes!$B$2:$B$500,Varietes!$C$2:$C$500))</f>
        <v>MDJU</v>
      </c>
      <c r="H503" s="19">
        <f>IF(ISBLANK(C503),"",_xlfn.XLOOKUP(VALUE(LEFT(C503,4)),Souches!$B$2:$B$15000,Souches!$D$2:$D$15000))</f>
        <v>3522</v>
      </c>
      <c r="I503" s="10">
        <f t="shared" si="70"/>
        <v>45848</v>
      </c>
      <c r="J503" s="19">
        <f>IF(I503="","",INT(('ObjProd (2)'!$C$25-I503)/7 * (ABS('ObjProd (2)'!$C$25-I503)&gt;=7)))</f>
        <v>10</v>
      </c>
      <c r="K503" s="10" t="str">
        <f>IF(I503="","",
IF(AND(DATEDIF(I503,'ObjProd (2)'!$C$25,"y")=0,DATEDIF(I503,'ObjProd (2)'!$C$25,"ym")=0,
   INT(('ObjProd (2)'!$C$25-EDATE(I503,DATEDIF(I503,'ObjProd (2)'!$C$25,"y")*12+DATEDIF(I503,'ObjProd (2)'!$C$25,"ym")))/7)=0),
   "&lt; 1 sem.",
   IF(DATEDIF(I503,'ObjProd (2)'!$C$25,"y")&gt;0,DATEDIF(I503,'ObjProd (2)'!$C$25,"y") &amp; " " &amp; IF(DATEDIF(I503,'ObjProd (2)'!$C$25,"y")=1,"an ","ans "),"") &amp;
   IF(DATEDIF(I503,'ObjProd (2)'!$C$25,"ym")&gt;0,DATEDIF(I503,'ObjProd (2)'!$C$25,"ym") &amp; " mois ", "") &amp;
   IF(INT(('ObjProd (2)'!$C$25-EDATE(I503,DATEDIF(I503,'ObjProd (2)'!$C$25,"y")*12+DATEDIF(I503,'ObjProd (2)'!$C$25,"ym")))/7)&gt;0,
      INT(('ObjProd (2)'!$C$25-EDATE(I503,DATEDIF(I503,'ObjProd (2)'!$C$25,"y")*12+DATEDIF(I503,'ObjProd (2)'!$C$25,"ym")))/7) &amp; " sem.",
      "")
)
)</f>
        <v>2 mois 1 sem.</v>
      </c>
      <c r="L503" s="11" t="str">
        <f t="shared" si="71"/>
        <v xml:space="preserve">EA5 </v>
      </c>
      <c r="M503" s="9">
        <f t="shared" si="72"/>
        <v>14</v>
      </c>
      <c r="N503" s="9" t="str" cm="1">
        <f t="array" aca="1" ref="N503" ca="1">LEFT(L503, IF(ISNUMBER(SUBSTITUTE(_xludf.MID(L503, 2, 1), ".", ",")), 1, 2))</f>
        <v>EA</v>
      </c>
      <c r="O503" s="19">
        <f t="shared" ca="1" si="73"/>
        <v>5</v>
      </c>
      <c r="P503" s="9" t="str">
        <f t="shared" ca="1" si="76"/>
        <v>E</v>
      </c>
      <c r="Q503" s="9">
        <f t="shared" ca="1" si="77"/>
        <v>5</v>
      </c>
      <c r="R503" s="9" t="str">
        <f t="shared" ca="1" si="74"/>
        <v>E5</v>
      </c>
      <c r="S503" t="str" cm="1">
        <f t="array" ref="S503">IF(ISBLANK(C503),"",IFERROR(INDEX(ListeSeries!$A$2:$A$1045, MATCH(1, (DatasScan!G503=ListeSeries!$B$2:$B$1045) * (DatasScan!H503&gt;=ListeSeries!$D$2:$D$1045) * (DatasScan!H503&lt;=ListeSeries!$E$2:$E$1045), 0)), "no match"))</f>
        <v>MEDJOOL</v>
      </c>
      <c r="T503" s="7" t="str" cm="1">
        <f t="array" ref="T503">IF(ISBLANK(C503),"",IFERROR(INDEX(ListeSeries!$C$2:$C$1045, MATCH(1, (DatasScan!G503=ListeSeries!$B$2:$B$1045) * (DatasScan!H503&gt;=ListeSeries!$D$2:$D$1045) * (DatasScan!H503&lt;=ListeSeries!$E$2:$E$1045), 0)), "no match"))</f>
        <v>MEDJOOL 108</v>
      </c>
      <c r="U503" s="11" t="str" cm="1">
        <f t="array" ref="U503">IF(ISBLANK(C503),"",IFERROR(INDEX(ListeSeries!$F$2:$F$1045, MATCH(1, (DatasScan!G503=ListeSeries!$B$2:$B$1045) * (DatasScan!H503&gt;=ListeSeries!$D$2:$D$1045) * (DatasScan!H503&lt;=ListeSeries!$E$2:$E$1045), 0)), "no match"))</f>
        <v>3521-3530</v>
      </c>
    </row>
    <row r="504" spans="1:21" x14ac:dyDescent="0.25">
      <c r="A504" s="6" t="str">
        <f t="shared" si="75"/>
        <v>3</v>
      </c>
      <c r="B504" s="272" t="s">
        <v>1025</v>
      </c>
      <c r="C504" s="206" t="s">
        <v>3490</v>
      </c>
      <c r="E504" s="11">
        <v>4</v>
      </c>
      <c r="F504" s="7" t="str">
        <f t="shared" si="69"/>
        <v>809020250916EA3</v>
      </c>
      <c r="G504" s="21" t="str">
        <f>IF(ISBLANK(C504),"",_xlfn.XLOOKUP(_xlfn.XLOOKUP(VALUE(LEFT(C504,4)),Souches!$B$2:$B$15000,Souches!$E$2:$E$15000),Varietes!$B$2:$B$500,Varietes!$C$2:$C$500))</f>
        <v>MDJU</v>
      </c>
      <c r="H504" s="19">
        <f>IF(ISBLANK(C504),"",_xlfn.XLOOKUP(VALUE(LEFT(C504,4)),Souches!$B$2:$B$15000,Souches!$D$2:$D$15000))</f>
        <v>3407</v>
      </c>
      <c r="I504" s="10">
        <f t="shared" si="70"/>
        <v>45916</v>
      </c>
      <c r="J504" s="19">
        <f>IF(I504="","",INT(('ObjProd (2)'!$C$25-I504)/7 * (ABS('ObjProd (2)'!$C$25-I504)&gt;=7)))</f>
        <v>0</v>
      </c>
      <c r="K504" s="10" t="str">
        <f>IF(I504="","",
IF(AND(DATEDIF(I504,'ObjProd (2)'!$C$25,"y")=0,DATEDIF(I504,'ObjProd (2)'!$C$25,"ym")=0,
   INT(('ObjProd (2)'!$C$25-EDATE(I504,DATEDIF(I504,'ObjProd (2)'!$C$25,"y")*12+DATEDIF(I504,'ObjProd (2)'!$C$25,"ym")))/7)=0),
   "&lt; 1 sem.",
   IF(DATEDIF(I504,'ObjProd (2)'!$C$25,"y")&gt;0,DATEDIF(I504,'ObjProd (2)'!$C$25,"y") &amp; " " &amp; IF(DATEDIF(I504,'ObjProd (2)'!$C$25,"y")=1,"an ","ans "),"") &amp;
   IF(DATEDIF(I504,'ObjProd (2)'!$C$25,"ym")&gt;0,DATEDIF(I504,'ObjProd (2)'!$C$25,"ym") &amp; " mois ", "") &amp;
   IF(INT(('ObjProd (2)'!$C$25-EDATE(I504,DATEDIF(I504,'ObjProd (2)'!$C$25,"y")*12+DATEDIF(I504,'ObjProd (2)'!$C$25,"ym")))/7)&gt;0,
      INT(('ObjProd (2)'!$C$25-EDATE(I504,DATEDIF(I504,'ObjProd (2)'!$C$25,"y")*12+DATEDIF(I504,'ObjProd (2)'!$C$25,"ym")))/7) &amp; " sem.",
      "")
)
)</f>
        <v>&lt; 1 sem.</v>
      </c>
      <c r="L504" s="11" t="str">
        <f t="shared" si="71"/>
        <v xml:space="preserve">EA3 </v>
      </c>
      <c r="M504" s="9">
        <f t="shared" si="72"/>
        <v>4</v>
      </c>
      <c r="N504" s="9" t="str" cm="1">
        <f t="array" aca="1" ref="N504" ca="1">LEFT(L504, IF(ISNUMBER(SUBSTITUTE(_xludf.MID(L504, 2, 1), ".", ",")), 1, 2))</f>
        <v>EA</v>
      </c>
      <c r="O504" s="19">
        <f t="shared" ca="1" si="73"/>
        <v>3</v>
      </c>
      <c r="P504" s="9" t="str">
        <f t="shared" ca="1" si="76"/>
        <v>E</v>
      </c>
      <c r="Q504" s="9">
        <f t="shared" ca="1" si="77"/>
        <v>3</v>
      </c>
      <c r="R504" s="9" t="str">
        <f t="shared" ca="1" si="74"/>
        <v>E3</v>
      </c>
      <c r="S504" t="str" cm="1">
        <f t="array" ref="S504">IF(ISBLANK(C504),"",IFERROR(INDEX(ListeSeries!$A$2:$A$1045, MATCH(1, (DatasScan!G504=ListeSeries!$B$2:$B$1045) * (DatasScan!H504&gt;=ListeSeries!$D$2:$D$1045) * (DatasScan!H504&lt;=ListeSeries!$E$2:$E$1045), 0)), "no match"))</f>
        <v>MEDJOOL</v>
      </c>
      <c r="T504" s="7" t="str" cm="1">
        <f t="array" ref="T504">IF(ISBLANK(C504),"",IFERROR(INDEX(ListeSeries!$C$2:$C$1045, MATCH(1, (DatasScan!G504=ListeSeries!$B$2:$B$1045) * (DatasScan!H504&gt;=ListeSeries!$D$2:$D$1045) * (DatasScan!H504&lt;=ListeSeries!$E$2:$E$1045), 0)), "no match"))</f>
        <v>MEDJOOL 102</v>
      </c>
      <c r="U504" s="11" t="str" cm="1">
        <f t="array" ref="U504">IF(ISBLANK(C504),"",IFERROR(INDEX(ListeSeries!$F$2:$F$1045, MATCH(1, (DatasScan!G504=ListeSeries!$B$2:$B$1045) * (DatasScan!H504&gt;=ListeSeries!$D$2:$D$1045) * (DatasScan!H504&lt;=ListeSeries!$E$2:$E$1045), 0)), "no match"))</f>
        <v>3381-3410</v>
      </c>
    </row>
    <row r="505" spans="1:21" x14ac:dyDescent="0.25">
      <c r="A505" s="6" t="str">
        <f t="shared" si="75"/>
        <v>3</v>
      </c>
      <c r="B505" s="272" t="s">
        <v>1025</v>
      </c>
      <c r="C505" s="206" t="s">
        <v>3491</v>
      </c>
      <c r="E505" s="11">
        <v>8</v>
      </c>
      <c r="F505" s="7" t="str">
        <f t="shared" si="69"/>
        <v>851620250916E 8</v>
      </c>
      <c r="G505" s="21" t="str">
        <f>IF(ISBLANK(C505),"",_xlfn.XLOOKUP(_xlfn.XLOOKUP(VALUE(LEFT(C505,4)),Souches!$B$2:$B$15000,Souches!$E$2:$E$15000),Varietes!$B$2:$B$500,Varietes!$C$2:$C$500))</f>
        <v>MDJU</v>
      </c>
      <c r="H505" s="19">
        <f>IF(ISBLANK(C505),"",_xlfn.XLOOKUP(VALUE(LEFT(C505,4)),Souches!$B$2:$B$15000,Souches!$D$2:$D$15000))</f>
        <v>3514</v>
      </c>
      <c r="I505" s="10">
        <f t="shared" si="70"/>
        <v>45916</v>
      </c>
      <c r="J505" s="19">
        <f>IF(I505="","",INT(('ObjProd (2)'!$C$25-I505)/7 * (ABS('ObjProd (2)'!$C$25-I505)&gt;=7)))</f>
        <v>0</v>
      </c>
      <c r="K505" s="10" t="str">
        <f>IF(I505="","",
IF(AND(DATEDIF(I505,'ObjProd (2)'!$C$25,"y")=0,DATEDIF(I505,'ObjProd (2)'!$C$25,"ym")=0,
   INT(('ObjProd (2)'!$C$25-EDATE(I505,DATEDIF(I505,'ObjProd (2)'!$C$25,"y")*12+DATEDIF(I505,'ObjProd (2)'!$C$25,"ym")))/7)=0),
   "&lt; 1 sem.",
   IF(DATEDIF(I505,'ObjProd (2)'!$C$25,"y")&gt;0,DATEDIF(I505,'ObjProd (2)'!$C$25,"y") &amp; " " &amp; IF(DATEDIF(I505,'ObjProd (2)'!$C$25,"y")=1,"an ","ans "),"") &amp;
   IF(DATEDIF(I505,'ObjProd (2)'!$C$25,"ym")&gt;0,DATEDIF(I505,'ObjProd (2)'!$C$25,"ym") &amp; " mois ", "") &amp;
   IF(INT(('ObjProd (2)'!$C$25-EDATE(I505,DATEDIF(I505,'ObjProd (2)'!$C$25,"y")*12+DATEDIF(I505,'ObjProd (2)'!$C$25,"ym")))/7)&gt;0,
      INT(('ObjProd (2)'!$C$25-EDATE(I505,DATEDIF(I505,'ObjProd (2)'!$C$25,"y")*12+DATEDIF(I505,'ObjProd (2)'!$C$25,"ym")))/7) &amp; " sem.",
      "")
)
)</f>
        <v>&lt; 1 sem.</v>
      </c>
      <c r="L505" s="11" t="str">
        <f t="shared" si="71"/>
        <v xml:space="preserve">E 8 </v>
      </c>
      <c r="M505" s="9">
        <f t="shared" si="72"/>
        <v>8</v>
      </c>
      <c r="N505" s="9" t="str" cm="1">
        <f t="array" aca="1" ref="N505" ca="1">LEFT(L505, IF(ISNUMBER(SUBSTITUTE(_xludf.MID(L505, 2, 1), ".", ",")), 1, 2))</f>
        <v xml:space="preserve">E </v>
      </c>
      <c r="O505" s="19">
        <f t="shared" ca="1" si="73"/>
        <v>8</v>
      </c>
      <c r="P505" s="9" t="str">
        <f t="shared" ca="1" si="76"/>
        <v>E</v>
      </c>
      <c r="Q505" s="9" t="str">
        <f t="shared" ca="1" si="77"/>
        <v>7+</v>
      </c>
      <c r="R505" s="9" t="str">
        <f t="shared" ca="1" si="74"/>
        <v>E7+</v>
      </c>
      <c r="S505" t="str" cm="1">
        <f t="array" ref="S505">IF(ISBLANK(C505),"",IFERROR(INDEX(ListeSeries!$A$2:$A$1045, MATCH(1, (DatasScan!G505=ListeSeries!$B$2:$B$1045) * (DatasScan!H505&gt;=ListeSeries!$D$2:$D$1045) * (DatasScan!H505&lt;=ListeSeries!$E$2:$E$1045), 0)), "no match"))</f>
        <v>MEDJOOL</v>
      </c>
      <c r="T505" s="7" t="str" cm="1">
        <f t="array" ref="T505">IF(ISBLANK(C505),"",IFERROR(INDEX(ListeSeries!$C$2:$C$1045, MATCH(1, (DatasScan!G505=ListeSeries!$B$2:$B$1045) * (DatasScan!H505&gt;=ListeSeries!$D$2:$D$1045) * (DatasScan!H505&lt;=ListeSeries!$E$2:$E$1045), 0)), "no match"))</f>
        <v>MEDJOOL 107</v>
      </c>
      <c r="U505" s="11" t="str" cm="1">
        <f t="array" ref="U505">IF(ISBLANK(C505),"",IFERROR(INDEX(ListeSeries!$F$2:$F$1045, MATCH(1, (DatasScan!G505=ListeSeries!$B$2:$B$1045) * (DatasScan!H505&gt;=ListeSeries!$D$2:$D$1045) * (DatasScan!H505&lt;=ListeSeries!$E$2:$E$1045), 0)), "no match"))</f>
        <v>3501-3520</v>
      </c>
    </row>
    <row r="506" spans="1:21" x14ac:dyDescent="0.25">
      <c r="A506" s="6" t="str">
        <f t="shared" si="75"/>
        <v>3</v>
      </c>
      <c r="B506" s="272" t="s">
        <v>1025</v>
      </c>
      <c r="C506" s="206" t="s">
        <v>1892</v>
      </c>
      <c r="E506" s="11">
        <v>10</v>
      </c>
      <c r="F506" s="7" t="str">
        <f t="shared" si="69"/>
        <v>861120250721EA6</v>
      </c>
      <c r="G506" s="21" t="str">
        <f>IF(ISBLANK(C506),"",_xlfn.XLOOKUP(_xlfn.XLOOKUP(VALUE(LEFT(C506,4)),Souches!$B$2:$B$15000,Souches!$E$2:$E$15000),Varietes!$B$2:$B$500,Varietes!$C$2:$C$500))</f>
        <v>MDJU</v>
      </c>
      <c r="H506" s="19">
        <f>IF(ISBLANK(C506),"",_xlfn.XLOOKUP(VALUE(LEFT(C506,4)),Souches!$B$2:$B$15000,Souches!$D$2:$D$15000))</f>
        <v>3522</v>
      </c>
      <c r="I506" s="10">
        <f t="shared" si="70"/>
        <v>45859</v>
      </c>
      <c r="J506" s="19">
        <f>IF(I506="","",INT(('ObjProd (2)'!$C$25-I506)/7 * (ABS('ObjProd (2)'!$C$25-I506)&gt;=7)))</f>
        <v>8</v>
      </c>
      <c r="K506" s="10" t="str">
        <f>IF(I506="","",
IF(AND(DATEDIF(I506,'ObjProd (2)'!$C$25,"y")=0,DATEDIF(I506,'ObjProd (2)'!$C$25,"ym")=0,
   INT(('ObjProd (2)'!$C$25-EDATE(I506,DATEDIF(I506,'ObjProd (2)'!$C$25,"y")*12+DATEDIF(I506,'ObjProd (2)'!$C$25,"ym")))/7)=0),
   "&lt; 1 sem.",
   IF(DATEDIF(I506,'ObjProd (2)'!$C$25,"y")&gt;0,DATEDIF(I506,'ObjProd (2)'!$C$25,"y") &amp; " " &amp; IF(DATEDIF(I506,'ObjProd (2)'!$C$25,"y")=1,"an ","ans "),"") &amp;
   IF(DATEDIF(I506,'ObjProd (2)'!$C$25,"ym")&gt;0,DATEDIF(I506,'ObjProd (2)'!$C$25,"ym") &amp; " mois ", "") &amp;
   IF(INT(('ObjProd (2)'!$C$25-EDATE(I506,DATEDIF(I506,'ObjProd (2)'!$C$25,"y")*12+DATEDIF(I506,'ObjProd (2)'!$C$25,"ym")))/7)&gt;0,
      INT(('ObjProd (2)'!$C$25-EDATE(I506,DATEDIF(I506,'ObjProd (2)'!$C$25,"y")*12+DATEDIF(I506,'ObjProd (2)'!$C$25,"ym")))/7) &amp; " sem.",
      "")
)
)</f>
        <v>1 mois 4 sem.</v>
      </c>
      <c r="L506" s="11" t="str">
        <f t="shared" si="71"/>
        <v xml:space="preserve">EA6 </v>
      </c>
      <c r="M506" s="9">
        <f t="shared" si="72"/>
        <v>10</v>
      </c>
      <c r="N506" s="9" t="str" cm="1">
        <f t="array" aca="1" ref="N506" ca="1">LEFT(L506, IF(ISNUMBER(SUBSTITUTE(_xludf.MID(L506, 2, 1), ".", ",")), 1, 2))</f>
        <v>EA</v>
      </c>
      <c r="O506" s="19">
        <f t="shared" ca="1" si="73"/>
        <v>6</v>
      </c>
      <c r="P506" s="9" t="str">
        <f t="shared" ca="1" si="76"/>
        <v>E</v>
      </c>
      <c r="Q506" s="9">
        <f t="shared" ca="1" si="77"/>
        <v>6</v>
      </c>
      <c r="R506" s="9" t="str">
        <f t="shared" ca="1" si="74"/>
        <v>E6</v>
      </c>
      <c r="S506" t="str" cm="1">
        <f t="array" ref="S506">IF(ISBLANK(C506),"",IFERROR(INDEX(ListeSeries!$A$2:$A$1045, MATCH(1, (DatasScan!G506=ListeSeries!$B$2:$B$1045) * (DatasScan!H506&gt;=ListeSeries!$D$2:$D$1045) * (DatasScan!H506&lt;=ListeSeries!$E$2:$E$1045), 0)), "no match"))</f>
        <v>MEDJOOL</v>
      </c>
      <c r="T506" s="7" t="str" cm="1">
        <f t="array" ref="T506">IF(ISBLANK(C506),"",IFERROR(INDEX(ListeSeries!$C$2:$C$1045, MATCH(1, (DatasScan!G506=ListeSeries!$B$2:$B$1045) * (DatasScan!H506&gt;=ListeSeries!$D$2:$D$1045) * (DatasScan!H506&lt;=ListeSeries!$E$2:$E$1045), 0)), "no match"))</f>
        <v>MEDJOOL 108</v>
      </c>
      <c r="U506" s="11" t="str" cm="1">
        <f t="array" ref="U506">IF(ISBLANK(C506),"",IFERROR(INDEX(ListeSeries!$F$2:$F$1045, MATCH(1, (DatasScan!G506=ListeSeries!$B$2:$B$1045) * (DatasScan!H506&gt;=ListeSeries!$D$2:$D$1045) * (DatasScan!H506&lt;=ListeSeries!$E$2:$E$1045), 0)), "no match"))</f>
        <v>3521-3530</v>
      </c>
    </row>
    <row r="507" spans="1:21" x14ac:dyDescent="0.25">
      <c r="A507" s="6" t="str">
        <f t="shared" si="75"/>
        <v>3</v>
      </c>
      <c r="B507" s="272" t="s">
        <v>1025</v>
      </c>
      <c r="C507" s="206" t="s">
        <v>1891</v>
      </c>
      <c r="E507" s="11">
        <v>4</v>
      </c>
      <c r="F507" s="7" t="str">
        <f t="shared" si="69"/>
        <v>851220250710EA4</v>
      </c>
      <c r="G507" s="21" t="str">
        <f>IF(ISBLANK(C507),"",_xlfn.XLOOKUP(_xlfn.XLOOKUP(VALUE(LEFT(C507,4)),Souches!$B$2:$B$15000,Souches!$E$2:$E$15000),Varietes!$B$2:$B$500,Varietes!$C$2:$C$500))</f>
        <v>MDJU</v>
      </c>
      <c r="H507" s="19">
        <f>IF(ISBLANK(C507),"",_xlfn.XLOOKUP(VALUE(LEFT(C507,4)),Souches!$B$2:$B$15000,Souches!$D$2:$D$15000))</f>
        <v>3508</v>
      </c>
      <c r="I507" s="10">
        <f t="shared" si="70"/>
        <v>45848</v>
      </c>
      <c r="J507" s="19">
        <f>IF(I507="","",INT(('ObjProd (2)'!$C$25-I507)/7 * (ABS('ObjProd (2)'!$C$25-I507)&gt;=7)))</f>
        <v>10</v>
      </c>
      <c r="K507" s="10" t="str">
        <f>IF(I507="","",
IF(AND(DATEDIF(I507,'ObjProd (2)'!$C$25,"y")=0,DATEDIF(I507,'ObjProd (2)'!$C$25,"ym")=0,
   INT(('ObjProd (2)'!$C$25-EDATE(I507,DATEDIF(I507,'ObjProd (2)'!$C$25,"y")*12+DATEDIF(I507,'ObjProd (2)'!$C$25,"ym")))/7)=0),
   "&lt; 1 sem.",
   IF(DATEDIF(I507,'ObjProd (2)'!$C$25,"y")&gt;0,DATEDIF(I507,'ObjProd (2)'!$C$25,"y") &amp; " " &amp; IF(DATEDIF(I507,'ObjProd (2)'!$C$25,"y")=1,"an ","ans "),"") &amp;
   IF(DATEDIF(I507,'ObjProd (2)'!$C$25,"ym")&gt;0,DATEDIF(I507,'ObjProd (2)'!$C$25,"ym") &amp; " mois ", "") &amp;
   IF(INT(('ObjProd (2)'!$C$25-EDATE(I507,DATEDIF(I507,'ObjProd (2)'!$C$25,"y")*12+DATEDIF(I507,'ObjProd (2)'!$C$25,"ym")))/7)&gt;0,
      INT(('ObjProd (2)'!$C$25-EDATE(I507,DATEDIF(I507,'ObjProd (2)'!$C$25,"y")*12+DATEDIF(I507,'ObjProd (2)'!$C$25,"ym")))/7) &amp; " sem.",
      "")
)
)</f>
        <v>2 mois 1 sem.</v>
      </c>
      <c r="L507" s="11" t="str">
        <f t="shared" si="71"/>
        <v xml:space="preserve">EA4 </v>
      </c>
      <c r="M507" s="9">
        <f t="shared" si="72"/>
        <v>4</v>
      </c>
      <c r="N507" s="9" t="str" cm="1">
        <f t="array" aca="1" ref="N507" ca="1">LEFT(L507, IF(ISNUMBER(SUBSTITUTE(_xludf.MID(L507, 2, 1), ".", ",")), 1, 2))</f>
        <v>EA</v>
      </c>
      <c r="O507" s="19">
        <f t="shared" ca="1" si="73"/>
        <v>4</v>
      </c>
      <c r="P507" s="9" t="str">
        <f t="shared" ca="1" si="76"/>
        <v>E</v>
      </c>
      <c r="Q507" s="9">
        <f t="shared" ca="1" si="77"/>
        <v>4</v>
      </c>
      <c r="R507" s="9" t="str">
        <f t="shared" ca="1" si="74"/>
        <v>E4</v>
      </c>
      <c r="S507" t="str" cm="1">
        <f t="array" ref="S507">IF(ISBLANK(C507),"",IFERROR(INDEX(ListeSeries!$A$2:$A$1045, MATCH(1, (DatasScan!G507=ListeSeries!$B$2:$B$1045) * (DatasScan!H507&gt;=ListeSeries!$D$2:$D$1045) * (DatasScan!H507&lt;=ListeSeries!$E$2:$E$1045), 0)), "no match"))</f>
        <v>MEDJOOL</v>
      </c>
      <c r="T507" s="7" t="str" cm="1">
        <f t="array" ref="T507">IF(ISBLANK(C507),"",IFERROR(INDEX(ListeSeries!$C$2:$C$1045, MATCH(1, (DatasScan!G507=ListeSeries!$B$2:$B$1045) * (DatasScan!H507&gt;=ListeSeries!$D$2:$D$1045) * (DatasScan!H507&lt;=ListeSeries!$E$2:$E$1045), 0)), "no match"))</f>
        <v>MEDJOOL 107</v>
      </c>
      <c r="U507" s="11" t="str" cm="1">
        <f t="array" ref="U507">IF(ISBLANK(C507),"",IFERROR(INDEX(ListeSeries!$F$2:$F$1045, MATCH(1, (DatasScan!G507=ListeSeries!$B$2:$B$1045) * (DatasScan!H507&gt;=ListeSeries!$D$2:$D$1045) * (DatasScan!H507&lt;=ListeSeries!$E$2:$E$1045), 0)), "no match"))</f>
        <v>3501-3520</v>
      </c>
    </row>
    <row r="508" spans="1:21" x14ac:dyDescent="0.25">
      <c r="A508" s="6" t="str">
        <f t="shared" si="75"/>
        <v>3</v>
      </c>
      <c r="B508" s="272" t="s">
        <v>1025</v>
      </c>
      <c r="C508" s="206" t="s">
        <v>1887</v>
      </c>
      <c r="D508" s="8">
        <v>1</v>
      </c>
      <c r="F508" s="7" t="str">
        <f t="shared" si="69"/>
        <v>861120250619E 3</v>
      </c>
      <c r="G508" s="21" t="str">
        <f>IF(ISBLANK(C508),"",_xlfn.XLOOKUP(_xlfn.XLOOKUP(VALUE(LEFT(C508,4)),Souches!$B$2:$B$15000,Souches!$E$2:$E$15000),Varietes!$B$2:$B$500,Varietes!$C$2:$C$500))</f>
        <v>MDJU</v>
      </c>
      <c r="H508" s="19">
        <f>IF(ISBLANK(C508),"",_xlfn.XLOOKUP(VALUE(LEFT(C508,4)),Souches!$B$2:$B$15000,Souches!$D$2:$D$15000))</f>
        <v>3522</v>
      </c>
      <c r="I508" s="10">
        <f t="shared" si="70"/>
        <v>45827</v>
      </c>
      <c r="J508" s="19">
        <f>IF(I508="","",INT(('ObjProd (2)'!$C$25-I508)/7 * (ABS('ObjProd (2)'!$C$25-I508)&gt;=7)))</f>
        <v>13</v>
      </c>
      <c r="K508" s="10" t="str">
        <f>IF(I508="","",
IF(AND(DATEDIF(I508,'ObjProd (2)'!$C$25,"y")=0,DATEDIF(I508,'ObjProd (2)'!$C$25,"ym")=0,
   INT(('ObjProd (2)'!$C$25-EDATE(I508,DATEDIF(I508,'ObjProd (2)'!$C$25,"y")*12+DATEDIF(I508,'ObjProd (2)'!$C$25,"ym")))/7)=0),
   "&lt; 1 sem.",
   IF(DATEDIF(I508,'ObjProd (2)'!$C$25,"y")&gt;0,DATEDIF(I508,'ObjProd (2)'!$C$25,"y") &amp; " " &amp; IF(DATEDIF(I508,'ObjProd (2)'!$C$25,"y")=1,"an ","ans "),"") &amp;
   IF(DATEDIF(I508,'ObjProd (2)'!$C$25,"ym")&gt;0,DATEDIF(I508,'ObjProd (2)'!$C$25,"ym") &amp; " mois ", "") &amp;
   IF(INT(('ObjProd (2)'!$C$25-EDATE(I508,DATEDIF(I508,'ObjProd (2)'!$C$25,"y")*12+DATEDIF(I508,'ObjProd (2)'!$C$25,"ym")))/7)&gt;0,
      INT(('ObjProd (2)'!$C$25-EDATE(I508,DATEDIF(I508,'ObjProd (2)'!$C$25,"y")*12+DATEDIF(I508,'ObjProd (2)'!$C$25,"ym")))/7) &amp; " sem.",
      "")
)
)</f>
        <v>2 mois 4 sem.</v>
      </c>
      <c r="L508" s="11" t="str">
        <f t="shared" si="71"/>
        <v xml:space="preserve">E 3 </v>
      </c>
      <c r="M508" s="9">
        <f t="shared" si="72"/>
        <v>14</v>
      </c>
      <c r="N508" s="9" t="str" cm="1">
        <f t="array" aca="1" ref="N508" ca="1">LEFT(L508, IF(ISNUMBER(SUBSTITUTE(_xludf.MID(L508, 2, 1), ".", ",")), 1, 2))</f>
        <v xml:space="preserve">E </v>
      </c>
      <c r="O508" s="19">
        <f t="shared" ca="1" si="73"/>
        <v>3</v>
      </c>
      <c r="P508" s="9" t="str">
        <f t="shared" ca="1" si="76"/>
        <v>E</v>
      </c>
      <c r="Q508" s="9">
        <f t="shared" ca="1" si="77"/>
        <v>3</v>
      </c>
      <c r="R508" s="9" t="str">
        <f t="shared" ca="1" si="74"/>
        <v>E3</v>
      </c>
      <c r="S508" t="str" cm="1">
        <f t="array" ref="S508">IF(ISBLANK(C508),"",IFERROR(INDEX(ListeSeries!$A$2:$A$1045, MATCH(1, (DatasScan!G508=ListeSeries!$B$2:$B$1045) * (DatasScan!H508&gt;=ListeSeries!$D$2:$D$1045) * (DatasScan!H508&lt;=ListeSeries!$E$2:$E$1045), 0)), "no match"))</f>
        <v>MEDJOOL</v>
      </c>
      <c r="T508" s="7" t="str" cm="1">
        <f t="array" ref="T508">IF(ISBLANK(C508),"",IFERROR(INDEX(ListeSeries!$C$2:$C$1045, MATCH(1, (DatasScan!G508=ListeSeries!$B$2:$B$1045) * (DatasScan!H508&gt;=ListeSeries!$D$2:$D$1045) * (DatasScan!H508&lt;=ListeSeries!$E$2:$E$1045), 0)), "no match"))</f>
        <v>MEDJOOL 108</v>
      </c>
      <c r="U508" s="11" t="str" cm="1">
        <f t="array" ref="U508">IF(ISBLANK(C508),"",IFERROR(INDEX(ListeSeries!$F$2:$F$1045, MATCH(1, (DatasScan!G508=ListeSeries!$B$2:$B$1045) * (DatasScan!H508&gt;=ListeSeries!$D$2:$D$1045) * (DatasScan!H508&lt;=ListeSeries!$E$2:$E$1045), 0)), "no match"))</f>
        <v>3521-3530</v>
      </c>
    </row>
    <row r="509" spans="1:21" x14ac:dyDescent="0.25">
      <c r="A509" s="6" t="str">
        <f t="shared" si="75"/>
        <v>3</v>
      </c>
      <c r="B509" s="272" t="s">
        <v>1025</v>
      </c>
      <c r="C509" s="206" t="s">
        <v>1886</v>
      </c>
      <c r="E509" s="11">
        <v>10</v>
      </c>
      <c r="F509" s="7" t="str">
        <f t="shared" si="69"/>
        <v>861120250620EA3</v>
      </c>
      <c r="G509" s="21" t="str">
        <f>IF(ISBLANK(C509),"",_xlfn.XLOOKUP(_xlfn.XLOOKUP(VALUE(LEFT(C509,4)),Souches!$B$2:$B$15000,Souches!$E$2:$E$15000),Varietes!$B$2:$B$500,Varietes!$C$2:$C$500))</f>
        <v>MDJU</v>
      </c>
      <c r="H509" s="19">
        <f>IF(ISBLANK(C509),"",_xlfn.XLOOKUP(VALUE(LEFT(C509,4)),Souches!$B$2:$B$15000,Souches!$D$2:$D$15000))</f>
        <v>3522</v>
      </c>
      <c r="I509" s="10">
        <f t="shared" si="70"/>
        <v>45828</v>
      </c>
      <c r="J509" s="19">
        <f>IF(I509="","",INT(('ObjProd (2)'!$C$25-I509)/7 * (ABS('ObjProd (2)'!$C$25-I509)&gt;=7)))</f>
        <v>12</v>
      </c>
      <c r="K509" s="10" t="str">
        <f>IF(I509="","",
IF(AND(DATEDIF(I509,'ObjProd (2)'!$C$25,"y")=0,DATEDIF(I509,'ObjProd (2)'!$C$25,"ym")=0,
   INT(('ObjProd (2)'!$C$25-EDATE(I509,DATEDIF(I509,'ObjProd (2)'!$C$25,"y")*12+DATEDIF(I509,'ObjProd (2)'!$C$25,"ym")))/7)=0),
   "&lt; 1 sem.",
   IF(DATEDIF(I509,'ObjProd (2)'!$C$25,"y")&gt;0,DATEDIF(I509,'ObjProd (2)'!$C$25,"y") &amp; " " &amp; IF(DATEDIF(I509,'ObjProd (2)'!$C$25,"y")=1,"an ","ans "),"") &amp;
   IF(DATEDIF(I509,'ObjProd (2)'!$C$25,"ym")&gt;0,DATEDIF(I509,'ObjProd (2)'!$C$25,"ym") &amp; " mois ", "") &amp;
   IF(INT(('ObjProd (2)'!$C$25-EDATE(I509,DATEDIF(I509,'ObjProd (2)'!$C$25,"y")*12+DATEDIF(I509,'ObjProd (2)'!$C$25,"ym")))/7)&gt;0,
      INT(('ObjProd (2)'!$C$25-EDATE(I509,DATEDIF(I509,'ObjProd (2)'!$C$25,"y")*12+DATEDIF(I509,'ObjProd (2)'!$C$25,"ym")))/7) &amp; " sem.",
      "")
)
)</f>
        <v>2 mois 4 sem.</v>
      </c>
      <c r="L509" s="11" t="str">
        <f t="shared" si="71"/>
        <v xml:space="preserve">EA3 </v>
      </c>
      <c r="M509" s="9">
        <f t="shared" si="72"/>
        <v>10</v>
      </c>
      <c r="N509" s="9" t="str" cm="1">
        <f t="array" aca="1" ref="N509" ca="1">LEFT(L509, IF(ISNUMBER(SUBSTITUTE(_xludf.MID(L509, 2, 1), ".", ",")), 1, 2))</f>
        <v>EA</v>
      </c>
      <c r="O509" s="19">
        <f t="shared" ca="1" si="73"/>
        <v>3</v>
      </c>
      <c r="P509" s="9" t="str">
        <f t="shared" ca="1" si="76"/>
        <v>E</v>
      </c>
      <c r="Q509" s="9">
        <f t="shared" ca="1" si="77"/>
        <v>3</v>
      </c>
      <c r="R509" s="9" t="str">
        <f t="shared" ca="1" si="74"/>
        <v>E3</v>
      </c>
      <c r="S509" t="str" cm="1">
        <f t="array" ref="S509">IF(ISBLANK(C509),"",IFERROR(INDEX(ListeSeries!$A$2:$A$1045, MATCH(1, (DatasScan!G509=ListeSeries!$B$2:$B$1045) * (DatasScan!H509&gt;=ListeSeries!$D$2:$D$1045) * (DatasScan!H509&lt;=ListeSeries!$E$2:$E$1045), 0)), "no match"))</f>
        <v>MEDJOOL</v>
      </c>
      <c r="T509" s="7" t="str" cm="1">
        <f t="array" ref="T509">IF(ISBLANK(C509),"",IFERROR(INDEX(ListeSeries!$C$2:$C$1045, MATCH(1, (DatasScan!G509=ListeSeries!$B$2:$B$1045) * (DatasScan!H509&gt;=ListeSeries!$D$2:$D$1045) * (DatasScan!H509&lt;=ListeSeries!$E$2:$E$1045), 0)), "no match"))</f>
        <v>MEDJOOL 108</v>
      </c>
      <c r="U509" s="11" t="str" cm="1">
        <f t="array" ref="U509">IF(ISBLANK(C509),"",IFERROR(INDEX(ListeSeries!$F$2:$F$1045, MATCH(1, (DatasScan!G509=ListeSeries!$B$2:$B$1045) * (DatasScan!H509&gt;=ListeSeries!$D$2:$D$1045) * (DatasScan!H509&lt;=ListeSeries!$E$2:$E$1045), 0)), "no match"))</f>
        <v>3521-3530</v>
      </c>
    </row>
    <row r="510" spans="1:21" x14ac:dyDescent="0.25">
      <c r="A510" s="6" t="str">
        <f t="shared" si="75"/>
        <v>3</v>
      </c>
      <c r="B510" s="272" t="s">
        <v>1025</v>
      </c>
      <c r="C510" s="206" t="s">
        <v>3492</v>
      </c>
      <c r="D510" s="8">
        <v>1</v>
      </c>
      <c r="F510" s="7" t="str">
        <f t="shared" si="69"/>
        <v>861120250917E 9</v>
      </c>
      <c r="G510" s="21" t="str">
        <f>IF(ISBLANK(C510),"",_xlfn.XLOOKUP(_xlfn.XLOOKUP(VALUE(LEFT(C510,4)),Souches!$B$2:$B$15000,Souches!$E$2:$E$15000),Varietes!$B$2:$B$500,Varietes!$C$2:$C$500))</f>
        <v>MDJU</v>
      </c>
      <c r="H510" s="19">
        <f>IF(ISBLANK(C510),"",_xlfn.XLOOKUP(VALUE(LEFT(C510,4)),Souches!$B$2:$B$15000,Souches!$D$2:$D$15000))</f>
        <v>3522</v>
      </c>
      <c r="I510" s="10">
        <f t="shared" si="70"/>
        <v>45917</v>
      </c>
      <c r="J510" s="19">
        <f>IF(I510="","",INT(('ObjProd (2)'!$C$25-I510)/7 * (ABS('ObjProd (2)'!$C$25-I510)&gt;=7)))</f>
        <v>0</v>
      </c>
      <c r="K510" s="10" t="str">
        <f>IF(I510="","",
IF(AND(DATEDIF(I510,'ObjProd (2)'!$C$25,"y")=0,DATEDIF(I510,'ObjProd (2)'!$C$25,"ym")=0,
   INT(('ObjProd (2)'!$C$25-EDATE(I510,DATEDIF(I510,'ObjProd (2)'!$C$25,"y")*12+DATEDIF(I510,'ObjProd (2)'!$C$25,"ym")))/7)=0),
   "&lt; 1 sem.",
   IF(DATEDIF(I510,'ObjProd (2)'!$C$25,"y")&gt;0,DATEDIF(I510,'ObjProd (2)'!$C$25,"y") &amp; " " &amp; IF(DATEDIF(I510,'ObjProd (2)'!$C$25,"y")=1,"an ","ans "),"") &amp;
   IF(DATEDIF(I510,'ObjProd (2)'!$C$25,"ym")&gt;0,DATEDIF(I510,'ObjProd (2)'!$C$25,"ym") &amp; " mois ", "") &amp;
   IF(INT(('ObjProd (2)'!$C$25-EDATE(I510,DATEDIF(I510,'ObjProd (2)'!$C$25,"y")*12+DATEDIF(I510,'ObjProd (2)'!$C$25,"ym")))/7)&gt;0,
      INT(('ObjProd (2)'!$C$25-EDATE(I510,DATEDIF(I510,'ObjProd (2)'!$C$25,"y")*12+DATEDIF(I510,'ObjProd (2)'!$C$25,"ym")))/7) &amp; " sem.",
      "")
)
)</f>
        <v>&lt; 1 sem.</v>
      </c>
      <c r="L510" s="11" t="str">
        <f t="shared" si="71"/>
        <v xml:space="preserve">E 9 </v>
      </c>
      <c r="M510" s="9">
        <f t="shared" si="72"/>
        <v>14</v>
      </c>
      <c r="N510" s="9" t="str" cm="1">
        <f t="array" aca="1" ref="N510" ca="1">LEFT(L510, IF(ISNUMBER(SUBSTITUTE(_xludf.MID(L510, 2, 1), ".", ",")), 1, 2))</f>
        <v xml:space="preserve">E </v>
      </c>
      <c r="O510" s="19">
        <f t="shared" ca="1" si="73"/>
        <v>9</v>
      </c>
      <c r="P510" s="9" t="str">
        <f t="shared" ca="1" si="76"/>
        <v>E</v>
      </c>
      <c r="Q510" s="9" t="str">
        <f t="shared" ca="1" si="77"/>
        <v>7+</v>
      </c>
      <c r="R510" s="9" t="str">
        <f t="shared" ca="1" si="74"/>
        <v>E7+</v>
      </c>
      <c r="S510" t="str" cm="1">
        <f t="array" ref="S510">IF(ISBLANK(C510),"",IFERROR(INDEX(ListeSeries!$A$2:$A$1045, MATCH(1, (DatasScan!G510=ListeSeries!$B$2:$B$1045) * (DatasScan!H510&gt;=ListeSeries!$D$2:$D$1045) * (DatasScan!H510&lt;=ListeSeries!$E$2:$E$1045), 0)), "no match"))</f>
        <v>MEDJOOL</v>
      </c>
      <c r="T510" s="7" t="str" cm="1">
        <f t="array" ref="T510">IF(ISBLANK(C510),"",IFERROR(INDEX(ListeSeries!$C$2:$C$1045, MATCH(1, (DatasScan!G510=ListeSeries!$B$2:$B$1045) * (DatasScan!H510&gt;=ListeSeries!$D$2:$D$1045) * (DatasScan!H510&lt;=ListeSeries!$E$2:$E$1045), 0)), "no match"))</f>
        <v>MEDJOOL 108</v>
      </c>
      <c r="U510" s="11" t="str" cm="1">
        <f t="array" ref="U510">IF(ISBLANK(C510),"",IFERROR(INDEX(ListeSeries!$F$2:$F$1045, MATCH(1, (DatasScan!G510=ListeSeries!$B$2:$B$1045) * (DatasScan!H510&gt;=ListeSeries!$D$2:$D$1045) * (DatasScan!H510&lt;=ListeSeries!$E$2:$E$1045), 0)), "no match"))</f>
        <v>3521-3530</v>
      </c>
    </row>
    <row r="511" spans="1:21" x14ac:dyDescent="0.25">
      <c r="A511" s="6" t="str">
        <f t="shared" si="75"/>
        <v>3</v>
      </c>
      <c r="B511" s="272" t="s">
        <v>1025</v>
      </c>
      <c r="C511" s="206" t="s">
        <v>3493</v>
      </c>
      <c r="D511" s="8">
        <v>1</v>
      </c>
      <c r="F511" s="7" t="str">
        <f t="shared" si="69"/>
        <v>861120250917E 5</v>
      </c>
      <c r="G511" s="21" t="str">
        <f>IF(ISBLANK(C511),"",_xlfn.XLOOKUP(_xlfn.XLOOKUP(VALUE(LEFT(C511,4)),Souches!$B$2:$B$15000,Souches!$E$2:$E$15000),Varietes!$B$2:$B$500,Varietes!$C$2:$C$500))</f>
        <v>MDJU</v>
      </c>
      <c r="H511" s="19">
        <f>IF(ISBLANK(C511),"",_xlfn.XLOOKUP(VALUE(LEFT(C511,4)),Souches!$B$2:$B$15000,Souches!$D$2:$D$15000))</f>
        <v>3522</v>
      </c>
      <c r="I511" s="10">
        <f t="shared" si="70"/>
        <v>45917</v>
      </c>
      <c r="J511" s="19">
        <f>IF(I511="","",INT(('ObjProd (2)'!$C$25-I511)/7 * (ABS('ObjProd (2)'!$C$25-I511)&gt;=7)))</f>
        <v>0</v>
      </c>
      <c r="K511" s="10" t="str">
        <f>IF(I511="","",
IF(AND(DATEDIF(I511,'ObjProd (2)'!$C$25,"y")=0,DATEDIF(I511,'ObjProd (2)'!$C$25,"ym")=0,
   INT(('ObjProd (2)'!$C$25-EDATE(I511,DATEDIF(I511,'ObjProd (2)'!$C$25,"y")*12+DATEDIF(I511,'ObjProd (2)'!$C$25,"ym")))/7)=0),
   "&lt; 1 sem.",
   IF(DATEDIF(I511,'ObjProd (2)'!$C$25,"y")&gt;0,DATEDIF(I511,'ObjProd (2)'!$C$25,"y") &amp; " " &amp; IF(DATEDIF(I511,'ObjProd (2)'!$C$25,"y")=1,"an ","ans "),"") &amp;
   IF(DATEDIF(I511,'ObjProd (2)'!$C$25,"ym")&gt;0,DATEDIF(I511,'ObjProd (2)'!$C$25,"ym") &amp; " mois ", "") &amp;
   IF(INT(('ObjProd (2)'!$C$25-EDATE(I511,DATEDIF(I511,'ObjProd (2)'!$C$25,"y")*12+DATEDIF(I511,'ObjProd (2)'!$C$25,"ym")))/7)&gt;0,
      INT(('ObjProd (2)'!$C$25-EDATE(I511,DATEDIF(I511,'ObjProd (2)'!$C$25,"y")*12+DATEDIF(I511,'ObjProd (2)'!$C$25,"ym")))/7) &amp; " sem.",
      "")
)
)</f>
        <v>&lt; 1 sem.</v>
      </c>
      <c r="L511" s="11" t="str">
        <f t="shared" si="71"/>
        <v xml:space="preserve">E 5 </v>
      </c>
      <c r="M511" s="9">
        <f t="shared" si="72"/>
        <v>14</v>
      </c>
      <c r="N511" s="9" t="str" cm="1">
        <f t="array" aca="1" ref="N511" ca="1">LEFT(L511, IF(ISNUMBER(SUBSTITUTE(_xludf.MID(L511, 2, 1), ".", ",")), 1, 2))</f>
        <v xml:space="preserve">E </v>
      </c>
      <c r="O511" s="19">
        <f t="shared" ca="1" si="73"/>
        <v>5</v>
      </c>
      <c r="P511" s="9" t="str">
        <f t="shared" ca="1" si="76"/>
        <v>E</v>
      </c>
      <c r="Q511" s="9">
        <f t="shared" ca="1" si="77"/>
        <v>5</v>
      </c>
      <c r="R511" s="9" t="str">
        <f t="shared" ca="1" si="74"/>
        <v>E5</v>
      </c>
      <c r="S511" t="str" cm="1">
        <f t="array" ref="S511">IF(ISBLANK(C511),"",IFERROR(INDEX(ListeSeries!$A$2:$A$1045, MATCH(1, (DatasScan!G511=ListeSeries!$B$2:$B$1045) * (DatasScan!H511&gt;=ListeSeries!$D$2:$D$1045) * (DatasScan!H511&lt;=ListeSeries!$E$2:$E$1045), 0)), "no match"))</f>
        <v>MEDJOOL</v>
      </c>
      <c r="T511" s="7" t="str" cm="1">
        <f t="array" ref="T511">IF(ISBLANK(C511),"",IFERROR(INDEX(ListeSeries!$C$2:$C$1045, MATCH(1, (DatasScan!G511=ListeSeries!$B$2:$B$1045) * (DatasScan!H511&gt;=ListeSeries!$D$2:$D$1045) * (DatasScan!H511&lt;=ListeSeries!$E$2:$E$1045), 0)), "no match"))</f>
        <v>MEDJOOL 108</v>
      </c>
      <c r="U511" s="11" t="str" cm="1">
        <f t="array" ref="U511">IF(ISBLANK(C511),"",IFERROR(INDEX(ListeSeries!$F$2:$F$1045, MATCH(1, (DatasScan!G511=ListeSeries!$B$2:$B$1045) * (DatasScan!H511&gt;=ListeSeries!$D$2:$D$1045) * (DatasScan!H511&lt;=ListeSeries!$E$2:$E$1045), 0)), "no match"))</f>
        <v>3521-3530</v>
      </c>
    </row>
    <row r="512" spans="1:21" x14ac:dyDescent="0.25">
      <c r="A512" s="6" t="str">
        <f t="shared" si="75"/>
        <v>3</v>
      </c>
      <c r="B512" s="8" t="s">
        <v>1278</v>
      </c>
      <c r="C512" s="206" t="s">
        <v>3494</v>
      </c>
      <c r="D512" s="8">
        <v>1</v>
      </c>
      <c r="E512" s="11">
        <v>3</v>
      </c>
      <c r="F512" s="7" t="str">
        <f t="shared" si="69"/>
        <v>861120250917E 4</v>
      </c>
      <c r="G512" s="21" t="str">
        <f>IF(ISBLANK(C512),"",_xlfn.XLOOKUP(_xlfn.XLOOKUP(VALUE(LEFT(C512,4)),Souches!$B$2:$B$15000,Souches!$E$2:$E$15000),Varietes!$B$2:$B$500,Varietes!$C$2:$C$500))</f>
        <v>MDJU</v>
      </c>
      <c r="H512" s="19">
        <f>IF(ISBLANK(C512),"",_xlfn.XLOOKUP(VALUE(LEFT(C512,4)),Souches!$B$2:$B$15000,Souches!$D$2:$D$15000))</f>
        <v>3522</v>
      </c>
      <c r="I512" s="10">
        <f t="shared" si="70"/>
        <v>45917</v>
      </c>
      <c r="J512" s="19">
        <f>IF(I512="","",INT(('ObjProd (2)'!$C$25-I512)/7 * (ABS('ObjProd (2)'!$C$25-I512)&gt;=7)))</f>
        <v>0</v>
      </c>
      <c r="K512" s="10" t="str">
        <f>IF(I512="","",
IF(AND(DATEDIF(I512,'ObjProd (2)'!$C$25,"y")=0,DATEDIF(I512,'ObjProd (2)'!$C$25,"ym")=0,
   INT(('ObjProd (2)'!$C$25-EDATE(I512,DATEDIF(I512,'ObjProd (2)'!$C$25,"y")*12+DATEDIF(I512,'ObjProd (2)'!$C$25,"ym")))/7)=0),
   "&lt; 1 sem.",
   IF(DATEDIF(I512,'ObjProd (2)'!$C$25,"y")&gt;0,DATEDIF(I512,'ObjProd (2)'!$C$25,"y") &amp; " " &amp; IF(DATEDIF(I512,'ObjProd (2)'!$C$25,"y")=1,"an ","ans "),"") &amp;
   IF(DATEDIF(I512,'ObjProd (2)'!$C$25,"ym")&gt;0,DATEDIF(I512,'ObjProd (2)'!$C$25,"ym") &amp; " mois ", "") &amp;
   IF(INT(('ObjProd (2)'!$C$25-EDATE(I512,DATEDIF(I512,'ObjProd (2)'!$C$25,"y")*12+DATEDIF(I512,'ObjProd (2)'!$C$25,"ym")))/7)&gt;0,
      INT(('ObjProd (2)'!$C$25-EDATE(I512,DATEDIF(I512,'ObjProd (2)'!$C$25,"y")*12+DATEDIF(I512,'ObjProd (2)'!$C$25,"ym")))/7) &amp; " sem.",
      "")
)
)</f>
        <v>&lt; 1 sem.</v>
      </c>
      <c r="L512" s="11" t="str">
        <f t="shared" si="71"/>
        <v xml:space="preserve">E 4 </v>
      </c>
      <c r="M512" s="9">
        <f t="shared" si="72"/>
        <v>17</v>
      </c>
      <c r="N512" s="9" t="str" cm="1">
        <f t="array" aca="1" ref="N512" ca="1">LEFT(L512, IF(ISNUMBER(SUBSTITUTE(_xludf.MID(L512, 2, 1), ".", ",")), 1, 2))</f>
        <v xml:space="preserve">E </v>
      </c>
      <c r="O512" s="19">
        <f t="shared" ca="1" si="73"/>
        <v>4</v>
      </c>
      <c r="P512" s="9" t="str">
        <f t="shared" ca="1" si="76"/>
        <v>E</v>
      </c>
      <c r="Q512" s="9">
        <f t="shared" ca="1" si="77"/>
        <v>4</v>
      </c>
      <c r="R512" s="9" t="str">
        <f t="shared" ca="1" si="74"/>
        <v>E4</v>
      </c>
      <c r="S512" t="str" cm="1">
        <f t="array" ref="S512">IF(ISBLANK(C512),"",IFERROR(INDEX(ListeSeries!$A$2:$A$1045, MATCH(1, (DatasScan!G512=ListeSeries!$B$2:$B$1045) * (DatasScan!H512&gt;=ListeSeries!$D$2:$D$1045) * (DatasScan!H512&lt;=ListeSeries!$E$2:$E$1045), 0)), "no match"))</f>
        <v>MEDJOOL</v>
      </c>
      <c r="T512" s="7" t="str" cm="1">
        <f t="array" ref="T512">IF(ISBLANK(C512),"",IFERROR(INDEX(ListeSeries!$C$2:$C$1045, MATCH(1, (DatasScan!G512=ListeSeries!$B$2:$B$1045) * (DatasScan!H512&gt;=ListeSeries!$D$2:$D$1045) * (DatasScan!H512&lt;=ListeSeries!$E$2:$E$1045), 0)), "no match"))</f>
        <v>MEDJOOL 108</v>
      </c>
      <c r="U512" s="11" t="str" cm="1">
        <f t="array" ref="U512">IF(ISBLANK(C512),"",IFERROR(INDEX(ListeSeries!$F$2:$F$1045, MATCH(1, (DatasScan!G512=ListeSeries!$B$2:$B$1045) * (DatasScan!H512&gt;=ListeSeries!$D$2:$D$1045) * (DatasScan!H512&lt;=ListeSeries!$E$2:$E$1045), 0)), "no match"))</f>
        <v>3521-3530</v>
      </c>
    </row>
    <row r="513" spans="1:21" x14ac:dyDescent="0.25">
      <c r="A513" s="6" t="str">
        <f t="shared" si="75"/>
        <v>3</v>
      </c>
      <c r="B513" s="272" t="s">
        <v>1278</v>
      </c>
      <c r="C513" s="206" t="s">
        <v>3495</v>
      </c>
      <c r="D513" s="8">
        <v>1</v>
      </c>
      <c r="F513" s="7" t="str">
        <f t="shared" si="69"/>
        <v>861120250912E 7</v>
      </c>
      <c r="G513" s="21" t="str">
        <f>IF(ISBLANK(C513),"",_xlfn.XLOOKUP(_xlfn.XLOOKUP(VALUE(LEFT(C513,4)),Souches!$B$2:$B$15000,Souches!$E$2:$E$15000),Varietes!$B$2:$B$500,Varietes!$C$2:$C$500))</f>
        <v>MDJU</v>
      </c>
      <c r="H513" s="19">
        <f>IF(ISBLANK(C513),"",_xlfn.XLOOKUP(VALUE(LEFT(C513,4)),Souches!$B$2:$B$15000,Souches!$D$2:$D$15000))</f>
        <v>3522</v>
      </c>
      <c r="I513" s="10">
        <f t="shared" si="70"/>
        <v>45912</v>
      </c>
      <c r="J513" s="19">
        <f>IF(I513="","",INT(('ObjProd (2)'!$C$25-I513)/7 * (ABS('ObjProd (2)'!$C$25-I513)&gt;=7)))</f>
        <v>0</v>
      </c>
      <c r="K513" s="10" t="str">
        <f>IF(I513="","",
IF(AND(DATEDIF(I513,'ObjProd (2)'!$C$25,"y")=0,DATEDIF(I513,'ObjProd (2)'!$C$25,"ym")=0,
   INT(('ObjProd (2)'!$C$25-EDATE(I513,DATEDIF(I513,'ObjProd (2)'!$C$25,"y")*12+DATEDIF(I513,'ObjProd (2)'!$C$25,"ym")))/7)=0),
   "&lt; 1 sem.",
   IF(DATEDIF(I513,'ObjProd (2)'!$C$25,"y")&gt;0,DATEDIF(I513,'ObjProd (2)'!$C$25,"y") &amp; " " &amp; IF(DATEDIF(I513,'ObjProd (2)'!$C$25,"y")=1,"an ","ans "),"") &amp;
   IF(DATEDIF(I513,'ObjProd (2)'!$C$25,"ym")&gt;0,DATEDIF(I513,'ObjProd (2)'!$C$25,"ym") &amp; " mois ", "") &amp;
   IF(INT(('ObjProd (2)'!$C$25-EDATE(I513,DATEDIF(I513,'ObjProd (2)'!$C$25,"y")*12+DATEDIF(I513,'ObjProd (2)'!$C$25,"ym")))/7)&gt;0,
      INT(('ObjProd (2)'!$C$25-EDATE(I513,DATEDIF(I513,'ObjProd (2)'!$C$25,"y")*12+DATEDIF(I513,'ObjProd (2)'!$C$25,"ym")))/7) &amp; " sem.",
      "")
)
)</f>
        <v>&lt; 1 sem.</v>
      </c>
      <c r="L513" s="11" t="str">
        <f t="shared" si="71"/>
        <v xml:space="preserve">E 7 </v>
      </c>
      <c r="M513" s="9">
        <f t="shared" si="72"/>
        <v>14</v>
      </c>
      <c r="N513" s="9" t="str" cm="1">
        <f t="array" aca="1" ref="N513" ca="1">LEFT(L513, IF(ISNUMBER(SUBSTITUTE(_xludf.MID(L513, 2, 1), ".", ",")), 1, 2))</f>
        <v xml:space="preserve">E </v>
      </c>
      <c r="O513" s="19">
        <f t="shared" ca="1" si="73"/>
        <v>7</v>
      </c>
      <c r="P513" s="9" t="str">
        <f t="shared" ca="1" si="76"/>
        <v>E</v>
      </c>
      <c r="Q513" s="9" t="str">
        <f t="shared" ca="1" si="77"/>
        <v>7+</v>
      </c>
      <c r="R513" s="9" t="str">
        <f t="shared" ca="1" si="74"/>
        <v>E7+</v>
      </c>
      <c r="S513" t="str" cm="1">
        <f t="array" ref="S513">IF(ISBLANK(C513),"",IFERROR(INDEX(ListeSeries!$A$2:$A$1045, MATCH(1, (DatasScan!G513=ListeSeries!$B$2:$B$1045) * (DatasScan!H513&gt;=ListeSeries!$D$2:$D$1045) * (DatasScan!H513&lt;=ListeSeries!$E$2:$E$1045), 0)), "no match"))</f>
        <v>MEDJOOL</v>
      </c>
      <c r="T513" s="7" t="str" cm="1">
        <f t="array" ref="T513">IF(ISBLANK(C513),"",IFERROR(INDEX(ListeSeries!$C$2:$C$1045, MATCH(1, (DatasScan!G513=ListeSeries!$B$2:$B$1045) * (DatasScan!H513&gt;=ListeSeries!$D$2:$D$1045) * (DatasScan!H513&lt;=ListeSeries!$E$2:$E$1045), 0)), "no match"))</f>
        <v>MEDJOOL 108</v>
      </c>
      <c r="U513" s="11" t="str" cm="1">
        <f t="array" ref="U513">IF(ISBLANK(C513),"",IFERROR(INDEX(ListeSeries!$F$2:$F$1045, MATCH(1, (DatasScan!G513=ListeSeries!$B$2:$B$1045) * (DatasScan!H513&gt;=ListeSeries!$D$2:$D$1045) * (DatasScan!H513&lt;=ListeSeries!$E$2:$E$1045), 0)), "no match"))</f>
        <v>3521-3530</v>
      </c>
    </row>
    <row r="514" spans="1:21" x14ac:dyDescent="0.25">
      <c r="A514" s="6" t="str">
        <f t="shared" si="75"/>
        <v>3</v>
      </c>
      <c r="B514" s="272" t="s">
        <v>1278</v>
      </c>
      <c r="C514" s="206" t="s">
        <v>3495</v>
      </c>
      <c r="D514" s="8">
        <v>1</v>
      </c>
      <c r="F514" s="7" t="str">
        <f t="shared" ref="F514:F577" si="81">IF(ISBLANK(C514),"",LEFT(C514,15))</f>
        <v>861120250912E 7</v>
      </c>
      <c r="G514" s="21" t="str">
        <f>IF(ISBLANK(C514),"",_xlfn.XLOOKUP(_xlfn.XLOOKUP(VALUE(LEFT(C514,4)),Souches!$B$2:$B$15000,Souches!$E$2:$E$15000),Varietes!$B$2:$B$500,Varietes!$C$2:$C$500))</f>
        <v>MDJU</v>
      </c>
      <c r="H514" s="19">
        <f>IF(ISBLANK(C514),"",_xlfn.XLOOKUP(VALUE(LEFT(C514,4)),Souches!$B$2:$B$15000,Souches!$D$2:$D$15000))</f>
        <v>3522</v>
      </c>
      <c r="I514" s="10">
        <f t="shared" ref="I514:I577" si="82">IF(ISBLANK(C514),"",DATE(MID(C514,5,4),MID(C514,9,2),MID(C514,11,2)))</f>
        <v>45912</v>
      </c>
      <c r="J514" s="19">
        <f>IF(I514="","",INT(('ObjProd (2)'!$C$25-I514)/7 * (ABS('ObjProd (2)'!$C$25-I514)&gt;=7)))</f>
        <v>0</v>
      </c>
      <c r="K514" s="10" t="str">
        <f>IF(I514="","",
IF(AND(DATEDIF(I514,'ObjProd (2)'!$C$25,"y")=0,DATEDIF(I514,'ObjProd (2)'!$C$25,"ym")=0,
   INT(('ObjProd (2)'!$C$25-EDATE(I514,DATEDIF(I514,'ObjProd (2)'!$C$25,"y")*12+DATEDIF(I514,'ObjProd (2)'!$C$25,"ym")))/7)=0),
   "&lt; 1 sem.",
   IF(DATEDIF(I514,'ObjProd (2)'!$C$25,"y")&gt;0,DATEDIF(I514,'ObjProd (2)'!$C$25,"y") &amp; " " &amp; IF(DATEDIF(I514,'ObjProd (2)'!$C$25,"y")=1,"an ","ans "),"") &amp;
   IF(DATEDIF(I514,'ObjProd (2)'!$C$25,"ym")&gt;0,DATEDIF(I514,'ObjProd (2)'!$C$25,"ym") &amp; " mois ", "") &amp;
   IF(INT(('ObjProd (2)'!$C$25-EDATE(I514,DATEDIF(I514,'ObjProd (2)'!$C$25,"y")*12+DATEDIF(I514,'ObjProd (2)'!$C$25,"ym")))/7)&gt;0,
      INT(('ObjProd (2)'!$C$25-EDATE(I514,DATEDIF(I514,'ObjProd (2)'!$C$25,"y")*12+DATEDIF(I514,'ObjProd (2)'!$C$25,"ym")))/7) &amp; " sem.",
      "")
)
)</f>
        <v>&lt; 1 sem.</v>
      </c>
      <c r="L514" s="11" t="str">
        <f t="shared" ref="L514:L577" si="83">IF(ISBLANK(C514),"",MID(C514,13,4))</f>
        <v xml:space="preserve">E 7 </v>
      </c>
      <c r="M514" s="9">
        <f t="shared" ref="M514:M577" si="84">IF(OR(D514&gt;0, E514&gt;0), D514*14+E514,"")</f>
        <v>14</v>
      </c>
      <c r="N514" s="9" t="str" cm="1">
        <f t="array" aca="1" ref="N514" ca="1">LEFT(L514, IF(ISNUMBER(SUBSTITUTE(_xludf.MID(L514, 2, 1), ".", ",")), 1, 2))</f>
        <v xml:space="preserve">E </v>
      </c>
      <c r="O514" s="19">
        <f t="shared" ref="O514:O577" ca="1" si="85">IF(N514="", "", _xlfn.NUMBERVALUE(RIGHT(L514, LEN(L514)-LEN(N514))))</f>
        <v>7</v>
      </c>
      <c r="P514" s="9" t="str">
        <f t="shared" ca="1" si="76"/>
        <v>E</v>
      </c>
      <c r="Q514" s="9" t="str">
        <f t="shared" ca="1" si="77"/>
        <v>7+</v>
      </c>
      <c r="R514" s="9" t="str">
        <f t="shared" ref="R514:R577" ca="1" si="86">IF(ISBLANK(C514),"",P514&amp;Q514)</f>
        <v>E7+</v>
      </c>
      <c r="S514" t="str" cm="1">
        <f t="array" ref="S514">IF(ISBLANK(C514),"",IFERROR(INDEX(ListeSeries!$A$2:$A$1045, MATCH(1, (DatasScan!G514=ListeSeries!$B$2:$B$1045) * (DatasScan!H514&gt;=ListeSeries!$D$2:$D$1045) * (DatasScan!H514&lt;=ListeSeries!$E$2:$E$1045), 0)), "no match"))</f>
        <v>MEDJOOL</v>
      </c>
      <c r="T514" s="7" t="str" cm="1">
        <f t="array" ref="T514">IF(ISBLANK(C514),"",IFERROR(INDEX(ListeSeries!$C$2:$C$1045, MATCH(1, (DatasScan!G514=ListeSeries!$B$2:$B$1045) * (DatasScan!H514&gt;=ListeSeries!$D$2:$D$1045) * (DatasScan!H514&lt;=ListeSeries!$E$2:$E$1045), 0)), "no match"))</f>
        <v>MEDJOOL 108</v>
      </c>
      <c r="U514" s="11" t="str" cm="1">
        <f t="array" ref="U514">IF(ISBLANK(C514),"",IFERROR(INDEX(ListeSeries!$F$2:$F$1045, MATCH(1, (DatasScan!G514=ListeSeries!$B$2:$B$1045) * (DatasScan!H514&gt;=ListeSeries!$D$2:$D$1045) * (DatasScan!H514&lt;=ListeSeries!$E$2:$E$1045), 0)), "no match"))</f>
        <v>3521-3530</v>
      </c>
    </row>
    <row r="515" spans="1:21" x14ac:dyDescent="0.25">
      <c r="A515" s="6" t="str">
        <f t="shared" ref="A515:A578" si="87">IF(B515="CHF","CHF",IF(B515="CHF 2","CHF hangar",LEFT(B515,1)))</f>
        <v>3</v>
      </c>
      <c r="B515" s="272" t="s">
        <v>1278</v>
      </c>
      <c r="C515" s="206" t="s">
        <v>3496</v>
      </c>
      <c r="D515" s="8">
        <v>2</v>
      </c>
      <c r="F515" s="7" t="str">
        <f t="shared" si="81"/>
        <v>861120250910E 7</v>
      </c>
      <c r="G515" s="21" t="str">
        <f>IF(ISBLANK(C515),"",_xlfn.XLOOKUP(_xlfn.XLOOKUP(VALUE(LEFT(C515,4)),Souches!$B$2:$B$15000,Souches!$E$2:$E$15000),Varietes!$B$2:$B$500,Varietes!$C$2:$C$500))</f>
        <v>MDJU</v>
      </c>
      <c r="H515" s="19">
        <f>IF(ISBLANK(C515),"",_xlfn.XLOOKUP(VALUE(LEFT(C515,4)),Souches!$B$2:$B$15000,Souches!$D$2:$D$15000))</f>
        <v>3522</v>
      </c>
      <c r="I515" s="10">
        <f t="shared" si="82"/>
        <v>45910</v>
      </c>
      <c r="J515" s="19">
        <f>IF(I515="","",INT(('ObjProd (2)'!$C$25-I515)/7 * (ABS('ObjProd (2)'!$C$25-I515)&gt;=7)))</f>
        <v>1</v>
      </c>
      <c r="K515" s="10" t="str">
        <f>IF(I515="","",
IF(AND(DATEDIF(I515,'ObjProd (2)'!$C$25,"y")=0,DATEDIF(I515,'ObjProd (2)'!$C$25,"ym")=0,
   INT(('ObjProd (2)'!$C$25-EDATE(I515,DATEDIF(I515,'ObjProd (2)'!$C$25,"y")*12+DATEDIF(I515,'ObjProd (2)'!$C$25,"ym")))/7)=0),
   "&lt; 1 sem.",
   IF(DATEDIF(I515,'ObjProd (2)'!$C$25,"y")&gt;0,DATEDIF(I515,'ObjProd (2)'!$C$25,"y") &amp; " " &amp; IF(DATEDIF(I515,'ObjProd (2)'!$C$25,"y")=1,"an ","ans "),"") &amp;
   IF(DATEDIF(I515,'ObjProd (2)'!$C$25,"ym")&gt;0,DATEDIF(I515,'ObjProd (2)'!$C$25,"ym") &amp; " mois ", "") &amp;
   IF(INT(('ObjProd (2)'!$C$25-EDATE(I515,DATEDIF(I515,'ObjProd (2)'!$C$25,"y")*12+DATEDIF(I515,'ObjProd (2)'!$C$25,"ym")))/7)&gt;0,
      INT(('ObjProd (2)'!$C$25-EDATE(I515,DATEDIF(I515,'ObjProd (2)'!$C$25,"y")*12+DATEDIF(I515,'ObjProd (2)'!$C$25,"ym")))/7) &amp; " sem.",
      "")
)
)</f>
        <v>1 sem.</v>
      </c>
      <c r="L515" s="11" t="str">
        <f t="shared" si="83"/>
        <v xml:space="preserve">E 7 </v>
      </c>
      <c r="M515" s="9">
        <f t="shared" si="84"/>
        <v>28</v>
      </c>
      <c r="N515" s="9" t="str" cm="1">
        <f t="array" aca="1" ref="N515" ca="1">LEFT(L515, IF(ISNUMBER(SUBSTITUTE(_xludf.MID(L515, 2, 1), ".", ",")), 1, 2))</f>
        <v xml:space="preserve">E </v>
      </c>
      <c r="O515" s="19">
        <f t="shared" ca="1" si="85"/>
        <v>7</v>
      </c>
      <c r="P515" s="9" t="str">
        <f t="shared" ref="P515:P578" ca="1" si="88">IF(N515="", "",
    IF(N515="E+", "X",
        IF(OR(LEFT(N515, 1)="E", N515="XR", N515="CS"), "E",
            IF(AND(LEFT(N515, 1)="R", LEFT(N515, 2)&lt;&gt;"RG"), "R",
                IF(OR(N515="MG", N515="G+"), "BoxE",
                    IF(LEFT(N515, 1)="i", "i", "X")
                )
            )
        )
    )
)</f>
        <v>E</v>
      </c>
      <c r="Q515" s="9" t="str">
        <f t="shared" ref="Q515:Q578" ca="1" si="89">IF(P515&lt;&gt;"", IF(P515="X", IF(AND(O515&gt;=1, O515&lt;=12), O515, IF(O515&gt;12, "13+", "erreur")), IF(P515="E", IF(AND(O515&gt;=1, O515&lt;=6), O515, IF(O515&gt;6, "7+", "erreur")), IF(P515="R", 0, IF(P515="I", IF(O515&lt;=2, "nit° 1-2", IF(O515&lt;=5, "° 3-4-5", IF(O515&lt;=8, " préX° 6-7-8", "erreur"))), IF(P515="BoxE", O515, ""))))), "")</f>
        <v>7+</v>
      </c>
      <c r="R515" s="9" t="str">
        <f t="shared" ca="1" si="86"/>
        <v>E7+</v>
      </c>
      <c r="S515" t="str" cm="1">
        <f t="array" ref="S515">IF(ISBLANK(C515),"",IFERROR(INDEX(ListeSeries!$A$2:$A$1045, MATCH(1, (DatasScan!G515=ListeSeries!$B$2:$B$1045) * (DatasScan!H515&gt;=ListeSeries!$D$2:$D$1045) * (DatasScan!H515&lt;=ListeSeries!$E$2:$E$1045), 0)), "no match"))</f>
        <v>MEDJOOL</v>
      </c>
      <c r="T515" s="7" t="str" cm="1">
        <f t="array" ref="T515">IF(ISBLANK(C515),"",IFERROR(INDEX(ListeSeries!$C$2:$C$1045, MATCH(1, (DatasScan!G515=ListeSeries!$B$2:$B$1045) * (DatasScan!H515&gt;=ListeSeries!$D$2:$D$1045) * (DatasScan!H515&lt;=ListeSeries!$E$2:$E$1045), 0)), "no match"))</f>
        <v>MEDJOOL 108</v>
      </c>
      <c r="U515" s="11" t="str" cm="1">
        <f t="array" ref="U515">IF(ISBLANK(C515),"",IFERROR(INDEX(ListeSeries!$F$2:$F$1045, MATCH(1, (DatasScan!G515=ListeSeries!$B$2:$B$1045) * (DatasScan!H515&gt;=ListeSeries!$D$2:$D$1045) * (DatasScan!H515&lt;=ListeSeries!$E$2:$E$1045), 0)), "no match"))</f>
        <v>3521-3530</v>
      </c>
    </row>
    <row r="516" spans="1:21" x14ac:dyDescent="0.25">
      <c r="A516" s="6" t="str">
        <f t="shared" si="87"/>
        <v>3</v>
      </c>
      <c r="B516" s="272" t="s">
        <v>1278</v>
      </c>
      <c r="C516" s="206" t="s">
        <v>1883</v>
      </c>
      <c r="E516" s="11">
        <v>12</v>
      </c>
      <c r="F516" s="7" t="str">
        <f t="shared" si="81"/>
        <v>861120250716E 4</v>
      </c>
      <c r="G516" s="21" t="str">
        <f>IF(ISBLANK(C516),"",_xlfn.XLOOKUP(_xlfn.XLOOKUP(VALUE(LEFT(C516,4)),Souches!$B$2:$B$15000,Souches!$E$2:$E$15000),Varietes!$B$2:$B$500,Varietes!$C$2:$C$500))</f>
        <v>MDJU</v>
      </c>
      <c r="H516" s="19">
        <f>IF(ISBLANK(C516),"",_xlfn.XLOOKUP(VALUE(LEFT(C516,4)),Souches!$B$2:$B$15000,Souches!$D$2:$D$15000))</f>
        <v>3522</v>
      </c>
      <c r="I516" s="10">
        <f t="shared" si="82"/>
        <v>45854</v>
      </c>
      <c r="J516" s="19">
        <f>IF(I516="","",INT(('ObjProd (2)'!$C$25-I516)/7 * (ABS('ObjProd (2)'!$C$25-I516)&gt;=7)))</f>
        <v>9</v>
      </c>
      <c r="K516" s="10" t="str">
        <f>IF(I516="","",
IF(AND(DATEDIF(I516,'ObjProd (2)'!$C$25,"y")=0,DATEDIF(I516,'ObjProd (2)'!$C$25,"ym")=0,
   INT(('ObjProd (2)'!$C$25-EDATE(I516,DATEDIF(I516,'ObjProd (2)'!$C$25,"y")*12+DATEDIF(I516,'ObjProd (2)'!$C$25,"ym")))/7)=0),
   "&lt; 1 sem.",
   IF(DATEDIF(I516,'ObjProd (2)'!$C$25,"y")&gt;0,DATEDIF(I516,'ObjProd (2)'!$C$25,"y") &amp; " " &amp; IF(DATEDIF(I516,'ObjProd (2)'!$C$25,"y")=1,"an ","ans "),"") &amp;
   IF(DATEDIF(I516,'ObjProd (2)'!$C$25,"ym")&gt;0,DATEDIF(I516,'ObjProd (2)'!$C$25,"ym") &amp; " mois ", "") &amp;
   IF(INT(('ObjProd (2)'!$C$25-EDATE(I516,DATEDIF(I516,'ObjProd (2)'!$C$25,"y")*12+DATEDIF(I516,'ObjProd (2)'!$C$25,"ym")))/7)&gt;0,
      INT(('ObjProd (2)'!$C$25-EDATE(I516,DATEDIF(I516,'ObjProd (2)'!$C$25,"y")*12+DATEDIF(I516,'ObjProd (2)'!$C$25,"ym")))/7) &amp; " sem.",
      "")
)
)</f>
        <v xml:space="preserve">2 mois </v>
      </c>
      <c r="L516" s="11" t="str">
        <f t="shared" si="83"/>
        <v xml:space="preserve">E 4 </v>
      </c>
      <c r="M516" s="9">
        <f t="shared" si="84"/>
        <v>12</v>
      </c>
      <c r="N516" s="9" t="str" cm="1">
        <f t="array" aca="1" ref="N516" ca="1">LEFT(L516, IF(ISNUMBER(SUBSTITUTE(_xludf.MID(L516, 2, 1), ".", ",")), 1, 2))</f>
        <v xml:space="preserve">E </v>
      </c>
      <c r="O516" s="19">
        <f t="shared" ca="1" si="85"/>
        <v>4</v>
      </c>
      <c r="P516" s="9" t="str">
        <f t="shared" ca="1" si="88"/>
        <v>E</v>
      </c>
      <c r="Q516" s="9">
        <f t="shared" ca="1" si="89"/>
        <v>4</v>
      </c>
      <c r="R516" s="9" t="str">
        <f t="shared" ca="1" si="86"/>
        <v>E4</v>
      </c>
      <c r="S516" t="str" cm="1">
        <f t="array" ref="S516">IF(ISBLANK(C516),"",IFERROR(INDEX(ListeSeries!$A$2:$A$1045, MATCH(1, (DatasScan!G516=ListeSeries!$B$2:$B$1045) * (DatasScan!H516&gt;=ListeSeries!$D$2:$D$1045) * (DatasScan!H516&lt;=ListeSeries!$E$2:$E$1045), 0)), "no match"))</f>
        <v>MEDJOOL</v>
      </c>
      <c r="T516" s="7" t="str" cm="1">
        <f t="array" ref="T516">IF(ISBLANK(C516),"",IFERROR(INDEX(ListeSeries!$C$2:$C$1045, MATCH(1, (DatasScan!G516=ListeSeries!$B$2:$B$1045) * (DatasScan!H516&gt;=ListeSeries!$D$2:$D$1045) * (DatasScan!H516&lt;=ListeSeries!$E$2:$E$1045), 0)), "no match"))</f>
        <v>MEDJOOL 108</v>
      </c>
      <c r="U516" s="11" t="str" cm="1">
        <f t="array" ref="U516">IF(ISBLANK(C516),"",IFERROR(INDEX(ListeSeries!$F$2:$F$1045, MATCH(1, (DatasScan!G516=ListeSeries!$B$2:$B$1045) * (DatasScan!H516&gt;=ListeSeries!$D$2:$D$1045) * (DatasScan!H516&lt;=ListeSeries!$E$2:$E$1045), 0)), "no match"))</f>
        <v>3521-3530</v>
      </c>
    </row>
    <row r="517" spans="1:21" x14ac:dyDescent="0.25">
      <c r="A517" s="6" t="str">
        <f t="shared" si="87"/>
        <v>3</v>
      </c>
      <c r="B517" s="272" t="s">
        <v>1278</v>
      </c>
      <c r="C517" s="206" t="s">
        <v>1881</v>
      </c>
      <c r="E517" s="11">
        <v>12</v>
      </c>
      <c r="F517" s="7" t="str">
        <f t="shared" si="81"/>
        <v>861120250616E 5</v>
      </c>
      <c r="G517" s="21" t="str">
        <f>IF(ISBLANK(C517),"",_xlfn.XLOOKUP(_xlfn.XLOOKUP(VALUE(LEFT(C517,4)),Souches!$B$2:$B$15000,Souches!$E$2:$E$15000),Varietes!$B$2:$B$500,Varietes!$C$2:$C$500))</f>
        <v>MDJU</v>
      </c>
      <c r="H517" s="19">
        <f>IF(ISBLANK(C517),"",_xlfn.XLOOKUP(VALUE(LEFT(C517,4)),Souches!$B$2:$B$15000,Souches!$D$2:$D$15000))</f>
        <v>3522</v>
      </c>
      <c r="I517" s="10">
        <f t="shared" si="82"/>
        <v>45824</v>
      </c>
      <c r="J517" s="19">
        <f>IF(I517="","",INT(('ObjProd (2)'!$C$25-I517)/7 * (ABS('ObjProd (2)'!$C$25-I517)&gt;=7)))</f>
        <v>13</v>
      </c>
      <c r="K517" s="10" t="str">
        <f>IF(I517="","",
IF(AND(DATEDIF(I517,'ObjProd (2)'!$C$25,"y")=0,DATEDIF(I517,'ObjProd (2)'!$C$25,"ym")=0,
   INT(('ObjProd (2)'!$C$25-EDATE(I517,DATEDIF(I517,'ObjProd (2)'!$C$25,"y")*12+DATEDIF(I517,'ObjProd (2)'!$C$25,"ym")))/7)=0),
   "&lt; 1 sem.",
   IF(DATEDIF(I517,'ObjProd (2)'!$C$25,"y")&gt;0,DATEDIF(I517,'ObjProd (2)'!$C$25,"y") &amp; " " &amp; IF(DATEDIF(I517,'ObjProd (2)'!$C$25,"y")=1,"an ","ans "),"") &amp;
   IF(DATEDIF(I517,'ObjProd (2)'!$C$25,"ym")&gt;0,DATEDIF(I517,'ObjProd (2)'!$C$25,"ym") &amp; " mois ", "") &amp;
   IF(INT(('ObjProd (2)'!$C$25-EDATE(I517,DATEDIF(I517,'ObjProd (2)'!$C$25,"y")*12+DATEDIF(I517,'ObjProd (2)'!$C$25,"ym")))/7)&gt;0,
      INT(('ObjProd (2)'!$C$25-EDATE(I517,DATEDIF(I517,'ObjProd (2)'!$C$25,"y")*12+DATEDIF(I517,'ObjProd (2)'!$C$25,"ym")))/7) &amp; " sem.",
      "")
)
)</f>
        <v xml:space="preserve">3 mois </v>
      </c>
      <c r="L517" s="11" t="str">
        <f t="shared" si="83"/>
        <v xml:space="preserve">E 5 </v>
      </c>
      <c r="M517" s="9">
        <f t="shared" si="84"/>
        <v>12</v>
      </c>
      <c r="N517" s="9" t="str" cm="1">
        <f t="array" aca="1" ref="N517" ca="1">LEFT(L517, IF(ISNUMBER(SUBSTITUTE(_xludf.MID(L517, 2, 1), ".", ",")), 1, 2))</f>
        <v xml:space="preserve">E </v>
      </c>
      <c r="O517" s="19">
        <f t="shared" ca="1" si="85"/>
        <v>5</v>
      </c>
      <c r="P517" s="9" t="str">
        <f t="shared" ca="1" si="88"/>
        <v>E</v>
      </c>
      <c r="Q517" s="9">
        <f t="shared" ca="1" si="89"/>
        <v>5</v>
      </c>
      <c r="R517" s="9" t="str">
        <f t="shared" ca="1" si="86"/>
        <v>E5</v>
      </c>
      <c r="S517" t="str" cm="1">
        <f t="array" ref="S517">IF(ISBLANK(C517),"",IFERROR(INDEX(ListeSeries!$A$2:$A$1045, MATCH(1, (DatasScan!G517=ListeSeries!$B$2:$B$1045) * (DatasScan!H517&gt;=ListeSeries!$D$2:$D$1045) * (DatasScan!H517&lt;=ListeSeries!$E$2:$E$1045), 0)), "no match"))</f>
        <v>MEDJOOL</v>
      </c>
      <c r="T517" s="7" t="str" cm="1">
        <f t="array" ref="T517">IF(ISBLANK(C517),"",IFERROR(INDEX(ListeSeries!$C$2:$C$1045, MATCH(1, (DatasScan!G517=ListeSeries!$B$2:$B$1045) * (DatasScan!H517&gt;=ListeSeries!$D$2:$D$1045) * (DatasScan!H517&lt;=ListeSeries!$E$2:$E$1045), 0)), "no match"))</f>
        <v>MEDJOOL 108</v>
      </c>
      <c r="U517" s="11" t="str" cm="1">
        <f t="array" ref="U517">IF(ISBLANK(C517),"",IFERROR(INDEX(ListeSeries!$F$2:$F$1045, MATCH(1, (DatasScan!G517=ListeSeries!$B$2:$B$1045) * (DatasScan!H517&gt;=ListeSeries!$D$2:$D$1045) * (DatasScan!H517&lt;=ListeSeries!$E$2:$E$1045), 0)), "no match"))</f>
        <v>3521-3530</v>
      </c>
    </row>
    <row r="518" spans="1:21" x14ac:dyDescent="0.25">
      <c r="A518" s="6" t="str">
        <f t="shared" si="87"/>
        <v>3</v>
      </c>
      <c r="B518" s="8" t="s">
        <v>3497</v>
      </c>
      <c r="C518" s="206" t="s">
        <v>1923</v>
      </c>
      <c r="E518" s="11">
        <v>8</v>
      </c>
      <c r="F518" s="7" t="str">
        <f t="shared" si="81"/>
        <v>851620250626E 7</v>
      </c>
      <c r="G518" s="21" t="str">
        <f>IF(ISBLANK(C518),"",_xlfn.XLOOKUP(_xlfn.XLOOKUP(VALUE(LEFT(C518,4)),Souches!$B$2:$B$15000,Souches!$E$2:$E$15000),Varietes!$B$2:$B$500,Varietes!$C$2:$C$500))</f>
        <v>MDJU</v>
      </c>
      <c r="H518" s="19">
        <f>IF(ISBLANK(C518),"",_xlfn.XLOOKUP(VALUE(LEFT(C518,4)),Souches!$B$2:$B$15000,Souches!$D$2:$D$15000))</f>
        <v>3514</v>
      </c>
      <c r="I518" s="10">
        <f t="shared" si="82"/>
        <v>45834</v>
      </c>
      <c r="J518" s="19">
        <f>IF(I518="","",INT(('ObjProd (2)'!$C$25-I518)/7 * (ABS('ObjProd (2)'!$C$25-I518)&gt;=7)))</f>
        <v>12</v>
      </c>
      <c r="K518" s="10" t="str">
        <f>IF(I518="","",
IF(AND(DATEDIF(I518,'ObjProd (2)'!$C$25,"y")=0,DATEDIF(I518,'ObjProd (2)'!$C$25,"ym")=0,
   INT(('ObjProd (2)'!$C$25-EDATE(I518,DATEDIF(I518,'ObjProd (2)'!$C$25,"y")*12+DATEDIF(I518,'ObjProd (2)'!$C$25,"ym")))/7)=0),
   "&lt; 1 sem.",
   IF(DATEDIF(I518,'ObjProd (2)'!$C$25,"y")&gt;0,DATEDIF(I518,'ObjProd (2)'!$C$25,"y") &amp; " " &amp; IF(DATEDIF(I518,'ObjProd (2)'!$C$25,"y")=1,"an ","ans "),"") &amp;
   IF(DATEDIF(I518,'ObjProd (2)'!$C$25,"ym")&gt;0,DATEDIF(I518,'ObjProd (2)'!$C$25,"ym") &amp; " mois ", "") &amp;
   IF(INT(('ObjProd (2)'!$C$25-EDATE(I518,DATEDIF(I518,'ObjProd (2)'!$C$25,"y")*12+DATEDIF(I518,'ObjProd (2)'!$C$25,"ym")))/7)&gt;0,
      INT(('ObjProd (2)'!$C$25-EDATE(I518,DATEDIF(I518,'ObjProd (2)'!$C$25,"y")*12+DATEDIF(I518,'ObjProd (2)'!$C$25,"ym")))/7) &amp; " sem.",
      "")
)
)</f>
        <v>2 mois 3 sem.</v>
      </c>
      <c r="L518" s="11" t="str">
        <f t="shared" si="83"/>
        <v xml:space="preserve">E 7 </v>
      </c>
      <c r="M518" s="9">
        <f t="shared" si="84"/>
        <v>8</v>
      </c>
      <c r="N518" s="9" t="str" cm="1">
        <f t="array" aca="1" ref="N518" ca="1">LEFT(L518, IF(ISNUMBER(SUBSTITUTE(_xludf.MID(L518, 2, 1), ".", ",")), 1, 2))</f>
        <v xml:space="preserve">E </v>
      </c>
      <c r="O518" s="19">
        <f t="shared" ca="1" si="85"/>
        <v>7</v>
      </c>
      <c r="P518" s="9" t="str">
        <f t="shared" ca="1" si="88"/>
        <v>E</v>
      </c>
      <c r="Q518" s="9" t="str">
        <f t="shared" ca="1" si="89"/>
        <v>7+</v>
      </c>
      <c r="R518" s="9" t="str">
        <f t="shared" ca="1" si="86"/>
        <v>E7+</v>
      </c>
      <c r="S518" t="str" cm="1">
        <f t="array" ref="S518">IF(ISBLANK(C518),"",IFERROR(INDEX(ListeSeries!$A$2:$A$1045, MATCH(1, (DatasScan!G518=ListeSeries!$B$2:$B$1045) * (DatasScan!H518&gt;=ListeSeries!$D$2:$D$1045) * (DatasScan!H518&lt;=ListeSeries!$E$2:$E$1045), 0)), "no match"))</f>
        <v>MEDJOOL</v>
      </c>
      <c r="T518" s="7" t="str" cm="1">
        <f t="array" ref="T518">IF(ISBLANK(C518),"",IFERROR(INDEX(ListeSeries!$C$2:$C$1045, MATCH(1, (DatasScan!G518=ListeSeries!$B$2:$B$1045) * (DatasScan!H518&gt;=ListeSeries!$D$2:$D$1045) * (DatasScan!H518&lt;=ListeSeries!$E$2:$E$1045), 0)), "no match"))</f>
        <v>MEDJOOL 107</v>
      </c>
      <c r="U518" s="11" t="str" cm="1">
        <f t="array" ref="U518">IF(ISBLANK(C518),"",IFERROR(INDEX(ListeSeries!$F$2:$F$1045, MATCH(1, (DatasScan!G518=ListeSeries!$B$2:$B$1045) * (DatasScan!H518&gt;=ListeSeries!$D$2:$D$1045) * (DatasScan!H518&lt;=ListeSeries!$E$2:$E$1045), 0)), "no match"))</f>
        <v>3501-3520</v>
      </c>
    </row>
    <row r="519" spans="1:21" x14ac:dyDescent="0.25">
      <c r="A519" s="6" t="str">
        <f t="shared" si="87"/>
        <v>3</v>
      </c>
      <c r="B519" s="272" t="s">
        <v>3497</v>
      </c>
      <c r="C519" s="206" t="s">
        <v>1922</v>
      </c>
      <c r="E519" s="11">
        <v>1</v>
      </c>
      <c r="F519" s="7" t="str">
        <f t="shared" si="81"/>
        <v>861120250630E 6</v>
      </c>
      <c r="G519" s="21" t="str">
        <f>IF(ISBLANK(C519),"",_xlfn.XLOOKUP(_xlfn.XLOOKUP(VALUE(LEFT(C519,4)),Souches!$B$2:$B$15000,Souches!$E$2:$E$15000),Varietes!$B$2:$B$500,Varietes!$C$2:$C$500))</f>
        <v>MDJU</v>
      </c>
      <c r="H519" s="19">
        <f>IF(ISBLANK(C519),"",_xlfn.XLOOKUP(VALUE(LEFT(C519,4)),Souches!$B$2:$B$15000,Souches!$D$2:$D$15000))</f>
        <v>3522</v>
      </c>
      <c r="I519" s="10">
        <f t="shared" si="82"/>
        <v>45838</v>
      </c>
      <c r="J519" s="19">
        <f>IF(I519="","",INT(('ObjProd (2)'!$C$25-I519)/7 * (ABS('ObjProd (2)'!$C$25-I519)&gt;=7)))</f>
        <v>11</v>
      </c>
      <c r="K519" s="10" t="str">
        <f>IF(I519="","",
IF(AND(DATEDIF(I519,'ObjProd (2)'!$C$25,"y")=0,DATEDIF(I519,'ObjProd (2)'!$C$25,"ym")=0,
   INT(('ObjProd (2)'!$C$25-EDATE(I519,DATEDIF(I519,'ObjProd (2)'!$C$25,"y")*12+DATEDIF(I519,'ObjProd (2)'!$C$25,"ym")))/7)=0),
   "&lt; 1 sem.",
   IF(DATEDIF(I519,'ObjProd (2)'!$C$25,"y")&gt;0,DATEDIF(I519,'ObjProd (2)'!$C$25,"y") &amp; " " &amp; IF(DATEDIF(I519,'ObjProd (2)'!$C$25,"y")=1,"an ","ans "),"") &amp;
   IF(DATEDIF(I519,'ObjProd (2)'!$C$25,"ym")&gt;0,DATEDIF(I519,'ObjProd (2)'!$C$25,"ym") &amp; " mois ", "") &amp;
   IF(INT(('ObjProd (2)'!$C$25-EDATE(I519,DATEDIF(I519,'ObjProd (2)'!$C$25,"y")*12+DATEDIF(I519,'ObjProd (2)'!$C$25,"ym")))/7)&gt;0,
      INT(('ObjProd (2)'!$C$25-EDATE(I519,DATEDIF(I519,'ObjProd (2)'!$C$25,"y")*12+DATEDIF(I519,'ObjProd (2)'!$C$25,"ym")))/7) &amp; " sem.",
      "")
)
)</f>
        <v>2 mois 2 sem.</v>
      </c>
      <c r="L519" s="11" t="str">
        <f t="shared" si="83"/>
        <v xml:space="preserve">E 6 </v>
      </c>
      <c r="M519" s="9">
        <f t="shared" si="84"/>
        <v>1</v>
      </c>
      <c r="N519" s="9" t="str" cm="1">
        <f t="array" aca="1" ref="N519" ca="1">LEFT(L519, IF(ISNUMBER(SUBSTITUTE(_xludf.MID(L519, 2, 1), ".", ",")), 1, 2))</f>
        <v xml:space="preserve">E </v>
      </c>
      <c r="O519" s="19">
        <f t="shared" ca="1" si="85"/>
        <v>6</v>
      </c>
      <c r="P519" s="9" t="str">
        <f t="shared" ca="1" si="88"/>
        <v>E</v>
      </c>
      <c r="Q519" s="9">
        <f t="shared" ca="1" si="89"/>
        <v>6</v>
      </c>
      <c r="R519" s="9" t="str">
        <f t="shared" ca="1" si="86"/>
        <v>E6</v>
      </c>
      <c r="S519" t="str" cm="1">
        <f t="array" ref="S519">IF(ISBLANK(C519),"",IFERROR(INDEX(ListeSeries!$A$2:$A$1045, MATCH(1, (DatasScan!G519=ListeSeries!$B$2:$B$1045) * (DatasScan!H519&gt;=ListeSeries!$D$2:$D$1045) * (DatasScan!H519&lt;=ListeSeries!$E$2:$E$1045), 0)), "no match"))</f>
        <v>MEDJOOL</v>
      </c>
      <c r="T519" s="7" t="str" cm="1">
        <f t="array" ref="T519">IF(ISBLANK(C519),"",IFERROR(INDEX(ListeSeries!$C$2:$C$1045, MATCH(1, (DatasScan!G519=ListeSeries!$B$2:$B$1045) * (DatasScan!H519&gt;=ListeSeries!$D$2:$D$1045) * (DatasScan!H519&lt;=ListeSeries!$E$2:$E$1045), 0)), "no match"))</f>
        <v>MEDJOOL 108</v>
      </c>
      <c r="U519" s="11" t="str" cm="1">
        <f t="array" ref="U519">IF(ISBLANK(C519),"",IFERROR(INDEX(ListeSeries!$F$2:$F$1045, MATCH(1, (DatasScan!G519=ListeSeries!$B$2:$B$1045) * (DatasScan!H519&gt;=ListeSeries!$D$2:$D$1045) * (DatasScan!H519&lt;=ListeSeries!$E$2:$E$1045), 0)), "no match"))</f>
        <v>3521-3530</v>
      </c>
    </row>
    <row r="520" spans="1:21" x14ac:dyDescent="0.25">
      <c r="A520" s="6" t="str">
        <f t="shared" si="87"/>
        <v>3</v>
      </c>
      <c r="B520" s="272" t="s">
        <v>3497</v>
      </c>
      <c r="C520" s="206" t="s">
        <v>1921</v>
      </c>
      <c r="E520" s="11">
        <v>8</v>
      </c>
      <c r="F520" s="7" t="str">
        <f t="shared" si="81"/>
        <v>861120250626E 5</v>
      </c>
      <c r="G520" s="21" t="str">
        <f>IF(ISBLANK(C520),"",_xlfn.XLOOKUP(_xlfn.XLOOKUP(VALUE(LEFT(C520,4)),Souches!$B$2:$B$15000,Souches!$E$2:$E$15000),Varietes!$B$2:$B$500,Varietes!$C$2:$C$500))</f>
        <v>MDJU</v>
      </c>
      <c r="H520" s="19">
        <f>IF(ISBLANK(C520),"",_xlfn.XLOOKUP(VALUE(LEFT(C520,4)),Souches!$B$2:$B$15000,Souches!$D$2:$D$15000))</f>
        <v>3522</v>
      </c>
      <c r="I520" s="10">
        <f t="shared" si="82"/>
        <v>45834</v>
      </c>
      <c r="J520" s="19">
        <f>IF(I520="","",INT(('ObjProd (2)'!$C$25-I520)/7 * (ABS('ObjProd (2)'!$C$25-I520)&gt;=7)))</f>
        <v>12</v>
      </c>
      <c r="K520" s="10" t="str">
        <f>IF(I520="","",
IF(AND(DATEDIF(I520,'ObjProd (2)'!$C$25,"y")=0,DATEDIF(I520,'ObjProd (2)'!$C$25,"ym")=0,
   INT(('ObjProd (2)'!$C$25-EDATE(I520,DATEDIF(I520,'ObjProd (2)'!$C$25,"y")*12+DATEDIF(I520,'ObjProd (2)'!$C$25,"ym")))/7)=0),
   "&lt; 1 sem.",
   IF(DATEDIF(I520,'ObjProd (2)'!$C$25,"y")&gt;0,DATEDIF(I520,'ObjProd (2)'!$C$25,"y") &amp; " " &amp; IF(DATEDIF(I520,'ObjProd (2)'!$C$25,"y")=1,"an ","ans "),"") &amp;
   IF(DATEDIF(I520,'ObjProd (2)'!$C$25,"ym")&gt;0,DATEDIF(I520,'ObjProd (2)'!$C$25,"ym") &amp; " mois ", "") &amp;
   IF(INT(('ObjProd (2)'!$C$25-EDATE(I520,DATEDIF(I520,'ObjProd (2)'!$C$25,"y")*12+DATEDIF(I520,'ObjProd (2)'!$C$25,"ym")))/7)&gt;0,
      INT(('ObjProd (2)'!$C$25-EDATE(I520,DATEDIF(I520,'ObjProd (2)'!$C$25,"y")*12+DATEDIF(I520,'ObjProd (2)'!$C$25,"ym")))/7) &amp; " sem.",
      "")
)
)</f>
        <v>2 mois 3 sem.</v>
      </c>
      <c r="L520" s="11" t="str">
        <f t="shared" si="83"/>
        <v xml:space="preserve">E 5 </v>
      </c>
      <c r="M520" s="9">
        <f t="shared" si="84"/>
        <v>8</v>
      </c>
      <c r="N520" s="9" t="str" cm="1">
        <f t="array" aca="1" ref="N520" ca="1">LEFT(L520, IF(ISNUMBER(SUBSTITUTE(_xludf.MID(L520, 2, 1), ".", ",")), 1, 2))</f>
        <v xml:space="preserve">E </v>
      </c>
      <c r="O520" s="19">
        <f t="shared" ca="1" si="85"/>
        <v>5</v>
      </c>
      <c r="P520" s="9" t="str">
        <f t="shared" ca="1" si="88"/>
        <v>E</v>
      </c>
      <c r="Q520" s="9">
        <f t="shared" ca="1" si="89"/>
        <v>5</v>
      </c>
      <c r="R520" s="9" t="str">
        <f t="shared" ca="1" si="86"/>
        <v>E5</v>
      </c>
      <c r="S520" t="str" cm="1">
        <f t="array" ref="S520">IF(ISBLANK(C520),"",IFERROR(INDEX(ListeSeries!$A$2:$A$1045, MATCH(1, (DatasScan!G520=ListeSeries!$B$2:$B$1045) * (DatasScan!H520&gt;=ListeSeries!$D$2:$D$1045) * (DatasScan!H520&lt;=ListeSeries!$E$2:$E$1045), 0)), "no match"))</f>
        <v>MEDJOOL</v>
      </c>
      <c r="T520" s="7" t="str" cm="1">
        <f t="array" ref="T520">IF(ISBLANK(C520),"",IFERROR(INDEX(ListeSeries!$C$2:$C$1045, MATCH(1, (DatasScan!G520=ListeSeries!$B$2:$B$1045) * (DatasScan!H520&gt;=ListeSeries!$D$2:$D$1045) * (DatasScan!H520&lt;=ListeSeries!$E$2:$E$1045), 0)), "no match"))</f>
        <v>MEDJOOL 108</v>
      </c>
      <c r="U520" s="11" t="str" cm="1">
        <f t="array" ref="U520">IF(ISBLANK(C520),"",IFERROR(INDEX(ListeSeries!$F$2:$F$1045, MATCH(1, (DatasScan!G520=ListeSeries!$B$2:$B$1045) * (DatasScan!H520&gt;=ListeSeries!$D$2:$D$1045) * (DatasScan!H520&lt;=ListeSeries!$E$2:$E$1045), 0)), "no match"))</f>
        <v>3521-3530</v>
      </c>
    </row>
    <row r="521" spans="1:21" x14ac:dyDescent="0.25">
      <c r="A521" s="6" t="str">
        <f t="shared" si="87"/>
        <v>3</v>
      </c>
      <c r="B521" s="272" t="s">
        <v>3497</v>
      </c>
      <c r="C521" s="206" t="s">
        <v>1917</v>
      </c>
      <c r="D521" s="8">
        <v>1</v>
      </c>
      <c r="F521" s="7" t="str">
        <f t="shared" si="81"/>
        <v>861120250710E 8</v>
      </c>
      <c r="G521" s="21" t="str">
        <f>IF(ISBLANK(C521),"",_xlfn.XLOOKUP(_xlfn.XLOOKUP(VALUE(LEFT(C521,4)),Souches!$B$2:$B$15000,Souches!$E$2:$E$15000),Varietes!$B$2:$B$500,Varietes!$C$2:$C$500))</f>
        <v>MDJU</v>
      </c>
      <c r="H521" s="19">
        <f>IF(ISBLANK(C521),"",_xlfn.XLOOKUP(VALUE(LEFT(C521,4)),Souches!$B$2:$B$15000,Souches!$D$2:$D$15000))</f>
        <v>3522</v>
      </c>
      <c r="I521" s="10">
        <f t="shared" si="82"/>
        <v>45848</v>
      </c>
      <c r="J521" s="19">
        <f>IF(I521="","",INT(('ObjProd (2)'!$C$25-I521)/7 * (ABS('ObjProd (2)'!$C$25-I521)&gt;=7)))</f>
        <v>10</v>
      </c>
      <c r="K521" s="10" t="str">
        <f>IF(I521="","",
IF(AND(DATEDIF(I521,'ObjProd (2)'!$C$25,"y")=0,DATEDIF(I521,'ObjProd (2)'!$C$25,"ym")=0,
   INT(('ObjProd (2)'!$C$25-EDATE(I521,DATEDIF(I521,'ObjProd (2)'!$C$25,"y")*12+DATEDIF(I521,'ObjProd (2)'!$C$25,"ym")))/7)=0),
   "&lt; 1 sem.",
   IF(DATEDIF(I521,'ObjProd (2)'!$C$25,"y")&gt;0,DATEDIF(I521,'ObjProd (2)'!$C$25,"y") &amp; " " &amp; IF(DATEDIF(I521,'ObjProd (2)'!$C$25,"y")=1,"an ","ans "),"") &amp;
   IF(DATEDIF(I521,'ObjProd (2)'!$C$25,"ym")&gt;0,DATEDIF(I521,'ObjProd (2)'!$C$25,"ym") &amp; " mois ", "") &amp;
   IF(INT(('ObjProd (2)'!$C$25-EDATE(I521,DATEDIF(I521,'ObjProd (2)'!$C$25,"y")*12+DATEDIF(I521,'ObjProd (2)'!$C$25,"ym")))/7)&gt;0,
      INT(('ObjProd (2)'!$C$25-EDATE(I521,DATEDIF(I521,'ObjProd (2)'!$C$25,"y")*12+DATEDIF(I521,'ObjProd (2)'!$C$25,"ym")))/7) &amp; " sem.",
      "")
)
)</f>
        <v>2 mois 1 sem.</v>
      </c>
      <c r="L521" s="11" t="str">
        <f t="shared" si="83"/>
        <v xml:space="preserve">E 8 </v>
      </c>
      <c r="M521" s="9">
        <f t="shared" si="84"/>
        <v>14</v>
      </c>
      <c r="N521" s="9" t="str" cm="1">
        <f t="array" aca="1" ref="N521" ca="1">LEFT(L521, IF(ISNUMBER(SUBSTITUTE(_xludf.MID(L521, 2, 1), ".", ",")), 1, 2))</f>
        <v xml:space="preserve">E </v>
      </c>
      <c r="O521" s="19">
        <f t="shared" ca="1" si="85"/>
        <v>8</v>
      </c>
      <c r="P521" s="9" t="str">
        <f t="shared" ca="1" si="88"/>
        <v>E</v>
      </c>
      <c r="Q521" s="9" t="str">
        <f t="shared" ca="1" si="89"/>
        <v>7+</v>
      </c>
      <c r="R521" s="9" t="str">
        <f t="shared" ca="1" si="86"/>
        <v>E7+</v>
      </c>
      <c r="S521" t="str" cm="1">
        <f t="array" ref="S521">IF(ISBLANK(C521),"",IFERROR(INDEX(ListeSeries!$A$2:$A$1045, MATCH(1, (DatasScan!G521=ListeSeries!$B$2:$B$1045) * (DatasScan!H521&gt;=ListeSeries!$D$2:$D$1045) * (DatasScan!H521&lt;=ListeSeries!$E$2:$E$1045), 0)), "no match"))</f>
        <v>MEDJOOL</v>
      </c>
      <c r="T521" s="7" t="str" cm="1">
        <f t="array" ref="T521">IF(ISBLANK(C521),"",IFERROR(INDEX(ListeSeries!$C$2:$C$1045, MATCH(1, (DatasScan!G521=ListeSeries!$B$2:$B$1045) * (DatasScan!H521&gt;=ListeSeries!$D$2:$D$1045) * (DatasScan!H521&lt;=ListeSeries!$E$2:$E$1045), 0)), "no match"))</f>
        <v>MEDJOOL 108</v>
      </c>
      <c r="U521" s="11" t="str" cm="1">
        <f t="array" ref="U521">IF(ISBLANK(C521),"",IFERROR(INDEX(ListeSeries!$F$2:$F$1045, MATCH(1, (DatasScan!G521=ListeSeries!$B$2:$B$1045) * (DatasScan!H521&gt;=ListeSeries!$D$2:$D$1045) * (DatasScan!H521&lt;=ListeSeries!$E$2:$E$1045), 0)), "no match"))</f>
        <v>3521-3530</v>
      </c>
    </row>
    <row r="522" spans="1:21" x14ac:dyDescent="0.25">
      <c r="A522" s="6" t="str">
        <f t="shared" si="87"/>
        <v>3</v>
      </c>
      <c r="B522" s="272" t="s">
        <v>3497</v>
      </c>
      <c r="C522" s="206" t="s">
        <v>1916</v>
      </c>
      <c r="D522" s="8">
        <v>1</v>
      </c>
      <c r="F522" s="7" t="str">
        <f t="shared" si="81"/>
        <v>840220250813E 5</v>
      </c>
      <c r="G522" s="21" t="str">
        <f>IF(ISBLANK(C522),"",_xlfn.XLOOKUP(_xlfn.XLOOKUP(VALUE(LEFT(C522,4)),Souches!$B$2:$B$15000,Souches!$E$2:$E$15000),Varietes!$B$2:$B$500,Varietes!$C$2:$C$500))</f>
        <v>MDJU</v>
      </c>
      <c r="H522" s="19">
        <f>IF(ISBLANK(C522),"",_xlfn.XLOOKUP(VALUE(LEFT(C522,4)),Souches!$B$2:$B$15000,Souches!$D$2:$D$15000))</f>
        <v>3464</v>
      </c>
      <c r="I522" s="10">
        <f t="shared" si="82"/>
        <v>45882</v>
      </c>
      <c r="J522" s="19">
        <f>IF(I522="","",INT(('ObjProd (2)'!$C$25-I522)/7 * (ABS('ObjProd (2)'!$C$25-I522)&gt;=7)))</f>
        <v>5</v>
      </c>
      <c r="K522" s="10" t="str">
        <f>IF(I522="","",
IF(AND(DATEDIF(I522,'ObjProd (2)'!$C$25,"y")=0,DATEDIF(I522,'ObjProd (2)'!$C$25,"ym")=0,
   INT(('ObjProd (2)'!$C$25-EDATE(I522,DATEDIF(I522,'ObjProd (2)'!$C$25,"y")*12+DATEDIF(I522,'ObjProd (2)'!$C$25,"ym")))/7)=0),
   "&lt; 1 sem.",
   IF(DATEDIF(I522,'ObjProd (2)'!$C$25,"y")&gt;0,DATEDIF(I522,'ObjProd (2)'!$C$25,"y") &amp; " " &amp; IF(DATEDIF(I522,'ObjProd (2)'!$C$25,"y")=1,"an ","ans "),"") &amp;
   IF(DATEDIF(I522,'ObjProd (2)'!$C$25,"ym")&gt;0,DATEDIF(I522,'ObjProd (2)'!$C$25,"ym") &amp; " mois ", "") &amp;
   IF(INT(('ObjProd (2)'!$C$25-EDATE(I522,DATEDIF(I522,'ObjProd (2)'!$C$25,"y")*12+DATEDIF(I522,'ObjProd (2)'!$C$25,"ym")))/7)&gt;0,
      INT(('ObjProd (2)'!$C$25-EDATE(I522,DATEDIF(I522,'ObjProd (2)'!$C$25,"y")*12+DATEDIF(I522,'ObjProd (2)'!$C$25,"ym")))/7) &amp; " sem.",
      "")
)
)</f>
        <v xml:space="preserve">1 mois </v>
      </c>
      <c r="L522" s="11" t="str">
        <f t="shared" si="83"/>
        <v xml:space="preserve">E 5 </v>
      </c>
      <c r="M522" s="9">
        <f t="shared" si="84"/>
        <v>14</v>
      </c>
      <c r="N522" s="9" t="str" cm="1">
        <f t="array" aca="1" ref="N522" ca="1">LEFT(L522, IF(ISNUMBER(SUBSTITUTE(_xludf.MID(L522, 2, 1), ".", ",")), 1, 2))</f>
        <v xml:space="preserve">E </v>
      </c>
      <c r="O522" s="19">
        <f t="shared" ca="1" si="85"/>
        <v>5</v>
      </c>
      <c r="P522" s="9" t="str">
        <f t="shared" ca="1" si="88"/>
        <v>E</v>
      </c>
      <c r="Q522" s="9">
        <f t="shared" ca="1" si="89"/>
        <v>5</v>
      </c>
      <c r="R522" s="9" t="str">
        <f t="shared" ca="1" si="86"/>
        <v>E5</v>
      </c>
      <c r="S522" t="str" cm="1">
        <f t="array" ref="S522">IF(ISBLANK(C522),"",IFERROR(INDEX(ListeSeries!$A$2:$A$1045, MATCH(1, (DatasScan!G522=ListeSeries!$B$2:$B$1045) * (DatasScan!H522&gt;=ListeSeries!$D$2:$D$1045) * (DatasScan!H522&lt;=ListeSeries!$E$2:$E$1045), 0)), "no match"))</f>
        <v>MEDJOOL</v>
      </c>
      <c r="T522" s="7" t="str" cm="1">
        <f t="array" ref="T522">IF(ISBLANK(C522),"",IFERROR(INDEX(ListeSeries!$C$2:$C$1045, MATCH(1, (DatasScan!G522=ListeSeries!$B$2:$B$1045) * (DatasScan!H522&gt;=ListeSeries!$D$2:$D$1045) * (DatasScan!H522&lt;=ListeSeries!$E$2:$E$1045), 0)), "no match"))</f>
        <v>MEDJOOL 105</v>
      </c>
      <c r="U522" s="11" t="str" cm="1">
        <f t="array" ref="U522">IF(ISBLANK(C522),"",IFERROR(INDEX(ListeSeries!$F$2:$F$1045, MATCH(1, (DatasScan!G522=ListeSeries!$B$2:$B$1045) * (DatasScan!H522&gt;=ListeSeries!$D$2:$D$1045) * (DatasScan!H522&lt;=ListeSeries!$E$2:$E$1045), 0)), "no match"))</f>
        <v>3461-3475</v>
      </c>
    </row>
    <row r="523" spans="1:21" x14ac:dyDescent="0.25">
      <c r="A523" s="6" t="str">
        <f t="shared" si="87"/>
        <v>3</v>
      </c>
      <c r="B523" s="272" t="s">
        <v>3497</v>
      </c>
      <c r="C523" s="206" t="s">
        <v>1914</v>
      </c>
      <c r="D523" s="8">
        <v>1</v>
      </c>
      <c r="F523" s="7" t="str">
        <f t="shared" si="81"/>
        <v>841320250623E 6</v>
      </c>
      <c r="G523" s="21" t="str">
        <f>IF(ISBLANK(C523),"",_xlfn.XLOOKUP(_xlfn.XLOOKUP(VALUE(LEFT(C523,4)),Souches!$B$2:$B$15000,Souches!$E$2:$E$15000),Varietes!$B$2:$B$500,Varietes!$C$2:$C$500))</f>
        <v>MDJU</v>
      </c>
      <c r="H523" s="19">
        <f>IF(ISBLANK(C523),"",_xlfn.XLOOKUP(VALUE(LEFT(C523,4)),Souches!$B$2:$B$15000,Souches!$D$2:$D$15000))</f>
        <v>3476</v>
      </c>
      <c r="I523" s="10">
        <f t="shared" si="82"/>
        <v>45831</v>
      </c>
      <c r="J523" s="19">
        <f>IF(I523="","",INT(('ObjProd (2)'!$C$25-I523)/7 * (ABS('ObjProd (2)'!$C$25-I523)&gt;=7)))</f>
        <v>12</v>
      </c>
      <c r="K523" s="10" t="str">
        <f>IF(I523="","",
IF(AND(DATEDIF(I523,'ObjProd (2)'!$C$25,"y")=0,DATEDIF(I523,'ObjProd (2)'!$C$25,"ym")=0,
   INT(('ObjProd (2)'!$C$25-EDATE(I523,DATEDIF(I523,'ObjProd (2)'!$C$25,"y")*12+DATEDIF(I523,'ObjProd (2)'!$C$25,"ym")))/7)=0),
   "&lt; 1 sem.",
   IF(DATEDIF(I523,'ObjProd (2)'!$C$25,"y")&gt;0,DATEDIF(I523,'ObjProd (2)'!$C$25,"y") &amp; " " &amp; IF(DATEDIF(I523,'ObjProd (2)'!$C$25,"y")=1,"an ","ans "),"") &amp;
   IF(DATEDIF(I523,'ObjProd (2)'!$C$25,"ym")&gt;0,DATEDIF(I523,'ObjProd (2)'!$C$25,"ym") &amp; " mois ", "") &amp;
   IF(INT(('ObjProd (2)'!$C$25-EDATE(I523,DATEDIF(I523,'ObjProd (2)'!$C$25,"y")*12+DATEDIF(I523,'ObjProd (2)'!$C$25,"ym")))/7)&gt;0,
      INT(('ObjProd (2)'!$C$25-EDATE(I523,DATEDIF(I523,'ObjProd (2)'!$C$25,"y")*12+DATEDIF(I523,'ObjProd (2)'!$C$25,"ym")))/7) &amp; " sem.",
      "")
)
)</f>
        <v>2 mois 3 sem.</v>
      </c>
      <c r="L523" s="11" t="str">
        <f t="shared" si="83"/>
        <v xml:space="preserve">E 6 </v>
      </c>
      <c r="M523" s="9">
        <f t="shared" si="84"/>
        <v>14</v>
      </c>
      <c r="N523" s="9" t="str" cm="1">
        <f t="array" aca="1" ref="N523" ca="1">LEFT(L523, IF(ISNUMBER(SUBSTITUTE(_xludf.MID(L523, 2, 1), ".", ",")), 1, 2))</f>
        <v xml:space="preserve">E </v>
      </c>
      <c r="O523" s="19">
        <f t="shared" ca="1" si="85"/>
        <v>6</v>
      </c>
      <c r="P523" s="9" t="str">
        <f t="shared" ca="1" si="88"/>
        <v>E</v>
      </c>
      <c r="Q523" s="9">
        <f t="shared" ca="1" si="89"/>
        <v>6</v>
      </c>
      <c r="R523" s="9" t="str">
        <f t="shared" ca="1" si="86"/>
        <v>E6</v>
      </c>
      <c r="S523" t="str" cm="1">
        <f t="array" ref="S523">IF(ISBLANK(C523),"",IFERROR(INDEX(ListeSeries!$A$2:$A$1045, MATCH(1, (DatasScan!G523=ListeSeries!$B$2:$B$1045) * (DatasScan!H523&gt;=ListeSeries!$D$2:$D$1045) * (DatasScan!H523&lt;=ListeSeries!$E$2:$E$1045), 0)), "no match"))</f>
        <v>MEDJOOL</v>
      </c>
      <c r="T523" s="7" t="str" cm="1">
        <f t="array" ref="T523">IF(ISBLANK(C523),"",IFERROR(INDEX(ListeSeries!$C$2:$C$1045, MATCH(1, (DatasScan!G523=ListeSeries!$B$2:$B$1045) * (DatasScan!H523&gt;=ListeSeries!$D$2:$D$1045) * (DatasScan!H523&lt;=ListeSeries!$E$2:$E$1045), 0)), "no match"))</f>
        <v>MEDJOOL 106</v>
      </c>
      <c r="U523" s="11" t="str" cm="1">
        <f t="array" ref="U523">IF(ISBLANK(C523),"",IFERROR(INDEX(ListeSeries!$F$2:$F$1045, MATCH(1, (DatasScan!G523=ListeSeries!$B$2:$B$1045) * (DatasScan!H523&gt;=ListeSeries!$D$2:$D$1045) * (DatasScan!H523&lt;=ListeSeries!$E$2:$E$1045), 0)), "no match"))</f>
        <v>3476-3500</v>
      </c>
    </row>
    <row r="524" spans="1:21" x14ac:dyDescent="0.25">
      <c r="A524" s="6" t="str">
        <f t="shared" si="87"/>
        <v>3</v>
      </c>
      <c r="B524" s="272" t="s">
        <v>3497</v>
      </c>
      <c r="C524" s="206" t="s">
        <v>1913</v>
      </c>
      <c r="D524" s="8">
        <v>1</v>
      </c>
      <c r="F524" s="7" t="str">
        <f t="shared" si="81"/>
        <v>851620250703E 7</v>
      </c>
      <c r="G524" s="21" t="str">
        <f>IF(ISBLANK(C524),"",_xlfn.XLOOKUP(_xlfn.XLOOKUP(VALUE(LEFT(C524,4)),Souches!$B$2:$B$15000,Souches!$E$2:$E$15000),Varietes!$B$2:$B$500,Varietes!$C$2:$C$500))</f>
        <v>MDJU</v>
      </c>
      <c r="H524" s="19">
        <f>IF(ISBLANK(C524),"",_xlfn.XLOOKUP(VALUE(LEFT(C524,4)),Souches!$B$2:$B$15000,Souches!$D$2:$D$15000))</f>
        <v>3514</v>
      </c>
      <c r="I524" s="10">
        <f t="shared" si="82"/>
        <v>45841</v>
      </c>
      <c r="J524" s="19">
        <f>IF(I524="","",INT(('ObjProd (2)'!$C$25-I524)/7 * (ABS('ObjProd (2)'!$C$25-I524)&gt;=7)))</f>
        <v>11</v>
      </c>
      <c r="K524" s="10" t="str">
        <f>IF(I524="","",
IF(AND(DATEDIF(I524,'ObjProd (2)'!$C$25,"y")=0,DATEDIF(I524,'ObjProd (2)'!$C$25,"ym")=0,
   INT(('ObjProd (2)'!$C$25-EDATE(I524,DATEDIF(I524,'ObjProd (2)'!$C$25,"y")*12+DATEDIF(I524,'ObjProd (2)'!$C$25,"ym")))/7)=0),
   "&lt; 1 sem.",
   IF(DATEDIF(I524,'ObjProd (2)'!$C$25,"y")&gt;0,DATEDIF(I524,'ObjProd (2)'!$C$25,"y") &amp; " " &amp; IF(DATEDIF(I524,'ObjProd (2)'!$C$25,"y")=1,"an ","ans "),"") &amp;
   IF(DATEDIF(I524,'ObjProd (2)'!$C$25,"ym")&gt;0,DATEDIF(I524,'ObjProd (2)'!$C$25,"ym") &amp; " mois ", "") &amp;
   IF(INT(('ObjProd (2)'!$C$25-EDATE(I524,DATEDIF(I524,'ObjProd (2)'!$C$25,"y")*12+DATEDIF(I524,'ObjProd (2)'!$C$25,"ym")))/7)&gt;0,
      INT(('ObjProd (2)'!$C$25-EDATE(I524,DATEDIF(I524,'ObjProd (2)'!$C$25,"y")*12+DATEDIF(I524,'ObjProd (2)'!$C$25,"ym")))/7) &amp; " sem.",
      "")
)
)</f>
        <v>2 mois 2 sem.</v>
      </c>
      <c r="L524" s="11" t="str">
        <f t="shared" si="83"/>
        <v xml:space="preserve">E 7 </v>
      </c>
      <c r="M524" s="9">
        <f t="shared" si="84"/>
        <v>14</v>
      </c>
      <c r="N524" s="9" t="str" cm="1">
        <f t="array" aca="1" ref="N524" ca="1">LEFT(L524, IF(ISNUMBER(SUBSTITUTE(_xludf.MID(L524, 2, 1), ".", ",")), 1, 2))</f>
        <v xml:space="preserve">E </v>
      </c>
      <c r="O524" s="19">
        <f t="shared" ca="1" si="85"/>
        <v>7</v>
      </c>
      <c r="P524" s="9" t="str">
        <f t="shared" ca="1" si="88"/>
        <v>E</v>
      </c>
      <c r="Q524" s="9" t="str">
        <f t="shared" ca="1" si="89"/>
        <v>7+</v>
      </c>
      <c r="R524" s="9" t="str">
        <f t="shared" ca="1" si="86"/>
        <v>E7+</v>
      </c>
      <c r="S524" t="str" cm="1">
        <f t="array" ref="S524">IF(ISBLANK(C524),"",IFERROR(INDEX(ListeSeries!$A$2:$A$1045, MATCH(1, (DatasScan!G524=ListeSeries!$B$2:$B$1045) * (DatasScan!H524&gt;=ListeSeries!$D$2:$D$1045) * (DatasScan!H524&lt;=ListeSeries!$E$2:$E$1045), 0)), "no match"))</f>
        <v>MEDJOOL</v>
      </c>
      <c r="T524" s="7" t="str" cm="1">
        <f t="array" ref="T524">IF(ISBLANK(C524),"",IFERROR(INDEX(ListeSeries!$C$2:$C$1045, MATCH(1, (DatasScan!G524=ListeSeries!$B$2:$B$1045) * (DatasScan!H524&gt;=ListeSeries!$D$2:$D$1045) * (DatasScan!H524&lt;=ListeSeries!$E$2:$E$1045), 0)), "no match"))</f>
        <v>MEDJOOL 107</v>
      </c>
      <c r="U524" s="11" t="str" cm="1">
        <f t="array" ref="U524">IF(ISBLANK(C524),"",IFERROR(INDEX(ListeSeries!$F$2:$F$1045, MATCH(1, (DatasScan!G524=ListeSeries!$B$2:$B$1045) * (DatasScan!H524&gt;=ListeSeries!$D$2:$D$1045) * (DatasScan!H524&lt;=ListeSeries!$E$2:$E$1045), 0)), "no match"))</f>
        <v>3501-3520</v>
      </c>
    </row>
    <row r="525" spans="1:21" x14ac:dyDescent="0.25">
      <c r="A525" s="6" t="str">
        <f t="shared" si="87"/>
        <v>3</v>
      </c>
      <c r="B525" s="272" t="s">
        <v>3497</v>
      </c>
      <c r="C525" s="206" t="s">
        <v>1912</v>
      </c>
      <c r="D525" s="8">
        <v>1</v>
      </c>
      <c r="F525" s="7" t="str">
        <f t="shared" si="81"/>
        <v>851620250703E 4</v>
      </c>
      <c r="G525" s="21" t="str">
        <f>IF(ISBLANK(C525),"",_xlfn.XLOOKUP(_xlfn.XLOOKUP(VALUE(LEFT(C525,4)),Souches!$B$2:$B$15000,Souches!$E$2:$E$15000),Varietes!$B$2:$B$500,Varietes!$C$2:$C$500))</f>
        <v>MDJU</v>
      </c>
      <c r="H525" s="19">
        <f>IF(ISBLANK(C525),"",_xlfn.XLOOKUP(VALUE(LEFT(C525,4)),Souches!$B$2:$B$15000,Souches!$D$2:$D$15000))</f>
        <v>3514</v>
      </c>
      <c r="I525" s="10">
        <f t="shared" si="82"/>
        <v>45841</v>
      </c>
      <c r="J525" s="19">
        <f>IF(I525="","",INT(('ObjProd (2)'!$C$25-I525)/7 * (ABS('ObjProd (2)'!$C$25-I525)&gt;=7)))</f>
        <v>11</v>
      </c>
      <c r="K525" s="10" t="str">
        <f>IF(I525="","",
IF(AND(DATEDIF(I525,'ObjProd (2)'!$C$25,"y")=0,DATEDIF(I525,'ObjProd (2)'!$C$25,"ym")=0,
   INT(('ObjProd (2)'!$C$25-EDATE(I525,DATEDIF(I525,'ObjProd (2)'!$C$25,"y")*12+DATEDIF(I525,'ObjProd (2)'!$C$25,"ym")))/7)=0),
   "&lt; 1 sem.",
   IF(DATEDIF(I525,'ObjProd (2)'!$C$25,"y")&gt;0,DATEDIF(I525,'ObjProd (2)'!$C$25,"y") &amp; " " &amp; IF(DATEDIF(I525,'ObjProd (2)'!$C$25,"y")=1,"an ","ans "),"") &amp;
   IF(DATEDIF(I525,'ObjProd (2)'!$C$25,"ym")&gt;0,DATEDIF(I525,'ObjProd (2)'!$C$25,"ym") &amp; " mois ", "") &amp;
   IF(INT(('ObjProd (2)'!$C$25-EDATE(I525,DATEDIF(I525,'ObjProd (2)'!$C$25,"y")*12+DATEDIF(I525,'ObjProd (2)'!$C$25,"ym")))/7)&gt;0,
      INT(('ObjProd (2)'!$C$25-EDATE(I525,DATEDIF(I525,'ObjProd (2)'!$C$25,"y")*12+DATEDIF(I525,'ObjProd (2)'!$C$25,"ym")))/7) &amp; " sem.",
      "")
)
)</f>
        <v>2 mois 2 sem.</v>
      </c>
      <c r="L525" s="11" t="str">
        <f t="shared" si="83"/>
        <v xml:space="preserve">E 4 </v>
      </c>
      <c r="M525" s="9">
        <f t="shared" si="84"/>
        <v>14</v>
      </c>
      <c r="N525" s="9" t="str" cm="1">
        <f t="array" aca="1" ref="N525" ca="1">LEFT(L525, IF(ISNUMBER(SUBSTITUTE(_xludf.MID(L525, 2, 1), ".", ",")), 1, 2))</f>
        <v xml:space="preserve">E </v>
      </c>
      <c r="O525" s="19">
        <f t="shared" ca="1" si="85"/>
        <v>4</v>
      </c>
      <c r="P525" s="9" t="str">
        <f t="shared" ca="1" si="88"/>
        <v>E</v>
      </c>
      <c r="Q525" s="9">
        <f t="shared" ca="1" si="89"/>
        <v>4</v>
      </c>
      <c r="R525" s="9" t="str">
        <f t="shared" ca="1" si="86"/>
        <v>E4</v>
      </c>
      <c r="S525" t="str" cm="1">
        <f t="array" ref="S525">IF(ISBLANK(C525),"",IFERROR(INDEX(ListeSeries!$A$2:$A$1045, MATCH(1, (DatasScan!G525=ListeSeries!$B$2:$B$1045) * (DatasScan!H525&gt;=ListeSeries!$D$2:$D$1045) * (DatasScan!H525&lt;=ListeSeries!$E$2:$E$1045), 0)), "no match"))</f>
        <v>MEDJOOL</v>
      </c>
      <c r="T525" s="7" t="str" cm="1">
        <f t="array" ref="T525">IF(ISBLANK(C525),"",IFERROR(INDEX(ListeSeries!$C$2:$C$1045, MATCH(1, (DatasScan!G525=ListeSeries!$B$2:$B$1045) * (DatasScan!H525&gt;=ListeSeries!$D$2:$D$1045) * (DatasScan!H525&lt;=ListeSeries!$E$2:$E$1045), 0)), "no match"))</f>
        <v>MEDJOOL 107</v>
      </c>
      <c r="U525" s="11" t="str" cm="1">
        <f t="array" ref="U525">IF(ISBLANK(C525),"",IFERROR(INDEX(ListeSeries!$F$2:$F$1045, MATCH(1, (DatasScan!G525=ListeSeries!$B$2:$B$1045) * (DatasScan!H525&gt;=ListeSeries!$D$2:$D$1045) * (DatasScan!H525&lt;=ListeSeries!$E$2:$E$1045), 0)), "no match"))</f>
        <v>3501-3520</v>
      </c>
    </row>
    <row r="526" spans="1:21" x14ac:dyDescent="0.25">
      <c r="A526" s="6" t="str">
        <f t="shared" si="87"/>
        <v>3</v>
      </c>
      <c r="B526" s="272" t="s">
        <v>3497</v>
      </c>
      <c r="C526" s="206" t="s">
        <v>1909</v>
      </c>
      <c r="E526" s="11">
        <v>6</v>
      </c>
      <c r="F526" s="7" t="str">
        <f t="shared" si="81"/>
        <v>840220250611EA2</v>
      </c>
      <c r="G526" s="21" t="str">
        <f>IF(ISBLANK(C526),"",_xlfn.XLOOKUP(_xlfn.XLOOKUP(VALUE(LEFT(C526,4)),Souches!$B$2:$B$15000,Souches!$E$2:$E$15000),Varietes!$B$2:$B$500,Varietes!$C$2:$C$500))</f>
        <v>MDJU</v>
      </c>
      <c r="H526" s="19">
        <f>IF(ISBLANK(C526),"",_xlfn.XLOOKUP(VALUE(LEFT(C526,4)),Souches!$B$2:$B$15000,Souches!$D$2:$D$15000))</f>
        <v>3464</v>
      </c>
      <c r="I526" s="10">
        <f t="shared" si="82"/>
        <v>45819</v>
      </c>
      <c r="J526" s="19">
        <f>IF(I526="","",INT(('ObjProd (2)'!$C$25-I526)/7 * (ABS('ObjProd (2)'!$C$25-I526)&gt;=7)))</f>
        <v>14</v>
      </c>
      <c r="K526" s="10" t="str">
        <f>IF(I526="","",
IF(AND(DATEDIF(I526,'ObjProd (2)'!$C$25,"y")=0,DATEDIF(I526,'ObjProd (2)'!$C$25,"ym")=0,
   INT(('ObjProd (2)'!$C$25-EDATE(I526,DATEDIF(I526,'ObjProd (2)'!$C$25,"y")*12+DATEDIF(I526,'ObjProd (2)'!$C$25,"ym")))/7)=0),
   "&lt; 1 sem.",
   IF(DATEDIF(I526,'ObjProd (2)'!$C$25,"y")&gt;0,DATEDIF(I526,'ObjProd (2)'!$C$25,"y") &amp; " " &amp; IF(DATEDIF(I526,'ObjProd (2)'!$C$25,"y")=1,"an ","ans "),"") &amp;
   IF(DATEDIF(I526,'ObjProd (2)'!$C$25,"ym")&gt;0,DATEDIF(I526,'ObjProd (2)'!$C$25,"ym") &amp; " mois ", "") &amp;
   IF(INT(('ObjProd (2)'!$C$25-EDATE(I526,DATEDIF(I526,'ObjProd (2)'!$C$25,"y")*12+DATEDIF(I526,'ObjProd (2)'!$C$25,"ym")))/7)&gt;0,
      INT(('ObjProd (2)'!$C$25-EDATE(I526,DATEDIF(I526,'ObjProd (2)'!$C$25,"y")*12+DATEDIF(I526,'ObjProd (2)'!$C$25,"ym")))/7) &amp; " sem.",
      "")
)
)</f>
        <v>3 mois 1 sem.</v>
      </c>
      <c r="L526" s="11" t="str">
        <f t="shared" si="83"/>
        <v xml:space="preserve">EA2 </v>
      </c>
      <c r="M526" s="9">
        <f t="shared" si="84"/>
        <v>6</v>
      </c>
      <c r="N526" s="9" t="str" cm="1">
        <f t="array" aca="1" ref="N526" ca="1">LEFT(L526, IF(ISNUMBER(SUBSTITUTE(_xludf.MID(L526, 2, 1), ".", ",")), 1, 2))</f>
        <v>EA</v>
      </c>
      <c r="O526" s="19">
        <f t="shared" ca="1" si="85"/>
        <v>2</v>
      </c>
      <c r="P526" s="9" t="str">
        <f t="shared" ca="1" si="88"/>
        <v>E</v>
      </c>
      <c r="Q526" s="9">
        <f t="shared" ca="1" si="89"/>
        <v>2</v>
      </c>
      <c r="R526" s="9" t="str">
        <f t="shared" ca="1" si="86"/>
        <v>E2</v>
      </c>
      <c r="S526" t="str" cm="1">
        <f t="array" ref="S526">IF(ISBLANK(C526),"",IFERROR(INDEX(ListeSeries!$A$2:$A$1045, MATCH(1, (DatasScan!G526=ListeSeries!$B$2:$B$1045) * (DatasScan!H526&gt;=ListeSeries!$D$2:$D$1045) * (DatasScan!H526&lt;=ListeSeries!$E$2:$E$1045), 0)), "no match"))</f>
        <v>MEDJOOL</v>
      </c>
      <c r="T526" s="7" t="str" cm="1">
        <f t="array" ref="T526">IF(ISBLANK(C526),"",IFERROR(INDEX(ListeSeries!$C$2:$C$1045, MATCH(1, (DatasScan!G526=ListeSeries!$B$2:$B$1045) * (DatasScan!H526&gt;=ListeSeries!$D$2:$D$1045) * (DatasScan!H526&lt;=ListeSeries!$E$2:$E$1045), 0)), "no match"))</f>
        <v>MEDJOOL 105</v>
      </c>
      <c r="U526" s="11" t="str" cm="1">
        <f t="array" ref="U526">IF(ISBLANK(C526),"",IFERROR(INDEX(ListeSeries!$F$2:$F$1045, MATCH(1, (DatasScan!G526=ListeSeries!$B$2:$B$1045) * (DatasScan!H526&gt;=ListeSeries!$D$2:$D$1045) * (DatasScan!H526&lt;=ListeSeries!$E$2:$E$1045), 0)), "no match"))</f>
        <v>3461-3475</v>
      </c>
    </row>
    <row r="527" spans="1:21" x14ac:dyDescent="0.25">
      <c r="A527" s="6" t="str">
        <f t="shared" si="87"/>
        <v>3</v>
      </c>
      <c r="B527" s="272" t="s">
        <v>3497</v>
      </c>
      <c r="C527" s="206" t="s">
        <v>3498</v>
      </c>
      <c r="D527" s="8">
        <v>1</v>
      </c>
      <c r="E527" s="11">
        <v>1</v>
      </c>
      <c r="F527" s="7" t="str">
        <f t="shared" si="81"/>
        <v>840220250813E 5</v>
      </c>
      <c r="G527" s="21" t="str">
        <f>IF(ISBLANK(C527),"",_xlfn.XLOOKUP(_xlfn.XLOOKUP(VALUE(LEFT(C527,4)),Souches!$B$2:$B$15000,Souches!$E$2:$E$15000),Varietes!$B$2:$B$500,Varietes!$C$2:$C$500))</f>
        <v>MDJU</v>
      </c>
      <c r="H527" s="19">
        <f>IF(ISBLANK(C527),"",_xlfn.XLOOKUP(VALUE(LEFT(C527,4)),Souches!$B$2:$B$15000,Souches!$D$2:$D$15000))</f>
        <v>3464</v>
      </c>
      <c r="I527" s="10">
        <f t="shared" si="82"/>
        <v>45882</v>
      </c>
      <c r="J527" s="19">
        <f>IF(I527="","",INT(('ObjProd (2)'!$C$25-I527)/7 * (ABS('ObjProd (2)'!$C$25-I527)&gt;=7)))</f>
        <v>5</v>
      </c>
      <c r="K527" s="10" t="str">
        <f>IF(I527="","",
IF(AND(DATEDIF(I527,'ObjProd (2)'!$C$25,"y")=0,DATEDIF(I527,'ObjProd (2)'!$C$25,"ym")=0,
   INT(('ObjProd (2)'!$C$25-EDATE(I527,DATEDIF(I527,'ObjProd (2)'!$C$25,"y")*12+DATEDIF(I527,'ObjProd (2)'!$C$25,"ym")))/7)=0),
   "&lt; 1 sem.",
   IF(DATEDIF(I527,'ObjProd (2)'!$C$25,"y")&gt;0,DATEDIF(I527,'ObjProd (2)'!$C$25,"y") &amp; " " &amp; IF(DATEDIF(I527,'ObjProd (2)'!$C$25,"y")=1,"an ","ans "),"") &amp;
   IF(DATEDIF(I527,'ObjProd (2)'!$C$25,"ym")&gt;0,DATEDIF(I527,'ObjProd (2)'!$C$25,"ym") &amp; " mois ", "") &amp;
   IF(INT(('ObjProd (2)'!$C$25-EDATE(I527,DATEDIF(I527,'ObjProd (2)'!$C$25,"y")*12+DATEDIF(I527,'ObjProd (2)'!$C$25,"ym")))/7)&gt;0,
      INT(('ObjProd (2)'!$C$25-EDATE(I527,DATEDIF(I527,'ObjProd (2)'!$C$25,"y")*12+DATEDIF(I527,'ObjProd (2)'!$C$25,"ym")))/7) &amp; " sem.",
      "")
)
)</f>
        <v xml:space="preserve">1 mois </v>
      </c>
      <c r="L527" s="11" t="str">
        <f t="shared" si="83"/>
        <v xml:space="preserve">E 5 </v>
      </c>
      <c r="M527" s="9">
        <f t="shared" si="84"/>
        <v>15</v>
      </c>
      <c r="N527" s="9" t="str" cm="1">
        <f t="array" aca="1" ref="N527" ca="1">LEFT(L527, IF(ISNUMBER(SUBSTITUTE(_xludf.MID(L527, 2, 1), ".", ",")), 1, 2))</f>
        <v xml:space="preserve">E </v>
      </c>
      <c r="O527" s="19">
        <f t="shared" ca="1" si="85"/>
        <v>5</v>
      </c>
      <c r="P527" s="9" t="str">
        <f t="shared" ca="1" si="88"/>
        <v>E</v>
      </c>
      <c r="Q527" s="9">
        <f t="shared" ca="1" si="89"/>
        <v>5</v>
      </c>
      <c r="R527" s="9" t="str">
        <f t="shared" ca="1" si="86"/>
        <v>E5</v>
      </c>
      <c r="S527" t="str" cm="1">
        <f t="array" ref="S527">IF(ISBLANK(C527),"",IFERROR(INDEX(ListeSeries!$A$2:$A$1045, MATCH(1, (DatasScan!G527=ListeSeries!$B$2:$B$1045) * (DatasScan!H527&gt;=ListeSeries!$D$2:$D$1045) * (DatasScan!H527&lt;=ListeSeries!$E$2:$E$1045), 0)), "no match"))</f>
        <v>MEDJOOL</v>
      </c>
      <c r="T527" s="7" t="str" cm="1">
        <f t="array" ref="T527">IF(ISBLANK(C527),"",IFERROR(INDEX(ListeSeries!$C$2:$C$1045, MATCH(1, (DatasScan!G527=ListeSeries!$B$2:$B$1045) * (DatasScan!H527&gt;=ListeSeries!$D$2:$D$1045) * (DatasScan!H527&lt;=ListeSeries!$E$2:$E$1045), 0)), "no match"))</f>
        <v>MEDJOOL 105</v>
      </c>
      <c r="U527" s="11" t="str" cm="1">
        <f t="array" ref="U527">IF(ISBLANK(C527),"",IFERROR(INDEX(ListeSeries!$F$2:$F$1045, MATCH(1, (DatasScan!G527=ListeSeries!$B$2:$B$1045) * (DatasScan!H527&gt;=ListeSeries!$D$2:$D$1045) * (DatasScan!H527&lt;=ListeSeries!$E$2:$E$1045), 0)), "no match"))</f>
        <v>3461-3475</v>
      </c>
    </row>
    <row r="528" spans="1:21" x14ac:dyDescent="0.25">
      <c r="A528" s="6" t="str">
        <f t="shared" si="87"/>
        <v>3</v>
      </c>
      <c r="B528" s="272" t="s">
        <v>3497</v>
      </c>
      <c r="C528" s="206" t="s">
        <v>1907</v>
      </c>
      <c r="E528" s="11">
        <v>5</v>
      </c>
      <c r="F528" s="7" t="str">
        <f t="shared" si="81"/>
        <v>841320250626EA6</v>
      </c>
      <c r="G528" s="21" t="str">
        <f>IF(ISBLANK(C528),"",_xlfn.XLOOKUP(_xlfn.XLOOKUP(VALUE(LEFT(C528,4)),Souches!$B$2:$B$15000,Souches!$E$2:$E$15000),Varietes!$B$2:$B$500,Varietes!$C$2:$C$500))</f>
        <v>MDJU</v>
      </c>
      <c r="H528" s="19">
        <f>IF(ISBLANK(C528),"",_xlfn.XLOOKUP(VALUE(LEFT(C528,4)),Souches!$B$2:$B$15000,Souches!$D$2:$D$15000))</f>
        <v>3476</v>
      </c>
      <c r="I528" s="10">
        <f t="shared" si="82"/>
        <v>45834</v>
      </c>
      <c r="J528" s="19">
        <f>IF(I528="","",INT(('ObjProd (2)'!$C$25-I528)/7 * (ABS('ObjProd (2)'!$C$25-I528)&gt;=7)))</f>
        <v>12</v>
      </c>
      <c r="K528" s="10" t="str">
        <f>IF(I528="","",
IF(AND(DATEDIF(I528,'ObjProd (2)'!$C$25,"y")=0,DATEDIF(I528,'ObjProd (2)'!$C$25,"ym")=0,
   INT(('ObjProd (2)'!$C$25-EDATE(I528,DATEDIF(I528,'ObjProd (2)'!$C$25,"y")*12+DATEDIF(I528,'ObjProd (2)'!$C$25,"ym")))/7)=0),
   "&lt; 1 sem.",
   IF(DATEDIF(I528,'ObjProd (2)'!$C$25,"y")&gt;0,DATEDIF(I528,'ObjProd (2)'!$C$25,"y") &amp; " " &amp; IF(DATEDIF(I528,'ObjProd (2)'!$C$25,"y")=1,"an ","ans "),"") &amp;
   IF(DATEDIF(I528,'ObjProd (2)'!$C$25,"ym")&gt;0,DATEDIF(I528,'ObjProd (2)'!$C$25,"ym") &amp; " mois ", "") &amp;
   IF(INT(('ObjProd (2)'!$C$25-EDATE(I528,DATEDIF(I528,'ObjProd (2)'!$C$25,"y")*12+DATEDIF(I528,'ObjProd (2)'!$C$25,"ym")))/7)&gt;0,
      INT(('ObjProd (2)'!$C$25-EDATE(I528,DATEDIF(I528,'ObjProd (2)'!$C$25,"y")*12+DATEDIF(I528,'ObjProd (2)'!$C$25,"ym")))/7) &amp; " sem.",
      "")
)
)</f>
        <v>2 mois 3 sem.</v>
      </c>
      <c r="L528" s="11" t="str">
        <f t="shared" si="83"/>
        <v xml:space="preserve">EA6 </v>
      </c>
      <c r="M528" s="9">
        <f t="shared" si="84"/>
        <v>5</v>
      </c>
      <c r="N528" s="9" t="str" cm="1">
        <f t="array" aca="1" ref="N528" ca="1">LEFT(L528, IF(ISNUMBER(SUBSTITUTE(_xludf.MID(L528, 2, 1), ".", ",")), 1, 2))</f>
        <v>EA</v>
      </c>
      <c r="O528" s="19">
        <f t="shared" ca="1" si="85"/>
        <v>6</v>
      </c>
      <c r="P528" s="9" t="str">
        <f t="shared" ca="1" si="88"/>
        <v>E</v>
      </c>
      <c r="Q528" s="9">
        <f t="shared" ca="1" si="89"/>
        <v>6</v>
      </c>
      <c r="R528" s="9" t="str">
        <f t="shared" ca="1" si="86"/>
        <v>E6</v>
      </c>
      <c r="S528" t="str" cm="1">
        <f t="array" ref="S528">IF(ISBLANK(C528),"",IFERROR(INDEX(ListeSeries!$A$2:$A$1045, MATCH(1, (DatasScan!G528=ListeSeries!$B$2:$B$1045) * (DatasScan!H528&gt;=ListeSeries!$D$2:$D$1045) * (DatasScan!H528&lt;=ListeSeries!$E$2:$E$1045), 0)), "no match"))</f>
        <v>MEDJOOL</v>
      </c>
      <c r="T528" s="7" t="str" cm="1">
        <f t="array" ref="T528">IF(ISBLANK(C528),"",IFERROR(INDEX(ListeSeries!$C$2:$C$1045, MATCH(1, (DatasScan!G528=ListeSeries!$B$2:$B$1045) * (DatasScan!H528&gt;=ListeSeries!$D$2:$D$1045) * (DatasScan!H528&lt;=ListeSeries!$E$2:$E$1045), 0)), "no match"))</f>
        <v>MEDJOOL 106</v>
      </c>
      <c r="U528" s="11" t="str" cm="1">
        <f t="array" ref="U528">IF(ISBLANK(C528),"",IFERROR(INDEX(ListeSeries!$F$2:$F$1045, MATCH(1, (DatasScan!G528=ListeSeries!$B$2:$B$1045) * (DatasScan!H528&gt;=ListeSeries!$D$2:$D$1045) * (DatasScan!H528&lt;=ListeSeries!$E$2:$E$1045), 0)), "no match"))</f>
        <v>3476-3500</v>
      </c>
    </row>
    <row r="529" spans="1:21" x14ac:dyDescent="0.25">
      <c r="A529" s="6" t="str">
        <f t="shared" si="87"/>
        <v>3</v>
      </c>
      <c r="B529" s="272" t="s">
        <v>3497</v>
      </c>
      <c r="C529" s="206" t="s">
        <v>3499</v>
      </c>
      <c r="D529" s="8">
        <v>1</v>
      </c>
      <c r="F529" s="7" t="str">
        <f t="shared" si="81"/>
        <v>870520250917XS1</v>
      </c>
      <c r="G529" s="21" t="str">
        <f>IF(ISBLANK(C529),"",_xlfn.XLOOKUP(_xlfn.XLOOKUP(VALUE(LEFT(C529,4)),Souches!$B$2:$B$15000,Souches!$E$2:$E$15000),Varietes!$B$2:$B$500,Varietes!$C$2:$C$500))</f>
        <v>MDJU</v>
      </c>
      <c r="H529" s="19">
        <f>IF(ISBLANK(C529),"",_xlfn.XLOOKUP(VALUE(LEFT(C529,4)),Souches!$B$2:$B$15000,Souches!$D$2:$D$15000))</f>
        <v>2311</v>
      </c>
      <c r="I529" s="10">
        <f t="shared" si="82"/>
        <v>45917</v>
      </c>
      <c r="J529" s="19">
        <f>IF(I529="","",INT(('ObjProd (2)'!$C$25-I529)/7 * (ABS('ObjProd (2)'!$C$25-I529)&gt;=7)))</f>
        <v>0</v>
      </c>
      <c r="K529" s="10" t="str">
        <f>IF(I529="","",
IF(AND(DATEDIF(I529,'ObjProd (2)'!$C$25,"y")=0,DATEDIF(I529,'ObjProd (2)'!$C$25,"ym")=0,
   INT(('ObjProd (2)'!$C$25-EDATE(I529,DATEDIF(I529,'ObjProd (2)'!$C$25,"y")*12+DATEDIF(I529,'ObjProd (2)'!$C$25,"ym")))/7)=0),
   "&lt; 1 sem.",
   IF(DATEDIF(I529,'ObjProd (2)'!$C$25,"y")&gt;0,DATEDIF(I529,'ObjProd (2)'!$C$25,"y") &amp; " " &amp; IF(DATEDIF(I529,'ObjProd (2)'!$C$25,"y")=1,"an ","ans "),"") &amp;
   IF(DATEDIF(I529,'ObjProd (2)'!$C$25,"ym")&gt;0,DATEDIF(I529,'ObjProd (2)'!$C$25,"ym") &amp; " mois ", "") &amp;
   IF(INT(('ObjProd (2)'!$C$25-EDATE(I529,DATEDIF(I529,'ObjProd (2)'!$C$25,"y")*12+DATEDIF(I529,'ObjProd (2)'!$C$25,"ym")))/7)&gt;0,
      INT(('ObjProd (2)'!$C$25-EDATE(I529,DATEDIF(I529,'ObjProd (2)'!$C$25,"y")*12+DATEDIF(I529,'ObjProd (2)'!$C$25,"ym")))/7) &amp; " sem.",
      "")
)
)</f>
        <v>&lt; 1 sem.</v>
      </c>
      <c r="L529" s="11" t="str">
        <f t="shared" si="83"/>
        <v>XS12</v>
      </c>
      <c r="M529" s="9">
        <f t="shared" si="84"/>
        <v>14</v>
      </c>
      <c r="N529" s="9" t="str" cm="1">
        <f t="array" aca="1" ref="N529" ca="1">LEFT(L529, IF(ISNUMBER(SUBSTITUTE(_xludf.MID(L529, 2, 1), ".", ",")), 1, 2))</f>
        <v>XS</v>
      </c>
      <c r="O529" s="19">
        <f t="shared" ca="1" si="85"/>
        <v>12</v>
      </c>
      <c r="P529" s="9" t="str">
        <f t="shared" ca="1" si="88"/>
        <v>X</v>
      </c>
      <c r="Q529" s="9">
        <f t="shared" ca="1" si="89"/>
        <v>12</v>
      </c>
      <c r="R529" s="9" t="str">
        <f t="shared" ca="1" si="86"/>
        <v>X12</v>
      </c>
      <c r="S529" t="str" cm="1">
        <f t="array" ref="S529">IF(ISBLANK(C529),"",IFERROR(INDEX(ListeSeries!$A$2:$A$1045, MATCH(1, (DatasScan!G529=ListeSeries!$B$2:$B$1045) * (DatasScan!H529&gt;=ListeSeries!$D$2:$D$1045) * (DatasScan!H529&lt;=ListeSeries!$E$2:$E$1045), 0)), "no match"))</f>
        <v>MEDJOOL</v>
      </c>
      <c r="T529" s="7" t="str" cm="1">
        <f t="array" ref="T529">IF(ISBLANK(C529),"",IFERROR(INDEX(ListeSeries!$C$2:$C$1045, MATCH(1, (DatasScan!G529=ListeSeries!$B$2:$B$1045) * (DatasScan!H529&gt;=ListeSeries!$D$2:$D$1045) * (DatasScan!H529&lt;=ListeSeries!$E$2:$E$1045), 0)), "no match"))</f>
        <v>MEDJOOL 110</v>
      </c>
      <c r="U529" s="11" cm="1">
        <f t="array" ref="U529">IF(ISBLANK(C529),"",IFERROR(INDEX(ListeSeries!$F$2:$F$1045, MATCH(1, (DatasScan!G529=ListeSeries!$B$2:$B$1045) * (DatasScan!H529&gt;=ListeSeries!$D$2:$D$1045) * (DatasScan!H529&lt;=ListeSeries!$E$2:$E$1045), 0)), "no match"))</f>
        <v>2311</v>
      </c>
    </row>
    <row r="530" spans="1:21" x14ac:dyDescent="0.25">
      <c r="A530" s="6" t="str">
        <f t="shared" si="87"/>
        <v>3</v>
      </c>
      <c r="B530" s="8" t="s">
        <v>1279</v>
      </c>
      <c r="C530" s="206" t="s">
        <v>1904</v>
      </c>
      <c r="D530" s="8">
        <v>7</v>
      </c>
      <c r="F530" s="7" t="str">
        <f t="shared" si="81"/>
        <v>564020250806E+1</v>
      </c>
      <c r="G530" s="21" t="str">
        <f>IF(ISBLANK(C530),"",_xlfn.XLOOKUP(_xlfn.XLOOKUP(VALUE(LEFT(C530,4)),Souches!$B$2:$B$15000,Souches!$E$2:$E$15000),Varietes!$B$2:$B$500,Varietes!$C$2:$C$500))</f>
        <v>MDJU</v>
      </c>
      <c r="H530" s="19">
        <f>IF(ISBLANK(C530),"",_xlfn.XLOOKUP(VALUE(LEFT(C530,4)),Souches!$B$2:$B$15000,Souches!$D$2:$D$15000))</f>
        <v>2306</v>
      </c>
      <c r="I530" s="10">
        <f t="shared" si="82"/>
        <v>45875</v>
      </c>
      <c r="J530" s="19">
        <f>IF(I530="","",INT(('ObjProd (2)'!$C$25-I530)/7 * (ABS('ObjProd (2)'!$C$25-I530)&gt;=7)))</f>
        <v>6</v>
      </c>
      <c r="K530" s="10" t="str">
        <f>IF(I530="","",
IF(AND(DATEDIF(I530,'ObjProd (2)'!$C$25,"y")=0,DATEDIF(I530,'ObjProd (2)'!$C$25,"ym")=0,
   INT(('ObjProd (2)'!$C$25-EDATE(I530,DATEDIF(I530,'ObjProd (2)'!$C$25,"y")*12+DATEDIF(I530,'ObjProd (2)'!$C$25,"ym")))/7)=0),
   "&lt; 1 sem.",
   IF(DATEDIF(I530,'ObjProd (2)'!$C$25,"y")&gt;0,DATEDIF(I530,'ObjProd (2)'!$C$25,"y") &amp; " " &amp; IF(DATEDIF(I530,'ObjProd (2)'!$C$25,"y")=1,"an ","ans "),"") &amp;
   IF(DATEDIF(I530,'ObjProd (2)'!$C$25,"ym")&gt;0,DATEDIF(I530,'ObjProd (2)'!$C$25,"ym") &amp; " mois ", "") &amp;
   IF(INT(('ObjProd (2)'!$C$25-EDATE(I530,DATEDIF(I530,'ObjProd (2)'!$C$25,"y")*12+DATEDIF(I530,'ObjProd (2)'!$C$25,"ym")))/7)&gt;0,
      INT(('ObjProd (2)'!$C$25-EDATE(I530,DATEDIF(I530,'ObjProd (2)'!$C$25,"y")*12+DATEDIF(I530,'ObjProd (2)'!$C$25,"ym")))/7) &amp; " sem.",
      "")
)
)</f>
        <v>1 mois 1 sem.</v>
      </c>
      <c r="L530" s="11" t="str">
        <f t="shared" si="83"/>
        <v>E+16</v>
      </c>
      <c r="M530" s="9">
        <f t="shared" si="84"/>
        <v>98</v>
      </c>
      <c r="N530" s="9" t="str" cm="1">
        <f t="array" aca="1" ref="N530" ca="1">LEFT(L530, IF(ISNUMBER(SUBSTITUTE(_xludf.MID(L530, 2, 1), ".", ",")), 1, 2))</f>
        <v>E+</v>
      </c>
      <c r="O530" s="19">
        <f t="shared" ca="1" si="85"/>
        <v>16</v>
      </c>
      <c r="P530" s="9" t="str">
        <f t="shared" ca="1" si="88"/>
        <v>X</v>
      </c>
      <c r="Q530" s="9" t="str">
        <f t="shared" ca="1" si="89"/>
        <v>13+</v>
      </c>
      <c r="R530" s="9" t="str">
        <f t="shared" ca="1" si="86"/>
        <v>X13+</v>
      </c>
      <c r="S530" t="str" cm="1">
        <f t="array" ref="S530">IF(ISBLANK(C530),"",IFERROR(INDEX(ListeSeries!$A$2:$A$1045, MATCH(1, (DatasScan!G530=ListeSeries!$B$2:$B$1045) * (DatasScan!H530&gt;=ListeSeries!$D$2:$D$1045) * (DatasScan!H530&lt;=ListeSeries!$E$2:$E$1045), 0)), "no match"))</f>
        <v>MEDJOOL</v>
      </c>
      <c r="T530" s="7" t="str" cm="1">
        <f t="array" ref="T530">IF(ISBLANK(C530),"",IFERROR(INDEX(ListeSeries!$C$2:$C$1045, MATCH(1, (DatasScan!G530=ListeSeries!$B$2:$B$1045) * (DatasScan!H530&gt;=ListeSeries!$D$2:$D$1045) * (DatasScan!H530&lt;=ListeSeries!$E$2:$E$1045), 0)), "no match"))</f>
        <v>MEDJOOL 109</v>
      </c>
      <c r="U530" s="11" cm="1">
        <f t="array" ref="U530">IF(ISBLANK(C530),"",IFERROR(INDEX(ListeSeries!$F$2:$F$1045, MATCH(1, (DatasScan!G530=ListeSeries!$B$2:$B$1045) * (DatasScan!H530&gt;=ListeSeries!$D$2:$D$1045) * (DatasScan!H530&lt;=ListeSeries!$E$2:$E$1045), 0)), "no match"))</f>
        <v>2306</v>
      </c>
    </row>
    <row r="531" spans="1:21" x14ac:dyDescent="0.25">
      <c r="A531" s="6" t="str">
        <f t="shared" si="87"/>
        <v>3</v>
      </c>
      <c r="B531" s="8" t="s">
        <v>3500</v>
      </c>
      <c r="C531" s="206" t="s">
        <v>1940</v>
      </c>
      <c r="E531" s="11">
        <v>5</v>
      </c>
      <c r="F531" s="7" t="str">
        <f t="shared" si="81"/>
        <v>851220250814E 3</v>
      </c>
      <c r="G531" s="21" t="str">
        <f>IF(ISBLANK(C531),"",_xlfn.XLOOKUP(_xlfn.XLOOKUP(VALUE(LEFT(C531,4)),Souches!$B$2:$B$15000,Souches!$E$2:$E$15000),Varietes!$B$2:$B$500,Varietes!$C$2:$C$500))</f>
        <v>MDJU</v>
      </c>
      <c r="H531" s="19">
        <f>IF(ISBLANK(C531),"",_xlfn.XLOOKUP(VALUE(LEFT(C531,4)),Souches!$B$2:$B$15000,Souches!$D$2:$D$15000))</f>
        <v>3508</v>
      </c>
      <c r="I531" s="10">
        <f t="shared" si="82"/>
        <v>45883</v>
      </c>
      <c r="J531" s="19">
        <f>IF(I531="","",INT(('ObjProd (2)'!$C$25-I531)/7 * (ABS('ObjProd (2)'!$C$25-I531)&gt;=7)))</f>
        <v>5</v>
      </c>
      <c r="K531" s="10" t="str">
        <f>IF(I531="","",
IF(AND(DATEDIF(I531,'ObjProd (2)'!$C$25,"y")=0,DATEDIF(I531,'ObjProd (2)'!$C$25,"ym")=0,
   INT(('ObjProd (2)'!$C$25-EDATE(I531,DATEDIF(I531,'ObjProd (2)'!$C$25,"y")*12+DATEDIF(I531,'ObjProd (2)'!$C$25,"ym")))/7)=0),
   "&lt; 1 sem.",
   IF(DATEDIF(I531,'ObjProd (2)'!$C$25,"y")&gt;0,DATEDIF(I531,'ObjProd (2)'!$C$25,"y") &amp; " " &amp; IF(DATEDIF(I531,'ObjProd (2)'!$C$25,"y")=1,"an ","ans "),"") &amp;
   IF(DATEDIF(I531,'ObjProd (2)'!$C$25,"ym")&gt;0,DATEDIF(I531,'ObjProd (2)'!$C$25,"ym") &amp; " mois ", "") &amp;
   IF(INT(('ObjProd (2)'!$C$25-EDATE(I531,DATEDIF(I531,'ObjProd (2)'!$C$25,"y")*12+DATEDIF(I531,'ObjProd (2)'!$C$25,"ym")))/7)&gt;0,
      INT(('ObjProd (2)'!$C$25-EDATE(I531,DATEDIF(I531,'ObjProd (2)'!$C$25,"y")*12+DATEDIF(I531,'ObjProd (2)'!$C$25,"ym")))/7) &amp; " sem.",
      "")
)
)</f>
        <v xml:space="preserve">1 mois </v>
      </c>
      <c r="L531" s="11" t="str">
        <f t="shared" si="83"/>
        <v xml:space="preserve">E 3 </v>
      </c>
      <c r="M531" s="9">
        <f t="shared" si="84"/>
        <v>5</v>
      </c>
      <c r="N531" s="9" t="str" cm="1">
        <f t="array" aca="1" ref="N531" ca="1">LEFT(L531, IF(ISNUMBER(SUBSTITUTE(_xludf.MID(L531, 2, 1), ".", ",")), 1, 2))</f>
        <v xml:space="preserve">E </v>
      </c>
      <c r="O531" s="19">
        <f t="shared" ca="1" si="85"/>
        <v>3</v>
      </c>
      <c r="P531" s="9" t="str">
        <f t="shared" ca="1" si="88"/>
        <v>E</v>
      </c>
      <c r="Q531" s="9">
        <f t="shared" ca="1" si="89"/>
        <v>3</v>
      </c>
      <c r="R531" s="9" t="str">
        <f t="shared" ca="1" si="86"/>
        <v>E3</v>
      </c>
      <c r="S531" t="str" cm="1">
        <f t="array" ref="S531">IF(ISBLANK(C531),"",IFERROR(INDEX(ListeSeries!$A$2:$A$1045, MATCH(1, (DatasScan!G531=ListeSeries!$B$2:$B$1045) * (DatasScan!H531&gt;=ListeSeries!$D$2:$D$1045) * (DatasScan!H531&lt;=ListeSeries!$E$2:$E$1045), 0)), "no match"))</f>
        <v>MEDJOOL</v>
      </c>
      <c r="T531" s="7" t="str" cm="1">
        <f t="array" ref="T531">IF(ISBLANK(C531),"",IFERROR(INDEX(ListeSeries!$C$2:$C$1045, MATCH(1, (DatasScan!G531=ListeSeries!$B$2:$B$1045) * (DatasScan!H531&gt;=ListeSeries!$D$2:$D$1045) * (DatasScan!H531&lt;=ListeSeries!$E$2:$E$1045), 0)), "no match"))</f>
        <v>MEDJOOL 107</v>
      </c>
      <c r="U531" s="11" t="str" cm="1">
        <f t="array" ref="U531">IF(ISBLANK(C531),"",IFERROR(INDEX(ListeSeries!$F$2:$F$1045, MATCH(1, (DatasScan!G531=ListeSeries!$B$2:$B$1045) * (DatasScan!H531&gt;=ListeSeries!$D$2:$D$1045) * (DatasScan!H531&lt;=ListeSeries!$E$2:$E$1045), 0)), "no match"))</f>
        <v>3501-3520</v>
      </c>
    </row>
    <row r="532" spans="1:21" x14ac:dyDescent="0.25">
      <c r="A532" s="6" t="str">
        <f t="shared" si="87"/>
        <v>3</v>
      </c>
      <c r="B532" s="272" t="s">
        <v>3500</v>
      </c>
      <c r="C532" s="206" t="s">
        <v>3501</v>
      </c>
      <c r="E532" s="11">
        <v>8</v>
      </c>
      <c r="F532" s="7" t="str">
        <f t="shared" si="81"/>
        <v>840220250908E 4</v>
      </c>
      <c r="G532" s="21" t="str">
        <f>IF(ISBLANK(C532),"",_xlfn.XLOOKUP(_xlfn.XLOOKUP(VALUE(LEFT(C532,4)),Souches!$B$2:$B$15000,Souches!$E$2:$E$15000),Varietes!$B$2:$B$500,Varietes!$C$2:$C$500))</f>
        <v>MDJU</v>
      </c>
      <c r="H532" s="19">
        <f>IF(ISBLANK(C532),"",_xlfn.XLOOKUP(VALUE(LEFT(C532,4)),Souches!$B$2:$B$15000,Souches!$D$2:$D$15000))</f>
        <v>3464</v>
      </c>
      <c r="I532" s="10">
        <f t="shared" si="82"/>
        <v>45908</v>
      </c>
      <c r="J532" s="19">
        <f>IF(I532="","",INT(('ObjProd (2)'!$C$25-I532)/7 * (ABS('ObjProd (2)'!$C$25-I532)&gt;=7)))</f>
        <v>1</v>
      </c>
      <c r="K532" s="10" t="str">
        <f>IF(I532="","",
IF(AND(DATEDIF(I532,'ObjProd (2)'!$C$25,"y")=0,DATEDIF(I532,'ObjProd (2)'!$C$25,"ym")=0,
   INT(('ObjProd (2)'!$C$25-EDATE(I532,DATEDIF(I532,'ObjProd (2)'!$C$25,"y")*12+DATEDIF(I532,'ObjProd (2)'!$C$25,"ym")))/7)=0),
   "&lt; 1 sem.",
   IF(DATEDIF(I532,'ObjProd (2)'!$C$25,"y")&gt;0,DATEDIF(I532,'ObjProd (2)'!$C$25,"y") &amp; " " &amp; IF(DATEDIF(I532,'ObjProd (2)'!$C$25,"y")=1,"an ","ans "),"") &amp;
   IF(DATEDIF(I532,'ObjProd (2)'!$C$25,"ym")&gt;0,DATEDIF(I532,'ObjProd (2)'!$C$25,"ym") &amp; " mois ", "") &amp;
   IF(INT(('ObjProd (2)'!$C$25-EDATE(I532,DATEDIF(I532,'ObjProd (2)'!$C$25,"y")*12+DATEDIF(I532,'ObjProd (2)'!$C$25,"ym")))/7)&gt;0,
      INT(('ObjProd (2)'!$C$25-EDATE(I532,DATEDIF(I532,'ObjProd (2)'!$C$25,"y")*12+DATEDIF(I532,'ObjProd (2)'!$C$25,"ym")))/7) &amp; " sem.",
      "")
)
)</f>
        <v>1 sem.</v>
      </c>
      <c r="L532" s="11" t="str">
        <f t="shared" si="83"/>
        <v xml:space="preserve">E 4 </v>
      </c>
      <c r="M532" s="9">
        <f t="shared" si="84"/>
        <v>8</v>
      </c>
      <c r="N532" s="9" t="str" cm="1">
        <f t="array" aca="1" ref="N532" ca="1">LEFT(L532, IF(ISNUMBER(SUBSTITUTE(_xludf.MID(L532, 2, 1), ".", ",")), 1, 2))</f>
        <v xml:space="preserve">E </v>
      </c>
      <c r="O532" s="19">
        <f t="shared" ca="1" si="85"/>
        <v>4</v>
      </c>
      <c r="P532" s="9" t="str">
        <f t="shared" ca="1" si="88"/>
        <v>E</v>
      </c>
      <c r="Q532" s="9">
        <f t="shared" ca="1" si="89"/>
        <v>4</v>
      </c>
      <c r="R532" s="9" t="str">
        <f t="shared" ca="1" si="86"/>
        <v>E4</v>
      </c>
      <c r="S532" t="str" cm="1">
        <f t="array" ref="S532">IF(ISBLANK(C532),"",IFERROR(INDEX(ListeSeries!$A$2:$A$1045, MATCH(1, (DatasScan!G532=ListeSeries!$B$2:$B$1045) * (DatasScan!H532&gt;=ListeSeries!$D$2:$D$1045) * (DatasScan!H532&lt;=ListeSeries!$E$2:$E$1045), 0)), "no match"))</f>
        <v>MEDJOOL</v>
      </c>
      <c r="T532" s="7" t="str" cm="1">
        <f t="array" ref="T532">IF(ISBLANK(C532),"",IFERROR(INDEX(ListeSeries!$C$2:$C$1045, MATCH(1, (DatasScan!G532=ListeSeries!$B$2:$B$1045) * (DatasScan!H532&gt;=ListeSeries!$D$2:$D$1045) * (DatasScan!H532&lt;=ListeSeries!$E$2:$E$1045), 0)), "no match"))</f>
        <v>MEDJOOL 105</v>
      </c>
      <c r="U532" s="11" t="str" cm="1">
        <f t="array" ref="U532">IF(ISBLANK(C532),"",IFERROR(INDEX(ListeSeries!$F$2:$F$1045, MATCH(1, (DatasScan!G532=ListeSeries!$B$2:$B$1045) * (DatasScan!H532&gt;=ListeSeries!$D$2:$D$1045) * (DatasScan!H532&lt;=ListeSeries!$E$2:$E$1045), 0)), "no match"))</f>
        <v>3461-3475</v>
      </c>
    </row>
    <row r="533" spans="1:21" x14ac:dyDescent="0.25">
      <c r="A533" s="6" t="str">
        <f t="shared" si="87"/>
        <v>3</v>
      </c>
      <c r="B533" s="272" t="s">
        <v>3500</v>
      </c>
      <c r="C533" s="206" t="s">
        <v>1947</v>
      </c>
      <c r="D533" s="8">
        <v>2</v>
      </c>
      <c r="E533" s="11">
        <v>4</v>
      </c>
      <c r="F533" s="7" t="str">
        <f t="shared" si="81"/>
        <v>840220250811XM2</v>
      </c>
      <c r="G533" s="21" t="str">
        <f>IF(ISBLANK(C533),"",_xlfn.XLOOKUP(_xlfn.XLOOKUP(VALUE(LEFT(C533,4)),Souches!$B$2:$B$15000,Souches!$E$2:$E$15000),Varietes!$B$2:$B$500,Varietes!$C$2:$C$500))</f>
        <v>MDJU</v>
      </c>
      <c r="H533" s="19">
        <f>IF(ISBLANK(C533),"",_xlfn.XLOOKUP(VALUE(LEFT(C533,4)),Souches!$B$2:$B$15000,Souches!$D$2:$D$15000))</f>
        <v>3464</v>
      </c>
      <c r="I533" s="10">
        <f t="shared" si="82"/>
        <v>45880</v>
      </c>
      <c r="J533" s="19">
        <f>IF(I533="","",INT(('ObjProd (2)'!$C$25-I533)/7 * (ABS('ObjProd (2)'!$C$25-I533)&gt;=7)))</f>
        <v>5</v>
      </c>
      <c r="K533" s="10" t="str">
        <f>IF(I533="","",
IF(AND(DATEDIF(I533,'ObjProd (2)'!$C$25,"y")=0,DATEDIF(I533,'ObjProd (2)'!$C$25,"ym")=0,
   INT(('ObjProd (2)'!$C$25-EDATE(I533,DATEDIF(I533,'ObjProd (2)'!$C$25,"y")*12+DATEDIF(I533,'ObjProd (2)'!$C$25,"ym")))/7)=0),
   "&lt; 1 sem.",
   IF(DATEDIF(I533,'ObjProd (2)'!$C$25,"y")&gt;0,DATEDIF(I533,'ObjProd (2)'!$C$25,"y") &amp; " " &amp; IF(DATEDIF(I533,'ObjProd (2)'!$C$25,"y")=1,"an ","ans "),"") &amp;
   IF(DATEDIF(I533,'ObjProd (2)'!$C$25,"ym")&gt;0,DATEDIF(I533,'ObjProd (2)'!$C$25,"ym") &amp; " mois ", "") &amp;
   IF(INT(('ObjProd (2)'!$C$25-EDATE(I533,DATEDIF(I533,'ObjProd (2)'!$C$25,"y")*12+DATEDIF(I533,'ObjProd (2)'!$C$25,"ym")))/7)&gt;0,
      INT(('ObjProd (2)'!$C$25-EDATE(I533,DATEDIF(I533,'ObjProd (2)'!$C$25,"y")*12+DATEDIF(I533,'ObjProd (2)'!$C$25,"ym")))/7) &amp; " sem.",
      "")
)
)</f>
        <v>1 mois 1 sem.</v>
      </c>
      <c r="L533" s="11" t="str">
        <f t="shared" si="83"/>
        <v>XM22</v>
      </c>
      <c r="M533" s="9">
        <f t="shared" si="84"/>
        <v>32</v>
      </c>
      <c r="N533" s="9" t="str" cm="1">
        <f t="array" aca="1" ref="N533" ca="1">LEFT(L533, IF(ISNUMBER(SUBSTITUTE(_xludf.MID(L533, 2, 1), ".", ",")), 1, 2))</f>
        <v>XM</v>
      </c>
      <c r="O533" s="19">
        <f t="shared" ca="1" si="85"/>
        <v>22</v>
      </c>
      <c r="P533" s="9" t="str">
        <f t="shared" ca="1" si="88"/>
        <v>X</v>
      </c>
      <c r="Q533" s="9" t="str">
        <f t="shared" ca="1" si="89"/>
        <v>13+</v>
      </c>
      <c r="R533" s="9" t="str">
        <f t="shared" ca="1" si="86"/>
        <v>X13+</v>
      </c>
      <c r="S533" t="str" cm="1">
        <f t="array" ref="S533">IF(ISBLANK(C533),"",IFERROR(INDEX(ListeSeries!$A$2:$A$1045, MATCH(1, (DatasScan!G533=ListeSeries!$B$2:$B$1045) * (DatasScan!H533&gt;=ListeSeries!$D$2:$D$1045) * (DatasScan!H533&lt;=ListeSeries!$E$2:$E$1045), 0)), "no match"))</f>
        <v>MEDJOOL</v>
      </c>
      <c r="T533" s="7" t="str" cm="1">
        <f t="array" ref="T533">IF(ISBLANK(C533),"",IFERROR(INDEX(ListeSeries!$C$2:$C$1045, MATCH(1, (DatasScan!G533=ListeSeries!$B$2:$B$1045) * (DatasScan!H533&gt;=ListeSeries!$D$2:$D$1045) * (DatasScan!H533&lt;=ListeSeries!$E$2:$E$1045), 0)), "no match"))</f>
        <v>MEDJOOL 105</v>
      </c>
      <c r="U533" s="11" t="str" cm="1">
        <f t="array" ref="U533">IF(ISBLANK(C533),"",IFERROR(INDEX(ListeSeries!$F$2:$F$1045, MATCH(1, (DatasScan!G533=ListeSeries!$B$2:$B$1045) * (DatasScan!H533&gt;=ListeSeries!$D$2:$D$1045) * (DatasScan!H533&lt;=ListeSeries!$E$2:$E$1045), 0)), "no match"))</f>
        <v>3461-3475</v>
      </c>
    </row>
    <row r="534" spans="1:21" x14ac:dyDescent="0.25">
      <c r="A534" s="6" t="str">
        <f t="shared" si="87"/>
        <v>3</v>
      </c>
      <c r="B534" s="272" t="s">
        <v>3500</v>
      </c>
      <c r="C534" s="206" t="s">
        <v>1946</v>
      </c>
      <c r="D534" s="8">
        <v>1</v>
      </c>
      <c r="F534" s="7" t="str">
        <f t="shared" si="81"/>
        <v>840220250811XS2</v>
      </c>
      <c r="G534" s="21" t="str">
        <f>IF(ISBLANK(C534),"",_xlfn.XLOOKUP(_xlfn.XLOOKUP(VALUE(LEFT(C534,4)),Souches!$B$2:$B$15000,Souches!$E$2:$E$15000),Varietes!$B$2:$B$500,Varietes!$C$2:$C$500))</f>
        <v>MDJU</v>
      </c>
      <c r="H534" s="19">
        <f>IF(ISBLANK(C534),"",_xlfn.XLOOKUP(VALUE(LEFT(C534,4)),Souches!$B$2:$B$15000,Souches!$D$2:$D$15000))</f>
        <v>3464</v>
      </c>
      <c r="I534" s="10">
        <f t="shared" si="82"/>
        <v>45880</v>
      </c>
      <c r="J534" s="19">
        <f>IF(I534="","",INT(('ObjProd (2)'!$C$25-I534)/7 * (ABS('ObjProd (2)'!$C$25-I534)&gt;=7)))</f>
        <v>5</v>
      </c>
      <c r="K534" s="10" t="str">
        <f>IF(I534="","",
IF(AND(DATEDIF(I534,'ObjProd (2)'!$C$25,"y")=0,DATEDIF(I534,'ObjProd (2)'!$C$25,"ym")=0,
   INT(('ObjProd (2)'!$C$25-EDATE(I534,DATEDIF(I534,'ObjProd (2)'!$C$25,"y")*12+DATEDIF(I534,'ObjProd (2)'!$C$25,"ym")))/7)=0),
   "&lt; 1 sem.",
   IF(DATEDIF(I534,'ObjProd (2)'!$C$25,"y")&gt;0,DATEDIF(I534,'ObjProd (2)'!$C$25,"y") &amp; " " &amp; IF(DATEDIF(I534,'ObjProd (2)'!$C$25,"y")=1,"an ","ans "),"") &amp;
   IF(DATEDIF(I534,'ObjProd (2)'!$C$25,"ym")&gt;0,DATEDIF(I534,'ObjProd (2)'!$C$25,"ym") &amp; " mois ", "") &amp;
   IF(INT(('ObjProd (2)'!$C$25-EDATE(I534,DATEDIF(I534,'ObjProd (2)'!$C$25,"y")*12+DATEDIF(I534,'ObjProd (2)'!$C$25,"ym")))/7)&gt;0,
      INT(('ObjProd (2)'!$C$25-EDATE(I534,DATEDIF(I534,'ObjProd (2)'!$C$25,"y")*12+DATEDIF(I534,'ObjProd (2)'!$C$25,"ym")))/7) &amp; " sem.",
      "")
)
)</f>
        <v>1 mois 1 sem.</v>
      </c>
      <c r="L534" s="11" t="str">
        <f t="shared" si="83"/>
        <v>XS22</v>
      </c>
      <c r="M534" s="9">
        <f t="shared" si="84"/>
        <v>14</v>
      </c>
      <c r="N534" s="9" t="str" cm="1">
        <f t="array" aca="1" ref="N534" ca="1">LEFT(L534, IF(ISNUMBER(SUBSTITUTE(_xludf.MID(L534, 2, 1), ".", ",")), 1, 2))</f>
        <v>XS</v>
      </c>
      <c r="O534" s="19">
        <f t="shared" ca="1" si="85"/>
        <v>22</v>
      </c>
      <c r="P534" s="9" t="str">
        <f t="shared" ca="1" si="88"/>
        <v>X</v>
      </c>
      <c r="Q534" s="9" t="str">
        <f t="shared" ca="1" si="89"/>
        <v>13+</v>
      </c>
      <c r="R534" s="9" t="str">
        <f t="shared" ca="1" si="86"/>
        <v>X13+</v>
      </c>
      <c r="S534" t="str" cm="1">
        <f t="array" ref="S534">IF(ISBLANK(C534),"",IFERROR(INDEX(ListeSeries!$A$2:$A$1045, MATCH(1, (DatasScan!G534=ListeSeries!$B$2:$B$1045) * (DatasScan!H534&gt;=ListeSeries!$D$2:$D$1045) * (DatasScan!H534&lt;=ListeSeries!$E$2:$E$1045), 0)), "no match"))</f>
        <v>MEDJOOL</v>
      </c>
      <c r="T534" s="7" t="str" cm="1">
        <f t="array" ref="T534">IF(ISBLANK(C534),"",IFERROR(INDEX(ListeSeries!$C$2:$C$1045, MATCH(1, (DatasScan!G534=ListeSeries!$B$2:$B$1045) * (DatasScan!H534&gt;=ListeSeries!$D$2:$D$1045) * (DatasScan!H534&lt;=ListeSeries!$E$2:$E$1045), 0)), "no match"))</f>
        <v>MEDJOOL 105</v>
      </c>
      <c r="U534" s="11" t="str" cm="1">
        <f t="array" ref="U534">IF(ISBLANK(C534),"",IFERROR(INDEX(ListeSeries!$F$2:$F$1045, MATCH(1, (DatasScan!G534=ListeSeries!$B$2:$B$1045) * (DatasScan!H534&gt;=ListeSeries!$D$2:$D$1045) * (DatasScan!H534&lt;=ListeSeries!$E$2:$E$1045), 0)), "no match"))</f>
        <v>3461-3475</v>
      </c>
    </row>
    <row r="535" spans="1:21" x14ac:dyDescent="0.25">
      <c r="A535" s="6" t="str">
        <f t="shared" si="87"/>
        <v>3</v>
      </c>
      <c r="B535" s="272" t="s">
        <v>3500</v>
      </c>
      <c r="C535" s="206" t="s">
        <v>1945</v>
      </c>
      <c r="E535" s="11">
        <v>12</v>
      </c>
      <c r="F535" s="7" t="str">
        <f t="shared" si="81"/>
        <v>851220250708EA3</v>
      </c>
      <c r="G535" s="21" t="str">
        <f>IF(ISBLANK(C535),"",_xlfn.XLOOKUP(_xlfn.XLOOKUP(VALUE(LEFT(C535,4)),Souches!$B$2:$B$15000,Souches!$E$2:$E$15000),Varietes!$B$2:$B$500,Varietes!$C$2:$C$500))</f>
        <v>MDJU</v>
      </c>
      <c r="H535" s="19">
        <f>IF(ISBLANK(C535),"",_xlfn.XLOOKUP(VALUE(LEFT(C535,4)),Souches!$B$2:$B$15000,Souches!$D$2:$D$15000))</f>
        <v>3508</v>
      </c>
      <c r="I535" s="10">
        <f t="shared" si="82"/>
        <v>45846</v>
      </c>
      <c r="J535" s="19">
        <f>IF(I535="","",INT(('ObjProd (2)'!$C$25-I535)/7 * (ABS('ObjProd (2)'!$C$25-I535)&gt;=7)))</f>
        <v>10</v>
      </c>
      <c r="K535" s="10" t="str">
        <f>IF(I535="","",
IF(AND(DATEDIF(I535,'ObjProd (2)'!$C$25,"y")=0,DATEDIF(I535,'ObjProd (2)'!$C$25,"ym")=0,
   INT(('ObjProd (2)'!$C$25-EDATE(I535,DATEDIF(I535,'ObjProd (2)'!$C$25,"y")*12+DATEDIF(I535,'ObjProd (2)'!$C$25,"ym")))/7)=0),
   "&lt; 1 sem.",
   IF(DATEDIF(I535,'ObjProd (2)'!$C$25,"y")&gt;0,DATEDIF(I535,'ObjProd (2)'!$C$25,"y") &amp; " " &amp; IF(DATEDIF(I535,'ObjProd (2)'!$C$25,"y")=1,"an ","ans "),"") &amp;
   IF(DATEDIF(I535,'ObjProd (2)'!$C$25,"ym")&gt;0,DATEDIF(I535,'ObjProd (2)'!$C$25,"ym") &amp; " mois ", "") &amp;
   IF(INT(('ObjProd (2)'!$C$25-EDATE(I535,DATEDIF(I535,'ObjProd (2)'!$C$25,"y")*12+DATEDIF(I535,'ObjProd (2)'!$C$25,"ym")))/7)&gt;0,
      INT(('ObjProd (2)'!$C$25-EDATE(I535,DATEDIF(I535,'ObjProd (2)'!$C$25,"y")*12+DATEDIF(I535,'ObjProd (2)'!$C$25,"ym")))/7) &amp; " sem.",
      "")
)
)</f>
        <v>2 mois 1 sem.</v>
      </c>
      <c r="L535" s="11" t="str">
        <f t="shared" si="83"/>
        <v xml:space="preserve">EA3 </v>
      </c>
      <c r="M535" s="9">
        <f t="shared" si="84"/>
        <v>12</v>
      </c>
      <c r="N535" s="9" t="str" cm="1">
        <f t="array" aca="1" ref="N535" ca="1">LEFT(L535, IF(ISNUMBER(SUBSTITUTE(_xludf.MID(L535, 2, 1), ".", ",")), 1, 2))</f>
        <v>EA</v>
      </c>
      <c r="O535" s="19">
        <f t="shared" ca="1" si="85"/>
        <v>3</v>
      </c>
      <c r="P535" s="9" t="str">
        <f t="shared" ca="1" si="88"/>
        <v>E</v>
      </c>
      <c r="Q535" s="9">
        <f t="shared" ca="1" si="89"/>
        <v>3</v>
      </c>
      <c r="R535" s="9" t="str">
        <f t="shared" ca="1" si="86"/>
        <v>E3</v>
      </c>
      <c r="S535" t="str" cm="1">
        <f t="array" ref="S535">IF(ISBLANK(C535),"",IFERROR(INDEX(ListeSeries!$A$2:$A$1045, MATCH(1, (DatasScan!G535=ListeSeries!$B$2:$B$1045) * (DatasScan!H535&gt;=ListeSeries!$D$2:$D$1045) * (DatasScan!H535&lt;=ListeSeries!$E$2:$E$1045), 0)), "no match"))</f>
        <v>MEDJOOL</v>
      </c>
      <c r="T535" s="7" t="str" cm="1">
        <f t="array" ref="T535">IF(ISBLANK(C535),"",IFERROR(INDEX(ListeSeries!$C$2:$C$1045, MATCH(1, (DatasScan!G535=ListeSeries!$B$2:$B$1045) * (DatasScan!H535&gt;=ListeSeries!$D$2:$D$1045) * (DatasScan!H535&lt;=ListeSeries!$E$2:$E$1045), 0)), "no match"))</f>
        <v>MEDJOOL 107</v>
      </c>
      <c r="U535" s="11" t="str" cm="1">
        <f t="array" ref="U535">IF(ISBLANK(C535),"",IFERROR(INDEX(ListeSeries!$F$2:$F$1045, MATCH(1, (DatasScan!G535=ListeSeries!$B$2:$B$1045) * (DatasScan!H535&gt;=ListeSeries!$D$2:$D$1045) * (DatasScan!H535&lt;=ListeSeries!$E$2:$E$1045), 0)), "no match"))</f>
        <v>3501-3520</v>
      </c>
    </row>
    <row r="536" spans="1:21" x14ac:dyDescent="0.25">
      <c r="A536" s="6" t="str">
        <f t="shared" si="87"/>
        <v>3</v>
      </c>
      <c r="B536" s="272" t="s">
        <v>3500</v>
      </c>
      <c r="C536" s="206" t="s">
        <v>1942</v>
      </c>
      <c r="E536" s="11">
        <v>9</v>
      </c>
      <c r="F536" s="7" t="str">
        <f t="shared" si="81"/>
        <v>861120250813EA5</v>
      </c>
      <c r="G536" s="21" t="str">
        <f>IF(ISBLANK(C536),"",_xlfn.XLOOKUP(_xlfn.XLOOKUP(VALUE(LEFT(C536,4)),Souches!$B$2:$B$15000,Souches!$E$2:$E$15000),Varietes!$B$2:$B$500,Varietes!$C$2:$C$500))</f>
        <v>MDJU</v>
      </c>
      <c r="H536" s="19">
        <f>IF(ISBLANK(C536),"",_xlfn.XLOOKUP(VALUE(LEFT(C536,4)),Souches!$B$2:$B$15000,Souches!$D$2:$D$15000))</f>
        <v>3522</v>
      </c>
      <c r="I536" s="10">
        <f t="shared" si="82"/>
        <v>45882</v>
      </c>
      <c r="J536" s="19">
        <f>IF(I536="","",INT(('ObjProd (2)'!$C$25-I536)/7 * (ABS('ObjProd (2)'!$C$25-I536)&gt;=7)))</f>
        <v>5</v>
      </c>
      <c r="K536" s="10" t="str">
        <f>IF(I536="","",
IF(AND(DATEDIF(I536,'ObjProd (2)'!$C$25,"y")=0,DATEDIF(I536,'ObjProd (2)'!$C$25,"ym")=0,
   INT(('ObjProd (2)'!$C$25-EDATE(I536,DATEDIF(I536,'ObjProd (2)'!$C$25,"y")*12+DATEDIF(I536,'ObjProd (2)'!$C$25,"ym")))/7)=0),
   "&lt; 1 sem.",
   IF(DATEDIF(I536,'ObjProd (2)'!$C$25,"y")&gt;0,DATEDIF(I536,'ObjProd (2)'!$C$25,"y") &amp; " " &amp; IF(DATEDIF(I536,'ObjProd (2)'!$C$25,"y")=1,"an ","ans "),"") &amp;
   IF(DATEDIF(I536,'ObjProd (2)'!$C$25,"ym")&gt;0,DATEDIF(I536,'ObjProd (2)'!$C$25,"ym") &amp; " mois ", "") &amp;
   IF(INT(('ObjProd (2)'!$C$25-EDATE(I536,DATEDIF(I536,'ObjProd (2)'!$C$25,"y")*12+DATEDIF(I536,'ObjProd (2)'!$C$25,"ym")))/7)&gt;0,
      INT(('ObjProd (2)'!$C$25-EDATE(I536,DATEDIF(I536,'ObjProd (2)'!$C$25,"y")*12+DATEDIF(I536,'ObjProd (2)'!$C$25,"ym")))/7) &amp; " sem.",
      "")
)
)</f>
        <v xml:space="preserve">1 mois </v>
      </c>
      <c r="L536" s="11" t="str">
        <f t="shared" si="83"/>
        <v xml:space="preserve">EA5 </v>
      </c>
      <c r="M536" s="9">
        <f t="shared" si="84"/>
        <v>9</v>
      </c>
      <c r="N536" s="9" t="str" cm="1">
        <f t="array" aca="1" ref="N536" ca="1">LEFT(L536, IF(ISNUMBER(SUBSTITUTE(_xludf.MID(L536, 2, 1), ".", ",")), 1, 2))</f>
        <v>EA</v>
      </c>
      <c r="O536" s="19">
        <f t="shared" ca="1" si="85"/>
        <v>5</v>
      </c>
      <c r="P536" s="9" t="str">
        <f t="shared" ca="1" si="88"/>
        <v>E</v>
      </c>
      <c r="Q536" s="9">
        <f t="shared" ca="1" si="89"/>
        <v>5</v>
      </c>
      <c r="R536" s="9" t="str">
        <f t="shared" ca="1" si="86"/>
        <v>E5</v>
      </c>
      <c r="S536" t="str" cm="1">
        <f t="array" ref="S536">IF(ISBLANK(C536),"",IFERROR(INDEX(ListeSeries!$A$2:$A$1045, MATCH(1, (DatasScan!G536=ListeSeries!$B$2:$B$1045) * (DatasScan!H536&gt;=ListeSeries!$D$2:$D$1045) * (DatasScan!H536&lt;=ListeSeries!$E$2:$E$1045), 0)), "no match"))</f>
        <v>MEDJOOL</v>
      </c>
      <c r="T536" s="7" t="str" cm="1">
        <f t="array" ref="T536">IF(ISBLANK(C536),"",IFERROR(INDEX(ListeSeries!$C$2:$C$1045, MATCH(1, (DatasScan!G536=ListeSeries!$B$2:$B$1045) * (DatasScan!H536&gt;=ListeSeries!$D$2:$D$1045) * (DatasScan!H536&lt;=ListeSeries!$E$2:$E$1045), 0)), "no match"))</f>
        <v>MEDJOOL 108</v>
      </c>
      <c r="U536" s="11" t="str" cm="1">
        <f t="array" ref="U536">IF(ISBLANK(C536),"",IFERROR(INDEX(ListeSeries!$F$2:$F$1045, MATCH(1, (DatasScan!G536=ListeSeries!$B$2:$B$1045) * (DatasScan!H536&gt;=ListeSeries!$D$2:$D$1045) * (DatasScan!H536&lt;=ListeSeries!$E$2:$E$1045), 0)), "no match"))</f>
        <v>3521-3530</v>
      </c>
    </row>
    <row r="537" spans="1:21" x14ac:dyDescent="0.25">
      <c r="A537" s="6" t="str">
        <f t="shared" si="87"/>
        <v>3</v>
      </c>
      <c r="B537" s="272" t="s">
        <v>3500</v>
      </c>
      <c r="C537" s="206" t="s">
        <v>3502</v>
      </c>
      <c r="E537" s="11">
        <v>10</v>
      </c>
      <c r="F537" s="7" t="str">
        <f t="shared" si="81"/>
        <v>840220250911E 5</v>
      </c>
      <c r="G537" s="21" t="str">
        <f>IF(ISBLANK(C537),"",_xlfn.XLOOKUP(_xlfn.XLOOKUP(VALUE(LEFT(C537,4)),Souches!$B$2:$B$15000,Souches!$E$2:$E$15000),Varietes!$B$2:$B$500,Varietes!$C$2:$C$500))</f>
        <v>MDJU</v>
      </c>
      <c r="H537" s="19">
        <f>IF(ISBLANK(C537),"",_xlfn.XLOOKUP(VALUE(LEFT(C537,4)),Souches!$B$2:$B$15000,Souches!$D$2:$D$15000))</f>
        <v>3464</v>
      </c>
      <c r="I537" s="10">
        <f t="shared" si="82"/>
        <v>45911</v>
      </c>
      <c r="J537" s="19">
        <f>IF(I537="","",INT(('ObjProd (2)'!$C$25-I537)/7 * (ABS('ObjProd (2)'!$C$25-I537)&gt;=7)))</f>
        <v>1</v>
      </c>
      <c r="K537" s="10" t="str">
        <f>IF(I537="","",
IF(AND(DATEDIF(I537,'ObjProd (2)'!$C$25,"y")=0,DATEDIF(I537,'ObjProd (2)'!$C$25,"ym")=0,
   INT(('ObjProd (2)'!$C$25-EDATE(I537,DATEDIF(I537,'ObjProd (2)'!$C$25,"y")*12+DATEDIF(I537,'ObjProd (2)'!$C$25,"ym")))/7)=0),
   "&lt; 1 sem.",
   IF(DATEDIF(I537,'ObjProd (2)'!$C$25,"y")&gt;0,DATEDIF(I537,'ObjProd (2)'!$C$25,"y") &amp; " " &amp; IF(DATEDIF(I537,'ObjProd (2)'!$C$25,"y")=1,"an ","ans "),"") &amp;
   IF(DATEDIF(I537,'ObjProd (2)'!$C$25,"ym")&gt;0,DATEDIF(I537,'ObjProd (2)'!$C$25,"ym") &amp; " mois ", "") &amp;
   IF(INT(('ObjProd (2)'!$C$25-EDATE(I537,DATEDIF(I537,'ObjProd (2)'!$C$25,"y")*12+DATEDIF(I537,'ObjProd (2)'!$C$25,"ym")))/7)&gt;0,
      INT(('ObjProd (2)'!$C$25-EDATE(I537,DATEDIF(I537,'ObjProd (2)'!$C$25,"y")*12+DATEDIF(I537,'ObjProd (2)'!$C$25,"ym")))/7) &amp; " sem.",
      "")
)
)</f>
        <v>1 sem.</v>
      </c>
      <c r="L537" s="11" t="str">
        <f t="shared" si="83"/>
        <v xml:space="preserve">E 5 </v>
      </c>
      <c r="M537" s="9">
        <f t="shared" si="84"/>
        <v>10</v>
      </c>
      <c r="N537" s="9" t="str" cm="1">
        <f t="array" aca="1" ref="N537" ca="1">LEFT(L537, IF(ISNUMBER(SUBSTITUTE(_xludf.MID(L537, 2, 1), ".", ",")), 1, 2))</f>
        <v xml:space="preserve">E </v>
      </c>
      <c r="O537" s="19">
        <f t="shared" ca="1" si="85"/>
        <v>5</v>
      </c>
      <c r="P537" s="9" t="str">
        <f t="shared" ca="1" si="88"/>
        <v>E</v>
      </c>
      <c r="Q537" s="9">
        <f t="shared" ca="1" si="89"/>
        <v>5</v>
      </c>
      <c r="R537" s="9" t="str">
        <f t="shared" ca="1" si="86"/>
        <v>E5</v>
      </c>
      <c r="S537" t="str" cm="1">
        <f t="array" ref="S537">IF(ISBLANK(C537),"",IFERROR(INDEX(ListeSeries!$A$2:$A$1045, MATCH(1, (DatasScan!G537=ListeSeries!$B$2:$B$1045) * (DatasScan!H537&gt;=ListeSeries!$D$2:$D$1045) * (DatasScan!H537&lt;=ListeSeries!$E$2:$E$1045), 0)), "no match"))</f>
        <v>MEDJOOL</v>
      </c>
      <c r="T537" s="7" t="str" cm="1">
        <f t="array" ref="T537">IF(ISBLANK(C537),"",IFERROR(INDEX(ListeSeries!$C$2:$C$1045, MATCH(1, (DatasScan!G537=ListeSeries!$B$2:$B$1045) * (DatasScan!H537&gt;=ListeSeries!$D$2:$D$1045) * (DatasScan!H537&lt;=ListeSeries!$E$2:$E$1045), 0)), "no match"))</f>
        <v>MEDJOOL 105</v>
      </c>
      <c r="U537" s="11" t="str" cm="1">
        <f t="array" ref="U537">IF(ISBLANK(C537),"",IFERROR(INDEX(ListeSeries!$F$2:$F$1045, MATCH(1, (DatasScan!G537=ListeSeries!$B$2:$B$1045) * (DatasScan!H537&gt;=ListeSeries!$D$2:$D$1045) * (DatasScan!H537&lt;=ListeSeries!$E$2:$E$1045), 0)), "no match"))</f>
        <v>3461-3475</v>
      </c>
    </row>
    <row r="538" spans="1:21" x14ac:dyDescent="0.25">
      <c r="A538" s="6" t="str">
        <f t="shared" si="87"/>
        <v>3</v>
      </c>
      <c r="B538" s="272" t="s">
        <v>3500</v>
      </c>
      <c r="C538" s="206" t="s">
        <v>1858</v>
      </c>
      <c r="E538" s="11">
        <v>6</v>
      </c>
      <c r="F538" s="7" t="str">
        <f t="shared" si="81"/>
        <v>851620250813E 6</v>
      </c>
      <c r="G538" s="21" t="str">
        <f>IF(ISBLANK(C538),"",_xlfn.XLOOKUP(_xlfn.XLOOKUP(VALUE(LEFT(C538,4)),Souches!$B$2:$B$15000,Souches!$E$2:$E$15000),Varietes!$B$2:$B$500,Varietes!$C$2:$C$500))</f>
        <v>MDJU</v>
      </c>
      <c r="H538" s="19">
        <f>IF(ISBLANK(C538),"",_xlfn.XLOOKUP(VALUE(LEFT(C538,4)),Souches!$B$2:$B$15000,Souches!$D$2:$D$15000))</f>
        <v>3514</v>
      </c>
      <c r="I538" s="10">
        <f t="shared" si="82"/>
        <v>45882</v>
      </c>
      <c r="J538" s="19">
        <f>IF(I538="","",INT(('ObjProd (2)'!$C$25-I538)/7 * (ABS('ObjProd (2)'!$C$25-I538)&gt;=7)))</f>
        <v>5</v>
      </c>
      <c r="K538" s="10" t="str">
        <f>IF(I538="","",
IF(AND(DATEDIF(I538,'ObjProd (2)'!$C$25,"y")=0,DATEDIF(I538,'ObjProd (2)'!$C$25,"ym")=0,
   INT(('ObjProd (2)'!$C$25-EDATE(I538,DATEDIF(I538,'ObjProd (2)'!$C$25,"y")*12+DATEDIF(I538,'ObjProd (2)'!$C$25,"ym")))/7)=0),
   "&lt; 1 sem.",
   IF(DATEDIF(I538,'ObjProd (2)'!$C$25,"y")&gt;0,DATEDIF(I538,'ObjProd (2)'!$C$25,"y") &amp; " " &amp; IF(DATEDIF(I538,'ObjProd (2)'!$C$25,"y")=1,"an ","ans "),"") &amp;
   IF(DATEDIF(I538,'ObjProd (2)'!$C$25,"ym")&gt;0,DATEDIF(I538,'ObjProd (2)'!$C$25,"ym") &amp; " mois ", "") &amp;
   IF(INT(('ObjProd (2)'!$C$25-EDATE(I538,DATEDIF(I538,'ObjProd (2)'!$C$25,"y")*12+DATEDIF(I538,'ObjProd (2)'!$C$25,"ym")))/7)&gt;0,
      INT(('ObjProd (2)'!$C$25-EDATE(I538,DATEDIF(I538,'ObjProd (2)'!$C$25,"y")*12+DATEDIF(I538,'ObjProd (2)'!$C$25,"ym")))/7) &amp; " sem.",
      "")
)
)</f>
        <v xml:space="preserve">1 mois </v>
      </c>
      <c r="L538" s="11" t="str">
        <f t="shared" si="83"/>
        <v xml:space="preserve">E 6 </v>
      </c>
      <c r="M538" s="9">
        <f t="shared" si="84"/>
        <v>6</v>
      </c>
      <c r="N538" s="9" t="str" cm="1">
        <f t="array" aca="1" ref="N538" ca="1">LEFT(L538, IF(ISNUMBER(SUBSTITUTE(_xludf.MID(L538, 2, 1), ".", ",")), 1, 2))</f>
        <v xml:space="preserve">E </v>
      </c>
      <c r="O538" s="19">
        <f t="shared" ca="1" si="85"/>
        <v>6</v>
      </c>
      <c r="P538" s="9" t="str">
        <f t="shared" ca="1" si="88"/>
        <v>E</v>
      </c>
      <c r="Q538" s="9">
        <f t="shared" ca="1" si="89"/>
        <v>6</v>
      </c>
      <c r="R538" s="9" t="str">
        <f t="shared" ca="1" si="86"/>
        <v>E6</v>
      </c>
      <c r="S538" t="str" cm="1">
        <f t="array" ref="S538">IF(ISBLANK(C538),"",IFERROR(INDEX(ListeSeries!$A$2:$A$1045, MATCH(1, (DatasScan!G538=ListeSeries!$B$2:$B$1045) * (DatasScan!H538&gt;=ListeSeries!$D$2:$D$1045) * (DatasScan!H538&lt;=ListeSeries!$E$2:$E$1045), 0)), "no match"))</f>
        <v>MEDJOOL</v>
      </c>
      <c r="T538" s="7" t="str" cm="1">
        <f t="array" ref="T538">IF(ISBLANK(C538),"",IFERROR(INDEX(ListeSeries!$C$2:$C$1045, MATCH(1, (DatasScan!G538=ListeSeries!$B$2:$B$1045) * (DatasScan!H538&gt;=ListeSeries!$D$2:$D$1045) * (DatasScan!H538&lt;=ListeSeries!$E$2:$E$1045), 0)), "no match"))</f>
        <v>MEDJOOL 107</v>
      </c>
      <c r="U538" s="11" t="str" cm="1">
        <f t="array" ref="U538">IF(ISBLANK(C538),"",IFERROR(INDEX(ListeSeries!$F$2:$F$1045, MATCH(1, (DatasScan!G538=ListeSeries!$B$2:$B$1045) * (DatasScan!H538&gt;=ListeSeries!$D$2:$D$1045) * (DatasScan!H538&lt;=ListeSeries!$E$2:$E$1045), 0)), "no match"))</f>
        <v>3501-3520</v>
      </c>
    </row>
    <row r="539" spans="1:21" x14ac:dyDescent="0.25">
      <c r="A539" s="6" t="str">
        <f t="shared" si="87"/>
        <v>3</v>
      </c>
      <c r="B539" s="272" t="s">
        <v>3500</v>
      </c>
      <c r="C539" s="206" t="s">
        <v>1840</v>
      </c>
      <c r="E539" s="11">
        <v>12</v>
      </c>
      <c r="F539" s="7" t="str">
        <f t="shared" si="81"/>
        <v>851620250724E 6</v>
      </c>
      <c r="G539" s="21" t="str">
        <f>IF(ISBLANK(C539),"",_xlfn.XLOOKUP(_xlfn.XLOOKUP(VALUE(LEFT(C539,4)),Souches!$B$2:$B$15000,Souches!$E$2:$E$15000),Varietes!$B$2:$B$500,Varietes!$C$2:$C$500))</f>
        <v>MDJU</v>
      </c>
      <c r="H539" s="19">
        <f>IF(ISBLANK(C539),"",_xlfn.XLOOKUP(VALUE(LEFT(C539,4)),Souches!$B$2:$B$15000,Souches!$D$2:$D$15000))</f>
        <v>3514</v>
      </c>
      <c r="I539" s="10">
        <f t="shared" si="82"/>
        <v>45862</v>
      </c>
      <c r="J539" s="19">
        <f>IF(I539="","",INT(('ObjProd (2)'!$C$25-I539)/7 * (ABS('ObjProd (2)'!$C$25-I539)&gt;=7)))</f>
        <v>8</v>
      </c>
      <c r="K539" s="10" t="str">
        <f>IF(I539="","",
IF(AND(DATEDIF(I539,'ObjProd (2)'!$C$25,"y")=0,DATEDIF(I539,'ObjProd (2)'!$C$25,"ym")=0,
   INT(('ObjProd (2)'!$C$25-EDATE(I539,DATEDIF(I539,'ObjProd (2)'!$C$25,"y")*12+DATEDIF(I539,'ObjProd (2)'!$C$25,"ym")))/7)=0),
   "&lt; 1 sem.",
   IF(DATEDIF(I539,'ObjProd (2)'!$C$25,"y")&gt;0,DATEDIF(I539,'ObjProd (2)'!$C$25,"y") &amp; " " &amp; IF(DATEDIF(I539,'ObjProd (2)'!$C$25,"y")=1,"an ","ans "),"") &amp;
   IF(DATEDIF(I539,'ObjProd (2)'!$C$25,"ym")&gt;0,DATEDIF(I539,'ObjProd (2)'!$C$25,"ym") &amp; " mois ", "") &amp;
   IF(INT(('ObjProd (2)'!$C$25-EDATE(I539,DATEDIF(I539,'ObjProd (2)'!$C$25,"y")*12+DATEDIF(I539,'ObjProd (2)'!$C$25,"ym")))/7)&gt;0,
      INT(('ObjProd (2)'!$C$25-EDATE(I539,DATEDIF(I539,'ObjProd (2)'!$C$25,"y")*12+DATEDIF(I539,'ObjProd (2)'!$C$25,"ym")))/7) &amp; " sem.",
      "")
)
)</f>
        <v>1 mois 3 sem.</v>
      </c>
      <c r="L539" s="11" t="str">
        <f t="shared" si="83"/>
        <v xml:space="preserve">E 6 </v>
      </c>
      <c r="M539" s="9">
        <f t="shared" si="84"/>
        <v>12</v>
      </c>
      <c r="N539" s="9" t="str" cm="1">
        <f t="array" aca="1" ref="N539" ca="1">LEFT(L539, IF(ISNUMBER(SUBSTITUTE(_xludf.MID(L539, 2, 1), ".", ",")), 1, 2))</f>
        <v xml:space="preserve">E </v>
      </c>
      <c r="O539" s="19">
        <f t="shared" ca="1" si="85"/>
        <v>6</v>
      </c>
      <c r="P539" s="9" t="str">
        <f t="shared" ca="1" si="88"/>
        <v>E</v>
      </c>
      <c r="Q539" s="9">
        <f t="shared" ca="1" si="89"/>
        <v>6</v>
      </c>
      <c r="R539" s="9" t="str">
        <f t="shared" ca="1" si="86"/>
        <v>E6</v>
      </c>
      <c r="S539" t="str" cm="1">
        <f t="array" ref="S539">IF(ISBLANK(C539),"",IFERROR(INDEX(ListeSeries!$A$2:$A$1045, MATCH(1, (DatasScan!G539=ListeSeries!$B$2:$B$1045) * (DatasScan!H539&gt;=ListeSeries!$D$2:$D$1045) * (DatasScan!H539&lt;=ListeSeries!$E$2:$E$1045), 0)), "no match"))</f>
        <v>MEDJOOL</v>
      </c>
      <c r="T539" s="7" t="str" cm="1">
        <f t="array" ref="T539">IF(ISBLANK(C539),"",IFERROR(INDEX(ListeSeries!$C$2:$C$1045, MATCH(1, (DatasScan!G539=ListeSeries!$B$2:$B$1045) * (DatasScan!H539&gt;=ListeSeries!$D$2:$D$1045) * (DatasScan!H539&lt;=ListeSeries!$E$2:$E$1045), 0)), "no match"))</f>
        <v>MEDJOOL 107</v>
      </c>
      <c r="U539" s="11" t="str" cm="1">
        <f t="array" ref="U539">IF(ISBLANK(C539),"",IFERROR(INDEX(ListeSeries!$F$2:$F$1045, MATCH(1, (DatasScan!G539=ListeSeries!$B$2:$B$1045) * (DatasScan!H539&gt;=ListeSeries!$D$2:$D$1045) * (DatasScan!H539&lt;=ListeSeries!$E$2:$E$1045), 0)), "no match"))</f>
        <v>3501-3520</v>
      </c>
    </row>
    <row r="540" spans="1:21" x14ac:dyDescent="0.25">
      <c r="A540" s="6" t="str">
        <f t="shared" si="87"/>
        <v>3</v>
      </c>
      <c r="B540" s="272" t="s">
        <v>3500</v>
      </c>
      <c r="C540" s="206" t="s">
        <v>3503</v>
      </c>
      <c r="E540" s="11">
        <v>14</v>
      </c>
      <c r="F540" s="7" t="str">
        <f t="shared" si="81"/>
        <v>840220250915MG1</v>
      </c>
      <c r="G540" s="21" t="str">
        <f>IF(ISBLANK(C540),"",_xlfn.XLOOKUP(_xlfn.XLOOKUP(VALUE(LEFT(C540,4)),Souches!$B$2:$B$15000,Souches!$E$2:$E$15000),Varietes!$B$2:$B$500,Varietes!$C$2:$C$500))</f>
        <v>MDJU</v>
      </c>
      <c r="H540" s="19">
        <f>IF(ISBLANK(C540),"",_xlfn.XLOOKUP(VALUE(LEFT(C540,4)),Souches!$B$2:$B$15000,Souches!$D$2:$D$15000))</f>
        <v>3464</v>
      </c>
      <c r="I540" s="10">
        <f t="shared" si="82"/>
        <v>45915</v>
      </c>
      <c r="J540" s="19">
        <f>IF(I540="","",INT(('ObjProd (2)'!$C$25-I540)/7 * (ABS('ObjProd (2)'!$C$25-I540)&gt;=7)))</f>
        <v>0</v>
      </c>
      <c r="K540" s="10" t="str">
        <f>IF(I540="","",
IF(AND(DATEDIF(I540,'ObjProd (2)'!$C$25,"y")=0,DATEDIF(I540,'ObjProd (2)'!$C$25,"ym")=0,
   INT(('ObjProd (2)'!$C$25-EDATE(I540,DATEDIF(I540,'ObjProd (2)'!$C$25,"y")*12+DATEDIF(I540,'ObjProd (2)'!$C$25,"ym")))/7)=0),
   "&lt; 1 sem.",
   IF(DATEDIF(I540,'ObjProd (2)'!$C$25,"y")&gt;0,DATEDIF(I540,'ObjProd (2)'!$C$25,"y") &amp; " " &amp; IF(DATEDIF(I540,'ObjProd (2)'!$C$25,"y")=1,"an ","ans "),"") &amp;
   IF(DATEDIF(I540,'ObjProd (2)'!$C$25,"ym")&gt;0,DATEDIF(I540,'ObjProd (2)'!$C$25,"ym") &amp; " mois ", "") &amp;
   IF(INT(('ObjProd (2)'!$C$25-EDATE(I540,DATEDIF(I540,'ObjProd (2)'!$C$25,"y")*12+DATEDIF(I540,'ObjProd (2)'!$C$25,"ym")))/7)&gt;0,
      INT(('ObjProd (2)'!$C$25-EDATE(I540,DATEDIF(I540,'ObjProd (2)'!$C$25,"y")*12+DATEDIF(I540,'ObjProd (2)'!$C$25,"ym")))/7) &amp; " sem.",
      "")
)
)</f>
        <v>&lt; 1 sem.</v>
      </c>
      <c r="L540" s="11" t="str">
        <f t="shared" si="83"/>
        <v xml:space="preserve">MG1 </v>
      </c>
      <c r="M540" s="9">
        <f t="shared" si="84"/>
        <v>14</v>
      </c>
      <c r="N540" s="9" t="str" cm="1">
        <f t="array" aca="1" ref="N540" ca="1">LEFT(L540, IF(ISNUMBER(SUBSTITUTE(_xludf.MID(L540, 2, 1), ".", ",")), 1, 2))</f>
        <v>MG</v>
      </c>
      <c r="O540" s="19">
        <f t="shared" ca="1" si="85"/>
        <v>1</v>
      </c>
      <c r="P540" s="9" t="str">
        <f t="shared" ca="1" si="88"/>
        <v>BoxE</v>
      </c>
      <c r="Q540" s="9">
        <f t="shared" ca="1" si="89"/>
        <v>1</v>
      </c>
      <c r="R540" s="9" t="str">
        <f t="shared" ca="1" si="86"/>
        <v>BoxE1</v>
      </c>
      <c r="S540" t="str" cm="1">
        <f t="array" ref="S540">IF(ISBLANK(C540),"",IFERROR(INDEX(ListeSeries!$A$2:$A$1045, MATCH(1, (DatasScan!G540=ListeSeries!$B$2:$B$1045) * (DatasScan!H540&gt;=ListeSeries!$D$2:$D$1045) * (DatasScan!H540&lt;=ListeSeries!$E$2:$E$1045), 0)), "no match"))</f>
        <v>MEDJOOL</v>
      </c>
      <c r="T540" s="7" t="str" cm="1">
        <f t="array" ref="T540">IF(ISBLANK(C540),"",IFERROR(INDEX(ListeSeries!$C$2:$C$1045, MATCH(1, (DatasScan!G540=ListeSeries!$B$2:$B$1045) * (DatasScan!H540&gt;=ListeSeries!$D$2:$D$1045) * (DatasScan!H540&lt;=ListeSeries!$E$2:$E$1045), 0)), "no match"))</f>
        <v>MEDJOOL 105</v>
      </c>
      <c r="U540" s="11" t="str" cm="1">
        <f t="array" ref="U540">IF(ISBLANK(C540),"",IFERROR(INDEX(ListeSeries!$F$2:$F$1045, MATCH(1, (DatasScan!G540=ListeSeries!$B$2:$B$1045) * (DatasScan!H540&gt;=ListeSeries!$D$2:$D$1045) * (DatasScan!H540&lt;=ListeSeries!$E$2:$E$1045), 0)), "no match"))</f>
        <v>3461-3475</v>
      </c>
    </row>
    <row r="541" spans="1:21" x14ac:dyDescent="0.25">
      <c r="A541" s="6" t="str">
        <f t="shared" si="87"/>
        <v>3</v>
      </c>
      <c r="B541" s="272" t="s">
        <v>3500</v>
      </c>
      <c r="C541" s="206" t="s">
        <v>3504</v>
      </c>
      <c r="E541" s="11">
        <v>1</v>
      </c>
      <c r="F541" s="7" t="str">
        <f t="shared" si="81"/>
        <v>861120250910MG1</v>
      </c>
      <c r="G541" s="21" t="str">
        <f>IF(ISBLANK(C541),"",_xlfn.XLOOKUP(_xlfn.XLOOKUP(VALUE(LEFT(C541,4)),Souches!$B$2:$B$15000,Souches!$E$2:$E$15000),Varietes!$B$2:$B$500,Varietes!$C$2:$C$500))</f>
        <v>MDJU</v>
      </c>
      <c r="H541" s="19">
        <f>IF(ISBLANK(C541),"",_xlfn.XLOOKUP(VALUE(LEFT(C541,4)),Souches!$B$2:$B$15000,Souches!$D$2:$D$15000))</f>
        <v>3522</v>
      </c>
      <c r="I541" s="10">
        <f t="shared" si="82"/>
        <v>45910</v>
      </c>
      <c r="J541" s="19">
        <f>IF(I541="","",INT(('ObjProd (2)'!$C$25-I541)/7 * (ABS('ObjProd (2)'!$C$25-I541)&gt;=7)))</f>
        <v>1</v>
      </c>
      <c r="K541" s="10" t="str">
        <f>IF(I541="","",
IF(AND(DATEDIF(I541,'ObjProd (2)'!$C$25,"y")=0,DATEDIF(I541,'ObjProd (2)'!$C$25,"ym")=0,
   INT(('ObjProd (2)'!$C$25-EDATE(I541,DATEDIF(I541,'ObjProd (2)'!$C$25,"y")*12+DATEDIF(I541,'ObjProd (2)'!$C$25,"ym")))/7)=0),
   "&lt; 1 sem.",
   IF(DATEDIF(I541,'ObjProd (2)'!$C$25,"y")&gt;0,DATEDIF(I541,'ObjProd (2)'!$C$25,"y") &amp; " " &amp; IF(DATEDIF(I541,'ObjProd (2)'!$C$25,"y")=1,"an ","ans "),"") &amp;
   IF(DATEDIF(I541,'ObjProd (2)'!$C$25,"ym")&gt;0,DATEDIF(I541,'ObjProd (2)'!$C$25,"ym") &amp; " mois ", "") &amp;
   IF(INT(('ObjProd (2)'!$C$25-EDATE(I541,DATEDIF(I541,'ObjProd (2)'!$C$25,"y")*12+DATEDIF(I541,'ObjProd (2)'!$C$25,"ym")))/7)&gt;0,
      INT(('ObjProd (2)'!$C$25-EDATE(I541,DATEDIF(I541,'ObjProd (2)'!$C$25,"y")*12+DATEDIF(I541,'ObjProd (2)'!$C$25,"ym")))/7) &amp; " sem.",
      "")
)
)</f>
        <v>1 sem.</v>
      </c>
      <c r="L541" s="11" t="str">
        <f t="shared" si="83"/>
        <v xml:space="preserve">MG1 </v>
      </c>
      <c r="M541" s="9">
        <f t="shared" si="84"/>
        <v>1</v>
      </c>
      <c r="N541" s="9" t="str" cm="1">
        <f t="array" aca="1" ref="N541" ca="1">LEFT(L541, IF(ISNUMBER(SUBSTITUTE(_xludf.MID(L541, 2, 1), ".", ",")), 1, 2))</f>
        <v>MG</v>
      </c>
      <c r="O541" s="19">
        <f t="shared" ca="1" si="85"/>
        <v>1</v>
      </c>
      <c r="P541" s="9" t="str">
        <f t="shared" ca="1" si="88"/>
        <v>BoxE</v>
      </c>
      <c r="Q541" s="9">
        <f t="shared" ca="1" si="89"/>
        <v>1</v>
      </c>
      <c r="R541" s="9" t="str">
        <f t="shared" ca="1" si="86"/>
        <v>BoxE1</v>
      </c>
      <c r="S541" t="str" cm="1">
        <f t="array" ref="S541">IF(ISBLANK(C541),"",IFERROR(INDEX(ListeSeries!$A$2:$A$1045, MATCH(1, (DatasScan!G541=ListeSeries!$B$2:$B$1045) * (DatasScan!H541&gt;=ListeSeries!$D$2:$D$1045) * (DatasScan!H541&lt;=ListeSeries!$E$2:$E$1045), 0)), "no match"))</f>
        <v>MEDJOOL</v>
      </c>
      <c r="T541" s="7" t="str" cm="1">
        <f t="array" ref="T541">IF(ISBLANK(C541),"",IFERROR(INDEX(ListeSeries!$C$2:$C$1045, MATCH(1, (DatasScan!G541=ListeSeries!$B$2:$B$1045) * (DatasScan!H541&gt;=ListeSeries!$D$2:$D$1045) * (DatasScan!H541&lt;=ListeSeries!$E$2:$E$1045), 0)), "no match"))</f>
        <v>MEDJOOL 108</v>
      </c>
      <c r="U541" s="11" t="str" cm="1">
        <f t="array" ref="U541">IF(ISBLANK(C541),"",IFERROR(INDEX(ListeSeries!$F$2:$F$1045, MATCH(1, (DatasScan!G541=ListeSeries!$B$2:$B$1045) * (DatasScan!H541&gt;=ListeSeries!$D$2:$D$1045) * (DatasScan!H541&lt;=ListeSeries!$E$2:$E$1045), 0)), "no match"))</f>
        <v>3521-3530</v>
      </c>
    </row>
    <row r="542" spans="1:21" x14ac:dyDescent="0.25">
      <c r="A542" s="6" t="str">
        <f t="shared" si="87"/>
        <v>3</v>
      </c>
      <c r="B542" s="272" t="s">
        <v>3500</v>
      </c>
      <c r="C542" s="206" t="s">
        <v>3505</v>
      </c>
      <c r="E542" s="11">
        <v>2</v>
      </c>
      <c r="F542" s="7" t="str">
        <f t="shared" si="81"/>
        <v>861120250911MG1</v>
      </c>
      <c r="G542" s="21" t="str">
        <f>IF(ISBLANK(C542),"",_xlfn.XLOOKUP(_xlfn.XLOOKUP(VALUE(LEFT(C542,4)),Souches!$B$2:$B$15000,Souches!$E$2:$E$15000),Varietes!$B$2:$B$500,Varietes!$C$2:$C$500))</f>
        <v>MDJU</v>
      </c>
      <c r="H542" s="19">
        <f>IF(ISBLANK(C542),"",_xlfn.XLOOKUP(VALUE(LEFT(C542,4)),Souches!$B$2:$B$15000,Souches!$D$2:$D$15000))</f>
        <v>3522</v>
      </c>
      <c r="I542" s="10">
        <f t="shared" si="82"/>
        <v>45911</v>
      </c>
      <c r="J542" s="19">
        <f>IF(I542="","",INT(('ObjProd (2)'!$C$25-I542)/7 * (ABS('ObjProd (2)'!$C$25-I542)&gt;=7)))</f>
        <v>1</v>
      </c>
      <c r="K542" s="10" t="str">
        <f>IF(I542="","",
IF(AND(DATEDIF(I542,'ObjProd (2)'!$C$25,"y")=0,DATEDIF(I542,'ObjProd (2)'!$C$25,"ym")=0,
   INT(('ObjProd (2)'!$C$25-EDATE(I542,DATEDIF(I542,'ObjProd (2)'!$C$25,"y")*12+DATEDIF(I542,'ObjProd (2)'!$C$25,"ym")))/7)=0),
   "&lt; 1 sem.",
   IF(DATEDIF(I542,'ObjProd (2)'!$C$25,"y")&gt;0,DATEDIF(I542,'ObjProd (2)'!$C$25,"y") &amp; " " &amp; IF(DATEDIF(I542,'ObjProd (2)'!$C$25,"y")=1,"an ","ans "),"") &amp;
   IF(DATEDIF(I542,'ObjProd (2)'!$C$25,"ym")&gt;0,DATEDIF(I542,'ObjProd (2)'!$C$25,"ym") &amp; " mois ", "") &amp;
   IF(INT(('ObjProd (2)'!$C$25-EDATE(I542,DATEDIF(I542,'ObjProd (2)'!$C$25,"y")*12+DATEDIF(I542,'ObjProd (2)'!$C$25,"ym")))/7)&gt;0,
      INT(('ObjProd (2)'!$C$25-EDATE(I542,DATEDIF(I542,'ObjProd (2)'!$C$25,"y")*12+DATEDIF(I542,'ObjProd (2)'!$C$25,"ym")))/7) &amp; " sem.",
      "")
)
)</f>
        <v>1 sem.</v>
      </c>
      <c r="L542" s="11" t="str">
        <f t="shared" si="83"/>
        <v xml:space="preserve">MG1 </v>
      </c>
      <c r="M542" s="9">
        <f t="shared" si="84"/>
        <v>2</v>
      </c>
      <c r="N542" s="9" t="str" cm="1">
        <f t="array" aca="1" ref="N542" ca="1">LEFT(L542, IF(ISNUMBER(SUBSTITUTE(_xludf.MID(L542, 2, 1), ".", ",")), 1, 2))</f>
        <v>MG</v>
      </c>
      <c r="O542" s="19">
        <f t="shared" ca="1" si="85"/>
        <v>1</v>
      </c>
      <c r="P542" s="9" t="str">
        <f t="shared" ca="1" si="88"/>
        <v>BoxE</v>
      </c>
      <c r="Q542" s="9">
        <f t="shared" ca="1" si="89"/>
        <v>1</v>
      </c>
      <c r="R542" s="9" t="str">
        <f t="shared" ca="1" si="86"/>
        <v>BoxE1</v>
      </c>
      <c r="S542" t="str" cm="1">
        <f t="array" ref="S542">IF(ISBLANK(C542),"",IFERROR(INDEX(ListeSeries!$A$2:$A$1045, MATCH(1, (DatasScan!G542=ListeSeries!$B$2:$B$1045) * (DatasScan!H542&gt;=ListeSeries!$D$2:$D$1045) * (DatasScan!H542&lt;=ListeSeries!$E$2:$E$1045), 0)), "no match"))</f>
        <v>MEDJOOL</v>
      </c>
      <c r="T542" s="7" t="str" cm="1">
        <f t="array" ref="T542">IF(ISBLANK(C542),"",IFERROR(INDEX(ListeSeries!$C$2:$C$1045, MATCH(1, (DatasScan!G542=ListeSeries!$B$2:$B$1045) * (DatasScan!H542&gt;=ListeSeries!$D$2:$D$1045) * (DatasScan!H542&lt;=ListeSeries!$E$2:$E$1045), 0)), "no match"))</f>
        <v>MEDJOOL 108</v>
      </c>
      <c r="U542" s="11" t="str" cm="1">
        <f t="array" ref="U542">IF(ISBLANK(C542),"",IFERROR(INDEX(ListeSeries!$F$2:$F$1045, MATCH(1, (DatasScan!G542=ListeSeries!$B$2:$B$1045) * (DatasScan!H542&gt;=ListeSeries!$D$2:$D$1045) * (DatasScan!H542&lt;=ListeSeries!$E$2:$E$1045), 0)), "no match"))</f>
        <v>3521-3530</v>
      </c>
    </row>
    <row r="543" spans="1:21" x14ac:dyDescent="0.25">
      <c r="A543" s="6" t="str">
        <f t="shared" si="87"/>
        <v>3</v>
      </c>
      <c r="B543" s="272" t="s">
        <v>3500</v>
      </c>
      <c r="C543" s="206" t="s">
        <v>3506</v>
      </c>
      <c r="E543" s="11">
        <v>4</v>
      </c>
      <c r="F543" s="7" t="str">
        <f t="shared" si="81"/>
        <v>861120250917MG1</v>
      </c>
      <c r="G543" s="21" t="str">
        <f>IF(ISBLANK(C543),"",_xlfn.XLOOKUP(_xlfn.XLOOKUP(VALUE(LEFT(C543,4)),Souches!$B$2:$B$15000,Souches!$E$2:$E$15000),Varietes!$B$2:$B$500,Varietes!$C$2:$C$500))</f>
        <v>MDJU</v>
      </c>
      <c r="H543" s="19">
        <f>IF(ISBLANK(C543),"",_xlfn.XLOOKUP(VALUE(LEFT(C543,4)),Souches!$B$2:$B$15000,Souches!$D$2:$D$15000))</f>
        <v>3522</v>
      </c>
      <c r="I543" s="10">
        <f t="shared" si="82"/>
        <v>45917</v>
      </c>
      <c r="J543" s="19">
        <f>IF(I543="","",INT(('ObjProd (2)'!$C$25-I543)/7 * (ABS('ObjProd (2)'!$C$25-I543)&gt;=7)))</f>
        <v>0</v>
      </c>
      <c r="K543" s="10" t="str">
        <f>IF(I543="","",
IF(AND(DATEDIF(I543,'ObjProd (2)'!$C$25,"y")=0,DATEDIF(I543,'ObjProd (2)'!$C$25,"ym")=0,
   INT(('ObjProd (2)'!$C$25-EDATE(I543,DATEDIF(I543,'ObjProd (2)'!$C$25,"y")*12+DATEDIF(I543,'ObjProd (2)'!$C$25,"ym")))/7)=0),
   "&lt; 1 sem.",
   IF(DATEDIF(I543,'ObjProd (2)'!$C$25,"y")&gt;0,DATEDIF(I543,'ObjProd (2)'!$C$25,"y") &amp; " " &amp; IF(DATEDIF(I543,'ObjProd (2)'!$C$25,"y")=1,"an ","ans "),"") &amp;
   IF(DATEDIF(I543,'ObjProd (2)'!$C$25,"ym")&gt;0,DATEDIF(I543,'ObjProd (2)'!$C$25,"ym") &amp; " mois ", "") &amp;
   IF(INT(('ObjProd (2)'!$C$25-EDATE(I543,DATEDIF(I543,'ObjProd (2)'!$C$25,"y")*12+DATEDIF(I543,'ObjProd (2)'!$C$25,"ym")))/7)&gt;0,
      INT(('ObjProd (2)'!$C$25-EDATE(I543,DATEDIF(I543,'ObjProd (2)'!$C$25,"y")*12+DATEDIF(I543,'ObjProd (2)'!$C$25,"ym")))/7) &amp; " sem.",
      "")
)
)</f>
        <v>&lt; 1 sem.</v>
      </c>
      <c r="L543" s="11" t="str">
        <f t="shared" si="83"/>
        <v xml:space="preserve">MG1 </v>
      </c>
      <c r="M543" s="9">
        <f t="shared" si="84"/>
        <v>4</v>
      </c>
      <c r="N543" s="9" t="str" cm="1">
        <f t="array" aca="1" ref="N543" ca="1">LEFT(L543, IF(ISNUMBER(SUBSTITUTE(_xludf.MID(L543, 2, 1), ".", ",")), 1, 2))</f>
        <v>MG</v>
      </c>
      <c r="O543" s="19">
        <f t="shared" ca="1" si="85"/>
        <v>1</v>
      </c>
      <c r="P543" s="9" t="str">
        <f t="shared" ca="1" si="88"/>
        <v>BoxE</v>
      </c>
      <c r="Q543" s="9">
        <f t="shared" ca="1" si="89"/>
        <v>1</v>
      </c>
      <c r="R543" s="9" t="str">
        <f t="shared" ca="1" si="86"/>
        <v>BoxE1</v>
      </c>
      <c r="S543" t="str" cm="1">
        <f t="array" ref="S543">IF(ISBLANK(C543),"",IFERROR(INDEX(ListeSeries!$A$2:$A$1045, MATCH(1, (DatasScan!G543=ListeSeries!$B$2:$B$1045) * (DatasScan!H543&gt;=ListeSeries!$D$2:$D$1045) * (DatasScan!H543&lt;=ListeSeries!$E$2:$E$1045), 0)), "no match"))</f>
        <v>MEDJOOL</v>
      </c>
      <c r="T543" s="7" t="str" cm="1">
        <f t="array" ref="T543">IF(ISBLANK(C543),"",IFERROR(INDEX(ListeSeries!$C$2:$C$1045, MATCH(1, (DatasScan!G543=ListeSeries!$B$2:$B$1045) * (DatasScan!H543&gt;=ListeSeries!$D$2:$D$1045) * (DatasScan!H543&lt;=ListeSeries!$E$2:$E$1045), 0)), "no match"))</f>
        <v>MEDJOOL 108</v>
      </c>
      <c r="U543" s="11" t="str" cm="1">
        <f t="array" ref="U543">IF(ISBLANK(C543),"",IFERROR(INDEX(ListeSeries!$F$2:$F$1045, MATCH(1, (DatasScan!G543=ListeSeries!$B$2:$B$1045) * (DatasScan!H543&gt;=ListeSeries!$D$2:$D$1045) * (DatasScan!H543&lt;=ListeSeries!$E$2:$E$1045), 0)), "no match"))</f>
        <v>3521-3530</v>
      </c>
    </row>
    <row r="544" spans="1:21" x14ac:dyDescent="0.25">
      <c r="A544" s="6" t="str">
        <f t="shared" si="87"/>
        <v>3</v>
      </c>
      <c r="B544" s="272" t="s">
        <v>3500</v>
      </c>
      <c r="C544" s="206" t="s">
        <v>3507</v>
      </c>
      <c r="E544" s="11">
        <v>1</v>
      </c>
      <c r="F544" s="7" t="str">
        <f t="shared" si="81"/>
        <v>861120250917MG1</v>
      </c>
      <c r="G544" s="21" t="str">
        <f>IF(ISBLANK(C544),"",_xlfn.XLOOKUP(_xlfn.XLOOKUP(VALUE(LEFT(C544,4)),Souches!$B$2:$B$15000,Souches!$E$2:$E$15000),Varietes!$B$2:$B$500,Varietes!$C$2:$C$500))</f>
        <v>MDJU</v>
      </c>
      <c r="H544" s="19">
        <f>IF(ISBLANK(C544),"",_xlfn.XLOOKUP(VALUE(LEFT(C544,4)),Souches!$B$2:$B$15000,Souches!$D$2:$D$15000))</f>
        <v>3522</v>
      </c>
      <c r="I544" s="10">
        <f t="shared" si="82"/>
        <v>45917</v>
      </c>
      <c r="J544" s="19">
        <f>IF(I544="","",INT(('ObjProd (2)'!$C$25-I544)/7 * (ABS('ObjProd (2)'!$C$25-I544)&gt;=7)))</f>
        <v>0</v>
      </c>
      <c r="K544" s="10" t="str">
        <f>IF(I544="","",
IF(AND(DATEDIF(I544,'ObjProd (2)'!$C$25,"y")=0,DATEDIF(I544,'ObjProd (2)'!$C$25,"ym")=0,
   INT(('ObjProd (2)'!$C$25-EDATE(I544,DATEDIF(I544,'ObjProd (2)'!$C$25,"y")*12+DATEDIF(I544,'ObjProd (2)'!$C$25,"ym")))/7)=0),
   "&lt; 1 sem.",
   IF(DATEDIF(I544,'ObjProd (2)'!$C$25,"y")&gt;0,DATEDIF(I544,'ObjProd (2)'!$C$25,"y") &amp; " " &amp; IF(DATEDIF(I544,'ObjProd (2)'!$C$25,"y")=1,"an ","ans "),"") &amp;
   IF(DATEDIF(I544,'ObjProd (2)'!$C$25,"ym")&gt;0,DATEDIF(I544,'ObjProd (2)'!$C$25,"ym") &amp; " mois ", "") &amp;
   IF(INT(('ObjProd (2)'!$C$25-EDATE(I544,DATEDIF(I544,'ObjProd (2)'!$C$25,"y")*12+DATEDIF(I544,'ObjProd (2)'!$C$25,"ym")))/7)&gt;0,
      INT(('ObjProd (2)'!$C$25-EDATE(I544,DATEDIF(I544,'ObjProd (2)'!$C$25,"y")*12+DATEDIF(I544,'ObjProd (2)'!$C$25,"ym")))/7) &amp; " sem.",
      "")
)
)</f>
        <v>&lt; 1 sem.</v>
      </c>
      <c r="L544" s="11" t="str">
        <f t="shared" si="83"/>
        <v xml:space="preserve">MG1 </v>
      </c>
      <c r="M544" s="9">
        <f t="shared" si="84"/>
        <v>1</v>
      </c>
      <c r="N544" s="9" t="str" cm="1">
        <f t="array" aca="1" ref="N544" ca="1">LEFT(L544, IF(ISNUMBER(SUBSTITUTE(_xludf.MID(L544, 2, 1), ".", ",")), 1, 2))</f>
        <v>MG</v>
      </c>
      <c r="O544" s="19">
        <f t="shared" ca="1" si="85"/>
        <v>1</v>
      </c>
      <c r="P544" s="9" t="str">
        <f t="shared" ca="1" si="88"/>
        <v>BoxE</v>
      </c>
      <c r="Q544" s="9">
        <f t="shared" ca="1" si="89"/>
        <v>1</v>
      </c>
      <c r="R544" s="9" t="str">
        <f t="shared" ca="1" si="86"/>
        <v>BoxE1</v>
      </c>
      <c r="S544" t="str" cm="1">
        <f t="array" ref="S544">IF(ISBLANK(C544),"",IFERROR(INDEX(ListeSeries!$A$2:$A$1045, MATCH(1, (DatasScan!G544=ListeSeries!$B$2:$B$1045) * (DatasScan!H544&gt;=ListeSeries!$D$2:$D$1045) * (DatasScan!H544&lt;=ListeSeries!$E$2:$E$1045), 0)), "no match"))</f>
        <v>MEDJOOL</v>
      </c>
      <c r="T544" s="7" t="str" cm="1">
        <f t="array" ref="T544">IF(ISBLANK(C544),"",IFERROR(INDEX(ListeSeries!$C$2:$C$1045, MATCH(1, (DatasScan!G544=ListeSeries!$B$2:$B$1045) * (DatasScan!H544&gt;=ListeSeries!$D$2:$D$1045) * (DatasScan!H544&lt;=ListeSeries!$E$2:$E$1045), 0)), "no match"))</f>
        <v>MEDJOOL 108</v>
      </c>
      <c r="U544" s="11" t="str" cm="1">
        <f t="array" ref="U544">IF(ISBLANK(C544),"",IFERROR(INDEX(ListeSeries!$F$2:$F$1045, MATCH(1, (DatasScan!G544=ListeSeries!$B$2:$B$1045) * (DatasScan!H544&gt;=ListeSeries!$D$2:$D$1045) * (DatasScan!H544&lt;=ListeSeries!$E$2:$E$1045), 0)), "no match"))</f>
        <v>3521-3530</v>
      </c>
    </row>
    <row r="545" spans="1:21" x14ac:dyDescent="0.25">
      <c r="A545" s="6" t="str">
        <f t="shared" si="87"/>
        <v>3</v>
      </c>
      <c r="B545" s="272" t="s">
        <v>3500</v>
      </c>
      <c r="C545" s="206" t="s">
        <v>3508</v>
      </c>
      <c r="E545" s="11">
        <v>4</v>
      </c>
      <c r="F545" s="7" t="str">
        <f t="shared" si="81"/>
        <v>851620250909MG1</v>
      </c>
      <c r="G545" s="21" t="str">
        <f>IF(ISBLANK(C545),"",_xlfn.XLOOKUP(_xlfn.XLOOKUP(VALUE(LEFT(C545,4)),Souches!$B$2:$B$15000,Souches!$E$2:$E$15000),Varietes!$B$2:$B$500,Varietes!$C$2:$C$500))</f>
        <v>MDJU</v>
      </c>
      <c r="H545" s="19">
        <f>IF(ISBLANK(C545),"",_xlfn.XLOOKUP(VALUE(LEFT(C545,4)),Souches!$B$2:$B$15000,Souches!$D$2:$D$15000))</f>
        <v>3514</v>
      </c>
      <c r="I545" s="10">
        <f t="shared" si="82"/>
        <v>45909</v>
      </c>
      <c r="J545" s="19">
        <f>IF(I545="","",INT(('ObjProd (2)'!$C$25-I545)/7 * (ABS('ObjProd (2)'!$C$25-I545)&gt;=7)))</f>
        <v>1</v>
      </c>
      <c r="K545" s="10" t="str">
        <f>IF(I545="","",
IF(AND(DATEDIF(I545,'ObjProd (2)'!$C$25,"y")=0,DATEDIF(I545,'ObjProd (2)'!$C$25,"ym")=0,
   INT(('ObjProd (2)'!$C$25-EDATE(I545,DATEDIF(I545,'ObjProd (2)'!$C$25,"y")*12+DATEDIF(I545,'ObjProd (2)'!$C$25,"ym")))/7)=0),
   "&lt; 1 sem.",
   IF(DATEDIF(I545,'ObjProd (2)'!$C$25,"y")&gt;0,DATEDIF(I545,'ObjProd (2)'!$C$25,"y") &amp; " " &amp; IF(DATEDIF(I545,'ObjProd (2)'!$C$25,"y")=1,"an ","ans "),"") &amp;
   IF(DATEDIF(I545,'ObjProd (2)'!$C$25,"ym")&gt;0,DATEDIF(I545,'ObjProd (2)'!$C$25,"ym") &amp; " mois ", "") &amp;
   IF(INT(('ObjProd (2)'!$C$25-EDATE(I545,DATEDIF(I545,'ObjProd (2)'!$C$25,"y")*12+DATEDIF(I545,'ObjProd (2)'!$C$25,"ym")))/7)&gt;0,
      INT(('ObjProd (2)'!$C$25-EDATE(I545,DATEDIF(I545,'ObjProd (2)'!$C$25,"y")*12+DATEDIF(I545,'ObjProd (2)'!$C$25,"ym")))/7) &amp; " sem.",
      "")
)
)</f>
        <v>1 sem.</v>
      </c>
      <c r="L545" s="11" t="str">
        <f t="shared" si="83"/>
        <v xml:space="preserve">MG1 </v>
      </c>
      <c r="M545" s="9">
        <f t="shared" si="84"/>
        <v>4</v>
      </c>
      <c r="N545" s="9" t="str" cm="1">
        <f t="array" aca="1" ref="N545" ca="1">LEFT(L545, IF(ISNUMBER(SUBSTITUTE(_xludf.MID(L545, 2, 1), ".", ",")), 1, 2))</f>
        <v>MG</v>
      </c>
      <c r="O545" s="19">
        <f t="shared" ca="1" si="85"/>
        <v>1</v>
      </c>
      <c r="P545" s="9" t="str">
        <f t="shared" ca="1" si="88"/>
        <v>BoxE</v>
      </c>
      <c r="Q545" s="9">
        <f t="shared" ca="1" si="89"/>
        <v>1</v>
      </c>
      <c r="R545" s="9" t="str">
        <f t="shared" ca="1" si="86"/>
        <v>BoxE1</v>
      </c>
      <c r="S545" t="str" cm="1">
        <f t="array" ref="S545">IF(ISBLANK(C545),"",IFERROR(INDEX(ListeSeries!$A$2:$A$1045, MATCH(1, (DatasScan!G545=ListeSeries!$B$2:$B$1045) * (DatasScan!H545&gt;=ListeSeries!$D$2:$D$1045) * (DatasScan!H545&lt;=ListeSeries!$E$2:$E$1045), 0)), "no match"))</f>
        <v>MEDJOOL</v>
      </c>
      <c r="T545" s="7" t="str" cm="1">
        <f t="array" ref="T545">IF(ISBLANK(C545),"",IFERROR(INDEX(ListeSeries!$C$2:$C$1045, MATCH(1, (DatasScan!G545=ListeSeries!$B$2:$B$1045) * (DatasScan!H545&gt;=ListeSeries!$D$2:$D$1045) * (DatasScan!H545&lt;=ListeSeries!$E$2:$E$1045), 0)), "no match"))</f>
        <v>MEDJOOL 107</v>
      </c>
      <c r="U545" s="11" t="str" cm="1">
        <f t="array" ref="U545">IF(ISBLANK(C545),"",IFERROR(INDEX(ListeSeries!$F$2:$F$1045, MATCH(1, (DatasScan!G545=ListeSeries!$B$2:$B$1045) * (DatasScan!H545&gt;=ListeSeries!$D$2:$D$1045) * (DatasScan!H545&lt;=ListeSeries!$E$2:$E$1045), 0)), "no match"))</f>
        <v>3501-3520</v>
      </c>
    </row>
    <row r="546" spans="1:21" x14ac:dyDescent="0.25">
      <c r="A546" s="6" t="str">
        <f t="shared" si="87"/>
        <v>3</v>
      </c>
      <c r="B546" s="272" t="s">
        <v>3500</v>
      </c>
      <c r="C546" s="206" t="s">
        <v>3509</v>
      </c>
      <c r="E546" s="11">
        <v>2</v>
      </c>
      <c r="F546" s="7" t="str">
        <f t="shared" si="81"/>
        <v>851620250909MG1</v>
      </c>
      <c r="G546" s="21" t="str">
        <f>IF(ISBLANK(C546),"",_xlfn.XLOOKUP(_xlfn.XLOOKUP(VALUE(LEFT(C546,4)),Souches!$B$2:$B$15000,Souches!$E$2:$E$15000),Varietes!$B$2:$B$500,Varietes!$C$2:$C$500))</f>
        <v>MDJU</v>
      </c>
      <c r="H546" s="19">
        <f>IF(ISBLANK(C546),"",_xlfn.XLOOKUP(VALUE(LEFT(C546,4)),Souches!$B$2:$B$15000,Souches!$D$2:$D$15000))</f>
        <v>3514</v>
      </c>
      <c r="I546" s="10">
        <f t="shared" si="82"/>
        <v>45909</v>
      </c>
      <c r="J546" s="19">
        <f>IF(I546="","",INT(('ObjProd (2)'!$C$25-I546)/7 * (ABS('ObjProd (2)'!$C$25-I546)&gt;=7)))</f>
        <v>1</v>
      </c>
      <c r="K546" s="10" t="str">
        <f>IF(I546="","",
IF(AND(DATEDIF(I546,'ObjProd (2)'!$C$25,"y")=0,DATEDIF(I546,'ObjProd (2)'!$C$25,"ym")=0,
   INT(('ObjProd (2)'!$C$25-EDATE(I546,DATEDIF(I546,'ObjProd (2)'!$C$25,"y")*12+DATEDIF(I546,'ObjProd (2)'!$C$25,"ym")))/7)=0),
   "&lt; 1 sem.",
   IF(DATEDIF(I546,'ObjProd (2)'!$C$25,"y")&gt;0,DATEDIF(I546,'ObjProd (2)'!$C$25,"y") &amp; " " &amp; IF(DATEDIF(I546,'ObjProd (2)'!$C$25,"y")=1,"an ","ans "),"") &amp;
   IF(DATEDIF(I546,'ObjProd (2)'!$C$25,"ym")&gt;0,DATEDIF(I546,'ObjProd (2)'!$C$25,"ym") &amp; " mois ", "") &amp;
   IF(INT(('ObjProd (2)'!$C$25-EDATE(I546,DATEDIF(I546,'ObjProd (2)'!$C$25,"y")*12+DATEDIF(I546,'ObjProd (2)'!$C$25,"ym")))/7)&gt;0,
      INT(('ObjProd (2)'!$C$25-EDATE(I546,DATEDIF(I546,'ObjProd (2)'!$C$25,"y")*12+DATEDIF(I546,'ObjProd (2)'!$C$25,"ym")))/7) &amp; " sem.",
      "")
)
)</f>
        <v>1 sem.</v>
      </c>
      <c r="L546" s="11" t="str">
        <f t="shared" si="83"/>
        <v xml:space="preserve">MG1 </v>
      </c>
      <c r="M546" s="9">
        <f t="shared" si="84"/>
        <v>2</v>
      </c>
      <c r="N546" s="9" t="str" cm="1">
        <f t="array" aca="1" ref="N546" ca="1">LEFT(L546, IF(ISNUMBER(SUBSTITUTE(_xludf.MID(L546, 2, 1), ".", ",")), 1, 2))</f>
        <v>MG</v>
      </c>
      <c r="O546" s="19">
        <f t="shared" ca="1" si="85"/>
        <v>1</v>
      </c>
      <c r="P546" s="9" t="str">
        <f t="shared" ca="1" si="88"/>
        <v>BoxE</v>
      </c>
      <c r="Q546" s="9">
        <f t="shared" ca="1" si="89"/>
        <v>1</v>
      </c>
      <c r="R546" s="9" t="str">
        <f t="shared" ca="1" si="86"/>
        <v>BoxE1</v>
      </c>
      <c r="S546" t="str" cm="1">
        <f t="array" ref="S546">IF(ISBLANK(C546),"",IFERROR(INDEX(ListeSeries!$A$2:$A$1045, MATCH(1, (DatasScan!G546=ListeSeries!$B$2:$B$1045) * (DatasScan!H546&gt;=ListeSeries!$D$2:$D$1045) * (DatasScan!H546&lt;=ListeSeries!$E$2:$E$1045), 0)), "no match"))</f>
        <v>MEDJOOL</v>
      </c>
      <c r="T546" s="7" t="str" cm="1">
        <f t="array" ref="T546">IF(ISBLANK(C546),"",IFERROR(INDEX(ListeSeries!$C$2:$C$1045, MATCH(1, (DatasScan!G546=ListeSeries!$B$2:$B$1045) * (DatasScan!H546&gt;=ListeSeries!$D$2:$D$1045) * (DatasScan!H546&lt;=ListeSeries!$E$2:$E$1045), 0)), "no match"))</f>
        <v>MEDJOOL 107</v>
      </c>
      <c r="U546" s="11" t="str" cm="1">
        <f t="array" ref="U546">IF(ISBLANK(C546),"",IFERROR(INDEX(ListeSeries!$F$2:$F$1045, MATCH(1, (DatasScan!G546=ListeSeries!$B$2:$B$1045) * (DatasScan!H546&gt;=ListeSeries!$D$2:$D$1045) * (DatasScan!H546&lt;=ListeSeries!$E$2:$E$1045), 0)), "no match"))</f>
        <v>3501-3520</v>
      </c>
    </row>
    <row r="547" spans="1:21" x14ac:dyDescent="0.25">
      <c r="A547" s="6" t="str">
        <f t="shared" si="87"/>
        <v>3</v>
      </c>
      <c r="B547" s="272" t="s">
        <v>3500</v>
      </c>
      <c r="C547" s="206" t="s">
        <v>3510</v>
      </c>
      <c r="E547" s="11">
        <v>1</v>
      </c>
      <c r="F547" s="7" t="str">
        <f t="shared" si="81"/>
        <v>851620250917MG1</v>
      </c>
      <c r="G547" s="21" t="str">
        <f>IF(ISBLANK(C547),"",_xlfn.XLOOKUP(_xlfn.XLOOKUP(VALUE(LEFT(C547,4)),Souches!$B$2:$B$15000,Souches!$E$2:$E$15000),Varietes!$B$2:$B$500,Varietes!$C$2:$C$500))</f>
        <v>MDJU</v>
      </c>
      <c r="H547" s="19">
        <f>IF(ISBLANK(C547),"",_xlfn.XLOOKUP(VALUE(LEFT(C547,4)),Souches!$B$2:$B$15000,Souches!$D$2:$D$15000))</f>
        <v>3514</v>
      </c>
      <c r="I547" s="10">
        <f t="shared" si="82"/>
        <v>45917</v>
      </c>
      <c r="J547" s="19">
        <f>IF(I547="","",INT(('ObjProd (2)'!$C$25-I547)/7 * (ABS('ObjProd (2)'!$C$25-I547)&gt;=7)))</f>
        <v>0</v>
      </c>
      <c r="K547" s="10" t="str">
        <f>IF(I547="","",
IF(AND(DATEDIF(I547,'ObjProd (2)'!$C$25,"y")=0,DATEDIF(I547,'ObjProd (2)'!$C$25,"ym")=0,
   INT(('ObjProd (2)'!$C$25-EDATE(I547,DATEDIF(I547,'ObjProd (2)'!$C$25,"y")*12+DATEDIF(I547,'ObjProd (2)'!$C$25,"ym")))/7)=0),
   "&lt; 1 sem.",
   IF(DATEDIF(I547,'ObjProd (2)'!$C$25,"y")&gt;0,DATEDIF(I547,'ObjProd (2)'!$C$25,"y") &amp; " " &amp; IF(DATEDIF(I547,'ObjProd (2)'!$C$25,"y")=1,"an ","ans "),"") &amp;
   IF(DATEDIF(I547,'ObjProd (2)'!$C$25,"ym")&gt;0,DATEDIF(I547,'ObjProd (2)'!$C$25,"ym") &amp; " mois ", "") &amp;
   IF(INT(('ObjProd (2)'!$C$25-EDATE(I547,DATEDIF(I547,'ObjProd (2)'!$C$25,"y")*12+DATEDIF(I547,'ObjProd (2)'!$C$25,"ym")))/7)&gt;0,
      INT(('ObjProd (2)'!$C$25-EDATE(I547,DATEDIF(I547,'ObjProd (2)'!$C$25,"y")*12+DATEDIF(I547,'ObjProd (2)'!$C$25,"ym")))/7) &amp; " sem.",
      "")
)
)</f>
        <v>&lt; 1 sem.</v>
      </c>
      <c r="L547" s="11" t="str">
        <f t="shared" si="83"/>
        <v xml:space="preserve">MG1 </v>
      </c>
      <c r="M547" s="9">
        <f t="shared" si="84"/>
        <v>1</v>
      </c>
      <c r="N547" s="9" t="str" cm="1">
        <f t="array" aca="1" ref="N547" ca="1">LEFT(L547, IF(ISNUMBER(SUBSTITUTE(_xludf.MID(L547, 2, 1), ".", ",")), 1, 2))</f>
        <v>MG</v>
      </c>
      <c r="O547" s="19">
        <f t="shared" ca="1" si="85"/>
        <v>1</v>
      </c>
      <c r="P547" s="9" t="str">
        <f t="shared" ca="1" si="88"/>
        <v>BoxE</v>
      </c>
      <c r="Q547" s="9">
        <f t="shared" ca="1" si="89"/>
        <v>1</v>
      </c>
      <c r="R547" s="9" t="str">
        <f t="shared" ca="1" si="86"/>
        <v>BoxE1</v>
      </c>
      <c r="S547" t="str" cm="1">
        <f t="array" ref="S547">IF(ISBLANK(C547),"",IFERROR(INDEX(ListeSeries!$A$2:$A$1045, MATCH(1, (DatasScan!G547=ListeSeries!$B$2:$B$1045) * (DatasScan!H547&gt;=ListeSeries!$D$2:$D$1045) * (DatasScan!H547&lt;=ListeSeries!$E$2:$E$1045), 0)), "no match"))</f>
        <v>MEDJOOL</v>
      </c>
      <c r="T547" s="7" t="str" cm="1">
        <f t="array" ref="T547">IF(ISBLANK(C547),"",IFERROR(INDEX(ListeSeries!$C$2:$C$1045, MATCH(1, (DatasScan!G547=ListeSeries!$B$2:$B$1045) * (DatasScan!H547&gt;=ListeSeries!$D$2:$D$1045) * (DatasScan!H547&lt;=ListeSeries!$E$2:$E$1045), 0)), "no match"))</f>
        <v>MEDJOOL 107</v>
      </c>
      <c r="U547" s="11" t="str" cm="1">
        <f t="array" ref="U547">IF(ISBLANK(C547),"",IFERROR(INDEX(ListeSeries!$F$2:$F$1045, MATCH(1, (DatasScan!G547=ListeSeries!$B$2:$B$1045) * (DatasScan!H547&gt;=ListeSeries!$D$2:$D$1045) * (DatasScan!H547&lt;=ListeSeries!$E$2:$E$1045), 0)), "no match"))</f>
        <v>3501-3520</v>
      </c>
    </row>
    <row r="548" spans="1:21" x14ac:dyDescent="0.25">
      <c r="A548" s="6" t="str">
        <f t="shared" si="87"/>
        <v>3</v>
      </c>
      <c r="B548" s="272" t="s">
        <v>3500</v>
      </c>
      <c r="C548" s="206" t="s">
        <v>3511</v>
      </c>
      <c r="E548" s="11">
        <v>1</v>
      </c>
      <c r="F548" s="7" t="str">
        <f t="shared" si="81"/>
        <v>851620250912MG1</v>
      </c>
      <c r="G548" s="21" t="str">
        <f>IF(ISBLANK(C548),"",_xlfn.XLOOKUP(_xlfn.XLOOKUP(VALUE(LEFT(C548,4)),Souches!$B$2:$B$15000,Souches!$E$2:$E$15000),Varietes!$B$2:$B$500,Varietes!$C$2:$C$500))</f>
        <v>MDJU</v>
      </c>
      <c r="H548" s="19">
        <f>IF(ISBLANK(C548),"",_xlfn.XLOOKUP(VALUE(LEFT(C548,4)),Souches!$B$2:$B$15000,Souches!$D$2:$D$15000))</f>
        <v>3514</v>
      </c>
      <c r="I548" s="10">
        <f t="shared" si="82"/>
        <v>45912</v>
      </c>
      <c r="J548" s="19">
        <f>IF(I548="","",INT(('ObjProd (2)'!$C$25-I548)/7 * (ABS('ObjProd (2)'!$C$25-I548)&gt;=7)))</f>
        <v>0</v>
      </c>
      <c r="K548" s="10" t="str">
        <f>IF(I548="","",
IF(AND(DATEDIF(I548,'ObjProd (2)'!$C$25,"y")=0,DATEDIF(I548,'ObjProd (2)'!$C$25,"ym")=0,
   INT(('ObjProd (2)'!$C$25-EDATE(I548,DATEDIF(I548,'ObjProd (2)'!$C$25,"y")*12+DATEDIF(I548,'ObjProd (2)'!$C$25,"ym")))/7)=0),
   "&lt; 1 sem.",
   IF(DATEDIF(I548,'ObjProd (2)'!$C$25,"y")&gt;0,DATEDIF(I548,'ObjProd (2)'!$C$25,"y") &amp; " " &amp; IF(DATEDIF(I548,'ObjProd (2)'!$C$25,"y")=1,"an ","ans "),"") &amp;
   IF(DATEDIF(I548,'ObjProd (2)'!$C$25,"ym")&gt;0,DATEDIF(I548,'ObjProd (2)'!$C$25,"ym") &amp; " mois ", "") &amp;
   IF(INT(('ObjProd (2)'!$C$25-EDATE(I548,DATEDIF(I548,'ObjProd (2)'!$C$25,"y")*12+DATEDIF(I548,'ObjProd (2)'!$C$25,"ym")))/7)&gt;0,
      INT(('ObjProd (2)'!$C$25-EDATE(I548,DATEDIF(I548,'ObjProd (2)'!$C$25,"y")*12+DATEDIF(I548,'ObjProd (2)'!$C$25,"ym")))/7) &amp; " sem.",
      "")
)
)</f>
        <v>&lt; 1 sem.</v>
      </c>
      <c r="L548" s="11" t="str">
        <f t="shared" si="83"/>
        <v xml:space="preserve">MG1 </v>
      </c>
      <c r="M548" s="9">
        <f t="shared" si="84"/>
        <v>1</v>
      </c>
      <c r="N548" s="9" t="str" cm="1">
        <f t="array" aca="1" ref="N548" ca="1">LEFT(L548, IF(ISNUMBER(SUBSTITUTE(_xludf.MID(L548, 2, 1), ".", ",")), 1, 2))</f>
        <v>MG</v>
      </c>
      <c r="O548" s="19">
        <f t="shared" ca="1" si="85"/>
        <v>1</v>
      </c>
      <c r="P548" s="9" t="str">
        <f t="shared" ca="1" si="88"/>
        <v>BoxE</v>
      </c>
      <c r="Q548" s="9">
        <f t="shared" ca="1" si="89"/>
        <v>1</v>
      </c>
      <c r="R548" s="9" t="str">
        <f t="shared" ca="1" si="86"/>
        <v>BoxE1</v>
      </c>
      <c r="S548" t="str" cm="1">
        <f t="array" ref="S548">IF(ISBLANK(C548),"",IFERROR(INDEX(ListeSeries!$A$2:$A$1045, MATCH(1, (DatasScan!G548=ListeSeries!$B$2:$B$1045) * (DatasScan!H548&gt;=ListeSeries!$D$2:$D$1045) * (DatasScan!H548&lt;=ListeSeries!$E$2:$E$1045), 0)), "no match"))</f>
        <v>MEDJOOL</v>
      </c>
      <c r="T548" s="7" t="str" cm="1">
        <f t="array" ref="T548">IF(ISBLANK(C548),"",IFERROR(INDEX(ListeSeries!$C$2:$C$1045, MATCH(1, (DatasScan!G548=ListeSeries!$B$2:$B$1045) * (DatasScan!H548&gt;=ListeSeries!$D$2:$D$1045) * (DatasScan!H548&lt;=ListeSeries!$E$2:$E$1045), 0)), "no match"))</f>
        <v>MEDJOOL 107</v>
      </c>
      <c r="U548" s="11" t="str" cm="1">
        <f t="array" ref="U548">IF(ISBLANK(C548),"",IFERROR(INDEX(ListeSeries!$F$2:$F$1045, MATCH(1, (DatasScan!G548=ListeSeries!$B$2:$B$1045) * (DatasScan!H548&gt;=ListeSeries!$D$2:$D$1045) * (DatasScan!H548&lt;=ListeSeries!$E$2:$E$1045), 0)), "no match"))</f>
        <v>3501-3520</v>
      </c>
    </row>
    <row r="549" spans="1:21" x14ac:dyDescent="0.25">
      <c r="A549" s="6" t="str">
        <f t="shared" si="87"/>
        <v>3</v>
      </c>
      <c r="B549" s="272" t="s">
        <v>3500</v>
      </c>
      <c r="C549" s="206" t="s">
        <v>3512</v>
      </c>
      <c r="E549" s="11">
        <v>2</v>
      </c>
      <c r="F549" s="7" t="str">
        <f t="shared" si="81"/>
        <v>841320250910MG1</v>
      </c>
      <c r="G549" s="21" t="str">
        <f>IF(ISBLANK(C549),"",_xlfn.XLOOKUP(_xlfn.XLOOKUP(VALUE(LEFT(C549,4)),Souches!$B$2:$B$15000,Souches!$E$2:$E$15000),Varietes!$B$2:$B$500,Varietes!$C$2:$C$500))</f>
        <v>MDJU</v>
      </c>
      <c r="H549" s="19">
        <f>IF(ISBLANK(C549),"",_xlfn.XLOOKUP(VALUE(LEFT(C549,4)),Souches!$B$2:$B$15000,Souches!$D$2:$D$15000))</f>
        <v>3476</v>
      </c>
      <c r="I549" s="10">
        <f t="shared" si="82"/>
        <v>45910</v>
      </c>
      <c r="J549" s="19">
        <f>IF(I549="","",INT(('ObjProd (2)'!$C$25-I549)/7 * (ABS('ObjProd (2)'!$C$25-I549)&gt;=7)))</f>
        <v>1</v>
      </c>
      <c r="K549" s="10" t="str">
        <f>IF(I549="","",
IF(AND(DATEDIF(I549,'ObjProd (2)'!$C$25,"y")=0,DATEDIF(I549,'ObjProd (2)'!$C$25,"ym")=0,
   INT(('ObjProd (2)'!$C$25-EDATE(I549,DATEDIF(I549,'ObjProd (2)'!$C$25,"y")*12+DATEDIF(I549,'ObjProd (2)'!$C$25,"ym")))/7)=0),
   "&lt; 1 sem.",
   IF(DATEDIF(I549,'ObjProd (2)'!$C$25,"y")&gt;0,DATEDIF(I549,'ObjProd (2)'!$C$25,"y") &amp; " " &amp; IF(DATEDIF(I549,'ObjProd (2)'!$C$25,"y")=1,"an ","ans "),"") &amp;
   IF(DATEDIF(I549,'ObjProd (2)'!$C$25,"ym")&gt;0,DATEDIF(I549,'ObjProd (2)'!$C$25,"ym") &amp; " mois ", "") &amp;
   IF(INT(('ObjProd (2)'!$C$25-EDATE(I549,DATEDIF(I549,'ObjProd (2)'!$C$25,"y")*12+DATEDIF(I549,'ObjProd (2)'!$C$25,"ym")))/7)&gt;0,
      INT(('ObjProd (2)'!$C$25-EDATE(I549,DATEDIF(I549,'ObjProd (2)'!$C$25,"y")*12+DATEDIF(I549,'ObjProd (2)'!$C$25,"ym")))/7) &amp; " sem.",
      "")
)
)</f>
        <v>1 sem.</v>
      </c>
      <c r="L549" s="11" t="str">
        <f t="shared" si="83"/>
        <v xml:space="preserve">MG1 </v>
      </c>
      <c r="M549" s="9">
        <f t="shared" si="84"/>
        <v>2</v>
      </c>
      <c r="N549" s="9" t="str" cm="1">
        <f t="array" aca="1" ref="N549" ca="1">LEFT(L549, IF(ISNUMBER(SUBSTITUTE(_xludf.MID(L549, 2, 1), ".", ",")), 1, 2))</f>
        <v>MG</v>
      </c>
      <c r="O549" s="19">
        <f t="shared" ca="1" si="85"/>
        <v>1</v>
      </c>
      <c r="P549" s="9" t="str">
        <f t="shared" ca="1" si="88"/>
        <v>BoxE</v>
      </c>
      <c r="Q549" s="9">
        <f t="shared" ca="1" si="89"/>
        <v>1</v>
      </c>
      <c r="R549" s="9" t="str">
        <f t="shared" ca="1" si="86"/>
        <v>BoxE1</v>
      </c>
      <c r="S549" t="str" cm="1">
        <f t="array" ref="S549">IF(ISBLANK(C549),"",IFERROR(INDEX(ListeSeries!$A$2:$A$1045, MATCH(1, (DatasScan!G549=ListeSeries!$B$2:$B$1045) * (DatasScan!H549&gt;=ListeSeries!$D$2:$D$1045) * (DatasScan!H549&lt;=ListeSeries!$E$2:$E$1045), 0)), "no match"))</f>
        <v>MEDJOOL</v>
      </c>
      <c r="T549" s="7" t="str" cm="1">
        <f t="array" ref="T549">IF(ISBLANK(C549),"",IFERROR(INDEX(ListeSeries!$C$2:$C$1045, MATCH(1, (DatasScan!G549=ListeSeries!$B$2:$B$1045) * (DatasScan!H549&gt;=ListeSeries!$D$2:$D$1045) * (DatasScan!H549&lt;=ListeSeries!$E$2:$E$1045), 0)), "no match"))</f>
        <v>MEDJOOL 106</v>
      </c>
      <c r="U549" s="11" t="str" cm="1">
        <f t="array" ref="U549">IF(ISBLANK(C549),"",IFERROR(INDEX(ListeSeries!$F$2:$F$1045, MATCH(1, (DatasScan!G549=ListeSeries!$B$2:$B$1045) * (DatasScan!H549&gt;=ListeSeries!$D$2:$D$1045) * (DatasScan!H549&lt;=ListeSeries!$E$2:$E$1045), 0)), "no match"))</f>
        <v>3476-3500</v>
      </c>
    </row>
    <row r="550" spans="1:21" x14ac:dyDescent="0.25">
      <c r="A550" s="6" t="str">
        <f t="shared" si="87"/>
        <v>3</v>
      </c>
      <c r="B550" s="8" t="s">
        <v>1280</v>
      </c>
      <c r="C550" s="206" t="s">
        <v>3513</v>
      </c>
      <c r="E550" s="11">
        <v>1</v>
      </c>
      <c r="F550" s="7" t="str">
        <f t="shared" si="81"/>
        <v>843120250912MG1</v>
      </c>
      <c r="G550" s="21" t="str">
        <f>IF(ISBLANK(C550),"",_xlfn.XLOOKUP(_xlfn.XLOOKUP(VALUE(LEFT(C550,4)),Souches!$B$2:$B$15000,Souches!$E$2:$E$15000),Varietes!$B$2:$B$500,Varietes!$C$2:$C$500))</f>
        <v>MDJU</v>
      </c>
      <c r="H550" s="19">
        <f>IF(ISBLANK(C550),"",_xlfn.XLOOKUP(VALUE(LEFT(C550,4)),Souches!$B$2:$B$15000,Souches!$D$2:$D$15000))</f>
        <v>3500</v>
      </c>
      <c r="I550" s="10">
        <f t="shared" si="82"/>
        <v>45912</v>
      </c>
      <c r="J550" s="19">
        <f>IF(I550="","",INT(('ObjProd (2)'!$C$25-I550)/7 * (ABS('ObjProd (2)'!$C$25-I550)&gt;=7)))</f>
        <v>0</v>
      </c>
      <c r="K550" s="10" t="str">
        <f>IF(I550="","",
IF(AND(DATEDIF(I550,'ObjProd (2)'!$C$25,"y")=0,DATEDIF(I550,'ObjProd (2)'!$C$25,"ym")=0,
   INT(('ObjProd (2)'!$C$25-EDATE(I550,DATEDIF(I550,'ObjProd (2)'!$C$25,"y")*12+DATEDIF(I550,'ObjProd (2)'!$C$25,"ym")))/7)=0),
   "&lt; 1 sem.",
   IF(DATEDIF(I550,'ObjProd (2)'!$C$25,"y")&gt;0,DATEDIF(I550,'ObjProd (2)'!$C$25,"y") &amp; " " &amp; IF(DATEDIF(I550,'ObjProd (2)'!$C$25,"y")=1,"an ","ans "),"") &amp;
   IF(DATEDIF(I550,'ObjProd (2)'!$C$25,"ym")&gt;0,DATEDIF(I550,'ObjProd (2)'!$C$25,"ym") &amp; " mois ", "") &amp;
   IF(INT(('ObjProd (2)'!$C$25-EDATE(I550,DATEDIF(I550,'ObjProd (2)'!$C$25,"y")*12+DATEDIF(I550,'ObjProd (2)'!$C$25,"ym")))/7)&gt;0,
      INT(('ObjProd (2)'!$C$25-EDATE(I550,DATEDIF(I550,'ObjProd (2)'!$C$25,"y")*12+DATEDIF(I550,'ObjProd (2)'!$C$25,"ym")))/7) &amp; " sem.",
      "")
)
)</f>
        <v>&lt; 1 sem.</v>
      </c>
      <c r="L550" s="11" t="str">
        <f t="shared" si="83"/>
        <v xml:space="preserve">MG1 </v>
      </c>
      <c r="M550" s="9">
        <f t="shared" si="84"/>
        <v>1</v>
      </c>
      <c r="N550" s="9" t="str" cm="1">
        <f t="array" aca="1" ref="N550" ca="1">LEFT(L550, IF(ISNUMBER(SUBSTITUTE(_xludf.MID(L550, 2, 1), ".", ",")), 1, 2))</f>
        <v>MG</v>
      </c>
      <c r="O550" s="19">
        <f t="shared" ca="1" si="85"/>
        <v>1</v>
      </c>
      <c r="P550" s="9" t="str">
        <f t="shared" ca="1" si="88"/>
        <v>BoxE</v>
      </c>
      <c r="Q550" s="9">
        <f t="shared" ca="1" si="89"/>
        <v>1</v>
      </c>
      <c r="R550" s="9" t="str">
        <f t="shared" ca="1" si="86"/>
        <v>BoxE1</v>
      </c>
      <c r="S550" t="str" cm="1">
        <f t="array" ref="S550">IF(ISBLANK(C550),"",IFERROR(INDEX(ListeSeries!$A$2:$A$1045, MATCH(1, (DatasScan!G550=ListeSeries!$B$2:$B$1045) * (DatasScan!H550&gt;=ListeSeries!$D$2:$D$1045) * (DatasScan!H550&lt;=ListeSeries!$E$2:$E$1045), 0)), "no match"))</f>
        <v>MEDJOOL</v>
      </c>
      <c r="T550" s="7" t="str" cm="1">
        <f t="array" ref="T550">IF(ISBLANK(C550),"",IFERROR(INDEX(ListeSeries!$C$2:$C$1045, MATCH(1, (DatasScan!G550=ListeSeries!$B$2:$B$1045) * (DatasScan!H550&gt;=ListeSeries!$D$2:$D$1045) * (DatasScan!H550&lt;=ListeSeries!$E$2:$E$1045), 0)), "no match"))</f>
        <v>MEDJOOL 106</v>
      </c>
      <c r="U550" s="11" t="str" cm="1">
        <f t="array" ref="U550">IF(ISBLANK(C550),"",IFERROR(INDEX(ListeSeries!$F$2:$F$1045, MATCH(1, (DatasScan!G550=ListeSeries!$B$2:$B$1045) * (DatasScan!H550&gt;=ListeSeries!$D$2:$D$1045) * (DatasScan!H550&lt;=ListeSeries!$E$2:$E$1045), 0)), "no match"))</f>
        <v>3476-3500</v>
      </c>
    </row>
    <row r="551" spans="1:21" x14ac:dyDescent="0.25">
      <c r="A551" s="6" t="str">
        <f t="shared" si="87"/>
        <v>3</v>
      </c>
      <c r="B551" s="272" t="s">
        <v>1280</v>
      </c>
      <c r="C551" s="206" t="s">
        <v>3514</v>
      </c>
      <c r="E551" s="11">
        <v>1</v>
      </c>
      <c r="F551" s="7" t="str">
        <f t="shared" si="81"/>
        <v>841320250917MG1</v>
      </c>
      <c r="G551" s="21" t="str">
        <f>IF(ISBLANK(C551),"",_xlfn.XLOOKUP(_xlfn.XLOOKUP(VALUE(LEFT(C551,4)),Souches!$B$2:$B$15000,Souches!$E$2:$E$15000),Varietes!$B$2:$B$500,Varietes!$C$2:$C$500))</f>
        <v>MDJU</v>
      </c>
      <c r="H551" s="19">
        <f>IF(ISBLANK(C551),"",_xlfn.XLOOKUP(VALUE(LEFT(C551,4)),Souches!$B$2:$B$15000,Souches!$D$2:$D$15000))</f>
        <v>3476</v>
      </c>
      <c r="I551" s="10">
        <f t="shared" si="82"/>
        <v>45917</v>
      </c>
      <c r="J551" s="19">
        <f>IF(I551="","",INT(('ObjProd (2)'!$C$25-I551)/7 * (ABS('ObjProd (2)'!$C$25-I551)&gt;=7)))</f>
        <v>0</v>
      </c>
      <c r="K551" s="10" t="str">
        <f>IF(I551="","",
IF(AND(DATEDIF(I551,'ObjProd (2)'!$C$25,"y")=0,DATEDIF(I551,'ObjProd (2)'!$C$25,"ym")=0,
   INT(('ObjProd (2)'!$C$25-EDATE(I551,DATEDIF(I551,'ObjProd (2)'!$C$25,"y")*12+DATEDIF(I551,'ObjProd (2)'!$C$25,"ym")))/7)=0),
   "&lt; 1 sem.",
   IF(DATEDIF(I551,'ObjProd (2)'!$C$25,"y")&gt;0,DATEDIF(I551,'ObjProd (2)'!$C$25,"y") &amp; " " &amp; IF(DATEDIF(I551,'ObjProd (2)'!$C$25,"y")=1,"an ","ans "),"") &amp;
   IF(DATEDIF(I551,'ObjProd (2)'!$C$25,"ym")&gt;0,DATEDIF(I551,'ObjProd (2)'!$C$25,"ym") &amp; " mois ", "") &amp;
   IF(INT(('ObjProd (2)'!$C$25-EDATE(I551,DATEDIF(I551,'ObjProd (2)'!$C$25,"y")*12+DATEDIF(I551,'ObjProd (2)'!$C$25,"ym")))/7)&gt;0,
      INT(('ObjProd (2)'!$C$25-EDATE(I551,DATEDIF(I551,'ObjProd (2)'!$C$25,"y")*12+DATEDIF(I551,'ObjProd (2)'!$C$25,"ym")))/7) &amp; " sem.",
      "")
)
)</f>
        <v>&lt; 1 sem.</v>
      </c>
      <c r="L551" s="11" t="str">
        <f t="shared" si="83"/>
        <v xml:space="preserve">MG1 </v>
      </c>
      <c r="M551" s="9">
        <f t="shared" si="84"/>
        <v>1</v>
      </c>
      <c r="N551" s="9" t="str" cm="1">
        <f t="array" aca="1" ref="N551" ca="1">LEFT(L551, IF(ISNUMBER(SUBSTITUTE(_xludf.MID(L551, 2, 1), ".", ",")), 1, 2))</f>
        <v>MG</v>
      </c>
      <c r="O551" s="19">
        <f t="shared" ca="1" si="85"/>
        <v>1</v>
      </c>
      <c r="P551" s="9" t="str">
        <f t="shared" ca="1" si="88"/>
        <v>BoxE</v>
      </c>
      <c r="Q551" s="9">
        <f t="shared" ca="1" si="89"/>
        <v>1</v>
      </c>
      <c r="R551" s="9" t="str">
        <f t="shared" ca="1" si="86"/>
        <v>BoxE1</v>
      </c>
      <c r="S551" t="str" cm="1">
        <f t="array" ref="S551">IF(ISBLANK(C551),"",IFERROR(INDEX(ListeSeries!$A$2:$A$1045, MATCH(1, (DatasScan!G551=ListeSeries!$B$2:$B$1045) * (DatasScan!H551&gt;=ListeSeries!$D$2:$D$1045) * (DatasScan!H551&lt;=ListeSeries!$E$2:$E$1045), 0)), "no match"))</f>
        <v>MEDJOOL</v>
      </c>
      <c r="T551" s="7" t="str" cm="1">
        <f t="array" ref="T551">IF(ISBLANK(C551),"",IFERROR(INDEX(ListeSeries!$C$2:$C$1045, MATCH(1, (DatasScan!G551=ListeSeries!$B$2:$B$1045) * (DatasScan!H551&gt;=ListeSeries!$D$2:$D$1045) * (DatasScan!H551&lt;=ListeSeries!$E$2:$E$1045), 0)), "no match"))</f>
        <v>MEDJOOL 106</v>
      </c>
      <c r="U551" s="11" t="str" cm="1">
        <f t="array" ref="U551">IF(ISBLANK(C551),"",IFERROR(INDEX(ListeSeries!$F$2:$F$1045, MATCH(1, (DatasScan!G551=ListeSeries!$B$2:$B$1045) * (DatasScan!H551&gt;=ListeSeries!$D$2:$D$1045) * (DatasScan!H551&lt;=ListeSeries!$E$2:$E$1045), 0)), "no match"))</f>
        <v>3476-3500</v>
      </c>
    </row>
    <row r="552" spans="1:21" x14ac:dyDescent="0.25">
      <c r="A552" s="6" t="str">
        <f t="shared" si="87"/>
        <v>3</v>
      </c>
      <c r="B552" s="272" t="s">
        <v>1280</v>
      </c>
      <c r="C552" s="206" t="s">
        <v>1932</v>
      </c>
      <c r="D552" s="8">
        <v>2</v>
      </c>
      <c r="F552" s="7" t="str">
        <f t="shared" si="81"/>
        <v>843120250814E 6</v>
      </c>
      <c r="G552" s="21" t="str">
        <f>IF(ISBLANK(C552),"",_xlfn.XLOOKUP(_xlfn.XLOOKUP(VALUE(LEFT(C552,4)),Souches!$B$2:$B$15000,Souches!$E$2:$E$15000),Varietes!$B$2:$B$500,Varietes!$C$2:$C$500))</f>
        <v>MDJU</v>
      </c>
      <c r="H552" s="19">
        <f>IF(ISBLANK(C552),"",_xlfn.XLOOKUP(VALUE(LEFT(C552,4)),Souches!$B$2:$B$15000,Souches!$D$2:$D$15000))</f>
        <v>3500</v>
      </c>
      <c r="I552" s="10">
        <f t="shared" si="82"/>
        <v>45883</v>
      </c>
      <c r="J552" s="19">
        <f>IF(I552="","",INT(('ObjProd (2)'!$C$25-I552)/7 * (ABS('ObjProd (2)'!$C$25-I552)&gt;=7)))</f>
        <v>5</v>
      </c>
      <c r="K552" s="10" t="str">
        <f>IF(I552="","",
IF(AND(DATEDIF(I552,'ObjProd (2)'!$C$25,"y")=0,DATEDIF(I552,'ObjProd (2)'!$C$25,"ym")=0,
   INT(('ObjProd (2)'!$C$25-EDATE(I552,DATEDIF(I552,'ObjProd (2)'!$C$25,"y")*12+DATEDIF(I552,'ObjProd (2)'!$C$25,"ym")))/7)=0),
   "&lt; 1 sem.",
   IF(DATEDIF(I552,'ObjProd (2)'!$C$25,"y")&gt;0,DATEDIF(I552,'ObjProd (2)'!$C$25,"y") &amp; " " &amp; IF(DATEDIF(I552,'ObjProd (2)'!$C$25,"y")=1,"an ","ans "),"") &amp;
   IF(DATEDIF(I552,'ObjProd (2)'!$C$25,"ym")&gt;0,DATEDIF(I552,'ObjProd (2)'!$C$25,"ym") &amp; " mois ", "") &amp;
   IF(INT(('ObjProd (2)'!$C$25-EDATE(I552,DATEDIF(I552,'ObjProd (2)'!$C$25,"y")*12+DATEDIF(I552,'ObjProd (2)'!$C$25,"ym")))/7)&gt;0,
      INT(('ObjProd (2)'!$C$25-EDATE(I552,DATEDIF(I552,'ObjProd (2)'!$C$25,"y")*12+DATEDIF(I552,'ObjProd (2)'!$C$25,"ym")))/7) &amp; " sem.",
      "")
)
)</f>
        <v xml:space="preserve">1 mois </v>
      </c>
      <c r="L552" s="11" t="str">
        <f t="shared" si="83"/>
        <v xml:space="preserve">E 6 </v>
      </c>
      <c r="M552" s="9">
        <f t="shared" si="84"/>
        <v>28</v>
      </c>
      <c r="N552" s="9" t="str" cm="1">
        <f t="array" aca="1" ref="N552" ca="1">LEFT(L552, IF(ISNUMBER(SUBSTITUTE(_xludf.MID(L552, 2, 1), ".", ",")), 1, 2))</f>
        <v xml:space="preserve">E </v>
      </c>
      <c r="O552" s="19">
        <f t="shared" ca="1" si="85"/>
        <v>6</v>
      </c>
      <c r="P552" s="9" t="str">
        <f t="shared" ca="1" si="88"/>
        <v>E</v>
      </c>
      <c r="Q552" s="9">
        <f t="shared" ca="1" si="89"/>
        <v>6</v>
      </c>
      <c r="R552" s="9" t="str">
        <f t="shared" ca="1" si="86"/>
        <v>E6</v>
      </c>
      <c r="S552" t="str" cm="1">
        <f t="array" ref="S552">IF(ISBLANK(C552),"",IFERROR(INDEX(ListeSeries!$A$2:$A$1045, MATCH(1, (DatasScan!G552=ListeSeries!$B$2:$B$1045) * (DatasScan!H552&gt;=ListeSeries!$D$2:$D$1045) * (DatasScan!H552&lt;=ListeSeries!$E$2:$E$1045), 0)), "no match"))</f>
        <v>MEDJOOL</v>
      </c>
      <c r="T552" s="7" t="str" cm="1">
        <f t="array" ref="T552">IF(ISBLANK(C552),"",IFERROR(INDEX(ListeSeries!$C$2:$C$1045, MATCH(1, (DatasScan!G552=ListeSeries!$B$2:$B$1045) * (DatasScan!H552&gt;=ListeSeries!$D$2:$D$1045) * (DatasScan!H552&lt;=ListeSeries!$E$2:$E$1045), 0)), "no match"))</f>
        <v>MEDJOOL 106</v>
      </c>
      <c r="U552" s="11" t="str" cm="1">
        <f t="array" ref="U552">IF(ISBLANK(C552),"",IFERROR(INDEX(ListeSeries!$F$2:$F$1045, MATCH(1, (DatasScan!G552=ListeSeries!$B$2:$B$1045) * (DatasScan!H552&gt;=ListeSeries!$D$2:$D$1045) * (DatasScan!H552&lt;=ListeSeries!$E$2:$E$1045), 0)), "no match"))</f>
        <v>3476-3500</v>
      </c>
    </row>
    <row r="553" spans="1:21" x14ac:dyDescent="0.25">
      <c r="A553" s="6" t="str">
        <f t="shared" si="87"/>
        <v>3</v>
      </c>
      <c r="B553" s="272" t="s">
        <v>1280</v>
      </c>
      <c r="C553" s="206" t="s">
        <v>1931</v>
      </c>
      <c r="E553" s="11">
        <v>10</v>
      </c>
      <c r="F553" s="7" t="str">
        <f t="shared" si="81"/>
        <v>843120250813E 6</v>
      </c>
      <c r="G553" s="21" t="str">
        <f>IF(ISBLANK(C553),"",_xlfn.XLOOKUP(_xlfn.XLOOKUP(VALUE(LEFT(C553,4)),Souches!$B$2:$B$15000,Souches!$E$2:$E$15000),Varietes!$B$2:$B$500,Varietes!$C$2:$C$500))</f>
        <v>MDJU</v>
      </c>
      <c r="H553" s="19">
        <f>IF(ISBLANK(C553),"",_xlfn.XLOOKUP(VALUE(LEFT(C553,4)),Souches!$B$2:$B$15000,Souches!$D$2:$D$15000))</f>
        <v>3500</v>
      </c>
      <c r="I553" s="10">
        <f t="shared" si="82"/>
        <v>45882</v>
      </c>
      <c r="J553" s="19">
        <f>IF(I553="","",INT(('ObjProd (2)'!$C$25-I553)/7 * (ABS('ObjProd (2)'!$C$25-I553)&gt;=7)))</f>
        <v>5</v>
      </c>
      <c r="K553" s="10" t="str">
        <f>IF(I553="","",
IF(AND(DATEDIF(I553,'ObjProd (2)'!$C$25,"y")=0,DATEDIF(I553,'ObjProd (2)'!$C$25,"ym")=0,
   INT(('ObjProd (2)'!$C$25-EDATE(I553,DATEDIF(I553,'ObjProd (2)'!$C$25,"y")*12+DATEDIF(I553,'ObjProd (2)'!$C$25,"ym")))/7)=0),
   "&lt; 1 sem.",
   IF(DATEDIF(I553,'ObjProd (2)'!$C$25,"y")&gt;0,DATEDIF(I553,'ObjProd (2)'!$C$25,"y") &amp; " " &amp; IF(DATEDIF(I553,'ObjProd (2)'!$C$25,"y")=1,"an ","ans "),"") &amp;
   IF(DATEDIF(I553,'ObjProd (2)'!$C$25,"ym")&gt;0,DATEDIF(I553,'ObjProd (2)'!$C$25,"ym") &amp; " mois ", "") &amp;
   IF(INT(('ObjProd (2)'!$C$25-EDATE(I553,DATEDIF(I553,'ObjProd (2)'!$C$25,"y")*12+DATEDIF(I553,'ObjProd (2)'!$C$25,"ym")))/7)&gt;0,
      INT(('ObjProd (2)'!$C$25-EDATE(I553,DATEDIF(I553,'ObjProd (2)'!$C$25,"y")*12+DATEDIF(I553,'ObjProd (2)'!$C$25,"ym")))/7) &amp; " sem.",
      "")
)
)</f>
        <v xml:space="preserve">1 mois </v>
      </c>
      <c r="L553" s="11" t="str">
        <f t="shared" si="83"/>
        <v xml:space="preserve">E 6 </v>
      </c>
      <c r="M553" s="9">
        <f t="shared" si="84"/>
        <v>10</v>
      </c>
      <c r="N553" s="9" t="str" cm="1">
        <f t="array" aca="1" ref="N553" ca="1">LEFT(L553, IF(ISNUMBER(SUBSTITUTE(_xludf.MID(L553, 2, 1), ".", ",")), 1, 2))</f>
        <v xml:space="preserve">E </v>
      </c>
      <c r="O553" s="19">
        <f t="shared" ca="1" si="85"/>
        <v>6</v>
      </c>
      <c r="P553" s="9" t="str">
        <f t="shared" ca="1" si="88"/>
        <v>E</v>
      </c>
      <c r="Q553" s="9">
        <f t="shared" ca="1" si="89"/>
        <v>6</v>
      </c>
      <c r="R553" s="9" t="str">
        <f t="shared" ca="1" si="86"/>
        <v>E6</v>
      </c>
      <c r="S553" t="str" cm="1">
        <f t="array" ref="S553">IF(ISBLANK(C553),"",IFERROR(INDEX(ListeSeries!$A$2:$A$1045, MATCH(1, (DatasScan!G553=ListeSeries!$B$2:$B$1045) * (DatasScan!H553&gt;=ListeSeries!$D$2:$D$1045) * (DatasScan!H553&lt;=ListeSeries!$E$2:$E$1045), 0)), "no match"))</f>
        <v>MEDJOOL</v>
      </c>
      <c r="T553" s="7" t="str" cm="1">
        <f t="array" ref="T553">IF(ISBLANK(C553),"",IFERROR(INDEX(ListeSeries!$C$2:$C$1045, MATCH(1, (DatasScan!G553=ListeSeries!$B$2:$B$1045) * (DatasScan!H553&gt;=ListeSeries!$D$2:$D$1045) * (DatasScan!H553&lt;=ListeSeries!$E$2:$E$1045), 0)), "no match"))</f>
        <v>MEDJOOL 106</v>
      </c>
      <c r="U553" s="11" t="str" cm="1">
        <f t="array" ref="U553">IF(ISBLANK(C553),"",IFERROR(INDEX(ListeSeries!$F$2:$F$1045, MATCH(1, (DatasScan!G553=ListeSeries!$B$2:$B$1045) * (DatasScan!H553&gt;=ListeSeries!$D$2:$D$1045) * (DatasScan!H553&lt;=ListeSeries!$E$2:$E$1045), 0)), "no match"))</f>
        <v>3476-3500</v>
      </c>
    </row>
    <row r="554" spans="1:21" x14ac:dyDescent="0.25">
      <c r="A554" s="6" t="str">
        <f t="shared" si="87"/>
        <v>3</v>
      </c>
      <c r="B554" s="272" t="s">
        <v>1280</v>
      </c>
      <c r="C554" s="206" t="s">
        <v>1933</v>
      </c>
      <c r="E554" s="11">
        <v>3</v>
      </c>
      <c r="F554" s="7" t="str">
        <f t="shared" si="81"/>
        <v>843120250813E 6</v>
      </c>
      <c r="G554" s="21" t="str">
        <f>IF(ISBLANK(C554),"",_xlfn.XLOOKUP(_xlfn.XLOOKUP(VALUE(LEFT(C554,4)),Souches!$B$2:$B$15000,Souches!$E$2:$E$15000),Varietes!$B$2:$B$500,Varietes!$C$2:$C$500))</f>
        <v>MDJU</v>
      </c>
      <c r="H554" s="19">
        <f>IF(ISBLANK(C554),"",_xlfn.XLOOKUP(VALUE(LEFT(C554,4)),Souches!$B$2:$B$15000,Souches!$D$2:$D$15000))</f>
        <v>3500</v>
      </c>
      <c r="I554" s="10">
        <f t="shared" si="82"/>
        <v>45882</v>
      </c>
      <c r="J554" s="19">
        <f>IF(I554="","",INT(('ObjProd (2)'!$C$25-I554)/7 * (ABS('ObjProd (2)'!$C$25-I554)&gt;=7)))</f>
        <v>5</v>
      </c>
      <c r="K554" s="10" t="str">
        <f>IF(I554="","",
IF(AND(DATEDIF(I554,'ObjProd (2)'!$C$25,"y")=0,DATEDIF(I554,'ObjProd (2)'!$C$25,"ym")=0,
   INT(('ObjProd (2)'!$C$25-EDATE(I554,DATEDIF(I554,'ObjProd (2)'!$C$25,"y")*12+DATEDIF(I554,'ObjProd (2)'!$C$25,"ym")))/7)=0),
   "&lt; 1 sem.",
   IF(DATEDIF(I554,'ObjProd (2)'!$C$25,"y")&gt;0,DATEDIF(I554,'ObjProd (2)'!$C$25,"y") &amp; " " &amp; IF(DATEDIF(I554,'ObjProd (2)'!$C$25,"y")=1,"an ","ans "),"") &amp;
   IF(DATEDIF(I554,'ObjProd (2)'!$C$25,"ym")&gt;0,DATEDIF(I554,'ObjProd (2)'!$C$25,"ym") &amp; " mois ", "") &amp;
   IF(INT(('ObjProd (2)'!$C$25-EDATE(I554,DATEDIF(I554,'ObjProd (2)'!$C$25,"y")*12+DATEDIF(I554,'ObjProd (2)'!$C$25,"ym")))/7)&gt;0,
      INT(('ObjProd (2)'!$C$25-EDATE(I554,DATEDIF(I554,'ObjProd (2)'!$C$25,"y")*12+DATEDIF(I554,'ObjProd (2)'!$C$25,"ym")))/7) &amp; " sem.",
      "")
)
)</f>
        <v xml:space="preserve">1 mois </v>
      </c>
      <c r="L554" s="11" t="str">
        <f t="shared" si="83"/>
        <v xml:space="preserve">E 6 </v>
      </c>
      <c r="M554" s="9">
        <f t="shared" si="84"/>
        <v>3</v>
      </c>
      <c r="N554" s="9" t="str" cm="1">
        <f t="array" aca="1" ref="N554" ca="1">LEFT(L554, IF(ISNUMBER(SUBSTITUTE(_xludf.MID(L554, 2, 1), ".", ",")), 1, 2))</f>
        <v xml:space="preserve">E </v>
      </c>
      <c r="O554" s="19">
        <f t="shared" ca="1" si="85"/>
        <v>6</v>
      </c>
      <c r="P554" s="9" t="str">
        <f t="shared" ca="1" si="88"/>
        <v>E</v>
      </c>
      <c r="Q554" s="9">
        <f t="shared" ca="1" si="89"/>
        <v>6</v>
      </c>
      <c r="R554" s="9" t="str">
        <f t="shared" ca="1" si="86"/>
        <v>E6</v>
      </c>
      <c r="S554" t="str" cm="1">
        <f t="array" ref="S554">IF(ISBLANK(C554),"",IFERROR(INDEX(ListeSeries!$A$2:$A$1045, MATCH(1, (DatasScan!G554=ListeSeries!$B$2:$B$1045) * (DatasScan!H554&gt;=ListeSeries!$D$2:$D$1045) * (DatasScan!H554&lt;=ListeSeries!$E$2:$E$1045), 0)), "no match"))</f>
        <v>MEDJOOL</v>
      </c>
      <c r="T554" s="7" t="str" cm="1">
        <f t="array" ref="T554">IF(ISBLANK(C554),"",IFERROR(INDEX(ListeSeries!$C$2:$C$1045, MATCH(1, (DatasScan!G554=ListeSeries!$B$2:$B$1045) * (DatasScan!H554&gt;=ListeSeries!$D$2:$D$1045) * (DatasScan!H554&lt;=ListeSeries!$E$2:$E$1045), 0)), "no match"))</f>
        <v>MEDJOOL 106</v>
      </c>
      <c r="U554" s="11" t="str" cm="1">
        <f t="array" ref="U554">IF(ISBLANK(C554),"",IFERROR(INDEX(ListeSeries!$F$2:$F$1045, MATCH(1, (DatasScan!G554=ListeSeries!$B$2:$B$1045) * (DatasScan!H554&gt;=ListeSeries!$D$2:$D$1045) * (DatasScan!H554&lt;=ListeSeries!$E$2:$E$1045), 0)), "no match"))</f>
        <v>3476-3500</v>
      </c>
    </row>
    <row r="555" spans="1:21" x14ac:dyDescent="0.25">
      <c r="A555" s="6" t="str">
        <f t="shared" si="87"/>
        <v>3</v>
      </c>
      <c r="B555" s="272" t="s">
        <v>1280</v>
      </c>
      <c r="C555" s="206" t="s">
        <v>1930</v>
      </c>
      <c r="E555" s="11">
        <v>4</v>
      </c>
      <c r="F555" s="7" t="str">
        <f t="shared" si="81"/>
        <v>840220250804EA7</v>
      </c>
      <c r="G555" s="21" t="str">
        <f>IF(ISBLANK(C555),"",_xlfn.XLOOKUP(_xlfn.XLOOKUP(VALUE(LEFT(C555,4)),Souches!$B$2:$B$15000,Souches!$E$2:$E$15000),Varietes!$B$2:$B$500,Varietes!$C$2:$C$500))</f>
        <v>MDJU</v>
      </c>
      <c r="H555" s="19">
        <f>IF(ISBLANK(C555),"",_xlfn.XLOOKUP(VALUE(LEFT(C555,4)),Souches!$B$2:$B$15000,Souches!$D$2:$D$15000))</f>
        <v>3464</v>
      </c>
      <c r="I555" s="10">
        <f t="shared" si="82"/>
        <v>45873</v>
      </c>
      <c r="J555" s="19">
        <f>IF(I555="","",INT(('ObjProd (2)'!$C$25-I555)/7 * (ABS('ObjProd (2)'!$C$25-I555)&gt;=7)))</f>
        <v>6</v>
      </c>
      <c r="K555" s="10" t="str">
        <f>IF(I555="","",
IF(AND(DATEDIF(I555,'ObjProd (2)'!$C$25,"y")=0,DATEDIF(I555,'ObjProd (2)'!$C$25,"ym")=0,
   INT(('ObjProd (2)'!$C$25-EDATE(I555,DATEDIF(I555,'ObjProd (2)'!$C$25,"y")*12+DATEDIF(I555,'ObjProd (2)'!$C$25,"ym")))/7)=0),
   "&lt; 1 sem.",
   IF(DATEDIF(I555,'ObjProd (2)'!$C$25,"y")&gt;0,DATEDIF(I555,'ObjProd (2)'!$C$25,"y") &amp; " " &amp; IF(DATEDIF(I555,'ObjProd (2)'!$C$25,"y")=1,"an ","ans "),"") &amp;
   IF(DATEDIF(I555,'ObjProd (2)'!$C$25,"ym")&gt;0,DATEDIF(I555,'ObjProd (2)'!$C$25,"ym") &amp; " mois ", "") &amp;
   IF(INT(('ObjProd (2)'!$C$25-EDATE(I555,DATEDIF(I555,'ObjProd (2)'!$C$25,"y")*12+DATEDIF(I555,'ObjProd (2)'!$C$25,"ym")))/7)&gt;0,
      INT(('ObjProd (2)'!$C$25-EDATE(I555,DATEDIF(I555,'ObjProd (2)'!$C$25,"y")*12+DATEDIF(I555,'ObjProd (2)'!$C$25,"ym")))/7) &amp; " sem.",
      "")
)
)</f>
        <v>1 mois 2 sem.</v>
      </c>
      <c r="L555" s="11" t="str">
        <f t="shared" si="83"/>
        <v xml:space="preserve">EA7 </v>
      </c>
      <c r="M555" s="9">
        <f t="shared" si="84"/>
        <v>4</v>
      </c>
      <c r="N555" s="9" t="str" cm="1">
        <f t="array" aca="1" ref="N555" ca="1">LEFT(L555, IF(ISNUMBER(SUBSTITUTE(_xludf.MID(L555, 2, 1), ".", ",")), 1, 2))</f>
        <v>EA</v>
      </c>
      <c r="O555" s="19">
        <f t="shared" ca="1" si="85"/>
        <v>7</v>
      </c>
      <c r="P555" s="9" t="str">
        <f t="shared" ca="1" si="88"/>
        <v>E</v>
      </c>
      <c r="Q555" s="9" t="str">
        <f t="shared" ca="1" si="89"/>
        <v>7+</v>
      </c>
      <c r="R555" s="9" t="str">
        <f t="shared" ca="1" si="86"/>
        <v>E7+</v>
      </c>
      <c r="S555" t="str" cm="1">
        <f t="array" ref="S555">IF(ISBLANK(C555),"",IFERROR(INDEX(ListeSeries!$A$2:$A$1045, MATCH(1, (DatasScan!G555=ListeSeries!$B$2:$B$1045) * (DatasScan!H555&gt;=ListeSeries!$D$2:$D$1045) * (DatasScan!H555&lt;=ListeSeries!$E$2:$E$1045), 0)), "no match"))</f>
        <v>MEDJOOL</v>
      </c>
      <c r="T555" s="7" t="str" cm="1">
        <f t="array" ref="T555">IF(ISBLANK(C555),"",IFERROR(INDEX(ListeSeries!$C$2:$C$1045, MATCH(1, (DatasScan!G555=ListeSeries!$B$2:$B$1045) * (DatasScan!H555&gt;=ListeSeries!$D$2:$D$1045) * (DatasScan!H555&lt;=ListeSeries!$E$2:$E$1045), 0)), "no match"))</f>
        <v>MEDJOOL 105</v>
      </c>
      <c r="U555" s="11" t="str" cm="1">
        <f t="array" ref="U555">IF(ISBLANK(C555),"",IFERROR(INDEX(ListeSeries!$F$2:$F$1045, MATCH(1, (DatasScan!G555=ListeSeries!$B$2:$B$1045) * (DatasScan!H555&gt;=ListeSeries!$D$2:$D$1045) * (DatasScan!H555&lt;=ListeSeries!$E$2:$E$1045), 0)), "no match"))</f>
        <v>3461-3475</v>
      </c>
    </row>
    <row r="556" spans="1:21" x14ac:dyDescent="0.25">
      <c r="A556" s="6" t="str">
        <f t="shared" si="87"/>
        <v>3</v>
      </c>
      <c r="B556" s="272" t="s">
        <v>1280</v>
      </c>
      <c r="C556" s="206" t="s">
        <v>1929</v>
      </c>
      <c r="E556" s="11">
        <v>7</v>
      </c>
      <c r="F556" s="7" t="str">
        <f t="shared" si="81"/>
        <v>861120250630E 4</v>
      </c>
      <c r="G556" s="21" t="str">
        <f>IF(ISBLANK(C556),"",_xlfn.XLOOKUP(_xlfn.XLOOKUP(VALUE(LEFT(C556,4)),Souches!$B$2:$B$15000,Souches!$E$2:$E$15000),Varietes!$B$2:$B$500,Varietes!$C$2:$C$500))</f>
        <v>MDJU</v>
      </c>
      <c r="H556" s="19">
        <f>IF(ISBLANK(C556),"",_xlfn.XLOOKUP(VALUE(LEFT(C556,4)),Souches!$B$2:$B$15000,Souches!$D$2:$D$15000))</f>
        <v>3522</v>
      </c>
      <c r="I556" s="10">
        <f t="shared" si="82"/>
        <v>45838</v>
      </c>
      <c r="J556" s="19">
        <f>IF(I556="","",INT(('ObjProd (2)'!$C$25-I556)/7 * (ABS('ObjProd (2)'!$C$25-I556)&gt;=7)))</f>
        <v>11</v>
      </c>
      <c r="K556" s="10" t="str">
        <f>IF(I556="","",
IF(AND(DATEDIF(I556,'ObjProd (2)'!$C$25,"y")=0,DATEDIF(I556,'ObjProd (2)'!$C$25,"ym")=0,
   INT(('ObjProd (2)'!$C$25-EDATE(I556,DATEDIF(I556,'ObjProd (2)'!$C$25,"y")*12+DATEDIF(I556,'ObjProd (2)'!$C$25,"ym")))/7)=0),
   "&lt; 1 sem.",
   IF(DATEDIF(I556,'ObjProd (2)'!$C$25,"y")&gt;0,DATEDIF(I556,'ObjProd (2)'!$C$25,"y") &amp; " " &amp; IF(DATEDIF(I556,'ObjProd (2)'!$C$25,"y")=1,"an ","ans "),"") &amp;
   IF(DATEDIF(I556,'ObjProd (2)'!$C$25,"ym")&gt;0,DATEDIF(I556,'ObjProd (2)'!$C$25,"ym") &amp; " mois ", "") &amp;
   IF(INT(('ObjProd (2)'!$C$25-EDATE(I556,DATEDIF(I556,'ObjProd (2)'!$C$25,"y")*12+DATEDIF(I556,'ObjProd (2)'!$C$25,"ym")))/7)&gt;0,
      INT(('ObjProd (2)'!$C$25-EDATE(I556,DATEDIF(I556,'ObjProd (2)'!$C$25,"y")*12+DATEDIF(I556,'ObjProd (2)'!$C$25,"ym")))/7) &amp; " sem.",
      "")
)
)</f>
        <v>2 mois 2 sem.</v>
      </c>
      <c r="L556" s="11" t="str">
        <f t="shared" si="83"/>
        <v xml:space="preserve">E 4 </v>
      </c>
      <c r="M556" s="9">
        <f t="shared" si="84"/>
        <v>7</v>
      </c>
      <c r="N556" s="9" t="str" cm="1">
        <f t="array" aca="1" ref="N556" ca="1">LEFT(L556, IF(ISNUMBER(SUBSTITUTE(_xludf.MID(L556, 2, 1), ".", ",")), 1, 2))</f>
        <v xml:space="preserve">E </v>
      </c>
      <c r="O556" s="19">
        <f t="shared" ca="1" si="85"/>
        <v>4</v>
      </c>
      <c r="P556" s="9" t="str">
        <f t="shared" ca="1" si="88"/>
        <v>E</v>
      </c>
      <c r="Q556" s="9">
        <f t="shared" ca="1" si="89"/>
        <v>4</v>
      </c>
      <c r="R556" s="9" t="str">
        <f t="shared" ca="1" si="86"/>
        <v>E4</v>
      </c>
      <c r="S556" t="str" cm="1">
        <f t="array" ref="S556">IF(ISBLANK(C556),"",IFERROR(INDEX(ListeSeries!$A$2:$A$1045, MATCH(1, (DatasScan!G556=ListeSeries!$B$2:$B$1045) * (DatasScan!H556&gt;=ListeSeries!$D$2:$D$1045) * (DatasScan!H556&lt;=ListeSeries!$E$2:$E$1045), 0)), "no match"))</f>
        <v>MEDJOOL</v>
      </c>
      <c r="T556" s="7" t="str" cm="1">
        <f t="array" ref="T556">IF(ISBLANK(C556),"",IFERROR(INDEX(ListeSeries!$C$2:$C$1045, MATCH(1, (DatasScan!G556=ListeSeries!$B$2:$B$1045) * (DatasScan!H556&gt;=ListeSeries!$D$2:$D$1045) * (DatasScan!H556&lt;=ListeSeries!$E$2:$E$1045), 0)), "no match"))</f>
        <v>MEDJOOL 108</v>
      </c>
      <c r="U556" s="11" t="str" cm="1">
        <f t="array" ref="U556">IF(ISBLANK(C556),"",IFERROR(INDEX(ListeSeries!$F$2:$F$1045, MATCH(1, (DatasScan!G556=ListeSeries!$B$2:$B$1045) * (DatasScan!H556&gt;=ListeSeries!$D$2:$D$1045) * (DatasScan!H556&lt;=ListeSeries!$E$2:$E$1045), 0)), "no match"))</f>
        <v>3521-3530</v>
      </c>
    </row>
    <row r="557" spans="1:21" x14ac:dyDescent="0.25">
      <c r="A557" s="6" t="str">
        <f t="shared" si="87"/>
        <v>3</v>
      </c>
      <c r="B557" s="272" t="s">
        <v>1280</v>
      </c>
      <c r="C557" s="206" t="s">
        <v>1928</v>
      </c>
      <c r="E557" s="11">
        <v>3</v>
      </c>
      <c r="F557" s="7" t="str">
        <f t="shared" si="81"/>
        <v>861120250630E 5</v>
      </c>
      <c r="G557" s="21" t="str">
        <f>IF(ISBLANK(C557),"",_xlfn.XLOOKUP(_xlfn.XLOOKUP(VALUE(LEFT(C557,4)),Souches!$B$2:$B$15000,Souches!$E$2:$E$15000),Varietes!$B$2:$B$500,Varietes!$C$2:$C$500))</f>
        <v>MDJU</v>
      </c>
      <c r="H557" s="19">
        <f>IF(ISBLANK(C557),"",_xlfn.XLOOKUP(VALUE(LEFT(C557,4)),Souches!$B$2:$B$15000,Souches!$D$2:$D$15000))</f>
        <v>3522</v>
      </c>
      <c r="I557" s="10">
        <f t="shared" si="82"/>
        <v>45838</v>
      </c>
      <c r="J557" s="19">
        <f>IF(I557="","",INT(('ObjProd (2)'!$C$25-I557)/7 * (ABS('ObjProd (2)'!$C$25-I557)&gt;=7)))</f>
        <v>11</v>
      </c>
      <c r="K557" s="10" t="str">
        <f>IF(I557="","",
IF(AND(DATEDIF(I557,'ObjProd (2)'!$C$25,"y")=0,DATEDIF(I557,'ObjProd (2)'!$C$25,"ym")=0,
   INT(('ObjProd (2)'!$C$25-EDATE(I557,DATEDIF(I557,'ObjProd (2)'!$C$25,"y")*12+DATEDIF(I557,'ObjProd (2)'!$C$25,"ym")))/7)=0),
   "&lt; 1 sem.",
   IF(DATEDIF(I557,'ObjProd (2)'!$C$25,"y")&gt;0,DATEDIF(I557,'ObjProd (2)'!$C$25,"y") &amp; " " &amp; IF(DATEDIF(I557,'ObjProd (2)'!$C$25,"y")=1,"an ","ans "),"") &amp;
   IF(DATEDIF(I557,'ObjProd (2)'!$C$25,"ym")&gt;0,DATEDIF(I557,'ObjProd (2)'!$C$25,"ym") &amp; " mois ", "") &amp;
   IF(INT(('ObjProd (2)'!$C$25-EDATE(I557,DATEDIF(I557,'ObjProd (2)'!$C$25,"y")*12+DATEDIF(I557,'ObjProd (2)'!$C$25,"ym")))/7)&gt;0,
      INT(('ObjProd (2)'!$C$25-EDATE(I557,DATEDIF(I557,'ObjProd (2)'!$C$25,"y")*12+DATEDIF(I557,'ObjProd (2)'!$C$25,"ym")))/7) &amp; " sem.",
      "")
)
)</f>
        <v>2 mois 2 sem.</v>
      </c>
      <c r="L557" s="11" t="str">
        <f t="shared" si="83"/>
        <v xml:space="preserve">E 5 </v>
      </c>
      <c r="M557" s="9">
        <f t="shared" si="84"/>
        <v>3</v>
      </c>
      <c r="N557" s="9" t="str" cm="1">
        <f t="array" aca="1" ref="N557" ca="1">LEFT(L557, IF(ISNUMBER(SUBSTITUTE(_xludf.MID(L557, 2, 1), ".", ",")), 1, 2))</f>
        <v xml:space="preserve">E </v>
      </c>
      <c r="O557" s="19">
        <f t="shared" ca="1" si="85"/>
        <v>5</v>
      </c>
      <c r="P557" s="9" t="str">
        <f t="shared" ca="1" si="88"/>
        <v>E</v>
      </c>
      <c r="Q557" s="9">
        <f t="shared" ca="1" si="89"/>
        <v>5</v>
      </c>
      <c r="R557" s="9" t="str">
        <f t="shared" ca="1" si="86"/>
        <v>E5</v>
      </c>
      <c r="S557" t="str" cm="1">
        <f t="array" ref="S557">IF(ISBLANK(C557),"",IFERROR(INDEX(ListeSeries!$A$2:$A$1045, MATCH(1, (DatasScan!G557=ListeSeries!$B$2:$B$1045) * (DatasScan!H557&gt;=ListeSeries!$D$2:$D$1045) * (DatasScan!H557&lt;=ListeSeries!$E$2:$E$1045), 0)), "no match"))</f>
        <v>MEDJOOL</v>
      </c>
      <c r="T557" s="7" t="str" cm="1">
        <f t="array" ref="T557">IF(ISBLANK(C557),"",IFERROR(INDEX(ListeSeries!$C$2:$C$1045, MATCH(1, (DatasScan!G557=ListeSeries!$B$2:$B$1045) * (DatasScan!H557&gt;=ListeSeries!$D$2:$D$1045) * (DatasScan!H557&lt;=ListeSeries!$E$2:$E$1045), 0)), "no match"))</f>
        <v>MEDJOOL 108</v>
      </c>
      <c r="U557" s="11" t="str" cm="1">
        <f t="array" ref="U557">IF(ISBLANK(C557),"",IFERROR(INDEX(ListeSeries!$F$2:$F$1045, MATCH(1, (DatasScan!G557=ListeSeries!$B$2:$B$1045) * (DatasScan!H557&gt;=ListeSeries!$D$2:$D$1045) * (DatasScan!H557&lt;=ListeSeries!$E$2:$E$1045), 0)), "no match"))</f>
        <v>3521-3530</v>
      </c>
    </row>
    <row r="558" spans="1:21" x14ac:dyDescent="0.25">
      <c r="A558" s="6" t="str">
        <f t="shared" si="87"/>
        <v>3</v>
      </c>
      <c r="B558" s="8" t="s">
        <v>3516</v>
      </c>
      <c r="C558" s="206" t="s">
        <v>3515</v>
      </c>
      <c r="E558" s="11">
        <v>6</v>
      </c>
      <c r="F558" s="7" t="str">
        <f t="shared" si="81"/>
        <v>851620250916E 4</v>
      </c>
      <c r="G558" s="21" t="str">
        <f>IF(ISBLANK(C558),"",_xlfn.XLOOKUP(_xlfn.XLOOKUP(VALUE(LEFT(C558,4)),Souches!$B$2:$B$15000,Souches!$E$2:$E$15000),Varietes!$B$2:$B$500,Varietes!$C$2:$C$500))</f>
        <v>MDJU</v>
      </c>
      <c r="H558" s="19">
        <f>IF(ISBLANK(C558),"",_xlfn.XLOOKUP(VALUE(LEFT(C558,4)),Souches!$B$2:$B$15000,Souches!$D$2:$D$15000))</f>
        <v>3514</v>
      </c>
      <c r="I558" s="10">
        <f t="shared" si="82"/>
        <v>45916</v>
      </c>
      <c r="J558" s="19">
        <f>IF(I558="","",INT(('ObjProd (2)'!$C$25-I558)/7 * (ABS('ObjProd (2)'!$C$25-I558)&gt;=7)))</f>
        <v>0</v>
      </c>
      <c r="K558" s="10" t="str">
        <f>IF(I558="","",
IF(AND(DATEDIF(I558,'ObjProd (2)'!$C$25,"y")=0,DATEDIF(I558,'ObjProd (2)'!$C$25,"ym")=0,
   INT(('ObjProd (2)'!$C$25-EDATE(I558,DATEDIF(I558,'ObjProd (2)'!$C$25,"y")*12+DATEDIF(I558,'ObjProd (2)'!$C$25,"ym")))/7)=0),
   "&lt; 1 sem.",
   IF(DATEDIF(I558,'ObjProd (2)'!$C$25,"y")&gt;0,DATEDIF(I558,'ObjProd (2)'!$C$25,"y") &amp; " " &amp; IF(DATEDIF(I558,'ObjProd (2)'!$C$25,"y")=1,"an ","ans "),"") &amp;
   IF(DATEDIF(I558,'ObjProd (2)'!$C$25,"ym")&gt;0,DATEDIF(I558,'ObjProd (2)'!$C$25,"ym") &amp; " mois ", "") &amp;
   IF(INT(('ObjProd (2)'!$C$25-EDATE(I558,DATEDIF(I558,'ObjProd (2)'!$C$25,"y")*12+DATEDIF(I558,'ObjProd (2)'!$C$25,"ym")))/7)&gt;0,
      INT(('ObjProd (2)'!$C$25-EDATE(I558,DATEDIF(I558,'ObjProd (2)'!$C$25,"y")*12+DATEDIF(I558,'ObjProd (2)'!$C$25,"ym")))/7) &amp; " sem.",
      "")
)
)</f>
        <v>&lt; 1 sem.</v>
      </c>
      <c r="L558" s="11" t="str">
        <f t="shared" si="83"/>
        <v xml:space="preserve">E 4 </v>
      </c>
      <c r="M558" s="9">
        <f t="shared" si="84"/>
        <v>6</v>
      </c>
      <c r="N558" s="9" t="str" cm="1">
        <f t="array" aca="1" ref="N558" ca="1">LEFT(L558, IF(ISNUMBER(SUBSTITUTE(_xludf.MID(L558, 2, 1), ".", ",")), 1, 2))</f>
        <v xml:space="preserve">E </v>
      </c>
      <c r="O558" s="19">
        <f t="shared" ca="1" si="85"/>
        <v>4</v>
      </c>
      <c r="P558" s="9" t="str">
        <f t="shared" ca="1" si="88"/>
        <v>E</v>
      </c>
      <c r="Q558" s="9">
        <f t="shared" ca="1" si="89"/>
        <v>4</v>
      </c>
      <c r="R558" s="9" t="str">
        <f t="shared" ca="1" si="86"/>
        <v>E4</v>
      </c>
      <c r="S558" t="str" cm="1">
        <f t="array" ref="S558">IF(ISBLANK(C558),"",IFERROR(INDEX(ListeSeries!$A$2:$A$1045, MATCH(1, (DatasScan!G558=ListeSeries!$B$2:$B$1045) * (DatasScan!H558&gt;=ListeSeries!$D$2:$D$1045) * (DatasScan!H558&lt;=ListeSeries!$E$2:$E$1045), 0)), "no match"))</f>
        <v>MEDJOOL</v>
      </c>
      <c r="T558" s="7" t="str" cm="1">
        <f t="array" ref="T558">IF(ISBLANK(C558),"",IFERROR(INDEX(ListeSeries!$C$2:$C$1045, MATCH(1, (DatasScan!G558=ListeSeries!$B$2:$B$1045) * (DatasScan!H558&gt;=ListeSeries!$D$2:$D$1045) * (DatasScan!H558&lt;=ListeSeries!$E$2:$E$1045), 0)), "no match"))</f>
        <v>MEDJOOL 107</v>
      </c>
      <c r="U558" s="11" t="str" cm="1">
        <f t="array" ref="U558">IF(ISBLANK(C558),"",IFERROR(INDEX(ListeSeries!$F$2:$F$1045, MATCH(1, (DatasScan!G558=ListeSeries!$B$2:$B$1045) * (DatasScan!H558&gt;=ListeSeries!$D$2:$D$1045) * (DatasScan!H558&lt;=ListeSeries!$E$2:$E$1045), 0)), "no match"))</f>
        <v>3501-3520</v>
      </c>
    </row>
    <row r="559" spans="1:21" x14ac:dyDescent="0.25">
      <c r="A559" s="6" t="str">
        <f t="shared" si="87"/>
        <v>3</v>
      </c>
      <c r="B559" s="272" t="s">
        <v>3516</v>
      </c>
      <c r="C559" s="206" t="s">
        <v>1961</v>
      </c>
      <c r="E559" s="11">
        <v>10</v>
      </c>
      <c r="F559" s="7" t="str">
        <f t="shared" si="81"/>
        <v>840220250626EA3</v>
      </c>
      <c r="G559" s="21" t="str">
        <f>IF(ISBLANK(C559),"",_xlfn.XLOOKUP(_xlfn.XLOOKUP(VALUE(LEFT(C559,4)),Souches!$B$2:$B$15000,Souches!$E$2:$E$15000),Varietes!$B$2:$B$500,Varietes!$C$2:$C$500))</f>
        <v>MDJU</v>
      </c>
      <c r="H559" s="19">
        <f>IF(ISBLANK(C559),"",_xlfn.XLOOKUP(VALUE(LEFT(C559,4)),Souches!$B$2:$B$15000,Souches!$D$2:$D$15000))</f>
        <v>3464</v>
      </c>
      <c r="I559" s="10">
        <f t="shared" si="82"/>
        <v>45834</v>
      </c>
      <c r="J559" s="19">
        <f>IF(I559="","",INT(('ObjProd (2)'!$C$25-I559)/7 * (ABS('ObjProd (2)'!$C$25-I559)&gt;=7)))</f>
        <v>12</v>
      </c>
      <c r="K559" s="10" t="str">
        <f>IF(I559="","",
IF(AND(DATEDIF(I559,'ObjProd (2)'!$C$25,"y")=0,DATEDIF(I559,'ObjProd (2)'!$C$25,"ym")=0,
   INT(('ObjProd (2)'!$C$25-EDATE(I559,DATEDIF(I559,'ObjProd (2)'!$C$25,"y")*12+DATEDIF(I559,'ObjProd (2)'!$C$25,"ym")))/7)=0),
   "&lt; 1 sem.",
   IF(DATEDIF(I559,'ObjProd (2)'!$C$25,"y")&gt;0,DATEDIF(I559,'ObjProd (2)'!$C$25,"y") &amp; " " &amp; IF(DATEDIF(I559,'ObjProd (2)'!$C$25,"y")=1,"an ","ans "),"") &amp;
   IF(DATEDIF(I559,'ObjProd (2)'!$C$25,"ym")&gt;0,DATEDIF(I559,'ObjProd (2)'!$C$25,"ym") &amp; " mois ", "") &amp;
   IF(INT(('ObjProd (2)'!$C$25-EDATE(I559,DATEDIF(I559,'ObjProd (2)'!$C$25,"y")*12+DATEDIF(I559,'ObjProd (2)'!$C$25,"ym")))/7)&gt;0,
      INT(('ObjProd (2)'!$C$25-EDATE(I559,DATEDIF(I559,'ObjProd (2)'!$C$25,"y")*12+DATEDIF(I559,'ObjProd (2)'!$C$25,"ym")))/7) &amp; " sem.",
      "")
)
)</f>
        <v>2 mois 3 sem.</v>
      </c>
      <c r="L559" s="11" t="str">
        <f t="shared" si="83"/>
        <v xml:space="preserve">EA3 </v>
      </c>
      <c r="M559" s="9">
        <f t="shared" si="84"/>
        <v>10</v>
      </c>
      <c r="N559" s="9" t="str" cm="1">
        <f t="array" aca="1" ref="N559" ca="1">LEFT(L559, IF(ISNUMBER(SUBSTITUTE(_xludf.MID(L559, 2, 1), ".", ",")), 1, 2))</f>
        <v>EA</v>
      </c>
      <c r="O559" s="19">
        <f t="shared" ca="1" si="85"/>
        <v>3</v>
      </c>
      <c r="P559" s="9" t="str">
        <f t="shared" ca="1" si="88"/>
        <v>E</v>
      </c>
      <c r="Q559" s="9">
        <f t="shared" ca="1" si="89"/>
        <v>3</v>
      </c>
      <c r="R559" s="9" t="str">
        <f t="shared" ca="1" si="86"/>
        <v>E3</v>
      </c>
      <c r="S559" t="str" cm="1">
        <f t="array" ref="S559">IF(ISBLANK(C559),"",IFERROR(INDEX(ListeSeries!$A$2:$A$1045, MATCH(1, (DatasScan!G559=ListeSeries!$B$2:$B$1045) * (DatasScan!H559&gt;=ListeSeries!$D$2:$D$1045) * (DatasScan!H559&lt;=ListeSeries!$E$2:$E$1045), 0)), "no match"))</f>
        <v>MEDJOOL</v>
      </c>
      <c r="T559" s="7" t="str" cm="1">
        <f t="array" ref="T559">IF(ISBLANK(C559),"",IFERROR(INDEX(ListeSeries!$C$2:$C$1045, MATCH(1, (DatasScan!G559=ListeSeries!$B$2:$B$1045) * (DatasScan!H559&gt;=ListeSeries!$D$2:$D$1045) * (DatasScan!H559&lt;=ListeSeries!$E$2:$E$1045), 0)), "no match"))</f>
        <v>MEDJOOL 105</v>
      </c>
      <c r="U559" s="11" t="str" cm="1">
        <f t="array" ref="U559">IF(ISBLANK(C559),"",IFERROR(INDEX(ListeSeries!$F$2:$F$1045, MATCH(1, (DatasScan!G559=ListeSeries!$B$2:$B$1045) * (DatasScan!H559&gt;=ListeSeries!$D$2:$D$1045) * (DatasScan!H559&lt;=ListeSeries!$E$2:$E$1045), 0)), "no match"))</f>
        <v>3461-3475</v>
      </c>
    </row>
    <row r="560" spans="1:21" x14ac:dyDescent="0.25">
      <c r="A560" s="6" t="str">
        <f t="shared" si="87"/>
        <v>3</v>
      </c>
      <c r="B560" s="272" t="s">
        <v>3516</v>
      </c>
      <c r="C560" s="206" t="s">
        <v>3517</v>
      </c>
      <c r="E560" s="11">
        <v>8</v>
      </c>
      <c r="F560" s="7" t="str">
        <f t="shared" si="81"/>
        <v>840220250915E 8</v>
      </c>
      <c r="G560" s="21" t="str">
        <f>IF(ISBLANK(C560),"",_xlfn.XLOOKUP(_xlfn.XLOOKUP(VALUE(LEFT(C560,4)),Souches!$B$2:$B$15000,Souches!$E$2:$E$15000),Varietes!$B$2:$B$500,Varietes!$C$2:$C$500))</f>
        <v>MDJU</v>
      </c>
      <c r="H560" s="19">
        <f>IF(ISBLANK(C560),"",_xlfn.XLOOKUP(VALUE(LEFT(C560,4)),Souches!$B$2:$B$15000,Souches!$D$2:$D$15000))</f>
        <v>3464</v>
      </c>
      <c r="I560" s="10">
        <f t="shared" si="82"/>
        <v>45915</v>
      </c>
      <c r="J560" s="19">
        <f>IF(I560="","",INT(('ObjProd (2)'!$C$25-I560)/7 * (ABS('ObjProd (2)'!$C$25-I560)&gt;=7)))</f>
        <v>0</v>
      </c>
      <c r="K560" s="10" t="str">
        <f>IF(I560="","",
IF(AND(DATEDIF(I560,'ObjProd (2)'!$C$25,"y")=0,DATEDIF(I560,'ObjProd (2)'!$C$25,"ym")=0,
   INT(('ObjProd (2)'!$C$25-EDATE(I560,DATEDIF(I560,'ObjProd (2)'!$C$25,"y")*12+DATEDIF(I560,'ObjProd (2)'!$C$25,"ym")))/7)=0),
   "&lt; 1 sem.",
   IF(DATEDIF(I560,'ObjProd (2)'!$C$25,"y")&gt;0,DATEDIF(I560,'ObjProd (2)'!$C$25,"y") &amp; " " &amp; IF(DATEDIF(I560,'ObjProd (2)'!$C$25,"y")=1,"an ","ans "),"") &amp;
   IF(DATEDIF(I560,'ObjProd (2)'!$C$25,"ym")&gt;0,DATEDIF(I560,'ObjProd (2)'!$C$25,"ym") &amp; " mois ", "") &amp;
   IF(INT(('ObjProd (2)'!$C$25-EDATE(I560,DATEDIF(I560,'ObjProd (2)'!$C$25,"y")*12+DATEDIF(I560,'ObjProd (2)'!$C$25,"ym")))/7)&gt;0,
      INT(('ObjProd (2)'!$C$25-EDATE(I560,DATEDIF(I560,'ObjProd (2)'!$C$25,"y")*12+DATEDIF(I560,'ObjProd (2)'!$C$25,"ym")))/7) &amp; " sem.",
      "")
)
)</f>
        <v>&lt; 1 sem.</v>
      </c>
      <c r="L560" s="11" t="str">
        <f t="shared" si="83"/>
        <v xml:space="preserve">E 8 </v>
      </c>
      <c r="M560" s="9">
        <f t="shared" si="84"/>
        <v>8</v>
      </c>
      <c r="N560" s="9" t="str" cm="1">
        <f t="array" aca="1" ref="N560" ca="1">LEFT(L560, IF(ISNUMBER(SUBSTITUTE(_xludf.MID(L560, 2, 1), ".", ",")), 1, 2))</f>
        <v xml:space="preserve">E </v>
      </c>
      <c r="O560" s="19">
        <f t="shared" ca="1" si="85"/>
        <v>8</v>
      </c>
      <c r="P560" s="9" t="str">
        <f t="shared" ca="1" si="88"/>
        <v>E</v>
      </c>
      <c r="Q560" s="9" t="str">
        <f t="shared" ca="1" si="89"/>
        <v>7+</v>
      </c>
      <c r="R560" s="9" t="str">
        <f t="shared" ca="1" si="86"/>
        <v>E7+</v>
      </c>
      <c r="S560" t="str" cm="1">
        <f t="array" ref="S560">IF(ISBLANK(C560),"",IFERROR(INDEX(ListeSeries!$A$2:$A$1045, MATCH(1, (DatasScan!G560=ListeSeries!$B$2:$B$1045) * (DatasScan!H560&gt;=ListeSeries!$D$2:$D$1045) * (DatasScan!H560&lt;=ListeSeries!$E$2:$E$1045), 0)), "no match"))</f>
        <v>MEDJOOL</v>
      </c>
      <c r="T560" s="7" t="str" cm="1">
        <f t="array" ref="T560">IF(ISBLANK(C560),"",IFERROR(INDEX(ListeSeries!$C$2:$C$1045, MATCH(1, (DatasScan!G560=ListeSeries!$B$2:$B$1045) * (DatasScan!H560&gt;=ListeSeries!$D$2:$D$1045) * (DatasScan!H560&lt;=ListeSeries!$E$2:$E$1045), 0)), "no match"))</f>
        <v>MEDJOOL 105</v>
      </c>
      <c r="U560" s="11" t="str" cm="1">
        <f t="array" ref="U560">IF(ISBLANK(C560),"",IFERROR(INDEX(ListeSeries!$F$2:$F$1045, MATCH(1, (DatasScan!G560=ListeSeries!$B$2:$B$1045) * (DatasScan!H560&gt;=ListeSeries!$D$2:$D$1045) * (DatasScan!H560&lt;=ListeSeries!$E$2:$E$1045), 0)), "no match"))</f>
        <v>3461-3475</v>
      </c>
    </row>
    <row r="561" spans="1:21" x14ac:dyDescent="0.25">
      <c r="A561" s="6" t="str">
        <f t="shared" si="87"/>
        <v>3</v>
      </c>
      <c r="B561" s="8" t="s">
        <v>1026</v>
      </c>
      <c r="C561" s="206" t="s">
        <v>1952</v>
      </c>
      <c r="E561" s="11">
        <v>5</v>
      </c>
      <c r="F561" s="7" t="str">
        <f t="shared" si="81"/>
        <v>809020250813E+2</v>
      </c>
      <c r="G561" s="21" t="str">
        <f>IF(ISBLANK(C561),"",_xlfn.XLOOKUP(_xlfn.XLOOKUP(VALUE(LEFT(C561,4)),Souches!$B$2:$B$15000,Souches!$E$2:$E$15000),Varietes!$B$2:$B$500,Varietes!$C$2:$C$500))</f>
        <v>MDJU</v>
      </c>
      <c r="H561" s="19">
        <f>IF(ISBLANK(C561),"",_xlfn.XLOOKUP(VALUE(LEFT(C561,4)),Souches!$B$2:$B$15000,Souches!$D$2:$D$15000))</f>
        <v>3407</v>
      </c>
      <c r="I561" s="10">
        <f t="shared" si="82"/>
        <v>45882</v>
      </c>
      <c r="J561" s="19">
        <f>IF(I561="","",INT(('ObjProd (2)'!$C$25-I561)/7 * (ABS('ObjProd (2)'!$C$25-I561)&gt;=7)))</f>
        <v>5</v>
      </c>
      <c r="K561" s="10" t="str">
        <f>IF(I561="","",
IF(AND(DATEDIF(I561,'ObjProd (2)'!$C$25,"y")=0,DATEDIF(I561,'ObjProd (2)'!$C$25,"ym")=0,
   INT(('ObjProd (2)'!$C$25-EDATE(I561,DATEDIF(I561,'ObjProd (2)'!$C$25,"y")*12+DATEDIF(I561,'ObjProd (2)'!$C$25,"ym")))/7)=0),
   "&lt; 1 sem.",
   IF(DATEDIF(I561,'ObjProd (2)'!$C$25,"y")&gt;0,DATEDIF(I561,'ObjProd (2)'!$C$25,"y") &amp; " " &amp; IF(DATEDIF(I561,'ObjProd (2)'!$C$25,"y")=1,"an ","ans "),"") &amp;
   IF(DATEDIF(I561,'ObjProd (2)'!$C$25,"ym")&gt;0,DATEDIF(I561,'ObjProd (2)'!$C$25,"ym") &amp; " mois ", "") &amp;
   IF(INT(('ObjProd (2)'!$C$25-EDATE(I561,DATEDIF(I561,'ObjProd (2)'!$C$25,"y")*12+DATEDIF(I561,'ObjProd (2)'!$C$25,"ym")))/7)&gt;0,
      INT(('ObjProd (2)'!$C$25-EDATE(I561,DATEDIF(I561,'ObjProd (2)'!$C$25,"y")*12+DATEDIF(I561,'ObjProd (2)'!$C$25,"ym")))/7) &amp; " sem.",
      "")
)
)</f>
        <v xml:space="preserve">1 mois </v>
      </c>
      <c r="L561" s="11" t="str">
        <f t="shared" si="83"/>
        <v>E+21</v>
      </c>
      <c r="M561" s="9">
        <f t="shared" si="84"/>
        <v>5</v>
      </c>
      <c r="N561" s="9" t="str" cm="1">
        <f t="array" aca="1" ref="N561" ca="1">LEFT(L561, IF(ISNUMBER(SUBSTITUTE(_xludf.MID(L561, 2, 1), ".", ",")), 1, 2))</f>
        <v>E+</v>
      </c>
      <c r="O561" s="19">
        <f t="shared" ca="1" si="85"/>
        <v>21</v>
      </c>
      <c r="P561" s="9" t="str">
        <f t="shared" ca="1" si="88"/>
        <v>X</v>
      </c>
      <c r="Q561" s="9" t="str">
        <f t="shared" ca="1" si="89"/>
        <v>13+</v>
      </c>
      <c r="R561" s="9" t="str">
        <f t="shared" ca="1" si="86"/>
        <v>X13+</v>
      </c>
      <c r="S561" t="str" cm="1">
        <f t="array" ref="S561">IF(ISBLANK(C561),"",IFERROR(INDEX(ListeSeries!$A$2:$A$1045, MATCH(1, (DatasScan!G561=ListeSeries!$B$2:$B$1045) * (DatasScan!H561&gt;=ListeSeries!$D$2:$D$1045) * (DatasScan!H561&lt;=ListeSeries!$E$2:$E$1045), 0)), "no match"))</f>
        <v>MEDJOOL</v>
      </c>
      <c r="T561" s="7" t="str" cm="1">
        <f t="array" ref="T561">IF(ISBLANK(C561),"",IFERROR(INDEX(ListeSeries!$C$2:$C$1045, MATCH(1, (DatasScan!G561=ListeSeries!$B$2:$B$1045) * (DatasScan!H561&gt;=ListeSeries!$D$2:$D$1045) * (DatasScan!H561&lt;=ListeSeries!$E$2:$E$1045), 0)), "no match"))</f>
        <v>MEDJOOL 102</v>
      </c>
      <c r="U561" s="11" t="str" cm="1">
        <f t="array" ref="U561">IF(ISBLANK(C561),"",IFERROR(INDEX(ListeSeries!$F$2:$F$1045, MATCH(1, (DatasScan!G561=ListeSeries!$B$2:$B$1045) * (DatasScan!H561&gt;=ListeSeries!$D$2:$D$1045) * (DatasScan!H561&lt;=ListeSeries!$E$2:$E$1045), 0)), "no match"))</f>
        <v>3381-3410</v>
      </c>
    </row>
    <row r="562" spans="1:21" x14ac:dyDescent="0.25">
      <c r="A562" s="6" t="str">
        <f t="shared" si="87"/>
        <v>3</v>
      </c>
      <c r="B562" s="272" t="s">
        <v>1026</v>
      </c>
      <c r="C562" s="206" t="s">
        <v>3518</v>
      </c>
      <c r="D562" s="8">
        <v>15</v>
      </c>
      <c r="E562" s="11">
        <v>3</v>
      </c>
      <c r="F562" s="7" t="str">
        <f t="shared" si="81"/>
        <v>809020250813E+2</v>
      </c>
      <c r="G562" s="21" t="str">
        <f>IF(ISBLANK(C562),"",_xlfn.XLOOKUP(_xlfn.XLOOKUP(VALUE(LEFT(C562,4)),Souches!$B$2:$B$15000,Souches!$E$2:$E$15000),Varietes!$B$2:$B$500,Varietes!$C$2:$C$500))</f>
        <v>MDJU</v>
      </c>
      <c r="H562" s="19">
        <f>IF(ISBLANK(C562),"",_xlfn.XLOOKUP(VALUE(LEFT(C562,4)),Souches!$B$2:$B$15000,Souches!$D$2:$D$15000))</f>
        <v>3407</v>
      </c>
      <c r="I562" s="10">
        <f t="shared" si="82"/>
        <v>45882</v>
      </c>
      <c r="J562" s="19">
        <f>IF(I562="","",INT(('ObjProd (2)'!$C$25-I562)/7 * (ABS('ObjProd (2)'!$C$25-I562)&gt;=7)))</f>
        <v>5</v>
      </c>
      <c r="K562" s="10" t="str">
        <f>IF(I562="","",
IF(AND(DATEDIF(I562,'ObjProd (2)'!$C$25,"y")=0,DATEDIF(I562,'ObjProd (2)'!$C$25,"ym")=0,
   INT(('ObjProd (2)'!$C$25-EDATE(I562,DATEDIF(I562,'ObjProd (2)'!$C$25,"y")*12+DATEDIF(I562,'ObjProd (2)'!$C$25,"ym")))/7)=0),
   "&lt; 1 sem.",
   IF(DATEDIF(I562,'ObjProd (2)'!$C$25,"y")&gt;0,DATEDIF(I562,'ObjProd (2)'!$C$25,"y") &amp; " " &amp; IF(DATEDIF(I562,'ObjProd (2)'!$C$25,"y")=1,"an ","ans "),"") &amp;
   IF(DATEDIF(I562,'ObjProd (2)'!$C$25,"ym")&gt;0,DATEDIF(I562,'ObjProd (2)'!$C$25,"ym") &amp; " mois ", "") &amp;
   IF(INT(('ObjProd (2)'!$C$25-EDATE(I562,DATEDIF(I562,'ObjProd (2)'!$C$25,"y")*12+DATEDIF(I562,'ObjProd (2)'!$C$25,"ym")))/7)&gt;0,
      INT(('ObjProd (2)'!$C$25-EDATE(I562,DATEDIF(I562,'ObjProd (2)'!$C$25,"y")*12+DATEDIF(I562,'ObjProd (2)'!$C$25,"ym")))/7) &amp; " sem.",
      "")
)
)</f>
        <v xml:space="preserve">1 mois </v>
      </c>
      <c r="L562" s="11" t="str">
        <f t="shared" si="83"/>
        <v>E+21</v>
      </c>
      <c r="M562" s="9">
        <f t="shared" si="84"/>
        <v>213</v>
      </c>
      <c r="N562" s="9" t="str" cm="1">
        <f t="array" aca="1" ref="N562" ca="1">LEFT(L562, IF(ISNUMBER(SUBSTITUTE(_xludf.MID(L562, 2, 1), ".", ",")), 1, 2))</f>
        <v>E+</v>
      </c>
      <c r="O562" s="19">
        <f t="shared" ca="1" si="85"/>
        <v>21</v>
      </c>
      <c r="P562" s="9" t="str">
        <f t="shared" ca="1" si="88"/>
        <v>X</v>
      </c>
      <c r="Q562" s="9" t="str">
        <f t="shared" ca="1" si="89"/>
        <v>13+</v>
      </c>
      <c r="R562" s="9" t="str">
        <f t="shared" ca="1" si="86"/>
        <v>X13+</v>
      </c>
      <c r="S562" t="str" cm="1">
        <f t="array" ref="S562">IF(ISBLANK(C562),"",IFERROR(INDEX(ListeSeries!$A$2:$A$1045, MATCH(1, (DatasScan!G562=ListeSeries!$B$2:$B$1045) * (DatasScan!H562&gt;=ListeSeries!$D$2:$D$1045) * (DatasScan!H562&lt;=ListeSeries!$E$2:$E$1045), 0)), "no match"))</f>
        <v>MEDJOOL</v>
      </c>
      <c r="T562" s="7" t="str" cm="1">
        <f t="array" ref="T562">IF(ISBLANK(C562),"",IFERROR(INDEX(ListeSeries!$C$2:$C$1045, MATCH(1, (DatasScan!G562=ListeSeries!$B$2:$B$1045) * (DatasScan!H562&gt;=ListeSeries!$D$2:$D$1045) * (DatasScan!H562&lt;=ListeSeries!$E$2:$E$1045), 0)), "no match"))</f>
        <v>MEDJOOL 102</v>
      </c>
      <c r="U562" s="11" t="str" cm="1">
        <f t="array" ref="U562">IF(ISBLANK(C562),"",IFERROR(INDEX(ListeSeries!$F$2:$F$1045, MATCH(1, (DatasScan!G562=ListeSeries!$B$2:$B$1045) * (DatasScan!H562&gt;=ListeSeries!$D$2:$D$1045) * (DatasScan!H562&lt;=ListeSeries!$E$2:$E$1045), 0)), "no match"))</f>
        <v>3381-3410</v>
      </c>
    </row>
    <row r="563" spans="1:21" x14ac:dyDescent="0.25">
      <c r="A563" s="6" t="str">
        <f t="shared" si="87"/>
        <v>3</v>
      </c>
      <c r="B563" s="8" t="s">
        <v>1027</v>
      </c>
      <c r="C563" s="206" t="s">
        <v>3493</v>
      </c>
      <c r="D563" s="8">
        <v>1</v>
      </c>
      <c r="E563" s="11">
        <v>3</v>
      </c>
      <c r="F563" s="7" t="str">
        <f t="shared" si="81"/>
        <v>861120250917E 5</v>
      </c>
      <c r="G563" s="21" t="str">
        <f>IF(ISBLANK(C563),"",_xlfn.XLOOKUP(_xlfn.XLOOKUP(VALUE(LEFT(C563,4)),Souches!$B$2:$B$15000,Souches!$E$2:$E$15000),Varietes!$B$2:$B$500,Varietes!$C$2:$C$500))</f>
        <v>MDJU</v>
      </c>
      <c r="H563" s="19">
        <f>IF(ISBLANK(C563),"",_xlfn.XLOOKUP(VALUE(LEFT(C563,4)),Souches!$B$2:$B$15000,Souches!$D$2:$D$15000))</f>
        <v>3522</v>
      </c>
      <c r="I563" s="10">
        <f t="shared" si="82"/>
        <v>45917</v>
      </c>
      <c r="J563" s="19">
        <f>IF(I563="","",INT(('ObjProd (2)'!$C$25-I563)/7 * (ABS('ObjProd (2)'!$C$25-I563)&gt;=7)))</f>
        <v>0</v>
      </c>
      <c r="K563" s="10" t="str">
        <f>IF(I563="","",
IF(AND(DATEDIF(I563,'ObjProd (2)'!$C$25,"y")=0,DATEDIF(I563,'ObjProd (2)'!$C$25,"ym")=0,
   INT(('ObjProd (2)'!$C$25-EDATE(I563,DATEDIF(I563,'ObjProd (2)'!$C$25,"y")*12+DATEDIF(I563,'ObjProd (2)'!$C$25,"ym")))/7)=0),
   "&lt; 1 sem.",
   IF(DATEDIF(I563,'ObjProd (2)'!$C$25,"y")&gt;0,DATEDIF(I563,'ObjProd (2)'!$C$25,"y") &amp; " " &amp; IF(DATEDIF(I563,'ObjProd (2)'!$C$25,"y")=1,"an ","ans "),"") &amp;
   IF(DATEDIF(I563,'ObjProd (2)'!$C$25,"ym")&gt;0,DATEDIF(I563,'ObjProd (2)'!$C$25,"ym") &amp; " mois ", "") &amp;
   IF(INT(('ObjProd (2)'!$C$25-EDATE(I563,DATEDIF(I563,'ObjProd (2)'!$C$25,"y")*12+DATEDIF(I563,'ObjProd (2)'!$C$25,"ym")))/7)&gt;0,
      INT(('ObjProd (2)'!$C$25-EDATE(I563,DATEDIF(I563,'ObjProd (2)'!$C$25,"y")*12+DATEDIF(I563,'ObjProd (2)'!$C$25,"ym")))/7) &amp; " sem.",
      "")
)
)</f>
        <v>&lt; 1 sem.</v>
      </c>
      <c r="L563" s="11" t="str">
        <f t="shared" si="83"/>
        <v xml:space="preserve">E 5 </v>
      </c>
      <c r="M563" s="9">
        <f t="shared" si="84"/>
        <v>17</v>
      </c>
      <c r="N563" s="9" t="str" cm="1">
        <f t="array" aca="1" ref="N563" ca="1">LEFT(L563, IF(ISNUMBER(SUBSTITUTE(_xludf.MID(L563, 2, 1), ".", ",")), 1, 2))</f>
        <v xml:space="preserve">E </v>
      </c>
      <c r="O563" s="19">
        <f t="shared" ca="1" si="85"/>
        <v>5</v>
      </c>
      <c r="P563" s="9" t="str">
        <f t="shared" ca="1" si="88"/>
        <v>E</v>
      </c>
      <c r="Q563" s="9">
        <f t="shared" ca="1" si="89"/>
        <v>5</v>
      </c>
      <c r="R563" s="9" t="str">
        <f t="shared" ca="1" si="86"/>
        <v>E5</v>
      </c>
      <c r="S563" t="str" cm="1">
        <f t="array" ref="S563">IF(ISBLANK(C563),"",IFERROR(INDEX(ListeSeries!$A$2:$A$1045, MATCH(1, (DatasScan!G563=ListeSeries!$B$2:$B$1045) * (DatasScan!H563&gt;=ListeSeries!$D$2:$D$1045) * (DatasScan!H563&lt;=ListeSeries!$E$2:$E$1045), 0)), "no match"))</f>
        <v>MEDJOOL</v>
      </c>
      <c r="T563" s="7" t="str" cm="1">
        <f t="array" ref="T563">IF(ISBLANK(C563),"",IFERROR(INDEX(ListeSeries!$C$2:$C$1045, MATCH(1, (DatasScan!G563=ListeSeries!$B$2:$B$1045) * (DatasScan!H563&gt;=ListeSeries!$D$2:$D$1045) * (DatasScan!H563&lt;=ListeSeries!$E$2:$E$1045), 0)), "no match"))</f>
        <v>MEDJOOL 108</v>
      </c>
      <c r="U563" s="11" t="str" cm="1">
        <f t="array" ref="U563">IF(ISBLANK(C563),"",IFERROR(INDEX(ListeSeries!$F$2:$F$1045, MATCH(1, (DatasScan!G563=ListeSeries!$B$2:$B$1045) * (DatasScan!H563&gt;=ListeSeries!$D$2:$D$1045) * (DatasScan!H563&lt;=ListeSeries!$E$2:$E$1045), 0)), "no match"))</f>
        <v>3521-3530</v>
      </c>
    </row>
    <row r="564" spans="1:21" x14ac:dyDescent="0.25">
      <c r="A564" s="6" t="str">
        <f t="shared" si="87"/>
        <v>3</v>
      </c>
      <c r="B564" s="272" t="s">
        <v>1027</v>
      </c>
      <c r="C564" s="206" t="s">
        <v>3519</v>
      </c>
      <c r="D564" s="8">
        <v>1</v>
      </c>
      <c r="E564" s="11">
        <v>3</v>
      </c>
      <c r="F564" s="7" t="str">
        <f t="shared" si="81"/>
        <v>861120250917E 9</v>
      </c>
      <c r="G564" s="21" t="str">
        <f>IF(ISBLANK(C564),"",_xlfn.XLOOKUP(_xlfn.XLOOKUP(VALUE(LEFT(C564,4)),Souches!$B$2:$B$15000,Souches!$E$2:$E$15000),Varietes!$B$2:$B$500,Varietes!$C$2:$C$500))</f>
        <v>MDJU</v>
      </c>
      <c r="H564" s="19">
        <f>IF(ISBLANK(C564),"",_xlfn.XLOOKUP(VALUE(LEFT(C564,4)),Souches!$B$2:$B$15000,Souches!$D$2:$D$15000))</f>
        <v>3522</v>
      </c>
      <c r="I564" s="10">
        <f t="shared" si="82"/>
        <v>45917</v>
      </c>
      <c r="J564" s="19">
        <f>IF(I564="","",INT(('ObjProd (2)'!$C$25-I564)/7 * (ABS('ObjProd (2)'!$C$25-I564)&gt;=7)))</f>
        <v>0</v>
      </c>
      <c r="K564" s="10" t="str">
        <f>IF(I564="","",
IF(AND(DATEDIF(I564,'ObjProd (2)'!$C$25,"y")=0,DATEDIF(I564,'ObjProd (2)'!$C$25,"ym")=0,
   INT(('ObjProd (2)'!$C$25-EDATE(I564,DATEDIF(I564,'ObjProd (2)'!$C$25,"y")*12+DATEDIF(I564,'ObjProd (2)'!$C$25,"ym")))/7)=0),
   "&lt; 1 sem.",
   IF(DATEDIF(I564,'ObjProd (2)'!$C$25,"y")&gt;0,DATEDIF(I564,'ObjProd (2)'!$C$25,"y") &amp; " " &amp; IF(DATEDIF(I564,'ObjProd (2)'!$C$25,"y")=1,"an ","ans "),"") &amp;
   IF(DATEDIF(I564,'ObjProd (2)'!$C$25,"ym")&gt;0,DATEDIF(I564,'ObjProd (2)'!$C$25,"ym") &amp; " mois ", "") &amp;
   IF(INT(('ObjProd (2)'!$C$25-EDATE(I564,DATEDIF(I564,'ObjProd (2)'!$C$25,"y")*12+DATEDIF(I564,'ObjProd (2)'!$C$25,"ym")))/7)&gt;0,
      INT(('ObjProd (2)'!$C$25-EDATE(I564,DATEDIF(I564,'ObjProd (2)'!$C$25,"y")*12+DATEDIF(I564,'ObjProd (2)'!$C$25,"ym")))/7) &amp; " sem.",
      "")
)
)</f>
        <v>&lt; 1 sem.</v>
      </c>
      <c r="L564" s="11" t="str">
        <f t="shared" si="83"/>
        <v xml:space="preserve">E 9 </v>
      </c>
      <c r="M564" s="9">
        <f t="shared" si="84"/>
        <v>17</v>
      </c>
      <c r="N564" s="9" t="str" cm="1">
        <f t="array" aca="1" ref="N564" ca="1">LEFT(L564, IF(ISNUMBER(SUBSTITUTE(_xludf.MID(L564, 2, 1), ".", ",")), 1, 2))</f>
        <v xml:space="preserve">E </v>
      </c>
      <c r="O564" s="19">
        <f t="shared" ca="1" si="85"/>
        <v>9</v>
      </c>
      <c r="P564" s="9" t="str">
        <f t="shared" ca="1" si="88"/>
        <v>E</v>
      </c>
      <c r="Q564" s="9" t="str">
        <f t="shared" ca="1" si="89"/>
        <v>7+</v>
      </c>
      <c r="R564" s="9" t="str">
        <f t="shared" ca="1" si="86"/>
        <v>E7+</v>
      </c>
      <c r="S564" t="str" cm="1">
        <f t="array" ref="S564">IF(ISBLANK(C564),"",IFERROR(INDEX(ListeSeries!$A$2:$A$1045, MATCH(1, (DatasScan!G564=ListeSeries!$B$2:$B$1045) * (DatasScan!H564&gt;=ListeSeries!$D$2:$D$1045) * (DatasScan!H564&lt;=ListeSeries!$E$2:$E$1045), 0)), "no match"))</f>
        <v>MEDJOOL</v>
      </c>
      <c r="T564" s="7" t="str" cm="1">
        <f t="array" ref="T564">IF(ISBLANK(C564),"",IFERROR(INDEX(ListeSeries!$C$2:$C$1045, MATCH(1, (DatasScan!G564=ListeSeries!$B$2:$B$1045) * (DatasScan!H564&gt;=ListeSeries!$D$2:$D$1045) * (DatasScan!H564&lt;=ListeSeries!$E$2:$E$1045), 0)), "no match"))</f>
        <v>MEDJOOL 108</v>
      </c>
      <c r="U564" s="11" t="str" cm="1">
        <f t="array" ref="U564">IF(ISBLANK(C564),"",IFERROR(INDEX(ListeSeries!$F$2:$F$1045, MATCH(1, (DatasScan!G564=ListeSeries!$B$2:$B$1045) * (DatasScan!H564&gt;=ListeSeries!$D$2:$D$1045) * (DatasScan!H564&lt;=ListeSeries!$E$2:$E$1045), 0)), "no match"))</f>
        <v>3521-3530</v>
      </c>
    </row>
    <row r="565" spans="1:21" x14ac:dyDescent="0.25">
      <c r="A565" s="6" t="str">
        <f t="shared" si="87"/>
        <v>3</v>
      </c>
      <c r="B565" s="272" t="s">
        <v>1027</v>
      </c>
      <c r="C565" s="206" t="s">
        <v>3520</v>
      </c>
      <c r="E565" s="11">
        <v>1</v>
      </c>
      <c r="F565" s="7" t="str">
        <f t="shared" si="81"/>
        <v>851620250917E 4</v>
      </c>
      <c r="G565" s="21" t="str">
        <f>IF(ISBLANK(C565),"",_xlfn.XLOOKUP(_xlfn.XLOOKUP(VALUE(LEFT(C565,4)),Souches!$B$2:$B$15000,Souches!$E$2:$E$15000),Varietes!$B$2:$B$500,Varietes!$C$2:$C$500))</f>
        <v>MDJU</v>
      </c>
      <c r="H565" s="19">
        <f>IF(ISBLANK(C565),"",_xlfn.XLOOKUP(VALUE(LEFT(C565,4)),Souches!$B$2:$B$15000,Souches!$D$2:$D$15000))</f>
        <v>3514</v>
      </c>
      <c r="I565" s="10">
        <f t="shared" si="82"/>
        <v>45917</v>
      </c>
      <c r="J565" s="19">
        <f>IF(I565="","",INT(('ObjProd (2)'!$C$25-I565)/7 * (ABS('ObjProd (2)'!$C$25-I565)&gt;=7)))</f>
        <v>0</v>
      </c>
      <c r="K565" s="10" t="str">
        <f>IF(I565="","",
IF(AND(DATEDIF(I565,'ObjProd (2)'!$C$25,"y")=0,DATEDIF(I565,'ObjProd (2)'!$C$25,"ym")=0,
   INT(('ObjProd (2)'!$C$25-EDATE(I565,DATEDIF(I565,'ObjProd (2)'!$C$25,"y")*12+DATEDIF(I565,'ObjProd (2)'!$C$25,"ym")))/7)=0),
   "&lt; 1 sem.",
   IF(DATEDIF(I565,'ObjProd (2)'!$C$25,"y")&gt;0,DATEDIF(I565,'ObjProd (2)'!$C$25,"y") &amp; " " &amp; IF(DATEDIF(I565,'ObjProd (2)'!$C$25,"y")=1,"an ","ans "),"") &amp;
   IF(DATEDIF(I565,'ObjProd (2)'!$C$25,"ym")&gt;0,DATEDIF(I565,'ObjProd (2)'!$C$25,"ym") &amp; " mois ", "") &amp;
   IF(INT(('ObjProd (2)'!$C$25-EDATE(I565,DATEDIF(I565,'ObjProd (2)'!$C$25,"y")*12+DATEDIF(I565,'ObjProd (2)'!$C$25,"ym")))/7)&gt;0,
      INT(('ObjProd (2)'!$C$25-EDATE(I565,DATEDIF(I565,'ObjProd (2)'!$C$25,"y")*12+DATEDIF(I565,'ObjProd (2)'!$C$25,"ym")))/7) &amp; " sem.",
      "")
)
)</f>
        <v>&lt; 1 sem.</v>
      </c>
      <c r="L565" s="11" t="str">
        <f t="shared" si="83"/>
        <v xml:space="preserve">E 4 </v>
      </c>
      <c r="M565" s="9">
        <f t="shared" si="84"/>
        <v>1</v>
      </c>
      <c r="N565" s="9" t="str" cm="1">
        <f t="array" aca="1" ref="N565" ca="1">LEFT(L565, IF(ISNUMBER(SUBSTITUTE(_xludf.MID(L565, 2, 1), ".", ",")), 1, 2))</f>
        <v xml:space="preserve">E </v>
      </c>
      <c r="O565" s="19">
        <f t="shared" ca="1" si="85"/>
        <v>4</v>
      </c>
      <c r="P565" s="9" t="str">
        <f t="shared" ca="1" si="88"/>
        <v>E</v>
      </c>
      <c r="Q565" s="9">
        <f t="shared" ca="1" si="89"/>
        <v>4</v>
      </c>
      <c r="R565" s="9" t="str">
        <f t="shared" ca="1" si="86"/>
        <v>E4</v>
      </c>
      <c r="S565" t="str" cm="1">
        <f t="array" ref="S565">IF(ISBLANK(C565),"",IFERROR(INDEX(ListeSeries!$A$2:$A$1045, MATCH(1, (DatasScan!G565=ListeSeries!$B$2:$B$1045) * (DatasScan!H565&gt;=ListeSeries!$D$2:$D$1045) * (DatasScan!H565&lt;=ListeSeries!$E$2:$E$1045), 0)), "no match"))</f>
        <v>MEDJOOL</v>
      </c>
      <c r="T565" s="7" t="str" cm="1">
        <f t="array" ref="T565">IF(ISBLANK(C565),"",IFERROR(INDEX(ListeSeries!$C$2:$C$1045, MATCH(1, (DatasScan!G565=ListeSeries!$B$2:$B$1045) * (DatasScan!H565&gt;=ListeSeries!$D$2:$D$1045) * (DatasScan!H565&lt;=ListeSeries!$E$2:$E$1045), 0)), "no match"))</f>
        <v>MEDJOOL 107</v>
      </c>
      <c r="U565" s="11" t="str" cm="1">
        <f t="array" ref="U565">IF(ISBLANK(C565),"",IFERROR(INDEX(ListeSeries!$F$2:$F$1045, MATCH(1, (DatasScan!G565=ListeSeries!$B$2:$B$1045) * (DatasScan!H565&gt;=ListeSeries!$D$2:$D$1045) * (DatasScan!H565&lt;=ListeSeries!$E$2:$E$1045), 0)), "no match"))</f>
        <v>3501-3520</v>
      </c>
    </row>
    <row r="566" spans="1:21" x14ac:dyDescent="0.25">
      <c r="A566" s="6" t="str">
        <f t="shared" si="87"/>
        <v>3</v>
      </c>
      <c r="B566" s="272" t="s">
        <v>1027</v>
      </c>
      <c r="C566" s="206" t="s">
        <v>3521</v>
      </c>
      <c r="D566" s="8">
        <v>1</v>
      </c>
      <c r="F566" s="7" t="str">
        <f t="shared" si="81"/>
        <v>851620250917E 4</v>
      </c>
      <c r="G566" s="21" t="str">
        <f>IF(ISBLANK(C566),"",_xlfn.XLOOKUP(_xlfn.XLOOKUP(VALUE(LEFT(C566,4)),Souches!$B$2:$B$15000,Souches!$E$2:$E$15000),Varietes!$B$2:$B$500,Varietes!$C$2:$C$500))</f>
        <v>MDJU</v>
      </c>
      <c r="H566" s="19">
        <f>IF(ISBLANK(C566),"",_xlfn.XLOOKUP(VALUE(LEFT(C566,4)),Souches!$B$2:$B$15000,Souches!$D$2:$D$15000))</f>
        <v>3514</v>
      </c>
      <c r="I566" s="10">
        <f t="shared" si="82"/>
        <v>45917</v>
      </c>
      <c r="J566" s="19">
        <f>IF(I566="","",INT(('ObjProd (2)'!$C$25-I566)/7 * (ABS('ObjProd (2)'!$C$25-I566)&gt;=7)))</f>
        <v>0</v>
      </c>
      <c r="K566" s="10" t="str">
        <f>IF(I566="","",
IF(AND(DATEDIF(I566,'ObjProd (2)'!$C$25,"y")=0,DATEDIF(I566,'ObjProd (2)'!$C$25,"ym")=0,
   INT(('ObjProd (2)'!$C$25-EDATE(I566,DATEDIF(I566,'ObjProd (2)'!$C$25,"y")*12+DATEDIF(I566,'ObjProd (2)'!$C$25,"ym")))/7)=0),
   "&lt; 1 sem.",
   IF(DATEDIF(I566,'ObjProd (2)'!$C$25,"y")&gt;0,DATEDIF(I566,'ObjProd (2)'!$C$25,"y") &amp; " " &amp; IF(DATEDIF(I566,'ObjProd (2)'!$C$25,"y")=1,"an ","ans "),"") &amp;
   IF(DATEDIF(I566,'ObjProd (2)'!$C$25,"ym")&gt;0,DATEDIF(I566,'ObjProd (2)'!$C$25,"ym") &amp; " mois ", "") &amp;
   IF(INT(('ObjProd (2)'!$C$25-EDATE(I566,DATEDIF(I566,'ObjProd (2)'!$C$25,"y")*12+DATEDIF(I566,'ObjProd (2)'!$C$25,"ym")))/7)&gt;0,
      INT(('ObjProd (2)'!$C$25-EDATE(I566,DATEDIF(I566,'ObjProd (2)'!$C$25,"y")*12+DATEDIF(I566,'ObjProd (2)'!$C$25,"ym")))/7) &amp; " sem.",
      "")
)
)</f>
        <v>&lt; 1 sem.</v>
      </c>
      <c r="L566" s="11" t="str">
        <f t="shared" si="83"/>
        <v xml:space="preserve">E 4 </v>
      </c>
      <c r="M566" s="9">
        <f t="shared" si="84"/>
        <v>14</v>
      </c>
      <c r="N566" s="9" t="str" cm="1">
        <f t="array" aca="1" ref="N566" ca="1">LEFT(L566, IF(ISNUMBER(SUBSTITUTE(_xludf.MID(L566, 2, 1), ".", ",")), 1, 2))</f>
        <v xml:space="preserve">E </v>
      </c>
      <c r="O566" s="19">
        <f t="shared" ca="1" si="85"/>
        <v>4</v>
      </c>
      <c r="P566" s="9" t="str">
        <f t="shared" ca="1" si="88"/>
        <v>E</v>
      </c>
      <c r="Q566" s="9">
        <f t="shared" ca="1" si="89"/>
        <v>4</v>
      </c>
      <c r="R566" s="9" t="str">
        <f t="shared" ca="1" si="86"/>
        <v>E4</v>
      </c>
      <c r="S566" t="str" cm="1">
        <f t="array" ref="S566">IF(ISBLANK(C566),"",IFERROR(INDEX(ListeSeries!$A$2:$A$1045, MATCH(1, (DatasScan!G566=ListeSeries!$B$2:$B$1045) * (DatasScan!H566&gt;=ListeSeries!$D$2:$D$1045) * (DatasScan!H566&lt;=ListeSeries!$E$2:$E$1045), 0)), "no match"))</f>
        <v>MEDJOOL</v>
      </c>
      <c r="T566" s="7" t="str" cm="1">
        <f t="array" ref="T566">IF(ISBLANK(C566),"",IFERROR(INDEX(ListeSeries!$C$2:$C$1045, MATCH(1, (DatasScan!G566=ListeSeries!$B$2:$B$1045) * (DatasScan!H566&gt;=ListeSeries!$D$2:$D$1045) * (DatasScan!H566&lt;=ListeSeries!$E$2:$E$1045), 0)), "no match"))</f>
        <v>MEDJOOL 107</v>
      </c>
      <c r="U566" s="11" t="str" cm="1">
        <f t="array" ref="U566">IF(ISBLANK(C566),"",IFERROR(INDEX(ListeSeries!$F$2:$F$1045, MATCH(1, (DatasScan!G566=ListeSeries!$B$2:$B$1045) * (DatasScan!H566&gt;=ListeSeries!$D$2:$D$1045) * (DatasScan!H566&lt;=ListeSeries!$E$2:$E$1045), 0)), "no match"))</f>
        <v>3501-3520</v>
      </c>
    </row>
    <row r="567" spans="1:21" x14ac:dyDescent="0.25">
      <c r="A567" s="6" t="str">
        <f t="shared" si="87"/>
        <v>3</v>
      </c>
      <c r="B567" s="272" t="s">
        <v>1027</v>
      </c>
      <c r="C567" s="206" t="s">
        <v>3522</v>
      </c>
      <c r="E567" s="11">
        <v>5</v>
      </c>
      <c r="F567" s="7" t="str">
        <f t="shared" si="81"/>
        <v>843120250729E 7</v>
      </c>
      <c r="G567" s="21" t="str">
        <f>IF(ISBLANK(C567),"",_xlfn.XLOOKUP(_xlfn.XLOOKUP(VALUE(LEFT(C567,4)),Souches!$B$2:$B$15000,Souches!$E$2:$E$15000),Varietes!$B$2:$B$500,Varietes!$C$2:$C$500))</f>
        <v>MDJU</v>
      </c>
      <c r="H567" s="19">
        <f>IF(ISBLANK(C567),"",_xlfn.XLOOKUP(VALUE(LEFT(C567,4)),Souches!$B$2:$B$15000,Souches!$D$2:$D$15000))</f>
        <v>3500</v>
      </c>
      <c r="I567" s="10">
        <f t="shared" si="82"/>
        <v>45867</v>
      </c>
      <c r="J567" s="19">
        <f>IF(I567="","",INT(('ObjProd (2)'!$C$25-I567)/7 * (ABS('ObjProd (2)'!$C$25-I567)&gt;=7)))</f>
        <v>7</v>
      </c>
      <c r="K567" s="10" t="str">
        <f>IF(I567="","",
IF(AND(DATEDIF(I567,'ObjProd (2)'!$C$25,"y")=0,DATEDIF(I567,'ObjProd (2)'!$C$25,"ym")=0,
   INT(('ObjProd (2)'!$C$25-EDATE(I567,DATEDIF(I567,'ObjProd (2)'!$C$25,"y")*12+DATEDIF(I567,'ObjProd (2)'!$C$25,"ym")))/7)=0),
   "&lt; 1 sem.",
   IF(DATEDIF(I567,'ObjProd (2)'!$C$25,"y")&gt;0,DATEDIF(I567,'ObjProd (2)'!$C$25,"y") &amp; " " &amp; IF(DATEDIF(I567,'ObjProd (2)'!$C$25,"y")=1,"an ","ans "),"") &amp;
   IF(DATEDIF(I567,'ObjProd (2)'!$C$25,"ym")&gt;0,DATEDIF(I567,'ObjProd (2)'!$C$25,"ym") &amp; " mois ", "") &amp;
   IF(INT(('ObjProd (2)'!$C$25-EDATE(I567,DATEDIF(I567,'ObjProd (2)'!$C$25,"y")*12+DATEDIF(I567,'ObjProd (2)'!$C$25,"ym")))/7)&gt;0,
      INT(('ObjProd (2)'!$C$25-EDATE(I567,DATEDIF(I567,'ObjProd (2)'!$C$25,"y")*12+DATEDIF(I567,'ObjProd (2)'!$C$25,"ym")))/7) &amp; " sem.",
      "")
)
)</f>
        <v>1 mois 2 sem.</v>
      </c>
      <c r="L567" s="11" t="str">
        <f t="shared" si="83"/>
        <v xml:space="preserve">E 7 </v>
      </c>
      <c r="M567" s="9">
        <f t="shared" si="84"/>
        <v>5</v>
      </c>
      <c r="N567" s="9" t="str" cm="1">
        <f t="array" aca="1" ref="N567" ca="1">LEFT(L567, IF(ISNUMBER(SUBSTITUTE(_xludf.MID(L567, 2, 1), ".", ",")), 1, 2))</f>
        <v xml:space="preserve">E </v>
      </c>
      <c r="O567" s="19">
        <f t="shared" ca="1" si="85"/>
        <v>7</v>
      </c>
      <c r="P567" s="9" t="str">
        <f t="shared" ca="1" si="88"/>
        <v>E</v>
      </c>
      <c r="Q567" s="9" t="str">
        <f t="shared" ca="1" si="89"/>
        <v>7+</v>
      </c>
      <c r="R567" s="9" t="str">
        <f t="shared" ca="1" si="86"/>
        <v>E7+</v>
      </c>
      <c r="S567" t="str" cm="1">
        <f t="array" ref="S567">IF(ISBLANK(C567),"",IFERROR(INDEX(ListeSeries!$A$2:$A$1045, MATCH(1, (DatasScan!G567=ListeSeries!$B$2:$B$1045) * (DatasScan!H567&gt;=ListeSeries!$D$2:$D$1045) * (DatasScan!H567&lt;=ListeSeries!$E$2:$E$1045), 0)), "no match"))</f>
        <v>MEDJOOL</v>
      </c>
      <c r="T567" s="7" t="str" cm="1">
        <f t="array" ref="T567">IF(ISBLANK(C567),"",IFERROR(INDEX(ListeSeries!$C$2:$C$1045, MATCH(1, (DatasScan!G567=ListeSeries!$B$2:$B$1045) * (DatasScan!H567&gt;=ListeSeries!$D$2:$D$1045) * (DatasScan!H567&lt;=ListeSeries!$E$2:$E$1045), 0)), "no match"))</f>
        <v>MEDJOOL 106</v>
      </c>
      <c r="U567" s="11" t="str" cm="1">
        <f t="array" ref="U567">IF(ISBLANK(C567),"",IFERROR(INDEX(ListeSeries!$F$2:$F$1045, MATCH(1, (DatasScan!G567=ListeSeries!$B$2:$B$1045) * (DatasScan!H567&gt;=ListeSeries!$D$2:$D$1045) * (DatasScan!H567&lt;=ListeSeries!$E$2:$E$1045), 0)), "no match"))</f>
        <v>3476-3500</v>
      </c>
    </row>
    <row r="568" spans="1:21" x14ac:dyDescent="0.25">
      <c r="A568" s="6" t="str">
        <f t="shared" si="87"/>
        <v>3</v>
      </c>
      <c r="B568" s="272" t="s">
        <v>1027</v>
      </c>
      <c r="C568" s="206" t="s">
        <v>3522</v>
      </c>
      <c r="E568" s="11">
        <v>2</v>
      </c>
      <c r="F568" s="7" t="str">
        <f t="shared" si="81"/>
        <v>843120250729E 7</v>
      </c>
      <c r="G568" s="21" t="str">
        <f>IF(ISBLANK(C568),"",_xlfn.XLOOKUP(_xlfn.XLOOKUP(VALUE(LEFT(C568,4)),Souches!$B$2:$B$15000,Souches!$E$2:$E$15000),Varietes!$B$2:$B$500,Varietes!$C$2:$C$500))</f>
        <v>MDJU</v>
      </c>
      <c r="H568" s="19">
        <f>IF(ISBLANK(C568),"",_xlfn.XLOOKUP(VALUE(LEFT(C568,4)),Souches!$B$2:$B$15000,Souches!$D$2:$D$15000))</f>
        <v>3500</v>
      </c>
      <c r="I568" s="10">
        <f t="shared" si="82"/>
        <v>45867</v>
      </c>
      <c r="J568" s="19">
        <f>IF(I568="","",INT(('ObjProd (2)'!$C$25-I568)/7 * (ABS('ObjProd (2)'!$C$25-I568)&gt;=7)))</f>
        <v>7</v>
      </c>
      <c r="K568" s="10" t="str">
        <f>IF(I568="","",
IF(AND(DATEDIF(I568,'ObjProd (2)'!$C$25,"y")=0,DATEDIF(I568,'ObjProd (2)'!$C$25,"ym")=0,
   INT(('ObjProd (2)'!$C$25-EDATE(I568,DATEDIF(I568,'ObjProd (2)'!$C$25,"y")*12+DATEDIF(I568,'ObjProd (2)'!$C$25,"ym")))/7)=0),
   "&lt; 1 sem.",
   IF(DATEDIF(I568,'ObjProd (2)'!$C$25,"y")&gt;0,DATEDIF(I568,'ObjProd (2)'!$C$25,"y") &amp; " " &amp; IF(DATEDIF(I568,'ObjProd (2)'!$C$25,"y")=1,"an ","ans "),"") &amp;
   IF(DATEDIF(I568,'ObjProd (2)'!$C$25,"ym")&gt;0,DATEDIF(I568,'ObjProd (2)'!$C$25,"ym") &amp; " mois ", "") &amp;
   IF(INT(('ObjProd (2)'!$C$25-EDATE(I568,DATEDIF(I568,'ObjProd (2)'!$C$25,"y")*12+DATEDIF(I568,'ObjProd (2)'!$C$25,"ym")))/7)&gt;0,
      INT(('ObjProd (2)'!$C$25-EDATE(I568,DATEDIF(I568,'ObjProd (2)'!$C$25,"y")*12+DATEDIF(I568,'ObjProd (2)'!$C$25,"ym")))/7) &amp; " sem.",
      "")
)
)</f>
        <v>1 mois 2 sem.</v>
      </c>
      <c r="L568" s="11" t="str">
        <f t="shared" si="83"/>
        <v xml:space="preserve">E 7 </v>
      </c>
      <c r="M568" s="9">
        <f t="shared" si="84"/>
        <v>2</v>
      </c>
      <c r="N568" s="9" t="str" cm="1">
        <f t="array" aca="1" ref="N568" ca="1">LEFT(L568, IF(ISNUMBER(SUBSTITUTE(_xludf.MID(L568, 2, 1), ".", ",")), 1, 2))</f>
        <v xml:space="preserve">E </v>
      </c>
      <c r="O568" s="19">
        <f t="shared" ca="1" si="85"/>
        <v>7</v>
      </c>
      <c r="P568" s="9" t="str">
        <f t="shared" ca="1" si="88"/>
        <v>E</v>
      </c>
      <c r="Q568" s="9" t="str">
        <f t="shared" ca="1" si="89"/>
        <v>7+</v>
      </c>
      <c r="R568" s="9" t="str">
        <f t="shared" ca="1" si="86"/>
        <v>E7+</v>
      </c>
      <c r="S568" t="str" cm="1">
        <f t="array" ref="S568">IF(ISBLANK(C568),"",IFERROR(INDEX(ListeSeries!$A$2:$A$1045, MATCH(1, (DatasScan!G568=ListeSeries!$B$2:$B$1045) * (DatasScan!H568&gt;=ListeSeries!$D$2:$D$1045) * (DatasScan!H568&lt;=ListeSeries!$E$2:$E$1045), 0)), "no match"))</f>
        <v>MEDJOOL</v>
      </c>
      <c r="T568" s="7" t="str" cm="1">
        <f t="array" ref="T568">IF(ISBLANK(C568),"",IFERROR(INDEX(ListeSeries!$C$2:$C$1045, MATCH(1, (DatasScan!G568=ListeSeries!$B$2:$B$1045) * (DatasScan!H568&gt;=ListeSeries!$D$2:$D$1045) * (DatasScan!H568&lt;=ListeSeries!$E$2:$E$1045), 0)), "no match"))</f>
        <v>MEDJOOL 106</v>
      </c>
      <c r="U568" s="11" t="str" cm="1">
        <f t="array" ref="U568">IF(ISBLANK(C568),"",IFERROR(INDEX(ListeSeries!$F$2:$F$1045, MATCH(1, (DatasScan!G568=ListeSeries!$B$2:$B$1045) * (DatasScan!H568&gt;=ListeSeries!$D$2:$D$1045) * (DatasScan!H568&lt;=ListeSeries!$E$2:$E$1045), 0)), "no match"))</f>
        <v>3476-3500</v>
      </c>
    </row>
    <row r="569" spans="1:21" x14ac:dyDescent="0.25">
      <c r="A569" s="6" t="str">
        <f t="shared" si="87"/>
        <v>3</v>
      </c>
      <c r="B569" s="272" t="s">
        <v>1027</v>
      </c>
      <c r="C569" s="206" t="s">
        <v>1905</v>
      </c>
      <c r="E569" s="11">
        <v>2</v>
      </c>
      <c r="F569" s="7" t="str">
        <f t="shared" si="81"/>
        <v>841320250702E 7</v>
      </c>
      <c r="G569" s="21" t="str">
        <f>IF(ISBLANK(C569),"",_xlfn.XLOOKUP(_xlfn.XLOOKUP(VALUE(LEFT(C569,4)),Souches!$B$2:$B$15000,Souches!$E$2:$E$15000),Varietes!$B$2:$B$500,Varietes!$C$2:$C$500))</f>
        <v>MDJU</v>
      </c>
      <c r="H569" s="19">
        <f>IF(ISBLANK(C569),"",_xlfn.XLOOKUP(VALUE(LEFT(C569,4)),Souches!$B$2:$B$15000,Souches!$D$2:$D$15000))</f>
        <v>3476</v>
      </c>
      <c r="I569" s="10">
        <f t="shared" si="82"/>
        <v>45840</v>
      </c>
      <c r="J569" s="19">
        <f>IF(I569="","",INT(('ObjProd (2)'!$C$25-I569)/7 * (ABS('ObjProd (2)'!$C$25-I569)&gt;=7)))</f>
        <v>11</v>
      </c>
      <c r="K569" s="10" t="str">
        <f>IF(I569="","",
IF(AND(DATEDIF(I569,'ObjProd (2)'!$C$25,"y")=0,DATEDIF(I569,'ObjProd (2)'!$C$25,"ym")=0,
   INT(('ObjProd (2)'!$C$25-EDATE(I569,DATEDIF(I569,'ObjProd (2)'!$C$25,"y")*12+DATEDIF(I569,'ObjProd (2)'!$C$25,"ym")))/7)=0),
   "&lt; 1 sem.",
   IF(DATEDIF(I569,'ObjProd (2)'!$C$25,"y")&gt;0,DATEDIF(I569,'ObjProd (2)'!$C$25,"y") &amp; " " &amp; IF(DATEDIF(I569,'ObjProd (2)'!$C$25,"y")=1,"an ","ans "),"") &amp;
   IF(DATEDIF(I569,'ObjProd (2)'!$C$25,"ym")&gt;0,DATEDIF(I569,'ObjProd (2)'!$C$25,"ym") &amp; " mois ", "") &amp;
   IF(INT(('ObjProd (2)'!$C$25-EDATE(I569,DATEDIF(I569,'ObjProd (2)'!$C$25,"y")*12+DATEDIF(I569,'ObjProd (2)'!$C$25,"ym")))/7)&gt;0,
      INT(('ObjProd (2)'!$C$25-EDATE(I569,DATEDIF(I569,'ObjProd (2)'!$C$25,"y")*12+DATEDIF(I569,'ObjProd (2)'!$C$25,"ym")))/7) &amp; " sem.",
      "")
)
)</f>
        <v>2 mois 2 sem.</v>
      </c>
      <c r="L569" s="11" t="str">
        <f t="shared" si="83"/>
        <v xml:space="preserve">E 7 </v>
      </c>
      <c r="M569" s="9">
        <f t="shared" si="84"/>
        <v>2</v>
      </c>
      <c r="N569" s="9" t="str" cm="1">
        <f t="array" aca="1" ref="N569" ca="1">LEFT(L569, IF(ISNUMBER(SUBSTITUTE(_xludf.MID(L569, 2, 1), ".", ",")), 1, 2))</f>
        <v xml:space="preserve">E </v>
      </c>
      <c r="O569" s="19">
        <f t="shared" ca="1" si="85"/>
        <v>7</v>
      </c>
      <c r="P569" s="9" t="str">
        <f t="shared" ca="1" si="88"/>
        <v>E</v>
      </c>
      <c r="Q569" s="9" t="str">
        <f t="shared" ca="1" si="89"/>
        <v>7+</v>
      </c>
      <c r="R569" s="9" t="str">
        <f t="shared" ca="1" si="86"/>
        <v>E7+</v>
      </c>
      <c r="S569" t="str" cm="1">
        <f t="array" ref="S569">IF(ISBLANK(C569),"",IFERROR(INDEX(ListeSeries!$A$2:$A$1045, MATCH(1, (DatasScan!G569=ListeSeries!$B$2:$B$1045) * (DatasScan!H569&gt;=ListeSeries!$D$2:$D$1045) * (DatasScan!H569&lt;=ListeSeries!$E$2:$E$1045), 0)), "no match"))</f>
        <v>MEDJOOL</v>
      </c>
      <c r="T569" s="7" t="str" cm="1">
        <f t="array" ref="T569">IF(ISBLANK(C569),"",IFERROR(INDEX(ListeSeries!$C$2:$C$1045, MATCH(1, (DatasScan!G569=ListeSeries!$B$2:$B$1045) * (DatasScan!H569&gt;=ListeSeries!$D$2:$D$1045) * (DatasScan!H569&lt;=ListeSeries!$E$2:$E$1045), 0)), "no match"))</f>
        <v>MEDJOOL 106</v>
      </c>
      <c r="U569" s="11" t="str" cm="1">
        <f t="array" ref="U569">IF(ISBLANK(C569),"",IFERROR(INDEX(ListeSeries!$F$2:$F$1045, MATCH(1, (DatasScan!G569=ListeSeries!$B$2:$B$1045) * (DatasScan!H569&gt;=ListeSeries!$D$2:$D$1045) * (DatasScan!H569&lt;=ListeSeries!$E$2:$E$1045), 0)), "no match"))</f>
        <v>3476-3500</v>
      </c>
    </row>
    <row r="570" spans="1:21" x14ac:dyDescent="0.25">
      <c r="A570" s="6" t="str">
        <f t="shared" si="87"/>
        <v>3</v>
      </c>
      <c r="B570" s="272" t="s">
        <v>1027</v>
      </c>
      <c r="C570" s="206" t="s">
        <v>1906</v>
      </c>
      <c r="E570" s="11">
        <v>1</v>
      </c>
      <c r="F570" s="7" t="str">
        <f t="shared" si="81"/>
        <v>841320250623E 7</v>
      </c>
      <c r="G570" s="21" t="str">
        <f>IF(ISBLANK(C570),"",_xlfn.XLOOKUP(_xlfn.XLOOKUP(VALUE(LEFT(C570,4)),Souches!$B$2:$B$15000,Souches!$E$2:$E$15000),Varietes!$B$2:$B$500,Varietes!$C$2:$C$500))</f>
        <v>MDJU</v>
      </c>
      <c r="H570" s="19">
        <f>IF(ISBLANK(C570),"",_xlfn.XLOOKUP(VALUE(LEFT(C570,4)),Souches!$B$2:$B$15000,Souches!$D$2:$D$15000))</f>
        <v>3476</v>
      </c>
      <c r="I570" s="10">
        <f t="shared" si="82"/>
        <v>45831</v>
      </c>
      <c r="J570" s="19">
        <f>IF(I570="","",INT(('ObjProd (2)'!$C$25-I570)/7 * (ABS('ObjProd (2)'!$C$25-I570)&gt;=7)))</f>
        <v>12</v>
      </c>
      <c r="K570" s="10" t="str">
        <f>IF(I570="","",
IF(AND(DATEDIF(I570,'ObjProd (2)'!$C$25,"y")=0,DATEDIF(I570,'ObjProd (2)'!$C$25,"ym")=0,
   INT(('ObjProd (2)'!$C$25-EDATE(I570,DATEDIF(I570,'ObjProd (2)'!$C$25,"y")*12+DATEDIF(I570,'ObjProd (2)'!$C$25,"ym")))/7)=0),
   "&lt; 1 sem.",
   IF(DATEDIF(I570,'ObjProd (2)'!$C$25,"y")&gt;0,DATEDIF(I570,'ObjProd (2)'!$C$25,"y") &amp; " " &amp; IF(DATEDIF(I570,'ObjProd (2)'!$C$25,"y")=1,"an ","ans "),"") &amp;
   IF(DATEDIF(I570,'ObjProd (2)'!$C$25,"ym")&gt;0,DATEDIF(I570,'ObjProd (2)'!$C$25,"ym") &amp; " mois ", "") &amp;
   IF(INT(('ObjProd (2)'!$C$25-EDATE(I570,DATEDIF(I570,'ObjProd (2)'!$C$25,"y")*12+DATEDIF(I570,'ObjProd (2)'!$C$25,"ym")))/7)&gt;0,
      INT(('ObjProd (2)'!$C$25-EDATE(I570,DATEDIF(I570,'ObjProd (2)'!$C$25,"y")*12+DATEDIF(I570,'ObjProd (2)'!$C$25,"ym")))/7) &amp; " sem.",
      "")
)
)</f>
        <v>2 mois 3 sem.</v>
      </c>
      <c r="L570" s="11" t="str">
        <f t="shared" si="83"/>
        <v xml:space="preserve">E 7 </v>
      </c>
      <c r="M570" s="9">
        <f t="shared" si="84"/>
        <v>1</v>
      </c>
      <c r="N570" s="9" t="str" cm="1">
        <f t="array" aca="1" ref="N570" ca="1">LEFT(L570, IF(ISNUMBER(SUBSTITUTE(_xludf.MID(L570, 2, 1), ".", ",")), 1, 2))</f>
        <v xml:space="preserve">E </v>
      </c>
      <c r="O570" s="19">
        <f t="shared" ca="1" si="85"/>
        <v>7</v>
      </c>
      <c r="P570" s="9" t="str">
        <f t="shared" ca="1" si="88"/>
        <v>E</v>
      </c>
      <c r="Q570" s="9" t="str">
        <f t="shared" ca="1" si="89"/>
        <v>7+</v>
      </c>
      <c r="R570" s="9" t="str">
        <f t="shared" ca="1" si="86"/>
        <v>E7+</v>
      </c>
      <c r="S570" t="str" cm="1">
        <f t="array" ref="S570">IF(ISBLANK(C570),"",IFERROR(INDEX(ListeSeries!$A$2:$A$1045, MATCH(1, (DatasScan!G570=ListeSeries!$B$2:$B$1045) * (DatasScan!H570&gt;=ListeSeries!$D$2:$D$1045) * (DatasScan!H570&lt;=ListeSeries!$E$2:$E$1045), 0)), "no match"))</f>
        <v>MEDJOOL</v>
      </c>
      <c r="T570" s="7" t="str" cm="1">
        <f t="array" ref="T570">IF(ISBLANK(C570),"",IFERROR(INDEX(ListeSeries!$C$2:$C$1045, MATCH(1, (DatasScan!G570=ListeSeries!$B$2:$B$1045) * (DatasScan!H570&gt;=ListeSeries!$D$2:$D$1045) * (DatasScan!H570&lt;=ListeSeries!$E$2:$E$1045), 0)), "no match"))</f>
        <v>MEDJOOL 106</v>
      </c>
      <c r="U570" s="11" t="str" cm="1">
        <f t="array" ref="U570">IF(ISBLANK(C570),"",IFERROR(INDEX(ListeSeries!$F$2:$F$1045, MATCH(1, (DatasScan!G570=ListeSeries!$B$2:$B$1045) * (DatasScan!H570&gt;=ListeSeries!$D$2:$D$1045) * (DatasScan!H570&lt;=ListeSeries!$E$2:$E$1045), 0)), "no match"))</f>
        <v>3476-3500</v>
      </c>
    </row>
    <row r="571" spans="1:21" x14ac:dyDescent="0.25">
      <c r="A571" s="6" t="str">
        <f t="shared" si="87"/>
        <v>3</v>
      </c>
      <c r="B571" s="272" t="s">
        <v>1027</v>
      </c>
      <c r="C571" s="206" t="s">
        <v>3523</v>
      </c>
      <c r="E571" s="11">
        <v>4</v>
      </c>
      <c r="F571" s="7" t="str">
        <f t="shared" si="81"/>
        <v>840220250620E 7</v>
      </c>
      <c r="G571" s="21" t="str">
        <f>IF(ISBLANK(C571),"",_xlfn.XLOOKUP(_xlfn.XLOOKUP(VALUE(LEFT(C571,4)),Souches!$B$2:$B$15000,Souches!$E$2:$E$15000),Varietes!$B$2:$B$500,Varietes!$C$2:$C$500))</f>
        <v>MDJU</v>
      </c>
      <c r="H571" s="19">
        <f>IF(ISBLANK(C571),"",_xlfn.XLOOKUP(VALUE(LEFT(C571,4)),Souches!$B$2:$B$15000,Souches!$D$2:$D$15000))</f>
        <v>3464</v>
      </c>
      <c r="I571" s="10">
        <f t="shared" si="82"/>
        <v>45828</v>
      </c>
      <c r="J571" s="19">
        <f>IF(I571="","",INT(('ObjProd (2)'!$C$25-I571)/7 * (ABS('ObjProd (2)'!$C$25-I571)&gt;=7)))</f>
        <v>12</v>
      </c>
      <c r="K571" s="10" t="str">
        <f>IF(I571="","",
IF(AND(DATEDIF(I571,'ObjProd (2)'!$C$25,"y")=0,DATEDIF(I571,'ObjProd (2)'!$C$25,"ym")=0,
   INT(('ObjProd (2)'!$C$25-EDATE(I571,DATEDIF(I571,'ObjProd (2)'!$C$25,"y")*12+DATEDIF(I571,'ObjProd (2)'!$C$25,"ym")))/7)=0),
   "&lt; 1 sem.",
   IF(DATEDIF(I571,'ObjProd (2)'!$C$25,"y")&gt;0,DATEDIF(I571,'ObjProd (2)'!$C$25,"y") &amp; " " &amp; IF(DATEDIF(I571,'ObjProd (2)'!$C$25,"y")=1,"an ","ans "),"") &amp;
   IF(DATEDIF(I571,'ObjProd (2)'!$C$25,"ym")&gt;0,DATEDIF(I571,'ObjProd (2)'!$C$25,"ym") &amp; " mois ", "") &amp;
   IF(INT(('ObjProd (2)'!$C$25-EDATE(I571,DATEDIF(I571,'ObjProd (2)'!$C$25,"y")*12+DATEDIF(I571,'ObjProd (2)'!$C$25,"ym")))/7)&gt;0,
      INT(('ObjProd (2)'!$C$25-EDATE(I571,DATEDIF(I571,'ObjProd (2)'!$C$25,"y")*12+DATEDIF(I571,'ObjProd (2)'!$C$25,"ym")))/7) &amp; " sem.",
      "")
)
)</f>
        <v>2 mois 4 sem.</v>
      </c>
      <c r="L571" s="11" t="str">
        <f t="shared" si="83"/>
        <v xml:space="preserve">E 7 </v>
      </c>
      <c r="M571" s="9">
        <f t="shared" si="84"/>
        <v>4</v>
      </c>
      <c r="N571" s="9" t="str" cm="1">
        <f t="array" aca="1" ref="N571" ca="1">LEFT(L571, IF(ISNUMBER(SUBSTITUTE(_xludf.MID(L571, 2, 1), ".", ",")), 1, 2))</f>
        <v xml:space="preserve">E </v>
      </c>
      <c r="O571" s="19">
        <f t="shared" ca="1" si="85"/>
        <v>7</v>
      </c>
      <c r="P571" s="9" t="str">
        <f t="shared" ca="1" si="88"/>
        <v>E</v>
      </c>
      <c r="Q571" s="9" t="str">
        <f t="shared" ca="1" si="89"/>
        <v>7+</v>
      </c>
      <c r="R571" s="9" t="str">
        <f t="shared" ca="1" si="86"/>
        <v>E7+</v>
      </c>
      <c r="S571" t="str" cm="1">
        <f t="array" ref="S571">IF(ISBLANK(C571),"",IFERROR(INDEX(ListeSeries!$A$2:$A$1045, MATCH(1, (DatasScan!G571=ListeSeries!$B$2:$B$1045) * (DatasScan!H571&gt;=ListeSeries!$D$2:$D$1045) * (DatasScan!H571&lt;=ListeSeries!$E$2:$E$1045), 0)), "no match"))</f>
        <v>MEDJOOL</v>
      </c>
      <c r="T571" s="7" t="str" cm="1">
        <f t="array" ref="T571">IF(ISBLANK(C571),"",IFERROR(INDEX(ListeSeries!$C$2:$C$1045, MATCH(1, (DatasScan!G571=ListeSeries!$B$2:$B$1045) * (DatasScan!H571&gt;=ListeSeries!$D$2:$D$1045) * (DatasScan!H571&lt;=ListeSeries!$E$2:$E$1045), 0)), "no match"))</f>
        <v>MEDJOOL 105</v>
      </c>
      <c r="U571" s="11" t="str" cm="1">
        <f t="array" ref="U571">IF(ISBLANK(C571),"",IFERROR(INDEX(ListeSeries!$F$2:$F$1045, MATCH(1, (DatasScan!G571=ListeSeries!$B$2:$B$1045) * (DatasScan!H571&gt;=ListeSeries!$D$2:$D$1045) * (DatasScan!H571&lt;=ListeSeries!$E$2:$E$1045), 0)), "no match"))</f>
        <v>3461-3475</v>
      </c>
    </row>
    <row r="572" spans="1:21" x14ac:dyDescent="0.25">
      <c r="A572" s="6" t="str">
        <f t="shared" si="87"/>
        <v>3</v>
      </c>
      <c r="B572" s="272" t="s">
        <v>1027</v>
      </c>
      <c r="C572" s="206" t="s">
        <v>1910</v>
      </c>
      <c r="D572" s="8">
        <v>1</v>
      </c>
      <c r="F572" s="7" t="str">
        <f t="shared" si="81"/>
        <v>851620250703E 5</v>
      </c>
      <c r="G572" s="21" t="str">
        <f>IF(ISBLANK(C572),"",_xlfn.XLOOKUP(_xlfn.XLOOKUP(VALUE(LEFT(C572,4)),Souches!$B$2:$B$15000,Souches!$E$2:$E$15000),Varietes!$B$2:$B$500,Varietes!$C$2:$C$500))</f>
        <v>MDJU</v>
      </c>
      <c r="H572" s="19">
        <f>IF(ISBLANK(C572),"",_xlfn.XLOOKUP(VALUE(LEFT(C572,4)),Souches!$B$2:$B$15000,Souches!$D$2:$D$15000))</f>
        <v>3514</v>
      </c>
      <c r="I572" s="10">
        <f t="shared" si="82"/>
        <v>45841</v>
      </c>
      <c r="J572" s="19">
        <f>IF(I572="","",INT(('ObjProd (2)'!$C$25-I572)/7 * (ABS('ObjProd (2)'!$C$25-I572)&gt;=7)))</f>
        <v>11</v>
      </c>
      <c r="K572" s="10" t="str">
        <f>IF(I572="","",
IF(AND(DATEDIF(I572,'ObjProd (2)'!$C$25,"y")=0,DATEDIF(I572,'ObjProd (2)'!$C$25,"ym")=0,
   INT(('ObjProd (2)'!$C$25-EDATE(I572,DATEDIF(I572,'ObjProd (2)'!$C$25,"y")*12+DATEDIF(I572,'ObjProd (2)'!$C$25,"ym")))/7)=0),
   "&lt; 1 sem.",
   IF(DATEDIF(I572,'ObjProd (2)'!$C$25,"y")&gt;0,DATEDIF(I572,'ObjProd (2)'!$C$25,"y") &amp; " " &amp; IF(DATEDIF(I572,'ObjProd (2)'!$C$25,"y")=1,"an ","ans "),"") &amp;
   IF(DATEDIF(I572,'ObjProd (2)'!$C$25,"ym")&gt;0,DATEDIF(I572,'ObjProd (2)'!$C$25,"ym") &amp; " mois ", "") &amp;
   IF(INT(('ObjProd (2)'!$C$25-EDATE(I572,DATEDIF(I572,'ObjProd (2)'!$C$25,"y")*12+DATEDIF(I572,'ObjProd (2)'!$C$25,"ym")))/7)&gt;0,
      INT(('ObjProd (2)'!$C$25-EDATE(I572,DATEDIF(I572,'ObjProd (2)'!$C$25,"y")*12+DATEDIF(I572,'ObjProd (2)'!$C$25,"ym")))/7) &amp; " sem.",
      "")
)
)</f>
        <v>2 mois 2 sem.</v>
      </c>
      <c r="L572" s="11" t="str">
        <f t="shared" si="83"/>
        <v xml:space="preserve">E 5 </v>
      </c>
      <c r="M572" s="9">
        <f t="shared" si="84"/>
        <v>14</v>
      </c>
      <c r="N572" s="9" t="str" cm="1">
        <f t="array" aca="1" ref="N572" ca="1">LEFT(L572, IF(ISNUMBER(SUBSTITUTE(_xludf.MID(L572, 2, 1), ".", ",")), 1, 2))</f>
        <v xml:space="preserve">E </v>
      </c>
      <c r="O572" s="19">
        <f t="shared" ca="1" si="85"/>
        <v>5</v>
      </c>
      <c r="P572" s="9" t="str">
        <f t="shared" ca="1" si="88"/>
        <v>E</v>
      </c>
      <c r="Q572" s="9">
        <f t="shared" ca="1" si="89"/>
        <v>5</v>
      </c>
      <c r="R572" s="9" t="str">
        <f t="shared" ca="1" si="86"/>
        <v>E5</v>
      </c>
      <c r="S572" t="str" cm="1">
        <f t="array" ref="S572">IF(ISBLANK(C572),"",IFERROR(INDEX(ListeSeries!$A$2:$A$1045, MATCH(1, (DatasScan!G572=ListeSeries!$B$2:$B$1045) * (DatasScan!H572&gt;=ListeSeries!$D$2:$D$1045) * (DatasScan!H572&lt;=ListeSeries!$E$2:$E$1045), 0)), "no match"))</f>
        <v>MEDJOOL</v>
      </c>
      <c r="T572" s="7" t="str" cm="1">
        <f t="array" ref="T572">IF(ISBLANK(C572),"",IFERROR(INDEX(ListeSeries!$C$2:$C$1045, MATCH(1, (DatasScan!G572=ListeSeries!$B$2:$B$1045) * (DatasScan!H572&gt;=ListeSeries!$D$2:$D$1045) * (DatasScan!H572&lt;=ListeSeries!$E$2:$E$1045), 0)), "no match"))</f>
        <v>MEDJOOL 107</v>
      </c>
      <c r="U572" s="11" t="str" cm="1">
        <f t="array" ref="U572">IF(ISBLANK(C572),"",IFERROR(INDEX(ListeSeries!$F$2:$F$1045, MATCH(1, (DatasScan!G572=ListeSeries!$B$2:$B$1045) * (DatasScan!H572&gt;=ListeSeries!$D$2:$D$1045) * (DatasScan!H572&lt;=ListeSeries!$E$2:$E$1045), 0)), "no match"))</f>
        <v>3501-3520</v>
      </c>
    </row>
    <row r="573" spans="1:21" x14ac:dyDescent="0.25">
      <c r="A573" s="6" t="str">
        <f t="shared" si="87"/>
        <v>3</v>
      </c>
      <c r="B573" s="272" t="s">
        <v>1027</v>
      </c>
      <c r="C573" s="206" t="s">
        <v>3524</v>
      </c>
      <c r="D573" s="8">
        <v>1</v>
      </c>
      <c r="F573" s="7" t="str">
        <f t="shared" si="81"/>
        <v>851620250716E 5</v>
      </c>
      <c r="G573" s="21" t="str">
        <f>IF(ISBLANK(C573),"",_xlfn.XLOOKUP(_xlfn.XLOOKUP(VALUE(LEFT(C573,4)),Souches!$B$2:$B$15000,Souches!$E$2:$E$15000),Varietes!$B$2:$B$500,Varietes!$C$2:$C$500))</f>
        <v>MDJU</v>
      </c>
      <c r="H573" s="19">
        <f>IF(ISBLANK(C573),"",_xlfn.XLOOKUP(VALUE(LEFT(C573,4)),Souches!$B$2:$B$15000,Souches!$D$2:$D$15000))</f>
        <v>3514</v>
      </c>
      <c r="I573" s="10">
        <f t="shared" si="82"/>
        <v>45854</v>
      </c>
      <c r="J573" s="19">
        <f>IF(I573="","",INT(('ObjProd (2)'!$C$25-I573)/7 * (ABS('ObjProd (2)'!$C$25-I573)&gt;=7)))</f>
        <v>9</v>
      </c>
      <c r="K573" s="10" t="str">
        <f>IF(I573="","",
IF(AND(DATEDIF(I573,'ObjProd (2)'!$C$25,"y")=0,DATEDIF(I573,'ObjProd (2)'!$C$25,"ym")=0,
   INT(('ObjProd (2)'!$C$25-EDATE(I573,DATEDIF(I573,'ObjProd (2)'!$C$25,"y")*12+DATEDIF(I573,'ObjProd (2)'!$C$25,"ym")))/7)=0),
   "&lt; 1 sem.",
   IF(DATEDIF(I573,'ObjProd (2)'!$C$25,"y")&gt;0,DATEDIF(I573,'ObjProd (2)'!$C$25,"y") &amp; " " &amp; IF(DATEDIF(I573,'ObjProd (2)'!$C$25,"y")=1,"an ","ans "),"") &amp;
   IF(DATEDIF(I573,'ObjProd (2)'!$C$25,"ym")&gt;0,DATEDIF(I573,'ObjProd (2)'!$C$25,"ym") &amp; " mois ", "") &amp;
   IF(INT(('ObjProd (2)'!$C$25-EDATE(I573,DATEDIF(I573,'ObjProd (2)'!$C$25,"y")*12+DATEDIF(I573,'ObjProd (2)'!$C$25,"ym")))/7)&gt;0,
      INT(('ObjProd (2)'!$C$25-EDATE(I573,DATEDIF(I573,'ObjProd (2)'!$C$25,"y")*12+DATEDIF(I573,'ObjProd (2)'!$C$25,"ym")))/7) &amp; " sem.",
      "")
)
)</f>
        <v xml:space="preserve">2 mois </v>
      </c>
      <c r="L573" s="11" t="str">
        <f t="shared" si="83"/>
        <v xml:space="preserve">E 5 </v>
      </c>
      <c r="M573" s="9">
        <f t="shared" si="84"/>
        <v>14</v>
      </c>
      <c r="N573" s="9" t="str" cm="1">
        <f t="array" aca="1" ref="N573" ca="1">LEFT(L573, IF(ISNUMBER(SUBSTITUTE(_xludf.MID(L573, 2, 1), ".", ",")), 1, 2))</f>
        <v xml:space="preserve">E </v>
      </c>
      <c r="O573" s="19">
        <f t="shared" ca="1" si="85"/>
        <v>5</v>
      </c>
      <c r="P573" s="9" t="str">
        <f t="shared" ca="1" si="88"/>
        <v>E</v>
      </c>
      <c r="Q573" s="9">
        <f t="shared" ca="1" si="89"/>
        <v>5</v>
      </c>
      <c r="R573" s="9" t="str">
        <f t="shared" ca="1" si="86"/>
        <v>E5</v>
      </c>
      <c r="S573" t="str" cm="1">
        <f t="array" ref="S573">IF(ISBLANK(C573),"",IFERROR(INDEX(ListeSeries!$A$2:$A$1045, MATCH(1, (DatasScan!G573=ListeSeries!$B$2:$B$1045) * (DatasScan!H573&gt;=ListeSeries!$D$2:$D$1045) * (DatasScan!H573&lt;=ListeSeries!$E$2:$E$1045), 0)), "no match"))</f>
        <v>MEDJOOL</v>
      </c>
      <c r="T573" s="7" t="str" cm="1">
        <f t="array" ref="T573">IF(ISBLANK(C573),"",IFERROR(INDEX(ListeSeries!$C$2:$C$1045, MATCH(1, (DatasScan!G573=ListeSeries!$B$2:$B$1045) * (DatasScan!H573&gt;=ListeSeries!$D$2:$D$1045) * (DatasScan!H573&lt;=ListeSeries!$E$2:$E$1045), 0)), "no match"))</f>
        <v>MEDJOOL 107</v>
      </c>
      <c r="U573" s="11" t="str" cm="1">
        <f t="array" ref="U573">IF(ISBLANK(C573),"",IFERROR(INDEX(ListeSeries!$F$2:$F$1045, MATCH(1, (DatasScan!G573=ListeSeries!$B$2:$B$1045) * (DatasScan!H573&gt;=ListeSeries!$D$2:$D$1045) * (DatasScan!H573&lt;=ListeSeries!$E$2:$E$1045), 0)), "no match"))</f>
        <v>3501-3520</v>
      </c>
    </row>
    <row r="574" spans="1:21" x14ac:dyDescent="0.25">
      <c r="A574" s="6" t="str">
        <f t="shared" si="87"/>
        <v>3</v>
      </c>
      <c r="B574" s="272" t="s">
        <v>1027</v>
      </c>
      <c r="C574" s="206" t="s">
        <v>1910</v>
      </c>
      <c r="D574" s="8">
        <v>1</v>
      </c>
      <c r="F574" s="7" t="str">
        <f t="shared" si="81"/>
        <v>851620250703E 5</v>
      </c>
      <c r="G574" s="21" t="str">
        <f>IF(ISBLANK(C574),"",_xlfn.XLOOKUP(_xlfn.XLOOKUP(VALUE(LEFT(C574,4)),Souches!$B$2:$B$15000,Souches!$E$2:$E$15000),Varietes!$B$2:$B$500,Varietes!$C$2:$C$500))</f>
        <v>MDJU</v>
      </c>
      <c r="H574" s="19">
        <f>IF(ISBLANK(C574),"",_xlfn.XLOOKUP(VALUE(LEFT(C574,4)),Souches!$B$2:$B$15000,Souches!$D$2:$D$15000))</f>
        <v>3514</v>
      </c>
      <c r="I574" s="10">
        <f t="shared" si="82"/>
        <v>45841</v>
      </c>
      <c r="J574" s="19">
        <f>IF(I574="","",INT(('ObjProd (2)'!$C$25-I574)/7 * (ABS('ObjProd (2)'!$C$25-I574)&gt;=7)))</f>
        <v>11</v>
      </c>
      <c r="K574" s="10" t="str">
        <f>IF(I574="","",
IF(AND(DATEDIF(I574,'ObjProd (2)'!$C$25,"y")=0,DATEDIF(I574,'ObjProd (2)'!$C$25,"ym")=0,
   INT(('ObjProd (2)'!$C$25-EDATE(I574,DATEDIF(I574,'ObjProd (2)'!$C$25,"y")*12+DATEDIF(I574,'ObjProd (2)'!$C$25,"ym")))/7)=0),
   "&lt; 1 sem.",
   IF(DATEDIF(I574,'ObjProd (2)'!$C$25,"y")&gt;0,DATEDIF(I574,'ObjProd (2)'!$C$25,"y") &amp; " " &amp; IF(DATEDIF(I574,'ObjProd (2)'!$C$25,"y")=1,"an ","ans "),"") &amp;
   IF(DATEDIF(I574,'ObjProd (2)'!$C$25,"ym")&gt;0,DATEDIF(I574,'ObjProd (2)'!$C$25,"ym") &amp; " mois ", "") &amp;
   IF(INT(('ObjProd (2)'!$C$25-EDATE(I574,DATEDIF(I574,'ObjProd (2)'!$C$25,"y")*12+DATEDIF(I574,'ObjProd (2)'!$C$25,"ym")))/7)&gt;0,
      INT(('ObjProd (2)'!$C$25-EDATE(I574,DATEDIF(I574,'ObjProd (2)'!$C$25,"y")*12+DATEDIF(I574,'ObjProd (2)'!$C$25,"ym")))/7) &amp; " sem.",
      "")
)
)</f>
        <v>2 mois 2 sem.</v>
      </c>
      <c r="L574" s="11" t="str">
        <f t="shared" si="83"/>
        <v xml:space="preserve">E 5 </v>
      </c>
      <c r="M574" s="9">
        <f t="shared" si="84"/>
        <v>14</v>
      </c>
      <c r="N574" s="9" t="str" cm="1">
        <f t="array" aca="1" ref="N574" ca="1">LEFT(L574, IF(ISNUMBER(SUBSTITUTE(_xludf.MID(L574, 2, 1), ".", ",")), 1, 2))</f>
        <v xml:space="preserve">E </v>
      </c>
      <c r="O574" s="19">
        <f t="shared" ca="1" si="85"/>
        <v>5</v>
      </c>
      <c r="P574" s="9" t="str">
        <f t="shared" ca="1" si="88"/>
        <v>E</v>
      </c>
      <c r="Q574" s="9">
        <f t="shared" ca="1" si="89"/>
        <v>5</v>
      </c>
      <c r="R574" s="9" t="str">
        <f t="shared" ca="1" si="86"/>
        <v>E5</v>
      </c>
      <c r="S574" t="str" cm="1">
        <f t="array" ref="S574">IF(ISBLANK(C574),"",IFERROR(INDEX(ListeSeries!$A$2:$A$1045, MATCH(1, (DatasScan!G574=ListeSeries!$B$2:$B$1045) * (DatasScan!H574&gt;=ListeSeries!$D$2:$D$1045) * (DatasScan!H574&lt;=ListeSeries!$E$2:$E$1045), 0)), "no match"))</f>
        <v>MEDJOOL</v>
      </c>
      <c r="T574" s="7" t="str" cm="1">
        <f t="array" ref="T574">IF(ISBLANK(C574),"",IFERROR(INDEX(ListeSeries!$C$2:$C$1045, MATCH(1, (DatasScan!G574=ListeSeries!$B$2:$B$1045) * (DatasScan!H574&gt;=ListeSeries!$D$2:$D$1045) * (DatasScan!H574&lt;=ListeSeries!$E$2:$E$1045), 0)), "no match"))</f>
        <v>MEDJOOL 107</v>
      </c>
      <c r="U574" s="11" t="str" cm="1">
        <f t="array" ref="U574">IF(ISBLANK(C574),"",IFERROR(INDEX(ListeSeries!$F$2:$F$1045, MATCH(1, (DatasScan!G574=ListeSeries!$B$2:$B$1045) * (DatasScan!H574&gt;=ListeSeries!$D$2:$D$1045) * (DatasScan!H574&lt;=ListeSeries!$E$2:$E$1045), 0)), "no match"))</f>
        <v>3501-3520</v>
      </c>
    </row>
    <row r="575" spans="1:21" x14ac:dyDescent="0.25">
      <c r="A575" s="6" t="str">
        <f t="shared" si="87"/>
        <v>3</v>
      </c>
      <c r="B575" s="272" t="s">
        <v>1027</v>
      </c>
      <c r="C575" s="206" t="s">
        <v>3525</v>
      </c>
      <c r="D575" s="8">
        <v>1</v>
      </c>
      <c r="F575" s="7" t="str">
        <f t="shared" si="81"/>
        <v>851620250625E 5</v>
      </c>
      <c r="G575" s="21" t="str">
        <f>IF(ISBLANK(C575),"",_xlfn.XLOOKUP(_xlfn.XLOOKUP(VALUE(LEFT(C575,4)),Souches!$B$2:$B$15000,Souches!$E$2:$E$15000),Varietes!$B$2:$B$500,Varietes!$C$2:$C$500))</f>
        <v>MDJU</v>
      </c>
      <c r="H575" s="19">
        <f>IF(ISBLANK(C575),"",_xlfn.XLOOKUP(VALUE(LEFT(C575,4)),Souches!$B$2:$B$15000,Souches!$D$2:$D$15000))</f>
        <v>3514</v>
      </c>
      <c r="I575" s="10">
        <f t="shared" si="82"/>
        <v>45833</v>
      </c>
      <c r="J575" s="19">
        <f>IF(I575="","",INT(('ObjProd (2)'!$C$25-I575)/7 * (ABS('ObjProd (2)'!$C$25-I575)&gt;=7)))</f>
        <v>12</v>
      </c>
      <c r="K575" s="10" t="str">
        <f>IF(I575="","",
IF(AND(DATEDIF(I575,'ObjProd (2)'!$C$25,"y")=0,DATEDIF(I575,'ObjProd (2)'!$C$25,"ym")=0,
   INT(('ObjProd (2)'!$C$25-EDATE(I575,DATEDIF(I575,'ObjProd (2)'!$C$25,"y")*12+DATEDIF(I575,'ObjProd (2)'!$C$25,"ym")))/7)=0),
   "&lt; 1 sem.",
   IF(DATEDIF(I575,'ObjProd (2)'!$C$25,"y")&gt;0,DATEDIF(I575,'ObjProd (2)'!$C$25,"y") &amp; " " &amp; IF(DATEDIF(I575,'ObjProd (2)'!$C$25,"y")=1,"an ","ans "),"") &amp;
   IF(DATEDIF(I575,'ObjProd (2)'!$C$25,"ym")&gt;0,DATEDIF(I575,'ObjProd (2)'!$C$25,"ym") &amp; " mois ", "") &amp;
   IF(INT(('ObjProd (2)'!$C$25-EDATE(I575,DATEDIF(I575,'ObjProd (2)'!$C$25,"y")*12+DATEDIF(I575,'ObjProd (2)'!$C$25,"ym")))/7)&gt;0,
      INT(('ObjProd (2)'!$C$25-EDATE(I575,DATEDIF(I575,'ObjProd (2)'!$C$25,"y")*12+DATEDIF(I575,'ObjProd (2)'!$C$25,"ym")))/7) &amp; " sem.",
      "")
)
)</f>
        <v>2 mois 3 sem.</v>
      </c>
      <c r="L575" s="11" t="str">
        <f t="shared" si="83"/>
        <v xml:space="preserve">E 5 </v>
      </c>
      <c r="M575" s="9">
        <f t="shared" si="84"/>
        <v>14</v>
      </c>
      <c r="N575" s="9" t="str" cm="1">
        <f t="array" aca="1" ref="N575" ca="1">LEFT(L575, IF(ISNUMBER(SUBSTITUTE(_xludf.MID(L575, 2, 1), ".", ",")), 1, 2))</f>
        <v xml:space="preserve">E </v>
      </c>
      <c r="O575" s="19">
        <f t="shared" ca="1" si="85"/>
        <v>5</v>
      </c>
      <c r="P575" s="9" t="str">
        <f t="shared" ca="1" si="88"/>
        <v>E</v>
      </c>
      <c r="Q575" s="9">
        <f t="shared" ca="1" si="89"/>
        <v>5</v>
      </c>
      <c r="R575" s="9" t="str">
        <f t="shared" ca="1" si="86"/>
        <v>E5</v>
      </c>
      <c r="S575" t="str" cm="1">
        <f t="array" ref="S575">IF(ISBLANK(C575),"",IFERROR(INDEX(ListeSeries!$A$2:$A$1045, MATCH(1, (DatasScan!G575=ListeSeries!$B$2:$B$1045) * (DatasScan!H575&gt;=ListeSeries!$D$2:$D$1045) * (DatasScan!H575&lt;=ListeSeries!$E$2:$E$1045), 0)), "no match"))</f>
        <v>MEDJOOL</v>
      </c>
      <c r="T575" s="7" t="str" cm="1">
        <f t="array" ref="T575">IF(ISBLANK(C575),"",IFERROR(INDEX(ListeSeries!$C$2:$C$1045, MATCH(1, (DatasScan!G575=ListeSeries!$B$2:$B$1045) * (DatasScan!H575&gt;=ListeSeries!$D$2:$D$1045) * (DatasScan!H575&lt;=ListeSeries!$E$2:$E$1045), 0)), "no match"))</f>
        <v>MEDJOOL 107</v>
      </c>
      <c r="U575" s="11" t="str" cm="1">
        <f t="array" ref="U575">IF(ISBLANK(C575),"",IFERROR(INDEX(ListeSeries!$F$2:$F$1045, MATCH(1, (DatasScan!G575=ListeSeries!$B$2:$B$1045) * (DatasScan!H575&gt;=ListeSeries!$D$2:$D$1045) * (DatasScan!H575&lt;=ListeSeries!$E$2:$E$1045), 0)), "no match"))</f>
        <v>3501-3520</v>
      </c>
    </row>
    <row r="576" spans="1:21" x14ac:dyDescent="0.25">
      <c r="A576" s="6" t="str">
        <f t="shared" si="87"/>
        <v>3</v>
      </c>
      <c r="B576" s="272" t="s">
        <v>1027</v>
      </c>
      <c r="C576" s="206" t="s">
        <v>1964</v>
      </c>
      <c r="D576" s="8">
        <v>1</v>
      </c>
      <c r="F576" s="7" t="str">
        <f t="shared" si="81"/>
        <v>851620250716E 4</v>
      </c>
      <c r="G576" s="21" t="str">
        <f>IF(ISBLANK(C576),"",_xlfn.XLOOKUP(_xlfn.XLOOKUP(VALUE(LEFT(C576,4)),Souches!$B$2:$B$15000,Souches!$E$2:$E$15000),Varietes!$B$2:$B$500,Varietes!$C$2:$C$500))</f>
        <v>MDJU</v>
      </c>
      <c r="H576" s="19">
        <f>IF(ISBLANK(C576),"",_xlfn.XLOOKUP(VALUE(LEFT(C576,4)),Souches!$B$2:$B$15000,Souches!$D$2:$D$15000))</f>
        <v>3514</v>
      </c>
      <c r="I576" s="10">
        <f t="shared" si="82"/>
        <v>45854</v>
      </c>
      <c r="J576" s="19">
        <f>IF(I576="","",INT(('ObjProd (2)'!$C$25-I576)/7 * (ABS('ObjProd (2)'!$C$25-I576)&gt;=7)))</f>
        <v>9</v>
      </c>
      <c r="K576" s="10" t="str">
        <f>IF(I576="","",
IF(AND(DATEDIF(I576,'ObjProd (2)'!$C$25,"y")=0,DATEDIF(I576,'ObjProd (2)'!$C$25,"ym")=0,
   INT(('ObjProd (2)'!$C$25-EDATE(I576,DATEDIF(I576,'ObjProd (2)'!$C$25,"y")*12+DATEDIF(I576,'ObjProd (2)'!$C$25,"ym")))/7)=0),
   "&lt; 1 sem.",
   IF(DATEDIF(I576,'ObjProd (2)'!$C$25,"y")&gt;0,DATEDIF(I576,'ObjProd (2)'!$C$25,"y") &amp; " " &amp; IF(DATEDIF(I576,'ObjProd (2)'!$C$25,"y")=1,"an ","ans "),"") &amp;
   IF(DATEDIF(I576,'ObjProd (2)'!$C$25,"ym")&gt;0,DATEDIF(I576,'ObjProd (2)'!$C$25,"ym") &amp; " mois ", "") &amp;
   IF(INT(('ObjProd (2)'!$C$25-EDATE(I576,DATEDIF(I576,'ObjProd (2)'!$C$25,"y")*12+DATEDIF(I576,'ObjProd (2)'!$C$25,"ym")))/7)&gt;0,
      INT(('ObjProd (2)'!$C$25-EDATE(I576,DATEDIF(I576,'ObjProd (2)'!$C$25,"y")*12+DATEDIF(I576,'ObjProd (2)'!$C$25,"ym")))/7) &amp; " sem.",
      "")
)
)</f>
        <v xml:space="preserve">2 mois </v>
      </c>
      <c r="L576" s="11" t="str">
        <f t="shared" si="83"/>
        <v xml:space="preserve">E 4 </v>
      </c>
      <c r="M576" s="9">
        <f t="shared" si="84"/>
        <v>14</v>
      </c>
      <c r="N576" s="9" t="str" cm="1">
        <f t="array" aca="1" ref="N576" ca="1">LEFT(L576, IF(ISNUMBER(SUBSTITUTE(_xludf.MID(L576, 2, 1), ".", ",")), 1, 2))</f>
        <v xml:space="preserve">E </v>
      </c>
      <c r="O576" s="19">
        <f t="shared" ca="1" si="85"/>
        <v>4</v>
      </c>
      <c r="P576" s="9" t="str">
        <f t="shared" ca="1" si="88"/>
        <v>E</v>
      </c>
      <c r="Q576" s="9">
        <f t="shared" ca="1" si="89"/>
        <v>4</v>
      </c>
      <c r="R576" s="9" t="str">
        <f t="shared" ca="1" si="86"/>
        <v>E4</v>
      </c>
      <c r="S576" t="str" cm="1">
        <f t="array" ref="S576">IF(ISBLANK(C576),"",IFERROR(INDEX(ListeSeries!$A$2:$A$1045, MATCH(1, (DatasScan!G576=ListeSeries!$B$2:$B$1045) * (DatasScan!H576&gt;=ListeSeries!$D$2:$D$1045) * (DatasScan!H576&lt;=ListeSeries!$E$2:$E$1045), 0)), "no match"))</f>
        <v>MEDJOOL</v>
      </c>
      <c r="T576" s="7" t="str" cm="1">
        <f t="array" ref="T576">IF(ISBLANK(C576),"",IFERROR(INDEX(ListeSeries!$C$2:$C$1045, MATCH(1, (DatasScan!G576=ListeSeries!$B$2:$B$1045) * (DatasScan!H576&gt;=ListeSeries!$D$2:$D$1045) * (DatasScan!H576&lt;=ListeSeries!$E$2:$E$1045), 0)), "no match"))</f>
        <v>MEDJOOL 107</v>
      </c>
      <c r="U576" s="11" t="str" cm="1">
        <f t="array" ref="U576">IF(ISBLANK(C576),"",IFERROR(INDEX(ListeSeries!$F$2:$F$1045, MATCH(1, (DatasScan!G576=ListeSeries!$B$2:$B$1045) * (DatasScan!H576&gt;=ListeSeries!$D$2:$D$1045) * (DatasScan!H576&lt;=ListeSeries!$E$2:$E$1045), 0)), "no match"))</f>
        <v>3501-3520</v>
      </c>
    </row>
    <row r="577" spans="1:21" x14ac:dyDescent="0.25">
      <c r="A577" s="6" t="str">
        <f t="shared" si="87"/>
        <v>3</v>
      </c>
      <c r="B577" s="272" t="s">
        <v>1027</v>
      </c>
      <c r="C577" s="206" t="s">
        <v>1914</v>
      </c>
      <c r="E577" s="11">
        <v>4</v>
      </c>
      <c r="F577" s="7" t="str">
        <f t="shared" si="81"/>
        <v>841320250623E 6</v>
      </c>
      <c r="G577" s="21" t="str">
        <f>IF(ISBLANK(C577),"",_xlfn.XLOOKUP(_xlfn.XLOOKUP(VALUE(LEFT(C577,4)),Souches!$B$2:$B$15000,Souches!$E$2:$E$15000),Varietes!$B$2:$B$500,Varietes!$C$2:$C$500))</f>
        <v>MDJU</v>
      </c>
      <c r="H577" s="19">
        <f>IF(ISBLANK(C577),"",_xlfn.XLOOKUP(VALUE(LEFT(C577,4)),Souches!$B$2:$B$15000,Souches!$D$2:$D$15000))</f>
        <v>3476</v>
      </c>
      <c r="I577" s="10">
        <f t="shared" si="82"/>
        <v>45831</v>
      </c>
      <c r="J577" s="19">
        <f>IF(I577="","",INT(('ObjProd (2)'!$C$25-I577)/7 * (ABS('ObjProd (2)'!$C$25-I577)&gt;=7)))</f>
        <v>12</v>
      </c>
      <c r="K577" s="10" t="str">
        <f>IF(I577="","",
IF(AND(DATEDIF(I577,'ObjProd (2)'!$C$25,"y")=0,DATEDIF(I577,'ObjProd (2)'!$C$25,"ym")=0,
   INT(('ObjProd (2)'!$C$25-EDATE(I577,DATEDIF(I577,'ObjProd (2)'!$C$25,"y")*12+DATEDIF(I577,'ObjProd (2)'!$C$25,"ym")))/7)=0),
   "&lt; 1 sem.",
   IF(DATEDIF(I577,'ObjProd (2)'!$C$25,"y")&gt;0,DATEDIF(I577,'ObjProd (2)'!$C$25,"y") &amp; " " &amp; IF(DATEDIF(I577,'ObjProd (2)'!$C$25,"y")=1,"an ","ans "),"") &amp;
   IF(DATEDIF(I577,'ObjProd (2)'!$C$25,"ym")&gt;0,DATEDIF(I577,'ObjProd (2)'!$C$25,"ym") &amp; " mois ", "") &amp;
   IF(INT(('ObjProd (2)'!$C$25-EDATE(I577,DATEDIF(I577,'ObjProd (2)'!$C$25,"y")*12+DATEDIF(I577,'ObjProd (2)'!$C$25,"ym")))/7)&gt;0,
      INT(('ObjProd (2)'!$C$25-EDATE(I577,DATEDIF(I577,'ObjProd (2)'!$C$25,"y")*12+DATEDIF(I577,'ObjProd (2)'!$C$25,"ym")))/7) &amp; " sem.",
      "")
)
)</f>
        <v>2 mois 3 sem.</v>
      </c>
      <c r="L577" s="11" t="str">
        <f t="shared" si="83"/>
        <v xml:space="preserve">E 6 </v>
      </c>
      <c r="M577" s="9">
        <f t="shared" si="84"/>
        <v>4</v>
      </c>
      <c r="N577" s="9" t="str" cm="1">
        <f t="array" aca="1" ref="N577" ca="1">LEFT(L577, IF(ISNUMBER(SUBSTITUTE(_xludf.MID(L577, 2, 1), ".", ",")), 1, 2))</f>
        <v xml:space="preserve">E </v>
      </c>
      <c r="O577" s="19">
        <f t="shared" ca="1" si="85"/>
        <v>6</v>
      </c>
      <c r="P577" s="9" t="str">
        <f t="shared" ca="1" si="88"/>
        <v>E</v>
      </c>
      <c r="Q577" s="9">
        <f t="shared" ca="1" si="89"/>
        <v>6</v>
      </c>
      <c r="R577" s="9" t="str">
        <f t="shared" ca="1" si="86"/>
        <v>E6</v>
      </c>
      <c r="S577" t="str" cm="1">
        <f t="array" ref="S577">IF(ISBLANK(C577),"",IFERROR(INDEX(ListeSeries!$A$2:$A$1045, MATCH(1, (DatasScan!G577=ListeSeries!$B$2:$B$1045) * (DatasScan!H577&gt;=ListeSeries!$D$2:$D$1045) * (DatasScan!H577&lt;=ListeSeries!$E$2:$E$1045), 0)), "no match"))</f>
        <v>MEDJOOL</v>
      </c>
      <c r="T577" s="7" t="str" cm="1">
        <f t="array" ref="T577">IF(ISBLANK(C577),"",IFERROR(INDEX(ListeSeries!$C$2:$C$1045, MATCH(1, (DatasScan!G577=ListeSeries!$B$2:$B$1045) * (DatasScan!H577&gt;=ListeSeries!$D$2:$D$1045) * (DatasScan!H577&lt;=ListeSeries!$E$2:$E$1045), 0)), "no match"))</f>
        <v>MEDJOOL 106</v>
      </c>
      <c r="U577" s="11" t="str" cm="1">
        <f t="array" ref="U577">IF(ISBLANK(C577),"",IFERROR(INDEX(ListeSeries!$F$2:$F$1045, MATCH(1, (DatasScan!G577=ListeSeries!$B$2:$B$1045) * (DatasScan!H577&gt;=ListeSeries!$D$2:$D$1045) * (DatasScan!H577&lt;=ListeSeries!$E$2:$E$1045), 0)), "no match"))</f>
        <v>3476-3500</v>
      </c>
    </row>
    <row r="578" spans="1:21" x14ac:dyDescent="0.25">
      <c r="A578" s="6" t="str">
        <f t="shared" si="87"/>
        <v/>
      </c>
      <c r="B578" s="272"/>
      <c r="C578" s="206"/>
      <c r="F578" s="7" t="str">
        <f t="shared" ref="F578:F641" si="90">IF(ISBLANK(C578),"",LEFT(C578,15))</f>
        <v/>
      </c>
      <c r="G578" s="21" t="str">
        <f>IF(ISBLANK(C578),"",_xlfn.XLOOKUP(_xlfn.XLOOKUP(VALUE(LEFT(C578,4)),Souches!$B$2:$B$15000,Souches!$E$2:$E$15000),Varietes!$B$2:$B$500,Varietes!$C$2:$C$500))</f>
        <v/>
      </c>
      <c r="H578" s="19" t="str">
        <f>IF(ISBLANK(C578),"",_xlfn.XLOOKUP(VALUE(LEFT(C578,4)),Souches!$B$2:$B$15000,Souches!$D$2:$D$15000))</f>
        <v/>
      </c>
      <c r="I578" s="10" t="str">
        <f t="shared" ref="I578:I641" si="91">IF(ISBLANK(C578),"",DATE(MID(C578,5,4),MID(C578,9,2),MID(C578,11,2)))</f>
        <v/>
      </c>
      <c r="J578" s="19" t="str">
        <f>IF(I578="","",INT(('ObjProd (2)'!$C$25-I578)/7 * (ABS('ObjProd (2)'!$C$25-I578)&gt;=7)))</f>
        <v/>
      </c>
      <c r="K578" s="10" t="str">
        <f>IF(I578="","",
IF(AND(DATEDIF(I578,'ObjProd (2)'!$C$25,"y")=0,DATEDIF(I578,'ObjProd (2)'!$C$25,"ym")=0,
   INT(('ObjProd (2)'!$C$25-EDATE(I578,DATEDIF(I578,'ObjProd (2)'!$C$25,"y")*12+DATEDIF(I578,'ObjProd (2)'!$C$25,"ym")))/7)=0),
   "&lt; 1 sem.",
   IF(DATEDIF(I578,'ObjProd (2)'!$C$25,"y")&gt;0,DATEDIF(I578,'ObjProd (2)'!$C$25,"y") &amp; " " &amp; IF(DATEDIF(I578,'ObjProd (2)'!$C$25,"y")=1,"an ","ans "),"") &amp;
   IF(DATEDIF(I578,'ObjProd (2)'!$C$25,"ym")&gt;0,DATEDIF(I578,'ObjProd (2)'!$C$25,"ym") &amp; " mois ", "") &amp;
   IF(INT(('ObjProd (2)'!$C$25-EDATE(I578,DATEDIF(I578,'ObjProd (2)'!$C$25,"y")*12+DATEDIF(I578,'ObjProd (2)'!$C$25,"ym")))/7)&gt;0,
      INT(('ObjProd (2)'!$C$25-EDATE(I578,DATEDIF(I578,'ObjProd (2)'!$C$25,"y")*12+DATEDIF(I578,'ObjProd (2)'!$C$25,"ym")))/7) &amp; " sem.",
      "")
)
)</f>
        <v/>
      </c>
      <c r="L578" s="11" t="str">
        <f t="shared" ref="L578:L641" si="92">IF(ISBLANK(C578),"",MID(C578,13,4))</f>
        <v/>
      </c>
      <c r="M578" s="9" t="str">
        <f t="shared" ref="M578:M641" si="93">IF(OR(D578&gt;0, E578&gt;0), D578*14+E578,"")</f>
        <v/>
      </c>
      <c r="N578" s="9" t="str" cm="1">
        <f t="array" aca="1" ref="N578" ca="1">LEFT(L578, IF(ISNUMBER(SUBSTITUTE(_xludf.MID(L578, 2, 1), ".", ",")), 1, 2))</f>
        <v/>
      </c>
      <c r="O578" s="19" t="str">
        <f t="shared" ref="O578:O641" ca="1" si="94">IF(N578="", "", _xlfn.NUMBERVALUE(RIGHT(L578, LEN(L578)-LEN(N578))))</f>
        <v/>
      </c>
      <c r="P578" s="9" t="str">
        <f t="shared" ca="1" si="88"/>
        <v/>
      </c>
      <c r="Q578" s="9" t="str">
        <f t="shared" ca="1" si="89"/>
        <v/>
      </c>
      <c r="R578" s="9" t="str">
        <f t="shared" ref="R578:R641" si="95">IF(ISBLANK(C578),"",P578&amp;Q578)</f>
        <v/>
      </c>
      <c r="S578" t="str" cm="1">
        <f t="array" ref="S578">IF(ISBLANK(C578),"",IFERROR(INDEX(ListeSeries!$A$2:$A$1045, MATCH(1, (DatasScan!G578=ListeSeries!$B$2:$B$1045) * (DatasScan!H578&gt;=ListeSeries!$D$2:$D$1045) * (DatasScan!H578&lt;=ListeSeries!$E$2:$E$1045), 0)), "no match"))</f>
        <v/>
      </c>
      <c r="T578" s="7" t="str" cm="1">
        <f t="array" ref="T578">IF(ISBLANK(C578),"",IFERROR(INDEX(ListeSeries!$C$2:$C$1045, MATCH(1, (DatasScan!G578=ListeSeries!$B$2:$B$1045) * (DatasScan!H578&gt;=ListeSeries!$D$2:$D$1045) * (DatasScan!H578&lt;=ListeSeries!$E$2:$E$1045), 0)), "no match"))</f>
        <v/>
      </c>
      <c r="U578" s="11" t="str" cm="1">
        <f t="array" ref="U578">IF(ISBLANK(C578),"",IFERROR(INDEX(ListeSeries!$F$2:$F$1045, MATCH(1, (DatasScan!G578=ListeSeries!$B$2:$B$1045) * (DatasScan!H578&gt;=ListeSeries!$D$2:$D$1045) * (DatasScan!H578&lt;=ListeSeries!$E$2:$E$1045), 0)), "no match"))</f>
        <v/>
      </c>
    </row>
    <row r="579" spans="1:21" x14ac:dyDescent="0.25">
      <c r="A579" s="6" t="str">
        <f t="shared" ref="A579:A642" si="96">IF(B579="CHF","CHF",IF(B579="CHF 2","CHF hangar",LEFT(B579,1)))</f>
        <v/>
      </c>
      <c r="B579" s="272"/>
      <c r="C579" s="206"/>
      <c r="F579" s="7" t="str">
        <f t="shared" si="90"/>
        <v/>
      </c>
      <c r="G579" s="21" t="str">
        <f>IF(ISBLANK(C579),"",_xlfn.XLOOKUP(_xlfn.XLOOKUP(VALUE(LEFT(C579,4)),Souches!$B$2:$B$15000,Souches!$E$2:$E$15000),Varietes!$B$2:$B$500,Varietes!$C$2:$C$500))</f>
        <v/>
      </c>
      <c r="H579" s="19" t="str">
        <f>IF(ISBLANK(C579),"",_xlfn.XLOOKUP(VALUE(LEFT(C579,4)),Souches!$B$2:$B$15000,Souches!$D$2:$D$15000))</f>
        <v/>
      </c>
      <c r="I579" s="10" t="str">
        <f t="shared" si="91"/>
        <v/>
      </c>
      <c r="J579" s="19" t="str">
        <f>IF(I579="","",INT(('ObjProd (2)'!$C$25-I579)/7 * (ABS('ObjProd (2)'!$C$25-I579)&gt;=7)))</f>
        <v/>
      </c>
      <c r="K579" s="10" t="str">
        <f>IF(I579="","",
IF(AND(DATEDIF(I579,'ObjProd (2)'!$C$25,"y")=0,DATEDIF(I579,'ObjProd (2)'!$C$25,"ym")=0,
   INT(('ObjProd (2)'!$C$25-EDATE(I579,DATEDIF(I579,'ObjProd (2)'!$C$25,"y")*12+DATEDIF(I579,'ObjProd (2)'!$C$25,"ym")))/7)=0),
   "&lt; 1 sem.",
   IF(DATEDIF(I579,'ObjProd (2)'!$C$25,"y")&gt;0,DATEDIF(I579,'ObjProd (2)'!$C$25,"y") &amp; " " &amp; IF(DATEDIF(I579,'ObjProd (2)'!$C$25,"y")=1,"an ","ans "),"") &amp;
   IF(DATEDIF(I579,'ObjProd (2)'!$C$25,"ym")&gt;0,DATEDIF(I579,'ObjProd (2)'!$C$25,"ym") &amp; " mois ", "") &amp;
   IF(INT(('ObjProd (2)'!$C$25-EDATE(I579,DATEDIF(I579,'ObjProd (2)'!$C$25,"y")*12+DATEDIF(I579,'ObjProd (2)'!$C$25,"ym")))/7)&gt;0,
      INT(('ObjProd (2)'!$C$25-EDATE(I579,DATEDIF(I579,'ObjProd (2)'!$C$25,"y")*12+DATEDIF(I579,'ObjProd (2)'!$C$25,"ym")))/7) &amp; " sem.",
      "")
)
)</f>
        <v/>
      </c>
      <c r="L579" s="11" t="str">
        <f t="shared" si="92"/>
        <v/>
      </c>
      <c r="M579" s="9" t="str">
        <f t="shared" si="93"/>
        <v/>
      </c>
      <c r="N579" s="9" t="str" cm="1">
        <f t="array" aca="1" ref="N579" ca="1">LEFT(L579, IF(ISNUMBER(SUBSTITUTE(_xludf.MID(L579, 2, 1), ".", ",")), 1, 2))</f>
        <v/>
      </c>
      <c r="O579" s="19" t="str">
        <f t="shared" ca="1" si="94"/>
        <v/>
      </c>
      <c r="P579" s="9" t="str">
        <f t="shared" ref="P579:P642" ca="1" si="97">IF(N579="", "",
    IF(N579="E+", "X",
        IF(OR(LEFT(N579, 1)="E", N579="XR", N579="CS"), "E",
            IF(AND(LEFT(N579, 1)="R", LEFT(N579, 2)&lt;&gt;"RG"), "R",
                IF(OR(N579="MG", N579="G+"), "BoxE",
                    IF(LEFT(N579, 1)="i", "i", "X")
                )
            )
        )
    )
)</f>
        <v/>
      </c>
      <c r="Q579" s="9" t="str">
        <f t="shared" ref="Q579:Q642" ca="1" si="98">IF(P579&lt;&gt;"", IF(P579="X", IF(AND(O579&gt;=1, O579&lt;=12), O579, IF(O579&gt;12, "13+", "erreur")), IF(P579="E", IF(AND(O579&gt;=1, O579&lt;=6), O579, IF(O579&gt;6, "7+", "erreur")), IF(P579="R", 0, IF(P579="I", IF(O579&lt;=2, "nit° 1-2", IF(O579&lt;=5, "° 3-4-5", IF(O579&lt;=8, " préX° 6-7-8", "erreur"))), IF(P579="BoxE", O579, ""))))), "")</f>
        <v/>
      </c>
      <c r="R579" s="9" t="str">
        <f t="shared" si="95"/>
        <v/>
      </c>
      <c r="S579" t="str" cm="1">
        <f t="array" ref="S579">IF(ISBLANK(C579),"",IFERROR(INDEX(ListeSeries!$A$2:$A$1045, MATCH(1, (DatasScan!G579=ListeSeries!$B$2:$B$1045) * (DatasScan!H579&gt;=ListeSeries!$D$2:$D$1045) * (DatasScan!H579&lt;=ListeSeries!$E$2:$E$1045), 0)), "no match"))</f>
        <v/>
      </c>
      <c r="T579" s="7" t="str" cm="1">
        <f t="array" ref="T579">IF(ISBLANK(C579),"",IFERROR(INDEX(ListeSeries!$C$2:$C$1045, MATCH(1, (DatasScan!G579=ListeSeries!$B$2:$B$1045) * (DatasScan!H579&gt;=ListeSeries!$D$2:$D$1045) * (DatasScan!H579&lt;=ListeSeries!$E$2:$E$1045), 0)), "no match"))</f>
        <v/>
      </c>
      <c r="U579" s="11" t="str" cm="1">
        <f t="array" ref="U579">IF(ISBLANK(C579),"",IFERROR(INDEX(ListeSeries!$F$2:$F$1045, MATCH(1, (DatasScan!G579=ListeSeries!$B$2:$B$1045) * (DatasScan!H579&gt;=ListeSeries!$D$2:$D$1045) * (DatasScan!H579&lt;=ListeSeries!$E$2:$E$1045), 0)), "no match"))</f>
        <v/>
      </c>
    </row>
    <row r="580" spans="1:21" x14ac:dyDescent="0.25">
      <c r="A580" s="6" t="str">
        <f t="shared" si="96"/>
        <v>3</v>
      </c>
      <c r="B580" s="272" t="s">
        <v>1027</v>
      </c>
      <c r="C580" s="206" t="s">
        <v>1797</v>
      </c>
      <c r="D580" s="8">
        <v>1</v>
      </c>
      <c r="F580" s="7" t="str">
        <f t="shared" si="90"/>
        <v>851620250626E 5</v>
      </c>
      <c r="G580" s="21" t="str">
        <f>IF(ISBLANK(C580),"",_xlfn.XLOOKUP(_xlfn.XLOOKUP(VALUE(LEFT(C580,4)),Souches!$B$2:$B$15000,Souches!$E$2:$E$15000),Varietes!$B$2:$B$500,Varietes!$C$2:$C$500))</f>
        <v>MDJU</v>
      </c>
      <c r="H580" s="19">
        <f>IF(ISBLANK(C580),"",_xlfn.XLOOKUP(VALUE(LEFT(C580,4)),Souches!$B$2:$B$15000,Souches!$D$2:$D$15000))</f>
        <v>3514</v>
      </c>
      <c r="I580" s="10">
        <f t="shared" si="91"/>
        <v>45834</v>
      </c>
      <c r="J580" s="19">
        <f>IF(I580="","",INT(('ObjProd (2)'!$C$25-I580)/7 * (ABS('ObjProd (2)'!$C$25-I580)&gt;=7)))</f>
        <v>12</v>
      </c>
      <c r="K580" s="10" t="str">
        <f>IF(I580="","",
IF(AND(DATEDIF(I580,'ObjProd (2)'!$C$25,"y")=0,DATEDIF(I580,'ObjProd (2)'!$C$25,"ym")=0,
   INT(('ObjProd (2)'!$C$25-EDATE(I580,DATEDIF(I580,'ObjProd (2)'!$C$25,"y")*12+DATEDIF(I580,'ObjProd (2)'!$C$25,"ym")))/7)=0),
   "&lt; 1 sem.",
   IF(DATEDIF(I580,'ObjProd (2)'!$C$25,"y")&gt;0,DATEDIF(I580,'ObjProd (2)'!$C$25,"y") &amp; " " &amp; IF(DATEDIF(I580,'ObjProd (2)'!$C$25,"y")=1,"an ","ans "),"") &amp;
   IF(DATEDIF(I580,'ObjProd (2)'!$C$25,"ym")&gt;0,DATEDIF(I580,'ObjProd (2)'!$C$25,"ym") &amp; " mois ", "") &amp;
   IF(INT(('ObjProd (2)'!$C$25-EDATE(I580,DATEDIF(I580,'ObjProd (2)'!$C$25,"y")*12+DATEDIF(I580,'ObjProd (2)'!$C$25,"ym")))/7)&gt;0,
      INT(('ObjProd (2)'!$C$25-EDATE(I580,DATEDIF(I580,'ObjProd (2)'!$C$25,"y")*12+DATEDIF(I580,'ObjProd (2)'!$C$25,"ym")))/7) &amp; " sem.",
      "")
)
)</f>
        <v>2 mois 3 sem.</v>
      </c>
      <c r="L580" s="11" t="str">
        <f t="shared" si="92"/>
        <v xml:space="preserve">E 5 </v>
      </c>
      <c r="M580" s="9">
        <f t="shared" si="93"/>
        <v>14</v>
      </c>
      <c r="N580" s="9" t="str" cm="1">
        <f t="array" aca="1" ref="N580" ca="1">LEFT(L580, IF(ISNUMBER(SUBSTITUTE(_xludf.MID(L580, 2, 1), ".", ",")), 1, 2))</f>
        <v xml:space="preserve">E </v>
      </c>
      <c r="O580" s="19">
        <f t="shared" ca="1" si="94"/>
        <v>5</v>
      </c>
      <c r="P580" s="9" t="str">
        <f t="shared" ca="1" si="97"/>
        <v>E</v>
      </c>
      <c r="Q580" s="9">
        <f t="shared" ca="1" si="98"/>
        <v>5</v>
      </c>
      <c r="R580" s="9" t="str">
        <f t="shared" ca="1" si="95"/>
        <v>E5</v>
      </c>
      <c r="S580" t="str" cm="1">
        <f t="array" ref="S580">IF(ISBLANK(C580),"",IFERROR(INDEX(ListeSeries!$A$2:$A$1045, MATCH(1, (DatasScan!G580=ListeSeries!$B$2:$B$1045) * (DatasScan!H580&gt;=ListeSeries!$D$2:$D$1045) * (DatasScan!H580&lt;=ListeSeries!$E$2:$E$1045), 0)), "no match"))</f>
        <v>MEDJOOL</v>
      </c>
      <c r="T580" s="7" t="str" cm="1">
        <f t="array" ref="T580">IF(ISBLANK(C580),"",IFERROR(INDEX(ListeSeries!$C$2:$C$1045, MATCH(1, (DatasScan!G580=ListeSeries!$B$2:$B$1045) * (DatasScan!H580&gt;=ListeSeries!$D$2:$D$1045) * (DatasScan!H580&lt;=ListeSeries!$E$2:$E$1045), 0)), "no match"))</f>
        <v>MEDJOOL 107</v>
      </c>
      <c r="U580" s="11" t="str" cm="1">
        <f t="array" ref="U580">IF(ISBLANK(C580),"",IFERROR(INDEX(ListeSeries!$F$2:$F$1045, MATCH(1, (DatasScan!G580=ListeSeries!$B$2:$B$1045) * (DatasScan!H580&gt;=ListeSeries!$D$2:$D$1045) * (DatasScan!H580&lt;=ListeSeries!$E$2:$E$1045), 0)), "no match"))</f>
        <v>3501-3520</v>
      </c>
    </row>
    <row r="581" spans="1:21" x14ac:dyDescent="0.25">
      <c r="A581" s="6" t="str">
        <f t="shared" si="96"/>
        <v>3</v>
      </c>
      <c r="B581" s="272" t="s">
        <v>1027</v>
      </c>
      <c r="C581" s="206" t="s">
        <v>1870</v>
      </c>
      <c r="D581" s="8">
        <v>1</v>
      </c>
      <c r="F581" s="7" t="str">
        <f t="shared" si="90"/>
        <v>851620250716E 5</v>
      </c>
      <c r="G581" s="21" t="str">
        <f>IF(ISBLANK(C581),"",_xlfn.XLOOKUP(_xlfn.XLOOKUP(VALUE(LEFT(C581,4)),Souches!$B$2:$B$15000,Souches!$E$2:$E$15000),Varietes!$B$2:$B$500,Varietes!$C$2:$C$500))</f>
        <v>MDJU</v>
      </c>
      <c r="H581" s="19">
        <f>IF(ISBLANK(C581),"",_xlfn.XLOOKUP(VALUE(LEFT(C581,4)),Souches!$B$2:$B$15000,Souches!$D$2:$D$15000))</f>
        <v>3514</v>
      </c>
      <c r="I581" s="10">
        <f t="shared" si="91"/>
        <v>45854</v>
      </c>
      <c r="J581" s="19">
        <f>IF(I581="","",INT(('ObjProd (2)'!$C$25-I581)/7 * (ABS('ObjProd (2)'!$C$25-I581)&gt;=7)))</f>
        <v>9</v>
      </c>
      <c r="K581" s="10" t="str">
        <f>IF(I581="","",
IF(AND(DATEDIF(I581,'ObjProd (2)'!$C$25,"y")=0,DATEDIF(I581,'ObjProd (2)'!$C$25,"ym")=0,
   INT(('ObjProd (2)'!$C$25-EDATE(I581,DATEDIF(I581,'ObjProd (2)'!$C$25,"y")*12+DATEDIF(I581,'ObjProd (2)'!$C$25,"ym")))/7)=0),
   "&lt; 1 sem.",
   IF(DATEDIF(I581,'ObjProd (2)'!$C$25,"y")&gt;0,DATEDIF(I581,'ObjProd (2)'!$C$25,"y") &amp; " " &amp; IF(DATEDIF(I581,'ObjProd (2)'!$C$25,"y")=1,"an ","ans "),"") &amp;
   IF(DATEDIF(I581,'ObjProd (2)'!$C$25,"ym")&gt;0,DATEDIF(I581,'ObjProd (2)'!$C$25,"ym") &amp; " mois ", "") &amp;
   IF(INT(('ObjProd (2)'!$C$25-EDATE(I581,DATEDIF(I581,'ObjProd (2)'!$C$25,"y")*12+DATEDIF(I581,'ObjProd (2)'!$C$25,"ym")))/7)&gt;0,
      INT(('ObjProd (2)'!$C$25-EDATE(I581,DATEDIF(I581,'ObjProd (2)'!$C$25,"y")*12+DATEDIF(I581,'ObjProd (2)'!$C$25,"ym")))/7) &amp; " sem.",
      "")
)
)</f>
        <v xml:space="preserve">2 mois </v>
      </c>
      <c r="L581" s="11" t="str">
        <f t="shared" si="92"/>
        <v xml:space="preserve">E 5 </v>
      </c>
      <c r="M581" s="9">
        <f t="shared" si="93"/>
        <v>14</v>
      </c>
      <c r="N581" s="9" t="str" cm="1">
        <f t="array" aca="1" ref="N581" ca="1">LEFT(L581, IF(ISNUMBER(SUBSTITUTE(_xludf.MID(L581, 2, 1), ".", ",")), 1, 2))</f>
        <v xml:space="preserve">E </v>
      </c>
      <c r="O581" s="19">
        <f t="shared" ca="1" si="94"/>
        <v>5</v>
      </c>
      <c r="P581" s="9" t="str">
        <f t="shared" ca="1" si="97"/>
        <v>E</v>
      </c>
      <c r="Q581" s="9">
        <f t="shared" ca="1" si="98"/>
        <v>5</v>
      </c>
      <c r="R581" s="9" t="str">
        <f t="shared" ca="1" si="95"/>
        <v>E5</v>
      </c>
      <c r="S581" t="str" cm="1">
        <f t="array" ref="S581">IF(ISBLANK(C581),"",IFERROR(INDEX(ListeSeries!$A$2:$A$1045, MATCH(1, (DatasScan!G581=ListeSeries!$B$2:$B$1045) * (DatasScan!H581&gt;=ListeSeries!$D$2:$D$1045) * (DatasScan!H581&lt;=ListeSeries!$E$2:$E$1045), 0)), "no match"))</f>
        <v>MEDJOOL</v>
      </c>
      <c r="T581" s="7" t="str" cm="1">
        <f t="array" ref="T581">IF(ISBLANK(C581),"",IFERROR(INDEX(ListeSeries!$C$2:$C$1045, MATCH(1, (DatasScan!G581=ListeSeries!$B$2:$B$1045) * (DatasScan!H581&gt;=ListeSeries!$D$2:$D$1045) * (DatasScan!H581&lt;=ListeSeries!$E$2:$E$1045), 0)), "no match"))</f>
        <v>MEDJOOL 107</v>
      </c>
      <c r="U581" s="11" t="str" cm="1">
        <f t="array" ref="U581">IF(ISBLANK(C581),"",IFERROR(INDEX(ListeSeries!$F$2:$F$1045, MATCH(1, (DatasScan!G581=ListeSeries!$B$2:$B$1045) * (DatasScan!H581&gt;=ListeSeries!$D$2:$D$1045) * (DatasScan!H581&lt;=ListeSeries!$E$2:$E$1045), 0)), "no match"))</f>
        <v>3501-3520</v>
      </c>
    </row>
    <row r="582" spans="1:21" x14ac:dyDescent="0.25">
      <c r="A582" s="6" t="str">
        <f t="shared" si="96"/>
        <v>3</v>
      </c>
      <c r="B582" s="272" t="s">
        <v>1027</v>
      </c>
      <c r="C582" s="206" t="s">
        <v>1964</v>
      </c>
      <c r="D582" s="8">
        <v>1</v>
      </c>
      <c r="F582" s="7" t="str">
        <f t="shared" si="90"/>
        <v>851620250716E 4</v>
      </c>
      <c r="G582" s="21" t="str">
        <f>IF(ISBLANK(C582),"",_xlfn.XLOOKUP(_xlfn.XLOOKUP(VALUE(LEFT(C582,4)),Souches!$B$2:$B$15000,Souches!$E$2:$E$15000),Varietes!$B$2:$B$500,Varietes!$C$2:$C$500))</f>
        <v>MDJU</v>
      </c>
      <c r="H582" s="19">
        <f>IF(ISBLANK(C582),"",_xlfn.XLOOKUP(VALUE(LEFT(C582,4)),Souches!$B$2:$B$15000,Souches!$D$2:$D$15000))</f>
        <v>3514</v>
      </c>
      <c r="I582" s="10">
        <f t="shared" si="91"/>
        <v>45854</v>
      </c>
      <c r="J582" s="19">
        <f>IF(I582="","",INT(('ObjProd (2)'!$C$25-I582)/7 * (ABS('ObjProd (2)'!$C$25-I582)&gt;=7)))</f>
        <v>9</v>
      </c>
      <c r="K582" s="10" t="str">
        <f>IF(I582="","",
IF(AND(DATEDIF(I582,'ObjProd (2)'!$C$25,"y")=0,DATEDIF(I582,'ObjProd (2)'!$C$25,"ym")=0,
   INT(('ObjProd (2)'!$C$25-EDATE(I582,DATEDIF(I582,'ObjProd (2)'!$C$25,"y")*12+DATEDIF(I582,'ObjProd (2)'!$C$25,"ym")))/7)=0),
   "&lt; 1 sem.",
   IF(DATEDIF(I582,'ObjProd (2)'!$C$25,"y")&gt;0,DATEDIF(I582,'ObjProd (2)'!$C$25,"y") &amp; " " &amp; IF(DATEDIF(I582,'ObjProd (2)'!$C$25,"y")=1,"an ","ans "),"") &amp;
   IF(DATEDIF(I582,'ObjProd (2)'!$C$25,"ym")&gt;0,DATEDIF(I582,'ObjProd (2)'!$C$25,"ym") &amp; " mois ", "") &amp;
   IF(INT(('ObjProd (2)'!$C$25-EDATE(I582,DATEDIF(I582,'ObjProd (2)'!$C$25,"y")*12+DATEDIF(I582,'ObjProd (2)'!$C$25,"ym")))/7)&gt;0,
      INT(('ObjProd (2)'!$C$25-EDATE(I582,DATEDIF(I582,'ObjProd (2)'!$C$25,"y")*12+DATEDIF(I582,'ObjProd (2)'!$C$25,"ym")))/7) &amp; " sem.",
      "")
)
)</f>
        <v xml:space="preserve">2 mois </v>
      </c>
      <c r="L582" s="11" t="str">
        <f t="shared" si="92"/>
        <v xml:space="preserve">E 4 </v>
      </c>
      <c r="M582" s="9">
        <f t="shared" si="93"/>
        <v>14</v>
      </c>
      <c r="N582" s="9" t="str" cm="1">
        <f t="array" aca="1" ref="N582" ca="1">LEFT(L582, IF(ISNUMBER(SUBSTITUTE(_xludf.MID(L582, 2, 1), ".", ",")), 1, 2))</f>
        <v xml:space="preserve">E </v>
      </c>
      <c r="O582" s="19">
        <f t="shared" ca="1" si="94"/>
        <v>4</v>
      </c>
      <c r="P582" s="9" t="str">
        <f t="shared" ca="1" si="97"/>
        <v>E</v>
      </c>
      <c r="Q582" s="9">
        <f t="shared" ca="1" si="98"/>
        <v>4</v>
      </c>
      <c r="R582" s="9" t="str">
        <f t="shared" ca="1" si="95"/>
        <v>E4</v>
      </c>
      <c r="S582" t="str" cm="1">
        <f t="array" ref="S582">IF(ISBLANK(C582),"",IFERROR(INDEX(ListeSeries!$A$2:$A$1045, MATCH(1, (DatasScan!G582=ListeSeries!$B$2:$B$1045) * (DatasScan!H582&gt;=ListeSeries!$D$2:$D$1045) * (DatasScan!H582&lt;=ListeSeries!$E$2:$E$1045), 0)), "no match"))</f>
        <v>MEDJOOL</v>
      </c>
      <c r="T582" s="7" t="str" cm="1">
        <f t="array" ref="T582">IF(ISBLANK(C582),"",IFERROR(INDEX(ListeSeries!$C$2:$C$1045, MATCH(1, (DatasScan!G582=ListeSeries!$B$2:$B$1045) * (DatasScan!H582&gt;=ListeSeries!$D$2:$D$1045) * (DatasScan!H582&lt;=ListeSeries!$E$2:$E$1045), 0)), "no match"))</f>
        <v>MEDJOOL 107</v>
      </c>
      <c r="U582" s="11" t="str" cm="1">
        <f t="array" ref="U582">IF(ISBLANK(C582),"",IFERROR(INDEX(ListeSeries!$F$2:$F$1045, MATCH(1, (DatasScan!G582=ListeSeries!$B$2:$B$1045) * (DatasScan!H582&gt;=ListeSeries!$D$2:$D$1045) * (DatasScan!H582&lt;=ListeSeries!$E$2:$E$1045), 0)), "no match"))</f>
        <v>3501-3520</v>
      </c>
    </row>
    <row r="583" spans="1:21" x14ac:dyDescent="0.25">
      <c r="A583" s="6" t="str">
        <f t="shared" si="96"/>
        <v>3</v>
      </c>
      <c r="B583" s="272" t="s">
        <v>1027</v>
      </c>
      <c r="C583" s="206" t="s">
        <v>3526</v>
      </c>
      <c r="D583" s="8">
        <v>1</v>
      </c>
      <c r="F583" s="7" t="str">
        <f t="shared" si="90"/>
        <v>851620250716E 4</v>
      </c>
      <c r="G583" s="21" t="str">
        <f>IF(ISBLANK(C583),"",_xlfn.XLOOKUP(_xlfn.XLOOKUP(VALUE(LEFT(C583,4)),Souches!$B$2:$B$15000,Souches!$E$2:$E$15000),Varietes!$B$2:$B$500,Varietes!$C$2:$C$500))</f>
        <v>MDJU</v>
      </c>
      <c r="H583" s="19">
        <f>IF(ISBLANK(C583),"",_xlfn.XLOOKUP(VALUE(LEFT(C583,4)),Souches!$B$2:$B$15000,Souches!$D$2:$D$15000))</f>
        <v>3514</v>
      </c>
      <c r="I583" s="10">
        <f t="shared" si="91"/>
        <v>45854</v>
      </c>
      <c r="J583" s="19">
        <f>IF(I583="","",INT(('ObjProd (2)'!$C$25-I583)/7 * (ABS('ObjProd (2)'!$C$25-I583)&gt;=7)))</f>
        <v>9</v>
      </c>
      <c r="K583" s="10" t="str">
        <f>IF(I583="","",
IF(AND(DATEDIF(I583,'ObjProd (2)'!$C$25,"y")=0,DATEDIF(I583,'ObjProd (2)'!$C$25,"ym")=0,
   INT(('ObjProd (2)'!$C$25-EDATE(I583,DATEDIF(I583,'ObjProd (2)'!$C$25,"y")*12+DATEDIF(I583,'ObjProd (2)'!$C$25,"ym")))/7)=0),
   "&lt; 1 sem.",
   IF(DATEDIF(I583,'ObjProd (2)'!$C$25,"y")&gt;0,DATEDIF(I583,'ObjProd (2)'!$C$25,"y") &amp; " " &amp; IF(DATEDIF(I583,'ObjProd (2)'!$C$25,"y")=1,"an ","ans "),"") &amp;
   IF(DATEDIF(I583,'ObjProd (2)'!$C$25,"ym")&gt;0,DATEDIF(I583,'ObjProd (2)'!$C$25,"ym") &amp; " mois ", "") &amp;
   IF(INT(('ObjProd (2)'!$C$25-EDATE(I583,DATEDIF(I583,'ObjProd (2)'!$C$25,"y")*12+DATEDIF(I583,'ObjProd (2)'!$C$25,"ym")))/7)&gt;0,
      INT(('ObjProd (2)'!$C$25-EDATE(I583,DATEDIF(I583,'ObjProd (2)'!$C$25,"y")*12+DATEDIF(I583,'ObjProd (2)'!$C$25,"ym")))/7) &amp; " sem.",
      "")
)
)</f>
        <v xml:space="preserve">2 mois </v>
      </c>
      <c r="L583" s="11" t="str">
        <f t="shared" si="92"/>
        <v xml:space="preserve">E 4 </v>
      </c>
      <c r="M583" s="9">
        <f t="shared" si="93"/>
        <v>14</v>
      </c>
      <c r="N583" s="9" t="str" cm="1">
        <f t="array" aca="1" ref="N583" ca="1">LEFT(L583, IF(ISNUMBER(SUBSTITUTE(_xludf.MID(L583, 2, 1), ".", ",")), 1, 2))</f>
        <v xml:space="preserve">E </v>
      </c>
      <c r="O583" s="19">
        <f t="shared" ca="1" si="94"/>
        <v>4</v>
      </c>
      <c r="P583" s="9" t="str">
        <f t="shared" ca="1" si="97"/>
        <v>E</v>
      </c>
      <c r="Q583" s="9">
        <f t="shared" ca="1" si="98"/>
        <v>4</v>
      </c>
      <c r="R583" s="9" t="str">
        <f t="shared" ca="1" si="95"/>
        <v>E4</v>
      </c>
      <c r="S583" t="str" cm="1">
        <f t="array" ref="S583">IF(ISBLANK(C583),"",IFERROR(INDEX(ListeSeries!$A$2:$A$1045, MATCH(1, (DatasScan!G583=ListeSeries!$B$2:$B$1045) * (DatasScan!H583&gt;=ListeSeries!$D$2:$D$1045) * (DatasScan!H583&lt;=ListeSeries!$E$2:$E$1045), 0)), "no match"))</f>
        <v>MEDJOOL</v>
      </c>
      <c r="T583" s="7" t="str" cm="1">
        <f t="array" ref="T583">IF(ISBLANK(C583),"",IFERROR(INDEX(ListeSeries!$C$2:$C$1045, MATCH(1, (DatasScan!G583=ListeSeries!$B$2:$B$1045) * (DatasScan!H583&gt;=ListeSeries!$D$2:$D$1045) * (DatasScan!H583&lt;=ListeSeries!$E$2:$E$1045), 0)), "no match"))</f>
        <v>MEDJOOL 107</v>
      </c>
      <c r="U583" s="11" t="str" cm="1">
        <f t="array" ref="U583">IF(ISBLANK(C583),"",IFERROR(INDEX(ListeSeries!$F$2:$F$1045, MATCH(1, (DatasScan!G583=ListeSeries!$B$2:$B$1045) * (DatasScan!H583&gt;=ListeSeries!$D$2:$D$1045) * (DatasScan!H583&lt;=ListeSeries!$E$2:$E$1045), 0)), "no match"))</f>
        <v>3501-3520</v>
      </c>
    </row>
    <row r="584" spans="1:21" x14ac:dyDescent="0.25">
      <c r="A584" s="6" t="str">
        <f t="shared" si="96"/>
        <v>3</v>
      </c>
      <c r="B584" s="272" t="s">
        <v>1027</v>
      </c>
      <c r="C584" s="206" t="s">
        <v>1816</v>
      </c>
      <c r="E584" s="11">
        <v>11</v>
      </c>
      <c r="F584" s="7" t="str">
        <f t="shared" si="90"/>
        <v>861120250702E 6</v>
      </c>
      <c r="G584" s="21" t="str">
        <f>IF(ISBLANK(C584),"",_xlfn.XLOOKUP(_xlfn.XLOOKUP(VALUE(LEFT(C584,4)),Souches!$B$2:$B$15000,Souches!$E$2:$E$15000),Varietes!$B$2:$B$500,Varietes!$C$2:$C$500))</f>
        <v>MDJU</v>
      </c>
      <c r="H584" s="19">
        <f>IF(ISBLANK(C584),"",_xlfn.XLOOKUP(VALUE(LEFT(C584,4)),Souches!$B$2:$B$15000,Souches!$D$2:$D$15000))</f>
        <v>3522</v>
      </c>
      <c r="I584" s="10">
        <f t="shared" si="91"/>
        <v>45840</v>
      </c>
      <c r="J584" s="19">
        <f>IF(I584="","",INT(('ObjProd (2)'!$C$25-I584)/7 * (ABS('ObjProd (2)'!$C$25-I584)&gt;=7)))</f>
        <v>11</v>
      </c>
      <c r="K584" s="10" t="str">
        <f>IF(I584="","",
IF(AND(DATEDIF(I584,'ObjProd (2)'!$C$25,"y")=0,DATEDIF(I584,'ObjProd (2)'!$C$25,"ym")=0,
   INT(('ObjProd (2)'!$C$25-EDATE(I584,DATEDIF(I584,'ObjProd (2)'!$C$25,"y")*12+DATEDIF(I584,'ObjProd (2)'!$C$25,"ym")))/7)=0),
   "&lt; 1 sem.",
   IF(DATEDIF(I584,'ObjProd (2)'!$C$25,"y")&gt;0,DATEDIF(I584,'ObjProd (2)'!$C$25,"y") &amp; " " &amp; IF(DATEDIF(I584,'ObjProd (2)'!$C$25,"y")=1,"an ","ans "),"") &amp;
   IF(DATEDIF(I584,'ObjProd (2)'!$C$25,"ym")&gt;0,DATEDIF(I584,'ObjProd (2)'!$C$25,"ym") &amp; " mois ", "") &amp;
   IF(INT(('ObjProd (2)'!$C$25-EDATE(I584,DATEDIF(I584,'ObjProd (2)'!$C$25,"y")*12+DATEDIF(I584,'ObjProd (2)'!$C$25,"ym")))/7)&gt;0,
      INT(('ObjProd (2)'!$C$25-EDATE(I584,DATEDIF(I584,'ObjProd (2)'!$C$25,"y")*12+DATEDIF(I584,'ObjProd (2)'!$C$25,"ym")))/7) &amp; " sem.",
      "")
)
)</f>
        <v>2 mois 2 sem.</v>
      </c>
      <c r="L584" s="11" t="str">
        <f t="shared" si="92"/>
        <v xml:space="preserve">E 6 </v>
      </c>
      <c r="M584" s="9">
        <f t="shared" si="93"/>
        <v>11</v>
      </c>
      <c r="N584" s="9" t="str" cm="1">
        <f t="array" aca="1" ref="N584" ca="1">LEFT(L584, IF(ISNUMBER(SUBSTITUTE(_xludf.MID(L584, 2, 1), ".", ",")), 1, 2))</f>
        <v xml:space="preserve">E </v>
      </c>
      <c r="O584" s="19">
        <f t="shared" ca="1" si="94"/>
        <v>6</v>
      </c>
      <c r="P584" s="9" t="str">
        <f t="shared" ca="1" si="97"/>
        <v>E</v>
      </c>
      <c r="Q584" s="9">
        <f t="shared" ca="1" si="98"/>
        <v>6</v>
      </c>
      <c r="R584" s="9" t="str">
        <f t="shared" ca="1" si="95"/>
        <v>E6</v>
      </c>
      <c r="S584" t="str" cm="1">
        <f t="array" ref="S584">IF(ISBLANK(C584),"",IFERROR(INDEX(ListeSeries!$A$2:$A$1045, MATCH(1, (DatasScan!G584=ListeSeries!$B$2:$B$1045) * (DatasScan!H584&gt;=ListeSeries!$D$2:$D$1045) * (DatasScan!H584&lt;=ListeSeries!$E$2:$E$1045), 0)), "no match"))</f>
        <v>MEDJOOL</v>
      </c>
      <c r="T584" s="7" t="str" cm="1">
        <f t="array" ref="T584">IF(ISBLANK(C584),"",IFERROR(INDEX(ListeSeries!$C$2:$C$1045, MATCH(1, (DatasScan!G584=ListeSeries!$B$2:$B$1045) * (DatasScan!H584&gt;=ListeSeries!$D$2:$D$1045) * (DatasScan!H584&lt;=ListeSeries!$E$2:$E$1045), 0)), "no match"))</f>
        <v>MEDJOOL 108</v>
      </c>
      <c r="U584" s="11" t="str" cm="1">
        <f t="array" ref="U584">IF(ISBLANK(C584),"",IFERROR(INDEX(ListeSeries!$F$2:$F$1045, MATCH(1, (DatasScan!G584=ListeSeries!$B$2:$B$1045) * (DatasScan!H584&gt;=ListeSeries!$D$2:$D$1045) * (DatasScan!H584&lt;=ListeSeries!$E$2:$E$1045), 0)), "no match"))</f>
        <v>3521-3530</v>
      </c>
    </row>
    <row r="585" spans="1:21" x14ac:dyDescent="0.25">
      <c r="A585" s="6" t="str">
        <f t="shared" si="96"/>
        <v>3</v>
      </c>
      <c r="B585" s="272" t="s">
        <v>1027</v>
      </c>
      <c r="C585" s="206" t="s">
        <v>1816</v>
      </c>
      <c r="E585" s="11">
        <v>6</v>
      </c>
      <c r="F585" s="7" t="str">
        <f t="shared" si="90"/>
        <v>861120250702E 6</v>
      </c>
      <c r="G585" s="21" t="str">
        <f>IF(ISBLANK(C585),"",_xlfn.XLOOKUP(_xlfn.XLOOKUP(VALUE(LEFT(C585,4)),Souches!$B$2:$B$15000,Souches!$E$2:$E$15000),Varietes!$B$2:$B$500,Varietes!$C$2:$C$500))</f>
        <v>MDJU</v>
      </c>
      <c r="H585" s="19">
        <f>IF(ISBLANK(C585),"",_xlfn.XLOOKUP(VALUE(LEFT(C585,4)),Souches!$B$2:$B$15000,Souches!$D$2:$D$15000))</f>
        <v>3522</v>
      </c>
      <c r="I585" s="10">
        <f t="shared" si="91"/>
        <v>45840</v>
      </c>
      <c r="J585" s="19">
        <f>IF(I585="","",INT(('ObjProd (2)'!$C$25-I585)/7 * (ABS('ObjProd (2)'!$C$25-I585)&gt;=7)))</f>
        <v>11</v>
      </c>
      <c r="K585" s="10" t="str">
        <f>IF(I585="","",
IF(AND(DATEDIF(I585,'ObjProd (2)'!$C$25,"y")=0,DATEDIF(I585,'ObjProd (2)'!$C$25,"ym")=0,
   INT(('ObjProd (2)'!$C$25-EDATE(I585,DATEDIF(I585,'ObjProd (2)'!$C$25,"y")*12+DATEDIF(I585,'ObjProd (2)'!$C$25,"ym")))/7)=0),
   "&lt; 1 sem.",
   IF(DATEDIF(I585,'ObjProd (2)'!$C$25,"y")&gt;0,DATEDIF(I585,'ObjProd (2)'!$C$25,"y") &amp; " " &amp; IF(DATEDIF(I585,'ObjProd (2)'!$C$25,"y")=1,"an ","ans "),"") &amp;
   IF(DATEDIF(I585,'ObjProd (2)'!$C$25,"ym")&gt;0,DATEDIF(I585,'ObjProd (2)'!$C$25,"ym") &amp; " mois ", "") &amp;
   IF(INT(('ObjProd (2)'!$C$25-EDATE(I585,DATEDIF(I585,'ObjProd (2)'!$C$25,"y")*12+DATEDIF(I585,'ObjProd (2)'!$C$25,"ym")))/7)&gt;0,
      INT(('ObjProd (2)'!$C$25-EDATE(I585,DATEDIF(I585,'ObjProd (2)'!$C$25,"y")*12+DATEDIF(I585,'ObjProd (2)'!$C$25,"ym")))/7) &amp; " sem.",
      "")
)
)</f>
        <v>2 mois 2 sem.</v>
      </c>
      <c r="L585" s="11" t="str">
        <f t="shared" si="92"/>
        <v xml:space="preserve">E 6 </v>
      </c>
      <c r="M585" s="9">
        <f t="shared" si="93"/>
        <v>6</v>
      </c>
      <c r="N585" s="9" t="str" cm="1">
        <f t="array" aca="1" ref="N585" ca="1">LEFT(L585, IF(ISNUMBER(SUBSTITUTE(_xludf.MID(L585, 2, 1), ".", ",")), 1, 2))</f>
        <v xml:space="preserve">E </v>
      </c>
      <c r="O585" s="19">
        <f t="shared" ca="1" si="94"/>
        <v>6</v>
      </c>
      <c r="P585" s="9" t="str">
        <f t="shared" ca="1" si="97"/>
        <v>E</v>
      </c>
      <c r="Q585" s="9">
        <f t="shared" ca="1" si="98"/>
        <v>6</v>
      </c>
      <c r="R585" s="9" t="str">
        <f t="shared" ca="1" si="95"/>
        <v>E6</v>
      </c>
      <c r="S585" t="str" cm="1">
        <f t="array" ref="S585">IF(ISBLANK(C585),"",IFERROR(INDEX(ListeSeries!$A$2:$A$1045, MATCH(1, (DatasScan!G585=ListeSeries!$B$2:$B$1045) * (DatasScan!H585&gt;=ListeSeries!$D$2:$D$1045) * (DatasScan!H585&lt;=ListeSeries!$E$2:$E$1045), 0)), "no match"))</f>
        <v>MEDJOOL</v>
      </c>
      <c r="T585" s="7" t="str" cm="1">
        <f t="array" ref="T585">IF(ISBLANK(C585),"",IFERROR(INDEX(ListeSeries!$C$2:$C$1045, MATCH(1, (DatasScan!G585=ListeSeries!$B$2:$B$1045) * (DatasScan!H585&gt;=ListeSeries!$D$2:$D$1045) * (DatasScan!H585&lt;=ListeSeries!$E$2:$E$1045), 0)), "no match"))</f>
        <v>MEDJOOL 108</v>
      </c>
      <c r="U585" s="11" t="str" cm="1">
        <f t="array" ref="U585">IF(ISBLANK(C585),"",IFERROR(INDEX(ListeSeries!$F$2:$F$1045, MATCH(1, (DatasScan!G585=ListeSeries!$B$2:$B$1045) * (DatasScan!H585&gt;=ListeSeries!$D$2:$D$1045) * (DatasScan!H585&lt;=ListeSeries!$E$2:$E$1045), 0)), "no match"))</f>
        <v>3521-3530</v>
      </c>
    </row>
    <row r="586" spans="1:21" x14ac:dyDescent="0.25">
      <c r="A586" s="6" t="str">
        <f t="shared" si="96"/>
        <v/>
      </c>
      <c r="B586" s="272"/>
      <c r="C586" s="206"/>
      <c r="F586" s="7" t="str">
        <f t="shared" si="90"/>
        <v/>
      </c>
      <c r="G586" s="21" t="str">
        <f>IF(ISBLANK(C586),"",_xlfn.XLOOKUP(_xlfn.XLOOKUP(VALUE(LEFT(C586,4)),Souches!$B$2:$B$15000,Souches!$E$2:$E$15000),Varietes!$B$2:$B$500,Varietes!$C$2:$C$500))</f>
        <v/>
      </c>
      <c r="H586" s="19" t="str">
        <f>IF(ISBLANK(C586),"",_xlfn.XLOOKUP(VALUE(LEFT(C586,4)),Souches!$B$2:$B$15000,Souches!$D$2:$D$15000))</f>
        <v/>
      </c>
      <c r="I586" s="10" t="str">
        <f t="shared" si="91"/>
        <v/>
      </c>
      <c r="J586" s="19" t="str">
        <f>IF(I586="","",INT(('ObjProd (2)'!$C$25-I586)/7 * (ABS('ObjProd (2)'!$C$25-I586)&gt;=7)))</f>
        <v/>
      </c>
      <c r="K586" s="10" t="str">
        <f>IF(I586="","",
IF(AND(DATEDIF(I586,'ObjProd (2)'!$C$25,"y")=0,DATEDIF(I586,'ObjProd (2)'!$C$25,"ym")=0,
   INT(('ObjProd (2)'!$C$25-EDATE(I586,DATEDIF(I586,'ObjProd (2)'!$C$25,"y")*12+DATEDIF(I586,'ObjProd (2)'!$C$25,"ym")))/7)=0),
   "&lt; 1 sem.",
   IF(DATEDIF(I586,'ObjProd (2)'!$C$25,"y")&gt;0,DATEDIF(I586,'ObjProd (2)'!$C$25,"y") &amp; " " &amp; IF(DATEDIF(I586,'ObjProd (2)'!$C$25,"y")=1,"an ","ans "),"") &amp;
   IF(DATEDIF(I586,'ObjProd (2)'!$C$25,"ym")&gt;0,DATEDIF(I586,'ObjProd (2)'!$C$25,"ym") &amp; " mois ", "") &amp;
   IF(INT(('ObjProd (2)'!$C$25-EDATE(I586,DATEDIF(I586,'ObjProd (2)'!$C$25,"y")*12+DATEDIF(I586,'ObjProd (2)'!$C$25,"ym")))/7)&gt;0,
      INT(('ObjProd (2)'!$C$25-EDATE(I586,DATEDIF(I586,'ObjProd (2)'!$C$25,"y")*12+DATEDIF(I586,'ObjProd (2)'!$C$25,"ym")))/7) &amp; " sem.",
      "")
)
)</f>
        <v/>
      </c>
      <c r="L586" s="11" t="str">
        <f t="shared" si="92"/>
        <v/>
      </c>
      <c r="M586" s="9" t="str">
        <f t="shared" si="93"/>
        <v/>
      </c>
      <c r="N586" s="9" t="str" cm="1">
        <f t="array" aca="1" ref="N586" ca="1">LEFT(L586, IF(ISNUMBER(SUBSTITUTE(_xludf.MID(L586, 2, 1), ".", ",")), 1, 2))</f>
        <v/>
      </c>
      <c r="O586" s="19" t="str">
        <f t="shared" ca="1" si="94"/>
        <v/>
      </c>
      <c r="P586" s="9" t="str">
        <f t="shared" ca="1" si="97"/>
        <v/>
      </c>
      <c r="Q586" s="9" t="str">
        <f t="shared" ca="1" si="98"/>
        <v/>
      </c>
      <c r="R586" s="9" t="str">
        <f t="shared" si="95"/>
        <v/>
      </c>
      <c r="S586" t="str" cm="1">
        <f t="array" ref="S586">IF(ISBLANK(C586),"",IFERROR(INDEX(ListeSeries!$A$2:$A$1045, MATCH(1, (DatasScan!G586=ListeSeries!$B$2:$B$1045) * (DatasScan!H586&gt;=ListeSeries!$D$2:$D$1045) * (DatasScan!H586&lt;=ListeSeries!$E$2:$E$1045), 0)), "no match"))</f>
        <v/>
      </c>
      <c r="T586" s="7" t="str" cm="1">
        <f t="array" ref="T586">IF(ISBLANK(C586),"",IFERROR(INDEX(ListeSeries!$C$2:$C$1045, MATCH(1, (DatasScan!G586=ListeSeries!$B$2:$B$1045) * (DatasScan!H586&gt;=ListeSeries!$D$2:$D$1045) * (DatasScan!H586&lt;=ListeSeries!$E$2:$E$1045), 0)), "no match"))</f>
        <v/>
      </c>
      <c r="U586" s="11" t="str" cm="1">
        <f t="array" ref="U586">IF(ISBLANK(C586),"",IFERROR(INDEX(ListeSeries!$F$2:$F$1045, MATCH(1, (DatasScan!G586=ListeSeries!$B$2:$B$1045) * (DatasScan!H586&gt;=ListeSeries!$D$2:$D$1045) * (DatasScan!H586&lt;=ListeSeries!$E$2:$E$1045), 0)), "no match"))</f>
        <v/>
      </c>
    </row>
    <row r="587" spans="1:21" x14ac:dyDescent="0.25">
      <c r="A587" s="6" t="str">
        <f t="shared" si="96"/>
        <v>3</v>
      </c>
      <c r="B587" s="272" t="s">
        <v>1027</v>
      </c>
      <c r="C587" s="206" t="s">
        <v>3527</v>
      </c>
      <c r="D587" s="8">
        <v>1</v>
      </c>
      <c r="F587" s="7" t="str">
        <f t="shared" si="90"/>
        <v>841320250715E 4</v>
      </c>
      <c r="G587" s="21" t="str">
        <f>IF(ISBLANK(C587),"",_xlfn.XLOOKUP(_xlfn.XLOOKUP(VALUE(LEFT(C587,4)),Souches!$B$2:$B$15000,Souches!$E$2:$E$15000),Varietes!$B$2:$B$500,Varietes!$C$2:$C$500))</f>
        <v>MDJU</v>
      </c>
      <c r="H587" s="19">
        <f>IF(ISBLANK(C587),"",_xlfn.XLOOKUP(VALUE(LEFT(C587,4)),Souches!$B$2:$B$15000,Souches!$D$2:$D$15000))</f>
        <v>3476</v>
      </c>
      <c r="I587" s="10">
        <f t="shared" si="91"/>
        <v>45853</v>
      </c>
      <c r="J587" s="19">
        <f>IF(I587="","",INT(('ObjProd (2)'!$C$25-I587)/7 * (ABS('ObjProd (2)'!$C$25-I587)&gt;=7)))</f>
        <v>9</v>
      </c>
      <c r="K587" s="10" t="str">
        <f>IF(I587="","",
IF(AND(DATEDIF(I587,'ObjProd (2)'!$C$25,"y")=0,DATEDIF(I587,'ObjProd (2)'!$C$25,"ym")=0,
   INT(('ObjProd (2)'!$C$25-EDATE(I587,DATEDIF(I587,'ObjProd (2)'!$C$25,"y")*12+DATEDIF(I587,'ObjProd (2)'!$C$25,"ym")))/7)=0),
   "&lt; 1 sem.",
   IF(DATEDIF(I587,'ObjProd (2)'!$C$25,"y")&gt;0,DATEDIF(I587,'ObjProd (2)'!$C$25,"y") &amp; " " &amp; IF(DATEDIF(I587,'ObjProd (2)'!$C$25,"y")=1,"an ","ans "),"") &amp;
   IF(DATEDIF(I587,'ObjProd (2)'!$C$25,"ym")&gt;0,DATEDIF(I587,'ObjProd (2)'!$C$25,"ym") &amp; " mois ", "") &amp;
   IF(INT(('ObjProd (2)'!$C$25-EDATE(I587,DATEDIF(I587,'ObjProd (2)'!$C$25,"y")*12+DATEDIF(I587,'ObjProd (2)'!$C$25,"ym")))/7)&gt;0,
      INT(('ObjProd (2)'!$C$25-EDATE(I587,DATEDIF(I587,'ObjProd (2)'!$C$25,"y")*12+DATEDIF(I587,'ObjProd (2)'!$C$25,"ym")))/7) &amp; " sem.",
      "")
)
)</f>
        <v xml:space="preserve">2 mois </v>
      </c>
      <c r="L587" s="11" t="str">
        <f t="shared" si="92"/>
        <v xml:space="preserve">E 4 </v>
      </c>
      <c r="M587" s="9">
        <f t="shared" si="93"/>
        <v>14</v>
      </c>
      <c r="N587" s="9" t="str" cm="1">
        <f t="array" aca="1" ref="N587" ca="1">LEFT(L587, IF(ISNUMBER(SUBSTITUTE(_xludf.MID(L587, 2, 1), ".", ",")), 1, 2))</f>
        <v xml:space="preserve">E </v>
      </c>
      <c r="O587" s="19">
        <f t="shared" ca="1" si="94"/>
        <v>4</v>
      </c>
      <c r="P587" s="9" t="str">
        <f t="shared" ca="1" si="97"/>
        <v>E</v>
      </c>
      <c r="Q587" s="9">
        <f t="shared" ca="1" si="98"/>
        <v>4</v>
      </c>
      <c r="R587" s="9" t="str">
        <f t="shared" ca="1" si="95"/>
        <v>E4</v>
      </c>
      <c r="S587" t="str" cm="1">
        <f t="array" ref="S587">IF(ISBLANK(C587),"",IFERROR(INDEX(ListeSeries!$A$2:$A$1045, MATCH(1, (DatasScan!G587=ListeSeries!$B$2:$B$1045) * (DatasScan!H587&gt;=ListeSeries!$D$2:$D$1045) * (DatasScan!H587&lt;=ListeSeries!$E$2:$E$1045), 0)), "no match"))</f>
        <v>MEDJOOL</v>
      </c>
      <c r="T587" s="7" t="str" cm="1">
        <f t="array" ref="T587">IF(ISBLANK(C587),"",IFERROR(INDEX(ListeSeries!$C$2:$C$1045, MATCH(1, (DatasScan!G587=ListeSeries!$B$2:$B$1045) * (DatasScan!H587&gt;=ListeSeries!$D$2:$D$1045) * (DatasScan!H587&lt;=ListeSeries!$E$2:$E$1045), 0)), "no match"))</f>
        <v>MEDJOOL 106</v>
      </c>
      <c r="U587" s="11" t="str" cm="1">
        <f t="array" ref="U587">IF(ISBLANK(C587),"",IFERROR(INDEX(ListeSeries!$F$2:$F$1045, MATCH(1, (DatasScan!G587=ListeSeries!$B$2:$B$1045) * (DatasScan!H587&gt;=ListeSeries!$D$2:$D$1045) * (DatasScan!H587&lt;=ListeSeries!$E$2:$E$1045), 0)), "no match"))</f>
        <v>3476-3500</v>
      </c>
    </row>
    <row r="588" spans="1:21" x14ac:dyDescent="0.25">
      <c r="A588" s="6" t="str">
        <f t="shared" si="96"/>
        <v/>
      </c>
      <c r="B588" s="272"/>
      <c r="C588" s="206"/>
      <c r="F588" s="7" t="str">
        <f t="shared" si="90"/>
        <v/>
      </c>
      <c r="G588" s="21" t="str">
        <f>IF(ISBLANK(C588),"",_xlfn.XLOOKUP(_xlfn.XLOOKUP(VALUE(LEFT(C588,4)),Souches!$B$2:$B$15000,Souches!$E$2:$E$15000),Varietes!$B$2:$B$500,Varietes!$C$2:$C$500))</f>
        <v/>
      </c>
      <c r="H588" s="19" t="str">
        <f>IF(ISBLANK(C588),"",_xlfn.XLOOKUP(VALUE(LEFT(C588,4)),Souches!$B$2:$B$15000,Souches!$D$2:$D$15000))</f>
        <v/>
      </c>
      <c r="I588" s="10" t="str">
        <f t="shared" si="91"/>
        <v/>
      </c>
      <c r="J588" s="19" t="str">
        <f>IF(I588="","",INT(('ObjProd (2)'!$C$25-I588)/7 * (ABS('ObjProd (2)'!$C$25-I588)&gt;=7)))</f>
        <v/>
      </c>
      <c r="K588" s="10" t="str">
        <f>IF(I588="","",
IF(AND(DATEDIF(I588,'ObjProd (2)'!$C$25,"y")=0,DATEDIF(I588,'ObjProd (2)'!$C$25,"ym")=0,
   INT(('ObjProd (2)'!$C$25-EDATE(I588,DATEDIF(I588,'ObjProd (2)'!$C$25,"y")*12+DATEDIF(I588,'ObjProd (2)'!$C$25,"ym")))/7)=0),
   "&lt; 1 sem.",
   IF(DATEDIF(I588,'ObjProd (2)'!$C$25,"y")&gt;0,DATEDIF(I588,'ObjProd (2)'!$C$25,"y") &amp; " " &amp; IF(DATEDIF(I588,'ObjProd (2)'!$C$25,"y")=1,"an ","ans "),"") &amp;
   IF(DATEDIF(I588,'ObjProd (2)'!$C$25,"ym")&gt;0,DATEDIF(I588,'ObjProd (2)'!$C$25,"ym") &amp; " mois ", "") &amp;
   IF(INT(('ObjProd (2)'!$C$25-EDATE(I588,DATEDIF(I588,'ObjProd (2)'!$C$25,"y")*12+DATEDIF(I588,'ObjProd (2)'!$C$25,"ym")))/7)&gt;0,
      INT(('ObjProd (2)'!$C$25-EDATE(I588,DATEDIF(I588,'ObjProd (2)'!$C$25,"y")*12+DATEDIF(I588,'ObjProd (2)'!$C$25,"ym")))/7) &amp; " sem.",
      "")
)
)</f>
        <v/>
      </c>
      <c r="L588" s="11" t="str">
        <f t="shared" si="92"/>
        <v/>
      </c>
      <c r="M588" s="9" t="str">
        <f t="shared" si="93"/>
        <v/>
      </c>
      <c r="N588" s="9" t="str" cm="1">
        <f t="array" aca="1" ref="N588" ca="1">LEFT(L588, IF(ISNUMBER(SUBSTITUTE(_xludf.MID(L588, 2, 1), ".", ",")), 1, 2))</f>
        <v/>
      </c>
      <c r="O588" s="19" t="str">
        <f t="shared" ca="1" si="94"/>
        <v/>
      </c>
      <c r="P588" s="9" t="str">
        <f t="shared" ca="1" si="97"/>
        <v/>
      </c>
      <c r="Q588" s="9" t="str">
        <f t="shared" ca="1" si="98"/>
        <v/>
      </c>
      <c r="R588" s="9" t="str">
        <f t="shared" si="95"/>
        <v/>
      </c>
      <c r="S588" t="str" cm="1">
        <f t="array" ref="S588">IF(ISBLANK(C588),"",IFERROR(INDEX(ListeSeries!$A$2:$A$1045, MATCH(1, (DatasScan!G588=ListeSeries!$B$2:$B$1045) * (DatasScan!H588&gt;=ListeSeries!$D$2:$D$1045) * (DatasScan!H588&lt;=ListeSeries!$E$2:$E$1045), 0)), "no match"))</f>
        <v/>
      </c>
      <c r="T588" s="7" t="str" cm="1">
        <f t="array" ref="T588">IF(ISBLANK(C588),"",IFERROR(INDEX(ListeSeries!$C$2:$C$1045, MATCH(1, (DatasScan!G588=ListeSeries!$B$2:$B$1045) * (DatasScan!H588&gt;=ListeSeries!$D$2:$D$1045) * (DatasScan!H588&lt;=ListeSeries!$E$2:$E$1045), 0)), "no match"))</f>
        <v/>
      </c>
      <c r="U588" s="11" t="str" cm="1">
        <f t="array" ref="U588">IF(ISBLANK(C588),"",IFERROR(INDEX(ListeSeries!$F$2:$F$1045, MATCH(1, (DatasScan!G588=ListeSeries!$B$2:$B$1045) * (DatasScan!H588&gt;=ListeSeries!$D$2:$D$1045) * (DatasScan!H588&lt;=ListeSeries!$E$2:$E$1045), 0)), "no match"))</f>
        <v/>
      </c>
    </row>
    <row r="589" spans="1:21" x14ac:dyDescent="0.25">
      <c r="A589" s="6" t="str">
        <f t="shared" si="96"/>
        <v>3</v>
      </c>
      <c r="B589" s="272" t="s">
        <v>1027</v>
      </c>
      <c r="C589" s="206" t="s">
        <v>2054</v>
      </c>
      <c r="D589" s="8">
        <v>1</v>
      </c>
      <c r="F589" s="7" t="str">
        <f t="shared" si="90"/>
        <v>851620250723E 7</v>
      </c>
      <c r="G589" s="21" t="str">
        <f>IF(ISBLANK(C589),"",_xlfn.XLOOKUP(_xlfn.XLOOKUP(VALUE(LEFT(C589,4)),Souches!$B$2:$B$15000,Souches!$E$2:$E$15000),Varietes!$B$2:$B$500,Varietes!$C$2:$C$500))</f>
        <v>MDJU</v>
      </c>
      <c r="H589" s="19">
        <f>IF(ISBLANK(C589),"",_xlfn.XLOOKUP(VALUE(LEFT(C589,4)),Souches!$B$2:$B$15000,Souches!$D$2:$D$15000))</f>
        <v>3514</v>
      </c>
      <c r="I589" s="10">
        <f t="shared" si="91"/>
        <v>45861</v>
      </c>
      <c r="J589" s="19">
        <f>IF(I589="","",INT(('ObjProd (2)'!$C$25-I589)/7 * (ABS('ObjProd (2)'!$C$25-I589)&gt;=7)))</f>
        <v>8</v>
      </c>
      <c r="K589" s="10" t="str">
        <f>IF(I589="","",
IF(AND(DATEDIF(I589,'ObjProd (2)'!$C$25,"y")=0,DATEDIF(I589,'ObjProd (2)'!$C$25,"ym")=0,
   INT(('ObjProd (2)'!$C$25-EDATE(I589,DATEDIF(I589,'ObjProd (2)'!$C$25,"y")*12+DATEDIF(I589,'ObjProd (2)'!$C$25,"ym")))/7)=0),
   "&lt; 1 sem.",
   IF(DATEDIF(I589,'ObjProd (2)'!$C$25,"y")&gt;0,DATEDIF(I589,'ObjProd (2)'!$C$25,"y") &amp; " " &amp; IF(DATEDIF(I589,'ObjProd (2)'!$C$25,"y")=1,"an ","ans "),"") &amp;
   IF(DATEDIF(I589,'ObjProd (2)'!$C$25,"ym")&gt;0,DATEDIF(I589,'ObjProd (2)'!$C$25,"ym") &amp; " mois ", "") &amp;
   IF(INT(('ObjProd (2)'!$C$25-EDATE(I589,DATEDIF(I589,'ObjProd (2)'!$C$25,"y")*12+DATEDIF(I589,'ObjProd (2)'!$C$25,"ym")))/7)&gt;0,
      INT(('ObjProd (2)'!$C$25-EDATE(I589,DATEDIF(I589,'ObjProd (2)'!$C$25,"y")*12+DATEDIF(I589,'ObjProd (2)'!$C$25,"ym")))/7) &amp; " sem.",
      "")
)
)</f>
        <v>1 mois 3 sem.</v>
      </c>
      <c r="L589" s="11" t="str">
        <f t="shared" si="92"/>
        <v xml:space="preserve">E 7 </v>
      </c>
      <c r="M589" s="9">
        <f t="shared" si="93"/>
        <v>14</v>
      </c>
      <c r="N589" s="9" t="str" cm="1">
        <f t="array" aca="1" ref="N589" ca="1">LEFT(L589, IF(ISNUMBER(SUBSTITUTE(_xludf.MID(L589, 2, 1), ".", ",")), 1, 2))</f>
        <v xml:space="preserve">E </v>
      </c>
      <c r="O589" s="19">
        <f t="shared" ca="1" si="94"/>
        <v>7</v>
      </c>
      <c r="P589" s="9" t="str">
        <f t="shared" ca="1" si="97"/>
        <v>E</v>
      </c>
      <c r="Q589" s="9" t="str">
        <f t="shared" ca="1" si="98"/>
        <v>7+</v>
      </c>
      <c r="R589" s="9" t="str">
        <f t="shared" ca="1" si="95"/>
        <v>E7+</v>
      </c>
      <c r="S589" t="str" cm="1">
        <f t="array" ref="S589">IF(ISBLANK(C589),"",IFERROR(INDEX(ListeSeries!$A$2:$A$1045, MATCH(1, (DatasScan!G589=ListeSeries!$B$2:$B$1045) * (DatasScan!H589&gt;=ListeSeries!$D$2:$D$1045) * (DatasScan!H589&lt;=ListeSeries!$E$2:$E$1045), 0)), "no match"))</f>
        <v>MEDJOOL</v>
      </c>
      <c r="T589" s="7" t="str" cm="1">
        <f t="array" ref="T589">IF(ISBLANK(C589),"",IFERROR(INDEX(ListeSeries!$C$2:$C$1045, MATCH(1, (DatasScan!G589=ListeSeries!$B$2:$B$1045) * (DatasScan!H589&gt;=ListeSeries!$D$2:$D$1045) * (DatasScan!H589&lt;=ListeSeries!$E$2:$E$1045), 0)), "no match"))</f>
        <v>MEDJOOL 107</v>
      </c>
      <c r="U589" s="11" t="str" cm="1">
        <f t="array" ref="U589">IF(ISBLANK(C589),"",IFERROR(INDEX(ListeSeries!$F$2:$F$1045, MATCH(1, (DatasScan!G589=ListeSeries!$B$2:$B$1045) * (DatasScan!H589&gt;=ListeSeries!$D$2:$D$1045) * (DatasScan!H589&lt;=ListeSeries!$E$2:$E$1045), 0)), "no match"))</f>
        <v>3501-3520</v>
      </c>
    </row>
    <row r="590" spans="1:21" x14ac:dyDescent="0.25">
      <c r="A590" s="6" t="str">
        <f t="shared" si="96"/>
        <v>3</v>
      </c>
      <c r="B590" s="272" t="s">
        <v>1027</v>
      </c>
      <c r="C590" s="206" t="s">
        <v>2004</v>
      </c>
      <c r="E590" s="11">
        <v>6</v>
      </c>
      <c r="F590" s="7" t="str">
        <f t="shared" si="90"/>
        <v>851620250702E 3</v>
      </c>
      <c r="G590" s="21" t="str">
        <f>IF(ISBLANK(C590),"",_xlfn.XLOOKUP(_xlfn.XLOOKUP(VALUE(LEFT(C590,4)),Souches!$B$2:$B$15000,Souches!$E$2:$E$15000),Varietes!$B$2:$B$500,Varietes!$C$2:$C$500))</f>
        <v>MDJU</v>
      </c>
      <c r="H590" s="19">
        <f>IF(ISBLANK(C590),"",_xlfn.XLOOKUP(VALUE(LEFT(C590,4)),Souches!$B$2:$B$15000,Souches!$D$2:$D$15000))</f>
        <v>3514</v>
      </c>
      <c r="I590" s="10">
        <f t="shared" si="91"/>
        <v>45840</v>
      </c>
      <c r="J590" s="19">
        <f>IF(I590="","",INT(('ObjProd (2)'!$C$25-I590)/7 * (ABS('ObjProd (2)'!$C$25-I590)&gt;=7)))</f>
        <v>11</v>
      </c>
      <c r="K590" s="10" t="str">
        <f>IF(I590="","",
IF(AND(DATEDIF(I590,'ObjProd (2)'!$C$25,"y")=0,DATEDIF(I590,'ObjProd (2)'!$C$25,"ym")=0,
   INT(('ObjProd (2)'!$C$25-EDATE(I590,DATEDIF(I590,'ObjProd (2)'!$C$25,"y")*12+DATEDIF(I590,'ObjProd (2)'!$C$25,"ym")))/7)=0),
   "&lt; 1 sem.",
   IF(DATEDIF(I590,'ObjProd (2)'!$C$25,"y")&gt;0,DATEDIF(I590,'ObjProd (2)'!$C$25,"y") &amp; " " &amp; IF(DATEDIF(I590,'ObjProd (2)'!$C$25,"y")=1,"an ","ans "),"") &amp;
   IF(DATEDIF(I590,'ObjProd (2)'!$C$25,"ym")&gt;0,DATEDIF(I590,'ObjProd (2)'!$C$25,"ym") &amp; " mois ", "") &amp;
   IF(INT(('ObjProd (2)'!$C$25-EDATE(I590,DATEDIF(I590,'ObjProd (2)'!$C$25,"y")*12+DATEDIF(I590,'ObjProd (2)'!$C$25,"ym")))/7)&gt;0,
      INT(('ObjProd (2)'!$C$25-EDATE(I590,DATEDIF(I590,'ObjProd (2)'!$C$25,"y")*12+DATEDIF(I590,'ObjProd (2)'!$C$25,"ym")))/7) &amp; " sem.",
      "")
)
)</f>
        <v>2 mois 2 sem.</v>
      </c>
      <c r="L590" s="11" t="str">
        <f t="shared" si="92"/>
        <v xml:space="preserve">E 3 </v>
      </c>
      <c r="M590" s="9">
        <f t="shared" si="93"/>
        <v>6</v>
      </c>
      <c r="N590" s="9" t="str" cm="1">
        <f t="array" aca="1" ref="N590" ca="1">LEFT(L590, IF(ISNUMBER(SUBSTITUTE(_xludf.MID(L590, 2, 1), ".", ",")), 1, 2))</f>
        <v xml:space="preserve">E </v>
      </c>
      <c r="O590" s="19">
        <f t="shared" ca="1" si="94"/>
        <v>3</v>
      </c>
      <c r="P590" s="9" t="str">
        <f t="shared" ca="1" si="97"/>
        <v>E</v>
      </c>
      <c r="Q590" s="9">
        <f t="shared" ca="1" si="98"/>
        <v>3</v>
      </c>
      <c r="R590" s="9" t="str">
        <f t="shared" ca="1" si="95"/>
        <v>E3</v>
      </c>
      <c r="S590" t="str" cm="1">
        <f t="array" ref="S590">IF(ISBLANK(C590),"",IFERROR(INDEX(ListeSeries!$A$2:$A$1045, MATCH(1, (DatasScan!G590=ListeSeries!$B$2:$B$1045) * (DatasScan!H590&gt;=ListeSeries!$D$2:$D$1045) * (DatasScan!H590&lt;=ListeSeries!$E$2:$E$1045), 0)), "no match"))</f>
        <v>MEDJOOL</v>
      </c>
      <c r="T590" s="7" t="str" cm="1">
        <f t="array" ref="T590">IF(ISBLANK(C590),"",IFERROR(INDEX(ListeSeries!$C$2:$C$1045, MATCH(1, (DatasScan!G590=ListeSeries!$B$2:$B$1045) * (DatasScan!H590&gt;=ListeSeries!$D$2:$D$1045) * (DatasScan!H590&lt;=ListeSeries!$E$2:$E$1045), 0)), "no match"))</f>
        <v>MEDJOOL 107</v>
      </c>
      <c r="U590" s="11" t="str" cm="1">
        <f t="array" ref="U590">IF(ISBLANK(C590),"",IFERROR(INDEX(ListeSeries!$F$2:$F$1045, MATCH(1, (DatasScan!G590=ListeSeries!$B$2:$B$1045) * (DatasScan!H590&gt;=ListeSeries!$D$2:$D$1045) * (DatasScan!H590&lt;=ListeSeries!$E$2:$E$1045), 0)), "no match"))</f>
        <v>3501-3520</v>
      </c>
    </row>
    <row r="591" spans="1:21" x14ac:dyDescent="0.25">
      <c r="A591" s="6" t="str">
        <f t="shared" si="96"/>
        <v>3</v>
      </c>
      <c r="B591" s="272" t="s">
        <v>1027</v>
      </c>
      <c r="C591" s="206" t="s">
        <v>1819</v>
      </c>
      <c r="E591" s="11">
        <v>4</v>
      </c>
      <c r="F591" s="7" t="str">
        <f t="shared" si="90"/>
        <v>861120250702E 7</v>
      </c>
      <c r="G591" s="21" t="str">
        <f>IF(ISBLANK(C591),"",_xlfn.XLOOKUP(_xlfn.XLOOKUP(VALUE(LEFT(C591,4)),Souches!$B$2:$B$15000,Souches!$E$2:$E$15000),Varietes!$B$2:$B$500,Varietes!$C$2:$C$500))</f>
        <v>MDJU</v>
      </c>
      <c r="H591" s="19">
        <f>IF(ISBLANK(C591),"",_xlfn.XLOOKUP(VALUE(LEFT(C591,4)),Souches!$B$2:$B$15000,Souches!$D$2:$D$15000))</f>
        <v>3522</v>
      </c>
      <c r="I591" s="10">
        <f t="shared" si="91"/>
        <v>45840</v>
      </c>
      <c r="J591" s="19">
        <f>IF(I591="","",INT(('ObjProd (2)'!$C$25-I591)/7 * (ABS('ObjProd (2)'!$C$25-I591)&gt;=7)))</f>
        <v>11</v>
      </c>
      <c r="K591" s="10" t="str">
        <f>IF(I591="","",
IF(AND(DATEDIF(I591,'ObjProd (2)'!$C$25,"y")=0,DATEDIF(I591,'ObjProd (2)'!$C$25,"ym")=0,
   INT(('ObjProd (2)'!$C$25-EDATE(I591,DATEDIF(I591,'ObjProd (2)'!$C$25,"y")*12+DATEDIF(I591,'ObjProd (2)'!$C$25,"ym")))/7)=0),
   "&lt; 1 sem.",
   IF(DATEDIF(I591,'ObjProd (2)'!$C$25,"y")&gt;0,DATEDIF(I591,'ObjProd (2)'!$C$25,"y") &amp; " " &amp; IF(DATEDIF(I591,'ObjProd (2)'!$C$25,"y")=1,"an ","ans "),"") &amp;
   IF(DATEDIF(I591,'ObjProd (2)'!$C$25,"ym")&gt;0,DATEDIF(I591,'ObjProd (2)'!$C$25,"ym") &amp; " mois ", "") &amp;
   IF(INT(('ObjProd (2)'!$C$25-EDATE(I591,DATEDIF(I591,'ObjProd (2)'!$C$25,"y")*12+DATEDIF(I591,'ObjProd (2)'!$C$25,"ym")))/7)&gt;0,
      INT(('ObjProd (2)'!$C$25-EDATE(I591,DATEDIF(I591,'ObjProd (2)'!$C$25,"y")*12+DATEDIF(I591,'ObjProd (2)'!$C$25,"ym")))/7) &amp; " sem.",
      "")
)
)</f>
        <v>2 mois 2 sem.</v>
      </c>
      <c r="L591" s="11" t="str">
        <f t="shared" si="92"/>
        <v xml:space="preserve">E 7 </v>
      </c>
      <c r="M591" s="9">
        <f t="shared" si="93"/>
        <v>4</v>
      </c>
      <c r="N591" s="9" t="str" cm="1">
        <f t="array" aca="1" ref="N591" ca="1">LEFT(L591, IF(ISNUMBER(SUBSTITUTE(_xludf.MID(L591, 2, 1), ".", ",")), 1, 2))</f>
        <v xml:space="preserve">E </v>
      </c>
      <c r="O591" s="19">
        <f t="shared" ca="1" si="94"/>
        <v>7</v>
      </c>
      <c r="P591" s="9" t="str">
        <f t="shared" ca="1" si="97"/>
        <v>E</v>
      </c>
      <c r="Q591" s="9" t="str">
        <f t="shared" ca="1" si="98"/>
        <v>7+</v>
      </c>
      <c r="R591" s="9" t="str">
        <f t="shared" ca="1" si="95"/>
        <v>E7+</v>
      </c>
      <c r="S591" t="str" cm="1">
        <f t="array" ref="S591">IF(ISBLANK(C591),"",IFERROR(INDEX(ListeSeries!$A$2:$A$1045, MATCH(1, (DatasScan!G591=ListeSeries!$B$2:$B$1045) * (DatasScan!H591&gt;=ListeSeries!$D$2:$D$1045) * (DatasScan!H591&lt;=ListeSeries!$E$2:$E$1045), 0)), "no match"))</f>
        <v>MEDJOOL</v>
      </c>
      <c r="T591" s="7" t="str" cm="1">
        <f t="array" ref="T591">IF(ISBLANK(C591),"",IFERROR(INDEX(ListeSeries!$C$2:$C$1045, MATCH(1, (DatasScan!G591=ListeSeries!$B$2:$B$1045) * (DatasScan!H591&gt;=ListeSeries!$D$2:$D$1045) * (DatasScan!H591&lt;=ListeSeries!$E$2:$E$1045), 0)), "no match"))</f>
        <v>MEDJOOL 108</v>
      </c>
      <c r="U591" s="11" t="str" cm="1">
        <f t="array" ref="U591">IF(ISBLANK(C591),"",IFERROR(INDEX(ListeSeries!$F$2:$F$1045, MATCH(1, (DatasScan!G591=ListeSeries!$B$2:$B$1045) * (DatasScan!H591&gt;=ListeSeries!$D$2:$D$1045) * (DatasScan!H591&lt;=ListeSeries!$E$2:$E$1045), 0)), "no match"))</f>
        <v>3521-3530</v>
      </c>
    </row>
    <row r="592" spans="1:21" x14ac:dyDescent="0.25">
      <c r="A592" s="6" t="str">
        <f t="shared" si="96"/>
        <v>3</v>
      </c>
      <c r="B592" s="272" t="s">
        <v>1027</v>
      </c>
      <c r="C592" s="206" t="s">
        <v>1722</v>
      </c>
      <c r="E592" s="11">
        <v>5</v>
      </c>
      <c r="F592" s="7" t="str">
        <f t="shared" si="90"/>
        <v>809020250804E 3</v>
      </c>
      <c r="G592" s="21" t="str">
        <f>IF(ISBLANK(C592),"",_xlfn.XLOOKUP(_xlfn.XLOOKUP(VALUE(LEFT(C592,4)),Souches!$B$2:$B$15000,Souches!$E$2:$E$15000),Varietes!$B$2:$B$500,Varietes!$C$2:$C$500))</f>
        <v>MDJU</v>
      </c>
      <c r="H592" s="19">
        <f>IF(ISBLANK(C592),"",_xlfn.XLOOKUP(VALUE(LEFT(C592,4)),Souches!$B$2:$B$15000,Souches!$D$2:$D$15000))</f>
        <v>3407</v>
      </c>
      <c r="I592" s="10">
        <f t="shared" si="91"/>
        <v>45873</v>
      </c>
      <c r="J592" s="19">
        <f>IF(I592="","",INT(('ObjProd (2)'!$C$25-I592)/7 * (ABS('ObjProd (2)'!$C$25-I592)&gt;=7)))</f>
        <v>6</v>
      </c>
      <c r="K592" s="10" t="str">
        <f>IF(I592="","",
IF(AND(DATEDIF(I592,'ObjProd (2)'!$C$25,"y")=0,DATEDIF(I592,'ObjProd (2)'!$C$25,"ym")=0,
   INT(('ObjProd (2)'!$C$25-EDATE(I592,DATEDIF(I592,'ObjProd (2)'!$C$25,"y")*12+DATEDIF(I592,'ObjProd (2)'!$C$25,"ym")))/7)=0),
   "&lt; 1 sem.",
   IF(DATEDIF(I592,'ObjProd (2)'!$C$25,"y")&gt;0,DATEDIF(I592,'ObjProd (2)'!$C$25,"y") &amp; " " &amp; IF(DATEDIF(I592,'ObjProd (2)'!$C$25,"y")=1,"an ","ans "),"") &amp;
   IF(DATEDIF(I592,'ObjProd (2)'!$C$25,"ym")&gt;0,DATEDIF(I592,'ObjProd (2)'!$C$25,"ym") &amp; " mois ", "") &amp;
   IF(INT(('ObjProd (2)'!$C$25-EDATE(I592,DATEDIF(I592,'ObjProd (2)'!$C$25,"y")*12+DATEDIF(I592,'ObjProd (2)'!$C$25,"ym")))/7)&gt;0,
      INT(('ObjProd (2)'!$C$25-EDATE(I592,DATEDIF(I592,'ObjProd (2)'!$C$25,"y")*12+DATEDIF(I592,'ObjProd (2)'!$C$25,"ym")))/7) &amp; " sem.",
      "")
)
)</f>
        <v>1 mois 2 sem.</v>
      </c>
      <c r="L592" s="11" t="str">
        <f t="shared" si="92"/>
        <v xml:space="preserve">E 3 </v>
      </c>
      <c r="M592" s="9">
        <f t="shared" si="93"/>
        <v>5</v>
      </c>
      <c r="N592" s="9" t="str" cm="1">
        <f t="array" aca="1" ref="N592" ca="1">LEFT(L592, IF(ISNUMBER(SUBSTITUTE(_xludf.MID(L592, 2, 1), ".", ",")), 1, 2))</f>
        <v xml:space="preserve">E </v>
      </c>
      <c r="O592" s="19">
        <f t="shared" ca="1" si="94"/>
        <v>3</v>
      </c>
      <c r="P592" s="9" t="str">
        <f t="shared" ca="1" si="97"/>
        <v>E</v>
      </c>
      <c r="Q592" s="9">
        <f t="shared" ca="1" si="98"/>
        <v>3</v>
      </c>
      <c r="R592" s="9" t="str">
        <f t="shared" ca="1" si="95"/>
        <v>E3</v>
      </c>
      <c r="S592" t="str" cm="1">
        <f t="array" ref="S592">IF(ISBLANK(C592),"",IFERROR(INDEX(ListeSeries!$A$2:$A$1045, MATCH(1, (DatasScan!G592=ListeSeries!$B$2:$B$1045) * (DatasScan!H592&gt;=ListeSeries!$D$2:$D$1045) * (DatasScan!H592&lt;=ListeSeries!$E$2:$E$1045), 0)), "no match"))</f>
        <v>MEDJOOL</v>
      </c>
      <c r="T592" s="7" t="str" cm="1">
        <f t="array" ref="T592">IF(ISBLANK(C592),"",IFERROR(INDEX(ListeSeries!$C$2:$C$1045, MATCH(1, (DatasScan!G592=ListeSeries!$B$2:$B$1045) * (DatasScan!H592&gt;=ListeSeries!$D$2:$D$1045) * (DatasScan!H592&lt;=ListeSeries!$E$2:$E$1045), 0)), "no match"))</f>
        <v>MEDJOOL 102</v>
      </c>
      <c r="U592" s="11" t="str" cm="1">
        <f t="array" ref="U592">IF(ISBLANK(C592),"",IFERROR(INDEX(ListeSeries!$F$2:$F$1045, MATCH(1, (DatasScan!G592=ListeSeries!$B$2:$B$1045) * (DatasScan!H592&gt;=ListeSeries!$D$2:$D$1045) * (DatasScan!H592&lt;=ListeSeries!$E$2:$E$1045), 0)), "no match"))</f>
        <v>3381-3410</v>
      </c>
    </row>
    <row r="593" spans="1:21" x14ac:dyDescent="0.25">
      <c r="A593" s="6" t="str">
        <f t="shared" si="96"/>
        <v>3</v>
      </c>
      <c r="B593" s="272" t="s">
        <v>1027</v>
      </c>
      <c r="C593" s="206" t="s">
        <v>3522</v>
      </c>
      <c r="E593" s="11">
        <v>9</v>
      </c>
      <c r="F593" s="7" t="str">
        <f t="shared" si="90"/>
        <v>843120250729E 7</v>
      </c>
      <c r="G593" s="21" t="str">
        <f>IF(ISBLANK(C593),"",_xlfn.XLOOKUP(_xlfn.XLOOKUP(VALUE(LEFT(C593,4)),Souches!$B$2:$B$15000,Souches!$E$2:$E$15000),Varietes!$B$2:$B$500,Varietes!$C$2:$C$500))</f>
        <v>MDJU</v>
      </c>
      <c r="H593" s="19">
        <f>IF(ISBLANK(C593),"",_xlfn.XLOOKUP(VALUE(LEFT(C593,4)),Souches!$B$2:$B$15000,Souches!$D$2:$D$15000))</f>
        <v>3500</v>
      </c>
      <c r="I593" s="10">
        <f t="shared" si="91"/>
        <v>45867</v>
      </c>
      <c r="J593" s="19">
        <f>IF(I593="","",INT(('ObjProd (2)'!$C$25-I593)/7 * (ABS('ObjProd (2)'!$C$25-I593)&gt;=7)))</f>
        <v>7</v>
      </c>
      <c r="K593" s="10" t="str">
        <f>IF(I593="","",
IF(AND(DATEDIF(I593,'ObjProd (2)'!$C$25,"y")=0,DATEDIF(I593,'ObjProd (2)'!$C$25,"ym")=0,
   INT(('ObjProd (2)'!$C$25-EDATE(I593,DATEDIF(I593,'ObjProd (2)'!$C$25,"y")*12+DATEDIF(I593,'ObjProd (2)'!$C$25,"ym")))/7)=0),
   "&lt; 1 sem.",
   IF(DATEDIF(I593,'ObjProd (2)'!$C$25,"y")&gt;0,DATEDIF(I593,'ObjProd (2)'!$C$25,"y") &amp; " " &amp; IF(DATEDIF(I593,'ObjProd (2)'!$C$25,"y")=1,"an ","ans "),"") &amp;
   IF(DATEDIF(I593,'ObjProd (2)'!$C$25,"ym")&gt;0,DATEDIF(I593,'ObjProd (2)'!$C$25,"ym") &amp; " mois ", "") &amp;
   IF(INT(('ObjProd (2)'!$C$25-EDATE(I593,DATEDIF(I593,'ObjProd (2)'!$C$25,"y")*12+DATEDIF(I593,'ObjProd (2)'!$C$25,"ym")))/7)&gt;0,
      INT(('ObjProd (2)'!$C$25-EDATE(I593,DATEDIF(I593,'ObjProd (2)'!$C$25,"y")*12+DATEDIF(I593,'ObjProd (2)'!$C$25,"ym")))/7) &amp; " sem.",
      "")
)
)</f>
        <v>1 mois 2 sem.</v>
      </c>
      <c r="L593" s="11" t="str">
        <f t="shared" si="92"/>
        <v xml:space="preserve">E 7 </v>
      </c>
      <c r="M593" s="9">
        <f t="shared" si="93"/>
        <v>9</v>
      </c>
      <c r="N593" s="9" t="str" cm="1">
        <f t="array" aca="1" ref="N593" ca="1">LEFT(L593, IF(ISNUMBER(SUBSTITUTE(_xludf.MID(L593, 2, 1), ".", ",")), 1, 2))</f>
        <v xml:space="preserve">E </v>
      </c>
      <c r="O593" s="19">
        <f t="shared" ca="1" si="94"/>
        <v>7</v>
      </c>
      <c r="P593" s="9" t="str">
        <f t="shared" ca="1" si="97"/>
        <v>E</v>
      </c>
      <c r="Q593" s="9" t="str">
        <f t="shared" ca="1" si="98"/>
        <v>7+</v>
      </c>
      <c r="R593" s="9" t="str">
        <f t="shared" ca="1" si="95"/>
        <v>E7+</v>
      </c>
      <c r="S593" t="str" cm="1">
        <f t="array" ref="S593">IF(ISBLANK(C593),"",IFERROR(INDEX(ListeSeries!$A$2:$A$1045, MATCH(1, (DatasScan!G593=ListeSeries!$B$2:$B$1045) * (DatasScan!H593&gt;=ListeSeries!$D$2:$D$1045) * (DatasScan!H593&lt;=ListeSeries!$E$2:$E$1045), 0)), "no match"))</f>
        <v>MEDJOOL</v>
      </c>
      <c r="T593" s="7" t="str" cm="1">
        <f t="array" ref="T593">IF(ISBLANK(C593),"",IFERROR(INDEX(ListeSeries!$C$2:$C$1045, MATCH(1, (DatasScan!G593=ListeSeries!$B$2:$B$1045) * (DatasScan!H593&gt;=ListeSeries!$D$2:$D$1045) * (DatasScan!H593&lt;=ListeSeries!$E$2:$E$1045), 0)), "no match"))</f>
        <v>MEDJOOL 106</v>
      </c>
      <c r="U593" s="11" t="str" cm="1">
        <f t="array" ref="U593">IF(ISBLANK(C593),"",IFERROR(INDEX(ListeSeries!$F$2:$F$1045, MATCH(1, (DatasScan!G593=ListeSeries!$B$2:$B$1045) * (DatasScan!H593&gt;=ListeSeries!$D$2:$D$1045) * (DatasScan!H593&lt;=ListeSeries!$E$2:$E$1045), 0)), "no match"))</f>
        <v>3476-3500</v>
      </c>
    </row>
    <row r="594" spans="1:21" x14ac:dyDescent="0.25">
      <c r="A594" s="6" t="str">
        <f t="shared" si="96"/>
        <v>3</v>
      </c>
      <c r="B594" s="272" t="s">
        <v>1027</v>
      </c>
      <c r="C594" s="206" t="s">
        <v>1816</v>
      </c>
      <c r="E594" s="11">
        <v>4</v>
      </c>
      <c r="F594" s="7" t="str">
        <f t="shared" si="90"/>
        <v>861120250702E 6</v>
      </c>
      <c r="G594" s="21" t="str">
        <f>IF(ISBLANK(C594),"",_xlfn.XLOOKUP(_xlfn.XLOOKUP(VALUE(LEFT(C594,4)),Souches!$B$2:$B$15000,Souches!$E$2:$E$15000),Varietes!$B$2:$B$500,Varietes!$C$2:$C$500))</f>
        <v>MDJU</v>
      </c>
      <c r="H594" s="19">
        <f>IF(ISBLANK(C594),"",_xlfn.XLOOKUP(VALUE(LEFT(C594,4)),Souches!$B$2:$B$15000,Souches!$D$2:$D$15000))</f>
        <v>3522</v>
      </c>
      <c r="I594" s="10">
        <f t="shared" si="91"/>
        <v>45840</v>
      </c>
      <c r="J594" s="19">
        <f>IF(I594="","",INT(('ObjProd (2)'!$C$25-I594)/7 * (ABS('ObjProd (2)'!$C$25-I594)&gt;=7)))</f>
        <v>11</v>
      </c>
      <c r="K594" s="10" t="str">
        <f>IF(I594="","",
IF(AND(DATEDIF(I594,'ObjProd (2)'!$C$25,"y")=0,DATEDIF(I594,'ObjProd (2)'!$C$25,"ym")=0,
   INT(('ObjProd (2)'!$C$25-EDATE(I594,DATEDIF(I594,'ObjProd (2)'!$C$25,"y")*12+DATEDIF(I594,'ObjProd (2)'!$C$25,"ym")))/7)=0),
   "&lt; 1 sem.",
   IF(DATEDIF(I594,'ObjProd (2)'!$C$25,"y")&gt;0,DATEDIF(I594,'ObjProd (2)'!$C$25,"y") &amp; " " &amp; IF(DATEDIF(I594,'ObjProd (2)'!$C$25,"y")=1,"an ","ans "),"") &amp;
   IF(DATEDIF(I594,'ObjProd (2)'!$C$25,"ym")&gt;0,DATEDIF(I594,'ObjProd (2)'!$C$25,"ym") &amp; " mois ", "") &amp;
   IF(INT(('ObjProd (2)'!$C$25-EDATE(I594,DATEDIF(I594,'ObjProd (2)'!$C$25,"y")*12+DATEDIF(I594,'ObjProd (2)'!$C$25,"ym")))/7)&gt;0,
      INT(('ObjProd (2)'!$C$25-EDATE(I594,DATEDIF(I594,'ObjProd (2)'!$C$25,"y")*12+DATEDIF(I594,'ObjProd (2)'!$C$25,"ym")))/7) &amp; " sem.",
      "")
)
)</f>
        <v>2 mois 2 sem.</v>
      </c>
      <c r="L594" s="11" t="str">
        <f t="shared" si="92"/>
        <v xml:space="preserve">E 6 </v>
      </c>
      <c r="M594" s="9">
        <f t="shared" si="93"/>
        <v>4</v>
      </c>
      <c r="N594" s="9" t="str" cm="1">
        <f t="array" aca="1" ref="N594" ca="1">LEFT(L594, IF(ISNUMBER(SUBSTITUTE(_xludf.MID(L594, 2, 1), ".", ",")), 1, 2))</f>
        <v xml:space="preserve">E </v>
      </c>
      <c r="O594" s="19">
        <f t="shared" ref="O594:O606" ca="1" si="99">IF(N594="", "", _xlfn.NUMBERVALUE(RIGHT(L594, LEN(L594)-LEN(N594))))</f>
        <v>6</v>
      </c>
      <c r="P594" s="9" t="str">
        <f t="shared" ca="1" si="97"/>
        <v>E</v>
      </c>
      <c r="Q594" s="9">
        <f t="shared" ca="1" si="98"/>
        <v>6</v>
      </c>
      <c r="R594" s="9" t="str">
        <f t="shared" ca="1" si="95"/>
        <v>E6</v>
      </c>
      <c r="S594" t="str" cm="1">
        <f t="array" ref="S594">IF(ISBLANK(C594),"",IFERROR(INDEX(ListeSeries!$A$2:$A$1045, MATCH(1, (DatasScan!G594=ListeSeries!$B$2:$B$1045) * (DatasScan!H594&gt;=ListeSeries!$D$2:$D$1045) * (DatasScan!H594&lt;=ListeSeries!$E$2:$E$1045), 0)), "no match"))</f>
        <v>MEDJOOL</v>
      </c>
      <c r="T594" s="7" t="str" cm="1">
        <f t="array" ref="T594">IF(ISBLANK(C594),"",IFERROR(INDEX(ListeSeries!$C$2:$C$1045, MATCH(1, (DatasScan!G594=ListeSeries!$B$2:$B$1045) * (DatasScan!H594&gt;=ListeSeries!$D$2:$D$1045) * (DatasScan!H594&lt;=ListeSeries!$E$2:$E$1045), 0)), "no match"))</f>
        <v>MEDJOOL 108</v>
      </c>
      <c r="U594" s="11" t="str" cm="1">
        <f t="array" ref="U594">IF(ISBLANK(C594),"",IFERROR(INDEX(ListeSeries!$F$2:$F$1045, MATCH(1, (DatasScan!G594=ListeSeries!$B$2:$B$1045) * (DatasScan!H594&gt;=ListeSeries!$D$2:$D$1045) * (DatasScan!H594&lt;=ListeSeries!$E$2:$E$1045), 0)), "no match"))</f>
        <v>3521-3530</v>
      </c>
    </row>
    <row r="595" spans="1:21" x14ac:dyDescent="0.25">
      <c r="A595" s="6" t="str">
        <f t="shared" si="96"/>
        <v>3</v>
      </c>
      <c r="B595" s="272" t="s">
        <v>1027</v>
      </c>
      <c r="C595" s="206" t="s">
        <v>1656</v>
      </c>
      <c r="D595" s="8">
        <v>1</v>
      </c>
      <c r="F595" s="7" t="str">
        <f t="shared" si="90"/>
        <v>861120250619E 4</v>
      </c>
      <c r="G595" s="21" t="str">
        <f>IF(ISBLANK(C595),"",_xlfn.XLOOKUP(_xlfn.XLOOKUP(VALUE(LEFT(C595,4)),Souches!$B$2:$B$15000,Souches!$E$2:$E$15000),Varietes!$B$2:$B$500,Varietes!$C$2:$C$500))</f>
        <v>MDJU</v>
      </c>
      <c r="H595" s="19">
        <f>IF(ISBLANK(C595),"",_xlfn.XLOOKUP(VALUE(LEFT(C595,4)),Souches!$B$2:$B$15000,Souches!$D$2:$D$15000))</f>
        <v>3522</v>
      </c>
      <c r="I595" s="10">
        <f t="shared" si="91"/>
        <v>45827</v>
      </c>
      <c r="J595" s="19">
        <f>IF(I595="","",INT(('ObjProd (2)'!$C$25-I595)/7 * (ABS('ObjProd (2)'!$C$25-I595)&gt;=7)))</f>
        <v>13</v>
      </c>
      <c r="K595" s="10" t="str">
        <f>IF(I595="","",
IF(AND(DATEDIF(I595,'ObjProd (2)'!$C$25,"y")=0,DATEDIF(I595,'ObjProd (2)'!$C$25,"ym")=0,
   INT(('ObjProd (2)'!$C$25-EDATE(I595,DATEDIF(I595,'ObjProd (2)'!$C$25,"y")*12+DATEDIF(I595,'ObjProd (2)'!$C$25,"ym")))/7)=0),
   "&lt; 1 sem.",
   IF(DATEDIF(I595,'ObjProd (2)'!$C$25,"y")&gt;0,DATEDIF(I595,'ObjProd (2)'!$C$25,"y") &amp; " " &amp; IF(DATEDIF(I595,'ObjProd (2)'!$C$25,"y")=1,"an ","ans "),"") &amp;
   IF(DATEDIF(I595,'ObjProd (2)'!$C$25,"ym")&gt;0,DATEDIF(I595,'ObjProd (2)'!$C$25,"ym") &amp; " mois ", "") &amp;
   IF(INT(('ObjProd (2)'!$C$25-EDATE(I595,DATEDIF(I595,'ObjProd (2)'!$C$25,"y")*12+DATEDIF(I595,'ObjProd (2)'!$C$25,"ym")))/7)&gt;0,
      INT(('ObjProd (2)'!$C$25-EDATE(I595,DATEDIF(I595,'ObjProd (2)'!$C$25,"y")*12+DATEDIF(I595,'ObjProd (2)'!$C$25,"ym")))/7) &amp; " sem.",
      "")
)
)</f>
        <v>2 mois 4 sem.</v>
      </c>
      <c r="L595" s="11" t="str">
        <f t="shared" si="92"/>
        <v xml:space="preserve">E 4 </v>
      </c>
      <c r="M595" s="9">
        <f t="shared" si="93"/>
        <v>14</v>
      </c>
      <c r="N595" s="9" t="str" cm="1">
        <f t="array" aca="1" ref="N595" ca="1">LEFT(L595, IF(ISNUMBER(SUBSTITUTE(_xludf.MID(L595, 2, 1), ".", ",")), 1, 2))</f>
        <v xml:space="preserve">E </v>
      </c>
      <c r="O595" s="19">
        <f t="shared" ca="1" si="99"/>
        <v>4</v>
      </c>
      <c r="P595" s="9" t="str">
        <f t="shared" ca="1" si="97"/>
        <v>E</v>
      </c>
      <c r="Q595" s="9">
        <f t="shared" ca="1" si="98"/>
        <v>4</v>
      </c>
      <c r="R595" s="9" t="str">
        <f t="shared" ca="1" si="95"/>
        <v>E4</v>
      </c>
      <c r="S595" t="str" cm="1">
        <f t="array" ref="S595">IF(ISBLANK(C595),"",IFERROR(INDEX(ListeSeries!$A$2:$A$1045, MATCH(1, (DatasScan!G595=ListeSeries!$B$2:$B$1045) * (DatasScan!H595&gt;=ListeSeries!$D$2:$D$1045) * (DatasScan!H595&lt;=ListeSeries!$E$2:$E$1045), 0)), "no match"))</f>
        <v>MEDJOOL</v>
      </c>
      <c r="T595" s="7" t="str" cm="1">
        <f t="array" ref="T595">IF(ISBLANK(C595),"",IFERROR(INDEX(ListeSeries!$C$2:$C$1045, MATCH(1, (DatasScan!G595=ListeSeries!$B$2:$B$1045) * (DatasScan!H595&gt;=ListeSeries!$D$2:$D$1045) * (DatasScan!H595&lt;=ListeSeries!$E$2:$E$1045), 0)), "no match"))</f>
        <v>MEDJOOL 108</v>
      </c>
      <c r="U595" s="11" t="str" cm="1">
        <f t="array" ref="U595">IF(ISBLANK(C595),"",IFERROR(INDEX(ListeSeries!$F$2:$F$1045, MATCH(1, (DatasScan!G595=ListeSeries!$B$2:$B$1045) * (DatasScan!H595&gt;=ListeSeries!$D$2:$D$1045) * (DatasScan!H595&lt;=ListeSeries!$E$2:$E$1045), 0)), "no match"))</f>
        <v>3521-3530</v>
      </c>
    </row>
    <row r="596" spans="1:21" x14ac:dyDescent="0.25">
      <c r="A596" s="6" t="str">
        <f t="shared" si="96"/>
        <v>3</v>
      </c>
      <c r="B596" s="272" t="s">
        <v>1027</v>
      </c>
      <c r="C596" s="206" t="s">
        <v>2004</v>
      </c>
      <c r="E596" s="11">
        <v>7</v>
      </c>
      <c r="F596" s="7" t="str">
        <f t="shared" si="90"/>
        <v>851620250702E 3</v>
      </c>
      <c r="G596" s="21" t="str">
        <f>IF(ISBLANK(C596),"",_xlfn.XLOOKUP(_xlfn.XLOOKUP(VALUE(LEFT(C596,4)),Souches!$B$2:$B$15000,Souches!$E$2:$E$15000),Varietes!$B$2:$B$500,Varietes!$C$2:$C$500))</f>
        <v>MDJU</v>
      </c>
      <c r="H596" s="19">
        <f>IF(ISBLANK(C596),"",_xlfn.XLOOKUP(VALUE(LEFT(C596,4)),Souches!$B$2:$B$15000,Souches!$D$2:$D$15000))</f>
        <v>3514</v>
      </c>
      <c r="I596" s="10">
        <f t="shared" si="91"/>
        <v>45840</v>
      </c>
      <c r="J596" s="19">
        <f>IF(I596="","",INT(('ObjProd (2)'!$C$25-I596)/7 * (ABS('ObjProd (2)'!$C$25-I596)&gt;=7)))</f>
        <v>11</v>
      </c>
      <c r="K596" s="10" t="str">
        <f>IF(I596="","",
IF(AND(DATEDIF(I596,'ObjProd (2)'!$C$25,"y")=0,DATEDIF(I596,'ObjProd (2)'!$C$25,"ym")=0,
   INT(('ObjProd (2)'!$C$25-EDATE(I596,DATEDIF(I596,'ObjProd (2)'!$C$25,"y")*12+DATEDIF(I596,'ObjProd (2)'!$C$25,"ym")))/7)=0),
   "&lt; 1 sem.",
   IF(DATEDIF(I596,'ObjProd (2)'!$C$25,"y")&gt;0,DATEDIF(I596,'ObjProd (2)'!$C$25,"y") &amp; " " &amp; IF(DATEDIF(I596,'ObjProd (2)'!$C$25,"y")=1,"an ","ans "),"") &amp;
   IF(DATEDIF(I596,'ObjProd (2)'!$C$25,"ym")&gt;0,DATEDIF(I596,'ObjProd (2)'!$C$25,"ym") &amp; " mois ", "") &amp;
   IF(INT(('ObjProd (2)'!$C$25-EDATE(I596,DATEDIF(I596,'ObjProd (2)'!$C$25,"y")*12+DATEDIF(I596,'ObjProd (2)'!$C$25,"ym")))/7)&gt;0,
      INT(('ObjProd (2)'!$C$25-EDATE(I596,DATEDIF(I596,'ObjProd (2)'!$C$25,"y")*12+DATEDIF(I596,'ObjProd (2)'!$C$25,"ym")))/7) &amp; " sem.",
      "")
)
)</f>
        <v>2 mois 2 sem.</v>
      </c>
      <c r="L596" s="11" t="str">
        <f t="shared" si="92"/>
        <v xml:space="preserve">E 3 </v>
      </c>
      <c r="M596" s="9">
        <f t="shared" si="93"/>
        <v>7</v>
      </c>
      <c r="N596" s="9" t="str" cm="1">
        <f t="array" aca="1" ref="N596" ca="1">LEFT(L596, IF(ISNUMBER(SUBSTITUTE(_xludf.MID(L596, 2, 1), ".", ",")), 1, 2))</f>
        <v xml:space="preserve">E </v>
      </c>
      <c r="O596" s="19">
        <f t="shared" ca="1" si="99"/>
        <v>3</v>
      </c>
      <c r="P596" s="9" t="str">
        <f t="shared" ca="1" si="97"/>
        <v>E</v>
      </c>
      <c r="Q596" s="9">
        <f t="shared" ca="1" si="98"/>
        <v>3</v>
      </c>
      <c r="R596" s="9" t="str">
        <f t="shared" ca="1" si="95"/>
        <v>E3</v>
      </c>
      <c r="S596" t="str" cm="1">
        <f t="array" ref="S596">IF(ISBLANK(C596),"",IFERROR(INDEX(ListeSeries!$A$2:$A$1045, MATCH(1, (DatasScan!G596=ListeSeries!$B$2:$B$1045) * (DatasScan!H596&gt;=ListeSeries!$D$2:$D$1045) * (DatasScan!H596&lt;=ListeSeries!$E$2:$E$1045), 0)), "no match"))</f>
        <v>MEDJOOL</v>
      </c>
      <c r="T596" s="7" t="str" cm="1">
        <f t="array" ref="T596">IF(ISBLANK(C596),"",IFERROR(INDEX(ListeSeries!$C$2:$C$1045, MATCH(1, (DatasScan!G596=ListeSeries!$B$2:$B$1045) * (DatasScan!H596&gt;=ListeSeries!$D$2:$D$1045) * (DatasScan!H596&lt;=ListeSeries!$E$2:$E$1045), 0)), "no match"))</f>
        <v>MEDJOOL 107</v>
      </c>
      <c r="U596" s="11" t="str" cm="1">
        <f t="array" ref="U596">IF(ISBLANK(C596),"",IFERROR(INDEX(ListeSeries!$F$2:$F$1045, MATCH(1, (DatasScan!G596=ListeSeries!$B$2:$B$1045) * (DatasScan!H596&gt;=ListeSeries!$D$2:$D$1045) * (DatasScan!H596&lt;=ListeSeries!$E$2:$E$1045), 0)), "no match"))</f>
        <v>3501-3520</v>
      </c>
    </row>
    <row r="597" spans="1:21" x14ac:dyDescent="0.25">
      <c r="A597" s="6" t="str">
        <f t="shared" si="96"/>
        <v>3</v>
      </c>
      <c r="B597" s="272" t="s">
        <v>1027</v>
      </c>
      <c r="C597" s="206" t="s">
        <v>1841</v>
      </c>
      <c r="D597" s="8">
        <v>1</v>
      </c>
      <c r="F597" s="7" t="str">
        <f t="shared" si="90"/>
        <v>851620250724E 5</v>
      </c>
      <c r="G597" s="21" t="str">
        <f>IF(ISBLANK(C597),"",_xlfn.XLOOKUP(_xlfn.XLOOKUP(VALUE(LEFT(C597,4)),Souches!$B$2:$B$15000,Souches!$E$2:$E$15000),Varietes!$B$2:$B$500,Varietes!$C$2:$C$500))</f>
        <v>MDJU</v>
      </c>
      <c r="H597" s="19">
        <f>IF(ISBLANK(C597),"",_xlfn.XLOOKUP(VALUE(LEFT(C597,4)),Souches!$B$2:$B$15000,Souches!$D$2:$D$15000))</f>
        <v>3514</v>
      </c>
      <c r="I597" s="10">
        <f t="shared" si="91"/>
        <v>45862</v>
      </c>
      <c r="J597" s="19">
        <f>IF(I597="","",INT(('ObjProd (2)'!$C$25-I597)/7 * (ABS('ObjProd (2)'!$C$25-I597)&gt;=7)))</f>
        <v>8</v>
      </c>
      <c r="K597" s="10" t="str">
        <f>IF(I597="","",
IF(AND(DATEDIF(I597,'ObjProd (2)'!$C$25,"y")=0,DATEDIF(I597,'ObjProd (2)'!$C$25,"ym")=0,
   INT(('ObjProd (2)'!$C$25-EDATE(I597,DATEDIF(I597,'ObjProd (2)'!$C$25,"y")*12+DATEDIF(I597,'ObjProd (2)'!$C$25,"ym")))/7)=0),
   "&lt; 1 sem.",
   IF(DATEDIF(I597,'ObjProd (2)'!$C$25,"y")&gt;0,DATEDIF(I597,'ObjProd (2)'!$C$25,"y") &amp; " " &amp; IF(DATEDIF(I597,'ObjProd (2)'!$C$25,"y")=1,"an ","ans "),"") &amp;
   IF(DATEDIF(I597,'ObjProd (2)'!$C$25,"ym")&gt;0,DATEDIF(I597,'ObjProd (2)'!$C$25,"ym") &amp; " mois ", "") &amp;
   IF(INT(('ObjProd (2)'!$C$25-EDATE(I597,DATEDIF(I597,'ObjProd (2)'!$C$25,"y")*12+DATEDIF(I597,'ObjProd (2)'!$C$25,"ym")))/7)&gt;0,
      INT(('ObjProd (2)'!$C$25-EDATE(I597,DATEDIF(I597,'ObjProd (2)'!$C$25,"y")*12+DATEDIF(I597,'ObjProd (2)'!$C$25,"ym")))/7) &amp; " sem.",
      "")
)
)</f>
        <v>1 mois 3 sem.</v>
      </c>
      <c r="L597" s="11" t="str">
        <f t="shared" si="92"/>
        <v xml:space="preserve">E 5 </v>
      </c>
      <c r="M597" s="9">
        <f t="shared" si="93"/>
        <v>14</v>
      </c>
      <c r="N597" s="9" t="str" cm="1">
        <f t="array" aca="1" ref="N597" ca="1">LEFT(L597, IF(ISNUMBER(SUBSTITUTE(_xludf.MID(L597, 2, 1), ".", ",")), 1, 2))</f>
        <v xml:space="preserve">E </v>
      </c>
      <c r="O597" s="19">
        <f t="shared" ca="1" si="99"/>
        <v>5</v>
      </c>
      <c r="P597" s="9" t="str">
        <f t="shared" ca="1" si="97"/>
        <v>E</v>
      </c>
      <c r="Q597" s="9">
        <f t="shared" ca="1" si="98"/>
        <v>5</v>
      </c>
      <c r="R597" s="9" t="str">
        <f t="shared" ca="1" si="95"/>
        <v>E5</v>
      </c>
      <c r="S597" t="str" cm="1">
        <f t="array" ref="S597">IF(ISBLANK(C597),"",IFERROR(INDEX(ListeSeries!$A$2:$A$1045, MATCH(1, (DatasScan!G597=ListeSeries!$B$2:$B$1045) * (DatasScan!H597&gt;=ListeSeries!$D$2:$D$1045) * (DatasScan!H597&lt;=ListeSeries!$E$2:$E$1045), 0)), "no match"))</f>
        <v>MEDJOOL</v>
      </c>
      <c r="T597" s="7" t="str" cm="1">
        <f t="array" ref="T597">IF(ISBLANK(C597),"",IFERROR(INDEX(ListeSeries!$C$2:$C$1045, MATCH(1, (DatasScan!G597=ListeSeries!$B$2:$B$1045) * (DatasScan!H597&gt;=ListeSeries!$D$2:$D$1045) * (DatasScan!H597&lt;=ListeSeries!$E$2:$E$1045), 0)), "no match"))</f>
        <v>MEDJOOL 107</v>
      </c>
      <c r="U597" s="11" t="str" cm="1">
        <f t="array" ref="U597">IF(ISBLANK(C597),"",IFERROR(INDEX(ListeSeries!$F$2:$F$1045, MATCH(1, (DatasScan!G597=ListeSeries!$B$2:$B$1045) * (DatasScan!H597&gt;=ListeSeries!$D$2:$D$1045) * (DatasScan!H597&lt;=ListeSeries!$E$2:$E$1045), 0)), "no match"))</f>
        <v>3501-3520</v>
      </c>
    </row>
    <row r="598" spans="1:21" x14ac:dyDescent="0.25">
      <c r="A598" s="6" t="str">
        <f t="shared" si="96"/>
        <v>3</v>
      </c>
      <c r="B598" s="272" t="s">
        <v>1027</v>
      </c>
      <c r="C598" s="206" t="s">
        <v>1965</v>
      </c>
      <c r="D598" s="8">
        <v>1</v>
      </c>
      <c r="F598" s="7" t="str">
        <f t="shared" si="90"/>
        <v>851620250716E 5</v>
      </c>
      <c r="G598" s="21" t="str">
        <f>IF(ISBLANK(C598),"",_xlfn.XLOOKUP(_xlfn.XLOOKUP(VALUE(LEFT(C598,4)),Souches!$B$2:$B$15000,Souches!$E$2:$E$15000),Varietes!$B$2:$B$500,Varietes!$C$2:$C$500))</f>
        <v>MDJU</v>
      </c>
      <c r="H598" s="19">
        <f>IF(ISBLANK(C598),"",_xlfn.XLOOKUP(VALUE(LEFT(C598,4)),Souches!$B$2:$B$15000,Souches!$D$2:$D$15000))</f>
        <v>3514</v>
      </c>
      <c r="I598" s="10">
        <f t="shared" si="91"/>
        <v>45854</v>
      </c>
      <c r="J598" s="19">
        <f>IF(I598="","",INT(('ObjProd (2)'!$C$25-I598)/7 * (ABS('ObjProd (2)'!$C$25-I598)&gt;=7)))</f>
        <v>9</v>
      </c>
      <c r="K598" s="10" t="str">
        <f>IF(I598="","",
IF(AND(DATEDIF(I598,'ObjProd (2)'!$C$25,"y")=0,DATEDIF(I598,'ObjProd (2)'!$C$25,"ym")=0,
   INT(('ObjProd (2)'!$C$25-EDATE(I598,DATEDIF(I598,'ObjProd (2)'!$C$25,"y")*12+DATEDIF(I598,'ObjProd (2)'!$C$25,"ym")))/7)=0),
   "&lt; 1 sem.",
   IF(DATEDIF(I598,'ObjProd (2)'!$C$25,"y")&gt;0,DATEDIF(I598,'ObjProd (2)'!$C$25,"y") &amp; " " &amp; IF(DATEDIF(I598,'ObjProd (2)'!$C$25,"y")=1,"an ","ans "),"") &amp;
   IF(DATEDIF(I598,'ObjProd (2)'!$C$25,"ym")&gt;0,DATEDIF(I598,'ObjProd (2)'!$C$25,"ym") &amp; " mois ", "") &amp;
   IF(INT(('ObjProd (2)'!$C$25-EDATE(I598,DATEDIF(I598,'ObjProd (2)'!$C$25,"y")*12+DATEDIF(I598,'ObjProd (2)'!$C$25,"ym")))/7)&gt;0,
      INT(('ObjProd (2)'!$C$25-EDATE(I598,DATEDIF(I598,'ObjProd (2)'!$C$25,"y")*12+DATEDIF(I598,'ObjProd (2)'!$C$25,"ym")))/7) &amp; " sem.",
      "")
)
)</f>
        <v xml:space="preserve">2 mois </v>
      </c>
      <c r="L598" s="11" t="str">
        <f t="shared" si="92"/>
        <v xml:space="preserve">E 5 </v>
      </c>
      <c r="M598" s="9">
        <f t="shared" si="93"/>
        <v>14</v>
      </c>
      <c r="N598" s="9" t="str" cm="1">
        <f t="array" aca="1" ref="N598" ca="1">LEFT(L598, IF(ISNUMBER(SUBSTITUTE(_xludf.MID(L598, 2, 1), ".", ",")), 1, 2))</f>
        <v xml:space="preserve">E </v>
      </c>
      <c r="O598" s="19">
        <f t="shared" ca="1" si="99"/>
        <v>5</v>
      </c>
      <c r="P598" s="9" t="str">
        <f t="shared" ca="1" si="97"/>
        <v>E</v>
      </c>
      <c r="Q598" s="9">
        <f t="shared" ca="1" si="98"/>
        <v>5</v>
      </c>
      <c r="R598" s="9" t="str">
        <f t="shared" ca="1" si="95"/>
        <v>E5</v>
      </c>
      <c r="S598" t="str" cm="1">
        <f t="array" ref="S598">IF(ISBLANK(C598),"",IFERROR(INDEX(ListeSeries!$A$2:$A$1045, MATCH(1, (DatasScan!G598=ListeSeries!$B$2:$B$1045) * (DatasScan!H598&gt;=ListeSeries!$D$2:$D$1045) * (DatasScan!H598&lt;=ListeSeries!$E$2:$E$1045), 0)), "no match"))</f>
        <v>MEDJOOL</v>
      </c>
      <c r="T598" s="7" t="str" cm="1">
        <f t="array" ref="T598">IF(ISBLANK(C598),"",IFERROR(INDEX(ListeSeries!$C$2:$C$1045, MATCH(1, (DatasScan!G598=ListeSeries!$B$2:$B$1045) * (DatasScan!H598&gt;=ListeSeries!$D$2:$D$1045) * (DatasScan!H598&lt;=ListeSeries!$E$2:$E$1045), 0)), "no match"))</f>
        <v>MEDJOOL 107</v>
      </c>
      <c r="U598" s="11" t="str" cm="1">
        <f t="array" ref="U598">IF(ISBLANK(C598),"",IFERROR(INDEX(ListeSeries!$F$2:$F$1045, MATCH(1, (DatasScan!G598=ListeSeries!$B$2:$B$1045) * (DatasScan!H598&gt;=ListeSeries!$D$2:$D$1045) * (DatasScan!H598&lt;=ListeSeries!$E$2:$E$1045), 0)), "no match"))</f>
        <v>3501-3520</v>
      </c>
    </row>
    <row r="599" spans="1:21" x14ac:dyDescent="0.25">
      <c r="A599" s="6" t="str">
        <f t="shared" si="96"/>
        <v>3</v>
      </c>
      <c r="B599" s="272" t="s">
        <v>1027</v>
      </c>
      <c r="C599" s="206" t="s">
        <v>1914</v>
      </c>
      <c r="E599" s="11">
        <v>2</v>
      </c>
      <c r="F599" s="7" t="str">
        <f t="shared" si="90"/>
        <v>841320250623E 6</v>
      </c>
      <c r="G599" s="21" t="str">
        <f>IF(ISBLANK(C599),"",_xlfn.XLOOKUP(_xlfn.XLOOKUP(VALUE(LEFT(C599,4)),Souches!$B$2:$B$15000,Souches!$E$2:$E$15000),Varietes!$B$2:$B$500,Varietes!$C$2:$C$500))</f>
        <v>MDJU</v>
      </c>
      <c r="H599" s="19">
        <f>IF(ISBLANK(C599),"",_xlfn.XLOOKUP(VALUE(LEFT(C599,4)),Souches!$B$2:$B$15000,Souches!$D$2:$D$15000))</f>
        <v>3476</v>
      </c>
      <c r="I599" s="10">
        <f t="shared" si="91"/>
        <v>45831</v>
      </c>
      <c r="J599" s="19">
        <f>IF(I599="","",INT(('ObjProd (2)'!$C$25-I599)/7 * (ABS('ObjProd (2)'!$C$25-I599)&gt;=7)))</f>
        <v>12</v>
      </c>
      <c r="K599" s="10" t="str">
        <f>IF(I599="","",
IF(AND(DATEDIF(I599,'ObjProd (2)'!$C$25,"y")=0,DATEDIF(I599,'ObjProd (2)'!$C$25,"ym")=0,
   INT(('ObjProd (2)'!$C$25-EDATE(I599,DATEDIF(I599,'ObjProd (2)'!$C$25,"y")*12+DATEDIF(I599,'ObjProd (2)'!$C$25,"ym")))/7)=0),
   "&lt; 1 sem.",
   IF(DATEDIF(I599,'ObjProd (2)'!$C$25,"y")&gt;0,DATEDIF(I599,'ObjProd (2)'!$C$25,"y") &amp; " " &amp; IF(DATEDIF(I599,'ObjProd (2)'!$C$25,"y")=1,"an ","ans "),"") &amp;
   IF(DATEDIF(I599,'ObjProd (2)'!$C$25,"ym")&gt;0,DATEDIF(I599,'ObjProd (2)'!$C$25,"ym") &amp; " mois ", "") &amp;
   IF(INT(('ObjProd (2)'!$C$25-EDATE(I599,DATEDIF(I599,'ObjProd (2)'!$C$25,"y")*12+DATEDIF(I599,'ObjProd (2)'!$C$25,"ym")))/7)&gt;0,
      INT(('ObjProd (2)'!$C$25-EDATE(I599,DATEDIF(I599,'ObjProd (2)'!$C$25,"y")*12+DATEDIF(I599,'ObjProd (2)'!$C$25,"ym")))/7) &amp; " sem.",
      "")
)
)</f>
        <v>2 mois 3 sem.</v>
      </c>
      <c r="L599" s="11" t="str">
        <f t="shared" si="92"/>
        <v xml:space="preserve">E 6 </v>
      </c>
      <c r="M599" s="9">
        <f t="shared" si="93"/>
        <v>2</v>
      </c>
      <c r="N599" s="9" t="str" cm="1">
        <f t="array" aca="1" ref="N599" ca="1">LEFT(L599, IF(ISNUMBER(SUBSTITUTE(_xludf.MID(L599, 2, 1), ".", ",")), 1, 2))</f>
        <v xml:space="preserve">E </v>
      </c>
      <c r="O599" s="19">
        <f t="shared" ca="1" si="99"/>
        <v>6</v>
      </c>
      <c r="P599" s="9" t="str">
        <f t="shared" ca="1" si="97"/>
        <v>E</v>
      </c>
      <c r="Q599" s="9">
        <f t="shared" ca="1" si="98"/>
        <v>6</v>
      </c>
      <c r="R599" s="9" t="str">
        <f t="shared" ca="1" si="95"/>
        <v>E6</v>
      </c>
      <c r="S599" t="str" cm="1">
        <f t="array" ref="S599">IF(ISBLANK(C599),"",IFERROR(INDEX(ListeSeries!$A$2:$A$1045, MATCH(1, (DatasScan!G599=ListeSeries!$B$2:$B$1045) * (DatasScan!H599&gt;=ListeSeries!$D$2:$D$1045) * (DatasScan!H599&lt;=ListeSeries!$E$2:$E$1045), 0)), "no match"))</f>
        <v>MEDJOOL</v>
      </c>
      <c r="T599" s="7" t="str" cm="1">
        <f t="array" ref="T599">IF(ISBLANK(C599),"",IFERROR(INDEX(ListeSeries!$C$2:$C$1045, MATCH(1, (DatasScan!G599=ListeSeries!$B$2:$B$1045) * (DatasScan!H599&gt;=ListeSeries!$D$2:$D$1045) * (DatasScan!H599&lt;=ListeSeries!$E$2:$E$1045), 0)), "no match"))</f>
        <v>MEDJOOL 106</v>
      </c>
      <c r="U599" s="11" t="str" cm="1">
        <f t="array" ref="U599">IF(ISBLANK(C599),"",IFERROR(INDEX(ListeSeries!$F$2:$F$1045, MATCH(1, (DatasScan!G599=ListeSeries!$B$2:$B$1045) * (DatasScan!H599&gt;=ListeSeries!$D$2:$D$1045) * (DatasScan!H599&lt;=ListeSeries!$E$2:$E$1045), 0)), "no match"))</f>
        <v>3476-3500</v>
      </c>
    </row>
    <row r="600" spans="1:21" x14ac:dyDescent="0.25">
      <c r="A600" s="6" t="str">
        <f t="shared" si="96"/>
        <v>3</v>
      </c>
      <c r="B600" s="272" t="s">
        <v>1027</v>
      </c>
      <c r="C600" s="206" t="s">
        <v>1926</v>
      </c>
      <c r="E600" s="11">
        <v>9</v>
      </c>
      <c r="F600" s="7" t="str">
        <f t="shared" si="90"/>
        <v>843120250728E 7</v>
      </c>
      <c r="G600" s="21" t="str">
        <f>IF(ISBLANK(C600),"",_xlfn.XLOOKUP(_xlfn.XLOOKUP(VALUE(LEFT(C600,4)),Souches!$B$2:$B$15000,Souches!$E$2:$E$15000),Varietes!$B$2:$B$500,Varietes!$C$2:$C$500))</f>
        <v>MDJU</v>
      </c>
      <c r="H600" s="19">
        <f>IF(ISBLANK(C600),"",_xlfn.XLOOKUP(VALUE(LEFT(C600,4)),Souches!$B$2:$B$15000,Souches!$D$2:$D$15000))</f>
        <v>3500</v>
      </c>
      <c r="I600" s="10">
        <f t="shared" si="91"/>
        <v>45866</v>
      </c>
      <c r="J600" s="19">
        <f>IF(I600="","",INT(('ObjProd (2)'!$C$25-I600)/7 * (ABS('ObjProd (2)'!$C$25-I600)&gt;=7)))</f>
        <v>7</v>
      </c>
      <c r="K600" s="10" t="str">
        <f>IF(I600="","",
IF(AND(DATEDIF(I600,'ObjProd (2)'!$C$25,"y")=0,DATEDIF(I600,'ObjProd (2)'!$C$25,"ym")=0,
   INT(('ObjProd (2)'!$C$25-EDATE(I600,DATEDIF(I600,'ObjProd (2)'!$C$25,"y")*12+DATEDIF(I600,'ObjProd (2)'!$C$25,"ym")))/7)=0),
   "&lt; 1 sem.",
   IF(DATEDIF(I600,'ObjProd (2)'!$C$25,"y")&gt;0,DATEDIF(I600,'ObjProd (2)'!$C$25,"y") &amp; " " &amp; IF(DATEDIF(I600,'ObjProd (2)'!$C$25,"y")=1,"an ","ans "),"") &amp;
   IF(DATEDIF(I600,'ObjProd (2)'!$C$25,"ym")&gt;0,DATEDIF(I600,'ObjProd (2)'!$C$25,"ym") &amp; " mois ", "") &amp;
   IF(INT(('ObjProd (2)'!$C$25-EDATE(I600,DATEDIF(I600,'ObjProd (2)'!$C$25,"y")*12+DATEDIF(I600,'ObjProd (2)'!$C$25,"ym")))/7)&gt;0,
      INT(('ObjProd (2)'!$C$25-EDATE(I600,DATEDIF(I600,'ObjProd (2)'!$C$25,"y")*12+DATEDIF(I600,'ObjProd (2)'!$C$25,"ym")))/7) &amp; " sem.",
      "")
)
)</f>
        <v>1 mois 3 sem.</v>
      </c>
      <c r="L600" s="11" t="str">
        <f t="shared" si="92"/>
        <v xml:space="preserve">E 7 </v>
      </c>
      <c r="M600" s="9">
        <f t="shared" si="93"/>
        <v>9</v>
      </c>
      <c r="N600" s="9" t="str" cm="1">
        <f t="array" aca="1" ref="N600" ca="1">LEFT(L600, IF(ISNUMBER(SUBSTITUTE(_xludf.MID(L600, 2, 1), ".", ",")), 1, 2))</f>
        <v xml:space="preserve">E </v>
      </c>
      <c r="O600" s="19">
        <f t="shared" ca="1" si="99"/>
        <v>7</v>
      </c>
      <c r="P600" s="9" t="str">
        <f t="shared" ca="1" si="97"/>
        <v>E</v>
      </c>
      <c r="Q600" s="9" t="str">
        <f t="shared" ca="1" si="98"/>
        <v>7+</v>
      </c>
      <c r="R600" s="9" t="str">
        <f t="shared" ca="1" si="95"/>
        <v>E7+</v>
      </c>
      <c r="S600" t="str" cm="1">
        <f t="array" ref="S600">IF(ISBLANK(C600),"",IFERROR(INDEX(ListeSeries!$A$2:$A$1045, MATCH(1, (DatasScan!G600=ListeSeries!$B$2:$B$1045) * (DatasScan!H600&gt;=ListeSeries!$D$2:$D$1045) * (DatasScan!H600&lt;=ListeSeries!$E$2:$E$1045), 0)), "no match"))</f>
        <v>MEDJOOL</v>
      </c>
      <c r="T600" s="7" t="str" cm="1">
        <f t="array" ref="T600">IF(ISBLANK(C600),"",IFERROR(INDEX(ListeSeries!$C$2:$C$1045, MATCH(1, (DatasScan!G600=ListeSeries!$B$2:$B$1045) * (DatasScan!H600&gt;=ListeSeries!$D$2:$D$1045) * (DatasScan!H600&lt;=ListeSeries!$E$2:$E$1045), 0)), "no match"))</f>
        <v>MEDJOOL 106</v>
      </c>
      <c r="U600" s="11" t="str" cm="1">
        <f t="array" ref="U600">IF(ISBLANK(C600),"",IFERROR(INDEX(ListeSeries!$F$2:$F$1045, MATCH(1, (DatasScan!G600=ListeSeries!$B$2:$B$1045) * (DatasScan!H600&gt;=ListeSeries!$D$2:$D$1045) * (DatasScan!H600&lt;=ListeSeries!$E$2:$E$1045), 0)), "no match"))</f>
        <v>3476-3500</v>
      </c>
    </row>
    <row r="601" spans="1:21" x14ac:dyDescent="0.25">
      <c r="A601" s="6" t="str">
        <f t="shared" si="96"/>
        <v>3</v>
      </c>
      <c r="B601" s="272" t="s">
        <v>1027</v>
      </c>
      <c r="C601" s="206" t="s">
        <v>3528</v>
      </c>
      <c r="D601" s="8">
        <v>3</v>
      </c>
      <c r="F601" s="7" t="str">
        <f t="shared" si="90"/>
        <v>851520250917RG1</v>
      </c>
      <c r="G601" s="21" t="str">
        <f>IF(ISBLANK(C601),"",_xlfn.XLOOKUP(_xlfn.XLOOKUP(VALUE(LEFT(C601,4)),Souches!$B$2:$B$15000,Souches!$E$2:$E$15000),Varietes!$B$2:$B$500,Varietes!$C$2:$C$500))</f>
        <v>MDJU</v>
      </c>
      <c r="H601" s="19">
        <f>IF(ISBLANK(C601),"",_xlfn.XLOOKUP(VALUE(LEFT(C601,4)),Souches!$B$2:$B$15000,Souches!$D$2:$D$15000))</f>
        <v>3512</v>
      </c>
      <c r="I601" s="10">
        <f t="shared" si="91"/>
        <v>45917</v>
      </c>
      <c r="J601" s="19">
        <f>IF(I601="","",INT(('ObjProd (2)'!$C$25-I601)/7 * (ABS('ObjProd (2)'!$C$25-I601)&gt;=7)))</f>
        <v>0</v>
      </c>
      <c r="K601" s="10" t="str">
        <f>IF(I601="","",
IF(AND(DATEDIF(I601,'ObjProd (2)'!$C$25,"y")=0,DATEDIF(I601,'ObjProd (2)'!$C$25,"ym")=0,
   INT(('ObjProd (2)'!$C$25-EDATE(I601,DATEDIF(I601,'ObjProd (2)'!$C$25,"y")*12+DATEDIF(I601,'ObjProd (2)'!$C$25,"ym")))/7)=0),
   "&lt; 1 sem.",
   IF(DATEDIF(I601,'ObjProd (2)'!$C$25,"y")&gt;0,DATEDIF(I601,'ObjProd (2)'!$C$25,"y") &amp; " " &amp; IF(DATEDIF(I601,'ObjProd (2)'!$C$25,"y")=1,"an ","ans "),"") &amp;
   IF(DATEDIF(I601,'ObjProd (2)'!$C$25,"ym")&gt;0,DATEDIF(I601,'ObjProd (2)'!$C$25,"ym") &amp; " mois ", "") &amp;
   IF(INT(('ObjProd (2)'!$C$25-EDATE(I601,DATEDIF(I601,'ObjProd (2)'!$C$25,"y")*12+DATEDIF(I601,'ObjProd (2)'!$C$25,"ym")))/7)&gt;0,
      INT(('ObjProd (2)'!$C$25-EDATE(I601,DATEDIF(I601,'ObjProd (2)'!$C$25,"y")*12+DATEDIF(I601,'ObjProd (2)'!$C$25,"ym")))/7) &amp; " sem.",
      "")
)
)</f>
        <v>&lt; 1 sem.</v>
      </c>
      <c r="L601" s="11" t="str">
        <f t="shared" si="92"/>
        <v>RG18</v>
      </c>
      <c r="M601" s="9">
        <f t="shared" si="93"/>
        <v>42</v>
      </c>
      <c r="N601" s="9" t="str" cm="1">
        <f t="array" aca="1" ref="N601" ca="1">LEFT(L601, IF(ISNUMBER(SUBSTITUTE(_xludf.MID(L601, 2, 1), ".", ",")), 1, 2))</f>
        <v>RG</v>
      </c>
      <c r="O601" s="19">
        <f t="shared" ca="1" si="99"/>
        <v>18</v>
      </c>
      <c r="P601" s="9" t="str">
        <f t="shared" ca="1" si="97"/>
        <v>X</v>
      </c>
      <c r="Q601" s="9" t="str">
        <f t="shared" ca="1" si="98"/>
        <v>13+</v>
      </c>
      <c r="R601" s="9" t="str">
        <f t="shared" ca="1" si="95"/>
        <v>X13+</v>
      </c>
      <c r="S601" t="str" cm="1">
        <f t="array" ref="S601">IF(ISBLANK(C601),"",IFERROR(INDEX(ListeSeries!$A$2:$A$1045, MATCH(1, (DatasScan!G601=ListeSeries!$B$2:$B$1045) * (DatasScan!H601&gt;=ListeSeries!$D$2:$D$1045) * (DatasScan!H601&lt;=ListeSeries!$E$2:$E$1045), 0)), "no match"))</f>
        <v>MEDJOOL</v>
      </c>
      <c r="T601" s="7" t="str" cm="1">
        <f t="array" ref="T601">IF(ISBLANK(C601),"",IFERROR(INDEX(ListeSeries!$C$2:$C$1045, MATCH(1, (DatasScan!G601=ListeSeries!$B$2:$B$1045) * (DatasScan!H601&gt;=ListeSeries!$D$2:$D$1045) * (DatasScan!H601&lt;=ListeSeries!$E$2:$E$1045), 0)), "no match"))</f>
        <v>MEDJOOL 107</v>
      </c>
      <c r="U601" s="11" t="str" cm="1">
        <f t="array" ref="U601">IF(ISBLANK(C601),"",IFERROR(INDEX(ListeSeries!$F$2:$F$1045, MATCH(1, (DatasScan!G601=ListeSeries!$B$2:$B$1045) * (DatasScan!H601&gt;=ListeSeries!$D$2:$D$1045) * (DatasScan!H601&lt;=ListeSeries!$E$2:$E$1045), 0)), "no match"))</f>
        <v>3501-3520</v>
      </c>
    </row>
    <row r="602" spans="1:21" x14ac:dyDescent="0.25">
      <c r="A602" s="6" t="str">
        <f t="shared" si="96"/>
        <v>3</v>
      </c>
      <c r="B602" s="272" t="s">
        <v>1027</v>
      </c>
      <c r="C602" s="206" t="s">
        <v>1799</v>
      </c>
      <c r="D602" s="8">
        <v>1</v>
      </c>
      <c r="F602" s="7" t="str">
        <f t="shared" si="90"/>
        <v>851620250625E 5</v>
      </c>
      <c r="G602" s="21" t="str">
        <f>IF(ISBLANK(C602),"",_xlfn.XLOOKUP(_xlfn.XLOOKUP(VALUE(LEFT(C602,4)),Souches!$B$2:$B$15000,Souches!$E$2:$E$15000),Varietes!$B$2:$B$500,Varietes!$C$2:$C$500))</f>
        <v>MDJU</v>
      </c>
      <c r="H602" s="19">
        <f>IF(ISBLANK(C602),"",_xlfn.XLOOKUP(VALUE(LEFT(C602,4)),Souches!$B$2:$B$15000,Souches!$D$2:$D$15000))</f>
        <v>3514</v>
      </c>
      <c r="I602" s="10">
        <f t="shared" si="91"/>
        <v>45833</v>
      </c>
      <c r="J602" s="19">
        <f>IF(I602="","",INT(('ObjProd (2)'!$C$25-I602)/7 * (ABS('ObjProd (2)'!$C$25-I602)&gt;=7)))</f>
        <v>12</v>
      </c>
      <c r="K602" s="10" t="str">
        <f>IF(I602="","",
IF(AND(DATEDIF(I602,'ObjProd (2)'!$C$25,"y")=0,DATEDIF(I602,'ObjProd (2)'!$C$25,"ym")=0,
   INT(('ObjProd (2)'!$C$25-EDATE(I602,DATEDIF(I602,'ObjProd (2)'!$C$25,"y")*12+DATEDIF(I602,'ObjProd (2)'!$C$25,"ym")))/7)=0),
   "&lt; 1 sem.",
   IF(DATEDIF(I602,'ObjProd (2)'!$C$25,"y")&gt;0,DATEDIF(I602,'ObjProd (2)'!$C$25,"y") &amp; " " &amp; IF(DATEDIF(I602,'ObjProd (2)'!$C$25,"y")=1,"an ","ans "),"") &amp;
   IF(DATEDIF(I602,'ObjProd (2)'!$C$25,"ym")&gt;0,DATEDIF(I602,'ObjProd (2)'!$C$25,"ym") &amp; " mois ", "") &amp;
   IF(INT(('ObjProd (2)'!$C$25-EDATE(I602,DATEDIF(I602,'ObjProd (2)'!$C$25,"y")*12+DATEDIF(I602,'ObjProd (2)'!$C$25,"ym")))/7)&gt;0,
      INT(('ObjProd (2)'!$C$25-EDATE(I602,DATEDIF(I602,'ObjProd (2)'!$C$25,"y")*12+DATEDIF(I602,'ObjProd (2)'!$C$25,"ym")))/7) &amp; " sem.",
      "")
)
)</f>
        <v>2 mois 3 sem.</v>
      </c>
      <c r="L602" s="11" t="str">
        <f t="shared" si="92"/>
        <v xml:space="preserve">E 5 </v>
      </c>
      <c r="M602" s="9">
        <f t="shared" si="93"/>
        <v>14</v>
      </c>
      <c r="N602" s="9" t="str" cm="1">
        <f t="array" aca="1" ref="N602" ca="1">LEFT(L602, IF(ISNUMBER(SUBSTITUTE(_xludf.MID(L602, 2, 1), ".", ",")), 1, 2))</f>
        <v xml:space="preserve">E </v>
      </c>
      <c r="O602" s="19">
        <f t="shared" ca="1" si="99"/>
        <v>5</v>
      </c>
      <c r="P602" s="9" t="str">
        <f t="shared" ca="1" si="97"/>
        <v>E</v>
      </c>
      <c r="Q602" s="9">
        <f t="shared" ca="1" si="98"/>
        <v>5</v>
      </c>
      <c r="R602" s="9" t="str">
        <f t="shared" ca="1" si="95"/>
        <v>E5</v>
      </c>
      <c r="S602" t="str" cm="1">
        <f t="array" ref="S602">IF(ISBLANK(C602),"",IFERROR(INDEX(ListeSeries!$A$2:$A$1045, MATCH(1, (DatasScan!G602=ListeSeries!$B$2:$B$1045) * (DatasScan!H602&gt;=ListeSeries!$D$2:$D$1045) * (DatasScan!H602&lt;=ListeSeries!$E$2:$E$1045), 0)), "no match"))</f>
        <v>MEDJOOL</v>
      </c>
      <c r="T602" s="7" t="str" cm="1">
        <f t="array" ref="T602">IF(ISBLANK(C602),"",IFERROR(INDEX(ListeSeries!$C$2:$C$1045, MATCH(1, (DatasScan!G602=ListeSeries!$B$2:$B$1045) * (DatasScan!H602&gt;=ListeSeries!$D$2:$D$1045) * (DatasScan!H602&lt;=ListeSeries!$E$2:$E$1045), 0)), "no match"))</f>
        <v>MEDJOOL 107</v>
      </c>
      <c r="U602" s="11" t="str" cm="1">
        <f t="array" ref="U602">IF(ISBLANK(C602),"",IFERROR(INDEX(ListeSeries!$F$2:$F$1045, MATCH(1, (DatasScan!G602=ListeSeries!$B$2:$B$1045) * (DatasScan!H602&gt;=ListeSeries!$D$2:$D$1045) * (DatasScan!H602&lt;=ListeSeries!$E$2:$E$1045), 0)), "no match"))</f>
        <v>3501-3520</v>
      </c>
    </row>
    <row r="603" spans="1:21" x14ac:dyDescent="0.25">
      <c r="A603" s="6" t="str">
        <f t="shared" si="96"/>
        <v>3</v>
      </c>
      <c r="B603" s="272" t="s">
        <v>1027</v>
      </c>
      <c r="C603" s="206" t="s">
        <v>1808</v>
      </c>
      <c r="D603" s="8">
        <v>1</v>
      </c>
      <c r="F603" s="7" t="str">
        <f t="shared" si="90"/>
        <v>861120250626E 6</v>
      </c>
      <c r="G603" s="21" t="str">
        <f>IF(ISBLANK(C603),"",_xlfn.XLOOKUP(_xlfn.XLOOKUP(VALUE(LEFT(C603,4)),Souches!$B$2:$B$15000,Souches!$E$2:$E$15000),Varietes!$B$2:$B$500,Varietes!$C$2:$C$500))</f>
        <v>MDJU</v>
      </c>
      <c r="H603" s="19">
        <f>IF(ISBLANK(C603),"",_xlfn.XLOOKUP(VALUE(LEFT(C603,4)),Souches!$B$2:$B$15000,Souches!$D$2:$D$15000))</f>
        <v>3522</v>
      </c>
      <c r="I603" s="10">
        <f t="shared" si="91"/>
        <v>45834</v>
      </c>
      <c r="J603" s="19">
        <f>IF(I603="","",INT(('ObjProd (2)'!$C$25-I603)/7 * (ABS('ObjProd (2)'!$C$25-I603)&gt;=7)))</f>
        <v>12</v>
      </c>
      <c r="K603" s="10" t="str">
        <f>IF(I603="","",
IF(AND(DATEDIF(I603,'ObjProd (2)'!$C$25,"y")=0,DATEDIF(I603,'ObjProd (2)'!$C$25,"ym")=0,
   INT(('ObjProd (2)'!$C$25-EDATE(I603,DATEDIF(I603,'ObjProd (2)'!$C$25,"y")*12+DATEDIF(I603,'ObjProd (2)'!$C$25,"ym")))/7)=0),
   "&lt; 1 sem.",
   IF(DATEDIF(I603,'ObjProd (2)'!$C$25,"y")&gt;0,DATEDIF(I603,'ObjProd (2)'!$C$25,"y") &amp; " " &amp; IF(DATEDIF(I603,'ObjProd (2)'!$C$25,"y")=1,"an ","ans "),"") &amp;
   IF(DATEDIF(I603,'ObjProd (2)'!$C$25,"ym")&gt;0,DATEDIF(I603,'ObjProd (2)'!$C$25,"ym") &amp; " mois ", "") &amp;
   IF(INT(('ObjProd (2)'!$C$25-EDATE(I603,DATEDIF(I603,'ObjProd (2)'!$C$25,"y")*12+DATEDIF(I603,'ObjProd (2)'!$C$25,"ym")))/7)&gt;0,
      INT(('ObjProd (2)'!$C$25-EDATE(I603,DATEDIF(I603,'ObjProd (2)'!$C$25,"y")*12+DATEDIF(I603,'ObjProd (2)'!$C$25,"ym")))/7) &amp; " sem.",
      "")
)
)</f>
        <v>2 mois 3 sem.</v>
      </c>
      <c r="L603" s="11" t="str">
        <f t="shared" si="92"/>
        <v xml:space="preserve">E 6 </v>
      </c>
      <c r="M603" s="9">
        <f t="shared" si="93"/>
        <v>14</v>
      </c>
      <c r="N603" s="9" t="str" cm="1">
        <f t="array" aca="1" ref="N603" ca="1">LEFT(L603, IF(ISNUMBER(SUBSTITUTE(_xludf.MID(L603, 2, 1), ".", ",")), 1, 2))</f>
        <v xml:space="preserve">E </v>
      </c>
      <c r="O603" s="19">
        <f t="shared" ca="1" si="99"/>
        <v>6</v>
      </c>
      <c r="P603" s="9" t="str">
        <f t="shared" ca="1" si="97"/>
        <v>E</v>
      </c>
      <c r="Q603" s="9">
        <f t="shared" ca="1" si="98"/>
        <v>6</v>
      </c>
      <c r="R603" s="9" t="str">
        <f t="shared" ca="1" si="95"/>
        <v>E6</v>
      </c>
      <c r="S603" t="str" cm="1">
        <f t="array" ref="S603">IF(ISBLANK(C603),"",IFERROR(INDEX(ListeSeries!$A$2:$A$1045, MATCH(1, (DatasScan!G603=ListeSeries!$B$2:$B$1045) * (DatasScan!H603&gt;=ListeSeries!$D$2:$D$1045) * (DatasScan!H603&lt;=ListeSeries!$E$2:$E$1045), 0)), "no match"))</f>
        <v>MEDJOOL</v>
      </c>
      <c r="T603" s="7" t="str" cm="1">
        <f t="array" ref="T603">IF(ISBLANK(C603),"",IFERROR(INDEX(ListeSeries!$C$2:$C$1045, MATCH(1, (DatasScan!G603=ListeSeries!$B$2:$B$1045) * (DatasScan!H603&gt;=ListeSeries!$D$2:$D$1045) * (DatasScan!H603&lt;=ListeSeries!$E$2:$E$1045), 0)), "no match"))</f>
        <v>MEDJOOL 108</v>
      </c>
      <c r="U603" s="11" t="str" cm="1">
        <f t="array" ref="U603">IF(ISBLANK(C603),"",IFERROR(INDEX(ListeSeries!$F$2:$F$1045, MATCH(1, (DatasScan!G603=ListeSeries!$B$2:$B$1045) * (DatasScan!H603&gt;=ListeSeries!$D$2:$D$1045) * (DatasScan!H603&lt;=ListeSeries!$E$2:$E$1045), 0)), "no match"))</f>
        <v>3521-3530</v>
      </c>
    </row>
    <row r="604" spans="1:21" x14ac:dyDescent="0.25">
      <c r="A604" s="6" t="str">
        <f t="shared" si="96"/>
        <v>3</v>
      </c>
      <c r="B604" s="272" t="s">
        <v>1027</v>
      </c>
      <c r="C604" s="206" t="s">
        <v>1914</v>
      </c>
      <c r="D604" s="8">
        <v>1</v>
      </c>
      <c r="F604" s="7" t="str">
        <f t="shared" si="90"/>
        <v>841320250623E 6</v>
      </c>
      <c r="G604" s="21" t="str">
        <f>IF(ISBLANK(C604),"",_xlfn.XLOOKUP(_xlfn.XLOOKUP(VALUE(LEFT(C604,4)),Souches!$B$2:$B$15000,Souches!$E$2:$E$15000),Varietes!$B$2:$B$500,Varietes!$C$2:$C$500))</f>
        <v>MDJU</v>
      </c>
      <c r="H604" s="19">
        <f>IF(ISBLANK(C604),"",_xlfn.XLOOKUP(VALUE(LEFT(C604,4)),Souches!$B$2:$B$15000,Souches!$D$2:$D$15000))</f>
        <v>3476</v>
      </c>
      <c r="I604" s="10">
        <f t="shared" si="91"/>
        <v>45831</v>
      </c>
      <c r="J604" s="19">
        <f>IF(I604="","",INT(('ObjProd (2)'!$C$25-I604)/7 * (ABS('ObjProd (2)'!$C$25-I604)&gt;=7)))</f>
        <v>12</v>
      </c>
      <c r="K604" s="10" t="str">
        <f>IF(I604="","",
IF(AND(DATEDIF(I604,'ObjProd (2)'!$C$25,"y")=0,DATEDIF(I604,'ObjProd (2)'!$C$25,"ym")=0,
   INT(('ObjProd (2)'!$C$25-EDATE(I604,DATEDIF(I604,'ObjProd (2)'!$C$25,"y")*12+DATEDIF(I604,'ObjProd (2)'!$C$25,"ym")))/7)=0),
   "&lt; 1 sem.",
   IF(DATEDIF(I604,'ObjProd (2)'!$C$25,"y")&gt;0,DATEDIF(I604,'ObjProd (2)'!$C$25,"y") &amp; " " &amp; IF(DATEDIF(I604,'ObjProd (2)'!$C$25,"y")=1,"an ","ans "),"") &amp;
   IF(DATEDIF(I604,'ObjProd (2)'!$C$25,"ym")&gt;0,DATEDIF(I604,'ObjProd (2)'!$C$25,"ym") &amp; " mois ", "") &amp;
   IF(INT(('ObjProd (2)'!$C$25-EDATE(I604,DATEDIF(I604,'ObjProd (2)'!$C$25,"y")*12+DATEDIF(I604,'ObjProd (2)'!$C$25,"ym")))/7)&gt;0,
      INT(('ObjProd (2)'!$C$25-EDATE(I604,DATEDIF(I604,'ObjProd (2)'!$C$25,"y")*12+DATEDIF(I604,'ObjProd (2)'!$C$25,"ym")))/7) &amp; " sem.",
      "")
)
)</f>
        <v>2 mois 3 sem.</v>
      </c>
      <c r="L604" s="11" t="str">
        <f t="shared" si="92"/>
        <v xml:space="preserve">E 6 </v>
      </c>
      <c r="M604" s="9">
        <f t="shared" si="93"/>
        <v>14</v>
      </c>
      <c r="N604" s="9" t="str" cm="1">
        <f t="array" aca="1" ref="N604" ca="1">LEFT(L604, IF(ISNUMBER(SUBSTITUTE(_xludf.MID(L604, 2, 1), ".", ",")), 1, 2))</f>
        <v xml:space="preserve">E </v>
      </c>
      <c r="O604" s="19">
        <f t="shared" ca="1" si="99"/>
        <v>6</v>
      </c>
      <c r="P604" s="9" t="str">
        <f t="shared" ca="1" si="97"/>
        <v>E</v>
      </c>
      <c r="Q604" s="9">
        <f t="shared" ca="1" si="98"/>
        <v>6</v>
      </c>
      <c r="R604" s="9" t="str">
        <f t="shared" ca="1" si="95"/>
        <v>E6</v>
      </c>
      <c r="S604" t="str" cm="1">
        <f t="array" ref="S604">IF(ISBLANK(C604),"",IFERROR(INDEX(ListeSeries!$A$2:$A$1045, MATCH(1, (DatasScan!G604=ListeSeries!$B$2:$B$1045) * (DatasScan!H604&gt;=ListeSeries!$D$2:$D$1045) * (DatasScan!H604&lt;=ListeSeries!$E$2:$E$1045), 0)), "no match"))</f>
        <v>MEDJOOL</v>
      </c>
      <c r="T604" s="7" t="str" cm="1">
        <f t="array" ref="T604">IF(ISBLANK(C604),"",IFERROR(INDEX(ListeSeries!$C$2:$C$1045, MATCH(1, (DatasScan!G604=ListeSeries!$B$2:$B$1045) * (DatasScan!H604&gt;=ListeSeries!$D$2:$D$1045) * (DatasScan!H604&lt;=ListeSeries!$E$2:$E$1045), 0)), "no match"))</f>
        <v>MEDJOOL 106</v>
      </c>
      <c r="U604" s="11" t="str" cm="1">
        <f t="array" ref="U604">IF(ISBLANK(C604),"",IFERROR(INDEX(ListeSeries!$F$2:$F$1045, MATCH(1, (DatasScan!G604=ListeSeries!$B$2:$B$1045) * (DatasScan!H604&gt;=ListeSeries!$D$2:$D$1045) * (DatasScan!H604&lt;=ListeSeries!$E$2:$E$1045), 0)), "no match"))</f>
        <v>3476-3500</v>
      </c>
    </row>
    <row r="605" spans="1:21" x14ac:dyDescent="0.25">
      <c r="A605" s="6" t="str">
        <f t="shared" si="96"/>
        <v>3</v>
      </c>
      <c r="B605" s="272" t="s">
        <v>1027</v>
      </c>
      <c r="C605" s="206" t="s">
        <v>1656</v>
      </c>
      <c r="D605" s="8">
        <v>1</v>
      </c>
      <c r="F605" s="7" t="str">
        <f t="shared" si="90"/>
        <v>861120250619E 4</v>
      </c>
      <c r="G605" s="21" t="str">
        <f>IF(ISBLANK(C605),"",_xlfn.XLOOKUP(_xlfn.XLOOKUP(VALUE(LEFT(C605,4)),Souches!$B$2:$B$15000,Souches!$E$2:$E$15000),Varietes!$B$2:$B$500,Varietes!$C$2:$C$500))</f>
        <v>MDJU</v>
      </c>
      <c r="H605" s="19">
        <f>IF(ISBLANK(C605),"",_xlfn.XLOOKUP(VALUE(LEFT(C605,4)),Souches!$B$2:$B$15000,Souches!$D$2:$D$15000))</f>
        <v>3522</v>
      </c>
      <c r="I605" s="10">
        <f t="shared" si="91"/>
        <v>45827</v>
      </c>
      <c r="J605" s="19">
        <f>IF(I605="","",INT(('ObjProd (2)'!$C$25-I605)/7 * (ABS('ObjProd (2)'!$C$25-I605)&gt;=7)))</f>
        <v>13</v>
      </c>
      <c r="K605" s="10" t="str">
        <f>IF(I605="","",
IF(AND(DATEDIF(I605,'ObjProd (2)'!$C$25,"y")=0,DATEDIF(I605,'ObjProd (2)'!$C$25,"ym")=0,
   INT(('ObjProd (2)'!$C$25-EDATE(I605,DATEDIF(I605,'ObjProd (2)'!$C$25,"y")*12+DATEDIF(I605,'ObjProd (2)'!$C$25,"ym")))/7)=0),
   "&lt; 1 sem.",
   IF(DATEDIF(I605,'ObjProd (2)'!$C$25,"y")&gt;0,DATEDIF(I605,'ObjProd (2)'!$C$25,"y") &amp; " " &amp; IF(DATEDIF(I605,'ObjProd (2)'!$C$25,"y")=1,"an ","ans "),"") &amp;
   IF(DATEDIF(I605,'ObjProd (2)'!$C$25,"ym")&gt;0,DATEDIF(I605,'ObjProd (2)'!$C$25,"ym") &amp; " mois ", "") &amp;
   IF(INT(('ObjProd (2)'!$C$25-EDATE(I605,DATEDIF(I605,'ObjProd (2)'!$C$25,"y")*12+DATEDIF(I605,'ObjProd (2)'!$C$25,"ym")))/7)&gt;0,
      INT(('ObjProd (2)'!$C$25-EDATE(I605,DATEDIF(I605,'ObjProd (2)'!$C$25,"y")*12+DATEDIF(I605,'ObjProd (2)'!$C$25,"ym")))/7) &amp; " sem.",
      "")
)
)</f>
        <v>2 mois 4 sem.</v>
      </c>
      <c r="L605" s="11" t="str">
        <f t="shared" si="92"/>
        <v xml:space="preserve">E 4 </v>
      </c>
      <c r="M605" s="9">
        <f t="shared" si="93"/>
        <v>14</v>
      </c>
      <c r="N605" s="9" t="str" cm="1">
        <f t="array" aca="1" ref="N605" ca="1">LEFT(L605, IF(ISNUMBER(SUBSTITUTE(_xludf.MID(L605, 2, 1), ".", ",")), 1, 2))</f>
        <v xml:space="preserve">E </v>
      </c>
      <c r="O605" s="19">
        <f t="shared" ca="1" si="99"/>
        <v>4</v>
      </c>
      <c r="P605" s="9" t="str">
        <f t="shared" ca="1" si="97"/>
        <v>E</v>
      </c>
      <c r="Q605" s="9">
        <f t="shared" ca="1" si="98"/>
        <v>4</v>
      </c>
      <c r="R605" s="9" t="str">
        <f t="shared" ca="1" si="95"/>
        <v>E4</v>
      </c>
      <c r="S605" t="str" cm="1">
        <f t="array" ref="S605">IF(ISBLANK(C605),"",IFERROR(INDEX(ListeSeries!$A$2:$A$1045, MATCH(1, (DatasScan!G605=ListeSeries!$B$2:$B$1045) * (DatasScan!H605&gt;=ListeSeries!$D$2:$D$1045) * (DatasScan!H605&lt;=ListeSeries!$E$2:$E$1045), 0)), "no match"))</f>
        <v>MEDJOOL</v>
      </c>
      <c r="T605" s="7" t="str" cm="1">
        <f t="array" ref="T605">IF(ISBLANK(C605),"",IFERROR(INDEX(ListeSeries!$C$2:$C$1045, MATCH(1, (DatasScan!G605=ListeSeries!$B$2:$B$1045) * (DatasScan!H605&gt;=ListeSeries!$D$2:$D$1045) * (DatasScan!H605&lt;=ListeSeries!$E$2:$E$1045), 0)), "no match"))</f>
        <v>MEDJOOL 108</v>
      </c>
      <c r="U605" s="11" t="str" cm="1">
        <f t="array" ref="U605">IF(ISBLANK(C605),"",IFERROR(INDEX(ListeSeries!$F$2:$F$1045, MATCH(1, (DatasScan!G605=ListeSeries!$B$2:$B$1045) * (DatasScan!H605&gt;=ListeSeries!$D$2:$D$1045) * (DatasScan!H605&lt;=ListeSeries!$E$2:$E$1045), 0)), "no match"))</f>
        <v>3521-3530</v>
      </c>
    </row>
    <row r="606" spans="1:21" x14ac:dyDescent="0.25">
      <c r="A606" s="6" t="str">
        <f t="shared" si="96"/>
        <v>3</v>
      </c>
      <c r="B606" s="272" t="s">
        <v>1027</v>
      </c>
      <c r="C606" s="206" t="s">
        <v>1808</v>
      </c>
      <c r="D606" s="8">
        <v>1</v>
      </c>
      <c r="F606" s="7" t="str">
        <f t="shared" si="90"/>
        <v>861120250626E 6</v>
      </c>
      <c r="G606" s="21" t="str">
        <f>IF(ISBLANK(C606),"",_xlfn.XLOOKUP(_xlfn.XLOOKUP(VALUE(LEFT(C606,4)),Souches!$B$2:$B$15000,Souches!$E$2:$E$15000),Varietes!$B$2:$B$500,Varietes!$C$2:$C$500))</f>
        <v>MDJU</v>
      </c>
      <c r="H606" s="19">
        <f>IF(ISBLANK(C606),"",_xlfn.XLOOKUP(VALUE(LEFT(C606,4)),Souches!$B$2:$B$15000,Souches!$D$2:$D$15000))</f>
        <v>3522</v>
      </c>
      <c r="I606" s="10">
        <f t="shared" si="91"/>
        <v>45834</v>
      </c>
      <c r="J606" s="19">
        <f>IF(I606="","",INT(('ObjProd (2)'!$C$25-I606)/7 * (ABS('ObjProd (2)'!$C$25-I606)&gt;=7)))</f>
        <v>12</v>
      </c>
      <c r="K606" s="10" t="str">
        <f>IF(I606="","",
IF(AND(DATEDIF(I606,'ObjProd (2)'!$C$25,"y")=0,DATEDIF(I606,'ObjProd (2)'!$C$25,"ym")=0,
   INT(('ObjProd (2)'!$C$25-EDATE(I606,DATEDIF(I606,'ObjProd (2)'!$C$25,"y")*12+DATEDIF(I606,'ObjProd (2)'!$C$25,"ym")))/7)=0),
   "&lt; 1 sem.",
   IF(DATEDIF(I606,'ObjProd (2)'!$C$25,"y")&gt;0,DATEDIF(I606,'ObjProd (2)'!$C$25,"y") &amp; " " &amp; IF(DATEDIF(I606,'ObjProd (2)'!$C$25,"y")=1,"an ","ans "),"") &amp;
   IF(DATEDIF(I606,'ObjProd (2)'!$C$25,"ym")&gt;0,DATEDIF(I606,'ObjProd (2)'!$C$25,"ym") &amp; " mois ", "") &amp;
   IF(INT(('ObjProd (2)'!$C$25-EDATE(I606,DATEDIF(I606,'ObjProd (2)'!$C$25,"y")*12+DATEDIF(I606,'ObjProd (2)'!$C$25,"ym")))/7)&gt;0,
      INT(('ObjProd (2)'!$C$25-EDATE(I606,DATEDIF(I606,'ObjProd (2)'!$C$25,"y")*12+DATEDIF(I606,'ObjProd (2)'!$C$25,"ym")))/7) &amp; " sem.",
      "")
)
)</f>
        <v>2 mois 3 sem.</v>
      </c>
      <c r="L606" s="11" t="str">
        <f t="shared" si="92"/>
        <v xml:space="preserve">E 6 </v>
      </c>
      <c r="M606" s="9">
        <f t="shared" si="93"/>
        <v>14</v>
      </c>
      <c r="N606" s="9" t="str" cm="1">
        <f t="array" aca="1" ref="N606" ca="1">LEFT(L606, IF(ISNUMBER(SUBSTITUTE(_xludf.MID(L606, 2, 1), ".", ",")), 1, 2))</f>
        <v xml:space="preserve">E </v>
      </c>
      <c r="O606" s="19">
        <f t="shared" ca="1" si="99"/>
        <v>6</v>
      </c>
      <c r="P606" s="9" t="str">
        <f t="shared" ca="1" si="97"/>
        <v>E</v>
      </c>
      <c r="Q606" s="9">
        <f t="shared" ca="1" si="98"/>
        <v>6</v>
      </c>
      <c r="R606" s="9" t="str">
        <f t="shared" ca="1" si="95"/>
        <v>E6</v>
      </c>
      <c r="S606" t="str" cm="1">
        <f t="array" ref="S606">IF(ISBLANK(C606),"",IFERROR(INDEX(ListeSeries!$A$2:$A$1045, MATCH(1, (DatasScan!G606=ListeSeries!$B$2:$B$1045) * (DatasScan!H606&gt;=ListeSeries!$D$2:$D$1045) * (DatasScan!H606&lt;=ListeSeries!$E$2:$E$1045), 0)), "no match"))</f>
        <v>MEDJOOL</v>
      </c>
      <c r="T606" s="7" t="str" cm="1">
        <f t="array" ref="T606">IF(ISBLANK(C606),"",IFERROR(INDEX(ListeSeries!$C$2:$C$1045, MATCH(1, (DatasScan!G606=ListeSeries!$B$2:$B$1045) * (DatasScan!H606&gt;=ListeSeries!$D$2:$D$1045) * (DatasScan!H606&lt;=ListeSeries!$E$2:$E$1045), 0)), "no match"))</f>
        <v>MEDJOOL 108</v>
      </c>
      <c r="U606" s="11" t="str" cm="1">
        <f t="array" ref="U606">IF(ISBLANK(C606),"",IFERROR(INDEX(ListeSeries!$F$2:$F$1045, MATCH(1, (DatasScan!G606=ListeSeries!$B$2:$B$1045) * (DatasScan!H606&gt;=ListeSeries!$D$2:$D$1045) * (DatasScan!H606&lt;=ListeSeries!$E$2:$E$1045), 0)), "no match"))</f>
        <v>3521-3530</v>
      </c>
    </row>
    <row r="607" spans="1:21" x14ac:dyDescent="0.25">
      <c r="A607" s="6" t="str">
        <f t="shared" si="96"/>
        <v>3</v>
      </c>
      <c r="B607" s="272" t="s">
        <v>1027</v>
      </c>
      <c r="C607" s="206" t="s">
        <v>3529</v>
      </c>
      <c r="D607" s="8">
        <v>1</v>
      </c>
      <c r="F607" s="7" t="str">
        <f t="shared" si="90"/>
        <v>851620250625E 5</v>
      </c>
      <c r="G607" s="21" t="str">
        <f>IF(ISBLANK(C607),"",_xlfn.XLOOKUP(_xlfn.XLOOKUP(VALUE(LEFT(C607,4)),Souches!$B$2:$B$15000,Souches!$E$2:$E$15000),Varietes!$B$2:$B$500,Varietes!$C$2:$C$500))</f>
        <v>MDJU</v>
      </c>
      <c r="H607" s="19">
        <f>IF(ISBLANK(C607),"",_xlfn.XLOOKUP(VALUE(LEFT(C607,4)),Souches!$B$2:$B$15000,Souches!$D$2:$D$15000))</f>
        <v>3514</v>
      </c>
      <c r="I607" s="10">
        <f t="shared" si="91"/>
        <v>45833</v>
      </c>
      <c r="J607" s="19">
        <f>IF(I607="","",INT(('ObjProd (2)'!$C$25-I607)/7 * (ABS('ObjProd (2)'!$C$25-I607)&gt;=7)))</f>
        <v>12</v>
      </c>
      <c r="K607" s="10" t="str">
        <f>IF(I607="","",
IF(AND(DATEDIF(I607,'ObjProd (2)'!$C$25,"y")=0,DATEDIF(I607,'ObjProd (2)'!$C$25,"ym")=0,
   INT(('ObjProd (2)'!$C$25-EDATE(I607,DATEDIF(I607,'ObjProd (2)'!$C$25,"y")*12+DATEDIF(I607,'ObjProd (2)'!$C$25,"ym")))/7)=0),
   "&lt; 1 sem.",
   IF(DATEDIF(I607,'ObjProd (2)'!$C$25,"y")&gt;0,DATEDIF(I607,'ObjProd (2)'!$C$25,"y") &amp; " " &amp; IF(DATEDIF(I607,'ObjProd (2)'!$C$25,"y")=1,"an ","ans "),"") &amp;
   IF(DATEDIF(I607,'ObjProd (2)'!$C$25,"ym")&gt;0,DATEDIF(I607,'ObjProd (2)'!$C$25,"ym") &amp; " mois ", "") &amp;
   IF(INT(('ObjProd (2)'!$C$25-EDATE(I607,DATEDIF(I607,'ObjProd (2)'!$C$25,"y")*12+DATEDIF(I607,'ObjProd (2)'!$C$25,"ym")))/7)&gt;0,
      INT(('ObjProd (2)'!$C$25-EDATE(I607,DATEDIF(I607,'ObjProd (2)'!$C$25,"y")*12+DATEDIF(I607,'ObjProd (2)'!$C$25,"ym")))/7) &amp; " sem.",
      "")
)
)</f>
        <v>2 mois 3 sem.</v>
      </c>
      <c r="L607" s="11" t="str">
        <f t="shared" si="92"/>
        <v xml:space="preserve">E 5 </v>
      </c>
      <c r="M607" s="9">
        <f t="shared" si="93"/>
        <v>14</v>
      </c>
      <c r="N607" s="9" t="str" cm="1">
        <f t="array" aca="1" ref="N607" ca="1">LEFT(L607, IF(ISNUMBER(SUBSTITUTE(_xludf.MID(L607, 2, 1), ".", ",")), 1, 2))</f>
        <v xml:space="preserve">E </v>
      </c>
      <c r="O607" s="19">
        <f t="shared" ca="1" si="94"/>
        <v>5</v>
      </c>
      <c r="P607" s="9" t="str">
        <f t="shared" ca="1" si="97"/>
        <v>E</v>
      </c>
      <c r="Q607" s="9">
        <f t="shared" ca="1" si="98"/>
        <v>5</v>
      </c>
      <c r="R607" s="9" t="str">
        <f t="shared" ca="1" si="95"/>
        <v>E5</v>
      </c>
      <c r="S607" t="str" cm="1">
        <f t="array" ref="S607">IF(ISBLANK(C607),"",IFERROR(INDEX(ListeSeries!$A$2:$A$1045, MATCH(1, (DatasScan!G607=ListeSeries!$B$2:$B$1045) * (DatasScan!H607&gt;=ListeSeries!$D$2:$D$1045) * (DatasScan!H607&lt;=ListeSeries!$E$2:$E$1045), 0)), "no match"))</f>
        <v>MEDJOOL</v>
      </c>
      <c r="T607" s="7" t="str" cm="1">
        <f t="array" ref="T607">IF(ISBLANK(C607),"",IFERROR(INDEX(ListeSeries!$C$2:$C$1045, MATCH(1, (DatasScan!G607=ListeSeries!$B$2:$B$1045) * (DatasScan!H607&gt;=ListeSeries!$D$2:$D$1045) * (DatasScan!H607&lt;=ListeSeries!$E$2:$E$1045), 0)), "no match"))</f>
        <v>MEDJOOL 107</v>
      </c>
      <c r="U607" s="11" t="str" cm="1">
        <f t="array" ref="U607">IF(ISBLANK(C607),"",IFERROR(INDEX(ListeSeries!$F$2:$F$1045, MATCH(1, (DatasScan!G607=ListeSeries!$B$2:$B$1045) * (DatasScan!H607&gt;=ListeSeries!$D$2:$D$1045) * (DatasScan!H607&lt;=ListeSeries!$E$2:$E$1045), 0)), "no match"))</f>
        <v>3501-3520</v>
      </c>
    </row>
    <row r="608" spans="1:21" x14ac:dyDescent="0.25">
      <c r="A608" s="6" t="str">
        <f t="shared" si="96"/>
        <v>4</v>
      </c>
      <c r="B608" s="8" t="s">
        <v>1028</v>
      </c>
      <c r="C608" s="206" t="s">
        <v>1968</v>
      </c>
      <c r="D608" s="8">
        <v>3</v>
      </c>
      <c r="F608" s="7" t="str">
        <f t="shared" si="90"/>
        <v>685020250806E 1</v>
      </c>
      <c r="G608" s="21" t="str">
        <f>IF(ISBLANK(C608),"",_xlfn.XLOOKUP(_xlfn.XLOOKUP(VALUE(LEFT(C608,4)),Souches!$B$2:$B$15000,Souches!$E$2:$E$15000),Varietes!$B$2:$B$500,Varietes!$C$2:$C$500))</f>
        <v>FAR F</v>
      </c>
      <c r="H608" s="19">
        <f>IF(ISBLANK(C608),"",_xlfn.XLOOKUP(VALUE(LEFT(C608,4)),Souches!$B$2:$B$15000,Souches!$D$2:$D$15000))</f>
        <v>129</v>
      </c>
      <c r="I608" s="10">
        <f t="shared" si="91"/>
        <v>45875</v>
      </c>
      <c r="J608" s="19">
        <f>IF(I608="","",INT(('ObjProd (2)'!$C$25-I608)/7 * (ABS('ObjProd (2)'!$C$25-I608)&gt;=7)))</f>
        <v>6</v>
      </c>
      <c r="K608" s="10" t="str">
        <f>IF(I608="","",
IF(AND(DATEDIF(I608,'ObjProd (2)'!$C$25,"y")=0,DATEDIF(I608,'ObjProd (2)'!$C$25,"ym")=0,
   INT(('ObjProd (2)'!$C$25-EDATE(I608,DATEDIF(I608,'ObjProd (2)'!$C$25,"y")*12+DATEDIF(I608,'ObjProd (2)'!$C$25,"ym")))/7)=0),
   "&lt; 1 sem.",
   IF(DATEDIF(I608,'ObjProd (2)'!$C$25,"y")&gt;0,DATEDIF(I608,'ObjProd (2)'!$C$25,"y") &amp; " " &amp; IF(DATEDIF(I608,'ObjProd (2)'!$C$25,"y")=1,"an ","ans "),"") &amp;
   IF(DATEDIF(I608,'ObjProd (2)'!$C$25,"ym")&gt;0,DATEDIF(I608,'ObjProd (2)'!$C$25,"ym") &amp; " mois ", "") &amp;
   IF(INT(('ObjProd (2)'!$C$25-EDATE(I608,DATEDIF(I608,'ObjProd (2)'!$C$25,"y")*12+DATEDIF(I608,'ObjProd (2)'!$C$25,"ym")))/7)&gt;0,
      INT(('ObjProd (2)'!$C$25-EDATE(I608,DATEDIF(I608,'ObjProd (2)'!$C$25,"y")*12+DATEDIF(I608,'ObjProd (2)'!$C$25,"ym")))/7) &amp; " sem.",
      "")
)
)</f>
        <v>1 mois 1 sem.</v>
      </c>
      <c r="L608" s="11" t="str">
        <f t="shared" si="92"/>
        <v xml:space="preserve">E 1 </v>
      </c>
      <c r="M608" s="9">
        <f t="shared" si="93"/>
        <v>42</v>
      </c>
      <c r="N608" s="9" t="str" cm="1">
        <f t="array" aca="1" ref="N608" ca="1">LEFT(L608, IF(ISNUMBER(SUBSTITUTE(_xludf.MID(L608, 2, 1), ".", ",")), 1, 2))</f>
        <v xml:space="preserve">E </v>
      </c>
      <c r="O608" s="19">
        <f t="shared" ca="1" si="94"/>
        <v>1</v>
      </c>
      <c r="P608" s="9" t="str">
        <f t="shared" ca="1" si="97"/>
        <v>E</v>
      </c>
      <c r="Q608" s="9">
        <f t="shared" ca="1" si="98"/>
        <v>1</v>
      </c>
      <c r="R608" s="9" t="str">
        <f t="shared" ca="1" si="95"/>
        <v>E1</v>
      </c>
      <c r="S608" t="str" cm="1">
        <f t="array" ref="S608">IF(ISBLANK(C608),"",IFERROR(INDEX(ListeSeries!$A$2:$A$1045, MATCH(1, (DatasScan!G608=ListeSeries!$B$2:$B$1045) * (DatasScan!H608&gt;=ListeSeries!$D$2:$D$1045) * (DatasScan!H608&lt;=ListeSeries!$E$2:$E$1045), 0)), "no match"))</f>
        <v>FARD femelle</v>
      </c>
      <c r="T608" s="7" t="str" cm="1">
        <f t="array" ref="T608">IF(ISBLANK(C608),"",IFERROR(INDEX(ListeSeries!$C$2:$C$1045, MATCH(1, (DatasScan!G608=ListeSeries!$B$2:$B$1045) * (DatasScan!H608&gt;=ListeSeries!$D$2:$D$1045) * (DatasScan!H608&lt;=ListeSeries!$E$2:$E$1045), 0)), "no match"))</f>
        <v>FARD 11</v>
      </c>
      <c r="U608" s="11" t="str" cm="1">
        <f t="array" ref="U608">IF(ISBLANK(C608),"",IFERROR(INDEX(ListeSeries!$F$2:$F$1045, MATCH(1, (DatasScan!G608=ListeSeries!$B$2:$B$1045) * (DatasScan!H608&gt;=ListeSeries!$D$2:$D$1045) * (DatasScan!H608&lt;=ListeSeries!$E$2:$E$1045), 0)), "no match"))</f>
        <v>123-133</v>
      </c>
    </row>
    <row r="609" spans="1:21" x14ac:dyDescent="0.25">
      <c r="A609" s="6" t="str">
        <f t="shared" si="96"/>
        <v>4</v>
      </c>
      <c r="B609" s="272" t="s">
        <v>1028</v>
      </c>
      <c r="C609" s="206" t="s">
        <v>3530</v>
      </c>
      <c r="D609" s="8">
        <v>5</v>
      </c>
      <c r="F609" s="7" t="str">
        <f t="shared" si="90"/>
        <v>685020250807E 1</v>
      </c>
      <c r="G609" s="21" t="str">
        <f>IF(ISBLANK(C609),"",_xlfn.XLOOKUP(_xlfn.XLOOKUP(VALUE(LEFT(C609,4)),Souches!$B$2:$B$15000,Souches!$E$2:$E$15000),Varietes!$B$2:$B$500,Varietes!$C$2:$C$500))</f>
        <v>FAR F</v>
      </c>
      <c r="H609" s="19">
        <f>IF(ISBLANK(C609),"",_xlfn.XLOOKUP(VALUE(LEFT(C609,4)),Souches!$B$2:$B$15000,Souches!$D$2:$D$15000))</f>
        <v>129</v>
      </c>
      <c r="I609" s="10">
        <f t="shared" si="91"/>
        <v>45876</v>
      </c>
      <c r="J609" s="19">
        <f>IF(I609="","",INT(('ObjProd (2)'!$C$25-I609)/7 * (ABS('ObjProd (2)'!$C$25-I609)&gt;=7)))</f>
        <v>6</v>
      </c>
      <c r="K609" s="10" t="str">
        <f>IF(I609="","",
IF(AND(DATEDIF(I609,'ObjProd (2)'!$C$25,"y")=0,DATEDIF(I609,'ObjProd (2)'!$C$25,"ym")=0,
   INT(('ObjProd (2)'!$C$25-EDATE(I609,DATEDIF(I609,'ObjProd (2)'!$C$25,"y")*12+DATEDIF(I609,'ObjProd (2)'!$C$25,"ym")))/7)=0),
   "&lt; 1 sem.",
   IF(DATEDIF(I609,'ObjProd (2)'!$C$25,"y")&gt;0,DATEDIF(I609,'ObjProd (2)'!$C$25,"y") &amp; " " &amp; IF(DATEDIF(I609,'ObjProd (2)'!$C$25,"y")=1,"an ","ans "),"") &amp;
   IF(DATEDIF(I609,'ObjProd (2)'!$C$25,"ym")&gt;0,DATEDIF(I609,'ObjProd (2)'!$C$25,"ym") &amp; " mois ", "") &amp;
   IF(INT(('ObjProd (2)'!$C$25-EDATE(I609,DATEDIF(I609,'ObjProd (2)'!$C$25,"y")*12+DATEDIF(I609,'ObjProd (2)'!$C$25,"ym")))/7)&gt;0,
      INT(('ObjProd (2)'!$C$25-EDATE(I609,DATEDIF(I609,'ObjProd (2)'!$C$25,"y")*12+DATEDIF(I609,'ObjProd (2)'!$C$25,"ym")))/7) &amp; " sem.",
      "")
)
)</f>
        <v>1 mois 1 sem.</v>
      </c>
      <c r="L609" s="11" t="str">
        <f t="shared" si="92"/>
        <v xml:space="preserve">E 1 </v>
      </c>
      <c r="M609" s="9">
        <f t="shared" si="93"/>
        <v>70</v>
      </c>
      <c r="N609" s="9" t="str" cm="1">
        <f t="array" aca="1" ref="N609" ca="1">LEFT(L609, IF(ISNUMBER(SUBSTITUTE(_xludf.MID(L609, 2, 1), ".", ",")), 1, 2))</f>
        <v xml:space="preserve">E </v>
      </c>
      <c r="O609" s="19">
        <f t="shared" ca="1" si="94"/>
        <v>1</v>
      </c>
      <c r="P609" s="9" t="str">
        <f t="shared" ca="1" si="97"/>
        <v>E</v>
      </c>
      <c r="Q609" s="9">
        <f t="shared" ca="1" si="98"/>
        <v>1</v>
      </c>
      <c r="R609" s="9" t="str">
        <f t="shared" ca="1" si="95"/>
        <v>E1</v>
      </c>
      <c r="S609" t="str" cm="1">
        <f t="array" ref="S609">IF(ISBLANK(C609),"",IFERROR(INDEX(ListeSeries!$A$2:$A$1045, MATCH(1, (DatasScan!G609=ListeSeries!$B$2:$B$1045) * (DatasScan!H609&gt;=ListeSeries!$D$2:$D$1045) * (DatasScan!H609&lt;=ListeSeries!$E$2:$E$1045), 0)), "no match"))</f>
        <v>FARD femelle</v>
      </c>
      <c r="T609" s="7" t="str" cm="1">
        <f t="array" ref="T609">IF(ISBLANK(C609),"",IFERROR(INDEX(ListeSeries!$C$2:$C$1045, MATCH(1, (DatasScan!G609=ListeSeries!$B$2:$B$1045) * (DatasScan!H609&gt;=ListeSeries!$D$2:$D$1045) * (DatasScan!H609&lt;=ListeSeries!$E$2:$E$1045), 0)), "no match"))</f>
        <v>FARD 11</v>
      </c>
      <c r="U609" s="11" t="str" cm="1">
        <f t="array" ref="U609">IF(ISBLANK(C609),"",IFERROR(INDEX(ListeSeries!$F$2:$F$1045, MATCH(1, (DatasScan!G609=ListeSeries!$B$2:$B$1045) * (DatasScan!H609&gt;=ListeSeries!$D$2:$D$1045) * (DatasScan!H609&lt;=ListeSeries!$E$2:$E$1045), 0)), "no match"))</f>
        <v>123-133</v>
      </c>
    </row>
    <row r="610" spans="1:21" x14ac:dyDescent="0.25">
      <c r="A610" s="6" t="str">
        <f t="shared" si="96"/>
        <v>4</v>
      </c>
      <c r="B610" s="272" t="s">
        <v>1028</v>
      </c>
      <c r="C610" s="206" t="s">
        <v>1969</v>
      </c>
      <c r="D610" s="8">
        <v>1</v>
      </c>
      <c r="F610" s="7" t="str">
        <f t="shared" si="90"/>
        <v>825520250814E 1</v>
      </c>
      <c r="G610" s="21" t="str">
        <f>IF(ISBLANK(C610),"",_xlfn.XLOOKUP(_xlfn.XLOOKUP(VALUE(LEFT(C610,4)),Souches!$B$2:$B$15000,Souches!$E$2:$E$15000),Varietes!$B$2:$B$500,Varietes!$C$2:$C$500))</f>
        <v>FAR F</v>
      </c>
      <c r="H610" s="19">
        <f>IF(ISBLANK(C610),"",_xlfn.XLOOKUP(VALUE(LEFT(C610,4)),Souches!$B$2:$B$15000,Souches!$D$2:$D$15000))</f>
        <v>257</v>
      </c>
      <c r="I610" s="10">
        <f t="shared" si="91"/>
        <v>45883</v>
      </c>
      <c r="J610" s="19">
        <f>IF(I610="","",INT(('ObjProd (2)'!$C$25-I610)/7 * (ABS('ObjProd (2)'!$C$25-I610)&gt;=7)))</f>
        <v>5</v>
      </c>
      <c r="K610" s="10" t="str">
        <f>IF(I610="","",
IF(AND(DATEDIF(I610,'ObjProd (2)'!$C$25,"y")=0,DATEDIF(I610,'ObjProd (2)'!$C$25,"ym")=0,
   INT(('ObjProd (2)'!$C$25-EDATE(I610,DATEDIF(I610,'ObjProd (2)'!$C$25,"y")*12+DATEDIF(I610,'ObjProd (2)'!$C$25,"ym")))/7)=0),
   "&lt; 1 sem.",
   IF(DATEDIF(I610,'ObjProd (2)'!$C$25,"y")&gt;0,DATEDIF(I610,'ObjProd (2)'!$C$25,"y") &amp; " " &amp; IF(DATEDIF(I610,'ObjProd (2)'!$C$25,"y")=1,"an ","ans "),"") &amp;
   IF(DATEDIF(I610,'ObjProd (2)'!$C$25,"ym")&gt;0,DATEDIF(I610,'ObjProd (2)'!$C$25,"ym") &amp; " mois ", "") &amp;
   IF(INT(('ObjProd (2)'!$C$25-EDATE(I610,DATEDIF(I610,'ObjProd (2)'!$C$25,"y")*12+DATEDIF(I610,'ObjProd (2)'!$C$25,"ym")))/7)&gt;0,
      INT(('ObjProd (2)'!$C$25-EDATE(I610,DATEDIF(I610,'ObjProd (2)'!$C$25,"y")*12+DATEDIF(I610,'ObjProd (2)'!$C$25,"ym")))/7) &amp; " sem.",
      "")
)
)</f>
        <v xml:space="preserve">1 mois </v>
      </c>
      <c r="L610" s="11" t="str">
        <f t="shared" si="92"/>
        <v xml:space="preserve">E 1 </v>
      </c>
      <c r="M610" s="9">
        <f t="shared" si="93"/>
        <v>14</v>
      </c>
      <c r="N610" s="9" t="str" cm="1">
        <f t="array" aca="1" ref="N610" ca="1">LEFT(L610, IF(ISNUMBER(SUBSTITUTE(_xludf.MID(L610, 2, 1), ".", ",")), 1, 2))</f>
        <v xml:space="preserve">E </v>
      </c>
      <c r="O610" s="19">
        <f t="shared" ca="1" si="94"/>
        <v>1</v>
      </c>
      <c r="P610" s="9" t="str">
        <f t="shared" ca="1" si="97"/>
        <v>E</v>
      </c>
      <c r="Q610" s="9">
        <f t="shared" ca="1" si="98"/>
        <v>1</v>
      </c>
      <c r="R610" s="9" t="str">
        <f t="shared" ca="1" si="95"/>
        <v>E1</v>
      </c>
      <c r="S610" t="str" cm="1">
        <f t="array" ref="S610">IF(ISBLANK(C610),"",IFERROR(INDEX(ListeSeries!$A$2:$A$1045, MATCH(1, (DatasScan!G610=ListeSeries!$B$2:$B$1045) * (DatasScan!H610&gt;=ListeSeries!$D$2:$D$1045) * (DatasScan!H610&lt;=ListeSeries!$E$2:$E$1045), 0)), "no match"))</f>
        <v>FARD femelle</v>
      </c>
      <c r="T610" s="7" t="str" cm="1">
        <f t="array" ref="T610">IF(ISBLANK(C610),"",IFERROR(INDEX(ListeSeries!$C$2:$C$1045, MATCH(1, (DatasScan!G610=ListeSeries!$B$2:$B$1045) * (DatasScan!H610&gt;=ListeSeries!$D$2:$D$1045) * (DatasScan!H610&lt;=ListeSeries!$E$2:$E$1045), 0)), "no match"))</f>
        <v>FARD 20</v>
      </c>
      <c r="U610" s="11" t="str" cm="1">
        <f t="array" ref="U610">IF(ISBLANK(C610),"",IFERROR(INDEX(ListeSeries!$F$2:$F$1045, MATCH(1, (DatasScan!G610=ListeSeries!$B$2:$B$1045) * (DatasScan!H610&gt;=ListeSeries!$D$2:$D$1045) * (DatasScan!H610&lt;=ListeSeries!$E$2:$E$1045), 0)), "no match"))</f>
        <v>253-262</v>
      </c>
    </row>
    <row r="611" spans="1:21" x14ac:dyDescent="0.25">
      <c r="A611" s="6" t="str">
        <f t="shared" si="96"/>
        <v>4</v>
      </c>
      <c r="B611" s="272" t="s">
        <v>1028</v>
      </c>
      <c r="C611" s="206" t="s">
        <v>1970</v>
      </c>
      <c r="D611" s="8">
        <v>3</v>
      </c>
      <c r="F611" s="7" t="str">
        <f t="shared" si="90"/>
        <v>809020250807E 2</v>
      </c>
      <c r="G611" s="21" t="str">
        <f>IF(ISBLANK(C611),"",_xlfn.XLOOKUP(_xlfn.XLOOKUP(VALUE(LEFT(C611,4)),Souches!$B$2:$B$15000,Souches!$E$2:$E$15000),Varietes!$B$2:$B$500,Varietes!$C$2:$C$500))</f>
        <v>MDJU</v>
      </c>
      <c r="H611" s="19">
        <f>IF(ISBLANK(C611),"",_xlfn.XLOOKUP(VALUE(LEFT(C611,4)),Souches!$B$2:$B$15000,Souches!$D$2:$D$15000))</f>
        <v>3407</v>
      </c>
      <c r="I611" s="10">
        <f t="shared" si="91"/>
        <v>45876</v>
      </c>
      <c r="J611" s="19">
        <f>IF(I611="","",INT(('ObjProd (2)'!$C$25-I611)/7 * (ABS('ObjProd (2)'!$C$25-I611)&gt;=7)))</f>
        <v>6</v>
      </c>
      <c r="K611" s="10" t="str">
        <f>IF(I611="","",
IF(AND(DATEDIF(I611,'ObjProd (2)'!$C$25,"y")=0,DATEDIF(I611,'ObjProd (2)'!$C$25,"ym")=0,
   INT(('ObjProd (2)'!$C$25-EDATE(I611,DATEDIF(I611,'ObjProd (2)'!$C$25,"y")*12+DATEDIF(I611,'ObjProd (2)'!$C$25,"ym")))/7)=0),
   "&lt; 1 sem.",
   IF(DATEDIF(I611,'ObjProd (2)'!$C$25,"y")&gt;0,DATEDIF(I611,'ObjProd (2)'!$C$25,"y") &amp; " " &amp; IF(DATEDIF(I611,'ObjProd (2)'!$C$25,"y")=1,"an ","ans "),"") &amp;
   IF(DATEDIF(I611,'ObjProd (2)'!$C$25,"ym")&gt;0,DATEDIF(I611,'ObjProd (2)'!$C$25,"ym") &amp; " mois ", "") &amp;
   IF(INT(('ObjProd (2)'!$C$25-EDATE(I611,DATEDIF(I611,'ObjProd (2)'!$C$25,"y")*12+DATEDIF(I611,'ObjProd (2)'!$C$25,"ym")))/7)&gt;0,
      INT(('ObjProd (2)'!$C$25-EDATE(I611,DATEDIF(I611,'ObjProd (2)'!$C$25,"y")*12+DATEDIF(I611,'ObjProd (2)'!$C$25,"ym")))/7) &amp; " sem.",
      "")
)
)</f>
        <v>1 mois 1 sem.</v>
      </c>
      <c r="L611" s="11" t="str">
        <f t="shared" si="92"/>
        <v xml:space="preserve">E 2 </v>
      </c>
      <c r="M611" s="9">
        <f t="shared" si="93"/>
        <v>42</v>
      </c>
      <c r="N611" s="9" t="str" cm="1">
        <f t="array" aca="1" ref="N611" ca="1">LEFT(L611, IF(ISNUMBER(SUBSTITUTE(_xludf.MID(L611, 2, 1), ".", ",")), 1, 2))</f>
        <v xml:space="preserve">E </v>
      </c>
      <c r="O611" s="19">
        <f t="shared" ca="1" si="94"/>
        <v>2</v>
      </c>
      <c r="P611" s="9" t="str">
        <f t="shared" ca="1" si="97"/>
        <v>E</v>
      </c>
      <c r="Q611" s="9">
        <f t="shared" ca="1" si="98"/>
        <v>2</v>
      </c>
      <c r="R611" s="9" t="str">
        <f t="shared" ca="1" si="95"/>
        <v>E2</v>
      </c>
      <c r="S611" t="str" cm="1">
        <f t="array" ref="S611">IF(ISBLANK(C611),"",IFERROR(INDEX(ListeSeries!$A$2:$A$1045, MATCH(1, (DatasScan!G611=ListeSeries!$B$2:$B$1045) * (DatasScan!H611&gt;=ListeSeries!$D$2:$D$1045) * (DatasScan!H611&lt;=ListeSeries!$E$2:$E$1045), 0)), "no match"))</f>
        <v>MEDJOOL</v>
      </c>
      <c r="T611" s="7" t="str" cm="1">
        <f t="array" ref="T611">IF(ISBLANK(C611),"",IFERROR(INDEX(ListeSeries!$C$2:$C$1045, MATCH(1, (DatasScan!G611=ListeSeries!$B$2:$B$1045) * (DatasScan!H611&gt;=ListeSeries!$D$2:$D$1045) * (DatasScan!H611&lt;=ListeSeries!$E$2:$E$1045), 0)), "no match"))</f>
        <v>MEDJOOL 102</v>
      </c>
      <c r="U611" s="11" t="str" cm="1">
        <f t="array" ref="U611">IF(ISBLANK(C611),"",IFERROR(INDEX(ListeSeries!$F$2:$F$1045, MATCH(1, (DatasScan!G611=ListeSeries!$B$2:$B$1045) * (DatasScan!H611&gt;=ListeSeries!$D$2:$D$1045) * (DatasScan!H611&lt;=ListeSeries!$E$2:$E$1045), 0)), "no match"))</f>
        <v>3381-3410</v>
      </c>
    </row>
    <row r="612" spans="1:21" x14ac:dyDescent="0.25">
      <c r="A612" s="6" t="str">
        <f t="shared" si="96"/>
        <v>4</v>
      </c>
      <c r="B612" s="272" t="s">
        <v>1028</v>
      </c>
      <c r="C612" s="206" t="s">
        <v>1986</v>
      </c>
      <c r="E612" s="11">
        <v>4</v>
      </c>
      <c r="F612" s="7" t="str">
        <f t="shared" si="90"/>
        <v>861120250801EA3</v>
      </c>
      <c r="G612" s="21" t="str">
        <f>IF(ISBLANK(C612),"",_xlfn.XLOOKUP(_xlfn.XLOOKUP(VALUE(LEFT(C612,4)),Souches!$B$2:$B$15000,Souches!$E$2:$E$15000),Varietes!$B$2:$B$500,Varietes!$C$2:$C$500))</f>
        <v>MDJU</v>
      </c>
      <c r="H612" s="19">
        <f>IF(ISBLANK(C612),"",_xlfn.XLOOKUP(VALUE(LEFT(C612,4)),Souches!$B$2:$B$15000,Souches!$D$2:$D$15000))</f>
        <v>3522</v>
      </c>
      <c r="I612" s="10">
        <f t="shared" si="91"/>
        <v>45870</v>
      </c>
      <c r="J612" s="19">
        <f>IF(I612="","",INT(('ObjProd (2)'!$C$25-I612)/7 * (ABS('ObjProd (2)'!$C$25-I612)&gt;=7)))</f>
        <v>6</v>
      </c>
      <c r="K612" s="10" t="str">
        <f>IF(I612="","",
IF(AND(DATEDIF(I612,'ObjProd (2)'!$C$25,"y")=0,DATEDIF(I612,'ObjProd (2)'!$C$25,"ym")=0,
   INT(('ObjProd (2)'!$C$25-EDATE(I612,DATEDIF(I612,'ObjProd (2)'!$C$25,"y")*12+DATEDIF(I612,'ObjProd (2)'!$C$25,"ym")))/7)=0),
   "&lt; 1 sem.",
   IF(DATEDIF(I612,'ObjProd (2)'!$C$25,"y")&gt;0,DATEDIF(I612,'ObjProd (2)'!$C$25,"y") &amp; " " &amp; IF(DATEDIF(I612,'ObjProd (2)'!$C$25,"y")=1,"an ","ans "),"") &amp;
   IF(DATEDIF(I612,'ObjProd (2)'!$C$25,"ym")&gt;0,DATEDIF(I612,'ObjProd (2)'!$C$25,"ym") &amp; " mois ", "") &amp;
   IF(INT(('ObjProd (2)'!$C$25-EDATE(I612,DATEDIF(I612,'ObjProd (2)'!$C$25,"y")*12+DATEDIF(I612,'ObjProd (2)'!$C$25,"ym")))/7)&gt;0,
      INT(('ObjProd (2)'!$C$25-EDATE(I612,DATEDIF(I612,'ObjProd (2)'!$C$25,"y")*12+DATEDIF(I612,'ObjProd (2)'!$C$25,"ym")))/7) &amp; " sem.",
      "")
)
)</f>
        <v>1 mois 2 sem.</v>
      </c>
      <c r="L612" s="11" t="str">
        <f t="shared" si="92"/>
        <v xml:space="preserve">EA3 </v>
      </c>
      <c r="M612" s="9">
        <f t="shared" si="93"/>
        <v>4</v>
      </c>
      <c r="N612" s="9" t="str" cm="1">
        <f t="array" aca="1" ref="N612" ca="1">LEFT(L612, IF(ISNUMBER(SUBSTITUTE(_xludf.MID(L612, 2, 1), ".", ",")), 1, 2))</f>
        <v>EA</v>
      </c>
      <c r="O612" s="19">
        <f t="shared" ca="1" si="94"/>
        <v>3</v>
      </c>
      <c r="P612" s="9" t="str">
        <f t="shared" ca="1" si="97"/>
        <v>E</v>
      </c>
      <c r="Q612" s="9">
        <f t="shared" ca="1" si="98"/>
        <v>3</v>
      </c>
      <c r="R612" s="9" t="str">
        <f t="shared" ca="1" si="95"/>
        <v>E3</v>
      </c>
      <c r="S612" t="str" cm="1">
        <f t="array" ref="S612">IF(ISBLANK(C612),"",IFERROR(INDEX(ListeSeries!$A$2:$A$1045, MATCH(1, (DatasScan!G612=ListeSeries!$B$2:$B$1045) * (DatasScan!H612&gt;=ListeSeries!$D$2:$D$1045) * (DatasScan!H612&lt;=ListeSeries!$E$2:$E$1045), 0)), "no match"))</f>
        <v>MEDJOOL</v>
      </c>
      <c r="T612" s="7" t="str" cm="1">
        <f t="array" ref="T612">IF(ISBLANK(C612),"",IFERROR(INDEX(ListeSeries!$C$2:$C$1045, MATCH(1, (DatasScan!G612=ListeSeries!$B$2:$B$1045) * (DatasScan!H612&gt;=ListeSeries!$D$2:$D$1045) * (DatasScan!H612&lt;=ListeSeries!$E$2:$E$1045), 0)), "no match"))</f>
        <v>MEDJOOL 108</v>
      </c>
      <c r="U612" s="11" t="str" cm="1">
        <f t="array" ref="U612">IF(ISBLANK(C612),"",IFERROR(INDEX(ListeSeries!$F$2:$F$1045, MATCH(1, (DatasScan!G612=ListeSeries!$B$2:$B$1045) * (DatasScan!H612&gt;=ListeSeries!$D$2:$D$1045) * (DatasScan!H612&lt;=ListeSeries!$E$2:$E$1045), 0)), "no match"))</f>
        <v>3521-3530</v>
      </c>
    </row>
    <row r="613" spans="1:21" x14ac:dyDescent="0.25">
      <c r="A613" s="6" t="str">
        <f t="shared" si="96"/>
        <v>4</v>
      </c>
      <c r="B613" s="8" t="s">
        <v>1029</v>
      </c>
      <c r="C613" s="206" t="s">
        <v>3531</v>
      </c>
      <c r="E613" s="11">
        <v>8</v>
      </c>
      <c r="F613" s="7" t="str">
        <f t="shared" si="90"/>
        <v>564020250917E 2</v>
      </c>
      <c r="G613" s="21" t="str">
        <f>IF(ISBLANK(C613),"",_xlfn.XLOOKUP(_xlfn.XLOOKUP(VALUE(LEFT(C613,4)),Souches!$B$2:$B$15000,Souches!$E$2:$E$15000),Varietes!$B$2:$B$500,Varietes!$C$2:$C$500))</f>
        <v>MDJU</v>
      </c>
      <c r="H613" s="19">
        <f>IF(ISBLANK(C613),"",_xlfn.XLOOKUP(VALUE(LEFT(C613,4)),Souches!$B$2:$B$15000,Souches!$D$2:$D$15000))</f>
        <v>2306</v>
      </c>
      <c r="I613" s="10">
        <f t="shared" si="91"/>
        <v>45917</v>
      </c>
      <c r="J613" s="19">
        <f>IF(I613="","",INT(('ObjProd (2)'!$C$25-I613)/7 * (ABS('ObjProd (2)'!$C$25-I613)&gt;=7)))</f>
        <v>0</v>
      </c>
      <c r="K613" s="10" t="str">
        <f>IF(I613="","",
IF(AND(DATEDIF(I613,'ObjProd (2)'!$C$25,"y")=0,DATEDIF(I613,'ObjProd (2)'!$C$25,"ym")=0,
   INT(('ObjProd (2)'!$C$25-EDATE(I613,DATEDIF(I613,'ObjProd (2)'!$C$25,"y")*12+DATEDIF(I613,'ObjProd (2)'!$C$25,"ym")))/7)=0),
   "&lt; 1 sem.",
   IF(DATEDIF(I613,'ObjProd (2)'!$C$25,"y")&gt;0,DATEDIF(I613,'ObjProd (2)'!$C$25,"y") &amp; " " &amp; IF(DATEDIF(I613,'ObjProd (2)'!$C$25,"y")=1,"an ","ans "),"") &amp;
   IF(DATEDIF(I613,'ObjProd (2)'!$C$25,"ym")&gt;0,DATEDIF(I613,'ObjProd (2)'!$C$25,"ym") &amp; " mois ", "") &amp;
   IF(INT(('ObjProd (2)'!$C$25-EDATE(I613,DATEDIF(I613,'ObjProd (2)'!$C$25,"y")*12+DATEDIF(I613,'ObjProd (2)'!$C$25,"ym")))/7)&gt;0,
      INT(('ObjProd (2)'!$C$25-EDATE(I613,DATEDIF(I613,'ObjProd (2)'!$C$25,"y")*12+DATEDIF(I613,'ObjProd (2)'!$C$25,"ym")))/7) &amp; " sem.",
      "")
)
)</f>
        <v>&lt; 1 sem.</v>
      </c>
      <c r="L613" s="11" t="str">
        <f t="shared" si="92"/>
        <v xml:space="preserve">E 2 </v>
      </c>
      <c r="M613" s="9">
        <f t="shared" si="93"/>
        <v>8</v>
      </c>
      <c r="N613" s="9" t="str" cm="1">
        <f t="array" aca="1" ref="N613" ca="1">LEFT(L613, IF(ISNUMBER(SUBSTITUTE(_xludf.MID(L613, 2, 1), ".", ",")), 1, 2))</f>
        <v xml:space="preserve">E </v>
      </c>
      <c r="O613" s="19">
        <f t="shared" ca="1" si="94"/>
        <v>2</v>
      </c>
      <c r="P613" s="9" t="str">
        <f t="shared" ca="1" si="97"/>
        <v>E</v>
      </c>
      <c r="Q613" s="9">
        <f t="shared" ca="1" si="98"/>
        <v>2</v>
      </c>
      <c r="R613" s="9" t="str">
        <f t="shared" ca="1" si="95"/>
        <v>E2</v>
      </c>
      <c r="S613" t="str" cm="1">
        <f t="array" ref="S613">IF(ISBLANK(C613),"",IFERROR(INDEX(ListeSeries!$A$2:$A$1045, MATCH(1, (DatasScan!G613=ListeSeries!$B$2:$B$1045) * (DatasScan!H613&gt;=ListeSeries!$D$2:$D$1045) * (DatasScan!H613&lt;=ListeSeries!$E$2:$E$1045), 0)), "no match"))</f>
        <v>MEDJOOL</v>
      </c>
      <c r="T613" s="7" t="str" cm="1">
        <f t="array" ref="T613">IF(ISBLANK(C613),"",IFERROR(INDEX(ListeSeries!$C$2:$C$1045, MATCH(1, (DatasScan!G613=ListeSeries!$B$2:$B$1045) * (DatasScan!H613&gt;=ListeSeries!$D$2:$D$1045) * (DatasScan!H613&lt;=ListeSeries!$E$2:$E$1045), 0)), "no match"))</f>
        <v>MEDJOOL 109</v>
      </c>
      <c r="U613" s="11" cm="1">
        <f t="array" ref="U613">IF(ISBLANK(C613),"",IFERROR(INDEX(ListeSeries!$F$2:$F$1045, MATCH(1, (DatasScan!G613=ListeSeries!$B$2:$B$1045) * (DatasScan!H613&gt;=ListeSeries!$D$2:$D$1045) * (DatasScan!H613&lt;=ListeSeries!$E$2:$E$1045), 0)), "no match"))</f>
        <v>2306</v>
      </c>
    </row>
    <row r="614" spans="1:21" x14ac:dyDescent="0.25">
      <c r="A614" s="6" t="str">
        <f t="shared" si="96"/>
        <v>4</v>
      </c>
      <c r="B614" s="272" t="s">
        <v>1029</v>
      </c>
      <c r="C614" s="206" t="s">
        <v>3532</v>
      </c>
      <c r="E614" s="11">
        <v>12</v>
      </c>
      <c r="F614" s="7" t="str">
        <f t="shared" si="90"/>
        <v>564020250917E 3</v>
      </c>
      <c r="G614" s="21" t="str">
        <f>IF(ISBLANK(C614),"",_xlfn.XLOOKUP(_xlfn.XLOOKUP(VALUE(LEFT(C614,4)),Souches!$B$2:$B$15000,Souches!$E$2:$E$15000),Varietes!$B$2:$B$500,Varietes!$C$2:$C$500))</f>
        <v>MDJU</v>
      </c>
      <c r="H614" s="19">
        <f>IF(ISBLANK(C614),"",_xlfn.XLOOKUP(VALUE(LEFT(C614,4)),Souches!$B$2:$B$15000,Souches!$D$2:$D$15000))</f>
        <v>2306</v>
      </c>
      <c r="I614" s="10">
        <f t="shared" si="91"/>
        <v>45917</v>
      </c>
      <c r="J614" s="19">
        <f>IF(I614="","",INT(('ObjProd (2)'!$C$25-I614)/7 * (ABS('ObjProd (2)'!$C$25-I614)&gt;=7)))</f>
        <v>0</v>
      </c>
      <c r="K614" s="10" t="str">
        <f>IF(I614="","",
IF(AND(DATEDIF(I614,'ObjProd (2)'!$C$25,"y")=0,DATEDIF(I614,'ObjProd (2)'!$C$25,"ym")=0,
   INT(('ObjProd (2)'!$C$25-EDATE(I614,DATEDIF(I614,'ObjProd (2)'!$C$25,"y")*12+DATEDIF(I614,'ObjProd (2)'!$C$25,"ym")))/7)=0),
   "&lt; 1 sem.",
   IF(DATEDIF(I614,'ObjProd (2)'!$C$25,"y")&gt;0,DATEDIF(I614,'ObjProd (2)'!$C$25,"y") &amp; " " &amp; IF(DATEDIF(I614,'ObjProd (2)'!$C$25,"y")=1,"an ","ans "),"") &amp;
   IF(DATEDIF(I614,'ObjProd (2)'!$C$25,"ym")&gt;0,DATEDIF(I614,'ObjProd (2)'!$C$25,"ym") &amp; " mois ", "") &amp;
   IF(INT(('ObjProd (2)'!$C$25-EDATE(I614,DATEDIF(I614,'ObjProd (2)'!$C$25,"y")*12+DATEDIF(I614,'ObjProd (2)'!$C$25,"ym")))/7)&gt;0,
      INT(('ObjProd (2)'!$C$25-EDATE(I614,DATEDIF(I614,'ObjProd (2)'!$C$25,"y")*12+DATEDIF(I614,'ObjProd (2)'!$C$25,"ym")))/7) &amp; " sem.",
      "")
)
)</f>
        <v>&lt; 1 sem.</v>
      </c>
      <c r="L614" s="11" t="str">
        <f t="shared" si="92"/>
        <v xml:space="preserve">E 3 </v>
      </c>
      <c r="M614" s="9">
        <f t="shared" si="93"/>
        <v>12</v>
      </c>
      <c r="N614" s="9" t="str" cm="1">
        <f t="array" aca="1" ref="N614" ca="1">LEFT(L614, IF(ISNUMBER(SUBSTITUTE(_xludf.MID(L614, 2, 1), ".", ",")), 1, 2))</f>
        <v xml:space="preserve">E </v>
      </c>
      <c r="O614" s="19">
        <f t="shared" ca="1" si="94"/>
        <v>3</v>
      </c>
      <c r="P614" s="9" t="str">
        <f t="shared" ca="1" si="97"/>
        <v>E</v>
      </c>
      <c r="Q614" s="9">
        <f t="shared" ca="1" si="98"/>
        <v>3</v>
      </c>
      <c r="R614" s="9" t="str">
        <f t="shared" ca="1" si="95"/>
        <v>E3</v>
      </c>
      <c r="S614" t="str" cm="1">
        <f t="array" ref="S614">IF(ISBLANK(C614),"",IFERROR(INDEX(ListeSeries!$A$2:$A$1045, MATCH(1, (DatasScan!G614=ListeSeries!$B$2:$B$1045) * (DatasScan!H614&gt;=ListeSeries!$D$2:$D$1045) * (DatasScan!H614&lt;=ListeSeries!$E$2:$E$1045), 0)), "no match"))</f>
        <v>MEDJOOL</v>
      </c>
      <c r="T614" s="7" t="str" cm="1">
        <f t="array" ref="T614">IF(ISBLANK(C614),"",IFERROR(INDEX(ListeSeries!$C$2:$C$1045, MATCH(1, (DatasScan!G614=ListeSeries!$B$2:$B$1045) * (DatasScan!H614&gt;=ListeSeries!$D$2:$D$1045) * (DatasScan!H614&lt;=ListeSeries!$E$2:$E$1045), 0)), "no match"))</f>
        <v>MEDJOOL 109</v>
      </c>
      <c r="U614" s="11" cm="1">
        <f t="array" ref="U614">IF(ISBLANK(C614),"",IFERROR(INDEX(ListeSeries!$F$2:$F$1045, MATCH(1, (DatasScan!G614=ListeSeries!$B$2:$B$1045) * (DatasScan!H614&gt;=ListeSeries!$D$2:$D$1045) * (DatasScan!H614&lt;=ListeSeries!$E$2:$E$1045), 0)), "no match"))</f>
        <v>2306</v>
      </c>
    </row>
    <row r="615" spans="1:21" x14ac:dyDescent="0.25">
      <c r="A615" s="6" t="str">
        <f t="shared" si="96"/>
        <v>4</v>
      </c>
      <c r="B615" s="272" t="s">
        <v>1029</v>
      </c>
      <c r="C615" s="206" t="s">
        <v>3533</v>
      </c>
      <c r="D615" s="8">
        <v>6</v>
      </c>
      <c r="F615" s="7" t="str">
        <f t="shared" si="90"/>
        <v>564020250916E 3</v>
      </c>
      <c r="G615" s="21" t="str">
        <f>IF(ISBLANK(C615),"",_xlfn.XLOOKUP(_xlfn.XLOOKUP(VALUE(LEFT(C615,4)),Souches!$B$2:$B$15000,Souches!$E$2:$E$15000),Varietes!$B$2:$B$500,Varietes!$C$2:$C$500))</f>
        <v>MDJU</v>
      </c>
      <c r="H615" s="19">
        <f>IF(ISBLANK(C615),"",_xlfn.XLOOKUP(VALUE(LEFT(C615,4)),Souches!$B$2:$B$15000,Souches!$D$2:$D$15000))</f>
        <v>2306</v>
      </c>
      <c r="I615" s="10">
        <f t="shared" si="91"/>
        <v>45916</v>
      </c>
      <c r="J615" s="19">
        <f>IF(I615="","",INT(('ObjProd (2)'!$C$25-I615)/7 * (ABS('ObjProd (2)'!$C$25-I615)&gt;=7)))</f>
        <v>0</v>
      </c>
      <c r="K615" s="10" t="str">
        <f>IF(I615="","",
IF(AND(DATEDIF(I615,'ObjProd (2)'!$C$25,"y")=0,DATEDIF(I615,'ObjProd (2)'!$C$25,"ym")=0,
   INT(('ObjProd (2)'!$C$25-EDATE(I615,DATEDIF(I615,'ObjProd (2)'!$C$25,"y")*12+DATEDIF(I615,'ObjProd (2)'!$C$25,"ym")))/7)=0),
   "&lt; 1 sem.",
   IF(DATEDIF(I615,'ObjProd (2)'!$C$25,"y")&gt;0,DATEDIF(I615,'ObjProd (2)'!$C$25,"y") &amp; " " &amp; IF(DATEDIF(I615,'ObjProd (2)'!$C$25,"y")=1,"an ","ans "),"") &amp;
   IF(DATEDIF(I615,'ObjProd (2)'!$C$25,"ym")&gt;0,DATEDIF(I615,'ObjProd (2)'!$C$25,"ym") &amp; " mois ", "") &amp;
   IF(INT(('ObjProd (2)'!$C$25-EDATE(I615,DATEDIF(I615,'ObjProd (2)'!$C$25,"y")*12+DATEDIF(I615,'ObjProd (2)'!$C$25,"ym")))/7)&gt;0,
      INT(('ObjProd (2)'!$C$25-EDATE(I615,DATEDIF(I615,'ObjProd (2)'!$C$25,"y")*12+DATEDIF(I615,'ObjProd (2)'!$C$25,"ym")))/7) &amp; " sem.",
      "")
)
)</f>
        <v>&lt; 1 sem.</v>
      </c>
      <c r="L615" s="11" t="str">
        <f t="shared" si="92"/>
        <v xml:space="preserve">E 3 </v>
      </c>
      <c r="M615" s="9">
        <f t="shared" si="93"/>
        <v>84</v>
      </c>
      <c r="N615" s="9" t="str" cm="1">
        <f t="array" aca="1" ref="N615" ca="1">LEFT(L615, IF(ISNUMBER(SUBSTITUTE(_xludf.MID(L615, 2, 1), ".", ",")), 1, 2))</f>
        <v xml:space="preserve">E </v>
      </c>
      <c r="O615" s="19">
        <f t="shared" ca="1" si="94"/>
        <v>3</v>
      </c>
      <c r="P615" s="9" t="str">
        <f t="shared" ca="1" si="97"/>
        <v>E</v>
      </c>
      <c r="Q615" s="9">
        <f t="shared" ca="1" si="98"/>
        <v>3</v>
      </c>
      <c r="R615" s="9" t="str">
        <f t="shared" ca="1" si="95"/>
        <v>E3</v>
      </c>
      <c r="S615" t="str" cm="1">
        <f t="array" ref="S615">IF(ISBLANK(C615),"",IFERROR(INDEX(ListeSeries!$A$2:$A$1045, MATCH(1, (DatasScan!G615=ListeSeries!$B$2:$B$1045) * (DatasScan!H615&gt;=ListeSeries!$D$2:$D$1045) * (DatasScan!H615&lt;=ListeSeries!$E$2:$E$1045), 0)), "no match"))</f>
        <v>MEDJOOL</v>
      </c>
      <c r="T615" s="7" t="str" cm="1">
        <f t="array" ref="T615">IF(ISBLANK(C615),"",IFERROR(INDEX(ListeSeries!$C$2:$C$1045, MATCH(1, (DatasScan!G615=ListeSeries!$B$2:$B$1045) * (DatasScan!H615&gt;=ListeSeries!$D$2:$D$1045) * (DatasScan!H615&lt;=ListeSeries!$E$2:$E$1045), 0)), "no match"))</f>
        <v>MEDJOOL 109</v>
      </c>
      <c r="U615" s="11" cm="1">
        <f t="array" ref="U615">IF(ISBLANK(C615),"",IFERROR(INDEX(ListeSeries!$F$2:$F$1045, MATCH(1, (DatasScan!G615=ListeSeries!$B$2:$B$1045) * (DatasScan!H615&gt;=ListeSeries!$D$2:$D$1045) * (DatasScan!H615&lt;=ListeSeries!$E$2:$E$1045), 0)), "no match"))</f>
        <v>2306</v>
      </c>
    </row>
    <row r="616" spans="1:21" x14ac:dyDescent="0.25">
      <c r="A616" s="6" t="str">
        <f t="shared" si="96"/>
        <v>4</v>
      </c>
      <c r="B616" s="272" t="s">
        <v>1029</v>
      </c>
      <c r="C616" s="206" t="s">
        <v>1974</v>
      </c>
      <c r="D616" s="8">
        <v>2</v>
      </c>
      <c r="E616" s="11">
        <v>4</v>
      </c>
      <c r="F616" s="7" t="str">
        <f t="shared" si="90"/>
        <v>830620250804E 3</v>
      </c>
      <c r="G616" s="21" t="str">
        <f>IF(ISBLANK(C616),"",_xlfn.XLOOKUP(_xlfn.XLOOKUP(VALUE(LEFT(C616,4)),Souches!$B$2:$B$15000,Souches!$E$2:$E$15000),Varietes!$B$2:$B$500,Varietes!$C$2:$C$500))</f>
        <v>MDJU</v>
      </c>
      <c r="H616" s="19">
        <f>IF(ISBLANK(C616),"",_xlfn.XLOOKUP(VALUE(LEFT(C616,4)),Souches!$B$2:$B$15000,Souches!$D$2:$D$15000))</f>
        <v>3445</v>
      </c>
      <c r="I616" s="10">
        <f t="shared" si="91"/>
        <v>45873</v>
      </c>
      <c r="J616" s="19">
        <f>IF(I616="","",INT(('ObjProd (2)'!$C$25-I616)/7 * (ABS('ObjProd (2)'!$C$25-I616)&gt;=7)))</f>
        <v>6</v>
      </c>
      <c r="K616" s="10" t="str">
        <f>IF(I616="","",
IF(AND(DATEDIF(I616,'ObjProd (2)'!$C$25,"y")=0,DATEDIF(I616,'ObjProd (2)'!$C$25,"ym")=0,
   INT(('ObjProd (2)'!$C$25-EDATE(I616,DATEDIF(I616,'ObjProd (2)'!$C$25,"y")*12+DATEDIF(I616,'ObjProd (2)'!$C$25,"ym")))/7)=0),
   "&lt; 1 sem.",
   IF(DATEDIF(I616,'ObjProd (2)'!$C$25,"y")&gt;0,DATEDIF(I616,'ObjProd (2)'!$C$25,"y") &amp; " " &amp; IF(DATEDIF(I616,'ObjProd (2)'!$C$25,"y")=1,"an ","ans "),"") &amp;
   IF(DATEDIF(I616,'ObjProd (2)'!$C$25,"ym")&gt;0,DATEDIF(I616,'ObjProd (2)'!$C$25,"ym") &amp; " mois ", "") &amp;
   IF(INT(('ObjProd (2)'!$C$25-EDATE(I616,DATEDIF(I616,'ObjProd (2)'!$C$25,"y")*12+DATEDIF(I616,'ObjProd (2)'!$C$25,"ym")))/7)&gt;0,
      INT(('ObjProd (2)'!$C$25-EDATE(I616,DATEDIF(I616,'ObjProd (2)'!$C$25,"y")*12+DATEDIF(I616,'ObjProd (2)'!$C$25,"ym")))/7) &amp; " sem.",
      "")
)
)</f>
        <v>1 mois 2 sem.</v>
      </c>
      <c r="L616" s="11" t="str">
        <f t="shared" si="92"/>
        <v xml:space="preserve">E 3 </v>
      </c>
      <c r="M616" s="9">
        <f t="shared" si="93"/>
        <v>32</v>
      </c>
      <c r="N616" s="9" t="str" cm="1">
        <f t="array" aca="1" ref="N616" ca="1">LEFT(L616, IF(ISNUMBER(SUBSTITUTE(_xludf.MID(L616, 2, 1), ".", ",")), 1, 2))</f>
        <v xml:space="preserve">E </v>
      </c>
      <c r="O616" s="19">
        <f t="shared" ca="1" si="94"/>
        <v>3</v>
      </c>
      <c r="P616" s="9" t="str">
        <f t="shared" ca="1" si="97"/>
        <v>E</v>
      </c>
      <c r="Q616" s="9">
        <f t="shared" ca="1" si="98"/>
        <v>3</v>
      </c>
      <c r="R616" s="9" t="str">
        <f t="shared" ca="1" si="95"/>
        <v>E3</v>
      </c>
      <c r="S616" t="str" cm="1">
        <f t="array" ref="S616">IF(ISBLANK(C616),"",IFERROR(INDEX(ListeSeries!$A$2:$A$1045, MATCH(1, (DatasScan!G616=ListeSeries!$B$2:$B$1045) * (DatasScan!H616&gt;=ListeSeries!$D$2:$D$1045) * (DatasScan!H616&lt;=ListeSeries!$E$2:$E$1045), 0)), "no match"))</f>
        <v>MEDJOOL</v>
      </c>
      <c r="T616" s="7" t="str" cm="1">
        <f t="array" ref="T616">IF(ISBLANK(C616),"",IFERROR(INDEX(ListeSeries!$C$2:$C$1045, MATCH(1, (DatasScan!G616=ListeSeries!$B$2:$B$1045) * (DatasScan!H616&gt;=ListeSeries!$D$2:$D$1045) * (DatasScan!H616&lt;=ListeSeries!$E$2:$E$1045), 0)), "no match"))</f>
        <v>MEDJOOL 104</v>
      </c>
      <c r="U616" s="11" t="str" cm="1">
        <f t="array" ref="U616">IF(ISBLANK(C616),"",IFERROR(INDEX(ListeSeries!$F$2:$F$1045, MATCH(1, (DatasScan!G616=ListeSeries!$B$2:$B$1045) * (DatasScan!H616&gt;=ListeSeries!$D$2:$D$1045) * (DatasScan!H616&lt;=ListeSeries!$E$2:$E$1045), 0)), "no match"))</f>
        <v>3441-3460</v>
      </c>
    </row>
    <row r="617" spans="1:21" x14ac:dyDescent="0.25">
      <c r="A617" s="6" t="str">
        <f t="shared" si="96"/>
        <v>4</v>
      </c>
      <c r="B617" s="272" t="s">
        <v>1029</v>
      </c>
      <c r="C617" s="206" t="s">
        <v>1975</v>
      </c>
      <c r="E617" s="11">
        <v>6</v>
      </c>
      <c r="F617" s="7" t="str">
        <f t="shared" si="90"/>
        <v>851220250715E 4</v>
      </c>
      <c r="G617" s="21" t="str">
        <f>IF(ISBLANK(C617),"",_xlfn.XLOOKUP(_xlfn.XLOOKUP(VALUE(LEFT(C617,4)),Souches!$B$2:$B$15000,Souches!$E$2:$E$15000),Varietes!$B$2:$B$500,Varietes!$C$2:$C$500))</f>
        <v>MDJU</v>
      </c>
      <c r="H617" s="19">
        <f>IF(ISBLANK(C617),"",_xlfn.XLOOKUP(VALUE(LEFT(C617,4)),Souches!$B$2:$B$15000,Souches!$D$2:$D$15000))</f>
        <v>3508</v>
      </c>
      <c r="I617" s="10">
        <f t="shared" si="91"/>
        <v>45853</v>
      </c>
      <c r="J617" s="19">
        <f>IF(I617="","",INT(('ObjProd (2)'!$C$25-I617)/7 * (ABS('ObjProd (2)'!$C$25-I617)&gt;=7)))</f>
        <v>9</v>
      </c>
      <c r="K617" s="10" t="str">
        <f>IF(I617="","",
IF(AND(DATEDIF(I617,'ObjProd (2)'!$C$25,"y")=0,DATEDIF(I617,'ObjProd (2)'!$C$25,"ym")=0,
   INT(('ObjProd (2)'!$C$25-EDATE(I617,DATEDIF(I617,'ObjProd (2)'!$C$25,"y")*12+DATEDIF(I617,'ObjProd (2)'!$C$25,"ym")))/7)=0),
   "&lt; 1 sem.",
   IF(DATEDIF(I617,'ObjProd (2)'!$C$25,"y")&gt;0,DATEDIF(I617,'ObjProd (2)'!$C$25,"y") &amp; " " &amp; IF(DATEDIF(I617,'ObjProd (2)'!$C$25,"y")=1,"an ","ans "),"") &amp;
   IF(DATEDIF(I617,'ObjProd (2)'!$C$25,"ym")&gt;0,DATEDIF(I617,'ObjProd (2)'!$C$25,"ym") &amp; " mois ", "") &amp;
   IF(INT(('ObjProd (2)'!$C$25-EDATE(I617,DATEDIF(I617,'ObjProd (2)'!$C$25,"y")*12+DATEDIF(I617,'ObjProd (2)'!$C$25,"ym")))/7)&gt;0,
      INT(('ObjProd (2)'!$C$25-EDATE(I617,DATEDIF(I617,'ObjProd (2)'!$C$25,"y")*12+DATEDIF(I617,'ObjProd (2)'!$C$25,"ym")))/7) &amp; " sem.",
      "")
)
)</f>
        <v xml:space="preserve">2 mois </v>
      </c>
      <c r="L617" s="11" t="str">
        <f t="shared" si="92"/>
        <v xml:space="preserve">E 4 </v>
      </c>
      <c r="M617" s="9">
        <f t="shared" si="93"/>
        <v>6</v>
      </c>
      <c r="N617" s="9" t="str" cm="1">
        <f t="array" aca="1" ref="N617" ca="1">LEFT(L617, IF(ISNUMBER(SUBSTITUTE(_xludf.MID(L617, 2, 1), ".", ",")), 1, 2))</f>
        <v xml:space="preserve">E </v>
      </c>
      <c r="O617" s="19">
        <f t="shared" ca="1" si="94"/>
        <v>4</v>
      </c>
      <c r="P617" s="9" t="str">
        <f t="shared" ca="1" si="97"/>
        <v>E</v>
      </c>
      <c r="Q617" s="9">
        <f t="shared" ca="1" si="98"/>
        <v>4</v>
      </c>
      <c r="R617" s="9" t="str">
        <f t="shared" ca="1" si="95"/>
        <v>E4</v>
      </c>
      <c r="S617" t="str" cm="1">
        <f t="array" ref="S617">IF(ISBLANK(C617),"",IFERROR(INDEX(ListeSeries!$A$2:$A$1045, MATCH(1, (DatasScan!G617=ListeSeries!$B$2:$B$1045) * (DatasScan!H617&gt;=ListeSeries!$D$2:$D$1045) * (DatasScan!H617&lt;=ListeSeries!$E$2:$E$1045), 0)), "no match"))</f>
        <v>MEDJOOL</v>
      </c>
      <c r="T617" s="7" t="str" cm="1">
        <f t="array" ref="T617">IF(ISBLANK(C617),"",IFERROR(INDEX(ListeSeries!$C$2:$C$1045, MATCH(1, (DatasScan!G617=ListeSeries!$B$2:$B$1045) * (DatasScan!H617&gt;=ListeSeries!$D$2:$D$1045) * (DatasScan!H617&lt;=ListeSeries!$E$2:$E$1045), 0)), "no match"))</f>
        <v>MEDJOOL 107</v>
      </c>
      <c r="U617" s="11" t="str" cm="1">
        <f t="array" ref="U617">IF(ISBLANK(C617),"",IFERROR(INDEX(ListeSeries!$F$2:$F$1045, MATCH(1, (DatasScan!G617=ListeSeries!$B$2:$B$1045) * (DatasScan!H617&gt;=ListeSeries!$D$2:$D$1045) * (DatasScan!H617&lt;=ListeSeries!$E$2:$E$1045), 0)), "no match"))</f>
        <v>3501-3520</v>
      </c>
    </row>
    <row r="618" spans="1:21" x14ac:dyDescent="0.25">
      <c r="A618" s="6" t="str">
        <f t="shared" si="96"/>
        <v>4</v>
      </c>
      <c r="B618" s="8" t="s">
        <v>1976</v>
      </c>
      <c r="C618" s="206" t="s">
        <v>1982</v>
      </c>
      <c r="E618" s="11">
        <v>9</v>
      </c>
      <c r="F618" s="7" t="str">
        <f t="shared" si="90"/>
        <v>840220250724E 8</v>
      </c>
      <c r="G618" s="21" t="str">
        <f>IF(ISBLANK(C618),"",_xlfn.XLOOKUP(_xlfn.XLOOKUP(VALUE(LEFT(C618,4)),Souches!$B$2:$B$15000,Souches!$E$2:$E$15000),Varietes!$B$2:$B$500,Varietes!$C$2:$C$500))</f>
        <v>MDJU</v>
      </c>
      <c r="H618" s="19">
        <f>IF(ISBLANK(C618),"",_xlfn.XLOOKUP(VALUE(LEFT(C618,4)),Souches!$B$2:$B$15000,Souches!$D$2:$D$15000))</f>
        <v>3464</v>
      </c>
      <c r="I618" s="10">
        <f t="shared" si="91"/>
        <v>45862</v>
      </c>
      <c r="J618" s="19">
        <f>IF(I618="","",INT(('ObjProd (2)'!$C$25-I618)/7 * (ABS('ObjProd (2)'!$C$25-I618)&gt;=7)))</f>
        <v>8</v>
      </c>
      <c r="K618" s="10" t="str">
        <f>IF(I618="","",
IF(AND(DATEDIF(I618,'ObjProd (2)'!$C$25,"y")=0,DATEDIF(I618,'ObjProd (2)'!$C$25,"ym")=0,
   INT(('ObjProd (2)'!$C$25-EDATE(I618,DATEDIF(I618,'ObjProd (2)'!$C$25,"y")*12+DATEDIF(I618,'ObjProd (2)'!$C$25,"ym")))/7)=0),
   "&lt; 1 sem.",
   IF(DATEDIF(I618,'ObjProd (2)'!$C$25,"y")&gt;0,DATEDIF(I618,'ObjProd (2)'!$C$25,"y") &amp; " " &amp; IF(DATEDIF(I618,'ObjProd (2)'!$C$25,"y")=1,"an ","ans "),"") &amp;
   IF(DATEDIF(I618,'ObjProd (2)'!$C$25,"ym")&gt;0,DATEDIF(I618,'ObjProd (2)'!$C$25,"ym") &amp; " mois ", "") &amp;
   IF(INT(('ObjProd (2)'!$C$25-EDATE(I618,DATEDIF(I618,'ObjProd (2)'!$C$25,"y")*12+DATEDIF(I618,'ObjProd (2)'!$C$25,"ym")))/7)&gt;0,
      INT(('ObjProd (2)'!$C$25-EDATE(I618,DATEDIF(I618,'ObjProd (2)'!$C$25,"y")*12+DATEDIF(I618,'ObjProd (2)'!$C$25,"ym")))/7) &amp; " sem.",
      "")
)
)</f>
        <v>1 mois 3 sem.</v>
      </c>
      <c r="L618" s="11" t="str">
        <f t="shared" si="92"/>
        <v xml:space="preserve">E 8 </v>
      </c>
      <c r="M618" s="9">
        <f t="shared" si="93"/>
        <v>9</v>
      </c>
      <c r="N618" s="9" t="str" cm="1">
        <f t="array" aca="1" ref="N618" ca="1">LEFT(L618, IF(ISNUMBER(SUBSTITUTE(_xludf.MID(L618, 2, 1), ".", ",")), 1, 2))</f>
        <v xml:space="preserve">E </v>
      </c>
      <c r="O618" s="19">
        <f t="shared" ca="1" si="94"/>
        <v>8</v>
      </c>
      <c r="P618" s="9" t="str">
        <f t="shared" ca="1" si="97"/>
        <v>E</v>
      </c>
      <c r="Q618" s="9" t="str">
        <f t="shared" ca="1" si="98"/>
        <v>7+</v>
      </c>
      <c r="R618" s="9" t="str">
        <f t="shared" ca="1" si="95"/>
        <v>E7+</v>
      </c>
      <c r="S618" t="str" cm="1">
        <f t="array" ref="S618">IF(ISBLANK(C618),"",IFERROR(INDEX(ListeSeries!$A$2:$A$1045, MATCH(1, (DatasScan!G618=ListeSeries!$B$2:$B$1045) * (DatasScan!H618&gt;=ListeSeries!$D$2:$D$1045) * (DatasScan!H618&lt;=ListeSeries!$E$2:$E$1045), 0)), "no match"))</f>
        <v>MEDJOOL</v>
      </c>
      <c r="T618" s="7" t="str" cm="1">
        <f t="array" ref="T618">IF(ISBLANK(C618),"",IFERROR(INDEX(ListeSeries!$C$2:$C$1045, MATCH(1, (DatasScan!G618=ListeSeries!$B$2:$B$1045) * (DatasScan!H618&gt;=ListeSeries!$D$2:$D$1045) * (DatasScan!H618&lt;=ListeSeries!$E$2:$E$1045), 0)), "no match"))</f>
        <v>MEDJOOL 105</v>
      </c>
      <c r="U618" s="11" t="str" cm="1">
        <f t="array" ref="U618">IF(ISBLANK(C618),"",IFERROR(INDEX(ListeSeries!$F$2:$F$1045, MATCH(1, (DatasScan!G618=ListeSeries!$B$2:$B$1045) * (DatasScan!H618&gt;=ListeSeries!$D$2:$D$1045) * (DatasScan!H618&lt;=ListeSeries!$E$2:$E$1045), 0)), "no match"))</f>
        <v>3461-3475</v>
      </c>
    </row>
    <row r="619" spans="1:21" x14ac:dyDescent="0.25">
      <c r="A619" s="6" t="str">
        <f t="shared" si="96"/>
        <v>4</v>
      </c>
      <c r="B619" s="272" t="s">
        <v>1976</v>
      </c>
      <c r="C619" s="206" t="s">
        <v>1983</v>
      </c>
      <c r="E619" s="11">
        <v>6</v>
      </c>
      <c r="F619" s="7" t="str">
        <f t="shared" si="90"/>
        <v>841320250723EA6</v>
      </c>
      <c r="G619" s="21" t="str">
        <f>IF(ISBLANK(C619),"",_xlfn.XLOOKUP(_xlfn.XLOOKUP(VALUE(LEFT(C619,4)),Souches!$B$2:$B$15000,Souches!$E$2:$E$15000),Varietes!$B$2:$B$500,Varietes!$C$2:$C$500))</f>
        <v>MDJU</v>
      </c>
      <c r="H619" s="19">
        <f>IF(ISBLANK(C619),"",_xlfn.XLOOKUP(VALUE(LEFT(C619,4)),Souches!$B$2:$B$15000,Souches!$D$2:$D$15000))</f>
        <v>3476</v>
      </c>
      <c r="I619" s="10">
        <f t="shared" si="91"/>
        <v>45861</v>
      </c>
      <c r="J619" s="19">
        <f>IF(I619="","",INT(('ObjProd (2)'!$C$25-I619)/7 * (ABS('ObjProd (2)'!$C$25-I619)&gt;=7)))</f>
        <v>8</v>
      </c>
      <c r="K619" s="10" t="str">
        <f>IF(I619="","",
IF(AND(DATEDIF(I619,'ObjProd (2)'!$C$25,"y")=0,DATEDIF(I619,'ObjProd (2)'!$C$25,"ym")=0,
   INT(('ObjProd (2)'!$C$25-EDATE(I619,DATEDIF(I619,'ObjProd (2)'!$C$25,"y")*12+DATEDIF(I619,'ObjProd (2)'!$C$25,"ym")))/7)=0),
   "&lt; 1 sem.",
   IF(DATEDIF(I619,'ObjProd (2)'!$C$25,"y")&gt;0,DATEDIF(I619,'ObjProd (2)'!$C$25,"y") &amp; " " &amp; IF(DATEDIF(I619,'ObjProd (2)'!$C$25,"y")=1,"an ","ans "),"") &amp;
   IF(DATEDIF(I619,'ObjProd (2)'!$C$25,"ym")&gt;0,DATEDIF(I619,'ObjProd (2)'!$C$25,"ym") &amp; " mois ", "") &amp;
   IF(INT(('ObjProd (2)'!$C$25-EDATE(I619,DATEDIF(I619,'ObjProd (2)'!$C$25,"y")*12+DATEDIF(I619,'ObjProd (2)'!$C$25,"ym")))/7)&gt;0,
      INT(('ObjProd (2)'!$C$25-EDATE(I619,DATEDIF(I619,'ObjProd (2)'!$C$25,"y")*12+DATEDIF(I619,'ObjProd (2)'!$C$25,"ym")))/7) &amp; " sem.",
      "")
)
)</f>
        <v>1 mois 3 sem.</v>
      </c>
      <c r="L619" s="11" t="str">
        <f t="shared" si="92"/>
        <v xml:space="preserve">EA6 </v>
      </c>
      <c r="M619" s="9">
        <f t="shared" si="93"/>
        <v>6</v>
      </c>
      <c r="N619" s="9" t="str" cm="1">
        <f t="array" aca="1" ref="N619" ca="1">LEFT(L619, IF(ISNUMBER(SUBSTITUTE(_xludf.MID(L619, 2, 1), ".", ",")), 1, 2))</f>
        <v>EA</v>
      </c>
      <c r="O619" s="19">
        <f t="shared" ca="1" si="94"/>
        <v>6</v>
      </c>
      <c r="P619" s="9" t="str">
        <f t="shared" ca="1" si="97"/>
        <v>E</v>
      </c>
      <c r="Q619" s="9">
        <f t="shared" ca="1" si="98"/>
        <v>6</v>
      </c>
      <c r="R619" s="9" t="str">
        <f t="shared" ca="1" si="95"/>
        <v>E6</v>
      </c>
      <c r="S619" t="str" cm="1">
        <f t="array" ref="S619">IF(ISBLANK(C619),"",IFERROR(INDEX(ListeSeries!$A$2:$A$1045, MATCH(1, (DatasScan!G619=ListeSeries!$B$2:$B$1045) * (DatasScan!H619&gt;=ListeSeries!$D$2:$D$1045) * (DatasScan!H619&lt;=ListeSeries!$E$2:$E$1045), 0)), "no match"))</f>
        <v>MEDJOOL</v>
      </c>
      <c r="T619" s="7" t="str" cm="1">
        <f t="array" ref="T619">IF(ISBLANK(C619),"",IFERROR(INDEX(ListeSeries!$C$2:$C$1045, MATCH(1, (DatasScan!G619=ListeSeries!$B$2:$B$1045) * (DatasScan!H619&gt;=ListeSeries!$D$2:$D$1045) * (DatasScan!H619&lt;=ListeSeries!$E$2:$E$1045), 0)), "no match"))</f>
        <v>MEDJOOL 106</v>
      </c>
      <c r="U619" s="11" t="str" cm="1">
        <f t="array" ref="U619">IF(ISBLANK(C619),"",IFERROR(INDEX(ListeSeries!$F$2:$F$1045, MATCH(1, (DatasScan!G619=ListeSeries!$B$2:$B$1045) * (DatasScan!H619&gt;=ListeSeries!$D$2:$D$1045) * (DatasScan!H619&lt;=ListeSeries!$E$2:$E$1045), 0)), "no match"))</f>
        <v>3476-3500</v>
      </c>
    </row>
    <row r="620" spans="1:21" x14ac:dyDescent="0.25">
      <c r="A620" s="6" t="str">
        <f t="shared" si="96"/>
        <v>4</v>
      </c>
      <c r="B620" s="272" t="s">
        <v>1976</v>
      </c>
      <c r="C620" s="206" t="s">
        <v>1984</v>
      </c>
      <c r="E620" s="11">
        <v>14</v>
      </c>
      <c r="F620" s="7" t="str">
        <f t="shared" si="90"/>
        <v>851220250730E 4</v>
      </c>
      <c r="G620" s="21" t="str">
        <f>IF(ISBLANK(C620),"",_xlfn.XLOOKUP(_xlfn.XLOOKUP(VALUE(LEFT(C620,4)),Souches!$B$2:$B$15000,Souches!$E$2:$E$15000),Varietes!$B$2:$B$500,Varietes!$C$2:$C$500))</f>
        <v>MDJU</v>
      </c>
      <c r="H620" s="19">
        <f>IF(ISBLANK(C620),"",_xlfn.XLOOKUP(VALUE(LEFT(C620,4)),Souches!$B$2:$B$15000,Souches!$D$2:$D$15000))</f>
        <v>3508</v>
      </c>
      <c r="I620" s="10">
        <f t="shared" si="91"/>
        <v>45868</v>
      </c>
      <c r="J620" s="19">
        <f>IF(I620="","",INT(('ObjProd (2)'!$C$25-I620)/7 * (ABS('ObjProd (2)'!$C$25-I620)&gt;=7)))</f>
        <v>7</v>
      </c>
      <c r="K620" s="10" t="str">
        <f>IF(I620="","",
IF(AND(DATEDIF(I620,'ObjProd (2)'!$C$25,"y")=0,DATEDIF(I620,'ObjProd (2)'!$C$25,"ym")=0,
   INT(('ObjProd (2)'!$C$25-EDATE(I620,DATEDIF(I620,'ObjProd (2)'!$C$25,"y")*12+DATEDIF(I620,'ObjProd (2)'!$C$25,"ym")))/7)=0),
   "&lt; 1 sem.",
   IF(DATEDIF(I620,'ObjProd (2)'!$C$25,"y")&gt;0,DATEDIF(I620,'ObjProd (2)'!$C$25,"y") &amp; " " &amp; IF(DATEDIF(I620,'ObjProd (2)'!$C$25,"y")=1,"an ","ans "),"") &amp;
   IF(DATEDIF(I620,'ObjProd (2)'!$C$25,"ym")&gt;0,DATEDIF(I620,'ObjProd (2)'!$C$25,"ym") &amp; " mois ", "") &amp;
   IF(INT(('ObjProd (2)'!$C$25-EDATE(I620,DATEDIF(I620,'ObjProd (2)'!$C$25,"y")*12+DATEDIF(I620,'ObjProd (2)'!$C$25,"ym")))/7)&gt;0,
      INT(('ObjProd (2)'!$C$25-EDATE(I620,DATEDIF(I620,'ObjProd (2)'!$C$25,"y")*12+DATEDIF(I620,'ObjProd (2)'!$C$25,"ym")))/7) &amp; " sem.",
      "")
)
)</f>
        <v>1 mois 2 sem.</v>
      </c>
      <c r="L620" s="11" t="str">
        <f t="shared" si="92"/>
        <v xml:space="preserve">E 4 </v>
      </c>
      <c r="M620" s="9">
        <f t="shared" si="93"/>
        <v>14</v>
      </c>
      <c r="N620" s="9" t="str" cm="1">
        <f t="array" aca="1" ref="N620" ca="1">LEFT(L620, IF(ISNUMBER(SUBSTITUTE(_xludf.MID(L620, 2, 1), ".", ",")), 1, 2))</f>
        <v xml:space="preserve">E </v>
      </c>
      <c r="O620" s="19">
        <f t="shared" ca="1" si="94"/>
        <v>4</v>
      </c>
      <c r="P620" s="9" t="str">
        <f t="shared" ca="1" si="97"/>
        <v>E</v>
      </c>
      <c r="Q620" s="9">
        <f t="shared" ca="1" si="98"/>
        <v>4</v>
      </c>
      <c r="R620" s="9" t="str">
        <f t="shared" ca="1" si="95"/>
        <v>E4</v>
      </c>
      <c r="S620" t="str" cm="1">
        <f t="array" ref="S620">IF(ISBLANK(C620),"",IFERROR(INDEX(ListeSeries!$A$2:$A$1045, MATCH(1, (DatasScan!G620=ListeSeries!$B$2:$B$1045) * (DatasScan!H620&gt;=ListeSeries!$D$2:$D$1045) * (DatasScan!H620&lt;=ListeSeries!$E$2:$E$1045), 0)), "no match"))</f>
        <v>MEDJOOL</v>
      </c>
      <c r="T620" s="7" t="str" cm="1">
        <f t="array" ref="T620">IF(ISBLANK(C620),"",IFERROR(INDEX(ListeSeries!$C$2:$C$1045, MATCH(1, (DatasScan!G620=ListeSeries!$B$2:$B$1045) * (DatasScan!H620&gt;=ListeSeries!$D$2:$D$1045) * (DatasScan!H620&lt;=ListeSeries!$E$2:$E$1045), 0)), "no match"))</f>
        <v>MEDJOOL 107</v>
      </c>
      <c r="U620" s="11" t="str" cm="1">
        <f t="array" ref="U620">IF(ISBLANK(C620),"",IFERROR(INDEX(ListeSeries!$F$2:$F$1045, MATCH(1, (DatasScan!G620=ListeSeries!$B$2:$B$1045) * (DatasScan!H620&gt;=ListeSeries!$D$2:$D$1045) * (DatasScan!H620&lt;=ListeSeries!$E$2:$E$1045), 0)), "no match"))</f>
        <v>3501-3520</v>
      </c>
    </row>
    <row r="621" spans="1:21" x14ac:dyDescent="0.25">
      <c r="A621" s="6" t="str">
        <f t="shared" si="96"/>
        <v>4</v>
      </c>
      <c r="B621" s="272" t="s">
        <v>1976</v>
      </c>
      <c r="C621" s="206" t="s">
        <v>3534</v>
      </c>
      <c r="D621" s="8">
        <v>1</v>
      </c>
      <c r="F621" s="7" t="str">
        <f t="shared" si="90"/>
        <v>851220250829E 4</v>
      </c>
      <c r="G621" s="21" t="str">
        <f>IF(ISBLANK(C621),"",_xlfn.XLOOKUP(_xlfn.XLOOKUP(VALUE(LEFT(C621,4)),Souches!$B$2:$B$15000,Souches!$E$2:$E$15000),Varietes!$B$2:$B$500,Varietes!$C$2:$C$500))</f>
        <v>MDJU</v>
      </c>
      <c r="H621" s="19">
        <f>IF(ISBLANK(C621),"",_xlfn.XLOOKUP(VALUE(LEFT(C621,4)),Souches!$B$2:$B$15000,Souches!$D$2:$D$15000))</f>
        <v>3508</v>
      </c>
      <c r="I621" s="10">
        <f t="shared" si="91"/>
        <v>45898</v>
      </c>
      <c r="J621" s="19">
        <f>IF(I621="","",INT(('ObjProd (2)'!$C$25-I621)/7 * (ABS('ObjProd (2)'!$C$25-I621)&gt;=7)))</f>
        <v>2</v>
      </c>
      <c r="K621" s="10" t="str">
        <f>IF(I621="","",
IF(AND(DATEDIF(I621,'ObjProd (2)'!$C$25,"y")=0,DATEDIF(I621,'ObjProd (2)'!$C$25,"ym")=0,
   INT(('ObjProd (2)'!$C$25-EDATE(I621,DATEDIF(I621,'ObjProd (2)'!$C$25,"y")*12+DATEDIF(I621,'ObjProd (2)'!$C$25,"ym")))/7)=0),
   "&lt; 1 sem.",
   IF(DATEDIF(I621,'ObjProd (2)'!$C$25,"y")&gt;0,DATEDIF(I621,'ObjProd (2)'!$C$25,"y") &amp; " " &amp; IF(DATEDIF(I621,'ObjProd (2)'!$C$25,"y")=1,"an ","ans "),"") &amp;
   IF(DATEDIF(I621,'ObjProd (2)'!$C$25,"ym")&gt;0,DATEDIF(I621,'ObjProd (2)'!$C$25,"ym") &amp; " mois ", "") &amp;
   IF(INT(('ObjProd (2)'!$C$25-EDATE(I621,DATEDIF(I621,'ObjProd (2)'!$C$25,"y")*12+DATEDIF(I621,'ObjProd (2)'!$C$25,"ym")))/7)&gt;0,
      INT(('ObjProd (2)'!$C$25-EDATE(I621,DATEDIF(I621,'ObjProd (2)'!$C$25,"y")*12+DATEDIF(I621,'ObjProd (2)'!$C$25,"ym")))/7) &amp; " sem.",
      "")
)
)</f>
        <v>2 sem.</v>
      </c>
      <c r="L621" s="11" t="str">
        <f t="shared" si="92"/>
        <v xml:space="preserve">E 4 </v>
      </c>
      <c r="M621" s="9">
        <f t="shared" si="93"/>
        <v>14</v>
      </c>
      <c r="N621" s="9" t="str" cm="1">
        <f t="array" aca="1" ref="N621" ca="1">LEFT(L621, IF(ISNUMBER(SUBSTITUTE(_xludf.MID(L621, 2, 1), ".", ",")), 1, 2))</f>
        <v xml:space="preserve">E </v>
      </c>
      <c r="O621" s="19">
        <f t="shared" ca="1" si="94"/>
        <v>4</v>
      </c>
      <c r="P621" s="9" t="str">
        <f t="shared" ca="1" si="97"/>
        <v>E</v>
      </c>
      <c r="Q621" s="9">
        <f t="shared" ca="1" si="98"/>
        <v>4</v>
      </c>
      <c r="R621" s="9" t="str">
        <f t="shared" ca="1" si="95"/>
        <v>E4</v>
      </c>
      <c r="S621" t="str" cm="1">
        <f t="array" ref="S621">IF(ISBLANK(C621),"",IFERROR(INDEX(ListeSeries!$A$2:$A$1045, MATCH(1, (DatasScan!G621=ListeSeries!$B$2:$B$1045) * (DatasScan!H621&gt;=ListeSeries!$D$2:$D$1045) * (DatasScan!H621&lt;=ListeSeries!$E$2:$E$1045), 0)), "no match"))</f>
        <v>MEDJOOL</v>
      </c>
      <c r="T621" s="7" t="str" cm="1">
        <f t="array" ref="T621">IF(ISBLANK(C621),"",IFERROR(INDEX(ListeSeries!$C$2:$C$1045, MATCH(1, (DatasScan!G621=ListeSeries!$B$2:$B$1045) * (DatasScan!H621&gt;=ListeSeries!$D$2:$D$1045) * (DatasScan!H621&lt;=ListeSeries!$E$2:$E$1045), 0)), "no match"))</f>
        <v>MEDJOOL 107</v>
      </c>
      <c r="U621" s="11" t="str" cm="1">
        <f t="array" ref="U621">IF(ISBLANK(C621),"",IFERROR(INDEX(ListeSeries!$F$2:$F$1045, MATCH(1, (DatasScan!G621=ListeSeries!$B$2:$B$1045) * (DatasScan!H621&gt;=ListeSeries!$D$2:$D$1045) * (DatasScan!H621&lt;=ListeSeries!$E$2:$E$1045), 0)), "no match"))</f>
        <v>3501-3520</v>
      </c>
    </row>
    <row r="622" spans="1:21" x14ac:dyDescent="0.25">
      <c r="A622" s="6" t="str">
        <f t="shared" si="96"/>
        <v>4</v>
      </c>
      <c r="B622" s="8" t="s">
        <v>1976</v>
      </c>
      <c r="C622" s="206" t="s">
        <v>3535</v>
      </c>
      <c r="E622" s="11">
        <f>63*9</f>
        <v>567</v>
      </c>
      <c r="F622" s="7" t="str">
        <f t="shared" si="90"/>
        <v>564020250903XS1</v>
      </c>
      <c r="G622" s="21" t="str">
        <f>IF(ISBLANK(C622),"",_xlfn.XLOOKUP(_xlfn.XLOOKUP(VALUE(LEFT(C622,4)),Souches!$B$2:$B$15000,Souches!$E$2:$E$15000),Varietes!$B$2:$B$500,Varietes!$C$2:$C$500))</f>
        <v>MDJU</v>
      </c>
      <c r="H622" s="19">
        <f>IF(ISBLANK(C622),"",_xlfn.XLOOKUP(VALUE(LEFT(C622,4)),Souches!$B$2:$B$15000,Souches!$D$2:$D$15000))</f>
        <v>2306</v>
      </c>
      <c r="I622" s="10">
        <f t="shared" si="91"/>
        <v>45903</v>
      </c>
      <c r="J622" s="19">
        <f>IF(I622="","",INT(('ObjProd (2)'!$C$25-I622)/7 * (ABS('ObjProd (2)'!$C$25-I622)&gt;=7)))</f>
        <v>2</v>
      </c>
      <c r="K622" s="10" t="str">
        <f>IF(I622="","",
IF(AND(DATEDIF(I622,'ObjProd (2)'!$C$25,"y")=0,DATEDIF(I622,'ObjProd (2)'!$C$25,"ym")=0,
   INT(('ObjProd (2)'!$C$25-EDATE(I622,DATEDIF(I622,'ObjProd (2)'!$C$25,"y")*12+DATEDIF(I622,'ObjProd (2)'!$C$25,"ym")))/7)=0),
   "&lt; 1 sem.",
   IF(DATEDIF(I622,'ObjProd (2)'!$C$25,"y")&gt;0,DATEDIF(I622,'ObjProd (2)'!$C$25,"y") &amp; " " &amp; IF(DATEDIF(I622,'ObjProd (2)'!$C$25,"y")=1,"an ","ans "),"") &amp;
   IF(DATEDIF(I622,'ObjProd (2)'!$C$25,"ym")&gt;0,DATEDIF(I622,'ObjProd (2)'!$C$25,"ym") &amp; " mois ", "") &amp;
   IF(INT(('ObjProd (2)'!$C$25-EDATE(I622,DATEDIF(I622,'ObjProd (2)'!$C$25,"y")*12+DATEDIF(I622,'ObjProd (2)'!$C$25,"ym")))/7)&gt;0,
      INT(('ObjProd (2)'!$C$25-EDATE(I622,DATEDIF(I622,'ObjProd (2)'!$C$25,"y")*12+DATEDIF(I622,'ObjProd (2)'!$C$25,"ym")))/7) &amp; " sem.",
      "")
)
)</f>
        <v>2 sem.</v>
      </c>
      <c r="L622" s="11" t="str">
        <f t="shared" si="92"/>
        <v>XS15</v>
      </c>
      <c r="M622" s="9">
        <f t="shared" si="93"/>
        <v>567</v>
      </c>
      <c r="N622" s="9" t="str" cm="1">
        <f t="array" aca="1" ref="N622" ca="1">LEFT(L622, IF(ISNUMBER(SUBSTITUTE(_xludf.MID(L622, 2, 1), ".", ",")), 1, 2))</f>
        <v>XS</v>
      </c>
      <c r="O622" s="19">
        <f t="shared" ca="1" si="94"/>
        <v>15</v>
      </c>
      <c r="P622" s="9" t="str">
        <f t="shared" ca="1" si="97"/>
        <v>X</v>
      </c>
      <c r="Q622" s="9" t="str">
        <f t="shared" ca="1" si="98"/>
        <v>13+</v>
      </c>
      <c r="R622" s="9" t="str">
        <f t="shared" ca="1" si="95"/>
        <v>X13+</v>
      </c>
      <c r="S622" t="str" cm="1">
        <f t="array" ref="S622">IF(ISBLANK(C622),"",IFERROR(INDEX(ListeSeries!$A$2:$A$1045, MATCH(1, (DatasScan!G622=ListeSeries!$B$2:$B$1045) * (DatasScan!H622&gt;=ListeSeries!$D$2:$D$1045) * (DatasScan!H622&lt;=ListeSeries!$E$2:$E$1045), 0)), "no match"))</f>
        <v>MEDJOOL</v>
      </c>
      <c r="T622" s="7" t="str" cm="1">
        <f t="array" ref="T622">IF(ISBLANK(C622),"",IFERROR(INDEX(ListeSeries!$C$2:$C$1045, MATCH(1, (DatasScan!G622=ListeSeries!$B$2:$B$1045) * (DatasScan!H622&gt;=ListeSeries!$D$2:$D$1045) * (DatasScan!H622&lt;=ListeSeries!$E$2:$E$1045), 0)), "no match"))</f>
        <v>MEDJOOL 109</v>
      </c>
      <c r="U622" s="11" cm="1">
        <f t="array" ref="U622">IF(ISBLANK(C622),"",IFERROR(INDEX(ListeSeries!$F$2:$F$1045, MATCH(1, (DatasScan!G622=ListeSeries!$B$2:$B$1045) * (DatasScan!H622&gt;=ListeSeries!$D$2:$D$1045) * (DatasScan!H622&lt;=ListeSeries!$E$2:$E$1045), 0)), "no match"))</f>
        <v>2306</v>
      </c>
    </row>
    <row r="623" spans="1:21" x14ac:dyDescent="0.25">
      <c r="A623" s="6" t="str">
        <f t="shared" si="96"/>
        <v>4</v>
      </c>
      <c r="B623" s="8" t="s">
        <v>1284</v>
      </c>
      <c r="C623" s="206" t="s">
        <v>3536</v>
      </c>
      <c r="D623" s="8">
        <v>6</v>
      </c>
      <c r="E623" s="11">
        <v>7</v>
      </c>
      <c r="F623" s="7" t="str">
        <f t="shared" si="90"/>
        <v>840220250909E 4</v>
      </c>
      <c r="G623" s="21" t="str">
        <f>IF(ISBLANK(C623),"",_xlfn.XLOOKUP(_xlfn.XLOOKUP(VALUE(LEFT(C623,4)),Souches!$B$2:$B$15000,Souches!$E$2:$E$15000),Varietes!$B$2:$B$500,Varietes!$C$2:$C$500))</f>
        <v>MDJU</v>
      </c>
      <c r="H623" s="19">
        <f>IF(ISBLANK(C623),"",_xlfn.XLOOKUP(VALUE(LEFT(C623,4)),Souches!$B$2:$B$15000,Souches!$D$2:$D$15000))</f>
        <v>3464</v>
      </c>
      <c r="I623" s="10">
        <f t="shared" si="91"/>
        <v>45909</v>
      </c>
      <c r="J623" s="19">
        <f>IF(I623="","",INT(('ObjProd (2)'!$C$25-I623)/7 * (ABS('ObjProd (2)'!$C$25-I623)&gt;=7)))</f>
        <v>1</v>
      </c>
      <c r="K623" s="10" t="str">
        <f>IF(I623="","",
IF(AND(DATEDIF(I623,'ObjProd (2)'!$C$25,"y")=0,DATEDIF(I623,'ObjProd (2)'!$C$25,"ym")=0,
   INT(('ObjProd (2)'!$C$25-EDATE(I623,DATEDIF(I623,'ObjProd (2)'!$C$25,"y")*12+DATEDIF(I623,'ObjProd (2)'!$C$25,"ym")))/7)=0),
   "&lt; 1 sem.",
   IF(DATEDIF(I623,'ObjProd (2)'!$C$25,"y")&gt;0,DATEDIF(I623,'ObjProd (2)'!$C$25,"y") &amp; " " &amp; IF(DATEDIF(I623,'ObjProd (2)'!$C$25,"y")=1,"an ","ans "),"") &amp;
   IF(DATEDIF(I623,'ObjProd (2)'!$C$25,"ym")&gt;0,DATEDIF(I623,'ObjProd (2)'!$C$25,"ym") &amp; " mois ", "") &amp;
   IF(INT(('ObjProd (2)'!$C$25-EDATE(I623,DATEDIF(I623,'ObjProd (2)'!$C$25,"y")*12+DATEDIF(I623,'ObjProd (2)'!$C$25,"ym")))/7)&gt;0,
      INT(('ObjProd (2)'!$C$25-EDATE(I623,DATEDIF(I623,'ObjProd (2)'!$C$25,"y")*12+DATEDIF(I623,'ObjProd (2)'!$C$25,"ym")))/7) &amp; " sem.",
      "")
)
)</f>
        <v>1 sem.</v>
      </c>
      <c r="L623" s="11" t="str">
        <f t="shared" si="92"/>
        <v xml:space="preserve">E 4 </v>
      </c>
      <c r="M623" s="9">
        <f t="shared" si="93"/>
        <v>91</v>
      </c>
      <c r="N623" s="9" t="str" cm="1">
        <f t="array" aca="1" ref="N623" ca="1">LEFT(L623, IF(ISNUMBER(SUBSTITUTE(_xludf.MID(L623, 2, 1), ".", ",")), 1, 2))</f>
        <v xml:space="preserve">E </v>
      </c>
      <c r="O623" s="19">
        <f t="shared" ca="1" si="94"/>
        <v>4</v>
      </c>
      <c r="P623" s="9" t="str">
        <f t="shared" ca="1" si="97"/>
        <v>E</v>
      </c>
      <c r="Q623" s="9">
        <f t="shared" ca="1" si="98"/>
        <v>4</v>
      </c>
      <c r="R623" s="9" t="str">
        <f t="shared" ca="1" si="95"/>
        <v>E4</v>
      </c>
      <c r="S623" t="str" cm="1">
        <f t="array" ref="S623">IF(ISBLANK(C623),"",IFERROR(INDEX(ListeSeries!$A$2:$A$1045, MATCH(1, (DatasScan!G623=ListeSeries!$B$2:$B$1045) * (DatasScan!H623&gt;=ListeSeries!$D$2:$D$1045) * (DatasScan!H623&lt;=ListeSeries!$E$2:$E$1045), 0)), "no match"))</f>
        <v>MEDJOOL</v>
      </c>
      <c r="T623" s="7" t="str" cm="1">
        <f t="array" ref="T623">IF(ISBLANK(C623),"",IFERROR(INDEX(ListeSeries!$C$2:$C$1045, MATCH(1, (DatasScan!G623=ListeSeries!$B$2:$B$1045) * (DatasScan!H623&gt;=ListeSeries!$D$2:$D$1045) * (DatasScan!H623&lt;=ListeSeries!$E$2:$E$1045), 0)), "no match"))</f>
        <v>MEDJOOL 105</v>
      </c>
      <c r="U623" s="11" t="str" cm="1">
        <f t="array" ref="U623">IF(ISBLANK(C623),"",IFERROR(INDEX(ListeSeries!$F$2:$F$1045, MATCH(1, (DatasScan!G623=ListeSeries!$B$2:$B$1045) * (DatasScan!H623&gt;=ListeSeries!$D$2:$D$1045) * (DatasScan!H623&lt;=ListeSeries!$E$2:$E$1045), 0)), "no match"))</f>
        <v>3461-3475</v>
      </c>
    </row>
    <row r="624" spans="1:21" x14ac:dyDescent="0.25">
      <c r="A624" s="6" t="str">
        <f t="shared" si="96"/>
        <v>4</v>
      </c>
      <c r="B624" s="272" t="s">
        <v>1284</v>
      </c>
      <c r="C624" s="206" t="s">
        <v>3537</v>
      </c>
      <c r="D624" s="8">
        <v>4</v>
      </c>
      <c r="F624" s="7" t="str">
        <f t="shared" si="90"/>
        <v>840220250909E 4</v>
      </c>
      <c r="G624" s="21" t="str">
        <f>IF(ISBLANK(C624),"",_xlfn.XLOOKUP(_xlfn.XLOOKUP(VALUE(LEFT(C624,4)),Souches!$B$2:$B$15000,Souches!$E$2:$E$15000),Varietes!$B$2:$B$500,Varietes!$C$2:$C$500))</f>
        <v>MDJU</v>
      </c>
      <c r="H624" s="19">
        <f>IF(ISBLANK(C624),"",_xlfn.XLOOKUP(VALUE(LEFT(C624,4)),Souches!$B$2:$B$15000,Souches!$D$2:$D$15000))</f>
        <v>3464</v>
      </c>
      <c r="I624" s="10">
        <f t="shared" si="91"/>
        <v>45909</v>
      </c>
      <c r="J624" s="19">
        <f>IF(I624="","",INT(('ObjProd (2)'!$C$25-I624)/7 * (ABS('ObjProd (2)'!$C$25-I624)&gt;=7)))</f>
        <v>1</v>
      </c>
      <c r="K624" s="10" t="str">
        <f>IF(I624="","",
IF(AND(DATEDIF(I624,'ObjProd (2)'!$C$25,"y")=0,DATEDIF(I624,'ObjProd (2)'!$C$25,"ym")=0,
   INT(('ObjProd (2)'!$C$25-EDATE(I624,DATEDIF(I624,'ObjProd (2)'!$C$25,"y")*12+DATEDIF(I624,'ObjProd (2)'!$C$25,"ym")))/7)=0),
   "&lt; 1 sem.",
   IF(DATEDIF(I624,'ObjProd (2)'!$C$25,"y")&gt;0,DATEDIF(I624,'ObjProd (2)'!$C$25,"y") &amp; " " &amp; IF(DATEDIF(I624,'ObjProd (2)'!$C$25,"y")=1,"an ","ans "),"") &amp;
   IF(DATEDIF(I624,'ObjProd (2)'!$C$25,"ym")&gt;0,DATEDIF(I624,'ObjProd (2)'!$C$25,"ym") &amp; " mois ", "") &amp;
   IF(INT(('ObjProd (2)'!$C$25-EDATE(I624,DATEDIF(I624,'ObjProd (2)'!$C$25,"y")*12+DATEDIF(I624,'ObjProd (2)'!$C$25,"ym")))/7)&gt;0,
      INT(('ObjProd (2)'!$C$25-EDATE(I624,DATEDIF(I624,'ObjProd (2)'!$C$25,"y")*12+DATEDIF(I624,'ObjProd (2)'!$C$25,"ym")))/7) &amp; " sem.",
      "")
)
)</f>
        <v>1 sem.</v>
      </c>
      <c r="L624" s="11" t="str">
        <f t="shared" si="92"/>
        <v xml:space="preserve">E 4 </v>
      </c>
      <c r="M624" s="9">
        <f t="shared" si="93"/>
        <v>56</v>
      </c>
      <c r="N624" s="9" t="str" cm="1">
        <f t="array" aca="1" ref="N624" ca="1">LEFT(L624, IF(ISNUMBER(SUBSTITUTE(_xludf.MID(L624, 2, 1), ".", ",")), 1, 2))</f>
        <v xml:space="preserve">E </v>
      </c>
      <c r="O624" s="19">
        <f t="shared" ca="1" si="94"/>
        <v>4</v>
      </c>
      <c r="P624" s="9" t="str">
        <f t="shared" ca="1" si="97"/>
        <v>E</v>
      </c>
      <c r="Q624" s="9">
        <f t="shared" ca="1" si="98"/>
        <v>4</v>
      </c>
      <c r="R624" s="9" t="str">
        <f t="shared" ca="1" si="95"/>
        <v>E4</v>
      </c>
      <c r="S624" t="str" cm="1">
        <f t="array" ref="S624">IF(ISBLANK(C624),"",IFERROR(INDEX(ListeSeries!$A$2:$A$1045, MATCH(1, (DatasScan!G624=ListeSeries!$B$2:$B$1045) * (DatasScan!H624&gt;=ListeSeries!$D$2:$D$1045) * (DatasScan!H624&lt;=ListeSeries!$E$2:$E$1045), 0)), "no match"))</f>
        <v>MEDJOOL</v>
      </c>
      <c r="T624" s="7" t="str" cm="1">
        <f t="array" ref="T624">IF(ISBLANK(C624),"",IFERROR(INDEX(ListeSeries!$C$2:$C$1045, MATCH(1, (DatasScan!G624=ListeSeries!$B$2:$B$1045) * (DatasScan!H624&gt;=ListeSeries!$D$2:$D$1045) * (DatasScan!H624&lt;=ListeSeries!$E$2:$E$1045), 0)), "no match"))</f>
        <v>MEDJOOL 105</v>
      </c>
      <c r="U624" s="11" t="str" cm="1">
        <f t="array" ref="U624">IF(ISBLANK(C624),"",IFERROR(INDEX(ListeSeries!$F$2:$F$1045, MATCH(1, (DatasScan!G624=ListeSeries!$B$2:$B$1045) * (DatasScan!H624&gt;=ListeSeries!$D$2:$D$1045) * (DatasScan!H624&lt;=ListeSeries!$E$2:$E$1045), 0)), "no match"))</f>
        <v>3461-3475</v>
      </c>
    </row>
    <row r="625" spans="1:21" x14ac:dyDescent="0.25">
      <c r="A625" s="6" t="str">
        <f t="shared" si="96"/>
        <v>4</v>
      </c>
      <c r="B625" s="272" t="s">
        <v>1284</v>
      </c>
      <c r="C625" s="206" t="s">
        <v>3538</v>
      </c>
      <c r="D625" s="8">
        <v>1</v>
      </c>
      <c r="F625" s="7" t="str">
        <f t="shared" si="90"/>
        <v>840220250910E 5</v>
      </c>
      <c r="G625" s="21" t="str">
        <f>IF(ISBLANK(C625),"",_xlfn.XLOOKUP(_xlfn.XLOOKUP(VALUE(LEFT(C625,4)),Souches!$B$2:$B$15000,Souches!$E$2:$E$15000),Varietes!$B$2:$B$500,Varietes!$C$2:$C$500))</f>
        <v>MDJU</v>
      </c>
      <c r="H625" s="19">
        <f>IF(ISBLANK(C625),"",_xlfn.XLOOKUP(VALUE(LEFT(C625,4)),Souches!$B$2:$B$15000,Souches!$D$2:$D$15000))</f>
        <v>3464</v>
      </c>
      <c r="I625" s="10">
        <f t="shared" si="91"/>
        <v>45910</v>
      </c>
      <c r="J625" s="19">
        <f>IF(I625="","",INT(('ObjProd (2)'!$C$25-I625)/7 * (ABS('ObjProd (2)'!$C$25-I625)&gt;=7)))</f>
        <v>1</v>
      </c>
      <c r="K625" s="10" t="str">
        <f>IF(I625="","",
IF(AND(DATEDIF(I625,'ObjProd (2)'!$C$25,"y")=0,DATEDIF(I625,'ObjProd (2)'!$C$25,"ym")=0,
   INT(('ObjProd (2)'!$C$25-EDATE(I625,DATEDIF(I625,'ObjProd (2)'!$C$25,"y")*12+DATEDIF(I625,'ObjProd (2)'!$C$25,"ym")))/7)=0),
   "&lt; 1 sem.",
   IF(DATEDIF(I625,'ObjProd (2)'!$C$25,"y")&gt;0,DATEDIF(I625,'ObjProd (2)'!$C$25,"y") &amp; " " &amp; IF(DATEDIF(I625,'ObjProd (2)'!$C$25,"y")=1,"an ","ans "),"") &amp;
   IF(DATEDIF(I625,'ObjProd (2)'!$C$25,"ym")&gt;0,DATEDIF(I625,'ObjProd (2)'!$C$25,"ym") &amp; " mois ", "") &amp;
   IF(INT(('ObjProd (2)'!$C$25-EDATE(I625,DATEDIF(I625,'ObjProd (2)'!$C$25,"y")*12+DATEDIF(I625,'ObjProd (2)'!$C$25,"ym")))/7)&gt;0,
      INT(('ObjProd (2)'!$C$25-EDATE(I625,DATEDIF(I625,'ObjProd (2)'!$C$25,"y")*12+DATEDIF(I625,'ObjProd (2)'!$C$25,"ym")))/7) &amp; " sem.",
      "")
)
)</f>
        <v>1 sem.</v>
      </c>
      <c r="L625" s="11" t="str">
        <f t="shared" si="92"/>
        <v xml:space="preserve">E 5 </v>
      </c>
      <c r="M625" s="9">
        <f t="shared" si="93"/>
        <v>14</v>
      </c>
      <c r="N625" s="9" t="str" cm="1">
        <f t="array" aca="1" ref="N625" ca="1">LEFT(L625, IF(ISNUMBER(SUBSTITUTE(_xludf.MID(L625, 2, 1), ".", ",")), 1, 2))</f>
        <v xml:space="preserve">E </v>
      </c>
      <c r="O625" s="19">
        <f t="shared" ca="1" si="94"/>
        <v>5</v>
      </c>
      <c r="P625" s="9" t="str">
        <f t="shared" ca="1" si="97"/>
        <v>E</v>
      </c>
      <c r="Q625" s="9">
        <f t="shared" ca="1" si="98"/>
        <v>5</v>
      </c>
      <c r="R625" s="9" t="str">
        <f t="shared" ca="1" si="95"/>
        <v>E5</v>
      </c>
      <c r="S625" t="str" cm="1">
        <f t="array" ref="S625">IF(ISBLANK(C625),"",IFERROR(INDEX(ListeSeries!$A$2:$A$1045, MATCH(1, (DatasScan!G625=ListeSeries!$B$2:$B$1045) * (DatasScan!H625&gt;=ListeSeries!$D$2:$D$1045) * (DatasScan!H625&lt;=ListeSeries!$E$2:$E$1045), 0)), "no match"))</f>
        <v>MEDJOOL</v>
      </c>
      <c r="T625" s="7" t="str" cm="1">
        <f t="array" ref="T625">IF(ISBLANK(C625),"",IFERROR(INDEX(ListeSeries!$C$2:$C$1045, MATCH(1, (DatasScan!G625=ListeSeries!$B$2:$B$1045) * (DatasScan!H625&gt;=ListeSeries!$D$2:$D$1045) * (DatasScan!H625&lt;=ListeSeries!$E$2:$E$1045), 0)), "no match"))</f>
        <v>MEDJOOL 105</v>
      </c>
      <c r="U625" s="11" t="str" cm="1">
        <f t="array" ref="U625">IF(ISBLANK(C625),"",IFERROR(INDEX(ListeSeries!$F$2:$F$1045, MATCH(1, (DatasScan!G625=ListeSeries!$B$2:$B$1045) * (DatasScan!H625&gt;=ListeSeries!$D$2:$D$1045) * (DatasScan!H625&lt;=ListeSeries!$E$2:$E$1045), 0)), "no match"))</f>
        <v>3461-3475</v>
      </c>
    </row>
    <row r="626" spans="1:21" x14ac:dyDescent="0.25">
      <c r="A626" s="6" t="str">
        <f t="shared" si="96"/>
        <v>4</v>
      </c>
      <c r="B626" s="8" t="s">
        <v>1990</v>
      </c>
      <c r="C626" s="206" t="s">
        <v>1991</v>
      </c>
      <c r="D626" s="8">
        <v>1</v>
      </c>
      <c r="E626" s="11">
        <v>9</v>
      </c>
      <c r="F626" s="7" t="str">
        <f t="shared" si="90"/>
        <v>840220250717E 4</v>
      </c>
      <c r="G626" s="21" t="str">
        <f>IF(ISBLANK(C626),"",_xlfn.XLOOKUP(_xlfn.XLOOKUP(VALUE(LEFT(C626,4)),Souches!$B$2:$B$15000,Souches!$E$2:$E$15000),Varietes!$B$2:$B$500,Varietes!$C$2:$C$500))</f>
        <v>MDJU</v>
      </c>
      <c r="H626" s="19">
        <f>IF(ISBLANK(C626),"",_xlfn.XLOOKUP(VALUE(LEFT(C626,4)),Souches!$B$2:$B$15000,Souches!$D$2:$D$15000))</f>
        <v>3464</v>
      </c>
      <c r="I626" s="10">
        <f t="shared" si="91"/>
        <v>45855</v>
      </c>
      <c r="J626" s="19">
        <f>IF(I626="","",INT(('ObjProd (2)'!$C$25-I626)/7 * (ABS('ObjProd (2)'!$C$25-I626)&gt;=7)))</f>
        <v>9</v>
      </c>
      <c r="K626" s="10" t="str">
        <f>IF(I626="","",
IF(AND(DATEDIF(I626,'ObjProd (2)'!$C$25,"y")=0,DATEDIF(I626,'ObjProd (2)'!$C$25,"ym")=0,
   INT(('ObjProd (2)'!$C$25-EDATE(I626,DATEDIF(I626,'ObjProd (2)'!$C$25,"y")*12+DATEDIF(I626,'ObjProd (2)'!$C$25,"ym")))/7)=0),
   "&lt; 1 sem.",
   IF(DATEDIF(I626,'ObjProd (2)'!$C$25,"y")&gt;0,DATEDIF(I626,'ObjProd (2)'!$C$25,"y") &amp; " " &amp; IF(DATEDIF(I626,'ObjProd (2)'!$C$25,"y")=1,"an ","ans "),"") &amp;
   IF(DATEDIF(I626,'ObjProd (2)'!$C$25,"ym")&gt;0,DATEDIF(I626,'ObjProd (2)'!$C$25,"ym") &amp; " mois ", "") &amp;
   IF(INT(('ObjProd (2)'!$C$25-EDATE(I626,DATEDIF(I626,'ObjProd (2)'!$C$25,"y")*12+DATEDIF(I626,'ObjProd (2)'!$C$25,"ym")))/7)&gt;0,
      INT(('ObjProd (2)'!$C$25-EDATE(I626,DATEDIF(I626,'ObjProd (2)'!$C$25,"y")*12+DATEDIF(I626,'ObjProd (2)'!$C$25,"ym")))/7) &amp; " sem.",
      "")
)
)</f>
        <v xml:space="preserve">2 mois </v>
      </c>
      <c r="L626" s="11" t="str">
        <f t="shared" si="92"/>
        <v xml:space="preserve">E 4 </v>
      </c>
      <c r="M626" s="9">
        <f t="shared" si="93"/>
        <v>23</v>
      </c>
      <c r="N626" s="9" t="str" cm="1">
        <f t="array" aca="1" ref="N626" ca="1">LEFT(L626, IF(ISNUMBER(SUBSTITUTE(_xludf.MID(L626, 2, 1), ".", ",")), 1, 2))</f>
        <v xml:space="preserve">E </v>
      </c>
      <c r="O626" s="19">
        <f t="shared" ca="1" si="94"/>
        <v>4</v>
      </c>
      <c r="P626" s="9" t="str">
        <f t="shared" ca="1" si="97"/>
        <v>E</v>
      </c>
      <c r="Q626" s="9">
        <f t="shared" ca="1" si="98"/>
        <v>4</v>
      </c>
      <c r="R626" s="9" t="str">
        <f t="shared" ca="1" si="95"/>
        <v>E4</v>
      </c>
      <c r="S626" t="str" cm="1">
        <f t="array" ref="S626">IF(ISBLANK(C626),"",IFERROR(INDEX(ListeSeries!$A$2:$A$1045, MATCH(1, (DatasScan!G626=ListeSeries!$B$2:$B$1045) * (DatasScan!H626&gt;=ListeSeries!$D$2:$D$1045) * (DatasScan!H626&lt;=ListeSeries!$E$2:$E$1045), 0)), "no match"))</f>
        <v>MEDJOOL</v>
      </c>
      <c r="T626" s="7" t="str" cm="1">
        <f t="array" ref="T626">IF(ISBLANK(C626),"",IFERROR(INDEX(ListeSeries!$C$2:$C$1045, MATCH(1, (DatasScan!G626=ListeSeries!$B$2:$B$1045) * (DatasScan!H626&gt;=ListeSeries!$D$2:$D$1045) * (DatasScan!H626&lt;=ListeSeries!$E$2:$E$1045), 0)), "no match"))</f>
        <v>MEDJOOL 105</v>
      </c>
      <c r="U626" s="11" t="str" cm="1">
        <f t="array" ref="U626">IF(ISBLANK(C626),"",IFERROR(INDEX(ListeSeries!$F$2:$F$1045, MATCH(1, (DatasScan!G626=ListeSeries!$B$2:$B$1045) * (DatasScan!H626&gt;=ListeSeries!$D$2:$D$1045) * (DatasScan!H626&lt;=ListeSeries!$E$2:$E$1045), 0)), "no match"))</f>
        <v>3461-3475</v>
      </c>
    </row>
    <row r="627" spans="1:21" x14ac:dyDescent="0.25">
      <c r="A627" s="6" t="str">
        <f t="shared" si="96"/>
        <v>4</v>
      </c>
      <c r="B627" s="272" t="s">
        <v>1990</v>
      </c>
      <c r="C627" s="206" t="s">
        <v>1992</v>
      </c>
      <c r="E627" s="11">
        <v>11</v>
      </c>
      <c r="F627" s="7" t="str">
        <f t="shared" si="90"/>
        <v>840220250717E 8</v>
      </c>
      <c r="G627" s="21" t="str">
        <f>IF(ISBLANK(C627),"",_xlfn.XLOOKUP(_xlfn.XLOOKUP(VALUE(LEFT(C627,4)),Souches!$B$2:$B$15000,Souches!$E$2:$E$15000),Varietes!$B$2:$B$500,Varietes!$C$2:$C$500))</f>
        <v>MDJU</v>
      </c>
      <c r="H627" s="19">
        <f>IF(ISBLANK(C627),"",_xlfn.XLOOKUP(VALUE(LEFT(C627,4)),Souches!$B$2:$B$15000,Souches!$D$2:$D$15000))</f>
        <v>3464</v>
      </c>
      <c r="I627" s="10">
        <f t="shared" si="91"/>
        <v>45855</v>
      </c>
      <c r="J627" s="19">
        <f>IF(I627="","",INT(('ObjProd (2)'!$C$25-I627)/7 * (ABS('ObjProd (2)'!$C$25-I627)&gt;=7)))</f>
        <v>9</v>
      </c>
      <c r="K627" s="10" t="str">
        <f>IF(I627="","",
IF(AND(DATEDIF(I627,'ObjProd (2)'!$C$25,"y")=0,DATEDIF(I627,'ObjProd (2)'!$C$25,"ym")=0,
   INT(('ObjProd (2)'!$C$25-EDATE(I627,DATEDIF(I627,'ObjProd (2)'!$C$25,"y")*12+DATEDIF(I627,'ObjProd (2)'!$C$25,"ym")))/7)=0),
   "&lt; 1 sem.",
   IF(DATEDIF(I627,'ObjProd (2)'!$C$25,"y")&gt;0,DATEDIF(I627,'ObjProd (2)'!$C$25,"y") &amp; " " &amp; IF(DATEDIF(I627,'ObjProd (2)'!$C$25,"y")=1,"an ","ans "),"") &amp;
   IF(DATEDIF(I627,'ObjProd (2)'!$C$25,"ym")&gt;0,DATEDIF(I627,'ObjProd (2)'!$C$25,"ym") &amp; " mois ", "") &amp;
   IF(INT(('ObjProd (2)'!$C$25-EDATE(I627,DATEDIF(I627,'ObjProd (2)'!$C$25,"y")*12+DATEDIF(I627,'ObjProd (2)'!$C$25,"ym")))/7)&gt;0,
      INT(('ObjProd (2)'!$C$25-EDATE(I627,DATEDIF(I627,'ObjProd (2)'!$C$25,"y")*12+DATEDIF(I627,'ObjProd (2)'!$C$25,"ym")))/7) &amp; " sem.",
      "")
)
)</f>
        <v xml:space="preserve">2 mois </v>
      </c>
      <c r="L627" s="11" t="str">
        <f t="shared" si="92"/>
        <v xml:space="preserve">E 8 </v>
      </c>
      <c r="M627" s="9">
        <f t="shared" si="93"/>
        <v>11</v>
      </c>
      <c r="N627" s="9" t="str" cm="1">
        <f t="array" aca="1" ref="N627" ca="1">LEFT(L627, IF(ISNUMBER(SUBSTITUTE(_xludf.MID(L627, 2, 1), ".", ",")), 1, 2))</f>
        <v xml:space="preserve">E </v>
      </c>
      <c r="O627" s="19">
        <f t="shared" ca="1" si="94"/>
        <v>8</v>
      </c>
      <c r="P627" s="9" t="str">
        <f t="shared" ca="1" si="97"/>
        <v>E</v>
      </c>
      <c r="Q627" s="9" t="str">
        <f t="shared" ca="1" si="98"/>
        <v>7+</v>
      </c>
      <c r="R627" s="9" t="str">
        <f t="shared" ca="1" si="95"/>
        <v>E7+</v>
      </c>
      <c r="S627" t="str" cm="1">
        <f t="array" ref="S627">IF(ISBLANK(C627),"",IFERROR(INDEX(ListeSeries!$A$2:$A$1045, MATCH(1, (DatasScan!G627=ListeSeries!$B$2:$B$1045) * (DatasScan!H627&gt;=ListeSeries!$D$2:$D$1045) * (DatasScan!H627&lt;=ListeSeries!$E$2:$E$1045), 0)), "no match"))</f>
        <v>MEDJOOL</v>
      </c>
      <c r="T627" s="7" t="str" cm="1">
        <f t="array" ref="T627">IF(ISBLANK(C627),"",IFERROR(INDEX(ListeSeries!$C$2:$C$1045, MATCH(1, (DatasScan!G627=ListeSeries!$B$2:$B$1045) * (DatasScan!H627&gt;=ListeSeries!$D$2:$D$1045) * (DatasScan!H627&lt;=ListeSeries!$E$2:$E$1045), 0)), "no match"))</f>
        <v>MEDJOOL 105</v>
      </c>
      <c r="U627" s="11" t="str" cm="1">
        <f t="array" ref="U627">IF(ISBLANK(C627),"",IFERROR(INDEX(ListeSeries!$F$2:$F$1045, MATCH(1, (DatasScan!G627=ListeSeries!$B$2:$B$1045) * (DatasScan!H627&gt;=ListeSeries!$D$2:$D$1045) * (DatasScan!H627&lt;=ListeSeries!$E$2:$E$1045), 0)), "no match"))</f>
        <v>3461-3475</v>
      </c>
    </row>
    <row r="628" spans="1:21" x14ac:dyDescent="0.25">
      <c r="A628" s="6" t="str">
        <f t="shared" si="96"/>
        <v>4</v>
      </c>
      <c r="B628" s="272" t="s">
        <v>1990</v>
      </c>
      <c r="C628" s="206" t="s">
        <v>1993</v>
      </c>
      <c r="D628" s="8">
        <v>1</v>
      </c>
      <c r="F628" s="7" t="str">
        <f t="shared" si="90"/>
        <v>840220250716E 6</v>
      </c>
      <c r="G628" s="21" t="str">
        <f>IF(ISBLANK(C628),"",_xlfn.XLOOKUP(_xlfn.XLOOKUP(VALUE(LEFT(C628,4)),Souches!$B$2:$B$15000,Souches!$E$2:$E$15000),Varietes!$B$2:$B$500,Varietes!$C$2:$C$500))</f>
        <v>MDJU</v>
      </c>
      <c r="H628" s="19">
        <f>IF(ISBLANK(C628),"",_xlfn.XLOOKUP(VALUE(LEFT(C628,4)),Souches!$B$2:$B$15000,Souches!$D$2:$D$15000))</f>
        <v>3464</v>
      </c>
      <c r="I628" s="10">
        <f t="shared" si="91"/>
        <v>45854</v>
      </c>
      <c r="J628" s="19">
        <f>IF(I628="","",INT(('ObjProd (2)'!$C$25-I628)/7 * (ABS('ObjProd (2)'!$C$25-I628)&gt;=7)))</f>
        <v>9</v>
      </c>
      <c r="K628" s="10" t="str">
        <f>IF(I628="","",
IF(AND(DATEDIF(I628,'ObjProd (2)'!$C$25,"y")=0,DATEDIF(I628,'ObjProd (2)'!$C$25,"ym")=0,
   INT(('ObjProd (2)'!$C$25-EDATE(I628,DATEDIF(I628,'ObjProd (2)'!$C$25,"y")*12+DATEDIF(I628,'ObjProd (2)'!$C$25,"ym")))/7)=0),
   "&lt; 1 sem.",
   IF(DATEDIF(I628,'ObjProd (2)'!$C$25,"y")&gt;0,DATEDIF(I628,'ObjProd (2)'!$C$25,"y") &amp; " " &amp; IF(DATEDIF(I628,'ObjProd (2)'!$C$25,"y")=1,"an ","ans "),"") &amp;
   IF(DATEDIF(I628,'ObjProd (2)'!$C$25,"ym")&gt;0,DATEDIF(I628,'ObjProd (2)'!$C$25,"ym") &amp; " mois ", "") &amp;
   IF(INT(('ObjProd (2)'!$C$25-EDATE(I628,DATEDIF(I628,'ObjProd (2)'!$C$25,"y")*12+DATEDIF(I628,'ObjProd (2)'!$C$25,"ym")))/7)&gt;0,
      INT(('ObjProd (2)'!$C$25-EDATE(I628,DATEDIF(I628,'ObjProd (2)'!$C$25,"y")*12+DATEDIF(I628,'ObjProd (2)'!$C$25,"ym")))/7) &amp; " sem.",
      "")
)
)</f>
        <v xml:space="preserve">2 mois </v>
      </c>
      <c r="L628" s="11" t="str">
        <f t="shared" si="92"/>
        <v xml:space="preserve">E 6 </v>
      </c>
      <c r="M628" s="9">
        <f t="shared" si="93"/>
        <v>14</v>
      </c>
      <c r="N628" s="9" t="str" cm="1">
        <f t="array" aca="1" ref="N628" ca="1">LEFT(L628, IF(ISNUMBER(SUBSTITUTE(_xludf.MID(L628, 2, 1), ".", ",")), 1, 2))</f>
        <v xml:space="preserve">E </v>
      </c>
      <c r="O628" s="19">
        <f t="shared" ca="1" si="94"/>
        <v>6</v>
      </c>
      <c r="P628" s="9" t="str">
        <f t="shared" ca="1" si="97"/>
        <v>E</v>
      </c>
      <c r="Q628" s="9">
        <f t="shared" ca="1" si="98"/>
        <v>6</v>
      </c>
      <c r="R628" s="9" t="str">
        <f t="shared" ca="1" si="95"/>
        <v>E6</v>
      </c>
      <c r="S628" t="str" cm="1">
        <f t="array" ref="S628">IF(ISBLANK(C628),"",IFERROR(INDEX(ListeSeries!$A$2:$A$1045, MATCH(1, (DatasScan!G628=ListeSeries!$B$2:$B$1045) * (DatasScan!H628&gt;=ListeSeries!$D$2:$D$1045) * (DatasScan!H628&lt;=ListeSeries!$E$2:$E$1045), 0)), "no match"))</f>
        <v>MEDJOOL</v>
      </c>
      <c r="T628" s="7" t="str" cm="1">
        <f t="array" ref="T628">IF(ISBLANK(C628),"",IFERROR(INDEX(ListeSeries!$C$2:$C$1045, MATCH(1, (DatasScan!G628=ListeSeries!$B$2:$B$1045) * (DatasScan!H628&gt;=ListeSeries!$D$2:$D$1045) * (DatasScan!H628&lt;=ListeSeries!$E$2:$E$1045), 0)), "no match"))</f>
        <v>MEDJOOL 105</v>
      </c>
      <c r="U628" s="11" t="str" cm="1">
        <f t="array" ref="U628">IF(ISBLANK(C628),"",IFERROR(INDEX(ListeSeries!$F$2:$F$1045, MATCH(1, (DatasScan!G628=ListeSeries!$B$2:$B$1045) * (DatasScan!H628&gt;=ListeSeries!$D$2:$D$1045) * (DatasScan!H628&lt;=ListeSeries!$E$2:$E$1045), 0)), "no match"))</f>
        <v>3461-3475</v>
      </c>
    </row>
    <row r="629" spans="1:21" x14ac:dyDescent="0.25">
      <c r="A629" s="6" t="str">
        <f t="shared" si="96"/>
        <v>4</v>
      </c>
      <c r="B629" s="272" t="s">
        <v>1990</v>
      </c>
      <c r="C629" s="206" t="s">
        <v>1994</v>
      </c>
      <c r="D629" s="8">
        <v>1</v>
      </c>
      <c r="F629" s="7" t="str">
        <f t="shared" si="90"/>
        <v>861120250707EA5</v>
      </c>
      <c r="G629" s="21" t="str">
        <f>IF(ISBLANK(C629),"",_xlfn.XLOOKUP(_xlfn.XLOOKUP(VALUE(LEFT(C629,4)),Souches!$B$2:$B$15000,Souches!$E$2:$E$15000),Varietes!$B$2:$B$500,Varietes!$C$2:$C$500))</f>
        <v>MDJU</v>
      </c>
      <c r="H629" s="19">
        <f>IF(ISBLANK(C629),"",_xlfn.XLOOKUP(VALUE(LEFT(C629,4)),Souches!$B$2:$B$15000,Souches!$D$2:$D$15000))</f>
        <v>3522</v>
      </c>
      <c r="I629" s="10">
        <f t="shared" si="91"/>
        <v>45845</v>
      </c>
      <c r="J629" s="19">
        <f>IF(I629="","",INT(('ObjProd (2)'!$C$25-I629)/7 * (ABS('ObjProd (2)'!$C$25-I629)&gt;=7)))</f>
        <v>10</v>
      </c>
      <c r="K629" s="10" t="str">
        <f>IF(I629="","",
IF(AND(DATEDIF(I629,'ObjProd (2)'!$C$25,"y")=0,DATEDIF(I629,'ObjProd (2)'!$C$25,"ym")=0,
   INT(('ObjProd (2)'!$C$25-EDATE(I629,DATEDIF(I629,'ObjProd (2)'!$C$25,"y")*12+DATEDIF(I629,'ObjProd (2)'!$C$25,"ym")))/7)=0),
   "&lt; 1 sem.",
   IF(DATEDIF(I629,'ObjProd (2)'!$C$25,"y")&gt;0,DATEDIF(I629,'ObjProd (2)'!$C$25,"y") &amp; " " &amp; IF(DATEDIF(I629,'ObjProd (2)'!$C$25,"y")=1,"an ","ans "),"") &amp;
   IF(DATEDIF(I629,'ObjProd (2)'!$C$25,"ym")&gt;0,DATEDIF(I629,'ObjProd (2)'!$C$25,"ym") &amp; " mois ", "") &amp;
   IF(INT(('ObjProd (2)'!$C$25-EDATE(I629,DATEDIF(I629,'ObjProd (2)'!$C$25,"y")*12+DATEDIF(I629,'ObjProd (2)'!$C$25,"ym")))/7)&gt;0,
      INT(('ObjProd (2)'!$C$25-EDATE(I629,DATEDIF(I629,'ObjProd (2)'!$C$25,"y")*12+DATEDIF(I629,'ObjProd (2)'!$C$25,"ym")))/7) &amp; " sem.",
      "")
)
)</f>
        <v>2 mois 1 sem.</v>
      </c>
      <c r="L629" s="11" t="str">
        <f t="shared" si="92"/>
        <v xml:space="preserve">EA5 </v>
      </c>
      <c r="M629" s="9">
        <f t="shared" si="93"/>
        <v>14</v>
      </c>
      <c r="N629" s="9" t="str" cm="1">
        <f t="array" aca="1" ref="N629" ca="1">LEFT(L629, IF(ISNUMBER(SUBSTITUTE(_xludf.MID(L629, 2, 1), ".", ",")), 1, 2))</f>
        <v>EA</v>
      </c>
      <c r="O629" s="19">
        <f t="shared" ca="1" si="94"/>
        <v>5</v>
      </c>
      <c r="P629" s="9" t="str">
        <f t="shared" ca="1" si="97"/>
        <v>E</v>
      </c>
      <c r="Q629" s="9">
        <f t="shared" ca="1" si="98"/>
        <v>5</v>
      </c>
      <c r="R629" s="9" t="str">
        <f t="shared" ca="1" si="95"/>
        <v>E5</v>
      </c>
      <c r="S629" t="str" cm="1">
        <f t="array" ref="S629">IF(ISBLANK(C629),"",IFERROR(INDEX(ListeSeries!$A$2:$A$1045, MATCH(1, (DatasScan!G629=ListeSeries!$B$2:$B$1045) * (DatasScan!H629&gt;=ListeSeries!$D$2:$D$1045) * (DatasScan!H629&lt;=ListeSeries!$E$2:$E$1045), 0)), "no match"))</f>
        <v>MEDJOOL</v>
      </c>
      <c r="T629" s="7" t="str" cm="1">
        <f t="array" ref="T629">IF(ISBLANK(C629),"",IFERROR(INDEX(ListeSeries!$C$2:$C$1045, MATCH(1, (DatasScan!G629=ListeSeries!$B$2:$B$1045) * (DatasScan!H629&gt;=ListeSeries!$D$2:$D$1045) * (DatasScan!H629&lt;=ListeSeries!$E$2:$E$1045), 0)), "no match"))</f>
        <v>MEDJOOL 108</v>
      </c>
      <c r="U629" s="11" t="str" cm="1">
        <f t="array" ref="U629">IF(ISBLANK(C629),"",IFERROR(INDEX(ListeSeries!$F$2:$F$1045, MATCH(1, (DatasScan!G629=ListeSeries!$B$2:$B$1045) * (DatasScan!H629&gt;=ListeSeries!$D$2:$D$1045) * (DatasScan!H629&lt;=ListeSeries!$E$2:$E$1045), 0)), "no match"))</f>
        <v>3521-3530</v>
      </c>
    </row>
    <row r="630" spans="1:21" x14ac:dyDescent="0.25">
      <c r="A630" s="6" t="str">
        <f t="shared" si="96"/>
        <v>4</v>
      </c>
      <c r="B630" s="272" t="s">
        <v>1990</v>
      </c>
      <c r="C630" s="206" t="s">
        <v>3539</v>
      </c>
      <c r="E630" s="11">
        <v>9</v>
      </c>
      <c r="F630" s="7" t="str">
        <f t="shared" si="90"/>
        <v>861120250708EA5</v>
      </c>
      <c r="G630" s="21" t="str">
        <f>IF(ISBLANK(C630),"",_xlfn.XLOOKUP(_xlfn.XLOOKUP(VALUE(LEFT(C630,4)),Souches!$B$2:$B$15000,Souches!$E$2:$E$15000),Varietes!$B$2:$B$500,Varietes!$C$2:$C$500))</f>
        <v>MDJU</v>
      </c>
      <c r="H630" s="19">
        <f>IF(ISBLANK(C630),"",_xlfn.XLOOKUP(VALUE(LEFT(C630,4)),Souches!$B$2:$B$15000,Souches!$D$2:$D$15000))</f>
        <v>3522</v>
      </c>
      <c r="I630" s="10">
        <f t="shared" si="91"/>
        <v>45846</v>
      </c>
      <c r="J630" s="19">
        <f>IF(I630="","",INT(('ObjProd (2)'!$C$25-I630)/7 * (ABS('ObjProd (2)'!$C$25-I630)&gt;=7)))</f>
        <v>10</v>
      </c>
      <c r="K630" s="10" t="str">
        <f>IF(I630="","",
IF(AND(DATEDIF(I630,'ObjProd (2)'!$C$25,"y")=0,DATEDIF(I630,'ObjProd (2)'!$C$25,"ym")=0,
   INT(('ObjProd (2)'!$C$25-EDATE(I630,DATEDIF(I630,'ObjProd (2)'!$C$25,"y")*12+DATEDIF(I630,'ObjProd (2)'!$C$25,"ym")))/7)=0),
   "&lt; 1 sem.",
   IF(DATEDIF(I630,'ObjProd (2)'!$C$25,"y")&gt;0,DATEDIF(I630,'ObjProd (2)'!$C$25,"y") &amp; " " &amp; IF(DATEDIF(I630,'ObjProd (2)'!$C$25,"y")=1,"an ","ans "),"") &amp;
   IF(DATEDIF(I630,'ObjProd (2)'!$C$25,"ym")&gt;0,DATEDIF(I630,'ObjProd (2)'!$C$25,"ym") &amp; " mois ", "") &amp;
   IF(INT(('ObjProd (2)'!$C$25-EDATE(I630,DATEDIF(I630,'ObjProd (2)'!$C$25,"y")*12+DATEDIF(I630,'ObjProd (2)'!$C$25,"ym")))/7)&gt;0,
      INT(('ObjProd (2)'!$C$25-EDATE(I630,DATEDIF(I630,'ObjProd (2)'!$C$25,"y")*12+DATEDIF(I630,'ObjProd (2)'!$C$25,"ym")))/7) &amp; " sem.",
      "")
)
)</f>
        <v>2 mois 1 sem.</v>
      </c>
      <c r="L630" s="11" t="str">
        <f t="shared" si="92"/>
        <v xml:space="preserve">EA5 </v>
      </c>
      <c r="M630" s="9">
        <f t="shared" si="93"/>
        <v>9</v>
      </c>
      <c r="N630" s="9" t="str" cm="1">
        <f t="array" aca="1" ref="N630" ca="1">LEFT(L630, IF(ISNUMBER(SUBSTITUTE(_xludf.MID(L630, 2, 1), ".", ",")), 1, 2))</f>
        <v>EA</v>
      </c>
      <c r="O630" s="19">
        <f t="shared" ca="1" si="94"/>
        <v>5</v>
      </c>
      <c r="P630" s="9" t="str">
        <f t="shared" ca="1" si="97"/>
        <v>E</v>
      </c>
      <c r="Q630" s="9">
        <f t="shared" ca="1" si="98"/>
        <v>5</v>
      </c>
      <c r="R630" s="9" t="str">
        <f t="shared" ca="1" si="95"/>
        <v>E5</v>
      </c>
      <c r="S630" t="str" cm="1">
        <f t="array" ref="S630">IF(ISBLANK(C630),"",IFERROR(INDEX(ListeSeries!$A$2:$A$1045, MATCH(1, (DatasScan!G630=ListeSeries!$B$2:$B$1045) * (DatasScan!H630&gt;=ListeSeries!$D$2:$D$1045) * (DatasScan!H630&lt;=ListeSeries!$E$2:$E$1045), 0)), "no match"))</f>
        <v>MEDJOOL</v>
      </c>
      <c r="T630" s="7" t="str" cm="1">
        <f t="array" ref="T630">IF(ISBLANK(C630),"",IFERROR(INDEX(ListeSeries!$C$2:$C$1045, MATCH(1, (DatasScan!G630=ListeSeries!$B$2:$B$1045) * (DatasScan!H630&gt;=ListeSeries!$D$2:$D$1045) * (DatasScan!H630&lt;=ListeSeries!$E$2:$E$1045), 0)), "no match"))</f>
        <v>MEDJOOL 108</v>
      </c>
      <c r="U630" s="11" t="str" cm="1">
        <f t="array" ref="U630">IF(ISBLANK(C630),"",IFERROR(INDEX(ListeSeries!$F$2:$F$1045, MATCH(1, (DatasScan!G630=ListeSeries!$B$2:$B$1045) * (DatasScan!H630&gt;=ListeSeries!$D$2:$D$1045) * (DatasScan!H630&lt;=ListeSeries!$E$2:$E$1045), 0)), "no match"))</f>
        <v>3521-3530</v>
      </c>
    </row>
    <row r="631" spans="1:21" x14ac:dyDescent="0.25">
      <c r="A631" s="6" t="str">
        <f t="shared" si="96"/>
        <v>4</v>
      </c>
      <c r="B631" s="272" t="s">
        <v>1990</v>
      </c>
      <c r="C631" s="206" t="s">
        <v>1995</v>
      </c>
      <c r="E631" s="11">
        <v>6</v>
      </c>
      <c r="F631" s="7" t="str">
        <f t="shared" si="90"/>
        <v>830620250707E 4</v>
      </c>
      <c r="G631" s="21" t="str">
        <f>IF(ISBLANK(C631),"",_xlfn.XLOOKUP(_xlfn.XLOOKUP(VALUE(LEFT(C631,4)),Souches!$B$2:$B$15000,Souches!$E$2:$E$15000),Varietes!$B$2:$B$500,Varietes!$C$2:$C$500))</f>
        <v>MDJU</v>
      </c>
      <c r="H631" s="19">
        <f>IF(ISBLANK(C631),"",_xlfn.XLOOKUP(VALUE(LEFT(C631,4)),Souches!$B$2:$B$15000,Souches!$D$2:$D$15000))</f>
        <v>3445</v>
      </c>
      <c r="I631" s="10">
        <f t="shared" si="91"/>
        <v>45845</v>
      </c>
      <c r="J631" s="19">
        <f>IF(I631="","",INT(('ObjProd (2)'!$C$25-I631)/7 * (ABS('ObjProd (2)'!$C$25-I631)&gt;=7)))</f>
        <v>10</v>
      </c>
      <c r="K631" s="10" t="str">
        <f>IF(I631="","",
IF(AND(DATEDIF(I631,'ObjProd (2)'!$C$25,"y")=0,DATEDIF(I631,'ObjProd (2)'!$C$25,"ym")=0,
   INT(('ObjProd (2)'!$C$25-EDATE(I631,DATEDIF(I631,'ObjProd (2)'!$C$25,"y")*12+DATEDIF(I631,'ObjProd (2)'!$C$25,"ym")))/7)=0),
   "&lt; 1 sem.",
   IF(DATEDIF(I631,'ObjProd (2)'!$C$25,"y")&gt;0,DATEDIF(I631,'ObjProd (2)'!$C$25,"y") &amp; " " &amp; IF(DATEDIF(I631,'ObjProd (2)'!$C$25,"y")=1,"an ","ans "),"") &amp;
   IF(DATEDIF(I631,'ObjProd (2)'!$C$25,"ym")&gt;0,DATEDIF(I631,'ObjProd (2)'!$C$25,"ym") &amp; " mois ", "") &amp;
   IF(INT(('ObjProd (2)'!$C$25-EDATE(I631,DATEDIF(I631,'ObjProd (2)'!$C$25,"y")*12+DATEDIF(I631,'ObjProd (2)'!$C$25,"ym")))/7)&gt;0,
      INT(('ObjProd (2)'!$C$25-EDATE(I631,DATEDIF(I631,'ObjProd (2)'!$C$25,"y")*12+DATEDIF(I631,'ObjProd (2)'!$C$25,"ym")))/7) &amp; " sem.",
      "")
)
)</f>
        <v>2 mois 1 sem.</v>
      </c>
      <c r="L631" s="11" t="str">
        <f t="shared" si="92"/>
        <v xml:space="preserve">E 4 </v>
      </c>
      <c r="M631" s="9">
        <f t="shared" si="93"/>
        <v>6</v>
      </c>
      <c r="N631" s="9" t="str" cm="1">
        <f t="array" aca="1" ref="N631" ca="1">LEFT(L631, IF(ISNUMBER(SUBSTITUTE(_xludf.MID(L631, 2, 1), ".", ",")), 1, 2))</f>
        <v xml:space="preserve">E </v>
      </c>
      <c r="O631" s="19">
        <f t="shared" ca="1" si="94"/>
        <v>4</v>
      </c>
      <c r="P631" s="9" t="str">
        <f t="shared" ca="1" si="97"/>
        <v>E</v>
      </c>
      <c r="Q631" s="9">
        <f t="shared" ca="1" si="98"/>
        <v>4</v>
      </c>
      <c r="R631" s="9" t="str">
        <f t="shared" ca="1" si="95"/>
        <v>E4</v>
      </c>
      <c r="S631" t="str" cm="1">
        <f t="array" ref="S631">IF(ISBLANK(C631),"",IFERROR(INDEX(ListeSeries!$A$2:$A$1045, MATCH(1, (DatasScan!G631=ListeSeries!$B$2:$B$1045) * (DatasScan!H631&gt;=ListeSeries!$D$2:$D$1045) * (DatasScan!H631&lt;=ListeSeries!$E$2:$E$1045), 0)), "no match"))</f>
        <v>MEDJOOL</v>
      </c>
      <c r="T631" s="7" t="str" cm="1">
        <f t="array" ref="T631">IF(ISBLANK(C631),"",IFERROR(INDEX(ListeSeries!$C$2:$C$1045, MATCH(1, (DatasScan!G631=ListeSeries!$B$2:$B$1045) * (DatasScan!H631&gt;=ListeSeries!$D$2:$D$1045) * (DatasScan!H631&lt;=ListeSeries!$E$2:$E$1045), 0)), "no match"))</f>
        <v>MEDJOOL 104</v>
      </c>
      <c r="U631" s="11" t="str" cm="1">
        <f t="array" ref="U631">IF(ISBLANK(C631),"",IFERROR(INDEX(ListeSeries!$F$2:$F$1045, MATCH(1, (DatasScan!G631=ListeSeries!$B$2:$B$1045) * (DatasScan!H631&gt;=ListeSeries!$D$2:$D$1045) * (DatasScan!H631&lt;=ListeSeries!$E$2:$E$1045), 0)), "no match"))</f>
        <v>3441-3460</v>
      </c>
    </row>
    <row r="632" spans="1:21" x14ac:dyDescent="0.25">
      <c r="A632" s="6" t="str">
        <f t="shared" si="96"/>
        <v>4</v>
      </c>
      <c r="B632" s="272" t="s">
        <v>1990</v>
      </c>
      <c r="C632" s="190" t="s">
        <v>1996</v>
      </c>
      <c r="D632" s="8">
        <v>1</v>
      </c>
      <c r="E632" s="11">
        <v>7</v>
      </c>
      <c r="F632" s="7" t="str">
        <f t="shared" si="90"/>
        <v>809020250818E 4</v>
      </c>
      <c r="G632" s="21" t="str">
        <f>IF(ISBLANK(C632),"",_xlfn.XLOOKUP(_xlfn.XLOOKUP(VALUE(LEFT(C632,4)),Souches!$B$2:$B$15000,Souches!$E$2:$E$15000),Varietes!$B$2:$B$500,Varietes!$C$2:$C$500))</f>
        <v>MDJU</v>
      </c>
      <c r="H632" s="19">
        <f>IF(ISBLANK(C632),"",_xlfn.XLOOKUP(VALUE(LEFT(C632,4)),Souches!$B$2:$B$15000,Souches!$D$2:$D$15000))</f>
        <v>3407</v>
      </c>
      <c r="I632" s="10">
        <f t="shared" si="91"/>
        <v>45887</v>
      </c>
      <c r="J632" s="19">
        <f>IF(I632="","",INT(('ObjProd (2)'!$C$25-I632)/7 * (ABS('ObjProd (2)'!$C$25-I632)&gt;=7)))</f>
        <v>4</v>
      </c>
      <c r="K632" s="10" t="str">
        <f>IF(I632="","",
IF(AND(DATEDIF(I632,'ObjProd (2)'!$C$25,"y")=0,DATEDIF(I632,'ObjProd (2)'!$C$25,"ym")=0,
   INT(('ObjProd (2)'!$C$25-EDATE(I632,DATEDIF(I632,'ObjProd (2)'!$C$25,"y")*12+DATEDIF(I632,'ObjProd (2)'!$C$25,"ym")))/7)=0),
   "&lt; 1 sem.",
   IF(DATEDIF(I632,'ObjProd (2)'!$C$25,"y")&gt;0,DATEDIF(I632,'ObjProd (2)'!$C$25,"y") &amp; " " &amp; IF(DATEDIF(I632,'ObjProd (2)'!$C$25,"y")=1,"an ","ans "),"") &amp;
   IF(DATEDIF(I632,'ObjProd (2)'!$C$25,"ym")&gt;0,DATEDIF(I632,'ObjProd (2)'!$C$25,"ym") &amp; " mois ", "") &amp;
   IF(INT(('ObjProd (2)'!$C$25-EDATE(I632,DATEDIF(I632,'ObjProd (2)'!$C$25,"y")*12+DATEDIF(I632,'ObjProd (2)'!$C$25,"ym")))/7)&gt;0,
      INT(('ObjProd (2)'!$C$25-EDATE(I632,DATEDIF(I632,'ObjProd (2)'!$C$25,"y")*12+DATEDIF(I632,'ObjProd (2)'!$C$25,"ym")))/7) &amp; " sem.",
      "")
)
)</f>
        <v xml:space="preserve">1 mois </v>
      </c>
      <c r="L632" s="11" t="str">
        <f t="shared" si="92"/>
        <v xml:space="preserve">E 4 </v>
      </c>
      <c r="M632" s="9">
        <f t="shared" si="93"/>
        <v>21</v>
      </c>
      <c r="N632" s="9" t="str" cm="1">
        <f t="array" aca="1" ref="N632" ca="1">LEFT(L632, IF(ISNUMBER(SUBSTITUTE(_xludf.MID(L632, 2, 1), ".", ",")), 1, 2))</f>
        <v xml:space="preserve">E </v>
      </c>
      <c r="O632" s="19">
        <f t="shared" ca="1" si="94"/>
        <v>4</v>
      </c>
      <c r="P632" s="9" t="str">
        <f t="shared" ca="1" si="97"/>
        <v>E</v>
      </c>
      <c r="Q632" s="9">
        <f t="shared" ca="1" si="98"/>
        <v>4</v>
      </c>
      <c r="R632" s="9" t="str">
        <f t="shared" ca="1" si="95"/>
        <v>E4</v>
      </c>
      <c r="S632" t="str" cm="1">
        <f t="array" ref="S632">IF(ISBLANK(C632),"",IFERROR(INDEX(ListeSeries!$A$2:$A$1045, MATCH(1, (DatasScan!G632=ListeSeries!$B$2:$B$1045) * (DatasScan!H632&gt;=ListeSeries!$D$2:$D$1045) * (DatasScan!H632&lt;=ListeSeries!$E$2:$E$1045), 0)), "no match"))</f>
        <v>MEDJOOL</v>
      </c>
      <c r="T632" s="7" t="str" cm="1">
        <f t="array" ref="T632">IF(ISBLANK(C632),"",IFERROR(INDEX(ListeSeries!$C$2:$C$1045, MATCH(1, (DatasScan!G632=ListeSeries!$B$2:$B$1045) * (DatasScan!H632&gt;=ListeSeries!$D$2:$D$1045) * (DatasScan!H632&lt;=ListeSeries!$E$2:$E$1045), 0)), "no match"))</f>
        <v>MEDJOOL 102</v>
      </c>
      <c r="U632" s="11" t="str" cm="1">
        <f t="array" ref="U632">IF(ISBLANK(C632),"",IFERROR(INDEX(ListeSeries!$F$2:$F$1045, MATCH(1, (DatasScan!G632=ListeSeries!$B$2:$B$1045) * (DatasScan!H632&gt;=ListeSeries!$D$2:$D$1045) * (DatasScan!H632&lt;=ListeSeries!$E$2:$E$1045), 0)), "no match"))</f>
        <v>3381-3410</v>
      </c>
    </row>
    <row r="633" spans="1:21" x14ac:dyDescent="0.25">
      <c r="A633" s="6" t="str">
        <f t="shared" si="96"/>
        <v>4</v>
      </c>
      <c r="B633" s="272" t="s">
        <v>1990</v>
      </c>
      <c r="C633" s="190" t="s">
        <v>3540</v>
      </c>
      <c r="E633" s="11">
        <v>5</v>
      </c>
      <c r="F633" s="7" t="str">
        <f t="shared" si="90"/>
        <v>825520250903E 2</v>
      </c>
      <c r="G633" s="21" t="str">
        <f>IF(ISBLANK(C633),"",_xlfn.XLOOKUP(_xlfn.XLOOKUP(VALUE(LEFT(C633,4)),Souches!$B$2:$B$15000,Souches!$E$2:$E$15000),Varietes!$B$2:$B$500,Varietes!$C$2:$C$500))</f>
        <v>FAR F</v>
      </c>
      <c r="H633" s="19">
        <f>IF(ISBLANK(C633),"",_xlfn.XLOOKUP(VALUE(LEFT(C633,4)),Souches!$B$2:$B$15000,Souches!$D$2:$D$15000))</f>
        <v>257</v>
      </c>
      <c r="I633" s="10">
        <f t="shared" si="91"/>
        <v>45903</v>
      </c>
      <c r="J633" s="19">
        <f>IF(I633="","",INT(('ObjProd (2)'!$C$25-I633)/7 * (ABS('ObjProd (2)'!$C$25-I633)&gt;=7)))</f>
        <v>2</v>
      </c>
      <c r="K633" s="10" t="str">
        <f>IF(I633="","",
IF(AND(DATEDIF(I633,'ObjProd (2)'!$C$25,"y")=0,DATEDIF(I633,'ObjProd (2)'!$C$25,"ym")=0,
   INT(('ObjProd (2)'!$C$25-EDATE(I633,DATEDIF(I633,'ObjProd (2)'!$C$25,"y")*12+DATEDIF(I633,'ObjProd (2)'!$C$25,"ym")))/7)=0),
   "&lt; 1 sem.",
   IF(DATEDIF(I633,'ObjProd (2)'!$C$25,"y")&gt;0,DATEDIF(I633,'ObjProd (2)'!$C$25,"y") &amp; " " &amp; IF(DATEDIF(I633,'ObjProd (2)'!$C$25,"y")=1,"an ","ans "),"") &amp;
   IF(DATEDIF(I633,'ObjProd (2)'!$C$25,"ym")&gt;0,DATEDIF(I633,'ObjProd (2)'!$C$25,"ym") &amp; " mois ", "") &amp;
   IF(INT(('ObjProd (2)'!$C$25-EDATE(I633,DATEDIF(I633,'ObjProd (2)'!$C$25,"y")*12+DATEDIF(I633,'ObjProd (2)'!$C$25,"ym")))/7)&gt;0,
      INT(('ObjProd (2)'!$C$25-EDATE(I633,DATEDIF(I633,'ObjProd (2)'!$C$25,"y")*12+DATEDIF(I633,'ObjProd (2)'!$C$25,"ym")))/7) &amp; " sem.",
      "")
)
)</f>
        <v>2 sem.</v>
      </c>
      <c r="L633" s="11" t="str">
        <f t="shared" si="92"/>
        <v xml:space="preserve">E 2 </v>
      </c>
      <c r="M633" s="9">
        <f t="shared" si="93"/>
        <v>5</v>
      </c>
      <c r="N633" s="9" t="str" cm="1">
        <f t="array" aca="1" ref="N633" ca="1">LEFT(L633, IF(ISNUMBER(SUBSTITUTE(_xludf.MID(L633, 2, 1), ".", ",")), 1, 2))</f>
        <v xml:space="preserve">E </v>
      </c>
      <c r="O633" s="19">
        <f t="shared" ca="1" si="94"/>
        <v>2</v>
      </c>
      <c r="P633" s="9" t="str">
        <f t="shared" ca="1" si="97"/>
        <v>E</v>
      </c>
      <c r="Q633" s="9">
        <f t="shared" ca="1" si="98"/>
        <v>2</v>
      </c>
      <c r="R633" s="9" t="str">
        <f t="shared" ca="1" si="95"/>
        <v>E2</v>
      </c>
      <c r="S633" t="str" cm="1">
        <f t="array" ref="S633">IF(ISBLANK(C633),"",IFERROR(INDEX(ListeSeries!$A$2:$A$1045, MATCH(1, (DatasScan!G633=ListeSeries!$B$2:$B$1045) * (DatasScan!H633&gt;=ListeSeries!$D$2:$D$1045) * (DatasScan!H633&lt;=ListeSeries!$E$2:$E$1045), 0)), "no match"))</f>
        <v>FARD femelle</v>
      </c>
      <c r="T633" s="7" t="str" cm="1">
        <f t="array" ref="T633">IF(ISBLANK(C633),"",IFERROR(INDEX(ListeSeries!$C$2:$C$1045, MATCH(1, (DatasScan!G633=ListeSeries!$B$2:$B$1045) * (DatasScan!H633&gt;=ListeSeries!$D$2:$D$1045) * (DatasScan!H633&lt;=ListeSeries!$E$2:$E$1045), 0)), "no match"))</f>
        <v>FARD 20</v>
      </c>
      <c r="U633" s="11" t="str" cm="1">
        <f t="array" ref="U633">IF(ISBLANK(C633),"",IFERROR(INDEX(ListeSeries!$F$2:$F$1045, MATCH(1, (DatasScan!G633=ListeSeries!$B$2:$B$1045) * (DatasScan!H633&gt;=ListeSeries!$D$2:$D$1045) * (DatasScan!H633&lt;=ListeSeries!$E$2:$E$1045), 0)), "no match"))</f>
        <v>253-262</v>
      </c>
    </row>
    <row r="634" spans="1:21" x14ac:dyDescent="0.25">
      <c r="A634" s="6" t="str">
        <f t="shared" si="96"/>
        <v>4</v>
      </c>
      <c r="B634" s="272" t="s">
        <v>1990</v>
      </c>
      <c r="C634" s="190" t="s">
        <v>1999</v>
      </c>
      <c r="E634" s="11">
        <v>6</v>
      </c>
      <c r="F634" s="7" t="str">
        <f t="shared" si="90"/>
        <v>825520250819E 1</v>
      </c>
      <c r="G634" s="21" t="str">
        <f>IF(ISBLANK(C634),"",_xlfn.XLOOKUP(_xlfn.XLOOKUP(VALUE(LEFT(C634,4)),Souches!$B$2:$B$15000,Souches!$E$2:$E$15000),Varietes!$B$2:$B$500,Varietes!$C$2:$C$500))</f>
        <v>FAR F</v>
      </c>
      <c r="H634" s="19">
        <f>IF(ISBLANK(C634),"",_xlfn.XLOOKUP(VALUE(LEFT(C634,4)),Souches!$B$2:$B$15000,Souches!$D$2:$D$15000))</f>
        <v>257</v>
      </c>
      <c r="I634" s="10">
        <f t="shared" si="91"/>
        <v>45888</v>
      </c>
      <c r="J634" s="19">
        <f>IF(I634="","",INT(('ObjProd (2)'!$C$25-I634)/7 * (ABS('ObjProd (2)'!$C$25-I634)&gt;=7)))</f>
        <v>4</v>
      </c>
      <c r="K634" s="10" t="str">
        <f>IF(I634="","",
IF(AND(DATEDIF(I634,'ObjProd (2)'!$C$25,"y")=0,DATEDIF(I634,'ObjProd (2)'!$C$25,"ym")=0,
   INT(('ObjProd (2)'!$C$25-EDATE(I634,DATEDIF(I634,'ObjProd (2)'!$C$25,"y")*12+DATEDIF(I634,'ObjProd (2)'!$C$25,"ym")))/7)=0),
   "&lt; 1 sem.",
   IF(DATEDIF(I634,'ObjProd (2)'!$C$25,"y")&gt;0,DATEDIF(I634,'ObjProd (2)'!$C$25,"y") &amp; " " &amp; IF(DATEDIF(I634,'ObjProd (2)'!$C$25,"y")=1,"an ","ans "),"") &amp;
   IF(DATEDIF(I634,'ObjProd (2)'!$C$25,"ym")&gt;0,DATEDIF(I634,'ObjProd (2)'!$C$25,"ym") &amp; " mois ", "") &amp;
   IF(INT(('ObjProd (2)'!$C$25-EDATE(I634,DATEDIF(I634,'ObjProd (2)'!$C$25,"y")*12+DATEDIF(I634,'ObjProd (2)'!$C$25,"ym")))/7)&gt;0,
      INT(('ObjProd (2)'!$C$25-EDATE(I634,DATEDIF(I634,'ObjProd (2)'!$C$25,"y")*12+DATEDIF(I634,'ObjProd (2)'!$C$25,"ym")))/7) &amp; " sem.",
      "")
)
)</f>
        <v>4 sem.</v>
      </c>
      <c r="L634" s="11" t="str">
        <f t="shared" si="92"/>
        <v xml:space="preserve">E 1 </v>
      </c>
      <c r="M634" s="9">
        <f t="shared" si="93"/>
        <v>6</v>
      </c>
      <c r="N634" s="9" t="str" cm="1">
        <f t="array" aca="1" ref="N634" ca="1">LEFT(L634, IF(ISNUMBER(SUBSTITUTE(_xludf.MID(L634, 2, 1), ".", ",")), 1, 2))</f>
        <v xml:space="preserve">E </v>
      </c>
      <c r="O634" s="19">
        <f t="shared" ca="1" si="94"/>
        <v>1</v>
      </c>
      <c r="P634" s="9" t="str">
        <f t="shared" ca="1" si="97"/>
        <v>E</v>
      </c>
      <c r="Q634" s="9">
        <f t="shared" ca="1" si="98"/>
        <v>1</v>
      </c>
      <c r="R634" s="9" t="str">
        <f t="shared" ca="1" si="95"/>
        <v>E1</v>
      </c>
      <c r="S634" t="str" cm="1">
        <f t="array" ref="S634">IF(ISBLANK(C634),"",IFERROR(INDEX(ListeSeries!$A$2:$A$1045, MATCH(1, (DatasScan!G634=ListeSeries!$B$2:$B$1045) * (DatasScan!H634&gt;=ListeSeries!$D$2:$D$1045) * (DatasScan!H634&lt;=ListeSeries!$E$2:$E$1045), 0)), "no match"))</f>
        <v>FARD femelle</v>
      </c>
      <c r="T634" s="7" t="str" cm="1">
        <f t="array" ref="T634">IF(ISBLANK(C634),"",IFERROR(INDEX(ListeSeries!$C$2:$C$1045, MATCH(1, (DatasScan!G634=ListeSeries!$B$2:$B$1045) * (DatasScan!H634&gt;=ListeSeries!$D$2:$D$1045) * (DatasScan!H634&lt;=ListeSeries!$E$2:$E$1045), 0)), "no match"))</f>
        <v>FARD 20</v>
      </c>
      <c r="U634" s="11" t="str" cm="1">
        <f t="array" ref="U634">IF(ISBLANK(C634),"",IFERROR(INDEX(ListeSeries!$F$2:$F$1045, MATCH(1, (DatasScan!G634=ListeSeries!$B$2:$B$1045) * (DatasScan!H634&gt;=ListeSeries!$D$2:$D$1045) * (DatasScan!H634&lt;=ListeSeries!$E$2:$E$1045), 0)), "no match"))</f>
        <v>253-262</v>
      </c>
    </row>
    <row r="635" spans="1:21" x14ac:dyDescent="0.25">
      <c r="A635" s="6" t="str">
        <f t="shared" si="96"/>
        <v>4</v>
      </c>
      <c r="B635" s="272" t="s">
        <v>1990</v>
      </c>
      <c r="C635" s="190" t="s">
        <v>3541</v>
      </c>
      <c r="E635" s="11">
        <v>4</v>
      </c>
      <c r="F635" s="7" t="str">
        <f t="shared" si="90"/>
        <v>685020250821E 3</v>
      </c>
      <c r="G635" s="21" t="str">
        <f>IF(ISBLANK(C635),"",_xlfn.XLOOKUP(_xlfn.XLOOKUP(VALUE(LEFT(C635,4)),Souches!$B$2:$B$15000,Souches!$E$2:$E$15000),Varietes!$B$2:$B$500,Varietes!$C$2:$C$500))</f>
        <v>FAR F</v>
      </c>
      <c r="H635" s="19">
        <f>IF(ISBLANK(C635),"",_xlfn.XLOOKUP(VALUE(LEFT(C635,4)),Souches!$B$2:$B$15000,Souches!$D$2:$D$15000))</f>
        <v>129</v>
      </c>
      <c r="I635" s="10">
        <f t="shared" si="91"/>
        <v>45890</v>
      </c>
      <c r="J635" s="19">
        <f>IF(I635="","",INT(('ObjProd (2)'!$C$25-I635)/7 * (ABS('ObjProd (2)'!$C$25-I635)&gt;=7)))</f>
        <v>4</v>
      </c>
      <c r="K635" s="10" t="str">
        <f>IF(I635="","",
IF(AND(DATEDIF(I635,'ObjProd (2)'!$C$25,"y")=0,DATEDIF(I635,'ObjProd (2)'!$C$25,"ym")=0,
   INT(('ObjProd (2)'!$C$25-EDATE(I635,DATEDIF(I635,'ObjProd (2)'!$C$25,"y")*12+DATEDIF(I635,'ObjProd (2)'!$C$25,"ym")))/7)=0),
   "&lt; 1 sem.",
   IF(DATEDIF(I635,'ObjProd (2)'!$C$25,"y")&gt;0,DATEDIF(I635,'ObjProd (2)'!$C$25,"y") &amp; " " &amp; IF(DATEDIF(I635,'ObjProd (2)'!$C$25,"y")=1,"an ","ans "),"") &amp;
   IF(DATEDIF(I635,'ObjProd (2)'!$C$25,"ym")&gt;0,DATEDIF(I635,'ObjProd (2)'!$C$25,"ym") &amp; " mois ", "") &amp;
   IF(INT(('ObjProd (2)'!$C$25-EDATE(I635,DATEDIF(I635,'ObjProd (2)'!$C$25,"y")*12+DATEDIF(I635,'ObjProd (2)'!$C$25,"ym")))/7)&gt;0,
      INT(('ObjProd (2)'!$C$25-EDATE(I635,DATEDIF(I635,'ObjProd (2)'!$C$25,"y")*12+DATEDIF(I635,'ObjProd (2)'!$C$25,"ym")))/7) &amp; " sem.",
      "")
)
)</f>
        <v>4 sem.</v>
      </c>
      <c r="L635" s="11" t="str">
        <f t="shared" si="92"/>
        <v xml:space="preserve">E 3 </v>
      </c>
      <c r="M635" s="9">
        <f t="shared" si="93"/>
        <v>4</v>
      </c>
      <c r="N635" s="9" t="str" cm="1">
        <f t="array" aca="1" ref="N635" ca="1">LEFT(L635, IF(ISNUMBER(SUBSTITUTE(_xludf.MID(L635, 2, 1), ".", ",")), 1, 2))</f>
        <v xml:space="preserve">E </v>
      </c>
      <c r="O635" s="19">
        <f t="shared" ca="1" si="94"/>
        <v>3</v>
      </c>
      <c r="P635" s="9" t="str">
        <f t="shared" ca="1" si="97"/>
        <v>E</v>
      </c>
      <c r="Q635" s="9">
        <f t="shared" ca="1" si="98"/>
        <v>3</v>
      </c>
      <c r="R635" s="9" t="str">
        <f t="shared" ca="1" si="95"/>
        <v>E3</v>
      </c>
      <c r="S635" t="str" cm="1">
        <f t="array" ref="S635">IF(ISBLANK(C635),"",IFERROR(INDEX(ListeSeries!$A$2:$A$1045, MATCH(1, (DatasScan!G635=ListeSeries!$B$2:$B$1045) * (DatasScan!H635&gt;=ListeSeries!$D$2:$D$1045) * (DatasScan!H635&lt;=ListeSeries!$E$2:$E$1045), 0)), "no match"))</f>
        <v>FARD femelle</v>
      </c>
      <c r="T635" s="7" t="str" cm="1">
        <f t="array" ref="T635">IF(ISBLANK(C635),"",IFERROR(INDEX(ListeSeries!$C$2:$C$1045, MATCH(1, (DatasScan!G635=ListeSeries!$B$2:$B$1045) * (DatasScan!H635&gt;=ListeSeries!$D$2:$D$1045) * (DatasScan!H635&lt;=ListeSeries!$E$2:$E$1045), 0)), "no match"))</f>
        <v>FARD 11</v>
      </c>
      <c r="U635" s="11" t="str" cm="1">
        <f t="array" ref="U635">IF(ISBLANK(C635),"",IFERROR(INDEX(ListeSeries!$F$2:$F$1045, MATCH(1, (DatasScan!G635=ListeSeries!$B$2:$B$1045) * (DatasScan!H635&gt;=ListeSeries!$D$2:$D$1045) * (DatasScan!H635&lt;=ListeSeries!$E$2:$E$1045), 0)), "no match"))</f>
        <v>123-133</v>
      </c>
    </row>
    <row r="636" spans="1:21" x14ac:dyDescent="0.25">
      <c r="A636" s="6" t="str">
        <f t="shared" si="96"/>
        <v>4</v>
      </c>
      <c r="B636" s="272" t="s">
        <v>1990</v>
      </c>
      <c r="C636" s="190" t="s">
        <v>3541</v>
      </c>
      <c r="D636" s="8">
        <v>1</v>
      </c>
      <c r="E636" s="11">
        <v>3</v>
      </c>
      <c r="F636" s="7" t="str">
        <f t="shared" si="90"/>
        <v>685020250821E 3</v>
      </c>
      <c r="G636" s="21" t="str">
        <f>IF(ISBLANK(C636),"",_xlfn.XLOOKUP(_xlfn.XLOOKUP(VALUE(LEFT(C636,4)),Souches!$B$2:$B$15000,Souches!$E$2:$E$15000),Varietes!$B$2:$B$500,Varietes!$C$2:$C$500))</f>
        <v>FAR F</v>
      </c>
      <c r="H636" s="19">
        <f>IF(ISBLANK(C636),"",_xlfn.XLOOKUP(VALUE(LEFT(C636,4)),Souches!$B$2:$B$15000,Souches!$D$2:$D$15000))</f>
        <v>129</v>
      </c>
      <c r="I636" s="10">
        <f t="shared" si="91"/>
        <v>45890</v>
      </c>
      <c r="J636" s="19">
        <f>IF(I636="","",INT(('ObjProd (2)'!$C$25-I636)/7 * (ABS('ObjProd (2)'!$C$25-I636)&gt;=7)))</f>
        <v>4</v>
      </c>
      <c r="K636" s="10" t="str">
        <f>IF(I636="","",
IF(AND(DATEDIF(I636,'ObjProd (2)'!$C$25,"y")=0,DATEDIF(I636,'ObjProd (2)'!$C$25,"ym")=0,
   INT(('ObjProd (2)'!$C$25-EDATE(I636,DATEDIF(I636,'ObjProd (2)'!$C$25,"y")*12+DATEDIF(I636,'ObjProd (2)'!$C$25,"ym")))/7)=0),
   "&lt; 1 sem.",
   IF(DATEDIF(I636,'ObjProd (2)'!$C$25,"y")&gt;0,DATEDIF(I636,'ObjProd (2)'!$C$25,"y") &amp; " " &amp; IF(DATEDIF(I636,'ObjProd (2)'!$C$25,"y")=1,"an ","ans "),"") &amp;
   IF(DATEDIF(I636,'ObjProd (2)'!$C$25,"ym")&gt;0,DATEDIF(I636,'ObjProd (2)'!$C$25,"ym") &amp; " mois ", "") &amp;
   IF(INT(('ObjProd (2)'!$C$25-EDATE(I636,DATEDIF(I636,'ObjProd (2)'!$C$25,"y")*12+DATEDIF(I636,'ObjProd (2)'!$C$25,"ym")))/7)&gt;0,
      INT(('ObjProd (2)'!$C$25-EDATE(I636,DATEDIF(I636,'ObjProd (2)'!$C$25,"y")*12+DATEDIF(I636,'ObjProd (2)'!$C$25,"ym")))/7) &amp; " sem.",
      "")
)
)</f>
        <v>4 sem.</v>
      </c>
      <c r="L636" s="11" t="str">
        <f t="shared" si="92"/>
        <v xml:space="preserve">E 3 </v>
      </c>
      <c r="M636" s="9">
        <f t="shared" si="93"/>
        <v>17</v>
      </c>
      <c r="N636" s="9" t="str" cm="1">
        <f t="array" aca="1" ref="N636" ca="1">LEFT(L636, IF(ISNUMBER(SUBSTITUTE(_xludf.MID(L636, 2, 1), ".", ",")), 1, 2))</f>
        <v xml:space="preserve">E </v>
      </c>
      <c r="O636" s="19">
        <f t="shared" ca="1" si="94"/>
        <v>3</v>
      </c>
      <c r="P636" s="9" t="str">
        <f t="shared" ca="1" si="97"/>
        <v>E</v>
      </c>
      <c r="Q636" s="9">
        <f t="shared" ca="1" si="98"/>
        <v>3</v>
      </c>
      <c r="R636" s="9" t="str">
        <f t="shared" ca="1" si="95"/>
        <v>E3</v>
      </c>
      <c r="S636" t="str" cm="1">
        <f t="array" ref="S636">IF(ISBLANK(C636),"",IFERROR(INDEX(ListeSeries!$A$2:$A$1045, MATCH(1, (DatasScan!G636=ListeSeries!$B$2:$B$1045) * (DatasScan!H636&gt;=ListeSeries!$D$2:$D$1045) * (DatasScan!H636&lt;=ListeSeries!$E$2:$E$1045), 0)), "no match"))</f>
        <v>FARD femelle</v>
      </c>
      <c r="T636" s="7" t="str" cm="1">
        <f t="array" ref="T636">IF(ISBLANK(C636),"",IFERROR(INDEX(ListeSeries!$C$2:$C$1045, MATCH(1, (DatasScan!G636=ListeSeries!$B$2:$B$1045) * (DatasScan!H636&gt;=ListeSeries!$D$2:$D$1045) * (DatasScan!H636&lt;=ListeSeries!$E$2:$E$1045), 0)), "no match"))</f>
        <v>FARD 11</v>
      </c>
      <c r="U636" s="11" t="str" cm="1">
        <f t="array" ref="U636">IF(ISBLANK(C636),"",IFERROR(INDEX(ListeSeries!$F$2:$F$1045, MATCH(1, (DatasScan!G636=ListeSeries!$B$2:$B$1045) * (DatasScan!H636&gt;=ListeSeries!$D$2:$D$1045) * (DatasScan!H636&lt;=ListeSeries!$E$2:$E$1045), 0)), "no match"))</f>
        <v>123-133</v>
      </c>
    </row>
    <row r="637" spans="1:21" x14ac:dyDescent="0.25">
      <c r="A637" s="6" t="str">
        <f t="shared" si="96"/>
        <v>4</v>
      </c>
      <c r="B637" s="272" t="s">
        <v>1990</v>
      </c>
      <c r="C637" s="190" t="s">
        <v>3542</v>
      </c>
      <c r="D637" s="8">
        <v>1</v>
      </c>
      <c r="F637" s="7" t="str">
        <f t="shared" si="90"/>
        <v>685020250819E 3</v>
      </c>
      <c r="G637" s="21" t="str">
        <f>IF(ISBLANK(C637),"",_xlfn.XLOOKUP(_xlfn.XLOOKUP(VALUE(LEFT(C637,4)),Souches!$B$2:$B$15000,Souches!$E$2:$E$15000),Varietes!$B$2:$B$500,Varietes!$C$2:$C$500))</f>
        <v>FAR F</v>
      </c>
      <c r="H637" s="19">
        <f>IF(ISBLANK(C637),"",_xlfn.XLOOKUP(VALUE(LEFT(C637,4)),Souches!$B$2:$B$15000,Souches!$D$2:$D$15000))</f>
        <v>129</v>
      </c>
      <c r="I637" s="10">
        <f t="shared" si="91"/>
        <v>45888</v>
      </c>
      <c r="J637" s="19">
        <f>IF(I637="","",INT(('ObjProd (2)'!$C$25-I637)/7 * (ABS('ObjProd (2)'!$C$25-I637)&gt;=7)))</f>
        <v>4</v>
      </c>
      <c r="K637" s="10" t="str">
        <f>IF(I637="","",
IF(AND(DATEDIF(I637,'ObjProd (2)'!$C$25,"y")=0,DATEDIF(I637,'ObjProd (2)'!$C$25,"ym")=0,
   INT(('ObjProd (2)'!$C$25-EDATE(I637,DATEDIF(I637,'ObjProd (2)'!$C$25,"y")*12+DATEDIF(I637,'ObjProd (2)'!$C$25,"ym")))/7)=0),
   "&lt; 1 sem.",
   IF(DATEDIF(I637,'ObjProd (2)'!$C$25,"y")&gt;0,DATEDIF(I637,'ObjProd (2)'!$C$25,"y") &amp; " " &amp; IF(DATEDIF(I637,'ObjProd (2)'!$C$25,"y")=1,"an ","ans "),"") &amp;
   IF(DATEDIF(I637,'ObjProd (2)'!$C$25,"ym")&gt;0,DATEDIF(I637,'ObjProd (2)'!$C$25,"ym") &amp; " mois ", "") &amp;
   IF(INT(('ObjProd (2)'!$C$25-EDATE(I637,DATEDIF(I637,'ObjProd (2)'!$C$25,"y")*12+DATEDIF(I637,'ObjProd (2)'!$C$25,"ym")))/7)&gt;0,
      INT(('ObjProd (2)'!$C$25-EDATE(I637,DATEDIF(I637,'ObjProd (2)'!$C$25,"y")*12+DATEDIF(I637,'ObjProd (2)'!$C$25,"ym")))/7) &amp; " sem.",
      "")
)
)</f>
        <v>4 sem.</v>
      </c>
      <c r="L637" s="11" t="str">
        <f t="shared" si="92"/>
        <v xml:space="preserve">E 3 </v>
      </c>
      <c r="M637" s="9">
        <f t="shared" si="93"/>
        <v>14</v>
      </c>
      <c r="N637" s="9" t="str" cm="1">
        <f t="array" aca="1" ref="N637" ca="1">LEFT(L637, IF(ISNUMBER(SUBSTITUTE(_xludf.MID(L637, 2, 1), ".", ",")), 1, 2))</f>
        <v xml:space="preserve">E </v>
      </c>
      <c r="O637" s="19">
        <f t="shared" ca="1" si="94"/>
        <v>3</v>
      </c>
      <c r="P637" s="9" t="str">
        <f t="shared" ca="1" si="97"/>
        <v>E</v>
      </c>
      <c r="Q637" s="9">
        <f t="shared" ca="1" si="98"/>
        <v>3</v>
      </c>
      <c r="R637" s="9" t="str">
        <f t="shared" ca="1" si="95"/>
        <v>E3</v>
      </c>
      <c r="S637" t="str" cm="1">
        <f t="array" ref="S637">IF(ISBLANK(C637),"",IFERROR(INDEX(ListeSeries!$A$2:$A$1045, MATCH(1, (DatasScan!G637=ListeSeries!$B$2:$B$1045) * (DatasScan!H637&gt;=ListeSeries!$D$2:$D$1045) * (DatasScan!H637&lt;=ListeSeries!$E$2:$E$1045), 0)), "no match"))</f>
        <v>FARD femelle</v>
      </c>
      <c r="T637" s="7" t="str" cm="1">
        <f t="array" ref="T637">IF(ISBLANK(C637),"",IFERROR(INDEX(ListeSeries!$C$2:$C$1045, MATCH(1, (DatasScan!G637=ListeSeries!$B$2:$B$1045) * (DatasScan!H637&gt;=ListeSeries!$D$2:$D$1045) * (DatasScan!H637&lt;=ListeSeries!$E$2:$E$1045), 0)), "no match"))</f>
        <v>FARD 11</v>
      </c>
      <c r="U637" s="11" t="str" cm="1">
        <f t="array" ref="U637">IF(ISBLANK(C637),"",IFERROR(INDEX(ListeSeries!$F$2:$F$1045, MATCH(1, (DatasScan!G637=ListeSeries!$B$2:$B$1045) * (DatasScan!H637&gt;=ListeSeries!$D$2:$D$1045) * (DatasScan!H637&lt;=ListeSeries!$E$2:$E$1045), 0)), "no match"))</f>
        <v>123-133</v>
      </c>
    </row>
    <row r="638" spans="1:21" x14ac:dyDescent="0.25">
      <c r="A638" s="6" t="str">
        <f t="shared" si="96"/>
        <v>4</v>
      </c>
      <c r="B638" s="272" t="s">
        <v>1990</v>
      </c>
      <c r="C638" s="190" t="s">
        <v>2000</v>
      </c>
      <c r="D638" s="8">
        <v>1</v>
      </c>
      <c r="F638" s="7" t="str">
        <f t="shared" si="90"/>
        <v>685020250819E 3</v>
      </c>
      <c r="G638" s="21" t="str">
        <f>IF(ISBLANK(C638),"",_xlfn.XLOOKUP(_xlfn.XLOOKUP(VALUE(LEFT(C638,4)),Souches!$B$2:$B$15000,Souches!$E$2:$E$15000),Varietes!$B$2:$B$500,Varietes!$C$2:$C$500))</f>
        <v>FAR F</v>
      </c>
      <c r="H638" s="19">
        <f>IF(ISBLANK(C638),"",_xlfn.XLOOKUP(VALUE(LEFT(C638,4)),Souches!$B$2:$B$15000,Souches!$D$2:$D$15000))</f>
        <v>129</v>
      </c>
      <c r="I638" s="10">
        <f t="shared" si="91"/>
        <v>45888</v>
      </c>
      <c r="J638" s="19">
        <f>IF(I638="","",INT(('ObjProd (2)'!$C$25-I638)/7 * (ABS('ObjProd (2)'!$C$25-I638)&gt;=7)))</f>
        <v>4</v>
      </c>
      <c r="K638" s="10" t="str">
        <f>IF(I638="","",
IF(AND(DATEDIF(I638,'ObjProd (2)'!$C$25,"y")=0,DATEDIF(I638,'ObjProd (2)'!$C$25,"ym")=0,
   INT(('ObjProd (2)'!$C$25-EDATE(I638,DATEDIF(I638,'ObjProd (2)'!$C$25,"y")*12+DATEDIF(I638,'ObjProd (2)'!$C$25,"ym")))/7)=0),
   "&lt; 1 sem.",
   IF(DATEDIF(I638,'ObjProd (2)'!$C$25,"y")&gt;0,DATEDIF(I638,'ObjProd (2)'!$C$25,"y") &amp; " " &amp; IF(DATEDIF(I638,'ObjProd (2)'!$C$25,"y")=1,"an ","ans "),"") &amp;
   IF(DATEDIF(I638,'ObjProd (2)'!$C$25,"ym")&gt;0,DATEDIF(I638,'ObjProd (2)'!$C$25,"ym") &amp; " mois ", "") &amp;
   IF(INT(('ObjProd (2)'!$C$25-EDATE(I638,DATEDIF(I638,'ObjProd (2)'!$C$25,"y")*12+DATEDIF(I638,'ObjProd (2)'!$C$25,"ym")))/7)&gt;0,
      INT(('ObjProd (2)'!$C$25-EDATE(I638,DATEDIF(I638,'ObjProd (2)'!$C$25,"y")*12+DATEDIF(I638,'ObjProd (2)'!$C$25,"ym")))/7) &amp; " sem.",
      "")
)
)</f>
        <v>4 sem.</v>
      </c>
      <c r="L638" s="11" t="str">
        <f t="shared" si="92"/>
        <v xml:space="preserve">E 3 </v>
      </c>
      <c r="M638" s="9">
        <f t="shared" si="93"/>
        <v>14</v>
      </c>
      <c r="N638" s="9" t="str" cm="1">
        <f t="array" aca="1" ref="N638" ca="1">LEFT(L638, IF(ISNUMBER(SUBSTITUTE(_xludf.MID(L638, 2, 1), ".", ",")), 1, 2))</f>
        <v xml:space="preserve">E </v>
      </c>
      <c r="O638" s="19">
        <f t="shared" ca="1" si="94"/>
        <v>3</v>
      </c>
      <c r="P638" s="9" t="str">
        <f t="shared" ca="1" si="97"/>
        <v>E</v>
      </c>
      <c r="Q638" s="9">
        <f t="shared" ca="1" si="98"/>
        <v>3</v>
      </c>
      <c r="R638" s="9" t="str">
        <f t="shared" ca="1" si="95"/>
        <v>E3</v>
      </c>
      <c r="S638" t="str" cm="1">
        <f t="array" ref="S638">IF(ISBLANK(C638),"",IFERROR(INDEX(ListeSeries!$A$2:$A$1045, MATCH(1, (DatasScan!G638=ListeSeries!$B$2:$B$1045) * (DatasScan!H638&gt;=ListeSeries!$D$2:$D$1045) * (DatasScan!H638&lt;=ListeSeries!$E$2:$E$1045), 0)), "no match"))</f>
        <v>FARD femelle</v>
      </c>
      <c r="T638" s="7" t="str" cm="1">
        <f t="array" ref="T638">IF(ISBLANK(C638),"",IFERROR(INDEX(ListeSeries!$C$2:$C$1045, MATCH(1, (DatasScan!G638=ListeSeries!$B$2:$B$1045) * (DatasScan!H638&gt;=ListeSeries!$D$2:$D$1045) * (DatasScan!H638&lt;=ListeSeries!$E$2:$E$1045), 0)), "no match"))</f>
        <v>FARD 11</v>
      </c>
      <c r="U638" s="11" t="str" cm="1">
        <f t="array" ref="U638">IF(ISBLANK(C638),"",IFERROR(INDEX(ListeSeries!$F$2:$F$1045, MATCH(1, (DatasScan!G638=ListeSeries!$B$2:$B$1045) * (DatasScan!H638&gt;=ListeSeries!$D$2:$D$1045) * (DatasScan!H638&lt;=ListeSeries!$E$2:$E$1045), 0)), "no match"))</f>
        <v>123-133</v>
      </c>
    </row>
    <row r="639" spans="1:21" x14ac:dyDescent="0.25">
      <c r="A639" s="6" t="str">
        <f t="shared" si="96"/>
        <v>4</v>
      </c>
      <c r="B639" s="272" t="s">
        <v>1990</v>
      </c>
      <c r="C639" s="190" t="s">
        <v>3543</v>
      </c>
      <c r="D639" s="8">
        <v>1</v>
      </c>
      <c r="F639" s="7" t="str">
        <f t="shared" si="90"/>
        <v>685020250819E 3</v>
      </c>
      <c r="G639" s="21" t="str">
        <f>IF(ISBLANK(C639),"",_xlfn.XLOOKUP(_xlfn.XLOOKUP(VALUE(LEFT(C639,4)),Souches!$B$2:$B$15000,Souches!$E$2:$E$15000),Varietes!$B$2:$B$500,Varietes!$C$2:$C$500))</f>
        <v>FAR F</v>
      </c>
      <c r="H639" s="19">
        <f>IF(ISBLANK(C639),"",_xlfn.XLOOKUP(VALUE(LEFT(C639,4)),Souches!$B$2:$B$15000,Souches!$D$2:$D$15000))</f>
        <v>129</v>
      </c>
      <c r="I639" s="10">
        <f t="shared" si="91"/>
        <v>45888</v>
      </c>
      <c r="J639" s="19">
        <f>IF(I639="","",INT(('ObjProd (2)'!$C$25-I639)/7 * (ABS('ObjProd (2)'!$C$25-I639)&gt;=7)))</f>
        <v>4</v>
      </c>
      <c r="K639" s="10" t="str">
        <f>IF(I639="","",
IF(AND(DATEDIF(I639,'ObjProd (2)'!$C$25,"y")=0,DATEDIF(I639,'ObjProd (2)'!$C$25,"ym")=0,
   INT(('ObjProd (2)'!$C$25-EDATE(I639,DATEDIF(I639,'ObjProd (2)'!$C$25,"y")*12+DATEDIF(I639,'ObjProd (2)'!$C$25,"ym")))/7)=0),
   "&lt; 1 sem.",
   IF(DATEDIF(I639,'ObjProd (2)'!$C$25,"y")&gt;0,DATEDIF(I639,'ObjProd (2)'!$C$25,"y") &amp; " " &amp; IF(DATEDIF(I639,'ObjProd (2)'!$C$25,"y")=1,"an ","ans "),"") &amp;
   IF(DATEDIF(I639,'ObjProd (2)'!$C$25,"ym")&gt;0,DATEDIF(I639,'ObjProd (2)'!$C$25,"ym") &amp; " mois ", "") &amp;
   IF(INT(('ObjProd (2)'!$C$25-EDATE(I639,DATEDIF(I639,'ObjProd (2)'!$C$25,"y")*12+DATEDIF(I639,'ObjProd (2)'!$C$25,"ym")))/7)&gt;0,
      INT(('ObjProd (2)'!$C$25-EDATE(I639,DATEDIF(I639,'ObjProd (2)'!$C$25,"y")*12+DATEDIF(I639,'ObjProd (2)'!$C$25,"ym")))/7) &amp; " sem.",
      "")
)
)</f>
        <v>4 sem.</v>
      </c>
      <c r="L639" s="11" t="str">
        <f t="shared" si="92"/>
        <v xml:space="preserve">E 3 </v>
      </c>
      <c r="M639" s="9">
        <f t="shared" si="93"/>
        <v>14</v>
      </c>
      <c r="N639" s="9" t="str" cm="1">
        <f t="array" aca="1" ref="N639" ca="1">LEFT(L639, IF(ISNUMBER(SUBSTITUTE(_xludf.MID(L639, 2, 1), ".", ",")), 1, 2))</f>
        <v xml:space="preserve">E </v>
      </c>
      <c r="O639" s="19">
        <f t="shared" ca="1" si="94"/>
        <v>3</v>
      </c>
      <c r="P639" s="9" t="str">
        <f t="shared" ca="1" si="97"/>
        <v>E</v>
      </c>
      <c r="Q639" s="9">
        <f t="shared" ca="1" si="98"/>
        <v>3</v>
      </c>
      <c r="R639" s="9" t="str">
        <f t="shared" ca="1" si="95"/>
        <v>E3</v>
      </c>
      <c r="S639" t="str" cm="1">
        <f t="array" ref="S639">IF(ISBLANK(C639),"",IFERROR(INDEX(ListeSeries!$A$2:$A$1045, MATCH(1, (DatasScan!G639=ListeSeries!$B$2:$B$1045) * (DatasScan!H639&gt;=ListeSeries!$D$2:$D$1045) * (DatasScan!H639&lt;=ListeSeries!$E$2:$E$1045), 0)), "no match"))</f>
        <v>FARD femelle</v>
      </c>
      <c r="T639" s="7" t="str" cm="1">
        <f t="array" ref="T639">IF(ISBLANK(C639),"",IFERROR(INDEX(ListeSeries!$C$2:$C$1045, MATCH(1, (DatasScan!G639=ListeSeries!$B$2:$B$1045) * (DatasScan!H639&gt;=ListeSeries!$D$2:$D$1045) * (DatasScan!H639&lt;=ListeSeries!$E$2:$E$1045), 0)), "no match"))</f>
        <v>FARD 11</v>
      </c>
      <c r="U639" s="11" t="str" cm="1">
        <f t="array" ref="U639">IF(ISBLANK(C639),"",IFERROR(INDEX(ListeSeries!$F$2:$F$1045, MATCH(1, (DatasScan!G639=ListeSeries!$B$2:$B$1045) * (DatasScan!H639&gt;=ListeSeries!$D$2:$D$1045) * (DatasScan!H639&lt;=ListeSeries!$E$2:$E$1045), 0)), "no match"))</f>
        <v>123-133</v>
      </c>
    </row>
    <row r="640" spans="1:21" x14ac:dyDescent="0.25">
      <c r="A640" s="6" t="str">
        <f t="shared" si="96"/>
        <v>4</v>
      </c>
      <c r="B640" s="272" t="s">
        <v>1990</v>
      </c>
      <c r="C640" s="190" t="s">
        <v>3542</v>
      </c>
      <c r="D640" s="8">
        <v>1</v>
      </c>
      <c r="F640" s="7" t="str">
        <f t="shared" si="90"/>
        <v>685020250819E 3</v>
      </c>
      <c r="G640" s="21" t="str">
        <f>IF(ISBLANK(C640),"",_xlfn.XLOOKUP(_xlfn.XLOOKUP(VALUE(LEFT(C640,4)),Souches!$B$2:$B$15000,Souches!$E$2:$E$15000),Varietes!$B$2:$B$500,Varietes!$C$2:$C$500))</f>
        <v>FAR F</v>
      </c>
      <c r="H640" s="19">
        <f>IF(ISBLANK(C640),"",_xlfn.XLOOKUP(VALUE(LEFT(C640,4)),Souches!$B$2:$B$15000,Souches!$D$2:$D$15000))</f>
        <v>129</v>
      </c>
      <c r="I640" s="10">
        <f t="shared" si="91"/>
        <v>45888</v>
      </c>
      <c r="J640" s="19">
        <f>IF(I640="","",INT(('ObjProd (2)'!$C$25-I640)/7 * (ABS('ObjProd (2)'!$C$25-I640)&gt;=7)))</f>
        <v>4</v>
      </c>
      <c r="K640" s="10" t="str">
        <f>IF(I640="","",
IF(AND(DATEDIF(I640,'ObjProd (2)'!$C$25,"y")=0,DATEDIF(I640,'ObjProd (2)'!$C$25,"ym")=0,
   INT(('ObjProd (2)'!$C$25-EDATE(I640,DATEDIF(I640,'ObjProd (2)'!$C$25,"y")*12+DATEDIF(I640,'ObjProd (2)'!$C$25,"ym")))/7)=0),
   "&lt; 1 sem.",
   IF(DATEDIF(I640,'ObjProd (2)'!$C$25,"y")&gt;0,DATEDIF(I640,'ObjProd (2)'!$C$25,"y") &amp; " " &amp; IF(DATEDIF(I640,'ObjProd (2)'!$C$25,"y")=1,"an ","ans "),"") &amp;
   IF(DATEDIF(I640,'ObjProd (2)'!$C$25,"ym")&gt;0,DATEDIF(I640,'ObjProd (2)'!$C$25,"ym") &amp; " mois ", "") &amp;
   IF(INT(('ObjProd (2)'!$C$25-EDATE(I640,DATEDIF(I640,'ObjProd (2)'!$C$25,"y")*12+DATEDIF(I640,'ObjProd (2)'!$C$25,"ym")))/7)&gt;0,
      INT(('ObjProd (2)'!$C$25-EDATE(I640,DATEDIF(I640,'ObjProd (2)'!$C$25,"y")*12+DATEDIF(I640,'ObjProd (2)'!$C$25,"ym")))/7) &amp; " sem.",
      "")
)
)</f>
        <v>4 sem.</v>
      </c>
      <c r="L640" s="11" t="str">
        <f t="shared" si="92"/>
        <v xml:space="preserve">E 3 </v>
      </c>
      <c r="M640" s="9">
        <f t="shared" si="93"/>
        <v>14</v>
      </c>
      <c r="N640" s="9" t="str" cm="1">
        <f t="array" aca="1" ref="N640" ca="1">LEFT(L640, IF(ISNUMBER(SUBSTITUTE(_xludf.MID(L640, 2, 1), ".", ",")), 1, 2))</f>
        <v xml:space="preserve">E </v>
      </c>
      <c r="O640" s="19">
        <f t="shared" ca="1" si="94"/>
        <v>3</v>
      </c>
      <c r="P640" s="9" t="str">
        <f t="shared" ca="1" si="97"/>
        <v>E</v>
      </c>
      <c r="Q640" s="9">
        <f t="shared" ca="1" si="98"/>
        <v>3</v>
      </c>
      <c r="R640" s="9" t="str">
        <f t="shared" ca="1" si="95"/>
        <v>E3</v>
      </c>
      <c r="S640" t="str" cm="1">
        <f t="array" ref="S640">IF(ISBLANK(C640),"",IFERROR(INDEX(ListeSeries!$A$2:$A$1045, MATCH(1, (DatasScan!G640=ListeSeries!$B$2:$B$1045) * (DatasScan!H640&gt;=ListeSeries!$D$2:$D$1045) * (DatasScan!H640&lt;=ListeSeries!$E$2:$E$1045), 0)), "no match"))</f>
        <v>FARD femelle</v>
      </c>
      <c r="T640" s="7" t="str" cm="1">
        <f t="array" ref="T640">IF(ISBLANK(C640),"",IFERROR(INDEX(ListeSeries!$C$2:$C$1045, MATCH(1, (DatasScan!G640=ListeSeries!$B$2:$B$1045) * (DatasScan!H640&gt;=ListeSeries!$D$2:$D$1045) * (DatasScan!H640&lt;=ListeSeries!$E$2:$E$1045), 0)), "no match"))</f>
        <v>FARD 11</v>
      </c>
      <c r="U640" s="11" t="str" cm="1">
        <f t="array" ref="U640">IF(ISBLANK(C640),"",IFERROR(INDEX(ListeSeries!$F$2:$F$1045, MATCH(1, (DatasScan!G640=ListeSeries!$B$2:$B$1045) * (DatasScan!H640&gt;=ListeSeries!$D$2:$D$1045) * (DatasScan!H640&lt;=ListeSeries!$E$2:$E$1045), 0)), "no match"))</f>
        <v>123-133</v>
      </c>
    </row>
    <row r="641" spans="1:21" x14ac:dyDescent="0.25">
      <c r="A641" s="6" t="str">
        <f t="shared" si="96"/>
        <v>4</v>
      </c>
      <c r="B641" s="272" t="s">
        <v>1990</v>
      </c>
      <c r="C641" s="190" t="s">
        <v>2000</v>
      </c>
      <c r="D641" s="8">
        <v>1</v>
      </c>
      <c r="F641" s="7" t="str">
        <f t="shared" si="90"/>
        <v>685020250819E 3</v>
      </c>
      <c r="G641" s="21" t="str">
        <f>IF(ISBLANK(C641),"",_xlfn.XLOOKUP(_xlfn.XLOOKUP(VALUE(LEFT(C641,4)),Souches!$B$2:$B$15000,Souches!$E$2:$E$15000),Varietes!$B$2:$B$500,Varietes!$C$2:$C$500))</f>
        <v>FAR F</v>
      </c>
      <c r="H641" s="19">
        <f>IF(ISBLANK(C641),"",_xlfn.XLOOKUP(VALUE(LEFT(C641,4)),Souches!$B$2:$B$15000,Souches!$D$2:$D$15000))</f>
        <v>129</v>
      </c>
      <c r="I641" s="10">
        <f t="shared" si="91"/>
        <v>45888</v>
      </c>
      <c r="J641" s="19">
        <f>IF(I641="","",INT(('ObjProd (2)'!$C$25-I641)/7 * (ABS('ObjProd (2)'!$C$25-I641)&gt;=7)))</f>
        <v>4</v>
      </c>
      <c r="K641" s="10" t="str">
        <f>IF(I641="","",
IF(AND(DATEDIF(I641,'ObjProd (2)'!$C$25,"y")=0,DATEDIF(I641,'ObjProd (2)'!$C$25,"ym")=0,
   INT(('ObjProd (2)'!$C$25-EDATE(I641,DATEDIF(I641,'ObjProd (2)'!$C$25,"y")*12+DATEDIF(I641,'ObjProd (2)'!$C$25,"ym")))/7)=0),
   "&lt; 1 sem.",
   IF(DATEDIF(I641,'ObjProd (2)'!$C$25,"y")&gt;0,DATEDIF(I641,'ObjProd (2)'!$C$25,"y") &amp; " " &amp; IF(DATEDIF(I641,'ObjProd (2)'!$C$25,"y")=1,"an ","ans "),"") &amp;
   IF(DATEDIF(I641,'ObjProd (2)'!$C$25,"ym")&gt;0,DATEDIF(I641,'ObjProd (2)'!$C$25,"ym") &amp; " mois ", "") &amp;
   IF(INT(('ObjProd (2)'!$C$25-EDATE(I641,DATEDIF(I641,'ObjProd (2)'!$C$25,"y")*12+DATEDIF(I641,'ObjProd (2)'!$C$25,"ym")))/7)&gt;0,
      INT(('ObjProd (2)'!$C$25-EDATE(I641,DATEDIF(I641,'ObjProd (2)'!$C$25,"y")*12+DATEDIF(I641,'ObjProd (2)'!$C$25,"ym")))/7) &amp; " sem.",
      "")
)
)</f>
        <v>4 sem.</v>
      </c>
      <c r="L641" s="11" t="str">
        <f t="shared" si="92"/>
        <v xml:space="preserve">E 3 </v>
      </c>
      <c r="M641" s="9">
        <f t="shared" si="93"/>
        <v>14</v>
      </c>
      <c r="N641" s="9" t="str" cm="1">
        <f t="array" aca="1" ref="N641" ca="1">LEFT(L641, IF(ISNUMBER(SUBSTITUTE(_xludf.MID(L641, 2, 1), ".", ",")), 1, 2))</f>
        <v xml:space="preserve">E </v>
      </c>
      <c r="O641" s="19">
        <f t="shared" ca="1" si="94"/>
        <v>3</v>
      </c>
      <c r="P641" s="9" t="str">
        <f t="shared" ca="1" si="97"/>
        <v>E</v>
      </c>
      <c r="Q641" s="9">
        <f t="shared" ca="1" si="98"/>
        <v>3</v>
      </c>
      <c r="R641" s="9" t="str">
        <f t="shared" ca="1" si="95"/>
        <v>E3</v>
      </c>
      <c r="S641" t="str" cm="1">
        <f t="array" ref="S641">IF(ISBLANK(C641),"",IFERROR(INDEX(ListeSeries!$A$2:$A$1045, MATCH(1, (DatasScan!G641=ListeSeries!$B$2:$B$1045) * (DatasScan!H641&gt;=ListeSeries!$D$2:$D$1045) * (DatasScan!H641&lt;=ListeSeries!$E$2:$E$1045), 0)), "no match"))</f>
        <v>FARD femelle</v>
      </c>
      <c r="T641" s="7" t="str" cm="1">
        <f t="array" ref="T641">IF(ISBLANK(C641),"",IFERROR(INDEX(ListeSeries!$C$2:$C$1045, MATCH(1, (DatasScan!G641=ListeSeries!$B$2:$B$1045) * (DatasScan!H641&gt;=ListeSeries!$D$2:$D$1045) * (DatasScan!H641&lt;=ListeSeries!$E$2:$E$1045), 0)), "no match"))</f>
        <v>FARD 11</v>
      </c>
      <c r="U641" s="11" t="str" cm="1">
        <f t="array" ref="U641">IF(ISBLANK(C641),"",IFERROR(INDEX(ListeSeries!$F$2:$F$1045, MATCH(1, (DatasScan!G641=ListeSeries!$B$2:$B$1045) * (DatasScan!H641&gt;=ListeSeries!$D$2:$D$1045) * (DatasScan!H641&lt;=ListeSeries!$E$2:$E$1045), 0)), "no match"))</f>
        <v>123-133</v>
      </c>
    </row>
    <row r="642" spans="1:21" x14ac:dyDescent="0.25">
      <c r="A642" s="6" t="str">
        <f t="shared" si="96"/>
        <v>4</v>
      </c>
      <c r="B642" s="272" t="s">
        <v>1990</v>
      </c>
      <c r="C642" s="190" t="s">
        <v>3542</v>
      </c>
      <c r="D642" s="8">
        <v>1</v>
      </c>
      <c r="F642" s="7" t="str">
        <f t="shared" ref="F642:F703" si="100">IF(ISBLANK(C642),"",LEFT(C642,15))</f>
        <v>685020250819E 3</v>
      </c>
      <c r="G642" s="21" t="str">
        <f>IF(ISBLANK(C642),"",_xlfn.XLOOKUP(_xlfn.XLOOKUP(VALUE(LEFT(C642,4)),Souches!$B$2:$B$15000,Souches!$E$2:$E$15000),Varietes!$B$2:$B$500,Varietes!$C$2:$C$500))</f>
        <v>FAR F</v>
      </c>
      <c r="H642" s="19">
        <f>IF(ISBLANK(C642),"",_xlfn.XLOOKUP(VALUE(LEFT(C642,4)),Souches!$B$2:$B$15000,Souches!$D$2:$D$15000))</f>
        <v>129</v>
      </c>
      <c r="I642" s="10">
        <f t="shared" ref="I642:I705" si="101">IF(ISBLANK(C642),"",DATE(MID(C642,5,4),MID(C642,9,2),MID(C642,11,2)))</f>
        <v>45888</v>
      </c>
      <c r="J642" s="19">
        <f>IF(I642="","",INT(('ObjProd (2)'!$C$25-I642)/7 * (ABS('ObjProd (2)'!$C$25-I642)&gt;=7)))</f>
        <v>4</v>
      </c>
      <c r="K642" s="10" t="str">
        <f>IF(I642="","",
IF(AND(DATEDIF(I642,'ObjProd (2)'!$C$25,"y")=0,DATEDIF(I642,'ObjProd (2)'!$C$25,"ym")=0,
   INT(('ObjProd (2)'!$C$25-EDATE(I642,DATEDIF(I642,'ObjProd (2)'!$C$25,"y")*12+DATEDIF(I642,'ObjProd (2)'!$C$25,"ym")))/7)=0),
   "&lt; 1 sem.",
   IF(DATEDIF(I642,'ObjProd (2)'!$C$25,"y")&gt;0,DATEDIF(I642,'ObjProd (2)'!$C$25,"y") &amp; " " &amp; IF(DATEDIF(I642,'ObjProd (2)'!$C$25,"y")=1,"an ","ans "),"") &amp;
   IF(DATEDIF(I642,'ObjProd (2)'!$C$25,"ym")&gt;0,DATEDIF(I642,'ObjProd (2)'!$C$25,"ym") &amp; " mois ", "") &amp;
   IF(INT(('ObjProd (2)'!$C$25-EDATE(I642,DATEDIF(I642,'ObjProd (2)'!$C$25,"y")*12+DATEDIF(I642,'ObjProd (2)'!$C$25,"ym")))/7)&gt;0,
      INT(('ObjProd (2)'!$C$25-EDATE(I642,DATEDIF(I642,'ObjProd (2)'!$C$25,"y")*12+DATEDIF(I642,'ObjProd (2)'!$C$25,"ym")))/7) &amp; " sem.",
      "")
)
)</f>
        <v>4 sem.</v>
      </c>
      <c r="L642" s="11" t="str">
        <f t="shared" ref="L642:L705" si="102">IF(ISBLANK(C642),"",MID(C642,13,4))</f>
        <v xml:space="preserve">E 3 </v>
      </c>
      <c r="M642" s="9">
        <f t="shared" ref="M642:M705" si="103">IF(OR(D642&gt;0, E642&gt;0), D642*14+E642,"")</f>
        <v>14</v>
      </c>
      <c r="N642" s="9" t="str" cm="1">
        <f t="array" aca="1" ref="N642" ca="1">LEFT(L642, IF(ISNUMBER(SUBSTITUTE(_xludf.MID(L642, 2, 1), ".", ",")), 1, 2))</f>
        <v xml:space="preserve">E </v>
      </c>
      <c r="O642" s="19">
        <f t="shared" ref="O642:O703" ca="1" si="104">IF(N642="", "", _xlfn.NUMBERVALUE(RIGHT(L642, LEN(L642)-LEN(N642))))</f>
        <v>3</v>
      </c>
      <c r="P642" s="9" t="str">
        <f t="shared" ca="1" si="97"/>
        <v>E</v>
      </c>
      <c r="Q642" s="9">
        <f t="shared" ca="1" si="98"/>
        <v>3</v>
      </c>
      <c r="R642" s="9" t="str">
        <f t="shared" ref="R642:R705" ca="1" si="105">IF(ISBLANK(C642),"",P642&amp;Q642)</f>
        <v>E3</v>
      </c>
      <c r="S642" t="str" cm="1">
        <f t="array" ref="S642">IF(ISBLANK(C642),"",IFERROR(INDEX(ListeSeries!$A$2:$A$1045, MATCH(1, (DatasScan!G642=ListeSeries!$B$2:$B$1045) * (DatasScan!H642&gt;=ListeSeries!$D$2:$D$1045) * (DatasScan!H642&lt;=ListeSeries!$E$2:$E$1045), 0)), "no match"))</f>
        <v>FARD femelle</v>
      </c>
      <c r="T642" s="7" t="str" cm="1">
        <f t="array" ref="T642">IF(ISBLANK(C642),"",IFERROR(INDEX(ListeSeries!$C$2:$C$1045, MATCH(1, (DatasScan!G642=ListeSeries!$B$2:$B$1045) * (DatasScan!H642&gt;=ListeSeries!$D$2:$D$1045) * (DatasScan!H642&lt;=ListeSeries!$E$2:$E$1045), 0)), "no match"))</f>
        <v>FARD 11</v>
      </c>
      <c r="U642" s="11" t="str" cm="1">
        <f t="array" ref="U642">IF(ISBLANK(C642),"",IFERROR(INDEX(ListeSeries!$F$2:$F$1045, MATCH(1, (DatasScan!G642=ListeSeries!$B$2:$B$1045) * (DatasScan!H642&gt;=ListeSeries!$D$2:$D$1045) * (DatasScan!H642&lt;=ListeSeries!$E$2:$E$1045), 0)), "no match"))</f>
        <v>123-133</v>
      </c>
    </row>
    <row r="643" spans="1:21" x14ac:dyDescent="0.25">
      <c r="A643" s="6" t="str">
        <f t="shared" ref="A643:A706" si="106">IF(B643="CHF","CHF",IF(B643="CHF 2","CHF hangar",LEFT(B643,1)))</f>
        <v>4</v>
      </c>
      <c r="B643" s="272" t="s">
        <v>1990</v>
      </c>
      <c r="C643" s="190" t="s">
        <v>3543</v>
      </c>
      <c r="D643" s="8">
        <v>1</v>
      </c>
      <c r="F643" s="7" t="str">
        <f t="shared" si="100"/>
        <v>685020250819E 3</v>
      </c>
      <c r="G643" s="21" t="str">
        <f>IF(ISBLANK(C643),"",_xlfn.XLOOKUP(_xlfn.XLOOKUP(VALUE(LEFT(C643,4)),Souches!$B$2:$B$15000,Souches!$E$2:$E$15000),Varietes!$B$2:$B$500,Varietes!$C$2:$C$500))</f>
        <v>FAR F</v>
      </c>
      <c r="H643" s="19">
        <f>IF(ISBLANK(C643),"",_xlfn.XLOOKUP(VALUE(LEFT(C643,4)),Souches!$B$2:$B$15000,Souches!$D$2:$D$15000))</f>
        <v>129</v>
      </c>
      <c r="I643" s="10">
        <f t="shared" si="101"/>
        <v>45888</v>
      </c>
      <c r="J643" s="19">
        <f>IF(I643="","",INT(('ObjProd (2)'!$C$25-I643)/7 * (ABS('ObjProd (2)'!$C$25-I643)&gt;=7)))</f>
        <v>4</v>
      </c>
      <c r="K643" s="10" t="str">
        <f>IF(I643="","",
IF(AND(DATEDIF(I643,'ObjProd (2)'!$C$25,"y")=0,DATEDIF(I643,'ObjProd (2)'!$C$25,"ym")=0,
   INT(('ObjProd (2)'!$C$25-EDATE(I643,DATEDIF(I643,'ObjProd (2)'!$C$25,"y")*12+DATEDIF(I643,'ObjProd (2)'!$C$25,"ym")))/7)=0),
   "&lt; 1 sem.",
   IF(DATEDIF(I643,'ObjProd (2)'!$C$25,"y")&gt;0,DATEDIF(I643,'ObjProd (2)'!$C$25,"y") &amp; " " &amp; IF(DATEDIF(I643,'ObjProd (2)'!$C$25,"y")=1,"an ","ans "),"") &amp;
   IF(DATEDIF(I643,'ObjProd (2)'!$C$25,"ym")&gt;0,DATEDIF(I643,'ObjProd (2)'!$C$25,"ym") &amp; " mois ", "") &amp;
   IF(INT(('ObjProd (2)'!$C$25-EDATE(I643,DATEDIF(I643,'ObjProd (2)'!$C$25,"y")*12+DATEDIF(I643,'ObjProd (2)'!$C$25,"ym")))/7)&gt;0,
      INT(('ObjProd (2)'!$C$25-EDATE(I643,DATEDIF(I643,'ObjProd (2)'!$C$25,"y")*12+DATEDIF(I643,'ObjProd (2)'!$C$25,"ym")))/7) &amp; " sem.",
      "")
)
)</f>
        <v>4 sem.</v>
      </c>
      <c r="L643" s="11" t="str">
        <f t="shared" si="102"/>
        <v xml:space="preserve">E 3 </v>
      </c>
      <c r="M643" s="9">
        <f t="shared" si="103"/>
        <v>14</v>
      </c>
      <c r="N643" s="9" t="str" cm="1">
        <f t="array" aca="1" ref="N643" ca="1">LEFT(L643, IF(ISNUMBER(SUBSTITUTE(_xludf.MID(L643, 2, 1), ".", ",")), 1, 2))</f>
        <v xml:space="preserve">E </v>
      </c>
      <c r="O643" s="19">
        <f t="shared" ca="1" si="104"/>
        <v>3</v>
      </c>
      <c r="P643" s="9" t="str">
        <f t="shared" ref="P643:P706" ca="1" si="107">IF(N643="", "",
    IF(N643="E+", "X",
        IF(OR(LEFT(N643, 1)="E", N643="XR", N643="CS"), "E",
            IF(AND(LEFT(N643, 1)="R", LEFT(N643, 2)&lt;&gt;"RG"), "R",
                IF(OR(N643="MG", N643="G+"), "BoxE",
                    IF(LEFT(N643, 1)="i", "i", "X")
                )
            )
        )
    )
)</f>
        <v>E</v>
      </c>
      <c r="Q643" s="9">
        <f t="shared" ref="Q643:Q706" ca="1" si="108">IF(P643&lt;&gt;"", IF(P643="X", IF(AND(O643&gt;=1, O643&lt;=12), O643, IF(O643&gt;12, "13+", "erreur")), IF(P643="E", IF(AND(O643&gt;=1, O643&lt;=6), O643, IF(O643&gt;6, "7+", "erreur")), IF(P643="R", 0, IF(P643="I", IF(O643&lt;=2, "nit° 1-2", IF(O643&lt;=5, "° 3-4-5", IF(O643&lt;=8, " préX° 6-7-8", "erreur"))), IF(P643="BoxE", O643, ""))))), "")</f>
        <v>3</v>
      </c>
      <c r="R643" s="9" t="str">
        <f t="shared" ca="1" si="105"/>
        <v>E3</v>
      </c>
      <c r="S643" t="str" cm="1">
        <f t="array" ref="S643">IF(ISBLANK(C643),"",IFERROR(INDEX(ListeSeries!$A$2:$A$1045, MATCH(1, (DatasScan!G643=ListeSeries!$B$2:$B$1045) * (DatasScan!H643&gt;=ListeSeries!$D$2:$D$1045) * (DatasScan!H643&lt;=ListeSeries!$E$2:$E$1045), 0)), "no match"))</f>
        <v>FARD femelle</v>
      </c>
      <c r="T643" s="7" t="str" cm="1">
        <f t="array" ref="T643">IF(ISBLANK(C643),"",IFERROR(INDEX(ListeSeries!$C$2:$C$1045, MATCH(1, (DatasScan!G643=ListeSeries!$B$2:$B$1045) * (DatasScan!H643&gt;=ListeSeries!$D$2:$D$1045) * (DatasScan!H643&lt;=ListeSeries!$E$2:$E$1045), 0)), "no match"))</f>
        <v>FARD 11</v>
      </c>
      <c r="U643" s="11" t="str" cm="1">
        <f t="array" ref="U643">IF(ISBLANK(C643),"",IFERROR(INDEX(ListeSeries!$F$2:$F$1045, MATCH(1, (DatasScan!G643=ListeSeries!$B$2:$B$1045) * (DatasScan!H643&gt;=ListeSeries!$D$2:$D$1045) * (DatasScan!H643&lt;=ListeSeries!$E$2:$E$1045), 0)), "no match"))</f>
        <v>123-133</v>
      </c>
    </row>
    <row r="644" spans="1:21" x14ac:dyDescent="0.25">
      <c r="A644" s="6" t="str">
        <f t="shared" si="106"/>
        <v>4</v>
      </c>
      <c r="B644" s="8" t="s">
        <v>3544</v>
      </c>
      <c r="C644" s="190" t="s">
        <v>3545</v>
      </c>
      <c r="E644" s="11">
        <f>23*8+51*9</f>
        <v>643</v>
      </c>
      <c r="F644" s="7" t="str">
        <f t="shared" si="100"/>
        <v>685020250807XS3</v>
      </c>
      <c r="G644" s="21" t="str">
        <f>IF(ISBLANK(C644),"",_xlfn.XLOOKUP(_xlfn.XLOOKUP(VALUE(LEFT(C644,4)),Souches!$B$2:$B$15000,Souches!$E$2:$E$15000),Varietes!$B$2:$B$500,Varietes!$C$2:$C$500))</f>
        <v>FAR F</v>
      </c>
      <c r="H644" s="19">
        <f>IF(ISBLANK(C644),"",_xlfn.XLOOKUP(VALUE(LEFT(C644,4)),Souches!$B$2:$B$15000,Souches!$D$2:$D$15000))</f>
        <v>129</v>
      </c>
      <c r="I644" s="10">
        <f t="shared" si="101"/>
        <v>45876</v>
      </c>
      <c r="J644" s="19">
        <f>IF(I644="","",INT(('ObjProd (2)'!$C$25-I644)/7 * (ABS('ObjProd (2)'!$C$25-I644)&gt;=7)))</f>
        <v>6</v>
      </c>
      <c r="K644" s="10" t="str">
        <f>IF(I644="","",
IF(AND(DATEDIF(I644,'ObjProd (2)'!$C$25,"y")=0,DATEDIF(I644,'ObjProd (2)'!$C$25,"ym")=0,
   INT(('ObjProd (2)'!$C$25-EDATE(I644,DATEDIF(I644,'ObjProd (2)'!$C$25,"y")*12+DATEDIF(I644,'ObjProd (2)'!$C$25,"ym")))/7)=0),
   "&lt; 1 sem.",
   IF(DATEDIF(I644,'ObjProd (2)'!$C$25,"y")&gt;0,DATEDIF(I644,'ObjProd (2)'!$C$25,"y") &amp; " " &amp; IF(DATEDIF(I644,'ObjProd (2)'!$C$25,"y")=1,"an ","ans "),"") &amp;
   IF(DATEDIF(I644,'ObjProd (2)'!$C$25,"ym")&gt;0,DATEDIF(I644,'ObjProd (2)'!$C$25,"ym") &amp; " mois ", "") &amp;
   IF(INT(('ObjProd (2)'!$C$25-EDATE(I644,DATEDIF(I644,'ObjProd (2)'!$C$25,"y")*12+DATEDIF(I644,'ObjProd (2)'!$C$25,"ym")))/7)&gt;0,
      INT(('ObjProd (2)'!$C$25-EDATE(I644,DATEDIF(I644,'ObjProd (2)'!$C$25,"y")*12+DATEDIF(I644,'ObjProd (2)'!$C$25,"ym")))/7) &amp; " sem.",
      "")
)
)</f>
        <v>1 mois 1 sem.</v>
      </c>
      <c r="L644" s="11" t="str">
        <f t="shared" si="102"/>
        <v>XS31</v>
      </c>
      <c r="M644" s="9">
        <f t="shared" si="103"/>
        <v>643</v>
      </c>
      <c r="N644" s="9" t="str" cm="1">
        <f t="array" aca="1" ref="N644" ca="1">LEFT(L644, IF(ISNUMBER(SUBSTITUTE(_xludf.MID(L644, 2, 1), ".", ",")), 1, 2))</f>
        <v>XS</v>
      </c>
      <c r="O644" s="19">
        <f t="shared" ca="1" si="104"/>
        <v>31</v>
      </c>
      <c r="P644" s="9" t="str">
        <f t="shared" ca="1" si="107"/>
        <v>X</v>
      </c>
      <c r="Q644" s="9" t="str">
        <f t="shared" ca="1" si="108"/>
        <v>13+</v>
      </c>
      <c r="R644" s="9" t="str">
        <f t="shared" ca="1" si="105"/>
        <v>X13+</v>
      </c>
      <c r="S644" t="str" cm="1">
        <f t="array" ref="S644">IF(ISBLANK(C644),"",IFERROR(INDEX(ListeSeries!$A$2:$A$1045, MATCH(1, (DatasScan!G644=ListeSeries!$B$2:$B$1045) * (DatasScan!H644&gt;=ListeSeries!$D$2:$D$1045) * (DatasScan!H644&lt;=ListeSeries!$E$2:$E$1045), 0)), "no match"))</f>
        <v>FARD femelle</v>
      </c>
      <c r="T644" s="7" t="str" cm="1">
        <f t="array" ref="T644">IF(ISBLANK(C644),"",IFERROR(INDEX(ListeSeries!$C$2:$C$1045, MATCH(1, (DatasScan!G644=ListeSeries!$B$2:$B$1045) * (DatasScan!H644&gt;=ListeSeries!$D$2:$D$1045) * (DatasScan!H644&lt;=ListeSeries!$E$2:$E$1045), 0)), "no match"))</f>
        <v>FARD 11</v>
      </c>
      <c r="U644" s="11" t="str" cm="1">
        <f t="array" ref="U644">IF(ISBLANK(C644),"",IFERROR(INDEX(ListeSeries!$F$2:$F$1045, MATCH(1, (DatasScan!G644=ListeSeries!$B$2:$B$1045) * (DatasScan!H644&gt;=ListeSeries!$D$2:$D$1045) * (DatasScan!H644&lt;=ListeSeries!$E$2:$E$1045), 0)), "no match"))</f>
        <v>123-133</v>
      </c>
    </row>
    <row r="645" spans="1:21" x14ac:dyDescent="0.25">
      <c r="A645" s="6" t="str">
        <f t="shared" si="106"/>
        <v>4</v>
      </c>
      <c r="B645" s="272" t="s">
        <v>3544</v>
      </c>
      <c r="C645" s="190" t="s">
        <v>3546</v>
      </c>
      <c r="E645" s="11">
        <f>13</f>
        <v>13</v>
      </c>
      <c r="F645" s="7" t="str">
        <f t="shared" si="100"/>
        <v>685020250819XS3</v>
      </c>
      <c r="G645" s="21" t="str">
        <f>IF(ISBLANK(C645),"",_xlfn.XLOOKUP(_xlfn.XLOOKUP(VALUE(LEFT(C645,4)),Souches!$B$2:$B$15000,Souches!$E$2:$E$15000),Varietes!$B$2:$B$500,Varietes!$C$2:$C$500))</f>
        <v>FAR F</v>
      </c>
      <c r="H645" s="19">
        <f>IF(ISBLANK(C645),"",_xlfn.XLOOKUP(VALUE(LEFT(C645,4)),Souches!$B$2:$B$15000,Souches!$D$2:$D$15000))</f>
        <v>129</v>
      </c>
      <c r="I645" s="10">
        <f t="shared" si="101"/>
        <v>45888</v>
      </c>
      <c r="J645" s="19">
        <f>IF(I645="","",INT(('ObjProd (2)'!$C$25-I645)/7 * (ABS('ObjProd (2)'!$C$25-I645)&gt;=7)))</f>
        <v>4</v>
      </c>
      <c r="K645" s="10" t="str">
        <f>IF(I645="","",
IF(AND(DATEDIF(I645,'ObjProd (2)'!$C$25,"y")=0,DATEDIF(I645,'ObjProd (2)'!$C$25,"ym")=0,
   INT(('ObjProd (2)'!$C$25-EDATE(I645,DATEDIF(I645,'ObjProd (2)'!$C$25,"y")*12+DATEDIF(I645,'ObjProd (2)'!$C$25,"ym")))/7)=0),
   "&lt; 1 sem.",
   IF(DATEDIF(I645,'ObjProd (2)'!$C$25,"y")&gt;0,DATEDIF(I645,'ObjProd (2)'!$C$25,"y") &amp; " " &amp; IF(DATEDIF(I645,'ObjProd (2)'!$C$25,"y")=1,"an ","ans "),"") &amp;
   IF(DATEDIF(I645,'ObjProd (2)'!$C$25,"ym")&gt;0,DATEDIF(I645,'ObjProd (2)'!$C$25,"ym") &amp; " mois ", "") &amp;
   IF(INT(('ObjProd (2)'!$C$25-EDATE(I645,DATEDIF(I645,'ObjProd (2)'!$C$25,"y")*12+DATEDIF(I645,'ObjProd (2)'!$C$25,"ym")))/7)&gt;0,
      INT(('ObjProd (2)'!$C$25-EDATE(I645,DATEDIF(I645,'ObjProd (2)'!$C$25,"y")*12+DATEDIF(I645,'ObjProd (2)'!$C$25,"ym")))/7) &amp; " sem.",
      "")
)
)</f>
        <v>4 sem.</v>
      </c>
      <c r="L645" s="11" t="str">
        <f t="shared" si="102"/>
        <v>XS31</v>
      </c>
      <c r="M645" s="9">
        <f t="shared" si="103"/>
        <v>13</v>
      </c>
      <c r="N645" s="9" t="str" cm="1">
        <f t="array" aca="1" ref="N645" ca="1">LEFT(L645, IF(ISNUMBER(SUBSTITUTE(_xludf.MID(L645, 2, 1), ".", ",")), 1, 2))</f>
        <v>XS</v>
      </c>
      <c r="O645" s="19">
        <f t="shared" ca="1" si="104"/>
        <v>31</v>
      </c>
      <c r="P645" s="9" t="str">
        <f t="shared" ca="1" si="107"/>
        <v>X</v>
      </c>
      <c r="Q645" s="9" t="str">
        <f t="shared" ca="1" si="108"/>
        <v>13+</v>
      </c>
      <c r="R645" s="9" t="str">
        <f t="shared" ca="1" si="105"/>
        <v>X13+</v>
      </c>
      <c r="S645" t="str" cm="1">
        <f t="array" ref="S645">IF(ISBLANK(C645),"",IFERROR(INDEX(ListeSeries!$A$2:$A$1045, MATCH(1, (DatasScan!G645=ListeSeries!$B$2:$B$1045) * (DatasScan!H645&gt;=ListeSeries!$D$2:$D$1045) * (DatasScan!H645&lt;=ListeSeries!$E$2:$E$1045), 0)), "no match"))</f>
        <v>FARD femelle</v>
      </c>
      <c r="T645" s="7" t="str" cm="1">
        <f t="array" ref="T645">IF(ISBLANK(C645),"",IFERROR(INDEX(ListeSeries!$C$2:$C$1045, MATCH(1, (DatasScan!G645=ListeSeries!$B$2:$B$1045) * (DatasScan!H645&gt;=ListeSeries!$D$2:$D$1045) * (DatasScan!H645&lt;=ListeSeries!$E$2:$E$1045), 0)), "no match"))</f>
        <v>FARD 11</v>
      </c>
      <c r="U645" s="11" t="str" cm="1">
        <f t="array" ref="U645">IF(ISBLANK(C645),"",IFERROR(INDEX(ListeSeries!$F$2:$F$1045, MATCH(1, (DatasScan!G645=ListeSeries!$B$2:$B$1045) * (DatasScan!H645&gt;=ListeSeries!$D$2:$D$1045) * (DatasScan!H645&lt;=ListeSeries!$E$2:$E$1045), 0)), "no match"))</f>
        <v>123-133</v>
      </c>
    </row>
    <row r="646" spans="1:21" x14ac:dyDescent="0.25">
      <c r="A646" s="6" t="str">
        <f t="shared" si="106"/>
        <v>4</v>
      </c>
      <c r="B646" s="8" t="s">
        <v>1030</v>
      </c>
      <c r="C646" s="190" t="s">
        <v>3547</v>
      </c>
      <c r="D646" s="8">
        <v>20</v>
      </c>
      <c r="E646" s="11">
        <v>7</v>
      </c>
      <c r="F646" s="7" t="str">
        <f t="shared" si="100"/>
        <v>825520250827XM2</v>
      </c>
      <c r="G646" s="21" t="str">
        <f>IF(ISBLANK(C646),"",_xlfn.XLOOKUP(_xlfn.XLOOKUP(VALUE(LEFT(C646,4)),Souches!$B$2:$B$15000,Souches!$E$2:$E$15000),Varietes!$B$2:$B$500,Varietes!$C$2:$C$500))</f>
        <v>FAR F</v>
      </c>
      <c r="H646" s="19">
        <f>IF(ISBLANK(C646),"",_xlfn.XLOOKUP(VALUE(LEFT(C646,4)),Souches!$B$2:$B$15000,Souches!$D$2:$D$15000))</f>
        <v>257</v>
      </c>
      <c r="I646" s="10">
        <f t="shared" si="101"/>
        <v>45896</v>
      </c>
      <c r="J646" s="19">
        <f>IF(I646="","",INT(('ObjProd (2)'!$C$25-I646)/7 * (ABS('ObjProd (2)'!$C$25-I646)&gt;=7)))</f>
        <v>3</v>
      </c>
      <c r="K646" s="10" t="str">
        <f>IF(I646="","",
IF(AND(DATEDIF(I646,'ObjProd (2)'!$C$25,"y")=0,DATEDIF(I646,'ObjProd (2)'!$C$25,"ym")=0,
   INT(('ObjProd (2)'!$C$25-EDATE(I646,DATEDIF(I646,'ObjProd (2)'!$C$25,"y")*12+DATEDIF(I646,'ObjProd (2)'!$C$25,"ym")))/7)=0),
   "&lt; 1 sem.",
   IF(DATEDIF(I646,'ObjProd (2)'!$C$25,"y")&gt;0,DATEDIF(I646,'ObjProd (2)'!$C$25,"y") &amp; " " &amp; IF(DATEDIF(I646,'ObjProd (2)'!$C$25,"y")=1,"an ","ans "),"") &amp;
   IF(DATEDIF(I646,'ObjProd (2)'!$C$25,"ym")&gt;0,DATEDIF(I646,'ObjProd (2)'!$C$25,"ym") &amp; " mois ", "") &amp;
   IF(INT(('ObjProd (2)'!$C$25-EDATE(I646,DATEDIF(I646,'ObjProd (2)'!$C$25,"y")*12+DATEDIF(I646,'ObjProd (2)'!$C$25,"ym")))/7)&gt;0,
      INT(('ObjProd (2)'!$C$25-EDATE(I646,DATEDIF(I646,'ObjProd (2)'!$C$25,"y")*12+DATEDIF(I646,'ObjProd (2)'!$C$25,"ym")))/7) &amp; " sem.",
      "")
)
)</f>
        <v>3 sem.</v>
      </c>
      <c r="L646" s="11" t="str">
        <f t="shared" si="102"/>
        <v>XM25</v>
      </c>
      <c r="M646" s="9">
        <f t="shared" si="103"/>
        <v>287</v>
      </c>
      <c r="N646" s="9" t="str" cm="1">
        <f t="array" aca="1" ref="N646" ca="1">LEFT(L646, IF(ISNUMBER(SUBSTITUTE(_xludf.MID(L646, 2, 1), ".", ",")), 1, 2))</f>
        <v>XM</v>
      </c>
      <c r="O646" s="19">
        <f t="shared" ca="1" si="104"/>
        <v>25</v>
      </c>
      <c r="P646" s="9" t="str">
        <f t="shared" ca="1" si="107"/>
        <v>X</v>
      </c>
      <c r="Q646" s="9" t="str">
        <f t="shared" ca="1" si="108"/>
        <v>13+</v>
      </c>
      <c r="R646" s="9" t="str">
        <f t="shared" ca="1" si="105"/>
        <v>X13+</v>
      </c>
      <c r="S646" t="str" cm="1">
        <f t="array" ref="S646">IF(ISBLANK(C646),"",IFERROR(INDEX(ListeSeries!$A$2:$A$1045, MATCH(1, (DatasScan!G646=ListeSeries!$B$2:$B$1045) * (DatasScan!H646&gt;=ListeSeries!$D$2:$D$1045) * (DatasScan!H646&lt;=ListeSeries!$E$2:$E$1045), 0)), "no match"))</f>
        <v>FARD femelle</v>
      </c>
      <c r="T646" s="7" t="str" cm="1">
        <f t="array" ref="T646">IF(ISBLANK(C646),"",IFERROR(INDEX(ListeSeries!$C$2:$C$1045, MATCH(1, (DatasScan!G646=ListeSeries!$B$2:$B$1045) * (DatasScan!H646&gt;=ListeSeries!$D$2:$D$1045) * (DatasScan!H646&lt;=ListeSeries!$E$2:$E$1045), 0)), "no match"))</f>
        <v>FARD 20</v>
      </c>
      <c r="U646" s="11" t="str" cm="1">
        <f t="array" ref="U646">IF(ISBLANK(C646),"",IFERROR(INDEX(ListeSeries!$F$2:$F$1045, MATCH(1, (DatasScan!G646=ListeSeries!$B$2:$B$1045) * (DatasScan!H646&gt;=ListeSeries!$D$2:$D$1045) * (DatasScan!H646&lt;=ListeSeries!$E$2:$E$1045), 0)), "no match"))</f>
        <v>253-262</v>
      </c>
    </row>
    <row r="647" spans="1:21" x14ac:dyDescent="0.25">
      <c r="A647" s="6" t="str">
        <f t="shared" si="106"/>
        <v>4</v>
      </c>
      <c r="B647" s="272" t="s">
        <v>1030</v>
      </c>
      <c r="C647" s="190" t="s">
        <v>2007</v>
      </c>
      <c r="D647" s="8">
        <v>4</v>
      </c>
      <c r="E647" s="11">
        <v>6</v>
      </c>
      <c r="F647" s="7" t="str">
        <f t="shared" si="100"/>
        <v>825520250819XS2</v>
      </c>
      <c r="G647" s="21" t="str">
        <f>IF(ISBLANK(C647),"",_xlfn.XLOOKUP(_xlfn.XLOOKUP(VALUE(LEFT(C647,4)),Souches!$B$2:$B$15000,Souches!$E$2:$E$15000),Varietes!$B$2:$B$500,Varietes!$C$2:$C$500))</f>
        <v>FAR F</v>
      </c>
      <c r="H647" s="19">
        <f>IF(ISBLANK(C647),"",_xlfn.XLOOKUP(VALUE(LEFT(C647,4)),Souches!$B$2:$B$15000,Souches!$D$2:$D$15000))</f>
        <v>257</v>
      </c>
      <c r="I647" s="10">
        <f t="shared" si="101"/>
        <v>45888</v>
      </c>
      <c r="J647" s="19">
        <f>IF(I647="","",INT(('ObjProd (2)'!$C$25-I647)/7 * (ABS('ObjProd (2)'!$C$25-I647)&gt;=7)))</f>
        <v>4</v>
      </c>
      <c r="K647" s="10" t="str">
        <f>IF(I647="","",
IF(AND(DATEDIF(I647,'ObjProd (2)'!$C$25,"y")=0,DATEDIF(I647,'ObjProd (2)'!$C$25,"ym")=0,
   INT(('ObjProd (2)'!$C$25-EDATE(I647,DATEDIF(I647,'ObjProd (2)'!$C$25,"y")*12+DATEDIF(I647,'ObjProd (2)'!$C$25,"ym")))/7)=0),
   "&lt; 1 sem.",
   IF(DATEDIF(I647,'ObjProd (2)'!$C$25,"y")&gt;0,DATEDIF(I647,'ObjProd (2)'!$C$25,"y") &amp; " " &amp; IF(DATEDIF(I647,'ObjProd (2)'!$C$25,"y")=1,"an ","ans "),"") &amp;
   IF(DATEDIF(I647,'ObjProd (2)'!$C$25,"ym")&gt;0,DATEDIF(I647,'ObjProd (2)'!$C$25,"ym") &amp; " mois ", "") &amp;
   IF(INT(('ObjProd (2)'!$C$25-EDATE(I647,DATEDIF(I647,'ObjProd (2)'!$C$25,"y")*12+DATEDIF(I647,'ObjProd (2)'!$C$25,"ym")))/7)&gt;0,
      INT(('ObjProd (2)'!$C$25-EDATE(I647,DATEDIF(I647,'ObjProd (2)'!$C$25,"y")*12+DATEDIF(I647,'ObjProd (2)'!$C$25,"ym")))/7) &amp; " sem.",
      "")
)
)</f>
        <v>4 sem.</v>
      </c>
      <c r="L647" s="11" t="str">
        <f t="shared" si="102"/>
        <v>XS25</v>
      </c>
      <c r="M647" s="9">
        <f t="shared" si="103"/>
        <v>62</v>
      </c>
      <c r="N647" s="9" t="str" cm="1">
        <f t="array" aca="1" ref="N647" ca="1">LEFT(L647, IF(ISNUMBER(SUBSTITUTE(_xludf.MID(L647, 2, 1), ".", ",")), 1, 2))</f>
        <v>XS</v>
      </c>
      <c r="O647" s="19">
        <f t="shared" ca="1" si="104"/>
        <v>25</v>
      </c>
      <c r="P647" s="9" t="str">
        <f t="shared" ca="1" si="107"/>
        <v>X</v>
      </c>
      <c r="Q647" s="9" t="str">
        <f t="shared" ca="1" si="108"/>
        <v>13+</v>
      </c>
      <c r="R647" s="9" t="str">
        <f t="shared" ca="1" si="105"/>
        <v>X13+</v>
      </c>
      <c r="S647" t="str" cm="1">
        <f t="array" ref="S647">IF(ISBLANK(C647),"",IFERROR(INDEX(ListeSeries!$A$2:$A$1045, MATCH(1, (DatasScan!G647=ListeSeries!$B$2:$B$1045) * (DatasScan!H647&gt;=ListeSeries!$D$2:$D$1045) * (DatasScan!H647&lt;=ListeSeries!$E$2:$E$1045), 0)), "no match"))</f>
        <v>FARD femelle</v>
      </c>
      <c r="T647" s="7" t="str" cm="1">
        <f t="array" ref="T647">IF(ISBLANK(C647),"",IFERROR(INDEX(ListeSeries!$C$2:$C$1045, MATCH(1, (DatasScan!G647=ListeSeries!$B$2:$B$1045) * (DatasScan!H647&gt;=ListeSeries!$D$2:$D$1045) * (DatasScan!H647&lt;=ListeSeries!$E$2:$E$1045), 0)), "no match"))</f>
        <v>FARD 20</v>
      </c>
      <c r="U647" s="11" t="str" cm="1">
        <f t="array" ref="U647">IF(ISBLANK(C647),"",IFERROR(INDEX(ListeSeries!$F$2:$F$1045, MATCH(1, (DatasScan!G647=ListeSeries!$B$2:$B$1045) * (DatasScan!H647&gt;=ListeSeries!$D$2:$D$1045) * (DatasScan!H647&lt;=ListeSeries!$E$2:$E$1045), 0)), "no match"))</f>
        <v>253-262</v>
      </c>
    </row>
    <row r="648" spans="1:21" x14ac:dyDescent="0.25">
      <c r="A648" s="6" t="str">
        <f t="shared" si="106"/>
        <v>4</v>
      </c>
      <c r="B648" s="8" t="s">
        <v>1285</v>
      </c>
      <c r="C648" s="190" t="s">
        <v>1970</v>
      </c>
      <c r="D648" s="8">
        <v>3</v>
      </c>
      <c r="F648" s="7" t="str">
        <f t="shared" si="100"/>
        <v>809020250807E 2</v>
      </c>
      <c r="G648" s="21" t="str">
        <f>IF(ISBLANK(C648),"",_xlfn.XLOOKUP(_xlfn.XLOOKUP(VALUE(LEFT(C648,4)),Souches!$B$2:$B$15000,Souches!$E$2:$E$15000),Varietes!$B$2:$B$500,Varietes!$C$2:$C$500))</f>
        <v>MDJU</v>
      </c>
      <c r="H648" s="19">
        <f>IF(ISBLANK(C648),"",_xlfn.XLOOKUP(VALUE(LEFT(C648,4)),Souches!$B$2:$B$15000,Souches!$D$2:$D$15000))</f>
        <v>3407</v>
      </c>
      <c r="I648" s="10">
        <f t="shared" si="101"/>
        <v>45876</v>
      </c>
      <c r="J648" s="19">
        <f>IF(I648="","",INT(('ObjProd (2)'!$C$25-I648)/7 * (ABS('ObjProd (2)'!$C$25-I648)&gt;=7)))</f>
        <v>6</v>
      </c>
      <c r="K648" s="10" t="str">
        <f>IF(I648="","",
IF(AND(DATEDIF(I648,'ObjProd (2)'!$C$25,"y")=0,DATEDIF(I648,'ObjProd (2)'!$C$25,"ym")=0,
   INT(('ObjProd (2)'!$C$25-EDATE(I648,DATEDIF(I648,'ObjProd (2)'!$C$25,"y")*12+DATEDIF(I648,'ObjProd (2)'!$C$25,"ym")))/7)=0),
   "&lt; 1 sem.",
   IF(DATEDIF(I648,'ObjProd (2)'!$C$25,"y")&gt;0,DATEDIF(I648,'ObjProd (2)'!$C$25,"y") &amp; " " &amp; IF(DATEDIF(I648,'ObjProd (2)'!$C$25,"y")=1,"an ","ans "),"") &amp;
   IF(DATEDIF(I648,'ObjProd (2)'!$C$25,"ym")&gt;0,DATEDIF(I648,'ObjProd (2)'!$C$25,"ym") &amp; " mois ", "") &amp;
   IF(INT(('ObjProd (2)'!$C$25-EDATE(I648,DATEDIF(I648,'ObjProd (2)'!$C$25,"y")*12+DATEDIF(I648,'ObjProd (2)'!$C$25,"ym")))/7)&gt;0,
      INT(('ObjProd (2)'!$C$25-EDATE(I648,DATEDIF(I648,'ObjProd (2)'!$C$25,"y")*12+DATEDIF(I648,'ObjProd (2)'!$C$25,"ym")))/7) &amp; " sem.",
      "")
)
)</f>
        <v>1 mois 1 sem.</v>
      </c>
      <c r="L648" s="11" t="str">
        <f t="shared" si="102"/>
        <v xml:space="preserve">E 2 </v>
      </c>
      <c r="M648" s="9">
        <f t="shared" si="103"/>
        <v>42</v>
      </c>
      <c r="N648" s="9" t="str" cm="1">
        <f t="array" aca="1" ref="N648" ca="1">LEFT(L648, IF(ISNUMBER(SUBSTITUTE(_xludf.MID(L648, 2, 1), ".", ",")), 1, 2))</f>
        <v xml:space="preserve">E </v>
      </c>
      <c r="O648" s="19">
        <f t="shared" ca="1" si="104"/>
        <v>2</v>
      </c>
      <c r="P648" s="9" t="str">
        <f t="shared" ca="1" si="107"/>
        <v>E</v>
      </c>
      <c r="Q648" s="9">
        <f t="shared" ca="1" si="108"/>
        <v>2</v>
      </c>
      <c r="R648" s="9" t="str">
        <f t="shared" ca="1" si="105"/>
        <v>E2</v>
      </c>
      <c r="S648" t="str" cm="1">
        <f t="array" ref="S648">IF(ISBLANK(C648),"",IFERROR(INDEX(ListeSeries!$A$2:$A$1045, MATCH(1, (DatasScan!G648=ListeSeries!$B$2:$B$1045) * (DatasScan!H648&gt;=ListeSeries!$D$2:$D$1045) * (DatasScan!H648&lt;=ListeSeries!$E$2:$E$1045), 0)), "no match"))</f>
        <v>MEDJOOL</v>
      </c>
      <c r="T648" s="7" t="str" cm="1">
        <f t="array" ref="T648">IF(ISBLANK(C648),"",IFERROR(INDEX(ListeSeries!$C$2:$C$1045, MATCH(1, (DatasScan!G648=ListeSeries!$B$2:$B$1045) * (DatasScan!H648&gt;=ListeSeries!$D$2:$D$1045) * (DatasScan!H648&lt;=ListeSeries!$E$2:$E$1045), 0)), "no match"))</f>
        <v>MEDJOOL 102</v>
      </c>
      <c r="U648" s="11" t="str" cm="1">
        <f t="array" ref="U648">IF(ISBLANK(C648),"",IFERROR(INDEX(ListeSeries!$F$2:$F$1045, MATCH(1, (DatasScan!G648=ListeSeries!$B$2:$B$1045) * (DatasScan!H648&gt;=ListeSeries!$D$2:$D$1045) * (DatasScan!H648&lt;=ListeSeries!$E$2:$E$1045), 0)), "no match"))</f>
        <v>3381-3410</v>
      </c>
    </row>
    <row r="649" spans="1:21" x14ac:dyDescent="0.25">
      <c r="A649" s="6" t="str">
        <f t="shared" si="106"/>
        <v>4</v>
      </c>
      <c r="B649" s="272" t="s">
        <v>1285</v>
      </c>
      <c r="C649" s="190" t="s">
        <v>2010</v>
      </c>
      <c r="D649" s="8">
        <v>8</v>
      </c>
      <c r="E649" s="11">
        <v>7</v>
      </c>
      <c r="F649" s="7" t="str">
        <f t="shared" si="100"/>
        <v>861120250805E 5</v>
      </c>
      <c r="G649" s="21" t="str">
        <f>IF(ISBLANK(C649),"",_xlfn.XLOOKUP(_xlfn.XLOOKUP(VALUE(LEFT(C649,4)),Souches!$B$2:$B$15000,Souches!$E$2:$E$15000),Varietes!$B$2:$B$500,Varietes!$C$2:$C$500))</f>
        <v>MDJU</v>
      </c>
      <c r="H649" s="19">
        <f>IF(ISBLANK(C649),"",_xlfn.XLOOKUP(VALUE(LEFT(C649,4)),Souches!$B$2:$B$15000,Souches!$D$2:$D$15000))</f>
        <v>3522</v>
      </c>
      <c r="I649" s="10">
        <f t="shared" si="101"/>
        <v>45874</v>
      </c>
      <c r="J649" s="19">
        <f>IF(I649="","",INT(('ObjProd (2)'!$C$25-I649)/7 * (ABS('ObjProd (2)'!$C$25-I649)&gt;=7)))</f>
        <v>6</v>
      </c>
      <c r="K649" s="10" t="str">
        <f>IF(I649="","",
IF(AND(DATEDIF(I649,'ObjProd (2)'!$C$25,"y")=0,DATEDIF(I649,'ObjProd (2)'!$C$25,"ym")=0,
   INT(('ObjProd (2)'!$C$25-EDATE(I649,DATEDIF(I649,'ObjProd (2)'!$C$25,"y")*12+DATEDIF(I649,'ObjProd (2)'!$C$25,"ym")))/7)=0),
   "&lt; 1 sem.",
   IF(DATEDIF(I649,'ObjProd (2)'!$C$25,"y")&gt;0,DATEDIF(I649,'ObjProd (2)'!$C$25,"y") &amp; " " &amp; IF(DATEDIF(I649,'ObjProd (2)'!$C$25,"y")=1,"an ","ans "),"") &amp;
   IF(DATEDIF(I649,'ObjProd (2)'!$C$25,"ym")&gt;0,DATEDIF(I649,'ObjProd (2)'!$C$25,"ym") &amp; " mois ", "") &amp;
   IF(INT(('ObjProd (2)'!$C$25-EDATE(I649,DATEDIF(I649,'ObjProd (2)'!$C$25,"y")*12+DATEDIF(I649,'ObjProd (2)'!$C$25,"ym")))/7)&gt;0,
      INT(('ObjProd (2)'!$C$25-EDATE(I649,DATEDIF(I649,'ObjProd (2)'!$C$25,"y")*12+DATEDIF(I649,'ObjProd (2)'!$C$25,"ym")))/7) &amp; " sem.",
      "")
)
)</f>
        <v>1 mois 1 sem.</v>
      </c>
      <c r="L649" s="11" t="str">
        <f t="shared" si="102"/>
        <v xml:space="preserve">E 5 </v>
      </c>
      <c r="M649" s="9">
        <f t="shared" si="103"/>
        <v>119</v>
      </c>
      <c r="N649" s="9" t="str" cm="1">
        <f t="array" aca="1" ref="N649" ca="1">LEFT(L649, IF(ISNUMBER(SUBSTITUTE(_xludf.MID(L649, 2, 1), ".", ",")), 1, 2))</f>
        <v xml:space="preserve">E </v>
      </c>
      <c r="O649" s="19">
        <f t="shared" ca="1" si="104"/>
        <v>5</v>
      </c>
      <c r="P649" s="9" t="str">
        <f t="shared" ca="1" si="107"/>
        <v>E</v>
      </c>
      <c r="Q649" s="9">
        <f t="shared" ca="1" si="108"/>
        <v>5</v>
      </c>
      <c r="R649" s="9" t="str">
        <f t="shared" ca="1" si="105"/>
        <v>E5</v>
      </c>
      <c r="S649" t="str" cm="1">
        <f t="array" ref="S649">IF(ISBLANK(C649),"",IFERROR(INDEX(ListeSeries!$A$2:$A$1045, MATCH(1, (DatasScan!G649=ListeSeries!$B$2:$B$1045) * (DatasScan!H649&gt;=ListeSeries!$D$2:$D$1045) * (DatasScan!H649&lt;=ListeSeries!$E$2:$E$1045), 0)), "no match"))</f>
        <v>MEDJOOL</v>
      </c>
      <c r="T649" s="7" t="str" cm="1">
        <f t="array" ref="T649">IF(ISBLANK(C649),"",IFERROR(INDEX(ListeSeries!$C$2:$C$1045, MATCH(1, (DatasScan!G649=ListeSeries!$B$2:$B$1045) * (DatasScan!H649&gt;=ListeSeries!$D$2:$D$1045) * (DatasScan!H649&lt;=ListeSeries!$E$2:$E$1045), 0)), "no match"))</f>
        <v>MEDJOOL 108</v>
      </c>
      <c r="U649" s="11" t="str" cm="1">
        <f t="array" ref="U649">IF(ISBLANK(C649),"",IFERROR(INDEX(ListeSeries!$F$2:$F$1045, MATCH(1, (DatasScan!G649=ListeSeries!$B$2:$B$1045) * (DatasScan!H649&gt;=ListeSeries!$D$2:$D$1045) * (DatasScan!H649&lt;=ListeSeries!$E$2:$E$1045), 0)), "no match"))</f>
        <v>3521-3530</v>
      </c>
    </row>
    <row r="650" spans="1:21" x14ac:dyDescent="0.25">
      <c r="A650" s="6" t="str">
        <f t="shared" si="106"/>
        <v>4</v>
      </c>
      <c r="B650" s="272" t="s">
        <v>1285</v>
      </c>
      <c r="C650" s="190" t="s">
        <v>3548</v>
      </c>
      <c r="E650" s="11">
        <v>5</v>
      </c>
      <c r="F650" s="7" t="str">
        <f t="shared" si="100"/>
        <v>861120250707E 5</v>
      </c>
      <c r="G650" s="21" t="str">
        <f>IF(ISBLANK(C650),"",_xlfn.XLOOKUP(_xlfn.XLOOKUP(VALUE(LEFT(C650,4)),Souches!$B$2:$B$15000,Souches!$E$2:$E$15000),Varietes!$B$2:$B$500,Varietes!$C$2:$C$500))</f>
        <v>MDJU</v>
      </c>
      <c r="H650" s="19">
        <f>IF(ISBLANK(C650),"",_xlfn.XLOOKUP(VALUE(LEFT(C650,4)),Souches!$B$2:$B$15000,Souches!$D$2:$D$15000))</f>
        <v>3522</v>
      </c>
      <c r="I650" s="10">
        <f t="shared" si="101"/>
        <v>45845</v>
      </c>
      <c r="J650" s="19">
        <f>IF(I650="","",INT(('ObjProd (2)'!$C$25-I650)/7 * (ABS('ObjProd (2)'!$C$25-I650)&gt;=7)))</f>
        <v>10</v>
      </c>
      <c r="K650" s="10" t="str">
        <f>IF(I650="","",
IF(AND(DATEDIF(I650,'ObjProd (2)'!$C$25,"y")=0,DATEDIF(I650,'ObjProd (2)'!$C$25,"ym")=0,
   INT(('ObjProd (2)'!$C$25-EDATE(I650,DATEDIF(I650,'ObjProd (2)'!$C$25,"y")*12+DATEDIF(I650,'ObjProd (2)'!$C$25,"ym")))/7)=0),
   "&lt; 1 sem.",
   IF(DATEDIF(I650,'ObjProd (2)'!$C$25,"y")&gt;0,DATEDIF(I650,'ObjProd (2)'!$C$25,"y") &amp; " " &amp; IF(DATEDIF(I650,'ObjProd (2)'!$C$25,"y")=1,"an ","ans "),"") &amp;
   IF(DATEDIF(I650,'ObjProd (2)'!$C$25,"ym")&gt;0,DATEDIF(I650,'ObjProd (2)'!$C$25,"ym") &amp; " mois ", "") &amp;
   IF(INT(('ObjProd (2)'!$C$25-EDATE(I650,DATEDIF(I650,'ObjProd (2)'!$C$25,"y")*12+DATEDIF(I650,'ObjProd (2)'!$C$25,"ym")))/7)&gt;0,
      INT(('ObjProd (2)'!$C$25-EDATE(I650,DATEDIF(I650,'ObjProd (2)'!$C$25,"y")*12+DATEDIF(I650,'ObjProd (2)'!$C$25,"ym")))/7) &amp; " sem.",
      "")
)
)</f>
        <v>2 mois 1 sem.</v>
      </c>
      <c r="L650" s="11" t="str">
        <f t="shared" si="102"/>
        <v xml:space="preserve">E 5 </v>
      </c>
      <c r="M650" s="9">
        <f t="shared" si="103"/>
        <v>5</v>
      </c>
      <c r="N650" s="9" t="str" cm="1">
        <f t="array" aca="1" ref="N650" ca="1">LEFT(L650, IF(ISNUMBER(SUBSTITUTE(_xludf.MID(L650, 2, 1), ".", ",")), 1, 2))</f>
        <v xml:space="preserve">E </v>
      </c>
      <c r="O650" s="19">
        <f t="shared" ca="1" si="104"/>
        <v>5</v>
      </c>
      <c r="P650" s="9" t="str">
        <f t="shared" ca="1" si="107"/>
        <v>E</v>
      </c>
      <c r="Q650" s="9">
        <f t="shared" ca="1" si="108"/>
        <v>5</v>
      </c>
      <c r="R650" s="9" t="str">
        <f t="shared" ca="1" si="105"/>
        <v>E5</v>
      </c>
      <c r="S650" t="str" cm="1">
        <f t="array" ref="S650">IF(ISBLANK(C650),"",IFERROR(INDEX(ListeSeries!$A$2:$A$1045, MATCH(1, (DatasScan!G650=ListeSeries!$B$2:$B$1045) * (DatasScan!H650&gt;=ListeSeries!$D$2:$D$1045) * (DatasScan!H650&lt;=ListeSeries!$E$2:$E$1045), 0)), "no match"))</f>
        <v>MEDJOOL</v>
      </c>
      <c r="T650" s="7" t="str" cm="1">
        <f t="array" ref="T650">IF(ISBLANK(C650),"",IFERROR(INDEX(ListeSeries!$C$2:$C$1045, MATCH(1, (DatasScan!G650=ListeSeries!$B$2:$B$1045) * (DatasScan!H650&gt;=ListeSeries!$D$2:$D$1045) * (DatasScan!H650&lt;=ListeSeries!$E$2:$E$1045), 0)), "no match"))</f>
        <v>MEDJOOL 108</v>
      </c>
      <c r="U650" s="11" t="str" cm="1">
        <f t="array" ref="U650">IF(ISBLANK(C650),"",IFERROR(INDEX(ListeSeries!$F$2:$F$1045, MATCH(1, (DatasScan!G650=ListeSeries!$B$2:$B$1045) * (DatasScan!H650&gt;=ListeSeries!$D$2:$D$1045) * (DatasScan!H650&lt;=ListeSeries!$E$2:$E$1045), 0)), "no match"))</f>
        <v>3521-3530</v>
      </c>
    </row>
    <row r="651" spans="1:21" x14ac:dyDescent="0.25">
      <c r="A651" s="6" t="str">
        <f t="shared" si="106"/>
        <v>4</v>
      </c>
      <c r="B651" s="272" t="s">
        <v>1285</v>
      </c>
      <c r="C651" s="190" t="s">
        <v>3549</v>
      </c>
      <c r="E651" s="11">
        <v>4</v>
      </c>
      <c r="F651" s="7" t="str">
        <f t="shared" si="100"/>
        <v>861120250707E 6</v>
      </c>
      <c r="G651" s="21" t="str">
        <f>IF(ISBLANK(C651),"",_xlfn.XLOOKUP(_xlfn.XLOOKUP(VALUE(LEFT(C651,4)),Souches!$B$2:$B$15000,Souches!$E$2:$E$15000),Varietes!$B$2:$B$500,Varietes!$C$2:$C$500))</f>
        <v>MDJU</v>
      </c>
      <c r="H651" s="19">
        <f>IF(ISBLANK(C651),"",_xlfn.XLOOKUP(VALUE(LEFT(C651,4)),Souches!$B$2:$B$15000,Souches!$D$2:$D$15000))</f>
        <v>3522</v>
      </c>
      <c r="I651" s="10">
        <f t="shared" si="101"/>
        <v>45845</v>
      </c>
      <c r="J651" s="19">
        <f>IF(I651="","",INT(('ObjProd (2)'!$C$25-I651)/7 * (ABS('ObjProd (2)'!$C$25-I651)&gt;=7)))</f>
        <v>10</v>
      </c>
      <c r="K651" s="10" t="str">
        <f>IF(I651="","",
IF(AND(DATEDIF(I651,'ObjProd (2)'!$C$25,"y")=0,DATEDIF(I651,'ObjProd (2)'!$C$25,"ym")=0,
   INT(('ObjProd (2)'!$C$25-EDATE(I651,DATEDIF(I651,'ObjProd (2)'!$C$25,"y")*12+DATEDIF(I651,'ObjProd (2)'!$C$25,"ym")))/7)=0),
   "&lt; 1 sem.",
   IF(DATEDIF(I651,'ObjProd (2)'!$C$25,"y")&gt;0,DATEDIF(I651,'ObjProd (2)'!$C$25,"y") &amp; " " &amp; IF(DATEDIF(I651,'ObjProd (2)'!$C$25,"y")=1,"an ","ans "),"") &amp;
   IF(DATEDIF(I651,'ObjProd (2)'!$C$25,"ym")&gt;0,DATEDIF(I651,'ObjProd (2)'!$C$25,"ym") &amp; " mois ", "") &amp;
   IF(INT(('ObjProd (2)'!$C$25-EDATE(I651,DATEDIF(I651,'ObjProd (2)'!$C$25,"y")*12+DATEDIF(I651,'ObjProd (2)'!$C$25,"ym")))/7)&gt;0,
      INT(('ObjProd (2)'!$C$25-EDATE(I651,DATEDIF(I651,'ObjProd (2)'!$C$25,"y")*12+DATEDIF(I651,'ObjProd (2)'!$C$25,"ym")))/7) &amp; " sem.",
      "")
)
)</f>
        <v>2 mois 1 sem.</v>
      </c>
      <c r="L651" s="11" t="str">
        <f t="shared" si="102"/>
        <v xml:space="preserve">E 6 </v>
      </c>
      <c r="M651" s="9">
        <f t="shared" si="103"/>
        <v>4</v>
      </c>
      <c r="N651" s="9" t="str" cm="1">
        <f t="array" aca="1" ref="N651" ca="1">LEFT(L651, IF(ISNUMBER(SUBSTITUTE(_xludf.MID(L651, 2, 1), ".", ",")), 1, 2))</f>
        <v xml:space="preserve">E </v>
      </c>
      <c r="O651" s="19">
        <f t="shared" ca="1" si="104"/>
        <v>6</v>
      </c>
      <c r="P651" s="9" t="str">
        <f t="shared" ca="1" si="107"/>
        <v>E</v>
      </c>
      <c r="Q651" s="9">
        <f t="shared" ca="1" si="108"/>
        <v>6</v>
      </c>
      <c r="R651" s="9" t="str">
        <f t="shared" ca="1" si="105"/>
        <v>E6</v>
      </c>
      <c r="S651" t="str" cm="1">
        <f t="array" ref="S651">IF(ISBLANK(C651),"",IFERROR(INDEX(ListeSeries!$A$2:$A$1045, MATCH(1, (DatasScan!G651=ListeSeries!$B$2:$B$1045) * (DatasScan!H651&gt;=ListeSeries!$D$2:$D$1045) * (DatasScan!H651&lt;=ListeSeries!$E$2:$E$1045), 0)), "no match"))</f>
        <v>MEDJOOL</v>
      </c>
      <c r="T651" s="7" t="str" cm="1">
        <f t="array" ref="T651">IF(ISBLANK(C651),"",IFERROR(INDEX(ListeSeries!$C$2:$C$1045, MATCH(1, (DatasScan!G651=ListeSeries!$B$2:$B$1045) * (DatasScan!H651&gt;=ListeSeries!$D$2:$D$1045) * (DatasScan!H651&lt;=ListeSeries!$E$2:$E$1045), 0)), "no match"))</f>
        <v>MEDJOOL 108</v>
      </c>
      <c r="U651" s="11" t="str" cm="1">
        <f t="array" ref="U651">IF(ISBLANK(C651),"",IFERROR(INDEX(ListeSeries!$F$2:$F$1045, MATCH(1, (DatasScan!G651=ListeSeries!$B$2:$B$1045) * (DatasScan!H651&gt;=ListeSeries!$D$2:$D$1045) * (DatasScan!H651&lt;=ListeSeries!$E$2:$E$1045), 0)), "no match"))</f>
        <v>3521-3530</v>
      </c>
    </row>
    <row r="652" spans="1:21" x14ac:dyDescent="0.25">
      <c r="A652" s="6" t="str">
        <f t="shared" si="106"/>
        <v>4</v>
      </c>
      <c r="B652" s="272" t="s">
        <v>1285</v>
      </c>
      <c r="C652" s="190" t="s">
        <v>3550</v>
      </c>
      <c r="E652" s="11">
        <v>2</v>
      </c>
      <c r="F652" s="7" t="str">
        <f t="shared" si="100"/>
        <v>861120250707E 4</v>
      </c>
      <c r="G652" s="21" t="str">
        <f>IF(ISBLANK(C652),"",_xlfn.XLOOKUP(_xlfn.XLOOKUP(VALUE(LEFT(C652,4)),Souches!$B$2:$B$15000,Souches!$E$2:$E$15000),Varietes!$B$2:$B$500,Varietes!$C$2:$C$500))</f>
        <v>MDJU</v>
      </c>
      <c r="H652" s="19">
        <f>IF(ISBLANK(C652),"",_xlfn.XLOOKUP(VALUE(LEFT(C652,4)),Souches!$B$2:$B$15000,Souches!$D$2:$D$15000))</f>
        <v>3522</v>
      </c>
      <c r="I652" s="10">
        <f t="shared" si="101"/>
        <v>45845</v>
      </c>
      <c r="J652" s="19">
        <f>IF(I652="","",INT(('ObjProd (2)'!$C$25-I652)/7 * (ABS('ObjProd (2)'!$C$25-I652)&gt;=7)))</f>
        <v>10</v>
      </c>
      <c r="K652" s="10" t="str">
        <f>IF(I652="","",
IF(AND(DATEDIF(I652,'ObjProd (2)'!$C$25,"y")=0,DATEDIF(I652,'ObjProd (2)'!$C$25,"ym")=0,
   INT(('ObjProd (2)'!$C$25-EDATE(I652,DATEDIF(I652,'ObjProd (2)'!$C$25,"y")*12+DATEDIF(I652,'ObjProd (2)'!$C$25,"ym")))/7)=0),
   "&lt; 1 sem.",
   IF(DATEDIF(I652,'ObjProd (2)'!$C$25,"y")&gt;0,DATEDIF(I652,'ObjProd (2)'!$C$25,"y") &amp; " " &amp; IF(DATEDIF(I652,'ObjProd (2)'!$C$25,"y")=1,"an ","ans "),"") &amp;
   IF(DATEDIF(I652,'ObjProd (2)'!$C$25,"ym")&gt;0,DATEDIF(I652,'ObjProd (2)'!$C$25,"ym") &amp; " mois ", "") &amp;
   IF(INT(('ObjProd (2)'!$C$25-EDATE(I652,DATEDIF(I652,'ObjProd (2)'!$C$25,"y")*12+DATEDIF(I652,'ObjProd (2)'!$C$25,"ym")))/7)&gt;0,
      INT(('ObjProd (2)'!$C$25-EDATE(I652,DATEDIF(I652,'ObjProd (2)'!$C$25,"y")*12+DATEDIF(I652,'ObjProd (2)'!$C$25,"ym")))/7) &amp; " sem.",
      "")
)
)</f>
        <v>2 mois 1 sem.</v>
      </c>
      <c r="L652" s="11" t="str">
        <f t="shared" si="102"/>
        <v xml:space="preserve">E 4 </v>
      </c>
      <c r="M652" s="9">
        <f t="shared" si="103"/>
        <v>2</v>
      </c>
      <c r="N652" s="9" t="str" cm="1">
        <f t="array" aca="1" ref="N652" ca="1">LEFT(L652, IF(ISNUMBER(SUBSTITUTE(_xludf.MID(L652, 2, 1), ".", ",")), 1, 2))</f>
        <v xml:space="preserve">E </v>
      </c>
      <c r="O652" s="19">
        <f t="shared" ca="1" si="104"/>
        <v>4</v>
      </c>
      <c r="P652" s="9" t="str">
        <f t="shared" ca="1" si="107"/>
        <v>E</v>
      </c>
      <c r="Q652" s="9">
        <f t="shared" ca="1" si="108"/>
        <v>4</v>
      </c>
      <c r="R652" s="9" t="str">
        <f t="shared" ca="1" si="105"/>
        <v>E4</v>
      </c>
      <c r="S652" t="str" cm="1">
        <f t="array" ref="S652">IF(ISBLANK(C652),"",IFERROR(INDEX(ListeSeries!$A$2:$A$1045, MATCH(1, (DatasScan!G652=ListeSeries!$B$2:$B$1045) * (DatasScan!H652&gt;=ListeSeries!$D$2:$D$1045) * (DatasScan!H652&lt;=ListeSeries!$E$2:$E$1045), 0)), "no match"))</f>
        <v>MEDJOOL</v>
      </c>
      <c r="T652" s="7" t="str" cm="1">
        <f t="array" ref="T652">IF(ISBLANK(C652),"",IFERROR(INDEX(ListeSeries!$C$2:$C$1045, MATCH(1, (DatasScan!G652=ListeSeries!$B$2:$B$1045) * (DatasScan!H652&gt;=ListeSeries!$D$2:$D$1045) * (DatasScan!H652&lt;=ListeSeries!$E$2:$E$1045), 0)), "no match"))</f>
        <v>MEDJOOL 108</v>
      </c>
      <c r="U652" s="11" t="str" cm="1">
        <f t="array" ref="U652">IF(ISBLANK(C652),"",IFERROR(INDEX(ListeSeries!$F$2:$F$1045, MATCH(1, (DatasScan!G652=ListeSeries!$B$2:$B$1045) * (DatasScan!H652&gt;=ListeSeries!$D$2:$D$1045) * (DatasScan!H652&lt;=ListeSeries!$E$2:$E$1045), 0)), "no match"))</f>
        <v>3521-3530</v>
      </c>
    </row>
    <row r="653" spans="1:21" x14ac:dyDescent="0.25">
      <c r="A653" s="6" t="str">
        <f t="shared" si="106"/>
        <v>4</v>
      </c>
      <c r="B653" s="272" t="s">
        <v>1285</v>
      </c>
      <c r="C653" s="190" t="s">
        <v>3551</v>
      </c>
      <c r="E653" s="11">
        <f>22+7*9</f>
        <v>85</v>
      </c>
      <c r="F653" s="7" t="str">
        <f t="shared" si="100"/>
        <v>861120250707E 5</v>
      </c>
      <c r="G653" s="21" t="str">
        <f>IF(ISBLANK(C653),"",_xlfn.XLOOKUP(_xlfn.XLOOKUP(VALUE(LEFT(C653,4)),Souches!$B$2:$B$15000,Souches!$E$2:$E$15000),Varietes!$B$2:$B$500,Varietes!$C$2:$C$500))</f>
        <v>MDJU</v>
      </c>
      <c r="H653" s="19">
        <f>IF(ISBLANK(C653),"",_xlfn.XLOOKUP(VALUE(LEFT(C653,4)),Souches!$B$2:$B$15000,Souches!$D$2:$D$15000))</f>
        <v>3522</v>
      </c>
      <c r="I653" s="10">
        <f t="shared" si="101"/>
        <v>45845</v>
      </c>
      <c r="J653" s="19">
        <f>IF(I653="","",INT(('ObjProd (2)'!$C$25-I653)/7 * (ABS('ObjProd (2)'!$C$25-I653)&gt;=7)))</f>
        <v>10</v>
      </c>
      <c r="K653" s="10" t="str">
        <f>IF(I653="","",
IF(AND(DATEDIF(I653,'ObjProd (2)'!$C$25,"y")=0,DATEDIF(I653,'ObjProd (2)'!$C$25,"ym")=0,
   INT(('ObjProd (2)'!$C$25-EDATE(I653,DATEDIF(I653,'ObjProd (2)'!$C$25,"y")*12+DATEDIF(I653,'ObjProd (2)'!$C$25,"ym")))/7)=0),
   "&lt; 1 sem.",
   IF(DATEDIF(I653,'ObjProd (2)'!$C$25,"y")&gt;0,DATEDIF(I653,'ObjProd (2)'!$C$25,"y") &amp; " " &amp; IF(DATEDIF(I653,'ObjProd (2)'!$C$25,"y")=1,"an ","ans "),"") &amp;
   IF(DATEDIF(I653,'ObjProd (2)'!$C$25,"ym")&gt;0,DATEDIF(I653,'ObjProd (2)'!$C$25,"ym") &amp; " mois ", "") &amp;
   IF(INT(('ObjProd (2)'!$C$25-EDATE(I653,DATEDIF(I653,'ObjProd (2)'!$C$25,"y")*12+DATEDIF(I653,'ObjProd (2)'!$C$25,"ym")))/7)&gt;0,
      INT(('ObjProd (2)'!$C$25-EDATE(I653,DATEDIF(I653,'ObjProd (2)'!$C$25,"y")*12+DATEDIF(I653,'ObjProd (2)'!$C$25,"ym")))/7) &amp; " sem.",
      "")
)
)</f>
        <v>2 mois 1 sem.</v>
      </c>
      <c r="L653" s="11" t="str">
        <f t="shared" si="102"/>
        <v xml:space="preserve">E 5 </v>
      </c>
      <c r="M653" s="9">
        <f t="shared" si="103"/>
        <v>85</v>
      </c>
      <c r="N653" s="9" t="str" cm="1">
        <f t="array" aca="1" ref="N653" ca="1">LEFT(L653, IF(ISNUMBER(SUBSTITUTE(_xludf.MID(L653, 2, 1), ".", ",")), 1, 2))</f>
        <v xml:space="preserve">E </v>
      </c>
      <c r="O653" s="19">
        <f t="shared" ca="1" si="104"/>
        <v>5</v>
      </c>
      <c r="P653" s="9" t="str">
        <f t="shared" ca="1" si="107"/>
        <v>E</v>
      </c>
      <c r="Q653" s="9">
        <f t="shared" ca="1" si="108"/>
        <v>5</v>
      </c>
      <c r="R653" s="9" t="str">
        <f t="shared" ca="1" si="105"/>
        <v>E5</v>
      </c>
      <c r="S653" t="str" cm="1">
        <f t="array" ref="S653">IF(ISBLANK(C653),"",IFERROR(INDEX(ListeSeries!$A$2:$A$1045, MATCH(1, (DatasScan!G653=ListeSeries!$B$2:$B$1045) * (DatasScan!H653&gt;=ListeSeries!$D$2:$D$1045) * (DatasScan!H653&lt;=ListeSeries!$E$2:$E$1045), 0)), "no match"))</f>
        <v>MEDJOOL</v>
      </c>
      <c r="T653" s="7" t="str" cm="1">
        <f t="array" ref="T653">IF(ISBLANK(C653),"",IFERROR(INDEX(ListeSeries!$C$2:$C$1045, MATCH(1, (DatasScan!G653=ListeSeries!$B$2:$B$1045) * (DatasScan!H653&gt;=ListeSeries!$D$2:$D$1045) * (DatasScan!H653&lt;=ListeSeries!$E$2:$E$1045), 0)), "no match"))</f>
        <v>MEDJOOL 108</v>
      </c>
      <c r="U653" s="11" t="str" cm="1">
        <f t="array" ref="U653">IF(ISBLANK(C653),"",IFERROR(INDEX(ListeSeries!$F$2:$F$1045, MATCH(1, (DatasScan!G653=ListeSeries!$B$2:$B$1045) * (DatasScan!H653&gt;=ListeSeries!$D$2:$D$1045) * (DatasScan!H653&lt;=ListeSeries!$E$2:$E$1045), 0)), "no match"))</f>
        <v>3521-3530</v>
      </c>
    </row>
    <row r="654" spans="1:21" x14ac:dyDescent="0.25">
      <c r="A654" s="6" t="str">
        <f t="shared" si="106"/>
        <v>4</v>
      </c>
      <c r="B654" s="8" t="s">
        <v>1031</v>
      </c>
      <c r="C654" s="190" t="s">
        <v>1977</v>
      </c>
      <c r="E654" s="11">
        <v>4</v>
      </c>
      <c r="F654" s="7" t="str">
        <f t="shared" si="100"/>
        <v>809020250723EA3</v>
      </c>
      <c r="G654" s="21" t="str">
        <f>IF(ISBLANK(C654),"",_xlfn.XLOOKUP(_xlfn.XLOOKUP(VALUE(LEFT(C654,4)),Souches!$B$2:$B$15000,Souches!$E$2:$E$15000),Varietes!$B$2:$B$500,Varietes!$C$2:$C$500))</f>
        <v>MDJU</v>
      </c>
      <c r="H654" s="19">
        <f>IF(ISBLANK(C654),"",_xlfn.XLOOKUP(VALUE(LEFT(C654,4)),Souches!$B$2:$B$15000,Souches!$D$2:$D$15000))</f>
        <v>3407</v>
      </c>
      <c r="I654" s="10">
        <f t="shared" si="101"/>
        <v>45861</v>
      </c>
      <c r="J654" s="19">
        <f>IF(I654="","",INT(('ObjProd (2)'!$C$25-I654)/7 * (ABS('ObjProd (2)'!$C$25-I654)&gt;=7)))</f>
        <v>8</v>
      </c>
      <c r="K654" s="10" t="str">
        <f>IF(I654="","",
IF(AND(DATEDIF(I654,'ObjProd (2)'!$C$25,"y")=0,DATEDIF(I654,'ObjProd (2)'!$C$25,"ym")=0,
   INT(('ObjProd (2)'!$C$25-EDATE(I654,DATEDIF(I654,'ObjProd (2)'!$C$25,"y")*12+DATEDIF(I654,'ObjProd (2)'!$C$25,"ym")))/7)=0),
   "&lt; 1 sem.",
   IF(DATEDIF(I654,'ObjProd (2)'!$C$25,"y")&gt;0,DATEDIF(I654,'ObjProd (2)'!$C$25,"y") &amp; " " &amp; IF(DATEDIF(I654,'ObjProd (2)'!$C$25,"y")=1,"an ","ans "),"") &amp;
   IF(DATEDIF(I654,'ObjProd (2)'!$C$25,"ym")&gt;0,DATEDIF(I654,'ObjProd (2)'!$C$25,"ym") &amp; " mois ", "") &amp;
   IF(INT(('ObjProd (2)'!$C$25-EDATE(I654,DATEDIF(I654,'ObjProd (2)'!$C$25,"y")*12+DATEDIF(I654,'ObjProd (2)'!$C$25,"ym")))/7)&gt;0,
      INT(('ObjProd (2)'!$C$25-EDATE(I654,DATEDIF(I654,'ObjProd (2)'!$C$25,"y")*12+DATEDIF(I654,'ObjProd (2)'!$C$25,"ym")))/7) &amp; " sem.",
      "")
)
)</f>
        <v>1 mois 3 sem.</v>
      </c>
      <c r="L654" s="11" t="str">
        <f t="shared" si="102"/>
        <v xml:space="preserve">EA3 </v>
      </c>
      <c r="M654" s="9">
        <f t="shared" si="103"/>
        <v>4</v>
      </c>
      <c r="N654" s="9" t="str" cm="1">
        <f t="array" aca="1" ref="N654" ca="1">LEFT(L654, IF(ISNUMBER(SUBSTITUTE(_xludf.MID(L654, 2, 1), ".", ",")), 1, 2))</f>
        <v>EA</v>
      </c>
      <c r="O654" s="19">
        <f t="shared" ca="1" si="104"/>
        <v>3</v>
      </c>
      <c r="P654" s="9" t="str">
        <f t="shared" ca="1" si="107"/>
        <v>E</v>
      </c>
      <c r="Q654" s="9">
        <f t="shared" ca="1" si="108"/>
        <v>3</v>
      </c>
      <c r="R654" s="9" t="str">
        <f t="shared" ca="1" si="105"/>
        <v>E3</v>
      </c>
      <c r="S654" t="str" cm="1">
        <f t="array" ref="S654">IF(ISBLANK(C654),"",IFERROR(INDEX(ListeSeries!$A$2:$A$1045, MATCH(1, (DatasScan!G654=ListeSeries!$B$2:$B$1045) * (DatasScan!H654&gt;=ListeSeries!$D$2:$D$1045) * (DatasScan!H654&lt;=ListeSeries!$E$2:$E$1045), 0)), "no match"))</f>
        <v>MEDJOOL</v>
      </c>
      <c r="T654" s="7" t="str" cm="1">
        <f t="array" ref="T654">IF(ISBLANK(C654),"",IFERROR(INDEX(ListeSeries!$C$2:$C$1045, MATCH(1, (DatasScan!G654=ListeSeries!$B$2:$B$1045) * (DatasScan!H654&gt;=ListeSeries!$D$2:$D$1045) * (DatasScan!H654&lt;=ListeSeries!$E$2:$E$1045), 0)), "no match"))</f>
        <v>MEDJOOL 102</v>
      </c>
      <c r="U654" s="11" t="str" cm="1">
        <f t="array" ref="U654">IF(ISBLANK(C654),"",IFERROR(INDEX(ListeSeries!$F$2:$F$1045, MATCH(1, (DatasScan!G654=ListeSeries!$B$2:$B$1045) * (DatasScan!H654&gt;=ListeSeries!$D$2:$D$1045) * (DatasScan!H654&lt;=ListeSeries!$E$2:$E$1045), 0)), "no match"))</f>
        <v>3381-3410</v>
      </c>
    </row>
    <row r="655" spans="1:21" x14ac:dyDescent="0.25">
      <c r="A655" s="6" t="str">
        <f t="shared" si="106"/>
        <v>4</v>
      </c>
      <c r="B655" s="272" t="s">
        <v>1031</v>
      </c>
      <c r="C655" s="190" t="s">
        <v>1981</v>
      </c>
      <c r="E655" s="11">
        <v>4</v>
      </c>
      <c r="F655" s="7" t="str">
        <f t="shared" si="100"/>
        <v>851220250801EA3</v>
      </c>
      <c r="G655" s="21" t="str">
        <f>IF(ISBLANK(C655),"",_xlfn.XLOOKUP(_xlfn.XLOOKUP(VALUE(LEFT(C655,4)),Souches!$B$2:$B$15000,Souches!$E$2:$E$15000),Varietes!$B$2:$B$500,Varietes!$C$2:$C$500))</f>
        <v>MDJU</v>
      </c>
      <c r="H655" s="19">
        <f>IF(ISBLANK(C655),"",_xlfn.XLOOKUP(VALUE(LEFT(C655,4)),Souches!$B$2:$B$15000,Souches!$D$2:$D$15000))</f>
        <v>3508</v>
      </c>
      <c r="I655" s="10">
        <f t="shared" si="101"/>
        <v>45870</v>
      </c>
      <c r="J655" s="19">
        <f>IF(I655="","",INT(('ObjProd (2)'!$C$25-I655)/7 * (ABS('ObjProd (2)'!$C$25-I655)&gt;=7)))</f>
        <v>6</v>
      </c>
      <c r="K655" s="10" t="str">
        <f>IF(I655="","",
IF(AND(DATEDIF(I655,'ObjProd (2)'!$C$25,"y")=0,DATEDIF(I655,'ObjProd (2)'!$C$25,"ym")=0,
   INT(('ObjProd (2)'!$C$25-EDATE(I655,DATEDIF(I655,'ObjProd (2)'!$C$25,"y")*12+DATEDIF(I655,'ObjProd (2)'!$C$25,"ym")))/7)=0),
   "&lt; 1 sem.",
   IF(DATEDIF(I655,'ObjProd (2)'!$C$25,"y")&gt;0,DATEDIF(I655,'ObjProd (2)'!$C$25,"y") &amp; " " &amp; IF(DATEDIF(I655,'ObjProd (2)'!$C$25,"y")=1,"an ","ans "),"") &amp;
   IF(DATEDIF(I655,'ObjProd (2)'!$C$25,"ym")&gt;0,DATEDIF(I655,'ObjProd (2)'!$C$25,"ym") &amp; " mois ", "") &amp;
   IF(INT(('ObjProd (2)'!$C$25-EDATE(I655,DATEDIF(I655,'ObjProd (2)'!$C$25,"y")*12+DATEDIF(I655,'ObjProd (2)'!$C$25,"ym")))/7)&gt;0,
      INT(('ObjProd (2)'!$C$25-EDATE(I655,DATEDIF(I655,'ObjProd (2)'!$C$25,"y")*12+DATEDIF(I655,'ObjProd (2)'!$C$25,"ym")))/7) &amp; " sem.",
      "")
)
)</f>
        <v>1 mois 2 sem.</v>
      </c>
      <c r="L655" s="11" t="str">
        <f t="shared" si="102"/>
        <v xml:space="preserve">EA3 </v>
      </c>
      <c r="M655" s="9">
        <f t="shared" si="103"/>
        <v>4</v>
      </c>
      <c r="N655" s="9" t="str" cm="1">
        <f t="array" aca="1" ref="N655" ca="1">LEFT(L655, IF(ISNUMBER(SUBSTITUTE(_xludf.MID(L655, 2, 1), ".", ",")), 1, 2))</f>
        <v>EA</v>
      </c>
      <c r="O655" s="19">
        <f t="shared" ca="1" si="104"/>
        <v>3</v>
      </c>
      <c r="P655" s="9" t="str">
        <f t="shared" ca="1" si="107"/>
        <v>E</v>
      </c>
      <c r="Q655" s="9">
        <f t="shared" ca="1" si="108"/>
        <v>3</v>
      </c>
      <c r="R655" s="9" t="str">
        <f t="shared" ca="1" si="105"/>
        <v>E3</v>
      </c>
      <c r="S655" t="str" cm="1">
        <f t="array" ref="S655">IF(ISBLANK(C655),"",IFERROR(INDEX(ListeSeries!$A$2:$A$1045, MATCH(1, (DatasScan!G655=ListeSeries!$B$2:$B$1045) * (DatasScan!H655&gt;=ListeSeries!$D$2:$D$1045) * (DatasScan!H655&lt;=ListeSeries!$E$2:$E$1045), 0)), "no match"))</f>
        <v>MEDJOOL</v>
      </c>
      <c r="T655" s="7" t="str" cm="1">
        <f t="array" ref="T655">IF(ISBLANK(C655),"",IFERROR(INDEX(ListeSeries!$C$2:$C$1045, MATCH(1, (DatasScan!G655=ListeSeries!$B$2:$B$1045) * (DatasScan!H655&gt;=ListeSeries!$D$2:$D$1045) * (DatasScan!H655&lt;=ListeSeries!$E$2:$E$1045), 0)), "no match"))</f>
        <v>MEDJOOL 107</v>
      </c>
      <c r="U655" s="11" t="str" cm="1">
        <f t="array" ref="U655">IF(ISBLANK(C655),"",IFERROR(INDEX(ListeSeries!$F$2:$F$1045, MATCH(1, (DatasScan!G655=ListeSeries!$B$2:$B$1045) * (DatasScan!H655&gt;=ListeSeries!$D$2:$D$1045) * (DatasScan!H655&lt;=ListeSeries!$E$2:$E$1045), 0)), "no match"))</f>
        <v>3501-3520</v>
      </c>
    </row>
    <row r="656" spans="1:21" x14ac:dyDescent="0.25">
      <c r="A656" s="6" t="str">
        <f t="shared" si="106"/>
        <v>4</v>
      </c>
      <c r="B656" s="272" t="s">
        <v>1031</v>
      </c>
      <c r="C656" s="190" t="s">
        <v>1980</v>
      </c>
      <c r="E656" s="11">
        <v>7</v>
      </c>
      <c r="F656" s="7" t="str">
        <f t="shared" si="100"/>
        <v>840220250819EA3</v>
      </c>
      <c r="G656" s="21" t="str">
        <f>IF(ISBLANK(C656),"",_xlfn.XLOOKUP(_xlfn.XLOOKUP(VALUE(LEFT(C656,4)),Souches!$B$2:$B$15000,Souches!$E$2:$E$15000),Varietes!$B$2:$B$500,Varietes!$C$2:$C$500))</f>
        <v>MDJU</v>
      </c>
      <c r="H656" s="19">
        <f>IF(ISBLANK(C656),"",_xlfn.XLOOKUP(VALUE(LEFT(C656,4)),Souches!$B$2:$B$15000,Souches!$D$2:$D$15000))</f>
        <v>3464</v>
      </c>
      <c r="I656" s="10">
        <f t="shared" si="101"/>
        <v>45888</v>
      </c>
      <c r="J656" s="19">
        <f>IF(I656="","",INT(('ObjProd (2)'!$C$25-I656)/7 * (ABS('ObjProd (2)'!$C$25-I656)&gt;=7)))</f>
        <v>4</v>
      </c>
      <c r="K656" s="10" t="str">
        <f>IF(I656="","",
IF(AND(DATEDIF(I656,'ObjProd (2)'!$C$25,"y")=0,DATEDIF(I656,'ObjProd (2)'!$C$25,"ym")=0,
   INT(('ObjProd (2)'!$C$25-EDATE(I656,DATEDIF(I656,'ObjProd (2)'!$C$25,"y")*12+DATEDIF(I656,'ObjProd (2)'!$C$25,"ym")))/7)=0),
   "&lt; 1 sem.",
   IF(DATEDIF(I656,'ObjProd (2)'!$C$25,"y")&gt;0,DATEDIF(I656,'ObjProd (2)'!$C$25,"y") &amp; " " &amp; IF(DATEDIF(I656,'ObjProd (2)'!$C$25,"y")=1,"an ","ans "),"") &amp;
   IF(DATEDIF(I656,'ObjProd (2)'!$C$25,"ym")&gt;0,DATEDIF(I656,'ObjProd (2)'!$C$25,"ym") &amp; " mois ", "") &amp;
   IF(INT(('ObjProd (2)'!$C$25-EDATE(I656,DATEDIF(I656,'ObjProd (2)'!$C$25,"y")*12+DATEDIF(I656,'ObjProd (2)'!$C$25,"ym")))/7)&gt;0,
      INT(('ObjProd (2)'!$C$25-EDATE(I656,DATEDIF(I656,'ObjProd (2)'!$C$25,"y")*12+DATEDIF(I656,'ObjProd (2)'!$C$25,"ym")))/7) &amp; " sem.",
      "")
)
)</f>
        <v>4 sem.</v>
      </c>
      <c r="L656" s="11" t="str">
        <f t="shared" si="102"/>
        <v xml:space="preserve">EA3 </v>
      </c>
      <c r="M656" s="9">
        <f t="shared" si="103"/>
        <v>7</v>
      </c>
      <c r="N656" s="9" t="str" cm="1">
        <f t="array" aca="1" ref="N656" ca="1">LEFT(L656, IF(ISNUMBER(SUBSTITUTE(_xludf.MID(L656, 2, 1), ".", ",")), 1, 2))</f>
        <v>EA</v>
      </c>
      <c r="O656" s="19">
        <f t="shared" ca="1" si="104"/>
        <v>3</v>
      </c>
      <c r="P656" s="9" t="str">
        <f t="shared" ca="1" si="107"/>
        <v>E</v>
      </c>
      <c r="Q656" s="9">
        <f t="shared" ca="1" si="108"/>
        <v>3</v>
      </c>
      <c r="R656" s="9" t="str">
        <f t="shared" ca="1" si="105"/>
        <v>E3</v>
      </c>
      <c r="S656" t="str" cm="1">
        <f t="array" ref="S656">IF(ISBLANK(C656),"",IFERROR(INDEX(ListeSeries!$A$2:$A$1045, MATCH(1, (DatasScan!G656=ListeSeries!$B$2:$B$1045) * (DatasScan!H656&gt;=ListeSeries!$D$2:$D$1045) * (DatasScan!H656&lt;=ListeSeries!$E$2:$E$1045), 0)), "no match"))</f>
        <v>MEDJOOL</v>
      </c>
      <c r="T656" s="7" t="str" cm="1">
        <f t="array" ref="T656">IF(ISBLANK(C656),"",IFERROR(INDEX(ListeSeries!$C$2:$C$1045, MATCH(1, (DatasScan!G656=ListeSeries!$B$2:$B$1045) * (DatasScan!H656&gt;=ListeSeries!$D$2:$D$1045) * (DatasScan!H656&lt;=ListeSeries!$E$2:$E$1045), 0)), "no match"))</f>
        <v>MEDJOOL 105</v>
      </c>
      <c r="U656" s="11" t="str" cm="1">
        <f t="array" ref="U656">IF(ISBLANK(C656),"",IFERROR(INDEX(ListeSeries!$F$2:$F$1045, MATCH(1, (DatasScan!G656=ListeSeries!$B$2:$B$1045) * (DatasScan!H656&gt;=ListeSeries!$D$2:$D$1045) * (DatasScan!H656&lt;=ListeSeries!$E$2:$E$1045), 0)), "no match"))</f>
        <v>3461-3475</v>
      </c>
    </row>
    <row r="657" spans="1:21" x14ac:dyDescent="0.25">
      <c r="A657" s="6" t="str">
        <f t="shared" si="106"/>
        <v>4</v>
      </c>
      <c r="B657" s="8" t="s">
        <v>1291</v>
      </c>
      <c r="C657" s="190" t="s">
        <v>3552</v>
      </c>
      <c r="D657" s="8">
        <v>8</v>
      </c>
      <c r="E657" s="11">
        <v>7</v>
      </c>
      <c r="F657" s="7" t="str">
        <f t="shared" si="100"/>
        <v>830620250718E 4</v>
      </c>
      <c r="G657" s="21" t="str">
        <f>IF(ISBLANK(C657),"",_xlfn.XLOOKUP(_xlfn.XLOOKUP(VALUE(LEFT(C657,4)),Souches!$B$2:$B$15000,Souches!$E$2:$E$15000),Varietes!$B$2:$B$500,Varietes!$C$2:$C$500))</f>
        <v>MDJU</v>
      </c>
      <c r="H657" s="19">
        <f>IF(ISBLANK(C657),"",_xlfn.XLOOKUP(VALUE(LEFT(C657,4)),Souches!$B$2:$B$15000,Souches!$D$2:$D$15000))</f>
        <v>3445</v>
      </c>
      <c r="I657" s="10">
        <f t="shared" si="101"/>
        <v>45856</v>
      </c>
      <c r="J657" s="19">
        <f>IF(I657="","",INT(('ObjProd (2)'!$C$25-I657)/7 * (ABS('ObjProd (2)'!$C$25-I657)&gt;=7)))</f>
        <v>8</v>
      </c>
      <c r="K657" s="10" t="str">
        <f>IF(I657="","",
IF(AND(DATEDIF(I657,'ObjProd (2)'!$C$25,"y")=0,DATEDIF(I657,'ObjProd (2)'!$C$25,"ym")=0,
   INT(('ObjProd (2)'!$C$25-EDATE(I657,DATEDIF(I657,'ObjProd (2)'!$C$25,"y")*12+DATEDIF(I657,'ObjProd (2)'!$C$25,"ym")))/7)=0),
   "&lt; 1 sem.",
   IF(DATEDIF(I657,'ObjProd (2)'!$C$25,"y")&gt;0,DATEDIF(I657,'ObjProd (2)'!$C$25,"y") &amp; " " &amp; IF(DATEDIF(I657,'ObjProd (2)'!$C$25,"y")=1,"an ","ans "),"") &amp;
   IF(DATEDIF(I657,'ObjProd (2)'!$C$25,"ym")&gt;0,DATEDIF(I657,'ObjProd (2)'!$C$25,"ym") &amp; " mois ", "") &amp;
   IF(INT(('ObjProd (2)'!$C$25-EDATE(I657,DATEDIF(I657,'ObjProd (2)'!$C$25,"y")*12+DATEDIF(I657,'ObjProd (2)'!$C$25,"ym")))/7)&gt;0,
      INT(('ObjProd (2)'!$C$25-EDATE(I657,DATEDIF(I657,'ObjProd (2)'!$C$25,"y")*12+DATEDIF(I657,'ObjProd (2)'!$C$25,"ym")))/7) &amp; " sem.",
      "")
)
)</f>
        <v xml:space="preserve">2 mois </v>
      </c>
      <c r="L657" s="11" t="str">
        <f t="shared" si="102"/>
        <v xml:space="preserve">E 4 </v>
      </c>
      <c r="M657" s="9">
        <f t="shared" si="103"/>
        <v>119</v>
      </c>
      <c r="N657" s="9" t="str" cm="1">
        <f t="array" aca="1" ref="N657" ca="1">LEFT(L657, IF(ISNUMBER(SUBSTITUTE(_xludf.MID(L657, 2, 1), ".", ",")), 1, 2))</f>
        <v xml:space="preserve">E </v>
      </c>
      <c r="O657" s="19">
        <f t="shared" ca="1" si="104"/>
        <v>4</v>
      </c>
      <c r="P657" s="9" t="str">
        <f t="shared" ca="1" si="107"/>
        <v>E</v>
      </c>
      <c r="Q657" s="9">
        <f t="shared" ca="1" si="108"/>
        <v>4</v>
      </c>
      <c r="R657" s="9" t="str">
        <f t="shared" ca="1" si="105"/>
        <v>E4</v>
      </c>
      <c r="S657" t="str" cm="1">
        <f t="array" ref="S657">IF(ISBLANK(C657),"",IFERROR(INDEX(ListeSeries!$A$2:$A$1045, MATCH(1, (DatasScan!G657=ListeSeries!$B$2:$B$1045) * (DatasScan!H657&gt;=ListeSeries!$D$2:$D$1045) * (DatasScan!H657&lt;=ListeSeries!$E$2:$E$1045), 0)), "no match"))</f>
        <v>MEDJOOL</v>
      </c>
      <c r="T657" s="7" t="str" cm="1">
        <f t="array" ref="T657">IF(ISBLANK(C657),"",IFERROR(INDEX(ListeSeries!$C$2:$C$1045, MATCH(1, (DatasScan!G657=ListeSeries!$B$2:$B$1045) * (DatasScan!H657&gt;=ListeSeries!$D$2:$D$1045) * (DatasScan!H657&lt;=ListeSeries!$E$2:$E$1045), 0)), "no match"))</f>
        <v>MEDJOOL 104</v>
      </c>
      <c r="U657" s="11" t="str" cm="1">
        <f t="array" ref="U657">IF(ISBLANK(C657),"",IFERROR(INDEX(ListeSeries!$F$2:$F$1045, MATCH(1, (DatasScan!G657=ListeSeries!$B$2:$B$1045) * (DatasScan!H657&gt;=ListeSeries!$D$2:$D$1045) * (DatasScan!H657&lt;=ListeSeries!$E$2:$E$1045), 0)), "no match"))</f>
        <v>3441-3460</v>
      </c>
    </row>
    <row r="658" spans="1:21" x14ac:dyDescent="0.25">
      <c r="A658" s="6" t="str">
        <f t="shared" si="106"/>
        <v>4</v>
      </c>
      <c r="B658" s="272" t="s">
        <v>1291</v>
      </c>
      <c r="C658" s="190" t="s">
        <v>2017</v>
      </c>
      <c r="E658" s="11">
        <v>5</v>
      </c>
      <c r="F658" s="7" t="str">
        <f t="shared" si="100"/>
        <v>830620250721EA4</v>
      </c>
      <c r="G658" s="21" t="str">
        <f>IF(ISBLANK(C658),"",_xlfn.XLOOKUP(_xlfn.XLOOKUP(VALUE(LEFT(C658,4)),Souches!$B$2:$B$15000,Souches!$E$2:$E$15000),Varietes!$B$2:$B$500,Varietes!$C$2:$C$500))</f>
        <v>MDJU</v>
      </c>
      <c r="H658" s="19">
        <f>IF(ISBLANK(C658),"",_xlfn.XLOOKUP(VALUE(LEFT(C658,4)),Souches!$B$2:$B$15000,Souches!$D$2:$D$15000))</f>
        <v>3445</v>
      </c>
      <c r="I658" s="10">
        <f t="shared" si="101"/>
        <v>45859</v>
      </c>
      <c r="J658" s="19">
        <f>IF(I658="","",INT(('ObjProd (2)'!$C$25-I658)/7 * (ABS('ObjProd (2)'!$C$25-I658)&gt;=7)))</f>
        <v>8</v>
      </c>
      <c r="K658" s="10" t="str">
        <f>IF(I658="","",
IF(AND(DATEDIF(I658,'ObjProd (2)'!$C$25,"y")=0,DATEDIF(I658,'ObjProd (2)'!$C$25,"ym")=0,
   INT(('ObjProd (2)'!$C$25-EDATE(I658,DATEDIF(I658,'ObjProd (2)'!$C$25,"y")*12+DATEDIF(I658,'ObjProd (2)'!$C$25,"ym")))/7)=0),
   "&lt; 1 sem.",
   IF(DATEDIF(I658,'ObjProd (2)'!$C$25,"y")&gt;0,DATEDIF(I658,'ObjProd (2)'!$C$25,"y") &amp; " " &amp; IF(DATEDIF(I658,'ObjProd (2)'!$C$25,"y")=1,"an ","ans "),"") &amp;
   IF(DATEDIF(I658,'ObjProd (2)'!$C$25,"ym")&gt;0,DATEDIF(I658,'ObjProd (2)'!$C$25,"ym") &amp; " mois ", "") &amp;
   IF(INT(('ObjProd (2)'!$C$25-EDATE(I658,DATEDIF(I658,'ObjProd (2)'!$C$25,"y")*12+DATEDIF(I658,'ObjProd (2)'!$C$25,"ym")))/7)&gt;0,
      INT(('ObjProd (2)'!$C$25-EDATE(I658,DATEDIF(I658,'ObjProd (2)'!$C$25,"y")*12+DATEDIF(I658,'ObjProd (2)'!$C$25,"ym")))/7) &amp; " sem.",
      "")
)
)</f>
        <v>1 mois 4 sem.</v>
      </c>
      <c r="L658" s="11" t="str">
        <f t="shared" si="102"/>
        <v xml:space="preserve">EA4 </v>
      </c>
      <c r="M658" s="9">
        <f t="shared" si="103"/>
        <v>5</v>
      </c>
      <c r="N658" s="9" t="str" cm="1">
        <f t="array" aca="1" ref="N658" ca="1">LEFT(L658, IF(ISNUMBER(SUBSTITUTE(_xludf.MID(L658, 2, 1), ".", ",")), 1, 2))</f>
        <v>EA</v>
      </c>
      <c r="O658" s="19">
        <f t="shared" ca="1" si="104"/>
        <v>4</v>
      </c>
      <c r="P658" s="9" t="str">
        <f t="shared" ca="1" si="107"/>
        <v>E</v>
      </c>
      <c r="Q658" s="9">
        <f t="shared" ca="1" si="108"/>
        <v>4</v>
      </c>
      <c r="R658" s="9" t="str">
        <f t="shared" ca="1" si="105"/>
        <v>E4</v>
      </c>
      <c r="S658" t="str" cm="1">
        <f t="array" ref="S658">IF(ISBLANK(C658),"",IFERROR(INDEX(ListeSeries!$A$2:$A$1045, MATCH(1, (DatasScan!G658=ListeSeries!$B$2:$B$1045) * (DatasScan!H658&gt;=ListeSeries!$D$2:$D$1045) * (DatasScan!H658&lt;=ListeSeries!$E$2:$E$1045), 0)), "no match"))</f>
        <v>MEDJOOL</v>
      </c>
      <c r="T658" s="7" t="str" cm="1">
        <f t="array" ref="T658">IF(ISBLANK(C658),"",IFERROR(INDEX(ListeSeries!$C$2:$C$1045, MATCH(1, (DatasScan!G658=ListeSeries!$B$2:$B$1045) * (DatasScan!H658&gt;=ListeSeries!$D$2:$D$1045) * (DatasScan!H658&lt;=ListeSeries!$E$2:$E$1045), 0)), "no match"))</f>
        <v>MEDJOOL 104</v>
      </c>
      <c r="U658" s="11" t="str" cm="1">
        <f t="array" ref="U658">IF(ISBLANK(C658),"",IFERROR(INDEX(ListeSeries!$F$2:$F$1045, MATCH(1, (DatasScan!G658=ListeSeries!$B$2:$B$1045) * (DatasScan!H658&gt;=ListeSeries!$D$2:$D$1045) * (DatasScan!H658&lt;=ListeSeries!$E$2:$E$1045), 0)), "no match"))</f>
        <v>3441-3460</v>
      </c>
    </row>
    <row r="659" spans="1:21" x14ac:dyDescent="0.25">
      <c r="A659" s="6" t="str">
        <f t="shared" si="106"/>
        <v>4</v>
      </c>
      <c r="B659" s="272" t="s">
        <v>1291</v>
      </c>
      <c r="C659" s="190" t="s">
        <v>2053</v>
      </c>
      <c r="E659" s="11">
        <v>9</v>
      </c>
      <c r="F659" s="7" t="str">
        <f t="shared" si="100"/>
        <v>851620250813E 7</v>
      </c>
      <c r="G659" s="21" t="str">
        <f>IF(ISBLANK(C659),"",_xlfn.XLOOKUP(_xlfn.XLOOKUP(VALUE(LEFT(C659,4)),Souches!$B$2:$B$15000,Souches!$E$2:$E$15000),Varietes!$B$2:$B$500,Varietes!$C$2:$C$500))</f>
        <v>MDJU</v>
      </c>
      <c r="H659" s="19">
        <f>IF(ISBLANK(C659),"",_xlfn.XLOOKUP(VALUE(LEFT(C659,4)),Souches!$B$2:$B$15000,Souches!$D$2:$D$15000))</f>
        <v>3514</v>
      </c>
      <c r="I659" s="10">
        <f t="shared" si="101"/>
        <v>45882</v>
      </c>
      <c r="J659" s="19">
        <f>IF(I659="","",INT(('ObjProd (2)'!$C$25-I659)/7 * (ABS('ObjProd (2)'!$C$25-I659)&gt;=7)))</f>
        <v>5</v>
      </c>
      <c r="K659" s="10" t="str">
        <f>IF(I659="","",
IF(AND(DATEDIF(I659,'ObjProd (2)'!$C$25,"y")=0,DATEDIF(I659,'ObjProd (2)'!$C$25,"ym")=0,
   INT(('ObjProd (2)'!$C$25-EDATE(I659,DATEDIF(I659,'ObjProd (2)'!$C$25,"y")*12+DATEDIF(I659,'ObjProd (2)'!$C$25,"ym")))/7)=0),
   "&lt; 1 sem.",
   IF(DATEDIF(I659,'ObjProd (2)'!$C$25,"y")&gt;0,DATEDIF(I659,'ObjProd (2)'!$C$25,"y") &amp; " " &amp; IF(DATEDIF(I659,'ObjProd (2)'!$C$25,"y")=1,"an ","ans "),"") &amp;
   IF(DATEDIF(I659,'ObjProd (2)'!$C$25,"ym")&gt;0,DATEDIF(I659,'ObjProd (2)'!$C$25,"ym") &amp; " mois ", "") &amp;
   IF(INT(('ObjProd (2)'!$C$25-EDATE(I659,DATEDIF(I659,'ObjProd (2)'!$C$25,"y")*12+DATEDIF(I659,'ObjProd (2)'!$C$25,"ym")))/7)&gt;0,
      INT(('ObjProd (2)'!$C$25-EDATE(I659,DATEDIF(I659,'ObjProd (2)'!$C$25,"y")*12+DATEDIF(I659,'ObjProd (2)'!$C$25,"ym")))/7) &amp; " sem.",
      "")
)
)</f>
        <v xml:space="preserve">1 mois </v>
      </c>
      <c r="L659" s="11" t="str">
        <f t="shared" si="102"/>
        <v xml:space="preserve">E 7 </v>
      </c>
      <c r="M659" s="9">
        <f t="shared" si="103"/>
        <v>9</v>
      </c>
      <c r="N659" s="9" t="str" cm="1">
        <f t="array" aca="1" ref="N659" ca="1">LEFT(L659, IF(ISNUMBER(SUBSTITUTE(_xludf.MID(L659, 2, 1), ".", ",")), 1, 2))</f>
        <v xml:space="preserve">E </v>
      </c>
      <c r="O659" s="19">
        <f t="shared" ca="1" si="104"/>
        <v>7</v>
      </c>
      <c r="P659" s="9" t="str">
        <f t="shared" ca="1" si="107"/>
        <v>E</v>
      </c>
      <c r="Q659" s="9" t="str">
        <f t="shared" ca="1" si="108"/>
        <v>7+</v>
      </c>
      <c r="R659" s="9" t="str">
        <f t="shared" ca="1" si="105"/>
        <v>E7+</v>
      </c>
      <c r="S659" t="str" cm="1">
        <f t="array" ref="S659">IF(ISBLANK(C659),"",IFERROR(INDEX(ListeSeries!$A$2:$A$1045, MATCH(1, (DatasScan!G659=ListeSeries!$B$2:$B$1045) * (DatasScan!H659&gt;=ListeSeries!$D$2:$D$1045) * (DatasScan!H659&lt;=ListeSeries!$E$2:$E$1045), 0)), "no match"))</f>
        <v>MEDJOOL</v>
      </c>
      <c r="T659" s="7" t="str" cm="1">
        <f t="array" ref="T659">IF(ISBLANK(C659),"",IFERROR(INDEX(ListeSeries!$C$2:$C$1045, MATCH(1, (DatasScan!G659=ListeSeries!$B$2:$B$1045) * (DatasScan!H659&gt;=ListeSeries!$D$2:$D$1045) * (DatasScan!H659&lt;=ListeSeries!$E$2:$E$1045), 0)), "no match"))</f>
        <v>MEDJOOL 107</v>
      </c>
      <c r="U659" s="11" t="str" cm="1">
        <f t="array" ref="U659">IF(ISBLANK(C659),"",IFERROR(INDEX(ListeSeries!$F$2:$F$1045, MATCH(1, (DatasScan!G659=ListeSeries!$B$2:$B$1045) * (DatasScan!H659&gt;=ListeSeries!$D$2:$D$1045) * (DatasScan!H659&lt;=ListeSeries!$E$2:$E$1045), 0)), "no match"))</f>
        <v>3501-3520</v>
      </c>
    </row>
    <row r="660" spans="1:21" x14ac:dyDescent="0.25">
      <c r="A660" s="6" t="str">
        <f t="shared" si="106"/>
        <v>4</v>
      </c>
      <c r="B660" s="272" t="s">
        <v>1291</v>
      </c>
      <c r="C660" s="190" t="s">
        <v>2018</v>
      </c>
      <c r="D660" s="8">
        <v>1</v>
      </c>
      <c r="E660" s="11">
        <v>1</v>
      </c>
      <c r="F660" s="7" t="str">
        <f t="shared" si="100"/>
        <v>830620250717E 3</v>
      </c>
      <c r="G660" s="21" t="str">
        <f>IF(ISBLANK(C660),"",_xlfn.XLOOKUP(_xlfn.XLOOKUP(VALUE(LEFT(C660,4)),Souches!$B$2:$B$15000,Souches!$E$2:$E$15000),Varietes!$B$2:$B$500,Varietes!$C$2:$C$500))</f>
        <v>MDJU</v>
      </c>
      <c r="H660" s="19">
        <f>IF(ISBLANK(C660),"",_xlfn.XLOOKUP(VALUE(LEFT(C660,4)),Souches!$B$2:$B$15000,Souches!$D$2:$D$15000))</f>
        <v>3445</v>
      </c>
      <c r="I660" s="10">
        <f t="shared" si="101"/>
        <v>45855</v>
      </c>
      <c r="J660" s="19">
        <f>IF(I660="","",INT(('ObjProd (2)'!$C$25-I660)/7 * (ABS('ObjProd (2)'!$C$25-I660)&gt;=7)))</f>
        <v>9</v>
      </c>
      <c r="K660" s="10" t="str">
        <f>IF(I660="","",
IF(AND(DATEDIF(I660,'ObjProd (2)'!$C$25,"y")=0,DATEDIF(I660,'ObjProd (2)'!$C$25,"ym")=0,
   INT(('ObjProd (2)'!$C$25-EDATE(I660,DATEDIF(I660,'ObjProd (2)'!$C$25,"y")*12+DATEDIF(I660,'ObjProd (2)'!$C$25,"ym")))/7)=0),
   "&lt; 1 sem.",
   IF(DATEDIF(I660,'ObjProd (2)'!$C$25,"y")&gt;0,DATEDIF(I660,'ObjProd (2)'!$C$25,"y") &amp; " " &amp; IF(DATEDIF(I660,'ObjProd (2)'!$C$25,"y")=1,"an ","ans "),"") &amp;
   IF(DATEDIF(I660,'ObjProd (2)'!$C$25,"ym")&gt;0,DATEDIF(I660,'ObjProd (2)'!$C$25,"ym") &amp; " mois ", "") &amp;
   IF(INT(('ObjProd (2)'!$C$25-EDATE(I660,DATEDIF(I660,'ObjProd (2)'!$C$25,"y")*12+DATEDIF(I660,'ObjProd (2)'!$C$25,"ym")))/7)&gt;0,
      INT(('ObjProd (2)'!$C$25-EDATE(I660,DATEDIF(I660,'ObjProd (2)'!$C$25,"y")*12+DATEDIF(I660,'ObjProd (2)'!$C$25,"ym")))/7) &amp; " sem.",
      "")
)
)</f>
        <v xml:space="preserve">2 mois </v>
      </c>
      <c r="L660" s="11" t="str">
        <f t="shared" si="102"/>
        <v xml:space="preserve">E 3 </v>
      </c>
      <c r="M660" s="9">
        <f t="shared" si="103"/>
        <v>15</v>
      </c>
      <c r="N660" s="9" t="str" cm="1">
        <f t="array" aca="1" ref="N660" ca="1">LEFT(L660, IF(ISNUMBER(SUBSTITUTE(_xludf.MID(L660, 2, 1), ".", ",")), 1, 2))</f>
        <v xml:space="preserve">E </v>
      </c>
      <c r="O660" s="19">
        <f t="shared" ca="1" si="104"/>
        <v>3</v>
      </c>
      <c r="P660" s="9" t="str">
        <f t="shared" ca="1" si="107"/>
        <v>E</v>
      </c>
      <c r="Q660" s="9">
        <f t="shared" ca="1" si="108"/>
        <v>3</v>
      </c>
      <c r="R660" s="9" t="str">
        <f t="shared" ca="1" si="105"/>
        <v>E3</v>
      </c>
      <c r="S660" t="str" cm="1">
        <f t="array" ref="S660">IF(ISBLANK(C660),"",IFERROR(INDEX(ListeSeries!$A$2:$A$1045, MATCH(1, (DatasScan!G660=ListeSeries!$B$2:$B$1045) * (DatasScan!H660&gt;=ListeSeries!$D$2:$D$1045) * (DatasScan!H660&lt;=ListeSeries!$E$2:$E$1045), 0)), "no match"))</f>
        <v>MEDJOOL</v>
      </c>
      <c r="T660" s="7" t="str" cm="1">
        <f t="array" ref="T660">IF(ISBLANK(C660),"",IFERROR(INDEX(ListeSeries!$C$2:$C$1045, MATCH(1, (DatasScan!G660=ListeSeries!$B$2:$B$1045) * (DatasScan!H660&gt;=ListeSeries!$D$2:$D$1045) * (DatasScan!H660&lt;=ListeSeries!$E$2:$E$1045), 0)), "no match"))</f>
        <v>MEDJOOL 104</v>
      </c>
      <c r="U660" s="11" t="str" cm="1">
        <f t="array" ref="U660">IF(ISBLANK(C660),"",IFERROR(INDEX(ListeSeries!$F$2:$F$1045, MATCH(1, (DatasScan!G660=ListeSeries!$B$2:$B$1045) * (DatasScan!H660&gt;=ListeSeries!$D$2:$D$1045) * (DatasScan!H660&lt;=ListeSeries!$E$2:$E$1045), 0)), "no match"))</f>
        <v>3441-3460</v>
      </c>
    </row>
    <row r="661" spans="1:21" x14ac:dyDescent="0.25">
      <c r="A661" s="6" t="str">
        <f t="shared" si="106"/>
        <v>4</v>
      </c>
      <c r="B661" s="272" t="s">
        <v>1291</v>
      </c>
      <c r="C661" s="190" t="s">
        <v>3553</v>
      </c>
      <c r="E661" s="11">
        <v>8</v>
      </c>
      <c r="F661" s="7" t="str">
        <f t="shared" si="100"/>
        <v>830620250717E 3</v>
      </c>
      <c r="G661" s="21" t="str">
        <f>IF(ISBLANK(C661),"",_xlfn.XLOOKUP(_xlfn.XLOOKUP(VALUE(LEFT(C661,4)),Souches!$B$2:$B$15000,Souches!$E$2:$E$15000),Varietes!$B$2:$B$500,Varietes!$C$2:$C$500))</f>
        <v>MDJU</v>
      </c>
      <c r="H661" s="19">
        <f>IF(ISBLANK(C661),"",_xlfn.XLOOKUP(VALUE(LEFT(C661,4)),Souches!$B$2:$B$15000,Souches!$D$2:$D$15000))</f>
        <v>3445</v>
      </c>
      <c r="I661" s="10">
        <f t="shared" si="101"/>
        <v>45855</v>
      </c>
      <c r="J661" s="19">
        <f>IF(I661="","",INT(('ObjProd (2)'!$C$25-I661)/7 * (ABS('ObjProd (2)'!$C$25-I661)&gt;=7)))</f>
        <v>9</v>
      </c>
      <c r="K661" s="10" t="str">
        <f>IF(I661="","",
IF(AND(DATEDIF(I661,'ObjProd (2)'!$C$25,"y")=0,DATEDIF(I661,'ObjProd (2)'!$C$25,"ym")=0,
   INT(('ObjProd (2)'!$C$25-EDATE(I661,DATEDIF(I661,'ObjProd (2)'!$C$25,"y")*12+DATEDIF(I661,'ObjProd (2)'!$C$25,"ym")))/7)=0),
   "&lt; 1 sem.",
   IF(DATEDIF(I661,'ObjProd (2)'!$C$25,"y")&gt;0,DATEDIF(I661,'ObjProd (2)'!$C$25,"y") &amp; " " &amp; IF(DATEDIF(I661,'ObjProd (2)'!$C$25,"y")=1,"an ","ans "),"") &amp;
   IF(DATEDIF(I661,'ObjProd (2)'!$C$25,"ym")&gt;0,DATEDIF(I661,'ObjProd (2)'!$C$25,"ym") &amp; " mois ", "") &amp;
   IF(INT(('ObjProd (2)'!$C$25-EDATE(I661,DATEDIF(I661,'ObjProd (2)'!$C$25,"y")*12+DATEDIF(I661,'ObjProd (2)'!$C$25,"ym")))/7)&gt;0,
      INT(('ObjProd (2)'!$C$25-EDATE(I661,DATEDIF(I661,'ObjProd (2)'!$C$25,"y")*12+DATEDIF(I661,'ObjProd (2)'!$C$25,"ym")))/7) &amp; " sem.",
      "")
)
)</f>
        <v xml:space="preserve">2 mois </v>
      </c>
      <c r="L661" s="11" t="str">
        <f t="shared" si="102"/>
        <v xml:space="preserve">E 3 </v>
      </c>
      <c r="M661" s="9">
        <f t="shared" si="103"/>
        <v>8</v>
      </c>
      <c r="N661" s="9" t="str" cm="1">
        <f t="array" aca="1" ref="N661" ca="1">LEFT(L661, IF(ISNUMBER(SUBSTITUTE(_xludf.MID(L661, 2, 1), ".", ",")), 1, 2))</f>
        <v xml:space="preserve">E </v>
      </c>
      <c r="O661" s="19">
        <f t="shared" ca="1" si="104"/>
        <v>3</v>
      </c>
      <c r="P661" s="9" t="str">
        <f t="shared" ca="1" si="107"/>
        <v>E</v>
      </c>
      <c r="Q661" s="9">
        <f t="shared" ca="1" si="108"/>
        <v>3</v>
      </c>
      <c r="R661" s="9" t="str">
        <f t="shared" ca="1" si="105"/>
        <v>E3</v>
      </c>
      <c r="S661" t="str" cm="1">
        <f t="array" ref="S661">IF(ISBLANK(C661),"",IFERROR(INDEX(ListeSeries!$A$2:$A$1045, MATCH(1, (DatasScan!G661=ListeSeries!$B$2:$B$1045) * (DatasScan!H661&gt;=ListeSeries!$D$2:$D$1045) * (DatasScan!H661&lt;=ListeSeries!$E$2:$E$1045), 0)), "no match"))</f>
        <v>MEDJOOL</v>
      </c>
      <c r="T661" s="7" t="str" cm="1">
        <f t="array" ref="T661">IF(ISBLANK(C661),"",IFERROR(INDEX(ListeSeries!$C$2:$C$1045, MATCH(1, (DatasScan!G661=ListeSeries!$B$2:$B$1045) * (DatasScan!H661&gt;=ListeSeries!$D$2:$D$1045) * (DatasScan!H661&lt;=ListeSeries!$E$2:$E$1045), 0)), "no match"))</f>
        <v>MEDJOOL 104</v>
      </c>
      <c r="U661" s="11" t="str" cm="1">
        <f t="array" ref="U661">IF(ISBLANK(C661),"",IFERROR(INDEX(ListeSeries!$F$2:$F$1045, MATCH(1, (DatasScan!G661=ListeSeries!$B$2:$B$1045) * (DatasScan!H661&gt;=ListeSeries!$D$2:$D$1045) * (DatasScan!H661&lt;=ListeSeries!$E$2:$E$1045), 0)), "no match"))</f>
        <v>3441-3460</v>
      </c>
    </row>
    <row r="662" spans="1:21" x14ac:dyDescent="0.25">
      <c r="A662" s="6" t="str">
        <f t="shared" si="106"/>
        <v>4</v>
      </c>
      <c r="B662" s="272" t="s">
        <v>1291</v>
      </c>
      <c r="C662" s="190" t="s">
        <v>2020</v>
      </c>
      <c r="D662" s="8">
        <v>1</v>
      </c>
      <c r="E662" s="11">
        <v>9</v>
      </c>
      <c r="F662" s="7" t="str">
        <f t="shared" si="100"/>
        <v>830620250731E 3</v>
      </c>
      <c r="G662" s="21" t="str">
        <f>IF(ISBLANK(C662),"",_xlfn.XLOOKUP(_xlfn.XLOOKUP(VALUE(LEFT(C662,4)),Souches!$B$2:$B$15000,Souches!$E$2:$E$15000),Varietes!$B$2:$B$500,Varietes!$C$2:$C$500))</f>
        <v>MDJU</v>
      </c>
      <c r="H662" s="19">
        <f>IF(ISBLANK(C662),"",_xlfn.XLOOKUP(VALUE(LEFT(C662,4)),Souches!$B$2:$B$15000,Souches!$D$2:$D$15000))</f>
        <v>3445</v>
      </c>
      <c r="I662" s="10">
        <f t="shared" si="101"/>
        <v>45869</v>
      </c>
      <c r="J662" s="19">
        <f>IF(I662="","",INT(('ObjProd (2)'!$C$25-I662)/7 * (ABS('ObjProd (2)'!$C$25-I662)&gt;=7)))</f>
        <v>7</v>
      </c>
      <c r="K662" s="10" t="str">
        <f>IF(I662="","",
IF(AND(DATEDIF(I662,'ObjProd (2)'!$C$25,"y")=0,DATEDIF(I662,'ObjProd (2)'!$C$25,"ym")=0,
   INT(('ObjProd (2)'!$C$25-EDATE(I662,DATEDIF(I662,'ObjProd (2)'!$C$25,"y")*12+DATEDIF(I662,'ObjProd (2)'!$C$25,"ym")))/7)=0),
   "&lt; 1 sem.",
   IF(DATEDIF(I662,'ObjProd (2)'!$C$25,"y")&gt;0,DATEDIF(I662,'ObjProd (2)'!$C$25,"y") &amp; " " &amp; IF(DATEDIF(I662,'ObjProd (2)'!$C$25,"y")=1,"an ","ans "),"") &amp;
   IF(DATEDIF(I662,'ObjProd (2)'!$C$25,"ym")&gt;0,DATEDIF(I662,'ObjProd (2)'!$C$25,"ym") &amp; " mois ", "") &amp;
   IF(INT(('ObjProd (2)'!$C$25-EDATE(I662,DATEDIF(I662,'ObjProd (2)'!$C$25,"y")*12+DATEDIF(I662,'ObjProd (2)'!$C$25,"ym")))/7)&gt;0,
      INT(('ObjProd (2)'!$C$25-EDATE(I662,DATEDIF(I662,'ObjProd (2)'!$C$25,"y")*12+DATEDIF(I662,'ObjProd (2)'!$C$25,"ym")))/7) &amp; " sem.",
      "")
)
)</f>
        <v>1 mois 2 sem.</v>
      </c>
      <c r="L662" s="11" t="str">
        <f t="shared" si="102"/>
        <v xml:space="preserve">E 3 </v>
      </c>
      <c r="M662" s="9">
        <f t="shared" si="103"/>
        <v>23</v>
      </c>
      <c r="N662" s="9" t="str" cm="1">
        <f t="array" aca="1" ref="N662" ca="1">LEFT(L662, IF(ISNUMBER(SUBSTITUTE(_xludf.MID(L662, 2, 1), ".", ",")), 1, 2))</f>
        <v xml:space="preserve">E </v>
      </c>
      <c r="O662" s="19">
        <f t="shared" ca="1" si="104"/>
        <v>3</v>
      </c>
      <c r="P662" s="9" t="str">
        <f t="shared" ca="1" si="107"/>
        <v>E</v>
      </c>
      <c r="Q662" s="9">
        <f t="shared" ca="1" si="108"/>
        <v>3</v>
      </c>
      <c r="R662" s="9" t="str">
        <f t="shared" ca="1" si="105"/>
        <v>E3</v>
      </c>
      <c r="S662" t="str" cm="1">
        <f t="array" ref="S662">IF(ISBLANK(C662),"",IFERROR(INDEX(ListeSeries!$A$2:$A$1045, MATCH(1, (DatasScan!G662=ListeSeries!$B$2:$B$1045) * (DatasScan!H662&gt;=ListeSeries!$D$2:$D$1045) * (DatasScan!H662&lt;=ListeSeries!$E$2:$E$1045), 0)), "no match"))</f>
        <v>MEDJOOL</v>
      </c>
      <c r="T662" s="7" t="str" cm="1">
        <f t="array" ref="T662">IF(ISBLANK(C662),"",IFERROR(INDEX(ListeSeries!$C$2:$C$1045, MATCH(1, (DatasScan!G662=ListeSeries!$B$2:$B$1045) * (DatasScan!H662&gt;=ListeSeries!$D$2:$D$1045) * (DatasScan!H662&lt;=ListeSeries!$E$2:$E$1045), 0)), "no match"))</f>
        <v>MEDJOOL 104</v>
      </c>
      <c r="U662" s="11" t="str" cm="1">
        <f t="array" ref="U662">IF(ISBLANK(C662),"",IFERROR(INDEX(ListeSeries!$F$2:$F$1045, MATCH(1, (DatasScan!G662=ListeSeries!$B$2:$B$1045) * (DatasScan!H662&gt;=ListeSeries!$D$2:$D$1045) * (DatasScan!H662&lt;=ListeSeries!$E$2:$E$1045), 0)), "no match"))</f>
        <v>3441-3460</v>
      </c>
    </row>
    <row r="663" spans="1:21" x14ac:dyDescent="0.25">
      <c r="A663" s="6" t="str">
        <f t="shared" si="106"/>
        <v>4</v>
      </c>
      <c r="B663" s="8" t="s">
        <v>2021</v>
      </c>
      <c r="C663" s="190" t="s">
        <v>2028</v>
      </c>
      <c r="D663" s="8">
        <v>1</v>
      </c>
      <c r="E663" s="11">
        <v>6</v>
      </c>
      <c r="F663" s="7" t="str">
        <f t="shared" si="100"/>
        <v>861120250811E 3</v>
      </c>
      <c r="G663" s="21" t="str">
        <f>IF(ISBLANK(C663),"",_xlfn.XLOOKUP(_xlfn.XLOOKUP(VALUE(LEFT(C663,4)),Souches!$B$2:$B$15000,Souches!$E$2:$E$15000),Varietes!$B$2:$B$500,Varietes!$C$2:$C$500))</f>
        <v>MDJU</v>
      </c>
      <c r="H663" s="19">
        <f>IF(ISBLANK(C663),"",_xlfn.XLOOKUP(VALUE(LEFT(C663,4)),Souches!$B$2:$B$15000,Souches!$D$2:$D$15000))</f>
        <v>3522</v>
      </c>
      <c r="I663" s="10">
        <f t="shared" si="101"/>
        <v>45880</v>
      </c>
      <c r="J663" s="19">
        <f>IF(I663="","",INT(('ObjProd (2)'!$C$25-I663)/7 * (ABS('ObjProd (2)'!$C$25-I663)&gt;=7)))</f>
        <v>5</v>
      </c>
      <c r="K663" s="10" t="str">
        <f>IF(I663="","",
IF(AND(DATEDIF(I663,'ObjProd (2)'!$C$25,"y")=0,DATEDIF(I663,'ObjProd (2)'!$C$25,"ym")=0,
   INT(('ObjProd (2)'!$C$25-EDATE(I663,DATEDIF(I663,'ObjProd (2)'!$C$25,"y")*12+DATEDIF(I663,'ObjProd (2)'!$C$25,"ym")))/7)=0),
   "&lt; 1 sem.",
   IF(DATEDIF(I663,'ObjProd (2)'!$C$25,"y")&gt;0,DATEDIF(I663,'ObjProd (2)'!$C$25,"y") &amp; " " &amp; IF(DATEDIF(I663,'ObjProd (2)'!$C$25,"y")=1,"an ","ans "),"") &amp;
   IF(DATEDIF(I663,'ObjProd (2)'!$C$25,"ym")&gt;0,DATEDIF(I663,'ObjProd (2)'!$C$25,"ym") &amp; " mois ", "") &amp;
   IF(INT(('ObjProd (2)'!$C$25-EDATE(I663,DATEDIF(I663,'ObjProd (2)'!$C$25,"y")*12+DATEDIF(I663,'ObjProd (2)'!$C$25,"ym")))/7)&gt;0,
      INT(('ObjProd (2)'!$C$25-EDATE(I663,DATEDIF(I663,'ObjProd (2)'!$C$25,"y")*12+DATEDIF(I663,'ObjProd (2)'!$C$25,"ym")))/7) &amp; " sem.",
      "")
)
)</f>
        <v>1 mois 1 sem.</v>
      </c>
      <c r="L663" s="11" t="str">
        <f t="shared" si="102"/>
        <v xml:space="preserve">E 3 </v>
      </c>
      <c r="M663" s="9">
        <f t="shared" si="103"/>
        <v>20</v>
      </c>
      <c r="N663" s="9" t="str" cm="1">
        <f t="array" aca="1" ref="N663" ca="1">LEFT(L663, IF(ISNUMBER(SUBSTITUTE(_xludf.MID(L663, 2, 1), ".", ",")), 1, 2))</f>
        <v xml:space="preserve">E </v>
      </c>
      <c r="O663" s="19">
        <f t="shared" ca="1" si="104"/>
        <v>3</v>
      </c>
      <c r="P663" s="9" t="str">
        <f t="shared" ca="1" si="107"/>
        <v>E</v>
      </c>
      <c r="Q663" s="9">
        <f t="shared" ca="1" si="108"/>
        <v>3</v>
      </c>
      <c r="R663" s="9" t="str">
        <f t="shared" ca="1" si="105"/>
        <v>E3</v>
      </c>
      <c r="S663" t="str" cm="1">
        <f t="array" ref="S663">IF(ISBLANK(C663),"",IFERROR(INDEX(ListeSeries!$A$2:$A$1045, MATCH(1, (DatasScan!G663=ListeSeries!$B$2:$B$1045) * (DatasScan!H663&gt;=ListeSeries!$D$2:$D$1045) * (DatasScan!H663&lt;=ListeSeries!$E$2:$E$1045), 0)), "no match"))</f>
        <v>MEDJOOL</v>
      </c>
      <c r="T663" s="7" t="str" cm="1">
        <f t="array" ref="T663">IF(ISBLANK(C663),"",IFERROR(INDEX(ListeSeries!$C$2:$C$1045, MATCH(1, (DatasScan!G663=ListeSeries!$B$2:$B$1045) * (DatasScan!H663&gt;=ListeSeries!$D$2:$D$1045) * (DatasScan!H663&lt;=ListeSeries!$E$2:$E$1045), 0)), "no match"))</f>
        <v>MEDJOOL 108</v>
      </c>
      <c r="U663" s="11" t="str" cm="1">
        <f t="array" ref="U663">IF(ISBLANK(C663),"",IFERROR(INDEX(ListeSeries!$F$2:$F$1045, MATCH(1, (DatasScan!G663=ListeSeries!$B$2:$B$1045) * (DatasScan!H663&gt;=ListeSeries!$D$2:$D$1045) * (DatasScan!H663&lt;=ListeSeries!$E$2:$E$1045), 0)), "no match"))</f>
        <v>3521-3530</v>
      </c>
    </row>
    <row r="664" spans="1:21" x14ac:dyDescent="0.25">
      <c r="A664" s="6" t="str">
        <f t="shared" si="106"/>
        <v>4</v>
      </c>
      <c r="B664" s="272" t="s">
        <v>2021</v>
      </c>
      <c r="C664" s="190" t="s">
        <v>2027</v>
      </c>
      <c r="D664" s="8">
        <v>1</v>
      </c>
      <c r="E664" s="11">
        <v>7</v>
      </c>
      <c r="F664" s="7" t="str">
        <f t="shared" si="100"/>
        <v>861120250723E 3</v>
      </c>
      <c r="G664" s="21" t="str">
        <f>IF(ISBLANK(C664),"",_xlfn.XLOOKUP(_xlfn.XLOOKUP(VALUE(LEFT(C664,4)),Souches!$B$2:$B$15000,Souches!$E$2:$E$15000),Varietes!$B$2:$B$500,Varietes!$C$2:$C$500))</f>
        <v>MDJU</v>
      </c>
      <c r="H664" s="19">
        <f>IF(ISBLANK(C664),"",_xlfn.XLOOKUP(VALUE(LEFT(C664,4)),Souches!$B$2:$B$15000,Souches!$D$2:$D$15000))</f>
        <v>3522</v>
      </c>
      <c r="I664" s="10">
        <f t="shared" si="101"/>
        <v>45861</v>
      </c>
      <c r="J664" s="19">
        <f>IF(I664="","",INT(('ObjProd (2)'!$C$25-I664)/7 * (ABS('ObjProd (2)'!$C$25-I664)&gt;=7)))</f>
        <v>8</v>
      </c>
      <c r="K664" s="10" t="str">
        <f>IF(I664="","",
IF(AND(DATEDIF(I664,'ObjProd (2)'!$C$25,"y")=0,DATEDIF(I664,'ObjProd (2)'!$C$25,"ym")=0,
   INT(('ObjProd (2)'!$C$25-EDATE(I664,DATEDIF(I664,'ObjProd (2)'!$C$25,"y")*12+DATEDIF(I664,'ObjProd (2)'!$C$25,"ym")))/7)=0),
   "&lt; 1 sem.",
   IF(DATEDIF(I664,'ObjProd (2)'!$C$25,"y")&gt;0,DATEDIF(I664,'ObjProd (2)'!$C$25,"y") &amp; " " &amp; IF(DATEDIF(I664,'ObjProd (2)'!$C$25,"y")=1,"an ","ans "),"") &amp;
   IF(DATEDIF(I664,'ObjProd (2)'!$C$25,"ym")&gt;0,DATEDIF(I664,'ObjProd (2)'!$C$25,"ym") &amp; " mois ", "") &amp;
   IF(INT(('ObjProd (2)'!$C$25-EDATE(I664,DATEDIF(I664,'ObjProd (2)'!$C$25,"y")*12+DATEDIF(I664,'ObjProd (2)'!$C$25,"ym")))/7)&gt;0,
      INT(('ObjProd (2)'!$C$25-EDATE(I664,DATEDIF(I664,'ObjProd (2)'!$C$25,"y")*12+DATEDIF(I664,'ObjProd (2)'!$C$25,"ym")))/7) &amp; " sem.",
      "")
)
)</f>
        <v>1 mois 3 sem.</v>
      </c>
      <c r="L664" s="11" t="str">
        <f t="shared" si="102"/>
        <v xml:space="preserve">E 3 </v>
      </c>
      <c r="M664" s="9">
        <f t="shared" si="103"/>
        <v>21</v>
      </c>
      <c r="N664" s="9" t="str" cm="1">
        <f t="array" aca="1" ref="N664" ca="1">LEFT(L664, IF(ISNUMBER(SUBSTITUTE(_xludf.MID(L664, 2, 1), ".", ",")), 1, 2))</f>
        <v xml:space="preserve">E </v>
      </c>
      <c r="O664" s="19">
        <f t="shared" ca="1" si="104"/>
        <v>3</v>
      </c>
      <c r="P664" s="9" t="str">
        <f t="shared" ca="1" si="107"/>
        <v>E</v>
      </c>
      <c r="Q664" s="9">
        <f t="shared" ca="1" si="108"/>
        <v>3</v>
      </c>
      <c r="R664" s="9" t="str">
        <f t="shared" ca="1" si="105"/>
        <v>E3</v>
      </c>
      <c r="S664" t="str" cm="1">
        <f t="array" ref="S664">IF(ISBLANK(C664),"",IFERROR(INDEX(ListeSeries!$A$2:$A$1045, MATCH(1, (DatasScan!G664=ListeSeries!$B$2:$B$1045) * (DatasScan!H664&gt;=ListeSeries!$D$2:$D$1045) * (DatasScan!H664&lt;=ListeSeries!$E$2:$E$1045), 0)), "no match"))</f>
        <v>MEDJOOL</v>
      </c>
      <c r="T664" s="7" t="str" cm="1">
        <f t="array" ref="T664">IF(ISBLANK(C664),"",IFERROR(INDEX(ListeSeries!$C$2:$C$1045, MATCH(1, (DatasScan!G664=ListeSeries!$B$2:$B$1045) * (DatasScan!H664&gt;=ListeSeries!$D$2:$D$1045) * (DatasScan!H664&lt;=ListeSeries!$E$2:$E$1045), 0)), "no match"))</f>
        <v>MEDJOOL 108</v>
      </c>
      <c r="U664" s="11" t="str" cm="1">
        <f t="array" ref="U664">IF(ISBLANK(C664),"",IFERROR(INDEX(ListeSeries!$F$2:$F$1045, MATCH(1, (DatasScan!G664=ListeSeries!$B$2:$B$1045) * (DatasScan!H664&gt;=ListeSeries!$D$2:$D$1045) * (DatasScan!H664&lt;=ListeSeries!$E$2:$E$1045), 0)), "no match"))</f>
        <v>3521-3530</v>
      </c>
    </row>
    <row r="665" spans="1:21" x14ac:dyDescent="0.25">
      <c r="A665" s="6" t="str">
        <f t="shared" si="106"/>
        <v>4</v>
      </c>
      <c r="B665" s="272" t="s">
        <v>2021</v>
      </c>
      <c r="C665" s="190" t="s">
        <v>2025</v>
      </c>
      <c r="E665" s="11">
        <v>8</v>
      </c>
      <c r="F665" s="7" t="str">
        <f t="shared" si="100"/>
        <v>809020250728E 4</v>
      </c>
      <c r="G665" s="21" t="str">
        <f>IF(ISBLANK(C665),"",_xlfn.XLOOKUP(_xlfn.XLOOKUP(VALUE(LEFT(C665,4)),Souches!$B$2:$B$15000,Souches!$E$2:$E$15000),Varietes!$B$2:$B$500,Varietes!$C$2:$C$500))</f>
        <v>MDJU</v>
      </c>
      <c r="H665" s="19">
        <f>IF(ISBLANK(C665),"",_xlfn.XLOOKUP(VALUE(LEFT(C665,4)),Souches!$B$2:$B$15000,Souches!$D$2:$D$15000))</f>
        <v>3407</v>
      </c>
      <c r="I665" s="10">
        <f t="shared" si="101"/>
        <v>45866</v>
      </c>
      <c r="J665" s="19">
        <f>IF(I665="","",INT(('ObjProd (2)'!$C$25-I665)/7 * (ABS('ObjProd (2)'!$C$25-I665)&gt;=7)))</f>
        <v>7</v>
      </c>
      <c r="K665" s="10" t="str">
        <f>IF(I665="","",
IF(AND(DATEDIF(I665,'ObjProd (2)'!$C$25,"y")=0,DATEDIF(I665,'ObjProd (2)'!$C$25,"ym")=0,
   INT(('ObjProd (2)'!$C$25-EDATE(I665,DATEDIF(I665,'ObjProd (2)'!$C$25,"y")*12+DATEDIF(I665,'ObjProd (2)'!$C$25,"ym")))/7)=0),
   "&lt; 1 sem.",
   IF(DATEDIF(I665,'ObjProd (2)'!$C$25,"y")&gt;0,DATEDIF(I665,'ObjProd (2)'!$C$25,"y") &amp; " " &amp; IF(DATEDIF(I665,'ObjProd (2)'!$C$25,"y")=1,"an ","ans "),"") &amp;
   IF(DATEDIF(I665,'ObjProd (2)'!$C$25,"ym")&gt;0,DATEDIF(I665,'ObjProd (2)'!$C$25,"ym") &amp; " mois ", "") &amp;
   IF(INT(('ObjProd (2)'!$C$25-EDATE(I665,DATEDIF(I665,'ObjProd (2)'!$C$25,"y")*12+DATEDIF(I665,'ObjProd (2)'!$C$25,"ym")))/7)&gt;0,
      INT(('ObjProd (2)'!$C$25-EDATE(I665,DATEDIF(I665,'ObjProd (2)'!$C$25,"y")*12+DATEDIF(I665,'ObjProd (2)'!$C$25,"ym")))/7) &amp; " sem.",
      "")
)
)</f>
        <v>1 mois 3 sem.</v>
      </c>
      <c r="L665" s="11" t="str">
        <f t="shared" si="102"/>
        <v xml:space="preserve">E 4 </v>
      </c>
      <c r="M665" s="9">
        <f t="shared" si="103"/>
        <v>8</v>
      </c>
      <c r="N665" s="9" t="str" cm="1">
        <f t="array" aca="1" ref="N665" ca="1">LEFT(L665, IF(ISNUMBER(SUBSTITUTE(_xludf.MID(L665, 2, 1), ".", ",")), 1, 2))</f>
        <v xml:space="preserve">E </v>
      </c>
      <c r="O665" s="19">
        <f t="shared" ca="1" si="104"/>
        <v>4</v>
      </c>
      <c r="P665" s="9" t="str">
        <f t="shared" ca="1" si="107"/>
        <v>E</v>
      </c>
      <c r="Q665" s="9">
        <f t="shared" ca="1" si="108"/>
        <v>4</v>
      </c>
      <c r="R665" s="9" t="str">
        <f t="shared" ca="1" si="105"/>
        <v>E4</v>
      </c>
      <c r="S665" t="str" cm="1">
        <f t="array" ref="S665">IF(ISBLANK(C665),"",IFERROR(INDEX(ListeSeries!$A$2:$A$1045, MATCH(1, (DatasScan!G665=ListeSeries!$B$2:$B$1045) * (DatasScan!H665&gt;=ListeSeries!$D$2:$D$1045) * (DatasScan!H665&lt;=ListeSeries!$E$2:$E$1045), 0)), "no match"))</f>
        <v>MEDJOOL</v>
      </c>
      <c r="T665" s="7" t="str" cm="1">
        <f t="array" ref="T665">IF(ISBLANK(C665),"",IFERROR(INDEX(ListeSeries!$C$2:$C$1045, MATCH(1, (DatasScan!G665=ListeSeries!$B$2:$B$1045) * (DatasScan!H665&gt;=ListeSeries!$D$2:$D$1045) * (DatasScan!H665&lt;=ListeSeries!$E$2:$E$1045), 0)), "no match"))</f>
        <v>MEDJOOL 102</v>
      </c>
      <c r="U665" s="11" t="str" cm="1">
        <f t="array" ref="U665">IF(ISBLANK(C665),"",IFERROR(INDEX(ListeSeries!$F$2:$F$1045, MATCH(1, (DatasScan!G665=ListeSeries!$B$2:$B$1045) * (DatasScan!H665&gt;=ListeSeries!$D$2:$D$1045) * (DatasScan!H665&lt;=ListeSeries!$E$2:$E$1045), 0)), "no match"))</f>
        <v>3381-3410</v>
      </c>
    </row>
    <row r="666" spans="1:21" x14ac:dyDescent="0.25">
      <c r="A666" s="6" t="str">
        <f t="shared" si="106"/>
        <v>4</v>
      </c>
      <c r="B666" s="272" t="s">
        <v>2021</v>
      </c>
      <c r="C666" s="190" t="s">
        <v>2024</v>
      </c>
      <c r="D666" s="8">
        <v>4</v>
      </c>
      <c r="F666" s="7" t="str">
        <f t="shared" si="100"/>
        <v>861120250811E 3</v>
      </c>
      <c r="G666" s="21" t="str">
        <f>IF(ISBLANK(C666),"",_xlfn.XLOOKUP(_xlfn.XLOOKUP(VALUE(LEFT(C666,4)),Souches!$B$2:$B$15000,Souches!$E$2:$E$15000),Varietes!$B$2:$B$500,Varietes!$C$2:$C$500))</f>
        <v>MDJU</v>
      </c>
      <c r="H666" s="19">
        <f>IF(ISBLANK(C666),"",_xlfn.XLOOKUP(VALUE(LEFT(C666,4)),Souches!$B$2:$B$15000,Souches!$D$2:$D$15000))</f>
        <v>3522</v>
      </c>
      <c r="I666" s="10">
        <f t="shared" si="101"/>
        <v>45880</v>
      </c>
      <c r="J666" s="19">
        <f>IF(I666="","",INT(('ObjProd (2)'!$C$25-I666)/7 * (ABS('ObjProd (2)'!$C$25-I666)&gt;=7)))</f>
        <v>5</v>
      </c>
      <c r="K666" s="10" t="str">
        <f>IF(I666="","",
IF(AND(DATEDIF(I666,'ObjProd (2)'!$C$25,"y")=0,DATEDIF(I666,'ObjProd (2)'!$C$25,"ym")=0,
   INT(('ObjProd (2)'!$C$25-EDATE(I666,DATEDIF(I666,'ObjProd (2)'!$C$25,"y")*12+DATEDIF(I666,'ObjProd (2)'!$C$25,"ym")))/7)=0),
   "&lt; 1 sem.",
   IF(DATEDIF(I666,'ObjProd (2)'!$C$25,"y")&gt;0,DATEDIF(I666,'ObjProd (2)'!$C$25,"y") &amp; " " &amp; IF(DATEDIF(I666,'ObjProd (2)'!$C$25,"y")=1,"an ","ans "),"") &amp;
   IF(DATEDIF(I666,'ObjProd (2)'!$C$25,"ym")&gt;0,DATEDIF(I666,'ObjProd (2)'!$C$25,"ym") &amp; " mois ", "") &amp;
   IF(INT(('ObjProd (2)'!$C$25-EDATE(I666,DATEDIF(I666,'ObjProd (2)'!$C$25,"y")*12+DATEDIF(I666,'ObjProd (2)'!$C$25,"ym")))/7)&gt;0,
      INT(('ObjProd (2)'!$C$25-EDATE(I666,DATEDIF(I666,'ObjProd (2)'!$C$25,"y")*12+DATEDIF(I666,'ObjProd (2)'!$C$25,"ym")))/7) &amp; " sem.",
      "")
)
)</f>
        <v>1 mois 1 sem.</v>
      </c>
      <c r="L666" s="11" t="str">
        <f t="shared" si="102"/>
        <v xml:space="preserve">E 3 </v>
      </c>
      <c r="M666" s="9">
        <f t="shared" si="103"/>
        <v>56</v>
      </c>
      <c r="N666" s="9" t="str" cm="1">
        <f t="array" aca="1" ref="N666" ca="1">LEFT(L666, IF(ISNUMBER(SUBSTITUTE(_xludf.MID(L666, 2, 1), ".", ",")), 1, 2))</f>
        <v xml:space="preserve">E </v>
      </c>
      <c r="O666" s="19">
        <f t="shared" ca="1" si="104"/>
        <v>3</v>
      </c>
      <c r="P666" s="9" t="str">
        <f t="shared" ca="1" si="107"/>
        <v>E</v>
      </c>
      <c r="Q666" s="9">
        <f t="shared" ca="1" si="108"/>
        <v>3</v>
      </c>
      <c r="R666" s="9" t="str">
        <f t="shared" ca="1" si="105"/>
        <v>E3</v>
      </c>
      <c r="S666" t="str" cm="1">
        <f t="array" ref="S666">IF(ISBLANK(C666),"",IFERROR(INDEX(ListeSeries!$A$2:$A$1045, MATCH(1, (DatasScan!G666=ListeSeries!$B$2:$B$1045) * (DatasScan!H666&gt;=ListeSeries!$D$2:$D$1045) * (DatasScan!H666&lt;=ListeSeries!$E$2:$E$1045), 0)), "no match"))</f>
        <v>MEDJOOL</v>
      </c>
      <c r="T666" s="7" t="str" cm="1">
        <f t="array" ref="T666">IF(ISBLANK(C666),"",IFERROR(INDEX(ListeSeries!$C$2:$C$1045, MATCH(1, (DatasScan!G666=ListeSeries!$B$2:$B$1045) * (DatasScan!H666&gt;=ListeSeries!$D$2:$D$1045) * (DatasScan!H666&lt;=ListeSeries!$E$2:$E$1045), 0)), "no match"))</f>
        <v>MEDJOOL 108</v>
      </c>
      <c r="U666" s="11" t="str" cm="1">
        <f t="array" ref="U666">IF(ISBLANK(C666),"",IFERROR(INDEX(ListeSeries!$F$2:$F$1045, MATCH(1, (DatasScan!G666=ListeSeries!$B$2:$B$1045) * (DatasScan!H666&gt;=ListeSeries!$D$2:$D$1045) * (DatasScan!H666&lt;=ListeSeries!$E$2:$E$1045), 0)), "no match"))</f>
        <v>3521-3530</v>
      </c>
    </row>
    <row r="667" spans="1:21" x14ac:dyDescent="0.25">
      <c r="A667" s="6" t="str">
        <f t="shared" si="106"/>
        <v>4</v>
      </c>
      <c r="B667" s="272" t="s">
        <v>2021</v>
      </c>
      <c r="C667" s="190" t="s">
        <v>1979</v>
      </c>
      <c r="D667" s="8">
        <v>2</v>
      </c>
      <c r="E667" s="11">
        <v>7</v>
      </c>
      <c r="F667" s="7" t="str">
        <f t="shared" si="100"/>
        <v>861120250814E 5</v>
      </c>
      <c r="G667" s="21" t="str">
        <f>IF(ISBLANK(C667),"",_xlfn.XLOOKUP(_xlfn.XLOOKUP(VALUE(LEFT(C667,4)),Souches!$B$2:$B$15000,Souches!$E$2:$E$15000),Varietes!$B$2:$B$500,Varietes!$C$2:$C$500))</f>
        <v>MDJU</v>
      </c>
      <c r="H667" s="19">
        <f>IF(ISBLANK(C667),"",_xlfn.XLOOKUP(VALUE(LEFT(C667,4)),Souches!$B$2:$B$15000,Souches!$D$2:$D$15000))</f>
        <v>3522</v>
      </c>
      <c r="I667" s="10">
        <f t="shared" si="101"/>
        <v>45883</v>
      </c>
      <c r="J667" s="19">
        <f>IF(I667="","",INT(('ObjProd (2)'!$C$25-I667)/7 * (ABS('ObjProd (2)'!$C$25-I667)&gt;=7)))</f>
        <v>5</v>
      </c>
      <c r="K667" s="10" t="str">
        <f>IF(I667="","",
IF(AND(DATEDIF(I667,'ObjProd (2)'!$C$25,"y")=0,DATEDIF(I667,'ObjProd (2)'!$C$25,"ym")=0,
   INT(('ObjProd (2)'!$C$25-EDATE(I667,DATEDIF(I667,'ObjProd (2)'!$C$25,"y")*12+DATEDIF(I667,'ObjProd (2)'!$C$25,"ym")))/7)=0),
   "&lt; 1 sem.",
   IF(DATEDIF(I667,'ObjProd (2)'!$C$25,"y")&gt;0,DATEDIF(I667,'ObjProd (2)'!$C$25,"y") &amp; " " &amp; IF(DATEDIF(I667,'ObjProd (2)'!$C$25,"y")=1,"an ","ans "),"") &amp;
   IF(DATEDIF(I667,'ObjProd (2)'!$C$25,"ym")&gt;0,DATEDIF(I667,'ObjProd (2)'!$C$25,"ym") &amp; " mois ", "") &amp;
   IF(INT(('ObjProd (2)'!$C$25-EDATE(I667,DATEDIF(I667,'ObjProd (2)'!$C$25,"y")*12+DATEDIF(I667,'ObjProd (2)'!$C$25,"ym")))/7)&gt;0,
      INT(('ObjProd (2)'!$C$25-EDATE(I667,DATEDIF(I667,'ObjProd (2)'!$C$25,"y")*12+DATEDIF(I667,'ObjProd (2)'!$C$25,"ym")))/7) &amp; " sem.",
      "")
)
)</f>
        <v xml:space="preserve">1 mois </v>
      </c>
      <c r="L667" s="11" t="str">
        <f t="shared" si="102"/>
        <v xml:space="preserve">E 5 </v>
      </c>
      <c r="M667" s="9">
        <f t="shared" si="103"/>
        <v>35</v>
      </c>
      <c r="N667" s="9" t="str" cm="1">
        <f t="array" aca="1" ref="N667" ca="1">LEFT(L667, IF(ISNUMBER(SUBSTITUTE(_xludf.MID(L667, 2, 1), ".", ",")), 1, 2))</f>
        <v xml:space="preserve">E </v>
      </c>
      <c r="O667" s="19">
        <f t="shared" ca="1" si="104"/>
        <v>5</v>
      </c>
      <c r="P667" s="9" t="str">
        <f t="shared" ca="1" si="107"/>
        <v>E</v>
      </c>
      <c r="Q667" s="9">
        <f t="shared" ca="1" si="108"/>
        <v>5</v>
      </c>
      <c r="R667" s="9" t="str">
        <f t="shared" ca="1" si="105"/>
        <v>E5</v>
      </c>
      <c r="S667" t="str" cm="1">
        <f t="array" ref="S667">IF(ISBLANK(C667),"",IFERROR(INDEX(ListeSeries!$A$2:$A$1045, MATCH(1, (DatasScan!G667=ListeSeries!$B$2:$B$1045) * (DatasScan!H667&gt;=ListeSeries!$D$2:$D$1045) * (DatasScan!H667&lt;=ListeSeries!$E$2:$E$1045), 0)), "no match"))</f>
        <v>MEDJOOL</v>
      </c>
      <c r="T667" s="7" t="str" cm="1">
        <f t="array" ref="T667">IF(ISBLANK(C667),"",IFERROR(INDEX(ListeSeries!$C$2:$C$1045, MATCH(1, (DatasScan!G667=ListeSeries!$B$2:$B$1045) * (DatasScan!H667&gt;=ListeSeries!$D$2:$D$1045) * (DatasScan!H667&lt;=ListeSeries!$E$2:$E$1045), 0)), "no match"))</f>
        <v>MEDJOOL 108</v>
      </c>
      <c r="U667" s="11" t="str" cm="1">
        <f t="array" ref="U667">IF(ISBLANK(C667),"",IFERROR(INDEX(ListeSeries!$F$2:$F$1045, MATCH(1, (DatasScan!G667=ListeSeries!$B$2:$B$1045) * (DatasScan!H667&gt;=ListeSeries!$D$2:$D$1045) * (DatasScan!H667&lt;=ListeSeries!$E$2:$E$1045), 0)), "no match"))</f>
        <v>3521-3530</v>
      </c>
    </row>
    <row r="668" spans="1:21" x14ac:dyDescent="0.25">
      <c r="A668" s="6" t="str">
        <f t="shared" si="106"/>
        <v>4</v>
      </c>
      <c r="B668" s="272" t="s">
        <v>2021</v>
      </c>
      <c r="C668" s="190" t="s">
        <v>2022</v>
      </c>
      <c r="E668" s="11">
        <v>8</v>
      </c>
      <c r="F668" s="7" t="str">
        <f t="shared" si="100"/>
        <v>851620250805EA8</v>
      </c>
      <c r="G668" s="21" t="str">
        <f>IF(ISBLANK(C668),"",_xlfn.XLOOKUP(_xlfn.XLOOKUP(VALUE(LEFT(C668,4)),Souches!$B$2:$B$15000,Souches!$E$2:$E$15000),Varietes!$B$2:$B$500,Varietes!$C$2:$C$500))</f>
        <v>MDJU</v>
      </c>
      <c r="H668" s="19">
        <f>IF(ISBLANK(C668),"",_xlfn.XLOOKUP(VALUE(LEFT(C668,4)),Souches!$B$2:$B$15000,Souches!$D$2:$D$15000))</f>
        <v>3514</v>
      </c>
      <c r="I668" s="10">
        <f t="shared" si="101"/>
        <v>45874</v>
      </c>
      <c r="J668" s="19">
        <f>IF(I668="","",INT(('ObjProd (2)'!$C$25-I668)/7 * (ABS('ObjProd (2)'!$C$25-I668)&gt;=7)))</f>
        <v>6</v>
      </c>
      <c r="K668" s="10" t="str">
        <f>IF(I668="","",
IF(AND(DATEDIF(I668,'ObjProd (2)'!$C$25,"y")=0,DATEDIF(I668,'ObjProd (2)'!$C$25,"ym")=0,
   INT(('ObjProd (2)'!$C$25-EDATE(I668,DATEDIF(I668,'ObjProd (2)'!$C$25,"y")*12+DATEDIF(I668,'ObjProd (2)'!$C$25,"ym")))/7)=0),
   "&lt; 1 sem.",
   IF(DATEDIF(I668,'ObjProd (2)'!$C$25,"y")&gt;0,DATEDIF(I668,'ObjProd (2)'!$C$25,"y") &amp; " " &amp; IF(DATEDIF(I668,'ObjProd (2)'!$C$25,"y")=1,"an ","ans "),"") &amp;
   IF(DATEDIF(I668,'ObjProd (2)'!$C$25,"ym")&gt;0,DATEDIF(I668,'ObjProd (2)'!$C$25,"ym") &amp; " mois ", "") &amp;
   IF(INT(('ObjProd (2)'!$C$25-EDATE(I668,DATEDIF(I668,'ObjProd (2)'!$C$25,"y")*12+DATEDIF(I668,'ObjProd (2)'!$C$25,"ym")))/7)&gt;0,
      INT(('ObjProd (2)'!$C$25-EDATE(I668,DATEDIF(I668,'ObjProd (2)'!$C$25,"y")*12+DATEDIF(I668,'ObjProd (2)'!$C$25,"ym")))/7) &amp; " sem.",
      "")
)
)</f>
        <v>1 mois 1 sem.</v>
      </c>
      <c r="L668" s="11" t="str">
        <f t="shared" si="102"/>
        <v xml:space="preserve">EA8 </v>
      </c>
      <c r="M668" s="9">
        <f t="shared" si="103"/>
        <v>8</v>
      </c>
      <c r="N668" s="9" t="str" cm="1">
        <f t="array" aca="1" ref="N668" ca="1">LEFT(L668, IF(ISNUMBER(SUBSTITUTE(_xludf.MID(L668, 2, 1), ".", ",")), 1, 2))</f>
        <v>EA</v>
      </c>
      <c r="O668" s="19">
        <f t="shared" ca="1" si="104"/>
        <v>8</v>
      </c>
      <c r="P668" s="9" t="str">
        <f t="shared" ca="1" si="107"/>
        <v>E</v>
      </c>
      <c r="Q668" s="9" t="str">
        <f t="shared" ca="1" si="108"/>
        <v>7+</v>
      </c>
      <c r="R668" s="9" t="str">
        <f t="shared" ca="1" si="105"/>
        <v>E7+</v>
      </c>
      <c r="S668" t="str" cm="1">
        <f t="array" ref="S668">IF(ISBLANK(C668),"",IFERROR(INDEX(ListeSeries!$A$2:$A$1045, MATCH(1, (DatasScan!G668=ListeSeries!$B$2:$B$1045) * (DatasScan!H668&gt;=ListeSeries!$D$2:$D$1045) * (DatasScan!H668&lt;=ListeSeries!$E$2:$E$1045), 0)), "no match"))</f>
        <v>MEDJOOL</v>
      </c>
      <c r="T668" s="7" t="str" cm="1">
        <f t="array" ref="T668">IF(ISBLANK(C668),"",IFERROR(INDEX(ListeSeries!$C$2:$C$1045, MATCH(1, (DatasScan!G668=ListeSeries!$B$2:$B$1045) * (DatasScan!H668&gt;=ListeSeries!$D$2:$D$1045) * (DatasScan!H668&lt;=ListeSeries!$E$2:$E$1045), 0)), "no match"))</f>
        <v>MEDJOOL 107</v>
      </c>
      <c r="U668" s="11" t="str" cm="1">
        <f t="array" ref="U668">IF(ISBLANK(C668),"",IFERROR(INDEX(ListeSeries!$F$2:$F$1045, MATCH(1, (DatasScan!G668=ListeSeries!$B$2:$B$1045) * (DatasScan!H668&gt;=ListeSeries!$D$2:$D$1045) * (DatasScan!H668&lt;=ListeSeries!$E$2:$E$1045), 0)), "no match"))</f>
        <v>3501-3520</v>
      </c>
    </row>
    <row r="669" spans="1:21" x14ac:dyDescent="0.25">
      <c r="A669" s="6" t="str">
        <f t="shared" si="106"/>
        <v>4</v>
      </c>
      <c r="B669" s="8" t="s">
        <v>1290</v>
      </c>
      <c r="C669" s="190" t="s">
        <v>2042</v>
      </c>
      <c r="D669" s="8">
        <v>2</v>
      </c>
      <c r="F669" s="7" t="str">
        <f t="shared" si="100"/>
        <v>853420250626EA5</v>
      </c>
      <c r="G669" s="21" t="str">
        <f>IF(ISBLANK(C669),"",_xlfn.XLOOKUP(_xlfn.XLOOKUP(VALUE(LEFT(C669,4)),Souches!$B$2:$B$15000,Souches!$E$2:$E$15000),Varietes!$B$2:$B$500,Varietes!$C$2:$C$500))</f>
        <v>KNES</v>
      </c>
      <c r="H669" s="19">
        <f>IF(ISBLANK(C669),"",_xlfn.XLOOKUP(VALUE(LEFT(C669,4)),Souches!$B$2:$B$15000,Souches!$D$2:$D$15000))</f>
        <v>130</v>
      </c>
      <c r="I669" s="10">
        <f t="shared" si="101"/>
        <v>45834</v>
      </c>
      <c r="J669" s="19">
        <f>IF(I669="","",INT(('ObjProd (2)'!$C$25-I669)/7 * (ABS('ObjProd (2)'!$C$25-I669)&gt;=7)))</f>
        <v>12</v>
      </c>
      <c r="K669" s="10" t="str">
        <f>IF(I669="","",
IF(AND(DATEDIF(I669,'ObjProd (2)'!$C$25,"y")=0,DATEDIF(I669,'ObjProd (2)'!$C$25,"ym")=0,
   INT(('ObjProd (2)'!$C$25-EDATE(I669,DATEDIF(I669,'ObjProd (2)'!$C$25,"y")*12+DATEDIF(I669,'ObjProd (2)'!$C$25,"ym")))/7)=0),
   "&lt; 1 sem.",
   IF(DATEDIF(I669,'ObjProd (2)'!$C$25,"y")&gt;0,DATEDIF(I669,'ObjProd (2)'!$C$25,"y") &amp; " " &amp; IF(DATEDIF(I669,'ObjProd (2)'!$C$25,"y")=1,"an ","ans "),"") &amp;
   IF(DATEDIF(I669,'ObjProd (2)'!$C$25,"ym")&gt;0,DATEDIF(I669,'ObjProd (2)'!$C$25,"ym") &amp; " mois ", "") &amp;
   IF(INT(('ObjProd (2)'!$C$25-EDATE(I669,DATEDIF(I669,'ObjProd (2)'!$C$25,"y")*12+DATEDIF(I669,'ObjProd (2)'!$C$25,"ym")))/7)&gt;0,
      INT(('ObjProd (2)'!$C$25-EDATE(I669,DATEDIF(I669,'ObjProd (2)'!$C$25,"y")*12+DATEDIF(I669,'ObjProd (2)'!$C$25,"ym")))/7) &amp; " sem.",
      "")
)
)</f>
        <v>2 mois 3 sem.</v>
      </c>
      <c r="L669" s="11" t="str">
        <f t="shared" si="102"/>
        <v xml:space="preserve">EA5 </v>
      </c>
      <c r="M669" s="9">
        <f t="shared" si="103"/>
        <v>28</v>
      </c>
      <c r="N669" s="9" t="str" cm="1">
        <f t="array" aca="1" ref="N669" ca="1">LEFT(L669, IF(ISNUMBER(SUBSTITUTE(_xludf.MID(L669, 2, 1), ".", ",")), 1, 2))</f>
        <v>EA</v>
      </c>
      <c r="O669" s="19">
        <f t="shared" ca="1" si="104"/>
        <v>5</v>
      </c>
      <c r="P669" s="9" t="str">
        <f t="shared" ca="1" si="107"/>
        <v>E</v>
      </c>
      <c r="Q669" s="9">
        <f t="shared" ca="1" si="108"/>
        <v>5</v>
      </c>
      <c r="R669" s="9" t="str">
        <f t="shared" ca="1" si="105"/>
        <v>E5</v>
      </c>
      <c r="S669" t="str" cm="1">
        <f t="array" ref="S669">IF(ISBLANK(C669),"",IFERROR(INDEX(ListeSeries!$A$2:$A$1045, MATCH(1, (DatasScan!G669=ListeSeries!$B$2:$B$1045) * (DatasScan!H669&gt;=ListeSeries!$D$2:$D$1045) * (DatasScan!H669&lt;=ListeSeries!$E$2:$E$1045), 0)), "no match"))</f>
        <v>KENESI</v>
      </c>
      <c r="T669" s="7" t="str" cm="1">
        <f t="array" ref="T669">IF(ISBLANK(C669),"",IFERROR(INDEX(ListeSeries!$C$2:$C$1045, MATCH(1, (DatasScan!G669=ListeSeries!$B$2:$B$1045) * (DatasScan!H669&gt;=ListeSeries!$D$2:$D$1045) * (DatasScan!H669&lt;=ListeSeries!$E$2:$E$1045), 0)), "no match"))</f>
        <v>KHENEZI 11</v>
      </c>
      <c r="U669" s="11" t="str" cm="1">
        <f t="array" ref="U669">IF(ISBLANK(C669),"",IFERROR(INDEX(ListeSeries!$F$2:$F$1045, MATCH(1, (DatasScan!G669=ListeSeries!$B$2:$B$1045) * (DatasScan!H669&gt;=ListeSeries!$D$2:$D$1045) * (DatasScan!H669&lt;=ListeSeries!$E$2:$E$1045), 0)), "no match"))</f>
        <v>115-134</v>
      </c>
    </row>
    <row r="670" spans="1:21" x14ac:dyDescent="0.25">
      <c r="A670" s="6" t="str">
        <f t="shared" si="106"/>
        <v>4</v>
      </c>
      <c r="B670" s="272" t="s">
        <v>1290</v>
      </c>
      <c r="C670" s="190" t="s">
        <v>2041</v>
      </c>
      <c r="E670" s="11">
        <v>7</v>
      </c>
      <c r="F670" s="7" t="str">
        <f t="shared" si="100"/>
        <v>836020250624E 7</v>
      </c>
      <c r="G670" s="21" t="str">
        <f>IF(ISBLANK(C670),"",_xlfn.XLOOKUP(_xlfn.XLOOKUP(VALUE(LEFT(C670,4)),Souches!$B$2:$B$15000,Souches!$E$2:$E$15000),Varietes!$B$2:$B$500,Varietes!$C$2:$C$500))</f>
        <v>KNES</v>
      </c>
      <c r="H670" s="19">
        <f>IF(ISBLANK(C670),"",_xlfn.XLOOKUP(VALUE(LEFT(C670,4)),Souches!$B$2:$B$15000,Souches!$D$2:$D$15000))</f>
        <v>110</v>
      </c>
      <c r="I670" s="10">
        <f t="shared" si="101"/>
        <v>45832</v>
      </c>
      <c r="J670" s="19">
        <f>IF(I670="","",INT(('ObjProd (2)'!$C$25-I670)/7 * (ABS('ObjProd (2)'!$C$25-I670)&gt;=7)))</f>
        <v>12</v>
      </c>
      <c r="K670" s="10" t="str">
        <f>IF(I670="","",
IF(AND(DATEDIF(I670,'ObjProd (2)'!$C$25,"y")=0,DATEDIF(I670,'ObjProd (2)'!$C$25,"ym")=0,
   INT(('ObjProd (2)'!$C$25-EDATE(I670,DATEDIF(I670,'ObjProd (2)'!$C$25,"y")*12+DATEDIF(I670,'ObjProd (2)'!$C$25,"ym")))/7)=0),
   "&lt; 1 sem.",
   IF(DATEDIF(I670,'ObjProd (2)'!$C$25,"y")&gt;0,DATEDIF(I670,'ObjProd (2)'!$C$25,"y") &amp; " " &amp; IF(DATEDIF(I670,'ObjProd (2)'!$C$25,"y")=1,"an ","ans "),"") &amp;
   IF(DATEDIF(I670,'ObjProd (2)'!$C$25,"ym")&gt;0,DATEDIF(I670,'ObjProd (2)'!$C$25,"ym") &amp; " mois ", "") &amp;
   IF(INT(('ObjProd (2)'!$C$25-EDATE(I670,DATEDIF(I670,'ObjProd (2)'!$C$25,"y")*12+DATEDIF(I670,'ObjProd (2)'!$C$25,"ym")))/7)&gt;0,
      INT(('ObjProd (2)'!$C$25-EDATE(I670,DATEDIF(I670,'ObjProd (2)'!$C$25,"y")*12+DATEDIF(I670,'ObjProd (2)'!$C$25,"ym")))/7) &amp; " sem.",
      "")
)
)</f>
        <v>2 mois 3 sem.</v>
      </c>
      <c r="L670" s="11" t="str">
        <f t="shared" si="102"/>
        <v xml:space="preserve">E 7 </v>
      </c>
      <c r="M670" s="9">
        <f t="shared" si="103"/>
        <v>7</v>
      </c>
      <c r="N670" s="9" t="str" cm="1">
        <f t="array" aca="1" ref="N670" ca="1">LEFT(L670, IF(ISNUMBER(SUBSTITUTE(_xludf.MID(L670, 2, 1), ".", ",")), 1, 2))</f>
        <v xml:space="preserve">E </v>
      </c>
      <c r="O670" s="19">
        <f t="shared" ca="1" si="104"/>
        <v>7</v>
      </c>
      <c r="P670" s="9" t="str">
        <f t="shared" ca="1" si="107"/>
        <v>E</v>
      </c>
      <c r="Q670" s="9" t="str">
        <f t="shared" ca="1" si="108"/>
        <v>7+</v>
      </c>
      <c r="R670" s="9" t="str">
        <f t="shared" ca="1" si="105"/>
        <v>E7+</v>
      </c>
      <c r="S670" t="str" cm="1">
        <f t="array" ref="S670">IF(ISBLANK(C670),"",IFERROR(INDEX(ListeSeries!$A$2:$A$1045, MATCH(1, (DatasScan!G670=ListeSeries!$B$2:$B$1045) * (DatasScan!H670&gt;=ListeSeries!$D$2:$D$1045) * (DatasScan!H670&lt;=ListeSeries!$E$2:$E$1045), 0)), "no match"))</f>
        <v>KENESI</v>
      </c>
      <c r="T670" s="7" t="str" cm="1">
        <f t="array" ref="T670">IF(ISBLANK(C670),"",IFERROR(INDEX(ListeSeries!$C$2:$C$1045, MATCH(1, (DatasScan!G670=ListeSeries!$B$2:$B$1045) * (DatasScan!H670&gt;=ListeSeries!$D$2:$D$1045) * (DatasScan!H670&lt;=ListeSeries!$E$2:$E$1045), 0)), "no match"))</f>
        <v>KHENEZI 10</v>
      </c>
      <c r="U670" s="11" t="str" cm="1">
        <f t="array" ref="U670">IF(ISBLANK(C670),"",IFERROR(INDEX(ListeSeries!$F$2:$F$1045, MATCH(1, (DatasScan!G670=ListeSeries!$B$2:$B$1045) * (DatasScan!H670&gt;=ListeSeries!$D$2:$D$1045) * (DatasScan!H670&lt;=ListeSeries!$E$2:$E$1045), 0)), "no match"))</f>
        <v>95-114</v>
      </c>
    </row>
    <row r="671" spans="1:21" x14ac:dyDescent="0.25">
      <c r="A671" s="6" t="str">
        <f t="shared" si="106"/>
        <v>4</v>
      </c>
      <c r="B671" s="272" t="s">
        <v>1290</v>
      </c>
      <c r="C671" s="190" t="s">
        <v>3554</v>
      </c>
      <c r="E671" s="11">
        <v>1</v>
      </c>
      <c r="F671" s="7" t="str">
        <f t="shared" si="100"/>
        <v>729120250624E 7</v>
      </c>
      <c r="G671" s="21" t="str">
        <f>IF(ISBLANK(C671),"",_xlfn.XLOOKUP(_xlfn.XLOOKUP(VALUE(LEFT(C671,4)),Souches!$B$2:$B$15000,Souches!$E$2:$E$15000),Varietes!$B$2:$B$500,Varietes!$C$2:$C$500))</f>
        <v>KNES</v>
      </c>
      <c r="H671" s="19">
        <f>IF(ISBLANK(C671),"",_xlfn.XLOOKUP(VALUE(LEFT(C671,4)),Souches!$B$2:$B$15000,Souches!$D$2:$D$15000))</f>
        <v>50</v>
      </c>
      <c r="I671" s="10">
        <f t="shared" si="101"/>
        <v>45832</v>
      </c>
      <c r="J671" s="19">
        <f>IF(I671="","",INT(('ObjProd (2)'!$C$25-I671)/7 * (ABS('ObjProd (2)'!$C$25-I671)&gt;=7)))</f>
        <v>12</v>
      </c>
      <c r="K671" s="10" t="str">
        <f>IF(I671="","",
IF(AND(DATEDIF(I671,'ObjProd (2)'!$C$25,"y")=0,DATEDIF(I671,'ObjProd (2)'!$C$25,"ym")=0,
   INT(('ObjProd (2)'!$C$25-EDATE(I671,DATEDIF(I671,'ObjProd (2)'!$C$25,"y")*12+DATEDIF(I671,'ObjProd (2)'!$C$25,"ym")))/7)=0),
   "&lt; 1 sem.",
   IF(DATEDIF(I671,'ObjProd (2)'!$C$25,"y")&gt;0,DATEDIF(I671,'ObjProd (2)'!$C$25,"y") &amp; " " &amp; IF(DATEDIF(I671,'ObjProd (2)'!$C$25,"y")=1,"an ","ans "),"") &amp;
   IF(DATEDIF(I671,'ObjProd (2)'!$C$25,"ym")&gt;0,DATEDIF(I671,'ObjProd (2)'!$C$25,"ym") &amp; " mois ", "") &amp;
   IF(INT(('ObjProd (2)'!$C$25-EDATE(I671,DATEDIF(I671,'ObjProd (2)'!$C$25,"y")*12+DATEDIF(I671,'ObjProd (2)'!$C$25,"ym")))/7)&gt;0,
      INT(('ObjProd (2)'!$C$25-EDATE(I671,DATEDIF(I671,'ObjProd (2)'!$C$25,"y")*12+DATEDIF(I671,'ObjProd (2)'!$C$25,"ym")))/7) &amp; " sem.",
      "")
)
)</f>
        <v>2 mois 3 sem.</v>
      </c>
      <c r="L671" s="11" t="str">
        <f t="shared" si="102"/>
        <v xml:space="preserve">E 7 </v>
      </c>
      <c r="M671" s="9">
        <f t="shared" si="103"/>
        <v>1</v>
      </c>
      <c r="N671" s="9" t="str" cm="1">
        <f t="array" aca="1" ref="N671" ca="1">LEFT(L671, IF(ISNUMBER(SUBSTITUTE(_xludf.MID(L671, 2, 1), ".", ",")), 1, 2))</f>
        <v xml:space="preserve">E </v>
      </c>
      <c r="O671" s="19">
        <f t="shared" ca="1" si="104"/>
        <v>7</v>
      </c>
      <c r="P671" s="9" t="str">
        <f t="shared" ca="1" si="107"/>
        <v>E</v>
      </c>
      <c r="Q671" s="9" t="str">
        <f t="shared" ca="1" si="108"/>
        <v>7+</v>
      </c>
      <c r="R671" s="9" t="str">
        <f t="shared" ca="1" si="105"/>
        <v>E7+</v>
      </c>
      <c r="S671" t="str" cm="1">
        <f t="array" ref="S671">IF(ISBLANK(C671),"",IFERROR(INDEX(ListeSeries!$A$2:$A$1045, MATCH(1, (DatasScan!G671=ListeSeries!$B$2:$B$1045) * (DatasScan!H671&gt;=ListeSeries!$D$2:$D$1045) * (DatasScan!H671&lt;=ListeSeries!$E$2:$E$1045), 0)), "no match"))</f>
        <v>KENESI</v>
      </c>
      <c r="T671" s="7" t="str" cm="1">
        <f t="array" ref="T671">IF(ISBLANK(C671),"",IFERROR(INDEX(ListeSeries!$C$2:$C$1045, MATCH(1, (DatasScan!G671=ListeSeries!$B$2:$B$1045) * (DatasScan!H671&gt;=ListeSeries!$D$2:$D$1045) * (DatasScan!H671&lt;=ListeSeries!$E$2:$E$1045), 0)), "no match"))</f>
        <v>KHENEZI 6</v>
      </c>
      <c r="U671" s="11" t="str" cm="1">
        <f t="array" ref="U671">IF(ISBLANK(C671),"",IFERROR(INDEX(ListeSeries!$F$2:$F$1045, MATCH(1, (DatasScan!G671=ListeSeries!$B$2:$B$1045) * (DatasScan!H671&gt;=ListeSeries!$D$2:$D$1045) * (DatasScan!H671&lt;=ListeSeries!$E$2:$E$1045), 0)), "no match"))</f>
        <v>50-54</v>
      </c>
    </row>
    <row r="672" spans="1:21" x14ac:dyDescent="0.25">
      <c r="A672" s="6" t="str">
        <f t="shared" si="106"/>
        <v>4</v>
      </c>
      <c r="B672" s="272" t="s">
        <v>1290</v>
      </c>
      <c r="C672" s="190" t="s">
        <v>2040</v>
      </c>
      <c r="D672" s="8">
        <v>1</v>
      </c>
      <c r="E672" s="11">
        <v>2</v>
      </c>
      <c r="F672" s="7" t="str">
        <f t="shared" si="100"/>
        <v>853520250624E 6</v>
      </c>
      <c r="G672" s="21" t="str">
        <f>IF(ISBLANK(C672),"",_xlfn.XLOOKUP(_xlfn.XLOOKUP(VALUE(LEFT(C672,4)),Souches!$B$2:$B$15000,Souches!$E$2:$E$15000),Varietes!$B$2:$B$500,Varietes!$C$2:$C$500))</f>
        <v>KNES</v>
      </c>
      <c r="H672" s="19">
        <f>IF(ISBLANK(C672),"",_xlfn.XLOOKUP(VALUE(LEFT(C672,4)),Souches!$B$2:$B$15000,Souches!$D$2:$D$15000))</f>
        <v>131</v>
      </c>
      <c r="I672" s="10">
        <f t="shared" si="101"/>
        <v>45832</v>
      </c>
      <c r="J672" s="19">
        <f>IF(I672="","",INT(('ObjProd (2)'!$C$25-I672)/7 * (ABS('ObjProd (2)'!$C$25-I672)&gt;=7)))</f>
        <v>12</v>
      </c>
      <c r="K672" s="10" t="str">
        <f>IF(I672="","",
IF(AND(DATEDIF(I672,'ObjProd (2)'!$C$25,"y")=0,DATEDIF(I672,'ObjProd (2)'!$C$25,"ym")=0,
   INT(('ObjProd (2)'!$C$25-EDATE(I672,DATEDIF(I672,'ObjProd (2)'!$C$25,"y")*12+DATEDIF(I672,'ObjProd (2)'!$C$25,"ym")))/7)=0),
   "&lt; 1 sem.",
   IF(DATEDIF(I672,'ObjProd (2)'!$C$25,"y")&gt;0,DATEDIF(I672,'ObjProd (2)'!$C$25,"y") &amp; " " &amp; IF(DATEDIF(I672,'ObjProd (2)'!$C$25,"y")=1,"an ","ans "),"") &amp;
   IF(DATEDIF(I672,'ObjProd (2)'!$C$25,"ym")&gt;0,DATEDIF(I672,'ObjProd (2)'!$C$25,"ym") &amp; " mois ", "") &amp;
   IF(INT(('ObjProd (2)'!$C$25-EDATE(I672,DATEDIF(I672,'ObjProd (2)'!$C$25,"y")*12+DATEDIF(I672,'ObjProd (2)'!$C$25,"ym")))/7)&gt;0,
      INT(('ObjProd (2)'!$C$25-EDATE(I672,DATEDIF(I672,'ObjProd (2)'!$C$25,"y")*12+DATEDIF(I672,'ObjProd (2)'!$C$25,"ym")))/7) &amp; " sem.",
      "")
)
)</f>
        <v>2 mois 3 sem.</v>
      </c>
      <c r="L672" s="11" t="str">
        <f t="shared" si="102"/>
        <v xml:space="preserve">E 6 </v>
      </c>
      <c r="M672" s="9">
        <f t="shared" si="103"/>
        <v>16</v>
      </c>
      <c r="N672" s="9" t="str" cm="1">
        <f t="array" aca="1" ref="N672" ca="1">LEFT(L672, IF(ISNUMBER(SUBSTITUTE(_xludf.MID(L672, 2, 1), ".", ",")), 1, 2))</f>
        <v xml:space="preserve">E </v>
      </c>
      <c r="O672" s="19">
        <f t="shared" ca="1" si="104"/>
        <v>6</v>
      </c>
      <c r="P672" s="9" t="str">
        <f t="shared" ca="1" si="107"/>
        <v>E</v>
      </c>
      <c r="Q672" s="9">
        <f t="shared" ca="1" si="108"/>
        <v>6</v>
      </c>
      <c r="R672" s="9" t="str">
        <f t="shared" ca="1" si="105"/>
        <v>E6</v>
      </c>
      <c r="S672" t="str" cm="1">
        <f t="array" ref="S672">IF(ISBLANK(C672),"",IFERROR(INDEX(ListeSeries!$A$2:$A$1045, MATCH(1, (DatasScan!G672=ListeSeries!$B$2:$B$1045) * (DatasScan!H672&gt;=ListeSeries!$D$2:$D$1045) * (DatasScan!H672&lt;=ListeSeries!$E$2:$E$1045), 0)), "no match"))</f>
        <v>KENESI</v>
      </c>
      <c r="T672" s="7" t="str" cm="1">
        <f t="array" ref="T672">IF(ISBLANK(C672),"",IFERROR(INDEX(ListeSeries!$C$2:$C$1045, MATCH(1, (DatasScan!G672=ListeSeries!$B$2:$B$1045) * (DatasScan!H672&gt;=ListeSeries!$D$2:$D$1045) * (DatasScan!H672&lt;=ListeSeries!$E$2:$E$1045), 0)), "no match"))</f>
        <v>KHENEZI 11</v>
      </c>
      <c r="U672" s="11" t="str" cm="1">
        <f t="array" ref="U672">IF(ISBLANK(C672),"",IFERROR(INDEX(ListeSeries!$F$2:$F$1045, MATCH(1, (DatasScan!G672=ListeSeries!$B$2:$B$1045) * (DatasScan!H672&gt;=ListeSeries!$D$2:$D$1045) * (DatasScan!H672&lt;=ListeSeries!$E$2:$E$1045), 0)), "no match"))</f>
        <v>115-134</v>
      </c>
    </row>
    <row r="673" spans="1:21" x14ac:dyDescent="0.25">
      <c r="A673" s="6" t="str">
        <f t="shared" si="106"/>
        <v>4</v>
      </c>
      <c r="B673" s="272" t="s">
        <v>1290</v>
      </c>
      <c r="C673" s="190" t="s">
        <v>2039</v>
      </c>
      <c r="E673" s="11">
        <v>10</v>
      </c>
      <c r="F673" s="7" t="str">
        <f t="shared" si="100"/>
        <v>853420250624E 8</v>
      </c>
      <c r="G673" s="21" t="str">
        <f>IF(ISBLANK(C673),"",_xlfn.XLOOKUP(_xlfn.XLOOKUP(VALUE(LEFT(C673,4)),Souches!$B$2:$B$15000,Souches!$E$2:$E$15000),Varietes!$B$2:$B$500,Varietes!$C$2:$C$500))</f>
        <v>KNES</v>
      </c>
      <c r="H673" s="19">
        <f>IF(ISBLANK(C673),"",_xlfn.XLOOKUP(VALUE(LEFT(C673,4)),Souches!$B$2:$B$15000,Souches!$D$2:$D$15000))</f>
        <v>130</v>
      </c>
      <c r="I673" s="10">
        <f t="shared" si="101"/>
        <v>45832</v>
      </c>
      <c r="J673" s="19">
        <f>IF(I673="","",INT(('ObjProd (2)'!$C$25-I673)/7 * (ABS('ObjProd (2)'!$C$25-I673)&gt;=7)))</f>
        <v>12</v>
      </c>
      <c r="K673" s="10" t="str">
        <f>IF(I673="","",
IF(AND(DATEDIF(I673,'ObjProd (2)'!$C$25,"y")=0,DATEDIF(I673,'ObjProd (2)'!$C$25,"ym")=0,
   INT(('ObjProd (2)'!$C$25-EDATE(I673,DATEDIF(I673,'ObjProd (2)'!$C$25,"y")*12+DATEDIF(I673,'ObjProd (2)'!$C$25,"ym")))/7)=0),
   "&lt; 1 sem.",
   IF(DATEDIF(I673,'ObjProd (2)'!$C$25,"y")&gt;0,DATEDIF(I673,'ObjProd (2)'!$C$25,"y") &amp; " " &amp; IF(DATEDIF(I673,'ObjProd (2)'!$C$25,"y")=1,"an ","ans "),"") &amp;
   IF(DATEDIF(I673,'ObjProd (2)'!$C$25,"ym")&gt;0,DATEDIF(I673,'ObjProd (2)'!$C$25,"ym") &amp; " mois ", "") &amp;
   IF(INT(('ObjProd (2)'!$C$25-EDATE(I673,DATEDIF(I673,'ObjProd (2)'!$C$25,"y")*12+DATEDIF(I673,'ObjProd (2)'!$C$25,"ym")))/7)&gt;0,
      INT(('ObjProd (2)'!$C$25-EDATE(I673,DATEDIF(I673,'ObjProd (2)'!$C$25,"y")*12+DATEDIF(I673,'ObjProd (2)'!$C$25,"ym")))/7) &amp; " sem.",
      "")
)
)</f>
        <v>2 mois 3 sem.</v>
      </c>
      <c r="L673" s="11" t="str">
        <f t="shared" si="102"/>
        <v xml:space="preserve">E 8 </v>
      </c>
      <c r="M673" s="9">
        <f t="shared" si="103"/>
        <v>10</v>
      </c>
      <c r="N673" s="9" t="str" cm="1">
        <f t="array" aca="1" ref="N673" ca="1">LEFT(L673, IF(ISNUMBER(SUBSTITUTE(_xludf.MID(L673, 2, 1), ".", ",")), 1, 2))</f>
        <v xml:space="preserve">E </v>
      </c>
      <c r="O673" s="19">
        <f t="shared" ca="1" si="104"/>
        <v>8</v>
      </c>
      <c r="P673" s="9" t="str">
        <f t="shared" ca="1" si="107"/>
        <v>E</v>
      </c>
      <c r="Q673" s="9" t="str">
        <f t="shared" ca="1" si="108"/>
        <v>7+</v>
      </c>
      <c r="R673" s="9" t="str">
        <f t="shared" ca="1" si="105"/>
        <v>E7+</v>
      </c>
      <c r="S673" t="str" cm="1">
        <f t="array" ref="S673">IF(ISBLANK(C673),"",IFERROR(INDEX(ListeSeries!$A$2:$A$1045, MATCH(1, (DatasScan!G673=ListeSeries!$B$2:$B$1045) * (DatasScan!H673&gt;=ListeSeries!$D$2:$D$1045) * (DatasScan!H673&lt;=ListeSeries!$E$2:$E$1045), 0)), "no match"))</f>
        <v>KENESI</v>
      </c>
      <c r="T673" s="7" t="str" cm="1">
        <f t="array" ref="T673">IF(ISBLANK(C673),"",IFERROR(INDEX(ListeSeries!$C$2:$C$1045, MATCH(1, (DatasScan!G673=ListeSeries!$B$2:$B$1045) * (DatasScan!H673&gt;=ListeSeries!$D$2:$D$1045) * (DatasScan!H673&lt;=ListeSeries!$E$2:$E$1045), 0)), "no match"))</f>
        <v>KHENEZI 11</v>
      </c>
      <c r="U673" s="11" t="str" cm="1">
        <f t="array" ref="U673">IF(ISBLANK(C673),"",IFERROR(INDEX(ListeSeries!$F$2:$F$1045, MATCH(1, (DatasScan!G673=ListeSeries!$B$2:$B$1045) * (DatasScan!H673&gt;=ListeSeries!$D$2:$D$1045) * (DatasScan!H673&lt;=ListeSeries!$E$2:$E$1045), 0)), "no match"))</f>
        <v>115-134</v>
      </c>
    </row>
    <row r="674" spans="1:21" x14ac:dyDescent="0.25">
      <c r="A674" s="6" t="str">
        <f t="shared" si="106"/>
        <v>4</v>
      </c>
      <c r="B674" s="272" t="s">
        <v>1290</v>
      </c>
      <c r="C674" s="190" t="s">
        <v>2038</v>
      </c>
      <c r="E674" s="11">
        <v>5</v>
      </c>
      <c r="F674" s="7" t="str">
        <f t="shared" si="100"/>
        <v>853420250626E 5</v>
      </c>
      <c r="G674" s="21" t="str">
        <f>IF(ISBLANK(C674),"",_xlfn.XLOOKUP(_xlfn.XLOOKUP(VALUE(LEFT(C674,4)),Souches!$B$2:$B$15000,Souches!$E$2:$E$15000),Varietes!$B$2:$B$500,Varietes!$C$2:$C$500))</f>
        <v>KNES</v>
      </c>
      <c r="H674" s="19">
        <f>IF(ISBLANK(C674),"",_xlfn.XLOOKUP(VALUE(LEFT(C674,4)),Souches!$B$2:$B$15000,Souches!$D$2:$D$15000))</f>
        <v>130</v>
      </c>
      <c r="I674" s="10">
        <f t="shared" si="101"/>
        <v>45834</v>
      </c>
      <c r="J674" s="19">
        <f>IF(I674="","",INT(('ObjProd (2)'!$C$25-I674)/7 * (ABS('ObjProd (2)'!$C$25-I674)&gt;=7)))</f>
        <v>12</v>
      </c>
      <c r="K674" s="10" t="str">
        <f>IF(I674="","",
IF(AND(DATEDIF(I674,'ObjProd (2)'!$C$25,"y")=0,DATEDIF(I674,'ObjProd (2)'!$C$25,"ym")=0,
   INT(('ObjProd (2)'!$C$25-EDATE(I674,DATEDIF(I674,'ObjProd (2)'!$C$25,"y")*12+DATEDIF(I674,'ObjProd (2)'!$C$25,"ym")))/7)=0),
   "&lt; 1 sem.",
   IF(DATEDIF(I674,'ObjProd (2)'!$C$25,"y")&gt;0,DATEDIF(I674,'ObjProd (2)'!$C$25,"y") &amp; " " &amp; IF(DATEDIF(I674,'ObjProd (2)'!$C$25,"y")=1,"an ","ans "),"") &amp;
   IF(DATEDIF(I674,'ObjProd (2)'!$C$25,"ym")&gt;0,DATEDIF(I674,'ObjProd (2)'!$C$25,"ym") &amp; " mois ", "") &amp;
   IF(INT(('ObjProd (2)'!$C$25-EDATE(I674,DATEDIF(I674,'ObjProd (2)'!$C$25,"y")*12+DATEDIF(I674,'ObjProd (2)'!$C$25,"ym")))/7)&gt;0,
      INT(('ObjProd (2)'!$C$25-EDATE(I674,DATEDIF(I674,'ObjProd (2)'!$C$25,"y")*12+DATEDIF(I674,'ObjProd (2)'!$C$25,"ym")))/7) &amp; " sem.",
      "")
)
)</f>
        <v>2 mois 3 sem.</v>
      </c>
      <c r="L674" s="11" t="str">
        <f t="shared" si="102"/>
        <v xml:space="preserve">E 5 </v>
      </c>
      <c r="M674" s="9">
        <f t="shared" si="103"/>
        <v>5</v>
      </c>
      <c r="N674" s="9" t="str" cm="1">
        <f t="array" aca="1" ref="N674" ca="1">LEFT(L674, IF(ISNUMBER(SUBSTITUTE(_xludf.MID(L674, 2, 1), ".", ",")), 1, 2))</f>
        <v xml:space="preserve">E </v>
      </c>
      <c r="O674" s="19">
        <f t="shared" ca="1" si="104"/>
        <v>5</v>
      </c>
      <c r="P674" s="9" t="str">
        <f t="shared" ca="1" si="107"/>
        <v>E</v>
      </c>
      <c r="Q674" s="9">
        <f t="shared" ca="1" si="108"/>
        <v>5</v>
      </c>
      <c r="R674" s="9" t="str">
        <f t="shared" ca="1" si="105"/>
        <v>E5</v>
      </c>
      <c r="S674" t="str" cm="1">
        <f t="array" ref="S674">IF(ISBLANK(C674),"",IFERROR(INDEX(ListeSeries!$A$2:$A$1045, MATCH(1, (DatasScan!G674=ListeSeries!$B$2:$B$1045) * (DatasScan!H674&gt;=ListeSeries!$D$2:$D$1045) * (DatasScan!H674&lt;=ListeSeries!$E$2:$E$1045), 0)), "no match"))</f>
        <v>KENESI</v>
      </c>
      <c r="T674" s="7" t="str" cm="1">
        <f t="array" ref="T674">IF(ISBLANK(C674),"",IFERROR(INDEX(ListeSeries!$C$2:$C$1045, MATCH(1, (DatasScan!G674=ListeSeries!$B$2:$B$1045) * (DatasScan!H674&gt;=ListeSeries!$D$2:$D$1045) * (DatasScan!H674&lt;=ListeSeries!$E$2:$E$1045), 0)), "no match"))</f>
        <v>KHENEZI 11</v>
      </c>
      <c r="U674" s="11" t="str" cm="1">
        <f t="array" ref="U674">IF(ISBLANK(C674),"",IFERROR(INDEX(ListeSeries!$F$2:$F$1045, MATCH(1, (DatasScan!G674=ListeSeries!$B$2:$B$1045) * (DatasScan!H674&gt;=ListeSeries!$D$2:$D$1045) * (DatasScan!H674&lt;=ListeSeries!$E$2:$E$1045), 0)), "no match"))</f>
        <v>115-134</v>
      </c>
    </row>
    <row r="675" spans="1:21" x14ac:dyDescent="0.25">
      <c r="A675" s="6" t="str">
        <f t="shared" si="106"/>
        <v>4</v>
      </c>
      <c r="B675" s="8" t="s">
        <v>1290</v>
      </c>
      <c r="C675" s="190" t="s">
        <v>3555</v>
      </c>
      <c r="D675" s="8">
        <v>10</v>
      </c>
      <c r="F675" s="7" t="str">
        <f t="shared" si="100"/>
        <v>853420250625E 5</v>
      </c>
      <c r="G675" s="21" t="str">
        <f>IF(ISBLANK(C675),"",_xlfn.XLOOKUP(_xlfn.XLOOKUP(VALUE(LEFT(C675,4)),Souches!$B$2:$B$15000,Souches!$E$2:$E$15000),Varietes!$B$2:$B$500,Varietes!$C$2:$C$500))</f>
        <v>KNES</v>
      </c>
      <c r="H675" s="19">
        <f>IF(ISBLANK(C675),"",_xlfn.XLOOKUP(VALUE(LEFT(C675,4)),Souches!$B$2:$B$15000,Souches!$D$2:$D$15000))</f>
        <v>130</v>
      </c>
      <c r="I675" s="10">
        <f t="shared" si="101"/>
        <v>45833</v>
      </c>
      <c r="J675" s="19">
        <f>IF(I675="","",INT(('ObjProd (2)'!$C$25-I675)/7 * (ABS('ObjProd (2)'!$C$25-I675)&gt;=7)))</f>
        <v>12</v>
      </c>
      <c r="K675" s="10" t="str">
        <f>IF(I675="","",
IF(AND(DATEDIF(I675,'ObjProd (2)'!$C$25,"y")=0,DATEDIF(I675,'ObjProd (2)'!$C$25,"ym")=0,
   INT(('ObjProd (2)'!$C$25-EDATE(I675,DATEDIF(I675,'ObjProd (2)'!$C$25,"y")*12+DATEDIF(I675,'ObjProd (2)'!$C$25,"ym")))/7)=0),
   "&lt; 1 sem.",
   IF(DATEDIF(I675,'ObjProd (2)'!$C$25,"y")&gt;0,DATEDIF(I675,'ObjProd (2)'!$C$25,"y") &amp; " " &amp; IF(DATEDIF(I675,'ObjProd (2)'!$C$25,"y")=1,"an ","ans "),"") &amp;
   IF(DATEDIF(I675,'ObjProd (2)'!$C$25,"ym")&gt;0,DATEDIF(I675,'ObjProd (2)'!$C$25,"ym") &amp; " mois ", "") &amp;
   IF(INT(('ObjProd (2)'!$C$25-EDATE(I675,DATEDIF(I675,'ObjProd (2)'!$C$25,"y")*12+DATEDIF(I675,'ObjProd (2)'!$C$25,"ym")))/7)&gt;0,
      INT(('ObjProd (2)'!$C$25-EDATE(I675,DATEDIF(I675,'ObjProd (2)'!$C$25,"y")*12+DATEDIF(I675,'ObjProd (2)'!$C$25,"ym")))/7) &amp; " sem.",
      "")
)
)</f>
        <v>2 mois 3 sem.</v>
      </c>
      <c r="L675" s="11" t="str">
        <f t="shared" si="102"/>
        <v xml:space="preserve">E 5 </v>
      </c>
      <c r="M675" s="9">
        <f t="shared" si="103"/>
        <v>140</v>
      </c>
      <c r="N675" s="9" t="str" cm="1">
        <f t="array" aca="1" ref="N675" ca="1">LEFT(L675, IF(ISNUMBER(SUBSTITUTE(_xludf.MID(L675, 2, 1), ".", ",")), 1, 2))</f>
        <v xml:space="preserve">E </v>
      </c>
      <c r="O675" s="19">
        <f t="shared" ca="1" si="104"/>
        <v>5</v>
      </c>
      <c r="P675" s="9" t="str">
        <f t="shared" ca="1" si="107"/>
        <v>E</v>
      </c>
      <c r="Q675" s="9">
        <f t="shared" ca="1" si="108"/>
        <v>5</v>
      </c>
      <c r="R675" s="9" t="str">
        <f t="shared" ca="1" si="105"/>
        <v>E5</v>
      </c>
      <c r="S675" t="str" cm="1">
        <f t="array" ref="S675">IF(ISBLANK(C675),"",IFERROR(INDEX(ListeSeries!$A$2:$A$1045, MATCH(1, (DatasScan!G675=ListeSeries!$B$2:$B$1045) * (DatasScan!H675&gt;=ListeSeries!$D$2:$D$1045) * (DatasScan!H675&lt;=ListeSeries!$E$2:$E$1045), 0)), "no match"))</f>
        <v>KENESI</v>
      </c>
      <c r="T675" s="7" t="str" cm="1">
        <f t="array" ref="T675">IF(ISBLANK(C675),"",IFERROR(INDEX(ListeSeries!$C$2:$C$1045, MATCH(1, (DatasScan!G675=ListeSeries!$B$2:$B$1045) * (DatasScan!H675&gt;=ListeSeries!$D$2:$D$1045) * (DatasScan!H675&lt;=ListeSeries!$E$2:$E$1045), 0)), "no match"))</f>
        <v>KHENEZI 11</v>
      </c>
      <c r="U675" s="11" t="str" cm="1">
        <f t="array" ref="U675">IF(ISBLANK(C675),"",IFERROR(INDEX(ListeSeries!$F$2:$F$1045, MATCH(1, (DatasScan!G675=ListeSeries!$B$2:$B$1045) * (DatasScan!H675&gt;=ListeSeries!$D$2:$D$1045) * (DatasScan!H675&lt;=ListeSeries!$E$2:$E$1045), 0)), "no match"))</f>
        <v>115-134</v>
      </c>
    </row>
    <row r="676" spans="1:21" x14ac:dyDescent="0.25">
      <c r="A676" s="6" t="str">
        <f t="shared" si="106"/>
        <v>4</v>
      </c>
      <c r="B676" s="8" t="s">
        <v>1287</v>
      </c>
      <c r="C676" s="190" t="s">
        <v>3556</v>
      </c>
      <c r="E676" s="11">
        <v>459</v>
      </c>
      <c r="F676" s="7" t="str">
        <f t="shared" si="100"/>
        <v>840220250827E 4</v>
      </c>
      <c r="G676" s="21" t="str">
        <f>IF(ISBLANK(C676),"",_xlfn.XLOOKUP(_xlfn.XLOOKUP(VALUE(LEFT(C676,4)),Souches!$B$2:$B$15000,Souches!$E$2:$E$15000),Varietes!$B$2:$B$500,Varietes!$C$2:$C$500))</f>
        <v>MDJU</v>
      </c>
      <c r="H676" s="19">
        <f>IF(ISBLANK(C676),"",_xlfn.XLOOKUP(VALUE(LEFT(C676,4)),Souches!$B$2:$B$15000,Souches!$D$2:$D$15000))</f>
        <v>3464</v>
      </c>
      <c r="I676" s="10">
        <f t="shared" si="101"/>
        <v>45896</v>
      </c>
      <c r="J676" s="19">
        <f>IF(I676="","",INT(('ObjProd (2)'!$C$25-I676)/7 * (ABS('ObjProd (2)'!$C$25-I676)&gt;=7)))</f>
        <v>3</v>
      </c>
      <c r="K676" s="10" t="str">
        <f>IF(I676="","",
IF(AND(DATEDIF(I676,'ObjProd (2)'!$C$25,"y")=0,DATEDIF(I676,'ObjProd (2)'!$C$25,"ym")=0,
   INT(('ObjProd (2)'!$C$25-EDATE(I676,DATEDIF(I676,'ObjProd (2)'!$C$25,"y")*12+DATEDIF(I676,'ObjProd (2)'!$C$25,"ym")))/7)=0),
   "&lt; 1 sem.",
   IF(DATEDIF(I676,'ObjProd (2)'!$C$25,"y")&gt;0,DATEDIF(I676,'ObjProd (2)'!$C$25,"y") &amp; " " &amp; IF(DATEDIF(I676,'ObjProd (2)'!$C$25,"y")=1,"an ","ans "),"") &amp;
   IF(DATEDIF(I676,'ObjProd (2)'!$C$25,"ym")&gt;0,DATEDIF(I676,'ObjProd (2)'!$C$25,"ym") &amp; " mois ", "") &amp;
   IF(INT(('ObjProd (2)'!$C$25-EDATE(I676,DATEDIF(I676,'ObjProd (2)'!$C$25,"y")*12+DATEDIF(I676,'ObjProd (2)'!$C$25,"ym")))/7)&gt;0,
      INT(('ObjProd (2)'!$C$25-EDATE(I676,DATEDIF(I676,'ObjProd (2)'!$C$25,"y")*12+DATEDIF(I676,'ObjProd (2)'!$C$25,"ym")))/7) &amp; " sem.",
      "")
)
)</f>
        <v>3 sem.</v>
      </c>
      <c r="L676" s="11" t="str">
        <f t="shared" si="102"/>
        <v xml:space="preserve">E 4 </v>
      </c>
      <c r="M676" s="9">
        <f t="shared" si="103"/>
        <v>459</v>
      </c>
      <c r="N676" s="9" t="str" cm="1">
        <f t="array" aca="1" ref="N676" ca="1">LEFT(L676, IF(ISNUMBER(SUBSTITUTE(_xludf.MID(L676, 2, 1), ".", ",")), 1, 2))</f>
        <v xml:space="preserve">E </v>
      </c>
      <c r="O676" s="19">
        <f t="shared" ca="1" si="104"/>
        <v>4</v>
      </c>
      <c r="P676" s="9" t="str">
        <f t="shared" ca="1" si="107"/>
        <v>E</v>
      </c>
      <c r="Q676" s="9">
        <f t="shared" ca="1" si="108"/>
        <v>4</v>
      </c>
      <c r="R676" s="9" t="str">
        <f t="shared" ca="1" si="105"/>
        <v>E4</v>
      </c>
      <c r="S676" t="str" cm="1">
        <f t="array" ref="S676">IF(ISBLANK(C676),"",IFERROR(INDEX(ListeSeries!$A$2:$A$1045, MATCH(1, (DatasScan!G676=ListeSeries!$B$2:$B$1045) * (DatasScan!H676&gt;=ListeSeries!$D$2:$D$1045) * (DatasScan!H676&lt;=ListeSeries!$E$2:$E$1045), 0)), "no match"))</f>
        <v>MEDJOOL</v>
      </c>
      <c r="T676" s="7" t="str" cm="1">
        <f t="array" ref="T676">IF(ISBLANK(C676),"",IFERROR(INDEX(ListeSeries!$C$2:$C$1045, MATCH(1, (DatasScan!G676=ListeSeries!$B$2:$B$1045) * (DatasScan!H676&gt;=ListeSeries!$D$2:$D$1045) * (DatasScan!H676&lt;=ListeSeries!$E$2:$E$1045), 0)), "no match"))</f>
        <v>MEDJOOL 105</v>
      </c>
      <c r="U676" s="11" t="str" cm="1">
        <f t="array" ref="U676">IF(ISBLANK(C676),"",IFERROR(INDEX(ListeSeries!$F$2:$F$1045, MATCH(1, (DatasScan!G676=ListeSeries!$B$2:$B$1045) * (DatasScan!H676&gt;=ListeSeries!$D$2:$D$1045) * (DatasScan!H676&lt;=ListeSeries!$E$2:$E$1045), 0)), "no match"))</f>
        <v>3461-3475</v>
      </c>
    </row>
    <row r="677" spans="1:21" x14ac:dyDescent="0.25">
      <c r="A677" s="6" t="str">
        <f t="shared" si="106"/>
        <v>4</v>
      </c>
      <c r="B677" s="272" t="s">
        <v>1287</v>
      </c>
      <c r="C677" s="190" t="s">
        <v>3557</v>
      </c>
      <c r="D677" s="8">
        <v>1</v>
      </c>
      <c r="E677" s="11">
        <v>5</v>
      </c>
      <c r="F677" s="7" t="str">
        <f t="shared" si="100"/>
        <v>840220250901E 4</v>
      </c>
      <c r="G677" s="21" t="str">
        <f>IF(ISBLANK(C677),"",_xlfn.XLOOKUP(_xlfn.XLOOKUP(VALUE(LEFT(C677,4)),Souches!$B$2:$B$15000,Souches!$E$2:$E$15000),Varietes!$B$2:$B$500,Varietes!$C$2:$C$500))</f>
        <v>MDJU</v>
      </c>
      <c r="H677" s="19">
        <f>IF(ISBLANK(C677),"",_xlfn.XLOOKUP(VALUE(LEFT(C677,4)),Souches!$B$2:$B$15000,Souches!$D$2:$D$15000))</f>
        <v>3464</v>
      </c>
      <c r="I677" s="10">
        <f t="shared" si="101"/>
        <v>45901</v>
      </c>
      <c r="J677" s="19">
        <f>IF(I677="","",INT(('ObjProd (2)'!$C$25-I677)/7 * (ABS('ObjProd (2)'!$C$25-I677)&gt;=7)))</f>
        <v>2</v>
      </c>
      <c r="K677" s="10" t="str">
        <f>IF(I677="","",
IF(AND(DATEDIF(I677,'ObjProd (2)'!$C$25,"y")=0,DATEDIF(I677,'ObjProd (2)'!$C$25,"ym")=0,
   INT(('ObjProd (2)'!$C$25-EDATE(I677,DATEDIF(I677,'ObjProd (2)'!$C$25,"y")*12+DATEDIF(I677,'ObjProd (2)'!$C$25,"ym")))/7)=0),
   "&lt; 1 sem.",
   IF(DATEDIF(I677,'ObjProd (2)'!$C$25,"y")&gt;0,DATEDIF(I677,'ObjProd (2)'!$C$25,"y") &amp; " " &amp; IF(DATEDIF(I677,'ObjProd (2)'!$C$25,"y")=1,"an ","ans "),"") &amp;
   IF(DATEDIF(I677,'ObjProd (2)'!$C$25,"ym")&gt;0,DATEDIF(I677,'ObjProd (2)'!$C$25,"ym") &amp; " mois ", "") &amp;
   IF(INT(('ObjProd (2)'!$C$25-EDATE(I677,DATEDIF(I677,'ObjProd (2)'!$C$25,"y")*12+DATEDIF(I677,'ObjProd (2)'!$C$25,"ym")))/7)&gt;0,
      INT(('ObjProd (2)'!$C$25-EDATE(I677,DATEDIF(I677,'ObjProd (2)'!$C$25,"y")*12+DATEDIF(I677,'ObjProd (2)'!$C$25,"ym")))/7) &amp; " sem.",
      "")
)
)</f>
        <v>2 sem.</v>
      </c>
      <c r="L677" s="11" t="str">
        <f t="shared" si="102"/>
        <v xml:space="preserve">E 4 </v>
      </c>
      <c r="M677" s="9">
        <f t="shared" si="103"/>
        <v>19</v>
      </c>
      <c r="N677" s="9" t="str" cm="1">
        <f t="array" aca="1" ref="N677" ca="1">LEFT(L677, IF(ISNUMBER(SUBSTITUTE(_xludf.MID(L677, 2, 1), ".", ",")), 1, 2))</f>
        <v xml:space="preserve">E </v>
      </c>
      <c r="O677" s="19">
        <f t="shared" ca="1" si="104"/>
        <v>4</v>
      </c>
      <c r="P677" s="9" t="str">
        <f t="shared" ca="1" si="107"/>
        <v>E</v>
      </c>
      <c r="Q677" s="9">
        <f t="shared" ca="1" si="108"/>
        <v>4</v>
      </c>
      <c r="R677" s="9" t="str">
        <f t="shared" ca="1" si="105"/>
        <v>E4</v>
      </c>
      <c r="S677" t="str" cm="1">
        <f t="array" ref="S677">IF(ISBLANK(C677),"",IFERROR(INDEX(ListeSeries!$A$2:$A$1045, MATCH(1, (DatasScan!G677=ListeSeries!$B$2:$B$1045) * (DatasScan!H677&gt;=ListeSeries!$D$2:$D$1045) * (DatasScan!H677&lt;=ListeSeries!$E$2:$E$1045), 0)), "no match"))</f>
        <v>MEDJOOL</v>
      </c>
      <c r="T677" s="7" t="str" cm="1">
        <f t="array" ref="T677">IF(ISBLANK(C677),"",IFERROR(INDEX(ListeSeries!$C$2:$C$1045, MATCH(1, (DatasScan!G677=ListeSeries!$B$2:$B$1045) * (DatasScan!H677&gt;=ListeSeries!$D$2:$D$1045) * (DatasScan!H677&lt;=ListeSeries!$E$2:$E$1045), 0)), "no match"))</f>
        <v>MEDJOOL 105</v>
      </c>
      <c r="U677" s="11" t="str" cm="1">
        <f t="array" ref="U677">IF(ISBLANK(C677),"",IFERROR(INDEX(ListeSeries!$F$2:$F$1045, MATCH(1, (DatasScan!G677=ListeSeries!$B$2:$B$1045) * (DatasScan!H677&gt;=ListeSeries!$D$2:$D$1045) * (DatasScan!H677&lt;=ListeSeries!$E$2:$E$1045), 0)), "no match"))</f>
        <v>3461-3475</v>
      </c>
    </row>
    <row r="678" spans="1:21" x14ac:dyDescent="0.25">
      <c r="A678" s="6" t="str">
        <f t="shared" si="106"/>
        <v>4</v>
      </c>
      <c r="B678" s="272" t="s">
        <v>1287</v>
      </c>
      <c r="C678" s="190" t="s">
        <v>3558</v>
      </c>
      <c r="D678" s="8">
        <v>2</v>
      </c>
      <c r="F678" s="7" t="str">
        <f t="shared" si="100"/>
        <v>840220250902EA4</v>
      </c>
      <c r="G678" s="21" t="str">
        <f>IF(ISBLANK(C678),"",_xlfn.XLOOKUP(_xlfn.XLOOKUP(VALUE(LEFT(C678,4)),Souches!$B$2:$B$15000,Souches!$E$2:$E$15000),Varietes!$B$2:$B$500,Varietes!$C$2:$C$500))</f>
        <v>MDJU</v>
      </c>
      <c r="H678" s="19">
        <f>IF(ISBLANK(C678),"",_xlfn.XLOOKUP(VALUE(LEFT(C678,4)),Souches!$B$2:$B$15000,Souches!$D$2:$D$15000))</f>
        <v>3464</v>
      </c>
      <c r="I678" s="10">
        <f t="shared" si="101"/>
        <v>45902</v>
      </c>
      <c r="J678" s="19">
        <f>IF(I678="","",INT(('ObjProd (2)'!$C$25-I678)/7 * (ABS('ObjProd (2)'!$C$25-I678)&gt;=7)))</f>
        <v>2</v>
      </c>
      <c r="K678" s="10" t="str">
        <f>IF(I678="","",
IF(AND(DATEDIF(I678,'ObjProd (2)'!$C$25,"y")=0,DATEDIF(I678,'ObjProd (2)'!$C$25,"ym")=0,
   INT(('ObjProd (2)'!$C$25-EDATE(I678,DATEDIF(I678,'ObjProd (2)'!$C$25,"y")*12+DATEDIF(I678,'ObjProd (2)'!$C$25,"ym")))/7)=0),
   "&lt; 1 sem.",
   IF(DATEDIF(I678,'ObjProd (2)'!$C$25,"y")&gt;0,DATEDIF(I678,'ObjProd (2)'!$C$25,"y") &amp; " " &amp; IF(DATEDIF(I678,'ObjProd (2)'!$C$25,"y")=1,"an ","ans "),"") &amp;
   IF(DATEDIF(I678,'ObjProd (2)'!$C$25,"ym")&gt;0,DATEDIF(I678,'ObjProd (2)'!$C$25,"ym") &amp; " mois ", "") &amp;
   IF(INT(('ObjProd (2)'!$C$25-EDATE(I678,DATEDIF(I678,'ObjProd (2)'!$C$25,"y")*12+DATEDIF(I678,'ObjProd (2)'!$C$25,"ym")))/7)&gt;0,
      INT(('ObjProd (2)'!$C$25-EDATE(I678,DATEDIF(I678,'ObjProd (2)'!$C$25,"y")*12+DATEDIF(I678,'ObjProd (2)'!$C$25,"ym")))/7) &amp; " sem.",
      "")
)
)</f>
        <v>2 sem.</v>
      </c>
      <c r="L678" s="11" t="str">
        <f t="shared" si="102"/>
        <v xml:space="preserve">EA4 </v>
      </c>
      <c r="M678" s="9">
        <f t="shared" si="103"/>
        <v>28</v>
      </c>
      <c r="N678" s="9" t="str" cm="1">
        <f t="array" aca="1" ref="N678" ca="1">LEFT(L678, IF(ISNUMBER(SUBSTITUTE(_xludf.MID(L678, 2, 1), ".", ",")), 1, 2))</f>
        <v>EA</v>
      </c>
      <c r="O678" s="19">
        <f t="shared" ca="1" si="104"/>
        <v>4</v>
      </c>
      <c r="P678" s="9" t="str">
        <f t="shared" ca="1" si="107"/>
        <v>E</v>
      </c>
      <c r="Q678" s="9">
        <f t="shared" ca="1" si="108"/>
        <v>4</v>
      </c>
      <c r="R678" s="9" t="str">
        <f t="shared" ca="1" si="105"/>
        <v>E4</v>
      </c>
      <c r="S678" t="str" cm="1">
        <f t="array" ref="S678">IF(ISBLANK(C678),"",IFERROR(INDEX(ListeSeries!$A$2:$A$1045, MATCH(1, (DatasScan!G678=ListeSeries!$B$2:$B$1045) * (DatasScan!H678&gt;=ListeSeries!$D$2:$D$1045) * (DatasScan!H678&lt;=ListeSeries!$E$2:$E$1045), 0)), "no match"))</f>
        <v>MEDJOOL</v>
      </c>
      <c r="T678" s="7" t="str" cm="1">
        <f t="array" ref="T678">IF(ISBLANK(C678),"",IFERROR(INDEX(ListeSeries!$C$2:$C$1045, MATCH(1, (DatasScan!G678=ListeSeries!$B$2:$B$1045) * (DatasScan!H678&gt;=ListeSeries!$D$2:$D$1045) * (DatasScan!H678&lt;=ListeSeries!$E$2:$E$1045), 0)), "no match"))</f>
        <v>MEDJOOL 105</v>
      </c>
      <c r="U678" s="11" t="str" cm="1">
        <f t="array" ref="U678">IF(ISBLANK(C678),"",IFERROR(INDEX(ListeSeries!$F$2:$F$1045, MATCH(1, (DatasScan!G678=ListeSeries!$B$2:$B$1045) * (DatasScan!H678&gt;=ListeSeries!$D$2:$D$1045) * (DatasScan!H678&lt;=ListeSeries!$E$2:$E$1045), 0)), "no match"))</f>
        <v>3461-3475</v>
      </c>
    </row>
    <row r="679" spans="1:21" x14ac:dyDescent="0.25">
      <c r="A679" s="6" t="str">
        <f t="shared" si="106"/>
        <v>4</v>
      </c>
      <c r="B679" s="272" t="s">
        <v>1287</v>
      </c>
      <c r="C679" s="190" t="s">
        <v>1288</v>
      </c>
      <c r="E679" s="11">
        <v>6</v>
      </c>
      <c r="F679" s="7" t="str">
        <f t="shared" si="100"/>
        <v>861120250603E 7</v>
      </c>
      <c r="G679" s="21" t="str">
        <f>IF(ISBLANK(C679),"",_xlfn.XLOOKUP(_xlfn.XLOOKUP(VALUE(LEFT(C679,4)),Souches!$B$2:$B$15000,Souches!$E$2:$E$15000),Varietes!$B$2:$B$500,Varietes!$C$2:$C$500))</f>
        <v>MDJU</v>
      </c>
      <c r="H679" s="19">
        <f>IF(ISBLANK(C679),"",_xlfn.XLOOKUP(VALUE(LEFT(C679,4)),Souches!$B$2:$B$15000,Souches!$D$2:$D$15000))</f>
        <v>3522</v>
      </c>
      <c r="I679" s="10">
        <f t="shared" si="101"/>
        <v>45811</v>
      </c>
      <c r="J679" s="19">
        <f>IF(I679="","",INT(('ObjProd (2)'!$C$25-I679)/7 * (ABS('ObjProd (2)'!$C$25-I679)&gt;=7)))</f>
        <v>15</v>
      </c>
      <c r="K679" s="10" t="str">
        <f>IF(I679="","",
IF(AND(DATEDIF(I679,'ObjProd (2)'!$C$25,"y")=0,DATEDIF(I679,'ObjProd (2)'!$C$25,"ym")=0,
   INT(('ObjProd (2)'!$C$25-EDATE(I679,DATEDIF(I679,'ObjProd (2)'!$C$25,"y")*12+DATEDIF(I679,'ObjProd (2)'!$C$25,"ym")))/7)=0),
   "&lt; 1 sem.",
   IF(DATEDIF(I679,'ObjProd (2)'!$C$25,"y")&gt;0,DATEDIF(I679,'ObjProd (2)'!$C$25,"y") &amp; " " &amp; IF(DATEDIF(I679,'ObjProd (2)'!$C$25,"y")=1,"an ","ans "),"") &amp;
   IF(DATEDIF(I679,'ObjProd (2)'!$C$25,"ym")&gt;0,DATEDIF(I679,'ObjProd (2)'!$C$25,"ym") &amp; " mois ", "") &amp;
   IF(INT(('ObjProd (2)'!$C$25-EDATE(I679,DATEDIF(I679,'ObjProd (2)'!$C$25,"y")*12+DATEDIF(I679,'ObjProd (2)'!$C$25,"ym")))/7)&gt;0,
      INT(('ObjProd (2)'!$C$25-EDATE(I679,DATEDIF(I679,'ObjProd (2)'!$C$25,"y")*12+DATEDIF(I679,'ObjProd (2)'!$C$25,"ym")))/7) &amp; " sem.",
      "")
)
)</f>
        <v>3 mois 2 sem.</v>
      </c>
      <c r="L679" s="11" t="str">
        <f t="shared" si="102"/>
        <v xml:space="preserve">E 7 </v>
      </c>
      <c r="M679" s="9">
        <f t="shared" si="103"/>
        <v>6</v>
      </c>
      <c r="N679" s="9" t="str" cm="1">
        <f t="array" aca="1" ref="N679" ca="1">LEFT(L679, IF(ISNUMBER(SUBSTITUTE(_xludf.MID(L679, 2, 1), ".", ",")), 1, 2))</f>
        <v xml:space="preserve">E </v>
      </c>
      <c r="O679" s="19">
        <f t="shared" ca="1" si="104"/>
        <v>7</v>
      </c>
      <c r="P679" s="9" t="str">
        <f t="shared" ca="1" si="107"/>
        <v>E</v>
      </c>
      <c r="Q679" s="9" t="str">
        <f t="shared" ca="1" si="108"/>
        <v>7+</v>
      </c>
      <c r="R679" s="9" t="str">
        <f t="shared" ca="1" si="105"/>
        <v>E7+</v>
      </c>
      <c r="S679" t="str" cm="1">
        <f t="array" ref="S679">IF(ISBLANK(C679),"",IFERROR(INDEX(ListeSeries!$A$2:$A$1045, MATCH(1, (DatasScan!G679=ListeSeries!$B$2:$B$1045) * (DatasScan!H679&gt;=ListeSeries!$D$2:$D$1045) * (DatasScan!H679&lt;=ListeSeries!$E$2:$E$1045), 0)), "no match"))</f>
        <v>MEDJOOL</v>
      </c>
      <c r="T679" s="7" t="str" cm="1">
        <f t="array" ref="T679">IF(ISBLANK(C679),"",IFERROR(INDEX(ListeSeries!$C$2:$C$1045, MATCH(1, (DatasScan!G679=ListeSeries!$B$2:$B$1045) * (DatasScan!H679&gt;=ListeSeries!$D$2:$D$1045) * (DatasScan!H679&lt;=ListeSeries!$E$2:$E$1045), 0)), "no match"))</f>
        <v>MEDJOOL 108</v>
      </c>
      <c r="U679" s="11" t="str" cm="1">
        <f t="array" ref="U679">IF(ISBLANK(C679),"",IFERROR(INDEX(ListeSeries!$F$2:$F$1045, MATCH(1, (DatasScan!G679=ListeSeries!$B$2:$B$1045) * (DatasScan!H679&gt;=ListeSeries!$D$2:$D$1045) * (DatasScan!H679&lt;=ListeSeries!$E$2:$E$1045), 0)), "no match"))</f>
        <v>3521-3530</v>
      </c>
    </row>
    <row r="680" spans="1:21" x14ac:dyDescent="0.25">
      <c r="A680" s="6" t="str">
        <f t="shared" si="106"/>
        <v>4</v>
      </c>
      <c r="B680" s="8" t="s">
        <v>1034</v>
      </c>
      <c r="C680" s="190" t="s">
        <v>2046</v>
      </c>
      <c r="E680" s="11">
        <v>6</v>
      </c>
      <c r="F680" s="7" t="str">
        <f t="shared" si="100"/>
        <v>840220250707EA7</v>
      </c>
      <c r="G680" s="21" t="str">
        <f>IF(ISBLANK(C680),"",_xlfn.XLOOKUP(_xlfn.XLOOKUP(VALUE(LEFT(C680,4)),Souches!$B$2:$B$15000,Souches!$E$2:$E$15000),Varietes!$B$2:$B$500,Varietes!$C$2:$C$500))</f>
        <v>MDJU</v>
      </c>
      <c r="H680" s="19">
        <f>IF(ISBLANK(C680),"",_xlfn.XLOOKUP(VALUE(LEFT(C680,4)),Souches!$B$2:$B$15000,Souches!$D$2:$D$15000))</f>
        <v>3464</v>
      </c>
      <c r="I680" s="10">
        <f t="shared" si="101"/>
        <v>45845</v>
      </c>
      <c r="J680" s="19">
        <f>IF(I680="","",INT(('ObjProd (2)'!$C$25-I680)/7 * (ABS('ObjProd (2)'!$C$25-I680)&gt;=7)))</f>
        <v>10</v>
      </c>
      <c r="K680" s="10" t="str">
        <f>IF(I680="","",
IF(AND(DATEDIF(I680,'ObjProd (2)'!$C$25,"y")=0,DATEDIF(I680,'ObjProd (2)'!$C$25,"ym")=0,
   INT(('ObjProd (2)'!$C$25-EDATE(I680,DATEDIF(I680,'ObjProd (2)'!$C$25,"y")*12+DATEDIF(I680,'ObjProd (2)'!$C$25,"ym")))/7)=0),
   "&lt; 1 sem.",
   IF(DATEDIF(I680,'ObjProd (2)'!$C$25,"y")&gt;0,DATEDIF(I680,'ObjProd (2)'!$C$25,"y") &amp; " " &amp; IF(DATEDIF(I680,'ObjProd (2)'!$C$25,"y")=1,"an ","ans "),"") &amp;
   IF(DATEDIF(I680,'ObjProd (2)'!$C$25,"ym")&gt;0,DATEDIF(I680,'ObjProd (2)'!$C$25,"ym") &amp; " mois ", "") &amp;
   IF(INT(('ObjProd (2)'!$C$25-EDATE(I680,DATEDIF(I680,'ObjProd (2)'!$C$25,"y")*12+DATEDIF(I680,'ObjProd (2)'!$C$25,"ym")))/7)&gt;0,
      INT(('ObjProd (2)'!$C$25-EDATE(I680,DATEDIF(I680,'ObjProd (2)'!$C$25,"y")*12+DATEDIF(I680,'ObjProd (2)'!$C$25,"ym")))/7) &amp; " sem.",
      "")
)
)</f>
        <v>2 mois 1 sem.</v>
      </c>
      <c r="L680" s="11" t="str">
        <f t="shared" si="102"/>
        <v xml:space="preserve">EA7 </v>
      </c>
      <c r="M680" s="9">
        <f t="shared" si="103"/>
        <v>6</v>
      </c>
      <c r="N680" s="9" t="str" cm="1">
        <f t="array" aca="1" ref="N680" ca="1">LEFT(L680, IF(ISNUMBER(SUBSTITUTE(_xludf.MID(L680, 2, 1), ".", ",")), 1, 2))</f>
        <v>EA</v>
      </c>
      <c r="O680" s="19">
        <f t="shared" ca="1" si="104"/>
        <v>7</v>
      </c>
      <c r="P680" s="9" t="str">
        <f t="shared" ca="1" si="107"/>
        <v>E</v>
      </c>
      <c r="Q680" s="9" t="str">
        <f t="shared" ca="1" si="108"/>
        <v>7+</v>
      </c>
      <c r="R680" s="9" t="str">
        <f t="shared" ca="1" si="105"/>
        <v>E7+</v>
      </c>
      <c r="S680" t="str" cm="1">
        <f t="array" ref="S680">IF(ISBLANK(C680),"",IFERROR(INDEX(ListeSeries!$A$2:$A$1045, MATCH(1, (DatasScan!G680=ListeSeries!$B$2:$B$1045) * (DatasScan!H680&gt;=ListeSeries!$D$2:$D$1045) * (DatasScan!H680&lt;=ListeSeries!$E$2:$E$1045), 0)), "no match"))</f>
        <v>MEDJOOL</v>
      </c>
      <c r="T680" s="7" t="str" cm="1">
        <f t="array" ref="T680">IF(ISBLANK(C680),"",IFERROR(INDEX(ListeSeries!$C$2:$C$1045, MATCH(1, (DatasScan!G680=ListeSeries!$B$2:$B$1045) * (DatasScan!H680&gt;=ListeSeries!$D$2:$D$1045) * (DatasScan!H680&lt;=ListeSeries!$E$2:$E$1045), 0)), "no match"))</f>
        <v>MEDJOOL 105</v>
      </c>
      <c r="U680" s="11" t="str" cm="1">
        <f t="array" ref="U680">IF(ISBLANK(C680),"",IFERROR(INDEX(ListeSeries!$F$2:$F$1045, MATCH(1, (DatasScan!G680=ListeSeries!$B$2:$B$1045) * (DatasScan!H680&gt;=ListeSeries!$D$2:$D$1045) * (DatasScan!H680&lt;=ListeSeries!$E$2:$E$1045), 0)), "no match"))</f>
        <v>3461-3475</v>
      </c>
    </row>
    <row r="681" spans="1:21" x14ac:dyDescent="0.25">
      <c r="A681" s="6" t="str">
        <f t="shared" si="106"/>
        <v>4</v>
      </c>
      <c r="B681" s="272" t="s">
        <v>1034</v>
      </c>
      <c r="C681" s="190" t="s">
        <v>2045</v>
      </c>
      <c r="E681" s="11">
        <v>1</v>
      </c>
      <c r="F681" s="7" t="str">
        <f t="shared" si="100"/>
        <v>861120250708E 6</v>
      </c>
      <c r="G681" s="21" t="str">
        <f>IF(ISBLANK(C681),"",_xlfn.XLOOKUP(_xlfn.XLOOKUP(VALUE(LEFT(C681,4)),Souches!$B$2:$B$15000,Souches!$E$2:$E$15000),Varietes!$B$2:$B$500,Varietes!$C$2:$C$500))</f>
        <v>MDJU</v>
      </c>
      <c r="H681" s="19">
        <f>IF(ISBLANK(C681),"",_xlfn.XLOOKUP(VALUE(LEFT(C681,4)),Souches!$B$2:$B$15000,Souches!$D$2:$D$15000))</f>
        <v>3522</v>
      </c>
      <c r="I681" s="10">
        <f t="shared" si="101"/>
        <v>45846</v>
      </c>
      <c r="J681" s="19">
        <f>IF(I681="","",INT(('ObjProd (2)'!$C$25-I681)/7 * (ABS('ObjProd (2)'!$C$25-I681)&gt;=7)))</f>
        <v>10</v>
      </c>
      <c r="K681" s="10" t="str">
        <f>IF(I681="","",
IF(AND(DATEDIF(I681,'ObjProd (2)'!$C$25,"y")=0,DATEDIF(I681,'ObjProd (2)'!$C$25,"ym")=0,
   INT(('ObjProd (2)'!$C$25-EDATE(I681,DATEDIF(I681,'ObjProd (2)'!$C$25,"y")*12+DATEDIF(I681,'ObjProd (2)'!$C$25,"ym")))/7)=0),
   "&lt; 1 sem.",
   IF(DATEDIF(I681,'ObjProd (2)'!$C$25,"y")&gt;0,DATEDIF(I681,'ObjProd (2)'!$C$25,"y") &amp; " " &amp; IF(DATEDIF(I681,'ObjProd (2)'!$C$25,"y")=1,"an ","ans "),"") &amp;
   IF(DATEDIF(I681,'ObjProd (2)'!$C$25,"ym")&gt;0,DATEDIF(I681,'ObjProd (2)'!$C$25,"ym") &amp; " mois ", "") &amp;
   IF(INT(('ObjProd (2)'!$C$25-EDATE(I681,DATEDIF(I681,'ObjProd (2)'!$C$25,"y")*12+DATEDIF(I681,'ObjProd (2)'!$C$25,"ym")))/7)&gt;0,
      INT(('ObjProd (2)'!$C$25-EDATE(I681,DATEDIF(I681,'ObjProd (2)'!$C$25,"y")*12+DATEDIF(I681,'ObjProd (2)'!$C$25,"ym")))/7) &amp; " sem.",
      "")
)
)</f>
        <v>2 mois 1 sem.</v>
      </c>
      <c r="L681" s="11" t="str">
        <f t="shared" si="102"/>
        <v xml:space="preserve">E 6 </v>
      </c>
      <c r="M681" s="9">
        <f t="shared" si="103"/>
        <v>1</v>
      </c>
      <c r="N681" s="9" t="str" cm="1">
        <f t="array" aca="1" ref="N681" ca="1">LEFT(L681, IF(ISNUMBER(SUBSTITUTE(_xludf.MID(L681, 2, 1), ".", ",")), 1, 2))</f>
        <v xml:space="preserve">E </v>
      </c>
      <c r="O681" s="19">
        <f t="shared" ca="1" si="104"/>
        <v>6</v>
      </c>
      <c r="P681" s="9" t="str">
        <f t="shared" ca="1" si="107"/>
        <v>E</v>
      </c>
      <c r="Q681" s="9">
        <f t="shared" ca="1" si="108"/>
        <v>6</v>
      </c>
      <c r="R681" s="9" t="str">
        <f t="shared" ca="1" si="105"/>
        <v>E6</v>
      </c>
      <c r="S681" t="str" cm="1">
        <f t="array" ref="S681">IF(ISBLANK(C681),"",IFERROR(INDEX(ListeSeries!$A$2:$A$1045, MATCH(1, (DatasScan!G681=ListeSeries!$B$2:$B$1045) * (DatasScan!H681&gt;=ListeSeries!$D$2:$D$1045) * (DatasScan!H681&lt;=ListeSeries!$E$2:$E$1045), 0)), "no match"))</f>
        <v>MEDJOOL</v>
      </c>
      <c r="T681" s="7" t="str" cm="1">
        <f t="array" ref="T681">IF(ISBLANK(C681),"",IFERROR(INDEX(ListeSeries!$C$2:$C$1045, MATCH(1, (DatasScan!G681=ListeSeries!$B$2:$B$1045) * (DatasScan!H681&gt;=ListeSeries!$D$2:$D$1045) * (DatasScan!H681&lt;=ListeSeries!$E$2:$E$1045), 0)), "no match"))</f>
        <v>MEDJOOL 108</v>
      </c>
      <c r="U681" s="11" t="str" cm="1">
        <f t="array" ref="U681">IF(ISBLANK(C681),"",IFERROR(INDEX(ListeSeries!$F$2:$F$1045, MATCH(1, (DatasScan!G681=ListeSeries!$B$2:$B$1045) * (DatasScan!H681&gt;=ListeSeries!$D$2:$D$1045) * (DatasScan!H681&lt;=ListeSeries!$E$2:$E$1045), 0)), "no match"))</f>
        <v>3521-3530</v>
      </c>
    </row>
    <row r="682" spans="1:21" x14ac:dyDescent="0.25">
      <c r="A682" s="6" t="str">
        <f t="shared" si="106"/>
        <v>4</v>
      </c>
      <c r="B682" s="272" t="s">
        <v>1034</v>
      </c>
      <c r="C682" s="190" t="s">
        <v>2044</v>
      </c>
      <c r="E682" s="11">
        <v>4</v>
      </c>
      <c r="F682" s="7" t="str">
        <f t="shared" si="100"/>
        <v>851620250709EA3</v>
      </c>
      <c r="G682" s="21" t="str">
        <f>IF(ISBLANK(C682),"",_xlfn.XLOOKUP(_xlfn.XLOOKUP(VALUE(LEFT(C682,4)),Souches!$B$2:$B$15000,Souches!$E$2:$E$15000),Varietes!$B$2:$B$500,Varietes!$C$2:$C$500))</f>
        <v>MDJU</v>
      </c>
      <c r="H682" s="19">
        <f>IF(ISBLANK(C682),"",_xlfn.XLOOKUP(VALUE(LEFT(C682,4)),Souches!$B$2:$B$15000,Souches!$D$2:$D$15000))</f>
        <v>3514</v>
      </c>
      <c r="I682" s="10">
        <f t="shared" si="101"/>
        <v>45847</v>
      </c>
      <c r="J682" s="19">
        <f>IF(I682="","",INT(('ObjProd (2)'!$C$25-I682)/7 * (ABS('ObjProd (2)'!$C$25-I682)&gt;=7)))</f>
        <v>10</v>
      </c>
      <c r="K682" s="10" t="str">
        <f>IF(I682="","",
IF(AND(DATEDIF(I682,'ObjProd (2)'!$C$25,"y")=0,DATEDIF(I682,'ObjProd (2)'!$C$25,"ym")=0,
   INT(('ObjProd (2)'!$C$25-EDATE(I682,DATEDIF(I682,'ObjProd (2)'!$C$25,"y")*12+DATEDIF(I682,'ObjProd (2)'!$C$25,"ym")))/7)=0),
   "&lt; 1 sem.",
   IF(DATEDIF(I682,'ObjProd (2)'!$C$25,"y")&gt;0,DATEDIF(I682,'ObjProd (2)'!$C$25,"y") &amp; " " &amp; IF(DATEDIF(I682,'ObjProd (2)'!$C$25,"y")=1,"an ","ans "),"") &amp;
   IF(DATEDIF(I682,'ObjProd (2)'!$C$25,"ym")&gt;0,DATEDIF(I682,'ObjProd (2)'!$C$25,"ym") &amp; " mois ", "") &amp;
   IF(INT(('ObjProd (2)'!$C$25-EDATE(I682,DATEDIF(I682,'ObjProd (2)'!$C$25,"y")*12+DATEDIF(I682,'ObjProd (2)'!$C$25,"ym")))/7)&gt;0,
      INT(('ObjProd (2)'!$C$25-EDATE(I682,DATEDIF(I682,'ObjProd (2)'!$C$25,"y")*12+DATEDIF(I682,'ObjProd (2)'!$C$25,"ym")))/7) &amp; " sem.",
      "")
)
)</f>
        <v>2 mois 1 sem.</v>
      </c>
      <c r="L682" s="11" t="str">
        <f t="shared" si="102"/>
        <v xml:space="preserve">EA3 </v>
      </c>
      <c r="M682" s="9">
        <f t="shared" si="103"/>
        <v>4</v>
      </c>
      <c r="N682" s="9" t="str" cm="1">
        <f t="array" aca="1" ref="N682" ca="1">LEFT(L682, IF(ISNUMBER(SUBSTITUTE(_xludf.MID(L682, 2, 1), ".", ",")), 1, 2))</f>
        <v>EA</v>
      </c>
      <c r="O682" s="19">
        <f t="shared" ca="1" si="104"/>
        <v>3</v>
      </c>
      <c r="P682" s="9" t="str">
        <f t="shared" ca="1" si="107"/>
        <v>E</v>
      </c>
      <c r="Q682" s="9">
        <f t="shared" ca="1" si="108"/>
        <v>3</v>
      </c>
      <c r="R682" s="9" t="str">
        <f t="shared" ca="1" si="105"/>
        <v>E3</v>
      </c>
      <c r="S682" t="str" cm="1">
        <f t="array" ref="S682">IF(ISBLANK(C682),"",IFERROR(INDEX(ListeSeries!$A$2:$A$1045, MATCH(1, (DatasScan!G682=ListeSeries!$B$2:$B$1045) * (DatasScan!H682&gt;=ListeSeries!$D$2:$D$1045) * (DatasScan!H682&lt;=ListeSeries!$E$2:$E$1045), 0)), "no match"))</f>
        <v>MEDJOOL</v>
      </c>
      <c r="T682" s="7" t="str" cm="1">
        <f t="array" ref="T682">IF(ISBLANK(C682),"",IFERROR(INDEX(ListeSeries!$C$2:$C$1045, MATCH(1, (DatasScan!G682=ListeSeries!$B$2:$B$1045) * (DatasScan!H682&gt;=ListeSeries!$D$2:$D$1045) * (DatasScan!H682&lt;=ListeSeries!$E$2:$E$1045), 0)), "no match"))</f>
        <v>MEDJOOL 107</v>
      </c>
      <c r="U682" s="11" t="str" cm="1">
        <f t="array" ref="U682">IF(ISBLANK(C682),"",IFERROR(INDEX(ListeSeries!$F$2:$F$1045, MATCH(1, (DatasScan!G682=ListeSeries!$B$2:$B$1045) * (DatasScan!H682&gt;=ListeSeries!$D$2:$D$1045) * (DatasScan!H682&lt;=ListeSeries!$E$2:$E$1045), 0)), "no match"))</f>
        <v>3501-3520</v>
      </c>
    </row>
    <row r="683" spans="1:21" x14ac:dyDescent="0.25">
      <c r="A683" s="6" t="str">
        <f t="shared" si="106"/>
        <v>4</v>
      </c>
      <c r="B683" s="272" t="s">
        <v>1034</v>
      </c>
      <c r="C683" s="190" t="s">
        <v>2049</v>
      </c>
      <c r="E683" s="11">
        <v>7</v>
      </c>
      <c r="F683" s="7" t="str">
        <f t="shared" si="100"/>
        <v>861120250707E 3</v>
      </c>
      <c r="G683" s="21" t="str">
        <f>IF(ISBLANK(C683),"",_xlfn.XLOOKUP(_xlfn.XLOOKUP(VALUE(LEFT(C683,4)),Souches!$B$2:$B$15000,Souches!$E$2:$E$15000),Varietes!$B$2:$B$500,Varietes!$C$2:$C$500))</f>
        <v>MDJU</v>
      </c>
      <c r="H683" s="19">
        <f>IF(ISBLANK(C683),"",_xlfn.XLOOKUP(VALUE(LEFT(C683,4)),Souches!$B$2:$B$15000,Souches!$D$2:$D$15000))</f>
        <v>3522</v>
      </c>
      <c r="I683" s="10">
        <f t="shared" si="101"/>
        <v>45845</v>
      </c>
      <c r="J683" s="19">
        <f>IF(I683="","",INT(('ObjProd (2)'!$C$25-I683)/7 * (ABS('ObjProd (2)'!$C$25-I683)&gt;=7)))</f>
        <v>10</v>
      </c>
      <c r="K683" s="10" t="str">
        <f>IF(I683="","",
IF(AND(DATEDIF(I683,'ObjProd (2)'!$C$25,"y")=0,DATEDIF(I683,'ObjProd (2)'!$C$25,"ym")=0,
   INT(('ObjProd (2)'!$C$25-EDATE(I683,DATEDIF(I683,'ObjProd (2)'!$C$25,"y")*12+DATEDIF(I683,'ObjProd (2)'!$C$25,"ym")))/7)=0),
   "&lt; 1 sem.",
   IF(DATEDIF(I683,'ObjProd (2)'!$C$25,"y")&gt;0,DATEDIF(I683,'ObjProd (2)'!$C$25,"y") &amp; " " &amp; IF(DATEDIF(I683,'ObjProd (2)'!$C$25,"y")=1,"an ","ans "),"") &amp;
   IF(DATEDIF(I683,'ObjProd (2)'!$C$25,"ym")&gt;0,DATEDIF(I683,'ObjProd (2)'!$C$25,"ym") &amp; " mois ", "") &amp;
   IF(INT(('ObjProd (2)'!$C$25-EDATE(I683,DATEDIF(I683,'ObjProd (2)'!$C$25,"y")*12+DATEDIF(I683,'ObjProd (2)'!$C$25,"ym")))/7)&gt;0,
      INT(('ObjProd (2)'!$C$25-EDATE(I683,DATEDIF(I683,'ObjProd (2)'!$C$25,"y")*12+DATEDIF(I683,'ObjProd (2)'!$C$25,"ym")))/7) &amp; " sem.",
      "")
)
)</f>
        <v>2 mois 1 sem.</v>
      </c>
      <c r="L683" s="11" t="str">
        <f t="shared" si="102"/>
        <v xml:space="preserve">E 3 </v>
      </c>
      <c r="M683" s="9">
        <f t="shared" si="103"/>
        <v>7</v>
      </c>
      <c r="N683" s="9" t="str" cm="1">
        <f t="array" aca="1" ref="N683" ca="1">LEFT(L683, IF(ISNUMBER(SUBSTITUTE(_xludf.MID(L683, 2, 1), ".", ",")), 1, 2))</f>
        <v xml:space="preserve">E </v>
      </c>
      <c r="O683" s="19">
        <f t="shared" ca="1" si="104"/>
        <v>3</v>
      </c>
      <c r="P683" s="9" t="str">
        <f t="shared" ca="1" si="107"/>
        <v>E</v>
      </c>
      <c r="Q683" s="9">
        <f t="shared" ca="1" si="108"/>
        <v>3</v>
      </c>
      <c r="R683" s="9" t="str">
        <f t="shared" ca="1" si="105"/>
        <v>E3</v>
      </c>
      <c r="S683" t="str" cm="1">
        <f t="array" ref="S683">IF(ISBLANK(C683),"",IFERROR(INDEX(ListeSeries!$A$2:$A$1045, MATCH(1, (DatasScan!G683=ListeSeries!$B$2:$B$1045) * (DatasScan!H683&gt;=ListeSeries!$D$2:$D$1045) * (DatasScan!H683&lt;=ListeSeries!$E$2:$E$1045), 0)), "no match"))</f>
        <v>MEDJOOL</v>
      </c>
      <c r="T683" s="7" t="str" cm="1">
        <f t="array" ref="T683">IF(ISBLANK(C683),"",IFERROR(INDEX(ListeSeries!$C$2:$C$1045, MATCH(1, (DatasScan!G683=ListeSeries!$B$2:$B$1045) * (DatasScan!H683&gt;=ListeSeries!$D$2:$D$1045) * (DatasScan!H683&lt;=ListeSeries!$E$2:$E$1045), 0)), "no match"))</f>
        <v>MEDJOOL 108</v>
      </c>
      <c r="U683" s="11" t="str" cm="1">
        <f t="array" ref="U683">IF(ISBLANK(C683),"",IFERROR(INDEX(ListeSeries!$F$2:$F$1045, MATCH(1, (DatasScan!G683=ListeSeries!$B$2:$B$1045) * (DatasScan!H683&gt;=ListeSeries!$D$2:$D$1045) * (DatasScan!H683&lt;=ListeSeries!$E$2:$E$1045), 0)), "no match"))</f>
        <v>3521-3530</v>
      </c>
    </row>
    <row r="684" spans="1:21" x14ac:dyDescent="0.25">
      <c r="A684" s="6" t="str">
        <f t="shared" si="106"/>
        <v>4</v>
      </c>
      <c r="B684" s="272" t="s">
        <v>1034</v>
      </c>
      <c r="C684" s="190" t="s">
        <v>2050</v>
      </c>
      <c r="E684" s="11">
        <v>1</v>
      </c>
      <c r="F684" s="7" t="str">
        <f t="shared" si="100"/>
        <v>851620250709E 5</v>
      </c>
      <c r="G684" s="21" t="str">
        <f>IF(ISBLANK(C684),"",_xlfn.XLOOKUP(_xlfn.XLOOKUP(VALUE(LEFT(C684,4)),Souches!$B$2:$B$15000,Souches!$E$2:$E$15000),Varietes!$B$2:$B$500,Varietes!$C$2:$C$500))</f>
        <v>MDJU</v>
      </c>
      <c r="H684" s="19">
        <f>IF(ISBLANK(C684),"",_xlfn.XLOOKUP(VALUE(LEFT(C684,4)),Souches!$B$2:$B$15000,Souches!$D$2:$D$15000))</f>
        <v>3514</v>
      </c>
      <c r="I684" s="10">
        <f t="shared" si="101"/>
        <v>45847</v>
      </c>
      <c r="J684" s="19">
        <f>IF(I684="","",INT(('ObjProd (2)'!$C$25-I684)/7 * (ABS('ObjProd (2)'!$C$25-I684)&gt;=7)))</f>
        <v>10</v>
      </c>
      <c r="K684" s="10" t="str">
        <f>IF(I684="","",
IF(AND(DATEDIF(I684,'ObjProd (2)'!$C$25,"y")=0,DATEDIF(I684,'ObjProd (2)'!$C$25,"ym")=0,
   INT(('ObjProd (2)'!$C$25-EDATE(I684,DATEDIF(I684,'ObjProd (2)'!$C$25,"y")*12+DATEDIF(I684,'ObjProd (2)'!$C$25,"ym")))/7)=0),
   "&lt; 1 sem.",
   IF(DATEDIF(I684,'ObjProd (2)'!$C$25,"y")&gt;0,DATEDIF(I684,'ObjProd (2)'!$C$25,"y") &amp; " " &amp; IF(DATEDIF(I684,'ObjProd (2)'!$C$25,"y")=1,"an ","ans "),"") &amp;
   IF(DATEDIF(I684,'ObjProd (2)'!$C$25,"ym")&gt;0,DATEDIF(I684,'ObjProd (2)'!$C$25,"ym") &amp; " mois ", "") &amp;
   IF(INT(('ObjProd (2)'!$C$25-EDATE(I684,DATEDIF(I684,'ObjProd (2)'!$C$25,"y")*12+DATEDIF(I684,'ObjProd (2)'!$C$25,"ym")))/7)&gt;0,
      INT(('ObjProd (2)'!$C$25-EDATE(I684,DATEDIF(I684,'ObjProd (2)'!$C$25,"y")*12+DATEDIF(I684,'ObjProd (2)'!$C$25,"ym")))/7) &amp; " sem.",
      "")
)
)</f>
        <v>2 mois 1 sem.</v>
      </c>
      <c r="L684" s="11" t="str">
        <f t="shared" si="102"/>
        <v xml:space="preserve">E 5 </v>
      </c>
      <c r="M684" s="9">
        <f t="shared" si="103"/>
        <v>1</v>
      </c>
      <c r="N684" s="9" t="str" cm="1">
        <f t="array" aca="1" ref="N684" ca="1">LEFT(L684, IF(ISNUMBER(SUBSTITUTE(_xludf.MID(L684, 2, 1), ".", ",")), 1, 2))</f>
        <v xml:space="preserve">E </v>
      </c>
      <c r="O684" s="19">
        <f t="shared" ca="1" si="104"/>
        <v>5</v>
      </c>
      <c r="P684" s="9" t="str">
        <f t="shared" ca="1" si="107"/>
        <v>E</v>
      </c>
      <c r="Q684" s="9">
        <f t="shared" ca="1" si="108"/>
        <v>5</v>
      </c>
      <c r="R684" s="9" t="str">
        <f t="shared" ca="1" si="105"/>
        <v>E5</v>
      </c>
      <c r="S684" t="str" cm="1">
        <f t="array" ref="S684">IF(ISBLANK(C684),"",IFERROR(INDEX(ListeSeries!$A$2:$A$1045, MATCH(1, (DatasScan!G684=ListeSeries!$B$2:$B$1045) * (DatasScan!H684&gt;=ListeSeries!$D$2:$D$1045) * (DatasScan!H684&lt;=ListeSeries!$E$2:$E$1045), 0)), "no match"))</f>
        <v>MEDJOOL</v>
      </c>
      <c r="T684" s="7" t="str" cm="1">
        <f t="array" ref="T684">IF(ISBLANK(C684),"",IFERROR(INDEX(ListeSeries!$C$2:$C$1045, MATCH(1, (DatasScan!G684=ListeSeries!$B$2:$B$1045) * (DatasScan!H684&gt;=ListeSeries!$D$2:$D$1045) * (DatasScan!H684&lt;=ListeSeries!$E$2:$E$1045), 0)), "no match"))</f>
        <v>MEDJOOL 107</v>
      </c>
      <c r="U684" s="11" t="str" cm="1">
        <f t="array" ref="U684">IF(ISBLANK(C684),"",IFERROR(INDEX(ListeSeries!$F$2:$F$1045, MATCH(1, (DatasScan!G684=ListeSeries!$B$2:$B$1045) * (DatasScan!H684&gt;=ListeSeries!$D$2:$D$1045) * (DatasScan!H684&lt;=ListeSeries!$E$2:$E$1045), 0)), "no match"))</f>
        <v>3501-3520</v>
      </c>
    </row>
    <row r="685" spans="1:21" x14ac:dyDescent="0.25">
      <c r="A685" s="6" t="str">
        <f t="shared" si="106"/>
        <v>4</v>
      </c>
      <c r="B685" s="272" t="s">
        <v>1034</v>
      </c>
      <c r="C685" s="190" t="s">
        <v>2047</v>
      </c>
      <c r="E685" s="11">
        <v>6</v>
      </c>
      <c r="F685" s="7" t="str">
        <f t="shared" si="100"/>
        <v>861120250814E 8</v>
      </c>
      <c r="G685" s="21" t="str">
        <f>IF(ISBLANK(C685),"",_xlfn.XLOOKUP(_xlfn.XLOOKUP(VALUE(LEFT(C685,4)),Souches!$B$2:$B$15000,Souches!$E$2:$E$15000),Varietes!$B$2:$B$500,Varietes!$C$2:$C$500))</f>
        <v>MDJU</v>
      </c>
      <c r="H685" s="19">
        <f>IF(ISBLANK(C685),"",_xlfn.XLOOKUP(VALUE(LEFT(C685,4)),Souches!$B$2:$B$15000,Souches!$D$2:$D$15000))</f>
        <v>3522</v>
      </c>
      <c r="I685" s="10">
        <f t="shared" si="101"/>
        <v>45883</v>
      </c>
      <c r="J685" s="19">
        <f>IF(I685="","",INT(('ObjProd (2)'!$C$25-I685)/7 * (ABS('ObjProd (2)'!$C$25-I685)&gt;=7)))</f>
        <v>5</v>
      </c>
      <c r="K685" s="10" t="str">
        <f>IF(I685="","",
IF(AND(DATEDIF(I685,'ObjProd (2)'!$C$25,"y")=0,DATEDIF(I685,'ObjProd (2)'!$C$25,"ym")=0,
   INT(('ObjProd (2)'!$C$25-EDATE(I685,DATEDIF(I685,'ObjProd (2)'!$C$25,"y")*12+DATEDIF(I685,'ObjProd (2)'!$C$25,"ym")))/7)=0),
   "&lt; 1 sem.",
   IF(DATEDIF(I685,'ObjProd (2)'!$C$25,"y")&gt;0,DATEDIF(I685,'ObjProd (2)'!$C$25,"y") &amp; " " &amp; IF(DATEDIF(I685,'ObjProd (2)'!$C$25,"y")=1,"an ","ans "),"") &amp;
   IF(DATEDIF(I685,'ObjProd (2)'!$C$25,"ym")&gt;0,DATEDIF(I685,'ObjProd (2)'!$C$25,"ym") &amp; " mois ", "") &amp;
   IF(INT(('ObjProd (2)'!$C$25-EDATE(I685,DATEDIF(I685,'ObjProd (2)'!$C$25,"y")*12+DATEDIF(I685,'ObjProd (2)'!$C$25,"ym")))/7)&gt;0,
      INT(('ObjProd (2)'!$C$25-EDATE(I685,DATEDIF(I685,'ObjProd (2)'!$C$25,"y")*12+DATEDIF(I685,'ObjProd (2)'!$C$25,"ym")))/7) &amp; " sem.",
      "")
)
)</f>
        <v xml:space="preserve">1 mois </v>
      </c>
      <c r="L685" s="11" t="str">
        <f t="shared" si="102"/>
        <v xml:space="preserve">E 8 </v>
      </c>
      <c r="M685" s="9">
        <f t="shared" si="103"/>
        <v>6</v>
      </c>
      <c r="N685" s="9" t="str" cm="1">
        <f t="array" aca="1" ref="N685" ca="1">LEFT(L685, IF(ISNUMBER(SUBSTITUTE(_xludf.MID(L685, 2, 1), ".", ",")), 1, 2))</f>
        <v xml:space="preserve">E </v>
      </c>
      <c r="O685" s="19">
        <f t="shared" ca="1" si="104"/>
        <v>8</v>
      </c>
      <c r="P685" s="9" t="str">
        <f t="shared" ca="1" si="107"/>
        <v>E</v>
      </c>
      <c r="Q685" s="9" t="str">
        <f t="shared" ca="1" si="108"/>
        <v>7+</v>
      </c>
      <c r="R685" s="9" t="str">
        <f t="shared" ca="1" si="105"/>
        <v>E7+</v>
      </c>
      <c r="S685" t="str" cm="1">
        <f t="array" ref="S685">IF(ISBLANK(C685),"",IFERROR(INDEX(ListeSeries!$A$2:$A$1045, MATCH(1, (DatasScan!G685=ListeSeries!$B$2:$B$1045) * (DatasScan!H685&gt;=ListeSeries!$D$2:$D$1045) * (DatasScan!H685&lt;=ListeSeries!$E$2:$E$1045), 0)), "no match"))</f>
        <v>MEDJOOL</v>
      </c>
      <c r="T685" s="7" t="str" cm="1">
        <f t="array" ref="T685">IF(ISBLANK(C685),"",IFERROR(INDEX(ListeSeries!$C$2:$C$1045, MATCH(1, (DatasScan!G685=ListeSeries!$B$2:$B$1045) * (DatasScan!H685&gt;=ListeSeries!$D$2:$D$1045) * (DatasScan!H685&lt;=ListeSeries!$E$2:$E$1045), 0)), "no match"))</f>
        <v>MEDJOOL 108</v>
      </c>
      <c r="U685" s="11" t="str" cm="1">
        <f t="array" ref="U685">IF(ISBLANK(C685),"",IFERROR(INDEX(ListeSeries!$F$2:$F$1045, MATCH(1, (DatasScan!G685=ListeSeries!$B$2:$B$1045) * (DatasScan!H685&gt;=ListeSeries!$D$2:$D$1045) * (DatasScan!H685&lt;=ListeSeries!$E$2:$E$1045), 0)), "no match"))</f>
        <v>3521-3530</v>
      </c>
    </row>
    <row r="686" spans="1:21" x14ac:dyDescent="0.25">
      <c r="A686" s="6" t="str">
        <f t="shared" si="106"/>
        <v>4</v>
      </c>
      <c r="B686" s="272" t="s">
        <v>1034</v>
      </c>
      <c r="C686" s="190" t="s">
        <v>2047</v>
      </c>
      <c r="E686" s="11">
        <v>2</v>
      </c>
      <c r="F686" s="7" t="str">
        <f t="shared" si="100"/>
        <v>861120250814E 8</v>
      </c>
      <c r="G686" s="21" t="str">
        <f>IF(ISBLANK(C686),"",_xlfn.XLOOKUP(_xlfn.XLOOKUP(VALUE(LEFT(C686,4)),Souches!$B$2:$B$15000,Souches!$E$2:$E$15000),Varietes!$B$2:$B$500,Varietes!$C$2:$C$500))</f>
        <v>MDJU</v>
      </c>
      <c r="H686" s="19">
        <f>IF(ISBLANK(C686),"",_xlfn.XLOOKUP(VALUE(LEFT(C686,4)),Souches!$B$2:$B$15000,Souches!$D$2:$D$15000))</f>
        <v>3522</v>
      </c>
      <c r="I686" s="10">
        <f t="shared" si="101"/>
        <v>45883</v>
      </c>
      <c r="J686" s="19">
        <f>IF(I686="","",INT(('ObjProd (2)'!$C$25-I686)/7 * (ABS('ObjProd (2)'!$C$25-I686)&gt;=7)))</f>
        <v>5</v>
      </c>
      <c r="K686" s="10" t="str">
        <f>IF(I686="","",
IF(AND(DATEDIF(I686,'ObjProd (2)'!$C$25,"y")=0,DATEDIF(I686,'ObjProd (2)'!$C$25,"ym")=0,
   INT(('ObjProd (2)'!$C$25-EDATE(I686,DATEDIF(I686,'ObjProd (2)'!$C$25,"y")*12+DATEDIF(I686,'ObjProd (2)'!$C$25,"ym")))/7)=0),
   "&lt; 1 sem.",
   IF(DATEDIF(I686,'ObjProd (2)'!$C$25,"y")&gt;0,DATEDIF(I686,'ObjProd (2)'!$C$25,"y") &amp; " " &amp; IF(DATEDIF(I686,'ObjProd (2)'!$C$25,"y")=1,"an ","ans "),"") &amp;
   IF(DATEDIF(I686,'ObjProd (2)'!$C$25,"ym")&gt;0,DATEDIF(I686,'ObjProd (2)'!$C$25,"ym") &amp; " mois ", "") &amp;
   IF(INT(('ObjProd (2)'!$C$25-EDATE(I686,DATEDIF(I686,'ObjProd (2)'!$C$25,"y")*12+DATEDIF(I686,'ObjProd (2)'!$C$25,"ym")))/7)&gt;0,
      INT(('ObjProd (2)'!$C$25-EDATE(I686,DATEDIF(I686,'ObjProd (2)'!$C$25,"y")*12+DATEDIF(I686,'ObjProd (2)'!$C$25,"ym")))/7) &amp; " sem.",
      "")
)
)</f>
        <v xml:space="preserve">1 mois </v>
      </c>
      <c r="L686" s="11" t="str">
        <f t="shared" si="102"/>
        <v xml:space="preserve">E 8 </v>
      </c>
      <c r="M686" s="9">
        <f t="shared" si="103"/>
        <v>2</v>
      </c>
      <c r="N686" s="9" t="str" cm="1">
        <f t="array" aca="1" ref="N686" ca="1">LEFT(L686, IF(ISNUMBER(SUBSTITUTE(_xludf.MID(L686, 2, 1), ".", ",")), 1, 2))</f>
        <v xml:space="preserve">E </v>
      </c>
      <c r="O686" s="19">
        <f t="shared" ca="1" si="104"/>
        <v>8</v>
      </c>
      <c r="P686" s="9" t="str">
        <f t="shared" ca="1" si="107"/>
        <v>E</v>
      </c>
      <c r="Q686" s="9" t="str">
        <f t="shared" ca="1" si="108"/>
        <v>7+</v>
      </c>
      <c r="R686" s="9" t="str">
        <f t="shared" ca="1" si="105"/>
        <v>E7+</v>
      </c>
      <c r="S686" t="str" cm="1">
        <f t="array" ref="S686">IF(ISBLANK(C686),"",IFERROR(INDEX(ListeSeries!$A$2:$A$1045, MATCH(1, (DatasScan!G686=ListeSeries!$B$2:$B$1045) * (DatasScan!H686&gt;=ListeSeries!$D$2:$D$1045) * (DatasScan!H686&lt;=ListeSeries!$E$2:$E$1045), 0)), "no match"))</f>
        <v>MEDJOOL</v>
      </c>
      <c r="T686" s="7" t="str" cm="1">
        <f t="array" ref="T686">IF(ISBLANK(C686),"",IFERROR(INDEX(ListeSeries!$C$2:$C$1045, MATCH(1, (DatasScan!G686=ListeSeries!$B$2:$B$1045) * (DatasScan!H686&gt;=ListeSeries!$D$2:$D$1045) * (DatasScan!H686&lt;=ListeSeries!$E$2:$E$1045), 0)), "no match"))</f>
        <v>MEDJOOL 108</v>
      </c>
      <c r="U686" s="11" t="str" cm="1">
        <f t="array" ref="U686">IF(ISBLANK(C686),"",IFERROR(INDEX(ListeSeries!$F$2:$F$1045, MATCH(1, (DatasScan!G686=ListeSeries!$B$2:$B$1045) * (DatasScan!H686&gt;=ListeSeries!$D$2:$D$1045) * (DatasScan!H686&lt;=ListeSeries!$E$2:$E$1045), 0)), "no match"))</f>
        <v>3521-3530</v>
      </c>
    </row>
    <row r="687" spans="1:21" x14ac:dyDescent="0.25">
      <c r="A687" s="6" t="str">
        <f t="shared" si="106"/>
        <v>4</v>
      </c>
      <c r="B687" s="272" t="s">
        <v>1034</v>
      </c>
      <c r="C687" s="190" t="s">
        <v>2029</v>
      </c>
      <c r="E687" s="11">
        <v>6</v>
      </c>
      <c r="F687" s="7" t="str">
        <f t="shared" si="100"/>
        <v>840220250715E 5</v>
      </c>
      <c r="G687" s="21" t="str">
        <f>IF(ISBLANK(C687),"",_xlfn.XLOOKUP(_xlfn.XLOOKUP(VALUE(LEFT(C687,4)),Souches!$B$2:$B$15000,Souches!$E$2:$E$15000),Varietes!$B$2:$B$500,Varietes!$C$2:$C$500))</f>
        <v>MDJU</v>
      </c>
      <c r="H687" s="19">
        <f>IF(ISBLANK(C687),"",_xlfn.XLOOKUP(VALUE(LEFT(C687,4)),Souches!$B$2:$B$15000,Souches!$D$2:$D$15000))</f>
        <v>3464</v>
      </c>
      <c r="I687" s="10">
        <f t="shared" si="101"/>
        <v>45853</v>
      </c>
      <c r="J687" s="19">
        <f>IF(I687="","",INT(('ObjProd (2)'!$C$25-I687)/7 * (ABS('ObjProd (2)'!$C$25-I687)&gt;=7)))</f>
        <v>9</v>
      </c>
      <c r="K687" s="10" t="str">
        <f>IF(I687="","",
IF(AND(DATEDIF(I687,'ObjProd (2)'!$C$25,"y")=0,DATEDIF(I687,'ObjProd (2)'!$C$25,"ym")=0,
   INT(('ObjProd (2)'!$C$25-EDATE(I687,DATEDIF(I687,'ObjProd (2)'!$C$25,"y")*12+DATEDIF(I687,'ObjProd (2)'!$C$25,"ym")))/7)=0),
   "&lt; 1 sem.",
   IF(DATEDIF(I687,'ObjProd (2)'!$C$25,"y")&gt;0,DATEDIF(I687,'ObjProd (2)'!$C$25,"y") &amp; " " &amp; IF(DATEDIF(I687,'ObjProd (2)'!$C$25,"y")=1,"an ","ans "),"") &amp;
   IF(DATEDIF(I687,'ObjProd (2)'!$C$25,"ym")&gt;0,DATEDIF(I687,'ObjProd (2)'!$C$25,"ym") &amp; " mois ", "") &amp;
   IF(INT(('ObjProd (2)'!$C$25-EDATE(I687,DATEDIF(I687,'ObjProd (2)'!$C$25,"y")*12+DATEDIF(I687,'ObjProd (2)'!$C$25,"ym")))/7)&gt;0,
      INT(('ObjProd (2)'!$C$25-EDATE(I687,DATEDIF(I687,'ObjProd (2)'!$C$25,"y")*12+DATEDIF(I687,'ObjProd (2)'!$C$25,"ym")))/7) &amp; " sem.",
      "")
)
)</f>
        <v xml:space="preserve">2 mois </v>
      </c>
      <c r="L687" s="11" t="str">
        <f t="shared" si="102"/>
        <v xml:space="preserve">E 5 </v>
      </c>
      <c r="M687" s="9">
        <f t="shared" si="103"/>
        <v>6</v>
      </c>
      <c r="N687" s="9" t="str" cm="1">
        <f t="array" aca="1" ref="N687" ca="1">LEFT(L687, IF(ISNUMBER(SUBSTITUTE(_xludf.MID(L687, 2, 1), ".", ",")), 1, 2))</f>
        <v xml:space="preserve">E </v>
      </c>
      <c r="O687" s="19">
        <f t="shared" ca="1" si="104"/>
        <v>5</v>
      </c>
      <c r="P687" s="9" t="str">
        <f t="shared" ca="1" si="107"/>
        <v>E</v>
      </c>
      <c r="Q687" s="9">
        <f t="shared" ca="1" si="108"/>
        <v>5</v>
      </c>
      <c r="R687" s="9" t="str">
        <f t="shared" ca="1" si="105"/>
        <v>E5</v>
      </c>
      <c r="S687" t="str" cm="1">
        <f t="array" ref="S687">IF(ISBLANK(C687),"",IFERROR(INDEX(ListeSeries!$A$2:$A$1045, MATCH(1, (DatasScan!G687=ListeSeries!$B$2:$B$1045) * (DatasScan!H687&gt;=ListeSeries!$D$2:$D$1045) * (DatasScan!H687&lt;=ListeSeries!$E$2:$E$1045), 0)), "no match"))</f>
        <v>MEDJOOL</v>
      </c>
      <c r="T687" s="7" t="str" cm="1">
        <f t="array" ref="T687">IF(ISBLANK(C687),"",IFERROR(INDEX(ListeSeries!$C$2:$C$1045, MATCH(1, (DatasScan!G687=ListeSeries!$B$2:$B$1045) * (DatasScan!H687&gt;=ListeSeries!$D$2:$D$1045) * (DatasScan!H687&lt;=ListeSeries!$E$2:$E$1045), 0)), "no match"))</f>
        <v>MEDJOOL 105</v>
      </c>
      <c r="U687" s="11" t="str" cm="1">
        <f t="array" ref="U687">IF(ISBLANK(C687),"",IFERROR(INDEX(ListeSeries!$F$2:$F$1045, MATCH(1, (DatasScan!G687=ListeSeries!$B$2:$B$1045) * (DatasScan!H687&gt;=ListeSeries!$D$2:$D$1045) * (DatasScan!H687&lt;=ListeSeries!$E$2:$E$1045), 0)), "no match"))</f>
        <v>3461-3475</v>
      </c>
    </row>
    <row r="688" spans="1:21" x14ac:dyDescent="0.25">
      <c r="A688" s="6" t="str">
        <f t="shared" si="106"/>
        <v>4</v>
      </c>
      <c r="B688" s="272" t="s">
        <v>1034</v>
      </c>
      <c r="C688" s="190" t="s">
        <v>2013</v>
      </c>
      <c r="E688" s="11">
        <v>4</v>
      </c>
      <c r="F688" s="7" t="str">
        <f t="shared" si="100"/>
        <v>840220250619E 6</v>
      </c>
      <c r="G688" s="21" t="str">
        <f>IF(ISBLANK(C688),"",_xlfn.XLOOKUP(_xlfn.XLOOKUP(VALUE(LEFT(C688,4)),Souches!$B$2:$B$15000,Souches!$E$2:$E$15000),Varietes!$B$2:$B$500,Varietes!$C$2:$C$500))</f>
        <v>MDJU</v>
      </c>
      <c r="H688" s="19">
        <f>IF(ISBLANK(C688),"",_xlfn.XLOOKUP(VALUE(LEFT(C688,4)),Souches!$B$2:$B$15000,Souches!$D$2:$D$15000))</f>
        <v>3464</v>
      </c>
      <c r="I688" s="10">
        <f t="shared" si="101"/>
        <v>45827</v>
      </c>
      <c r="J688" s="19">
        <f>IF(I688="","",INT(('ObjProd (2)'!$C$25-I688)/7 * (ABS('ObjProd (2)'!$C$25-I688)&gt;=7)))</f>
        <v>13</v>
      </c>
      <c r="K688" s="10" t="str">
        <f>IF(I688="","",
IF(AND(DATEDIF(I688,'ObjProd (2)'!$C$25,"y")=0,DATEDIF(I688,'ObjProd (2)'!$C$25,"ym")=0,
   INT(('ObjProd (2)'!$C$25-EDATE(I688,DATEDIF(I688,'ObjProd (2)'!$C$25,"y")*12+DATEDIF(I688,'ObjProd (2)'!$C$25,"ym")))/7)=0),
   "&lt; 1 sem.",
   IF(DATEDIF(I688,'ObjProd (2)'!$C$25,"y")&gt;0,DATEDIF(I688,'ObjProd (2)'!$C$25,"y") &amp; " " &amp; IF(DATEDIF(I688,'ObjProd (2)'!$C$25,"y")=1,"an ","ans "),"") &amp;
   IF(DATEDIF(I688,'ObjProd (2)'!$C$25,"ym")&gt;0,DATEDIF(I688,'ObjProd (2)'!$C$25,"ym") &amp; " mois ", "") &amp;
   IF(INT(('ObjProd (2)'!$C$25-EDATE(I688,DATEDIF(I688,'ObjProd (2)'!$C$25,"y")*12+DATEDIF(I688,'ObjProd (2)'!$C$25,"ym")))/7)&gt;0,
      INT(('ObjProd (2)'!$C$25-EDATE(I688,DATEDIF(I688,'ObjProd (2)'!$C$25,"y")*12+DATEDIF(I688,'ObjProd (2)'!$C$25,"ym")))/7) &amp; " sem.",
      "")
)
)</f>
        <v>2 mois 4 sem.</v>
      </c>
      <c r="L688" s="11" t="str">
        <f t="shared" si="102"/>
        <v xml:space="preserve">E 6 </v>
      </c>
      <c r="M688" s="9">
        <f t="shared" si="103"/>
        <v>4</v>
      </c>
      <c r="N688" s="9" t="str" cm="1">
        <f t="array" aca="1" ref="N688" ca="1">LEFT(L688, IF(ISNUMBER(SUBSTITUTE(_xludf.MID(L688, 2, 1), ".", ",")), 1, 2))</f>
        <v xml:space="preserve">E </v>
      </c>
      <c r="O688" s="19">
        <f t="shared" ca="1" si="104"/>
        <v>6</v>
      </c>
      <c r="P688" s="9" t="str">
        <f t="shared" ca="1" si="107"/>
        <v>E</v>
      </c>
      <c r="Q688" s="9">
        <f t="shared" ca="1" si="108"/>
        <v>6</v>
      </c>
      <c r="R688" s="9" t="str">
        <f t="shared" ca="1" si="105"/>
        <v>E6</v>
      </c>
      <c r="S688" t="str" cm="1">
        <f t="array" ref="S688">IF(ISBLANK(C688),"",IFERROR(INDEX(ListeSeries!$A$2:$A$1045, MATCH(1, (DatasScan!G688=ListeSeries!$B$2:$B$1045) * (DatasScan!H688&gt;=ListeSeries!$D$2:$D$1045) * (DatasScan!H688&lt;=ListeSeries!$E$2:$E$1045), 0)), "no match"))</f>
        <v>MEDJOOL</v>
      </c>
      <c r="T688" s="7" t="str" cm="1">
        <f t="array" ref="T688">IF(ISBLANK(C688),"",IFERROR(INDEX(ListeSeries!$C$2:$C$1045, MATCH(1, (DatasScan!G688=ListeSeries!$B$2:$B$1045) * (DatasScan!H688&gt;=ListeSeries!$D$2:$D$1045) * (DatasScan!H688&lt;=ListeSeries!$E$2:$E$1045), 0)), "no match"))</f>
        <v>MEDJOOL 105</v>
      </c>
      <c r="U688" s="11" t="str" cm="1">
        <f t="array" ref="U688">IF(ISBLANK(C688),"",IFERROR(INDEX(ListeSeries!$F$2:$F$1045, MATCH(1, (DatasScan!G688=ListeSeries!$B$2:$B$1045) * (DatasScan!H688&gt;=ListeSeries!$D$2:$D$1045) * (DatasScan!H688&lt;=ListeSeries!$E$2:$E$1045), 0)), "no match"))</f>
        <v>3461-3475</v>
      </c>
    </row>
    <row r="689" spans="1:21" x14ac:dyDescent="0.25">
      <c r="A689" s="6" t="str">
        <f t="shared" si="106"/>
        <v>4</v>
      </c>
      <c r="B689" s="272" t="s">
        <v>1034</v>
      </c>
      <c r="C689" s="190" t="s">
        <v>2131</v>
      </c>
      <c r="E689" s="11">
        <v>2</v>
      </c>
      <c r="F689" s="7" t="str">
        <f t="shared" si="100"/>
        <v>851620250610EA5</v>
      </c>
      <c r="G689" s="21" t="str">
        <f>IF(ISBLANK(C689),"",_xlfn.XLOOKUP(_xlfn.XLOOKUP(VALUE(LEFT(C689,4)),Souches!$B$2:$B$15000,Souches!$E$2:$E$15000),Varietes!$B$2:$B$500,Varietes!$C$2:$C$500))</f>
        <v>MDJU</v>
      </c>
      <c r="H689" s="19">
        <f>IF(ISBLANK(C689),"",_xlfn.XLOOKUP(VALUE(LEFT(C689,4)),Souches!$B$2:$B$15000,Souches!$D$2:$D$15000))</f>
        <v>3514</v>
      </c>
      <c r="I689" s="10">
        <f t="shared" si="101"/>
        <v>45818</v>
      </c>
      <c r="J689" s="19">
        <f>IF(I689="","",INT(('ObjProd (2)'!$C$25-I689)/7 * (ABS('ObjProd (2)'!$C$25-I689)&gt;=7)))</f>
        <v>14</v>
      </c>
      <c r="K689" s="10" t="str">
        <f>IF(I689="","",
IF(AND(DATEDIF(I689,'ObjProd (2)'!$C$25,"y")=0,DATEDIF(I689,'ObjProd (2)'!$C$25,"ym")=0,
   INT(('ObjProd (2)'!$C$25-EDATE(I689,DATEDIF(I689,'ObjProd (2)'!$C$25,"y")*12+DATEDIF(I689,'ObjProd (2)'!$C$25,"ym")))/7)=0),
   "&lt; 1 sem.",
   IF(DATEDIF(I689,'ObjProd (2)'!$C$25,"y")&gt;0,DATEDIF(I689,'ObjProd (2)'!$C$25,"y") &amp; " " &amp; IF(DATEDIF(I689,'ObjProd (2)'!$C$25,"y")=1,"an ","ans "),"") &amp;
   IF(DATEDIF(I689,'ObjProd (2)'!$C$25,"ym")&gt;0,DATEDIF(I689,'ObjProd (2)'!$C$25,"ym") &amp; " mois ", "") &amp;
   IF(INT(('ObjProd (2)'!$C$25-EDATE(I689,DATEDIF(I689,'ObjProd (2)'!$C$25,"y")*12+DATEDIF(I689,'ObjProd (2)'!$C$25,"ym")))/7)&gt;0,
      INT(('ObjProd (2)'!$C$25-EDATE(I689,DATEDIF(I689,'ObjProd (2)'!$C$25,"y")*12+DATEDIF(I689,'ObjProd (2)'!$C$25,"ym")))/7) &amp; " sem.",
      "")
)
)</f>
        <v>3 mois 1 sem.</v>
      </c>
      <c r="L689" s="11" t="str">
        <f t="shared" si="102"/>
        <v xml:space="preserve">EA5 </v>
      </c>
      <c r="M689" s="9">
        <f t="shared" si="103"/>
        <v>2</v>
      </c>
      <c r="N689" s="9" t="str" cm="1">
        <f t="array" aca="1" ref="N689" ca="1">LEFT(L689, IF(ISNUMBER(SUBSTITUTE(_xludf.MID(L689, 2, 1), ".", ",")), 1, 2))</f>
        <v>EA</v>
      </c>
      <c r="O689" s="19">
        <f t="shared" ca="1" si="104"/>
        <v>5</v>
      </c>
      <c r="P689" s="9" t="str">
        <f t="shared" ca="1" si="107"/>
        <v>E</v>
      </c>
      <c r="Q689" s="9">
        <f t="shared" ca="1" si="108"/>
        <v>5</v>
      </c>
      <c r="R689" s="9" t="str">
        <f t="shared" ca="1" si="105"/>
        <v>E5</v>
      </c>
      <c r="S689" t="str" cm="1">
        <f t="array" ref="S689">IF(ISBLANK(C689),"",IFERROR(INDEX(ListeSeries!$A$2:$A$1045, MATCH(1, (DatasScan!G689=ListeSeries!$B$2:$B$1045) * (DatasScan!H689&gt;=ListeSeries!$D$2:$D$1045) * (DatasScan!H689&lt;=ListeSeries!$E$2:$E$1045), 0)), "no match"))</f>
        <v>MEDJOOL</v>
      </c>
      <c r="T689" s="7" t="str" cm="1">
        <f t="array" ref="T689">IF(ISBLANK(C689),"",IFERROR(INDEX(ListeSeries!$C$2:$C$1045, MATCH(1, (DatasScan!G689=ListeSeries!$B$2:$B$1045) * (DatasScan!H689&gt;=ListeSeries!$D$2:$D$1045) * (DatasScan!H689&lt;=ListeSeries!$E$2:$E$1045), 0)), "no match"))</f>
        <v>MEDJOOL 107</v>
      </c>
      <c r="U689" s="11" t="str" cm="1">
        <f t="array" ref="U689">IF(ISBLANK(C689),"",IFERROR(INDEX(ListeSeries!$F$2:$F$1045, MATCH(1, (DatasScan!G689=ListeSeries!$B$2:$B$1045) * (DatasScan!H689&gt;=ListeSeries!$D$2:$D$1045) * (DatasScan!H689&lt;=ListeSeries!$E$2:$E$1045), 0)), "no match"))</f>
        <v>3501-3520</v>
      </c>
    </row>
    <row r="690" spans="1:21" x14ac:dyDescent="0.25">
      <c r="A690" s="6" t="str">
        <f t="shared" si="106"/>
        <v>4</v>
      </c>
      <c r="B690" s="272" t="s">
        <v>1034</v>
      </c>
      <c r="C690" s="190" t="s">
        <v>2051</v>
      </c>
      <c r="E690" s="11">
        <v>8</v>
      </c>
      <c r="F690" s="7" t="str">
        <f t="shared" si="100"/>
        <v>851620250812E 7</v>
      </c>
      <c r="G690" s="21" t="str">
        <f>IF(ISBLANK(C690),"",_xlfn.XLOOKUP(_xlfn.XLOOKUP(VALUE(LEFT(C690,4)),Souches!$B$2:$B$15000,Souches!$E$2:$E$15000),Varietes!$B$2:$B$500,Varietes!$C$2:$C$500))</f>
        <v>MDJU</v>
      </c>
      <c r="H690" s="19">
        <f>IF(ISBLANK(C690),"",_xlfn.XLOOKUP(VALUE(LEFT(C690,4)),Souches!$B$2:$B$15000,Souches!$D$2:$D$15000))</f>
        <v>3514</v>
      </c>
      <c r="I690" s="10">
        <f t="shared" si="101"/>
        <v>45881</v>
      </c>
      <c r="J690" s="19">
        <f>IF(I690="","",INT(('ObjProd (2)'!$C$25-I690)/7 * (ABS('ObjProd (2)'!$C$25-I690)&gt;=7)))</f>
        <v>5</v>
      </c>
      <c r="K690" s="10" t="str">
        <f>IF(I690="","",
IF(AND(DATEDIF(I690,'ObjProd (2)'!$C$25,"y")=0,DATEDIF(I690,'ObjProd (2)'!$C$25,"ym")=0,
   INT(('ObjProd (2)'!$C$25-EDATE(I690,DATEDIF(I690,'ObjProd (2)'!$C$25,"y")*12+DATEDIF(I690,'ObjProd (2)'!$C$25,"ym")))/7)=0),
   "&lt; 1 sem.",
   IF(DATEDIF(I690,'ObjProd (2)'!$C$25,"y")&gt;0,DATEDIF(I690,'ObjProd (2)'!$C$25,"y") &amp; " " &amp; IF(DATEDIF(I690,'ObjProd (2)'!$C$25,"y")=1,"an ","ans "),"") &amp;
   IF(DATEDIF(I690,'ObjProd (2)'!$C$25,"ym")&gt;0,DATEDIF(I690,'ObjProd (2)'!$C$25,"ym") &amp; " mois ", "") &amp;
   IF(INT(('ObjProd (2)'!$C$25-EDATE(I690,DATEDIF(I690,'ObjProd (2)'!$C$25,"y")*12+DATEDIF(I690,'ObjProd (2)'!$C$25,"ym")))/7)&gt;0,
      INT(('ObjProd (2)'!$C$25-EDATE(I690,DATEDIF(I690,'ObjProd (2)'!$C$25,"y")*12+DATEDIF(I690,'ObjProd (2)'!$C$25,"ym")))/7) &amp; " sem.",
      "")
)
)</f>
        <v xml:space="preserve">1 mois </v>
      </c>
      <c r="L690" s="11" t="str">
        <f t="shared" si="102"/>
        <v xml:space="preserve">E 7 </v>
      </c>
      <c r="M690" s="9">
        <f t="shared" si="103"/>
        <v>8</v>
      </c>
      <c r="N690" s="9" t="str" cm="1">
        <f t="array" aca="1" ref="N690" ca="1">LEFT(L690, IF(ISNUMBER(SUBSTITUTE(_xludf.MID(L690, 2, 1), ".", ",")), 1, 2))</f>
        <v xml:space="preserve">E </v>
      </c>
      <c r="O690" s="19">
        <f t="shared" ca="1" si="104"/>
        <v>7</v>
      </c>
      <c r="P690" s="9" t="str">
        <f t="shared" ca="1" si="107"/>
        <v>E</v>
      </c>
      <c r="Q690" s="9" t="str">
        <f t="shared" ca="1" si="108"/>
        <v>7+</v>
      </c>
      <c r="R690" s="9" t="str">
        <f t="shared" ca="1" si="105"/>
        <v>E7+</v>
      </c>
      <c r="S690" t="str" cm="1">
        <f t="array" ref="S690">IF(ISBLANK(C690),"",IFERROR(INDEX(ListeSeries!$A$2:$A$1045, MATCH(1, (DatasScan!G690=ListeSeries!$B$2:$B$1045) * (DatasScan!H690&gt;=ListeSeries!$D$2:$D$1045) * (DatasScan!H690&lt;=ListeSeries!$E$2:$E$1045), 0)), "no match"))</f>
        <v>MEDJOOL</v>
      </c>
      <c r="T690" s="7" t="str" cm="1">
        <f t="array" ref="T690">IF(ISBLANK(C690),"",IFERROR(INDEX(ListeSeries!$C$2:$C$1045, MATCH(1, (DatasScan!G690=ListeSeries!$B$2:$B$1045) * (DatasScan!H690&gt;=ListeSeries!$D$2:$D$1045) * (DatasScan!H690&lt;=ListeSeries!$E$2:$E$1045), 0)), "no match"))</f>
        <v>MEDJOOL 107</v>
      </c>
      <c r="U690" s="11" t="str" cm="1">
        <f t="array" ref="U690">IF(ISBLANK(C690),"",IFERROR(INDEX(ListeSeries!$F$2:$F$1045, MATCH(1, (DatasScan!G690=ListeSeries!$B$2:$B$1045) * (DatasScan!H690&gt;=ListeSeries!$D$2:$D$1045) * (DatasScan!H690&lt;=ListeSeries!$E$2:$E$1045), 0)), "no match"))</f>
        <v>3501-3520</v>
      </c>
    </row>
    <row r="691" spans="1:21" x14ac:dyDescent="0.25">
      <c r="A691" s="6" t="str">
        <f t="shared" si="106"/>
        <v>4</v>
      </c>
      <c r="B691" s="272" t="s">
        <v>1034</v>
      </c>
      <c r="C691" s="190" t="s">
        <v>2003</v>
      </c>
      <c r="E691" s="11">
        <v>5</v>
      </c>
      <c r="F691" s="7" t="str">
        <f t="shared" si="100"/>
        <v>851220250730E 5</v>
      </c>
      <c r="G691" s="21" t="str">
        <f>IF(ISBLANK(C691),"",_xlfn.XLOOKUP(_xlfn.XLOOKUP(VALUE(LEFT(C691,4)),Souches!$B$2:$B$15000,Souches!$E$2:$E$15000),Varietes!$B$2:$B$500,Varietes!$C$2:$C$500))</f>
        <v>MDJU</v>
      </c>
      <c r="H691" s="19">
        <f>IF(ISBLANK(C691),"",_xlfn.XLOOKUP(VALUE(LEFT(C691,4)),Souches!$B$2:$B$15000,Souches!$D$2:$D$15000))</f>
        <v>3508</v>
      </c>
      <c r="I691" s="10">
        <f t="shared" si="101"/>
        <v>45868</v>
      </c>
      <c r="J691" s="19">
        <f>IF(I691="","",INT(('ObjProd (2)'!$C$25-I691)/7 * (ABS('ObjProd (2)'!$C$25-I691)&gt;=7)))</f>
        <v>7</v>
      </c>
      <c r="K691" s="10" t="str">
        <f>IF(I691="","",
IF(AND(DATEDIF(I691,'ObjProd (2)'!$C$25,"y")=0,DATEDIF(I691,'ObjProd (2)'!$C$25,"ym")=0,
   INT(('ObjProd (2)'!$C$25-EDATE(I691,DATEDIF(I691,'ObjProd (2)'!$C$25,"y")*12+DATEDIF(I691,'ObjProd (2)'!$C$25,"ym")))/7)=0),
   "&lt; 1 sem.",
   IF(DATEDIF(I691,'ObjProd (2)'!$C$25,"y")&gt;0,DATEDIF(I691,'ObjProd (2)'!$C$25,"y") &amp; " " &amp; IF(DATEDIF(I691,'ObjProd (2)'!$C$25,"y")=1,"an ","ans "),"") &amp;
   IF(DATEDIF(I691,'ObjProd (2)'!$C$25,"ym")&gt;0,DATEDIF(I691,'ObjProd (2)'!$C$25,"ym") &amp; " mois ", "") &amp;
   IF(INT(('ObjProd (2)'!$C$25-EDATE(I691,DATEDIF(I691,'ObjProd (2)'!$C$25,"y")*12+DATEDIF(I691,'ObjProd (2)'!$C$25,"ym")))/7)&gt;0,
      INT(('ObjProd (2)'!$C$25-EDATE(I691,DATEDIF(I691,'ObjProd (2)'!$C$25,"y")*12+DATEDIF(I691,'ObjProd (2)'!$C$25,"ym")))/7) &amp; " sem.",
      "")
)
)</f>
        <v>1 mois 2 sem.</v>
      </c>
      <c r="L691" s="11" t="str">
        <f t="shared" si="102"/>
        <v xml:space="preserve">E 5 </v>
      </c>
      <c r="M691" s="9">
        <f t="shared" si="103"/>
        <v>5</v>
      </c>
      <c r="N691" s="9" t="str" cm="1">
        <f t="array" aca="1" ref="N691" ca="1">LEFT(L691, IF(ISNUMBER(SUBSTITUTE(_xludf.MID(L691, 2, 1), ".", ",")), 1, 2))</f>
        <v xml:space="preserve">E </v>
      </c>
      <c r="O691" s="19">
        <f t="shared" ca="1" si="104"/>
        <v>5</v>
      </c>
      <c r="P691" s="9" t="str">
        <f t="shared" ca="1" si="107"/>
        <v>E</v>
      </c>
      <c r="Q691" s="9">
        <f t="shared" ca="1" si="108"/>
        <v>5</v>
      </c>
      <c r="R691" s="9" t="str">
        <f t="shared" ca="1" si="105"/>
        <v>E5</v>
      </c>
      <c r="S691" t="str" cm="1">
        <f t="array" ref="S691">IF(ISBLANK(C691),"",IFERROR(INDEX(ListeSeries!$A$2:$A$1045, MATCH(1, (DatasScan!G691=ListeSeries!$B$2:$B$1045) * (DatasScan!H691&gt;=ListeSeries!$D$2:$D$1045) * (DatasScan!H691&lt;=ListeSeries!$E$2:$E$1045), 0)), "no match"))</f>
        <v>MEDJOOL</v>
      </c>
      <c r="T691" s="7" t="str" cm="1">
        <f t="array" ref="T691">IF(ISBLANK(C691),"",IFERROR(INDEX(ListeSeries!$C$2:$C$1045, MATCH(1, (DatasScan!G691=ListeSeries!$B$2:$B$1045) * (DatasScan!H691&gt;=ListeSeries!$D$2:$D$1045) * (DatasScan!H691&lt;=ListeSeries!$E$2:$E$1045), 0)), "no match"))</f>
        <v>MEDJOOL 107</v>
      </c>
      <c r="U691" s="11" t="str" cm="1">
        <f t="array" ref="U691">IF(ISBLANK(C691),"",IFERROR(INDEX(ListeSeries!$F$2:$F$1045, MATCH(1, (DatasScan!G691=ListeSeries!$B$2:$B$1045) * (DatasScan!H691&gt;=ListeSeries!$D$2:$D$1045) * (DatasScan!H691&lt;=ListeSeries!$E$2:$E$1045), 0)), "no match"))</f>
        <v>3501-3520</v>
      </c>
    </row>
    <row r="692" spans="1:21" x14ac:dyDescent="0.25">
      <c r="A692" s="6" t="str">
        <f t="shared" si="106"/>
        <v>4</v>
      </c>
      <c r="B692" s="272" t="s">
        <v>1034</v>
      </c>
      <c r="C692" s="190" t="s">
        <v>2006</v>
      </c>
      <c r="D692" s="8">
        <v>1</v>
      </c>
      <c r="F692" s="7" t="str">
        <f t="shared" si="100"/>
        <v>851220250729E 5</v>
      </c>
      <c r="G692" s="21" t="str">
        <f>IF(ISBLANK(C692),"",_xlfn.XLOOKUP(_xlfn.XLOOKUP(VALUE(LEFT(C692,4)),Souches!$B$2:$B$15000,Souches!$E$2:$E$15000),Varietes!$B$2:$B$500,Varietes!$C$2:$C$500))</f>
        <v>MDJU</v>
      </c>
      <c r="H692" s="19">
        <f>IF(ISBLANK(C692),"",_xlfn.XLOOKUP(VALUE(LEFT(C692,4)),Souches!$B$2:$B$15000,Souches!$D$2:$D$15000))</f>
        <v>3508</v>
      </c>
      <c r="I692" s="10">
        <f t="shared" si="101"/>
        <v>45867</v>
      </c>
      <c r="J692" s="19">
        <f>IF(I692="","",INT(('ObjProd (2)'!$C$25-I692)/7 * (ABS('ObjProd (2)'!$C$25-I692)&gt;=7)))</f>
        <v>7</v>
      </c>
      <c r="K692" s="10" t="str">
        <f>IF(I692="","",
IF(AND(DATEDIF(I692,'ObjProd (2)'!$C$25,"y")=0,DATEDIF(I692,'ObjProd (2)'!$C$25,"ym")=0,
   INT(('ObjProd (2)'!$C$25-EDATE(I692,DATEDIF(I692,'ObjProd (2)'!$C$25,"y")*12+DATEDIF(I692,'ObjProd (2)'!$C$25,"ym")))/7)=0),
   "&lt; 1 sem.",
   IF(DATEDIF(I692,'ObjProd (2)'!$C$25,"y")&gt;0,DATEDIF(I692,'ObjProd (2)'!$C$25,"y") &amp; " " &amp; IF(DATEDIF(I692,'ObjProd (2)'!$C$25,"y")=1,"an ","ans "),"") &amp;
   IF(DATEDIF(I692,'ObjProd (2)'!$C$25,"ym")&gt;0,DATEDIF(I692,'ObjProd (2)'!$C$25,"ym") &amp; " mois ", "") &amp;
   IF(INT(('ObjProd (2)'!$C$25-EDATE(I692,DATEDIF(I692,'ObjProd (2)'!$C$25,"y")*12+DATEDIF(I692,'ObjProd (2)'!$C$25,"ym")))/7)&gt;0,
      INT(('ObjProd (2)'!$C$25-EDATE(I692,DATEDIF(I692,'ObjProd (2)'!$C$25,"y")*12+DATEDIF(I692,'ObjProd (2)'!$C$25,"ym")))/7) &amp; " sem.",
      "")
)
)</f>
        <v>1 mois 2 sem.</v>
      </c>
      <c r="L692" s="11" t="str">
        <f t="shared" si="102"/>
        <v xml:space="preserve">E 5 </v>
      </c>
      <c r="M692" s="9">
        <f t="shared" si="103"/>
        <v>14</v>
      </c>
      <c r="N692" s="9" t="str" cm="1">
        <f t="array" aca="1" ref="N692" ca="1">LEFT(L692, IF(ISNUMBER(SUBSTITUTE(_xludf.MID(L692, 2, 1), ".", ",")), 1, 2))</f>
        <v xml:space="preserve">E </v>
      </c>
      <c r="O692" s="19">
        <f t="shared" ca="1" si="104"/>
        <v>5</v>
      </c>
      <c r="P692" s="9" t="str">
        <f t="shared" ca="1" si="107"/>
        <v>E</v>
      </c>
      <c r="Q692" s="9">
        <f t="shared" ca="1" si="108"/>
        <v>5</v>
      </c>
      <c r="R692" s="9" t="str">
        <f t="shared" ca="1" si="105"/>
        <v>E5</v>
      </c>
      <c r="S692" t="str" cm="1">
        <f t="array" ref="S692">IF(ISBLANK(C692),"",IFERROR(INDEX(ListeSeries!$A$2:$A$1045, MATCH(1, (DatasScan!G692=ListeSeries!$B$2:$B$1045) * (DatasScan!H692&gt;=ListeSeries!$D$2:$D$1045) * (DatasScan!H692&lt;=ListeSeries!$E$2:$E$1045), 0)), "no match"))</f>
        <v>MEDJOOL</v>
      </c>
      <c r="T692" s="7" t="str" cm="1">
        <f t="array" ref="T692">IF(ISBLANK(C692),"",IFERROR(INDEX(ListeSeries!$C$2:$C$1045, MATCH(1, (DatasScan!G692=ListeSeries!$B$2:$B$1045) * (DatasScan!H692&gt;=ListeSeries!$D$2:$D$1045) * (DatasScan!H692&lt;=ListeSeries!$E$2:$E$1045), 0)), "no match"))</f>
        <v>MEDJOOL 107</v>
      </c>
      <c r="U692" s="11" t="str" cm="1">
        <f t="array" ref="U692">IF(ISBLANK(C692),"",IFERROR(INDEX(ListeSeries!$F$2:$F$1045, MATCH(1, (DatasScan!G692=ListeSeries!$B$2:$B$1045) * (DatasScan!H692&gt;=ListeSeries!$D$2:$D$1045) * (DatasScan!H692&lt;=ListeSeries!$E$2:$E$1045), 0)), "no match"))</f>
        <v>3501-3520</v>
      </c>
    </row>
    <row r="693" spans="1:21" x14ac:dyDescent="0.25">
      <c r="A693" s="6" t="str">
        <f t="shared" si="106"/>
        <v>4</v>
      </c>
      <c r="B693" s="272" t="s">
        <v>1034</v>
      </c>
      <c r="C693" s="190" t="s">
        <v>2055</v>
      </c>
      <c r="E693" s="11">
        <v>2</v>
      </c>
      <c r="F693" s="7" t="str">
        <f t="shared" si="100"/>
        <v>851620250718E 4</v>
      </c>
      <c r="G693" s="21" t="str">
        <f>IF(ISBLANK(C693),"",_xlfn.XLOOKUP(_xlfn.XLOOKUP(VALUE(LEFT(C693,4)),Souches!$B$2:$B$15000,Souches!$E$2:$E$15000),Varietes!$B$2:$B$500,Varietes!$C$2:$C$500))</f>
        <v>MDJU</v>
      </c>
      <c r="H693" s="19">
        <f>IF(ISBLANK(C693),"",_xlfn.XLOOKUP(VALUE(LEFT(C693,4)),Souches!$B$2:$B$15000,Souches!$D$2:$D$15000))</f>
        <v>3514</v>
      </c>
      <c r="I693" s="10">
        <f t="shared" si="101"/>
        <v>45856</v>
      </c>
      <c r="J693" s="19">
        <f>IF(I693="","",INT(('ObjProd (2)'!$C$25-I693)/7 * (ABS('ObjProd (2)'!$C$25-I693)&gt;=7)))</f>
        <v>8</v>
      </c>
      <c r="K693" s="10" t="str">
        <f>IF(I693="","",
IF(AND(DATEDIF(I693,'ObjProd (2)'!$C$25,"y")=0,DATEDIF(I693,'ObjProd (2)'!$C$25,"ym")=0,
   INT(('ObjProd (2)'!$C$25-EDATE(I693,DATEDIF(I693,'ObjProd (2)'!$C$25,"y")*12+DATEDIF(I693,'ObjProd (2)'!$C$25,"ym")))/7)=0),
   "&lt; 1 sem.",
   IF(DATEDIF(I693,'ObjProd (2)'!$C$25,"y")&gt;0,DATEDIF(I693,'ObjProd (2)'!$C$25,"y") &amp; " " &amp; IF(DATEDIF(I693,'ObjProd (2)'!$C$25,"y")=1,"an ","ans "),"") &amp;
   IF(DATEDIF(I693,'ObjProd (2)'!$C$25,"ym")&gt;0,DATEDIF(I693,'ObjProd (2)'!$C$25,"ym") &amp; " mois ", "") &amp;
   IF(INT(('ObjProd (2)'!$C$25-EDATE(I693,DATEDIF(I693,'ObjProd (2)'!$C$25,"y")*12+DATEDIF(I693,'ObjProd (2)'!$C$25,"ym")))/7)&gt;0,
      INT(('ObjProd (2)'!$C$25-EDATE(I693,DATEDIF(I693,'ObjProd (2)'!$C$25,"y")*12+DATEDIF(I693,'ObjProd (2)'!$C$25,"ym")))/7) &amp; " sem.",
      "")
)
)</f>
        <v xml:space="preserve">2 mois </v>
      </c>
      <c r="L693" s="11" t="str">
        <f t="shared" si="102"/>
        <v xml:space="preserve">E 4 </v>
      </c>
      <c r="M693" s="9">
        <f t="shared" si="103"/>
        <v>2</v>
      </c>
      <c r="N693" s="9" t="str" cm="1">
        <f t="array" aca="1" ref="N693" ca="1">LEFT(L693, IF(ISNUMBER(SUBSTITUTE(_xludf.MID(L693, 2, 1), ".", ",")), 1, 2))</f>
        <v xml:space="preserve">E </v>
      </c>
      <c r="O693" s="19">
        <f t="shared" ca="1" si="104"/>
        <v>4</v>
      </c>
      <c r="P693" s="9" t="str">
        <f t="shared" ca="1" si="107"/>
        <v>E</v>
      </c>
      <c r="Q693" s="9">
        <f t="shared" ca="1" si="108"/>
        <v>4</v>
      </c>
      <c r="R693" s="9" t="str">
        <f t="shared" ca="1" si="105"/>
        <v>E4</v>
      </c>
      <c r="S693" t="str" cm="1">
        <f t="array" ref="S693">IF(ISBLANK(C693),"",IFERROR(INDEX(ListeSeries!$A$2:$A$1045, MATCH(1, (DatasScan!G693=ListeSeries!$B$2:$B$1045) * (DatasScan!H693&gt;=ListeSeries!$D$2:$D$1045) * (DatasScan!H693&lt;=ListeSeries!$E$2:$E$1045), 0)), "no match"))</f>
        <v>MEDJOOL</v>
      </c>
      <c r="T693" s="7" t="str" cm="1">
        <f t="array" ref="T693">IF(ISBLANK(C693),"",IFERROR(INDEX(ListeSeries!$C$2:$C$1045, MATCH(1, (DatasScan!G693=ListeSeries!$B$2:$B$1045) * (DatasScan!H693&gt;=ListeSeries!$D$2:$D$1045) * (DatasScan!H693&lt;=ListeSeries!$E$2:$E$1045), 0)), "no match"))</f>
        <v>MEDJOOL 107</v>
      </c>
      <c r="U693" s="11" t="str" cm="1">
        <f t="array" ref="U693">IF(ISBLANK(C693),"",IFERROR(INDEX(ListeSeries!$F$2:$F$1045, MATCH(1, (DatasScan!G693=ListeSeries!$B$2:$B$1045) * (DatasScan!H693&gt;=ListeSeries!$D$2:$D$1045) * (DatasScan!H693&lt;=ListeSeries!$E$2:$E$1045), 0)), "no match"))</f>
        <v>3501-3520</v>
      </c>
    </row>
    <row r="694" spans="1:21" x14ac:dyDescent="0.25">
      <c r="A694" s="6" t="str">
        <f t="shared" si="106"/>
        <v>4</v>
      </c>
      <c r="B694" s="8" t="s">
        <v>1289</v>
      </c>
      <c r="C694" s="190" t="s">
        <v>3559</v>
      </c>
      <c r="D694" s="8">
        <v>8</v>
      </c>
      <c r="E694" s="11">
        <v>10</v>
      </c>
      <c r="F694" s="7" t="str">
        <f t="shared" si="100"/>
        <v>851220250825E 4</v>
      </c>
      <c r="G694" s="21" t="str">
        <f>IF(ISBLANK(C694),"",_xlfn.XLOOKUP(_xlfn.XLOOKUP(VALUE(LEFT(C694,4)),Souches!$B$2:$B$15000,Souches!$E$2:$E$15000),Varietes!$B$2:$B$500,Varietes!$C$2:$C$500))</f>
        <v>MDJU</v>
      </c>
      <c r="H694" s="19">
        <f>IF(ISBLANK(C694),"",_xlfn.XLOOKUP(VALUE(LEFT(C694,4)),Souches!$B$2:$B$15000,Souches!$D$2:$D$15000))</f>
        <v>3508</v>
      </c>
      <c r="I694" s="10">
        <f t="shared" si="101"/>
        <v>45894</v>
      </c>
      <c r="J694" s="19">
        <f>IF(I694="","",INT(('ObjProd (2)'!$C$25-I694)/7 * (ABS('ObjProd (2)'!$C$25-I694)&gt;=7)))</f>
        <v>3</v>
      </c>
      <c r="K694" s="10" t="str">
        <f>IF(I694="","",
IF(AND(DATEDIF(I694,'ObjProd (2)'!$C$25,"y")=0,DATEDIF(I694,'ObjProd (2)'!$C$25,"ym")=0,
   INT(('ObjProd (2)'!$C$25-EDATE(I694,DATEDIF(I694,'ObjProd (2)'!$C$25,"y")*12+DATEDIF(I694,'ObjProd (2)'!$C$25,"ym")))/7)=0),
   "&lt; 1 sem.",
   IF(DATEDIF(I694,'ObjProd (2)'!$C$25,"y")&gt;0,DATEDIF(I694,'ObjProd (2)'!$C$25,"y") &amp; " " &amp; IF(DATEDIF(I694,'ObjProd (2)'!$C$25,"y")=1,"an ","ans "),"") &amp;
   IF(DATEDIF(I694,'ObjProd (2)'!$C$25,"ym")&gt;0,DATEDIF(I694,'ObjProd (2)'!$C$25,"ym") &amp; " mois ", "") &amp;
   IF(INT(('ObjProd (2)'!$C$25-EDATE(I694,DATEDIF(I694,'ObjProd (2)'!$C$25,"y")*12+DATEDIF(I694,'ObjProd (2)'!$C$25,"ym")))/7)&gt;0,
      INT(('ObjProd (2)'!$C$25-EDATE(I694,DATEDIF(I694,'ObjProd (2)'!$C$25,"y")*12+DATEDIF(I694,'ObjProd (2)'!$C$25,"ym")))/7) &amp; " sem.",
      "")
)
)</f>
        <v>3 sem.</v>
      </c>
      <c r="L694" s="11" t="str">
        <f t="shared" si="102"/>
        <v xml:space="preserve">E 4 </v>
      </c>
      <c r="M694" s="9">
        <f t="shared" si="103"/>
        <v>122</v>
      </c>
      <c r="N694" s="9" t="str" cm="1">
        <f t="array" aca="1" ref="N694" ca="1">LEFT(L694, IF(ISNUMBER(SUBSTITUTE(_xludf.MID(L694, 2, 1), ".", ",")), 1, 2))</f>
        <v xml:space="preserve">E </v>
      </c>
      <c r="O694" s="19">
        <f t="shared" ca="1" si="104"/>
        <v>4</v>
      </c>
      <c r="P694" s="9" t="str">
        <f t="shared" ca="1" si="107"/>
        <v>E</v>
      </c>
      <c r="Q694" s="9">
        <f t="shared" ca="1" si="108"/>
        <v>4</v>
      </c>
      <c r="R694" s="9" t="str">
        <f t="shared" ca="1" si="105"/>
        <v>E4</v>
      </c>
      <c r="S694" t="str" cm="1">
        <f t="array" ref="S694">IF(ISBLANK(C694),"",IFERROR(INDEX(ListeSeries!$A$2:$A$1045, MATCH(1, (DatasScan!G694=ListeSeries!$B$2:$B$1045) * (DatasScan!H694&gt;=ListeSeries!$D$2:$D$1045) * (DatasScan!H694&lt;=ListeSeries!$E$2:$E$1045), 0)), "no match"))</f>
        <v>MEDJOOL</v>
      </c>
      <c r="T694" s="7" t="str" cm="1">
        <f t="array" ref="T694">IF(ISBLANK(C694),"",IFERROR(INDEX(ListeSeries!$C$2:$C$1045, MATCH(1, (DatasScan!G694=ListeSeries!$B$2:$B$1045) * (DatasScan!H694&gt;=ListeSeries!$D$2:$D$1045) * (DatasScan!H694&lt;=ListeSeries!$E$2:$E$1045), 0)), "no match"))</f>
        <v>MEDJOOL 107</v>
      </c>
      <c r="U694" s="11" t="str" cm="1">
        <f t="array" ref="U694">IF(ISBLANK(C694),"",IFERROR(INDEX(ListeSeries!$F$2:$F$1045, MATCH(1, (DatasScan!G694=ListeSeries!$B$2:$B$1045) * (DatasScan!H694&gt;=ListeSeries!$D$2:$D$1045) * (DatasScan!H694&lt;=ListeSeries!$E$2:$E$1045), 0)), "no match"))</f>
        <v>3501-3520</v>
      </c>
    </row>
    <row r="695" spans="1:21" x14ac:dyDescent="0.25">
      <c r="A695" s="6" t="str">
        <f t="shared" si="106"/>
        <v>4</v>
      </c>
      <c r="B695" s="272" t="s">
        <v>1289</v>
      </c>
      <c r="C695" s="190" t="s">
        <v>3560</v>
      </c>
      <c r="D695" s="8">
        <v>1</v>
      </c>
      <c r="E695" s="11">
        <v>11</v>
      </c>
      <c r="F695" s="7" t="str">
        <f t="shared" si="100"/>
        <v>851220250901EA4</v>
      </c>
      <c r="G695" s="21" t="str">
        <f>IF(ISBLANK(C695),"",_xlfn.XLOOKUP(_xlfn.XLOOKUP(VALUE(LEFT(C695,4)),Souches!$B$2:$B$15000,Souches!$E$2:$E$15000),Varietes!$B$2:$B$500,Varietes!$C$2:$C$500))</f>
        <v>MDJU</v>
      </c>
      <c r="H695" s="19">
        <f>IF(ISBLANK(C695),"",_xlfn.XLOOKUP(VALUE(LEFT(C695,4)),Souches!$B$2:$B$15000,Souches!$D$2:$D$15000))</f>
        <v>3508</v>
      </c>
      <c r="I695" s="10">
        <f t="shared" si="101"/>
        <v>45901</v>
      </c>
      <c r="J695" s="19">
        <f>IF(I695="","",INT(('ObjProd (2)'!$C$25-I695)/7 * (ABS('ObjProd (2)'!$C$25-I695)&gt;=7)))</f>
        <v>2</v>
      </c>
      <c r="K695" s="10" t="str">
        <f>IF(I695="","",
IF(AND(DATEDIF(I695,'ObjProd (2)'!$C$25,"y")=0,DATEDIF(I695,'ObjProd (2)'!$C$25,"ym")=0,
   INT(('ObjProd (2)'!$C$25-EDATE(I695,DATEDIF(I695,'ObjProd (2)'!$C$25,"y")*12+DATEDIF(I695,'ObjProd (2)'!$C$25,"ym")))/7)=0),
   "&lt; 1 sem.",
   IF(DATEDIF(I695,'ObjProd (2)'!$C$25,"y")&gt;0,DATEDIF(I695,'ObjProd (2)'!$C$25,"y") &amp; " " &amp; IF(DATEDIF(I695,'ObjProd (2)'!$C$25,"y")=1,"an ","ans "),"") &amp;
   IF(DATEDIF(I695,'ObjProd (2)'!$C$25,"ym")&gt;0,DATEDIF(I695,'ObjProd (2)'!$C$25,"ym") &amp; " mois ", "") &amp;
   IF(INT(('ObjProd (2)'!$C$25-EDATE(I695,DATEDIF(I695,'ObjProd (2)'!$C$25,"y")*12+DATEDIF(I695,'ObjProd (2)'!$C$25,"ym")))/7)&gt;0,
      INT(('ObjProd (2)'!$C$25-EDATE(I695,DATEDIF(I695,'ObjProd (2)'!$C$25,"y")*12+DATEDIF(I695,'ObjProd (2)'!$C$25,"ym")))/7) &amp; " sem.",
      "")
)
)</f>
        <v>2 sem.</v>
      </c>
      <c r="L695" s="11" t="str">
        <f t="shared" si="102"/>
        <v xml:space="preserve">EA4 </v>
      </c>
      <c r="M695" s="9">
        <f t="shared" si="103"/>
        <v>25</v>
      </c>
      <c r="N695" s="9" t="str" cm="1">
        <f t="array" aca="1" ref="N695" ca="1">LEFT(L695, IF(ISNUMBER(SUBSTITUTE(_xludf.MID(L695, 2, 1), ".", ",")), 1, 2))</f>
        <v>EA</v>
      </c>
      <c r="O695" s="19">
        <f t="shared" ca="1" si="104"/>
        <v>4</v>
      </c>
      <c r="P695" s="9" t="str">
        <f t="shared" ca="1" si="107"/>
        <v>E</v>
      </c>
      <c r="Q695" s="9">
        <f t="shared" ca="1" si="108"/>
        <v>4</v>
      </c>
      <c r="R695" s="9" t="str">
        <f t="shared" ca="1" si="105"/>
        <v>E4</v>
      </c>
      <c r="S695" t="str" cm="1">
        <f t="array" ref="S695">IF(ISBLANK(C695),"",IFERROR(INDEX(ListeSeries!$A$2:$A$1045, MATCH(1, (DatasScan!G695=ListeSeries!$B$2:$B$1045) * (DatasScan!H695&gt;=ListeSeries!$D$2:$D$1045) * (DatasScan!H695&lt;=ListeSeries!$E$2:$E$1045), 0)), "no match"))</f>
        <v>MEDJOOL</v>
      </c>
      <c r="T695" s="7" t="str" cm="1">
        <f t="array" ref="T695">IF(ISBLANK(C695),"",IFERROR(INDEX(ListeSeries!$C$2:$C$1045, MATCH(1, (DatasScan!G695=ListeSeries!$B$2:$B$1045) * (DatasScan!H695&gt;=ListeSeries!$D$2:$D$1045) * (DatasScan!H695&lt;=ListeSeries!$E$2:$E$1045), 0)), "no match"))</f>
        <v>MEDJOOL 107</v>
      </c>
      <c r="U695" s="11" t="str" cm="1">
        <f t="array" ref="U695">IF(ISBLANK(C695),"",IFERROR(INDEX(ListeSeries!$F$2:$F$1045, MATCH(1, (DatasScan!G695=ListeSeries!$B$2:$B$1045) * (DatasScan!H695&gt;=ListeSeries!$D$2:$D$1045) * (DatasScan!H695&lt;=ListeSeries!$E$2:$E$1045), 0)), "no match"))</f>
        <v>3501-3520</v>
      </c>
    </row>
    <row r="696" spans="1:21" x14ac:dyDescent="0.25">
      <c r="A696" s="6" t="str">
        <f t="shared" si="106"/>
        <v>4</v>
      </c>
      <c r="B696" s="272" t="s">
        <v>1289</v>
      </c>
      <c r="C696" s="190" t="s">
        <v>2034</v>
      </c>
      <c r="E696" s="11">
        <v>11</v>
      </c>
      <c r="F696" s="7" t="str">
        <f t="shared" si="100"/>
        <v>861120250707E 8</v>
      </c>
      <c r="G696" s="21" t="str">
        <f>IF(ISBLANK(C696),"",_xlfn.XLOOKUP(_xlfn.XLOOKUP(VALUE(LEFT(C696,4)),Souches!$B$2:$B$15000,Souches!$E$2:$E$15000),Varietes!$B$2:$B$500,Varietes!$C$2:$C$500))</f>
        <v>MDJU</v>
      </c>
      <c r="H696" s="19">
        <f>IF(ISBLANK(C696),"",_xlfn.XLOOKUP(VALUE(LEFT(C696,4)),Souches!$B$2:$B$15000,Souches!$D$2:$D$15000))</f>
        <v>3522</v>
      </c>
      <c r="I696" s="10">
        <f t="shared" si="101"/>
        <v>45845</v>
      </c>
      <c r="J696" s="19">
        <f>IF(I696="","",INT(('ObjProd (2)'!$C$25-I696)/7 * (ABS('ObjProd (2)'!$C$25-I696)&gt;=7)))</f>
        <v>10</v>
      </c>
      <c r="K696" s="10" t="str">
        <f>IF(I696="","",
IF(AND(DATEDIF(I696,'ObjProd (2)'!$C$25,"y")=0,DATEDIF(I696,'ObjProd (2)'!$C$25,"ym")=0,
   INT(('ObjProd (2)'!$C$25-EDATE(I696,DATEDIF(I696,'ObjProd (2)'!$C$25,"y")*12+DATEDIF(I696,'ObjProd (2)'!$C$25,"ym")))/7)=0),
   "&lt; 1 sem.",
   IF(DATEDIF(I696,'ObjProd (2)'!$C$25,"y")&gt;0,DATEDIF(I696,'ObjProd (2)'!$C$25,"y") &amp; " " &amp; IF(DATEDIF(I696,'ObjProd (2)'!$C$25,"y")=1,"an ","ans "),"") &amp;
   IF(DATEDIF(I696,'ObjProd (2)'!$C$25,"ym")&gt;0,DATEDIF(I696,'ObjProd (2)'!$C$25,"ym") &amp; " mois ", "") &amp;
   IF(INT(('ObjProd (2)'!$C$25-EDATE(I696,DATEDIF(I696,'ObjProd (2)'!$C$25,"y")*12+DATEDIF(I696,'ObjProd (2)'!$C$25,"ym")))/7)&gt;0,
      INT(('ObjProd (2)'!$C$25-EDATE(I696,DATEDIF(I696,'ObjProd (2)'!$C$25,"y")*12+DATEDIF(I696,'ObjProd (2)'!$C$25,"ym")))/7) &amp; " sem.",
      "")
)
)</f>
        <v>2 mois 1 sem.</v>
      </c>
      <c r="L696" s="11" t="str">
        <f t="shared" si="102"/>
        <v xml:space="preserve">E 8 </v>
      </c>
      <c r="M696" s="9">
        <f t="shared" si="103"/>
        <v>11</v>
      </c>
      <c r="N696" s="9" t="str" cm="1">
        <f t="array" aca="1" ref="N696" ca="1">LEFT(L696, IF(ISNUMBER(SUBSTITUTE(_xludf.MID(L696, 2, 1), ".", ",")), 1, 2))</f>
        <v xml:space="preserve">E </v>
      </c>
      <c r="O696" s="19">
        <f t="shared" ca="1" si="104"/>
        <v>8</v>
      </c>
      <c r="P696" s="9" t="str">
        <f t="shared" ca="1" si="107"/>
        <v>E</v>
      </c>
      <c r="Q696" s="9" t="str">
        <f t="shared" ca="1" si="108"/>
        <v>7+</v>
      </c>
      <c r="R696" s="9" t="str">
        <f t="shared" ca="1" si="105"/>
        <v>E7+</v>
      </c>
      <c r="S696" t="str" cm="1">
        <f t="array" ref="S696">IF(ISBLANK(C696),"",IFERROR(INDEX(ListeSeries!$A$2:$A$1045, MATCH(1, (DatasScan!G696=ListeSeries!$B$2:$B$1045) * (DatasScan!H696&gt;=ListeSeries!$D$2:$D$1045) * (DatasScan!H696&lt;=ListeSeries!$E$2:$E$1045), 0)), "no match"))</f>
        <v>MEDJOOL</v>
      </c>
      <c r="T696" s="7" t="str" cm="1">
        <f t="array" ref="T696">IF(ISBLANK(C696),"",IFERROR(INDEX(ListeSeries!$C$2:$C$1045, MATCH(1, (DatasScan!G696=ListeSeries!$B$2:$B$1045) * (DatasScan!H696&gt;=ListeSeries!$D$2:$D$1045) * (DatasScan!H696&lt;=ListeSeries!$E$2:$E$1045), 0)), "no match"))</f>
        <v>MEDJOOL 108</v>
      </c>
      <c r="U696" s="11" t="str" cm="1">
        <f t="array" ref="U696">IF(ISBLANK(C696),"",IFERROR(INDEX(ListeSeries!$F$2:$F$1045, MATCH(1, (DatasScan!G696=ListeSeries!$B$2:$B$1045) * (DatasScan!H696&gt;=ListeSeries!$D$2:$D$1045) * (DatasScan!H696&lt;=ListeSeries!$E$2:$E$1045), 0)), "no match"))</f>
        <v>3521-3530</v>
      </c>
    </row>
    <row r="697" spans="1:21" x14ac:dyDescent="0.25">
      <c r="A697" s="6" t="str">
        <f t="shared" si="106"/>
        <v>4</v>
      </c>
      <c r="B697" s="272" t="s">
        <v>1289</v>
      </c>
      <c r="C697" s="190" t="s">
        <v>2033</v>
      </c>
      <c r="D697" s="8">
        <v>1</v>
      </c>
      <c r="F697" s="7" t="str">
        <f t="shared" si="100"/>
        <v>861120250707EA8</v>
      </c>
      <c r="G697" s="21" t="str">
        <f>IF(ISBLANK(C697),"",_xlfn.XLOOKUP(_xlfn.XLOOKUP(VALUE(LEFT(C697,4)),Souches!$B$2:$B$15000,Souches!$E$2:$E$15000),Varietes!$B$2:$B$500,Varietes!$C$2:$C$500))</f>
        <v>MDJU</v>
      </c>
      <c r="H697" s="19">
        <f>IF(ISBLANK(C697),"",_xlfn.XLOOKUP(VALUE(LEFT(C697,4)),Souches!$B$2:$B$15000,Souches!$D$2:$D$15000))</f>
        <v>3522</v>
      </c>
      <c r="I697" s="10">
        <f t="shared" si="101"/>
        <v>45845</v>
      </c>
      <c r="J697" s="19">
        <f>IF(I697="","",INT(('ObjProd (2)'!$C$25-I697)/7 * (ABS('ObjProd (2)'!$C$25-I697)&gt;=7)))</f>
        <v>10</v>
      </c>
      <c r="K697" s="10" t="str">
        <f>IF(I697="","",
IF(AND(DATEDIF(I697,'ObjProd (2)'!$C$25,"y")=0,DATEDIF(I697,'ObjProd (2)'!$C$25,"ym")=0,
   INT(('ObjProd (2)'!$C$25-EDATE(I697,DATEDIF(I697,'ObjProd (2)'!$C$25,"y")*12+DATEDIF(I697,'ObjProd (2)'!$C$25,"ym")))/7)=0),
   "&lt; 1 sem.",
   IF(DATEDIF(I697,'ObjProd (2)'!$C$25,"y")&gt;0,DATEDIF(I697,'ObjProd (2)'!$C$25,"y") &amp; " " &amp; IF(DATEDIF(I697,'ObjProd (2)'!$C$25,"y")=1,"an ","ans "),"") &amp;
   IF(DATEDIF(I697,'ObjProd (2)'!$C$25,"ym")&gt;0,DATEDIF(I697,'ObjProd (2)'!$C$25,"ym") &amp; " mois ", "") &amp;
   IF(INT(('ObjProd (2)'!$C$25-EDATE(I697,DATEDIF(I697,'ObjProd (2)'!$C$25,"y")*12+DATEDIF(I697,'ObjProd (2)'!$C$25,"ym")))/7)&gt;0,
      INT(('ObjProd (2)'!$C$25-EDATE(I697,DATEDIF(I697,'ObjProd (2)'!$C$25,"y")*12+DATEDIF(I697,'ObjProd (2)'!$C$25,"ym")))/7) &amp; " sem.",
      "")
)
)</f>
        <v>2 mois 1 sem.</v>
      </c>
      <c r="L697" s="11" t="str">
        <f t="shared" si="102"/>
        <v xml:space="preserve">EA8 </v>
      </c>
      <c r="M697" s="9">
        <f t="shared" si="103"/>
        <v>14</v>
      </c>
      <c r="N697" s="9" t="str" cm="1">
        <f t="array" aca="1" ref="N697" ca="1">LEFT(L697, IF(ISNUMBER(SUBSTITUTE(_xludf.MID(L697, 2, 1), ".", ",")), 1, 2))</f>
        <v>EA</v>
      </c>
      <c r="O697" s="19">
        <f t="shared" ca="1" si="104"/>
        <v>8</v>
      </c>
      <c r="P697" s="9" t="str">
        <f t="shared" ca="1" si="107"/>
        <v>E</v>
      </c>
      <c r="Q697" s="9" t="str">
        <f t="shared" ca="1" si="108"/>
        <v>7+</v>
      </c>
      <c r="R697" s="9" t="str">
        <f t="shared" ca="1" si="105"/>
        <v>E7+</v>
      </c>
      <c r="S697" t="str" cm="1">
        <f t="array" ref="S697">IF(ISBLANK(C697),"",IFERROR(INDEX(ListeSeries!$A$2:$A$1045, MATCH(1, (DatasScan!G697=ListeSeries!$B$2:$B$1045) * (DatasScan!H697&gt;=ListeSeries!$D$2:$D$1045) * (DatasScan!H697&lt;=ListeSeries!$E$2:$E$1045), 0)), "no match"))</f>
        <v>MEDJOOL</v>
      </c>
      <c r="T697" s="7" t="str" cm="1">
        <f t="array" ref="T697">IF(ISBLANK(C697),"",IFERROR(INDEX(ListeSeries!$C$2:$C$1045, MATCH(1, (DatasScan!G697=ListeSeries!$B$2:$B$1045) * (DatasScan!H697&gt;=ListeSeries!$D$2:$D$1045) * (DatasScan!H697&lt;=ListeSeries!$E$2:$E$1045), 0)), "no match"))</f>
        <v>MEDJOOL 108</v>
      </c>
      <c r="U697" s="11" t="str" cm="1">
        <f t="array" ref="U697">IF(ISBLANK(C697),"",IFERROR(INDEX(ListeSeries!$F$2:$F$1045, MATCH(1, (DatasScan!G697=ListeSeries!$B$2:$B$1045) * (DatasScan!H697&gt;=ListeSeries!$D$2:$D$1045) * (DatasScan!H697&lt;=ListeSeries!$E$2:$E$1045), 0)), "no match"))</f>
        <v>3521-3530</v>
      </c>
    </row>
    <row r="698" spans="1:21" x14ac:dyDescent="0.25">
      <c r="A698" s="6" t="str">
        <f t="shared" si="106"/>
        <v>4</v>
      </c>
      <c r="B698" s="272" t="s">
        <v>1289</v>
      </c>
      <c r="C698" s="190" t="s">
        <v>2034</v>
      </c>
      <c r="D698" s="8">
        <v>1</v>
      </c>
      <c r="F698" s="7" t="str">
        <f t="shared" si="100"/>
        <v>861120250707E 8</v>
      </c>
      <c r="G698" s="21" t="str">
        <f>IF(ISBLANK(C698),"",_xlfn.XLOOKUP(_xlfn.XLOOKUP(VALUE(LEFT(C698,4)),Souches!$B$2:$B$15000,Souches!$E$2:$E$15000),Varietes!$B$2:$B$500,Varietes!$C$2:$C$500))</f>
        <v>MDJU</v>
      </c>
      <c r="H698" s="19">
        <f>IF(ISBLANK(C698),"",_xlfn.XLOOKUP(VALUE(LEFT(C698,4)),Souches!$B$2:$B$15000,Souches!$D$2:$D$15000))</f>
        <v>3522</v>
      </c>
      <c r="I698" s="10">
        <f t="shared" si="101"/>
        <v>45845</v>
      </c>
      <c r="J698" s="19">
        <f>IF(I698="","",INT(('ObjProd (2)'!$C$25-I698)/7 * (ABS('ObjProd (2)'!$C$25-I698)&gt;=7)))</f>
        <v>10</v>
      </c>
      <c r="K698" s="10" t="str">
        <f>IF(I698="","",
IF(AND(DATEDIF(I698,'ObjProd (2)'!$C$25,"y")=0,DATEDIF(I698,'ObjProd (2)'!$C$25,"ym")=0,
   INT(('ObjProd (2)'!$C$25-EDATE(I698,DATEDIF(I698,'ObjProd (2)'!$C$25,"y")*12+DATEDIF(I698,'ObjProd (2)'!$C$25,"ym")))/7)=0),
   "&lt; 1 sem.",
   IF(DATEDIF(I698,'ObjProd (2)'!$C$25,"y")&gt;0,DATEDIF(I698,'ObjProd (2)'!$C$25,"y") &amp; " " &amp; IF(DATEDIF(I698,'ObjProd (2)'!$C$25,"y")=1,"an ","ans "),"") &amp;
   IF(DATEDIF(I698,'ObjProd (2)'!$C$25,"ym")&gt;0,DATEDIF(I698,'ObjProd (2)'!$C$25,"ym") &amp; " mois ", "") &amp;
   IF(INT(('ObjProd (2)'!$C$25-EDATE(I698,DATEDIF(I698,'ObjProd (2)'!$C$25,"y")*12+DATEDIF(I698,'ObjProd (2)'!$C$25,"ym")))/7)&gt;0,
      INT(('ObjProd (2)'!$C$25-EDATE(I698,DATEDIF(I698,'ObjProd (2)'!$C$25,"y")*12+DATEDIF(I698,'ObjProd (2)'!$C$25,"ym")))/7) &amp; " sem.",
      "")
)
)</f>
        <v>2 mois 1 sem.</v>
      </c>
      <c r="L698" s="11" t="str">
        <f t="shared" si="102"/>
        <v xml:space="preserve">E 8 </v>
      </c>
      <c r="M698" s="9">
        <f t="shared" si="103"/>
        <v>14</v>
      </c>
      <c r="N698" s="9" t="str" cm="1">
        <f t="array" aca="1" ref="N698" ca="1">LEFT(L698, IF(ISNUMBER(SUBSTITUTE(_xludf.MID(L698, 2, 1), ".", ",")), 1, 2))</f>
        <v xml:space="preserve">E </v>
      </c>
      <c r="O698" s="19">
        <f t="shared" ca="1" si="104"/>
        <v>8</v>
      </c>
      <c r="P698" s="9" t="str">
        <f t="shared" ca="1" si="107"/>
        <v>E</v>
      </c>
      <c r="Q698" s="9" t="str">
        <f t="shared" ca="1" si="108"/>
        <v>7+</v>
      </c>
      <c r="R698" s="9" t="str">
        <f t="shared" ca="1" si="105"/>
        <v>E7+</v>
      </c>
      <c r="S698" t="str" cm="1">
        <f t="array" ref="S698">IF(ISBLANK(C698),"",IFERROR(INDEX(ListeSeries!$A$2:$A$1045, MATCH(1, (DatasScan!G698=ListeSeries!$B$2:$B$1045) * (DatasScan!H698&gt;=ListeSeries!$D$2:$D$1045) * (DatasScan!H698&lt;=ListeSeries!$E$2:$E$1045), 0)), "no match"))</f>
        <v>MEDJOOL</v>
      </c>
      <c r="T698" s="7" t="str" cm="1">
        <f t="array" ref="T698">IF(ISBLANK(C698),"",IFERROR(INDEX(ListeSeries!$C$2:$C$1045, MATCH(1, (DatasScan!G698=ListeSeries!$B$2:$B$1045) * (DatasScan!H698&gt;=ListeSeries!$D$2:$D$1045) * (DatasScan!H698&lt;=ListeSeries!$E$2:$E$1045), 0)), "no match"))</f>
        <v>MEDJOOL 108</v>
      </c>
      <c r="U698" s="11" t="str" cm="1">
        <f t="array" ref="U698">IF(ISBLANK(C698),"",IFERROR(INDEX(ListeSeries!$F$2:$F$1045, MATCH(1, (DatasScan!G698=ListeSeries!$B$2:$B$1045) * (DatasScan!H698&gt;=ListeSeries!$D$2:$D$1045) * (DatasScan!H698&lt;=ListeSeries!$E$2:$E$1045), 0)), "no match"))</f>
        <v>3521-3530</v>
      </c>
    </row>
    <row r="699" spans="1:21" x14ac:dyDescent="0.25">
      <c r="A699" s="6" t="str">
        <f t="shared" si="106"/>
        <v>4</v>
      </c>
      <c r="B699" s="272" t="s">
        <v>1289</v>
      </c>
      <c r="C699" s="190" t="s">
        <v>3561</v>
      </c>
      <c r="D699" s="8">
        <v>12</v>
      </c>
      <c r="E699" s="11">
        <v>7</v>
      </c>
      <c r="F699" s="7" t="str">
        <f t="shared" si="100"/>
        <v>564020250903XM1</v>
      </c>
      <c r="G699" s="21" t="str">
        <f>IF(ISBLANK(C699),"",_xlfn.XLOOKUP(_xlfn.XLOOKUP(VALUE(LEFT(C699,4)),Souches!$B$2:$B$15000,Souches!$E$2:$E$15000),Varietes!$B$2:$B$500,Varietes!$C$2:$C$500))</f>
        <v>MDJU</v>
      </c>
      <c r="H699" s="19">
        <f>IF(ISBLANK(C699),"",_xlfn.XLOOKUP(VALUE(LEFT(C699,4)),Souches!$B$2:$B$15000,Souches!$D$2:$D$15000))</f>
        <v>2306</v>
      </c>
      <c r="I699" s="10">
        <f t="shared" si="101"/>
        <v>45903</v>
      </c>
      <c r="J699" s="19">
        <f>IF(I699="","",INT(('ObjProd (2)'!$C$25-I699)/7 * (ABS('ObjProd (2)'!$C$25-I699)&gt;=7)))</f>
        <v>2</v>
      </c>
      <c r="K699" s="10" t="str">
        <f>IF(I699="","",
IF(AND(DATEDIF(I699,'ObjProd (2)'!$C$25,"y")=0,DATEDIF(I699,'ObjProd (2)'!$C$25,"ym")=0,
   INT(('ObjProd (2)'!$C$25-EDATE(I699,DATEDIF(I699,'ObjProd (2)'!$C$25,"y")*12+DATEDIF(I699,'ObjProd (2)'!$C$25,"ym")))/7)=0),
   "&lt; 1 sem.",
   IF(DATEDIF(I699,'ObjProd (2)'!$C$25,"y")&gt;0,DATEDIF(I699,'ObjProd (2)'!$C$25,"y") &amp; " " &amp; IF(DATEDIF(I699,'ObjProd (2)'!$C$25,"y")=1,"an ","ans "),"") &amp;
   IF(DATEDIF(I699,'ObjProd (2)'!$C$25,"ym")&gt;0,DATEDIF(I699,'ObjProd (2)'!$C$25,"ym") &amp; " mois ", "") &amp;
   IF(INT(('ObjProd (2)'!$C$25-EDATE(I699,DATEDIF(I699,'ObjProd (2)'!$C$25,"y")*12+DATEDIF(I699,'ObjProd (2)'!$C$25,"ym")))/7)&gt;0,
      INT(('ObjProd (2)'!$C$25-EDATE(I699,DATEDIF(I699,'ObjProd (2)'!$C$25,"y")*12+DATEDIF(I699,'ObjProd (2)'!$C$25,"ym")))/7) &amp; " sem.",
      "")
)
)</f>
        <v>2 sem.</v>
      </c>
      <c r="L699" s="11" t="str">
        <f t="shared" si="102"/>
        <v>XM15</v>
      </c>
      <c r="M699" s="9">
        <f t="shared" si="103"/>
        <v>175</v>
      </c>
      <c r="N699" s="9" t="str" cm="1">
        <f t="array" aca="1" ref="N699" ca="1">LEFT(L699, IF(ISNUMBER(SUBSTITUTE(_xludf.MID(L699, 2, 1), ".", ",")), 1, 2))</f>
        <v>XM</v>
      </c>
      <c r="O699" s="19">
        <f t="shared" ca="1" si="104"/>
        <v>15</v>
      </c>
      <c r="P699" s="9" t="str">
        <f t="shared" ca="1" si="107"/>
        <v>X</v>
      </c>
      <c r="Q699" s="9" t="str">
        <f t="shared" ca="1" si="108"/>
        <v>13+</v>
      </c>
      <c r="R699" s="9" t="str">
        <f t="shared" ca="1" si="105"/>
        <v>X13+</v>
      </c>
      <c r="S699" t="str" cm="1">
        <f t="array" ref="S699">IF(ISBLANK(C699),"",IFERROR(INDEX(ListeSeries!$A$2:$A$1045, MATCH(1, (DatasScan!G699=ListeSeries!$B$2:$B$1045) * (DatasScan!H699&gt;=ListeSeries!$D$2:$D$1045) * (DatasScan!H699&lt;=ListeSeries!$E$2:$E$1045), 0)), "no match"))</f>
        <v>MEDJOOL</v>
      </c>
      <c r="T699" s="7" t="str" cm="1">
        <f t="array" ref="T699">IF(ISBLANK(C699),"",IFERROR(INDEX(ListeSeries!$C$2:$C$1045, MATCH(1, (DatasScan!G699=ListeSeries!$B$2:$B$1045) * (DatasScan!H699&gt;=ListeSeries!$D$2:$D$1045) * (DatasScan!H699&lt;=ListeSeries!$E$2:$E$1045), 0)), "no match"))</f>
        <v>MEDJOOL 109</v>
      </c>
      <c r="U699" s="11" cm="1">
        <f t="array" ref="U699">IF(ISBLANK(C699),"",IFERROR(INDEX(ListeSeries!$F$2:$F$1045, MATCH(1, (DatasScan!G699=ListeSeries!$B$2:$B$1045) * (DatasScan!H699&gt;=ListeSeries!$D$2:$D$1045) * (DatasScan!H699&lt;=ListeSeries!$E$2:$E$1045), 0)), "no match"))</f>
        <v>2306</v>
      </c>
    </row>
    <row r="700" spans="1:21" x14ac:dyDescent="0.25">
      <c r="A700" s="6" t="str">
        <f t="shared" si="106"/>
        <v>4</v>
      </c>
      <c r="B700" s="8" t="s">
        <v>1033</v>
      </c>
      <c r="C700" s="190" t="s">
        <v>2068</v>
      </c>
      <c r="D700" s="8">
        <v>1</v>
      </c>
      <c r="F700" s="7" t="str">
        <f t="shared" si="100"/>
        <v>861120250709E 6</v>
      </c>
      <c r="G700" s="21" t="str">
        <f>IF(ISBLANK(C700),"",_xlfn.XLOOKUP(_xlfn.XLOOKUP(VALUE(LEFT(C700,4)),Souches!$B$2:$B$15000,Souches!$E$2:$E$15000),Varietes!$B$2:$B$500,Varietes!$C$2:$C$500))</f>
        <v>MDJU</v>
      </c>
      <c r="H700" s="19">
        <f>IF(ISBLANK(C700),"",_xlfn.XLOOKUP(VALUE(LEFT(C700,4)),Souches!$B$2:$B$15000,Souches!$D$2:$D$15000))</f>
        <v>3522</v>
      </c>
      <c r="I700" s="10">
        <f t="shared" si="101"/>
        <v>45847</v>
      </c>
      <c r="J700" s="19">
        <f>IF(I700="","",INT(('ObjProd (2)'!$C$25-I700)/7 * (ABS('ObjProd (2)'!$C$25-I700)&gt;=7)))</f>
        <v>10</v>
      </c>
      <c r="K700" s="10" t="str">
        <f>IF(I700="","",
IF(AND(DATEDIF(I700,'ObjProd (2)'!$C$25,"y")=0,DATEDIF(I700,'ObjProd (2)'!$C$25,"ym")=0,
   INT(('ObjProd (2)'!$C$25-EDATE(I700,DATEDIF(I700,'ObjProd (2)'!$C$25,"y")*12+DATEDIF(I700,'ObjProd (2)'!$C$25,"ym")))/7)=0),
   "&lt; 1 sem.",
   IF(DATEDIF(I700,'ObjProd (2)'!$C$25,"y")&gt;0,DATEDIF(I700,'ObjProd (2)'!$C$25,"y") &amp; " " &amp; IF(DATEDIF(I700,'ObjProd (2)'!$C$25,"y")=1,"an ","ans "),"") &amp;
   IF(DATEDIF(I700,'ObjProd (2)'!$C$25,"ym")&gt;0,DATEDIF(I700,'ObjProd (2)'!$C$25,"ym") &amp; " mois ", "") &amp;
   IF(INT(('ObjProd (2)'!$C$25-EDATE(I700,DATEDIF(I700,'ObjProd (2)'!$C$25,"y")*12+DATEDIF(I700,'ObjProd (2)'!$C$25,"ym")))/7)&gt;0,
      INT(('ObjProd (2)'!$C$25-EDATE(I700,DATEDIF(I700,'ObjProd (2)'!$C$25,"y")*12+DATEDIF(I700,'ObjProd (2)'!$C$25,"ym")))/7) &amp; " sem.",
      "")
)
)</f>
        <v>2 mois 1 sem.</v>
      </c>
      <c r="L700" s="11" t="str">
        <f t="shared" si="102"/>
        <v xml:space="preserve">E 6 </v>
      </c>
      <c r="M700" s="9">
        <f t="shared" si="103"/>
        <v>14</v>
      </c>
      <c r="N700" s="9" t="str" cm="1">
        <f t="array" aca="1" ref="N700" ca="1">LEFT(L700, IF(ISNUMBER(SUBSTITUTE(_xludf.MID(L700, 2, 1), ".", ",")), 1, 2))</f>
        <v xml:space="preserve">E </v>
      </c>
      <c r="O700" s="19">
        <f t="shared" ca="1" si="104"/>
        <v>6</v>
      </c>
      <c r="P700" s="9" t="str">
        <f t="shared" ca="1" si="107"/>
        <v>E</v>
      </c>
      <c r="Q700" s="9">
        <f t="shared" ca="1" si="108"/>
        <v>6</v>
      </c>
      <c r="R700" s="9" t="str">
        <f t="shared" ca="1" si="105"/>
        <v>E6</v>
      </c>
      <c r="S700" t="str" cm="1">
        <f t="array" ref="S700">IF(ISBLANK(C700),"",IFERROR(INDEX(ListeSeries!$A$2:$A$1045, MATCH(1, (DatasScan!G700=ListeSeries!$B$2:$B$1045) * (DatasScan!H700&gt;=ListeSeries!$D$2:$D$1045) * (DatasScan!H700&lt;=ListeSeries!$E$2:$E$1045), 0)), "no match"))</f>
        <v>MEDJOOL</v>
      </c>
      <c r="T700" s="7" t="str" cm="1">
        <f t="array" ref="T700">IF(ISBLANK(C700),"",IFERROR(INDEX(ListeSeries!$C$2:$C$1045, MATCH(1, (DatasScan!G700=ListeSeries!$B$2:$B$1045) * (DatasScan!H700&gt;=ListeSeries!$D$2:$D$1045) * (DatasScan!H700&lt;=ListeSeries!$E$2:$E$1045), 0)), "no match"))</f>
        <v>MEDJOOL 108</v>
      </c>
      <c r="U700" s="11" t="str" cm="1">
        <f t="array" ref="U700">IF(ISBLANK(C700),"",IFERROR(INDEX(ListeSeries!$F$2:$F$1045, MATCH(1, (DatasScan!G700=ListeSeries!$B$2:$B$1045) * (DatasScan!H700&gt;=ListeSeries!$D$2:$D$1045) * (DatasScan!H700&lt;=ListeSeries!$E$2:$E$1045), 0)), "no match"))</f>
        <v>3521-3530</v>
      </c>
    </row>
    <row r="701" spans="1:21" x14ac:dyDescent="0.25">
      <c r="A701" s="6" t="str">
        <f t="shared" si="106"/>
        <v>4</v>
      </c>
      <c r="B701" s="272" t="s">
        <v>1033</v>
      </c>
      <c r="C701" s="190" t="s">
        <v>2023</v>
      </c>
      <c r="E701" s="11">
        <v>4</v>
      </c>
      <c r="F701" s="7" t="str">
        <f t="shared" si="100"/>
        <v>843120250715EA6</v>
      </c>
      <c r="G701" s="21" t="str">
        <f>IF(ISBLANK(C701),"",_xlfn.XLOOKUP(_xlfn.XLOOKUP(VALUE(LEFT(C701,4)),Souches!$B$2:$B$15000,Souches!$E$2:$E$15000),Varietes!$B$2:$B$500,Varietes!$C$2:$C$500))</f>
        <v>MDJU</v>
      </c>
      <c r="H701" s="19">
        <f>IF(ISBLANK(C701),"",_xlfn.XLOOKUP(VALUE(LEFT(C701,4)),Souches!$B$2:$B$15000,Souches!$D$2:$D$15000))</f>
        <v>3500</v>
      </c>
      <c r="I701" s="10">
        <f t="shared" si="101"/>
        <v>45853</v>
      </c>
      <c r="J701" s="19">
        <f>IF(I701="","",INT(('ObjProd (2)'!$C$25-I701)/7 * (ABS('ObjProd (2)'!$C$25-I701)&gt;=7)))</f>
        <v>9</v>
      </c>
      <c r="K701" s="10" t="str">
        <f>IF(I701="","",
IF(AND(DATEDIF(I701,'ObjProd (2)'!$C$25,"y")=0,DATEDIF(I701,'ObjProd (2)'!$C$25,"ym")=0,
   INT(('ObjProd (2)'!$C$25-EDATE(I701,DATEDIF(I701,'ObjProd (2)'!$C$25,"y")*12+DATEDIF(I701,'ObjProd (2)'!$C$25,"ym")))/7)=0),
   "&lt; 1 sem.",
   IF(DATEDIF(I701,'ObjProd (2)'!$C$25,"y")&gt;0,DATEDIF(I701,'ObjProd (2)'!$C$25,"y") &amp; " " &amp; IF(DATEDIF(I701,'ObjProd (2)'!$C$25,"y")=1,"an ","ans "),"") &amp;
   IF(DATEDIF(I701,'ObjProd (2)'!$C$25,"ym")&gt;0,DATEDIF(I701,'ObjProd (2)'!$C$25,"ym") &amp; " mois ", "") &amp;
   IF(INT(('ObjProd (2)'!$C$25-EDATE(I701,DATEDIF(I701,'ObjProd (2)'!$C$25,"y")*12+DATEDIF(I701,'ObjProd (2)'!$C$25,"ym")))/7)&gt;0,
      INT(('ObjProd (2)'!$C$25-EDATE(I701,DATEDIF(I701,'ObjProd (2)'!$C$25,"y")*12+DATEDIF(I701,'ObjProd (2)'!$C$25,"ym")))/7) &amp; " sem.",
      "")
)
)</f>
        <v xml:space="preserve">2 mois </v>
      </c>
      <c r="L701" s="11" t="str">
        <f t="shared" si="102"/>
        <v xml:space="preserve">EA6 </v>
      </c>
      <c r="M701" s="9">
        <f t="shared" si="103"/>
        <v>4</v>
      </c>
      <c r="N701" s="9" t="str" cm="1">
        <f t="array" aca="1" ref="N701" ca="1">LEFT(L701, IF(ISNUMBER(SUBSTITUTE(_xludf.MID(L701, 2, 1), ".", ",")), 1, 2))</f>
        <v>EA</v>
      </c>
      <c r="O701" s="19">
        <f t="shared" ca="1" si="104"/>
        <v>6</v>
      </c>
      <c r="P701" s="9" t="str">
        <f t="shared" ca="1" si="107"/>
        <v>E</v>
      </c>
      <c r="Q701" s="9">
        <f t="shared" ca="1" si="108"/>
        <v>6</v>
      </c>
      <c r="R701" s="9" t="str">
        <f t="shared" ca="1" si="105"/>
        <v>E6</v>
      </c>
      <c r="S701" t="str" cm="1">
        <f t="array" ref="S701">IF(ISBLANK(C701),"",IFERROR(INDEX(ListeSeries!$A$2:$A$1045, MATCH(1, (DatasScan!G701=ListeSeries!$B$2:$B$1045) * (DatasScan!H701&gt;=ListeSeries!$D$2:$D$1045) * (DatasScan!H701&lt;=ListeSeries!$E$2:$E$1045), 0)), "no match"))</f>
        <v>MEDJOOL</v>
      </c>
      <c r="T701" s="7" t="str" cm="1">
        <f t="array" ref="T701">IF(ISBLANK(C701),"",IFERROR(INDEX(ListeSeries!$C$2:$C$1045, MATCH(1, (DatasScan!G701=ListeSeries!$B$2:$B$1045) * (DatasScan!H701&gt;=ListeSeries!$D$2:$D$1045) * (DatasScan!H701&lt;=ListeSeries!$E$2:$E$1045), 0)), "no match"))</f>
        <v>MEDJOOL 106</v>
      </c>
      <c r="U701" s="11" t="str" cm="1">
        <f t="array" ref="U701">IF(ISBLANK(C701),"",IFERROR(INDEX(ListeSeries!$F$2:$F$1045, MATCH(1, (DatasScan!G701=ListeSeries!$B$2:$B$1045) * (DatasScan!H701&gt;=ListeSeries!$D$2:$D$1045) * (DatasScan!H701&lt;=ListeSeries!$E$2:$E$1045), 0)), "no match"))</f>
        <v>3476-3500</v>
      </c>
    </row>
    <row r="702" spans="1:21" x14ac:dyDescent="0.25">
      <c r="A702" s="6" t="str">
        <f t="shared" si="106"/>
        <v>4</v>
      </c>
      <c r="B702" s="272" t="s">
        <v>1033</v>
      </c>
      <c r="C702" s="190" t="s">
        <v>1987</v>
      </c>
      <c r="E702" s="11">
        <v>1</v>
      </c>
      <c r="F702" s="7" t="str">
        <f t="shared" si="100"/>
        <v>564020250710EA2</v>
      </c>
      <c r="G702" s="21" t="str">
        <f>IF(ISBLANK(C702),"",_xlfn.XLOOKUP(_xlfn.XLOOKUP(VALUE(LEFT(C702,4)),Souches!$B$2:$B$15000,Souches!$E$2:$E$15000),Varietes!$B$2:$B$500,Varietes!$C$2:$C$500))</f>
        <v>MDJU</v>
      </c>
      <c r="H702" s="19">
        <f>IF(ISBLANK(C702),"",_xlfn.XLOOKUP(VALUE(LEFT(C702,4)),Souches!$B$2:$B$15000,Souches!$D$2:$D$15000))</f>
        <v>2306</v>
      </c>
      <c r="I702" s="10">
        <f t="shared" si="101"/>
        <v>45848</v>
      </c>
      <c r="J702" s="19">
        <f>IF(I702="","",INT(('ObjProd (2)'!$C$25-I702)/7 * (ABS('ObjProd (2)'!$C$25-I702)&gt;=7)))</f>
        <v>10</v>
      </c>
      <c r="K702" s="10" t="str">
        <f>IF(I702="","",
IF(AND(DATEDIF(I702,'ObjProd (2)'!$C$25,"y")=0,DATEDIF(I702,'ObjProd (2)'!$C$25,"ym")=0,
   INT(('ObjProd (2)'!$C$25-EDATE(I702,DATEDIF(I702,'ObjProd (2)'!$C$25,"y")*12+DATEDIF(I702,'ObjProd (2)'!$C$25,"ym")))/7)=0),
   "&lt; 1 sem.",
   IF(DATEDIF(I702,'ObjProd (2)'!$C$25,"y")&gt;0,DATEDIF(I702,'ObjProd (2)'!$C$25,"y") &amp; " " &amp; IF(DATEDIF(I702,'ObjProd (2)'!$C$25,"y")=1,"an ","ans "),"") &amp;
   IF(DATEDIF(I702,'ObjProd (2)'!$C$25,"ym")&gt;0,DATEDIF(I702,'ObjProd (2)'!$C$25,"ym") &amp; " mois ", "") &amp;
   IF(INT(('ObjProd (2)'!$C$25-EDATE(I702,DATEDIF(I702,'ObjProd (2)'!$C$25,"y")*12+DATEDIF(I702,'ObjProd (2)'!$C$25,"ym")))/7)&gt;0,
      INT(('ObjProd (2)'!$C$25-EDATE(I702,DATEDIF(I702,'ObjProd (2)'!$C$25,"y")*12+DATEDIF(I702,'ObjProd (2)'!$C$25,"ym")))/7) &amp; " sem.",
      "")
)
)</f>
        <v>2 mois 1 sem.</v>
      </c>
      <c r="L702" s="11" t="str">
        <f t="shared" si="102"/>
        <v xml:space="preserve">EA2 </v>
      </c>
      <c r="M702" s="9">
        <f t="shared" si="103"/>
        <v>1</v>
      </c>
      <c r="N702" s="9" t="str" cm="1">
        <f t="array" aca="1" ref="N702" ca="1">LEFT(L702, IF(ISNUMBER(SUBSTITUTE(_xludf.MID(L702, 2, 1), ".", ",")), 1, 2))</f>
        <v>EA</v>
      </c>
      <c r="O702" s="19">
        <f t="shared" ca="1" si="104"/>
        <v>2</v>
      </c>
      <c r="P702" s="9" t="str">
        <f t="shared" ca="1" si="107"/>
        <v>E</v>
      </c>
      <c r="Q702" s="9">
        <f t="shared" ca="1" si="108"/>
        <v>2</v>
      </c>
      <c r="R702" s="9" t="str">
        <f t="shared" ca="1" si="105"/>
        <v>E2</v>
      </c>
      <c r="S702" t="str" cm="1">
        <f t="array" ref="S702">IF(ISBLANK(C702),"",IFERROR(INDEX(ListeSeries!$A$2:$A$1045, MATCH(1, (DatasScan!G702=ListeSeries!$B$2:$B$1045) * (DatasScan!H702&gt;=ListeSeries!$D$2:$D$1045) * (DatasScan!H702&lt;=ListeSeries!$E$2:$E$1045), 0)), "no match"))</f>
        <v>MEDJOOL</v>
      </c>
      <c r="T702" s="7" t="str" cm="1">
        <f t="array" ref="T702">IF(ISBLANK(C702),"",IFERROR(INDEX(ListeSeries!$C$2:$C$1045, MATCH(1, (DatasScan!G702=ListeSeries!$B$2:$B$1045) * (DatasScan!H702&gt;=ListeSeries!$D$2:$D$1045) * (DatasScan!H702&lt;=ListeSeries!$E$2:$E$1045), 0)), "no match"))</f>
        <v>MEDJOOL 109</v>
      </c>
      <c r="U702" s="11" cm="1">
        <f t="array" ref="U702">IF(ISBLANK(C702),"",IFERROR(INDEX(ListeSeries!$F$2:$F$1045, MATCH(1, (DatasScan!G702=ListeSeries!$B$2:$B$1045) * (DatasScan!H702&gt;=ListeSeries!$D$2:$D$1045) * (DatasScan!H702&lt;=ListeSeries!$E$2:$E$1045), 0)), "no match"))</f>
        <v>2306</v>
      </c>
    </row>
    <row r="703" spans="1:21" x14ac:dyDescent="0.25">
      <c r="A703" s="6" t="str">
        <f t="shared" si="106"/>
        <v>4</v>
      </c>
      <c r="B703" s="272" t="s">
        <v>1033</v>
      </c>
      <c r="C703" s="190" t="s">
        <v>2031</v>
      </c>
      <c r="E703" s="11">
        <v>7</v>
      </c>
      <c r="F703" s="7" t="str">
        <f t="shared" si="100"/>
        <v>861120250707EA4</v>
      </c>
      <c r="G703" s="21" t="str">
        <f>IF(ISBLANK(C703),"",_xlfn.XLOOKUP(_xlfn.XLOOKUP(VALUE(LEFT(C703,4)),Souches!$B$2:$B$15000,Souches!$E$2:$E$15000),Varietes!$B$2:$B$500,Varietes!$C$2:$C$500))</f>
        <v>MDJU</v>
      </c>
      <c r="H703" s="19">
        <f>IF(ISBLANK(C703),"",_xlfn.XLOOKUP(VALUE(LEFT(C703,4)),Souches!$B$2:$B$15000,Souches!$D$2:$D$15000))</f>
        <v>3522</v>
      </c>
      <c r="I703" s="10">
        <f t="shared" si="101"/>
        <v>45845</v>
      </c>
      <c r="J703" s="19">
        <f>IF(I703="","",INT(('ObjProd (2)'!$C$25-I703)/7 * (ABS('ObjProd (2)'!$C$25-I703)&gt;=7)))</f>
        <v>10</v>
      </c>
      <c r="K703" s="10" t="str">
        <f>IF(I703="","",
IF(AND(DATEDIF(I703,'ObjProd (2)'!$C$25,"y")=0,DATEDIF(I703,'ObjProd (2)'!$C$25,"ym")=0,
   INT(('ObjProd (2)'!$C$25-EDATE(I703,DATEDIF(I703,'ObjProd (2)'!$C$25,"y")*12+DATEDIF(I703,'ObjProd (2)'!$C$25,"ym")))/7)=0),
   "&lt; 1 sem.",
   IF(DATEDIF(I703,'ObjProd (2)'!$C$25,"y")&gt;0,DATEDIF(I703,'ObjProd (2)'!$C$25,"y") &amp; " " &amp; IF(DATEDIF(I703,'ObjProd (2)'!$C$25,"y")=1,"an ","ans "),"") &amp;
   IF(DATEDIF(I703,'ObjProd (2)'!$C$25,"ym")&gt;0,DATEDIF(I703,'ObjProd (2)'!$C$25,"ym") &amp; " mois ", "") &amp;
   IF(INT(('ObjProd (2)'!$C$25-EDATE(I703,DATEDIF(I703,'ObjProd (2)'!$C$25,"y")*12+DATEDIF(I703,'ObjProd (2)'!$C$25,"ym")))/7)&gt;0,
      INT(('ObjProd (2)'!$C$25-EDATE(I703,DATEDIF(I703,'ObjProd (2)'!$C$25,"y")*12+DATEDIF(I703,'ObjProd (2)'!$C$25,"ym")))/7) &amp; " sem.",
      "")
)
)</f>
        <v>2 mois 1 sem.</v>
      </c>
      <c r="L703" s="11" t="str">
        <f t="shared" si="102"/>
        <v xml:space="preserve">EA4 </v>
      </c>
      <c r="M703" s="9">
        <f t="shared" si="103"/>
        <v>7</v>
      </c>
      <c r="N703" s="9" t="str" cm="1">
        <f t="array" aca="1" ref="N703" ca="1">LEFT(L703, IF(ISNUMBER(SUBSTITUTE(_xludf.MID(L703, 2, 1), ".", ",")), 1, 2))</f>
        <v>EA</v>
      </c>
      <c r="O703" s="19">
        <f t="shared" ca="1" si="104"/>
        <v>4</v>
      </c>
      <c r="P703" s="9" t="str">
        <f t="shared" ca="1" si="107"/>
        <v>E</v>
      </c>
      <c r="Q703" s="9">
        <f t="shared" ca="1" si="108"/>
        <v>4</v>
      </c>
      <c r="R703" s="9" t="str">
        <f t="shared" ca="1" si="105"/>
        <v>E4</v>
      </c>
      <c r="S703" t="str" cm="1">
        <f t="array" ref="S703">IF(ISBLANK(C703),"",IFERROR(INDEX(ListeSeries!$A$2:$A$1045, MATCH(1, (DatasScan!G703=ListeSeries!$B$2:$B$1045) * (DatasScan!H703&gt;=ListeSeries!$D$2:$D$1045) * (DatasScan!H703&lt;=ListeSeries!$E$2:$E$1045), 0)), "no match"))</f>
        <v>MEDJOOL</v>
      </c>
      <c r="T703" s="7" t="str" cm="1">
        <f t="array" ref="T703">IF(ISBLANK(C703),"",IFERROR(INDEX(ListeSeries!$C$2:$C$1045, MATCH(1, (DatasScan!G703=ListeSeries!$B$2:$B$1045) * (DatasScan!H703&gt;=ListeSeries!$D$2:$D$1045) * (DatasScan!H703&lt;=ListeSeries!$E$2:$E$1045), 0)), "no match"))</f>
        <v>MEDJOOL 108</v>
      </c>
      <c r="U703" s="11" t="str" cm="1">
        <f t="array" ref="U703">IF(ISBLANK(C703),"",IFERROR(INDEX(ListeSeries!$F$2:$F$1045, MATCH(1, (DatasScan!G703=ListeSeries!$B$2:$B$1045) * (DatasScan!H703&gt;=ListeSeries!$D$2:$D$1045) * (DatasScan!H703&lt;=ListeSeries!$E$2:$E$1045), 0)), "no match"))</f>
        <v>3521-3530</v>
      </c>
    </row>
    <row r="704" spans="1:21" x14ac:dyDescent="0.25">
      <c r="A704" s="6" t="str">
        <f t="shared" si="106"/>
        <v>4</v>
      </c>
      <c r="B704" s="272" t="s">
        <v>1033</v>
      </c>
      <c r="C704" s="190" t="s">
        <v>3562</v>
      </c>
      <c r="D704" s="8">
        <v>1</v>
      </c>
      <c r="F704" s="7" t="str">
        <f t="shared" ref="F704:F767" si="109">IF(ISBLANK(C704),"",LEFT(C704,15))</f>
        <v>861120250704EA2</v>
      </c>
      <c r="G704" s="21" t="str">
        <f>IF(ISBLANK(C704),"",_xlfn.XLOOKUP(_xlfn.XLOOKUP(VALUE(LEFT(C704,4)),Souches!$B$2:$B$15000,Souches!$E$2:$E$15000),Varietes!$B$2:$B$500,Varietes!$C$2:$C$500))</f>
        <v>MDJU</v>
      </c>
      <c r="H704" s="19">
        <f>IF(ISBLANK(C704),"",_xlfn.XLOOKUP(VALUE(LEFT(C704,4)),Souches!$B$2:$B$15000,Souches!$D$2:$D$15000))</f>
        <v>3522</v>
      </c>
      <c r="I704" s="10">
        <f t="shared" si="101"/>
        <v>45842</v>
      </c>
      <c r="J704" s="19">
        <f>IF(I704="","",INT(('ObjProd (2)'!$C$25-I704)/7 * (ABS('ObjProd (2)'!$C$25-I704)&gt;=7)))</f>
        <v>10</v>
      </c>
      <c r="K704" s="10" t="str">
        <f>IF(I704="","",
IF(AND(DATEDIF(I704,'ObjProd (2)'!$C$25,"y")=0,DATEDIF(I704,'ObjProd (2)'!$C$25,"ym")=0,
   INT(('ObjProd (2)'!$C$25-EDATE(I704,DATEDIF(I704,'ObjProd (2)'!$C$25,"y")*12+DATEDIF(I704,'ObjProd (2)'!$C$25,"ym")))/7)=0),
   "&lt; 1 sem.",
   IF(DATEDIF(I704,'ObjProd (2)'!$C$25,"y")&gt;0,DATEDIF(I704,'ObjProd (2)'!$C$25,"y") &amp; " " &amp; IF(DATEDIF(I704,'ObjProd (2)'!$C$25,"y")=1,"an ","ans "),"") &amp;
   IF(DATEDIF(I704,'ObjProd (2)'!$C$25,"ym")&gt;0,DATEDIF(I704,'ObjProd (2)'!$C$25,"ym") &amp; " mois ", "") &amp;
   IF(INT(('ObjProd (2)'!$C$25-EDATE(I704,DATEDIF(I704,'ObjProd (2)'!$C$25,"y")*12+DATEDIF(I704,'ObjProd (2)'!$C$25,"ym")))/7)&gt;0,
      INT(('ObjProd (2)'!$C$25-EDATE(I704,DATEDIF(I704,'ObjProd (2)'!$C$25,"y")*12+DATEDIF(I704,'ObjProd (2)'!$C$25,"ym")))/7) &amp; " sem.",
      "")
)
)</f>
        <v>2 mois 2 sem.</v>
      </c>
      <c r="L704" s="11" t="str">
        <f t="shared" si="102"/>
        <v xml:space="preserve">EA2 </v>
      </c>
      <c r="M704" s="9">
        <f t="shared" si="103"/>
        <v>14</v>
      </c>
      <c r="N704" s="9" t="str" cm="1">
        <f t="array" aca="1" ref="N704" ca="1">LEFT(L704, IF(ISNUMBER(SUBSTITUTE(_xludf.MID(L704, 2, 1), ".", ",")), 1, 2))</f>
        <v>EA</v>
      </c>
      <c r="O704" s="19">
        <f t="shared" ref="O704:O757" ca="1" si="110">IF(N704="", "", _xlfn.NUMBERVALUE(RIGHT(L704, LEN(L704)-LEN(N704))))</f>
        <v>2</v>
      </c>
      <c r="P704" s="9" t="str">
        <f t="shared" ca="1" si="107"/>
        <v>E</v>
      </c>
      <c r="Q704" s="9">
        <f t="shared" ca="1" si="108"/>
        <v>2</v>
      </c>
      <c r="R704" s="9" t="str">
        <f t="shared" ca="1" si="105"/>
        <v>E2</v>
      </c>
      <c r="S704" t="str" cm="1">
        <f t="array" ref="S704">IF(ISBLANK(C704),"",IFERROR(INDEX(ListeSeries!$A$2:$A$1045, MATCH(1, (DatasScan!G704=ListeSeries!$B$2:$B$1045) * (DatasScan!H704&gt;=ListeSeries!$D$2:$D$1045) * (DatasScan!H704&lt;=ListeSeries!$E$2:$E$1045), 0)), "no match"))</f>
        <v>MEDJOOL</v>
      </c>
      <c r="T704" s="7" t="str" cm="1">
        <f t="array" ref="T704">IF(ISBLANK(C704),"",IFERROR(INDEX(ListeSeries!$C$2:$C$1045, MATCH(1, (DatasScan!G704=ListeSeries!$B$2:$B$1045) * (DatasScan!H704&gt;=ListeSeries!$D$2:$D$1045) * (DatasScan!H704&lt;=ListeSeries!$E$2:$E$1045), 0)), "no match"))</f>
        <v>MEDJOOL 108</v>
      </c>
      <c r="U704" s="11" t="str" cm="1">
        <f t="array" ref="U704">IF(ISBLANK(C704),"",IFERROR(INDEX(ListeSeries!$F$2:$F$1045, MATCH(1, (DatasScan!G704=ListeSeries!$B$2:$B$1045) * (DatasScan!H704&gt;=ListeSeries!$D$2:$D$1045) * (DatasScan!H704&lt;=ListeSeries!$E$2:$E$1045), 0)), "no match"))</f>
        <v>3521-3530</v>
      </c>
    </row>
    <row r="705" spans="1:21" x14ac:dyDescent="0.25">
      <c r="A705" s="6" t="str">
        <f t="shared" si="106"/>
        <v>4</v>
      </c>
      <c r="B705" s="272" t="s">
        <v>1033</v>
      </c>
      <c r="C705" s="190" t="s">
        <v>3563</v>
      </c>
      <c r="D705" s="8">
        <v>1</v>
      </c>
      <c r="E705" s="11">
        <v>5</v>
      </c>
      <c r="F705" s="7" t="str">
        <f t="shared" si="109"/>
        <v>809020250909E 4</v>
      </c>
      <c r="G705" s="21" t="str">
        <f>IF(ISBLANK(C705),"",_xlfn.XLOOKUP(_xlfn.XLOOKUP(VALUE(LEFT(C705,4)),Souches!$B$2:$B$15000,Souches!$E$2:$E$15000),Varietes!$B$2:$B$500,Varietes!$C$2:$C$500))</f>
        <v>MDJU</v>
      </c>
      <c r="H705" s="19">
        <f>IF(ISBLANK(C705),"",_xlfn.XLOOKUP(VALUE(LEFT(C705,4)),Souches!$B$2:$B$15000,Souches!$D$2:$D$15000))</f>
        <v>3407</v>
      </c>
      <c r="I705" s="10">
        <f t="shared" si="101"/>
        <v>45909</v>
      </c>
      <c r="J705" s="19">
        <f>IF(I705="","",INT(('ObjProd (2)'!$C$25-I705)/7 * (ABS('ObjProd (2)'!$C$25-I705)&gt;=7)))</f>
        <v>1</v>
      </c>
      <c r="K705" s="10" t="str">
        <f>IF(I705="","",
IF(AND(DATEDIF(I705,'ObjProd (2)'!$C$25,"y")=0,DATEDIF(I705,'ObjProd (2)'!$C$25,"ym")=0,
   INT(('ObjProd (2)'!$C$25-EDATE(I705,DATEDIF(I705,'ObjProd (2)'!$C$25,"y")*12+DATEDIF(I705,'ObjProd (2)'!$C$25,"ym")))/7)=0),
   "&lt; 1 sem.",
   IF(DATEDIF(I705,'ObjProd (2)'!$C$25,"y")&gt;0,DATEDIF(I705,'ObjProd (2)'!$C$25,"y") &amp; " " &amp; IF(DATEDIF(I705,'ObjProd (2)'!$C$25,"y")=1,"an ","ans "),"") &amp;
   IF(DATEDIF(I705,'ObjProd (2)'!$C$25,"ym")&gt;0,DATEDIF(I705,'ObjProd (2)'!$C$25,"ym") &amp; " mois ", "") &amp;
   IF(INT(('ObjProd (2)'!$C$25-EDATE(I705,DATEDIF(I705,'ObjProd (2)'!$C$25,"y")*12+DATEDIF(I705,'ObjProd (2)'!$C$25,"ym")))/7)&gt;0,
      INT(('ObjProd (2)'!$C$25-EDATE(I705,DATEDIF(I705,'ObjProd (2)'!$C$25,"y")*12+DATEDIF(I705,'ObjProd (2)'!$C$25,"ym")))/7) &amp; " sem.",
      "")
)
)</f>
        <v>1 sem.</v>
      </c>
      <c r="L705" s="11" t="str">
        <f t="shared" si="102"/>
        <v xml:space="preserve">E 4 </v>
      </c>
      <c r="M705" s="9">
        <f t="shared" si="103"/>
        <v>19</v>
      </c>
      <c r="N705" s="9" t="str" cm="1">
        <f t="array" aca="1" ref="N705" ca="1">LEFT(L705, IF(ISNUMBER(SUBSTITUTE(_xludf.MID(L705, 2, 1), ".", ",")), 1, 2))</f>
        <v xml:space="preserve">E </v>
      </c>
      <c r="O705" s="19">
        <f t="shared" ca="1" si="110"/>
        <v>4</v>
      </c>
      <c r="P705" s="9" t="str">
        <f t="shared" ca="1" si="107"/>
        <v>E</v>
      </c>
      <c r="Q705" s="9">
        <f t="shared" ca="1" si="108"/>
        <v>4</v>
      </c>
      <c r="R705" s="9" t="str">
        <f t="shared" ca="1" si="105"/>
        <v>E4</v>
      </c>
      <c r="S705" t="str" cm="1">
        <f t="array" ref="S705">IF(ISBLANK(C705),"",IFERROR(INDEX(ListeSeries!$A$2:$A$1045, MATCH(1, (DatasScan!G705=ListeSeries!$B$2:$B$1045) * (DatasScan!H705&gt;=ListeSeries!$D$2:$D$1045) * (DatasScan!H705&lt;=ListeSeries!$E$2:$E$1045), 0)), "no match"))</f>
        <v>MEDJOOL</v>
      </c>
      <c r="T705" s="7" t="str" cm="1">
        <f t="array" ref="T705">IF(ISBLANK(C705),"",IFERROR(INDEX(ListeSeries!$C$2:$C$1045, MATCH(1, (DatasScan!G705=ListeSeries!$B$2:$B$1045) * (DatasScan!H705&gt;=ListeSeries!$D$2:$D$1045) * (DatasScan!H705&lt;=ListeSeries!$E$2:$E$1045), 0)), "no match"))</f>
        <v>MEDJOOL 102</v>
      </c>
      <c r="U705" s="11" t="str" cm="1">
        <f t="array" ref="U705">IF(ISBLANK(C705),"",IFERROR(INDEX(ListeSeries!$F$2:$F$1045, MATCH(1, (DatasScan!G705=ListeSeries!$B$2:$B$1045) * (DatasScan!H705&gt;=ListeSeries!$D$2:$D$1045) * (DatasScan!H705&lt;=ListeSeries!$E$2:$E$1045), 0)), "no match"))</f>
        <v>3381-3410</v>
      </c>
    </row>
    <row r="706" spans="1:21" x14ac:dyDescent="0.25">
      <c r="A706" s="6" t="str">
        <f t="shared" si="106"/>
        <v>4</v>
      </c>
      <c r="B706" s="272" t="s">
        <v>1033</v>
      </c>
      <c r="C706" s="190" t="s">
        <v>3564</v>
      </c>
      <c r="D706" s="8">
        <v>5</v>
      </c>
      <c r="E706" s="11">
        <v>3</v>
      </c>
      <c r="F706" s="7" t="str">
        <f t="shared" si="109"/>
        <v>809020250904E 4</v>
      </c>
      <c r="G706" s="21" t="str">
        <f>IF(ISBLANK(C706),"",_xlfn.XLOOKUP(_xlfn.XLOOKUP(VALUE(LEFT(C706,4)),Souches!$B$2:$B$15000,Souches!$E$2:$E$15000),Varietes!$B$2:$B$500,Varietes!$C$2:$C$500))</f>
        <v>MDJU</v>
      </c>
      <c r="H706" s="19">
        <f>IF(ISBLANK(C706),"",_xlfn.XLOOKUP(VALUE(LEFT(C706,4)),Souches!$B$2:$B$15000,Souches!$D$2:$D$15000))</f>
        <v>3407</v>
      </c>
      <c r="I706" s="10">
        <f t="shared" ref="I706:I769" si="111">IF(ISBLANK(C706),"",DATE(MID(C706,5,4),MID(C706,9,2),MID(C706,11,2)))</f>
        <v>45904</v>
      </c>
      <c r="J706" s="19">
        <f>IF(I706="","",INT(('ObjProd (2)'!$C$25-I706)/7 * (ABS('ObjProd (2)'!$C$25-I706)&gt;=7)))</f>
        <v>2</v>
      </c>
      <c r="K706" s="10" t="str">
        <f>IF(I706="","",
IF(AND(DATEDIF(I706,'ObjProd (2)'!$C$25,"y")=0,DATEDIF(I706,'ObjProd (2)'!$C$25,"ym")=0,
   INT(('ObjProd (2)'!$C$25-EDATE(I706,DATEDIF(I706,'ObjProd (2)'!$C$25,"y")*12+DATEDIF(I706,'ObjProd (2)'!$C$25,"ym")))/7)=0),
   "&lt; 1 sem.",
   IF(DATEDIF(I706,'ObjProd (2)'!$C$25,"y")&gt;0,DATEDIF(I706,'ObjProd (2)'!$C$25,"y") &amp; " " &amp; IF(DATEDIF(I706,'ObjProd (2)'!$C$25,"y")=1,"an ","ans "),"") &amp;
   IF(DATEDIF(I706,'ObjProd (2)'!$C$25,"ym")&gt;0,DATEDIF(I706,'ObjProd (2)'!$C$25,"ym") &amp; " mois ", "") &amp;
   IF(INT(('ObjProd (2)'!$C$25-EDATE(I706,DATEDIF(I706,'ObjProd (2)'!$C$25,"y")*12+DATEDIF(I706,'ObjProd (2)'!$C$25,"ym")))/7)&gt;0,
      INT(('ObjProd (2)'!$C$25-EDATE(I706,DATEDIF(I706,'ObjProd (2)'!$C$25,"y")*12+DATEDIF(I706,'ObjProd (2)'!$C$25,"ym")))/7) &amp; " sem.",
      "")
)
)</f>
        <v>2 sem.</v>
      </c>
      <c r="L706" s="11" t="str">
        <f t="shared" ref="L706:L769" si="112">IF(ISBLANK(C706),"",MID(C706,13,4))</f>
        <v xml:space="preserve">E 4 </v>
      </c>
      <c r="M706" s="9">
        <f t="shared" ref="M706:M769" si="113">IF(OR(D706&gt;0, E706&gt;0), D706*14+E706,"")</f>
        <v>73</v>
      </c>
      <c r="N706" s="9" t="str" cm="1">
        <f t="array" aca="1" ref="N706" ca="1">LEFT(L706, IF(ISNUMBER(SUBSTITUTE(_xludf.MID(L706, 2, 1), ".", ",")), 1, 2))</f>
        <v xml:space="preserve">E </v>
      </c>
      <c r="O706" s="19">
        <f t="shared" ca="1" si="110"/>
        <v>4</v>
      </c>
      <c r="P706" s="9" t="str">
        <f t="shared" ca="1" si="107"/>
        <v>E</v>
      </c>
      <c r="Q706" s="9">
        <f t="shared" ca="1" si="108"/>
        <v>4</v>
      </c>
      <c r="R706" s="9" t="str">
        <f t="shared" ref="R706:R769" ca="1" si="114">IF(ISBLANK(C706),"",P706&amp;Q706)</f>
        <v>E4</v>
      </c>
      <c r="S706" t="str" cm="1">
        <f t="array" ref="S706">IF(ISBLANK(C706),"",IFERROR(INDEX(ListeSeries!$A$2:$A$1045, MATCH(1, (DatasScan!G706=ListeSeries!$B$2:$B$1045) * (DatasScan!H706&gt;=ListeSeries!$D$2:$D$1045) * (DatasScan!H706&lt;=ListeSeries!$E$2:$E$1045), 0)), "no match"))</f>
        <v>MEDJOOL</v>
      </c>
      <c r="T706" s="7" t="str" cm="1">
        <f t="array" ref="T706">IF(ISBLANK(C706),"",IFERROR(INDEX(ListeSeries!$C$2:$C$1045, MATCH(1, (DatasScan!G706=ListeSeries!$B$2:$B$1045) * (DatasScan!H706&gt;=ListeSeries!$D$2:$D$1045) * (DatasScan!H706&lt;=ListeSeries!$E$2:$E$1045), 0)), "no match"))</f>
        <v>MEDJOOL 102</v>
      </c>
      <c r="U706" s="11" t="str" cm="1">
        <f t="array" ref="U706">IF(ISBLANK(C706),"",IFERROR(INDEX(ListeSeries!$F$2:$F$1045, MATCH(1, (DatasScan!G706=ListeSeries!$B$2:$B$1045) * (DatasScan!H706&gt;=ListeSeries!$D$2:$D$1045) * (DatasScan!H706&lt;=ListeSeries!$E$2:$E$1045), 0)), "no match"))</f>
        <v>3381-3410</v>
      </c>
    </row>
    <row r="707" spans="1:21" x14ac:dyDescent="0.25">
      <c r="A707" s="6" t="str">
        <f t="shared" ref="A707:A770" si="115">IF(B707="CHF","CHF",IF(B707="CHF 2","CHF hangar",LEFT(B707,1)))</f>
        <v>4</v>
      </c>
      <c r="B707" s="8" t="s">
        <v>1035</v>
      </c>
      <c r="C707" s="190" t="s">
        <v>2071</v>
      </c>
      <c r="D707" s="8">
        <v>13</v>
      </c>
      <c r="F707" s="7" t="str">
        <f t="shared" si="109"/>
        <v>870320250728E 1</v>
      </c>
      <c r="G707" s="21" t="str">
        <f>IF(ISBLANK(C707),"",_xlfn.XLOOKUP(_xlfn.XLOOKUP(VALUE(LEFT(C707,4)),Souches!$B$2:$B$15000,Souches!$E$2:$E$15000),Varietes!$B$2:$B$500,Varietes!$C$2:$C$500))</f>
        <v>ISEHS</v>
      </c>
      <c r="H707" s="19">
        <f>IF(ISBLANK(C707),"",_xlfn.XLOOKUP(VALUE(LEFT(C707,4)),Souches!$B$2:$B$15000,Souches!$D$2:$D$15000))</f>
        <v>9308</v>
      </c>
      <c r="I707" s="10">
        <f t="shared" si="111"/>
        <v>45866</v>
      </c>
      <c r="J707" s="19">
        <f>IF(I707="","",INT(('ObjProd (2)'!$C$25-I707)/7 * (ABS('ObjProd (2)'!$C$25-I707)&gt;=7)))</f>
        <v>7</v>
      </c>
      <c r="K707" s="10" t="str">
        <f>IF(I707="","",
IF(AND(DATEDIF(I707,'ObjProd (2)'!$C$25,"y")=0,DATEDIF(I707,'ObjProd (2)'!$C$25,"ym")=0,
   INT(('ObjProd (2)'!$C$25-EDATE(I707,DATEDIF(I707,'ObjProd (2)'!$C$25,"y")*12+DATEDIF(I707,'ObjProd (2)'!$C$25,"ym")))/7)=0),
   "&lt; 1 sem.",
   IF(DATEDIF(I707,'ObjProd (2)'!$C$25,"y")&gt;0,DATEDIF(I707,'ObjProd (2)'!$C$25,"y") &amp; " " &amp; IF(DATEDIF(I707,'ObjProd (2)'!$C$25,"y")=1,"an ","ans "),"") &amp;
   IF(DATEDIF(I707,'ObjProd (2)'!$C$25,"ym")&gt;0,DATEDIF(I707,'ObjProd (2)'!$C$25,"ym") &amp; " mois ", "") &amp;
   IF(INT(('ObjProd (2)'!$C$25-EDATE(I707,DATEDIF(I707,'ObjProd (2)'!$C$25,"y")*12+DATEDIF(I707,'ObjProd (2)'!$C$25,"ym")))/7)&gt;0,
      INT(('ObjProd (2)'!$C$25-EDATE(I707,DATEDIF(I707,'ObjProd (2)'!$C$25,"y")*12+DATEDIF(I707,'ObjProd (2)'!$C$25,"ym")))/7) &amp; " sem.",
      "")
)
)</f>
        <v>1 mois 3 sem.</v>
      </c>
      <c r="L707" s="11" t="str">
        <f t="shared" si="112"/>
        <v xml:space="preserve">E 1 </v>
      </c>
      <c r="M707" s="9">
        <f t="shared" si="113"/>
        <v>182</v>
      </c>
      <c r="N707" s="9" t="str" cm="1">
        <f t="array" aca="1" ref="N707" ca="1">LEFT(L707, IF(ISNUMBER(SUBSTITUTE(_xludf.MID(L707, 2, 1), ".", ",")), 1, 2))</f>
        <v xml:space="preserve">E </v>
      </c>
      <c r="O707" s="19">
        <f t="shared" ca="1" si="110"/>
        <v>1</v>
      </c>
      <c r="P707" s="9" t="str">
        <f t="shared" ref="P707:P770" ca="1" si="116">IF(N707="", "",
    IF(N707="E+", "X",
        IF(OR(LEFT(N707, 1)="E", N707="XR", N707="CS"), "E",
            IF(AND(LEFT(N707, 1)="R", LEFT(N707, 2)&lt;&gt;"RG"), "R",
                IF(OR(N707="MG", N707="G+"), "BoxE",
                    IF(LEFT(N707, 1)="i", "i", "X")
                )
            )
        )
    )
)</f>
        <v>E</v>
      </c>
      <c r="Q707" s="9">
        <f t="shared" ref="Q707:Q770" ca="1" si="117">IF(P707&lt;&gt;"", IF(P707="X", IF(AND(O707&gt;=1, O707&lt;=12), O707, IF(O707&gt;12, "13+", "erreur")), IF(P707="E", IF(AND(O707&gt;=1, O707&lt;=6), O707, IF(O707&gt;6, "7+", "erreur")), IF(P707="R", 0, IF(P707="I", IF(O707&lt;=2, "nit° 1-2", IF(O707&lt;=5, "° 3-4-5", IF(O707&lt;=8, " préX° 6-7-8", "erreur"))), IF(P707="BoxE", O707, ""))))), "")</f>
        <v>1</v>
      </c>
      <c r="R707" s="9" t="str">
        <f t="shared" ca="1" si="114"/>
        <v>E1</v>
      </c>
      <c r="S707" t="str" cm="1">
        <f t="array" ref="S707">IF(ISBLANK(C707),"",IFERROR(INDEX(ListeSeries!$A$2:$A$1045, MATCH(1, (DatasScan!G707=ListeSeries!$B$2:$B$1045) * (DatasScan!H707&gt;=ListeSeries!$D$2:$D$1045) * (DatasScan!H707&lt;=ListeSeries!$E$2:$E$1045), 0)), "no match"))</f>
        <v>SHESHI</v>
      </c>
      <c r="T707" s="7" t="str" cm="1">
        <f t="array" ref="T707">IF(ISBLANK(C707),"",IFERROR(INDEX(ListeSeries!$C$2:$C$1045, MATCH(1, (DatasScan!G707=ListeSeries!$B$2:$B$1045) * (DatasScan!H707&gt;=ListeSeries!$D$2:$D$1045) * (DatasScan!H707&lt;=ListeSeries!$E$2:$E$1045), 0)), "no match"))</f>
        <v>SHESHI 03</v>
      </c>
      <c r="U707" s="11" cm="1">
        <f t="array" ref="U707">IF(ISBLANK(C707),"",IFERROR(INDEX(ListeSeries!$F$2:$F$1045, MATCH(1, (DatasScan!G707=ListeSeries!$B$2:$B$1045) * (DatasScan!H707&gt;=ListeSeries!$D$2:$D$1045) * (DatasScan!H707&lt;=ListeSeries!$E$2:$E$1045), 0)), "no match"))</f>
        <v>9308</v>
      </c>
    </row>
    <row r="708" spans="1:21" x14ac:dyDescent="0.25">
      <c r="A708" s="6" t="str">
        <f t="shared" si="115"/>
        <v>4</v>
      </c>
      <c r="B708" s="272" t="s">
        <v>1035</v>
      </c>
      <c r="C708" s="190" t="s">
        <v>2072</v>
      </c>
      <c r="D708" s="8">
        <v>1</v>
      </c>
      <c r="E708" s="11">
        <v>3</v>
      </c>
      <c r="F708" s="7" t="str">
        <f t="shared" si="109"/>
        <v>870320250731EA1</v>
      </c>
      <c r="G708" s="21" t="str">
        <f>IF(ISBLANK(C708),"",_xlfn.XLOOKUP(_xlfn.XLOOKUP(VALUE(LEFT(C708,4)),Souches!$B$2:$B$15000,Souches!$E$2:$E$15000),Varietes!$B$2:$B$500,Varietes!$C$2:$C$500))</f>
        <v>ISEHS</v>
      </c>
      <c r="H708" s="19">
        <f>IF(ISBLANK(C708),"",_xlfn.XLOOKUP(VALUE(LEFT(C708,4)),Souches!$B$2:$B$15000,Souches!$D$2:$D$15000))</f>
        <v>9308</v>
      </c>
      <c r="I708" s="10">
        <f t="shared" si="111"/>
        <v>45869</v>
      </c>
      <c r="J708" s="19">
        <f>IF(I708="","",INT(('ObjProd (2)'!$C$25-I708)/7 * (ABS('ObjProd (2)'!$C$25-I708)&gt;=7)))</f>
        <v>7</v>
      </c>
      <c r="K708" s="10" t="str">
        <f>IF(I708="","",
IF(AND(DATEDIF(I708,'ObjProd (2)'!$C$25,"y")=0,DATEDIF(I708,'ObjProd (2)'!$C$25,"ym")=0,
   INT(('ObjProd (2)'!$C$25-EDATE(I708,DATEDIF(I708,'ObjProd (2)'!$C$25,"y")*12+DATEDIF(I708,'ObjProd (2)'!$C$25,"ym")))/7)=0),
   "&lt; 1 sem.",
   IF(DATEDIF(I708,'ObjProd (2)'!$C$25,"y")&gt;0,DATEDIF(I708,'ObjProd (2)'!$C$25,"y") &amp; " " &amp; IF(DATEDIF(I708,'ObjProd (2)'!$C$25,"y")=1,"an ","ans "),"") &amp;
   IF(DATEDIF(I708,'ObjProd (2)'!$C$25,"ym")&gt;0,DATEDIF(I708,'ObjProd (2)'!$C$25,"ym") &amp; " mois ", "") &amp;
   IF(INT(('ObjProd (2)'!$C$25-EDATE(I708,DATEDIF(I708,'ObjProd (2)'!$C$25,"y")*12+DATEDIF(I708,'ObjProd (2)'!$C$25,"ym")))/7)&gt;0,
      INT(('ObjProd (2)'!$C$25-EDATE(I708,DATEDIF(I708,'ObjProd (2)'!$C$25,"y")*12+DATEDIF(I708,'ObjProd (2)'!$C$25,"ym")))/7) &amp; " sem.",
      "")
)
)</f>
        <v>1 mois 2 sem.</v>
      </c>
      <c r="L708" s="11" t="str">
        <f t="shared" si="112"/>
        <v xml:space="preserve">EA1 </v>
      </c>
      <c r="M708" s="9">
        <f t="shared" si="113"/>
        <v>17</v>
      </c>
      <c r="N708" s="9" t="str" cm="1">
        <f t="array" aca="1" ref="N708" ca="1">LEFT(L708, IF(ISNUMBER(SUBSTITUTE(_xludf.MID(L708, 2, 1), ".", ",")), 1, 2))</f>
        <v>EA</v>
      </c>
      <c r="O708" s="19">
        <f t="shared" ca="1" si="110"/>
        <v>1</v>
      </c>
      <c r="P708" s="9" t="str">
        <f t="shared" ca="1" si="116"/>
        <v>E</v>
      </c>
      <c r="Q708" s="9">
        <f t="shared" ca="1" si="117"/>
        <v>1</v>
      </c>
      <c r="R708" s="9" t="str">
        <f t="shared" ca="1" si="114"/>
        <v>E1</v>
      </c>
      <c r="S708" t="str" cm="1">
        <f t="array" ref="S708">IF(ISBLANK(C708),"",IFERROR(INDEX(ListeSeries!$A$2:$A$1045, MATCH(1, (DatasScan!G708=ListeSeries!$B$2:$B$1045) * (DatasScan!H708&gt;=ListeSeries!$D$2:$D$1045) * (DatasScan!H708&lt;=ListeSeries!$E$2:$E$1045), 0)), "no match"))</f>
        <v>SHESHI</v>
      </c>
      <c r="T708" s="7" t="str" cm="1">
        <f t="array" ref="T708">IF(ISBLANK(C708),"",IFERROR(INDEX(ListeSeries!$C$2:$C$1045, MATCH(1, (DatasScan!G708=ListeSeries!$B$2:$B$1045) * (DatasScan!H708&gt;=ListeSeries!$D$2:$D$1045) * (DatasScan!H708&lt;=ListeSeries!$E$2:$E$1045), 0)), "no match"))</f>
        <v>SHESHI 03</v>
      </c>
      <c r="U708" s="11" cm="1">
        <f t="array" ref="U708">IF(ISBLANK(C708),"",IFERROR(INDEX(ListeSeries!$F$2:$F$1045, MATCH(1, (DatasScan!G708=ListeSeries!$B$2:$B$1045) * (DatasScan!H708&gt;=ListeSeries!$D$2:$D$1045) * (DatasScan!H708&lt;=ListeSeries!$E$2:$E$1045), 0)), "no match"))</f>
        <v>9308</v>
      </c>
    </row>
    <row r="709" spans="1:21" x14ac:dyDescent="0.25">
      <c r="A709" s="6" t="str">
        <f t="shared" si="115"/>
        <v>4</v>
      </c>
      <c r="B709" s="272" t="s">
        <v>1035</v>
      </c>
      <c r="C709" s="190" t="s">
        <v>2074</v>
      </c>
      <c r="D709" s="8">
        <v>1</v>
      </c>
      <c r="E709" s="11">
        <v>2</v>
      </c>
      <c r="F709" s="7" t="str">
        <f t="shared" si="109"/>
        <v>851220250718E 4</v>
      </c>
      <c r="G709" s="21" t="str">
        <f>IF(ISBLANK(C709),"",_xlfn.XLOOKUP(_xlfn.XLOOKUP(VALUE(LEFT(C709,4)),Souches!$B$2:$B$15000,Souches!$E$2:$E$15000),Varietes!$B$2:$B$500,Varietes!$C$2:$C$500))</f>
        <v>MDJU</v>
      </c>
      <c r="H709" s="19">
        <f>IF(ISBLANK(C709),"",_xlfn.XLOOKUP(VALUE(LEFT(C709,4)),Souches!$B$2:$B$15000,Souches!$D$2:$D$15000))</f>
        <v>3508</v>
      </c>
      <c r="I709" s="10">
        <f t="shared" si="111"/>
        <v>45856</v>
      </c>
      <c r="J709" s="19">
        <f>IF(I709="","",INT(('ObjProd (2)'!$C$25-I709)/7 * (ABS('ObjProd (2)'!$C$25-I709)&gt;=7)))</f>
        <v>8</v>
      </c>
      <c r="K709" s="10" t="str">
        <f>IF(I709="","",
IF(AND(DATEDIF(I709,'ObjProd (2)'!$C$25,"y")=0,DATEDIF(I709,'ObjProd (2)'!$C$25,"ym")=0,
   INT(('ObjProd (2)'!$C$25-EDATE(I709,DATEDIF(I709,'ObjProd (2)'!$C$25,"y")*12+DATEDIF(I709,'ObjProd (2)'!$C$25,"ym")))/7)=0),
   "&lt; 1 sem.",
   IF(DATEDIF(I709,'ObjProd (2)'!$C$25,"y")&gt;0,DATEDIF(I709,'ObjProd (2)'!$C$25,"y") &amp; " " &amp; IF(DATEDIF(I709,'ObjProd (2)'!$C$25,"y")=1,"an ","ans "),"") &amp;
   IF(DATEDIF(I709,'ObjProd (2)'!$C$25,"ym")&gt;0,DATEDIF(I709,'ObjProd (2)'!$C$25,"ym") &amp; " mois ", "") &amp;
   IF(INT(('ObjProd (2)'!$C$25-EDATE(I709,DATEDIF(I709,'ObjProd (2)'!$C$25,"y")*12+DATEDIF(I709,'ObjProd (2)'!$C$25,"ym")))/7)&gt;0,
      INT(('ObjProd (2)'!$C$25-EDATE(I709,DATEDIF(I709,'ObjProd (2)'!$C$25,"y")*12+DATEDIF(I709,'ObjProd (2)'!$C$25,"ym")))/7) &amp; " sem.",
      "")
)
)</f>
        <v xml:space="preserve">2 mois </v>
      </c>
      <c r="L709" s="11" t="str">
        <f t="shared" si="112"/>
        <v xml:space="preserve">E 4 </v>
      </c>
      <c r="M709" s="9">
        <f t="shared" si="113"/>
        <v>16</v>
      </c>
      <c r="N709" s="9" t="str" cm="1">
        <f t="array" aca="1" ref="N709" ca="1">LEFT(L709, IF(ISNUMBER(SUBSTITUTE(_xludf.MID(L709, 2, 1), ".", ",")), 1, 2))</f>
        <v xml:space="preserve">E </v>
      </c>
      <c r="O709" s="19">
        <f t="shared" ca="1" si="110"/>
        <v>4</v>
      </c>
      <c r="P709" s="9" t="str">
        <f t="shared" ca="1" si="116"/>
        <v>E</v>
      </c>
      <c r="Q709" s="9">
        <f t="shared" ca="1" si="117"/>
        <v>4</v>
      </c>
      <c r="R709" s="9" t="str">
        <f t="shared" ca="1" si="114"/>
        <v>E4</v>
      </c>
      <c r="S709" t="str" cm="1">
        <f t="array" ref="S709">IF(ISBLANK(C709),"",IFERROR(INDEX(ListeSeries!$A$2:$A$1045, MATCH(1, (DatasScan!G709=ListeSeries!$B$2:$B$1045) * (DatasScan!H709&gt;=ListeSeries!$D$2:$D$1045) * (DatasScan!H709&lt;=ListeSeries!$E$2:$E$1045), 0)), "no match"))</f>
        <v>MEDJOOL</v>
      </c>
      <c r="T709" s="7" t="str" cm="1">
        <f t="array" ref="T709">IF(ISBLANK(C709),"",IFERROR(INDEX(ListeSeries!$C$2:$C$1045, MATCH(1, (DatasScan!G709=ListeSeries!$B$2:$B$1045) * (DatasScan!H709&gt;=ListeSeries!$D$2:$D$1045) * (DatasScan!H709&lt;=ListeSeries!$E$2:$E$1045), 0)), "no match"))</f>
        <v>MEDJOOL 107</v>
      </c>
      <c r="U709" s="11" t="str" cm="1">
        <f t="array" ref="U709">IF(ISBLANK(C709),"",IFERROR(INDEX(ListeSeries!$F$2:$F$1045, MATCH(1, (DatasScan!G709=ListeSeries!$B$2:$B$1045) * (DatasScan!H709&gt;=ListeSeries!$D$2:$D$1045) * (DatasScan!H709&lt;=ListeSeries!$E$2:$E$1045), 0)), "no match"))</f>
        <v>3501-3520</v>
      </c>
    </row>
    <row r="710" spans="1:21" x14ac:dyDescent="0.25">
      <c r="A710" s="6" t="str">
        <f t="shared" si="115"/>
        <v>4</v>
      </c>
      <c r="B710" s="272" t="s">
        <v>1035</v>
      </c>
      <c r="C710" s="190" t="s">
        <v>2075</v>
      </c>
      <c r="E710" s="11">
        <v>8</v>
      </c>
      <c r="F710" s="7" t="str">
        <f t="shared" si="109"/>
        <v>851620250721E 3</v>
      </c>
      <c r="G710" s="21" t="str">
        <f>IF(ISBLANK(C710),"",_xlfn.XLOOKUP(_xlfn.XLOOKUP(VALUE(LEFT(C710,4)),Souches!$B$2:$B$15000,Souches!$E$2:$E$15000),Varietes!$B$2:$B$500,Varietes!$C$2:$C$500))</f>
        <v>MDJU</v>
      </c>
      <c r="H710" s="19">
        <f>IF(ISBLANK(C710),"",_xlfn.XLOOKUP(VALUE(LEFT(C710,4)),Souches!$B$2:$B$15000,Souches!$D$2:$D$15000))</f>
        <v>3514</v>
      </c>
      <c r="I710" s="10">
        <f t="shared" si="111"/>
        <v>45859</v>
      </c>
      <c r="J710" s="19">
        <f>IF(I710="","",INT(('ObjProd (2)'!$C$25-I710)/7 * (ABS('ObjProd (2)'!$C$25-I710)&gt;=7)))</f>
        <v>8</v>
      </c>
      <c r="K710" s="10" t="str">
        <f>IF(I710="","",
IF(AND(DATEDIF(I710,'ObjProd (2)'!$C$25,"y")=0,DATEDIF(I710,'ObjProd (2)'!$C$25,"ym")=0,
   INT(('ObjProd (2)'!$C$25-EDATE(I710,DATEDIF(I710,'ObjProd (2)'!$C$25,"y")*12+DATEDIF(I710,'ObjProd (2)'!$C$25,"ym")))/7)=0),
   "&lt; 1 sem.",
   IF(DATEDIF(I710,'ObjProd (2)'!$C$25,"y")&gt;0,DATEDIF(I710,'ObjProd (2)'!$C$25,"y") &amp; " " &amp; IF(DATEDIF(I710,'ObjProd (2)'!$C$25,"y")=1,"an ","ans "),"") &amp;
   IF(DATEDIF(I710,'ObjProd (2)'!$C$25,"ym")&gt;0,DATEDIF(I710,'ObjProd (2)'!$C$25,"ym") &amp; " mois ", "") &amp;
   IF(INT(('ObjProd (2)'!$C$25-EDATE(I710,DATEDIF(I710,'ObjProd (2)'!$C$25,"y")*12+DATEDIF(I710,'ObjProd (2)'!$C$25,"ym")))/7)&gt;0,
      INT(('ObjProd (2)'!$C$25-EDATE(I710,DATEDIF(I710,'ObjProd (2)'!$C$25,"y")*12+DATEDIF(I710,'ObjProd (2)'!$C$25,"ym")))/7) &amp; " sem.",
      "")
)
)</f>
        <v>1 mois 4 sem.</v>
      </c>
      <c r="L710" s="11" t="str">
        <f t="shared" si="112"/>
        <v xml:space="preserve">E 3 </v>
      </c>
      <c r="M710" s="9">
        <f t="shared" si="113"/>
        <v>8</v>
      </c>
      <c r="N710" s="9" t="str" cm="1">
        <f t="array" aca="1" ref="N710" ca="1">LEFT(L710, IF(ISNUMBER(SUBSTITUTE(_xludf.MID(L710, 2, 1), ".", ",")), 1, 2))</f>
        <v xml:space="preserve">E </v>
      </c>
      <c r="O710" s="19">
        <f t="shared" ca="1" si="110"/>
        <v>3</v>
      </c>
      <c r="P710" s="9" t="str">
        <f t="shared" ca="1" si="116"/>
        <v>E</v>
      </c>
      <c r="Q710" s="9">
        <f t="shared" ca="1" si="117"/>
        <v>3</v>
      </c>
      <c r="R710" s="9" t="str">
        <f t="shared" ca="1" si="114"/>
        <v>E3</v>
      </c>
      <c r="S710" t="str" cm="1">
        <f t="array" ref="S710">IF(ISBLANK(C710),"",IFERROR(INDEX(ListeSeries!$A$2:$A$1045, MATCH(1, (DatasScan!G710=ListeSeries!$B$2:$B$1045) * (DatasScan!H710&gt;=ListeSeries!$D$2:$D$1045) * (DatasScan!H710&lt;=ListeSeries!$E$2:$E$1045), 0)), "no match"))</f>
        <v>MEDJOOL</v>
      </c>
      <c r="T710" s="7" t="str" cm="1">
        <f t="array" ref="T710">IF(ISBLANK(C710),"",IFERROR(INDEX(ListeSeries!$C$2:$C$1045, MATCH(1, (DatasScan!G710=ListeSeries!$B$2:$B$1045) * (DatasScan!H710&gt;=ListeSeries!$D$2:$D$1045) * (DatasScan!H710&lt;=ListeSeries!$E$2:$E$1045), 0)), "no match"))</f>
        <v>MEDJOOL 107</v>
      </c>
      <c r="U710" s="11" t="str" cm="1">
        <f t="array" ref="U710">IF(ISBLANK(C710),"",IFERROR(INDEX(ListeSeries!$F$2:$F$1045, MATCH(1, (DatasScan!G710=ListeSeries!$B$2:$B$1045) * (DatasScan!H710&gt;=ListeSeries!$D$2:$D$1045) * (DatasScan!H710&lt;=ListeSeries!$E$2:$E$1045), 0)), "no match"))</f>
        <v>3501-3520</v>
      </c>
    </row>
    <row r="711" spans="1:21" x14ac:dyDescent="0.25">
      <c r="A711" s="6" t="str">
        <f t="shared" si="115"/>
        <v>4</v>
      </c>
      <c r="B711" s="272" t="s">
        <v>1035</v>
      </c>
      <c r="C711" s="190" t="s">
        <v>2076</v>
      </c>
      <c r="E711" s="11">
        <v>3</v>
      </c>
      <c r="F711" s="7" t="str">
        <f t="shared" si="109"/>
        <v>843120250710E 5</v>
      </c>
      <c r="G711" s="21" t="str">
        <f>IF(ISBLANK(C711),"",_xlfn.XLOOKUP(_xlfn.XLOOKUP(VALUE(LEFT(C711,4)),Souches!$B$2:$B$15000,Souches!$E$2:$E$15000),Varietes!$B$2:$B$500,Varietes!$C$2:$C$500))</f>
        <v>MDJU</v>
      </c>
      <c r="H711" s="19">
        <f>IF(ISBLANK(C711),"",_xlfn.XLOOKUP(VALUE(LEFT(C711,4)),Souches!$B$2:$B$15000,Souches!$D$2:$D$15000))</f>
        <v>3500</v>
      </c>
      <c r="I711" s="10">
        <f t="shared" si="111"/>
        <v>45848</v>
      </c>
      <c r="J711" s="19">
        <f>IF(I711="","",INT(('ObjProd (2)'!$C$25-I711)/7 * (ABS('ObjProd (2)'!$C$25-I711)&gt;=7)))</f>
        <v>10</v>
      </c>
      <c r="K711" s="10" t="str">
        <f>IF(I711="","",
IF(AND(DATEDIF(I711,'ObjProd (2)'!$C$25,"y")=0,DATEDIF(I711,'ObjProd (2)'!$C$25,"ym")=0,
   INT(('ObjProd (2)'!$C$25-EDATE(I711,DATEDIF(I711,'ObjProd (2)'!$C$25,"y")*12+DATEDIF(I711,'ObjProd (2)'!$C$25,"ym")))/7)=0),
   "&lt; 1 sem.",
   IF(DATEDIF(I711,'ObjProd (2)'!$C$25,"y")&gt;0,DATEDIF(I711,'ObjProd (2)'!$C$25,"y") &amp; " " &amp; IF(DATEDIF(I711,'ObjProd (2)'!$C$25,"y")=1,"an ","ans "),"") &amp;
   IF(DATEDIF(I711,'ObjProd (2)'!$C$25,"ym")&gt;0,DATEDIF(I711,'ObjProd (2)'!$C$25,"ym") &amp; " mois ", "") &amp;
   IF(INT(('ObjProd (2)'!$C$25-EDATE(I711,DATEDIF(I711,'ObjProd (2)'!$C$25,"y")*12+DATEDIF(I711,'ObjProd (2)'!$C$25,"ym")))/7)&gt;0,
      INT(('ObjProd (2)'!$C$25-EDATE(I711,DATEDIF(I711,'ObjProd (2)'!$C$25,"y")*12+DATEDIF(I711,'ObjProd (2)'!$C$25,"ym")))/7) &amp; " sem.",
      "")
)
)</f>
        <v>2 mois 1 sem.</v>
      </c>
      <c r="L711" s="11" t="str">
        <f t="shared" si="112"/>
        <v xml:space="preserve">E 5 </v>
      </c>
      <c r="M711" s="9">
        <f t="shared" si="113"/>
        <v>3</v>
      </c>
      <c r="N711" s="9" t="str" cm="1">
        <f t="array" aca="1" ref="N711" ca="1">LEFT(L711, IF(ISNUMBER(SUBSTITUTE(_xludf.MID(L711, 2, 1), ".", ",")), 1, 2))</f>
        <v xml:space="preserve">E </v>
      </c>
      <c r="O711" s="19">
        <f t="shared" ca="1" si="110"/>
        <v>5</v>
      </c>
      <c r="P711" s="9" t="str">
        <f t="shared" ca="1" si="116"/>
        <v>E</v>
      </c>
      <c r="Q711" s="9">
        <f t="shared" ca="1" si="117"/>
        <v>5</v>
      </c>
      <c r="R711" s="9" t="str">
        <f t="shared" ca="1" si="114"/>
        <v>E5</v>
      </c>
      <c r="S711" t="str" cm="1">
        <f t="array" ref="S711">IF(ISBLANK(C711),"",IFERROR(INDEX(ListeSeries!$A$2:$A$1045, MATCH(1, (DatasScan!G711=ListeSeries!$B$2:$B$1045) * (DatasScan!H711&gt;=ListeSeries!$D$2:$D$1045) * (DatasScan!H711&lt;=ListeSeries!$E$2:$E$1045), 0)), "no match"))</f>
        <v>MEDJOOL</v>
      </c>
      <c r="T711" s="7" t="str" cm="1">
        <f t="array" ref="T711">IF(ISBLANK(C711),"",IFERROR(INDEX(ListeSeries!$C$2:$C$1045, MATCH(1, (DatasScan!G711=ListeSeries!$B$2:$B$1045) * (DatasScan!H711&gt;=ListeSeries!$D$2:$D$1045) * (DatasScan!H711&lt;=ListeSeries!$E$2:$E$1045), 0)), "no match"))</f>
        <v>MEDJOOL 106</v>
      </c>
      <c r="U711" s="11" t="str" cm="1">
        <f t="array" ref="U711">IF(ISBLANK(C711),"",IFERROR(INDEX(ListeSeries!$F$2:$F$1045, MATCH(1, (DatasScan!G711=ListeSeries!$B$2:$B$1045) * (DatasScan!H711&gt;=ListeSeries!$D$2:$D$1045) * (DatasScan!H711&lt;=ListeSeries!$E$2:$E$1045), 0)), "no match"))</f>
        <v>3476-3500</v>
      </c>
    </row>
    <row r="712" spans="1:21" x14ac:dyDescent="0.25">
      <c r="A712" s="6" t="str">
        <f t="shared" si="115"/>
        <v>4</v>
      </c>
      <c r="B712" s="8" t="s">
        <v>1294</v>
      </c>
      <c r="C712" s="190" t="s">
        <v>2077</v>
      </c>
      <c r="E712" s="11">
        <v>3</v>
      </c>
      <c r="F712" s="7" t="str">
        <f t="shared" si="109"/>
        <v>842520250708E 4</v>
      </c>
      <c r="G712" s="21" t="str">
        <f>IF(ISBLANK(C712),"",_xlfn.XLOOKUP(_xlfn.XLOOKUP(VALUE(LEFT(C712,4)),Souches!$B$2:$B$15000,Souches!$E$2:$E$15000),Varietes!$B$2:$B$500,Varietes!$C$2:$C$500))</f>
        <v>MDJU</v>
      </c>
      <c r="H712" s="19">
        <f>IF(ISBLANK(C712),"",_xlfn.XLOOKUP(VALUE(LEFT(C712,4)),Souches!$B$2:$B$15000,Souches!$D$2:$D$15000))</f>
        <v>3491</v>
      </c>
      <c r="I712" s="10">
        <f t="shared" si="111"/>
        <v>45846</v>
      </c>
      <c r="J712" s="19">
        <f>IF(I712="","",INT(('ObjProd (2)'!$C$25-I712)/7 * (ABS('ObjProd (2)'!$C$25-I712)&gt;=7)))</f>
        <v>10</v>
      </c>
      <c r="K712" s="10" t="str">
        <f>IF(I712="","",
IF(AND(DATEDIF(I712,'ObjProd (2)'!$C$25,"y")=0,DATEDIF(I712,'ObjProd (2)'!$C$25,"ym")=0,
   INT(('ObjProd (2)'!$C$25-EDATE(I712,DATEDIF(I712,'ObjProd (2)'!$C$25,"y")*12+DATEDIF(I712,'ObjProd (2)'!$C$25,"ym")))/7)=0),
   "&lt; 1 sem.",
   IF(DATEDIF(I712,'ObjProd (2)'!$C$25,"y")&gt;0,DATEDIF(I712,'ObjProd (2)'!$C$25,"y") &amp; " " &amp; IF(DATEDIF(I712,'ObjProd (2)'!$C$25,"y")=1,"an ","ans "),"") &amp;
   IF(DATEDIF(I712,'ObjProd (2)'!$C$25,"ym")&gt;0,DATEDIF(I712,'ObjProd (2)'!$C$25,"ym") &amp; " mois ", "") &amp;
   IF(INT(('ObjProd (2)'!$C$25-EDATE(I712,DATEDIF(I712,'ObjProd (2)'!$C$25,"y")*12+DATEDIF(I712,'ObjProd (2)'!$C$25,"ym")))/7)&gt;0,
      INT(('ObjProd (2)'!$C$25-EDATE(I712,DATEDIF(I712,'ObjProd (2)'!$C$25,"y")*12+DATEDIF(I712,'ObjProd (2)'!$C$25,"ym")))/7) &amp; " sem.",
      "")
)
)</f>
        <v>2 mois 1 sem.</v>
      </c>
      <c r="L712" s="11" t="str">
        <f t="shared" si="112"/>
        <v xml:space="preserve">E 4 </v>
      </c>
      <c r="M712" s="9">
        <f t="shared" si="113"/>
        <v>3</v>
      </c>
      <c r="N712" s="9" t="str" cm="1">
        <f t="array" aca="1" ref="N712" ca="1">LEFT(L712, IF(ISNUMBER(SUBSTITUTE(_xludf.MID(L712, 2, 1), ".", ",")), 1, 2))</f>
        <v xml:space="preserve">E </v>
      </c>
      <c r="O712" s="19">
        <f t="shared" ca="1" si="110"/>
        <v>4</v>
      </c>
      <c r="P712" s="9" t="str">
        <f t="shared" ca="1" si="116"/>
        <v>E</v>
      </c>
      <c r="Q712" s="9">
        <f t="shared" ca="1" si="117"/>
        <v>4</v>
      </c>
      <c r="R712" s="9" t="str">
        <f t="shared" ca="1" si="114"/>
        <v>E4</v>
      </c>
      <c r="S712" t="str" cm="1">
        <f t="array" ref="S712">IF(ISBLANK(C712),"",IFERROR(INDEX(ListeSeries!$A$2:$A$1045, MATCH(1, (DatasScan!G712=ListeSeries!$B$2:$B$1045) * (DatasScan!H712&gt;=ListeSeries!$D$2:$D$1045) * (DatasScan!H712&lt;=ListeSeries!$E$2:$E$1045), 0)), "no match"))</f>
        <v>MEDJOOL</v>
      </c>
      <c r="T712" s="7" t="str" cm="1">
        <f t="array" ref="T712">IF(ISBLANK(C712),"",IFERROR(INDEX(ListeSeries!$C$2:$C$1045, MATCH(1, (DatasScan!G712=ListeSeries!$B$2:$B$1045) * (DatasScan!H712&gt;=ListeSeries!$D$2:$D$1045) * (DatasScan!H712&lt;=ListeSeries!$E$2:$E$1045), 0)), "no match"))</f>
        <v>MEDJOOL 106</v>
      </c>
      <c r="U712" s="11" t="str" cm="1">
        <f t="array" ref="U712">IF(ISBLANK(C712),"",IFERROR(INDEX(ListeSeries!$F$2:$F$1045, MATCH(1, (DatasScan!G712=ListeSeries!$B$2:$B$1045) * (DatasScan!H712&gt;=ListeSeries!$D$2:$D$1045) * (DatasScan!H712&lt;=ListeSeries!$E$2:$E$1045), 0)), "no match"))</f>
        <v>3476-3500</v>
      </c>
    </row>
    <row r="713" spans="1:21" x14ac:dyDescent="0.25">
      <c r="A713" s="6" t="str">
        <f t="shared" si="115"/>
        <v>4</v>
      </c>
      <c r="B713" s="272" t="s">
        <v>1294</v>
      </c>
      <c r="C713" s="190" t="s">
        <v>2078</v>
      </c>
      <c r="E713" s="11">
        <v>4</v>
      </c>
      <c r="F713" s="7" t="str">
        <f t="shared" si="109"/>
        <v>842520250708E 5</v>
      </c>
      <c r="G713" s="21" t="str">
        <f>IF(ISBLANK(C713),"",_xlfn.XLOOKUP(_xlfn.XLOOKUP(VALUE(LEFT(C713,4)),Souches!$B$2:$B$15000,Souches!$E$2:$E$15000),Varietes!$B$2:$B$500,Varietes!$C$2:$C$500))</f>
        <v>MDJU</v>
      </c>
      <c r="H713" s="19">
        <f>IF(ISBLANK(C713),"",_xlfn.XLOOKUP(VALUE(LEFT(C713,4)),Souches!$B$2:$B$15000,Souches!$D$2:$D$15000))</f>
        <v>3491</v>
      </c>
      <c r="I713" s="10">
        <f t="shared" si="111"/>
        <v>45846</v>
      </c>
      <c r="J713" s="19">
        <f>IF(I713="","",INT(('ObjProd (2)'!$C$25-I713)/7 * (ABS('ObjProd (2)'!$C$25-I713)&gt;=7)))</f>
        <v>10</v>
      </c>
      <c r="K713" s="10" t="str">
        <f>IF(I713="","",
IF(AND(DATEDIF(I713,'ObjProd (2)'!$C$25,"y")=0,DATEDIF(I713,'ObjProd (2)'!$C$25,"ym")=0,
   INT(('ObjProd (2)'!$C$25-EDATE(I713,DATEDIF(I713,'ObjProd (2)'!$C$25,"y")*12+DATEDIF(I713,'ObjProd (2)'!$C$25,"ym")))/7)=0),
   "&lt; 1 sem.",
   IF(DATEDIF(I713,'ObjProd (2)'!$C$25,"y")&gt;0,DATEDIF(I713,'ObjProd (2)'!$C$25,"y") &amp; " " &amp; IF(DATEDIF(I713,'ObjProd (2)'!$C$25,"y")=1,"an ","ans "),"") &amp;
   IF(DATEDIF(I713,'ObjProd (2)'!$C$25,"ym")&gt;0,DATEDIF(I713,'ObjProd (2)'!$C$25,"ym") &amp; " mois ", "") &amp;
   IF(INT(('ObjProd (2)'!$C$25-EDATE(I713,DATEDIF(I713,'ObjProd (2)'!$C$25,"y")*12+DATEDIF(I713,'ObjProd (2)'!$C$25,"ym")))/7)&gt;0,
      INT(('ObjProd (2)'!$C$25-EDATE(I713,DATEDIF(I713,'ObjProd (2)'!$C$25,"y")*12+DATEDIF(I713,'ObjProd (2)'!$C$25,"ym")))/7) &amp; " sem.",
      "")
)
)</f>
        <v>2 mois 1 sem.</v>
      </c>
      <c r="L713" s="11" t="str">
        <f t="shared" si="112"/>
        <v xml:space="preserve">E 5 </v>
      </c>
      <c r="M713" s="9">
        <f t="shared" si="113"/>
        <v>4</v>
      </c>
      <c r="N713" s="9" t="str" cm="1">
        <f t="array" aca="1" ref="N713" ca="1">LEFT(L713, IF(ISNUMBER(SUBSTITUTE(_xludf.MID(L713, 2, 1), ".", ",")), 1, 2))</f>
        <v xml:space="preserve">E </v>
      </c>
      <c r="O713" s="19">
        <f t="shared" ca="1" si="110"/>
        <v>5</v>
      </c>
      <c r="P713" s="9" t="str">
        <f t="shared" ca="1" si="116"/>
        <v>E</v>
      </c>
      <c r="Q713" s="9">
        <f t="shared" ca="1" si="117"/>
        <v>5</v>
      </c>
      <c r="R713" s="9" t="str">
        <f t="shared" ca="1" si="114"/>
        <v>E5</v>
      </c>
      <c r="S713" t="str" cm="1">
        <f t="array" ref="S713">IF(ISBLANK(C713),"",IFERROR(INDEX(ListeSeries!$A$2:$A$1045, MATCH(1, (DatasScan!G713=ListeSeries!$B$2:$B$1045) * (DatasScan!H713&gt;=ListeSeries!$D$2:$D$1045) * (DatasScan!H713&lt;=ListeSeries!$E$2:$E$1045), 0)), "no match"))</f>
        <v>MEDJOOL</v>
      </c>
      <c r="T713" s="7" t="str" cm="1">
        <f t="array" ref="T713">IF(ISBLANK(C713),"",IFERROR(INDEX(ListeSeries!$C$2:$C$1045, MATCH(1, (DatasScan!G713=ListeSeries!$B$2:$B$1045) * (DatasScan!H713&gt;=ListeSeries!$D$2:$D$1045) * (DatasScan!H713&lt;=ListeSeries!$E$2:$E$1045), 0)), "no match"))</f>
        <v>MEDJOOL 106</v>
      </c>
      <c r="U713" s="11" t="str" cm="1">
        <f t="array" ref="U713">IF(ISBLANK(C713),"",IFERROR(INDEX(ListeSeries!$F$2:$F$1045, MATCH(1, (DatasScan!G713=ListeSeries!$B$2:$B$1045) * (DatasScan!H713&gt;=ListeSeries!$D$2:$D$1045) * (DatasScan!H713&lt;=ListeSeries!$E$2:$E$1045), 0)), "no match"))</f>
        <v>3476-3500</v>
      </c>
    </row>
    <row r="714" spans="1:21" x14ac:dyDescent="0.25">
      <c r="A714" s="6" t="str">
        <f t="shared" si="115"/>
        <v>4</v>
      </c>
      <c r="B714" s="272" t="s">
        <v>1294</v>
      </c>
      <c r="C714" s="190" t="s">
        <v>2079</v>
      </c>
      <c r="E714" s="11">
        <v>3</v>
      </c>
      <c r="F714" s="7" t="str">
        <f t="shared" si="109"/>
        <v>842520250708E 7</v>
      </c>
      <c r="G714" s="21" t="str">
        <f>IF(ISBLANK(C714),"",_xlfn.XLOOKUP(_xlfn.XLOOKUP(VALUE(LEFT(C714,4)),Souches!$B$2:$B$15000,Souches!$E$2:$E$15000),Varietes!$B$2:$B$500,Varietes!$C$2:$C$500))</f>
        <v>MDJU</v>
      </c>
      <c r="H714" s="19">
        <f>IF(ISBLANK(C714),"",_xlfn.XLOOKUP(VALUE(LEFT(C714,4)),Souches!$B$2:$B$15000,Souches!$D$2:$D$15000))</f>
        <v>3491</v>
      </c>
      <c r="I714" s="10">
        <f t="shared" si="111"/>
        <v>45846</v>
      </c>
      <c r="J714" s="19">
        <f>IF(I714="","",INT(('ObjProd (2)'!$C$25-I714)/7 * (ABS('ObjProd (2)'!$C$25-I714)&gt;=7)))</f>
        <v>10</v>
      </c>
      <c r="K714" s="10" t="str">
        <f>IF(I714="","",
IF(AND(DATEDIF(I714,'ObjProd (2)'!$C$25,"y")=0,DATEDIF(I714,'ObjProd (2)'!$C$25,"ym")=0,
   INT(('ObjProd (2)'!$C$25-EDATE(I714,DATEDIF(I714,'ObjProd (2)'!$C$25,"y")*12+DATEDIF(I714,'ObjProd (2)'!$C$25,"ym")))/7)=0),
   "&lt; 1 sem.",
   IF(DATEDIF(I714,'ObjProd (2)'!$C$25,"y")&gt;0,DATEDIF(I714,'ObjProd (2)'!$C$25,"y") &amp; " " &amp; IF(DATEDIF(I714,'ObjProd (2)'!$C$25,"y")=1,"an ","ans "),"") &amp;
   IF(DATEDIF(I714,'ObjProd (2)'!$C$25,"ym")&gt;0,DATEDIF(I714,'ObjProd (2)'!$C$25,"ym") &amp; " mois ", "") &amp;
   IF(INT(('ObjProd (2)'!$C$25-EDATE(I714,DATEDIF(I714,'ObjProd (2)'!$C$25,"y")*12+DATEDIF(I714,'ObjProd (2)'!$C$25,"ym")))/7)&gt;0,
      INT(('ObjProd (2)'!$C$25-EDATE(I714,DATEDIF(I714,'ObjProd (2)'!$C$25,"y")*12+DATEDIF(I714,'ObjProd (2)'!$C$25,"ym")))/7) &amp; " sem.",
      "")
)
)</f>
        <v>2 mois 1 sem.</v>
      </c>
      <c r="L714" s="11" t="str">
        <f t="shared" si="112"/>
        <v xml:space="preserve">E 7 </v>
      </c>
      <c r="M714" s="9">
        <f t="shared" si="113"/>
        <v>3</v>
      </c>
      <c r="N714" s="9" t="str" cm="1">
        <f t="array" aca="1" ref="N714" ca="1">LEFT(L714, IF(ISNUMBER(SUBSTITUTE(_xludf.MID(L714, 2, 1), ".", ",")), 1, 2))</f>
        <v xml:space="preserve">E </v>
      </c>
      <c r="O714" s="19">
        <f t="shared" ca="1" si="110"/>
        <v>7</v>
      </c>
      <c r="P714" s="9" t="str">
        <f t="shared" ca="1" si="116"/>
        <v>E</v>
      </c>
      <c r="Q714" s="9" t="str">
        <f t="shared" ca="1" si="117"/>
        <v>7+</v>
      </c>
      <c r="R714" s="9" t="str">
        <f t="shared" ca="1" si="114"/>
        <v>E7+</v>
      </c>
      <c r="S714" t="str" cm="1">
        <f t="array" ref="S714">IF(ISBLANK(C714),"",IFERROR(INDEX(ListeSeries!$A$2:$A$1045, MATCH(1, (DatasScan!G714=ListeSeries!$B$2:$B$1045) * (DatasScan!H714&gt;=ListeSeries!$D$2:$D$1045) * (DatasScan!H714&lt;=ListeSeries!$E$2:$E$1045), 0)), "no match"))</f>
        <v>MEDJOOL</v>
      </c>
      <c r="T714" s="7" t="str" cm="1">
        <f t="array" ref="T714">IF(ISBLANK(C714),"",IFERROR(INDEX(ListeSeries!$C$2:$C$1045, MATCH(1, (DatasScan!G714=ListeSeries!$B$2:$B$1045) * (DatasScan!H714&gt;=ListeSeries!$D$2:$D$1045) * (DatasScan!H714&lt;=ListeSeries!$E$2:$E$1045), 0)), "no match"))</f>
        <v>MEDJOOL 106</v>
      </c>
      <c r="U714" s="11" t="str" cm="1">
        <f t="array" ref="U714">IF(ISBLANK(C714),"",IFERROR(INDEX(ListeSeries!$F$2:$F$1045, MATCH(1, (DatasScan!G714=ListeSeries!$B$2:$B$1045) * (DatasScan!H714&gt;=ListeSeries!$D$2:$D$1045) * (DatasScan!H714&lt;=ListeSeries!$E$2:$E$1045), 0)), "no match"))</f>
        <v>3476-3500</v>
      </c>
    </row>
    <row r="715" spans="1:21" x14ac:dyDescent="0.25">
      <c r="A715" s="6" t="str">
        <f t="shared" si="115"/>
        <v>4</v>
      </c>
      <c r="B715" s="272" t="s">
        <v>1294</v>
      </c>
      <c r="C715" s="190" t="s">
        <v>2080</v>
      </c>
      <c r="E715" s="11">
        <v>6</v>
      </c>
      <c r="F715" s="7" t="str">
        <f t="shared" si="109"/>
        <v>840220250715EA5</v>
      </c>
      <c r="G715" s="21" t="str">
        <f>IF(ISBLANK(C715),"",_xlfn.XLOOKUP(_xlfn.XLOOKUP(VALUE(LEFT(C715,4)),Souches!$B$2:$B$15000,Souches!$E$2:$E$15000),Varietes!$B$2:$B$500,Varietes!$C$2:$C$500))</f>
        <v>MDJU</v>
      </c>
      <c r="H715" s="19">
        <f>IF(ISBLANK(C715),"",_xlfn.XLOOKUP(VALUE(LEFT(C715,4)),Souches!$B$2:$B$15000,Souches!$D$2:$D$15000))</f>
        <v>3464</v>
      </c>
      <c r="I715" s="10">
        <f t="shared" si="111"/>
        <v>45853</v>
      </c>
      <c r="J715" s="19">
        <f>IF(I715="","",INT(('ObjProd (2)'!$C$25-I715)/7 * (ABS('ObjProd (2)'!$C$25-I715)&gt;=7)))</f>
        <v>9</v>
      </c>
      <c r="K715" s="10" t="str">
        <f>IF(I715="","",
IF(AND(DATEDIF(I715,'ObjProd (2)'!$C$25,"y")=0,DATEDIF(I715,'ObjProd (2)'!$C$25,"ym")=0,
   INT(('ObjProd (2)'!$C$25-EDATE(I715,DATEDIF(I715,'ObjProd (2)'!$C$25,"y")*12+DATEDIF(I715,'ObjProd (2)'!$C$25,"ym")))/7)=0),
   "&lt; 1 sem.",
   IF(DATEDIF(I715,'ObjProd (2)'!$C$25,"y")&gt;0,DATEDIF(I715,'ObjProd (2)'!$C$25,"y") &amp; " " &amp; IF(DATEDIF(I715,'ObjProd (2)'!$C$25,"y")=1,"an ","ans "),"") &amp;
   IF(DATEDIF(I715,'ObjProd (2)'!$C$25,"ym")&gt;0,DATEDIF(I715,'ObjProd (2)'!$C$25,"ym") &amp; " mois ", "") &amp;
   IF(INT(('ObjProd (2)'!$C$25-EDATE(I715,DATEDIF(I715,'ObjProd (2)'!$C$25,"y")*12+DATEDIF(I715,'ObjProd (2)'!$C$25,"ym")))/7)&gt;0,
      INT(('ObjProd (2)'!$C$25-EDATE(I715,DATEDIF(I715,'ObjProd (2)'!$C$25,"y")*12+DATEDIF(I715,'ObjProd (2)'!$C$25,"ym")))/7) &amp; " sem.",
      "")
)
)</f>
        <v xml:space="preserve">2 mois </v>
      </c>
      <c r="L715" s="11" t="str">
        <f t="shared" si="112"/>
        <v xml:space="preserve">EA5 </v>
      </c>
      <c r="M715" s="9">
        <f t="shared" si="113"/>
        <v>6</v>
      </c>
      <c r="N715" s="9" t="str" cm="1">
        <f t="array" aca="1" ref="N715" ca="1">LEFT(L715, IF(ISNUMBER(SUBSTITUTE(_xludf.MID(L715, 2, 1), ".", ",")), 1, 2))</f>
        <v>EA</v>
      </c>
      <c r="O715" s="19">
        <f t="shared" ca="1" si="110"/>
        <v>5</v>
      </c>
      <c r="P715" s="9" t="str">
        <f t="shared" ca="1" si="116"/>
        <v>E</v>
      </c>
      <c r="Q715" s="9">
        <f t="shared" ca="1" si="117"/>
        <v>5</v>
      </c>
      <c r="R715" s="9" t="str">
        <f t="shared" ca="1" si="114"/>
        <v>E5</v>
      </c>
      <c r="S715" t="str" cm="1">
        <f t="array" ref="S715">IF(ISBLANK(C715),"",IFERROR(INDEX(ListeSeries!$A$2:$A$1045, MATCH(1, (DatasScan!G715=ListeSeries!$B$2:$B$1045) * (DatasScan!H715&gt;=ListeSeries!$D$2:$D$1045) * (DatasScan!H715&lt;=ListeSeries!$E$2:$E$1045), 0)), "no match"))</f>
        <v>MEDJOOL</v>
      </c>
      <c r="T715" s="7" t="str" cm="1">
        <f t="array" ref="T715">IF(ISBLANK(C715),"",IFERROR(INDEX(ListeSeries!$C$2:$C$1045, MATCH(1, (DatasScan!G715=ListeSeries!$B$2:$B$1045) * (DatasScan!H715&gt;=ListeSeries!$D$2:$D$1045) * (DatasScan!H715&lt;=ListeSeries!$E$2:$E$1045), 0)), "no match"))</f>
        <v>MEDJOOL 105</v>
      </c>
      <c r="U715" s="11" t="str" cm="1">
        <f t="array" ref="U715">IF(ISBLANK(C715),"",IFERROR(INDEX(ListeSeries!$F$2:$F$1045, MATCH(1, (DatasScan!G715=ListeSeries!$B$2:$B$1045) * (DatasScan!H715&gt;=ListeSeries!$D$2:$D$1045) * (DatasScan!H715&lt;=ListeSeries!$E$2:$E$1045), 0)), "no match"))</f>
        <v>3461-3475</v>
      </c>
    </row>
    <row r="716" spans="1:21" x14ac:dyDescent="0.25">
      <c r="A716" s="6" t="str">
        <f t="shared" si="115"/>
        <v>4</v>
      </c>
      <c r="B716" s="272" t="s">
        <v>1294</v>
      </c>
      <c r="C716" s="190" t="s">
        <v>3565</v>
      </c>
      <c r="E716" s="11">
        <v>6</v>
      </c>
      <c r="F716" s="7" t="str">
        <f t="shared" si="109"/>
        <v>833720250915E+1</v>
      </c>
      <c r="G716" s="21" t="str">
        <f>IF(ISBLANK(C716),"",_xlfn.XLOOKUP(_xlfn.XLOOKUP(VALUE(LEFT(C716,4)),Souches!$B$2:$B$15000,Souches!$E$2:$E$15000),Varietes!$B$2:$B$500,Varietes!$C$2:$C$500))</f>
        <v>DABAS</v>
      </c>
      <c r="H716" s="19">
        <f>IF(ISBLANK(C716),"",_xlfn.XLOOKUP(VALUE(LEFT(C716,4)),Souches!$B$2:$B$15000,Souches!$D$2:$D$15000))</f>
        <v>36</v>
      </c>
      <c r="I716" s="10">
        <f t="shared" si="111"/>
        <v>45915</v>
      </c>
      <c r="J716" s="19">
        <f>IF(I716="","",INT(('ObjProd (2)'!$C$25-I716)/7 * (ABS('ObjProd (2)'!$C$25-I716)&gt;=7)))</f>
        <v>0</v>
      </c>
      <c r="K716" s="10" t="str">
        <f>IF(I716="","",
IF(AND(DATEDIF(I716,'ObjProd (2)'!$C$25,"y")=0,DATEDIF(I716,'ObjProd (2)'!$C$25,"ym")=0,
   INT(('ObjProd (2)'!$C$25-EDATE(I716,DATEDIF(I716,'ObjProd (2)'!$C$25,"y")*12+DATEDIF(I716,'ObjProd (2)'!$C$25,"ym")))/7)=0),
   "&lt; 1 sem.",
   IF(DATEDIF(I716,'ObjProd (2)'!$C$25,"y")&gt;0,DATEDIF(I716,'ObjProd (2)'!$C$25,"y") &amp; " " &amp; IF(DATEDIF(I716,'ObjProd (2)'!$C$25,"y")=1,"an ","ans "),"") &amp;
   IF(DATEDIF(I716,'ObjProd (2)'!$C$25,"ym")&gt;0,DATEDIF(I716,'ObjProd (2)'!$C$25,"ym") &amp; " mois ", "") &amp;
   IF(INT(('ObjProd (2)'!$C$25-EDATE(I716,DATEDIF(I716,'ObjProd (2)'!$C$25,"y")*12+DATEDIF(I716,'ObjProd (2)'!$C$25,"ym")))/7)&gt;0,
      INT(('ObjProd (2)'!$C$25-EDATE(I716,DATEDIF(I716,'ObjProd (2)'!$C$25,"y")*12+DATEDIF(I716,'ObjProd (2)'!$C$25,"ym")))/7) &amp; " sem.",
      "")
)
)</f>
        <v>&lt; 1 sem.</v>
      </c>
      <c r="L716" s="11" t="str">
        <f t="shared" si="112"/>
        <v>E+14</v>
      </c>
      <c r="M716" s="9">
        <f t="shared" si="113"/>
        <v>6</v>
      </c>
      <c r="N716" s="9" t="str" cm="1">
        <f t="array" aca="1" ref="N716" ca="1">LEFT(L716, IF(ISNUMBER(SUBSTITUTE(_xludf.MID(L716, 2, 1), ".", ",")), 1, 2))</f>
        <v>E+</v>
      </c>
      <c r="O716" s="19">
        <f t="shared" ca="1" si="110"/>
        <v>14</v>
      </c>
      <c r="P716" s="9" t="str">
        <f t="shared" ca="1" si="116"/>
        <v>X</v>
      </c>
      <c r="Q716" s="9" t="str">
        <f t="shared" ca="1" si="117"/>
        <v>13+</v>
      </c>
      <c r="R716" s="9" t="str">
        <f t="shared" ca="1" si="114"/>
        <v>X13+</v>
      </c>
      <c r="S716" t="str" cm="1">
        <f t="array" ref="S716">IF(ISBLANK(C716),"",IFERROR(INDEX(ListeSeries!$A$2:$A$1045, MATCH(1, (DatasScan!G716=ListeSeries!$B$2:$B$1045) * (DatasScan!H716&gt;=ListeSeries!$D$2:$D$1045) * (DatasScan!H716&lt;=ListeSeries!$E$2:$E$1045), 0)), "no match"))</f>
        <v>DABBAS</v>
      </c>
      <c r="T716" s="7" t="str" cm="1">
        <f t="array" ref="T716">IF(ISBLANK(C716),"",IFERROR(INDEX(ListeSeries!$C$2:$C$1045, MATCH(1, (DatasScan!G716=ListeSeries!$B$2:$B$1045) * (DatasScan!H716&gt;=ListeSeries!$D$2:$D$1045) * (DatasScan!H716&lt;=ListeSeries!$E$2:$E$1045), 0)), "no match"))</f>
        <v>DABBAS 4</v>
      </c>
      <c r="U716" s="11" t="str" cm="1">
        <f t="array" ref="U716">IF(ISBLANK(C716),"",IFERROR(INDEX(ListeSeries!$F$2:$F$1045, MATCH(1, (DatasScan!G716=ListeSeries!$B$2:$B$1045) * (DatasScan!H716&gt;=ListeSeries!$D$2:$D$1045) * (DatasScan!H716&lt;=ListeSeries!$E$2:$E$1045), 0)), "no match"))</f>
        <v>33-47</v>
      </c>
    </row>
    <row r="717" spans="1:21" x14ac:dyDescent="0.25">
      <c r="A717" s="6" t="str">
        <f t="shared" si="115"/>
        <v>4</v>
      </c>
      <c r="B717" s="272" t="s">
        <v>1294</v>
      </c>
      <c r="C717" s="190" t="s">
        <v>2081</v>
      </c>
      <c r="D717" s="8">
        <v>2</v>
      </c>
      <c r="E717" s="11">
        <v>1</v>
      </c>
      <c r="F717" s="7" t="str">
        <f t="shared" si="109"/>
        <v>809020250619E 3</v>
      </c>
      <c r="G717" s="21" t="str">
        <f>IF(ISBLANK(C717),"",_xlfn.XLOOKUP(_xlfn.XLOOKUP(VALUE(LEFT(C717,4)),Souches!$B$2:$B$15000,Souches!$E$2:$E$15000),Varietes!$B$2:$B$500,Varietes!$C$2:$C$500))</f>
        <v>MDJU</v>
      </c>
      <c r="H717" s="19">
        <f>IF(ISBLANK(C717),"",_xlfn.XLOOKUP(VALUE(LEFT(C717,4)),Souches!$B$2:$B$15000,Souches!$D$2:$D$15000))</f>
        <v>3407</v>
      </c>
      <c r="I717" s="10">
        <f t="shared" si="111"/>
        <v>45827</v>
      </c>
      <c r="J717" s="19">
        <f>IF(I717="","",INT(('ObjProd (2)'!$C$25-I717)/7 * (ABS('ObjProd (2)'!$C$25-I717)&gt;=7)))</f>
        <v>13</v>
      </c>
      <c r="K717" s="10" t="str">
        <f>IF(I717="","",
IF(AND(DATEDIF(I717,'ObjProd (2)'!$C$25,"y")=0,DATEDIF(I717,'ObjProd (2)'!$C$25,"ym")=0,
   INT(('ObjProd (2)'!$C$25-EDATE(I717,DATEDIF(I717,'ObjProd (2)'!$C$25,"y")*12+DATEDIF(I717,'ObjProd (2)'!$C$25,"ym")))/7)=0),
   "&lt; 1 sem.",
   IF(DATEDIF(I717,'ObjProd (2)'!$C$25,"y")&gt;0,DATEDIF(I717,'ObjProd (2)'!$C$25,"y") &amp; " " &amp; IF(DATEDIF(I717,'ObjProd (2)'!$C$25,"y")=1,"an ","ans "),"") &amp;
   IF(DATEDIF(I717,'ObjProd (2)'!$C$25,"ym")&gt;0,DATEDIF(I717,'ObjProd (2)'!$C$25,"ym") &amp; " mois ", "") &amp;
   IF(INT(('ObjProd (2)'!$C$25-EDATE(I717,DATEDIF(I717,'ObjProd (2)'!$C$25,"y")*12+DATEDIF(I717,'ObjProd (2)'!$C$25,"ym")))/7)&gt;0,
      INT(('ObjProd (2)'!$C$25-EDATE(I717,DATEDIF(I717,'ObjProd (2)'!$C$25,"y")*12+DATEDIF(I717,'ObjProd (2)'!$C$25,"ym")))/7) &amp; " sem.",
      "")
)
)</f>
        <v>2 mois 4 sem.</v>
      </c>
      <c r="L717" s="11" t="str">
        <f t="shared" si="112"/>
        <v xml:space="preserve">E 3 </v>
      </c>
      <c r="M717" s="9">
        <f t="shared" si="113"/>
        <v>29</v>
      </c>
      <c r="N717" s="9" t="str" cm="1">
        <f t="array" aca="1" ref="N717" ca="1">LEFT(L717, IF(ISNUMBER(SUBSTITUTE(_xludf.MID(L717, 2, 1), ".", ",")), 1, 2))</f>
        <v xml:space="preserve">E </v>
      </c>
      <c r="O717" s="19">
        <f t="shared" ca="1" si="110"/>
        <v>3</v>
      </c>
      <c r="P717" s="9" t="str">
        <f t="shared" ca="1" si="116"/>
        <v>E</v>
      </c>
      <c r="Q717" s="9">
        <f t="shared" ca="1" si="117"/>
        <v>3</v>
      </c>
      <c r="R717" s="9" t="str">
        <f t="shared" ca="1" si="114"/>
        <v>E3</v>
      </c>
      <c r="S717" t="str" cm="1">
        <f t="array" ref="S717">IF(ISBLANK(C717),"",IFERROR(INDEX(ListeSeries!$A$2:$A$1045, MATCH(1, (DatasScan!G717=ListeSeries!$B$2:$B$1045) * (DatasScan!H717&gt;=ListeSeries!$D$2:$D$1045) * (DatasScan!H717&lt;=ListeSeries!$E$2:$E$1045), 0)), "no match"))</f>
        <v>MEDJOOL</v>
      </c>
      <c r="T717" s="7" t="str" cm="1">
        <f t="array" ref="T717">IF(ISBLANK(C717),"",IFERROR(INDEX(ListeSeries!$C$2:$C$1045, MATCH(1, (DatasScan!G717=ListeSeries!$B$2:$B$1045) * (DatasScan!H717&gt;=ListeSeries!$D$2:$D$1045) * (DatasScan!H717&lt;=ListeSeries!$E$2:$E$1045), 0)), "no match"))</f>
        <v>MEDJOOL 102</v>
      </c>
      <c r="U717" s="11" t="str" cm="1">
        <f t="array" ref="U717">IF(ISBLANK(C717),"",IFERROR(INDEX(ListeSeries!$F$2:$F$1045, MATCH(1, (DatasScan!G717=ListeSeries!$B$2:$B$1045) * (DatasScan!H717&gt;=ListeSeries!$D$2:$D$1045) * (DatasScan!H717&lt;=ListeSeries!$E$2:$E$1045), 0)), "no match"))</f>
        <v>3381-3410</v>
      </c>
    </row>
    <row r="718" spans="1:21" x14ac:dyDescent="0.25">
      <c r="A718" s="6" t="str">
        <f t="shared" si="115"/>
        <v>4</v>
      </c>
      <c r="B718" s="8" t="s">
        <v>1036</v>
      </c>
      <c r="C718" s="190" t="s">
        <v>3566</v>
      </c>
      <c r="E718" s="11">
        <v>207</v>
      </c>
      <c r="F718" s="7" t="str">
        <f t="shared" si="109"/>
        <v>809020250910E 3</v>
      </c>
      <c r="G718" s="21" t="str">
        <f>IF(ISBLANK(C718),"",_xlfn.XLOOKUP(_xlfn.XLOOKUP(VALUE(LEFT(C718,4)),Souches!$B$2:$B$15000,Souches!$E$2:$E$15000),Varietes!$B$2:$B$500,Varietes!$C$2:$C$500))</f>
        <v>MDJU</v>
      </c>
      <c r="H718" s="19">
        <f>IF(ISBLANK(C718),"",_xlfn.XLOOKUP(VALUE(LEFT(C718,4)),Souches!$B$2:$B$15000,Souches!$D$2:$D$15000))</f>
        <v>3407</v>
      </c>
      <c r="I718" s="10">
        <f t="shared" si="111"/>
        <v>45910</v>
      </c>
      <c r="J718" s="19">
        <f>IF(I718="","",INT(('ObjProd (2)'!$C$25-I718)/7 * (ABS('ObjProd (2)'!$C$25-I718)&gt;=7)))</f>
        <v>1</v>
      </c>
      <c r="K718" s="10" t="str">
        <f>IF(I718="","",
IF(AND(DATEDIF(I718,'ObjProd (2)'!$C$25,"y")=0,DATEDIF(I718,'ObjProd (2)'!$C$25,"ym")=0,
   INT(('ObjProd (2)'!$C$25-EDATE(I718,DATEDIF(I718,'ObjProd (2)'!$C$25,"y")*12+DATEDIF(I718,'ObjProd (2)'!$C$25,"ym")))/7)=0),
   "&lt; 1 sem.",
   IF(DATEDIF(I718,'ObjProd (2)'!$C$25,"y")&gt;0,DATEDIF(I718,'ObjProd (2)'!$C$25,"y") &amp; " " &amp; IF(DATEDIF(I718,'ObjProd (2)'!$C$25,"y")=1,"an ","ans "),"") &amp;
   IF(DATEDIF(I718,'ObjProd (2)'!$C$25,"ym")&gt;0,DATEDIF(I718,'ObjProd (2)'!$C$25,"ym") &amp; " mois ", "") &amp;
   IF(INT(('ObjProd (2)'!$C$25-EDATE(I718,DATEDIF(I718,'ObjProd (2)'!$C$25,"y")*12+DATEDIF(I718,'ObjProd (2)'!$C$25,"ym")))/7)&gt;0,
      INT(('ObjProd (2)'!$C$25-EDATE(I718,DATEDIF(I718,'ObjProd (2)'!$C$25,"y")*12+DATEDIF(I718,'ObjProd (2)'!$C$25,"ym")))/7) &amp; " sem.",
      "")
)
)</f>
        <v>1 sem.</v>
      </c>
      <c r="L718" s="11" t="str">
        <f t="shared" si="112"/>
        <v xml:space="preserve">E 3 </v>
      </c>
      <c r="M718" s="9">
        <f t="shared" si="113"/>
        <v>207</v>
      </c>
      <c r="N718" s="9" t="str" cm="1">
        <f t="array" aca="1" ref="N718" ca="1">LEFT(L718, IF(ISNUMBER(SUBSTITUTE(_xludf.MID(L718, 2, 1), ".", ",")), 1, 2))</f>
        <v xml:space="preserve">E </v>
      </c>
      <c r="O718" s="19">
        <f t="shared" ca="1" si="110"/>
        <v>3</v>
      </c>
      <c r="P718" s="9" t="str">
        <f t="shared" ca="1" si="116"/>
        <v>E</v>
      </c>
      <c r="Q718" s="9">
        <f t="shared" ca="1" si="117"/>
        <v>3</v>
      </c>
      <c r="R718" s="9" t="str">
        <f t="shared" ca="1" si="114"/>
        <v>E3</v>
      </c>
      <c r="S718" t="str" cm="1">
        <f t="array" ref="S718">IF(ISBLANK(C718),"",IFERROR(INDEX(ListeSeries!$A$2:$A$1045, MATCH(1, (DatasScan!G718=ListeSeries!$B$2:$B$1045) * (DatasScan!H718&gt;=ListeSeries!$D$2:$D$1045) * (DatasScan!H718&lt;=ListeSeries!$E$2:$E$1045), 0)), "no match"))</f>
        <v>MEDJOOL</v>
      </c>
      <c r="T718" s="7" t="str" cm="1">
        <f t="array" ref="T718">IF(ISBLANK(C718),"",IFERROR(INDEX(ListeSeries!$C$2:$C$1045, MATCH(1, (DatasScan!G718=ListeSeries!$B$2:$B$1045) * (DatasScan!H718&gt;=ListeSeries!$D$2:$D$1045) * (DatasScan!H718&lt;=ListeSeries!$E$2:$E$1045), 0)), "no match"))</f>
        <v>MEDJOOL 102</v>
      </c>
      <c r="U718" s="11" t="str" cm="1">
        <f t="array" ref="U718">IF(ISBLANK(C718),"",IFERROR(INDEX(ListeSeries!$F$2:$F$1045, MATCH(1, (DatasScan!G718=ListeSeries!$B$2:$B$1045) * (DatasScan!H718&gt;=ListeSeries!$D$2:$D$1045) * (DatasScan!H718&lt;=ListeSeries!$E$2:$E$1045), 0)), "no match"))</f>
        <v>3381-3410</v>
      </c>
    </row>
    <row r="719" spans="1:21" x14ac:dyDescent="0.25">
      <c r="A719" s="6" t="str">
        <f t="shared" si="115"/>
        <v>4</v>
      </c>
      <c r="B719" s="272" t="s">
        <v>1036</v>
      </c>
      <c r="C719" s="190" t="s">
        <v>3567</v>
      </c>
      <c r="D719" s="8">
        <v>5</v>
      </c>
      <c r="F719" s="7" t="str">
        <f t="shared" si="109"/>
        <v>809020250916E 3</v>
      </c>
      <c r="G719" s="21" t="str">
        <f>IF(ISBLANK(C719),"",_xlfn.XLOOKUP(_xlfn.XLOOKUP(VALUE(LEFT(C719,4)),Souches!$B$2:$B$15000,Souches!$E$2:$E$15000),Varietes!$B$2:$B$500,Varietes!$C$2:$C$500))</f>
        <v>MDJU</v>
      </c>
      <c r="H719" s="19">
        <f>IF(ISBLANK(C719),"",_xlfn.XLOOKUP(VALUE(LEFT(C719,4)),Souches!$B$2:$B$15000,Souches!$D$2:$D$15000))</f>
        <v>3407</v>
      </c>
      <c r="I719" s="10">
        <f t="shared" si="111"/>
        <v>45916</v>
      </c>
      <c r="J719" s="19">
        <f>IF(I719="","",INT(('ObjProd (2)'!$C$25-I719)/7 * (ABS('ObjProd (2)'!$C$25-I719)&gt;=7)))</f>
        <v>0</v>
      </c>
      <c r="K719" s="10" t="str">
        <f>IF(I719="","",
IF(AND(DATEDIF(I719,'ObjProd (2)'!$C$25,"y")=0,DATEDIF(I719,'ObjProd (2)'!$C$25,"ym")=0,
   INT(('ObjProd (2)'!$C$25-EDATE(I719,DATEDIF(I719,'ObjProd (2)'!$C$25,"y")*12+DATEDIF(I719,'ObjProd (2)'!$C$25,"ym")))/7)=0),
   "&lt; 1 sem.",
   IF(DATEDIF(I719,'ObjProd (2)'!$C$25,"y")&gt;0,DATEDIF(I719,'ObjProd (2)'!$C$25,"y") &amp; " " &amp; IF(DATEDIF(I719,'ObjProd (2)'!$C$25,"y")=1,"an ","ans "),"") &amp;
   IF(DATEDIF(I719,'ObjProd (2)'!$C$25,"ym")&gt;0,DATEDIF(I719,'ObjProd (2)'!$C$25,"ym") &amp; " mois ", "") &amp;
   IF(INT(('ObjProd (2)'!$C$25-EDATE(I719,DATEDIF(I719,'ObjProd (2)'!$C$25,"y")*12+DATEDIF(I719,'ObjProd (2)'!$C$25,"ym")))/7)&gt;0,
      INT(('ObjProd (2)'!$C$25-EDATE(I719,DATEDIF(I719,'ObjProd (2)'!$C$25,"y")*12+DATEDIF(I719,'ObjProd (2)'!$C$25,"ym")))/7) &amp; " sem.",
      "")
)
)</f>
        <v>&lt; 1 sem.</v>
      </c>
      <c r="L719" s="11" t="str">
        <f t="shared" si="112"/>
        <v xml:space="preserve">E 3 </v>
      </c>
      <c r="M719" s="9">
        <f t="shared" si="113"/>
        <v>70</v>
      </c>
      <c r="N719" s="9" t="str" cm="1">
        <f t="array" aca="1" ref="N719" ca="1">LEFT(L719, IF(ISNUMBER(SUBSTITUTE(_xludf.MID(L719, 2, 1), ".", ",")), 1, 2))</f>
        <v xml:space="preserve">E </v>
      </c>
      <c r="O719" s="19">
        <f t="shared" ca="1" si="110"/>
        <v>3</v>
      </c>
      <c r="P719" s="9" t="str">
        <f t="shared" ca="1" si="116"/>
        <v>E</v>
      </c>
      <c r="Q719" s="9">
        <f t="shared" ca="1" si="117"/>
        <v>3</v>
      </c>
      <c r="R719" s="9" t="str">
        <f t="shared" ca="1" si="114"/>
        <v>E3</v>
      </c>
      <c r="S719" t="str" cm="1">
        <f t="array" ref="S719">IF(ISBLANK(C719),"",IFERROR(INDEX(ListeSeries!$A$2:$A$1045, MATCH(1, (DatasScan!G719=ListeSeries!$B$2:$B$1045) * (DatasScan!H719&gt;=ListeSeries!$D$2:$D$1045) * (DatasScan!H719&lt;=ListeSeries!$E$2:$E$1045), 0)), "no match"))</f>
        <v>MEDJOOL</v>
      </c>
      <c r="T719" s="7" t="str" cm="1">
        <f t="array" ref="T719">IF(ISBLANK(C719),"",IFERROR(INDEX(ListeSeries!$C$2:$C$1045, MATCH(1, (DatasScan!G719=ListeSeries!$B$2:$B$1045) * (DatasScan!H719&gt;=ListeSeries!$D$2:$D$1045) * (DatasScan!H719&lt;=ListeSeries!$E$2:$E$1045), 0)), "no match"))</f>
        <v>MEDJOOL 102</v>
      </c>
      <c r="U719" s="11" t="str" cm="1">
        <f t="array" ref="U719">IF(ISBLANK(C719),"",IFERROR(INDEX(ListeSeries!$F$2:$F$1045, MATCH(1, (DatasScan!G719=ListeSeries!$B$2:$B$1045) * (DatasScan!H719&gt;=ListeSeries!$D$2:$D$1045) * (DatasScan!H719&lt;=ListeSeries!$E$2:$E$1045), 0)), "no match"))</f>
        <v>3381-3410</v>
      </c>
    </row>
    <row r="720" spans="1:21" x14ac:dyDescent="0.25">
      <c r="A720" s="6" t="str">
        <f t="shared" si="115"/>
        <v>4</v>
      </c>
      <c r="B720" s="272" t="s">
        <v>1036</v>
      </c>
      <c r="C720" s="190" t="s">
        <v>3568</v>
      </c>
      <c r="E720" s="11">
        <v>3</v>
      </c>
      <c r="F720" s="7" t="str">
        <f t="shared" si="109"/>
        <v>809020250916E 3</v>
      </c>
      <c r="G720" s="21" t="str">
        <f>IF(ISBLANK(C720),"",_xlfn.XLOOKUP(_xlfn.XLOOKUP(VALUE(LEFT(C720,4)),Souches!$B$2:$B$15000,Souches!$E$2:$E$15000),Varietes!$B$2:$B$500,Varietes!$C$2:$C$500))</f>
        <v>MDJU</v>
      </c>
      <c r="H720" s="19">
        <f>IF(ISBLANK(C720),"",_xlfn.XLOOKUP(VALUE(LEFT(C720,4)),Souches!$B$2:$B$15000,Souches!$D$2:$D$15000))</f>
        <v>3407</v>
      </c>
      <c r="I720" s="10">
        <f t="shared" si="111"/>
        <v>45916</v>
      </c>
      <c r="J720" s="19">
        <f>IF(I720="","",INT(('ObjProd (2)'!$C$25-I720)/7 * (ABS('ObjProd (2)'!$C$25-I720)&gt;=7)))</f>
        <v>0</v>
      </c>
      <c r="K720" s="10" t="str">
        <f>IF(I720="","",
IF(AND(DATEDIF(I720,'ObjProd (2)'!$C$25,"y")=0,DATEDIF(I720,'ObjProd (2)'!$C$25,"ym")=0,
   INT(('ObjProd (2)'!$C$25-EDATE(I720,DATEDIF(I720,'ObjProd (2)'!$C$25,"y")*12+DATEDIF(I720,'ObjProd (2)'!$C$25,"ym")))/7)=0),
   "&lt; 1 sem.",
   IF(DATEDIF(I720,'ObjProd (2)'!$C$25,"y")&gt;0,DATEDIF(I720,'ObjProd (2)'!$C$25,"y") &amp; " " &amp; IF(DATEDIF(I720,'ObjProd (2)'!$C$25,"y")=1,"an ","ans "),"") &amp;
   IF(DATEDIF(I720,'ObjProd (2)'!$C$25,"ym")&gt;0,DATEDIF(I720,'ObjProd (2)'!$C$25,"ym") &amp; " mois ", "") &amp;
   IF(INT(('ObjProd (2)'!$C$25-EDATE(I720,DATEDIF(I720,'ObjProd (2)'!$C$25,"y")*12+DATEDIF(I720,'ObjProd (2)'!$C$25,"ym")))/7)&gt;0,
      INT(('ObjProd (2)'!$C$25-EDATE(I720,DATEDIF(I720,'ObjProd (2)'!$C$25,"y")*12+DATEDIF(I720,'ObjProd (2)'!$C$25,"ym")))/7) &amp; " sem.",
      "")
)
)</f>
        <v>&lt; 1 sem.</v>
      </c>
      <c r="L720" s="11" t="str">
        <f t="shared" si="112"/>
        <v xml:space="preserve">E 3 </v>
      </c>
      <c r="M720" s="9">
        <f t="shared" si="113"/>
        <v>3</v>
      </c>
      <c r="N720" s="9" t="str" cm="1">
        <f t="array" aca="1" ref="N720" ca="1">LEFT(L720, IF(ISNUMBER(SUBSTITUTE(_xludf.MID(L720, 2, 1), ".", ",")), 1, 2))</f>
        <v xml:space="preserve">E </v>
      </c>
      <c r="O720" s="19">
        <f t="shared" ca="1" si="110"/>
        <v>3</v>
      </c>
      <c r="P720" s="9" t="str">
        <f t="shared" ca="1" si="116"/>
        <v>E</v>
      </c>
      <c r="Q720" s="9">
        <f t="shared" ca="1" si="117"/>
        <v>3</v>
      </c>
      <c r="R720" s="9" t="str">
        <f t="shared" ca="1" si="114"/>
        <v>E3</v>
      </c>
      <c r="S720" t="str" cm="1">
        <f t="array" ref="S720">IF(ISBLANK(C720),"",IFERROR(INDEX(ListeSeries!$A$2:$A$1045, MATCH(1, (DatasScan!G720=ListeSeries!$B$2:$B$1045) * (DatasScan!H720&gt;=ListeSeries!$D$2:$D$1045) * (DatasScan!H720&lt;=ListeSeries!$E$2:$E$1045), 0)), "no match"))</f>
        <v>MEDJOOL</v>
      </c>
      <c r="T720" s="7" t="str" cm="1">
        <f t="array" ref="T720">IF(ISBLANK(C720),"",IFERROR(INDEX(ListeSeries!$C$2:$C$1045, MATCH(1, (DatasScan!G720=ListeSeries!$B$2:$B$1045) * (DatasScan!H720&gt;=ListeSeries!$D$2:$D$1045) * (DatasScan!H720&lt;=ListeSeries!$E$2:$E$1045), 0)), "no match"))</f>
        <v>MEDJOOL 102</v>
      </c>
      <c r="U720" s="11" t="str" cm="1">
        <f t="array" ref="U720">IF(ISBLANK(C720),"",IFERROR(INDEX(ListeSeries!$F$2:$F$1045, MATCH(1, (DatasScan!G720=ListeSeries!$B$2:$B$1045) * (DatasScan!H720&gt;=ListeSeries!$D$2:$D$1045) * (DatasScan!H720&lt;=ListeSeries!$E$2:$E$1045), 0)), "no match"))</f>
        <v>3381-3410</v>
      </c>
    </row>
    <row r="721" spans="1:22" x14ac:dyDescent="0.25">
      <c r="A721" s="6" t="str">
        <f t="shared" si="115"/>
        <v>4</v>
      </c>
      <c r="B721" s="8" t="s">
        <v>1295</v>
      </c>
      <c r="C721" s="190" t="s">
        <v>2094</v>
      </c>
      <c r="E721" s="11">
        <v>7</v>
      </c>
      <c r="F721" s="7" t="str">
        <f t="shared" si="109"/>
        <v>809020250814EA1</v>
      </c>
      <c r="G721" s="21" t="str">
        <f>IF(ISBLANK(C721),"",_xlfn.XLOOKUP(_xlfn.XLOOKUP(VALUE(LEFT(C721,4)),Souches!$B$2:$B$15000,Souches!$E$2:$E$15000),Varietes!$B$2:$B$500,Varietes!$C$2:$C$500))</f>
        <v>MDJU</v>
      </c>
      <c r="H721" s="19">
        <f>IF(ISBLANK(C721),"",_xlfn.XLOOKUP(VALUE(LEFT(C721,4)),Souches!$B$2:$B$15000,Souches!$D$2:$D$15000))</f>
        <v>3407</v>
      </c>
      <c r="I721" s="10">
        <f t="shared" si="111"/>
        <v>45883</v>
      </c>
      <c r="J721" s="19">
        <f>IF(I721="","",INT(('ObjProd (2)'!$C$25-I721)/7 * (ABS('ObjProd (2)'!$C$25-I721)&gt;=7)))</f>
        <v>5</v>
      </c>
      <c r="K721" s="10" t="str">
        <f>IF(I721="","",
IF(AND(DATEDIF(I721,'ObjProd (2)'!$C$25,"y")=0,DATEDIF(I721,'ObjProd (2)'!$C$25,"ym")=0,
   INT(('ObjProd (2)'!$C$25-EDATE(I721,DATEDIF(I721,'ObjProd (2)'!$C$25,"y")*12+DATEDIF(I721,'ObjProd (2)'!$C$25,"ym")))/7)=0),
   "&lt; 1 sem.",
   IF(DATEDIF(I721,'ObjProd (2)'!$C$25,"y")&gt;0,DATEDIF(I721,'ObjProd (2)'!$C$25,"y") &amp; " " &amp; IF(DATEDIF(I721,'ObjProd (2)'!$C$25,"y")=1,"an ","ans "),"") &amp;
   IF(DATEDIF(I721,'ObjProd (2)'!$C$25,"ym")&gt;0,DATEDIF(I721,'ObjProd (2)'!$C$25,"ym") &amp; " mois ", "") &amp;
   IF(INT(('ObjProd (2)'!$C$25-EDATE(I721,DATEDIF(I721,'ObjProd (2)'!$C$25,"y")*12+DATEDIF(I721,'ObjProd (2)'!$C$25,"ym")))/7)&gt;0,
      INT(('ObjProd (2)'!$C$25-EDATE(I721,DATEDIF(I721,'ObjProd (2)'!$C$25,"y")*12+DATEDIF(I721,'ObjProd (2)'!$C$25,"ym")))/7) &amp; " sem.",
      "")
)
)</f>
        <v xml:space="preserve">1 mois </v>
      </c>
      <c r="L721" s="11" t="str">
        <f t="shared" si="112"/>
        <v xml:space="preserve">EA1 </v>
      </c>
      <c r="M721" s="9">
        <f t="shared" si="113"/>
        <v>7</v>
      </c>
      <c r="N721" s="9" t="str" cm="1">
        <f t="array" aca="1" ref="N721" ca="1">LEFT(L721, IF(ISNUMBER(SUBSTITUTE(_xludf.MID(L721, 2, 1), ".", ",")), 1, 2))</f>
        <v>EA</v>
      </c>
      <c r="O721" s="19">
        <f t="shared" ca="1" si="110"/>
        <v>1</v>
      </c>
      <c r="P721" s="9" t="str">
        <f t="shared" ca="1" si="116"/>
        <v>E</v>
      </c>
      <c r="Q721" s="9">
        <f t="shared" ca="1" si="117"/>
        <v>1</v>
      </c>
      <c r="R721" s="9" t="str">
        <f t="shared" ca="1" si="114"/>
        <v>E1</v>
      </c>
      <c r="S721" t="str" cm="1">
        <f t="array" ref="S721">IF(ISBLANK(C721),"",IFERROR(INDEX(ListeSeries!$A$2:$A$1045, MATCH(1, (DatasScan!G721=ListeSeries!$B$2:$B$1045) * (DatasScan!H721&gt;=ListeSeries!$D$2:$D$1045) * (DatasScan!H721&lt;=ListeSeries!$E$2:$E$1045), 0)), "no match"))</f>
        <v>MEDJOOL</v>
      </c>
      <c r="T721" s="7" t="str" cm="1">
        <f t="array" ref="T721">IF(ISBLANK(C721),"",IFERROR(INDEX(ListeSeries!$C$2:$C$1045, MATCH(1, (DatasScan!G721=ListeSeries!$B$2:$B$1045) * (DatasScan!H721&gt;=ListeSeries!$D$2:$D$1045) * (DatasScan!H721&lt;=ListeSeries!$E$2:$E$1045), 0)), "no match"))</f>
        <v>MEDJOOL 102</v>
      </c>
      <c r="U721" s="11" t="str" cm="1">
        <f t="array" ref="U721">IF(ISBLANK(C721),"",IFERROR(INDEX(ListeSeries!$F$2:$F$1045, MATCH(1, (DatasScan!G721=ListeSeries!$B$2:$B$1045) * (DatasScan!H721&gt;=ListeSeries!$D$2:$D$1045) * (DatasScan!H721&lt;=ListeSeries!$E$2:$E$1045), 0)), "no match"))</f>
        <v>3381-3410</v>
      </c>
    </row>
    <row r="722" spans="1:22" x14ac:dyDescent="0.25">
      <c r="A722" s="6" t="str">
        <f t="shared" si="115"/>
        <v>4</v>
      </c>
      <c r="B722" s="272" t="s">
        <v>1295</v>
      </c>
      <c r="C722" s="190" t="s">
        <v>2092</v>
      </c>
      <c r="E722" s="11">
        <v>8</v>
      </c>
      <c r="F722" s="7" t="str">
        <f t="shared" si="109"/>
        <v>809020250814EA2</v>
      </c>
      <c r="G722" s="21" t="str">
        <f>IF(ISBLANK(C722),"",_xlfn.XLOOKUP(_xlfn.XLOOKUP(VALUE(LEFT(C722,4)),Souches!$B$2:$B$15000,Souches!$E$2:$E$15000),Varietes!$B$2:$B$500,Varietes!$C$2:$C$500))</f>
        <v>MDJU</v>
      </c>
      <c r="H722" s="19">
        <f>IF(ISBLANK(C722),"",_xlfn.XLOOKUP(VALUE(LEFT(C722,4)),Souches!$B$2:$B$15000,Souches!$D$2:$D$15000))</f>
        <v>3407</v>
      </c>
      <c r="I722" s="10">
        <f t="shared" si="111"/>
        <v>45883</v>
      </c>
      <c r="J722" s="19">
        <f>IF(I722="","",INT(('ObjProd (2)'!$C$25-I722)/7 * (ABS('ObjProd (2)'!$C$25-I722)&gt;=7)))</f>
        <v>5</v>
      </c>
      <c r="K722" s="10" t="str">
        <f>IF(I722="","",
IF(AND(DATEDIF(I722,'ObjProd (2)'!$C$25,"y")=0,DATEDIF(I722,'ObjProd (2)'!$C$25,"ym")=0,
   INT(('ObjProd (2)'!$C$25-EDATE(I722,DATEDIF(I722,'ObjProd (2)'!$C$25,"y")*12+DATEDIF(I722,'ObjProd (2)'!$C$25,"ym")))/7)=0),
   "&lt; 1 sem.",
   IF(DATEDIF(I722,'ObjProd (2)'!$C$25,"y")&gt;0,DATEDIF(I722,'ObjProd (2)'!$C$25,"y") &amp; " " &amp; IF(DATEDIF(I722,'ObjProd (2)'!$C$25,"y")=1,"an ","ans "),"") &amp;
   IF(DATEDIF(I722,'ObjProd (2)'!$C$25,"ym")&gt;0,DATEDIF(I722,'ObjProd (2)'!$C$25,"ym") &amp; " mois ", "") &amp;
   IF(INT(('ObjProd (2)'!$C$25-EDATE(I722,DATEDIF(I722,'ObjProd (2)'!$C$25,"y")*12+DATEDIF(I722,'ObjProd (2)'!$C$25,"ym")))/7)&gt;0,
      INT(('ObjProd (2)'!$C$25-EDATE(I722,DATEDIF(I722,'ObjProd (2)'!$C$25,"y")*12+DATEDIF(I722,'ObjProd (2)'!$C$25,"ym")))/7) &amp; " sem.",
      "")
)
)</f>
        <v xml:space="preserve">1 mois </v>
      </c>
      <c r="L722" s="11" t="str">
        <f t="shared" si="112"/>
        <v xml:space="preserve">EA2 </v>
      </c>
      <c r="M722" s="9">
        <f t="shared" si="113"/>
        <v>8</v>
      </c>
      <c r="N722" s="9" t="str" cm="1">
        <f t="array" aca="1" ref="N722" ca="1">LEFT(L722, IF(ISNUMBER(SUBSTITUTE(_xludf.MID(L722, 2, 1), ".", ",")), 1, 2))</f>
        <v>EA</v>
      </c>
      <c r="O722" s="19">
        <f t="shared" ca="1" si="110"/>
        <v>2</v>
      </c>
      <c r="P722" s="9" t="str">
        <f t="shared" ca="1" si="116"/>
        <v>E</v>
      </c>
      <c r="Q722" s="9">
        <f t="shared" ca="1" si="117"/>
        <v>2</v>
      </c>
      <c r="R722" s="9" t="str">
        <f t="shared" ca="1" si="114"/>
        <v>E2</v>
      </c>
      <c r="S722" t="str" cm="1">
        <f t="array" ref="S722">IF(ISBLANK(C722),"",IFERROR(INDEX(ListeSeries!$A$2:$A$1045, MATCH(1, (DatasScan!G722=ListeSeries!$B$2:$B$1045) * (DatasScan!H722&gt;=ListeSeries!$D$2:$D$1045) * (DatasScan!H722&lt;=ListeSeries!$E$2:$E$1045), 0)), "no match"))</f>
        <v>MEDJOOL</v>
      </c>
      <c r="T722" s="7" t="str" cm="1">
        <f t="array" ref="T722">IF(ISBLANK(C722),"",IFERROR(INDEX(ListeSeries!$C$2:$C$1045, MATCH(1, (DatasScan!G722=ListeSeries!$B$2:$B$1045) * (DatasScan!H722&gt;=ListeSeries!$D$2:$D$1045) * (DatasScan!H722&lt;=ListeSeries!$E$2:$E$1045), 0)), "no match"))</f>
        <v>MEDJOOL 102</v>
      </c>
      <c r="U722" s="11" t="str" cm="1">
        <f t="array" ref="U722">IF(ISBLANK(C722),"",IFERROR(INDEX(ListeSeries!$F$2:$F$1045, MATCH(1, (DatasScan!G722=ListeSeries!$B$2:$B$1045) * (DatasScan!H722&gt;=ListeSeries!$D$2:$D$1045) * (DatasScan!H722&lt;=ListeSeries!$E$2:$E$1045), 0)), "no match"))</f>
        <v>3381-3410</v>
      </c>
    </row>
    <row r="723" spans="1:22" x14ac:dyDescent="0.25">
      <c r="A723" s="6" t="str">
        <f t="shared" si="115"/>
        <v>4</v>
      </c>
      <c r="B723" s="272" t="s">
        <v>1295</v>
      </c>
      <c r="C723" s="190" t="s">
        <v>2093</v>
      </c>
      <c r="E723" s="11">
        <v>2</v>
      </c>
      <c r="F723" s="7" t="str">
        <f t="shared" si="109"/>
        <v>809020250814EA4</v>
      </c>
      <c r="G723" s="21" t="str">
        <f>IF(ISBLANK(C723),"",_xlfn.XLOOKUP(_xlfn.XLOOKUP(VALUE(LEFT(C723,4)),Souches!$B$2:$B$15000,Souches!$E$2:$E$15000),Varietes!$B$2:$B$500,Varietes!$C$2:$C$500))</f>
        <v>MDJU</v>
      </c>
      <c r="H723" s="19">
        <f>IF(ISBLANK(C723),"",_xlfn.XLOOKUP(VALUE(LEFT(C723,4)),Souches!$B$2:$B$15000,Souches!$D$2:$D$15000))</f>
        <v>3407</v>
      </c>
      <c r="I723" s="10">
        <f t="shared" si="111"/>
        <v>45883</v>
      </c>
      <c r="J723" s="19">
        <f>IF(I723="","",INT(('ObjProd (2)'!$C$25-I723)/7 * (ABS('ObjProd (2)'!$C$25-I723)&gt;=7)))</f>
        <v>5</v>
      </c>
      <c r="K723" s="10" t="str">
        <f>IF(I723="","",
IF(AND(DATEDIF(I723,'ObjProd (2)'!$C$25,"y")=0,DATEDIF(I723,'ObjProd (2)'!$C$25,"ym")=0,
   INT(('ObjProd (2)'!$C$25-EDATE(I723,DATEDIF(I723,'ObjProd (2)'!$C$25,"y")*12+DATEDIF(I723,'ObjProd (2)'!$C$25,"ym")))/7)=0),
   "&lt; 1 sem.",
   IF(DATEDIF(I723,'ObjProd (2)'!$C$25,"y")&gt;0,DATEDIF(I723,'ObjProd (2)'!$C$25,"y") &amp; " " &amp; IF(DATEDIF(I723,'ObjProd (2)'!$C$25,"y")=1,"an ","ans "),"") &amp;
   IF(DATEDIF(I723,'ObjProd (2)'!$C$25,"ym")&gt;0,DATEDIF(I723,'ObjProd (2)'!$C$25,"ym") &amp; " mois ", "") &amp;
   IF(INT(('ObjProd (2)'!$C$25-EDATE(I723,DATEDIF(I723,'ObjProd (2)'!$C$25,"y")*12+DATEDIF(I723,'ObjProd (2)'!$C$25,"ym")))/7)&gt;0,
      INT(('ObjProd (2)'!$C$25-EDATE(I723,DATEDIF(I723,'ObjProd (2)'!$C$25,"y")*12+DATEDIF(I723,'ObjProd (2)'!$C$25,"ym")))/7) &amp; " sem.",
      "")
)
)</f>
        <v xml:space="preserve">1 mois </v>
      </c>
      <c r="L723" s="11" t="str">
        <f t="shared" si="112"/>
        <v xml:space="preserve">EA4 </v>
      </c>
      <c r="M723" s="9">
        <f t="shared" si="113"/>
        <v>2</v>
      </c>
      <c r="N723" s="9" t="str" cm="1">
        <f t="array" aca="1" ref="N723" ca="1">LEFT(L723, IF(ISNUMBER(SUBSTITUTE(_xludf.MID(L723, 2, 1), ".", ",")), 1, 2))</f>
        <v>EA</v>
      </c>
      <c r="O723" s="19">
        <f t="shared" ca="1" si="110"/>
        <v>4</v>
      </c>
      <c r="P723" s="9" t="str">
        <f t="shared" ca="1" si="116"/>
        <v>E</v>
      </c>
      <c r="Q723" s="9">
        <f t="shared" ca="1" si="117"/>
        <v>4</v>
      </c>
      <c r="R723" s="9" t="str">
        <f t="shared" ca="1" si="114"/>
        <v>E4</v>
      </c>
      <c r="S723" t="str" cm="1">
        <f t="array" ref="S723">IF(ISBLANK(C723),"",IFERROR(INDEX(ListeSeries!$A$2:$A$1045, MATCH(1, (DatasScan!G723=ListeSeries!$B$2:$B$1045) * (DatasScan!H723&gt;=ListeSeries!$D$2:$D$1045) * (DatasScan!H723&lt;=ListeSeries!$E$2:$E$1045), 0)), "no match"))</f>
        <v>MEDJOOL</v>
      </c>
      <c r="T723" s="7" t="str" cm="1">
        <f t="array" ref="T723">IF(ISBLANK(C723),"",IFERROR(INDEX(ListeSeries!$C$2:$C$1045, MATCH(1, (DatasScan!G723=ListeSeries!$B$2:$B$1045) * (DatasScan!H723&gt;=ListeSeries!$D$2:$D$1045) * (DatasScan!H723&lt;=ListeSeries!$E$2:$E$1045), 0)), "no match"))</f>
        <v>MEDJOOL 102</v>
      </c>
      <c r="U723" s="11" t="str" cm="1">
        <f t="array" ref="U723">IF(ISBLANK(C723),"",IFERROR(INDEX(ListeSeries!$F$2:$F$1045, MATCH(1, (DatasScan!G723=ListeSeries!$B$2:$B$1045) * (DatasScan!H723&gt;=ListeSeries!$D$2:$D$1045) * (DatasScan!H723&lt;=ListeSeries!$E$2:$E$1045), 0)), "no match"))</f>
        <v>3381-3410</v>
      </c>
    </row>
    <row r="724" spans="1:22" x14ac:dyDescent="0.25">
      <c r="A724" s="6" t="str">
        <f t="shared" si="115"/>
        <v>4</v>
      </c>
      <c r="B724" s="272" t="s">
        <v>1295</v>
      </c>
      <c r="C724" s="190" t="s">
        <v>3569</v>
      </c>
      <c r="E724" s="11">
        <v>7</v>
      </c>
      <c r="F724" s="7" t="str">
        <f t="shared" si="109"/>
        <v>564020250904E 2</v>
      </c>
      <c r="G724" s="21" t="str">
        <f>IF(ISBLANK(C724),"",_xlfn.XLOOKUP(_xlfn.XLOOKUP(VALUE(LEFT(C724,4)),Souches!$B$2:$B$15000,Souches!$E$2:$E$15000),Varietes!$B$2:$B$500,Varietes!$C$2:$C$500))</f>
        <v>MDJU</v>
      </c>
      <c r="H724" s="19">
        <f>IF(ISBLANK(C724),"",_xlfn.XLOOKUP(VALUE(LEFT(C724,4)),Souches!$B$2:$B$15000,Souches!$D$2:$D$15000))</f>
        <v>2306</v>
      </c>
      <c r="I724" s="10">
        <f t="shared" si="111"/>
        <v>45904</v>
      </c>
      <c r="J724" s="19">
        <f>IF(I724="","",INT(('ObjProd (2)'!$C$25-I724)/7 * (ABS('ObjProd (2)'!$C$25-I724)&gt;=7)))</f>
        <v>2</v>
      </c>
      <c r="K724" s="10" t="str">
        <f>IF(I724="","",
IF(AND(DATEDIF(I724,'ObjProd (2)'!$C$25,"y")=0,DATEDIF(I724,'ObjProd (2)'!$C$25,"ym")=0,
   INT(('ObjProd (2)'!$C$25-EDATE(I724,DATEDIF(I724,'ObjProd (2)'!$C$25,"y")*12+DATEDIF(I724,'ObjProd (2)'!$C$25,"ym")))/7)=0),
   "&lt; 1 sem.",
   IF(DATEDIF(I724,'ObjProd (2)'!$C$25,"y")&gt;0,DATEDIF(I724,'ObjProd (2)'!$C$25,"y") &amp; " " &amp; IF(DATEDIF(I724,'ObjProd (2)'!$C$25,"y")=1,"an ","ans "),"") &amp;
   IF(DATEDIF(I724,'ObjProd (2)'!$C$25,"ym")&gt;0,DATEDIF(I724,'ObjProd (2)'!$C$25,"ym") &amp; " mois ", "") &amp;
   IF(INT(('ObjProd (2)'!$C$25-EDATE(I724,DATEDIF(I724,'ObjProd (2)'!$C$25,"y")*12+DATEDIF(I724,'ObjProd (2)'!$C$25,"ym")))/7)&gt;0,
      INT(('ObjProd (2)'!$C$25-EDATE(I724,DATEDIF(I724,'ObjProd (2)'!$C$25,"y")*12+DATEDIF(I724,'ObjProd (2)'!$C$25,"ym")))/7) &amp; " sem.",
      "")
)
)</f>
        <v>2 sem.</v>
      </c>
      <c r="L724" s="11" t="str">
        <f t="shared" si="112"/>
        <v xml:space="preserve">E 2 </v>
      </c>
      <c r="M724" s="9">
        <f t="shared" si="113"/>
        <v>7</v>
      </c>
      <c r="N724" s="9" t="str" cm="1">
        <f t="array" aca="1" ref="N724" ca="1">LEFT(L724, IF(ISNUMBER(SUBSTITUTE(_xludf.MID(L724, 2, 1), ".", ",")), 1, 2))</f>
        <v xml:space="preserve">E </v>
      </c>
      <c r="O724" s="19">
        <f t="shared" ca="1" si="110"/>
        <v>2</v>
      </c>
      <c r="P724" s="9" t="str">
        <f t="shared" ca="1" si="116"/>
        <v>E</v>
      </c>
      <c r="Q724" s="9">
        <f t="shared" ca="1" si="117"/>
        <v>2</v>
      </c>
      <c r="R724" s="9" t="str">
        <f t="shared" ca="1" si="114"/>
        <v>E2</v>
      </c>
      <c r="S724" t="str" cm="1">
        <f t="array" ref="S724">IF(ISBLANK(C724),"",IFERROR(INDEX(ListeSeries!$A$2:$A$1045, MATCH(1, (DatasScan!G724=ListeSeries!$B$2:$B$1045) * (DatasScan!H724&gt;=ListeSeries!$D$2:$D$1045) * (DatasScan!H724&lt;=ListeSeries!$E$2:$E$1045), 0)), "no match"))</f>
        <v>MEDJOOL</v>
      </c>
      <c r="T724" s="7" t="str" cm="1">
        <f t="array" ref="T724">IF(ISBLANK(C724),"",IFERROR(INDEX(ListeSeries!$C$2:$C$1045, MATCH(1, (DatasScan!G724=ListeSeries!$B$2:$B$1045) * (DatasScan!H724&gt;=ListeSeries!$D$2:$D$1045) * (DatasScan!H724&lt;=ListeSeries!$E$2:$E$1045), 0)), "no match"))</f>
        <v>MEDJOOL 109</v>
      </c>
      <c r="U724" s="11" cm="1">
        <f t="array" ref="U724">IF(ISBLANK(C724),"",IFERROR(INDEX(ListeSeries!$F$2:$F$1045, MATCH(1, (DatasScan!G724=ListeSeries!$B$2:$B$1045) * (DatasScan!H724&gt;=ListeSeries!$D$2:$D$1045) * (DatasScan!H724&lt;=ListeSeries!$E$2:$E$1045), 0)), "no match"))</f>
        <v>2306</v>
      </c>
    </row>
    <row r="725" spans="1:22" x14ac:dyDescent="0.25">
      <c r="A725" s="6" t="str">
        <f t="shared" si="115"/>
        <v>4</v>
      </c>
      <c r="B725" s="272" t="s">
        <v>1295</v>
      </c>
      <c r="C725" s="190" t="s">
        <v>3569</v>
      </c>
      <c r="E725" s="11">
        <v>5</v>
      </c>
      <c r="F725" s="7" t="str">
        <f t="shared" si="109"/>
        <v>564020250904E 2</v>
      </c>
      <c r="G725" s="21" t="str">
        <f>IF(ISBLANK(C725),"",_xlfn.XLOOKUP(_xlfn.XLOOKUP(VALUE(LEFT(C725,4)),Souches!$B$2:$B$15000,Souches!$E$2:$E$15000),Varietes!$B$2:$B$500,Varietes!$C$2:$C$500))</f>
        <v>MDJU</v>
      </c>
      <c r="H725" s="19">
        <f>IF(ISBLANK(C725),"",_xlfn.XLOOKUP(VALUE(LEFT(C725,4)),Souches!$B$2:$B$15000,Souches!$D$2:$D$15000))</f>
        <v>2306</v>
      </c>
      <c r="I725" s="10">
        <f t="shared" si="111"/>
        <v>45904</v>
      </c>
      <c r="J725" s="19">
        <f>IF(I725="","",INT(('ObjProd (2)'!$C$25-I725)/7 * (ABS('ObjProd (2)'!$C$25-I725)&gt;=7)))</f>
        <v>2</v>
      </c>
      <c r="K725" s="10" t="str">
        <f>IF(I725="","",
IF(AND(DATEDIF(I725,'ObjProd (2)'!$C$25,"y")=0,DATEDIF(I725,'ObjProd (2)'!$C$25,"ym")=0,
   INT(('ObjProd (2)'!$C$25-EDATE(I725,DATEDIF(I725,'ObjProd (2)'!$C$25,"y")*12+DATEDIF(I725,'ObjProd (2)'!$C$25,"ym")))/7)=0),
   "&lt; 1 sem.",
   IF(DATEDIF(I725,'ObjProd (2)'!$C$25,"y")&gt;0,DATEDIF(I725,'ObjProd (2)'!$C$25,"y") &amp; " " &amp; IF(DATEDIF(I725,'ObjProd (2)'!$C$25,"y")=1,"an ","ans "),"") &amp;
   IF(DATEDIF(I725,'ObjProd (2)'!$C$25,"ym")&gt;0,DATEDIF(I725,'ObjProd (2)'!$C$25,"ym") &amp; " mois ", "") &amp;
   IF(INT(('ObjProd (2)'!$C$25-EDATE(I725,DATEDIF(I725,'ObjProd (2)'!$C$25,"y")*12+DATEDIF(I725,'ObjProd (2)'!$C$25,"ym")))/7)&gt;0,
      INT(('ObjProd (2)'!$C$25-EDATE(I725,DATEDIF(I725,'ObjProd (2)'!$C$25,"y")*12+DATEDIF(I725,'ObjProd (2)'!$C$25,"ym")))/7) &amp; " sem.",
      "")
)
)</f>
        <v>2 sem.</v>
      </c>
      <c r="L725" s="11" t="str">
        <f t="shared" si="112"/>
        <v xml:space="preserve">E 2 </v>
      </c>
      <c r="M725" s="9">
        <f t="shared" si="113"/>
        <v>5</v>
      </c>
      <c r="N725" s="9" t="str" cm="1">
        <f t="array" aca="1" ref="N725" ca="1">LEFT(L725, IF(ISNUMBER(SUBSTITUTE(_xludf.MID(L725, 2, 1), ".", ",")), 1, 2))</f>
        <v xml:space="preserve">E </v>
      </c>
      <c r="O725" s="19">
        <f t="shared" ca="1" si="110"/>
        <v>2</v>
      </c>
      <c r="P725" s="9" t="str">
        <f t="shared" ca="1" si="116"/>
        <v>E</v>
      </c>
      <c r="Q725" s="9">
        <f t="shared" ca="1" si="117"/>
        <v>2</v>
      </c>
      <c r="R725" s="9" t="str">
        <f t="shared" ca="1" si="114"/>
        <v>E2</v>
      </c>
      <c r="S725" t="str" cm="1">
        <f t="array" ref="S725">IF(ISBLANK(C725),"",IFERROR(INDEX(ListeSeries!$A$2:$A$1045, MATCH(1, (DatasScan!G725=ListeSeries!$B$2:$B$1045) * (DatasScan!H725&gt;=ListeSeries!$D$2:$D$1045) * (DatasScan!H725&lt;=ListeSeries!$E$2:$E$1045), 0)), "no match"))</f>
        <v>MEDJOOL</v>
      </c>
      <c r="T725" s="7" t="str" cm="1">
        <f t="array" ref="T725">IF(ISBLANK(C725),"",IFERROR(INDEX(ListeSeries!$C$2:$C$1045, MATCH(1, (DatasScan!G725=ListeSeries!$B$2:$B$1045) * (DatasScan!H725&gt;=ListeSeries!$D$2:$D$1045) * (DatasScan!H725&lt;=ListeSeries!$E$2:$E$1045), 0)), "no match"))</f>
        <v>MEDJOOL 109</v>
      </c>
      <c r="U725" s="11" cm="1">
        <f t="array" ref="U725">IF(ISBLANK(C725),"",IFERROR(INDEX(ListeSeries!$F$2:$F$1045, MATCH(1, (DatasScan!G725=ListeSeries!$B$2:$B$1045) * (DatasScan!H725&gt;=ListeSeries!$D$2:$D$1045) * (DatasScan!H725&lt;=ListeSeries!$E$2:$E$1045), 0)), "no match"))</f>
        <v>2306</v>
      </c>
    </row>
    <row r="726" spans="1:22" x14ac:dyDescent="0.25">
      <c r="A726" s="6" t="str">
        <f t="shared" si="115"/>
        <v>4</v>
      </c>
      <c r="B726" s="272" t="s">
        <v>1295</v>
      </c>
      <c r="C726" s="190" t="s">
        <v>3570</v>
      </c>
      <c r="E726" s="11">
        <v>11</v>
      </c>
      <c r="F726" s="7" t="str">
        <f t="shared" si="109"/>
        <v>851220250826EA6</v>
      </c>
      <c r="G726" s="21" t="str">
        <f>IF(ISBLANK(C726),"",_xlfn.XLOOKUP(_xlfn.XLOOKUP(VALUE(LEFT(C726,4)),Souches!$B$2:$B$15000,Souches!$E$2:$E$15000),Varietes!$B$2:$B$500,Varietes!$C$2:$C$500))</f>
        <v>MDJU</v>
      </c>
      <c r="H726" s="19">
        <f>IF(ISBLANK(C726),"",_xlfn.XLOOKUP(VALUE(LEFT(C726,4)),Souches!$B$2:$B$15000,Souches!$D$2:$D$15000))</f>
        <v>3508</v>
      </c>
      <c r="I726" s="10">
        <f t="shared" si="111"/>
        <v>45895</v>
      </c>
      <c r="J726" s="19">
        <f>IF(I726="","",INT(('ObjProd (2)'!$C$25-I726)/7 * (ABS('ObjProd (2)'!$C$25-I726)&gt;=7)))</f>
        <v>3</v>
      </c>
      <c r="K726" s="10" t="str">
        <f>IF(I726="","",
IF(AND(DATEDIF(I726,'ObjProd (2)'!$C$25,"y")=0,DATEDIF(I726,'ObjProd (2)'!$C$25,"ym")=0,
   INT(('ObjProd (2)'!$C$25-EDATE(I726,DATEDIF(I726,'ObjProd (2)'!$C$25,"y")*12+DATEDIF(I726,'ObjProd (2)'!$C$25,"ym")))/7)=0),
   "&lt; 1 sem.",
   IF(DATEDIF(I726,'ObjProd (2)'!$C$25,"y")&gt;0,DATEDIF(I726,'ObjProd (2)'!$C$25,"y") &amp; " " &amp; IF(DATEDIF(I726,'ObjProd (2)'!$C$25,"y")=1,"an ","ans "),"") &amp;
   IF(DATEDIF(I726,'ObjProd (2)'!$C$25,"ym")&gt;0,DATEDIF(I726,'ObjProd (2)'!$C$25,"ym") &amp; " mois ", "") &amp;
   IF(INT(('ObjProd (2)'!$C$25-EDATE(I726,DATEDIF(I726,'ObjProd (2)'!$C$25,"y")*12+DATEDIF(I726,'ObjProd (2)'!$C$25,"ym")))/7)&gt;0,
      INT(('ObjProd (2)'!$C$25-EDATE(I726,DATEDIF(I726,'ObjProd (2)'!$C$25,"y")*12+DATEDIF(I726,'ObjProd (2)'!$C$25,"ym")))/7) &amp; " sem.",
      "")
)
)</f>
        <v>3 sem.</v>
      </c>
      <c r="L726" s="11" t="str">
        <f t="shared" si="112"/>
        <v xml:space="preserve">EA6 </v>
      </c>
      <c r="M726" s="9">
        <f t="shared" si="113"/>
        <v>11</v>
      </c>
      <c r="N726" s="9" t="str" cm="1">
        <f t="array" aca="1" ref="N726" ca="1">LEFT(L726, IF(ISNUMBER(SUBSTITUTE(_xludf.MID(L726, 2, 1), ".", ",")), 1, 2))</f>
        <v>EA</v>
      </c>
      <c r="O726" s="19">
        <f t="shared" ca="1" si="110"/>
        <v>6</v>
      </c>
      <c r="P726" s="9" t="str">
        <f t="shared" ca="1" si="116"/>
        <v>E</v>
      </c>
      <c r="Q726" s="9">
        <f t="shared" ca="1" si="117"/>
        <v>6</v>
      </c>
      <c r="R726" s="9" t="str">
        <f t="shared" ca="1" si="114"/>
        <v>E6</v>
      </c>
      <c r="S726" t="str" cm="1">
        <f t="array" ref="S726">IF(ISBLANK(C726),"",IFERROR(INDEX(ListeSeries!$A$2:$A$1045, MATCH(1, (DatasScan!G726=ListeSeries!$B$2:$B$1045) * (DatasScan!H726&gt;=ListeSeries!$D$2:$D$1045) * (DatasScan!H726&lt;=ListeSeries!$E$2:$E$1045), 0)), "no match"))</f>
        <v>MEDJOOL</v>
      </c>
      <c r="T726" s="7" t="str" cm="1">
        <f t="array" ref="T726">IF(ISBLANK(C726),"",IFERROR(INDEX(ListeSeries!$C$2:$C$1045, MATCH(1, (DatasScan!G726=ListeSeries!$B$2:$B$1045) * (DatasScan!H726&gt;=ListeSeries!$D$2:$D$1045) * (DatasScan!H726&lt;=ListeSeries!$E$2:$E$1045), 0)), "no match"))</f>
        <v>MEDJOOL 107</v>
      </c>
      <c r="U726" s="11" t="str" cm="1">
        <f t="array" ref="U726">IF(ISBLANK(C726),"",IFERROR(INDEX(ListeSeries!$F$2:$F$1045, MATCH(1, (DatasScan!G726=ListeSeries!$B$2:$B$1045) * (DatasScan!H726&gt;=ListeSeries!$D$2:$D$1045) * (DatasScan!H726&lt;=ListeSeries!$E$2:$E$1045), 0)), "no match"))</f>
        <v>3501-3520</v>
      </c>
    </row>
    <row r="727" spans="1:22" x14ac:dyDescent="0.25">
      <c r="A727" s="6" t="str">
        <f t="shared" si="115"/>
        <v>4</v>
      </c>
      <c r="B727" s="272" t="s">
        <v>1295</v>
      </c>
      <c r="C727" s="190" t="s">
        <v>3571</v>
      </c>
      <c r="E727" s="11">
        <v>5</v>
      </c>
      <c r="F727" s="7" t="str">
        <f t="shared" si="109"/>
        <v>830620250825E 3</v>
      </c>
      <c r="G727" s="21" t="str">
        <f>IF(ISBLANK(C727),"",_xlfn.XLOOKUP(_xlfn.XLOOKUP(VALUE(LEFT(C727,4)),Souches!$B$2:$B$15000,Souches!$E$2:$E$15000),Varietes!$B$2:$B$500,Varietes!$C$2:$C$500))</f>
        <v>MDJU</v>
      </c>
      <c r="H727" s="19">
        <f>IF(ISBLANK(C727),"",_xlfn.XLOOKUP(VALUE(LEFT(C727,4)),Souches!$B$2:$B$15000,Souches!$D$2:$D$15000))</f>
        <v>3445</v>
      </c>
      <c r="I727" s="10">
        <f t="shared" si="111"/>
        <v>45894</v>
      </c>
      <c r="J727" s="19">
        <f>IF(I727="","",INT(('ObjProd (2)'!$C$25-I727)/7 * (ABS('ObjProd (2)'!$C$25-I727)&gt;=7)))</f>
        <v>3</v>
      </c>
      <c r="K727" s="10" t="str">
        <f>IF(I727="","",
IF(AND(DATEDIF(I727,'ObjProd (2)'!$C$25,"y")=0,DATEDIF(I727,'ObjProd (2)'!$C$25,"ym")=0,
   INT(('ObjProd (2)'!$C$25-EDATE(I727,DATEDIF(I727,'ObjProd (2)'!$C$25,"y")*12+DATEDIF(I727,'ObjProd (2)'!$C$25,"ym")))/7)=0),
   "&lt; 1 sem.",
   IF(DATEDIF(I727,'ObjProd (2)'!$C$25,"y")&gt;0,DATEDIF(I727,'ObjProd (2)'!$C$25,"y") &amp; " " &amp; IF(DATEDIF(I727,'ObjProd (2)'!$C$25,"y")=1,"an ","ans "),"") &amp;
   IF(DATEDIF(I727,'ObjProd (2)'!$C$25,"ym")&gt;0,DATEDIF(I727,'ObjProd (2)'!$C$25,"ym") &amp; " mois ", "") &amp;
   IF(INT(('ObjProd (2)'!$C$25-EDATE(I727,DATEDIF(I727,'ObjProd (2)'!$C$25,"y")*12+DATEDIF(I727,'ObjProd (2)'!$C$25,"ym")))/7)&gt;0,
      INT(('ObjProd (2)'!$C$25-EDATE(I727,DATEDIF(I727,'ObjProd (2)'!$C$25,"y")*12+DATEDIF(I727,'ObjProd (2)'!$C$25,"ym")))/7) &amp; " sem.",
      "")
)
)</f>
        <v>3 sem.</v>
      </c>
      <c r="L727" s="11" t="str">
        <f t="shared" si="112"/>
        <v xml:space="preserve">E 3 </v>
      </c>
      <c r="M727" s="9">
        <f t="shared" si="113"/>
        <v>5</v>
      </c>
      <c r="N727" s="9" t="str" cm="1">
        <f t="array" aca="1" ref="N727" ca="1">LEFT(L727, IF(ISNUMBER(SUBSTITUTE(_xludf.MID(L727, 2, 1), ".", ",")), 1, 2))</f>
        <v xml:space="preserve">E </v>
      </c>
      <c r="O727" s="19">
        <f t="shared" ca="1" si="110"/>
        <v>3</v>
      </c>
      <c r="P727" s="9" t="str">
        <f t="shared" ca="1" si="116"/>
        <v>E</v>
      </c>
      <c r="Q727" s="9">
        <f t="shared" ca="1" si="117"/>
        <v>3</v>
      </c>
      <c r="R727" s="9" t="str">
        <f t="shared" ca="1" si="114"/>
        <v>E3</v>
      </c>
      <c r="S727" t="str" cm="1">
        <f t="array" ref="S727">IF(ISBLANK(C727),"",IFERROR(INDEX(ListeSeries!$A$2:$A$1045, MATCH(1, (DatasScan!G727=ListeSeries!$B$2:$B$1045) * (DatasScan!H727&gt;=ListeSeries!$D$2:$D$1045) * (DatasScan!H727&lt;=ListeSeries!$E$2:$E$1045), 0)), "no match"))</f>
        <v>MEDJOOL</v>
      </c>
      <c r="T727" s="7" t="str" cm="1">
        <f t="array" ref="T727">IF(ISBLANK(C727),"",IFERROR(INDEX(ListeSeries!$C$2:$C$1045, MATCH(1, (DatasScan!G727=ListeSeries!$B$2:$B$1045) * (DatasScan!H727&gt;=ListeSeries!$D$2:$D$1045) * (DatasScan!H727&lt;=ListeSeries!$E$2:$E$1045), 0)), "no match"))</f>
        <v>MEDJOOL 104</v>
      </c>
      <c r="U727" s="11" t="str" cm="1">
        <f t="array" ref="U727">IF(ISBLANK(C727),"",IFERROR(INDEX(ListeSeries!$F$2:$F$1045, MATCH(1, (DatasScan!G727=ListeSeries!$B$2:$B$1045) * (DatasScan!H727&gt;=ListeSeries!$D$2:$D$1045) * (DatasScan!H727&lt;=ListeSeries!$E$2:$E$1045), 0)), "no match"))</f>
        <v>3441-3460</v>
      </c>
    </row>
    <row r="728" spans="1:22" x14ac:dyDescent="0.25">
      <c r="A728" s="6" t="str">
        <f t="shared" si="115"/>
        <v>4</v>
      </c>
      <c r="B728" s="272" t="s">
        <v>1295</v>
      </c>
      <c r="C728" s="190" t="s">
        <v>3572</v>
      </c>
      <c r="E728" s="11">
        <v>7</v>
      </c>
      <c r="F728" s="7" t="str">
        <f t="shared" si="109"/>
        <v>830620250825E 4</v>
      </c>
      <c r="G728" s="21" t="str">
        <f>IF(ISBLANK(C728),"",_xlfn.XLOOKUP(_xlfn.XLOOKUP(VALUE(LEFT(C728,4)),Souches!$B$2:$B$15000,Souches!$E$2:$E$15000),Varietes!$B$2:$B$500,Varietes!$C$2:$C$500))</f>
        <v>MDJU</v>
      </c>
      <c r="H728" s="19">
        <f>IF(ISBLANK(C728),"",_xlfn.XLOOKUP(VALUE(LEFT(C728,4)),Souches!$B$2:$B$15000,Souches!$D$2:$D$15000))</f>
        <v>3445</v>
      </c>
      <c r="I728" s="10">
        <f t="shared" si="111"/>
        <v>45894</v>
      </c>
      <c r="J728" s="19">
        <f>IF(I728="","",INT(('ObjProd (2)'!$C$25-I728)/7 * (ABS('ObjProd (2)'!$C$25-I728)&gt;=7)))</f>
        <v>3</v>
      </c>
      <c r="K728" s="10" t="str">
        <f>IF(I728="","",
IF(AND(DATEDIF(I728,'ObjProd (2)'!$C$25,"y")=0,DATEDIF(I728,'ObjProd (2)'!$C$25,"ym")=0,
   INT(('ObjProd (2)'!$C$25-EDATE(I728,DATEDIF(I728,'ObjProd (2)'!$C$25,"y")*12+DATEDIF(I728,'ObjProd (2)'!$C$25,"ym")))/7)=0),
   "&lt; 1 sem.",
   IF(DATEDIF(I728,'ObjProd (2)'!$C$25,"y")&gt;0,DATEDIF(I728,'ObjProd (2)'!$C$25,"y") &amp; " " &amp; IF(DATEDIF(I728,'ObjProd (2)'!$C$25,"y")=1,"an ","ans "),"") &amp;
   IF(DATEDIF(I728,'ObjProd (2)'!$C$25,"ym")&gt;0,DATEDIF(I728,'ObjProd (2)'!$C$25,"ym") &amp; " mois ", "") &amp;
   IF(INT(('ObjProd (2)'!$C$25-EDATE(I728,DATEDIF(I728,'ObjProd (2)'!$C$25,"y")*12+DATEDIF(I728,'ObjProd (2)'!$C$25,"ym")))/7)&gt;0,
      INT(('ObjProd (2)'!$C$25-EDATE(I728,DATEDIF(I728,'ObjProd (2)'!$C$25,"y")*12+DATEDIF(I728,'ObjProd (2)'!$C$25,"ym")))/7) &amp; " sem.",
      "")
)
)</f>
        <v>3 sem.</v>
      </c>
      <c r="L728" s="11" t="str">
        <f t="shared" si="112"/>
        <v xml:space="preserve">E 4 </v>
      </c>
      <c r="M728" s="9">
        <f t="shared" si="113"/>
        <v>7</v>
      </c>
      <c r="N728" s="9" t="str" cm="1">
        <f t="array" aca="1" ref="N728" ca="1">LEFT(L728, IF(ISNUMBER(SUBSTITUTE(_xludf.MID(L728, 2, 1), ".", ",")), 1, 2))</f>
        <v xml:space="preserve">E </v>
      </c>
      <c r="O728" s="19">
        <f t="shared" ca="1" si="110"/>
        <v>4</v>
      </c>
      <c r="P728" s="9" t="str">
        <f t="shared" ca="1" si="116"/>
        <v>E</v>
      </c>
      <c r="Q728" s="9">
        <f t="shared" ca="1" si="117"/>
        <v>4</v>
      </c>
      <c r="R728" s="9" t="str">
        <f t="shared" ca="1" si="114"/>
        <v>E4</v>
      </c>
      <c r="S728" t="str" cm="1">
        <f t="array" ref="S728">IF(ISBLANK(C728),"",IFERROR(INDEX(ListeSeries!$A$2:$A$1045, MATCH(1, (DatasScan!G728=ListeSeries!$B$2:$B$1045) * (DatasScan!H728&gt;=ListeSeries!$D$2:$D$1045) * (DatasScan!H728&lt;=ListeSeries!$E$2:$E$1045), 0)), "no match"))</f>
        <v>MEDJOOL</v>
      </c>
      <c r="T728" s="7" t="str" cm="1">
        <f t="array" ref="T728">IF(ISBLANK(C728),"",IFERROR(INDEX(ListeSeries!$C$2:$C$1045, MATCH(1, (DatasScan!G728=ListeSeries!$B$2:$B$1045) * (DatasScan!H728&gt;=ListeSeries!$D$2:$D$1045) * (DatasScan!H728&lt;=ListeSeries!$E$2:$E$1045), 0)), "no match"))</f>
        <v>MEDJOOL 104</v>
      </c>
      <c r="U728" s="11" t="str" cm="1">
        <f t="array" ref="U728">IF(ISBLANK(C728),"",IFERROR(INDEX(ListeSeries!$F$2:$F$1045, MATCH(1, (DatasScan!G728=ListeSeries!$B$2:$B$1045) * (DatasScan!H728&gt;=ListeSeries!$D$2:$D$1045) * (DatasScan!H728&lt;=ListeSeries!$E$2:$E$1045), 0)), "no match"))</f>
        <v>3441-3460</v>
      </c>
    </row>
    <row r="729" spans="1:22" x14ac:dyDescent="0.25">
      <c r="A729" s="6" t="str">
        <f t="shared" si="115"/>
        <v>4</v>
      </c>
      <c r="B729" s="272" t="s">
        <v>1295</v>
      </c>
      <c r="C729" s="190" t="s">
        <v>3573</v>
      </c>
      <c r="E729" s="11">
        <v>3</v>
      </c>
      <c r="F729" s="7" t="str">
        <f t="shared" si="109"/>
        <v>830620250825EA5</v>
      </c>
      <c r="G729" s="21" t="str">
        <f>IF(ISBLANK(C729),"",_xlfn.XLOOKUP(_xlfn.XLOOKUP(VALUE(LEFT(C729,4)),Souches!$B$2:$B$15000,Souches!$E$2:$E$15000),Varietes!$B$2:$B$500,Varietes!$C$2:$C$500))</f>
        <v>MDJU</v>
      </c>
      <c r="H729" s="19">
        <f>IF(ISBLANK(C729),"",_xlfn.XLOOKUP(VALUE(LEFT(C729,4)),Souches!$B$2:$B$15000,Souches!$D$2:$D$15000))</f>
        <v>3445</v>
      </c>
      <c r="I729" s="10">
        <f t="shared" si="111"/>
        <v>45894</v>
      </c>
      <c r="J729" s="19">
        <f>IF(I729="","",INT(('ObjProd (2)'!$C$25-I729)/7 * (ABS('ObjProd (2)'!$C$25-I729)&gt;=7)))</f>
        <v>3</v>
      </c>
      <c r="K729" s="10" t="str">
        <f>IF(I729="","",
IF(AND(DATEDIF(I729,'ObjProd (2)'!$C$25,"y")=0,DATEDIF(I729,'ObjProd (2)'!$C$25,"ym")=0,
   INT(('ObjProd (2)'!$C$25-EDATE(I729,DATEDIF(I729,'ObjProd (2)'!$C$25,"y")*12+DATEDIF(I729,'ObjProd (2)'!$C$25,"ym")))/7)=0),
   "&lt; 1 sem.",
   IF(DATEDIF(I729,'ObjProd (2)'!$C$25,"y")&gt;0,DATEDIF(I729,'ObjProd (2)'!$C$25,"y") &amp; " " &amp; IF(DATEDIF(I729,'ObjProd (2)'!$C$25,"y")=1,"an ","ans "),"") &amp;
   IF(DATEDIF(I729,'ObjProd (2)'!$C$25,"ym")&gt;0,DATEDIF(I729,'ObjProd (2)'!$C$25,"ym") &amp; " mois ", "") &amp;
   IF(INT(('ObjProd (2)'!$C$25-EDATE(I729,DATEDIF(I729,'ObjProd (2)'!$C$25,"y")*12+DATEDIF(I729,'ObjProd (2)'!$C$25,"ym")))/7)&gt;0,
      INT(('ObjProd (2)'!$C$25-EDATE(I729,DATEDIF(I729,'ObjProd (2)'!$C$25,"y")*12+DATEDIF(I729,'ObjProd (2)'!$C$25,"ym")))/7) &amp; " sem.",
      "")
)
)</f>
        <v>3 sem.</v>
      </c>
      <c r="L729" s="11" t="str">
        <f t="shared" si="112"/>
        <v xml:space="preserve">EA5 </v>
      </c>
      <c r="M729" s="9">
        <f t="shared" si="113"/>
        <v>3</v>
      </c>
      <c r="N729" s="9" t="str" cm="1">
        <f t="array" aca="1" ref="N729" ca="1">LEFT(L729, IF(ISNUMBER(SUBSTITUTE(_xludf.MID(L729, 2, 1), ".", ",")), 1, 2))</f>
        <v>EA</v>
      </c>
      <c r="O729" s="19">
        <f t="shared" ca="1" si="110"/>
        <v>5</v>
      </c>
      <c r="P729" s="9" t="str">
        <f t="shared" ca="1" si="116"/>
        <v>E</v>
      </c>
      <c r="Q729" s="9">
        <f t="shared" ca="1" si="117"/>
        <v>5</v>
      </c>
      <c r="R729" s="9" t="str">
        <f t="shared" ca="1" si="114"/>
        <v>E5</v>
      </c>
      <c r="S729" t="str" cm="1">
        <f t="array" ref="S729">IF(ISBLANK(C729),"",IFERROR(INDEX(ListeSeries!$A$2:$A$1045, MATCH(1, (DatasScan!G729=ListeSeries!$B$2:$B$1045) * (DatasScan!H729&gt;=ListeSeries!$D$2:$D$1045) * (DatasScan!H729&lt;=ListeSeries!$E$2:$E$1045), 0)), "no match"))</f>
        <v>MEDJOOL</v>
      </c>
      <c r="T729" s="7" t="str" cm="1">
        <f t="array" ref="T729">IF(ISBLANK(C729),"",IFERROR(INDEX(ListeSeries!$C$2:$C$1045, MATCH(1, (DatasScan!G729=ListeSeries!$B$2:$B$1045) * (DatasScan!H729&gt;=ListeSeries!$D$2:$D$1045) * (DatasScan!H729&lt;=ListeSeries!$E$2:$E$1045), 0)), "no match"))</f>
        <v>MEDJOOL 104</v>
      </c>
      <c r="U729" s="11" t="str" cm="1">
        <f t="array" ref="U729">IF(ISBLANK(C729),"",IFERROR(INDEX(ListeSeries!$F$2:$F$1045, MATCH(1, (DatasScan!G729=ListeSeries!$B$2:$B$1045) * (DatasScan!H729&gt;=ListeSeries!$D$2:$D$1045) * (DatasScan!H729&lt;=ListeSeries!$E$2:$E$1045), 0)), "no match"))</f>
        <v>3441-3460</v>
      </c>
    </row>
    <row r="730" spans="1:22" x14ac:dyDescent="0.25">
      <c r="A730" s="6" t="str">
        <f t="shared" si="115"/>
        <v>4</v>
      </c>
      <c r="B730" s="272" t="s">
        <v>1295</v>
      </c>
      <c r="C730" s="190" t="s">
        <v>2107</v>
      </c>
      <c r="D730" s="8">
        <v>1</v>
      </c>
      <c r="F730" s="7" t="str">
        <f t="shared" si="109"/>
        <v>830620250709E 4</v>
      </c>
      <c r="G730" s="21" t="str">
        <f>IF(ISBLANK(C730),"",_xlfn.XLOOKUP(_xlfn.XLOOKUP(VALUE(LEFT(C730,4)),Souches!$B$2:$B$15000,Souches!$E$2:$E$15000),Varietes!$B$2:$B$500,Varietes!$C$2:$C$500))</f>
        <v>MDJU</v>
      </c>
      <c r="H730" s="19">
        <f>IF(ISBLANK(C730),"",_xlfn.XLOOKUP(VALUE(LEFT(C730,4)),Souches!$B$2:$B$15000,Souches!$D$2:$D$15000))</f>
        <v>3445</v>
      </c>
      <c r="I730" s="10">
        <f t="shared" si="111"/>
        <v>45847</v>
      </c>
      <c r="J730" s="19">
        <f>IF(I730="","",INT(('ObjProd (2)'!$C$25-I730)/7 * (ABS('ObjProd (2)'!$C$25-I730)&gt;=7)))</f>
        <v>10</v>
      </c>
      <c r="K730" s="10" t="str">
        <f>IF(I730="","",
IF(AND(DATEDIF(I730,'ObjProd (2)'!$C$25,"y")=0,DATEDIF(I730,'ObjProd (2)'!$C$25,"ym")=0,
   INT(('ObjProd (2)'!$C$25-EDATE(I730,DATEDIF(I730,'ObjProd (2)'!$C$25,"y")*12+DATEDIF(I730,'ObjProd (2)'!$C$25,"ym")))/7)=0),
   "&lt; 1 sem.",
   IF(DATEDIF(I730,'ObjProd (2)'!$C$25,"y")&gt;0,DATEDIF(I730,'ObjProd (2)'!$C$25,"y") &amp; " " &amp; IF(DATEDIF(I730,'ObjProd (2)'!$C$25,"y")=1,"an ","ans "),"") &amp;
   IF(DATEDIF(I730,'ObjProd (2)'!$C$25,"ym")&gt;0,DATEDIF(I730,'ObjProd (2)'!$C$25,"ym") &amp; " mois ", "") &amp;
   IF(INT(('ObjProd (2)'!$C$25-EDATE(I730,DATEDIF(I730,'ObjProd (2)'!$C$25,"y")*12+DATEDIF(I730,'ObjProd (2)'!$C$25,"ym")))/7)&gt;0,
      INT(('ObjProd (2)'!$C$25-EDATE(I730,DATEDIF(I730,'ObjProd (2)'!$C$25,"y")*12+DATEDIF(I730,'ObjProd (2)'!$C$25,"ym")))/7) &amp; " sem.",
      "")
)
)</f>
        <v>2 mois 1 sem.</v>
      </c>
      <c r="L730" s="11" t="str">
        <f t="shared" si="112"/>
        <v xml:space="preserve">E 4 </v>
      </c>
      <c r="M730" s="9">
        <f t="shared" si="113"/>
        <v>14</v>
      </c>
      <c r="N730" s="9" t="str" cm="1">
        <f t="array" aca="1" ref="N730" ca="1">LEFT(L730, IF(ISNUMBER(SUBSTITUTE(_xludf.MID(L730, 2, 1), ".", ",")), 1, 2))</f>
        <v xml:space="preserve">E </v>
      </c>
      <c r="O730" s="19">
        <f t="shared" ca="1" si="110"/>
        <v>4</v>
      </c>
      <c r="P730" s="9" t="str">
        <f t="shared" ca="1" si="116"/>
        <v>E</v>
      </c>
      <c r="Q730" s="9">
        <f t="shared" ca="1" si="117"/>
        <v>4</v>
      </c>
      <c r="R730" s="9" t="str">
        <f t="shared" ca="1" si="114"/>
        <v>E4</v>
      </c>
      <c r="S730" t="str" cm="1">
        <f t="array" ref="S730">IF(ISBLANK(C730),"",IFERROR(INDEX(ListeSeries!$A$2:$A$1045, MATCH(1, (DatasScan!G730=ListeSeries!$B$2:$B$1045) * (DatasScan!H730&gt;=ListeSeries!$D$2:$D$1045) * (DatasScan!H730&lt;=ListeSeries!$E$2:$E$1045), 0)), "no match"))</f>
        <v>MEDJOOL</v>
      </c>
      <c r="T730" s="7" t="str" cm="1">
        <f t="array" ref="T730">IF(ISBLANK(C730),"",IFERROR(INDEX(ListeSeries!$C$2:$C$1045, MATCH(1, (DatasScan!G730=ListeSeries!$B$2:$B$1045) * (DatasScan!H730&gt;=ListeSeries!$D$2:$D$1045) * (DatasScan!H730&lt;=ListeSeries!$E$2:$E$1045), 0)), "no match"))</f>
        <v>MEDJOOL 104</v>
      </c>
      <c r="U730" s="11" t="str" cm="1">
        <f t="array" ref="U730">IF(ISBLANK(C730),"",IFERROR(INDEX(ListeSeries!$F$2:$F$1045, MATCH(1, (DatasScan!G730=ListeSeries!$B$2:$B$1045) * (DatasScan!H730&gt;=ListeSeries!$D$2:$D$1045) * (DatasScan!H730&lt;=ListeSeries!$E$2:$E$1045), 0)), "no match"))</f>
        <v>3441-3460</v>
      </c>
    </row>
    <row r="731" spans="1:22" x14ac:dyDescent="0.25">
      <c r="A731" s="6" t="str">
        <f t="shared" si="115"/>
        <v>4</v>
      </c>
      <c r="B731" s="272" t="s">
        <v>1295</v>
      </c>
      <c r="C731" s="190" t="s">
        <v>2105</v>
      </c>
      <c r="E731" s="11">
        <v>9</v>
      </c>
      <c r="F731" s="7" t="str">
        <f t="shared" si="109"/>
        <v>861120250702E 6</v>
      </c>
      <c r="G731" s="21" t="str">
        <f>IF(ISBLANK(C731),"",_xlfn.XLOOKUP(_xlfn.XLOOKUP(VALUE(LEFT(C731,4)),Souches!$B$2:$B$15000,Souches!$E$2:$E$15000),Varietes!$B$2:$B$500,Varietes!$C$2:$C$500))</f>
        <v>MDJU</v>
      </c>
      <c r="H731" s="19">
        <f>IF(ISBLANK(C731),"",_xlfn.XLOOKUP(VALUE(LEFT(C731,4)),Souches!$B$2:$B$15000,Souches!$D$2:$D$15000))</f>
        <v>3522</v>
      </c>
      <c r="I731" s="10">
        <f t="shared" si="111"/>
        <v>45840</v>
      </c>
      <c r="J731" s="19">
        <f>IF(I731="","",INT(('ObjProd (2)'!$C$25-I731)/7 * (ABS('ObjProd (2)'!$C$25-I731)&gt;=7)))</f>
        <v>11</v>
      </c>
      <c r="K731" s="10" t="str">
        <f>IF(I731="","",
IF(AND(DATEDIF(I731,'ObjProd (2)'!$C$25,"y")=0,DATEDIF(I731,'ObjProd (2)'!$C$25,"ym")=0,
   INT(('ObjProd (2)'!$C$25-EDATE(I731,DATEDIF(I731,'ObjProd (2)'!$C$25,"y")*12+DATEDIF(I731,'ObjProd (2)'!$C$25,"ym")))/7)=0),
   "&lt; 1 sem.",
   IF(DATEDIF(I731,'ObjProd (2)'!$C$25,"y")&gt;0,DATEDIF(I731,'ObjProd (2)'!$C$25,"y") &amp; " " &amp; IF(DATEDIF(I731,'ObjProd (2)'!$C$25,"y")=1,"an ","ans "),"") &amp;
   IF(DATEDIF(I731,'ObjProd (2)'!$C$25,"ym")&gt;0,DATEDIF(I731,'ObjProd (2)'!$C$25,"ym") &amp; " mois ", "") &amp;
   IF(INT(('ObjProd (2)'!$C$25-EDATE(I731,DATEDIF(I731,'ObjProd (2)'!$C$25,"y")*12+DATEDIF(I731,'ObjProd (2)'!$C$25,"ym")))/7)&gt;0,
      INT(('ObjProd (2)'!$C$25-EDATE(I731,DATEDIF(I731,'ObjProd (2)'!$C$25,"y")*12+DATEDIF(I731,'ObjProd (2)'!$C$25,"ym")))/7) &amp; " sem.",
      "")
)
)</f>
        <v>2 mois 2 sem.</v>
      </c>
      <c r="L731" s="11" t="str">
        <f t="shared" si="112"/>
        <v xml:space="preserve">E 6 </v>
      </c>
      <c r="M731" s="9">
        <f t="shared" si="113"/>
        <v>9</v>
      </c>
      <c r="N731" s="9" t="str" cm="1">
        <f t="array" aca="1" ref="N731" ca="1">LEFT(L731, IF(ISNUMBER(SUBSTITUTE(_xludf.MID(L731, 2, 1), ".", ",")), 1, 2))</f>
        <v xml:space="preserve">E </v>
      </c>
      <c r="O731" s="19">
        <f t="shared" ca="1" si="110"/>
        <v>6</v>
      </c>
      <c r="P731" s="9" t="str">
        <f t="shared" ca="1" si="116"/>
        <v>E</v>
      </c>
      <c r="Q731" s="9">
        <f t="shared" ca="1" si="117"/>
        <v>6</v>
      </c>
      <c r="R731" s="9" t="str">
        <f t="shared" ca="1" si="114"/>
        <v>E6</v>
      </c>
      <c r="S731" t="str" cm="1">
        <f t="array" ref="S731">IF(ISBLANK(C731),"",IFERROR(INDEX(ListeSeries!$A$2:$A$1045, MATCH(1, (DatasScan!G731=ListeSeries!$B$2:$B$1045) * (DatasScan!H731&gt;=ListeSeries!$D$2:$D$1045) * (DatasScan!H731&lt;=ListeSeries!$E$2:$E$1045), 0)), "no match"))</f>
        <v>MEDJOOL</v>
      </c>
      <c r="T731" s="7" t="str" cm="1">
        <f t="array" ref="T731">IF(ISBLANK(C731),"",IFERROR(INDEX(ListeSeries!$C$2:$C$1045, MATCH(1, (DatasScan!G731=ListeSeries!$B$2:$B$1045) * (DatasScan!H731&gt;=ListeSeries!$D$2:$D$1045) * (DatasScan!H731&lt;=ListeSeries!$E$2:$E$1045), 0)), "no match"))</f>
        <v>MEDJOOL 108</v>
      </c>
      <c r="U731" s="11" t="str" cm="1">
        <f t="array" ref="U731">IF(ISBLANK(C731),"",IFERROR(INDEX(ListeSeries!$F$2:$F$1045, MATCH(1, (DatasScan!G731=ListeSeries!$B$2:$B$1045) * (DatasScan!H731&gt;=ListeSeries!$D$2:$D$1045) * (DatasScan!H731&lt;=ListeSeries!$E$2:$E$1045), 0)), "no match"))</f>
        <v>3521-3530</v>
      </c>
    </row>
    <row r="732" spans="1:22" x14ac:dyDescent="0.25">
      <c r="A732" s="6" t="str">
        <f t="shared" si="115"/>
        <v>4</v>
      </c>
      <c r="B732" s="272" t="s">
        <v>1295</v>
      </c>
      <c r="C732" s="190" t="s">
        <v>3574</v>
      </c>
      <c r="E732" s="11">
        <v>1</v>
      </c>
      <c r="F732" s="7" t="str">
        <f t="shared" si="109"/>
        <v>830620250703E 6</v>
      </c>
      <c r="G732" s="21" t="str">
        <f>IF(ISBLANK(C732),"",_xlfn.XLOOKUP(_xlfn.XLOOKUP(VALUE(LEFT(C732,4)),Souches!$B$2:$B$15000,Souches!$E$2:$E$15000),Varietes!$B$2:$B$500,Varietes!$C$2:$C$500))</f>
        <v>MDJU</v>
      </c>
      <c r="H732" s="19">
        <f>IF(ISBLANK(C732),"",_xlfn.XLOOKUP(VALUE(LEFT(C732,4)),Souches!$B$2:$B$15000,Souches!$D$2:$D$15000))</f>
        <v>3445</v>
      </c>
      <c r="I732" s="10">
        <f t="shared" si="111"/>
        <v>45841</v>
      </c>
      <c r="J732" s="19">
        <f>IF(I732="","",INT(('ObjProd (2)'!$C$25-I732)/7 * (ABS('ObjProd (2)'!$C$25-I732)&gt;=7)))</f>
        <v>11</v>
      </c>
      <c r="K732" s="10" t="str">
        <f>IF(I732="","",
IF(AND(DATEDIF(I732,'ObjProd (2)'!$C$25,"y")=0,DATEDIF(I732,'ObjProd (2)'!$C$25,"ym")=0,
   INT(('ObjProd (2)'!$C$25-EDATE(I732,DATEDIF(I732,'ObjProd (2)'!$C$25,"y")*12+DATEDIF(I732,'ObjProd (2)'!$C$25,"ym")))/7)=0),
   "&lt; 1 sem.",
   IF(DATEDIF(I732,'ObjProd (2)'!$C$25,"y")&gt;0,DATEDIF(I732,'ObjProd (2)'!$C$25,"y") &amp; " " &amp; IF(DATEDIF(I732,'ObjProd (2)'!$C$25,"y")=1,"an ","ans "),"") &amp;
   IF(DATEDIF(I732,'ObjProd (2)'!$C$25,"ym")&gt;0,DATEDIF(I732,'ObjProd (2)'!$C$25,"ym") &amp; " mois ", "") &amp;
   IF(INT(('ObjProd (2)'!$C$25-EDATE(I732,DATEDIF(I732,'ObjProd (2)'!$C$25,"y")*12+DATEDIF(I732,'ObjProd (2)'!$C$25,"ym")))/7)&gt;0,
      INT(('ObjProd (2)'!$C$25-EDATE(I732,DATEDIF(I732,'ObjProd (2)'!$C$25,"y")*12+DATEDIF(I732,'ObjProd (2)'!$C$25,"ym")))/7) &amp; " sem.",
      "")
)
)</f>
        <v>2 mois 2 sem.</v>
      </c>
      <c r="L732" s="11" t="str">
        <f t="shared" si="112"/>
        <v xml:space="preserve">E 6 </v>
      </c>
      <c r="M732" s="9">
        <f t="shared" si="113"/>
        <v>1</v>
      </c>
      <c r="N732" s="9" t="str" cm="1">
        <f t="array" aca="1" ref="N732" ca="1">LEFT(L732, IF(ISNUMBER(SUBSTITUTE(_xludf.MID(L732, 2, 1), ".", ",")), 1, 2))</f>
        <v xml:space="preserve">E </v>
      </c>
      <c r="O732" s="19">
        <f t="shared" ca="1" si="110"/>
        <v>6</v>
      </c>
      <c r="P732" s="9" t="str">
        <f t="shared" ca="1" si="116"/>
        <v>E</v>
      </c>
      <c r="Q732" s="9">
        <f t="shared" ca="1" si="117"/>
        <v>6</v>
      </c>
      <c r="R732" s="9" t="str">
        <f t="shared" ca="1" si="114"/>
        <v>E6</v>
      </c>
      <c r="S732" t="str" cm="1">
        <f t="array" ref="S732">IF(ISBLANK(C732),"",IFERROR(INDEX(ListeSeries!$A$2:$A$1045, MATCH(1, (DatasScan!G732=ListeSeries!$B$2:$B$1045) * (DatasScan!H732&gt;=ListeSeries!$D$2:$D$1045) * (DatasScan!H732&lt;=ListeSeries!$E$2:$E$1045), 0)), "no match"))</f>
        <v>MEDJOOL</v>
      </c>
      <c r="T732" s="7" t="str" cm="1">
        <f t="array" ref="T732">IF(ISBLANK(C732),"",IFERROR(INDEX(ListeSeries!$C$2:$C$1045, MATCH(1, (DatasScan!G732=ListeSeries!$B$2:$B$1045) * (DatasScan!H732&gt;=ListeSeries!$D$2:$D$1045) * (DatasScan!H732&lt;=ListeSeries!$E$2:$E$1045), 0)), "no match"))</f>
        <v>MEDJOOL 104</v>
      </c>
      <c r="U732" s="11" t="str" cm="1">
        <f t="array" ref="U732">IF(ISBLANK(C732),"",IFERROR(INDEX(ListeSeries!$F$2:$F$1045, MATCH(1, (DatasScan!G732=ListeSeries!$B$2:$B$1045) * (DatasScan!H732&gt;=ListeSeries!$D$2:$D$1045) * (DatasScan!H732&lt;=ListeSeries!$E$2:$E$1045), 0)), "no match"))</f>
        <v>3441-3460</v>
      </c>
    </row>
    <row r="733" spans="1:22" x14ac:dyDescent="0.25">
      <c r="A733" s="6" t="str">
        <f t="shared" si="115"/>
        <v>4</v>
      </c>
      <c r="B733" s="272" t="s">
        <v>1295</v>
      </c>
      <c r="C733" s="190" t="s">
        <v>2106</v>
      </c>
      <c r="E733" s="11">
        <v>3</v>
      </c>
      <c r="F733" s="7" t="str">
        <f t="shared" si="109"/>
        <v>830620250703EA3</v>
      </c>
      <c r="G733" s="21" t="str">
        <f>IF(ISBLANK(C733),"",_xlfn.XLOOKUP(_xlfn.XLOOKUP(VALUE(LEFT(C733,4)),Souches!$B$2:$B$15000,Souches!$E$2:$E$15000),Varietes!$B$2:$B$500,Varietes!$C$2:$C$500))</f>
        <v>MDJU</v>
      </c>
      <c r="H733" s="19">
        <f>IF(ISBLANK(C733),"",_xlfn.XLOOKUP(VALUE(LEFT(C733,4)),Souches!$B$2:$B$15000,Souches!$D$2:$D$15000))</f>
        <v>3445</v>
      </c>
      <c r="I733" s="10">
        <f t="shared" si="111"/>
        <v>45841</v>
      </c>
      <c r="J733" s="19">
        <f>IF(I733="","",INT(('ObjProd (2)'!$C$25-I733)/7 * (ABS('ObjProd (2)'!$C$25-I733)&gt;=7)))</f>
        <v>11</v>
      </c>
      <c r="K733" s="10" t="str">
        <f>IF(I733="","",
IF(AND(DATEDIF(I733,'ObjProd (2)'!$C$25,"y")=0,DATEDIF(I733,'ObjProd (2)'!$C$25,"ym")=0,
   INT(('ObjProd (2)'!$C$25-EDATE(I733,DATEDIF(I733,'ObjProd (2)'!$C$25,"y")*12+DATEDIF(I733,'ObjProd (2)'!$C$25,"ym")))/7)=0),
   "&lt; 1 sem.",
   IF(DATEDIF(I733,'ObjProd (2)'!$C$25,"y")&gt;0,DATEDIF(I733,'ObjProd (2)'!$C$25,"y") &amp; " " &amp; IF(DATEDIF(I733,'ObjProd (2)'!$C$25,"y")=1,"an ","ans "),"") &amp;
   IF(DATEDIF(I733,'ObjProd (2)'!$C$25,"ym")&gt;0,DATEDIF(I733,'ObjProd (2)'!$C$25,"ym") &amp; " mois ", "") &amp;
   IF(INT(('ObjProd (2)'!$C$25-EDATE(I733,DATEDIF(I733,'ObjProd (2)'!$C$25,"y")*12+DATEDIF(I733,'ObjProd (2)'!$C$25,"ym")))/7)&gt;0,
      INT(('ObjProd (2)'!$C$25-EDATE(I733,DATEDIF(I733,'ObjProd (2)'!$C$25,"y")*12+DATEDIF(I733,'ObjProd (2)'!$C$25,"ym")))/7) &amp; " sem.",
      "")
)
)</f>
        <v>2 mois 2 sem.</v>
      </c>
      <c r="L733" s="11" t="str">
        <f t="shared" si="112"/>
        <v xml:space="preserve">EA3 </v>
      </c>
      <c r="M733" s="9">
        <f t="shared" si="113"/>
        <v>3</v>
      </c>
      <c r="N733" s="9" t="str" cm="1">
        <f t="array" aca="1" ref="N733" ca="1">LEFT(L733, IF(ISNUMBER(SUBSTITUTE(_xludf.MID(L733, 2, 1), ".", ",")), 1, 2))</f>
        <v>EA</v>
      </c>
      <c r="O733" s="19">
        <f t="shared" ca="1" si="110"/>
        <v>3</v>
      </c>
      <c r="P733" s="9" t="str">
        <f t="shared" ca="1" si="116"/>
        <v>E</v>
      </c>
      <c r="Q733" s="9">
        <f t="shared" ca="1" si="117"/>
        <v>3</v>
      </c>
      <c r="R733" s="9" t="str">
        <f t="shared" ca="1" si="114"/>
        <v>E3</v>
      </c>
      <c r="S733" t="str" cm="1">
        <f t="array" ref="S733">IF(ISBLANK(C733),"",IFERROR(INDEX(ListeSeries!$A$2:$A$1045, MATCH(1, (DatasScan!G733=ListeSeries!$B$2:$B$1045) * (DatasScan!H733&gt;=ListeSeries!$D$2:$D$1045) * (DatasScan!H733&lt;=ListeSeries!$E$2:$E$1045), 0)), "no match"))</f>
        <v>MEDJOOL</v>
      </c>
      <c r="T733" s="7" t="str" cm="1">
        <f t="array" ref="T733">IF(ISBLANK(C733),"",IFERROR(INDEX(ListeSeries!$C$2:$C$1045, MATCH(1, (DatasScan!G733=ListeSeries!$B$2:$B$1045) * (DatasScan!H733&gt;=ListeSeries!$D$2:$D$1045) * (DatasScan!H733&lt;=ListeSeries!$E$2:$E$1045), 0)), "no match"))</f>
        <v>MEDJOOL 104</v>
      </c>
      <c r="U733" s="11" t="str" cm="1">
        <f t="array" ref="U733">IF(ISBLANK(C733),"",IFERROR(INDEX(ListeSeries!$F$2:$F$1045, MATCH(1, (DatasScan!G733=ListeSeries!$B$2:$B$1045) * (DatasScan!H733&gt;=ListeSeries!$D$2:$D$1045) * (DatasScan!H733&lt;=ListeSeries!$E$2:$E$1045), 0)), "no match"))</f>
        <v>3441-3460</v>
      </c>
    </row>
    <row r="734" spans="1:22" x14ac:dyDescent="0.25">
      <c r="A734" s="6" t="str">
        <f t="shared" si="115"/>
        <v>4</v>
      </c>
      <c r="B734" s="272" t="s">
        <v>1295</v>
      </c>
      <c r="C734" s="190" t="s">
        <v>2108</v>
      </c>
      <c r="E734" s="11">
        <v>3</v>
      </c>
      <c r="F734" s="7" t="str">
        <f t="shared" si="109"/>
        <v>851620250721E 7</v>
      </c>
      <c r="G734" s="21" t="str">
        <f>IF(ISBLANK(C734),"",_xlfn.XLOOKUP(_xlfn.XLOOKUP(VALUE(LEFT(C734,4)),Souches!$B$2:$B$15000,Souches!$E$2:$E$15000),Varietes!$B$2:$B$500,Varietes!$C$2:$C$500))</f>
        <v>MDJU</v>
      </c>
      <c r="H734" s="19">
        <f>IF(ISBLANK(C734),"",_xlfn.XLOOKUP(VALUE(LEFT(C734,4)),Souches!$B$2:$B$15000,Souches!$D$2:$D$15000))</f>
        <v>3514</v>
      </c>
      <c r="I734" s="10">
        <f t="shared" si="111"/>
        <v>45859</v>
      </c>
      <c r="J734" s="19">
        <f>IF(I734="","",INT(('ObjProd (2)'!$C$25-I734)/7 * (ABS('ObjProd (2)'!$C$25-I734)&gt;=7)))</f>
        <v>8</v>
      </c>
      <c r="K734" s="10" t="str">
        <f>IF(I734="","",
IF(AND(DATEDIF(I734,'ObjProd (2)'!$C$25,"y")=0,DATEDIF(I734,'ObjProd (2)'!$C$25,"ym")=0,
   INT(('ObjProd (2)'!$C$25-EDATE(I734,DATEDIF(I734,'ObjProd (2)'!$C$25,"y")*12+DATEDIF(I734,'ObjProd (2)'!$C$25,"ym")))/7)=0),
   "&lt; 1 sem.",
   IF(DATEDIF(I734,'ObjProd (2)'!$C$25,"y")&gt;0,DATEDIF(I734,'ObjProd (2)'!$C$25,"y") &amp; " " &amp; IF(DATEDIF(I734,'ObjProd (2)'!$C$25,"y")=1,"an ","ans "),"") &amp;
   IF(DATEDIF(I734,'ObjProd (2)'!$C$25,"ym")&gt;0,DATEDIF(I734,'ObjProd (2)'!$C$25,"ym") &amp; " mois ", "") &amp;
   IF(INT(('ObjProd (2)'!$C$25-EDATE(I734,DATEDIF(I734,'ObjProd (2)'!$C$25,"y")*12+DATEDIF(I734,'ObjProd (2)'!$C$25,"ym")))/7)&gt;0,
      INT(('ObjProd (2)'!$C$25-EDATE(I734,DATEDIF(I734,'ObjProd (2)'!$C$25,"y")*12+DATEDIF(I734,'ObjProd (2)'!$C$25,"ym")))/7) &amp; " sem.",
      "")
)
)</f>
        <v>1 mois 4 sem.</v>
      </c>
      <c r="L734" s="11" t="str">
        <f t="shared" si="112"/>
        <v xml:space="preserve">E 7 </v>
      </c>
      <c r="M734" s="9">
        <f t="shared" si="113"/>
        <v>3</v>
      </c>
      <c r="N734" s="9" t="str" cm="1">
        <f t="array" aca="1" ref="N734" ca="1">LEFT(L734, IF(ISNUMBER(SUBSTITUTE(_xludf.MID(L734, 2, 1), ".", ",")), 1, 2))</f>
        <v xml:space="preserve">E </v>
      </c>
      <c r="O734" s="19">
        <f t="shared" ca="1" si="110"/>
        <v>7</v>
      </c>
      <c r="P734" s="9" t="str">
        <f t="shared" ca="1" si="116"/>
        <v>E</v>
      </c>
      <c r="Q734" s="9" t="str">
        <f t="shared" ca="1" si="117"/>
        <v>7+</v>
      </c>
      <c r="R734" s="9" t="str">
        <f t="shared" ca="1" si="114"/>
        <v>E7+</v>
      </c>
      <c r="S734" t="str" cm="1">
        <f t="array" ref="S734">IF(ISBLANK(C734),"",IFERROR(INDEX(ListeSeries!$A$2:$A$1045, MATCH(1, (DatasScan!G734=ListeSeries!$B$2:$B$1045) * (DatasScan!H734&gt;=ListeSeries!$D$2:$D$1045) * (DatasScan!H734&lt;=ListeSeries!$E$2:$E$1045), 0)), "no match"))</f>
        <v>MEDJOOL</v>
      </c>
      <c r="T734" s="7" t="str" cm="1">
        <f t="array" ref="T734">IF(ISBLANK(C734),"",IFERROR(INDEX(ListeSeries!$C$2:$C$1045, MATCH(1, (DatasScan!G734=ListeSeries!$B$2:$B$1045) * (DatasScan!H734&gt;=ListeSeries!$D$2:$D$1045) * (DatasScan!H734&lt;=ListeSeries!$E$2:$E$1045), 0)), "no match"))</f>
        <v>MEDJOOL 107</v>
      </c>
      <c r="U734" s="11" t="str" cm="1">
        <f t="array" ref="U734">IF(ISBLANK(C734),"",IFERROR(INDEX(ListeSeries!$F$2:$F$1045, MATCH(1, (DatasScan!G734=ListeSeries!$B$2:$B$1045) * (DatasScan!H734&gt;=ListeSeries!$D$2:$D$1045) * (DatasScan!H734&lt;=ListeSeries!$E$2:$E$1045), 0)), "no match"))</f>
        <v>3501-3520</v>
      </c>
    </row>
    <row r="735" spans="1:22" x14ac:dyDescent="0.25">
      <c r="A735" s="6" t="str">
        <f t="shared" si="115"/>
        <v>4</v>
      </c>
      <c r="B735" s="272" t="s">
        <v>1295</v>
      </c>
      <c r="C735" s="190" t="s">
        <v>3575</v>
      </c>
      <c r="D735" s="8">
        <v>3</v>
      </c>
      <c r="F735" s="7" t="str">
        <f t="shared" si="109"/>
        <v>840220250804E 4</v>
      </c>
      <c r="G735" s="21" t="str">
        <f>IF(ISBLANK(C735),"",_xlfn.XLOOKUP(_xlfn.XLOOKUP(VALUE(LEFT(C735,4)),Souches!$B$2:$B$15000,Souches!$E$2:$E$15000),Varietes!$B$2:$B$500,Varietes!$C$2:$C$500))</f>
        <v>MDJU</v>
      </c>
      <c r="H735" s="19">
        <f>IF(ISBLANK(C735),"",_xlfn.XLOOKUP(VALUE(LEFT(C735,4)),Souches!$B$2:$B$15000,Souches!$D$2:$D$15000))</f>
        <v>3464</v>
      </c>
      <c r="I735" s="10">
        <f t="shared" si="111"/>
        <v>45873</v>
      </c>
      <c r="J735" s="19">
        <f>IF(I735="","",INT(('ObjProd (2)'!$C$25-I735)/7 * (ABS('ObjProd (2)'!$C$25-I735)&gt;=7)))</f>
        <v>6</v>
      </c>
      <c r="K735" s="10" t="str">
        <f>IF(I735="","",
IF(AND(DATEDIF(I735,'ObjProd (2)'!$C$25,"y")=0,DATEDIF(I735,'ObjProd (2)'!$C$25,"ym")=0,
   INT(('ObjProd (2)'!$C$25-EDATE(I735,DATEDIF(I735,'ObjProd (2)'!$C$25,"y")*12+DATEDIF(I735,'ObjProd (2)'!$C$25,"ym")))/7)=0),
   "&lt; 1 sem.",
   IF(DATEDIF(I735,'ObjProd (2)'!$C$25,"y")&gt;0,DATEDIF(I735,'ObjProd (2)'!$C$25,"y") &amp; " " &amp; IF(DATEDIF(I735,'ObjProd (2)'!$C$25,"y")=1,"an ","ans "),"") &amp;
   IF(DATEDIF(I735,'ObjProd (2)'!$C$25,"ym")&gt;0,DATEDIF(I735,'ObjProd (2)'!$C$25,"ym") &amp; " mois ", "") &amp;
   IF(INT(('ObjProd (2)'!$C$25-EDATE(I735,DATEDIF(I735,'ObjProd (2)'!$C$25,"y")*12+DATEDIF(I735,'ObjProd (2)'!$C$25,"ym")))/7)&gt;0,
      INT(('ObjProd (2)'!$C$25-EDATE(I735,DATEDIF(I735,'ObjProd (2)'!$C$25,"y")*12+DATEDIF(I735,'ObjProd (2)'!$C$25,"ym")))/7) &amp; " sem.",
      "")
)
)</f>
        <v>1 mois 2 sem.</v>
      </c>
      <c r="L735" s="11" t="str">
        <f t="shared" si="112"/>
        <v xml:space="preserve">E 4 </v>
      </c>
      <c r="M735" s="9">
        <f t="shared" si="113"/>
        <v>42</v>
      </c>
      <c r="N735" s="9" t="str" cm="1">
        <f t="array" aca="1" ref="N735" ca="1">LEFT(L735, IF(ISNUMBER(SUBSTITUTE(_xludf.MID(L735, 2, 1), ".", ",")), 1, 2))</f>
        <v xml:space="preserve">E </v>
      </c>
      <c r="O735" s="19">
        <f t="shared" ca="1" si="110"/>
        <v>4</v>
      </c>
      <c r="P735" s="9" t="str">
        <f t="shared" ca="1" si="116"/>
        <v>E</v>
      </c>
      <c r="Q735" s="9">
        <f t="shared" ca="1" si="117"/>
        <v>4</v>
      </c>
      <c r="R735" s="9" t="str">
        <f t="shared" ca="1" si="114"/>
        <v>E4</v>
      </c>
      <c r="S735" t="str" cm="1">
        <f t="array" ref="S735">IF(ISBLANK(C735),"",IFERROR(INDEX(ListeSeries!$A$2:$A$1045, MATCH(1, (DatasScan!G735=ListeSeries!$B$2:$B$1045) * (DatasScan!H735&gt;=ListeSeries!$D$2:$D$1045) * (DatasScan!H735&lt;=ListeSeries!$E$2:$E$1045), 0)), "no match"))</f>
        <v>MEDJOOL</v>
      </c>
      <c r="T735" s="7" t="str" cm="1">
        <f t="array" ref="T735">IF(ISBLANK(C735),"",IFERROR(INDEX(ListeSeries!$C$2:$C$1045, MATCH(1, (DatasScan!G735=ListeSeries!$B$2:$B$1045) * (DatasScan!H735&gt;=ListeSeries!$D$2:$D$1045) * (DatasScan!H735&lt;=ListeSeries!$E$2:$E$1045), 0)), "no match"))</f>
        <v>MEDJOOL 105</v>
      </c>
      <c r="U735" s="11" t="str" cm="1">
        <f t="array" ref="U735">IF(ISBLANK(C735),"",IFERROR(INDEX(ListeSeries!$F$2:$F$1045, MATCH(1, (DatasScan!G735=ListeSeries!$B$2:$B$1045) * (DatasScan!H735&gt;=ListeSeries!$D$2:$D$1045) * (DatasScan!H735&lt;=ListeSeries!$E$2:$E$1045), 0)), "no match"))</f>
        <v>3461-3475</v>
      </c>
    </row>
    <row r="736" spans="1:22" x14ac:dyDescent="0.25">
      <c r="A736" s="6" t="str">
        <f t="shared" si="115"/>
        <v>4</v>
      </c>
      <c r="B736" s="272" t="s">
        <v>1295</v>
      </c>
      <c r="C736" s="190" t="s">
        <v>3576</v>
      </c>
      <c r="D736" s="8">
        <v>2</v>
      </c>
      <c r="F736" s="7" t="str">
        <f t="shared" si="109"/>
        <v>840220250806E 4</v>
      </c>
      <c r="G736" s="21" t="str">
        <f>IF(ISBLANK(C736),"",_xlfn.XLOOKUP(_xlfn.XLOOKUP(VALUE(LEFT(C736,4)),Souches!$B$2:$B$15000,Souches!$E$2:$E$15000),Varietes!$B$2:$B$500,Varietes!$C$2:$C$500))</f>
        <v>MDJU</v>
      </c>
      <c r="H736" s="19">
        <f>IF(ISBLANK(C736),"",_xlfn.XLOOKUP(VALUE(LEFT(C736,4)),Souches!$B$2:$B$15000,Souches!$D$2:$D$15000))</f>
        <v>3464</v>
      </c>
      <c r="I736" s="10">
        <f t="shared" si="111"/>
        <v>45875</v>
      </c>
      <c r="J736" s="19">
        <f>IF(I736="","",INT(('ObjProd (2)'!$C$25-I736)/7 * (ABS('ObjProd (2)'!$C$25-I736)&gt;=7)))</f>
        <v>6</v>
      </c>
      <c r="K736" s="10" t="str">
        <f>IF(I736="","",
IF(AND(DATEDIF(I736,'ObjProd (2)'!$C$25,"y")=0,DATEDIF(I736,'ObjProd (2)'!$C$25,"ym")=0,
   INT(('ObjProd (2)'!$C$25-EDATE(I736,DATEDIF(I736,'ObjProd (2)'!$C$25,"y")*12+DATEDIF(I736,'ObjProd (2)'!$C$25,"ym")))/7)=0),
   "&lt; 1 sem.",
   IF(DATEDIF(I736,'ObjProd (2)'!$C$25,"y")&gt;0,DATEDIF(I736,'ObjProd (2)'!$C$25,"y") &amp; " " &amp; IF(DATEDIF(I736,'ObjProd (2)'!$C$25,"y")=1,"an ","ans "),"") &amp;
   IF(DATEDIF(I736,'ObjProd (2)'!$C$25,"ym")&gt;0,DATEDIF(I736,'ObjProd (2)'!$C$25,"ym") &amp; " mois ", "") &amp;
   IF(INT(('ObjProd (2)'!$C$25-EDATE(I736,DATEDIF(I736,'ObjProd (2)'!$C$25,"y")*12+DATEDIF(I736,'ObjProd (2)'!$C$25,"ym")))/7)&gt;0,
      INT(('ObjProd (2)'!$C$25-EDATE(I736,DATEDIF(I736,'ObjProd (2)'!$C$25,"y")*12+DATEDIF(I736,'ObjProd (2)'!$C$25,"ym")))/7) &amp; " sem.",
      "")
)
)</f>
        <v>1 mois 1 sem.</v>
      </c>
      <c r="L736" s="11" t="str">
        <f t="shared" si="112"/>
        <v xml:space="preserve">E 4 </v>
      </c>
      <c r="M736" s="9">
        <f t="shared" si="113"/>
        <v>28</v>
      </c>
      <c r="N736" s="9" t="str" cm="1">
        <f t="array" aca="1" ref="N736" ca="1">LEFT(L736, IF(ISNUMBER(SUBSTITUTE(_xludf.MID(L736, 2, 1), ".", ",")), 1, 2))</f>
        <v xml:space="preserve">E </v>
      </c>
      <c r="O736" s="19">
        <f t="shared" ca="1" si="110"/>
        <v>4</v>
      </c>
      <c r="P736" s="9" t="str">
        <f t="shared" ca="1" si="116"/>
        <v>E</v>
      </c>
      <c r="Q736" s="9">
        <f t="shared" ca="1" si="117"/>
        <v>4</v>
      </c>
      <c r="R736" s="9" t="str">
        <f t="shared" ca="1" si="114"/>
        <v>E4</v>
      </c>
      <c r="S736" t="str" cm="1">
        <f t="array" ref="S736">IF(ISBLANK(C736),"",IFERROR(INDEX(ListeSeries!$A$2:$A$1045, MATCH(1, (DatasScan!G736=ListeSeries!$B$2:$B$1045) * (DatasScan!H736&gt;=ListeSeries!$D$2:$D$1045) * (DatasScan!H736&lt;=ListeSeries!$E$2:$E$1045), 0)), "no match"))</f>
        <v>MEDJOOL</v>
      </c>
      <c r="T736" s="7" t="str" cm="1">
        <f t="array" ref="T736">IF(ISBLANK(C736),"",IFERROR(INDEX(ListeSeries!$C$2:$C$1045, MATCH(1, (DatasScan!G736=ListeSeries!$B$2:$B$1045) * (DatasScan!H736&gt;=ListeSeries!$D$2:$D$1045) * (DatasScan!H736&lt;=ListeSeries!$E$2:$E$1045), 0)), "no match"))</f>
        <v>MEDJOOL 105</v>
      </c>
      <c r="U736" s="11" t="str" cm="1">
        <f t="array" ref="U736">IF(ISBLANK(C736),"",IFERROR(INDEX(ListeSeries!$F$2:$F$1045, MATCH(1, (DatasScan!G736=ListeSeries!$B$2:$B$1045) * (DatasScan!H736&gt;=ListeSeries!$D$2:$D$1045) * (DatasScan!H736&lt;=ListeSeries!$E$2:$E$1045), 0)), "no match"))</f>
        <v>3461-3475</v>
      </c>
      <c r="V736" s="9"/>
    </row>
    <row r="737" spans="1:22" x14ac:dyDescent="0.25">
      <c r="A737" s="6" t="str">
        <f t="shared" si="115"/>
        <v>4</v>
      </c>
      <c r="B737" s="272" t="s">
        <v>1295</v>
      </c>
      <c r="C737" s="190" t="s">
        <v>2097</v>
      </c>
      <c r="E737" s="11">
        <v>7</v>
      </c>
      <c r="F737" s="7" t="str">
        <f t="shared" si="109"/>
        <v>861120250702EA6</v>
      </c>
      <c r="G737" s="21" t="str">
        <f>IF(ISBLANK(C737),"",_xlfn.XLOOKUP(_xlfn.XLOOKUP(VALUE(LEFT(C737,4)),Souches!$B$2:$B$15000,Souches!$E$2:$E$15000),Varietes!$B$2:$B$500,Varietes!$C$2:$C$500))</f>
        <v>MDJU</v>
      </c>
      <c r="H737" s="19">
        <f>IF(ISBLANK(C737),"",_xlfn.XLOOKUP(VALUE(LEFT(C737,4)),Souches!$B$2:$B$15000,Souches!$D$2:$D$15000))</f>
        <v>3522</v>
      </c>
      <c r="I737" s="10">
        <f t="shared" si="111"/>
        <v>45840</v>
      </c>
      <c r="J737" s="19">
        <f>IF(I737="","",INT(('ObjProd (2)'!$C$25-I737)/7 * (ABS('ObjProd (2)'!$C$25-I737)&gt;=7)))</f>
        <v>11</v>
      </c>
      <c r="K737" s="10" t="str">
        <f>IF(I737="","",
IF(AND(DATEDIF(I737,'ObjProd (2)'!$C$25,"y")=0,DATEDIF(I737,'ObjProd (2)'!$C$25,"ym")=0,
   INT(('ObjProd (2)'!$C$25-EDATE(I737,DATEDIF(I737,'ObjProd (2)'!$C$25,"y")*12+DATEDIF(I737,'ObjProd (2)'!$C$25,"ym")))/7)=0),
   "&lt; 1 sem.",
   IF(DATEDIF(I737,'ObjProd (2)'!$C$25,"y")&gt;0,DATEDIF(I737,'ObjProd (2)'!$C$25,"y") &amp; " " &amp; IF(DATEDIF(I737,'ObjProd (2)'!$C$25,"y")=1,"an ","ans "),"") &amp;
   IF(DATEDIF(I737,'ObjProd (2)'!$C$25,"ym")&gt;0,DATEDIF(I737,'ObjProd (2)'!$C$25,"ym") &amp; " mois ", "") &amp;
   IF(INT(('ObjProd (2)'!$C$25-EDATE(I737,DATEDIF(I737,'ObjProd (2)'!$C$25,"y")*12+DATEDIF(I737,'ObjProd (2)'!$C$25,"ym")))/7)&gt;0,
      INT(('ObjProd (2)'!$C$25-EDATE(I737,DATEDIF(I737,'ObjProd (2)'!$C$25,"y")*12+DATEDIF(I737,'ObjProd (2)'!$C$25,"ym")))/7) &amp; " sem.",
      "")
)
)</f>
        <v>2 mois 2 sem.</v>
      </c>
      <c r="L737" s="11" t="str">
        <f t="shared" si="112"/>
        <v xml:space="preserve">EA6 </v>
      </c>
      <c r="M737" s="9">
        <f t="shared" si="113"/>
        <v>7</v>
      </c>
      <c r="N737" s="9" t="str" cm="1">
        <f t="array" aca="1" ref="N737" ca="1">LEFT(L737, IF(ISNUMBER(SUBSTITUTE(_xludf.MID(L737, 2, 1), ".", ",")), 1, 2))</f>
        <v>EA</v>
      </c>
      <c r="O737" s="19">
        <f t="shared" ca="1" si="110"/>
        <v>6</v>
      </c>
      <c r="P737" s="9" t="str">
        <f t="shared" ca="1" si="116"/>
        <v>E</v>
      </c>
      <c r="Q737" s="9">
        <f t="shared" ca="1" si="117"/>
        <v>6</v>
      </c>
      <c r="R737" s="9" t="str">
        <f t="shared" ca="1" si="114"/>
        <v>E6</v>
      </c>
      <c r="S737" t="str" cm="1">
        <f t="array" ref="S737">IF(ISBLANK(C737),"",IFERROR(INDEX(ListeSeries!$A$2:$A$1045, MATCH(1, (DatasScan!G737=ListeSeries!$B$2:$B$1045) * (DatasScan!H737&gt;=ListeSeries!$D$2:$D$1045) * (DatasScan!H737&lt;=ListeSeries!$E$2:$E$1045), 0)), "no match"))</f>
        <v>MEDJOOL</v>
      </c>
      <c r="T737" s="7" t="str" cm="1">
        <f t="array" ref="T737">IF(ISBLANK(C737),"",IFERROR(INDEX(ListeSeries!$C$2:$C$1045, MATCH(1, (DatasScan!G737=ListeSeries!$B$2:$B$1045) * (DatasScan!H737&gt;=ListeSeries!$D$2:$D$1045) * (DatasScan!H737&lt;=ListeSeries!$E$2:$E$1045), 0)), "no match"))</f>
        <v>MEDJOOL 108</v>
      </c>
      <c r="U737" s="11" t="str" cm="1">
        <f t="array" ref="U737">IF(ISBLANK(C737),"",IFERROR(INDEX(ListeSeries!$F$2:$F$1045, MATCH(1, (DatasScan!G737=ListeSeries!$B$2:$B$1045) * (DatasScan!H737&gt;=ListeSeries!$D$2:$D$1045) * (DatasScan!H737&lt;=ListeSeries!$E$2:$E$1045), 0)), "no match"))</f>
        <v>3521-3530</v>
      </c>
      <c r="V737" s="9"/>
    </row>
    <row r="738" spans="1:22" x14ac:dyDescent="0.25">
      <c r="A738" s="6" t="str">
        <f t="shared" si="115"/>
        <v>4</v>
      </c>
      <c r="B738" s="272" t="s">
        <v>1295</v>
      </c>
      <c r="C738" s="190" t="s">
        <v>1037</v>
      </c>
      <c r="E738" s="11">
        <v>9</v>
      </c>
      <c r="F738" s="7" t="str">
        <f t="shared" si="109"/>
        <v>842520250324E 3</v>
      </c>
      <c r="G738" s="21" t="str">
        <f>IF(ISBLANK(C738),"",_xlfn.XLOOKUP(_xlfn.XLOOKUP(VALUE(LEFT(C738,4)),Souches!$B$2:$B$15000,Souches!$E$2:$E$15000),Varietes!$B$2:$B$500,Varietes!$C$2:$C$500))</f>
        <v>MDJU</v>
      </c>
      <c r="H738" s="19">
        <f>IF(ISBLANK(C738),"",_xlfn.XLOOKUP(VALUE(LEFT(C738,4)),Souches!$B$2:$B$15000,Souches!$D$2:$D$15000))</f>
        <v>3491</v>
      </c>
      <c r="I738" s="10">
        <f t="shared" si="111"/>
        <v>45740</v>
      </c>
      <c r="J738" s="19">
        <f>IF(I738="","",INT(('ObjProd (2)'!$C$25-I738)/7 * (ABS('ObjProd (2)'!$C$25-I738)&gt;=7)))</f>
        <v>25</v>
      </c>
      <c r="K738" s="10" t="str">
        <f>IF(I738="","",
IF(AND(DATEDIF(I738,'ObjProd (2)'!$C$25,"y")=0,DATEDIF(I738,'ObjProd (2)'!$C$25,"ym")=0,
   INT(('ObjProd (2)'!$C$25-EDATE(I738,DATEDIF(I738,'ObjProd (2)'!$C$25,"y")*12+DATEDIF(I738,'ObjProd (2)'!$C$25,"ym")))/7)=0),
   "&lt; 1 sem.",
   IF(DATEDIF(I738,'ObjProd (2)'!$C$25,"y")&gt;0,DATEDIF(I738,'ObjProd (2)'!$C$25,"y") &amp; " " &amp; IF(DATEDIF(I738,'ObjProd (2)'!$C$25,"y")=1,"an ","ans "),"") &amp;
   IF(DATEDIF(I738,'ObjProd (2)'!$C$25,"ym")&gt;0,DATEDIF(I738,'ObjProd (2)'!$C$25,"ym") &amp; " mois ", "") &amp;
   IF(INT(('ObjProd (2)'!$C$25-EDATE(I738,DATEDIF(I738,'ObjProd (2)'!$C$25,"y")*12+DATEDIF(I738,'ObjProd (2)'!$C$25,"ym")))/7)&gt;0,
      INT(('ObjProd (2)'!$C$25-EDATE(I738,DATEDIF(I738,'ObjProd (2)'!$C$25,"y")*12+DATEDIF(I738,'ObjProd (2)'!$C$25,"ym")))/7) &amp; " sem.",
      "")
)
)</f>
        <v>5 mois 3 sem.</v>
      </c>
      <c r="L738" s="11" t="str">
        <f t="shared" si="112"/>
        <v xml:space="preserve">E 3 </v>
      </c>
      <c r="M738" s="9">
        <f t="shared" si="113"/>
        <v>9</v>
      </c>
      <c r="N738" s="9" t="str" cm="1">
        <f t="array" aca="1" ref="N738" ca="1">LEFT(L738, IF(ISNUMBER(SUBSTITUTE(_xludf.MID(L738, 2, 1), ".", ",")), 1, 2))</f>
        <v xml:space="preserve">E </v>
      </c>
      <c r="O738" s="19">
        <f t="shared" ca="1" si="110"/>
        <v>3</v>
      </c>
      <c r="P738" s="9" t="str">
        <f t="shared" ca="1" si="116"/>
        <v>E</v>
      </c>
      <c r="Q738" s="9">
        <f t="shared" ca="1" si="117"/>
        <v>3</v>
      </c>
      <c r="R738" s="9" t="str">
        <f t="shared" ca="1" si="114"/>
        <v>E3</v>
      </c>
      <c r="S738" t="str" cm="1">
        <f t="array" ref="S738">IF(ISBLANK(C738),"",IFERROR(INDEX(ListeSeries!$A$2:$A$1045, MATCH(1, (DatasScan!G738=ListeSeries!$B$2:$B$1045) * (DatasScan!H738&gt;=ListeSeries!$D$2:$D$1045) * (DatasScan!H738&lt;=ListeSeries!$E$2:$E$1045), 0)), "no match"))</f>
        <v>MEDJOOL</v>
      </c>
      <c r="T738" s="7" t="str" cm="1">
        <f t="array" ref="T738">IF(ISBLANK(C738),"",IFERROR(INDEX(ListeSeries!$C$2:$C$1045, MATCH(1, (DatasScan!G738=ListeSeries!$B$2:$B$1045) * (DatasScan!H738&gt;=ListeSeries!$D$2:$D$1045) * (DatasScan!H738&lt;=ListeSeries!$E$2:$E$1045), 0)), "no match"))</f>
        <v>MEDJOOL 106</v>
      </c>
      <c r="U738" s="11" t="str" cm="1">
        <f t="array" ref="U738">IF(ISBLANK(C738),"",IFERROR(INDEX(ListeSeries!$F$2:$F$1045, MATCH(1, (DatasScan!G738=ListeSeries!$B$2:$B$1045) * (DatasScan!H738&gt;=ListeSeries!$D$2:$D$1045) * (DatasScan!H738&lt;=ListeSeries!$E$2:$E$1045), 0)), "no match"))</f>
        <v>3476-3500</v>
      </c>
      <c r="V738" s="9"/>
    </row>
    <row r="739" spans="1:22" x14ac:dyDescent="0.25">
      <c r="A739" s="6" t="str">
        <f t="shared" si="115"/>
        <v>4</v>
      </c>
      <c r="B739" s="272" t="s">
        <v>1295</v>
      </c>
      <c r="C739" s="190" t="s">
        <v>1038</v>
      </c>
      <c r="E739" s="11">
        <v>4</v>
      </c>
      <c r="F739" s="7" t="str">
        <f t="shared" si="109"/>
        <v>840220250324E 3</v>
      </c>
      <c r="G739" s="21" t="str">
        <f>IF(ISBLANK(C739),"",_xlfn.XLOOKUP(_xlfn.XLOOKUP(VALUE(LEFT(C739,4)),Souches!$B$2:$B$15000,Souches!$E$2:$E$15000),Varietes!$B$2:$B$500,Varietes!$C$2:$C$500))</f>
        <v>MDJU</v>
      </c>
      <c r="H739" s="19">
        <f>IF(ISBLANK(C739),"",_xlfn.XLOOKUP(VALUE(LEFT(C739,4)),Souches!$B$2:$B$15000,Souches!$D$2:$D$15000))</f>
        <v>3464</v>
      </c>
      <c r="I739" s="10">
        <f t="shared" si="111"/>
        <v>45740</v>
      </c>
      <c r="J739" s="19">
        <f>IF(I739="","",INT(('ObjProd (2)'!$C$25-I739)/7 * (ABS('ObjProd (2)'!$C$25-I739)&gt;=7)))</f>
        <v>25</v>
      </c>
      <c r="K739" s="10" t="str">
        <f>IF(I739="","",
IF(AND(DATEDIF(I739,'ObjProd (2)'!$C$25,"y")=0,DATEDIF(I739,'ObjProd (2)'!$C$25,"ym")=0,
   INT(('ObjProd (2)'!$C$25-EDATE(I739,DATEDIF(I739,'ObjProd (2)'!$C$25,"y")*12+DATEDIF(I739,'ObjProd (2)'!$C$25,"ym")))/7)=0),
   "&lt; 1 sem.",
   IF(DATEDIF(I739,'ObjProd (2)'!$C$25,"y")&gt;0,DATEDIF(I739,'ObjProd (2)'!$C$25,"y") &amp; " " &amp; IF(DATEDIF(I739,'ObjProd (2)'!$C$25,"y")=1,"an ","ans "),"") &amp;
   IF(DATEDIF(I739,'ObjProd (2)'!$C$25,"ym")&gt;0,DATEDIF(I739,'ObjProd (2)'!$C$25,"ym") &amp; " mois ", "") &amp;
   IF(INT(('ObjProd (2)'!$C$25-EDATE(I739,DATEDIF(I739,'ObjProd (2)'!$C$25,"y")*12+DATEDIF(I739,'ObjProd (2)'!$C$25,"ym")))/7)&gt;0,
      INT(('ObjProd (2)'!$C$25-EDATE(I739,DATEDIF(I739,'ObjProd (2)'!$C$25,"y")*12+DATEDIF(I739,'ObjProd (2)'!$C$25,"ym")))/7) &amp; " sem.",
      "")
)
)</f>
        <v>5 mois 3 sem.</v>
      </c>
      <c r="L739" s="11" t="str">
        <f t="shared" si="112"/>
        <v xml:space="preserve">E 3 </v>
      </c>
      <c r="M739" s="9">
        <f t="shared" si="113"/>
        <v>4</v>
      </c>
      <c r="N739" s="9" t="str" cm="1">
        <f t="array" aca="1" ref="N739" ca="1">LEFT(L739, IF(ISNUMBER(SUBSTITUTE(_xludf.MID(L739, 2, 1), ".", ",")), 1, 2))</f>
        <v xml:space="preserve">E </v>
      </c>
      <c r="O739" s="19">
        <f t="shared" ca="1" si="110"/>
        <v>3</v>
      </c>
      <c r="P739" s="9" t="str">
        <f t="shared" ca="1" si="116"/>
        <v>E</v>
      </c>
      <c r="Q739" s="9">
        <f t="shared" ca="1" si="117"/>
        <v>3</v>
      </c>
      <c r="R739" s="9" t="str">
        <f t="shared" ca="1" si="114"/>
        <v>E3</v>
      </c>
      <c r="S739" t="str" cm="1">
        <f t="array" ref="S739">IF(ISBLANK(C739),"",IFERROR(INDEX(ListeSeries!$A$2:$A$1045, MATCH(1, (DatasScan!G739=ListeSeries!$B$2:$B$1045) * (DatasScan!H739&gt;=ListeSeries!$D$2:$D$1045) * (DatasScan!H739&lt;=ListeSeries!$E$2:$E$1045), 0)), "no match"))</f>
        <v>MEDJOOL</v>
      </c>
      <c r="T739" s="7" t="str" cm="1">
        <f t="array" ref="T739">IF(ISBLANK(C739),"",IFERROR(INDEX(ListeSeries!$C$2:$C$1045, MATCH(1, (DatasScan!G739=ListeSeries!$B$2:$B$1045) * (DatasScan!H739&gt;=ListeSeries!$D$2:$D$1045) * (DatasScan!H739&lt;=ListeSeries!$E$2:$E$1045), 0)), "no match"))</f>
        <v>MEDJOOL 105</v>
      </c>
      <c r="U739" s="11" t="str" cm="1">
        <f t="array" ref="U739">IF(ISBLANK(C739),"",IFERROR(INDEX(ListeSeries!$F$2:$F$1045, MATCH(1, (DatasScan!G739=ListeSeries!$B$2:$B$1045) * (DatasScan!H739&gt;=ListeSeries!$D$2:$D$1045) * (DatasScan!H739&lt;=ListeSeries!$E$2:$E$1045), 0)), "no match"))</f>
        <v>3461-3475</v>
      </c>
      <c r="V739" s="9"/>
    </row>
    <row r="740" spans="1:22" x14ac:dyDescent="0.25">
      <c r="A740" s="6" t="str">
        <f t="shared" si="115"/>
        <v>4</v>
      </c>
      <c r="B740" s="272" t="s">
        <v>1295</v>
      </c>
      <c r="C740" s="190" t="s">
        <v>1039</v>
      </c>
      <c r="E740" s="11">
        <v>4</v>
      </c>
      <c r="F740" s="7" t="str">
        <f t="shared" si="109"/>
        <v>842520250324E 2</v>
      </c>
      <c r="G740" s="21" t="str">
        <f>IF(ISBLANK(C740),"",_xlfn.XLOOKUP(_xlfn.XLOOKUP(VALUE(LEFT(C740,4)),Souches!$B$2:$B$15000,Souches!$E$2:$E$15000),Varietes!$B$2:$B$500,Varietes!$C$2:$C$500))</f>
        <v>MDJU</v>
      </c>
      <c r="H740" s="19">
        <f>IF(ISBLANK(C740),"",_xlfn.XLOOKUP(VALUE(LEFT(C740,4)),Souches!$B$2:$B$15000,Souches!$D$2:$D$15000))</f>
        <v>3491</v>
      </c>
      <c r="I740" s="10">
        <f t="shared" si="111"/>
        <v>45740</v>
      </c>
      <c r="J740" s="19">
        <f>IF(I740="","",INT(('ObjProd (2)'!$C$25-I740)/7 * (ABS('ObjProd (2)'!$C$25-I740)&gt;=7)))</f>
        <v>25</v>
      </c>
      <c r="K740" s="10" t="str">
        <f>IF(I740="","",
IF(AND(DATEDIF(I740,'ObjProd (2)'!$C$25,"y")=0,DATEDIF(I740,'ObjProd (2)'!$C$25,"ym")=0,
   INT(('ObjProd (2)'!$C$25-EDATE(I740,DATEDIF(I740,'ObjProd (2)'!$C$25,"y")*12+DATEDIF(I740,'ObjProd (2)'!$C$25,"ym")))/7)=0),
   "&lt; 1 sem.",
   IF(DATEDIF(I740,'ObjProd (2)'!$C$25,"y")&gt;0,DATEDIF(I740,'ObjProd (2)'!$C$25,"y") &amp; " " &amp; IF(DATEDIF(I740,'ObjProd (2)'!$C$25,"y")=1,"an ","ans "),"") &amp;
   IF(DATEDIF(I740,'ObjProd (2)'!$C$25,"ym")&gt;0,DATEDIF(I740,'ObjProd (2)'!$C$25,"ym") &amp; " mois ", "") &amp;
   IF(INT(('ObjProd (2)'!$C$25-EDATE(I740,DATEDIF(I740,'ObjProd (2)'!$C$25,"y")*12+DATEDIF(I740,'ObjProd (2)'!$C$25,"ym")))/7)&gt;0,
      INT(('ObjProd (2)'!$C$25-EDATE(I740,DATEDIF(I740,'ObjProd (2)'!$C$25,"y")*12+DATEDIF(I740,'ObjProd (2)'!$C$25,"ym")))/7) &amp; " sem.",
      "")
)
)</f>
        <v>5 mois 3 sem.</v>
      </c>
      <c r="L740" s="11" t="str">
        <f t="shared" si="112"/>
        <v xml:space="preserve">E 2 </v>
      </c>
      <c r="M740" s="9">
        <f t="shared" si="113"/>
        <v>4</v>
      </c>
      <c r="N740" s="9" t="str" cm="1">
        <f t="array" aca="1" ref="N740" ca="1">LEFT(L740, IF(ISNUMBER(SUBSTITUTE(_xludf.MID(L740, 2, 1), ".", ",")), 1, 2))</f>
        <v xml:space="preserve">E </v>
      </c>
      <c r="O740" s="19">
        <f t="shared" ca="1" si="110"/>
        <v>2</v>
      </c>
      <c r="P740" s="9" t="str">
        <f t="shared" ca="1" si="116"/>
        <v>E</v>
      </c>
      <c r="Q740" s="9">
        <f t="shared" ca="1" si="117"/>
        <v>2</v>
      </c>
      <c r="R740" s="9" t="str">
        <f t="shared" ca="1" si="114"/>
        <v>E2</v>
      </c>
      <c r="S740" t="str" cm="1">
        <f t="array" ref="S740">IF(ISBLANK(C740),"",IFERROR(INDEX(ListeSeries!$A$2:$A$1045, MATCH(1, (DatasScan!G740=ListeSeries!$B$2:$B$1045) * (DatasScan!H740&gt;=ListeSeries!$D$2:$D$1045) * (DatasScan!H740&lt;=ListeSeries!$E$2:$E$1045), 0)), "no match"))</f>
        <v>MEDJOOL</v>
      </c>
      <c r="T740" s="7" t="str" cm="1">
        <f t="array" ref="T740">IF(ISBLANK(C740),"",IFERROR(INDEX(ListeSeries!$C$2:$C$1045, MATCH(1, (DatasScan!G740=ListeSeries!$B$2:$B$1045) * (DatasScan!H740&gt;=ListeSeries!$D$2:$D$1045) * (DatasScan!H740&lt;=ListeSeries!$E$2:$E$1045), 0)), "no match"))</f>
        <v>MEDJOOL 106</v>
      </c>
      <c r="U740" s="11" t="str" cm="1">
        <f t="array" ref="U740">IF(ISBLANK(C740),"",IFERROR(INDEX(ListeSeries!$F$2:$F$1045, MATCH(1, (DatasScan!G740=ListeSeries!$B$2:$B$1045) * (DatasScan!H740&gt;=ListeSeries!$D$2:$D$1045) * (DatasScan!H740&lt;=ListeSeries!$E$2:$E$1045), 0)), "no match"))</f>
        <v>3476-3500</v>
      </c>
      <c r="V740" s="9"/>
    </row>
    <row r="741" spans="1:22" x14ac:dyDescent="0.25">
      <c r="A741" s="6" t="str">
        <f t="shared" si="115"/>
        <v>4</v>
      </c>
      <c r="B741" s="272" t="s">
        <v>1295</v>
      </c>
      <c r="C741" s="190" t="s">
        <v>1037</v>
      </c>
      <c r="D741" s="8">
        <v>1</v>
      </c>
      <c r="F741" s="7" t="str">
        <f t="shared" si="109"/>
        <v>842520250324E 3</v>
      </c>
      <c r="G741" s="21" t="str">
        <f>IF(ISBLANK(C741),"",_xlfn.XLOOKUP(_xlfn.XLOOKUP(VALUE(LEFT(C741,4)),Souches!$B$2:$B$15000,Souches!$E$2:$E$15000),Varietes!$B$2:$B$500,Varietes!$C$2:$C$500))</f>
        <v>MDJU</v>
      </c>
      <c r="H741" s="19">
        <f>IF(ISBLANK(C741),"",_xlfn.XLOOKUP(VALUE(LEFT(C741,4)),Souches!$B$2:$B$15000,Souches!$D$2:$D$15000))</f>
        <v>3491</v>
      </c>
      <c r="I741" s="10">
        <f t="shared" si="111"/>
        <v>45740</v>
      </c>
      <c r="J741" s="19">
        <f>IF(I741="","",INT(('ObjProd (2)'!$C$25-I741)/7 * (ABS('ObjProd (2)'!$C$25-I741)&gt;=7)))</f>
        <v>25</v>
      </c>
      <c r="K741" s="10" t="str">
        <f>IF(I741="","",
IF(AND(DATEDIF(I741,'ObjProd (2)'!$C$25,"y")=0,DATEDIF(I741,'ObjProd (2)'!$C$25,"ym")=0,
   INT(('ObjProd (2)'!$C$25-EDATE(I741,DATEDIF(I741,'ObjProd (2)'!$C$25,"y")*12+DATEDIF(I741,'ObjProd (2)'!$C$25,"ym")))/7)=0),
   "&lt; 1 sem.",
   IF(DATEDIF(I741,'ObjProd (2)'!$C$25,"y")&gt;0,DATEDIF(I741,'ObjProd (2)'!$C$25,"y") &amp; " " &amp; IF(DATEDIF(I741,'ObjProd (2)'!$C$25,"y")=1,"an ","ans "),"") &amp;
   IF(DATEDIF(I741,'ObjProd (2)'!$C$25,"ym")&gt;0,DATEDIF(I741,'ObjProd (2)'!$C$25,"ym") &amp; " mois ", "") &amp;
   IF(INT(('ObjProd (2)'!$C$25-EDATE(I741,DATEDIF(I741,'ObjProd (2)'!$C$25,"y")*12+DATEDIF(I741,'ObjProd (2)'!$C$25,"ym")))/7)&gt;0,
      INT(('ObjProd (2)'!$C$25-EDATE(I741,DATEDIF(I741,'ObjProd (2)'!$C$25,"y")*12+DATEDIF(I741,'ObjProd (2)'!$C$25,"ym")))/7) &amp; " sem.",
      "")
)
)</f>
        <v>5 mois 3 sem.</v>
      </c>
      <c r="L741" s="11" t="str">
        <f t="shared" si="112"/>
        <v xml:space="preserve">E 3 </v>
      </c>
      <c r="M741" s="9">
        <f t="shared" si="113"/>
        <v>14</v>
      </c>
      <c r="N741" s="9" t="str" cm="1">
        <f t="array" aca="1" ref="N741" ca="1">LEFT(L741, IF(ISNUMBER(SUBSTITUTE(_xludf.MID(L741, 2, 1), ".", ",")), 1, 2))</f>
        <v xml:space="preserve">E </v>
      </c>
      <c r="O741" s="19">
        <f t="shared" ca="1" si="110"/>
        <v>3</v>
      </c>
      <c r="P741" s="9" t="str">
        <f t="shared" ca="1" si="116"/>
        <v>E</v>
      </c>
      <c r="Q741" s="9">
        <f t="shared" ca="1" si="117"/>
        <v>3</v>
      </c>
      <c r="R741" s="9" t="str">
        <f t="shared" ca="1" si="114"/>
        <v>E3</v>
      </c>
      <c r="S741" t="str" cm="1">
        <f t="array" ref="S741">IF(ISBLANK(C741),"",IFERROR(INDEX(ListeSeries!$A$2:$A$1045, MATCH(1, (DatasScan!G741=ListeSeries!$B$2:$B$1045) * (DatasScan!H741&gt;=ListeSeries!$D$2:$D$1045) * (DatasScan!H741&lt;=ListeSeries!$E$2:$E$1045), 0)), "no match"))</f>
        <v>MEDJOOL</v>
      </c>
      <c r="T741" s="7" t="str" cm="1">
        <f t="array" ref="T741">IF(ISBLANK(C741),"",IFERROR(INDEX(ListeSeries!$C$2:$C$1045, MATCH(1, (DatasScan!G741=ListeSeries!$B$2:$B$1045) * (DatasScan!H741&gt;=ListeSeries!$D$2:$D$1045) * (DatasScan!H741&lt;=ListeSeries!$E$2:$E$1045), 0)), "no match"))</f>
        <v>MEDJOOL 106</v>
      </c>
      <c r="U741" s="11" t="str" cm="1">
        <f t="array" ref="U741">IF(ISBLANK(C741),"",IFERROR(INDEX(ListeSeries!$F$2:$F$1045, MATCH(1, (DatasScan!G741=ListeSeries!$B$2:$B$1045) * (DatasScan!H741&gt;=ListeSeries!$D$2:$D$1045) * (DatasScan!H741&lt;=ListeSeries!$E$2:$E$1045), 0)), "no match"))</f>
        <v>3476-3500</v>
      </c>
      <c r="V741" s="9"/>
    </row>
    <row r="742" spans="1:22" x14ac:dyDescent="0.25">
      <c r="A742" s="6" t="str">
        <f t="shared" si="115"/>
        <v>4</v>
      </c>
      <c r="B742" s="8" t="s">
        <v>1292</v>
      </c>
      <c r="C742" s="190" t="s">
        <v>2081</v>
      </c>
      <c r="E742" s="11">
        <v>4</v>
      </c>
      <c r="F742" s="7" t="str">
        <f t="shared" si="109"/>
        <v>809020250619E 3</v>
      </c>
      <c r="G742" s="21" t="str">
        <f>IF(ISBLANK(C742),"",_xlfn.XLOOKUP(_xlfn.XLOOKUP(VALUE(LEFT(C742,4)),Souches!$B$2:$B$15000,Souches!$E$2:$E$15000),Varietes!$B$2:$B$500,Varietes!$C$2:$C$500))</f>
        <v>MDJU</v>
      </c>
      <c r="H742" s="19">
        <f>IF(ISBLANK(C742),"",_xlfn.XLOOKUP(VALUE(LEFT(C742,4)),Souches!$B$2:$B$15000,Souches!$D$2:$D$15000))</f>
        <v>3407</v>
      </c>
      <c r="I742" s="10">
        <f t="shared" si="111"/>
        <v>45827</v>
      </c>
      <c r="J742" s="19">
        <f>IF(I742="","",INT(('ObjProd (2)'!$C$25-I742)/7 * (ABS('ObjProd (2)'!$C$25-I742)&gt;=7)))</f>
        <v>13</v>
      </c>
      <c r="K742" s="10" t="str">
        <f>IF(I742="","",
IF(AND(DATEDIF(I742,'ObjProd (2)'!$C$25,"y")=0,DATEDIF(I742,'ObjProd (2)'!$C$25,"ym")=0,
   INT(('ObjProd (2)'!$C$25-EDATE(I742,DATEDIF(I742,'ObjProd (2)'!$C$25,"y")*12+DATEDIF(I742,'ObjProd (2)'!$C$25,"ym")))/7)=0),
   "&lt; 1 sem.",
   IF(DATEDIF(I742,'ObjProd (2)'!$C$25,"y")&gt;0,DATEDIF(I742,'ObjProd (2)'!$C$25,"y") &amp; " " &amp; IF(DATEDIF(I742,'ObjProd (2)'!$C$25,"y")=1,"an ","ans "),"") &amp;
   IF(DATEDIF(I742,'ObjProd (2)'!$C$25,"ym")&gt;0,DATEDIF(I742,'ObjProd (2)'!$C$25,"ym") &amp; " mois ", "") &amp;
   IF(INT(('ObjProd (2)'!$C$25-EDATE(I742,DATEDIF(I742,'ObjProd (2)'!$C$25,"y")*12+DATEDIF(I742,'ObjProd (2)'!$C$25,"ym")))/7)&gt;0,
      INT(('ObjProd (2)'!$C$25-EDATE(I742,DATEDIF(I742,'ObjProd (2)'!$C$25,"y")*12+DATEDIF(I742,'ObjProd (2)'!$C$25,"ym")))/7) &amp; " sem.",
      "")
)
)</f>
        <v>2 mois 4 sem.</v>
      </c>
      <c r="L742" s="11" t="str">
        <f t="shared" si="112"/>
        <v xml:space="preserve">E 3 </v>
      </c>
      <c r="M742" s="9">
        <f t="shared" si="113"/>
        <v>4</v>
      </c>
      <c r="N742" s="9" t="str" cm="1">
        <f t="array" aca="1" ref="N742" ca="1">LEFT(L742, IF(ISNUMBER(SUBSTITUTE(_xludf.MID(L742, 2, 1), ".", ",")), 1, 2))</f>
        <v xml:space="preserve">E </v>
      </c>
      <c r="O742" s="19">
        <f t="shared" ca="1" si="110"/>
        <v>3</v>
      </c>
      <c r="P742" s="9" t="str">
        <f t="shared" ca="1" si="116"/>
        <v>E</v>
      </c>
      <c r="Q742" s="9">
        <f t="shared" ca="1" si="117"/>
        <v>3</v>
      </c>
      <c r="R742" s="9" t="str">
        <f t="shared" ca="1" si="114"/>
        <v>E3</v>
      </c>
      <c r="S742" t="str" cm="1">
        <f t="array" ref="S742">IF(ISBLANK(C742),"",IFERROR(INDEX(ListeSeries!$A$2:$A$1045, MATCH(1, (DatasScan!G742=ListeSeries!$B$2:$B$1045) * (DatasScan!H742&gt;=ListeSeries!$D$2:$D$1045) * (DatasScan!H742&lt;=ListeSeries!$E$2:$E$1045), 0)), "no match"))</f>
        <v>MEDJOOL</v>
      </c>
      <c r="T742" s="7" t="str" cm="1">
        <f t="array" ref="T742">IF(ISBLANK(C742),"",IFERROR(INDEX(ListeSeries!$C$2:$C$1045, MATCH(1, (DatasScan!G742=ListeSeries!$B$2:$B$1045) * (DatasScan!H742&gt;=ListeSeries!$D$2:$D$1045) * (DatasScan!H742&lt;=ListeSeries!$E$2:$E$1045), 0)), "no match"))</f>
        <v>MEDJOOL 102</v>
      </c>
      <c r="U742" s="11" t="str" cm="1">
        <f t="array" ref="U742">IF(ISBLANK(C742),"",IFERROR(INDEX(ListeSeries!$F$2:$F$1045, MATCH(1, (DatasScan!G742=ListeSeries!$B$2:$B$1045) * (DatasScan!H742&gt;=ListeSeries!$D$2:$D$1045) * (DatasScan!H742&lt;=ListeSeries!$E$2:$E$1045), 0)), "no match"))</f>
        <v>3381-3410</v>
      </c>
      <c r="V742" s="9"/>
    </row>
    <row r="743" spans="1:22" x14ac:dyDescent="0.25">
      <c r="A743" s="6" t="str">
        <f t="shared" si="115"/>
        <v>4</v>
      </c>
      <c r="B743" s="272" t="s">
        <v>1292</v>
      </c>
      <c r="C743" s="190" t="s">
        <v>2082</v>
      </c>
      <c r="E743" s="11">
        <v>3</v>
      </c>
      <c r="F743" s="7" t="str">
        <f t="shared" si="109"/>
        <v>809020250619EA3</v>
      </c>
      <c r="G743" s="21" t="str">
        <f>IF(ISBLANK(C743),"",_xlfn.XLOOKUP(_xlfn.XLOOKUP(VALUE(LEFT(C743,4)),Souches!$B$2:$B$15000,Souches!$E$2:$E$15000),Varietes!$B$2:$B$500,Varietes!$C$2:$C$500))</f>
        <v>MDJU</v>
      </c>
      <c r="H743" s="19">
        <f>IF(ISBLANK(C743),"",_xlfn.XLOOKUP(VALUE(LEFT(C743,4)),Souches!$B$2:$B$15000,Souches!$D$2:$D$15000))</f>
        <v>3407</v>
      </c>
      <c r="I743" s="10">
        <f t="shared" si="111"/>
        <v>45827</v>
      </c>
      <c r="J743" s="19">
        <f>IF(I743="","",INT(('ObjProd (2)'!$C$25-I743)/7 * (ABS('ObjProd (2)'!$C$25-I743)&gt;=7)))</f>
        <v>13</v>
      </c>
      <c r="K743" s="10" t="str">
        <f>IF(I743="","",
IF(AND(DATEDIF(I743,'ObjProd (2)'!$C$25,"y")=0,DATEDIF(I743,'ObjProd (2)'!$C$25,"ym")=0,
   INT(('ObjProd (2)'!$C$25-EDATE(I743,DATEDIF(I743,'ObjProd (2)'!$C$25,"y")*12+DATEDIF(I743,'ObjProd (2)'!$C$25,"ym")))/7)=0),
   "&lt; 1 sem.",
   IF(DATEDIF(I743,'ObjProd (2)'!$C$25,"y")&gt;0,DATEDIF(I743,'ObjProd (2)'!$C$25,"y") &amp; " " &amp; IF(DATEDIF(I743,'ObjProd (2)'!$C$25,"y")=1,"an ","ans "),"") &amp;
   IF(DATEDIF(I743,'ObjProd (2)'!$C$25,"ym")&gt;0,DATEDIF(I743,'ObjProd (2)'!$C$25,"ym") &amp; " mois ", "") &amp;
   IF(INT(('ObjProd (2)'!$C$25-EDATE(I743,DATEDIF(I743,'ObjProd (2)'!$C$25,"y")*12+DATEDIF(I743,'ObjProd (2)'!$C$25,"ym")))/7)&gt;0,
      INT(('ObjProd (2)'!$C$25-EDATE(I743,DATEDIF(I743,'ObjProd (2)'!$C$25,"y")*12+DATEDIF(I743,'ObjProd (2)'!$C$25,"ym")))/7) &amp; " sem.",
      "")
)
)</f>
        <v>2 mois 4 sem.</v>
      </c>
      <c r="L743" s="11" t="str">
        <f t="shared" si="112"/>
        <v xml:space="preserve">EA3 </v>
      </c>
      <c r="M743" s="9">
        <f t="shared" si="113"/>
        <v>3</v>
      </c>
      <c r="N743" s="9" t="str" cm="1">
        <f t="array" aca="1" ref="N743" ca="1">LEFT(L743, IF(ISNUMBER(SUBSTITUTE(_xludf.MID(L743, 2, 1), ".", ",")), 1, 2))</f>
        <v>EA</v>
      </c>
      <c r="O743" s="19">
        <f t="shared" ca="1" si="110"/>
        <v>3</v>
      </c>
      <c r="P743" s="9" t="str">
        <f t="shared" ca="1" si="116"/>
        <v>E</v>
      </c>
      <c r="Q743" s="9">
        <f t="shared" ca="1" si="117"/>
        <v>3</v>
      </c>
      <c r="R743" s="9" t="str">
        <f t="shared" ca="1" si="114"/>
        <v>E3</v>
      </c>
      <c r="S743" t="str" cm="1">
        <f t="array" ref="S743">IF(ISBLANK(C743),"",IFERROR(INDEX(ListeSeries!$A$2:$A$1045, MATCH(1, (DatasScan!G743=ListeSeries!$B$2:$B$1045) * (DatasScan!H743&gt;=ListeSeries!$D$2:$D$1045) * (DatasScan!H743&lt;=ListeSeries!$E$2:$E$1045), 0)), "no match"))</f>
        <v>MEDJOOL</v>
      </c>
      <c r="T743" s="7" t="str" cm="1">
        <f t="array" ref="T743">IF(ISBLANK(C743),"",IFERROR(INDEX(ListeSeries!$C$2:$C$1045, MATCH(1, (DatasScan!G743=ListeSeries!$B$2:$B$1045) * (DatasScan!H743&gt;=ListeSeries!$D$2:$D$1045) * (DatasScan!H743&lt;=ListeSeries!$E$2:$E$1045), 0)), "no match"))</f>
        <v>MEDJOOL 102</v>
      </c>
      <c r="U743" s="11" t="str" cm="1">
        <f t="array" ref="U743">IF(ISBLANK(C743),"",IFERROR(INDEX(ListeSeries!$F$2:$F$1045, MATCH(1, (DatasScan!G743=ListeSeries!$B$2:$B$1045) * (DatasScan!H743&gt;=ListeSeries!$D$2:$D$1045) * (DatasScan!H743&lt;=ListeSeries!$E$2:$E$1045), 0)), "no match"))</f>
        <v>3381-3410</v>
      </c>
      <c r="V743" s="9"/>
    </row>
    <row r="744" spans="1:22" x14ac:dyDescent="0.25">
      <c r="A744" s="6" t="str">
        <f t="shared" si="115"/>
        <v>4</v>
      </c>
      <c r="B744" s="272" t="s">
        <v>1292</v>
      </c>
      <c r="C744" s="190" t="s">
        <v>3577</v>
      </c>
      <c r="E744" s="11">
        <v>7</v>
      </c>
      <c r="F744" s="7" t="str">
        <f t="shared" si="109"/>
        <v>840220250825EA7</v>
      </c>
      <c r="G744" s="21" t="str">
        <f>IF(ISBLANK(C744),"",_xlfn.XLOOKUP(_xlfn.XLOOKUP(VALUE(LEFT(C744,4)),Souches!$B$2:$B$15000,Souches!$E$2:$E$15000),Varietes!$B$2:$B$500,Varietes!$C$2:$C$500))</f>
        <v>MDJU</v>
      </c>
      <c r="H744" s="19">
        <f>IF(ISBLANK(C744),"",_xlfn.XLOOKUP(VALUE(LEFT(C744,4)),Souches!$B$2:$B$15000,Souches!$D$2:$D$15000))</f>
        <v>3464</v>
      </c>
      <c r="I744" s="10">
        <f t="shared" si="111"/>
        <v>45894</v>
      </c>
      <c r="J744" s="19">
        <f>IF(I744="","",INT(('ObjProd (2)'!$C$25-I744)/7 * (ABS('ObjProd (2)'!$C$25-I744)&gt;=7)))</f>
        <v>3</v>
      </c>
      <c r="K744" s="10" t="str">
        <f>IF(I744="","",
IF(AND(DATEDIF(I744,'ObjProd (2)'!$C$25,"y")=0,DATEDIF(I744,'ObjProd (2)'!$C$25,"ym")=0,
   INT(('ObjProd (2)'!$C$25-EDATE(I744,DATEDIF(I744,'ObjProd (2)'!$C$25,"y")*12+DATEDIF(I744,'ObjProd (2)'!$C$25,"ym")))/7)=0),
   "&lt; 1 sem.",
   IF(DATEDIF(I744,'ObjProd (2)'!$C$25,"y")&gt;0,DATEDIF(I744,'ObjProd (2)'!$C$25,"y") &amp; " " &amp; IF(DATEDIF(I744,'ObjProd (2)'!$C$25,"y")=1,"an ","ans "),"") &amp;
   IF(DATEDIF(I744,'ObjProd (2)'!$C$25,"ym")&gt;0,DATEDIF(I744,'ObjProd (2)'!$C$25,"ym") &amp; " mois ", "") &amp;
   IF(INT(('ObjProd (2)'!$C$25-EDATE(I744,DATEDIF(I744,'ObjProd (2)'!$C$25,"y")*12+DATEDIF(I744,'ObjProd (2)'!$C$25,"ym")))/7)&gt;0,
      INT(('ObjProd (2)'!$C$25-EDATE(I744,DATEDIF(I744,'ObjProd (2)'!$C$25,"y")*12+DATEDIF(I744,'ObjProd (2)'!$C$25,"ym")))/7) &amp; " sem.",
      "")
)
)</f>
        <v>3 sem.</v>
      </c>
      <c r="L744" s="11" t="str">
        <f t="shared" si="112"/>
        <v xml:space="preserve">EA7 </v>
      </c>
      <c r="M744" s="9">
        <f t="shared" si="113"/>
        <v>7</v>
      </c>
      <c r="N744" s="9" t="str" cm="1">
        <f t="array" aca="1" ref="N744" ca="1">LEFT(L744, IF(ISNUMBER(SUBSTITUTE(_xludf.MID(L744, 2, 1), ".", ",")), 1, 2))</f>
        <v>EA</v>
      </c>
      <c r="O744" s="19">
        <f t="shared" ca="1" si="110"/>
        <v>7</v>
      </c>
      <c r="P744" s="9" t="str">
        <f t="shared" ca="1" si="116"/>
        <v>E</v>
      </c>
      <c r="Q744" s="9" t="str">
        <f t="shared" ca="1" si="117"/>
        <v>7+</v>
      </c>
      <c r="R744" s="9" t="str">
        <f t="shared" ca="1" si="114"/>
        <v>E7+</v>
      </c>
      <c r="S744" t="str" cm="1">
        <f t="array" ref="S744">IF(ISBLANK(C744),"",IFERROR(INDEX(ListeSeries!$A$2:$A$1045, MATCH(1, (DatasScan!G744=ListeSeries!$B$2:$B$1045) * (DatasScan!H744&gt;=ListeSeries!$D$2:$D$1045) * (DatasScan!H744&lt;=ListeSeries!$E$2:$E$1045), 0)), "no match"))</f>
        <v>MEDJOOL</v>
      </c>
      <c r="T744" s="7" t="str" cm="1">
        <f t="array" ref="T744">IF(ISBLANK(C744),"",IFERROR(INDEX(ListeSeries!$C$2:$C$1045, MATCH(1, (DatasScan!G744=ListeSeries!$B$2:$B$1045) * (DatasScan!H744&gt;=ListeSeries!$D$2:$D$1045) * (DatasScan!H744&lt;=ListeSeries!$E$2:$E$1045), 0)), "no match"))</f>
        <v>MEDJOOL 105</v>
      </c>
      <c r="U744" s="11" t="str" cm="1">
        <f t="array" ref="U744">IF(ISBLANK(C744),"",IFERROR(INDEX(ListeSeries!$F$2:$F$1045, MATCH(1, (DatasScan!G744=ListeSeries!$B$2:$B$1045) * (DatasScan!H744&gt;=ListeSeries!$D$2:$D$1045) * (DatasScan!H744&lt;=ListeSeries!$E$2:$E$1045), 0)), "no match"))</f>
        <v>3461-3475</v>
      </c>
      <c r="V744" s="9"/>
    </row>
    <row r="745" spans="1:22" x14ac:dyDescent="0.25">
      <c r="A745" s="6" t="str">
        <f t="shared" si="115"/>
        <v>4</v>
      </c>
      <c r="B745" s="272" t="s">
        <v>1292</v>
      </c>
      <c r="C745" s="190" t="s">
        <v>2061</v>
      </c>
      <c r="D745" s="8">
        <v>1</v>
      </c>
      <c r="E745" s="11">
        <v>7</v>
      </c>
      <c r="F745" s="7" t="str">
        <f t="shared" si="109"/>
        <v>851620250805E 7</v>
      </c>
      <c r="G745" s="21" t="str">
        <f>IF(ISBLANK(C745),"",_xlfn.XLOOKUP(_xlfn.XLOOKUP(VALUE(LEFT(C745,4)),Souches!$B$2:$B$15000,Souches!$E$2:$E$15000),Varietes!$B$2:$B$500,Varietes!$C$2:$C$500))</f>
        <v>MDJU</v>
      </c>
      <c r="H745" s="19">
        <f>IF(ISBLANK(C745),"",_xlfn.XLOOKUP(VALUE(LEFT(C745,4)),Souches!$B$2:$B$15000,Souches!$D$2:$D$15000))</f>
        <v>3514</v>
      </c>
      <c r="I745" s="10">
        <f t="shared" si="111"/>
        <v>45874</v>
      </c>
      <c r="J745" s="19">
        <f>IF(I745="","",INT(('ObjProd (2)'!$C$25-I745)/7 * (ABS('ObjProd (2)'!$C$25-I745)&gt;=7)))</f>
        <v>6</v>
      </c>
      <c r="K745" s="10" t="str">
        <f>IF(I745="","",
IF(AND(DATEDIF(I745,'ObjProd (2)'!$C$25,"y")=0,DATEDIF(I745,'ObjProd (2)'!$C$25,"ym")=0,
   INT(('ObjProd (2)'!$C$25-EDATE(I745,DATEDIF(I745,'ObjProd (2)'!$C$25,"y")*12+DATEDIF(I745,'ObjProd (2)'!$C$25,"ym")))/7)=0),
   "&lt; 1 sem.",
   IF(DATEDIF(I745,'ObjProd (2)'!$C$25,"y")&gt;0,DATEDIF(I745,'ObjProd (2)'!$C$25,"y") &amp; " " &amp; IF(DATEDIF(I745,'ObjProd (2)'!$C$25,"y")=1,"an ","ans "),"") &amp;
   IF(DATEDIF(I745,'ObjProd (2)'!$C$25,"ym")&gt;0,DATEDIF(I745,'ObjProd (2)'!$C$25,"ym") &amp; " mois ", "") &amp;
   IF(INT(('ObjProd (2)'!$C$25-EDATE(I745,DATEDIF(I745,'ObjProd (2)'!$C$25,"y")*12+DATEDIF(I745,'ObjProd (2)'!$C$25,"ym")))/7)&gt;0,
      INT(('ObjProd (2)'!$C$25-EDATE(I745,DATEDIF(I745,'ObjProd (2)'!$C$25,"y")*12+DATEDIF(I745,'ObjProd (2)'!$C$25,"ym")))/7) &amp; " sem.",
      "")
)
)</f>
        <v>1 mois 1 sem.</v>
      </c>
      <c r="L745" s="11" t="str">
        <f t="shared" si="112"/>
        <v xml:space="preserve">E 7 </v>
      </c>
      <c r="M745" s="9">
        <f t="shared" si="113"/>
        <v>21</v>
      </c>
      <c r="N745" s="9" t="str" cm="1">
        <f t="array" aca="1" ref="N745" ca="1">LEFT(L745, IF(ISNUMBER(SUBSTITUTE(_xludf.MID(L745, 2, 1), ".", ",")), 1, 2))</f>
        <v xml:space="preserve">E </v>
      </c>
      <c r="O745" s="19">
        <f t="shared" ca="1" si="110"/>
        <v>7</v>
      </c>
      <c r="P745" s="9" t="str">
        <f t="shared" ca="1" si="116"/>
        <v>E</v>
      </c>
      <c r="Q745" s="9" t="str">
        <f t="shared" ca="1" si="117"/>
        <v>7+</v>
      </c>
      <c r="R745" s="9" t="str">
        <f t="shared" ca="1" si="114"/>
        <v>E7+</v>
      </c>
      <c r="S745" t="str" cm="1">
        <f t="array" ref="S745">IF(ISBLANK(C745),"",IFERROR(INDEX(ListeSeries!$A$2:$A$1045, MATCH(1, (DatasScan!G745=ListeSeries!$B$2:$B$1045) * (DatasScan!H745&gt;=ListeSeries!$D$2:$D$1045) * (DatasScan!H745&lt;=ListeSeries!$E$2:$E$1045), 0)), "no match"))</f>
        <v>MEDJOOL</v>
      </c>
      <c r="T745" s="7" t="str" cm="1">
        <f t="array" ref="T745">IF(ISBLANK(C745),"",IFERROR(INDEX(ListeSeries!$C$2:$C$1045, MATCH(1, (DatasScan!G745=ListeSeries!$B$2:$B$1045) * (DatasScan!H745&gt;=ListeSeries!$D$2:$D$1045) * (DatasScan!H745&lt;=ListeSeries!$E$2:$E$1045), 0)), "no match"))</f>
        <v>MEDJOOL 107</v>
      </c>
      <c r="U745" s="11" t="str" cm="1">
        <f t="array" ref="U745">IF(ISBLANK(C745),"",IFERROR(INDEX(ListeSeries!$F$2:$F$1045, MATCH(1, (DatasScan!G745=ListeSeries!$B$2:$B$1045) * (DatasScan!H745&gt;=ListeSeries!$D$2:$D$1045) * (DatasScan!H745&lt;=ListeSeries!$E$2:$E$1045), 0)), "no match"))</f>
        <v>3501-3520</v>
      </c>
      <c r="V745" s="9"/>
    </row>
    <row r="746" spans="1:22" x14ac:dyDescent="0.25">
      <c r="A746" s="6" t="str">
        <f t="shared" si="115"/>
        <v>4</v>
      </c>
      <c r="B746" s="272" t="s">
        <v>1292</v>
      </c>
      <c r="C746" s="190" t="s">
        <v>3578</v>
      </c>
      <c r="E746" s="11">
        <v>4</v>
      </c>
      <c r="F746" s="7" t="str">
        <f t="shared" si="109"/>
        <v>841320250904XM2</v>
      </c>
      <c r="G746" s="21" t="str">
        <f>IF(ISBLANK(C746),"",_xlfn.XLOOKUP(_xlfn.XLOOKUP(VALUE(LEFT(C746,4)),Souches!$B$2:$B$15000,Souches!$E$2:$E$15000),Varietes!$B$2:$B$500,Varietes!$C$2:$C$500))</f>
        <v>MDJU</v>
      </c>
      <c r="H746" s="19">
        <f>IF(ISBLANK(C746),"",_xlfn.XLOOKUP(VALUE(LEFT(C746,4)),Souches!$B$2:$B$15000,Souches!$D$2:$D$15000))</f>
        <v>3476</v>
      </c>
      <c r="I746" s="10">
        <f t="shared" si="111"/>
        <v>45904</v>
      </c>
      <c r="J746" s="19">
        <f>IF(I746="","",INT(('ObjProd (2)'!$C$25-I746)/7 * (ABS('ObjProd (2)'!$C$25-I746)&gt;=7)))</f>
        <v>2</v>
      </c>
      <c r="K746" s="10" t="str">
        <f>IF(I746="","",
IF(AND(DATEDIF(I746,'ObjProd (2)'!$C$25,"y")=0,DATEDIF(I746,'ObjProd (2)'!$C$25,"ym")=0,
   INT(('ObjProd (2)'!$C$25-EDATE(I746,DATEDIF(I746,'ObjProd (2)'!$C$25,"y")*12+DATEDIF(I746,'ObjProd (2)'!$C$25,"ym")))/7)=0),
   "&lt; 1 sem.",
   IF(DATEDIF(I746,'ObjProd (2)'!$C$25,"y")&gt;0,DATEDIF(I746,'ObjProd (2)'!$C$25,"y") &amp; " " &amp; IF(DATEDIF(I746,'ObjProd (2)'!$C$25,"y")=1,"an ","ans "),"") &amp;
   IF(DATEDIF(I746,'ObjProd (2)'!$C$25,"ym")&gt;0,DATEDIF(I746,'ObjProd (2)'!$C$25,"ym") &amp; " mois ", "") &amp;
   IF(INT(('ObjProd (2)'!$C$25-EDATE(I746,DATEDIF(I746,'ObjProd (2)'!$C$25,"y")*12+DATEDIF(I746,'ObjProd (2)'!$C$25,"ym")))/7)&gt;0,
      INT(('ObjProd (2)'!$C$25-EDATE(I746,DATEDIF(I746,'ObjProd (2)'!$C$25,"y")*12+DATEDIF(I746,'ObjProd (2)'!$C$25,"ym")))/7) &amp; " sem.",
      "")
)
)</f>
        <v>2 sem.</v>
      </c>
      <c r="L746" s="11" t="str">
        <f t="shared" si="112"/>
        <v>XM26</v>
      </c>
      <c r="M746" s="9">
        <f t="shared" si="113"/>
        <v>4</v>
      </c>
      <c r="N746" s="9" t="str" cm="1">
        <f t="array" aca="1" ref="N746" ca="1">LEFT(L746, IF(ISNUMBER(SUBSTITUTE(_xludf.MID(L746, 2, 1), ".", ",")), 1, 2))</f>
        <v>XM</v>
      </c>
      <c r="O746" s="19">
        <f t="shared" ca="1" si="110"/>
        <v>26</v>
      </c>
      <c r="P746" s="9" t="str">
        <f t="shared" ca="1" si="116"/>
        <v>X</v>
      </c>
      <c r="Q746" s="9" t="str">
        <f t="shared" ca="1" si="117"/>
        <v>13+</v>
      </c>
      <c r="R746" s="9" t="str">
        <f t="shared" ca="1" si="114"/>
        <v>X13+</v>
      </c>
      <c r="S746" t="str" cm="1">
        <f t="array" ref="S746">IF(ISBLANK(C746),"",IFERROR(INDEX(ListeSeries!$A$2:$A$1045, MATCH(1, (DatasScan!G746=ListeSeries!$B$2:$B$1045) * (DatasScan!H746&gt;=ListeSeries!$D$2:$D$1045) * (DatasScan!H746&lt;=ListeSeries!$E$2:$E$1045), 0)), "no match"))</f>
        <v>MEDJOOL</v>
      </c>
      <c r="T746" s="7" t="str" cm="1">
        <f t="array" ref="T746">IF(ISBLANK(C746),"",IFERROR(INDEX(ListeSeries!$C$2:$C$1045, MATCH(1, (DatasScan!G746=ListeSeries!$B$2:$B$1045) * (DatasScan!H746&gt;=ListeSeries!$D$2:$D$1045) * (DatasScan!H746&lt;=ListeSeries!$E$2:$E$1045), 0)), "no match"))</f>
        <v>MEDJOOL 106</v>
      </c>
      <c r="U746" s="11" t="str" cm="1">
        <f t="array" ref="U746">IF(ISBLANK(C746),"",IFERROR(INDEX(ListeSeries!$F$2:$F$1045, MATCH(1, (DatasScan!G746=ListeSeries!$B$2:$B$1045) * (DatasScan!H746&gt;=ListeSeries!$D$2:$D$1045) * (DatasScan!H746&lt;=ListeSeries!$E$2:$E$1045), 0)), "no match"))</f>
        <v>3476-3500</v>
      </c>
      <c r="V746" s="9"/>
    </row>
    <row r="747" spans="1:22" x14ac:dyDescent="0.25">
      <c r="A747" s="6" t="str">
        <f t="shared" si="115"/>
        <v>4</v>
      </c>
      <c r="B747" s="272" t="s">
        <v>1292</v>
      </c>
      <c r="C747" s="190" t="s">
        <v>3579</v>
      </c>
      <c r="D747" s="8">
        <v>4</v>
      </c>
      <c r="E747" s="11">
        <v>7</v>
      </c>
      <c r="F747" s="7" t="str">
        <f t="shared" si="109"/>
        <v>841320250904XS2</v>
      </c>
      <c r="G747" s="21" t="str">
        <f>IF(ISBLANK(C747),"",_xlfn.XLOOKUP(_xlfn.XLOOKUP(VALUE(LEFT(C747,4)),Souches!$B$2:$B$15000,Souches!$E$2:$E$15000),Varietes!$B$2:$B$500,Varietes!$C$2:$C$500))</f>
        <v>MDJU</v>
      </c>
      <c r="H747" s="19">
        <f>IF(ISBLANK(C747),"",_xlfn.XLOOKUP(VALUE(LEFT(C747,4)),Souches!$B$2:$B$15000,Souches!$D$2:$D$15000))</f>
        <v>3476</v>
      </c>
      <c r="I747" s="10">
        <f t="shared" si="111"/>
        <v>45904</v>
      </c>
      <c r="J747" s="19">
        <f>IF(I747="","",INT(('ObjProd (2)'!$C$25-I747)/7 * (ABS('ObjProd (2)'!$C$25-I747)&gt;=7)))</f>
        <v>2</v>
      </c>
      <c r="K747" s="10" t="str">
        <f>IF(I747="","",
IF(AND(DATEDIF(I747,'ObjProd (2)'!$C$25,"y")=0,DATEDIF(I747,'ObjProd (2)'!$C$25,"ym")=0,
   INT(('ObjProd (2)'!$C$25-EDATE(I747,DATEDIF(I747,'ObjProd (2)'!$C$25,"y")*12+DATEDIF(I747,'ObjProd (2)'!$C$25,"ym")))/7)=0),
   "&lt; 1 sem.",
   IF(DATEDIF(I747,'ObjProd (2)'!$C$25,"y")&gt;0,DATEDIF(I747,'ObjProd (2)'!$C$25,"y") &amp; " " &amp; IF(DATEDIF(I747,'ObjProd (2)'!$C$25,"y")=1,"an ","ans "),"") &amp;
   IF(DATEDIF(I747,'ObjProd (2)'!$C$25,"ym")&gt;0,DATEDIF(I747,'ObjProd (2)'!$C$25,"ym") &amp; " mois ", "") &amp;
   IF(INT(('ObjProd (2)'!$C$25-EDATE(I747,DATEDIF(I747,'ObjProd (2)'!$C$25,"y")*12+DATEDIF(I747,'ObjProd (2)'!$C$25,"ym")))/7)&gt;0,
      INT(('ObjProd (2)'!$C$25-EDATE(I747,DATEDIF(I747,'ObjProd (2)'!$C$25,"y")*12+DATEDIF(I747,'ObjProd (2)'!$C$25,"ym")))/7) &amp; " sem.",
      "")
)
)</f>
        <v>2 sem.</v>
      </c>
      <c r="L747" s="11" t="str">
        <f t="shared" si="112"/>
        <v>XS26</v>
      </c>
      <c r="M747" s="9">
        <f t="shared" si="113"/>
        <v>63</v>
      </c>
      <c r="N747" s="9" t="str" cm="1">
        <f t="array" aca="1" ref="N747" ca="1">LEFT(L747, IF(ISNUMBER(SUBSTITUTE(_xludf.MID(L747, 2, 1), ".", ",")), 1, 2))</f>
        <v>XS</v>
      </c>
      <c r="O747" s="19">
        <f t="shared" ca="1" si="110"/>
        <v>26</v>
      </c>
      <c r="P747" s="9" t="str">
        <f t="shared" ca="1" si="116"/>
        <v>X</v>
      </c>
      <c r="Q747" s="9" t="str">
        <f t="shared" ca="1" si="117"/>
        <v>13+</v>
      </c>
      <c r="R747" s="9" t="str">
        <f t="shared" ca="1" si="114"/>
        <v>X13+</v>
      </c>
      <c r="S747" t="str" cm="1">
        <f t="array" ref="S747">IF(ISBLANK(C747),"",IFERROR(INDEX(ListeSeries!$A$2:$A$1045, MATCH(1, (DatasScan!G747=ListeSeries!$B$2:$B$1045) * (DatasScan!H747&gt;=ListeSeries!$D$2:$D$1045) * (DatasScan!H747&lt;=ListeSeries!$E$2:$E$1045), 0)), "no match"))</f>
        <v>MEDJOOL</v>
      </c>
      <c r="T747" s="7" t="str" cm="1">
        <f t="array" ref="T747">IF(ISBLANK(C747),"",IFERROR(INDEX(ListeSeries!$C$2:$C$1045, MATCH(1, (DatasScan!G747=ListeSeries!$B$2:$B$1045) * (DatasScan!H747&gt;=ListeSeries!$D$2:$D$1045) * (DatasScan!H747&lt;=ListeSeries!$E$2:$E$1045), 0)), "no match"))</f>
        <v>MEDJOOL 106</v>
      </c>
      <c r="U747" s="11" t="str" cm="1">
        <f t="array" ref="U747">IF(ISBLANK(C747),"",IFERROR(INDEX(ListeSeries!$F$2:$F$1045, MATCH(1, (DatasScan!G747=ListeSeries!$B$2:$B$1045) * (DatasScan!H747&gt;=ListeSeries!$D$2:$D$1045) * (DatasScan!H747&lt;=ListeSeries!$E$2:$E$1045), 0)), "no match"))</f>
        <v>3476-3500</v>
      </c>
      <c r="V747" s="9"/>
    </row>
    <row r="748" spans="1:22" x14ac:dyDescent="0.25">
      <c r="A748" s="6" t="str">
        <f t="shared" si="115"/>
        <v>4</v>
      </c>
      <c r="B748" s="272" t="s">
        <v>1292</v>
      </c>
      <c r="C748" s="190" t="s">
        <v>3580</v>
      </c>
      <c r="E748" s="11">
        <f>12*9+3</f>
        <v>111</v>
      </c>
      <c r="F748" s="7" t="str">
        <f t="shared" si="109"/>
        <v>841320250908E 1</v>
      </c>
      <c r="G748" s="21" t="str">
        <f>IF(ISBLANK(C748),"",_xlfn.XLOOKUP(_xlfn.XLOOKUP(VALUE(LEFT(C748,4)),Souches!$B$2:$B$15000,Souches!$E$2:$E$15000),Varietes!$B$2:$B$500,Varietes!$C$2:$C$500))</f>
        <v>MDJU</v>
      </c>
      <c r="H748" s="19">
        <f>IF(ISBLANK(C748),"",_xlfn.XLOOKUP(VALUE(LEFT(C748,4)),Souches!$B$2:$B$15000,Souches!$D$2:$D$15000))</f>
        <v>3476</v>
      </c>
      <c r="I748" s="10">
        <f t="shared" si="111"/>
        <v>45908</v>
      </c>
      <c r="J748" s="19">
        <f>IF(I748="","",INT(('ObjProd (2)'!$C$25-I748)/7 * (ABS('ObjProd (2)'!$C$25-I748)&gt;=7)))</f>
        <v>1</v>
      </c>
      <c r="K748" s="10" t="str">
        <f>IF(I748="","",
IF(AND(DATEDIF(I748,'ObjProd (2)'!$C$25,"y")=0,DATEDIF(I748,'ObjProd (2)'!$C$25,"ym")=0,
   INT(('ObjProd (2)'!$C$25-EDATE(I748,DATEDIF(I748,'ObjProd (2)'!$C$25,"y")*12+DATEDIF(I748,'ObjProd (2)'!$C$25,"ym")))/7)=0),
   "&lt; 1 sem.",
   IF(DATEDIF(I748,'ObjProd (2)'!$C$25,"y")&gt;0,DATEDIF(I748,'ObjProd (2)'!$C$25,"y") &amp; " " &amp; IF(DATEDIF(I748,'ObjProd (2)'!$C$25,"y")=1,"an ","ans "),"") &amp;
   IF(DATEDIF(I748,'ObjProd (2)'!$C$25,"ym")&gt;0,DATEDIF(I748,'ObjProd (2)'!$C$25,"ym") &amp; " mois ", "") &amp;
   IF(INT(('ObjProd (2)'!$C$25-EDATE(I748,DATEDIF(I748,'ObjProd (2)'!$C$25,"y")*12+DATEDIF(I748,'ObjProd (2)'!$C$25,"ym")))/7)&gt;0,
      INT(('ObjProd (2)'!$C$25-EDATE(I748,DATEDIF(I748,'ObjProd (2)'!$C$25,"y")*12+DATEDIF(I748,'ObjProd (2)'!$C$25,"ym")))/7) &amp; " sem.",
      "")
)
)</f>
        <v>1 sem.</v>
      </c>
      <c r="L748" s="11" t="str">
        <f t="shared" si="112"/>
        <v xml:space="preserve">E 1 </v>
      </c>
      <c r="M748" s="9">
        <f t="shared" si="113"/>
        <v>111</v>
      </c>
      <c r="N748" s="9" t="str" cm="1">
        <f t="array" aca="1" ref="N748" ca="1">LEFT(L748, IF(ISNUMBER(SUBSTITUTE(_xludf.MID(L748, 2, 1), ".", ",")), 1, 2))</f>
        <v xml:space="preserve">E </v>
      </c>
      <c r="O748" s="19">
        <f t="shared" ca="1" si="110"/>
        <v>1</v>
      </c>
      <c r="P748" s="9" t="str">
        <f t="shared" ca="1" si="116"/>
        <v>E</v>
      </c>
      <c r="Q748" s="9">
        <f t="shared" ca="1" si="117"/>
        <v>1</v>
      </c>
      <c r="R748" s="9" t="str">
        <f t="shared" ca="1" si="114"/>
        <v>E1</v>
      </c>
      <c r="S748" t="str" cm="1">
        <f t="array" ref="S748">IF(ISBLANK(C748),"",IFERROR(INDEX(ListeSeries!$A$2:$A$1045, MATCH(1, (DatasScan!G748=ListeSeries!$B$2:$B$1045) * (DatasScan!H748&gt;=ListeSeries!$D$2:$D$1045) * (DatasScan!H748&lt;=ListeSeries!$E$2:$E$1045), 0)), "no match"))</f>
        <v>MEDJOOL</v>
      </c>
      <c r="T748" s="7" t="str" cm="1">
        <f t="array" ref="T748">IF(ISBLANK(C748),"",IFERROR(INDEX(ListeSeries!$C$2:$C$1045, MATCH(1, (DatasScan!G748=ListeSeries!$B$2:$B$1045) * (DatasScan!H748&gt;=ListeSeries!$D$2:$D$1045) * (DatasScan!H748&lt;=ListeSeries!$E$2:$E$1045), 0)), "no match"))</f>
        <v>MEDJOOL 106</v>
      </c>
      <c r="U748" s="11" t="str" cm="1">
        <f t="array" ref="U748">IF(ISBLANK(C748),"",IFERROR(INDEX(ListeSeries!$F$2:$F$1045, MATCH(1, (DatasScan!G748=ListeSeries!$B$2:$B$1045) * (DatasScan!H748&gt;=ListeSeries!$D$2:$D$1045) * (DatasScan!H748&lt;=ListeSeries!$E$2:$E$1045), 0)), "no match"))</f>
        <v>3476-3500</v>
      </c>
      <c r="V748" s="9"/>
    </row>
    <row r="749" spans="1:22" x14ac:dyDescent="0.25">
      <c r="A749" s="6" t="str">
        <f t="shared" si="115"/>
        <v>4</v>
      </c>
      <c r="B749" s="8" t="s">
        <v>1041</v>
      </c>
      <c r="C749" s="190" t="s">
        <v>3581</v>
      </c>
      <c r="E749" s="11">
        <v>4</v>
      </c>
      <c r="F749" s="7" t="str">
        <f t="shared" si="109"/>
        <v>851220250912E 7</v>
      </c>
      <c r="G749" s="21" t="str">
        <f>IF(ISBLANK(C749),"",_xlfn.XLOOKUP(_xlfn.XLOOKUP(VALUE(LEFT(C749,4)),Souches!$B$2:$B$15000,Souches!$E$2:$E$15000),Varietes!$B$2:$B$500,Varietes!$C$2:$C$500))</f>
        <v>MDJU</v>
      </c>
      <c r="H749" s="19">
        <f>IF(ISBLANK(C749),"",_xlfn.XLOOKUP(VALUE(LEFT(C749,4)),Souches!$B$2:$B$15000,Souches!$D$2:$D$15000))</f>
        <v>3508</v>
      </c>
      <c r="I749" s="10">
        <f t="shared" si="111"/>
        <v>45912</v>
      </c>
      <c r="J749" s="19">
        <f>IF(I749="","",INT(('ObjProd (2)'!$C$25-I749)/7 * (ABS('ObjProd (2)'!$C$25-I749)&gt;=7)))</f>
        <v>0</v>
      </c>
      <c r="K749" s="10" t="str">
        <f>IF(I749="","",
IF(AND(DATEDIF(I749,'ObjProd (2)'!$C$25,"y")=0,DATEDIF(I749,'ObjProd (2)'!$C$25,"ym")=0,
   INT(('ObjProd (2)'!$C$25-EDATE(I749,DATEDIF(I749,'ObjProd (2)'!$C$25,"y")*12+DATEDIF(I749,'ObjProd (2)'!$C$25,"ym")))/7)=0),
   "&lt; 1 sem.",
   IF(DATEDIF(I749,'ObjProd (2)'!$C$25,"y")&gt;0,DATEDIF(I749,'ObjProd (2)'!$C$25,"y") &amp; " " &amp; IF(DATEDIF(I749,'ObjProd (2)'!$C$25,"y")=1,"an ","ans "),"") &amp;
   IF(DATEDIF(I749,'ObjProd (2)'!$C$25,"ym")&gt;0,DATEDIF(I749,'ObjProd (2)'!$C$25,"ym") &amp; " mois ", "") &amp;
   IF(INT(('ObjProd (2)'!$C$25-EDATE(I749,DATEDIF(I749,'ObjProd (2)'!$C$25,"y")*12+DATEDIF(I749,'ObjProd (2)'!$C$25,"ym")))/7)&gt;0,
      INT(('ObjProd (2)'!$C$25-EDATE(I749,DATEDIF(I749,'ObjProd (2)'!$C$25,"y")*12+DATEDIF(I749,'ObjProd (2)'!$C$25,"ym")))/7) &amp; " sem.",
      "")
)
)</f>
        <v>&lt; 1 sem.</v>
      </c>
      <c r="L749" s="11" t="str">
        <f t="shared" si="112"/>
        <v xml:space="preserve">E 7 </v>
      </c>
      <c r="M749" s="9">
        <f t="shared" si="113"/>
        <v>4</v>
      </c>
      <c r="N749" s="9" t="str" cm="1">
        <f t="array" aca="1" ref="N749" ca="1">LEFT(L749, IF(ISNUMBER(SUBSTITUTE(_xludf.MID(L749, 2, 1), ".", ",")), 1, 2))</f>
        <v xml:space="preserve">E </v>
      </c>
      <c r="O749" s="19">
        <f t="shared" ca="1" si="110"/>
        <v>7</v>
      </c>
      <c r="P749" s="9" t="str">
        <f t="shared" ca="1" si="116"/>
        <v>E</v>
      </c>
      <c r="Q749" s="9" t="str">
        <f t="shared" ca="1" si="117"/>
        <v>7+</v>
      </c>
      <c r="R749" s="9" t="str">
        <f t="shared" ca="1" si="114"/>
        <v>E7+</v>
      </c>
      <c r="S749" t="str" cm="1">
        <f t="array" ref="S749">IF(ISBLANK(C749),"",IFERROR(INDEX(ListeSeries!$A$2:$A$1045, MATCH(1, (DatasScan!G749=ListeSeries!$B$2:$B$1045) * (DatasScan!H749&gt;=ListeSeries!$D$2:$D$1045) * (DatasScan!H749&lt;=ListeSeries!$E$2:$E$1045), 0)), "no match"))</f>
        <v>MEDJOOL</v>
      </c>
      <c r="T749" s="7" t="str" cm="1">
        <f t="array" ref="T749">IF(ISBLANK(C749),"",IFERROR(INDEX(ListeSeries!$C$2:$C$1045, MATCH(1, (DatasScan!G749=ListeSeries!$B$2:$B$1045) * (DatasScan!H749&gt;=ListeSeries!$D$2:$D$1045) * (DatasScan!H749&lt;=ListeSeries!$E$2:$E$1045), 0)), "no match"))</f>
        <v>MEDJOOL 107</v>
      </c>
      <c r="U749" s="11" t="str" cm="1">
        <f t="array" ref="U749">IF(ISBLANK(C749),"",IFERROR(INDEX(ListeSeries!$F$2:$F$1045, MATCH(1, (DatasScan!G749=ListeSeries!$B$2:$B$1045) * (DatasScan!H749&gt;=ListeSeries!$D$2:$D$1045) * (DatasScan!H749&lt;=ListeSeries!$E$2:$E$1045), 0)), "no match"))</f>
        <v>3501-3520</v>
      </c>
      <c r="V749" s="9"/>
    </row>
    <row r="750" spans="1:22" x14ac:dyDescent="0.25">
      <c r="A750" s="6" t="str">
        <f t="shared" si="115"/>
        <v>4</v>
      </c>
      <c r="B750" s="272" t="s">
        <v>1041</v>
      </c>
      <c r="C750" s="190" t="s">
        <v>3582</v>
      </c>
      <c r="E750" s="11">
        <v>4</v>
      </c>
      <c r="F750" s="7" t="str">
        <f t="shared" si="109"/>
        <v>840220250826E 5</v>
      </c>
      <c r="G750" s="21" t="str">
        <f>IF(ISBLANK(C750),"",_xlfn.XLOOKUP(_xlfn.XLOOKUP(VALUE(LEFT(C750,4)),Souches!$B$2:$B$15000,Souches!$E$2:$E$15000),Varietes!$B$2:$B$500,Varietes!$C$2:$C$500))</f>
        <v>MDJU</v>
      </c>
      <c r="H750" s="19">
        <f>IF(ISBLANK(C750),"",_xlfn.XLOOKUP(VALUE(LEFT(C750,4)),Souches!$B$2:$B$15000,Souches!$D$2:$D$15000))</f>
        <v>3464</v>
      </c>
      <c r="I750" s="10">
        <f t="shared" si="111"/>
        <v>45895</v>
      </c>
      <c r="J750" s="19">
        <f>IF(I750="","",INT(('ObjProd (2)'!$C$25-I750)/7 * (ABS('ObjProd (2)'!$C$25-I750)&gt;=7)))</f>
        <v>3</v>
      </c>
      <c r="K750" s="10" t="str">
        <f>IF(I750="","",
IF(AND(DATEDIF(I750,'ObjProd (2)'!$C$25,"y")=0,DATEDIF(I750,'ObjProd (2)'!$C$25,"ym")=0,
   INT(('ObjProd (2)'!$C$25-EDATE(I750,DATEDIF(I750,'ObjProd (2)'!$C$25,"y")*12+DATEDIF(I750,'ObjProd (2)'!$C$25,"ym")))/7)=0),
   "&lt; 1 sem.",
   IF(DATEDIF(I750,'ObjProd (2)'!$C$25,"y")&gt;0,DATEDIF(I750,'ObjProd (2)'!$C$25,"y") &amp; " " &amp; IF(DATEDIF(I750,'ObjProd (2)'!$C$25,"y")=1,"an ","ans "),"") &amp;
   IF(DATEDIF(I750,'ObjProd (2)'!$C$25,"ym")&gt;0,DATEDIF(I750,'ObjProd (2)'!$C$25,"ym") &amp; " mois ", "") &amp;
   IF(INT(('ObjProd (2)'!$C$25-EDATE(I750,DATEDIF(I750,'ObjProd (2)'!$C$25,"y")*12+DATEDIF(I750,'ObjProd (2)'!$C$25,"ym")))/7)&gt;0,
      INT(('ObjProd (2)'!$C$25-EDATE(I750,DATEDIF(I750,'ObjProd (2)'!$C$25,"y")*12+DATEDIF(I750,'ObjProd (2)'!$C$25,"ym")))/7) &amp; " sem.",
      "")
)
)</f>
        <v>3 sem.</v>
      </c>
      <c r="L750" s="11" t="str">
        <f t="shared" si="112"/>
        <v xml:space="preserve">E 5 </v>
      </c>
      <c r="M750" s="9">
        <f t="shared" si="113"/>
        <v>4</v>
      </c>
      <c r="N750" s="9" t="str" cm="1">
        <f t="array" aca="1" ref="N750" ca="1">LEFT(L750, IF(ISNUMBER(SUBSTITUTE(_xludf.MID(L750, 2, 1), ".", ",")), 1, 2))</f>
        <v xml:space="preserve">E </v>
      </c>
      <c r="O750" s="19">
        <f t="shared" ca="1" si="110"/>
        <v>5</v>
      </c>
      <c r="P750" s="9" t="str">
        <f t="shared" ca="1" si="116"/>
        <v>E</v>
      </c>
      <c r="Q750" s="9">
        <f t="shared" ca="1" si="117"/>
        <v>5</v>
      </c>
      <c r="R750" s="9" t="str">
        <f t="shared" ca="1" si="114"/>
        <v>E5</v>
      </c>
      <c r="S750" t="str" cm="1">
        <f t="array" ref="S750">IF(ISBLANK(C750),"",IFERROR(INDEX(ListeSeries!$A$2:$A$1045, MATCH(1, (DatasScan!G750=ListeSeries!$B$2:$B$1045) * (DatasScan!H750&gt;=ListeSeries!$D$2:$D$1045) * (DatasScan!H750&lt;=ListeSeries!$E$2:$E$1045), 0)), "no match"))</f>
        <v>MEDJOOL</v>
      </c>
      <c r="T750" s="7" t="str" cm="1">
        <f t="array" ref="T750">IF(ISBLANK(C750),"",IFERROR(INDEX(ListeSeries!$C$2:$C$1045, MATCH(1, (DatasScan!G750=ListeSeries!$B$2:$B$1045) * (DatasScan!H750&gt;=ListeSeries!$D$2:$D$1045) * (DatasScan!H750&lt;=ListeSeries!$E$2:$E$1045), 0)), "no match"))</f>
        <v>MEDJOOL 105</v>
      </c>
      <c r="U750" s="11" t="str" cm="1">
        <f t="array" ref="U750">IF(ISBLANK(C750),"",IFERROR(INDEX(ListeSeries!$F$2:$F$1045, MATCH(1, (DatasScan!G750=ListeSeries!$B$2:$B$1045) * (DatasScan!H750&gt;=ListeSeries!$D$2:$D$1045) * (DatasScan!H750&lt;=ListeSeries!$E$2:$E$1045), 0)), "no match"))</f>
        <v>3461-3475</v>
      </c>
      <c r="V750" s="9"/>
    </row>
    <row r="751" spans="1:22" x14ac:dyDescent="0.25">
      <c r="A751" s="6" t="str">
        <f t="shared" si="115"/>
        <v>4</v>
      </c>
      <c r="B751" s="272" t="s">
        <v>1041</v>
      </c>
      <c r="C751" s="190" t="s">
        <v>3583</v>
      </c>
      <c r="E751" s="11">
        <v>11</v>
      </c>
      <c r="F751" s="7" t="str">
        <f t="shared" si="109"/>
        <v>809020250828E 4</v>
      </c>
      <c r="G751" s="21" t="str">
        <f>IF(ISBLANK(C751),"",_xlfn.XLOOKUP(_xlfn.XLOOKUP(VALUE(LEFT(C751,4)),Souches!$B$2:$B$15000,Souches!$E$2:$E$15000),Varietes!$B$2:$B$500,Varietes!$C$2:$C$500))</f>
        <v>MDJU</v>
      </c>
      <c r="H751" s="19">
        <f>IF(ISBLANK(C751),"",_xlfn.XLOOKUP(VALUE(LEFT(C751,4)),Souches!$B$2:$B$15000,Souches!$D$2:$D$15000))</f>
        <v>3407</v>
      </c>
      <c r="I751" s="10">
        <f t="shared" si="111"/>
        <v>45897</v>
      </c>
      <c r="J751" s="19">
        <f>IF(I751="","",INT(('ObjProd (2)'!$C$25-I751)/7 * (ABS('ObjProd (2)'!$C$25-I751)&gt;=7)))</f>
        <v>3</v>
      </c>
      <c r="K751" s="10" t="str">
        <f>IF(I751="","",
IF(AND(DATEDIF(I751,'ObjProd (2)'!$C$25,"y")=0,DATEDIF(I751,'ObjProd (2)'!$C$25,"ym")=0,
   INT(('ObjProd (2)'!$C$25-EDATE(I751,DATEDIF(I751,'ObjProd (2)'!$C$25,"y")*12+DATEDIF(I751,'ObjProd (2)'!$C$25,"ym")))/7)=0),
   "&lt; 1 sem.",
   IF(DATEDIF(I751,'ObjProd (2)'!$C$25,"y")&gt;0,DATEDIF(I751,'ObjProd (2)'!$C$25,"y") &amp; " " &amp; IF(DATEDIF(I751,'ObjProd (2)'!$C$25,"y")=1,"an ","ans "),"") &amp;
   IF(DATEDIF(I751,'ObjProd (2)'!$C$25,"ym")&gt;0,DATEDIF(I751,'ObjProd (2)'!$C$25,"ym") &amp; " mois ", "") &amp;
   IF(INT(('ObjProd (2)'!$C$25-EDATE(I751,DATEDIF(I751,'ObjProd (2)'!$C$25,"y")*12+DATEDIF(I751,'ObjProd (2)'!$C$25,"ym")))/7)&gt;0,
      INT(('ObjProd (2)'!$C$25-EDATE(I751,DATEDIF(I751,'ObjProd (2)'!$C$25,"y")*12+DATEDIF(I751,'ObjProd (2)'!$C$25,"ym")))/7) &amp; " sem.",
      "")
)
)</f>
        <v>3 sem.</v>
      </c>
      <c r="L751" s="11" t="str">
        <f t="shared" si="112"/>
        <v xml:space="preserve">E 4 </v>
      </c>
      <c r="M751" s="9">
        <f t="shared" si="113"/>
        <v>11</v>
      </c>
      <c r="N751" s="9" t="str" cm="1">
        <f t="array" aca="1" ref="N751" ca="1">LEFT(L751, IF(ISNUMBER(SUBSTITUTE(_xludf.MID(L751, 2, 1), ".", ",")), 1, 2))</f>
        <v xml:space="preserve">E </v>
      </c>
      <c r="O751" s="19">
        <f t="shared" ca="1" si="110"/>
        <v>4</v>
      </c>
      <c r="P751" s="9" t="str">
        <f t="shared" ca="1" si="116"/>
        <v>E</v>
      </c>
      <c r="Q751" s="9">
        <f t="shared" ca="1" si="117"/>
        <v>4</v>
      </c>
      <c r="R751" s="9" t="str">
        <f t="shared" ca="1" si="114"/>
        <v>E4</v>
      </c>
      <c r="S751" t="str" cm="1">
        <f t="array" ref="S751">IF(ISBLANK(C751),"",IFERROR(INDEX(ListeSeries!$A$2:$A$1045, MATCH(1, (DatasScan!G751=ListeSeries!$B$2:$B$1045) * (DatasScan!H751&gt;=ListeSeries!$D$2:$D$1045) * (DatasScan!H751&lt;=ListeSeries!$E$2:$E$1045), 0)), "no match"))</f>
        <v>MEDJOOL</v>
      </c>
      <c r="T751" s="7" t="str" cm="1">
        <f t="array" ref="T751">IF(ISBLANK(C751),"",IFERROR(INDEX(ListeSeries!$C$2:$C$1045, MATCH(1, (DatasScan!G751=ListeSeries!$B$2:$B$1045) * (DatasScan!H751&gt;=ListeSeries!$D$2:$D$1045) * (DatasScan!H751&lt;=ListeSeries!$E$2:$E$1045), 0)), "no match"))</f>
        <v>MEDJOOL 102</v>
      </c>
      <c r="U751" s="11" t="str" cm="1">
        <f t="array" ref="U751">IF(ISBLANK(C751),"",IFERROR(INDEX(ListeSeries!$F$2:$F$1045, MATCH(1, (DatasScan!G751=ListeSeries!$B$2:$B$1045) * (DatasScan!H751&gt;=ListeSeries!$D$2:$D$1045) * (DatasScan!H751&lt;=ListeSeries!$E$2:$E$1045), 0)), "no match"))</f>
        <v>3381-3410</v>
      </c>
      <c r="V751" s="9"/>
    </row>
    <row r="752" spans="1:22" x14ac:dyDescent="0.25">
      <c r="A752" s="6" t="str">
        <f t="shared" si="115"/>
        <v>4</v>
      </c>
      <c r="B752" s="272" t="s">
        <v>1041</v>
      </c>
      <c r="C752" s="190" t="s">
        <v>2119</v>
      </c>
      <c r="D752" s="8">
        <v>1</v>
      </c>
      <c r="E752" s="11">
        <v>4</v>
      </c>
      <c r="F752" s="7" t="str">
        <f t="shared" si="109"/>
        <v>869920250626EA2</v>
      </c>
      <c r="G752" s="21" t="str">
        <f>IF(ISBLANK(C752),"",_xlfn.XLOOKUP(_xlfn.XLOOKUP(VALUE(LEFT(C752,4)),Souches!$B$2:$B$15000,Souches!$E$2:$E$15000),Varietes!$B$2:$B$500,Varietes!$C$2:$C$500))</f>
        <v>GNAMY</v>
      </c>
      <c r="H752" s="19">
        <f>IF(ISBLANK(C752),"",_xlfn.XLOOKUP(VALUE(LEFT(C752,4)),Souches!$B$2:$B$15000,Souches!$D$2:$D$15000))</f>
        <v>2306</v>
      </c>
      <c r="I752" s="10">
        <f t="shared" si="111"/>
        <v>45834</v>
      </c>
      <c r="J752" s="19">
        <f>IF(I752="","",INT(('ObjProd (2)'!$C$25-I752)/7 * (ABS('ObjProd (2)'!$C$25-I752)&gt;=7)))</f>
        <v>12</v>
      </c>
      <c r="K752" s="10" t="str">
        <f>IF(I752="","",
IF(AND(DATEDIF(I752,'ObjProd (2)'!$C$25,"y")=0,DATEDIF(I752,'ObjProd (2)'!$C$25,"ym")=0,
   INT(('ObjProd (2)'!$C$25-EDATE(I752,DATEDIF(I752,'ObjProd (2)'!$C$25,"y")*12+DATEDIF(I752,'ObjProd (2)'!$C$25,"ym")))/7)=0),
   "&lt; 1 sem.",
   IF(DATEDIF(I752,'ObjProd (2)'!$C$25,"y")&gt;0,DATEDIF(I752,'ObjProd (2)'!$C$25,"y") &amp; " " &amp; IF(DATEDIF(I752,'ObjProd (2)'!$C$25,"y")=1,"an ","ans "),"") &amp;
   IF(DATEDIF(I752,'ObjProd (2)'!$C$25,"ym")&gt;0,DATEDIF(I752,'ObjProd (2)'!$C$25,"ym") &amp; " mois ", "") &amp;
   IF(INT(('ObjProd (2)'!$C$25-EDATE(I752,DATEDIF(I752,'ObjProd (2)'!$C$25,"y")*12+DATEDIF(I752,'ObjProd (2)'!$C$25,"ym")))/7)&gt;0,
      INT(('ObjProd (2)'!$C$25-EDATE(I752,DATEDIF(I752,'ObjProd (2)'!$C$25,"y")*12+DATEDIF(I752,'ObjProd (2)'!$C$25,"ym")))/7) &amp; " sem.",
      "")
)
)</f>
        <v>2 mois 3 sem.</v>
      </c>
      <c r="L752" s="11" t="str">
        <f t="shared" si="112"/>
        <v xml:space="preserve">EA2 </v>
      </c>
      <c r="M752" s="9">
        <f t="shared" si="113"/>
        <v>18</v>
      </c>
      <c r="N752" s="9" t="str" cm="1">
        <f t="array" aca="1" ref="N752" ca="1">LEFT(L752, IF(ISNUMBER(SUBSTITUTE(_xludf.MID(L752, 2, 1), ".", ",")), 1, 2))</f>
        <v>EA</v>
      </c>
      <c r="O752" s="19">
        <f t="shared" ca="1" si="110"/>
        <v>2</v>
      </c>
      <c r="P752" s="9" t="str">
        <f t="shared" ca="1" si="116"/>
        <v>E</v>
      </c>
      <c r="Q752" s="9">
        <f t="shared" ca="1" si="117"/>
        <v>2</v>
      </c>
      <c r="R752" s="9" t="str">
        <f t="shared" ca="1" si="114"/>
        <v>E2</v>
      </c>
      <c r="S752" t="str" cm="1">
        <f t="array" ref="S752">IF(ISBLANK(C752),"",IFERROR(INDEX(ListeSeries!$A$2:$A$1045, MATCH(1, (DatasScan!G752=ListeSeries!$B$2:$B$1045) * (DatasScan!H752&gt;=ListeSeries!$D$2:$D$1045) * (DatasScan!H752&lt;=ListeSeries!$E$2:$E$1045), 0)), "no match"))</f>
        <v>GHANAMI</v>
      </c>
      <c r="T752" s="7" t="str" cm="1">
        <f t="array" ref="T752">IF(ISBLANK(C752),"",IFERROR(INDEX(ListeSeries!$C$2:$C$1045, MATCH(1, (DatasScan!G752=ListeSeries!$B$2:$B$1045) * (DatasScan!H752&gt;=ListeSeries!$D$2:$D$1045) * (DatasScan!H752&lt;=ListeSeries!$E$2:$E$1045), 0)), "no match"))</f>
        <v>GHANAMI 45</v>
      </c>
      <c r="U752" s="11" cm="1">
        <f t="array" ref="U752">IF(ISBLANK(C752),"",IFERROR(INDEX(ListeSeries!$F$2:$F$1045, MATCH(1, (DatasScan!G752=ListeSeries!$B$2:$B$1045) * (DatasScan!H752&gt;=ListeSeries!$D$2:$D$1045) * (DatasScan!H752&lt;=ListeSeries!$E$2:$E$1045), 0)), "no match"))</f>
        <v>2306</v>
      </c>
      <c r="V752" s="9"/>
    </row>
    <row r="753" spans="1:30" x14ac:dyDescent="0.25">
      <c r="A753" s="6" t="str">
        <f t="shared" si="115"/>
        <v>4</v>
      </c>
      <c r="B753" s="272" t="s">
        <v>1041</v>
      </c>
      <c r="C753" s="190" t="s">
        <v>3584</v>
      </c>
      <c r="E753" s="11">
        <f>18*9+2</f>
        <v>164</v>
      </c>
      <c r="F753" s="7" t="str">
        <f t="shared" si="109"/>
        <v>869920250625E 2</v>
      </c>
      <c r="G753" s="21" t="str">
        <f>IF(ISBLANK(C753),"",_xlfn.XLOOKUP(_xlfn.XLOOKUP(VALUE(LEFT(C753,4)),Souches!$B$2:$B$15000,Souches!$E$2:$E$15000),Varietes!$B$2:$B$500,Varietes!$C$2:$C$500))</f>
        <v>GNAMY</v>
      </c>
      <c r="H753" s="19">
        <f>IF(ISBLANK(C753),"",_xlfn.XLOOKUP(VALUE(LEFT(C753,4)),Souches!$B$2:$B$15000,Souches!$D$2:$D$15000))</f>
        <v>2306</v>
      </c>
      <c r="I753" s="10">
        <f t="shared" si="111"/>
        <v>45833</v>
      </c>
      <c r="J753" s="19">
        <f>IF(I753="","",INT(('ObjProd (2)'!$C$25-I753)/7 * (ABS('ObjProd (2)'!$C$25-I753)&gt;=7)))</f>
        <v>12</v>
      </c>
      <c r="K753" s="10" t="str">
        <f>IF(I753="","",
IF(AND(DATEDIF(I753,'ObjProd (2)'!$C$25,"y")=0,DATEDIF(I753,'ObjProd (2)'!$C$25,"ym")=0,
   INT(('ObjProd (2)'!$C$25-EDATE(I753,DATEDIF(I753,'ObjProd (2)'!$C$25,"y")*12+DATEDIF(I753,'ObjProd (2)'!$C$25,"ym")))/7)=0),
   "&lt; 1 sem.",
   IF(DATEDIF(I753,'ObjProd (2)'!$C$25,"y")&gt;0,DATEDIF(I753,'ObjProd (2)'!$C$25,"y") &amp; " " &amp; IF(DATEDIF(I753,'ObjProd (2)'!$C$25,"y")=1,"an ","ans "),"") &amp;
   IF(DATEDIF(I753,'ObjProd (2)'!$C$25,"ym")&gt;0,DATEDIF(I753,'ObjProd (2)'!$C$25,"ym") &amp; " mois ", "") &amp;
   IF(INT(('ObjProd (2)'!$C$25-EDATE(I753,DATEDIF(I753,'ObjProd (2)'!$C$25,"y")*12+DATEDIF(I753,'ObjProd (2)'!$C$25,"ym")))/7)&gt;0,
      INT(('ObjProd (2)'!$C$25-EDATE(I753,DATEDIF(I753,'ObjProd (2)'!$C$25,"y")*12+DATEDIF(I753,'ObjProd (2)'!$C$25,"ym")))/7) &amp; " sem.",
      "")
)
)</f>
        <v>2 mois 3 sem.</v>
      </c>
      <c r="L753" s="11" t="str">
        <f t="shared" si="112"/>
        <v xml:space="preserve">E 2 </v>
      </c>
      <c r="M753" s="9">
        <f t="shared" si="113"/>
        <v>164</v>
      </c>
      <c r="N753" s="9" t="str" cm="1">
        <f t="array" aca="1" ref="N753" ca="1">LEFT(L753, IF(ISNUMBER(SUBSTITUTE(_xludf.MID(L753, 2, 1), ".", ",")), 1, 2))</f>
        <v xml:space="preserve">E </v>
      </c>
      <c r="O753" s="19">
        <f t="shared" ca="1" si="110"/>
        <v>2</v>
      </c>
      <c r="P753" s="9" t="str">
        <f t="shared" ca="1" si="116"/>
        <v>E</v>
      </c>
      <c r="Q753" s="9">
        <f t="shared" ca="1" si="117"/>
        <v>2</v>
      </c>
      <c r="R753" s="9" t="str">
        <f t="shared" ca="1" si="114"/>
        <v>E2</v>
      </c>
      <c r="S753" t="str" cm="1">
        <f t="array" ref="S753">IF(ISBLANK(C753),"",IFERROR(INDEX(ListeSeries!$A$2:$A$1045, MATCH(1, (DatasScan!G753=ListeSeries!$B$2:$B$1045) * (DatasScan!H753&gt;=ListeSeries!$D$2:$D$1045) * (DatasScan!H753&lt;=ListeSeries!$E$2:$E$1045), 0)), "no match"))</f>
        <v>GHANAMI</v>
      </c>
      <c r="T753" s="7" t="str" cm="1">
        <f t="array" ref="T753">IF(ISBLANK(C753),"",IFERROR(INDEX(ListeSeries!$C$2:$C$1045, MATCH(1, (DatasScan!G753=ListeSeries!$B$2:$B$1045) * (DatasScan!H753&gt;=ListeSeries!$D$2:$D$1045) * (DatasScan!H753&lt;=ListeSeries!$E$2:$E$1045), 0)), "no match"))</f>
        <v>GHANAMI 45</v>
      </c>
      <c r="U753" s="11" cm="1">
        <f t="array" ref="U753">IF(ISBLANK(C753),"",IFERROR(INDEX(ListeSeries!$F$2:$F$1045, MATCH(1, (DatasScan!G753=ListeSeries!$B$2:$B$1045) * (DatasScan!H753&gt;=ListeSeries!$D$2:$D$1045) * (DatasScan!H753&lt;=ListeSeries!$E$2:$E$1045), 0)), "no match"))</f>
        <v>2306</v>
      </c>
      <c r="V753" s="9"/>
    </row>
    <row r="754" spans="1:30" x14ac:dyDescent="0.25">
      <c r="A754" s="6" t="str">
        <f t="shared" si="115"/>
        <v>4</v>
      </c>
      <c r="B754" s="8" t="s">
        <v>1042</v>
      </c>
      <c r="C754" s="190" t="s">
        <v>3585</v>
      </c>
      <c r="D754" s="8">
        <v>2</v>
      </c>
      <c r="E754" s="11">
        <v>7</v>
      </c>
      <c r="F754" s="7" t="str">
        <f t="shared" si="109"/>
        <v>809020250829EA4</v>
      </c>
      <c r="G754" s="21" t="str">
        <f>IF(ISBLANK(C754),"",_xlfn.XLOOKUP(_xlfn.XLOOKUP(VALUE(LEFT(C754,4)),Souches!$B$2:$B$15000,Souches!$E$2:$E$15000),Varietes!$B$2:$B$500,Varietes!$C$2:$C$500))</f>
        <v>MDJU</v>
      </c>
      <c r="H754" s="19">
        <f>IF(ISBLANK(C754),"",_xlfn.XLOOKUP(VALUE(LEFT(C754,4)),Souches!$B$2:$B$15000,Souches!$D$2:$D$15000))</f>
        <v>3407</v>
      </c>
      <c r="I754" s="10">
        <f t="shared" si="111"/>
        <v>45898</v>
      </c>
      <c r="J754" s="19">
        <f>IF(I754="","",INT(('ObjProd (2)'!$C$25-I754)/7 * (ABS('ObjProd (2)'!$C$25-I754)&gt;=7)))</f>
        <v>2</v>
      </c>
      <c r="K754" s="10" t="str">
        <f>IF(I754="","",
IF(AND(DATEDIF(I754,'ObjProd (2)'!$C$25,"y")=0,DATEDIF(I754,'ObjProd (2)'!$C$25,"ym")=0,
   INT(('ObjProd (2)'!$C$25-EDATE(I754,DATEDIF(I754,'ObjProd (2)'!$C$25,"y")*12+DATEDIF(I754,'ObjProd (2)'!$C$25,"ym")))/7)=0),
   "&lt; 1 sem.",
   IF(DATEDIF(I754,'ObjProd (2)'!$C$25,"y")&gt;0,DATEDIF(I754,'ObjProd (2)'!$C$25,"y") &amp; " " &amp; IF(DATEDIF(I754,'ObjProd (2)'!$C$25,"y")=1,"an ","ans "),"") &amp;
   IF(DATEDIF(I754,'ObjProd (2)'!$C$25,"ym")&gt;0,DATEDIF(I754,'ObjProd (2)'!$C$25,"ym") &amp; " mois ", "") &amp;
   IF(INT(('ObjProd (2)'!$C$25-EDATE(I754,DATEDIF(I754,'ObjProd (2)'!$C$25,"y")*12+DATEDIF(I754,'ObjProd (2)'!$C$25,"ym")))/7)&gt;0,
      INT(('ObjProd (2)'!$C$25-EDATE(I754,DATEDIF(I754,'ObjProd (2)'!$C$25,"y")*12+DATEDIF(I754,'ObjProd (2)'!$C$25,"ym")))/7) &amp; " sem.",
      "")
)
)</f>
        <v>2 sem.</v>
      </c>
      <c r="L754" s="11" t="str">
        <f t="shared" si="112"/>
        <v xml:space="preserve">EA4 </v>
      </c>
      <c r="M754" s="9">
        <f t="shared" si="113"/>
        <v>35</v>
      </c>
      <c r="N754" s="9" t="str" cm="1">
        <f t="array" aca="1" ref="N754" ca="1">LEFT(L754, IF(ISNUMBER(SUBSTITUTE(_xludf.MID(L754, 2, 1), ".", ",")), 1, 2))</f>
        <v>EA</v>
      </c>
      <c r="O754" s="19">
        <f t="shared" ca="1" si="110"/>
        <v>4</v>
      </c>
      <c r="P754" s="9" t="str">
        <f t="shared" ca="1" si="116"/>
        <v>E</v>
      </c>
      <c r="Q754" s="9">
        <f t="shared" ca="1" si="117"/>
        <v>4</v>
      </c>
      <c r="R754" s="9" t="str">
        <f t="shared" ca="1" si="114"/>
        <v>E4</v>
      </c>
      <c r="S754" t="str" cm="1">
        <f t="array" ref="S754">IF(ISBLANK(C754),"",IFERROR(INDEX(ListeSeries!$A$2:$A$1045, MATCH(1, (DatasScan!G754=ListeSeries!$B$2:$B$1045) * (DatasScan!H754&gt;=ListeSeries!$D$2:$D$1045) * (DatasScan!H754&lt;=ListeSeries!$E$2:$E$1045), 0)), "no match"))</f>
        <v>MEDJOOL</v>
      </c>
      <c r="T754" s="7" t="str" cm="1">
        <f t="array" ref="T754">IF(ISBLANK(C754),"",IFERROR(INDEX(ListeSeries!$C$2:$C$1045, MATCH(1, (DatasScan!G754=ListeSeries!$B$2:$B$1045) * (DatasScan!H754&gt;=ListeSeries!$D$2:$D$1045) * (DatasScan!H754&lt;=ListeSeries!$E$2:$E$1045), 0)), "no match"))</f>
        <v>MEDJOOL 102</v>
      </c>
      <c r="U754" s="11" t="str" cm="1">
        <f t="array" ref="U754">IF(ISBLANK(C754),"",IFERROR(INDEX(ListeSeries!$F$2:$F$1045, MATCH(1, (DatasScan!G754=ListeSeries!$B$2:$B$1045) * (DatasScan!H754&gt;=ListeSeries!$D$2:$D$1045) * (DatasScan!H754&lt;=ListeSeries!$E$2:$E$1045), 0)), "no match"))</f>
        <v>3381-3410</v>
      </c>
      <c r="V754" s="9"/>
    </row>
    <row r="755" spans="1:30" x14ac:dyDescent="0.25">
      <c r="A755" s="6" t="str">
        <f t="shared" si="115"/>
        <v>4</v>
      </c>
      <c r="B755" s="272" t="s">
        <v>1042</v>
      </c>
      <c r="C755" s="190" t="s">
        <v>3586</v>
      </c>
      <c r="D755" s="8">
        <v>2</v>
      </c>
      <c r="F755" s="7" t="str">
        <f t="shared" si="109"/>
        <v>809020250825E 4</v>
      </c>
      <c r="G755" s="21" t="str">
        <f>IF(ISBLANK(C755),"",_xlfn.XLOOKUP(_xlfn.XLOOKUP(VALUE(LEFT(C755,4)),Souches!$B$2:$B$15000,Souches!$E$2:$E$15000),Varietes!$B$2:$B$500,Varietes!$C$2:$C$500))</f>
        <v>MDJU</v>
      </c>
      <c r="H755" s="19">
        <f>IF(ISBLANK(C755),"",_xlfn.XLOOKUP(VALUE(LEFT(C755,4)),Souches!$B$2:$B$15000,Souches!$D$2:$D$15000))</f>
        <v>3407</v>
      </c>
      <c r="I755" s="10">
        <f t="shared" si="111"/>
        <v>45894</v>
      </c>
      <c r="J755" s="19">
        <f>IF(I755="","",INT(('ObjProd (2)'!$C$25-I755)/7 * (ABS('ObjProd (2)'!$C$25-I755)&gt;=7)))</f>
        <v>3</v>
      </c>
      <c r="K755" s="10" t="str">
        <f>IF(I755="","",
IF(AND(DATEDIF(I755,'ObjProd (2)'!$C$25,"y")=0,DATEDIF(I755,'ObjProd (2)'!$C$25,"ym")=0,
   INT(('ObjProd (2)'!$C$25-EDATE(I755,DATEDIF(I755,'ObjProd (2)'!$C$25,"y")*12+DATEDIF(I755,'ObjProd (2)'!$C$25,"ym")))/7)=0),
   "&lt; 1 sem.",
   IF(DATEDIF(I755,'ObjProd (2)'!$C$25,"y")&gt;0,DATEDIF(I755,'ObjProd (2)'!$C$25,"y") &amp; " " &amp; IF(DATEDIF(I755,'ObjProd (2)'!$C$25,"y")=1,"an ","ans "),"") &amp;
   IF(DATEDIF(I755,'ObjProd (2)'!$C$25,"ym")&gt;0,DATEDIF(I755,'ObjProd (2)'!$C$25,"ym") &amp; " mois ", "") &amp;
   IF(INT(('ObjProd (2)'!$C$25-EDATE(I755,DATEDIF(I755,'ObjProd (2)'!$C$25,"y")*12+DATEDIF(I755,'ObjProd (2)'!$C$25,"ym")))/7)&gt;0,
      INT(('ObjProd (2)'!$C$25-EDATE(I755,DATEDIF(I755,'ObjProd (2)'!$C$25,"y")*12+DATEDIF(I755,'ObjProd (2)'!$C$25,"ym")))/7) &amp; " sem.",
      "")
)
)</f>
        <v>3 sem.</v>
      </c>
      <c r="L755" s="11" t="str">
        <f t="shared" si="112"/>
        <v xml:space="preserve">E 4 </v>
      </c>
      <c r="M755" s="9">
        <f t="shared" si="113"/>
        <v>28</v>
      </c>
      <c r="N755" s="9" t="str" cm="1">
        <f t="array" aca="1" ref="N755" ca="1">LEFT(L755, IF(ISNUMBER(SUBSTITUTE(_xludf.MID(L755, 2, 1), ".", ",")), 1, 2))</f>
        <v xml:space="preserve">E </v>
      </c>
      <c r="O755" s="19">
        <f t="shared" ca="1" si="110"/>
        <v>4</v>
      </c>
      <c r="P755" s="9" t="str">
        <f t="shared" ca="1" si="116"/>
        <v>E</v>
      </c>
      <c r="Q755" s="9">
        <f t="shared" ca="1" si="117"/>
        <v>4</v>
      </c>
      <c r="R755" s="9" t="str">
        <f t="shared" ca="1" si="114"/>
        <v>E4</v>
      </c>
      <c r="S755" t="str" cm="1">
        <f t="array" ref="S755">IF(ISBLANK(C755),"",IFERROR(INDEX(ListeSeries!$A$2:$A$1045, MATCH(1, (DatasScan!G755=ListeSeries!$B$2:$B$1045) * (DatasScan!H755&gt;=ListeSeries!$D$2:$D$1045) * (DatasScan!H755&lt;=ListeSeries!$E$2:$E$1045), 0)), "no match"))</f>
        <v>MEDJOOL</v>
      </c>
      <c r="T755" s="7" t="str" cm="1">
        <f t="array" ref="T755">IF(ISBLANK(C755),"",IFERROR(INDEX(ListeSeries!$C$2:$C$1045, MATCH(1, (DatasScan!G755=ListeSeries!$B$2:$B$1045) * (DatasScan!H755&gt;=ListeSeries!$D$2:$D$1045) * (DatasScan!H755&lt;=ListeSeries!$E$2:$E$1045), 0)), "no match"))</f>
        <v>MEDJOOL 102</v>
      </c>
      <c r="U755" s="11" t="str" cm="1">
        <f t="array" ref="U755">IF(ISBLANK(C755),"",IFERROR(INDEX(ListeSeries!$F$2:$F$1045, MATCH(1, (DatasScan!G755=ListeSeries!$B$2:$B$1045) * (DatasScan!H755&gt;=ListeSeries!$D$2:$D$1045) * (DatasScan!H755&lt;=ListeSeries!$E$2:$E$1045), 0)), "no match"))</f>
        <v>3381-3410</v>
      </c>
      <c r="V755" s="9"/>
    </row>
    <row r="756" spans="1:30" x14ac:dyDescent="0.25">
      <c r="A756" s="6" t="str">
        <f t="shared" si="115"/>
        <v>4</v>
      </c>
      <c r="B756" s="8" t="s">
        <v>3587</v>
      </c>
      <c r="C756" s="190" t="s">
        <v>3588</v>
      </c>
      <c r="E756" s="11">
        <f>75*10</f>
        <v>750</v>
      </c>
      <c r="F756" s="7" t="str">
        <f t="shared" si="109"/>
        <v>809020250826E 4</v>
      </c>
      <c r="G756" s="21" t="str">
        <f>IF(ISBLANK(C756),"",_xlfn.XLOOKUP(_xlfn.XLOOKUP(VALUE(LEFT(C756,4)),Souches!$B$2:$B$15000,Souches!$E$2:$E$15000),Varietes!$B$2:$B$500,Varietes!$C$2:$C$500))</f>
        <v>MDJU</v>
      </c>
      <c r="H756" s="19">
        <f>IF(ISBLANK(C756),"",_xlfn.XLOOKUP(VALUE(LEFT(C756,4)),Souches!$B$2:$B$15000,Souches!$D$2:$D$15000))</f>
        <v>3407</v>
      </c>
      <c r="I756" s="10">
        <f t="shared" si="111"/>
        <v>45895</v>
      </c>
      <c r="J756" s="19">
        <f>IF(I756="","",INT(('ObjProd (2)'!$C$25-I756)/7 * (ABS('ObjProd (2)'!$C$25-I756)&gt;=7)))</f>
        <v>3</v>
      </c>
      <c r="K756" s="10" t="str">
        <f>IF(I756="","",
IF(AND(DATEDIF(I756,'ObjProd (2)'!$C$25,"y")=0,DATEDIF(I756,'ObjProd (2)'!$C$25,"ym")=0,
   INT(('ObjProd (2)'!$C$25-EDATE(I756,DATEDIF(I756,'ObjProd (2)'!$C$25,"y")*12+DATEDIF(I756,'ObjProd (2)'!$C$25,"ym")))/7)=0),
   "&lt; 1 sem.",
   IF(DATEDIF(I756,'ObjProd (2)'!$C$25,"y")&gt;0,DATEDIF(I756,'ObjProd (2)'!$C$25,"y") &amp; " " &amp; IF(DATEDIF(I756,'ObjProd (2)'!$C$25,"y")=1,"an ","ans "),"") &amp;
   IF(DATEDIF(I756,'ObjProd (2)'!$C$25,"ym")&gt;0,DATEDIF(I756,'ObjProd (2)'!$C$25,"ym") &amp; " mois ", "") &amp;
   IF(INT(('ObjProd (2)'!$C$25-EDATE(I756,DATEDIF(I756,'ObjProd (2)'!$C$25,"y")*12+DATEDIF(I756,'ObjProd (2)'!$C$25,"ym")))/7)&gt;0,
      INT(('ObjProd (2)'!$C$25-EDATE(I756,DATEDIF(I756,'ObjProd (2)'!$C$25,"y")*12+DATEDIF(I756,'ObjProd (2)'!$C$25,"ym")))/7) &amp; " sem.",
      "")
)
)</f>
        <v>3 sem.</v>
      </c>
      <c r="L756" s="11" t="str">
        <f t="shared" si="112"/>
        <v xml:space="preserve">E 4 </v>
      </c>
      <c r="M756" s="9">
        <f t="shared" si="113"/>
        <v>750</v>
      </c>
      <c r="N756" s="9" t="str" cm="1">
        <f t="array" aca="1" ref="N756" ca="1">LEFT(L756, IF(ISNUMBER(SUBSTITUTE(_xludf.MID(L756, 2, 1), ".", ",")), 1, 2))</f>
        <v xml:space="preserve">E </v>
      </c>
      <c r="O756" s="19">
        <f t="shared" ca="1" si="110"/>
        <v>4</v>
      </c>
      <c r="P756" s="9" t="str">
        <f t="shared" ca="1" si="116"/>
        <v>E</v>
      </c>
      <c r="Q756" s="9">
        <f t="shared" ca="1" si="117"/>
        <v>4</v>
      </c>
      <c r="R756" s="9" t="str">
        <f t="shared" ca="1" si="114"/>
        <v>E4</v>
      </c>
      <c r="S756" t="str" cm="1">
        <f t="array" ref="S756">IF(ISBLANK(C756),"",IFERROR(INDEX(ListeSeries!$A$2:$A$1045, MATCH(1, (DatasScan!G756=ListeSeries!$B$2:$B$1045) * (DatasScan!H756&gt;=ListeSeries!$D$2:$D$1045) * (DatasScan!H756&lt;=ListeSeries!$E$2:$E$1045), 0)), "no match"))</f>
        <v>MEDJOOL</v>
      </c>
      <c r="T756" s="7" t="str" cm="1">
        <f t="array" ref="T756">IF(ISBLANK(C756),"",IFERROR(INDEX(ListeSeries!$C$2:$C$1045, MATCH(1, (DatasScan!G756=ListeSeries!$B$2:$B$1045) * (DatasScan!H756&gt;=ListeSeries!$D$2:$D$1045) * (DatasScan!H756&lt;=ListeSeries!$E$2:$E$1045), 0)), "no match"))</f>
        <v>MEDJOOL 102</v>
      </c>
      <c r="U756" s="11" t="str" cm="1">
        <f t="array" ref="U756">IF(ISBLANK(C756),"",IFERROR(INDEX(ListeSeries!$F$2:$F$1045, MATCH(1, (DatasScan!G756=ListeSeries!$B$2:$B$1045) * (DatasScan!H756&gt;=ListeSeries!$D$2:$D$1045) * (DatasScan!H756&lt;=ListeSeries!$E$2:$E$1045), 0)), "no match"))</f>
        <v>3381-3410</v>
      </c>
      <c r="V756" s="9"/>
    </row>
    <row r="757" spans="1:30" x14ac:dyDescent="0.25">
      <c r="A757" s="6" t="str">
        <f t="shared" si="115"/>
        <v>4</v>
      </c>
      <c r="B757" s="272" t="s">
        <v>3587</v>
      </c>
      <c r="C757" s="190" t="s">
        <v>3589</v>
      </c>
      <c r="D757" s="8">
        <v>1</v>
      </c>
      <c r="F757" s="7" t="str">
        <f t="shared" si="109"/>
        <v>809020250825E 4</v>
      </c>
      <c r="G757" s="21" t="str">
        <f>IF(ISBLANK(C757),"",_xlfn.XLOOKUP(_xlfn.XLOOKUP(VALUE(LEFT(C757,4)),Souches!$B$2:$B$15000,Souches!$E$2:$E$15000),Varietes!$B$2:$B$500,Varietes!$C$2:$C$500))</f>
        <v>MDJU</v>
      </c>
      <c r="H757" s="19">
        <f>IF(ISBLANK(C757),"",_xlfn.XLOOKUP(VALUE(LEFT(C757,4)),Souches!$B$2:$B$15000,Souches!$D$2:$D$15000))</f>
        <v>3407</v>
      </c>
      <c r="I757" s="10">
        <f t="shared" si="111"/>
        <v>45894</v>
      </c>
      <c r="J757" s="19">
        <f>IF(I757="","",INT(('ObjProd (2)'!$C$25-I757)/7 * (ABS('ObjProd (2)'!$C$25-I757)&gt;=7)))</f>
        <v>3</v>
      </c>
      <c r="K757" s="10" t="str">
        <f>IF(I757="","",
IF(AND(DATEDIF(I757,'ObjProd (2)'!$C$25,"y")=0,DATEDIF(I757,'ObjProd (2)'!$C$25,"ym")=0,
   INT(('ObjProd (2)'!$C$25-EDATE(I757,DATEDIF(I757,'ObjProd (2)'!$C$25,"y")*12+DATEDIF(I757,'ObjProd (2)'!$C$25,"ym")))/7)=0),
   "&lt; 1 sem.",
   IF(DATEDIF(I757,'ObjProd (2)'!$C$25,"y")&gt;0,DATEDIF(I757,'ObjProd (2)'!$C$25,"y") &amp; " " &amp; IF(DATEDIF(I757,'ObjProd (2)'!$C$25,"y")=1,"an ","ans "),"") &amp;
   IF(DATEDIF(I757,'ObjProd (2)'!$C$25,"ym")&gt;0,DATEDIF(I757,'ObjProd (2)'!$C$25,"ym") &amp; " mois ", "") &amp;
   IF(INT(('ObjProd (2)'!$C$25-EDATE(I757,DATEDIF(I757,'ObjProd (2)'!$C$25,"y")*12+DATEDIF(I757,'ObjProd (2)'!$C$25,"ym")))/7)&gt;0,
      INT(('ObjProd (2)'!$C$25-EDATE(I757,DATEDIF(I757,'ObjProd (2)'!$C$25,"y")*12+DATEDIF(I757,'ObjProd (2)'!$C$25,"ym")))/7) &amp; " sem.",
      "")
)
)</f>
        <v>3 sem.</v>
      </c>
      <c r="L757" s="11" t="str">
        <f t="shared" si="112"/>
        <v xml:space="preserve">E 4 </v>
      </c>
      <c r="M757" s="9">
        <f t="shared" si="113"/>
        <v>14</v>
      </c>
      <c r="N757" s="9" t="str" cm="1">
        <f t="array" aca="1" ref="N757" ca="1">LEFT(L757, IF(ISNUMBER(SUBSTITUTE(_xludf.MID(L757, 2, 1), ".", ",")), 1, 2))</f>
        <v xml:space="preserve">E </v>
      </c>
      <c r="O757" s="19">
        <f t="shared" ca="1" si="110"/>
        <v>4</v>
      </c>
      <c r="P757" s="9" t="str">
        <f t="shared" ca="1" si="116"/>
        <v>E</v>
      </c>
      <c r="Q757" s="9">
        <f t="shared" ca="1" si="117"/>
        <v>4</v>
      </c>
      <c r="R757" s="9" t="str">
        <f t="shared" ca="1" si="114"/>
        <v>E4</v>
      </c>
      <c r="S757" t="str" cm="1">
        <f t="array" ref="S757">IF(ISBLANK(C757),"",IFERROR(INDEX(ListeSeries!$A$2:$A$1045, MATCH(1, (DatasScan!G757=ListeSeries!$B$2:$B$1045) * (DatasScan!H757&gt;=ListeSeries!$D$2:$D$1045) * (DatasScan!H757&lt;=ListeSeries!$E$2:$E$1045), 0)), "no match"))</f>
        <v>MEDJOOL</v>
      </c>
      <c r="T757" s="7" t="str" cm="1">
        <f t="array" ref="T757">IF(ISBLANK(C757),"",IFERROR(INDEX(ListeSeries!$C$2:$C$1045, MATCH(1, (DatasScan!G757=ListeSeries!$B$2:$B$1045) * (DatasScan!H757&gt;=ListeSeries!$D$2:$D$1045) * (DatasScan!H757&lt;=ListeSeries!$E$2:$E$1045), 0)), "no match"))</f>
        <v>MEDJOOL 102</v>
      </c>
      <c r="U757" s="11" t="str" cm="1">
        <f t="array" ref="U757">IF(ISBLANK(C757),"",IFERROR(INDEX(ListeSeries!$F$2:$F$1045, MATCH(1, (DatasScan!G757=ListeSeries!$B$2:$B$1045) * (DatasScan!H757&gt;=ListeSeries!$D$2:$D$1045) * (DatasScan!H757&lt;=ListeSeries!$E$2:$E$1045), 0)), "no match"))</f>
        <v>3381-3410</v>
      </c>
      <c r="V757" s="9"/>
    </row>
    <row r="758" spans="1:30" x14ac:dyDescent="0.25">
      <c r="A758" s="6" t="str">
        <f t="shared" si="115"/>
        <v>4</v>
      </c>
      <c r="B758" s="8" t="s">
        <v>1043</v>
      </c>
      <c r="C758" s="190" t="s">
        <v>2132</v>
      </c>
      <c r="E758" s="11">
        <v>12</v>
      </c>
      <c r="F758" s="7" t="str">
        <f t="shared" si="109"/>
        <v>854920250626E 6</v>
      </c>
      <c r="G758" s="21" t="str">
        <f>IF(ISBLANK(C758),"",_xlfn.XLOOKUP(_xlfn.XLOOKUP(VALUE(LEFT(C758,4)),Souches!$B$2:$B$15000,Souches!$E$2:$E$15000),Varietes!$B$2:$B$500,Varietes!$C$2:$C$500))</f>
        <v>GNAMY</v>
      </c>
      <c r="H758" s="19">
        <f>IF(ISBLANK(C758),"",_xlfn.XLOOKUP(VALUE(LEFT(C758,4)),Souches!$B$2:$B$15000,Souches!$D$2:$D$15000))</f>
        <v>281</v>
      </c>
      <c r="I758" s="10">
        <f t="shared" si="111"/>
        <v>45834</v>
      </c>
      <c r="J758" s="19">
        <f>IF(I758="","",INT(('ObjProd (2)'!$C$25-I758)/7 * (ABS('ObjProd (2)'!$C$25-I758)&gt;=7)))</f>
        <v>12</v>
      </c>
      <c r="K758" s="10" t="str">
        <f>IF(I758="","",
IF(AND(DATEDIF(I758,'ObjProd (2)'!$C$25,"y")=0,DATEDIF(I758,'ObjProd (2)'!$C$25,"ym")=0,
   INT(('ObjProd (2)'!$C$25-EDATE(I758,DATEDIF(I758,'ObjProd (2)'!$C$25,"y")*12+DATEDIF(I758,'ObjProd (2)'!$C$25,"ym")))/7)=0),
   "&lt; 1 sem.",
   IF(DATEDIF(I758,'ObjProd (2)'!$C$25,"y")&gt;0,DATEDIF(I758,'ObjProd (2)'!$C$25,"y") &amp; " " &amp; IF(DATEDIF(I758,'ObjProd (2)'!$C$25,"y")=1,"an ","ans "),"") &amp;
   IF(DATEDIF(I758,'ObjProd (2)'!$C$25,"ym")&gt;0,DATEDIF(I758,'ObjProd (2)'!$C$25,"ym") &amp; " mois ", "") &amp;
   IF(INT(('ObjProd (2)'!$C$25-EDATE(I758,DATEDIF(I758,'ObjProd (2)'!$C$25,"y")*12+DATEDIF(I758,'ObjProd (2)'!$C$25,"ym")))/7)&gt;0,
      INT(('ObjProd (2)'!$C$25-EDATE(I758,DATEDIF(I758,'ObjProd (2)'!$C$25,"y")*12+DATEDIF(I758,'ObjProd (2)'!$C$25,"ym")))/7) &amp; " sem.",
      "")
)
)</f>
        <v>2 mois 3 sem.</v>
      </c>
      <c r="L758" s="11" t="str">
        <f t="shared" si="112"/>
        <v xml:space="preserve">E 6 </v>
      </c>
      <c r="M758" s="9">
        <f t="shared" si="113"/>
        <v>12</v>
      </c>
      <c r="N758" s="9" t="str" cm="1">
        <f t="array" aca="1" ref="N758" ca="1">LEFT(L758, IF(ISNUMBER(SUBSTITUTE(_xludf.MID(L758, 2, 1), ".", ",")), 1, 2))</f>
        <v xml:space="preserve">E </v>
      </c>
      <c r="O758" s="19">
        <f t="shared" ref="O758:O769" ca="1" si="118">IF(N758="", "", _xlfn.NUMBERVALUE(RIGHT(L758, LEN(L758)-LEN(N758))))</f>
        <v>6</v>
      </c>
      <c r="P758" s="9" t="str">
        <f t="shared" ca="1" si="116"/>
        <v>E</v>
      </c>
      <c r="Q758" s="9">
        <f t="shared" ca="1" si="117"/>
        <v>6</v>
      </c>
      <c r="R758" s="9" t="str">
        <f t="shared" ca="1" si="114"/>
        <v>E6</v>
      </c>
      <c r="S758" t="str" cm="1">
        <f t="array" ref="S758">IF(ISBLANK(C758),"",IFERROR(INDEX(ListeSeries!$A$2:$A$1045, MATCH(1, (DatasScan!G758=ListeSeries!$B$2:$B$1045) * (DatasScan!H758&gt;=ListeSeries!$D$2:$D$1045) * (DatasScan!H758&lt;=ListeSeries!$E$2:$E$1045), 0)), "no match"))</f>
        <v>GHANAMI</v>
      </c>
      <c r="T758" s="7" t="str" cm="1">
        <f t="array" ref="T758">IF(ISBLANK(C758),"",IFERROR(INDEX(ListeSeries!$C$2:$C$1045, MATCH(1, (DatasScan!G758=ListeSeries!$B$2:$B$1045) * (DatasScan!H758&gt;=ListeSeries!$D$2:$D$1045) * (DatasScan!H758&lt;=ListeSeries!$E$2:$E$1045), 0)), "no match"))</f>
        <v>GHANAMI 43</v>
      </c>
      <c r="U758" s="11" t="str" cm="1">
        <f t="array" ref="U758">IF(ISBLANK(C758),"",IFERROR(INDEX(ListeSeries!$F$2:$F$1045, MATCH(1, (DatasScan!G758=ListeSeries!$B$2:$B$1045) * (DatasScan!H758&gt;=ListeSeries!$D$2:$D$1045) * (DatasScan!H758&lt;=ListeSeries!$E$2:$E$1045), 0)), "no match"))</f>
        <v>281-285</v>
      </c>
      <c r="V758" s="9"/>
    </row>
    <row r="759" spans="1:30" x14ac:dyDescent="0.25">
      <c r="A759" s="6" t="str">
        <f t="shared" si="115"/>
        <v>4</v>
      </c>
      <c r="B759" s="272" t="s">
        <v>1043</v>
      </c>
      <c r="C759" s="190" t="s">
        <v>1577</v>
      </c>
      <c r="D759" s="8">
        <v>1</v>
      </c>
      <c r="E759" s="11">
        <v>3</v>
      </c>
      <c r="F759" s="7" t="str">
        <f t="shared" si="109"/>
        <v>862020250625E 4</v>
      </c>
      <c r="G759" s="21" t="str">
        <f>IF(ISBLANK(C759),"",_xlfn.XLOOKUP(_xlfn.XLOOKUP(VALUE(LEFT(C759,4)),Souches!$B$2:$B$15000,Souches!$E$2:$E$15000),Varietes!$B$2:$B$500,Varietes!$C$2:$C$500))</f>
        <v>GNAMY</v>
      </c>
      <c r="H759" s="19">
        <f>IF(ISBLANK(C759),"",_xlfn.XLOOKUP(VALUE(LEFT(C759,4)),Souches!$B$2:$B$15000,Souches!$D$2:$D$15000))</f>
        <v>290</v>
      </c>
      <c r="I759" s="10">
        <f t="shared" si="111"/>
        <v>45833</v>
      </c>
      <c r="J759" s="19">
        <f>IF(I759="","",INT(('ObjProd (2)'!$C$25-I759)/7 * (ABS('ObjProd (2)'!$C$25-I759)&gt;=7)))</f>
        <v>12</v>
      </c>
      <c r="K759" s="10" t="str">
        <f>IF(I759="","",
IF(AND(DATEDIF(I759,'ObjProd (2)'!$C$25,"y")=0,DATEDIF(I759,'ObjProd (2)'!$C$25,"ym")=0,
   INT(('ObjProd (2)'!$C$25-EDATE(I759,DATEDIF(I759,'ObjProd (2)'!$C$25,"y")*12+DATEDIF(I759,'ObjProd (2)'!$C$25,"ym")))/7)=0),
   "&lt; 1 sem.",
   IF(DATEDIF(I759,'ObjProd (2)'!$C$25,"y")&gt;0,DATEDIF(I759,'ObjProd (2)'!$C$25,"y") &amp; " " &amp; IF(DATEDIF(I759,'ObjProd (2)'!$C$25,"y")=1,"an ","ans "),"") &amp;
   IF(DATEDIF(I759,'ObjProd (2)'!$C$25,"ym")&gt;0,DATEDIF(I759,'ObjProd (2)'!$C$25,"ym") &amp; " mois ", "") &amp;
   IF(INT(('ObjProd (2)'!$C$25-EDATE(I759,DATEDIF(I759,'ObjProd (2)'!$C$25,"y")*12+DATEDIF(I759,'ObjProd (2)'!$C$25,"ym")))/7)&gt;0,
      INT(('ObjProd (2)'!$C$25-EDATE(I759,DATEDIF(I759,'ObjProd (2)'!$C$25,"y")*12+DATEDIF(I759,'ObjProd (2)'!$C$25,"ym")))/7) &amp; " sem.",
      "")
)
)</f>
        <v>2 mois 3 sem.</v>
      </c>
      <c r="L759" s="11" t="str">
        <f t="shared" si="112"/>
        <v xml:space="preserve">E 4 </v>
      </c>
      <c r="M759" s="9">
        <f t="shared" si="113"/>
        <v>17</v>
      </c>
      <c r="N759" s="9" t="str" cm="1">
        <f t="array" aca="1" ref="N759" ca="1">LEFT(L759, IF(ISNUMBER(SUBSTITUTE(_xludf.MID(L759, 2, 1), ".", ",")), 1, 2))</f>
        <v xml:space="preserve">E </v>
      </c>
      <c r="O759" s="19">
        <f t="shared" ca="1" si="118"/>
        <v>4</v>
      </c>
      <c r="P759" s="9" t="str">
        <f t="shared" ca="1" si="116"/>
        <v>E</v>
      </c>
      <c r="Q759" s="9">
        <f t="shared" ca="1" si="117"/>
        <v>4</v>
      </c>
      <c r="R759" s="9" t="str">
        <f t="shared" ca="1" si="114"/>
        <v>E4</v>
      </c>
      <c r="S759" t="str" cm="1">
        <f t="array" ref="S759">IF(ISBLANK(C759),"",IFERROR(INDEX(ListeSeries!$A$2:$A$1045, MATCH(1, (DatasScan!G759=ListeSeries!$B$2:$B$1045) * (DatasScan!H759&gt;=ListeSeries!$D$2:$D$1045) * (DatasScan!H759&lt;=ListeSeries!$E$2:$E$1045), 0)), "no match"))</f>
        <v>GHANAMI</v>
      </c>
      <c r="T759" s="7" t="str" cm="1">
        <f t="array" ref="T759">IF(ISBLANK(C759),"",IFERROR(INDEX(ListeSeries!$C$2:$C$1045, MATCH(1, (DatasScan!G759=ListeSeries!$B$2:$B$1045) * (DatasScan!H759&gt;=ListeSeries!$D$2:$D$1045) * (DatasScan!H759&lt;=ListeSeries!$E$2:$E$1045), 0)), "no match"))</f>
        <v>GHANAMI 44</v>
      </c>
      <c r="U759" s="11" t="str" cm="1">
        <f t="array" ref="U759">IF(ISBLANK(C759),"",IFERROR(INDEX(ListeSeries!$F$2:$F$1045, MATCH(1, (DatasScan!G759=ListeSeries!$B$2:$B$1045) * (DatasScan!H759&gt;=ListeSeries!$D$2:$D$1045) * (DatasScan!H759&lt;=ListeSeries!$E$2:$E$1045), 0)), "no match"))</f>
        <v>286-290</v>
      </c>
      <c r="V759" s="9"/>
      <c r="AD759" s="172"/>
    </row>
    <row r="760" spans="1:30" x14ac:dyDescent="0.25">
      <c r="A760" s="6" t="str">
        <f t="shared" si="115"/>
        <v>4</v>
      </c>
      <c r="B760" s="272" t="s">
        <v>1043</v>
      </c>
      <c r="C760" s="190" t="s">
        <v>3590</v>
      </c>
      <c r="E760" s="11">
        <v>8</v>
      </c>
      <c r="F760" s="7" t="str">
        <f t="shared" si="109"/>
        <v>833120250630E 7</v>
      </c>
      <c r="G760" s="21" t="str">
        <f>IF(ISBLANK(C760),"",_xlfn.XLOOKUP(_xlfn.XLOOKUP(VALUE(LEFT(C760,4)),Souches!$B$2:$B$15000,Souches!$E$2:$E$15000),Varietes!$B$2:$B$500,Varietes!$C$2:$C$500))</f>
        <v>GNAMY</v>
      </c>
      <c r="H760" s="19">
        <f>IF(ISBLANK(C760),"",_xlfn.XLOOKUP(VALUE(LEFT(C760,4)),Souches!$B$2:$B$15000,Souches!$D$2:$D$15000))</f>
        <v>278</v>
      </c>
      <c r="I760" s="10">
        <f t="shared" si="111"/>
        <v>45838</v>
      </c>
      <c r="J760" s="19">
        <f>IF(I760="","",INT(('ObjProd (2)'!$C$25-I760)/7 * (ABS('ObjProd (2)'!$C$25-I760)&gt;=7)))</f>
        <v>11</v>
      </c>
      <c r="K760" s="10" t="str">
        <f>IF(I760="","",
IF(AND(DATEDIF(I760,'ObjProd (2)'!$C$25,"y")=0,DATEDIF(I760,'ObjProd (2)'!$C$25,"ym")=0,
   INT(('ObjProd (2)'!$C$25-EDATE(I760,DATEDIF(I760,'ObjProd (2)'!$C$25,"y")*12+DATEDIF(I760,'ObjProd (2)'!$C$25,"ym")))/7)=0),
   "&lt; 1 sem.",
   IF(DATEDIF(I760,'ObjProd (2)'!$C$25,"y")&gt;0,DATEDIF(I760,'ObjProd (2)'!$C$25,"y") &amp; " " &amp; IF(DATEDIF(I760,'ObjProd (2)'!$C$25,"y")=1,"an ","ans "),"") &amp;
   IF(DATEDIF(I760,'ObjProd (2)'!$C$25,"ym")&gt;0,DATEDIF(I760,'ObjProd (2)'!$C$25,"ym") &amp; " mois ", "") &amp;
   IF(INT(('ObjProd (2)'!$C$25-EDATE(I760,DATEDIF(I760,'ObjProd (2)'!$C$25,"y")*12+DATEDIF(I760,'ObjProd (2)'!$C$25,"ym")))/7)&gt;0,
      INT(('ObjProd (2)'!$C$25-EDATE(I760,DATEDIF(I760,'ObjProd (2)'!$C$25,"y")*12+DATEDIF(I760,'ObjProd (2)'!$C$25,"ym")))/7) &amp; " sem.",
      "")
)
)</f>
        <v>2 mois 2 sem.</v>
      </c>
      <c r="L760" s="11" t="str">
        <f t="shared" si="112"/>
        <v xml:space="preserve">E 7 </v>
      </c>
      <c r="M760" s="9">
        <f t="shared" si="113"/>
        <v>8</v>
      </c>
      <c r="N760" s="9" t="str" cm="1">
        <f t="array" aca="1" ref="N760" ca="1">LEFT(L760, IF(ISNUMBER(SUBSTITUTE(_xludf.MID(L760, 2, 1), ".", ",")), 1, 2))</f>
        <v xml:space="preserve">E </v>
      </c>
      <c r="O760" s="19">
        <f t="shared" ca="1" si="118"/>
        <v>7</v>
      </c>
      <c r="P760" s="9" t="str">
        <f t="shared" ca="1" si="116"/>
        <v>E</v>
      </c>
      <c r="Q760" s="9" t="str">
        <f t="shared" ca="1" si="117"/>
        <v>7+</v>
      </c>
      <c r="R760" s="9" t="str">
        <f t="shared" ca="1" si="114"/>
        <v>E7+</v>
      </c>
      <c r="S760" t="str" cm="1">
        <f t="array" ref="S760">IF(ISBLANK(C760),"",IFERROR(INDEX(ListeSeries!$A$2:$A$1045, MATCH(1, (DatasScan!G760=ListeSeries!$B$2:$B$1045) * (DatasScan!H760&gt;=ListeSeries!$D$2:$D$1045) * (DatasScan!H760&lt;=ListeSeries!$E$2:$E$1045), 0)), "no match"))</f>
        <v>GHANAMI</v>
      </c>
      <c r="T760" s="7" t="str" cm="1">
        <f t="array" ref="T760">IF(ISBLANK(C760),"",IFERROR(INDEX(ListeSeries!$C$2:$C$1045, MATCH(1, (DatasScan!G760=ListeSeries!$B$2:$B$1045) * (DatasScan!H760&gt;=ListeSeries!$D$2:$D$1045) * (DatasScan!H760&lt;=ListeSeries!$E$2:$E$1045), 0)), "no match"))</f>
        <v>GHANAMI 42</v>
      </c>
      <c r="U760" s="11" t="str" cm="1">
        <f t="array" ref="U760">IF(ISBLANK(C760),"",IFERROR(INDEX(ListeSeries!$F$2:$F$1045, MATCH(1, (DatasScan!G760=ListeSeries!$B$2:$B$1045) * (DatasScan!H760&gt;=ListeSeries!$D$2:$D$1045) * (DatasScan!H760&lt;=ListeSeries!$E$2:$E$1045), 0)), "no match"))</f>
        <v>278-280</v>
      </c>
      <c r="V760" s="9"/>
      <c r="AD760" s="172"/>
    </row>
    <row r="761" spans="1:30" x14ac:dyDescent="0.25">
      <c r="A761" s="6" t="str">
        <f t="shared" si="115"/>
        <v>4</v>
      </c>
      <c r="B761" s="272" t="s">
        <v>1043</v>
      </c>
      <c r="C761" s="190" t="s">
        <v>2133</v>
      </c>
      <c r="E761" s="11">
        <v>5</v>
      </c>
      <c r="F761" s="7" t="str">
        <f t="shared" si="109"/>
        <v>862020250625EA4</v>
      </c>
      <c r="G761" s="21" t="str">
        <f>IF(ISBLANK(C761),"",_xlfn.XLOOKUP(_xlfn.XLOOKUP(VALUE(LEFT(C761,4)),Souches!$B$2:$B$15000,Souches!$E$2:$E$15000),Varietes!$B$2:$B$500,Varietes!$C$2:$C$500))</f>
        <v>GNAMY</v>
      </c>
      <c r="H761" s="19">
        <f>IF(ISBLANK(C761),"",_xlfn.XLOOKUP(VALUE(LEFT(C761,4)),Souches!$B$2:$B$15000,Souches!$D$2:$D$15000))</f>
        <v>290</v>
      </c>
      <c r="I761" s="10">
        <f t="shared" si="111"/>
        <v>45833</v>
      </c>
      <c r="J761" s="19">
        <f>IF(I761="","",INT(('ObjProd (2)'!$C$25-I761)/7 * (ABS('ObjProd (2)'!$C$25-I761)&gt;=7)))</f>
        <v>12</v>
      </c>
      <c r="K761" s="10" t="str">
        <f>IF(I761="","",
IF(AND(DATEDIF(I761,'ObjProd (2)'!$C$25,"y")=0,DATEDIF(I761,'ObjProd (2)'!$C$25,"ym")=0,
   INT(('ObjProd (2)'!$C$25-EDATE(I761,DATEDIF(I761,'ObjProd (2)'!$C$25,"y")*12+DATEDIF(I761,'ObjProd (2)'!$C$25,"ym")))/7)=0),
   "&lt; 1 sem.",
   IF(DATEDIF(I761,'ObjProd (2)'!$C$25,"y")&gt;0,DATEDIF(I761,'ObjProd (2)'!$C$25,"y") &amp; " " &amp; IF(DATEDIF(I761,'ObjProd (2)'!$C$25,"y")=1,"an ","ans "),"") &amp;
   IF(DATEDIF(I761,'ObjProd (2)'!$C$25,"ym")&gt;0,DATEDIF(I761,'ObjProd (2)'!$C$25,"ym") &amp; " mois ", "") &amp;
   IF(INT(('ObjProd (2)'!$C$25-EDATE(I761,DATEDIF(I761,'ObjProd (2)'!$C$25,"y")*12+DATEDIF(I761,'ObjProd (2)'!$C$25,"ym")))/7)&gt;0,
      INT(('ObjProd (2)'!$C$25-EDATE(I761,DATEDIF(I761,'ObjProd (2)'!$C$25,"y")*12+DATEDIF(I761,'ObjProd (2)'!$C$25,"ym")))/7) &amp; " sem.",
      "")
)
)</f>
        <v>2 mois 3 sem.</v>
      </c>
      <c r="L761" s="11" t="str">
        <f t="shared" si="112"/>
        <v xml:space="preserve">EA4 </v>
      </c>
      <c r="M761" s="9">
        <f t="shared" si="113"/>
        <v>5</v>
      </c>
      <c r="N761" s="9" t="str" cm="1">
        <f t="array" aca="1" ref="N761" ca="1">LEFT(L761, IF(ISNUMBER(SUBSTITUTE(_xludf.MID(L761, 2, 1), ".", ",")), 1, 2))</f>
        <v>EA</v>
      </c>
      <c r="O761" s="19">
        <f t="shared" ca="1" si="118"/>
        <v>4</v>
      </c>
      <c r="P761" s="9" t="str">
        <f t="shared" ca="1" si="116"/>
        <v>E</v>
      </c>
      <c r="Q761" s="9">
        <f t="shared" ca="1" si="117"/>
        <v>4</v>
      </c>
      <c r="R761" s="9" t="str">
        <f t="shared" ca="1" si="114"/>
        <v>E4</v>
      </c>
      <c r="S761" t="str" cm="1">
        <f t="array" ref="S761">IF(ISBLANK(C761),"",IFERROR(INDEX(ListeSeries!$A$2:$A$1045, MATCH(1, (DatasScan!G761=ListeSeries!$B$2:$B$1045) * (DatasScan!H761&gt;=ListeSeries!$D$2:$D$1045) * (DatasScan!H761&lt;=ListeSeries!$E$2:$E$1045), 0)), "no match"))</f>
        <v>GHANAMI</v>
      </c>
      <c r="T761" s="7" t="str" cm="1">
        <f t="array" ref="T761">IF(ISBLANK(C761),"",IFERROR(INDEX(ListeSeries!$C$2:$C$1045, MATCH(1, (DatasScan!G761=ListeSeries!$B$2:$B$1045) * (DatasScan!H761&gt;=ListeSeries!$D$2:$D$1045) * (DatasScan!H761&lt;=ListeSeries!$E$2:$E$1045), 0)), "no match"))</f>
        <v>GHANAMI 44</v>
      </c>
      <c r="U761" s="11" t="str" cm="1">
        <f t="array" ref="U761">IF(ISBLANK(C761),"",IFERROR(INDEX(ListeSeries!$F$2:$F$1045, MATCH(1, (DatasScan!G761=ListeSeries!$B$2:$B$1045) * (DatasScan!H761&gt;=ListeSeries!$D$2:$D$1045) * (DatasScan!H761&lt;=ListeSeries!$E$2:$E$1045), 0)), "no match"))</f>
        <v>286-290</v>
      </c>
      <c r="V761" s="9"/>
      <c r="AD761" s="172"/>
    </row>
    <row r="762" spans="1:30" x14ac:dyDescent="0.25">
      <c r="A762" s="6" t="str">
        <f t="shared" si="115"/>
        <v>4</v>
      </c>
      <c r="B762" s="272" t="s">
        <v>1043</v>
      </c>
      <c r="C762" s="190" t="s">
        <v>2133</v>
      </c>
      <c r="E762" s="11">
        <v>2</v>
      </c>
      <c r="F762" s="7" t="str">
        <f t="shared" si="109"/>
        <v>862020250625EA4</v>
      </c>
      <c r="G762" s="21" t="str">
        <f>IF(ISBLANK(C762),"",_xlfn.XLOOKUP(_xlfn.XLOOKUP(VALUE(LEFT(C762,4)),Souches!$B$2:$B$15000,Souches!$E$2:$E$15000),Varietes!$B$2:$B$500,Varietes!$C$2:$C$500))</f>
        <v>GNAMY</v>
      </c>
      <c r="H762" s="19">
        <f>IF(ISBLANK(C762),"",_xlfn.XLOOKUP(VALUE(LEFT(C762,4)),Souches!$B$2:$B$15000,Souches!$D$2:$D$15000))</f>
        <v>290</v>
      </c>
      <c r="I762" s="10">
        <f t="shared" si="111"/>
        <v>45833</v>
      </c>
      <c r="J762" s="19">
        <f>IF(I762="","",INT(('ObjProd (2)'!$C$25-I762)/7 * (ABS('ObjProd (2)'!$C$25-I762)&gt;=7)))</f>
        <v>12</v>
      </c>
      <c r="K762" s="10" t="str">
        <f>IF(I762="","",
IF(AND(DATEDIF(I762,'ObjProd (2)'!$C$25,"y")=0,DATEDIF(I762,'ObjProd (2)'!$C$25,"ym")=0,
   INT(('ObjProd (2)'!$C$25-EDATE(I762,DATEDIF(I762,'ObjProd (2)'!$C$25,"y")*12+DATEDIF(I762,'ObjProd (2)'!$C$25,"ym")))/7)=0),
   "&lt; 1 sem.",
   IF(DATEDIF(I762,'ObjProd (2)'!$C$25,"y")&gt;0,DATEDIF(I762,'ObjProd (2)'!$C$25,"y") &amp; " " &amp; IF(DATEDIF(I762,'ObjProd (2)'!$C$25,"y")=1,"an ","ans "),"") &amp;
   IF(DATEDIF(I762,'ObjProd (2)'!$C$25,"ym")&gt;0,DATEDIF(I762,'ObjProd (2)'!$C$25,"ym") &amp; " mois ", "") &amp;
   IF(INT(('ObjProd (2)'!$C$25-EDATE(I762,DATEDIF(I762,'ObjProd (2)'!$C$25,"y")*12+DATEDIF(I762,'ObjProd (2)'!$C$25,"ym")))/7)&gt;0,
      INT(('ObjProd (2)'!$C$25-EDATE(I762,DATEDIF(I762,'ObjProd (2)'!$C$25,"y")*12+DATEDIF(I762,'ObjProd (2)'!$C$25,"ym")))/7) &amp; " sem.",
      "")
)
)</f>
        <v>2 mois 3 sem.</v>
      </c>
      <c r="L762" s="11" t="str">
        <f t="shared" si="112"/>
        <v xml:space="preserve">EA4 </v>
      </c>
      <c r="M762" s="9">
        <f t="shared" si="113"/>
        <v>2</v>
      </c>
      <c r="N762" s="9" t="str" cm="1">
        <f t="array" aca="1" ref="N762" ca="1">LEFT(L762, IF(ISNUMBER(SUBSTITUTE(_xludf.MID(L762, 2, 1), ".", ",")), 1, 2))</f>
        <v>EA</v>
      </c>
      <c r="O762" s="19">
        <f t="shared" ca="1" si="118"/>
        <v>4</v>
      </c>
      <c r="P762" s="9" t="str">
        <f t="shared" ca="1" si="116"/>
        <v>E</v>
      </c>
      <c r="Q762" s="9">
        <f t="shared" ca="1" si="117"/>
        <v>4</v>
      </c>
      <c r="R762" s="9" t="str">
        <f t="shared" ca="1" si="114"/>
        <v>E4</v>
      </c>
      <c r="S762" t="str" cm="1">
        <f t="array" ref="S762">IF(ISBLANK(C762),"",IFERROR(INDEX(ListeSeries!$A$2:$A$1045, MATCH(1, (DatasScan!G762=ListeSeries!$B$2:$B$1045) * (DatasScan!H762&gt;=ListeSeries!$D$2:$D$1045) * (DatasScan!H762&lt;=ListeSeries!$E$2:$E$1045), 0)), "no match"))</f>
        <v>GHANAMI</v>
      </c>
      <c r="T762" s="7" t="str" cm="1">
        <f t="array" ref="T762">IF(ISBLANK(C762),"",IFERROR(INDEX(ListeSeries!$C$2:$C$1045, MATCH(1, (DatasScan!G762=ListeSeries!$B$2:$B$1045) * (DatasScan!H762&gt;=ListeSeries!$D$2:$D$1045) * (DatasScan!H762&lt;=ListeSeries!$E$2:$E$1045), 0)), "no match"))</f>
        <v>GHANAMI 44</v>
      </c>
      <c r="U762" s="11" t="str" cm="1">
        <f t="array" ref="U762">IF(ISBLANK(C762),"",IFERROR(INDEX(ListeSeries!$F$2:$F$1045, MATCH(1, (DatasScan!G762=ListeSeries!$B$2:$B$1045) * (DatasScan!H762&gt;=ListeSeries!$D$2:$D$1045) * (DatasScan!H762&lt;=ListeSeries!$E$2:$E$1045), 0)), "no match"))</f>
        <v>286-290</v>
      </c>
      <c r="V762" s="9"/>
    </row>
    <row r="763" spans="1:30" x14ac:dyDescent="0.25">
      <c r="A763" s="6" t="str">
        <f t="shared" si="115"/>
        <v>4</v>
      </c>
      <c r="B763" s="272" t="s">
        <v>1043</v>
      </c>
      <c r="C763" s="190" t="s">
        <v>3591</v>
      </c>
      <c r="E763" s="11">
        <v>2</v>
      </c>
      <c r="F763" s="7" t="str">
        <f t="shared" si="109"/>
        <v>833120250625EA6</v>
      </c>
      <c r="G763" s="21" t="str">
        <f>IF(ISBLANK(C763),"",_xlfn.XLOOKUP(_xlfn.XLOOKUP(VALUE(LEFT(C763,4)),Souches!$B$2:$B$15000,Souches!$E$2:$E$15000),Varietes!$B$2:$B$500,Varietes!$C$2:$C$500))</f>
        <v>GNAMY</v>
      </c>
      <c r="H763" s="19">
        <f>IF(ISBLANK(C763),"",_xlfn.XLOOKUP(VALUE(LEFT(C763,4)),Souches!$B$2:$B$15000,Souches!$D$2:$D$15000))</f>
        <v>278</v>
      </c>
      <c r="I763" s="10">
        <f t="shared" si="111"/>
        <v>45833</v>
      </c>
      <c r="J763" s="19">
        <f>IF(I763="","",INT(('ObjProd (2)'!$C$25-I763)/7 * (ABS('ObjProd (2)'!$C$25-I763)&gt;=7)))</f>
        <v>12</v>
      </c>
      <c r="K763" s="10" t="str">
        <f>IF(I763="","",
IF(AND(DATEDIF(I763,'ObjProd (2)'!$C$25,"y")=0,DATEDIF(I763,'ObjProd (2)'!$C$25,"ym")=0,
   INT(('ObjProd (2)'!$C$25-EDATE(I763,DATEDIF(I763,'ObjProd (2)'!$C$25,"y")*12+DATEDIF(I763,'ObjProd (2)'!$C$25,"ym")))/7)=0),
   "&lt; 1 sem.",
   IF(DATEDIF(I763,'ObjProd (2)'!$C$25,"y")&gt;0,DATEDIF(I763,'ObjProd (2)'!$C$25,"y") &amp; " " &amp; IF(DATEDIF(I763,'ObjProd (2)'!$C$25,"y")=1,"an ","ans "),"") &amp;
   IF(DATEDIF(I763,'ObjProd (2)'!$C$25,"ym")&gt;0,DATEDIF(I763,'ObjProd (2)'!$C$25,"ym") &amp; " mois ", "") &amp;
   IF(INT(('ObjProd (2)'!$C$25-EDATE(I763,DATEDIF(I763,'ObjProd (2)'!$C$25,"y")*12+DATEDIF(I763,'ObjProd (2)'!$C$25,"ym")))/7)&gt;0,
      INT(('ObjProd (2)'!$C$25-EDATE(I763,DATEDIF(I763,'ObjProd (2)'!$C$25,"y")*12+DATEDIF(I763,'ObjProd (2)'!$C$25,"ym")))/7) &amp; " sem.",
      "")
)
)</f>
        <v>2 mois 3 sem.</v>
      </c>
      <c r="L763" s="11" t="str">
        <f t="shared" si="112"/>
        <v xml:space="preserve">EA6 </v>
      </c>
      <c r="M763" s="9">
        <f t="shared" si="113"/>
        <v>2</v>
      </c>
      <c r="N763" s="9" t="str" cm="1">
        <f t="array" aca="1" ref="N763" ca="1">LEFT(L763, IF(ISNUMBER(SUBSTITUTE(_xludf.MID(L763, 2, 1), ".", ",")), 1, 2))</f>
        <v>EA</v>
      </c>
      <c r="O763" s="19">
        <f t="shared" ca="1" si="118"/>
        <v>6</v>
      </c>
      <c r="P763" s="9" t="str">
        <f t="shared" ca="1" si="116"/>
        <v>E</v>
      </c>
      <c r="Q763" s="9">
        <f t="shared" ca="1" si="117"/>
        <v>6</v>
      </c>
      <c r="R763" s="9" t="str">
        <f t="shared" ca="1" si="114"/>
        <v>E6</v>
      </c>
      <c r="S763" t="str" cm="1">
        <f t="array" ref="S763">IF(ISBLANK(C763),"",IFERROR(INDEX(ListeSeries!$A$2:$A$1045, MATCH(1, (DatasScan!G763=ListeSeries!$B$2:$B$1045) * (DatasScan!H763&gt;=ListeSeries!$D$2:$D$1045) * (DatasScan!H763&lt;=ListeSeries!$E$2:$E$1045), 0)), "no match"))</f>
        <v>GHANAMI</v>
      </c>
      <c r="T763" s="7" t="str" cm="1">
        <f t="array" ref="T763">IF(ISBLANK(C763),"",IFERROR(INDEX(ListeSeries!$C$2:$C$1045, MATCH(1, (DatasScan!G763=ListeSeries!$B$2:$B$1045) * (DatasScan!H763&gt;=ListeSeries!$D$2:$D$1045) * (DatasScan!H763&lt;=ListeSeries!$E$2:$E$1045), 0)), "no match"))</f>
        <v>GHANAMI 42</v>
      </c>
      <c r="U763" s="11" t="str" cm="1">
        <f t="array" ref="U763">IF(ISBLANK(C763),"",IFERROR(INDEX(ListeSeries!$F$2:$F$1045, MATCH(1, (DatasScan!G763=ListeSeries!$B$2:$B$1045) * (DatasScan!H763&gt;=ListeSeries!$D$2:$D$1045) * (DatasScan!H763&lt;=ListeSeries!$E$2:$E$1045), 0)), "no match"))</f>
        <v>278-280</v>
      </c>
      <c r="V763" s="9"/>
    </row>
    <row r="764" spans="1:30" x14ac:dyDescent="0.25">
      <c r="A764" s="6" t="str">
        <f t="shared" si="115"/>
        <v>4</v>
      </c>
      <c r="B764" s="272" t="s">
        <v>1043</v>
      </c>
      <c r="C764" s="190" t="s">
        <v>2134</v>
      </c>
      <c r="D764" s="8">
        <v>1</v>
      </c>
      <c r="F764" s="7" t="str">
        <f t="shared" si="109"/>
        <v>833120250626E 6</v>
      </c>
      <c r="G764" s="21" t="str">
        <f>IF(ISBLANK(C764),"",_xlfn.XLOOKUP(_xlfn.XLOOKUP(VALUE(LEFT(C764,4)),Souches!$B$2:$B$15000,Souches!$E$2:$E$15000),Varietes!$B$2:$B$500,Varietes!$C$2:$C$500))</f>
        <v>GNAMY</v>
      </c>
      <c r="H764" s="19">
        <f>IF(ISBLANK(C764),"",_xlfn.XLOOKUP(VALUE(LEFT(C764,4)),Souches!$B$2:$B$15000,Souches!$D$2:$D$15000))</f>
        <v>278</v>
      </c>
      <c r="I764" s="10">
        <f t="shared" si="111"/>
        <v>45834</v>
      </c>
      <c r="J764" s="19">
        <f>IF(I764="","",INT(('ObjProd (2)'!$C$25-I764)/7 * (ABS('ObjProd (2)'!$C$25-I764)&gt;=7)))</f>
        <v>12</v>
      </c>
      <c r="K764" s="10" t="str">
        <f>IF(I764="","",
IF(AND(DATEDIF(I764,'ObjProd (2)'!$C$25,"y")=0,DATEDIF(I764,'ObjProd (2)'!$C$25,"ym")=0,
   INT(('ObjProd (2)'!$C$25-EDATE(I764,DATEDIF(I764,'ObjProd (2)'!$C$25,"y")*12+DATEDIF(I764,'ObjProd (2)'!$C$25,"ym")))/7)=0),
   "&lt; 1 sem.",
   IF(DATEDIF(I764,'ObjProd (2)'!$C$25,"y")&gt;0,DATEDIF(I764,'ObjProd (2)'!$C$25,"y") &amp; " " &amp; IF(DATEDIF(I764,'ObjProd (2)'!$C$25,"y")=1,"an ","ans "),"") &amp;
   IF(DATEDIF(I764,'ObjProd (2)'!$C$25,"ym")&gt;0,DATEDIF(I764,'ObjProd (2)'!$C$25,"ym") &amp; " mois ", "") &amp;
   IF(INT(('ObjProd (2)'!$C$25-EDATE(I764,DATEDIF(I764,'ObjProd (2)'!$C$25,"y")*12+DATEDIF(I764,'ObjProd (2)'!$C$25,"ym")))/7)&gt;0,
      INT(('ObjProd (2)'!$C$25-EDATE(I764,DATEDIF(I764,'ObjProd (2)'!$C$25,"y")*12+DATEDIF(I764,'ObjProd (2)'!$C$25,"ym")))/7) &amp; " sem.",
      "")
)
)</f>
        <v>2 mois 3 sem.</v>
      </c>
      <c r="L764" s="11" t="str">
        <f t="shared" si="112"/>
        <v xml:space="preserve">E 6 </v>
      </c>
      <c r="M764" s="9">
        <f t="shared" si="113"/>
        <v>14</v>
      </c>
      <c r="N764" s="9" t="str" cm="1">
        <f t="array" aca="1" ref="N764" ca="1">LEFT(L764, IF(ISNUMBER(SUBSTITUTE(_xludf.MID(L764, 2, 1), ".", ",")), 1, 2))</f>
        <v xml:space="preserve">E </v>
      </c>
      <c r="O764" s="19">
        <f t="shared" ca="1" si="118"/>
        <v>6</v>
      </c>
      <c r="P764" s="9" t="str">
        <f t="shared" ca="1" si="116"/>
        <v>E</v>
      </c>
      <c r="Q764" s="9">
        <f t="shared" ca="1" si="117"/>
        <v>6</v>
      </c>
      <c r="R764" s="9" t="str">
        <f t="shared" ca="1" si="114"/>
        <v>E6</v>
      </c>
      <c r="S764" t="str" cm="1">
        <f t="array" ref="S764">IF(ISBLANK(C764),"",IFERROR(INDEX(ListeSeries!$A$2:$A$1045, MATCH(1, (DatasScan!G764=ListeSeries!$B$2:$B$1045) * (DatasScan!H764&gt;=ListeSeries!$D$2:$D$1045) * (DatasScan!H764&lt;=ListeSeries!$E$2:$E$1045), 0)), "no match"))</f>
        <v>GHANAMI</v>
      </c>
      <c r="T764" s="7" t="str" cm="1">
        <f t="array" ref="T764">IF(ISBLANK(C764),"",IFERROR(INDEX(ListeSeries!$C$2:$C$1045, MATCH(1, (DatasScan!G764=ListeSeries!$B$2:$B$1045) * (DatasScan!H764&gt;=ListeSeries!$D$2:$D$1045) * (DatasScan!H764&lt;=ListeSeries!$E$2:$E$1045), 0)), "no match"))</f>
        <v>GHANAMI 42</v>
      </c>
      <c r="U764" s="11" t="str" cm="1">
        <f t="array" ref="U764">IF(ISBLANK(C764),"",IFERROR(INDEX(ListeSeries!$F$2:$F$1045, MATCH(1, (DatasScan!G764=ListeSeries!$B$2:$B$1045) * (DatasScan!H764&gt;=ListeSeries!$D$2:$D$1045) * (DatasScan!H764&lt;=ListeSeries!$E$2:$E$1045), 0)), "no match"))</f>
        <v>278-280</v>
      </c>
      <c r="V764" s="9"/>
    </row>
    <row r="765" spans="1:30" x14ac:dyDescent="0.25">
      <c r="A765" s="6" t="str">
        <f t="shared" si="115"/>
        <v>4</v>
      </c>
      <c r="B765" s="272" t="s">
        <v>1043</v>
      </c>
      <c r="C765" s="190" t="s">
        <v>2135</v>
      </c>
      <c r="D765" s="8">
        <v>1</v>
      </c>
      <c r="E765" s="11">
        <v>11</v>
      </c>
      <c r="F765" s="7" t="str">
        <f t="shared" si="109"/>
        <v>862020250624E 4</v>
      </c>
      <c r="G765" s="21" t="str">
        <f>IF(ISBLANK(C765),"",_xlfn.XLOOKUP(_xlfn.XLOOKUP(VALUE(LEFT(C765,4)),Souches!$B$2:$B$15000,Souches!$E$2:$E$15000),Varietes!$B$2:$B$500,Varietes!$C$2:$C$500))</f>
        <v>GNAMY</v>
      </c>
      <c r="H765" s="19">
        <f>IF(ISBLANK(C765),"",_xlfn.XLOOKUP(VALUE(LEFT(C765,4)),Souches!$B$2:$B$15000,Souches!$D$2:$D$15000))</f>
        <v>290</v>
      </c>
      <c r="I765" s="10">
        <f t="shared" si="111"/>
        <v>45832</v>
      </c>
      <c r="J765" s="19">
        <f>IF(I765="","",INT(('ObjProd (2)'!$C$25-I765)/7 * (ABS('ObjProd (2)'!$C$25-I765)&gt;=7)))</f>
        <v>12</v>
      </c>
      <c r="K765" s="10" t="str">
        <f>IF(I765="","",
IF(AND(DATEDIF(I765,'ObjProd (2)'!$C$25,"y")=0,DATEDIF(I765,'ObjProd (2)'!$C$25,"ym")=0,
   INT(('ObjProd (2)'!$C$25-EDATE(I765,DATEDIF(I765,'ObjProd (2)'!$C$25,"y")*12+DATEDIF(I765,'ObjProd (2)'!$C$25,"ym")))/7)=0),
   "&lt; 1 sem.",
   IF(DATEDIF(I765,'ObjProd (2)'!$C$25,"y")&gt;0,DATEDIF(I765,'ObjProd (2)'!$C$25,"y") &amp; " " &amp; IF(DATEDIF(I765,'ObjProd (2)'!$C$25,"y")=1,"an ","ans "),"") &amp;
   IF(DATEDIF(I765,'ObjProd (2)'!$C$25,"ym")&gt;0,DATEDIF(I765,'ObjProd (2)'!$C$25,"ym") &amp; " mois ", "") &amp;
   IF(INT(('ObjProd (2)'!$C$25-EDATE(I765,DATEDIF(I765,'ObjProd (2)'!$C$25,"y")*12+DATEDIF(I765,'ObjProd (2)'!$C$25,"ym")))/7)&gt;0,
      INT(('ObjProd (2)'!$C$25-EDATE(I765,DATEDIF(I765,'ObjProd (2)'!$C$25,"y")*12+DATEDIF(I765,'ObjProd (2)'!$C$25,"ym")))/7) &amp; " sem.",
      "")
)
)</f>
        <v>2 mois 3 sem.</v>
      </c>
      <c r="L765" s="11" t="str">
        <f t="shared" si="112"/>
        <v xml:space="preserve">E 4 </v>
      </c>
      <c r="M765" s="9">
        <f t="shared" si="113"/>
        <v>25</v>
      </c>
      <c r="N765" s="9" t="str" cm="1">
        <f t="array" aca="1" ref="N765" ca="1">LEFT(L765, IF(ISNUMBER(SUBSTITUTE(_xludf.MID(L765, 2, 1), ".", ",")), 1, 2))</f>
        <v xml:space="preserve">E </v>
      </c>
      <c r="O765" s="19">
        <f t="shared" ca="1" si="118"/>
        <v>4</v>
      </c>
      <c r="P765" s="9" t="str">
        <f t="shared" ca="1" si="116"/>
        <v>E</v>
      </c>
      <c r="Q765" s="9">
        <f t="shared" ca="1" si="117"/>
        <v>4</v>
      </c>
      <c r="R765" s="9" t="str">
        <f t="shared" ca="1" si="114"/>
        <v>E4</v>
      </c>
      <c r="S765" t="str" cm="1">
        <f t="array" ref="S765">IF(ISBLANK(C765),"",IFERROR(INDEX(ListeSeries!$A$2:$A$1045, MATCH(1, (DatasScan!G765=ListeSeries!$B$2:$B$1045) * (DatasScan!H765&gt;=ListeSeries!$D$2:$D$1045) * (DatasScan!H765&lt;=ListeSeries!$E$2:$E$1045), 0)), "no match"))</f>
        <v>GHANAMI</v>
      </c>
      <c r="T765" s="7" t="str" cm="1">
        <f t="array" ref="T765">IF(ISBLANK(C765),"",IFERROR(INDEX(ListeSeries!$C$2:$C$1045, MATCH(1, (DatasScan!G765=ListeSeries!$B$2:$B$1045) * (DatasScan!H765&gt;=ListeSeries!$D$2:$D$1045) * (DatasScan!H765&lt;=ListeSeries!$E$2:$E$1045), 0)), "no match"))</f>
        <v>GHANAMI 44</v>
      </c>
      <c r="U765" s="11" t="str" cm="1">
        <f t="array" ref="U765">IF(ISBLANK(C765),"",IFERROR(INDEX(ListeSeries!$F$2:$F$1045, MATCH(1, (DatasScan!G765=ListeSeries!$B$2:$B$1045) * (DatasScan!H765&gt;=ListeSeries!$D$2:$D$1045) * (DatasScan!H765&lt;=ListeSeries!$E$2:$E$1045), 0)), "no match"))</f>
        <v>286-290</v>
      </c>
      <c r="V765" s="9"/>
    </row>
    <row r="766" spans="1:30" x14ac:dyDescent="0.25">
      <c r="A766" s="6" t="str">
        <f t="shared" si="115"/>
        <v>4</v>
      </c>
      <c r="B766" s="272" t="s">
        <v>1043</v>
      </c>
      <c r="C766" s="190" t="s">
        <v>3592</v>
      </c>
      <c r="D766" s="8">
        <v>1</v>
      </c>
      <c r="F766" s="7" t="str">
        <f t="shared" si="109"/>
        <v>869920250916E 3</v>
      </c>
      <c r="G766" s="21" t="str">
        <f>IF(ISBLANK(C766),"",_xlfn.XLOOKUP(_xlfn.XLOOKUP(VALUE(LEFT(C766,4)),Souches!$B$2:$B$15000,Souches!$E$2:$E$15000),Varietes!$B$2:$B$500,Varietes!$C$2:$C$500))</f>
        <v>GNAMY</v>
      </c>
      <c r="H766" s="19">
        <f>IF(ISBLANK(C766),"",_xlfn.XLOOKUP(VALUE(LEFT(C766,4)),Souches!$B$2:$B$15000,Souches!$D$2:$D$15000))</f>
        <v>2306</v>
      </c>
      <c r="I766" s="10">
        <f t="shared" si="111"/>
        <v>45916</v>
      </c>
      <c r="J766" s="19">
        <f>IF(I766="","",INT(('ObjProd (2)'!$C$25-I766)/7 * (ABS('ObjProd (2)'!$C$25-I766)&gt;=7)))</f>
        <v>0</v>
      </c>
      <c r="K766" s="10" t="str">
        <f>IF(I766="","",
IF(AND(DATEDIF(I766,'ObjProd (2)'!$C$25,"y")=0,DATEDIF(I766,'ObjProd (2)'!$C$25,"ym")=0,
   INT(('ObjProd (2)'!$C$25-EDATE(I766,DATEDIF(I766,'ObjProd (2)'!$C$25,"y")*12+DATEDIF(I766,'ObjProd (2)'!$C$25,"ym")))/7)=0),
   "&lt; 1 sem.",
   IF(DATEDIF(I766,'ObjProd (2)'!$C$25,"y")&gt;0,DATEDIF(I766,'ObjProd (2)'!$C$25,"y") &amp; " " &amp; IF(DATEDIF(I766,'ObjProd (2)'!$C$25,"y")=1,"an ","ans "),"") &amp;
   IF(DATEDIF(I766,'ObjProd (2)'!$C$25,"ym")&gt;0,DATEDIF(I766,'ObjProd (2)'!$C$25,"ym") &amp; " mois ", "") &amp;
   IF(INT(('ObjProd (2)'!$C$25-EDATE(I766,DATEDIF(I766,'ObjProd (2)'!$C$25,"y")*12+DATEDIF(I766,'ObjProd (2)'!$C$25,"ym")))/7)&gt;0,
      INT(('ObjProd (2)'!$C$25-EDATE(I766,DATEDIF(I766,'ObjProd (2)'!$C$25,"y")*12+DATEDIF(I766,'ObjProd (2)'!$C$25,"ym")))/7) &amp; " sem.",
      "")
)
)</f>
        <v>&lt; 1 sem.</v>
      </c>
      <c r="L766" s="11" t="str">
        <f t="shared" si="112"/>
        <v xml:space="preserve">E 3 </v>
      </c>
      <c r="M766" s="9">
        <f t="shared" si="113"/>
        <v>14</v>
      </c>
      <c r="N766" s="9" t="str" cm="1">
        <f t="array" aca="1" ref="N766" ca="1">LEFT(L766, IF(ISNUMBER(SUBSTITUTE(_xludf.MID(L766, 2, 1), ".", ",")), 1, 2))</f>
        <v xml:space="preserve">E </v>
      </c>
      <c r="O766" s="19">
        <f t="shared" ca="1" si="118"/>
        <v>3</v>
      </c>
      <c r="P766" s="9" t="str">
        <f t="shared" ca="1" si="116"/>
        <v>E</v>
      </c>
      <c r="Q766" s="9">
        <f t="shared" ca="1" si="117"/>
        <v>3</v>
      </c>
      <c r="R766" s="9" t="str">
        <f t="shared" ca="1" si="114"/>
        <v>E3</v>
      </c>
      <c r="S766" t="str" cm="1">
        <f t="array" ref="S766">IF(ISBLANK(C766),"",IFERROR(INDEX(ListeSeries!$A$2:$A$1045, MATCH(1, (DatasScan!G766=ListeSeries!$B$2:$B$1045) * (DatasScan!H766&gt;=ListeSeries!$D$2:$D$1045) * (DatasScan!H766&lt;=ListeSeries!$E$2:$E$1045), 0)), "no match"))</f>
        <v>GHANAMI</v>
      </c>
      <c r="T766" s="7" t="str" cm="1">
        <f t="array" ref="T766">IF(ISBLANK(C766),"",IFERROR(INDEX(ListeSeries!$C$2:$C$1045, MATCH(1, (DatasScan!G766=ListeSeries!$B$2:$B$1045) * (DatasScan!H766&gt;=ListeSeries!$D$2:$D$1045) * (DatasScan!H766&lt;=ListeSeries!$E$2:$E$1045), 0)), "no match"))</f>
        <v>GHANAMI 45</v>
      </c>
      <c r="U766" s="11" cm="1">
        <f t="array" ref="U766">IF(ISBLANK(C766),"",IFERROR(INDEX(ListeSeries!$F$2:$F$1045, MATCH(1, (DatasScan!G766=ListeSeries!$B$2:$B$1045) * (DatasScan!H766&gt;=ListeSeries!$D$2:$D$1045) * (DatasScan!H766&lt;=ListeSeries!$E$2:$E$1045), 0)), "no match"))</f>
        <v>2306</v>
      </c>
      <c r="V766" s="9"/>
    </row>
    <row r="767" spans="1:30" x14ac:dyDescent="0.25">
      <c r="A767" s="6" t="str">
        <f t="shared" si="115"/>
        <v>4</v>
      </c>
      <c r="B767" s="272" t="s">
        <v>1043</v>
      </c>
      <c r="C767" s="190" t="s">
        <v>3593</v>
      </c>
      <c r="D767" s="8">
        <v>1</v>
      </c>
      <c r="F767" s="7" t="str">
        <f t="shared" si="109"/>
        <v>869920250916E 3</v>
      </c>
      <c r="G767" s="21" t="str">
        <f>IF(ISBLANK(C767),"",_xlfn.XLOOKUP(_xlfn.XLOOKUP(VALUE(LEFT(C767,4)),Souches!$B$2:$B$15000,Souches!$E$2:$E$15000),Varietes!$B$2:$B$500,Varietes!$C$2:$C$500))</f>
        <v>GNAMY</v>
      </c>
      <c r="H767" s="19">
        <f>IF(ISBLANK(C767),"",_xlfn.XLOOKUP(VALUE(LEFT(C767,4)),Souches!$B$2:$B$15000,Souches!$D$2:$D$15000))</f>
        <v>2306</v>
      </c>
      <c r="I767" s="10">
        <f t="shared" si="111"/>
        <v>45916</v>
      </c>
      <c r="J767" s="19">
        <f>IF(I767="","",INT(('ObjProd (2)'!$C$25-I767)/7 * (ABS('ObjProd (2)'!$C$25-I767)&gt;=7)))</f>
        <v>0</v>
      </c>
      <c r="K767" s="10" t="str">
        <f>IF(I767="","",
IF(AND(DATEDIF(I767,'ObjProd (2)'!$C$25,"y")=0,DATEDIF(I767,'ObjProd (2)'!$C$25,"ym")=0,
   INT(('ObjProd (2)'!$C$25-EDATE(I767,DATEDIF(I767,'ObjProd (2)'!$C$25,"y")*12+DATEDIF(I767,'ObjProd (2)'!$C$25,"ym")))/7)=0),
   "&lt; 1 sem.",
   IF(DATEDIF(I767,'ObjProd (2)'!$C$25,"y")&gt;0,DATEDIF(I767,'ObjProd (2)'!$C$25,"y") &amp; " " &amp; IF(DATEDIF(I767,'ObjProd (2)'!$C$25,"y")=1,"an ","ans "),"") &amp;
   IF(DATEDIF(I767,'ObjProd (2)'!$C$25,"ym")&gt;0,DATEDIF(I767,'ObjProd (2)'!$C$25,"ym") &amp; " mois ", "") &amp;
   IF(INT(('ObjProd (2)'!$C$25-EDATE(I767,DATEDIF(I767,'ObjProd (2)'!$C$25,"y")*12+DATEDIF(I767,'ObjProd (2)'!$C$25,"ym")))/7)&gt;0,
      INT(('ObjProd (2)'!$C$25-EDATE(I767,DATEDIF(I767,'ObjProd (2)'!$C$25,"y")*12+DATEDIF(I767,'ObjProd (2)'!$C$25,"ym")))/7) &amp; " sem.",
      "")
)
)</f>
        <v>&lt; 1 sem.</v>
      </c>
      <c r="L767" s="11" t="str">
        <f t="shared" si="112"/>
        <v xml:space="preserve">E 3 </v>
      </c>
      <c r="M767" s="9">
        <f t="shared" si="113"/>
        <v>14</v>
      </c>
      <c r="N767" s="9" t="str" cm="1">
        <f t="array" aca="1" ref="N767" ca="1">LEFT(L767, IF(ISNUMBER(SUBSTITUTE(_xludf.MID(L767, 2, 1), ".", ",")), 1, 2))</f>
        <v xml:space="preserve">E </v>
      </c>
      <c r="O767" s="19">
        <f t="shared" ca="1" si="118"/>
        <v>3</v>
      </c>
      <c r="P767" s="9" t="str">
        <f t="shared" ca="1" si="116"/>
        <v>E</v>
      </c>
      <c r="Q767" s="9">
        <f t="shared" ca="1" si="117"/>
        <v>3</v>
      </c>
      <c r="R767" s="9" t="str">
        <f t="shared" ca="1" si="114"/>
        <v>E3</v>
      </c>
      <c r="S767" t="str" cm="1">
        <f t="array" ref="S767">IF(ISBLANK(C767),"",IFERROR(INDEX(ListeSeries!$A$2:$A$1045, MATCH(1, (DatasScan!G767=ListeSeries!$B$2:$B$1045) * (DatasScan!H767&gt;=ListeSeries!$D$2:$D$1045) * (DatasScan!H767&lt;=ListeSeries!$E$2:$E$1045), 0)), "no match"))</f>
        <v>GHANAMI</v>
      </c>
      <c r="T767" s="7" t="str" cm="1">
        <f t="array" ref="T767">IF(ISBLANK(C767),"",IFERROR(INDEX(ListeSeries!$C$2:$C$1045, MATCH(1, (DatasScan!G767=ListeSeries!$B$2:$B$1045) * (DatasScan!H767&gt;=ListeSeries!$D$2:$D$1045) * (DatasScan!H767&lt;=ListeSeries!$E$2:$E$1045), 0)), "no match"))</f>
        <v>GHANAMI 45</v>
      </c>
      <c r="U767" s="11" cm="1">
        <f t="array" ref="U767">IF(ISBLANK(C767),"",IFERROR(INDEX(ListeSeries!$F$2:$F$1045, MATCH(1, (DatasScan!G767=ListeSeries!$B$2:$B$1045) * (DatasScan!H767&gt;=ListeSeries!$D$2:$D$1045) * (DatasScan!H767&lt;=ListeSeries!$E$2:$E$1045), 0)), "no match"))</f>
        <v>2306</v>
      </c>
      <c r="V767" s="9"/>
    </row>
    <row r="768" spans="1:30" x14ac:dyDescent="0.25">
      <c r="A768" s="6" t="str">
        <f t="shared" si="115"/>
        <v>4</v>
      </c>
      <c r="B768" s="272" t="s">
        <v>1043</v>
      </c>
      <c r="C768" s="190" t="s">
        <v>3593</v>
      </c>
      <c r="D768" s="8">
        <v>1</v>
      </c>
      <c r="E768" s="11">
        <v>1</v>
      </c>
      <c r="F768" s="7" t="str">
        <f t="shared" ref="F768:F772" si="119">IF(ISBLANK(C768),"",LEFT(C768,15))</f>
        <v>869920250916E 3</v>
      </c>
      <c r="G768" s="21" t="str">
        <f>IF(ISBLANK(C768),"",_xlfn.XLOOKUP(_xlfn.XLOOKUP(VALUE(LEFT(C768,4)),Souches!$B$2:$B$15000,Souches!$E$2:$E$15000),Varietes!$B$2:$B$500,Varietes!$C$2:$C$500))</f>
        <v>GNAMY</v>
      </c>
      <c r="H768" s="19">
        <f>IF(ISBLANK(C768),"",_xlfn.XLOOKUP(VALUE(LEFT(C768,4)),Souches!$B$2:$B$15000,Souches!$D$2:$D$15000))</f>
        <v>2306</v>
      </c>
      <c r="I768" s="10">
        <f t="shared" si="111"/>
        <v>45916</v>
      </c>
      <c r="J768" s="19">
        <f>IF(I768="","",INT(('ObjProd (2)'!$C$25-I768)/7 * (ABS('ObjProd (2)'!$C$25-I768)&gt;=7)))</f>
        <v>0</v>
      </c>
      <c r="K768" s="10" t="str">
        <f>IF(I768="","",
IF(AND(DATEDIF(I768,'ObjProd (2)'!$C$25,"y")=0,DATEDIF(I768,'ObjProd (2)'!$C$25,"ym")=0,
   INT(('ObjProd (2)'!$C$25-EDATE(I768,DATEDIF(I768,'ObjProd (2)'!$C$25,"y")*12+DATEDIF(I768,'ObjProd (2)'!$C$25,"ym")))/7)=0),
   "&lt; 1 sem.",
   IF(DATEDIF(I768,'ObjProd (2)'!$C$25,"y")&gt;0,DATEDIF(I768,'ObjProd (2)'!$C$25,"y") &amp; " " &amp; IF(DATEDIF(I768,'ObjProd (2)'!$C$25,"y")=1,"an ","ans "),"") &amp;
   IF(DATEDIF(I768,'ObjProd (2)'!$C$25,"ym")&gt;0,DATEDIF(I768,'ObjProd (2)'!$C$25,"ym") &amp; " mois ", "") &amp;
   IF(INT(('ObjProd (2)'!$C$25-EDATE(I768,DATEDIF(I768,'ObjProd (2)'!$C$25,"y")*12+DATEDIF(I768,'ObjProd (2)'!$C$25,"ym")))/7)&gt;0,
      INT(('ObjProd (2)'!$C$25-EDATE(I768,DATEDIF(I768,'ObjProd (2)'!$C$25,"y")*12+DATEDIF(I768,'ObjProd (2)'!$C$25,"ym")))/7) &amp; " sem.",
      "")
)
)</f>
        <v>&lt; 1 sem.</v>
      </c>
      <c r="L768" s="11" t="str">
        <f t="shared" si="112"/>
        <v xml:space="preserve">E 3 </v>
      </c>
      <c r="M768" s="9">
        <f t="shared" si="113"/>
        <v>15</v>
      </c>
      <c r="N768" s="9" t="str" cm="1">
        <f t="array" aca="1" ref="N768" ca="1">LEFT(L768, IF(ISNUMBER(SUBSTITUTE(_xludf.MID(L768, 2, 1), ".", ",")), 1, 2))</f>
        <v xml:space="preserve">E </v>
      </c>
      <c r="O768" s="19">
        <f t="shared" ca="1" si="118"/>
        <v>3</v>
      </c>
      <c r="P768" s="9" t="str">
        <f t="shared" ca="1" si="116"/>
        <v>E</v>
      </c>
      <c r="Q768" s="9">
        <f t="shared" ca="1" si="117"/>
        <v>3</v>
      </c>
      <c r="R768" s="9" t="str">
        <f t="shared" ca="1" si="114"/>
        <v>E3</v>
      </c>
      <c r="S768" t="str" cm="1">
        <f t="array" ref="S768">IF(ISBLANK(C768),"",IFERROR(INDEX(ListeSeries!$A$2:$A$1045, MATCH(1, (DatasScan!G768=ListeSeries!$B$2:$B$1045) * (DatasScan!H768&gt;=ListeSeries!$D$2:$D$1045) * (DatasScan!H768&lt;=ListeSeries!$E$2:$E$1045), 0)), "no match"))</f>
        <v>GHANAMI</v>
      </c>
      <c r="T768" s="7" t="str" cm="1">
        <f t="array" ref="T768">IF(ISBLANK(C768),"",IFERROR(INDEX(ListeSeries!$C$2:$C$1045, MATCH(1, (DatasScan!G768=ListeSeries!$B$2:$B$1045) * (DatasScan!H768&gt;=ListeSeries!$D$2:$D$1045) * (DatasScan!H768&lt;=ListeSeries!$E$2:$E$1045), 0)), "no match"))</f>
        <v>GHANAMI 45</v>
      </c>
      <c r="U768" s="11" cm="1">
        <f t="array" ref="U768">IF(ISBLANK(C768),"",IFERROR(INDEX(ListeSeries!$F$2:$F$1045, MATCH(1, (DatasScan!G768=ListeSeries!$B$2:$B$1045) * (DatasScan!H768&gt;=ListeSeries!$D$2:$D$1045) * (DatasScan!H768&lt;=ListeSeries!$E$2:$E$1045), 0)), "no match"))</f>
        <v>2306</v>
      </c>
      <c r="V768" s="9"/>
    </row>
    <row r="769" spans="1:30" x14ac:dyDescent="0.25">
      <c r="A769" s="6" t="str">
        <f t="shared" si="115"/>
        <v>4</v>
      </c>
      <c r="B769" s="272" t="s">
        <v>1043</v>
      </c>
      <c r="C769" s="190" t="s">
        <v>3594</v>
      </c>
      <c r="D769" s="8">
        <v>1</v>
      </c>
      <c r="F769" s="7" t="str">
        <f t="shared" si="119"/>
        <v>869920250917E 3</v>
      </c>
      <c r="G769" s="21" t="str">
        <f>IF(ISBLANK(C769),"",_xlfn.XLOOKUP(_xlfn.XLOOKUP(VALUE(LEFT(C769,4)),Souches!$B$2:$B$15000,Souches!$E$2:$E$15000),Varietes!$B$2:$B$500,Varietes!$C$2:$C$500))</f>
        <v>GNAMY</v>
      </c>
      <c r="H769" s="19">
        <f>IF(ISBLANK(C769),"",_xlfn.XLOOKUP(VALUE(LEFT(C769,4)),Souches!$B$2:$B$15000,Souches!$D$2:$D$15000))</f>
        <v>2306</v>
      </c>
      <c r="I769" s="10">
        <f t="shared" si="111"/>
        <v>45917</v>
      </c>
      <c r="J769" s="19">
        <f>IF(I769="","",INT(('ObjProd (2)'!$C$25-I769)/7 * (ABS('ObjProd (2)'!$C$25-I769)&gt;=7)))</f>
        <v>0</v>
      </c>
      <c r="K769" s="10" t="str">
        <f>IF(I769="","",
IF(AND(DATEDIF(I769,'ObjProd (2)'!$C$25,"y")=0,DATEDIF(I769,'ObjProd (2)'!$C$25,"ym")=0,
   INT(('ObjProd (2)'!$C$25-EDATE(I769,DATEDIF(I769,'ObjProd (2)'!$C$25,"y")*12+DATEDIF(I769,'ObjProd (2)'!$C$25,"ym")))/7)=0),
   "&lt; 1 sem.",
   IF(DATEDIF(I769,'ObjProd (2)'!$C$25,"y")&gt;0,DATEDIF(I769,'ObjProd (2)'!$C$25,"y") &amp; " " &amp; IF(DATEDIF(I769,'ObjProd (2)'!$C$25,"y")=1,"an ","ans "),"") &amp;
   IF(DATEDIF(I769,'ObjProd (2)'!$C$25,"ym")&gt;0,DATEDIF(I769,'ObjProd (2)'!$C$25,"ym") &amp; " mois ", "") &amp;
   IF(INT(('ObjProd (2)'!$C$25-EDATE(I769,DATEDIF(I769,'ObjProd (2)'!$C$25,"y")*12+DATEDIF(I769,'ObjProd (2)'!$C$25,"ym")))/7)&gt;0,
      INT(('ObjProd (2)'!$C$25-EDATE(I769,DATEDIF(I769,'ObjProd (2)'!$C$25,"y")*12+DATEDIF(I769,'ObjProd (2)'!$C$25,"ym")))/7) &amp; " sem.",
      "")
)
)</f>
        <v>&lt; 1 sem.</v>
      </c>
      <c r="L769" s="11" t="str">
        <f t="shared" si="112"/>
        <v xml:space="preserve">E 3 </v>
      </c>
      <c r="M769" s="9">
        <f t="shared" si="113"/>
        <v>14</v>
      </c>
      <c r="N769" s="9" t="str" cm="1">
        <f t="array" aca="1" ref="N769" ca="1">LEFT(L769, IF(ISNUMBER(SUBSTITUTE(_xludf.MID(L769, 2, 1), ".", ",")), 1, 2))</f>
        <v xml:space="preserve">E </v>
      </c>
      <c r="O769" s="19">
        <f t="shared" ca="1" si="118"/>
        <v>3</v>
      </c>
      <c r="P769" s="9" t="str">
        <f t="shared" ca="1" si="116"/>
        <v>E</v>
      </c>
      <c r="Q769" s="9">
        <f t="shared" ca="1" si="117"/>
        <v>3</v>
      </c>
      <c r="R769" s="9" t="str">
        <f t="shared" ca="1" si="114"/>
        <v>E3</v>
      </c>
      <c r="S769" t="str" cm="1">
        <f t="array" ref="S769">IF(ISBLANK(C769),"",IFERROR(INDEX(ListeSeries!$A$2:$A$1045, MATCH(1, (DatasScan!G769=ListeSeries!$B$2:$B$1045) * (DatasScan!H769&gt;=ListeSeries!$D$2:$D$1045) * (DatasScan!H769&lt;=ListeSeries!$E$2:$E$1045), 0)), "no match"))</f>
        <v>GHANAMI</v>
      </c>
      <c r="T769" s="7" t="str" cm="1">
        <f t="array" ref="T769">IF(ISBLANK(C769),"",IFERROR(INDEX(ListeSeries!$C$2:$C$1045, MATCH(1, (DatasScan!G769=ListeSeries!$B$2:$B$1045) * (DatasScan!H769&gt;=ListeSeries!$D$2:$D$1045) * (DatasScan!H769&lt;=ListeSeries!$E$2:$E$1045), 0)), "no match"))</f>
        <v>GHANAMI 45</v>
      </c>
      <c r="U769" s="11" cm="1">
        <f t="array" ref="U769">IF(ISBLANK(C769),"",IFERROR(INDEX(ListeSeries!$F$2:$F$1045, MATCH(1, (DatasScan!G769=ListeSeries!$B$2:$B$1045) * (DatasScan!H769&gt;=ListeSeries!$D$2:$D$1045) * (DatasScan!H769&lt;=ListeSeries!$E$2:$E$1045), 0)), "no match"))</f>
        <v>2306</v>
      </c>
      <c r="V769" s="9"/>
    </row>
    <row r="770" spans="1:30" x14ac:dyDescent="0.25">
      <c r="A770" s="6" t="str">
        <f t="shared" si="115"/>
        <v>4</v>
      </c>
      <c r="B770" s="8" t="s">
        <v>1293</v>
      </c>
      <c r="C770" s="190" t="s">
        <v>2091</v>
      </c>
      <c r="E770" s="11">
        <v>5</v>
      </c>
      <c r="F770" s="7" t="str">
        <f t="shared" si="119"/>
        <v>840220250804EA4</v>
      </c>
      <c r="G770" s="21" t="str">
        <f>IF(ISBLANK(C770),"",_xlfn.XLOOKUP(_xlfn.XLOOKUP(VALUE(LEFT(C770,4)),Souches!$B$2:$B$15000,Souches!$E$2:$E$15000),Varietes!$B$2:$B$500,Varietes!$C$2:$C$500))</f>
        <v>MDJU</v>
      </c>
      <c r="H770" s="19">
        <f>IF(ISBLANK(C770),"",_xlfn.XLOOKUP(VALUE(LEFT(C770,4)),Souches!$B$2:$B$15000,Souches!$D$2:$D$15000))</f>
        <v>3464</v>
      </c>
      <c r="I770" s="10">
        <f t="shared" ref="I770:I804" si="120">IF(ISBLANK(C770),"",DATE(MID(C770,5,4),MID(C770,9,2),MID(C770,11,2)))</f>
        <v>45873</v>
      </c>
      <c r="J770" s="19">
        <f>IF(I770="","",INT(('ObjProd (2)'!$C$25-I770)/7 * (ABS('ObjProd (2)'!$C$25-I770)&gt;=7)))</f>
        <v>6</v>
      </c>
      <c r="K770" s="10" t="str">
        <f>IF(I770="","",
IF(AND(DATEDIF(I770,'ObjProd (2)'!$C$25,"y")=0,DATEDIF(I770,'ObjProd (2)'!$C$25,"ym")=0,
   INT(('ObjProd (2)'!$C$25-EDATE(I770,DATEDIF(I770,'ObjProd (2)'!$C$25,"y")*12+DATEDIF(I770,'ObjProd (2)'!$C$25,"ym")))/7)=0),
   "&lt; 1 sem.",
   IF(DATEDIF(I770,'ObjProd (2)'!$C$25,"y")&gt;0,DATEDIF(I770,'ObjProd (2)'!$C$25,"y") &amp; " " &amp; IF(DATEDIF(I770,'ObjProd (2)'!$C$25,"y")=1,"an ","ans "),"") &amp;
   IF(DATEDIF(I770,'ObjProd (2)'!$C$25,"ym")&gt;0,DATEDIF(I770,'ObjProd (2)'!$C$25,"ym") &amp; " mois ", "") &amp;
   IF(INT(('ObjProd (2)'!$C$25-EDATE(I770,DATEDIF(I770,'ObjProd (2)'!$C$25,"y")*12+DATEDIF(I770,'ObjProd (2)'!$C$25,"ym")))/7)&gt;0,
      INT(('ObjProd (2)'!$C$25-EDATE(I770,DATEDIF(I770,'ObjProd (2)'!$C$25,"y")*12+DATEDIF(I770,'ObjProd (2)'!$C$25,"ym")))/7) &amp; " sem.",
      "")
)
)</f>
        <v>1 mois 2 sem.</v>
      </c>
      <c r="L770" s="11" t="str">
        <f t="shared" ref="L770:L804" si="121">IF(ISBLANK(C770),"",MID(C770,13,4))</f>
        <v xml:space="preserve">EA4 </v>
      </c>
      <c r="M770" s="9">
        <f t="shared" ref="M770:M833" si="122">IF(OR(D770&gt;0, E770&gt;0), D770*14+E770,"")</f>
        <v>5</v>
      </c>
      <c r="N770" s="9" t="str" cm="1">
        <f t="array" aca="1" ref="N770" ca="1">LEFT(L770, IF(ISNUMBER(SUBSTITUTE(_xludf.MID(L770, 2, 1), ".", ",")), 1, 2))</f>
        <v>EA</v>
      </c>
      <c r="O770" s="19">
        <f t="shared" ref="O770:O789" ca="1" si="123">IF(N770="", "", _xlfn.NUMBERVALUE(RIGHT(L770, LEN(L770)-LEN(N770))))</f>
        <v>4</v>
      </c>
      <c r="P770" s="9" t="str">
        <f t="shared" ca="1" si="116"/>
        <v>E</v>
      </c>
      <c r="Q770" s="9">
        <f t="shared" ca="1" si="117"/>
        <v>4</v>
      </c>
      <c r="R770" s="9" t="str">
        <f t="shared" ref="R770:R833" ca="1" si="124">IF(ISBLANK(C770),"",P770&amp;Q770)</f>
        <v>E4</v>
      </c>
      <c r="S770" t="str" cm="1">
        <f t="array" ref="S770">IF(ISBLANK(C770),"",IFERROR(INDEX(ListeSeries!$A$2:$A$1045, MATCH(1, (DatasScan!G770=ListeSeries!$B$2:$B$1045) * (DatasScan!H770&gt;=ListeSeries!$D$2:$D$1045) * (DatasScan!H770&lt;=ListeSeries!$E$2:$E$1045), 0)), "no match"))</f>
        <v>MEDJOOL</v>
      </c>
      <c r="T770" s="7" t="str" cm="1">
        <f t="array" ref="T770">IF(ISBLANK(C770),"",IFERROR(INDEX(ListeSeries!$C$2:$C$1045, MATCH(1, (DatasScan!G770=ListeSeries!$B$2:$B$1045) * (DatasScan!H770&gt;=ListeSeries!$D$2:$D$1045) * (DatasScan!H770&lt;=ListeSeries!$E$2:$E$1045), 0)), "no match"))</f>
        <v>MEDJOOL 105</v>
      </c>
      <c r="U770" s="11" t="str" cm="1">
        <f t="array" ref="U770">IF(ISBLANK(C770),"",IFERROR(INDEX(ListeSeries!$F$2:$F$1045, MATCH(1, (DatasScan!G770=ListeSeries!$B$2:$B$1045) * (DatasScan!H770&gt;=ListeSeries!$D$2:$D$1045) * (DatasScan!H770&lt;=ListeSeries!$E$2:$E$1045), 0)), "no match"))</f>
        <v>3461-3475</v>
      </c>
      <c r="V770" s="9"/>
    </row>
    <row r="771" spans="1:30" x14ac:dyDescent="0.25">
      <c r="A771" s="6" t="str">
        <f t="shared" ref="A771:A833" si="125">IF(B771="CHF","CHF",IF(B771="CHF 2","CHF hangar",LEFT(B771,1)))</f>
        <v>4</v>
      </c>
      <c r="B771" s="272" t="s">
        <v>1293</v>
      </c>
      <c r="C771" s="190" t="s">
        <v>2271</v>
      </c>
      <c r="D771" s="8">
        <v>1</v>
      </c>
      <c r="E771" s="11">
        <v>10</v>
      </c>
      <c r="F771" s="7" t="str">
        <f t="shared" si="119"/>
        <v>809020250814E 2</v>
      </c>
      <c r="G771" s="21" t="str">
        <f>IF(ISBLANK(C771),"",_xlfn.XLOOKUP(_xlfn.XLOOKUP(VALUE(LEFT(C771,4)),Souches!$B$2:$B$15000,Souches!$E$2:$E$15000),Varietes!$B$2:$B$500,Varietes!$C$2:$C$500))</f>
        <v>MDJU</v>
      </c>
      <c r="H771" s="19">
        <f>IF(ISBLANK(C771),"",_xlfn.XLOOKUP(VALUE(LEFT(C771,4)),Souches!$B$2:$B$15000,Souches!$D$2:$D$15000))</f>
        <v>3407</v>
      </c>
      <c r="I771" s="10">
        <f t="shared" si="120"/>
        <v>45883</v>
      </c>
      <c r="J771" s="19">
        <f>IF(I771="","",INT(('ObjProd (2)'!$C$25-I771)/7 * (ABS('ObjProd (2)'!$C$25-I771)&gt;=7)))</f>
        <v>5</v>
      </c>
      <c r="K771" s="10" t="str">
        <f>IF(I771="","",
IF(AND(DATEDIF(I771,'ObjProd (2)'!$C$25,"y")=0,DATEDIF(I771,'ObjProd (2)'!$C$25,"ym")=0,
   INT(('ObjProd (2)'!$C$25-EDATE(I771,DATEDIF(I771,'ObjProd (2)'!$C$25,"y")*12+DATEDIF(I771,'ObjProd (2)'!$C$25,"ym")))/7)=0),
   "&lt; 1 sem.",
   IF(DATEDIF(I771,'ObjProd (2)'!$C$25,"y")&gt;0,DATEDIF(I771,'ObjProd (2)'!$C$25,"y") &amp; " " &amp; IF(DATEDIF(I771,'ObjProd (2)'!$C$25,"y")=1,"an ","ans "),"") &amp;
   IF(DATEDIF(I771,'ObjProd (2)'!$C$25,"ym")&gt;0,DATEDIF(I771,'ObjProd (2)'!$C$25,"ym") &amp; " mois ", "") &amp;
   IF(INT(('ObjProd (2)'!$C$25-EDATE(I771,DATEDIF(I771,'ObjProd (2)'!$C$25,"y")*12+DATEDIF(I771,'ObjProd (2)'!$C$25,"ym")))/7)&gt;0,
      INT(('ObjProd (2)'!$C$25-EDATE(I771,DATEDIF(I771,'ObjProd (2)'!$C$25,"y")*12+DATEDIF(I771,'ObjProd (2)'!$C$25,"ym")))/7) &amp; " sem.",
      "")
)
)</f>
        <v xml:space="preserve">1 mois </v>
      </c>
      <c r="L771" s="11" t="str">
        <f t="shared" si="121"/>
        <v xml:space="preserve">E 2 </v>
      </c>
      <c r="M771" s="9">
        <f t="shared" si="122"/>
        <v>24</v>
      </c>
      <c r="N771" s="9" t="str" cm="1">
        <f t="array" aca="1" ref="N771" ca="1">LEFT(L771, IF(ISNUMBER(SUBSTITUTE(_xludf.MID(L771, 2, 1), ".", ",")), 1, 2))</f>
        <v xml:space="preserve">E </v>
      </c>
      <c r="O771" s="19">
        <f t="shared" ca="1" si="123"/>
        <v>2</v>
      </c>
      <c r="P771" s="9" t="str">
        <f t="shared" ref="P771:P805" ca="1" si="126">IF(N771="", "",
    IF(N771="E+", "X",
        IF(OR(LEFT(N771, 1)="E", N771="XR", N771="CS"), "E",
            IF(AND(LEFT(N771, 1)="R", LEFT(N771, 2)&lt;&gt;"RG"), "R",
                IF(OR(N771="MG", N771="G+"), "BoxE",
                    IF(LEFT(N771, 1)="i", "i", "X")
                )
            )
        )
    )
)</f>
        <v>E</v>
      </c>
      <c r="Q771" s="9">
        <f t="shared" ref="Q771:Q805" ca="1" si="127">IF(P771&lt;&gt;"", IF(P771="X", IF(AND(O771&gt;=1, O771&lt;=12), O771, IF(O771&gt;12, "13+", "erreur")), IF(P771="E", IF(AND(O771&gt;=1, O771&lt;=6), O771, IF(O771&gt;6, "7+", "erreur")), IF(P771="R", 0, IF(P771="I", IF(O771&lt;=2, "nit° 1-2", IF(O771&lt;=5, "° 3-4-5", IF(O771&lt;=8, " préX° 6-7-8", "erreur"))), IF(P771="BoxE", O771, ""))))), "")</f>
        <v>2</v>
      </c>
      <c r="R771" s="9" t="str">
        <f t="shared" ca="1" si="124"/>
        <v>E2</v>
      </c>
      <c r="S771" t="str" cm="1">
        <f t="array" ref="S771">IF(ISBLANK(C771),"",IFERROR(INDEX(ListeSeries!$A$2:$A$1045, MATCH(1, (DatasScan!G771=ListeSeries!$B$2:$B$1045) * (DatasScan!H771&gt;=ListeSeries!$D$2:$D$1045) * (DatasScan!H771&lt;=ListeSeries!$E$2:$E$1045), 0)), "no match"))</f>
        <v>MEDJOOL</v>
      </c>
      <c r="T771" s="7" t="str" cm="1">
        <f t="array" ref="T771">IF(ISBLANK(C771),"",IFERROR(INDEX(ListeSeries!$C$2:$C$1045, MATCH(1, (DatasScan!G771=ListeSeries!$B$2:$B$1045) * (DatasScan!H771&gt;=ListeSeries!$D$2:$D$1045) * (DatasScan!H771&lt;=ListeSeries!$E$2:$E$1045), 0)), "no match"))</f>
        <v>MEDJOOL 102</v>
      </c>
      <c r="U771" s="11" t="str" cm="1">
        <f t="array" ref="U771">IF(ISBLANK(C771),"",IFERROR(INDEX(ListeSeries!$F$2:$F$1045, MATCH(1, (DatasScan!G771=ListeSeries!$B$2:$B$1045) * (DatasScan!H771&gt;=ListeSeries!$D$2:$D$1045) * (DatasScan!H771&lt;=ListeSeries!$E$2:$E$1045), 0)), "no match"))</f>
        <v>3381-3410</v>
      </c>
      <c r="V771" s="9"/>
    </row>
    <row r="772" spans="1:30" x14ac:dyDescent="0.25">
      <c r="A772" s="6" t="str">
        <f t="shared" si="125"/>
        <v>4</v>
      </c>
      <c r="B772" s="272" t="s">
        <v>1293</v>
      </c>
      <c r="C772" s="190" t="s">
        <v>3595</v>
      </c>
      <c r="E772" s="11">
        <v>6</v>
      </c>
      <c r="F772" s="7" t="str">
        <f t="shared" si="119"/>
        <v>809020250804CS2</v>
      </c>
      <c r="G772" s="21" t="str">
        <f>IF(ISBLANK(C772),"",_xlfn.XLOOKUP(_xlfn.XLOOKUP(VALUE(LEFT(C772,4)),Souches!$B$2:$B$15000,Souches!$E$2:$E$15000),Varietes!$B$2:$B$500,Varietes!$C$2:$C$500))</f>
        <v>MDJU</v>
      </c>
      <c r="H772" s="19">
        <f>IF(ISBLANK(C772),"",_xlfn.XLOOKUP(VALUE(LEFT(C772,4)),Souches!$B$2:$B$15000,Souches!$D$2:$D$15000))</f>
        <v>3407</v>
      </c>
      <c r="I772" s="10">
        <f t="shared" si="120"/>
        <v>45873</v>
      </c>
      <c r="J772" s="19">
        <f>IF(I772="","",INT(('ObjProd (2)'!$C$25-I772)/7 * (ABS('ObjProd (2)'!$C$25-I772)&gt;=7)))</f>
        <v>6</v>
      </c>
      <c r="K772" s="10" t="str">
        <f>IF(I772="","",
IF(AND(DATEDIF(I772,'ObjProd (2)'!$C$25,"y")=0,DATEDIF(I772,'ObjProd (2)'!$C$25,"ym")=0,
   INT(('ObjProd (2)'!$C$25-EDATE(I772,DATEDIF(I772,'ObjProd (2)'!$C$25,"y")*12+DATEDIF(I772,'ObjProd (2)'!$C$25,"ym")))/7)=0),
   "&lt; 1 sem.",
   IF(DATEDIF(I772,'ObjProd (2)'!$C$25,"y")&gt;0,DATEDIF(I772,'ObjProd (2)'!$C$25,"y") &amp; " " &amp; IF(DATEDIF(I772,'ObjProd (2)'!$C$25,"y")=1,"an ","ans "),"") &amp;
   IF(DATEDIF(I772,'ObjProd (2)'!$C$25,"ym")&gt;0,DATEDIF(I772,'ObjProd (2)'!$C$25,"ym") &amp; " mois ", "") &amp;
   IF(INT(('ObjProd (2)'!$C$25-EDATE(I772,DATEDIF(I772,'ObjProd (2)'!$C$25,"y")*12+DATEDIF(I772,'ObjProd (2)'!$C$25,"ym")))/7)&gt;0,
      INT(('ObjProd (2)'!$C$25-EDATE(I772,DATEDIF(I772,'ObjProd (2)'!$C$25,"y")*12+DATEDIF(I772,'ObjProd (2)'!$C$25,"ym")))/7) &amp; " sem.",
      "")
)
)</f>
        <v>1 mois 2 sem.</v>
      </c>
      <c r="L772" s="11" t="str">
        <f t="shared" si="121"/>
        <v xml:space="preserve">CS2 </v>
      </c>
      <c r="M772" s="9">
        <f t="shared" si="122"/>
        <v>6</v>
      </c>
      <c r="N772" s="9" t="str" cm="1">
        <f t="array" aca="1" ref="N772" ca="1">LEFT(L772, IF(ISNUMBER(SUBSTITUTE(_xludf.MID(L772, 2, 1), ".", ",")), 1, 2))</f>
        <v>CS</v>
      </c>
      <c r="O772" s="19">
        <f t="shared" ca="1" si="123"/>
        <v>2</v>
      </c>
      <c r="P772" s="9" t="str">
        <f t="shared" ca="1" si="126"/>
        <v>E</v>
      </c>
      <c r="Q772" s="9">
        <f t="shared" ca="1" si="127"/>
        <v>2</v>
      </c>
      <c r="R772" s="9" t="str">
        <f t="shared" ca="1" si="124"/>
        <v>E2</v>
      </c>
      <c r="S772" t="str" cm="1">
        <f t="array" ref="S772">IF(ISBLANK(C772),"",IFERROR(INDEX(ListeSeries!$A$2:$A$1045, MATCH(1, (DatasScan!G772=ListeSeries!$B$2:$B$1045) * (DatasScan!H772&gt;=ListeSeries!$D$2:$D$1045) * (DatasScan!H772&lt;=ListeSeries!$E$2:$E$1045), 0)), "no match"))</f>
        <v>MEDJOOL</v>
      </c>
      <c r="T772" s="7" t="str" cm="1">
        <f t="array" ref="T772">IF(ISBLANK(C772),"",IFERROR(INDEX(ListeSeries!$C$2:$C$1045, MATCH(1, (DatasScan!G772=ListeSeries!$B$2:$B$1045) * (DatasScan!H772&gt;=ListeSeries!$D$2:$D$1045) * (DatasScan!H772&lt;=ListeSeries!$E$2:$E$1045), 0)), "no match"))</f>
        <v>MEDJOOL 102</v>
      </c>
      <c r="U772" s="11" t="str" cm="1">
        <f t="array" ref="U772">IF(ISBLANK(C772),"",IFERROR(INDEX(ListeSeries!$F$2:$F$1045, MATCH(1, (DatasScan!G772=ListeSeries!$B$2:$B$1045) * (DatasScan!H772&gt;=ListeSeries!$D$2:$D$1045) * (DatasScan!H772&lt;=ListeSeries!$E$2:$E$1045), 0)), "no match"))</f>
        <v>3381-3410</v>
      </c>
      <c r="V772" s="9"/>
      <c r="AD772" s="172"/>
    </row>
    <row r="773" spans="1:30" x14ac:dyDescent="0.25">
      <c r="A773" s="6" t="str">
        <f t="shared" si="125"/>
        <v>4</v>
      </c>
      <c r="B773" s="272" t="s">
        <v>1293</v>
      </c>
      <c r="C773" s="190" t="s">
        <v>2129</v>
      </c>
      <c r="E773" s="11">
        <v>3</v>
      </c>
      <c r="F773" s="7" t="str">
        <f t="shared" ref="F773:F838" si="128">IF(ISBLANK(C773),"",LEFT(C773,15))</f>
        <v>842520250709E 7</v>
      </c>
      <c r="G773" s="21" t="str">
        <f>IF(ISBLANK(C773),"",_xlfn.XLOOKUP(_xlfn.XLOOKUP(VALUE(LEFT(C773,4)),Souches!$B$2:$B$15000,Souches!$E$2:$E$15000),Varietes!$B$2:$B$500,Varietes!$C$2:$C$500))</f>
        <v>MDJU</v>
      </c>
      <c r="H773" s="19">
        <f>IF(ISBLANK(C773),"",_xlfn.XLOOKUP(VALUE(LEFT(C773,4)),Souches!$B$2:$B$15000,Souches!$D$2:$D$15000))</f>
        <v>3491</v>
      </c>
      <c r="I773" s="10">
        <f t="shared" si="120"/>
        <v>45847</v>
      </c>
      <c r="J773" s="19">
        <f>IF(I773="","",INT(('ObjProd (2)'!$C$25-I773)/7 * (ABS('ObjProd (2)'!$C$25-I773)&gt;=7)))</f>
        <v>10</v>
      </c>
      <c r="K773" s="10" t="str">
        <f>IF(I773="","",
IF(AND(DATEDIF(I773,'ObjProd (2)'!$C$25,"y")=0,DATEDIF(I773,'ObjProd (2)'!$C$25,"ym")=0,
   INT(('ObjProd (2)'!$C$25-EDATE(I773,DATEDIF(I773,'ObjProd (2)'!$C$25,"y")*12+DATEDIF(I773,'ObjProd (2)'!$C$25,"ym")))/7)=0),
   "&lt; 1 sem.",
   IF(DATEDIF(I773,'ObjProd (2)'!$C$25,"y")&gt;0,DATEDIF(I773,'ObjProd (2)'!$C$25,"y") &amp; " " &amp; IF(DATEDIF(I773,'ObjProd (2)'!$C$25,"y")=1,"an ","ans "),"") &amp;
   IF(DATEDIF(I773,'ObjProd (2)'!$C$25,"ym")&gt;0,DATEDIF(I773,'ObjProd (2)'!$C$25,"ym") &amp; " mois ", "") &amp;
   IF(INT(('ObjProd (2)'!$C$25-EDATE(I773,DATEDIF(I773,'ObjProd (2)'!$C$25,"y")*12+DATEDIF(I773,'ObjProd (2)'!$C$25,"ym")))/7)&gt;0,
      INT(('ObjProd (2)'!$C$25-EDATE(I773,DATEDIF(I773,'ObjProd (2)'!$C$25,"y")*12+DATEDIF(I773,'ObjProd (2)'!$C$25,"ym")))/7) &amp; " sem.",
      "")
)
)</f>
        <v>2 mois 1 sem.</v>
      </c>
      <c r="L773" s="11" t="str">
        <f t="shared" si="121"/>
        <v xml:space="preserve">E 7 </v>
      </c>
      <c r="M773" s="9">
        <f t="shared" si="122"/>
        <v>3</v>
      </c>
      <c r="N773" s="9" t="str" cm="1">
        <f t="array" aca="1" ref="N773" ca="1">LEFT(L773, IF(ISNUMBER(SUBSTITUTE(_xludf.MID(L773, 2, 1), ".", ",")), 1, 2))</f>
        <v xml:space="preserve">E </v>
      </c>
      <c r="O773" s="19">
        <f t="shared" ca="1" si="123"/>
        <v>7</v>
      </c>
      <c r="P773" s="9" t="str">
        <f t="shared" ca="1" si="126"/>
        <v>E</v>
      </c>
      <c r="Q773" s="9" t="str">
        <f t="shared" ca="1" si="127"/>
        <v>7+</v>
      </c>
      <c r="R773" s="9" t="str">
        <f t="shared" ca="1" si="124"/>
        <v>E7+</v>
      </c>
      <c r="S773" t="str" cm="1">
        <f t="array" ref="S773">IF(ISBLANK(C773),"",IFERROR(INDEX(ListeSeries!$A$2:$A$1045, MATCH(1, (DatasScan!G773=ListeSeries!$B$2:$B$1045) * (DatasScan!H773&gt;=ListeSeries!$D$2:$D$1045) * (DatasScan!H773&lt;=ListeSeries!$E$2:$E$1045), 0)), "no match"))</f>
        <v>MEDJOOL</v>
      </c>
      <c r="T773" s="7" t="str" cm="1">
        <f t="array" ref="T773">IF(ISBLANK(C773),"",IFERROR(INDEX(ListeSeries!$C$2:$C$1045, MATCH(1, (DatasScan!G773=ListeSeries!$B$2:$B$1045) * (DatasScan!H773&gt;=ListeSeries!$D$2:$D$1045) * (DatasScan!H773&lt;=ListeSeries!$E$2:$E$1045), 0)), "no match"))</f>
        <v>MEDJOOL 106</v>
      </c>
      <c r="U773" s="11" t="str" cm="1">
        <f t="array" ref="U773">IF(ISBLANK(C773),"",IFERROR(INDEX(ListeSeries!$F$2:$F$1045, MATCH(1, (DatasScan!G773=ListeSeries!$B$2:$B$1045) * (DatasScan!H773&gt;=ListeSeries!$D$2:$D$1045) * (DatasScan!H773&lt;=ListeSeries!$E$2:$E$1045), 0)), "no match"))</f>
        <v>3476-3500</v>
      </c>
      <c r="V773" s="9"/>
      <c r="AD773" s="172"/>
    </row>
    <row r="774" spans="1:30" x14ac:dyDescent="0.25">
      <c r="A774" s="6" t="str">
        <f t="shared" si="125"/>
        <v>4</v>
      </c>
      <c r="B774" s="272" t="s">
        <v>1293</v>
      </c>
      <c r="C774" s="190" t="s">
        <v>2130</v>
      </c>
      <c r="D774" s="8">
        <v>1</v>
      </c>
      <c r="F774" s="7" t="str">
        <f t="shared" si="128"/>
        <v>809020250709EA3</v>
      </c>
      <c r="G774" s="21" t="str">
        <f>IF(ISBLANK(C774),"",_xlfn.XLOOKUP(_xlfn.XLOOKUP(VALUE(LEFT(C774,4)),Souches!$B$2:$B$15000,Souches!$E$2:$E$15000),Varietes!$B$2:$B$500,Varietes!$C$2:$C$500))</f>
        <v>MDJU</v>
      </c>
      <c r="H774" s="19">
        <f>IF(ISBLANK(C774),"",_xlfn.XLOOKUP(VALUE(LEFT(C774,4)),Souches!$B$2:$B$15000,Souches!$D$2:$D$15000))</f>
        <v>3407</v>
      </c>
      <c r="I774" s="10">
        <f t="shared" si="120"/>
        <v>45847</v>
      </c>
      <c r="J774" s="19">
        <f>IF(I774="","",INT(('ObjProd (2)'!$C$25-I774)/7 * (ABS('ObjProd (2)'!$C$25-I774)&gt;=7)))</f>
        <v>10</v>
      </c>
      <c r="K774" s="10" t="str">
        <f>IF(I774="","",
IF(AND(DATEDIF(I774,'ObjProd (2)'!$C$25,"y")=0,DATEDIF(I774,'ObjProd (2)'!$C$25,"ym")=0,
   INT(('ObjProd (2)'!$C$25-EDATE(I774,DATEDIF(I774,'ObjProd (2)'!$C$25,"y")*12+DATEDIF(I774,'ObjProd (2)'!$C$25,"ym")))/7)=0),
   "&lt; 1 sem.",
   IF(DATEDIF(I774,'ObjProd (2)'!$C$25,"y")&gt;0,DATEDIF(I774,'ObjProd (2)'!$C$25,"y") &amp; " " &amp; IF(DATEDIF(I774,'ObjProd (2)'!$C$25,"y")=1,"an ","ans "),"") &amp;
   IF(DATEDIF(I774,'ObjProd (2)'!$C$25,"ym")&gt;0,DATEDIF(I774,'ObjProd (2)'!$C$25,"ym") &amp; " mois ", "") &amp;
   IF(INT(('ObjProd (2)'!$C$25-EDATE(I774,DATEDIF(I774,'ObjProd (2)'!$C$25,"y")*12+DATEDIF(I774,'ObjProd (2)'!$C$25,"ym")))/7)&gt;0,
      INT(('ObjProd (2)'!$C$25-EDATE(I774,DATEDIF(I774,'ObjProd (2)'!$C$25,"y")*12+DATEDIF(I774,'ObjProd (2)'!$C$25,"ym")))/7) &amp; " sem.",
      "")
)
)</f>
        <v>2 mois 1 sem.</v>
      </c>
      <c r="L774" s="11" t="str">
        <f t="shared" si="121"/>
        <v xml:space="preserve">EA3 </v>
      </c>
      <c r="M774" s="9">
        <f t="shared" si="122"/>
        <v>14</v>
      </c>
      <c r="N774" s="9" t="str" cm="1">
        <f t="array" aca="1" ref="N774" ca="1">LEFT(L774, IF(ISNUMBER(SUBSTITUTE(_xludf.MID(L774, 2, 1), ".", ",")), 1, 2))</f>
        <v>EA</v>
      </c>
      <c r="O774" s="19">
        <f t="shared" ca="1" si="123"/>
        <v>3</v>
      </c>
      <c r="P774" s="9" t="str">
        <f t="shared" ca="1" si="126"/>
        <v>E</v>
      </c>
      <c r="Q774" s="9">
        <f t="shared" ca="1" si="127"/>
        <v>3</v>
      </c>
      <c r="R774" s="9" t="str">
        <f t="shared" ca="1" si="124"/>
        <v>E3</v>
      </c>
      <c r="S774" t="str" cm="1">
        <f t="array" ref="S774">IF(ISBLANK(C774),"",IFERROR(INDEX(ListeSeries!$A$2:$A$1045, MATCH(1, (DatasScan!G774=ListeSeries!$B$2:$B$1045) * (DatasScan!H774&gt;=ListeSeries!$D$2:$D$1045) * (DatasScan!H774&lt;=ListeSeries!$E$2:$E$1045), 0)), "no match"))</f>
        <v>MEDJOOL</v>
      </c>
      <c r="T774" s="7" t="str" cm="1">
        <f t="array" ref="T774">IF(ISBLANK(C774),"",IFERROR(INDEX(ListeSeries!$C$2:$C$1045, MATCH(1, (DatasScan!G774=ListeSeries!$B$2:$B$1045) * (DatasScan!H774&gt;=ListeSeries!$D$2:$D$1045) * (DatasScan!H774&lt;=ListeSeries!$E$2:$E$1045), 0)), "no match"))</f>
        <v>MEDJOOL 102</v>
      </c>
      <c r="U774" s="11" t="str" cm="1">
        <f t="array" ref="U774">IF(ISBLANK(C774),"",IFERROR(INDEX(ListeSeries!$F$2:$F$1045, MATCH(1, (DatasScan!G774=ListeSeries!$B$2:$B$1045) * (DatasScan!H774&gt;=ListeSeries!$D$2:$D$1045) * (DatasScan!H774&lt;=ListeSeries!$E$2:$E$1045), 0)), "no match"))</f>
        <v>3381-3410</v>
      </c>
      <c r="V774" s="9"/>
      <c r="AD774" s="172"/>
    </row>
    <row r="775" spans="1:30" x14ac:dyDescent="0.25">
      <c r="A775" s="6" t="str">
        <f t="shared" si="125"/>
        <v>4</v>
      </c>
      <c r="B775" s="272" t="s">
        <v>1293</v>
      </c>
      <c r="C775" s="190" t="s">
        <v>2085</v>
      </c>
      <c r="D775" s="8">
        <v>2</v>
      </c>
      <c r="E775" s="11">
        <v>2</v>
      </c>
      <c r="F775" s="7" t="str">
        <f t="shared" si="128"/>
        <v>809020250707E 3</v>
      </c>
      <c r="G775" s="21" t="str">
        <f>IF(ISBLANK(C775),"",_xlfn.XLOOKUP(_xlfn.XLOOKUP(VALUE(LEFT(C775,4)),Souches!$B$2:$B$15000,Souches!$E$2:$E$15000),Varietes!$B$2:$B$500,Varietes!$C$2:$C$500))</f>
        <v>MDJU</v>
      </c>
      <c r="H775" s="19">
        <f>IF(ISBLANK(C775),"",_xlfn.XLOOKUP(VALUE(LEFT(C775,4)),Souches!$B$2:$B$15000,Souches!$D$2:$D$15000))</f>
        <v>3407</v>
      </c>
      <c r="I775" s="10">
        <f t="shared" si="120"/>
        <v>45845</v>
      </c>
      <c r="J775" s="19">
        <f>IF(I775="","",INT(('ObjProd (2)'!$C$25-I775)/7 * (ABS('ObjProd (2)'!$C$25-I775)&gt;=7)))</f>
        <v>10</v>
      </c>
      <c r="K775" s="10" t="str">
        <f>IF(I775="","",
IF(AND(DATEDIF(I775,'ObjProd (2)'!$C$25,"y")=0,DATEDIF(I775,'ObjProd (2)'!$C$25,"ym")=0,
   INT(('ObjProd (2)'!$C$25-EDATE(I775,DATEDIF(I775,'ObjProd (2)'!$C$25,"y")*12+DATEDIF(I775,'ObjProd (2)'!$C$25,"ym")))/7)=0),
   "&lt; 1 sem.",
   IF(DATEDIF(I775,'ObjProd (2)'!$C$25,"y")&gt;0,DATEDIF(I775,'ObjProd (2)'!$C$25,"y") &amp; " " &amp; IF(DATEDIF(I775,'ObjProd (2)'!$C$25,"y")=1,"an ","ans "),"") &amp;
   IF(DATEDIF(I775,'ObjProd (2)'!$C$25,"ym")&gt;0,DATEDIF(I775,'ObjProd (2)'!$C$25,"ym") &amp; " mois ", "") &amp;
   IF(INT(('ObjProd (2)'!$C$25-EDATE(I775,DATEDIF(I775,'ObjProd (2)'!$C$25,"y")*12+DATEDIF(I775,'ObjProd (2)'!$C$25,"ym")))/7)&gt;0,
      INT(('ObjProd (2)'!$C$25-EDATE(I775,DATEDIF(I775,'ObjProd (2)'!$C$25,"y")*12+DATEDIF(I775,'ObjProd (2)'!$C$25,"ym")))/7) &amp; " sem.",
      "")
)
)</f>
        <v>2 mois 1 sem.</v>
      </c>
      <c r="L775" s="11" t="str">
        <f t="shared" si="121"/>
        <v xml:space="preserve">E 3 </v>
      </c>
      <c r="M775" s="9">
        <f t="shared" si="122"/>
        <v>30</v>
      </c>
      <c r="N775" s="9" t="str" cm="1">
        <f t="array" aca="1" ref="N775" ca="1">LEFT(L775, IF(ISNUMBER(SUBSTITUTE(_xludf.MID(L775, 2, 1), ".", ",")), 1, 2))</f>
        <v xml:space="preserve">E </v>
      </c>
      <c r="O775" s="19">
        <f t="shared" ca="1" si="123"/>
        <v>3</v>
      </c>
      <c r="P775" s="9" t="str">
        <f t="shared" ca="1" si="126"/>
        <v>E</v>
      </c>
      <c r="Q775" s="9">
        <f t="shared" ca="1" si="127"/>
        <v>3</v>
      </c>
      <c r="R775" s="9" t="str">
        <f t="shared" ca="1" si="124"/>
        <v>E3</v>
      </c>
      <c r="S775" t="str" cm="1">
        <f t="array" ref="S775">IF(ISBLANK(C775),"",IFERROR(INDEX(ListeSeries!$A$2:$A$1045, MATCH(1, (DatasScan!G775=ListeSeries!$B$2:$B$1045) * (DatasScan!H775&gt;=ListeSeries!$D$2:$D$1045) * (DatasScan!H775&lt;=ListeSeries!$E$2:$E$1045), 0)), "no match"))</f>
        <v>MEDJOOL</v>
      </c>
      <c r="T775" s="7" t="str" cm="1">
        <f t="array" ref="T775">IF(ISBLANK(C775),"",IFERROR(INDEX(ListeSeries!$C$2:$C$1045, MATCH(1, (DatasScan!G775=ListeSeries!$B$2:$B$1045) * (DatasScan!H775&gt;=ListeSeries!$D$2:$D$1045) * (DatasScan!H775&lt;=ListeSeries!$E$2:$E$1045), 0)), "no match"))</f>
        <v>MEDJOOL 102</v>
      </c>
      <c r="U775" s="11" t="str" cm="1">
        <f t="array" ref="U775">IF(ISBLANK(C775),"",IFERROR(INDEX(ListeSeries!$F$2:$F$1045, MATCH(1, (DatasScan!G775=ListeSeries!$B$2:$B$1045) * (DatasScan!H775&gt;=ListeSeries!$D$2:$D$1045) * (DatasScan!H775&lt;=ListeSeries!$E$2:$E$1045), 0)), "no match"))</f>
        <v>3381-3410</v>
      </c>
      <c r="V775" s="9"/>
    </row>
    <row r="776" spans="1:30" x14ac:dyDescent="0.25">
      <c r="A776" s="6" t="str">
        <f t="shared" si="125"/>
        <v>4</v>
      </c>
      <c r="B776" s="272" t="s">
        <v>1293</v>
      </c>
      <c r="C776" s="190" t="s">
        <v>3596</v>
      </c>
      <c r="D776" s="8">
        <v>1</v>
      </c>
      <c r="F776" s="7" t="str">
        <f t="shared" si="128"/>
        <v>842520250825EA4</v>
      </c>
      <c r="G776" s="21" t="str">
        <f>IF(ISBLANK(C776),"",_xlfn.XLOOKUP(_xlfn.XLOOKUP(VALUE(LEFT(C776,4)),Souches!$B$2:$B$15000,Souches!$E$2:$E$15000),Varietes!$B$2:$B$500,Varietes!$C$2:$C$500))</f>
        <v>MDJU</v>
      </c>
      <c r="H776" s="19">
        <f>IF(ISBLANK(C776),"",_xlfn.XLOOKUP(VALUE(LEFT(C776,4)),Souches!$B$2:$B$15000,Souches!$D$2:$D$15000))</f>
        <v>3491</v>
      </c>
      <c r="I776" s="10">
        <f t="shared" si="120"/>
        <v>45894</v>
      </c>
      <c r="J776" s="19">
        <f>IF(I776="","",INT(('ObjProd (2)'!$C$25-I776)/7 * (ABS('ObjProd (2)'!$C$25-I776)&gt;=7)))</f>
        <v>3</v>
      </c>
      <c r="K776" s="10" t="str">
        <f>IF(I776="","",
IF(AND(DATEDIF(I776,'ObjProd (2)'!$C$25,"y")=0,DATEDIF(I776,'ObjProd (2)'!$C$25,"ym")=0,
   INT(('ObjProd (2)'!$C$25-EDATE(I776,DATEDIF(I776,'ObjProd (2)'!$C$25,"y")*12+DATEDIF(I776,'ObjProd (2)'!$C$25,"ym")))/7)=0),
   "&lt; 1 sem.",
   IF(DATEDIF(I776,'ObjProd (2)'!$C$25,"y")&gt;0,DATEDIF(I776,'ObjProd (2)'!$C$25,"y") &amp; " " &amp; IF(DATEDIF(I776,'ObjProd (2)'!$C$25,"y")=1,"an ","ans "),"") &amp;
   IF(DATEDIF(I776,'ObjProd (2)'!$C$25,"ym")&gt;0,DATEDIF(I776,'ObjProd (2)'!$C$25,"ym") &amp; " mois ", "") &amp;
   IF(INT(('ObjProd (2)'!$C$25-EDATE(I776,DATEDIF(I776,'ObjProd (2)'!$C$25,"y")*12+DATEDIF(I776,'ObjProd (2)'!$C$25,"ym")))/7)&gt;0,
      INT(('ObjProd (2)'!$C$25-EDATE(I776,DATEDIF(I776,'ObjProd (2)'!$C$25,"y")*12+DATEDIF(I776,'ObjProd (2)'!$C$25,"ym")))/7) &amp; " sem.",
      "")
)
)</f>
        <v>3 sem.</v>
      </c>
      <c r="L776" s="11" t="str">
        <f t="shared" si="121"/>
        <v xml:space="preserve">EA4 </v>
      </c>
      <c r="M776" s="9">
        <f t="shared" si="122"/>
        <v>14</v>
      </c>
      <c r="N776" s="9" t="str" cm="1">
        <f t="array" aca="1" ref="N776" ca="1">LEFT(L776, IF(ISNUMBER(SUBSTITUTE(_xludf.MID(L776, 2, 1), ".", ",")), 1, 2))</f>
        <v>EA</v>
      </c>
      <c r="O776" s="19">
        <f t="shared" ca="1" si="123"/>
        <v>4</v>
      </c>
      <c r="P776" s="9" t="str">
        <f t="shared" ca="1" si="126"/>
        <v>E</v>
      </c>
      <c r="Q776" s="9">
        <f t="shared" ca="1" si="127"/>
        <v>4</v>
      </c>
      <c r="R776" s="9" t="str">
        <f t="shared" ca="1" si="124"/>
        <v>E4</v>
      </c>
      <c r="S776" t="str" cm="1">
        <f t="array" ref="S776">IF(ISBLANK(C776),"",IFERROR(INDEX(ListeSeries!$A$2:$A$1045, MATCH(1, (DatasScan!G776=ListeSeries!$B$2:$B$1045) * (DatasScan!H776&gt;=ListeSeries!$D$2:$D$1045) * (DatasScan!H776&lt;=ListeSeries!$E$2:$E$1045), 0)), "no match"))</f>
        <v>MEDJOOL</v>
      </c>
      <c r="T776" s="7" t="str" cm="1">
        <f t="array" ref="T776">IF(ISBLANK(C776),"",IFERROR(INDEX(ListeSeries!$C$2:$C$1045, MATCH(1, (DatasScan!G776=ListeSeries!$B$2:$B$1045) * (DatasScan!H776&gt;=ListeSeries!$D$2:$D$1045) * (DatasScan!H776&lt;=ListeSeries!$E$2:$E$1045), 0)), "no match"))</f>
        <v>MEDJOOL 106</v>
      </c>
      <c r="U776" s="11" t="str" cm="1">
        <f t="array" ref="U776">IF(ISBLANK(C776),"",IFERROR(INDEX(ListeSeries!$F$2:$F$1045, MATCH(1, (DatasScan!G776=ListeSeries!$B$2:$B$1045) * (DatasScan!H776&gt;=ListeSeries!$D$2:$D$1045) * (DatasScan!H776&lt;=ListeSeries!$E$2:$E$1045), 0)), "no match"))</f>
        <v>3476-3500</v>
      </c>
      <c r="V776" s="9"/>
    </row>
    <row r="777" spans="1:30" x14ac:dyDescent="0.25">
      <c r="A777" s="6" t="str">
        <f t="shared" si="125"/>
        <v>4</v>
      </c>
      <c r="B777" s="272" t="s">
        <v>1293</v>
      </c>
      <c r="C777" s="190" t="s">
        <v>2122</v>
      </c>
      <c r="E777" s="11">
        <v>3</v>
      </c>
      <c r="F777" s="7" t="str">
        <f t="shared" si="128"/>
        <v>861120250805EA7</v>
      </c>
      <c r="G777" s="21" t="str">
        <f>IF(ISBLANK(C777),"",_xlfn.XLOOKUP(_xlfn.XLOOKUP(VALUE(LEFT(C777,4)),Souches!$B$2:$B$15000,Souches!$E$2:$E$15000),Varietes!$B$2:$B$500,Varietes!$C$2:$C$500))</f>
        <v>MDJU</v>
      </c>
      <c r="H777" s="19">
        <f>IF(ISBLANK(C777),"",_xlfn.XLOOKUP(VALUE(LEFT(C777,4)),Souches!$B$2:$B$15000,Souches!$D$2:$D$15000))</f>
        <v>3522</v>
      </c>
      <c r="I777" s="10">
        <f t="shared" si="120"/>
        <v>45874</v>
      </c>
      <c r="J777" s="19">
        <f>IF(I777="","",INT(('ObjProd (2)'!$C$25-I777)/7 * (ABS('ObjProd (2)'!$C$25-I777)&gt;=7)))</f>
        <v>6</v>
      </c>
      <c r="K777" s="10" t="str">
        <f>IF(I777="","",
IF(AND(DATEDIF(I777,'ObjProd (2)'!$C$25,"y")=0,DATEDIF(I777,'ObjProd (2)'!$C$25,"ym")=0,
   INT(('ObjProd (2)'!$C$25-EDATE(I777,DATEDIF(I777,'ObjProd (2)'!$C$25,"y")*12+DATEDIF(I777,'ObjProd (2)'!$C$25,"ym")))/7)=0),
   "&lt; 1 sem.",
   IF(DATEDIF(I777,'ObjProd (2)'!$C$25,"y")&gt;0,DATEDIF(I777,'ObjProd (2)'!$C$25,"y") &amp; " " &amp; IF(DATEDIF(I777,'ObjProd (2)'!$C$25,"y")=1,"an ","ans "),"") &amp;
   IF(DATEDIF(I777,'ObjProd (2)'!$C$25,"ym")&gt;0,DATEDIF(I777,'ObjProd (2)'!$C$25,"ym") &amp; " mois ", "") &amp;
   IF(INT(('ObjProd (2)'!$C$25-EDATE(I777,DATEDIF(I777,'ObjProd (2)'!$C$25,"y")*12+DATEDIF(I777,'ObjProd (2)'!$C$25,"ym")))/7)&gt;0,
      INT(('ObjProd (2)'!$C$25-EDATE(I777,DATEDIF(I777,'ObjProd (2)'!$C$25,"y")*12+DATEDIF(I777,'ObjProd (2)'!$C$25,"ym")))/7) &amp; " sem.",
      "")
)
)</f>
        <v>1 mois 1 sem.</v>
      </c>
      <c r="L777" s="11" t="str">
        <f t="shared" si="121"/>
        <v xml:space="preserve">EA7 </v>
      </c>
      <c r="M777" s="9">
        <f t="shared" si="122"/>
        <v>3</v>
      </c>
      <c r="N777" s="9" t="str" cm="1">
        <f t="array" aca="1" ref="N777" ca="1">LEFT(L777, IF(ISNUMBER(SUBSTITUTE(_xludf.MID(L777, 2, 1), ".", ",")), 1, 2))</f>
        <v>EA</v>
      </c>
      <c r="O777" s="19">
        <f t="shared" ca="1" si="123"/>
        <v>7</v>
      </c>
      <c r="P777" s="9" t="str">
        <f t="shared" ca="1" si="126"/>
        <v>E</v>
      </c>
      <c r="Q777" s="9" t="str">
        <f t="shared" ca="1" si="127"/>
        <v>7+</v>
      </c>
      <c r="R777" s="9" t="str">
        <f t="shared" ca="1" si="124"/>
        <v>E7+</v>
      </c>
      <c r="S777" t="str" cm="1">
        <f t="array" ref="S777">IF(ISBLANK(C777),"",IFERROR(INDEX(ListeSeries!$A$2:$A$1045, MATCH(1, (DatasScan!G777=ListeSeries!$B$2:$B$1045) * (DatasScan!H777&gt;=ListeSeries!$D$2:$D$1045) * (DatasScan!H777&lt;=ListeSeries!$E$2:$E$1045), 0)), "no match"))</f>
        <v>MEDJOOL</v>
      </c>
      <c r="T777" s="7" t="str" cm="1">
        <f t="array" ref="T777">IF(ISBLANK(C777),"",IFERROR(INDEX(ListeSeries!$C$2:$C$1045, MATCH(1, (DatasScan!G777=ListeSeries!$B$2:$B$1045) * (DatasScan!H777&gt;=ListeSeries!$D$2:$D$1045) * (DatasScan!H777&lt;=ListeSeries!$E$2:$E$1045), 0)), "no match"))</f>
        <v>MEDJOOL 108</v>
      </c>
      <c r="U777" s="11" t="str" cm="1">
        <f t="array" ref="U777">IF(ISBLANK(C777),"",IFERROR(INDEX(ListeSeries!$F$2:$F$1045, MATCH(1, (DatasScan!G777=ListeSeries!$B$2:$B$1045) * (DatasScan!H777&gt;=ListeSeries!$D$2:$D$1045) * (DatasScan!H777&lt;=ListeSeries!$E$2:$E$1045), 0)), "no match"))</f>
        <v>3521-3530</v>
      </c>
      <c r="V777" s="9"/>
    </row>
    <row r="778" spans="1:30" x14ac:dyDescent="0.25">
      <c r="A778" s="6" t="str">
        <f t="shared" si="125"/>
        <v>4</v>
      </c>
      <c r="B778" s="272" t="s">
        <v>1293</v>
      </c>
      <c r="C778" s="190" t="s">
        <v>2126</v>
      </c>
      <c r="E778" s="11">
        <v>5</v>
      </c>
      <c r="F778" s="7" t="str">
        <f t="shared" si="128"/>
        <v>851220250724EA4</v>
      </c>
      <c r="G778" s="21" t="str">
        <f>IF(ISBLANK(C778),"",_xlfn.XLOOKUP(_xlfn.XLOOKUP(VALUE(LEFT(C778,4)),Souches!$B$2:$B$15000,Souches!$E$2:$E$15000),Varietes!$B$2:$B$500,Varietes!$C$2:$C$500))</f>
        <v>MDJU</v>
      </c>
      <c r="H778" s="19">
        <f>IF(ISBLANK(C778),"",_xlfn.XLOOKUP(VALUE(LEFT(C778,4)),Souches!$B$2:$B$15000,Souches!$D$2:$D$15000))</f>
        <v>3508</v>
      </c>
      <c r="I778" s="10">
        <f t="shared" si="120"/>
        <v>45862</v>
      </c>
      <c r="J778" s="19">
        <f>IF(I778="","",INT(('ObjProd (2)'!$C$25-I778)/7 * (ABS('ObjProd (2)'!$C$25-I778)&gt;=7)))</f>
        <v>8</v>
      </c>
      <c r="K778" s="10" t="str">
        <f>IF(I778="","",
IF(AND(DATEDIF(I778,'ObjProd (2)'!$C$25,"y")=0,DATEDIF(I778,'ObjProd (2)'!$C$25,"ym")=0,
   INT(('ObjProd (2)'!$C$25-EDATE(I778,DATEDIF(I778,'ObjProd (2)'!$C$25,"y")*12+DATEDIF(I778,'ObjProd (2)'!$C$25,"ym")))/7)=0),
   "&lt; 1 sem.",
   IF(DATEDIF(I778,'ObjProd (2)'!$C$25,"y")&gt;0,DATEDIF(I778,'ObjProd (2)'!$C$25,"y") &amp; " " &amp; IF(DATEDIF(I778,'ObjProd (2)'!$C$25,"y")=1,"an ","ans "),"") &amp;
   IF(DATEDIF(I778,'ObjProd (2)'!$C$25,"ym")&gt;0,DATEDIF(I778,'ObjProd (2)'!$C$25,"ym") &amp; " mois ", "") &amp;
   IF(INT(('ObjProd (2)'!$C$25-EDATE(I778,DATEDIF(I778,'ObjProd (2)'!$C$25,"y")*12+DATEDIF(I778,'ObjProd (2)'!$C$25,"ym")))/7)&gt;0,
      INT(('ObjProd (2)'!$C$25-EDATE(I778,DATEDIF(I778,'ObjProd (2)'!$C$25,"y")*12+DATEDIF(I778,'ObjProd (2)'!$C$25,"ym")))/7) &amp; " sem.",
      "")
)
)</f>
        <v>1 mois 3 sem.</v>
      </c>
      <c r="L778" s="11" t="str">
        <f t="shared" si="121"/>
        <v xml:space="preserve">EA4 </v>
      </c>
      <c r="M778" s="9">
        <f t="shared" si="122"/>
        <v>5</v>
      </c>
      <c r="N778" s="9" t="str" cm="1">
        <f t="array" aca="1" ref="N778" ca="1">LEFT(L778, IF(ISNUMBER(SUBSTITUTE(_xludf.MID(L778, 2, 1), ".", ",")), 1, 2))</f>
        <v>EA</v>
      </c>
      <c r="O778" s="19">
        <f t="shared" ca="1" si="123"/>
        <v>4</v>
      </c>
      <c r="P778" s="9" t="str">
        <f t="shared" ca="1" si="126"/>
        <v>E</v>
      </c>
      <c r="Q778" s="9">
        <f t="shared" ca="1" si="127"/>
        <v>4</v>
      </c>
      <c r="R778" s="9" t="str">
        <f t="shared" ca="1" si="124"/>
        <v>E4</v>
      </c>
      <c r="S778" t="str" cm="1">
        <f t="array" ref="S778">IF(ISBLANK(C778),"",IFERROR(INDEX(ListeSeries!$A$2:$A$1045, MATCH(1, (DatasScan!G778=ListeSeries!$B$2:$B$1045) * (DatasScan!H778&gt;=ListeSeries!$D$2:$D$1045) * (DatasScan!H778&lt;=ListeSeries!$E$2:$E$1045), 0)), "no match"))</f>
        <v>MEDJOOL</v>
      </c>
      <c r="T778" s="7" t="str" cm="1">
        <f t="array" ref="T778">IF(ISBLANK(C778),"",IFERROR(INDEX(ListeSeries!$C$2:$C$1045, MATCH(1, (DatasScan!G778=ListeSeries!$B$2:$B$1045) * (DatasScan!H778&gt;=ListeSeries!$D$2:$D$1045) * (DatasScan!H778&lt;=ListeSeries!$E$2:$E$1045), 0)), "no match"))</f>
        <v>MEDJOOL 107</v>
      </c>
      <c r="U778" s="11" t="str" cm="1">
        <f t="array" ref="U778">IF(ISBLANK(C778),"",IFERROR(INDEX(ListeSeries!$F$2:$F$1045, MATCH(1, (DatasScan!G778=ListeSeries!$B$2:$B$1045) * (DatasScan!H778&gt;=ListeSeries!$D$2:$D$1045) * (DatasScan!H778&lt;=ListeSeries!$E$2:$E$1045), 0)), "no match"))</f>
        <v>3501-3520</v>
      </c>
      <c r="V778" s="9"/>
    </row>
    <row r="779" spans="1:30" x14ac:dyDescent="0.25">
      <c r="A779" s="6" t="str">
        <f t="shared" si="125"/>
        <v>4</v>
      </c>
      <c r="B779" s="272" t="s">
        <v>1293</v>
      </c>
      <c r="C779" s="190" t="s">
        <v>2121</v>
      </c>
      <c r="E779" s="11">
        <v>11</v>
      </c>
      <c r="F779" s="7" t="str">
        <f t="shared" si="128"/>
        <v>842520250703E 3</v>
      </c>
      <c r="G779" s="21" t="str">
        <f>IF(ISBLANK(C779),"",_xlfn.XLOOKUP(_xlfn.XLOOKUP(VALUE(LEFT(C779,4)),Souches!$B$2:$B$15000,Souches!$E$2:$E$15000),Varietes!$B$2:$B$500,Varietes!$C$2:$C$500))</f>
        <v>MDJU</v>
      </c>
      <c r="H779" s="19">
        <f>IF(ISBLANK(C779),"",_xlfn.XLOOKUP(VALUE(LEFT(C779,4)),Souches!$B$2:$B$15000,Souches!$D$2:$D$15000))</f>
        <v>3491</v>
      </c>
      <c r="I779" s="10">
        <f t="shared" si="120"/>
        <v>45841</v>
      </c>
      <c r="J779" s="19">
        <f>IF(I779="","",INT(('ObjProd (2)'!$C$25-I779)/7 * (ABS('ObjProd (2)'!$C$25-I779)&gt;=7)))</f>
        <v>11</v>
      </c>
      <c r="K779" s="10" t="str">
        <f>IF(I779="","",
IF(AND(DATEDIF(I779,'ObjProd (2)'!$C$25,"y")=0,DATEDIF(I779,'ObjProd (2)'!$C$25,"ym")=0,
   INT(('ObjProd (2)'!$C$25-EDATE(I779,DATEDIF(I779,'ObjProd (2)'!$C$25,"y")*12+DATEDIF(I779,'ObjProd (2)'!$C$25,"ym")))/7)=0),
   "&lt; 1 sem.",
   IF(DATEDIF(I779,'ObjProd (2)'!$C$25,"y")&gt;0,DATEDIF(I779,'ObjProd (2)'!$C$25,"y") &amp; " " &amp; IF(DATEDIF(I779,'ObjProd (2)'!$C$25,"y")=1,"an ","ans "),"") &amp;
   IF(DATEDIF(I779,'ObjProd (2)'!$C$25,"ym")&gt;0,DATEDIF(I779,'ObjProd (2)'!$C$25,"ym") &amp; " mois ", "") &amp;
   IF(INT(('ObjProd (2)'!$C$25-EDATE(I779,DATEDIF(I779,'ObjProd (2)'!$C$25,"y")*12+DATEDIF(I779,'ObjProd (2)'!$C$25,"ym")))/7)&gt;0,
      INT(('ObjProd (2)'!$C$25-EDATE(I779,DATEDIF(I779,'ObjProd (2)'!$C$25,"y")*12+DATEDIF(I779,'ObjProd (2)'!$C$25,"ym")))/7) &amp; " sem.",
      "")
)
)</f>
        <v>2 mois 2 sem.</v>
      </c>
      <c r="L779" s="11" t="str">
        <f t="shared" si="121"/>
        <v xml:space="preserve">E 3 </v>
      </c>
      <c r="M779" s="9">
        <f t="shared" si="122"/>
        <v>11</v>
      </c>
      <c r="N779" s="9" t="str" cm="1">
        <f t="array" aca="1" ref="N779" ca="1">LEFT(L779, IF(ISNUMBER(SUBSTITUTE(_xludf.MID(L779, 2, 1), ".", ",")), 1, 2))</f>
        <v xml:space="preserve">E </v>
      </c>
      <c r="O779" s="19">
        <f t="shared" ca="1" si="123"/>
        <v>3</v>
      </c>
      <c r="P779" s="9" t="str">
        <f t="shared" ca="1" si="126"/>
        <v>E</v>
      </c>
      <c r="Q779" s="9">
        <f t="shared" ca="1" si="127"/>
        <v>3</v>
      </c>
      <c r="R779" s="9" t="str">
        <f t="shared" ca="1" si="124"/>
        <v>E3</v>
      </c>
      <c r="S779" t="str" cm="1">
        <f t="array" ref="S779">IF(ISBLANK(C779),"",IFERROR(INDEX(ListeSeries!$A$2:$A$1045, MATCH(1, (DatasScan!G779=ListeSeries!$B$2:$B$1045) * (DatasScan!H779&gt;=ListeSeries!$D$2:$D$1045) * (DatasScan!H779&lt;=ListeSeries!$E$2:$E$1045), 0)), "no match"))</f>
        <v>MEDJOOL</v>
      </c>
      <c r="T779" s="7" t="str" cm="1">
        <f t="array" ref="T779">IF(ISBLANK(C779),"",IFERROR(INDEX(ListeSeries!$C$2:$C$1045, MATCH(1, (DatasScan!G779=ListeSeries!$B$2:$B$1045) * (DatasScan!H779&gt;=ListeSeries!$D$2:$D$1045) * (DatasScan!H779&lt;=ListeSeries!$E$2:$E$1045), 0)), "no match"))</f>
        <v>MEDJOOL 106</v>
      </c>
      <c r="U779" s="11" t="str" cm="1">
        <f t="array" ref="U779">IF(ISBLANK(C779),"",IFERROR(INDEX(ListeSeries!$F$2:$F$1045, MATCH(1, (DatasScan!G779=ListeSeries!$B$2:$B$1045) * (DatasScan!H779&gt;=ListeSeries!$D$2:$D$1045) * (DatasScan!H779&lt;=ListeSeries!$E$2:$E$1045), 0)), "no match"))</f>
        <v>3476-3500</v>
      </c>
      <c r="V779" s="9"/>
    </row>
    <row r="780" spans="1:30" x14ac:dyDescent="0.25">
      <c r="A780" s="6" t="str">
        <f t="shared" si="125"/>
        <v>4</v>
      </c>
      <c r="B780" s="272" t="s">
        <v>1293</v>
      </c>
      <c r="C780" s="190" t="s">
        <v>2123</v>
      </c>
      <c r="E780" s="11">
        <v>2</v>
      </c>
      <c r="F780" s="7" t="str">
        <f t="shared" si="128"/>
        <v>840220250710EA5</v>
      </c>
      <c r="G780" s="21" t="str">
        <f>IF(ISBLANK(C780),"",_xlfn.XLOOKUP(_xlfn.XLOOKUP(VALUE(LEFT(C780,4)),Souches!$B$2:$B$15000,Souches!$E$2:$E$15000),Varietes!$B$2:$B$500,Varietes!$C$2:$C$500))</f>
        <v>MDJU</v>
      </c>
      <c r="H780" s="19">
        <f>IF(ISBLANK(C780),"",_xlfn.XLOOKUP(VALUE(LEFT(C780,4)),Souches!$B$2:$B$15000,Souches!$D$2:$D$15000))</f>
        <v>3464</v>
      </c>
      <c r="I780" s="10">
        <f t="shared" si="120"/>
        <v>45848</v>
      </c>
      <c r="J780" s="19">
        <f>IF(I780="","",INT(('ObjProd (2)'!$C$25-I780)/7 * (ABS('ObjProd (2)'!$C$25-I780)&gt;=7)))</f>
        <v>10</v>
      </c>
      <c r="K780" s="10" t="str">
        <f>IF(I780="","",
IF(AND(DATEDIF(I780,'ObjProd (2)'!$C$25,"y")=0,DATEDIF(I780,'ObjProd (2)'!$C$25,"ym")=0,
   INT(('ObjProd (2)'!$C$25-EDATE(I780,DATEDIF(I780,'ObjProd (2)'!$C$25,"y")*12+DATEDIF(I780,'ObjProd (2)'!$C$25,"ym")))/7)=0),
   "&lt; 1 sem.",
   IF(DATEDIF(I780,'ObjProd (2)'!$C$25,"y")&gt;0,DATEDIF(I780,'ObjProd (2)'!$C$25,"y") &amp; " " &amp; IF(DATEDIF(I780,'ObjProd (2)'!$C$25,"y")=1,"an ","ans "),"") &amp;
   IF(DATEDIF(I780,'ObjProd (2)'!$C$25,"ym")&gt;0,DATEDIF(I780,'ObjProd (2)'!$C$25,"ym") &amp; " mois ", "") &amp;
   IF(INT(('ObjProd (2)'!$C$25-EDATE(I780,DATEDIF(I780,'ObjProd (2)'!$C$25,"y")*12+DATEDIF(I780,'ObjProd (2)'!$C$25,"ym")))/7)&gt;0,
      INT(('ObjProd (2)'!$C$25-EDATE(I780,DATEDIF(I780,'ObjProd (2)'!$C$25,"y")*12+DATEDIF(I780,'ObjProd (2)'!$C$25,"ym")))/7) &amp; " sem.",
      "")
)
)</f>
        <v>2 mois 1 sem.</v>
      </c>
      <c r="L780" s="11" t="str">
        <f t="shared" si="121"/>
        <v xml:space="preserve">EA5 </v>
      </c>
      <c r="M780" s="9">
        <f t="shared" si="122"/>
        <v>2</v>
      </c>
      <c r="N780" s="9" t="str" cm="1">
        <f t="array" aca="1" ref="N780" ca="1">LEFT(L780, IF(ISNUMBER(SUBSTITUTE(_xludf.MID(L780, 2, 1), ".", ",")), 1, 2))</f>
        <v>EA</v>
      </c>
      <c r="O780" s="19">
        <f t="shared" ca="1" si="123"/>
        <v>5</v>
      </c>
      <c r="P780" s="9" t="str">
        <f t="shared" ca="1" si="126"/>
        <v>E</v>
      </c>
      <c r="Q780" s="9">
        <f t="shared" ca="1" si="127"/>
        <v>5</v>
      </c>
      <c r="R780" s="9" t="str">
        <f t="shared" ca="1" si="124"/>
        <v>E5</v>
      </c>
      <c r="S780" t="str" cm="1">
        <f t="array" ref="S780">IF(ISBLANK(C780),"",IFERROR(INDEX(ListeSeries!$A$2:$A$1045, MATCH(1, (DatasScan!G780=ListeSeries!$B$2:$B$1045) * (DatasScan!H780&gt;=ListeSeries!$D$2:$D$1045) * (DatasScan!H780&lt;=ListeSeries!$E$2:$E$1045), 0)), "no match"))</f>
        <v>MEDJOOL</v>
      </c>
      <c r="T780" s="7" t="str" cm="1">
        <f t="array" ref="T780">IF(ISBLANK(C780),"",IFERROR(INDEX(ListeSeries!$C$2:$C$1045, MATCH(1, (DatasScan!G780=ListeSeries!$B$2:$B$1045) * (DatasScan!H780&gt;=ListeSeries!$D$2:$D$1045) * (DatasScan!H780&lt;=ListeSeries!$E$2:$E$1045), 0)), "no match"))</f>
        <v>MEDJOOL 105</v>
      </c>
      <c r="U780" s="11" t="str" cm="1">
        <f t="array" ref="U780">IF(ISBLANK(C780),"",IFERROR(INDEX(ListeSeries!$F$2:$F$1045, MATCH(1, (DatasScan!G780=ListeSeries!$B$2:$B$1045) * (DatasScan!H780&gt;=ListeSeries!$D$2:$D$1045) * (DatasScan!H780&lt;=ListeSeries!$E$2:$E$1045), 0)), "no match"))</f>
        <v>3461-3475</v>
      </c>
      <c r="V780" s="9"/>
    </row>
    <row r="781" spans="1:30" x14ac:dyDescent="0.25">
      <c r="A781" s="6" t="str">
        <f t="shared" si="125"/>
        <v>4</v>
      </c>
      <c r="B781" s="8" t="s">
        <v>1044</v>
      </c>
      <c r="C781" s="190" t="s">
        <v>3597</v>
      </c>
      <c r="D781" s="8">
        <v>9</v>
      </c>
      <c r="F781" s="7" t="str">
        <f t="shared" si="128"/>
        <v>830620250814E 4</v>
      </c>
      <c r="G781" s="21" t="str">
        <f>IF(ISBLANK(C781),"",_xlfn.XLOOKUP(_xlfn.XLOOKUP(VALUE(LEFT(C781,4)),Souches!$B$2:$B$15000,Souches!$E$2:$E$15000),Varietes!$B$2:$B$500,Varietes!$C$2:$C$500))</f>
        <v>MDJU</v>
      </c>
      <c r="H781" s="19">
        <f>IF(ISBLANK(C781),"",_xlfn.XLOOKUP(VALUE(LEFT(C781,4)),Souches!$B$2:$B$15000,Souches!$D$2:$D$15000))</f>
        <v>3445</v>
      </c>
      <c r="I781" s="10">
        <f t="shared" si="120"/>
        <v>45883</v>
      </c>
      <c r="J781" s="19">
        <f>IF(I781="","",INT(('ObjProd (2)'!$C$25-I781)/7 * (ABS('ObjProd (2)'!$C$25-I781)&gt;=7)))</f>
        <v>5</v>
      </c>
      <c r="K781" s="10" t="str">
        <f>IF(I781="","",
IF(AND(DATEDIF(I781,'ObjProd (2)'!$C$25,"y")=0,DATEDIF(I781,'ObjProd (2)'!$C$25,"ym")=0,
   INT(('ObjProd (2)'!$C$25-EDATE(I781,DATEDIF(I781,'ObjProd (2)'!$C$25,"y")*12+DATEDIF(I781,'ObjProd (2)'!$C$25,"ym")))/7)=0),
   "&lt; 1 sem.",
   IF(DATEDIF(I781,'ObjProd (2)'!$C$25,"y")&gt;0,DATEDIF(I781,'ObjProd (2)'!$C$25,"y") &amp; " " &amp; IF(DATEDIF(I781,'ObjProd (2)'!$C$25,"y")=1,"an ","ans "),"") &amp;
   IF(DATEDIF(I781,'ObjProd (2)'!$C$25,"ym")&gt;0,DATEDIF(I781,'ObjProd (2)'!$C$25,"ym") &amp; " mois ", "") &amp;
   IF(INT(('ObjProd (2)'!$C$25-EDATE(I781,DATEDIF(I781,'ObjProd (2)'!$C$25,"y")*12+DATEDIF(I781,'ObjProd (2)'!$C$25,"ym")))/7)&gt;0,
      INT(('ObjProd (2)'!$C$25-EDATE(I781,DATEDIF(I781,'ObjProd (2)'!$C$25,"y")*12+DATEDIF(I781,'ObjProd (2)'!$C$25,"ym")))/7) &amp; " sem.",
      "")
)
)</f>
        <v xml:space="preserve">1 mois </v>
      </c>
      <c r="L781" s="11" t="str">
        <f t="shared" si="121"/>
        <v xml:space="preserve">E 4 </v>
      </c>
      <c r="M781" s="9">
        <f t="shared" si="122"/>
        <v>126</v>
      </c>
      <c r="N781" s="9" t="str" cm="1">
        <f t="array" aca="1" ref="N781" ca="1">LEFT(L781, IF(ISNUMBER(SUBSTITUTE(_xludf.MID(L781, 2, 1), ".", ",")), 1, 2))</f>
        <v xml:space="preserve">E </v>
      </c>
      <c r="O781" s="19">
        <f t="shared" ca="1" si="123"/>
        <v>4</v>
      </c>
      <c r="P781" s="9" t="str">
        <f t="shared" ca="1" si="126"/>
        <v>E</v>
      </c>
      <c r="Q781" s="9">
        <f t="shared" ca="1" si="127"/>
        <v>4</v>
      </c>
      <c r="R781" s="9" t="str">
        <f t="shared" ca="1" si="124"/>
        <v>E4</v>
      </c>
      <c r="S781" t="str" cm="1">
        <f t="array" ref="S781">IF(ISBLANK(C781),"",IFERROR(INDEX(ListeSeries!$A$2:$A$1045, MATCH(1, (DatasScan!G781=ListeSeries!$B$2:$B$1045) * (DatasScan!H781&gt;=ListeSeries!$D$2:$D$1045) * (DatasScan!H781&lt;=ListeSeries!$E$2:$E$1045), 0)), "no match"))</f>
        <v>MEDJOOL</v>
      </c>
      <c r="T781" s="7" t="str" cm="1">
        <f t="array" ref="T781">IF(ISBLANK(C781),"",IFERROR(INDEX(ListeSeries!$C$2:$C$1045, MATCH(1, (DatasScan!G781=ListeSeries!$B$2:$B$1045) * (DatasScan!H781&gt;=ListeSeries!$D$2:$D$1045) * (DatasScan!H781&lt;=ListeSeries!$E$2:$E$1045), 0)), "no match"))</f>
        <v>MEDJOOL 104</v>
      </c>
      <c r="U781" s="11" t="str" cm="1">
        <f t="array" ref="U781">IF(ISBLANK(C781),"",IFERROR(INDEX(ListeSeries!$F$2:$F$1045, MATCH(1, (DatasScan!G781=ListeSeries!$B$2:$B$1045) * (DatasScan!H781&gt;=ListeSeries!$D$2:$D$1045) * (DatasScan!H781&lt;=ListeSeries!$E$2:$E$1045), 0)), "no match"))</f>
        <v>3441-3460</v>
      </c>
      <c r="V781" s="9"/>
    </row>
    <row r="782" spans="1:30" x14ac:dyDescent="0.25">
      <c r="A782" s="6" t="str">
        <f t="shared" si="125"/>
        <v>4</v>
      </c>
      <c r="B782" s="272" t="s">
        <v>1044</v>
      </c>
      <c r="C782" s="190" t="s">
        <v>3598</v>
      </c>
      <c r="D782" s="8">
        <v>1</v>
      </c>
      <c r="F782" s="7" t="str">
        <f t="shared" si="128"/>
        <v>830620250814E 4</v>
      </c>
      <c r="G782" s="21" t="str">
        <f>IF(ISBLANK(C782),"",_xlfn.XLOOKUP(_xlfn.XLOOKUP(VALUE(LEFT(C782,4)),Souches!$B$2:$B$15000,Souches!$E$2:$E$15000),Varietes!$B$2:$B$500,Varietes!$C$2:$C$500))</f>
        <v>MDJU</v>
      </c>
      <c r="H782" s="19">
        <f>IF(ISBLANK(C782),"",_xlfn.XLOOKUP(VALUE(LEFT(C782,4)),Souches!$B$2:$B$15000,Souches!$D$2:$D$15000))</f>
        <v>3445</v>
      </c>
      <c r="I782" s="10">
        <f t="shared" si="120"/>
        <v>45883</v>
      </c>
      <c r="J782" s="19">
        <f>IF(I782="","",INT(('ObjProd (2)'!$C$25-I782)/7 * (ABS('ObjProd (2)'!$C$25-I782)&gt;=7)))</f>
        <v>5</v>
      </c>
      <c r="K782" s="10" t="str">
        <f>IF(I782="","",
IF(AND(DATEDIF(I782,'ObjProd (2)'!$C$25,"y")=0,DATEDIF(I782,'ObjProd (2)'!$C$25,"ym")=0,
   INT(('ObjProd (2)'!$C$25-EDATE(I782,DATEDIF(I782,'ObjProd (2)'!$C$25,"y")*12+DATEDIF(I782,'ObjProd (2)'!$C$25,"ym")))/7)=0),
   "&lt; 1 sem.",
   IF(DATEDIF(I782,'ObjProd (2)'!$C$25,"y")&gt;0,DATEDIF(I782,'ObjProd (2)'!$C$25,"y") &amp; " " &amp; IF(DATEDIF(I782,'ObjProd (2)'!$C$25,"y")=1,"an ","ans "),"") &amp;
   IF(DATEDIF(I782,'ObjProd (2)'!$C$25,"ym")&gt;0,DATEDIF(I782,'ObjProd (2)'!$C$25,"ym") &amp; " mois ", "") &amp;
   IF(INT(('ObjProd (2)'!$C$25-EDATE(I782,DATEDIF(I782,'ObjProd (2)'!$C$25,"y")*12+DATEDIF(I782,'ObjProd (2)'!$C$25,"ym")))/7)&gt;0,
      INT(('ObjProd (2)'!$C$25-EDATE(I782,DATEDIF(I782,'ObjProd (2)'!$C$25,"y")*12+DATEDIF(I782,'ObjProd (2)'!$C$25,"ym")))/7) &amp; " sem.",
      "")
)
)</f>
        <v xml:space="preserve">1 mois </v>
      </c>
      <c r="L782" s="11" t="str">
        <f t="shared" si="121"/>
        <v xml:space="preserve">E 4 </v>
      </c>
      <c r="M782" s="9">
        <f t="shared" si="122"/>
        <v>14</v>
      </c>
      <c r="N782" s="9" t="str" cm="1">
        <f t="array" aca="1" ref="N782" ca="1">LEFT(L782, IF(ISNUMBER(SUBSTITUTE(_xludf.MID(L782, 2, 1), ".", ",")), 1, 2))</f>
        <v xml:space="preserve">E </v>
      </c>
      <c r="O782" s="19">
        <f t="shared" ca="1" si="123"/>
        <v>4</v>
      </c>
      <c r="P782" s="9" t="str">
        <f t="shared" ca="1" si="126"/>
        <v>E</v>
      </c>
      <c r="Q782" s="9">
        <f t="shared" ca="1" si="127"/>
        <v>4</v>
      </c>
      <c r="R782" s="9" t="str">
        <f t="shared" ca="1" si="124"/>
        <v>E4</v>
      </c>
      <c r="S782" t="str" cm="1">
        <f t="array" ref="S782">IF(ISBLANK(C782),"",IFERROR(INDEX(ListeSeries!$A$2:$A$1045, MATCH(1, (DatasScan!G782=ListeSeries!$B$2:$B$1045) * (DatasScan!H782&gt;=ListeSeries!$D$2:$D$1045) * (DatasScan!H782&lt;=ListeSeries!$E$2:$E$1045), 0)), "no match"))</f>
        <v>MEDJOOL</v>
      </c>
      <c r="T782" s="7" t="str" cm="1">
        <f t="array" ref="T782">IF(ISBLANK(C782),"",IFERROR(INDEX(ListeSeries!$C$2:$C$1045, MATCH(1, (DatasScan!G782=ListeSeries!$B$2:$B$1045) * (DatasScan!H782&gt;=ListeSeries!$D$2:$D$1045) * (DatasScan!H782&lt;=ListeSeries!$E$2:$E$1045), 0)), "no match"))</f>
        <v>MEDJOOL 104</v>
      </c>
      <c r="U782" s="11" t="str" cm="1">
        <f t="array" ref="U782">IF(ISBLANK(C782),"",IFERROR(INDEX(ListeSeries!$F$2:$F$1045, MATCH(1, (DatasScan!G782=ListeSeries!$B$2:$B$1045) * (DatasScan!H782&gt;=ListeSeries!$D$2:$D$1045) * (DatasScan!H782&lt;=ListeSeries!$E$2:$E$1045), 0)), "no match"))</f>
        <v>3441-3460</v>
      </c>
      <c r="V782" s="9"/>
    </row>
    <row r="783" spans="1:30" x14ac:dyDescent="0.25">
      <c r="A783" s="6" t="str">
        <f t="shared" si="125"/>
        <v>4</v>
      </c>
      <c r="B783" s="272" t="s">
        <v>1044</v>
      </c>
      <c r="C783" s="190" t="s">
        <v>2142</v>
      </c>
      <c r="D783" s="8">
        <v>2</v>
      </c>
      <c r="F783" s="7" t="str">
        <f t="shared" si="128"/>
        <v>854820250704E 4</v>
      </c>
      <c r="G783" s="21" t="str">
        <f>IF(ISBLANK(C783),"",_xlfn.XLOOKUP(_xlfn.XLOOKUP(VALUE(LEFT(C783,4)),Souches!$B$2:$B$15000,Souches!$E$2:$E$15000),Varietes!$B$2:$B$500,Varietes!$C$2:$C$500))</f>
        <v>GAIS</v>
      </c>
      <c r="H783" s="19">
        <f>IF(ISBLANK(C783),"",_xlfn.XLOOKUP(VALUE(LEFT(C783,4)),Souches!$B$2:$B$15000,Souches!$D$2:$D$15000))</f>
        <v>115</v>
      </c>
      <c r="I783" s="10">
        <f t="shared" si="120"/>
        <v>45842</v>
      </c>
      <c r="J783" s="19">
        <f>IF(I783="","",INT(('ObjProd (2)'!$C$25-I783)/7 * (ABS('ObjProd (2)'!$C$25-I783)&gt;=7)))</f>
        <v>10</v>
      </c>
      <c r="K783" s="10" t="str">
        <f>IF(I783="","",
IF(AND(DATEDIF(I783,'ObjProd (2)'!$C$25,"y")=0,DATEDIF(I783,'ObjProd (2)'!$C$25,"ym")=0,
   INT(('ObjProd (2)'!$C$25-EDATE(I783,DATEDIF(I783,'ObjProd (2)'!$C$25,"y")*12+DATEDIF(I783,'ObjProd (2)'!$C$25,"ym")))/7)=0),
   "&lt; 1 sem.",
   IF(DATEDIF(I783,'ObjProd (2)'!$C$25,"y")&gt;0,DATEDIF(I783,'ObjProd (2)'!$C$25,"y") &amp; " " &amp; IF(DATEDIF(I783,'ObjProd (2)'!$C$25,"y")=1,"an ","ans "),"") &amp;
   IF(DATEDIF(I783,'ObjProd (2)'!$C$25,"ym")&gt;0,DATEDIF(I783,'ObjProd (2)'!$C$25,"ym") &amp; " mois ", "") &amp;
   IF(INT(('ObjProd (2)'!$C$25-EDATE(I783,DATEDIF(I783,'ObjProd (2)'!$C$25,"y")*12+DATEDIF(I783,'ObjProd (2)'!$C$25,"ym")))/7)&gt;0,
      INT(('ObjProd (2)'!$C$25-EDATE(I783,DATEDIF(I783,'ObjProd (2)'!$C$25,"y")*12+DATEDIF(I783,'ObjProd (2)'!$C$25,"ym")))/7) &amp; " sem.",
      "")
)
)</f>
        <v>2 mois 2 sem.</v>
      </c>
      <c r="L783" s="11" t="str">
        <f t="shared" si="121"/>
        <v xml:space="preserve">E 4 </v>
      </c>
      <c r="M783" s="9">
        <f t="shared" si="122"/>
        <v>28</v>
      </c>
      <c r="N783" s="9" t="str" cm="1">
        <f t="array" aca="1" ref="N783" ca="1">LEFT(L783, IF(ISNUMBER(SUBSTITUTE(_xludf.MID(L783, 2, 1), ".", ",")), 1, 2))</f>
        <v xml:space="preserve">E </v>
      </c>
      <c r="O783" s="19">
        <f t="shared" ca="1" si="123"/>
        <v>4</v>
      </c>
      <c r="P783" s="9" t="str">
        <f t="shared" ca="1" si="126"/>
        <v>E</v>
      </c>
      <c r="Q783" s="9">
        <f t="shared" ca="1" si="127"/>
        <v>4</v>
      </c>
      <c r="R783" s="9" t="str">
        <f t="shared" ca="1" si="124"/>
        <v>E4</v>
      </c>
      <c r="S783" t="str" cm="1">
        <f t="array" ref="S783">IF(ISBLANK(C783),"",IFERROR(INDEX(ListeSeries!$A$2:$A$1045, MATCH(1, (DatasScan!G783=ListeSeries!$B$2:$B$1045) * (DatasScan!H783&gt;=ListeSeries!$D$2:$D$1045) * (DatasScan!H783&lt;=ListeSeries!$E$2:$E$1045), 0)), "no match"))</f>
        <v>SAGGAI</v>
      </c>
      <c r="T783" s="7" t="str" cm="1">
        <f t="array" ref="T783">IF(ISBLANK(C783),"",IFERROR(INDEX(ListeSeries!$C$2:$C$1045, MATCH(1, (DatasScan!G783=ListeSeries!$B$2:$B$1045) * (DatasScan!H783&gt;=ListeSeries!$D$2:$D$1045) * (DatasScan!H783&lt;=ListeSeries!$E$2:$E$1045), 0)), "no match"))</f>
        <v>SAGGAI 15</v>
      </c>
      <c r="U783" s="11" t="str" cm="1">
        <f t="array" ref="U783">IF(ISBLANK(C783),"",IFERROR(INDEX(ListeSeries!$F$2:$F$1045, MATCH(1, (DatasScan!G783=ListeSeries!$B$2:$B$1045) * (DatasScan!H783&gt;=ListeSeries!$D$2:$D$1045) * (DatasScan!H783&lt;=ListeSeries!$E$2:$E$1045), 0)), "no match"))</f>
        <v>106-115</v>
      </c>
      <c r="V783" s="9"/>
    </row>
    <row r="784" spans="1:30" x14ac:dyDescent="0.25">
      <c r="A784" s="6" t="str">
        <f t="shared" si="125"/>
        <v>4</v>
      </c>
      <c r="B784" s="272" t="s">
        <v>1044</v>
      </c>
      <c r="C784" s="190" t="s">
        <v>2141</v>
      </c>
      <c r="E784" s="11">
        <v>12</v>
      </c>
      <c r="F784" s="7" t="str">
        <f t="shared" ref="F784" si="129">IF(ISBLANK(C784),"",LEFT(C784,15))</f>
        <v>862320250707E 4</v>
      </c>
      <c r="G784" s="21" t="str">
        <f>IF(ISBLANK(C784),"",_xlfn.XLOOKUP(_xlfn.XLOOKUP(VALUE(LEFT(C784,4)),Souches!$B$2:$B$15000,Souches!$E$2:$E$15000),Varietes!$B$2:$B$500,Varietes!$C$2:$C$500))</f>
        <v>GAIS</v>
      </c>
      <c r="H784" s="19">
        <f>IF(ISBLANK(C784),"",_xlfn.XLOOKUP(VALUE(LEFT(C784,4)),Souches!$B$2:$B$15000,Souches!$D$2:$D$15000))</f>
        <v>120</v>
      </c>
      <c r="I784" s="10">
        <f t="shared" si="120"/>
        <v>45845</v>
      </c>
      <c r="J784" s="19">
        <f>IF(I784="","",INT(('ObjProd (2)'!$C$25-I784)/7 * (ABS('ObjProd (2)'!$C$25-I784)&gt;=7)))</f>
        <v>10</v>
      </c>
      <c r="K784" s="10" t="str">
        <f>IF(I784="","",
IF(AND(DATEDIF(I784,'ObjProd (2)'!$C$25,"y")=0,DATEDIF(I784,'ObjProd (2)'!$C$25,"ym")=0,
   INT(('ObjProd (2)'!$C$25-EDATE(I784,DATEDIF(I784,'ObjProd (2)'!$C$25,"y")*12+DATEDIF(I784,'ObjProd (2)'!$C$25,"ym")))/7)=0),
   "&lt; 1 sem.",
   IF(DATEDIF(I784,'ObjProd (2)'!$C$25,"y")&gt;0,DATEDIF(I784,'ObjProd (2)'!$C$25,"y") &amp; " " &amp; IF(DATEDIF(I784,'ObjProd (2)'!$C$25,"y")=1,"an ","ans "),"") &amp;
   IF(DATEDIF(I784,'ObjProd (2)'!$C$25,"ym")&gt;0,DATEDIF(I784,'ObjProd (2)'!$C$25,"ym") &amp; " mois ", "") &amp;
   IF(INT(('ObjProd (2)'!$C$25-EDATE(I784,DATEDIF(I784,'ObjProd (2)'!$C$25,"y")*12+DATEDIF(I784,'ObjProd (2)'!$C$25,"ym")))/7)&gt;0,
      INT(('ObjProd (2)'!$C$25-EDATE(I784,DATEDIF(I784,'ObjProd (2)'!$C$25,"y")*12+DATEDIF(I784,'ObjProd (2)'!$C$25,"ym")))/7) &amp; " sem.",
      "")
)
)</f>
        <v>2 mois 1 sem.</v>
      </c>
      <c r="L784" s="11" t="str">
        <f t="shared" si="121"/>
        <v xml:space="preserve">E 4 </v>
      </c>
      <c r="M784" s="9">
        <f t="shared" si="122"/>
        <v>12</v>
      </c>
      <c r="N784" s="9" t="str" cm="1">
        <f t="array" aca="1" ref="N784" ca="1">LEFT(L784, IF(ISNUMBER(SUBSTITUTE(_xludf.MID(L784, 2, 1), ".", ",")), 1, 2))</f>
        <v xml:space="preserve">E </v>
      </c>
      <c r="O784" s="19">
        <f t="shared" ca="1" si="123"/>
        <v>4</v>
      </c>
      <c r="P784" s="9" t="str">
        <f t="shared" ca="1" si="126"/>
        <v>E</v>
      </c>
      <c r="Q784" s="9">
        <f t="shared" ca="1" si="127"/>
        <v>4</v>
      </c>
      <c r="R784" s="9" t="str">
        <f t="shared" ca="1" si="124"/>
        <v>E4</v>
      </c>
      <c r="S784" t="str" cm="1">
        <f t="array" ref="S784">IF(ISBLANK(C784),"",IFERROR(INDEX(ListeSeries!$A$2:$A$1045, MATCH(1, (DatasScan!G784=ListeSeries!$B$2:$B$1045) * (DatasScan!H784&gt;=ListeSeries!$D$2:$D$1045) * (DatasScan!H784&lt;=ListeSeries!$E$2:$E$1045), 0)), "no match"))</f>
        <v>SAGGAI</v>
      </c>
      <c r="T784" s="7" t="str" cm="1">
        <f t="array" ref="T784">IF(ISBLANK(C784),"",IFERROR(INDEX(ListeSeries!$C$2:$C$1045, MATCH(1, (DatasScan!G784=ListeSeries!$B$2:$B$1045) * (DatasScan!H784&gt;=ListeSeries!$D$2:$D$1045) * (DatasScan!H784&lt;=ListeSeries!$E$2:$E$1045), 0)), "no match"))</f>
        <v>SAGGAI 16</v>
      </c>
      <c r="U784" s="11" t="str" cm="1">
        <f t="array" ref="U784">IF(ISBLANK(C784),"",IFERROR(INDEX(ListeSeries!$F$2:$F$1045, MATCH(1, (DatasScan!G784=ListeSeries!$B$2:$B$1045) * (DatasScan!H784&gt;=ListeSeries!$D$2:$D$1045) * (DatasScan!H784&lt;=ListeSeries!$E$2:$E$1045), 0)), "no match"))</f>
        <v>116-120</v>
      </c>
      <c r="V784" s="9"/>
    </row>
    <row r="785" spans="1:22" x14ac:dyDescent="0.25">
      <c r="A785" s="6" t="str">
        <f t="shared" si="125"/>
        <v>4</v>
      </c>
      <c r="B785" s="272" t="s">
        <v>1044</v>
      </c>
      <c r="C785" s="190" t="s">
        <v>3599</v>
      </c>
      <c r="E785" s="11">
        <v>5</v>
      </c>
      <c r="F785" s="7" t="str">
        <f t="shared" si="128"/>
        <v>862320250902MG1</v>
      </c>
      <c r="G785" s="21" t="str">
        <f>IF(ISBLANK(C785),"",_xlfn.XLOOKUP(_xlfn.XLOOKUP(VALUE(LEFT(C785,4)),Souches!$B$2:$B$15000,Souches!$E$2:$E$15000),Varietes!$B$2:$B$500,Varietes!$C$2:$C$500))</f>
        <v>GAIS</v>
      </c>
      <c r="H785" s="19">
        <f>IF(ISBLANK(C785),"",_xlfn.XLOOKUP(VALUE(LEFT(C785,4)),Souches!$B$2:$B$15000,Souches!$D$2:$D$15000))</f>
        <v>120</v>
      </c>
      <c r="I785" s="10">
        <f t="shared" si="120"/>
        <v>45902</v>
      </c>
      <c r="J785" s="19">
        <f>IF(I785="","",INT(('ObjProd (2)'!$C$25-I785)/7 * (ABS('ObjProd (2)'!$C$25-I785)&gt;=7)))</f>
        <v>2</v>
      </c>
      <c r="K785" s="10" t="str">
        <f>IF(I785="","",
IF(AND(DATEDIF(I785,'ObjProd (2)'!$C$25,"y")=0,DATEDIF(I785,'ObjProd (2)'!$C$25,"ym")=0,
   INT(('ObjProd (2)'!$C$25-EDATE(I785,DATEDIF(I785,'ObjProd (2)'!$C$25,"y")*12+DATEDIF(I785,'ObjProd (2)'!$C$25,"ym")))/7)=0),
   "&lt; 1 sem.",
   IF(DATEDIF(I785,'ObjProd (2)'!$C$25,"y")&gt;0,DATEDIF(I785,'ObjProd (2)'!$C$25,"y") &amp; " " &amp; IF(DATEDIF(I785,'ObjProd (2)'!$C$25,"y")=1,"an ","ans "),"") &amp;
   IF(DATEDIF(I785,'ObjProd (2)'!$C$25,"ym")&gt;0,DATEDIF(I785,'ObjProd (2)'!$C$25,"ym") &amp; " mois ", "") &amp;
   IF(INT(('ObjProd (2)'!$C$25-EDATE(I785,DATEDIF(I785,'ObjProd (2)'!$C$25,"y")*12+DATEDIF(I785,'ObjProd (2)'!$C$25,"ym")))/7)&gt;0,
      INT(('ObjProd (2)'!$C$25-EDATE(I785,DATEDIF(I785,'ObjProd (2)'!$C$25,"y")*12+DATEDIF(I785,'ObjProd (2)'!$C$25,"ym")))/7) &amp; " sem.",
      "")
)
)</f>
        <v>2 sem.</v>
      </c>
      <c r="L785" s="11" t="str">
        <f t="shared" si="121"/>
        <v xml:space="preserve">MG1 </v>
      </c>
      <c r="M785" s="9">
        <f t="shared" si="122"/>
        <v>5</v>
      </c>
      <c r="N785" s="9" t="str" cm="1">
        <f t="array" aca="1" ref="N785" ca="1">LEFT(L785, IF(ISNUMBER(SUBSTITUTE(_xludf.MID(L785, 2, 1), ".", ",")), 1, 2))</f>
        <v>MG</v>
      </c>
      <c r="O785" s="19">
        <f t="shared" ca="1" si="123"/>
        <v>1</v>
      </c>
      <c r="P785" s="9" t="str">
        <f t="shared" ca="1" si="126"/>
        <v>BoxE</v>
      </c>
      <c r="Q785" s="9">
        <f t="shared" ca="1" si="127"/>
        <v>1</v>
      </c>
      <c r="R785" s="9" t="str">
        <f t="shared" ca="1" si="124"/>
        <v>BoxE1</v>
      </c>
      <c r="S785" t="str" cm="1">
        <f t="array" ref="S785">IF(ISBLANK(C785),"",IFERROR(INDEX(ListeSeries!$A$2:$A$1045, MATCH(1, (DatasScan!G785=ListeSeries!$B$2:$B$1045) * (DatasScan!H785&gt;=ListeSeries!$D$2:$D$1045) * (DatasScan!H785&lt;=ListeSeries!$E$2:$E$1045), 0)), "no match"))</f>
        <v>SAGGAI</v>
      </c>
      <c r="T785" s="7" t="str" cm="1">
        <f t="array" ref="T785">IF(ISBLANK(C785),"",IFERROR(INDEX(ListeSeries!$C$2:$C$1045, MATCH(1, (DatasScan!G785=ListeSeries!$B$2:$B$1045) * (DatasScan!H785&gt;=ListeSeries!$D$2:$D$1045) * (DatasScan!H785&lt;=ListeSeries!$E$2:$E$1045), 0)), "no match"))</f>
        <v>SAGGAI 16</v>
      </c>
      <c r="U785" s="11" t="str" cm="1">
        <f t="array" ref="U785">IF(ISBLANK(C785),"",IFERROR(INDEX(ListeSeries!$F$2:$F$1045, MATCH(1, (DatasScan!G785=ListeSeries!$B$2:$B$1045) * (DatasScan!H785&gt;=ListeSeries!$D$2:$D$1045) * (DatasScan!H785&lt;=ListeSeries!$E$2:$E$1045), 0)), "no match"))</f>
        <v>116-120</v>
      </c>
      <c r="V785" s="9"/>
    </row>
    <row r="786" spans="1:22" x14ac:dyDescent="0.25">
      <c r="A786" s="6" t="str">
        <f t="shared" si="125"/>
        <v>4</v>
      </c>
      <c r="B786" s="272" t="s">
        <v>1044</v>
      </c>
      <c r="C786" s="190" t="s">
        <v>3600</v>
      </c>
      <c r="E786" s="11">
        <v>2</v>
      </c>
      <c r="F786" s="7" t="str">
        <f t="shared" si="128"/>
        <v>862320250902E 4</v>
      </c>
      <c r="G786" s="21" t="str">
        <f>IF(ISBLANK(C786),"",_xlfn.XLOOKUP(_xlfn.XLOOKUP(VALUE(LEFT(C786,4)),Souches!$B$2:$B$15000,Souches!$E$2:$E$15000),Varietes!$B$2:$B$500,Varietes!$C$2:$C$500))</f>
        <v>GAIS</v>
      </c>
      <c r="H786" s="19">
        <f>IF(ISBLANK(C786),"",_xlfn.XLOOKUP(VALUE(LEFT(C786,4)),Souches!$B$2:$B$15000,Souches!$D$2:$D$15000))</f>
        <v>120</v>
      </c>
      <c r="I786" s="10">
        <f t="shared" si="120"/>
        <v>45902</v>
      </c>
      <c r="J786" s="19">
        <f>IF(I786="","",INT(('ObjProd (2)'!$C$25-I786)/7 * (ABS('ObjProd (2)'!$C$25-I786)&gt;=7)))</f>
        <v>2</v>
      </c>
      <c r="K786" s="10" t="str">
        <f>IF(I786="","",
IF(AND(DATEDIF(I786,'ObjProd (2)'!$C$25,"y")=0,DATEDIF(I786,'ObjProd (2)'!$C$25,"ym")=0,
   INT(('ObjProd (2)'!$C$25-EDATE(I786,DATEDIF(I786,'ObjProd (2)'!$C$25,"y")*12+DATEDIF(I786,'ObjProd (2)'!$C$25,"ym")))/7)=0),
   "&lt; 1 sem.",
   IF(DATEDIF(I786,'ObjProd (2)'!$C$25,"y")&gt;0,DATEDIF(I786,'ObjProd (2)'!$C$25,"y") &amp; " " &amp; IF(DATEDIF(I786,'ObjProd (2)'!$C$25,"y")=1,"an ","ans "),"") &amp;
   IF(DATEDIF(I786,'ObjProd (2)'!$C$25,"ym")&gt;0,DATEDIF(I786,'ObjProd (2)'!$C$25,"ym") &amp; " mois ", "") &amp;
   IF(INT(('ObjProd (2)'!$C$25-EDATE(I786,DATEDIF(I786,'ObjProd (2)'!$C$25,"y")*12+DATEDIF(I786,'ObjProd (2)'!$C$25,"ym")))/7)&gt;0,
      INT(('ObjProd (2)'!$C$25-EDATE(I786,DATEDIF(I786,'ObjProd (2)'!$C$25,"y")*12+DATEDIF(I786,'ObjProd (2)'!$C$25,"ym")))/7) &amp; " sem.",
      "")
)
)</f>
        <v>2 sem.</v>
      </c>
      <c r="L786" s="11" t="str">
        <f t="shared" si="121"/>
        <v xml:space="preserve">E 4 </v>
      </c>
      <c r="M786" s="9">
        <f t="shared" si="122"/>
        <v>2</v>
      </c>
      <c r="N786" s="9" t="str" cm="1">
        <f t="array" aca="1" ref="N786" ca="1">LEFT(L786, IF(ISNUMBER(SUBSTITUTE(_xludf.MID(L786, 2, 1), ".", ",")), 1, 2))</f>
        <v xml:space="preserve">E </v>
      </c>
      <c r="O786" s="19">
        <f t="shared" ca="1" si="123"/>
        <v>4</v>
      </c>
      <c r="P786" s="9" t="str">
        <f t="shared" ca="1" si="126"/>
        <v>E</v>
      </c>
      <c r="Q786" s="9">
        <f t="shared" ca="1" si="127"/>
        <v>4</v>
      </c>
      <c r="R786" s="9" t="str">
        <f t="shared" ca="1" si="124"/>
        <v>E4</v>
      </c>
      <c r="S786" t="str" cm="1">
        <f t="array" ref="S786">IF(ISBLANK(C786),"",IFERROR(INDEX(ListeSeries!$A$2:$A$1045, MATCH(1, (DatasScan!G786=ListeSeries!$B$2:$B$1045) * (DatasScan!H786&gt;=ListeSeries!$D$2:$D$1045) * (DatasScan!H786&lt;=ListeSeries!$E$2:$E$1045), 0)), "no match"))</f>
        <v>SAGGAI</v>
      </c>
      <c r="T786" s="7" t="str" cm="1">
        <f t="array" ref="T786">IF(ISBLANK(C786),"",IFERROR(INDEX(ListeSeries!$C$2:$C$1045, MATCH(1, (DatasScan!G786=ListeSeries!$B$2:$B$1045) * (DatasScan!H786&gt;=ListeSeries!$D$2:$D$1045) * (DatasScan!H786&lt;=ListeSeries!$E$2:$E$1045), 0)), "no match"))</f>
        <v>SAGGAI 16</v>
      </c>
      <c r="U786" s="11" t="str" cm="1">
        <f t="array" ref="U786">IF(ISBLANK(C786),"",IFERROR(INDEX(ListeSeries!$F$2:$F$1045, MATCH(1, (DatasScan!G786=ListeSeries!$B$2:$B$1045) * (DatasScan!H786&gt;=ListeSeries!$D$2:$D$1045) * (DatasScan!H786&lt;=ListeSeries!$E$2:$E$1045), 0)), "no match"))</f>
        <v>116-120</v>
      </c>
      <c r="V786" s="9"/>
    </row>
    <row r="787" spans="1:22" x14ac:dyDescent="0.25">
      <c r="A787" s="6" t="str">
        <f t="shared" si="125"/>
        <v>4</v>
      </c>
      <c r="B787" s="272" t="s">
        <v>1044</v>
      </c>
      <c r="C787" s="190" t="s">
        <v>3601</v>
      </c>
      <c r="E787" s="11">
        <v>3</v>
      </c>
      <c r="F787" s="7" t="str">
        <f t="shared" si="128"/>
        <v>854820250902E 4</v>
      </c>
      <c r="G787" s="21" t="str">
        <f>IF(ISBLANK(C787),"",_xlfn.XLOOKUP(_xlfn.XLOOKUP(VALUE(LEFT(C787,4)),Souches!$B$2:$B$15000,Souches!$E$2:$E$15000),Varietes!$B$2:$B$500,Varietes!$C$2:$C$500))</f>
        <v>GAIS</v>
      </c>
      <c r="H787" s="19">
        <f>IF(ISBLANK(C787),"",_xlfn.XLOOKUP(VALUE(LEFT(C787,4)),Souches!$B$2:$B$15000,Souches!$D$2:$D$15000))</f>
        <v>115</v>
      </c>
      <c r="I787" s="10">
        <f t="shared" si="120"/>
        <v>45902</v>
      </c>
      <c r="J787" s="19">
        <f>IF(I787="","",INT(('ObjProd (2)'!$C$25-I787)/7 * (ABS('ObjProd (2)'!$C$25-I787)&gt;=7)))</f>
        <v>2</v>
      </c>
      <c r="K787" s="10" t="str">
        <f>IF(I787="","",
IF(AND(DATEDIF(I787,'ObjProd (2)'!$C$25,"y")=0,DATEDIF(I787,'ObjProd (2)'!$C$25,"ym")=0,
   INT(('ObjProd (2)'!$C$25-EDATE(I787,DATEDIF(I787,'ObjProd (2)'!$C$25,"y")*12+DATEDIF(I787,'ObjProd (2)'!$C$25,"ym")))/7)=0),
   "&lt; 1 sem.",
   IF(DATEDIF(I787,'ObjProd (2)'!$C$25,"y")&gt;0,DATEDIF(I787,'ObjProd (2)'!$C$25,"y") &amp; " " &amp; IF(DATEDIF(I787,'ObjProd (2)'!$C$25,"y")=1,"an ","ans "),"") &amp;
   IF(DATEDIF(I787,'ObjProd (2)'!$C$25,"ym")&gt;0,DATEDIF(I787,'ObjProd (2)'!$C$25,"ym") &amp; " mois ", "") &amp;
   IF(INT(('ObjProd (2)'!$C$25-EDATE(I787,DATEDIF(I787,'ObjProd (2)'!$C$25,"y")*12+DATEDIF(I787,'ObjProd (2)'!$C$25,"ym")))/7)&gt;0,
      INT(('ObjProd (2)'!$C$25-EDATE(I787,DATEDIF(I787,'ObjProd (2)'!$C$25,"y")*12+DATEDIF(I787,'ObjProd (2)'!$C$25,"ym")))/7) &amp; " sem.",
      "")
)
)</f>
        <v>2 sem.</v>
      </c>
      <c r="L787" s="11" t="str">
        <f t="shared" si="121"/>
        <v xml:space="preserve">E 4 </v>
      </c>
      <c r="M787" s="9">
        <f t="shared" si="122"/>
        <v>3</v>
      </c>
      <c r="N787" s="9" t="str" cm="1">
        <f t="array" aca="1" ref="N787" ca="1">LEFT(L787, IF(ISNUMBER(SUBSTITUTE(_xludf.MID(L787, 2, 1), ".", ",")), 1, 2))</f>
        <v xml:space="preserve">E </v>
      </c>
      <c r="O787" s="19">
        <f t="shared" ca="1" si="123"/>
        <v>4</v>
      </c>
      <c r="P787" s="9" t="str">
        <f t="shared" ca="1" si="126"/>
        <v>E</v>
      </c>
      <c r="Q787" s="9">
        <f t="shared" ca="1" si="127"/>
        <v>4</v>
      </c>
      <c r="R787" s="9" t="str">
        <f t="shared" ca="1" si="124"/>
        <v>E4</v>
      </c>
      <c r="S787" t="str" cm="1">
        <f t="array" ref="S787">IF(ISBLANK(C787),"",IFERROR(INDEX(ListeSeries!$A$2:$A$1045, MATCH(1, (DatasScan!G787=ListeSeries!$B$2:$B$1045) * (DatasScan!H787&gt;=ListeSeries!$D$2:$D$1045) * (DatasScan!H787&lt;=ListeSeries!$E$2:$E$1045), 0)), "no match"))</f>
        <v>SAGGAI</v>
      </c>
      <c r="T787" s="7" t="str" cm="1">
        <f t="array" ref="T787">IF(ISBLANK(C787),"",IFERROR(INDEX(ListeSeries!$C$2:$C$1045, MATCH(1, (DatasScan!G787=ListeSeries!$B$2:$B$1045) * (DatasScan!H787&gt;=ListeSeries!$D$2:$D$1045) * (DatasScan!H787&lt;=ListeSeries!$E$2:$E$1045), 0)), "no match"))</f>
        <v>SAGGAI 15</v>
      </c>
      <c r="U787" s="11" t="str" cm="1">
        <f t="array" ref="U787">IF(ISBLANK(C787),"",IFERROR(INDEX(ListeSeries!$F$2:$F$1045, MATCH(1, (DatasScan!G787=ListeSeries!$B$2:$B$1045) * (DatasScan!H787&gt;=ListeSeries!$D$2:$D$1045) * (DatasScan!H787&lt;=ListeSeries!$E$2:$E$1045), 0)), "no match"))</f>
        <v>106-115</v>
      </c>
      <c r="V787" s="9"/>
    </row>
    <row r="788" spans="1:22" x14ac:dyDescent="0.25">
      <c r="A788" s="6" t="str">
        <f t="shared" si="125"/>
        <v>4</v>
      </c>
      <c r="B788" s="272" t="s">
        <v>1044</v>
      </c>
      <c r="C788" s="190" t="s">
        <v>3602</v>
      </c>
      <c r="E788" s="11">
        <v>3</v>
      </c>
      <c r="F788" s="7" t="str">
        <f t="shared" ref="F788:F790" si="130">IF(ISBLANK(C788),"",LEFT(C788,15))</f>
        <v>862320250902XM1</v>
      </c>
      <c r="G788" s="21" t="str">
        <f>IF(ISBLANK(C788),"",_xlfn.XLOOKUP(_xlfn.XLOOKUP(VALUE(LEFT(C788,4)),Souches!$B$2:$B$15000,Souches!$E$2:$E$15000),Varietes!$B$2:$B$500,Varietes!$C$2:$C$500))</f>
        <v>GAIS</v>
      </c>
      <c r="H788" s="19">
        <f>IF(ISBLANK(C788),"",_xlfn.XLOOKUP(VALUE(LEFT(C788,4)),Souches!$B$2:$B$15000,Souches!$D$2:$D$15000))</f>
        <v>120</v>
      </c>
      <c r="I788" s="10">
        <f t="shared" si="120"/>
        <v>45902</v>
      </c>
      <c r="J788" s="19">
        <f>IF(I788="","",INT(('ObjProd (2)'!$C$25-I788)/7 * (ABS('ObjProd (2)'!$C$25-I788)&gt;=7)))</f>
        <v>2</v>
      </c>
      <c r="K788" s="10" t="str">
        <f>IF(I788="","",
IF(AND(DATEDIF(I788,'ObjProd (2)'!$C$25,"y")=0,DATEDIF(I788,'ObjProd (2)'!$C$25,"ym")=0,
   INT(('ObjProd (2)'!$C$25-EDATE(I788,DATEDIF(I788,'ObjProd (2)'!$C$25,"y")*12+DATEDIF(I788,'ObjProd (2)'!$C$25,"ym")))/7)=0),
   "&lt; 1 sem.",
   IF(DATEDIF(I788,'ObjProd (2)'!$C$25,"y")&gt;0,DATEDIF(I788,'ObjProd (2)'!$C$25,"y") &amp; " " &amp; IF(DATEDIF(I788,'ObjProd (2)'!$C$25,"y")=1,"an ","ans "),"") &amp;
   IF(DATEDIF(I788,'ObjProd (2)'!$C$25,"ym")&gt;0,DATEDIF(I788,'ObjProd (2)'!$C$25,"ym") &amp; " mois ", "") &amp;
   IF(INT(('ObjProd (2)'!$C$25-EDATE(I788,DATEDIF(I788,'ObjProd (2)'!$C$25,"y")*12+DATEDIF(I788,'ObjProd (2)'!$C$25,"ym")))/7)&gt;0,
      INT(('ObjProd (2)'!$C$25-EDATE(I788,DATEDIF(I788,'ObjProd (2)'!$C$25,"y")*12+DATEDIF(I788,'ObjProd (2)'!$C$25,"ym")))/7) &amp; " sem.",
      "")
)
)</f>
        <v>2 sem.</v>
      </c>
      <c r="L788" s="11" t="str">
        <f t="shared" si="121"/>
        <v>XM19</v>
      </c>
      <c r="M788" s="9">
        <f t="shared" si="122"/>
        <v>3</v>
      </c>
      <c r="N788" s="9" t="str" cm="1">
        <f t="array" aca="1" ref="N788" ca="1">LEFT(L788, IF(ISNUMBER(SUBSTITUTE(_xludf.MID(L788, 2, 1), ".", ",")), 1, 2))</f>
        <v>XM</v>
      </c>
      <c r="O788" s="19">
        <f t="shared" ca="1" si="123"/>
        <v>19</v>
      </c>
      <c r="P788" s="9" t="str">
        <f t="shared" ca="1" si="126"/>
        <v>X</v>
      </c>
      <c r="Q788" s="9" t="str">
        <f t="shared" ca="1" si="127"/>
        <v>13+</v>
      </c>
      <c r="R788" s="9" t="str">
        <f t="shared" ca="1" si="124"/>
        <v>X13+</v>
      </c>
      <c r="S788" t="str" cm="1">
        <f t="array" ref="S788">IF(ISBLANK(C788),"",IFERROR(INDEX(ListeSeries!$A$2:$A$1045, MATCH(1, (DatasScan!G788=ListeSeries!$B$2:$B$1045) * (DatasScan!H788&gt;=ListeSeries!$D$2:$D$1045) * (DatasScan!H788&lt;=ListeSeries!$E$2:$E$1045), 0)), "no match"))</f>
        <v>SAGGAI</v>
      </c>
      <c r="T788" s="7" t="str" cm="1">
        <f t="array" ref="T788">IF(ISBLANK(C788),"",IFERROR(INDEX(ListeSeries!$C$2:$C$1045, MATCH(1, (DatasScan!G788=ListeSeries!$B$2:$B$1045) * (DatasScan!H788&gt;=ListeSeries!$D$2:$D$1045) * (DatasScan!H788&lt;=ListeSeries!$E$2:$E$1045), 0)), "no match"))</f>
        <v>SAGGAI 16</v>
      </c>
      <c r="U788" s="11" t="str" cm="1">
        <f t="array" ref="U788">IF(ISBLANK(C788),"",IFERROR(INDEX(ListeSeries!$F$2:$F$1045, MATCH(1, (DatasScan!G788=ListeSeries!$B$2:$B$1045) * (DatasScan!H788&gt;=ListeSeries!$D$2:$D$1045) * (DatasScan!H788&lt;=ListeSeries!$E$2:$E$1045), 0)), "no match"))</f>
        <v>116-120</v>
      </c>
      <c r="V788" s="9"/>
    </row>
    <row r="789" spans="1:22" x14ac:dyDescent="0.25">
      <c r="A789" s="6" t="str">
        <f t="shared" si="125"/>
        <v>4</v>
      </c>
      <c r="B789" s="272" t="s">
        <v>1044</v>
      </c>
      <c r="C789" s="190" t="s">
        <v>3603</v>
      </c>
      <c r="E789" s="11">
        <v>5</v>
      </c>
      <c r="F789" s="7" t="str">
        <f t="shared" si="130"/>
        <v>854820250902XM2</v>
      </c>
      <c r="G789" s="21" t="str">
        <f>IF(ISBLANK(C789),"",_xlfn.XLOOKUP(_xlfn.XLOOKUP(VALUE(LEFT(C789,4)),Souches!$B$2:$B$15000,Souches!$E$2:$E$15000),Varietes!$B$2:$B$500,Varietes!$C$2:$C$500))</f>
        <v>GAIS</v>
      </c>
      <c r="H789" s="19">
        <f>IF(ISBLANK(C789),"",_xlfn.XLOOKUP(VALUE(LEFT(C789,4)),Souches!$B$2:$B$15000,Souches!$D$2:$D$15000))</f>
        <v>115</v>
      </c>
      <c r="I789" s="10">
        <f t="shared" si="120"/>
        <v>45902</v>
      </c>
      <c r="J789" s="19">
        <f>IF(I789="","",INT(('ObjProd (2)'!$C$25-I789)/7 * (ABS('ObjProd (2)'!$C$25-I789)&gt;=7)))</f>
        <v>2</v>
      </c>
      <c r="K789" s="10" t="str">
        <f>IF(I789="","",
IF(AND(DATEDIF(I789,'ObjProd (2)'!$C$25,"y")=0,DATEDIF(I789,'ObjProd (2)'!$C$25,"ym")=0,
   INT(('ObjProd (2)'!$C$25-EDATE(I789,DATEDIF(I789,'ObjProd (2)'!$C$25,"y")*12+DATEDIF(I789,'ObjProd (2)'!$C$25,"ym")))/7)=0),
   "&lt; 1 sem.",
   IF(DATEDIF(I789,'ObjProd (2)'!$C$25,"y")&gt;0,DATEDIF(I789,'ObjProd (2)'!$C$25,"y") &amp; " " &amp; IF(DATEDIF(I789,'ObjProd (2)'!$C$25,"y")=1,"an ","ans "),"") &amp;
   IF(DATEDIF(I789,'ObjProd (2)'!$C$25,"ym")&gt;0,DATEDIF(I789,'ObjProd (2)'!$C$25,"ym") &amp; " mois ", "") &amp;
   IF(INT(('ObjProd (2)'!$C$25-EDATE(I789,DATEDIF(I789,'ObjProd (2)'!$C$25,"y")*12+DATEDIF(I789,'ObjProd (2)'!$C$25,"ym")))/7)&gt;0,
      INT(('ObjProd (2)'!$C$25-EDATE(I789,DATEDIF(I789,'ObjProd (2)'!$C$25,"y")*12+DATEDIF(I789,'ObjProd (2)'!$C$25,"ym")))/7) &amp; " sem.",
      "")
)
)</f>
        <v>2 sem.</v>
      </c>
      <c r="L789" s="11" t="str">
        <f t="shared" si="121"/>
        <v>XM20</v>
      </c>
      <c r="M789" s="9">
        <f t="shared" si="122"/>
        <v>5</v>
      </c>
      <c r="N789" s="9" t="str" cm="1">
        <f t="array" aca="1" ref="N789" ca="1">LEFT(L789, IF(ISNUMBER(SUBSTITUTE(_xludf.MID(L789, 2, 1), ".", ",")), 1, 2))</f>
        <v>XM</v>
      </c>
      <c r="O789" s="19">
        <f t="shared" ca="1" si="123"/>
        <v>20</v>
      </c>
      <c r="P789" s="9" t="str">
        <f t="shared" ca="1" si="126"/>
        <v>X</v>
      </c>
      <c r="Q789" s="9" t="str">
        <f t="shared" ca="1" si="127"/>
        <v>13+</v>
      </c>
      <c r="R789" s="9" t="str">
        <f t="shared" ca="1" si="124"/>
        <v>X13+</v>
      </c>
      <c r="S789" t="str" cm="1">
        <f t="array" ref="S789">IF(ISBLANK(C789),"",IFERROR(INDEX(ListeSeries!$A$2:$A$1045, MATCH(1, (DatasScan!G789=ListeSeries!$B$2:$B$1045) * (DatasScan!H789&gt;=ListeSeries!$D$2:$D$1045) * (DatasScan!H789&lt;=ListeSeries!$E$2:$E$1045), 0)), "no match"))</f>
        <v>SAGGAI</v>
      </c>
      <c r="T789" s="7" t="str" cm="1">
        <f t="array" ref="T789">IF(ISBLANK(C789),"",IFERROR(INDEX(ListeSeries!$C$2:$C$1045, MATCH(1, (DatasScan!G789=ListeSeries!$B$2:$B$1045) * (DatasScan!H789&gt;=ListeSeries!$D$2:$D$1045) * (DatasScan!H789&lt;=ListeSeries!$E$2:$E$1045), 0)), "no match"))</f>
        <v>SAGGAI 15</v>
      </c>
      <c r="U789" s="11" t="str" cm="1">
        <f t="array" ref="U789">IF(ISBLANK(C789),"",IFERROR(INDEX(ListeSeries!$F$2:$F$1045, MATCH(1, (DatasScan!G789=ListeSeries!$B$2:$B$1045) * (DatasScan!H789&gt;=ListeSeries!$D$2:$D$1045) * (DatasScan!H789&lt;=ListeSeries!$E$2:$E$1045), 0)), "no match"))</f>
        <v>106-115</v>
      </c>
      <c r="V789" s="9"/>
    </row>
    <row r="790" spans="1:22" x14ac:dyDescent="0.25">
      <c r="A790" s="6" t="str">
        <f t="shared" si="125"/>
        <v>4</v>
      </c>
      <c r="B790" s="272" t="s">
        <v>1044</v>
      </c>
      <c r="C790" s="190" t="s">
        <v>3604</v>
      </c>
      <c r="E790" s="11">
        <v>8</v>
      </c>
      <c r="F790" s="7" t="str">
        <f t="shared" si="130"/>
        <v>854820250903MG1</v>
      </c>
      <c r="G790" s="21" t="str">
        <f>IF(ISBLANK(C790),"",_xlfn.XLOOKUP(_xlfn.XLOOKUP(VALUE(LEFT(C790,4)),Souches!$B$2:$B$15000,Souches!$E$2:$E$15000),Varietes!$B$2:$B$500,Varietes!$C$2:$C$500))</f>
        <v>GAIS</v>
      </c>
      <c r="H790" s="19">
        <f>IF(ISBLANK(C790),"",_xlfn.XLOOKUP(VALUE(LEFT(C790,4)),Souches!$B$2:$B$15000,Souches!$D$2:$D$15000))</f>
        <v>115</v>
      </c>
      <c r="I790" s="10">
        <f t="shared" si="120"/>
        <v>45903</v>
      </c>
      <c r="J790" s="19">
        <f>IF(I790="","",INT(('ObjProd (2)'!$C$25-I790)/7 * (ABS('ObjProd (2)'!$C$25-I790)&gt;=7)))</f>
        <v>2</v>
      </c>
      <c r="K790" s="10" t="str">
        <f>IF(I790="","",
IF(AND(DATEDIF(I790,'ObjProd (2)'!$C$25,"y")=0,DATEDIF(I790,'ObjProd (2)'!$C$25,"ym")=0,
   INT(('ObjProd (2)'!$C$25-EDATE(I790,DATEDIF(I790,'ObjProd (2)'!$C$25,"y")*12+DATEDIF(I790,'ObjProd (2)'!$C$25,"ym")))/7)=0),
   "&lt; 1 sem.",
   IF(DATEDIF(I790,'ObjProd (2)'!$C$25,"y")&gt;0,DATEDIF(I790,'ObjProd (2)'!$C$25,"y") &amp; " " &amp; IF(DATEDIF(I790,'ObjProd (2)'!$C$25,"y")=1,"an ","ans "),"") &amp;
   IF(DATEDIF(I790,'ObjProd (2)'!$C$25,"ym")&gt;0,DATEDIF(I790,'ObjProd (2)'!$C$25,"ym") &amp; " mois ", "") &amp;
   IF(INT(('ObjProd (2)'!$C$25-EDATE(I790,DATEDIF(I790,'ObjProd (2)'!$C$25,"y")*12+DATEDIF(I790,'ObjProd (2)'!$C$25,"ym")))/7)&gt;0,
      INT(('ObjProd (2)'!$C$25-EDATE(I790,DATEDIF(I790,'ObjProd (2)'!$C$25,"y")*12+DATEDIF(I790,'ObjProd (2)'!$C$25,"ym")))/7) &amp; " sem.",
      "")
)
)</f>
        <v>2 sem.</v>
      </c>
      <c r="L790" s="11" t="str">
        <f t="shared" si="121"/>
        <v xml:space="preserve">MG1 </v>
      </c>
      <c r="M790" s="9">
        <f t="shared" si="122"/>
        <v>8</v>
      </c>
      <c r="N790" s="9" t="str" cm="1">
        <f t="array" aca="1" ref="N790" ca="1">LEFT(L790, IF(ISNUMBER(SUBSTITUTE(_xludf.MID(L790, 2, 1), ".", ",")), 1, 2))</f>
        <v>MG</v>
      </c>
      <c r="O790" s="19">
        <f t="shared" ref="O790" ca="1" si="131">IF(N790="", "", _xlfn.NUMBERVALUE(RIGHT(L790, LEN(L790)-LEN(N790))))</f>
        <v>1</v>
      </c>
      <c r="P790" s="9" t="str">
        <f t="shared" ca="1" si="126"/>
        <v>BoxE</v>
      </c>
      <c r="Q790" s="9">
        <f t="shared" ca="1" si="127"/>
        <v>1</v>
      </c>
      <c r="R790" s="9" t="str">
        <f t="shared" ca="1" si="124"/>
        <v>BoxE1</v>
      </c>
      <c r="S790" t="str" cm="1">
        <f t="array" ref="S790">IF(ISBLANK(C790),"",IFERROR(INDEX(ListeSeries!$A$2:$A$1045, MATCH(1, (DatasScan!G790=ListeSeries!$B$2:$B$1045) * (DatasScan!H790&gt;=ListeSeries!$D$2:$D$1045) * (DatasScan!H790&lt;=ListeSeries!$E$2:$E$1045), 0)), "no match"))</f>
        <v>SAGGAI</v>
      </c>
      <c r="T790" s="7" t="str" cm="1">
        <f t="array" ref="T790">IF(ISBLANK(C790),"",IFERROR(INDEX(ListeSeries!$C$2:$C$1045, MATCH(1, (DatasScan!G790=ListeSeries!$B$2:$B$1045) * (DatasScan!H790&gt;=ListeSeries!$D$2:$D$1045) * (DatasScan!H790&lt;=ListeSeries!$E$2:$E$1045), 0)), "no match"))</f>
        <v>SAGGAI 15</v>
      </c>
      <c r="U790" s="11" t="str" cm="1">
        <f t="array" ref="U790">IF(ISBLANK(C790),"",IFERROR(INDEX(ListeSeries!$F$2:$F$1045, MATCH(1, (DatasScan!G790=ListeSeries!$B$2:$B$1045) * (DatasScan!H790&gt;=ListeSeries!$D$2:$D$1045) * (DatasScan!H790&lt;=ListeSeries!$E$2:$E$1045), 0)), "no match"))</f>
        <v>106-115</v>
      </c>
      <c r="V790" s="9"/>
    </row>
    <row r="791" spans="1:22" x14ac:dyDescent="0.25">
      <c r="A791" s="6" t="str">
        <f t="shared" si="125"/>
        <v>4</v>
      </c>
      <c r="B791" s="272" t="s">
        <v>1044</v>
      </c>
      <c r="C791" s="190" t="s">
        <v>3605</v>
      </c>
      <c r="E791" s="11">
        <v>5</v>
      </c>
      <c r="F791" s="7" t="str">
        <f t="shared" si="128"/>
        <v>854820250903E 3</v>
      </c>
      <c r="G791" s="21" t="str">
        <f>IF(ISBLANK(C791),"",_xlfn.XLOOKUP(_xlfn.XLOOKUP(VALUE(LEFT(C791,4)),Souches!$B$2:$B$15000,Souches!$E$2:$E$15000),Varietes!$B$2:$B$500,Varietes!$C$2:$C$500))</f>
        <v>GAIS</v>
      </c>
      <c r="H791" s="19">
        <f>IF(ISBLANK(C791),"",_xlfn.XLOOKUP(VALUE(LEFT(C791,4)),Souches!$B$2:$B$15000,Souches!$D$2:$D$15000))</f>
        <v>115</v>
      </c>
      <c r="I791" s="10">
        <f t="shared" si="120"/>
        <v>45903</v>
      </c>
      <c r="J791" s="19">
        <f>IF(I791="","",INT(('ObjProd (2)'!$C$25-I791)/7 * (ABS('ObjProd (2)'!$C$25-I791)&gt;=7)))</f>
        <v>2</v>
      </c>
      <c r="K791" s="10" t="str">
        <f>IF(I791="","",
IF(AND(DATEDIF(I791,'ObjProd (2)'!$C$25,"y")=0,DATEDIF(I791,'ObjProd (2)'!$C$25,"ym")=0,
   INT(('ObjProd (2)'!$C$25-EDATE(I791,DATEDIF(I791,'ObjProd (2)'!$C$25,"y")*12+DATEDIF(I791,'ObjProd (2)'!$C$25,"ym")))/7)=0),
   "&lt; 1 sem.",
   IF(DATEDIF(I791,'ObjProd (2)'!$C$25,"y")&gt;0,DATEDIF(I791,'ObjProd (2)'!$C$25,"y") &amp; " " &amp; IF(DATEDIF(I791,'ObjProd (2)'!$C$25,"y")=1,"an ","ans "),"") &amp;
   IF(DATEDIF(I791,'ObjProd (2)'!$C$25,"ym")&gt;0,DATEDIF(I791,'ObjProd (2)'!$C$25,"ym") &amp; " mois ", "") &amp;
   IF(INT(('ObjProd (2)'!$C$25-EDATE(I791,DATEDIF(I791,'ObjProd (2)'!$C$25,"y")*12+DATEDIF(I791,'ObjProd (2)'!$C$25,"ym")))/7)&gt;0,
      INT(('ObjProd (2)'!$C$25-EDATE(I791,DATEDIF(I791,'ObjProd (2)'!$C$25,"y")*12+DATEDIF(I791,'ObjProd (2)'!$C$25,"ym")))/7) &amp; " sem.",
      "")
)
)</f>
        <v>2 sem.</v>
      </c>
      <c r="L791" s="11" t="str">
        <f t="shared" si="121"/>
        <v xml:space="preserve">E 3 </v>
      </c>
      <c r="M791" s="9">
        <f t="shared" si="122"/>
        <v>5</v>
      </c>
      <c r="N791" s="9" t="str" cm="1">
        <f t="array" aca="1" ref="N791" ca="1">LEFT(L791, IF(ISNUMBER(SUBSTITUTE(_xludf.MID(L791, 2, 1), ".", ",")), 1, 2))</f>
        <v xml:space="preserve">E </v>
      </c>
      <c r="O791" s="19">
        <f t="shared" ref="O791:O805" ca="1" si="132">IF(N791="", "", _xlfn.NUMBERVALUE(RIGHT(L791, LEN(L791)-LEN(N791))))</f>
        <v>3</v>
      </c>
      <c r="P791" s="9" t="str">
        <f t="shared" ca="1" si="126"/>
        <v>E</v>
      </c>
      <c r="Q791" s="9">
        <f t="shared" ca="1" si="127"/>
        <v>3</v>
      </c>
      <c r="R791" s="9" t="str">
        <f t="shared" ca="1" si="124"/>
        <v>E3</v>
      </c>
      <c r="S791" t="str" cm="1">
        <f t="array" ref="S791">IF(ISBLANK(C791),"",IFERROR(INDEX(ListeSeries!$A$2:$A$1045, MATCH(1, (DatasScan!G791=ListeSeries!$B$2:$B$1045) * (DatasScan!H791&gt;=ListeSeries!$D$2:$D$1045) * (DatasScan!H791&lt;=ListeSeries!$E$2:$E$1045), 0)), "no match"))</f>
        <v>SAGGAI</v>
      </c>
      <c r="T791" s="7" t="str" cm="1">
        <f t="array" ref="T791">IF(ISBLANK(C791),"",IFERROR(INDEX(ListeSeries!$C$2:$C$1045, MATCH(1, (DatasScan!G791=ListeSeries!$B$2:$B$1045) * (DatasScan!H791&gt;=ListeSeries!$D$2:$D$1045) * (DatasScan!H791&lt;=ListeSeries!$E$2:$E$1045), 0)), "no match"))</f>
        <v>SAGGAI 15</v>
      </c>
      <c r="U791" s="11" t="str" cm="1">
        <f t="array" ref="U791">IF(ISBLANK(C791),"",IFERROR(INDEX(ListeSeries!$F$2:$F$1045, MATCH(1, (DatasScan!G791=ListeSeries!$B$2:$B$1045) * (DatasScan!H791&gt;=ListeSeries!$D$2:$D$1045) * (DatasScan!H791&lt;=ListeSeries!$E$2:$E$1045), 0)), "no match"))</f>
        <v>106-115</v>
      </c>
      <c r="V791" s="9"/>
    </row>
    <row r="792" spans="1:22" x14ac:dyDescent="0.25">
      <c r="A792" s="6" t="str">
        <f t="shared" si="125"/>
        <v>4</v>
      </c>
      <c r="B792" s="272" t="s">
        <v>1044</v>
      </c>
      <c r="C792" s="190" t="s">
        <v>3606</v>
      </c>
      <c r="E792" s="11">
        <v>12</v>
      </c>
      <c r="F792" s="7" t="str">
        <f t="shared" si="128"/>
        <v>854820250903XM2</v>
      </c>
      <c r="G792" s="21" t="str">
        <f>IF(ISBLANK(C792),"",_xlfn.XLOOKUP(_xlfn.XLOOKUP(VALUE(LEFT(C792,4)),Souches!$B$2:$B$15000,Souches!$E$2:$E$15000),Varietes!$B$2:$B$500,Varietes!$C$2:$C$500))</f>
        <v>GAIS</v>
      </c>
      <c r="H792" s="19">
        <f>IF(ISBLANK(C792),"",_xlfn.XLOOKUP(VALUE(LEFT(C792,4)),Souches!$B$2:$B$15000,Souches!$D$2:$D$15000))</f>
        <v>115</v>
      </c>
      <c r="I792" s="10">
        <f t="shared" si="120"/>
        <v>45903</v>
      </c>
      <c r="J792" s="19">
        <f>IF(I792="","",INT(('ObjProd (2)'!$C$25-I792)/7 * (ABS('ObjProd (2)'!$C$25-I792)&gt;=7)))</f>
        <v>2</v>
      </c>
      <c r="K792" s="10" t="str">
        <f>IF(I792="","",
IF(AND(DATEDIF(I792,'ObjProd (2)'!$C$25,"y")=0,DATEDIF(I792,'ObjProd (2)'!$C$25,"ym")=0,
   INT(('ObjProd (2)'!$C$25-EDATE(I792,DATEDIF(I792,'ObjProd (2)'!$C$25,"y")*12+DATEDIF(I792,'ObjProd (2)'!$C$25,"ym")))/7)=0),
   "&lt; 1 sem.",
   IF(DATEDIF(I792,'ObjProd (2)'!$C$25,"y")&gt;0,DATEDIF(I792,'ObjProd (2)'!$C$25,"y") &amp; " " &amp; IF(DATEDIF(I792,'ObjProd (2)'!$C$25,"y")=1,"an ","ans "),"") &amp;
   IF(DATEDIF(I792,'ObjProd (2)'!$C$25,"ym")&gt;0,DATEDIF(I792,'ObjProd (2)'!$C$25,"ym") &amp; " mois ", "") &amp;
   IF(INT(('ObjProd (2)'!$C$25-EDATE(I792,DATEDIF(I792,'ObjProd (2)'!$C$25,"y")*12+DATEDIF(I792,'ObjProd (2)'!$C$25,"ym")))/7)&gt;0,
      INT(('ObjProd (2)'!$C$25-EDATE(I792,DATEDIF(I792,'ObjProd (2)'!$C$25,"y")*12+DATEDIF(I792,'ObjProd (2)'!$C$25,"ym")))/7) &amp; " sem.",
      "")
)
)</f>
        <v>2 sem.</v>
      </c>
      <c r="L792" s="11" t="str">
        <f t="shared" si="121"/>
        <v>XM24</v>
      </c>
      <c r="M792" s="9">
        <f t="shared" si="122"/>
        <v>12</v>
      </c>
      <c r="N792" s="9" t="str" cm="1">
        <f t="array" aca="1" ref="N792" ca="1">LEFT(L792, IF(ISNUMBER(SUBSTITUTE(_xludf.MID(L792, 2, 1), ".", ",")), 1, 2))</f>
        <v>XM</v>
      </c>
      <c r="O792" s="19">
        <f t="shared" ca="1" si="132"/>
        <v>24</v>
      </c>
      <c r="P792" s="9" t="str">
        <f t="shared" ca="1" si="126"/>
        <v>X</v>
      </c>
      <c r="Q792" s="9" t="str">
        <f t="shared" ca="1" si="127"/>
        <v>13+</v>
      </c>
      <c r="R792" s="9" t="str">
        <f t="shared" ca="1" si="124"/>
        <v>X13+</v>
      </c>
      <c r="S792" t="str" cm="1">
        <f t="array" ref="S792">IF(ISBLANK(C792),"",IFERROR(INDEX(ListeSeries!$A$2:$A$1045, MATCH(1, (DatasScan!G792=ListeSeries!$B$2:$B$1045) * (DatasScan!H792&gt;=ListeSeries!$D$2:$D$1045) * (DatasScan!H792&lt;=ListeSeries!$E$2:$E$1045), 0)), "no match"))</f>
        <v>SAGGAI</v>
      </c>
      <c r="T792" s="7" t="str" cm="1">
        <f t="array" ref="T792">IF(ISBLANK(C792),"",IFERROR(INDEX(ListeSeries!$C$2:$C$1045, MATCH(1, (DatasScan!G792=ListeSeries!$B$2:$B$1045) * (DatasScan!H792&gt;=ListeSeries!$D$2:$D$1045) * (DatasScan!H792&lt;=ListeSeries!$E$2:$E$1045), 0)), "no match"))</f>
        <v>SAGGAI 15</v>
      </c>
      <c r="U792" s="11" t="str" cm="1">
        <f t="array" ref="U792">IF(ISBLANK(C792),"",IFERROR(INDEX(ListeSeries!$F$2:$F$1045, MATCH(1, (DatasScan!G792=ListeSeries!$B$2:$B$1045) * (DatasScan!H792&gt;=ListeSeries!$D$2:$D$1045) * (DatasScan!H792&lt;=ListeSeries!$E$2:$E$1045), 0)), "no match"))</f>
        <v>106-115</v>
      </c>
      <c r="V792" s="9"/>
    </row>
    <row r="793" spans="1:22" x14ac:dyDescent="0.25">
      <c r="A793" s="6" t="str">
        <f t="shared" si="125"/>
        <v>4</v>
      </c>
      <c r="B793" s="8" t="s">
        <v>3607</v>
      </c>
      <c r="C793" s="190" t="s">
        <v>2150</v>
      </c>
      <c r="D793" s="8">
        <v>1</v>
      </c>
      <c r="F793" s="7" t="str">
        <f t="shared" si="128"/>
        <v>862320250731E 6</v>
      </c>
      <c r="G793" s="21" t="str">
        <f>IF(ISBLANK(C793),"",_xlfn.XLOOKUP(_xlfn.XLOOKUP(VALUE(LEFT(C793,4)),Souches!$B$2:$B$15000,Souches!$E$2:$E$15000),Varietes!$B$2:$B$500,Varietes!$C$2:$C$500))</f>
        <v>GAIS</v>
      </c>
      <c r="H793" s="19">
        <f>IF(ISBLANK(C793),"",_xlfn.XLOOKUP(VALUE(LEFT(C793,4)),Souches!$B$2:$B$15000,Souches!$D$2:$D$15000))</f>
        <v>120</v>
      </c>
      <c r="I793" s="10">
        <f t="shared" si="120"/>
        <v>45869</v>
      </c>
      <c r="J793" s="19">
        <f>IF(I793="","",INT(('ObjProd (2)'!$C$25-I793)/7 * (ABS('ObjProd (2)'!$C$25-I793)&gt;=7)))</f>
        <v>7</v>
      </c>
      <c r="K793" s="10" t="str">
        <f>IF(I793="","",
IF(AND(DATEDIF(I793,'ObjProd (2)'!$C$25,"y")=0,DATEDIF(I793,'ObjProd (2)'!$C$25,"ym")=0,
   INT(('ObjProd (2)'!$C$25-EDATE(I793,DATEDIF(I793,'ObjProd (2)'!$C$25,"y")*12+DATEDIF(I793,'ObjProd (2)'!$C$25,"ym")))/7)=0),
   "&lt; 1 sem.",
   IF(DATEDIF(I793,'ObjProd (2)'!$C$25,"y")&gt;0,DATEDIF(I793,'ObjProd (2)'!$C$25,"y") &amp; " " &amp; IF(DATEDIF(I793,'ObjProd (2)'!$C$25,"y")=1,"an ","ans "),"") &amp;
   IF(DATEDIF(I793,'ObjProd (2)'!$C$25,"ym")&gt;0,DATEDIF(I793,'ObjProd (2)'!$C$25,"ym") &amp; " mois ", "") &amp;
   IF(INT(('ObjProd (2)'!$C$25-EDATE(I793,DATEDIF(I793,'ObjProd (2)'!$C$25,"y")*12+DATEDIF(I793,'ObjProd (2)'!$C$25,"ym")))/7)&gt;0,
      INT(('ObjProd (2)'!$C$25-EDATE(I793,DATEDIF(I793,'ObjProd (2)'!$C$25,"y")*12+DATEDIF(I793,'ObjProd (2)'!$C$25,"ym")))/7) &amp; " sem.",
      "")
)
)</f>
        <v>1 mois 2 sem.</v>
      </c>
      <c r="L793" s="11" t="str">
        <f t="shared" si="121"/>
        <v xml:space="preserve">E 6 </v>
      </c>
      <c r="M793" s="9">
        <f t="shared" si="122"/>
        <v>14</v>
      </c>
      <c r="N793" s="9" t="str" cm="1">
        <f t="array" aca="1" ref="N793" ca="1">LEFT(L793, IF(ISNUMBER(SUBSTITUTE(_xludf.MID(L793, 2, 1), ".", ",")), 1, 2))</f>
        <v xml:space="preserve">E </v>
      </c>
      <c r="O793" s="19">
        <f t="shared" ca="1" si="132"/>
        <v>6</v>
      </c>
      <c r="P793" s="9" t="str">
        <f t="shared" ca="1" si="126"/>
        <v>E</v>
      </c>
      <c r="Q793" s="9">
        <f t="shared" ca="1" si="127"/>
        <v>6</v>
      </c>
      <c r="R793" s="9" t="str">
        <f t="shared" ca="1" si="124"/>
        <v>E6</v>
      </c>
      <c r="S793" t="str" cm="1">
        <f t="array" ref="S793">IF(ISBLANK(C793),"",IFERROR(INDEX(ListeSeries!$A$2:$A$1045, MATCH(1, (DatasScan!G793=ListeSeries!$B$2:$B$1045) * (DatasScan!H793&gt;=ListeSeries!$D$2:$D$1045) * (DatasScan!H793&lt;=ListeSeries!$E$2:$E$1045), 0)), "no match"))</f>
        <v>SAGGAI</v>
      </c>
      <c r="T793" s="7" t="str" cm="1">
        <f t="array" ref="T793">IF(ISBLANK(C793),"",IFERROR(INDEX(ListeSeries!$C$2:$C$1045, MATCH(1, (DatasScan!G793=ListeSeries!$B$2:$B$1045) * (DatasScan!H793&gt;=ListeSeries!$D$2:$D$1045) * (DatasScan!H793&lt;=ListeSeries!$E$2:$E$1045), 0)), "no match"))</f>
        <v>SAGGAI 16</v>
      </c>
      <c r="U793" s="11" t="str" cm="1">
        <f t="array" ref="U793">IF(ISBLANK(C793),"",IFERROR(INDEX(ListeSeries!$F$2:$F$1045, MATCH(1, (DatasScan!G793=ListeSeries!$B$2:$B$1045) * (DatasScan!H793&gt;=ListeSeries!$D$2:$D$1045) * (DatasScan!H793&lt;=ListeSeries!$E$2:$E$1045), 0)), "no match"))</f>
        <v>116-120</v>
      </c>
      <c r="V793" s="9"/>
    </row>
    <row r="794" spans="1:22" x14ac:dyDescent="0.25">
      <c r="A794" s="6" t="str">
        <f t="shared" si="125"/>
        <v>4</v>
      </c>
      <c r="B794" s="272" t="s">
        <v>3607</v>
      </c>
      <c r="C794" s="190" t="s">
        <v>3608</v>
      </c>
      <c r="E794" s="11">
        <v>3</v>
      </c>
      <c r="F794" s="7" t="str">
        <f t="shared" si="128"/>
        <v>854820250807EA4</v>
      </c>
      <c r="G794" s="21" t="str">
        <f>IF(ISBLANK(C794),"",_xlfn.XLOOKUP(_xlfn.XLOOKUP(VALUE(LEFT(C794,4)),Souches!$B$2:$B$15000,Souches!$E$2:$E$15000),Varietes!$B$2:$B$500,Varietes!$C$2:$C$500))</f>
        <v>GAIS</v>
      </c>
      <c r="H794" s="19">
        <f>IF(ISBLANK(C794),"",_xlfn.XLOOKUP(VALUE(LEFT(C794,4)),Souches!$B$2:$B$15000,Souches!$D$2:$D$15000))</f>
        <v>115</v>
      </c>
      <c r="I794" s="10">
        <f t="shared" si="120"/>
        <v>45876</v>
      </c>
      <c r="J794" s="19">
        <f>IF(I794="","",INT(('ObjProd (2)'!$C$25-I794)/7 * (ABS('ObjProd (2)'!$C$25-I794)&gt;=7)))</f>
        <v>6</v>
      </c>
      <c r="K794" s="10" t="str">
        <f>IF(I794="","",
IF(AND(DATEDIF(I794,'ObjProd (2)'!$C$25,"y")=0,DATEDIF(I794,'ObjProd (2)'!$C$25,"ym")=0,
   INT(('ObjProd (2)'!$C$25-EDATE(I794,DATEDIF(I794,'ObjProd (2)'!$C$25,"y")*12+DATEDIF(I794,'ObjProd (2)'!$C$25,"ym")))/7)=0),
   "&lt; 1 sem.",
   IF(DATEDIF(I794,'ObjProd (2)'!$C$25,"y")&gt;0,DATEDIF(I794,'ObjProd (2)'!$C$25,"y") &amp; " " &amp; IF(DATEDIF(I794,'ObjProd (2)'!$C$25,"y")=1,"an ","ans "),"") &amp;
   IF(DATEDIF(I794,'ObjProd (2)'!$C$25,"ym")&gt;0,DATEDIF(I794,'ObjProd (2)'!$C$25,"ym") &amp; " mois ", "") &amp;
   IF(INT(('ObjProd (2)'!$C$25-EDATE(I794,DATEDIF(I794,'ObjProd (2)'!$C$25,"y")*12+DATEDIF(I794,'ObjProd (2)'!$C$25,"ym")))/7)&gt;0,
      INT(('ObjProd (2)'!$C$25-EDATE(I794,DATEDIF(I794,'ObjProd (2)'!$C$25,"y")*12+DATEDIF(I794,'ObjProd (2)'!$C$25,"ym")))/7) &amp; " sem.",
      "")
)
)</f>
        <v>1 mois 1 sem.</v>
      </c>
      <c r="L794" s="11" t="str">
        <f t="shared" si="121"/>
        <v xml:space="preserve">EA4 </v>
      </c>
      <c r="M794" s="9">
        <f t="shared" si="122"/>
        <v>3</v>
      </c>
      <c r="N794" s="9" t="str" cm="1">
        <f t="array" aca="1" ref="N794" ca="1">LEFT(L794, IF(ISNUMBER(SUBSTITUTE(_xludf.MID(L794, 2, 1), ".", ",")), 1, 2))</f>
        <v>EA</v>
      </c>
      <c r="O794" s="19">
        <f t="shared" ca="1" si="132"/>
        <v>4</v>
      </c>
      <c r="P794" s="9" t="str">
        <f t="shared" ca="1" si="126"/>
        <v>E</v>
      </c>
      <c r="Q794" s="9">
        <f t="shared" ca="1" si="127"/>
        <v>4</v>
      </c>
      <c r="R794" s="9" t="str">
        <f t="shared" ca="1" si="124"/>
        <v>E4</v>
      </c>
      <c r="S794" t="str" cm="1">
        <f t="array" ref="S794">IF(ISBLANK(C794),"",IFERROR(INDEX(ListeSeries!$A$2:$A$1045, MATCH(1, (DatasScan!G794=ListeSeries!$B$2:$B$1045) * (DatasScan!H794&gt;=ListeSeries!$D$2:$D$1045) * (DatasScan!H794&lt;=ListeSeries!$E$2:$E$1045), 0)), "no match"))</f>
        <v>SAGGAI</v>
      </c>
      <c r="T794" s="7" t="str" cm="1">
        <f t="array" ref="T794">IF(ISBLANK(C794),"",IFERROR(INDEX(ListeSeries!$C$2:$C$1045, MATCH(1, (DatasScan!G794=ListeSeries!$B$2:$B$1045) * (DatasScan!H794&gt;=ListeSeries!$D$2:$D$1045) * (DatasScan!H794&lt;=ListeSeries!$E$2:$E$1045), 0)), "no match"))</f>
        <v>SAGGAI 15</v>
      </c>
      <c r="U794" s="11" t="str" cm="1">
        <f t="array" ref="U794">IF(ISBLANK(C794),"",IFERROR(INDEX(ListeSeries!$F$2:$F$1045, MATCH(1, (DatasScan!G794=ListeSeries!$B$2:$B$1045) * (DatasScan!H794&gt;=ListeSeries!$D$2:$D$1045) * (DatasScan!H794&lt;=ListeSeries!$E$2:$E$1045), 0)), "no match"))</f>
        <v>106-115</v>
      </c>
      <c r="V794" s="9"/>
    </row>
    <row r="795" spans="1:22" x14ac:dyDescent="0.25">
      <c r="A795" s="6" t="str">
        <f t="shared" si="125"/>
        <v>4</v>
      </c>
      <c r="B795" s="272" t="s">
        <v>3607</v>
      </c>
      <c r="C795" s="190" t="s">
        <v>2148</v>
      </c>
      <c r="D795" s="8">
        <v>1</v>
      </c>
      <c r="E795" s="11">
        <v>5</v>
      </c>
      <c r="F795" s="7" t="str">
        <f t="shared" si="128"/>
        <v>854820250701E 3</v>
      </c>
      <c r="G795" s="21" t="str">
        <f>IF(ISBLANK(C795),"",_xlfn.XLOOKUP(_xlfn.XLOOKUP(VALUE(LEFT(C795,4)),Souches!$B$2:$B$15000,Souches!$E$2:$E$15000),Varietes!$B$2:$B$500,Varietes!$C$2:$C$500))</f>
        <v>GAIS</v>
      </c>
      <c r="H795" s="19">
        <f>IF(ISBLANK(C795),"",_xlfn.XLOOKUP(VALUE(LEFT(C795,4)),Souches!$B$2:$B$15000,Souches!$D$2:$D$15000))</f>
        <v>115</v>
      </c>
      <c r="I795" s="10">
        <f t="shared" si="120"/>
        <v>45839</v>
      </c>
      <c r="J795" s="19">
        <f>IF(I795="","",INT(('ObjProd (2)'!$C$25-I795)/7 * (ABS('ObjProd (2)'!$C$25-I795)&gt;=7)))</f>
        <v>11</v>
      </c>
      <c r="K795" s="10" t="str">
        <f>IF(I795="","",
IF(AND(DATEDIF(I795,'ObjProd (2)'!$C$25,"y")=0,DATEDIF(I795,'ObjProd (2)'!$C$25,"ym")=0,
   INT(('ObjProd (2)'!$C$25-EDATE(I795,DATEDIF(I795,'ObjProd (2)'!$C$25,"y")*12+DATEDIF(I795,'ObjProd (2)'!$C$25,"ym")))/7)=0),
   "&lt; 1 sem.",
   IF(DATEDIF(I795,'ObjProd (2)'!$C$25,"y")&gt;0,DATEDIF(I795,'ObjProd (2)'!$C$25,"y") &amp; " " &amp; IF(DATEDIF(I795,'ObjProd (2)'!$C$25,"y")=1,"an ","ans "),"") &amp;
   IF(DATEDIF(I795,'ObjProd (2)'!$C$25,"ym")&gt;0,DATEDIF(I795,'ObjProd (2)'!$C$25,"ym") &amp; " mois ", "") &amp;
   IF(INT(('ObjProd (2)'!$C$25-EDATE(I795,DATEDIF(I795,'ObjProd (2)'!$C$25,"y")*12+DATEDIF(I795,'ObjProd (2)'!$C$25,"ym")))/7)&gt;0,
      INT(('ObjProd (2)'!$C$25-EDATE(I795,DATEDIF(I795,'ObjProd (2)'!$C$25,"y")*12+DATEDIF(I795,'ObjProd (2)'!$C$25,"ym")))/7) &amp; " sem.",
      "")
)
)</f>
        <v>2 mois 2 sem.</v>
      </c>
      <c r="L795" s="11" t="str">
        <f t="shared" si="121"/>
        <v xml:space="preserve">E 3 </v>
      </c>
      <c r="M795" s="9">
        <f t="shared" si="122"/>
        <v>19</v>
      </c>
      <c r="N795" s="9" t="str" cm="1">
        <f t="array" aca="1" ref="N795" ca="1">LEFT(L795, IF(ISNUMBER(SUBSTITUTE(_xludf.MID(L795, 2, 1), ".", ",")), 1, 2))</f>
        <v xml:space="preserve">E </v>
      </c>
      <c r="O795" s="19">
        <f t="shared" ca="1" si="132"/>
        <v>3</v>
      </c>
      <c r="P795" s="9" t="str">
        <f t="shared" ca="1" si="126"/>
        <v>E</v>
      </c>
      <c r="Q795" s="9">
        <f t="shared" ca="1" si="127"/>
        <v>3</v>
      </c>
      <c r="R795" s="9" t="str">
        <f t="shared" ca="1" si="124"/>
        <v>E3</v>
      </c>
      <c r="S795" t="str" cm="1">
        <f t="array" ref="S795">IF(ISBLANK(C795),"",IFERROR(INDEX(ListeSeries!$A$2:$A$1045, MATCH(1, (DatasScan!G795=ListeSeries!$B$2:$B$1045) * (DatasScan!H795&gt;=ListeSeries!$D$2:$D$1045) * (DatasScan!H795&lt;=ListeSeries!$E$2:$E$1045), 0)), "no match"))</f>
        <v>SAGGAI</v>
      </c>
      <c r="T795" s="7" t="str" cm="1">
        <f t="array" ref="T795">IF(ISBLANK(C795),"",IFERROR(INDEX(ListeSeries!$C$2:$C$1045, MATCH(1, (DatasScan!G795=ListeSeries!$B$2:$B$1045) * (DatasScan!H795&gt;=ListeSeries!$D$2:$D$1045) * (DatasScan!H795&lt;=ListeSeries!$E$2:$E$1045), 0)), "no match"))</f>
        <v>SAGGAI 15</v>
      </c>
      <c r="U795" s="11" t="str" cm="1">
        <f t="array" ref="U795">IF(ISBLANK(C795),"",IFERROR(INDEX(ListeSeries!$F$2:$F$1045, MATCH(1, (DatasScan!G795=ListeSeries!$B$2:$B$1045) * (DatasScan!H795&gt;=ListeSeries!$D$2:$D$1045) * (DatasScan!H795&lt;=ListeSeries!$E$2:$E$1045), 0)), "no match"))</f>
        <v>106-115</v>
      </c>
      <c r="V795" s="9"/>
    </row>
    <row r="796" spans="1:22" x14ac:dyDescent="0.25">
      <c r="A796" s="6" t="str">
        <f t="shared" si="125"/>
        <v>4</v>
      </c>
      <c r="B796" s="272" t="s">
        <v>3607</v>
      </c>
      <c r="C796" s="190" t="s">
        <v>2149</v>
      </c>
      <c r="E796" s="11">
        <v>7</v>
      </c>
      <c r="F796" s="7" t="str">
        <f t="shared" si="128"/>
        <v>854820250630E 6</v>
      </c>
      <c r="G796" s="21" t="str">
        <f>IF(ISBLANK(C796),"",_xlfn.XLOOKUP(_xlfn.XLOOKUP(VALUE(LEFT(C796,4)),Souches!$B$2:$B$15000,Souches!$E$2:$E$15000),Varietes!$B$2:$B$500,Varietes!$C$2:$C$500))</f>
        <v>GAIS</v>
      </c>
      <c r="H796" s="19">
        <f>IF(ISBLANK(C796),"",_xlfn.XLOOKUP(VALUE(LEFT(C796,4)),Souches!$B$2:$B$15000,Souches!$D$2:$D$15000))</f>
        <v>115</v>
      </c>
      <c r="I796" s="10">
        <f t="shared" si="120"/>
        <v>45838</v>
      </c>
      <c r="J796" s="19">
        <f>IF(I796="","",INT(('ObjProd (2)'!$C$25-I796)/7 * (ABS('ObjProd (2)'!$C$25-I796)&gt;=7)))</f>
        <v>11</v>
      </c>
      <c r="K796" s="10" t="str">
        <f>IF(I796="","",
IF(AND(DATEDIF(I796,'ObjProd (2)'!$C$25,"y")=0,DATEDIF(I796,'ObjProd (2)'!$C$25,"ym")=0,
   INT(('ObjProd (2)'!$C$25-EDATE(I796,DATEDIF(I796,'ObjProd (2)'!$C$25,"y")*12+DATEDIF(I796,'ObjProd (2)'!$C$25,"ym")))/7)=0),
   "&lt; 1 sem.",
   IF(DATEDIF(I796,'ObjProd (2)'!$C$25,"y")&gt;0,DATEDIF(I796,'ObjProd (2)'!$C$25,"y") &amp; " " &amp; IF(DATEDIF(I796,'ObjProd (2)'!$C$25,"y")=1,"an ","ans "),"") &amp;
   IF(DATEDIF(I796,'ObjProd (2)'!$C$25,"ym")&gt;0,DATEDIF(I796,'ObjProd (2)'!$C$25,"ym") &amp; " mois ", "") &amp;
   IF(INT(('ObjProd (2)'!$C$25-EDATE(I796,DATEDIF(I796,'ObjProd (2)'!$C$25,"y")*12+DATEDIF(I796,'ObjProd (2)'!$C$25,"ym")))/7)&gt;0,
      INT(('ObjProd (2)'!$C$25-EDATE(I796,DATEDIF(I796,'ObjProd (2)'!$C$25,"y")*12+DATEDIF(I796,'ObjProd (2)'!$C$25,"ym")))/7) &amp; " sem.",
      "")
)
)</f>
        <v>2 mois 2 sem.</v>
      </c>
      <c r="L796" s="11" t="str">
        <f t="shared" si="121"/>
        <v xml:space="preserve">E 6 </v>
      </c>
      <c r="M796" s="9">
        <f t="shared" si="122"/>
        <v>7</v>
      </c>
      <c r="N796" s="9" t="str" cm="1">
        <f t="array" aca="1" ref="N796" ca="1">LEFT(L796, IF(ISNUMBER(SUBSTITUTE(_xludf.MID(L796, 2, 1), ".", ",")), 1, 2))</f>
        <v xml:space="preserve">E </v>
      </c>
      <c r="O796" s="19">
        <f t="shared" ca="1" si="132"/>
        <v>6</v>
      </c>
      <c r="P796" s="9" t="str">
        <f t="shared" ca="1" si="126"/>
        <v>E</v>
      </c>
      <c r="Q796" s="9">
        <f t="shared" ca="1" si="127"/>
        <v>6</v>
      </c>
      <c r="R796" s="9" t="str">
        <f t="shared" ca="1" si="124"/>
        <v>E6</v>
      </c>
      <c r="S796" t="str" cm="1">
        <f t="array" ref="S796">IF(ISBLANK(C796),"",IFERROR(INDEX(ListeSeries!$A$2:$A$1045, MATCH(1, (DatasScan!G796=ListeSeries!$B$2:$B$1045) * (DatasScan!H796&gt;=ListeSeries!$D$2:$D$1045) * (DatasScan!H796&lt;=ListeSeries!$E$2:$E$1045), 0)), "no match"))</f>
        <v>SAGGAI</v>
      </c>
      <c r="T796" s="7" t="str" cm="1">
        <f t="array" ref="T796">IF(ISBLANK(C796),"",IFERROR(INDEX(ListeSeries!$C$2:$C$1045, MATCH(1, (DatasScan!G796=ListeSeries!$B$2:$B$1045) * (DatasScan!H796&gt;=ListeSeries!$D$2:$D$1045) * (DatasScan!H796&lt;=ListeSeries!$E$2:$E$1045), 0)), "no match"))</f>
        <v>SAGGAI 15</v>
      </c>
      <c r="U796" s="11" t="str" cm="1">
        <f t="array" ref="U796">IF(ISBLANK(C796),"",IFERROR(INDEX(ListeSeries!$F$2:$F$1045, MATCH(1, (DatasScan!G796=ListeSeries!$B$2:$B$1045) * (DatasScan!H796&gt;=ListeSeries!$D$2:$D$1045) * (DatasScan!H796&lt;=ListeSeries!$E$2:$E$1045), 0)), "no match"))</f>
        <v>106-115</v>
      </c>
      <c r="V796" s="9"/>
    </row>
    <row r="797" spans="1:22" x14ac:dyDescent="0.25">
      <c r="A797" s="6" t="str">
        <f t="shared" si="125"/>
        <v>4</v>
      </c>
      <c r="B797" s="272" t="s">
        <v>3607</v>
      </c>
      <c r="C797" s="190" t="s">
        <v>3609</v>
      </c>
      <c r="D797" s="8">
        <v>4</v>
      </c>
      <c r="E797" s="11">
        <v>7</v>
      </c>
      <c r="F797" s="7" t="str">
        <f t="shared" si="128"/>
        <v>869820250704EA2</v>
      </c>
      <c r="G797" s="21" t="str">
        <f>IF(ISBLANK(C797),"",_xlfn.XLOOKUP(_xlfn.XLOOKUP(VALUE(LEFT(C797,4)),Souches!$B$2:$B$15000,Souches!$E$2:$E$15000),Varietes!$B$2:$B$500,Varietes!$C$2:$C$500))</f>
        <v>AMZLY</v>
      </c>
      <c r="H797" s="19">
        <f>IF(ISBLANK(C797),"",_xlfn.XLOOKUP(VALUE(LEFT(C797,4)),Souches!$B$2:$B$15000,Souches!$D$2:$D$15000))</f>
        <v>2306</v>
      </c>
      <c r="I797" s="10">
        <f t="shared" si="120"/>
        <v>45842</v>
      </c>
      <c r="J797" s="19">
        <f>IF(I797="","",INT(('ObjProd (2)'!$C$25-I797)/7 * (ABS('ObjProd (2)'!$C$25-I797)&gt;=7)))</f>
        <v>10</v>
      </c>
      <c r="K797" s="10" t="str">
        <f>IF(I797="","",
IF(AND(DATEDIF(I797,'ObjProd (2)'!$C$25,"y")=0,DATEDIF(I797,'ObjProd (2)'!$C$25,"ym")=0,
   INT(('ObjProd (2)'!$C$25-EDATE(I797,DATEDIF(I797,'ObjProd (2)'!$C$25,"y")*12+DATEDIF(I797,'ObjProd (2)'!$C$25,"ym")))/7)=0),
   "&lt; 1 sem.",
   IF(DATEDIF(I797,'ObjProd (2)'!$C$25,"y")&gt;0,DATEDIF(I797,'ObjProd (2)'!$C$25,"y") &amp; " " &amp; IF(DATEDIF(I797,'ObjProd (2)'!$C$25,"y")=1,"an ","ans "),"") &amp;
   IF(DATEDIF(I797,'ObjProd (2)'!$C$25,"ym")&gt;0,DATEDIF(I797,'ObjProd (2)'!$C$25,"ym") &amp; " mois ", "") &amp;
   IF(INT(('ObjProd (2)'!$C$25-EDATE(I797,DATEDIF(I797,'ObjProd (2)'!$C$25,"y")*12+DATEDIF(I797,'ObjProd (2)'!$C$25,"ym")))/7)&gt;0,
      INT(('ObjProd (2)'!$C$25-EDATE(I797,DATEDIF(I797,'ObjProd (2)'!$C$25,"y")*12+DATEDIF(I797,'ObjProd (2)'!$C$25,"ym")))/7) &amp; " sem.",
      "")
)
)</f>
        <v>2 mois 2 sem.</v>
      </c>
      <c r="L797" s="11" t="str">
        <f t="shared" si="121"/>
        <v xml:space="preserve">EA2 </v>
      </c>
      <c r="M797" s="9">
        <f t="shared" si="122"/>
        <v>63</v>
      </c>
      <c r="N797" s="9" t="str" cm="1">
        <f t="array" aca="1" ref="N797" ca="1">LEFT(L797, IF(ISNUMBER(SUBSTITUTE(_xludf.MID(L797, 2, 1), ".", ",")), 1, 2))</f>
        <v>EA</v>
      </c>
      <c r="O797" s="19">
        <f t="shared" ca="1" si="132"/>
        <v>2</v>
      </c>
      <c r="P797" s="9" t="str">
        <f t="shared" ca="1" si="126"/>
        <v>E</v>
      </c>
      <c r="Q797" s="9">
        <f t="shared" ca="1" si="127"/>
        <v>2</v>
      </c>
      <c r="R797" s="9" t="str">
        <f t="shared" ca="1" si="124"/>
        <v>E2</v>
      </c>
      <c r="S797" t="str" cm="1">
        <f t="array" ref="S797">IF(ISBLANK(C797),"",IFERROR(INDEX(ListeSeries!$A$2:$A$1045, MATCH(1, (DatasScan!G797=ListeSeries!$B$2:$B$1045) * (DatasScan!H797&gt;=ListeSeries!$D$2:$D$1045) * (DatasScan!H797&lt;=ListeSeries!$E$2:$E$1045), 0)), "no match"))</f>
        <v>ZAMLI</v>
      </c>
      <c r="T797" s="7" t="str" cm="1">
        <f t="array" ref="T797">IF(ISBLANK(C797),"",IFERROR(INDEX(ListeSeries!$C$2:$C$1045, MATCH(1, (DatasScan!G797=ListeSeries!$B$2:$B$1045) * (DatasScan!H797&gt;=ListeSeries!$D$2:$D$1045) * (DatasScan!H797&lt;=ListeSeries!$E$2:$E$1045), 0)), "no match"))</f>
        <v>ZAMLI 4</v>
      </c>
      <c r="U797" s="11" cm="1">
        <f t="array" ref="U797">IF(ISBLANK(C797),"",IFERROR(INDEX(ListeSeries!$F$2:$F$1045, MATCH(1, (DatasScan!G797=ListeSeries!$B$2:$B$1045) * (DatasScan!H797&gt;=ListeSeries!$D$2:$D$1045) * (DatasScan!H797&lt;=ListeSeries!$E$2:$E$1045), 0)), "no match"))</f>
        <v>2306</v>
      </c>
      <c r="V797" s="9"/>
    </row>
    <row r="798" spans="1:22" x14ac:dyDescent="0.25">
      <c r="A798" s="6" t="str">
        <f t="shared" si="125"/>
        <v>4</v>
      </c>
      <c r="B798" s="272" t="s">
        <v>3607</v>
      </c>
      <c r="C798" s="190" t="s">
        <v>2153</v>
      </c>
      <c r="E798" s="11">
        <v>1</v>
      </c>
      <c r="F798" s="7" t="str">
        <f t="shared" si="128"/>
        <v>833720250801EA8</v>
      </c>
      <c r="G798" s="21" t="str">
        <f>IF(ISBLANK(C798),"",_xlfn.XLOOKUP(_xlfn.XLOOKUP(VALUE(LEFT(C798,4)),Souches!$B$2:$B$15000,Souches!$E$2:$E$15000),Varietes!$B$2:$B$500,Varietes!$C$2:$C$500))</f>
        <v>DABAS</v>
      </c>
      <c r="H798" s="19">
        <f>IF(ISBLANK(C798),"",_xlfn.XLOOKUP(VALUE(LEFT(C798,4)),Souches!$B$2:$B$15000,Souches!$D$2:$D$15000))</f>
        <v>36</v>
      </c>
      <c r="I798" s="10">
        <f t="shared" si="120"/>
        <v>45870</v>
      </c>
      <c r="J798" s="19">
        <f>IF(I798="","",INT(('ObjProd (2)'!$C$25-I798)/7 * (ABS('ObjProd (2)'!$C$25-I798)&gt;=7)))</f>
        <v>6</v>
      </c>
      <c r="K798" s="10" t="str">
        <f>IF(I798="","",
IF(AND(DATEDIF(I798,'ObjProd (2)'!$C$25,"y")=0,DATEDIF(I798,'ObjProd (2)'!$C$25,"ym")=0,
   INT(('ObjProd (2)'!$C$25-EDATE(I798,DATEDIF(I798,'ObjProd (2)'!$C$25,"y")*12+DATEDIF(I798,'ObjProd (2)'!$C$25,"ym")))/7)=0),
   "&lt; 1 sem.",
   IF(DATEDIF(I798,'ObjProd (2)'!$C$25,"y")&gt;0,DATEDIF(I798,'ObjProd (2)'!$C$25,"y") &amp; " " &amp; IF(DATEDIF(I798,'ObjProd (2)'!$C$25,"y")=1,"an ","ans "),"") &amp;
   IF(DATEDIF(I798,'ObjProd (2)'!$C$25,"ym")&gt;0,DATEDIF(I798,'ObjProd (2)'!$C$25,"ym") &amp; " mois ", "") &amp;
   IF(INT(('ObjProd (2)'!$C$25-EDATE(I798,DATEDIF(I798,'ObjProd (2)'!$C$25,"y")*12+DATEDIF(I798,'ObjProd (2)'!$C$25,"ym")))/7)&gt;0,
      INT(('ObjProd (2)'!$C$25-EDATE(I798,DATEDIF(I798,'ObjProd (2)'!$C$25,"y")*12+DATEDIF(I798,'ObjProd (2)'!$C$25,"ym")))/7) &amp; " sem.",
      "")
)
)</f>
        <v>1 mois 2 sem.</v>
      </c>
      <c r="L798" s="11" t="str">
        <f t="shared" si="121"/>
        <v xml:space="preserve">EA8 </v>
      </c>
      <c r="M798" s="9">
        <f t="shared" si="122"/>
        <v>1</v>
      </c>
      <c r="N798" s="9" t="str" cm="1">
        <f t="array" aca="1" ref="N798" ca="1">LEFT(L798, IF(ISNUMBER(SUBSTITUTE(_xludf.MID(L798, 2, 1), ".", ",")), 1, 2))</f>
        <v>EA</v>
      </c>
      <c r="O798" s="19">
        <f t="shared" ca="1" si="132"/>
        <v>8</v>
      </c>
      <c r="P798" s="9" t="str">
        <f t="shared" ca="1" si="126"/>
        <v>E</v>
      </c>
      <c r="Q798" s="9" t="str">
        <f t="shared" ca="1" si="127"/>
        <v>7+</v>
      </c>
      <c r="R798" s="9" t="str">
        <f t="shared" ca="1" si="124"/>
        <v>E7+</v>
      </c>
      <c r="S798" t="str" cm="1">
        <f t="array" ref="S798">IF(ISBLANK(C798),"",IFERROR(INDEX(ListeSeries!$A$2:$A$1045, MATCH(1, (DatasScan!G798=ListeSeries!$B$2:$B$1045) * (DatasScan!H798&gt;=ListeSeries!$D$2:$D$1045) * (DatasScan!H798&lt;=ListeSeries!$E$2:$E$1045), 0)), "no match"))</f>
        <v>DABBAS</v>
      </c>
      <c r="T798" s="7" t="str" cm="1">
        <f t="array" ref="T798">IF(ISBLANK(C798),"",IFERROR(INDEX(ListeSeries!$C$2:$C$1045, MATCH(1, (DatasScan!G798=ListeSeries!$B$2:$B$1045) * (DatasScan!H798&gt;=ListeSeries!$D$2:$D$1045) * (DatasScan!H798&lt;=ListeSeries!$E$2:$E$1045), 0)), "no match"))</f>
        <v>DABBAS 4</v>
      </c>
      <c r="U798" s="11" t="str" cm="1">
        <f t="array" ref="U798">IF(ISBLANK(C798),"",IFERROR(INDEX(ListeSeries!$F$2:$F$1045, MATCH(1, (DatasScan!G798=ListeSeries!$B$2:$B$1045) * (DatasScan!H798&gt;=ListeSeries!$D$2:$D$1045) * (DatasScan!H798&lt;=ListeSeries!$E$2:$E$1045), 0)), "no match"))</f>
        <v>33-47</v>
      </c>
      <c r="V798" s="9"/>
    </row>
    <row r="799" spans="1:22" x14ac:dyDescent="0.25">
      <c r="A799" s="6" t="str">
        <f t="shared" si="125"/>
        <v>4</v>
      </c>
      <c r="B799" s="272" t="s">
        <v>3607</v>
      </c>
      <c r="C799" s="190" t="s">
        <v>2154</v>
      </c>
      <c r="E799" s="11">
        <v>9</v>
      </c>
      <c r="F799" s="7" t="str">
        <f t="shared" si="128"/>
        <v>828720250724E 4</v>
      </c>
      <c r="G799" s="21" t="str">
        <f>IF(ISBLANK(C799),"",_xlfn.XLOOKUP(_xlfn.XLOOKUP(VALUE(LEFT(C799,4)),Souches!$B$2:$B$15000,Souches!$E$2:$E$15000),Varietes!$B$2:$B$500,Varietes!$C$2:$C$500))</f>
        <v>GND</v>
      </c>
      <c r="H799" s="19">
        <f>IF(ISBLANK(C799),"",_xlfn.XLOOKUP(VALUE(LEFT(C799,4)),Souches!$B$2:$B$15000,Souches!$D$2:$D$15000))</f>
        <v>12</v>
      </c>
      <c r="I799" s="10">
        <f t="shared" si="120"/>
        <v>45862</v>
      </c>
      <c r="J799" s="19">
        <f>IF(I799="","",INT(('ObjProd (2)'!$C$25-I799)/7 * (ABS('ObjProd (2)'!$C$25-I799)&gt;=7)))</f>
        <v>8</v>
      </c>
      <c r="K799" s="10" t="str">
        <f>IF(I799="","",
IF(AND(DATEDIF(I799,'ObjProd (2)'!$C$25,"y")=0,DATEDIF(I799,'ObjProd (2)'!$C$25,"ym")=0,
   INT(('ObjProd (2)'!$C$25-EDATE(I799,DATEDIF(I799,'ObjProd (2)'!$C$25,"y")*12+DATEDIF(I799,'ObjProd (2)'!$C$25,"ym")))/7)=0),
   "&lt; 1 sem.",
   IF(DATEDIF(I799,'ObjProd (2)'!$C$25,"y")&gt;0,DATEDIF(I799,'ObjProd (2)'!$C$25,"y") &amp; " " &amp; IF(DATEDIF(I799,'ObjProd (2)'!$C$25,"y")=1,"an ","ans "),"") &amp;
   IF(DATEDIF(I799,'ObjProd (2)'!$C$25,"ym")&gt;0,DATEDIF(I799,'ObjProd (2)'!$C$25,"ym") &amp; " mois ", "") &amp;
   IF(INT(('ObjProd (2)'!$C$25-EDATE(I799,DATEDIF(I799,'ObjProd (2)'!$C$25,"y")*12+DATEDIF(I799,'ObjProd (2)'!$C$25,"ym")))/7)&gt;0,
      INT(('ObjProd (2)'!$C$25-EDATE(I799,DATEDIF(I799,'ObjProd (2)'!$C$25,"y")*12+DATEDIF(I799,'ObjProd (2)'!$C$25,"ym")))/7) &amp; " sem.",
      "")
)
)</f>
        <v>1 mois 3 sem.</v>
      </c>
      <c r="L799" s="11" t="str">
        <f t="shared" si="121"/>
        <v xml:space="preserve">E 4 </v>
      </c>
      <c r="M799" s="9">
        <f t="shared" si="122"/>
        <v>9</v>
      </c>
      <c r="N799" s="9" t="str" cm="1">
        <f t="array" aca="1" ref="N799" ca="1">LEFT(L799, IF(ISNUMBER(SUBSTITUTE(_xludf.MID(L799, 2, 1), ".", ",")), 1, 2))</f>
        <v xml:space="preserve">E </v>
      </c>
      <c r="O799" s="19">
        <f t="shared" ca="1" si="132"/>
        <v>4</v>
      </c>
      <c r="P799" s="9" t="str">
        <f t="shared" ca="1" si="126"/>
        <v>E</v>
      </c>
      <c r="Q799" s="9">
        <f t="shared" ca="1" si="127"/>
        <v>4</v>
      </c>
      <c r="R799" s="9" t="str">
        <f t="shared" ca="1" si="124"/>
        <v>E4</v>
      </c>
      <c r="S799" t="str" cm="1">
        <f t="array" ref="S799">IF(ISBLANK(C799),"",IFERROR(INDEX(ListeSeries!$A$2:$A$1045, MATCH(1, (DatasScan!G799=ListeSeries!$B$2:$B$1045) * (DatasScan!H799&gt;=ListeSeries!$D$2:$D$1045) * (DatasScan!H799&lt;=ListeSeries!$E$2:$E$1045), 0)), "no match"))</f>
        <v>GANDA</v>
      </c>
      <c r="T799" s="7" t="str" cm="1">
        <f t="array" ref="T799">IF(ISBLANK(C799),"",IFERROR(INDEX(ListeSeries!$C$2:$C$1045, MATCH(1, (DatasScan!G799=ListeSeries!$B$2:$B$1045) * (DatasScan!H799&gt;=ListeSeries!$D$2:$D$1045) * (DatasScan!H799&lt;=ListeSeries!$E$2:$E$1045), 0)), "no match"))</f>
        <v>GANDA 4</v>
      </c>
      <c r="U799" s="11" t="str" cm="1">
        <f t="array" ref="U799">IF(ISBLANK(C799),"",IFERROR(INDEX(ListeSeries!$F$2:$F$1045, MATCH(1, (DatasScan!G799=ListeSeries!$B$2:$B$1045) * (DatasScan!H799&gt;=ListeSeries!$D$2:$D$1045) * (DatasScan!H799&lt;=ListeSeries!$E$2:$E$1045), 0)), "no match"))</f>
        <v>11-15</v>
      </c>
      <c r="V799" s="9"/>
    </row>
    <row r="800" spans="1:22" x14ac:dyDescent="0.25">
      <c r="A800" s="6" t="str">
        <f t="shared" si="125"/>
        <v>4</v>
      </c>
      <c r="B800" s="272" t="s">
        <v>3607</v>
      </c>
      <c r="C800" s="190" t="s">
        <v>2155</v>
      </c>
      <c r="D800" s="8">
        <v>1</v>
      </c>
      <c r="E800" s="11">
        <v>1</v>
      </c>
      <c r="F800" s="7" t="str">
        <f t="shared" si="128"/>
        <v>828720250724E 6</v>
      </c>
      <c r="G800" s="21" t="str">
        <f>IF(ISBLANK(C800),"",_xlfn.XLOOKUP(_xlfn.XLOOKUP(VALUE(LEFT(C800,4)),Souches!$B$2:$B$15000,Souches!$E$2:$E$15000),Varietes!$B$2:$B$500,Varietes!$C$2:$C$500))</f>
        <v>GND</v>
      </c>
      <c r="H800" s="19">
        <f>IF(ISBLANK(C800),"",_xlfn.XLOOKUP(VALUE(LEFT(C800,4)),Souches!$B$2:$B$15000,Souches!$D$2:$D$15000))</f>
        <v>12</v>
      </c>
      <c r="I800" s="10">
        <f t="shared" si="120"/>
        <v>45862</v>
      </c>
      <c r="J800" s="19">
        <f>IF(I800="","",INT(('ObjProd (2)'!$C$25-I800)/7 * (ABS('ObjProd (2)'!$C$25-I800)&gt;=7)))</f>
        <v>8</v>
      </c>
      <c r="K800" s="10" t="str">
        <f>IF(I800="","",
IF(AND(DATEDIF(I800,'ObjProd (2)'!$C$25,"y")=0,DATEDIF(I800,'ObjProd (2)'!$C$25,"ym")=0,
   INT(('ObjProd (2)'!$C$25-EDATE(I800,DATEDIF(I800,'ObjProd (2)'!$C$25,"y")*12+DATEDIF(I800,'ObjProd (2)'!$C$25,"ym")))/7)=0),
   "&lt; 1 sem.",
   IF(DATEDIF(I800,'ObjProd (2)'!$C$25,"y")&gt;0,DATEDIF(I800,'ObjProd (2)'!$C$25,"y") &amp; " " &amp; IF(DATEDIF(I800,'ObjProd (2)'!$C$25,"y")=1,"an ","ans "),"") &amp;
   IF(DATEDIF(I800,'ObjProd (2)'!$C$25,"ym")&gt;0,DATEDIF(I800,'ObjProd (2)'!$C$25,"ym") &amp; " mois ", "") &amp;
   IF(INT(('ObjProd (2)'!$C$25-EDATE(I800,DATEDIF(I800,'ObjProd (2)'!$C$25,"y")*12+DATEDIF(I800,'ObjProd (2)'!$C$25,"ym")))/7)&gt;0,
      INT(('ObjProd (2)'!$C$25-EDATE(I800,DATEDIF(I800,'ObjProd (2)'!$C$25,"y")*12+DATEDIF(I800,'ObjProd (2)'!$C$25,"ym")))/7) &amp; " sem.",
      "")
)
)</f>
        <v>1 mois 3 sem.</v>
      </c>
      <c r="L800" s="11" t="str">
        <f t="shared" si="121"/>
        <v xml:space="preserve">E 6 </v>
      </c>
      <c r="M800" s="9">
        <f t="shared" si="122"/>
        <v>15</v>
      </c>
      <c r="N800" s="9" t="str" cm="1">
        <f t="array" aca="1" ref="N800" ca="1">LEFT(L800, IF(ISNUMBER(SUBSTITUTE(_xludf.MID(L800, 2, 1), ".", ",")), 1, 2))</f>
        <v xml:space="preserve">E </v>
      </c>
      <c r="O800" s="19">
        <f t="shared" ca="1" si="132"/>
        <v>6</v>
      </c>
      <c r="P800" s="9" t="str">
        <f t="shared" ca="1" si="126"/>
        <v>E</v>
      </c>
      <c r="Q800" s="9">
        <f t="shared" ca="1" si="127"/>
        <v>6</v>
      </c>
      <c r="R800" s="9" t="str">
        <f t="shared" ca="1" si="124"/>
        <v>E6</v>
      </c>
      <c r="S800" t="str" cm="1">
        <f t="array" ref="S800">IF(ISBLANK(C800),"",IFERROR(INDEX(ListeSeries!$A$2:$A$1045, MATCH(1, (DatasScan!G800=ListeSeries!$B$2:$B$1045) * (DatasScan!H800&gt;=ListeSeries!$D$2:$D$1045) * (DatasScan!H800&lt;=ListeSeries!$E$2:$E$1045), 0)), "no match"))</f>
        <v>GANDA</v>
      </c>
      <c r="T800" s="7" t="str" cm="1">
        <f t="array" ref="T800">IF(ISBLANK(C800),"",IFERROR(INDEX(ListeSeries!$C$2:$C$1045, MATCH(1, (DatasScan!G800=ListeSeries!$B$2:$B$1045) * (DatasScan!H800&gt;=ListeSeries!$D$2:$D$1045) * (DatasScan!H800&lt;=ListeSeries!$E$2:$E$1045), 0)), "no match"))</f>
        <v>GANDA 4</v>
      </c>
      <c r="U800" s="11" t="str" cm="1">
        <f t="array" ref="U800">IF(ISBLANK(C800),"",IFERROR(INDEX(ListeSeries!$F$2:$F$1045, MATCH(1, (DatasScan!G800=ListeSeries!$B$2:$B$1045) * (DatasScan!H800&gt;=ListeSeries!$D$2:$D$1045) * (DatasScan!H800&lt;=ListeSeries!$E$2:$E$1045), 0)), "no match"))</f>
        <v>11-15</v>
      </c>
      <c r="V800" s="9"/>
    </row>
    <row r="801" spans="1:30" x14ac:dyDescent="0.25">
      <c r="A801" s="6" t="str">
        <f t="shared" si="125"/>
        <v>4</v>
      </c>
      <c r="B801" s="272" t="s">
        <v>3607</v>
      </c>
      <c r="C801" s="190" t="s">
        <v>3610</v>
      </c>
      <c r="D801" s="8">
        <v>1</v>
      </c>
      <c r="F801" s="7" t="str">
        <f t="shared" si="128"/>
        <v>860820250917E 2</v>
      </c>
      <c r="G801" s="21" t="str">
        <f>IF(ISBLANK(C801),"",_xlfn.XLOOKUP(_xlfn.XLOOKUP(VALUE(LEFT(C801,4)),Souches!$B$2:$B$15000,Souches!$E$2:$E$15000),Varietes!$B$2:$B$500,Varietes!$C$2:$C$500))</f>
        <v>ISEHS</v>
      </c>
      <c r="H801" s="19">
        <f>IF(ISBLANK(C801),"",_xlfn.XLOOKUP(VALUE(LEFT(C801,4)),Souches!$B$2:$B$15000,Souches!$D$2:$D$15000))</f>
        <v>2</v>
      </c>
      <c r="I801" s="10">
        <f t="shared" si="120"/>
        <v>45917</v>
      </c>
      <c r="J801" s="19">
        <f>IF(I801="","",INT(('ObjProd (2)'!$C$25-I801)/7 * (ABS('ObjProd (2)'!$C$25-I801)&gt;=7)))</f>
        <v>0</v>
      </c>
      <c r="K801" s="10" t="str">
        <f>IF(I801="","",
IF(AND(DATEDIF(I801,'ObjProd (2)'!$C$25,"y")=0,DATEDIF(I801,'ObjProd (2)'!$C$25,"ym")=0,
   INT(('ObjProd (2)'!$C$25-EDATE(I801,DATEDIF(I801,'ObjProd (2)'!$C$25,"y")*12+DATEDIF(I801,'ObjProd (2)'!$C$25,"ym")))/7)=0),
   "&lt; 1 sem.",
   IF(DATEDIF(I801,'ObjProd (2)'!$C$25,"y")&gt;0,DATEDIF(I801,'ObjProd (2)'!$C$25,"y") &amp; " " &amp; IF(DATEDIF(I801,'ObjProd (2)'!$C$25,"y")=1,"an ","ans "),"") &amp;
   IF(DATEDIF(I801,'ObjProd (2)'!$C$25,"ym")&gt;0,DATEDIF(I801,'ObjProd (2)'!$C$25,"ym") &amp; " mois ", "") &amp;
   IF(INT(('ObjProd (2)'!$C$25-EDATE(I801,DATEDIF(I801,'ObjProd (2)'!$C$25,"y")*12+DATEDIF(I801,'ObjProd (2)'!$C$25,"ym")))/7)&gt;0,
      INT(('ObjProd (2)'!$C$25-EDATE(I801,DATEDIF(I801,'ObjProd (2)'!$C$25,"y")*12+DATEDIF(I801,'ObjProd (2)'!$C$25,"ym")))/7) &amp; " sem.",
      "")
)
)</f>
        <v>&lt; 1 sem.</v>
      </c>
      <c r="L801" s="11" t="str">
        <f t="shared" si="121"/>
        <v xml:space="preserve">E 2 </v>
      </c>
      <c r="M801" s="9">
        <f t="shared" si="122"/>
        <v>14</v>
      </c>
      <c r="N801" s="9" t="str" cm="1">
        <f t="array" aca="1" ref="N801" ca="1">LEFT(L801, IF(ISNUMBER(SUBSTITUTE(_xludf.MID(L801, 2, 1), ".", ",")), 1, 2))</f>
        <v xml:space="preserve">E </v>
      </c>
      <c r="O801" s="19">
        <f t="shared" ca="1" si="132"/>
        <v>2</v>
      </c>
      <c r="P801" s="9" t="str">
        <f t="shared" ca="1" si="126"/>
        <v>E</v>
      </c>
      <c r="Q801" s="9">
        <f t="shared" ca="1" si="127"/>
        <v>2</v>
      </c>
      <c r="R801" s="9" t="str">
        <f t="shared" ca="1" si="124"/>
        <v>E2</v>
      </c>
      <c r="S801" t="str" cm="1">
        <f t="array" ref="S801">IF(ISBLANK(C801),"",IFERROR(INDEX(ListeSeries!$A$2:$A$1045, MATCH(1, (DatasScan!G801=ListeSeries!$B$2:$B$1045) * (DatasScan!H801&gt;=ListeSeries!$D$2:$D$1045) * (DatasScan!H801&lt;=ListeSeries!$E$2:$E$1045), 0)), "no match"))</f>
        <v>SHESHI</v>
      </c>
      <c r="T801" s="7" t="str" cm="1">
        <f t="array" ref="T801">IF(ISBLANK(C801),"",IFERROR(INDEX(ListeSeries!$C$2:$C$1045, MATCH(1, (DatasScan!G801=ListeSeries!$B$2:$B$1045) * (DatasScan!H801&gt;=ListeSeries!$D$2:$D$1045) * (DatasScan!H801&lt;=ListeSeries!$E$2:$E$1045), 0)), "no match"))</f>
        <v>SHESHI 02</v>
      </c>
      <c r="U801" s="11" cm="1">
        <f t="array" ref="U801">IF(ISBLANK(C801),"",IFERROR(INDEX(ListeSeries!$F$2:$F$1045, MATCH(1, (DatasScan!G801=ListeSeries!$B$2:$B$1045) * (DatasScan!H801&gt;=ListeSeries!$D$2:$D$1045) * (DatasScan!H801&lt;=ListeSeries!$E$2:$E$1045), 0)), "no match"))</f>
        <v>2</v>
      </c>
    </row>
    <row r="802" spans="1:30" x14ac:dyDescent="0.25">
      <c r="A802" s="6" t="str">
        <f t="shared" si="125"/>
        <v/>
      </c>
      <c r="B802" s="272"/>
      <c r="F802" s="7" t="str">
        <f t="shared" si="128"/>
        <v/>
      </c>
      <c r="G802" s="21" t="str">
        <f>IF(ISBLANK(C802),"",_xlfn.XLOOKUP(_xlfn.XLOOKUP(VALUE(LEFT(C802,4)),Souches!$B$2:$B$15000,Souches!$E$2:$E$15000),Varietes!$B$2:$B$500,Varietes!$C$2:$C$500))</f>
        <v/>
      </c>
      <c r="H802" s="19" t="str">
        <f>IF(ISBLANK(C802),"",_xlfn.XLOOKUP(VALUE(LEFT(C802,4)),Souches!$B$2:$B$15000,Souches!$D$2:$D$15000))</f>
        <v/>
      </c>
      <c r="I802" s="10" t="str">
        <f t="shared" si="120"/>
        <v/>
      </c>
      <c r="J802" s="19" t="str">
        <f>IF(I802="","",INT(('ObjProd (2)'!$C$25-I802)/7 * (ABS('ObjProd (2)'!$C$25-I802)&gt;=7)))</f>
        <v/>
      </c>
      <c r="K802" s="10" t="str">
        <f>IF(I802="","",
IF(AND(DATEDIF(I802,'ObjProd (2)'!$C$25,"y")=0,DATEDIF(I802,'ObjProd (2)'!$C$25,"ym")=0,
   INT(('ObjProd (2)'!$C$25-EDATE(I802,DATEDIF(I802,'ObjProd (2)'!$C$25,"y")*12+DATEDIF(I802,'ObjProd (2)'!$C$25,"ym")))/7)=0),
   "&lt; 1 sem.",
   IF(DATEDIF(I802,'ObjProd (2)'!$C$25,"y")&gt;0,DATEDIF(I802,'ObjProd (2)'!$C$25,"y") &amp; " " &amp; IF(DATEDIF(I802,'ObjProd (2)'!$C$25,"y")=1,"an ","ans "),"") &amp;
   IF(DATEDIF(I802,'ObjProd (2)'!$C$25,"ym")&gt;0,DATEDIF(I802,'ObjProd (2)'!$C$25,"ym") &amp; " mois ", "") &amp;
   IF(INT(('ObjProd (2)'!$C$25-EDATE(I802,DATEDIF(I802,'ObjProd (2)'!$C$25,"y")*12+DATEDIF(I802,'ObjProd (2)'!$C$25,"ym")))/7)&gt;0,
      INT(('ObjProd (2)'!$C$25-EDATE(I802,DATEDIF(I802,'ObjProd (2)'!$C$25,"y")*12+DATEDIF(I802,'ObjProd (2)'!$C$25,"ym")))/7) &amp; " sem.",
      "")
)
)</f>
        <v/>
      </c>
      <c r="L802" s="11" t="str">
        <f t="shared" si="121"/>
        <v/>
      </c>
      <c r="M802" s="9" t="str">
        <f t="shared" si="122"/>
        <v/>
      </c>
      <c r="N802" s="9" t="str" cm="1">
        <f t="array" aca="1" ref="N802" ca="1">LEFT(L802, IF(ISNUMBER(SUBSTITUTE(_xludf.MID(L802, 2, 1), ".", ",")), 1, 2))</f>
        <v/>
      </c>
      <c r="O802" s="19" t="str">
        <f t="shared" ca="1" si="132"/>
        <v/>
      </c>
      <c r="P802" s="9" t="str">
        <f t="shared" ca="1" si="126"/>
        <v/>
      </c>
      <c r="Q802" s="9" t="str">
        <f t="shared" ca="1" si="127"/>
        <v/>
      </c>
      <c r="R802" s="9" t="str">
        <f t="shared" si="124"/>
        <v/>
      </c>
      <c r="S802" t="str" cm="1">
        <f t="array" ref="S802">IF(ISBLANK(C802),"",IFERROR(INDEX(ListeSeries!$A$2:$A$1045, MATCH(1, (DatasScan!G802=ListeSeries!$B$2:$B$1045) * (DatasScan!H802&gt;=ListeSeries!$D$2:$D$1045) * (DatasScan!H802&lt;=ListeSeries!$E$2:$E$1045), 0)), "no match"))</f>
        <v/>
      </c>
      <c r="T802" s="7" t="str" cm="1">
        <f t="array" ref="T802">IF(ISBLANK(C802),"",IFERROR(INDEX(ListeSeries!$C$2:$C$1045, MATCH(1, (DatasScan!G802=ListeSeries!$B$2:$B$1045) * (DatasScan!H802&gt;=ListeSeries!$D$2:$D$1045) * (DatasScan!H802&lt;=ListeSeries!$E$2:$E$1045), 0)), "no match"))</f>
        <v/>
      </c>
      <c r="U802" s="11" t="str" cm="1">
        <f t="array" ref="U802">IF(ISBLANK(C802),"",IFERROR(INDEX(ListeSeries!$F$2:$F$1045, MATCH(1, (DatasScan!G802=ListeSeries!$B$2:$B$1045) * (DatasScan!H802&gt;=ListeSeries!$D$2:$D$1045) * (DatasScan!H802&lt;=ListeSeries!$E$2:$E$1045), 0)), "no match"))</f>
        <v/>
      </c>
    </row>
    <row r="803" spans="1:30" x14ac:dyDescent="0.25">
      <c r="A803" s="6" t="str">
        <f t="shared" si="125"/>
        <v/>
      </c>
      <c r="B803" s="272"/>
      <c r="F803" s="7" t="str">
        <f t="shared" si="128"/>
        <v/>
      </c>
      <c r="G803" s="21" t="str">
        <f>IF(ISBLANK(C803),"",_xlfn.XLOOKUP(_xlfn.XLOOKUP(VALUE(LEFT(C803,4)),Souches!$B$2:$B$15000,Souches!$E$2:$E$15000),Varietes!$B$2:$B$500,Varietes!$C$2:$C$500))</f>
        <v/>
      </c>
      <c r="H803" s="19" t="str">
        <f>IF(ISBLANK(C803),"",_xlfn.XLOOKUP(VALUE(LEFT(C803,4)),Souches!$B$2:$B$15000,Souches!$D$2:$D$15000))</f>
        <v/>
      </c>
      <c r="I803" s="10" t="str">
        <f t="shared" si="120"/>
        <v/>
      </c>
      <c r="J803" s="19" t="str">
        <f>IF(I803="","",INT(('ObjProd (2)'!$C$25-I803)/7 * (ABS('ObjProd (2)'!$C$25-I803)&gt;=7)))</f>
        <v/>
      </c>
      <c r="K803" s="10" t="str">
        <f>IF(I803="","",
IF(AND(DATEDIF(I803,'ObjProd (2)'!$C$25,"y")=0,DATEDIF(I803,'ObjProd (2)'!$C$25,"ym")=0,
   INT(('ObjProd (2)'!$C$25-EDATE(I803,DATEDIF(I803,'ObjProd (2)'!$C$25,"y")*12+DATEDIF(I803,'ObjProd (2)'!$C$25,"ym")))/7)=0),
   "&lt; 1 sem.",
   IF(DATEDIF(I803,'ObjProd (2)'!$C$25,"y")&gt;0,DATEDIF(I803,'ObjProd (2)'!$C$25,"y") &amp; " " &amp; IF(DATEDIF(I803,'ObjProd (2)'!$C$25,"y")=1,"an ","ans "),"") &amp;
   IF(DATEDIF(I803,'ObjProd (2)'!$C$25,"ym")&gt;0,DATEDIF(I803,'ObjProd (2)'!$C$25,"ym") &amp; " mois ", "") &amp;
   IF(INT(('ObjProd (2)'!$C$25-EDATE(I803,DATEDIF(I803,'ObjProd (2)'!$C$25,"y")*12+DATEDIF(I803,'ObjProd (2)'!$C$25,"ym")))/7)&gt;0,
      INT(('ObjProd (2)'!$C$25-EDATE(I803,DATEDIF(I803,'ObjProd (2)'!$C$25,"y")*12+DATEDIF(I803,'ObjProd (2)'!$C$25,"ym")))/7) &amp; " sem.",
      "")
)
)</f>
        <v/>
      </c>
      <c r="L803" s="11" t="str">
        <f t="shared" si="121"/>
        <v/>
      </c>
      <c r="M803" s="9" t="str">
        <f t="shared" si="122"/>
        <v/>
      </c>
      <c r="N803" s="9" t="str" cm="1">
        <f t="array" aca="1" ref="N803" ca="1">LEFT(L803, IF(ISNUMBER(SUBSTITUTE(_xludf.MID(L803, 2, 1), ".", ",")), 1, 2))</f>
        <v/>
      </c>
      <c r="O803" s="19" t="str">
        <f t="shared" ca="1" si="132"/>
        <v/>
      </c>
      <c r="P803" s="9" t="str">
        <f t="shared" ca="1" si="126"/>
        <v/>
      </c>
      <c r="Q803" s="9" t="str">
        <f t="shared" ca="1" si="127"/>
        <v/>
      </c>
      <c r="R803" s="9" t="str">
        <f t="shared" si="124"/>
        <v/>
      </c>
      <c r="S803" t="str" cm="1">
        <f t="array" ref="S803">IF(ISBLANK(C803),"",IFERROR(INDEX(ListeSeries!$A$2:$A$1045, MATCH(1, (DatasScan!G803=ListeSeries!$B$2:$B$1045) * (DatasScan!H803&gt;=ListeSeries!$D$2:$D$1045) * (DatasScan!H803&lt;=ListeSeries!$E$2:$E$1045), 0)), "no match"))</f>
        <v/>
      </c>
      <c r="T803" s="7" t="str" cm="1">
        <f t="array" ref="T803">IF(ISBLANK(C803),"",IFERROR(INDEX(ListeSeries!$C$2:$C$1045, MATCH(1, (DatasScan!G803=ListeSeries!$B$2:$B$1045) * (DatasScan!H803&gt;=ListeSeries!$D$2:$D$1045) * (DatasScan!H803&lt;=ListeSeries!$E$2:$E$1045), 0)), "no match"))</f>
        <v/>
      </c>
      <c r="U803" s="11" t="str" cm="1">
        <f t="array" ref="U803">IF(ISBLANK(C803),"",IFERROR(INDEX(ListeSeries!$F$2:$F$1045, MATCH(1, (DatasScan!G803=ListeSeries!$B$2:$B$1045) * (DatasScan!H803&gt;=ListeSeries!$D$2:$D$1045) * (DatasScan!H803&lt;=ListeSeries!$E$2:$E$1045), 0)), "no match"))</f>
        <v/>
      </c>
    </row>
    <row r="804" spans="1:30" x14ac:dyDescent="0.25">
      <c r="A804" s="6" t="str">
        <f t="shared" si="125"/>
        <v/>
      </c>
      <c r="B804" s="272"/>
      <c r="F804" s="7" t="str">
        <f t="shared" si="128"/>
        <v/>
      </c>
      <c r="G804" s="21" t="str">
        <f>IF(ISBLANK(C804),"",_xlfn.XLOOKUP(_xlfn.XLOOKUP(VALUE(LEFT(C804,4)),Souches!$B$2:$B$15000,Souches!$E$2:$E$15000),Varietes!$B$2:$B$500,Varietes!$C$2:$C$500))</f>
        <v/>
      </c>
      <c r="H804" s="19" t="str">
        <f>IF(ISBLANK(C804),"",_xlfn.XLOOKUP(VALUE(LEFT(C804,4)),Souches!$B$2:$B$15000,Souches!$D$2:$D$15000))</f>
        <v/>
      </c>
      <c r="I804" s="10" t="str">
        <f t="shared" si="120"/>
        <v/>
      </c>
      <c r="J804" s="19" t="str">
        <f>IF(I804="","",INT(('ObjProd (2)'!$C$25-I804)/7 * (ABS('ObjProd (2)'!$C$25-I804)&gt;=7)))</f>
        <v/>
      </c>
      <c r="K804" s="10" t="str">
        <f>IF(I804="","",
IF(AND(DATEDIF(I804,'ObjProd (2)'!$C$25,"y")=0,DATEDIF(I804,'ObjProd (2)'!$C$25,"ym")=0,
   INT(('ObjProd (2)'!$C$25-EDATE(I804,DATEDIF(I804,'ObjProd (2)'!$C$25,"y")*12+DATEDIF(I804,'ObjProd (2)'!$C$25,"ym")))/7)=0),
   "&lt; 1 sem.",
   IF(DATEDIF(I804,'ObjProd (2)'!$C$25,"y")&gt;0,DATEDIF(I804,'ObjProd (2)'!$C$25,"y") &amp; " " &amp; IF(DATEDIF(I804,'ObjProd (2)'!$C$25,"y")=1,"an ","ans "),"") &amp;
   IF(DATEDIF(I804,'ObjProd (2)'!$C$25,"ym")&gt;0,DATEDIF(I804,'ObjProd (2)'!$C$25,"ym") &amp; " mois ", "") &amp;
   IF(INT(('ObjProd (2)'!$C$25-EDATE(I804,DATEDIF(I804,'ObjProd (2)'!$C$25,"y")*12+DATEDIF(I804,'ObjProd (2)'!$C$25,"ym")))/7)&gt;0,
      INT(('ObjProd (2)'!$C$25-EDATE(I804,DATEDIF(I804,'ObjProd (2)'!$C$25,"y")*12+DATEDIF(I804,'ObjProd (2)'!$C$25,"ym")))/7) &amp; " sem.",
      "")
)
)</f>
        <v/>
      </c>
      <c r="L804" s="11" t="str">
        <f t="shared" si="121"/>
        <v/>
      </c>
      <c r="M804" s="9" t="str">
        <f t="shared" si="122"/>
        <v/>
      </c>
      <c r="N804" s="9" t="str" cm="1">
        <f t="array" aca="1" ref="N804" ca="1">LEFT(L804, IF(ISNUMBER(SUBSTITUTE(_xludf.MID(L804, 2, 1), ".", ",")), 1, 2))</f>
        <v/>
      </c>
      <c r="O804" s="19" t="str">
        <f t="shared" ca="1" si="132"/>
        <v/>
      </c>
      <c r="P804" s="9" t="str">
        <f t="shared" ca="1" si="126"/>
        <v/>
      </c>
      <c r="Q804" s="9" t="str">
        <f t="shared" ca="1" si="127"/>
        <v/>
      </c>
      <c r="R804" s="9" t="str">
        <f t="shared" si="124"/>
        <v/>
      </c>
      <c r="S804" t="str" cm="1">
        <f t="array" ref="S804">IF(ISBLANK(C804),"",IFERROR(INDEX(ListeSeries!$A$2:$A$1045, MATCH(1, (DatasScan!G804=ListeSeries!$B$2:$B$1045) * (DatasScan!H804&gt;=ListeSeries!$D$2:$D$1045) * (DatasScan!H804&lt;=ListeSeries!$E$2:$E$1045), 0)), "no match"))</f>
        <v/>
      </c>
      <c r="T804" s="7" t="str" cm="1">
        <f t="array" ref="T804">IF(ISBLANK(C804),"",IFERROR(INDEX(ListeSeries!$C$2:$C$1045, MATCH(1, (DatasScan!G804=ListeSeries!$B$2:$B$1045) * (DatasScan!H804&gt;=ListeSeries!$D$2:$D$1045) * (DatasScan!H804&lt;=ListeSeries!$E$2:$E$1045), 0)), "no match"))</f>
        <v/>
      </c>
      <c r="U804" s="11" t="str" cm="1">
        <f t="array" ref="U804">IF(ISBLANK(C804),"",IFERROR(INDEX(ListeSeries!$F$2:$F$1045, MATCH(1, (DatasScan!G804=ListeSeries!$B$2:$B$1045) * (DatasScan!H804&gt;=ListeSeries!$D$2:$D$1045) * (DatasScan!H804&lt;=ListeSeries!$E$2:$E$1045), 0)), "no match"))</f>
        <v/>
      </c>
    </row>
    <row r="805" spans="1:30" x14ac:dyDescent="0.25">
      <c r="A805" s="6" t="str">
        <f t="shared" si="125"/>
        <v>1</v>
      </c>
      <c r="B805" s="8" t="s">
        <v>1006</v>
      </c>
      <c r="C805" s="191" t="s">
        <v>859</v>
      </c>
      <c r="E805" s="230">
        <f>2+10</f>
        <v>12</v>
      </c>
      <c r="F805" s="7" t="str">
        <f t="shared" si="128"/>
        <v>saisie_manuelle</v>
      </c>
      <c r="G805" s="174" t="s">
        <v>50</v>
      </c>
      <c r="H805" s="175">
        <v>941001</v>
      </c>
      <c r="I805" s="176">
        <v>45916</v>
      </c>
      <c r="J805" s="19">
        <f>IF(I805="","",INT(('ObjProd (2)'!$C$25-I805)/7 * (ABS('ObjProd (2)'!$C$25-I805)&gt;=7)))</f>
        <v>0</v>
      </c>
      <c r="K805" s="10" t="str">
        <f>IF(I805="","",
IF(AND(DATEDIF(I805,'ObjProd (2)'!$C$25,"y")=0,DATEDIF(I805,'ObjProd (2)'!$C$25,"ym")=0,
   INT(('ObjProd (2)'!$C$25-EDATE(I805,DATEDIF(I805,'ObjProd (2)'!$C$25,"y")*12+DATEDIF(I805,'ObjProd (2)'!$C$25,"ym")))/7)=0),
   "&lt; 1 sem.",
   IF(DATEDIF(I805,'ObjProd (2)'!$C$25,"y")&gt;0,DATEDIF(I805,'ObjProd (2)'!$C$25,"y") &amp; " " &amp; IF(DATEDIF(I805,'ObjProd (2)'!$C$25,"y")=1,"an ","ans "),"") &amp;
   IF(DATEDIF(I805,'ObjProd (2)'!$C$25,"ym")&gt;0,DATEDIF(I805,'ObjProd (2)'!$C$25,"ym") &amp; " mois ", "") &amp;
   IF(INT(('ObjProd (2)'!$C$25-EDATE(I805,DATEDIF(I805,'ObjProd (2)'!$C$25,"y")*12+DATEDIF(I805,'ObjProd (2)'!$C$25,"ym")))/7)&gt;0,
      INT(('ObjProd (2)'!$C$25-EDATE(I805,DATEDIF(I805,'ObjProd (2)'!$C$25,"y")*12+DATEDIF(I805,'ObjProd (2)'!$C$25,"ym")))/7) &amp; " sem.",
      "")
)
)</f>
        <v>&lt; 1 sem.</v>
      </c>
      <c r="L805" s="173" t="s">
        <v>3633</v>
      </c>
      <c r="M805" s="9">
        <f t="shared" si="122"/>
        <v>12</v>
      </c>
      <c r="N805" s="9" t="str" cm="1">
        <f t="array" aca="1" ref="N805" ca="1">LEFT(L805, IF(ISNUMBER(SUBSTITUTE(_xludf.MID(L805, 2, 1), ".", ",")), 1, 2))</f>
        <v xml:space="preserve">i </v>
      </c>
      <c r="O805" s="19">
        <f t="shared" ca="1" si="132"/>
        <v>7</v>
      </c>
      <c r="P805" s="9" t="str">
        <f t="shared" ca="1" si="126"/>
        <v>i</v>
      </c>
      <c r="Q805" s="9" t="str">
        <f t="shared" ca="1" si="127"/>
        <v xml:space="preserve"> préX° 6-7-8</v>
      </c>
      <c r="R805" s="9" t="str">
        <f t="shared" ca="1" si="124"/>
        <v>i préX° 6-7-8</v>
      </c>
      <c r="S805" t="str" cm="1">
        <f t="array" ref="S805">IF(ISBLANK(C805),"",IFERROR(INDEX(ListeSeries!$A$2:$A$1045, MATCH(1, (DatasScan!G805=ListeSeries!$B$2:$B$1045) * (DatasScan!H805&gt;=ListeSeries!$D$2:$D$1045) * (DatasScan!H805&lt;=ListeSeries!$E$2:$E$1045), 0)), "no match"))</f>
        <v>AYYASHA</v>
      </c>
      <c r="T805" s="7" t="str" cm="1">
        <f t="array" ref="T805">IF(ISBLANK(C805),"",IFERROR(INDEX(ListeSeries!$C$2:$C$1045, MATCH(1, (DatasScan!G805=ListeSeries!$B$2:$B$1045) * (DatasScan!H805&gt;=ListeSeries!$D$2:$D$1045) * (DatasScan!H805&lt;=ListeSeries!$E$2:$E$1045), 0)), "no match"))</f>
        <v>AYYASHA 10</v>
      </c>
      <c r="U805" s="11" t="str" cm="1">
        <f t="array" ref="U805">IF(ISBLANK(C805),"",IFERROR(INDEX(ListeSeries!$F$2:$F$1045, MATCH(1, (DatasScan!G805=ListeSeries!$B$2:$B$1045) * (DatasScan!H805&gt;=ListeSeries!$D$2:$D$1045) * (DatasScan!H805&lt;=ListeSeries!$E$2:$E$1045), 0)), "no match"))</f>
        <v>941001-941002</v>
      </c>
      <c r="AD805" s="179" t="s">
        <v>876</v>
      </c>
    </row>
    <row r="806" spans="1:30" x14ac:dyDescent="0.25">
      <c r="A806" s="6" t="str">
        <f t="shared" si="125"/>
        <v/>
      </c>
      <c r="B806" s="272"/>
      <c r="C806" s="191" t="s">
        <v>859</v>
      </c>
      <c r="E806" s="230"/>
      <c r="F806" s="7" t="str">
        <f t="shared" si="128"/>
        <v>saisie_manuelle</v>
      </c>
      <c r="G806" s="174" t="s">
        <v>58</v>
      </c>
      <c r="H806" s="175">
        <v>240601</v>
      </c>
      <c r="I806" s="176"/>
      <c r="J806" s="19" t="str">
        <f>IF(I806="","",INT(('ObjProd (2)'!$C$25-I806)/7 * (ABS('ObjProd (2)'!$C$25-I806)&gt;=7)))</f>
        <v/>
      </c>
      <c r="K806" s="10" t="str">
        <f>IF(I806="","",
IF(AND(DATEDIF(I806,'ObjProd (2)'!$C$25,"y")=0,DATEDIF(I806,'ObjProd (2)'!$C$25,"ym")=0,
   INT(('ObjProd (2)'!$C$25-EDATE(I806,DATEDIF(I806,'ObjProd (2)'!$C$25,"y")*12+DATEDIF(I806,'ObjProd (2)'!$C$25,"ym")))/7)=0),
   "&lt; 1 sem.",
   IF(DATEDIF(I806,'ObjProd (2)'!$C$25,"y")&gt;0,DATEDIF(I806,'ObjProd (2)'!$C$25,"y") &amp; " " &amp; IF(DATEDIF(I806,'ObjProd (2)'!$C$25,"y")=1,"an ","ans "),"") &amp;
   IF(DATEDIF(I806,'ObjProd (2)'!$C$25,"ym")&gt;0,DATEDIF(I806,'ObjProd (2)'!$C$25,"ym") &amp; " mois ", "") &amp;
   IF(INT(('ObjProd (2)'!$C$25-EDATE(I806,DATEDIF(I806,'ObjProd (2)'!$C$25,"y")*12+DATEDIF(I806,'ObjProd (2)'!$C$25,"ym")))/7)&gt;0,
      INT(('ObjProd (2)'!$C$25-EDATE(I806,DATEDIF(I806,'ObjProd (2)'!$C$25,"y")*12+DATEDIF(I806,'ObjProd (2)'!$C$25,"ym")))/7) &amp; " sem.",
      "")
)
)</f>
        <v/>
      </c>
      <c r="L806" s="173"/>
      <c r="M806" s="9" t="str">
        <f t="shared" si="122"/>
        <v/>
      </c>
      <c r="N806" s="9" t="str" cm="1">
        <f t="array" aca="1" ref="N806" ca="1">LEFT(L806, IF(ISNUMBER(SUBSTITUTE(_xludf.MID(L806, 2, 1), ".", ",")), 1, 2))</f>
        <v/>
      </c>
      <c r="O806" s="19" t="str">
        <f t="shared" ref="O806:O833" ca="1" si="133">IF(N806="", "", _xlfn.NUMBERVALUE(RIGHT(L806, LEN(L806)-LEN(N806))))</f>
        <v/>
      </c>
      <c r="P806" s="9" t="str">
        <f t="shared" ref="P806:P833" ca="1" si="134">IF(N806="", "",
    IF(N806="E+", "X",
        IF(OR(LEFT(N806, 1)="E", N806="XR", N806="CS"), "E",
            IF(AND(LEFT(N806, 1)="R", LEFT(N806, 2)&lt;&gt;"RG"), "R",
                IF(OR(N806="MG", N806="G+"), "BoxE",
                    IF(LEFT(N806, 1)="i", "i", "X")
                )
            )
        )
    )
)</f>
        <v/>
      </c>
      <c r="Q806" s="9" t="str">
        <f t="shared" ref="Q806:Q833" ca="1" si="135">IF(P806&lt;&gt;"", IF(P806="X", IF(AND(O806&gt;=1, O806&lt;=12), O806, IF(O806&gt;12, "13+", "erreur")), IF(P806="E", IF(AND(O806&gt;=1, O806&lt;=6), O806, IF(O806&gt;6, "7+", "erreur")), IF(P806="R", 0, IF(P806="I", IF(O806&lt;=2, "nit° 1-2", IF(O806&lt;=5, "° 3-4-5", IF(O806&lt;=8, " préX° 6-7-8", "erreur"))), IF(P806="BoxE", O806, ""))))), "")</f>
        <v/>
      </c>
      <c r="R806" s="9" t="str">
        <f t="shared" ca="1" si="124"/>
        <v/>
      </c>
      <c r="S806" t="str" cm="1">
        <f t="array" ref="S806">IF(ISBLANK(C806),"",IFERROR(INDEX(ListeSeries!$A$2:$A$1045, MATCH(1, (DatasScan!G806=ListeSeries!$B$2:$B$1045) * (DatasScan!H806&gt;=ListeSeries!$D$2:$D$1045) * (DatasScan!H806&lt;=ListeSeries!$E$2:$E$1045), 0)), "no match"))</f>
        <v>BARHEE</v>
      </c>
      <c r="T806" s="7" t="str" cm="1">
        <f t="array" ref="T806">IF(ISBLANK(C806),"",IFERROR(INDEX(ListeSeries!$C$2:$C$1045, MATCH(1, (DatasScan!G806=ListeSeries!$B$2:$B$1045) * (DatasScan!H806&gt;=ListeSeries!$D$2:$D$1045) * (DatasScan!H806&lt;=ListeSeries!$E$2:$E$1045), 0)), "no match"))</f>
        <v>BAHREE 111</v>
      </c>
      <c r="U806" s="11" t="str" cm="1">
        <f t="array" ref="U806">IF(ISBLANK(C806),"",IFERROR(INDEX(ListeSeries!$F$2:$F$1045, MATCH(1, (DatasScan!G806=ListeSeries!$B$2:$B$1045) * (DatasScan!H806&gt;=ListeSeries!$D$2:$D$1045) * (DatasScan!H806&lt;=ListeSeries!$E$2:$E$1045), 0)), "no match"))</f>
        <v>240601-240625</v>
      </c>
    </row>
    <row r="807" spans="1:30" x14ac:dyDescent="0.25">
      <c r="A807" s="6" t="str">
        <f t="shared" si="125"/>
        <v>1</v>
      </c>
      <c r="B807" s="8" t="s">
        <v>1012</v>
      </c>
      <c r="C807" s="191" t="s">
        <v>859</v>
      </c>
      <c r="E807" s="230">
        <f>23+180</f>
        <v>203</v>
      </c>
      <c r="G807" s="174" t="s">
        <v>58</v>
      </c>
      <c r="H807" s="175">
        <v>250501</v>
      </c>
      <c r="I807" s="176">
        <v>45854</v>
      </c>
      <c r="J807" s="19">
        <f>IF(I807="","",INT(('ObjProd (2)'!$C$25-I807)/7 * (ABS('ObjProd (2)'!$C$25-I807)&gt;=7)))</f>
        <v>9</v>
      </c>
      <c r="K807" s="10" t="str">
        <f>IF(I807="","",
IF(AND(DATEDIF(I807,'ObjProd (2)'!$C$25,"y")=0,DATEDIF(I807,'ObjProd (2)'!$C$25,"ym")=0,
   INT(('ObjProd (2)'!$C$25-EDATE(I807,DATEDIF(I807,'ObjProd (2)'!$C$25,"y")*12+DATEDIF(I807,'ObjProd (2)'!$C$25,"ym")))/7)=0),
   "&lt; 1 sem.",
   IF(DATEDIF(I807,'ObjProd (2)'!$C$25,"y")&gt;0,DATEDIF(I807,'ObjProd (2)'!$C$25,"y") &amp; " " &amp; IF(DATEDIF(I807,'ObjProd (2)'!$C$25,"y")=1,"an ","ans "),"") &amp;
   IF(DATEDIF(I807,'ObjProd (2)'!$C$25,"ym")&gt;0,DATEDIF(I807,'ObjProd (2)'!$C$25,"ym") &amp; " mois ", "") &amp;
   IF(INT(('ObjProd (2)'!$C$25-EDATE(I807,DATEDIF(I807,'ObjProd (2)'!$C$25,"y")*12+DATEDIF(I807,'ObjProd (2)'!$C$25,"ym")))/7)&gt;0,
      INT(('ObjProd (2)'!$C$25-EDATE(I807,DATEDIF(I807,'ObjProd (2)'!$C$25,"y")*12+DATEDIF(I807,'ObjProd (2)'!$C$25,"ym")))/7) &amp; " sem.",
      "")
)
)</f>
        <v xml:space="preserve">2 mois </v>
      </c>
      <c r="L807" s="173" t="s">
        <v>963</v>
      </c>
      <c r="M807" s="9">
        <f t="shared" si="122"/>
        <v>203</v>
      </c>
      <c r="N807" s="9" t="str" cm="1">
        <f t="array" aca="1" ref="N807" ca="1">LEFT(L807, IF(ISNUMBER(SUBSTITUTE(_xludf.MID(L807, 2, 1), ".", ",")), 1, 2))</f>
        <v xml:space="preserve">i </v>
      </c>
      <c r="O807" s="19">
        <f t="shared" ca="1" si="133"/>
        <v>2</v>
      </c>
      <c r="P807" s="9" t="str">
        <f t="shared" ca="1" si="134"/>
        <v>i</v>
      </c>
      <c r="Q807" s="9" t="str">
        <f t="shared" ca="1" si="135"/>
        <v>nit° 1-2</v>
      </c>
      <c r="R807" s="9" t="str">
        <f t="shared" ca="1" si="124"/>
        <v>init° 1-2</v>
      </c>
      <c r="S807" t="str" cm="1">
        <f t="array" ref="S807">IF(ISBLANK(C807),"",IFERROR(INDEX(ListeSeries!$A$2:$A$1045, MATCH(1, (DatasScan!G807=ListeSeries!$B$2:$B$1045) * (DatasScan!H807&gt;=ListeSeries!$D$2:$D$1045) * (DatasScan!H807&lt;=ListeSeries!$E$2:$E$1045), 0)), "no match"))</f>
        <v>BARHEE</v>
      </c>
      <c r="T807" s="7" t="str" cm="1">
        <f t="array" ref="T807">IF(ISBLANK(C807),"",IFERROR(INDEX(ListeSeries!$C$2:$C$1045, MATCH(1, (DatasScan!G807=ListeSeries!$B$2:$B$1045) * (DatasScan!H807&gt;=ListeSeries!$D$2:$D$1045) * (DatasScan!H807&lt;=ListeSeries!$E$2:$E$1045), 0)), "no match"))</f>
        <v>BAHREE 112</v>
      </c>
      <c r="U807" s="11" t="str" cm="1">
        <f t="array" ref="U807">IF(ISBLANK(C807),"",IFERROR(INDEX(ListeSeries!$F$2:$F$1045, MATCH(1, (DatasScan!G807=ListeSeries!$B$2:$B$1045) * (DatasScan!H807&gt;=ListeSeries!$D$2:$D$1045) * (DatasScan!H807&lt;=ListeSeries!$E$2:$E$1045), 0)), "no match"))</f>
        <v>250501-250520</v>
      </c>
    </row>
    <row r="808" spans="1:30" x14ac:dyDescent="0.25">
      <c r="A808" s="6" t="str">
        <f t="shared" si="125"/>
        <v>1</v>
      </c>
      <c r="B808" s="8" t="s">
        <v>1300</v>
      </c>
      <c r="C808" s="191" t="s">
        <v>859</v>
      </c>
      <c r="E808" s="230">
        <v>9</v>
      </c>
      <c r="G808" s="174" t="s">
        <v>78</v>
      </c>
      <c r="H808" s="175">
        <v>250501</v>
      </c>
      <c r="I808" s="176">
        <v>45916</v>
      </c>
      <c r="J808" s="19">
        <f>IF(I808="","",INT(('ObjProd (2)'!$C$25-I808)/7 * (ABS('ObjProd (2)'!$C$25-I808)&gt;=7)))</f>
        <v>0</v>
      </c>
      <c r="K808" s="10" t="str">
        <f>IF(I808="","",
IF(AND(DATEDIF(I808,'ObjProd (2)'!$C$25,"y")=0,DATEDIF(I808,'ObjProd (2)'!$C$25,"ym")=0,
   INT(('ObjProd (2)'!$C$25-EDATE(I808,DATEDIF(I808,'ObjProd (2)'!$C$25,"y")*12+DATEDIF(I808,'ObjProd (2)'!$C$25,"ym")))/7)=0),
   "&lt; 1 sem.",
   IF(DATEDIF(I808,'ObjProd (2)'!$C$25,"y")&gt;0,DATEDIF(I808,'ObjProd (2)'!$C$25,"y") &amp; " " &amp; IF(DATEDIF(I808,'ObjProd (2)'!$C$25,"y")=1,"an ","ans "),"") &amp;
   IF(DATEDIF(I808,'ObjProd (2)'!$C$25,"ym")&gt;0,DATEDIF(I808,'ObjProd (2)'!$C$25,"ym") &amp; " mois ", "") &amp;
   IF(INT(('ObjProd (2)'!$C$25-EDATE(I808,DATEDIF(I808,'ObjProd (2)'!$C$25,"y")*12+DATEDIF(I808,'ObjProd (2)'!$C$25,"ym")))/7)&gt;0,
      INT(('ObjProd (2)'!$C$25-EDATE(I808,DATEDIF(I808,'ObjProd (2)'!$C$25,"y")*12+DATEDIF(I808,'ObjProd (2)'!$C$25,"ym")))/7) &amp; " sem.",
      "")
)
)</f>
        <v>&lt; 1 sem.</v>
      </c>
      <c r="L808" s="173" t="s">
        <v>1047</v>
      </c>
      <c r="M808" s="9">
        <f t="shared" si="122"/>
        <v>9</v>
      </c>
      <c r="N808" s="9" t="str" cm="1">
        <f t="array" aca="1" ref="N808" ca="1">LEFT(L808, IF(ISNUMBER(SUBSTITUTE(_xludf.MID(L808, 2, 1), ".", ",")), 1, 2))</f>
        <v xml:space="preserve">i </v>
      </c>
      <c r="O808" s="19">
        <f t="shared" ca="1" si="133"/>
        <v>3</v>
      </c>
      <c r="P808" s="9" t="str">
        <f t="shared" ca="1" si="134"/>
        <v>i</v>
      </c>
      <c r="Q808" s="9" t="str">
        <f t="shared" ca="1" si="135"/>
        <v>° 3-4-5</v>
      </c>
      <c r="R808" s="9" t="str">
        <f t="shared" ca="1" si="124"/>
        <v>i° 3-4-5</v>
      </c>
      <c r="S808" t="str" cm="1">
        <f t="array" ref="S808">IF(ISBLANK(C808),"",IFERROR(INDEX(ListeSeries!$A$2:$A$1045, MATCH(1, (DatasScan!G808=ListeSeries!$B$2:$B$1045) * (DatasScan!H808&gt;=ListeSeries!$D$2:$D$1045) * (DatasScan!H808&lt;=ListeSeries!$E$2:$E$1045), 0)), "no match"))</f>
        <v>NABTA MAZROUI</v>
      </c>
      <c r="T808" s="7" t="str" cm="1">
        <f t="array" ref="T808">IF(ISBLANK(C808),"",IFERROR(INDEX(ListeSeries!$C$2:$C$1045, MATCH(1, (DatasScan!G808=ListeSeries!$B$2:$B$1045) * (DatasScan!H808&gt;=ListeSeries!$D$2:$D$1045) * (DatasScan!H808&lt;=ListeSeries!$E$2:$E$1045), 0)), "no match"))</f>
        <v>BTAMZ 9</v>
      </c>
      <c r="U808" s="11" t="str" cm="1">
        <f t="array" ref="U808">IF(ISBLANK(C808),"",IFERROR(INDEX(ListeSeries!$F$2:$F$1045, MATCH(1, (DatasScan!G808=ListeSeries!$B$2:$B$1045) * (DatasScan!H808&gt;=ListeSeries!$D$2:$D$1045) * (DatasScan!H808&lt;=ListeSeries!$E$2:$E$1045), 0)), "no match"))</f>
        <v>250501-250502</v>
      </c>
      <c r="AD808" s="178" t="s">
        <v>870</v>
      </c>
    </row>
    <row r="809" spans="1:30" x14ac:dyDescent="0.25">
      <c r="A809" s="6" t="str">
        <f t="shared" si="125"/>
        <v>1</v>
      </c>
      <c r="B809" s="8" t="s">
        <v>1008</v>
      </c>
      <c r="C809" s="191" t="s">
        <v>859</v>
      </c>
      <c r="E809" s="230">
        <v>5</v>
      </c>
      <c r="F809" s="7" t="str">
        <f>IF(ISBLANK(C809),"",LEFT(C809,15))</f>
        <v>saisie_manuelle</v>
      </c>
      <c r="G809" s="174" t="s">
        <v>86</v>
      </c>
      <c r="H809" s="175">
        <v>240601</v>
      </c>
      <c r="I809" s="176">
        <v>45915</v>
      </c>
      <c r="J809" s="19">
        <f>IF(I809="","",INT(('ObjProd (2)'!$C$25-I809)/7 * (ABS('ObjProd (2)'!$C$25-I809)&gt;=7)))</f>
        <v>0</v>
      </c>
      <c r="K809" s="10" t="str">
        <f>IF(I809="","",
IF(AND(DATEDIF(I809,'ObjProd (2)'!$C$25,"y")=0,DATEDIF(I809,'ObjProd (2)'!$C$25,"ym")=0,
   INT(('ObjProd (2)'!$C$25-EDATE(I809,DATEDIF(I809,'ObjProd (2)'!$C$25,"y")*12+DATEDIF(I809,'ObjProd (2)'!$C$25,"ym")))/7)=0),
   "&lt; 1 sem.",
   IF(DATEDIF(I809,'ObjProd (2)'!$C$25,"y")&gt;0,DATEDIF(I809,'ObjProd (2)'!$C$25,"y") &amp; " " &amp; IF(DATEDIF(I809,'ObjProd (2)'!$C$25,"y")=1,"an ","ans "),"") &amp;
   IF(DATEDIF(I809,'ObjProd (2)'!$C$25,"ym")&gt;0,DATEDIF(I809,'ObjProd (2)'!$C$25,"ym") &amp; " mois ", "") &amp;
   IF(INT(('ObjProd (2)'!$C$25-EDATE(I809,DATEDIF(I809,'ObjProd (2)'!$C$25,"y")*12+DATEDIF(I809,'ObjProd (2)'!$C$25,"ym")))/7)&gt;0,
      INT(('ObjProd (2)'!$C$25-EDATE(I809,DATEDIF(I809,'ObjProd (2)'!$C$25,"y")*12+DATEDIF(I809,'ObjProd (2)'!$C$25,"ym")))/7) &amp; " sem.",
      "")
)
)</f>
        <v>&lt; 1 sem.</v>
      </c>
      <c r="L809" s="173" t="s">
        <v>3634</v>
      </c>
      <c r="M809" s="9">
        <f t="shared" si="122"/>
        <v>5</v>
      </c>
      <c r="N809" s="9" t="str" cm="1">
        <f t="array" aca="1" ref="N809" ca="1">LEFT(L809, IF(ISNUMBER(SUBSTITUTE(_xludf.MID(L809, 2, 1), ".", ",")), 1, 2))</f>
        <v xml:space="preserve">x </v>
      </c>
      <c r="O809" s="19">
        <f t="shared" ca="1" si="133"/>
        <v>1</v>
      </c>
      <c r="P809" s="9" t="str">
        <f t="shared" ca="1" si="134"/>
        <v>X</v>
      </c>
      <c r="Q809" s="9">
        <f t="shared" ca="1" si="135"/>
        <v>1</v>
      </c>
      <c r="R809" s="9" t="str">
        <f t="shared" ca="1" si="124"/>
        <v>X1</v>
      </c>
      <c r="S809" t="str" cm="1">
        <f t="array" ref="S809">IF(ISBLANK(C809),"",IFERROR(INDEX(ListeSeries!$A$2:$A$1045, MATCH(1, (DatasScan!G809=ListeSeries!$B$2:$B$1045) * (DatasScan!H809&gt;=ListeSeries!$D$2:$D$1045) * (DatasScan!H809&lt;=ListeSeries!$E$2:$E$1045), 0)), "no match"))</f>
        <v>OMM UD DAHAN</v>
      </c>
      <c r="T809" s="7" t="str" cm="1">
        <f t="array" ref="T809">IF(ISBLANK(C809),"",IFERROR(INDEX(ListeSeries!$C$2:$C$1045, MATCH(1, (DatasScan!G809=ListeSeries!$B$2:$B$1045) * (DatasScan!H809&gt;=ListeSeries!$D$2:$D$1045) * (DatasScan!H809&lt;=ListeSeries!$E$2:$E$1045), 0)), "no match"))</f>
        <v>DAHAN 42</v>
      </c>
      <c r="U809" s="11" t="str" cm="1">
        <f t="array" ref="U809">IF(ISBLANK(C809),"",IFERROR(INDEX(ListeSeries!$F$2:$F$1045, MATCH(1, (DatasScan!G809=ListeSeries!$B$2:$B$1045) * (DatasScan!H809&gt;=ListeSeries!$D$2:$D$1045) * (DatasScan!H809&lt;=ListeSeries!$E$2:$E$1045), 0)), "no match"))</f>
        <v>240601-240605</v>
      </c>
      <c r="AD809" s="178" t="s">
        <v>883</v>
      </c>
    </row>
    <row r="810" spans="1:30" x14ac:dyDescent="0.25">
      <c r="A810" s="6" t="str">
        <f t="shared" si="125"/>
        <v>1</v>
      </c>
      <c r="B810" s="8" t="s">
        <v>1008</v>
      </c>
      <c r="C810" s="191" t="s">
        <v>859</v>
      </c>
      <c r="E810" s="230">
        <v>24</v>
      </c>
      <c r="F810" s="7" t="str">
        <f t="shared" si="128"/>
        <v>saisie_manuelle</v>
      </c>
      <c r="G810" s="174" t="s">
        <v>86</v>
      </c>
      <c r="H810" s="175">
        <v>241001</v>
      </c>
      <c r="I810" s="176">
        <v>45915</v>
      </c>
      <c r="J810" s="19">
        <f>IF(I810="","",INT(('ObjProd (2)'!$C$25-I810)/7 * (ABS('ObjProd (2)'!$C$25-I810)&gt;=7)))</f>
        <v>0</v>
      </c>
      <c r="K810" s="10" t="str">
        <f>IF(I810="","",
IF(AND(DATEDIF(I810,'ObjProd (2)'!$C$25,"y")=0,DATEDIF(I810,'ObjProd (2)'!$C$25,"ym")=0,
   INT(('ObjProd (2)'!$C$25-EDATE(I810,DATEDIF(I810,'ObjProd (2)'!$C$25,"y")*12+DATEDIF(I810,'ObjProd (2)'!$C$25,"ym")))/7)=0),
   "&lt; 1 sem.",
   IF(DATEDIF(I810,'ObjProd (2)'!$C$25,"y")&gt;0,DATEDIF(I810,'ObjProd (2)'!$C$25,"y") &amp; " " &amp; IF(DATEDIF(I810,'ObjProd (2)'!$C$25,"y")=1,"an ","ans "),"") &amp;
   IF(DATEDIF(I810,'ObjProd (2)'!$C$25,"ym")&gt;0,DATEDIF(I810,'ObjProd (2)'!$C$25,"ym") &amp; " mois ", "") &amp;
   IF(INT(('ObjProd (2)'!$C$25-EDATE(I810,DATEDIF(I810,'ObjProd (2)'!$C$25,"y")*12+DATEDIF(I810,'ObjProd (2)'!$C$25,"ym")))/7)&gt;0,
      INT(('ObjProd (2)'!$C$25-EDATE(I810,DATEDIF(I810,'ObjProd (2)'!$C$25,"y")*12+DATEDIF(I810,'ObjProd (2)'!$C$25,"ym")))/7) &amp; " sem.",
      "")
)
)</f>
        <v>&lt; 1 sem.</v>
      </c>
      <c r="L810" s="173" t="s">
        <v>3633</v>
      </c>
      <c r="M810" s="9">
        <f t="shared" si="122"/>
        <v>24</v>
      </c>
      <c r="N810" s="9" t="str" cm="1">
        <f t="array" aca="1" ref="N810" ca="1">LEFT(L810, IF(ISNUMBER(SUBSTITUTE(_xludf.MID(L810, 2, 1), ".", ",")), 1, 2))</f>
        <v xml:space="preserve">i </v>
      </c>
      <c r="O810" s="19">
        <f t="shared" ca="1" si="133"/>
        <v>7</v>
      </c>
      <c r="P810" s="9" t="str">
        <f t="shared" ca="1" si="134"/>
        <v>i</v>
      </c>
      <c r="Q810" s="9" t="str">
        <f t="shared" ca="1" si="135"/>
        <v xml:space="preserve"> préX° 6-7-8</v>
      </c>
      <c r="R810" s="9" t="str">
        <f t="shared" ca="1" si="124"/>
        <v>i préX° 6-7-8</v>
      </c>
      <c r="S810" t="str" cm="1">
        <f t="array" ref="S810">IF(ISBLANK(C810),"",IFERROR(INDEX(ListeSeries!$A$2:$A$1045, MATCH(1, (DatasScan!G810=ListeSeries!$B$2:$B$1045) * (DatasScan!H810&gt;=ListeSeries!$D$2:$D$1045) * (DatasScan!H810&lt;=ListeSeries!$E$2:$E$1045), 0)), "no match"))</f>
        <v>OMM UD DAHAN</v>
      </c>
      <c r="T810" s="7" t="str" cm="1">
        <f t="array" ref="T810">IF(ISBLANK(C810),"",IFERROR(INDEX(ListeSeries!$C$2:$C$1045, MATCH(1, (DatasScan!G810=ListeSeries!$B$2:$B$1045) * (DatasScan!H810&gt;=ListeSeries!$D$2:$D$1045) * (DatasScan!H810&lt;=ListeSeries!$E$2:$E$1045), 0)), "no match"))</f>
        <v>DAHAN 43</v>
      </c>
      <c r="U810" s="11" t="str" cm="1">
        <f t="array" ref="U810">IF(ISBLANK(C810),"",IFERROR(INDEX(ListeSeries!$F$2:$F$1045, MATCH(1, (DatasScan!G810=ListeSeries!$B$2:$B$1045) * (DatasScan!H810&gt;=ListeSeries!$D$2:$D$1045) * (DatasScan!H810&lt;=ListeSeries!$E$2:$E$1045), 0)), "no match"))</f>
        <v>241001-241005</v>
      </c>
      <c r="AD810" s="178" t="s">
        <v>871</v>
      </c>
    </row>
    <row r="811" spans="1:30" x14ac:dyDescent="0.25">
      <c r="A811" s="6" t="str">
        <f t="shared" si="125"/>
        <v>1</v>
      </c>
      <c r="B811" s="8" t="s">
        <v>1300</v>
      </c>
      <c r="C811" s="191" t="s">
        <v>859</v>
      </c>
      <c r="E811" s="230">
        <v>7</v>
      </c>
      <c r="G811" s="174" t="s">
        <v>86</v>
      </c>
      <c r="H811" s="175">
        <v>250501</v>
      </c>
      <c r="I811" s="176">
        <v>45917</v>
      </c>
      <c r="J811" s="19">
        <f>IF(I811="","",INT(('ObjProd (2)'!$C$25-I811)/7 * (ABS('ObjProd (2)'!$C$25-I811)&gt;=7)))</f>
        <v>0</v>
      </c>
      <c r="K811" s="10" t="str">
        <f>IF(I811="","",
IF(AND(DATEDIF(I811,'ObjProd (2)'!$C$25,"y")=0,DATEDIF(I811,'ObjProd (2)'!$C$25,"ym")=0,
   INT(('ObjProd (2)'!$C$25-EDATE(I811,DATEDIF(I811,'ObjProd (2)'!$C$25,"y")*12+DATEDIF(I811,'ObjProd (2)'!$C$25,"ym")))/7)=0),
   "&lt; 1 sem.",
   IF(DATEDIF(I811,'ObjProd (2)'!$C$25,"y")&gt;0,DATEDIF(I811,'ObjProd (2)'!$C$25,"y") &amp; " " &amp; IF(DATEDIF(I811,'ObjProd (2)'!$C$25,"y")=1,"an ","ans "),"") &amp;
   IF(DATEDIF(I811,'ObjProd (2)'!$C$25,"ym")&gt;0,DATEDIF(I811,'ObjProd (2)'!$C$25,"ym") &amp; " mois ", "") &amp;
   IF(INT(('ObjProd (2)'!$C$25-EDATE(I811,DATEDIF(I811,'ObjProd (2)'!$C$25,"y")*12+DATEDIF(I811,'ObjProd (2)'!$C$25,"ym")))/7)&gt;0,
      INT(('ObjProd (2)'!$C$25-EDATE(I811,DATEDIF(I811,'ObjProd (2)'!$C$25,"y")*12+DATEDIF(I811,'ObjProd (2)'!$C$25,"ym")))/7) &amp; " sem.",
      "")
)
)</f>
        <v>&lt; 1 sem.</v>
      </c>
      <c r="L811" s="173" t="s">
        <v>1047</v>
      </c>
      <c r="M811" s="9">
        <f t="shared" si="122"/>
        <v>7</v>
      </c>
      <c r="N811" s="9" t="str" cm="1">
        <f t="array" aca="1" ref="N811" ca="1">LEFT(L811, IF(ISNUMBER(SUBSTITUTE(_xludf.MID(L811, 2, 1), ".", ",")), 1, 2))</f>
        <v xml:space="preserve">i </v>
      </c>
      <c r="O811" s="19">
        <f t="shared" ca="1" si="133"/>
        <v>3</v>
      </c>
      <c r="P811" s="9" t="str">
        <f t="shared" ca="1" si="134"/>
        <v>i</v>
      </c>
      <c r="Q811" s="9" t="str">
        <f t="shared" ca="1" si="135"/>
        <v>° 3-4-5</v>
      </c>
      <c r="R811" s="9" t="str">
        <f t="shared" ca="1" si="124"/>
        <v>i° 3-4-5</v>
      </c>
      <c r="S811" t="str" cm="1">
        <f t="array" ref="S811">IF(ISBLANK(C811),"",IFERROR(INDEX(ListeSeries!$A$2:$A$1045, MATCH(1, (DatasScan!G811=ListeSeries!$B$2:$B$1045) * (DatasScan!H811&gt;=ListeSeries!$D$2:$D$1045) * (DatasScan!H811&lt;=ListeSeries!$E$2:$E$1045), 0)), "no match"))</f>
        <v>OMM UD DAHAN</v>
      </c>
      <c r="T811" s="7" t="str" cm="1">
        <f t="array" ref="T811">IF(ISBLANK(C811),"",IFERROR(INDEX(ListeSeries!$C$2:$C$1045, MATCH(1, (DatasScan!G811=ListeSeries!$B$2:$B$1045) * (DatasScan!H811&gt;=ListeSeries!$D$2:$D$1045) * (DatasScan!H811&lt;=ListeSeries!$E$2:$E$1045), 0)), "no match"))</f>
        <v>DAHAN 44</v>
      </c>
      <c r="U811" s="11" t="str" cm="1">
        <f t="array" ref="U811">IF(ISBLANK(C811),"",IFERROR(INDEX(ListeSeries!$F$2:$F$1045, MATCH(1, (DatasScan!G811=ListeSeries!$B$2:$B$1045) * (DatasScan!H811&gt;=ListeSeries!$D$2:$D$1045) * (DatasScan!H811&lt;=ListeSeries!$E$2:$E$1045), 0)), "no match"))</f>
        <v>250501-250504</v>
      </c>
    </row>
    <row r="812" spans="1:30" x14ac:dyDescent="0.25">
      <c r="A812" s="6" t="str">
        <f t="shared" si="125"/>
        <v>1</v>
      </c>
      <c r="B812" s="8" t="s">
        <v>1300</v>
      </c>
      <c r="C812" s="191" t="s">
        <v>859</v>
      </c>
      <c r="E812" s="230">
        <v>8</v>
      </c>
      <c r="G812" s="174" t="s">
        <v>86</v>
      </c>
      <c r="H812" s="175">
        <v>250505</v>
      </c>
      <c r="I812" s="176">
        <v>45917</v>
      </c>
      <c r="J812" s="19">
        <f>IF(I812="","",INT(('ObjProd (2)'!$C$25-I812)/7 * (ABS('ObjProd (2)'!$C$25-I812)&gt;=7)))</f>
        <v>0</v>
      </c>
      <c r="K812" s="10" t="str">
        <f>IF(I812="","",
IF(AND(DATEDIF(I812,'ObjProd (2)'!$C$25,"y")=0,DATEDIF(I812,'ObjProd (2)'!$C$25,"ym")=0,
   INT(('ObjProd (2)'!$C$25-EDATE(I812,DATEDIF(I812,'ObjProd (2)'!$C$25,"y")*12+DATEDIF(I812,'ObjProd (2)'!$C$25,"ym")))/7)=0),
   "&lt; 1 sem.",
   IF(DATEDIF(I812,'ObjProd (2)'!$C$25,"y")&gt;0,DATEDIF(I812,'ObjProd (2)'!$C$25,"y") &amp; " " &amp; IF(DATEDIF(I812,'ObjProd (2)'!$C$25,"y")=1,"an ","ans "),"") &amp;
   IF(DATEDIF(I812,'ObjProd (2)'!$C$25,"ym")&gt;0,DATEDIF(I812,'ObjProd (2)'!$C$25,"ym") &amp; " mois ", "") &amp;
   IF(INT(('ObjProd (2)'!$C$25-EDATE(I812,DATEDIF(I812,'ObjProd (2)'!$C$25,"y")*12+DATEDIF(I812,'ObjProd (2)'!$C$25,"ym")))/7)&gt;0,
      INT(('ObjProd (2)'!$C$25-EDATE(I812,DATEDIF(I812,'ObjProd (2)'!$C$25,"y")*12+DATEDIF(I812,'ObjProd (2)'!$C$25,"ym")))/7) &amp; " sem.",
      "")
)
)</f>
        <v>&lt; 1 sem.</v>
      </c>
      <c r="L812" s="173" t="s">
        <v>1047</v>
      </c>
      <c r="M812" s="9">
        <f t="shared" si="122"/>
        <v>8</v>
      </c>
      <c r="N812" s="9" t="str" cm="1">
        <f t="array" aca="1" ref="N812" ca="1">LEFT(L812, IF(ISNUMBER(SUBSTITUTE(_xludf.MID(L812, 2, 1), ".", ",")), 1, 2))</f>
        <v xml:space="preserve">i </v>
      </c>
      <c r="O812" s="19">
        <f t="shared" ca="1" si="133"/>
        <v>3</v>
      </c>
      <c r="P812" s="9" t="str">
        <f t="shared" ca="1" si="134"/>
        <v>i</v>
      </c>
      <c r="Q812" s="9" t="str">
        <f t="shared" ca="1" si="135"/>
        <v>° 3-4-5</v>
      </c>
      <c r="R812" s="9" t="str">
        <f t="shared" ca="1" si="124"/>
        <v>i° 3-4-5</v>
      </c>
      <c r="S812" t="str" cm="1">
        <f t="array" ref="S812">IF(ISBLANK(C812),"",IFERROR(INDEX(ListeSeries!$A$2:$A$1045, MATCH(1, (DatasScan!G812=ListeSeries!$B$2:$B$1045) * (DatasScan!H812&gt;=ListeSeries!$D$2:$D$1045) * (DatasScan!H812&lt;=ListeSeries!$E$2:$E$1045), 0)), "no match"))</f>
        <v>OMM UD DAHAN</v>
      </c>
      <c r="T812" s="7" t="str" cm="1">
        <f t="array" ref="T812">IF(ISBLANK(C812),"",IFERROR(INDEX(ListeSeries!$C$2:$C$1045, MATCH(1, (DatasScan!G812=ListeSeries!$B$2:$B$1045) * (DatasScan!H812&gt;=ListeSeries!$D$2:$D$1045) * (DatasScan!H812&lt;=ListeSeries!$E$2:$E$1045), 0)), "no match"))</f>
        <v>DAHAN 45</v>
      </c>
      <c r="U812" s="11" t="str" cm="1">
        <f t="array" ref="U812">IF(ISBLANK(C812),"",IFERROR(INDEX(ListeSeries!$F$2:$F$1045, MATCH(1, (DatasScan!G812=ListeSeries!$B$2:$B$1045) * (DatasScan!H812&gt;=ListeSeries!$D$2:$D$1045) * (DatasScan!H812&lt;=ListeSeries!$E$2:$E$1045), 0)), "no match"))</f>
        <v>250505-250507</v>
      </c>
    </row>
    <row r="813" spans="1:30" x14ac:dyDescent="0.25">
      <c r="A813" s="6" t="str">
        <f t="shared" si="125"/>
        <v>1</v>
      </c>
      <c r="B813" s="8" t="s">
        <v>1301</v>
      </c>
      <c r="C813" s="191" t="s">
        <v>859</v>
      </c>
      <c r="E813" s="230">
        <v>18</v>
      </c>
      <c r="F813" s="7" t="str">
        <f t="shared" si="128"/>
        <v>saisie_manuelle</v>
      </c>
      <c r="G813" s="174" t="s">
        <v>84</v>
      </c>
      <c r="H813" s="175">
        <v>950101</v>
      </c>
      <c r="I813" s="176">
        <v>45665</v>
      </c>
      <c r="J813" s="19">
        <f>IF(I813="","",INT(('ObjProd (2)'!$C$25-I813)/7 * (ABS('ObjProd (2)'!$C$25-I813)&gt;=7)))</f>
        <v>36</v>
      </c>
      <c r="K813" s="10" t="str">
        <f>IF(I813="","",
IF(AND(DATEDIF(I813,'ObjProd (2)'!$C$25,"y")=0,DATEDIF(I813,'ObjProd (2)'!$C$25,"ym")=0,
   INT(('ObjProd (2)'!$C$25-EDATE(I813,DATEDIF(I813,'ObjProd (2)'!$C$25,"y")*12+DATEDIF(I813,'ObjProd (2)'!$C$25,"ym")))/7)=0),
   "&lt; 1 sem.",
   IF(DATEDIF(I813,'ObjProd (2)'!$C$25,"y")&gt;0,DATEDIF(I813,'ObjProd (2)'!$C$25,"y") &amp; " " &amp; IF(DATEDIF(I813,'ObjProd (2)'!$C$25,"y")=1,"an ","ans "),"") &amp;
   IF(DATEDIF(I813,'ObjProd (2)'!$C$25,"ym")&gt;0,DATEDIF(I813,'ObjProd (2)'!$C$25,"ym") &amp; " mois ", "") &amp;
   IF(INT(('ObjProd (2)'!$C$25-EDATE(I813,DATEDIF(I813,'ObjProd (2)'!$C$25,"y")*12+DATEDIF(I813,'ObjProd (2)'!$C$25,"ym")))/7)&gt;0,
      INT(('ObjProd (2)'!$C$25-EDATE(I813,DATEDIF(I813,'ObjProd (2)'!$C$25,"y")*12+DATEDIF(I813,'ObjProd (2)'!$C$25,"ym")))/7) &amp; " sem.",
      "")
)
)</f>
        <v>8 mois 1 sem.</v>
      </c>
      <c r="L813" s="173" t="s">
        <v>1299</v>
      </c>
      <c r="M813" s="9">
        <f t="shared" si="122"/>
        <v>18</v>
      </c>
      <c r="N813" s="9" t="str" cm="1">
        <f t="array" aca="1" ref="N813" ca="1">LEFT(L813, IF(ISNUMBER(SUBSTITUTE(_xludf.MID(L813, 2, 1), ".", ",")), 1, 2))</f>
        <v xml:space="preserve">i </v>
      </c>
      <c r="O813" s="19">
        <f t="shared" ca="1" si="133"/>
        <v>1</v>
      </c>
      <c r="P813" s="9" t="str">
        <f t="shared" ca="1" si="134"/>
        <v>i</v>
      </c>
      <c r="Q813" s="9" t="str">
        <f t="shared" ca="1" si="135"/>
        <v>nit° 1-2</v>
      </c>
      <c r="R813" s="9" t="str">
        <f t="shared" ca="1" si="124"/>
        <v>init° 1-2</v>
      </c>
      <c r="S813" t="str" cm="1">
        <f t="array" ref="S813">IF(ISBLANK(C813),"",IFERROR(INDEX(ListeSeries!$A$2:$A$1045, MATCH(1, (DatasScan!G813=ListeSeries!$B$2:$B$1045) * (DatasScan!H813&gt;=ListeSeries!$D$2:$D$1045) * (DatasScan!H813&lt;=ListeSeries!$E$2:$E$1045), 0)), "no match"))</f>
        <v>DABBAS</v>
      </c>
      <c r="T813" s="7" t="str" cm="1">
        <f t="array" ref="T813">IF(ISBLANK(C813),"",IFERROR(INDEX(ListeSeries!$C$2:$C$1045, MATCH(1, (DatasScan!G813=ListeSeries!$B$2:$B$1045) * (DatasScan!H813&gt;=ListeSeries!$D$2:$D$1045) * (DatasScan!H813&lt;=ListeSeries!$E$2:$E$1045), 0)), "no match"))</f>
        <v>DABBAS 6</v>
      </c>
      <c r="U813" s="11" t="str" cm="1">
        <f t="array" ref="U813">IF(ISBLANK(C813),"",IFERROR(INDEX(ListeSeries!$F$2:$F$1045, MATCH(1, (DatasScan!G813=ListeSeries!$B$2:$B$1045) * (DatasScan!H813&gt;=ListeSeries!$D$2:$D$1045) * (DatasScan!H813&lt;=ListeSeries!$E$2:$E$1045), 0)), "no match"))</f>
        <v>950101-950104</v>
      </c>
    </row>
    <row r="814" spans="1:30" x14ac:dyDescent="0.25">
      <c r="A814" s="6" t="str">
        <f t="shared" si="125"/>
        <v/>
      </c>
      <c r="B814" s="272"/>
      <c r="C814" s="191"/>
      <c r="E814" s="230"/>
      <c r="G814" s="174" t="s">
        <v>84</v>
      </c>
      <c r="H814" s="175">
        <v>250501</v>
      </c>
      <c r="I814" s="176"/>
      <c r="J814" s="19" t="str">
        <f>IF(I814="","",INT(('ObjProd (2)'!$C$25-I814)/7 * (ABS('ObjProd (2)'!$C$25-I814)&gt;=7)))</f>
        <v/>
      </c>
      <c r="K814" s="10" t="str">
        <f>IF(I814="","",
IF(AND(DATEDIF(I814,'ObjProd (2)'!$C$25,"y")=0,DATEDIF(I814,'ObjProd (2)'!$C$25,"ym")=0,
   INT(('ObjProd (2)'!$C$25-EDATE(I814,DATEDIF(I814,'ObjProd (2)'!$C$25,"y")*12+DATEDIF(I814,'ObjProd (2)'!$C$25,"ym")))/7)=0),
   "&lt; 1 sem.",
   IF(DATEDIF(I814,'ObjProd (2)'!$C$25,"y")&gt;0,DATEDIF(I814,'ObjProd (2)'!$C$25,"y") &amp; " " &amp; IF(DATEDIF(I814,'ObjProd (2)'!$C$25,"y")=1,"an ","ans "),"") &amp;
   IF(DATEDIF(I814,'ObjProd (2)'!$C$25,"ym")&gt;0,DATEDIF(I814,'ObjProd (2)'!$C$25,"ym") &amp; " mois ", "") &amp;
   IF(INT(('ObjProd (2)'!$C$25-EDATE(I814,DATEDIF(I814,'ObjProd (2)'!$C$25,"y")*12+DATEDIF(I814,'ObjProd (2)'!$C$25,"ym")))/7)&gt;0,
      INT(('ObjProd (2)'!$C$25-EDATE(I814,DATEDIF(I814,'ObjProd (2)'!$C$25,"y")*12+DATEDIF(I814,'ObjProd (2)'!$C$25,"ym")))/7) &amp; " sem.",
      "")
)
)</f>
        <v/>
      </c>
      <c r="L814" s="173"/>
      <c r="M814" s="9" t="str">
        <f t="shared" si="122"/>
        <v/>
      </c>
      <c r="N814" s="9" t="str" cm="1">
        <f t="array" aca="1" ref="N814" ca="1">LEFT(L814, IF(ISNUMBER(SUBSTITUTE(_xludf.MID(L814, 2, 1), ".", ",")), 1, 2))</f>
        <v/>
      </c>
      <c r="O814" s="19" t="str">
        <f t="shared" ca="1" si="133"/>
        <v/>
      </c>
      <c r="P814" s="9" t="str">
        <f t="shared" ca="1" si="134"/>
        <v/>
      </c>
      <c r="Q814" s="9" t="str">
        <f t="shared" ca="1" si="135"/>
        <v/>
      </c>
      <c r="R814" s="9" t="str">
        <f t="shared" si="124"/>
        <v/>
      </c>
      <c r="S814" t="str" cm="1">
        <f t="array" ref="S814">IF(ISBLANK(C814),"",IFERROR(INDEX(ListeSeries!$A$2:$A$1045, MATCH(1, (DatasScan!G814=ListeSeries!$B$2:$B$1045) * (DatasScan!H814&gt;=ListeSeries!$D$2:$D$1045) * (DatasScan!H814&lt;=ListeSeries!$E$2:$E$1045), 0)), "no match"))</f>
        <v/>
      </c>
      <c r="T814" s="7" t="str" cm="1">
        <f t="array" ref="T814">IF(ISBLANK(C814),"",IFERROR(INDEX(ListeSeries!$C$2:$C$1045, MATCH(1, (DatasScan!G814=ListeSeries!$B$2:$B$1045) * (DatasScan!H814&gt;=ListeSeries!$D$2:$D$1045) * (DatasScan!H814&lt;=ListeSeries!$E$2:$E$1045), 0)), "no match"))</f>
        <v/>
      </c>
      <c r="U814" s="11" t="str" cm="1">
        <f t="array" ref="U814">IF(ISBLANK(C814),"",IFERROR(INDEX(ListeSeries!$F$2:$F$1045, MATCH(1, (DatasScan!G814=ListeSeries!$B$2:$B$1045) * (DatasScan!H814&gt;=ListeSeries!$D$2:$D$1045) * (DatasScan!H814&lt;=ListeSeries!$E$2:$E$1045), 0)), "no match"))</f>
        <v/>
      </c>
    </row>
    <row r="815" spans="1:30" x14ac:dyDescent="0.25">
      <c r="A815" s="6" t="str">
        <f t="shared" ref="A815" si="136">IF(B815="CHF","CHF",IF(B815="CHF 2","CHF hangar",LEFT(B815,1)))</f>
        <v>1</v>
      </c>
      <c r="B815" s="8" t="s">
        <v>1301</v>
      </c>
      <c r="C815" s="191" t="s">
        <v>859</v>
      </c>
      <c r="E815" s="230">
        <v>96</v>
      </c>
      <c r="G815" s="174" t="s">
        <v>84</v>
      </c>
      <c r="H815" s="175">
        <v>250801</v>
      </c>
      <c r="I815" s="176">
        <v>45876</v>
      </c>
      <c r="J815" s="19">
        <f>IF(I815="","",INT(('ObjProd (2)'!$C$25-I815)/7 * (ABS('ObjProd (2)'!$C$25-I815)&gt;=7)))</f>
        <v>6</v>
      </c>
      <c r="K815" s="10" t="str">
        <f>IF(I815="","",
IF(AND(DATEDIF(I815,'ObjProd (2)'!$C$25,"y")=0,DATEDIF(I815,'ObjProd (2)'!$C$25,"ym")=0,
   INT(('ObjProd (2)'!$C$25-EDATE(I815,DATEDIF(I815,'ObjProd (2)'!$C$25,"y")*12+DATEDIF(I815,'ObjProd (2)'!$C$25,"ym")))/7)=0),
   "&lt; 1 sem.",
   IF(DATEDIF(I815,'ObjProd (2)'!$C$25,"y")&gt;0,DATEDIF(I815,'ObjProd (2)'!$C$25,"y") &amp; " " &amp; IF(DATEDIF(I815,'ObjProd (2)'!$C$25,"y")=1,"an ","ans "),"") &amp;
   IF(DATEDIF(I815,'ObjProd (2)'!$C$25,"ym")&gt;0,DATEDIF(I815,'ObjProd (2)'!$C$25,"ym") &amp; " mois ", "") &amp;
   IF(INT(('ObjProd (2)'!$C$25-EDATE(I815,DATEDIF(I815,'ObjProd (2)'!$C$25,"y")*12+DATEDIF(I815,'ObjProd (2)'!$C$25,"ym")))/7)&gt;0,
      INT(('ObjProd (2)'!$C$25-EDATE(I815,DATEDIF(I815,'ObjProd (2)'!$C$25,"y")*12+DATEDIF(I815,'ObjProd (2)'!$C$25,"ym")))/7) &amp; " sem.",
      "")
)
)</f>
        <v>1 mois 1 sem.</v>
      </c>
      <c r="L815" s="173" t="s">
        <v>1299</v>
      </c>
      <c r="M815" s="9">
        <f t="shared" ref="M815" si="137">IF(OR(D815&gt;0, E815&gt;0), D815*14+E815,"")</f>
        <v>96</v>
      </c>
      <c r="N815" s="9" t="str" cm="1">
        <f t="array" aca="1" ref="N815" ca="1">LEFT(L815, IF(ISNUMBER(SUBSTITUTE(_xludf.MID(L815, 2, 1), ".", ",")), 1, 2))</f>
        <v xml:space="preserve">i </v>
      </c>
      <c r="O815" s="19">
        <f t="shared" ref="O815" ca="1" si="138">IF(N815="", "", _xlfn.NUMBERVALUE(RIGHT(L815, LEN(L815)-LEN(N815))))</f>
        <v>1</v>
      </c>
      <c r="P815" s="9" t="str">
        <f t="shared" ref="P815" ca="1" si="139">IF(N815="", "",
    IF(N815="E+", "X",
        IF(OR(LEFT(N815, 1)="E", N815="XR", N815="CS"), "E",
            IF(AND(LEFT(N815, 1)="R", LEFT(N815, 2)&lt;&gt;"RG"), "R",
                IF(OR(N815="MG", N815="G+"), "BoxE",
                    IF(LEFT(N815, 1)="i", "i", "X")
                )
            )
        )
    )
)</f>
        <v>i</v>
      </c>
      <c r="Q815" s="9" t="str">
        <f t="shared" ref="Q815" ca="1" si="140">IF(P815&lt;&gt;"", IF(P815="X", IF(AND(O815&gt;=1, O815&lt;=12), O815, IF(O815&gt;12, "13+", "erreur")), IF(P815="E", IF(AND(O815&gt;=1, O815&lt;=6), O815, IF(O815&gt;6, "7+", "erreur")), IF(P815="R", 0, IF(P815="I", IF(O815&lt;=2, "nit° 1-2", IF(O815&lt;=5, "° 3-4-5", IF(O815&lt;=8, " préX° 6-7-8", "erreur"))), IF(P815="BoxE", O815, ""))))), "")</f>
        <v>nit° 1-2</v>
      </c>
      <c r="R815" s="9" t="str">
        <f t="shared" ref="R815" ca="1" si="141">IF(ISBLANK(C815),"",P815&amp;Q815)</f>
        <v>init° 1-2</v>
      </c>
      <c r="S815" t="str" cm="1">
        <f t="array" ref="S815">IF(ISBLANK(C815),"",IFERROR(INDEX(ListeSeries!$A$2:$A$1045, MATCH(1, (DatasScan!G815=ListeSeries!$B$2:$B$1045) * (DatasScan!H815&gt;=ListeSeries!$D$2:$D$1045) * (DatasScan!H815&lt;=ListeSeries!$E$2:$E$1045), 0)), "no match"))</f>
        <v>DABBAS</v>
      </c>
      <c r="T815" s="7" t="str" cm="1">
        <f t="array" ref="T815">IF(ISBLANK(C815),"",IFERROR(INDEX(ListeSeries!$C$2:$C$1045, MATCH(1, (DatasScan!G815=ListeSeries!$B$2:$B$1045) * (DatasScan!H815&gt;=ListeSeries!$D$2:$D$1045) * (DatasScan!H815&lt;=ListeSeries!$E$2:$E$1045), 0)), "no match"))</f>
        <v>DABBAS 8</v>
      </c>
      <c r="U815" s="11" t="str" cm="1">
        <f t="array" ref="U815">IF(ISBLANK(C815),"",IFERROR(INDEX(ListeSeries!$F$2:$F$1045, MATCH(1, (DatasScan!G815=ListeSeries!$B$2:$B$1045) * (DatasScan!H815&gt;=ListeSeries!$D$2:$D$1045) * (DatasScan!H815&lt;=ListeSeries!$E$2:$E$1045), 0)), "no match"))</f>
        <v>250801-250805</v>
      </c>
    </row>
    <row r="816" spans="1:30" x14ac:dyDescent="0.25">
      <c r="A816" s="6" t="str">
        <f t="shared" si="125"/>
        <v>1</v>
      </c>
      <c r="B816" s="8" t="s">
        <v>1009</v>
      </c>
      <c r="C816" s="191" t="s">
        <v>859</v>
      </c>
      <c r="E816" s="230">
        <v>70</v>
      </c>
      <c r="F816" s="7" t="str">
        <f t="shared" si="128"/>
        <v>saisie_manuelle</v>
      </c>
      <c r="G816" s="174" t="s">
        <v>144</v>
      </c>
      <c r="H816" s="175">
        <v>241001</v>
      </c>
      <c r="I816" s="176">
        <v>45915</v>
      </c>
      <c r="J816" s="19">
        <f>IF(I816="","",INT(('ObjProd (2)'!$C$25-I816)/7 * (ABS('ObjProd (2)'!$C$25-I816)&gt;=7)))</f>
        <v>0</v>
      </c>
      <c r="K816" s="10" t="str">
        <f>IF(I816="","",
IF(AND(DATEDIF(I816,'ObjProd (2)'!$C$25,"y")=0,DATEDIF(I816,'ObjProd (2)'!$C$25,"ym")=0,
   INT(('ObjProd (2)'!$C$25-EDATE(I816,DATEDIF(I816,'ObjProd (2)'!$C$25,"y")*12+DATEDIF(I816,'ObjProd (2)'!$C$25,"ym")))/7)=0),
   "&lt; 1 sem.",
   IF(DATEDIF(I816,'ObjProd (2)'!$C$25,"y")&gt;0,DATEDIF(I816,'ObjProd (2)'!$C$25,"y") &amp; " " &amp; IF(DATEDIF(I816,'ObjProd (2)'!$C$25,"y")=1,"an ","ans "),"") &amp;
   IF(DATEDIF(I816,'ObjProd (2)'!$C$25,"ym")&gt;0,DATEDIF(I816,'ObjProd (2)'!$C$25,"ym") &amp; " mois ", "") &amp;
   IF(INT(('ObjProd (2)'!$C$25-EDATE(I816,DATEDIF(I816,'ObjProd (2)'!$C$25,"y")*12+DATEDIF(I816,'ObjProd (2)'!$C$25,"ym")))/7)&gt;0,
      INT(('ObjProd (2)'!$C$25-EDATE(I816,DATEDIF(I816,'ObjProd (2)'!$C$25,"y")*12+DATEDIF(I816,'ObjProd (2)'!$C$25,"ym")))/7) &amp; " sem.",
      "")
)
)</f>
        <v>&lt; 1 sem.</v>
      </c>
      <c r="L816" s="173" t="s">
        <v>3633</v>
      </c>
      <c r="M816" s="9">
        <f t="shared" si="122"/>
        <v>70</v>
      </c>
      <c r="N816" s="9" t="str" cm="1">
        <f t="array" aca="1" ref="N816" ca="1">LEFT(L816, IF(ISNUMBER(SUBSTITUTE(_xludf.MID(L816, 2, 1), ".", ",")), 1, 2))</f>
        <v xml:space="preserve">i </v>
      </c>
      <c r="O816" s="19">
        <f t="shared" ca="1" si="133"/>
        <v>7</v>
      </c>
      <c r="P816" s="9" t="str">
        <f t="shared" ca="1" si="134"/>
        <v>i</v>
      </c>
      <c r="Q816" s="9" t="str">
        <f t="shared" ca="1" si="135"/>
        <v xml:space="preserve"> préX° 6-7-8</v>
      </c>
      <c r="R816" s="9" t="str">
        <f t="shared" ca="1" si="124"/>
        <v>i préX° 6-7-8</v>
      </c>
      <c r="S816" t="str" cm="1">
        <f t="array" ref="S816">IF(ISBLANK(C816),"",IFERROR(INDEX(ListeSeries!$A$2:$A$1045, MATCH(1, (DatasScan!G816=ListeSeries!$B$2:$B$1045) * (DatasScan!H816&gt;=ListeSeries!$D$2:$D$1045) * (DatasScan!H816&lt;=ListeSeries!$E$2:$E$1045), 0)), "no match"))</f>
        <v>FARD femelle</v>
      </c>
      <c r="T816" s="7" t="str" cm="1">
        <f t="array" ref="T816">IF(ISBLANK(C816),"",IFERROR(INDEX(ListeSeries!$C$2:$C$1045, MATCH(1, (DatasScan!G816=ListeSeries!$B$2:$B$1045) * (DatasScan!H816&gt;=ListeSeries!$D$2:$D$1045) * (DatasScan!H816&lt;=ListeSeries!$E$2:$E$1045), 0)), "no match"))</f>
        <v>FARD 22</v>
      </c>
      <c r="U816" s="11" t="str" cm="1">
        <f t="array" ref="U816">IF(ISBLANK(C816),"",IFERROR(INDEX(ListeSeries!$F$2:$F$1045, MATCH(1, (DatasScan!G816=ListeSeries!$B$2:$B$1045) * (DatasScan!H816&gt;=ListeSeries!$D$2:$D$1045) * (DatasScan!H816&lt;=ListeSeries!$E$2:$E$1045), 0)), "no match"))</f>
        <v>241001-241005</v>
      </c>
    </row>
    <row r="817" spans="1:21" x14ac:dyDescent="0.25">
      <c r="A817" s="6" t="str">
        <f t="shared" si="125"/>
        <v>1</v>
      </c>
      <c r="B817" s="8" t="s">
        <v>1301</v>
      </c>
      <c r="C817" s="191" t="s">
        <v>859</v>
      </c>
      <c r="E817" s="230">
        <v>14</v>
      </c>
      <c r="F817" s="7" t="str">
        <f t="shared" si="128"/>
        <v>saisie_manuelle</v>
      </c>
      <c r="G817" s="174" t="s">
        <v>144</v>
      </c>
      <c r="H817" s="175">
        <v>950101</v>
      </c>
      <c r="I817" s="176">
        <v>45887</v>
      </c>
      <c r="J817" s="19">
        <f>IF(I817="","",INT(('ObjProd (2)'!$C$25-I817)/7 * (ABS('ObjProd (2)'!$C$25-I817)&gt;=7)))</f>
        <v>4</v>
      </c>
      <c r="K817" s="10" t="str">
        <f>IF(I817="","",
IF(AND(DATEDIF(I817,'ObjProd (2)'!$C$25,"y")=0,DATEDIF(I817,'ObjProd (2)'!$C$25,"ym")=0,
   INT(('ObjProd (2)'!$C$25-EDATE(I817,DATEDIF(I817,'ObjProd (2)'!$C$25,"y")*12+DATEDIF(I817,'ObjProd (2)'!$C$25,"ym")))/7)=0),
   "&lt; 1 sem.",
   IF(DATEDIF(I817,'ObjProd (2)'!$C$25,"y")&gt;0,DATEDIF(I817,'ObjProd (2)'!$C$25,"y") &amp; " " &amp; IF(DATEDIF(I817,'ObjProd (2)'!$C$25,"y")=1,"an ","ans "),"") &amp;
   IF(DATEDIF(I817,'ObjProd (2)'!$C$25,"ym")&gt;0,DATEDIF(I817,'ObjProd (2)'!$C$25,"ym") &amp; " mois ", "") &amp;
   IF(INT(('ObjProd (2)'!$C$25-EDATE(I817,DATEDIF(I817,'ObjProd (2)'!$C$25,"y")*12+DATEDIF(I817,'ObjProd (2)'!$C$25,"ym")))/7)&gt;0,
      INT(('ObjProd (2)'!$C$25-EDATE(I817,DATEDIF(I817,'ObjProd (2)'!$C$25,"y")*12+DATEDIF(I817,'ObjProd (2)'!$C$25,"ym")))/7) &amp; " sem.",
      "")
)
)</f>
        <v xml:space="preserve">1 mois </v>
      </c>
      <c r="L817" s="173" t="s">
        <v>2269</v>
      </c>
      <c r="M817" s="9">
        <f t="shared" si="122"/>
        <v>14</v>
      </c>
      <c r="N817" s="9" t="str" cm="1">
        <f t="array" aca="1" ref="N817" ca="1">LEFT(L817, IF(ISNUMBER(SUBSTITUTE(_xludf.MID(L817, 2, 1), ".", ",")), 1, 2))</f>
        <v xml:space="preserve">i </v>
      </c>
      <c r="O817" s="19">
        <f t="shared" ca="1" si="133"/>
        <v>4</v>
      </c>
      <c r="P817" s="9" t="str">
        <f t="shared" ca="1" si="134"/>
        <v>i</v>
      </c>
      <c r="Q817" s="9" t="str">
        <f t="shared" ca="1" si="135"/>
        <v>° 3-4-5</v>
      </c>
      <c r="R817" s="9" t="str">
        <f t="shared" ca="1" si="124"/>
        <v>i° 3-4-5</v>
      </c>
      <c r="S817" t="str" cm="1">
        <f t="array" ref="S817">IF(ISBLANK(C817),"",IFERROR(INDEX(ListeSeries!$A$2:$A$1045, MATCH(1, (DatasScan!G817=ListeSeries!$B$2:$B$1045) * (DatasScan!H817&gt;=ListeSeries!$D$2:$D$1045) * (DatasScan!H817&lt;=ListeSeries!$E$2:$E$1045), 0)), "no match"))</f>
        <v>FARD femelle</v>
      </c>
      <c r="T817" s="7" t="str" cm="1">
        <f t="array" ref="T817">IF(ISBLANK(C817),"",IFERROR(INDEX(ListeSeries!$C$2:$C$1045, MATCH(1, (DatasScan!G817=ListeSeries!$B$2:$B$1045) * (DatasScan!H817&gt;=ListeSeries!$D$2:$D$1045) * (DatasScan!H817&lt;=ListeSeries!$E$2:$E$1045), 0)), "no match"))</f>
        <v>FARD 23</v>
      </c>
      <c r="U817" s="11" t="str" cm="1">
        <f t="array" ref="U817">IF(ISBLANK(C817),"",IFERROR(INDEX(ListeSeries!$F$2:$F$1045, MATCH(1, (DatasScan!G817=ListeSeries!$B$2:$B$1045) * (DatasScan!H817&gt;=ListeSeries!$D$2:$D$1045) * (DatasScan!H817&lt;=ListeSeries!$E$2:$E$1045), 0)), "no match"))</f>
        <v>950101-950110</v>
      </c>
    </row>
    <row r="818" spans="1:21" x14ac:dyDescent="0.25">
      <c r="A818" s="6" t="str">
        <f t="shared" si="125"/>
        <v>1</v>
      </c>
      <c r="B818" s="8" t="s">
        <v>1012</v>
      </c>
      <c r="C818" s="191" t="s">
        <v>859</v>
      </c>
      <c r="E818" s="230">
        <v>38</v>
      </c>
      <c r="G818" s="174" t="s">
        <v>144</v>
      </c>
      <c r="H818" s="175">
        <v>250501</v>
      </c>
      <c r="I818" s="176">
        <v>45917</v>
      </c>
      <c r="J818" s="19">
        <f>IF(I818="","",INT(('ObjProd (2)'!$C$25-I818)/7 * (ABS('ObjProd (2)'!$C$25-I818)&gt;=7)))</f>
        <v>0</v>
      </c>
      <c r="K818" s="10" t="str">
        <f>IF(I818="","",
IF(AND(DATEDIF(I818,'ObjProd (2)'!$C$25,"y")=0,DATEDIF(I818,'ObjProd (2)'!$C$25,"ym")=0,
   INT(('ObjProd (2)'!$C$25-EDATE(I818,DATEDIF(I818,'ObjProd (2)'!$C$25,"y")*12+DATEDIF(I818,'ObjProd (2)'!$C$25,"ym")))/7)=0),
   "&lt; 1 sem.",
   IF(DATEDIF(I818,'ObjProd (2)'!$C$25,"y")&gt;0,DATEDIF(I818,'ObjProd (2)'!$C$25,"y") &amp; " " &amp; IF(DATEDIF(I818,'ObjProd (2)'!$C$25,"y")=1,"an ","ans "),"") &amp;
   IF(DATEDIF(I818,'ObjProd (2)'!$C$25,"ym")&gt;0,DATEDIF(I818,'ObjProd (2)'!$C$25,"ym") &amp; " mois ", "") &amp;
   IF(INT(('ObjProd (2)'!$C$25-EDATE(I818,DATEDIF(I818,'ObjProd (2)'!$C$25,"y")*12+DATEDIF(I818,'ObjProd (2)'!$C$25,"ym")))/7)&gt;0,
      INT(('ObjProd (2)'!$C$25-EDATE(I818,DATEDIF(I818,'ObjProd (2)'!$C$25,"y")*12+DATEDIF(I818,'ObjProd (2)'!$C$25,"ym")))/7) &amp; " sem.",
      "")
)
)</f>
        <v>&lt; 1 sem.</v>
      </c>
      <c r="L818" s="173" t="s">
        <v>1047</v>
      </c>
      <c r="M818" s="9">
        <f t="shared" si="122"/>
        <v>38</v>
      </c>
      <c r="N818" s="9" t="str" cm="1">
        <f t="array" aca="1" ref="N818" ca="1">LEFT(L818, IF(ISNUMBER(SUBSTITUTE(_xludf.MID(L818, 2, 1), ".", ",")), 1, 2))</f>
        <v xml:space="preserve">i </v>
      </c>
      <c r="O818" s="19">
        <f t="shared" ca="1" si="133"/>
        <v>3</v>
      </c>
      <c r="P818" s="9" t="str">
        <f t="shared" ca="1" si="134"/>
        <v>i</v>
      </c>
      <c r="Q818" s="9" t="str">
        <f t="shared" ca="1" si="135"/>
        <v>° 3-4-5</v>
      </c>
      <c r="R818" s="9" t="str">
        <f t="shared" ca="1" si="124"/>
        <v>i° 3-4-5</v>
      </c>
      <c r="S818" t="str" cm="1">
        <f t="array" ref="S818">IF(ISBLANK(C818),"",IFERROR(INDEX(ListeSeries!$A$2:$A$1045, MATCH(1, (DatasScan!G818=ListeSeries!$B$2:$B$1045) * (DatasScan!H818&gt;=ListeSeries!$D$2:$D$1045) * (DatasScan!H818&lt;=ListeSeries!$E$2:$E$1045), 0)), "no match"))</f>
        <v>FARD femelle</v>
      </c>
      <c r="T818" s="7" t="str" cm="1">
        <f t="array" ref="T818">IF(ISBLANK(C818),"",IFERROR(INDEX(ListeSeries!$C$2:$C$1045, MATCH(1, (DatasScan!G818=ListeSeries!$B$2:$B$1045) * (DatasScan!H818&gt;=ListeSeries!$D$2:$D$1045) * (DatasScan!H818&lt;=ListeSeries!$E$2:$E$1045), 0)), "no match"))</f>
        <v>FARD 24</v>
      </c>
      <c r="U818" s="11" t="str" cm="1">
        <f t="array" ref="U818">IF(ISBLANK(C818),"",IFERROR(INDEX(ListeSeries!$F$2:$F$1045, MATCH(1, (DatasScan!G818=ListeSeries!$B$2:$B$1045) * (DatasScan!H818&gt;=ListeSeries!$D$2:$D$1045) * (DatasScan!H818&lt;=ListeSeries!$E$2:$E$1045), 0)), "no match"))</f>
        <v>250501-250510</v>
      </c>
    </row>
    <row r="819" spans="1:21" x14ac:dyDescent="0.25">
      <c r="A819" s="6" t="str">
        <f t="shared" si="125"/>
        <v>1</v>
      </c>
      <c r="B819" s="8" t="s">
        <v>1301</v>
      </c>
      <c r="C819" s="191" t="s">
        <v>859</v>
      </c>
      <c r="E819" s="230">
        <v>4</v>
      </c>
      <c r="G819" s="174" t="s">
        <v>152</v>
      </c>
      <c r="H819" s="175">
        <v>950101</v>
      </c>
      <c r="I819" s="176">
        <v>45887</v>
      </c>
      <c r="J819" s="19">
        <f>IF(I819="","",INT(('ObjProd (2)'!$C$25-I819)/7 * (ABS('ObjProd (2)'!$C$25-I819)&gt;=7)))</f>
        <v>4</v>
      </c>
      <c r="K819" s="10" t="str">
        <f>IF(I819="","",
IF(AND(DATEDIF(I819,'ObjProd (2)'!$C$25,"y")=0,DATEDIF(I819,'ObjProd (2)'!$C$25,"ym")=0,
   INT(('ObjProd (2)'!$C$25-EDATE(I819,DATEDIF(I819,'ObjProd (2)'!$C$25,"y")*12+DATEDIF(I819,'ObjProd (2)'!$C$25,"ym")))/7)=0),
   "&lt; 1 sem.",
   IF(DATEDIF(I819,'ObjProd (2)'!$C$25,"y")&gt;0,DATEDIF(I819,'ObjProd (2)'!$C$25,"y") &amp; " " &amp; IF(DATEDIF(I819,'ObjProd (2)'!$C$25,"y")=1,"an ","ans "),"") &amp;
   IF(DATEDIF(I819,'ObjProd (2)'!$C$25,"ym")&gt;0,DATEDIF(I819,'ObjProd (2)'!$C$25,"ym") &amp; " mois ", "") &amp;
   IF(INT(('ObjProd (2)'!$C$25-EDATE(I819,DATEDIF(I819,'ObjProd (2)'!$C$25,"y")*12+DATEDIF(I819,'ObjProd (2)'!$C$25,"ym")))/7)&gt;0,
      INT(('ObjProd (2)'!$C$25-EDATE(I819,DATEDIF(I819,'ObjProd (2)'!$C$25,"y")*12+DATEDIF(I819,'ObjProd (2)'!$C$25,"ym")))/7) &amp; " sem.",
      "")
)
)</f>
        <v xml:space="preserve">1 mois </v>
      </c>
      <c r="L819" s="173" t="s">
        <v>2269</v>
      </c>
      <c r="M819" s="9">
        <f t="shared" si="122"/>
        <v>4</v>
      </c>
      <c r="N819" s="9" t="str" cm="1">
        <f t="array" aca="1" ref="N819" ca="1">LEFT(L819, IF(ISNUMBER(SUBSTITUTE(_xludf.MID(L819, 2, 1), ".", ",")), 1, 2))</f>
        <v xml:space="preserve">i </v>
      </c>
      <c r="O819" s="19">
        <f t="shared" ca="1" si="133"/>
        <v>4</v>
      </c>
      <c r="P819" s="9" t="str">
        <f t="shared" ca="1" si="134"/>
        <v>i</v>
      </c>
      <c r="Q819" s="9" t="str">
        <f t="shared" ca="1" si="135"/>
        <v>° 3-4-5</v>
      </c>
      <c r="R819" s="9" t="str">
        <f t="shared" ca="1" si="124"/>
        <v>i° 3-4-5</v>
      </c>
      <c r="S819" t="str" cm="1">
        <f t="array" ref="S819">IF(ISBLANK(C819),"",IFERROR(INDEX(ListeSeries!$A$2:$A$1045, MATCH(1, (DatasScan!G819=ListeSeries!$B$2:$B$1045) * (DatasScan!H819&gt;=ListeSeries!$D$2:$D$1045) * (DatasScan!H819&lt;=ListeSeries!$E$2:$E$1045), 0)), "no match"))</f>
        <v>GHANAMI</v>
      </c>
      <c r="T819" s="7" t="str" cm="1">
        <f t="array" ref="T819">IF(ISBLANK(C819),"",IFERROR(INDEX(ListeSeries!$C$2:$C$1045, MATCH(1, (DatasScan!G819=ListeSeries!$B$2:$B$1045) * (DatasScan!H819&gt;=ListeSeries!$D$2:$D$1045) * (DatasScan!H819&lt;=ListeSeries!$E$2:$E$1045), 0)), "no match"))</f>
        <v>GHANAMI 47</v>
      </c>
      <c r="U819" s="11" t="str" cm="1">
        <f t="array" ref="U819">IF(ISBLANK(C819),"",IFERROR(INDEX(ListeSeries!$F$2:$F$1045, MATCH(1, (DatasScan!G819=ListeSeries!$B$2:$B$1045) * (DatasScan!H819&gt;=ListeSeries!$D$2:$D$1045) * (DatasScan!H819&lt;=ListeSeries!$E$2:$E$1045), 0)), "no match"))</f>
        <v>950101-950104</v>
      </c>
    </row>
    <row r="820" spans="1:21" x14ac:dyDescent="0.25">
      <c r="A820" s="6" t="str">
        <f t="shared" si="125"/>
        <v>1</v>
      </c>
      <c r="B820" s="8" t="s">
        <v>1006</v>
      </c>
      <c r="C820" s="191" t="s">
        <v>859</v>
      </c>
      <c r="E820" s="230">
        <f>1+11</f>
        <v>12</v>
      </c>
      <c r="G820" s="174" t="s">
        <v>154</v>
      </c>
      <c r="H820" s="175">
        <v>941001</v>
      </c>
      <c r="I820" s="176">
        <v>45916</v>
      </c>
      <c r="J820" s="19">
        <f>IF(I820="","",INT(('ObjProd (2)'!$C$25-I820)/7 * (ABS('ObjProd (2)'!$C$25-I820)&gt;=7)))</f>
        <v>0</v>
      </c>
      <c r="K820" s="10" t="str">
        <f>IF(I820="","",
IF(AND(DATEDIF(I820,'ObjProd (2)'!$C$25,"y")=0,DATEDIF(I820,'ObjProd (2)'!$C$25,"ym")=0,
   INT(('ObjProd (2)'!$C$25-EDATE(I820,DATEDIF(I820,'ObjProd (2)'!$C$25,"y")*12+DATEDIF(I820,'ObjProd (2)'!$C$25,"ym")))/7)=0),
   "&lt; 1 sem.",
   IF(DATEDIF(I820,'ObjProd (2)'!$C$25,"y")&gt;0,DATEDIF(I820,'ObjProd (2)'!$C$25,"y") &amp; " " &amp; IF(DATEDIF(I820,'ObjProd (2)'!$C$25,"y")=1,"an ","ans "),"") &amp;
   IF(DATEDIF(I820,'ObjProd (2)'!$C$25,"ym")&gt;0,DATEDIF(I820,'ObjProd (2)'!$C$25,"ym") &amp; " mois ", "") &amp;
   IF(INT(('ObjProd (2)'!$C$25-EDATE(I820,DATEDIF(I820,'ObjProd (2)'!$C$25,"y")*12+DATEDIF(I820,'ObjProd (2)'!$C$25,"ym")))/7)&gt;0,
      INT(('ObjProd (2)'!$C$25-EDATE(I820,DATEDIF(I820,'ObjProd (2)'!$C$25,"y")*12+DATEDIF(I820,'ObjProd (2)'!$C$25,"ym")))/7) &amp; " sem.",
      "")
)
)</f>
        <v>&lt; 1 sem.</v>
      </c>
      <c r="L820" s="173" t="s">
        <v>3633</v>
      </c>
      <c r="M820" s="9">
        <f t="shared" si="122"/>
        <v>12</v>
      </c>
      <c r="N820" s="9" t="str" cm="1">
        <f t="array" aca="1" ref="N820" ca="1">LEFT(L820, IF(ISNUMBER(SUBSTITUTE(_xludf.MID(L820, 2, 1), ".", ",")), 1, 2))</f>
        <v xml:space="preserve">i </v>
      </c>
      <c r="O820" s="19">
        <f t="shared" ca="1" si="133"/>
        <v>7</v>
      </c>
      <c r="P820" s="9" t="str">
        <f t="shared" ca="1" si="134"/>
        <v>i</v>
      </c>
      <c r="Q820" s="9" t="str">
        <f t="shared" ca="1" si="135"/>
        <v xml:space="preserve"> préX° 6-7-8</v>
      </c>
      <c r="R820" s="9" t="str">
        <f t="shared" ca="1" si="124"/>
        <v>i préX° 6-7-8</v>
      </c>
      <c r="S820" t="str" cm="1">
        <f t="array" ref="S820">IF(ISBLANK(C820),"",IFERROR(INDEX(ListeSeries!$A$2:$A$1045, MATCH(1, (DatasScan!G820=ListeSeries!$B$2:$B$1045) * (DatasScan!H820&gt;=ListeSeries!$D$2:$D$1045) * (DatasScan!H820&lt;=ListeSeries!$E$2:$E$1045), 0)), "no match"))</f>
        <v>GANDA</v>
      </c>
      <c r="T820" s="7" t="str" cm="1">
        <f t="array" ref="T820">IF(ISBLANK(C820),"",IFERROR(INDEX(ListeSeries!$C$2:$C$1045, MATCH(1, (DatasScan!G820=ListeSeries!$B$2:$B$1045) * (DatasScan!H820&gt;=ListeSeries!$D$2:$D$1045) * (DatasScan!H820&lt;=ListeSeries!$E$2:$E$1045), 0)), "no match"))</f>
        <v>GANDA 6</v>
      </c>
      <c r="U820" s="11" t="str" cm="1">
        <f t="array" ref="U820">IF(ISBLANK(C820),"",IFERROR(INDEX(ListeSeries!$F$2:$F$1045, MATCH(1, (DatasScan!G820=ListeSeries!$B$2:$B$1045) * (DatasScan!H820&gt;=ListeSeries!$D$2:$D$1045) * (DatasScan!H820&lt;=ListeSeries!$E$2:$E$1045), 0)), "no match"))</f>
        <v>941001-941002</v>
      </c>
    </row>
    <row r="821" spans="1:21" x14ac:dyDescent="0.25">
      <c r="A821" s="6" t="str">
        <f t="shared" si="125"/>
        <v>1</v>
      </c>
      <c r="B821" s="8" t="s">
        <v>1012</v>
      </c>
      <c r="C821" s="191" t="s">
        <v>859</v>
      </c>
      <c r="E821" s="230">
        <v>7</v>
      </c>
      <c r="G821" s="174" t="s">
        <v>154</v>
      </c>
      <c r="H821" s="175">
        <v>250501</v>
      </c>
      <c r="I821" s="176">
        <v>45917</v>
      </c>
      <c r="J821" s="19">
        <f>IF(I821="","",INT(('ObjProd (2)'!$C$25-I821)/7 * (ABS('ObjProd (2)'!$C$25-I821)&gt;=7)))</f>
        <v>0</v>
      </c>
      <c r="K821" s="10" t="str">
        <f>IF(I821="","",
IF(AND(DATEDIF(I821,'ObjProd (2)'!$C$25,"y")=0,DATEDIF(I821,'ObjProd (2)'!$C$25,"ym")=0,
   INT(('ObjProd (2)'!$C$25-EDATE(I821,DATEDIF(I821,'ObjProd (2)'!$C$25,"y")*12+DATEDIF(I821,'ObjProd (2)'!$C$25,"ym")))/7)=0),
   "&lt; 1 sem.",
   IF(DATEDIF(I821,'ObjProd (2)'!$C$25,"y")&gt;0,DATEDIF(I821,'ObjProd (2)'!$C$25,"y") &amp; " " &amp; IF(DATEDIF(I821,'ObjProd (2)'!$C$25,"y")=1,"an ","ans "),"") &amp;
   IF(DATEDIF(I821,'ObjProd (2)'!$C$25,"ym")&gt;0,DATEDIF(I821,'ObjProd (2)'!$C$25,"ym") &amp; " mois ", "") &amp;
   IF(INT(('ObjProd (2)'!$C$25-EDATE(I821,DATEDIF(I821,'ObjProd (2)'!$C$25,"y")*12+DATEDIF(I821,'ObjProd (2)'!$C$25,"ym")))/7)&gt;0,
      INT(('ObjProd (2)'!$C$25-EDATE(I821,DATEDIF(I821,'ObjProd (2)'!$C$25,"y")*12+DATEDIF(I821,'ObjProd (2)'!$C$25,"ym")))/7) &amp; " sem.",
      "")
)
)</f>
        <v>&lt; 1 sem.</v>
      </c>
      <c r="L821" s="173" t="s">
        <v>1047</v>
      </c>
      <c r="M821" s="9">
        <f t="shared" si="122"/>
        <v>7</v>
      </c>
      <c r="N821" s="9" t="str" cm="1">
        <f t="array" aca="1" ref="N821" ca="1">LEFT(L821, IF(ISNUMBER(SUBSTITUTE(_xludf.MID(L821, 2, 1), ".", ",")), 1, 2))</f>
        <v xml:space="preserve">i </v>
      </c>
      <c r="O821" s="19">
        <f t="shared" ca="1" si="133"/>
        <v>3</v>
      </c>
      <c r="P821" s="9" t="str">
        <f t="shared" ca="1" si="134"/>
        <v>i</v>
      </c>
      <c r="Q821" s="9" t="str">
        <f t="shared" ca="1" si="135"/>
        <v>° 3-4-5</v>
      </c>
      <c r="R821" s="9" t="str">
        <f t="shared" ca="1" si="124"/>
        <v>i° 3-4-5</v>
      </c>
      <c r="S821" t="str" cm="1">
        <f t="array" ref="S821">IF(ISBLANK(C821),"",IFERROR(INDEX(ListeSeries!$A$2:$A$1045, MATCH(1, (DatasScan!G821=ListeSeries!$B$2:$B$1045) * (DatasScan!H821&gt;=ListeSeries!$D$2:$D$1045) * (DatasScan!H821&lt;=ListeSeries!$E$2:$E$1045), 0)), "no match"))</f>
        <v>GANDA</v>
      </c>
      <c r="T821" s="7" t="str" cm="1">
        <f t="array" ref="T821">IF(ISBLANK(C821),"",IFERROR(INDEX(ListeSeries!$C$2:$C$1045, MATCH(1, (DatasScan!G821=ListeSeries!$B$2:$B$1045) * (DatasScan!H821&gt;=ListeSeries!$D$2:$D$1045) * (DatasScan!H821&lt;=ListeSeries!$E$2:$E$1045), 0)), "no match"))</f>
        <v>GANDA 7</v>
      </c>
      <c r="U821" s="11" t="str" cm="1">
        <f t="array" ref="U821">IF(ISBLANK(C821),"",IFERROR(INDEX(ListeSeries!$F$2:$F$1045, MATCH(1, (DatasScan!G821=ListeSeries!$B$2:$B$1045) * (DatasScan!H821&gt;=ListeSeries!$D$2:$D$1045) * (DatasScan!H821&lt;=ListeSeries!$E$2:$E$1045), 0)), "no match"))</f>
        <v>250501-250502</v>
      </c>
    </row>
    <row r="822" spans="1:21" x14ac:dyDescent="0.25">
      <c r="A822" s="6" t="str">
        <f t="shared" ref="A822:A823" si="142">IF(B822="CHF","CHF",IF(B822="CHF 2","CHF hangar",LEFT(B822,1)))</f>
        <v>1</v>
      </c>
      <c r="B822" s="8" t="s">
        <v>1301</v>
      </c>
      <c r="C822" s="191" t="s">
        <v>859</v>
      </c>
      <c r="E822" s="230">
        <v>16</v>
      </c>
      <c r="G822" s="174" t="s">
        <v>154</v>
      </c>
      <c r="H822" s="175">
        <v>250801</v>
      </c>
      <c r="I822" s="176">
        <v>45876</v>
      </c>
      <c r="J822" s="19">
        <f>IF(I822="","",INT(('ObjProd (2)'!$C$25-I822)/7 * (ABS('ObjProd (2)'!$C$25-I822)&gt;=7)))</f>
        <v>6</v>
      </c>
      <c r="K822" s="10" t="str">
        <f>IF(I822="","",
IF(AND(DATEDIF(I822,'ObjProd (2)'!$C$25,"y")=0,DATEDIF(I822,'ObjProd (2)'!$C$25,"ym")=0,
   INT(('ObjProd (2)'!$C$25-EDATE(I822,DATEDIF(I822,'ObjProd (2)'!$C$25,"y")*12+DATEDIF(I822,'ObjProd (2)'!$C$25,"ym")))/7)=0),
   "&lt; 1 sem.",
   IF(DATEDIF(I822,'ObjProd (2)'!$C$25,"y")&gt;0,DATEDIF(I822,'ObjProd (2)'!$C$25,"y") &amp; " " &amp; IF(DATEDIF(I822,'ObjProd (2)'!$C$25,"y")=1,"an ","ans "),"") &amp;
   IF(DATEDIF(I822,'ObjProd (2)'!$C$25,"ym")&gt;0,DATEDIF(I822,'ObjProd (2)'!$C$25,"ym") &amp; " mois ", "") &amp;
   IF(INT(('ObjProd (2)'!$C$25-EDATE(I822,DATEDIF(I822,'ObjProd (2)'!$C$25,"y")*12+DATEDIF(I822,'ObjProd (2)'!$C$25,"ym")))/7)&gt;0,
      INT(('ObjProd (2)'!$C$25-EDATE(I822,DATEDIF(I822,'ObjProd (2)'!$C$25,"y")*12+DATEDIF(I822,'ObjProd (2)'!$C$25,"ym")))/7) &amp; " sem.",
      "")
)
)</f>
        <v>1 mois 1 sem.</v>
      </c>
      <c r="L822" s="173" t="s">
        <v>1299</v>
      </c>
      <c r="M822" s="9">
        <f t="shared" ref="M822" si="143">IF(OR(D822&gt;0, E822&gt;0), D822*14+E822,"")</f>
        <v>16</v>
      </c>
      <c r="N822" s="9" t="str" cm="1">
        <f t="array" aca="1" ref="N822" ca="1">LEFT(L822, IF(ISNUMBER(SUBSTITUTE(_xludf.MID(L822, 2, 1), ".", ",")), 1, 2))</f>
        <v xml:space="preserve">i </v>
      </c>
      <c r="O822" s="19">
        <f t="shared" ref="O822" ca="1" si="144">IF(N822="", "", _xlfn.NUMBERVALUE(RIGHT(L822, LEN(L822)-LEN(N822))))</f>
        <v>1</v>
      </c>
      <c r="P822" s="9" t="str">
        <f t="shared" ref="P822" ca="1" si="145">IF(N822="", "",
    IF(N822="E+", "X",
        IF(OR(LEFT(N822, 1)="E", N822="XR", N822="CS"), "E",
            IF(AND(LEFT(N822, 1)="R", LEFT(N822, 2)&lt;&gt;"RG"), "R",
                IF(OR(N822="MG", N822="G+"), "BoxE",
                    IF(LEFT(N822, 1)="i", "i", "X")
                )
            )
        )
    )
)</f>
        <v>i</v>
      </c>
      <c r="Q822" s="9" t="str">
        <f t="shared" ref="Q822" ca="1" si="146">IF(P822&lt;&gt;"", IF(P822="X", IF(AND(O822&gt;=1, O822&lt;=12), O822, IF(O822&gt;12, "13+", "erreur")), IF(P822="E", IF(AND(O822&gt;=1, O822&lt;=6), O822, IF(O822&gt;6, "7+", "erreur")), IF(P822="R", 0, IF(P822="I", IF(O822&lt;=2, "nit° 1-2", IF(O822&lt;=5, "° 3-4-5", IF(O822&lt;=8, " préX° 6-7-8", "erreur"))), IF(P822="BoxE", O822, ""))))), "")</f>
        <v>nit° 1-2</v>
      </c>
      <c r="R822" s="9" t="str">
        <f t="shared" ref="R822" ca="1" si="147">IF(ISBLANK(C822),"",P822&amp;Q822)</f>
        <v>init° 1-2</v>
      </c>
      <c r="S822" t="str" cm="1">
        <f t="array" ref="S822">IF(ISBLANK(C822),"",IFERROR(INDEX(ListeSeries!$A$2:$A$1045, MATCH(1, (DatasScan!G822=ListeSeries!$B$2:$B$1045) * (DatasScan!H822&gt;=ListeSeries!$D$2:$D$1045) * (DatasScan!H822&lt;=ListeSeries!$E$2:$E$1045), 0)), "no match"))</f>
        <v>GANDA</v>
      </c>
      <c r="T822" s="7" t="str" cm="1">
        <f t="array" ref="T822">IF(ISBLANK(C822),"",IFERROR(INDEX(ListeSeries!$C$2:$C$1045, MATCH(1, (DatasScan!G822=ListeSeries!$B$2:$B$1045) * (DatasScan!H822&gt;=ListeSeries!$D$2:$D$1045) * (DatasScan!H822&lt;=ListeSeries!$E$2:$E$1045), 0)), "no match"))</f>
        <v>GANDA 8</v>
      </c>
      <c r="U822" s="11" t="str" cm="1">
        <f t="array" ref="U822">IF(ISBLANK(C822),"",IFERROR(INDEX(ListeSeries!$F$2:$F$1045, MATCH(1, (DatasScan!G822=ListeSeries!$B$2:$B$1045) * (DatasScan!H822&gt;=ListeSeries!$D$2:$D$1045) * (DatasScan!H822&lt;=ListeSeries!$E$2:$E$1045), 0)), "no match"))</f>
        <v>250801-250802</v>
      </c>
    </row>
    <row r="823" spans="1:21" x14ac:dyDescent="0.25">
      <c r="A823" s="6" t="str">
        <f t="shared" si="142"/>
        <v>1</v>
      </c>
      <c r="B823" s="8" t="s">
        <v>1300</v>
      </c>
      <c r="C823" s="191" t="s">
        <v>859</v>
      </c>
      <c r="E823" s="230">
        <v>10</v>
      </c>
      <c r="G823" s="174" t="s">
        <v>240</v>
      </c>
      <c r="H823" s="175">
        <v>250501</v>
      </c>
      <c r="I823" s="176">
        <v>45916</v>
      </c>
      <c r="J823" s="19">
        <f>IF(I823="","",INT(('ObjProd (2)'!$C$25-I823)/7 * (ABS('ObjProd (2)'!$C$25-I823)&gt;=7)))</f>
        <v>0</v>
      </c>
      <c r="K823" s="10" t="str">
        <f>IF(I823="","",
IF(AND(DATEDIF(I823,'ObjProd (2)'!$C$25,"y")=0,DATEDIF(I823,'ObjProd (2)'!$C$25,"ym")=0,
   INT(('ObjProd (2)'!$C$25-EDATE(I823,DATEDIF(I823,'ObjProd (2)'!$C$25,"y")*12+DATEDIF(I823,'ObjProd (2)'!$C$25,"ym")))/7)=0),
   "&lt; 1 sem.",
   IF(DATEDIF(I823,'ObjProd (2)'!$C$25,"y")&gt;0,DATEDIF(I823,'ObjProd (2)'!$C$25,"y") &amp; " " &amp; IF(DATEDIF(I823,'ObjProd (2)'!$C$25,"y")=1,"an ","ans "),"") &amp;
   IF(DATEDIF(I823,'ObjProd (2)'!$C$25,"ym")&gt;0,DATEDIF(I823,'ObjProd (2)'!$C$25,"ym") &amp; " mois ", "") &amp;
   IF(INT(('ObjProd (2)'!$C$25-EDATE(I823,DATEDIF(I823,'ObjProd (2)'!$C$25,"y")*12+DATEDIF(I823,'ObjProd (2)'!$C$25,"ym")))/7)&gt;0,
      INT(('ObjProd (2)'!$C$25-EDATE(I823,DATEDIF(I823,'ObjProd (2)'!$C$25,"y")*12+DATEDIF(I823,'ObjProd (2)'!$C$25,"ym")))/7) &amp; " sem.",
      "")
)
)</f>
        <v>&lt; 1 sem.</v>
      </c>
      <c r="L823" s="173" t="s">
        <v>1047</v>
      </c>
      <c r="M823" s="9">
        <f t="shared" si="122"/>
        <v>10</v>
      </c>
      <c r="N823" s="9" t="str" cm="1">
        <f t="array" aca="1" ref="N823" ca="1">LEFT(L823, IF(ISNUMBER(SUBSTITUTE(_xludf.MID(L823, 2, 1), ".", ",")), 1, 2))</f>
        <v xml:space="preserve">i </v>
      </c>
      <c r="O823" s="19">
        <f t="shared" ca="1" si="133"/>
        <v>3</v>
      </c>
      <c r="P823" s="9" t="str">
        <f t="shared" ca="1" si="134"/>
        <v>i</v>
      </c>
      <c r="Q823" s="9" t="str">
        <f t="shared" ca="1" si="135"/>
        <v>° 3-4-5</v>
      </c>
      <c r="R823" s="9" t="str">
        <f t="shared" ca="1" si="124"/>
        <v>i° 3-4-5</v>
      </c>
      <c r="S823" t="str" cm="1">
        <f t="array" ref="S823">IF(ISBLANK(C823),"",IFERROR(INDEX(ListeSeries!$A$2:$A$1045, MATCH(1, (DatasScan!G823=ListeSeries!$B$2:$B$1045) * (DatasScan!H823&gt;=ListeSeries!$D$2:$D$1045) * (DatasScan!H823&lt;=ListeSeries!$E$2:$E$1045), 0)), "no match"))</f>
        <v>KHALASS</v>
      </c>
      <c r="T823" s="7" t="str" cm="1">
        <f t="array" ref="T823">IF(ISBLANK(C823),"",IFERROR(INDEX(ListeSeries!$C$2:$C$1045, MATCH(1, (DatasScan!G823=ListeSeries!$B$2:$B$1045) * (DatasScan!H823&gt;=ListeSeries!$D$2:$D$1045) * (DatasScan!H823&lt;=ListeSeries!$E$2:$E$1045), 0)), "no match"))</f>
        <v>KHALASS 58</v>
      </c>
      <c r="U823" s="11" t="str" cm="1">
        <f t="array" ref="U823">IF(ISBLANK(C823),"",IFERROR(INDEX(ListeSeries!$F$2:$F$1045, MATCH(1, (DatasScan!G823=ListeSeries!$B$2:$B$1045) * (DatasScan!H823&gt;=ListeSeries!$D$2:$D$1045) * (DatasScan!H823&lt;=ListeSeries!$E$2:$E$1045), 0)), "no match"))</f>
        <v>250501-250502</v>
      </c>
    </row>
    <row r="824" spans="1:21" x14ac:dyDescent="0.25">
      <c r="A824" s="6" t="str">
        <f t="shared" si="125"/>
        <v>1</v>
      </c>
      <c r="B824" s="8" t="s">
        <v>1301</v>
      </c>
      <c r="C824" s="191" t="s">
        <v>859</v>
      </c>
      <c r="E824" s="230">
        <v>4</v>
      </c>
      <c r="G824" s="174" t="s">
        <v>265</v>
      </c>
      <c r="H824" s="175">
        <v>950101</v>
      </c>
      <c r="I824" s="176">
        <v>45814</v>
      </c>
      <c r="J824" s="19">
        <f>IF(I824="","",INT(('ObjProd (2)'!$C$25-I824)/7 * (ABS('ObjProd (2)'!$C$25-I824)&gt;=7)))</f>
        <v>14</v>
      </c>
      <c r="K824" s="10" t="str">
        <f>IF(I824="","",
IF(AND(DATEDIF(I824,'ObjProd (2)'!$C$25,"y")=0,DATEDIF(I824,'ObjProd (2)'!$C$25,"ym")=0,
   INT(('ObjProd (2)'!$C$25-EDATE(I824,DATEDIF(I824,'ObjProd (2)'!$C$25,"y")*12+DATEDIF(I824,'ObjProd (2)'!$C$25,"ym")))/7)=0),
   "&lt; 1 sem.",
   IF(DATEDIF(I824,'ObjProd (2)'!$C$25,"y")&gt;0,DATEDIF(I824,'ObjProd (2)'!$C$25,"y") &amp; " " &amp; IF(DATEDIF(I824,'ObjProd (2)'!$C$25,"y")=1,"an ","ans "),"") &amp;
   IF(DATEDIF(I824,'ObjProd (2)'!$C$25,"ym")&gt;0,DATEDIF(I824,'ObjProd (2)'!$C$25,"ym") &amp; " mois ", "") &amp;
   IF(INT(('ObjProd (2)'!$C$25-EDATE(I824,DATEDIF(I824,'ObjProd (2)'!$C$25,"y")*12+DATEDIF(I824,'ObjProd (2)'!$C$25,"ym")))/7)&gt;0,
      INT(('ObjProd (2)'!$C$25-EDATE(I824,DATEDIF(I824,'ObjProd (2)'!$C$25,"y")*12+DATEDIF(I824,'ObjProd (2)'!$C$25,"ym")))/7) &amp; " sem.",
      "")
)
)</f>
        <v>3 mois 1 sem.</v>
      </c>
      <c r="L824" s="255" t="s">
        <v>1047</v>
      </c>
      <c r="M824" s="9">
        <f t="shared" si="122"/>
        <v>4</v>
      </c>
      <c r="N824" s="9" t="str" cm="1">
        <f t="array" aca="1" ref="N824" ca="1">LEFT(L824, IF(ISNUMBER(SUBSTITUTE(_xludf.MID(L824, 2, 1), ".", ",")), 1, 2))</f>
        <v xml:space="preserve">i </v>
      </c>
      <c r="O824" s="19">
        <f t="shared" ca="1" si="133"/>
        <v>3</v>
      </c>
      <c r="P824" s="9" t="str">
        <f t="shared" ca="1" si="134"/>
        <v>i</v>
      </c>
      <c r="Q824" s="9" t="str">
        <f t="shared" ca="1" si="135"/>
        <v>° 3-4-5</v>
      </c>
      <c r="R824" s="9" t="str">
        <f t="shared" ca="1" si="124"/>
        <v>i° 3-4-5</v>
      </c>
      <c r="S824" t="str" cm="1">
        <f t="array" ref="S824">IF(ISBLANK(C824),"",IFERROR(INDEX(ListeSeries!$A$2:$A$1045, MATCH(1, (DatasScan!G824=ListeSeries!$B$2:$B$1045) * (DatasScan!H824&gt;=ListeSeries!$D$2:$D$1045) * (DatasScan!H824&lt;=ListeSeries!$E$2:$E$1045), 0)), "no match"))</f>
        <v>KENESI</v>
      </c>
      <c r="T824" s="7" t="str" cm="1">
        <f t="array" ref="T824">IF(ISBLANK(C824),"",IFERROR(INDEX(ListeSeries!$C$2:$C$1045, MATCH(1, (DatasScan!G824=ListeSeries!$B$2:$B$1045) * (DatasScan!H824&gt;=ListeSeries!$D$2:$D$1045) * (DatasScan!H824&lt;=ListeSeries!$E$2:$E$1045), 0)), "no match"))</f>
        <v>KHENEZI 13</v>
      </c>
      <c r="U824" s="11" t="str" cm="1">
        <f t="array" ref="U824">IF(ISBLANK(C824),"",IFERROR(INDEX(ListeSeries!$F$2:$F$1045, MATCH(1, (DatasScan!G824=ListeSeries!$B$2:$B$1045) * (DatasScan!H824&gt;=ListeSeries!$D$2:$D$1045) * (DatasScan!H824&lt;=ListeSeries!$E$2:$E$1045), 0)), "no match"))</f>
        <v>950101-950103</v>
      </c>
    </row>
    <row r="825" spans="1:21" x14ac:dyDescent="0.25">
      <c r="A825" s="6" t="str">
        <f t="shared" si="125"/>
        <v>1</v>
      </c>
      <c r="B825" s="8" t="s">
        <v>1300</v>
      </c>
      <c r="C825" s="191" t="s">
        <v>859</v>
      </c>
      <c r="E825" s="230">
        <v>26</v>
      </c>
      <c r="G825" s="174" t="s">
        <v>265</v>
      </c>
      <c r="H825" s="175">
        <v>250501</v>
      </c>
      <c r="I825" s="176">
        <v>45917</v>
      </c>
      <c r="J825" s="19">
        <f>IF(I825="","",INT(('ObjProd (2)'!$C$25-I825)/7 * (ABS('ObjProd (2)'!$C$25-I825)&gt;=7)))</f>
        <v>0</v>
      </c>
      <c r="K825" s="10" t="str">
        <f>IF(I825="","",
IF(AND(DATEDIF(I825,'ObjProd (2)'!$C$25,"y")=0,DATEDIF(I825,'ObjProd (2)'!$C$25,"ym")=0,
   INT(('ObjProd (2)'!$C$25-EDATE(I825,DATEDIF(I825,'ObjProd (2)'!$C$25,"y")*12+DATEDIF(I825,'ObjProd (2)'!$C$25,"ym")))/7)=0),
   "&lt; 1 sem.",
   IF(DATEDIF(I825,'ObjProd (2)'!$C$25,"y")&gt;0,DATEDIF(I825,'ObjProd (2)'!$C$25,"y") &amp; " " &amp; IF(DATEDIF(I825,'ObjProd (2)'!$C$25,"y")=1,"an ","ans "),"") &amp;
   IF(DATEDIF(I825,'ObjProd (2)'!$C$25,"ym")&gt;0,DATEDIF(I825,'ObjProd (2)'!$C$25,"ym") &amp; " mois ", "") &amp;
   IF(INT(('ObjProd (2)'!$C$25-EDATE(I825,DATEDIF(I825,'ObjProd (2)'!$C$25,"y")*12+DATEDIF(I825,'ObjProd (2)'!$C$25,"ym")))/7)&gt;0,
      INT(('ObjProd (2)'!$C$25-EDATE(I825,DATEDIF(I825,'ObjProd (2)'!$C$25,"y")*12+DATEDIF(I825,'ObjProd (2)'!$C$25,"ym")))/7) &amp; " sem.",
      "")
)
)</f>
        <v>&lt; 1 sem.</v>
      </c>
      <c r="L825" s="173" t="s">
        <v>1047</v>
      </c>
      <c r="M825" s="9">
        <f t="shared" si="122"/>
        <v>26</v>
      </c>
      <c r="N825" s="9" t="str" cm="1">
        <f t="array" aca="1" ref="N825" ca="1">LEFT(L825, IF(ISNUMBER(SUBSTITUTE(_xludf.MID(L825, 2, 1), ".", ",")), 1, 2))</f>
        <v xml:space="preserve">i </v>
      </c>
      <c r="O825" s="19">
        <f t="shared" ca="1" si="133"/>
        <v>3</v>
      </c>
      <c r="P825" s="9" t="str">
        <f t="shared" ca="1" si="134"/>
        <v>i</v>
      </c>
      <c r="Q825" s="9" t="str">
        <f t="shared" ca="1" si="135"/>
        <v>° 3-4-5</v>
      </c>
      <c r="R825" s="9" t="str">
        <f t="shared" ca="1" si="124"/>
        <v>i° 3-4-5</v>
      </c>
      <c r="S825" t="str" cm="1">
        <f t="array" ref="S825">IF(ISBLANK(C825),"",IFERROR(INDEX(ListeSeries!$A$2:$A$1045, MATCH(1, (DatasScan!G825=ListeSeries!$B$2:$B$1045) * (DatasScan!H825&gt;=ListeSeries!$D$2:$D$1045) * (DatasScan!H825&lt;=ListeSeries!$E$2:$E$1045), 0)), "no match"))</f>
        <v>KENESI</v>
      </c>
      <c r="T825" s="7" t="str" cm="1">
        <f t="array" ref="T825">IF(ISBLANK(C825),"",IFERROR(INDEX(ListeSeries!$C$2:$C$1045, MATCH(1, (DatasScan!G825=ListeSeries!$B$2:$B$1045) * (DatasScan!H825&gt;=ListeSeries!$D$2:$D$1045) * (DatasScan!H825&lt;=ListeSeries!$E$2:$E$1045), 0)), "no match"))</f>
        <v>KHENEZI 14</v>
      </c>
      <c r="U825" s="11" t="str" cm="1">
        <f t="array" ref="U825">IF(ISBLANK(C825),"",IFERROR(INDEX(ListeSeries!$F$2:$F$1045, MATCH(1, (DatasScan!G825=ListeSeries!$B$2:$B$1045) * (DatasScan!H825&gt;=ListeSeries!$D$2:$D$1045) * (DatasScan!H825&lt;=ListeSeries!$E$2:$E$1045), 0)), "no match"))</f>
        <v>250501-250506</v>
      </c>
    </row>
    <row r="826" spans="1:21" x14ac:dyDescent="0.25">
      <c r="A826" s="6" t="str">
        <f t="shared" si="125"/>
        <v>1</v>
      </c>
      <c r="B826" s="8" t="s">
        <v>1300</v>
      </c>
      <c r="C826" s="191" t="s">
        <v>859</v>
      </c>
      <c r="E826" s="230">
        <v>9</v>
      </c>
      <c r="G826" s="174" t="s">
        <v>289</v>
      </c>
      <c r="H826" s="175">
        <v>250501</v>
      </c>
      <c r="I826" s="176">
        <v>45917</v>
      </c>
      <c r="J826" s="19">
        <f>IF(I826="","",INT(('ObjProd (2)'!$C$25-I826)/7 * (ABS('ObjProd (2)'!$C$25-I826)&gt;=7)))</f>
        <v>0</v>
      </c>
      <c r="K826" s="10" t="str">
        <f>IF(I826="","",
IF(AND(DATEDIF(I826,'ObjProd (2)'!$C$25,"y")=0,DATEDIF(I826,'ObjProd (2)'!$C$25,"ym")=0,
   INT(('ObjProd (2)'!$C$25-EDATE(I826,DATEDIF(I826,'ObjProd (2)'!$C$25,"y")*12+DATEDIF(I826,'ObjProd (2)'!$C$25,"ym")))/7)=0),
   "&lt; 1 sem.",
   IF(DATEDIF(I826,'ObjProd (2)'!$C$25,"y")&gt;0,DATEDIF(I826,'ObjProd (2)'!$C$25,"y") &amp; " " &amp; IF(DATEDIF(I826,'ObjProd (2)'!$C$25,"y")=1,"an ","ans "),"") &amp;
   IF(DATEDIF(I826,'ObjProd (2)'!$C$25,"ym")&gt;0,DATEDIF(I826,'ObjProd (2)'!$C$25,"ym") &amp; " mois ", "") &amp;
   IF(INT(('ObjProd (2)'!$C$25-EDATE(I826,DATEDIF(I826,'ObjProd (2)'!$C$25,"y")*12+DATEDIF(I826,'ObjProd (2)'!$C$25,"ym")))/7)&gt;0,
      INT(('ObjProd (2)'!$C$25-EDATE(I826,DATEDIF(I826,'ObjProd (2)'!$C$25,"y")*12+DATEDIF(I826,'ObjProd (2)'!$C$25,"ym")))/7) &amp; " sem.",
      "")
)
)</f>
        <v>&lt; 1 sem.</v>
      </c>
      <c r="L826" s="173" t="s">
        <v>1047</v>
      </c>
      <c r="M826" s="9">
        <f t="shared" si="122"/>
        <v>9</v>
      </c>
      <c r="N826" s="9" t="str" cm="1">
        <f t="array" aca="1" ref="N826" ca="1">LEFT(L826, IF(ISNUMBER(SUBSTITUTE(_xludf.MID(L826, 2, 1), ".", ",")), 1, 2))</f>
        <v xml:space="preserve">i </v>
      </c>
      <c r="O826" s="19">
        <f t="shared" ca="1" si="133"/>
        <v>3</v>
      </c>
      <c r="P826" s="9" t="str">
        <f t="shared" ca="1" si="134"/>
        <v>i</v>
      </c>
      <c r="Q826" s="9" t="str">
        <f t="shared" ca="1" si="135"/>
        <v>° 3-4-5</v>
      </c>
      <c r="R826" s="9" t="str">
        <f t="shared" ca="1" si="124"/>
        <v>i° 3-4-5</v>
      </c>
      <c r="S826" t="str" cm="1">
        <f t="array" ref="S826">IF(ISBLANK(C826),"",IFERROR(INDEX(ListeSeries!$A$2:$A$1045, MATCH(1, (DatasScan!G826=ListeSeries!$B$2:$B$1045) * (DatasScan!H826&gt;=ListeSeries!$D$2:$D$1045) * (DatasScan!H826&lt;=ListeSeries!$E$2:$E$1045), 0)), "no match"))</f>
        <v>LULU</v>
      </c>
      <c r="T826" s="7" t="str" cm="1">
        <f t="array" ref="T826">IF(ISBLANK(C826),"",IFERROR(INDEX(ListeSeries!$C$2:$C$1045, MATCH(1, (DatasScan!G826=ListeSeries!$B$2:$B$1045) * (DatasScan!H826&gt;=ListeSeries!$D$2:$D$1045) * (DatasScan!H826&lt;=ListeSeries!$E$2:$E$1045), 0)), "no match"))</f>
        <v>LULU 10</v>
      </c>
      <c r="U826" s="11" t="str" cm="1">
        <f t="array" ref="U826">IF(ISBLANK(C826),"",IFERROR(INDEX(ListeSeries!$F$2:$F$1045, MATCH(1, (DatasScan!G826=ListeSeries!$B$2:$B$1045) * (DatasScan!H826&gt;=ListeSeries!$D$2:$D$1045) * (DatasScan!H826&lt;=ListeSeries!$E$2:$E$1045), 0)), "no match"))</f>
        <v>250501-250502</v>
      </c>
    </row>
    <row r="827" spans="1:21" x14ac:dyDescent="0.25">
      <c r="A827" s="6" t="str">
        <f t="shared" si="125"/>
        <v>1</v>
      </c>
      <c r="B827" s="8" t="s">
        <v>3635</v>
      </c>
      <c r="C827" s="191" t="s">
        <v>859</v>
      </c>
      <c r="E827" s="230">
        <f>28+190</f>
        <v>218</v>
      </c>
      <c r="G827" s="174" t="s">
        <v>355</v>
      </c>
      <c r="H827" s="175">
        <v>250501</v>
      </c>
      <c r="I827" s="176">
        <v>45854</v>
      </c>
      <c r="J827" s="19">
        <f>IF(I827="","",INT(('ObjProd (2)'!$C$25-I827)/7 * (ABS('ObjProd (2)'!$C$25-I827)&gt;=7)))</f>
        <v>9</v>
      </c>
      <c r="K827" s="10" t="str">
        <f>IF(I827="","",
IF(AND(DATEDIF(I827,'ObjProd (2)'!$C$25,"y")=0,DATEDIF(I827,'ObjProd (2)'!$C$25,"ym")=0,
   INT(('ObjProd (2)'!$C$25-EDATE(I827,DATEDIF(I827,'ObjProd (2)'!$C$25,"y")*12+DATEDIF(I827,'ObjProd (2)'!$C$25,"ym")))/7)=0),
   "&lt; 1 sem.",
   IF(DATEDIF(I827,'ObjProd (2)'!$C$25,"y")&gt;0,DATEDIF(I827,'ObjProd (2)'!$C$25,"y") &amp; " " &amp; IF(DATEDIF(I827,'ObjProd (2)'!$C$25,"y")=1,"an ","ans "),"") &amp;
   IF(DATEDIF(I827,'ObjProd (2)'!$C$25,"ym")&gt;0,DATEDIF(I827,'ObjProd (2)'!$C$25,"ym") &amp; " mois ", "") &amp;
   IF(INT(('ObjProd (2)'!$C$25-EDATE(I827,DATEDIF(I827,'ObjProd (2)'!$C$25,"y")*12+DATEDIF(I827,'ObjProd (2)'!$C$25,"ym")))/7)&gt;0,
      INT(('ObjProd (2)'!$C$25-EDATE(I827,DATEDIF(I827,'ObjProd (2)'!$C$25,"y")*12+DATEDIF(I827,'ObjProd (2)'!$C$25,"ym")))/7) &amp; " sem.",
      "")
)
)</f>
        <v xml:space="preserve">2 mois </v>
      </c>
      <c r="L827" s="173" t="s">
        <v>963</v>
      </c>
      <c r="M827" s="9">
        <f t="shared" si="122"/>
        <v>218</v>
      </c>
      <c r="N827" s="9" t="str" cm="1">
        <f t="array" aca="1" ref="N827" ca="1">LEFT(L827, IF(ISNUMBER(SUBSTITUTE(_xludf.MID(L827, 2, 1), ".", ",")), 1, 2))</f>
        <v xml:space="preserve">i </v>
      </c>
      <c r="O827" s="19">
        <f t="shared" ca="1" si="133"/>
        <v>2</v>
      </c>
      <c r="P827" s="9" t="str">
        <f t="shared" ca="1" si="134"/>
        <v>i</v>
      </c>
      <c r="Q827" s="9" t="str">
        <f t="shared" ca="1" si="135"/>
        <v>nit° 1-2</v>
      </c>
      <c r="R827" s="9" t="str">
        <f t="shared" ca="1" si="124"/>
        <v>init° 1-2</v>
      </c>
      <c r="S827" t="str" cm="1">
        <f t="array" ref="S827">IF(ISBLANK(C827),"",IFERROR(INDEX(ListeSeries!$A$2:$A$1045, MATCH(1, (DatasScan!G827=ListeSeries!$B$2:$B$1045) * (DatasScan!H827&gt;=ListeSeries!$D$2:$D$1045) * (DatasScan!H827&lt;=ListeSeries!$E$2:$E$1045), 0)), "no match"))</f>
        <v>MEDJOOL</v>
      </c>
      <c r="T827" s="7" t="str" cm="1">
        <f t="array" ref="T827">IF(ISBLANK(C827),"",IFERROR(INDEX(ListeSeries!$C$2:$C$1045, MATCH(1, (DatasScan!G827=ListeSeries!$B$2:$B$1045) * (DatasScan!H827&gt;=ListeSeries!$D$2:$D$1045) * (DatasScan!H827&lt;=ListeSeries!$E$2:$E$1045), 0)), "no match"))</f>
        <v>MEDJOOL 112</v>
      </c>
      <c r="U827" s="11" t="str" cm="1">
        <f t="array" ref="U827">IF(ISBLANK(C827),"",IFERROR(INDEX(ListeSeries!$F$2:$F$1045, MATCH(1, (DatasScan!G827=ListeSeries!$B$2:$B$1045) * (DatasScan!H827&gt;=ListeSeries!$D$2:$D$1045) * (DatasScan!H827&lt;=ListeSeries!$E$2:$E$1045), 0)), "no match"))</f>
        <v>250501-250520</v>
      </c>
    </row>
    <row r="828" spans="1:21" x14ac:dyDescent="0.25">
      <c r="A828" s="6" t="str">
        <f t="shared" si="125"/>
        <v>1</v>
      </c>
      <c r="B828" s="8" t="s">
        <v>1008</v>
      </c>
      <c r="C828" s="191" t="s">
        <v>859</v>
      </c>
      <c r="D828" s="8">
        <v>2</v>
      </c>
      <c r="E828" s="230"/>
      <c r="G828" s="174" t="s">
        <v>148</v>
      </c>
      <c r="H828" s="175">
        <v>240601</v>
      </c>
      <c r="I828" s="176">
        <v>45915</v>
      </c>
      <c r="J828" s="19">
        <f>IF(I828="","",INT(('ObjProd (2)'!$C$25-I828)/7 * (ABS('ObjProd (2)'!$C$25-I828)&gt;=7)))</f>
        <v>0</v>
      </c>
      <c r="K828" s="10" t="str">
        <f>IF(I828="","",
IF(AND(DATEDIF(I828,'ObjProd (2)'!$C$25,"y")=0,DATEDIF(I828,'ObjProd (2)'!$C$25,"ym")=0,
   INT(('ObjProd (2)'!$C$25-EDATE(I828,DATEDIF(I828,'ObjProd (2)'!$C$25,"y")*12+DATEDIF(I828,'ObjProd (2)'!$C$25,"ym")))/7)=0),
   "&lt; 1 sem.",
   IF(DATEDIF(I828,'ObjProd (2)'!$C$25,"y")&gt;0,DATEDIF(I828,'ObjProd (2)'!$C$25,"y") &amp; " " &amp; IF(DATEDIF(I828,'ObjProd (2)'!$C$25,"y")=1,"an ","ans "),"") &amp;
   IF(DATEDIF(I828,'ObjProd (2)'!$C$25,"ym")&gt;0,DATEDIF(I828,'ObjProd (2)'!$C$25,"ym") &amp; " mois ", "") &amp;
   IF(INT(('ObjProd (2)'!$C$25-EDATE(I828,DATEDIF(I828,'ObjProd (2)'!$C$25,"y")*12+DATEDIF(I828,'ObjProd (2)'!$C$25,"ym")))/7)&gt;0,
      INT(('ObjProd (2)'!$C$25-EDATE(I828,DATEDIF(I828,'ObjProd (2)'!$C$25,"y")*12+DATEDIF(I828,'ObjProd (2)'!$C$25,"ym")))/7) &amp; " sem.",
      "")
)
)</f>
        <v>&lt; 1 sem.</v>
      </c>
      <c r="L828" s="173" t="s">
        <v>2270</v>
      </c>
      <c r="M828" s="9">
        <f t="shared" si="122"/>
        <v>28</v>
      </c>
      <c r="N828" s="9" t="str" cm="1">
        <f t="array" aca="1" ref="N828" ca="1">LEFT(L828, IF(ISNUMBER(SUBSTITUTE(_xludf.MID(L828, 2, 1), ".", ",")), 1, 2))</f>
        <v xml:space="preserve">X </v>
      </c>
      <c r="O828" s="19">
        <f t="shared" ca="1" si="133"/>
        <v>1</v>
      </c>
      <c r="P828" s="9" t="str">
        <f t="shared" ca="1" si="134"/>
        <v>X</v>
      </c>
      <c r="Q828" s="9">
        <f t="shared" ca="1" si="135"/>
        <v>1</v>
      </c>
      <c r="R828" s="9" t="str">
        <f t="shared" ca="1" si="124"/>
        <v>X1</v>
      </c>
      <c r="S828" t="str" cm="1">
        <f t="array" ref="S828">IF(ISBLANK(C828),"",IFERROR(INDEX(ListeSeries!$A$2:$A$1045, MATCH(1, (DatasScan!G828=ListeSeries!$B$2:$B$1045) * (DatasScan!H828&gt;=ListeSeries!$D$2:$D$1045) * (DatasScan!H828&lt;=ListeSeries!$E$2:$E$1045), 0)), "no match"))</f>
        <v>SAGGAI</v>
      </c>
      <c r="T828" s="7" t="str" cm="1">
        <f t="array" ref="T828">IF(ISBLANK(C828),"",IFERROR(INDEX(ListeSeries!$C$2:$C$1045, MATCH(1, (DatasScan!G828=ListeSeries!$B$2:$B$1045) * (DatasScan!H828&gt;=ListeSeries!$D$2:$D$1045) * (DatasScan!H828&lt;=ListeSeries!$E$2:$E$1045), 0)), "no match"))</f>
        <v>SAGGAI 17</v>
      </c>
      <c r="U828" s="11" t="str" cm="1">
        <f t="array" ref="U828">IF(ISBLANK(C828),"",IFERROR(INDEX(ListeSeries!$F$2:$F$1045, MATCH(1, (DatasScan!G828=ListeSeries!$B$2:$B$1045) * (DatasScan!H828&gt;=ListeSeries!$D$2:$D$1045) * (DatasScan!H828&lt;=ListeSeries!$E$2:$E$1045), 0)), "no match"))</f>
        <v>240601-240602</v>
      </c>
    </row>
    <row r="829" spans="1:21" x14ac:dyDescent="0.25">
      <c r="A829" s="6" t="str">
        <f t="shared" si="125"/>
        <v>1</v>
      </c>
      <c r="B829" s="8" t="s">
        <v>1300</v>
      </c>
      <c r="C829" s="191" t="s">
        <v>859</v>
      </c>
      <c r="E829" s="230">
        <v>11</v>
      </c>
      <c r="G829" s="174" t="s">
        <v>148</v>
      </c>
      <c r="H829" s="175">
        <v>250501</v>
      </c>
      <c r="I829" s="176">
        <v>45917</v>
      </c>
      <c r="J829" s="19">
        <f>IF(I829="","",INT(('ObjProd (2)'!$C$25-I829)/7 * (ABS('ObjProd (2)'!$C$25-I829)&gt;=7)))</f>
        <v>0</v>
      </c>
      <c r="K829" s="10" t="str">
        <f>IF(I829="","",
IF(AND(DATEDIF(I829,'ObjProd (2)'!$C$25,"y")=0,DATEDIF(I829,'ObjProd (2)'!$C$25,"ym")=0,
   INT(('ObjProd (2)'!$C$25-EDATE(I829,DATEDIF(I829,'ObjProd (2)'!$C$25,"y")*12+DATEDIF(I829,'ObjProd (2)'!$C$25,"ym")))/7)=0),
   "&lt; 1 sem.",
   IF(DATEDIF(I829,'ObjProd (2)'!$C$25,"y")&gt;0,DATEDIF(I829,'ObjProd (2)'!$C$25,"y") &amp; " " &amp; IF(DATEDIF(I829,'ObjProd (2)'!$C$25,"y")=1,"an ","ans "),"") &amp;
   IF(DATEDIF(I829,'ObjProd (2)'!$C$25,"ym")&gt;0,DATEDIF(I829,'ObjProd (2)'!$C$25,"ym") &amp; " mois ", "") &amp;
   IF(INT(('ObjProd (2)'!$C$25-EDATE(I829,DATEDIF(I829,'ObjProd (2)'!$C$25,"y")*12+DATEDIF(I829,'ObjProd (2)'!$C$25,"ym")))/7)&gt;0,
      INT(('ObjProd (2)'!$C$25-EDATE(I829,DATEDIF(I829,'ObjProd (2)'!$C$25,"y")*12+DATEDIF(I829,'ObjProd (2)'!$C$25,"ym")))/7) &amp; " sem.",
      "")
)
)</f>
        <v>&lt; 1 sem.</v>
      </c>
      <c r="L829" s="173" t="s">
        <v>1047</v>
      </c>
      <c r="M829" s="9">
        <f t="shared" si="122"/>
        <v>11</v>
      </c>
      <c r="N829" s="9" t="str" cm="1">
        <f t="array" aca="1" ref="N829" ca="1">LEFT(L829, IF(ISNUMBER(SUBSTITUTE(_xludf.MID(L829, 2, 1), ".", ",")), 1, 2))</f>
        <v xml:space="preserve">i </v>
      </c>
      <c r="O829" s="19">
        <f t="shared" ca="1" si="133"/>
        <v>3</v>
      </c>
      <c r="P829" s="9" t="str">
        <f t="shared" ca="1" si="134"/>
        <v>i</v>
      </c>
      <c r="Q829" s="9" t="str">
        <f t="shared" ca="1" si="135"/>
        <v>° 3-4-5</v>
      </c>
      <c r="R829" s="9" t="str">
        <f t="shared" ca="1" si="124"/>
        <v>i° 3-4-5</v>
      </c>
      <c r="S829" t="str" cm="1">
        <f t="array" ref="S829">IF(ISBLANK(C829),"",IFERROR(INDEX(ListeSeries!$A$2:$A$1045, MATCH(1, (DatasScan!G829=ListeSeries!$B$2:$B$1045) * (DatasScan!H829&gt;=ListeSeries!$D$2:$D$1045) * (DatasScan!H829&lt;=ListeSeries!$E$2:$E$1045), 0)), "no match"))</f>
        <v>SAGGAI</v>
      </c>
      <c r="T829" s="7" t="str" cm="1">
        <f t="array" ref="T829">IF(ISBLANK(C829),"",IFERROR(INDEX(ListeSeries!$C$2:$C$1045, MATCH(1, (DatasScan!G829=ListeSeries!$B$2:$B$1045) * (DatasScan!H829&gt;=ListeSeries!$D$2:$D$1045) * (DatasScan!H829&lt;=ListeSeries!$E$2:$E$1045), 0)), "no match"))</f>
        <v>SAGGAI 18</v>
      </c>
      <c r="U829" s="11" t="str" cm="1">
        <f t="array" ref="U829">IF(ISBLANK(C829),"",IFERROR(INDEX(ListeSeries!$F$2:$F$1045, MATCH(1, (DatasScan!G829=ListeSeries!$B$2:$B$1045) * (DatasScan!H829&gt;=ListeSeries!$D$2:$D$1045) * (DatasScan!H829&lt;=ListeSeries!$E$2:$E$1045), 0)), "no match"))</f>
        <v>250501-250503</v>
      </c>
    </row>
    <row r="830" spans="1:21" x14ac:dyDescent="0.25">
      <c r="A830" s="6" t="str">
        <f t="shared" si="125"/>
        <v>1</v>
      </c>
      <c r="B830" s="8" t="s">
        <v>1006</v>
      </c>
      <c r="C830" s="191" t="s">
        <v>859</v>
      </c>
      <c r="E830" s="230">
        <v>8</v>
      </c>
      <c r="G830" s="174" t="s">
        <v>188</v>
      </c>
      <c r="H830" s="175">
        <v>941001</v>
      </c>
      <c r="I830" s="176">
        <v>45916</v>
      </c>
      <c r="J830" s="19">
        <f>IF(I830="","",INT(('ObjProd (2)'!$C$25-I830)/7 * (ABS('ObjProd (2)'!$C$25-I830)&gt;=7)))</f>
        <v>0</v>
      </c>
      <c r="K830" s="10" t="str">
        <f>IF(I830="","",
IF(AND(DATEDIF(I830,'ObjProd (2)'!$C$25,"y")=0,DATEDIF(I830,'ObjProd (2)'!$C$25,"ym")=0,
   INT(('ObjProd (2)'!$C$25-EDATE(I830,DATEDIF(I830,'ObjProd (2)'!$C$25,"y")*12+DATEDIF(I830,'ObjProd (2)'!$C$25,"ym")))/7)=0),
   "&lt; 1 sem.",
   IF(DATEDIF(I830,'ObjProd (2)'!$C$25,"y")&gt;0,DATEDIF(I830,'ObjProd (2)'!$C$25,"y") &amp; " " &amp; IF(DATEDIF(I830,'ObjProd (2)'!$C$25,"y")=1,"an ","ans "),"") &amp;
   IF(DATEDIF(I830,'ObjProd (2)'!$C$25,"ym")&gt;0,DATEDIF(I830,'ObjProd (2)'!$C$25,"ym") &amp; " mois ", "") &amp;
   IF(INT(('ObjProd (2)'!$C$25-EDATE(I830,DATEDIF(I830,'ObjProd (2)'!$C$25,"y")*12+DATEDIF(I830,'ObjProd (2)'!$C$25,"ym")))/7)&gt;0,
      INT(('ObjProd (2)'!$C$25-EDATE(I830,DATEDIF(I830,'ObjProd (2)'!$C$25,"y")*12+DATEDIF(I830,'ObjProd (2)'!$C$25,"ym")))/7) &amp; " sem.",
      "")
)
)</f>
        <v>&lt; 1 sem.</v>
      </c>
      <c r="L830" s="173" t="s">
        <v>3633</v>
      </c>
      <c r="M830" s="9">
        <f t="shared" si="122"/>
        <v>8</v>
      </c>
      <c r="N830" s="9" t="str" cm="1">
        <f t="array" aca="1" ref="N830" ca="1">LEFT(L830, IF(ISNUMBER(SUBSTITUTE(_xludf.MID(L830, 2, 1), ".", ",")), 1, 2))</f>
        <v xml:space="preserve">i </v>
      </c>
      <c r="O830" s="19">
        <f t="shared" ca="1" si="133"/>
        <v>7</v>
      </c>
      <c r="P830" s="9" t="str">
        <f t="shared" ca="1" si="134"/>
        <v>i</v>
      </c>
      <c r="Q830" s="9" t="str">
        <f t="shared" ca="1" si="135"/>
        <v xml:space="preserve"> préX° 6-7-8</v>
      </c>
      <c r="R830" s="9" t="str">
        <f t="shared" ca="1" si="124"/>
        <v>i préX° 6-7-8</v>
      </c>
      <c r="S830" t="str" cm="1">
        <f t="array" ref="S830">IF(ISBLANK(C830),"",IFERROR(INDEX(ListeSeries!$A$2:$A$1045, MATCH(1, (DatasScan!G830=ListeSeries!$B$2:$B$1045) * (DatasScan!H830&gt;=ListeSeries!$D$2:$D$1045) * (DatasScan!H830&lt;=ListeSeries!$E$2:$E$1045), 0)), "no match"))</f>
        <v>SHESHI</v>
      </c>
      <c r="T830" s="7" t="str" cm="1">
        <f t="array" ref="T830">IF(ISBLANK(C830),"",IFERROR(INDEX(ListeSeries!$C$2:$C$1045, MATCH(1, (DatasScan!G830=ListeSeries!$B$2:$B$1045) * (DatasScan!H830&gt;=ListeSeries!$D$2:$D$1045) * (DatasScan!H830&lt;=ListeSeries!$E$2:$E$1045), 0)), "no match"))</f>
        <v>SHESHI 05</v>
      </c>
      <c r="U830" s="11" t="str" cm="1">
        <f t="array" ref="U830">IF(ISBLANK(C830),"",IFERROR(INDEX(ListeSeries!$F$2:$F$1045, MATCH(1, (DatasScan!G830=ListeSeries!$B$2:$B$1045) * (DatasScan!H830&gt;=ListeSeries!$D$2:$D$1045) * (DatasScan!H830&lt;=ListeSeries!$E$2:$E$1045), 0)), "no match"))</f>
        <v>941001-941002</v>
      </c>
    </row>
    <row r="831" spans="1:21" x14ac:dyDescent="0.25">
      <c r="A831" s="6" t="str">
        <f t="shared" si="125"/>
        <v>1</v>
      </c>
      <c r="B831" s="8" t="s">
        <v>1300</v>
      </c>
      <c r="C831" s="191" t="s">
        <v>859</v>
      </c>
      <c r="E831" s="230">
        <v>21</v>
      </c>
      <c r="G831" s="174" t="s">
        <v>188</v>
      </c>
      <c r="H831" s="175">
        <v>250501</v>
      </c>
      <c r="I831" s="176">
        <v>45916</v>
      </c>
      <c r="J831" s="19">
        <f>IF(I831="","",INT(('ObjProd (2)'!$C$25-I831)/7 * (ABS('ObjProd (2)'!$C$25-I831)&gt;=7)))</f>
        <v>0</v>
      </c>
      <c r="K831" s="10" t="str">
        <f>IF(I831="","",
IF(AND(DATEDIF(I831,'ObjProd (2)'!$C$25,"y")=0,DATEDIF(I831,'ObjProd (2)'!$C$25,"ym")=0,
   INT(('ObjProd (2)'!$C$25-EDATE(I831,DATEDIF(I831,'ObjProd (2)'!$C$25,"y")*12+DATEDIF(I831,'ObjProd (2)'!$C$25,"ym")))/7)=0),
   "&lt; 1 sem.",
   IF(DATEDIF(I831,'ObjProd (2)'!$C$25,"y")&gt;0,DATEDIF(I831,'ObjProd (2)'!$C$25,"y") &amp; " " &amp; IF(DATEDIF(I831,'ObjProd (2)'!$C$25,"y")=1,"an ","ans "),"") &amp;
   IF(DATEDIF(I831,'ObjProd (2)'!$C$25,"ym")&gt;0,DATEDIF(I831,'ObjProd (2)'!$C$25,"ym") &amp; " mois ", "") &amp;
   IF(INT(('ObjProd (2)'!$C$25-EDATE(I831,DATEDIF(I831,'ObjProd (2)'!$C$25,"y")*12+DATEDIF(I831,'ObjProd (2)'!$C$25,"ym")))/7)&gt;0,
      INT(('ObjProd (2)'!$C$25-EDATE(I831,DATEDIF(I831,'ObjProd (2)'!$C$25,"y")*12+DATEDIF(I831,'ObjProd (2)'!$C$25,"ym")))/7) &amp; " sem.",
      "")
)
)</f>
        <v>&lt; 1 sem.</v>
      </c>
      <c r="L831" s="173" t="s">
        <v>1047</v>
      </c>
      <c r="M831" s="9">
        <f t="shared" si="122"/>
        <v>21</v>
      </c>
      <c r="N831" s="9" t="str" cm="1">
        <f t="array" aca="1" ref="N831" ca="1">LEFT(L831, IF(ISNUMBER(SUBSTITUTE(_xludf.MID(L831, 2, 1), ".", ",")), 1, 2))</f>
        <v xml:space="preserve">i </v>
      </c>
      <c r="O831" s="19">
        <f t="shared" ca="1" si="133"/>
        <v>3</v>
      </c>
      <c r="P831" s="9" t="str">
        <f t="shared" ca="1" si="134"/>
        <v>i</v>
      </c>
      <c r="Q831" s="9" t="str">
        <f t="shared" ca="1" si="135"/>
        <v>° 3-4-5</v>
      </c>
      <c r="R831" s="9" t="str">
        <f t="shared" ca="1" si="124"/>
        <v>i° 3-4-5</v>
      </c>
      <c r="S831" t="str" cm="1">
        <f t="array" ref="S831">IF(ISBLANK(C831),"",IFERROR(INDEX(ListeSeries!$A$2:$A$1045, MATCH(1, (DatasScan!G831=ListeSeries!$B$2:$B$1045) * (DatasScan!H831&gt;=ListeSeries!$D$2:$D$1045) * (DatasScan!H831&lt;=ListeSeries!$E$2:$E$1045), 0)), "no match"))</f>
        <v>SHESHI</v>
      </c>
      <c r="T831" s="7" t="str" cm="1">
        <f t="array" ref="T831">IF(ISBLANK(C831),"",IFERROR(INDEX(ListeSeries!$C$2:$C$1045, MATCH(1, (DatasScan!G831=ListeSeries!$B$2:$B$1045) * (DatasScan!H831&gt;=ListeSeries!$D$2:$D$1045) * (DatasScan!H831&lt;=ListeSeries!$E$2:$E$1045), 0)), "no match"))</f>
        <v>SHESHI 06</v>
      </c>
      <c r="U831" s="11" t="str" cm="1">
        <f t="array" ref="U831">IF(ISBLANK(C831),"",IFERROR(INDEX(ListeSeries!$F$2:$F$1045, MATCH(1, (DatasScan!G831=ListeSeries!$B$2:$B$1045) * (DatasScan!H831&gt;=ListeSeries!$D$2:$D$1045) * (DatasScan!H831&lt;=ListeSeries!$E$2:$E$1045), 0)), "no match"))</f>
        <v>250501-250505</v>
      </c>
    </row>
    <row r="832" spans="1:21" x14ac:dyDescent="0.25">
      <c r="A832" s="6" t="str">
        <f t="shared" si="125"/>
        <v>1</v>
      </c>
      <c r="B832" s="8" t="s">
        <v>1008</v>
      </c>
      <c r="C832" s="191" t="s">
        <v>859</v>
      </c>
      <c r="E832" s="230">
        <v>17</v>
      </c>
      <c r="G832" s="174" t="s">
        <v>27</v>
      </c>
      <c r="H832" s="175">
        <v>241001</v>
      </c>
      <c r="I832" s="176">
        <v>45915</v>
      </c>
      <c r="J832" s="19">
        <f>IF(I832="","",INT(('ObjProd (2)'!$C$25-I832)/7 * (ABS('ObjProd (2)'!$C$25-I832)&gt;=7)))</f>
        <v>0</v>
      </c>
      <c r="K832" s="10" t="str">
        <f>IF(I832="","",
IF(AND(DATEDIF(I832,'ObjProd (2)'!$C$25,"y")=0,DATEDIF(I832,'ObjProd (2)'!$C$25,"ym")=0,
   INT(('ObjProd (2)'!$C$25-EDATE(I832,DATEDIF(I832,'ObjProd (2)'!$C$25,"y")*12+DATEDIF(I832,'ObjProd (2)'!$C$25,"ym")))/7)=0),
   "&lt; 1 sem.",
   IF(DATEDIF(I832,'ObjProd (2)'!$C$25,"y")&gt;0,DATEDIF(I832,'ObjProd (2)'!$C$25,"y") &amp; " " &amp; IF(DATEDIF(I832,'ObjProd (2)'!$C$25,"y")=1,"an ","ans "),"") &amp;
   IF(DATEDIF(I832,'ObjProd (2)'!$C$25,"ym")&gt;0,DATEDIF(I832,'ObjProd (2)'!$C$25,"ym") &amp; " mois ", "") &amp;
   IF(INT(('ObjProd (2)'!$C$25-EDATE(I832,DATEDIF(I832,'ObjProd (2)'!$C$25,"y")*12+DATEDIF(I832,'ObjProd (2)'!$C$25,"ym")))/7)&gt;0,
      INT(('ObjProd (2)'!$C$25-EDATE(I832,DATEDIF(I832,'ObjProd (2)'!$C$25,"y")*12+DATEDIF(I832,'ObjProd (2)'!$C$25,"ym")))/7) &amp; " sem.",
      "")
)
)</f>
        <v>&lt; 1 sem.</v>
      </c>
      <c r="L832" s="173" t="s">
        <v>3633</v>
      </c>
      <c r="M832" s="9">
        <f t="shared" si="122"/>
        <v>17</v>
      </c>
      <c r="N832" s="9" t="str" cm="1">
        <f t="array" aca="1" ref="N832" ca="1">LEFT(L832, IF(ISNUMBER(SUBSTITUTE(_xludf.MID(L832, 2, 1), ".", ",")), 1, 2))</f>
        <v xml:space="preserve">i </v>
      </c>
      <c r="O832" s="19">
        <f t="shared" ca="1" si="133"/>
        <v>7</v>
      </c>
      <c r="P832" s="9" t="str">
        <f t="shared" ca="1" si="134"/>
        <v>i</v>
      </c>
      <c r="Q832" s="9" t="str">
        <f t="shared" ca="1" si="135"/>
        <v xml:space="preserve"> préX° 6-7-8</v>
      </c>
      <c r="R832" s="9" t="str">
        <f t="shared" ca="1" si="124"/>
        <v>i préX° 6-7-8</v>
      </c>
      <c r="S832" t="str" cm="1">
        <f t="array" ref="S832">IF(ISBLANK(C832),"",IFERROR(INDEX(ListeSeries!$A$2:$A$1045, MATCH(1, (DatasScan!G832=ListeSeries!$B$2:$B$1045) * (DatasScan!H832&gt;=ListeSeries!$D$2:$D$1045) * (DatasScan!H832&lt;=ListeSeries!$E$2:$E$1045), 0)), "no match"))</f>
        <v>ZAMLI</v>
      </c>
      <c r="T832" s="7" t="str" cm="1">
        <f t="array" ref="T832">IF(ISBLANK(C832),"",IFERROR(INDEX(ListeSeries!$C$2:$C$1045, MATCH(1, (DatasScan!G832=ListeSeries!$B$2:$B$1045) * (DatasScan!H832&gt;=ListeSeries!$D$2:$D$1045) * (DatasScan!H832&lt;=ListeSeries!$E$2:$E$1045), 0)), "no match"))</f>
        <v>ZAMLI 5</v>
      </c>
      <c r="U832" s="11" t="str" cm="1">
        <f t="array" ref="U832">IF(ISBLANK(C832),"",IFERROR(INDEX(ListeSeries!$F$2:$F$1045, MATCH(1, (DatasScan!G832=ListeSeries!$B$2:$B$1045) * (DatasScan!H832&gt;=ListeSeries!$D$2:$D$1045) * (DatasScan!H832&lt;=ListeSeries!$E$2:$E$1045), 0)), "no match"))</f>
        <v>241001-241002</v>
      </c>
    </row>
    <row r="833" spans="1:21" x14ac:dyDescent="0.25">
      <c r="A833" s="6" t="str">
        <f t="shared" si="125"/>
        <v>1</v>
      </c>
      <c r="B833" s="8" t="s">
        <v>1300</v>
      </c>
      <c r="C833" s="191" t="s">
        <v>859</v>
      </c>
      <c r="E833" s="230">
        <v>9</v>
      </c>
      <c r="G833" s="174" t="s">
        <v>27</v>
      </c>
      <c r="H833" s="175">
        <v>250501</v>
      </c>
      <c r="I833" s="176">
        <v>45916</v>
      </c>
      <c r="J833" s="19">
        <f>IF(I833="","",INT(('ObjProd (2)'!$C$25-I833)/7 * (ABS('ObjProd (2)'!$C$25-I833)&gt;=7)))</f>
        <v>0</v>
      </c>
      <c r="K833" s="10" t="str">
        <f>IF(I833="","",
IF(AND(DATEDIF(I833,'ObjProd (2)'!$C$25,"y")=0,DATEDIF(I833,'ObjProd (2)'!$C$25,"ym")=0,
   INT(('ObjProd (2)'!$C$25-EDATE(I833,DATEDIF(I833,'ObjProd (2)'!$C$25,"y")*12+DATEDIF(I833,'ObjProd (2)'!$C$25,"ym")))/7)=0),
   "&lt; 1 sem.",
   IF(DATEDIF(I833,'ObjProd (2)'!$C$25,"y")&gt;0,DATEDIF(I833,'ObjProd (2)'!$C$25,"y") &amp; " " &amp; IF(DATEDIF(I833,'ObjProd (2)'!$C$25,"y")=1,"an ","ans "),"") &amp;
   IF(DATEDIF(I833,'ObjProd (2)'!$C$25,"ym")&gt;0,DATEDIF(I833,'ObjProd (2)'!$C$25,"ym") &amp; " mois ", "") &amp;
   IF(INT(('ObjProd (2)'!$C$25-EDATE(I833,DATEDIF(I833,'ObjProd (2)'!$C$25,"y")*12+DATEDIF(I833,'ObjProd (2)'!$C$25,"ym")))/7)&gt;0,
      INT(('ObjProd (2)'!$C$25-EDATE(I833,DATEDIF(I833,'ObjProd (2)'!$C$25,"y")*12+DATEDIF(I833,'ObjProd (2)'!$C$25,"ym")))/7) &amp; " sem.",
      "")
)
)</f>
        <v>&lt; 1 sem.</v>
      </c>
      <c r="L833" s="173" t="s">
        <v>1047</v>
      </c>
      <c r="M833" s="9">
        <f t="shared" si="122"/>
        <v>9</v>
      </c>
      <c r="N833" s="9" t="str" cm="1">
        <f t="array" aca="1" ref="N833" ca="1">LEFT(L833, IF(ISNUMBER(SUBSTITUTE(_xludf.MID(L833, 2, 1), ".", ",")), 1, 2))</f>
        <v xml:space="preserve">i </v>
      </c>
      <c r="O833" s="19">
        <f t="shared" ca="1" si="133"/>
        <v>3</v>
      </c>
      <c r="P833" s="9" t="str">
        <f t="shared" ca="1" si="134"/>
        <v>i</v>
      </c>
      <c r="Q833" s="9" t="str">
        <f t="shared" ca="1" si="135"/>
        <v>° 3-4-5</v>
      </c>
      <c r="R833" s="9" t="str">
        <f t="shared" ca="1" si="124"/>
        <v>i° 3-4-5</v>
      </c>
      <c r="S833" t="str" cm="1">
        <f t="array" ref="S833">IF(ISBLANK(C833),"",IFERROR(INDEX(ListeSeries!$A$2:$A$1045, MATCH(1, (DatasScan!G833=ListeSeries!$B$2:$B$1045) * (DatasScan!H833&gt;=ListeSeries!$D$2:$D$1045) * (DatasScan!H833&lt;=ListeSeries!$E$2:$E$1045), 0)), "no match"))</f>
        <v>ZAMLI</v>
      </c>
      <c r="T833" s="7" t="str" cm="1">
        <f t="array" ref="T833">IF(ISBLANK(C833),"",IFERROR(INDEX(ListeSeries!$C$2:$C$1045, MATCH(1, (DatasScan!G833=ListeSeries!$B$2:$B$1045) * (DatasScan!H833&gt;=ListeSeries!$D$2:$D$1045) * (DatasScan!H833&lt;=ListeSeries!$E$2:$E$1045), 0)), "no match"))</f>
        <v>ZAMLI 6</v>
      </c>
      <c r="U833" s="11" t="str" cm="1">
        <f t="array" ref="U833">IF(ISBLANK(C833),"",IFERROR(INDEX(ListeSeries!$F$2:$F$1045, MATCH(1, (DatasScan!G833=ListeSeries!$B$2:$B$1045) * (DatasScan!H833&gt;=ListeSeries!$D$2:$D$1045) * (DatasScan!H833&lt;=ListeSeries!$E$2:$E$1045), 0)), "no match"))</f>
        <v>250501-250503</v>
      </c>
    </row>
    <row r="834" spans="1:21" x14ac:dyDescent="0.25">
      <c r="A834" s="6" t="str">
        <f t="shared" ref="A834:A896" si="148">IF(B834="CHF","CHF",IF(B834="CHF 2","CHF hangar",LEFT(B834,1)))</f>
        <v/>
      </c>
      <c r="B834" s="272"/>
      <c r="F834" s="7" t="str">
        <f t="shared" ref="F834:F835" si="149">IF(ISBLANK(C834),"",LEFT(C834,15))</f>
        <v/>
      </c>
      <c r="G834" s="21" t="str">
        <f>IF(ISBLANK(C834),"",_xlfn.XLOOKUP(_xlfn.XLOOKUP(VALUE(LEFT(C834,4)),Souches!$B$2:$B$15000,Souches!$E$2:$E$15000),Varietes!$B$2:$B$500,Varietes!$C$2:$C$500))</f>
        <v/>
      </c>
      <c r="H834" s="19" t="str">
        <f>IF(ISBLANK(C834),"",_xlfn.XLOOKUP(VALUE(LEFT(C834,4)),Souches!$B$2:$B$15000,Souches!$D$2:$D$15000))</f>
        <v/>
      </c>
      <c r="I834" s="10" t="str">
        <f t="shared" ref="I834:I897" si="150">IF(ISBLANK(C834),"",DATE(MID(C834,5,4),MID(C834,9,2),MID(C834,11,2)))</f>
        <v/>
      </c>
      <c r="J834" s="19" t="str">
        <f>IF(I834="","",INT(('ObjProd (2)'!$C$25-I834)/7 * (ABS('ObjProd (2)'!$C$25-I834)&gt;=7)))</f>
        <v/>
      </c>
      <c r="K834" s="10" t="str">
        <f>IF(I834="","",
IF(AND(DATEDIF(I834,'ObjProd (2)'!$C$25,"y")=0,DATEDIF(I834,'ObjProd (2)'!$C$25,"ym")=0,
   INT(('ObjProd (2)'!$C$25-EDATE(I834,DATEDIF(I834,'ObjProd (2)'!$C$25,"y")*12+DATEDIF(I834,'ObjProd (2)'!$C$25,"ym")))/7)=0),
   "&lt; 1 sem.",
   IF(DATEDIF(I834,'ObjProd (2)'!$C$25,"y")&gt;0,DATEDIF(I834,'ObjProd (2)'!$C$25,"y") &amp; " " &amp; IF(DATEDIF(I834,'ObjProd (2)'!$C$25,"y")=1,"an ","ans "),"") &amp;
   IF(DATEDIF(I834,'ObjProd (2)'!$C$25,"ym")&gt;0,DATEDIF(I834,'ObjProd (2)'!$C$25,"ym") &amp; " mois ", "") &amp;
   IF(INT(('ObjProd (2)'!$C$25-EDATE(I834,DATEDIF(I834,'ObjProd (2)'!$C$25,"y")*12+DATEDIF(I834,'ObjProd (2)'!$C$25,"ym")))/7)&gt;0,
      INT(('ObjProd (2)'!$C$25-EDATE(I834,DATEDIF(I834,'ObjProd (2)'!$C$25,"y")*12+DATEDIF(I834,'ObjProd (2)'!$C$25,"ym")))/7) &amp; " sem.",
      "")
)
)</f>
        <v/>
      </c>
      <c r="L834" s="11" t="str">
        <f t="shared" ref="L834:L897" si="151">IF(ISBLANK(C834),"",MID(C834,13,4))</f>
        <v/>
      </c>
      <c r="M834" s="9" t="str">
        <f t="shared" ref="M834:M895" si="152">IF(OR(D834&gt;0, E834&gt;0), D834*14+E834,"")</f>
        <v/>
      </c>
      <c r="N834" s="9" t="str" cm="1">
        <f t="array" aca="1" ref="N834" ca="1">LEFT(L834, IF(ISNUMBER(SUBSTITUTE(_xludf.MID(L834, 2, 1), ".", ",")), 1, 2))</f>
        <v/>
      </c>
      <c r="O834" s="19" t="str">
        <f t="shared" ref="O834" ca="1" si="153">IF(N834="", "", _xlfn.NUMBERVALUE(RIGHT(L834, LEN(L834)-LEN(N834))))</f>
        <v/>
      </c>
      <c r="P834" s="9" t="str">
        <f t="shared" ref="P834" ca="1" si="154">IF(N834="", "",
    IF(N834="E+", "X",
        IF(OR(LEFT(N834, 1)="E", N834="XR", N834="CS"), "E",
            IF(AND(LEFT(N834, 1)="R", LEFT(N834, 2)&lt;&gt;"RG"), "R",
                IF(OR(N834="MG", N834="G+"), "BoxE",
                    IF(LEFT(N834, 1)="i", "i", "X")
                )
            )
        )
    )
)</f>
        <v/>
      </c>
      <c r="Q834" s="9" t="str">
        <f t="shared" ref="Q834" ca="1" si="155">IF(P834&lt;&gt;"", IF(P834="X", IF(AND(O834&gt;=1, O834&lt;=12), O834, IF(O834&gt;12, "13+", "erreur")), IF(P834="E", IF(AND(O834&gt;=1, O834&lt;=6), O834, IF(O834&gt;6, "7+", "erreur")), IF(P834="R", 0, IF(P834="I", IF(O834&lt;=2, "nit° 1-2", IF(O834&lt;=5, "° 3-4-5", IF(O834&lt;=8, " préX° 6-7-8", "erreur"))), IF(P834="BoxE", O834, ""))))), "")</f>
        <v/>
      </c>
      <c r="R834" s="9" t="str">
        <f t="shared" ref="R834:R895" si="156">IF(ISBLANK(C834),"",P834&amp;Q834)</f>
        <v/>
      </c>
      <c r="S834" t="str" cm="1">
        <f t="array" ref="S834">IF(ISBLANK(C834),"",IFERROR(INDEX(ListeSeries!$A$2:$A$1045, MATCH(1, (DatasScan!G834=ListeSeries!$B$2:$B$1045) * (DatasScan!H834&gt;=ListeSeries!$D$2:$D$1045) * (DatasScan!H834&lt;=ListeSeries!$E$2:$E$1045), 0)), "no match"))</f>
        <v/>
      </c>
      <c r="T834" s="7" t="str" cm="1">
        <f t="array" ref="T834">IF(ISBLANK(C834),"",IFERROR(INDEX(ListeSeries!$C$2:$C$1045, MATCH(1, (DatasScan!G834=ListeSeries!$B$2:$B$1045) * (DatasScan!H834&gt;=ListeSeries!$D$2:$D$1045) * (DatasScan!H834&lt;=ListeSeries!$E$2:$E$1045), 0)), "no match"))</f>
        <v/>
      </c>
      <c r="U834" s="11" t="str" cm="1">
        <f t="array" ref="U834">IF(ISBLANK(C834),"",IFERROR(INDEX(ListeSeries!$F$2:$F$1045, MATCH(1, (DatasScan!G834=ListeSeries!$B$2:$B$1045) * (DatasScan!H834&gt;=ListeSeries!$D$2:$D$1045) * (DatasScan!H834&lt;=ListeSeries!$E$2:$E$1045), 0)), "no match"))</f>
        <v/>
      </c>
    </row>
    <row r="835" spans="1:21" x14ac:dyDescent="0.25">
      <c r="A835" s="6" t="str">
        <f t="shared" si="148"/>
        <v>4</v>
      </c>
      <c r="B835" s="8" t="s">
        <v>3611</v>
      </c>
      <c r="C835" s="190" t="s">
        <v>3612</v>
      </c>
      <c r="E835" s="11">
        <f>31*9</f>
        <v>279</v>
      </c>
      <c r="F835" s="7" t="str">
        <f t="shared" si="149"/>
        <v>809020250814E 2</v>
      </c>
      <c r="G835" s="21" t="str">
        <f>IF(ISBLANK(C835),"",_xlfn.XLOOKUP(_xlfn.XLOOKUP(VALUE(LEFT(C835,4)),Souches!$B$2:$B$15000,Souches!$E$2:$E$15000),Varietes!$B$2:$B$500,Varietes!$C$2:$C$500))</f>
        <v>MDJU</v>
      </c>
      <c r="H835" s="19">
        <f>IF(ISBLANK(C835),"",_xlfn.XLOOKUP(VALUE(LEFT(C835,4)),Souches!$B$2:$B$15000,Souches!$D$2:$D$15000))</f>
        <v>3407</v>
      </c>
      <c r="I835" s="10">
        <f t="shared" si="150"/>
        <v>45883</v>
      </c>
      <c r="J835" s="19">
        <f>IF(I835="","",INT(('ObjProd (2)'!$C$25-I835)/7 * (ABS('ObjProd (2)'!$C$25-I835)&gt;=7)))</f>
        <v>5</v>
      </c>
      <c r="K835" s="10" t="str">
        <f>IF(I835="","",
IF(AND(DATEDIF(I835,'ObjProd (2)'!$C$25,"y")=0,DATEDIF(I835,'ObjProd (2)'!$C$25,"ym")=0,
   INT(('ObjProd (2)'!$C$25-EDATE(I835,DATEDIF(I835,'ObjProd (2)'!$C$25,"y")*12+DATEDIF(I835,'ObjProd (2)'!$C$25,"ym")))/7)=0),
   "&lt; 1 sem.",
   IF(DATEDIF(I835,'ObjProd (2)'!$C$25,"y")&gt;0,DATEDIF(I835,'ObjProd (2)'!$C$25,"y") &amp; " " &amp; IF(DATEDIF(I835,'ObjProd (2)'!$C$25,"y")=1,"an ","ans "),"") &amp;
   IF(DATEDIF(I835,'ObjProd (2)'!$C$25,"ym")&gt;0,DATEDIF(I835,'ObjProd (2)'!$C$25,"ym") &amp; " mois ", "") &amp;
   IF(INT(('ObjProd (2)'!$C$25-EDATE(I835,DATEDIF(I835,'ObjProd (2)'!$C$25,"y")*12+DATEDIF(I835,'ObjProd (2)'!$C$25,"ym")))/7)&gt;0,
      INT(('ObjProd (2)'!$C$25-EDATE(I835,DATEDIF(I835,'ObjProd (2)'!$C$25,"y")*12+DATEDIF(I835,'ObjProd (2)'!$C$25,"ym")))/7) &amp; " sem.",
      "")
)
)</f>
        <v xml:space="preserve">1 mois </v>
      </c>
      <c r="L835" s="11" t="str">
        <f t="shared" si="151"/>
        <v xml:space="preserve">E 2 </v>
      </c>
      <c r="M835" s="9">
        <f t="shared" si="152"/>
        <v>279</v>
      </c>
      <c r="N835" s="9" t="str" cm="1">
        <f t="array" aca="1" ref="N835" ca="1">LEFT(L835, IF(ISNUMBER(SUBSTITUTE(_xludf.MID(L835, 2, 1), ".", ",")), 1, 2))</f>
        <v xml:space="preserve">E </v>
      </c>
      <c r="O835" s="19">
        <f t="shared" ref="O835:O837" ca="1" si="157">IF(N835="", "", _xlfn.NUMBERVALUE(RIGHT(L835, LEN(L835)-LEN(N835))))</f>
        <v>2</v>
      </c>
      <c r="P835" s="9" t="str">
        <f t="shared" ref="P835:P837" ca="1" si="158">IF(N835="", "",
    IF(N835="E+", "X",
        IF(OR(LEFT(N835, 1)="E", N835="XR", N835="CS"), "E",
            IF(AND(LEFT(N835, 1)="R", LEFT(N835, 2)&lt;&gt;"RG"), "R",
                IF(OR(N835="MG", N835="G+"), "BoxE",
                    IF(LEFT(N835, 1)="i", "i", "X")
                )
            )
        )
    )
)</f>
        <v>E</v>
      </c>
      <c r="Q835" s="9">
        <f t="shared" ref="Q835:Q853" ca="1" si="159">IF(P835&lt;&gt;"", IF(P835="X", IF(AND(O835&gt;=1, O835&lt;=12), O835, IF(O835&gt;12, "13+", "erreur")), IF(P835="E", IF(AND(O835&gt;=1, O835&lt;=6), O835, IF(O835&gt;6, "7+", "erreur")), IF(P835="R", 0, IF(P835="I", IF(O835&lt;=2, "nit° 1-2", IF(O835&lt;=5, "° 3-4-5", IF(O835&lt;=8, " préX° 6-7-8", "erreur"))), IF(P835="BoxE", O835, ""))))), "")</f>
        <v>2</v>
      </c>
      <c r="R835" s="9" t="str">
        <f t="shared" ca="1" si="156"/>
        <v>E2</v>
      </c>
      <c r="S835" t="str" cm="1">
        <f t="array" ref="S835">IF(ISBLANK(C835),"",IFERROR(INDEX(ListeSeries!$A$2:$A$1045, MATCH(1, (DatasScan!G835=ListeSeries!$B$2:$B$1045) * (DatasScan!H835&gt;=ListeSeries!$D$2:$D$1045) * (DatasScan!H835&lt;=ListeSeries!$E$2:$E$1045), 0)), "no match"))</f>
        <v>MEDJOOL</v>
      </c>
      <c r="T835" s="7" t="str" cm="1">
        <f t="array" ref="T835">IF(ISBLANK(C835),"",IFERROR(INDEX(ListeSeries!$C$2:$C$1045, MATCH(1, (DatasScan!G835=ListeSeries!$B$2:$B$1045) * (DatasScan!H835&gt;=ListeSeries!$D$2:$D$1045) * (DatasScan!H835&lt;=ListeSeries!$E$2:$E$1045), 0)), "no match"))</f>
        <v>MEDJOOL 102</v>
      </c>
      <c r="U835" s="11" t="str" cm="1">
        <f t="array" ref="U835">IF(ISBLANK(C835),"",IFERROR(INDEX(ListeSeries!$F$2:$F$1045, MATCH(1, (DatasScan!G835=ListeSeries!$B$2:$B$1045) * (DatasScan!H835&gt;=ListeSeries!$D$2:$D$1045) * (DatasScan!H835&lt;=ListeSeries!$E$2:$E$1045), 0)), "no match"))</f>
        <v>3381-3410</v>
      </c>
    </row>
    <row r="836" spans="1:21" x14ac:dyDescent="0.25">
      <c r="A836" s="6" t="str">
        <f t="shared" si="148"/>
        <v>4</v>
      </c>
      <c r="B836" s="272" t="s">
        <v>3611</v>
      </c>
      <c r="C836" s="190" t="s">
        <v>3613</v>
      </c>
      <c r="D836" s="8">
        <v>1</v>
      </c>
      <c r="F836" s="7" t="str">
        <f t="shared" si="128"/>
        <v>809020250813E 2</v>
      </c>
      <c r="G836" s="21" t="str">
        <f>IF(ISBLANK(C836),"",_xlfn.XLOOKUP(_xlfn.XLOOKUP(VALUE(LEFT(C836,4)),Souches!$B$2:$B$15000,Souches!$E$2:$E$15000),Varietes!$B$2:$B$500,Varietes!$C$2:$C$500))</f>
        <v>MDJU</v>
      </c>
      <c r="H836" s="19">
        <f>IF(ISBLANK(C836),"",_xlfn.XLOOKUP(VALUE(LEFT(C836,4)),Souches!$B$2:$B$15000,Souches!$D$2:$D$15000))</f>
        <v>3407</v>
      </c>
      <c r="I836" s="10">
        <f t="shared" si="150"/>
        <v>45882</v>
      </c>
      <c r="J836" s="19">
        <f>IF(I836="","",INT(('ObjProd (2)'!$C$25-I836)/7 * (ABS('ObjProd (2)'!$C$25-I836)&gt;=7)))</f>
        <v>5</v>
      </c>
      <c r="K836" s="10" t="str">
        <f>IF(I836="","",
IF(AND(DATEDIF(I836,'ObjProd (2)'!$C$25,"y")=0,DATEDIF(I836,'ObjProd (2)'!$C$25,"ym")=0,
   INT(('ObjProd (2)'!$C$25-EDATE(I836,DATEDIF(I836,'ObjProd (2)'!$C$25,"y")*12+DATEDIF(I836,'ObjProd (2)'!$C$25,"ym")))/7)=0),
   "&lt; 1 sem.",
   IF(DATEDIF(I836,'ObjProd (2)'!$C$25,"y")&gt;0,DATEDIF(I836,'ObjProd (2)'!$C$25,"y") &amp; " " &amp; IF(DATEDIF(I836,'ObjProd (2)'!$C$25,"y")=1,"an ","ans "),"") &amp;
   IF(DATEDIF(I836,'ObjProd (2)'!$C$25,"ym")&gt;0,DATEDIF(I836,'ObjProd (2)'!$C$25,"ym") &amp; " mois ", "") &amp;
   IF(INT(('ObjProd (2)'!$C$25-EDATE(I836,DATEDIF(I836,'ObjProd (2)'!$C$25,"y")*12+DATEDIF(I836,'ObjProd (2)'!$C$25,"ym")))/7)&gt;0,
      INT(('ObjProd (2)'!$C$25-EDATE(I836,DATEDIF(I836,'ObjProd (2)'!$C$25,"y")*12+DATEDIF(I836,'ObjProd (2)'!$C$25,"ym")))/7) &amp; " sem.",
      "")
)
)</f>
        <v xml:space="preserve">1 mois </v>
      </c>
      <c r="L836" s="11" t="str">
        <f t="shared" si="151"/>
        <v xml:space="preserve">E 2 </v>
      </c>
      <c r="M836" s="9">
        <f t="shared" si="152"/>
        <v>14</v>
      </c>
      <c r="N836" s="9" t="str" cm="1">
        <f t="array" aca="1" ref="N836" ca="1">LEFT(L836, IF(ISNUMBER(SUBSTITUTE(_xludf.MID(L836, 2, 1), ".", ",")), 1, 2))</f>
        <v xml:space="preserve">E </v>
      </c>
      <c r="O836" s="19">
        <f t="shared" ca="1" si="157"/>
        <v>2</v>
      </c>
      <c r="P836" s="9" t="str">
        <f t="shared" ca="1" si="158"/>
        <v>E</v>
      </c>
      <c r="Q836" s="9">
        <f t="shared" ca="1" si="159"/>
        <v>2</v>
      </c>
      <c r="R836" s="9" t="str">
        <f t="shared" ca="1" si="156"/>
        <v>E2</v>
      </c>
      <c r="S836" t="str" cm="1">
        <f t="array" ref="S836">IF(ISBLANK(C836),"",IFERROR(INDEX(ListeSeries!$A$2:$A$1045, MATCH(1, (DatasScan!G836=ListeSeries!$B$2:$B$1045) * (DatasScan!H836&gt;=ListeSeries!$D$2:$D$1045) * (DatasScan!H836&lt;=ListeSeries!$E$2:$E$1045), 0)), "no match"))</f>
        <v>MEDJOOL</v>
      </c>
      <c r="T836" s="7" t="str" cm="1">
        <f t="array" ref="T836">IF(ISBLANK(C836),"",IFERROR(INDEX(ListeSeries!$C$2:$C$1045, MATCH(1, (DatasScan!G836=ListeSeries!$B$2:$B$1045) * (DatasScan!H836&gt;=ListeSeries!$D$2:$D$1045) * (DatasScan!H836&lt;=ListeSeries!$E$2:$E$1045), 0)), "no match"))</f>
        <v>MEDJOOL 102</v>
      </c>
      <c r="U836" s="11" t="str" cm="1">
        <f t="array" ref="U836">IF(ISBLANK(C836),"",IFERROR(INDEX(ListeSeries!$F$2:$F$1045, MATCH(1, (DatasScan!G836=ListeSeries!$B$2:$B$1045) * (DatasScan!H836&gt;=ListeSeries!$D$2:$D$1045) * (DatasScan!H836&lt;=ListeSeries!$E$2:$E$1045), 0)), "no match"))</f>
        <v>3381-3410</v>
      </c>
    </row>
    <row r="837" spans="1:21" x14ac:dyDescent="0.25">
      <c r="A837" s="6" t="str">
        <f t="shared" si="148"/>
        <v>4</v>
      </c>
      <c r="B837" s="272" t="s">
        <v>3611</v>
      </c>
      <c r="C837" s="190" t="s">
        <v>3614</v>
      </c>
      <c r="D837" s="8">
        <v>1</v>
      </c>
      <c r="F837" s="7" t="str">
        <f t="shared" si="128"/>
        <v>809020250806E 2</v>
      </c>
      <c r="G837" s="21" t="str">
        <f>IF(ISBLANK(C837),"",_xlfn.XLOOKUP(_xlfn.XLOOKUP(VALUE(LEFT(C837,4)),Souches!$B$2:$B$15000,Souches!$E$2:$E$15000),Varietes!$B$2:$B$500,Varietes!$C$2:$C$500))</f>
        <v>MDJU</v>
      </c>
      <c r="H837" s="19">
        <f>IF(ISBLANK(C837),"",_xlfn.XLOOKUP(VALUE(LEFT(C837,4)),Souches!$B$2:$B$15000,Souches!$D$2:$D$15000))</f>
        <v>3407</v>
      </c>
      <c r="I837" s="10">
        <f t="shared" si="150"/>
        <v>45875</v>
      </c>
      <c r="J837" s="19">
        <f>IF(I837="","",INT(('ObjProd (2)'!$C$25-I837)/7 * (ABS('ObjProd (2)'!$C$25-I837)&gt;=7)))</f>
        <v>6</v>
      </c>
      <c r="K837" s="10" t="str">
        <f>IF(I837="","",
IF(AND(DATEDIF(I837,'ObjProd (2)'!$C$25,"y")=0,DATEDIF(I837,'ObjProd (2)'!$C$25,"ym")=0,
   INT(('ObjProd (2)'!$C$25-EDATE(I837,DATEDIF(I837,'ObjProd (2)'!$C$25,"y")*12+DATEDIF(I837,'ObjProd (2)'!$C$25,"ym")))/7)=0),
   "&lt; 1 sem.",
   IF(DATEDIF(I837,'ObjProd (2)'!$C$25,"y")&gt;0,DATEDIF(I837,'ObjProd (2)'!$C$25,"y") &amp; " " &amp; IF(DATEDIF(I837,'ObjProd (2)'!$C$25,"y")=1,"an ","ans "),"") &amp;
   IF(DATEDIF(I837,'ObjProd (2)'!$C$25,"ym")&gt;0,DATEDIF(I837,'ObjProd (2)'!$C$25,"ym") &amp; " mois ", "") &amp;
   IF(INT(('ObjProd (2)'!$C$25-EDATE(I837,DATEDIF(I837,'ObjProd (2)'!$C$25,"y")*12+DATEDIF(I837,'ObjProd (2)'!$C$25,"ym")))/7)&gt;0,
      INT(('ObjProd (2)'!$C$25-EDATE(I837,DATEDIF(I837,'ObjProd (2)'!$C$25,"y")*12+DATEDIF(I837,'ObjProd (2)'!$C$25,"ym")))/7) &amp; " sem.",
      "")
)
)</f>
        <v>1 mois 1 sem.</v>
      </c>
      <c r="L837" s="11" t="str">
        <f t="shared" si="151"/>
        <v xml:space="preserve">E 2 </v>
      </c>
      <c r="M837" s="9">
        <f t="shared" si="152"/>
        <v>14</v>
      </c>
      <c r="N837" s="9" t="str" cm="1">
        <f t="array" aca="1" ref="N837" ca="1">LEFT(L837, IF(ISNUMBER(SUBSTITUTE(_xludf.MID(L837, 2, 1), ".", ",")), 1, 2))</f>
        <v xml:space="preserve">E </v>
      </c>
      <c r="O837" s="19">
        <f t="shared" ca="1" si="157"/>
        <v>2</v>
      </c>
      <c r="P837" s="9" t="str">
        <f t="shared" ca="1" si="158"/>
        <v>E</v>
      </c>
      <c r="Q837" s="9">
        <f t="shared" ca="1" si="159"/>
        <v>2</v>
      </c>
      <c r="R837" s="9" t="str">
        <f t="shared" ca="1" si="156"/>
        <v>E2</v>
      </c>
      <c r="S837" t="str" cm="1">
        <f t="array" ref="S837">IF(ISBLANK(C837),"",IFERROR(INDEX(ListeSeries!$A$2:$A$1045, MATCH(1, (DatasScan!G837=ListeSeries!$B$2:$B$1045) * (DatasScan!H837&gt;=ListeSeries!$D$2:$D$1045) * (DatasScan!H837&lt;=ListeSeries!$E$2:$E$1045), 0)), "no match"))</f>
        <v>MEDJOOL</v>
      </c>
      <c r="T837" s="7" t="str" cm="1">
        <f t="array" ref="T837">IF(ISBLANK(C837),"",IFERROR(INDEX(ListeSeries!$C$2:$C$1045, MATCH(1, (DatasScan!G837=ListeSeries!$B$2:$B$1045) * (DatasScan!H837&gt;=ListeSeries!$D$2:$D$1045) * (DatasScan!H837&lt;=ListeSeries!$E$2:$E$1045), 0)), "no match"))</f>
        <v>MEDJOOL 102</v>
      </c>
      <c r="U837" s="11" t="str" cm="1">
        <f t="array" ref="U837">IF(ISBLANK(C837),"",IFERROR(INDEX(ListeSeries!$F$2:$F$1045, MATCH(1, (DatasScan!G837=ListeSeries!$B$2:$B$1045) * (DatasScan!H837&gt;=ListeSeries!$D$2:$D$1045) * (DatasScan!H837&lt;=ListeSeries!$E$2:$E$1045), 0)), "no match"))</f>
        <v>3381-3410</v>
      </c>
    </row>
    <row r="838" spans="1:21" x14ac:dyDescent="0.25">
      <c r="A838" s="6" t="str">
        <f t="shared" si="148"/>
        <v>4</v>
      </c>
      <c r="B838" s="272" t="s">
        <v>3611</v>
      </c>
      <c r="C838" s="190" t="s">
        <v>3615</v>
      </c>
      <c r="D838" s="8">
        <v>2</v>
      </c>
      <c r="E838" s="11">
        <f>72*9</f>
        <v>648</v>
      </c>
      <c r="F838" s="7" t="str">
        <f t="shared" si="128"/>
        <v>809020250806E 2</v>
      </c>
      <c r="G838" s="21" t="str">
        <f>IF(ISBLANK(C838),"",_xlfn.XLOOKUP(_xlfn.XLOOKUP(VALUE(LEFT(C838,4)),Souches!$B$2:$B$15000,Souches!$E$2:$E$15000),Varietes!$B$2:$B$500,Varietes!$C$2:$C$500))</f>
        <v>MDJU</v>
      </c>
      <c r="H838" s="19">
        <f>IF(ISBLANK(C838),"",_xlfn.XLOOKUP(VALUE(LEFT(C838,4)),Souches!$B$2:$B$15000,Souches!$D$2:$D$15000))</f>
        <v>3407</v>
      </c>
      <c r="I838" s="10">
        <f t="shared" si="150"/>
        <v>45875</v>
      </c>
      <c r="J838" s="19">
        <f>IF(I838="","",INT(('ObjProd (2)'!$C$25-I838)/7 * (ABS('ObjProd (2)'!$C$25-I838)&gt;=7)))</f>
        <v>6</v>
      </c>
      <c r="K838" s="10" t="str">
        <f>IF(I838="","",
IF(AND(DATEDIF(I838,'ObjProd (2)'!$C$25,"y")=0,DATEDIF(I838,'ObjProd (2)'!$C$25,"ym")=0,
   INT(('ObjProd (2)'!$C$25-EDATE(I838,DATEDIF(I838,'ObjProd (2)'!$C$25,"y")*12+DATEDIF(I838,'ObjProd (2)'!$C$25,"ym")))/7)=0),
   "&lt; 1 sem.",
   IF(DATEDIF(I838,'ObjProd (2)'!$C$25,"y")&gt;0,DATEDIF(I838,'ObjProd (2)'!$C$25,"y") &amp; " " &amp; IF(DATEDIF(I838,'ObjProd (2)'!$C$25,"y")=1,"an ","ans "),"") &amp;
   IF(DATEDIF(I838,'ObjProd (2)'!$C$25,"ym")&gt;0,DATEDIF(I838,'ObjProd (2)'!$C$25,"ym") &amp; " mois ", "") &amp;
   IF(INT(('ObjProd (2)'!$C$25-EDATE(I838,DATEDIF(I838,'ObjProd (2)'!$C$25,"y")*12+DATEDIF(I838,'ObjProd (2)'!$C$25,"ym")))/7)&gt;0,
      INT(('ObjProd (2)'!$C$25-EDATE(I838,DATEDIF(I838,'ObjProd (2)'!$C$25,"y")*12+DATEDIF(I838,'ObjProd (2)'!$C$25,"ym")))/7) &amp; " sem.",
      "")
)
)</f>
        <v>1 mois 1 sem.</v>
      </c>
      <c r="L838" s="11" t="str">
        <f t="shared" si="151"/>
        <v xml:space="preserve">E 2 </v>
      </c>
      <c r="M838" s="9">
        <f t="shared" si="152"/>
        <v>676</v>
      </c>
      <c r="N838" s="9" t="str" cm="1">
        <f t="array" aca="1" ref="N838" ca="1">LEFT(L838, IF(ISNUMBER(SUBSTITUTE(_xludf.MID(L838, 2, 1), ".", ",")), 1, 2))</f>
        <v xml:space="preserve">E </v>
      </c>
      <c r="O838" s="19">
        <f t="shared" ref="O838:O853" ca="1" si="160">IF(N838="", "", _xlfn.NUMBERVALUE(RIGHT(L838, LEN(L838)-LEN(N838))))</f>
        <v>2</v>
      </c>
      <c r="P838" s="9" t="str">
        <f t="shared" ref="P838:P853" ca="1" si="161">IF(N838="", "",
    IF(N838="E+", "X",
        IF(OR(LEFT(N838, 1)="E", N838="XR", N838="CS"), "E",
            IF(AND(LEFT(N838, 1)="R", LEFT(N838, 2)&lt;&gt;"RG"), "R",
                IF(OR(N838="MG", N838="G+"), "BoxE",
                    IF(LEFT(N838, 1)="i", "i", "X")
                )
            )
        )
    )
)</f>
        <v>E</v>
      </c>
      <c r="Q838" s="9">
        <f t="shared" ca="1" si="159"/>
        <v>2</v>
      </c>
      <c r="R838" s="9" t="str">
        <f t="shared" ca="1" si="156"/>
        <v>E2</v>
      </c>
      <c r="S838" t="str" cm="1">
        <f t="array" ref="S838">IF(ISBLANK(C838),"",IFERROR(INDEX(ListeSeries!$A$2:$A$1045, MATCH(1, (DatasScan!G838=ListeSeries!$B$2:$B$1045) * (DatasScan!H838&gt;=ListeSeries!$D$2:$D$1045) * (DatasScan!H838&lt;=ListeSeries!$E$2:$E$1045), 0)), "no match"))</f>
        <v>MEDJOOL</v>
      </c>
      <c r="T838" s="7" t="str" cm="1">
        <f t="array" ref="T838">IF(ISBLANK(C838),"",IFERROR(INDEX(ListeSeries!$C$2:$C$1045, MATCH(1, (DatasScan!G838=ListeSeries!$B$2:$B$1045) * (DatasScan!H838&gt;=ListeSeries!$D$2:$D$1045) * (DatasScan!H838&lt;=ListeSeries!$E$2:$E$1045), 0)), "no match"))</f>
        <v>MEDJOOL 102</v>
      </c>
      <c r="U838" s="11" t="str" cm="1">
        <f t="array" ref="U838">IF(ISBLANK(C838),"",IFERROR(INDEX(ListeSeries!$F$2:$F$1045, MATCH(1, (DatasScan!G838=ListeSeries!$B$2:$B$1045) * (DatasScan!H838&gt;=ListeSeries!$D$2:$D$1045) * (DatasScan!H838&lt;=ListeSeries!$E$2:$E$1045), 0)), "no match"))</f>
        <v>3381-3410</v>
      </c>
    </row>
    <row r="839" spans="1:21" x14ac:dyDescent="0.25">
      <c r="A839" s="6" t="str">
        <f t="shared" si="148"/>
        <v>4</v>
      </c>
      <c r="B839" s="272" t="s">
        <v>3611</v>
      </c>
      <c r="C839" s="190" t="s">
        <v>3616</v>
      </c>
      <c r="D839" s="8">
        <v>1</v>
      </c>
      <c r="F839" s="7" t="str">
        <f t="shared" ref="F839:F902" si="162">IF(ISBLANK(C839),"",LEFT(C839,15))</f>
        <v>809020250804E 2</v>
      </c>
      <c r="G839" s="21" t="str">
        <f>IF(ISBLANK(C839),"",_xlfn.XLOOKUP(_xlfn.XLOOKUP(VALUE(LEFT(C839,4)),Souches!$B$2:$B$15000,Souches!$E$2:$E$15000),Varietes!$B$2:$B$500,Varietes!$C$2:$C$500))</f>
        <v>MDJU</v>
      </c>
      <c r="H839" s="19">
        <f>IF(ISBLANK(C839),"",_xlfn.XLOOKUP(VALUE(LEFT(C839,4)),Souches!$B$2:$B$15000,Souches!$D$2:$D$15000))</f>
        <v>3407</v>
      </c>
      <c r="I839" s="10">
        <f t="shared" si="150"/>
        <v>45873</v>
      </c>
      <c r="J839" s="19">
        <f>IF(I839="","",INT(('ObjProd (2)'!$C$25-I839)/7 * (ABS('ObjProd (2)'!$C$25-I839)&gt;=7)))</f>
        <v>6</v>
      </c>
      <c r="K839" s="10" t="str">
        <f>IF(I839="","",
IF(AND(DATEDIF(I839,'ObjProd (2)'!$C$25,"y")=0,DATEDIF(I839,'ObjProd (2)'!$C$25,"ym")=0,
   INT(('ObjProd (2)'!$C$25-EDATE(I839,DATEDIF(I839,'ObjProd (2)'!$C$25,"y")*12+DATEDIF(I839,'ObjProd (2)'!$C$25,"ym")))/7)=0),
   "&lt; 1 sem.",
   IF(DATEDIF(I839,'ObjProd (2)'!$C$25,"y")&gt;0,DATEDIF(I839,'ObjProd (2)'!$C$25,"y") &amp; " " &amp; IF(DATEDIF(I839,'ObjProd (2)'!$C$25,"y")=1,"an ","ans "),"") &amp;
   IF(DATEDIF(I839,'ObjProd (2)'!$C$25,"ym")&gt;0,DATEDIF(I839,'ObjProd (2)'!$C$25,"ym") &amp; " mois ", "") &amp;
   IF(INT(('ObjProd (2)'!$C$25-EDATE(I839,DATEDIF(I839,'ObjProd (2)'!$C$25,"y")*12+DATEDIF(I839,'ObjProd (2)'!$C$25,"ym")))/7)&gt;0,
      INT(('ObjProd (2)'!$C$25-EDATE(I839,DATEDIF(I839,'ObjProd (2)'!$C$25,"y")*12+DATEDIF(I839,'ObjProd (2)'!$C$25,"ym")))/7) &amp; " sem.",
      "")
)
)</f>
        <v>1 mois 2 sem.</v>
      </c>
      <c r="L839" s="11" t="str">
        <f t="shared" si="151"/>
        <v xml:space="preserve">E 2 </v>
      </c>
      <c r="M839" s="9">
        <f t="shared" si="152"/>
        <v>14</v>
      </c>
      <c r="N839" s="9" t="str" cm="1">
        <f t="array" aca="1" ref="N839" ca="1">LEFT(L839, IF(ISNUMBER(SUBSTITUTE(_xludf.MID(L839, 2, 1), ".", ",")), 1, 2))</f>
        <v xml:space="preserve">E </v>
      </c>
      <c r="O839" s="19">
        <f t="shared" ca="1" si="160"/>
        <v>2</v>
      </c>
      <c r="P839" s="9" t="str">
        <f t="shared" ca="1" si="161"/>
        <v>E</v>
      </c>
      <c r="Q839" s="9">
        <f t="shared" ca="1" si="159"/>
        <v>2</v>
      </c>
      <c r="R839" s="9" t="str">
        <f t="shared" ca="1" si="156"/>
        <v>E2</v>
      </c>
      <c r="S839" t="str" cm="1">
        <f t="array" ref="S839">IF(ISBLANK(C839),"",IFERROR(INDEX(ListeSeries!$A$2:$A$1045, MATCH(1, (DatasScan!G839=ListeSeries!$B$2:$B$1045) * (DatasScan!H839&gt;=ListeSeries!$D$2:$D$1045) * (DatasScan!H839&lt;=ListeSeries!$E$2:$E$1045), 0)), "no match"))</f>
        <v>MEDJOOL</v>
      </c>
      <c r="T839" s="7" t="str" cm="1">
        <f t="array" ref="T839">IF(ISBLANK(C839),"",IFERROR(INDEX(ListeSeries!$C$2:$C$1045, MATCH(1, (DatasScan!G839=ListeSeries!$B$2:$B$1045) * (DatasScan!H839&gt;=ListeSeries!$D$2:$D$1045) * (DatasScan!H839&lt;=ListeSeries!$E$2:$E$1045), 0)), "no match"))</f>
        <v>MEDJOOL 102</v>
      </c>
      <c r="U839" s="11" t="str" cm="1">
        <f t="array" ref="U839">IF(ISBLANK(C839),"",IFERROR(INDEX(ListeSeries!$F$2:$F$1045, MATCH(1, (DatasScan!G839=ListeSeries!$B$2:$B$1045) * (DatasScan!H839&gt;=ListeSeries!$D$2:$D$1045) * (DatasScan!H839&lt;=ListeSeries!$E$2:$E$1045), 0)), "no match"))</f>
        <v>3381-3410</v>
      </c>
    </row>
    <row r="840" spans="1:21" x14ac:dyDescent="0.25">
      <c r="A840" s="6" t="str">
        <f t="shared" si="148"/>
        <v>4</v>
      </c>
      <c r="B840" s="8" t="s">
        <v>3618</v>
      </c>
      <c r="C840" s="190" t="s">
        <v>3619</v>
      </c>
      <c r="D840" s="8">
        <v>1</v>
      </c>
      <c r="F840" s="7" t="str">
        <f t="shared" si="162"/>
        <v>809020250812E 2</v>
      </c>
      <c r="G840" s="21" t="str">
        <f>IF(ISBLANK(C840),"",_xlfn.XLOOKUP(_xlfn.XLOOKUP(VALUE(LEFT(C840,4)),Souches!$B$2:$B$15000,Souches!$E$2:$E$15000),Varietes!$B$2:$B$500,Varietes!$C$2:$C$500))</f>
        <v>MDJU</v>
      </c>
      <c r="H840" s="19">
        <f>IF(ISBLANK(C840),"",_xlfn.XLOOKUP(VALUE(LEFT(C840,4)),Souches!$B$2:$B$15000,Souches!$D$2:$D$15000))</f>
        <v>3407</v>
      </c>
      <c r="I840" s="10">
        <f t="shared" si="150"/>
        <v>45881</v>
      </c>
      <c r="J840" s="19">
        <f>IF(I840="","",INT(('ObjProd (2)'!$C$25-I840)/7 * (ABS('ObjProd (2)'!$C$25-I840)&gt;=7)))</f>
        <v>5</v>
      </c>
      <c r="K840" s="10" t="str">
        <f>IF(I840="","",
IF(AND(DATEDIF(I840,'ObjProd (2)'!$C$25,"y")=0,DATEDIF(I840,'ObjProd (2)'!$C$25,"ym")=0,
   INT(('ObjProd (2)'!$C$25-EDATE(I840,DATEDIF(I840,'ObjProd (2)'!$C$25,"y")*12+DATEDIF(I840,'ObjProd (2)'!$C$25,"ym")))/7)=0),
   "&lt; 1 sem.",
   IF(DATEDIF(I840,'ObjProd (2)'!$C$25,"y")&gt;0,DATEDIF(I840,'ObjProd (2)'!$C$25,"y") &amp; " " &amp; IF(DATEDIF(I840,'ObjProd (2)'!$C$25,"y")=1,"an ","ans "),"") &amp;
   IF(DATEDIF(I840,'ObjProd (2)'!$C$25,"ym")&gt;0,DATEDIF(I840,'ObjProd (2)'!$C$25,"ym") &amp; " mois ", "") &amp;
   IF(INT(('ObjProd (2)'!$C$25-EDATE(I840,DATEDIF(I840,'ObjProd (2)'!$C$25,"y")*12+DATEDIF(I840,'ObjProd (2)'!$C$25,"ym")))/7)&gt;0,
      INT(('ObjProd (2)'!$C$25-EDATE(I840,DATEDIF(I840,'ObjProd (2)'!$C$25,"y")*12+DATEDIF(I840,'ObjProd (2)'!$C$25,"ym")))/7) &amp; " sem.",
      "")
)
)</f>
        <v xml:space="preserve">1 mois </v>
      </c>
      <c r="L840" s="11" t="str">
        <f t="shared" si="151"/>
        <v xml:space="preserve">E 2 </v>
      </c>
      <c r="M840" s="9">
        <f t="shared" si="152"/>
        <v>14</v>
      </c>
      <c r="N840" s="9" t="str" cm="1">
        <f t="array" aca="1" ref="N840" ca="1">LEFT(L840, IF(ISNUMBER(SUBSTITUTE(_xludf.MID(L840, 2, 1), ".", ",")), 1, 2))</f>
        <v xml:space="preserve">E </v>
      </c>
      <c r="O840" s="19">
        <f t="shared" ca="1" si="160"/>
        <v>2</v>
      </c>
      <c r="P840" s="9" t="str">
        <f t="shared" ca="1" si="161"/>
        <v>E</v>
      </c>
      <c r="Q840" s="9">
        <f t="shared" ca="1" si="159"/>
        <v>2</v>
      </c>
      <c r="R840" s="9" t="str">
        <f t="shared" ca="1" si="156"/>
        <v>E2</v>
      </c>
      <c r="S840" t="str" cm="1">
        <f t="array" ref="S840">IF(ISBLANK(C840),"",IFERROR(INDEX(ListeSeries!$A$2:$A$1045, MATCH(1, (DatasScan!G840=ListeSeries!$B$2:$B$1045) * (DatasScan!H840&gt;=ListeSeries!$D$2:$D$1045) * (DatasScan!H840&lt;=ListeSeries!$E$2:$E$1045), 0)), "no match"))</f>
        <v>MEDJOOL</v>
      </c>
      <c r="T840" s="7" t="str" cm="1">
        <f t="array" ref="T840">IF(ISBLANK(C840),"",IFERROR(INDEX(ListeSeries!$C$2:$C$1045, MATCH(1, (DatasScan!G840=ListeSeries!$B$2:$B$1045) * (DatasScan!H840&gt;=ListeSeries!$D$2:$D$1045) * (DatasScan!H840&lt;=ListeSeries!$E$2:$E$1045), 0)), "no match"))</f>
        <v>MEDJOOL 102</v>
      </c>
      <c r="U840" s="11" t="str" cm="1">
        <f t="array" ref="U840">IF(ISBLANK(C840),"",IFERROR(INDEX(ListeSeries!$F$2:$F$1045, MATCH(1, (DatasScan!G840=ListeSeries!$B$2:$B$1045) * (DatasScan!H840&gt;=ListeSeries!$D$2:$D$1045) * (DatasScan!H840&lt;=ListeSeries!$E$2:$E$1045), 0)), "no match"))</f>
        <v>3381-3410</v>
      </c>
    </row>
    <row r="841" spans="1:21" x14ac:dyDescent="0.25">
      <c r="A841" s="6" t="str">
        <f t="shared" si="148"/>
        <v>4</v>
      </c>
      <c r="B841" s="272" t="s">
        <v>3618</v>
      </c>
      <c r="C841" s="190" t="s">
        <v>3617</v>
      </c>
      <c r="D841" s="8">
        <v>1</v>
      </c>
      <c r="E841" s="11">
        <f>35*9</f>
        <v>315</v>
      </c>
      <c r="F841" s="7" t="str">
        <f t="shared" si="162"/>
        <v>809020250813E 2</v>
      </c>
      <c r="G841" s="21" t="str">
        <f>IF(ISBLANK(C841),"",_xlfn.XLOOKUP(_xlfn.XLOOKUP(VALUE(LEFT(C841,4)),Souches!$B$2:$B$15000,Souches!$E$2:$E$15000),Varietes!$B$2:$B$500,Varietes!$C$2:$C$500))</f>
        <v>MDJU</v>
      </c>
      <c r="H841" s="19">
        <f>IF(ISBLANK(C841),"",_xlfn.XLOOKUP(VALUE(LEFT(C841,4)),Souches!$B$2:$B$15000,Souches!$D$2:$D$15000))</f>
        <v>3407</v>
      </c>
      <c r="I841" s="10">
        <f t="shared" si="150"/>
        <v>45882</v>
      </c>
      <c r="J841" s="19">
        <f>IF(I841="","",INT(('ObjProd (2)'!$C$25-I841)/7 * (ABS('ObjProd (2)'!$C$25-I841)&gt;=7)))</f>
        <v>5</v>
      </c>
      <c r="K841" s="10" t="str">
        <f>IF(I841="","",
IF(AND(DATEDIF(I841,'ObjProd (2)'!$C$25,"y")=0,DATEDIF(I841,'ObjProd (2)'!$C$25,"ym")=0,
   INT(('ObjProd (2)'!$C$25-EDATE(I841,DATEDIF(I841,'ObjProd (2)'!$C$25,"y")*12+DATEDIF(I841,'ObjProd (2)'!$C$25,"ym")))/7)=0),
   "&lt; 1 sem.",
   IF(DATEDIF(I841,'ObjProd (2)'!$C$25,"y")&gt;0,DATEDIF(I841,'ObjProd (2)'!$C$25,"y") &amp; " " &amp; IF(DATEDIF(I841,'ObjProd (2)'!$C$25,"y")=1,"an ","ans "),"") &amp;
   IF(DATEDIF(I841,'ObjProd (2)'!$C$25,"ym")&gt;0,DATEDIF(I841,'ObjProd (2)'!$C$25,"ym") &amp; " mois ", "") &amp;
   IF(INT(('ObjProd (2)'!$C$25-EDATE(I841,DATEDIF(I841,'ObjProd (2)'!$C$25,"y")*12+DATEDIF(I841,'ObjProd (2)'!$C$25,"ym")))/7)&gt;0,
      INT(('ObjProd (2)'!$C$25-EDATE(I841,DATEDIF(I841,'ObjProd (2)'!$C$25,"y")*12+DATEDIF(I841,'ObjProd (2)'!$C$25,"ym")))/7) &amp; " sem.",
      "")
)
)</f>
        <v xml:space="preserve">1 mois </v>
      </c>
      <c r="L841" s="11" t="str">
        <f t="shared" si="151"/>
        <v xml:space="preserve">E 2 </v>
      </c>
      <c r="M841" s="9">
        <f t="shared" si="152"/>
        <v>329</v>
      </c>
      <c r="N841" s="9" t="str" cm="1">
        <f t="array" aca="1" ref="N841" ca="1">LEFT(L841, IF(ISNUMBER(SUBSTITUTE(_xludf.MID(L841, 2, 1), ".", ",")), 1, 2))</f>
        <v xml:space="preserve">E </v>
      </c>
      <c r="O841" s="19">
        <f t="shared" ca="1" si="160"/>
        <v>2</v>
      </c>
      <c r="P841" s="9" t="str">
        <f t="shared" ca="1" si="161"/>
        <v>E</v>
      </c>
      <c r="Q841" s="9">
        <f t="shared" ca="1" si="159"/>
        <v>2</v>
      </c>
      <c r="R841" s="9" t="str">
        <f t="shared" ca="1" si="156"/>
        <v>E2</v>
      </c>
      <c r="S841" t="str" cm="1">
        <f t="array" ref="S841">IF(ISBLANK(C841),"",IFERROR(INDEX(ListeSeries!$A$2:$A$1045, MATCH(1, (DatasScan!G841=ListeSeries!$B$2:$B$1045) * (DatasScan!H841&gt;=ListeSeries!$D$2:$D$1045) * (DatasScan!H841&lt;=ListeSeries!$E$2:$E$1045), 0)), "no match"))</f>
        <v>MEDJOOL</v>
      </c>
      <c r="T841" s="7" t="str" cm="1">
        <f t="array" ref="T841">IF(ISBLANK(C841),"",IFERROR(INDEX(ListeSeries!$C$2:$C$1045, MATCH(1, (DatasScan!G841=ListeSeries!$B$2:$B$1045) * (DatasScan!H841&gt;=ListeSeries!$D$2:$D$1045) * (DatasScan!H841&lt;=ListeSeries!$E$2:$E$1045), 0)), "no match"))</f>
        <v>MEDJOOL 102</v>
      </c>
      <c r="U841" s="11" t="str" cm="1">
        <f t="array" ref="U841">IF(ISBLANK(C841),"",IFERROR(INDEX(ListeSeries!$F$2:$F$1045, MATCH(1, (DatasScan!G841=ListeSeries!$B$2:$B$1045) * (DatasScan!H841&gt;=ListeSeries!$D$2:$D$1045) * (DatasScan!H841&lt;=ListeSeries!$E$2:$E$1045), 0)), "no match"))</f>
        <v>3381-3410</v>
      </c>
    </row>
    <row r="842" spans="1:21" x14ac:dyDescent="0.25">
      <c r="A842" s="6" t="str">
        <f t="shared" si="148"/>
        <v>4</v>
      </c>
      <c r="B842" s="8" t="s">
        <v>1296</v>
      </c>
      <c r="C842" s="190" t="s">
        <v>3620</v>
      </c>
      <c r="E842" s="11">
        <f>53*9</f>
        <v>477</v>
      </c>
      <c r="F842" s="7" t="str">
        <f t="shared" si="162"/>
        <v>809020250909E 3</v>
      </c>
      <c r="G842" s="21" t="str">
        <f>IF(ISBLANK(C842),"",_xlfn.XLOOKUP(_xlfn.XLOOKUP(VALUE(LEFT(C842,4)),Souches!$B$2:$B$15000,Souches!$E$2:$E$15000),Varietes!$B$2:$B$500,Varietes!$C$2:$C$500))</f>
        <v>MDJU</v>
      </c>
      <c r="H842" s="19">
        <f>IF(ISBLANK(C842),"",_xlfn.XLOOKUP(VALUE(LEFT(C842,4)),Souches!$B$2:$B$15000,Souches!$D$2:$D$15000))</f>
        <v>3407</v>
      </c>
      <c r="I842" s="10">
        <f t="shared" si="150"/>
        <v>45909</v>
      </c>
      <c r="J842" s="19">
        <f>IF(I842="","",INT(('ObjProd (2)'!$C$25-I842)/7 * (ABS('ObjProd (2)'!$C$25-I842)&gt;=7)))</f>
        <v>1</v>
      </c>
      <c r="K842" s="10" t="str">
        <f>IF(I842="","",
IF(AND(DATEDIF(I842,'ObjProd (2)'!$C$25,"y")=0,DATEDIF(I842,'ObjProd (2)'!$C$25,"ym")=0,
   INT(('ObjProd (2)'!$C$25-EDATE(I842,DATEDIF(I842,'ObjProd (2)'!$C$25,"y")*12+DATEDIF(I842,'ObjProd (2)'!$C$25,"ym")))/7)=0),
   "&lt; 1 sem.",
   IF(DATEDIF(I842,'ObjProd (2)'!$C$25,"y")&gt;0,DATEDIF(I842,'ObjProd (2)'!$C$25,"y") &amp; " " &amp; IF(DATEDIF(I842,'ObjProd (2)'!$C$25,"y")=1,"an ","ans "),"") &amp;
   IF(DATEDIF(I842,'ObjProd (2)'!$C$25,"ym")&gt;0,DATEDIF(I842,'ObjProd (2)'!$C$25,"ym") &amp; " mois ", "") &amp;
   IF(INT(('ObjProd (2)'!$C$25-EDATE(I842,DATEDIF(I842,'ObjProd (2)'!$C$25,"y")*12+DATEDIF(I842,'ObjProd (2)'!$C$25,"ym")))/7)&gt;0,
      INT(('ObjProd (2)'!$C$25-EDATE(I842,DATEDIF(I842,'ObjProd (2)'!$C$25,"y")*12+DATEDIF(I842,'ObjProd (2)'!$C$25,"ym")))/7) &amp; " sem.",
      "")
)
)</f>
        <v>1 sem.</v>
      </c>
      <c r="L842" s="11" t="str">
        <f t="shared" si="151"/>
        <v xml:space="preserve">E 3 </v>
      </c>
      <c r="M842" s="9">
        <f t="shared" si="152"/>
        <v>477</v>
      </c>
      <c r="N842" s="9" t="str" cm="1">
        <f t="array" aca="1" ref="N842" ca="1">LEFT(L842, IF(ISNUMBER(SUBSTITUTE(_xludf.MID(L842, 2, 1), ".", ",")), 1, 2))</f>
        <v xml:space="preserve">E </v>
      </c>
      <c r="O842" s="19">
        <f t="shared" ca="1" si="160"/>
        <v>3</v>
      </c>
      <c r="P842" s="9" t="str">
        <f t="shared" ca="1" si="161"/>
        <v>E</v>
      </c>
      <c r="Q842" s="9">
        <f t="shared" ca="1" si="159"/>
        <v>3</v>
      </c>
      <c r="R842" s="9" t="str">
        <f t="shared" ca="1" si="156"/>
        <v>E3</v>
      </c>
      <c r="S842" t="str" cm="1">
        <f t="array" ref="S842">IF(ISBLANK(C842),"",IFERROR(INDEX(ListeSeries!$A$2:$A$1045, MATCH(1, (DatasScan!G842=ListeSeries!$B$2:$B$1045) * (DatasScan!H842&gt;=ListeSeries!$D$2:$D$1045) * (DatasScan!H842&lt;=ListeSeries!$E$2:$E$1045), 0)), "no match"))</f>
        <v>MEDJOOL</v>
      </c>
      <c r="T842" s="7" t="str" cm="1">
        <f t="array" ref="T842">IF(ISBLANK(C842),"",IFERROR(INDEX(ListeSeries!$C$2:$C$1045, MATCH(1, (DatasScan!G842=ListeSeries!$B$2:$B$1045) * (DatasScan!H842&gt;=ListeSeries!$D$2:$D$1045) * (DatasScan!H842&lt;=ListeSeries!$E$2:$E$1045), 0)), "no match"))</f>
        <v>MEDJOOL 102</v>
      </c>
      <c r="U842" s="11" t="str" cm="1">
        <f t="array" ref="U842">IF(ISBLANK(C842),"",IFERROR(INDEX(ListeSeries!$F$2:$F$1045, MATCH(1, (DatasScan!G842=ListeSeries!$B$2:$B$1045) * (DatasScan!H842&gt;=ListeSeries!$D$2:$D$1045) * (DatasScan!H842&lt;=ListeSeries!$E$2:$E$1045), 0)), "no match"))</f>
        <v>3381-3410</v>
      </c>
    </row>
    <row r="843" spans="1:21" x14ac:dyDescent="0.25">
      <c r="A843" s="6" t="str">
        <f t="shared" si="148"/>
        <v>4</v>
      </c>
      <c r="B843" s="8" t="s">
        <v>1040</v>
      </c>
      <c r="C843" s="190" t="s">
        <v>2026</v>
      </c>
      <c r="D843" s="8">
        <v>1</v>
      </c>
      <c r="F843" s="7" t="str">
        <f t="shared" si="162"/>
        <v>861120250723E 3</v>
      </c>
      <c r="G843" s="21" t="str">
        <f>IF(ISBLANK(C843),"",_xlfn.XLOOKUP(_xlfn.XLOOKUP(VALUE(LEFT(C843,4)),Souches!$B$2:$B$15000,Souches!$E$2:$E$15000),Varietes!$B$2:$B$500,Varietes!$C$2:$C$500))</f>
        <v>MDJU</v>
      </c>
      <c r="H843" s="19">
        <f>IF(ISBLANK(C843),"",_xlfn.XLOOKUP(VALUE(LEFT(C843,4)),Souches!$B$2:$B$15000,Souches!$D$2:$D$15000))</f>
        <v>3522</v>
      </c>
      <c r="I843" s="10">
        <f t="shared" si="150"/>
        <v>45861</v>
      </c>
      <c r="J843" s="19">
        <f>IF(I843="","",INT(('ObjProd (2)'!$C$25-I843)/7 * (ABS('ObjProd (2)'!$C$25-I843)&gt;=7)))</f>
        <v>8</v>
      </c>
      <c r="K843" s="10" t="str">
        <f>IF(I843="","",
IF(AND(DATEDIF(I843,'ObjProd (2)'!$C$25,"y")=0,DATEDIF(I843,'ObjProd (2)'!$C$25,"ym")=0,
   INT(('ObjProd (2)'!$C$25-EDATE(I843,DATEDIF(I843,'ObjProd (2)'!$C$25,"y")*12+DATEDIF(I843,'ObjProd (2)'!$C$25,"ym")))/7)=0),
   "&lt; 1 sem.",
   IF(DATEDIF(I843,'ObjProd (2)'!$C$25,"y")&gt;0,DATEDIF(I843,'ObjProd (2)'!$C$25,"y") &amp; " " &amp; IF(DATEDIF(I843,'ObjProd (2)'!$C$25,"y")=1,"an ","ans "),"") &amp;
   IF(DATEDIF(I843,'ObjProd (2)'!$C$25,"ym")&gt;0,DATEDIF(I843,'ObjProd (2)'!$C$25,"ym") &amp; " mois ", "") &amp;
   IF(INT(('ObjProd (2)'!$C$25-EDATE(I843,DATEDIF(I843,'ObjProd (2)'!$C$25,"y")*12+DATEDIF(I843,'ObjProd (2)'!$C$25,"ym")))/7)&gt;0,
      INT(('ObjProd (2)'!$C$25-EDATE(I843,DATEDIF(I843,'ObjProd (2)'!$C$25,"y")*12+DATEDIF(I843,'ObjProd (2)'!$C$25,"ym")))/7) &amp; " sem.",
      "")
)
)</f>
        <v>1 mois 3 sem.</v>
      </c>
      <c r="L843" s="11" t="str">
        <f t="shared" si="151"/>
        <v xml:space="preserve">E 3 </v>
      </c>
      <c r="M843" s="9">
        <f t="shared" si="152"/>
        <v>14</v>
      </c>
      <c r="N843" s="9" t="str" cm="1">
        <f t="array" aca="1" ref="N843" ca="1">LEFT(L843, IF(ISNUMBER(SUBSTITUTE(_xludf.MID(L843, 2, 1), ".", ",")), 1, 2))</f>
        <v xml:space="preserve">E </v>
      </c>
      <c r="O843" s="19">
        <f t="shared" ca="1" si="160"/>
        <v>3</v>
      </c>
      <c r="P843" s="9" t="str">
        <f t="shared" ca="1" si="161"/>
        <v>E</v>
      </c>
      <c r="Q843" s="9">
        <f t="shared" ca="1" si="159"/>
        <v>3</v>
      </c>
      <c r="R843" s="9" t="str">
        <f t="shared" ca="1" si="156"/>
        <v>E3</v>
      </c>
      <c r="S843" t="str" cm="1">
        <f t="array" ref="S843">IF(ISBLANK(C843),"",IFERROR(INDEX(ListeSeries!$A$2:$A$1045, MATCH(1, (DatasScan!G843=ListeSeries!$B$2:$B$1045) * (DatasScan!H843&gt;=ListeSeries!$D$2:$D$1045) * (DatasScan!H843&lt;=ListeSeries!$E$2:$E$1045), 0)), "no match"))</f>
        <v>MEDJOOL</v>
      </c>
      <c r="T843" s="7" t="str" cm="1">
        <f t="array" ref="T843">IF(ISBLANK(C843),"",IFERROR(INDEX(ListeSeries!$C$2:$C$1045, MATCH(1, (DatasScan!G843=ListeSeries!$B$2:$B$1045) * (DatasScan!H843&gt;=ListeSeries!$D$2:$D$1045) * (DatasScan!H843&lt;=ListeSeries!$E$2:$E$1045), 0)), "no match"))</f>
        <v>MEDJOOL 108</v>
      </c>
      <c r="U843" s="11" t="str" cm="1">
        <f t="array" ref="U843">IF(ISBLANK(C843),"",IFERROR(INDEX(ListeSeries!$F$2:$F$1045, MATCH(1, (DatasScan!G843=ListeSeries!$B$2:$B$1045) * (DatasScan!H843&gt;=ListeSeries!$D$2:$D$1045) * (DatasScan!H843&lt;=ListeSeries!$E$2:$E$1045), 0)), "no match"))</f>
        <v>3521-3530</v>
      </c>
    </row>
    <row r="844" spans="1:21" x14ac:dyDescent="0.25">
      <c r="A844" s="6" t="str">
        <f t="shared" si="148"/>
        <v>4</v>
      </c>
      <c r="B844" s="272" t="s">
        <v>1040</v>
      </c>
      <c r="C844" s="190" t="s">
        <v>1906</v>
      </c>
      <c r="E844" s="11">
        <v>2</v>
      </c>
      <c r="F844" s="7" t="str">
        <f t="shared" si="162"/>
        <v>841320250623E 7</v>
      </c>
      <c r="G844" s="21" t="str">
        <f>IF(ISBLANK(C844),"",_xlfn.XLOOKUP(_xlfn.XLOOKUP(VALUE(LEFT(C844,4)),Souches!$B$2:$B$15000,Souches!$E$2:$E$15000),Varietes!$B$2:$B$500,Varietes!$C$2:$C$500))</f>
        <v>MDJU</v>
      </c>
      <c r="H844" s="19">
        <f>IF(ISBLANK(C844),"",_xlfn.XLOOKUP(VALUE(LEFT(C844,4)),Souches!$B$2:$B$15000,Souches!$D$2:$D$15000))</f>
        <v>3476</v>
      </c>
      <c r="I844" s="10">
        <f t="shared" si="150"/>
        <v>45831</v>
      </c>
      <c r="J844" s="19">
        <f>IF(I844="","",INT(('ObjProd (2)'!$C$25-I844)/7 * (ABS('ObjProd (2)'!$C$25-I844)&gt;=7)))</f>
        <v>12</v>
      </c>
      <c r="K844" s="10" t="str">
        <f>IF(I844="","",
IF(AND(DATEDIF(I844,'ObjProd (2)'!$C$25,"y")=0,DATEDIF(I844,'ObjProd (2)'!$C$25,"ym")=0,
   INT(('ObjProd (2)'!$C$25-EDATE(I844,DATEDIF(I844,'ObjProd (2)'!$C$25,"y")*12+DATEDIF(I844,'ObjProd (2)'!$C$25,"ym")))/7)=0),
   "&lt; 1 sem.",
   IF(DATEDIF(I844,'ObjProd (2)'!$C$25,"y")&gt;0,DATEDIF(I844,'ObjProd (2)'!$C$25,"y") &amp; " " &amp; IF(DATEDIF(I844,'ObjProd (2)'!$C$25,"y")=1,"an ","ans "),"") &amp;
   IF(DATEDIF(I844,'ObjProd (2)'!$C$25,"ym")&gt;0,DATEDIF(I844,'ObjProd (2)'!$C$25,"ym") &amp; " mois ", "") &amp;
   IF(INT(('ObjProd (2)'!$C$25-EDATE(I844,DATEDIF(I844,'ObjProd (2)'!$C$25,"y")*12+DATEDIF(I844,'ObjProd (2)'!$C$25,"ym")))/7)&gt;0,
      INT(('ObjProd (2)'!$C$25-EDATE(I844,DATEDIF(I844,'ObjProd (2)'!$C$25,"y")*12+DATEDIF(I844,'ObjProd (2)'!$C$25,"ym")))/7) &amp; " sem.",
      "")
)
)</f>
        <v>2 mois 3 sem.</v>
      </c>
      <c r="L844" s="11" t="str">
        <f t="shared" si="151"/>
        <v xml:space="preserve">E 7 </v>
      </c>
      <c r="M844" s="9">
        <f t="shared" si="152"/>
        <v>2</v>
      </c>
      <c r="N844" s="9" t="str" cm="1">
        <f t="array" aca="1" ref="N844" ca="1">LEFT(L844, IF(ISNUMBER(SUBSTITUTE(_xludf.MID(L844, 2, 1), ".", ",")), 1, 2))</f>
        <v xml:space="preserve">E </v>
      </c>
      <c r="O844" s="19">
        <f t="shared" ca="1" si="160"/>
        <v>7</v>
      </c>
      <c r="P844" s="9" t="str">
        <f t="shared" ca="1" si="161"/>
        <v>E</v>
      </c>
      <c r="Q844" s="9" t="str">
        <f t="shared" ca="1" si="159"/>
        <v>7+</v>
      </c>
      <c r="R844" s="9" t="str">
        <f t="shared" ca="1" si="156"/>
        <v>E7+</v>
      </c>
      <c r="S844" t="str" cm="1">
        <f t="array" ref="S844">IF(ISBLANK(C844),"",IFERROR(INDEX(ListeSeries!$A$2:$A$1045, MATCH(1, (DatasScan!G844=ListeSeries!$B$2:$B$1045) * (DatasScan!H844&gt;=ListeSeries!$D$2:$D$1045) * (DatasScan!H844&lt;=ListeSeries!$E$2:$E$1045), 0)), "no match"))</f>
        <v>MEDJOOL</v>
      </c>
      <c r="T844" s="7" t="str" cm="1">
        <f t="array" ref="T844">IF(ISBLANK(C844),"",IFERROR(INDEX(ListeSeries!$C$2:$C$1045, MATCH(1, (DatasScan!G844=ListeSeries!$B$2:$B$1045) * (DatasScan!H844&gt;=ListeSeries!$D$2:$D$1045) * (DatasScan!H844&lt;=ListeSeries!$E$2:$E$1045), 0)), "no match"))</f>
        <v>MEDJOOL 106</v>
      </c>
      <c r="U844" s="11" t="str" cm="1">
        <f t="array" ref="U844">IF(ISBLANK(C844),"",IFERROR(INDEX(ListeSeries!$F$2:$F$1045, MATCH(1, (DatasScan!G844=ListeSeries!$B$2:$B$1045) * (DatasScan!H844&gt;=ListeSeries!$D$2:$D$1045) * (DatasScan!H844&lt;=ListeSeries!$E$2:$E$1045), 0)), "no match"))</f>
        <v>3476-3500</v>
      </c>
    </row>
    <row r="845" spans="1:21" x14ac:dyDescent="0.25">
      <c r="A845" s="6" t="str">
        <f t="shared" si="148"/>
        <v>4</v>
      </c>
      <c r="B845" s="272" t="s">
        <v>1040</v>
      </c>
      <c r="C845" s="190" t="s">
        <v>1906</v>
      </c>
      <c r="E845" s="11">
        <v>3</v>
      </c>
      <c r="F845" s="7" t="str">
        <f t="shared" si="162"/>
        <v>841320250623E 7</v>
      </c>
      <c r="G845" s="21" t="str">
        <f>IF(ISBLANK(C845),"",_xlfn.XLOOKUP(_xlfn.XLOOKUP(VALUE(LEFT(C845,4)),Souches!$B$2:$B$15000,Souches!$E$2:$E$15000),Varietes!$B$2:$B$500,Varietes!$C$2:$C$500))</f>
        <v>MDJU</v>
      </c>
      <c r="H845" s="19">
        <f>IF(ISBLANK(C845),"",_xlfn.XLOOKUP(VALUE(LEFT(C845,4)),Souches!$B$2:$B$15000,Souches!$D$2:$D$15000))</f>
        <v>3476</v>
      </c>
      <c r="I845" s="10">
        <f t="shared" si="150"/>
        <v>45831</v>
      </c>
      <c r="J845" s="19">
        <f>IF(I845="","",INT(('ObjProd (2)'!$C$25-I845)/7 * (ABS('ObjProd (2)'!$C$25-I845)&gt;=7)))</f>
        <v>12</v>
      </c>
      <c r="K845" s="10" t="str">
        <f>IF(I845="","",
IF(AND(DATEDIF(I845,'ObjProd (2)'!$C$25,"y")=0,DATEDIF(I845,'ObjProd (2)'!$C$25,"ym")=0,
   INT(('ObjProd (2)'!$C$25-EDATE(I845,DATEDIF(I845,'ObjProd (2)'!$C$25,"y")*12+DATEDIF(I845,'ObjProd (2)'!$C$25,"ym")))/7)=0),
   "&lt; 1 sem.",
   IF(DATEDIF(I845,'ObjProd (2)'!$C$25,"y")&gt;0,DATEDIF(I845,'ObjProd (2)'!$C$25,"y") &amp; " " &amp; IF(DATEDIF(I845,'ObjProd (2)'!$C$25,"y")=1,"an ","ans "),"") &amp;
   IF(DATEDIF(I845,'ObjProd (2)'!$C$25,"ym")&gt;0,DATEDIF(I845,'ObjProd (2)'!$C$25,"ym") &amp; " mois ", "") &amp;
   IF(INT(('ObjProd (2)'!$C$25-EDATE(I845,DATEDIF(I845,'ObjProd (2)'!$C$25,"y")*12+DATEDIF(I845,'ObjProd (2)'!$C$25,"ym")))/7)&gt;0,
      INT(('ObjProd (2)'!$C$25-EDATE(I845,DATEDIF(I845,'ObjProd (2)'!$C$25,"y")*12+DATEDIF(I845,'ObjProd (2)'!$C$25,"ym")))/7) &amp; " sem.",
      "")
)
)</f>
        <v>2 mois 3 sem.</v>
      </c>
      <c r="L845" s="11" t="str">
        <f t="shared" si="151"/>
        <v xml:space="preserve">E 7 </v>
      </c>
      <c r="M845" s="9">
        <f t="shared" si="152"/>
        <v>3</v>
      </c>
      <c r="N845" s="9" t="str" cm="1">
        <f t="array" aca="1" ref="N845" ca="1">LEFT(L845, IF(ISNUMBER(SUBSTITUTE(_xludf.MID(L845, 2, 1), ".", ",")), 1, 2))</f>
        <v xml:space="preserve">E </v>
      </c>
      <c r="O845" s="19">
        <f t="shared" ca="1" si="160"/>
        <v>7</v>
      </c>
      <c r="P845" s="9" t="str">
        <f t="shared" ca="1" si="161"/>
        <v>E</v>
      </c>
      <c r="Q845" s="9" t="str">
        <f t="shared" ca="1" si="159"/>
        <v>7+</v>
      </c>
      <c r="R845" s="9" t="str">
        <f t="shared" ca="1" si="156"/>
        <v>E7+</v>
      </c>
      <c r="S845" t="str" cm="1">
        <f t="array" ref="S845">IF(ISBLANK(C845),"",IFERROR(INDEX(ListeSeries!$A$2:$A$1045, MATCH(1, (DatasScan!G845=ListeSeries!$B$2:$B$1045) * (DatasScan!H845&gt;=ListeSeries!$D$2:$D$1045) * (DatasScan!H845&lt;=ListeSeries!$E$2:$E$1045), 0)), "no match"))</f>
        <v>MEDJOOL</v>
      </c>
      <c r="T845" s="7" t="str" cm="1">
        <f t="array" ref="T845">IF(ISBLANK(C845),"",IFERROR(INDEX(ListeSeries!$C$2:$C$1045, MATCH(1, (DatasScan!G845=ListeSeries!$B$2:$B$1045) * (DatasScan!H845&gt;=ListeSeries!$D$2:$D$1045) * (DatasScan!H845&lt;=ListeSeries!$E$2:$E$1045), 0)), "no match"))</f>
        <v>MEDJOOL 106</v>
      </c>
      <c r="U845" s="11" t="str" cm="1">
        <f t="array" ref="U845">IF(ISBLANK(C845),"",IFERROR(INDEX(ListeSeries!$F$2:$F$1045, MATCH(1, (DatasScan!G845=ListeSeries!$B$2:$B$1045) * (DatasScan!H845&gt;=ListeSeries!$D$2:$D$1045) * (DatasScan!H845&lt;=ListeSeries!$E$2:$E$1045), 0)), "no match"))</f>
        <v>3476-3500</v>
      </c>
    </row>
    <row r="846" spans="1:21" x14ac:dyDescent="0.25">
      <c r="A846" s="6" t="str">
        <f t="shared" si="148"/>
        <v>4</v>
      </c>
      <c r="B846" s="272" t="s">
        <v>1040</v>
      </c>
      <c r="C846" s="190" t="s">
        <v>2048</v>
      </c>
      <c r="D846" s="8">
        <v>2</v>
      </c>
      <c r="E846" s="11">
        <v>1</v>
      </c>
      <c r="F846" s="7" t="str">
        <f t="shared" si="162"/>
        <v>851620250709E 3</v>
      </c>
      <c r="G846" s="21" t="str">
        <f>IF(ISBLANK(C846),"",_xlfn.XLOOKUP(_xlfn.XLOOKUP(VALUE(LEFT(C846,4)),Souches!$B$2:$B$15000,Souches!$E$2:$E$15000),Varietes!$B$2:$B$500,Varietes!$C$2:$C$500))</f>
        <v>MDJU</v>
      </c>
      <c r="H846" s="19">
        <f>IF(ISBLANK(C846),"",_xlfn.XLOOKUP(VALUE(LEFT(C846,4)),Souches!$B$2:$B$15000,Souches!$D$2:$D$15000))</f>
        <v>3514</v>
      </c>
      <c r="I846" s="10">
        <f t="shared" si="150"/>
        <v>45847</v>
      </c>
      <c r="J846" s="19">
        <f>IF(I846="","",INT(('ObjProd (2)'!$C$25-I846)/7 * (ABS('ObjProd (2)'!$C$25-I846)&gt;=7)))</f>
        <v>10</v>
      </c>
      <c r="K846" s="10" t="str">
        <f>IF(I846="","",
IF(AND(DATEDIF(I846,'ObjProd (2)'!$C$25,"y")=0,DATEDIF(I846,'ObjProd (2)'!$C$25,"ym")=0,
   INT(('ObjProd (2)'!$C$25-EDATE(I846,DATEDIF(I846,'ObjProd (2)'!$C$25,"y")*12+DATEDIF(I846,'ObjProd (2)'!$C$25,"ym")))/7)=0),
   "&lt; 1 sem.",
   IF(DATEDIF(I846,'ObjProd (2)'!$C$25,"y")&gt;0,DATEDIF(I846,'ObjProd (2)'!$C$25,"y") &amp; " " &amp; IF(DATEDIF(I846,'ObjProd (2)'!$C$25,"y")=1,"an ","ans "),"") &amp;
   IF(DATEDIF(I846,'ObjProd (2)'!$C$25,"ym")&gt;0,DATEDIF(I846,'ObjProd (2)'!$C$25,"ym") &amp; " mois ", "") &amp;
   IF(INT(('ObjProd (2)'!$C$25-EDATE(I846,DATEDIF(I846,'ObjProd (2)'!$C$25,"y")*12+DATEDIF(I846,'ObjProd (2)'!$C$25,"ym")))/7)&gt;0,
      INT(('ObjProd (2)'!$C$25-EDATE(I846,DATEDIF(I846,'ObjProd (2)'!$C$25,"y")*12+DATEDIF(I846,'ObjProd (2)'!$C$25,"ym")))/7) &amp; " sem.",
      "")
)
)</f>
        <v>2 mois 1 sem.</v>
      </c>
      <c r="L846" s="11" t="str">
        <f t="shared" si="151"/>
        <v xml:space="preserve">E 3 </v>
      </c>
      <c r="M846" s="9">
        <f t="shared" si="152"/>
        <v>29</v>
      </c>
      <c r="N846" s="9" t="str" cm="1">
        <f t="array" aca="1" ref="N846" ca="1">LEFT(L846, IF(ISNUMBER(SUBSTITUTE(_xludf.MID(L846, 2, 1), ".", ",")), 1, 2))</f>
        <v xml:space="preserve">E </v>
      </c>
      <c r="O846" s="19">
        <f t="shared" ca="1" si="160"/>
        <v>3</v>
      </c>
      <c r="P846" s="9" t="str">
        <f t="shared" ca="1" si="161"/>
        <v>E</v>
      </c>
      <c r="Q846" s="9">
        <f t="shared" ca="1" si="159"/>
        <v>3</v>
      </c>
      <c r="R846" s="9" t="str">
        <f t="shared" ca="1" si="156"/>
        <v>E3</v>
      </c>
      <c r="S846" t="str" cm="1">
        <f t="array" ref="S846">IF(ISBLANK(C846),"",IFERROR(INDEX(ListeSeries!$A$2:$A$1045, MATCH(1, (DatasScan!G846=ListeSeries!$B$2:$B$1045) * (DatasScan!H846&gt;=ListeSeries!$D$2:$D$1045) * (DatasScan!H846&lt;=ListeSeries!$E$2:$E$1045), 0)), "no match"))</f>
        <v>MEDJOOL</v>
      </c>
      <c r="T846" s="7" t="str" cm="1">
        <f t="array" ref="T846">IF(ISBLANK(C846),"",IFERROR(INDEX(ListeSeries!$C$2:$C$1045, MATCH(1, (DatasScan!G846=ListeSeries!$B$2:$B$1045) * (DatasScan!H846&gt;=ListeSeries!$D$2:$D$1045) * (DatasScan!H846&lt;=ListeSeries!$E$2:$E$1045), 0)), "no match"))</f>
        <v>MEDJOOL 107</v>
      </c>
      <c r="U846" s="11" t="str" cm="1">
        <f t="array" ref="U846">IF(ISBLANK(C846),"",IFERROR(INDEX(ListeSeries!$F$2:$F$1045, MATCH(1, (DatasScan!G846=ListeSeries!$B$2:$B$1045) * (DatasScan!H846&gt;=ListeSeries!$D$2:$D$1045) * (DatasScan!H846&lt;=ListeSeries!$E$2:$E$1045), 0)), "no match"))</f>
        <v>3501-3520</v>
      </c>
    </row>
    <row r="847" spans="1:21" x14ac:dyDescent="0.25">
      <c r="A847" s="6" t="str">
        <f t="shared" si="148"/>
        <v>4</v>
      </c>
      <c r="B847" s="272" t="s">
        <v>1040</v>
      </c>
      <c r="C847" s="190" t="s">
        <v>3621</v>
      </c>
      <c r="D847" s="8">
        <v>1</v>
      </c>
      <c r="F847" s="7" t="str">
        <f t="shared" si="162"/>
        <v>685020250807E 1</v>
      </c>
      <c r="G847" s="21" t="str">
        <f>IF(ISBLANK(C847),"",_xlfn.XLOOKUP(_xlfn.XLOOKUP(VALUE(LEFT(C847,4)),Souches!$B$2:$B$15000,Souches!$E$2:$E$15000),Varietes!$B$2:$B$500,Varietes!$C$2:$C$500))</f>
        <v>FAR F</v>
      </c>
      <c r="H847" s="19">
        <f>IF(ISBLANK(C847),"",_xlfn.XLOOKUP(VALUE(LEFT(C847,4)),Souches!$B$2:$B$15000,Souches!$D$2:$D$15000))</f>
        <v>129</v>
      </c>
      <c r="I847" s="10">
        <f t="shared" si="150"/>
        <v>45876</v>
      </c>
      <c r="J847" s="19">
        <f>IF(I847="","",INT(('ObjProd (2)'!$C$25-I847)/7 * (ABS('ObjProd (2)'!$C$25-I847)&gt;=7)))</f>
        <v>6</v>
      </c>
      <c r="K847" s="10" t="str">
        <f>IF(I847="","",
IF(AND(DATEDIF(I847,'ObjProd (2)'!$C$25,"y")=0,DATEDIF(I847,'ObjProd (2)'!$C$25,"ym")=0,
   INT(('ObjProd (2)'!$C$25-EDATE(I847,DATEDIF(I847,'ObjProd (2)'!$C$25,"y")*12+DATEDIF(I847,'ObjProd (2)'!$C$25,"ym")))/7)=0),
   "&lt; 1 sem.",
   IF(DATEDIF(I847,'ObjProd (2)'!$C$25,"y")&gt;0,DATEDIF(I847,'ObjProd (2)'!$C$25,"y") &amp; " " &amp; IF(DATEDIF(I847,'ObjProd (2)'!$C$25,"y")=1,"an ","ans "),"") &amp;
   IF(DATEDIF(I847,'ObjProd (2)'!$C$25,"ym")&gt;0,DATEDIF(I847,'ObjProd (2)'!$C$25,"ym") &amp; " mois ", "") &amp;
   IF(INT(('ObjProd (2)'!$C$25-EDATE(I847,DATEDIF(I847,'ObjProd (2)'!$C$25,"y")*12+DATEDIF(I847,'ObjProd (2)'!$C$25,"ym")))/7)&gt;0,
      INT(('ObjProd (2)'!$C$25-EDATE(I847,DATEDIF(I847,'ObjProd (2)'!$C$25,"y")*12+DATEDIF(I847,'ObjProd (2)'!$C$25,"ym")))/7) &amp; " sem.",
      "")
)
)</f>
        <v>1 mois 1 sem.</v>
      </c>
      <c r="L847" s="11" t="str">
        <f t="shared" si="151"/>
        <v xml:space="preserve">E 1 </v>
      </c>
      <c r="M847" s="9">
        <f t="shared" si="152"/>
        <v>14</v>
      </c>
      <c r="N847" s="9" t="str" cm="1">
        <f t="array" aca="1" ref="N847" ca="1">LEFT(L847, IF(ISNUMBER(SUBSTITUTE(_xludf.MID(L847, 2, 1), ".", ",")), 1, 2))</f>
        <v xml:space="preserve">E </v>
      </c>
      <c r="O847" s="19">
        <f t="shared" ca="1" si="160"/>
        <v>1</v>
      </c>
      <c r="P847" s="9" t="str">
        <f t="shared" ca="1" si="161"/>
        <v>E</v>
      </c>
      <c r="Q847" s="9">
        <f t="shared" ca="1" si="159"/>
        <v>1</v>
      </c>
      <c r="R847" s="9" t="str">
        <f t="shared" ca="1" si="156"/>
        <v>E1</v>
      </c>
      <c r="S847" t="str" cm="1">
        <f t="array" ref="S847">IF(ISBLANK(C847),"",IFERROR(INDEX(ListeSeries!$A$2:$A$1045, MATCH(1, (DatasScan!G847=ListeSeries!$B$2:$B$1045) * (DatasScan!H847&gt;=ListeSeries!$D$2:$D$1045) * (DatasScan!H847&lt;=ListeSeries!$E$2:$E$1045), 0)), "no match"))</f>
        <v>FARD femelle</v>
      </c>
      <c r="T847" s="7" t="str" cm="1">
        <f t="array" ref="T847">IF(ISBLANK(C847),"",IFERROR(INDEX(ListeSeries!$C$2:$C$1045, MATCH(1, (DatasScan!G847=ListeSeries!$B$2:$B$1045) * (DatasScan!H847&gt;=ListeSeries!$D$2:$D$1045) * (DatasScan!H847&lt;=ListeSeries!$E$2:$E$1045), 0)), "no match"))</f>
        <v>FARD 11</v>
      </c>
      <c r="U847" s="11" t="str" cm="1">
        <f t="array" ref="U847">IF(ISBLANK(C847),"",IFERROR(INDEX(ListeSeries!$F$2:$F$1045, MATCH(1, (DatasScan!G847=ListeSeries!$B$2:$B$1045) * (DatasScan!H847&gt;=ListeSeries!$D$2:$D$1045) * (DatasScan!H847&lt;=ListeSeries!$E$2:$E$1045), 0)), "no match"))</f>
        <v>123-133</v>
      </c>
    </row>
    <row r="848" spans="1:21" x14ac:dyDescent="0.25">
      <c r="A848" s="6" t="str">
        <f t="shared" si="148"/>
        <v>4</v>
      </c>
      <c r="B848" s="272" t="s">
        <v>1040</v>
      </c>
      <c r="C848" s="190" t="s">
        <v>3622</v>
      </c>
      <c r="D848" s="8">
        <v>1</v>
      </c>
      <c r="F848" s="7" t="str">
        <f t="shared" si="162"/>
        <v>685020250806E 1</v>
      </c>
      <c r="G848" s="21" t="str">
        <f>IF(ISBLANK(C848),"",_xlfn.XLOOKUP(_xlfn.XLOOKUP(VALUE(LEFT(C848,4)),Souches!$B$2:$B$15000,Souches!$E$2:$E$15000),Varietes!$B$2:$B$500,Varietes!$C$2:$C$500))</f>
        <v>FAR F</v>
      </c>
      <c r="H848" s="19">
        <f>IF(ISBLANK(C848),"",_xlfn.XLOOKUP(VALUE(LEFT(C848,4)),Souches!$B$2:$B$15000,Souches!$D$2:$D$15000))</f>
        <v>129</v>
      </c>
      <c r="I848" s="10">
        <f t="shared" si="150"/>
        <v>45875</v>
      </c>
      <c r="J848" s="19">
        <f>IF(I848="","",INT(('ObjProd (2)'!$C$25-I848)/7 * (ABS('ObjProd (2)'!$C$25-I848)&gt;=7)))</f>
        <v>6</v>
      </c>
      <c r="K848" s="10" t="str">
        <f>IF(I848="","",
IF(AND(DATEDIF(I848,'ObjProd (2)'!$C$25,"y")=0,DATEDIF(I848,'ObjProd (2)'!$C$25,"ym")=0,
   INT(('ObjProd (2)'!$C$25-EDATE(I848,DATEDIF(I848,'ObjProd (2)'!$C$25,"y")*12+DATEDIF(I848,'ObjProd (2)'!$C$25,"ym")))/7)=0),
   "&lt; 1 sem.",
   IF(DATEDIF(I848,'ObjProd (2)'!$C$25,"y")&gt;0,DATEDIF(I848,'ObjProd (2)'!$C$25,"y") &amp; " " &amp; IF(DATEDIF(I848,'ObjProd (2)'!$C$25,"y")=1,"an ","ans "),"") &amp;
   IF(DATEDIF(I848,'ObjProd (2)'!$C$25,"ym")&gt;0,DATEDIF(I848,'ObjProd (2)'!$C$25,"ym") &amp; " mois ", "") &amp;
   IF(INT(('ObjProd (2)'!$C$25-EDATE(I848,DATEDIF(I848,'ObjProd (2)'!$C$25,"y")*12+DATEDIF(I848,'ObjProd (2)'!$C$25,"ym")))/7)&gt;0,
      INT(('ObjProd (2)'!$C$25-EDATE(I848,DATEDIF(I848,'ObjProd (2)'!$C$25,"y")*12+DATEDIF(I848,'ObjProd (2)'!$C$25,"ym")))/7) &amp; " sem.",
      "")
)
)</f>
        <v>1 mois 1 sem.</v>
      </c>
      <c r="L848" s="11" t="str">
        <f t="shared" si="151"/>
        <v xml:space="preserve">E 1 </v>
      </c>
      <c r="M848" s="9">
        <f t="shared" si="152"/>
        <v>14</v>
      </c>
      <c r="N848" s="9" t="str" cm="1">
        <f t="array" aca="1" ref="N848" ca="1">LEFT(L848, IF(ISNUMBER(SUBSTITUTE(_xludf.MID(L848, 2, 1), ".", ",")), 1, 2))</f>
        <v xml:space="preserve">E </v>
      </c>
      <c r="O848" s="19">
        <f t="shared" ca="1" si="160"/>
        <v>1</v>
      </c>
      <c r="P848" s="9" t="str">
        <f t="shared" ca="1" si="161"/>
        <v>E</v>
      </c>
      <c r="Q848" s="9">
        <f t="shared" ca="1" si="159"/>
        <v>1</v>
      </c>
      <c r="R848" s="9" t="str">
        <f t="shared" ca="1" si="156"/>
        <v>E1</v>
      </c>
      <c r="S848" t="str" cm="1">
        <f t="array" ref="S848">IF(ISBLANK(C848),"",IFERROR(INDEX(ListeSeries!$A$2:$A$1045, MATCH(1, (DatasScan!G848=ListeSeries!$B$2:$B$1045) * (DatasScan!H848&gt;=ListeSeries!$D$2:$D$1045) * (DatasScan!H848&lt;=ListeSeries!$E$2:$E$1045), 0)), "no match"))</f>
        <v>FARD femelle</v>
      </c>
      <c r="T848" s="7" t="str" cm="1">
        <f t="array" ref="T848">IF(ISBLANK(C848),"",IFERROR(INDEX(ListeSeries!$C$2:$C$1045, MATCH(1, (DatasScan!G848=ListeSeries!$B$2:$B$1045) * (DatasScan!H848&gt;=ListeSeries!$D$2:$D$1045) * (DatasScan!H848&lt;=ListeSeries!$E$2:$E$1045), 0)), "no match"))</f>
        <v>FARD 11</v>
      </c>
      <c r="U848" s="11" t="str" cm="1">
        <f t="array" ref="U848">IF(ISBLANK(C848),"",IFERROR(INDEX(ListeSeries!$F$2:$F$1045, MATCH(1, (DatasScan!G848=ListeSeries!$B$2:$B$1045) * (DatasScan!H848&gt;=ListeSeries!$D$2:$D$1045) * (DatasScan!H848&lt;=ListeSeries!$E$2:$E$1045), 0)), "no match"))</f>
        <v>123-133</v>
      </c>
    </row>
    <row r="849" spans="1:29" x14ac:dyDescent="0.25">
      <c r="A849" s="6" t="str">
        <f t="shared" si="148"/>
        <v>4</v>
      </c>
      <c r="B849" s="272" t="s">
        <v>1040</v>
      </c>
      <c r="C849" s="190" t="s">
        <v>1905</v>
      </c>
      <c r="E849" s="11">
        <v>8</v>
      </c>
      <c r="F849" s="7" t="str">
        <f t="shared" si="162"/>
        <v>841320250702E 7</v>
      </c>
      <c r="G849" s="21" t="str">
        <f>IF(ISBLANK(C849),"",_xlfn.XLOOKUP(_xlfn.XLOOKUP(VALUE(LEFT(C849,4)),Souches!$B$2:$B$15000,Souches!$E$2:$E$15000),Varietes!$B$2:$B$500,Varietes!$C$2:$C$500))</f>
        <v>MDJU</v>
      </c>
      <c r="H849" s="19">
        <f>IF(ISBLANK(C849),"",_xlfn.XLOOKUP(VALUE(LEFT(C849,4)),Souches!$B$2:$B$15000,Souches!$D$2:$D$15000))</f>
        <v>3476</v>
      </c>
      <c r="I849" s="10">
        <f t="shared" si="150"/>
        <v>45840</v>
      </c>
      <c r="J849" s="19">
        <f>IF(I849="","",INT(('ObjProd (2)'!$C$25-I849)/7 * (ABS('ObjProd (2)'!$C$25-I849)&gt;=7)))</f>
        <v>11</v>
      </c>
      <c r="K849" s="10" t="str">
        <f>IF(I849="","",
IF(AND(DATEDIF(I849,'ObjProd (2)'!$C$25,"y")=0,DATEDIF(I849,'ObjProd (2)'!$C$25,"ym")=0,
   INT(('ObjProd (2)'!$C$25-EDATE(I849,DATEDIF(I849,'ObjProd (2)'!$C$25,"y")*12+DATEDIF(I849,'ObjProd (2)'!$C$25,"ym")))/7)=0),
   "&lt; 1 sem.",
   IF(DATEDIF(I849,'ObjProd (2)'!$C$25,"y")&gt;0,DATEDIF(I849,'ObjProd (2)'!$C$25,"y") &amp; " " &amp; IF(DATEDIF(I849,'ObjProd (2)'!$C$25,"y")=1,"an ","ans "),"") &amp;
   IF(DATEDIF(I849,'ObjProd (2)'!$C$25,"ym")&gt;0,DATEDIF(I849,'ObjProd (2)'!$C$25,"ym") &amp; " mois ", "") &amp;
   IF(INT(('ObjProd (2)'!$C$25-EDATE(I849,DATEDIF(I849,'ObjProd (2)'!$C$25,"y")*12+DATEDIF(I849,'ObjProd (2)'!$C$25,"ym")))/7)&gt;0,
      INT(('ObjProd (2)'!$C$25-EDATE(I849,DATEDIF(I849,'ObjProd (2)'!$C$25,"y")*12+DATEDIF(I849,'ObjProd (2)'!$C$25,"ym")))/7) &amp; " sem.",
      "")
)
)</f>
        <v>2 mois 2 sem.</v>
      </c>
      <c r="L849" s="11" t="str">
        <f t="shared" si="151"/>
        <v xml:space="preserve">E 7 </v>
      </c>
      <c r="M849" s="9">
        <f t="shared" si="152"/>
        <v>8</v>
      </c>
      <c r="N849" s="9" t="str" cm="1">
        <f t="array" aca="1" ref="N849" ca="1">LEFT(L849, IF(ISNUMBER(SUBSTITUTE(_xludf.MID(L849, 2, 1), ".", ",")), 1, 2))</f>
        <v xml:space="preserve">E </v>
      </c>
      <c r="O849" s="19">
        <f t="shared" ca="1" si="160"/>
        <v>7</v>
      </c>
      <c r="P849" s="9" t="str">
        <f t="shared" ca="1" si="161"/>
        <v>E</v>
      </c>
      <c r="Q849" s="9" t="str">
        <f t="shared" ca="1" si="159"/>
        <v>7+</v>
      </c>
      <c r="R849" s="9" t="str">
        <f t="shared" ca="1" si="156"/>
        <v>E7+</v>
      </c>
      <c r="S849" t="str" cm="1">
        <f t="array" ref="S849">IF(ISBLANK(C849),"",IFERROR(INDEX(ListeSeries!$A$2:$A$1045, MATCH(1, (DatasScan!G849=ListeSeries!$B$2:$B$1045) * (DatasScan!H849&gt;=ListeSeries!$D$2:$D$1045) * (DatasScan!H849&lt;=ListeSeries!$E$2:$E$1045), 0)), "no match"))</f>
        <v>MEDJOOL</v>
      </c>
      <c r="T849" s="7" t="str" cm="1">
        <f t="array" ref="T849">IF(ISBLANK(C849),"",IFERROR(INDEX(ListeSeries!$C$2:$C$1045, MATCH(1, (DatasScan!G849=ListeSeries!$B$2:$B$1045) * (DatasScan!H849&gt;=ListeSeries!$D$2:$D$1045) * (DatasScan!H849&lt;=ListeSeries!$E$2:$E$1045), 0)), "no match"))</f>
        <v>MEDJOOL 106</v>
      </c>
      <c r="U849" s="11" t="str" cm="1">
        <f t="array" ref="U849">IF(ISBLANK(C849),"",IFERROR(INDEX(ListeSeries!$F$2:$F$1045, MATCH(1, (DatasScan!G849=ListeSeries!$B$2:$B$1045) * (DatasScan!H849&gt;=ListeSeries!$D$2:$D$1045) * (DatasScan!H849&lt;=ListeSeries!$E$2:$E$1045), 0)), "no match"))</f>
        <v>3476-3500</v>
      </c>
    </row>
    <row r="850" spans="1:29" x14ac:dyDescent="0.25">
      <c r="A850" s="6" t="str">
        <f t="shared" si="148"/>
        <v>4</v>
      </c>
      <c r="B850" s="272" t="s">
        <v>1040</v>
      </c>
      <c r="C850" s="190" t="s">
        <v>2048</v>
      </c>
      <c r="E850" s="11">
        <v>6</v>
      </c>
      <c r="F850" s="7" t="str">
        <f t="shared" si="162"/>
        <v>851620250709E 3</v>
      </c>
      <c r="G850" s="21" t="str">
        <f>IF(ISBLANK(C850),"",_xlfn.XLOOKUP(_xlfn.XLOOKUP(VALUE(LEFT(C850,4)),Souches!$B$2:$B$15000,Souches!$E$2:$E$15000),Varietes!$B$2:$B$500,Varietes!$C$2:$C$500))</f>
        <v>MDJU</v>
      </c>
      <c r="H850" s="19">
        <f>IF(ISBLANK(C850),"",_xlfn.XLOOKUP(VALUE(LEFT(C850,4)),Souches!$B$2:$B$15000,Souches!$D$2:$D$15000))</f>
        <v>3514</v>
      </c>
      <c r="I850" s="10">
        <f t="shared" si="150"/>
        <v>45847</v>
      </c>
      <c r="J850" s="19">
        <f>IF(I850="","",INT(('ObjProd (2)'!$C$25-I850)/7 * (ABS('ObjProd (2)'!$C$25-I850)&gt;=7)))</f>
        <v>10</v>
      </c>
      <c r="K850" s="10" t="str">
        <f>IF(I850="","",
IF(AND(DATEDIF(I850,'ObjProd (2)'!$C$25,"y")=0,DATEDIF(I850,'ObjProd (2)'!$C$25,"ym")=0,
   INT(('ObjProd (2)'!$C$25-EDATE(I850,DATEDIF(I850,'ObjProd (2)'!$C$25,"y")*12+DATEDIF(I850,'ObjProd (2)'!$C$25,"ym")))/7)=0),
   "&lt; 1 sem.",
   IF(DATEDIF(I850,'ObjProd (2)'!$C$25,"y")&gt;0,DATEDIF(I850,'ObjProd (2)'!$C$25,"y") &amp; " " &amp; IF(DATEDIF(I850,'ObjProd (2)'!$C$25,"y")=1,"an ","ans "),"") &amp;
   IF(DATEDIF(I850,'ObjProd (2)'!$C$25,"ym")&gt;0,DATEDIF(I850,'ObjProd (2)'!$C$25,"ym") &amp; " mois ", "") &amp;
   IF(INT(('ObjProd (2)'!$C$25-EDATE(I850,DATEDIF(I850,'ObjProd (2)'!$C$25,"y")*12+DATEDIF(I850,'ObjProd (2)'!$C$25,"ym")))/7)&gt;0,
      INT(('ObjProd (2)'!$C$25-EDATE(I850,DATEDIF(I850,'ObjProd (2)'!$C$25,"y")*12+DATEDIF(I850,'ObjProd (2)'!$C$25,"ym")))/7) &amp; " sem.",
      "")
)
)</f>
        <v>2 mois 1 sem.</v>
      </c>
      <c r="L850" s="11" t="str">
        <f t="shared" si="151"/>
        <v xml:space="preserve">E 3 </v>
      </c>
      <c r="M850" s="9">
        <f t="shared" si="152"/>
        <v>6</v>
      </c>
      <c r="N850" s="9" t="str" cm="1">
        <f t="array" aca="1" ref="N850" ca="1">LEFT(L850, IF(ISNUMBER(SUBSTITUTE(_xludf.MID(L850, 2, 1), ".", ",")), 1, 2))</f>
        <v xml:space="preserve">E </v>
      </c>
      <c r="O850" s="19">
        <f t="shared" ca="1" si="160"/>
        <v>3</v>
      </c>
      <c r="P850" s="9" t="str">
        <f t="shared" ca="1" si="161"/>
        <v>E</v>
      </c>
      <c r="Q850" s="9">
        <f t="shared" ca="1" si="159"/>
        <v>3</v>
      </c>
      <c r="R850" s="9" t="str">
        <f t="shared" ca="1" si="156"/>
        <v>E3</v>
      </c>
      <c r="S850" t="str" cm="1">
        <f t="array" ref="S850">IF(ISBLANK(C850),"",IFERROR(INDEX(ListeSeries!$A$2:$A$1045, MATCH(1, (DatasScan!G850=ListeSeries!$B$2:$B$1045) * (DatasScan!H850&gt;=ListeSeries!$D$2:$D$1045) * (DatasScan!H850&lt;=ListeSeries!$E$2:$E$1045), 0)), "no match"))</f>
        <v>MEDJOOL</v>
      </c>
      <c r="T850" s="7" t="str" cm="1">
        <f t="array" ref="T850">IF(ISBLANK(C850),"",IFERROR(INDEX(ListeSeries!$C$2:$C$1045, MATCH(1, (DatasScan!G850=ListeSeries!$B$2:$B$1045) * (DatasScan!H850&gt;=ListeSeries!$D$2:$D$1045) * (DatasScan!H850&lt;=ListeSeries!$E$2:$E$1045), 0)), "no match"))</f>
        <v>MEDJOOL 107</v>
      </c>
      <c r="U850" s="11" t="str" cm="1">
        <f t="array" ref="U850">IF(ISBLANK(C850),"",IFERROR(INDEX(ListeSeries!$F$2:$F$1045, MATCH(1, (DatasScan!G850=ListeSeries!$B$2:$B$1045) * (DatasScan!H850&gt;=ListeSeries!$D$2:$D$1045) * (DatasScan!H850&lt;=ListeSeries!$E$2:$E$1045), 0)), "no match"))</f>
        <v>3501-3520</v>
      </c>
    </row>
    <row r="851" spans="1:29" x14ac:dyDescent="0.25">
      <c r="A851" s="6" t="str">
        <f t="shared" si="148"/>
        <v>4</v>
      </c>
      <c r="B851" s="272" t="s">
        <v>1040</v>
      </c>
      <c r="C851" s="190" t="s">
        <v>2048</v>
      </c>
      <c r="D851" s="8">
        <v>1</v>
      </c>
      <c r="F851" s="7" t="str">
        <f t="shared" si="162"/>
        <v>851620250709E 3</v>
      </c>
      <c r="G851" s="21" t="str">
        <f>IF(ISBLANK(C851),"",_xlfn.XLOOKUP(_xlfn.XLOOKUP(VALUE(LEFT(C851,4)),Souches!$B$2:$B$15000,Souches!$E$2:$E$15000),Varietes!$B$2:$B$500,Varietes!$C$2:$C$500))</f>
        <v>MDJU</v>
      </c>
      <c r="H851" s="19">
        <f>IF(ISBLANK(C851),"",_xlfn.XLOOKUP(VALUE(LEFT(C851,4)),Souches!$B$2:$B$15000,Souches!$D$2:$D$15000))</f>
        <v>3514</v>
      </c>
      <c r="I851" s="10">
        <f t="shared" si="150"/>
        <v>45847</v>
      </c>
      <c r="J851" s="19">
        <f>IF(I851="","",INT(('ObjProd (2)'!$C$25-I851)/7 * (ABS('ObjProd (2)'!$C$25-I851)&gt;=7)))</f>
        <v>10</v>
      </c>
      <c r="K851" s="10" t="str">
        <f>IF(I851="","",
IF(AND(DATEDIF(I851,'ObjProd (2)'!$C$25,"y")=0,DATEDIF(I851,'ObjProd (2)'!$C$25,"ym")=0,
   INT(('ObjProd (2)'!$C$25-EDATE(I851,DATEDIF(I851,'ObjProd (2)'!$C$25,"y")*12+DATEDIF(I851,'ObjProd (2)'!$C$25,"ym")))/7)=0),
   "&lt; 1 sem.",
   IF(DATEDIF(I851,'ObjProd (2)'!$C$25,"y")&gt;0,DATEDIF(I851,'ObjProd (2)'!$C$25,"y") &amp; " " &amp; IF(DATEDIF(I851,'ObjProd (2)'!$C$25,"y")=1,"an ","ans "),"") &amp;
   IF(DATEDIF(I851,'ObjProd (2)'!$C$25,"ym")&gt;0,DATEDIF(I851,'ObjProd (2)'!$C$25,"ym") &amp; " mois ", "") &amp;
   IF(INT(('ObjProd (2)'!$C$25-EDATE(I851,DATEDIF(I851,'ObjProd (2)'!$C$25,"y")*12+DATEDIF(I851,'ObjProd (2)'!$C$25,"ym")))/7)&gt;0,
      INT(('ObjProd (2)'!$C$25-EDATE(I851,DATEDIF(I851,'ObjProd (2)'!$C$25,"y")*12+DATEDIF(I851,'ObjProd (2)'!$C$25,"ym")))/7) &amp; " sem.",
      "")
)
)</f>
        <v>2 mois 1 sem.</v>
      </c>
      <c r="L851" s="11" t="str">
        <f t="shared" si="151"/>
        <v xml:space="preserve">E 3 </v>
      </c>
      <c r="M851" s="9">
        <f t="shared" si="152"/>
        <v>14</v>
      </c>
      <c r="N851" s="9" t="str" cm="1">
        <f t="array" aca="1" ref="N851" ca="1">LEFT(L851, IF(ISNUMBER(SUBSTITUTE(_xludf.MID(L851, 2, 1), ".", ",")), 1, 2))</f>
        <v xml:space="preserve">E </v>
      </c>
      <c r="O851" s="19">
        <f t="shared" ca="1" si="160"/>
        <v>3</v>
      </c>
      <c r="P851" s="9" t="str">
        <f t="shared" ca="1" si="161"/>
        <v>E</v>
      </c>
      <c r="Q851" s="9">
        <f t="shared" ca="1" si="159"/>
        <v>3</v>
      </c>
      <c r="R851" s="9" t="str">
        <f t="shared" ca="1" si="156"/>
        <v>E3</v>
      </c>
      <c r="S851" t="str" cm="1">
        <f t="array" ref="S851">IF(ISBLANK(C851),"",IFERROR(INDEX(ListeSeries!$A$2:$A$1045, MATCH(1, (DatasScan!G851=ListeSeries!$B$2:$B$1045) * (DatasScan!H851&gt;=ListeSeries!$D$2:$D$1045) * (DatasScan!H851&lt;=ListeSeries!$E$2:$E$1045), 0)), "no match"))</f>
        <v>MEDJOOL</v>
      </c>
      <c r="T851" s="7" t="str" cm="1">
        <f t="array" ref="T851">IF(ISBLANK(C851),"",IFERROR(INDEX(ListeSeries!$C$2:$C$1045, MATCH(1, (DatasScan!G851=ListeSeries!$B$2:$B$1045) * (DatasScan!H851&gt;=ListeSeries!$D$2:$D$1045) * (DatasScan!H851&lt;=ListeSeries!$E$2:$E$1045), 0)), "no match"))</f>
        <v>MEDJOOL 107</v>
      </c>
      <c r="U851" s="11" t="str" cm="1">
        <f t="array" ref="U851">IF(ISBLANK(C851),"",IFERROR(INDEX(ListeSeries!$F$2:$F$1045, MATCH(1, (DatasScan!G851=ListeSeries!$B$2:$B$1045) * (DatasScan!H851&gt;=ListeSeries!$D$2:$D$1045) * (DatasScan!H851&lt;=ListeSeries!$E$2:$E$1045), 0)), "no match"))</f>
        <v>3501-3520</v>
      </c>
    </row>
    <row r="852" spans="1:29" x14ac:dyDescent="0.25">
      <c r="A852" s="6" t="str">
        <f t="shared" si="148"/>
        <v>4</v>
      </c>
      <c r="B852" s="272" t="s">
        <v>1040</v>
      </c>
      <c r="C852" s="190" t="s">
        <v>2114</v>
      </c>
      <c r="E852" s="11">
        <v>2</v>
      </c>
      <c r="F852" s="7" t="str">
        <f t="shared" si="162"/>
        <v>840220250620E 4</v>
      </c>
      <c r="G852" s="21" t="str">
        <f>IF(ISBLANK(C852),"",_xlfn.XLOOKUP(_xlfn.XLOOKUP(VALUE(LEFT(C852,4)),Souches!$B$2:$B$15000,Souches!$E$2:$E$15000),Varietes!$B$2:$B$500,Varietes!$C$2:$C$500))</f>
        <v>MDJU</v>
      </c>
      <c r="H852" s="19">
        <f>IF(ISBLANK(C852),"",_xlfn.XLOOKUP(VALUE(LEFT(C852,4)),Souches!$B$2:$B$15000,Souches!$D$2:$D$15000))</f>
        <v>3464</v>
      </c>
      <c r="I852" s="10">
        <f t="shared" si="150"/>
        <v>45828</v>
      </c>
      <c r="J852" s="19">
        <f>IF(I852="","",INT(('ObjProd (2)'!$C$25-I852)/7 * (ABS('ObjProd (2)'!$C$25-I852)&gt;=7)))</f>
        <v>12</v>
      </c>
      <c r="K852" s="10" t="str">
        <f>IF(I852="","",
IF(AND(DATEDIF(I852,'ObjProd (2)'!$C$25,"y")=0,DATEDIF(I852,'ObjProd (2)'!$C$25,"ym")=0,
   INT(('ObjProd (2)'!$C$25-EDATE(I852,DATEDIF(I852,'ObjProd (2)'!$C$25,"y")*12+DATEDIF(I852,'ObjProd (2)'!$C$25,"ym")))/7)=0),
   "&lt; 1 sem.",
   IF(DATEDIF(I852,'ObjProd (2)'!$C$25,"y")&gt;0,DATEDIF(I852,'ObjProd (2)'!$C$25,"y") &amp; " " &amp; IF(DATEDIF(I852,'ObjProd (2)'!$C$25,"y")=1,"an ","ans "),"") &amp;
   IF(DATEDIF(I852,'ObjProd (2)'!$C$25,"ym")&gt;0,DATEDIF(I852,'ObjProd (2)'!$C$25,"ym") &amp; " mois ", "") &amp;
   IF(INT(('ObjProd (2)'!$C$25-EDATE(I852,DATEDIF(I852,'ObjProd (2)'!$C$25,"y")*12+DATEDIF(I852,'ObjProd (2)'!$C$25,"ym")))/7)&gt;0,
      INT(('ObjProd (2)'!$C$25-EDATE(I852,DATEDIF(I852,'ObjProd (2)'!$C$25,"y")*12+DATEDIF(I852,'ObjProd (2)'!$C$25,"ym")))/7) &amp; " sem.",
      "")
)
)</f>
        <v>2 mois 4 sem.</v>
      </c>
      <c r="L852" s="11" t="str">
        <f t="shared" si="151"/>
        <v xml:space="preserve">E 4 </v>
      </c>
      <c r="M852" s="9">
        <f t="shared" si="152"/>
        <v>2</v>
      </c>
      <c r="N852" s="9" t="str" cm="1">
        <f t="array" aca="1" ref="N852" ca="1">LEFT(L852, IF(ISNUMBER(SUBSTITUTE(_xludf.MID(L852, 2, 1), ".", ",")), 1, 2))</f>
        <v xml:space="preserve">E </v>
      </c>
      <c r="O852" s="19">
        <f t="shared" ca="1" si="160"/>
        <v>4</v>
      </c>
      <c r="P852" s="9" t="str">
        <f t="shared" ca="1" si="161"/>
        <v>E</v>
      </c>
      <c r="Q852" s="9">
        <f t="shared" ca="1" si="159"/>
        <v>4</v>
      </c>
      <c r="R852" s="9" t="str">
        <f t="shared" ca="1" si="156"/>
        <v>E4</v>
      </c>
      <c r="S852" t="str" cm="1">
        <f t="array" ref="S852">IF(ISBLANK(C852),"",IFERROR(INDEX(ListeSeries!$A$2:$A$1045, MATCH(1, (DatasScan!G852=ListeSeries!$B$2:$B$1045) * (DatasScan!H852&gt;=ListeSeries!$D$2:$D$1045) * (DatasScan!H852&lt;=ListeSeries!$E$2:$E$1045), 0)), "no match"))</f>
        <v>MEDJOOL</v>
      </c>
      <c r="T852" s="7" t="str" cm="1">
        <f t="array" ref="T852">IF(ISBLANK(C852),"",IFERROR(INDEX(ListeSeries!$C$2:$C$1045, MATCH(1, (DatasScan!G852=ListeSeries!$B$2:$B$1045) * (DatasScan!H852&gt;=ListeSeries!$D$2:$D$1045) * (DatasScan!H852&lt;=ListeSeries!$E$2:$E$1045), 0)), "no match"))</f>
        <v>MEDJOOL 105</v>
      </c>
      <c r="U852" s="11" t="str" cm="1">
        <f t="array" ref="U852">IF(ISBLANK(C852),"",IFERROR(INDEX(ListeSeries!$F$2:$F$1045, MATCH(1, (DatasScan!G852=ListeSeries!$B$2:$B$1045) * (DatasScan!H852&gt;=ListeSeries!$D$2:$D$1045) * (DatasScan!H852&lt;=ListeSeries!$E$2:$E$1045), 0)), "no match"))</f>
        <v>3461-3475</v>
      </c>
    </row>
    <row r="853" spans="1:29" x14ac:dyDescent="0.25">
      <c r="A853" s="6" t="str">
        <f t="shared" si="148"/>
        <v>4</v>
      </c>
      <c r="B853" s="272" t="s">
        <v>1040</v>
      </c>
      <c r="C853" s="190" t="s">
        <v>3623</v>
      </c>
      <c r="D853" s="8">
        <v>1</v>
      </c>
      <c r="F853" s="7" t="str">
        <f t="shared" si="162"/>
        <v>851620250610E 7</v>
      </c>
      <c r="G853" s="21" t="str">
        <f>IF(ISBLANK(C853),"",_xlfn.XLOOKUP(_xlfn.XLOOKUP(VALUE(LEFT(C853,4)),Souches!$B$2:$B$15000,Souches!$E$2:$E$15000),Varietes!$B$2:$B$500,Varietes!$C$2:$C$500))</f>
        <v>MDJU</v>
      </c>
      <c r="H853" s="19">
        <f>IF(ISBLANK(C853),"",_xlfn.XLOOKUP(VALUE(LEFT(C853,4)),Souches!$B$2:$B$15000,Souches!$D$2:$D$15000))</f>
        <v>3514</v>
      </c>
      <c r="I853" s="10">
        <f t="shared" si="150"/>
        <v>45818</v>
      </c>
      <c r="J853" s="19">
        <f>IF(I853="","",INT(('ObjProd (2)'!$C$25-I853)/7 * (ABS('ObjProd (2)'!$C$25-I853)&gt;=7)))</f>
        <v>14</v>
      </c>
      <c r="K853" s="10" t="str">
        <f>IF(I853="","",
IF(AND(DATEDIF(I853,'ObjProd (2)'!$C$25,"y")=0,DATEDIF(I853,'ObjProd (2)'!$C$25,"ym")=0,
   INT(('ObjProd (2)'!$C$25-EDATE(I853,DATEDIF(I853,'ObjProd (2)'!$C$25,"y")*12+DATEDIF(I853,'ObjProd (2)'!$C$25,"ym")))/7)=0),
   "&lt; 1 sem.",
   IF(DATEDIF(I853,'ObjProd (2)'!$C$25,"y")&gt;0,DATEDIF(I853,'ObjProd (2)'!$C$25,"y") &amp; " " &amp; IF(DATEDIF(I853,'ObjProd (2)'!$C$25,"y")=1,"an ","ans "),"") &amp;
   IF(DATEDIF(I853,'ObjProd (2)'!$C$25,"ym")&gt;0,DATEDIF(I853,'ObjProd (2)'!$C$25,"ym") &amp; " mois ", "") &amp;
   IF(INT(('ObjProd (2)'!$C$25-EDATE(I853,DATEDIF(I853,'ObjProd (2)'!$C$25,"y")*12+DATEDIF(I853,'ObjProd (2)'!$C$25,"ym")))/7)&gt;0,
      INT(('ObjProd (2)'!$C$25-EDATE(I853,DATEDIF(I853,'ObjProd (2)'!$C$25,"y")*12+DATEDIF(I853,'ObjProd (2)'!$C$25,"ym")))/7) &amp; " sem.",
      "")
)
)</f>
        <v>3 mois 1 sem.</v>
      </c>
      <c r="L853" s="11" t="str">
        <f t="shared" si="151"/>
        <v xml:space="preserve">E 7 </v>
      </c>
      <c r="M853" s="9">
        <f t="shared" si="152"/>
        <v>14</v>
      </c>
      <c r="N853" s="9" t="str" cm="1">
        <f t="array" aca="1" ref="N853" ca="1">LEFT(L853, IF(ISNUMBER(SUBSTITUTE(_xludf.MID(L853, 2, 1), ".", ",")), 1, 2))</f>
        <v xml:space="preserve">E </v>
      </c>
      <c r="O853" s="19">
        <f t="shared" ca="1" si="160"/>
        <v>7</v>
      </c>
      <c r="P853" s="9" t="str">
        <f t="shared" ca="1" si="161"/>
        <v>E</v>
      </c>
      <c r="Q853" s="9" t="str">
        <f t="shared" ca="1" si="159"/>
        <v>7+</v>
      </c>
      <c r="R853" s="9" t="str">
        <f t="shared" ca="1" si="156"/>
        <v>E7+</v>
      </c>
      <c r="S853" t="str" cm="1">
        <f t="array" ref="S853">IF(ISBLANK(C853),"",IFERROR(INDEX(ListeSeries!$A$2:$A$1045, MATCH(1, (DatasScan!G853=ListeSeries!$B$2:$B$1045) * (DatasScan!H853&gt;=ListeSeries!$D$2:$D$1045) * (DatasScan!H853&lt;=ListeSeries!$E$2:$E$1045), 0)), "no match"))</f>
        <v>MEDJOOL</v>
      </c>
      <c r="T853" s="7" t="str" cm="1">
        <f t="array" ref="T853">IF(ISBLANK(C853),"",IFERROR(INDEX(ListeSeries!$C$2:$C$1045, MATCH(1, (DatasScan!G853=ListeSeries!$B$2:$B$1045) * (DatasScan!H853&gt;=ListeSeries!$D$2:$D$1045) * (DatasScan!H853&lt;=ListeSeries!$E$2:$E$1045), 0)), "no match"))</f>
        <v>MEDJOOL 107</v>
      </c>
      <c r="U853" s="11" t="str" cm="1">
        <f t="array" ref="U853">IF(ISBLANK(C853),"",IFERROR(INDEX(ListeSeries!$F$2:$F$1045, MATCH(1, (DatasScan!G853=ListeSeries!$B$2:$B$1045) * (DatasScan!H853&gt;=ListeSeries!$D$2:$D$1045) * (DatasScan!H853&lt;=ListeSeries!$E$2:$E$1045), 0)), "no match"))</f>
        <v>3501-3520</v>
      </c>
    </row>
    <row r="854" spans="1:29" x14ac:dyDescent="0.25">
      <c r="A854" s="6" t="str">
        <f t="shared" si="148"/>
        <v>4</v>
      </c>
      <c r="B854" s="272" t="s">
        <v>1040</v>
      </c>
      <c r="C854" s="190" t="s">
        <v>3624</v>
      </c>
      <c r="D854" s="8">
        <v>1</v>
      </c>
      <c r="F854" s="7" t="str">
        <f t="shared" si="162"/>
        <v>851620250708E 3</v>
      </c>
      <c r="G854" s="21" t="str">
        <f>IF(ISBLANK(C854),"",_xlfn.XLOOKUP(_xlfn.XLOOKUP(VALUE(LEFT(C854,4)),Souches!$B$2:$B$15000,Souches!$E$2:$E$15000),Varietes!$B$2:$B$500,Varietes!$C$2:$C$500))</f>
        <v>MDJU</v>
      </c>
      <c r="H854" s="19">
        <f>IF(ISBLANK(C854),"",_xlfn.XLOOKUP(VALUE(LEFT(C854,4)),Souches!$B$2:$B$15000,Souches!$D$2:$D$15000))</f>
        <v>3514</v>
      </c>
      <c r="I854" s="10">
        <f t="shared" si="150"/>
        <v>45846</v>
      </c>
      <c r="J854" s="19">
        <f>IF(I854="","",INT(('ObjProd (2)'!$C$25-I854)/7 * (ABS('ObjProd (2)'!$C$25-I854)&gt;=7)))</f>
        <v>10</v>
      </c>
      <c r="K854" s="10" t="str">
        <f>IF(I854="","",
IF(AND(DATEDIF(I854,'ObjProd (2)'!$C$25,"y")=0,DATEDIF(I854,'ObjProd (2)'!$C$25,"ym")=0,
   INT(('ObjProd (2)'!$C$25-EDATE(I854,DATEDIF(I854,'ObjProd (2)'!$C$25,"y")*12+DATEDIF(I854,'ObjProd (2)'!$C$25,"ym")))/7)=0),
   "&lt; 1 sem.",
   IF(DATEDIF(I854,'ObjProd (2)'!$C$25,"y")&gt;0,DATEDIF(I854,'ObjProd (2)'!$C$25,"y") &amp; " " &amp; IF(DATEDIF(I854,'ObjProd (2)'!$C$25,"y")=1,"an ","ans "),"") &amp;
   IF(DATEDIF(I854,'ObjProd (2)'!$C$25,"ym")&gt;0,DATEDIF(I854,'ObjProd (2)'!$C$25,"ym") &amp; " mois ", "") &amp;
   IF(INT(('ObjProd (2)'!$C$25-EDATE(I854,DATEDIF(I854,'ObjProd (2)'!$C$25,"y")*12+DATEDIF(I854,'ObjProd (2)'!$C$25,"ym")))/7)&gt;0,
      INT(('ObjProd (2)'!$C$25-EDATE(I854,DATEDIF(I854,'ObjProd (2)'!$C$25,"y")*12+DATEDIF(I854,'ObjProd (2)'!$C$25,"ym")))/7) &amp; " sem.",
      "")
)
)</f>
        <v>2 mois 1 sem.</v>
      </c>
      <c r="L854" s="11" t="str">
        <f t="shared" si="151"/>
        <v xml:space="preserve">E 3 </v>
      </c>
      <c r="M854" s="9">
        <f t="shared" si="152"/>
        <v>14</v>
      </c>
      <c r="N854" s="9" t="str" cm="1">
        <f t="array" aca="1" ref="N854" ca="1">LEFT(L854, IF(ISNUMBER(SUBSTITUTE(_xludf.MID(L854, 2, 1), ".", ",")), 1, 2))</f>
        <v xml:space="preserve">E </v>
      </c>
      <c r="O854" s="19">
        <f t="shared" ref="O854:O902" ca="1" si="163">IF(N854="", "", _xlfn.NUMBERVALUE(RIGHT(L854, LEN(L854)-LEN(N854))))</f>
        <v>3</v>
      </c>
      <c r="P854" s="9" t="str">
        <f t="shared" ref="P854:P908" ca="1" si="164">IF(N854="", "",
    IF(N854="E+", "X",
        IF(OR(LEFT(N854, 1)="E", N854="XR", N854="CS"), "E",
            IF(AND(LEFT(N854, 1)="R", LEFT(N854, 2)&lt;&gt;"RG"), "R",
                IF(OR(N854="MG", N854="G+"), "BoxE",
                    IF(LEFT(N854, 1)="i", "i", "X")
                )
            )
        )
    )
)</f>
        <v>E</v>
      </c>
      <c r="Q854" s="9">
        <f t="shared" ref="Q854:Q908" ca="1" si="165">IF(P854&lt;&gt;"", IF(P854="X", IF(AND(O854&gt;=1, O854&lt;=12), O854, IF(O854&gt;12, "13+", "erreur")), IF(P854="E", IF(AND(O854&gt;=1, O854&lt;=6), O854, IF(O854&gt;6, "7+", "erreur")), IF(P854="R", 0, IF(P854="I", IF(O854&lt;=2, "nit° 1-2", IF(O854&lt;=5, "° 3-4-5", IF(O854&lt;=8, " préX° 6-7-8", "erreur"))), IF(P854="BoxE", O854, ""))))), "")</f>
        <v>3</v>
      </c>
      <c r="R854" s="9" t="str">
        <f t="shared" ca="1" si="156"/>
        <v>E3</v>
      </c>
      <c r="S854" t="str" cm="1">
        <f t="array" ref="S854">IF(ISBLANK(C854),"",IFERROR(INDEX(ListeSeries!$A$2:$A$1045, MATCH(1, (DatasScan!G854=ListeSeries!$B$2:$B$1045) * (DatasScan!H854&gt;=ListeSeries!$D$2:$D$1045) * (DatasScan!H854&lt;=ListeSeries!$E$2:$E$1045), 0)), "no match"))</f>
        <v>MEDJOOL</v>
      </c>
      <c r="T854" s="7" t="str" cm="1">
        <f t="array" ref="T854">IF(ISBLANK(C854),"",IFERROR(INDEX(ListeSeries!$C$2:$C$1045, MATCH(1, (DatasScan!G854=ListeSeries!$B$2:$B$1045) * (DatasScan!H854&gt;=ListeSeries!$D$2:$D$1045) * (DatasScan!H854&lt;=ListeSeries!$E$2:$E$1045), 0)), "no match"))</f>
        <v>MEDJOOL 107</v>
      </c>
      <c r="U854" s="11" t="str" cm="1">
        <f t="array" ref="U854">IF(ISBLANK(C854),"",IFERROR(INDEX(ListeSeries!$F$2:$F$1045, MATCH(1, (DatasScan!G854=ListeSeries!$B$2:$B$1045) * (DatasScan!H854&gt;=ListeSeries!$D$2:$D$1045) * (DatasScan!H854&lt;=ListeSeries!$E$2:$E$1045), 0)), "no match"))</f>
        <v>3501-3520</v>
      </c>
    </row>
    <row r="855" spans="1:29" x14ac:dyDescent="0.25">
      <c r="A855" s="6" t="str">
        <f t="shared" si="148"/>
        <v>4</v>
      </c>
      <c r="B855" s="272" t="s">
        <v>1040</v>
      </c>
      <c r="C855" s="190" t="s">
        <v>3530</v>
      </c>
      <c r="D855" s="8">
        <v>2</v>
      </c>
      <c r="F855" s="7" t="str">
        <f t="shared" si="162"/>
        <v>685020250807E 1</v>
      </c>
      <c r="G855" s="21" t="str">
        <f>IF(ISBLANK(C855),"",_xlfn.XLOOKUP(_xlfn.XLOOKUP(VALUE(LEFT(C855,4)),Souches!$B$2:$B$15000,Souches!$E$2:$E$15000),Varietes!$B$2:$B$500,Varietes!$C$2:$C$500))</f>
        <v>FAR F</v>
      </c>
      <c r="H855" s="19">
        <f>IF(ISBLANK(C855),"",_xlfn.XLOOKUP(VALUE(LEFT(C855,4)),Souches!$B$2:$B$15000,Souches!$D$2:$D$15000))</f>
        <v>129</v>
      </c>
      <c r="I855" s="10">
        <f t="shared" si="150"/>
        <v>45876</v>
      </c>
      <c r="J855" s="19">
        <f>IF(I855="","",INT(('ObjProd (2)'!$C$25-I855)/7 * (ABS('ObjProd (2)'!$C$25-I855)&gt;=7)))</f>
        <v>6</v>
      </c>
      <c r="K855" s="10" t="str">
        <f>IF(I855="","",
IF(AND(DATEDIF(I855,'ObjProd (2)'!$C$25,"y")=0,DATEDIF(I855,'ObjProd (2)'!$C$25,"ym")=0,
   INT(('ObjProd (2)'!$C$25-EDATE(I855,DATEDIF(I855,'ObjProd (2)'!$C$25,"y")*12+DATEDIF(I855,'ObjProd (2)'!$C$25,"ym")))/7)=0),
   "&lt; 1 sem.",
   IF(DATEDIF(I855,'ObjProd (2)'!$C$25,"y")&gt;0,DATEDIF(I855,'ObjProd (2)'!$C$25,"y") &amp; " " &amp; IF(DATEDIF(I855,'ObjProd (2)'!$C$25,"y")=1,"an ","ans "),"") &amp;
   IF(DATEDIF(I855,'ObjProd (2)'!$C$25,"ym")&gt;0,DATEDIF(I855,'ObjProd (2)'!$C$25,"ym") &amp; " mois ", "") &amp;
   IF(INT(('ObjProd (2)'!$C$25-EDATE(I855,DATEDIF(I855,'ObjProd (2)'!$C$25,"y")*12+DATEDIF(I855,'ObjProd (2)'!$C$25,"ym")))/7)&gt;0,
      INT(('ObjProd (2)'!$C$25-EDATE(I855,DATEDIF(I855,'ObjProd (2)'!$C$25,"y")*12+DATEDIF(I855,'ObjProd (2)'!$C$25,"ym")))/7) &amp; " sem.",
      "")
)
)</f>
        <v>1 mois 1 sem.</v>
      </c>
      <c r="L855" s="11" t="str">
        <f t="shared" si="151"/>
        <v xml:space="preserve">E 1 </v>
      </c>
      <c r="M855" s="9">
        <f t="shared" si="152"/>
        <v>28</v>
      </c>
      <c r="N855" s="9" t="str" cm="1">
        <f t="array" aca="1" ref="N855" ca="1">LEFT(L855, IF(ISNUMBER(SUBSTITUTE(_xludf.MID(L855, 2, 1), ".", ",")), 1, 2))</f>
        <v xml:space="preserve">E </v>
      </c>
      <c r="O855" s="19">
        <f t="shared" ca="1" si="163"/>
        <v>1</v>
      </c>
      <c r="P855" s="9" t="str">
        <f t="shared" ca="1" si="164"/>
        <v>E</v>
      </c>
      <c r="Q855" s="9">
        <f t="shared" ca="1" si="165"/>
        <v>1</v>
      </c>
      <c r="R855" s="9" t="str">
        <f t="shared" ca="1" si="156"/>
        <v>E1</v>
      </c>
      <c r="S855" t="str" cm="1">
        <f t="array" ref="S855">IF(ISBLANK(C855),"",IFERROR(INDEX(ListeSeries!$A$2:$A$1045, MATCH(1, (DatasScan!G855=ListeSeries!$B$2:$B$1045) * (DatasScan!H855&gt;=ListeSeries!$D$2:$D$1045) * (DatasScan!H855&lt;=ListeSeries!$E$2:$E$1045), 0)), "no match"))</f>
        <v>FARD femelle</v>
      </c>
      <c r="T855" s="7" t="str" cm="1">
        <f t="array" ref="T855">IF(ISBLANK(C855),"",IFERROR(INDEX(ListeSeries!$C$2:$C$1045, MATCH(1, (DatasScan!G855=ListeSeries!$B$2:$B$1045) * (DatasScan!H855&gt;=ListeSeries!$D$2:$D$1045) * (DatasScan!H855&lt;=ListeSeries!$E$2:$E$1045), 0)), "no match"))</f>
        <v>FARD 11</v>
      </c>
      <c r="U855" s="11" t="str" cm="1">
        <f t="array" ref="U855">IF(ISBLANK(C855),"",IFERROR(INDEX(ListeSeries!$F$2:$F$1045, MATCH(1, (DatasScan!G855=ListeSeries!$B$2:$B$1045) * (DatasScan!H855&gt;=ListeSeries!$D$2:$D$1045) * (DatasScan!H855&lt;=ListeSeries!$E$2:$E$1045), 0)), "no match"))</f>
        <v>123-133</v>
      </c>
    </row>
    <row r="856" spans="1:29" x14ac:dyDescent="0.25">
      <c r="A856" s="6" t="str">
        <f t="shared" si="148"/>
        <v>4</v>
      </c>
      <c r="B856" s="272" t="s">
        <v>1040</v>
      </c>
      <c r="C856" s="190" t="s">
        <v>3625</v>
      </c>
      <c r="D856" s="8">
        <v>3</v>
      </c>
      <c r="F856" s="7" t="str">
        <f t="shared" si="162"/>
        <v>685020250807E 1</v>
      </c>
      <c r="G856" s="21" t="str">
        <f>IF(ISBLANK(C856),"",_xlfn.XLOOKUP(_xlfn.XLOOKUP(VALUE(LEFT(C856,4)),Souches!$B$2:$B$15000,Souches!$E$2:$E$15000),Varietes!$B$2:$B$500,Varietes!$C$2:$C$500))</f>
        <v>FAR F</v>
      </c>
      <c r="H856" s="19">
        <f>IF(ISBLANK(C856),"",_xlfn.XLOOKUP(VALUE(LEFT(C856,4)),Souches!$B$2:$B$15000,Souches!$D$2:$D$15000))</f>
        <v>129</v>
      </c>
      <c r="I856" s="10">
        <f t="shared" si="150"/>
        <v>45876</v>
      </c>
      <c r="J856" s="19">
        <f>IF(I856="","",INT(('ObjProd (2)'!$C$25-I856)/7 * (ABS('ObjProd (2)'!$C$25-I856)&gt;=7)))</f>
        <v>6</v>
      </c>
      <c r="K856" s="10" t="str">
        <f>IF(I856="","",
IF(AND(DATEDIF(I856,'ObjProd (2)'!$C$25,"y")=0,DATEDIF(I856,'ObjProd (2)'!$C$25,"ym")=0,
   INT(('ObjProd (2)'!$C$25-EDATE(I856,DATEDIF(I856,'ObjProd (2)'!$C$25,"y")*12+DATEDIF(I856,'ObjProd (2)'!$C$25,"ym")))/7)=0),
   "&lt; 1 sem.",
   IF(DATEDIF(I856,'ObjProd (2)'!$C$25,"y")&gt;0,DATEDIF(I856,'ObjProd (2)'!$C$25,"y") &amp; " " &amp; IF(DATEDIF(I856,'ObjProd (2)'!$C$25,"y")=1,"an ","ans "),"") &amp;
   IF(DATEDIF(I856,'ObjProd (2)'!$C$25,"ym")&gt;0,DATEDIF(I856,'ObjProd (2)'!$C$25,"ym") &amp; " mois ", "") &amp;
   IF(INT(('ObjProd (2)'!$C$25-EDATE(I856,DATEDIF(I856,'ObjProd (2)'!$C$25,"y")*12+DATEDIF(I856,'ObjProd (2)'!$C$25,"ym")))/7)&gt;0,
      INT(('ObjProd (2)'!$C$25-EDATE(I856,DATEDIF(I856,'ObjProd (2)'!$C$25,"y")*12+DATEDIF(I856,'ObjProd (2)'!$C$25,"ym")))/7) &amp; " sem.",
      "")
)
)</f>
        <v>1 mois 1 sem.</v>
      </c>
      <c r="L856" s="11" t="str">
        <f t="shared" si="151"/>
        <v xml:space="preserve">E 1 </v>
      </c>
      <c r="M856" s="9">
        <f t="shared" si="152"/>
        <v>42</v>
      </c>
      <c r="N856" s="9" t="str" cm="1">
        <f t="array" aca="1" ref="N856" ca="1">LEFT(L856, IF(ISNUMBER(SUBSTITUTE(_xludf.MID(L856, 2, 1), ".", ",")), 1, 2))</f>
        <v xml:space="preserve">E </v>
      </c>
      <c r="O856" s="19">
        <f t="shared" ca="1" si="163"/>
        <v>1</v>
      </c>
      <c r="P856" s="9" t="str">
        <f t="shared" ca="1" si="164"/>
        <v>E</v>
      </c>
      <c r="Q856" s="9">
        <f t="shared" ca="1" si="165"/>
        <v>1</v>
      </c>
      <c r="R856" s="9" t="str">
        <f t="shared" ca="1" si="156"/>
        <v>E1</v>
      </c>
      <c r="S856" t="str" cm="1">
        <f t="array" ref="S856">IF(ISBLANK(C856),"",IFERROR(INDEX(ListeSeries!$A$2:$A$1045, MATCH(1, (DatasScan!G856=ListeSeries!$B$2:$B$1045) * (DatasScan!H856&gt;=ListeSeries!$D$2:$D$1045) * (DatasScan!H856&lt;=ListeSeries!$E$2:$E$1045), 0)), "no match"))</f>
        <v>FARD femelle</v>
      </c>
      <c r="T856" s="7" t="str" cm="1">
        <f t="array" ref="T856">IF(ISBLANK(C856),"",IFERROR(INDEX(ListeSeries!$C$2:$C$1045, MATCH(1, (DatasScan!G856=ListeSeries!$B$2:$B$1045) * (DatasScan!H856&gt;=ListeSeries!$D$2:$D$1045) * (DatasScan!H856&lt;=ListeSeries!$E$2:$E$1045), 0)), "no match"))</f>
        <v>FARD 11</v>
      </c>
      <c r="U856" s="11" t="str" cm="1">
        <f t="array" ref="U856">IF(ISBLANK(C856),"",IFERROR(INDEX(ListeSeries!$F$2:$F$1045, MATCH(1, (DatasScan!G856=ListeSeries!$B$2:$B$1045) * (DatasScan!H856&gt;=ListeSeries!$D$2:$D$1045) * (DatasScan!H856&lt;=ListeSeries!$E$2:$E$1045), 0)), "no match"))</f>
        <v>123-133</v>
      </c>
    </row>
    <row r="857" spans="1:29" x14ac:dyDescent="0.25">
      <c r="A857" s="6" t="str">
        <f t="shared" si="148"/>
        <v>4</v>
      </c>
      <c r="B857" s="272" t="s">
        <v>1040</v>
      </c>
      <c r="C857" s="190" t="s">
        <v>3626</v>
      </c>
      <c r="D857" s="8">
        <v>2</v>
      </c>
      <c r="E857" s="11">
        <v>3</v>
      </c>
      <c r="F857" s="7" t="str">
        <f t="shared" si="162"/>
        <v>809020250917E 3</v>
      </c>
      <c r="G857" s="21" t="str">
        <f>IF(ISBLANK(C857),"",_xlfn.XLOOKUP(_xlfn.XLOOKUP(VALUE(LEFT(C857,4)),Souches!$B$2:$B$15000,Souches!$E$2:$E$15000),Varietes!$B$2:$B$500,Varietes!$C$2:$C$500))</f>
        <v>MDJU</v>
      </c>
      <c r="H857" s="19">
        <f>IF(ISBLANK(C857),"",_xlfn.XLOOKUP(VALUE(LEFT(C857,4)),Souches!$B$2:$B$15000,Souches!$D$2:$D$15000))</f>
        <v>3407</v>
      </c>
      <c r="I857" s="10">
        <f t="shared" si="150"/>
        <v>45917</v>
      </c>
      <c r="J857" s="19">
        <f>IF(I857="","",INT(('ObjProd (2)'!$C$25-I857)/7 * (ABS('ObjProd (2)'!$C$25-I857)&gt;=7)))</f>
        <v>0</v>
      </c>
      <c r="K857" s="10" t="str">
        <f>IF(I857="","",
IF(AND(DATEDIF(I857,'ObjProd (2)'!$C$25,"y")=0,DATEDIF(I857,'ObjProd (2)'!$C$25,"ym")=0,
   INT(('ObjProd (2)'!$C$25-EDATE(I857,DATEDIF(I857,'ObjProd (2)'!$C$25,"y")*12+DATEDIF(I857,'ObjProd (2)'!$C$25,"ym")))/7)=0),
   "&lt; 1 sem.",
   IF(DATEDIF(I857,'ObjProd (2)'!$C$25,"y")&gt;0,DATEDIF(I857,'ObjProd (2)'!$C$25,"y") &amp; " " &amp; IF(DATEDIF(I857,'ObjProd (2)'!$C$25,"y")=1,"an ","ans "),"") &amp;
   IF(DATEDIF(I857,'ObjProd (2)'!$C$25,"ym")&gt;0,DATEDIF(I857,'ObjProd (2)'!$C$25,"ym") &amp; " mois ", "") &amp;
   IF(INT(('ObjProd (2)'!$C$25-EDATE(I857,DATEDIF(I857,'ObjProd (2)'!$C$25,"y")*12+DATEDIF(I857,'ObjProd (2)'!$C$25,"ym")))/7)&gt;0,
      INT(('ObjProd (2)'!$C$25-EDATE(I857,DATEDIF(I857,'ObjProd (2)'!$C$25,"y")*12+DATEDIF(I857,'ObjProd (2)'!$C$25,"ym")))/7) &amp; " sem.",
      "")
)
)</f>
        <v>&lt; 1 sem.</v>
      </c>
      <c r="L857" s="11" t="str">
        <f t="shared" si="151"/>
        <v xml:space="preserve">E 3 </v>
      </c>
      <c r="M857" s="9">
        <f t="shared" si="152"/>
        <v>31</v>
      </c>
      <c r="N857" s="9" t="str" cm="1">
        <f t="array" aca="1" ref="N857" ca="1">LEFT(L857, IF(ISNUMBER(SUBSTITUTE(_xludf.MID(L857, 2, 1), ".", ",")), 1, 2))</f>
        <v xml:space="preserve">E </v>
      </c>
      <c r="O857" s="19">
        <f t="shared" ca="1" si="163"/>
        <v>3</v>
      </c>
      <c r="P857" s="9" t="str">
        <f t="shared" ca="1" si="164"/>
        <v>E</v>
      </c>
      <c r="Q857" s="9">
        <f t="shared" ca="1" si="165"/>
        <v>3</v>
      </c>
      <c r="R857" s="9" t="str">
        <f t="shared" ca="1" si="156"/>
        <v>E3</v>
      </c>
      <c r="S857" t="str" cm="1">
        <f t="array" ref="S857">IF(ISBLANK(C857),"",IFERROR(INDEX(ListeSeries!$A$2:$A$1045, MATCH(1, (DatasScan!G857=ListeSeries!$B$2:$B$1045) * (DatasScan!H857&gt;=ListeSeries!$D$2:$D$1045) * (DatasScan!H857&lt;=ListeSeries!$E$2:$E$1045), 0)), "no match"))</f>
        <v>MEDJOOL</v>
      </c>
      <c r="T857" s="7" t="str" cm="1">
        <f t="array" ref="T857">IF(ISBLANK(C857),"",IFERROR(INDEX(ListeSeries!$C$2:$C$1045, MATCH(1, (DatasScan!G857=ListeSeries!$B$2:$B$1045) * (DatasScan!H857&gt;=ListeSeries!$D$2:$D$1045) * (DatasScan!H857&lt;=ListeSeries!$E$2:$E$1045), 0)), "no match"))</f>
        <v>MEDJOOL 102</v>
      </c>
      <c r="U857" s="11" t="str" cm="1">
        <f t="array" ref="U857">IF(ISBLANK(C857),"",IFERROR(INDEX(ListeSeries!$F$2:$F$1045, MATCH(1, (DatasScan!G857=ListeSeries!$B$2:$B$1045) * (DatasScan!H857&gt;=ListeSeries!$D$2:$D$1045) * (DatasScan!H857&lt;=ListeSeries!$E$2:$E$1045), 0)), "no match"))</f>
        <v>3381-3410</v>
      </c>
    </row>
    <row r="858" spans="1:29" x14ac:dyDescent="0.25">
      <c r="A858" s="6" t="str">
        <f t="shared" si="148"/>
        <v>4</v>
      </c>
      <c r="B858" s="272" t="s">
        <v>1040</v>
      </c>
      <c r="C858" s="190" t="s">
        <v>3627</v>
      </c>
      <c r="D858" s="8">
        <v>5</v>
      </c>
      <c r="E858" s="11">
        <v>9</v>
      </c>
      <c r="F858" s="7" t="str">
        <f t="shared" si="162"/>
        <v>830620250717E 4</v>
      </c>
      <c r="G858" s="21" t="str">
        <f>IF(ISBLANK(C858),"",_xlfn.XLOOKUP(_xlfn.XLOOKUP(VALUE(LEFT(C858,4)),Souches!$B$2:$B$15000,Souches!$E$2:$E$15000),Varietes!$B$2:$B$500,Varietes!$C$2:$C$500))</f>
        <v>MDJU</v>
      </c>
      <c r="H858" s="19">
        <f>IF(ISBLANK(C858),"",_xlfn.XLOOKUP(VALUE(LEFT(C858,4)),Souches!$B$2:$B$15000,Souches!$D$2:$D$15000))</f>
        <v>3445</v>
      </c>
      <c r="I858" s="10">
        <f t="shared" si="150"/>
        <v>45855</v>
      </c>
      <c r="J858" s="19">
        <f>IF(I858="","",INT(('ObjProd (2)'!$C$25-I858)/7 * (ABS('ObjProd (2)'!$C$25-I858)&gt;=7)))</f>
        <v>9</v>
      </c>
      <c r="K858" s="10" t="str">
        <f>IF(I858="","",
IF(AND(DATEDIF(I858,'ObjProd (2)'!$C$25,"y")=0,DATEDIF(I858,'ObjProd (2)'!$C$25,"ym")=0,
   INT(('ObjProd (2)'!$C$25-EDATE(I858,DATEDIF(I858,'ObjProd (2)'!$C$25,"y")*12+DATEDIF(I858,'ObjProd (2)'!$C$25,"ym")))/7)=0),
   "&lt; 1 sem.",
   IF(DATEDIF(I858,'ObjProd (2)'!$C$25,"y")&gt;0,DATEDIF(I858,'ObjProd (2)'!$C$25,"y") &amp; " " &amp; IF(DATEDIF(I858,'ObjProd (2)'!$C$25,"y")=1,"an ","ans "),"") &amp;
   IF(DATEDIF(I858,'ObjProd (2)'!$C$25,"ym")&gt;0,DATEDIF(I858,'ObjProd (2)'!$C$25,"ym") &amp; " mois ", "") &amp;
   IF(INT(('ObjProd (2)'!$C$25-EDATE(I858,DATEDIF(I858,'ObjProd (2)'!$C$25,"y")*12+DATEDIF(I858,'ObjProd (2)'!$C$25,"ym")))/7)&gt;0,
      INT(('ObjProd (2)'!$C$25-EDATE(I858,DATEDIF(I858,'ObjProd (2)'!$C$25,"y")*12+DATEDIF(I858,'ObjProd (2)'!$C$25,"ym")))/7) &amp; " sem.",
      "")
)
)</f>
        <v xml:space="preserve">2 mois </v>
      </c>
      <c r="L858" s="11" t="str">
        <f t="shared" si="151"/>
        <v xml:space="preserve">E 4 </v>
      </c>
      <c r="M858" s="9">
        <f t="shared" si="152"/>
        <v>79</v>
      </c>
      <c r="N858" s="9" t="str" cm="1">
        <f t="array" aca="1" ref="N858" ca="1">LEFT(L858, IF(ISNUMBER(SUBSTITUTE(_xludf.MID(L858, 2, 1), ".", ",")), 1, 2))</f>
        <v xml:space="preserve">E </v>
      </c>
      <c r="O858" s="19">
        <f t="shared" ca="1" si="163"/>
        <v>4</v>
      </c>
      <c r="P858" s="9" t="str">
        <f t="shared" ca="1" si="164"/>
        <v>E</v>
      </c>
      <c r="Q858" s="9">
        <f t="shared" ca="1" si="165"/>
        <v>4</v>
      </c>
      <c r="R858" s="9" t="str">
        <f t="shared" ca="1" si="156"/>
        <v>E4</v>
      </c>
      <c r="S858" t="str" cm="1">
        <f t="array" ref="S858">IF(ISBLANK(C858),"",IFERROR(INDEX(ListeSeries!$A$2:$A$1045, MATCH(1, (DatasScan!G858=ListeSeries!$B$2:$B$1045) * (DatasScan!H858&gt;=ListeSeries!$D$2:$D$1045) * (DatasScan!H858&lt;=ListeSeries!$E$2:$E$1045), 0)), "no match"))</f>
        <v>MEDJOOL</v>
      </c>
      <c r="T858" s="7" t="str" cm="1">
        <f t="array" ref="T858">IF(ISBLANK(C858),"",IFERROR(INDEX(ListeSeries!$C$2:$C$1045, MATCH(1, (DatasScan!G858=ListeSeries!$B$2:$B$1045) * (DatasScan!H858&gt;=ListeSeries!$D$2:$D$1045) * (DatasScan!H858&lt;=ListeSeries!$E$2:$E$1045), 0)), "no match"))</f>
        <v>MEDJOOL 104</v>
      </c>
      <c r="U858" s="11" t="str" cm="1">
        <f t="array" ref="U858">IF(ISBLANK(C858),"",IFERROR(INDEX(ListeSeries!$F$2:$F$1045, MATCH(1, (DatasScan!G858=ListeSeries!$B$2:$B$1045) * (DatasScan!H858&gt;=ListeSeries!$D$2:$D$1045) * (DatasScan!H858&lt;=ListeSeries!$E$2:$E$1045), 0)), "no match"))</f>
        <v>3441-3460</v>
      </c>
    </row>
    <row r="859" spans="1:29" x14ac:dyDescent="0.25">
      <c r="A859" s="6" t="str">
        <f t="shared" si="148"/>
        <v>4</v>
      </c>
      <c r="B859" s="272" t="s">
        <v>1040</v>
      </c>
      <c r="C859" s="190" t="s">
        <v>3628</v>
      </c>
      <c r="D859" s="8">
        <v>3</v>
      </c>
      <c r="F859" s="7" t="str">
        <f t="shared" si="162"/>
        <v>830620250717E 4</v>
      </c>
      <c r="G859" s="21" t="str">
        <f>IF(ISBLANK(C859),"",_xlfn.XLOOKUP(_xlfn.XLOOKUP(VALUE(LEFT(C859,4)),Souches!$B$2:$B$15000,Souches!$E$2:$E$15000),Varietes!$B$2:$B$500,Varietes!$C$2:$C$500))</f>
        <v>MDJU</v>
      </c>
      <c r="H859" s="19">
        <f>IF(ISBLANK(C859),"",_xlfn.XLOOKUP(VALUE(LEFT(C859,4)),Souches!$B$2:$B$15000,Souches!$D$2:$D$15000))</f>
        <v>3445</v>
      </c>
      <c r="I859" s="10">
        <f t="shared" si="150"/>
        <v>45855</v>
      </c>
      <c r="J859" s="19">
        <f>IF(I859="","",INT(('ObjProd (2)'!$C$25-I859)/7 * (ABS('ObjProd (2)'!$C$25-I859)&gt;=7)))</f>
        <v>9</v>
      </c>
      <c r="K859" s="10" t="str">
        <f>IF(I859="","",
IF(AND(DATEDIF(I859,'ObjProd (2)'!$C$25,"y")=0,DATEDIF(I859,'ObjProd (2)'!$C$25,"ym")=0,
   INT(('ObjProd (2)'!$C$25-EDATE(I859,DATEDIF(I859,'ObjProd (2)'!$C$25,"y")*12+DATEDIF(I859,'ObjProd (2)'!$C$25,"ym")))/7)=0),
   "&lt; 1 sem.",
   IF(DATEDIF(I859,'ObjProd (2)'!$C$25,"y")&gt;0,DATEDIF(I859,'ObjProd (2)'!$C$25,"y") &amp; " " &amp; IF(DATEDIF(I859,'ObjProd (2)'!$C$25,"y")=1,"an ","ans "),"") &amp;
   IF(DATEDIF(I859,'ObjProd (2)'!$C$25,"ym")&gt;0,DATEDIF(I859,'ObjProd (2)'!$C$25,"ym") &amp; " mois ", "") &amp;
   IF(INT(('ObjProd (2)'!$C$25-EDATE(I859,DATEDIF(I859,'ObjProd (2)'!$C$25,"y")*12+DATEDIF(I859,'ObjProd (2)'!$C$25,"ym")))/7)&gt;0,
      INT(('ObjProd (2)'!$C$25-EDATE(I859,DATEDIF(I859,'ObjProd (2)'!$C$25,"y")*12+DATEDIF(I859,'ObjProd (2)'!$C$25,"ym")))/7) &amp; " sem.",
      "")
)
)</f>
        <v xml:space="preserve">2 mois </v>
      </c>
      <c r="L859" s="11" t="str">
        <f t="shared" si="151"/>
        <v xml:space="preserve">E 4 </v>
      </c>
      <c r="M859" s="9">
        <f t="shared" si="152"/>
        <v>42</v>
      </c>
      <c r="N859" s="9" t="str" cm="1">
        <f t="array" aca="1" ref="N859" ca="1">LEFT(L859, IF(ISNUMBER(SUBSTITUTE(_xludf.MID(L859, 2, 1), ".", ",")), 1, 2))</f>
        <v xml:space="preserve">E </v>
      </c>
      <c r="O859" s="19">
        <f t="shared" ca="1" si="163"/>
        <v>4</v>
      </c>
      <c r="P859" s="9" t="str">
        <f t="shared" ca="1" si="164"/>
        <v>E</v>
      </c>
      <c r="Q859" s="9">
        <f t="shared" ca="1" si="165"/>
        <v>4</v>
      </c>
      <c r="R859" s="9" t="str">
        <f t="shared" ca="1" si="156"/>
        <v>E4</v>
      </c>
      <c r="S859" t="str" cm="1">
        <f t="array" ref="S859">IF(ISBLANK(C859),"",IFERROR(INDEX(ListeSeries!$A$2:$A$1045, MATCH(1, (DatasScan!G859=ListeSeries!$B$2:$B$1045) * (DatasScan!H859&gt;=ListeSeries!$D$2:$D$1045) * (DatasScan!H859&lt;=ListeSeries!$E$2:$E$1045), 0)), "no match"))</f>
        <v>MEDJOOL</v>
      </c>
      <c r="T859" s="7" t="str" cm="1">
        <f t="array" ref="T859">IF(ISBLANK(C859),"",IFERROR(INDEX(ListeSeries!$C$2:$C$1045, MATCH(1, (DatasScan!G859=ListeSeries!$B$2:$B$1045) * (DatasScan!H859&gt;=ListeSeries!$D$2:$D$1045) * (DatasScan!H859&lt;=ListeSeries!$E$2:$E$1045), 0)), "no match"))</f>
        <v>MEDJOOL 104</v>
      </c>
      <c r="U859" s="11" t="str" cm="1">
        <f t="array" ref="U859">IF(ISBLANK(C859),"",IFERROR(INDEX(ListeSeries!$F$2:$F$1045, MATCH(1, (DatasScan!G859=ListeSeries!$B$2:$B$1045) * (DatasScan!H859&gt;=ListeSeries!$D$2:$D$1045) * (DatasScan!H859&lt;=ListeSeries!$E$2:$E$1045), 0)), "no match"))</f>
        <v>3441-3460</v>
      </c>
    </row>
    <row r="860" spans="1:29" x14ac:dyDescent="0.25">
      <c r="A860" s="6" t="str">
        <f t="shared" si="148"/>
        <v>4</v>
      </c>
      <c r="B860" s="272" t="s">
        <v>1040</v>
      </c>
      <c r="C860" s="190" t="s">
        <v>3629</v>
      </c>
      <c r="E860" s="11">
        <v>12</v>
      </c>
      <c r="F860" s="7" t="str">
        <f t="shared" si="162"/>
        <v>809020250715E 3</v>
      </c>
      <c r="G860" s="21" t="str">
        <f>IF(ISBLANK(C860),"",_xlfn.XLOOKUP(_xlfn.XLOOKUP(VALUE(LEFT(C860,4)),Souches!$B$2:$B$15000,Souches!$E$2:$E$15000),Varietes!$B$2:$B$500,Varietes!$C$2:$C$500))</f>
        <v>MDJU</v>
      </c>
      <c r="H860" s="19">
        <f>IF(ISBLANK(C860),"",_xlfn.XLOOKUP(VALUE(LEFT(C860,4)),Souches!$B$2:$B$15000,Souches!$D$2:$D$15000))</f>
        <v>3407</v>
      </c>
      <c r="I860" s="10">
        <f t="shared" si="150"/>
        <v>45853</v>
      </c>
      <c r="J860" s="19">
        <f>IF(I860="","",INT(('ObjProd (2)'!$C$25-I860)/7 * (ABS('ObjProd (2)'!$C$25-I860)&gt;=7)))</f>
        <v>9</v>
      </c>
      <c r="K860" s="10" t="str">
        <f>IF(I860="","",
IF(AND(DATEDIF(I860,'ObjProd (2)'!$C$25,"y")=0,DATEDIF(I860,'ObjProd (2)'!$C$25,"ym")=0,
   INT(('ObjProd (2)'!$C$25-EDATE(I860,DATEDIF(I860,'ObjProd (2)'!$C$25,"y")*12+DATEDIF(I860,'ObjProd (2)'!$C$25,"ym")))/7)=0),
   "&lt; 1 sem.",
   IF(DATEDIF(I860,'ObjProd (2)'!$C$25,"y")&gt;0,DATEDIF(I860,'ObjProd (2)'!$C$25,"y") &amp; " " &amp; IF(DATEDIF(I860,'ObjProd (2)'!$C$25,"y")=1,"an ","ans "),"") &amp;
   IF(DATEDIF(I860,'ObjProd (2)'!$C$25,"ym")&gt;0,DATEDIF(I860,'ObjProd (2)'!$C$25,"ym") &amp; " mois ", "") &amp;
   IF(INT(('ObjProd (2)'!$C$25-EDATE(I860,DATEDIF(I860,'ObjProd (2)'!$C$25,"y")*12+DATEDIF(I860,'ObjProd (2)'!$C$25,"ym")))/7)&gt;0,
      INT(('ObjProd (2)'!$C$25-EDATE(I860,DATEDIF(I860,'ObjProd (2)'!$C$25,"y")*12+DATEDIF(I860,'ObjProd (2)'!$C$25,"ym")))/7) &amp; " sem.",
      "")
)
)</f>
        <v xml:space="preserve">2 mois </v>
      </c>
      <c r="L860" s="11" t="str">
        <f t="shared" si="151"/>
        <v xml:space="preserve">E 3 </v>
      </c>
      <c r="M860" s="9">
        <f t="shared" si="152"/>
        <v>12</v>
      </c>
      <c r="N860" s="9" t="str" cm="1">
        <f t="array" aca="1" ref="N860" ca="1">LEFT(L860, IF(ISNUMBER(SUBSTITUTE(_xludf.MID(L860, 2, 1), ".", ",")), 1, 2))</f>
        <v xml:space="preserve">E </v>
      </c>
      <c r="O860" s="19">
        <f t="shared" ca="1" si="163"/>
        <v>3</v>
      </c>
      <c r="P860" s="9" t="str">
        <f t="shared" ca="1" si="164"/>
        <v>E</v>
      </c>
      <c r="Q860" s="9">
        <f t="shared" ca="1" si="165"/>
        <v>3</v>
      </c>
      <c r="R860" s="9" t="str">
        <f t="shared" ca="1" si="156"/>
        <v>E3</v>
      </c>
      <c r="S860" t="str" cm="1">
        <f t="array" ref="S860">IF(ISBLANK(C860),"",IFERROR(INDEX(ListeSeries!$A$2:$A$1045, MATCH(1, (DatasScan!G860=ListeSeries!$B$2:$B$1045) * (DatasScan!H860&gt;=ListeSeries!$D$2:$D$1045) * (DatasScan!H860&lt;=ListeSeries!$E$2:$E$1045), 0)), "no match"))</f>
        <v>MEDJOOL</v>
      </c>
      <c r="T860" s="7" t="str" cm="1">
        <f t="array" ref="T860">IF(ISBLANK(C860),"",IFERROR(INDEX(ListeSeries!$C$2:$C$1045, MATCH(1, (DatasScan!G860=ListeSeries!$B$2:$B$1045) * (DatasScan!H860&gt;=ListeSeries!$D$2:$D$1045) * (DatasScan!H860&lt;=ListeSeries!$E$2:$E$1045), 0)), "no match"))</f>
        <v>MEDJOOL 102</v>
      </c>
      <c r="U860" s="11" t="str" cm="1">
        <f t="array" ref="U860">IF(ISBLANK(C860),"",IFERROR(INDEX(ListeSeries!$F$2:$F$1045, MATCH(1, (DatasScan!G860=ListeSeries!$B$2:$B$1045) * (DatasScan!H860&gt;=ListeSeries!$D$2:$D$1045) * (DatasScan!H860&lt;=ListeSeries!$E$2:$E$1045), 0)), "no match"))</f>
        <v>3381-3410</v>
      </c>
    </row>
    <row r="861" spans="1:29" x14ac:dyDescent="0.25">
      <c r="A861" s="6" t="str">
        <f t="shared" si="148"/>
        <v>4</v>
      </c>
      <c r="B861" s="272" t="s">
        <v>1040</v>
      </c>
      <c r="C861" s="190" t="s">
        <v>2014</v>
      </c>
      <c r="E861" s="11">
        <v>7</v>
      </c>
      <c r="F861" s="7" t="str">
        <f t="shared" si="162"/>
        <v>809020250710E 3</v>
      </c>
      <c r="G861" s="21" t="str">
        <f>IF(ISBLANK(C861),"",_xlfn.XLOOKUP(_xlfn.XLOOKUP(VALUE(LEFT(C861,4)),Souches!$B$2:$B$15000,Souches!$E$2:$E$15000),Varietes!$B$2:$B$500,Varietes!$C$2:$C$500))</f>
        <v>MDJU</v>
      </c>
      <c r="H861" s="19">
        <f>IF(ISBLANK(C861),"",_xlfn.XLOOKUP(VALUE(LEFT(C861,4)),Souches!$B$2:$B$15000,Souches!$D$2:$D$15000))</f>
        <v>3407</v>
      </c>
      <c r="I861" s="10">
        <f t="shared" si="150"/>
        <v>45848</v>
      </c>
      <c r="J861" s="19">
        <f>IF(I861="","",INT(('ObjProd (2)'!$C$25-I861)/7 * (ABS('ObjProd (2)'!$C$25-I861)&gt;=7)))</f>
        <v>10</v>
      </c>
      <c r="K861" s="10" t="str">
        <f>IF(I861="","",
IF(AND(DATEDIF(I861,'ObjProd (2)'!$C$25,"y")=0,DATEDIF(I861,'ObjProd (2)'!$C$25,"ym")=0,
   INT(('ObjProd (2)'!$C$25-EDATE(I861,DATEDIF(I861,'ObjProd (2)'!$C$25,"y")*12+DATEDIF(I861,'ObjProd (2)'!$C$25,"ym")))/7)=0),
   "&lt; 1 sem.",
   IF(DATEDIF(I861,'ObjProd (2)'!$C$25,"y")&gt;0,DATEDIF(I861,'ObjProd (2)'!$C$25,"y") &amp; " " &amp; IF(DATEDIF(I861,'ObjProd (2)'!$C$25,"y")=1,"an ","ans "),"") &amp;
   IF(DATEDIF(I861,'ObjProd (2)'!$C$25,"ym")&gt;0,DATEDIF(I861,'ObjProd (2)'!$C$25,"ym") &amp; " mois ", "") &amp;
   IF(INT(('ObjProd (2)'!$C$25-EDATE(I861,DATEDIF(I861,'ObjProd (2)'!$C$25,"y")*12+DATEDIF(I861,'ObjProd (2)'!$C$25,"ym")))/7)&gt;0,
      INT(('ObjProd (2)'!$C$25-EDATE(I861,DATEDIF(I861,'ObjProd (2)'!$C$25,"y")*12+DATEDIF(I861,'ObjProd (2)'!$C$25,"ym")))/7) &amp; " sem.",
      "")
)
)</f>
        <v>2 mois 1 sem.</v>
      </c>
      <c r="L861" s="11" t="str">
        <f t="shared" si="151"/>
        <v xml:space="preserve">E 3 </v>
      </c>
      <c r="M861" s="9">
        <f t="shared" si="152"/>
        <v>7</v>
      </c>
      <c r="N861" s="9" t="str" cm="1">
        <f t="array" aca="1" ref="N861" ca="1">LEFT(L861, IF(ISNUMBER(SUBSTITUTE(_xludf.MID(L861, 2, 1), ".", ",")), 1, 2))</f>
        <v xml:space="preserve">E </v>
      </c>
      <c r="O861" s="19">
        <f t="shared" ca="1" si="163"/>
        <v>3</v>
      </c>
      <c r="P861" s="9" t="str">
        <f t="shared" ca="1" si="164"/>
        <v>E</v>
      </c>
      <c r="Q861" s="9">
        <f t="shared" ca="1" si="165"/>
        <v>3</v>
      </c>
      <c r="R861" s="9" t="str">
        <f t="shared" ca="1" si="156"/>
        <v>E3</v>
      </c>
      <c r="S861" t="str" cm="1">
        <f t="array" ref="S861">IF(ISBLANK(C861),"",IFERROR(INDEX(ListeSeries!$A$2:$A$1045, MATCH(1, (DatasScan!G861=ListeSeries!$B$2:$B$1045) * (DatasScan!H861&gt;=ListeSeries!$D$2:$D$1045) * (DatasScan!H861&lt;=ListeSeries!$E$2:$E$1045), 0)), "no match"))</f>
        <v>MEDJOOL</v>
      </c>
      <c r="T861" s="7" t="str" cm="1">
        <f t="array" ref="T861">IF(ISBLANK(C861),"",IFERROR(INDEX(ListeSeries!$C$2:$C$1045, MATCH(1, (DatasScan!G861=ListeSeries!$B$2:$B$1045) * (DatasScan!H861&gt;=ListeSeries!$D$2:$D$1045) * (DatasScan!H861&lt;=ListeSeries!$E$2:$E$1045), 0)), "no match"))</f>
        <v>MEDJOOL 102</v>
      </c>
      <c r="U861" s="11" t="str" cm="1">
        <f t="array" ref="U861">IF(ISBLANK(C861),"",IFERROR(INDEX(ListeSeries!$F$2:$F$1045, MATCH(1, (DatasScan!G861=ListeSeries!$B$2:$B$1045) * (DatasScan!H861&gt;=ListeSeries!$D$2:$D$1045) * (DatasScan!H861&lt;=ListeSeries!$E$2:$E$1045), 0)), "no match"))</f>
        <v>3381-3410</v>
      </c>
    </row>
    <row r="862" spans="1:29" x14ac:dyDescent="0.25">
      <c r="A862" s="6" t="str">
        <f t="shared" si="148"/>
        <v>4</v>
      </c>
      <c r="B862" s="272" t="s">
        <v>1040</v>
      </c>
      <c r="C862" s="190" t="s">
        <v>2014</v>
      </c>
      <c r="D862" s="8">
        <v>2</v>
      </c>
      <c r="F862" s="7" t="str">
        <f t="shared" si="162"/>
        <v>809020250710E 3</v>
      </c>
      <c r="G862" s="21" t="str">
        <f>IF(ISBLANK(C862),"",_xlfn.XLOOKUP(_xlfn.XLOOKUP(VALUE(LEFT(C862,4)),Souches!$B$2:$B$15000,Souches!$E$2:$E$15000),Varietes!$B$2:$B$500,Varietes!$C$2:$C$500))</f>
        <v>MDJU</v>
      </c>
      <c r="H862" s="19">
        <f>IF(ISBLANK(C862),"",_xlfn.XLOOKUP(VALUE(LEFT(C862,4)),Souches!$B$2:$B$15000,Souches!$D$2:$D$15000))</f>
        <v>3407</v>
      </c>
      <c r="I862" s="10">
        <f t="shared" si="150"/>
        <v>45848</v>
      </c>
      <c r="J862" s="19">
        <f>IF(I862="","",INT(('ObjProd (2)'!$C$25-I862)/7 * (ABS('ObjProd (2)'!$C$25-I862)&gt;=7)))</f>
        <v>10</v>
      </c>
      <c r="K862" s="10" t="str">
        <f>IF(I862="","",
IF(AND(DATEDIF(I862,'ObjProd (2)'!$C$25,"y")=0,DATEDIF(I862,'ObjProd (2)'!$C$25,"ym")=0,
   INT(('ObjProd (2)'!$C$25-EDATE(I862,DATEDIF(I862,'ObjProd (2)'!$C$25,"y")*12+DATEDIF(I862,'ObjProd (2)'!$C$25,"ym")))/7)=0),
   "&lt; 1 sem.",
   IF(DATEDIF(I862,'ObjProd (2)'!$C$25,"y")&gt;0,DATEDIF(I862,'ObjProd (2)'!$C$25,"y") &amp; " " &amp; IF(DATEDIF(I862,'ObjProd (2)'!$C$25,"y")=1,"an ","ans "),"") &amp;
   IF(DATEDIF(I862,'ObjProd (2)'!$C$25,"ym")&gt;0,DATEDIF(I862,'ObjProd (2)'!$C$25,"ym") &amp; " mois ", "") &amp;
   IF(INT(('ObjProd (2)'!$C$25-EDATE(I862,DATEDIF(I862,'ObjProd (2)'!$C$25,"y")*12+DATEDIF(I862,'ObjProd (2)'!$C$25,"ym")))/7)&gt;0,
      INT(('ObjProd (2)'!$C$25-EDATE(I862,DATEDIF(I862,'ObjProd (2)'!$C$25,"y")*12+DATEDIF(I862,'ObjProd (2)'!$C$25,"ym")))/7) &amp; " sem.",
      "")
)
)</f>
        <v>2 mois 1 sem.</v>
      </c>
      <c r="L862" s="11" t="str">
        <f t="shared" si="151"/>
        <v xml:space="preserve">E 3 </v>
      </c>
      <c r="M862" s="9">
        <f t="shared" si="152"/>
        <v>28</v>
      </c>
      <c r="N862" s="9" t="str" cm="1">
        <f t="array" aca="1" ref="N862" ca="1">LEFT(L862, IF(ISNUMBER(SUBSTITUTE(_xludf.MID(L862, 2, 1), ".", ",")), 1, 2))</f>
        <v xml:space="preserve">E </v>
      </c>
      <c r="O862" s="19">
        <f t="shared" ca="1" si="163"/>
        <v>3</v>
      </c>
      <c r="P862" s="9" t="str">
        <f t="shared" ca="1" si="164"/>
        <v>E</v>
      </c>
      <c r="Q862" s="9">
        <f t="shared" ca="1" si="165"/>
        <v>3</v>
      </c>
      <c r="R862" s="9" t="str">
        <f t="shared" ca="1" si="156"/>
        <v>E3</v>
      </c>
      <c r="S862" t="str" cm="1">
        <f t="array" ref="S862">IF(ISBLANK(C862),"",IFERROR(INDEX(ListeSeries!$A$2:$A$1045, MATCH(1, (DatasScan!G862=ListeSeries!$B$2:$B$1045) * (DatasScan!H862&gt;=ListeSeries!$D$2:$D$1045) * (DatasScan!H862&lt;=ListeSeries!$E$2:$E$1045), 0)), "no match"))</f>
        <v>MEDJOOL</v>
      </c>
      <c r="T862" s="7" t="str" cm="1">
        <f t="array" ref="T862">IF(ISBLANK(C862),"",IFERROR(INDEX(ListeSeries!$C$2:$C$1045, MATCH(1, (DatasScan!G862=ListeSeries!$B$2:$B$1045) * (DatasScan!H862&gt;=ListeSeries!$D$2:$D$1045) * (DatasScan!H862&lt;=ListeSeries!$E$2:$E$1045), 0)), "no match"))</f>
        <v>MEDJOOL 102</v>
      </c>
      <c r="U862" s="11" t="str" cm="1">
        <f t="array" ref="U862">IF(ISBLANK(C862),"",IFERROR(INDEX(ListeSeries!$F$2:$F$1045, MATCH(1, (DatasScan!G862=ListeSeries!$B$2:$B$1045) * (DatasScan!H862&gt;=ListeSeries!$D$2:$D$1045) * (DatasScan!H862&lt;=ListeSeries!$E$2:$E$1045), 0)), "no match"))</f>
        <v>3381-3410</v>
      </c>
    </row>
    <row r="863" spans="1:29" x14ac:dyDescent="0.25">
      <c r="A863" s="6" t="str">
        <f t="shared" si="148"/>
        <v/>
      </c>
      <c r="B863" s="272"/>
      <c r="F863" s="7" t="str">
        <f t="shared" si="162"/>
        <v/>
      </c>
      <c r="G863" s="21" t="str">
        <f>IF(ISBLANK(C863),"",_xlfn.XLOOKUP(_xlfn.XLOOKUP(VALUE(LEFT(C863,4)),Souches!$B$2:$B$15000,Souches!$E$2:$E$15000),Varietes!$B$2:$B$500,Varietes!$C$2:$C$500))</f>
        <v/>
      </c>
      <c r="H863" s="19" t="str">
        <f>IF(ISBLANK(C863),"",_xlfn.XLOOKUP(VALUE(LEFT(C863,4)),Souches!$B$2:$B$15000,Souches!$D$2:$D$15000))</f>
        <v/>
      </c>
      <c r="I863" s="10" t="str">
        <f t="shared" si="150"/>
        <v/>
      </c>
      <c r="J863" s="19" t="str">
        <f>IF(I863="","",INT(('ObjProd (2)'!$C$25-I863)/7 * (ABS('ObjProd (2)'!$C$25-I863)&gt;=7)))</f>
        <v/>
      </c>
      <c r="K863" s="10" t="str">
        <f>IF(I863="","",
IF(AND(DATEDIF(I863,'ObjProd (2)'!$C$25,"y")=0,DATEDIF(I863,'ObjProd (2)'!$C$25,"ym")=0,
   INT(('ObjProd (2)'!$C$25-EDATE(I863,DATEDIF(I863,'ObjProd (2)'!$C$25,"y")*12+DATEDIF(I863,'ObjProd (2)'!$C$25,"ym")))/7)=0),
   "&lt; 1 sem.",
   IF(DATEDIF(I863,'ObjProd (2)'!$C$25,"y")&gt;0,DATEDIF(I863,'ObjProd (2)'!$C$25,"y") &amp; " " &amp; IF(DATEDIF(I863,'ObjProd (2)'!$C$25,"y")=1,"an ","ans "),"") &amp;
   IF(DATEDIF(I863,'ObjProd (2)'!$C$25,"ym")&gt;0,DATEDIF(I863,'ObjProd (2)'!$C$25,"ym") &amp; " mois ", "") &amp;
   IF(INT(('ObjProd (2)'!$C$25-EDATE(I863,DATEDIF(I863,'ObjProd (2)'!$C$25,"y")*12+DATEDIF(I863,'ObjProd (2)'!$C$25,"ym")))/7)&gt;0,
      INT(('ObjProd (2)'!$C$25-EDATE(I863,DATEDIF(I863,'ObjProd (2)'!$C$25,"y")*12+DATEDIF(I863,'ObjProd (2)'!$C$25,"ym")))/7) &amp; " sem.",
      "")
)
)</f>
        <v/>
      </c>
      <c r="L863" s="11" t="str">
        <f t="shared" si="151"/>
        <v/>
      </c>
      <c r="M863" s="9" t="str">
        <f t="shared" si="152"/>
        <v/>
      </c>
      <c r="N863" s="9" t="str" cm="1">
        <f t="array" aca="1" ref="N863" ca="1">LEFT(L863, IF(ISNUMBER(SUBSTITUTE(_xludf.MID(L863, 2, 1), ".", ",")), 1, 2))</f>
        <v/>
      </c>
      <c r="O863" s="19" t="str">
        <f t="shared" ca="1" si="163"/>
        <v/>
      </c>
      <c r="P863" s="9" t="str">
        <f t="shared" ca="1" si="164"/>
        <v/>
      </c>
      <c r="Q863" s="9" t="str">
        <f t="shared" ca="1" si="165"/>
        <v/>
      </c>
      <c r="R863" s="9" t="str">
        <f t="shared" si="156"/>
        <v/>
      </c>
      <c r="S863" t="str" cm="1">
        <f t="array" ref="S863">IF(ISBLANK(C863),"",IFERROR(INDEX(ListeSeries!$A$2:$A$1045, MATCH(1, (DatasScan!G863=ListeSeries!$B$2:$B$1045) * (DatasScan!H863&gt;=ListeSeries!$D$2:$D$1045) * (DatasScan!H863&lt;=ListeSeries!$E$2:$E$1045), 0)), "no match"))</f>
        <v/>
      </c>
      <c r="T863" s="7" t="str" cm="1">
        <f t="array" ref="T863">IF(ISBLANK(C863),"",IFERROR(INDEX(ListeSeries!$C$2:$C$1045, MATCH(1, (DatasScan!G863=ListeSeries!$B$2:$B$1045) * (DatasScan!H863&gt;=ListeSeries!$D$2:$D$1045) * (DatasScan!H863&lt;=ListeSeries!$E$2:$E$1045), 0)), "no match"))</f>
        <v/>
      </c>
      <c r="U863" s="11" t="str" cm="1">
        <f t="array" ref="U863">IF(ISBLANK(C863),"",IFERROR(INDEX(ListeSeries!$F$2:$F$1045, MATCH(1, (DatasScan!G863=ListeSeries!$B$2:$B$1045) * (DatasScan!H863&gt;=ListeSeries!$D$2:$D$1045) * (DatasScan!H863&lt;=ListeSeries!$E$2:$E$1045), 0)), "no match"))</f>
        <v/>
      </c>
    </row>
    <row r="864" spans="1:29" x14ac:dyDescent="0.25">
      <c r="A864" s="6" t="str">
        <f t="shared" si="148"/>
        <v>CHF</v>
      </c>
      <c r="B864" s="8" t="s">
        <v>1077</v>
      </c>
      <c r="C864" s="190" t="s">
        <v>2165</v>
      </c>
      <c r="D864" s="8">
        <v>2</v>
      </c>
      <c r="E864" s="11">
        <v>1</v>
      </c>
      <c r="F864" s="7" t="str">
        <f t="shared" si="162"/>
        <v>851620240805E+1</v>
      </c>
      <c r="G864" s="21" t="str">
        <f>IF(ISBLANK(C864),"",_xlfn.XLOOKUP(_xlfn.XLOOKUP(VALUE(LEFT(C864,4)),Souches!$B$2:$B$15000,Souches!$E$2:$E$15000),Varietes!$B$2:$B$500,Varietes!$C$2:$C$500))</f>
        <v>MDJU</v>
      </c>
      <c r="H864" s="19">
        <f>IF(ISBLANK(C864),"",_xlfn.XLOOKUP(VALUE(LEFT(C864,4)),Souches!$B$2:$B$15000,Souches!$D$2:$D$15000))</f>
        <v>3514</v>
      </c>
      <c r="I864" s="10">
        <f t="shared" si="150"/>
        <v>45509</v>
      </c>
      <c r="J864" s="19">
        <f>IF(I864="","",INT(('ObjProd (2)'!$C$25-I864)/7 * (ABS('ObjProd (2)'!$C$25-I864)&gt;=7)))</f>
        <v>58</v>
      </c>
      <c r="K864" s="10" t="str">
        <f>IF(I864="","",
IF(AND(DATEDIF(I864,'ObjProd (2)'!$C$25,"y")=0,DATEDIF(I864,'ObjProd (2)'!$C$25,"ym")=0,
   INT(('ObjProd (2)'!$C$25-EDATE(I864,DATEDIF(I864,'ObjProd (2)'!$C$25,"y")*12+DATEDIF(I864,'ObjProd (2)'!$C$25,"ym")))/7)=0),
   "&lt; 1 sem.",
   IF(DATEDIF(I864,'ObjProd (2)'!$C$25,"y")&gt;0,DATEDIF(I864,'ObjProd (2)'!$C$25,"y") &amp; " " &amp; IF(DATEDIF(I864,'ObjProd (2)'!$C$25,"y")=1,"an ","ans "),"") &amp;
   IF(DATEDIF(I864,'ObjProd (2)'!$C$25,"ym")&gt;0,DATEDIF(I864,'ObjProd (2)'!$C$25,"ym") &amp; " mois ", "") &amp;
   IF(INT(('ObjProd (2)'!$C$25-EDATE(I864,DATEDIF(I864,'ObjProd (2)'!$C$25,"y")*12+DATEDIF(I864,'ObjProd (2)'!$C$25,"ym")))/7)&gt;0,
      INT(('ObjProd (2)'!$C$25-EDATE(I864,DATEDIF(I864,'ObjProd (2)'!$C$25,"y")*12+DATEDIF(I864,'ObjProd (2)'!$C$25,"ym")))/7) &amp; " sem.",
      "")
)
)</f>
        <v>1 an 1 mois 1 sem.</v>
      </c>
      <c r="L864" s="11" t="str">
        <f t="shared" si="151"/>
        <v>E+17</v>
      </c>
      <c r="M864" s="9">
        <f t="shared" si="152"/>
        <v>29</v>
      </c>
      <c r="N864" s="9" t="str" cm="1">
        <f t="array" aca="1" ref="N864" ca="1">LEFT(L864, IF(ISNUMBER(SUBSTITUTE(_xludf.MID(L864, 2, 1), ".", ",")), 1, 2))</f>
        <v>E+</v>
      </c>
      <c r="O864" s="19">
        <f t="shared" ca="1" si="163"/>
        <v>17</v>
      </c>
      <c r="P864" s="9" t="str">
        <f t="shared" ca="1" si="164"/>
        <v>X</v>
      </c>
      <c r="Q864" s="9" t="str">
        <f t="shared" ca="1" si="165"/>
        <v>13+</v>
      </c>
      <c r="R864" s="9" t="str">
        <f t="shared" ca="1" si="156"/>
        <v>X13+</v>
      </c>
      <c r="S864" t="str" cm="1">
        <f t="array" ref="S864">IF(ISBLANK(C864),"",IFERROR(INDEX(ListeSeries!$A$2:$A$1045, MATCH(1, (DatasScan!G864=ListeSeries!$B$2:$B$1045) * (DatasScan!H864&gt;=ListeSeries!$D$2:$D$1045) * (DatasScan!H864&lt;=ListeSeries!$E$2:$E$1045), 0)), "no match"))</f>
        <v>MEDJOOL</v>
      </c>
      <c r="T864" s="7" t="str" cm="1">
        <f t="array" ref="T864">IF(ISBLANK(C864),"",IFERROR(INDEX(ListeSeries!$C$2:$C$1045, MATCH(1, (DatasScan!G864=ListeSeries!$B$2:$B$1045) * (DatasScan!H864&gt;=ListeSeries!$D$2:$D$1045) * (DatasScan!H864&lt;=ListeSeries!$E$2:$E$1045), 0)), "no match"))</f>
        <v>MEDJOOL 107</v>
      </c>
      <c r="U864" s="11" t="str" cm="1">
        <f t="array" ref="U864">IF(ISBLANK(C864),"",IFERROR(INDEX(ListeSeries!$F$2:$F$1045, MATCH(1, (DatasScan!G864=ListeSeries!$B$2:$B$1045) * (DatasScan!H864&gt;=ListeSeries!$D$2:$D$1045) * (DatasScan!H864&lt;=ListeSeries!$E$2:$E$1045), 0)), "no match"))</f>
        <v>3501-3520</v>
      </c>
      <c r="V864" s="7">
        <v>0.1</v>
      </c>
      <c r="X864" s="269" t="s">
        <v>3630</v>
      </c>
      <c r="Y864" s="269"/>
      <c r="Z864" s="269"/>
      <c r="AA864" s="248"/>
      <c r="AB864" s="248"/>
      <c r="AC864" s="248"/>
    </row>
    <row r="865" spans="1:29" x14ac:dyDescent="0.25">
      <c r="A865" s="6" t="str">
        <f t="shared" si="148"/>
        <v>CHF</v>
      </c>
      <c r="B865" s="272" t="s">
        <v>1077</v>
      </c>
      <c r="C865" s="190" t="s">
        <v>2166</v>
      </c>
      <c r="D865" s="8">
        <v>2</v>
      </c>
      <c r="F865" s="7" t="str">
        <f t="shared" si="162"/>
        <v>770420221212X 1</v>
      </c>
      <c r="G865" s="21" t="str">
        <f>IF(ISBLANK(C865),"",_xlfn.XLOOKUP(_xlfn.XLOOKUP(VALUE(LEFT(C865,4)),Souches!$B$2:$B$15000,Souches!$E$2:$E$15000),Varietes!$B$2:$B$500,Varietes!$C$2:$C$500))</f>
        <v>HWALA</v>
      </c>
      <c r="H865" s="19">
        <f>IF(ISBLANK(C865),"",_xlfn.XLOOKUP(VALUE(LEFT(C865,4)),Souches!$B$2:$B$15000,Souches!$D$2:$D$15000))</f>
        <v>9</v>
      </c>
      <c r="I865" s="10">
        <f t="shared" si="150"/>
        <v>44907</v>
      </c>
      <c r="J865" s="19">
        <f>IF(I865="","",INT(('ObjProd (2)'!$C$25-I865)/7 * (ABS('ObjProd (2)'!$C$25-I865)&gt;=7)))</f>
        <v>144</v>
      </c>
      <c r="K865" s="10" t="str">
        <f>IF(I865="","",
IF(AND(DATEDIF(I865,'ObjProd (2)'!$C$25,"y")=0,DATEDIF(I865,'ObjProd (2)'!$C$25,"ym")=0,
   INT(('ObjProd (2)'!$C$25-EDATE(I865,DATEDIF(I865,'ObjProd (2)'!$C$25,"y")*12+DATEDIF(I865,'ObjProd (2)'!$C$25,"ym")))/7)=0),
   "&lt; 1 sem.",
   IF(DATEDIF(I865,'ObjProd (2)'!$C$25,"y")&gt;0,DATEDIF(I865,'ObjProd (2)'!$C$25,"y") &amp; " " &amp; IF(DATEDIF(I865,'ObjProd (2)'!$C$25,"y")=1,"an ","ans "),"") &amp;
   IF(DATEDIF(I865,'ObjProd (2)'!$C$25,"ym")&gt;0,DATEDIF(I865,'ObjProd (2)'!$C$25,"ym") &amp; " mois ", "") &amp;
   IF(INT(('ObjProd (2)'!$C$25-EDATE(I865,DATEDIF(I865,'ObjProd (2)'!$C$25,"y")*12+DATEDIF(I865,'ObjProd (2)'!$C$25,"ym")))/7)&gt;0,
      INT(('ObjProd (2)'!$C$25-EDATE(I865,DATEDIF(I865,'ObjProd (2)'!$C$25,"y")*12+DATEDIF(I865,'ObjProd (2)'!$C$25,"ym")))/7) &amp; " sem.",
      "")
)
)</f>
        <v xml:space="preserve">2 ans 9 mois </v>
      </c>
      <c r="L865" s="11" t="str">
        <f t="shared" si="151"/>
        <v>X 11</v>
      </c>
      <c r="M865" s="9">
        <f t="shared" si="152"/>
        <v>28</v>
      </c>
      <c r="N865" s="9" t="str" cm="1">
        <f t="array" aca="1" ref="N865" ca="1">LEFT(L865, IF(ISNUMBER(SUBSTITUTE(_xludf.MID(L865, 2, 1), ".", ",")), 1, 2))</f>
        <v xml:space="preserve">X </v>
      </c>
      <c r="O865" s="19">
        <f t="shared" ca="1" si="163"/>
        <v>11</v>
      </c>
      <c r="P865" s="9" t="str">
        <f t="shared" ca="1" si="164"/>
        <v>X</v>
      </c>
      <c r="Q865" s="9">
        <f t="shared" ca="1" si="165"/>
        <v>11</v>
      </c>
      <c r="R865" s="9" t="str">
        <f t="shared" ca="1" si="156"/>
        <v>X11</v>
      </c>
      <c r="S865" t="str" cm="1">
        <f t="array" ref="S865">IF(ISBLANK(C865),"",IFERROR(INDEX(ListeSeries!$A$2:$A$1045, MATCH(1, (DatasScan!G865=ListeSeries!$B$2:$B$1045) * (DatasScan!H865&gt;=ListeSeries!$D$2:$D$1045) * (DatasScan!H865&lt;=ListeSeries!$E$2:$E$1045), 0)), "no match"))</f>
        <v>HELWA</v>
      </c>
      <c r="T865" s="7" t="str" cm="1">
        <f t="array" ref="T865">IF(ISBLANK(C865),"",IFERROR(INDEX(ListeSeries!$C$2:$C$1045, MATCH(1, (DatasScan!G865=ListeSeries!$B$2:$B$1045) * (DatasScan!H865&gt;=ListeSeries!$D$2:$D$1045) * (DatasScan!H865&lt;=ListeSeries!$E$2:$E$1045), 0)), "no match"))</f>
        <v>HELWA 3</v>
      </c>
      <c r="U865" s="11" t="str" cm="1">
        <f t="array" ref="U865">IF(ISBLANK(C865),"",IFERROR(INDEX(ListeSeries!$F$2:$F$1045, MATCH(1, (DatasScan!G865=ListeSeries!$B$2:$B$1045) * (DatasScan!H865&gt;=ListeSeries!$D$2:$D$1045) * (DatasScan!H865&lt;=ListeSeries!$E$2:$E$1045), 0)), "no match"))</f>
        <v>5-9</v>
      </c>
      <c r="V865" s="7">
        <v>1</v>
      </c>
      <c r="X865" s="269" t="s">
        <v>3631</v>
      </c>
      <c r="Y865" s="269"/>
      <c r="Z865" s="269"/>
      <c r="AA865" s="248"/>
      <c r="AB865" s="248"/>
      <c r="AC865" s="248"/>
    </row>
    <row r="866" spans="1:29" x14ac:dyDescent="0.25">
      <c r="A866" s="6" t="str">
        <f t="shared" si="148"/>
        <v>CHF</v>
      </c>
      <c r="B866" s="272" t="s">
        <v>1077</v>
      </c>
      <c r="C866" s="190" t="s">
        <v>1078</v>
      </c>
      <c r="D866" s="8">
        <v>2</v>
      </c>
      <c r="F866" s="7" t="str">
        <f t="shared" si="162"/>
        <v>770120221216X 1</v>
      </c>
      <c r="G866" s="21" t="str">
        <f>IF(ISBLANK(C866),"",_xlfn.XLOOKUP(_xlfn.XLOOKUP(VALUE(LEFT(C866,4)),Souches!$B$2:$B$15000,Souches!$E$2:$E$15000),Varietes!$B$2:$B$500,Varietes!$C$2:$C$500))</f>
        <v>HWALA</v>
      </c>
      <c r="H866" s="19">
        <f>IF(ISBLANK(C866),"",_xlfn.XLOOKUP(VALUE(LEFT(C866,4)),Souches!$B$2:$B$15000,Souches!$D$2:$D$15000))</f>
        <v>5</v>
      </c>
      <c r="I866" s="10">
        <f t="shared" si="150"/>
        <v>44911</v>
      </c>
      <c r="J866" s="19">
        <f>IF(I866="","",INT(('ObjProd (2)'!$C$25-I866)/7 * (ABS('ObjProd (2)'!$C$25-I866)&gt;=7)))</f>
        <v>143</v>
      </c>
      <c r="K866" s="10" t="str">
        <f>IF(I866="","",
IF(AND(DATEDIF(I866,'ObjProd (2)'!$C$25,"y")=0,DATEDIF(I866,'ObjProd (2)'!$C$25,"ym")=0,
   INT(('ObjProd (2)'!$C$25-EDATE(I866,DATEDIF(I866,'ObjProd (2)'!$C$25,"y")*12+DATEDIF(I866,'ObjProd (2)'!$C$25,"ym")))/7)=0),
   "&lt; 1 sem.",
   IF(DATEDIF(I866,'ObjProd (2)'!$C$25,"y")&gt;0,DATEDIF(I866,'ObjProd (2)'!$C$25,"y") &amp; " " &amp; IF(DATEDIF(I866,'ObjProd (2)'!$C$25,"y")=1,"an ","ans "),"") &amp;
   IF(DATEDIF(I866,'ObjProd (2)'!$C$25,"ym")&gt;0,DATEDIF(I866,'ObjProd (2)'!$C$25,"ym") &amp; " mois ", "") &amp;
   IF(INT(('ObjProd (2)'!$C$25-EDATE(I866,DATEDIF(I866,'ObjProd (2)'!$C$25,"y")*12+DATEDIF(I866,'ObjProd (2)'!$C$25,"ym")))/7)&gt;0,
      INT(('ObjProd (2)'!$C$25-EDATE(I866,DATEDIF(I866,'ObjProd (2)'!$C$25,"y")*12+DATEDIF(I866,'ObjProd (2)'!$C$25,"ym")))/7) &amp; " sem.",
      "")
)
)</f>
        <v xml:space="preserve">2 ans 9 mois </v>
      </c>
      <c r="L866" s="11" t="str">
        <f t="shared" si="151"/>
        <v>X 12</v>
      </c>
      <c r="M866" s="9">
        <f t="shared" si="152"/>
        <v>28</v>
      </c>
      <c r="N866" s="9" t="str" cm="1">
        <f t="array" aca="1" ref="N866" ca="1">LEFT(L866, IF(ISNUMBER(SUBSTITUTE(_xludf.MID(L866, 2, 1), ".", ",")), 1, 2))</f>
        <v xml:space="preserve">X </v>
      </c>
      <c r="O866" s="19">
        <f t="shared" ca="1" si="163"/>
        <v>12</v>
      </c>
      <c r="P866" s="9" t="str">
        <f t="shared" ca="1" si="164"/>
        <v>X</v>
      </c>
      <c r="Q866" s="9">
        <f t="shared" ca="1" si="165"/>
        <v>12</v>
      </c>
      <c r="R866" s="9" t="str">
        <f t="shared" ca="1" si="156"/>
        <v>X12</v>
      </c>
      <c r="S866" t="str" cm="1">
        <f t="array" ref="S866">IF(ISBLANK(C866),"",IFERROR(INDEX(ListeSeries!$A$2:$A$1045, MATCH(1, (DatasScan!G866=ListeSeries!$B$2:$B$1045) * (DatasScan!H866&gt;=ListeSeries!$D$2:$D$1045) * (DatasScan!H866&lt;=ListeSeries!$E$2:$E$1045), 0)), "no match"))</f>
        <v>HELWA</v>
      </c>
      <c r="T866" s="7" t="str" cm="1">
        <f t="array" ref="T866">IF(ISBLANK(C866),"",IFERROR(INDEX(ListeSeries!$C$2:$C$1045, MATCH(1, (DatasScan!G866=ListeSeries!$B$2:$B$1045) * (DatasScan!H866&gt;=ListeSeries!$D$2:$D$1045) * (DatasScan!H866&lt;=ListeSeries!$E$2:$E$1045), 0)), "no match"))</f>
        <v>HELWA 3</v>
      </c>
      <c r="U866" s="11" t="str" cm="1">
        <f t="array" ref="U866">IF(ISBLANK(C866),"",IFERROR(INDEX(ListeSeries!$F$2:$F$1045, MATCH(1, (DatasScan!G866=ListeSeries!$B$2:$B$1045) * (DatasScan!H866&gt;=ListeSeries!$D$2:$D$1045) * (DatasScan!H866&lt;=ListeSeries!$E$2:$E$1045), 0)), "no match"))</f>
        <v>5-9</v>
      </c>
      <c r="V866" s="7">
        <v>0.1</v>
      </c>
      <c r="X866" s="269" t="s">
        <v>3632</v>
      </c>
      <c r="Y866" s="269"/>
      <c r="Z866" s="269"/>
      <c r="AA866" s="248"/>
      <c r="AB866" s="248"/>
      <c r="AC866" s="248"/>
    </row>
    <row r="867" spans="1:29" x14ac:dyDescent="0.25">
      <c r="A867" s="6" t="str">
        <f t="shared" si="148"/>
        <v>CHF</v>
      </c>
      <c r="B867" s="272" t="s">
        <v>1077</v>
      </c>
      <c r="C867" s="190" t="s">
        <v>1079</v>
      </c>
      <c r="D867" s="8">
        <v>1</v>
      </c>
      <c r="F867" s="7" t="str">
        <f t="shared" si="162"/>
        <v>770120230105X 1</v>
      </c>
      <c r="G867" s="21" t="str">
        <f>IF(ISBLANK(C867),"",_xlfn.XLOOKUP(_xlfn.XLOOKUP(VALUE(LEFT(C867,4)),Souches!$B$2:$B$15000,Souches!$E$2:$E$15000),Varietes!$B$2:$B$500,Varietes!$C$2:$C$500))</f>
        <v>HWALA</v>
      </c>
      <c r="H867" s="19">
        <f>IF(ISBLANK(C867),"",_xlfn.XLOOKUP(VALUE(LEFT(C867,4)),Souches!$B$2:$B$15000,Souches!$D$2:$D$15000))</f>
        <v>5</v>
      </c>
      <c r="I867" s="10">
        <f t="shared" si="150"/>
        <v>44931</v>
      </c>
      <c r="J867" s="19">
        <f>IF(I867="","",INT(('ObjProd (2)'!$C$25-I867)/7 * (ABS('ObjProd (2)'!$C$25-I867)&gt;=7)))</f>
        <v>141</v>
      </c>
      <c r="K867" s="10" t="str">
        <f>IF(I867="","",
IF(AND(DATEDIF(I867,'ObjProd (2)'!$C$25,"y")=0,DATEDIF(I867,'ObjProd (2)'!$C$25,"ym")=0,
   INT(('ObjProd (2)'!$C$25-EDATE(I867,DATEDIF(I867,'ObjProd (2)'!$C$25,"y")*12+DATEDIF(I867,'ObjProd (2)'!$C$25,"ym")))/7)=0),
   "&lt; 1 sem.",
   IF(DATEDIF(I867,'ObjProd (2)'!$C$25,"y")&gt;0,DATEDIF(I867,'ObjProd (2)'!$C$25,"y") &amp; " " &amp; IF(DATEDIF(I867,'ObjProd (2)'!$C$25,"y")=1,"an ","ans "),"") &amp;
   IF(DATEDIF(I867,'ObjProd (2)'!$C$25,"ym")&gt;0,DATEDIF(I867,'ObjProd (2)'!$C$25,"ym") &amp; " mois ", "") &amp;
   IF(INT(('ObjProd (2)'!$C$25-EDATE(I867,DATEDIF(I867,'ObjProd (2)'!$C$25,"y")*12+DATEDIF(I867,'ObjProd (2)'!$C$25,"ym")))/7)&gt;0,
      INT(('ObjProd (2)'!$C$25-EDATE(I867,DATEDIF(I867,'ObjProd (2)'!$C$25,"y")*12+DATEDIF(I867,'ObjProd (2)'!$C$25,"ym")))/7) &amp; " sem.",
      "")
)
)</f>
        <v>2 ans 8 mois 1 sem.</v>
      </c>
      <c r="L867" s="11" t="str">
        <f t="shared" si="151"/>
        <v>X 11</v>
      </c>
      <c r="M867" s="9">
        <f t="shared" si="152"/>
        <v>14</v>
      </c>
      <c r="N867" s="9" t="str" cm="1">
        <f t="array" aca="1" ref="N867" ca="1">LEFT(L867, IF(ISNUMBER(SUBSTITUTE(_xludf.MID(L867, 2, 1), ".", ",")), 1, 2))</f>
        <v xml:space="preserve">X </v>
      </c>
      <c r="O867" s="19">
        <f t="shared" ca="1" si="163"/>
        <v>11</v>
      </c>
      <c r="P867" s="9" t="str">
        <f t="shared" ca="1" si="164"/>
        <v>X</v>
      </c>
      <c r="Q867" s="9">
        <f t="shared" ca="1" si="165"/>
        <v>11</v>
      </c>
      <c r="R867" s="9" t="str">
        <f t="shared" ca="1" si="156"/>
        <v>X11</v>
      </c>
      <c r="S867" t="str" cm="1">
        <f t="array" ref="S867">IF(ISBLANK(C867),"",IFERROR(INDEX(ListeSeries!$A$2:$A$1045, MATCH(1, (DatasScan!G867=ListeSeries!$B$2:$B$1045) * (DatasScan!H867&gt;=ListeSeries!$D$2:$D$1045) * (DatasScan!H867&lt;=ListeSeries!$E$2:$E$1045), 0)), "no match"))</f>
        <v>HELWA</v>
      </c>
      <c r="T867" s="7" t="str" cm="1">
        <f t="array" ref="T867">IF(ISBLANK(C867),"",IFERROR(INDEX(ListeSeries!$C$2:$C$1045, MATCH(1, (DatasScan!G867=ListeSeries!$B$2:$B$1045) * (DatasScan!H867&gt;=ListeSeries!$D$2:$D$1045) * (DatasScan!H867&lt;=ListeSeries!$E$2:$E$1045), 0)), "no match"))</f>
        <v>HELWA 3</v>
      </c>
      <c r="U867" s="11" t="str" cm="1">
        <f t="array" ref="U867">IF(ISBLANK(C867),"",IFERROR(INDEX(ListeSeries!$F$2:$F$1045, MATCH(1, (DatasScan!G867=ListeSeries!$B$2:$B$1045) * (DatasScan!H867&gt;=ListeSeries!$D$2:$D$1045) * (DatasScan!H867&lt;=ListeSeries!$E$2:$E$1045), 0)), "no match"))</f>
        <v>5-9</v>
      </c>
      <c r="V867" s="7">
        <v>0.1</v>
      </c>
      <c r="X867" s="269"/>
    </row>
    <row r="868" spans="1:29" x14ac:dyDescent="0.25">
      <c r="A868" s="6" t="str">
        <f t="shared" si="148"/>
        <v>CHF</v>
      </c>
      <c r="B868" s="272" t="s">
        <v>1077</v>
      </c>
      <c r="C868" s="190" t="s">
        <v>1080</v>
      </c>
      <c r="D868" s="8">
        <v>27</v>
      </c>
      <c r="F868" s="7" t="str">
        <f t="shared" si="162"/>
        <v>806920230221X 1</v>
      </c>
      <c r="G868" s="21" t="str">
        <f>IF(ISBLANK(C868),"",_xlfn.XLOOKUP(_xlfn.XLOOKUP(VALUE(LEFT(C868,4)),Souches!$B$2:$B$15000,Souches!$E$2:$E$15000),Varietes!$B$2:$B$500,Varietes!$C$2:$C$500))</f>
        <v>DAHA</v>
      </c>
      <c r="H868" s="19">
        <f>IF(ISBLANK(C868),"",_xlfn.XLOOKUP(VALUE(LEFT(C868,4)),Souches!$B$2:$B$15000,Souches!$D$2:$D$15000))</f>
        <v>399</v>
      </c>
      <c r="I868" s="10">
        <f t="shared" si="150"/>
        <v>44978</v>
      </c>
      <c r="J868" s="19">
        <f>IF(I868="","",INT(('ObjProd (2)'!$C$25-I868)/7 * (ABS('ObjProd (2)'!$C$25-I868)&gt;=7)))</f>
        <v>134</v>
      </c>
      <c r="K868" s="10" t="str">
        <f>IF(I868="","",
IF(AND(DATEDIF(I868,'ObjProd (2)'!$C$25,"y")=0,DATEDIF(I868,'ObjProd (2)'!$C$25,"ym")=0,
   INT(('ObjProd (2)'!$C$25-EDATE(I868,DATEDIF(I868,'ObjProd (2)'!$C$25,"y")*12+DATEDIF(I868,'ObjProd (2)'!$C$25,"ym")))/7)=0),
   "&lt; 1 sem.",
   IF(DATEDIF(I868,'ObjProd (2)'!$C$25,"y")&gt;0,DATEDIF(I868,'ObjProd (2)'!$C$25,"y") &amp; " " &amp; IF(DATEDIF(I868,'ObjProd (2)'!$C$25,"y")=1,"an ","ans "),"") &amp;
   IF(DATEDIF(I868,'ObjProd (2)'!$C$25,"ym")&gt;0,DATEDIF(I868,'ObjProd (2)'!$C$25,"ym") &amp; " mois ", "") &amp;
   IF(INT(('ObjProd (2)'!$C$25-EDATE(I868,DATEDIF(I868,'ObjProd (2)'!$C$25,"y")*12+DATEDIF(I868,'ObjProd (2)'!$C$25,"ym")))/7)&gt;0,
      INT(('ObjProd (2)'!$C$25-EDATE(I868,DATEDIF(I868,'ObjProd (2)'!$C$25,"y")*12+DATEDIF(I868,'ObjProd (2)'!$C$25,"ym")))/7) &amp; " sem.",
      "")
)
)</f>
        <v>2 ans 6 mois 4 sem.</v>
      </c>
      <c r="L868" s="11" t="str">
        <f t="shared" si="151"/>
        <v>X 10</v>
      </c>
      <c r="M868" s="9">
        <f t="shared" si="152"/>
        <v>378</v>
      </c>
      <c r="N868" s="9" t="str" cm="1">
        <f t="array" aca="1" ref="N868" ca="1">LEFT(L868, IF(ISNUMBER(SUBSTITUTE(_xludf.MID(L868, 2, 1), ".", ",")), 1, 2))</f>
        <v xml:space="preserve">X </v>
      </c>
      <c r="O868" s="19">
        <f t="shared" ca="1" si="163"/>
        <v>10</v>
      </c>
      <c r="P868" s="9" t="str">
        <f t="shared" ca="1" si="164"/>
        <v>X</v>
      </c>
      <c r="Q868" s="9">
        <f t="shared" ca="1" si="165"/>
        <v>10</v>
      </c>
      <c r="R868" s="9" t="str">
        <f t="shared" ca="1" si="156"/>
        <v>X10</v>
      </c>
      <c r="S868" t="str" cm="1">
        <f t="array" ref="S868">IF(ISBLANK(C868),"",IFERROR(INDEX(ListeSeries!$A$2:$A$1045, MATCH(1, (DatasScan!G868=ListeSeries!$B$2:$B$1045) * (DatasScan!H868&gt;=ListeSeries!$D$2:$D$1045) * (DatasScan!H868&lt;=ListeSeries!$E$2:$E$1045), 0)), "no match"))</f>
        <v>OMM UD DAHAN</v>
      </c>
      <c r="T868" s="7" t="str" cm="1">
        <f t="array" ref="T868">IF(ISBLANK(C868),"",IFERROR(INDEX(ListeSeries!$C$2:$C$1045, MATCH(1, (DatasScan!G868=ListeSeries!$B$2:$B$1045) * (DatasScan!H868&gt;=ListeSeries!$D$2:$D$1045) * (DatasScan!H868&lt;=ListeSeries!$E$2:$E$1045), 0)), "no match"))</f>
        <v>DAHAN 37</v>
      </c>
      <c r="U868" s="11" t="str" cm="1">
        <f t="array" ref="U868">IF(ISBLANK(C868),"",IFERROR(INDEX(ListeSeries!$F$2:$F$1045, MATCH(1, (DatasScan!G868=ListeSeries!$B$2:$B$1045) * (DatasScan!H868&gt;=ListeSeries!$D$2:$D$1045) * (DatasScan!H868&lt;=ListeSeries!$E$2:$E$1045), 0)), "no match"))</f>
        <v>393-412</v>
      </c>
      <c r="V868" s="7">
        <v>1</v>
      </c>
      <c r="X868" s="269"/>
    </row>
    <row r="869" spans="1:29" x14ac:dyDescent="0.25">
      <c r="A869" s="6" t="str">
        <f t="shared" si="148"/>
        <v>CHF</v>
      </c>
      <c r="B869" s="272" t="s">
        <v>1077</v>
      </c>
      <c r="C869" s="190" t="s">
        <v>1081</v>
      </c>
      <c r="D869" s="8">
        <v>1</v>
      </c>
      <c r="F869" s="7" t="str">
        <f t="shared" si="162"/>
        <v>861120240212X 7</v>
      </c>
      <c r="G869" s="21" t="str">
        <f>IF(ISBLANK(C869),"",_xlfn.XLOOKUP(_xlfn.XLOOKUP(VALUE(LEFT(C869,4)),Souches!$B$2:$B$15000,Souches!$E$2:$E$15000),Varietes!$B$2:$B$500,Varietes!$C$2:$C$500))</f>
        <v>MDJU</v>
      </c>
      <c r="H869" s="19">
        <f>IF(ISBLANK(C869),"",_xlfn.XLOOKUP(VALUE(LEFT(C869,4)),Souches!$B$2:$B$15000,Souches!$D$2:$D$15000))</f>
        <v>3522</v>
      </c>
      <c r="I869" s="10">
        <f t="shared" si="150"/>
        <v>45334</v>
      </c>
      <c r="J869" s="19">
        <f>IF(I869="","",INT(('ObjProd (2)'!$C$25-I869)/7 * (ABS('ObjProd (2)'!$C$25-I869)&gt;=7)))</f>
        <v>83</v>
      </c>
      <c r="K869" s="10" t="str">
        <f>IF(I869="","",
IF(AND(DATEDIF(I869,'ObjProd (2)'!$C$25,"y")=0,DATEDIF(I869,'ObjProd (2)'!$C$25,"ym")=0,
   INT(('ObjProd (2)'!$C$25-EDATE(I869,DATEDIF(I869,'ObjProd (2)'!$C$25,"y")*12+DATEDIF(I869,'ObjProd (2)'!$C$25,"ym")))/7)=0),
   "&lt; 1 sem.",
   IF(DATEDIF(I869,'ObjProd (2)'!$C$25,"y")&gt;0,DATEDIF(I869,'ObjProd (2)'!$C$25,"y") &amp; " " &amp; IF(DATEDIF(I869,'ObjProd (2)'!$C$25,"y")=1,"an ","ans "),"") &amp;
   IF(DATEDIF(I869,'ObjProd (2)'!$C$25,"ym")&gt;0,DATEDIF(I869,'ObjProd (2)'!$C$25,"ym") &amp; " mois ", "") &amp;
   IF(INT(('ObjProd (2)'!$C$25-EDATE(I869,DATEDIF(I869,'ObjProd (2)'!$C$25,"y")*12+DATEDIF(I869,'ObjProd (2)'!$C$25,"ym")))/7)&gt;0,
      INT(('ObjProd (2)'!$C$25-EDATE(I869,DATEDIF(I869,'ObjProd (2)'!$C$25,"y")*12+DATEDIF(I869,'ObjProd (2)'!$C$25,"ym")))/7) &amp; " sem.",
      "")
)
)</f>
        <v xml:space="preserve">1 an 7 mois </v>
      </c>
      <c r="L869" s="11" t="str">
        <f t="shared" si="151"/>
        <v xml:space="preserve">X 7 </v>
      </c>
      <c r="M869" s="9">
        <f t="shared" si="152"/>
        <v>14</v>
      </c>
      <c r="N869" s="9" t="str" cm="1">
        <f t="array" aca="1" ref="N869" ca="1">LEFT(L869, IF(ISNUMBER(SUBSTITUTE(_xludf.MID(L869, 2, 1), ".", ",")), 1, 2))</f>
        <v xml:space="preserve">X </v>
      </c>
      <c r="O869" s="19">
        <f t="shared" ca="1" si="163"/>
        <v>7</v>
      </c>
      <c r="P869" s="9" t="str">
        <f t="shared" ca="1" si="164"/>
        <v>X</v>
      </c>
      <c r="Q869" s="9">
        <f t="shared" ca="1" si="165"/>
        <v>7</v>
      </c>
      <c r="R869" s="9" t="str">
        <f t="shared" ca="1" si="156"/>
        <v>X7</v>
      </c>
      <c r="S869" t="str" cm="1">
        <f t="array" ref="S869">IF(ISBLANK(C869),"",IFERROR(INDEX(ListeSeries!$A$2:$A$1045, MATCH(1, (DatasScan!G869=ListeSeries!$B$2:$B$1045) * (DatasScan!H869&gt;=ListeSeries!$D$2:$D$1045) * (DatasScan!H869&lt;=ListeSeries!$E$2:$E$1045), 0)), "no match"))</f>
        <v>MEDJOOL</v>
      </c>
      <c r="T869" s="7" t="str" cm="1">
        <f t="array" ref="T869">IF(ISBLANK(C869),"",IFERROR(INDEX(ListeSeries!$C$2:$C$1045, MATCH(1, (DatasScan!G869=ListeSeries!$B$2:$B$1045) * (DatasScan!H869&gt;=ListeSeries!$D$2:$D$1045) * (DatasScan!H869&lt;=ListeSeries!$E$2:$E$1045), 0)), "no match"))</f>
        <v>MEDJOOL 108</v>
      </c>
      <c r="U869" s="11" t="str" cm="1">
        <f t="array" ref="U869">IF(ISBLANK(C869),"",IFERROR(INDEX(ListeSeries!$F$2:$F$1045, MATCH(1, (DatasScan!G869=ListeSeries!$B$2:$B$1045) * (DatasScan!H869&gt;=ListeSeries!$D$2:$D$1045) * (DatasScan!H869&lt;=ListeSeries!$E$2:$E$1045), 0)), "no match"))</f>
        <v>3521-3530</v>
      </c>
      <c r="V869" s="7">
        <v>3</v>
      </c>
      <c r="X869" s="269"/>
    </row>
    <row r="870" spans="1:29" x14ac:dyDescent="0.25">
      <c r="A870" s="6" t="str">
        <f t="shared" si="148"/>
        <v>CHF</v>
      </c>
      <c r="B870" s="272" t="s">
        <v>1077</v>
      </c>
      <c r="C870" s="190" t="s">
        <v>1082</v>
      </c>
      <c r="D870" s="8">
        <v>12</v>
      </c>
      <c r="F870" s="7" t="str">
        <f t="shared" si="162"/>
        <v>869920250206RG9</v>
      </c>
      <c r="G870" s="21" t="str">
        <f>IF(ISBLANK(C870),"",_xlfn.XLOOKUP(_xlfn.XLOOKUP(VALUE(LEFT(C870,4)),Souches!$B$2:$B$15000,Souches!$E$2:$E$15000),Varietes!$B$2:$B$500,Varietes!$C$2:$C$500))</f>
        <v>GNAMY</v>
      </c>
      <c r="H870" s="19">
        <f>IF(ISBLANK(C870),"",_xlfn.XLOOKUP(VALUE(LEFT(C870,4)),Souches!$B$2:$B$15000,Souches!$D$2:$D$15000))</f>
        <v>2306</v>
      </c>
      <c r="I870" s="10">
        <f t="shared" si="150"/>
        <v>45694</v>
      </c>
      <c r="J870" s="19">
        <f>IF(I870="","",INT(('ObjProd (2)'!$C$25-I870)/7 * (ABS('ObjProd (2)'!$C$25-I870)&gt;=7)))</f>
        <v>32</v>
      </c>
      <c r="K870" s="10" t="str">
        <f>IF(I870="","",
IF(AND(DATEDIF(I870,'ObjProd (2)'!$C$25,"y")=0,DATEDIF(I870,'ObjProd (2)'!$C$25,"ym")=0,
   INT(('ObjProd (2)'!$C$25-EDATE(I870,DATEDIF(I870,'ObjProd (2)'!$C$25,"y")*12+DATEDIF(I870,'ObjProd (2)'!$C$25,"ym")))/7)=0),
   "&lt; 1 sem.",
   IF(DATEDIF(I870,'ObjProd (2)'!$C$25,"y")&gt;0,DATEDIF(I870,'ObjProd (2)'!$C$25,"y") &amp; " " &amp; IF(DATEDIF(I870,'ObjProd (2)'!$C$25,"y")=1,"an ","ans "),"") &amp;
   IF(DATEDIF(I870,'ObjProd (2)'!$C$25,"ym")&gt;0,DATEDIF(I870,'ObjProd (2)'!$C$25,"ym") &amp; " mois ", "") &amp;
   IF(INT(('ObjProd (2)'!$C$25-EDATE(I870,DATEDIF(I870,'ObjProd (2)'!$C$25,"y")*12+DATEDIF(I870,'ObjProd (2)'!$C$25,"ym")))/7)&gt;0,
      INT(('ObjProd (2)'!$C$25-EDATE(I870,DATEDIF(I870,'ObjProd (2)'!$C$25,"y")*12+DATEDIF(I870,'ObjProd (2)'!$C$25,"ym")))/7) &amp; " sem.",
      "")
)
)</f>
        <v>7 mois 1 sem.</v>
      </c>
      <c r="L870" s="11" t="str">
        <f t="shared" si="151"/>
        <v xml:space="preserve">RG9 </v>
      </c>
      <c r="M870" s="9">
        <f t="shared" si="152"/>
        <v>168</v>
      </c>
      <c r="N870" s="9" t="str" cm="1">
        <f t="array" aca="1" ref="N870" ca="1">LEFT(L870, IF(ISNUMBER(SUBSTITUTE(_xludf.MID(L870, 2, 1), ".", ",")), 1, 2))</f>
        <v>RG</v>
      </c>
      <c r="O870" s="19">
        <f t="shared" ca="1" si="163"/>
        <v>9</v>
      </c>
      <c r="P870" s="9" t="str">
        <f t="shared" ca="1" si="164"/>
        <v>X</v>
      </c>
      <c r="Q870" s="9">
        <f t="shared" ca="1" si="165"/>
        <v>9</v>
      </c>
      <c r="R870" s="9" t="str">
        <f t="shared" ca="1" si="156"/>
        <v>X9</v>
      </c>
      <c r="S870" t="str" cm="1">
        <f t="array" ref="S870">IF(ISBLANK(C870),"",IFERROR(INDEX(ListeSeries!$A$2:$A$1045, MATCH(1, (DatasScan!G870=ListeSeries!$B$2:$B$1045) * (DatasScan!H870&gt;=ListeSeries!$D$2:$D$1045) * (DatasScan!H870&lt;=ListeSeries!$E$2:$E$1045), 0)), "no match"))</f>
        <v>GHANAMI</v>
      </c>
      <c r="T870" s="7" t="str" cm="1">
        <f t="array" ref="T870">IF(ISBLANK(C870),"",IFERROR(INDEX(ListeSeries!$C$2:$C$1045, MATCH(1, (DatasScan!G870=ListeSeries!$B$2:$B$1045) * (DatasScan!H870&gt;=ListeSeries!$D$2:$D$1045) * (DatasScan!H870&lt;=ListeSeries!$E$2:$E$1045), 0)), "no match"))</f>
        <v>GHANAMI 45</v>
      </c>
      <c r="U870" s="11" cm="1">
        <f t="array" ref="U870">IF(ISBLANK(C870),"",IFERROR(INDEX(ListeSeries!$F$2:$F$1045, MATCH(1, (DatasScan!G870=ListeSeries!$B$2:$B$1045) * (DatasScan!H870&gt;=ListeSeries!$D$2:$D$1045) * (DatasScan!H870&lt;=ListeSeries!$E$2:$E$1045), 0)), "no match"))</f>
        <v>2306</v>
      </c>
      <c r="V870" s="7">
        <v>3</v>
      </c>
      <c r="X870" s="269"/>
    </row>
    <row r="871" spans="1:29" x14ac:dyDescent="0.25">
      <c r="A871" s="6" t="str">
        <f t="shared" si="148"/>
        <v>CHF</v>
      </c>
      <c r="B871" s="272" t="s">
        <v>1077</v>
      </c>
      <c r="C871" s="190" t="s">
        <v>1084</v>
      </c>
      <c r="D871" s="8">
        <v>4</v>
      </c>
      <c r="F871" s="7" t="str">
        <f t="shared" si="162"/>
        <v>833920230704X 7</v>
      </c>
      <c r="G871" s="21" t="str">
        <f>IF(ISBLANK(C871),"",_xlfn.XLOOKUP(_xlfn.XLOOKUP(VALUE(LEFT(C871,4)),Souches!$B$2:$B$15000,Souches!$E$2:$E$15000),Varietes!$B$2:$B$500,Varietes!$C$2:$C$500))</f>
        <v>DABAS</v>
      </c>
      <c r="H871" s="19">
        <f>IF(ISBLANK(C871),"",_xlfn.XLOOKUP(VALUE(LEFT(C871,4)),Souches!$B$2:$B$15000,Souches!$D$2:$D$15000))</f>
        <v>39</v>
      </c>
      <c r="I871" s="10">
        <f t="shared" si="150"/>
        <v>45111</v>
      </c>
      <c r="J871" s="19">
        <f>IF(I871="","",INT(('ObjProd (2)'!$C$25-I871)/7 * (ABS('ObjProd (2)'!$C$25-I871)&gt;=7)))</f>
        <v>115</v>
      </c>
      <c r="K871" s="10" t="str">
        <f>IF(I871="","",
IF(AND(DATEDIF(I871,'ObjProd (2)'!$C$25,"y")=0,DATEDIF(I871,'ObjProd (2)'!$C$25,"ym")=0,
   INT(('ObjProd (2)'!$C$25-EDATE(I871,DATEDIF(I871,'ObjProd (2)'!$C$25,"y")*12+DATEDIF(I871,'ObjProd (2)'!$C$25,"ym")))/7)=0),
   "&lt; 1 sem.",
   IF(DATEDIF(I871,'ObjProd (2)'!$C$25,"y")&gt;0,DATEDIF(I871,'ObjProd (2)'!$C$25,"y") &amp; " " &amp; IF(DATEDIF(I871,'ObjProd (2)'!$C$25,"y")=1,"an ","ans "),"") &amp;
   IF(DATEDIF(I871,'ObjProd (2)'!$C$25,"ym")&gt;0,DATEDIF(I871,'ObjProd (2)'!$C$25,"ym") &amp; " mois ", "") &amp;
   IF(INT(('ObjProd (2)'!$C$25-EDATE(I871,DATEDIF(I871,'ObjProd (2)'!$C$25,"y")*12+DATEDIF(I871,'ObjProd (2)'!$C$25,"ym")))/7)&gt;0,
      INT(('ObjProd (2)'!$C$25-EDATE(I871,DATEDIF(I871,'ObjProd (2)'!$C$25,"y")*12+DATEDIF(I871,'ObjProd (2)'!$C$25,"ym")))/7) &amp; " sem.",
      "")
)
)</f>
        <v>2 ans 2 mois 2 sem.</v>
      </c>
      <c r="L871" s="11" t="str">
        <f t="shared" si="151"/>
        <v xml:space="preserve">X 7 </v>
      </c>
      <c r="M871" s="9">
        <f t="shared" si="152"/>
        <v>56</v>
      </c>
      <c r="N871" s="9" t="str" cm="1">
        <f t="array" aca="1" ref="N871" ca="1">LEFT(L871, IF(ISNUMBER(SUBSTITUTE(_xludf.MID(L871, 2, 1), ".", ",")), 1, 2))</f>
        <v xml:space="preserve">X </v>
      </c>
      <c r="O871" s="19">
        <f t="shared" ca="1" si="163"/>
        <v>7</v>
      </c>
      <c r="P871" s="9" t="str">
        <f t="shared" ca="1" si="164"/>
        <v>X</v>
      </c>
      <c r="Q871" s="9">
        <f t="shared" ca="1" si="165"/>
        <v>7</v>
      </c>
      <c r="R871" s="9" t="str">
        <f t="shared" ca="1" si="156"/>
        <v>X7</v>
      </c>
      <c r="S871" t="str" cm="1">
        <f t="array" ref="S871">IF(ISBLANK(C871),"",IFERROR(INDEX(ListeSeries!$A$2:$A$1045, MATCH(1, (DatasScan!G871=ListeSeries!$B$2:$B$1045) * (DatasScan!H871&gt;=ListeSeries!$D$2:$D$1045) * (DatasScan!H871&lt;=ListeSeries!$E$2:$E$1045), 0)), "no match"))</f>
        <v>DABBAS</v>
      </c>
      <c r="T871" s="7" t="str" cm="1">
        <f t="array" ref="T871">IF(ISBLANK(C871),"",IFERROR(INDEX(ListeSeries!$C$2:$C$1045, MATCH(1, (DatasScan!G871=ListeSeries!$B$2:$B$1045) * (DatasScan!H871&gt;=ListeSeries!$D$2:$D$1045) * (DatasScan!H871&lt;=ListeSeries!$E$2:$E$1045), 0)), "no match"))</f>
        <v>DABBAS 4</v>
      </c>
      <c r="U871" s="11" t="str" cm="1">
        <f t="array" ref="U871">IF(ISBLANK(C871),"",IFERROR(INDEX(ListeSeries!$F$2:$F$1045, MATCH(1, (DatasScan!G871=ListeSeries!$B$2:$B$1045) * (DatasScan!H871&gt;=ListeSeries!$D$2:$D$1045) * (DatasScan!H871&lt;=ListeSeries!$E$2:$E$1045), 0)), "no match"))</f>
        <v>33-47</v>
      </c>
      <c r="V871" s="7">
        <v>1</v>
      </c>
      <c r="X871" s="269"/>
    </row>
    <row r="872" spans="1:29" x14ac:dyDescent="0.25">
      <c r="A872" s="6" t="str">
        <f t="shared" si="148"/>
        <v>CHF</v>
      </c>
      <c r="B872" s="272" t="s">
        <v>1077</v>
      </c>
      <c r="C872" s="190" t="s">
        <v>1083</v>
      </c>
      <c r="D872" s="8">
        <v>1</v>
      </c>
      <c r="F872" s="7" t="str">
        <f t="shared" si="162"/>
        <v>832820231128RG1</v>
      </c>
      <c r="G872" s="21" t="str">
        <f>IF(ISBLANK(C872),"",_xlfn.XLOOKUP(_xlfn.XLOOKUP(VALUE(LEFT(C872,4)),Souches!$B$2:$B$15000,Souches!$E$2:$E$15000),Varietes!$B$2:$B$500,Varietes!$C$2:$C$500))</f>
        <v>NWRA</v>
      </c>
      <c r="H872" s="19">
        <f>IF(ISBLANK(C872),"",_xlfn.XLOOKUP(VALUE(LEFT(C872,4)),Souches!$B$2:$B$15000,Souches!$D$2:$D$15000))</f>
        <v>188</v>
      </c>
      <c r="I872" s="10">
        <f t="shared" si="150"/>
        <v>45258</v>
      </c>
      <c r="J872" s="19">
        <f>IF(I872="","",INT(('ObjProd (2)'!$C$25-I872)/7 * (ABS('ObjProd (2)'!$C$25-I872)&gt;=7)))</f>
        <v>94</v>
      </c>
      <c r="K872" s="10" t="str">
        <f>IF(I872="","",
IF(AND(DATEDIF(I872,'ObjProd (2)'!$C$25,"y")=0,DATEDIF(I872,'ObjProd (2)'!$C$25,"ym")=0,
   INT(('ObjProd (2)'!$C$25-EDATE(I872,DATEDIF(I872,'ObjProd (2)'!$C$25,"y")*12+DATEDIF(I872,'ObjProd (2)'!$C$25,"ym")))/7)=0),
   "&lt; 1 sem.",
   IF(DATEDIF(I872,'ObjProd (2)'!$C$25,"y")&gt;0,DATEDIF(I872,'ObjProd (2)'!$C$25,"y") &amp; " " &amp; IF(DATEDIF(I872,'ObjProd (2)'!$C$25,"y")=1,"an ","ans "),"") &amp;
   IF(DATEDIF(I872,'ObjProd (2)'!$C$25,"ym")&gt;0,DATEDIF(I872,'ObjProd (2)'!$C$25,"ym") &amp; " mois ", "") &amp;
   IF(INT(('ObjProd (2)'!$C$25-EDATE(I872,DATEDIF(I872,'ObjProd (2)'!$C$25,"y")*12+DATEDIF(I872,'ObjProd (2)'!$C$25,"ym")))/7)&gt;0,
      INT(('ObjProd (2)'!$C$25-EDATE(I872,DATEDIF(I872,'ObjProd (2)'!$C$25,"y")*12+DATEDIF(I872,'ObjProd (2)'!$C$25,"ym")))/7) &amp; " sem.",
      "")
)
)</f>
        <v>1 an 9 mois 3 sem.</v>
      </c>
      <c r="L872" s="11" t="str">
        <f t="shared" si="151"/>
        <v>RG13</v>
      </c>
      <c r="M872" s="9">
        <f t="shared" si="152"/>
        <v>14</v>
      </c>
      <c r="N872" s="9" t="str" cm="1">
        <f t="array" aca="1" ref="N872" ca="1">LEFT(L872, IF(ISNUMBER(SUBSTITUTE(_xludf.MID(L872, 2, 1), ".", ",")), 1, 2))</f>
        <v>RG</v>
      </c>
      <c r="O872" s="19">
        <f t="shared" ca="1" si="163"/>
        <v>13</v>
      </c>
      <c r="P872" s="9" t="str">
        <f t="shared" ca="1" si="164"/>
        <v>X</v>
      </c>
      <c r="Q872" s="9" t="str">
        <f t="shared" ca="1" si="165"/>
        <v>13+</v>
      </c>
      <c r="R872" s="9" t="str">
        <f t="shared" ca="1" si="156"/>
        <v>X13+</v>
      </c>
      <c r="S872" t="str" cm="1">
        <f t="array" ref="S872">IF(ISBLANK(C872),"",IFERROR(INDEX(ListeSeries!$A$2:$A$1045, MATCH(1, (DatasScan!G872=ListeSeries!$B$2:$B$1045) * (DatasScan!H872&gt;=ListeSeries!$D$2:$D$1045) * (DatasScan!H872&lt;=ListeSeries!$E$2:$E$1045), 0)), "no match"))</f>
        <v>NAWADER</v>
      </c>
      <c r="T872" s="7" t="str" cm="1">
        <f t="array" ref="T872">IF(ISBLANK(C872),"",IFERROR(INDEX(ListeSeries!$C$2:$C$1045, MATCH(1, (DatasScan!G872=ListeSeries!$B$2:$B$1045) * (DatasScan!H872&gt;=ListeSeries!$D$2:$D$1045) * (DatasScan!H872&lt;=ListeSeries!$E$2:$E$1045), 0)), "no match"))</f>
        <v>NAWADER 39</v>
      </c>
      <c r="U872" s="11" t="str" cm="1">
        <f t="array" ref="U872">IF(ISBLANK(C872),"",IFERROR(INDEX(ListeSeries!$F$2:$F$1045, MATCH(1, (DatasScan!G872=ListeSeries!$B$2:$B$1045) * (DatasScan!H872&gt;=ListeSeries!$D$2:$D$1045) * (DatasScan!H872&lt;=ListeSeries!$E$2:$E$1045), 0)), "no match"))</f>
        <v>185-188</v>
      </c>
      <c r="V872" s="7">
        <v>0.1</v>
      </c>
      <c r="X872" s="269"/>
    </row>
    <row r="873" spans="1:29" x14ac:dyDescent="0.25">
      <c r="A873" s="6" t="str">
        <f t="shared" si="148"/>
        <v>CHF</v>
      </c>
      <c r="B873" s="272" t="s">
        <v>1077</v>
      </c>
      <c r="C873" s="190" t="s">
        <v>2167</v>
      </c>
      <c r="D873" s="8">
        <v>1</v>
      </c>
      <c r="F873" s="7" t="str">
        <f t="shared" si="162"/>
        <v>805620221103RG7</v>
      </c>
      <c r="G873" s="21" t="str">
        <f>IF(ISBLANK(C873),"",_xlfn.XLOOKUP(_xlfn.XLOOKUP(VALUE(LEFT(C873,4)),Souches!$B$2:$B$15000,Souches!$E$2:$E$15000),Varietes!$B$2:$B$500,Varietes!$C$2:$C$500))</f>
        <v>NWRA</v>
      </c>
      <c r="H873" s="19">
        <f>IF(ISBLANK(C873),"",_xlfn.XLOOKUP(VALUE(LEFT(C873,4)),Souches!$B$2:$B$15000,Souches!$D$2:$D$15000))</f>
        <v>181</v>
      </c>
      <c r="I873" s="10">
        <f t="shared" si="150"/>
        <v>44868</v>
      </c>
      <c r="J873" s="19">
        <f>IF(I873="","",INT(('ObjProd (2)'!$C$25-I873)/7 * (ABS('ObjProd (2)'!$C$25-I873)&gt;=7)))</f>
        <v>150</v>
      </c>
      <c r="K873" s="10" t="str">
        <f>IF(I873="","",
IF(AND(DATEDIF(I873,'ObjProd (2)'!$C$25,"y")=0,DATEDIF(I873,'ObjProd (2)'!$C$25,"ym")=0,
   INT(('ObjProd (2)'!$C$25-EDATE(I873,DATEDIF(I873,'ObjProd (2)'!$C$25,"y")*12+DATEDIF(I873,'ObjProd (2)'!$C$25,"ym")))/7)=0),
   "&lt; 1 sem.",
   IF(DATEDIF(I873,'ObjProd (2)'!$C$25,"y")&gt;0,DATEDIF(I873,'ObjProd (2)'!$C$25,"y") &amp; " " &amp; IF(DATEDIF(I873,'ObjProd (2)'!$C$25,"y")=1,"an ","ans "),"") &amp;
   IF(DATEDIF(I873,'ObjProd (2)'!$C$25,"ym")&gt;0,DATEDIF(I873,'ObjProd (2)'!$C$25,"ym") &amp; " mois ", "") &amp;
   IF(INT(('ObjProd (2)'!$C$25-EDATE(I873,DATEDIF(I873,'ObjProd (2)'!$C$25,"y")*12+DATEDIF(I873,'ObjProd (2)'!$C$25,"ym")))/7)&gt;0,
      INT(('ObjProd (2)'!$C$25-EDATE(I873,DATEDIF(I873,'ObjProd (2)'!$C$25,"y")*12+DATEDIF(I873,'ObjProd (2)'!$C$25,"ym")))/7) &amp; " sem.",
      "")
)
)</f>
        <v>2 ans 10 mois 2 sem.</v>
      </c>
      <c r="L873" s="11" t="str">
        <f t="shared" si="151"/>
        <v xml:space="preserve">RG7 </v>
      </c>
      <c r="M873" s="9">
        <f t="shared" si="152"/>
        <v>14</v>
      </c>
      <c r="N873" s="9" t="str" cm="1">
        <f t="array" aca="1" ref="N873" ca="1">LEFT(L873, IF(ISNUMBER(SUBSTITUTE(_xludf.MID(L873, 2, 1), ".", ",")), 1, 2))</f>
        <v>RG</v>
      </c>
      <c r="O873" s="19">
        <f t="shared" ca="1" si="163"/>
        <v>7</v>
      </c>
      <c r="P873" s="9" t="str">
        <f t="shared" ca="1" si="164"/>
        <v>X</v>
      </c>
      <c r="Q873" s="9">
        <f t="shared" ca="1" si="165"/>
        <v>7</v>
      </c>
      <c r="R873" s="9" t="str">
        <f t="shared" ca="1" si="156"/>
        <v>X7</v>
      </c>
      <c r="S873" t="str" cm="1">
        <f t="array" ref="S873">IF(ISBLANK(C873),"",IFERROR(INDEX(ListeSeries!$A$2:$A$1045, MATCH(1, (DatasScan!G873=ListeSeries!$B$2:$B$1045) * (DatasScan!H873&gt;=ListeSeries!$D$2:$D$1045) * (DatasScan!H873&lt;=ListeSeries!$E$2:$E$1045), 0)), "no match"))</f>
        <v>NAWADER</v>
      </c>
      <c r="T873" s="7" t="str" cm="1">
        <f t="array" ref="T873">IF(ISBLANK(C873),"",IFERROR(INDEX(ListeSeries!$C$2:$C$1045, MATCH(1, (DatasScan!G873=ListeSeries!$B$2:$B$1045) * (DatasScan!H873&gt;=ListeSeries!$D$2:$D$1045) * (DatasScan!H873&lt;=ListeSeries!$E$2:$E$1045), 0)), "no match"))</f>
        <v>NAWADER 38</v>
      </c>
      <c r="U873" s="11" t="str" cm="1">
        <f t="array" ref="U873">IF(ISBLANK(C873),"",IFERROR(INDEX(ListeSeries!$F$2:$F$1045, MATCH(1, (DatasScan!G873=ListeSeries!$B$2:$B$1045) * (DatasScan!H873&gt;=ListeSeries!$D$2:$D$1045) * (DatasScan!H873&lt;=ListeSeries!$E$2:$E$1045), 0)), "no match"))</f>
        <v>175-184</v>
      </c>
      <c r="V873" s="7">
        <v>0</v>
      </c>
      <c r="X873" s="269"/>
    </row>
    <row r="874" spans="1:29" x14ac:dyDescent="0.25">
      <c r="A874" s="6" t="str">
        <f t="shared" si="148"/>
        <v>CHF</v>
      </c>
      <c r="B874" s="272" t="s">
        <v>1077</v>
      </c>
      <c r="C874" s="190" t="s">
        <v>2168</v>
      </c>
      <c r="D874" s="8">
        <v>2</v>
      </c>
      <c r="F874" s="7" t="str">
        <f t="shared" si="162"/>
        <v>805020230427RG9</v>
      </c>
      <c r="G874" s="21" t="str">
        <f>IF(ISBLANK(C874),"",_xlfn.XLOOKUP(_xlfn.XLOOKUP(VALUE(LEFT(C874,4)),Souches!$B$2:$B$15000,Souches!$E$2:$E$15000),Varietes!$B$2:$B$500,Varietes!$C$2:$C$500))</f>
        <v>NWRA</v>
      </c>
      <c r="H874" s="19">
        <f>IF(ISBLANK(C874),"",_xlfn.XLOOKUP(VALUE(LEFT(C874,4)),Souches!$B$2:$B$15000,Souches!$D$2:$D$15000))</f>
        <v>175</v>
      </c>
      <c r="I874" s="10">
        <f t="shared" si="150"/>
        <v>45043</v>
      </c>
      <c r="J874" s="19">
        <f>IF(I874="","",INT(('ObjProd (2)'!$C$25-I874)/7 * (ABS('ObjProd (2)'!$C$25-I874)&gt;=7)))</f>
        <v>125</v>
      </c>
      <c r="K874" s="10" t="str">
        <f>IF(I874="","",
IF(AND(DATEDIF(I874,'ObjProd (2)'!$C$25,"y")=0,DATEDIF(I874,'ObjProd (2)'!$C$25,"ym")=0,
   INT(('ObjProd (2)'!$C$25-EDATE(I874,DATEDIF(I874,'ObjProd (2)'!$C$25,"y")*12+DATEDIF(I874,'ObjProd (2)'!$C$25,"ym")))/7)=0),
   "&lt; 1 sem.",
   IF(DATEDIF(I874,'ObjProd (2)'!$C$25,"y")&gt;0,DATEDIF(I874,'ObjProd (2)'!$C$25,"y") &amp; " " &amp; IF(DATEDIF(I874,'ObjProd (2)'!$C$25,"y")=1,"an ","ans "),"") &amp;
   IF(DATEDIF(I874,'ObjProd (2)'!$C$25,"ym")&gt;0,DATEDIF(I874,'ObjProd (2)'!$C$25,"ym") &amp; " mois ", "") &amp;
   IF(INT(('ObjProd (2)'!$C$25-EDATE(I874,DATEDIF(I874,'ObjProd (2)'!$C$25,"y")*12+DATEDIF(I874,'ObjProd (2)'!$C$25,"ym")))/7)&gt;0,
      INT(('ObjProd (2)'!$C$25-EDATE(I874,DATEDIF(I874,'ObjProd (2)'!$C$25,"y")*12+DATEDIF(I874,'ObjProd (2)'!$C$25,"ym")))/7) &amp; " sem.",
      "")
)
)</f>
        <v>2 ans 4 mois 3 sem.</v>
      </c>
      <c r="L874" s="11" t="str">
        <f t="shared" si="151"/>
        <v xml:space="preserve">RG9 </v>
      </c>
      <c r="M874" s="9">
        <f t="shared" si="152"/>
        <v>28</v>
      </c>
      <c r="N874" s="9" t="str" cm="1">
        <f t="array" aca="1" ref="N874" ca="1">LEFT(L874, IF(ISNUMBER(SUBSTITUTE(_xludf.MID(L874, 2, 1), ".", ",")), 1, 2))</f>
        <v>RG</v>
      </c>
      <c r="O874" s="19">
        <f t="shared" ca="1" si="163"/>
        <v>9</v>
      </c>
      <c r="P874" s="9" t="str">
        <f t="shared" ca="1" si="164"/>
        <v>X</v>
      </c>
      <c r="Q874" s="9">
        <f t="shared" ca="1" si="165"/>
        <v>9</v>
      </c>
      <c r="R874" s="9" t="str">
        <f t="shared" ca="1" si="156"/>
        <v>X9</v>
      </c>
      <c r="S874" t="str" cm="1">
        <f t="array" ref="S874">IF(ISBLANK(C874),"",IFERROR(INDEX(ListeSeries!$A$2:$A$1045, MATCH(1, (DatasScan!G874=ListeSeries!$B$2:$B$1045) * (DatasScan!H874&gt;=ListeSeries!$D$2:$D$1045) * (DatasScan!H874&lt;=ListeSeries!$E$2:$E$1045), 0)), "no match"))</f>
        <v>NAWADER</v>
      </c>
      <c r="T874" s="7" t="str" cm="1">
        <f t="array" ref="T874">IF(ISBLANK(C874),"",IFERROR(INDEX(ListeSeries!$C$2:$C$1045, MATCH(1, (DatasScan!G874=ListeSeries!$B$2:$B$1045) * (DatasScan!H874&gt;=ListeSeries!$D$2:$D$1045) * (DatasScan!H874&lt;=ListeSeries!$E$2:$E$1045), 0)), "no match"))</f>
        <v>NAWADER 38</v>
      </c>
      <c r="U874" s="11" t="str" cm="1">
        <f t="array" ref="U874">IF(ISBLANK(C874),"",IFERROR(INDEX(ListeSeries!$F$2:$F$1045, MATCH(1, (DatasScan!G874=ListeSeries!$B$2:$B$1045) * (DatasScan!H874&gt;=ListeSeries!$D$2:$D$1045) * (DatasScan!H874&lt;=ListeSeries!$E$2:$E$1045), 0)), "no match"))</f>
        <v>175-184</v>
      </c>
      <c r="V874" s="7">
        <v>0.1</v>
      </c>
      <c r="X874" s="269"/>
    </row>
    <row r="875" spans="1:29" x14ac:dyDescent="0.25">
      <c r="A875" s="6" t="str">
        <f t="shared" si="148"/>
        <v>CHF</v>
      </c>
      <c r="B875" s="272" t="s">
        <v>1077</v>
      </c>
      <c r="C875" s="190" t="s">
        <v>1085</v>
      </c>
      <c r="D875" s="8">
        <v>2</v>
      </c>
      <c r="F875" s="7" t="str">
        <f t="shared" si="162"/>
        <v>775120221013X 1</v>
      </c>
      <c r="G875" s="21" t="str">
        <f>IF(ISBLANK(C875),"",_xlfn.XLOOKUP(_xlfn.XLOOKUP(VALUE(LEFT(C875,4)),Souches!$B$2:$B$15000,Souches!$E$2:$E$15000),Varietes!$B$2:$B$500,Varietes!$C$2:$C$500))</f>
        <v>GAIS</v>
      </c>
      <c r="H875" s="19">
        <f>IF(ISBLANK(C875),"",_xlfn.XLOOKUP(VALUE(LEFT(C875,4)),Souches!$B$2:$B$15000,Souches!$D$2:$D$15000))</f>
        <v>91</v>
      </c>
      <c r="I875" s="10">
        <f t="shared" si="150"/>
        <v>44847</v>
      </c>
      <c r="J875" s="19">
        <f>IF(I875="","",INT(('ObjProd (2)'!$C$25-I875)/7 * (ABS('ObjProd (2)'!$C$25-I875)&gt;=7)))</f>
        <v>153</v>
      </c>
      <c r="K875" s="10" t="str">
        <f>IF(I875="","",
IF(AND(DATEDIF(I875,'ObjProd (2)'!$C$25,"y")=0,DATEDIF(I875,'ObjProd (2)'!$C$25,"ym")=0,
   INT(('ObjProd (2)'!$C$25-EDATE(I875,DATEDIF(I875,'ObjProd (2)'!$C$25,"y")*12+DATEDIF(I875,'ObjProd (2)'!$C$25,"ym")))/7)=0),
   "&lt; 1 sem.",
   IF(DATEDIF(I875,'ObjProd (2)'!$C$25,"y")&gt;0,DATEDIF(I875,'ObjProd (2)'!$C$25,"y") &amp; " " &amp; IF(DATEDIF(I875,'ObjProd (2)'!$C$25,"y")=1,"an ","ans "),"") &amp;
   IF(DATEDIF(I875,'ObjProd (2)'!$C$25,"ym")&gt;0,DATEDIF(I875,'ObjProd (2)'!$C$25,"ym") &amp; " mois ", "") &amp;
   IF(INT(('ObjProd (2)'!$C$25-EDATE(I875,DATEDIF(I875,'ObjProd (2)'!$C$25,"y")*12+DATEDIF(I875,'ObjProd (2)'!$C$25,"ym")))/7)&gt;0,
      INT(('ObjProd (2)'!$C$25-EDATE(I875,DATEDIF(I875,'ObjProd (2)'!$C$25,"y")*12+DATEDIF(I875,'ObjProd (2)'!$C$25,"ym")))/7) &amp; " sem.",
      "")
)
)</f>
        <v xml:space="preserve">2 ans 11 mois </v>
      </c>
      <c r="L875" s="11" t="str">
        <f t="shared" si="151"/>
        <v>X 11</v>
      </c>
      <c r="M875" s="9">
        <f t="shared" si="152"/>
        <v>28</v>
      </c>
      <c r="N875" s="9" t="str" cm="1">
        <f t="array" aca="1" ref="N875" ca="1">LEFT(L875, IF(ISNUMBER(SUBSTITUTE(_xludf.MID(L875, 2, 1), ".", ",")), 1, 2))</f>
        <v xml:space="preserve">X </v>
      </c>
      <c r="O875" s="19">
        <f t="shared" ca="1" si="163"/>
        <v>11</v>
      </c>
      <c r="P875" s="9" t="str">
        <f t="shared" ca="1" si="164"/>
        <v>X</v>
      </c>
      <c r="Q875" s="9">
        <f t="shared" ca="1" si="165"/>
        <v>11</v>
      </c>
      <c r="R875" s="9" t="str">
        <f t="shared" ca="1" si="156"/>
        <v>X11</v>
      </c>
      <c r="S875" t="str" cm="1">
        <f t="array" ref="S875">IF(ISBLANK(C875),"",IFERROR(INDEX(ListeSeries!$A$2:$A$1045, MATCH(1, (DatasScan!G875=ListeSeries!$B$2:$B$1045) * (DatasScan!H875&gt;=ListeSeries!$D$2:$D$1045) * (DatasScan!H875&lt;=ListeSeries!$E$2:$E$1045), 0)), "no match"))</f>
        <v>SAGGAI</v>
      </c>
      <c r="T875" s="7" t="str" cm="1">
        <f t="array" ref="T875">IF(ISBLANK(C875),"",IFERROR(INDEX(ListeSeries!$C$2:$C$1045, MATCH(1, (DatasScan!G875=ListeSeries!$B$2:$B$1045) * (DatasScan!H875&gt;=ListeSeries!$D$2:$D$1045) * (DatasScan!H875&lt;=ListeSeries!$E$2:$E$1045), 0)), "no match"))</f>
        <v>SAGGAI 13</v>
      </c>
      <c r="U875" s="11" t="str" cm="1">
        <f t="array" ref="U875">IF(ISBLANK(C875),"",IFERROR(INDEX(ListeSeries!$F$2:$F$1045, MATCH(1, (DatasScan!G875=ListeSeries!$B$2:$B$1045) * (DatasScan!H875&gt;=ListeSeries!$D$2:$D$1045) * (DatasScan!H875&lt;=ListeSeries!$E$2:$E$1045), 0)), "no match"))</f>
        <v>91-100</v>
      </c>
      <c r="V875" s="7">
        <v>0.1</v>
      </c>
      <c r="X875" s="269"/>
    </row>
    <row r="876" spans="1:29" x14ac:dyDescent="0.25">
      <c r="A876" s="6" t="str">
        <f t="shared" si="148"/>
        <v>CHF</v>
      </c>
      <c r="B876" s="272" t="s">
        <v>1077</v>
      </c>
      <c r="C876" s="190" t="s">
        <v>1086</v>
      </c>
      <c r="D876" s="8">
        <v>2</v>
      </c>
      <c r="F876" s="7" t="str">
        <f t="shared" si="162"/>
        <v>806120230110RG1</v>
      </c>
      <c r="G876" s="21" t="str">
        <f>IF(ISBLANK(C876),"",_xlfn.XLOOKUP(_xlfn.XLOOKUP(VALUE(LEFT(C876,4)),Souches!$B$2:$B$15000,Souches!$E$2:$E$15000),Varietes!$B$2:$B$500,Varietes!$C$2:$C$500))</f>
        <v>GAIS</v>
      </c>
      <c r="H876" s="19">
        <f>IF(ISBLANK(C876),"",_xlfn.XLOOKUP(VALUE(LEFT(C876,4)),Souches!$B$2:$B$15000,Souches!$D$2:$D$15000))</f>
        <v>102</v>
      </c>
      <c r="I876" s="10">
        <f t="shared" si="150"/>
        <v>44936</v>
      </c>
      <c r="J876" s="19">
        <f>IF(I876="","",INT(('ObjProd (2)'!$C$25-I876)/7 * (ABS('ObjProd (2)'!$C$25-I876)&gt;=7)))</f>
        <v>140</v>
      </c>
      <c r="K876" s="10" t="str">
        <f>IF(I876="","",
IF(AND(DATEDIF(I876,'ObjProd (2)'!$C$25,"y")=0,DATEDIF(I876,'ObjProd (2)'!$C$25,"ym")=0,
   INT(('ObjProd (2)'!$C$25-EDATE(I876,DATEDIF(I876,'ObjProd (2)'!$C$25,"y")*12+DATEDIF(I876,'ObjProd (2)'!$C$25,"ym")))/7)=0),
   "&lt; 1 sem.",
   IF(DATEDIF(I876,'ObjProd (2)'!$C$25,"y")&gt;0,DATEDIF(I876,'ObjProd (2)'!$C$25,"y") &amp; " " &amp; IF(DATEDIF(I876,'ObjProd (2)'!$C$25,"y")=1,"an ","ans "),"") &amp;
   IF(DATEDIF(I876,'ObjProd (2)'!$C$25,"ym")&gt;0,DATEDIF(I876,'ObjProd (2)'!$C$25,"ym") &amp; " mois ", "") &amp;
   IF(INT(('ObjProd (2)'!$C$25-EDATE(I876,DATEDIF(I876,'ObjProd (2)'!$C$25,"y")*12+DATEDIF(I876,'ObjProd (2)'!$C$25,"ym")))/7)&gt;0,
      INT(('ObjProd (2)'!$C$25-EDATE(I876,DATEDIF(I876,'ObjProd (2)'!$C$25,"y")*12+DATEDIF(I876,'ObjProd (2)'!$C$25,"ym")))/7) &amp; " sem.",
      "")
)
)</f>
        <v>2 ans 8 mois 1 sem.</v>
      </c>
      <c r="L876" s="11" t="str">
        <f t="shared" si="151"/>
        <v>RG10</v>
      </c>
      <c r="M876" s="9">
        <f t="shared" si="152"/>
        <v>28</v>
      </c>
      <c r="N876" s="9" t="str" cm="1">
        <f t="array" aca="1" ref="N876" ca="1">LEFT(L876, IF(ISNUMBER(SUBSTITUTE(_xludf.MID(L876, 2, 1), ".", ",")), 1, 2))</f>
        <v>RG</v>
      </c>
      <c r="O876" s="19">
        <f t="shared" ca="1" si="163"/>
        <v>10</v>
      </c>
      <c r="P876" s="9" t="str">
        <f t="shared" ca="1" si="164"/>
        <v>X</v>
      </c>
      <c r="Q876" s="9">
        <f t="shared" ca="1" si="165"/>
        <v>10</v>
      </c>
      <c r="R876" s="9" t="str">
        <f t="shared" ca="1" si="156"/>
        <v>X10</v>
      </c>
      <c r="S876" t="str" cm="1">
        <f t="array" ref="S876">IF(ISBLANK(C876),"",IFERROR(INDEX(ListeSeries!$A$2:$A$1045, MATCH(1, (DatasScan!G876=ListeSeries!$B$2:$B$1045) * (DatasScan!H876&gt;=ListeSeries!$D$2:$D$1045) * (DatasScan!H876&lt;=ListeSeries!$E$2:$E$1045), 0)), "no match"))</f>
        <v>SAGGAI</v>
      </c>
      <c r="T876" s="7" t="str" cm="1">
        <f t="array" ref="T876">IF(ISBLANK(C876),"",IFERROR(INDEX(ListeSeries!$C$2:$C$1045, MATCH(1, (DatasScan!G876=ListeSeries!$B$2:$B$1045) * (DatasScan!H876&gt;=ListeSeries!$D$2:$D$1045) * (DatasScan!H876&lt;=ListeSeries!$E$2:$E$1045), 0)), "no match"))</f>
        <v>SAGGAI 14</v>
      </c>
      <c r="U876" s="11" t="str" cm="1">
        <f t="array" ref="U876">IF(ISBLANK(C876),"",IFERROR(INDEX(ListeSeries!$F$2:$F$1045, MATCH(1, (DatasScan!G876=ListeSeries!$B$2:$B$1045) * (DatasScan!H876&gt;=ListeSeries!$D$2:$D$1045) * (DatasScan!H876&lt;=ListeSeries!$E$2:$E$1045), 0)), "no match"))</f>
        <v>101-105</v>
      </c>
      <c r="V876" s="7">
        <v>1</v>
      </c>
      <c r="X876" s="269"/>
    </row>
    <row r="877" spans="1:29" x14ac:dyDescent="0.25">
      <c r="A877" s="6" t="str">
        <f t="shared" si="148"/>
        <v>CHF</v>
      </c>
      <c r="B877" s="272" t="s">
        <v>1077</v>
      </c>
      <c r="C877" s="190" t="s">
        <v>2169</v>
      </c>
      <c r="D877" s="8">
        <v>12</v>
      </c>
      <c r="F877" s="7" t="str">
        <f t="shared" si="162"/>
        <v>870920250701RG8</v>
      </c>
      <c r="G877" s="21" t="str">
        <f>IF(ISBLANK(C877),"",_xlfn.XLOOKUP(_xlfn.XLOOKUP(VALUE(LEFT(C877,4)),Souches!$B$2:$B$15000,Souches!$E$2:$E$15000),Varietes!$B$2:$B$500,Varietes!$C$2:$C$500))</f>
        <v>HWALA</v>
      </c>
      <c r="H877" s="19">
        <f>IF(ISBLANK(C877),"",_xlfn.XLOOKUP(VALUE(LEFT(C877,4)),Souches!$B$2:$B$15000,Souches!$D$2:$D$15000))</f>
        <v>9312</v>
      </c>
      <c r="I877" s="10">
        <f t="shared" si="150"/>
        <v>45839</v>
      </c>
      <c r="J877" s="19">
        <f>IF(I877="","",INT(('ObjProd (2)'!$C$25-I877)/7 * (ABS('ObjProd (2)'!$C$25-I877)&gt;=7)))</f>
        <v>11</v>
      </c>
      <c r="K877" s="10" t="str">
        <f>IF(I877="","",
IF(AND(DATEDIF(I877,'ObjProd (2)'!$C$25,"y")=0,DATEDIF(I877,'ObjProd (2)'!$C$25,"ym")=0,
   INT(('ObjProd (2)'!$C$25-EDATE(I877,DATEDIF(I877,'ObjProd (2)'!$C$25,"y")*12+DATEDIF(I877,'ObjProd (2)'!$C$25,"ym")))/7)=0),
   "&lt; 1 sem.",
   IF(DATEDIF(I877,'ObjProd (2)'!$C$25,"y")&gt;0,DATEDIF(I877,'ObjProd (2)'!$C$25,"y") &amp; " " &amp; IF(DATEDIF(I877,'ObjProd (2)'!$C$25,"y")=1,"an ","ans "),"") &amp;
   IF(DATEDIF(I877,'ObjProd (2)'!$C$25,"ym")&gt;0,DATEDIF(I877,'ObjProd (2)'!$C$25,"ym") &amp; " mois ", "") &amp;
   IF(INT(('ObjProd (2)'!$C$25-EDATE(I877,DATEDIF(I877,'ObjProd (2)'!$C$25,"y")*12+DATEDIF(I877,'ObjProd (2)'!$C$25,"ym")))/7)&gt;0,
      INT(('ObjProd (2)'!$C$25-EDATE(I877,DATEDIF(I877,'ObjProd (2)'!$C$25,"y")*12+DATEDIF(I877,'ObjProd (2)'!$C$25,"ym")))/7) &amp; " sem.",
      "")
)
)</f>
        <v>2 mois 2 sem.</v>
      </c>
      <c r="L877" s="11" t="str">
        <f t="shared" si="151"/>
        <v xml:space="preserve">RG8 </v>
      </c>
      <c r="M877" s="9">
        <f t="shared" si="152"/>
        <v>168</v>
      </c>
      <c r="N877" s="9" t="str" cm="1">
        <f t="array" aca="1" ref="N877" ca="1">LEFT(L877, IF(ISNUMBER(SUBSTITUTE(_xludf.MID(L877, 2, 1), ".", ",")), 1, 2))</f>
        <v>RG</v>
      </c>
      <c r="O877" s="19">
        <f t="shared" ca="1" si="163"/>
        <v>8</v>
      </c>
      <c r="P877" s="9" t="str">
        <f t="shared" ca="1" si="164"/>
        <v>X</v>
      </c>
      <c r="Q877" s="9">
        <f t="shared" ca="1" si="165"/>
        <v>8</v>
      </c>
      <c r="R877" s="9" t="str">
        <f t="shared" ca="1" si="156"/>
        <v>X8</v>
      </c>
      <c r="S877" t="str" cm="1">
        <f t="array" ref="S877">IF(ISBLANK(C877),"",IFERROR(INDEX(ListeSeries!$A$2:$A$1045, MATCH(1, (DatasScan!G877=ListeSeries!$B$2:$B$1045) * (DatasScan!H877&gt;=ListeSeries!$D$2:$D$1045) * (DatasScan!H877&lt;=ListeSeries!$E$2:$E$1045), 0)), "no match"))</f>
        <v>HELWA</v>
      </c>
      <c r="T877" s="7" t="str" cm="1">
        <f t="array" ref="T877">IF(ISBLANK(C877),"",IFERROR(INDEX(ListeSeries!$C$2:$C$1045, MATCH(1, (DatasScan!G877=ListeSeries!$B$2:$B$1045) * (DatasScan!H877&gt;=ListeSeries!$D$2:$D$1045) * (DatasScan!H877&lt;=ListeSeries!$E$2:$E$1045), 0)), "no match"))</f>
        <v>HELWA 5</v>
      </c>
      <c r="U877" s="11" cm="1">
        <f t="array" ref="U877">IF(ISBLANK(C877),"",IFERROR(INDEX(ListeSeries!$F$2:$F$1045, MATCH(1, (DatasScan!G877=ListeSeries!$B$2:$B$1045) * (DatasScan!H877&gt;=ListeSeries!$D$2:$D$1045) * (DatasScan!H877&lt;=ListeSeries!$E$2:$E$1045), 0)), "no match"))</f>
        <v>9312</v>
      </c>
      <c r="V877" s="7">
        <v>4</v>
      </c>
      <c r="X877" s="269"/>
    </row>
    <row r="878" spans="1:29" x14ac:dyDescent="0.25">
      <c r="A878" s="6" t="str">
        <f t="shared" si="148"/>
        <v>CHF</v>
      </c>
      <c r="B878" s="272" t="s">
        <v>1077</v>
      </c>
      <c r="C878" s="190" t="s">
        <v>2170</v>
      </c>
      <c r="D878" s="8">
        <v>2</v>
      </c>
      <c r="F878" s="7" t="str">
        <f t="shared" si="162"/>
        <v>833720250702RG1</v>
      </c>
      <c r="G878" s="21" t="str">
        <f>IF(ISBLANK(C878),"",_xlfn.XLOOKUP(_xlfn.XLOOKUP(VALUE(LEFT(C878,4)),Souches!$B$2:$B$15000,Souches!$E$2:$E$15000),Varietes!$B$2:$B$500,Varietes!$C$2:$C$500))</f>
        <v>DABAS</v>
      </c>
      <c r="H878" s="19">
        <f>IF(ISBLANK(C878),"",_xlfn.XLOOKUP(VALUE(LEFT(C878,4)),Souches!$B$2:$B$15000,Souches!$D$2:$D$15000))</f>
        <v>36</v>
      </c>
      <c r="I878" s="10">
        <f t="shared" si="150"/>
        <v>45840</v>
      </c>
      <c r="J878" s="19">
        <f>IF(I878="","",INT(('ObjProd (2)'!$C$25-I878)/7 * (ABS('ObjProd (2)'!$C$25-I878)&gt;=7)))</f>
        <v>11</v>
      </c>
      <c r="K878" s="10" t="str">
        <f>IF(I878="","",
IF(AND(DATEDIF(I878,'ObjProd (2)'!$C$25,"y")=0,DATEDIF(I878,'ObjProd (2)'!$C$25,"ym")=0,
   INT(('ObjProd (2)'!$C$25-EDATE(I878,DATEDIF(I878,'ObjProd (2)'!$C$25,"y")*12+DATEDIF(I878,'ObjProd (2)'!$C$25,"ym")))/7)=0),
   "&lt; 1 sem.",
   IF(DATEDIF(I878,'ObjProd (2)'!$C$25,"y")&gt;0,DATEDIF(I878,'ObjProd (2)'!$C$25,"y") &amp; " " &amp; IF(DATEDIF(I878,'ObjProd (2)'!$C$25,"y")=1,"an ","ans "),"") &amp;
   IF(DATEDIF(I878,'ObjProd (2)'!$C$25,"ym")&gt;0,DATEDIF(I878,'ObjProd (2)'!$C$25,"ym") &amp; " mois ", "") &amp;
   IF(INT(('ObjProd (2)'!$C$25-EDATE(I878,DATEDIF(I878,'ObjProd (2)'!$C$25,"y")*12+DATEDIF(I878,'ObjProd (2)'!$C$25,"ym")))/7)&gt;0,
      INT(('ObjProd (2)'!$C$25-EDATE(I878,DATEDIF(I878,'ObjProd (2)'!$C$25,"y")*12+DATEDIF(I878,'ObjProd (2)'!$C$25,"ym")))/7) &amp; " sem.",
      "")
)
)</f>
        <v>2 mois 2 sem.</v>
      </c>
      <c r="L878" s="11" t="str">
        <f t="shared" si="151"/>
        <v>RG15</v>
      </c>
      <c r="M878" s="9">
        <f t="shared" si="152"/>
        <v>28</v>
      </c>
      <c r="N878" s="9" t="str" cm="1">
        <f t="array" aca="1" ref="N878" ca="1">LEFT(L878, IF(ISNUMBER(SUBSTITUTE(_xludf.MID(L878, 2, 1), ".", ",")), 1, 2))</f>
        <v>RG</v>
      </c>
      <c r="O878" s="19">
        <f t="shared" ca="1" si="163"/>
        <v>15</v>
      </c>
      <c r="P878" s="9" t="str">
        <f t="shared" ca="1" si="164"/>
        <v>X</v>
      </c>
      <c r="Q878" s="9" t="str">
        <f t="shared" ca="1" si="165"/>
        <v>13+</v>
      </c>
      <c r="R878" s="9" t="str">
        <f t="shared" ca="1" si="156"/>
        <v>X13+</v>
      </c>
      <c r="S878" t="str" cm="1">
        <f t="array" ref="S878">IF(ISBLANK(C878),"",IFERROR(INDEX(ListeSeries!$A$2:$A$1045, MATCH(1, (DatasScan!G878=ListeSeries!$B$2:$B$1045) * (DatasScan!H878&gt;=ListeSeries!$D$2:$D$1045) * (DatasScan!H878&lt;=ListeSeries!$E$2:$E$1045), 0)), "no match"))</f>
        <v>DABBAS</v>
      </c>
      <c r="T878" s="7" t="str" cm="1">
        <f t="array" ref="T878">IF(ISBLANK(C878),"",IFERROR(INDEX(ListeSeries!$C$2:$C$1045, MATCH(1, (DatasScan!G878=ListeSeries!$B$2:$B$1045) * (DatasScan!H878&gt;=ListeSeries!$D$2:$D$1045) * (DatasScan!H878&lt;=ListeSeries!$E$2:$E$1045), 0)), "no match"))</f>
        <v>DABBAS 4</v>
      </c>
      <c r="U878" s="11" t="str" cm="1">
        <f t="array" ref="U878">IF(ISBLANK(C878),"",IFERROR(INDEX(ListeSeries!$F$2:$F$1045, MATCH(1, (DatasScan!G878=ListeSeries!$B$2:$B$1045) * (DatasScan!H878&gt;=ListeSeries!$D$2:$D$1045) * (DatasScan!H878&lt;=ListeSeries!$E$2:$E$1045), 0)), "no match"))</f>
        <v>33-47</v>
      </c>
      <c r="V878" s="7">
        <v>4</v>
      </c>
      <c r="X878" s="269"/>
    </row>
    <row r="879" spans="1:29" x14ac:dyDescent="0.25">
      <c r="A879" s="6" t="str">
        <f t="shared" si="148"/>
        <v>CHF</v>
      </c>
      <c r="B879" s="272" t="s">
        <v>1077</v>
      </c>
      <c r="C879" s="190" t="s">
        <v>1087</v>
      </c>
      <c r="E879" s="11">
        <v>9</v>
      </c>
      <c r="F879" s="7" t="str">
        <f t="shared" si="162"/>
        <v>855920240215X 1</v>
      </c>
      <c r="G879" s="21" t="str">
        <f>IF(ISBLANK(C879),"",_xlfn.XLOOKUP(_xlfn.XLOOKUP(VALUE(LEFT(C879,4)),Souches!$B$2:$B$15000,Souches!$E$2:$E$15000),Varietes!$B$2:$B$500,Varietes!$C$2:$C$500))</f>
        <v>DABAS</v>
      </c>
      <c r="H879" s="19">
        <f>IF(ISBLANK(C879),"",_xlfn.XLOOKUP(VALUE(LEFT(C879,4)),Souches!$B$2:$B$15000,Souches!$D$2:$D$15000))</f>
        <v>56</v>
      </c>
      <c r="I879" s="10">
        <f t="shared" si="150"/>
        <v>45337</v>
      </c>
      <c r="J879" s="19">
        <f>IF(I879="","",INT(('ObjProd (2)'!$C$25-I879)/7 * (ABS('ObjProd (2)'!$C$25-I879)&gt;=7)))</f>
        <v>83</v>
      </c>
      <c r="K879" s="10" t="str">
        <f>IF(I879="","",
IF(AND(DATEDIF(I879,'ObjProd (2)'!$C$25,"y")=0,DATEDIF(I879,'ObjProd (2)'!$C$25,"ym")=0,
   INT(('ObjProd (2)'!$C$25-EDATE(I879,DATEDIF(I879,'ObjProd (2)'!$C$25,"y")*12+DATEDIF(I879,'ObjProd (2)'!$C$25,"ym")))/7)=0),
   "&lt; 1 sem.",
   IF(DATEDIF(I879,'ObjProd (2)'!$C$25,"y")&gt;0,DATEDIF(I879,'ObjProd (2)'!$C$25,"y") &amp; " " &amp; IF(DATEDIF(I879,'ObjProd (2)'!$C$25,"y")=1,"an ","ans "),"") &amp;
   IF(DATEDIF(I879,'ObjProd (2)'!$C$25,"ym")&gt;0,DATEDIF(I879,'ObjProd (2)'!$C$25,"ym") &amp; " mois ", "") &amp;
   IF(INT(('ObjProd (2)'!$C$25-EDATE(I879,DATEDIF(I879,'ObjProd (2)'!$C$25,"y")*12+DATEDIF(I879,'ObjProd (2)'!$C$25,"ym")))/7)&gt;0,
      INT(('ObjProd (2)'!$C$25-EDATE(I879,DATEDIF(I879,'ObjProd (2)'!$C$25,"y")*12+DATEDIF(I879,'ObjProd (2)'!$C$25,"ym")))/7) &amp; " sem.",
      "")
)
)</f>
        <v xml:space="preserve">1 an 7 mois </v>
      </c>
      <c r="L879" s="11" t="str">
        <f t="shared" si="151"/>
        <v>X 12</v>
      </c>
      <c r="M879" s="9">
        <f t="shared" si="152"/>
        <v>9</v>
      </c>
      <c r="N879" s="9" t="str" cm="1">
        <f t="array" aca="1" ref="N879" ca="1">LEFT(L879, IF(ISNUMBER(SUBSTITUTE(_xludf.MID(L879, 2, 1), ".", ",")), 1, 2))</f>
        <v xml:space="preserve">X </v>
      </c>
      <c r="O879" s="19">
        <f t="shared" ca="1" si="163"/>
        <v>12</v>
      </c>
      <c r="P879" s="9" t="str">
        <f t="shared" ca="1" si="164"/>
        <v>X</v>
      </c>
      <c r="Q879" s="9">
        <f t="shared" ca="1" si="165"/>
        <v>12</v>
      </c>
      <c r="R879" s="9" t="str">
        <f t="shared" ca="1" si="156"/>
        <v>X12</v>
      </c>
      <c r="S879" t="str" cm="1">
        <f t="array" ref="S879">IF(ISBLANK(C879),"",IFERROR(INDEX(ListeSeries!$A$2:$A$1045, MATCH(1, (DatasScan!G879=ListeSeries!$B$2:$B$1045) * (DatasScan!H879&gt;=ListeSeries!$D$2:$D$1045) * (DatasScan!H879&lt;=ListeSeries!$E$2:$E$1045), 0)), "no match"))</f>
        <v>DABBAS</v>
      </c>
      <c r="T879" s="7" t="str" cm="1">
        <f t="array" ref="T879">IF(ISBLANK(C879),"",IFERROR(INDEX(ListeSeries!$C$2:$C$1045, MATCH(1, (DatasScan!G879=ListeSeries!$B$2:$B$1045) * (DatasScan!H879&gt;=ListeSeries!$D$2:$D$1045) * (DatasScan!H879&lt;=ListeSeries!$E$2:$E$1045), 0)), "no match"))</f>
        <v>DABBAS 5</v>
      </c>
      <c r="U879" s="11" t="str" cm="1">
        <f t="array" ref="U879">IF(ISBLANK(C879),"",IFERROR(INDEX(ListeSeries!$F$2:$F$1045, MATCH(1, (DatasScan!G879=ListeSeries!$B$2:$B$1045) * (DatasScan!H879&gt;=ListeSeries!$D$2:$D$1045) * (DatasScan!H879&lt;=ListeSeries!$E$2:$E$1045), 0)), "no match"))</f>
        <v>48-66</v>
      </c>
      <c r="V879" s="7">
        <v>1</v>
      </c>
      <c r="X879" s="269"/>
    </row>
    <row r="880" spans="1:29" x14ac:dyDescent="0.25">
      <c r="A880" s="6" t="str">
        <f t="shared" si="148"/>
        <v>CHF</v>
      </c>
      <c r="B880" s="272" t="s">
        <v>1077</v>
      </c>
      <c r="C880" s="190" t="s">
        <v>1088</v>
      </c>
      <c r="D880" s="8">
        <v>1</v>
      </c>
      <c r="E880" s="11">
        <v>7</v>
      </c>
      <c r="F880" s="7" t="str">
        <f t="shared" si="162"/>
        <v>833020230512RG6</v>
      </c>
      <c r="G880" s="21" t="str">
        <f>IF(ISBLANK(C880),"",_xlfn.XLOOKUP(_xlfn.XLOOKUP(VALUE(LEFT(C880,4)),Souches!$B$2:$B$15000,Souches!$E$2:$E$15000),Varietes!$B$2:$B$500,Varietes!$C$2:$C$500))</f>
        <v>GND</v>
      </c>
      <c r="H880" s="19">
        <f>IF(ISBLANK(C880),"",_xlfn.XLOOKUP(VALUE(LEFT(C880,4)),Souches!$B$2:$B$15000,Souches!$D$2:$D$15000))</f>
        <v>18</v>
      </c>
      <c r="I880" s="10">
        <f t="shared" si="150"/>
        <v>45058</v>
      </c>
      <c r="J880" s="19">
        <f>IF(I880="","",INT(('ObjProd (2)'!$C$25-I880)/7 * (ABS('ObjProd (2)'!$C$25-I880)&gt;=7)))</f>
        <v>122</v>
      </c>
      <c r="K880" s="10" t="str">
        <f>IF(I880="","",
IF(AND(DATEDIF(I880,'ObjProd (2)'!$C$25,"y")=0,DATEDIF(I880,'ObjProd (2)'!$C$25,"ym")=0,
   INT(('ObjProd (2)'!$C$25-EDATE(I880,DATEDIF(I880,'ObjProd (2)'!$C$25,"y")*12+DATEDIF(I880,'ObjProd (2)'!$C$25,"ym")))/7)=0),
   "&lt; 1 sem.",
   IF(DATEDIF(I880,'ObjProd (2)'!$C$25,"y")&gt;0,DATEDIF(I880,'ObjProd (2)'!$C$25,"y") &amp; " " &amp; IF(DATEDIF(I880,'ObjProd (2)'!$C$25,"y")=1,"an ","ans "),"") &amp;
   IF(DATEDIF(I880,'ObjProd (2)'!$C$25,"ym")&gt;0,DATEDIF(I880,'ObjProd (2)'!$C$25,"ym") &amp; " mois ", "") &amp;
   IF(INT(('ObjProd (2)'!$C$25-EDATE(I880,DATEDIF(I880,'ObjProd (2)'!$C$25,"y")*12+DATEDIF(I880,'ObjProd (2)'!$C$25,"ym")))/7)&gt;0,
      INT(('ObjProd (2)'!$C$25-EDATE(I880,DATEDIF(I880,'ObjProd (2)'!$C$25,"y")*12+DATEDIF(I880,'ObjProd (2)'!$C$25,"ym")))/7) &amp; " sem.",
      "")
)
)</f>
        <v xml:space="preserve">2 ans 4 mois </v>
      </c>
      <c r="L880" s="11" t="str">
        <f t="shared" si="151"/>
        <v xml:space="preserve">RG6 </v>
      </c>
      <c r="M880" s="9">
        <f t="shared" si="152"/>
        <v>21</v>
      </c>
      <c r="N880" s="9" t="str" cm="1">
        <f t="array" aca="1" ref="N880" ca="1">LEFT(L880, IF(ISNUMBER(SUBSTITUTE(_xludf.MID(L880, 2, 1), ".", ",")), 1, 2))</f>
        <v>RG</v>
      </c>
      <c r="O880" s="19">
        <f t="shared" ca="1" si="163"/>
        <v>6</v>
      </c>
      <c r="P880" s="9" t="str">
        <f t="shared" ca="1" si="164"/>
        <v>X</v>
      </c>
      <c r="Q880" s="9">
        <f t="shared" ca="1" si="165"/>
        <v>6</v>
      </c>
      <c r="R880" s="9" t="str">
        <f t="shared" ca="1" si="156"/>
        <v>X6</v>
      </c>
      <c r="S880" t="str" cm="1">
        <f t="array" ref="S880">IF(ISBLANK(C880),"",IFERROR(INDEX(ListeSeries!$A$2:$A$1045, MATCH(1, (DatasScan!G880=ListeSeries!$B$2:$B$1045) * (DatasScan!H880&gt;=ListeSeries!$D$2:$D$1045) * (DatasScan!H880&lt;=ListeSeries!$E$2:$E$1045), 0)), "no match"))</f>
        <v>GANDA</v>
      </c>
      <c r="T880" s="7" t="str" cm="1">
        <f t="array" ref="T880">IF(ISBLANK(C880),"",IFERROR(INDEX(ListeSeries!$C$2:$C$1045, MATCH(1, (DatasScan!G880=ListeSeries!$B$2:$B$1045) * (DatasScan!H880&gt;=ListeSeries!$D$2:$D$1045) * (DatasScan!H880&lt;=ListeSeries!$E$2:$E$1045), 0)), "no match"))</f>
        <v>GANDA 5</v>
      </c>
      <c r="U880" s="11" t="str" cm="1">
        <f t="array" ref="U880">IF(ISBLANK(C880),"",IFERROR(INDEX(ListeSeries!$F$2:$F$1045, MATCH(1, (DatasScan!G880=ListeSeries!$B$2:$B$1045) * (DatasScan!H880&gt;=ListeSeries!$D$2:$D$1045) * (DatasScan!H880&lt;=ListeSeries!$E$2:$E$1045), 0)), "no match"))</f>
        <v>16-18</v>
      </c>
      <c r="V880" s="7">
        <v>1</v>
      </c>
      <c r="X880" s="269"/>
    </row>
    <row r="881" spans="1:24" x14ac:dyDescent="0.25">
      <c r="A881" s="6" t="str">
        <f t="shared" si="148"/>
        <v>CHF</v>
      </c>
      <c r="B881" s="272" t="s">
        <v>1077</v>
      </c>
      <c r="C881" s="190" t="s">
        <v>1329</v>
      </c>
      <c r="D881" s="8">
        <v>3</v>
      </c>
      <c r="F881" s="7" t="str">
        <f t="shared" si="162"/>
        <v>870120250325RG7</v>
      </c>
      <c r="G881" s="21" t="str">
        <f>IF(ISBLANK(C881),"",_xlfn.XLOOKUP(_xlfn.XLOOKUP(VALUE(LEFT(C881,4)),Souches!$B$2:$B$15000,Souches!$E$2:$E$15000),Varietes!$B$2:$B$500,Varietes!$C$2:$C$500))</f>
        <v>HWALA</v>
      </c>
      <c r="H881" s="19">
        <f>IF(ISBLANK(C881),"",_xlfn.XLOOKUP(VALUE(LEFT(C881,4)),Souches!$B$2:$B$15000,Souches!$D$2:$D$15000))</f>
        <v>9308</v>
      </c>
      <c r="I881" s="10">
        <f t="shared" si="150"/>
        <v>45741</v>
      </c>
      <c r="J881" s="19">
        <f>IF(I881="","",INT(('ObjProd (2)'!$C$25-I881)/7 * (ABS('ObjProd (2)'!$C$25-I881)&gt;=7)))</f>
        <v>25</v>
      </c>
      <c r="K881" s="10" t="str">
        <f>IF(I881="","",
IF(AND(DATEDIF(I881,'ObjProd (2)'!$C$25,"y")=0,DATEDIF(I881,'ObjProd (2)'!$C$25,"ym")=0,
   INT(('ObjProd (2)'!$C$25-EDATE(I881,DATEDIF(I881,'ObjProd (2)'!$C$25,"y")*12+DATEDIF(I881,'ObjProd (2)'!$C$25,"ym")))/7)=0),
   "&lt; 1 sem.",
   IF(DATEDIF(I881,'ObjProd (2)'!$C$25,"y")&gt;0,DATEDIF(I881,'ObjProd (2)'!$C$25,"y") &amp; " " &amp; IF(DATEDIF(I881,'ObjProd (2)'!$C$25,"y")=1,"an ","ans "),"") &amp;
   IF(DATEDIF(I881,'ObjProd (2)'!$C$25,"ym")&gt;0,DATEDIF(I881,'ObjProd (2)'!$C$25,"ym") &amp; " mois ", "") &amp;
   IF(INT(('ObjProd (2)'!$C$25-EDATE(I881,DATEDIF(I881,'ObjProd (2)'!$C$25,"y")*12+DATEDIF(I881,'ObjProd (2)'!$C$25,"ym")))/7)&gt;0,
      INT(('ObjProd (2)'!$C$25-EDATE(I881,DATEDIF(I881,'ObjProd (2)'!$C$25,"y")*12+DATEDIF(I881,'ObjProd (2)'!$C$25,"ym")))/7) &amp; " sem.",
      "")
)
)</f>
        <v>5 mois 3 sem.</v>
      </c>
      <c r="L881" s="11" t="str">
        <f t="shared" si="151"/>
        <v xml:space="preserve">RG7 </v>
      </c>
      <c r="M881" s="9">
        <f t="shared" si="152"/>
        <v>42</v>
      </c>
      <c r="N881" s="9" t="str" cm="1">
        <f t="array" aca="1" ref="N881" ca="1">LEFT(L881, IF(ISNUMBER(SUBSTITUTE(_xludf.MID(L881, 2, 1), ".", ",")), 1, 2))</f>
        <v>RG</v>
      </c>
      <c r="O881" s="19">
        <f t="shared" ca="1" si="163"/>
        <v>7</v>
      </c>
      <c r="P881" s="9" t="str">
        <f t="shared" ca="1" si="164"/>
        <v>X</v>
      </c>
      <c r="Q881" s="9">
        <f t="shared" ca="1" si="165"/>
        <v>7</v>
      </c>
      <c r="R881" s="9" t="str">
        <f t="shared" ca="1" si="156"/>
        <v>X7</v>
      </c>
      <c r="S881" t="str" cm="1">
        <f t="array" ref="S881">IF(ISBLANK(C881),"",IFERROR(INDEX(ListeSeries!$A$2:$A$1045, MATCH(1, (DatasScan!G881=ListeSeries!$B$2:$B$1045) * (DatasScan!H881&gt;=ListeSeries!$D$2:$D$1045) * (DatasScan!H881&lt;=ListeSeries!$E$2:$E$1045), 0)), "no match"))</f>
        <v>HELWA</v>
      </c>
      <c r="T881" s="7" t="str" cm="1">
        <f t="array" ref="T881">IF(ISBLANK(C881),"",IFERROR(INDEX(ListeSeries!$C$2:$C$1045, MATCH(1, (DatasScan!G881=ListeSeries!$B$2:$B$1045) * (DatasScan!H881&gt;=ListeSeries!$D$2:$D$1045) * (DatasScan!H881&lt;=ListeSeries!$E$2:$E$1045), 0)), "no match"))</f>
        <v>HELWA 4</v>
      </c>
      <c r="U881" s="11" cm="1">
        <f t="array" ref="U881">IF(ISBLANK(C881),"",IFERROR(INDEX(ListeSeries!$F$2:$F$1045, MATCH(1, (DatasScan!G881=ListeSeries!$B$2:$B$1045) * (DatasScan!H881&gt;=ListeSeries!$D$2:$D$1045) * (DatasScan!H881&lt;=ListeSeries!$E$2:$E$1045), 0)), "no match"))</f>
        <v>9308</v>
      </c>
      <c r="V881" s="7">
        <v>3</v>
      </c>
      <c r="X881" s="269"/>
    </row>
    <row r="882" spans="1:24" x14ac:dyDescent="0.25">
      <c r="A882" s="6" t="str">
        <f t="shared" si="148"/>
        <v>CHF</v>
      </c>
      <c r="B882" s="272" t="s">
        <v>1077</v>
      </c>
      <c r="C882" s="190" t="s">
        <v>1089</v>
      </c>
      <c r="E882" s="11">
        <v>2</v>
      </c>
      <c r="F882" s="7" t="str">
        <f t="shared" si="162"/>
        <v>853520250204X 1</v>
      </c>
      <c r="G882" s="21" t="str">
        <f>IF(ISBLANK(C882),"",_xlfn.XLOOKUP(_xlfn.XLOOKUP(VALUE(LEFT(C882,4)),Souches!$B$2:$B$15000,Souches!$E$2:$E$15000),Varietes!$B$2:$B$500,Varietes!$C$2:$C$500))</f>
        <v>KNES</v>
      </c>
      <c r="H882" s="19">
        <f>IF(ISBLANK(C882),"",_xlfn.XLOOKUP(VALUE(LEFT(C882,4)),Souches!$B$2:$B$15000,Souches!$D$2:$D$15000))</f>
        <v>131</v>
      </c>
      <c r="I882" s="10">
        <f t="shared" si="150"/>
        <v>45692</v>
      </c>
      <c r="J882" s="19">
        <f>IF(I882="","",INT(('ObjProd (2)'!$C$25-I882)/7 * (ABS('ObjProd (2)'!$C$25-I882)&gt;=7)))</f>
        <v>32</v>
      </c>
      <c r="K882" s="10" t="str">
        <f>IF(I882="","",
IF(AND(DATEDIF(I882,'ObjProd (2)'!$C$25,"y")=0,DATEDIF(I882,'ObjProd (2)'!$C$25,"ym")=0,
   INT(('ObjProd (2)'!$C$25-EDATE(I882,DATEDIF(I882,'ObjProd (2)'!$C$25,"y")*12+DATEDIF(I882,'ObjProd (2)'!$C$25,"ym")))/7)=0),
   "&lt; 1 sem.",
   IF(DATEDIF(I882,'ObjProd (2)'!$C$25,"y")&gt;0,DATEDIF(I882,'ObjProd (2)'!$C$25,"y") &amp; " " &amp; IF(DATEDIF(I882,'ObjProd (2)'!$C$25,"y")=1,"an ","ans "),"") &amp;
   IF(DATEDIF(I882,'ObjProd (2)'!$C$25,"ym")&gt;0,DATEDIF(I882,'ObjProd (2)'!$C$25,"ym") &amp; " mois ", "") &amp;
   IF(INT(('ObjProd (2)'!$C$25-EDATE(I882,DATEDIF(I882,'ObjProd (2)'!$C$25,"y")*12+DATEDIF(I882,'ObjProd (2)'!$C$25,"ym")))/7)&gt;0,
      INT(('ObjProd (2)'!$C$25-EDATE(I882,DATEDIF(I882,'ObjProd (2)'!$C$25,"y")*12+DATEDIF(I882,'ObjProd (2)'!$C$25,"ym")))/7) &amp; " sem.",
      "")
)
)</f>
        <v>7 mois 2 sem.</v>
      </c>
      <c r="L882" s="11" t="str">
        <f t="shared" si="151"/>
        <v>X 14</v>
      </c>
      <c r="M882" s="9">
        <f t="shared" si="152"/>
        <v>2</v>
      </c>
      <c r="N882" s="9" t="str" cm="1">
        <f t="array" aca="1" ref="N882" ca="1">LEFT(L882, IF(ISNUMBER(SUBSTITUTE(_xludf.MID(L882, 2, 1), ".", ",")), 1, 2))</f>
        <v xml:space="preserve">X </v>
      </c>
      <c r="O882" s="19">
        <f t="shared" ca="1" si="163"/>
        <v>14</v>
      </c>
      <c r="P882" s="9" t="str">
        <f t="shared" ca="1" si="164"/>
        <v>X</v>
      </c>
      <c r="Q882" s="9" t="str">
        <f t="shared" ca="1" si="165"/>
        <v>13+</v>
      </c>
      <c r="R882" s="9" t="str">
        <f t="shared" ca="1" si="156"/>
        <v>X13+</v>
      </c>
      <c r="S882" t="str" cm="1">
        <f t="array" ref="S882">IF(ISBLANK(C882),"",IFERROR(INDEX(ListeSeries!$A$2:$A$1045, MATCH(1, (DatasScan!G882=ListeSeries!$B$2:$B$1045) * (DatasScan!H882&gt;=ListeSeries!$D$2:$D$1045) * (DatasScan!H882&lt;=ListeSeries!$E$2:$E$1045), 0)), "no match"))</f>
        <v>KENESI</v>
      </c>
      <c r="T882" s="7" t="str" cm="1">
        <f t="array" ref="T882">IF(ISBLANK(C882),"",IFERROR(INDEX(ListeSeries!$C$2:$C$1045, MATCH(1, (DatasScan!G882=ListeSeries!$B$2:$B$1045) * (DatasScan!H882&gt;=ListeSeries!$D$2:$D$1045) * (DatasScan!H882&lt;=ListeSeries!$E$2:$E$1045), 0)), "no match"))</f>
        <v>KHENEZI 11</v>
      </c>
      <c r="U882" s="11" t="str" cm="1">
        <f t="array" ref="U882">IF(ISBLANK(C882),"",IFERROR(INDEX(ListeSeries!$F$2:$F$1045, MATCH(1, (DatasScan!G882=ListeSeries!$B$2:$B$1045) * (DatasScan!H882&gt;=ListeSeries!$D$2:$D$1045) * (DatasScan!H882&lt;=ListeSeries!$E$2:$E$1045), 0)), "no match"))</f>
        <v>115-134</v>
      </c>
      <c r="V882" s="7">
        <v>2</v>
      </c>
      <c r="X882" s="269"/>
    </row>
    <row r="883" spans="1:24" x14ac:dyDescent="0.25">
      <c r="A883" s="6" t="str">
        <f t="shared" si="148"/>
        <v>CHF</v>
      </c>
      <c r="B883" s="272" t="s">
        <v>1077</v>
      </c>
      <c r="C883" s="190" t="s">
        <v>1090</v>
      </c>
      <c r="D883" s="8">
        <v>1</v>
      </c>
      <c r="F883" s="7" t="str">
        <f t="shared" si="162"/>
        <v>869320241021X 1</v>
      </c>
      <c r="G883" s="21" t="str">
        <f>IF(ISBLANK(C883),"",_xlfn.XLOOKUP(_xlfn.XLOOKUP(VALUE(LEFT(C883,4)),Souches!$B$2:$B$15000,Souches!$E$2:$E$15000),Varietes!$B$2:$B$500,Varietes!$C$2:$C$500))</f>
        <v>KNES</v>
      </c>
      <c r="H883" s="19">
        <f>IF(ISBLANK(C883),"",_xlfn.XLOOKUP(VALUE(LEFT(C883,4)),Souches!$B$2:$B$15000,Souches!$D$2:$D$15000))</f>
        <v>137</v>
      </c>
      <c r="I883" s="10">
        <f t="shared" si="150"/>
        <v>45586</v>
      </c>
      <c r="J883" s="19">
        <f>IF(I883="","",INT(('ObjProd (2)'!$C$25-I883)/7 * (ABS('ObjProd (2)'!$C$25-I883)&gt;=7)))</f>
        <v>47</v>
      </c>
      <c r="K883" s="10" t="str">
        <f>IF(I883="","",
IF(AND(DATEDIF(I883,'ObjProd (2)'!$C$25,"y")=0,DATEDIF(I883,'ObjProd (2)'!$C$25,"ym")=0,
   INT(('ObjProd (2)'!$C$25-EDATE(I883,DATEDIF(I883,'ObjProd (2)'!$C$25,"y")*12+DATEDIF(I883,'ObjProd (2)'!$C$25,"ym")))/7)=0),
   "&lt; 1 sem.",
   IF(DATEDIF(I883,'ObjProd (2)'!$C$25,"y")&gt;0,DATEDIF(I883,'ObjProd (2)'!$C$25,"y") &amp; " " &amp; IF(DATEDIF(I883,'ObjProd (2)'!$C$25,"y")=1,"an ","ans "),"") &amp;
   IF(DATEDIF(I883,'ObjProd (2)'!$C$25,"ym")&gt;0,DATEDIF(I883,'ObjProd (2)'!$C$25,"ym") &amp; " mois ", "") &amp;
   IF(INT(('ObjProd (2)'!$C$25-EDATE(I883,DATEDIF(I883,'ObjProd (2)'!$C$25,"y")*12+DATEDIF(I883,'ObjProd (2)'!$C$25,"ym")))/7)&gt;0,
      INT(('ObjProd (2)'!$C$25-EDATE(I883,DATEDIF(I883,'ObjProd (2)'!$C$25,"y")*12+DATEDIF(I883,'ObjProd (2)'!$C$25,"ym")))/7) &amp; " sem.",
      "")
)
)</f>
        <v>10 mois 4 sem.</v>
      </c>
      <c r="L883" s="11" t="str">
        <f t="shared" si="151"/>
        <v>X 10</v>
      </c>
      <c r="M883" s="9">
        <f t="shared" si="152"/>
        <v>14</v>
      </c>
      <c r="N883" s="9" t="str" cm="1">
        <f t="array" aca="1" ref="N883" ca="1">LEFT(L883, IF(ISNUMBER(SUBSTITUTE(_xludf.MID(L883, 2, 1), ".", ",")), 1, 2))</f>
        <v xml:space="preserve">X </v>
      </c>
      <c r="O883" s="19">
        <f t="shared" ca="1" si="163"/>
        <v>10</v>
      </c>
      <c r="P883" s="9" t="str">
        <f t="shared" ca="1" si="164"/>
        <v>X</v>
      </c>
      <c r="Q883" s="9">
        <f t="shared" ca="1" si="165"/>
        <v>10</v>
      </c>
      <c r="R883" s="9" t="str">
        <f t="shared" ca="1" si="156"/>
        <v>X10</v>
      </c>
      <c r="S883" t="str" cm="1">
        <f t="array" ref="S883">IF(ISBLANK(C883),"",IFERROR(INDEX(ListeSeries!$A$2:$A$1045, MATCH(1, (DatasScan!G883=ListeSeries!$B$2:$B$1045) * (DatasScan!H883&gt;=ListeSeries!$D$2:$D$1045) * (DatasScan!H883&lt;=ListeSeries!$E$2:$E$1045), 0)), "no match"))</f>
        <v>KENESI</v>
      </c>
      <c r="T883" s="7" t="str" cm="1">
        <f t="array" ref="T883">IF(ISBLANK(C883),"",IFERROR(INDEX(ListeSeries!$C$2:$C$1045, MATCH(1, (DatasScan!G883=ListeSeries!$B$2:$B$1045) * (DatasScan!H883&gt;=ListeSeries!$D$2:$D$1045) * (DatasScan!H883&lt;=ListeSeries!$E$2:$E$1045), 0)), "no match"))</f>
        <v>KHENEZI 12</v>
      </c>
      <c r="U883" s="11" t="str" cm="1">
        <f t="array" ref="U883">IF(ISBLANK(C883),"",IFERROR(INDEX(ListeSeries!$F$2:$F$1045, MATCH(1, (DatasScan!G883=ListeSeries!$B$2:$B$1045) * (DatasScan!H883&gt;=ListeSeries!$D$2:$D$1045) * (DatasScan!H883&lt;=ListeSeries!$E$2:$E$1045), 0)), "no match"))</f>
        <v>135-139</v>
      </c>
      <c r="V883" s="7">
        <v>3</v>
      </c>
      <c r="X883" s="269"/>
    </row>
    <row r="884" spans="1:24" x14ac:dyDescent="0.25">
      <c r="A884" s="6" t="str">
        <f t="shared" si="148"/>
        <v>CHF</v>
      </c>
      <c r="B884" s="272" t="s">
        <v>1077</v>
      </c>
      <c r="C884" s="190" t="s">
        <v>2171</v>
      </c>
      <c r="D884" s="8">
        <v>3</v>
      </c>
      <c r="E884" s="11">
        <v>7</v>
      </c>
      <c r="F884" s="7" t="str">
        <f t="shared" si="162"/>
        <v>709220250616RG9</v>
      </c>
      <c r="G884" s="21" t="str">
        <f>IF(ISBLANK(C884),"",_xlfn.XLOOKUP(_xlfn.XLOOKUP(VALUE(LEFT(C884,4)),Souches!$B$2:$B$15000,Souches!$E$2:$E$15000),Varietes!$B$2:$B$500,Varietes!$C$2:$C$500))</f>
        <v>BRAHY</v>
      </c>
      <c r="H884" s="19">
        <f>IF(ISBLANK(C884),"",_xlfn.XLOOKUP(VALUE(LEFT(C884,4)),Souches!$B$2:$B$15000,Souches!$D$2:$D$15000))</f>
        <v>2311</v>
      </c>
      <c r="I884" s="10">
        <f t="shared" si="150"/>
        <v>45824</v>
      </c>
      <c r="J884" s="19">
        <f>IF(I884="","",INT(('ObjProd (2)'!$C$25-I884)/7 * (ABS('ObjProd (2)'!$C$25-I884)&gt;=7)))</f>
        <v>13</v>
      </c>
      <c r="K884" s="10" t="str">
        <f>IF(I884="","",
IF(AND(DATEDIF(I884,'ObjProd (2)'!$C$25,"y")=0,DATEDIF(I884,'ObjProd (2)'!$C$25,"ym")=0,
   INT(('ObjProd (2)'!$C$25-EDATE(I884,DATEDIF(I884,'ObjProd (2)'!$C$25,"y")*12+DATEDIF(I884,'ObjProd (2)'!$C$25,"ym")))/7)=0),
   "&lt; 1 sem.",
   IF(DATEDIF(I884,'ObjProd (2)'!$C$25,"y")&gt;0,DATEDIF(I884,'ObjProd (2)'!$C$25,"y") &amp; " " &amp; IF(DATEDIF(I884,'ObjProd (2)'!$C$25,"y")=1,"an ","ans "),"") &amp;
   IF(DATEDIF(I884,'ObjProd (2)'!$C$25,"ym")&gt;0,DATEDIF(I884,'ObjProd (2)'!$C$25,"ym") &amp; " mois ", "") &amp;
   IF(INT(('ObjProd (2)'!$C$25-EDATE(I884,DATEDIF(I884,'ObjProd (2)'!$C$25,"y")*12+DATEDIF(I884,'ObjProd (2)'!$C$25,"ym")))/7)&gt;0,
      INT(('ObjProd (2)'!$C$25-EDATE(I884,DATEDIF(I884,'ObjProd (2)'!$C$25,"y")*12+DATEDIF(I884,'ObjProd (2)'!$C$25,"ym")))/7) &amp; " sem.",
      "")
)
)</f>
        <v xml:space="preserve">3 mois </v>
      </c>
      <c r="L884" s="11" t="str">
        <f t="shared" si="151"/>
        <v xml:space="preserve">RG9 </v>
      </c>
      <c r="M884" s="9">
        <f t="shared" si="152"/>
        <v>49</v>
      </c>
      <c r="N884" s="9" t="str" cm="1">
        <f t="array" aca="1" ref="N884" ca="1">LEFT(L884, IF(ISNUMBER(SUBSTITUTE(_xludf.MID(L884, 2, 1), ".", ",")), 1, 2))</f>
        <v>RG</v>
      </c>
      <c r="O884" s="19">
        <f t="shared" ca="1" si="163"/>
        <v>9</v>
      </c>
      <c r="P884" s="9" t="str">
        <f t="shared" ca="1" si="164"/>
        <v>X</v>
      </c>
      <c r="Q884" s="9">
        <f t="shared" ca="1" si="165"/>
        <v>9</v>
      </c>
      <c r="R884" s="9" t="str">
        <f t="shared" ca="1" si="156"/>
        <v>X9</v>
      </c>
      <c r="S884" t="str" cm="1">
        <f t="array" ref="S884">IF(ISBLANK(C884),"",IFERROR(INDEX(ListeSeries!$A$2:$A$1045, MATCH(1, (DatasScan!G884=ListeSeries!$B$2:$B$1045) * (DatasScan!H884&gt;=ListeSeries!$D$2:$D$1045) * (DatasScan!H884&lt;=ListeSeries!$E$2:$E$1045), 0)), "no match"))</f>
        <v>BARHEE</v>
      </c>
      <c r="T884" s="7" t="str" cm="1">
        <f t="array" ref="T884">IF(ISBLANK(C884),"",IFERROR(INDEX(ListeSeries!$C$2:$C$1045, MATCH(1, (DatasScan!G884=ListeSeries!$B$2:$B$1045) * (DatasScan!H884&gt;=ListeSeries!$D$2:$D$1045) * (DatasScan!H884&lt;=ListeSeries!$E$2:$E$1045), 0)), "no match"))</f>
        <v>BAHREE 92</v>
      </c>
      <c r="U884" s="11" t="str" cm="1">
        <f t="array" ref="U884">IF(ISBLANK(C884),"",IFERROR(INDEX(ListeSeries!$F$2:$F$1045, MATCH(1, (DatasScan!G884=ListeSeries!$B$2:$B$1045) * (DatasScan!H884&gt;=ListeSeries!$D$2:$D$1045) * (DatasScan!H884&lt;=ListeSeries!$E$2:$E$1045), 0)), "no match"))</f>
        <v>2308-2322</v>
      </c>
      <c r="V884" s="7">
        <v>3</v>
      </c>
      <c r="X884" s="269"/>
    </row>
    <row r="885" spans="1:24" x14ac:dyDescent="0.25">
      <c r="A885" s="6" t="str">
        <f t="shared" si="148"/>
        <v>CHF</v>
      </c>
      <c r="B885" s="272" t="s">
        <v>1077</v>
      </c>
      <c r="C885" s="190" t="s">
        <v>2172</v>
      </c>
      <c r="D885" s="8">
        <v>1</v>
      </c>
      <c r="F885" s="7" t="str">
        <f t="shared" si="162"/>
        <v>869720250626X 8</v>
      </c>
      <c r="G885" s="21" t="str">
        <f>IF(ISBLANK(C885),"",_xlfn.XLOOKUP(_xlfn.XLOOKUP(VALUE(LEFT(C885,4)),Souches!$B$2:$B$15000,Souches!$E$2:$E$15000),Varietes!$B$2:$B$500,Varietes!$C$2:$C$500))</f>
        <v>RAWD</v>
      </c>
      <c r="H885" s="19">
        <f>IF(ISBLANK(C885),"",_xlfn.XLOOKUP(VALUE(LEFT(C885,4)),Souches!$B$2:$B$15000,Souches!$D$2:$D$15000))</f>
        <v>2301</v>
      </c>
      <c r="I885" s="10">
        <f t="shared" si="150"/>
        <v>45834</v>
      </c>
      <c r="J885" s="19">
        <f>IF(I885="","",INT(('ObjProd (2)'!$C$25-I885)/7 * (ABS('ObjProd (2)'!$C$25-I885)&gt;=7)))</f>
        <v>12</v>
      </c>
      <c r="K885" s="10" t="str">
        <f>IF(I885="","",
IF(AND(DATEDIF(I885,'ObjProd (2)'!$C$25,"y")=0,DATEDIF(I885,'ObjProd (2)'!$C$25,"ym")=0,
   INT(('ObjProd (2)'!$C$25-EDATE(I885,DATEDIF(I885,'ObjProd (2)'!$C$25,"y")*12+DATEDIF(I885,'ObjProd (2)'!$C$25,"ym")))/7)=0),
   "&lt; 1 sem.",
   IF(DATEDIF(I885,'ObjProd (2)'!$C$25,"y")&gt;0,DATEDIF(I885,'ObjProd (2)'!$C$25,"y") &amp; " " &amp; IF(DATEDIF(I885,'ObjProd (2)'!$C$25,"y")=1,"an ","ans "),"") &amp;
   IF(DATEDIF(I885,'ObjProd (2)'!$C$25,"ym")&gt;0,DATEDIF(I885,'ObjProd (2)'!$C$25,"ym") &amp; " mois ", "") &amp;
   IF(INT(('ObjProd (2)'!$C$25-EDATE(I885,DATEDIF(I885,'ObjProd (2)'!$C$25,"y")*12+DATEDIF(I885,'ObjProd (2)'!$C$25,"ym")))/7)&gt;0,
      INT(('ObjProd (2)'!$C$25-EDATE(I885,DATEDIF(I885,'ObjProd (2)'!$C$25,"y")*12+DATEDIF(I885,'ObjProd (2)'!$C$25,"ym")))/7) &amp; " sem.",
      "")
)
)</f>
        <v>2 mois 3 sem.</v>
      </c>
      <c r="L885" s="11" t="str">
        <f t="shared" si="151"/>
        <v xml:space="preserve">X 8 </v>
      </c>
      <c r="M885" s="9">
        <f t="shared" si="152"/>
        <v>14</v>
      </c>
      <c r="N885" s="9" t="str" cm="1">
        <f t="array" aca="1" ref="N885" ca="1">LEFT(L885, IF(ISNUMBER(SUBSTITUTE(_xludf.MID(L885, 2, 1), ".", ",")), 1, 2))</f>
        <v xml:space="preserve">X </v>
      </c>
      <c r="O885" s="19">
        <f t="shared" ca="1" si="163"/>
        <v>8</v>
      </c>
      <c r="P885" s="9" t="str">
        <f t="shared" ca="1" si="164"/>
        <v>X</v>
      </c>
      <c r="Q885" s="9">
        <f t="shared" ca="1" si="165"/>
        <v>8</v>
      </c>
      <c r="R885" s="9" t="str">
        <f t="shared" ca="1" si="156"/>
        <v>X8</v>
      </c>
      <c r="S885" t="str" cm="1">
        <f t="array" ref="S885">IF(ISBLANK(C885),"",IFERROR(INDEX(ListeSeries!$A$2:$A$1045, MATCH(1, (DatasScan!G885=ListeSeries!$B$2:$B$1045) * (DatasScan!H885&gt;=ListeSeries!$D$2:$D$1045) * (DatasScan!H885&lt;=ListeSeries!$E$2:$E$1045), 0)), "no match"))</f>
        <v>RAWDAH</v>
      </c>
      <c r="T885" s="7" t="str" cm="1">
        <f t="array" ref="T885">IF(ISBLANK(C885),"",IFERROR(INDEX(ListeSeries!$C$2:$C$1045, MATCH(1, (DatasScan!G885=ListeSeries!$B$2:$B$1045) * (DatasScan!H885&gt;=ListeSeries!$D$2:$D$1045) * (DatasScan!H885&lt;=ListeSeries!$E$2:$E$1045), 0)), "no match"))</f>
        <v>RAWDAH 1</v>
      </c>
      <c r="U885" s="11" cm="1">
        <f t="array" ref="U885">IF(ISBLANK(C885),"",IFERROR(INDEX(ListeSeries!$F$2:$F$1045, MATCH(1, (DatasScan!G885=ListeSeries!$B$2:$B$1045) * (DatasScan!H885&gt;=ListeSeries!$D$2:$D$1045) * (DatasScan!H885&lt;=ListeSeries!$E$2:$E$1045), 0)), "no match"))</f>
        <v>2301</v>
      </c>
      <c r="V885" s="7">
        <v>4</v>
      </c>
      <c r="X885" s="269"/>
    </row>
    <row r="886" spans="1:24" x14ac:dyDescent="0.25">
      <c r="A886" s="6" t="str">
        <f t="shared" si="148"/>
        <v>CHF</v>
      </c>
      <c r="B886" s="272" t="s">
        <v>1077</v>
      </c>
      <c r="C886" s="190" t="s">
        <v>1257</v>
      </c>
      <c r="D886" s="8">
        <v>2</v>
      </c>
      <c r="F886" s="7" t="str">
        <f t="shared" si="162"/>
        <v>870920250603X 7</v>
      </c>
      <c r="G886" s="21" t="str">
        <f>IF(ISBLANK(C886),"",_xlfn.XLOOKUP(_xlfn.XLOOKUP(VALUE(LEFT(C886,4)),Souches!$B$2:$B$15000,Souches!$E$2:$E$15000),Varietes!$B$2:$B$500,Varietes!$C$2:$C$500))</f>
        <v>HWALA</v>
      </c>
      <c r="H886" s="19">
        <f>IF(ISBLANK(C886),"",_xlfn.XLOOKUP(VALUE(LEFT(C886,4)),Souches!$B$2:$B$15000,Souches!$D$2:$D$15000))</f>
        <v>9312</v>
      </c>
      <c r="I886" s="10">
        <f t="shared" si="150"/>
        <v>45811</v>
      </c>
      <c r="J886" s="19">
        <f>IF(I886="","",INT(('ObjProd (2)'!$C$25-I886)/7 * (ABS('ObjProd (2)'!$C$25-I886)&gt;=7)))</f>
        <v>15</v>
      </c>
      <c r="K886" s="10" t="str">
        <f>IF(I886="","",
IF(AND(DATEDIF(I886,'ObjProd (2)'!$C$25,"y")=0,DATEDIF(I886,'ObjProd (2)'!$C$25,"ym")=0,
   INT(('ObjProd (2)'!$C$25-EDATE(I886,DATEDIF(I886,'ObjProd (2)'!$C$25,"y")*12+DATEDIF(I886,'ObjProd (2)'!$C$25,"ym")))/7)=0),
   "&lt; 1 sem.",
   IF(DATEDIF(I886,'ObjProd (2)'!$C$25,"y")&gt;0,DATEDIF(I886,'ObjProd (2)'!$C$25,"y") &amp; " " &amp; IF(DATEDIF(I886,'ObjProd (2)'!$C$25,"y")=1,"an ","ans "),"") &amp;
   IF(DATEDIF(I886,'ObjProd (2)'!$C$25,"ym")&gt;0,DATEDIF(I886,'ObjProd (2)'!$C$25,"ym") &amp; " mois ", "") &amp;
   IF(INT(('ObjProd (2)'!$C$25-EDATE(I886,DATEDIF(I886,'ObjProd (2)'!$C$25,"y")*12+DATEDIF(I886,'ObjProd (2)'!$C$25,"ym")))/7)&gt;0,
      INT(('ObjProd (2)'!$C$25-EDATE(I886,DATEDIF(I886,'ObjProd (2)'!$C$25,"y")*12+DATEDIF(I886,'ObjProd (2)'!$C$25,"ym")))/7) &amp; " sem.",
      "")
)
)</f>
        <v>3 mois 2 sem.</v>
      </c>
      <c r="L886" s="11" t="str">
        <f t="shared" si="151"/>
        <v xml:space="preserve">X 7 </v>
      </c>
      <c r="M886" s="9">
        <f t="shared" si="152"/>
        <v>28</v>
      </c>
      <c r="N886" s="9" t="str" cm="1">
        <f t="array" aca="1" ref="N886" ca="1">LEFT(L886, IF(ISNUMBER(SUBSTITUTE(_xludf.MID(L886, 2, 1), ".", ",")), 1, 2))</f>
        <v xml:space="preserve">X </v>
      </c>
      <c r="O886" s="19">
        <f t="shared" ca="1" si="163"/>
        <v>7</v>
      </c>
      <c r="P886" s="9" t="str">
        <f t="shared" ca="1" si="164"/>
        <v>X</v>
      </c>
      <c r="Q886" s="9">
        <f t="shared" ca="1" si="165"/>
        <v>7</v>
      </c>
      <c r="R886" s="9" t="str">
        <f t="shared" ca="1" si="156"/>
        <v>X7</v>
      </c>
      <c r="S886" t="str" cm="1">
        <f t="array" ref="S886">IF(ISBLANK(C886),"",IFERROR(INDEX(ListeSeries!$A$2:$A$1045, MATCH(1, (DatasScan!G886=ListeSeries!$B$2:$B$1045) * (DatasScan!H886&gt;=ListeSeries!$D$2:$D$1045) * (DatasScan!H886&lt;=ListeSeries!$E$2:$E$1045), 0)), "no match"))</f>
        <v>HELWA</v>
      </c>
      <c r="T886" s="7" t="str" cm="1">
        <f t="array" ref="T886">IF(ISBLANK(C886),"",IFERROR(INDEX(ListeSeries!$C$2:$C$1045, MATCH(1, (DatasScan!G886=ListeSeries!$B$2:$B$1045) * (DatasScan!H886&gt;=ListeSeries!$D$2:$D$1045) * (DatasScan!H886&lt;=ListeSeries!$E$2:$E$1045), 0)), "no match"))</f>
        <v>HELWA 5</v>
      </c>
      <c r="U886" s="11" cm="1">
        <f t="array" ref="U886">IF(ISBLANK(C886),"",IFERROR(INDEX(ListeSeries!$F$2:$F$1045, MATCH(1, (DatasScan!G886=ListeSeries!$B$2:$B$1045) * (DatasScan!H886&gt;=ListeSeries!$D$2:$D$1045) * (DatasScan!H886&lt;=ListeSeries!$E$2:$E$1045), 0)), "no match"))</f>
        <v>9312</v>
      </c>
      <c r="V886" s="7">
        <v>3</v>
      </c>
      <c r="X886" s="269"/>
    </row>
    <row r="887" spans="1:24" x14ac:dyDescent="0.25">
      <c r="A887" s="6" t="str">
        <f t="shared" si="148"/>
        <v>CHF</v>
      </c>
      <c r="B887" s="272" t="s">
        <v>1077</v>
      </c>
      <c r="C887" s="190" t="s">
        <v>1091</v>
      </c>
      <c r="D887" s="8">
        <v>3</v>
      </c>
      <c r="F887" s="7" t="str">
        <f t="shared" si="162"/>
        <v>697520230208X 1</v>
      </c>
      <c r="G887" s="21" t="str">
        <f>IF(ISBLANK(C887),"",_xlfn.XLOOKUP(_xlfn.XLOOKUP(VALUE(LEFT(C887,4)),Souches!$B$2:$B$15000,Souches!$E$2:$E$15000),Varietes!$B$2:$B$500,Varietes!$C$2:$C$500))</f>
        <v>GNAMY</v>
      </c>
      <c r="H887" s="19">
        <f>IF(ISBLANK(C887),"",_xlfn.XLOOKUP(VALUE(LEFT(C887,4)),Souches!$B$2:$B$15000,Souches!$D$2:$D$15000))</f>
        <v>238</v>
      </c>
      <c r="I887" s="10">
        <f t="shared" si="150"/>
        <v>44965</v>
      </c>
      <c r="J887" s="19">
        <f>IF(I887="","",INT(('ObjProd (2)'!$C$25-I887)/7 * (ABS('ObjProd (2)'!$C$25-I887)&gt;=7)))</f>
        <v>136</v>
      </c>
      <c r="K887" s="10" t="str">
        <f>IF(I887="","",
IF(AND(DATEDIF(I887,'ObjProd (2)'!$C$25,"y")=0,DATEDIF(I887,'ObjProd (2)'!$C$25,"ym")=0,
   INT(('ObjProd (2)'!$C$25-EDATE(I887,DATEDIF(I887,'ObjProd (2)'!$C$25,"y")*12+DATEDIF(I887,'ObjProd (2)'!$C$25,"ym")))/7)=0),
   "&lt; 1 sem.",
   IF(DATEDIF(I887,'ObjProd (2)'!$C$25,"y")&gt;0,DATEDIF(I887,'ObjProd (2)'!$C$25,"y") &amp; " " &amp; IF(DATEDIF(I887,'ObjProd (2)'!$C$25,"y")=1,"an ","ans "),"") &amp;
   IF(DATEDIF(I887,'ObjProd (2)'!$C$25,"ym")&gt;0,DATEDIF(I887,'ObjProd (2)'!$C$25,"ym") &amp; " mois ", "") &amp;
   IF(INT(('ObjProd (2)'!$C$25-EDATE(I887,DATEDIF(I887,'ObjProd (2)'!$C$25,"y")*12+DATEDIF(I887,'ObjProd (2)'!$C$25,"ym")))/7)&gt;0,
      INT(('ObjProd (2)'!$C$25-EDATE(I887,DATEDIF(I887,'ObjProd (2)'!$C$25,"y")*12+DATEDIF(I887,'ObjProd (2)'!$C$25,"ym")))/7) &amp; " sem.",
      "")
)
)</f>
        <v>2 ans 7 mois 1 sem.</v>
      </c>
      <c r="L887" s="11" t="str">
        <f t="shared" si="151"/>
        <v>X 11</v>
      </c>
      <c r="M887" s="9">
        <f t="shared" si="152"/>
        <v>42</v>
      </c>
      <c r="N887" s="9" t="str" cm="1">
        <f t="array" aca="1" ref="N887" ca="1">LEFT(L887, IF(ISNUMBER(SUBSTITUTE(_xludf.MID(L887, 2, 1), ".", ",")), 1, 2))</f>
        <v xml:space="preserve">X </v>
      </c>
      <c r="O887" s="19">
        <f t="shared" ca="1" si="163"/>
        <v>11</v>
      </c>
      <c r="P887" s="9" t="str">
        <f t="shared" ca="1" si="164"/>
        <v>X</v>
      </c>
      <c r="Q887" s="9">
        <f t="shared" ca="1" si="165"/>
        <v>11</v>
      </c>
      <c r="R887" s="9" t="str">
        <f t="shared" ca="1" si="156"/>
        <v>X11</v>
      </c>
      <c r="S887" t="str" cm="1">
        <f t="array" ref="S887">IF(ISBLANK(C887),"",IFERROR(INDEX(ListeSeries!$A$2:$A$1045, MATCH(1, (DatasScan!G887=ListeSeries!$B$2:$B$1045) * (DatasScan!H887&gt;=ListeSeries!$D$2:$D$1045) * (DatasScan!H887&lt;=ListeSeries!$E$2:$E$1045), 0)), "no match"))</f>
        <v>GHANAMI</v>
      </c>
      <c r="T887" s="7" t="str" cm="1">
        <f t="array" ref="T887">IF(ISBLANK(C887),"",IFERROR(INDEX(ListeSeries!$C$2:$C$1045, MATCH(1, (DatasScan!G887=ListeSeries!$B$2:$B$1045) * (DatasScan!H887&gt;=ListeSeries!$D$2:$D$1045) * (DatasScan!H887&lt;=ListeSeries!$E$2:$E$1045), 0)), "no match"))</f>
        <v>GHANAMI 36</v>
      </c>
      <c r="U887" s="11" t="str" cm="1">
        <f t="array" ref="U887">IF(ISBLANK(C887),"",IFERROR(INDEX(ListeSeries!$F$2:$F$1045, MATCH(1, (DatasScan!G887=ListeSeries!$B$2:$B$1045) * (DatasScan!H887&gt;=ListeSeries!$D$2:$D$1045) * (DatasScan!H887&lt;=ListeSeries!$E$2:$E$1045), 0)), "no match"))</f>
        <v>230-239</v>
      </c>
      <c r="V887" s="7">
        <v>1</v>
      </c>
      <c r="X887" s="269"/>
    </row>
    <row r="888" spans="1:24" x14ac:dyDescent="0.25">
      <c r="A888" s="6" t="str">
        <f t="shared" si="148"/>
        <v>CHF</v>
      </c>
      <c r="B888" s="272" t="s">
        <v>1077</v>
      </c>
      <c r="C888" s="190" t="s">
        <v>1092</v>
      </c>
      <c r="D888" s="8">
        <v>10</v>
      </c>
      <c r="F888" s="7" t="str">
        <f t="shared" si="162"/>
        <v>857320231121RG8</v>
      </c>
      <c r="G888" s="21" t="str">
        <f>IF(ISBLANK(C888),"",_xlfn.XLOOKUP(_xlfn.XLOOKUP(VALUE(LEFT(C888,4)),Souches!$B$2:$B$15000,Souches!$E$2:$E$15000),Varietes!$B$2:$B$500,Varietes!$C$2:$C$500))</f>
        <v>AMZLY</v>
      </c>
      <c r="H888" s="19">
        <f>IF(ISBLANK(C888),"",_xlfn.XLOOKUP(VALUE(LEFT(C888,4)),Souches!$B$2:$B$15000,Souches!$D$2:$D$15000))</f>
        <v>33</v>
      </c>
      <c r="I888" s="10">
        <f t="shared" si="150"/>
        <v>45251</v>
      </c>
      <c r="J888" s="19">
        <f>IF(I888="","",INT(('ObjProd (2)'!$C$25-I888)/7 * (ABS('ObjProd (2)'!$C$25-I888)&gt;=7)))</f>
        <v>95</v>
      </c>
      <c r="K888" s="10" t="str">
        <f>IF(I888="","",
IF(AND(DATEDIF(I888,'ObjProd (2)'!$C$25,"y")=0,DATEDIF(I888,'ObjProd (2)'!$C$25,"ym")=0,
   INT(('ObjProd (2)'!$C$25-EDATE(I888,DATEDIF(I888,'ObjProd (2)'!$C$25,"y")*12+DATEDIF(I888,'ObjProd (2)'!$C$25,"ym")))/7)=0),
   "&lt; 1 sem.",
   IF(DATEDIF(I888,'ObjProd (2)'!$C$25,"y")&gt;0,DATEDIF(I888,'ObjProd (2)'!$C$25,"y") &amp; " " &amp; IF(DATEDIF(I888,'ObjProd (2)'!$C$25,"y")=1,"an ","ans "),"") &amp;
   IF(DATEDIF(I888,'ObjProd (2)'!$C$25,"ym")&gt;0,DATEDIF(I888,'ObjProd (2)'!$C$25,"ym") &amp; " mois ", "") &amp;
   IF(INT(('ObjProd (2)'!$C$25-EDATE(I888,DATEDIF(I888,'ObjProd (2)'!$C$25,"y")*12+DATEDIF(I888,'ObjProd (2)'!$C$25,"ym")))/7)&gt;0,
      INT(('ObjProd (2)'!$C$25-EDATE(I888,DATEDIF(I888,'ObjProd (2)'!$C$25,"y")*12+DATEDIF(I888,'ObjProd (2)'!$C$25,"ym")))/7) &amp; " sem.",
      "")
)
)</f>
        <v>1 an 9 mois 4 sem.</v>
      </c>
      <c r="L888" s="11" t="str">
        <f t="shared" si="151"/>
        <v xml:space="preserve">RG8 </v>
      </c>
      <c r="M888" s="9">
        <f t="shared" si="152"/>
        <v>140</v>
      </c>
      <c r="N888" s="9" t="str" cm="1">
        <f t="array" aca="1" ref="N888" ca="1">LEFT(L888, IF(ISNUMBER(SUBSTITUTE(_xludf.MID(L888, 2, 1), ".", ",")), 1, 2))</f>
        <v>RG</v>
      </c>
      <c r="O888" s="19">
        <f t="shared" ca="1" si="163"/>
        <v>8</v>
      </c>
      <c r="P888" s="9" t="str">
        <f t="shared" ca="1" si="164"/>
        <v>X</v>
      </c>
      <c r="Q888" s="9">
        <f t="shared" ca="1" si="165"/>
        <v>8</v>
      </c>
      <c r="R888" s="9" t="str">
        <f t="shared" ca="1" si="156"/>
        <v>X8</v>
      </c>
      <c r="S888" t="str" cm="1">
        <f t="array" ref="S888">IF(ISBLANK(C888),"",IFERROR(INDEX(ListeSeries!$A$2:$A$1045, MATCH(1, (DatasScan!G888=ListeSeries!$B$2:$B$1045) * (DatasScan!H888&gt;=ListeSeries!$D$2:$D$1045) * (DatasScan!H888&lt;=ListeSeries!$E$2:$E$1045), 0)), "no match"))</f>
        <v>ZAMLI</v>
      </c>
      <c r="T888" s="7" t="str" cm="1">
        <f t="array" ref="T888">IF(ISBLANK(C888),"",IFERROR(INDEX(ListeSeries!$C$2:$C$1045, MATCH(1, (DatasScan!G888=ListeSeries!$B$2:$B$1045) * (DatasScan!H888&gt;=ListeSeries!$D$2:$D$1045) * (DatasScan!H888&lt;=ListeSeries!$E$2:$E$1045), 0)), "no match"))</f>
        <v>ZAMLI 2</v>
      </c>
      <c r="U888" s="11" t="str" cm="1">
        <f t="array" ref="U888">IF(ISBLANK(C888),"",IFERROR(INDEX(ListeSeries!$F$2:$F$1045, MATCH(1, (DatasScan!G888=ListeSeries!$B$2:$B$1045) * (DatasScan!H888&gt;=ListeSeries!$D$2:$D$1045) * (DatasScan!H888&lt;=ListeSeries!$E$2:$E$1045), 0)), "no match"))</f>
        <v>30-34</v>
      </c>
      <c r="V888" s="7">
        <v>1</v>
      </c>
      <c r="X888" s="269"/>
    </row>
    <row r="889" spans="1:24" x14ac:dyDescent="0.25">
      <c r="A889" s="6" t="str">
        <f t="shared" si="148"/>
        <v>CHF</v>
      </c>
      <c r="B889" s="272" t="s">
        <v>1077</v>
      </c>
      <c r="C889" s="190" t="s">
        <v>1093</v>
      </c>
      <c r="D889" s="8">
        <v>1</v>
      </c>
      <c r="F889" s="7" t="str">
        <f t="shared" si="162"/>
        <v>869920250214X 9</v>
      </c>
      <c r="G889" s="21" t="str">
        <f>IF(ISBLANK(C889),"",_xlfn.XLOOKUP(_xlfn.XLOOKUP(VALUE(LEFT(C889,4)),Souches!$B$2:$B$15000,Souches!$E$2:$E$15000),Varietes!$B$2:$B$500,Varietes!$C$2:$C$500))</f>
        <v>GNAMY</v>
      </c>
      <c r="H889" s="19">
        <f>IF(ISBLANK(C889),"",_xlfn.XLOOKUP(VALUE(LEFT(C889,4)),Souches!$B$2:$B$15000,Souches!$D$2:$D$15000))</f>
        <v>2306</v>
      </c>
      <c r="I889" s="10">
        <f t="shared" si="150"/>
        <v>45702</v>
      </c>
      <c r="J889" s="19">
        <f>IF(I889="","",INT(('ObjProd (2)'!$C$25-I889)/7 * (ABS('ObjProd (2)'!$C$25-I889)&gt;=7)))</f>
        <v>30</v>
      </c>
      <c r="K889" s="10" t="str">
        <f>IF(I889="","",
IF(AND(DATEDIF(I889,'ObjProd (2)'!$C$25,"y")=0,DATEDIF(I889,'ObjProd (2)'!$C$25,"ym")=0,
   INT(('ObjProd (2)'!$C$25-EDATE(I889,DATEDIF(I889,'ObjProd (2)'!$C$25,"y")*12+DATEDIF(I889,'ObjProd (2)'!$C$25,"ym")))/7)=0),
   "&lt; 1 sem.",
   IF(DATEDIF(I889,'ObjProd (2)'!$C$25,"y")&gt;0,DATEDIF(I889,'ObjProd (2)'!$C$25,"y") &amp; " " &amp; IF(DATEDIF(I889,'ObjProd (2)'!$C$25,"y")=1,"an ","ans "),"") &amp;
   IF(DATEDIF(I889,'ObjProd (2)'!$C$25,"ym")&gt;0,DATEDIF(I889,'ObjProd (2)'!$C$25,"ym") &amp; " mois ", "") &amp;
   IF(INT(('ObjProd (2)'!$C$25-EDATE(I889,DATEDIF(I889,'ObjProd (2)'!$C$25,"y")*12+DATEDIF(I889,'ObjProd (2)'!$C$25,"ym")))/7)&gt;0,
      INT(('ObjProd (2)'!$C$25-EDATE(I889,DATEDIF(I889,'ObjProd (2)'!$C$25,"y")*12+DATEDIF(I889,'ObjProd (2)'!$C$25,"ym")))/7) &amp; " sem.",
      "")
)
)</f>
        <v xml:space="preserve">7 mois </v>
      </c>
      <c r="L889" s="11" t="str">
        <f t="shared" si="151"/>
        <v xml:space="preserve">X 9 </v>
      </c>
      <c r="M889" s="9">
        <f t="shared" si="152"/>
        <v>14</v>
      </c>
      <c r="N889" s="9" t="str" cm="1">
        <f t="array" aca="1" ref="N889" ca="1">LEFT(L889, IF(ISNUMBER(SUBSTITUTE(_xludf.MID(L889, 2, 1), ".", ",")), 1, 2))</f>
        <v xml:space="preserve">X </v>
      </c>
      <c r="O889" s="19">
        <f t="shared" ca="1" si="163"/>
        <v>9</v>
      </c>
      <c r="P889" s="9" t="str">
        <f t="shared" ca="1" si="164"/>
        <v>X</v>
      </c>
      <c r="Q889" s="9">
        <f t="shared" ca="1" si="165"/>
        <v>9</v>
      </c>
      <c r="R889" s="9" t="str">
        <f t="shared" ca="1" si="156"/>
        <v>X9</v>
      </c>
      <c r="S889" t="str" cm="1">
        <f t="array" ref="S889">IF(ISBLANK(C889),"",IFERROR(INDEX(ListeSeries!$A$2:$A$1045, MATCH(1, (DatasScan!G889=ListeSeries!$B$2:$B$1045) * (DatasScan!H889&gt;=ListeSeries!$D$2:$D$1045) * (DatasScan!H889&lt;=ListeSeries!$E$2:$E$1045), 0)), "no match"))</f>
        <v>GHANAMI</v>
      </c>
      <c r="T889" s="7" t="str" cm="1">
        <f t="array" ref="T889">IF(ISBLANK(C889),"",IFERROR(INDEX(ListeSeries!$C$2:$C$1045, MATCH(1, (DatasScan!G889=ListeSeries!$B$2:$B$1045) * (DatasScan!H889&gt;=ListeSeries!$D$2:$D$1045) * (DatasScan!H889&lt;=ListeSeries!$E$2:$E$1045), 0)), "no match"))</f>
        <v>GHANAMI 45</v>
      </c>
      <c r="U889" s="11" cm="1">
        <f t="array" ref="U889">IF(ISBLANK(C889),"",IFERROR(INDEX(ListeSeries!$F$2:$F$1045, MATCH(1, (DatasScan!G889=ListeSeries!$B$2:$B$1045) * (DatasScan!H889&gt;=ListeSeries!$D$2:$D$1045) * (DatasScan!H889&lt;=ListeSeries!$E$2:$E$1045), 0)), "no match"))</f>
        <v>2306</v>
      </c>
      <c r="V889" s="7">
        <v>2</v>
      </c>
      <c r="X889" s="269"/>
    </row>
    <row r="890" spans="1:24" x14ac:dyDescent="0.25">
      <c r="A890" s="6" t="str">
        <f t="shared" si="148"/>
        <v>CHF</v>
      </c>
      <c r="B890" s="272" t="s">
        <v>1077</v>
      </c>
      <c r="C890" s="190" t="s">
        <v>1094</v>
      </c>
      <c r="E890" s="11">
        <v>5</v>
      </c>
      <c r="F890" s="7" t="str">
        <f t="shared" si="162"/>
        <v>854920240422X 1</v>
      </c>
      <c r="G890" s="21" t="str">
        <f>IF(ISBLANK(C890),"",_xlfn.XLOOKUP(_xlfn.XLOOKUP(VALUE(LEFT(C890,4)),Souches!$B$2:$B$15000,Souches!$E$2:$E$15000),Varietes!$B$2:$B$500,Varietes!$C$2:$C$500))</f>
        <v>GNAMY</v>
      </c>
      <c r="H890" s="19">
        <f>IF(ISBLANK(C890),"",_xlfn.XLOOKUP(VALUE(LEFT(C890,4)),Souches!$B$2:$B$15000,Souches!$D$2:$D$15000))</f>
        <v>281</v>
      </c>
      <c r="I890" s="10">
        <f t="shared" si="150"/>
        <v>45404</v>
      </c>
      <c r="J890" s="19">
        <f>IF(I890="","",INT(('ObjProd (2)'!$C$25-I890)/7 * (ABS('ObjProd (2)'!$C$25-I890)&gt;=7)))</f>
        <v>73</v>
      </c>
      <c r="K890" s="10" t="str">
        <f>IF(I890="","",
IF(AND(DATEDIF(I890,'ObjProd (2)'!$C$25,"y")=0,DATEDIF(I890,'ObjProd (2)'!$C$25,"ym")=0,
   INT(('ObjProd (2)'!$C$25-EDATE(I890,DATEDIF(I890,'ObjProd (2)'!$C$25,"y")*12+DATEDIF(I890,'ObjProd (2)'!$C$25,"ym")))/7)=0),
   "&lt; 1 sem.",
   IF(DATEDIF(I890,'ObjProd (2)'!$C$25,"y")&gt;0,DATEDIF(I890,'ObjProd (2)'!$C$25,"y") &amp; " " &amp; IF(DATEDIF(I890,'ObjProd (2)'!$C$25,"y")=1,"an ","ans "),"") &amp;
   IF(DATEDIF(I890,'ObjProd (2)'!$C$25,"ym")&gt;0,DATEDIF(I890,'ObjProd (2)'!$C$25,"ym") &amp; " mois ", "") &amp;
   IF(INT(('ObjProd (2)'!$C$25-EDATE(I890,DATEDIF(I890,'ObjProd (2)'!$C$25,"y")*12+DATEDIF(I890,'ObjProd (2)'!$C$25,"ym")))/7)&gt;0,
      INT(('ObjProd (2)'!$C$25-EDATE(I890,DATEDIF(I890,'ObjProd (2)'!$C$25,"y")*12+DATEDIF(I890,'ObjProd (2)'!$C$25,"ym")))/7) &amp; " sem.",
      "")
)
)</f>
        <v>1 an 4 mois 3 sem.</v>
      </c>
      <c r="L890" s="11" t="str">
        <f t="shared" si="151"/>
        <v>X 14</v>
      </c>
      <c r="M890" s="9">
        <f t="shared" si="152"/>
        <v>5</v>
      </c>
      <c r="N890" s="9" t="str" cm="1">
        <f t="array" aca="1" ref="N890" ca="1">LEFT(L890, IF(ISNUMBER(SUBSTITUTE(_xludf.MID(L890, 2, 1), ".", ",")), 1, 2))</f>
        <v xml:space="preserve">X </v>
      </c>
      <c r="O890" s="19">
        <f t="shared" ca="1" si="163"/>
        <v>14</v>
      </c>
      <c r="P890" s="9" t="str">
        <f t="shared" ca="1" si="164"/>
        <v>X</v>
      </c>
      <c r="Q890" s="9" t="str">
        <f t="shared" ca="1" si="165"/>
        <v>13+</v>
      </c>
      <c r="R890" s="9" t="str">
        <f t="shared" ca="1" si="156"/>
        <v>X13+</v>
      </c>
      <c r="S890" t="str" cm="1">
        <f t="array" ref="S890">IF(ISBLANK(C890),"",IFERROR(INDEX(ListeSeries!$A$2:$A$1045, MATCH(1, (DatasScan!G890=ListeSeries!$B$2:$B$1045) * (DatasScan!H890&gt;=ListeSeries!$D$2:$D$1045) * (DatasScan!H890&lt;=ListeSeries!$E$2:$E$1045), 0)), "no match"))</f>
        <v>GHANAMI</v>
      </c>
      <c r="T890" s="7" t="str" cm="1">
        <f t="array" ref="T890">IF(ISBLANK(C890),"",IFERROR(INDEX(ListeSeries!$C$2:$C$1045, MATCH(1, (DatasScan!G890=ListeSeries!$B$2:$B$1045) * (DatasScan!H890&gt;=ListeSeries!$D$2:$D$1045) * (DatasScan!H890&lt;=ListeSeries!$E$2:$E$1045), 0)), "no match"))</f>
        <v>GHANAMI 43</v>
      </c>
      <c r="U890" s="11" t="str" cm="1">
        <f t="array" ref="U890">IF(ISBLANK(C890),"",IFERROR(INDEX(ListeSeries!$F$2:$F$1045, MATCH(1, (DatasScan!G890=ListeSeries!$B$2:$B$1045) * (DatasScan!H890&gt;=ListeSeries!$D$2:$D$1045) * (DatasScan!H890&lt;=ListeSeries!$E$2:$E$1045), 0)), "no match"))</f>
        <v>281-285</v>
      </c>
      <c r="V890" s="7">
        <v>1</v>
      </c>
      <c r="X890" s="269"/>
    </row>
    <row r="891" spans="1:24" x14ac:dyDescent="0.25">
      <c r="A891" s="6" t="str">
        <f t="shared" si="148"/>
        <v>CHF</v>
      </c>
      <c r="B891" s="272" t="s">
        <v>1077</v>
      </c>
      <c r="C891" s="190" t="s">
        <v>2173</v>
      </c>
      <c r="D891" s="8">
        <v>2</v>
      </c>
      <c r="F891" s="7" t="str">
        <f t="shared" si="162"/>
        <v>867320231120RG3</v>
      </c>
      <c r="G891" s="21" t="str">
        <f>IF(ISBLANK(C891),"",_xlfn.XLOOKUP(_xlfn.XLOOKUP(VALUE(LEFT(C891,4)),Souches!$B$2:$B$15000,Souches!$E$2:$E$15000),Varietes!$B$2:$B$500,Varietes!$C$2:$C$500))</f>
        <v>AMZLY</v>
      </c>
      <c r="H891" s="19">
        <f>IF(ISBLANK(C891),"",_xlfn.XLOOKUP(VALUE(LEFT(C891,4)),Souches!$B$2:$B$15000,Souches!$D$2:$D$15000))</f>
        <v>37</v>
      </c>
      <c r="I891" s="10">
        <f t="shared" si="150"/>
        <v>45250</v>
      </c>
      <c r="J891" s="19">
        <f>IF(I891="","",INT(('ObjProd (2)'!$C$25-I891)/7 * (ABS('ObjProd (2)'!$C$25-I891)&gt;=7)))</f>
        <v>95</v>
      </c>
      <c r="K891" s="10" t="str">
        <f>IF(I891="","",
IF(AND(DATEDIF(I891,'ObjProd (2)'!$C$25,"y")=0,DATEDIF(I891,'ObjProd (2)'!$C$25,"ym")=0,
   INT(('ObjProd (2)'!$C$25-EDATE(I891,DATEDIF(I891,'ObjProd (2)'!$C$25,"y")*12+DATEDIF(I891,'ObjProd (2)'!$C$25,"ym")))/7)=0),
   "&lt; 1 sem.",
   IF(DATEDIF(I891,'ObjProd (2)'!$C$25,"y")&gt;0,DATEDIF(I891,'ObjProd (2)'!$C$25,"y") &amp; " " &amp; IF(DATEDIF(I891,'ObjProd (2)'!$C$25,"y")=1,"an ","ans "),"") &amp;
   IF(DATEDIF(I891,'ObjProd (2)'!$C$25,"ym")&gt;0,DATEDIF(I891,'ObjProd (2)'!$C$25,"ym") &amp; " mois ", "") &amp;
   IF(INT(('ObjProd (2)'!$C$25-EDATE(I891,DATEDIF(I891,'ObjProd (2)'!$C$25,"y")*12+DATEDIF(I891,'ObjProd (2)'!$C$25,"ym")))/7)&gt;0,
      INT(('ObjProd (2)'!$C$25-EDATE(I891,DATEDIF(I891,'ObjProd (2)'!$C$25,"y")*12+DATEDIF(I891,'ObjProd (2)'!$C$25,"ym")))/7) &amp; " sem.",
      "")
)
)</f>
        <v>1 an 9 mois 4 sem.</v>
      </c>
      <c r="L891" s="11" t="str">
        <f t="shared" si="151"/>
        <v xml:space="preserve">RG3 </v>
      </c>
      <c r="M891" s="9">
        <f t="shared" si="152"/>
        <v>28</v>
      </c>
      <c r="N891" s="9" t="str" cm="1">
        <f t="array" aca="1" ref="N891" ca="1">LEFT(L891, IF(ISNUMBER(SUBSTITUTE(_xludf.MID(L891, 2, 1), ".", ",")), 1, 2))</f>
        <v>RG</v>
      </c>
      <c r="O891" s="19">
        <f t="shared" ca="1" si="163"/>
        <v>3</v>
      </c>
      <c r="P891" s="9" t="str">
        <f t="shared" ca="1" si="164"/>
        <v>X</v>
      </c>
      <c r="Q891" s="9">
        <f t="shared" ca="1" si="165"/>
        <v>3</v>
      </c>
      <c r="R891" s="9" t="str">
        <f t="shared" ca="1" si="156"/>
        <v>X3</v>
      </c>
      <c r="S891" t="str" cm="1">
        <f t="array" ref="S891">IF(ISBLANK(C891),"",IFERROR(INDEX(ListeSeries!$A$2:$A$1045, MATCH(1, (DatasScan!G891=ListeSeries!$B$2:$B$1045) * (DatasScan!H891&gt;=ListeSeries!$D$2:$D$1045) * (DatasScan!H891&lt;=ListeSeries!$E$2:$E$1045), 0)), "no match"))</f>
        <v>ZAMLI</v>
      </c>
      <c r="T891" s="7" t="str" cm="1">
        <f t="array" ref="T891">IF(ISBLANK(C891),"",IFERROR(INDEX(ListeSeries!$C$2:$C$1045, MATCH(1, (DatasScan!G891=ListeSeries!$B$2:$B$1045) * (DatasScan!H891&gt;=ListeSeries!$D$2:$D$1045) * (DatasScan!H891&lt;=ListeSeries!$E$2:$E$1045), 0)), "no match"))</f>
        <v>ZAMLI 3</v>
      </c>
      <c r="U891" s="11" t="str" cm="1">
        <f t="array" ref="U891">IF(ISBLANK(C891),"",IFERROR(INDEX(ListeSeries!$F$2:$F$1045, MATCH(1, (DatasScan!G891=ListeSeries!$B$2:$B$1045) * (DatasScan!H891&gt;=ListeSeries!$D$2:$D$1045) * (DatasScan!H891&lt;=ListeSeries!$E$2:$E$1045), 0)), "no match"))</f>
        <v>35-40</v>
      </c>
      <c r="V891" s="7">
        <v>2</v>
      </c>
      <c r="X891" s="269"/>
    </row>
    <row r="892" spans="1:24" x14ac:dyDescent="0.25">
      <c r="A892" s="6" t="str">
        <f t="shared" si="148"/>
        <v>CHF</v>
      </c>
      <c r="B892" s="272" t="s">
        <v>1077</v>
      </c>
      <c r="C892" s="190" t="s">
        <v>1095</v>
      </c>
      <c r="D892" s="8">
        <v>8</v>
      </c>
      <c r="F892" s="7" t="str">
        <f t="shared" si="162"/>
        <v>849620231124XM1</v>
      </c>
      <c r="G892" s="21" t="str">
        <f>IF(ISBLANK(C892),"",_xlfn.XLOOKUP(_xlfn.XLOOKUP(VALUE(LEFT(C892,4)),Souches!$B$2:$B$15000,Souches!$E$2:$E$15000),Varietes!$B$2:$B$500,Varietes!$C$2:$C$500))</f>
        <v>KLAS</v>
      </c>
      <c r="H892" s="19">
        <f>IF(ISBLANK(C892),"",_xlfn.XLOOKUP(VALUE(LEFT(C892,4)),Souches!$B$2:$B$15000,Souches!$D$2:$D$15000))</f>
        <v>607</v>
      </c>
      <c r="I892" s="10">
        <f t="shared" si="150"/>
        <v>45254</v>
      </c>
      <c r="J892" s="19">
        <f>IF(I892="","",INT(('ObjProd (2)'!$C$25-I892)/7 * (ABS('ObjProd (2)'!$C$25-I892)&gt;=7)))</f>
        <v>94</v>
      </c>
      <c r="K892" s="10" t="str">
        <f>IF(I892="","",
IF(AND(DATEDIF(I892,'ObjProd (2)'!$C$25,"y")=0,DATEDIF(I892,'ObjProd (2)'!$C$25,"ym")=0,
   INT(('ObjProd (2)'!$C$25-EDATE(I892,DATEDIF(I892,'ObjProd (2)'!$C$25,"y")*12+DATEDIF(I892,'ObjProd (2)'!$C$25,"ym")))/7)=0),
   "&lt; 1 sem.",
   IF(DATEDIF(I892,'ObjProd (2)'!$C$25,"y")&gt;0,DATEDIF(I892,'ObjProd (2)'!$C$25,"y") &amp; " " &amp; IF(DATEDIF(I892,'ObjProd (2)'!$C$25,"y")=1,"an ","ans "),"") &amp;
   IF(DATEDIF(I892,'ObjProd (2)'!$C$25,"ym")&gt;0,DATEDIF(I892,'ObjProd (2)'!$C$25,"ym") &amp; " mois ", "") &amp;
   IF(INT(('ObjProd (2)'!$C$25-EDATE(I892,DATEDIF(I892,'ObjProd (2)'!$C$25,"y")*12+DATEDIF(I892,'ObjProd (2)'!$C$25,"ym")))/7)&gt;0,
      INT(('ObjProd (2)'!$C$25-EDATE(I892,DATEDIF(I892,'ObjProd (2)'!$C$25,"y")*12+DATEDIF(I892,'ObjProd (2)'!$C$25,"ym")))/7) &amp; " sem.",
      "")
)
)</f>
        <v>1 an 9 mois 3 sem.</v>
      </c>
      <c r="L892" s="11" t="str">
        <f t="shared" si="151"/>
        <v>XM10</v>
      </c>
      <c r="M892" s="9">
        <f t="shared" si="152"/>
        <v>112</v>
      </c>
      <c r="N892" s="9" t="str" cm="1">
        <f t="array" aca="1" ref="N892" ca="1">LEFT(L892, IF(ISNUMBER(SUBSTITUTE(_xludf.MID(L892, 2, 1), ".", ",")), 1, 2))</f>
        <v>XM</v>
      </c>
      <c r="O892" s="19">
        <f t="shared" ca="1" si="163"/>
        <v>10</v>
      </c>
      <c r="P892" s="9" t="str">
        <f t="shared" ca="1" si="164"/>
        <v>X</v>
      </c>
      <c r="Q892" s="9">
        <f t="shared" ca="1" si="165"/>
        <v>10</v>
      </c>
      <c r="R892" s="9" t="str">
        <f t="shared" ca="1" si="156"/>
        <v>X10</v>
      </c>
      <c r="S892" t="str" cm="1">
        <f t="array" ref="S892">IF(ISBLANK(C892),"",IFERROR(INDEX(ListeSeries!$A$2:$A$1045, MATCH(1, (DatasScan!G892=ListeSeries!$B$2:$B$1045) * (DatasScan!H892&gt;=ListeSeries!$D$2:$D$1045) * (DatasScan!H892&lt;=ListeSeries!$E$2:$E$1045), 0)), "no match"))</f>
        <v>KHALASS</v>
      </c>
      <c r="T892" s="7" t="str" cm="1">
        <f t="array" ref="T892">IF(ISBLANK(C892),"",IFERROR(INDEX(ListeSeries!$C$2:$C$1045, MATCH(1, (DatasScan!G892=ListeSeries!$B$2:$B$1045) * (DatasScan!H892&gt;=ListeSeries!$D$2:$D$1045) * (DatasScan!H892&lt;=ListeSeries!$E$2:$E$1045), 0)), "no match"))</f>
        <v>KHALASS 56</v>
      </c>
      <c r="U892" s="11" t="str" cm="1">
        <f t="array" ref="U892">IF(ISBLANK(C892),"",IFERROR(INDEX(ListeSeries!$F$2:$F$1045, MATCH(1, (DatasScan!G892=ListeSeries!$B$2:$B$1045) * (DatasScan!H892&gt;=ListeSeries!$D$2:$D$1045) * (DatasScan!H892&lt;=ListeSeries!$E$2:$E$1045), 0)), "no match"))</f>
        <v>603-612</v>
      </c>
      <c r="V892" s="7">
        <v>1</v>
      </c>
      <c r="X892" s="269"/>
    </row>
    <row r="893" spans="1:24" x14ac:dyDescent="0.25">
      <c r="A893" s="6" t="str">
        <f t="shared" si="148"/>
        <v>CHF</v>
      </c>
      <c r="B893" s="272" t="s">
        <v>1077</v>
      </c>
      <c r="C893" s="190" t="s">
        <v>2174</v>
      </c>
      <c r="D893" s="8">
        <v>3</v>
      </c>
      <c r="F893" s="7" t="str">
        <f t="shared" si="162"/>
        <v>822420220920X 2</v>
      </c>
      <c r="G893" s="21" t="str">
        <f>IF(ISBLANK(C893),"",_xlfn.XLOOKUP(_xlfn.XLOOKUP(VALUE(LEFT(C893,4)),Souches!$B$2:$B$15000,Souches!$E$2:$E$15000),Varietes!$B$2:$B$500,Varietes!$C$2:$C$500))</f>
        <v>KNES</v>
      </c>
      <c r="H893" s="19">
        <f>IF(ISBLANK(C893),"",_xlfn.XLOOKUP(VALUE(LEFT(C893,4)),Souches!$B$2:$B$15000,Souches!$D$2:$D$15000))</f>
        <v>91</v>
      </c>
      <c r="I893" s="10">
        <f t="shared" si="150"/>
        <v>44824</v>
      </c>
      <c r="J893" s="19">
        <f>IF(I893="","",INT(('ObjProd (2)'!$C$25-I893)/7 * (ABS('ObjProd (2)'!$C$25-I893)&gt;=7)))</f>
        <v>156</v>
      </c>
      <c r="K893" s="10" t="str">
        <f>IF(I893="","",
IF(AND(DATEDIF(I893,'ObjProd (2)'!$C$25,"y")=0,DATEDIF(I893,'ObjProd (2)'!$C$25,"ym")=0,
   INT(('ObjProd (2)'!$C$25-EDATE(I893,DATEDIF(I893,'ObjProd (2)'!$C$25,"y")*12+DATEDIF(I893,'ObjProd (2)'!$C$25,"ym")))/7)=0),
   "&lt; 1 sem.",
   IF(DATEDIF(I893,'ObjProd (2)'!$C$25,"y")&gt;0,DATEDIF(I893,'ObjProd (2)'!$C$25,"y") &amp; " " &amp; IF(DATEDIF(I893,'ObjProd (2)'!$C$25,"y")=1,"an ","ans "),"") &amp;
   IF(DATEDIF(I893,'ObjProd (2)'!$C$25,"ym")&gt;0,DATEDIF(I893,'ObjProd (2)'!$C$25,"ym") &amp; " mois ", "") &amp;
   IF(INT(('ObjProd (2)'!$C$25-EDATE(I893,DATEDIF(I893,'ObjProd (2)'!$C$25,"y")*12+DATEDIF(I893,'ObjProd (2)'!$C$25,"ym")))/7)&gt;0,
      INT(('ObjProd (2)'!$C$25-EDATE(I893,DATEDIF(I893,'ObjProd (2)'!$C$25,"y")*12+DATEDIF(I893,'ObjProd (2)'!$C$25,"ym")))/7) &amp; " sem.",
      "")
)
)</f>
        <v>2 ans 11 mois 4 sem.</v>
      </c>
      <c r="L893" s="11" t="str">
        <f t="shared" si="151"/>
        <v xml:space="preserve">X 2 </v>
      </c>
      <c r="M893" s="9">
        <f t="shared" si="152"/>
        <v>42</v>
      </c>
      <c r="N893" s="9" t="str" cm="1">
        <f t="array" aca="1" ref="N893" ca="1">LEFT(L893, IF(ISNUMBER(SUBSTITUTE(_xludf.MID(L893, 2, 1), ".", ",")), 1, 2))</f>
        <v xml:space="preserve">X </v>
      </c>
      <c r="O893" s="19">
        <f t="shared" ca="1" si="163"/>
        <v>2</v>
      </c>
      <c r="P893" s="9" t="str">
        <f t="shared" ca="1" si="164"/>
        <v>X</v>
      </c>
      <c r="Q893" s="9">
        <f t="shared" ca="1" si="165"/>
        <v>2</v>
      </c>
      <c r="R893" s="9" t="str">
        <f t="shared" ca="1" si="156"/>
        <v>X2</v>
      </c>
      <c r="S893" t="str" cm="1">
        <f t="array" ref="S893">IF(ISBLANK(C893),"",IFERROR(INDEX(ListeSeries!$A$2:$A$1045, MATCH(1, (DatasScan!G893=ListeSeries!$B$2:$B$1045) * (DatasScan!H893&gt;=ListeSeries!$D$2:$D$1045) * (DatasScan!H893&lt;=ListeSeries!$E$2:$E$1045), 0)), "no match"))</f>
        <v>KENESI</v>
      </c>
      <c r="T893" s="7" t="str" cm="1">
        <f t="array" ref="T893">IF(ISBLANK(C893),"",IFERROR(INDEX(ListeSeries!$C$2:$C$1045, MATCH(1, (DatasScan!G893=ListeSeries!$B$2:$B$1045) * (DatasScan!H893&gt;=ListeSeries!$D$2:$D$1045) * (DatasScan!H893&lt;=ListeSeries!$E$2:$E$1045), 0)), "no match"))</f>
        <v>KHENEZI 9</v>
      </c>
      <c r="U893" s="11" t="str" cm="1">
        <f t="array" ref="U893">IF(ISBLANK(C893),"",IFERROR(INDEX(ListeSeries!$F$2:$F$1045, MATCH(1, (DatasScan!G893=ListeSeries!$B$2:$B$1045) * (DatasScan!H893&gt;=ListeSeries!$D$2:$D$1045) * (DatasScan!H893&lt;=ListeSeries!$E$2:$E$1045), 0)), "no match"))</f>
        <v>75-94</v>
      </c>
      <c r="V893" s="7">
        <v>1</v>
      </c>
      <c r="X893" s="269"/>
    </row>
    <row r="894" spans="1:24" x14ac:dyDescent="0.25">
      <c r="A894" s="6" t="str">
        <f t="shared" si="148"/>
        <v>CHF</v>
      </c>
      <c r="B894" s="272" t="s">
        <v>1077</v>
      </c>
      <c r="C894" s="190" t="s">
        <v>1330</v>
      </c>
      <c r="E894" s="11">
        <v>10</v>
      </c>
      <c r="F894" s="7" t="str">
        <f t="shared" si="162"/>
        <v>832220250113RG1</v>
      </c>
      <c r="G894" s="21" t="str">
        <f>IF(ISBLANK(C894),"",_xlfn.XLOOKUP(_xlfn.XLOOKUP(VALUE(LEFT(C894,4)),Souches!$B$2:$B$15000,Souches!$E$2:$E$15000),Varietes!$B$2:$B$500,Varietes!$C$2:$C$500))</f>
        <v>BTAMZ</v>
      </c>
      <c r="H894" s="19">
        <f>IF(ISBLANK(C894),"",_xlfn.XLOOKUP(VALUE(LEFT(C894,4)),Souches!$B$2:$B$15000,Souches!$D$2:$D$15000))</f>
        <v>39</v>
      </c>
      <c r="I894" s="10">
        <f t="shared" si="150"/>
        <v>45670</v>
      </c>
      <c r="J894" s="19">
        <f>IF(I894="","",INT(('ObjProd (2)'!$C$25-I894)/7 * (ABS('ObjProd (2)'!$C$25-I894)&gt;=7)))</f>
        <v>35</v>
      </c>
      <c r="K894" s="10" t="str">
        <f>IF(I894="","",
IF(AND(DATEDIF(I894,'ObjProd (2)'!$C$25,"y")=0,DATEDIF(I894,'ObjProd (2)'!$C$25,"ym")=0,
   INT(('ObjProd (2)'!$C$25-EDATE(I894,DATEDIF(I894,'ObjProd (2)'!$C$25,"y")*12+DATEDIF(I894,'ObjProd (2)'!$C$25,"ym")))/7)=0),
   "&lt; 1 sem.",
   IF(DATEDIF(I894,'ObjProd (2)'!$C$25,"y")&gt;0,DATEDIF(I894,'ObjProd (2)'!$C$25,"y") &amp; " " &amp; IF(DATEDIF(I894,'ObjProd (2)'!$C$25,"y")=1,"an ","ans "),"") &amp;
   IF(DATEDIF(I894,'ObjProd (2)'!$C$25,"ym")&gt;0,DATEDIF(I894,'ObjProd (2)'!$C$25,"ym") &amp; " mois ", "") &amp;
   IF(INT(('ObjProd (2)'!$C$25-EDATE(I894,DATEDIF(I894,'ObjProd (2)'!$C$25,"y")*12+DATEDIF(I894,'ObjProd (2)'!$C$25,"ym")))/7)&gt;0,
      INT(('ObjProd (2)'!$C$25-EDATE(I894,DATEDIF(I894,'ObjProd (2)'!$C$25,"y")*12+DATEDIF(I894,'ObjProd (2)'!$C$25,"ym")))/7) &amp; " sem.",
      "")
)
)</f>
        <v xml:space="preserve">8 mois </v>
      </c>
      <c r="L894" s="11" t="str">
        <f t="shared" si="151"/>
        <v>RG10</v>
      </c>
      <c r="M894" s="9">
        <f t="shared" si="152"/>
        <v>10</v>
      </c>
      <c r="N894" s="9" t="str" cm="1">
        <f t="array" aca="1" ref="N894" ca="1">LEFT(L894, IF(ISNUMBER(SUBSTITUTE(_xludf.MID(L894, 2, 1), ".", ",")), 1, 2))</f>
        <v>RG</v>
      </c>
      <c r="O894" s="19">
        <f t="shared" ca="1" si="163"/>
        <v>10</v>
      </c>
      <c r="P894" s="9" t="str">
        <f t="shared" ca="1" si="164"/>
        <v>X</v>
      </c>
      <c r="Q894" s="9">
        <f t="shared" ca="1" si="165"/>
        <v>10</v>
      </c>
      <c r="R894" s="9" t="str">
        <f t="shared" ca="1" si="156"/>
        <v>X10</v>
      </c>
      <c r="S894" t="str" cm="1">
        <f t="array" ref="S894">IF(ISBLANK(C894),"",IFERROR(INDEX(ListeSeries!$A$2:$A$1045, MATCH(1, (DatasScan!G894=ListeSeries!$B$2:$B$1045) * (DatasScan!H894&gt;=ListeSeries!$D$2:$D$1045) * (DatasScan!H894&lt;=ListeSeries!$E$2:$E$1045), 0)), "no match"))</f>
        <v>NABTA MAZROUI</v>
      </c>
      <c r="T894" s="7" t="str" cm="1">
        <f t="array" ref="T894">IF(ISBLANK(C894),"",IFERROR(INDEX(ListeSeries!$C$2:$C$1045, MATCH(1, (DatasScan!G894=ListeSeries!$B$2:$B$1045) * (DatasScan!H894&gt;=ListeSeries!$D$2:$D$1045) * (DatasScan!H894&lt;=ListeSeries!$E$2:$E$1045), 0)), "no match"))</f>
        <v>BTAMZ 7</v>
      </c>
      <c r="U894" s="11" t="str" cm="1">
        <f t="array" ref="U894">IF(ISBLANK(C894),"",IFERROR(INDEX(ListeSeries!$F$2:$F$1045, MATCH(1, (DatasScan!G894=ListeSeries!$B$2:$B$1045) * (DatasScan!H894&gt;=ListeSeries!$D$2:$D$1045) * (DatasScan!H894&lt;=ListeSeries!$E$2:$E$1045), 0)), "no match"))</f>
        <v>34-39</v>
      </c>
      <c r="V894" s="7">
        <v>3</v>
      </c>
      <c r="X894" s="269"/>
    </row>
    <row r="895" spans="1:24" x14ac:dyDescent="0.25">
      <c r="A895" s="6" t="str">
        <f t="shared" si="148"/>
        <v>CHF</v>
      </c>
      <c r="B895" s="272" t="s">
        <v>1077</v>
      </c>
      <c r="C895" s="190" t="s">
        <v>1096</v>
      </c>
      <c r="E895" s="11">
        <v>6</v>
      </c>
      <c r="F895" s="7" t="str">
        <f t="shared" si="162"/>
        <v>832320230428RG6</v>
      </c>
      <c r="G895" s="21" t="str">
        <f>IF(ISBLANK(C895),"",_xlfn.XLOOKUP(_xlfn.XLOOKUP(VALUE(LEFT(C895,4)),Souches!$B$2:$B$15000,Souches!$E$2:$E$15000),Varietes!$B$2:$B$500,Varietes!$C$2:$C$500))</f>
        <v>BTAMZ</v>
      </c>
      <c r="H895" s="19">
        <f>IF(ISBLANK(C895),"",_xlfn.XLOOKUP(VALUE(LEFT(C895,4)),Souches!$B$2:$B$15000,Souches!$D$2:$D$15000))</f>
        <v>41</v>
      </c>
      <c r="I895" s="10">
        <f t="shared" si="150"/>
        <v>45044</v>
      </c>
      <c r="J895" s="19">
        <f>IF(I895="","",INT(('ObjProd (2)'!$C$25-I895)/7 * (ABS('ObjProd (2)'!$C$25-I895)&gt;=7)))</f>
        <v>124</v>
      </c>
      <c r="K895" s="10" t="str">
        <f>IF(I895="","",
IF(AND(DATEDIF(I895,'ObjProd (2)'!$C$25,"y")=0,DATEDIF(I895,'ObjProd (2)'!$C$25,"ym")=0,
   INT(('ObjProd (2)'!$C$25-EDATE(I895,DATEDIF(I895,'ObjProd (2)'!$C$25,"y")*12+DATEDIF(I895,'ObjProd (2)'!$C$25,"ym")))/7)=0),
   "&lt; 1 sem.",
   IF(DATEDIF(I895,'ObjProd (2)'!$C$25,"y")&gt;0,DATEDIF(I895,'ObjProd (2)'!$C$25,"y") &amp; " " &amp; IF(DATEDIF(I895,'ObjProd (2)'!$C$25,"y")=1,"an ","ans "),"") &amp;
   IF(DATEDIF(I895,'ObjProd (2)'!$C$25,"ym")&gt;0,DATEDIF(I895,'ObjProd (2)'!$C$25,"ym") &amp; " mois ", "") &amp;
   IF(INT(('ObjProd (2)'!$C$25-EDATE(I895,DATEDIF(I895,'ObjProd (2)'!$C$25,"y")*12+DATEDIF(I895,'ObjProd (2)'!$C$25,"ym")))/7)&gt;0,
      INT(('ObjProd (2)'!$C$25-EDATE(I895,DATEDIF(I895,'ObjProd (2)'!$C$25,"y")*12+DATEDIF(I895,'ObjProd (2)'!$C$25,"ym")))/7) &amp; " sem.",
      "")
)
)</f>
        <v>2 ans 4 mois 3 sem.</v>
      </c>
      <c r="L895" s="11" t="str">
        <f t="shared" si="151"/>
        <v xml:space="preserve">RG6 </v>
      </c>
      <c r="M895" s="9">
        <f t="shared" si="152"/>
        <v>6</v>
      </c>
      <c r="N895" s="9" t="str" cm="1">
        <f t="array" aca="1" ref="N895" ca="1">LEFT(L895, IF(ISNUMBER(SUBSTITUTE(_xludf.MID(L895, 2, 1), ".", ",")), 1, 2))</f>
        <v>RG</v>
      </c>
      <c r="O895" s="19">
        <f t="shared" ca="1" si="163"/>
        <v>6</v>
      </c>
      <c r="P895" s="9" t="str">
        <f t="shared" ca="1" si="164"/>
        <v>X</v>
      </c>
      <c r="Q895" s="9">
        <f t="shared" ca="1" si="165"/>
        <v>6</v>
      </c>
      <c r="R895" s="9" t="str">
        <f t="shared" ca="1" si="156"/>
        <v>X6</v>
      </c>
      <c r="S895" t="str" cm="1">
        <f t="array" ref="S895">IF(ISBLANK(C895),"",IFERROR(INDEX(ListeSeries!$A$2:$A$1045, MATCH(1, (DatasScan!G895=ListeSeries!$B$2:$B$1045) * (DatasScan!H895&gt;=ListeSeries!$D$2:$D$1045) * (DatasScan!H895&lt;=ListeSeries!$E$2:$E$1045), 0)), "no match"))</f>
        <v>NABTA MAZROUI</v>
      </c>
      <c r="T895" s="7" t="str" cm="1">
        <f t="array" ref="T895">IF(ISBLANK(C895),"",IFERROR(INDEX(ListeSeries!$C$2:$C$1045, MATCH(1, (DatasScan!G895=ListeSeries!$B$2:$B$1045) * (DatasScan!H895&gt;=ListeSeries!$D$2:$D$1045) * (DatasScan!H895&lt;=ListeSeries!$E$2:$E$1045), 0)), "no match"))</f>
        <v>BTAMZ 8</v>
      </c>
      <c r="U895" s="11" t="str" cm="1">
        <f t="array" ref="U895">IF(ISBLANK(C895),"",IFERROR(INDEX(ListeSeries!$F$2:$F$1045, MATCH(1, (DatasScan!G895=ListeSeries!$B$2:$B$1045) * (DatasScan!H895&gt;=ListeSeries!$D$2:$D$1045) * (DatasScan!H895&lt;=ListeSeries!$E$2:$E$1045), 0)), "no match"))</f>
        <v>39-41</v>
      </c>
      <c r="V895" s="7">
        <v>0.1</v>
      </c>
      <c r="X895" s="269"/>
    </row>
    <row r="896" spans="1:24" x14ac:dyDescent="0.25">
      <c r="A896" s="6" t="str">
        <f t="shared" si="148"/>
        <v>CHF</v>
      </c>
      <c r="B896" s="272" t="s">
        <v>1077</v>
      </c>
      <c r="C896" s="190" t="s">
        <v>1097</v>
      </c>
      <c r="D896" s="8">
        <v>1</v>
      </c>
      <c r="F896" s="7" t="str">
        <f t="shared" si="162"/>
        <v>821120230125RG3</v>
      </c>
      <c r="G896" s="21" t="str">
        <f>IF(ISBLANK(C896),"",_xlfn.XLOOKUP(_xlfn.XLOOKUP(VALUE(LEFT(C896,4)),Souches!$B$2:$B$15000,Souches!$E$2:$E$15000),Varietes!$B$2:$B$500,Varietes!$C$2:$C$500))</f>
        <v>LLU</v>
      </c>
      <c r="H896" s="19">
        <f>IF(ISBLANK(C896),"",_xlfn.XLOOKUP(VALUE(LEFT(C896,4)),Souches!$B$2:$B$15000,Souches!$D$2:$D$15000))</f>
        <v>46</v>
      </c>
      <c r="I896" s="10">
        <f t="shared" si="150"/>
        <v>44951</v>
      </c>
      <c r="J896" s="19">
        <f>IF(I896="","",INT(('ObjProd (2)'!$C$25-I896)/7 * (ABS('ObjProd (2)'!$C$25-I896)&gt;=7)))</f>
        <v>138</v>
      </c>
      <c r="K896" s="10" t="str">
        <f>IF(I896="","",
IF(AND(DATEDIF(I896,'ObjProd (2)'!$C$25,"y")=0,DATEDIF(I896,'ObjProd (2)'!$C$25,"ym")=0,
   INT(('ObjProd (2)'!$C$25-EDATE(I896,DATEDIF(I896,'ObjProd (2)'!$C$25,"y")*12+DATEDIF(I896,'ObjProd (2)'!$C$25,"ym")))/7)=0),
   "&lt; 1 sem.",
   IF(DATEDIF(I896,'ObjProd (2)'!$C$25,"y")&gt;0,DATEDIF(I896,'ObjProd (2)'!$C$25,"y") &amp; " " &amp; IF(DATEDIF(I896,'ObjProd (2)'!$C$25,"y")=1,"an ","ans "),"") &amp;
   IF(DATEDIF(I896,'ObjProd (2)'!$C$25,"ym")&gt;0,DATEDIF(I896,'ObjProd (2)'!$C$25,"ym") &amp; " mois ", "") &amp;
   IF(INT(('ObjProd (2)'!$C$25-EDATE(I896,DATEDIF(I896,'ObjProd (2)'!$C$25,"y")*12+DATEDIF(I896,'ObjProd (2)'!$C$25,"ym")))/7)&gt;0,
      INT(('ObjProd (2)'!$C$25-EDATE(I896,DATEDIF(I896,'ObjProd (2)'!$C$25,"y")*12+DATEDIF(I896,'ObjProd (2)'!$C$25,"ym")))/7) &amp; " sem.",
      "")
)
)</f>
        <v>2 ans 7 mois 3 sem.</v>
      </c>
      <c r="L896" s="11" t="str">
        <f t="shared" si="151"/>
        <v xml:space="preserve">RG3 </v>
      </c>
      <c r="M896" s="9">
        <f t="shared" ref="M896:M959" si="166">IF(OR(D896&gt;0, E896&gt;0), D896*14+E896,"")</f>
        <v>14</v>
      </c>
      <c r="N896" s="9" t="str" cm="1">
        <f t="array" aca="1" ref="N896" ca="1">LEFT(L896, IF(ISNUMBER(SUBSTITUTE(_xludf.MID(L896, 2, 1), ".", ",")), 1, 2))</f>
        <v>RG</v>
      </c>
      <c r="O896" s="19">
        <f t="shared" ca="1" si="163"/>
        <v>3</v>
      </c>
      <c r="P896" s="9" t="str">
        <f t="shared" ca="1" si="164"/>
        <v>X</v>
      </c>
      <c r="Q896" s="9">
        <f t="shared" ca="1" si="165"/>
        <v>3</v>
      </c>
      <c r="R896" s="9" t="str">
        <f t="shared" ref="R896:R959" ca="1" si="167">IF(ISBLANK(C896),"",P896&amp;Q896)</f>
        <v>X3</v>
      </c>
      <c r="S896" t="str" cm="1">
        <f t="array" ref="S896">IF(ISBLANK(C896),"",IFERROR(INDEX(ListeSeries!$A$2:$A$1045, MATCH(1, (DatasScan!G896=ListeSeries!$B$2:$B$1045) * (DatasScan!H896&gt;=ListeSeries!$D$2:$D$1045) * (DatasScan!H896&lt;=ListeSeries!$E$2:$E$1045), 0)), "no match"))</f>
        <v>LULU</v>
      </c>
      <c r="T896" s="7" t="str" cm="1">
        <f t="array" ref="T896">IF(ISBLANK(C896),"",IFERROR(INDEX(ListeSeries!$C$2:$C$1045, MATCH(1, (DatasScan!G896=ListeSeries!$B$2:$B$1045) * (DatasScan!H896&gt;=ListeSeries!$D$2:$D$1045) * (DatasScan!H896&lt;=ListeSeries!$E$2:$E$1045), 0)), "no match"))</f>
        <v>LULU 7</v>
      </c>
      <c r="U896" s="11" t="str" cm="1">
        <f t="array" ref="U896">IF(ISBLANK(C896),"",IFERROR(INDEX(ListeSeries!$F$2:$F$1045, MATCH(1, (DatasScan!G896=ListeSeries!$B$2:$B$1045) * (DatasScan!H896&gt;=ListeSeries!$D$2:$D$1045) * (DatasScan!H896&lt;=ListeSeries!$E$2:$E$1045), 0)), "no match"))</f>
        <v>45-54</v>
      </c>
      <c r="V896" s="7">
        <v>0.1</v>
      </c>
      <c r="X896" s="269"/>
    </row>
    <row r="897" spans="1:24" x14ac:dyDescent="0.25">
      <c r="A897" s="6" t="str">
        <f t="shared" ref="A897:A960" si="168">IF(B897="CHF","CHF",IF(B897="CHF 2","CHF hangar",LEFT(B897,1)))</f>
        <v>CHF</v>
      </c>
      <c r="B897" s="272" t="s">
        <v>1077</v>
      </c>
      <c r="C897" s="190" t="s">
        <v>1098</v>
      </c>
      <c r="D897" s="8">
        <v>3</v>
      </c>
      <c r="F897" s="7" t="str">
        <f t="shared" si="162"/>
        <v>856020231123RG9</v>
      </c>
      <c r="G897" s="21" t="str">
        <f>IF(ISBLANK(C897),"",_xlfn.XLOOKUP(_xlfn.XLOOKUP(VALUE(LEFT(C897,4)),Souches!$B$2:$B$15000,Souches!$E$2:$E$15000),Varietes!$B$2:$B$500,Varietes!$C$2:$C$500))</f>
        <v>DABAS</v>
      </c>
      <c r="H897" s="19">
        <f>IF(ISBLANK(C897),"",_xlfn.XLOOKUP(VALUE(LEFT(C897,4)),Souches!$B$2:$B$15000,Souches!$D$2:$D$15000))</f>
        <v>57</v>
      </c>
      <c r="I897" s="10">
        <f t="shared" si="150"/>
        <v>45253</v>
      </c>
      <c r="J897" s="19">
        <f>IF(I897="","",INT(('ObjProd (2)'!$C$25-I897)/7 * (ABS('ObjProd (2)'!$C$25-I897)&gt;=7)))</f>
        <v>95</v>
      </c>
      <c r="K897" s="10" t="str">
        <f>IF(I897="","",
IF(AND(DATEDIF(I897,'ObjProd (2)'!$C$25,"y")=0,DATEDIF(I897,'ObjProd (2)'!$C$25,"ym")=0,
   INT(('ObjProd (2)'!$C$25-EDATE(I897,DATEDIF(I897,'ObjProd (2)'!$C$25,"y")*12+DATEDIF(I897,'ObjProd (2)'!$C$25,"ym")))/7)=0),
   "&lt; 1 sem.",
   IF(DATEDIF(I897,'ObjProd (2)'!$C$25,"y")&gt;0,DATEDIF(I897,'ObjProd (2)'!$C$25,"y") &amp; " " &amp; IF(DATEDIF(I897,'ObjProd (2)'!$C$25,"y")=1,"an ","ans "),"") &amp;
   IF(DATEDIF(I897,'ObjProd (2)'!$C$25,"ym")&gt;0,DATEDIF(I897,'ObjProd (2)'!$C$25,"ym") &amp; " mois ", "") &amp;
   IF(INT(('ObjProd (2)'!$C$25-EDATE(I897,DATEDIF(I897,'ObjProd (2)'!$C$25,"y")*12+DATEDIF(I897,'ObjProd (2)'!$C$25,"ym")))/7)&gt;0,
      INT(('ObjProd (2)'!$C$25-EDATE(I897,DATEDIF(I897,'ObjProd (2)'!$C$25,"y")*12+DATEDIF(I897,'ObjProd (2)'!$C$25,"ym")))/7) &amp; " sem.",
      "")
)
)</f>
        <v>1 an 9 mois 3 sem.</v>
      </c>
      <c r="L897" s="11" t="str">
        <f t="shared" si="151"/>
        <v xml:space="preserve">RG9 </v>
      </c>
      <c r="M897" s="9">
        <f t="shared" si="166"/>
        <v>42</v>
      </c>
      <c r="N897" s="9" t="str" cm="1">
        <f t="array" aca="1" ref="N897" ca="1">LEFT(L897, IF(ISNUMBER(SUBSTITUTE(_xludf.MID(L897, 2, 1), ".", ",")), 1, 2))</f>
        <v>RG</v>
      </c>
      <c r="O897" s="19">
        <f t="shared" ca="1" si="163"/>
        <v>9</v>
      </c>
      <c r="P897" s="9" t="str">
        <f t="shared" ca="1" si="164"/>
        <v>X</v>
      </c>
      <c r="Q897" s="9">
        <f t="shared" ca="1" si="165"/>
        <v>9</v>
      </c>
      <c r="R897" s="9" t="str">
        <f t="shared" ca="1" si="167"/>
        <v>X9</v>
      </c>
      <c r="S897" t="str" cm="1">
        <f t="array" ref="S897">IF(ISBLANK(C897),"",IFERROR(INDEX(ListeSeries!$A$2:$A$1045, MATCH(1, (DatasScan!G897=ListeSeries!$B$2:$B$1045) * (DatasScan!H897&gt;=ListeSeries!$D$2:$D$1045) * (DatasScan!H897&lt;=ListeSeries!$E$2:$E$1045), 0)), "no match"))</f>
        <v>DABBAS</v>
      </c>
      <c r="T897" s="7" t="str" cm="1">
        <f t="array" ref="T897">IF(ISBLANK(C897),"",IFERROR(INDEX(ListeSeries!$C$2:$C$1045, MATCH(1, (DatasScan!G897=ListeSeries!$B$2:$B$1045) * (DatasScan!H897&gt;=ListeSeries!$D$2:$D$1045) * (DatasScan!H897&lt;=ListeSeries!$E$2:$E$1045), 0)), "no match"))</f>
        <v>DABBAS 5</v>
      </c>
      <c r="U897" s="11" t="str" cm="1">
        <f t="array" ref="U897">IF(ISBLANK(C897),"",IFERROR(INDEX(ListeSeries!$F$2:$F$1045, MATCH(1, (DatasScan!G897=ListeSeries!$B$2:$B$1045) * (DatasScan!H897&gt;=ListeSeries!$D$2:$D$1045) * (DatasScan!H897&lt;=ListeSeries!$E$2:$E$1045), 0)), "no match"))</f>
        <v>48-66</v>
      </c>
      <c r="V897" s="7">
        <v>1</v>
      </c>
      <c r="X897" s="269"/>
    </row>
    <row r="898" spans="1:24" x14ac:dyDescent="0.25">
      <c r="A898" s="6" t="str">
        <f t="shared" si="168"/>
        <v>CHF</v>
      </c>
      <c r="B898" s="272" t="s">
        <v>1077</v>
      </c>
      <c r="C898" s="190" t="s">
        <v>2175</v>
      </c>
      <c r="D898" s="8">
        <v>4</v>
      </c>
      <c r="F898" s="7" t="str">
        <f t="shared" si="162"/>
        <v>838620231122X 1</v>
      </c>
      <c r="G898" s="21" t="str">
        <f>IF(ISBLANK(C898),"",_xlfn.XLOOKUP(_xlfn.XLOOKUP(VALUE(LEFT(C898,4)),Souches!$B$2:$B$15000,Souches!$E$2:$E$15000),Varietes!$B$2:$B$500,Varietes!$C$2:$C$500))</f>
        <v>DAHA</v>
      </c>
      <c r="H898" s="19">
        <f>IF(ISBLANK(C898),"",_xlfn.XLOOKUP(VALUE(LEFT(C898,4)),Souches!$B$2:$B$15000,Souches!$D$2:$D$15000))</f>
        <v>413</v>
      </c>
      <c r="I898" s="10">
        <f t="shared" ref="I898:I961" si="169">IF(ISBLANK(C898),"",DATE(MID(C898,5,4),MID(C898,9,2),MID(C898,11,2)))</f>
        <v>45252</v>
      </c>
      <c r="J898" s="19">
        <f>IF(I898="","",INT(('ObjProd (2)'!$C$25-I898)/7 * (ABS('ObjProd (2)'!$C$25-I898)&gt;=7)))</f>
        <v>95</v>
      </c>
      <c r="K898" s="10" t="str">
        <f>IF(I898="","",
IF(AND(DATEDIF(I898,'ObjProd (2)'!$C$25,"y")=0,DATEDIF(I898,'ObjProd (2)'!$C$25,"ym")=0,
   INT(('ObjProd (2)'!$C$25-EDATE(I898,DATEDIF(I898,'ObjProd (2)'!$C$25,"y")*12+DATEDIF(I898,'ObjProd (2)'!$C$25,"ym")))/7)=0),
   "&lt; 1 sem.",
   IF(DATEDIF(I898,'ObjProd (2)'!$C$25,"y")&gt;0,DATEDIF(I898,'ObjProd (2)'!$C$25,"y") &amp; " " &amp; IF(DATEDIF(I898,'ObjProd (2)'!$C$25,"y")=1,"an ","ans "),"") &amp;
   IF(DATEDIF(I898,'ObjProd (2)'!$C$25,"ym")&gt;0,DATEDIF(I898,'ObjProd (2)'!$C$25,"ym") &amp; " mois ", "") &amp;
   IF(INT(('ObjProd (2)'!$C$25-EDATE(I898,DATEDIF(I898,'ObjProd (2)'!$C$25,"y")*12+DATEDIF(I898,'ObjProd (2)'!$C$25,"ym")))/7)&gt;0,
      INT(('ObjProd (2)'!$C$25-EDATE(I898,DATEDIF(I898,'ObjProd (2)'!$C$25,"y")*12+DATEDIF(I898,'ObjProd (2)'!$C$25,"ym")))/7) &amp; " sem.",
      "")
)
)</f>
        <v>1 an 9 mois 3 sem.</v>
      </c>
      <c r="L898" s="11" t="str">
        <f t="shared" ref="L898:L961" si="170">IF(ISBLANK(C898),"",MID(C898,13,4))</f>
        <v>X 12</v>
      </c>
      <c r="M898" s="9">
        <f t="shared" si="166"/>
        <v>56</v>
      </c>
      <c r="N898" s="9" t="str" cm="1">
        <f t="array" aca="1" ref="N898" ca="1">LEFT(L898, IF(ISNUMBER(SUBSTITUTE(_xludf.MID(L898, 2, 1), ".", ",")), 1, 2))</f>
        <v xml:space="preserve">X </v>
      </c>
      <c r="O898" s="19">
        <f t="shared" ca="1" si="163"/>
        <v>12</v>
      </c>
      <c r="P898" s="9" t="str">
        <f t="shared" ca="1" si="164"/>
        <v>X</v>
      </c>
      <c r="Q898" s="9">
        <f t="shared" ca="1" si="165"/>
        <v>12</v>
      </c>
      <c r="R898" s="9" t="str">
        <f t="shared" ca="1" si="167"/>
        <v>X12</v>
      </c>
      <c r="S898" t="str" cm="1">
        <f t="array" ref="S898">IF(ISBLANK(C898),"",IFERROR(INDEX(ListeSeries!$A$2:$A$1045, MATCH(1, (DatasScan!G898=ListeSeries!$B$2:$B$1045) * (DatasScan!H898&gt;=ListeSeries!$D$2:$D$1045) * (DatasScan!H898&lt;=ListeSeries!$E$2:$E$1045), 0)), "no match"))</f>
        <v>OMM UD DAHAN</v>
      </c>
      <c r="T898" s="7" t="str" cm="1">
        <f t="array" ref="T898">IF(ISBLANK(C898),"",IFERROR(INDEX(ListeSeries!$C$2:$C$1045, MATCH(1, (DatasScan!G898=ListeSeries!$B$2:$B$1045) * (DatasScan!H898&gt;=ListeSeries!$D$2:$D$1045) * (DatasScan!H898&lt;=ListeSeries!$E$2:$E$1045), 0)), "no match"))</f>
        <v>DAHAN 38</v>
      </c>
      <c r="U898" s="11" t="str" cm="1">
        <f t="array" ref="U898">IF(ISBLANK(C898),"",IFERROR(INDEX(ListeSeries!$F$2:$F$1045, MATCH(1, (DatasScan!G898=ListeSeries!$B$2:$B$1045) * (DatasScan!H898&gt;=ListeSeries!$D$2:$D$1045) * (DatasScan!H898&lt;=ListeSeries!$E$2:$E$1045), 0)), "no match"))</f>
        <v>413-427</v>
      </c>
      <c r="V898" s="7">
        <v>1</v>
      </c>
      <c r="X898" s="269"/>
    </row>
    <row r="899" spans="1:24" x14ac:dyDescent="0.25">
      <c r="A899" s="6" t="str">
        <f t="shared" si="168"/>
        <v>CHF</v>
      </c>
      <c r="B899" s="272" t="s">
        <v>1077</v>
      </c>
      <c r="C899" s="190" t="s">
        <v>1099</v>
      </c>
      <c r="D899" s="8">
        <v>6</v>
      </c>
      <c r="F899" s="7" t="str">
        <f t="shared" si="162"/>
        <v>847720231121X 1</v>
      </c>
      <c r="G899" s="21" t="str">
        <f>IF(ISBLANK(C899),"",_xlfn.XLOOKUP(_xlfn.XLOOKUP(VALUE(LEFT(C899,4)),Souches!$B$2:$B$15000,Souches!$E$2:$E$15000),Varietes!$B$2:$B$500,Varietes!$C$2:$C$500))</f>
        <v>AMZLY</v>
      </c>
      <c r="H899" s="19">
        <f>IF(ISBLANK(C899),"",_xlfn.XLOOKUP(VALUE(LEFT(C899,4)),Souches!$B$2:$B$15000,Souches!$D$2:$D$15000))</f>
        <v>25</v>
      </c>
      <c r="I899" s="10">
        <f t="shared" si="169"/>
        <v>45251</v>
      </c>
      <c r="J899" s="19">
        <f>IF(I899="","",INT(('ObjProd (2)'!$C$25-I899)/7 * (ABS('ObjProd (2)'!$C$25-I899)&gt;=7)))</f>
        <v>95</v>
      </c>
      <c r="K899" s="10" t="str">
        <f>IF(I899="","",
IF(AND(DATEDIF(I899,'ObjProd (2)'!$C$25,"y")=0,DATEDIF(I899,'ObjProd (2)'!$C$25,"ym")=0,
   INT(('ObjProd (2)'!$C$25-EDATE(I899,DATEDIF(I899,'ObjProd (2)'!$C$25,"y")*12+DATEDIF(I899,'ObjProd (2)'!$C$25,"ym")))/7)=0),
   "&lt; 1 sem.",
   IF(DATEDIF(I899,'ObjProd (2)'!$C$25,"y")&gt;0,DATEDIF(I899,'ObjProd (2)'!$C$25,"y") &amp; " " &amp; IF(DATEDIF(I899,'ObjProd (2)'!$C$25,"y")=1,"an ","ans "),"") &amp;
   IF(DATEDIF(I899,'ObjProd (2)'!$C$25,"ym")&gt;0,DATEDIF(I899,'ObjProd (2)'!$C$25,"ym") &amp; " mois ", "") &amp;
   IF(INT(('ObjProd (2)'!$C$25-EDATE(I899,DATEDIF(I899,'ObjProd (2)'!$C$25,"y")*12+DATEDIF(I899,'ObjProd (2)'!$C$25,"ym")))/7)&gt;0,
      INT(('ObjProd (2)'!$C$25-EDATE(I899,DATEDIF(I899,'ObjProd (2)'!$C$25,"y")*12+DATEDIF(I899,'ObjProd (2)'!$C$25,"ym")))/7) &amp; " sem.",
      "")
)
)</f>
        <v>1 an 9 mois 4 sem.</v>
      </c>
      <c r="L899" s="11" t="str">
        <f t="shared" si="170"/>
        <v>X 11</v>
      </c>
      <c r="M899" s="9">
        <f t="shared" si="166"/>
        <v>84</v>
      </c>
      <c r="N899" s="9" t="str" cm="1">
        <f t="array" aca="1" ref="N899" ca="1">LEFT(L899, IF(ISNUMBER(SUBSTITUTE(_xludf.MID(L899, 2, 1), ".", ",")), 1, 2))</f>
        <v xml:space="preserve">X </v>
      </c>
      <c r="O899" s="19">
        <f t="shared" ca="1" si="163"/>
        <v>11</v>
      </c>
      <c r="P899" s="9" t="str">
        <f t="shared" ca="1" si="164"/>
        <v>X</v>
      </c>
      <c r="Q899" s="9">
        <f t="shared" ca="1" si="165"/>
        <v>11</v>
      </c>
      <c r="R899" s="9" t="str">
        <f t="shared" ca="1" si="167"/>
        <v>X11</v>
      </c>
      <c r="S899" t="str" cm="1">
        <f t="array" ref="S899">IF(ISBLANK(C899),"",IFERROR(INDEX(ListeSeries!$A$2:$A$1045, MATCH(1, (DatasScan!G899=ListeSeries!$B$2:$B$1045) * (DatasScan!H899&gt;=ListeSeries!$D$2:$D$1045) * (DatasScan!H899&lt;=ListeSeries!$E$2:$E$1045), 0)), "no match"))</f>
        <v>ZAMLI</v>
      </c>
      <c r="T899" s="7" t="str" cm="1">
        <f t="array" ref="T899">IF(ISBLANK(C899),"",IFERROR(INDEX(ListeSeries!$C$2:$C$1045, MATCH(1, (DatasScan!G899=ListeSeries!$B$2:$B$1045) * (DatasScan!H899&gt;=ListeSeries!$D$2:$D$1045) * (DatasScan!H899&lt;=ListeSeries!$E$2:$E$1045), 0)), "no match"))</f>
        <v>ZAMLI 1</v>
      </c>
      <c r="U899" s="11" t="str" cm="1">
        <f t="array" ref="U899">IF(ISBLANK(C899),"",IFERROR(INDEX(ListeSeries!$F$2:$F$1045, MATCH(1, (DatasScan!G899=ListeSeries!$B$2:$B$1045) * (DatasScan!H899&gt;=ListeSeries!$D$2:$D$1045) * (DatasScan!H899&lt;=ListeSeries!$E$2:$E$1045), 0)), "no match"))</f>
        <v>25-29</v>
      </c>
      <c r="V899" s="7">
        <v>2</v>
      </c>
      <c r="X899" s="269"/>
    </row>
    <row r="900" spans="1:24" x14ac:dyDescent="0.25">
      <c r="A900" s="6" t="str">
        <f t="shared" si="168"/>
        <v>CHF</v>
      </c>
      <c r="B900" s="272" t="s">
        <v>1077</v>
      </c>
      <c r="C900" s="190" t="s">
        <v>1100</v>
      </c>
      <c r="D900" s="8">
        <v>1</v>
      </c>
      <c r="E900" s="11">
        <v>4</v>
      </c>
      <c r="F900" s="7" t="str">
        <f t="shared" si="162"/>
        <v>869320240917X 9</v>
      </c>
      <c r="G900" s="21" t="str">
        <f>IF(ISBLANK(C900),"",_xlfn.XLOOKUP(_xlfn.XLOOKUP(VALUE(LEFT(C900,4)),Souches!$B$2:$B$15000,Souches!$E$2:$E$15000),Varietes!$B$2:$B$500,Varietes!$C$2:$C$500))</f>
        <v>KNES</v>
      </c>
      <c r="H900" s="19">
        <f>IF(ISBLANK(C900),"",_xlfn.XLOOKUP(VALUE(LEFT(C900,4)),Souches!$B$2:$B$15000,Souches!$D$2:$D$15000))</f>
        <v>137</v>
      </c>
      <c r="I900" s="10">
        <f t="shared" si="169"/>
        <v>45552</v>
      </c>
      <c r="J900" s="19">
        <f>IF(I900="","",INT(('ObjProd (2)'!$C$25-I900)/7 * (ABS('ObjProd (2)'!$C$25-I900)&gt;=7)))</f>
        <v>52</v>
      </c>
      <c r="K900" s="10" t="str">
        <f>IF(I900="","",
IF(AND(DATEDIF(I900,'ObjProd (2)'!$C$25,"y")=0,DATEDIF(I900,'ObjProd (2)'!$C$25,"ym")=0,
   INT(('ObjProd (2)'!$C$25-EDATE(I900,DATEDIF(I900,'ObjProd (2)'!$C$25,"y")*12+DATEDIF(I900,'ObjProd (2)'!$C$25,"ym")))/7)=0),
   "&lt; 1 sem.",
   IF(DATEDIF(I900,'ObjProd (2)'!$C$25,"y")&gt;0,DATEDIF(I900,'ObjProd (2)'!$C$25,"y") &amp; " " &amp; IF(DATEDIF(I900,'ObjProd (2)'!$C$25,"y")=1,"an ","ans "),"") &amp;
   IF(DATEDIF(I900,'ObjProd (2)'!$C$25,"ym")&gt;0,DATEDIF(I900,'ObjProd (2)'!$C$25,"ym") &amp; " mois ", "") &amp;
   IF(INT(('ObjProd (2)'!$C$25-EDATE(I900,DATEDIF(I900,'ObjProd (2)'!$C$25,"y")*12+DATEDIF(I900,'ObjProd (2)'!$C$25,"ym")))/7)&gt;0,
      INT(('ObjProd (2)'!$C$25-EDATE(I900,DATEDIF(I900,'ObjProd (2)'!$C$25,"y")*12+DATEDIF(I900,'ObjProd (2)'!$C$25,"ym")))/7) &amp; " sem.",
      "")
)
)</f>
        <v xml:space="preserve">1 an </v>
      </c>
      <c r="L900" s="11" t="str">
        <f t="shared" si="170"/>
        <v xml:space="preserve">X 9 </v>
      </c>
      <c r="M900" s="9">
        <f t="shared" si="166"/>
        <v>18</v>
      </c>
      <c r="N900" s="9" t="str" cm="1">
        <f t="array" aca="1" ref="N900" ca="1">LEFT(L900, IF(ISNUMBER(SUBSTITUTE(_xludf.MID(L900, 2, 1), ".", ",")), 1, 2))</f>
        <v xml:space="preserve">X </v>
      </c>
      <c r="O900" s="19">
        <f t="shared" ca="1" si="163"/>
        <v>9</v>
      </c>
      <c r="P900" s="9" t="str">
        <f t="shared" ca="1" si="164"/>
        <v>X</v>
      </c>
      <c r="Q900" s="9">
        <f t="shared" ca="1" si="165"/>
        <v>9</v>
      </c>
      <c r="R900" s="9" t="str">
        <f t="shared" ca="1" si="167"/>
        <v>X9</v>
      </c>
      <c r="S900" t="str" cm="1">
        <f t="array" ref="S900">IF(ISBLANK(C900),"",IFERROR(INDEX(ListeSeries!$A$2:$A$1045, MATCH(1, (DatasScan!G900=ListeSeries!$B$2:$B$1045) * (DatasScan!H900&gt;=ListeSeries!$D$2:$D$1045) * (DatasScan!H900&lt;=ListeSeries!$E$2:$E$1045), 0)), "no match"))</f>
        <v>KENESI</v>
      </c>
      <c r="T900" s="7" t="str" cm="1">
        <f t="array" ref="T900">IF(ISBLANK(C900),"",IFERROR(INDEX(ListeSeries!$C$2:$C$1045, MATCH(1, (DatasScan!G900=ListeSeries!$B$2:$B$1045) * (DatasScan!H900&gt;=ListeSeries!$D$2:$D$1045) * (DatasScan!H900&lt;=ListeSeries!$E$2:$E$1045), 0)), "no match"))</f>
        <v>KHENEZI 12</v>
      </c>
      <c r="U900" s="11" t="str" cm="1">
        <f t="array" ref="U900">IF(ISBLANK(C900),"",IFERROR(INDEX(ListeSeries!$F$2:$F$1045, MATCH(1, (DatasScan!G900=ListeSeries!$B$2:$B$1045) * (DatasScan!H900&gt;=ListeSeries!$D$2:$D$1045) * (DatasScan!H900&lt;=ListeSeries!$E$2:$E$1045), 0)), "no match"))</f>
        <v>135-139</v>
      </c>
      <c r="V900" s="7">
        <v>2</v>
      </c>
      <c r="X900" s="269"/>
    </row>
    <row r="901" spans="1:24" x14ac:dyDescent="0.25">
      <c r="A901" s="6" t="str">
        <f t="shared" si="168"/>
        <v>CHF</v>
      </c>
      <c r="B901" s="272" t="s">
        <v>1077</v>
      </c>
      <c r="C901" s="190" t="s">
        <v>1101</v>
      </c>
      <c r="E901" s="11">
        <v>7</v>
      </c>
      <c r="F901" s="7" t="str">
        <f t="shared" si="162"/>
        <v>775720230620X 9</v>
      </c>
      <c r="G901" s="21" t="str">
        <f>IF(ISBLANK(C901),"",_xlfn.XLOOKUP(_xlfn.XLOOKUP(VALUE(LEFT(C901,4)),Souches!$B$2:$B$15000,Souches!$E$2:$E$15000),Varietes!$B$2:$B$500,Varietes!$C$2:$C$500))</f>
        <v>GAIS</v>
      </c>
      <c r="H901" s="19">
        <f>IF(ISBLANK(C901),"",_xlfn.XLOOKUP(VALUE(LEFT(C901,4)),Souches!$B$2:$B$15000,Souches!$D$2:$D$15000))</f>
        <v>99</v>
      </c>
      <c r="I901" s="10">
        <f t="shared" si="169"/>
        <v>45097</v>
      </c>
      <c r="J901" s="19">
        <f>IF(I901="","",INT(('ObjProd (2)'!$C$25-I901)/7 * (ABS('ObjProd (2)'!$C$25-I901)&gt;=7)))</f>
        <v>117</v>
      </c>
      <c r="K901" s="10" t="str">
        <f>IF(I901="","",
IF(AND(DATEDIF(I901,'ObjProd (2)'!$C$25,"y")=0,DATEDIF(I901,'ObjProd (2)'!$C$25,"ym")=0,
   INT(('ObjProd (2)'!$C$25-EDATE(I901,DATEDIF(I901,'ObjProd (2)'!$C$25,"y")*12+DATEDIF(I901,'ObjProd (2)'!$C$25,"ym")))/7)=0),
   "&lt; 1 sem.",
   IF(DATEDIF(I901,'ObjProd (2)'!$C$25,"y")&gt;0,DATEDIF(I901,'ObjProd (2)'!$C$25,"y") &amp; " " &amp; IF(DATEDIF(I901,'ObjProd (2)'!$C$25,"y")=1,"an ","ans "),"") &amp;
   IF(DATEDIF(I901,'ObjProd (2)'!$C$25,"ym")&gt;0,DATEDIF(I901,'ObjProd (2)'!$C$25,"ym") &amp; " mois ", "") &amp;
   IF(INT(('ObjProd (2)'!$C$25-EDATE(I901,DATEDIF(I901,'ObjProd (2)'!$C$25,"y")*12+DATEDIF(I901,'ObjProd (2)'!$C$25,"ym")))/7)&gt;0,
      INT(('ObjProd (2)'!$C$25-EDATE(I901,DATEDIF(I901,'ObjProd (2)'!$C$25,"y")*12+DATEDIF(I901,'ObjProd (2)'!$C$25,"ym")))/7) &amp; " sem.",
      "")
)
)</f>
        <v>2 ans 2 mois 4 sem.</v>
      </c>
      <c r="L901" s="11" t="str">
        <f t="shared" si="170"/>
        <v xml:space="preserve">X 9 </v>
      </c>
      <c r="M901" s="9">
        <f t="shared" si="166"/>
        <v>7</v>
      </c>
      <c r="N901" s="9" t="str" cm="1">
        <f t="array" aca="1" ref="N901" ca="1">LEFT(L901, IF(ISNUMBER(SUBSTITUTE(_xludf.MID(L901, 2, 1), ".", ",")), 1, 2))</f>
        <v xml:space="preserve">X </v>
      </c>
      <c r="O901" s="19">
        <f t="shared" ca="1" si="163"/>
        <v>9</v>
      </c>
      <c r="P901" s="9" t="str">
        <f t="shared" ca="1" si="164"/>
        <v>X</v>
      </c>
      <c r="Q901" s="9">
        <f t="shared" ca="1" si="165"/>
        <v>9</v>
      </c>
      <c r="R901" s="9" t="str">
        <f t="shared" ca="1" si="167"/>
        <v>X9</v>
      </c>
      <c r="S901" t="str" cm="1">
        <f t="array" ref="S901">IF(ISBLANK(C901),"",IFERROR(INDEX(ListeSeries!$A$2:$A$1045, MATCH(1, (DatasScan!G901=ListeSeries!$B$2:$B$1045) * (DatasScan!H901&gt;=ListeSeries!$D$2:$D$1045) * (DatasScan!H901&lt;=ListeSeries!$E$2:$E$1045), 0)), "no match"))</f>
        <v>SAGGAI</v>
      </c>
      <c r="T901" s="7" t="str" cm="1">
        <f t="array" ref="T901">IF(ISBLANK(C901),"",IFERROR(INDEX(ListeSeries!$C$2:$C$1045, MATCH(1, (DatasScan!G901=ListeSeries!$B$2:$B$1045) * (DatasScan!H901&gt;=ListeSeries!$D$2:$D$1045) * (DatasScan!H901&lt;=ListeSeries!$E$2:$E$1045), 0)), "no match"))</f>
        <v>SAGGAI 13</v>
      </c>
      <c r="U901" s="11" t="str" cm="1">
        <f t="array" ref="U901">IF(ISBLANK(C901),"",IFERROR(INDEX(ListeSeries!$F$2:$F$1045, MATCH(1, (DatasScan!G901=ListeSeries!$B$2:$B$1045) * (DatasScan!H901&gt;=ListeSeries!$D$2:$D$1045) * (DatasScan!H901&lt;=ListeSeries!$E$2:$E$1045), 0)), "no match"))</f>
        <v>91-100</v>
      </c>
      <c r="V901" s="7">
        <v>1</v>
      </c>
      <c r="X901" s="269"/>
    </row>
    <row r="902" spans="1:24" x14ac:dyDescent="0.25">
      <c r="A902" s="6" t="str">
        <f t="shared" si="168"/>
        <v>CHF</v>
      </c>
      <c r="B902" s="272" t="s">
        <v>1077</v>
      </c>
      <c r="C902" s="190" t="s">
        <v>2176</v>
      </c>
      <c r="E902" s="11">
        <v>8</v>
      </c>
      <c r="F902" s="7" t="str">
        <f t="shared" si="162"/>
        <v>737820230614XM1</v>
      </c>
      <c r="G902" s="21" t="str">
        <f>IF(ISBLANK(C902),"",_xlfn.XLOOKUP(_xlfn.XLOOKUP(VALUE(LEFT(C902,4)),Souches!$B$2:$B$15000,Souches!$E$2:$E$15000),Varietes!$B$2:$B$500,Varietes!$C$2:$C$500))</f>
        <v>GAIS</v>
      </c>
      <c r="H902" s="19">
        <f>IF(ISBLANK(C902),"",_xlfn.XLOOKUP(VALUE(LEFT(C902,4)),Souches!$B$2:$B$15000,Souches!$D$2:$D$15000))</f>
        <v>84</v>
      </c>
      <c r="I902" s="10">
        <f t="shared" si="169"/>
        <v>45091</v>
      </c>
      <c r="J902" s="19">
        <f>IF(I902="","",INT(('ObjProd (2)'!$C$25-I902)/7 * (ABS('ObjProd (2)'!$C$25-I902)&gt;=7)))</f>
        <v>118</v>
      </c>
      <c r="K902" s="10" t="str">
        <f>IF(I902="","",
IF(AND(DATEDIF(I902,'ObjProd (2)'!$C$25,"y")=0,DATEDIF(I902,'ObjProd (2)'!$C$25,"ym")=0,
   INT(('ObjProd (2)'!$C$25-EDATE(I902,DATEDIF(I902,'ObjProd (2)'!$C$25,"y")*12+DATEDIF(I902,'ObjProd (2)'!$C$25,"ym")))/7)=0),
   "&lt; 1 sem.",
   IF(DATEDIF(I902,'ObjProd (2)'!$C$25,"y")&gt;0,DATEDIF(I902,'ObjProd (2)'!$C$25,"y") &amp; " " &amp; IF(DATEDIF(I902,'ObjProd (2)'!$C$25,"y")=1,"an ","ans "),"") &amp;
   IF(DATEDIF(I902,'ObjProd (2)'!$C$25,"ym")&gt;0,DATEDIF(I902,'ObjProd (2)'!$C$25,"ym") &amp; " mois ", "") &amp;
   IF(INT(('ObjProd (2)'!$C$25-EDATE(I902,DATEDIF(I902,'ObjProd (2)'!$C$25,"y")*12+DATEDIF(I902,'ObjProd (2)'!$C$25,"ym")))/7)&gt;0,
      INT(('ObjProd (2)'!$C$25-EDATE(I902,DATEDIF(I902,'ObjProd (2)'!$C$25,"y")*12+DATEDIF(I902,'ObjProd (2)'!$C$25,"ym")))/7) &amp; " sem.",
      "")
)
)</f>
        <v xml:space="preserve">2 ans 3 mois </v>
      </c>
      <c r="L902" s="11" t="str">
        <f t="shared" si="170"/>
        <v>XM19</v>
      </c>
      <c r="M902" s="9">
        <f t="shared" si="166"/>
        <v>8</v>
      </c>
      <c r="N902" s="9" t="str" cm="1">
        <f t="array" aca="1" ref="N902" ca="1">LEFT(L902, IF(ISNUMBER(SUBSTITUTE(_xludf.MID(L902, 2, 1), ".", ",")), 1, 2))</f>
        <v>XM</v>
      </c>
      <c r="O902" s="19">
        <f t="shared" ca="1" si="163"/>
        <v>19</v>
      </c>
      <c r="P902" s="9" t="str">
        <f t="shared" ca="1" si="164"/>
        <v>X</v>
      </c>
      <c r="Q902" s="9" t="str">
        <f t="shared" ca="1" si="165"/>
        <v>13+</v>
      </c>
      <c r="R902" s="9" t="str">
        <f t="shared" ca="1" si="167"/>
        <v>X13+</v>
      </c>
      <c r="S902" t="str" cm="1">
        <f t="array" ref="S902">IF(ISBLANK(C902),"",IFERROR(INDEX(ListeSeries!$A$2:$A$1045, MATCH(1, (DatasScan!G902=ListeSeries!$B$2:$B$1045) * (DatasScan!H902&gt;=ListeSeries!$D$2:$D$1045) * (DatasScan!H902&lt;=ListeSeries!$E$2:$E$1045), 0)), "no match"))</f>
        <v>SAGGAI</v>
      </c>
      <c r="T902" s="7" t="str" cm="1">
        <f t="array" ref="T902">IF(ISBLANK(C902),"",IFERROR(INDEX(ListeSeries!$C$2:$C$1045, MATCH(1, (DatasScan!G902=ListeSeries!$B$2:$B$1045) * (DatasScan!H902&gt;=ListeSeries!$D$2:$D$1045) * (DatasScan!H902&lt;=ListeSeries!$E$2:$E$1045), 0)), "no match"))</f>
        <v>SAGGAI 12</v>
      </c>
      <c r="U902" s="11" t="str" cm="1">
        <f t="array" ref="U902">IF(ISBLANK(C902),"",IFERROR(INDEX(ListeSeries!$F$2:$F$1045, MATCH(1, (DatasScan!G902=ListeSeries!$B$2:$B$1045) * (DatasScan!H902&gt;=ListeSeries!$D$2:$D$1045) * (DatasScan!H902&lt;=ListeSeries!$E$2:$E$1045), 0)), "no match"))</f>
        <v>81-90</v>
      </c>
      <c r="V902" s="7">
        <v>0.1</v>
      </c>
      <c r="X902" s="269"/>
    </row>
    <row r="903" spans="1:24" x14ac:dyDescent="0.25">
      <c r="A903" s="6" t="str">
        <f t="shared" si="168"/>
        <v>CHF</v>
      </c>
      <c r="B903" s="272" t="s">
        <v>1077</v>
      </c>
      <c r="C903" s="190" t="s">
        <v>2177</v>
      </c>
      <c r="D903" s="8">
        <v>1</v>
      </c>
      <c r="E903" s="11">
        <v>5</v>
      </c>
      <c r="F903" s="7" t="str">
        <f t="shared" ref="F903:F966" si="171">IF(ISBLANK(C903),"",LEFT(C903,15))</f>
        <v>869320240913X 9</v>
      </c>
      <c r="G903" s="21" t="str">
        <f>IF(ISBLANK(C903),"",_xlfn.XLOOKUP(_xlfn.XLOOKUP(VALUE(LEFT(C903,4)),Souches!$B$2:$B$15000,Souches!$E$2:$E$15000),Varietes!$B$2:$B$500,Varietes!$C$2:$C$500))</f>
        <v>KNES</v>
      </c>
      <c r="H903" s="19">
        <f>IF(ISBLANK(C903),"",_xlfn.XLOOKUP(VALUE(LEFT(C903,4)),Souches!$B$2:$B$15000,Souches!$D$2:$D$15000))</f>
        <v>137</v>
      </c>
      <c r="I903" s="10">
        <f t="shared" si="169"/>
        <v>45548</v>
      </c>
      <c r="J903" s="19">
        <f>IF(I903="","",INT(('ObjProd (2)'!$C$25-I903)/7 * (ABS('ObjProd (2)'!$C$25-I903)&gt;=7)))</f>
        <v>52</v>
      </c>
      <c r="K903" s="10" t="str">
        <f>IF(I903="","",
IF(AND(DATEDIF(I903,'ObjProd (2)'!$C$25,"y")=0,DATEDIF(I903,'ObjProd (2)'!$C$25,"ym")=0,
   INT(('ObjProd (2)'!$C$25-EDATE(I903,DATEDIF(I903,'ObjProd (2)'!$C$25,"y")*12+DATEDIF(I903,'ObjProd (2)'!$C$25,"ym")))/7)=0),
   "&lt; 1 sem.",
   IF(DATEDIF(I903,'ObjProd (2)'!$C$25,"y")&gt;0,DATEDIF(I903,'ObjProd (2)'!$C$25,"y") &amp; " " &amp; IF(DATEDIF(I903,'ObjProd (2)'!$C$25,"y")=1,"an ","ans "),"") &amp;
   IF(DATEDIF(I903,'ObjProd (2)'!$C$25,"ym")&gt;0,DATEDIF(I903,'ObjProd (2)'!$C$25,"ym") &amp; " mois ", "") &amp;
   IF(INT(('ObjProd (2)'!$C$25-EDATE(I903,DATEDIF(I903,'ObjProd (2)'!$C$25,"y")*12+DATEDIF(I903,'ObjProd (2)'!$C$25,"ym")))/7)&gt;0,
      INT(('ObjProd (2)'!$C$25-EDATE(I903,DATEDIF(I903,'ObjProd (2)'!$C$25,"y")*12+DATEDIF(I903,'ObjProd (2)'!$C$25,"ym")))/7) &amp; " sem.",
      "")
)
)</f>
        <v xml:space="preserve">1 an </v>
      </c>
      <c r="L903" s="11" t="str">
        <f t="shared" si="170"/>
        <v xml:space="preserve">X 9 </v>
      </c>
      <c r="M903" s="9">
        <f t="shared" si="166"/>
        <v>19</v>
      </c>
      <c r="N903" s="9" t="str" cm="1">
        <f t="array" aca="1" ref="N903" ca="1">LEFT(L903, IF(ISNUMBER(SUBSTITUTE(_xludf.MID(L903, 2, 1), ".", ",")), 1, 2))</f>
        <v xml:space="preserve">X </v>
      </c>
      <c r="O903" s="19">
        <f t="shared" ref="O903:O966" ca="1" si="172">IF(N903="", "", _xlfn.NUMBERVALUE(RIGHT(L903, LEN(L903)-LEN(N903))))</f>
        <v>9</v>
      </c>
      <c r="P903" s="9" t="str">
        <f t="shared" ca="1" si="164"/>
        <v>X</v>
      </c>
      <c r="Q903" s="9">
        <f t="shared" ca="1" si="165"/>
        <v>9</v>
      </c>
      <c r="R903" s="9" t="str">
        <f t="shared" ca="1" si="167"/>
        <v>X9</v>
      </c>
      <c r="S903" t="str" cm="1">
        <f t="array" ref="S903">IF(ISBLANK(C903),"",IFERROR(INDEX(ListeSeries!$A$2:$A$1045, MATCH(1, (DatasScan!G903=ListeSeries!$B$2:$B$1045) * (DatasScan!H903&gt;=ListeSeries!$D$2:$D$1045) * (DatasScan!H903&lt;=ListeSeries!$E$2:$E$1045), 0)), "no match"))</f>
        <v>KENESI</v>
      </c>
      <c r="T903" s="7" t="str" cm="1">
        <f t="array" ref="T903">IF(ISBLANK(C903),"",IFERROR(INDEX(ListeSeries!$C$2:$C$1045, MATCH(1, (DatasScan!G903=ListeSeries!$B$2:$B$1045) * (DatasScan!H903&gt;=ListeSeries!$D$2:$D$1045) * (DatasScan!H903&lt;=ListeSeries!$E$2:$E$1045), 0)), "no match"))</f>
        <v>KHENEZI 12</v>
      </c>
      <c r="U903" s="11" t="str" cm="1">
        <f t="array" ref="U903">IF(ISBLANK(C903),"",IFERROR(INDEX(ListeSeries!$F$2:$F$1045, MATCH(1, (DatasScan!G903=ListeSeries!$B$2:$B$1045) * (DatasScan!H903&gt;=ListeSeries!$D$2:$D$1045) * (DatasScan!H903&lt;=ListeSeries!$E$2:$E$1045), 0)), "no match"))</f>
        <v>135-139</v>
      </c>
      <c r="V903" s="7">
        <v>3</v>
      </c>
      <c r="X903" s="269"/>
    </row>
    <row r="904" spans="1:24" x14ac:dyDescent="0.25">
      <c r="A904" s="6" t="str">
        <f t="shared" si="168"/>
        <v>CHF</v>
      </c>
      <c r="B904" s="272" t="s">
        <v>1077</v>
      </c>
      <c r="C904" s="190" t="s">
        <v>2178</v>
      </c>
      <c r="E904" s="11">
        <v>5</v>
      </c>
      <c r="F904" s="7" t="str">
        <f t="shared" si="171"/>
        <v>849620240403X 1</v>
      </c>
      <c r="G904" s="21" t="str">
        <f>IF(ISBLANK(C904),"",_xlfn.XLOOKUP(_xlfn.XLOOKUP(VALUE(LEFT(C904,4)),Souches!$B$2:$B$15000,Souches!$E$2:$E$15000),Varietes!$B$2:$B$500,Varietes!$C$2:$C$500))</f>
        <v>KLAS</v>
      </c>
      <c r="H904" s="19">
        <f>IF(ISBLANK(C904),"",_xlfn.XLOOKUP(VALUE(LEFT(C904,4)),Souches!$B$2:$B$15000,Souches!$D$2:$D$15000))</f>
        <v>607</v>
      </c>
      <c r="I904" s="10">
        <f t="shared" si="169"/>
        <v>45385</v>
      </c>
      <c r="J904" s="19">
        <f>IF(I904="","",INT(('ObjProd (2)'!$C$25-I904)/7 * (ABS('ObjProd (2)'!$C$25-I904)&gt;=7)))</f>
        <v>76</v>
      </c>
      <c r="K904" s="10" t="str">
        <f>IF(I904="","",
IF(AND(DATEDIF(I904,'ObjProd (2)'!$C$25,"y")=0,DATEDIF(I904,'ObjProd (2)'!$C$25,"ym")=0,
   INT(('ObjProd (2)'!$C$25-EDATE(I904,DATEDIF(I904,'ObjProd (2)'!$C$25,"y")*12+DATEDIF(I904,'ObjProd (2)'!$C$25,"ym")))/7)=0),
   "&lt; 1 sem.",
   IF(DATEDIF(I904,'ObjProd (2)'!$C$25,"y")&gt;0,DATEDIF(I904,'ObjProd (2)'!$C$25,"y") &amp; " " &amp; IF(DATEDIF(I904,'ObjProd (2)'!$C$25,"y")=1,"an ","ans "),"") &amp;
   IF(DATEDIF(I904,'ObjProd (2)'!$C$25,"ym")&gt;0,DATEDIF(I904,'ObjProd (2)'!$C$25,"ym") &amp; " mois ", "") &amp;
   IF(INT(('ObjProd (2)'!$C$25-EDATE(I904,DATEDIF(I904,'ObjProd (2)'!$C$25,"y")*12+DATEDIF(I904,'ObjProd (2)'!$C$25,"ym")))/7)&gt;0,
      INT(('ObjProd (2)'!$C$25-EDATE(I904,DATEDIF(I904,'ObjProd (2)'!$C$25,"y")*12+DATEDIF(I904,'ObjProd (2)'!$C$25,"ym")))/7) &amp; " sem.",
      "")
)
)</f>
        <v>1 an 5 mois 2 sem.</v>
      </c>
      <c r="L904" s="11" t="str">
        <f t="shared" si="170"/>
        <v>X 13</v>
      </c>
      <c r="M904" s="9">
        <f t="shared" si="166"/>
        <v>5</v>
      </c>
      <c r="N904" s="9" t="str" cm="1">
        <f t="array" aca="1" ref="N904" ca="1">LEFT(L904, IF(ISNUMBER(SUBSTITUTE(_xludf.MID(L904, 2, 1), ".", ",")), 1, 2))</f>
        <v xml:space="preserve">X </v>
      </c>
      <c r="O904" s="19">
        <f t="shared" ca="1" si="172"/>
        <v>13</v>
      </c>
      <c r="P904" s="9" t="str">
        <f t="shared" ca="1" si="164"/>
        <v>X</v>
      </c>
      <c r="Q904" s="9" t="str">
        <f t="shared" ca="1" si="165"/>
        <v>13+</v>
      </c>
      <c r="R904" s="9" t="str">
        <f t="shared" ca="1" si="167"/>
        <v>X13+</v>
      </c>
      <c r="S904" t="str" cm="1">
        <f t="array" ref="S904">IF(ISBLANK(C904),"",IFERROR(INDEX(ListeSeries!$A$2:$A$1045, MATCH(1, (DatasScan!G904=ListeSeries!$B$2:$B$1045) * (DatasScan!H904&gt;=ListeSeries!$D$2:$D$1045) * (DatasScan!H904&lt;=ListeSeries!$E$2:$E$1045), 0)), "no match"))</f>
        <v>KHALASS</v>
      </c>
      <c r="T904" s="7" t="str" cm="1">
        <f t="array" ref="T904">IF(ISBLANK(C904),"",IFERROR(INDEX(ListeSeries!$C$2:$C$1045, MATCH(1, (DatasScan!G904=ListeSeries!$B$2:$B$1045) * (DatasScan!H904&gt;=ListeSeries!$D$2:$D$1045) * (DatasScan!H904&lt;=ListeSeries!$E$2:$E$1045), 0)), "no match"))</f>
        <v>KHALASS 56</v>
      </c>
      <c r="U904" s="11" t="str" cm="1">
        <f t="array" ref="U904">IF(ISBLANK(C904),"",IFERROR(INDEX(ListeSeries!$F$2:$F$1045, MATCH(1, (DatasScan!G904=ListeSeries!$B$2:$B$1045) * (DatasScan!H904&gt;=ListeSeries!$D$2:$D$1045) * (DatasScan!H904&lt;=ListeSeries!$E$2:$E$1045), 0)), "no match"))</f>
        <v>603-612</v>
      </c>
      <c r="V904" s="7">
        <v>1</v>
      </c>
      <c r="X904" s="269"/>
    </row>
    <row r="905" spans="1:24" x14ac:dyDescent="0.25">
      <c r="A905" s="6" t="str">
        <f t="shared" si="168"/>
        <v>CHF</v>
      </c>
      <c r="B905" s="272" t="s">
        <v>1077</v>
      </c>
      <c r="C905" s="190" t="s">
        <v>1102</v>
      </c>
      <c r="E905" s="11">
        <v>2</v>
      </c>
      <c r="F905" s="7" t="str">
        <f t="shared" si="171"/>
        <v>737420250114X 2</v>
      </c>
      <c r="G905" s="21" t="str">
        <f>IF(ISBLANK(C905),"",_xlfn.XLOOKUP(_xlfn.XLOOKUP(VALUE(LEFT(C905,4)),Souches!$B$2:$B$15000,Souches!$E$2:$E$15000),Varietes!$B$2:$B$500,Varietes!$C$2:$C$500))</f>
        <v>ANANW</v>
      </c>
      <c r="H905" s="19">
        <f>IF(ISBLANK(C905),"",_xlfn.XLOOKUP(VALUE(LEFT(C905,4)),Souches!$B$2:$B$15000,Souches!$D$2:$D$15000))</f>
        <v>25</v>
      </c>
      <c r="I905" s="10">
        <f t="shared" si="169"/>
        <v>45671</v>
      </c>
      <c r="J905" s="19">
        <f>IF(I905="","",INT(('ObjProd (2)'!$C$25-I905)/7 * (ABS('ObjProd (2)'!$C$25-I905)&gt;=7)))</f>
        <v>35</v>
      </c>
      <c r="K905" s="10" t="str">
        <f>IF(I905="","",
IF(AND(DATEDIF(I905,'ObjProd (2)'!$C$25,"y")=0,DATEDIF(I905,'ObjProd (2)'!$C$25,"ym")=0,
   INT(('ObjProd (2)'!$C$25-EDATE(I905,DATEDIF(I905,'ObjProd (2)'!$C$25,"y")*12+DATEDIF(I905,'ObjProd (2)'!$C$25,"ym")))/7)=0),
   "&lt; 1 sem.",
   IF(DATEDIF(I905,'ObjProd (2)'!$C$25,"y")&gt;0,DATEDIF(I905,'ObjProd (2)'!$C$25,"y") &amp; " " &amp; IF(DATEDIF(I905,'ObjProd (2)'!$C$25,"y")=1,"an ","ans "),"") &amp;
   IF(DATEDIF(I905,'ObjProd (2)'!$C$25,"ym")&gt;0,DATEDIF(I905,'ObjProd (2)'!$C$25,"ym") &amp; " mois ", "") &amp;
   IF(INT(('ObjProd (2)'!$C$25-EDATE(I905,DATEDIF(I905,'ObjProd (2)'!$C$25,"y")*12+DATEDIF(I905,'ObjProd (2)'!$C$25,"ym")))/7)&gt;0,
      INT(('ObjProd (2)'!$C$25-EDATE(I905,DATEDIF(I905,'ObjProd (2)'!$C$25,"y")*12+DATEDIF(I905,'ObjProd (2)'!$C$25,"ym")))/7) &amp; " sem.",
      "")
)
)</f>
        <v xml:space="preserve">8 mois </v>
      </c>
      <c r="L905" s="11" t="str">
        <f t="shared" si="170"/>
        <v>X 22</v>
      </c>
      <c r="M905" s="9">
        <f t="shared" si="166"/>
        <v>2</v>
      </c>
      <c r="N905" s="9" t="str" cm="1">
        <f t="array" aca="1" ref="N905" ca="1">LEFT(L905, IF(ISNUMBER(SUBSTITUTE(_xludf.MID(L905, 2, 1), ".", ",")), 1, 2))</f>
        <v xml:space="preserve">X </v>
      </c>
      <c r="O905" s="19">
        <f t="shared" ca="1" si="172"/>
        <v>22</v>
      </c>
      <c r="P905" s="9" t="str">
        <f t="shared" ca="1" si="164"/>
        <v>X</v>
      </c>
      <c r="Q905" s="9" t="str">
        <f t="shared" ca="1" si="165"/>
        <v>13+</v>
      </c>
      <c r="R905" s="9" t="str">
        <f t="shared" ca="1" si="167"/>
        <v>X13+</v>
      </c>
      <c r="S905" t="str" cm="1">
        <f t="array" ref="S905">IF(ISBLANK(C905),"",IFERROR(INDEX(ListeSeries!$A$2:$A$1045, MATCH(1, (DatasScan!G905=ListeSeries!$B$2:$B$1045) * (DatasScan!H905&gt;=ListeSeries!$D$2:$D$1045) * (DatasScan!H905&lt;=ListeSeries!$E$2:$E$1045), 0)), "no match"))</f>
        <v>WANNANAH</v>
      </c>
      <c r="T905" s="7" t="str" cm="1">
        <f t="array" ref="T905">IF(ISBLANK(C905),"",IFERROR(INDEX(ListeSeries!$C$2:$C$1045, MATCH(1, (DatasScan!G905=ListeSeries!$B$2:$B$1045) * (DatasScan!H905&gt;=ListeSeries!$D$2:$D$1045) * (DatasScan!H905&lt;=ListeSeries!$E$2:$E$1045), 0)), "no match"))</f>
        <v>WANANNAH 2</v>
      </c>
      <c r="U905" s="11" t="str" cm="1">
        <f t="array" ref="U905">IF(ISBLANK(C905),"",IFERROR(INDEX(ListeSeries!$F$2:$F$1045, MATCH(1, (DatasScan!G905=ListeSeries!$B$2:$B$1045) * (DatasScan!H905&gt;=ListeSeries!$D$2:$D$1045) * (DatasScan!H905&lt;=ListeSeries!$E$2:$E$1045), 0)), "no match"))</f>
        <v>23-25</v>
      </c>
      <c r="V905" s="7">
        <v>1</v>
      </c>
      <c r="X905" s="269"/>
    </row>
    <row r="906" spans="1:24" x14ac:dyDescent="0.25">
      <c r="A906" s="6" t="str">
        <f t="shared" si="168"/>
        <v>CHF</v>
      </c>
      <c r="B906" s="272" t="s">
        <v>1077</v>
      </c>
      <c r="C906" s="190" t="s">
        <v>1103</v>
      </c>
      <c r="E906" s="11">
        <v>11</v>
      </c>
      <c r="F906" s="7" t="str">
        <f t="shared" si="171"/>
        <v>862020240731X 1</v>
      </c>
      <c r="G906" s="21" t="str">
        <f>IF(ISBLANK(C906),"",_xlfn.XLOOKUP(_xlfn.XLOOKUP(VALUE(LEFT(C906,4)),Souches!$B$2:$B$15000,Souches!$E$2:$E$15000),Varietes!$B$2:$B$500,Varietes!$C$2:$C$500))</f>
        <v>GNAMY</v>
      </c>
      <c r="H906" s="19">
        <f>IF(ISBLANK(C906),"",_xlfn.XLOOKUP(VALUE(LEFT(C906,4)),Souches!$B$2:$B$15000,Souches!$D$2:$D$15000))</f>
        <v>290</v>
      </c>
      <c r="I906" s="10">
        <f t="shared" si="169"/>
        <v>45504</v>
      </c>
      <c r="J906" s="19">
        <f>IF(I906="","",INT(('ObjProd (2)'!$C$25-I906)/7 * (ABS('ObjProd (2)'!$C$25-I906)&gt;=7)))</f>
        <v>59</v>
      </c>
      <c r="K906" s="10" t="str">
        <f>IF(I906="","",
IF(AND(DATEDIF(I906,'ObjProd (2)'!$C$25,"y")=0,DATEDIF(I906,'ObjProd (2)'!$C$25,"ym")=0,
   INT(('ObjProd (2)'!$C$25-EDATE(I906,DATEDIF(I906,'ObjProd (2)'!$C$25,"y")*12+DATEDIF(I906,'ObjProd (2)'!$C$25,"ym")))/7)=0),
   "&lt; 1 sem.",
   IF(DATEDIF(I906,'ObjProd (2)'!$C$25,"y")&gt;0,DATEDIF(I906,'ObjProd (2)'!$C$25,"y") &amp; " " &amp; IF(DATEDIF(I906,'ObjProd (2)'!$C$25,"y")=1,"an ","ans "),"") &amp;
   IF(DATEDIF(I906,'ObjProd (2)'!$C$25,"ym")&gt;0,DATEDIF(I906,'ObjProd (2)'!$C$25,"ym") &amp; " mois ", "") &amp;
   IF(INT(('ObjProd (2)'!$C$25-EDATE(I906,DATEDIF(I906,'ObjProd (2)'!$C$25,"y")*12+DATEDIF(I906,'ObjProd (2)'!$C$25,"ym")))/7)&gt;0,
      INT(('ObjProd (2)'!$C$25-EDATE(I906,DATEDIF(I906,'ObjProd (2)'!$C$25,"y")*12+DATEDIF(I906,'ObjProd (2)'!$C$25,"ym")))/7) &amp; " sem.",
      "")
)
)</f>
        <v>1 an 1 mois 2 sem.</v>
      </c>
      <c r="L906" s="11" t="str">
        <f t="shared" si="170"/>
        <v>X 12</v>
      </c>
      <c r="M906" s="9">
        <f t="shared" si="166"/>
        <v>11</v>
      </c>
      <c r="N906" s="9" t="str" cm="1">
        <f t="array" aca="1" ref="N906" ca="1">LEFT(L906, IF(ISNUMBER(SUBSTITUTE(_xludf.MID(L906, 2, 1), ".", ",")), 1, 2))</f>
        <v xml:space="preserve">X </v>
      </c>
      <c r="O906" s="19">
        <f t="shared" ca="1" si="172"/>
        <v>12</v>
      </c>
      <c r="P906" s="9" t="str">
        <f t="shared" ca="1" si="164"/>
        <v>X</v>
      </c>
      <c r="Q906" s="9">
        <f t="shared" ca="1" si="165"/>
        <v>12</v>
      </c>
      <c r="R906" s="9" t="str">
        <f t="shared" ca="1" si="167"/>
        <v>X12</v>
      </c>
      <c r="S906" t="str" cm="1">
        <f t="array" ref="S906">IF(ISBLANK(C906),"",IFERROR(INDEX(ListeSeries!$A$2:$A$1045, MATCH(1, (DatasScan!G906=ListeSeries!$B$2:$B$1045) * (DatasScan!H906&gt;=ListeSeries!$D$2:$D$1045) * (DatasScan!H906&lt;=ListeSeries!$E$2:$E$1045), 0)), "no match"))</f>
        <v>GHANAMI</v>
      </c>
      <c r="T906" s="7" t="str" cm="1">
        <f t="array" ref="T906">IF(ISBLANK(C906),"",IFERROR(INDEX(ListeSeries!$C$2:$C$1045, MATCH(1, (DatasScan!G906=ListeSeries!$B$2:$B$1045) * (DatasScan!H906&gt;=ListeSeries!$D$2:$D$1045) * (DatasScan!H906&lt;=ListeSeries!$E$2:$E$1045), 0)), "no match"))</f>
        <v>GHANAMI 44</v>
      </c>
      <c r="U906" s="11" t="str" cm="1">
        <f t="array" ref="U906">IF(ISBLANK(C906),"",IFERROR(INDEX(ListeSeries!$F$2:$F$1045, MATCH(1, (DatasScan!G906=ListeSeries!$B$2:$B$1045) * (DatasScan!H906&gt;=ListeSeries!$D$2:$D$1045) * (DatasScan!H906&lt;=ListeSeries!$E$2:$E$1045), 0)), "no match"))</f>
        <v>286-290</v>
      </c>
      <c r="V906" s="7">
        <v>2</v>
      </c>
      <c r="X906" s="269"/>
    </row>
    <row r="907" spans="1:24" x14ac:dyDescent="0.25">
      <c r="A907" s="6" t="str">
        <f t="shared" si="168"/>
        <v>CHF</v>
      </c>
      <c r="B907" s="272" t="s">
        <v>1077</v>
      </c>
      <c r="C907" s="190" t="s">
        <v>1104</v>
      </c>
      <c r="D907" s="8">
        <v>2</v>
      </c>
      <c r="F907" s="7" t="str">
        <f t="shared" si="171"/>
        <v>867420240802RG7</v>
      </c>
      <c r="G907" s="21" t="str">
        <f>IF(ISBLANK(C907),"",_xlfn.XLOOKUP(_xlfn.XLOOKUP(VALUE(LEFT(C907,4)),Souches!$B$2:$B$15000,Souches!$E$2:$E$15000),Varietes!$B$2:$B$500,Varietes!$C$2:$C$500))</f>
        <v>AMZLY</v>
      </c>
      <c r="H907" s="19">
        <f>IF(ISBLANK(C907),"",_xlfn.XLOOKUP(VALUE(LEFT(C907,4)),Souches!$B$2:$B$15000,Souches!$D$2:$D$15000))</f>
        <v>38</v>
      </c>
      <c r="I907" s="10">
        <f t="shared" si="169"/>
        <v>45506</v>
      </c>
      <c r="J907" s="19">
        <f>IF(I907="","",INT(('ObjProd (2)'!$C$25-I907)/7 * (ABS('ObjProd (2)'!$C$25-I907)&gt;=7)))</f>
        <v>58</v>
      </c>
      <c r="K907" s="10" t="str">
        <f>IF(I907="","",
IF(AND(DATEDIF(I907,'ObjProd (2)'!$C$25,"y")=0,DATEDIF(I907,'ObjProd (2)'!$C$25,"ym")=0,
   INT(('ObjProd (2)'!$C$25-EDATE(I907,DATEDIF(I907,'ObjProd (2)'!$C$25,"y")*12+DATEDIF(I907,'ObjProd (2)'!$C$25,"ym")))/7)=0),
   "&lt; 1 sem.",
   IF(DATEDIF(I907,'ObjProd (2)'!$C$25,"y")&gt;0,DATEDIF(I907,'ObjProd (2)'!$C$25,"y") &amp; " " &amp; IF(DATEDIF(I907,'ObjProd (2)'!$C$25,"y")=1,"an ","ans "),"") &amp;
   IF(DATEDIF(I907,'ObjProd (2)'!$C$25,"ym")&gt;0,DATEDIF(I907,'ObjProd (2)'!$C$25,"ym") &amp; " mois ", "") &amp;
   IF(INT(('ObjProd (2)'!$C$25-EDATE(I907,DATEDIF(I907,'ObjProd (2)'!$C$25,"y")*12+DATEDIF(I907,'ObjProd (2)'!$C$25,"ym")))/7)&gt;0,
      INT(('ObjProd (2)'!$C$25-EDATE(I907,DATEDIF(I907,'ObjProd (2)'!$C$25,"y")*12+DATEDIF(I907,'ObjProd (2)'!$C$25,"ym")))/7) &amp; " sem.",
      "")
)
)</f>
        <v>1 an 1 mois 2 sem.</v>
      </c>
      <c r="L907" s="11" t="str">
        <f t="shared" si="170"/>
        <v xml:space="preserve">RG7 </v>
      </c>
      <c r="M907" s="9">
        <f t="shared" si="166"/>
        <v>28</v>
      </c>
      <c r="N907" s="9" t="str" cm="1">
        <f t="array" aca="1" ref="N907" ca="1">LEFT(L907, IF(ISNUMBER(SUBSTITUTE(_xludf.MID(L907, 2, 1), ".", ",")), 1, 2))</f>
        <v>RG</v>
      </c>
      <c r="O907" s="19">
        <f t="shared" ca="1" si="172"/>
        <v>7</v>
      </c>
      <c r="P907" s="9" t="str">
        <f t="shared" ca="1" si="164"/>
        <v>X</v>
      </c>
      <c r="Q907" s="9">
        <f t="shared" ca="1" si="165"/>
        <v>7</v>
      </c>
      <c r="R907" s="9" t="str">
        <f t="shared" ca="1" si="167"/>
        <v>X7</v>
      </c>
      <c r="S907" t="str" cm="1">
        <f t="array" ref="S907">IF(ISBLANK(C907),"",IFERROR(INDEX(ListeSeries!$A$2:$A$1045, MATCH(1, (DatasScan!G907=ListeSeries!$B$2:$B$1045) * (DatasScan!H907&gt;=ListeSeries!$D$2:$D$1045) * (DatasScan!H907&lt;=ListeSeries!$E$2:$E$1045), 0)), "no match"))</f>
        <v>ZAMLI</v>
      </c>
      <c r="T907" s="7" t="str" cm="1">
        <f t="array" ref="T907">IF(ISBLANK(C907),"",IFERROR(INDEX(ListeSeries!$C$2:$C$1045, MATCH(1, (DatasScan!G907=ListeSeries!$B$2:$B$1045) * (DatasScan!H907&gt;=ListeSeries!$D$2:$D$1045) * (DatasScan!H907&lt;=ListeSeries!$E$2:$E$1045), 0)), "no match"))</f>
        <v>ZAMLI 3</v>
      </c>
      <c r="U907" s="11" t="str" cm="1">
        <f t="array" ref="U907">IF(ISBLANK(C907),"",IFERROR(INDEX(ListeSeries!$F$2:$F$1045, MATCH(1, (DatasScan!G907=ListeSeries!$B$2:$B$1045) * (DatasScan!H907&gt;=ListeSeries!$D$2:$D$1045) * (DatasScan!H907&lt;=ListeSeries!$E$2:$E$1045), 0)), "no match"))</f>
        <v>35-40</v>
      </c>
      <c r="V907" s="7">
        <v>2</v>
      </c>
      <c r="X907" s="269"/>
    </row>
    <row r="908" spans="1:24" x14ac:dyDescent="0.25">
      <c r="A908" s="6" t="str">
        <f t="shared" si="168"/>
        <v>CHF</v>
      </c>
      <c r="B908" s="272" t="s">
        <v>1077</v>
      </c>
      <c r="C908" s="190" t="s">
        <v>1105</v>
      </c>
      <c r="D908" s="8">
        <v>6</v>
      </c>
      <c r="F908" s="7" t="str">
        <f t="shared" si="171"/>
        <v>869820240924RG4</v>
      </c>
      <c r="G908" s="21" t="str">
        <f>IF(ISBLANK(C908),"",_xlfn.XLOOKUP(_xlfn.XLOOKUP(VALUE(LEFT(C908,4)),Souches!$B$2:$B$15000,Souches!$E$2:$E$15000),Varietes!$B$2:$B$500,Varietes!$C$2:$C$500))</f>
        <v>AMZLY</v>
      </c>
      <c r="H908" s="19">
        <f>IF(ISBLANK(C908),"",_xlfn.XLOOKUP(VALUE(LEFT(C908,4)),Souches!$B$2:$B$15000,Souches!$D$2:$D$15000))</f>
        <v>2306</v>
      </c>
      <c r="I908" s="10">
        <f t="shared" si="169"/>
        <v>45559</v>
      </c>
      <c r="J908" s="19">
        <f>IF(I908="","",INT(('ObjProd (2)'!$C$25-I908)/7 * (ABS('ObjProd (2)'!$C$25-I908)&gt;=7)))</f>
        <v>51</v>
      </c>
      <c r="K908" s="10" t="str">
        <f>IF(I908="","",
IF(AND(DATEDIF(I908,'ObjProd (2)'!$C$25,"y")=0,DATEDIF(I908,'ObjProd (2)'!$C$25,"ym")=0,
   INT(('ObjProd (2)'!$C$25-EDATE(I908,DATEDIF(I908,'ObjProd (2)'!$C$25,"y")*12+DATEDIF(I908,'ObjProd (2)'!$C$25,"ym")))/7)=0),
   "&lt; 1 sem.",
   IF(DATEDIF(I908,'ObjProd (2)'!$C$25,"y")&gt;0,DATEDIF(I908,'ObjProd (2)'!$C$25,"y") &amp; " " &amp; IF(DATEDIF(I908,'ObjProd (2)'!$C$25,"y")=1,"an ","ans "),"") &amp;
   IF(DATEDIF(I908,'ObjProd (2)'!$C$25,"ym")&gt;0,DATEDIF(I908,'ObjProd (2)'!$C$25,"ym") &amp; " mois ", "") &amp;
   IF(INT(('ObjProd (2)'!$C$25-EDATE(I908,DATEDIF(I908,'ObjProd (2)'!$C$25,"y")*12+DATEDIF(I908,'ObjProd (2)'!$C$25,"ym")))/7)&gt;0,
      INT(('ObjProd (2)'!$C$25-EDATE(I908,DATEDIF(I908,'ObjProd (2)'!$C$25,"y")*12+DATEDIF(I908,'ObjProd (2)'!$C$25,"ym")))/7) &amp; " sem.",
      "")
)
)</f>
        <v>11 mois 3 sem.</v>
      </c>
      <c r="L908" s="11" t="str">
        <f t="shared" si="170"/>
        <v xml:space="preserve">RG4 </v>
      </c>
      <c r="M908" s="9">
        <f t="shared" si="166"/>
        <v>84</v>
      </c>
      <c r="N908" s="9" t="str" cm="1">
        <f t="array" aca="1" ref="N908" ca="1">LEFT(L908, IF(ISNUMBER(SUBSTITUTE(_xludf.MID(L908, 2, 1), ".", ",")), 1, 2))</f>
        <v>RG</v>
      </c>
      <c r="O908" s="19">
        <f t="shared" ca="1" si="172"/>
        <v>4</v>
      </c>
      <c r="P908" s="9" t="str">
        <f t="shared" ca="1" si="164"/>
        <v>X</v>
      </c>
      <c r="Q908" s="9">
        <f t="shared" ca="1" si="165"/>
        <v>4</v>
      </c>
      <c r="R908" s="9" t="str">
        <f t="shared" ca="1" si="167"/>
        <v>X4</v>
      </c>
      <c r="S908" t="str" cm="1">
        <f t="array" ref="S908">IF(ISBLANK(C908),"",IFERROR(INDEX(ListeSeries!$A$2:$A$1045, MATCH(1, (DatasScan!G908=ListeSeries!$B$2:$B$1045) * (DatasScan!H908&gt;=ListeSeries!$D$2:$D$1045) * (DatasScan!H908&lt;=ListeSeries!$E$2:$E$1045), 0)), "no match"))</f>
        <v>ZAMLI</v>
      </c>
      <c r="T908" s="7" t="str" cm="1">
        <f t="array" ref="T908">IF(ISBLANK(C908),"",IFERROR(INDEX(ListeSeries!$C$2:$C$1045, MATCH(1, (DatasScan!G908=ListeSeries!$B$2:$B$1045) * (DatasScan!H908&gt;=ListeSeries!$D$2:$D$1045) * (DatasScan!H908&lt;=ListeSeries!$E$2:$E$1045), 0)), "no match"))</f>
        <v>ZAMLI 4</v>
      </c>
      <c r="U908" s="11" cm="1">
        <f t="array" ref="U908">IF(ISBLANK(C908),"",IFERROR(INDEX(ListeSeries!$F$2:$F$1045, MATCH(1, (DatasScan!G908=ListeSeries!$B$2:$B$1045) * (DatasScan!H908&gt;=ListeSeries!$D$2:$D$1045) * (DatasScan!H908&lt;=ListeSeries!$E$2:$E$1045), 0)), "no match"))</f>
        <v>2306</v>
      </c>
      <c r="V908" s="7">
        <v>2</v>
      </c>
      <c r="X908" s="269"/>
    </row>
    <row r="909" spans="1:24" x14ac:dyDescent="0.25">
      <c r="A909" s="6" t="str">
        <f t="shared" si="168"/>
        <v>CHF</v>
      </c>
      <c r="B909" s="272" t="s">
        <v>1077</v>
      </c>
      <c r="C909" s="190" t="s">
        <v>2179</v>
      </c>
      <c r="D909" s="8">
        <v>2</v>
      </c>
      <c r="F909" s="7" t="str">
        <f t="shared" si="171"/>
        <v>870820250630RG8</v>
      </c>
      <c r="G909" s="21" t="str">
        <f>IF(ISBLANK(C909),"",_xlfn.XLOOKUP(_xlfn.XLOOKUP(VALUE(LEFT(C909,4)),Souches!$B$2:$B$15000,Souches!$E$2:$E$15000),Varietes!$B$2:$B$500,Varietes!$C$2:$C$500))</f>
        <v>ISEHS</v>
      </c>
      <c r="H909" s="19">
        <f>IF(ISBLANK(C909),"",_xlfn.XLOOKUP(VALUE(LEFT(C909,4)),Souches!$B$2:$B$15000,Souches!$D$2:$D$15000))</f>
        <v>9312</v>
      </c>
      <c r="I909" s="10">
        <f t="shared" si="169"/>
        <v>45838</v>
      </c>
      <c r="J909" s="19">
        <f>IF(I909="","",INT(('ObjProd (2)'!$C$25-I909)/7 * (ABS('ObjProd (2)'!$C$25-I909)&gt;=7)))</f>
        <v>11</v>
      </c>
      <c r="K909" s="10" t="str">
        <f>IF(I909="","",
IF(AND(DATEDIF(I909,'ObjProd (2)'!$C$25,"y")=0,DATEDIF(I909,'ObjProd (2)'!$C$25,"ym")=0,
   INT(('ObjProd (2)'!$C$25-EDATE(I909,DATEDIF(I909,'ObjProd (2)'!$C$25,"y")*12+DATEDIF(I909,'ObjProd (2)'!$C$25,"ym")))/7)=0),
   "&lt; 1 sem.",
   IF(DATEDIF(I909,'ObjProd (2)'!$C$25,"y")&gt;0,DATEDIF(I909,'ObjProd (2)'!$C$25,"y") &amp; " " &amp; IF(DATEDIF(I909,'ObjProd (2)'!$C$25,"y")=1,"an ","ans "),"") &amp;
   IF(DATEDIF(I909,'ObjProd (2)'!$C$25,"ym")&gt;0,DATEDIF(I909,'ObjProd (2)'!$C$25,"ym") &amp; " mois ", "") &amp;
   IF(INT(('ObjProd (2)'!$C$25-EDATE(I909,DATEDIF(I909,'ObjProd (2)'!$C$25,"y")*12+DATEDIF(I909,'ObjProd (2)'!$C$25,"ym")))/7)&gt;0,
      INT(('ObjProd (2)'!$C$25-EDATE(I909,DATEDIF(I909,'ObjProd (2)'!$C$25,"y")*12+DATEDIF(I909,'ObjProd (2)'!$C$25,"ym")))/7) &amp; " sem.",
      "")
)
)</f>
        <v>2 mois 2 sem.</v>
      </c>
      <c r="L909" s="11" t="str">
        <f t="shared" si="170"/>
        <v xml:space="preserve">RG8 </v>
      </c>
      <c r="M909" s="9">
        <f t="shared" si="166"/>
        <v>28</v>
      </c>
      <c r="N909" s="9" t="str" cm="1">
        <f t="array" aca="1" ref="N909" ca="1">LEFT(L909, IF(ISNUMBER(SUBSTITUTE(_xludf.MID(L909, 2, 1), ".", ",")), 1, 2))</f>
        <v>RG</v>
      </c>
      <c r="O909" s="19">
        <f t="shared" ca="1" si="172"/>
        <v>8</v>
      </c>
      <c r="P909" s="9" t="str">
        <f t="shared" ref="P909:P972" ca="1" si="173">IF(N909="", "",
    IF(N909="E+", "X",
        IF(OR(LEFT(N909, 1)="E", N909="XR", N909="CS"), "E",
            IF(AND(LEFT(N909, 1)="R", LEFT(N909, 2)&lt;&gt;"RG"), "R",
                IF(OR(N909="MG", N909="G+"), "BoxE",
                    IF(LEFT(N909, 1)="i", "i", "X")
                )
            )
        )
    )
)</f>
        <v>X</v>
      </c>
      <c r="Q909" s="9">
        <f t="shared" ref="Q909:Q972" ca="1" si="174">IF(P909&lt;&gt;"", IF(P909="X", IF(AND(O909&gt;=1, O909&lt;=12), O909, IF(O909&gt;12, "13+", "erreur")), IF(P909="E", IF(AND(O909&gt;=1, O909&lt;=6), O909, IF(O909&gt;6, "7+", "erreur")), IF(P909="R", 0, IF(P909="I", IF(O909&lt;=2, "nit° 1-2", IF(O909&lt;=5, "° 3-4-5", IF(O909&lt;=8, " préX° 6-7-8", "erreur"))), IF(P909="BoxE", O909, ""))))), "")</f>
        <v>8</v>
      </c>
      <c r="R909" s="9" t="str">
        <f t="shared" ca="1" si="167"/>
        <v>X8</v>
      </c>
      <c r="S909" t="str" cm="1">
        <f t="array" ref="S909">IF(ISBLANK(C909),"",IFERROR(INDEX(ListeSeries!$A$2:$A$1045, MATCH(1, (DatasScan!G909=ListeSeries!$B$2:$B$1045) * (DatasScan!H909&gt;=ListeSeries!$D$2:$D$1045) * (DatasScan!H909&lt;=ListeSeries!$E$2:$E$1045), 0)), "no match"))</f>
        <v>SHESHI</v>
      </c>
      <c r="T909" s="7" t="str" cm="1">
        <f t="array" ref="T909">IF(ISBLANK(C909),"",IFERROR(INDEX(ListeSeries!$C$2:$C$1045, MATCH(1, (DatasScan!G909=ListeSeries!$B$2:$B$1045) * (DatasScan!H909&gt;=ListeSeries!$D$2:$D$1045) * (DatasScan!H909&lt;=ListeSeries!$E$2:$E$1045), 0)), "no match"))</f>
        <v>SHESHI 04</v>
      </c>
      <c r="U909" s="11" cm="1">
        <f t="array" ref="U909">IF(ISBLANK(C909),"",IFERROR(INDEX(ListeSeries!$F$2:$F$1045, MATCH(1, (DatasScan!G909=ListeSeries!$B$2:$B$1045) * (DatasScan!H909&gt;=ListeSeries!$D$2:$D$1045) * (DatasScan!H909&lt;=ListeSeries!$E$2:$E$1045), 0)), "no match"))</f>
        <v>9312</v>
      </c>
      <c r="V909" s="7">
        <v>4</v>
      </c>
      <c r="X909" s="269"/>
    </row>
    <row r="910" spans="1:24" x14ac:dyDescent="0.25">
      <c r="A910" s="6" t="str">
        <f t="shared" si="168"/>
        <v>CHF</v>
      </c>
      <c r="B910" s="272" t="s">
        <v>1077</v>
      </c>
      <c r="C910" s="190" t="s">
        <v>2180</v>
      </c>
      <c r="D910" s="8">
        <v>3</v>
      </c>
      <c r="F910" s="7" t="str">
        <f t="shared" si="171"/>
        <v>870220250724RG1</v>
      </c>
      <c r="G910" s="21" t="str">
        <f>IF(ISBLANK(C910),"",_xlfn.XLOOKUP(_xlfn.XLOOKUP(VALUE(LEFT(C910,4)),Souches!$B$2:$B$15000,Souches!$E$2:$E$15000),Varietes!$B$2:$B$500,Varietes!$C$2:$C$500))</f>
        <v>FAIZ</v>
      </c>
      <c r="H910" s="19">
        <f>IF(ISBLANK(C910),"",_xlfn.XLOOKUP(VALUE(LEFT(C910,4)),Souches!$B$2:$B$15000,Souches!$D$2:$D$15000))</f>
        <v>9308</v>
      </c>
      <c r="I910" s="10">
        <f t="shared" si="169"/>
        <v>45862</v>
      </c>
      <c r="J910" s="19">
        <f>IF(I910="","",INT(('ObjProd (2)'!$C$25-I910)/7 * (ABS('ObjProd (2)'!$C$25-I910)&gt;=7)))</f>
        <v>8</v>
      </c>
      <c r="K910" s="10" t="str">
        <f>IF(I910="","",
IF(AND(DATEDIF(I910,'ObjProd (2)'!$C$25,"y")=0,DATEDIF(I910,'ObjProd (2)'!$C$25,"ym")=0,
   INT(('ObjProd (2)'!$C$25-EDATE(I910,DATEDIF(I910,'ObjProd (2)'!$C$25,"y")*12+DATEDIF(I910,'ObjProd (2)'!$C$25,"ym")))/7)=0),
   "&lt; 1 sem.",
   IF(DATEDIF(I910,'ObjProd (2)'!$C$25,"y")&gt;0,DATEDIF(I910,'ObjProd (2)'!$C$25,"y") &amp; " " &amp; IF(DATEDIF(I910,'ObjProd (2)'!$C$25,"y")=1,"an ","ans "),"") &amp;
   IF(DATEDIF(I910,'ObjProd (2)'!$C$25,"ym")&gt;0,DATEDIF(I910,'ObjProd (2)'!$C$25,"ym") &amp; " mois ", "") &amp;
   IF(INT(('ObjProd (2)'!$C$25-EDATE(I910,DATEDIF(I910,'ObjProd (2)'!$C$25,"y")*12+DATEDIF(I910,'ObjProd (2)'!$C$25,"ym")))/7)&gt;0,
      INT(('ObjProd (2)'!$C$25-EDATE(I910,DATEDIF(I910,'ObjProd (2)'!$C$25,"y")*12+DATEDIF(I910,'ObjProd (2)'!$C$25,"ym")))/7) &amp; " sem.",
      "")
)
)</f>
        <v>1 mois 3 sem.</v>
      </c>
      <c r="L910" s="11" t="str">
        <f t="shared" si="170"/>
        <v>RG11</v>
      </c>
      <c r="M910" s="9">
        <f t="shared" si="166"/>
        <v>42</v>
      </c>
      <c r="N910" s="9" t="str" cm="1">
        <f t="array" aca="1" ref="N910" ca="1">LEFT(L910, IF(ISNUMBER(SUBSTITUTE(_xludf.MID(L910, 2, 1), ".", ",")), 1, 2))</f>
        <v>RG</v>
      </c>
      <c r="O910" s="19">
        <f t="shared" ca="1" si="172"/>
        <v>11</v>
      </c>
      <c r="P910" s="9" t="str">
        <f t="shared" ca="1" si="173"/>
        <v>X</v>
      </c>
      <c r="Q910" s="9">
        <f t="shared" ca="1" si="174"/>
        <v>11</v>
      </c>
      <c r="R910" s="9" t="str">
        <f t="shared" ca="1" si="167"/>
        <v>X11</v>
      </c>
      <c r="S910" t="str" cm="1">
        <f t="array" ref="S910">IF(ISBLANK(C910),"",IFERROR(INDEX(ListeSeries!$A$2:$A$1045, MATCH(1, (DatasScan!G910=ListeSeries!$B$2:$B$1045) * (DatasScan!H910&gt;=ListeSeries!$D$2:$D$1045) * (DatasScan!H910&lt;=ListeSeries!$E$2:$E$1045), 0)), "no match"))</f>
        <v>FAYZEH</v>
      </c>
      <c r="T910" s="7" t="str" cm="1">
        <f t="array" ref="T910">IF(ISBLANK(C910),"",IFERROR(INDEX(ListeSeries!$C$2:$C$1045, MATCH(1, (DatasScan!G910=ListeSeries!$B$2:$B$1045) * (DatasScan!H910&gt;=ListeSeries!$D$2:$D$1045) * (DatasScan!H910&lt;=ListeSeries!$E$2:$E$1045), 0)), "no match"))</f>
        <v>FAYZEH 01</v>
      </c>
      <c r="U910" s="11" cm="1">
        <f t="array" ref="U910">IF(ISBLANK(C910),"",IFERROR(INDEX(ListeSeries!$F$2:$F$1045, MATCH(1, (DatasScan!G910=ListeSeries!$B$2:$B$1045) * (DatasScan!H910&gt;=ListeSeries!$D$2:$D$1045) * (DatasScan!H910&lt;=ListeSeries!$E$2:$E$1045), 0)), "no match"))</f>
        <v>9308</v>
      </c>
      <c r="V910" s="7">
        <v>4</v>
      </c>
      <c r="X910" s="269"/>
    </row>
    <row r="911" spans="1:24" x14ac:dyDescent="0.25">
      <c r="A911" s="6" t="str">
        <f t="shared" si="168"/>
        <v>CHF</v>
      </c>
      <c r="B911" s="272" t="s">
        <v>1077</v>
      </c>
      <c r="C911" s="190" t="s">
        <v>1106</v>
      </c>
      <c r="E911" s="11">
        <v>10</v>
      </c>
      <c r="F911" s="7" t="str">
        <f t="shared" si="171"/>
        <v>959 20240927XM1</v>
      </c>
      <c r="G911" s="21" t="str">
        <f>IF(ISBLANK(C911),"",_xlfn.XLOOKUP(_xlfn.XLOOKUP(VALUE(LEFT(C911,4)),Souches!$B$2:$B$15000,Souches!$E$2:$E$15000),Varietes!$B$2:$B$500,Varietes!$C$2:$C$500))</f>
        <v>DAHA</v>
      </c>
      <c r="H911" s="19">
        <f>IF(ISBLANK(C911),"",_xlfn.XLOOKUP(VALUE(LEFT(C911,4)),Souches!$B$2:$B$15000,Souches!$D$2:$D$15000))</f>
        <v>3</v>
      </c>
      <c r="I911" s="10">
        <f t="shared" si="169"/>
        <v>45562</v>
      </c>
      <c r="J911" s="19">
        <f>IF(I911="","",INT(('ObjProd (2)'!$C$25-I911)/7 * (ABS('ObjProd (2)'!$C$25-I911)&gt;=7)))</f>
        <v>50</v>
      </c>
      <c r="K911" s="10" t="str">
        <f>IF(I911="","",
IF(AND(DATEDIF(I911,'ObjProd (2)'!$C$25,"y")=0,DATEDIF(I911,'ObjProd (2)'!$C$25,"ym")=0,
   INT(('ObjProd (2)'!$C$25-EDATE(I911,DATEDIF(I911,'ObjProd (2)'!$C$25,"y")*12+DATEDIF(I911,'ObjProd (2)'!$C$25,"ym")))/7)=0),
   "&lt; 1 sem.",
   IF(DATEDIF(I911,'ObjProd (2)'!$C$25,"y")&gt;0,DATEDIF(I911,'ObjProd (2)'!$C$25,"y") &amp; " " &amp; IF(DATEDIF(I911,'ObjProd (2)'!$C$25,"y")=1,"an ","ans "),"") &amp;
   IF(DATEDIF(I911,'ObjProd (2)'!$C$25,"ym")&gt;0,DATEDIF(I911,'ObjProd (2)'!$C$25,"ym") &amp; " mois ", "") &amp;
   IF(INT(('ObjProd (2)'!$C$25-EDATE(I911,DATEDIF(I911,'ObjProd (2)'!$C$25,"y")*12+DATEDIF(I911,'ObjProd (2)'!$C$25,"ym")))/7)&gt;0,
      INT(('ObjProd (2)'!$C$25-EDATE(I911,DATEDIF(I911,'ObjProd (2)'!$C$25,"y")*12+DATEDIF(I911,'ObjProd (2)'!$C$25,"ym")))/7) &amp; " sem.",
      "")
)
)</f>
        <v>11 mois 3 sem.</v>
      </c>
      <c r="L911" s="11" t="str">
        <f t="shared" si="170"/>
        <v>XM18</v>
      </c>
      <c r="M911" s="9">
        <f t="shared" si="166"/>
        <v>10</v>
      </c>
      <c r="N911" s="9" t="str" cm="1">
        <f t="array" aca="1" ref="N911" ca="1">LEFT(L911, IF(ISNUMBER(SUBSTITUTE(_xludf.MID(L911, 2, 1), ".", ",")), 1, 2))</f>
        <v>XM</v>
      </c>
      <c r="O911" s="19">
        <f t="shared" ca="1" si="172"/>
        <v>18</v>
      </c>
      <c r="P911" s="9" t="str">
        <f t="shared" ca="1" si="173"/>
        <v>X</v>
      </c>
      <c r="Q911" s="9" t="str">
        <f t="shared" ca="1" si="174"/>
        <v>13+</v>
      </c>
      <c r="R911" s="9" t="str">
        <f t="shared" ca="1" si="167"/>
        <v>X13+</v>
      </c>
      <c r="S911" t="str" cm="1">
        <f t="array" ref="S911">IF(ISBLANK(C911),"",IFERROR(INDEX(ListeSeries!$A$2:$A$1045, MATCH(1, (DatasScan!G911=ListeSeries!$B$2:$B$1045) * (DatasScan!H911&gt;=ListeSeries!$D$2:$D$1045) * (DatasScan!H911&lt;=ListeSeries!$E$2:$E$1045), 0)), "no match"))</f>
        <v>OMM UD DAHAN</v>
      </c>
      <c r="T911" s="7" t="str" cm="1">
        <f t="array" ref="T911">IF(ISBLANK(C911),"",IFERROR(INDEX(ListeSeries!$C$2:$C$1045, MATCH(1, (DatasScan!G911=ListeSeries!$B$2:$B$1045) * (DatasScan!H911&gt;=ListeSeries!$D$2:$D$1045) * (DatasScan!H911&lt;=ListeSeries!$E$2:$E$1045), 0)), "no match"))</f>
        <v>DAHAN aérien</v>
      </c>
      <c r="U911" s="11" t="str" cm="1">
        <f t="array" ref="U911">IF(ISBLANK(C911),"",IFERROR(INDEX(ListeSeries!$F$2:$F$1045, MATCH(1, (DatasScan!G911=ListeSeries!$B$2:$B$1045) * (DatasScan!H911&gt;=ListeSeries!$D$2:$D$1045) * (DatasScan!H911&lt;=ListeSeries!$E$2:$E$1045), 0)), "no match"))</f>
        <v>1-3</v>
      </c>
      <c r="V911" s="7">
        <v>2</v>
      </c>
      <c r="X911" s="269"/>
    </row>
    <row r="912" spans="1:24" x14ac:dyDescent="0.25">
      <c r="A912" s="6" t="str">
        <f t="shared" si="168"/>
        <v>CHF</v>
      </c>
      <c r="B912" s="272" t="s">
        <v>1077</v>
      </c>
      <c r="C912" s="190" t="s">
        <v>1107</v>
      </c>
      <c r="D912" s="8">
        <v>3</v>
      </c>
      <c r="E912" s="11">
        <v>7</v>
      </c>
      <c r="F912" s="7" t="str">
        <f t="shared" si="171"/>
        <v>870720250311RG4</v>
      </c>
      <c r="G912" s="21" t="str">
        <f>IF(ISBLANK(C912),"",_xlfn.XLOOKUP(_xlfn.XLOOKUP(VALUE(LEFT(C912,4)),Souches!$B$2:$B$15000,Souches!$E$2:$E$15000),Varietes!$B$2:$B$500,Varietes!$C$2:$C$500))</f>
        <v>AYA</v>
      </c>
      <c r="H912" s="19">
        <f>IF(ISBLANK(C912),"",_xlfn.XLOOKUP(VALUE(LEFT(C912,4)),Souches!$B$2:$B$15000,Souches!$D$2:$D$15000))</f>
        <v>9312</v>
      </c>
      <c r="I912" s="10">
        <f t="shared" si="169"/>
        <v>45727</v>
      </c>
      <c r="J912" s="19">
        <f>IF(I912="","",INT(('ObjProd (2)'!$C$25-I912)/7 * (ABS('ObjProd (2)'!$C$25-I912)&gt;=7)))</f>
        <v>27</v>
      </c>
      <c r="K912" s="10" t="str">
        <f>IF(I912="","",
IF(AND(DATEDIF(I912,'ObjProd (2)'!$C$25,"y")=0,DATEDIF(I912,'ObjProd (2)'!$C$25,"ym")=0,
   INT(('ObjProd (2)'!$C$25-EDATE(I912,DATEDIF(I912,'ObjProd (2)'!$C$25,"y")*12+DATEDIF(I912,'ObjProd (2)'!$C$25,"ym")))/7)=0),
   "&lt; 1 sem.",
   IF(DATEDIF(I912,'ObjProd (2)'!$C$25,"y")&gt;0,DATEDIF(I912,'ObjProd (2)'!$C$25,"y") &amp; " " &amp; IF(DATEDIF(I912,'ObjProd (2)'!$C$25,"y")=1,"an ","ans "),"") &amp;
   IF(DATEDIF(I912,'ObjProd (2)'!$C$25,"ym")&gt;0,DATEDIF(I912,'ObjProd (2)'!$C$25,"ym") &amp; " mois ", "") &amp;
   IF(INT(('ObjProd (2)'!$C$25-EDATE(I912,DATEDIF(I912,'ObjProd (2)'!$C$25,"y")*12+DATEDIF(I912,'ObjProd (2)'!$C$25,"ym")))/7)&gt;0,
      INT(('ObjProd (2)'!$C$25-EDATE(I912,DATEDIF(I912,'ObjProd (2)'!$C$25,"y")*12+DATEDIF(I912,'ObjProd (2)'!$C$25,"ym")))/7) &amp; " sem.",
      "")
)
)</f>
        <v>6 mois 1 sem.</v>
      </c>
      <c r="L912" s="11" t="str">
        <f t="shared" si="170"/>
        <v xml:space="preserve">RG4 </v>
      </c>
      <c r="M912" s="9">
        <f t="shared" si="166"/>
        <v>49</v>
      </c>
      <c r="N912" s="9" t="str" cm="1">
        <f t="array" aca="1" ref="N912" ca="1">LEFT(L912, IF(ISNUMBER(SUBSTITUTE(_xludf.MID(L912, 2, 1), ".", ",")), 1, 2))</f>
        <v>RG</v>
      </c>
      <c r="O912" s="19">
        <f t="shared" ca="1" si="172"/>
        <v>4</v>
      </c>
      <c r="P912" s="9" t="str">
        <f t="shared" ca="1" si="173"/>
        <v>X</v>
      </c>
      <c r="Q912" s="9">
        <f t="shared" ca="1" si="174"/>
        <v>4</v>
      </c>
      <c r="R912" s="9" t="str">
        <f t="shared" ca="1" si="167"/>
        <v>X4</v>
      </c>
      <c r="S912" t="str" cm="1">
        <f t="array" ref="S912">IF(ISBLANK(C912),"",IFERROR(INDEX(ListeSeries!$A$2:$A$1045, MATCH(1, (DatasScan!G912=ListeSeries!$B$2:$B$1045) * (DatasScan!H912&gt;=ListeSeries!$D$2:$D$1045) * (DatasScan!H912&lt;=ListeSeries!$E$2:$E$1045), 0)), "no match"))</f>
        <v>AYYASHA</v>
      </c>
      <c r="T912" s="7" t="str" cm="1">
        <f t="array" ref="T912">IF(ISBLANK(C912),"",IFERROR(INDEX(ListeSeries!$C$2:$C$1045, MATCH(1, (DatasScan!G912=ListeSeries!$B$2:$B$1045) * (DatasScan!H912&gt;=ListeSeries!$D$2:$D$1045) * (DatasScan!H912&lt;=ListeSeries!$E$2:$E$1045), 0)), "no match"))</f>
        <v>AYYASHA 9</v>
      </c>
      <c r="U912" s="11" cm="1">
        <f t="array" ref="U912">IF(ISBLANK(C912),"",IFERROR(INDEX(ListeSeries!$F$2:$F$1045, MATCH(1, (DatasScan!G912=ListeSeries!$B$2:$B$1045) * (DatasScan!H912&gt;=ListeSeries!$D$2:$D$1045) * (DatasScan!H912&lt;=ListeSeries!$E$2:$E$1045), 0)), "no match"))</f>
        <v>9312</v>
      </c>
      <c r="V912" s="7">
        <v>3</v>
      </c>
      <c r="X912" s="269"/>
    </row>
    <row r="913" spans="1:28" x14ac:dyDescent="0.25">
      <c r="A913" s="6" t="str">
        <f t="shared" si="168"/>
        <v>CHF</v>
      </c>
      <c r="B913" s="272" t="s">
        <v>1077</v>
      </c>
      <c r="C913" s="190" t="s">
        <v>2181</v>
      </c>
      <c r="D913" s="8">
        <v>1</v>
      </c>
      <c r="F913" s="7" t="str">
        <f t="shared" si="171"/>
        <v>833720250701RG1</v>
      </c>
      <c r="G913" s="21" t="str">
        <f>IF(ISBLANK(C913),"",_xlfn.XLOOKUP(_xlfn.XLOOKUP(VALUE(LEFT(C913,4)),Souches!$B$2:$B$15000,Souches!$E$2:$E$15000),Varietes!$B$2:$B$500,Varietes!$C$2:$C$500))</f>
        <v>DABAS</v>
      </c>
      <c r="H913" s="19">
        <f>IF(ISBLANK(C913),"",_xlfn.XLOOKUP(VALUE(LEFT(C913,4)),Souches!$B$2:$B$15000,Souches!$D$2:$D$15000))</f>
        <v>36</v>
      </c>
      <c r="I913" s="10">
        <f t="shared" si="169"/>
        <v>45839</v>
      </c>
      <c r="J913" s="19">
        <f>IF(I913="","",INT(('ObjProd (2)'!$C$25-I913)/7 * (ABS('ObjProd (2)'!$C$25-I913)&gt;=7)))</f>
        <v>11</v>
      </c>
      <c r="K913" s="10" t="str">
        <f>IF(I913="","",
IF(AND(DATEDIF(I913,'ObjProd (2)'!$C$25,"y")=0,DATEDIF(I913,'ObjProd (2)'!$C$25,"ym")=0,
   INT(('ObjProd (2)'!$C$25-EDATE(I913,DATEDIF(I913,'ObjProd (2)'!$C$25,"y")*12+DATEDIF(I913,'ObjProd (2)'!$C$25,"ym")))/7)=0),
   "&lt; 1 sem.",
   IF(DATEDIF(I913,'ObjProd (2)'!$C$25,"y")&gt;0,DATEDIF(I913,'ObjProd (2)'!$C$25,"y") &amp; " " &amp; IF(DATEDIF(I913,'ObjProd (2)'!$C$25,"y")=1,"an ","ans "),"") &amp;
   IF(DATEDIF(I913,'ObjProd (2)'!$C$25,"ym")&gt;0,DATEDIF(I913,'ObjProd (2)'!$C$25,"ym") &amp; " mois ", "") &amp;
   IF(INT(('ObjProd (2)'!$C$25-EDATE(I913,DATEDIF(I913,'ObjProd (2)'!$C$25,"y")*12+DATEDIF(I913,'ObjProd (2)'!$C$25,"ym")))/7)&gt;0,
      INT(('ObjProd (2)'!$C$25-EDATE(I913,DATEDIF(I913,'ObjProd (2)'!$C$25,"y")*12+DATEDIF(I913,'ObjProd (2)'!$C$25,"ym")))/7) &amp; " sem.",
      "")
)
)</f>
        <v>2 mois 2 sem.</v>
      </c>
      <c r="L913" s="11" t="str">
        <f t="shared" si="170"/>
        <v>RG15</v>
      </c>
      <c r="M913" s="9">
        <f t="shared" si="166"/>
        <v>14</v>
      </c>
      <c r="N913" s="9" t="str" cm="1">
        <f t="array" aca="1" ref="N913" ca="1">LEFT(L913, IF(ISNUMBER(SUBSTITUTE(_xludf.MID(L913, 2, 1), ".", ",")), 1, 2))</f>
        <v>RG</v>
      </c>
      <c r="O913" s="19">
        <f t="shared" ca="1" si="172"/>
        <v>15</v>
      </c>
      <c r="P913" s="9" t="str">
        <f t="shared" ca="1" si="173"/>
        <v>X</v>
      </c>
      <c r="Q913" s="9" t="str">
        <f t="shared" ca="1" si="174"/>
        <v>13+</v>
      </c>
      <c r="R913" s="9" t="str">
        <f t="shared" ca="1" si="167"/>
        <v>X13+</v>
      </c>
      <c r="S913" t="str" cm="1">
        <f t="array" ref="S913">IF(ISBLANK(C913),"",IFERROR(INDEX(ListeSeries!$A$2:$A$1045, MATCH(1, (DatasScan!G913=ListeSeries!$B$2:$B$1045) * (DatasScan!H913&gt;=ListeSeries!$D$2:$D$1045) * (DatasScan!H913&lt;=ListeSeries!$E$2:$E$1045), 0)), "no match"))</f>
        <v>DABBAS</v>
      </c>
      <c r="T913" s="7" t="str" cm="1">
        <f t="array" ref="T913">IF(ISBLANK(C913),"",IFERROR(INDEX(ListeSeries!$C$2:$C$1045, MATCH(1, (DatasScan!G913=ListeSeries!$B$2:$B$1045) * (DatasScan!H913&gt;=ListeSeries!$D$2:$D$1045) * (DatasScan!H913&lt;=ListeSeries!$E$2:$E$1045), 0)), "no match"))</f>
        <v>DABBAS 4</v>
      </c>
      <c r="U913" s="11" t="str" cm="1">
        <f t="array" ref="U913">IF(ISBLANK(C913),"",IFERROR(INDEX(ListeSeries!$F$2:$F$1045, MATCH(1, (DatasScan!G913=ListeSeries!$B$2:$B$1045) * (DatasScan!H913&gt;=ListeSeries!$D$2:$D$1045) * (DatasScan!H913&lt;=ListeSeries!$E$2:$E$1045), 0)), "no match"))</f>
        <v>33-47</v>
      </c>
      <c r="V913" s="7">
        <v>4</v>
      </c>
      <c r="X913" s="269"/>
    </row>
    <row r="914" spans="1:28" x14ac:dyDescent="0.25">
      <c r="A914" s="6" t="str">
        <f t="shared" si="168"/>
        <v>CHF</v>
      </c>
      <c r="B914" s="272" t="s">
        <v>1077</v>
      </c>
      <c r="C914" s="190" t="s">
        <v>2182</v>
      </c>
      <c r="D914" s="8">
        <v>1</v>
      </c>
      <c r="F914" s="7" t="str">
        <f t="shared" si="171"/>
        <v>807320250804X 1</v>
      </c>
      <c r="G914" s="21" t="str">
        <f>IF(ISBLANK(C914),"",_xlfn.XLOOKUP(_xlfn.XLOOKUP(VALUE(LEFT(C914,4)),Souches!$B$2:$B$15000,Souches!$E$2:$E$15000),Varietes!$B$2:$B$500,Varietes!$C$2:$C$500))</f>
        <v>DAHA</v>
      </c>
      <c r="H914" s="19">
        <f>IF(ISBLANK(C914),"",_xlfn.XLOOKUP(VALUE(LEFT(C914,4)),Souches!$B$2:$B$15000,Souches!$D$2:$D$15000))</f>
        <v>405</v>
      </c>
      <c r="I914" s="10">
        <f t="shared" si="169"/>
        <v>45873</v>
      </c>
      <c r="J914" s="19">
        <f>IF(I914="","",INT(('ObjProd (2)'!$C$25-I914)/7 * (ABS('ObjProd (2)'!$C$25-I914)&gt;=7)))</f>
        <v>6</v>
      </c>
      <c r="K914" s="10" t="str">
        <f>IF(I914="","",
IF(AND(DATEDIF(I914,'ObjProd (2)'!$C$25,"y")=0,DATEDIF(I914,'ObjProd (2)'!$C$25,"ym")=0,
   INT(('ObjProd (2)'!$C$25-EDATE(I914,DATEDIF(I914,'ObjProd (2)'!$C$25,"y")*12+DATEDIF(I914,'ObjProd (2)'!$C$25,"ym")))/7)=0),
   "&lt; 1 sem.",
   IF(DATEDIF(I914,'ObjProd (2)'!$C$25,"y")&gt;0,DATEDIF(I914,'ObjProd (2)'!$C$25,"y") &amp; " " &amp; IF(DATEDIF(I914,'ObjProd (2)'!$C$25,"y")=1,"an ","ans "),"") &amp;
   IF(DATEDIF(I914,'ObjProd (2)'!$C$25,"ym")&gt;0,DATEDIF(I914,'ObjProd (2)'!$C$25,"ym") &amp; " mois ", "") &amp;
   IF(INT(('ObjProd (2)'!$C$25-EDATE(I914,DATEDIF(I914,'ObjProd (2)'!$C$25,"y")*12+DATEDIF(I914,'ObjProd (2)'!$C$25,"ym")))/7)&gt;0,
      INT(('ObjProd (2)'!$C$25-EDATE(I914,DATEDIF(I914,'ObjProd (2)'!$C$25,"y")*12+DATEDIF(I914,'ObjProd (2)'!$C$25,"ym")))/7) &amp; " sem.",
      "")
)
)</f>
        <v>1 mois 2 sem.</v>
      </c>
      <c r="L914" s="11" t="str">
        <f t="shared" si="170"/>
        <v>X 16</v>
      </c>
      <c r="M914" s="9">
        <f t="shared" si="166"/>
        <v>14</v>
      </c>
      <c r="N914" s="9" t="str" cm="1">
        <f t="array" aca="1" ref="N914" ca="1">LEFT(L914, IF(ISNUMBER(SUBSTITUTE(_xludf.MID(L914, 2, 1), ".", ",")), 1, 2))</f>
        <v xml:space="preserve">X </v>
      </c>
      <c r="O914" s="19">
        <f t="shared" ca="1" si="172"/>
        <v>16</v>
      </c>
      <c r="P914" s="9" t="str">
        <f t="shared" ca="1" si="173"/>
        <v>X</v>
      </c>
      <c r="Q914" s="9" t="str">
        <f t="shared" ca="1" si="174"/>
        <v>13+</v>
      </c>
      <c r="R914" s="9" t="str">
        <f t="shared" ca="1" si="167"/>
        <v>X13+</v>
      </c>
      <c r="S914" t="str" cm="1">
        <f t="array" ref="S914">IF(ISBLANK(C914),"",IFERROR(INDEX(ListeSeries!$A$2:$A$1045, MATCH(1, (DatasScan!G914=ListeSeries!$B$2:$B$1045) * (DatasScan!H914&gt;=ListeSeries!$D$2:$D$1045) * (DatasScan!H914&lt;=ListeSeries!$E$2:$E$1045), 0)), "no match"))</f>
        <v>OMM UD DAHAN</v>
      </c>
      <c r="T914" s="7" t="str" cm="1">
        <f t="array" ref="T914">IF(ISBLANK(C914),"",IFERROR(INDEX(ListeSeries!$C$2:$C$1045, MATCH(1, (DatasScan!G914=ListeSeries!$B$2:$B$1045) * (DatasScan!H914&gt;=ListeSeries!$D$2:$D$1045) * (DatasScan!H914&lt;=ListeSeries!$E$2:$E$1045), 0)), "no match"))</f>
        <v>DAHAN 37</v>
      </c>
      <c r="U914" s="11" t="str" cm="1">
        <f t="array" ref="U914">IF(ISBLANK(C914),"",IFERROR(INDEX(ListeSeries!$F$2:$F$1045, MATCH(1, (DatasScan!G914=ListeSeries!$B$2:$B$1045) * (DatasScan!H914&gt;=ListeSeries!$D$2:$D$1045) * (DatasScan!H914&lt;=ListeSeries!$E$2:$E$1045), 0)), "no match"))</f>
        <v>393-412</v>
      </c>
      <c r="V914" s="7">
        <v>3</v>
      </c>
      <c r="X914" s="269"/>
    </row>
    <row r="915" spans="1:28" x14ac:dyDescent="0.25">
      <c r="A915" s="6" t="str">
        <f t="shared" si="168"/>
        <v>CHF</v>
      </c>
      <c r="B915" s="272" t="s">
        <v>1077</v>
      </c>
      <c r="C915" s="190" t="s">
        <v>1005</v>
      </c>
      <c r="D915" s="8">
        <v>3</v>
      </c>
      <c r="E915" s="11">
        <v>6</v>
      </c>
      <c r="F915" s="7" t="str">
        <f t="shared" si="171"/>
        <v>869920250313RG1</v>
      </c>
      <c r="G915" s="21" t="str">
        <f>IF(ISBLANK(C915),"",_xlfn.XLOOKUP(_xlfn.XLOOKUP(VALUE(LEFT(C915,4)),Souches!$B$2:$B$15000,Souches!$E$2:$E$15000),Varietes!$B$2:$B$500,Varietes!$C$2:$C$500))</f>
        <v>GNAMY</v>
      </c>
      <c r="H915" s="19">
        <f>IF(ISBLANK(C915),"",_xlfn.XLOOKUP(VALUE(LEFT(C915,4)),Souches!$B$2:$B$15000,Souches!$D$2:$D$15000))</f>
        <v>2306</v>
      </c>
      <c r="I915" s="10">
        <f t="shared" si="169"/>
        <v>45729</v>
      </c>
      <c r="J915" s="19">
        <f>IF(I915="","",INT(('ObjProd (2)'!$C$25-I915)/7 * (ABS('ObjProd (2)'!$C$25-I915)&gt;=7)))</f>
        <v>27</v>
      </c>
      <c r="K915" s="10" t="str">
        <f>IF(I915="","",
IF(AND(DATEDIF(I915,'ObjProd (2)'!$C$25,"y")=0,DATEDIF(I915,'ObjProd (2)'!$C$25,"ym")=0,
   INT(('ObjProd (2)'!$C$25-EDATE(I915,DATEDIF(I915,'ObjProd (2)'!$C$25,"y")*12+DATEDIF(I915,'ObjProd (2)'!$C$25,"ym")))/7)=0),
   "&lt; 1 sem.",
   IF(DATEDIF(I915,'ObjProd (2)'!$C$25,"y")&gt;0,DATEDIF(I915,'ObjProd (2)'!$C$25,"y") &amp; " " &amp; IF(DATEDIF(I915,'ObjProd (2)'!$C$25,"y")=1,"an ","ans "),"") &amp;
   IF(DATEDIF(I915,'ObjProd (2)'!$C$25,"ym")&gt;0,DATEDIF(I915,'ObjProd (2)'!$C$25,"ym") &amp; " mois ", "") &amp;
   IF(INT(('ObjProd (2)'!$C$25-EDATE(I915,DATEDIF(I915,'ObjProd (2)'!$C$25,"y")*12+DATEDIF(I915,'ObjProd (2)'!$C$25,"ym")))/7)&gt;0,
      INT(('ObjProd (2)'!$C$25-EDATE(I915,DATEDIF(I915,'ObjProd (2)'!$C$25,"y")*12+DATEDIF(I915,'ObjProd (2)'!$C$25,"ym")))/7) &amp; " sem.",
      "")
)
)</f>
        <v xml:space="preserve">6 mois </v>
      </c>
      <c r="L915" s="11" t="str">
        <f t="shared" si="170"/>
        <v>RG10</v>
      </c>
      <c r="M915" s="9">
        <f t="shared" si="166"/>
        <v>48</v>
      </c>
      <c r="N915" s="9" t="str" cm="1">
        <f t="array" aca="1" ref="N915" ca="1">LEFT(L915, IF(ISNUMBER(SUBSTITUTE(_xludf.MID(L915, 2, 1), ".", ",")), 1, 2))</f>
        <v>RG</v>
      </c>
      <c r="O915" s="19">
        <f t="shared" ca="1" si="172"/>
        <v>10</v>
      </c>
      <c r="P915" s="9" t="str">
        <f t="shared" ca="1" si="173"/>
        <v>X</v>
      </c>
      <c r="Q915" s="9">
        <f t="shared" ca="1" si="174"/>
        <v>10</v>
      </c>
      <c r="R915" s="9" t="str">
        <f t="shared" ca="1" si="167"/>
        <v>X10</v>
      </c>
      <c r="S915" t="str" cm="1">
        <f t="array" ref="S915">IF(ISBLANK(C915),"",IFERROR(INDEX(ListeSeries!$A$2:$A$1045, MATCH(1, (DatasScan!G915=ListeSeries!$B$2:$B$1045) * (DatasScan!H915&gt;=ListeSeries!$D$2:$D$1045) * (DatasScan!H915&lt;=ListeSeries!$E$2:$E$1045), 0)), "no match"))</f>
        <v>GHANAMI</v>
      </c>
      <c r="T915" s="7" t="str" cm="1">
        <f t="array" ref="T915">IF(ISBLANK(C915),"",IFERROR(INDEX(ListeSeries!$C$2:$C$1045, MATCH(1, (DatasScan!G915=ListeSeries!$B$2:$B$1045) * (DatasScan!H915&gt;=ListeSeries!$D$2:$D$1045) * (DatasScan!H915&lt;=ListeSeries!$E$2:$E$1045), 0)), "no match"))</f>
        <v>GHANAMI 45</v>
      </c>
      <c r="U915" s="11" cm="1">
        <f t="array" ref="U915">IF(ISBLANK(C915),"",IFERROR(INDEX(ListeSeries!$F$2:$F$1045, MATCH(1, (DatasScan!G915=ListeSeries!$B$2:$B$1045) * (DatasScan!H915&gt;=ListeSeries!$D$2:$D$1045) * (DatasScan!H915&lt;=ListeSeries!$E$2:$E$1045), 0)), "no match"))</f>
        <v>2306</v>
      </c>
      <c r="V915" s="7">
        <v>3</v>
      </c>
      <c r="X915" s="269"/>
    </row>
    <row r="916" spans="1:28" x14ac:dyDescent="0.25">
      <c r="A916" s="6" t="str">
        <f t="shared" si="168"/>
        <v>CHF</v>
      </c>
      <c r="B916" s="272" t="s">
        <v>1077</v>
      </c>
      <c r="C916" s="190" t="s">
        <v>2183</v>
      </c>
      <c r="D916" s="8">
        <v>3</v>
      </c>
      <c r="F916" s="7" t="str">
        <f t="shared" si="171"/>
        <v>870320250618X 1</v>
      </c>
      <c r="G916" s="21" t="str">
        <f>IF(ISBLANK(C916),"",_xlfn.XLOOKUP(_xlfn.XLOOKUP(VALUE(LEFT(C916,4)),Souches!$B$2:$B$15000,Souches!$E$2:$E$15000),Varietes!$B$2:$B$500,Varietes!$C$2:$C$500))</f>
        <v>ISEHS</v>
      </c>
      <c r="H916" s="19">
        <f>IF(ISBLANK(C916),"",_xlfn.XLOOKUP(VALUE(LEFT(C916,4)),Souches!$B$2:$B$15000,Souches!$D$2:$D$15000))</f>
        <v>9308</v>
      </c>
      <c r="I916" s="10">
        <f t="shared" si="169"/>
        <v>45826</v>
      </c>
      <c r="J916" s="19">
        <f>IF(I916="","",INT(('ObjProd (2)'!$C$25-I916)/7 * (ABS('ObjProd (2)'!$C$25-I916)&gt;=7)))</f>
        <v>13</v>
      </c>
      <c r="K916" s="10" t="str">
        <f>IF(I916="","",
IF(AND(DATEDIF(I916,'ObjProd (2)'!$C$25,"y")=0,DATEDIF(I916,'ObjProd (2)'!$C$25,"ym")=0,
   INT(('ObjProd (2)'!$C$25-EDATE(I916,DATEDIF(I916,'ObjProd (2)'!$C$25,"y")*12+DATEDIF(I916,'ObjProd (2)'!$C$25,"ym")))/7)=0),
   "&lt; 1 sem.",
   IF(DATEDIF(I916,'ObjProd (2)'!$C$25,"y")&gt;0,DATEDIF(I916,'ObjProd (2)'!$C$25,"y") &amp; " " &amp; IF(DATEDIF(I916,'ObjProd (2)'!$C$25,"y")=1,"an ","ans "),"") &amp;
   IF(DATEDIF(I916,'ObjProd (2)'!$C$25,"ym")&gt;0,DATEDIF(I916,'ObjProd (2)'!$C$25,"ym") &amp; " mois ", "") &amp;
   IF(INT(('ObjProd (2)'!$C$25-EDATE(I916,DATEDIF(I916,'ObjProd (2)'!$C$25,"y")*12+DATEDIF(I916,'ObjProd (2)'!$C$25,"ym")))/7)&gt;0,
      INT(('ObjProd (2)'!$C$25-EDATE(I916,DATEDIF(I916,'ObjProd (2)'!$C$25,"y")*12+DATEDIF(I916,'ObjProd (2)'!$C$25,"ym")))/7) &amp; " sem.",
      "")
)
)</f>
        <v xml:space="preserve">3 mois </v>
      </c>
      <c r="L916" s="11" t="str">
        <f t="shared" si="170"/>
        <v>X 10</v>
      </c>
      <c r="M916" s="9">
        <f t="shared" si="166"/>
        <v>42</v>
      </c>
      <c r="N916" s="9" t="str" cm="1">
        <f t="array" aca="1" ref="N916" ca="1">LEFT(L916, IF(ISNUMBER(SUBSTITUTE(_xludf.MID(L916, 2, 1), ".", ",")), 1, 2))</f>
        <v xml:space="preserve">X </v>
      </c>
      <c r="O916" s="19">
        <f t="shared" ca="1" si="172"/>
        <v>10</v>
      </c>
      <c r="P916" s="9" t="str">
        <f t="shared" ca="1" si="173"/>
        <v>X</v>
      </c>
      <c r="Q916" s="9">
        <f t="shared" ca="1" si="174"/>
        <v>10</v>
      </c>
      <c r="R916" s="9" t="str">
        <f t="shared" ca="1" si="167"/>
        <v>X10</v>
      </c>
      <c r="S916" t="str" cm="1">
        <f t="array" ref="S916">IF(ISBLANK(C916),"",IFERROR(INDEX(ListeSeries!$A$2:$A$1045, MATCH(1, (DatasScan!G916=ListeSeries!$B$2:$B$1045) * (DatasScan!H916&gt;=ListeSeries!$D$2:$D$1045) * (DatasScan!H916&lt;=ListeSeries!$E$2:$E$1045), 0)), "no match"))</f>
        <v>SHESHI</v>
      </c>
      <c r="T916" s="7" t="str" cm="1">
        <f t="array" ref="T916">IF(ISBLANK(C916),"",IFERROR(INDEX(ListeSeries!$C$2:$C$1045, MATCH(1, (DatasScan!G916=ListeSeries!$B$2:$B$1045) * (DatasScan!H916&gt;=ListeSeries!$D$2:$D$1045) * (DatasScan!H916&lt;=ListeSeries!$E$2:$E$1045), 0)), "no match"))</f>
        <v>SHESHI 03</v>
      </c>
      <c r="U916" s="11" cm="1">
        <f t="array" ref="U916">IF(ISBLANK(C916),"",IFERROR(INDEX(ListeSeries!$F$2:$F$1045, MATCH(1, (DatasScan!G916=ListeSeries!$B$2:$B$1045) * (DatasScan!H916&gt;=ListeSeries!$D$2:$D$1045) * (DatasScan!H916&lt;=ListeSeries!$E$2:$E$1045), 0)), "no match"))</f>
        <v>9308</v>
      </c>
      <c r="V916" s="7">
        <v>4</v>
      </c>
      <c r="X916" s="269"/>
    </row>
    <row r="917" spans="1:28" x14ac:dyDescent="0.25">
      <c r="A917" s="6" t="str">
        <f t="shared" si="168"/>
        <v>CHF</v>
      </c>
      <c r="B917" s="272" t="s">
        <v>1077</v>
      </c>
      <c r="C917" s="190" t="s">
        <v>1108</v>
      </c>
      <c r="D917" s="8">
        <v>1</v>
      </c>
      <c r="F917" s="7" t="str">
        <f t="shared" si="171"/>
        <v>697520230309RG1</v>
      </c>
      <c r="G917" s="21" t="str">
        <f>IF(ISBLANK(C917),"",_xlfn.XLOOKUP(_xlfn.XLOOKUP(VALUE(LEFT(C917,4)),Souches!$B$2:$B$15000,Souches!$E$2:$E$15000),Varietes!$B$2:$B$500,Varietes!$C$2:$C$500))</f>
        <v>GNAMY</v>
      </c>
      <c r="H917" s="19">
        <f>IF(ISBLANK(C917),"",_xlfn.XLOOKUP(VALUE(LEFT(C917,4)),Souches!$B$2:$B$15000,Souches!$D$2:$D$15000))</f>
        <v>238</v>
      </c>
      <c r="I917" s="10">
        <f t="shared" si="169"/>
        <v>44994</v>
      </c>
      <c r="J917" s="19">
        <f>IF(I917="","",INT(('ObjProd (2)'!$C$25-I917)/7 * (ABS('ObjProd (2)'!$C$25-I917)&gt;=7)))</f>
        <v>132</v>
      </c>
      <c r="K917" s="10" t="str">
        <f>IF(I917="","",
IF(AND(DATEDIF(I917,'ObjProd (2)'!$C$25,"y")=0,DATEDIF(I917,'ObjProd (2)'!$C$25,"ym")=0,
   INT(('ObjProd (2)'!$C$25-EDATE(I917,DATEDIF(I917,'ObjProd (2)'!$C$25,"y")*12+DATEDIF(I917,'ObjProd (2)'!$C$25,"ym")))/7)=0),
   "&lt; 1 sem.",
   IF(DATEDIF(I917,'ObjProd (2)'!$C$25,"y")&gt;0,DATEDIF(I917,'ObjProd (2)'!$C$25,"y") &amp; " " &amp; IF(DATEDIF(I917,'ObjProd (2)'!$C$25,"y")=1,"an ","ans "),"") &amp;
   IF(DATEDIF(I917,'ObjProd (2)'!$C$25,"ym")&gt;0,DATEDIF(I917,'ObjProd (2)'!$C$25,"ym") &amp; " mois ", "") &amp;
   IF(INT(('ObjProd (2)'!$C$25-EDATE(I917,DATEDIF(I917,'ObjProd (2)'!$C$25,"y")*12+DATEDIF(I917,'ObjProd (2)'!$C$25,"ym")))/7)&gt;0,
      INT(('ObjProd (2)'!$C$25-EDATE(I917,DATEDIF(I917,'ObjProd (2)'!$C$25,"y")*12+DATEDIF(I917,'ObjProd (2)'!$C$25,"ym")))/7) &amp; " sem.",
      "")
)
)</f>
        <v>2 ans 6 mois 1 sem.</v>
      </c>
      <c r="L917" s="11" t="str">
        <f t="shared" si="170"/>
        <v>RG12</v>
      </c>
      <c r="M917" s="9">
        <f t="shared" si="166"/>
        <v>14</v>
      </c>
      <c r="N917" s="9" t="str" cm="1">
        <f t="array" aca="1" ref="N917" ca="1">LEFT(L917, IF(ISNUMBER(SUBSTITUTE(_xludf.MID(L917, 2, 1), ".", ",")), 1, 2))</f>
        <v>RG</v>
      </c>
      <c r="O917" s="19">
        <f t="shared" ca="1" si="172"/>
        <v>12</v>
      </c>
      <c r="P917" s="9" t="str">
        <f t="shared" ca="1" si="173"/>
        <v>X</v>
      </c>
      <c r="Q917" s="9">
        <f t="shared" ca="1" si="174"/>
        <v>12</v>
      </c>
      <c r="R917" s="9" t="str">
        <f t="shared" ca="1" si="167"/>
        <v>X12</v>
      </c>
      <c r="S917" t="str" cm="1">
        <f t="array" ref="S917">IF(ISBLANK(C917),"",IFERROR(INDEX(ListeSeries!$A$2:$A$1045, MATCH(1, (DatasScan!G917=ListeSeries!$B$2:$B$1045) * (DatasScan!H917&gt;=ListeSeries!$D$2:$D$1045) * (DatasScan!H917&lt;=ListeSeries!$E$2:$E$1045), 0)), "no match"))</f>
        <v>GHANAMI</v>
      </c>
      <c r="T917" s="7" t="str" cm="1">
        <f t="array" ref="T917">IF(ISBLANK(C917),"",IFERROR(INDEX(ListeSeries!$C$2:$C$1045, MATCH(1, (DatasScan!G917=ListeSeries!$B$2:$B$1045) * (DatasScan!H917&gt;=ListeSeries!$D$2:$D$1045) * (DatasScan!H917&lt;=ListeSeries!$E$2:$E$1045), 0)), "no match"))</f>
        <v>GHANAMI 36</v>
      </c>
      <c r="U917" s="11" t="str" cm="1">
        <f t="array" ref="U917">IF(ISBLANK(C917),"",IFERROR(INDEX(ListeSeries!$F$2:$F$1045, MATCH(1, (DatasScan!G917=ListeSeries!$B$2:$B$1045) * (DatasScan!H917&gt;=ListeSeries!$D$2:$D$1045) * (DatasScan!H917&lt;=ListeSeries!$E$2:$E$1045), 0)), "no match"))</f>
        <v>230-239</v>
      </c>
      <c r="V917" s="7">
        <v>1</v>
      </c>
      <c r="X917" s="269"/>
    </row>
    <row r="918" spans="1:28" x14ac:dyDescent="0.25">
      <c r="A918" s="6" t="str">
        <f t="shared" si="168"/>
        <v>CHF</v>
      </c>
      <c r="B918" s="272" t="s">
        <v>1077</v>
      </c>
      <c r="C918" s="190" t="s">
        <v>1109</v>
      </c>
      <c r="D918" s="8">
        <v>4</v>
      </c>
      <c r="F918" s="7" t="str">
        <f t="shared" si="171"/>
        <v>843220241007RG7</v>
      </c>
      <c r="G918" s="21" t="str">
        <f>IF(ISBLANK(C918),"",_xlfn.XLOOKUP(_xlfn.XLOOKUP(VALUE(LEFT(C918,4)),Souches!$B$2:$B$15000,Souches!$E$2:$E$15000),Varietes!$B$2:$B$500,Varietes!$C$2:$C$500))</f>
        <v>LLU</v>
      </c>
      <c r="H918" s="19">
        <f>IF(ISBLANK(C918),"",_xlfn.XLOOKUP(VALUE(LEFT(C918,4)),Souches!$B$2:$B$15000,Souches!$D$2:$D$15000))</f>
        <v>55</v>
      </c>
      <c r="I918" s="10">
        <f t="shared" si="169"/>
        <v>45572</v>
      </c>
      <c r="J918" s="19">
        <f>IF(I918="","",INT(('ObjProd (2)'!$C$25-I918)/7 * (ABS('ObjProd (2)'!$C$25-I918)&gt;=7)))</f>
        <v>49</v>
      </c>
      <c r="K918" s="10" t="str">
        <f>IF(I918="","",
IF(AND(DATEDIF(I918,'ObjProd (2)'!$C$25,"y")=0,DATEDIF(I918,'ObjProd (2)'!$C$25,"ym")=0,
   INT(('ObjProd (2)'!$C$25-EDATE(I918,DATEDIF(I918,'ObjProd (2)'!$C$25,"y")*12+DATEDIF(I918,'ObjProd (2)'!$C$25,"ym")))/7)=0),
   "&lt; 1 sem.",
   IF(DATEDIF(I918,'ObjProd (2)'!$C$25,"y")&gt;0,DATEDIF(I918,'ObjProd (2)'!$C$25,"y") &amp; " " &amp; IF(DATEDIF(I918,'ObjProd (2)'!$C$25,"y")=1,"an ","ans "),"") &amp;
   IF(DATEDIF(I918,'ObjProd (2)'!$C$25,"ym")&gt;0,DATEDIF(I918,'ObjProd (2)'!$C$25,"ym") &amp; " mois ", "") &amp;
   IF(INT(('ObjProd (2)'!$C$25-EDATE(I918,DATEDIF(I918,'ObjProd (2)'!$C$25,"y")*12+DATEDIF(I918,'ObjProd (2)'!$C$25,"ym")))/7)&gt;0,
      INT(('ObjProd (2)'!$C$25-EDATE(I918,DATEDIF(I918,'ObjProd (2)'!$C$25,"y")*12+DATEDIF(I918,'ObjProd (2)'!$C$25,"ym")))/7) &amp; " sem.",
      "")
)
)</f>
        <v>11 mois 1 sem.</v>
      </c>
      <c r="L918" s="11" t="str">
        <f t="shared" si="170"/>
        <v xml:space="preserve">RG7 </v>
      </c>
      <c r="M918" s="9">
        <f t="shared" si="166"/>
        <v>56</v>
      </c>
      <c r="N918" s="9" t="str" cm="1">
        <f t="array" aca="1" ref="N918" ca="1">LEFT(L918, IF(ISNUMBER(SUBSTITUTE(_xludf.MID(L918, 2, 1), ".", ",")), 1, 2))</f>
        <v>RG</v>
      </c>
      <c r="O918" s="19">
        <f t="shared" ca="1" si="172"/>
        <v>7</v>
      </c>
      <c r="P918" s="9" t="str">
        <f t="shared" ca="1" si="173"/>
        <v>X</v>
      </c>
      <c r="Q918" s="9">
        <f t="shared" ca="1" si="174"/>
        <v>7</v>
      </c>
      <c r="R918" s="9" t="str">
        <f t="shared" ca="1" si="167"/>
        <v>X7</v>
      </c>
      <c r="S918" t="str" cm="1">
        <f t="array" ref="S918">IF(ISBLANK(C918),"",IFERROR(INDEX(ListeSeries!$A$2:$A$1045, MATCH(1, (DatasScan!G918=ListeSeries!$B$2:$B$1045) * (DatasScan!H918&gt;=ListeSeries!$D$2:$D$1045) * (DatasScan!H918&lt;=ListeSeries!$E$2:$E$1045), 0)), "no match"))</f>
        <v>LULU</v>
      </c>
      <c r="T918" s="7" t="str" cm="1">
        <f t="array" ref="T918">IF(ISBLANK(C918),"",IFERROR(INDEX(ListeSeries!$C$2:$C$1045, MATCH(1, (DatasScan!G918=ListeSeries!$B$2:$B$1045) * (DatasScan!H918&gt;=ListeSeries!$D$2:$D$1045) * (DatasScan!H918&lt;=ListeSeries!$E$2:$E$1045), 0)), "no match"))</f>
        <v>LULU 8</v>
      </c>
      <c r="U918" s="11" t="str" cm="1">
        <f t="array" ref="U918">IF(ISBLANK(C918),"",IFERROR(INDEX(ListeSeries!$F$2:$F$1045, MATCH(1, (DatasScan!G918=ListeSeries!$B$2:$B$1045) * (DatasScan!H918&gt;=ListeSeries!$D$2:$D$1045) * (DatasScan!H918&lt;=ListeSeries!$E$2:$E$1045), 0)), "no match"))</f>
        <v>55-59</v>
      </c>
      <c r="V918" s="7">
        <v>2</v>
      </c>
      <c r="X918" s="269"/>
    </row>
    <row r="919" spans="1:28" x14ac:dyDescent="0.25">
      <c r="A919" s="6" t="str">
        <f t="shared" si="168"/>
        <v>CHF</v>
      </c>
      <c r="B919" s="272" t="s">
        <v>1077</v>
      </c>
      <c r="C919" s="190" t="s">
        <v>1331</v>
      </c>
      <c r="D919" s="8">
        <v>6</v>
      </c>
      <c r="F919" s="7" t="str">
        <f t="shared" si="171"/>
        <v>833720250407RG1</v>
      </c>
      <c r="G919" s="21" t="str">
        <f>IF(ISBLANK(C919),"",_xlfn.XLOOKUP(_xlfn.XLOOKUP(VALUE(LEFT(C919,4)),Souches!$B$2:$B$15000,Souches!$E$2:$E$15000),Varietes!$B$2:$B$500,Varietes!$C$2:$C$500))</f>
        <v>DABAS</v>
      </c>
      <c r="H919" s="19">
        <f>IF(ISBLANK(C919),"",_xlfn.XLOOKUP(VALUE(LEFT(C919,4)),Souches!$B$2:$B$15000,Souches!$D$2:$D$15000))</f>
        <v>36</v>
      </c>
      <c r="I919" s="10">
        <f t="shared" si="169"/>
        <v>45754</v>
      </c>
      <c r="J919" s="19">
        <f>IF(I919="","",INT(('ObjProd (2)'!$C$25-I919)/7 * (ABS('ObjProd (2)'!$C$25-I919)&gt;=7)))</f>
        <v>23</v>
      </c>
      <c r="K919" s="10" t="str">
        <f>IF(I919="","",
IF(AND(DATEDIF(I919,'ObjProd (2)'!$C$25,"y")=0,DATEDIF(I919,'ObjProd (2)'!$C$25,"ym")=0,
   INT(('ObjProd (2)'!$C$25-EDATE(I919,DATEDIF(I919,'ObjProd (2)'!$C$25,"y")*12+DATEDIF(I919,'ObjProd (2)'!$C$25,"ym")))/7)=0),
   "&lt; 1 sem.",
   IF(DATEDIF(I919,'ObjProd (2)'!$C$25,"y")&gt;0,DATEDIF(I919,'ObjProd (2)'!$C$25,"y") &amp; " " &amp; IF(DATEDIF(I919,'ObjProd (2)'!$C$25,"y")=1,"an ","ans "),"") &amp;
   IF(DATEDIF(I919,'ObjProd (2)'!$C$25,"ym")&gt;0,DATEDIF(I919,'ObjProd (2)'!$C$25,"ym") &amp; " mois ", "") &amp;
   IF(INT(('ObjProd (2)'!$C$25-EDATE(I919,DATEDIF(I919,'ObjProd (2)'!$C$25,"y")*12+DATEDIF(I919,'ObjProd (2)'!$C$25,"ym")))/7)&gt;0,
      INT(('ObjProd (2)'!$C$25-EDATE(I919,DATEDIF(I919,'ObjProd (2)'!$C$25,"y")*12+DATEDIF(I919,'ObjProd (2)'!$C$25,"ym")))/7) &amp; " sem.",
      "")
)
)</f>
        <v>5 mois 1 sem.</v>
      </c>
      <c r="L919" s="11" t="str">
        <f t="shared" si="170"/>
        <v>RG12</v>
      </c>
      <c r="M919" s="9">
        <f t="shared" si="166"/>
        <v>84</v>
      </c>
      <c r="N919" s="9" t="str" cm="1">
        <f t="array" aca="1" ref="N919" ca="1">LEFT(L919, IF(ISNUMBER(SUBSTITUTE(_xludf.MID(L919, 2, 1), ".", ",")), 1, 2))</f>
        <v>RG</v>
      </c>
      <c r="O919" s="19">
        <f t="shared" ca="1" si="172"/>
        <v>12</v>
      </c>
      <c r="P919" s="9" t="str">
        <f t="shared" ca="1" si="173"/>
        <v>X</v>
      </c>
      <c r="Q919" s="9">
        <f t="shared" ca="1" si="174"/>
        <v>12</v>
      </c>
      <c r="R919" s="9" t="str">
        <f t="shared" ca="1" si="167"/>
        <v>X12</v>
      </c>
      <c r="S919" t="str" cm="1">
        <f t="array" ref="S919">IF(ISBLANK(C919),"",IFERROR(INDEX(ListeSeries!$A$2:$A$1045, MATCH(1, (DatasScan!G919=ListeSeries!$B$2:$B$1045) * (DatasScan!H919&gt;=ListeSeries!$D$2:$D$1045) * (DatasScan!H919&lt;=ListeSeries!$E$2:$E$1045), 0)), "no match"))</f>
        <v>DABBAS</v>
      </c>
      <c r="T919" s="7" t="str" cm="1">
        <f t="array" ref="T919">IF(ISBLANK(C919),"",IFERROR(INDEX(ListeSeries!$C$2:$C$1045, MATCH(1, (DatasScan!G919=ListeSeries!$B$2:$B$1045) * (DatasScan!H919&gt;=ListeSeries!$D$2:$D$1045) * (DatasScan!H919&lt;=ListeSeries!$E$2:$E$1045), 0)), "no match"))</f>
        <v>DABBAS 4</v>
      </c>
      <c r="U919" s="11" t="str" cm="1">
        <f t="array" ref="U919">IF(ISBLANK(C919),"",IFERROR(INDEX(ListeSeries!$F$2:$F$1045, MATCH(1, (DatasScan!G919=ListeSeries!$B$2:$B$1045) * (DatasScan!H919&gt;=ListeSeries!$D$2:$D$1045) * (DatasScan!H919&lt;=ListeSeries!$E$2:$E$1045), 0)), "no match"))</f>
        <v>33-47</v>
      </c>
      <c r="V919" s="7">
        <v>3</v>
      </c>
      <c r="X919" s="269"/>
    </row>
    <row r="920" spans="1:28" x14ac:dyDescent="0.25">
      <c r="A920" s="6" t="str">
        <f t="shared" si="168"/>
        <v>CHF</v>
      </c>
      <c r="B920" s="272" t="s">
        <v>1077</v>
      </c>
      <c r="C920" s="190" t="s">
        <v>1110</v>
      </c>
      <c r="D920" s="8">
        <v>1</v>
      </c>
      <c r="F920" s="7" t="str">
        <f t="shared" si="171"/>
        <v>863920240415X 9</v>
      </c>
      <c r="G920" s="21" t="str">
        <f>IF(ISBLANK(C920),"",_xlfn.XLOOKUP(_xlfn.XLOOKUP(VALUE(LEFT(C920,4)),Souches!$B$2:$B$15000,Souches!$E$2:$E$15000),Varietes!$B$2:$B$500,Varietes!$C$2:$C$500))</f>
        <v>NWRA</v>
      </c>
      <c r="H920" s="19">
        <f>IF(ISBLANK(C920),"",_xlfn.XLOOKUP(VALUE(LEFT(C920,4)),Souches!$B$2:$B$15000,Souches!$D$2:$D$15000))</f>
        <v>207</v>
      </c>
      <c r="I920" s="10">
        <f t="shared" si="169"/>
        <v>45397</v>
      </c>
      <c r="J920" s="19">
        <f>IF(I920="","",INT(('ObjProd (2)'!$C$25-I920)/7 * (ABS('ObjProd (2)'!$C$25-I920)&gt;=7)))</f>
        <v>74</v>
      </c>
      <c r="K920" s="10" t="str">
        <f>IF(I920="","",
IF(AND(DATEDIF(I920,'ObjProd (2)'!$C$25,"y")=0,DATEDIF(I920,'ObjProd (2)'!$C$25,"ym")=0,
   INT(('ObjProd (2)'!$C$25-EDATE(I920,DATEDIF(I920,'ObjProd (2)'!$C$25,"y")*12+DATEDIF(I920,'ObjProd (2)'!$C$25,"ym")))/7)=0),
   "&lt; 1 sem.",
   IF(DATEDIF(I920,'ObjProd (2)'!$C$25,"y")&gt;0,DATEDIF(I920,'ObjProd (2)'!$C$25,"y") &amp; " " &amp; IF(DATEDIF(I920,'ObjProd (2)'!$C$25,"y")=1,"an ","ans "),"") &amp;
   IF(DATEDIF(I920,'ObjProd (2)'!$C$25,"ym")&gt;0,DATEDIF(I920,'ObjProd (2)'!$C$25,"ym") &amp; " mois ", "") &amp;
   IF(INT(('ObjProd (2)'!$C$25-EDATE(I920,DATEDIF(I920,'ObjProd (2)'!$C$25,"y")*12+DATEDIF(I920,'ObjProd (2)'!$C$25,"ym")))/7)&gt;0,
      INT(('ObjProd (2)'!$C$25-EDATE(I920,DATEDIF(I920,'ObjProd (2)'!$C$25,"y")*12+DATEDIF(I920,'ObjProd (2)'!$C$25,"ym")))/7) &amp; " sem.",
      "")
)
)</f>
        <v xml:space="preserve">1 an 5 mois </v>
      </c>
      <c r="L920" s="11" t="str">
        <f t="shared" si="170"/>
        <v xml:space="preserve">X 9 </v>
      </c>
      <c r="M920" s="9">
        <f t="shared" si="166"/>
        <v>14</v>
      </c>
      <c r="N920" s="9" t="str" cm="1">
        <f t="array" aca="1" ref="N920" ca="1">LEFT(L920, IF(ISNUMBER(SUBSTITUTE(_xludf.MID(L920, 2, 1), ".", ",")), 1, 2))</f>
        <v xml:space="preserve">X </v>
      </c>
      <c r="O920" s="19">
        <f t="shared" ca="1" si="172"/>
        <v>9</v>
      </c>
      <c r="P920" s="9" t="str">
        <f t="shared" ca="1" si="173"/>
        <v>X</v>
      </c>
      <c r="Q920" s="9">
        <f t="shared" ca="1" si="174"/>
        <v>9</v>
      </c>
      <c r="R920" s="9" t="str">
        <f t="shared" ca="1" si="167"/>
        <v>X9</v>
      </c>
      <c r="S920" t="str" cm="1">
        <f t="array" ref="S920">IF(ISBLANK(C920),"",IFERROR(INDEX(ListeSeries!$A$2:$A$1045, MATCH(1, (DatasScan!G920=ListeSeries!$B$2:$B$1045) * (DatasScan!H920&gt;=ListeSeries!$D$2:$D$1045) * (DatasScan!H920&lt;=ListeSeries!$E$2:$E$1045), 0)), "no match"))</f>
        <v>NAWADER</v>
      </c>
      <c r="T920" s="7" t="str" cm="1">
        <f t="array" ref="T920">IF(ISBLANK(C920),"",IFERROR(INDEX(ListeSeries!$C$2:$C$1045, MATCH(1, (DatasScan!G920=ListeSeries!$B$2:$B$1045) * (DatasScan!H920&gt;=ListeSeries!$D$2:$D$1045) * (DatasScan!H920&lt;=ListeSeries!$E$2:$E$1045), 0)), "no match"))</f>
        <v>NAWADER 41</v>
      </c>
      <c r="U920" s="11" t="str" cm="1">
        <f t="array" ref="U920">IF(ISBLANK(C920),"",IFERROR(INDEX(ListeSeries!$F$2:$F$1045, MATCH(1, (DatasScan!G920=ListeSeries!$B$2:$B$1045) * (DatasScan!H920&gt;=ListeSeries!$D$2:$D$1045) * (DatasScan!H920&lt;=ListeSeries!$E$2:$E$1045), 0)), "no match"))</f>
        <v>199-214</v>
      </c>
      <c r="V920" s="7">
        <v>3</v>
      </c>
      <c r="X920" s="269"/>
    </row>
    <row r="921" spans="1:28" x14ac:dyDescent="0.25">
      <c r="A921" s="6" t="str">
        <f t="shared" si="168"/>
        <v>CHF</v>
      </c>
      <c r="B921" s="272" t="s">
        <v>1077</v>
      </c>
      <c r="C921" s="190" t="s">
        <v>1111</v>
      </c>
      <c r="D921" s="8">
        <v>1</v>
      </c>
      <c r="F921" s="7" t="str">
        <f t="shared" si="171"/>
        <v>859720240122X 1</v>
      </c>
      <c r="G921" s="21" t="str">
        <f>IF(ISBLANK(C921),"",_xlfn.XLOOKUP(_xlfn.XLOOKUP(VALUE(LEFT(C921,4)),Souches!$B$2:$B$15000,Souches!$E$2:$E$15000),Varietes!$B$2:$B$500,Varietes!$C$2:$C$500))</f>
        <v>DAHA</v>
      </c>
      <c r="H921" s="19">
        <f>IF(ISBLANK(C921),"",_xlfn.XLOOKUP(VALUE(LEFT(C921,4)),Souches!$B$2:$B$15000,Souches!$D$2:$D$15000))</f>
        <v>438</v>
      </c>
      <c r="I921" s="10">
        <f t="shared" si="169"/>
        <v>45313</v>
      </c>
      <c r="J921" s="19">
        <f>IF(I921="","",INT(('ObjProd (2)'!$C$25-I921)/7 * (ABS('ObjProd (2)'!$C$25-I921)&gt;=7)))</f>
        <v>86</v>
      </c>
      <c r="K921" s="10" t="str">
        <f>IF(I921="","",
IF(AND(DATEDIF(I921,'ObjProd (2)'!$C$25,"y")=0,DATEDIF(I921,'ObjProd (2)'!$C$25,"ym")=0,
   INT(('ObjProd (2)'!$C$25-EDATE(I921,DATEDIF(I921,'ObjProd (2)'!$C$25,"y")*12+DATEDIF(I921,'ObjProd (2)'!$C$25,"ym")))/7)=0),
   "&lt; 1 sem.",
   IF(DATEDIF(I921,'ObjProd (2)'!$C$25,"y")&gt;0,DATEDIF(I921,'ObjProd (2)'!$C$25,"y") &amp; " " &amp; IF(DATEDIF(I921,'ObjProd (2)'!$C$25,"y")=1,"an ","ans "),"") &amp;
   IF(DATEDIF(I921,'ObjProd (2)'!$C$25,"ym")&gt;0,DATEDIF(I921,'ObjProd (2)'!$C$25,"ym") &amp; " mois ", "") &amp;
   IF(INT(('ObjProd (2)'!$C$25-EDATE(I921,DATEDIF(I921,'ObjProd (2)'!$C$25,"y")*12+DATEDIF(I921,'ObjProd (2)'!$C$25,"ym")))/7)&gt;0,
      INT(('ObjProd (2)'!$C$25-EDATE(I921,DATEDIF(I921,'ObjProd (2)'!$C$25,"y")*12+DATEDIF(I921,'ObjProd (2)'!$C$25,"ym")))/7) &amp; " sem.",
      "")
)
)</f>
        <v>1 an 7 mois 3 sem.</v>
      </c>
      <c r="L921" s="11" t="str">
        <f t="shared" si="170"/>
        <v>X 11</v>
      </c>
      <c r="M921" s="9">
        <f t="shared" si="166"/>
        <v>14</v>
      </c>
      <c r="N921" s="9" t="str" cm="1">
        <f t="array" aca="1" ref="N921" ca="1">LEFT(L921, IF(ISNUMBER(SUBSTITUTE(_xludf.MID(L921, 2, 1), ".", ",")), 1, 2))</f>
        <v xml:space="preserve">X </v>
      </c>
      <c r="O921" s="19">
        <f t="shared" ca="1" si="172"/>
        <v>11</v>
      </c>
      <c r="P921" s="9" t="str">
        <f t="shared" ca="1" si="173"/>
        <v>X</v>
      </c>
      <c r="Q921" s="9">
        <f t="shared" ca="1" si="174"/>
        <v>11</v>
      </c>
      <c r="R921" s="9" t="str">
        <f t="shared" ca="1" si="167"/>
        <v>X11</v>
      </c>
      <c r="S921" t="str" cm="1">
        <f t="array" ref="S921">IF(ISBLANK(C921),"",IFERROR(INDEX(ListeSeries!$A$2:$A$1045, MATCH(1, (DatasScan!G921=ListeSeries!$B$2:$B$1045) * (DatasScan!H921&gt;=ListeSeries!$D$2:$D$1045) * (DatasScan!H921&lt;=ListeSeries!$E$2:$E$1045), 0)), "no match"))</f>
        <v>OMM UD DAHAN</v>
      </c>
      <c r="T921" s="7" t="str" cm="1">
        <f t="array" ref="T921">IF(ISBLANK(C921),"",IFERROR(INDEX(ListeSeries!$C$2:$C$1045, MATCH(1, (DatasScan!G921=ListeSeries!$B$2:$B$1045) * (DatasScan!H921&gt;=ListeSeries!$D$2:$D$1045) * (DatasScan!H921&lt;=ListeSeries!$E$2:$E$1045), 0)), "no match"))</f>
        <v>DAHAN 40</v>
      </c>
      <c r="U921" s="11" t="str" cm="1">
        <f t="array" ref="U921">IF(ISBLANK(C921),"",IFERROR(INDEX(ListeSeries!$F$2:$F$1045, MATCH(1, (DatasScan!G921=ListeSeries!$B$2:$B$1045) * (DatasScan!H921&gt;=ListeSeries!$D$2:$D$1045) * (DatasScan!H921&lt;=ListeSeries!$E$2:$E$1045), 0)), "no match"))</f>
        <v>431-450</v>
      </c>
      <c r="V921" s="7">
        <v>0</v>
      </c>
      <c r="X921" s="269"/>
    </row>
    <row r="922" spans="1:28" x14ac:dyDescent="0.25">
      <c r="A922" s="6" t="str">
        <f t="shared" si="168"/>
        <v>CHF</v>
      </c>
      <c r="B922" s="272" t="s">
        <v>1077</v>
      </c>
      <c r="C922" s="190" t="s">
        <v>2184</v>
      </c>
      <c r="D922" s="8">
        <v>7</v>
      </c>
      <c r="E922" s="11">
        <v>7</v>
      </c>
      <c r="F922" s="7" t="str">
        <f t="shared" si="171"/>
        <v>853020250729RG1</v>
      </c>
      <c r="G922" s="21" t="str">
        <f>IF(ISBLANK(C922),"",_xlfn.XLOOKUP(_xlfn.XLOOKUP(VALUE(LEFT(C922,4)),Souches!$B$2:$B$15000,Souches!$E$2:$E$15000),Varietes!$B$2:$B$500,Varietes!$C$2:$C$500))</f>
        <v>KNES</v>
      </c>
      <c r="H922" s="19">
        <f>IF(ISBLANK(C922),"",_xlfn.XLOOKUP(VALUE(LEFT(C922,4)),Souches!$B$2:$B$15000,Souches!$D$2:$D$15000))</f>
        <v>126</v>
      </c>
      <c r="I922" s="10">
        <f t="shared" si="169"/>
        <v>45867</v>
      </c>
      <c r="J922" s="19">
        <f>IF(I922="","",INT(('ObjProd (2)'!$C$25-I922)/7 * (ABS('ObjProd (2)'!$C$25-I922)&gt;=7)))</f>
        <v>7</v>
      </c>
      <c r="K922" s="10" t="str">
        <f>IF(I922="","",
IF(AND(DATEDIF(I922,'ObjProd (2)'!$C$25,"y")=0,DATEDIF(I922,'ObjProd (2)'!$C$25,"ym")=0,
   INT(('ObjProd (2)'!$C$25-EDATE(I922,DATEDIF(I922,'ObjProd (2)'!$C$25,"y")*12+DATEDIF(I922,'ObjProd (2)'!$C$25,"ym")))/7)=0),
   "&lt; 1 sem.",
   IF(DATEDIF(I922,'ObjProd (2)'!$C$25,"y")&gt;0,DATEDIF(I922,'ObjProd (2)'!$C$25,"y") &amp; " " &amp; IF(DATEDIF(I922,'ObjProd (2)'!$C$25,"y")=1,"an ","ans "),"") &amp;
   IF(DATEDIF(I922,'ObjProd (2)'!$C$25,"ym")&gt;0,DATEDIF(I922,'ObjProd (2)'!$C$25,"ym") &amp; " mois ", "") &amp;
   IF(INT(('ObjProd (2)'!$C$25-EDATE(I922,DATEDIF(I922,'ObjProd (2)'!$C$25,"y")*12+DATEDIF(I922,'ObjProd (2)'!$C$25,"ym")))/7)&gt;0,
      INT(('ObjProd (2)'!$C$25-EDATE(I922,DATEDIF(I922,'ObjProd (2)'!$C$25,"y")*12+DATEDIF(I922,'ObjProd (2)'!$C$25,"ym")))/7) &amp; " sem.",
      "")
)
)</f>
        <v>1 mois 2 sem.</v>
      </c>
      <c r="L922" s="11" t="str">
        <f t="shared" si="170"/>
        <v>RG13</v>
      </c>
      <c r="M922" s="9">
        <f t="shared" si="166"/>
        <v>105</v>
      </c>
      <c r="N922" s="9" t="str" cm="1">
        <f t="array" aca="1" ref="N922" ca="1">LEFT(L922, IF(ISNUMBER(SUBSTITUTE(_xludf.MID(L922, 2, 1), ".", ",")), 1, 2))</f>
        <v>RG</v>
      </c>
      <c r="O922" s="19">
        <f t="shared" ca="1" si="172"/>
        <v>13</v>
      </c>
      <c r="P922" s="9" t="str">
        <f t="shared" ca="1" si="173"/>
        <v>X</v>
      </c>
      <c r="Q922" s="9" t="str">
        <f t="shared" ca="1" si="174"/>
        <v>13+</v>
      </c>
      <c r="R922" s="9" t="str">
        <f t="shared" ca="1" si="167"/>
        <v>X13+</v>
      </c>
      <c r="S922" t="str" cm="1">
        <f t="array" ref="S922">IF(ISBLANK(C922),"",IFERROR(INDEX(ListeSeries!$A$2:$A$1045, MATCH(1, (DatasScan!G922=ListeSeries!$B$2:$B$1045) * (DatasScan!H922&gt;=ListeSeries!$D$2:$D$1045) * (DatasScan!H922&lt;=ListeSeries!$E$2:$E$1045), 0)), "no match"))</f>
        <v>KENESI</v>
      </c>
      <c r="T922" s="7" t="str" cm="1">
        <f t="array" ref="T922">IF(ISBLANK(C922),"",IFERROR(INDEX(ListeSeries!$C$2:$C$1045, MATCH(1, (DatasScan!G922=ListeSeries!$B$2:$B$1045) * (DatasScan!H922&gt;=ListeSeries!$D$2:$D$1045) * (DatasScan!H922&lt;=ListeSeries!$E$2:$E$1045), 0)), "no match"))</f>
        <v>KHENEZI 11</v>
      </c>
      <c r="U922" s="11" t="str" cm="1">
        <f t="array" ref="U922">IF(ISBLANK(C922),"",IFERROR(INDEX(ListeSeries!$F$2:$F$1045, MATCH(1, (DatasScan!G922=ListeSeries!$B$2:$B$1045) * (DatasScan!H922&gt;=ListeSeries!$D$2:$D$1045) * (DatasScan!H922&lt;=ListeSeries!$E$2:$E$1045), 0)), "no match"))</f>
        <v>115-134</v>
      </c>
      <c r="V922" s="7">
        <v>4</v>
      </c>
      <c r="X922" s="269"/>
    </row>
    <row r="923" spans="1:28" x14ac:dyDescent="0.25">
      <c r="A923" s="6" t="str">
        <f t="shared" si="168"/>
        <v>CHF</v>
      </c>
      <c r="B923" s="272" t="s">
        <v>1077</v>
      </c>
      <c r="C923" s="190" t="s">
        <v>1112</v>
      </c>
      <c r="D923" s="8">
        <v>12</v>
      </c>
      <c r="F923" s="7" t="str">
        <f t="shared" si="171"/>
        <v>807020230425X 1</v>
      </c>
      <c r="G923" s="21" t="str">
        <f>IF(ISBLANK(C923),"",_xlfn.XLOOKUP(_xlfn.XLOOKUP(VALUE(LEFT(C923,4)),Souches!$B$2:$B$15000,Souches!$E$2:$E$15000),Varietes!$B$2:$B$500,Varietes!$C$2:$C$500))</f>
        <v>DAHA</v>
      </c>
      <c r="H923" s="19">
        <f>IF(ISBLANK(C923),"",_xlfn.XLOOKUP(VALUE(LEFT(C923,4)),Souches!$B$2:$B$15000,Souches!$D$2:$D$15000))</f>
        <v>401</v>
      </c>
      <c r="I923" s="10">
        <f t="shared" si="169"/>
        <v>45041</v>
      </c>
      <c r="J923" s="19">
        <f>IF(I923="","",INT(('ObjProd (2)'!$C$25-I923)/7 * (ABS('ObjProd (2)'!$C$25-I923)&gt;=7)))</f>
        <v>125</v>
      </c>
      <c r="K923" s="10" t="str">
        <f>IF(I923="","",
IF(AND(DATEDIF(I923,'ObjProd (2)'!$C$25,"y")=0,DATEDIF(I923,'ObjProd (2)'!$C$25,"ym")=0,
   INT(('ObjProd (2)'!$C$25-EDATE(I923,DATEDIF(I923,'ObjProd (2)'!$C$25,"y")*12+DATEDIF(I923,'ObjProd (2)'!$C$25,"ym")))/7)=0),
   "&lt; 1 sem.",
   IF(DATEDIF(I923,'ObjProd (2)'!$C$25,"y")&gt;0,DATEDIF(I923,'ObjProd (2)'!$C$25,"y") &amp; " " &amp; IF(DATEDIF(I923,'ObjProd (2)'!$C$25,"y")=1,"an ","ans "),"") &amp;
   IF(DATEDIF(I923,'ObjProd (2)'!$C$25,"ym")&gt;0,DATEDIF(I923,'ObjProd (2)'!$C$25,"ym") &amp; " mois ", "") &amp;
   IF(INT(('ObjProd (2)'!$C$25-EDATE(I923,DATEDIF(I923,'ObjProd (2)'!$C$25,"y")*12+DATEDIF(I923,'ObjProd (2)'!$C$25,"ym")))/7)&gt;0,
      INT(('ObjProd (2)'!$C$25-EDATE(I923,DATEDIF(I923,'ObjProd (2)'!$C$25,"y")*12+DATEDIF(I923,'ObjProd (2)'!$C$25,"ym")))/7) &amp; " sem.",
      "")
)
)</f>
        <v>2 ans 4 mois 3 sem.</v>
      </c>
      <c r="L923" s="11" t="str">
        <f t="shared" si="170"/>
        <v>X 12</v>
      </c>
      <c r="M923" s="9">
        <f t="shared" si="166"/>
        <v>168</v>
      </c>
      <c r="N923" s="9" t="str" cm="1">
        <f t="array" aca="1" ref="N923" ca="1">LEFT(L923, IF(ISNUMBER(SUBSTITUTE(_xludf.MID(L923, 2, 1), ".", ",")), 1, 2))</f>
        <v xml:space="preserve">X </v>
      </c>
      <c r="O923" s="19">
        <f t="shared" ca="1" si="172"/>
        <v>12</v>
      </c>
      <c r="P923" s="9" t="str">
        <f t="shared" ca="1" si="173"/>
        <v>X</v>
      </c>
      <c r="Q923" s="9">
        <f t="shared" ca="1" si="174"/>
        <v>12</v>
      </c>
      <c r="R923" s="9" t="str">
        <f t="shared" ca="1" si="167"/>
        <v>X12</v>
      </c>
      <c r="S923" t="str" cm="1">
        <f t="array" ref="S923">IF(ISBLANK(C923),"",IFERROR(INDEX(ListeSeries!$A$2:$A$1045, MATCH(1, (DatasScan!G923=ListeSeries!$B$2:$B$1045) * (DatasScan!H923&gt;=ListeSeries!$D$2:$D$1045) * (DatasScan!H923&lt;=ListeSeries!$E$2:$E$1045), 0)), "no match"))</f>
        <v>OMM UD DAHAN</v>
      </c>
      <c r="T923" s="7" t="str" cm="1">
        <f t="array" ref="T923">IF(ISBLANK(C923),"",IFERROR(INDEX(ListeSeries!$C$2:$C$1045, MATCH(1, (DatasScan!G923=ListeSeries!$B$2:$B$1045) * (DatasScan!H923&gt;=ListeSeries!$D$2:$D$1045) * (DatasScan!H923&lt;=ListeSeries!$E$2:$E$1045), 0)), "no match"))</f>
        <v>DAHAN 37</v>
      </c>
      <c r="U923" s="11" t="str" cm="1">
        <f t="array" ref="U923">IF(ISBLANK(C923),"",IFERROR(INDEX(ListeSeries!$F$2:$F$1045, MATCH(1, (DatasScan!G923=ListeSeries!$B$2:$B$1045) * (DatasScan!H923&gt;=ListeSeries!$D$2:$D$1045) * (DatasScan!H923&lt;=ListeSeries!$E$2:$E$1045), 0)), "no match"))</f>
        <v>393-412</v>
      </c>
      <c r="V923" s="7">
        <v>1</v>
      </c>
      <c r="X923" s="269"/>
    </row>
    <row r="924" spans="1:28" x14ac:dyDescent="0.25">
      <c r="A924" s="6" t="str">
        <f t="shared" si="168"/>
        <v>CHF</v>
      </c>
      <c r="B924" s="272" t="s">
        <v>1077</v>
      </c>
      <c r="C924" s="190" t="s">
        <v>1113</v>
      </c>
      <c r="D924" s="8">
        <v>7</v>
      </c>
      <c r="E924" s="11">
        <v>7</v>
      </c>
      <c r="F924" s="7" t="str">
        <f t="shared" si="171"/>
        <v>841320240808E+1</v>
      </c>
      <c r="G924" s="21" t="str">
        <f>IF(ISBLANK(C924),"",_xlfn.XLOOKUP(_xlfn.XLOOKUP(VALUE(LEFT(C924,4)),Souches!$B$2:$B$15000,Souches!$E$2:$E$15000),Varietes!$B$2:$B$500,Varietes!$C$2:$C$500))</f>
        <v>MDJU</v>
      </c>
      <c r="H924" s="19">
        <f>IF(ISBLANK(C924),"",_xlfn.XLOOKUP(VALUE(LEFT(C924,4)),Souches!$B$2:$B$15000,Souches!$D$2:$D$15000))</f>
        <v>3476</v>
      </c>
      <c r="I924" s="10">
        <f t="shared" si="169"/>
        <v>45512</v>
      </c>
      <c r="J924" s="19">
        <f>IF(I924="","",INT(('ObjProd (2)'!$C$25-I924)/7 * (ABS('ObjProd (2)'!$C$25-I924)&gt;=7)))</f>
        <v>58</v>
      </c>
      <c r="K924" s="10" t="str">
        <f>IF(I924="","",
IF(AND(DATEDIF(I924,'ObjProd (2)'!$C$25,"y")=0,DATEDIF(I924,'ObjProd (2)'!$C$25,"ym")=0,
   INT(('ObjProd (2)'!$C$25-EDATE(I924,DATEDIF(I924,'ObjProd (2)'!$C$25,"y")*12+DATEDIF(I924,'ObjProd (2)'!$C$25,"ym")))/7)=0),
   "&lt; 1 sem.",
   IF(DATEDIF(I924,'ObjProd (2)'!$C$25,"y")&gt;0,DATEDIF(I924,'ObjProd (2)'!$C$25,"y") &amp; " " &amp; IF(DATEDIF(I924,'ObjProd (2)'!$C$25,"y")=1,"an ","ans "),"") &amp;
   IF(DATEDIF(I924,'ObjProd (2)'!$C$25,"ym")&gt;0,DATEDIF(I924,'ObjProd (2)'!$C$25,"ym") &amp; " mois ", "") &amp;
   IF(INT(('ObjProd (2)'!$C$25-EDATE(I924,DATEDIF(I924,'ObjProd (2)'!$C$25,"y")*12+DATEDIF(I924,'ObjProd (2)'!$C$25,"ym")))/7)&gt;0,
      INT(('ObjProd (2)'!$C$25-EDATE(I924,DATEDIF(I924,'ObjProd (2)'!$C$25,"y")*12+DATEDIF(I924,'ObjProd (2)'!$C$25,"ym")))/7) &amp; " sem.",
      "")
)
)</f>
        <v>1 an 1 mois 1 sem.</v>
      </c>
      <c r="L924" s="11" t="str">
        <f t="shared" si="170"/>
        <v>E+17</v>
      </c>
      <c r="M924" s="9">
        <f t="shared" si="166"/>
        <v>105</v>
      </c>
      <c r="N924" s="9" t="str" cm="1">
        <f t="array" aca="1" ref="N924" ca="1">LEFT(L924, IF(ISNUMBER(SUBSTITUTE(_xludf.MID(L924, 2, 1), ".", ",")), 1, 2))</f>
        <v>E+</v>
      </c>
      <c r="O924" s="19">
        <f t="shared" ca="1" si="172"/>
        <v>17</v>
      </c>
      <c r="P924" s="9" t="str">
        <f t="shared" ca="1" si="173"/>
        <v>X</v>
      </c>
      <c r="Q924" s="9" t="str">
        <f t="shared" ca="1" si="174"/>
        <v>13+</v>
      </c>
      <c r="R924" s="9" t="str">
        <f t="shared" ca="1" si="167"/>
        <v>X13+</v>
      </c>
      <c r="S924" t="str" cm="1">
        <f t="array" ref="S924">IF(ISBLANK(C924),"",IFERROR(INDEX(ListeSeries!$A$2:$A$1045, MATCH(1, (DatasScan!G924=ListeSeries!$B$2:$B$1045) * (DatasScan!H924&gt;=ListeSeries!$D$2:$D$1045) * (DatasScan!H924&lt;=ListeSeries!$E$2:$E$1045), 0)), "no match"))</f>
        <v>MEDJOOL</v>
      </c>
      <c r="T924" s="7" t="str" cm="1">
        <f t="array" ref="T924">IF(ISBLANK(C924),"",IFERROR(INDEX(ListeSeries!$C$2:$C$1045, MATCH(1, (DatasScan!G924=ListeSeries!$B$2:$B$1045) * (DatasScan!H924&gt;=ListeSeries!$D$2:$D$1045) * (DatasScan!H924&lt;=ListeSeries!$E$2:$E$1045), 0)), "no match"))</f>
        <v>MEDJOOL 106</v>
      </c>
      <c r="U924" s="11" t="str" cm="1">
        <f t="array" ref="U924">IF(ISBLANK(C924),"",IFERROR(INDEX(ListeSeries!$F$2:$F$1045, MATCH(1, (DatasScan!G924=ListeSeries!$B$2:$B$1045) * (DatasScan!H924&gt;=ListeSeries!$D$2:$D$1045) * (DatasScan!H924&lt;=ListeSeries!$E$2:$E$1045), 0)), "no match"))</f>
        <v>3476-3500</v>
      </c>
      <c r="V924" s="7">
        <v>1</v>
      </c>
      <c r="X924" s="269"/>
    </row>
    <row r="925" spans="1:28" x14ac:dyDescent="0.25">
      <c r="A925" s="6" t="str">
        <f t="shared" si="168"/>
        <v>CHF</v>
      </c>
      <c r="B925" s="272" t="s">
        <v>1077</v>
      </c>
      <c r="C925" s="190" t="s">
        <v>2185</v>
      </c>
      <c r="D925" s="8">
        <v>4</v>
      </c>
      <c r="F925" s="7" t="str">
        <f t="shared" si="171"/>
        <v>841320240807E+1</v>
      </c>
      <c r="G925" s="21" t="str">
        <f>IF(ISBLANK(C925),"",_xlfn.XLOOKUP(_xlfn.XLOOKUP(VALUE(LEFT(C925,4)),Souches!$B$2:$B$15000,Souches!$E$2:$E$15000),Varietes!$B$2:$B$500,Varietes!$C$2:$C$500))</f>
        <v>MDJU</v>
      </c>
      <c r="H925" s="19">
        <f>IF(ISBLANK(C925),"",_xlfn.XLOOKUP(VALUE(LEFT(C925,4)),Souches!$B$2:$B$15000,Souches!$D$2:$D$15000))</f>
        <v>3476</v>
      </c>
      <c r="I925" s="10">
        <f t="shared" si="169"/>
        <v>45511</v>
      </c>
      <c r="J925" s="19">
        <f>IF(I925="","",INT(('ObjProd (2)'!$C$25-I925)/7 * (ABS('ObjProd (2)'!$C$25-I925)&gt;=7)))</f>
        <v>58</v>
      </c>
      <c r="K925" s="10" t="str">
        <f>IF(I925="","",
IF(AND(DATEDIF(I925,'ObjProd (2)'!$C$25,"y")=0,DATEDIF(I925,'ObjProd (2)'!$C$25,"ym")=0,
   INT(('ObjProd (2)'!$C$25-EDATE(I925,DATEDIF(I925,'ObjProd (2)'!$C$25,"y")*12+DATEDIF(I925,'ObjProd (2)'!$C$25,"ym")))/7)=0),
   "&lt; 1 sem.",
   IF(DATEDIF(I925,'ObjProd (2)'!$C$25,"y")&gt;0,DATEDIF(I925,'ObjProd (2)'!$C$25,"y") &amp; " " &amp; IF(DATEDIF(I925,'ObjProd (2)'!$C$25,"y")=1,"an ","ans "),"") &amp;
   IF(DATEDIF(I925,'ObjProd (2)'!$C$25,"ym")&gt;0,DATEDIF(I925,'ObjProd (2)'!$C$25,"ym") &amp; " mois ", "") &amp;
   IF(INT(('ObjProd (2)'!$C$25-EDATE(I925,DATEDIF(I925,'ObjProd (2)'!$C$25,"y")*12+DATEDIF(I925,'ObjProd (2)'!$C$25,"ym")))/7)&gt;0,
      INT(('ObjProd (2)'!$C$25-EDATE(I925,DATEDIF(I925,'ObjProd (2)'!$C$25,"y")*12+DATEDIF(I925,'ObjProd (2)'!$C$25,"ym")))/7) &amp; " sem.",
      "")
)
)</f>
        <v>1 an 1 mois 1 sem.</v>
      </c>
      <c r="L925" s="11" t="str">
        <f t="shared" si="170"/>
        <v>E+17</v>
      </c>
      <c r="M925" s="9">
        <f t="shared" si="166"/>
        <v>56</v>
      </c>
      <c r="N925" s="9" t="str" cm="1">
        <f t="array" aca="1" ref="N925" ca="1">LEFT(L925, IF(ISNUMBER(SUBSTITUTE(_xludf.MID(L925, 2, 1), ".", ",")), 1, 2))</f>
        <v>E+</v>
      </c>
      <c r="O925" s="19">
        <f t="shared" ca="1" si="172"/>
        <v>17</v>
      </c>
      <c r="P925" s="9" t="str">
        <f t="shared" ca="1" si="173"/>
        <v>X</v>
      </c>
      <c r="Q925" s="9" t="str">
        <f t="shared" ca="1" si="174"/>
        <v>13+</v>
      </c>
      <c r="R925" s="9" t="str">
        <f t="shared" ca="1" si="167"/>
        <v>X13+</v>
      </c>
      <c r="S925" t="str" cm="1">
        <f t="array" ref="S925">IF(ISBLANK(C925),"",IFERROR(INDEX(ListeSeries!$A$2:$A$1045, MATCH(1, (DatasScan!G925=ListeSeries!$B$2:$B$1045) * (DatasScan!H925&gt;=ListeSeries!$D$2:$D$1045) * (DatasScan!H925&lt;=ListeSeries!$E$2:$E$1045), 0)), "no match"))</f>
        <v>MEDJOOL</v>
      </c>
      <c r="T925" s="7" t="str" cm="1">
        <f t="array" ref="T925">IF(ISBLANK(C925),"",IFERROR(INDEX(ListeSeries!$C$2:$C$1045, MATCH(1, (DatasScan!G925=ListeSeries!$B$2:$B$1045) * (DatasScan!H925&gt;=ListeSeries!$D$2:$D$1045) * (DatasScan!H925&lt;=ListeSeries!$E$2:$E$1045), 0)), "no match"))</f>
        <v>MEDJOOL 106</v>
      </c>
      <c r="U925" s="11" t="str" cm="1">
        <f t="array" ref="U925">IF(ISBLANK(C925),"",IFERROR(INDEX(ListeSeries!$F$2:$F$1045, MATCH(1, (DatasScan!G925=ListeSeries!$B$2:$B$1045) * (DatasScan!H925&gt;=ListeSeries!$D$2:$D$1045) * (DatasScan!H925&lt;=ListeSeries!$E$2:$E$1045), 0)), "no match"))</f>
        <v>3476-3500</v>
      </c>
      <c r="V925" s="7">
        <v>2</v>
      </c>
      <c r="X925" s="269"/>
    </row>
    <row r="926" spans="1:28" x14ac:dyDescent="0.25">
      <c r="A926" s="6" t="str">
        <f t="shared" si="168"/>
        <v>CHF</v>
      </c>
      <c r="B926" s="272" t="s">
        <v>1077</v>
      </c>
      <c r="C926" s="190" t="s">
        <v>2186</v>
      </c>
      <c r="D926" s="8">
        <v>1</v>
      </c>
      <c r="F926" s="7" t="str">
        <f t="shared" si="171"/>
        <v>841320240809E+1</v>
      </c>
      <c r="G926" s="21" t="str">
        <f>IF(ISBLANK(C926),"",_xlfn.XLOOKUP(_xlfn.XLOOKUP(VALUE(LEFT(C926,4)),Souches!$B$2:$B$15000,Souches!$E$2:$E$15000),Varietes!$B$2:$B$500,Varietes!$C$2:$C$500))</f>
        <v>MDJU</v>
      </c>
      <c r="H926" s="19">
        <f>IF(ISBLANK(C926),"",_xlfn.XLOOKUP(VALUE(LEFT(C926,4)),Souches!$B$2:$B$15000,Souches!$D$2:$D$15000))</f>
        <v>3476</v>
      </c>
      <c r="I926" s="10">
        <f t="shared" si="169"/>
        <v>45513</v>
      </c>
      <c r="J926" s="19">
        <f>IF(I926="","",INT(('ObjProd (2)'!$C$25-I926)/7 * (ABS('ObjProd (2)'!$C$25-I926)&gt;=7)))</f>
        <v>57</v>
      </c>
      <c r="K926" s="10" t="str">
        <f>IF(I926="","",
IF(AND(DATEDIF(I926,'ObjProd (2)'!$C$25,"y")=0,DATEDIF(I926,'ObjProd (2)'!$C$25,"ym")=0,
   INT(('ObjProd (2)'!$C$25-EDATE(I926,DATEDIF(I926,'ObjProd (2)'!$C$25,"y")*12+DATEDIF(I926,'ObjProd (2)'!$C$25,"ym")))/7)=0),
   "&lt; 1 sem.",
   IF(DATEDIF(I926,'ObjProd (2)'!$C$25,"y")&gt;0,DATEDIF(I926,'ObjProd (2)'!$C$25,"y") &amp; " " &amp; IF(DATEDIF(I926,'ObjProd (2)'!$C$25,"y")=1,"an ","ans "),"") &amp;
   IF(DATEDIF(I926,'ObjProd (2)'!$C$25,"ym")&gt;0,DATEDIF(I926,'ObjProd (2)'!$C$25,"ym") &amp; " mois ", "") &amp;
   IF(INT(('ObjProd (2)'!$C$25-EDATE(I926,DATEDIF(I926,'ObjProd (2)'!$C$25,"y")*12+DATEDIF(I926,'ObjProd (2)'!$C$25,"ym")))/7)&gt;0,
      INT(('ObjProd (2)'!$C$25-EDATE(I926,DATEDIF(I926,'ObjProd (2)'!$C$25,"y")*12+DATEDIF(I926,'ObjProd (2)'!$C$25,"ym")))/7) &amp; " sem.",
      "")
)
)</f>
        <v>1 an 1 mois 1 sem.</v>
      </c>
      <c r="L926" s="11" t="str">
        <f t="shared" si="170"/>
        <v>E+17</v>
      </c>
      <c r="M926" s="9">
        <f t="shared" si="166"/>
        <v>14</v>
      </c>
      <c r="N926" s="9" t="str" cm="1">
        <f t="array" aca="1" ref="N926" ca="1">LEFT(L926, IF(ISNUMBER(SUBSTITUTE(_xludf.MID(L926, 2, 1), ".", ",")), 1, 2))</f>
        <v>E+</v>
      </c>
      <c r="O926" s="19">
        <f t="shared" ca="1" si="172"/>
        <v>17</v>
      </c>
      <c r="P926" s="9" t="str">
        <f t="shared" ca="1" si="173"/>
        <v>X</v>
      </c>
      <c r="Q926" s="9" t="str">
        <f t="shared" ca="1" si="174"/>
        <v>13+</v>
      </c>
      <c r="R926" s="9" t="str">
        <f t="shared" ca="1" si="167"/>
        <v>X13+</v>
      </c>
      <c r="S926" t="str" cm="1">
        <f t="array" ref="S926">IF(ISBLANK(C926),"",IFERROR(INDEX(ListeSeries!$A$2:$A$1045, MATCH(1, (DatasScan!G926=ListeSeries!$B$2:$B$1045) * (DatasScan!H926&gt;=ListeSeries!$D$2:$D$1045) * (DatasScan!H926&lt;=ListeSeries!$E$2:$E$1045), 0)), "no match"))</f>
        <v>MEDJOOL</v>
      </c>
      <c r="T926" s="7" t="str" cm="1">
        <f t="array" ref="T926">IF(ISBLANK(C926),"",IFERROR(INDEX(ListeSeries!$C$2:$C$1045, MATCH(1, (DatasScan!G926=ListeSeries!$B$2:$B$1045) * (DatasScan!H926&gt;=ListeSeries!$D$2:$D$1045) * (DatasScan!H926&lt;=ListeSeries!$E$2:$E$1045), 0)), "no match"))</f>
        <v>MEDJOOL 106</v>
      </c>
      <c r="U926" s="11" t="str" cm="1">
        <f t="array" ref="U926">IF(ISBLANK(C926),"",IFERROR(INDEX(ListeSeries!$F$2:$F$1045, MATCH(1, (DatasScan!G926=ListeSeries!$B$2:$B$1045) * (DatasScan!H926&gt;=ListeSeries!$D$2:$D$1045) * (DatasScan!H926&lt;=ListeSeries!$E$2:$E$1045), 0)), "no match"))</f>
        <v>3476-3500</v>
      </c>
      <c r="V926" s="7">
        <v>2</v>
      </c>
      <c r="X926" s="269"/>
    </row>
    <row r="927" spans="1:28" x14ac:dyDescent="0.25">
      <c r="A927" s="6" t="str">
        <f t="shared" si="168"/>
        <v>CHF hangar</v>
      </c>
      <c r="B927" s="8" t="s">
        <v>2272</v>
      </c>
      <c r="C927" s="190" t="s">
        <v>2187</v>
      </c>
      <c r="E927" s="11">
        <v>3</v>
      </c>
      <c r="F927" s="7" t="str">
        <f t="shared" si="171"/>
        <v>836020250617XR6</v>
      </c>
      <c r="G927" s="21" t="str">
        <f>IF(ISBLANK(C927),"",_xlfn.XLOOKUP(_xlfn.XLOOKUP(VALUE(LEFT(C927,4)),Souches!$B$2:$B$15000,Souches!$E$2:$E$15000),Varietes!$B$2:$B$500,Varietes!$C$2:$C$500))</f>
        <v>KNES</v>
      </c>
      <c r="H927" s="19">
        <f>IF(ISBLANK(C927),"",_xlfn.XLOOKUP(VALUE(LEFT(C927,4)),Souches!$B$2:$B$15000,Souches!$D$2:$D$15000))</f>
        <v>110</v>
      </c>
      <c r="I927" s="10">
        <f t="shared" si="169"/>
        <v>45825</v>
      </c>
      <c r="J927" s="19">
        <f>IF(I927="","",INT(('ObjProd (2)'!$C$25-I927)/7 * (ABS('ObjProd (2)'!$C$25-I927)&gt;=7)))</f>
        <v>13</v>
      </c>
      <c r="K927" s="10" t="str">
        <f>IF(I927="","",
IF(AND(DATEDIF(I927,'ObjProd (2)'!$C$25,"y")=0,DATEDIF(I927,'ObjProd (2)'!$C$25,"ym")=0,
   INT(('ObjProd (2)'!$C$25-EDATE(I927,DATEDIF(I927,'ObjProd (2)'!$C$25,"y")*12+DATEDIF(I927,'ObjProd (2)'!$C$25,"ym")))/7)=0),
   "&lt; 1 sem.",
   IF(DATEDIF(I927,'ObjProd (2)'!$C$25,"y")&gt;0,DATEDIF(I927,'ObjProd (2)'!$C$25,"y") &amp; " " &amp; IF(DATEDIF(I927,'ObjProd (2)'!$C$25,"y")=1,"an ","ans "),"") &amp;
   IF(DATEDIF(I927,'ObjProd (2)'!$C$25,"ym")&gt;0,DATEDIF(I927,'ObjProd (2)'!$C$25,"ym") &amp; " mois ", "") &amp;
   IF(INT(('ObjProd (2)'!$C$25-EDATE(I927,DATEDIF(I927,'ObjProd (2)'!$C$25,"y")*12+DATEDIF(I927,'ObjProd (2)'!$C$25,"ym")))/7)&gt;0,
      INT(('ObjProd (2)'!$C$25-EDATE(I927,DATEDIF(I927,'ObjProd (2)'!$C$25,"y")*12+DATEDIF(I927,'ObjProd (2)'!$C$25,"ym")))/7) &amp; " sem.",
      "")
)
)</f>
        <v xml:space="preserve">3 mois </v>
      </c>
      <c r="L927" s="11" t="str">
        <f t="shared" si="170"/>
        <v xml:space="preserve">XR6 </v>
      </c>
      <c r="M927" s="9">
        <f t="shared" si="166"/>
        <v>3</v>
      </c>
      <c r="N927" s="9" t="str" cm="1">
        <f t="array" aca="1" ref="N927" ca="1">LEFT(L927, IF(ISNUMBER(SUBSTITUTE(_xludf.MID(L927, 2, 1), ".", ",")), 1, 2))</f>
        <v>XR</v>
      </c>
      <c r="O927" s="19">
        <f t="shared" ca="1" si="172"/>
        <v>6</v>
      </c>
      <c r="P927" s="9" t="str">
        <f t="shared" ca="1" si="173"/>
        <v>E</v>
      </c>
      <c r="Q927" s="9">
        <f t="shared" ca="1" si="174"/>
        <v>6</v>
      </c>
      <c r="R927" s="9" t="str">
        <f t="shared" ca="1" si="167"/>
        <v>E6</v>
      </c>
      <c r="S927" t="str" cm="1">
        <f t="array" ref="S927">IF(ISBLANK(C927),"",IFERROR(INDEX(ListeSeries!$A$2:$A$1045, MATCH(1, (DatasScan!G927=ListeSeries!$B$2:$B$1045) * (DatasScan!H927&gt;=ListeSeries!$D$2:$D$1045) * (DatasScan!H927&lt;=ListeSeries!$E$2:$E$1045), 0)), "no match"))</f>
        <v>KENESI</v>
      </c>
      <c r="T927" s="7" t="str" cm="1">
        <f t="array" ref="T927">IF(ISBLANK(C927),"",IFERROR(INDEX(ListeSeries!$C$2:$C$1045, MATCH(1, (DatasScan!G927=ListeSeries!$B$2:$B$1045) * (DatasScan!H927&gt;=ListeSeries!$D$2:$D$1045) * (DatasScan!H927&lt;=ListeSeries!$E$2:$E$1045), 0)), "no match"))</f>
        <v>KHENEZI 10</v>
      </c>
      <c r="U927" s="11" t="str" cm="1">
        <f t="array" ref="U927">IF(ISBLANK(C927),"",IFERROR(INDEX(ListeSeries!$F$2:$F$1045, MATCH(1, (DatasScan!G927=ListeSeries!$B$2:$B$1045) * (DatasScan!H927&gt;=ListeSeries!$D$2:$D$1045) * (DatasScan!H927&lt;=ListeSeries!$E$2:$E$1045), 0)), "no match"))</f>
        <v>95-114</v>
      </c>
      <c r="X927" s="269" t="s">
        <v>3630</v>
      </c>
      <c r="Y927" s="269"/>
      <c r="Z927" s="269"/>
      <c r="AA927" s="248"/>
      <c r="AB927" s="248"/>
    </row>
    <row r="928" spans="1:28" x14ac:dyDescent="0.25">
      <c r="A928" s="6" t="str">
        <f t="shared" si="168"/>
        <v>CHF hangar</v>
      </c>
      <c r="B928" s="272" t="s">
        <v>2272</v>
      </c>
      <c r="C928" s="190" t="s">
        <v>2188</v>
      </c>
      <c r="E928" s="11">
        <v>3</v>
      </c>
      <c r="F928" s="7" t="str">
        <f t="shared" si="171"/>
        <v>869320250620XR4</v>
      </c>
      <c r="G928" s="21" t="str">
        <f>IF(ISBLANK(C928),"",_xlfn.XLOOKUP(_xlfn.XLOOKUP(VALUE(LEFT(C928,4)),Souches!$B$2:$B$15000,Souches!$E$2:$E$15000),Varietes!$B$2:$B$500,Varietes!$C$2:$C$500))</f>
        <v>KNES</v>
      </c>
      <c r="H928" s="19">
        <f>IF(ISBLANK(C928),"",_xlfn.XLOOKUP(VALUE(LEFT(C928,4)),Souches!$B$2:$B$15000,Souches!$D$2:$D$15000))</f>
        <v>137</v>
      </c>
      <c r="I928" s="10">
        <f t="shared" si="169"/>
        <v>45828</v>
      </c>
      <c r="J928" s="19">
        <f>IF(I928="","",INT(('ObjProd (2)'!$C$25-I928)/7 * (ABS('ObjProd (2)'!$C$25-I928)&gt;=7)))</f>
        <v>12</v>
      </c>
      <c r="K928" s="10" t="str">
        <f>IF(I928="","",
IF(AND(DATEDIF(I928,'ObjProd (2)'!$C$25,"y")=0,DATEDIF(I928,'ObjProd (2)'!$C$25,"ym")=0,
   INT(('ObjProd (2)'!$C$25-EDATE(I928,DATEDIF(I928,'ObjProd (2)'!$C$25,"y")*12+DATEDIF(I928,'ObjProd (2)'!$C$25,"ym")))/7)=0),
   "&lt; 1 sem.",
   IF(DATEDIF(I928,'ObjProd (2)'!$C$25,"y")&gt;0,DATEDIF(I928,'ObjProd (2)'!$C$25,"y") &amp; " " &amp; IF(DATEDIF(I928,'ObjProd (2)'!$C$25,"y")=1,"an ","ans "),"") &amp;
   IF(DATEDIF(I928,'ObjProd (2)'!$C$25,"ym")&gt;0,DATEDIF(I928,'ObjProd (2)'!$C$25,"ym") &amp; " mois ", "") &amp;
   IF(INT(('ObjProd (2)'!$C$25-EDATE(I928,DATEDIF(I928,'ObjProd (2)'!$C$25,"y")*12+DATEDIF(I928,'ObjProd (2)'!$C$25,"ym")))/7)&gt;0,
      INT(('ObjProd (2)'!$C$25-EDATE(I928,DATEDIF(I928,'ObjProd (2)'!$C$25,"y")*12+DATEDIF(I928,'ObjProd (2)'!$C$25,"ym")))/7) &amp; " sem.",
      "")
)
)</f>
        <v>2 mois 4 sem.</v>
      </c>
      <c r="L928" s="11" t="str">
        <f t="shared" si="170"/>
        <v xml:space="preserve">XR4 </v>
      </c>
      <c r="M928" s="9">
        <f t="shared" si="166"/>
        <v>3</v>
      </c>
      <c r="N928" s="9" t="str" cm="1">
        <f t="array" aca="1" ref="N928" ca="1">LEFT(L928, IF(ISNUMBER(SUBSTITUTE(_xludf.MID(L928, 2, 1), ".", ",")), 1, 2))</f>
        <v>XR</v>
      </c>
      <c r="O928" s="19">
        <f t="shared" ca="1" si="172"/>
        <v>4</v>
      </c>
      <c r="P928" s="9" t="str">
        <f t="shared" ca="1" si="173"/>
        <v>E</v>
      </c>
      <c r="Q928" s="9">
        <f t="shared" ca="1" si="174"/>
        <v>4</v>
      </c>
      <c r="R928" s="9" t="str">
        <f t="shared" ca="1" si="167"/>
        <v>E4</v>
      </c>
      <c r="S928" t="str" cm="1">
        <f t="array" ref="S928">IF(ISBLANK(C928),"",IFERROR(INDEX(ListeSeries!$A$2:$A$1045, MATCH(1, (DatasScan!G928=ListeSeries!$B$2:$B$1045) * (DatasScan!H928&gt;=ListeSeries!$D$2:$D$1045) * (DatasScan!H928&lt;=ListeSeries!$E$2:$E$1045), 0)), "no match"))</f>
        <v>KENESI</v>
      </c>
      <c r="T928" s="7" t="str" cm="1">
        <f t="array" ref="T928">IF(ISBLANK(C928),"",IFERROR(INDEX(ListeSeries!$C$2:$C$1045, MATCH(1, (DatasScan!G928=ListeSeries!$B$2:$B$1045) * (DatasScan!H928&gt;=ListeSeries!$D$2:$D$1045) * (DatasScan!H928&lt;=ListeSeries!$E$2:$E$1045), 0)), "no match"))</f>
        <v>KHENEZI 12</v>
      </c>
      <c r="U928" s="11" t="str" cm="1">
        <f t="array" ref="U928">IF(ISBLANK(C928),"",IFERROR(INDEX(ListeSeries!$F$2:$F$1045, MATCH(1, (DatasScan!G928=ListeSeries!$B$2:$B$1045) * (DatasScan!H928&gt;=ListeSeries!$D$2:$D$1045) * (DatasScan!H928&lt;=ListeSeries!$E$2:$E$1045), 0)), "no match"))</f>
        <v>135-139</v>
      </c>
      <c r="X928" s="269"/>
    </row>
    <row r="929" spans="1:24" x14ac:dyDescent="0.25">
      <c r="A929" s="6" t="str">
        <f t="shared" si="168"/>
        <v>CHF hangar</v>
      </c>
      <c r="B929" s="272" t="s">
        <v>2272</v>
      </c>
      <c r="C929" s="190" t="s">
        <v>2190</v>
      </c>
      <c r="E929" s="11">
        <v>3</v>
      </c>
      <c r="F929" s="7" t="str">
        <f t="shared" si="171"/>
        <v>853420250626XR5</v>
      </c>
      <c r="G929" s="21" t="str">
        <f>IF(ISBLANK(C929),"",_xlfn.XLOOKUP(_xlfn.XLOOKUP(VALUE(LEFT(C929,4)),Souches!$B$2:$B$15000,Souches!$E$2:$E$15000),Varietes!$B$2:$B$500,Varietes!$C$2:$C$500))</f>
        <v>KNES</v>
      </c>
      <c r="H929" s="19">
        <f>IF(ISBLANK(C929),"",_xlfn.XLOOKUP(VALUE(LEFT(C929,4)),Souches!$B$2:$B$15000,Souches!$D$2:$D$15000))</f>
        <v>130</v>
      </c>
      <c r="I929" s="10">
        <f t="shared" si="169"/>
        <v>45834</v>
      </c>
      <c r="J929" s="19">
        <f>IF(I929="","",INT(('ObjProd (2)'!$C$25-I929)/7 * (ABS('ObjProd (2)'!$C$25-I929)&gt;=7)))</f>
        <v>12</v>
      </c>
      <c r="K929" s="10" t="str">
        <f>IF(I929="","",
IF(AND(DATEDIF(I929,'ObjProd (2)'!$C$25,"y")=0,DATEDIF(I929,'ObjProd (2)'!$C$25,"ym")=0,
   INT(('ObjProd (2)'!$C$25-EDATE(I929,DATEDIF(I929,'ObjProd (2)'!$C$25,"y")*12+DATEDIF(I929,'ObjProd (2)'!$C$25,"ym")))/7)=0),
   "&lt; 1 sem.",
   IF(DATEDIF(I929,'ObjProd (2)'!$C$25,"y")&gt;0,DATEDIF(I929,'ObjProd (2)'!$C$25,"y") &amp; " " &amp; IF(DATEDIF(I929,'ObjProd (2)'!$C$25,"y")=1,"an ","ans "),"") &amp;
   IF(DATEDIF(I929,'ObjProd (2)'!$C$25,"ym")&gt;0,DATEDIF(I929,'ObjProd (2)'!$C$25,"ym") &amp; " mois ", "") &amp;
   IF(INT(('ObjProd (2)'!$C$25-EDATE(I929,DATEDIF(I929,'ObjProd (2)'!$C$25,"y")*12+DATEDIF(I929,'ObjProd (2)'!$C$25,"ym")))/7)&gt;0,
      INT(('ObjProd (2)'!$C$25-EDATE(I929,DATEDIF(I929,'ObjProd (2)'!$C$25,"y")*12+DATEDIF(I929,'ObjProd (2)'!$C$25,"ym")))/7) &amp; " sem.",
      "")
)
)</f>
        <v>2 mois 3 sem.</v>
      </c>
      <c r="L929" s="11" t="str">
        <f t="shared" si="170"/>
        <v xml:space="preserve">XR5 </v>
      </c>
      <c r="M929" s="9">
        <f t="shared" si="166"/>
        <v>3</v>
      </c>
      <c r="N929" s="9" t="str" cm="1">
        <f t="array" aca="1" ref="N929" ca="1">LEFT(L929, IF(ISNUMBER(SUBSTITUTE(_xludf.MID(L929, 2, 1), ".", ",")), 1, 2))</f>
        <v>XR</v>
      </c>
      <c r="O929" s="19">
        <f t="shared" ca="1" si="172"/>
        <v>5</v>
      </c>
      <c r="P929" s="9" t="str">
        <f t="shared" ca="1" si="173"/>
        <v>E</v>
      </c>
      <c r="Q929" s="9">
        <f t="shared" ca="1" si="174"/>
        <v>5</v>
      </c>
      <c r="R929" s="9" t="str">
        <f t="shared" ca="1" si="167"/>
        <v>E5</v>
      </c>
      <c r="S929" t="str" cm="1">
        <f t="array" ref="S929">IF(ISBLANK(C929),"",IFERROR(INDEX(ListeSeries!$A$2:$A$1045, MATCH(1, (DatasScan!G929=ListeSeries!$B$2:$B$1045) * (DatasScan!H929&gt;=ListeSeries!$D$2:$D$1045) * (DatasScan!H929&lt;=ListeSeries!$E$2:$E$1045), 0)), "no match"))</f>
        <v>KENESI</v>
      </c>
      <c r="T929" s="7" t="str" cm="1">
        <f t="array" ref="T929">IF(ISBLANK(C929),"",IFERROR(INDEX(ListeSeries!$C$2:$C$1045, MATCH(1, (DatasScan!G929=ListeSeries!$B$2:$B$1045) * (DatasScan!H929&gt;=ListeSeries!$D$2:$D$1045) * (DatasScan!H929&lt;=ListeSeries!$E$2:$E$1045), 0)), "no match"))</f>
        <v>KHENEZI 11</v>
      </c>
      <c r="U929" s="11" t="str" cm="1">
        <f t="array" ref="U929">IF(ISBLANK(C929),"",IFERROR(INDEX(ListeSeries!$F$2:$F$1045, MATCH(1, (DatasScan!G929=ListeSeries!$B$2:$B$1045) * (DatasScan!H929&gt;=ListeSeries!$D$2:$D$1045) * (DatasScan!H929&lt;=ListeSeries!$E$2:$E$1045), 0)), "no match"))</f>
        <v>115-134</v>
      </c>
      <c r="X929" s="269"/>
    </row>
    <row r="930" spans="1:24" x14ac:dyDescent="0.25">
      <c r="A930" s="6" t="str">
        <f t="shared" si="168"/>
        <v>CHF hangar</v>
      </c>
      <c r="B930" s="272" t="s">
        <v>2272</v>
      </c>
      <c r="C930" s="190" t="s">
        <v>2189</v>
      </c>
      <c r="E930" s="11">
        <v>5</v>
      </c>
      <c r="F930" s="7" t="str">
        <f t="shared" si="171"/>
        <v>853420250626XR8</v>
      </c>
      <c r="G930" s="21" t="str">
        <f>IF(ISBLANK(C930),"",_xlfn.XLOOKUP(_xlfn.XLOOKUP(VALUE(LEFT(C930,4)),Souches!$B$2:$B$15000,Souches!$E$2:$E$15000),Varietes!$B$2:$B$500,Varietes!$C$2:$C$500))</f>
        <v>KNES</v>
      </c>
      <c r="H930" s="19">
        <f>IF(ISBLANK(C930),"",_xlfn.XLOOKUP(VALUE(LEFT(C930,4)),Souches!$B$2:$B$15000,Souches!$D$2:$D$15000))</f>
        <v>130</v>
      </c>
      <c r="I930" s="10">
        <f t="shared" si="169"/>
        <v>45834</v>
      </c>
      <c r="J930" s="19">
        <f>IF(I930="","",INT(('ObjProd (2)'!$C$25-I930)/7 * (ABS('ObjProd (2)'!$C$25-I930)&gt;=7)))</f>
        <v>12</v>
      </c>
      <c r="K930" s="10" t="str">
        <f>IF(I930="","",
IF(AND(DATEDIF(I930,'ObjProd (2)'!$C$25,"y")=0,DATEDIF(I930,'ObjProd (2)'!$C$25,"ym")=0,
   INT(('ObjProd (2)'!$C$25-EDATE(I930,DATEDIF(I930,'ObjProd (2)'!$C$25,"y")*12+DATEDIF(I930,'ObjProd (2)'!$C$25,"ym")))/7)=0),
   "&lt; 1 sem.",
   IF(DATEDIF(I930,'ObjProd (2)'!$C$25,"y")&gt;0,DATEDIF(I930,'ObjProd (2)'!$C$25,"y") &amp; " " &amp; IF(DATEDIF(I930,'ObjProd (2)'!$C$25,"y")=1,"an ","ans "),"") &amp;
   IF(DATEDIF(I930,'ObjProd (2)'!$C$25,"ym")&gt;0,DATEDIF(I930,'ObjProd (2)'!$C$25,"ym") &amp; " mois ", "") &amp;
   IF(INT(('ObjProd (2)'!$C$25-EDATE(I930,DATEDIF(I930,'ObjProd (2)'!$C$25,"y")*12+DATEDIF(I930,'ObjProd (2)'!$C$25,"ym")))/7)&gt;0,
      INT(('ObjProd (2)'!$C$25-EDATE(I930,DATEDIF(I930,'ObjProd (2)'!$C$25,"y")*12+DATEDIF(I930,'ObjProd (2)'!$C$25,"ym")))/7) &amp; " sem.",
      "")
)
)</f>
        <v>2 mois 3 sem.</v>
      </c>
      <c r="L930" s="11" t="str">
        <f t="shared" si="170"/>
        <v xml:space="preserve">XR8 </v>
      </c>
      <c r="M930" s="9">
        <f t="shared" si="166"/>
        <v>5</v>
      </c>
      <c r="N930" s="9" t="str" cm="1">
        <f t="array" aca="1" ref="N930" ca="1">LEFT(L930, IF(ISNUMBER(SUBSTITUTE(_xludf.MID(L930, 2, 1), ".", ",")), 1, 2))</f>
        <v>XR</v>
      </c>
      <c r="O930" s="19">
        <f t="shared" ca="1" si="172"/>
        <v>8</v>
      </c>
      <c r="P930" s="9" t="str">
        <f t="shared" ca="1" si="173"/>
        <v>E</v>
      </c>
      <c r="Q930" s="9" t="str">
        <f t="shared" ca="1" si="174"/>
        <v>7+</v>
      </c>
      <c r="R930" s="9" t="str">
        <f t="shared" ca="1" si="167"/>
        <v>E7+</v>
      </c>
      <c r="S930" t="str" cm="1">
        <f t="array" ref="S930">IF(ISBLANK(C930),"",IFERROR(INDEX(ListeSeries!$A$2:$A$1045, MATCH(1, (DatasScan!G930=ListeSeries!$B$2:$B$1045) * (DatasScan!H930&gt;=ListeSeries!$D$2:$D$1045) * (DatasScan!H930&lt;=ListeSeries!$E$2:$E$1045), 0)), "no match"))</f>
        <v>KENESI</v>
      </c>
      <c r="T930" s="7" t="str" cm="1">
        <f t="array" ref="T930">IF(ISBLANK(C930),"",IFERROR(INDEX(ListeSeries!$C$2:$C$1045, MATCH(1, (DatasScan!G930=ListeSeries!$B$2:$B$1045) * (DatasScan!H930&gt;=ListeSeries!$D$2:$D$1045) * (DatasScan!H930&lt;=ListeSeries!$E$2:$E$1045), 0)), "no match"))</f>
        <v>KHENEZI 11</v>
      </c>
      <c r="U930" s="11" t="str" cm="1">
        <f t="array" ref="U930">IF(ISBLANK(C930),"",IFERROR(INDEX(ListeSeries!$F$2:$F$1045, MATCH(1, (DatasScan!G930=ListeSeries!$B$2:$B$1045) * (DatasScan!H930&gt;=ListeSeries!$D$2:$D$1045) * (DatasScan!H930&lt;=ListeSeries!$E$2:$E$1045), 0)), "no match"))</f>
        <v>115-134</v>
      </c>
      <c r="X930" s="269"/>
    </row>
    <row r="931" spans="1:24" x14ac:dyDescent="0.25">
      <c r="A931" s="6" t="str">
        <f t="shared" si="168"/>
        <v>CHF hangar</v>
      </c>
      <c r="B931" s="272" t="s">
        <v>2272</v>
      </c>
      <c r="C931" s="190" t="s">
        <v>2191</v>
      </c>
      <c r="E931" s="11">
        <v>6</v>
      </c>
      <c r="F931" s="7" t="str">
        <f t="shared" si="171"/>
        <v>869320250210XR2</v>
      </c>
      <c r="G931" s="21" t="str">
        <f>IF(ISBLANK(C931),"",_xlfn.XLOOKUP(_xlfn.XLOOKUP(VALUE(LEFT(C931,4)),Souches!$B$2:$B$15000,Souches!$E$2:$E$15000),Varietes!$B$2:$B$500,Varietes!$C$2:$C$500))</f>
        <v>KNES</v>
      </c>
      <c r="H931" s="19">
        <f>IF(ISBLANK(C931),"",_xlfn.XLOOKUP(VALUE(LEFT(C931,4)),Souches!$B$2:$B$15000,Souches!$D$2:$D$15000))</f>
        <v>137</v>
      </c>
      <c r="I931" s="10">
        <f t="shared" si="169"/>
        <v>45698</v>
      </c>
      <c r="J931" s="19">
        <f>IF(I931="","",INT(('ObjProd (2)'!$C$25-I931)/7 * (ABS('ObjProd (2)'!$C$25-I931)&gt;=7)))</f>
        <v>31</v>
      </c>
      <c r="K931" s="10" t="str">
        <f>IF(I931="","",
IF(AND(DATEDIF(I931,'ObjProd (2)'!$C$25,"y")=0,DATEDIF(I931,'ObjProd (2)'!$C$25,"ym")=0,
   INT(('ObjProd (2)'!$C$25-EDATE(I931,DATEDIF(I931,'ObjProd (2)'!$C$25,"y")*12+DATEDIF(I931,'ObjProd (2)'!$C$25,"ym")))/7)=0),
   "&lt; 1 sem.",
   IF(DATEDIF(I931,'ObjProd (2)'!$C$25,"y")&gt;0,DATEDIF(I931,'ObjProd (2)'!$C$25,"y") &amp; " " &amp; IF(DATEDIF(I931,'ObjProd (2)'!$C$25,"y")=1,"an ","ans "),"") &amp;
   IF(DATEDIF(I931,'ObjProd (2)'!$C$25,"ym")&gt;0,DATEDIF(I931,'ObjProd (2)'!$C$25,"ym") &amp; " mois ", "") &amp;
   IF(INT(('ObjProd (2)'!$C$25-EDATE(I931,DATEDIF(I931,'ObjProd (2)'!$C$25,"y")*12+DATEDIF(I931,'ObjProd (2)'!$C$25,"ym")))/7)&gt;0,
      INT(('ObjProd (2)'!$C$25-EDATE(I931,DATEDIF(I931,'ObjProd (2)'!$C$25,"y")*12+DATEDIF(I931,'ObjProd (2)'!$C$25,"ym")))/7) &amp; " sem.",
      "")
)
)</f>
        <v>7 mois 1 sem.</v>
      </c>
      <c r="L931" s="11" t="str">
        <f t="shared" si="170"/>
        <v xml:space="preserve">XR2 </v>
      </c>
      <c r="M931" s="9">
        <f t="shared" si="166"/>
        <v>6</v>
      </c>
      <c r="N931" s="9" t="str" cm="1">
        <f t="array" aca="1" ref="N931" ca="1">LEFT(L931, IF(ISNUMBER(SUBSTITUTE(_xludf.MID(L931, 2, 1), ".", ",")), 1, 2))</f>
        <v>XR</v>
      </c>
      <c r="O931" s="19">
        <f t="shared" ca="1" si="172"/>
        <v>2</v>
      </c>
      <c r="P931" s="9" t="str">
        <f t="shared" ca="1" si="173"/>
        <v>E</v>
      </c>
      <c r="Q931" s="9">
        <f t="shared" ca="1" si="174"/>
        <v>2</v>
      </c>
      <c r="R931" s="9" t="str">
        <f t="shared" ca="1" si="167"/>
        <v>E2</v>
      </c>
      <c r="S931" t="str" cm="1">
        <f t="array" ref="S931">IF(ISBLANK(C931),"",IFERROR(INDEX(ListeSeries!$A$2:$A$1045, MATCH(1, (DatasScan!G931=ListeSeries!$B$2:$B$1045) * (DatasScan!H931&gt;=ListeSeries!$D$2:$D$1045) * (DatasScan!H931&lt;=ListeSeries!$E$2:$E$1045), 0)), "no match"))</f>
        <v>KENESI</v>
      </c>
      <c r="T931" s="7" t="str" cm="1">
        <f t="array" ref="T931">IF(ISBLANK(C931),"",IFERROR(INDEX(ListeSeries!$C$2:$C$1045, MATCH(1, (DatasScan!G931=ListeSeries!$B$2:$B$1045) * (DatasScan!H931&gt;=ListeSeries!$D$2:$D$1045) * (DatasScan!H931&lt;=ListeSeries!$E$2:$E$1045), 0)), "no match"))</f>
        <v>KHENEZI 12</v>
      </c>
      <c r="U931" s="11" t="str" cm="1">
        <f t="array" ref="U931">IF(ISBLANK(C931),"",IFERROR(INDEX(ListeSeries!$F$2:$F$1045, MATCH(1, (DatasScan!G931=ListeSeries!$B$2:$B$1045) * (DatasScan!H931&gt;=ListeSeries!$D$2:$D$1045) * (DatasScan!H931&lt;=ListeSeries!$E$2:$E$1045), 0)), "no match"))</f>
        <v>135-139</v>
      </c>
      <c r="X931" s="269"/>
    </row>
    <row r="932" spans="1:24" x14ac:dyDescent="0.25">
      <c r="A932" s="6" t="str">
        <f t="shared" si="168"/>
        <v>CHF hangar</v>
      </c>
      <c r="B932" s="272" t="s">
        <v>2272</v>
      </c>
      <c r="C932" s="190" t="s">
        <v>2192</v>
      </c>
      <c r="E932" s="11">
        <v>1</v>
      </c>
      <c r="F932" s="7" t="str">
        <f t="shared" si="171"/>
        <v>729120250313XR6</v>
      </c>
      <c r="G932" s="21" t="str">
        <f>IF(ISBLANK(C932),"",_xlfn.XLOOKUP(_xlfn.XLOOKUP(VALUE(LEFT(C932,4)),Souches!$B$2:$B$15000,Souches!$E$2:$E$15000),Varietes!$B$2:$B$500,Varietes!$C$2:$C$500))</f>
        <v>KNES</v>
      </c>
      <c r="H932" s="19">
        <f>IF(ISBLANK(C932),"",_xlfn.XLOOKUP(VALUE(LEFT(C932,4)),Souches!$B$2:$B$15000,Souches!$D$2:$D$15000))</f>
        <v>50</v>
      </c>
      <c r="I932" s="10">
        <f t="shared" si="169"/>
        <v>45729</v>
      </c>
      <c r="J932" s="19">
        <f>IF(I932="","",INT(('ObjProd (2)'!$C$25-I932)/7 * (ABS('ObjProd (2)'!$C$25-I932)&gt;=7)))</f>
        <v>27</v>
      </c>
      <c r="K932" s="10" t="str">
        <f>IF(I932="","",
IF(AND(DATEDIF(I932,'ObjProd (2)'!$C$25,"y")=0,DATEDIF(I932,'ObjProd (2)'!$C$25,"ym")=0,
   INT(('ObjProd (2)'!$C$25-EDATE(I932,DATEDIF(I932,'ObjProd (2)'!$C$25,"y")*12+DATEDIF(I932,'ObjProd (2)'!$C$25,"ym")))/7)=0),
   "&lt; 1 sem.",
   IF(DATEDIF(I932,'ObjProd (2)'!$C$25,"y")&gt;0,DATEDIF(I932,'ObjProd (2)'!$C$25,"y") &amp; " " &amp; IF(DATEDIF(I932,'ObjProd (2)'!$C$25,"y")=1,"an ","ans "),"") &amp;
   IF(DATEDIF(I932,'ObjProd (2)'!$C$25,"ym")&gt;0,DATEDIF(I932,'ObjProd (2)'!$C$25,"ym") &amp; " mois ", "") &amp;
   IF(INT(('ObjProd (2)'!$C$25-EDATE(I932,DATEDIF(I932,'ObjProd (2)'!$C$25,"y")*12+DATEDIF(I932,'ObjProd (2)'!$C$25,"ym")))/7)&gt;0,
      INT(('ObjProd (2)'!$C$25-EDATE(I932,DATEDIF(I932,'ObjProd (2)'!$C$25,"y")*12+DATEDIF(I932,'ObjProd (2)'!$C$25,"ym")))/7) &amp; " sem.",
      "")
)
)</f>
        <v xml:space="preserve">6 mois </v>
      </c>
      <c r="L932" s="11" t="str">
        <f t="shared" si="170"/>
        <v xml:space="preserve">XR6 </v>
      </c>
      <c r="M932" s="9">
        <f t="shared" si="166"/>
        <v>1</v>
      </c>
      <c r="N932" s="9" t="str" cm="1">
        <f t="array" aca="1" ref="N932" ca="1">LEFT(L932, IF(ISNUMBER(SUBSTITUTE(_xludf.MID(L932, 2, 1), ".", ",")), 1, 2))</f>
        <v>XR</v>
      </c>
      <c r="O932" s="19">
        <f t="shared" ca="1" si="172"/>
        <v>6</v>
      </c>
      <c r="P932" s="9" t="str">
        <f t="shared" ca="1" si="173"/>
        <v>E</v>
      </c>
      <c r="Q932" s="9">
        <f t="shared" ca="1" si="174"/>
        <v>6</v>
      </c>
      <c r="R932" s="9" t="str">
        <f t="shared" ca="1" si="167"/>
        <v>E6</v>
      </c>
      <c r="S932" t="str" cm="1">
        <f t="array" ref="S932">IF(ISBLANK(C932),"",IFERROR(INDEX(ListeSeries!$A$2:$A$1045, MATCH(1, (DatasScan!G932=ListeSeries!$B$2:$B$1045) * (DatasScan!H932&gt;=ListeSeries!$D$2:$D$1045) * (DatasScan!H932&lt;=ListeSeries!$E$2:$E$1045), 0)), "no match"))</f>
        <v>KENESI</v>
      </c>
      <c r="T932" s="7" t="str" cm="1">
        <f t="array" ref="T932">IF(ISBLANK(C932),"",IFERROR(INDEX(ListeSeries!$C$2:$C$1045, MATCH(1, (DatasScan!G932=ListeSeries!$B$2:$B$1045) * (DatasScan!H932&gt;=ListeSeries!$D$2:$D$1045) * (DatasScan!H932&lt;=ListeSeries!$E$2:$E$1045), 0)), "no match"))</f>
        <v>KHENEZI 6</v>
      </c>
      <c r="U932" s="11" t="str" cm="1">
        <f t="array" ref="U932">IF(ISBLANK(C932),"",IFERROR(INDEX(ListeSeries!$F$2:$F$1045, MATCH(1, (DatasScan!G932=ListeSeries!$B$2:$B$1045) * (DatasScan!H932&gt;=ListeSeries!$D$2:$D$1045) * (DatasScan!H932&lt;=ListeSeries!$E$2:$E$1045), 0)), "no match"))</f>
        <v>50-54</v>
      </c>
      <c r="X932" s="269"/>
    </row>
    <row r="933" spans="1:24" x14ac:dyDescent="0.25">
      <c r="A933" s="6" t="str">
        <f t="shared" si="168"/>
        <v>CHF hangar</v>
      </c>
      <c r="B933" s="272" t="s">
        <v>2272</v>
      </c>
      <c r="C933" s="190" t="s">
        <v>2193</v>
      </c>
      <c r="E933" s="11">
        <v>7</v>
      </c>
      <c r="F933" s="7" t="str">
        <f t="shared" si="171"/>
        <v>853420250313XR7</v>
      </c>
      <c r="G933" s="21" t="str">
        <f>IF(ISBLANK(C933),"",_xlfn.XLOOKUP(_xlfn.XLOOKUP(VALUE(LEFT(C933,4)),Souches!$B$2:$B$15000,Souches!$E$2:$E$15000),Varietes!$B$2:$B$500,Varietes!$C$2:$C$500))</f>
        <v>KNES</v>
      </c>
      <c r="H933" s="19">
        <f>IF(ISBLANK(C933),"",_xlfn.XLOOKUP(VALUE(LEFT(C933,4)),Souches!$B$2:$B$15000,Souches!$D$2:$D$15000))</f>
        <v>130</v>
      </c>
      <c r="I933" s="10">
        <f t="shared" si="169"/>
        <v>45729</v>
      </c>
      <c r="J933" s="19">
        <f>IF(I933="","",INT(('ObjProd (2)'!$C$25-I933)/7 * (ABS('ObjProd (2)'!$C$25-I933)&gt;=7)))</f>
        <v>27</v>
      </c>
      <c r="K933" s="10" t="str">
        <f>IF(I933="","",
IF(AND(DATEDIF(I933,'ObjProd (2)'!$C$25,"y")=0,DATEDIF(I933,'ObjProd (2)'!$C$25,"ym")=0,
   INT(('ObjProd (2)'!$C$25-EDATE(I933,DATEDIF(I933,'ObjProd (2)'!$C$25,"y")*12+DATEDIF(I933,'ObjProd (2)'!$C$25,"ym")))/7)=0),
   "&lt; 1 sem.",
   IF(DATEDIF(I933,'ObjProd (2)'!$C$25,"y")&gt;0,DATEDIF(I933,'ObjProd (2)'!$C$25,"y") &amp; " " &amp; IF(DATEDIF(I933,'ObjProd (2)'!$C$25,"y")=1,"an ","ans "),"") &amp;
   IF(DATEDIF(I933,'ObjProd (2)'!$C$25,"ym")&gt;0,DATEDIF(I933,'ObjProd (2)'!$C$25,"ym") &amp; " mois ", "") &amp;
   IF(INT(('ObjProd (2)'!$C$25-EDATE(I933,DATEDIF(I933,'ObjProd (2)'!$C$25,"y")*12+DATEDIF(I933,'ObjProd (2)'!$C$25,"ym")))/7)&gt;0,
      INT(('ObjProd (2)'!$C$25-EDATE(I933,DATEDIF(I933,'ObjProd (2)'!$C$25,"y")*12+DATEDIF(I933,'ObjProd (2)'!$C$25,"ym")))/7) &amp; " sem.",
      "")
)
)</f>
        <v xml:space="preserve">6 mois </v>
      </c>
      <c r="L933" s="11" t="str">
        <f t="shared" si="170"/>
        <v xml:space="preserve">XR7 </v>
      </c>
      <c r="M933" s="9">
        <f t="shared" si="166"/>
        <v>7</v>
      </c>
      <c r="N933" s="9" t="str" cm="1">
        <f t="array" aca="1" ref="N933" ca="1">LEFT(L933, IF(ISNUMBER(SUBSTITUTE(_xludf.MID(L933, 2, 1), ".", ",")), 1, 2))</f>
        <v>XR</v>
      </c>
      <c r="O933" s="19">
        <f t="shared" ca="1" si="172"/>
        <v>7</v>
      </c>
      <c r="P933" s="9" t="str">
        <f t="shared" ca="1" si="173"/>
        <v>E</v>
      </c>
      <c r="Q933" s="9" t="str">
        <f t="shared" ca="1" si="174"/>
        <v>7+</v>
      </c>
      <c r="R933" s="9" t="str">
        <f t="shared" ca="1" si="167"/>
        <v>E7+</v>
      </c>
      <c r="S933" t="str" cm="1">
        <f t="array" ref="S933">IF(ISBLANK(C933),"",IFERROR(INDEX(ListeSeries!$A$2:$A$1045, MATCH(1, (DatasScan!G933=ListeSeries!$B$2:$B$1045) * (DatasScan!H933&gt;=ListeSeries!$D$2:$D$1045) * (DatasScan!H933&lt;=ListeSeries!$E$2:$E$1045), 0)), "no match"))</f>
        <v>KENESI</v>
      </c>
      <c r="T933" s="7" t="str" cm="1">
        <f t="array" ref="T933">IF(ISBLANK(C933),"",IFERROR(INDEX(ListeSeries!$C$2:$C$1045, MATCH(1, (DatasScan!G933=ListeSeries!$B$2:$B$1045) * (DatasScan!H933&gt;=ListeSeries!$D$2:$D$1045) * (DatasScan!H933&lt;=ListeSeries!$E$2:$E$1045), 0)), "no match"))</f>
        <v>KHENEZI 11</v>
      </c>
      <c r="U933" s="11" t="str" cm="1">
        <f t="array" ref="U933">IF(ISBLANK(C933),"",IFERROR(INDEX(ListeSeries!$F$2:$F$1045, MATCH(1, (DatasScan!G933=ListeSeries!$B$2:$B$1045) * (DatasScan!H933&gt;=ListeSeries!$D$2:$D$1045) * (DatasScan!H933&lt;=ListeSeries!$E$2:$E$1045), 0)), "no match"))</f>
        <v>115-134</v>
      </c>
      <c r="X933" s="269"/>
    </row>
    <row r="934" spans="1:24" x14ac:dyDescent="0.25">
      <c r="A934" s="6" t="str">
        <f t="shared" si="168"/>
        <v>CHF hangar</v>
      </c>
      <c r="B934" s="272" t="s">
        <v>2272</v>
      </c>
      <c r="C934" s="190" t="s">
        <v>2194</v>
      </c>
      <c r="E934" s="11">
        <v>17</v>
      </c>
      <c r="F934" s="7" t="str">
        <f t="shared" si="171"/>
        <v>869320250219XR2</v>
      </c>
      <c r="G934" s="21" t="str">
        <f>IF(ISBLANK(C934),"",_xlfn.XLOOKUP(_xlfn.XLOOKUP(VALUE(LEFT(C934,4)),Souches!$B$2:$B$15000,Souches!$E$2:$E$15000),Varietes!$B$2:$B$500,Varietes!$C$2:$C$500))</f>
        <v>KNES</v>
      </c>
      <c r="H934" s="19">
        <f>IF(ISBLANK(C934),"",_xlfn.XLOOKUP(VALUE(LEFT(C934,4)),Souches!$B$2:$B$15000,Souches!$D$2:$D$15000))</f>
        <v>137</v>
      </c>
      <c r="I934" s="10">
        <f t="shared" si="169"/>
        <v>45707</v>
      </c>
      <c r="J934" s="19">
        <f>IF(I934="","",INT(('ObjProd (2)'!$C$25-I934)/7 * (ABS('ObjProd (2)'!$C$25-I934)&gt;=7)))</f>
        <v>30</v>
      </c>
      <c r="K934" s="10" t="str">
        <f>IF(I934="","",
IF(AND(DATEDIF(I934,'ObjProd (2)'!$C$25,"y")=0,DATEDIF(I934,'ObjProd (2)'!$C$25,"ym")=0,
   INT(('ObjProd (2)'!$C$25-EDATE(I934,DATEDIF(I934,'ObjProd (2)'!$C$25,"y")*12+DATEDIF(I934,'ObjProd (2)'!$C$25,"ym")))/7)=0),
   "&lt; 1 sem.",
   IF(DATEDIF(I934,'ObjProd (2)'!$C$25,"y")&gt;0,DATEDIF(I934,'ObjProd (2)'!$C$25,"y") &amp; " " &amp; IF(DATEDIF(I934,'ObjProd (2)'!$C$25,"y")=1,"an ","ans "),"") &amp;
   IF(DATEDIF(I934,'ObjProd (2)'!$C$25,"ym")&gt;0,DATEDIF(I934,'ObjProd (2)'!$C$25,"ym") &amp; " mois ", "") &amp;
   IF(INT(('ObjProd (2)'!$C$25-EDATE(I934,DATEDIF(I934,'ObjProd (2)'!$C$25,"y")*12+DATEDIF(I934,'ObjProd (2)'!$C$25,"ym")))/7)&gt;0,
      INT(('ObjProd (2)'!$C$25-EDATE(I934,DATEDIF(I934,'ObjProd (2)'!$C$25,"y")*12+DATEDIF(I934,'ObjProd (2)'!$C$25,"ym")))/7) &amp; " sem.",
      "")
)
)</f>
        <v>6 mois 4 sem.</v>
      </c>
      <c r="L934" s="11" t="str">
        <f t="shared" si="170"/>
        <v xml:space="preserve">XR2 </v>
      </c>
      <c r="M934" s="9">
        <f t="shared" si="166"/>
        <v>17</v>
      </c>
      <c r="N934" s="9" t="str" cm="1">
        <f t="array" aca="1" ref="N934" ca="1">LEFT(L934, IF(ISNUMBER(SUBSTITUTE(_xludf.MID(L934, 2, 1), ".", ",")), 1, 2))</f>
        <v>XR</v>
      </c>
      <c r="O934" s="19">
        <f t="shared" ca="1" si="172"/>
        <v>2</v>
      </c>
      <c r="P934" s="9" t="str">
        <f t="shared" ca="1" si="173"/>
        <v>E</v>
      </c>
      <c r="Q934" s="9">
        <f t="shared" ca="1" si="174"/>
        <v>2</v>
      </c>
      <c r="R934" s="9" t="str">
        <f t="shared" ca="1" si="167"/>
        <v>E2</v>
      </c>
      <c r="S934" t="str" cm="1">
        <f t="array" ref="S934">IF(ISBLANK(C934),"",IFERROR(INDEX(ListeSeries!$A$2:$A$1045, MATCH(1, (DatasScan!G934=ListeSeries!$B$2:$B$1045) * (DatasScan!H934&gt;=ListeSeries!$D$2:$D$1045) * (DatasScan!H934&lt;=ListeSeries!$E$2:$E$1045), 0)), "no match"))</f>
        <v>KENESI</v>
      </c>
      <c r="T934" s="7" t="str" cm="1">
        <f t="array" ref="T934">IF(ISBLANK(C934),"",IFERROR(INDEX(ListeSeries!$C$2:$C$1045, MATCH(1, (DatasScan!G934=ListeSeries!$B$2:$B$1045) * (DatasScan!H934&gt;=ListeSeries!$D$2:$D$1045) * (DatasScan!H934&lt;=ListeSeries!$E$2:$E$1045), 0)), "no match"))</f>
        <v>KHENEZI 12</v>
      </c>
      <c r="U934" s="11" t="str" cm="1">
        <f t="array" ref="U934">IF(ISBLANK(C934),"",IFERROR(INDEX(ListeSeries!$F$2:$F$1045, MATCH(1, (DatasScan!G934=ListeSeries!$B$2:$B$1045) * (DatasScan!H934&gt;=ListeSeries!$D$2:$D$1045) * (DatasScan!H934&lt;=ListeSeries!$E$2:$E$1045), 0)), "no match"))</f>
        <v>135-139</v>
      </c>
      <c r="X934" s="269"/>
    </row>
    <row r="935" spans="1:24" x14ac:dyDescent="0.25">
      <c r="A935" s="6" t="str">
        <f t="shared" si="168"/>
        <v>CHF hangar</v>
      </c>
      <c r="B935" s="272" t="s">
        <v>2272</v>
      </c>
      <c r="C935" s="190" t="s">
        <v>2195</v>
      </c>
      <c r="E935" s="11">
        <v>11</v>
      </c>
      <c r="F935" s="7" t="str">
        <f t="shared" si="171"/>
        <v>869320250314XR2</v>
      </c>
      <c r="G935" s="21" t="str">
        <f>IF(ISBLANK(C935),"",_xlfn.XLOOKUP(_xlfn.XLOOKUP(VALUE(LEFT(C935,4)),Souches!$B$2:$B$15000,Souches!$E$2:$E$15000),Varietes!$B$2:$B$500,Varietes!$C$2:$C$500))</f>
        <v>KNES</v>
      </c>
      <c r="H935" s="19">
        <f>IF(ISBLANK(C935),"",_xlfn.XLOOKUP(VALUE(LEFT(C935,4)),Souches!$B$2:$B$15000,Souches!$D$2:$D$15000))</f>
        <v>137</v>
      </c>
      <c r="I935" s="10">
        <f t="shared" si="169"/>
        <v>45730</v>
      </c>
      <c r="J935" s="19">
        <f>IF(I935="","",INT(('ObjProd (2)'!$C$25-I935)/7 * (ABS('ObjProd (2)'!$C$25-I935)&gt;=7)))</f>
        <v>26</v>
      </c>
      <c r="K935" s="10" t="str">
        <f>IF(I935="","",
IF(AND(DATEDIF(I935,'ObjProd (2)'!$C$25,"y")=0,DATEDIF(I935,'ObjProd (2)'!$C$25,"ym")=0,
   INT(('ObjProd (2)'!$C$25-EDATE(I935,DATEDIF(I935,'ObjProd (2)'!$C$25,"y")*12+DATEDIF(I935,'ObjProd (2)'!$C$25,"ym")))/7)=0),
   "&lt; 1 sem.",
   IF(DATEDIF(I935,'ObjProd (2)'!$C$25,"y")&gt;0,DATEDIF(I935,'ObjProd (2)'!$C$25,"y") &amp; " " &amp; IF(DATEDIF(I935,'ObjProd (2)'!$C$25,"y")=1,"an ","ans "),"") &amp;
   IF(DATEDIF(I935,'ObjProd (2)'!$C$25,"ym")&gt;0,DATEDIF(I935,'ObjProd (2)'!$C$25,"ym") &amp; " mois ", "") &amp;
   IF(INT(('ObjProd (2)'!$C$25-EDATE(I935,DATEDIF(I935,'ObjProd (2)'!$C$25,"y")*12+DATEDIF(I935,'ObjProd (2)'!$C$25,"ym")))/7)&gt;0,
      INT(('ObjProd (2)'!$C$25-EDATE(I935,DATEDIF(I935,'ObjProd (2)'!$C$25,"y")*12+DATEDIF(I935,'ObjProd (2)'!$C$25,"ym")))/7) &amp; " sem.",
      "")
)
)</f>
        <v xml:space="preserve">6 mois </v>
      </c>
      <c r="L935" s="11" t="str">
        <f t="shared" si="170"/>
        <v xml:space="preserve">XR2 </v>
      </c>
      <c r="M935" s="9">
        <f t="shared" si="166"/>
        <v>11</v>
      </c>
      <c r="N935" s="9" t="str" cm="1">
        <f t="array" aca="1" ref="N935" ca="1">LEFT(L935, IF(ISNUMBER(SUBSTITUTE(_xludf.MID(L935, 2, 1), ".", ",")), 1, 2))</f>
        <v>XR</v>
      </c>
      <c r="O935" s="19">
        <f t="shared" ca="1" si="172"/>
        <v>2</v>
      </c>
      <c r="P935" s="9" t="str">
        <f t="shared" ca="1" si="173"/>
        <v>E</v>
      </c>
      <c r="Q935" s="9">
        <f t="shared" ca="1" si="174"/>
        <v>2</v>
      </c>
      <c r="R935" s="9" t="str">
        <f t="shared" ca="1" si="167"/>
        <v>E2</v>
      </c>
      <c r="S935" t="str" cm="1">
        <f t="array" ref="S935">IF(ISBLANK(C935),"",IFERROR(INDEX(ListeSeries!$A$2:$A$1045, MATCH(1, (DatasScan!G935=ListeSeries!$B$2:$B$1045) * (DatasScan!H935&gt;=ListeSeries!$D$2:$D$1045) * (DatasScan!H935&lt;=ListeSeries!$E$2:$E$1045), 0)), "no match"))</f>
        <v>KENESI</v>
      </c>
      <c r="T935" s="7" t="str" cm="1">
        <f t="array" ref="T935">IF(ISBLANK(C935),"",IFERROR(INDEX(ListeSeries!$C$2:$C$1045, MATCH(1, (DatasScan!G935=ListeSeries!$B$2:$B$1045) * (DatasScan!H935&gt;=ListeSeries!$D$2:$D$1045) * (DatasScan!H935&lt;=ListeSeries!$E$2:$E$1045), 0)), "no match"))</f>
        <v>KHENEZI 12</v>
      </c>
      <c r="U935" s="11" t="str" cm="1">
        <f t="array" ref="U935">IF(ISBLANK(C935),"",IFERROR(INDEX(ListeSeries!$F$2:$F$1045, MATCH(1, (DatasScan!G935=ListeSeries!$B$2:$B$1045) * (DatasScan!H935&gt;=ListeSeries!$D$2:$D$1045) * (DatasScan!H935&lt;=ListeSeries!$E$2:$E$1045), 0)), "no match"))</f>
        <v>135-139</v>
      </c>
      <c r="X935" s="269"/>
    </row>
    <row r="936" spans="1:24" x14ac:dyDescent="0.25">
      <c r="A936" s="6" t="str">
        <f t="shared" si="168"/>
        <v>CHF hangar</v>
      </c>
      <c r="B936" s="272" t="s">
        <v>2272</v>
      </c>
      <c r="C936" s="190" t="s">
        <v>2196</v>
      </c>
      <c r="E936" s="11">
        <v>4</v>
      </c>
      <c r="F936" s="7" t="str">
        <f t="shared" si="171"/>
        <v>853420250206XR5</v>
      </c>
      <c r="G936" s="21" t="str">
        <f>IF(ISBLANK(C936),"",_xlfn.XLOOKUP(_xlfn.XLOOKUP(VALUE(LEFT(C936,4)),Souches!$B$2:$B$15000,Souches!$E$2:$E$15000),Varietes!$B$2:$B$500,Varietes!$C$2:$C$500))</f>
        <v>KNES</v>
      </c>
      <c r="H936" s="19">
        <f>IF(ISBLANK(C936),"",_xlfn.XLOOKUP(VALUE(LEFT(C936,4)),Souches!$B$2:$B$15000,Souches!$D$2:$D$15000))</f>
        <v>130</v>
      </c>
      <c r="I936" s="10">
        <f t="shared" si="169"/>
        <v>45694</v>
      </c>
      <c r="J936" s="19">
        <f>IF(I936="","",INT(('ObjProd (2)'!$C$25-I936)/7 * (ABS('ObjProd (2)'!$C$25-I936)&gt;=7)))</f>
        <v>32</v>
      </c>
      <c r="K936" s="10" t="str">
        <f>IF(I936="","",
IF(AND(DATEDIF(I936,'ObjProd (2)'!$C$25,"y")=0,DATEDIF(I936,'ObjProd (2)'!$C$25,"ym")=0,
   INT(('ObjProd (2)'!$C$25-EDATE(I936,DATEDIF(I936,'ObjProd (2)'!$C$25,"y")*12+DATEDIF(I936,'ObjProd (2)'!$C$25,"ym")))/7)=0),
   "&lt; 1 sem.",
   IF(DATEDIF(I936,'ObjProd (2)'!$C$25,"y")&gt;0,DATEDIF(I936,'ObjProd (2)'!$C$25,"y") &amp; " " &amp; IF(DATEDIF(I936,'ObjProd (2)'!$C$25,"y")=1,"an ","ans "),"") &amp;
   IF(DATEDIF(I936,'ObjProd (2)'!$C$25,"ym")&gt;0,DATEDIF(I936,'ObjProd (2)'!$C$25,"ym") &amp; " mois ", "") &amp;
   IF(INT(('ObjProd (2)'!$C$25-EDATE(I936,DATEDIF(I936,'ObjProd (2)'!$C$25,"y")*12+DATEDIF(I936,'ObjProd (2)'!$C$25,"ym")))/7)&gt;0,
      INT(('ObjProd (2)'!$C$25-EDATE(I936,DATEDIF(I936,'ObjProd (2)'!$C$25,"y")*12+DATEDIF(I936,'ObjProd (2)'!$C$25,"ym")))/7) &amp; " sem.",
      "")
)
)</f>
        <v>7 mois 1 sem.</v>
      </c>
      <c r="L936" s="11" t="str">
        <f t="shared" si="170"/>
        <v xml:space="preserve">XR5 </v>
      </c>
      <c r="M936" s="9">
        <f t="shared" si="166"/>
        <v>4</v>
      </c>
      <c r="N936" s="9" t="str" cm="1">
        <f t="array" aca="1" ref="N936" ca="1">LEFT(L936, IF(ISNUMBER(SUBSTITUTE(_xludf.MID(L936, 2, 1), ".", ",")), 1, 2))</f>
        <v>XR</v>
      </c>
      <c r="O936" s="19">
        <f t="shared" ca="1" si="172"/>
        <v>5</v>
      </c>
      <c r="P936" s="9" t="str">
        <f t="shared" ca="1" si="173"/>
        <v>E</v>
      </c>
      <c r="Q936" s="9">
        <f t="shared" ca="1" si="174"/>
        <v>5</v>
      </c>
      <c r="R936" s="9" t="str">
        <f t="shared" ca="1" si="167"/>
        <v>E5</v>
      </c>
      <c r="S936" t="str" cm="1">
        <f t="array" ref="S936">IF(ISBLANK(C936),"",IFERROR(INDEX(ListeSeries!$A$2:$A$1045, MATCH(1, (DatasScan!G936=ListeSeries!$B$2:$B$1045) * (DatasScan!H936&gt;=ListeSeries!$D$2:$D$1045) * (DatasScan!H936&lt;=ListeSeries!$E$2:$E$1045), 0)), "no match"))</f>
        <v>KENESI</v>
      </c>
      <c r="T936" s="7" t="str" cm="1">
        <f t="array" ref="T936">IF(ISBLANK(C936),"",IFERROR(INDEX(ListeSeries!$C$2:$C$1045, MATCH(1, (DatasScan!G936=ListeSeries!$B$2:$B$1045) * (DatasScan!H936&gt;=ListeSeries!$D$2:$D$1045) * (DatasScan!H936&lt;=ListeSeries!$E$2:$E$1045), 0)), "no match"))</f>
        <v>KHENEZI 11</v>
      </c>
      <c r="U936" s="11" t="str" cm="1">
        <f t="array" ref="U936">IF(ISBLANK(C936),"",IFERROR(INDEX(ListeSeries!$F$2:$F$1045, MATCH(1, (DatasScan!G936=ListeSeries!$B$2:$B$1045) * (DatasScan!H936&gt;=ListeSeries!$D$2:$D$1045) * (DatasScan!H936&lt;=ListeSeries!$E$2:$E$1045), 0)), "no match"))</f>
        <v>115-134</v>
      </c>
      <c r="X936" s="269"/>
    </row>
    <row r="937" spans="1:24" x14ac:dyDescent="0.25">
      <c r="A937" s="6" t="str">
        <f t="shared" si="168"/>
        <v>CHF hangar</v>
      </c>
      <c r="B937" s="272" t="s">
        <v>2272</v>
      </c>
      <c r="C937" s="190" t="s">
        <v>2197</v>
      </c>
      <c r="E937" s="11">
        <v>4</v>
      </c>
      <c r="F937" s="7" t="str">
        <f t="shared" si="171"/>
        <v>836020250206XR4</v>
      </c>
      <c r="G937" s="21" t="str">
        <f>IF(ISBLANK(C937),"",_xlfn.XLOOKUP(_xlfn.XLOOKUP(VALUE(LEFT(C937,4)),Souches!$B$2:$B$15000,Souches!$E$2:$E$15000),Varietes!$B$2:$B$500,Varietes!$C$2:$C$500))</f>
        <v>KNES</v>
      </c>
      <c r="H937" s="19">
        <f>IF(ISBLANK(C937),"",_xlfn.XLOOKUP(VALUE(LEFT(C937,4)),Souches!$B$2:$B$15000,Souches!$D$2:$D$15000))</f>
        <v>110</v>
      </c>
      <c r="I937" s="10">
        <f t="shared" si="169"/>
        <v>45694</v>
      </c>
      <c r="J937" s="19">
        <f>IF(I937="","",INT(('ObjProd (2)'!$C$25-I937)/7 * (ABS('ObjProd (2)'!$C$25-I937)&gt;=7)))</f>
        <v>32</v>
      </c>
      <c r="K937" s="10" t="str">
        <f>IF(I937="","",
IF(AND(DATEDIF(I937,'ObjProd (2)'!$C$25,"y")=0,DATEDIF(I937,'ObjProd (2)'!$C$25,"ym")=0,
   INT(('ObjProd (2)'!$C$25-EDATE(I937,DATEDIF(I937,'ObjProd (2)'!$C$25,"y")*12+DATEDIF(I937,'ObjProd (2)'!$C$25,"ym")))/7)=0),
   "&lt; 1 sem.",
   IF(DATEDIF(I937,'ObjProd (2)'!$C$25,"y")&gt;0,DATEDIF(I937,'ObjProd (2)'!$C$25,"y") &amp; " " &amp; IF(DATEDIF(I937,'ObjProd (2)'!$C$25,"y")=1,"an ","ans "),"") &amp;
   IF(DATEDIF(I937,'ObjProd (2)'!$C$25,"ym")&gt;0,DATEDIF(I937,'ObjProd (2)'!$C$25,"ym") &amp; " mois ", "") &amp;
   IF(INT(('ObjProd (2)'!$C$25-EDATE(I937,DATEDIF(I937,'ObjProd (2)'!$C$25,"y")*12+DATEDIF(I937,'ObjProd (2)'!$C$25,"ym")))/7)&gt;0,
      INT(('ObjProd (2)'!$C$25-EDATE(I937,DATEDIF(I937,'ObjProd (2)'!$C$25,"y")*12+DATEDIF(I937,'ObjProd (2)'!$C$25,"ym")))/7) &amp; " sem.",
      "")
)
)</f>
        <v>7 mois 1 sem.</v>
      </c>
      <c r="L937" s="11" t="str">
        <f t="shared" si="170"/>
        <v xml:space="preserve">XR4 </v>
      </c>
      <c r="M937" s="9">
        <f t="shared" si="166"/>
        <v>4</v>
      </c>
      <c r="N937" s="9" t="str" cm="1">
        <f t="array" aca="1" ref="N937" ca="1">LEFT(L937, IF(ISNUMBER(SUBSTITUTE(_xludf.MID(L937, 2, 1), ".", ",")), 1, 2))</f>
        <v>XR</v>
      </c>
      <c r="O937" s="19">
        <f t="shared" ca="1" si="172"/>
        <v>4</v>
      </c>
      <c r="P937" s="9" t="str">
        <f t="shared" ca="1" si="173"/>
        <v>E</v>
      </c>
      <c r="Q937" s="9">
        <f t="shared" ca="1" si="174"/>
        <v>4</v>
      </c>
      <c r="R937" s="9" t="str">
        <f t="shared" ca="1" si="167"/>
        <v>E4</v>
      </c>
      <c r="S937" t="str" cm="1">
        <f t="array" ref="S937">IF(ISBLANK(C937),"",IFERROR(INDEX(ListeSeries!$A$2:$A$1045, MATCH(1, (DatasScan!G937=ListeSeries!$B$2:$B$1045) * (DatasScan!H937&gt;=ListeSeries!$D$2:$D$1045) * (DatasScan!H937&lt;=ListeSeries!$E$2:$E$1045), 0)), "no match"))</f>
        <v>KENESI</v>
      </c>
      <c r="T937" s="7" t="str" cm="1">
        <f t="array" ref="T937">IF(ISBLANK(C937),"",IFERROR(INDEX(ListeSeries!$C$2:$C$1045, MATCH(1, (DatasScan!G937=ListeSeries!$B$2:$B$1045) * (DatasScan!H937&gt;=ListeSeries!$D$2:$D$1045) * (DatasScan!H937&lt;=ListeSeries!$E$2:$E$1045), 0)), "no match"))</f>
        <v>KHENEZI 10</v>
      </c>
      <c r="U937" s="11" t="str" cm="1">
        <f t="array" ref="U937">IF(ISBLANK(C937),"",IFERROR(INDEX(ListeSeries!$F$2:$F$1045, MATCH(1, (DatasScan!G937=ListeSeries!$B$2:$B$1045) * (DatasScan!H937&gt;=ListeSeries!$D$2:$D$1045) * (DatasScan!H937&lt;=ListeSeries!$E$2:$E$1045), 0)), "no match"))</f>
        <v>95-114</v>
      </c>
      <c r="X937" s="269"/>
    </row>
    <row r="938" spans="1:24" x14ac:dyDescent="0.25">
      <c r="A938" s="6" t="str">
        <f t="shared" si="168"/>
        <v>CHF hangar</v>
      </c>
      <c r="B938" s="272" t="s">
        <v>2272</v>
      </c>
      <c r="C938" s="190" t="s">
        <v>2198</v>
      </c>
      <c r="E938" s="11">
        <v>1</v>
      </c>
      <c r="F938" s="7" t="str">
        <f t="shared" si="171"/>
        <v>853520250206XR4</v>
      </c>
      <c r="G938" s="21" t="str">
        <f>IF(ISBLANK(C938),"",_xlfn.XLOOKUP(_xlfn.XLOOKUP(VALUE(LEFT(C938,4)),Souches!$B$2:$B$15000,Souches!$E$2:$E$15000),Varietes!$B$2:$B$500,Varietes!$C$2:$C$500))</f>
        <v>KNES</v>
      </c>
      <c r="H938" s="19">
        <f>IF(ISBLANK(C938),"",_xlfn.XLOOKUP(VALUE(LEFT(C938,4)),Souches!$B$2:$B$15000,Souches!$D$2:$D$15000))</f>
        <v>131</v>
      </c>
      <c r="I938" s="10">
        <f t="shared" si="169"/>
        <v>45694</v>
      </c>
      <c r="J938" s="19">
        <f>IF(I938="","",INT(('ObjProd (2)'!$C$25-I938)/7 * (ABS('ObjProd (2)'!$C$25-I938)&gt;=7)))</f>
        <v>32</v>
      </c>
      <c r="K938" s="10" t="str">
        <f>IF(I938="","",
IF(AND(DATEDIF(I938,'ObjProd (2)'!$C$25,"y")=0,DATEDIF(I938,'ObjProd (2)'!$C$25,"ym")=0,
   INT(('ObjProd (2)'!$C$25-EDATE(I938,DATEDIF(I938,'ObjProd (2)'!$C$25,"y")*12+DATEDIF(I938,'ObjProd (2)'!$C$25,"ym")))/7)=0),
   "&lt; 1 sem.",
   IF(DATEDIF(I938,'ObjProd (2)'!$C$25,"y")&gt;0,DATEDIF(I938,'ObjProd (2)'!$C$25,"y") &amp; " " &amp; IF(DATEDIF(I938,'ObjProd (2)'!$C$25,"y")=1,"an ","ans "),"") &amp;
   IF(DATEDIF(I938,'ObjProd (2)'!$C$25,"ym")&gt;0,DATEDIF(I938,'ObjProd (2)'!$C$25,"ym") &amp; " mois ", "") &amp;
   IF(INT(('ObjProd (2)'!$C$25-EDATE(I938,DATEDIF(I938,'ObjProd (2)'!$C$25,"y")*12+DATEDIF(I938,'ObjProd (2)'!$C$25,"ym")))/7)&gt;0,
      INT(('ObjProd (2)'!$C$25-EDATE(I938,DATEDIF(I938,'ObjProd (2)'!$C$25,"y")*12+DATEDIF(I938,'ObjProd (2)'!$C$25,"ym")))/7) &amp; " sem.",
      "")
)
)</f>
        <v>7 mois 1 sem.</v>
      </c>
      <c r="L938" s="11" t="str">
        <f t="shared" si="170"/>
        <v xml:space="preserve">XR4 </v>
      </c>
      <c r="M938" s="9">
        <f t="shared" si="166"/>
        <v>1</v>
      </c>
      <c r="N938" s="9" t="str" cm="1">
        <f t="array" aca="1" ref="N938" ca="1">LEFT(L938, IF(ISNUMBER(SUBSTITUTE(_xludf.MID(L938, 2, 1), ".", ",")), 1, 2))</f>
        <v>XR</v>
      </c>
      <c r="O938" s="19">
        <f t="shared" ca="1" si="172"/>
        <v>4</v>
      </c>
      <c r="P938" s="9" t="str">
        <f t="shared" ca="1" si="173"/>
        <v>E</v>
      </c>
      <c r="Q938" s="9">
        <f t="shared" ca="1" si="174"/>
        <v>4</v>
      </c>
      <c r="R938" s="9" t="str">
        <f t="shared" ca="1" si="167"/>
        <v>E4</v>
      </c>
      <c r="S938" t="str" cm="1">
        <f t="array" ref="S938">IF(ISBLANK(C938),"",IFERROR(INDEX(ListeSeries!$A$2:$A$1045, MATCH(1, (DatasScan!G938=ListeSeries!$B$2:$B$1045) * (DatasScan!H938&gt;=ListeSeries!$D$2:$D$1045) * (DatasScan!H938&lt;=ListeSeries!$E$2:$E$1045), 0)), "no match"))</f>
        <v>KENESI</v>
      </c>
      <c r="T938" s="7" t="str" cm="1">
        <f t="array" ref="T938">IF(ISBLANK(C938),"",IFERROR(INDEX(ListeSeries!$C$2:$C$1045, MATCH(1, (DatasScan!G938=ListeSeries!$B$2:$B$1045) * (DatasScan!H938&gt;=ListeSeries!$D$2:$D$1045) * (DatasScan!H938&lt;=ListeSeries!$E$2:$E$1045), 0)), "no match"))</f>
        <v>KHENEZI 11</v>
      </c>
      <c r="U938" s="11" t="str" cm="1">
        <f t="array" ref="U938">IF(ISBLANK(C938),"",IFERROR(INDEX(ListeSeries!$F$2:$F$1045, MATCH(1, (DatasScan!G938=ListeSeries!$B$2:$B$1045) * (DatasScan!H938&gt;=ListeSeries!$D$2:$D$1045) * (DatasScan!H938&lt;=ListeSeries!$E$2:$E$1045), 0)), "no match"))</f>
        <v>115-134</v>
      </c>
      <c r="X938" s="269"/>
    </row>
    <row r="939" spans="1:24" x14ac:dyDescent="0.25">
      <c r="A939" s="6" t="str">
        <f t="shared" si="168"/>
        <v>CHF hangar</v>
      </c>
      <c r="B939" s="272" t="s">
        <v>2272</v>
      </c>
      <c r="C939" s="190" t="s">
        <v>2199</v>
      </c>
      <c r="E939" s="11">
        <v>5</v>
      </c>
      <c r="F939" s="7" t="str">
        <f t="shared" si="171"/>
        <v>869320250206XR2</v>
      </c>
      <c r="G939" s="21" t="str">
        <f>IF(ISBLANK(C939),"",_xlfn.XLOOKUP(_xlfn.XLOOKUP(VALUE(LEFT(C939,4)),Souches!$B$2:$B$15000,Souches!$E$2:$E$15000),Varietes!$B$2:$B$500,Varietes!$C$2:$C$500))</f>
        <v>KNES</v>
      </c>
      <c r="H939" s="19">
        <f>IF(ISBLANK(C939),"",_xlfn.XLOOKUP(VALUE(LEFT(C939,4)),Souches!$B$2:$B$15000,Souches!$D$2:$D$15000))</f>
        <v>137</v>
      </c>
      <c r="I939" s="10">
        <f t="shared" si="169"/>
        <v>45694</v>
      </c>
      <c r="J939" s="19">
        <f>IF(I939="","",INT(('ObjProd (2)'!$C$25-I939)/7 * (ABS('ObjProd (2)'!$C$25-I939)&gt;=7)))</f>
        <v>32</v>
      </c>
      <c r="K939" s="10" t="str">
        <f>IF(I939="","",
IF(AND(DATEDIF(I939,'ObjProd (2)'!$C$25,"y")=0,DATEDIF(I939,'ObjProd (2)'!$C$25,"ym")=0,
   INT(('ObjProd (2)'!$C$25-EDATE(I939,DATEDIF(I939,'ObjProd (2)'!$C$25,"y")*12+DATEDIF(I939,'ObjProd (2)'!$C$25,"ym")))/7)=0),
   "&lt; 1 sem.",
   IF(DATEDIF(I939,'ObjProd (2)'!$C$25,"y")&gt;0,DATEDIF(I939,'ObjProd (2)'!$C$25,"y") &amp; " " &amp; IF(DATEDIF(I939,'ObjProd (2)'!$C$25,"y")=1,"an ","ans "),"") &amp;
   IF(DATEDIF(I939,'ObjProd (2)'!$C$25,"ym")&gt;0,DATEDIF(I939,'ObjProd (2)'!$C$25,"ym") &amp; " mois ", "") &amp;
   IF(INT(('ObjProd (2)'!$C$25-EDATE(I939,DATEDIF(I939,'ObjProd (2)'!$C$25,"y")*12+DATEDIF(I939,'ObjProd (2)'!$C$25,"ym")))/7)&gt;0,
      INT(('ObjProd (2)'!$C$25-EDATE(I939,DATEDIF(I939,'ObjProd (2)'!$C$25,"y")*12+DATEDIF(I939,'ObjProd (2)'!$C$25,"ym")))/7) &amp; " sem.",
      "")
)
)</f>
        <v>7 mois 1 sem.</v>
      </c>
      <c r="L939" s="11" t="str">
        <f t="shared" si="170"/>
        <v xml:space="preserve">XR2 </v>
      </c>
      <c r="M939" s="9">
        <f t="shared" si="166"/>
        <v>5</v>
      </c>
      <c r="N939" s="9" t="str" cm="1">
        <f t="array" aca="1" ref="N939" ca="1">LEFT(L939, IF(ISNUMBER(SUBSTITUTE(_xludf.MID(L939, 2, 1), ".", ",")), 1, 2))</f>
        <v>XR</v>
      </c>
      <c r="O939" s="19">
        <f t="shared" ca="1" si="172"/>
        <v>2</v>
      </c>
      <c r="P939" s="9" t="str">
        <f t="shared" ca="1" si="173"/>
        <v>E</v>
      </c>
      <c r="Q939" s="9">
        <f t="shared" ca="1" si="174"/>
        <v>2</v>
      </c>
      <c r="R939" s="9" t="str">
        <f t="shared" ca="1" si="167"/>
        <v>E2</v>
      </c>
      <c r="S939" t="str" cm="1">
        <f t="array" ref="S939">IF(ISBLANK(C939),"",IFERROR(INDEX(ListeSeries!$A$2:$A$1045, MATCH(1, (DatasScan!G939=ListeSeries!$B$2:$B$1045) * (DatasScan!H939&gt;=ListeSeries!$D$2:$D$1045) * (DatasScan!H939&lt;=ListeSeries!$E$2:$E$1045), 0)), "no match"))</f>
        <v>KENESI</v>
      </c>
      <c r="T939" s="7" t="str" cm="1">
        <f t="array" ref="T939">IF(ISBLANK(C939),"",IFERROR(INDEX(ListeSeries!$C$2:$C$1045, MATCH(1, (DatasScan!G939=ListeSeries!$B$2:$B$1045) * (DatasScan!H939&gt;=ListeSeries!$D$2:$D$1045) * (DatasScan!H939&lt;=ListeSeries!$E$2:$E$1045), 0)), "no match"))</f>
        <v>KHENEZI 12</v>
      </c>
      <c r="U939" s="11" t="str" cm="1">
        <f t="array" ref="U939">IF(ISBLANK(C939),"",IFERROR(INDEX(ListeSeries!$F$2:$F$1045, MATCH(1, (DatasScan!G939=ListeSeries!$B$2:$B$1045) * (DatasScan!H939&gt;=ListeSeries!$D$2:$D$1045) * (DatasScan!H939&lt;=ListeSeries!$E$2:$E$1045), 0)), "no match"))</f>
        <v>135-139</v>
      </c>
      <c r="X939" s="269"/>
    </row>
    <row r="940" spans="1:24" x14ac:dyDescent="0.25">
      <c r="A940" s="6" t="str">
        <f t="shared" si="168"/>
        <v>CHF hangar</v>
      </c>
      <c r="B940" s="272" t="s">
        <v>2272</v>
      </c>
      <c r="C940" s="190" t="s">
        <v>2200</v>
      </c>
      <c r="E940" s="11">
        <v>5</v>
      </c>
      <c r="F940" s="7" t="str">
        <f t="shared" si="171"/>
        <v>869320250219XR1</v>
      </c>
      <c r="G940" s="21" t="str">
        <f>IF(ISBLANK(C940),"",_xlfn.XLOOKUP(_xlfn.XLOOKUP(VALUE(LEFT(C940,4)),Souches!$B$2:$B$15000,Souches!$E$2:$E$15000),Varietes!$B$2:$B$500,Varietes!$C$2:$C$500))</f>
        <v>KNES</v>
      </c>
      <c r="H940" s="19">
        <f>IF(ISBLANK(C940),"",_xlfn.XLOOKUP(VALUE(LEFT(C940,4)),Souches!$B$2:$B$15000,Souches!$D$2:$D$15000))</f>
        <v>137</v>
      </c>
      <c r="I940" s="10">
        <f t="shared" si="169"/>
        <v>45707</v>
      </c>
      <c r="J940" s="19">
        <f>IF(I940="","",INT(('ObjProd (2)'!$C$25-I940)/7 * (ABS('ObjProd (2)'!$C$25-I940)&gt;=7)))</f>
        <v>30</v>
      </c>
      <c r="K940" s="10" t="str">
        <f>IF(I940="","",
IF(AND(DATEDIF(I940,'ObjProd (2)'!$C$25,"y")=0,DATEDIF(I940,'ObjProd (2)'!$C$25,"ym")=0,
   INT(('ObjProd (2)'!$C$25-EDATE(I940,DATEDIF(I940,'ObjProd (2)'!$C$25,"y")*12+DATEDIF(I940,'ObjProd (2)'!$C$25,"ym")))/7)=0),
   "&lt; 1 sem.",
   IF(DATEDIF(I940,'ObjProd (2)'!$C$25,"y")&gt;0,DATEDIF(I940,'ObjProd (2)'!$C$25,"y") &amp; " " &amp; IF(DATEDIF(I940,'ObjProd (2)'!$C$25,"y")=1,"an ","ans "),"") &amp;
   IF(DATEDIF(I940,'ObjProd (2)'!$C$25,"ym")&gt;0,DATEDIF(I940,'ObjProd (2)'!$C$25,"ym") &amp; " mois ", "") &amp;
   IF(INT(('ObjProd (2)'!$C$25-EDATE(I940,DATEDIF(I940,'ObjProd (2)'!$C$25,"y")*12+DATEDIF(I940,'ObjProd (2)'!$C$25,"ym")))/7)&gt;0,
      INT(('ObjProd (2)'!$C$25-EDATE(I940,DATEDIF(I940,'ObjProd (2)'!$C$25,"y")*12+DATEDIF(I940,'ObjProd (2)'!$C$25,"ym")))/7) &amp; " sem.",
      "")
)
)</f>
        <v>6 mois 4 sem.</v>
      </c>
      <c r="L940" s="11" t="str">
        <f t="shared" si="170"/>
        <v>XR13</v>
      </c>
      <c r="M940" s="9">
        <f t="shared" si="166"/>
        <v>5</v>
      </c>
      <c r="N940" s="9" t="str" cm="1">
        <f t="array" aca="1" ref="N940" ca="1">LEFT(L940, IF(ISNUMBER(SUBSTITUTE(_xludf.MID(L940, 2, 1), ".", ",")), 1, 2))</f>
        <v>XR</v>
      </c>
      <c r="O940" s="19">
        <f t="shared" ca="1" si="172"/>
        <v>13</v>
      </c>
      <c r="P940" s="9" t="str">
        <f t="shared" ca="1" si="173"/>
        <v>E</v>
      </c>
      <c r="Q940" s="9" t="str">
        <f t="shared" ca="1" si="174"/>
        <v>7+</v>
      </c>
      <c r="R940" s="9" t="str">
        <f t="shared" ca="1" si="167"/>
        <v>E7+</v>
      </c>
      <c r="S940" t="str" cm="1">
        <f t="array" ref="S940">IF(ISBLANK(C940),"",IFERROR(INDEX(ListeSeries!$A$2:$A$1045, MATCH(1, (DatasScan!G940=ListeSeries!$B$2:$B$1045) * (DatasScan!H940&gt;=ListeSeries!$D$2:$D$1045) * (DatasScan!H940&lt;=ListeSeries!$E$2:$E$1045), 0)), "no match"))</f>
        <v>KENESI</v>
      </c>
      <c r="T940" s="7" t="str" cm="1">
        <f t="array" ref="T940">IF(ISBLANK(C940),"",IFERROR(INDEX(ListeSeries!$C$2:$C$1045, MATCH(1, (DatasScan!G940=ListeSeries!$B$2:$B$1045) * (DatasScan!H940&gt;=ListeSeries!$D$2:$D$1045) * (DatasScan!H940&lt;=ListeSeries!$E$2:$E$1045), 0)), "no match"))</f>
        <v>KHENEZI 12</v>
      </c>
      <c r="U940" s="11" t="str" cm="1">
        <f t="array" ref="U940">IF(ISBLANK(C940),"",IFERROR(INDEX(ListeSeries!$F$2:$F$1045, MATCH(1, (DatasScan!G940=ListeSeries!$B$2:$B$1045) * (DatasScan!H940&gt;=ListeSeries!$D$2:$D$1045) * (DatasScan!H940&lt;=ListeSeries!$E$2:$E$1045), 0)), "no match"))</f>
        <v>135-139</v>
      </c>
      <c r="X940" s="269"/>
    </row>
    <row r="941" spans="1:24" x14ac:dyDescent="0.25">
      <c r="A941" s="6" t="str">
        <f t="shared" si="168"/>
        <v>CHF hangar</v>
      </c>
      <c r="B941" s="272" t="s">
        <v>2272</v>
      </c>
      <c r="C941" s="190" t="s">
        <v>2201</v>
      </c>
      <c r="D941" s="8">
        <v>1</v>
      </c>
      <c r="F941" s="7" t="str">
        <f t="shared" si="171"/>
        <v>869320250314XR2</v>
      </c>
      <c r="G941" s="21" t="str">
        <f>IF(ISBLANK(C941),"",_xlfn.XLOOKUP(_xlfn.XLOOKUP(VALUE(LEFT(C941,4)),Souches!$B$2:$B$15000,Souches!$E$2:$E$15000),Varietes!$B$2:$B$500,Varietes!$C$2:$C$500))</f>
        <v>KNES</v>
      </c>
      <c r="H941" s="19">
        <f>IF(ISBLANK(C941),"",_xlfn.XLOOKUP(VALUE(LEFT(C941,4)),Souches!$B$2:$B$15000,Souches!$D$2:$D$15000))</f>
        <v>137</v>
      </c>
      <c r="I941" s="10">
        <f t="shared" si="169"/>
        <v>45730</v>
      </c>
      <c r="J941" s="19">
        <f>IF(I941="","",INT(('ObjProd (2)'!$C$25-I941)/7 * (ABS('ObjProd (2)'!$C$25-I941)&gt;=7)))</f>
        <v>26</v>
      </c>
      <c r="K941" s="10" t="str">
        <f>IF(I941="","",
IF(AND(DATEDIF(I941,'ObjProd (2)'!$C$25,"y")=0,DATEDIF(I941,'ObjProd (2)'!$C$25,"ym")=0,
   INT(('ObjProd (2)'!$C$25-EDATE(I941,DATEDIF(I941,'ObjProd (2)'!$C$25,"y")*12+DATEDIF(I941,'ObjProd (2)'!$C$25,"ym")))/7)=0),
   "&lt; 1 sem.",
   IF(DATEDIF(I941,'ObjProd (2)'!$C$25,"y")&gt;0,DATEDIF(I941,'ObjProd (2)'!$C$25,"y") &amp; " " &amp; IF(DATEDIF(I941,'ObjProd (2)'!$C$25,"y")=1,"an ","ans "),"") &amp;
   IF(DATEDIF(I941,'ObjProd (2)'!$C$25,"ym")&gt;0,DATEDIF(I941,'ObjProd (2)'!$C$25,"ym") &amp; " mois ", "") &amp;
   IF(INT(('ObjProd (2)'!$C$25-EDATE(I941,DATEDIF(I941,'ObjProd (2)'!$C$25,"y")*12+DATEDIF(I941,'ObjProd (2)'!$C$25,"ym")))/7)&gt;0,
      INT(('ObjProd (2)'!$C$25-EDATE(I941,DATEDIF(I941,'ObjProd (2)'!$C$25,"y")*12+DATEDIF(I941,'ObjProd (2)'!$C$25,"ym")))/7) &amp; " sem.",
      "")
)
)</f>
        <v xml:space="preserve">6 mois </v>
      </c>
      <c r="L941" s="11" t="str">
        <f t="shared" si="170"/>
        <v xml:space="preserve">XR2 </v>
      </c>
      <c r="M941" s="9">
        <f t="shared" si="166"/>
        <v>14</v>
      </c>
      <c r="N941" s="9" t="str" cm="1">
        <f t="array" aca="1" ref="N941" ca="1">LEFT(L941, IF(ISNUMBER(SUBSTITUTE(_xludf.MID(L941, 2, 1), ".", ",")), 1, 2))</f>
        <v>XR</v>
      </c>
      <c r="O941" s="19">
        <f t="shared" ca="1" si="172"/>
        <v>2</v>
      </c>
      <c r="P941" s="9" t="str">
        <f t="shared" ca="1" si="173"/>
        <v>E</v>
      </c>
      <c r="Q941" s="9">
        <f t="shared" ca="1" si="174"/>
        <v>2</v>
      </c>
      <c r="R941" s="9" t="str">
        <f t="shared" ca="1" si="167"/>
        <v>E2</v>
      </c>
      <c r="S941" t="str" cm="1">
        <f t="array" ref="S941">IF(ISBLANK(C941),"",IFERROR(INDEX(ListeSeries!$A$2:$A$1045, MATCH(1, (DatasScan!G941=ListeSeries!$B$2:$B$1045) * (DatasScan!H941&gt;=ListeSeries!$D$2:$D$1045) * (DatasScan!H941&lt;=ListeSeries!$E$2:$E$1045), 0)), "no match"))</f>
        <v>KENESI</v>
      </c>
      <c r="T941" s="7" t="str" cm="1">
        <f t="array" ref="T941">IF(ISBLANK(C941),"",IFERROR(INDEX(ListeSeries!$C$2:$C$1045, MATCH(1, (DatasScan!G941=ListeSeries!$B$2:$B$1045) * (DatasScan!H941&gt;=ListeSeries!$D$2:$D$1045) * (DatasScan!H941&lt;=ListeSeries!$E$2:$E$1045), 0)), "no match"))</f>
        <v>KHENEZI 12</v>
      </c>
      <c r="U941" s="11" t="str" cm="1">
        <f t="array" ref="U941">IF(ISBLANK(C941),"",IFERROR(INDEX(ListeSeries!$F$2:$F$1045, MATCH(1, (DatasScan!G941=ListeSeries!$B$2:$B$1045) * (DatasScan!H941&gt;=ListeSeries!$D$2:$D$1045) * (DatasScan!H941&lt;=ListeSeries!$E$2:$E$1045), 0)), "no match"))</f>
        <v>135-139</v>
      </c>
      <c r="X941" s="269"/>
    </row>
    <row r="942" spans="1:24" x14ac:dyDescent="0.25">
      <c r="A942" s="6" t="str">
        <f t="shared" si="168"/>
        <v>CHF hangar</v>
      </c>
      <c r="B942" s="272" t="s">
        <v>2272</v>
      </c>
      <c r="C942" s="190" t="s">
        <v>2202</v>
      </c>
      <c r="E942" s="11">
        <v>6</v>
      </c>
      <c r="F942" s="7" t="str">
        <f t="shared" si="171"/>
        <v>828720250214XR4</v>
      </c>
      <c r="G942" s="21" t="str">
        <f>IF(ISBLANK(C942),"",_xlfn.XLOOKUP(_xlfn.XLOOKUP(VALUE(LEFT(C942,4)),Souches!$B$2:$B$15000,Souches!$E$2:$E$15000),Varietes!$B$2:$B$500,Varietes!$C$2:$C$500))</f>
        <v>GND</v>
      </c>
      <c r="H942" s="19">
        <f>IF(ISBLANK(C942),"",_xlfn.XLOOKUP(VALUE(LEFT(C942,4)),Souches!$B$2:$B$15000,Souches!$D$2:$D$15000))</f>
        <v>12</v>
      </c>
      <c r="I942" s="10">
        <f t="shared" si="169"/>
        <v>45702</v>
      </c>
      <c r="J942" s="19">
        <f>IF(I942="","",INT(('ObjProd (2)'!$C$25-I942)/7 * (ABS('ObjProd (2)'!$C$25-I942)&gt;=7)))</f>
        <v>30</v>
      </c>
      <c r="K942" s="10" t="str">
        <f>IF(I942="","",
IF(AND(DATEDIF(I942,'ObjProd (2)'!$C$25,"y")=0,DATEDIF(I942,'ObjProd (2)'!$C$25,"ym")=0,
   INT(('ObjProd (2)'!$C$25-EDATE(I942,DATEDIF(I942,'ObjProd (2)'!$C$25,"y")*12+DATEDIF(I942,'ObjProd (2)'!$C$25,"ym")))/7)=0),
   "&lt; 1 sem.",
   IF(DATEDIF(I942,'ObjProd (2)'!$C$25,"y")&gt;0,DATEDIF(I942,'ObjProd (2)'!$C$25,"y") &amp; " " &amp; IF(DATEDIF(I942,'ObjProd (2)'!$C$25,"y")=1,"an ","ans "),"") &amp;
   IF(DATEDIF(I942,'ObjProd (2)'!$C$25,"ym")&gt;0,DATEDIF(I942,'ObjProd (2)'!$C$25,"ym") &amp; " mois ", "") &amp;
   IF(INT(('ObjProd (2)'!$C$25-EDATE(I942,DATEDIF(I942,'ObjProd (2)'!$C$25,"y")*12+DATEDIF(I942,'ObjProd (2)'!$C$25,"ym")))/7)&gt;0,
      INT(('ObjProd (2)'!$C$25-EDATE(I942,DATEDIF(I942,'ObjProd (2)'!$C$25,"y")*12+DATEDIF(I942,'ObjProd (2)'!$C$25,"ym")))/7) &amp; " sem.",
      "")
)
)</f>
        <v xml:space="preserve">7 mois </v>
      </c>
      <c r="L942" s="11" t="str">
        <f t="shared" si="170"/>
        <v xml:space="preserve">XR4 </v>
      </c>
      <c r="M942" s="9">
        <f t="shared" si="166"/>
        <v>6</v>
      </c>
      <c r="N942" s="9" t="str" cm="1">
        <f t="array" aca="1" ref="N942" ca="1">LEFT(L942, IF(ISNUMBER(SUBSTITUTE(_xludf.MID(L942, 2, 1), ".", ",")), 1, 2))</f>
        <v>XR</v>
      </c>
      <c r="O942" s="19">
        <f t="shared" ca="1" si="172"/>
        <v>4</v>
      </c>
      <c r="P942" s="9" t="str">
        <f t="shared" ca="1" si="173"/>
        <v>E</v>
      </c>
      <c r="Q942" s="9">
        <f t="shared" ca="1" si="174"/>
        <v>4</v>
      </c>
      <c r="R942" s="9" t="str">
        <f t="shared" ca="1" si="167"/>
        <v>E4</v>
      </c>
      <c r="S942" t="str" cm="1">
        <f t="array" ref="S942">IF(ISBLANK(C942),"",IFERROR(INDEX(ListeSeries!$A$2:$A$1045, MATCH(1, (DatasScan!G942=ListeSeries!$B$2:$B$1045) * (DatasScan!H942&gt;=ListeSeries!$D$2:$D$1045) * (DatasScan!H942&lt;=ListeSeries!$E$2:$E$1045), 0)), "no match"))</f>
        <v>GANDA</v>
      </c>
      <c r="T942" s="7" t="str" cm="1">
        <f t="array" ref="T942">IF(ISBLANK(C942),"",IFERROR(INDEX(ListeSeries!$C$2:$C$1045, MATCH(1, (DatasScan!G942=ListeSeries!$B$2:$B$1045) * (DatasScan!H942&gt;=ListeSeries!$D$2:$D$1045) * (DatasScan!H942&lt;=ListeSeries!$E$2:$E$1045), 0)), "no match"))</f>
        <v>GANDA 4</v>
      </c>
      <c r="U942" s="11" t="str" cm="1">
        <f t="array" ref="U942">IF(ISBLANK(C942),"",IFERROR(INDEX(ListeSeries!$F$2:$F$1045, MATCH(1, (DatasScan!G942=ListeSeries!$B$2:$B$1045) * (DatasScan!H942&gt;=ListeSeries!$D$2:$D$1045) * (DatasScan!H942&lt;=ListeSeries!$E$2:$E$1045), 0)), "no match"))</f>
        <v>11-15</v>
      </c>
      <c r="X942" s="269"/>
    </row>
    <row r="943" spans="1:24" x14ac:dyDescent="0.25">
      <c r="A943" s="6" t="str">
        <f t="shared" si="168"/>
        <v>CHF hangar</v>
      </c>
      <c r="B943" s="272" t="s">
        <v>2272</v>
      </c>
      <c r="C943" s="190" t="s">
        <v>2203</v>
      </c>
      <c r="E943" s="11">
        <v>2</v>
      </c>
      <c r="F943" s="7" t="str">
        <f t="shared" si="171"/>
        <v>828720250313XR5</v>
      </c>
      <c r="G943" s="21" t="str">
        <f>IF(ISBLANK(C943),"",_xlfn.XLOOKUP(_xlfn.XLOOKUP(VALUE(LEFT(C943,4)),Souches!$B$2:$B$15000,Souches!$E$2:$E$15000),Varietes!$B$2:$B$500,Varietes!$C$2:$C$500))</f>
        <v>GND</v>
      </c>
      <c r="H943" s="19">
        <f>IF(ISBLANK(C943),"",_xlfn.XLOOKUP(VALUE(LEFT(C943,4)),Souches!$B$2:$B$15000,Souches!$D$2:$D$15000))</f>
        <v>12</v>
      </c>
      <c r="I943" s="10">
        <f t="shared" si="169"/>
        <v>45729</v>
      </c>
      <c r="J943" s="19">
        <f>IF(I943="","",INT(('ObjProd (2)'!$C$25-I943)/7 * (ABS('ObjProd (2)'!$C$25-I943)&gt;=7)))</f>
        <v>27</v>
      </c>
      <c r="K943" s="10" t="str">
        <f>IF(I943="","",
IF(AND(DATEDIF(I943,'ObjProd (2)'!$C$25,"y")=0,DATEDIF(I943,'ObjProd (2)'!$C$25,"ym")=0,
   INT(('ObjProd (2)'!$C$25-EDATE(I943,DATEDIF(I943,'ObjProd (2)'!$C$25,"y")*12+DATEDIF(I943,'ObjProd (2)'!$C$25,"ym")))/7)=0),
   "&lt; 1 sem.",
   IF(DATEDIF(I943,'ObjProd (2)'!$C$25,"y")&gt;0,DATEDIF(I943,'ObjProd (2)'!$C$25,"y") &amp; " " &amp; IF(DATEDIF(I943,'ObjProd (2)'!$C$25,"y")=1,"an ","ans "),"") &amp;
   IF(DATEDIF(I943,'ObjProd (2)'!$C$25,"ym")&gt;0,DATEDIF(I943,'ObjProd (2)'!$C$25,"ym") &amp; " mois ", "") &amp;
   IF(INT(('ObjProd (2)'!$C$25-EDATE(I943,DATEDIF(I943,'ObjProd (2)'!$C$25,"y")*12+DATEDIF(I943,'ObjProd (2)'!$C$25,"ym")))/7)&gt;0,
      INT(('ObjProd (2)'!$C$25-EDATE(I943,DATEDIF(I943,'ObjProd (2)'!$C$25,"y")*12+DATEDIF(I943,'ObjProd (2)'!$C$25,"ym")))/7) &amp; " sem.",
      "")
)
)</f>
        <v xml:space="preserve">6 mois </v>
      </c>
      <c r="L943" s="11" t="str">
        <f t="shared" si="170"/>
        <v xml:space="preserve">XR5 </v>
      </c>
      <c r="M943" s="9">
        <f t="shared" si="166"/>
        <v>2</v>
      </c>
      <c r="N943" s="9" t="str" cm="1">
        <f t="array" aca="1" ref="N943" ca="1">LEFT(L943, IF(ISNUMBER(SUBSTITUTE(_xludf.MID(L943, 2, 1), ".", ",")), 1, 2))</f>
        <v>XR</v>
      </c>
      <c r="O943" s="19">
        <f t="shared" ca="1" si="172"/>
        <v>5</v>
      </c>
      <c r="P943" s="9" t="str">
        <f t="shared" ca="1" si="173"/>
        <v>E</v>
      </c>
      <c r="Q943" s="9">
        <f t="shared" ca="1" si="174"/>
        <v>5</v>
      </c>
      <c r="R943" s="9" t="str">
        <f t="shared" ca="1" si="167"/>
        <v>E5</v>
      </c>
      <c r="S943" t="str" cm="1">
        <f t="array" ref="S943">IF(ISBLANK(C943),"",IFERROR(INDEX(ListeSeries!$A$2:$A$1045, MATCH(1, (DatasScan!G943=ListeSeries!$B$2:$B$1045) * (DatasScan!H943&gt;=ListeSeries!$D$2:$D$1045) * (DatasScan!H943&lt;=ListeSeries!$E$2:$E$1045), 0)), "no match"))</f>
        <v>GANDA</v>
      </c>
      <c r="T943" s="7" t="str" cm="1">
        <f t="array" ref="T943">IF(ISBLANK(C943),"",IFERROR(INDEX(ListeSeries!$C$2:$C$1045, MATCH(1, (DatasScan!G943=ListeSeries!$B$2:$B$1045) * (DatasScan!H943&gt;=ListeSeries!$D$2:$D$1045) * (DatasScan!H943&lt;=ListeSeries!$E$2:$E$1045), 0)), "no match"))</f>
        <v>GANDA 4</v>
      </c>
      <c r="U943" s="11" t="str" cm="1">
        <f t="array" ref="U943">IF(ISBLANK(C943),"",IFERROR(INDEX(ListeSeries!$F$2:$F$1045, MATCH(1, (DatasScan!G943=ListeSeries!$B$2:$B$1045) * (DatasScan!H943&gt;=ListeSeries!$D$2:$D$1045) * (DatasScan!H943&lt;=ListeSeries!$E$2:$E$1045), 0)), "no match"))</f>
        <v>11-15</v>
      </c>
      <c r="X943" s="269"/>
    </row>
    <row r="944" spans="1:24" x14ac:dyDescent="0.25">
      <c r="A944" s="6" t="str">
        <f t="shared" si="168"/>
        <v>CHF hangar</v>
      </c>
      <c r="B944" s="272" t="s">
        <v>2272</v>
      </c>
      <c r="C944" s="190" t="s">
        <v>2204</v>
      </c>
      <c r="E944" s="11">
        <v>3</v>
      </c>
      <c r="F944" s="7" t="str">
        <f t="shared" si="171"/>
        <v>828720250313XR7</v>
      </c>
      <c r="G944" s="21" t="str">
        <f>IF(ISBLANK(C944),"",_xlfn.XLOOKUP(_xlfn.XLOOKUP(VALUE(LEFT(C944,4)),Souches!$B$2:$B$15000,Souches!$E$2:$E$15000),Varietes!$B$2:$B$500,Varietes!$C$2:$C$500))</f>
        <v>GND</v>
      </c>
      <c r="H944" s="19">
        <f>IF(ISBLANK(C944),"",_xlfn.XLOOKUP(VALUE(LEFT(C944,4)),Souches!$B$2:$B$15000,Souches!$D$2:$D$15000))</f>
        <v>12</v>
      </c>
      <c r="I944" s="10">
        <f t="shared" si="169"/>
        <v>45729</v>
      </c>
      <c r="J944" s="19">
        <f>IF(I944="","",INT(('ObjProd (2)'!$C$25-I944)/7 * (ABS('ObjProd (2)'!$C$25-I944)&gt;=7)))</f>
        <v>27</v>
      </c>
      <c r="K944" s="10" t="str">
        <f>IF(I944="","",
IF(AND(DATEDIF(I944,'ObjProd (2)'!$C$25,"y")=0,DATEDIF(I944,'ObjProd (2)'!$C$25,"ym")=0,
   INT(('ObjProd (2)'!$C$25-EDATE(I944,DATEDIF(I944,'ObjProd (2)'!$C$25,"y")*12+DATEDIF(I944,'ObjProd (2)'!$C$25,"ym")))/7)=0),
   "&lt; 1 sem.",
   IF(DATEDIF(I944,'ObjProd (2)'!$C$25,"y")&gt;0,DATEDIF(I944,'ObjProd (2)'!$C$25,"y") &amp; " " &amp; IF(DATEDIF(I944,'ObjProd (2)'!$C$25,"y")=1,"an ","ans "),"") &amp;
   IF(DATEDIF(I944,'ObjProd (2)'!$C$25,"ym")&gt;0,DATEDIF(I944,'ObjProd (2)'!$C$25,"ym") &amp; " mois ", "") &amp;
   IF(INT(('ObjProd (2)'!$C$25-EDATE(I944,DATEDIF(I944,'ObjProd (2)'!$C$25,"y")*12+DATEDIF(I944,'ObjProd (2)'!$C$25,"ym")))/7)&gt;0,
      INT(('ObjProd (2)'!$C$25-EDATE(I944,DATEDIF(I944,'ObjProd (2)'!$C$25,"y")*12+DATEDIF(I944,'ObjProd (2)'!$C$25,"ym")))/7) &amp; " sem.",
      "")
)
)</f>
        <v xml:space="preserve">6 mois </v>
      </c>
      <c r="L944" s="11" t="str">
        <f t="shared" si="170"/>
        <v xml:space="preserve">XR7 </v>
      </c>
      <c r="M944" s="9">
        <f t="shared" si="166"/>
        <v>3</v>
      </c>
      <c r="N944" s="9" t="str" cm="1">
        <f t="array" aca="1" ref="N944" ca="1">LEFT(L944, IF(ISNUMBER(SUBSTITUTE(_xludf.MID(L944, 2, 1), ".", ",")), 1, 2))</f>
        <v>XR</v>
      </c>
      <c r="O944" s="19">
        <f t="shared" ca="1" si="172"/>
        <v>7</v>
      </c>
      <c r="P944" s="9" t="str">
        <f t="shared" ca="1" si="173"/>
        <v>E</v>
      </c>
      <c r="Q944" s="9" t="str">
        <f t="shared" ca="1" si="174"/>
        <v>7+</v>
      </c>
      <c r="R944" s="9" t="str">
        <f t="shared" ca="1" si="167"/>
        <v>E7+</v>
      </c>
      <c r="S944" t="str" cm="1">
        <f t="array" ref="S944">IF(ISBLANK(C944),"",IFERROR(INDEX(ListeSeries!$A$2:$A$1045, MATCH(1, (DatasScan!G944=ListeSeries!$B$2:$B$1045) * (DatasScan!H944&gt;=ListeSeries!$D$2:$D$1045) * (DatasScan!H944&lt;=ListeSeries!$E$2:$E$1045), 0)), "no match"))</f>
        <v>GANDA</v>
      </c>
      <c r="T944" s="7" t="str" cm="1">
        <f t="array" ref="T944">IF(ISBLANK(C944),"",IFERROR(INDEX(ListeSeries!$C$2:$C$1045, MATCH(1, (DatasScan!G944=ListeSeries!$B$2:$B$1045) * (DatasScan!H944&gt;=ListeSeries!$D$2:$D$1045) * (DatasScan!H944&lt;=ListeSeries!$E$2:$E$1045), 0)), "no match"))</f>
        <v>GANDA 4</v>
      </c>
      <c r="U944" s="11" t="str" cm="1">
        <f t="array" ref="U944">IF(ISBLANK(C944),"",IFERROR(INDEX(ListeSeries!$F$2:$F$1045, MATCH(1, (DatasScan!G944=ListeSeries!$B$2:$B$1045) * (DatasScan!H944&gt;=ListeSeries!$D$2:$D$1045) * (DatasScan!H944&lt;=ListeSeries!$E$2:$E$1045), 0)), "no match"))</f>
        <v>11-15</v>
      </c>
      <c r="X944" s="269"/>
    </row>
    <row r="945" spans="1:24" x14ac:dyDescent="0.25">
      <c r="A945" s="6" t="str">
        <f t="shared" si="168"/>
        <v>CHF hangar</v>
      </c>
      <c r="B945" s="272" t="s">
        <v>2272</v>
      </c>
      <c r="C945" s="190" t="s">
        <v>2205</v>
      </c>
      <c r="E945" s="11">
        <v>4</v>
      </c>
      <c r="F945" s="7" t="str">
        <f t="shared" si="171"/>
        <v>828720250217XR4</v>
      </c>
      <c r="G945" s="21" t="str">
        <f>IF(ISBLANK(C945),"",_xlfn.XLOOKUP(_xlfn.XLOOKUP(VALUE(LEFT(C945,4)),Souches!$B$2:$B$15000,Souches!$E$2:$E$15000),Varietes!$B$2:$B$500,Varietes!$C$2:$C$500))</f>
        <v>GND</v>
      </c>
      <c r="H945" s="19">
        <f>IF(ISBLANK(C945),"",_xlfn.XLOOKUP(VALUE(LEFT(C945,4)),Souches!$B$2:$B$15000,Souches!$D$2:$D$15000))</f>
        <v>12</v>
      </c>
      <c r="I945" s="10">
        <f t="shared" si="169"/>
        <v>45705</v>
      </c>
      <c r="J945" s="19">
        <f>IF(I945="","",INT(('ObjProd (2)'!$C$25-I945)/7 * (ABS('ObjProd (2)'!$C$25-I945)&gt;=7)))</f>
        <v>30</v>
      </c>
      <c r="K945" s="10" t="str">
        <f>IF(I945="","",
IF(AND(DATEDIF(I945,'ObjProd (2)'!$C$25,"y")=0,DATEDIF(I945,'ObjProd (2)'!$C$25,"ym")=0,
   INT(('ObjProd (2)'!$C$25-EDATE(I945,DATEDIF(I945,'ObjProd (2)'!$C$25,"y")*12+DATEDIF(I945,'ObjProd (2)'!$C$25,"ym")))/7)=0),
   "&lt; 1 sem.",
   IF(DATEDIF(I945,'ObjProd (2)'!$C$25,"y")&gt;0,DATEDIF(I945,'ObjProd (2)'!$C$25,"y") &amp; " " &amp; IF(DATEDIF(I945,'ObjProd (2)'!$C$25,"y")=1,"an ","ans "),"") &amp;
   IF(DATEDIF(I945,'ObjProd (2)'!$C$25,"ym")&gt;0,DATEDIF(I945,'ObjProd (2)'!$C$25,"ym") &amp; " mois ", "") &amp;
   IF(INT(('ObjProd (2)'!$C$25-EDATE(I945,DATEDIF(I945,'ObjProd (2)'!$C$25,"y")*12+DATEDIF(I945,'ObjProd (2)'!$C$25,"ym")))/7)&gt;0,
      INT(('ObjProd (2)'!$C$25-EDATE(I945,DATEDIF(I945,'ObjProd (2)'!$C$25,"y")*12+DATEDIF(I945,'ObjProd (2)'!$C$25,"ym")))/7) &amp; " sem.",
      "")
)
)</f>
        <v xml:space="preserve">7 mois </v>
      </c>
      <c r="L945" s="11" t="str">
        <f t="shared" si="170"/>
        <v xml:space="preserve">XR4 </v>
      </c>
      <c r="M945" s="9">
        <f t="shared" si="166"/>
        <v>4</v>
      </c>
      <c r="N945" s="9" t="str" cm="1">
        <f t="array" aca="1" ref="N945" ca="1">LEFT(L945, IF(ISNUMBER(SUBSTITUTE(_xludf.MID(L945, 2, 1), ".", ",")), 1, 2))</f>
        <v>XR</v>
      </c>
      <c r="O945" s="19">
        <f t="shared" ca="1" si="172"/>
        <v>4</v>
      </c>
      <c r="P945" s="9" t="str">
        <f t="shared" ca="1" si="173"/>
        <v>E</v>
      </c>
      <c r="Q945" s="9">
        <f t="shared" ca="1" si="174"/>
        <v>4</v>
      </c>
      <c r="R945" s="9" t="str">
        <f t="shared" ca="1" si="167"/>
        <v>E4</v>
      </c>
      <c r="S945" t="str" cm="1">
        <f t="array" ref="S945">IF(ISBLANK(C945),"",IFERROR(INDEX(ListeSeries!$A$2:$A$1045, MATCH(1, (DatasScan!G945=ListeSeries!$B$2:$B$1045) * (DatasScan!H945&gt;=ListeSeries!$D$2:$D$1045) * (DatasScan!H945&lt;=ListeSeries!$E$2:$E$1045), 0)), "no match"))</f>
        <v>GANDA</v>
      </c>
      <c r="T945" s="7" t="str" cm="1">
        <f t="array" ref="T945">IF(ISBLANK(C945),"",IFERROR(INDEX(ListeSeries!$C$2:$C$1045, MATCH(1, (DatasScan!G945=ListeSeries!$B$2:$B$1045) * (DatasScan!H945&gt;=ListeSeries!$D$2:$D$1045) * (DatasScan!H945&lt;=ListeSeries!$E$2:$E$1045), 0)), "no match"))</f>
        <v>GANDA 4</v>
      </c>
      <c r="U945" s="11" t="str" cm="1">
        <f t="array" ref="U945">IF(ISBLANK(C945),"",IFERROR(INDEX(ListeSeries!$F$2:$F$1045, MATCH(1, (DatasScan!G945=ListeSeries!$B$2:$B$1045) * (DatasScan!H945&gt;=ListeSeries!$D$2:$D$1045) * (DatasScan!H945&lt;=ListeSeries!$E$2:$E$1045), 0)), "no match"))</f>
        <v>11-15</v>
      </c>
      <c r="X945" s="269"/>
    </row>
    <row r="946" spans="1:24" x14ac:dyDescent="0.25">
      <c r="A946" s="6" t="str">
        <f t="shared" si="168"/>
        <v>CHF hangar</v>
      </c>
      <c r="B946" s="272" t="s">
        <v>2272</v>
      </c>
      <c r="C946" s="190" t="s">
        <v>2205</v>
      </c>
      <c r="E946" s="11">
        <v>16</v>
      </c>
      <c r="F946" s="7" t="str">
        <f t="shared" si="171"/>
        <v>828720250217XR4</v>
      </c>
      <c r="G946" s="21" t="str">
        <f>IF(ISBLANK(C946),"",_xlfn.XLOOKUP(_xlfn.XLOOKUP(VALUE(LEFT(C946,4)),Souches!$B$2:$B$15000,Souches!$E$2:$E$15000),Varietes!$B$2:$B$500,Varietes!$C$2:$C$500))</f>
        <v>GND</v>
      </c>
      <c r="H946" s="19">
        <f>IF(ISBLANK(C946),"",_xlfn.XLOOKUP(VALUE(LEFT(C946,4)),Souches!$B$2:$B$15000,Souches!$D$2:$D$15000))</f>
        <v>12</v>
      </c>
      <c r="I946" s="10">
        <f t="shared" si="169"/>
        <v>45705</v>
      </c>
      <c r="J946" s="19">
        <f>IF(I946="","",INT(('ObjProd (2)'!$C$25-I946)/7 * (ABS('ObjProd (2)'!$C$25-I946)&gt;=7)))</f>
        <v>30</v>
      </c>
      <c r="K946" s="10" t="str">
        <f>IF(I946="","",
IF(AND(DATEDIF(I946,'ObjProd (2)'!$C$25,"y")=0,DATEDIF(I946,'ObjProd (2)'!$C$25,"ym")=0,
   INT(('ObjProd (2)'!$C$25-EDATE(I946,DATEDIF(I946,'ObjProd (2)'!$C$25,"y")*12+DATEDIF(I946,'ObjProd (2)'!$C$25,"ym")))/7)=0),
   "&lt; 1 sem.",
   IF(DATEDIF(I946,'ObjProd (2)'!$C$25,"y")&gt;0,DATEDIF(I946,'ObjProd (2)'!$C$25,"y") &amp; " " &amp; IF(DATEDIF(I946,'ObjProd (2)'!$C$25,"y")=1,"an ","ans "),"") &amp;
   IF(DATEDIF(I946,'ObjProd (2)'!$C$25,"ym")&gt;0,DATEDIF(I946,'ObjProd (2)'!$C$25,"ym") &amp; " mois ", "") &amp;
   IF(INT(('ObjProd (2)'!$C$25-EDATE(I946,DATEDIF(I946,'ObjProd (2)'!$C$25,"y")*12+DATEDIF(I946,'ObjProd (2)'!$C$25,"ym")))/7)&gt;0,
      INT(('ObjProd (2)'!$C$25-EDATE(I946,DATEDIF(I946,'ObjProd (2)'!$C$25,"y")*12+DATEDIF(I946,'ObjProd (2)'!$C$25,"ym")))/7) &amp; " sem.",
      "")
)
)</f>
        <v xml:space="preserve">7 mois </v>
      </c>
      <c r="L946" s="11" t="str">
        <f t="shared" si="170"/>
        <v xml:space="preserve">XR4 </v>
      </c>
      <c r="M946" s="9">
        <f t="shared" si="166"/>
        <v>16</v>
      </c>
      <c r="N946" s="9" t="str" cm="1">
        <f t="array" aca="1" ref="N946" ca="1">LEFT(L946, IF(ISNUMBER(SUBSTITUTE(_xludf.MID(L946, 2, 1), ".", ",")), 1, 2))</f>
        <v>XR</v>
      </c>
      <c r="O946" s="19">
        <f t="shared" ca="1" si="172"/>
        <v>4</v>
      </c>
      <c r="P946" s="9" t="str">
        <f t="shared" ca="1" si="173"/>
        <v>E</v>
      </c>
      <c r="Q946" s="9">
        <f t="shared" ca="1" si="174"/>
        <v>4</v>
      </c>
      <c r="R946" s="9" t="str">
        <f t="shared" ca="1" si="167"/>
        <v>E4</v>
      </c>
      <c r="S946" t="str" cm="1">
        <f t="array" ref="S946">IF(ISBLANK(C946),"",IFERROR(INDEX(ListeSeries!$A$2:$A$1045, MATCH(1, (DatasScan!G946=ListeSeries!$B$2:$B$1045) * (DatasScan!H946&gt;=ListeSeries!$D$2:$D$1045) * (DatasScan!H946&lt;=ListeSeries!$E$2:$E$1045), 0)), "no match"))</f>
        <v>GANDA</v>
      </c>
      <c r="T946" s="7" t="str" cm="1">
        <f t="array" ref="T946">IF(ISBLANK(C946),"",IFERROR(INDEX(ListeSeries!$C$2:$C$1045, MATCH(1, (DatasScan!G946=ListeSeries!$B$2:$B$1045) * (DatasScan!H946&gt;=ListeSeries!$D$2:$D$1045) * (DatasScan!H946&lt;=ListeSeries!$E$2:$E$1045), 0)), "no match"))</f>
        <v>GANDA 4</v>
      </c>
      <c r="U946" s="11" t="str" cm="1">
        <f t="array" ref="U946">IF(ISBLANK(C946),"",IFERROR(INDEX(ListeSeries!$F$2:$F$1045, MATCH(1, (DatasScan!G946=ListeSeries!$B$2:$B$1045) * (DatasScan!H946&gt;=ListeSeries!$D$2:$D$1045) * (DatasScan!H946&lt;=ListeSeries!$E$2:$E$1045), 0)), "no match"))</f>
        <v>11-15</v>
      </c>
      <c r="X946" s="269"/>
    </row>
    <row r="947" spans="1:24" x14ac:dyDescent="0.25">
      <c r="A947" s="6" t="str">
        <f t="shared" si="168"/>
        <v>CHF hangar</v>
      </c>
      <c r="B947" s="272" t="s">
        <v>2272</v>
      </c>
      <c r="C947" s="190" t="s">
        <v>2206</v>
      </c>
      <c r="E947" s="11">
        <v>10</v>
      </c>
      <c r="F947" s="7" t="str">
        <f t="shared" si="171"/>
        <v>853420250205XR3</v>
      </c>
      <c r="G947" s="21" t="str">
        <f>IF(ISBLANK(C947),"",_xlfn.XLOOKUP(_xlfn.XLOOKUP(VALUE(LEFT(C947,4)),Souches!$B$2:$B$15000,Souches!$E$2:$E$15000),Varietes!$B$2:$B$500,Varietes!$C$2:$C$500))</f>
        <v>KNES</v>
      </c>
      <c r="H947" s="19">
        <f>IF(ISBLANK(C947),"",_xlfn.XLOOKUP(VALUE(LEFT(C947,4)),Souches!$B$2:$B$15000,Souches!$D$2:$D$15000))</f>
        <v>130</v>
      </c>
      <c r="I947" s="10">
        <f t="shared" si="169"/>
        <v>45693</v>
      </c>
      <c r="J947" s="19">
        <f>IF(I947="","",INT(('ObjProd (2)'!$C$25-I947)/7 * (ABS('ObjProd (2)'!$C$25-I947)&gt;=7)))</f>
        <v>32</v>
      </c>
      <c r="K947" s="10" t="str">
        <f>IF(I947="","",
IF(AND(DATEDIF(I947,'ObjProd (2)'!$C$25,"y")=0,DATEDIF(I947,'ObjProd (2)'!$C$25,"ym")=0,
   INT(('ObjProd (2)'!$C$25-EDATE(I947,DATEDIF(I947,'ObjProd (2)'!$C$25,"y")*12+DATEDIF(I947,'ObjProd (2)'!$C$25,"ym")))/7)=0),
   "&lt; 1 sem.",
   IF(DATEDIF(I947,'ObjProd (2)'!$C$25,"y")&gt;0,DATEDIF(I947,'ObjProd (2)'!$C$25,"y") &amp; " " &amp; IF(DATEDIF(I947,'ObjProd (2)'!$C$25,"y")=1,"an ","ans "),"") &amp;
   IF(DATEDIF(I947,'ObjProd (2)'!$C$25,"ym")&gt;0,DATEDIF(I947,'ObjProd (2)'!$C$25,"ym") &amp; " mois ", "") &amp;
   IF(INT(('ObjProd (2)'!$C$25-EDATE(I947,DATEDIF(I947,'ObjProd (2)'!$C$25,"y")*12+DATEDIF(I947,'ObjProd (2)'!$C$25,"ym")))/7)&gt;0,
      INT(('ObjProd (2)'!$C$25-EDATE(I947,DATEDIF(I947,'ObjProd (2)'!$C$25,"y")*12+DATEDIF(I947,'ObjProd (2)'!$C$25,"ym")))/7) &amp; " sem.",
      "")
)
)</f>
        <v>7 mois 1 sem.</v>
      </c>
      <c r="L947" s="11" t="str">
        <f t="shared" si="170"/>
        <v xml:space="preserve">XR3 </v>
      </c>
      <c r="M947" s="9">
        <f t="shared" si="166"/>
        <v>10</v>
      </c>
      <c r="N947" s="9" t="str" cm="1">
        <f t="array" aca="1" ref="N947" ca="1">LEFT(L947, IF(ISNUMBER(SUBSTITUTE(_xludf.MID(L947, 2, 1), ".", ",")), 1, 2))</f>
        <v>XR</v>
      </c>
      <c r="O947" s="19">
        <f t="shared" ca="1" si="172"/>
        <v>3</v>
      </c>
      <c r="P947" s="9" t="str">
        <f t="shared" ca="1" si="173"/>
        <v>E</v>
      </c>
      <c r="Q947" s="9">
        <f t="shared" ca="1" si="174"/>
        <v>3</v>
      </c>
      <c r="R947" s="9" t="str">
        <f t="shared" ca="1" si="167"/>
        <v>E3</v>
      </c>
      <c r="S947" t="str" cm="1">
        <f t="array" ref="S947">IF(ISBLANK(C947),"",IFERROR(INDEX(ListeSeries!$A$2:$A$1045, MATCH(1, (DatasScan!G947=ListeSeries!$B$2:$B$1045) * (DatasScan!H947&gt;=ListeSeries!$D$2:$D$1045) * (DatasScan!H947&lt;=ListeSeries!$E$2:$E$1045), 0)), "no match"))</f>
        <v>KENESI</v>
      </c>
      <c r="T947" s="7" t="str" cm="1">
        <f t="array" ref="T947">IF(ISBLANK(C947),"",IFERROR(INDEX(ListeSeries!$C$2:$C$1045, MATCH(1, (DatasScan!G947=ListeSeries!$B$2:$B$1045) * (DatasScan!H947&gt;=ListeSeries!$D$2:$D$1045) * (DatasScan!H947&lt;=ListeSeries!$E$2:$E$1045), 0)), "no match"))</f>
        <v>KHENEZI 11</v>
      </c>
      <c r="U947" s="11" t="str" cm="1">
        <f t="array" ref="U947">IF(ISBLANK(C947),"",IFERROR(INDEX(ListeSeries!$F$2:$F$1045, MATCH(1, (DatasScan!G947=ListeSeries!$B$2:$B$1045) * (DatasScan!H947&gt;=ListeSeries!$D$2:$D$1045) * (DatasScan!H947&lt;=ListeSeries!$E$2:$E$1045), 0)), "no match"))</f>
        <v>115-134</v>
      </c>
      <c r="X947" s="269"/>
    </row>
    <row r="948" spans="1:24" x14ac:dyDescent="0.25">
      <c r="A948" s="6" t="str">
        <f t="shared" si="168"/>
        <v>CHF hangar</v>
      </c>
      <c r="B948" s="272" t="s">
        <v>2272</v>
      </c>
      <c r="C948" s="190" t="s">
        <v>2207</v>
      </c>
      <c r="E948" s="11">
        <v>4</v>
      </c>
      <c r="F948" s="7" t="str">
        <f t="shared" si="171"/>
        <v>853420250204XR3</v>
      </c>
      <c r="G948" s="21" t="str">
        <f>IF(ISBLANK(C948),"",_xlfn.XLOOKUP(_xlfn.XLOOKUP(VALUE(LEFT(C948,4)),Souches!$B$2:$B$15000,Souches!$E$2:$E$15000),Varietes!$B$2:$B$500,Varietes!$C$2:$C$500))</f>
        <v>KNES</v>
      </c>
      <c r="H948" s="19">
        <f>IF(ISBLANK(C948),"",_xlfn.XLOOKUP(VALUE(LEFT(C948,4)),Souches!$B$2:$B$15000,Souches!$D$2:$D$15000))</f>
        <v>130</v>
      </c>
      <c r="I948" s="10">
        <f t="shared" si="169"/>
        <v>45692</v>
      </c>
      <c r="J948" s="19">
        <f>IF(I948="","",INT(('ObjProd (2)'!$C$25-I948)/7 * (ABS('ObjProd (2)'!$C$25-I948)&gt;=7)))</f>
        <v>32</v>
      </c>
      <c r="K948" s="10" t="str">
        <f>IF(I948="","",
IF(AND(DATEDIF(I948,'ObjProd (2)'!$C$25,"y")=0,DATEDIF(I948,'ObjProd (2)'!$C$25,"ym")=0,
   INT(('ObjProd (2)'!$C$25-EDATE(I948,DATEDIF(I948,'ObjProd (2)'!$C$25,"y")*12+DATEDIF(I948,'ObjProd (2)'!$C$25,"ym")))/7)=0),
   "&lt; 1 sem.",
   IF(DATEDIF(I948,'ObjProd (2)'!$C$25,"y")&gt;0,DATEDIF(I948,'ObjProd (2)'!$C$25,"y") &amp; " " &amp; IF(DATEDIF(I948,'ObjProd (2)'!$C$25,"y")=1,"an ","ans "),"") &amp;
   IF(DATEDIF(I948,'ObjProd (2)'!$C$25,"ym")&gt;0,DATEDIF(I948,'ObjProd (2)'!$C$25,"ym") &amp; " mois ", "") &amp;
   IF(INT(('ObjProd (2)'!$C$25-EDATE(I948,DATEDIF(I948,'ObjProd (2)'!$C$25,"y")*12+DATEDIF(I948,'ObjProd (2)'!$C$25,"ym")))/7)&gt;0,
      INT(('ObjProd (2)'!$C$25-EDATE(I948,DATEDIF(I948,'ObjProd (2)'!$C$25,"y")*12+DATEDIF(I948,'ObjProd (2)'!$C$25,"ym")))/7) &amp; " sem.",
      "")
)
)</f>
        <v>7 mois 2 sem.</v>
      </c>
      <c r="L948" s="11" t="str">
        <f t="shared" si="170"/>
        <v xml:space="preserve">XR3 </v>
      </c>
      <c r="M948" s="9">
        <f t="shared" si="166"/>
        <v>4</v>
      </c>
      <c r="N948" s="9" t="str" cm="1">
        <f t="array" aca="1" ref="N948" ca="1">LEFT(L948, IF(ISNUMBER(SUBSTITUTE(_xludf.MID(L948, 2, 1), ".", ",")), 1, 2))</f>
        <v>XR</v>
      </c>
      <c r="O948" s="19">
        <f t="shared" ca="1" si="172"/>
        <v>3</v>
      </c>
      <c r="P948" s="9" t="str">
        <f t="shared" ca="1" si="173"/>
        <v>E</v>
      </c>
      <c r="Q948" s="9">
        <f t="shared" ca="1" si="174"/>
        <v>3</v>
      </c>
      <c r="R948" s="9" t="str">
        <f t="shared" ca="1" si="167"/>
        <v>E3</v>
      </c>
      <c r="S948" t="str" cm="1">
        <f t="array" ref="S948">IF(ISBLANK(C948),"",IFERROR(INDEX(ListeSeries!$A$2:$A$1045, MATCH(1, (DatasScan!G948=ListeSeries!$B$2:$B$1045) * (DatasScan!H948&gt;=ListeSeries!$D$2:$D$1045) * (DatasScan!H948&lt;=ListeSeries!$E$2:$E$1045), 0)), "no match"))</f>
        <v>KENESI</v>
      </c>
      <c r="T948" s="7" t="str" cm="1">
        <f t="array" ref="T948">IF(ISBLANK(C948),"",IFERROR(INDEX(ListeSeries!$C$2:$C$1045, MATCH(1, (DatasScan!G948=ListeSeries!$B$2:$B$1045) * (DatasScan!H948&gt;=ListeSeries!$D$2:$D$1045) * (DatasScan!H948&lt;=ListeSeries!$E$2:$E$1045), 0)), "no match"))</f>
        <v>KHENEZI 11</v>
      </c>
      <c r="U948" s="11" t="str" cm="1">
        <f t="array" ref="U948">IF(ISBLANK(C948),"",IFERROR(INDEX(ListeSeries!$F$2:$F$1045, MATCH(1, (DatasScan!G948=ListeSeries!$B$2:$B$1045) * (DatasScan!H948&gt;=ListeSeries!$D$2:$D$1045) * (DatasScan!H948&lt;=ListeSeries!$E$2:$E$1045), 0)), "no match"))</f>
        <v>115-134</v>
      </c>
      <c r="X948" s="269"/>
    </row>
    <row r="949" spans="1:24" x14ac:dyDescent="0.25">
      <c r="A949" s="6" t="str">
        <f t="shared" si="168"/>
        <v>CHF hangar</v>
      </c>
      <c r="B949" s="272" t="s">
        <v>2272</v>
      </c>
      <c r="C949" s="190" t="s">
        <v>2208</v>
      </c>
      <c r="E949" s="11">
        <v>20</v>
      </c>
      <c r="F949" s="7" t="str">
        <f t="shared" si="171"/>
        <v>853420250624XR8</v>
      </c>
      <c r="G949" s="21" t="str">
        <f>IF(ISBLANK(C949),"",_xlfn.XLOOKUP(_xlfn.XLOOKUP(VALUE(LEFT(C949,4)),Souches!$B$2:$B$15000,Souches!$E$2:$E$15000),Varietes!$B$2:$B$500,Varietes!$C$2:$C$500))</f>
        <v>KNES</v>
      </c>
      <c r="H949" s="19">
        <f>IF(ISBLANK(C949),"",_xlfn.XLOOKUP(VALUE(LEFT(C949,4)),Souches!$B$2:$B$15000,Souches!$D$2:$D$15000))</f>
        <v>130</v>
      </c>
      <c r="I949" s="10">
        <f t="shared" si="169"/>
        <v>45832</v>
      </c>
      <c r="J949" s="19">
        <f>IF(I949="","",INT(('ObjProd (2)'!$C$25-I949)/7 * (ABS('ObjProd (2)'!$C$25-I949)&gt;=7)))</f>
        <v>12</v>
      </c>
      <c r="K949" s="10" t="str">
        <f>IF(I949="","",
IF(AND(DATEDIF(I949,'ObjProd (2)'!$C$25,"y")=0,DATEDIF(I949,'ObjProd (2)'!$C$25,"ym")=0,
   INT(('ObjProd (2)'!$C$25-EDATE(I949,DATEDIF(I949,'ObjProd (2)'!$C$25,"y")*12+DATEDIF(I949,'ObjProd (2)'!$C$25,"ym")))/7)=0),
   "&lt; 1 sem.",
   IF(DATEDIF(I949,'ObjProd (2)'!$C$25,"y")&gt;0,DATEDIF(I949,'ObjProd (2)'!$C$25,"y") &amp; " " &amp; IF(DATEDIF(I949,'ObjProd (2)'!$C$25,"y")=1,"an ","ans "),"") &amp;
   IF(DATEDIF(I949,'ObjProd (2)'!$C$25,"ym")&gt;0,DATEDIF(I949,'ObjProd (2)'!$C$25,"ym") &amp; " mois ", "") &amp;
   IF(INT(('ObjProd (2)'!$C$25-EDATE(I949,DATEDIF(I949,'ObjProd (2)'!$C$25,"y")*12+DATEDIF(I949,'ObjProd (2)'!$C$25,"ym")))/7)&gt;0,
      INT(('ObjProd (2)'!$C$25-EDATE(I949,DATEDIF(I949,'ObjProd (2)'!$C$25,"y")*12+DATEDIF(I949,'ObjProd (2)'!$C$25,"ym")))/7) &amp; " sem.",
      "")
)
)</f>
        <v>2 mois 3 sem.</v>
      </c>
      <c r="L949" s="11" t="str">
        <f t="shared" si="170"/>
        <v xml:space="preserve">XR8 </v>
      </c>
      <c r="M949" s="9">
        <f t="shared" si="166"/>
        <v>20</v>
      </c>
      <c r="N949" s="9" t="str" cm="1">
        <f t="array" aca="1" ref="N949" ca="1">LEFT(L949, IF(ISNUMBER(SUBSTITUTE(_xludf.MID(L949, 2, 1), ".", ",")), 1, 2))</f>
        <v>XR</v>
      </c>
      <c r="O949" s="19">
        <f t="shared" ca="1" si="172"/>
        <v>8</v>
      </c>
      <c r="P949" s="9" t="str">
        <f t="shared" ca="1" si="173"/>
        <v>E</v>
      </c>
      <c r="Q949" s="9" t="str">
        <f t="shared" ca="1" si="174"/>
        <v>7+</v>
      </c>
      <c r="R949" s="9" t="str">
        <f t="shared" ca="1" si="167"/>
        <v>E7+</v>
      </c>
      <c r="S949" t="str" cm="1">
        <f t="array" ref="S949">IF(ISBLANK(C949),"",IFERROR(INDEX(ListeSeries!$A$2:$A$1045, MATCH(1, (DatasScan!G949=ListeSeries!$B$2:$B$1045) * (DatasScan!H949&gt;=ListeSeries!$D$2:$D$1045) * (DatasScan!H949&lt;=ListeSeries!$E$2:$E$1045), 0)), "no match"))</f>
        <v>KENESI</v>
      </c>
      <c r="T949" s="7" t="str" cm="1">
        <f t="array" ref="T949">IF(ISBLANK(C949),"",IFERROR(INDEX(ListeSeries!$C$2:$C$1045, MATCH(1, (DatasScan!G949=ListeSeries!$B$2:$B$1045) * (DatasScan!H949&gt;=ListeSeries!$D$2:$D$1045) * (DatasScan!H949&lt;=ListeSeries!$E$2:$E$1045), 0)), "no match"))</f>
        <v>KHENEZI 11</v>
      </c>
      <c r="U949" s="11" t="str" cm="1">
        <f t="array" ref="U949">IF(ISBLANK(C949),"",IFERROR(INDEX(ListeSeries!$F$2:$F$1045, MATCH(1, (DatasScan!G949=ListeSeries!$B$2:$B$1045) * (DatasScan!H949&gt;=ListeSeries!$D$2:$D$1045) * (DatasScan!H949&lt;=ListeSeries!$E$2:$E$1045), 0)), "no match"))</f>
        <v>115-134</v>
      </c>
      <c r="X949" s="269"/>
    </row>
    <row r="950" spans="1:24" x14ac:dyDescent="0.25">
      <c r="A950" s="6" t="str">
        <f t="shared" si="168"/>
        <v>CHF hangar</v>
      </c>
      <c r="B950" s="272" t="s">
        <v>2272</v>
      </c>
      <c r="C950" s="190" t="s">
        <v>2209</v>
      </c>
      <c r="E950" s="11">
        <v>11</v>
      </c>
      <c r="F950" s="7" t="str">
        <f t="shared" si="171"/>
        <v>869320250619XR4</v>
      </c>
      <c r="G950" s="21" t="str">
        <f>IF(ISBLANK(C950),"",_xlfn.XLOOKUP(_xlfn.XLOOKUP(VALUE(LEFT(C950,4)),Souches!$B$2:$B$15000,Souches!$E$2:$E$15000),Varietes!$B$2:$B$500,Varietes!$C$2:$C$500))</f>
        <v>KNES</v>
      </c>
      <c r="H950" s="19">
        <f>IF(ISBLANK(C950),"",_xlfn.XLOOKUP(VALUE(LEFT(C950,4)),Souches!$B$2:$B$15000,Souches!$D$2:$D$15000))</f>
        <v>137</v>
      </c>
      <c r="I950" s="10">
        <f t="shared" si="169"/>
        <v>45827</v>
      </c>
      <c r="J950" s="19">
        <f>IF(I950="","",INT(('ObjProd (2)'!$C$25-I950)/7 * (ABS('ObjProd (2)'!$C$25-I950)&gt;=7)))</f>
        <v>13</v>
      </c>
      <c r="K950" s="10" t="str">
        <f>IF(I950="","",
IF(AND(DATEDIF(I950,'ObjProd (2)'!$C$25,"y")=0,DATEDIF(I950,'ObjProd (2)'!$C$25,"ym")=0,
   INT(('ObjProd (2)'!$C$25-EDATE(I950,DATEDIF(I950,'ObjProd (2)'!$C$25,"y")*12+DATEDIF(I950,'ObjProd (2)'!$C$25,"ym")))/7)=0),
   "&lt; 1 sem.",
   IF(DATEDIF(I950,'ObjProd (2)'!$C$25,"y")&gt;0,DATEDIF(I950,'ObjProd (2)'!$C$25,"y") &amp; " " &amp; IF(DATEDIF(I950,'ObjProd (2)'!$C$25,"y")=1,"an ","ans "),"") &amp;
   IF(DATEDIF(I950,'ObjProd (2)'!$C$25,"ym")&gt;0,DATEDIF(I950,'ObjProd (2)'!$C$25,"ym") &amp; " mois ", "") &amp;
   IF(INT(('ObjProd (2)'!$C$25-EDATE(I950,DATEDIF(I950,'ObjProd (2)'!$C$25,"y")*12+DATEDIF(I950,'ObjProd (2)'!$C$25,"ym")))/7)&gt;0,
      INT(('ObjProd (2)'!$C$25-EDATE(I950,DATEDIF(I950,'ObjProd (2)'!$C$25,"y")*12+DATEDIF(I950,'ObjProd (2)'!$C$25,"ym")))/7) &amp; " sem.",
      "")
)
)</f>
        <v>2 mois 4 sem.</v>
      </c>
      <c r="L950" s="11" t="str">
        <f t="shared" si="170"/>
        <v xml:space="preserve">XR4 </v>
      </c>
      <c r="M950" s="9">
        <f t="shared" si="166"/>
        <v>11</v>
      </c>
      <c r="N950" s="9" t="str" cm="1">
        <f t="array" aca="1" ref="N950" ca="1">LEFT(L950, IF(ISNUMBER(SUBSTITUTE(_xludf.MID(L950, 2, 1), ".", ",")), 1, 2))</f>
        <v>XR</v>
      </c>
      <c r="O950" s="19">
        <f t="shared" ca="1" si="172"/>
        <v>4</v>
      </c>
      <c r="P950" s="9" t="str">
        <f t="shared" ca="1" si="173"/>
        <v>E</v>
      </c>
      <c r="Q950" s="9">
        <f t="shared" ca="1" si="174"/>
        <v>4</v>
      </c>
      <c r="R950" s="9" t="str">
        <f t="shared" ca="1" si="167"/>
        <v>E4</v>
      </c>
      <c r="S950" t="str" cm="1">
        <f t="array" ref="S950">IF(ISBLANK(C950),"",IFERROR(INDEX(ListeSeries!$A$2:$A$1045, MATCH(1, (DatasScan!G950=ListeSeries!$B$2:$B$1045) * (DatasScan!H950&gt;=ListeSeries!$D$2:$D$1045) * (DatasScan!H950&lt;=ListeSeries!$E$2:$E$1045), 0)), "no match"))</f>
        <v>KENESI</v>
      </c>
      <c r="T950" s="7" t="str" cm="1">
        <f t="array" ref="T950">IF(ISBLANK(C950),"",IFERROR(INDEX(ListeSeries!$C$2:$C$1045, MATCH(1, (DatasScan!G950=ListeSeries!$B$2:$B$1045) * (DatasScan!H950&gt;=ListeSeries!$D$2:$D$1045) * (DatasScan!H950&lt;=ListeSeries!$E$2:$E$1045), 0)), "no match"))</f>
        <v>KHENEZI 12</v>
      </c>
      <c r="U950" s="11" t="str" cm="1">
        <f t="array" ref="U950">IF(ISBLANK(C950),"",IFERROR(INDEX(ListeSeries!$F$2:$F$1045, MATCH(1, (DatasScan!G950=ListeSeries!$B$2:$B$1045) * (DatasScan!H950&gt;=ListeSeries!$D$2:$D$1045) * (DatasScan!H950&lt;=ListeSeries!$E$2:$E$1045), 0)), "no match"))</f>
        <v>135-139</v>
      </c>
      <c r="X950" s="269"/>
    </row>
    <row r="951" spans="1:24" x14ac:dyDescent="0.25">
      <c r="A951" s="6" t="str">
        <f t="shared" si="168"/>
        <v>CHF hangar</v>
      </c>
      <c r="B951" s="272" t="s">
        <v>2272</v>
      </c>
      <c r="C951" s="190" t="s">
        <v>2210</v>
      </c>
      <c r="E951" s="11">
        <v>13</v>
      </c>
      <c r="F951" s="7" t="str">
        <f t="shared" si="171"/>
        <v>853420250625XR5</v>
      </c>
      <c r="G951" s="21" t="str">
        <f>IF(ISBLANK(C951),"",_xlfn.XLOOKUP(_xlfn.XLOOKUP(VALUE(LEFT(C951,4)),Souches!$B$2:$B$15000,Souches!$E$2:$E$15000),Varietes!$B$2:$B$500,Varietes!$C$2:$C$500))</f>
        <v>KNES</v>
      </c>
      <c r="H951" s="19">
        <f>IF(ISBLANK(C951),"",_xlfn.XLOOKUP(VALUE(LEFT(C951,4)),Souches!$B$2:$B$15000,Souches!$D$2:$D$15000))</f>
        <v>130</v>
      </c>
      <c r="I951" s="10">
        <f t="shared" si="169"/>
        <v>45833</v>
      </c>
      <c r="J951" s="19">
        <f>IF(I951="","",INT(('ObjProd (2)'!$C$25-I951)/7 * (ABS('ObjProd (2)'!$C$25-I951)&gt;=7)))</f>
        <v>12</v>
      </c>
      <c r="K951" s="10" t="str">
        <f>IF(I951="","",
IF(AND(DATEDIF(I951,'ObjProd (2)'!$C$25,"y")=0,DATEDIF(I951,'ObjProd (2)'!$C$25,"ym")=0,
   INT(('ObjProd (2)'!$C$25-EDATE(I951,DATEDIF(I951,'ObjProd (2)'!$C$25,"y")*12+DATEDIF(I951,'ObjProd (2)'!$C$25,"ym")))/7)=0),
   "&lt; 1 sem.",
   IF(DATEDIF(I951,'ObjProd (2)'!$C$25,"y")&gt;0,DATEDIF(I951,'ObjProd (2)'!$C$25,"y") &amp; " " &amp; IF(DATEDIF(I951,'ObjProd (2)'!$C$25,"y")=1,"an ","ans "),"") &amp;
   IF(DATEDIF(I951,'ObjProd (2)'!$C$25,"ym")&gt;0,DATEDIF(I951,'ObjProd (2)'!$C$25,"ym") &amp; " mois ", "") &amp;
   IF(INT(('ObjProd (2)'!$C$25-EDATE(I951,DATEDIF(I951,'ObjProd (2)'!$C$25,"y")*12+DATEDIF(I951,'ObjProd (2)'!$C$25,"ym")))/7)&gt;0,
      INT(('ObjProd (2)'!$C$25-EDATE(I951,DATEDIF(I951,'ObjProd (2)'!$C$25,"y")*12+DATEDIF(I951,'ObjProd (2)'!$C$25,"ym")))/7) &amp; " sem.",
      "")
)
)</f>
        <v>2 mois 3 sem.</v>
      </c>
      <c r="L951" s="11" t="str">
        <f t="shared" si="170"/>
        <v xml:space="preserve">XR5 </v>
      </c>
      <c r="M951" s="9">
        <f t="shared" si="166"/>
        <v>13</v>
      </c>
      <c r="N951" s="9" t="str" cm="1">
        <f t="array" aca="1" ref="N951" ca="1">LEFT(L951, IF(ISNUMBER(SUBSTITUTE(_xludf.MID(L951, 2, 1), ".", ",")), 1, 2))</f>
        <v>XR</v>
      </c>
      <c r="O951" s="19">
        <f t="shared" ca="1" si="172"/>
        <v>5</v>
      </c>
      <c r="P951" s="9" t="str">
        <f t="shared" ca="1" si="173"/>
        <v>E</v>
      </c>
      <c r="Q951" s="9">
        <f t="shared" ca="1" si="174"/>
        <v>5</v>
      </c>
      <c r="R951" s="9" t="str">
        <f t="shared" ca="1" si="167"/>
        <v>E5</v>
      </c>
      <c r="S951" t="str" cm="1">
        <f t="array" ref="S951">IF(ISBLANK(C951),"",IFERROR(INDEX(ListeSeries!$A$2:$A$1045, MATCH(1, (DatasScan!G951=ListeSeries!$B$2:$B$1045) * (DatasScan!H951&gt;=ListeSeries!$D$2:$D$1045) * (DatasScan!H951&lt;=ListeSeries!$E$2:$E$1045), 0)), "no match"))</f>
        <v>KENESI</v>
      </c>
      <c r="T951" s="7" t="str" cm="1">
        <f t="array" ref="T951">IF(ISBLANK(C951),"",IFERROR(INDEX(ListeSeries!$C$2:$C$1045, MATCH(1, (DatasScan!G951=ListeSeries!$B$2:$B$1045) * (DatasScan!H951&gt;=ListeSeries!$D$2:$D$1045) * (DatasScan!H951&lt;=ListeSeries!$E$2:$E$1045), 0)), "no match"))</f>
        <v>KHENEZI 11</v>
      </c>
      <c r="U951" s="11" t="str" cm="1">
        <f t="array" ref="U951">IF(ISBLANK(C951),"",IFERROR(INDEX(ListeSeries!$F$2:$F$1045, MATCH(1, (DatasScan!G951=ListeSeries!$B$2:$B$1045) * (DatasScan!H951&gt;=ListeSeries!$D$2:$D$1045) * (DatasScan!H951&lt;=ListeSeries!$E$2:$E$1045), 0)), "no match"))</f>
        <v>115-134</v>
      </c>
      <c r="X951" s="269"/>
    </row>
    <row r="952" spans="1:24" x14ac:dyDescent="0.25">
      <c r="A952" s="6" t="str">
        <f t="shared" si="168"/>
        <v>CHF hangar</v>
      </c>
      <c r="B952" s="272" t="s">
        <v>2272</v>
      </c>
      <c r="C952" s="190" t="s">
        <v>2211</v>
      </c>
      <c r="E952" s="11">
        <v>3</v>
      </c>
      <c r="F952" s="7" t="str">
        <f t="shared" si="171"/>
        <v>853520250624XR6</v>
      </c>
      <c r="G952" s="21" t="str">
        <f>IF(ISBLANK(C952),"",_xlfn.XLOOKUP(_xlfn.XLOOKUP(VALUE(LEFT(C952,4)),Souches!$B$2:$B$15000,Souches!$E$2:$E$15000),Varietes!$B$2:$B$500,Varietes!$C$2:$C$500))</f>
        <v>KNES</v>
      </c>
      <c r="H952" s="19">
        <f>IF(ISBLANK(C952),"",_xlfn.XLOOKUP(VALUE(LEFT(C952,4)),Souches!$B$2:$B$15000,Souches!$D$2:$D$15000))</f>
        <v>131</v>
      </c>
      <c r="I952" s="10">
        <f t="shared" si="169"/>
        <v>45832</v>
      </c>
      <c r="J952" s="19">
        <f>IF(I952="","",INT(('ObjProd (2)'!$C$25-I952)/7 * (ABS('ObjProd (2)'!$C$25-I952)&gt;=7)))</f>
        <v>12</v>
      </c>
      <c r="K952" s="10" t="str">
        <f>IF(I952="","",
IF(AND(DATEDIF(I952,'ObjProd (2)'!$C$25,"y")=0,DATEDIF(I952,'ObjProd (2)'!$C$25,"ym")=0,
   INT(('ObjProd (2)'!$C$25-EDATE(I952,DATEDIF(I952,'ObjProd (2)'!$C$25,"y")*12+DATEDIF(I952,'ObjProd (2)'!$C$25,"ym")))/7)=0),
   "&lt; 1 sem.",
   IF(DATEDIF(I952,'ObjProd (2)'!$C$25,"y")&gt;0,DATEDIF(I952,'ObjProd (2)'!$C$25,"y") &amp; " " &amp; IF(DATEDIF(I952,'ObjProd (2)'!$C$25,"y")=1,"an ","ans "),"") &amp;
   IF(DATEDIF(I952,'ObjProd (2)'!$C$25,"ym")&gt;0,DATEDIF(I952,'ObjProd (2)'!$C$25,"ym") &amp; " mois ", "") &amp;
   IF(INT(('ObjProd (2)'!$C$25-EDATE(I952,DATEDIF(I952,'ObjProd (2)'!$C$25,"y")*12+DATEDIF(I952,'ObjProd (2)'!$C$25,"ym")))/7)&gt;0,
      INT(('ObjProd (2)'!$C$25-EDATE(I952,DATEDIF(I952,'ObjProd (2)'!$C$25,"y")*12+DATEDIF(I952,'ObjProd (2)'!$C$25,"ym")))/7) &amp; " sem.",
      "")
)
)</f>
        <v>2 mois 3 sem.</v>
      </c>
      <c r="L952" s="11" t="str">
        <f t="shared" si="170"/>
        <v xml:space="preserve">XR6 </v>
      </c>
      <c r="M952" s="9">
        <f t="shared" si="166"/>
        <v>3</v>
      </c>
      <c r="N952" s="9" t="str" cm="1">
        <f t="array" aca="1" ref="N952" ca="1">LEFT(L952, IF(ISNUMBER(SUBSTITUTE(_xludf.MID(L952, 2, 1), ".", ",")), 1, 2))</f>
        <v>XR</v>
      </c>
      <c r="O952" s="19">
        <f t="shared" ca="1" si="172"/>
        <v>6</v>
      </c>
      <c r="P952" s="9" t="str">
        <f t="shared" ca="1" si="173"/>
        <v>E</v>
      </c>
      <c r="Q952" s="9">
        <f t="shared" ca="1" si="174"/>
        <v>6</v>
      </c>
      <c r="R952" s="9" t="str">
        <f t="shared" ca="1" si="167"/>
        <v>E6</v>
      </c>
      <c r="S952" t="str" cm="1">
        <f t="array" ref="S952">IF(ISBLANK(C952),"",IFERROR(INDEX(ListeSeries!$A$2:$A$1045, MATCH(1, (DatasScan!G952=ListeSeries!$B$2:$B$1045) * (DatasScan!H952&gt;=ListeSeries!$D$2:$D$1045) * (DatasScan!H952&lt;=ListeSeries!$E$2:$E$1045), 0)), "no match"))</f>
        <v>KENESI</v>
      </c>
      <c r="T952" s="7" t="str" cm="1">
        <f t="array" ref="T952">IF(ISBLANK(C952),"",IFERROR(INDEX(ListeSeries!$C$2:$C$1045, MATCH(1, (DatasScan!G952=ListeSeries!$B$2:$B$1045) * (DatasScan!H952&gt;=ListeSeries!$D$2:$D$1045) * (DatasScan!H952&lt;=ListeSeries!$E$2:$E$1045), 0)), "no match"))</f>
        <v>KHENEZI 11</v>
      </c>
      <c r="U952" s="11" t="str" cm="1">
        <f t="array" ref="U952">IF(ISBLANK(C952),"",IFERROR(INDEX(ListeSeries!$F$2:$F$1045, MATCH(1, (DatasScan!G952=ListeSeries!$B$2:$B$1045) * (DatasScan!H952&gt;=ListeSeries!$D$2:$D$1045) * (DatasScan!H952&lt;=ListeSeries!$E$2:$E$1045), 0)), "no match"))</f>
        <v>115-134</v>
      </c>
      <c r="X952" s="269"/>
    </row>
    <row r="953" spans="1:24" x14ac:dyDescent="0.25">
      <c r="A953" s="6" t="str">
        <f t="shared" si="168"/>
        <v>CHF hangar</v>
      </c>
      <c r="B953" s="272" t="s">
        <v>2272</v>
      </c>
      <c r="C953" s="190" t="s">
        <v>2212</v>
      </c>
      <c r="E953" s="11">
        <v>4</v>
      </c>
      <c r="F953" s="7" t="str">
        <f t="shared" si="171"/>
        <v>836020250624XR7</v>
      </c>
      <c r="G953" s="21" t="str">
        <f>IF(ISBLANK(C953),"",_xlfn.XLOOKUP(_xlfn.XLOOKUP(VALUE(LEFT(C953,4)),Souches!$B$2:$B$15000,Souches!$E$2:$E$15000),Varietes!$B$2:$B$500,Varietes!$C$2:$C$500))</f>
        <v>KNES</v>
      </c>
      <c r="H953" s="19">
        <f>IF(ISBLANK(C953),"",_xlfn.XLOOKUP(VALUE(LEFT(C953,4)),Souches!$B$2:$B$15000,Souches!$D$2:$D$15000))</f>
        <v>110</v>
      </c>
      <c r="I953" s="10">
        <f t="shared" si="169"/>
        <v>45832</v>
      </c>
      <c r="J953" s="19">
        <f>IF(I953="","",INT(('ObjProd (2)'!$C$25-I953)/7 * (ABS('ObjProd (2)'!$C$25-I953)&gt;=7)))</f>
        <v>12</v>
      </c>
      <c r="K953" s="10" t="str">
        <f>IF(I953="","",
IF(AND(DATEDIF(I953,'ObjProd (2)'!$C$25,"y")=0,DATEDIF(I953,'ObjProd (2)'!$C$25,"ym")=0,
   INT(('ObjProd (2)'!$C$25-EDATE(I953,DATEDIF(I953,'ObjProd (2)'!$C$25,"y")*12+DATEDIF(I953,'ObjProd (2)'!$C$25,"ym")))/7)=0),
   "&lt; 1 sem.",
   IF(DATEDIF(I953,'ObjProd (2)'!$C$25,"y")&gt;0,DATEDIF(I953,'ObjProd (2)'!$C$25,"y") &amp; " " &amp; IF(DATEDIF(I953,'ObjProd (2)'!$C$25,"y")=1,"an ","ans "),"") &amp;
   IF(DATEDIF(I953,'ObjProd (2)'!$C$25,"ym")&gt;0,DATEDIF(I953,'ObjProd (2)'!$C$25,"ym") &amp; " mois ", "") &amp;
   IF(INT(('ObjProd (2)'!$C$25-EDATE(I953,DATEDIF(I953,'ObjProd (2)'!$C$25,"y")*12+DATEDIF(I953,'ObjProd (2)'!$C$25,"ym")))/7)&gt;0,
      INT(('ObjProd (2)'!$C$25-EDATE(I953,DATEDIF(I953,'ObjProd (2)'!$C$25,"y")*12+DATEDIF(I953,'ObjProd (2)'!$C$25,"ym")))/7) &amp; " sem.",
      "")
)
)</f>
        <v>2 mois 3 sem.</v>
      </c>
      <c r="L953" s="11" t="str">
        <f t="shared" si="170"/>
        <v xml:space="preserve">XR7 </v>
      </c>
      <c r="M953" s="9">
        <f t="shared" si="166"/>
        <v>4</v>
      </c>
      <c r="N953" s="9" t="str" cm="1">
        <f t="array" aca="1" ref="N953" ca="1">LEFT(L953, IF(ISNUMBER(SUBSTITUTE(_xludf.MID(L953, 2, 1), ".", ",")), 1, 2))</f>
        <v>XR</v>
      </c>
      <c r="O953" s="19">
        <f t="shared" ca="1" si="172"/>
        <v>7</v>
      </c>
      <c r="P953" s="9" t="str">
        <f t="shared" ca="1" si="173"/>
        <v>E</v>
      </c>
      <c r="Q953" s="9" t="str">
        <f t="shared" ca="1" si="174"/>
        <v>7+</v>
      </c>
      <c r="R953" s="9" t="str">
        <f t="shared" ca="1" si="167"/>
        <v>E7+</v>
      </c>
      <c r="S953" t="str" cm="1">
        <f t="array" ref="S953">IF(ISBLANK(C953),"",IFERROR(INDEX(ListeSeries!$A$2:$A$1045, MATCH(1, (DatasScan!G953=ListeSeries!$B$2:$B$1045) * (DatasScan!H953&gt;=ListeSeries!$D$2:$D$1045) * (DatasScan!H953&lt;=ListeSeries!$E$2:$E$1045), 0)), "no match"))</f>
        <v>KENESI</v>
      </c>
      <c r="T953" s="7" t="str" cm="1">
        <f t="array" ref="T953">IF(ISBLANK(C953),"",IFERROR(INDEX(ListeSeries!$C$2:$C$1045, MATCH(1, (DatasScan!G953=ListeSeries!$B$2:$B$1045) * (DatasScan!H953&gt;=ListeSeries!$D$2:$D$1045) * (DatasScan!H953&lt;=ListeSeries!$E$2:$E$1045), 0)), "no match"))</f>
        <v>KHENEZI 10</v>
      </c>
      <c r="U953" s="11" t="str" cm="1">
        <f t="array" ref="U953">IF(ISBLANK(C953),"",IFERROR(INDEX(ListeSeries!$F$2:$F$1045, MATCH(1, (DatasScan!G953=ListeSeries!$B$2:$B$1045) * (DatasScan!H953&gt;=ListeSeries!$D$2:$D$1045) * (DatasScan!H953&lt;=ListeSeries!$E$2:$E$1045), 0)), "no match"))</f>
        <v>95-114</v>
      </c>
      <c r="X953" s="269"/>
    </row>
    <row r="954" spans="1:24" x14ac:dyDescent="0.25">
      <c r="A954" s="6" t="str">
        <f t="shared" si="168"/>
        <v>CHF hangar</v>
      </c>
      <c r="B954" s="272" t="s">
        <v>2272</v>
      </c>
      <c r="C954" s="190" t="s">
        <v>2213</v>
      </c>
      <c r="E954" s="11">
        <v>1</v>
      </c>
      <c r="F954" s="7" t="str">
        <f t="shared" si="171"/>
        <v>729120250624XR7</v>
      </c>
      <c r="G954" s="21" t="str">
        <f>IF(ISBLANK(C954),"",_xlfn.XLOOKUP(_xlfn.XLOOKUP(VALUE(LEFT(C954,4)),Souches!$B$2:$B$15000,Souches!$E$2:$E$15000),Varietes!$B$2:$B$500,Varietes!$C$2:$C$500))</f>
        <v>KNES</v>
      </c>
      <c r="H954" s="19">
        <f>IF(ISBLANK(C954),"",_xlfn.XLOOKUP(VALUE(LEFT(C954,4)),Souches!$B$2:$B$15000,Souches!$D$2:$D$15000))</f>
        <v>50</v>
      </c>
      <c r="I954" s="10">
        <f t="shared" si="169"/>
        <v>45832</v>
      </c>
      <c r="J954" s="19">
        <f>IF(I954="","",INT(('ObjProd (2)'!$C$25-I954)/7 * (ABS('ObjProd (2)'!$C$25-I954)&gt;=7)))</f>
        <v>12</v>
      </c>
      <c r="K954" s="10" t="str">
        <f>IF(I954="","",
IF(AND(DATEDIF(I954,'ObjProd (2)'!$C$25,"y")=0,DATEDIF(I954,'ObjProd (2)'!$C$25,"ym")=0,
   INT(('ObjProd (2)'!$C$25-EDATE(I954,DATEDIF(I954,'ObjProd (2)'!$C$25,"y")*12+DATEDIF(I954,'ObjProd (2)'!$C$25,"ym")))/7)=0),
   "&lt; 1 sem.",
   IF(DATEDIF(I954,'ObjProd (2)'!$C$25,"y")&gt;0,DATEDIF(I954,'ObjProd (2)'!$C$25,"y") &amp; " " &amp; IF(DATEDIF(I954,'ObjProd (2)'!$C$25,"y")=1,"an ","ans "),"") &amp;
   IF(DATEDIF(I954,'ObjProd (2)'!$C$25,"ym")&gt;0,DATEDIF(I954,'ObjProd (2)'!$C$25,"ym") &amp; " mois ", "") &amp;
   IF(INT(('ObjProd (2)'!$C$25-EDATE(I954,DATEDIF(I954,'ObjProd (2)'!$C$25,"y")*12+DATEDIF(I954,'ObjProd (2)'!$C$25,"ym")))/7)&gt;0,
      INT(('ObjProd (2)'!$C$25-EDATE(I954,DATEDIF(I954,'ObjProd (2)'!$C$25,"y")*12+DATEDIF(I954,'ObjProd (2)'!$C$25,"ym")))/7) &amp; " sem.",
      "")
)
)</f>
        <v>2 mois 3 sem.</v>
      </c>
      <c r="L954" s="11" t="str">
        <f t="shared" si="170"/>
        <v xml:space="preserve">XR7 </v>
      </c>
      <c r="M954" s="9">
        <f t="shared" si="166"/>
        <v>1</v>
      </c>
      <c r="N954" s="9" t="str" cm="1">
        <f t="array" aca="1" ref="N954" ca="1">LEFT(L954, IF(ISNUMBER(SUBSTITUTE(_xludf.MID(L954, 2, 1), ".", ",")), 1, 2))</f>
        <v>XR</v>
      </c>
      <c r="O954" s="19">
        <f t="shared" ca="1" si="172"/>
        <v>7</v>
      </c>
      <c r="P954" s="9" t="str">
        <f t="shared" ca="1" si="173"/>
        <v>E</v>
      </c>
      <c r="Q954" s="9" t="str">
        <f t="shared" ca="1" si="174"/>
        <v>7+</v>
      </c>
      <c r="R954" s="9" t="str">
        <f t="shared" ca="1" si="167"/>
        <v>E7+</v>
      </c>
      <c r="S954" t="str" cm="1">
        <f t="array" ref="S954">IF(ISBLANK(C954),"",IFERROR(INDEX(ListeSeries!$A$2:$A$1045, MATCH(1, (DatasScan!G954=ListeSeries!$B$2:$B$1045) * (DatasScan!H954&gt;=ListeSeries!$D$2:$D$1045) * (DatasScan!H954&lt;=ListeSeries!$E$2:$E$1045), 0)), "no match"))</f>
        <v>KENESI</v>
      </c>
      <c r="T954" s="7" t="str" cm="1">
        <f t="array" ref="T954">IF(ISBLANK(C954),"",IFERROR(INDEX(ListeSeries!$C$2:$C$1045, MATCH(1, (DatasScan!G954=ListeSeries!$B$2:$B$1045) * (DatasScan!H954&gt;=ListeSeries!$D$2:$D$1045) * (DatasScan!H954&lt;=ListeSeries!$E$2:$E$1045), 0)), "no match"))</f>
        <v>KHENEZI 6</v>
      </c>
      <c r="U954" s="11" t="str" cm="1">
        <f t="array" ref="U954">IF(ISBLANK(C954),"",IFERROR(INDEX(ListeSeries!$F$2:$F$1045, MATCH(1, (DatasScan!G954=ListeSeries!$B$2:$B$1045) * (DatasScan!H954&gt;=ListeSeries!$D$2:$D$1045) * (DatasScan!H954&lt;=ListeSeries!$E$2:$E$1045), 0)), "no match"))</f>
        <v>50-54</v>
      </c>
      <c r="X954" s="269"/>
    </row>
    <row r="955" spans="1:24" x14ac:dyDescent="0.25">
      <c r="A955" s="6" t="str">
        <f t="shared" si="168"/>
        <v>CHF hangar</v>
      </c>
      <c r="B955" s="272" t="s">
        <v>2272</v>
      </c>
      <c r="C955" s="190" t="s">
        <v>2214</v>
      </c>
      <c r="E955" s="11">
        <v>6</v>
      </c>
      <c r="F955" s="7" t="str">
        <f t="shared" si="171"/>
        <v>828720250618XR8</v>
      </c>
      <c r="G955" s="21" t="str">
        <f>IF(ISBLANK(C955),"",_xlfn.XLOOKUP(_xlfn.XLOOKUP(VALUE(LEFT(C955,4)),Souches!$B$2:$B$15000,Souches!$E$2:$E$15000),Varietes!$B$2:$B$500,Varietes!$C$2:$C$500))</f>
        <v>GND</v>
      </c>
      <c r="H955" s="19">
        <f>IF(ISBLANK(C955),"",_xlfn.XLOOKUP(VALUE(LEFT(C955,4)),Souches!$B$2:$B$15000,Souches!$D$2:$D$15000))</f>
        <v>12</v>
      </c>
      <c r="I955" s="10">
        <f t="shared" si="169"/>
        <v>45826</v>
      </c>
      <c r="J955" s="19">
        <f>IF(I955="","",INT(('ObjProd (2)'!$C$25-I955)/7 * (ABS('ObjProd (2)'!$C$25-I955)&gt;=7)))</f>
        <v>13</v>
      </c>
      <c r="K955" s="10" t="str">
        <f>IF(I955="","",
IF(AND(DATEDIF(I955,'ObjProd (2)'!$C$25,"y")=0,DATEDIF(I955,'ObjProd (2)'!$C$25,"ym")=0,
   INT(('ObjProd (2)'!$C$25-EDATE(I955,DATEDIF(I955,'ObjProd (2)'!$C$25,"y")*12+DATEDIF(I955,'ObjProd (2)'!$C$25,"ym")))/7)=0),
   "&lt; 1 sem.",
   IF(DATEDIF(I955,'ObjProd (2)'!$C$25,"y")&gt;0,DATEDIF(I955,'ObjProd (2)'!$C$25,"y") &amp; " " &amp; IF(DATEDIF(I955,'ObjProd (2)'!$C$25,"y")=1,"an ","ans "),"") &amp;
   IF(DATEDIF(I955,'ObjProd (2)'!$C$25,"ym")&gt;0,DATEDIF(I955,'ObjProd (2)'!$C$25,"ym") &amp; " mois ", "") &amp;
   IF(INT(('ObjProd (2)'!$C$25-EDATE(I955,DATEDIF(I955,'ObjProd (2)'!$C$25,"y")*12+DATEDIF(I955,'ObjProd (2)'!$C$25,"ym")))/7)&gt;0,
      INT(('ObjProd (2)'!$C$25-EDATE(I955,DATEDIF(I955,'ObjProd (2)'!$C$25,"y")*12+DATEDIF(I955,'ObjProd (2)'!$C$25,"ym")))/7) &amp; " sem.",
      "")
)
)</f>
        <v xml:space="preserve">3 mois </v>
      </c>
      <c r="L955" s="11" t="str">
        <f t="shared" si="170"/>
        <v xml:space="preserve">XR8 </v>
      </c>
      <c r="M955" s="9">
        <f t="shared" si="166"/>
        <v>6</v>
      </c>
      <c r="N955" s="9" t="str" cm="1">
        <f t="array" aca="1" ref="N955" ca="1">LEFT(L955, IF(ISNUMBER(SUBSTITUTE(_xludf.MID(L955, 2, 1), ".", ",")), 1, 2))</f>
        <v>XR</v>
      </c>
      <c r="O955" s="19">
        <f t="shared" ca="1" si="172"/>
        <v>8</v>
      </c>
      <c r="P955" s="9" t="str">
        <f t="shared" ca="1" si="173"/>
        <v>E</v>
      </c>
      <c r="Q955" s="9" t="str">
        <f t="shared" ca="1" si="174"/>
        <v>7+</v>
      </c>
      <c r="R955" s="9" t="str">
        <f t="shared" ca="1" si="167"/>
        <v>E7+</v>
      </c>
      <c r="S955" t="str" cm="1">
        <f t="array" ref="S955">IF(ISBLANK(C955),"",IFERROR(INDEX(ListeSeries!$A$2:$A$1045, MATCH(1, (DatasScan!G955=ListeSeries!$B$2:$B$1045) * (DatasScan!H955&gt;=ListeSeries!$D$2:$D$1045) * (DatasScan!H955&lt;=ListeSeries!$E$2:$E$1045), 0)), "no match"))</f>
        <v>GANDA</v>
      </c>
      <c r="T955" s="7" t="str" cm="1">
        <f t="array" ref="T955">IF(ISBLANK(C955),"",IFERROR(INDEX(ListeSeries!$C$2:$C$1045, MATCH(1, (DatasScan!G955=ListeSeries!$B$2:$B$1045) * (DatasScan!H955&gt;=ListeSeries!$D$2:$D$1045) * (DatasScan!H955&lt;=ListeSeries!$E$2:$E$1045), 0)), "no match"))</f>
        <v>GANDA 4</v>
      </c>
      <c r="U955" s="11" t="str" cm="1">
        <f t="array" ref="U955">IF(ISBLANK(C955),"",IFERROR(INDEX(ListeSeries!$F$2:$F$1045, MATCH(1, (DatasScan!G955=ListeSeries!$B$2:$B$1045) * (DatasScan!H955&gt;=ListeSeries!$D$2:$D$1045) * (DatasScan!H955&lt;=ListeSeries!$E$2:$E$1045), 0)), "no match"))</f>
        <v>11-15</v>
      </c>
      <c r="X955" s="269"/>
    </row>
    <row r="956" spans="1:24" x14ac:dyDescent="0.25">
      <c r="A956" s="6" t="str">
        <f t="shared" si="168"/>
        <v>CHF hangar</v>
      </c>
      <c r="B956" s="272" t="s">
        <v>2272</v>
      </c>
      <c r="C956" s="190" t="s">
        <v>2215</v>
      </c>
      <c r="E956" s="11">
        <v>2</v>
      </c>
      <c r="F956" s="7" t="str">
        <f t="shared" si="171"/>
        <v>730820250618XR6</v>
      </c>
      <c r="G956" s="21" t="str">
        <f>IF(ISBLANK(C956),"",_xlfn.XLOOKUP(_xlfn.XLOOKUP(VALUE(LEFT(C956,4)),Souches!$B$2:$B$15000,Souches!$E$2:$E$15000),Varietes!$B$2:$B$500,Varietes!$C$2:$C$500))</f>
        <v>GND</v>
      </c>
      <c r="H956" s="19">
        <f>IF(ISBLANK(C956),"",_xlfn.XLOOKUP(VALUE(LEFT(C956,4)),Souches!$B$2:$B$15000,Souches!$D$2:$D$15000))</f>
        <v>6</v>
      </c>
      <c r="I956" s="10">
        <f t="shared" si="169"/>
        <v>45826</v>
      </c>
      <c r="J956" s="19">
        <f>IF(I956="","",INT(('ObjProd (2)'!$C$25-I956)/7 * (ABS('ObjProd (2)'!$C$25-I956)&gt;=7)))</f>
        <v>13</v>
      </c>
      <c r="K956" s="10" t="str">
        <f>IF(I956="","",
IF(AND(DATEDIF(I956,'ObjProd (2)'!$C$25,"y")=0,DATEDIF(I956,'ObjProd (2)'!$C$25,"ym")=0,
   INT(('ObjProd (2)'!$C$25-EDATE(I956,DATEDIF(I956,'ObjProd (2)'!$C$25,"y")*12+DATEDIF(I956,'ObjProd (2)'!$C$25,"ym")))/7)=0),
   "&lt; 1 sem.",
   IF(DATEDIF(I956,'ObjProd (2)'!$C$25,"y")&gt;0,DATEDIF(I956,'ObjProd (2)'!$C$25,"y") &amp; " " &amp; IF(DATEDIF(I956,'ObjProd (2)'!$C$25,"y")=1,"an ","ans "),"") &amp;
   IF(DATEDIF(I956,'ObjProd (2)'!$C$25,"ym")&gt;0,DATEDIF(I956,'ObjProd (2)'!$C$25,"ym") &amp; " mois ", "") &amp;
   IF(INT(('ObjProd (2)'!$C$25-EDATE(I956,DATEDIF(I956,'ObjProd (2)'!$C$25,"y")*12+DATEDIF(I956,'ObjProd (2)'!$C$25,"ym")))/7)&gt;0,
      INT(('ObjProd (2)'!$C$25-EDATE(I956,DATEDIF(I956,'ObjProd (2)'!$C$25,"y")*12+DATEDIF(I956,'ObjProd (2)'!$C$25,"ym")))/7) &amp; " sem.",
      "")
)
)</f>
        <v xml:space="preserve">3 mois </v>
      </c>
      <c r="L956" s="11" t="str">
        <f t="shared" si="170"/>
        <v xml:space="preserve">XR6 </v>
      </c>
      <c r="M956" s="9">
        <f t="shared" si="166"/>
        <v>2</v>
      </c>
      <c r="N956" s="9" t="str" cm="1">
        <f t="array" aca="1" ref="N956" ca="1">LEFT(L956, IF(ISNUMBER(SUBSTITUTE(_xludf.MID(L956, 2, 1), ".", ",")), 1, 2))</f>
        <v>XR</v>
      </c>
      <c r="O956" s="19">
        <f t="shared" ca="1" si="172"/>
        <v>6</v>
      </c>
      <c r="P956" s="9" t="str">
        <f t="shared" ca="1" si="173"/>
        <v>E</v>
      </c>
      <c r="Q956" s="9">
        <f t="shared" ca="1" si="174"/>
        <v>6</v>
      </c>
      <c r="R956" s="9" t="str">
        <f t="shared" ca="1" si="167"/>
        <v>E6</v>
      </c>
      <c r="S956" t="str" cm="1">
        <f t="array" ref="S956">IF(ISBLANK(C956),"",IFERROR(INDEX(ListeSeries!$A$2:$A$1045, MATCH(1, (DatasScan!G956=ListeSeries!$B$2:$B$1045) * (DatasScan!H956&gt;=ListeSeries!$D$2:$D$1045) * (DatasScan!H956&lt;=ListeSeries!$E$2:$E$1045), 0)), "no match"))</f>
        <v>GANDA</v>
      </c>
      <c r="T956" s="7" t="str" cm="1">
        <f t="array" ref="T956">IF(ISBLANK(C956),"",IFERROR(INDEX(ListeSeries!$C$2:$C$1045, MATCH(1, (DatasScan!G956=ListeSeries!$B$2:$B$1045) * (DatasScan!H956&gt;=ListeSeries!$D$2:$D$1045) * (DatasScan!H956&lt;=ListeSeries!$E$2:$E$1045), 0)), "no match"))</f>
        <v>GANDA 2</v>
      </c>
      <c r="U956" s="11" t="str" cm="1">
        <f t="array" ref="U956">IF(ISBLANK(C956),"",IFERROR(INDEX(ListeSeries!$F$2:$F$1045, MATCH(1, (DatasScan!G956=ListeSeries!$B$2:$B$1045) * (DatasScan!H956&gt;=ListeSeries!$D$2:$D$1045) * (DatasScan!H956&lt;=ListeSeries!$E$2:$E$1045), 0)), "no match"))</f>
        <v>2-6</v>
      </c>
      <c r="X956" s="269"/>
    </row>
    <row r="957" spans="1:24" x14ac:dyDescent="0.25">
      <c r="A957" s="6" t="str">
        <f t="shared" si="168"/>
        <v>CHF hangar</v>
      </c>
      <c r="B957" s="272" t="s">
        <v>2272</v>
      </c>
      <c r="C957" s="190" t="s">
        <v>2216</v>
      </c>
      <c r="E957" s="11">
        <v>11</v>
      </c>
      <c r="F957" s="7" t="str">
        <f t="shared" si="171"/>
        <v>730820250618XR7</v>
      </c>
      <c r="G957" s="21" t="str">
        <f>IF(ISBLANK(C957),"",_xlfn.XLOOKUP(_xlfn.XLOOKUP(VALUE(LEFT(C957,4)),Souches!$B$2:$B$15000,Souches!$E$2:$E$15000),Varietes!$B$2:$B$500,Varietes!$C$2:$C$500))</f>
        <v>GND</v>
      </c>
      <c r="H957" s="19">
        <f>IF(ISBLANK(C957),"",_xlfn.XLOOKUP(VALUE(LEFT(C957,4)),Souches!$B$2:$B$15000,Souches!$D$2:$D$15000))</f>
        <v>6</v>
      </c>
      <c r="I957" s="10">
        <f t="shared" si="169"/>
        <v>45826</v>
      </c>
      <c r="J957" s="19">
        <f>IF(I957="","",INT(('ObjProd (2)'!$C$25-I957)/7 * (ABS('ObjProd (2)'!$C$25-I957)&gt;=7)))</f>
        <v>13</v>
      </c>
      <c r="K957" s="10" t="str">
        <f>IF(I957="","",
IF(AND(DATEDIF(I957,'ObjProd (2)'!$C$25,"y")=0,DATEDIF(I957,'ObjProd (2)'!$C$25,"ym")=0,
   INT(('ObjProd (2)'!$C$25-EDATE(I957,DATEDIF(I957,'ObjProd (2)'!$C$25,"y")*12+DATEDIF(I957,'ObjProd (2)'!$C$25,"ym")))/7)=0),
   "&lt; 1 sem.",
   IF(DATEDIF(I957,'ObjProd (2)'!$C$25,"y")&gt;0,DATEDIF(I957,'ObjProd (2)'!$C$25,"y") &amp; " " &amp; IF(DATEDIF(I957,'ObjProd (2)'!$C$25,"y")=1,"an ","ans "),"") &amp;
   IF(DATEDIF(I957,'ObjProd (2)'!$C$25,"ym")&gt;0,DATEDIF(I957,'ObjProd (2)'!$C$25,"ym") &amp; " mois ", "") &amp;
   IF(INT(('ObjProd (2)'!$C$25-EDATE(I957,DATEDIF(I957,'ObjProd (2)'!$C$25,"y")*12+DATEDIF(I957,'ObjProd (2)'!$C$25,"ym")))/7)&gt;0,
      INT(('ObjProd (2)'!$C$25-EDATE(I957,DATEDIF(I957,'ObjProd (2)'!$C$25,"y")*12+DATEDIF(I957,'ObjProd (2)'!$C$25,"ym")))/7) &amp; " sem.",
      "")
)
)</f>
        <v xml:space="preserve">3 mois </v>
      </c>
      <c r="L957" s="11" t="str">
        <f t="shared" si="170"/>
        <v xml:space="preserve">XR7 </v>
      </c>
      <c r="M957" s="9">
        <f t="shared" si="166"/>
        <v>11</v>
      </c>
      <c r="N957" s="9" t="str" cm="1">
        <f t="array" aca="1" ref="N957" ca="1">LEFT(L957, IF(ISNUMBER(SUBSTITUTE(_xludf.MID(L957, 2, 1), ".", ",")), 1, 2))</f>
        <v>XR</v>
      </c>
      <c r="O957" s="19">
        <f t="shared" ca="1" si="172"/>
        <v>7</v>
      </c>
      <c r="P957" s="9" t="str">
        <f t="shared" ca="1" si="173"/>
        <v>E</v>
      </c>
      <c r="Q957" s="9" t="str">
        <f t="shared" ca="1" si="174"/>
        <v>7+</v>
      </c>
      <c r="R957" s="9" t="str">
        <f t="shared" ca="1" si="167"/>
        <v>E7+</v>
      </c>
      <c r="S957" t="str" cm="1">
        <f t="array" ref="S957">IF(ISBLANK(C957),"",IFERROR(INDEX(ListeSeries!$A$2:$A$1045, MATCH(1, (DatasScan!G957=ListeSeries!$B$2:$B$1045) * (DatasScan!H957&gt;=ListeSeries!$D$2:$D$1045) * (DatasScan!H957&lt;=ListeSeries!$E$2:$E$1045), 0)), "no match"))</f>
        <v>GANDA</v>
      </c>
      <c r="T957" s="7" t="str" cm="1">
        <f t="array" ref="T957">IF(ISBLANK(C957),"",IFERROR(INDEX(ListeSeries!$C$2:$C$1045, MATCH(1, (DatasScan!G957=ListeSeries!$B$2:$B$1045) * (DatasScan!H957&gt;=ListeSeries!$D$2:$D$1045) * (DatasScan!H957&lt;=ListeSeries!$E$2:$E$1045), 0)), "no match"))</f>
        <v>GANDA 2</v>
      </c>
      <c r="U957" s="11" t="str" cm="1">
        <f t="array" ref="U957">IF(ISBLANK(C957),"",IFERROR(INDEX(ListeSeries!$F$2:$F$1045, MATCH(1, (DatasScan!G957=ListeSeries!$B$2:$B$1045) * (DatasScan!H957&gt;=ListeSeries!$D$2:$D$1045) * (DatasScan!H957&lt;=ListeSeries!$E$2:$E$1045), 0)), "no match"))</f>
        <v>2-6</v>
      </c>
      <c r="X957" s="269"/>
    </row>
    <row r="958" spans="1:24" x14ac:dyDescent="0.25">
      <c r="A958" s="6" t="str">
        <f t="shared" si="168"/>
        <v>CHF hangar</v>
      </c>
      <c r="B958" s="272" t="s">
        <v>2272</v>
      </c>
      <c r="C958" s="190" t="s">
        <v>2217</v>
      </c>
      <c r="E958" s="11">
        <v>8</v>
      </c>
      <c r="F958" s="7" t="str">
        <f t="shared" si="171"/>
        <v>853420250328XR2</v>
      </c>
      <c r="G958" s="21" t="str">
        <f>IF(ISBLANK(C958),"",_xlfn.XLOOKUP(_xlfn.XLOOKUP(VALUE(LEFT(C958,4)),Souches!$B$2:$B$15000,Souches!$E$2:$E$15000),Varietes!$B$2:$B$500,Varietes!$C$2:$C$500))</f>
        <v>KNES</v>
      </c>
      <c r="H958" s="19">
        <f>IF(ISBLANK(C958),"",_xlfn.XLOOKUP(VALUE(LEFT(C958,4)),Souches!$B$2:$B$15000,Souches!$D$2:$D$15000))</f>
        <v>130</v>
      </c>
      <c r="I958" s="10">
        <f t="shared" si="169"/>
        <v>45744</v>
      </c>
      <c r="J958" s="19">
        <f>IF(I958="","",INT(('ObjProd (2)'!$C$25-I958)/7 * (ABS('ObjProd (2)'!$C$25-I958)&gt;=7)))</f>
        <v>24</v>
      </c>
      <c r="K958" s="10" t="str">
        <f>IF(I958="","",
IF(AND(DATEDIF(I958,'ObjProd (2)'!$C$25,"y")=0,DATEDIF(I958,'ObjProd (2)'!$C$25,"ym")=0,
   INT(('ObjProd (2)'!$C$25-EDATE(I958,DATEDIF(I958,'ObjProd (2)'!$C$25,"y")*12+DATEDIF(I958,'ObjProd (2)'!$C$25,"ym")))/7)=0),
   "&lt; 1 sem.",
   IF(DATEDIF(I958,'ObjProd (2)'!$C$25,"y")&gt;0,DATEDIF(I958,'ObjProd (2)'!$C$25,"y") &amp; " " &amp; IF(DATEDIF(I958,'ObjProd (2)'!$C$25,"y")=1,"an ","ans "),"") &amp;
   IF(DATEDIF(I958,'ObjProd (2)'!$C$25,"ym")&gt;0,DATEDIF(I958,'ObjProd (2)'!$C$25,"ym") &amp; " mois ", "") &amp;
   IF(INT(('ObjProd (2)'!$C$25-EDATE(I958,DATEDIF(I958,'ObjProd (2)'!$C$25,"y")*12+DATEDIF(I958,'ObjProd (2)'!$C$25,"ym")))/7)&gt;0,
      INT(('ObjProd (2)'!$C$25-EDATE(I958,DATEDIF(I958,'ObjProd (2)'!$C$25,"y")*12+DATEDIF(I958,'ObjProd (2)'!$C$25,"ym")))/7) &amp; " sem.",
      "")
)
)</f>
        <v>5 mois 3 sem.</v>
      </c>
      <c r="L958" s="11" t="str">
        <f t="shared" si="170"/>
        <v xml:space="preserve">XR2 </v>
      </c>
      <c r="M958" s="9">
        <f t="shared" si="166"/>
        <v>8</v>
      </c>
      <c r="N958" s="9" t="str" cm="1">
        <f t="array" aca="1" ref="N958" ca="1">LEFT(L958, IF(ISNUMBER(SUBSTITUTE(_xludf.MID(L958, 2, 1), ".", ",")), 1, 2))</f>
        <v>XR</v>
      </c>
      <c r="O958" s="19">
        <f t="shared" ca="1" si="172"/>
        <v>2</v>
      </c>
      <c r="P958" s="9" t="str">
        <f t="shared" ca="1" si="173"/>
        <v>E</v>
      </c>
      <c r="Q958" s="9">
        <f t="shared" ca="1" si="174"/>
        <v>2</v>
      </c>
      <c r="R958" s="9" t="str">
        <f t="shared" ca="1" si="167"/>
        <v>E2</v>
      </c>
      <c r="S958" t="str" cm="1">
        <f t="array" ref="S958">IF(ISBLANK(C958),"",IFERROR(INDEX(ListeSeries!$A$2:$A$1045, MATCH(1, (DatasScan!G958=ListeSeries!$B$2:$B$1045) * (DatasScan!H958&gt;=ListeSeries!$D$2:$D$1045) * (DatasScan!H958&lt;=ListeSeries!$E$2:$E$1045), 0)), "no match"))</f>
        <v>KENESI</v>
      </c>
      <c r="T958" s="7" t="str" cm="1">
        <f t="array" ref="T958">IF(ISBLANK(C958),"",IFERROR(INDEX(ListeSeries!$C$2:$C$1045, MATCH(1, (DatasScan!G958=ListeSeries!$B$2:$B$1045) * (DatasScan!H958&gt;=ListeSeries!$D$2:$D$1045) * (DatasScan!H958&lt;=ListeSeries!$E$2:$E$1045), 0)), "no match"))</f>
        <v>KHENEZI 11</v>
      </c>
      <c r="U958" s="11" t="str" cm="1">
        <f t="array" ref="U958">IF(ISBLANK(C958),"",IFERROR(INDEX(ListeSeries!$F$2:$F$1045, MATCH(1, (DatasScan!G958=ListeSeries!$B$2:$B$1045) * (DatasScan!H958&gt;=ListeSeries!$D$2:$D$1045) * (DatasScan!H958&lt;=ListeSeries!$E$2:$E$1045), 0)), "no match"))</f>
        <v>115-134</v>
      </c>
      <c r="X958" s="269"/>
    </row>
    <row r="959" spans="1:24" x14ac:dyDescent="0.25">
      <c r="A959" s="6" t="str">
        <f t="shared" si="168"/>
        <v>CHF hangar</v>
      </c>
      <c r="B959" s="272" t="s">
        <v>2272</v>
      </c>
      <c r="C959" s="190" t="s">
        <v>2218</v>
      </c>
      <c r="E959" s="11">
        <v>15</v>
      </c>
      <c r="F959" s="7" t="str">
        <f t="shared" si="171"/>
        <v>853420250328XR7</v>
      </c>
      <c r="G959" s="21" t="str">
        <f>IF(ISBLANK(C959),"",_xlfn.XLOOKUP(_xlfn.XLOOKUP(VALUE(LEFT(C959,4)),Souches!$B$2:$B$15000,Souches!$E$2:$E$15000),Varietes!$B$2:$B$500,Varietes!$C$2:$C$500))</f>
        <v>KNES</v>
      </c>
      <c r="H959" s="19">
        <f>IF(ISBLANK(C959),"",_xlfn.XLOOKUP(VALUE(LEFT(C959,4)),Souches!$B$2:$B$15000,Souches!$D$2:$D$15000))</f>
        <v>130</v>
      </c>
      <c r="I959" s="10">
        <f t="shared" si="169"/>
        <v>45744</v>
      </c>
      <c r="J959" s="19">
        <f>IF(I959="","",INT(('ObjProd (2)'!$C$25-I959)/7 * (ABS('ObjProd (2)'!$C$25-I959)&gt;=7)))</f>
        <v>24</v>
      </c>
      <c r="K959" s="10" t="str">
        <f>IF(I959="","",
IF(AND(DATEDIF(I959,'ObjProd (2)'!$C$25,"y")=0,DATEDIF(I959,'ObjProd (2)'!$C$25,"ym")=0,
   INT(('ObjProd (2)'!$C$25-EDATE(I959,DATEDIF(I959,'ObjProd (2)'!$C$25,"y")*12+DATEDIF(I959,'ObjProd (2)'!$C$25,"ym")))/7)=0),
   "&lt; 1 sem.",
   IF(DATEDIF(I959,'ObjProd (2)'!$C$25,"y")&gt;0,DATEDIF(I959,'ObjProd (2)'!$C$25,"y") &amp; " " &amp; IF(DATEDIF(I959,'ObjProd (2)'!$C$25,"y")=1,"an ","ans "),"") &amp;
   IF(DATEDIF(I959,'ObjProd (2)'!$C$25,"ym")&gt;0,DATEDIF(I959,'ObjProd (2)'!$C$25,"ym") &amp; " mois ", "") &amp;
   IF(INT(('ObjProd (2)'!$C$25-EDATE(I959,DATEDIF(I959,'ObjProd (2)'!$C$25,"y")*12+DATEDIF(I959,'ObjProd (2)'!$C$25,"ym")))/7)&gt;0,
      INT(('ObjProd (2)'!$C$25-EDATE(I959,DATEDIF(I959,'ObjProd (2)'!$C$25,"y")*12+DATEDIF(I959,'ObjProd (2)'!$C$25,"ym")))/7) &amp; " sem.",
      "")
)
)</f>
        <v>5 mois 3 sem.</v>
      </c>
      <c r="L959" s="11" t="str">
        <f t="shared" si="170"/>
        <v xml:space="preserve">XR7 </v>
      </c>
      <c r="M959" s="9">
        <f t="shared" si="166"/>
        <v>15</v>
      </c>
      <c r="N959" s="9" t="str" cm="1">
        <f t="array" aca="1" ref="N959" ca="1">LEFT(L959, IF(ISNUMBER(SUBSTITUTE(_xludf.MID(L959, 2, 1), ".", ",")), 1, 2))</f>
        <v>XR</v>
      </c>
      <c r="O959" s="19">
        <f t="shared" ca="1" si="172"/>
        <v>7</v>
      </c>
      <c r="P959" s="9" t="str">
        <f t="shared" ca="1" si="173"/>
        <v>E</v>
      </c>
      <c r="Q959" s="9" t="str">
        <f t="shared" ca="1" si="174"/>
        <v>7+</v>
      </c>
      <c r="R959" s="9" t="str">
        <f t="shared" ca="1" si="167"/>
        <v>E7+</v>
      </c>
      <c r="S959" t="str" cm="1">
        <f t="array" ref="S959">IF(ISBLANK(C959),"",IFERROR(INDEX(ListeSeries!$A$2:$A$1045, MATCH(1, (DatasScan!G959=ListeSeries!$B$2:$B$1045) * (DatasScan!H959&gt;=ListeSeries!$D$2:$D$1045) * (DatasScan!H959&lt;=ListeSeries!$E$2:$E$1045), 0)), "no match"))</f>
        <v>KENESI</v>
      </c>
      <c r="T959" s="7" t="str" cm="1">
        <f t="array" ref="T959">IF(ISBLANK(C959),"",IFERROR(INDEX(ListeSeries!$C$2:$C$1045, MATCH(1, (DatasScan!G959=ListeSeries!$B$2:$B$1045) * (DatasScan!H959&gt;=ListeSeries!$D$2:$D$1045) * (DatasScan!H959&lt;=ListeSeries!$E$2:$E$1045), 0)), "no match"))</f>
        <v>KHENEZI 11</v>
      </c>
      <c r="U959" s="11" t="str" cm="1">
        <f t="array" ref="U959">IF(ISBLANK(C959),"",IFERROR(INDEX(ListeSeries!$F$2:$F$1045, MATCH(1, (DatasScan!G959=ListeSeries!$B$2:$B$1045) * (DatasScan!H959&gt;=ListeSeries!$D$2:$D$1045) * (DatasScan!H959&lt;=ListeSeries!$E$2:$E$1045), 0)), "no match"))</f>
        <v>115-134</v>
      </c>
      <c r="X959" s="269"/>
    </row>
    <row r="960" spans="1:24" x14ac:dyDescent="0.25">
      <c r="A960" s="6" t="str">
        <f t="shared" si="168"/>
        <v>CHF hangar</v>
      </c>
      <c r="B960" s="272" t="s">
        <v>2272</v>
      </c>
      <c r="C960" s="190" t="s">
        <v>2219</v>
      </c>
      <c r="E960" s="11">
        <v>19</v>
      </c>
      <c r="F960" s="7" t="str">
        <f t="shared" si="171"/>
        <v>869320250317XR3</v>
      </c>
      <c r="G960" s="21" t="str">
        <f>IF(ISBLANK(C960),"",_xlfn.XLOOKUP(_xlfn.XLOOKUP(VALUE(LEFT(C960,4)),Souches!$B$2:$B$15000,Souches!$E$2:$E$15000),Varietes!$B$2:$B$500,Varietes!$C$2:$C$500))</f>
        <v>KNES</v>
      </c>
      <c r="H960" s="19">
        <f>IF(ISBLANK(C960),"",_xlfn.XLOOKUP(VALUE(LEFT(C960,4)),Souches!$B$2:$B$15000,Souches!$D$2:$D$15000))</f>
        <v>137</v>
      </c>
      <c r="I960" s="10">
        <f t="shared" si="169"/>
        <v>45733</v>
      </c>
      <c r="J960" s="19">
        <f>IF(I960="","",INT(('ObjProd (2)'!$C$25-I960)/7 * (ABS('ObjProd (2)'!$C$25-I960)&gt;=7)))</f>
        <v>26</v>
      </c>
      <c r="K960" s="10" t="str">
        <f>IF(I960="","",
IF(AND(DATEDIF(I960,'ObjProd (2)'!$C$25,"y")=0,DATEDIF(I960,'ObjProd (2)'!$C$25,"ym")=0,
   INT(('ObjProd (2)'!$C$25-EDATE(I960,DATEDIF(I960,'ObjProd (2)'!$C$25,"y")*12+DATEDIF(I960,'ObjProd (2)'!$C$25,"ym")))/7)=0),
   "&lt; 1 sem.",
   IF(DATEDIF(I960,'ObjProd (2)'!$C$25,"y")&gt;0,DATEDIF(I960,'ObjProd (2)'!$C$25,"y") &amp; " " &amp; IF(DATEDIF(I960,'ObjProd (2)'!$C$25,"y")=1,"an ","ans "),"") &amp;
   IF(DATEDIF(I960,'ObjProd (2)'!$C$25,"ym")&gt;0,DATEDIF(I960,'ObjProd (2)'!$C$25,"ym") &amp; " mois ", "") &amp;
   IF(INT(('ObjProd (2)'!$C$25-EDATE(I960,DATEDIF(I960,'ObjProd (2)'!$C$25,"y")*12+DATEDIF(I960,'ObjProd (2)'!$C$25,"ym")))/7)&gt;0,
      INT(('ObjProd (2)'!$C$25-EDATE(I960,DATEDIF(I960,'ObjProd (2)'!$C$25,"y")*12+DATEDIF(I960,'ObjProd (2)'!$C$25,"ym")))/7) &amp; " sem.",
      "")
)
)</f>
        <v xml:space="preserve">6 mois </v>
      </c>
      <c r="L960" s="11" t="str">
        <f t="shared" si="170"/>
        <v xml:space="preserve">XR3 </v>
      </c>
      <c r="M960" s="9">
        <f t="shared" ref="M960:M1023" si="175">IF(OR(D960&gt;0, E960&gt;0), D960*14+E960,"")</f>
        <v>19</v>
      </c>
      <c r="N960" s="9" t="str" cm="1">
        <f t="array" aca="1" ref="N960" ca="1">LEFT(L960, IF(ISNUMBER(SUBSTITUTE(_xludf.MID(L960, 2, 1), ".", ",")), 1, 2))</f>
        <v>XR</v>
      </c>
      <c r="O960" s="19">
        <f t="shared" ca="1" si="172"/>
        <v>3</v>
      </c>
      <c r="P960" s="9" t="str">
        <f t="shared" ca="1" si="173"/>
        <v>E</v>
      </c>
      <c r="Q960" s="9">
        <f t="shared" ca="1" si="174"/>
        <v>3</v>
      </c>
      <c r="R960" s="9" t="str">
        <f t="shared" ref="R960:R1023" ca="1" si="176">IF(ISBLANK(C960),"",P960&amp;Q960)</f>
        <v>E3</v>
      </c>
      <c r="S960" t="str" cm="1">
        <f t="array" ref="S960">IF(ISBLANK(C960),"",IFERROR(INDEX(ListeSeries!$A$2:$A$1045, MATCH(1, (DatasScan!G960=ListeSeries!$B$2:$B$1045) * (DatasScan!H960&gt;=ListeSeries!$D$2:$D$1045) * (DatasScan!H960&lt;=ListeSeries!$E$2:$E$1045), 0)), "no match"))</f>
        <v>KENESI</v>
      </c>
      <c r="T960" s="7" t="str" cm="1">
        <f t="array" ref="T960">IF(ISBLANK(C960),"",IFERROR(INDEX(ListeSeries!$C$2:$C$1045, MATCH(1, (DatasScan!G960=ListeSeries!$B$2:$B$1045) * (DatasScan!H960&gt;=ListeSeries!$D$2:$D$1045) * (DatasScan!H960&lt;=ListeSeries!$E$2:$E$1045), 0)), "no match"))</f>
        <v>KHENEZI 12</v>
      </c>
      <c r="U960" s="11" t="str" cm="1">
        <f t="array" ref="U960">IF(ISBLANK(C960),"",IFERROR(INDEX(ListeSeries!$F$2:$F$1045, MATCH(1, (DatasScan!G960=ListeSeries!$B$2:$B$1045) * (DatasScan!H960&gt;=ListeSeries!$D$2:$D$1045) * (DatasScan!H960&lt;=ListeSeries!$E$2:$E$1045), 0)), "no match"))</f>
        <v>135-139</v>
      </c>
      <c r="X960" s="269"/>
    </row>
    <row r="961" spans="1:24" x14ac:dyDescent="0.25">
      <c r="A961" s="6" t="str">
        <f t="shared" ref="A961:A1024" si="177">IF(B961="CHF","CHF",IF(B961="CHF 2","CHF hangar",LEFT(B961,1)))</f>
        <v>CHF hangar</v>
      </c>
      <c r="B961" s="272" t="s">
        <v>2272</v>
      </c>
      <c r="C961" s="190" t="s">
        <v>2220</v>
      </c>
      <c r="E961" s="11">
        <v>5</v>
      </c>
      <c r="F961" s="7" t="str">
        <f t="shared" si="171"/>
        <v>853420250204XR4</v>
      </c>
      <c r="G961" s="21" t="str">
        <f>IF(ISBLANK(C961),"",_xlfn.XLOOKUP(_xlfn.XLOOKUP(VALUE(LEFT(C961,4)),Souches!$B$2:$B$15000,Souches!$E$2:$E$15000),Varietes!$B$2:$B$500,Varietes!$C$2:$C$500))</f>
        <v>KNES</v>
      </c>
      <c r="H961" s="19">
        <f>IF(ISBLANK(C961),"",_xlfn.XLOOKUP(VALUE(LEFT(C961,4)),Souches!$B$2:$B$15000,Souches!$D$2:$D$15000))</f>
        <v>130</v>
      </c>
      <c r="I961" s="10">
        <f t="shared" si="169"/>
        <v>45692</v>
      </c>
      <c r="J961" s="19">
        <f>IF(I961="","",INT(('ObjProd (2)'!$C$25-I961)/7 * (ABS('ObjProd (2)'!$C$25-I961)&gt;=7)))</f>
        <v>32</v>
      </c>
      <c r="K961" s="10" t="str">
        <f>IF(I961="","",
IF(AND(DATEDIF(I961,'ObjProd (2)'!$C$25,"y")=0,DATEDIF(I961,'ObjProd (2)'!$C$25,"ym")=0,
   INT(('ObjProd (2)'!$C$25-EDATE(I961,DATEDIF(I961,'ObjProd (2)'!$C$25,"y")*12+DATEDIF(I961,'ObjProd (2)'!$C$25,"ym")))/7)=0),
   "&lt; 1 sem.",
   IF(DATEDIF(I961,'ObjProd (2)'!$C$25,"y")&gt;0,DATEDIF(I961,'ObjProd (2)'!$C$25,"y") &amp; " " &amp; IF(DATEDIF(I961,'ObjProd (2)'!$C$25,"y")=1,"an ","ans "),"") &amp;
   IF(DATEDIF(I961,'ObjProd (2)'!$C$25,"ym")&gt;0,DATEDIF(I961,'ObjProd (2)'!$C$25,"ym") &amp; " mois ", "") &amp;
   IF(INT(('ObjProd (2)'!$C$25-EDATE(I961,DATEDIF(I961,'ObjProd (2)'!$C$25,"y")*12+DATEDIF(I961,'ObjProd (2)'!$C$25,"ym")))/7)&gt;0,
      INT(('ObjProd (2)'!$C$25-EDATE(I961,DATEDIF(I961,'ObjProd (2)'!$C$25,"y")*12+DATEDIF(I961,'ObjProd (2)'!$C$25,"ym")))/7) &amp; " sem.",
      "")
)
)</f>
        <v>7 mois 2 sem.</v>
      </c>
      <c r="L961" s="11" t="str">
        <f t="shared" si="170"/>
        <v xml:space="preserve">XR4 </v>
      </c>
      <c r="M961" s="9">
        <f t="shared" si="175"/>
        <v>5</v>
      </c>
      <c r="N961" s="9" t="str" cm="1">
        <f t="array" aca="1" ref="N961" ca="1">LEFT(L961, IF(ISNUMBER(SUBSTITUTE(_xludf.MID(L961, 2, 1), ".", ",")), 1, 2))</f>
        <v>XR</v>
      </c>
      <c r="O961" s="19">
        <f t="shared" ca="1" si="172"/>
        <v>4</v>
      </c>
      <c r="P961" s="9" t="str">
        <f t="shared" ca="1" si="173"/>
        <v>E</v>
      </c>
      <c r="Q961" s="9">
        <f t="shared" ca="1" si="174"/>
        <v>4</v>
      </c>
      <c r="R961" s="9" t="str">
        <f t="shared" ca="1" si="176"/>
        <v>E4</v>
      </c>
      <c r="S961" t="str" cm="1">
        <f t="array" ref="S961">IF(ISBLANK(C961),"",IFERROR(INDEX(ListeSeries!$A$2:$A$1045, MATCH(1, (DatasScan!G961=ListeSeries!$B$2:$B$1045) * (DatasScan!H961&gt;=ListeSeries!$D$2:$D$1045) * (DatasScan!H961&lt;=ListeSeries!$E$2:$E$1045), 0)), "no match"))</f>
        <v>KENESI</v>
      </c>
      <c r="T961" s="7" t="str" cm="1">
        <f t="array" ref="T961">IF(ISBLANK(C961),"",IFERROR(INDEX(ListeSeries!$C$2:$C$1045, MATCH(1, (DatasScan!G961=ListeSeries!$B$2:$B$1045) * (DatasScan!H961&gt;=ListeSeries!$D$2:$D$1045) * (DatasScan!H961&lt;=ListeSeries!$E$2:$E$1045), 0)), "no match"))</f>
        <v>KHENEZI 11</v>
      </c>
      <c r="U961" s="11" t="str" cm="1">
        <f t="array" ref="U961">IF(ISBLANK(C961),"",IFERROR(INDEX(ListeSeries!$F$2:$F$1045, MATCH(1, (DatasScan!G961=ListeSeries!$B$2:$B$1045) * (DatasScan!H961&gt;=ListeSeries!$D$2:$D$1045) * (DatasScan!H961&lt;=ListeSeries!$E$2:$E$1045), 0)), "no match"))</f>
        <v>115-134</v>
      </c>
      <c r="X961" s="269"/>
    </row>
    <row r="962" spans="1:24" x14ac:dyDescent="0.25">
      <c r="A962" s="6" t="str">
        <f t="shared" si="177"/>
        <v>CHF hangar</v>
      </c>
      <c r="B962" s="272" t="s">
        <v>2272</v>
      </c>
      <c r="C962" s="190" t="s">
        <v>2221</v>
      </c>
      <c r="E962" s="11">
        <v>8</v>
      </c>
      <c r="F962" s="7" t="str">
        <f t="shared" si="171"/>
        <v>853420250217XR6</v>
      </c>
      <c r="G962" s="21" t="str">
        <f>IF(ISBLANK(C962),"",_xlfn.XLOOKUP(_xlfn.XLOOKUP(VALUE(LEFT(C962,4)),Souches!$B$2:$B$15000,Souches!$E$2:$E$15000),Varietes!$B$2:$B$500,Varietes!$C$2:$C$500))</f>
        <v>KNES</v>
      </c>
      <c r="H962" s="19">
        <f>IF(ISBLANK(C962),"",_xlfn.XLOOKUP(VALUE(LEFT(C962,4)),Souches!$B$2:$B$15000,Souches!$D$2:$D$15000))</f>
        <v>130</v>
      </c>
      <c r="I962" s="10">
        <f t="shared" ref="I962:I1025" si="178">IF(ISBLANK(C962),"",DATE(MID(C962,5,4),MID(C962,9,2),MID(C962,11,2)))</f>
        <v>45705</v>
      </c>
      <c r="J962" s="19">
        <f>IF(I962="","",INT(('ObjProd (2)'!$C$25-I962)/7 * (ABS('ObjProd (2)'!$C$25-I962)&gt;=7)))</f>
        <v>30</v>
      </c>
      <c r="K962" s="10" t="str">
        <f>IF(I962="","",
IF(AND(DATEDIF(I962,'ObjProd (2)'!$C$25,"y")=0,DATEDIF(I962,'ObjProd (2)'!$C$25,"ym")=0,
   INT(('ObjProd (2)'!$C$25-EDATE(I962,DATEDIF(I962,'ObjProd (2)'!$C$25,"y")*12+DATEDIF(I962,'ObjProd (2)'!$C$25,"ym")))/7)=0),
   "&lt; 1 sem.",
   IF(DATEDIF(I962,'ObjProd (2)'!$C$25,"y")&gt;0,DATEDIF(I962,'ObjProd (2)'!$C$25,"y") &amp; " " &amp; IF(DATEDIF(I962,'ObjProd (2)'!$C$25,"y")=1,"an ","ans "),"") &amp;
   IF(DATEDIF(I962,'ObjProd (2)'!$C$25,"ym")&gt;0,DATEDIF(I962,'ObjProd (2)'!$C$25,"ym") &amp; " mois ", "") &amp;
   IF(INT(('ObjProd (2)'!$C$25-EDATE(I962,DATEDIF(I962,'ObjProd (2)'!$C$25,"y")*12+DATEDIF(I962,'ObjProd (2)'!$C$25,"ym")))/7)&gt;0,
      INT(('ObjProd (2)'!$C$25-EDATE(I962,DATEDIF(I962,'ObjProd (2)'!$C$25,"y")*12+DATEDIF(I962,'ObjProd (2)'!$C$25,"ym")))/7) &amp; " sem.",
      "")
)
)</f>
        <v xml:space="preserve">7 mois </v>
      </c>
      <c r="L962" s="11" t="str">
        <f t="shared" ref="L962:L1025" si="179">IF(ISBLANK(C962),"",MID(C962,13,4))</f>
        <v xml:space="preserve">XR6 </v>
      </c>
      <c r="M962" s="9">
        <f t="shared" si="175"/>
        <v>8</v>
      </c>
      <c r="N962" s="9" t="str" cm="1">
        <f t="array" aca="1" ref="N962" ca="1">LEFT(L962, IF(ISNUMBER(SUBSTITUTE(_xludf.MID(L962, 2, 1), ".", ",")), 1, 2))</f>
        <v>XR</v>
      </c>
      <c r="O962" s="19">
        <f t="shared" ca="1" si="172"/>
        <v>6</v>
      </c>
      <c r="P962" s="9" t="str">
        <f t="shared" ca="1" si="173"/>
        <v>E</v>
      </c>
      <c r="Q962" s="9">
        <f t="shared" ca="1" si="174"/>
        <v>6</v>
      </c>
      <c r="R962" s="9" t="str">
        <f t="shared" ca="1" si="176"/>
        <v>E6</v>
      </c>
      <c r="S962" t="str" cm="1">
        <f t="array" ref="S962">IF(ISBLANK(C962),"",IFERROR(INDEX(ListeSeries!$A$2:$A$1045, MATCH(1, (DatasScan!G962=ListeSeries!$B$2:$B$1045) * (DatasScan!H962&gt;=ListeSeries!$D$2:$D$1045) * (DatasScan!H962&lt;=ListeSeries!$E$2:$E$1045), 0)), "no match"))</f>
        <v>KENESI</v>
      </c>
      <c r="T962" s="7" t="str" cm="1">
        <f t="array" ref="T962">IF(ISBLANK(C962),"",IFERROR(INDEX(ListeSeries!$C$2:$C$1045, MATCH(1, (DatasScan!G962=ListeSeries!$B$2:$B$1045) * (DatasScan!H962&gt;=ListeSeries!$D$2:$D$1045) * (DatasScan!H962&lt;=ListeSeries!$E$2:$E$1045), 0)), "no match"))</f>
        <v>KHENEZI 11</v>
      </c>
      <c r="U962" s="11" t="str" cm="1">
        <f t="array" ref="U962">IF(ISBLANK(C962),"",IFERROR(INDEX(ListeSeries!$F$2:$F$1045, MATCH(1, (DatasScan!G962=ListeSeries!$B$2:$B$1045) * (DatasScan!H962&gt;=ListeSeries!$D$2:$D$1045) * (DatasScan!H962&lt;=ListeSeries!$E$2:$E$1045), 0)), "no match"))</f>
        <v>115-134</v>
      </c>
      <c r="X962" s="269"/>
    </row>
    <row r="963" spans="1:24" x14ac:dyDescent="0.25">
      <c r="A963" s="6" t="str">
        <f t="shared" si="177"/>
        <v>CHF hangar</v>
      </c>
      <c r="B963" s="272" t="s">
        <v>2272</v>
      </c>
      <c r="C963" s="190" t="s">
        <v>2222</v>
      </c>
      <c r="E963" s="11">
        <v>5</v>
      </c>
      <c r="F963" s="7" t="str">
        <f t="shared" si="171"/>
        <v>836020250217XR4</v>
      </c>
      <c r="G963" s="21" t="str">
        <f>IF(ISBLANK(C963),"",_xlfn.XLOOKUP(_xlfn.XLOOKUP(VALUE(LEFT(C963,4)),Souches!$B$2:$B$15000,Souches!$E$2:$E$15000),Varietes!$B$2:$B$500,Varietes!$C$2:$C$500))</f>
        <v>KNES</v>
      </c>
      <c r="H963" s="19">
        <f>IF(ISBLANK(C963),"",_xlfn.XLOOKUP(VALUE(LEFT(C963,4)),Souches!$B$2:$B$15000,Souches!$D$2:$D$15000))</f>
        <v>110</v>
      </c>
      <c r="I963" s="10">
        <f t="shared" si="178"/>
        <v>45705</v>
      </c>
      <c r="J963" s="19">
        <f>IF(I963="","",INT(('ObjProd (2)'!$C$25-I963)/7 * (ABS('ObjProd (2)'!$C$25-I963)&gt;=7)))</f>
        <v>30</v>
      </c>
      <c r="K963" s="10" t="str">
        <f>IF(I963="","",
IF(AND(DATEDIF(I963,'ObjProd (2)'!$C$25,"y")=0,DATEDIF(I963,'ObjProd (2)'!$C$25,"ym")=0,
   INT(('ObjProd (2)'!$C$25-EDATE(I963,DATEDIF(I963,'ObjProd (2)'!$C$25,"y")*12+DATEDIF(I963,'ObjProd (2)'!$C$25,"ym")))/7)=0),
   "&lt; 1 sem.",
   IF(DATEDIF(I963,'ObjProd (2)'!$C$25,"y")&gt;0,DATEDIF(I963,'ObjProd (2)'!$C$25,"y") &amp; " " &amp; IF(DATEDIF(I963,'ObjProd (2)'!$C$25,"y")=1,"an ","ans "),"") &amp;
   IF(DATEDIF(I963,'ObjProd (2)'!$C$25,"ym")&gt;0,DATEDIF(I963,'ObjProd (2)'!$C$25,"ym") &amp; " mois ", "") &amp;
   IF(INT(('ObjProd (2)'!$C$25-EDATE(I963,DATEDIF(I963,'ObjProd (2)'!$C$25,"y")*12+DATEDIF(I963,'ObjProd (2)'!$C$25,"ym")))/7)&gt;0,
      INT(('ObjProd (2)'!$C$25-EDATE(I963,DATEDIF(I963,'ObjProd (2)'!$C$25,"y")*12+DATEDIF(I963,'ObjProd (2)'!$C$25,"ym")))/7) &amp; " sem.",
      "")
)
)</f>
        <v xml:space="preserve">7 mois </v>
      </c>
      <c r="L963" s="11" t="str">
        <f t="shared" si="179"/>
        <v xml:space="preserve">XR4 </v>
      </c>
      <c r="M963" s="9">
        <f t="shared" si="175"/>
        <v>5</v>
      </c>
      <c r="N963" s="9" t="str" cm="1">
        <f t="array" aca="1" ref="N963" ca="1">LEFT(L963, IF(ISNUMBER(SUBSTITUTE(_xludf.MID(L963, 2, 1), ".", ",")), 1, 2))</f>
        <v>XR</v>
      </c>
      <c r="O963" s="19">
        <f t="shared" ca="1" si="172"/>
        <v>4</v>
      </c>
      <c r="P963" s="9" t="str">
        <f t="shared" ca="1" si="173"/>
        <v>E</v>
      </c>
      <c r="Q963" s="9">
        <f t="shared" ca="1" si="174"/>
        <v>4</v>
      </c>
      <c r="R963" s="9" t="str">
        <f t="shared" ca="1" si="176"/>
        <v>E4</v>
      </c>
      <c r="S963" t="str" cm="1">
        <f t="array" ref="S963">IF(ISBLANK(C963),"",IFERROR(INDEX(ListeSeries!$A$2:$A$1045, MATCH(1, (DatasScan!G963=ListeSeries!$B$2:$B$1045) * (DatasScan!H963&gt;=ListeSeries!$D$2:$D$1045) * (DatasScan!H963&lt;=ListeSeries!$E$2:$E$1045), 0)), "no match"))</f>
        <v>KENESI</v>
      </c>
      <c r="T963" s="7" t="str" cm="1">
        <f t="array" ref="T963">IF(ISBLANK(C963),"",IFERROR(INDEX(ListeSeries!$C$2:$C$1045, MATCH(1, (DatasScan!G963=ListeSeries!$B$2:$B$1045) * (DatasScan!H963&gt;=ListeSeries!$D$2:$D$1045) * (DatasScan!H963&lt;=ListeSeries!$E$2:$E$1045), 0)), "no match"))</f>
        <v>KHENEZI 10</v>
      </c>
      <c r="U963" s="11" t="str" cm="1">
        <f t="array" ref="U963">IF(ISBLANK(C963),"",IFERROR(INDEX(ListeSeries!$F$2:$F$1045, MATCH(1, (DatasScan!G963=ListeSeries!$B$2:$B$1045) * (DatasScan!H963&gt;=ListeSeries!$D$2:$D$1045) * (DatasScan!H963&lt;=ListeSeries!$E$2:$E$1045), 0)), "no match"))</f>
        <v>95-114</v>
      </c>
      <c r="X963" s="269"/>
    </row>
    <row r="964" spans="1:24" x14ac:dyDescent="0.25">
      <c r="A964" s="6" t="str">
        <f t="shared" si="177"/>
        <v>CHF hangar</v>
      </c>
      <c r="B964" s="272" t="s">
        <v>2272</v>
      </c>
      <c r="C964" s="190" t="s">
        <v>2223</v>
      </c>
      <c r="E964" s="11">
        <v>12</v>
      </c>
      <c r="F964" s="7" t="str">
        <f t="shared" si="171"/>
        <v>853420250408XR4</v>
      </c>
      <c r="G964" s="21" t="str">
        <f>IF(ISBLANK(C964),"",_xlfn.XLOOKUP(_xlfn.XLOOKUP(VALUE(LEFT(C964,4)),Souches!$B$2:$B$15000,Souches!$E$2:$E$15000),Varietes!$B$2:$B$500,Varietes!$C$2:$C$500))</f>
        <v>KNES</v>
      </c>
      <c r="H964" s="19">
        <f>IF(ISBLANK(C964),"",_xlfn.XLOOKUP(VALUE(LEFT(C964,4)),Souches!$B$2:$B$15000,Souches!$D$2:$D$15000))</f>
        <v>130</v>
      </c>
      <c r="I964" s="10">
        <f t="shared" si="178"/>
        <v>45755</v>
      </c>
      <c r="J964" s="19">
        <f>IF(I964="","",INT(('ObjProd (2)'!$C$25-I964)/7 * (ABS('ObjProd (2)'!$C$25-I964)&gt;=7)))</f>
        <v>23</v>
      </c>
      <c r="K964" s="10" t="str">
        <f>IF(I964="","",
IF(AND(DATEDIF(I964,'ObjProd (2)'!$C$25,"y")=0,DATEDIF(I964,'ObjProd (2)'!$C$25,"ym")=0,
   INT(('ObjProd (2)'!$C$25-EDATE(I964,DATEDIF(I964,'ObjProd (2)'!$C$25,"y")*12+DATEDIF(I964,'ObjProd (2)'!$C$25,"ym")))/7)=0),
   "&lt; 1 sem.",
   IF(DATEDIF(I964,'ObjProd (2)'!$C$25,"y")&gt;0,DATEDIF(I964,'ObjProd (2)'!$C$25,"y") &amp; " " &amp; IF(DATEDIF(I964,'ObjProd (2)'!$C$25,"y")=1,"an ","ans "),"") &amp;
   IF(DATEDIF(I964,'ObjProd (2)'!$C$25,"ym")&gt;0,DATEDIF(I964,'ObjProd (2)'!$C$25,"ym") &amp; " mois ", "") &amp;
   IF(INT(('ObjProd (2)'!$C$25-EDATE(I964,DATEDIF(I964,'ObjProd (2)'!$C$25,"y")*12+DATEDIF(I964,'ObjProd (2)'!$C$25,"ym")))/7)&gt;0,
      INT(('ObjProd (2)'!$C$25-EDATE(I964,DATEDIF(I964,'ObjProd (2)'!$C$25,"y")*12+DATEDIF(I964,'ObjProd (2)'!$C$25,"ym")))/7) &amp; " sem.",
      "")
)
)</f>
        <v>5 mois 1 sem.</v>
      </c>
      <c r="L964" s="11" t="str">
        <f t="shared" si="179"/>
        <v xml:space="preserve">XR4 </v>
      </c>
      <c r="M964" s="9">
        <f t="shared" si="175"/>
        <v>12</v>
      </c>
      <c r="N964" s="9" t="str" cm="1">
        <f t="array" aca="1" ref="N964" ca="1">LEFT(L964, IF(ISNUMBER(SUBSTITUTE(_xludf.MID(L964, 2, 1), ".", ",")), 1, 2))</f>
        <v>XR</v>
      </c>
      <c r="O964" s="19">
        <f t="shared" ca="1" si="172"/>
        <v>4</v>
      </c>
      <c r="P964" s="9" t="str">
        <f t="shared" ca="1" si="173"/>
        <v>E</v>
      </c>
      <c r="Q964" s="9">
        <f t="shared" ca="1" si="174"/>
        <v>4</v>
      </c>
      <c r="R964" s="9" t="str">
        <f t="shared" ca="1" si="176"/>
        <v>E4</v>
      </c>
      <c r="S964" t="str" cm="1">
        <f t="array" ref="S964">IF(ISBLANK(C964),"",IFERROR(INDEX(ListeSeries!$A$2:$A$1045, MATCH(1, (DatasScan!G964=ListeSeries!$B$2:$B$1045) * (DatasScan!H964&gt;=ListeSeries!$D$2:$D$1045) * (DatasScan!H964&lt;=ListeSeries!$E$2:$E$1045), 0)), "no match"))</f>
        <v>KENESI</v>
      </c>
      <c r="T964" s="7" t="str" cm="1">
        <f t="array" ref="T964">IF(ISBLANK(C964),"",IFERROR(INDEX(ListeSeries!$C$2:$C$1045, MATCH(1, (DatasScan!G964=ListeSeries!$B$2:$B$1045) * (DatasScan!H964&gt;=ListeSeries!$D$2:$D$1045) * (DatasScan!H964&lt;=ListeSeries!$E$2:$E$1045), 0)), "no match"))</f>
        <v>KHENEZI 11</v>
      </c>
      <c r="U964" s="11" t="str" cm="1">
        <f t="array" ref="U964">IF(ISBLANK(C964),"",IFERROR(INDEX(ListeSeries!$F$2:$F$1045, MATCH(1, (DatasScan!G964=ListeSeries!$B$2:$B$1045) * (DatasScan!H964&gt;=ListeSeries!$D$2:$D$1045) * (DatasScan!H964&lt;=ListeSeries!$E$2:$E$1045), 0)), "no match"))</f>
        <v>115-134</v>
      </c>
      <c r="X964" s="269"/>
    </row>
    <row r="965" spans="1:24" x14ac:dyDescent="0.25">
      <c r="A965" s="6" t="str">
        <f t="shared" si="177"/>
        <v>CHF hangar</v>
      </c>
      <c r="B965" s="272" t="s">
        <v>2272</v>
      </c>
      <c r="C965" s="190" t="s">
        <v>2224</v>
      </c>
      <c r="E965" s="11">
        <v>2</v>
      </c>
      <c r="F965" s="7" t="str">
        <f t="shared" si="171"/>
        <v>836020250407XR5</v>
      </c>
      <c r="G965" s="21" t="str">
        <f>IF(ISBLANK(C965),"",_xlfn.XLOOKUP(_xlfn.XLOOKUP(VALUE(LEFT(C965,4)),Souches!$B$2:$B$15000,Souches!$E$2:$E$15000),Varietes!$B$2:$B$500,Varietes!$C$2:$C$500))</f>
        <v>KNES</v>
      </c>
      <c r="H965" s="19">
        <f>IF(ISBLANK(C965),"",_xlfn.XLOOKUP(VALUE(LEFT(C965,4)),Souches!$B$2:$B$15000,Souches!$D$2:$D$15000))</f>
        <v>110</v>
      </c>
      <c r="I965" s="10">
        <f t="shared" si="178"/>
        <v>45754</v>
      </c>
      <c r="J965" s="19">
        <f>IF(I965="","",INT(('ObjProd (2)'!$C$25-I965)/7 * (ABS('ObjProd (2)'!$C$25-I965)&gt;=7)))</f>
        <v>23</v>
      </c>
      <c r="K965" s="10" t="str">
        <f>IF(I965="","",
IF(AND(DATEDIF(I965,'ObjProd (2)'!$C$25,"y")=0,DATEDIF(I965,'ObjProd (2)'!$C$25,"ym")=0,
   INT(('ObjProd (2)'!$C$25-EDATE(I965,DATEDIF(I965,'ObjProd (2)'!$C$25,"y")*12+DATEDIF(I965,'ObjProd (2)'!$C$25,"ym")))/7)=0),
   "&lt; 1 sem.",
   IF(DATEDIF(I965,'ObjProd (2)'!$C$25,"y")&gt;0,DATEDIF(I965,'ObjProd (2)'!$C$25,"y") &amp; " " &amp; IF(DATEDIF(I965,'ObjProd (2)'!$C$25,"y")=1,"an ","ans "),"") &amp;
   IF(DATEDIF(I965,'ObjProd (2)'!$C$25,"ym")&gt;0,DATEDIF(I965,'ObjProd (2)'!$C$25,"ym") &amp; " mois ", "") &amp;
   IF(INT(('ObjProd (2)'!$C$25-EDATE(I965,DATEDIF(I965,'ObjProd (2)'!$C$25,"y")*12+DATEDIF(I965,'ObjProd (2)'!$C$25,"ym")))/7)&gt;0,
      INT(('ObjProd (2)'!$C$25-EDATE(I965,DATEDIF(I965,'ObjProd (2)'!$C$25,"y")*12+DATEDIF(I965,'ObjProd (2)'!$C$25,"ym")))/7) &amp; " sem.",
      "")
)
)</f>
        <v>5 mois 1 sem.</v>
      </c>
      <c r="L965" s="11" t="str">
        <f t="shared" si="179"/>
        <v xml:space="preserve">XR5 </v>
      </c>
      <c r="M965" s="9">
        <f t="shared" si="175"/>
        <v>2</v>
      </c>
      <c r="N965" s="9" t="str" cm="1">
        <f t="array" aca="1" ref="N965" ca="1">LEFT(L965, IF(ISNUMBER(SUBSTITUTE(_xludf.MID(L965, 2, 1), ".", ",")), 1, 2))</f>
        <v>XR</v>
      </c>
      <c r="O965" s="19">
        <f t="shared" ca="1" si="172"/>
        <v>5</v>
      </c>
      <c r="P965" s="9" t="str">
        <f t="shared" ca="1" si="173"/>
        <v>E</v>
      </c>
      <c r="Q965" s="9">
        <f t="shared" ca="1" si="174"/>
        <v>5</v>
      </c>
      <c r="R965" s="9" t="str">
        <f t="shared" ca="1" si="176"/>
        <v>E5</v>
      </c>
      <c r="S965" t="str" cm="1">
        <f t="array" ref="S965">IF(ISBLANK(C965),"",IFERROR(INDEX(ListeSeries!$A$2:$A$1045, MATCH(1, (DatasScan!G965=ListeSeries!$B$2:$B$1045) * (DatasScan!H965&gt;=ListeSeries!$D$2:$D$1045) * (DatasScan!H965&lt;=ListeSeries!$E$2:$E$1045), 0)), "no match"))</f>
        <v>KENESI</v>
      </c>
      <c r="T965" s="7" t="str" cm="1">
        <f t="array" ref="T965">IF(ISBLANK(C965),"",IFERROR(INDEX(ListeSeries!$C$2:$C$1045, MATCH(1, (DatasScan!G965=ListeSeries!$B$2:$B$1045) * (DatasScan!H965&gt;=ListeSeries!$D$2:$D$1045) * (DatasScan!H965&lt;=ListeSeries!$E$2:$E$1045), 0)), "no match"))</f>
        <v>KHENEZI 10</v>
      </c>
      <c r="U965" s="11" t="str" cm="1">
        <f t="array" ref="U965">IF(ISBLANK(C965),"",IFERROR(INDEX(ListeSeries!$F$2:$F$1045, MATCH(1, (DatasScan!G965=ListeSeries!$B$2:$B$1045) * (DatasScan!H965&gt;=ListeSeries!$D$2:$D$1045) * (DatasScan!H965&lt;=ListeSeries!$E$2:$E$1045), 0)), "no match"))</f>
        <v>95-114</v>
      </c>
      <c r="X965" s="269"/>
    </row>
    <row r="966" spans="1:24" x14ac:dyDescent="0.25">
      <c r="A966" s="6" t="str">
        <f t="shared" si="177"/>
        <v>CHF hangar</v>
      </c>
      <c r="B966" s="272" t="s">
        <v>2272</v>
      </c>
      <c r="C966" s="190" t="s">
        <v>2225</v>
      </c>
      <c r="E966" s="11">
        <v>18</v>
      </c>
      <c r="F966" s="7" t="str">
        <f t="shared" si="171"/>
        <v>836020250407XR4</v>
      </c>
      <c r="G966" s="21" t="str">
        <f>IF(ISBLANK(C966),"",_xlfn.XLOOKUP(_xlfn.XLOOKUP(VALUE(LEFT(C966,4)),Souches!$B$2:$B$15000,Souches!$E$2:$E$15000),Varietes!$B$2:$B$500,Varietes!$C$2:$C$500))</f>
        <v>KNES</v>
      </c>
      <c r="H966" s="19">
        <f>IF(ISBLANK(C966),"",_xlfn.XLOOKUP(VALUE(LEFT(C966,4)),Souches!$B$2:$B$15000,Souches!$D$2:$D$15000))</f>
        <v>110</v>
      </c>
      <c r="I966" s="10">
        <f t="shared" si="178"/>
        <v>45754</v>
      </c>
      <c r="J966" s="19">
        <f>IF(I966="","",INT(('ObjProd (2)'!$C$25-I966)/7 * (ABS('ObjProd (2)'!$C$25-I966)&gt;=7)))</f>
        <v>23</v>
      </c>
      <c r="K966" s="10" t="str">
        <f>IF(I966="","",
IF(AND(DATEDIF(I966,'ObjProd (2)'!$C$25,"y")=0,DATEDIF(I966,'ObjProd (2)'!$C$25,"ym")=0,
   INT(('ObjProd (2)'!$C$25-EDATE(I966,DATEDIF(I966,'ObjProd (2)'!$C$25,"y")*12+DATEDIF(I966,'ObjProd (2)'!$C$25,"ym")))/7)=0),
   "&lt; 1 sem.",
   IF(DATEDIF(I966,'ObjProd (2)'!$C$25,"y")&gt;0,DATEDIF(I966,'ObjProd (2)'!$C$25,"y") &amp; " " &amp; IF(DATEDIF(I966,'ObjProd (2)'!$C$25,"y")=1,"an ","ans "),"") &amp;
   IF(DATEDIF(I966,'ObjProd (2)'!$C$25,"ym")&gt;0,DATEDIF(I966,'ObjProd (2)'!$C$25,"ym") &amp; " mois ", "") &amp;
   IF(INT(('ObjProd (2)'!$C$25-EDATE(I966,DATEDIF(I966,'ObjProd (2)'!$C$25,"y")*12+DATEDIF(I966,'ObjProd (2)'!$C$25,"ym")))/7)&gt;0,
      INT(('ObjProd (2)'!$C$25-EDATE(I966,DATEDIF(I966,'ObjProd (2)'!$C$25,"y")*12+DATEDIF(I966,'ObjProd (2)'!$C$25,"ym")))/7) &amp; " sem.",
      "")
)
)</f>
        <v>5 mois 1 sem.</v>
      </c>
      <c r="L966" s="11" t="str">
        <f t="shared" si="179"/>
        <v xml:space="preserve">XR4 </v>
      </c>
      <c r="M966" s="9">
        <f t="shared" si="175"/>
        <v>18</v>
      </c>
      <c r="N966" s="9" t="str" cm="1">
        <f t="array" aca="1" ref="N966" ca="1">LEFT(L966, IF(ISNUMBER(SUBSTITUTE(_xludf.MID(L966, 2, 1), ".", ",")), 1, 2))</f>
        <v>XR</v>
      </c>
      <c r="O966" s="19">
        <f t="shared" ca="1" si="172"/>
        <v>4</v>
      </c>
      <c r="P966" s="9" t="str">
        <f t="shared" ca="1" si="173"/>
        <v>E</v>
      </c>
      <c r="Q966" s="9">
        <f t="shared" ca="1" si="174"/>
        <v>4</v>
      </c>
      <c r="R966" s="9" t="str">
        <f t="shared" ca="1" si="176"/>
        <v>E4</v>
      </c>
      <c r="S966" t="str" cm="1">
        <f t="array" ref="S966">IF(ISBLANK(C966),"",IFERROR(INDEX(ListeSeries!$A$2:$A$1045, MATCH(1, (DatasScan!G966=ListeSeries!$B$2:$B$1045) * (DatasScan!H966&gt;=ListeSeries!$D$2:$D$1045) * (DatasScan!H966&lt;=ListeSeries!$E$2:$E$1045), 0)), "no match"))</f>
        <v>KENESI</v>
      </c>
      <c r="T966" s="7" t="str" cm="1">
        <f t="array" ref="T966">IF(ISBLANK(C966),"",IFERROR(INDEX(ListeSeries!$C$2:$C$1045, MATCH(1, (DatasScan!G966=ListeSeries!$B$2:$B$1045) * (DatasScan!H966&gt;=ListeSeries!$D$2:$D$1045) * (DatasScan!H966&lt;=ListeSeries!$E$2:$E$1045), 0)), "no match"))</f>
        <v>KHENEZI 10</v>
      </c>
      <c r="U966" s="11" t="str" cm="1">
        <f t="array" ref="U966">IF(ISBLANK(C966),"",IFERROR(INDEX(ListeSeries!$F$2:$F$1045, MATCH(1, (DatasScan!G966=ListeSeries!$B$2:$B$1045) * (DatasScan!H966&gt;=ListeSeries!$D$2:$D$1045) * (DatasScan!H966&lt;=ListeSeries!$E$2:$E$1045), 0)), "no match"))</f>
        <v>95-114</v>
      </c>
      <c r="X966" s="269"/>
    </row>
    <row r="967" spans="1:24" x14ac:dyDescent="0.25">
      <c r="A967" s="6" t="str">
        <f t="shared" si="177"/>
        <v>CHF hangar</v>
      </c>
      <c r="B967" s="272" t="s">
        <v>2272</v>
      </c>
      <c r="C967" s="190" t="s">
        <v>2226</v>
      </c>
      <c r="E967" s="11">
        <v>9</v>
      </c>
      <c r="F967" s="7" t="str">
        <f t="shared" ref="F967:F1030" si="180">IF(ISBLANK(C967),"",LEFT(C967,15))</f>
        <v>828720250527XR5</v>
      </c>
      <c r="G967" s="21" t="str">
        <f>IF(ISBLANK(C967),"",_xlfn.XLOOKUP(_xlfn.XLOOKUP(VALUE(LEFT(C967,4)),Souches!$B$2:$B$15000,Souches!$E$2:$E$15000),Varietes!$B$2:$B$500,Varietes!$C$2:$C$500))</f>
        <v>GND</v>
      </c>
      <c r="H967" s="19">
        <f>IF(ISBLANK(C967),"",_xlfn.XLOOKUP(VALUE(LEFT(C967,4)),Souches!$B$2:$B$15000,Souches!$D$2:$D$15000))</f>
        <v>12</v>
      </c>
      <c r="I967" s="10">
        <f t="shared" si="178"/>
        <v>45804</v>
      </c>
      <c r="J967" s="19">
        <f>IF(I967="","",INT(('ObjProd (2)'!$C$25-I967)/7 * (ABS('ObjProd (2)'!$C$25-I967)&gt;=7)))</f>
        <v>16</v>
      </c>
      <c r="K967" s="10" t="str">
        <f>IF(I967="","",
IF(AND(DATEDIF(I967,'ObjProd (2)'!$C$25,"y")=0,DATEDIF(I967,'ObjProd (2)'!$C$25,"ym")=0,
   INT(('ObjProd (2)'!$C$25-EDATE(I967,DATEDIF(I967,'ObjProd (2)'!$C$25,"y")*12+DATEDIF(I967,'ObjProd (2)'!$C$25,"ym")))/7)=0),
   "&lt; 1 sem.",
   IF(DATEDIF(I967,'ObjProd (2)'!$C$25,"y")&gt;0,DATEDIF(I967,'ObjProd (2)'!$C$25,"y") &amp; " " &amp; IF(DATEDIF(I967,'ObjProd (2)'!$C$25,"y")=1,"an ","ans "),"") &amp;
   IF(DATEDIF(I967,'ObjProd (2)'!$C$25,"ym")&gt;0,DATEDIF(I967,'ObjProd (2)'!$C$25,"ym") &amp; " mois ", "") &amp;
   IF(INT(('ObjProd (2)'!$C$25-EDATE(I967,DATEDIF(I967,'ObjProd (2)'!$C$25,"y")*12+DATEDIF(I967,'ObjProd (2)'!$C$25,"ym")))/7)&gt;0,
      INT(('ObjProd (2)'!$C$25-EDATE(I967,DATEDIF(I967,'ObjProd (2)'!$C$25,"y")*12+DATEDIF(I967,'ObjProd (2)'!$C$25,"ym")))/7) &amp; " sem.",
      "")
)
)</f>
        <v>3 mois 3 sem.</v>
      </c>
      <c r="L967" s="11" t="str">
        <f t="shared" si="179"/>
        <v xml:space="preserve">XR5 </v>
      </c>
      <c r="M967" s="9">
        <f t="shared" si="175"/>
        <v>9</v>
      </c>
      <c r="N967" s="9" t="str" cm="1">
        <f t="array" aca="1" ref="N967" ca="1">LEFT(L967, IF(ISNUMBER(SUBSTITUTE(_xludf.MID(L967, 2, 1), ".", ",")), 1, 2))</f>
        <v>XR</v>
      </c>
      <c r="O967" s="19">
        <f t="shared" ref="O967:O1030" ca="1" si="181">IF(N967="", "", _xlfn.NUMBERVALUE(RIGHT(L967, LEN(L967)-LEN(N967))))</f>
        <v>5</v>
      </c>
      <c r="P967" s="9" t="str">
        <f t="shared" ca="1" si="173"/>
        <v>E</v>
      </c>
      <c r="Q967" s="9">
        <f t="shared" ca="1" si="174"/>
        <v>5</v>
      </c>
      <c r="R967" s="9" t="str">
        <f t="shared" ca="1" si="176"/>
        <v>E5</v>
      </c>
      <c r="S967" t="str" cm="1">
        <f t="array" ref="S967">IF(ISBLANK(C967),"",IFERROR(INDEX(ListeSeries!$A$2:$A$1045, MATCH(1, (DatasScan!G967=ListeSeries!$B$2:$B$1045) * (DatasScan!H967&gt;=ListeSeries!$D$2:$D$1045) * (DatasScan!H967&lt;=ListeSeries!$E$2:$E$1045), 0)), "no match"))</f>
        <v>GANDA</v>
      </c>
      <c r="T967" s="7" t="str" cm="1">
        <f t="array" ref="T967">IF(ISBLANK(C967),"",IFERROR(INDEX(ListeSeries!$C$2:$C$1045, MATCH(1, (DatasScan!G967=ListeSeries!$B$2:$B$1045) * (DatasScan!H967&gt;=ListeSeries!$D$2:$D$1045) * (DatasScan!H967&lt;=ListeSeries!$E$2:$E$1045), 0)), "no match"))</f>
        <v>GANDA 4</v>
      </c>
      <c r="U967" s="11" t="str" cm="1">
        <f t="array" ref="U967">IF(ISBLANK(C967),"",IFERROR(INDEX(ListeSeries!$F$2:$F$1045, MATCH(1, (DatasScan!G967=ListeSeries!$B$2:$B$1045) * (DatasScan!H967&gt;=ListeSeries!$D$2:$D$1045) * (DatasScan!H967&lt;=ListeSeries!$E$2:$E$1045), 0)), "no match"))</f>
        <v>11-15</v>
      </c>
      <c r="X967" s="269"/>
    </row>
    <row r="968" spans="1:24" x14ac:dyDescent="0.25">
      <c r="A968" s="6" t="str">
        <f t="shared" si="177"/>
        <v>CHF hangar</v>
      </c>
      <c r="B968" s="272" t="s">
        <v>2272</v>
      </c>
      <c r="C968" s="190" t="s">
        <v>2227</v>
      </c>
      <c r="E968" s="11">
        <v>3</v>
      </c>
      <c r="F968" s="7" t="str">
        <f t="shared" si="180"/>
        <v>828720250409XR4</v>
      </c>
      <c r="G968" s="21" t="str">
        <f>IF(ISBLANK(C968),"",_xlfn.XLOOKUP(_xlfn.XLOOKUP(VALUE(LEFT(C968,4)),Souches!$B$2:$B$15000,Souches!$E$2:$E$15000),Varietes!$B$2:$B$500,Varietes!$C$2:$C$500))</f>
        <v>GND</v>
      </c>
      <c r="H968" s="19">
        <f>IF(ISBLANK(C968),"",_xlfn.XLOOKUP(VALUE(LEFT(C968,4)),Souches!$B$2:$B$15000,Souches!$D$2:$D$15000))</f>
        <v>12</v>
      </c>
      <c r="I968" s="10">
        <f t="shared" si="178"/>
        <v>45756</v>
      </c>
      <c r="J968" s="19">
        <f>IF(I968="","",INT(('ObjProd (2)'!$C$25-I968)/7 * (ABS('ObjProd (2)'!$C$25-I968)&gt;=7)))</f>
        <v>23</v>
      </c>
      <c r="K968" s="10" t="str">
        <f>IF(I968="","",
IF(AND(DATEDIF(I968,'ObjProd (2)'!$C$25,"y")=0,DATEDIF(I968,'ObjProd (2)'!$C$25,"ym")=0,
   INT(('ObjProd (2)'!$C$25-EDATE(I968,DATEDIF(I968,'ObjProd (2)'!$C$25,"y")*12+DATEDIF(I968,'ObjProd (2)'!$C$25,"ym")))/7)=0),
   "&lt; 1 sem.",
   IF(DATEDIF(I968,'ObjProd (2)'!$C$25,"y")&gt;0,DATEDIF(I968,'ObjProd (2)'!$C$25,"y") &amp; " " &amp; IF(DATEDIF(I968,'ObjProd (2)'!$C$25,"y")=1,"an ","ans "),"") &amp;
   IF(DATEDIF(I968,'ObjProd (2)'!$C$25,"ym")&gt;0,DATEDIF(I968,'ObjProd (2)'!$C$25,"ym") &amp; " mois ", "") &amp;
   IF(INT(('ObjProd (2)'!$C$25-EDATE(I968,DATEDIF(I968,'ObjProd (2)'!$C$25,"y")*12+DATEDIF(I968,'ObjProd (2)'!$C$25,"ym")))/7)&gt;0,
      INT(('ObjProd (2)'!$C$25-EDATE(I968,DATEDIF(I968,'ObjProd (2)'!$C$25,"y")*12+DATEDIF(I968,'ObjProd (2)'!$C$25,"ym")))/7) &amp; " sem.",
      "")
)
)</f>
        <v>5 mois 1 sem.</v>
      </c>
      <c r="L968" s="11" t="str">
        <f t="shared" si="179"/>
        <v xml:space="preserve">XR4 </v>
      </c>
      <c r="M968" s="9">
        <f t="shared" si="175"/>
        <v>3</v>
      </c>
      <c r="N968" s="9" t="str" cm="1">
        <f t="array" aca="1" ref="N968" ca="1">LEFT(L968, IF(ISNUMBER(SUBSTITUTE(_xludf.MID(L968, 2, 1), ".", ",")), 1, 2))</f>
        <v>XR</v>
      </c>
      <c r="O968" s="19">
        <f t="shared" ca="1" si="181"/>
        <v>4</v>
      </c>
      <c r="P968" s="9" t="str">
        <f t="shared" ca="1" si="173"/>
        <v>E</v>
      </c>
      <c r="Q968" s="9">
        <f t="shared" ca="1" si="174"/>
        <v>4</v>
      </c>
      <c r="R968" s="9" t="str">
        <f t="shared" ca="1" si="176"/>
        <v>E4</v>
      </c>
      <c r="S968" t="str" cm="1">
        <f t="array" ref="S968">IF(ISBLANK(C968),"",IFERROR(INDEX(ListeSeries!$A$2:$A$1045, MATCH(1, (DatasScan!G968=ListeSeries!$B$2:$B$1045) * (DatasScan!H968&gt;=ListeSeries!$D$2:$D$1045) * (DatasScan!H968&lt;=ListeSeries!$E$2:$E$1045), 0)), "no match"))</f>
        <v>GANDA</v>
      </c>
      <c r="T968" s="7" t="str" cm="1">
        <f t="array" ref="T968">IF(ISBLANK(C968),"",IFERROR(INDEX(ListeSeries!$C$2:$C$1045, MATCH(1, (DatasScan!G968=ListeSeries!$B$2:$B$1045) * (DatasScan!H968&gt;=ListeSeries!$D$2:$D$1045) * (DatasScan!H968&lt;=ListeSeries!$E$2:$E$1045), 0)), "no match"))</f>
        <v>GANDA 4</v>
      </c>
      <c r="U968" s="11" t="str" cm="1">
        <f t="array" ref="U968">IF(ISBLANK(C968),"",IFERROR(INDEX(ListeSeries!$F$2:$F$1045, MATCH(1, (DatasScan!G968=ListeSeries!$B$2:$B$1045) * (DatasScan!H968&gt;=ListeSeries!$D$2:$D$1045) * (DatasScan!H968&lt;=ListeSeries!$E$2:$E$1045), 0)), "no match"))</f>
        <v>11-15</v>
      </c>
      <c r="X968" s="269"/>
    </row>
    <row r="969" spans="1:24" x14ac:dyDescent="0.25">
      <c r="A969" s="6" t="str">
        <f t="shared" si="177"/>
        <v>CHF hangar</v>
      </c>
      <c r="B969" s="272" t="s">
        <v>2272</v>
      </c>
      <c r="C969" s="190" t="s">
        <v>2228</v>
      </c>
      <c r="D969" s="8">
        <v>1</v>
      </c>
      <c r="F969" s="7" t="str">
        <f t="shared" si="180"/>
        <v>869320250519XR3</v>
      </c>
      <c r="G969" s="21" t="str">
        <f>IF(ISBLANK(C969),"",_xlfn.XLOOKUP(_xlfn.XLOOKUP(VALUE(LEFT(C969,4)),Souches!$B$2:$B$15000,Souches!$E$2:$E$15000),Varietes!$B$2:$B$500,Varietes!$C$2:$C$500))</f>
        <v>KNES</v>
      </c>
      <c r="H969" s="19">
        <f>IF(ISBLANK(C969),"",_xlfn.XLOOKUP(VALUE(LEFT(C969,4)),Souches!$B$2:$B$15000,Souches!$D$2:$D$15000))</f>
        <v>137</v>
      </c>
      <c r="I969" s="10">
        <f t="shared" si="178"/>
        <v>45796</v>
      </c>
      <c r="J969" s="19">
        <f>IF(I969="","",INT(('ObjProd (2)'!$C$25-I969)/7 * (ABS('ObjProd (2)'!$C$25-I969)&gt;=7)))</f>
        <v>17</v>
      </c>
      <c r="K969" s="10" t="str">
        <f>IF(I969="","",
IF(AND(DATEDIF(I969,'ObjProd (2)'!$C$25,"y")=0,DATEDIF(I969,'ObjProd (2)'!$C$25,"ym")=0,
   INT(('ObjProd (2)'!$C$25-EDATE(I969,DATEDIF(I969,'ObjProd (2)'!$C$25,"y")*12+DATEDIF(I969,'ObjProd (2)'!$C$25,"ym")))/7)=0),
   "&lt; 1 sem.",
   IF(DATEDIF(I969,'ObjProd (2)'!$C$25,"y")&gt;0,DATEDIF(I969,'ObjProd (2)'!$C$25,"y") &amp; " " &amp; IF(DATEDIF(I969,'ObjProd (2)'!$C$25,"y")=1,"an ","ans "),"") &amp;
   IF(DATEDIF(I969,'ObjProd (2)'!$C$25,"ym")&gt;0,DATEDIF(I969,'ObjProd (2)'!$C$25,"ym") &amp; " mois ", "") &amp;
   IF(INT(('ObjProd (2)'!$C$25-EDATE(I969,DATEDIF(I969,'ObjProd (2)'!$C$25,"y")*12+DATEDIF(I969,'ObjProd (2)'!$C$25,"ym")))/7)&gt;0,
      INT(('ObjProd (2)'!$C$25-EDATE(I969,DATEDIF(I969,'ObjProd (2)'!$C$25,"y")*12+DATEDIF(I969,'ObjProd (2)'!$C$25,"ym")))/7) &amp; " sem.",
      "")
)
)</f>
        <v>3 mois 4 sem.</v>
      </c>
      <c r="L969" s="11" t="str">
        <f t="shared" si="179"/>
        <v xml:space="preserve">XR3 </v>
      </c>
      <c r="M969" s="9">
        <f t="shared" si="175"/>
        <v>14</v>
      </c>
      <c r="N969" s="9" t="str" cm="1">
        <f t="array" aca="1" ref="N969" ca="1">LEFT(L969, IF(ISNUMBER(SUBSTITUTE(_xludf.MID(L969, 2, 1), ".", ",")), 1, 2))</f>
        <v>XR</v>
      </c>
      <c r="O969" s="19">
        <f t="shared" ca="1" si="181"/>
        <v>3</v>
      </c>
      <c r="P969" s="9" t="str">
        <f t="shared" ca="1" si="173"/>
        <v>E</v>
      </c>
      <c r="Q969" s="9">
        <f t="shared" ca="1" si="174"/>
        <v>3</v>
      </c>
      <c r="R969" s="9" t="str">
        <f t="shared" ca="1" si="176"/>
        <v>E3</v>
      </c>
      <c r="S969" t="str" cm="1">
        <f t="array" ref="S969">IF(ISBLANK(C969),"",IFERROR(INDEX(ListeSeries!$A$2:$A$1045, MATCH(1, (DatasScan!G969=ListeSeries!$B$2:$B$1045) * (DatasScan!H969&gt;=ListeSeries!$D$2:$D$1045) * (DatasScan!H969&lt;=ListeSeries!$E$2:$E$1045), 0)), "no match"))</f>
        <v>KENESI</v>
      </c>
      <c r="T969" s="7" t="str" cm="1">
        <f t="array" ref="T969">IF(ISBLANK(C969),"",IFERROR(INDEX(ListeSeries!$C$2:$C$1045, MATCH(1, (DatasScan!G969=ListeSeries!$B$2:$B$1045) * (DatasScan!H969&gt;=ListeSeries!$D$2:$D$1045) * (DatasScan!H969&lt;=ListeSeries!$E$2:$E$1045), 0)), "no match"))</f>
        <v>KHENEZI 12</v>
      </c>
      <c r="U969" s="11" t="str" cm="1">
        <f t="array" ref="U969">IF(ISBLANK(C969),"",IFERROR(INDEX(ListeSeries!$F$2:$F$1045, MATCH(1, (DatasScan!G969=ListeSeries!$B$2:$B$1045) * (DatasScan!H969&gt;=ListeSeries!$D$2:$D$1045) * (DatasScan!H969&lt;=ListeSeries!$E$2:$E$1045), 0)), "no match"))</f>
        <v>135-139</v>
      </c>
      <c r="X969" s="269"/>
    </row>
    <row r="970" spans="1:24" x14ac:dyDescent="0.25">
      <c r="A970" s="6" t="str">
        <f t="shared" si="177"/>
        <v>CHF hangar</v>
      </c>
      <c r="B970" s="272" t="s">
        <v>2272</v>
      </c>
      <c r="C970" s="190" t="s">
        <v>2229</v>
      </c>
      <c r="E970" s="11">
        <v>1</v>
      </c>
      <c r="F970" s="7" t="str">
        <f t="shared" si="180"/>
        <v>853420250527XR7</v>
      </c>
      <c r="G970" s="21" t="str">
        <f>IF(ISBLANK(C970),"",_xlfn.XLOOKUP(_xlfn.XLOOKUP(VALUE(LEFT(C970,4)),Souches!$B$2:$B$15000,Souches!$E$2:$E$15000),Varietes!$B$2:$B$500,Varietes!$C$2:$C$500))</f>
        <v>KNES</v>
      </c>
      <c r="H970" s="19">
        <f>IF(ISBLANK(C970),"",_xlfn.XLOOKUP(VALUE(LEFT(C970,4)),Souches!$B$2:$B$15000,Souches!$D$2:$D$15000))</f>
        <v>130</v>
      </c>
      <c r="I970" s="10">
        <f t="shared" si="178"/>
        <v>45804</v>
      </c>
      <c r="J970" s="19">
        <f>IF(I970="","",INT(('ObjProd (2)'!$C$25-I970)/7 * (ABS('ObjProd (2)'!$C$25-I970)&gt;=7)))</f>
        <v>16</v>
      </c>
      <c r="K970" s="10" t="str">
        <f>IF(I970="","",
IF(AND(DATEDIF(I970,'ObjProd (2)'!$C$25,"y")=0,DATEDIF(I970,'ObjProd (2)'!$C$25,"ym")=0,
   INT(('ObjProd (2)'!$C$25-EDATE(I970,DATEDIF(I970,'ObjProd (2)'!$C$25,"y")*12+DATEDIF(I970,'ObjProd (2)'!$C$25,"ym")))/7)=0),
   "&lt; 1 sem.",
   IF(DATEDIF(I970,'ObjProd (2)'!$C$25,"y")&gt;0,DATEDIF(I970,'ObjProd (2)'!$C$25,"y") &amp; " " &amp; IF(DATEDIF(I970,'ObjProd (2)'!$C$25,"y")=1,"an ","ans "),"") &amp;
   IF(DATEDIF(I970,'ObjProd (2)'!$C$25,"ym")&gt;0,DATEDIF(I970,'ObjProd (2)'!$C$25,"ym") &amp; " mois ", "") &amp;
   IF(INT(('ObjProd (2)'!$C$25-EDATE(I970,DATEDIF(I970,'ObjProd (2)'!$C$25,"y")*12+DATEDIF(I970,'ObjProd (2)'!$C$25,"ym")))/7)&gt;0,
      INT(('ObjProd (2)'!$C$25-EDATE(I970,DATEDIF(I970,'ObjProd (2)'!$C$25,"y")*12+DATEDIF(I970,'ObjProd (2)'!$C$25,"ym")))/7) &amp; " sem.",
      "")
)
)</f>
        <v>3 mois 3 sem.</v>
      </c>
      <c r="L970" s="11" t="str">
        <f t="shared" si="179"/>
        <v xml:space="preserve">XR7 </v>
      </c>
      <c r="M970" s="9">
        <f t="shared" si="175"/>
        <v>1</v>
      </c>
      <c r="N970" s="9" t="str" cm="1">
        <f t="array" aca="1" ref="N970" ca="1">LEFT(L970, IF(ISNUMBER(SUBSTITUTE(_xludf.MID(L970, 2, 1), ".", ",")), 1, 2))</f>
        <v>XR</v>
      </c>
      <c r="O970" s="19">
        <f t="shared" ca="1" si="181"/>
        <v>7</v>
      </c>
      <c r="P970" s="9" t="str">
        <f t="shared" ca="1" si="173"/>
        <v>E</v>
      </c>
      <c r="Q970" s="9" t="str">
        <f t="shared" ca="1" si="174"/>
        <v>7+</v>
      </c>
      <c r="R970" s="9" t="str">
        <f t="shared" ca="1" si="176"/>
        <v>E7+</v>
      </c>
      <c r="S970" t="str" cm="1">
        <f t="array" ref="S970">IF(ISBLANK(C970),"",IFERROR(INDEX(ListeSeries!$A$2:$A$1045, MATCH(1, (DatasScan!G970=ListeSeries!$B$2:$B$1045) * (DatasScan!H970&gt;=ListeSeries!$D$2:$D$1045) * (DatasScan!H970&lt;=ListeSeries!$E$2:$E$1045), 0)), "no match"))</f>
        <v>KENESI</v>
      </c>
      <c r="T970" s="7" t="str" cm="1">
        <f t="array" ref="T970">IF(ISBLANK(C970),"",IFERROR(INDEX(ListeSeries!$C$2:$C$1045, MATCH(1, (DatasScan!G970=ListeSeries!$B$2:$B$1045) * (DatasScan!H970&gt;=ListeSeries!$D$2:$D$1045) * (DatasScan!H970&lt;=ListeSeries!$E$2:$E$1045), 0)), "no match"))</f>
        <v>KHENEZI 11</v>
      </c>
      <c r="U970" s="11" t="str" cm="1">
        <f t="array" ref="U970">IF(ISBLANK(C970),"",IFERROR(INDEX(ListeSeries!$F$2:$F$1045, MATCH(1, (DatasScan!G970=ListeSeries!$B$2:$B$1045) * (DatasScan!H970&gt;=ListeSeries!$D$2:$D$1045) * (DatasScan!H970&lt;=ListeSeries!$E$2:$E$1045), 0)), "no match"))</f>
        <v>115-134</v>
      </c>
      <c r="X970" s="269"/>
    </row>
    <row r="971" spans="1:24" x14ac:dyDescent="0.25">
      <c r="A971" s="6" t="str">
        <f t="shared" si="177"/>
        <v>CHF hangar</v>
      </c>
      <c r="B971" s="272" t="s">
        <v>2272</v>
      </c>
      <c r="C971" s="190" t="s">
        <v>2230</v>
      </c>
      <c r="E971" s="11">
        <v>2</v>
      </c>
      <c r="F971" s="7" t="str">
        <f t="shared" si="180"/>
        <v>869320250527XR4</v>
      </c>
      <c r="G971" s="21" t="str">
        <f>IF(ISBLANK(C971),"",_xlfn.XLOOKUP(_xlfn.XLOOKUP(VALUE(LEFT(C971,4)),Souches!$B$2:$B$15000,Souches!$E$2:$E$15000),Varietes!$B$2:$B$500,Varietes!$C$2:$C$500))</f>
        <v>KNES</v>
      </c>
      <c r="H971" s="19">
        <f>IF(ISBLANK(C971),"",_xlfn.XLOOKUP(VALUE(LEFT(C971,4)),Souches!$B$2:$B$15000,Souches!$D$2:$D$15000))</f>
        <v>137</v>
      </c>
      <c r="I971" s="10">
        <f t="shared" si="178"/>
        <v>45804</v>
      </c>
      <c r="J971" s="19">
        <f>IF(I971="","",INT(('ObjProd (2)'!$C$25-I971)/7 * (ABS('ObjProd (2)'!$C$25-I971)&gt;=7)))</f>
        <v>16</v>
      </c>
      <c r="K971" s="10" t="str">
        <f>IF(I971="","",
IF(AND(DATEDIF(I971,'ObjProd (2)'!$C$25,"y")=0,DATEDIF(I971,'ObjProd (2)'!$C$25,"ym")=0,
   INT(('ObjProd (2)'!$C$25-EDATE(I971,DATEDIF(I971,'ObjProd (2)'!$C$25,"y")*12+DATEDIF(I971,'ObjProd (2)'!$C$25,"ym")))/7)=0),
   "&lt; 1 sem.",
   IF(DATEDIF(I971,'ObjProd (2)'!$C$25,"y")&gt;0,DATEDIF(I971,'ObjProd (2)'!$C$25,"y") &amp; " " &amp; IF(DATEDIF(I971,'ObjProd (2)'!$C$25,"y")=1,"an ","ans "),"") &amp;
   IF(DATEDIF(I971,'ObjProd (2)'!$C$25,"ym")&gt;0,DATEDIF(I971,'ObjProd (2)'!$C$25,"ym") &amp; " mois ", "") &amp;
   IF(INT(('ObjProd (2)'!$C$25-EDATE(I971,DATEDIF(I971,'ObjProd (2)'!$C$25,"y")*12+DATEDIF(I971,'ObjProd (2)'!$C$25,"ym")))/7)&gt;0,
      INT(('ObjProd (2)'!$C$25-EDATE(I971,DATEDIF(I971,'ObjProd (2)'!$C$25,"y")*12+DATEDIF(I971,'ObjProd (2)'!$C$25,"ym")))/7) &amp; " sem.",
      "")
)
)</f>
        <v>3 mois 3 sem.</v>
      </c>
      <c r="L971" s="11" t="str">
        <f t="shared" si="179"/>
        <v xml:space="preserve">XR4 </v>
      </c>
      <c r="M971" s="9">
        <f t="shared" si="175"/>
        <v>2</v>
      </c>
      <c r="N971" s="9" t="str" cm="1">
        <f t="array" aca="1" ref="N971" ca="1">LEFT(L971, IF(ISNUMBER(SUBSTITUTE(_xludf.MID(L971, 2, 1), ".", ",")), 1, 2))</f>
        <v>XR</v>
      </c>
      <c r="O971" s="19">
        <f t="shared" ca="1" si="181"/>
        <v>4</v>
      </c>
      <c r="P971" s="9" t="str">
        <f t="shared" ca="1" si="173"/>
        <v>E</v>
      </c>
      <c r="Q971" s="9">
        <f t="shared" ca="1" si="174"/>
        <v>4</v>
      </c>
      <c r="R971" s="9" t="str">
        <f t="shared" ca="1" si="176"/>
        <v>E4</v>
      </c>
      <c r="S971" t="str" cm="1">
        <f t="array" ref="S971">IF(ISBLANK(C971),"",IFERROR(INDEX(ListeSeries!$A$2:$A$1045, MATCH(1, (DatasScan!G971=ListeSeries!$B$2:$B$1045) * (DatasScan!H971&gt;=ListeSeries!$D$2:$D$1045) * (DatasScan!H971&lt;=ListeSeries!$E$2:$E$1045), 0)), "no match"))</f>
        <v>KENESI</v>
      </c>
      <c r="T971" s="7" t="str" cm="1">
        <f t="array" ref="T971">IF(ISBLANK(C971),"",IFERROR(INDEX(ListeSeries!$C$2:$C$1045, MATCH(1, (DatasScan!G971=ListeSeries!$B$2:$B$1045) * (DatasScan!H971&gt;=ListeSeries!$D$2:$D$1045) * (DatasScan!H971&lt;=ListeSeries!$E$2:$E$1045), 0)), "no match"))</f>
        <v>KHENEZI 12</v>
      </c>
      <c r="U971" s="11" t="str" cm="1">
        <f t="array" ref="U971">IF(ISBLANK(C971),"",IFERROR(INDEX(ListeSeries!$F$2:$F$1045, MATCH(1, (DatasScan!G971=ListeSeries!$B$2:$B$1045) * (DatasScan!H971&gt;=ListeSeries!$D$2:$D$1045) * (DatasScan!H971&lt;=ListeSeries!$E$2:$E$1045), 0)), "no match"))</f>
        <v>135-139</v>
      </c>
      <c r="X971" s="269"/>
    </row>
    <row r="972" spans="1:24" x14ac:dyDescent="0.25">
      <c r="A972" s="6" t="str">
        <f t="shared" si="177"/>
        <v>CHF hangar</v>
      </c>
      <c r="B972" s="272" t="s">
        <v>2272</v>
      </c>
      <c r="C972" s="190" t="s">
        <v>2231</v>
      </c>
      <c r="E972" s="11">
        <v>6</v>
      </c>
      <c r="F972" s="7" t="str">
        <f t="shared" si="180"/>
        <v>869320250604XR3</v>
      </c>
      <c r="G972" s="21" t="str">
        <f>IF(ISBLANK(C972),"",_xlfn.XLOOKUP(_xlfn.XLOOKUP(VALUE(LEFT(C972,4)),Souches!$B$2:$B$15000,Souches!$E$2:$E$15000),Varietes!$B$2:$B$500,Varietes!$C$2:$C$500))</f>
        <v>KNES</v>
      </c>
      <c r="H972" s="19">
        <f>IF(ISBLANK(C972),"",_xlfn.XLOOKUP(VALUE(LEFT(C972,4)),Souches!$B$2:$B$15000,Souches!$D$2:$D$15000))</f>
        <v>137</v>
      </c>
      <c r="I972" s="10">
        <f t="shared" si="178"/>
        <v>45812</v>
      </c>
      <c r="J972" s="19">
        <f>IF(I972="","",INT(('ObjProd (2)'!$C$25-I972)/7 * (ABS('ObjProd (2)'!$C$25-I972)&gt;=7)))</f>
        <v>15</v>
      </c>
      <c r="K972" s="10" t="str">
        <f>IF(I972="","",
IF(AND(DATEDIF(I972,'ObjProd (2)'!$C$25,"y")=0,DATEDIF(I972,'ObjProd (2)'!$C$25,"ym")=0,
   INT(('ObjProd (2)'!$C$25-EDATE(I972,DATEDIF(I972,'ObjProd (2)'!$C$25,"y")*12+DATEDIF(I972,'ObjProd (2)'!$C$25,"ym")))/7)=0),
   "&lt; 1 sem.",
   IF(DATEDIF(I972,'ObjProd (2)'!$C$25,"y")&gt;0,DATEDIF(I972,'ObjProd (2)'!$C$25,"y") &amp; " " &amp; IF(DATEDIF(I972,'ObjProd (2)'!$C$25,"y")=1,"an ","ans "),"") &amp;
   IF(DATEDIF(I972,'ObjProd (2)'!$C$25,"ym")&gt;0,DATEDIF(I972,'ObjProd (2)'!$C$25,"ym") &amp; " mois ", "") &amp;
   IF(INT(('ObjProd (2)'!$C$25-EDATE(I972,DATEDIF(I972,'ObjProd (2)'!$C$25,"y")*12+DATEDIF(I972,'ObjProd (2)'!$C$25,"ym")))/7)&gt;0,
      INT(('ObjProd (2)'!$C$25-EDATE(I972,DATEDIF(I972,'ObjProd (2)'!$C$25,"y")*12+DATEDIF(I972,'ObjProd (2)'!$C$25,"ym")))/7) &amp; " sem.",
      "")
)
)</f>
        <v>3 mois 2 sem.</v>
      </c>
      <c r="L972" s="11" t="str">
        <f t="shared" si="179"/>
        <v xml:space="preserve">XR3 </v>
      </c>
      <c r="M972" s="9">
        <f t="shared" si="175"/>
        <v>6</v>
      </c>
      <c r="N972" s="9" t="str" cm="1">
        <f t="array" aca="1" ref="N972" ca="1">LEFT(L972, IF(ISNUMBER(SUBSTITUTE(_xludf.MID(L972, 2, 1), ".", ",")), 1, 2))</f>
        <v>XR</v>
      </c>
      <c r="O972" s="19">
        <f t="shared" ca="1" si="181"/>
        <v>3</v>
      </c>
      <c r="P972" s="9" t="str">
        <f t="shared" ca="1" si="173"/>
        <v>E</v>
      </c>
      <c r="Q972" s="9">
        <f t="shared" ca="1" si="174"/>
        <v>3</v>
      </c>
      <c r="R972" s="9" t="str">
        <f t="shared" ca="1" si="176"/>
        <v>E3</v>
      </c>
      <c r="S972" t="str" cm="1">
        <f t="array" ref="S972">IF(ISBLANK(C972),"",IFERROR(INDEX(ListeSeries!$A$2:$A$1045, MATCH(1, (DatasScan!G972=ListeSeries!$B$2:$B$1045) * (DatasScan!H972&gt;=ListeSeries!$D$2:$D$1045) * (DatasScan!H972&lt;=ListeSeries!$E$2:$E$1045), 0)), "no match"))</f>
        <v>KENESI</v>
      </c>
      <c r="T972" s="7" t="str" cm="1">
        <f t="array" ref="T972">IF(ISBLANK(C972),"",IFERROR(INDEX(ListeSeries!$C$2:$C$1045, MATCH(1, (DatasScan!G972=ListeSeries!$B$2:$B$1045) * (DatasScan!H972&gt;=ListeSeries!$D$2:$D$1045) * (DatasScan!H972&lt;=ListeSeries!$E$2:$E$1045), 0)), "no match"))</f>
        <v>KHENEZI 12</v>
      </c>
      <c r="U972" s="11" t="str" cm="1">
        <f t="array" ref="U972">IF(ISBLANK(C972),"",IFERROR(INDEX(ListeSeries!$F$2:$F$1045, MATCH(1, (DatasScan!G972=ListeSeries!$B$2:$B$1045) * (DatasScan!H972&gt;=ListeSeries!$D$2:$D$1045) * (DatasScan!H972&lt;=ListeSeries!$E$2:$E$1045), 0)), "no match"))</f>
        <v>135-139</v>
      </c>
      <c r="X972" s="269"/>
    </row>
    <row r="973" spans="1:24" x14ac:dyDescent="0.25">
      <c r="A973" s="6" t="str">
        <f t="shared" si="177"/>
        <v>CHF hangar</v>
      </c>
      <c r="B973" s="272" t="s">
        <v>2272</v>
      </c>
      <c r="C973" s="190" t="s">
        <v>2232</v>
      </c>
      <c r="E973" s="11">
        <v>11</v>
      </c>
      <c r="F973" s="7" t="str">
        <f t="shared" si="180"/>
        <v>853420250610XR3</v>
      </c>
      <c r="G973" s="21" t="str">
        <f>IF(ISBLANK(C973),"",_xlfn.XLOOKUP(_xlfn.XLOOKUP(VALUE(LEFT(C973,4)),Souches!$B$2:$B$15000,Souches!$E$2:$E$15000),Varietes!$B$2:$B$500,Varietes!$C$2:$C$500))</f>
        <v>KNES</v>
      </c>
      <c r="H973" s="19">
        <f>IF(ISBLANK(C973),"",_xlfn.XLOOKUP(VALUE(LEFT(C973,4)),Souches!$B$2:$B$15000,Souches!$D$2:$D$15000))</f>
        <v>130</v>
      </c>
      <c r="I973" s="10">
        <f t="shared" si="178"/>
        <v>45818</v>
      </c>
      <c r="J973" s="19">
        <f>IF(I973="","",INT(('ObjProd (2)'!$C$25-I973)/7 * (ABS('ObjProd (2)'!$C$25-I973)&gt;=7)))</f>
        <v>14</v>
      </c>
      <c r="K973" s="10" t="str">
        <f>IF(I973="","",
IF(AND(DATEDIF(I973,'ObjProd (2)'!$C$25,"y")=0,DATEDIF(I973,'ObjProd (2)'!$C$25,"ym")=0,
   INT(('ObjProd (2)'!$C$25-EDATE(I973,DATEDIF(I973,'ObjProd (2)'!$C$25,"y")*12+DATEDIF(I973,'ObjProd (2)'!$C$25,"ym")))/7)=0),
   "&lt; 1 sem.",
   IF(DATEDIF(I973,'ObjProd (2)'!$C$25,"y")&gt;0,DATEDIF(I973,'ObjProd (2)'!$C$25,"y") &amp; " " &amp; IF(DATEDIF(I973,'ObjProd (2)'!$C$25,"y")=1,"an ","ans "),"") &amp;
   IF(DATEDIF(I973,'ObjProd (2)'!$C$25,"ym")&gt;0,DATEDIF(I973,'ObjProd (2)'!$C$25,"ym") &amp; " mois ", "") &amp;
   IF(INT(('ObjProd (2)'!$C$25-EDATE(I973,DATEDIF(I973,'ObjProd (2)'!$C$25,"y")*12+DATEDIF(I973,'ObjProd (2)'!$C$25,"ym")))/7)&gt;0,
      INT(('ObjProd (2)'!$C$25-EDATE(I973,DATEDIF(I973,'ObjProd (2)'!$C$25,"y")*12+DATEDIF(I973,'ObjProd (2)'!$C$25,"ym")))/7) &amp; " sem.",
      "")
)
)</f>
        <v>3 mois 1 sem.</v>
      </c>
      <c r="L973" s="11" t="str">
        <f t="shared" si="179"/>
        <v xml:space="preserve">XR3 </v>
      </c>
      <c r="M973" s="9">
        <f t="shared" si="175"/>
        <v>11</v>
      </c>
      <c r="N973" s="9" t="str" cm="1">
        <f t="array" aca="1" ref="N973" ca="1">LEFT(L973, IF(ISNUMBER(SUBSTITUTE(_xludf.MID(L973, 2, 1), ".", ",")), 1, 2))</f>
        <v>XR</v>
      </c>
      <c r="O973" s="19">
        <f t="shared" ca="1" si="181"/>
        <v>3</v>
      </c>
      <c r="P973" s="9" t="str">
        <f t="shared" ref="P973:P1036" ca="1" si="182">IF(N973="", "",
    IF(N973="E+", "X",
        IF(OR(LEFT(N973, 1)="E", N973="XR", N973="CS"), "E",
            IF(AND(LEFT(N973, 1)="R", LEFT(N973, 2)&lt;&gt;"RG"), "R",
                IF(OR(N973="MG", N973="G+"), "BoxE",
                    IF(LEFT(N973, 1)="i", "i", "X")
                )
            )
        )
    )
)</f>
        <v>E</v>
      </c>
      <c r="Q973" s="9">
        <f t="shared" ref="Q973:Q1036" ca="1" si="183">IF(P973&lt;&gt;"", IF(P973="X", IF(AND(O973&gt;=1, O973&lt;=12), O973, IF(O973&gt;12, "13+", "erreur")), IF(P973="E", IF(AND(O973&gt;=1, O973&lt;=6), O973, IF(O973&gt;6, "7+", "erreur")), IF(P973="R", 0, IF(P973="I", IF(O973&lt;=2, "nit° 1-2", IF(O973&lt;=5, "° 3-4-5", IF(O973&lt;=8, " préX° 6-7-8", "erreur"))), IF(P973="BoxE", O973, ""))))), "")</f>
        <v>3</v>
      </c>
      <c r="R973" s="9" t="str">
        <f t="shared" ca="1" si="176"/>
        <v>E3</v>
      </c>
      <c r="S973" t="str" cm="1">
        <f t="array" ref="S973">IF(ISBLANK(C973),"",IFERROR(INDEX(ListeSeries!$A$2:$A$1045, MATCH(1, (DatasScan!G973=ListeSeries!$B$2:$B$1045) * (DatasScan!H973&gt;=ListeSeries!$D$2:$D$1045) * (DatasScan!H973&lt;=ListeSeries!$E$2:$E$1045), 0)), "no match"))</f>
        <v>KENESI</v>
      </c>
      <c r="T973" s="7" t="str" cm="1">
        <f t="array" ref="T973">IF(ISBLANK(C973),"",IFERROR(INDEX(ListeSeries!$C$2:$C$1045, MATCH(1, (DatasScan!G973=ListeSeries!$B$2:$B$1045) * (DatasScan!H973&gt;=ListeSeries!$D$2:$D$1045) * (DatasScan!H973&lt;=ListeSeries!$E$2:$E$1045), 0)), "no match"))</f>
        <v>KHENEZI 11</v>
      </c>
      <c r="U973" s="11" t="str" cm="1">
        <f t="array" ref="U973">IF(ISBLANK(C973),"",IFERROR(INDEX(ListeSeries!$F$2:$F$1045, MATCH(1, (DatasScan!G973=ListeSeries!$B$2:$B$1045) * (DatasScan!H973&gt;=ListeSeries!$D$2:$D$1045) * (DatasScan!H973&lt;=ListeSeries!$E$2:$E$1045), 0)), "no match"))</f>
        <v>115-134</v>
      </c>
      <c r="X973" s="269"/>
    </row>
    <row r="974" spans="1:24" x14ac:dyDescent="0.25">
      <c r="A974" s="6" t="str">
        <f t="shared" si="177"/>
        <v>CHF hangar</v>
      </c>
      <c r="B974" s="272" t="s">
        <v>2272</v>
      </c>
      <c r="C974" s="190" t="s">
        <v>2233</v>
      </c>
      <c r="E974" s="11">
        <v>2</v>
      </c>
      <c r="F974" s="7" t="str">
        <f t="shared" si="180"/>
        <v>869320250416XR3</v>
      </c>
      <c r="G974" s="21" t="str">
        <f>IF(ISBLANK(C974),"",_xlfn.XLOOKUP(_xlfn.XLOOKUP(VALUE(LEFT(C974,4)),Souches!$B$2:$B$15000,Souches!$E$2:$E$15000),Varietes!$B$2:$B$500,Varietes!$C$2:$C$500))</f>
        <v>KNES</v>
      </c>
      <c r="H974" s="19">
        <f>IF(ISBLANK(C974),"",_xlfn.XLOOKUP(VALUE(LEFT(C974,4)),Souches!$B$2:$B$15000,Souches!$D$2:$D$15000))</f>
        <v>137</v>
      </c>
      <c r="I974" s="10">
        <f t="shared" si="178"/>
        <v>45763</v>
      </c>
      <c r="J974" s="19">
        <f>IF(I974="","",INT(('ObjProd (2)'!$C$25-I974)/7 * (ABS('ObjProd (2)'!$C$25-I974)&gt;=7)))</f>
        <v>22</v>
      </c>
      <c r="K974" s="10" t="str">
        <f>IF(I974="","",
IF(AND(DATEDIF(I974,'ObjProd (2)'!$C$25,"y")=0,DATEDIF(I974,'ObjProd (2)'!$C$25,"ym")=0,
   INT(('ObjProd (2)'!$C$25-EDATE(I974,DATEDIF(I974,'ObjProd (2)'!$C$25,"y")*12+DATEDIF(I974,'ObjProd (2)'!$C$25,"ym")))/7)=0),
   "&lt; 1 sem.",
   IF(DATEDIF(I974,'ObjProd (2)'!$C$25,"y")&gt;0,DATEDIF(I974,'ObjProd (2)'!$C$25,"y") &amp; " " &amp; IF(DATEDIF(I974,'ObjProd (2)'!$C$25,"y")=1,"an ","ans "),"") &amp;
   IF(DATEDIF(I974,'ObjProd (2)'!$C$25,"ym")&gt;0,DATEDIF(I974,'ObjProd (2)'!$C$25,"ym") &amp; " mois ", "") &amp;
   IF(INT(('ObjProd (2)'!$C$25-EDATE(I974,DATEDIF(I974,'ObjProd (2)'!$C$25,"y")*12+DATEDIF(I974,'ObjProd (2)'!$C$25,"ym")))/7)&gt;0,
      INT(('ObjProd (2)'!$C$25-EDATE(I974,DATEDIF(I974,'ObjProd (2)'!$C$25,"y")*12+DATEDIF(I974,'ObjProd (2)'!$C$25,"ym")))/7) &amp; " sem.",
      "")
)
)</f>
        <v xml:space="preserve">5 mois </v>
      </c>
      <c r="L974" s="11" t="str">
        <f t="shared" si="179"/>
        <v xml:space="preserve">XR3 </v>
      </c>
      <c r="M974" s="9">
        <f t="shared" si="175"/>
        <v>2</v>
      </c>
      <c r="N974" s="9" t="str" cm="1">
        <f t="array" aca="1" ref="N974" ca="1">LEFT(L974, IF(ISNUMBER(SUBSTITUTE(_xludf.MID(L974, 2, 1), ".", ",")), 1, 2))</f>
        <v>XR</v>
      </c>
      <c r="O974" s="19">
        <f t="shared" ca="1" si="181"/>
        <v>3</v>
      </c>
      <c r="P974" s="9" t="str">
        <f t="shared" ca="1" si="182"/>
        <v>E</v>
      </c>
      <c r="Q974" s="9">
        <f t="shared" ca="1" si="183"/>
        <v>3</v>
      </c>
      <c r="R974" s="9" t="str">
        <f t="shared" ca="1" si="176"/>
        <v>E3</v>
      </c>
      <c r="S974" t="str" cm="1">
        <f t="array" ref="S974">IF(ISBLANK(C974),"",IFERROR(INDEX(ListeSeries!$A$2:$A$1045, MATCH(1, (DatasScan!G974=ListeSeries!$B$2:$B$1045) * (DatasScan!H974&gt;=ListeSeries!$D$2:$D$1045) * (DatasScan!H974&lt;=ListeSeries!$E$2:$E$1045), 0)), "no match"))</f>
        <v>KENESI</v>
      </c>
      <c r="T974" s="7" t="str" cm="1">
        <f t="array" ref="T974">IF(ISBLANK(C974),"",IFERROR(INDEX(ListeSeries!$C$2:$C$1045, MATCH(1, (DatasScan!G974=ListeSeries!$B$2:$B$1045) * (DatasScan!H974&gt;=ListeSeries!$D$2:$D$1045) * (DatasScan!H974&lt;=ListeSeries!$E$2:$E$1045), 0)), "no match"))</f>
        <v>KHENEZI 12</v>
      </c>
      <c r="U974" s="11" t="str" cm="1">
        <f t="array" ref="U974">IF(ISBLANK(C974),"",IFERROR(INDEX(ListeSeries!$F$2:$F$1045, MATCH(1, (DatasScan!G974=ListeSeries!$B$2:$B$1045) * (DatasScan!H974&gt;=ListeSeries!$D$2:$D$1045) * (DatasScan!H974&lt;=ListeSeries!$E$2:$E$1045), 0)), "no match"))</f>
        <v>135-139</v>
      </c>
      <c r="X974" s="269"/>
    </row>
    <row r="975" spans="1:24" x14ac:dyDescent="0.25">
      <c r="A975" s="6" t="str">
        <f t="shared" si="177"/>
        <v>CHF hangar</v>
      </c>
      <c r="B975" s="272" t="s">
        <v>2272</v>
      </c>
      <c r="C975" s="190" t="s">
        <v>2234</v>
      </c>
      <c r="E975" s="11">
        <v>7</v>
      </c>
      <c r="F975" s="7" t="str">
        <f t="shared" si="180"/>
        <v>869320250416XR3</v>
      </c>
      <c r="G975" s="21" t="str">
        <f>IF(ISBLANK(C975),"",_xlfn.XLOOKUP(_xlfn.XLOOKUP(VALUE(LEFT(C975,4)),Souches!$B$2:$B$15000,Souches!$E$2:$E$15000),Varietes!$B$2:$B$500,Varietes!$C$2:$C$500))</f>
        <v>KNES</v>
      </c>
      <c r="H975" s="19">
        <f>IF(ISBLANK(C975),"",_xlfn.XLOOKUP(VALUE(LEFT(C975,4)),Souches!$B$2:$B$15000,Souches!$D$2:$D$15000))</f>
        <v>137</v>
      </c>
      <c r="I975" s="10">
        <f t="shared" si="178"/>
        <v>45763</v>
      </c>
      <c r="J975" s="19">
        <f>IF(I975="","",INT(('ObjProd (2)'!$C$25-I975)/7 * (ABS('ObjProd (2)'!$C$25-I975)&gt;=7)))</f>
        <v>22</v>
      </c>
      <c r="K975" s="10" t="str">
        <f>IF(I975="","",
IF(AND(DATEDIF(I975,'ObjProd (2)'!$C$25,"y")=0,DATEDIF(I975,'ObjProd (2)'!$C$25,"ym")=0,
   INT(('ObjProd (2)'!$C$25-EDATE(I975,DATEDIF(I975,'ObjProd (2)'!$C$25,"y")*12+DATEDIF(I975,'ObjProd (2)'!$C$25,"ym")))/7)=0),
   "&lt; 1 sem.",
   IF(DATEDIF(I975,'ObjProd (2)'!$C$25,"y")&gt;0,DATEDIF(I975,'ObjProd (2)'!$C$25,"y") &amp; " " &amp; IF(DATEDIF(I975,'ObjProd (2)'!$C$25,"y")=1,"an ","ans "),"") &amp;
   IF(DATEDIF(I975,'ObjProd (2)'!$C$25,"ym")&gt;0,DATEDIF(I975,'ObjProd (2)'!$C$25,"ym") &amp; " mois ", "") &amp;
   IF(INT(('ObjProd (2)'!$C$25-EDATE(I975,DATEDIF(I975,'ObjProd (2)'!$C$25,"y")*12+DATEDIF(I975,'ObjProd (2)'!$C$25,"ym")))/7)&gt;0,
      INT(('ObjProd (2)'!$C$25-EDATE(I975,DATEDIF(I975,'ObjProd (2)'!$C$25,"y")*12+DATEDIF(I975,'ObjProd (2)'!$C$25,"ym")))/7) &amp; " sem.",
      "")
)
)</f>
        <v xml:space="preserve">5 mois </v>
      </c>
      <c r="L975" s="11" t="str">
        <f t="shared" si="179"/>
        <v xml:space="preserve">XR3 </v>
      </c>
      <c r="M975" s="9">
        <f t="shared" si="175"/>
        <v>7</v>
      </c>
      <c r="N975" s="9" t="str" cm="1">
        <f t="array" aca="1" ref="N975" ca="1">LEFT(L975, IF(ISNUMBER(SUBSTITUTE(_xludf.MID(L975, 2, 1), ".", ",")), 1, 2))</f>
        <v>XR</v>
      </c>
      <c r="O975" s="19">
        <f t="shared" ca="1" si="181"/>
        <v>3</v>
      </c>
      <c r="P975" s="9" t="str">
        <f t="shared" ca="1" si="182"/>
        <v>E</v>
      </c>
      <c r="Q975" s="9">
        <f t="shared" ca="1" si="183"/>
        <v>3</v>
      </c>
      <c r="R975" s="9" t="str">
        <f t="shared" ca="1" si="176"/>
        <v>E3</v>
      </c>
      <c r="S975" t="str" cm="1">
        <f t="array" ref="S975">IF(ISBLANK(C975),"",IFERROR(INDEX(ListeSeries!$A$2:$A$1045, MATCH(1, (DatasScan!G975=ListeSeries!$B$2:$B$1045) * (DatasScan!H975&gt;=ListeSeries!$D$2:$D$1045) * (DatasScan!H975&lt;=ListeSeries!$E$2:$E$1045), 0)), "no match"))</f>
        <v>KENESI</v>
      </c>
      <c r="T975" s="7" t="str" cm="1">
        <f t="array" ref="T975">IF(ISBLANK(C975),"",IFERROR(INDEX(ListeSeries!$C$2:$C$1045, MATCH(1, (DatasScan!G975=ListeSeries!$B$2:$B$1045) * (DatasScan!H975&gt;=ListeSeries!$D$2:$D$1045) * (DatasScan!H975&lt;=ListeSeries!$E$2:$E$1045), 0)), "no match"))</f>
        <v>KHENEZI 12</v>
      </c>
      <c r="U975" s="11" t="str" cm="1">
        <f t="array" ref="U975">IF(ISBLANK(C975),"",IFERROR(INDEX(ListeSeries!$F$2:$F$1045, MATCH(1, (DatasScan!G975=ListeSeries!$B$2:$B$1045) * (DatasScan!H975&gt;=ListeSeries!$D$2:$D$1045) * (DatasScan!H975&lt;=ListeSeries!$E$2:$E$1045), 0)), "no match"))</f>
        <v>135-139</v>
      </c>
      <c r="X975" s="269"/>
    </row>
    <row r="976" spans="1:24" x14ac:dyDescent="0.25">
      <c r="A976" s="6" t="str">
        <f t="shared" si="177"/>
        <v>CHF hangar</v>
      </c>
      <c r="B976" s="272" t="s">
        <v>2272</v>
      </c>
      <c r="C976" s="190" t="s">
        <v>2235</v>
      </c>
      <c r="E976" s="11">
        <v>7</v>
      </c>
      <c r="F976" s="7" t="str">
        <f t="shared" si="180"/>
        <v>869320250408XR3</v>
      </c>
      <c r="G976" s="21" t="str">
        <f>IF(ISBLANK(C976),"",_xlfn.XLOOKUP(_xlfn.XLOOKUP(VALUE(LEFT(C976,4)),Souches!$B$2:$B$15000,Souches!$E$2:$E$15000),Varietes!$B$2:$B$500,Varietes!$C$2:$C$500))</f>
        <v>KNES</v>
      </c>
      <c r="H976" s="19">
        <f>IF(ISBLANK(C976),"",_xlfn.XLOOKUP(VALUE(LEFT(C976,4)),Souches!$B$2:$B$15000,Souches!$D$2:$D$15000))</f>
        <v>137</v>
      </c>
      <c r="I976" s="10">
        <f t="shared" si="178"/>
        <v>45755</v>
      </c>
      <c r="J976" s="19">
        <f>IF(I976="","",INT(('ObjProd (2)'!$C$25-I976)/7 * (ABS('ObjProd (2)'!$C$25-I976)&gt;=7)))</f>
        <v>23</v>
      </c>
      <c r="K976" s="10" t="str">
        <f>IF(I976="","",
IF(AND(DATEDIF(I976,'ObjProd (2)'!$C$25,"y")=0,DATEDIF(I976,'ObjProd (2)'!$C$25,"ym")=0,
   INT(('ObjProd (2)'!$C$25-EDATE(I976,DATEDIF(I976,'ObjProd (2)'!$C$25,"y")*12+DATEDIF(I976,'ObjProd (2)'!$C$25,"ym")))/7)=0),
   "&lt; 1 sem.",
   IF(DATEDIF(I976,'ObjProd (2)'!$C$25,"y")&gt;0,DATEDIF(I976,'ObjProd (2)'!$C$25,"y") &amp; " " &amp; IF(DATEDIF(I976,'ObjProd (2)'!$C$25,"y")=1,"an ","ans "),"") &amp;
   IF(DATEDIF(I976,'ObjProd (2)'!$C$25,"ym")&gt;0,DATEDIF(I976,'ObjProd (2)'!$C$25,"ym") &amp; " mois ", "") &amp;
   IF(INT(('ObjProd (2)'!$C$25-EDATE(I976,DATEDIF(I976,'ObjProd (2)'!$C$25,"y")*12+DATEDIF(I976,'ObjProd (2)'!$C$25,"ym")))/7)&gt;0,
      INT(('ObjProd (2)'!$C$25-EDATE(I976,DATEDIF(I976,'ObjProd (2)'!$C$25,"y")*12+DATEDIF(I976,'ObjProd (2)'!$C$25,"ym")))/7) &amp; " sem.",
      "")
)
)</f>
        <v>5 mois 1 sem.</v>
      </c>
      <c r="L976" s="11" t="str">
        <f t="shared" si="179"/>
        <v xml:space="preserve">XR3 </v>
      </c>
      <c r="M976" s="9">
        <f t="shared" si="175"/>
        <v>7</v>
      </c>
      <c r="N976" s="9" t="str" cm="1">
        <f t="array" aca="1" ref="N976" ca="1">LEFT(L976, IF(ISNUMBER(SUBSTITUTE(_xludf.MID(L976, 2, 1), ".", ",")), 1, 2))</f>
        <v>XR</v>
      </c>
      <c r="O976" s="19">
        <f t="shared" ca="1" si="181"/>
        <v>3</v>
      </c>
      <c r="P976" s="9" t="str">
        <f t="shared" ca="1" si="182"/>
        <v>E</v>
      </c>
      <c r="Q976" s="9">
        <f t="shared" ca="1" si="183"/>
        <v>3</v>
      </c>
      <c r="R976" s="9" t="str">
        <f t="shared" ca="1" si="176"/>
        <v>E3</v>
      </c>
      <c r="S976" t="str" cm="1">
        <f t="array" ref="S976">IF(ISBLANK(C976),"",IFERROR(INDEX(ListeSeries!$A$2:$A$1045, MATCH(1, (DatasScan!G976=ListeSeries!$B$2:$B$1045) * (DatasScan!H976&gt;=ListeSeries!$D$2:$D$1045) * (DatasScan!H976&lt;=ListeSeries!$E$2:$E$1045), 0)), "no match"))</f>
        <v>KENESI</v>
      </c>
      <c r="T976" s="7" t="str" cm="1">
        <f t="array" ref="T976">IF(ISBLANK(C976),"",IFERROR(INDEX(ListeSeries!$C$2:$C$1045, MATCH(1, (DatasScan!G976=ListeSeries!$B$2:$B$1045) * (DatasScan!H976&gt;=ListeSeries!$D$2:$D$1045) * (DatasScan!H976&lt;=ListeSeries!$E$2:$E$1045), 0)), "no match"))</f>
        <v>KHENEZI 12</v>
      </c>
      <c r="U976" s="11" t="str" cm="1">
        <f t="array" ref="U976">IF(ISBLANK(C976),"",IFERROR(INDEX(ListeSeries!$F$2:$F$1045, MATCH(1, (DatasScan!G976=ListeSeries!$B$2:$B$1045) * (DatasScan!H976&gt;=ListeSeries!$D$2:$D$1045) * (DatasScan!H976&lt;=ListeSeries!$E$2:$E$1045), 0)), "no match"))</f>
        <v>135-139</v>
      </c>
      <c r="X976" s="269"/>
    </row>
    <row r="977" spans="1:24" x14ac:dyDescent="0.25">
      <c r="A977" s="6" t="str">
        <f t="shared" si="177"/>
        <v>CHF hangar</v>
      </c>
      <c r="B977" s="272" t="s">
        <v>2272</v>
      </c>
      <c r="C977" s="190" t="s">
        <v>2236</v>
      </c>
      <c r="E977" s="11">
        <v>16</v>
      </c>
      <c r="F977" s="7" t="str">
        <f t="shared" si="180"/>
        <v>853420250408XR4</v>
      </c>
      <c r="G977" s="21" t="str">
        <f>IF(ISBLANK(C977),"",_xlfn.XLOOKUP(_xlfn.XLOOKUP(VALUE(LEFT(C977,4)),Souches!$B$2:$B$15000,Souches!$E$2:$E$15000),Varietes!$B$2:$B$500,Varietes!$C$2:$C$500))</f>
        <v>KNES</v>
      </c>
      <c r="H977" s="19">
        <f>IF(ISBLANK(C977),"",_xlfn.XLOOKUP(VALUE(LEFT(C977,4)),Souches!$B$2:$B$15000,Souches!$D$2:$D$15000))</f>
        <v>130</v>
      </c>
      <c r="I977" s="10">
        <f t="shared" si="178"/>
        <v>45755</v>
      </c>
      <c r="J977" s="19">
        <f>IF(I977="","",INT(('ObjProd (2)'!$C$25-I977)/7 * (ABS('ObjProd (2)'!$C$25-I977)&gt;=7)))</f>
        <v>23</v>
      </c>
      <c r="K977" s="10" t="str">
        <f>IF(I977="","",
IF(AND(DATEDIF(I977,'ObjProd (2)'!$C$25,"y")=0,DATEDIF(I977,'ObjProd (2)'!$C$25,"ym")=0,
   INT(('ObjProd (2)'!$C$25-EDATE(I977,DATEDIF(I977,'ObjProd (2)'!$C$25,"y")*12+DATEDIF(I977,'ObjProd (2)'!$C$25,"ym")))/7)=0),
   "&lt; 1 sem.",
   IF(DATEDIF(I977,'ObjProd (2)'!$C$25,"y")&gt;0,DATEDIF(I977,'ObjProd (2)'!$C$25,"y") &amp; " " &amp; IF(DATEDIF(I977,'ObjProd (2)'!$C$25,"y")=1,"an ","ans "),"") &amp;
   IF(DATEDIF(I977,'ObjProd (2)'!$C$25,"ym")&gt;0,DATEDIF(I977,'ObjProd (2)'!$C$25,"ym") &amp; " mois ", "") &amp;
   IF(INT(('ObjProd (2)'!$C$25-EDATE(I977,DATEDIF(I977,'ObjProd (2)'!$C$25,"y")*12+DATEDIF(I977,'ObjProd (2)'!$C$25,"ym")))/7)&gt;0,
      INT(('ObjProd (2)'!$C$25-EDATE(I977,DATEDIF(I977,'ObjProd (2)'!$C$25,"y")*12+DATEDIF(I977,'ObjProd (2)'!$C$25,"ym")))/7) &amp; " sem.",
      "")
)
)</f>
        <v>5 mois 1 sem.</v>
      </c>
      <c r="L977" s="11" t="str">
        <f t="shared" si="179"/>
        <v xml:space="preserve">XR4 </v>
      </c>
      <c r="M977" s="9">
        <f t="shared" si="175"/>
        <v>16</v>
      </c>
      <c r="N977" s="9" t="str" cm="1">
        <f t="array" aca="1" ref="N977" ca="1">LEFT(L977, IF(ISNUMBER(SUBSTITUTE(_xludf.MID(L977, 2, 1), ".", ",")), 1, 2))</f>
        <v>XR</v>
      </c>
      <c r="O977" s="19">
        <f t="shared" ca="1" si="181"/>
        <v>4</v>
      </c>
      <c r="P977" s="9" t="str">
        <f t="shared" ca="1" si="182"/>
        <v>E</v>
      </c>
      <c r="Q977" s="9">
        <f t="shared" ca="1" si="183"/>
        <v>4</v>
      </c>
      <c r="R977" s="9" t="str">
        <f t="shared" ca="1" si="176"/>
        <v>E4</v>
      </c>
      <c r="S977" t="str" cm="1">
        <f t="array" ref="S977">IF(ISBLANK(C977),"",IFERROR(INDEX(ListeSeries!$A$2:$A$1045, MATCH(1, (DatasScan!G977=ListeSeries!$B$2:$B$1045) * (DatasScan!H977&gt;=ListeSeries!$D$2:$D$1045) * (DatasScan!H977&lt;=ListeSeries!$E$2:$E$1045), 0)), "no match"))</f>
        <v>KENESI</v>
      </c>
      <c r="T977" s="7" t="str" cm="1">
        <f t="array" ref="T977">IF(ISBLANK(C977),"",IFERROR(INDEX(ListeSeries!$C$2:$C$1045, MATCH(1, (DatasScan!G977=ListeSeries!$B$2:$B$1045) * (DatasScan!H977&gt;=ListeSeries!$D$2:$D$1045) * (DatasScan!H977&lt;=ListeSeries!$E$2:$E$1045), 0)), "no match"))</f>
        <v>KHENEZI 11</v>
      </c>
      <c r="U977" s="11" t="str" cm="1">
        <f t="array" ref="U977">IF(ISBLANK(C977),"",IFERROR(INDEX(ListeSeries!$F$2:$F$1045, MATCH(1, (DatasScan!G977=ListeSeries!$B$2:$B$1045) * (DatasScan!H977&gt;=ListeSeries!$D$2:$D$1045) * (DatasScan!H977&lt;=ListeSeries!$E$2:$E$1045), 0)), "no match"))</f>
        <v>115-134</v>
      </c>
      <c r="X977" s="269"/>
    </row>
    <row r="978" spans="1:24" x14ac:dyDescent="0.25">
      <c r="A978" s="6" t="str">
        <f t="shared" si="177"/>
        <v>CHF hangar</v>
      </c>
      <c r="B978" s="272" t="s">
        <v>2272</v>
      </c>
      <c r="C978" s="190" t="s">
        <v>2237</v>
      </c>
      <c r="E978" s="11">
        <v>5</v>
      </c>
      <c r="F978" s="7" t="str">
        <f t="shared" si="180"/>
        <v>853420250408XR4</v>
      </c>
      <c r="G978" s="21" t="str">
        <f>IF(ISBLANK(C978),"",_xlfn.XLOOKUP(_xlfn.XLOOKUP(VALUE(LEFT(C978,4)),Souches!$B$2:$B$15000,Souches!$E$2:$E$15000),Varietes!$B$2:$B$500,Varietes!$C$2:$C$500))</f>
        <v>KNES</v>
      </c>
      <c r="H978" s="19">
        <f>IF(ISBLANK(C978),"",_xlfn.XLOOKUP(VALUE(LEFT(C978,4)),Souches!$B$2:$B$15000,Souches!$D$2:$D$15000))</f>
        <v>130</v>
      </c>
      <c r="I978" s="10">
        <f t="shared" si="178"/>
        <v>45755</v>
      </c>
      <c r="J978" s="19">
        <f>IF(I978="","",INT(('ObjProd (2)'!$C$25-I978)/7 * (ABS('ObjProd (2)'!$C$25-I978)&gt;=7)))</f>
        <v>23</v>
      </c>
      <c r="K978" s="10" t="str">
        <f>IF(I978="","",
IF(AND(DATEDIF(I978,'ObjProd (2)'!$C$25,"y")=0,DATEDIF(I978,'ObjProd (2)'!$C$25,"ym")=0,
   INT(('ObjProd (2)'!$C$25-EDATE(I978,DATEDIF(I978,'ObjProd (2)'!$C$25,"y")*12+DATEDIF(I978,'ObjProd (2)'!$C$25,"ym")))/7)=0),
   "&lt; 1 sem.",
   IF(DATEDIF(I978,'ObjProd (2)'!$C$25,"y")&gt;0,DATEDIF(I978,'ObjProd (2)'!$C$25,"y") &amp; " " &amp; IF(DATEDIF(I978,'ObjProd (2)'!$C$25,"y")=1,"an ","ans "),"") &amp;
   IF(DATEDIF(I978,'ObjProd (2)'!$C$25,"ym")&gt;0,DATEDIF(I978,'ObjProd (2)'!$C$25,"ym") &amp; " mois ", "") &amp;
   IF(INT(('ObjProd (2)'!$C$25-EDATE(I978,DATEDIF(I978,'ObjProd (2)'!$C$25,"y")*12+DATEDIF(I978,'ObjProd (2)'!$C$25,"ym")))/7)&gt;0,
      INT(('ObjProd (2)'!$C$25-EDATE(I978,DATEDIF(I978,'ObjProd (2)'!$C$25,"y")*12+DATEDIF(I978,'ObjProd (2)'!$C$25,"ym")))/7) &amp; " sem.",
      "")
)
)</f>
        <v>5 mois 1 sem.</v>
      </c>
      <c r="L978" s="11" t="str">
        <f t="shared" si="179"/>
        <v xml:space="preserve">XR4 </v>
      </c>
      <c r="M978" s="9">
        <f t="shared" si="175"/>
        <v>5</v>
      </c>
      <c r="N978" s="9" t="str" cm="1">
        <f t="array" aca="1" ref="N978" ca="1">LEFT(L978, IF(ISNUMBER(SUBSTITUTE(_xludf.MID(L978, 2, 1), ".", ",")), 1, 2))</f>
        <v>XR</v>
      </c>
      <c r="O978" s="19">
        <f t="shared" ca="1" si="181"/>
        <v>4</v>
      </c>
      <c r="P978" s="9" t="str">
        <f t="shared" ca="1" si="182"/>
        <v>E</v>
      </c>
      <c r="Q978" s="9">
        <f t="shared" ca="1" si="183"/>
        <v>4</v>
      </c>
      <c r="R978" s="9" t="str">
        <f t="shared" ca="1" si="176"/>
        <v>E4</v>
      </c>
      <c r="S978" t="str" cm="1">
        <f t="array" ref="S978">IF(ISBLANK(C978),"",IFERROR(INDEX(ListeSeries!$A$2:$A$1045, MATCH(1, (DatasScan!G978=ListeSeries!$B$2:$B$1045) * (DatasScan!H978&gt;=ListeSeries!$D$2:$D$1045) * (DatasScan!H978&lt;=ListeSeries!$E$2:$E$1045), 0)), "no match"))</f>
        <v>KENESI</v>
      </c>
      <c r="T978" s="7" t="str" cm="1">
        <f t="array" ref="T978">IF(ISBLANK(C978),"",IFERROR(INDEX(ListeSeries!$C$2:$C$1045, MATCH(1, (DatasScan!G978=ListeSeries!$B$2:$B$1045) * (DatasScan!H978&gt;=ListeSeries!$D$2:$D$1045) * (DatasScan!H978&lt;=ListeSeries!$E$2:$E$1045), 0)), "no match"))</f>
        <v>KHENEZI 11</v>
      </c>
      <c r="U978" s="11" t="str" cm="1">
        <f t="array" ref="U978">IF(ISBLANK(C978),"",IFERROR(INDEX(ListeSeries!$F$2:$F$1045, MATCH(1, (DatasScan!G978=ListeSeries!$B$2:$B$1045) * (DatasScan!H978&gt;=ListeSeries!$D$2:$D$1045) * (DatasScan!H978&lt;=ListeSeries!$E$2:$E$1045), 0)), "no match"))</f>
        <v>115-134</v>
      </c>
      <c r="X978" s="269"/>
    </row>
    <row r="979" spans="1:24" x14ac:dyDescent="0.25">
      <c r="A979" s="6" t="str">
        <f t="shared" si="177"/>
        <v>CHF hangar</v>
      </c>
      <c r="B979" s="272" t="s">
        <v>2272</v>
      </c>
      <c r="C979" s="190" t="s">
        <v>2238</v>
      </c>
      <c r="E979" s="11">
        <v>3</v>
      </c>
      <c r="F979" s="7" t="str">
        <f t="shared" si="180"/>
        <v>853520250409XR5</v>
      </c>
      <c r="G979" s="21" t="str">
        <f>IF(ISBLANK(C979),"",_xlfn.XLOOKUP(_xlfn.XLOOKUP(VALUE(LEFT(C979,4)),Souches!$B$2:$B$15000,Souches!$E$2:$E$15000),Varietes!$B$2:$B$500,Varietes!$C$2:$C$500))</f>
        <v>KNES</v>
      </c>
      <c r="H979" s="19">
        <f>IF(ISBLANK(C979),"",_xlfn.XLOOKUP(VALUE(LEFT(C979,4)),Souches!$B$2:$B$15000,Souches!$D$2:$D$15000))</f>
        <v>131</v>
      </c>
      <c r="I979" s="10">
        <f t="shared" si="178"/>
        <v>45756</v>
      </c>
      <c r="J979" s="19">
        <f>IF(I979="","",INT(('ObjProd (2)'!$C$25-I979)/7 * (ABS('ObjProd (2)'!$C$25-I979)&gt;=7)))</f>
        <v>23</v>
      </c>
      <c r="K979" s="10" t="str">
        <f>IF(I979="","",
IF(AND(DATEDIF(I979,'ObjProd (2)'!$C$25,"y")=0,DATEDIF(I979,'ObjProd (2)'!$C$25,"ym")=0,
   INT(('ObjProd (2)'!$C$25-EDATE(I979,DATEDIF(I979,'ObjProd (2)'!$C$25,"y")*12+DATEDIF(I979,'ObjProd (2)'!$C$25,"ym")))/7)=0),
   "&lt; 1 sem.",
   IF(DATEDIF(I979,'ObjProd (2)'!$C$25,"y")&gt;0,DATEDIF(I979,'ObjProd (2)'!$C$25,"y") &amp; " " &amp; IF(DATEDIF(I979,'ObjProd (2)'!$C$25,"y")=1,"an ","ans "),"") &amp;
   IF(DATEDIF(I979,'ObjProd (2)'!$C$25,"ym")&gt;0,DATEDIF(I979,'ObjProd (2)'!$C$25,"ym") &amp; " mois ", "") &amp;
   IF(INT(('ObjProd (2)'!$C$25-EDATE(I979,DATEDIF(I979,'ObjProd (2)'!$C$25,"y")*12+DATEDIF(I979,'ObjProd (2)'!$C$25,"ym")))/7)&gt;0,
      INT(('ObjProd (2)'!$C$25-EDATE(I979,DATEDIF(I979,'ObjProd (2)'!$C$25,"y")*12+DATEDIF(I979,'ObjProd (2)'!$C$25,"ym")))/7) &amp; " sem.",
      "")
)
)</f>
        <v>5 mois 1 sem.</v>
      </c>
      <c r="L979" s="11" t="str">
        <f t="shared" si="179"/>
        <v xml:space="preserve">XR5 </v>
      </c>
      <c r="M979" s="9">
        <f t="shared" si="175"/>
        <v>3</v>
      </c>
      <c r="N979" s="9" t="str" cm="1">
        <f t="array" aca="1" ref="N979" ca="1">LEFT(L979, IF(ISNUMBER(SUBSTITUTE(_xludf.MID(L979, 2, 1), ".", ",")), 1, 2))</f>
        <v>XR</v>
      </c>
      <c r="O979" s="19">
        <f t="shared" ca="1" si="181"/>
        <v>5</v>
      </c>
      <c r="P979" s="9" t="str">
        <f t="shared" ca="1" si="182"/>
        <v>E</v>
      </c>
      <c r="Q979" s="9">
        <f t="shared" ca="1" si="183"/>
        <v>5</v>
      </c>
      <c r="R979" s="9" t="str">
        <f t="shared" ca="1" si="176"/>
        <v>E5</v>
      </c>
      <c r="S979" t="str" cm="1">
        <f t="array" ref="S979">IF(ISBLANK(C979),"",IFERROR(INDEX(ListeSeries!$A$2:$A$1045, MATCH(1, (DatasScan!G979=ListeSeries!$B$2:$B$1045) * (DatasScan!H979&gt;=ListeSeries!$D$2:$D$1045) * (DatasScan!H979&lt;=ListeSeries!$E$2:$E$1045), 0)), "no match"))</f>
        <v>KENESI</v>
      </c>
      <c r="T979" s="7" t="str" cm="1">
        <f t="array" ref="T979">IF(ISBLANK(C979),"",IFERROR(INDEX(ListeSeries!$C$2:$C$1045, MATCH(1, (DatasScan!G979=ListeSeries!$B$2:$B$1045) * (DatasScan!H979&gt;=ListeSeries!$D$2:$D$1045) * (DatasScan!H979&lt;=ListeSeries!$E$2:$E$1045), 0)), "no match"))</f>
        <v>KHENEZI 11</v>
      </c>
      <c r="U979" s="11" t="str" cm="1">
        <f t="array" ref="U979">IF(ISBLANK(C979),"",IFERROR(INDEX(ListeSeries!$F$2:$F$1045, MATCH(1, (DatasScan!G979=ListeSeries!$B$2:$B$1045) * (DatasScan!H979&gt;=ListeSeries!$D$2:$D$1045) * (DatasScan!H979&lt;=ListeSeries!$E$2:$E$1045), 0)), "no match"))</f>
        <v>115-134</v>
      </c>
      <c r="X979" s="269"/>
    </row>
    <row r="980" spans="1:24" x14ac:dyDescent="0.25">
      <c r="A980" s="6" t="str">
        <f t="shared" si="177"/>
        <v>CHF hangar</v>
      </c>
      <c r="B980" s="272" t="s">
        <v>2272</v>
      </c>
      <c r="C980" s="190" t="s">
        <v>2239</v>
      </c>
      <c r="E980" s="11">
        <v>2</v>
      </c>
      <c r="F980" s="7" t="str">
        <f t="shared" si="180"/>
        <v>836020250408XR7</v>
      </c>
      <c r="G980" s="21" t="str">
        <f>IF(ISBLANK(C980),"",_xlfn.XLOOKUP(_xlfn.XLOOKUP(VALUE(LEFT(C980,4)),Souches!$B$2:$B$15000,Souches!$E$2:$E$15000),Varietes!$B$2:$B$500,Varietes!$C$2:$C$500))</f>
        <v>KNES</v>
      </c>
      <c r="H980" s="19">
        <f>IF(ISBLANK(C980),"",_xlfn.XLOOKUP(VALUE(LEFT(C980,4)),Souches!$B$2:$B$15000,Souches!$D$2:$D$15000))</f>
        <v>110</v>
      </c>
      <c r="I980" s="10">
        <f t="shared" si="178"/>
        <v>45755</v>
      </c>
      <c r="J980" s="19">
        <f>IF(I980="","",INT(('ObjProd (2)'!$C$25-I980)/7 * (ABS('ObjProd (2)'!$C$25-I980)&gt;=7)))</f>
        <v>23</v>
      </c>
      <c r="K980" s="10" t="str">
        <f>IF(I980="","",
IF(AND(DATEDIF(I980,'ObjProd (2)'!$C$25,"y")=0,DATEDIF(I980,'ObjProd (2)'!$C$25,"ym")=0,
   INT(('ObjProd (2)'!$C$25-EDATE(I980,DATEDIF(I980,'ObjProd (2)'!$C$25,"y")*12+DATEDIF(I980,'ObjProd (2)'!$C$25,"ym")))/7)=0),
   "&lt; 1 sem.",
   IF(DATEDIF(I980,'ObjProd (2)'!$C$25,"y")&gt;0,DATEDIF(I980,'ObjProd (2)'!$C$25,"y") &amp; " " &amp; IF(DATEDIF(I980,'ObjProd (2)'!$C$25,"y")=1,"an ","ans "),"") &amp;
   IF(DATEDIF(I980,'ObjProd (2)'!$C$25,"ym")&gt;0,DATEDIF(I980,'ObjProd (2)'!$C$25,"ym") &amp; " mois ", "") &amp;
   IF(INT(('ObjProd (2)'!$C$25-EDATE(I980,DATEDIF(I980,'ObjProd (2)'!$C$25,"y")*12+DATEDIF(I980,'ObjProd (2)'!$C$25,"ym")))/7)&gt;0,
      INT(('ObjProd (2)'!$C$25-EDATE(I980,DATEDIF(I980,'ObjProd (2)'!$C$25,"y")*12+DATEDIF(I980,'ObjProd (2)'!$C$25,"ym")))/7) &amp; " sem.",
      "")
)
)</f>
        <v>5 mois 1 sem.</v>
      </c>
      <c r="L980" s="11" t="str">
        <f t="shared" si="179"/>
        <v xml:space="preserve">XR7 </v>
      </c>
      <c r="M980" s="9">
        <f t="shared" si="175"/>
        <v>2</v>
      </c>
      <c r="N980" s="9" t="str" cm="1">
        <f t="array" aca="1" ref="N980" ca="1">LEFT(L980, IF(ISNUMBER(SUBSTITUTE(_xludf.MID(L980, 2, 1), ".", ",")), 1, 2))</f>
        <v>XR</v>
      </c>
      <c r="O980" s="19">
        <f t="shared" ca="1" si="181"/>
        <v>7</v>
      </c>
      <c r="P980" s="9" t="str">
        <f t="shared" ca="1" si="182"/>
        <v>E</v>
      </c>
      <c r="Q980" s="9" t="str">
        <f t="shared" ca="1" si="183"/>
        <v>7+</v>
      </c>
      <c r="R980" s="9" t="str">
        <f t="shared" ca="1" si="176"/>
        <v>E7+</v>
      </c>
      <c r="S980" t="str" cm="1">
        <f t="array" ref="S980">IF(ISBLANK(C980),"",IFERROR(INDEX(ListeSeries!$A$2:$A$1045, MATCH(1, (DatasScan!G980=ListeSeries!$B$2:$B$1045) * (DatasScan!H980&gt;=ListeSeries!$D$2:$D$1045) * (DatasScan!H980&lt;=ListeSeries!$E$2:$E$1045), 0)), "no match"))</f>
        <v>KENESI</v>
      </c>
      <c r="T980" s="7" t="str" cm="1">
        <f t="array" ref="T980">IF(ISBLANK(C980),"",IFERROR(INDEX(ListeSeries!$C$2:$C$1045, MATCH(1, (DatasScan!G980=ListeSeries!$B$2:$B$1045) * (DatasScan!H980&gt;=ListeSeries!$D$2:$D$1045) * (DatasScan!H980&lt;=ListeSeries!$E$2:$E$1045), 0)), "no match"))</f>
        <v>KHENEZI 10</v>
      </c>
      <c r="U980" s="11" t="str" cm="1">
        <f t="array" ref="U980">IF(ISBLANK(C980),"",IFERROR(INDEX(ListeSeries!$F$2:$F$1045, MATCH(1, (DatasScan!G980=ListeSeries!$B$2:$B$1045) * (DatasScan!H980&gt;=ListeSeries!$D$2:$D$1045) * (DatasScan!H980&lt;=ListeSeries!$E$2:$E$1045), 0)), "no match"))</f>
        <v>95-114</v>
      </c>
      <c r="X980" s="269"/>
    </row>
    <row r="981" spans="1:24" x14ac:dyDescent="0.25">
      <c r="A981" s="6" t="str">
        <f t="shared" si="177"/>
        <v>CHF hangar</v>
      </c>
      <c r="B981" s="272" t="s">
        <v>2272</v>
      </c>
      <c r="C981" s="190" t="s">
        <v>2240</v>
      </c>
      <c r="E981" s="11">
        <v>1</v>
      </c>
      <c r="F981" s="7" t="str">
        <f t="shared" si="180"/>
        <v>729120250408XR6</v>
      </c>
      <c r="G981" s="21" t="str">
        <f>IF(ISBLANK(C981),"",_xlfn.XLOOKUP(_xlfn.XLOOKUP(VALUE(LEFT(C981,4)),Souches!$B$2:$B$15000,Souches!$E$2:$E$15000),Varietes!$B$2:$B$500,Varietes!$C$2:$C$500))</f>
        <v>KNES</v>
      </c>
      <c r="H981" s="19">
        <f>IF(ISBLANK(C981),"",_xlfn.XLOOKUP(VALUE(LEFT(C981,4)),Souches!$B$2:$B$15000,Souches!$D$2:$D$15000))</f>
        <v>50</v>
      </c>
      <c r="I981" s="10">
        <f t="shared" si="178"/>
        <v>45755</v>
      </c>
      <c r="J981" s="19">
        <f>IF(I981="","",INT(('ObjProd (2)'!$C$25-I981)/7 * (ABS('ObjProd (2)'!$C$25-I981)&gt;=7)))</f>
        <v>23</v>
      </c>
      <c r="K981" s="10" t="str">
        <f>IF(I981="","",
IF(AND(DATEDIF(I981,'ObjProd (2)'!$C$25,"y")=0,DATEDIF(I981,'ObjProd (2)'!$C$25,"ym")=0,
   INT(('ObjProd (2)'!$C$25-EDATE(I981,DATEDIF(I981,'ObjProd (2)'!$C$25,"y")*12+DATEDIF(I981,'ObjProd (2)'!$C$25,"ym")))/7)=0),
   "&lt; 1 sem.",
   IF(DATEDIF(I981,'ObjProd (2)'!$C$25,"y")&gt;0,DATEDIF(I981,'ObjProd (2)'!$C$25,"y") &amp; " " &amp; IF(DATEDIF(I981,'ObjProd (2)'!$C$25,"y")=1,"an ","ans "),"") &amp;
   IF(DATEDIF(I981,'ObjProd (2)'!$C$25,"ym")&gt;0,DATEDIF(I981,'ObjProd (2)'!$C$25,"ym") &amp; " mois ", "") &amp;
   IF(INT(('ObjProd (2)'!$C$25-EDATE(I981,DATEDIF(I981,'ObjProd (2)'!$C$25,"y")*12+DATEDIF(I981,'ObjProd (2)'!$C$25,"ym")))/7)&gt;0,
      INT(('ObjProd (2)'!$C$25-EDATE(I981,DATEDIF(I981,'ObjProd (2)'!$C$25,"y")*12+DATEDIF(I981,'ObjProd (2)'!$C$25,"ym")))/7) &amp; " sem.",
      "")
)
)</f>
        <v>5 mois 1 sem.</v>
      </c>
      <c r="L981" s="11" t="str">
        <f t="shared" si="179"/>
        <v xml:space="preserve">XR6 </v>
      </c>
      <c r="M981" s="9">
        <f t="shared" si="175"/>
        <v>1</v>
      </c>
      <c r="N981" s="9" t="str" cm="1">
        <f t="array" aca="1" ref="N981" ca="1">LEFT(L981, IF(ISNUMBER(SUBSTITUTE(_xludf.MID(L981, 2, 1), ".", ",")), 1, 2))</f>
        <v>XR</v>
      </c>
      <c r="O981" s="19">
        <f t="shared" ca="1" si="181"/>
        <v>6</v>
      </c>
      <c r="P981" s="9" t="str">
        <f t="shared" ca="1" si="182"/>
        <v>E</v>
      </c>
      <c r="Q981" s="9">
        <f t="shared" ca="1" si="183"/>
        <v>6</v>
      </c>
      <c r="R981" s="9" t="str">
        <f t="shared" ca="1" si="176"/>
        <v>E6</v>
      </c>
      <c r="S981" t="str" cm="1">
        <f t="array" ref="S981">IF(ISBLANK(C981),"",IFERROR(INDEX(ListeSeries!$A$2:$A$1045, MATCH(1, (DatasScan!G981=ListeSeries!$B$2:$B$1045) * (DatasScan!H981&gt;=ListeSeries!$D$2:$D$1045) * (DatasScan!H981&lt;=ListeSeries!$E$2:$E$1045), 0)), "no match"))</f>
        <v>KENESI</v>
      </c>
      <c r="T981" s="7" t="str" cm="1">
        <f t="array" ref="T981">IF(ISBLANK(C981),"",IFERROR(INDEX(ListeSeries!$C$2:$C$1045, MATCH(1, (DatasScan!G981=ListeSeries!$B$2:$B$1045) * (DatasScan!H981&gt;=ListeSeries!$D$2:$D$1045) * (DatasScan!H981&lt;=ListeSeries!$E$2:$E$1045), 0)), "no match"))</f>
        <v>KHENEZI 6</v>
      </c>
      <c r="U981" s="11" t="str" cm="1">
        <f t="array" ref="U981">IF(ISBLANK(C981),"",IFERROR(INDEX(ListeSeries!$F$2:$F$1045, MATCH(1, (DatasScan!G981=ListeSeries!$B$2:$B$1045) * (DatasScan!H981&gt;=ListeSeries!$D$2:$D$1045) * (DatasScan!H981&lt;=ListeSeries!$E$2:$E$1045), 0)), "no match"))</f>
        <v>50-54</v>
      </c>
      <c r="X981" s="269"/>
    </row>
    <row r="982" spans="1:24" x14ac:dyDescent="0.25">
      <c r="A982" s="6" t="str">
        <f t="shared" si="177"/>
        <v>CHF hangar</v>
      </c>
      <c r="B982" s="272" t="s">
        <v>2272</v>
      </c>
      <c r="C982" s="190" t="s">
        <v>2241</v>
      </c>
      <c r="E982" s="11">
        <v>6</v>
      </c>
      <c r="F982" s="7" t="str">
        <f t="shared" si="180"/>
        <v>836020250409XR5</v>
      </c>
      <c r="G982" s="21" t="str">
        <f>IF(ISBLANK(C982),"",_xlfn.XLOOKUP(_xlfn.XLOOKUP(VALUE(LEFT(C982,4)),Souches!$B$2:$B$15000,Souches!$E$2:$E$15000),Varietes!$B$2:$B$500,Varietes!$C$2:$C$500))</f>
        <v>KNES</v>
      </c>
      <c r="H982" s="19">
        <f>IF(ISBLANK(C982),"",_xlfn.XLOOKUP(VALUE(LEFT(C982,4)),Souches!$B$2:$B$15000,Souches!$D$2:$D$15000))</f>
        <v>110</v>
      </c>
      <c r="I982" s="10">
        <f t="shared" si="178"/>
        <v>45756</v>
      </c>
      <c r="J982" s="19">
        <f>IF(I982="","",INT(('ObjProd (2)'!$C$25-I982)/7 * (ABS('ObjProd (2)'!$C$25-I982)&gt;=7)))</f>
        <v>23</v>
      </c>
      <c r="K982" s="10" t="str">
        <f>IF(I982="","",
IF(AND(DATEDIF(I982,'ObjProd (2)'!$C$25,"y")=0,DATEDIF(I982,'ObjProd (2)'!$C$25,"ym")=0,
   INT(('ObjProd (2)'!$C$25-EDATE(I982,DATEDIF(I982,'ObjProd (2)'!$C$25,"y")*12+DATEDIF(I982,'ObjProd (2)'!$C$25,"ym")))/7)=0),
   "&lt; 1 sem.",
   IF(DATEDIF(I982,'ObjProd (2)'!$C$25,"y")&gt;0,DATEDIF(I982,'ObjProd (2)'!$C$25,"y") &amp; " " &amp; IF(DATEDIF(I982,'ObjProd (2)'!$C$25,"y")=1,"an ","ans "),"") &amp;
   IF(DATEDIF(I982,'ObjProd (2)'!$C$25,"ym")&gt;0,DATEDIF(I982,'ObjProd (2)'!$C$25,"ym") &amp; " mois ", "") &amp;
   IF(INT(('ObjProd (2)'!$C$25-EDATE(I982,DATEDIF(I982,'ObjProd (2)'!$C$25,"y")*12+DATEDIF(I982,'ObjProd (2)'!$C$25,"ym")))/7)&gt;0,
      INT(('ObjProd (2)'!$C$25-EDATE(I982,DATEDIF(I982,'ObjProd (2)'!$C$25,"y")*12+DATEDIF(I982,'ObjProd (2)'!$C$25,"ym")))/7) &amp; " sem.",
      "")
)
)</f>
        <v>5 mois 1 sem.</v>
      </c>
      <c r="L982" s="11" t="str">
        <f t="shared" si="179"/>
        <v xml:space="preserve">XR5 </v>
      </c>
      <c r="M982" s="9">
        <f t="shared" si="175"/>
        <v>6</v>
      </c>
      <c r="N982" s="9" t="str" cm="1">
        <f t="array" aca="1" ref="N982" ca="1">LEFT(L982, IF(ISNUMBER(SUBSTITUTE(_xludf.MID(L982, 2, 1), ".", ",")), 1, 2))</f>
        <v>XR</v>
      </c>
      <c r="O982" s="19">
        <f t="shared" ca="1" si="181"/>
        <v>5</v>
      </c>
      <c r="P982" s="9" t="str">
        <f t="shared" ca="1" si="182"/>
        <v>E</v>
      </c>
      <c r="Q982" s="9">
        <f t="shared" ca="1" si="183"/>
        <v>5</v>
      </c>
      <c r="R982" s="9" t="str">
        <f t="shared" ca="1" si="176"/>
        <v>E5</v>
      </c>
      <c r="S982" t="str" cm="1">
        <f t="array" ref="S982">IF(ISBLANK(C982),"",IFERROR(INDEX(ListeSeries!$A$2:$A$1045, MATCH(1, (DatasScan!G982=ListeSeries!$B$2:$B$1045) * (DatasScan!H982&gt;=ListeSeries!$D$2:$D$1045) * (DatasScan!H982&lt;=ListeSeries!$E$2:$E$1045), 0)), "no match"))</f>
        <v>KENESI</v>
      </c>
      <c r="T982" s="7" t="str" cm="1">
        <f t="array" ref="T982">IF(ISBLANK(C982),"",IFERROR(INDEX(ListeSeries!$C$2:$C$1045, MATCH(1, (DatasScan!G982=ListeSeries!$B$2:$B$1045) * (DatasScan!H982&gt;=ListeSeries!$D$2:$D$1045) * (DatasScan!H982&lt;=ListeSeries!$E$2:$E$1045), 0)), "no match"))</f>
        <v>KHENEZI 10</v>
      </c>
      <c r="U982" s="11" t="str" cm="1">
        <f t="array" ref="U982">IF(ISBLANK(C982),"",IFERROR(INDEX(ListeSeries!$F$2:$F$1045, MATCH(1, (DatasScan!G982=ListeSeries!$B$2:$B$1045) * (DatasScan!H982&gt;=ListeSeries!$D$2:$D$1045) * (DatasScan!H982&lt;=ListeSeries!$E$2:$E$1045), 0)), "no match"))</f>
        <v>95-114</v>
      </c>
      <c r="X982" s="269"/>
    </row>
    <row r="983" spans="1:24" x14ac:dyDescent="0.25">
      <c r="A983" s="6" t="str">
        <f t="shared" si="177"/>
        <v>CHF hangar</v>
      </c>
      <c r="B983" s="272" t="s">
        <v>2272</v>
      </c>
      <c r="C983" s="190" t="s">
        <v>2242</v>
      </c>
      <c r="E983" s="11">
        <v>8</v>
      </c>
      <c r="F983" s="7" t="str">
        <f t="shared" si="180"/>
        <v>853420250408XR4</v>
      </c>
      <c r="G983" s="21" t="str">
        <f>IF(ISBLANK(C983),"",_xlfn.XLOOKUP(_xlfn.XLOOKUP(VALUE(LEFT(C983,4)),Souches!$B$2:$B$15000,Souches!$E$2:$E$15000),Varietes!$B$2:$B$500,Varietes!$C$2:$C$500))</f>
        <v>KNES</v>
      </c>
      <c r="H983" s="19">
        <f>IF(ISBLANK(C983),"",_xlfn.XLOOKUP(VALUE(LEFT(C983,4)),Souches!$B$2:$B$15000,Souches!$D$2:$D$15000))</f>
        <v>130</v>
      </c>
      <c r="I983" s="10">
        <f t="shared" si="178"/>
        <v>45755</v>
      </c>
      <c r="J983" s="19">
        <f>IF(I983="","",INT(('ObjProd (2)'!$C$25-I983)/7 * (ABS('ObjProd (2)'!$C$25-I983)&gt;=7)))</f>
        <v>23</v>
      </c>
      <c r="K983" s="10" t="str">
        <f>IF(I983="","",
IF(AND(DATEDIF(I983,'ObjProd (2)'!$C$25,"y")=0,DATEDIF(I983,'ObjProd (2)'!$C$25,"ym")=0,
   INT(('ObjProd (2)'!$C$25-EDATE(I983,DATEDIF(I983,'ObjProd (2)'!$C$25,"y")*12+DATEDIF(I983,'ObjProd (2)'!$C$25,"ym")))/7)=0),
   "&lt; 1 sem.",
   IF(DATEDIF(I983,'ObjProd (2)'!$C$25,"y")&gt;0,DATEDIF(I983,'ObjProd (2)'!$C$25,"y") &amp; " " &amp; IF(DATEDIF(I983,'ObjProd (2)'!$C$25,"y")=1,"an ","ans "),"") &amp;
   IF(DATEDIF(I983,'ObjProd (2)'!$C$25,"ym")&gt;0,DATEDIF(I983,'ObjProd (2)'!$C$25,"ym") &amp; " mois ", "") &amp;
   IF(INT(('ObjProd (2)'!$C$25-EDATE(I983,DATEDIF(I983,'ObjProd (2)'!$C$25,"y")*12+DATEDIF(I983,'ObjProd (2)'!$C$25,"ym")))/7)&gt;0,
      INT(('ObjProd (2)'!$C$25-EDATE(I983,DATEDIF(I983,'ObjProd (2)'!$C$25,"y")*12+DATEDIF(I983,'ObjProd (2)'!$C$25,"ym")))/7) &amp; " sem.",
      "")
)
)</f>
        <v>5 mois 1 sem.</v>
      </c>
      <c r="L983" s="11" t="str">
        <f t="shared" si="179"/>
        <v xml:space="preserve">XR4 </v>
      </c>
      <c r="M983" s="9">
        <f t="shared" si="175"/>
        <v>8</v>
      </c>
      <c r="N983" s="9" t="str" cm="1">
        <f t="array" aca="1" ref="N983" ca="1">LEFT(L983, IF(ISNUMBER(SUBSTITUTE(_xludf.MID(L983, 2, 1), ".", ",")), 1, 2))</f>
        <v>XR</v>
      </c>
      <c r="O983" s="19">
        <f t="shared" ca="1" si="181"/>
        <v>4</v>
      </c>
      <c r="P983" s="9" t="str">
        <f t="shared" ca="1" si="182"/>
        <v>E</v>
      </c>
      <c r="Q983" s="9">
        <f t="shared" ca="1" si="183"/>
        <v>4</v>
      </c>
      <c r="R983" s="9" t="str">
        <f t="shared" ca="1" si="176"/>
        <v>E4</v>
      </c>
      <c r="S983" t="str" cm="1">
        <f t="array" ref="S983">IF(ISBLANK(C983),"",IFERROR(INDEX(ListeSeries!$A$2:$A$1045, MATCH(1, (DatasScan!G983=ListeSeries!$B$2:$B$1045) * (DatasScan!H983&gt;=ListeSeries!$D$2:$D$1045) * (DatasScan!H983&lt;=ListeSeries!$E$2:$E$1045), 0)), "no match"))</f>
        <v>KENESI</v>
      </c>
      <c r="T983" s="7" t="str" cm="1">
        <f t="array" ref="T983">IF(ISBLANK(C983),"",IFERROR(INDEX(ListeSeries!$C$2:$C$1045, MATCH(1, (DatasScan!G983=ListeSeries!$B$2:$B$1045) * (DatasScan!H983&gt;=ListeSeries!$D$2:$D$1045) * (DatasScan!H983&lt;=ListeSeries!$E$2:$E$1045), 0)), "no match"))</f>
        <v>KHENEZI 11</v>
      </c>
      <c r="U983" s="11" t="str" cm="1">
        <f t="array" ref="U983">IF(ISBLANK(C983),"",IFERROR(INDEX(ListeSeries!$F$2:$F$1045, MATCH(1, (DatasScan!G983=ListeSeries!$B$2:$B$1045) * (DatasScan!H983&gt;=ListeSeries!$D$2:$D$1045) * (DatasScan!H983&lt;=ListeSeries!$E$2:$E$1045), 0)), "no match"))</f>
        <v>115-134</v>
      </c>
      <c r="X983" s="269"/>
    </row>
    <row r="984" spans="1:24" x14ac:dyDescent="0.25">
      <c r="A984" s="6" t="str">
        <f t="shared" si="177"/>
        <v>CHF hangar</v>
      </c>
      <c r="B984" s="272" t="s">
        <v>2272</v>
      </c>
      <c r="C984" s="190" t="s">
        <v>2243</v>
      </c>
      <c r="E984" s="11">
        <v>11</v>
      </c>
      <c r="F984" s="7" t="str">
        <f t="shared" si="180"/>
        <v>853420250407XR7</v>
      </c>
      <c r="G984" s="21" t="str">
        <f>IF(ISBLANK(C984),"",_xlfn.XLOOKUP(_xlfn.XLOOKUP(VALUE(LEFT(C984,4)),Souches!$B$2:$B$15000,Souches!$E$2:$E$15000),Varietes!$B$2:$B$500,Varietes!$C$2:$C$500))</f>
        <v>KNES</v>
      </c>
      <c r="H984" s="19">
        <f>IF(ISBLANK(C984),"",_xlfn.XLOOKUP(VALUE(LEFT(C984,4)),Souches!$B$2:$B$15000,Souches!$D$2:$D$15000))</f>
        <v>130</v>
      </c>
      <c r="I984" s="10">
        <f t="shared" si="178"/>
        <v>45754</v>
      </c>
      <c r="J984" s="19">
        <f>IF(I984="","",INT(('ObjProd (2)'!$C$25-I984)/7 * (ABS('ObjProd (2)'!$C$25-I984)&gt;=7)))</f>
        <v>23</v>
      </c>
      <c r="K984" s="10" t="str">
        <f>IF(I984="","",
IF(AND(DATEDIF(I984,'ObjProd (2)'!$C$25,"y")=0,DATEDIF(I984,'ObjProd (2)'!$C$25,"ym")=0,
   INT(('ObjProd (2)'!$C$25-EDATE(I984,DATEDIF(I984,'ObjProd (2)'!$C$25,"y")*12+DATEDIF(I984,'ObjProd (2)'!$C$25,"ym")))/7)=0),
   "&lt; 1 sem.",
   IF(DATEDIF(I984,'ObjProd (2)'!$C$25,"y")&gt;0,DATEDIF(I984,'ObjProd (2)'!$C$25,"y") &amp; " " &amp; IF(DATEDIF(I984,'ObjProd (2)'!$C$25,"y")=1,"an ","ans "),"") &amp;
   IF(DATEDIF(I984,'ObjProd (2)'!$C$25,"ym")&gt;0,DATEDIF(I984,'ObjProd (2)'!$C$25,"ym") &amp; " mois ", "") &amp;
   IF(INT(('ObjProd (2)'!$C$25-EDATE(I984,DATEDIF(I984,'ObjProd (2)'!$C$25,"y")*12+DATEDIF(I984,'ObjProd (2)'!$C$25,"ym")))/7)&gt;0,
      INT(('ObjProd (2)'!$C$25-EDATE(I984,DATEDIF(I984,'ObjProd (2)'!$C$25,"y")*12+DATEDIF(I984,'ObjProd (2)'!$C$25,"ym")))/7) &amp; " sem.",
      "")
)
)</f>
        <v>5 mois 1 sem.</v>
      </c>
      <c r="L984" s="11" t="str">
        <f t="shared" si="179"/>
        <v xml:space="preserve">XR7 </v>
      </c>
      <c r="M984" s="9">
        <f t="shared" si="175"/>
        <v>11</v>
      </c>
      <c r="N984" s="9" t="str" cm="1">
        <f t="array" aca="1" ref="N984" ca="1">LEFT(L984, IF(ISNUMBER(SUBSTITUTE(_xludf.MID(L984, 2, 1), ".", ",")), 1, 2))</f>
        <v>XR</v>
      </c>
      <c r="O984" s="19">
        <f t="shared" ca="1" si="181"/>
        <v>7</v>
      </c>
      <c r="P984" s="9" t="str">
        <f t="shared" ca="1" si="182"/>
        <v>E</v>
      </c>
      <c r="Q984" s="9" t="str">
        <f t="shared" ca="1" si="183"/>
        <v>7+</v>
      </c>
      <c r="R984" s="9" t="str">
        <f t="shared" ca="1" si="176"/>
        <v>E7+</v>
      </c>
      <c r="S984" t="str" cm="1">
        <f t="array" ref="S984">IF(ISBLANK(C984),"",IFERROR(INDEX(ListeSeries!$A$2:$A$1045, MATCH(1, (DatasScan!G984=ListeSeries!$B$2:$B$1045) * (DatasScan!H984&gt;=ListeSeries!$D$2:$D$1045) * (DatasScan!H984&lt;=ListeSeries!$E$2:$E$1045), 0)), "no match"))</f>
        <v>KENESI</v>
      </c>
      <c r="T984" s="7" t="str" cm="1">
        <f t="array" ref="T984">IF(ISBLANK(C984),"",IFERROR(INDEX(ListeSeries!$C$2:$C$1045, MATCH(1, (DatasScan!G984=ListeSeries!$B$2:$B$1045) * (DatasScan!H984&gt;=ListeSeries!$D$2:$D$1045) * (DatasScan!H984&lt;=ListeSeries!$E$2:$E$1045), 0)), "no match"))</f>
        <v>KHENEZI 11</v>
      </c>
      <c r="U984" s="11" t="str" cm="1">
        <f t="array" ref="U984">IF(ISBLANK(C984),"",IFERROR(INDEX(ListeSeries!$F$2:$F$1045, MATCH(1, (DatasScan!G984=ListeSeries!$B$2:$B$1045) * (DatasScan!H984&gt;=ListeSeries!$D$2:$D$1045) * (DatasScan!H984&lt;=ListeSeries!$E$2:$E$1045), 0)), "no match"))</f>
        <v>115-134</v>
      </c>
      <c r="X984" s="269"/>
    </row>
    <row r="985" spans="1:24" x14ac:dyDescent="0.25">
      <c r="A985" s="6" t="str">
        <f t="shared" si="177"/>
        <v>CHF hangar</v>
      </c>
      <c r="B985" s="272" t="s">
        <v>2272</v>
      </c>
      <c r="C985" s="190" t="s">
        <v>2243</v>
      </c>
      <c r="E985" s="11">
        <v>11</v>
      </c>
      <c r="F985" s="7" t="str">
        <f t="shared" si="180"/>
        <v>853420250407XR7</v>
      </c>
      <c r="G985" s="21" t="str">
        <f>IF(ISBLANK(C985),"",_xlfn.XLOOKUP(_xlfn.XLOOKUP(VALUE(LEFT(C985,4)),Souches!$B$2:$B$15000,Souches!$E$2:$E$15000),Varietes!$B$2:$B$500,Varietes!$C$2:$C$500))</f>
        <v>KNES</v>
      </c>
      <c r="H985" s="19">
        <f>IF(ISBLANK(C985),"",_xlfn.XLOOKUP(VALUE(LEFT(C985,4)),Souches!$B$2:$B$15000,Souches!$D$2:$D$15000))</f>
        <v>130</v>
      </c>
      <c r="I985" s="10">
        <f t="shared" si="178"/>
        <v>45754</v>
      </c>
      <c r="J985" s="19">
        <f>IF(I985="","",INT(('ObjProd (2)'!$C$25-I985)/7 * (ABS('ObjProd (2)'!$C$25-I985)&gt;=7)))</f>
        <v>23</v>
      </c>
      <c r="K985" s="10" t="str">
        <f>IF(I985="","",
IF(AND(DATEDIF(I985,'ObjProd (2)'!$C$25,"y")=0,DATEDIF(I985,'ObjProd (2)'!$C$25,"ym")=0,
   INT(('ObjProd (2)'!$C$25-EDATE(I985,DATEDIF(I985,'ObjProd (2)'!$C$25,"y")*12+DATEDIF(I985,'ObjProd (2)'!$C$25,"ym")))/7)=0),
   "&lt; 1 sem.",
   IF(DATEDIF(I985,'ObjProd (2)'!$C$25,"y")&gt;0,DATEDIF(I985,'ObjProd (2)'!$C$25,"y") &amp; " " &amp; IF(DATEDIF(I985,'ObjProd (2)'!$C$25,"y")=1,"an ","ans "),"") &amp;
   IF(DATEDIF(I985,'ObjProd (2)'!$C$25,"ym")&gt;0,DATEDIF(I985,'ObjProd (2)'!$C$25,"ym") &amp; " mois ", "") &amp;
   IF(INT(('ObjProd (2)'!$C$25-EDATE(I985,DATEDIF(I985,'ObjProd (2)'!$C$25,"y")*12+DATEDIF(I985,'ObjProd (2)'!$C$25,"ym")))/7)&gt;0,
      INT(('ObjProd (2)'!$C$25-EDATE(I985,DATEDIF(I985,'ObjProd (2)'!$C$25,"y")*12+DATEDIF(I985,'ObjProd (2)'!$C$25,"ym")))/7) &amp; " sem.",
      "")
)
)</f>
        <v>5 mois 1 sem.</v>
      </c>
      <c r="L985" s="11" t="str">
        <f t="shared" si="179"/>
        <v xml:space="preserve">XR7 </v>
      </c>
      <c r="M985" s="9">
        <f t="shared" si="175"/>
        <v>11</v>
      </c>
      <c r="N985" s="9" t="str" cm="1">
        <f t="array" aca="1" ref="N985" ca="1">LEFT(L985, IF(ISNUMBER(SUBSTITUTE(_xludf.MID(L985, 2, 1), ".", ",")), 1, 2))</f>
        <v>XR</v>
      </c>
      <c r="O985" s="19">
        <f t="shared" ca="1" si="181"/>
        <v>7</v>
      </c>
      <c r="P985" s="9" t="str">
        <f t="shared" ca="1" si="182"/>
        <v>E</v>
      </c>
      <c r="Q985" s="9" t="str">
        <f t="shared" ca="1" si="183"/>
        <v>7+</v>
      </c>
      <c r="R985" s="9" t="str">
        <f t="shared" ca="1" si="176"/>
        <v>E7+</v>
      </c>
      <c r="S985" t="str" cm="1">
        <f t="array" ref="S985">IF(ISBLANK(C985),"",IFERROR(INDEX(ListeSeries!$A$2:$A$1045, MATCH(1, (DatasScan!G985=ListeSeries!$B$2:$B$1045) * (DatasScan!H985&gt;=ListeSeries!$D$2:$D$1045) * (DatasScan!H985&lt;=ListeSeries!$E$2:$E$1045), 0)), "no match"))</f>
        <v>KENESI</v>
      </c>
      <c r="T985" s="7" t="str" cm="1">
        <f t="array" ref="T985">IF(ISBLANK(C985),"",IFERROR(INDEX(ListeSeries!$C$2:$C$1045, MATCH(1, (DatasScan!G985=ListeSeries!$B$2:$B$1045) * (DatasScan!H985&gt;=ListeSeries!$D$2:$D$1045) * (DatasScan!H985&lt;=ListeSeries!$E$2:$E$1045), 0)), "no match"))</f>
        <v>KHENEZI 11</v>
      </c>
      <c r="U985" s="11" t="str" cm="1">
        <f t="array" ref="U985">IF(ISBLANK(C985),"",IFERROR(INDEX(ListeSeries!$F$2:$F$1045, MATCH(1, (DatasScan!G985=ListeSeries!$B$2:$B$1045) * (DatasScan!H985&gt;=ListeSeries!$D$2:$D$1045) * (DatasScan!H985&lt;=ListeSeries!$E$2:$E$1045), 0)), "no match"))</f>
        <v>115-134</v>
      </c>
      <c r="X985" s="269"/>
    </row>
    <row r="986" spans="1:24" x14ac:dyDescent="0.25">
      <c r="A986" s="6" t="str">
        <f t="shared" si="177"/>
        <v>CHF hangar</v>
      </c>
      <c r="B986" s="272" t="s">
        <v>2272</v>
      </c>
      <c r="C986" s="190" t="s">
        <v>2244</v>
      </c>
      <c r="E986" s="11">
        <v>1</v>
      </c>
      <c r="F986" s="7" t="str">
        <f t="shared" si="180"/>
        <v>869320250429XR4</v>
      </c>
      <c r="G986" s="21" t="str">
        <f>IF(ISBLANK(C986),"",_xlfn.XLOOKUP(_xlfn.XLOOKUP(VALUE(LEFT(C986,4)),Souches!$B$2:$B$15000,Souches!$E$2:$E$15000),Varietes!$B$2:$B$500,Varietes!$C$2:$C$500))</f>
        <v>KNES</v>
      </c>
      <c r="H986" s="19">
        <f>IF(ISBLANK(C986),"",_xlfn.XLOOKUP(VALUE(LEFT(C986,4)),Souches!$B$2:$B$15000,Souches!$D$2:$D$15000))</f>
        <v>137</v>
      </c>
      <c r="I986" s="10">
        <f t="shared" si="178"/>
        <v>45776</v>
      </c>
      <c r="J986" s="19">
        <f>IF(I986="","",INT(('ObjProd (2)'!$C$25-I986)/7 * (ABS('ObjProd (2)'!$C$25-I986)&gt;=7)))</f>
        <v>20</v>
      </c>
      <c r="K986" s="10" t="str">
        <f>IF(I986="","",
IF(AND(DATEDIF(I986,'ObjProd (2)'!$C$25,"y")=0,DATEDIF(I986,'ObjProd (2)'!$C$25,"ym")=0,
   INT(('ObjProd (2)'!$C$25-EDATE(I986,DATEDIF(I986,'ObjProd (2)'!$C$25,"y")*12+DATEDIF(I986,'ObjProd (2)'!$C$25,"ym")))/7)=0),
   "&lt; 1 sem.",
   IF(DATEDIF(I986,'ObjProd (2)'!$C$25,"y")&gt;0,DATEDIF(I986,'ObjProd (2)'!$C$25,"y") &amp; " " &amp; IF(DATEDIF(I986,'ObjProd (2)'!$C$25,"y")=1,"an ","ans "),"") &amp;
   IF(DATEDIF(I986,'ObjProd (2)'!$C$25,"ym")&gt;0,DATEDIF(I986,'ObjProd (2)'!$C$25,"ym") &amp; " mois ", "") &amp;
   IF(INT(('ObjProd (2)'!$C$25-EDATE(I986,DATEDIF(I986,'ObjProd (2)'!$C$25,"y")*12+DATEDIF(I986,'ObjProd (2)'!$C$25,"ym")))/7)&gt;0,
      INT(('ObjProd (2)'!$C$25-EDATE(I986,DATEDIF(I986,'ObjProd (2)'!$C$25,"y")*12+DATEDIF(I986,'ObjProd (2)'!$C$25,"ym")))/7) &amp; " sem.",
      "")
)
)</f>
        <v>4 mois 2 sem.</v>
      </c>
      <c r="L986" s="11" t="str">
        <f t="shared" si="179"/>
        <v xml:space="preserve">XR4 </v>
      </c>
      <c r="M986" s="9">
        <f t="shared" si="175"/>
        <v>1</v>
      </c>
      <c r="N986" s="9" t="str" cm="1">
        <f t="array" aca="1" ref="N986" ca="1">LEFT(L986, IF(ISNUMBER(SUBSTITUTE(_xludf.MID(L986, 2, 1), ".", ",")), 1, 2))</f>
        <v>XR</v>
      </c>
      <c r="O986" s="19">
        <f t="shared" ca="1" si="181"/>
        <v>4</v>
      </c>
      <c r="P986" s="9" t="str">
        <f t="shared" ca="1" si="182"/>
        <v>E</v>
      </c>
      <c r="Q986" s="9">
        <f t="shared" ca="1" si="183"/>
        <v>4</v>
      </c>
      <c r="R986" s="9" t="str">
        <f t="shared" ca="1" si="176"/>
        <v>E4</v>
      </c>
      <c r="S986" t="str" cm="1">
        <f t="array" ref="S986">IF(ISBLANK(C986),"",IFERROR(INDEX(ListeSeries!$A$2:$A$1045, MATCH(1, (DatasScan!G986=ListeSeries!$B$2:$B$1045) * (DatasScan!H986&gt;=ListeSeries!$D$2:$D$1045) * (DatasScan!H986&lt;=ListeSeries!$E$2:$E$1045), 0)), "no match"))</f>
        <v>KENESI</v>
      </c>
      <c r="T986" s="7" t="str" cm="1">
        <f t="array" ref="T986">IF(ISBLANK(C986),"",IFERROR(INDEX(ListeSeries!$C$2:$C$1045, MATCH(1, (DatasScan!G986=ListeSeries!$B$2:$B$1045) * (DatasScan!H986&gt;=ListeSeries!$D$2:$D$1045) * (DatasScan!H986&lt;=ListeSeries!$E$2:$E$1045), 0)), "no match"))</f>
        <v>KHENEZI 12</v>
      </c>
      <c r="U986" s="11" t="str" cm="1">
        <f t="array" ref="U986">IF(ISBLANK(C986),"",IFERROR(INDEX(ListeSeries!$F$2:$F$1045, MATCH(1, (DatasScan!G986=ListeSeries!$B$2:$B$1045) * (DatasScan!H986&gt;=ListeSeries!$D$2:$D$1045) * (DatasScan!H986&lt;=ListeSeries!$E$2:$E$1045), 0)), "no match"))</f>
        <v>135-139</v>
      </c>
      <c r="X986" s="269"/>
    </row>
    <row r="987" spans="1:24" x14ac:dyDescent="0.25">
      <c r="A987" s="6" t="str">
        <f t="shared" si="177"/>
        <v>CHF hangar</v>
      </c>
      <c r="B987" s="272" t="s">
        <v>2272</v>
      </c>
      <c r="C987" s="190" t="s">
        <v>2245</v>
      </c>
      <c r="E987" s="11">
        <v>3</v>
      </c>
      <c r="F987" s="7" t="str">
        <f t="shared" si="180"/>
        <v>853420250429XR6</v>
      </c>
      <c r="G987" s="21" t="str">
        <f>IF(ISBLANK(C987),"",_xlfn.XLOOKUP(_xlfn.XLOOKUP(VALUE(LEFT(C987,4)),Souches!$B$2:$B$15000,Souches!$E$2:$E$15000),Varietes!$B$2:$B$500,Varietes!$C$2:$C$500))</f>
        <v>KNES</v>
      </c>
      <c r="H987" s="19">
        <f>IF(ISBLANK(C987),"",_xlfn.XLOOKUP(VALUE(LEFT(C987,4)),Souches!$B$2:$B$15000,Souches!$D$2:$D$15000))</f>
        <v>130</v>
      </c>
      <c r="I987" s="10">
        <f t="shared" si="178"/>
        <v>45776</v>
      </c>
      <c r="J987" s="19">
        <f>IF(I987="","",INT(('ObjProd (2)'!$C$25-I987)/7 * (ABS('ObjProd (2)'!$C$25-I987)&gt;=7)))</f>
        <v>20</v>
      </c>
      <c r="K987" s="10" t="str">
        <f>IF(I987="","",
IF(AND(DATEDIF(I987,'ObjProd (2)'!$C$25,"y")=0,DATEDIF(I987,'ObjProd (2)'!$C$25,"ym")=0,
   INT(('ObjProd (2)'!$C$25-EDATE(I987,DATEDIF(I987,'ObjProd (2)'!$C$25,"y")*12+DATEDIF(I987,'ObjProd (2)'!$C$25,"ym")))/7)=0),
   "&lt; 1 sem.",
   IF(DATEDIF(I987,'ObjProd (2)'!$C$25,"y")&gt;0,DATEDIF(I987,'ObjProd (2)'!$C$25,"y") &amp; " " &amp; IF(DATEDIF(I987,'ObjProd (2)'!$C$25,"y")=1,"an ","ans "),"") &amp;
   IF(DATEDIF(I987,'ObjProd (2)'!$C$25,"ym")&gt;0,DATEDIF(I987,'ObjProd (2)'!$C$25,"ym") &amp; " mois ", "") &amp;
   IF(INT(('ObjProd (2)'!$C$25-EDATE(I987,DATEDIF(I987,'ObjProd (2)'!$C$25,"y")*12+DATEDIF(I987,'ObjProd (2)'!$C$25,"ym")))/7)&gt;0,
      INT(('ObjProd (2)'!$C$25-EDATE(I987,DATEDIF(I987,'ObjProd (2)'!$C$25,"y")*12+DATEDIF(I987,'ObjProd (2)'!$C$25,"ym")))/7) &amp; " sem.",
      "")
)
)</f>
        <v>4 mois 2 sem.</v>
      </c>
      <c r="L987" s="11" t="str">
        <f t="shared" si="179"/>
        <v xml:space="preserve">XR6 </v>
      </c>
      <c r="M987" s="9">
        <f t="shared" si="175"/>
        <v>3</v>
      </c>
      <c r="N987" s="9" t="str" cm="1">
        <f t="array" aca="1" ref="N987" ca="1">LEFT(L987, IF(ISNUMBER(SUBSTITUTE(_xludf.MID(L987, 2, 1), ".", ",")), 1, 2))</f>
        <v>XR</v>
      </c>
      <c r="O987" s="19">
        <f t="shared" ca="1" si="181"/>
        <v>6</v>
      </c>
      <c r="P987" s="9" t="str">
        <f t="shared" ca="1" si="182"/>
        <v>E</v>
      </c>
      <c r="Q987" s="9">
        <f t="shared" ca="1" si="183"/>
        <v>6</v>
      </c>
      <c r="R987" s="9" t="str">
        <f t="shared" ca="1" si="176"/>
        <v>E6</v>
      </c>
      <c r="S987" t="str" cm="1">
        <f t="array" ref="S987">IF(ISBLANK(C987),"",IFERROR(INDEX(ListeSeries!$A$2:$A$1045, MATCH(1, (DatasScan!G987=ListeSeries!$B$2:$B$1045) * (DatasScan!H987&gt;=ListeSeries!$D$2:$D$1045) * (DatasScan!H987&lt;=ListeSeries!$E$2:$E$1045), 0)), "no match"))</f>
        <v>KENESI</v>
      </c>
      <c r="T987" s="7" t="str" cm="1">
        <f t="array" ref="T987">IF(ISBLANK(C987),"",IFERROR(INDEX(ListeSeries!$C$2:$C$1045, MATCH(1, (DatasScan!G987=ListeSeries!$B$2:$B$1045) * (DatasScan!H987&gt;=ListeSeries!$D$2:$D$1045) * (DatasScan!H987&lt;=ListeSeries!$E$2:$E$1045), 0)), "no match"))</f>
        <v>KHENEZI 11</v>
      </c>
      <c r="U987" s="11" t="str" cm="1">
        <f t="array" ref="U987">IF(ISBLANK(C987),"",IFERROR(INDEX(ListeSeries!$F$2:$F$1045, MATCH(1, (DatasScan!G987=ListeSeries!$B$2:$B$1045) * (DatasScan!H987&gt;=ListeSeries!$D$2:$D$1045) * (DatasScan!H987&lt;=ListeSeries!$E$2:$E$1045), 0)), "no match"))</f>
        <v>115-134</v>
      </c>
      <c r="X987" s="269"/>
    </row>
    <row r="988" spans="1:24" x14ac:dyDescent="0.25">
      <c r="A988" s="6" t="str">
        <f t="shared" si="177"/>
        <v>CHF hangar</v>
      </c>
      <c r="B988" s="272" t="s">
        <v>2272</v>
      </c>
      <c r="C988" s="190" t="s">
        <v>2246</v>
      </c>
      <c r="E988" s="11">
        <v>3</v>
      </c>
      <c r="F988" s="7" t="str">
        <f t="shared" si="180"/>
        <v>853520250429XR5</v>
      </c>
      <c r="G988" s="21" t="str">
        <f>IF(ISBLANK(C988),"",_xlfn.XLOOKUP(_xlfn.XLOOKUP(VALUE(LEFT(C988,4)),Souches!$B$2:$B$15000,Souches!$E$2:$E$15000),Varietes!$B$2:$B$500,Varietes!$C$2:$C$500))</f>
        <v>KNES</v>
      </c>
      <c r="H988" s="19">
        <f>IF(ISBLANK(C988),"",_xlfn.XLOOKUP(VALUE(LEFT(C988,4)),Souches!$B$2:$B$15000,Souches!$D$2:$D$15000))</f>
        <v>131</v>
      </c>
      <c r="I988" s="10">
        <f t="shared" si="178"/>
        <v>45776</v>
      </c>
      <c r="J988" s="19">
        <f>IF(I988="","",INT(('ObjProd (2)'!$C$25-I988)/7 * (ABS('ObjProd (2)'!$C$25-I988)&gt;=7)))</f>
        <v>20</v>
      </c>
      <c r="K988" s="10" t="str">
        <f>IF(I988="","",
IF(AND(DATEDIF(I988,'ObjProd (2)'!$C$25,"y")=0,DATEDIF(I988,'ObjProd (2)'!$C$25,"ym")=0,
   INT(('ObjProd (2)'!$C$25-EDATE(I988,DATEDIF(I988,'ObjProd (2)'!$C$25,"y")*12+DATEDIF(I988,'ObjProd (2)'!$C$25,"ym")))/7)=0),
   "&lt; 1 sem.",
   IF(DATEDIF(I988,'ObjProd (2)'!$C$25,"y")&gt;0,DATEDIF(I988,'ObjProd (2)'!$C$25,"y") &amp; " " &amp; IF(DATEDIF(I988,'ObjProd (2)'!$C$25,"y")=1,"an ","ans "),"") &amp;
   IF(DATEDIF(I988,'ObjProd (2)'!$C$25,"ym")&gt;0,DATEDIF(I988,'ObjProd (2)'!$C$25,"ym") &amp; " mois ", "") &amp;
   IF(INT(('ObjProd (2)'!$C$25-EDATE(I988,DATEDIF(I988,'ObjProd (2)'!$C$25,"y")*12+DATEDIF(I988,'ObjProd (2)'!$C$25,"ym")))/7)&gt;0,
      INT(('ObjProd (2)'!$C$25-EDATE(I988,DATEDIF(I988,'ObjProd (2)'!$C$25,"y")*12+DATEDIF(I988,'ObjProd (2)'!$C$25,"ym")))/7) &amp; " sem.",
      "")
)
)</f>
        <v>4 mois 2 sem.</v>
      </c>
      <c r="L988" s="11" t="str">
        <f t="shared" si="179"/>
        <v xml:space="preserve">XR5 </v>
      </c>
      <c r="M988" s="9">
        <f t="shared" si="175"/>
        <v>3</v>
      </c>
      <c r="N988" s="9" t="str" cm="1">
        <f t="array" aca="1" ref="N988" ca="1">LEFT(L988, IF(ISNUMBER(SUBSTITUTE(_xludf.MID(L988, 2, 1), ".", ",")), 1, 2))</f>
        <v>XR</v>
      </c>
      <c r="O988" s="19">
        <f t="shared" ca="1" si="181"/>
        <v>5</v>
      </c>
      <c r="P988" s="9" t="str">
        <f t="shared" ca="1" si="182"/>
        <v>E</v>
      </c>
      <c r="Q988" s="9">
        <f t="shared" ca="1" si="183"/>
        <v>5</v>
      </c>
      <c r="R988" s="9" t="str">
        <f t="shared" ca="1" si="176"/>
        <v>E5</v>
      </c>
      <c r="S988" t="str" cm="1">
        <f t="array" ref="S988">IF(ISBLANK(C988),"",IFERROR(INDEX(ListeSeries!$A$2:$A$1045, MATCH(1, (DatasScan!G988=ListeSeries!$B$2:$B$1045) * (DatasScan!H988&gt;=ListeSeries!$D$2:$D$1045) * (DatasScan!H988&lt;=ListeSeries!$E$2:$E$1045), 0)), "no match"))</f>
        <v>KENESI</v>
      </c>
      <c r="T988" s="7" t="str" cm="1">
        <f t="array" ref="T988">IF(ISBLANK(C988),"",IFERROR(INDEX(ListeSeries!$C$2:$C$1045, MATCH(1, (DatasScan!G988=ListeSeries!$B$2:$B$1045) * (DatasScan!H988&gt;=ListeSeries!$D$2:$D$1045) * (DatasScan!H988&lt;=ListeSeries!$E$2:$E$1045), 0)), "no match"))</f>
        <v>KHENEZI 11</v>
      </c>
      <c r="U988" s="11" t="str" cm="1">
        <f t="array" ref="U988">IF(ISBLANK(C988),"",IFERROR(INDEX(ListeSeries!$F$2:$F$1045, MATCH(1, (DatasScan!G988=ListeSeries!$B$2:$B$1045) * (DatasScan!H988&gt;=ListeSeries!$D$2:$D$1045) * (DatasScan!H988&lt;=ListeSeries!$E$2:$E$1045), 0)), "no match"))</f>
        <v>115-134</v>
      </c>
      <c r="X988" s="269"/>
    </row>
    <row r="989" spans="1:24" x14ac:dyDescent="0.25">
      <c r="A989" s="6" t="str">
        <f t="shared" si="177"/>
        <v>CHF hangar</v>
      </c>
      <c r="B989" s="272" t="s">
        <v>2272</v>
      </c>
      <c r="C989" s="190" t="s">
        <v>2247</v>
      </c>
      <c r="E989" s="11">
        <v>3</v>
      </c>
      <c r="F989" s="7" t="str">
        <f t="shared" si="180"/>
        <v>836020250429XR5</v>
      </c>
      <c r="G989" s="21" t="str">
        <f>IF(ISBLANK(C989),"",_xlfn.XLOOKUP(_xlfn.XLOOKUP(VALUE(LEFT(C989,4)),Souches!$B$2:$B$15000,Souches!$E$2:$E$15000),Varietes!$B$2:$B$500,Varietes!$C$2:$C$500))</f>
        <v>KNES</v>
      </c>
      <c r="H989" s="19">
        <f>IF(ISBLANK(C989),"",_xlfn.XLOOKUP(VALUE(LEFT(C989,4)),Souches!$B$2:$B$15000,Souches!$D$2:$D$15000))</f>
        <v>110</v>
      </c>
      <c r="I989" s="10">
        <f t="shared" si="178"/>
        <v>45776</v>
      </c>
      <c r="J989" s="19">
        <f>IF(I989="","",INT(('ObjProd (2)'!$C$25-I989)/7 * (ABS('ObjProd (2)'!$C$25-I989)&gt;=7)))</f>
        <v>20</v>
      </c>
      <c r="K989" s="10" t="str">
        <f>IF(I989="","",
IF(AND(DATEDIF(I989,'ObjProd (2)'!$C$25,"y")=0,DATEDIF(I989,'ObjProd (2)'!$C$25,"ym")=0,
   INT(('ObjProd (2)'!$C$25-EDATE(I989,DATEDIF(I989,'ObjProd (2)'!$C$25,"y")*12+DATEDIF(I989,'ObjProd (2)'!$C$25,"ym")))/7)=0),
   "&lt; 1 sem.",
   IF(DATEDIF(I989,'ObjProd (2)'!$C$25,"y")&gt;0,DATEDIF(I989,'ObjProd (2)'!$C$25,"y") &amp; " " &amp; IF(DATEDIF(I989,'ObjProd (2)'!$C$25,"y")=1,"an ","ans "),"") &amp;
   IF(DATEDIF(I989,'ObjProd (2)'!$C$25,"ym")&gt;0,DATEDIF(I989,'ObjProd (2)'!$C$25,"ym") &amp; " mois ", "") &amp;
   IF(INT(('ObjProd (2)'!$C$25-EDATE(I989,DATEDIF(I989,'ObjProd (2)'!$C$25,"y")*12+DATEDIF(I989,'ObjProd (2)'!$C$25,"ym")))/7)&gt;0,
      INT(('ObjProd (2)'!$C$25-EDATE(I989,DATEDIF(I989,'ObjProd (2)'!$C$25,"y")*12+DATEDIF(I989,'ObjProd (2)'!$C$25,"ym")))/7) &amp; " sem.",
      "")
)
)</f>
        <v>4 mois 2 sem.</v>
      </c>
      <c r="L989" s="11" t="str">
        <f t="shared" si="179"/>
        <v xml:space="preserve">XR5 </v>
      </c>
      <c r="M989" s="9">
        <f t="shared" si="175"/>
        <v>3</v>
      </c>
      <c r="N989" s="9" t="str" cm="1">
        <f t="array" aca="1" ref="N989" ca="1">LEFT(L989, IF(ISNUMBER(SUBSTITUTE(_xludf.MID(L989, 2, 1), ".", ",")), 1, 2))</f>
        <v>XR</v>
      </c>
      <c r="O989" s="19">
        <f t="shared" ca="1" si="181"/>
        <v>5</v>
      </c>
      <c r="P989" s="9" t="str">
        <f t="shared" ca="1" si="182"/>
        <v>E</v>
      </c>
      <c r="Q989" s="9">
        <f t="shared" ca="1" si="183"/>
        <v>5</v>
      </c>
      <c r="R989" s="9" t="str">
        <f t="shared" ca="1" si="176"/>
        <v>E5</v>
      </c>
      <c r="S989" t="str" cm="1">
        <f t="array" ref="S989">IF(ISBLANK(C989),"",IFERROR(INDEX(ListeSeries!$A$2:$A$1045, MATCH(1, (DatasScan!G989=ListeSeries!$B$2:$B$1045) * (DatasScan!H989&gt;=ListeSeries!$D$2:$D$1045) * (DatasScan!H989&lt;=ListeSeries!$E$2:$E$1045), 0)), "no match"))</f>
        <v>KENESI</v>
      </c>
      <c r="T989" s="7" t="str" cm="1">
        <f t="array" ref="T989">IF(ISBLANK(C989),"",IFERROR(INDEX(ListeSeries!$C$2:$C$1045, MATCH(1, (DatasScan!G989=ListeSeries!$B$2:$B$1045) * (DatasScan!H989&gt;=ListeSeries!$D$2:$D$1045) * (DatasScan!H989&lt;=ListeSeries!$E$2:$E$1045), 0)), "no match"))</f>
        <v>KHENEZI 10</v>
      </c>
      <c r="U989" s="11" t="str" cm="1">
        <f t="array" ref="U989">IF(ISBLANK(C989),"",IFERROR(INDEX(ListeSeries!$F$2:$F$1045, MATCH(1, (DatasScan!G989=ListeSeries!$B$2:$B$1045) * (DatasScan!H989&gt;=ListeSeries!$D$2:$D$1045) * (DatasScan!H989&lt;=ListeSeries!$E$2:$E$1045), 0)), "no match"))</f>
        <v>95-114</v>
      </c>
      <c r="X989" s="269"/>
    </row>
    <row r="990" spans="1:24" x14ac:dyDescent="0.25">
      <c r="A990" s="6" t="str">
        <f t="shared" si="177"/>
        <v>CHF hangar</v>
      </c>
      <c r="B990" s="272" t="s">
        <v>2272</v>
      </c>
      <c r="C990" s="190" t="s">
        <v>2248</v>
      </c>
      <c r="E990" s="11">
        <v>4</v>
      </c>
      <c r="F990" s="7" t="str">
        <f t="shared" si="180"/>
        <v>853420250505XR5</v>
      </c>
      <c r="G990" s="21" t="str">
        <f>IF(ISBLANK(C990),"",_xlfn.XLOOKUP(_xlfn.XLOOKUP(VALUE(LEFT(C990,4)),Souches!$B$2:$B$15000,Souches!$E$2:$E$15000),Varietes!$B$2:$B$500,Varietes!$C$2:$C$500))</f>
        <v>KNES</v>
      </c>
      <c r="H990" s="19">
        <f>IF(ISBLANK(C990),"",_xlfn.XLOOKUP(VALUE(LEFT(C990,4)),Souches!$B$2:$B$15000,Souches!$D$2:$D$15000))</f>
        <v>130</v>
      </c>
      <c r="I990" s="10">
        <f t="shared" si="178"/>
        <v>45782</v>
      </c>
      <c r="J990" s="19">
        <f>IF(I990="","",INT(('ObjProd (2)'!$C$25-I990)/7 * (ABS('ObjProd (2)'!$C$25-I990)&gt;=7)))</f>
        <v>19</v>
      </c>
      <c r="K990" s="10" t="str">
        <f>IF(I990="","",
IF(AND(DATEDIF(I990,'ObjProd (2)'!$C$25,"y")=0,DATEDIF(I990,'ObjProd (2)'!$C$25,"ym")=0,
   INT(('ObjProd (2)'!$C$25-EDATE(I990,DATEDIF(I990,'ObjProd (2)'!$C$25,"y")*12+DATEDIF(I990,'ObjProd (2)'!$C$25,"ym")))/7)=0),
   "&lt; 1 sem.",
   IF(DATEDIF(I990,'ObjProd (2)'!$C$25,"y")&gt;0,DATEDIF(I990,'ObjProd (2)'!$C$25,"y") &amp; " " &amp; IF(DATEDIF(I990,'ObjProd (2)'!$C$25,"y")=1,"an ","ans "),"") &amp;
   IF(DATEDIF(I990,'ObjProd (2)'!$C$25,"ym")&gt;0,DATEDIF(I990,'ObjProd (2)'!$C$25,"ym") &amp; " mois ", "") &amp;
   IF(INT(('ObjProd (2)'!$C$25-EDATE(I990,DATEDIF(I990,'ObjProd (2)'!$C$25,"y")*12+DATEDIF(I990,'ObjProd (2)'!$C$25,"ym")))/7)&gt;0,
      INT(('ObjProd (2)'!$C$25-EDATE(I990,DATEDIF(I990,'ObjProd (2)'!$C$25,"y")*12+DATEDIF(I990,'ObjProd (2)'!$C$25,"ym")))/7) &amp; " sem.",
      "")
)
)</f>
        <v>4 mois 1 sem.</v>
      </c>
      <c r="L990" s="11" t="str">
        <f t="shared" si="179"/>
        <v xml:space="preserve">XR5 </v>
      </c>
      <c r="M990" s="9">
        <f t="shared" si="175"/>
        <v>4</v>
      </c>
      <c r="N990" s="9" t="str" cm="1">
        <f t="array" aca="1" ref="N990" ca="1">LEFT(L990, IF(ISNUMBER(SUBSTITUTE(_xludf.MID(L990, 2, 1), ".", ",")), 1, 2))</f>
        <v>XR</v>
      </c>
      <c r="O990" s="19">
        <f t="shared" ca="1" si="181"/>
        <v>5</v>
      </c>
      <c r="P990" s="9" t="str">
        <f t="shared" ca="1" si="182"/>
        <v>E</v>
      </c>
      <c r="Q990" s="9">
        <f t="shared" ca="1" si="183"/>
        <v>5</v>
      </c>
      <c r="R990" s="9" t="str">
        <f t="shared" ca="1" si="176"/>
        <v>E5</v>
      </c>
      <c r="S990" t="str" cm="1">
        <f t="array" ref="S990">IF(ISBLANK(C990),"",IFERROR(INDEX(ListeSeries!$A$2:$A$1045, MATCH(1, (DatasScan!G990=ListeSeries!$B$2:$B$1045) * (DatasScan!H990&gt;=ListeSeries!$D$2:$D$1045) * (DatasScan!H990&lt;=ListeSeries!$E$2:$E$1045), 0)), "no match"))</f>
        <v>KENESI</v>
      </c>
      <c r="T990" s="7" t="str" cm="1">
        <f t="array" ref="T990">IF(ISBLANK(C990),"",IFERROR(INDEX(ListeSeries!$C$2:$C$1045, MATCH(1, (DatasScan!G990=ListeSeries!$B$2:$B$1045) * (DatasScan!H990&gt;=ListeSeries!$D$2:$D$1045) * (DatasScan!H990&lt;=ListeSeries!$E$2:$E$1045), 0)), "no match"))</f>
        <v>KHENEZI 11</v>
      </c>
      <c r="U990" s="11" t="str" cm="1">
        <f t="array" ref="U990">IF(ISBLANK(C990),"",IFERROR(INDEX(ListeSeries!$F$2:$F$1045, MATCH(1, (DatasScan!G990=ListeSeries!$B$2:$B$1045) * (DatasScan!H990&gt;=ListeSeries!$D$2:$D$1045) * (DatasScan!H990&lt;=ListeSeries!$E$2:$E$1045), 0)), "no match"))</f>
        <v>115-134</v>
      </c>
      <c r="X990" s="269"/>
    </row>
    <row r="991" spans="1:24" x14ac:dyDescent="0.25">
      <c r="A991" s="6" t="str">
        <f t="shared" si="177"/>
        <v>CHF hangar</v>
      </c>
      <c r="B991" s="272" t="s">
        <v>2272</v>
      </c>
      <c r="C991" s="190" t="s">
        <v>2249</v>
      </c>
      <c r="E991" s="11">
        <v>15</v>
      </c>
      <c r="F991" s="7" t="str">
        <f t="shared" si="180"/>
        <v>853520241206R 0</v>
      </c>
      <c r="G991" s="21" t="str">
        <f>IF(ISBLANK(C991),"",_xlfn.XLOOKUP(_xlfn.XLOOKUP(VALUE(LEFT(C991,4)),Souches!$B$2:$B$15000,Souches!$E$2:$E$15000),Varietes!$B$2:$B$500,Varietes!$C$2:$C$500))</f>
        <v>KNES</v>
      </c>
      <c r="H991" s="19">
        <f>IF(ISBLANK(C991),"",_xlfn.XLOOKUP(VALUE(LEFT(C991,4)),Souches!$B$2:$B$15000,Souches!$D$2:$D$15000))</f>
        <v>131</v>
      </c>
      <c r="I991" s="10">
        <f t="shared" si="178"/>
        <v>45632</v>
      </c>
      <c r="J991" s="19">
        <f>IF(I991="","",INT(('ObjProd (2)'!$C$25-I991)/7 * (ABS('ObjProd (2)'!$C$25-I991)&gt;=7)))</f>
        <v>40</v>
      </c>
      <c r="K991" s="10" t="str">
        <f>IF(I991="","",
IF(AND(DATEDIF(I991,'ObjProd (2)'!$C$25,"y")=0,DATEDIF(I991,'ObjProd (2)'!$C$25,"ym")=0,
   INT(('ObjProd (2)'!$C$25-EDATE(I991,DATEDIF(I991,'ObjProd (2)'!$C$25,"y")*12+DATEDIF(I991,'ObjProd (2)'!$C$25,"ym")))/7)=0),
   "&lt; 1 sem.",
   IF(DATEDIF(I991,'ObjProd (2)'!$C$25,"y")&gt;0,DATEDIF(I991,'ObjProd (2)'!$C$25,"y") &amp; " " &amp; IF(DATEDIF(I991,'ObjProd (2)'!$C$25,"y")=1,"an ","ans "),"") &amp;
   IF(DATEDIF(I991,'ObjProd (2)'!$C$25,"ym")&gt;0,DATEDIF(I991,'ObjProd (2)'!$C$25,"ym") &amp; " mois ", "") &amp;
   IF(INT(('ObjProd (2)'!$C$25-EDATE(I991,DATEDIF(I991,'ObjProd (2)'!$C$25,"y")*12+DATEDIF(I991,'ObjProd (2)'!$C$25,"ym")))/7)&gt;0,
      INT(('ObjProd (2)'!$C$25-EDATE(I991,DATEDIF(I991,'ObjProd (2)'!$C$25,"y")*12+DATEDIF(I991,'ObjProd (2)'!$C$25,"ym")))/7) &amp; " sem.",
      "")
)
)</f>
        <v>9 mois 1 sem.</v>
      </c>
      <c r="L991" s="11" t="str">
        <f t="shared" si="179"/>
        <v xml:space="preserve">R 0 </v>
      </c>
      <c r="M991" s="9">
        <f t="shared" si="175"/>
        <v>15</v>
      </c>
      <c r="N991" s="9" t="str" cm="1">
        <f t="array" aca="1" ref="N991" ca="1">LEFT(L991, IF(ISNUMBER(SUBSTITUTE(_xludf.MID(L991, 2, 1), ".", ",")), 1, 2))</f>
        <v xml:space="preserve">R </v>
      </c>
      <c r="O991" s="19">
        <f t="shared" ca="1" si="181"/>
        <v>0</v>
      </c>
      <c r="P991" s="9" t="str">
        <f t="shared" ca="1" si="182"/>
        <v>R</v>
      </c>
      <c r="Q991" s="9">
        <f t="shared" ca="1" si="183"/>
        <v>0</v>
      </c>
      <c r="R991" s="9" t="str">
        <f t="shared" ca="1" si="176"/>
        <v>R0</v>
      </c>
      <c r="S991" t="str" cm="1">
        <f t="array" ref="S991">IF(ISBLANK(C991),"",IFERROR(INDEX(ListeSeries!$A$2:$A$1045, MATCH(1, (DatasScan!G991=ListeSeries!$B$2:$B$1045) * (DatasScan!H991&gt;=ListeSeries!$D$2:$D$1045) * (DatasScan!H991&lt;=ListeSeries!$E$2:$E$1045), 0)), "no match"))</f>
        <v>KENESI</v>
      </c>
      <c r="T991" s="7" t="str" cm="1">
        <f t="array" ref="T991">IF(ISBLANK(C991),"",IFERROR(INDEX(ListeSeries!$C$2:$C$1045, MATCH(1, (DatasScan!G991=ListeSeries!$B$2:$B$1045) * (DatasScan!H991&gt;=ListeSeries!$D$2:$D$1045) * (DatasScan!H991&lt;=ListeSeries!$E$2:$E$1045), 0)), "no match"))</f>
        <v>KHENEZI 11</v>
      </c>
      <c r="U991" s="11" t="str" cm="1">
        <f t="array" ref="U991">IF(ISBLANK(C991),"",IFERROR(INDEX(ListeSeries!$F$2:$F$1045, MATCH(1, (DatasScan!G991=ListeSeries!$B$2:$B$1045) * (DatasScan!H991&gt;=ListeSeries!$D$2:$D$1045) * (DatasScan!H991&lt;=ListeSeries!$E$2:$E$1045), 0)), "no match"))</f>
        <v>115-134</v>
      </c>
      <c r="X991" s="269"/>
    </row>
    <row r="992" spans="1:24" x14ac:dyDescent="0.25">
      <c r="A992" s="6" t="str">
        <f t="shared" si="177"/>
        <v>CHF hangar</v>
      </c>
      <c r="B992" s="272" t="s">
        <v>2272</v>
      </c>
      <c r="C992" s="190" t="s">
        <v>2250</v>
      </c>
      <c r="E992" s="11">
        <v>15</v>
      </c>
      <c r="F992" s="7" t="str">
        <f t="shared" si="180"/>
        <v>869320241217R 0</v>
      </c>
      <c r="G992" s="21" t="str">
        <f>IF(ISBLANK(C992),"",_xlfn.XLOOKUP(_xlfn.XLOOKUP(VALUE(LEFT(C992,4)),Souches!$B$2:$B$15000,Souches!$E$2:$E$15000),Varietes!$B$2:$B$500,Varietes!$C$2:$C$500))</f>
        <v>KNES</v>
      </c>
      <c r="H992" s="19">
        <f>IF(ISBLANK(C992),"",_xlfn.XLOOKUP(VALUE(LEFT(C992,4)),Souches!$B$2:$B$15000,Souches!$D$2:$D$15000))</f>
        <v>137</v>
      </c>
      <c r="I992" s="10">
        <f t="shared" si="178"/>
        <v>45643</v>
      </c>
      <c r="J992" s="19">
        <f>IF(I992="","",INT(('ObjProd (2)'!$C$25-I992)/7 * (ABS('ObjProd (2)'!$C$25-I992)&gt;=7)))</f>
        <v>39</v>
      </c>
      <c r="K992" s="10" t="str">
        <f>IF(I992="","",
IF(AND(DATEDIF(I992,'ObjProd (2)'!$C$25,"y")=0,DATEDIF(I992,'ObjProd (2)'!$C$25,"ym")=0,
   INT(('ObjProd (2)'!$C$25-EDATE(I992,DATEDIF(I992,'ObjProd (2)'!$C$25,"y")*12+DATEDIF(I992,'ObjProd (2)'!$C$25,"ym")))/7)=0),
   "&lt; 1 sem.",
   IF(DATEDIF(I992,'ObjProd (2)'!$C$25,"y")&gt;0,DATEDIF(I992,'ObjProd (2)'!$C$25,"y") &amp; " " &amp; IF(DATEDIF(I992,'ObjProd (2)'!$C$25,"y")=1,"an ","ans "),"") &amp;
   IF(DATEDIF(I992,'ObjProd (2)'!$C$25,"ym")&gt;0,DATEDIF(I992,'ObjProd (2)'!$C$25,"ym") &amp; " mois ", "") &amp;
   IF(INT(('ObjProd (2)'!$C$25-EDATE(I992,DATEDIF(I992,'ObjProd (2)'!$C$25,"y")*12+DATEDIF(I992,'ObjProd (2)'!$C$25,"ym")))/7)&gt;0,
      INT(('ObjProd (2)'!$C$25-EDATE(I992,DATEDIF(I992,'ObjProd (2)'!$C$25,"y")*12+DATEDIF(I992,'ObjProd (2)'!$C$25,"ym")))/7) &amp; " sem.",
      "")
)
)</f>
        <v xml:space="preserve">9 mois </v>
      </c>
      <c r="L992" s="11" t="str">
        <f t="shared" si="179"/>
        <v xml:space="preserve">R 0 </v>
      </c>
      <c r="M992" s="9">
        <f t="shared" si="175"/>
        <v>15</v>
      </c>
      <c r="N992" s="9" t="str" cm="1">
        <f t="array" aca="1" ref="N992" ca="1">LEFT(L992, IF(ISNUMBER(SUBSTITUTE(_xludf.MID(L992, 2, 1), ".", ",")), 1, 2))</f>
        <v xml:space="preserve">R </v>
      </c>
      <c r="O992" s="19">
        <f t="shared" ca="1" si="181"/>
        <v>0</v>
      </c>
      <c r="P992" s="9" t="str">
        <f t="shared" ca="1" si="182"/>
        <v>R</v>
      </c>
      <c r="Q992" s="9">
        <f t="shared" ca="1" si="183"/>
        <v>0</v>
      </c>
      <c r="R992" s="9" t="str">
        <f t="shared" ca="1" si="176"/>
        <v>R0</v>
      </c>
      <c r="S992" t="str" cm="1">
        <f t="array" ref="S992">IF(ISBLANK(C992),"",IFERROR(INDEX(ListeSeries!$A$2:$A$1045, MATCH(1, (DatasScan!G992=ListeSeries!$B$2:$B$1045) * (DatasScan!H992&gt;=ListeSeries!$D$2:$D$1045) * (DatasScan!H992&lt;=ListeSeries!$E$2:$E$1045), 0)), "no match"))</f>
        <v>KENESI</v>
      </c>
      <c r="T992" s="7" t="str" cm="1">
        <f t="array" ref="T992">IF(ISBLANK(C992),"",IFERROR(INDEX(ListeSeries!$C$2:$C$1045, MATCH(1, (DatasScan!G992=ListeSeries!$B$2:$B$1045) * (DatasScan!H992&gt;=ListeSeries!$D$2:$D$1045) * (DatasScan!H992&lt;=ListeSeries!$E$2:$E$1045), 0)), "no match"))</f>
        <v>KHENEZI 12</v>
      </c>
      <c r="U992" s="11" t="str" cm="1">
        <f t="array" ref="U992">IF(ISBLANK(C992),"",IFERROR(INDEX(ListeSeries!$F$2:$F$1045, MATCH(1, (DatasScan!G992=ListeSeries!$B$2:$B$1045) * (DatasScan!H992&gt;=ListeSeries!$D$2:$D$1045) * (DatasScan!H992&lt;=ListeSeries!$E$2:$E$1045), 0)), "no match"))</f>
        <v>135-139</v>
      </c>
      <c r="X992" s="269"/>
    </row>
    <row r="993" spans="1:24" x14ac:dyDescent="0.25">
      <c r="A993" s="6" t="str">
        <f t="shared" si="177"/>
        <v>CHF hangar</v>
      </c>
      <c r="B993" s="272" t="s">
        <v>2272</v>
      </c>
      <c r="C993" s="190" t="s">
        <v>2251</v>
      </c>
      <c r="E993" s="11">
        <v>15</v>
      </c>
      <c r="F993" s="7" t="str">
        <f t="shared" si="180"/>
        <v>869320241211R 0</v>
      </c>
      <c r="G993" s="21" t="str">
        <f>IF(ISBLANK(C993),"",_xlfn.XLOOKUP(_xlfn.XLOOKUP(VALUE(LEFT(C993,4)),Souches!$B$2:$B$15000,Souches!$E$2:$E$15000),Varietes!$B$2:$B$500,Varietes!$C$2:$C$500))</f>
        <v>KNES</v>
      </c>
      <c r="H993" s="19">
        <f>IF(ISBLANK(C993),"",_xlfn.XLOOKUP(VALUE(LEFT(C993,4)),Souches!$B$2:$B$15000,Souches!$D$2:$D$15000))</f>
        <v>137</v>
      </c>
      <c r="I993" s="10">
        <f t="shared" si="178"/>
        <v>45637</v>
      </c>
      <c r="J993" s="19">
        <f>IF(I993="","",INT(('ObjProd (2)'!$C$25-I993)/7 * (ABS('ObjProd (2)'!$C$25-I993)&gt;=7)))</f>
        <v>40</v>
      </c>
      <c r="K993" s="10" t="str">
        <f>IF(I993="","",
IF(AND(DATEDIF(I993,'ObjProd (2)'!$C$25,"y")=0,DATEDIF(I993,'ObjProd (2)'!$C$25,"ym")=0,
   INT(('ObjProd (2)'!$C$25-EDATE(I993,DATEDIF(I993,'ObjProd (2)'!$C$25,"y")*12+DATEDIF(I993,'ObjProd (2)'!$C$25,"ym")))/7)=0),
   "&lt; 1 sem.",
   IF(DATEDIF(I993,'ObjProd (2)'!$C$25,"y")&gt;0,DATEDIF(I993,'ObjProd (2)'!$C$25,"y") &amp; " " &amp; IF(DATEDIF(I993,'ObjProd (2)'!$C$25,"y")=1,"an ","ans "),"") &amp;
   IF(DATEDIF(I993,'ObjProd (2)'!$C$25,"ym")&gt;0,DATEDIF(I993,'ObjProd (2)'!$C$25,"ym") &amp; " mois ", "") &amp;
   IF(INT(('ObjProd (2)'!$C$25-EDATE(I993,DATEDIF(I993,'ObjProd (2)'!$C$25,"y")*12+DATEDIF(I993,'ObjProd (2)'!$C$25,"ym")))/7)&gt;0,
      INT(('ObjProd (2)'!$C$25-EDATE(I993,DATEDIF(I993,'ObjProd (2)'!$C$25,"y")*12+DATEDIF(I993,'ObjProd (2)'!$C$25,"ym")))/7) &amp; " sem.",
      "")
)
)</f>
        <v>9 mois 1 sem.</v>
      </c>
      <c r="L993" s="11" t="str">
        <f t="shared" si="179"/>
        <v xml:space="preserve">R 0 </v>
      </c>
      <c r="M993" s="9">
        <f t="shared" si="175"/>
        <v>15</v>
      </c>
      <c r="N993" s="9" t="str" cm="1">
        <f t="array" aca="1" ref="N993" ca="1">LEFT(L993, IF(ISNUMBER(SUBSTITUTE(_xludf.MID(L993, 2, 1), ".", ",")), 1, 2))</f>
        <v xml:space="preserve">R </v>
      </c>
      <c r="O993" s="19">
        <f t="shared" ca="1" si="181"/>
        <v>0</v>
      </c>
      <c r="P993" s="9" t="str">
        <f t="shared" ca="1" si="182"/>
        <v>R</v>
      </c>
      <c r="Q993" s="9">
        <f t="shared" ca="1" si="183"/>
        <v>0</v>
      </c>
      <c r="R993" s="9" t="str">
        <f t="shared" ca="1" si="176"/>
        <v>R0</v>
      </c>
      <c r="S993" t="str" cm="1">
        <f t="array" ref="S993">IF(ISBLANK(C993),"",IFERROR(INDEX(ListeSeries!$A$2:$A$1045, MATCH(1, (DatasScan!G993=ListeSeries!$B$2:$B$1045) * (DatasScan!H993&gt;=ListeSeries!$D$2:$D$1045) * (DatasScan!H993&lt;=ListeSeries!$E$2:$E$1045), 0)), "no match"))</f>
        <v>KENESI</v>
      </c>
      <c r="T993" s="7" t="str" cm="1">
        <f t="array" ref="T993">IF(ISBLANK(C993),"",IFERROR(INDEX(ListeSeries!$C$2:$C$1045, MATCH(1, (DatasScan!G993=ListeSeries!$B$2:$B$1045) * (DatasScan!H993&gt;=ListeSeries!$D$2:$D$1045) * (DatasScan!H993&lt;=ListeSeries!$E$2:$E$1045), 0)), "no match"))</f>
        <v>KHENEZI 12</v>
      </c>
      <c r="U993" s="11" t="str" cm="1">
        <f t="array" ref="U993">IF(ISBLANK(C993),"",IFERROR(INDEX(ListeSeries!$F$2:$F$1045, MATCH(1, (DatasScan!G993=ListeSeries!$B$2:$B$1045) * (DatasScan!H993&gt;=ListeSeries!$D$2:$D$1045) * (DatasScan!H993&lt;=ListeSeries!$E$2:$E$1045), 0)), "no match"))</f>
        <v>135-139</v>
      </c>
      <c r="X993" s="269"/>
    </row>
    <row r="994" spans="1:24" x14ac:dyDescent="0.25">
      <c r="A994" s="6" t="str">
        <f t="shared" si="177"/>
        <v>CHF hangar</v>
      </c>
      <c r="B994" s="272" t="s">
        <v>2272</v>
      </c>
      <c r="C994" s="190" t="s">
        <v>2252</v>
      </c>
      <c r="E994" s="11">
        <v>2</v>
      </c>
      <c r="F994" s="7" t="str">
        <f t="shared" si="180"/>
        <v>853420241210RA0</v>
      </c>
      <c r="G994" s="21" t="str">
        <f>IF(ISBLANK(C994),"",_xlfn.XLOOKUP(_xlfn.XLOOKUP(VALUE(LEFT(C994,4)),Souches!$B$2:$B$15000,Souches!$E$2:$E$15000),Varietes!$B$2:$B$500,Varietes!$C$2:$C$500))</f>
        <v>KNES</v>
      </c>
      <c r="H994" s="19">
        <f>IF(ISBLANK(C994),"",_xlfn.XLOOKUP(VALUE(LEFT(C994,4)),Souches!$B$2:$B$15000,Souches!$D$2:$D$15000))</f>
        <v>130</v>
      </c>
      <c r="I994" s="10">
        <f t="shared" si="178"/>
        <v>45636</v>
      </c>
      <c r="J994" s="19">
        <f>IF(I994="","",INT(('ObjProd (2)'!$C$25-I994)/7 * (ABS('ObjProd (2)'!$C$25-I994)&gt;=7)))</f>
        <v>40</v>
      </c>
      <c r="K994" s="10" t="str">
        <f>IF(I994="","",
IF(AND(DATEDIF(I994,'ObjProd (2)'!$C$25,"y")=0,DATEDIF(I994,'ObjProd (2)'!$C$25,"ym")=0,
   INT(('ObjProd (2)'!$C$25-EDATE(I994,DATEDIF(I994,'ObjProd (2)'!$C$25,"y")*12+DATEDIF(I994,'ObjProd (2)'!$C$25,"ym")))/7)=0),
   "&lt; 1 sem.",
   IF(DATEDIF(I994,'ObjProd (2)'!$C$25,"y")&gt;0,DATEDIF(I994,'ObjProd (2)'!$C$25,"y") &amp; " " &amp; IF(DATEDIF(I994,'ObjProd (2)'!$C$25,"y")=1,"an ","ans "),"") &amp;
   IF(DATEDIF(I994,'ObjProd (2)'!$C$25,"ym")&gt;0,DATEDIF(I994,'ObjProd (2)'!$C$25,"ym") &amp; " mois ", "") &amp;
   IF(INT(('ObjProd (2)'!$C$25-EDATE(I994,DATEDIF(I994,'ObjProd (2)'!$C$25,"y")*12+DATEDIF(I994,'ObjProd (2)'!$C$25,"ym")))/7)&gt;0,
      INT(('ObjProd (2)'!$C$25-EDATE(I994,DATEDIF(I994,'ObjProd (2)'!$C$25,"y")*12+DATEDIF(I994,'ObjProd (2)'!$C$25,"ym")))/7) &amp; " sem.",
      "")
)
)</f>
        <v>9 mois 1 sem.</v>
      </c>
      <c r="L994" s="11" t="str">
        <f t="shared" si="179"/>
        <v xml:space="preserve">RA0 </v>
      </c>
      <c r="M994" s="9">
        <f t="shared" si="175"/>
        <v>2</v>
      </c>
      <c r="N994" s="9" t="str" cm="1">
        <f t="array" aca="1" ref="N994" ca="1">LEFT(L994, IF(ISNUMBER(SUBSTITUTE(_xludf.MID(L994, 2, 1), ".", ",")), 1, 2))</f>
        <v>RA</v>
      </c>
      <c r="O994" s="19">
        <f t="shared" ca="1" si="181"/>
        <v>0</v>
      </c>
      <c r="P994" s="9" t="str">
        <f t="shared" ca="1" si="182"/>
        <v>R</v>
      </c>
      <c r="Q994" s="9">
        <f t="shared" ca="1" si="183"/>
        <v>0</v>
      </c>
      <c r="R994" s="9" t="str">
        <f t="shared" ca="1" si="176"/>
        <v>R0</v>
      </c>
      <c r="S994" t="str" cm="1">
        <f t="array" ref="S994">IF(ISBLANK(C994),"",IFERROR(INDEX(ListeSeries!$A$2:$A$1045, MATCH(1, (DatasScan!G994=ListeSeries!$B$2:$B$1045) * (DatasScan!H994&gt;=ListeSeries!$D$2:$D$1045) * (DatasScan!H994&lt;=ListeSeries!$E$2:$E$1045), 0)), "no match"))</f>
        <v>KENESI</v>
      </c>
      <c r="T994" s="7" t="str" cm="1">
        <f t="array" ref="T994">IF(ISBLANK(C994),"",IFERROR(INDEX(ListeSeries!$C$2:$C$1045, MATCH(1, (DatasScan!G994=ListeSeries!$B$2:$B$1045) * (DatasScan!H994&gt;=ListeSeries!$D$2:$D$1045) * (DatasScan!H994&lt;=ListeSeries!$E$2:$E$1045), 0)), "no match"))</f>
        <v>KHENEZI 11</v>
      </c>
      <c r="U994" s="11" t="str" cm="1">
        <f t="array" ref="U994">IF(ISBLANK(C994),"",IFERROR(INDEX(ListeSeries!$F$2:$F$1045, MATCH(1, (DatasScan!G994=ListeSeries!$B$2:$B$1045) * (DatasScan!H994&gt;=ListeSeries!$D$2:$D$1045) * (DatasScan!H994&lt;=ListeSeries!$E$2:$E$1045), 0)), "no match"))</f>
        <v>115-134</v>
      </c>
      <c r="X994" s="269"/>
    </row>
    <row r="995" spans="1:24" x14ac:dyDescent="0.25">
      <c r="A995" s="6" t="str">
        <f t="shared" si="177"/>
        <v>CHF hangar</v>
      </c>
      <c r="B995" s="272" t="s">
        <v>2272</v>
      </c>
      <c r="C995" s="190" t="s">
        <v>2253</v>
      </c>
      <c r="E995" s="11">
        <v>13</v>
      </c>
      <c r="F995" s="7" t="str">
        <f t="shared" si="180"/>
        <v>869320241217R 0</v>
      </c>
      <c r="G995" s="21" t="str">
        <f>IF(ISBLANK(C995),"",_xlfn.XLOOKUP(_xlfn.XLOOKUP(VALUE(LEFT(C995,4)),Souches!$B$2:$B$15000,Souches!$E$2:$E$15000),Varietes!$B$2:$B$500,Varietes!$C$2:$C$500))</f>
        <v>KNES</v>
      </c>
      <c r="H995" s="19">
        <f>IF(ISBLANK(C995),"",_xlfn.XLOOKUP(VALUE(LEFT(C995,4)),Souches!$B$2:$B$15000,Souches!$D$2:$D$15000))</f>
        <v>137</v>
      </c>
      <c r="I995" s="10">
        <f t="shared" si="178"/>
        <v>45643</v>
      </c>
      <c r="J995" s="19">
        <f>IF(I995="","",INT(('ObjProd (2)'!$C$25-I995)/7 * (ABS('ObjProd (2)'!$C$25-I995)&gt;=7)))</f>
        <v>39</v>
      </c>
      <c r="K995" s="10" t="str">
        <f>IF(I995="","",
IF(AND(DATEDIF(I995,'ObjProd (2)'!$C$25,"y")=0,DATEDIF(I995,'ObjProd (2)'!$C$25,"ym")=0,
   INT(('ObjProd (2)'!$C$25-EDATE(I995,DATEDIF(I995,'ObjProd (2)'!$C$25,"y")*12+DATEDIF(I995,'ObjProd (2)'!$C$25,"ym")))/7)=0),
   "&lt; 1 sem.",
   IF(DATEDIF(I995,'ObjProd (2)'!$C$25,"y")&gt;0,DATEDIF(I995,'ObjProd (2)'!$C$25,"y") &amp; " " &amp; IF(DATEDIF(I995,'ObjProd (2)'!$C$25,"y")=1,"an ","ans "),"") &amp;
   IF(DATEDIF(I995,'ObjProd (2)'!$C$25,"ym")&gt;0,DATEDIF(I995,'ObjProd (2)'!$C$25,"ym") &amp; " mois ", "") &amp;
   IF(INT(('ObjProd (2)'!$C$25-EDATE(I995,DATEDIF(I995,'ObjProd (2)'!$C$25,"y")*12+DATEDIF(I995,'ObjProd (2)'!$C$25,"ym")))/7)&gt;0,
      INT(('ObjProd (2)'!$C$25-EDATE(I995,DATEDIF(I995,'ObjProd (2)'!$C$25,"y")*12+DATEDIF(I995,'ObjProd (2)'!$C$25,"ym")))/7) &amp; " sem.",
      "")
)
)</f>
        <v xml:space="preserve">9 mois </v>
      </c>
      <c r="L995" s="11" t="str">
        <f t="shared" si="179"/>
        <v xml:space="preserve">R 0 </v>
      </c>
      <c r="M995" s="9">
        <f t="shared" si="175"/>
        <v>13</v>
      </c>
      <c r="N995" s="9" t="str" cm="1">
        <f t="array" aca="1" ref="N995" ca="1">LEFT(L995, IF(ISNUMBER(SUBSTITUTE(_xludf.MID(L995, 2, 1), ".", ",")), 1, 2))</f>
        <v xml:space="preserve">R </v>
      </c>
      <c r="O995" s="19">
        <f t="shared" ca="1" si="181"/>
        <v>0</v>
      </c>
      <c r="P995" s="9" t="str">
        <f t="shared" ca="1" si="182"/>
        <v>R</v>
      </c>
      <c r="Q995" s="9">
        <f t="shared" ca="1" si="183"/>
        <v>0</v>
      </c>
      <c r="R995" s="9" t="str">
        <f t="shared" ca="1" si="176"/>
        <v>R0</v>
      </c>
      <c r="S995" t="str" cm="1">
        <f t="array" ref="S995">IF(ISBLANK(C995),"",IFERROR(INDEX(ListeSeries!$A$2:$A$1045, MATCH(1, (DatasScan!G995=ListeSeries!$B$2:$B$1045) * (DatasScan!H995&gt;=ListeSeries!$D$2:$D$1045) * (DatasScan!H995&lt;=ListeSeries!$E$2:$E$1045), 0)), "no match"))</f>
        <v>KENESI</v>
      </c>
      <c r="T995" s="7" t="str" cm="1">
        <f t="array" ref="T995">IF(ISBLANK(C995),"",IFERROR(INDEX(ListeSeries!$C$2:$C$1045, MATCH(1, (DatasScan!G995=ListeSeries!$B$2:$B$1045) * (DatasScan!H995&gt;=ListeSeries!$D$2:$D$1045) * (DatasScan!H995&lt;=ListeSeries!$E$2:$E$1045), 0)), "no match"))</f>
        <v>KHENEZI 12</v>
      </c>
      <c r="U995" s="11" t="str" cm="1">
        <f t="array" ref="U995">IF(ISBLANK(C995),"",IFERROR(INDEX(ListeSeries!$F$2:$F$1045, MATCH(1, (DatasScan!G995=ListeSeries!$B$2:$B$1045) * (DatasScan!H995&gt;=ListeSeries!$D$2:$D$1045) * (DatasScan!H995&lt;=ListeSeries!$E$2:$E$1045), 0)), "no match"))</f>
        <v>135-139</v>
      </c>
      <c r="X995" s="269"/>
    </row>
    <row r="996" spans="1:24" x14ac:dyDescent="0.25">
      <c r="A996" s="6" t="str">
        <f t="shared" si="177"/>
        <v>CHF hangar</v>
      </c>
      <c r="B996" s="272" t="s">
        <v>2272</v>
      </c>
      <c r="C996" s="190" t="s">
        <v>2254</v>
      </c>
      <c r="E996" s="11">
        <v>2</v>
      </c>
      <c r="F996" s="7" t="str">
        <f t="shared" si="180"/>
        <v>828720241210R 0</v>
      </c>
      <c r="G996" s="21" t="str">
        <f>IF(ISBLANK(C996),"",_xlfn.XLOOKUP(_xlfn.XLOOKUP(VALUE(LEFT(C996,4)),Souches!$B$2:$B$15000,Souches!$E$2:$E$15000),Varietes!$B$2:$B$500,Varietes!$C$2:$C$500))</f>
        <v>GND</v>
      </c>
      <c r="H996" s="19">
        <f>IF(ISBLANK(C996),"",_xlfn.XLOOKUP(VALUE(LEFT(C996,4)),Souches!$B$2:$B$15000,Souches!$D$2:$D$15000))</f>
        <v>12</v>
      </c>
      <c r="I996" s="10">
        <f t="shared" si="178"/>
        <v>45636</v>
      </c>
      <c r="J996" s="19">
        <f>IF(I996="","",INT(('ObjProd (2)'!$C$25-I996)/7 * (ABS('ObjProd (2)'!$C$25-I996)&gt;=7)))</f>
        <v>40</v>
      </c>
      <c r="K996" s="10" t="str">
        <f>IF(I996="","",
IF(AND(DATEDIF(I996,'ObjProd (2)'!$C$25,"y")=0,DATEDIF(I996,'ObjProd (2)'!$C$25,"ym")=0,
   INT(('ObjProd (2)'!$C$25-EDATE(I996,DATEDIF(I996,'ObjProd (2)'!$C$25,"y")*12+DATEDIF(I996,'ObjProd (2)'!$C$25,"ym")))/7)=0),
   "&lt; 1 sem.",
   IF(DATEDIF(I996,'ObjProd (2)'!$C$25,"y")&gt;0,DATEDIF(I996,'ObjProd (2)'!$C$25,"y") &amp; " " &amp; IF(DATEDIF(I996,'ObjProd (2)'!$C$25,"y")=1,"an ","ans "),"") &amp;
   IF(DATEDIF(I996,'ObjProd (2)'!$C$25,"ym")&gt;0,DATEDIF(I996,'ObjProd (2)'!$C$25,"ym") &amp; " mois ", "") &amp;
   IF(INT(('ObjProd (2)'!$C$25-EDATE(I996,DATEDIF(I996,'ObjProd (2)'!$C$25,"y")*12+DATEDIF(I996,'ObjProd (2)'!$C$25,"ym")))/7)&gt;0,
      INT(('ObjProd (2)'!$C$25-EDATE(I996,DATEDIF(I996,'ObjProd (2)'!$C$25,"y")*12+DATEDIF(I996,'ObjProd (2)'!$C$25,"ym")))/7) &amp; " sem.",
      "")
)
)</f>
        <v>9 mois 1 sem.</v>
      </c>
      <c r="L996" s="11" t="str">
        <f t="shared" si="179"/>
        <v xml:space="preserve">R 0 </v>
      </c>
      <c r="M996" s="9">
        <f t="shared" si="175"/>
        <v>2</v>
      </c>
      <c r="N996" s="9" t="str" cm="1">
        <f t="array" aca="1" ref="N996" ca="1">LEFT(L996, IF(ISNUMBER(SUBSTITUTE(_xludf.MID(L996, 2, 1), ".", ",")), 1, 2))</f>
        <v xml:space="preserve">R </v>
      </c>
      <c r="O996" s="19">
        <f t="shared" ca="1" si="181"/>
        <v>0</v>
      </c>
      <c r="P996" s="9" t="str">
        <f t="shared" ca="1" si="182"/>
        <v>R</v>
      </c>
      <c r="Q996" s="9">
        <f t="shared" ca="1" si="183"/>
        <v>0</v>
      </c>
      <c r="R996" s="9" t="str">
        <f t="shared" ca="1" si="176"/>
        <v>R0</v>
      </c>
      <c r="S996" t="str" cm="1">
        <f t="array" ref="S996">IF(ISBLANK(C996),"",IFERROR(INDEX(ListeSeries!$A$2:$A$1045, MATCH(1, (DatasScan!G996=ListeSeries!$B$2:$B$1045) * (DatasScan!H996&gt;=ListeSeries!$D$2:$D$1045) * (DatasScan!H996&lt;=ListeSeries!$E$2:$E$1045), 0)), "no match"))</f>
        <v>GANDA</v>
      </c>
      <c r="T996" s="7" t="str" cm="1">
        <f t="array" ref="T996">IF(ISBLANK(C996),"",IFERROR(INDEX(ListeSeries!$C$2:$C$1045, MATCH(1, (DatasScan!G996=ListeSeries!$B$2:$B$1045) * (DatasScan!H996&gt;=ListeSeries!$D$2:$D$1045) * (DatasScan!H996&lt;=ListeSeries!$E$2:$E$1045), 0)), "no match"))</f>
        <v>GANDA 4</v>
      </c>
      <c r="U996" s="11" t="str" cm="1">
        <f t="array" ref="U996">IF(ISBLANK(C996),"",IFERROR(INDEX(ListeSeries!$F$2:$F$1045, MATCH(1, (DatasScan!G996=ListeSeries!$B$2:$B$1045) * (DatasScan!H996&gt;=ListeSeries!$D$2:$D$1045) * (DatasScan!H996&lt;=ListeSeries!$E$2:$E$1045), 0)), "no match"))</f>
        <v>11-15</v>
      </c>
      <c r="X996" s="269"/>
    </row>
    <row r="997" spans="1:24" x14ac:dyDescent="0.25">
      <c r="A997" s="6" t="str">
        <f t="shared" si="177"/>
        <v>CHF hangar</v>
      </c>
      <c r="B997" s="272" t="s">
        <v>2272</v>
      </c>
      <c r="C997" s="190" t="s">
        <v>2255</v>
      </c>
      <c r="E997" s="11">
        <v>2</v>
      </c>
      <c r="F997" s="7" t="str">
        <f t="shared" si="180"/>
        <v>869320250123XR2</v>
      </c>
      <c r="G997" s="21" t="str">
        <f>IF(ISBLANK(C997),"",_xlfn.XLOOKUP(_xlfn.XLOOKUP(VALUE(LEFT(C997,4)),Souches!$B$2:$B$15000,Souches!$E$2:$E$15000),Varietes!$B$2:$B$500,Varietes!$C$2:$C$500))</f>
        <v>KNES</v>
      </c>
      <c r="H997" s="19">
        <f>IF(ISBLANK(C997),"",_xlfn.XLOOKUP(VALUE(LEFT(C997,4)),Souches!$B$2:$B$15000,Souches!$D$2:$D$15000))</f>
        <v>137</v>
      </c>
      <c r="I997" s="10">
        <f t="shared" si="178"/>
        <v>45680</v>
      </c>
      <c r="J997" s="19">
        <f>IF(I997="","",INT(('ObjProd (2)'!$C$25-I997)/7 * (ABS('ObjProd (2)'!$C$25-I997)&gt;=7)))</f>
        <v>34</v>
      </c>
      <c r="K997" s="10" t="str">
        <f>IF(I997="","",
IF(AND(DATEDIF(I997,'ObjProd (2)'!$C$25,"y")=0,DATEDIF(I997,'ObjProd (2)'!$C$25,"ym")=0,
   INT(('ObjProd (2)'!$C$25-EDATE(I997,DATEDIF(I997,'ObjProd (2)'!$C$25,"y")*12+DATEDIF(I997,'ObjProd (2)'!$C$25,"ym")))/7)=0),
   "&lt; 1 sem.",
   IF(DATEDIF(I997,'ObjProd (2)'!$C$25,"y")&gt;0,DATEDIF(I997,'ObjProd (2)'!$C$25,"y") &amp; " " &amp; IF(DATEDIF(I997,'ObjProd (2)'!$C$25,"y")=1,"an ","ans "),"") &amp;
   IF(DATEDIF(I997,'ObjProd (2)'!$C$25,"ym")&gt;0,DATEDIF(I997,'ObjProd (2)'!$C$25,"ym") &amp; " mois ", "") &amp;
   IF(INT(('ObjProd (2)'!$C$25-EDATE(I997,DATEDIF(I997,'ObjProd (2)'!$C$25,"y")*12+DATEDIF(I997,'ObjProd (2)'!$C$25,"ym")))/7)&gt;0,
      INT(('ObjProd (2)'!$C$25-EDATE(I997,DATEDIF(I997,'ObjProd (2)'!$C$25,"y")*12+DATEDIF(I997,'ObjProd (2)'!$C$25,"ym")))/7) &amp; " sem.",
      "")
)
)</f>
        <v>7 mois 3 sem.</v>
      </c>
      <c r="L997" s="11" t="str">
        <f t="shared" si="179"/>
        <v xml:space="preserve">XR2 </v>
      </c>
      <c r="M997" s="9">
        <f t="shared" si="175"/>
        <v>2</v>
      </c>
      <c r="N997" s="9" t="str" cm="1">
        <f t="array" aca="1" ref="N997" ca="1">LEFT(L997, IF(ISNUMBER(SUBSTITUTE(_xludf.MID(L997, 2, 1), ".", ",")), 1, 2))</f>
        <v>XR</v>
      </c>
      <c r="O997" s="19">
        <f t="shared" ca="1" si="181"/>
        <v>2</v>
      </c>
      <c r="P997" s="9" t="str">
        <f t="shared" ca="1" si="182"/>
        <v>E</v>
      </c>
      <c r="Q997" s="9">
        <f t="shared" ca="1" si="183"/>
        <v>2</v>
      </c>
      <c r="R997" s="9" t="str">
        <f t="shared" ca="1" si="176"/>
        <v>E2</v>
      </c>
      <c r="S997" t="str" cm="1">
        <f t="array" ref="S997">IF(ISBLANK(C997),"",IFERROR(INDEX(ListeSeries!$A$2:$A$1045, MATCH(1, (DatasScan!G997=ListeSeries!$B$2:$B$1045) * (DatasScan!H997&gt;=ListeSeries!$D$2:$D$1045) * (DatasScan!H997&lt;=ListeSeries!$E$2:$E$1045), 0)), "no match"))</f>
        <v>KENESI</v>
      </c>
      <c r="T997" s="7" t="str" cm="1">
        <f t="array" ref="T997">IF(ISBLANK(C997),"",IFERROR(INDEX(ListeSeries!$C$2:$C$1045, MATCH(1, (DatasScan!G997=ListeSeries!$B$2:$B$1045) * (DatasScan!H997&gt;=ListeSeries!$D$2:$D$1045) * (DatasScan!H997&lt;=ListeSeries!$E$2:$E$1045), 0)), "no match"))</f>
        <v>KHENEZI 12</v>
      </c>
      <c r="U997" s="11" t="str" cm="1">
        <f t="array" ref="U997">IF(ISBLANK(C997),"",IFERROR(INDEX(ListeSeries!$F$2:$F$1045, MATCH(1, (DatasScan!G997=ListeSeries!$B$2:$B$1045) * (DatasScan!H997&gt;=ListeSeries!$D$2:$D$1045) * (DatasScan!H997&lt;=ListeSeries!$E$2:$E$1045), 0)), "no match"))</f>
        <v>135-139</v>
      </c>
      <c r="X997" s="269"/>
    </row>
    <row r="998" spans="1:24" x14ac:dyDescent="0.25">
      <c r="A998" s="6" t="str">
        <f t="shared" si="177"/>
        <v>CHF hangar</v>
      </c>
      <c r="B998" s="272" t="s">
        <v>2272</v>
      </c>
      <c r="C998" s="190" t="s">
        <v>2256</v>
      </c>
      <c r="E998" s="11">
        <v>1</v>
      </c>
      <c r="F998" s="7" t="str">
        <f t="shared" si="180"/>
        <v>869320250123XR2</v>
      </c>
      <c r="G998" s="21" t="str">
        <f>IF(ISBLANK(C998),"",_xlfn.XLOOKUP(_xlfn.XLOOKUP(VALUE(LEFT(C998,4)),Souches!$B$2:$B$15000,Souches!$E$2:$E$15000),Varietes!$B$2:$B$500,Varietes!$C$2:$C$500))</f>
        <v>KNES</v>
      </c>
      <c r="H998" s="19">
        <f>IF(ISBLANK(C998),"",_xlfn.XLOOKUP(VALUE(LEFT(C998,4)),Souches!$B$2:$B$15000,Souches!$D$2:$D$15000))</f>
        <v>137</v>
      </c>
      <c r="I998" s="10">
        <f t="shared" si="178"/>
        <v>45680</v>
      </c>
      <c r="J998" s="19">
        <f>IF(I998="","",INT(('ObjProd (2)'!$C$25-I998)/7 * (ABS('ObjProd (2)'!$C$25-I998)&gt;=7)))</f>
        <v>34</v>
      </c>
      <c r="K998" s="10" t="str">
        <f>IF(I998="","",
IF(AND(DATEDIF(I998,'ObjProd (2)'!$C$25,"y")=0,DATEDIF(I998,'ObjProd (2)'!$C$25,"ym")=0,
   INT(('ObjProd (2)'!$C$25-EDATE(I998,DATEDIF(I998,'ObjProd (2)'!$C$25,"y")*12+DATEDIF(I998,'ObjProd (2)'!$C$25,"ym")))/7)=0),
   "&lt; 1 sem.",
   IF(DATEDIF(I998,'ObjProd (2)'!$C$25,"y")&gt;0,DATEDIF(I998,'ObjProd (2)'!$C$25,"y") &amp; " " &amp; IF(DATEDIF(I998,'ObjProd (2)'!$C$25,"y")=1,"an ","ans "),"") &amp;
   IF(DATEDIF(I998,'ObjProd (2)'!$C$25,"ym")&gt;0,DATEDIF(I998,'ObjProd (2)'!$C$25,"ym") &amp; " mois ", "") &amp;
   IF(INT(('ObjProd (2)'!$C$25-EDATE(I998,DATEDIF(I998,'ObjProd (2)'!$C$25,"y")*12+DATEDIF(I998,'ObjProd (2)'!$C$25,"ym")))/7)&gt;0,
      INT(('ObjProd (2)'!$C$25-EDATE(I998,DATEDIF(I998,'ObjProd (2)'!$C$25,"y")*12+DATEDIF(I998,'ObjProd (2)'!$C$25,"ym")))/7) &amp; " sem.",
      "")
)
)</f>
        <v>7 mois 3 sem.</v>
      </c>
      <c r="L998" s="11" t="str">
        <f t="shared" si="179"/>
        <v xml:space="preserve">XR2 </v>
      </c>
      <c r="M998" s="9">
        <f t="shared" si="175"/>
        <v>1</v>
      </c>
      <c r="N998" s="9" t="str" cm="1">
        <f t="array" aca="1" ref="N998" ca="1">LEFT(L998, IF(ISNUMBER(SUBSTITUTE(_xludf.MID(L998, 2, 1), ".", ",")), 1, 2))</f>
        <v>XR</v>
      </c>
      <c r="O998" s="19">
        <f t="shared" ca="1" si="181"/>
        <v>2</v>
      </c>
      <c r="P998" s="9" t="str">
        <f t="shared" ca="1" si="182"/>
        <v>E</v>
      </c>
      <c r="Q998" s="9">
        <f t="shared" ca="1" si="183"/>
        <v>2</v>
      </c>
      <c r="R998" s="9" t="str">
        <f t="shared" ca="1" si="176"/>
        <v>E2</v>
      </c>
      <c r="S998" t="str" cm="1">
        <f t="array" ref="S998">IF(ISBLANK(C998),"",IFERROR(INDEX(ListeSeries!$A$2:$A$1045, MATCH(1, (DatasScan!G998=ListeSeries!$B$2:$B$1045) * (DatasScan!H998&gt;=ListeSeries!$D$2:$D$1045) * (DatasScan!H998&lt;=ListeSeries!$E$2:$E$1045), 0)), "no match"))</f>
        <v>KENESI</v>
      </c>
      <c r="T998" s="7" t="str" cm="1">
        <f t="array" ref="T998">IF(ISBLANK(C998),"",IFERROR(INDEX(ListeSeries!$C$2:$C$1045, MATCH(1, (DatasScan!G998=ListeSeries!$B$2:$B$1045) * (DatasScan!H998&gt;=ListeSeries!$D$2:$D$1045) * (DatasScan!H998&lt;=ListeSeries!$E$2:$E$1045), 0)), "no match"))</f>
        <v>KHENEZI 12</v>
      </c>
      <c r="U998" s="11" t="str" cm="1">
        <f t="array" ref="U998">IF(ISBLANK(C998),"",IFERROR(INDEX(ListeSeries!$F$2:$F$1045, MATCH(1, (DatasScan!G998=ListeSeries!$B$2:$B$1045) * (DatasScan!H998&gt;=ListeSeries!$D$2:$D$1045) * (DatasScan!H998&lt;=ListeSeries!$E$2:$E$1045), 0)), "no match"))</f>
        <v>135-139</v>
      </c>
      <c r="X998" s="269"/>
    </row>
    <row r="999" spans="1:24" x14ac:dyDescent="0.25">
      <c r="A999" s="6" t="str">
        <f t="shared" si="177"/>
        <v>CHF hangar</v>
      </c>
      <c r="B999" s="272" t="s">
        <v>2272</v>
      </c>
      <c r="C999" s="190" t="s">
        <v>2257</v>
      </c>
      <c r="E999" s="11">
        <v>1</v>
      </c>
      <c r="F999" s="7" t="str">
        <f t="shared" si="180"/>
        <v>869320250120XR1</v>
      </c>
      <c r="G999" s="21" t="str">
        <f>IF(ISBLANK(C999),"",_xlfn.XLOOKUP(_xlfn.XLOOKUP(VALUE(LEFT(C999,4)),Souches!$B$2:$B$15000,Souches!$E$2:$E$15000),Varietes!$B$2:$B$500,Varietes!$C$2:$C$500))</f>
        <v>KNES</v>
      </c>
      <c r="H999" s="19">
        <f>IF(ISBLANK(C999),"",_xlfn.XLOOKUP(VALUE(LEFT(C999,4)),Souches!$B$2:$B$15000,Souches!$D$2:$D$15000))</f>
        <v>137</v>
      </c>
      <c r="I999" s="10">
        <f t="shared" si="178"/>
        <v>45677</v>
      </c>
      <c r="J999" s="19">
        <f>IF(I999="","",INT(('ObjProd (2)'!$C$25-I999)/7 * (ABS('ObjProd (2)'!$C$25-I999)&gt;=7)))</f>
        <v>34</v>
      </c>
      <c r="K999" s="10" t="str">
        <f>IF(I999="","",
IF(AND(DATEDIF(I999,'ObjProd (2)'!$C$25,"y")=0,DATEDIF(I999,'ObjProd (2)'!$C$25,"ym")=0,
   INT(('ObjProd (2)'!$C$25-EDATE(I999,DATEDIF(I999,'ObjProd (2)'!$C$25,"y")*12+DATEDIF(I999,'ObjProd (2)'!$C$25,"ym")))/7)=0),
   "&lt; 1 sem.",
   IF(DATEDIF(I999,'ObjProd (2)'!$C$25,"y")&gt;0,DATEDIF(I999,'ObjProd (2)'!$C$25,"y") &amp; " " &amp; IF(DATEDIF(I999,'ObjProd (2)'!$C$25,"y")=1,"an ","ans "),"") &amp;
   IF(DATEDIF(I999,'ObjProd (2)'!$C$25,"ym")&gt;0,DATEDIF(I999,'ObjProd (2)'!$C$25,"ym") &amp; " mois ", "") &amp;
   IF(INT(('ObjProd (2)'!$C$25-EDATE(I999,DATEDIF(I999,'ObjProd (2)'!$C$25,"y")*12+DATEDIF(I999,'ObjProd (2)'!$C$25,"ym")))/7)&gt;0,
      INT(('ObjProd (2)'!$C$25-EDATE(I999,DATEDIF(I999,'ObjProd (2)'!$C$25,"y")*12+DATEDIF(I999,'ObjProd (2)'!$C$25,"ym")))/7) &amp; " sem.",
      "")
)
)</f>
        <v>7 mois 4 sem.</v>
      </c>
      <c r="L999" s="11" t="str">
        <f t="shared" si="179"/>
        <v xml:space="preserve">XR1 </v>
      </c>
      <c r="M999" s="9">
        <f t="shared" si="175"/>
        <v>1</v>
      </c>
      <c r="N999" s="9" t="str" cm="1">
        <f t="array" aca="1" ref="N999" ca="1">LEFT(L999, IF(ISNUMBER(SUBSTITUTE(_xludf.MID(L999, 2, 1), ".", ",")), 1, 2))</f>
        <v>XR</v>
      </c>
      <c r="O999" s="19">
        <f t="shared" ca="1" si="181"/>
        <v>1</v>
      </c>
      <c r="P999" s="9" t="str">
        <f t="shared" ca="1" si="182"/>
        <v>E</v>
      </c>
      <c r="Q999" s="9">
        <f t="shared" ca="1" si="183"/>
        <v>1</v>
      </c>
      <c r="R999" s="9" t="str">
        <f t="shared" ca="1" si="176"/>
        <v>E1</v>
      </c>
      <c r="S999" t="str" cm="1">
        <f t="array" ref="S999">IF(ISBLANK(C999),"",IFERROR(INDEX(ListeSeries!$A$2:$A$1045, MATCH(1, (DatasScan!G999=ListeSeries!$B$2:$B$1045) * (DatasScan!H999&gt;=ListeSeries!$D$2:$D$1045) * (DatasScan!H999&lt;=ListeSeries!$E$2:$E$1045), 0)), "no match"))</f>
        <v>KENESI</v>
      </c>
      <c r="T999" s="7" t="str" cm="1">
        <f t="array" ref="T999">IF(ISBLANK(C999),"",IFERROR(INDEX(ListeSeries!$C$2:$C$1045, MATCH(1, (DatasScan!G999=ListeSeries!$B$2:$B$1045) * (DatasScan!H999&gt;=ListeSeries!$D$2:$D$1045) * (DatasScan!H999&lt;=ListeSeries!$E$2:$E$1045), 0)), "no match"))</f>
        <v>KHENEZI 12</v>
      </c>
      <c r="U999" s="11" t="str" cm="1">
        <f t="array" ref="U999">IF(ISBLANK(C999),"",IFERROR(INDEX(ListeSeries!$F$2:$F$1045, MATCH(1, (DatasScan!G999=ListeSeries!$B$2:$B$1045) * (DatasScan!H999&gt;=ListeSeries!$D$2:$D$1045) * (DatasScan!H999&lt;=ListeSeries!$E$2:$E$1045), 0)), "no match"))</f>
        <v>135-139</v>
      </c>
      <c r="X999" s="269"/>
    </row>
    <row r="1000" spans="1:24" x14ac:dyDescent="0.25">
      <c r="A1000" s="6" t="str">
        <f t="shared" si="177"/>
        <v>CHF hangar</v>
      </c>
      <c r="B1000" s="272" t="s">
        <v>2272</v>
      </c>
      <c r="C1000" s="190" t="s">
        <v>2258</v>
      </c>
      <c r="E1000" s="11">
        <v>1</v>
      </c>
      <c r="F1000" s="7" t="str">
        <f t="shared" si="180"/>
        <v>836020250121XR6</v>
      </c>
      <c r="G1000" s="21" t="str">
        <f>IF(ISBLANK(C1000),"",_xlfn.XLOOKUP(_xlfn.XLOOKUP(VALUE(LEFT(C1000,4)),Souches!$B$2:$B$15000,Souches!$E$2:$E$15000),Varietes!$B$2:$B$500,Varietes!$C$2:$C$500))</f>
        <v>KNES</v>
      </c>
      <c r="H1000" s="19">
        <f>IF(ISBLANK(C1000),"",_xlfn.XLOOKUP(VALUE(LEFT(C1000,4)),Souches!$B$2:$B$15000,Souches!$D$2:$D$15000))</f>
        <v>110</v>
      </c>
      <c r="I1000" s="10">
        <f t="shared" si="178"/>
        <v>45678</v>
      </c>
      <c r="J1000" s="19">
        <f>IF(I1000="","",INT(('ObjProd (2)'!$C$25-I1000)/7 * (ABS('ObjProd (2)'!$C$25-I1000)&gt;=7)))</f>
        <v>34</v>
      </c>
      <c r="K1000" s="10" t="str">
        <f>IF(I1000="","",
IF(AND(DATEDIF(I1000,'ObjProd (2)'!$C$25,"y")=0,DATEDIF(I1000,'ObjProd (2)'!$C$25,"ym")=0,
   INT(('ObjProd (2)'!$C$25-EDATE(I1000,DATEDIF(I1000,'ObjProd (2)'!$C$25,"y")*12+DATEDIF(I1000,'ObjProd (2)'!$C$25,"ym")))/7)=0),
   "&lt; 1 sem.",
   IF(DATEDIF(I1000,'ObjProd (2)'!$C$25,"y")&gt;0,DATEDIF(I1000,'ObjProd (2)'!$C$25,"y") &amp; " " &amp; IF(DATEDIF(I1000,'ObjProd (2)'!$C$25,"y")=1,"an ","ans "),"") &amp;
   IF(DATEDIF(I1000,'ObjProd (2)'!$C$25,"ym")&gt;0,DATEDIF(I1000,'ObjProd (2)'!$C$25,"ym") &amp; " mois ", "") &amp;
   IF(INT(('ObjProd (2)'!$C$25-EDATE(I1000,DATEDIF(I1000,'ObjProd (2)'!$C$25,"y")*12+DATEDIF(I1000,'ObjProd (2)'!$C$25,"ym")))/7)&gt;0,
      INT(('ObjProd (2)'!$C$25-EDATE(I1000,DATEDIF(I1000,'ObjProd (2)'!$C$25,"y")*12+DATEDIF(I1000,'ObjProd (2)'!$C$25,"ym")))/7) &amp; " sem.",
      "")
)
)</f>
        <v>7 mois 4 sem.</v>
      </c>
      <c r="L1000" s="11" t="str">
        <f t="shared" si="179"/>
        <v xml:space="preserve">XR6 </v>
      </c>
      <c r="M1000" s="9">
        <f t="shared" si="175"/>
        <v>1</v>
      </c>
      <c r="N1000" s="9" t="str" cm="1">
        <f t="array" aca="1" ref="N1000" ca="1">LEFT(L1000, IF(ISNUMBER(SUBSTITUTE(_xludf.MID(L1000, 2, 1), ".", ",")), 1, 2))</f>
        <v>XR</v>
      </c>
      <c r="O1000" s="19">
        <f t="shared" ca="1" si="181"/>
        <v>6</v>
      </c>
      <c r="P1000" s="9" t="str">
        <f t="shared" ca="1" si="182"/>
        <v>E</v>
      </c>
      <c r="Q1000" s="9">
        <f t="shared" ca="1" si="183"/>
        <v>6</v>
      </c>
      <c r="R1000" s="9" t="str">
        <f t="shared" ca="1" si="176"/>
        <v>E6</v>
      </c>
      <c r="S1000" t="str" cm="1">
        <f t="array" ref="S1000">IF(ISBLANK(C1000),"",IFERROR(INDEX(ListeSeries!$A$2:$A$1045, MATCH(1, (DatasScan!G1000=ListeSeries!$B$2:$B$1045) * (DatasScan!H1000&gt;=ListeSeries!$D$2:$D$1045) * (DatasScan!H1000&lt;=ListeSeries!$E$2:$E$1045), 0)), "no match"))</f>
        <v>KENESI</v>
      </c>
      <c r="T1000" s="7" t="str" cm="1">
        <f t="array" ref="T1000">IF(ISBLANK(C1000),"",IFERROR(INDEX(ListeSeries!$C$2:$C$1045, MATCH(1, (DatasScan!G1000=ListeSeries!$B$2:$B$1045) * (DatasScan!H1000&gt;=ListeSeries!$D$2:$D$1045) * (DatasScan!H1000&lt;=ListeSeries!$E$2:$E$1045), 0)), "no match"))</f>
        <v>KHENEZI 10</v>
      </c>
      <c r="U1000" s="11" t="str" cm="1">
        <f t="array" ref="U1000">IF(ISBLANK(C1000),"",IFERROR(INDEX(ListeSeries!$F$2:$F$1045, MATCH(1, (DatasScan!G1000=ListeSeries!$B$2:$B$1045) * (DatasScan!H1000&gt;=ListeSeries!$D$2:$D$1045) * (DatasScan!H1000&lt;=ListeSeries!$E$2:$E$1045), 0)), "no match"))</f>
        <v>95-114</v>
      </c>
      <c r="X1000" s="269"/>
    </row>
    <row r="1001" spans="1:24" x14ac:dyDescent="0.25">
      <c r="A1001" s="6" t="str">
        <f t="shared" si="177"/>
        <v>CHF hangar</v>
      </c>
      <c r="B1001" s="272" t="s">
        <v>2272</v>
      </c>
      <c r="C1001" s="190" t="s">
        <v>2259</v>
      </c>
      <c r="E1001" s="11">
        <v>4</v>
      </c>
      <c r="F1001" s="7" t="str">
        <f t="shared" si="180"/>
        <v>869320250123XR2</v>
      </c>
      <c r="G1001" s="21" t="str">
        <f>IF(ISBLANK(C1001),"",_xlfn.XLOOKUP(_xlfn.XLOOKUP(VALUE(LEFT(C1001,4)),Souches!$B$2:$B$15000,Souches!$E$2:$E$15000),Varietes!$B$2:$B$500,Varietes!$C$2:$C$500))</f>
        <v>KNES</v>
      </c>
      <c r="H1001" s="19">
        <f>IF(ISBLANK(C1001),"",_xlfn.XLOOKUP(VALUE(LEFT(C1001,4)),Souches!$B$2:$B$15000,Souches!$D$2:$D$15000))</f>
        <v>137</v>
      </c>
      <c r="I1001" s="10">
        <f t="shared" si="178"/>
        <v>45680</v>
      </c>
      <c r="J1001" s="19">
        <f>IF(I1001="","",INT(('ObjProd (2)'!$C$25-I1001)/7 * (ABS('ObjProd (2)'!$C$25-I1001)&gt;=7)))</f>
        <v>34</v>
      </c>
      <c r="K1001" s="10" t="str">
        <f>IF(I1001="","",
IF(AND(DATEDIF(I1001,'ObjProd (2)'!$C$25,"y")=0,DATEDIF(I1001,'ObjProd (2)'!$C$25,"ym")=0,
   INT(('ObjProd (2)'!$C$25-EDATE(I1001,DATEDIF(I1001,'ObjProd (2)'!$C$25,"y")*12+DATEDIF(I1001,'ObjProd (2)'!$C$25,"ym")))/7)=0),
   "&lt; 1 sem.",
   IF(DATEDIF(I1001,'ObjProd (2)'!$C$25,"y")&gt;0,DATEDIF(I1001,'ObjProd (2)'!$C$25,"y") &amp; " " &amp; IF(DATEDIF(I1001,'ObjProd (2)'!$C$25,"y")=1,"an ","ans "),"") &amp;
   IF(DATEDIF(I1001,'ObjProd (2)'!$C$25,"ym")&gt;0,DATEDIF(I1001,'ObjProd (2)'!$C$25,"ym") &amp; " mois ", "") &amp;
   IF(INT(('ObjProd (2)'!$C$25-EDATE(I1001,DATEDIF(I1001,'ObjProd (2)'!$C$25,"y")*12+DATEDIF(I1001,'ObjProd (2)'!$C$25,"ym")))/7)&gt;0,
      INT(('ObjProd (2)'!$C$25-EDATE(I1001,DATEDIF(I1001,'ObjProd (2)'!$C$25,"y")*12+DATEDIF(I1001,'ObjProd (2)'!$C$25,"ym")))/7) &amp; " sem.",
      "")
)
)</f>
        <v>7 mois 3 sem.</v>
      </c>
      <c r="L1001" s="11" t="str">
        <f t="shared" si="179"/>
        <v xml:space="preserve">XR2 </v>
      </c>
      <c r="M1001" s="9">
        <f t="shared" si="175"/>
        <v>4</v>
      </c>
      <c r="N1001" s="9" t="str" cm="1">
        <f t="array" aca="1" ref="N1001" ca="1">LEFT(L1001, IF(ISNUMBER(SUBSTITUTE(_xludf.MID(L1001, 2, 1), ".", ",")), 1, 2))</f>
        <v>XR</v>
      </c>
      <c r="O1001" s="19">
        <f t="shared" ca="1" si="181"/>
        <v>2</v>
      </c>
      <c r="P1001" s="9" t="str">
        <f t="shared" ca="1" si="182"/>
        <v>E</v>
      </c>
      <c r="Q1001" s="9">
        <f t="shared" ca="1" si="183"/>
        <v>2</v>
      </c>
      <c r="R1001" s="9" t="str">
        <f t="shared" ca="1" si="176"/>
        <v>E2</v>
      </c>
      <c r="S1001" t="str" cm="1">
        <f t="array" ref="S1001">IF(ISBLANK(C1001),"",IFERROR(INDEX(ListeSeries!$A$2:$A$1045, MATCH(1, (DatasScan!G1001=ListeSeries!$B$2:$B$1045) * (DatasScan!H1001&gt;=ListeSeries!$D$2:$D$1045) * (DatasScan!H1001&lt;=ListeSeries!$E$2:$E$1045), 0)), "no match"))</f>
        <v>KENESI</v>
      </c>
      <c r="T1001" s="7" t="str" cm="1">
        <f t="array" ref="T1001">IF(ISBLANK(C1001),"",IFERROR(INDEX(ListeSeries!$C$2:$C$1045, MATCH(1, (DatasScan!G1001=ListeSeries!$B$2:$B$1045) * (DatasScan!H1001&gt;=ListeSeries!$D$2:$D$1045) * (DatasScan!H1001&lt;=ListeSeries!$E$2:$E$1045), 0)), "no match"))</f>
        <v>KHENEZI 12</v>
      </c>
      <c r="U1001" s="11" t="str" cm="1">
        <f t="array" ref="U1001">IF(ISBLANK(C1001),"",IFERROR(INDEX(ListeSeries!$F$2:$F$1045, MATCH(1, (DatasScan!G1001=ListeSeries!$B$2:$B$1045) * (DatasScan!H1001&gt;=ListeSeries!$D$2:$D$1045) * (DatasScan!H1001&lt;=ListeSeries!$E$2:$E$1045), 0)), "no match"))</f>
        <v>135-139</v>
      </c>
      <c r="X1001" s="269"/>
    </row>
    <row r="1002" spans="1:24" x14ac:dyDescent="0.25">
      <c r="A1002" s="6" t="str">
        <f t="shared" si="177"/>
        <v>CHF hangar</v>
      </c>
      <c r="B1002" s="272" t="s">
        <v>2272</v>
      </c>
      <c r="C1002" s="190" t="s">
        <v>2257</v>
      </c>
      <c r="E1002" s="11">
        <v>2</v>
      </c>
      <c r="F1002" s="7" t="str">
        <f t="shared" si="180"/>
        <v>869320250120XR1</v>
      </c>
      <c r="G1002" s="21" t="str">
        <f>IF(ISBLANK(C1002),"",_xlfn.XLOOKUP(_xlfn.XLOOKUP(VALUE(LEFT(C1002,4)),Souches!$B$2:$B$15000,Souches!$E$2:$E$15000),Varietes!$B$2:$B$500,Varietes!$C$2:$C$500))</f>
        <v>KNES</v>
      </c>
      <c r="H1002" s="19">
        <f>IF(ISBLANK(C1002),"",_xlfn.XLOOKUP(VALUE(LEFT(C1002,4)),Souches!$B$2:$B$15000,Souches!$D$2:$D$15000))</f>
        <v>137</v>
      </c>
      <c r="I1002" s="10">
        <f t="shared" si="178"/>
        <v>45677</v>
      </c>
      <c r="J1002" s="19">
        <f>IF(I1002="","",INT(('ObjProd (2)'!$C$25-I1002)/7 * (ABS('ObjProd (2)'!$C$25-I1002)&gt;=7)))</f>
        <v>34</v>
      </c>
      <c r="K1002" s="10" t="str">
        <f>IF(I1002="","",
IF(AND(DATEDIF(I1002,'ObjProd (2)'!$C$25,"y")=0,DATEDIF(I1002,'ObjProd (2)'!$C$25,"ym")=0,
   INT(('ObjProd (2)'!$C$25-EDATE(I1002,DATEDIF(I1002,'ObjProd (2)'!$C$25,"y")*12+DATEDIF(I1002,'ObjProd (2)'!$C$25,"ym")))/7)=0),
   "&lt; 1 sem.",
   IF(DATEDIF(I1002,'ObjProd (2)'!$C$25,"y")&gt;0,DATEDIF(I1002,'ObjProd (2)'!$C$25,"y") &amp; " " &amp; IF(DATEDIF(I1002,'ObjProd (2)'!$C$25,"y")=1,"an ","ans "),"") &amp;
   IF(DATEDIF(I1002,'ObjProd (2)'!$C$25,"ym")&gt;0,DATEDIF(I1002,'ObjProd (2)'!$C$25,"ym") &amp; " mois ", "") &amp;
   IF(INT(('ObjProd (2)'!$C$25-EDATE(I1002,DATEDIF(I1002,'ObjProd (2)'!$C$25,"y")*12+DATEDIF(I1002,'ObjProd (2)'!$C$25,"ym")))/7)&gt;0,
      INT(('ObjProd (2)'!$C$25-EDATE(I1002,DATEDIF(I1002,'ObjProd (2)'!$C$25,"y")*12+DATEDIF(I1002,'ObjProd (2)'!$C$25,"ym")))/7) &amp; " sem.",
      "")
)
)</f>
        <v>7 mois 4 sem.</v>
      </c>
      <c r="L1002" s="11" t="str">
        <f t="shared" si="179"/>
        <v xml:space="preserve">XR1 </v>
      </c>
      <c r="M1002" s="9">
        <f t="shared" si="175"/>
        <v>2</v>
      </c>
      <c r="N1002" s="9" t="str" cm="1">
        <f t="array" aca="1" ref="N1002" ca="1">LEFT(L1002, IF(ISNUMBER(SUBSTITUTE(_xludf.MID(L1002, 2, 1), ".", ",")), 1, 2))</f>
        <v>XR</v>
      </c>
      <c r="O1002" s="19">
        <f t="shared" ca="1" si="181"/>
        <v>1</v>
      </c>
      <c r="P1002" s="9" t="str">
        <f t="shared" ca="1" si="182"/>
        <v>E</v>
      </c>
      <c r="Q1002" s="9">
        <f t="shared" ca="1" si="183"/>
        <v>1</v>
      </c>
      <c r="R1002" s="9" t="str">
        <f t="shared" ca="1" si="176"/>
        <v>E1</v>
      </c>
      <c r="S1002" t="str" cm="1">
        <f t="array" ref="S1002">IF(ISBLANK(C1002),"",IFERROR(INDEX(ListeSeries!$A$2:$A$1045, MATCH(1, (DatasScan!G1002=ListeSeries!$B$2:$B$1045) * (DatasScan!H1002&gt;=ListeSeries!$D$2:$D$1045) * (DatasScan!H1002&lt;=ListeSeries!$E$2:$E$1045), 0)), "no match"))</f>
        <v>KENESI</v>
      </c>
      <c r="T1002" s="7" t="str" cm="1">
        <f t="array" ref="T1002">IF(ISBLANK(C1002),"",IFERROR(INDEX(ListeSeries!$C$2:$C$1045, MATCH(1, (DatasScan!G1002=ListeSeries!$B$2:$B$1045) * (DatasScan!H1002&gt;=ListeSeries!$D$2:$D$1045) * (DatasScan!H1002&lt;=ListeSeries!$E$2:$E$1045), 0)), "no match"))</f>
        <v>KHENEZI 12</v>
      </c>
      <c r="U1002" s="11" t="str" cm="1">
        <f t="array" ref="U1002">IF(ISBLANK(C1002),"",IFERROR(INDEX(ListeSeries!$F$2:$F$1045, MATCH(1, (DatasScan!G1002=ListeSeries!$B$2:$B$1045) * (DatasScan!H1002&gt;=ListeSeries!$D$2:$D$1045) * (DatasScan!H1002&lt;=ListeSeries!$E$2:$E$1045), 0)), "no match"))</f>
        <v>135-139</v>
      </c>
      <c r="X1002" s="269"/>
    </row>
    <row r="1003" spans="1:24" x14ac:dyDescent="0.25">
      <c r="A1003" s="6" t="str">
        <f t="shared" si="177"/>
        <v>CHF hangar</v>
      </c>
      <c r="B1003" s="272" t="s">
        <v>2272</v>
      </c>
      <c r="C1003" s="190" t="s">
        <v>2260</v>
      </c>
      <c r="E1003" s="11">
        <v>2</v>
      </c>
      <c r="F1003" s="7" t="str">
        <f t="shared" si="180"/>
        <v>869320250121XR3</v>
      </c>
      <c r="G1003" s="21" t="str">
        <f>IF(ISBLANK(C1003),"",_xlfn.XLOOKUP(_xlfn.XLOOKUP(VALUE(LEFT(C1003,4)),Souches!$B$2:$B$15000,Souches!$E$2:$E$15000),Varietes!$B$2:$B$500,Varietes!$C$2:$C$500))</f>
        <v>KNES</v>
      </c>
      <c r="H1003" s="19">
        <f>IF(ISBLANK(C1003),"",_xlfn.XLOOKUP(VALUE(LEFT(C1003,4)),Souches!$B$2:$B$15000,Souches!$D$2:$D$15000))</f>
        <v>137</v>
      </c>
      <c r="I1003" s="10">
        <f t="shared" si="178"/>
        <v>45678</v>
      </c>
      <c r="J1003" s="19">
        <f>IF(I1003="","",INT(('ObjProd (2)'!$C$25-I1003)/7 * (ABS('ObjProd (2)'!$C$25-I1003)&gt;=7)))</f>
        <v>34</v>
      </c>
      <c r="K1003" s="10" t="str">
        <f>IF(I1003="","",
IF(AND(DATEDIF(I1003,'ObjProd (2)'!$C$25,"y")=0,DATEDIF(I1003,'ObjProd (2)'!$C$25,"ym")=0,
   INT(('ObjProd (2)'!$C$25-EDATE(I1003,DATEDIF(I1003,'ObjProd (2)'!$C$25,"y")*12+DATEDIF(I1003,'ObjProd (2)'!$C$25,"ym")))/7)=0),
   "&lt; 1 sem.",
   IF(DATEDIF(I1003,'ObjProd (2)'!$C$25,"y")&gt;0,DATEDIF(I1003,'ObjProd (2)'!$C$25,"y") &amp; " " &amp; IF(DATEDIF(I1003,'ObjProd (2)'!$C$25,"y")=1,"an ","ans "),"") &amp;
   IF(DATEDIF(I1003,'ObjProd (2)'!$C$25,"ym")&gt;0,DATEDIF(I1003,'ObjProd (2)'!$C$25,"ym") &amp; " mois ", "") &amp;
   IF(INT(('ObjProd (2)'!$C$25-EDATE(I1003,DATEDIF(I1003,'ObjProd (2)'!$C$25,"y")*12+DATEDIF(I1003,'ObjProd (2)'!$C$25,"ym")))/7)&gt;0,
      INT(('ObjProd (2)'!$C$25-EDATE(I1003,DATEDIF(I1003,'ObjProd (2)'!$C$25,"y")*12+DATEDIF(I1003,'ObjProd (2)'!$C$25,"ym")))/7) &amp; " sem.",
      "")
)
)</f>
        <v>7 mois 4 sem.</v>
      </c>
      <c r="L1003" s="11" t="str">
        <f t="shared" si="179"/>
        <v xml:space="preserve">XR3 </v>
      </c>
      <c r="M1003" s="9">
        <f t="shared" si="175"/>
        <v>2</v>
      </c>
      <c r="N1003" s="9" t="str" cm="1">
        <f t="array" aca="1" ref="N1003" ca="1">LEFT(L1003, IF(ISNUMBER(SUBSTITUTE(_xludf.MID(L1003, 2, 1), ".", ",")), 1, 2))</f>
        <v>XR</v>
      </c>
      <c r="O1003" s="19">
        <f t="shared" ca="1" si="181"/>
        <v>3</v>
      </c>
      <c r="P1003" s="9" t="str">
        <f t="shared" ca="1" si="182"/>
        <v>E</v>
      </c>
      <c r="Q1003" s="9">
        <f t="shared" ca="1" si="183"/>
        <v>3</v>
      </c>
      <c r="R1003" s="9" t="str">
        <f t="shared" ca="1" si="176"/>
        <v>E3</v>
      </c>
      <c r="S1003" t="str" cm="1">
        <f t="array" ref="S1003">IF(ISBLANK(C1003),"",IFERROR(INDEX(ListeSeries!$A$2:$A$1045, MATCH(1, (DatasScan!G1003=ListeSeries!$B$2:$B$1045) * (DatasScan!H1003&gt;=ListeSeries!$D$2:$D$1045) * (DatasScan!H1003&lt;=ListeSeries!$E$2:$E$1045), 0)), "no match"))</f>
        <v>KENESI</v>
      </c>
      <c r="T1003" s="7" t="str" cm="1">
        <f t="array" ref="T1003">IF(ISBLANK(C1003),"",IFERROR(INDEX(ListeSeries!$C$2:$C$1045, MATCH(1, (DatasScan!G1003=ListeSeries!$B$2:$B$1045) * (DatasScan!H1003&gt;=ListeSeries!$D$2:$D$1045) * (DatasScan!H1003&lt;=ListeSeries!$E$2:$E$1045), 0)), "no match"))</f>
        <v>KHENEZI 12</v>
      </c>
      <c r="U1003" s="11" t="str" cm="1">
        <f t="array" ref="U1003">IF(ISBLANK(C1003),"",IFERROR(INDEX(ListeSeries!$F$2:$F$1045, MATCH(1, (DatasScan!G1003=ListeSeries!$B$2:$B$1045) * (DatasScan!H1003&gt;=ListeSeries!$D$2:$D$1045) * (DatasScan!H1003&lt;=ListeSeries!$E$2:$E$1045), 0)), "no match"))</f>
        <v>135-139</v>
      </c>
      <c r="X1003" s="269"/>
    </row>
    <row r="1004" spans="1:24" x14ac:dyDescent="0.25">
      <c r="A1004" s="6" t="str">
        <f t="shared" si="177"/>
        <v>CHF hangar</v>
      </c>
      <c r="B1004" s="272" t="s">
        <v>2272</v>
      </c>
      <c r="C1004" s="190" t="s">
        <v>2261</v>
      </c>
      <c r="E1004" s="11">
        <v>1</v>
      </c>
      <c r="F1004" s="7" t="str">
        <f t="shared" si="180"/>
        <v>836020250129XR4</v>
      </c>
      <c r="G1004" s="21" t="str">
        <f>IF(ISBLANK(C1004),"",_xlfn.XLOOKUP(_xlfn.XLOOKUP(VALUE(LEFT(C1004,4)),Souches!$B$2:$B$15000,Souches!$E$2:$E$15000),Varietes!$B$2:$B$500,Varietes!$C$2:$C$500))</f>
        <v>KNES</v>
      </c>
      <c r="H1004" s="19">
        <f>IF(ISBLANK(C1004),"",_xlfn.XLOOKUP(VALUE(LEFT(C1004,4)),Souches!$B$2:$B$15000,Souches!$D$2:$D$15000))</f>
        <v>110</v>
      </c>
      <c r="I1004" s="10">
        <f t="shared" si="178"/>
        <v>45686</v>
      </c>
      <c r="J1004" s="19">
        <f>IF(I1004="","",INT(('ObjProd (2)'!$C$25-I1004)/7 * (ABS('ObjProd (2)'!$C$25-I1004)&gt;=7)))</f>
        <v>33</v>
      </c>
      <c r="K1004" s="10" t="str">
        <f>IF(I1004="","",
IF(AND(DATEDIF(I1004,'ObjProd (2)'!$C$25,"y")=0,DATEDIF(I1004,'ObjProd (2)'!$C$25,"ym")=0,
   INT(('ObjProd (2)'!$C$25-EDATE(I1004,DATEDIF(I1004,'ObjProd (2)'!$C$25,"y")*12+DATEDIF(I1004,'ObjProd (2)'!$C$25,"ym")))/7)=0),
   "&lt; 1 sem.",
   IF(DATEDIF(I1004,'ObjProd (2)'!$C$25,"y")&gt;0,DATEDIF(I1004,'ObjProd (2)'!$C$25,"y") &amp; " " &amp; IF(DATEDIF(I1004,'ObjProd (2)'!$C$25,"y")=1,"an ","ans "),"") &amp;
   IF(DATEDIF(I1004,'ObjProd (2)'!$C$25,"ym")&gt;0,DATEDIF(I1004,'ObjProd (2)'!$C$25,"ym") &amp; " mois ", "") &amp;
   IF(INT(('ObjProd (2)'!$C$25-EDATE(I1004,DATEDIF(I1004,'ObjProd (2)'!$C$25,"y")*12+DATEDIF(I1004,'ObjProd (2)'!$C$25,"ym")))/7)&gt;0,
      INT(('ObjProd (2)'!$C$25-EDATE(I1004,DATEDIF(I1004,'ObjProd (2)'!$C$25,"y")*12+DATEDIF(I1004,'ObjProd (2)'!$C$25,"ym")))/7) &amp; " sem.",
      "")
)
)</f>
        <v>7 mois 2 sem.</v>
      </c>
      <c r="L1004" s="11" t="str">
        <f t="shared" si="179"/>
        <v xml:space="preserve">XR4 </v>
      </c>
      <c r="M1004" s="9">
        <f t="shared" si="175"/>
        <v>1</v>
      </c>
      <c r="N1004" s="9" t="str" cm="1">
        <f t="array" aca="1" ref="N1004" ca="1">LEFT(L1004, IF(ISNUMBER(SUBSTITUTE(_xludf.MID(L1004, 2, 1), ".", ",")), 1, 2))</f>
        <v>XR</v>
      </c>
      <c r="O1004" s="19">
        <f t="shared" ca="1" si="181"/>
        <v>4</v>
      </c>
      <c r="P1004" s="9" t="str">
        <f t="shared" ca="1" si="182"/>
        <v>E</v>
      </c>
      <c r="Q1004" s="9">
        <f t="shared" ca="1" si="183"/>
        <v>4</v>
      </c>
      <c r="R1004" s="9" t="str">
        <f t="shared" ca="1" si="176"/>
        <v>E4</v>
      </c>
      <c r="S1004" t="str" cm="1">
        <f t="array" ref="S1004">IF(ISBLANK(C1004),"",IFERROR(INDEX(ListeSeries!$A$2:$A$1045, MATCH(1, (DatasScan!G1004=ListeSeries!$B$2:$B$1045) * (DatasScan!H1004&gt;=ListeSeries!$D$2:$D$1045) * (DatasScan!H1004&lt;=ListeSeries!$E$2:$E$1045), 0)), "no match"))</f>
        <v>KENESI</v>
      </c>
      <c r="T1004" s="7" t="str" cm="1">
        <f t="array" ref="T1004">IF(ISBLANK(C1004),"",IFERROR(INDEX(ListeSeries!$C$2:$C$1045, MATCH(1, (DatasScan!G1004=ListeSeries!$B$2:$B$1045) * (DatasScan!H1004&gt;=ListeSeries!$D$2:$D$1045) * (DatasScan!H1004&lt;=ListeSeries!$E$2:$E$1045), 0)), "no match"))</f>
        <v>KHENEZI 10</v>
      </c>
      <c r="U1004" s="11" t="str" cm="1">
        <f t="array" ref="U1004">IF(ISBLANK(C1004),"",IFERROR(INDEX(ListeSeries!$F$2:$F$1045, MATCH(1, (DatasScan!G1004=ListeSeries!$B$2:$B$1045) * (DatasScan!H1004&gt;=ListeSeries!$D$2:$D$1045) * (DatasScan!H1004&lt;=ListeSeries!$E$2:$E$1045), 0)), "no match"))</f>
        <v>95-114</v>
      </c>
      <c r="X1004" s="269"/>
    </row>
    <row r="1005" spans="1:24" x14ac:dyDescent="0.25">
      <c r="A1005" s="6" t="str">
        <f t="shared" si="177"/>
        <v>CHF hangar</v>
      </c>
      <c r="B1005" s="272" t="s">
        <v>2272</v>
      </c>
      <c r="C1005" s="190" t="s">
        <v>2261</v>
      </c>
      <c r="E1005" s="11">
        <v>7</v>
      </c>
      <c r="F1005" s="7" t="str">
        <f t="shared" si="180"/>
        <v>836020250129XR4</v>
      </c>
      <c r="G1005" s="21" t="str">
        <f>IF(ISBLANK(C1005),"",_xlfn.XLOOKUP(_xlfn.XLOOKUP(VALUE(LEFT(C1005,4)),Souches!$B$2:$B$15000,Souches!$E$2:$E$15000),Varietes!$B$2:$B$500,Varietes!$C$2:$C$500))</f>
        <v>KNES</v>
      </c>
      <c r="H1005" s="19">
        <f>IF(ISBLANK(C1005),"",_xlfn.XLOOKUP(VALUE(LEFT(C1005,4)),Souches!$B$2:$B$15000,Souches!$D$2:$D$15000))</f>
        <v>110</v>
      </c>
      <c r="I1005" s="10">
        <f t="shared" si="178"/>
        <v>45686</v>
      </c>
      <c r="J1005" s="19">
        <f>IF(I1005="","",INT(('ObjProd (2)'!$C$25-I1005)/7 * (ABS('ObjProd (2)'!$C$25-I1005)&gt;=7)))</f>
        <v>33</v>
      </c>
      <c r="K1005" s="10" t="str">
        <f>IF(I1005="","",
IF(AND(DATEDIF(I1005,'ObjProd (2)'!$C$25,"y")=0,DATEDIF(I1005,'ObjProd (2)'!$C$25,"ym")=0,
   INT(('ObjProd (2)'!$C$25-EDATE(I1005,DATEDIF(I1005,'ObjProd (2)'!$C$25,"y")*12+DATEDIF(I1005,'ObjProd (2)'!$C$25,"ym")))/7)=0),
   "&lt; 1 sem.",
   IF(DATEDIF(I1005,'ObjProd (2)'!$C$25,"y")&gt;0,DATEDIF(I1005,'ObjProd (2)'!$C$25,"y") &amp; " " &amp; IF(DATEDIF(I1005,'ObjProd (2)'!$C$25,"y")=1,"an ","ans "),"") &amp;
   IF(DATEDIF(I1005,'ObjProd (2)'!$C$25,"ym")&gt;0,DATEDIF(I1005,'ObjProd (2)'!$C$25,"ym") &amp; " mois ", "") &amp;
   IF(INT(('ObjProd (2)'!$C$25-EDATE(I1005,DATEDIF(I1005,'ObjProd (2)'!$C$25,"y")*12+DATEDIF(I1005,'ObjProd (2)'!$C$25,"ym")))/7)&gt;0,
      INT(('ObjProd (2)'!$C$25-EDATE(I1005,DATEDIF(I1005,'ObjProd (2)'!$C$25,"y")*12+DATEDIF(I1005,'ObjProd (2)'!$C$25,"ym")))/7) &amp; " sem.",
      "")
)
)</f>
        <v>7 mois 2 sem.</v>
      </c>
      <c r="L1005" s="11" t="str">
        <f t="shared" si="179"/>
        <v xml:space="preserve">XR4 </v>
      </c>
      <c r="M1005" s="9">
        <f t="shared" si="175"/>
        <v>7</v>
      </c>
      <c r="N1005" s="9" t="str" cm="1">
        <f t="array" aca="1" ref="N1005" ca="1">LEFT(L1005, IF(ISNUMBER(SUBSTITUTE(_xludf.MID(L1005, 2, 1), ".", ",")), 1, 2))</f>
        <v>XR</v>
      </c>
      <c r="O1005" s="19">
        <f t="shared" ca="1" si="181"/>
        <v>4</v>
      </c>
      <c r="P1005" s="9" t="str">
        <f t="shared" ca="1" si="182"/>
        <v>E</v>
      </c>
      <c r="Q1005" s="9">
        <f t="shared" ca="1" si="183"/>
        <v>4</v>
      </c>
      <c r="R1005" s="9" t="str">
        <f t="shared" ca="1" si="176"/>
        <v>E4</v>
      </c>
      <c r="S1005" t="str" cm="1">
        <f t="array" ref="S1005">IF(ISBLANK(C1005),"",IFERROR(INDEX(ListeSeries!$A$2:$A$1045, MATCH(1, (DatasScan!G1005=ListeSeries!$B$2:$B$1045) * (DatasScan!H1005&gt;=ListeSeries!$D$2:$D$1045) * (DatasScan!H1005&lt;=ListeSeries!$E$2:$E$1045), 0)), "no match"))</f>
        <v>KENESI</v>
      </c>
      <c r="T1005" s="7" t="str" cm="1">
        <f t="array" ref="T1005">IF(ISBLANK(C1005),"",IFERROR(INDEX(ListeSeries!$C$2:$C$1045, MATCH(1, (DatasScan!G1005=ListeSeries!$B$2:$B$1045) * (DatasScan!H1005&gt;=ListeSeries!$D$2:$D$1045) * (DatasScan!H1005&lt;=ListeSeries!$E$2:$E$1045), 0)), "no match"))</f>
        <v>KHENEZI 10</v>
      </c>
      <c r="U1005" s="11" t="str" cm="1">
        <f t="array" ref="U1005">IF(ISBLANK(C1005),"",IFERROR(INDEX(ListeSeries!$F$2:$F$1045, MATCH(1, (DatasScan!G1005=ListeSeries!$B$2:$B$1045) * (DatasScan!H1005&gt;=ListeSeries!$D$2:$D$1045) * (DatasScan!H1005&lt;=ListeSeries!$E$2:$E$1045), 0)), "no match"))</f>
        <v>95-114</v>
      </c>
      <c r="X1005" s="269"/>
    </row>
    <row r="1006" spans="1:24" x14ac:dyDescent="0.25">
      <c r="A1006" s="6" t="str">
        <f t="shared" si="177"/>
        <v>CHF hangar</v>
      </c>
      <c r="B1006" s="272" t="s">
        <v>2272</v>
      </c>
      <c r="C1006" s="190" t="s">
        <v>2262</v>
      </c>
      <c r="E1006" s="11">
        <v>2</v>
      </c>
      <c r="F1006" s="7" t="str">
        <f t="shared" si="180"/>
        <v>857220250121R 0</v>
      </c>
      <c r="G1006" s="21" t="str">
        <f>IF(ISBLANK(C1006),"",_xlfn.XLOOKUP(_xlfn.XLOOKUP(VALUE(LEFT(C1006,4)),Souches!$B$2:$B$15000,Souches!$E$2:$E$15000),Varietes!$B$2:$B$500,Varietes!$C$2:$C$500))</f>
        <v>AMZLY</v>
      </c>
      <c r="H1006" s="19">
        <f>IF(ISBLANK(C1006),"",_xlfn.XLOOKUP(VALUE(LEFT(C1006,4)),Souches!$B$2:$B$15000,Souches!$D$2:$D$15000))</f>
        <v>32</v>
      </c>
      <c r="I1006" s="10">
        <f t="shared" si="178"/>
        <v>45678</v>
      </c>
      <c r="J1006" s="19">
        <f>IF(I1006="","",INT(('ObjProd (2)'!$C$25-I1006)/7 * (ABS('ObjProd (2)'!$C$25-I1006)&gt;=7)))</f>
        <v>34</v>
      </c>
      <c r="K1006" s="10" t="str">
        <f>IF(I1006="","",
IF(AND(DATEDIF(I1006,'ObjProd (2)'!$C$25,"y")=0,DATEDIF(I1006,'ObjProd (2)'!$C$25,"ym")=0,
   INT(('ObjProd (2)'!$C$25-EDATE(I1006,DATEDIF(I1006,'ObjProd (2)'!$C$25,"y")*12+DATEDIF(I1006,'ObjProd (2)'!$C$25,"ym")))/7)=0),
   "&lt; 1 sem.",
   IF(DATEDIF(I1006,'ObjProd (2)'!$C$25,"y")&gt;0,DATEDIF(I1006,'ObjProd (2)'!$C$25,"y") &amp; " " &amp; IF(DATEDIF(I1006,'ObjProd (2)'!$C$25,"y")=1,"an ","ans "),"") &amp;
   IF(DATEDIF(I1006,'ObjProd (2)'!$C$25,"ym")&gt;0,DATEDIF(I1006,'ObjProd (2)'!$C$25,"ym") &amp; " mois ", "") &amp;
   IF(INT(('ObjProd (2)'!$C$25-EDATE(I1006,DATEDIF(I1006,'ObjProd (2)'!$C$25,"y")*12+DATEDIF(I1006,'ObjProd (2)'!$C$25,"ym")))/7)&gt;0,
      INT(('ObjProd (2)'!$C$25-EDATE(I1006,DATEDIF(I1006,'ObjProd (2)'!$C$25,"y")*12+DATEDIF(I1006,'ObjProd (2)'!$C$25,"ym")))/7) &amp; " sem.",
      "")
)
)</f>
        <v>7 mois 4 sem.</v>
      </c>
      <c r="L1006" s="11" t="str">
        <f t="shared" si="179"/>
        <v xml:space="preserve">R 0 </v>
      </c>
      <c r="M1006" s="9">
        <f t="shared" si="175"/>
        <v>2</v>
      </c>
      <c r="N1006" s="9" t="str" cm="1">
        <f t="array" aca="1" ref="N1006" ca="1">LEFT(L1006, IF(ISNUMBER(SUBSTITUTE(_xludf.MID(L1006, 2, 1), ".", ",")), 1, 2))</f>
        <v xml:space="preserve">R </v>
      </c>
      <c r="O1006" s="19">
        <f t="shared" ca="1" si="181"/>
        <v>0</v>
      </c>
      <c r="P1006" s="9" t="str">
        <f t="shared" ca="1" si="182"/>
        <v>R</v>
      </c>
      <c r="Q1006" s="9">
        <f t="shared" ca="1" si="183"/>
        <v>0</v>
      </c>
      <c r="R1006" s="9" t="str">
        <f t="shared" ca="1" si="176"/>
        <v>R0</v>
      </c>
      <c r="S1006" t="str" cm="1">
        <f t="array" ref="S1006">IF(ISBLANK(C1006),"",IFERROR(INDEX(ListeSeries!$A$2:$A$1045, MATCH(1, (DatasScan!G1006=ListeSeries!$B$2:$B$1045) * (DatasScan!H1006&gt;=ListeSeries!$D$2:$D$1045) * (DatasScan!H1006&lt;=ListeSeries!$E$2:$E$1045), 0)), "no match"))</f>
        <v>ZAMLI</v>
      </c>
      <c r="T1006" s="7" t="str" cm="1">
        <f t="array" ref="T1006">IF(ISBLANK(C1006),"",IFERROR(INDEX(ListeSeries!$C$2:$C$1045, MATCH(1, (DatasScan!G1006=ListeSeries!$B$2:$B$1045) * (DatasScan!H1006&gt;=ListeSeries!$D$2:$D$1045) * (DatasScan!H1006&lt;=ListeSeries!$E$2:$E$1045), 0)), "no match"))</f>
        <v>ZAMLI 2</v>
      </c>
      <c r="U1006" s="11" t="str" cm="1">
        <f t="array" ref="U1006">IF(ISBLANK(C1006),"",IFERROR(INDEX(ListeSeries!$F$2:$F$1045, MATCH(1, (DatasScan!G1006=ListeSeries!$B$2:$B$1045) * (DatasScan!H1006&gt;=ListeSeries!$D$2:$D$1045) * (DatasScan!H1006&lt;=ListeSeries!$E$2:$E$1045), 0)), "no match"))</f>
        <v>30-34</v>
      </c>
      <c r="X1006" s="269"/>
    </row>
    <row r="1007" spans="1:24" x14ac:dyDescent="0.25">
      <c r="A1007" s="6" t="str">
        <f t="shared" si="177"/>
        <v>CHF hangar</v>
      </c>
      <c r="B1007" s="272" t="s">
        <v>2272</v>
      </c>
      <c r="C1007" s="190" t="s">
        <v>2263</v>
      </c>
      <c r="E1007" s="11">
        <v>2</v>
      </c>
      <c r="F1007" s="7" t="str">
        <f t="shared" si="180"/>
        <v>828720250123R 1</v>
      </c>
      <c r="G1007" s="21" t="str">
        <f>IF(ISBLANK(C1007),"",_xlfn.XLOOKUP(_xlfn.XLOOKUP(VALUE(LEFT(C1007,4)),Souches!$B$2:$B$15000,Souches!$E$2:$E$15000),Varietes!$B$2:$B$500,Varietes!$C$2:$C$500))</f>
        <v>GND</v>
      </c>
      <c r="H1007" s="19">
        <f>IF(ISBLANK(C1007),"",_xlfn.XLOOKUP(VALUE(LEFT(C1007,4)),Souches!$B$2:$B$15000,Souches!$D$2:$D$15000))</f>
        <v>12</v>
      </c>
      <c r="I1007" s="10">
        <f t="shared" si="178"/>
        <v>45680</v>
      </c>
      <c r="J1007" s="19">
        <f>IF(I1007="","",INT(('ObjProd (2)'!$C$25-I1007)/7 * (ABS('ObjProd (2)'!$C$25-I1007)&gt;=7)))</f>
        <v>34</v>
      </c>
      <c r="K1007" s="10" t="str">
        <f>IF(I1007="","",
IF(AND(DATEDIF(I1007,'ObjProd (2)'!$C$25,"y")=0,DATEDIF(I1007,'ObjProd (2)'!$C$25,"ym")=0,
   INT(('ObjProd (2)'!$C$25-EDATE(I1007,DATEDIF(I1007,'ObjProd (2)'!$C$25,"y")*12+DATEDIF(I1007,'ObjProd (2)'!$C$25,"ym")))/7)=0),
   "&lt; 1 sem.",
   IF(DATEDIF(I1007,'ObjProd (2)'!$C$25,"y")&gt;0,DATEDIF(I1007,'ObjProd (2)'!$C$25,"y") &amp; " " &amp; IF(DATEDIF(I1007,'ObjProd (2)'!$C$25,"y")=1,"an ","ans "),"") &amp;
   IF(DATEDIF(I1007,'ObjProd (2)'!$C$25,"ym")&gt;0,DATEDIF(I1007,'ObjProd (2)'!$C$25,"ym") &amp; " mois ", "") &amp;
   IF(INT(('ObjProd (2)'!$C$25-EDATE(I1007,DATEDIF(I1007,'ObjProd (2)'!$C$25,"y")*12+DATEDIF(I1007,'ObjProd (2)'!$C$25,"ym")))/7)&gt;0,
      INT(('ObjProd (2)'!$C$25-EDATE(I1007,DATEDIF(I1007,'ObjProd (2)'!$C$25,"y")*12+DATEDIF(I1007,'ObjProd (2)'!$C$25,"ym")))/7) &amp; " sem.",
      "")
)
)</f>
        <v>7 mois 3 sem.</v>
      </c>
      <c r="L1007" s="11" t="str">
        <f t="shared" si="179"/>
        <v xml:space="preserve">R 1 </v>
      </c>
      <c r="M1007" s="9">
        <f t="shared" si="175"/>
        <v>2</v>
      </c>
      <c r="N1007" s="9" t="str" cm="1">
        <f t="array" aca="1" ref="N1007" ca="1">LEFT(L1007, IF(ISNUMBER(SUBSTITUTE(_xludf.MID(L1007, 2, 1), ".", ",")), 1, 2))</f>
        <v xml:space="preserve">R </v>
      </c>
      <c r="O1007" s="19">
        <f t="shared" ca="1" si="181"/>
        <v>1</v>
      </c>
      <c r="P1007" s="9" t="str">
        <f t="shared" ca="1" si="182"/>
        <v>R</v>
      </c>
      <c r="Q1007" s="9">
        <f t="shared" ca="1" si="183"/>
        <v>0</v>
      </c>
      <c r="R1007" s="9" t="str">
        <f t="shared" ca="1" si="176"/>
        <v>R0</v>
      </c>
      <c r="S1007" t="str" cm="1">
        <f t="array" ref="S1007">IF(ISBLANK(C1007),"",IFERROR(INDEX(ListeSeries!$A$2:$A$1045, MATCH(1, (DatasScan!G1007=ListeSeries!$B$2:$B$1045) * (DatasScan!H1007&gt;=ListeSeries!$D$2:$D$1045) * (DatasScan!H1007&lt;=ListeSeries!$E$2:$E$1045), 0)), "no match"))</f>
        <v>GANDA</v>
      </c>
      <c r="T1007" s="7" t="str" cm="1">
        <f t="array" ref="T1007">IF(ISBLANK(C1007),"",IFERROR(INDEX(ListeSeries!$C$2:$C$1045, MATCH(1, (DatasScan!G1007=ListeSeries!$B$2:$B$1045) * (DatasScan!H1007&gt;=ListeSeries!$D$2:$D$1045) * (DatasScan!H1007&lt;=ListeSeries!$E$2:$E$1045), 0)), "no match"))</f>
        <v>GANDA 4</v>
      </c>
      <c r="U1007" s="11" t="str" cm="1">
        <f t="array" ref="U1007">IF(ISBLANK(C1007),"",IFERROR(INDEX(ListeSeries!$F$2:$F$1045, MATCH(1, (DatasScan!G1007=ListeSeries!$B$2:$B$1045) * (DatasScan!H1007&gt;=ListeSeries!$D$2:$D$1045) * (DatasScan!H1007&lt;=ListeSeries!$E$2:$E$1045), 0)), "no match"))</f>
        <v>11-15</v>
      </c>
      <c r="X1007" s="269"/>
    </row>
    <row r="1008" spans="1:24" x14ac:dyDescent="0.25">
      <c r="A1008" s="6" t="str">
        <f t="shared" si="177"/>
        <v>CHF hangar</v>
      </c>
      <c r="B1008" s="272" t="s">
        <v>2272</v>
      </c>
      <c r="C1008" s="190" t="s">
        <v>2264</v>
      </c>
      <c r="E1008" s="11">
        <v>2</v>
      </c>
      <c r="F1008" s="7" t="str">
        <f t="shared" si="180"/>
        <v>828720250121XR5</v>
      </c>
      <c r="G1008" s="21" t="str">
        <f>IF(ISBLANK(C1008),"",_xlfn.XLOOKUP(_xlfn.XLOOKUP(VALUE(LEFT(C1008,4)),Souches!$B$2:$B$15000,Souches!$E$2:$E$15000),Varietes!$B$2:$B$500,Varietes!$C$2:$C$500))</f>
        <v>GND</v>
      </c>
      <c r="H1008" s="19">
        <f>IF(ISBLANK(C1008),"",_xlfn.XLOOKUP(VALUE(LEFT(C1008,4)),Souches!$B$2:$B$15000,Souches!$D$2:$D$15000))</f>
        <v>12</v>
      </c>
      <c r="I1008" s="10">
        <f t="shared" si="178"/>
        <v>45678</v>
      </c>
      <c r="J1008" s="19">
        <f>IF(I1008="","",INT(('ObjProd (2)'!$C$25-I1008)/7 * (ABS('ObjProd (2)'!$C$25-I1008)&gt;=7)))</f>
        <v>34</v>
      </c>
      <c r="K1008" s="10" t="str">
        <f>IF(I1008="","",
IF(AND(DATEDIF(I1008,'ObjProd (2)'!$C$25,"y")=0,DATEDIF(I1008,'ObjProd (2)'!$C$25,"ym")=0,
   INT(('ObjProd (2)'!$C$25-EDATE(I1008,DATEDIF(I1008,'ObjProd (2)'!$C$25,"y")*12+DATEDIF(I1008,'ObjProd (2)'!$C$25,"ym")))/7)=0),
   "&lt; 1 sem.",
   IF(DATEDIF(I1008,'ObjProd (2)'!$C$25,"y")&gt;0,DATEDIF(I1008,'ObjProd (2)'!$C$25,"y") &amp; " " &amp; IF(DATEDIF(I1008,'ObjProd (2)'!$C$25,"y")=1,"an ","ans "),"") &amp;
   IF(DATEDIF(I1008,'ObjProd (2)'!$C$25,"ym")&gt;0,DATEDIF(I1008,'ObjProd (2)'!$C$25,"ym") &amp; " mois ", "") &amp;
   IF(INT(('ObjProd (2)'!$C$25-EDATE(I1008,DATEDIF(I1008,'ObjProd (2)'!$C$25,"y")*12+DATEDIF(I1008,'ObjProd (2)'!$C$25,"ym")))/7)&gt;0,
      INT(('ObjProd (2)'!$C$25-EDATE(I1008,DATEDIF(I1008,'ObjProd (2)'!$C$25,"y")*12+DATEDIF(I1008,'ObjProd (2)'!$C$25,"ym")))/7) &amp; " sem.",
      "")
)
)</f>
        <v>7 mois 4 sem.</v>
      </c>
      <c r="L1008" s="11" t="str">
        <f t="shared" si="179"/>
        <v xml:space="preserve">XR5 </v>
      </c>
      <c r="M1008" s="9">
        <f t="shared" si="175"/>
        <v>2</v>
      </c>
      <c r="N1008" s="9" t="str" cm="1">
        <f t="array" aca="1" ref="N1008" ca="1">LEFT(L1008, IF(ISNUMBER(SUBSTITUTE(_xludf.MID(L1008, 2, 1), ".", ",")), 1, 2))</f>
        <v>XR</v>
      </c>
      <c r="O1008" s="19">
        <f t="shared" ca="1" si="181"/>
        <v>5</v>
      </c>
      <c r="P1008" s="9" t="str">
        <f t="shared" ca="1" si="182"/>
        <v>E</v>
      </c>
      <c r="Q1008" s="9">
        <f t="shared" ca="1" si="183"/>
        <v>5</v>
      </c>
      <c r="R1008" s="9" t="str">
        <f t="shared" ca="1" si="176"/>
        <v>E5</v>
      </c>
      <c r="S1008" t="str" cm="1">
        <f t="array" ref="S1008">IF(ISBLANK(C1008),"",IFERROR(INDEX(ListeSeries!$A$2:$A$1045, MATCH(1, (DatasScan!G1008=ListeSeries!$B$2:$B$1045) * (DatasScan!H1008&gt;=ListeSeries!$D$2:$D$1045) * (DatasScan!H1008&lt;=ListeSeries!$E$2:$E$1045), 0)), "no match"))</f>
        <v>GANDA</v>
      </c>
      <c r="T1008" s="7" t="str" cm="1">
        <f t="array" ref="T1008">IF(ISBLANK(C1008),"",IFERROR(INDEX(ListeSeries!$C$2:$C$1045, MATCH(1, (DatasScan!G1008=ListeSeries!$B$2:$B$1045) * (DatasScan!H1008&gt;=ListeSeries!$D$2:$D$1045) * (DatasScan!H1008&lt;=ListeSeries!$E$2:$E$1045), 0)), "no match"))</f>
        <v>GANDA 4</v>
      </c>
      <c r="U1008" s="11" t="str" cm="1">
        <f t="array" ref="U1008">IF(ISBLANK(C1008),"",IFERROR(INDEX(ListeSeries!$F$2:$F$1045, MATCH(1, (DatasScan!G1008=ListeSeries!$B$2:$B$1045) * (DatasScan!H1008&gt;=ListeSeries!$D$2:$D$1045) * (DatasScan!H1008&lt;=ListeSeries!$E$2:$E$1045), 0)), "no match"))</f>
        <v>11-15</v>
      </c>
      <c r="X1008" s="269"/>
    </row>
    <row r="1009" spans="1:24" x14ac:dyDescent="0.25">
      <c r="A1009" s="6" t="str">
        <f t="shared" si="177"/>
        <v>CHF hangar</v>
      </c>
      <c r="B1009" s="272" t="s">
        <v>2272</v>
      </c>
      <c r="C1009" s="190" t="s">
        <v>2265</v>
      </c>
      <c r="E1009" s="11">
        <v>1</v>
      </c>
      <c r="F1009" s="7" t="str">
        <f t="shared" si="180"/>
        <v>828720250130XR4</v>
      </c>
      <c r="G1009" s="21" t="str">
        <f>IF(ISBLANK(C1009),"",_xlfn.XLOOKUP(_xlfn.XLOOKUP(VALUE(LEFT(C1009,4)),Souches!$B$2:$B$15000,Souches!$E$2:$E$15000),Varietes!$B$2:$B$500,Varietes!$C$2:$C$500))</f>
        <v>GND</v>
      </c>
      <c r="H1009" s="19">
        <f>IF(ISBLANK(C1009),"",_xlfn.XLOOKUP(VALUE(LEFT(C1009,4)),Souches!$B$2:$B$15000,Souches!$D$2:$D$15000))</f>
        <v>12</v>
      </c>
      <c r="I1009" s="10">
        <f t="shared" si="178"/>
        <v>45687</v>
      </c>
      <c r="J1009" s="19">
        <f>IF(I1009="","",INT(('ObjProd (2)'!$C$25-I1009)/7 * (ABS('ObjProd (2)'!$C$25-I1009)&gt;=7)))</f>
        <v>33</v>
      </c>
      <c r="K1009" s="10" t="str">
        <f>IF(I1009="","",
IF(AND(DATEDIF(I1009,'ObjProd (2)'!$C$25,"y")=0,DATEDIF(I1009,'ObjProd (2)'!$C$25,"ym")=0,
   INT(('ObjProd (2)'!$C$25-EDATE(I1009,DATEDIF(I1009,'ObjProd (2)'!$C$25,"y")*12+DATEDIF(I1009,'ObjProd (2)'!$C$25,"ym")))/7)=0),
   "&lt; 1 sem.",
   IF(DATEDIF(I1009,'ObjProd (2)'!$C$25,"y")&gt;0,DATEDIF(I1009,'ObjProd (2)'!$C$25,"y") &amp; " " &amp; IF(DATEDIF(I1009,'ObjProd (2)'!$C$25,"y")=1,"an ","ans "),"") &amp;
   IF(DATEDIF(I1009,'ObjProd (2)'!$C$25,"ym")&gt;0,DATEDIF(I1009,'ObjProd (2)'!$C$25,"ym") &amp; " mois ", "") &amp;
   IF(INT(('ObjProd (2)'!$C$25-EDATE(I1009,DATEDIF(I1009,'ObjProd (2)'!$C$25,"y")*12+DATEDIF(I1009,'ObjProd (2)'!$C$25,"ym")))/7)&gt;0,
      INT(('ObjProd (2)'!$C$25-EDATE(I1009,DATEDIF(I1009,'ObjProd (2)'!$C$25,"y")*12+DATEDIF(I1009,'ObjProd (2)'!$C$25,"ym")))/7) &amp; " sem.",
      "")
)
)</f>
        <v>7 mois 2 sem.</v>
      </c>
      <c r="L1009" s="11" t="str">
        <f t="shared" si="179"/>
        <v xml:space="preserve">XR4 </v>
      </c>
      <c r="M1009" s="9">
        <f t="shared" si="175"/>
        <v>1</v>
      </c>
      <c r="N1009" s="9" t="str" cm="1">
        <f t="array" aca="1" ref="N1009" ca="1">LEFT(L1009, IF(ISNUMBER(SUBSTITUTE(_xludf.MID(L1009, 2, 1), ".", ",")), 1, 2))</f>
        <v>XR</v>
      </c>
      <c r="O1009" s="19">
        <f t="shared" ca="1" si="181"/>
        <v>4</v>
      </c>
      <c r="P1009" s="9" t="str">
        <f t="shared" ca="1" si="182"/>
        <v>E</v>
      </c>
      <c r="Q1009" s="9">
        <f t="shared" ca="1" si="183"/>
        <v>4</v>
      </c>
      <c r="R1009" s="9" t="str">
        <f t="shared" ca="1" si="176"/>
        <v>E4</v>
      </c>
      <c r="S1009" t="str" cm="1">
        <f t="array" ref="S1009">IF(ISBLANK(C1009),"",IFERROR(INDEX(ListeSeries!$A$2:$A$1045, MATCH(1, (DatasScan!G1009=ListeSeries!$B$2:$B$1045) * (DatasScan!H1009&gt;=ListeSeries!$D$2:$D$1045) * (DatasScan!H1009&lt;=ListeSeries!$E$2:$E$1045), 0)), "no match"))</f>
        <v>GANDA</v>
      </c>
      <c r="T1009" s="7" t="str" cm="1">
        <f t="array" ref="T1009">IF(ISBLANK(C1009),"",IFERROR(INDEX(ListeSeries!$C$2:$C$1045, MATCH(1, (DatasScan!G1009=ListeSeries!$B$2:$B$1045) * (DatasScan!H1009&gt;=ListeSeries!$D$2:$D$1045) * (DatasScan!H1009&lt;=ListeSeries!$E$2:$E$1045), 0)), "no match"))</f>
        <v>GANDA 4</v>
      </c>
      <c r="U1009" s="11" t="str" cm="1">
        <f t="array" ref="U1009">IF(ISBLANK(C1009),"",IFERROR(INDEX(ListeSeries!$F$2:$F$1045, MATCH(1, (DatasScan!G1009=ListeSeries!$B$2:$B$1045) * (DatasScan!H1009&gt;=ListeSeries!$D$2:$D$1045) * (DatasScan!H1009&lt;=ListeSeries!$E$2:$E$1045), 0)), "no match"))</f>
        <v>11-15</v>
      </c>
      <c r="X1009" s="269"/>
    </row>
    <row r="1010" spans="1:24" x14ac:dyDescent="0.25">
      <c r="A1010" s="6" t="str">
        <f t="shared" si="177"/>
        <v>CHF hangar</v>
      </c>
      <c r="B1010" s="272" t="s">
        <v>2272</v>
      </c>
      <c r="C1010" s="190" t="s">
        <v>2266</v>
      </c>
      <c r="E1010" s="11">
        <v>3</v>
      </c>
      <c r="F1010" s="7" t="str">
        <f t="shared" si="180"/>
        <v>828720250130XR3</v>
      </c>
      <c r="G1010" s="21" t="str">
        <f>IF(ISBLANK(C1010),"",_xlfn.XLOOKUP(_xlfn.XLOOKUP(VALUE(LEFT(C1010,4)),Souches!$B$2:$B$15000,Souches!$E$2:$E$15000),Varietes!$B$2:$B$500,Varietes!$C$2:$C$500))</f>
        <v>GND</v>
      </c>
      <c r="H1010" s="19">
        <f>IF(ISBLANK(C1010),"",_xlfn.XLOOKUP(VALUE(LEFT(C1010,4)),Souches!$B$2:$B$15000,Souches!$D$2:$D$15000))</f>
        <v>12</v>
      </c>
      <c r="I1010" s="10">
        <f t="shared" si="178"/>
        <v>45687</v>
      </c>
      <c r="J1010" s="19">
        <f>IF(I1010="","",INT(('ObjProd (2)'!$C$25-I1010)/7 * (ABS('ObjProd (2)'!$C$25-I1010)&gt;=7)))</f>
        <v>33</v>
      </c>
      <c r="K1010" s="10" t="str">
        <f>IF(I1010="","",
IF(AND(DATEDIF(I1010,'ObjProd (2)'!$C$25,"y")=0,DATEDIF(I1010,'ObjProd (2)'!$C$25,"ym")=0,
   INT(('ObjProd (2)'!$C$25-EDATE(I1010,DATEDIF(I1010,'ObjProd (2)'!$C$25,"y")*12+DATEDIF(I1010,'ObjProd (2)'!$C$25,"ym")))/7)=0),
   "&lt; 1 sem.",
   IF(DATEDIF(I1010,'ObjProd (2)'!$C$25,"y")&gt;0,DATEDIF(I1010,'ObjProd (2)'!$C$25,"y") &amp; " " &amp; IF(DATEDIF(I1010,'ObjProd (2)'!$C$25,"y")=1,"an ","ans "),"") &amp;
   IF(DATEDIF(I1010,'ObjProd (2)'!$C$25,"ym")&gt;0,DATEDIF(I1010,'ObjProd (2)'!$C$25,"ym") &amp; " mois ", "") &amp;
   IF(INT(('ObjProd (2)'!$C$25-EDATE(I1010,DATEDIF(I1010,'ObjProd (2)'!$C$25,"y")*12+DATEDIF(I1010,'ObjProd (2)'!$C$25,"ym")))/7)&gt;0,
      INT(('ObjProd (2)'!$C$25-EDATE(I1010,DATEDIF(I1010,'ObjProd (2)'!$C$25,"y")*12+DATEDIF(I1010,'ObjProd (2)'!$C$25,"ym")))/7) &amp; " sem.",
      "")
)
)</f>
        <v>7 mois 2 sem.</v>
      </c>
      <c r="L1010" s="11" t="str">
        <f t="shared" si="179"/>
        <v xml:space="preserve">XR3 </v>
      </c>
      <c r="M1010" s="9">
        <f t="shared" si="175"/>
        <v>3</v>
      </c>
      <c r="N1010" s="9" t="str" cm="1">
        <f t="array" aca="1" ref="N1010" ca="1">LEFT(L1010, IF(ISNUMBER(SUBSTITUTE(_xludf.MID(L1010, 2, 1), ".", ",")), 1, 2))</f>
        <v>XR</v>
      </c>
      <c r="O1010" s="19">
        <f t="shared" ca="1" si="181"/>
        <v>3</v>
      </c>
      <c r="P1010" s="9" t="str">
        <f t="shared" ca="1" si="182"/>
        <v>E</v>
      </c>
      <c r="Q1010" s="9">
        <f t="shared" ca="1" si="183"/>
        <v>3</v>
      </c>
      <c r="R1010" s="9" t="str">
        <f t="shared" ca="1" si="176"/>
        <v>E3</v>
      </c>
      <c r="S1010" t="str" cm="1">
        <f t="array" ref="S1010">IF(ISBLANK(C1010),"",IFERROR(INDEX(ListeSeries!$A$2:$A$1045, MATCH(1, (DatasScan!G1010=ListeSeries!$B$2:$B$1045) * (DatasScan!H1010&gt;=ListeSeries!$D$2:$D$1045) * (DatasScan!H1010&lt;=ListeSeries!$E$2:$E$1045), 0)), "no match"))</f>
        <v>GANDA</v>
      </c>
      <c r="T1010" s="7" t="str" cm="1">
        <f t="array" ref="T1010">IF(ISBLANK(C1010),"",IFERROR(INDEX(ListeSeries!$C$2:$C$1045, MATCH(1, (DatasScan!G1010=ListeSeries!$B$2:$B$1045) * (DatasScan!H1010&gt;=ListeSeries!$D$2:$D$1045) * (DatasScan!H1010&lt;=ListeSeries!$E$2:$E$1045), 0)), "no match"))</f>
        <v>GANDA 4</v>
      </c>
      <c r="U1010" s="11" t="str" cm="1">
        <f t="array" ref="U1010">IF(ISBLANK(C1010),"",IFERROR(INDEX(ListeSeries!$F$2:$F$1045, MATCH(1, (DatasScan!G1010=ListeSeries!$B$2:$B$1045) * (DatasScan!H1010&gt;=ListeSeries!$D$2:$D$1045) * (DatasScan!H1010&lt;=ListeSeries!$E$2:$E$1045), 0)), "no match"))</f>
        <v>11-15</v>
      </c>
      <c r="X1010" s="269"/>
    </row>
    <row r="1011" spans="1:24" x14ac:dyDescent="0.25">
      <c r="A1011" s="6" t="str">
        <f t="shared" si="177"/>
        <v/>
      </c>
      <c r="B1011" s="272"/>
      <c r="F1011" s="7" t="str">
        <f t="shared" si="180"/>
        <v/>
      </c>
      <c r="G1011" s="21" t="str">
        <f>IF(ISBLANK(C1011),"",_xlfn.XLOOKUP(_xlfn.XLOOKUP(VALUE(LEFT(C1011,4)),Souches!$B$2:$B$15000,Souches!$E$2:$E$15000),Varietes!$B$2:$B$500,Varietes!$C$2:$C$500))</f>
        <v/>
      </c>
      <c r="H1011" s="19" t="str">
        <f>IF(ISBLANK(C1011),"",_xlfn.XLOOKUP(VALUE(LEFT(C1011,4)),Souches!$B$2:$B$15000,Souches!$D$2:$D$15000))</f>
        <v/>
      </c>
      <c r="I1011" s="10" t="str">
        <f t="shared" si="178"/>
        <v/>
      </c>
      <c r="J1011" s="19" t="str">
        <f>IF(I1011="","",INT(('ObjProd (2)'!$C$25-I1011)/7 * (ABS('ObjProd (2)'!$C$25-I1011)&gt;=7)))</f>
        <v/>
      </c>
      <c r="K1011" s="10" t="str">
        <f>IF(I1011="","",
IF(AND(DATEDIF(I1011,'ObjProd (2)'!$C$25,"y")=0,DATEDIF(I1011,'ObjProd (2)'!$C$25,"ym")=0,
   INT(('ObjProd (2)'!$C$25-EDATE(I1011,DATEDIF(I1011,'ObjProd (2)'!$C$25,"y")*12+DATEDIF(I1011,'ObjProd (2)'!$C$25,"ym")))/7)=0),
   "&lt; 1 sem.",
   IF(DATEDIF(I1011,'ObjProd (2)'!$C$25,"y")&gt;0,DATEDIF(I1011,'ObjProd (2)'!$C$25,"y") &amp; " " &amp; IF(DATEDIF(I1011,'ObjProd (2)'!$C$25,"y")=1,"an ","ans "),"") &amp;
   IF(DATEDIF(I1011,'ObjProd (2)'!$C$25,"ym")&gt;0,DATEDIF(I1011,'ObjProd (2)'!$C$25,"ym") &amp; " mois ", "") &amp;
   IF(INT(('ObjProd (2)'!$C$25-EDATE(I1011,DATEDIF(I1011,'ObjProd (2)'!$C$25,"y")*12+DATEDIF(I1011,'ObjProd (2)'!$C$25,"ym")))/7)&gt;0,
      INT(('ObjProd (2)'!$C$25-EDATE(I1011,DATEDIF(I1011,'ObjProd (2)'!$C$25,"y")*12+DATEDIF(I1011,'ObjProd (2)'!$C$25,"ym")))/7) &amp; " sem.",
      "")
)
)</f>
        <v/>
      </c>
      <c r="L1011" s="11" t="str">
        <f t="shared" si="179"/>
        <v/>
      </c>
      <c r="M1011" s="9" t="str">
        <f t="shared" si="175"/>
        <v/>
      </c>
      <c r="N1011" s="9" t="str" cm="1">
        <f t="array" aca="1" ref="N1011" ca="1">LEFT(L1011, IF(ISNUMBER(SUBSTITUTE(_xludf.MID(L1011, 2, 1), ".", ",")), 1, 2))</f>
        <v/>
      </c>
      <c r="O1011" s="19" t="str">
        <f t="shared" ca="1" si="181"/>
        <v/>
      </c>
      <c r="P1011" s="9" t="str">
        <f t="shared" ca="1" si="182"/>
        <v/>
      </c>
      <c r="Q1011" s="9" t="str">
        <f t="shared" ca="1" si="183"/>
        <v/>
      </c>
      <c r="R1011" s="9" t="str">
        <f t="shared" si="176"/>
        <v/>
      </c>
      <c r="S1011" t="str" cm="1">
        <f t="array" ref="S1011">IF(ISBLANK(C1011),"",IFERROR(INDEX(ListeSeries!$A$2:$A$1045, MATCH(1, (DatasScan!G1011=ListeSeries!$B$2:$B$1045) * (DatasScan!H1011&gt;=ListeSeries!$D$2:$D$1045) * (DatasScan!H1011&lt;=ListeSeries!$E$2:$E$1045), 0)), "no match"))</f>
        <v/>
      </c>
      <c r="T1011" s="7" t="str" cm="1">
        <f t="array" ref="T1011">IF(ISBLANK(C1011),"",IFERROR(INDEX(ListeSeries!$C$2:$C$1045, MATCH(1, (DatasScan!G1011=ListeSeries!$B$2:$B$1045) * (DatasScan!H1011&gt;=ListeSeries!$D$2:$D$1045) * (DatasScan!H1011&lt;=ListeSeries!$E$2:$E$1045), 0)), "no match"))</f>
        <v/>
      </c>
      <c r="U1011" s="11" t="str" cm="1">
        <f t="array" ref="U1011">IF(ISBLANK(C1011),"",IFERROR(INDEX(ListeSeries!$F$2:$F$1045, MATCH(1, (DatasScan!G1011=ListeSeries!$B$2:$B$1045) * (DatasScan!H1011&gt;=ListeSeries!$D$2:$D$1045) * (DatasScan!H1011&lt;=ListeSeries!$E$2:$E$1045), 0)), "no match"))</f>
        <v/>
      </c>
    </row>
    <row r="1012" spans="1:24" x14ac:dyDescent="0.25">
      <c r="A1012" s="6" t="str">
        <f t="shared" si="177"/>
        <v/>
      </c>
      <c r="B1012" s="272"/>
      <c r="F1012" s="7" t="str">
        <f t="shared" si="180"/>
        <v/>
      </c>
      <c r="G1012" s="21" t="str">
        <f>IF(ISBLANK(C1012),"",_xlfn.XLOOKUP(_xlfn.XLOOKUP(VALUE(LEFT(C1012,4)),Souches!$B$2:$B$15000,Souches!$E$2:$E$15000),Varietes!$B$2:$B$500,Varietes!$C$2:$C$500))</f>
        <v/>
      </c>
      <c r="H1012" s="19" t="str">
        <f>IF(ISBLANK(C1012),"",_xlfn.XLOOKUP(VALUE(LEFT(C1012,4)),Souches!$B$2:$B$15000,Souches!$D$2:$D$15000))</f>
        <v/>
      </c>
      <c r="I1012" s="10" t="str">
        <f t="shared" si="178"/>
        <v/>
      </c>
      <c r="J1012" s="19" t="str">
        <f>IF(I1012="","",INT(('ObjProd (2)'!$C$25-I1012)/7 * (ABS('ObjProd (2)'!$C$25-I1012)&gt;=7)))</f>
        <v/>
      </c>
      <c r="K1012" s="10" t="str">
        <f>IF(I1012="","",
IF(AND(DATEDIF(I1012,'ObjProd (2)'!$C$25,"y")=0,DATEDIF(I1012,'ObjProd (2)'!$C$25,"ym")=0,
   INT(('ObjProd (2)'!$C$25-EDATE(I1012,DATEDIF(I1012,'ObjProd (2)'!$C$25,"y")*12+DATEDIF(I1012,'ObjProd (2)'!$C$25,"ym")))/7)=0),
   "&lt; 1 sem.",
   IF(DATEDIF(I1012,'ObjProd (2)'!$C$25,"y")&gt;0,DATEDIF(I1012,'ObjProd (2)'!$C$25,"y") &amp; " " &amp; IF(DATEDIF(I1012,'ObjProd (2)'!$C$25,"y")=1,"an ","ans "),"") &amp;
   IF(DATEDIF(I1012,'ObjProd (2)'!$C$25,"ym")&gt;0,DATEDIF(I1012,'ObjProd (2)'!$C$25,"ym") &amp; " mois ", "") &amp;
   IF(INT(('ObjProd (2)'!$C$25-EDATE(I1012,DATEDIF(I1012,'ObjProd (2)'!$C$25,"y")*12+DATEDIF(I1012,'ObjProd (2)'!$C$25,"ym")))/7)&gt;0,
      INT(('ObjProd (2)'!$C$25-EDATE(I1012,DATEDIF(I1012,'ObjProd (2)'!$C$25,"y")*12+DATEDIF(I1012,'ObjProd (2)'!$C$25,"ym")))/7) &amp; " sem.",
      "")
)
)</f>
        <v/>
      </c>
      <c r="L1012" s="11" t="str">
        <f t="shared" si="179"/>
        <v/>
      </c>
      <c r="M1012" s="9" t="str">
        <f t="shared" si="175"/>
        <v/>
      </c>
      <c r="N1012" s="9" t="str" cm="1">
        <f t="array" aca="1" ref="N1012" ca="1">LEFT(L1012, IF(ISNUMBER(SUBSTITUTE(_xludf.MID(L1012, 2, 1), ".", ",")), 1, 2))</f>
        <v/>
      </c>
      <c r="O1012" s="19" t="str">
        <f t="shared" ca="1" si="181"/>
        <v/>
      </c>
      <c r="P1012" s="9" t="str">
        <f t="shared" ca="1" si="182"/>
        <v/>
      </c>
      <c r="Q1012" s="9" t="str">
        <f t="shared" ca="1" si="183"/>
        <v/>
      </c>
      <c r="R1012" s="9" t="str">
        <f t="shared" si="176"/>
        <v/>
      </c>
      <c r="S1012" t="str" cm="1">
        <f t="array" ref="S1012">IF(ISBLANK(C1012),"",IFERROR(INDEX(ListeSeries!$A$2:$A$1045, MATCH(1, (DatasScan!G1012=ListeSeries!$B$2:$B$1045) * (DatasScan!H1012&gt;=ListeSeries!$D$2:$D$1045) * (DatasScan!H1012&lt;=ListeSeries!$E$2:$E$1045), 0)), "no match"))</f>
        <v/>
      </c>
      <c r="T1012" s="7" t="str" cm="1">
        <f t="array" ref="T1012">IF(ISBLANK(C1012),"",IFERROR(INDEX(ListeSeries!$C$2:$C$1045, MATCH(1, (DatasScan!G1012=ListeSeries!$B$2:$B$1045) * (DatasScan!H1012&gt;=ListeSeries!$D$2:$D$1045) * (DatasScan!H1012&lt;=ListeSeries!$E$2:$E$1045), 0)), "no match"))</f>
        <v/>
      </c>
      <c r="U1012" s="11" t="str" cm="1">
        <f t="array" ref="U1012">IF(ISBLANK(C1012),"",IFERROR(INDEX(ListeSeries!$F$2:$F$1045, MATCH(1, (DatasScan!G1012=ListeSeries!$B$2:$B$1045) * (DatasScan!H1012&gt;=ListeSeries!$D$2:$D$1045) * (DatasScan!H1012&lt;=ListeSeries!$E$2:$E$1045), 0)), "no match"))</f>
        <v/>
      </c>
    </row>
    <row r="1013" spans="1:24" x14ac:dyDescent="0.25">
      <c r="A1013" s="6" t="str">
        <f t="shared" si="177"/>
        <v/>
      </c>
      <c r="B1013" s="272"/>
      <c r="F1013" s="7" t="str">
        <f t="shared" si="180"/>
        <v/>
      </c>
      <c r="G1013" s="21" t="str">
        <f>IF(ISBLANK(C1013),"",_xlfn.XLOOKUP(_xlfn.XLOOKUP(VALUE(LEFT(C1013,4)),Souches!$B$2:$B$15000,Souches!$E$2:$E$15000),Varietes!$B$2:$B$500,Varietes!$C$2:$C$500))</f>
        <v/>
      </c>
      <c r="H1013" s="19" t="str">
        <f>IF(ISBLANK(C1013),"",_xlfn.XLOOKUP(VALUE(LEFT(C1013,4)),Souches!$B$2:$B$15000,Souches!$D$2:$D$15000))</f>
        <v/>
      </c>
      <c r="I1013" s="10" t="str">
        <f t="shared" si="178"/>
        <v/>
      </c>
      <c r="J1013" s="19" t="str">
        <f>IF(I1013="","",INT(('ObjProd (2)'!$C$25-I1013)/7 * (ABS('ObjProd (2)'!$C$25-I1013)&gt;=7)))</f>
        <v/>
      </c>
      <c r="K1013" s="10" t="str">
        <f>IF(I1013="","",
IF(AND(DATEDIF(I1013,'ObjProd (2)'!$C$25,"y")=0,DATEDIF(I1013,'ObjProd (2)'!$C$25,"ym")=0,
   INT(('ObjProd (2)'!$C$25-EDATE(I1013,DATEDIF(I1013,'ObjProd (2)'!$C$25,"y")*12+DATEDIF(I1013,'ObjProd (2)'!$C$25,"ym")))/7)=0),
   "&lt; 1 sem.",
   IF(DATEDIF(I1013,'ObjProd (2)'!$C$25,"y")&gt;0,DATEDIF(I1013,'ObjProd (2)'!$C$25,"y") &amp; " " &amp; IF(DATEDIF(I1013,'ObjProd (2)'!$C$25,"y")=1,"an ","ans "),"") &amp;
   IF(DATEDIF(I1013,'ObjProd (2)'!$C$25,"ym")&gt;0,DATEDIF(I1013,'ObjProd (2)'!$C$25,"ym") &amp; " mois ", "") &amp;
   IF(INT(('ObjProd (2)'!$C$25-EDATE(I1013,DATEDIF(I1013,'ObjProd (2)'!$C$25,"y")*12+DATEDIF(I1013,'ObjProd (2)'!$C$25,"ym")))/7)&gt;0,
      INT(('ObjProd (2)'!$C$25-EDATE(I1013,DATEDIF(I1013,'ObjProd (2)'!$C$25,"y")*12+DATEDIF(I1013,'ObjProd (2)'!$C$25,"ym")))/7) &amp; " sem.",
      "")
)
)</f>
        <v/>
      </c>
      <c r="L1013" s="11" t="str">
        <f t="shared" si="179"/>
        <v/>
      </c>
      <c r="M1013" s="9" t="str">
        <f t="shared" si="175"/>
        <v/>
      </c>
      <c r="N1013" s="9" t="str" cm="1">
        <f t="array" aca="1" ref="N1013" ca="1">LEFT(L1013, IF(ISNUMBER(SUBSTITUTE(_xludf.MID(L1013, 2, 1), ".", ",")), 1, 2))</f>
        <v/>
      </c>
      <c r="O1013" s="19" t="str">
        <f t="shared" ca="1" si="181"/>
        <v/>
      </c>
      <c r="P1013" s="9" t="str">
        <f t="shared" ca="1" si="182"/>
        <v/>
      </c>
      <c r="Q1013" s="9" t="str">
        <f t="shared" ca="1" si="183"/>
        <v/>
      </c>
      <c r="R1013" s="9" t="str">
        <f t="shared" si="176"/>
        <v/>
      </c>
      <c r="S1013" t="str" cm="1">
        <f t="array" ref="S1013">IF(ISBLANK(C1013),"",IFERROR(INDEX(ListeSeries!$A$2:$A$1045, MATCH(1, (DatasScan!G1013=ListeSeries!$B$2:$B$1045) * (DatasScan!H1013&gt;=ListeSeries!$D$2:$D$1045) * (DatasScan!H1013&lt;=ListeSeries!$E$2:$E$1045), 0)), "no match"))</f>
        <v/>
      </c>
      <c r="T1013" s="7" t="str" cm="1">
        <f t="array" ref="T1013">IF(ISBLANK(C1013),"",IFERROR(INDEX(ListeSeries!$C$2:$C$1045, MATCH(1, (DatasScan!G1013=ListeSeries!$B$2:$B$1045) * (DatasScan!H1013&gt;=ListeSeries!$D$2:$D$1045) * (DatasScan!H1013&lt;=ListeSeries!$E$2:$E$1045), 0)), "no match"))</f>
        <v/>
      </c>
      <c r="U1013" s="11" t="str" cm="1">
        <f t="array" ref="U1013">IF(ISBLANK(C1013),"",IFERROR(INDEX(ListeSeries!$F$2:$F$1045, MATCH(1, (DatasScan!G1013=ListeSeries!$B$2:$B$1045) * (DatasScan!H1013&gt;=ListeSeries!$D$2:$D$1045) * (DatasScan!H1013&lt;=ListeSeries!$E$2:$E$1045), 0)), "no match"))</f>
        <v/>
      </c>
    </row>
    <row r="1014" spans="1:24" x14ac:dyDescent="0.25">
      <c r="A1014" s="6" t="str">
        <f t="shared" si="177"/>
        <v/>
      </c>
      <c r="B1014" s="272"/>
      <c r="F1014" s="7" t="str">
        <f t="shared" si="180"/>
        <v/>
      </c>
      <c r="G1014" s="21" t="str">
        <f>IF(ISBLANK(C1014),"",_xlfn.XLOOKUP(_xlfn.XLOOKUP(VALUE(LEFT(C1014,4)),Souches!$B$2:$B$15000,Souches!$E$2:$E$15000),Varietes!$B$2:$B$500,Varietes!$C$2:$C$500))</f>
        <v/>
      </c>
      <c r="H1014" s="19" t="str">
        <f>IF(ISBLANK(C1014),"",_xlfn.XLOOKUP(VALUE(LEFT(C1014,4)),Souches!$B$2:$B$15000,Souches!$D$2:$D$15000))</f>
        <v/>
      </c>
      <c r="I1014" s="10" t="str">
        <f t="shared" si="178"/>
        <v/>
      </c>
      <c r="J1014" s="19" t="str">
        <f>IF(I1014="","",INT(('ObjProd (2)'!$C$25-I1014)/7 * (ABS('ObjProd (2)'!$C$25-I1014)&gt;=7)))</f>
        <v/>
      </c>
      <c r="K1014" s="10" t="str">
        <f>IF(I1014="","",
IF(AND(DATEDIF(I1014,'ObjProd (2)'!$C$25,"y")=0,DATEDIF(I1014,'ObjProd (2)'!$C$25,"ym")=0,
   INT(('ObjProd (2)'!$C$25-EDATE(I1014,DATEDIF(I1014,'ObjProd (2)'!$C$25,"y")*12+DATEDIF(I1014,'ObjProd (2)'!$C$25,"ym")))/7)=0),
   "&lt; 1 sem.",
   IF(DATEDIF(I1014,'ObjProd (2)'!$C$25,"y")&gt;0,DATEDIF(I1014,'ObjProd (2)'!$C$25,"y") &amp; " " &amp; IF(DATEDIF(I1014,'ObjProd (2)'!$C$25,"y")=1,"an ","ans "),"") &amp;
   IF(DATEDIF(I1014,'ObjProd (2)'!$C$25,"ym")&gt;0,DATEDIF(I1014,'ObjProd (2)'!$C$25,"ym") &amp; " mois ", "") &amp;
   IF(INT(('ObjProd (2)'!$C$25-EDATE(I1014,DATEDIF(I1014,'ObjProd (2)'!$C$25,"y")*12+DATEDIF(I1014,'ObjProd (2)'!$C$25,"ym")))/7)&gt;0,
      INT(('ObjProd (2)'!$C$25-EDATE(I1014,DATEDIF(I1014,'ObjProd (2)'!$C$25,"y")*12+DATEDIF(I1014,'ObjProd (2)'!$C$25,"ym")))/7) &amp; " sem.",
      "")
)
)</f>
        <v/>
      </c>
      <c r="L1014" s="11" t="str">
        <f t="shared" si="179"/>
        <v/>
      </c>
      <c r="M1014" s="9" t="str">
        <f t="shared" si="175"/>
        <v/>
      </c>
      <c r="N1014" s="9" t="str" cm="1">
        <f t="array" aca="1" ref="N1014" ca="1">LEFT(L1014, IF(ISNUMBER(SUBSTITUTE(_xludf.MID(L1014, 2, 1), ".", ",")), 1, 2))</f>
        <v/>
      </c>
      <c r="O1014" s="19" t="str">
        <f t="shared" ca="1" si="181"/>
        <v/>
      </c>
      <c r="P1014" s="9" t="str">
        <f t="shared" ca="1" si="182"/>
        <v/>
      </c>
      <c r="Q1014" s="9" t="str">
        <f t="shared" ca="1" si="183"/>
        <v/>
      </c>
      <c r="R1014" s="9" t="str">
        <f t="shared" si="176"/>
        <v/>
      </c>
      <c r="S1014" t="str" cm="1">
        <f t="array" ref="S1014">IF(ISBLANK(C1014),"",IFERROR(INDEX(ListeSeries!$A$2:$A$1045, MATCH(1, (DatasScan!G1014=ListeSeries!$B$2:$B$1045) * (DatasScan!H1014&gt;=ListeSeries!$D$2:$D$1045) * (DatasScan!H1014&lt;=ListeSeries!$E$2:$E$1045), 0)), "no match"))</f>
        <v/>
      </c>
      <c r="T1014" s="7" t="str" cm="1">
        <f t="array" ref="T1014">IF(ISBLANK(C1014),"",IFERROR(INDEX(ListeSeries!$C$2:$C$1045, MATCH(1, (DatasScan!G1014=ListeSeries!$B$2:$B$1045) * (DatasScan!H1014&gt;=ListeSeries!$D$2:$D$1045) * (DatasScan!H1014&lt;=ListeSeries!$E$2:$E$1045), 0)), "no match"))</f>
        <v/>
      </c>
      <c r="U1014" s="11" t="str" cm="1">
        <f t="array" ref="U1014">IF(ISBLANK(C1014),"",IFERROR(INDEX(ListeSeries!$F$2:$F$1045, MATCH(1, (DatasScan!G1014=ListeSeries!$B$2:$B$1045) * (DatasScan!H1014&gt;=ListeSeries!$D$2:$D$1045) * (DatasScan!H1014&lt;=ListeSeries!$E$2:$E$1045), 0)), "no match"))</f>
        <v/>
      </c>
    </row>
    <row r="1015" spans="1:24" x14ac:dyDescent="0.25">
      <c r="A1015" s="6" t="str">
        <f t="shared" si="177"/>
        <v/>
      </c>
      <c r="B1015" s="272"/>
      <c r="F1015" s="7" t="str">
        <f t="shared" si="180"/>
        <v/>
      </c>
      <c r="G1015" s="21" t="str">
        <f>IF(ISBLANK(C1015),"",_xlfn.XLOOKUP(_xlfn.XLOOKUP(VALUE(LEFT(C1015,4)),Souches!$B$2:$B$15000,Souches!$E$2:$E$15000),Varietes!$B$2:$B$500,Varietes!$C$2:$C$500))</f>
        <v/>
      </c>
      <c r="H1015" s="19" t="str">
        <f>IF(ISBLANK(C1015),"",_xlfn.XLOOKUP(VALUE(LEFT(C1015,4)),Souches!$B$2:$B$15000,Souches!$D$2:$D$15000))</f>
        <v/>
      </c>
      <c r="I1015" s="10" t="str">
        <f t="shared" si="178"/>
        <v/>
      </c>
      <c r="J1015" s="19" t="str">
        <f>IF(I1015="","",INT(('ObjProd (2)'!$C$25-I1015)/7 * (ABS('ObjProd (2)'!$C$25-I1015)&gt;=7)))</f>
        <v/>
      </c>
      <c r="K1015" s="10" t="str">
        <f>IF(I1015="","",
IF(AND(DATEDIF(I1015,'ObjProd (2)'!$C$25,"y")=0,DATEDIF(I1015,'ObjProd (2)'!$C$25,"ym")=0,
   INT(('ObjProd (2)'!$C$25-EDATE(I1015,DATEDIF(I1015,'ObjProd (2)'!$C$25,"y")*12+DATEDIF(I1015,'ObjProd (2)'!$C$25,"ym")))/7)=0),
   "&lt; 1 sem.",
   IF(DATEDIF(I1015,'ObjProd (2)'!$C$25,"y")&gt;0,DATEDIF(I1015,'ObjProd (2)'!$C$25,"y") &amp; " " &amp; IF(DATEDIF(I1015,'ObjProd (2)'!$C$25,"y")=1,"an ","ans "),"") &amp;
   IF(DATEDIF(I1015,'ObjProd (2)'!$C$25,"ym")&gt;0,DATEDIF(I1015,'ObjProd (2)'!$C$25,"ym") &amp; " mois ", "") &amp;
   IF(INT(('ObjProd (2)'!$C$25-EDATE(I1015,DATEDIF(I1015,'ObjProd (2)'!$C$25,"y")*12+DATEDIF(I1015,'ObjProd (2)'!$C$25,"ym")))/7)&gt;0,
      INT(('ObjProd (2)'!$C$25-EDATE(I1015,DATEDIF(I1015,'ObjProd (2)'!$C$25,"y")*12+DATEDIF(I1015,'ObjProd (2)'!$C$25,"ym")))/7) &amp; " sem.",
      "")
)
)</f>
        <v/>
      </c>
      <c r="L1015" s="11" t="str">
        <f t="shared" si="179"/>
        <v/>
      </c>
      <c r="M1015" s="9" t="str">
        <f t="shared" si="175"/>
        <v/>
      </c>
      <c r="N1015" s="9" t="str" cm="1">
        <f t="array" aca="1" ref="N1015" ca="1">LEFT(L1015, IF(ISNUMBER(SUBSTITUTE(_xludf.MID(L1015, 2, 1), ".", ",")), 1, 2))</f>
        <v/>
      </c>
      <c r="O1015" s="19" t="str">
        <f t="shared" ca="1" si="181"/>
        <v/>
      </c>
      <c r="P1015" s="9" t="str">
        <f t="shared" ca="1" si="182"/>
        <v/>
      </c>
      <c r="Q1015" s="9" t="str">
        <f t="shared" ca="1" si="183"/>
        <v/>
      </c>
      <c r="R1015" s="9" t="str">
        <f t="shared" si="176"/>
        <v/>
      </c>
      <c r="S1015" t="str" cm="1">
        <f t="array" ref="S1015">IF(ISBLANK(C1015),"",IFERROR(INDEX(ListeSeries!$A$2:$A$1045, MATCH(1, (DatasScan!G1015=ListeSeries!$B$2:$B$1045) * (DatasScan!H1015&gt;=ListeSeries!$D$2:$D$1045) * (DatasScan!H1015&lt;=ListeSeries!$E$2:$E$1045), 0)), "no match"))</f>
        <v/>
      </c>
      <c r="T1015" s="7" t="str" cm="1">
        <f t="array" ref="T1015">IF(ISBLANK(C1015),"",IFERROR(INDEX(ListeSeries!$C$2:$C$1045, MATCH(1, (DatasScan!G1015=ListeSeries!$B$2:$B$1045) * (DatasScan!H1015&gt;=ListeSeries!$D$2:$D$1045) * (DatasScan!H1015&lt;=ListeSeries!$E$2:$E$1045), 0)), "no match"))</f>
        <v/>
      </c>
      <c r="U1015" s="11" t="str" cm="1">
        <f t="array" ref="U1015">IF(ISBLANK(C1015),"",IFERROR(INDEX(ListeSeries!$F$2:$F$1045, MATCH(1, (DatasScan!G1015=ListeSeries!$B$2:$B$1045) * (DatasScan!H1015&gt;=ListeSeries!$D$2:$D$1045) * (DatasScan!H1015&lt;=ListeSeries!$E$2:$E$1045), 0)), "no match"))</f>
        <v/>
      </c>
    </row>
    <row r="1016" spans="1:24" x14ac:dyDescent="0.25">
      <c r="A1016" s="6" t="str">
        <f t="shared" si="177"/>
        <v/>
      </c>
      <c r="B1016" s="272"/>
      <c r="F1016" s="7" t="str">
        <f t="shared" si="180"/>
        <v/>
      </c>
      <c r="G1016" s="21" t="str">
        <f>IF(ISBLANK(C1016),"",_xlfn.XLOOKUP(_xlfn.XLOOKUP(VALUE(LEFT(C1016,4)),Souches!$B$2:$B$15000,Souches!$E$2:$E$15000),Varietes!$B$2:$B$500,Varietes!$C$2:$C$500))</f>
        <v/>
      </c>
      <c r="H1016" s="19" t="str">
        <f>IF(ISBLANK(C1016),"",_xlfn.XLOOKUP(VALUE(LEFT(C1016,4)),Souches!$B$2:$B$15000,Souches!$D$2:$D$15000))</f>
        <v/>
      </c>
      <c r="I1016" s="10" t="str">
        <f t="shared" si="178"/>
        <v/>
      </c>
      <c r="J1016" s="19" t="str">
        <f>IF(I1016="","",INT(('ObjProd (2)'!$C$25-I1016)/7 * (ABS('ObjProd (2)'!$C$25-I1016)&gt;=7)))</f>
        <v/>
      </c>
      <c r="K1016" s="10" t="str">
        <f>IF(I1016="","",
IF(AND(DATEDIF(I1016,'ObjProd (2)'!$C$25,"y")=0,DATEDIF(I1016,'ObjProd (2)'!$C$25,"ym")=0,
   INT(('ObjProd (2)'!$C$25-EDATE(I1016,DATEDIF(I1016,'ObjProd (2)'!$C$25,"y")*12+DATEDIF(I1016,'ObjProd (2)'!$C$25,"ym")))/7)=0),
   "&lt; 1 sem.",
   IF(DATEDIF(I1016,'ObjProd (2)'!$C$25,"y")&gt;0,DATEDIF(I1016,'ObjProd (2)'!$C$25,"y") &amp; " " &amp; IF(DATEDIF(I1016,'ObjProd (2)'!$C$25,"y")=1,"an ","ans "),"") &amp;
   IF(DATEDIF(I1016,'ObjProd (2)'!$C$25,"ym")&gt;0,DATEDIF(I1016,'ObjProd (2)'!$C$25,"ym") &amp; " mois ", "") &amp;
   IF(INT(('ObjProd (2)'!$C$25-EDATE(I1016,DATEDIF(I1016,'ObjProd (2)'!$C$25,"y")*12+DATEDIF(I1016,'ObjProd (2)'!$C$25,"ym")))/7)&gt;0,
      INT(('ObjProd (2)'!$C$25-EDATE(I1016,DATEDIF(I1016,'ObjProd (2)'!$C$25,"y")*12+DATEDIF(I1016,'ObjProd (2)'!$C$25,"ym")))/7) &amp; " sem.",
      "")
)
)</f>
        <v/>
      </c>
      <c r="L1016" s="11" t="str">
        <f t="shared" si="179"/>
        <v/>
      </c>
      <c r="M1016" s="9" t="str">
        <f t="shared" si="175"/>
        <v/>
      </c>
      <c r="N1016" s="9" t="str" cm="1">
        <f t="array" aca="1" ref="N1016" ca="1">LEFT(L1016, IF(ISNUMBER(SUBSTITUTE(_xludf.MID(L1016, 2, 1), ".", ",")), 1, 2))</f>
        <v/>
      </c>
      <c r="O1016" s="19" t="str">
        <f t="shared" ca="1" si="181"/>
        <v/>
      </c>
      <c r="P1016" s="9" t="str">
        <f t="shared" ca="1" si="182"/>
        <v/>
      </c>
      <c r="Q1016" s="9" t="str">
        <f t="shared" ca="1" si="183"/>
        <v/>
      </c>
      <c r="R1016" s="9" t="str">
        <f t="shared" si="176"/>
        <v/>
      </c>
      <c r="S1016" t="str" cm="1">
        <f t="array" ref="S1016">IF(ISBLANK(C1016),"",IFERROR(INDEX(ListeSeries!$A$2:$A$1045, MATCH(1, (DatasScan!G1016=ListeSeries!$B$2:$B$1045) * (DatasScan!H1016&gt;=ListeSeries!$D$2:$D$1045) * (DatasScan!H1016&lt;=ListeSeries!$E$2:$E$1045), 0)), "no match"))</f>
        <v/>
      </c>
      <c r="T1016" s="7" t="str" cm="1">
        <f t="array" ref="T1016">IF(ISBLANK(C1016),"",IFERROR(INDEX(ListeSeries!$C$2:$C$1045, MATCH(1, (DatasScan!G1016=ListeSeries!$B$2:$B$1045) * (DatasScan!H1016&gt;=ListeSeries!$D$2:$D$1045) * (DatasScan!H1016&lt;=ListeSeries!$E$2:$E$1045), 0)), "no match"))</f>
        <v/>
      </c>
      <c r="U1016" s="11" t="str" cm="1">
        <f t="array" ref="U1016">IF(ISBLANK(C1016),"",IFERROR(INDEX(ListeSeries!$F$2:$F$1045, MATCH(1, (DatasScan!G1016=ListeSeries!$B$2:$B$1045) * (DatasScan!H1016&gt;=ListeSeries!$D$2:$D$1045) * (DatasScan!H1016&lt;=ListeSeries!$E$2:$E$1045), 0)), "no match"))</f>
        <v/>
      </c>
    </row>
    <row r="1017" spans="1:24" x14ac:dyDescent="0.25">
      <c r="A1017" s="6" t="str">
        <f t="shared" si="177"/>
        <v/>
      </c>
      <c r="B1017" s="272"/>
      <c r="F1017" s="7" t="str">
        <f t="shared" si="180"/>
        <v/>
      </c>
      <c r="G1017" s="21" t="str">
        <f>IF(ISBLANK(C1017),"",_xlfn.XLOOKUP(_xlfn.XLOOKUP(VALUE(LEFT(C1017,4)),Souches!$B$2:$B$15000,Souches!$E$2:$E$15000),Varietes!$B$2:$B$500,Varietes!$C$2:$C$500))</f>
        <v/>
      </c>
      <c r="H1017" s="19" t="str">
        <f>IF(ISBLANK(C1017),"",_xlfn.XLOOKUP(VALUE(LEFT(C1017,4)),Souches!$B$2:$B$15000,Souches!$D$2:$D$15000))</f>
        <v/>
      </c>
      <c r="I1017" s="10" t="str">
        <f t="shared" si="178"/>
        <v/>
      </c>
      <c r="J1017" s="19" t="str">
        <f>IF(I1017="","",INT(('ObjProd (2)'!$C$25-I1017)/7 * (ABS('ObjProd (2)'!$C$25-I1017)&gt;=7)))</f>
        <v/>
      </c>
      <c r="K1017" s="10" t="str">
        <f>IF(I1017="","",
IF(AND(DATEDIF(I1017,'ObjProd (2)'!$C$25,"y")=0,DATEDIF(I1017,'ObjProd (2)'!$C$25,"ym")=0,
   INT(('ObjProd (2)'!$C$25-EDATE(I1017,DATEDIF(I1017,'ObjProd (2)'!$C$25,"y")*12+DATEDIF(I1017,'ObjProd (2)'!$C$25,"ym")))/7)=0),
   "&lt; 1 sem.",
   IF(DATEDIF(I1017,'ObjProd (2)'!$C$25,"y")&gt;0,DATEDIF(I1017,'ObjProd (2)'!$C$25,"y") &amp; " " &amp; IF(DATEDIF(I1017,'ObjProd (2)'!$C$25,"y")=1,"an ","ans "),"") &amp;
   IF(DATEDIF(I1017,'ObjProd (2)'!$C$25,"ym")&gt;0,DATEDIF(I1017,'ObjProd (2)'!$C$25,"ym") &amp; " mois ", "") &amp;
   IF(INT(('ObjProd (2)'!$C$25-EDATE(I1017,DATEDIF(I1017,'ObjProd (2)'!$C$25,"y")*12+DATEDIF(I1017,'ObjProd (2)'!$C$25,"ym")))/7)&gt;0,
      INT(('ObjProd (2)'!$C$25-EDATE(I1017,DATEDIF(I1017,'ObjProd (2)'!$C$25,"y")*12+DATEDIF(I1017,'ObjProd (2)'!$C$25,"ym")))/7) &amp; " sem.",
      "")
)
)</f>
        <v/>
      </c>
      <c r="L1017" s="11" t="str">
        <f t="shared" si="179"/>
        <v/>
      </c>
      <c r="M1017" s="9" t="str">
        <f t="shared" si="175"/>
        <v/>
      </c>
      <c r="N1017" s="9" t="str" cm="1">
        <f t="array" aca="1" ref="N1017" ca="1">LEFT(L1017, IF(ISNUMBER(SUBSTITUTE(_xludf.MID(L1017, 2, 1), ".", ",")), 1, 2))</f>
        <v/>
      </c>
      <c r="O1017" s="19" t="str">
        <f t="shared" ca="1" si="181"/>
        <v/>
      </c>
      <c r="P1017" s="9" t="str">
        <f t="shared" ca="1" si="182"/>
        <v/>
      </c>
      <c r="Q1017" s="9" t="str">
        <f t="shared" ca="1" si="183"/>
        <v/>
      </c>
      <c r="R1017" s="9" t="str">
        <f t="shared" si="176"/>
        <v/>
      </c>
      <c r="S1017" t="str" cm="1">
        <f t="array" ref="S1017">IF(ISBLANK(C1017),"",IFERROR(INDEX(ListeSeries!$A$2:$A$1045, MATCH(1, (DatasScan!G1017=ListeSeries!$B$2:$B$1045) * (DatasScan!H1017&gt;=ListeSeries!$D$2:$D$1045) * (DatasScan!H1017&lt;=ListeSeries!$E$2:$E$1045), 0)), "no match"))</f>
        <v/>
      </c>
      <c r="T1017" s="7" t="str" cm="1">
        <f t="array" ref="T1017">IF(ISBLANK(C1017),"",IFERROR(INDEX(ListeSeries!$C$2:$C$1045, MATCH(1, (DatasScan!G1017=ListeSeries!$B$2:$B$1045) * (DatasScan!H1017&gt;=ListeSeries!$D$2:$D$1045) * (DatasScan!H1017&lt;=ListeSeries!$E$2:$E$1045), 0)), "no match"))</f>
        <v/>
      </c>
      <c r="U1017" s="11" t="str" cm="1">
        <f t="array" ref="U1017">IF(ISBLANK(C1017),"",IFERROR(INDEX(ListeSeries!$F$2:$F$1045, MATCH(1, (DatasScan!G1017=ListeSeries!$B$2:$B$1045) * (DatasScan!H1017&gt;=ListeSeries!$D$2:$D$1045) * (DatasScan!H1017&lt;=ListeSeries!$E$2:$E$1045), 0)), "no match"))</f>
        <v/>
      </c>
    </row>
    <row r="1018" spans="1:24" x14ac:dyDescent="0.25">
      <c r="A1018" s="6" t="str">
        <f t="shared" si="177"/>
        <v/>
      </c>
      <c r="B1018" s="272"/>
      <c r="F1018" s="7" t="str">
        <f t="shared" si="180"/>
        <v/>
      </c>
      <c r="G1018" s="21" t="str">
        <f>IF(ISBLANK(C1018),"",_xlfn.XLOOKUP(_xlfn.XLOOKUP(VALUE(LEFT(C1018,4)),Souches!$B$2:$B$15000,Souches!$E$2:$E$15000),Varietes!$B$2:$B$500,Varietes!$C$2:$C$500))</f>
        <v/>
      </c>
      <c r="H1018" s="19" t="str">
        <f>IF(ISBLANK(C1018),"",_xlfn.XLOOKUP(VALUE(LEFT(C1018,4)),Souches!$B$2:$B$15000,Souches!$D$2:$D$15000))</f>
        <v/>
      </c>
      <c r="I1018" s="10" t="str">
        <f t="shared" si="178"/>
        <v/>
      </c>
      <c r="J1018" s="19" t="str">
        <f>IF(I1018="","",INT(('ObjProd (2)'!$C$25-I1018)/7 * (ABS('ObjProd (2)'!$C$25-I1018)&gt;=7)))</f>
        <v/>
      </c>
      <c r="K1018" s="10" t="str">
        <f>IF(I1018="","",
IF(AND(DATEDIF(I1018,'ObjProd (2)'!$C$25,"y")=0,DATEDIF(I1018,'ObjProd (2)'!$C$25,"ym")=0,
   INT(('ObjProd (2)'!$C$25-EDATE(I1018,DATEDIF(I1018,'ObjProd (2)'!$C$25,"y")*12+DATEDIF(I1018,'ObjProd (2)'!$C$25,"ym")))/7)=0),
   "&lt; 1 sem.",
   IF(DATEDIF(I1018,'ObjProd (2)'!$C$25,"y")&gt;0,DATEDIF(I1018,'ObjProd (2)'!$C$25,"y") &amp; " " &amp; IF(DATEDIF(I1018,'ObjProd (2)'!$C$25,"y")=1,"an ","ans "),"") &amp;
   IF(DATEDIF(I1018,'ObjProd (2)'!$C$25,"ym")&gt;0,DATEDIF(I1018,'ObjProd (2)'!$C$25,"ym") &amp; " mois ", "") &amp;
   IF(INT(('ObjProd (2)'!$C$25-EDATE(I1018,DATEDIF(I1018,'ObjProd (2)'!$C$25,"y")*12+DATEDIF(I1018,'ObjProd (2)'!$C$25,"ym")))/7)&gt;0,
      INT(('ObjProd (2)'!$C$25-EDATE(I1018,DATEDIF(I1018,'ObjProd (2)'!$C$25,"y")*12+DATEDIF(I1018,'ObjProd (2)'!$C$25,"ym")))/7) &amp; " sem.",
      "")
)
)</f>
        <v/>
      </c>
      <c r="L1018" s="11" t="str">
        <f t="shared" si="179"/>
        <v/>
      </c>
      <c r="M1018" s="9" t="str">
        <f t="shared" si="175"/>
        <v/>
      </c>
      <c r="N1018" s="9" t="str" cm="1">
        <f t="array" aca="1" ref="N1018" ca="1">LEFT(L1018, IF(ISNUMBER(SUBSTITUTE(_xludf.MID(L1018, 2, 1), ".", ",")), 1, 2))</f>
        <v/>
      </c>
      <c r="O1018" s="19" t="str">
        <f t="shared" ca="1" si="181"/>
        <v/>
      </c>
      <c r="P1018" s="9" t="str">
        <f t="shared" ca="1" si="182"/>
        <v/>
      </c>
      <c r="Q1018" s="9" t="str">
        <f t="shared" ca="1" si="183"/>
        <v/>
      </c>
      <c r="R1018" s="9" t="str">
        <f t="shared" si="176"/>
        <v/>
      </c>
      <c r="S1018" t="str" cm="1">
        <f t="array" ref="S1018">IF(ISBLANK(C1018),"",IFERROR(INDEX(ListeSeries!$A$2:$A$1045, MATCH(1, (DatasScan!G1018=ListeSeries!$B$2:$B$1045) * (DatasScan!H1018&gt;=ListeSeries!$D$2:$D$1045) * (DatasScan!H1018&lt;=ListeSeries!$E$2:$E$1045), 0)), "no match"))</f>
        <v/>
      </c>
      <c r="T1018" s="7" t="str" cm="1">
        <f t="array" ref="T1018">IF(ISBLANK(C1018),"",IFERROR(INDEX(ListeSeries!$C$2:$C$1045, MATCH(1, (DatasScan!G1018=ListeSeries!$B$2:$B$1045) * (DatasScan!H1018&gt;=ListeSeries!$D$2:$D$1045) * (DatasScan!H1018&lt;=ListeSeries!$E$2:$E$1045), 0)), "no match"))</f>
        <v/>
      </c>
      <c r="U1018" s="11" t="str" cm="1">
        <f t="array" ref="U1018">IF(ISBLANK(C1018),"",IFERROR(INDEX(ListeSeries!$F$2:$F$1045, MATCH(1, (DatasScan!G1018=ListeSeries!$B$2:$B$1045) * (DatasScan!H1018&gt;=ListeSeries!$D$2:$D$1045) * (DatasScan!H1018&lt;=ListeSeries!$E$2:$E$1045), 0)), "no match"))</f>
        <v/>
      </c>
    </row>
    <row r="1019" spans="1:24" x14ac:dyDescent="0.25">
      <c r="A1019" s="6" t="str">
        <f t="shared" si="177"/>
        <v/>
      </c>
      <c r="B1019" s="272"/>
      <c r="F1019" s="7" t="str">
        <f t="shared" si="180"/>
        <v/>
      </c>
      <c r="G1019" s="21" t="str">
        <f>IF(ISBLANK(C1019),"",_xlfn.XLOOKUP(_xlfn.XLOOKUP(VALUE(LEFT(C1019,4)),Souches!$B$2:$B$15000,Souches!$E$2:$E$15000),Varietes!$B$2:$B$500,Varietes!$C$2:$C$500))</f>
        <v/>
      </c>
      <c r="H1019" s="19" t="str">
        <f>IF(ISBLANK(C1019),"",_xlfn.XLOOKUP(VALUE(LEFT(C1019,4)),Souches!$B$2:$B$15000,Souches!$D$2:$D$15000))</f>
        <v/>
      </c>
      <c r="I1019" s="10" t="str">
        <f t="shared" si="178"/>
        <v/>
      </c>
      <c r="J1019" s="19" t="str">
        <f>IF(I1019="","",INT(('ObjProd (2)'!$C$25-I1019)/7 * (ABS('ObjProd (2)'!$C$25-I1019)&gt;=7)))</f>
        <v/>
      </c>
      <c r="K1019" s="10" t="str">
        <f>IF(I1019="","",
IF(AND(DATEDIF(I1019,'ObjProd (2)'!$C$25,"y")=0,DATEDIF(I1019,'ObjProd (2)'!$C$25,"ym")=0,
   INT(('ObjProd (2)'!$C$25-EDATE(I1019,DATEDIF(I1019,'ObjProd (2)'!$C$25,"y")*12+DATEDIF(I1019,'ObjProd (2)'!$C$25,"ym")))/7)=0),
   "&lt; 1 sem.",
   IF(DATEDIF(I1019,'ObjProd (2)'!$C$25,"y")&gt;0,DATEDIF(I1019,'ObjProd (2)'!$C$25,"y") &amp; " " &amp; IF(DATEDIF(I1019,'ObjProd (2)'!$C$25,"y")=1,"an ","ans "),"") &amp;
   IF(DATEDIF(I1019,'ObjProd (2)'!$C$25,"ym")&gt;0,DATEDIF(I1019,'ObjProd (2)'!$C$25,"ym") &amp; " mois ", "") &amp;
   IF(INT(('ObjProd (2)'!$C$25-EDATE(I1019,DATEDIF(I1019,'ObjProd (2)'!$C$25,"y")*12+DATEDIF(I1019,'ObjProd (2)'!$C$25,"ym")))/7)&gt;0,
      INT(('ObjProd (2)'!$C$25-EDATE(I1019,DATEDIF(I1019,'ObjProd (2)'!$C$25,"y")*12+DATEDIF(I1019,'ObjProd (2)'!$C$25,"ym")))/7) &amp; " sem.",
      "")
)
)</f>
        <v/>
      </c>
      <c r="L1019" s="11" t="str">
        <f t="shared" si="179"/>
        <v/>
      </c>
      <c r="M1019" s="9" t="str">
        <f t="shared" si="175"/>
        <v/>
      </c>
      <c r="N1019" s="9" t="str" cm="1">
        <f t="array" aca="1" ref="N1019" ca="1">LEFT(L1019, IF(ISNUMBER(SUBSTITUTE(_xludf.MID(L1019, 2, 1), ".", ",")), 1, 2))</f>
        <v/>
      </c>
      <c r="O1019" s="19" t="str">
        <f t="shared" ca="1" si="181"/>
        <v/>
      </c>
      <c r="P1019" s="9" t="str">
        <f t="shared" ca="1" si="182"/>
        <v/>
      </c>
      <c r="Q1019" s="9" t="str">
        <f t="shared" ca="1" si="183"/>
        <v/>
      </c>
      <c r="R1019" s="9" t="str">
        <f t="shared" si="176"/>
        <v/>
      </c>
      <c r="S1019" t="str" cm="1">
        <f t="array" ref="S1019">IF(ISBLANK(C1019),"",IFERROR(INDEX(ListeSeries!$A$2:$A$1045, MATCH(1, (DatasScan!G1019=ListeSeries!$B$2:$B$1045) * (DatasScan!H1019&gt;=ListeSeries!$D$2:$D$1045) * (DatasScan!H1019&lt;=ListeSeries!$E$2:$E$1045), 0)), "no match"))</f>
        <v/>
      </c>
      <c r="T1019" s="7" t="str" cm="1">
        <f t="array" ref="T1019">IF(ISBLANK(C1019),"",IFERROR(INDEX(ListeSeries!$C$2:$C$1045, MATCH(1, (DatasScan!G1019=ListeSeries!$B$2:$B$1045) * (DatasScan!H1019&gt;=ListeSeries!$D$2:$D$1045) * (DatasScan!H1019&lt;=ListeSeries!$E$2:$E$1045), 0)), "no match"))</f>
        <v/>
      </c>
      <c r="U1019" s="11" t="str" cm="1">
        <f t="array" ref="U1019">IF(ISBLANK(C1019),"",IFERROR(INDEX(ListeSeries!$F$2:$F$1045, MATCH(1, (DatasScan!G1019=ListeSeries!$B$2:$B$1045) * (DatasScan!H1019&gt;=ListeSeries!$D$2:$D$1045) * (DatasScan!H1019&lt;=ListeSeries!$E$2:$E$1045), 0)), "no match"))</f>
        <v/>
      </c>
    </row>
    <row r="1020" spans="1:24" x14ac:dyDescent="0.25">
      <c r="A1020" s="6" t="str">
        <f t="shared" si="177"/>
        <v/>
      </c>
      <c r="B1020" s="272"/>
      <c r="F1020" s="7" t="str">
        <f t="shared" si="180"/>
        <v/>
      </c>
      <c r="G1020" s="21" t="str">
        <f>IF(ISBLANK(C1020),"",_xlfn.XLOOKUP(_xlfn.XLOOKUP(VALUE(LEFT(C1020,4)),Souches!$B$2:$B$15000,Souches!$E$2:$E$15000),Varietes!$B$2:$B$500,Varietes!$C$2:$C$500))</f>
        <v/>
      </c>
      <c r="H1020" s="19" t="str">
        <f>IF(ISBLANK(C1020),"",_xlfn.XLOOKUP(VALUE(LEFT(C1020,4)),Souches!$B$2:$B$15000,Souches!$D$2:$D$15000))</f>
        <v/>
      </c>
      <c r="I1020" s="10" t="str">
        <f t="shared" si="178"/>
        <v/>
      </c>
      <c r="J1020" s="19" t="str">
        <f>IF(I1020="","",INT(('ObjProd (2)'!$C$25-I1020)/7 * (ABS('ObjProd (2)'!$C$25-I1020)&gt;=7)))</f>
        <v/>
      </c>
      <c r="K1020" s="10" t="str">
        <f>IF(I1020="","",
IF(AND(DATEDIF(I1020,'ObjProd (2)'!$C$25,"y")=0,DATEDIF(I1020,'ObjProd (2)'!$C$25,"ym")=0,
   INT(('ObjProd (2)'!$C$25-EDATE(I1020,DATEDIF(I1020,'ObjProd (2)'!$C$25,"y")*12+DATEDIF(I1020,'ObjProd (2)'!$C$25,"ym")))/7)=0),
   "&lt; 1 sem.",
   IF(DATEDIF(I1020,'ObjProd (2)'!$C$25,"y")&gt;0,DATEDIF(I1020,'ObjProd (2)'!$C$25,"y") &amp; " " &amp; IF(DATEDIF(I1020,'ObjProd (2)'!$C$25,"y")=1,"an ","ans "),"") &amp;
   IF(DATEDIF(I1020,'ObjProd (2)'!$C$25,"ym")&gt;0,DATEDIF(I1020,'ObjProd (2)'!$C$25,"ym") &amp; " mois ", "") &amp;
   IF(INT(('ObjProd (2)'!$C$25-EDATE(I1020,DATEDIF(I1020,'ObjProd (2)'!$C$25,"y")*12+DATEDIF(I1020,'ObjProd (2)'!$C$25,"ym")))/7)&gt;0,
      INT(('ObjProd (2)'!$C$25-EDATE(I1020,DATEDIF(I1020,'ObjProd (2)'!$C$25,"y")*12+DATEDIF(I1020,'ObjProd (2)'!$C$25,"ym")))/7) &amp; " sem.",
      "")
)
)</f>
        <v/>
      </c>
      <c r="L1020" s="11" t="str">
        <f t="shared" si="179"/>
        <v/>
      </c>
      <c r="M1020" s="9" t="str">
        <f t="shared" si="175"/>
        <v/>
      </c>
      <c r="N1020" s="9" t="str" cm="1">
        <f t="array" aca="1" ref="N1020" ca="1">LEFT(L1020, IF(ISNUMBER(SUBSTITUTE(_xludf.MID(L1020, 2, 1), ".", ",")), 1, 2))</f>
        <v/>
      </c>
      <c r="O1020" s="19" t="str">
        <f t="shared" ca="1" si="181"/>
        <v/>
      </c>
      <c r="P1020" s="9" t="str">
        <f t="shared" ca="1" si="182"/>
        <v/>
      </c>
      <c r="Q1020" s="9" t="str">
        <f t="shared" ca="1" si="183"/>
        <v/>
      </c>
      <c r="R1020" s="9" t="str">
        <f t="shared" si="176"/>
        <v/>
      </c>
      <c r="S1020" t="str" cm="1">
        <f t="array" ref="S1020">IF(ISBLANK(C1020),"",IFERROR(INDEX(ListeSeries!$A$2:$A$1045, MATCH(1, (DatasScan!G1020=ListeSeries!$B$2:$B$1045) * (DatasScan!H1020&gt;=ListeSeries!$D$2:$D$1045) * (DatasScan!H1020&lt;=ListeSeries!$E$2:$E$1045), 0)), "no match"))</f>
        <v/>
      </c>
      <c r="T1020" s="7" t="str" cm="1">
        <f t="array" ref="T1020">IF(ISBLANK(C1020),"",IFERROR(INDEX(ListeSeries!$C$2:$C$1045, MATCH(1, (DatasScan!G1020=ListeSeries!$B$2:$B$1045) * (DatasScan!H1020&gt;=ListeSeries!$D$2:$D$1045) * (DatasScan!H1020&lt;=ListeSeries!$E$2:$E$1045), 0)), "no match"))</f>
        <v/>
      </c>
      <c r="U1020" s="11" t="str" cm="1">
        <f t="array" ref="U1020">IF(ISBLANK(C1020),"",IFERROR(INDEX(ListeSeries!$F$2:$F$1045, MATCH(1, (DatasScan!G1020=ListeSeries!$B$2:$B$1045) * (DatasScan!H1020&gt;=ListeSeries!$D$2:$D$1045) * (DatasScan!H1020&lt;=ListeSeries!$E$2:$E$1045), 0)), "no match"))</f>
        <v/>
      </c>
    </row>
    <row r="1021" spans="1:24" x14ac:dyDescent="0.25">
      <c r="A1021" s="6" t="str">
        <f t="shared" si="177"/>
        <v/>
      </c>
      <c r="B1021" s="272"/>
      <c r="F1021" s="7" t="str">
        <f t="shared" si="180"/>
        <v/>
      </c>
      <c r="G1021" s="21" t="str">
        <f>IF(ISBLANK(C1021),"",_xlfn.XLOOKUP(_xlfn.XLOOKUP(VALUE(LEFT(C1021,4)),Souches!$B$2:$B$15000,Souches!$E$2:$E$15000),Varietes!$B$2:$B$500,Varietes!$C$2:$C$500))</f>
        <v/>
      </c>
      <c r="H1021" s="19" t="str">
        <f>IF(ISBLANK(C1021),"",_xlfn.XLOOKUP(VALUE(LEFT(C1021,4)),Souches!$B$2:$B$15000,Souches!$D$2:$D$15000))</f>
        <v/>
      </c>
      <c r="I1021" s="10" t="str">
        <f t="shared" si="178"/>
        <v/>
      </c>
      <c r="J1021" s="19" t="str">
        <f>IF(I1021="","",INT(('ObjProd (2)'!$C$25-I1021)/7 * (ABS('ObjProd (2)'!$C$25-I1021)&gt;=7)))</f>
        <v/>
      </c>
      <c r="K1021" s="10" t="str">
        <f>IF(I1021="","",
IF(AND(DATEDIF(I1021,'ObjProd (2)'!$C$25,"y")=0,DATEDIF(I1021,'ObjProd (2)'!$C$25,"ym")=0,
   INT(('ObjProd (2)'!$C$25-EDATE(I1021,DATEDIF(I1021,'ObjProd (2)'!$C$25,"y")*12+DATEDIF(I1021,'ObjProd (2)'!$C$25,"ym")))/7)=0),
   "&lt; 1 sem.",
   IF(DATEDIF(I1021,'ObjProd (2)'!$C$25,"y")&gt;0,DATEDIF(I1021,'ObjProd (2)'!$C$25,"y") &amp; " " &amp; IF(DATEDIF(I1021,'ObjProd (2)'!$C$25,"y")=1,"an ","ans "),"") &amp;
   IF(DATEDIF(I1021,'ObjProd (2)'!$C$25,"ym")&gt;0,DATEDIF(I1021,'ObjProd (2)'!$C$25,"ym") &amp; " mois ", "") &amp;
   IF(INT(('ObjProd (2)'!$C$25-EDATE(I1021,DATEDIF(I1021,'ObjProd (2)'!$C$25,"y")*12+DATEDIF(I1021,'ObjProd (2)'!$C$25,"ym")))/7)&gt;0,
      INT(('ObjProd (2)'!$C$25-EDATE(I1021,DATEDIF(I1021,'ObjProd (2)'!$C$25,"y")*12+DATEDIF(I1021,'ObjProd (2)'!$C$25,"ym")))/7) &amp; " sem.",
      "")
)
)</f>
        <v/>
      </c>
      <c r="L1021" s="11" t="str">
        <f t="shared" si="179"/>
        <v/>
      </c>
      <c r="M1021" s="9" t="str">
        <f t="shared" si="175"/>
        <v/>
      </c>
      <c r="N1021" s="9" t="str" cm="1">
        <f t="array" aca="1" ref="N1021" ca="1">LEFT(L1021, IF(ISNUMBER(SUBSTITUTE(_xludf.MID(L1021, 2, 1), ".", ",")), 1, 2))</f>
        <v/>
      </c>
      <c r="O1021" s="19" t="str">
        <f t="shared" ca="1" si="181"/>
        <v/>
      </c>
      <c r="P1021" s="9" t="str">
        <f t="shared" ca="1" si="182"/>
        <v/>
      </c>
      <c r="Q1021" s="9" t="str">
        <f t="shared" ca="1" si="183"/>
        <v/>
      </c>
      <c r="R1021" s="9" t="str">
        <f t="shared" si="176"/>
        <v/>
      </c>
      <c r="S1021" t="str" cm="1">
        <f t="array" ref="S1021">IF(ISBLANK(C1021),"",IFERROR(INDEX(ListeSeries!$A$2:$A$1045, MATCH(1, (DatasScan!G1021=ListeSeries!$B$2:$B$1045) * (DatasScan!H1021&gt;=ListeSeries!$D$2:$D$1045) * (DatasScan!H1021&lt;=ListeSeries!$E$2:$E$1045), 0)), "no match"))</f>
        <v/>
      </c>
      <c r="T1021" s="7" t="str" cm="1">
        <f t="array" ref="T1021">IF(ISBLANK(C1021),"",IFERROR(INDEX(ListeSeries!$C$2:$C$1045, MATCH(1, (DatasScan!G1021=ListeSeries!$B$2:$B$1045) * (DatasScan!H1021&gt;=ListeSeries!$D$2:$D$1045) * (DatasScan!H1021&lt;=ListeSeries!$E$2:$E$1045), 0)), "no match"))</f>
        <v/>
      </c>
      <c r="U1021" s="11" t="str" cm="1">
        <f t="array" ref="U1021">IF(ISBLANK(C1021),"",IFERROR(INDEX(ListeSeries!$F$2:$F$1045, MATCH(1, (DatasScan!G1021=ListeSeries!$B$2:$B$1045) * (DatasScan!H1021&gt;=ListeSeries!$D$2:$D$1045) * (DatasScan!H1021&lt;=ListeSeries!$E$2:$E$1045), 0)), "no match"))</f>
        <v/>
      </c>
    </row>
    <row r="1022" spans="1:24" x14ac:dyDescent="0.25">
      <c r="A1022" s="6" t="str">
        <f t="shared" si="177"/>
        <v/>
      </c>
      <c r="B1022" s="272"/>
      <c r="F1022" s="7" t="str">
        <f t="shared" si="180"/>
        <v/>
      </c>
      <c r="G1022" s="21" t="str">
        <f>IF(ISBLANK(C1022),"",_xlfn.XLOOKUP(_xlfn.XLOOKUP(VALUE(LEFT(C1022,4)),Souches!$B$2:$B$15000,Souches!$E$2:$E$15000),Varietes!$B$2:$B$500,Varietes!$C$2:$C$500))</f>
        <v/>
      </c>
      <c r="H1022" s="19" t="str">
        <f>IF(ISBLANK(C1022),"",_xlfn.XLOOKUP(VALUE(LEFT(C1022,4)),Souches!$B$2:$B$15000,Souches!$D$2:$D$15000))</f>
        <v/>
      </c>
      <c r="I1022" s="10" t="str">
        <f t="shared" si="178"/>
        <v/>
      </c>
      <c r="J1022" s="19" t="str">
        <f>IF(I1022="","",INT(('ObjProd (2)'!$C$25-I1022)/7 * (ABS('ObjProd (2)'!$C$25-I1022)&gt;=7)))</f>
        <v/>
      </c>
      <c r="K1022" s="10" t="str">
        <f>IF(I1022="","",
IF(AND(DATEDIF(I1022,'ObjProd (2)'!$C$25,"y")=0,DATEDIF(I1022,'ObjProd (2)'!$C$25,"ym")=0,
   INT(('ObjProd (2)'!$C$25-EDATE(I1022,DATEDIF(I1022,'ObjProd (2)'!$C$25,"y")*12+DATEDIF(I1022,'ObjProd (2)'!$C$25,"ym")))/7)=0),
   "&lt; 1 sem.",
   IF(DATEDIF(I1022,'ObjProd (2)'!$C$25,"y")&gt;0,DATEDIF(I1022,'ObjProd (2)'!$C$25,"y") &amp; " " &amp; IF(DATEDIF(I1022,'ObjProd (2)'!$C$25,"y")=1,"an ","ans "),"") &amp;
   IF(DATEDIF(I1022,'ObjProd (2)'!$C$25,"ym")&gt;0,DATEDIF(I1022,'ObjProd (2)'!$C$25,"ym") &amp; " mois ", "") &amp;
   IF(INT(('ObjProd (2)'!$C$25-EDATE(I1022,DATEDIF(I1022,'ObjProd (2)'!$C$25,"y")*12+DATEDIF(I1022,'ObjProd (2)'!$C$25,"ym")))/7)&gt;0,
      INT(('ObjProd (2)'!$C$25-EDATE(I1022,DATEDIF(I1022,'ObjProd (2)'!$C$25,"y")*12+DATEDIF(I1022,'ObjProd (2)'!$C$25,"ym")))/7) &amp; " sem.",
      "")
)
)</f>
        <v/>
      </c>
      <c r="L1022" s="11" t="str">
        <f t="shared" si="179"/>
        <v/>
      </c>
      <c r="M1022" s="9" t="str">
        <f t="shared" si="175"/>
        <v/>
      </c>
      <c r="N1022" s="9" t="str" cm="1">
        <f t="array" aca="1" ref="N1022" ca="1">LEFT(L1022, IF(ISNUMBER(SUBSTITUTE(_xludf.MID(L1022, 2, 1), ".", ",")), 1, 2))</f>
        <v/>
      </c>
      <c r="O1022" s="19" t="str">
        <f t="shared" ca="1" si="181"/>
        <v/>
      </c>
      <c r="P1022" s="9" t="str">
        <f t="shared" ca="1" si="182"/>
        <v/>
      </c>
      <c r="Q1022" s="9" t="str">
        <f t="shared" ca="1" si="183"/>
        <v/>
      </c>
      <c r="R1022" s="9" t="str">
        <f t="shared" si="176"/>
        <v/>
      </c>
      <c r="S1022" t="str" cm="1">
        <f t="array" ref="S1022">IF(ISBLANK(C1022),"",IFERROR(INDEX(ListeSeries!$A$2:$A$1045, MATCH(1, (DatasScan!G1022=ListeSeries!$B$2:$B$1045) * (DatasScan!H1022&gt;=ListeSeries!$D$2:$D$1045) * (DatasScan!H1022&lt;=ListeSeries!$E$2:$E$1045), 0)), "no match"))</f>
        <v/>
      </c>
      <c r="T1022" s="7" t="str" cm="1">
        <f t="array" ref="T1022">IF(ISBLANK(C1022),"",IFERROR(INDEX(ListeSeries!$C$2:$C$1045, MATCH(1, (DatasScan!G1022=ListeSeries!$B$2:$B$1045) * (DatasScan!H1022&gt;=ListeSeries!$D$2:$D$1045) * (DatasScan!H1022&lt;=ListeSeries!$E$2:$E$1045), 0)), "no match"))</f>
        <v/>
      </c>
      <c r="U1022" s="11" t="str" cm="1">
        <f t="array" ref="U1022">IF(ISBLANK(C1022),"",IFERROR(INDEX(ListeSeries!$F$2:$F$1045, MATCH(1, (DatasScan!G1022=ListeSeries!$B$2:$B$1045) * (DatasScan!H1022&gt;=ListeSeries!$D$2:$D$1045) * (DatasScan!H1022&lt;=ListeSeries!$E$2:$E$1045), 0)), "no match"))</f>
        <v/>
      </c>
    </row>
    <row r="1023" spans="1:24" x14ac:dyDescent="0.25">
      <c r="A1023" s="6" t="str">
        <f t="shared" si="177"/>
        <v/>
      </c>
      <c r="B1023" s="272"/>
      <c r="F1023" s="7" t="str">
        <f t="shared" si="180"/>
        <v/>
      </c>
      <c r="G1023" s="21" t="str">
        <f>IF(ISBLANK(C1023),"",_xlfn.XLOOKUP(_xlfn.XLOOKUP(VALUE(LEFT(C1023,4)),Souches!$B$2:$B$15000,Souches!$E$2:$E$15000),Varietes!$B$2:$B$500,Varietes!$C$2:$C$500))</f>
        <v/>
      </c>
      <c r="H1023" s="19" t="str">
        <f>IF(ISBLANK(C1023),"",_xlfn.XLOOKUP(VALUE(LEFT(C1023,4)),Souches!$B$2:$B$15000,Souches!$D$2:$D$15000))</f>
        <v/>
      </c>
      <c r="I1023" s="10" t="str">
        <f t="shared" si="178"/>
        <v/>
      </c>
      <c r="J1023" s="19" t="str">
        <f>IF(I1023="","",INT(('ObjProd (2)'!$C$25-I1023)/7 * (ABS('ObjProd (2)'!$C$25-I1023)&gt;=7)))</f>
        <v/>
      </c>
      <c r="K1023" s="10" t="str">
        <f>IF(I1023="","",
IF(AND(DATEDIF(I1023,'ObjProd (2)'!$C$25,"y")=0,DATEDIF(I1023,'ObjProd (2)'!$C$25,"ym")=0,
   INT(('ObjProd (2)'!$C$25-EDATE(I1023,DATEDIF(I1023,'ObjProd (2)'!$C$25,"y")*12+DATEDIF(I1023,'ObjProd (2)'!$C$25,"ym")))/7)=0),
   "&lt; 1 sem.",
   IF(DATEDIF(I1023,'ObjProd (2)'!$C$25,"y")&gt;0,DATEDIF(I1023,'ObjProd (2)'!$C$25,"y") &amp; " " &amp; IF(DATEDIF(I1023,'ObjProd (2)'!$C$25,"y")=1,"an ","ans "),"") &amp;
   IF(DATEDIF(I1023,'ObjProd (2)'!$C$25,"ym")&gt;0,DATEDIF(I1023,'ObjProd (2)'!$C$25,"ym") &amp; " mois ", "") &amp;
   IF(INT(('ObjProd (2)'!$C$25-EDATE(I1023,DATEDIF(I1023,'ObjProd (2)'!$C$25,"y")*12+DATEDIF(I1023,'ObjProd (2)'!$C$25,"ym")))/7)&gt;0,
      INT(('ObjProd (2)'!$C$25-EDATE(I1023,DATEDIF(I1023,'ObjProd (2)'!$C$25,"y")*12+DATEDIF(I1023,'ObjProd (2)'!$C$25,"ym")))/7) &amp; " sem.",
      "")
)
)</f>
        <v/>
      </c>
      <c r="L1023" s="11" t="str">
        <f t="shared" si="179"/>
        <v/>
      </c>
      <c r="M1023" s="9" t="str">
        <f t="shared" si="175"/>
        <v/>
      </c>
      <c r="N1023" s="9" t="str" cm="1">
        <f t="array" aca="1" ref="N1023" ca="1">LEFT(L1023, IF(ISNUMBER(SUBSTITUTE(_xludf.MID(L1023, 2, 1), ".", ",")), 1, 2))</f>
        <v/>
      </c>
      <c r="O1023" s="19" t="str">
        <f t="shared" ca="1" si="181"/>
        <v/>
      </c>
      <c r="P1023" s="9" t="str">
        <f t="shared" ca="1" si="182"/>
        <v/>
      </c>
      <c r="Q1023" s="9" t="str">
        <f t="shared" ca="1" si="183"/>
        <v/>
      </c>
      <c r="R1023" s="9" t="str">
        <f t="shared" si="176"/>
        <v/>
      </c>
      <c r="S1023" t="str" cm="1">
        <f t="array" ref="S1023">IF(ISBLANK(C1023),"",IFERROR(INDEX(ListeSeries!$A$2:$A$1045, MATCH(1, (DatasScan!G1023=ListeSeries!$B$2:$B$1045) * (DatasScan!H1023&gt;=ListeSeries!$D$2:$D$1045) * (DatasScan!H1023&lt;=ListeSeries!$E$2:$E$1045), 0)), "no match"))</f>
        <v/>
      </c>
      <c r="T1023" s="7" t="str" cm="1">
        <f t="array" ref="T1023">IF(ISBLANK(C1023),"",IFERROR(INDEX(ListeSeries!$C$2:$C$1045, MATCH(1, (DatasScan!G1023=ListeSeries!$B$2:$B$1045) * (DatasScan!H1023&gt;=ListeSeries!$D$2:$D$1045) * (DatasScan!H1023&lt;=ListeSeries!$E$2:$E$1045), 0)), "no match"))</f>
        <v/>
      </c>
      <c r="U1023" s="11" t="str" cm="1">
        <f t="array" ref="U1023">IF(ISBLANK(C1023),"",IFERROR(INDEX(ListeSeries!$F$2:$F$1045, MATCH(1, (DatasScan!G1023=ListeSeries!$B$2:$B$1045) * (DatasScan!H1023&gt;=ListeSeries!$D$2:$D$1045) * (DatasScan!H1023&lt;=ListeSeries!$E$2:$E$1045), 0)), "no match"))</f>
        <v/>
      </c>
    </row>
    <row r="1024" spans="1:24" x14ac:dyDescent="0.25">
      <c r="A1024" s="6" t="str">
        <f t="shared" si="177"/>
        <v/>
      </c>
      <c r="B1024" s="272"/>
      <c r="F1024" s="7" t="str">
        <f t="shared" si="180"/>
        <v/>
      </c>
      <c r="G1024" s="21" t="str">
        <f>IF(ISBLANK(C1024),"",_xlfn.XLOOKUP(_xlfn.XLOOKUP(VALUE(LEFT(C1024,4)),Souches!$B$2:$B$15000,Souches!$E$2:$E$15000),Varietes!$B$2:$B$500,Varietes!$C$2:$C$500))</f>
        <v/>
      </c>
      <c r="H1024" s="19" t="str">
        <f>IF(ISBLANK(C1024),"",_xlfn.XLOOKUP(VALUE(LEFT(C1024,4)),Souches!$B$2:$B$15000,Souches!$D$2:$D$15000))</f>
        <v/>
      </c>
      <c r="I1024" s="10" t="str">
        <f t="shared" si="178"/>
        <v/>
      </c>
      <c r="J1024" s="19" t="str">
        <f>IF(I1024="","",INT(('ObjProd (2)'!$C$25-I1024)/7 * (ABS('ObjProd (2)'!$C$25-I1024)&gt;=7)))</f>
        <v/>
      </c>
      <c r="K1024" s="10" t="str">
        <f>IF(I1024="","",
IF(AND(DATEDIF(I1024,'ObjProd (2)'!$C$25,"y")=0,DATEDIF(I1024,'ObjProd (2)'!$C$25,"ym")=0,
   INT(('ObjProd (2)'!$C$25-EDATE(I1024,DATEDIF(I1024,'ObjProd (2)'!$C$25,"y")*12+DATEDIF(I1024,'ObjProd (2)'!$C$25,"ym")))/7)=0),
   "&lt; 1 sem.",
   IF(DATEDIF(I1024,'ObjProd (2)'!$C$25,"y")&gt;0,DATEDIF(I1024,'ObjProd (2)'!$C$25,"y") &amp; " " &amp; IF(DATEDIF(I1024,'ObjProd (2)'!$C$25,"y")=1,"an ","ans "),"") &amp;
   IF(DATEDIF(I1024,'ObjProd (2)'!$C$25,"ym")&gt;0,DATEDIF(I1024,'ObjProd (2)'!$C$25,"ym") &amp; " mois ", "") &amp;
   IF(INT(('ObjProd (2)'!$C$25-EDATE(I1024,DATEDIF(I1024,'ObjProd (2)'!$C$25,"y")*12+DATEDIF(I1024,'ObjProd (2)'!$C$25,"ym")))/7)&gt;0,
      INT(('ObjProd (2)'!$C$25-EDATE(I1024,DATEDIF(I1024,'ObjProd (2)'!$C$25,"y")*12+DATEDIF(I1024,'ObjProd (2)'!$C$25,"ym")))/7) &amp; " sem.",
      "")
)
)</f>
        <v/>
      </c>
      <c r="L1024" s="11" t="str">
        <f t="shared" si="179"/>
        <v/>
      </c>
      <c r="M1024" s="9" t="str">
        <f t="shared" ref="M1024:M1087" si="184">IF(OR(D1024&gt;0, E1024&gt;0), D1024*14+E1024,"")</f>
        <v/>
      </c>
      <c r="N1024" s="9" t="str" cm="1">
        <f t="array" aca="1" ref="N1024" ca="1">LEFT(L1024, IF(ISNUMBER(SUBSTITUTE(_xludf.MID(L1024, 2, 1), ".", ",")), 1, 2))</f>
        <v/>
      </c>
      <c r="O1024" s="19" t="str">
        <f t="shared" ca="1" si="181"/>
        <v/>
      </c>
      <c r="P1024" s="9" t="str">
        <f t="shared" ca="1" si="182"/>
        <v/>
      </c>
      <c r="Q1024" s="9" t="str">
        <f t="shared" ca="1" si="183"/>
        <v/>
      </c>
      <c r="R1024" s="9" t="str">
        <f t="shared" ref="R1024:R1087" si="185">IF(ISBLANK(C1024),"",P1024&amp;Q1024)</f>
        <v/>
      </c>
      <c r="S1024" t="str" cm="1">
        <f t="array" ref="S1024">IF(ISBLANK(C1024),"",IFERROR(INDEX(ListeSeries!$A$2:$A$1045, MATCH(1, (DatasScan!G1024=ListeSeries!$B$2:$B$1045) * (DatasScan!H1024&gt;=ListeSeries!$D$2:$D$1045) * (DatasScan!H1024&lt;=ListeSeries!$E$2:$E$1045), 0)), "no match"))</f>
        <v/>
      </c>
      <c r="T1024" s="7" t="str" cm="1">
        <f t="array" ref="T1024">IF(ISBLANK(C1024),"",IFERROR(INDEX(ListeSeries!$C$2:$C$1045, MATCH(1, (DatasScan!G1024=ListeSeries!$B$2:$B$1045) * (DatasScan!H1024&gt;=ListeSeries!$D$2:$D$1045) * (DatasScan!H1024&lt;=ListeSeries!$E$2:$E$1045), 0)), "no match"))</f>
        <v/>
      </c>
      <c r="U1024" s="11" t="str" cm="1">
        <f t="array" ref="U1024">IF(ISBLANK(C1024),"",IFERROR(INDEX(ListeSeries!$F$2:$F$1045, MATCH(1, (DatasScan!G1024=ListeSeries!$B$2:$B$1045) * (DatasScan!H1024&gt;=ListeSeries!$D$2:$D$1045) * (DatasScan!H1024&lt;=ListeSeries!$E$2:$E$1045), 0)), "no match"))</f>
        <v/>
      </c>
    </row>
    <row r="1025" spans="1:21" x14ac:dyDescent="0.25">
      <c r="A1025" s="6" t="str">
        <f t="shared" ref="A1025:A1088" si="186">IF(B1025="CHF","CHF",IF(B1025="CHF 2","CHF hangar",LEFT(B1025,1)))</f>
        <v/>
      </c>
      <c r="B1025" s="272"/>
      <c r="F1025" s="7" t="str">
        <f t="shared" si="180"/>
        <v/>
      </c>
      <c r="G1025" s="21" t="str">
        <f>IF(ISBLANK(C1025),"",_xlfn.XLOOKUP(_xlfn.XLOOKUP(VALUE(LEFT(C1025,4)),Souches!$B$2:$B$15000,Souches!$E$2:$E$15000),Varietes!$B$2:$B$500,Varietes!$C$2:$C$500))</f>
        <v/>
      </c>
      <c r="H1025" s="19" t="str">
        <f>IF(ISBLANK(C1025),"",_xlfn.XLOOKUP(VALUE(LEFT(C1025,4)),Souches!$B$2:$B$15000,Souches!$D$2:$D$15000))</f>
        <v/>
      </c>
      <c r="I1025" s="10" t="str">
        <f t="shared" si="178"/>
        <v/>
      </c>
      <c r="J1025" s="19" t="str">
        <f>IF(I1025="","",INT(('ObjProd (2)'!$C$25-I1025)/7 * (ABS('ObjProd (2)'!$C$25-I1025)&gt;=7)))</f>
        <v/>
      </c>
      <c r="K1025" s="10" t="str">
        <f>IF(I1025="","",
IF(AND(DATEDIF(I1025,'ObjProd (2)'!$C$25,"y")=0,DATEDIF(I1025,'ObjProd (2)'!$C$25,"ym")=0,
   INT(('ObjProd (2)'!$C$25-EDATE(I1025,DATEDIF(I1025,'ObjProd (2)'!$C$25,"y")*12+DATEDIF(I1025,'ObjProd (2)'!$C$25,"ym")))/7)=0),
   "&lt; 1 sem.",
   IF(DATEDIF(I1025,'ObjProd (2)'!$C$25,"y")&gt;0,DATEDIF(I1025,'ObjProd (2)'!$C$25,"y") &amp; " " &amp; IF(DATEDIF(I1025,'ObjProd (2)'!$C$25,"y")=1,"an ","ans "),"") &amp;
   IF(DATEDIF(I1025,'ObjProd (2)'!$C$25,"ym")&gt;0,DATEDIF(I1025,'ObjProd (2)'!$C$25,"ym") &amp; " mois ", "") &amp;
   IF(INT(('ObjProd (2)'!$C$25-EDATE(I1025,DATEDIF(I1025,'ObjProd (2)'!$C$25,"y")*12+DATEDIF(I1025,'ObjProd (2)'!$C$25,"ym")))/7)&gt;0,
      INT(('ObjProd (2)'!$C$25-EDATE(I1025,DATEDIF(I1025,'ObjProd (2)'!$C$25,"y")*12+DATEDIF(I1025,'ObjProd (2)'!$C$25,"ym")))/7) &amp; " sem.",
      "")
)
)</f>
        <v/>
      </c>
      <c r="L1025" s="11" t="str">
        <f t="shared" si="179"/>
        <v/>
      </c>
      <c r="M1025" s="9" t="str">
        <f t="shared" si="184"/>
        <v/>
      </c>
      <c r="N1025" s="9" t="str" cm="1">
        <f t="array" aca="1" ref="N1025" ca="1">LEFT(L1025, IF(ISNUMBER(SUBSTITUTE(_xludf.MID(L1025, 2, 1), ".", ",")), 1, 2))</f>
        <v/>
      </c>
      <c r="O1025" s="19" t="str">
        <f t="shared" ca="1" si="181"/>
        <v/>
      </c>
      <c r="P1025" s="9" t="str">
        <f t="shared" ca="1" si="182"/>
        <v/>
      </c>
      <c r="Q1025" s="9" t="str">
        <f t="shared" ca="1" si="183"/>
        <v/>
      </c>
      <c r="R1025" s="9" t="str">
        <f t="shared" si="185"/>
        <v/>
      </c>
      <c r="S1025" t="str" cm="1">
        <f t="array" ref="S1025">IF(ISBLANK(C1025),"",IFERROR(INDEX(ListeSeries!$A$2:$A$1045, MATCH(1, (DatasScan!G1025=ListeSeries!$B$2:$B$1045) * (DatasScan!H1025&gt;=ListeSeries!$D$2:$D$1045) * (DatasScan!H1025&lt;=ListeSeries!$E$2:$E$1045), 0)), "no match"))</f>
        <v/>
      </c>
      <c r="T1025" s="7" t="str" cm="1">
        <f t="array" ref="T1025">IF(ISBLANK(C1025),"",IFERROR(INDEX(ListeSeries!$C$2:$C$1045, MATCH(1, (DatasScan!G1025=ListeSeries!$B$2:$B$1045) * (DatasScan!H1025&gt;=ListeSeries!$D$2:$D$1045) * (DatasScan!H1025&lt;=ListeSeries!$E$2:$E$1045), 0)), "no match"))</f>
        <v/>
      </c>
      <c r="U1025" s="11" t="str" cm="1">
        <f t="array" ref="U1025">IF(ISBLANK(C1025),"",IFERROR(INDEX(ListeSeries!$F$2:$F$1045, MATCH(1, (DatasScan!G1025=ListeSeries!$B$2:$B$1045) * (DatasScan!H1025&gt;=ListeSeries!$D$2:$D$1045) * (DatasScan!H1025&lt;=ListeSeries!$E$2:$E$1045), 0)), "no match"))</f>
        <v/>
      </c>
    </row>
    <row r="1026" spans="1:21" x14ac:dyDescent="0.25">
      <c r="A1026" s="6" t="str">
        <f t="shared" si="186"/>
        <v/>
      </c>
      <c r="B1026" s="272"/>
      <c r="F1026" s="7" t="str">
        <f t="shared" si="180"/>
        <v/>
      </c>
      <c r="G1026" s="21" t="str">
        <f>IF(ISBLANK(C1026),"",_xlfn.XLOOKUP(_xlfn.XLOOKUP(VALUE(LEFT(C1026,4)),Souches!$B$2:$B$15000,Souches!$E$2:$E$15000),Varietes!$B$2:$B$500,Varietes!$C$2:$C$500))</f>
        <v/>
      </c>
      <c r="H1026" s="19" t="str">
        <f>IF(ISBLANK(C1026),"",_xlfn.XLOOKUP(VALUE(LEFT(C1026,4)),Souches!$B$2:$B$15000,Souches!$D$2:$D$15000))</f>
        <v/>
      </c>
      <c r="I1026" s="10" t="str">
        <f t="shared" ref="I1026:I1089" si="187">IF(ISBLANK(C1026),"",DATE(MID(C1026,5,4),MID(C1026,9,2),MID(C1026,11,2)))</f>
        <v/>
      </c>
      <c r="J1026" s="19" t="str">
        <f>IF(I1026="","",INT(('ObjProd (2)'!$C$25-I1026)/7 * (ABS('ObjProd (2)'!$C$25-I1026)&gt;=7)))</f>
        <v/>
      </c>
      <c r="K1026" s="10" t="str">
        <f>IF(I1026="","",
IF(AND(DATEDIF(I1026,'ObjProd (2)'!$C$25,"y")=0,DATEDIF(I1026,'ObjProd (2)'!$C$25,"ym")=0,
   INT(('ObjProd (2)'!$C$25-EDATE(I1026,DATEDIF(I1026,'ObjProd (2)'!$C$25,"y")*12+DATEDIF(I1026,'ObjProd (2)'!$C$25,"ym")))/7)=0),
   "&lt; 1 sem.",
   IF(DATEDIF(I1026,'ObjProd (2)'!$C$25,"y")&gt;0,DATEDIF(I1026,'ObjProd (2)'!$C$25,"y") &amp; " " &amp; IF(DATEDIF(I1026,'ObjProd (2)'!$C$25,"y")=1,"an ","ans "),"") &amp;
   IF(DATEDIF(I1026,'ObjProd (2)'!$C$25,"ym")&gt;0,DATEDIF(I1026,'ObjProd (2)'!$C$25,"ym") &amp; " mois ", "") &amp;
   IF(INT(('ObjProd (2)'!$C$25-EDATE(I1026,DATEDIF(I1026,'ObjProd (2)'!$C$25,"y")*12+DATEDIF(I1026,'ObjProd (2)'!$C$25,"ym")))/7)&gt;0,
      INT(('ObjProd (2)'!$C$25-EDATE(I1026,DATEDIF(I1026,'ObjProd (2)'!$C$25,"y")*12+DATEDIF(I1026,'ObjProd (2)'!$C$25,"ym")))/7) &amp; " sem.",
      "")
)
)</f>
        <v/>
      </c>
      <c r="L1026" s="11" t="str">
        <f t="shared" ref="L1026:L1089" si="188">IF(ISBLANK(C1026),"",MID(C1026,13,4))</f>
        <v/>
      </c>
      <c r="M1026" s="9" t="str">
        <f t="shared" si="184"/>
        <v/>
      </c>
      <c r="N1026" s="9" t="str" cm="1">
        <f t="array" aca="1" ref="N1026" ca="1">LEFT(L1026, IF(ISNUMBER(SUBSTITUTE(_xludf.MID(L1026, 2, 1), ".", ",")), 1, 2))</f>
        <v/>
      </c>
      <c r="O1026" s="19" t="str">
        <f t="shared" ca="1" si="181"/>
        <v/>
      </c>
      <c r="P1026" s="9" t="str">
        <f t="shared" ca="1" si="182"/>
        <v/>
      </c>
      <c r="Q1026" s="9" t="str">
        <f t="shared" ca="1" si="183"/>
        <v/>
      </c>
      <c r="R1026" s="9" t="str">
        <f t="shared" si="185"/>
        <v/>
      </c>
      <c r="S1026" t="str" cm="1">
        <f t="array" ref="S1026">IF(ISBLANK(C1026),"",IFERROR(INDEX(ListeSeries!$A$2:$A$1045, MATCH(1, (DatasScan!G1026=ListeSeries!$B$2:$B$1045) * (DatasScan!H1026&gt;=ListeSeries!$D$2:$D$1045) * (DatasScan!H1026&lt;=ListeSeries!$E$2:$E$1045), 0)), "no match"))</f>
        <v/>
      </c>
      <c r="T1026" s="7" t="str" cm="1">
        <f t="array" ref="T1026">IF(ISBLANK(C1026),"",IFERROR(INDEX(ListeSeries!$C$2:$C$1045, MATCH(1, (DatasScan!G1026=ListeSeries!$B$2:$B$1045) * (DatasScan!H1026&gt;=ListeSeries!$D$2:$D$1045) * (DatasScan!H1026&lt;=ListeSeries!$E$2:$E$1045), 0)), "no match"))</f>
        <v/>
      </c>
      <c r="U1026" s="11" t="str" cm="1">
        <f t="array" ref="U1026">IF(ISBLANK(C1026),"",IFERROR(INDEX(ListeSeries!$F$2:$F$1045, MATCH(1, (DatasScan!G1026=ListeSeries!$B$2:$B$1045) * (DatasScan!H1026&gt;=ListeSeries!$D$2:$D$1045) * (DatasScan!H1026&lt;=ListeSeries!$E$2:$E$1045), 0)), "no match"))</f>
        <v/>
      </c>
    </row>
    <row r="1027" spans="1:21" x14ac:dyDescent="0.25">
      <c r="A1027" s="6" t="str">
        <f t="shared" si="186"/>
        <v/>
      </c>
      <c r="B1027" s="272"/>
      <c r="F1027" s="7" t="str">
        <f t="shared" si="180"/>
        <v/>
      </c>
      <c r="G1027" s="21" t="str">
        <f>IF(ISBLANK(C1027),"",_xlfn.XLOOKUP(_xlfn.XLOOKUP(VALUE(LEFT(C1027,4)),Souches!$B$2:$B$15000,Souches!$E$2:$E$15000),Varietes!$B$2:$B$500,Varietes!$C$2:$C$500))</f>
        <v/>
      </c>
      <c r="H1027" s="19" t="str">
        <f>IF(ISBLANK(C1027),"",_xlfn.XLOOKUP(VALUE(LEFT(C1027,4)),Souches!$B$2:$B$15000,Souches!$D$2:$D$15000))</f>
        <v/>
      </c>
      <c r="I1027" s="10" t="str">
        <f t="shared" si="187"/>
        <v/>
      </c>
      <c r="J1027" s="19" t="str">
        <f>IF(I1027="","",INT(('ObjProd (2)'!$C$25-I1027)/7 * (ABS('ObjProd (2)'!$C$25-I1027)&gt;=7)))</f>
        <v/>
      </c>
      <c r="K1027" s="10" t="str">
        <f>IF(I1027="","",
IF(AND(DATEDIF(I1027,'ObjProd (2)'!$C$25,"y")=0,DATEDIF(I1027,'ObjProd (2)'!$C$25,"ym")=0,
   INT(('ObjProd (2)'!$C$25-EDATE(I1027,DATEDIF(I1027,'ObjProd (2)'!$C$25,"y")*12+DATEDIF(I1027,'ObjProd (2)'!$C$25,"ym")))/7)=0),
   "&lt; 1 sem.",
   IF(DATEDIF(I1027,'ObjProd (2)'!$C$25,"y")&gt;0,DATEDIF(I1027,'ObjProd (2)'!$C$25,"y") &amp; " " &amp; IF(DATEDIF(I1027,'ObjProd (2)'!$C$25,"y")=1,"an ","ans "),"") &amp;
   IF(DATEDIF(I1027,'ObjProd (2)'!$C$25,"ym")&gt;0,DATEDIF(I1027,'ObjProd (2)'!$C$25,"ym") &amp; " mois ", "") &amp;
   IF(INT(('ObjProd (2)'!$C$25-EDATE(I1027,DATEDIF(I1027,'ObjProd (2)'!$C$25,"y")*12+DATEDIF(I1027,'ObjProd (2)'!$C$25,"ym")))/7)&gt;0,
      INT(('ObjProd (2)'!$C$25-EDATE(I1027,DATEDIF(I1027,'ObjProd (2)'!$C$25,"y")*12+DATEDIF(I1027,'ObjProd (2)'!$C$25,"ym")))/7) &amp; " sem.",
      "")
)
)</f>
        <v/>
      </c>
      <c r="L1027" s="11" t="str">
        <f t="shared" si="188"/>
        <v/>
      </c>
      <c r="M1027" s="9" t="str">
        <f t="shared" si="184"/>
        <v/>
      </c>
      <c r="N1027" s="9" t="str" cm="1">
        <f t="array" aca="1" ref="N1027" ca="1">LEFT(L1027, IF(ISNUMBER(SUBSTITUTE(_xludf.MID(L1027, 2, 1), ".", ",")), 1, 2))</f>
        <v/>
      </c>
      <c r="O1027" s="19" t="str">
        <f t="shared" ca="1" si="181"/>
        <v/>
      </c>
      <c r="P1027" s="9" t="str">
        <f t="shared" ca="1" si="182"/>
        <v/>
      </c>
      <c r="Q1027" s="9" t="str">
        <f t="shared" ca="1" si="183"/>
        <v/>
      </c>
      <c r="R1027" s="9" t="str">
        <f t="shared" si="185"/>
        <v/>
      </c>
      <c r="S1027" t="str" cm="1">
        <f t="array" ref="S1027">IF(ISBLANK(C1027),"",IFERROR(INDEX(ListeSeries!$A$2:$A$1045, MATCH(1, (DatasScan!G1027=ListeSeries!$B$2:$B$1045) * (DatasScan!H1027&gt;=ListeSeries!$D$2:$D$1045) * (DatasScan!H1027&lt;=ListeSeries!$E$2:$E$1045), 0)), "no match"))</f>
        <v/>
      </c>
      <c r="T1027" s="7" t="str" cm="1">
        <f t="array" ref="T1027">IF(ISBLANK(C1027),"",IFERROR(INDEX(ListeSeries!$C$2:$C$1045, MATCH(1, (DatasScan!G1027=ListeSeries!$B$2:$B$1045) * (DatasScan!H1027&gt;=ListeSeries!$D$2:$D$1045) * (DatasScan!H1027&lt;=ListeSeries!$E$2:$E$1045), 0)), "no match"))</f>
        <v/>
      </c>
      <c r="U1027" s="11" t="str" cm="1">
        <f t="array" ref="U1027">IF(ISBLANK(C1027),"",IFERROR(INDEX(ListeSeries!$F$2:$F$1045, MATCH(1, (DatasScan!G1027=ListeSeries!$B$2:$B$1045) * (DatasScan!H1027&gt;=ListeSeries!$D$2:$D$1045) * (DatasScan!H1027&lt;=ListeSeries!$E$2:$E$1045), 0)), "no match"))</f>
        <v/>
      </c>
    </row>
    <row r="1028" spans="1:21" x14ac:dyDescent="0.25">
      <c r="A1028" s="6" t="str">
        <f t="shared" si="186"/>
        <v/>
      </c>
      <c r="B1028" s="272"/>
      <c r="F1028" s="7" t="str">
        <f t="shared" si="180"/>
        <v/>
      </c>
      <c r="G1028" s="21" t="str">
        <f>IF(ISBLANK(C1028),"",_xlfn.XLOOKUP(_xlfn.XLOOKUP(VALUE(LEFT(C1028,4)),Souches!$B$2:$B$15000,Souches!$E$2:$E$15000),Varietes!$B$2:$B$500,Varietes!$C$2:$C$500))</f>
        <v/>
      </c>
      <c r="H1028" s="19" t="str">
        <f>IF(ISBLANK(C1028),"",_xlfn.XLOOKUP(VALUE(LEFT(C1028,4)),Souches!$B$2:$B$15000,Souches!$D$2:$D$15000))</f>
        <v/>
      </c>
      <c r="I1028" s="10" t="str">
        <f t="shared" si="187"/>
        <v/>
      </c>
      <c r="J1028" s="19" t="str">
        <f>IF(I1028="","",INT(('ObjProd (2)'!$C$25-I1028)/7 * (ABS('ObjProd (2)'!$C$25-I1028)&gt;=7)))</f>
        <v/>
      </c>
      <c r="K1028" s="10" t="str">
        <f>IF(I1028="","",
IF(AND(DATEDIF(I1028,'ObjProd (2)'!$C$25,"y")=0,DATEDIF(I1028,'ObjProd (2)'!$C$25,"ym")=0,
   INT(('ObjProd (2)'!$C$25-EDATE(I1028,DATEDIF(I1028,'ObjProd (2)'!$C$25,"y")*12+DATEDIF(I1028,'ObjProd (2)'!$C$25,"ym")))/7)=0),
   "&lt; 1 sem.",
   IF(DATEDIF(I1028,'ObjProd (2)'!$C$25,"y")&gt;0,DATEDIF(I1028,'ObjProd (2)'!$C$25,"y") &amp; " " &amp; IF(DATEDIF(I1028,'ObjProd (2)'!$C$25,"y")=1,"an ","ans "),"") &amp;
   IF(DATEDIF(I1028,'ObjProd (2)'!$C$25,"ym")&gt;0,DATEDIF(I1028,'ObjProd (2)'!$C$25,"ym") &amp; " mois ", "") &amp;
   IF(INT(('ObjProd (2)'!$C$25-EDATE(I1028,DATEDIF(I1028,'ObjProd (2)'!$C$25,"y")*12+DATEDIF(I1028,'ObjProd (2)'!$C$25,"ym")))/7)&gt;0,
      INT(('ObjProd (2)'!$C$25-EDATE(I1028,DATEDIF(I1028,'ObjProd (2)'!$C$25,"y")*12+DATEDIF(I1028,'ObjProd (2)'!$C$25,"ym")))/7) &amp; " sem.",
      "")
)
)</f>
        <v/>
      </c>
      <c r="L1028" s="11" t="str">
        <f t="shared" si="188"/>
        <v/>
      </c>
      <c r="M1028" s="9" t="str">
        <f t="shared" si="184"/>
        <v/>
      </c>
      <c r="N1028" s="9" t="str" cm="1">
        <f t="array" aca="1" ref="N1028" ca="1">LEFT(L1028, IF(ISNUMBER(SUBSTITUTE(_xludf.MID(L1028, 2, 1), ".", ",")), 1, 2))</f>
        <v/>
      </c>
      <c r="O1028" s="19" t="str">
        <f t="shared" ca="1" si="181"/>
        <v/>
      </c>
      <c r="P1028" s="9" t="str">
        <f t="shared" ca="1" si="182"/>
        <v/>
      </c>
      <c r="Q1028" s="9" t="str">
        <f t="shared" ca="1" si="183"/>
        <v/>
      </c>
      <c r="R1028" s="9" t="str">
        <f t="shared" si="185"/>
        <v/>
      </c>
      <c r="S1028" t="str" cm="1">
        <f t="array" ref="S1028">IF(ISBLANK(C1028),"",IFERROR(INDEX(ListeSeries!$A$2:$A$1045, MATCH(1, (DatasScan!G1028=ListeSeries!$B$2:$B$1045) * (DatasScan!H1028&gt;=ListeSeries!$D$2:$D$1045) * (DatasScan!H1028&lt;=ListeSeries!$E$2:$E$1045), 0)), "no match"))</f>
        <v/>
      </c>
      <c r="T1028" s="7" t="str" cm="1">
        <f t="array" ref="T1028">IF(ISBLANK(C1028),"",IFERROR(INDEX(ListeSeries!$C$2:$C$1045, MATCH(1, (DatasScan!G1028=ListeSeries!$B$2:$B$1045) * (DatasScan!H1028&gt;=ListeSeries!$D$2:$D$1045) * (DatasScan!H1028&lt;=ListeSeries!$E$2:$E$1045), 0)), "no match"))</f>
        <v/>
      </c>
      <c r="U1028" s="11" t="str" cm="1">
        <f t="array" ref="U1028">IF(ISBLANK(C1028),"",IFERROR(INDEX(ListeSeries!$F$2:$F$1045, MATCH(1, (DatasScan!G1028=ListeSeries!$B$2:$B$1045) * (DatasScan!H1028&gt;=ListeSeries!$D$2:$D$1045) * (DatasScan!H1028&lt;=ListeSeries!$E$2:$E$1045), 0)), "no match"))</f>
        <v/>
      </c>
    </row>
    <row r="1029" spans="1:21" x14ac:dyDescent="0.25">
      <c r="A1029" s="6" t="str">
        <f t="shared" si="186"/>
        <v/>
      </c>
      <c r="B1029" s="272"/>
      <c r="F1029" s="7" t="str">
        <f t="shared" si="180"/>
        <v/>
      </c>
      <c r="G1029" s="21" t="str">
        <f>IF(ISBLANK(C1029),"",_xlfn.XLOOKUP(_xlfn.XLOOKUP(VALUE(LEFT(C1029,4)),Souches!$B$2:$B$15000,Souches!$E$2:$E$15000),Varietes!$B$2:$B$500,Varietes!$C$2:$C$500))</f>
        <v/>
      </c>
      <c r="H1029" s="19" t="str">
        <f>IF(ISBLANK(C1029),"",_xlfn.XLOOKUP(VALUE(LEFT(C1029,4)),Souches!$B$2:$B$15000,Souches!$D$2:$D$15000))</f>
        <v/>
      </c>
      <c r="I1029" s="10" t="str">
        <f t="shared" si="187"/>
        <v/>
      </c>
      <c r="J1029" s="19" t="str">
        <f>IF(I1029="","",INT(('ObjProd (2)'!$C$25-I1029)/7 * (ABS('ObjProd (2)'!$C$25-I1029)&gt;=7)))</f>
        <v/>
      </c>
      <c r="K1029" s="10" t="str">
        <f>IF(I1029="","",
IF(AND(DATEDIF(I1029,'ObjProd (2)'!$C$25,"y")=0,DATEDIF(I1029,'ObjProd (2)'!$C$25,"ym")=0,
   INT(('ObjProd (2)'!$C$25-EDATE(I1029,DATEDIF(I1029,'ObjProd (2)'!$C$25,"y")*12+DATEDIF(I1029,'ObjProd (2)'!$C$25,"ym")))/7)=0),
   "&lt; 1 sem.",
   IF(DATEDIF(I1029,'ObjProd (2)'!$C$25,"y")&gt;0,DATEDIF(I1029,'ObjProd (2)'!$C$25,"y") &amp; " " &amp; IF(DATEDIF(I1029,'ObjProd (2)'!$C$25,"y")=1,"an ","ans "),"") &amp;
   IF(DATEDIF(I1029,'ObjProd (2)'!$C$25,"ym")&gt;0,DATEDIF(I1029,'ObjProd (2)'!$C$25,"ym") &amp; " mois ", "") &amp;
   IF(INT(('ObjProd (2)'!$C$25-EDATE(I1029,DATEDIF(I1029,'ObjProd (2)'!$C$25,"y")*12+DATEDIF(I1029,'ObjProd (2)'!$C$25,"ym")))/7)&gt;0,
      INT(('ObjProd (2)'!$C$25-EDATE(I1029,DATEDIF(I1029,'ObjProd (2)'!$C$25,"y")*12+DATEDIF(I1029,'ObjProd (2)'!$C$25,"ym")))/7) &amp; " sem.",
      "")
)
)</f>
        <v/>
      </c>
      <c r="L1029" s="11" t="str">
        <f t="shared" si="188"/>
        <v/>
      </c>
      <c r="M1029" s="9" t="str">
        <f t="shared" si="184"/>
        <v/>
      </c>
      <c r="N1029" s="9" t="str" cm="1">
        <f t="array" aca="1" ref="N1029" ca="1">LEFT(L1029, IF(ISNUMBER(SUBSTITUTE(_xludf.MID(L1029, 2, 1), ".", ",")), 1, 2))</f>
        <v/>
      </c>
      <c r="O1029" s="19" t="str">
        <f t="shared" ca="1" si="181"/>
        <v/>
      </c>
      <c r="P1029" s="9" t="str">
        <f t="shared" ca="1" si="182"/>
        <v/>
      </c>
      <c r="Q1029" s="9" t="str">
        <f t="shared" ca="1" si="183"/>
        <v/>
      </c>
      <c r="R1029" s="9" t="str">
        <f t="shared" si="185"/>
        <v/>
      </c>
      <c r="S1029" t="str" cm="1">
        <f t="array" ref="S1029">IF(ISBLANK(C1029),"",IFERROR(INDEX(ListeSeries!$A$2:$A$1045, MATCH(1, (DatasScan!G1029=ListeSeries!$B$2:$B$1045) * (DatasScan!H1029&gt;=ListeSeries!$D$2:$D$1045) * (DatasScan!H1029&lt;=ListeSeries!$E$2:$E$1045), 0)), "no match"))</f>
        <v/>
      </c>
      <c r="T1029" s="7" t="str" cm="1">
        <f t="array" ref="T1029">IF(ISBLANK(C1029),"",IFERROR(INDEX(ListeSeries!$C$2:$C$1045, MATCH(1, (DatasScan!G1029=ListeSeries!$B$2:$B$1045) * (DatasScan!H1029&gt;=ListeSeries!$D$2:$D$1045) * (DatasScan!H1029&lt;=ListeSeries!$E$2:$E$1045), 0)), "no match"))</f>
        <v/>
      </c>
      <c r="U1029" s="11" t="str" cm="1">
        <f t="array" ref="U1029">IF(ISBLANK(C1029),"",IFERROR(INDEX(ListeSeries!$F$2:$F$1045, MATCH(1, (DatasScan!G1029=ListeSeries!$B$2:$B$1045) * (DatasScan!H1029&gt;=ListeSeries!$D$2:$D$1045) * (DatasScan!H1029&lt;=ListeSeries!$E$2:$E$1045), 0)), "no match"))</f>
        <v/>
      </c>
    </row>
    <row r="1030" spans="1:21" x14ac:dyDescent="0.25">
      <c r="A1030" s="6" t="str">
        <f t="shared" si="186"/>
        <v/>
      </c>
      <c r="B1030" s="272"/>
      <c r="F1030" s="7" t="str">
        <f t="shared" si="180"/>
        <v/>
      </c>
      <c r="G1030" s="21" t="str">
        <f>IF(ISBLANK(C1030),"",_xlfn.XLOOKUP(_xlfn.XLOOKUP(VALUE(LEFT(C1030,4)),Souches!$B$2:$B$15000,Souches!$E$2:$E$15000),Varietes!$B$2:$B$500,Varietes!$C$2:$C$500))</f>
        <v/>
      </c>
      <c r="H1030" s="19" t="str">
        <f>IF(ISBLANK(C1030),"",_xlfn.XLOOKUP(VALUE(LEFT(C1030,4)),Souches!$B$2:$B$15000,Souches!$D$2:$D$15000))</f>
        <v/>
      </c>
      <c r="I1030" s="10" t="str">
        <f t="shared" si="187"/>
        <v/>
      </c>
      <c r="J1030" s="19" t="str">
        <f>IF(I1030="","",INT(('ObjProd (2)'!$C$25-I1030)/7 * (ABS('ObjProd (2)'!$C$25-I1030)&gt;=7)))</f>
        <v/>
      </c>
      <c r="K1030" s="10" t="str">
        <f>IF(I1030="","",
IF(AND(DATEDIF(I1030,'ObjProd (2)'!$C$25,"y")=0,DATEDIF(I1030,'ObjProd (2)'!$C$25,"ym")=0,
   INT(('ObjProd (2)'!$C$25-EDATE(I1030,DATEDIF(I1030,'ObjProd (2)'!$C$25,"y")*12+DATEDIF(I1030,'ObjProd (2)'!$C$25,"ym")))/7)=0),
   "&lt; 1 sem.",
   IF(DATEDIF(I1030,'ObjProd (2)'!$C$25,"y")&gt;0,DATEDIF(I1030,'ObjProd (2)'!$C$25,"y") &amp; " " &amp; IF(DATEDIF(I1030,'ObjProd (2)'!$C$25,"y")=1,"an ","ans "),"") &amp;
   IF(DATEDIF(I1030,'ObjProd (2)'!$C$25,"ym")&gt;0,DATEDIF(I1030,'ObjProd (2)'!$C$25,"ym") &amp; " mois ", "") &amp;
   IF(INT(('ObjProd (2)'!$C$25-EDATE(I1030,DATEDIF(I1030,'ObjProd (2)'!$C$25,"y")*12+DATEDIF(I1030,'ObjProd (2)'!$C$25,"ym")))/7)&gt;0,
      INT(('ObjProd (2)'!$C$25-EDATE(I1030,DATEDIF(I1030,'ObjProd (2)'!$C$25,"y")*12+DATEDIF(I1030,'ObjProd (2)'!$C$25,"ym")))/7) &amp; " sem.",
      "")
)
)</f>
        <v/>
      </c>
      <c r="L1030" s="11" t="str">
        <f t="shared" si="188"/>
        <v/>
      </c>
      <c r="M1030" s="9" t="str">
        <f t="shared" si="184"/>
        <v/>
      </c>
      <c r="N1030" s="9" t="str" cm="1">
        <f t="array" aca="1" ref="N1030" ca="1">LEFT(L1030, IF(ISNUMBER(SUBSTITUTE(_xludf.MID(L1030, 2, 1), ".", ",")), 1, 2))</f>
        <v/>
      </c>
      <c r="O1030" s="19" t="str">
        <f t="shared" ca="1" si="181"/>
        <v/>
      </c>
      <c r="P1030" s="9" t="str">
        <f t="shared" ca="1" si="182"/>
        <v/>
      </c>
      <c r="Q1030" s="9" t="str">
        <f t="shared" ca="1" si="183"/>
        <v/>
      </c>
      <c r="R1030" s="9" t="str">
        <f t="shared" si="185"/>
        <v/>
      </c>
      <c r="S1030" t="str" cm="1">
        <f t="array" ref="S1030">IF(ISBLANK(C1030),"",IFERROR(INDEX(ListeSeries!$A$2:$A$1045, MATCH(1, (DatasScan!G1030=ListeSeries!$B$2:$B$1045) * (DatasScan!H1030&gt;=ListeSeries!$D$2:$D$1045) * (DatasScan!H1030&lt;=ListeSeries!$E$2:$E$1045), 0)), "no match"))</f>
        <v/>
      </c>
      <c r="T1030" s="7" t="str" cm="1">
        <f t="array" ref="T1030">IF(ISBLANK(C1030),"",IFERROR(INDEX(ListeSeries!$C$2:$C$1045, MATCH(1, (DatasScan!G1030=ListeSeries!$B$2:$B$1045) * (DatasScan!H1030&gt;=ListeSeries!$D$2:$D$1045) * (DatasScan!H1030&lt;=ListeSeries!$E$2:$E$1045), 0)), "no match"))</f>
        <v/>
      </c>
      <c r="U1030" s="11" t="str" cm="1">
        <f t="array" ref="U1030">IF(ISBLANK(C1030),"",IFERROR(INDEX(ListeSeries!$F$2:$F$1045, MATCH(1, (DatasScan!G1030=ListeSeries!$B$2:$B$1045) * (DatasScan!H1030&gt;=ListeSeries!$D$2:$D$1045) * (DatasScan!H1030&lt;=ListeSeries!$E$2:$E$1045), 0)), "no match"))</f>
        <v/>
      </c>
    </row>
    <row r="1031" spans="1:21" x14ac:dyDescent="0.25">
      <c r="A1031" s="6" t="str">
        <f t="shared" si="186"/>
        <v/>
      </c>
      <c r="B1031" s="272"/>
      <c r="F1031" s="7" t="str">
        <f t="shared" ref="F1031:F1094" si="189">IF(ISBLANK(C1031),"",LEFT(C1031,15))</f>
        <v/>
      </c>
      <c r="G1031" s="21" t="str">
        <f>IF(ISBLANK(C1031),"",_xlfn.XLOOKUP(_xlfn.XLOOKUP(VALUE(LEFT(C1031,4)),Souches!$B$2:$B$15000,Souches!$E$2:$E$15000),Varietes!$B$2:$B$500,Varietes!$C$2:$C$500))</f>
        <v/>
      </c>
      <c r="H1031" s="19" t="str">
        <f>IF(ISBLANK(C1031),"",_xlfn.XLOOKUP(VALUE(LEFT(C1031,4)),Souches!$B$2:$B$15000,Souches!$D$2:$D$15000))</f>
        <v/>
      </c>
      <c r="I1031" s="10" t="str">
        <f t="shared" si="187"/>
        <v/>
      </c>
      <c r="J1031" s="19" t="str">
        <f>IF(I1031="","",INT(('ObjProd (2)'!$C$25-I1031)/7 * (ABS('ObjProd (2)'!$C$25-I1031)&gt;=7)))</f>
        <v/>
      </c>
      <c r="K1031" s="10" t="str">
        <f>IF(I1031="","",
IF(AND(DATEDIF(I1031,'ObjProd (2)'!$C$25,"y")=0,DATEDIF(I1031,'ObjProd (2)'!$C$25,"ym")=0,
   INT(('ObjProd (2)'!$C$25-EDATE(I1031,DATEDIF(I1031,'ObjProd (2)'!$C$25,"y")*12+DATEDIF(I1031,'ObjProd (2)'!$C$25,"ym")))/7)=0),
   "&lt; 1 sem.",
   IF(DATEDIF(I1031,'ObjProd (2)'!$C$25,"y")&gt;0,DATEDIF(I1031,'ObjProd (2)'!$C$25,"y") &amp; " " &amp; IF(DATEDIF(I1031,'ObjProd (2)'!$C$25,"y")=1,"an ","ans "),"") &amp;
   IF(DATEDIF(I1031,'ObjProd (2)'!$C$25,"ym")&gt;0,DATEDIF(I1031,'ObjProd (2)'!$C$25,"ym") &amp; " mois ", "") &amp;
   IF(INT(('ObjProd (2)'!$C$25-EDATE(I1031,DATEDIF(I1031,'ObjProd (2)'!$C$25,"y")*12+DATEDIF(I1031,'ObjProd (2)'!$C$25,"ym")))/7)&gt;0,
      INT(('ObjProd (2)'!$C$25-EDATE(I1031,DATEDIF(I1031,'ObjProd (2)'!$C$25,"y")*12+DATEDIF(I1031,'ObjProd (2)'!$C$25,"ym")))/7) &amp; " sem.",
      "")
)
)</f>
        <v/>
      </c>
      <c r="L1031" s="11" t="str">
        <f t="shared" si="188"/>
        <v/>
      </c>
      <c r="M1031" s="9" t="str">
        <f t="shared" si="184"/>
        <v/>
      </c>
      <c r="N1031" s="9" t="str" cm="1">
        <f t="array" aca="1" ref="N1031" ca="1">LEFT(L1031, IF(ISNUMBER(SUBSTITUTE(_xludf.MID(L1031, 2, 1), ".", ",")), 1, 2))</f>
        <v/>
      </c>
      <c r="O1031" s="19" t="str">
        <f t="shared" ref="O1031:O1094" ca="1" si="190">IF(N1031="", "", _xlfn.NUMBERVALUE(RIGHT(L1031, LEN(L1031)-LEN(N1031))))</f>
        <v/>
      </c>
      <c r="P1031" s="9" t="str">
        <f t="shared" ca="1" si="182"/>
        <v/>
      </c>
      <c r="Q1031" s="9" t="str">
        <f t="shared" ca="1" si="183"/>
        <v/>
      </c>
      <c r="R1031" s="9" t="str">
        <f t="shared" si="185"/>
        <v/>
      </c>
      <c r="S1031" t="str" cm="1">
        <f t="array" ref="S1031">IF(ISBLANK(C1031),"",IFERROR(INDEX(ListeSeries!$A$2:$A$1045, MATCH(1, (DatasScan!G1031=ListeSeries!$B$2:$B$1045) * (DatasScan!H1031&gt;=ListeSeries!$D$2:$D$1045) * (DatasScan!H1031&lt;=ListeSeries!$E$2:$E$1045), 0)), "no match"))</f>
        <v/>
      </c>
      <c r="T1031" s="7" t="str" cm="1">
        <f t="array" ref="T1031">IF(ISBLANK(C1031),"",IFERROR(INDEX(ListeSeries!$C$2:$C$1045, MATCH(1, (DatasScan!G1031=ListeSeries!$B$2:$B$1045) * (DatasScan!H1031&gt;=ListeSeries!$D$2:$D$1045) * (DatasScan!H1031&lt;=ListeSeries!$E$2:$E$1045), 0)), "no match"))</f>
        <v/>
      </c>
      <c r="U1031" s="11" t="str" cm="1">
        <f t="array" ref="U1031">IF(ISBLANK(C1031),"",IFERROR(INDEX(ListeSeries!$F$2:$F$1045, MATCH(1, (DatasScan!G1031=ListeSeries!$B$2:$B$1045) * (DatasScan!H1031&gt;=ListeSeries!$D$2:$D$1045) * (DatasScan!H1031&lt;=ListeSeries!$E$2:$E$1045), 0)), "no match"))</f>
        <v/>
      </c>
    </row>
    <row r="1032" spans="1:21" x14ac:dyDescent="0.25">
      <c r="A1032" s="6" t="str">
        <f t="shared" si="186"/>
        <v/>
      </c>
      <c r="B1032" s="272"/>
      <c r="F1032" s="7" t="str">
        <f t="shared" si="189"/>
        <v/>
      </c>
      <c r="G1032" s="21" t="str">
        <f>IF(ISBLANK(C1032),"",_xlfn.XLOOKUP(_xlfn.XLOOKUP(VALUE(LEFT(C1032,4)),Souches!$B$2:$B$15000,Souches!$E$2:$E$15000),Varietes!$B$2:$B$500,Varietes!$C$2:$C$500))</f>
        <v/>
      </c>
      <c r="H1032" s="19" t="str">
        <f>IF(ISBLANK(C1032),"",_xlfn.XLOOKUP(VALUE(LEFT(C1032,4)),Souches!$B$2:$B$15000,Souches!$D$2:$D$15000))</f>
        <v/>
      </c>
      <c r="I1032" s="10" t="str">
        <f t="shared" si="187"/>
        <v/>
      </c>
      <c r="J1032" s="19" t="str">
        <f>IF(I1032="","",INT(('ObjProd (2)'!$C$25-I1032)/7 * (ABS('ObjProd (2)'!$C$25-I1032)&gt;=7)))</f>
        <v/>
      </c>
      <c r="K1032" s="10" t="str">
        <f>IF(I1032="","",
IF(AND(DATEDIF(I1032,'ObjProd (2)'!$C$25,"y")=0,DATEDIF(I1032,'ObjProd (2)'!$C$25,"ym")=0,
   INT(('ObjProd (2)'!$C$25-EDATE(I1032,DATEDIF(I1032,'ObjProd (2)'!$C$25,"y")*12+DATEDIF(I1032,'ObjProd (2)'!$C$25,"ym")))/7)=0),
   "&lt; 1 sem.",
   IF(DATEDIF(I1032,'ObjProd (2)'!$C$25,"y")&gt;0,DATEDIF(I1032,'ObjProd (2)'!$C$25,"y") &amp; " " &amp; IF(DATEDIF(I1032,'ObjProd (2)'!$C$25,"y")=1,"an ","ans "),"") &amp;
   IF(DATEDIF(I1032,'ObjProd (2)'!$C$25,"ym")&gt;0,DATEDIF(I1032,'ObjProd (2)'!$C$25,"ym") &amp; " mois ", "") &amp;
   IF(INT(('ObjProd (2)'!$C$25-EDATE(I1032,DATEDIF(I1032,'ObjProd (2)'!$C$25,"y")*12+DATEDIF(I1032,'ObjProd (2)'!$C$25,"ym")))/7)&gt;0,
      INT(('ObjProd (2)'!$C$25-EDATE(I1032,DATEDIF(I1032,'ObjProd (2)'!$C$25,"y")*12+DATEDIF(I1032,'ObjProd (2)'!$C$25,"ym")))/7) &amp; " sem.",
      "")
)
)</f>
        <v/>
      </c>
      <c r="L1032" s="11" t="str">
        <f t="shared" si="188"/>
        <v/>
      </c>
      <c r="M1032" s="9" t="str">
        <f t="shared" si="184"/>
        <v/>
      </c>
      <c r="N1032" s="9" t="str" cm="1">
        <f t="array" aca="1" ref="N1032" ca="1">LEFT(L1032, IF(ISNUMBER(SUBSTITUTE(_xludf.MID(L1032, 2, 1), ".", ",")), 1, 2))</f>
        <v/>
      </c>
      <c r="O1032" s="19" t="str">
        <f t="shared" ca="1" si="190"/>
        <v/>
      </c>
      <c r="P1032" s="9" t="str">
        <f t="shared" ca="1" si="182"/>
        <v/>
      </c>
      <c r="Q1032" s="9" t="str">
        <f t="shared" ca="1" si="183"/>
        <v/>
      </c>
      <c r="R1032" s="9" t="str">
        <f t="shared" si="185"/>
        <v/>
      </c>
      <c r="S1032" t="str" cm="1">
        <f t="array" ref="S1032">IF(ISBLANK(C1032),"",IFERROR(INDEX(ListeSeries!$A$2:$A$1045, MATCH(1, (DatasScan!G1032=ListeSeries!$B$2:$B$1045) * (DatasScan!H1032&gt;=ListeSeries!$D$2:$D$1045) * (DatasScan!H1032&lt;=ListeSeries!$E$2:$E$1045), 0)), "no match"))</f>
        <v/>
      </c>
      <c r="T1032" s="7" t="str" cm="1">
        <f t="array" ref="T1032">IF(ISBLANK(C1032),"",IFERROR(INDEX(ListeSeries!$C$2:$C$1045, MATCH(1, (DatasScan!G1032=ListeSeries!$B$2:$B$1045) * (DatasScan!H1032&gt;=ListeSeries!$D$2:$D$1045) * (DatasScan!H1032&lt;=ListeSeries!$E$2:$E$1045), 0)), "no match"))</f>
        <v/>
      </c>
      <c r="U1032" s="11" t="str" cm="1">
        <f t="array" ref="U1032">IF(ISBLANK(C1032),"",IFERROR(INDEX(ListeSeries!$F$2:$F$1045, MATCH(1, (DatasScan!G1032=ListeSeries!$B$2:$B$1045) * (DatasScan!H1032&gt;=ListeSeries!$D$2:$D$1045) * (DatasScan!H1032&lt;=ListeSeries!$E$2:$E$1045), 0)), "no match"))</f>
        <v/>
      </c>
    </row>
    <row r="1033" spans="1:21" x14ac:dyDescent="0.25">
      <c r="A1033" s="6" t="str">
        <f t="shared" si="186"/>
        <v/>
      </c>
      <c r="B1033" s="272"/>
      <c r="F1033" s="7" t="str">
        <f t="shared" si="189"/>
        <v/>
      </c>
      <c r="G1033" s="21" t="str">
        <f>IF(ISBLANK(C1033),"",_xlfn.XLOOKUP(_xlfn.XLOOKUP(VALUE(LEFT(C1033,4)),Souches!$B$2:$B$15000,Souches!$E$2:$E$15000),Varietes!$B$2:$B$500,Varietes!$C$2:$C$500))</f>
        <v/>
      </c>
      <c r="H1033" s="19" t="str">
        <f>IF(ISBLANK(C1033),"",_xlfn.XLOOKUP(VALUE(LEFT(C1033,4)),Souches!$B$2:$B$15000,Souches!$D$2:$D$15000))</f>
        <v/>
      </c>
      <c r="I1033" s="10" t="str">
        <f t="shared" si="187"/>
        <v/>
      </c>
      <c r="J1033" s="19" t="str">
        <f>IF(I1033="","",INT(('ObjProd (2)'!$C$25-I1033)/7 * (ABS('ObjProd (2)'!$C$25-I1033)&gt;=7)))</f>
        <v/>
      </c>
      <c r="K1033" s="10" t="str">
        <f>IF(I1033="","",
IF(AND(DATEDIF(I1033,'ObjProd (2)'!$C$25,"y")=0,DATEDIF(I1033,'ObjProd (2)'!$C$25,"ym")=0,
   INT(('ObjProd (2)'!$C$25-EDATE(I1033,DATEDIF(I1033,'ObjProd (2)'!$C$25,"y")*12+DATEDIF(I1033,'ObjProd (2)'!$C$25,"ym")))/7)=0),
   "&lt; 1 sem.",
   IF(DATEDIF(I1033,'ObjProd (2)'!$C$25,"y")&gt;0,DATEDIF(I1033,'ObjProd (2)'!$C$25,"y") &amp; " " &amp; IF(DATEDIF(I1033,'ObjProd (2)'!$C$25,"y")=1,"an ","ans "),"") &amp;
   IF(DATEDIF(I1033,'ObjProd (2)'!$C$25,"ym")&gt;0,DATEDIF(I1033,'ObjProd (2)'!$C$25,"ym") &amp; " mois ", "") &amp;
   IF(INT(('ObjProd (2)'!$C$25-EDATE(I1033,DATEDIF(I1033,'ObjProd (2)'!$C$25,"y")*12+DATEDIF(I1033,'ObjProd (2)'!$C$25,"ym")))/7)&gt;0,
      INT(('ObjProd (2)'!$C$25-EDATE(I1033,DATEDIF(I1033,'ObjProd (2)'!$C$25,"y")*12+DATEDIF(I1033,'ObjProd (2)'!$C$25,"ym")))/7) &amp; " sem.",
      "")
)
)</f>
        <v/>
      </c>
      <c r="L1033" s="11" t="str">
        <f t="shared" si="188"/>
        <v/>
      </c>
      <c r="M1033" s="9" t="str">
        <f t="shared" si="184"/>
        <v/>
      </c>
      <c r="N1033" s="9" t="str" cm="1">
        <f t="array" aca="1" ref="N1033" ca="1">LEFT(L1033, IF(ISNUMBER(SUBSTITUTE(_xludf.MID(L1033, 2, 1), ".", ",")), 1, 2))</f>
        <v/>
      </c>
      <c r="O1033" s="19" t="str">
        <f t="shared" ca="1" si="190"/>
        <v/>
      </c>
      <c r="P1033" s="9" t="str">
        <f t="shared" ca="1" si="182"/>
        <v/>
      </c>
      <c r="Q1033" s="9" t="str">
        <f t="shared" ca="1" si="183"/>
        <v/>
      </c>
      <c r="R1033" s="9" t="str">
        <f t="shared" si="185"/>
        <v/>
      </c>
      <c r="S1033" t="str" cm="1">
        <f t="array" ref="S1033">IF(ISBLANK(C1033),"",IFERROR(INDEX(ListeSeries!$A$2:$A$1045, MATCH(1, (DatasScan!G1033=ListeSeries!$B$2:$B$1045) * (DatasScan!H1033&gt;=ListeSeries!$D$2:$D$1045) * (DatasScan!H1033&lt;=ListeSeries!$E$2:$E$1045), 0)), "no match"))</f>
        <v/>
      </c>
      <c r="T1033" s="7" t="str" cm="1">
        <f t="array" ref="T1033">IF(ISBLANK(C1033),"",IFERROR(INDEX(ListeSeries!$C$2:$C$1045, MATCH(1, (DatasScan!G1033=ListeSeries!$B$2:$B$1045) * (DatasScan!H1033&gt;=ListeSeries!$D$2:$D$1045) * (DatasScan!H1033&lt;=ListeSeries!$E$2:$E$1045), 0)), "no match"))</f>
        <v/>
      </c>
      <c r="U1033" s="11" t="str" cm="1">
        <f t="array" ref="U1033">IF(ISBLANK(C1033),"",IFERROR(INDEX(ListeSeries!$F$2:$F$1045, MATCH(1, (DatasScan!G1033=ListeSeries!$B$2:$B$1045) * (DatasScan!H1033&gt;=ListeSeries!$D$2:$D$1045) * (DatasScan!H1033&lt;=ListeSeries!$E$2:$E$1045), 0)), "no match"))</f>
        <v/>
      </c>
    </row>
    <row r="1034" spans="1:21" x14ac:dyDescent="0.25">
      <c r="A1034" s="6" t="str">
        <f t="shared" si="186"/>
        <v/>
      </c>
      <c r="B1034" s="272"/>
      <c r="F1034" s="7" t="str">
        <f t="shared" si="189"/>
        <v/>
      </c>
      <c r="G1034" s="21" t="str">
        <f>IF(ISBLANK(C1034),"",_xlfn.XLOOKUP(_xlfn.XLOOKUP(VALUE(LEFT(C1034,4)),Souches!$B$2:$B$15000,Souches!$E$2:$E$15000),Varietes!$B$2:$B$500,Varietes!$C$2:$C$500))</f>
        <v/>
      </c>
      <c r="H1034" s="19" t="str">
        <f>IF(ISBLANK(C1034),"",_xlfn.XLOOKUP(VALUE(LEFT(C1034,4)),Souches!$B$2:$B$15000,Souches!$D$2:$D$15000))</f>
        <v/>
      </c>
      <c r="I1034" s="10" t="str">
        <f t="shared" si="187"/>
        <v/>
      </c>
      <c r="J1034" s="19" t="str">
        <f>IF(I1034="","",INT(('ObjProd (2)'!$C$25-I1034)/7 * (ABS('ObjProd (2)'!$C$25-I1034)&gt;=7)))</f>
        <v/>
      </c>
      <c r="K1034" s="10" t="str">
        <f>IF(I1034="","",
IF(AND(DATEDIF(I1034,'ObjProd (2)'!$C$25,"y")=0,DATEDIF(I1034,'ObjProd (2)'!$C$25,"ym")=0,
   INT(('ObjProd (2)'!$C$25-EDATE(I1034,DATEDIF(I1034,'ObjProd (2)'!$C$25,"y")*12+DATEDIF(I1034,'ObjProd (2)'!$C$25,"ym")))/7)=0),
   "&lt; 1 sem.",
   IF(DATEDIF(I1034,'ObjProd (2)'!$C$25,"y")&gt;0,DATEDIF(I1034,'ObjProd (2)'!$C$25,"y") &amp; " " &amp; IF(DATEDIF(I1034,'ObjProd (2)'!$C$25,"y")=1,"an ","ans "),"") &amp;
   IF(DATEDIF(I1034,'ObjProd (2)'!$C$25,"ym")&gt;0,DATEDIF(I1034,'ObjProd (2)'!$C$25,"ym") &amp; " mois ", "") &amp;
   IF(INT(('ObjProd (2)'!$C$25-EDATE(I1034,DATEDIF(I1034,'ObjProd (2)'!$C$25,"y")*12+DATEDIF(I1034,'ObjProd (2)'!$C$25,"ym")))/7)&gt;0,
      INT(('ObjProd (2)'!$C$25-EDATE(I1034,DATEDIF(I1034,'ObjProd (2)'!$C$25,"y")*12+DATEDIF(I1034,'ObjProd (2)'!$C$25,"ym")))/7) &amp; " sem.",
      "")
)
)</f>
        <v/>
      </c>
      <c r="L1034" s="11" t="str">
        <f t="shared" si="188"/>
        <v/>
      </c>
      <c r="M1034" s="9" t="str">
        <f t="shared" si="184"/>
        <v/>
      </c>
      <c r="N1034" s="9" t="str" cm="1">
        <f t="array" aca="1" ref="N1034" ca="1">LEFT(L1034, IF(ISNUMBER(SUBSTITUTE(_xludf.MID(L1034, 2, 1), ".", ",")), 1, 2))</f>
        <v/>
      </c>
      <c r="O1034" s="19" t="str">
        <f t="shared" ca="1" si="190"/>
        <v/>
      </c>
      <c r="P1034" s="9" t="str">
        <f t="shared" ca="1" si="182"/>
        <v/>
      </c>
      <c r="Q1034" s="9" t="str">
        <f t="shared" ca="1" si="183"/>
        <v/>
      </c>
      <c r="R1034" s="9" t="str">
        <f t="shared" si="185"/>
        <v/>
      </c>
      <c r="S1034" t="str" cm="1">
        <f t="array" ref="S1034">IF(ISBLANK(C1034),"",IFERROR(INDEX(ListeSeries!$A$2:$A$1045, MATCH(1, (DatasScan!G1034=ListeSeries!$B$2:$B$1045) * (DatasScan!H1034&gt;=ListeSeries!$D$2:$D$1045) * (DatasScan!H1034&lt;=ListeSeries!$E$2:$E$1045), 0)), "no match"))</f>
        <v/>
      </c>
      <c r="T1034" s="7" t="str" cm="1">
        <f t="array" ref="T1034">IF(ISBLANK(C1034),"",IFERROR(INDEX(ListeSeries!$C$2:$C$1045, MATCH(1, (DatasScan!G1034=ListeSeries!$B$2:$B$1045) * (DatasScan!H1034&gt;=ListeSeries!$D$2:$D$1045) * (DatasScan!H1034&lt;=ListeSeries!$E$2:$E$1045), 0)), "no match"))</f>
        <v/>
      </c>
      <c r="U1034" s="11" t="str" cm="1">
        <f t="array" ref="U1034">IF(ISBLANK(C1034),"",IFERROR(INDEX(ListeSeries!$F$2:$F$1045, MATCH(1, (DatasScan!G1034=ListeSeries!$B$2:$B$1045) * (DatasScan!H1034&gt;=ListeSeries!$D$2:$D$1045) * (DatasScan!H1034&lt;=ListeSeries!$E$2:$E$1045), 0)), "no match"))</f>
        <v/>
      </c>
    </row>
    <row r="1035" spans="1:21" x14ac:dyDescent="0.25">
      <c r="A1035" s="6" t="str">
        <f t="shared" si="186"/>
        <v/>
      </c>
      <c r="B1035" s="272"/>
      <c r="F1035" s="7" t="str">
        <f t="shared" si="189"/>
        <v/>
      </c>
      <c r="G1035" s="21" t="str">
        <f>IF(ISBLANK(C1035),"",_xlfn.XLOOKUP(_xlfn.XLOOKUP(VALUE(LEFT(C1035,4)),Souches!$B$2:$B$15000,Souches!$E$2:$E$15000),Varietes!$B$2:$B$500,Varietes!$C$2:$C$500))</f>
        <v/>
      </c>
      <c r="H1035" s="19" t="str">
        <f>IF(ISBLANK(C1035),"",_xlfn.XLOOKUP(VALUE(LEFT(C1035,4)),Souches!$B$2:$B$15000,Souches!$D$2:$D$15000))</f>
        <v/>
      </c>
      <c r="I1035" s="10" t="str">
        <f t="shared" si="187"/>
        <v/>
      </c>
      <c r="J1035" s="19" t="str">
        <f>IF(I1035="","",INT(('ObjProd (2)'!$C$25-I1035)/7 * (ABS('ObjProd (2)'!$C$25-I1035)&gt;=7)))</f>
        <v/>
      </c>
      <c r="K1035" s="10" t="str">
        <f>IF(I1035="","",
IF(AND(DATEDIF(I1035,'ObjProd (2)'!$C$25,"y")=0,DATEDIF(I1035,'ObjProd (2)'!$C$25,"ym")=0,
   INT(('ObjProd (2)'!$C$25-EDATE(I1035,DATEDIF(I1035,'ObjProd (2)'!$C$25,"y")*12+DATEDIF(I1035,'ObjProd (2)'!$C$25,"ym")))/7)=0),
   "&lt; 1 sem.",
   IF(DATEDIF(I1035,'ObjProd (2)'!$C$25,"y")&gt;0,DATEDIF(I1035,'ObjProd (2)'!$C$25,"y") &amp; " " &amp; IF(DATEDIF(I1035,'ObjProd (2)'!$C$25,"y")=1,"an ","ans "),"") &amp;
   IF(DATEDIF(I1035,'ObjProd (2)'!$C$25,"ym")&gt;0,DATEDIF(I1035,'ObjProd (2)'!$C$25,"ym") &amp; " mois ", "") &amp;
   IF(INT(('ObjProd (2)'!$C$25-EDATE(I1035,DATEDIF(I1035,'ObjProd (2)'!$C$25,"y")*12+DATEDIF(I1035,'ObjProd (2)'!$C$25,"ym")))/7)&gt;0,
      INT(('ObjProd (2)'!$C$25-EDATE(I1035,DATEDIF(I1035,'ObjProd (2)'!$C$25,"y")*12+DATEDIF(I1035,'ObjProd (2)'!$C$25,"ym")))/7) &amp; " sem.",
      "")
)
)</f>
        <v/>
      </c>
      <c r="L1035" s="11" t="str">
        <f t="shared" si="188"/>
        <v/>
      </c>
      <c r="M1035" s="9" t="str">
        <f t="shared" si="184"/>
        <v/>
      </c>
      <c r="N1035" s="9" t="str" cm="1">
        <f t="array" aca="1" ref="N1035" ca="1">LEFT(L1035, IF(ISNUMBER(SUBSTITUTE(_xludf.MID(L1035, 2, 1), ".", ",")), 1, 2))</f>
        <v/>
      </c>
      <c r="O1035" s="19" t="str">
        <f t="shared" ca="1" si="190"/>
        <v/>
      </c>
      <c r="P1035" s="9" t="str">
        <f t="shared" ca="1" si="182"/>
        <v/>
      </c>
      <c r="Q1035" s="9" t="str">
        <f t="shared" ca="1" si="183"/>
        <v/>
      </c>
      <c r="R1035" s="9" t="str">
        <f t="shared" si="185"/>
        <v/>
      </c>
      <c r="S1035" t="str" cm="1">
        <f t="array" ref="S1035">IF(ISBLANK(C1035),"",IFERROR(INDEX(ListeSeries!$A$2:$A$1045, MATCH(1, (DatasScan!G1035=ListeSeries!$B$2:$B$1045) * (DatasScan!H1035&gt;=ListeSeries!$D$2:$D$1045) * (DatasScan!H1035&lt;=ListeSeries!$E$2:$E$1045), 0)), "no match"))</f>
        <v/>
      </c>
      <c r="T1035" s="7" t="str" cm="1">
        <f t="array" ref="T1035">IF(ISBLANK(C1035),"",IFERROR(INDEX(ListeSeries!$C$2:$C$1045, MATCH(1, (DatasScan!G1035=ListeSeries!$B$2:$B$1045) * (DatasScan!H1035&gt;=ListeSeries!$D$2:$D$1045) * (DatasScan!H1035&lt;=ListeSeries!$E$2:$E$1045), 0)), "no match"))</f>
        <v/>
      </c>
      <c r="U1035" s="11" t="str" cm="1">
        <f t="array" ref="U1035">IF(ISBLANK(C1035),"",IFERROR(INDEX(ListeSeries!$F$2:$F$1045, MATCH(1, (DatasScan!G1035=ListeSeries!$B$2:$B$1045) * (DatasScan!H1035&gt;=ListeSeries!$D$2:$D$1045) * (DatasScan!H1035&lt;=ListeSeries!$E$2:$E$1045), 0)), "no match"))</f>
        <v/>
      </c>
    </row>
    <row r="1036" spans="1:21" x14ac:dyDescent="0.25">
      <c r="A1036" s="6" t="str">
        <f t="shared" si="186"/>
        <v/>
      </c>
      <c r="B1036" s="272"/>
      <c r="F1036" s="7" t="str">
        <f t="shared" si="189"/>
        <v/>
      </c>
      <c r="G1036" s="21" t="str">
        <f>IF(ISBLANK(C1036),"",_xlfn.XLOOKUP(_xlfn.XLOOKUP(VALUE(LEFT(C1036,4)),Souches!$B$2:$B$15000,Souches!$E$2:$E$15000),Varietes!$B$2:$B$500,Varietes!$C$2:$C$500))</f>
        <v/>
      </c>
      <c r="H1036" s="19" t="str">
        <f>IF(ISBLANK(C1036),"",_xlfn.XLOOKUP(VALUE(LEFT(C1036,4)),Souches!$B$2:$B$15000,Souches!$D$2:$D$15000))</f>
        <v/>
      </c>
      <c r="I1036" s="10" t="str">
        <f t="shared" si="187"/>
        <v/>
      </c>
      <c r="J1036" s="19" t="str">
        <f>IF(I1036="","",INT(('ObjProd (2)'!$C$25-I1036)/7 * (ABS('ObjProd (2)'!$C$25-I1036)&gt;=7)))</f>
        <v/>
      </c>
      <c r="K1036" s="10" t="str">
        <f>IF(I1036="","",
IF(AND(DATEDIF(I1036,'ObjProd (2)'!$C$25,"y")=0,DATEDIF(I1036,'ObjProd (2)'!$C$25,"ym")=0,
   INT(('ObjProd (2)'!$C$25-EDATE(I1036,DATEDIF(I1036,'ObjProd (2)'!$C$25,"y")*12+DATEDIF(I1036,'ObjProd (2)'!$C$25,"ym")))/7)=0),
   "&lt; 1 sem.",
   IF(DATEDIF(I1036,'ObjProd (2)'!$C$25,"y")&gt;0,DATEDIF(I1036,'ObjProd (2)'!$C$25,"y") &amp; " " &amp; IF(DATEDIF(I1036,'ObjProd (2)'!$C$25,"y")=1,"an ","ans "),"") &amp;
   IF(DATEDIF(I1036,'ObjProd (2)'!$C$25,"ym")&gt;0,DATEDIF(I1036,'ObjProd (2)'!$C$25,"ym") &amp; " mois ", "") &amp;
   IF(INT(('ObjProd (2)'!$C$25-EDATE(I1036,DATEDIF(I1036,'ObjProd (2)'!$C$25,"y")*12+DATEDIF(I1036,'ObjProd (2)'!$C$25,"ym")))/7)&gt;0,
      INT(('ObjProd (2)'!$C$25-EDATE(I1036,DATEDIF(I1036,'ObjProd (2)'!$C$25,"y")*12+DATEDIF(I1036,'ObjProd (2)'!$C$25,"ym")))/7) &amp; " sem.",
      "")
)
)</f>
        <v/>
      </c>
      <c r="L1036" s="11" t="str">
        <f t="shared" si="188"/>
        <v/>
      </c>
      <c r="M1036" s="9" t="str">
        <f t="shared" si="184"/>
        <v/>
      </c>
      <c r="N1036" s="9" t="str" cm="1">
        <f t="array" aca="1" ref="N1036" ca="1">LEFT(L1036, IF(ISNUMBER(SUBSTITUTE(_xludf.MID(L1036, 2, 1), ".", ",")), 1, 2))</f>
        <v/>
      </c>
      <c r="O1036" s="19" t="str">
        <f t="shared" ca="1" si="190"/>
        <v/>
      </c>
      <c r="P1036" s="9" t="str">
        <f t="shared" ca="1" si="182"/>
        <v/>
      </c>
      <c r="Q1036" s="9" t="str">
        <f t="shared" ca="1" si="183"/>
        <v/>
      </c>
      <c r="R1036" s="9" t="str">
        <f t="shared" si="185"/>
        <v/>
      </c>
      <c r="S1036" t="str" cm="1">
        <f t="array" ref="S1036">IF(ISBLANK(C1036),"",IFERROR(INDEX(ListeSeries!$A$2:$A$1045, MATCH(1, (DatasScan!G1036=ListeSeries!$B$2:$B$1045) * (DatasScan!H1036&gt;=ListeSeries!$D$2:$D$1045) * (DatasScan!H1036&lt;=ListeSeries!$E$2:$E$1045), 0)), "no match"))</f>
        <v/>
      </c>
      <c r="T1036" s="7" t="str" cm="1">
        <f t="array" ref="T1036">IF(ISBLANK(C1036),"",IFERROR(INDEX(ListeSeries!$C$2:$C$1045, MATCH(1, (DatasScan!G1036=ListeSeries!$B$2:$B$1045) * (DatasScan!H1036&gt;=ListeSeries!$D$2:$D$1045) * (DatasScan!H1036&lt;=ListeSeries!$E$2:$E$1045), 0)), "no match"))</f>
        <v/>
      </c>
      <c r="U1036" s="11" t="str" cm="1">
        <f t="array" ref="U1036">IF(ISBLANK(C1036),"",IFERROR(INDEX(ListeSeries!$F$2:$F$1045, MATCH(1, (DatasScan!G1036=ListeSeries!$B$2:$B$1045) * (DatasScan!H1036&gt;=ListeSeries!$D$2:$D$1045) * (DatasScan!H1036&lt;=ListeSeries!$E$2:$E$1045), 0)), "no match"))</f>
        <v/>
      </c>
    </row>
    <row r="1037" spans="1:21" x14ac:dyDescent="0.25">
      <c r="A1037" s="6" t="str">
        <f t="shared" si="186"/>
        <v/>
      </c>
      <c r="B1037" s="272"/>
      <c r="F1037" s="7" t="str">
        <f t="shared" si="189"/>
        <v/>
      </c>
      <c r="G1037" s="21" t="str">
        <f>IF(ISBLANK(C1037),"",_xlfn.XLOOKUP(_xlfn.XLOOKUP(VALUE(LEFT(C1037,4)),Souches!$B$2:$B$15000,Souches!$E$2:$E$15000),Varietes!$B$2:$B$500,Varietes!$C$2:$C$500))</f>
        <v/>
      </c>
      <c r="H1037" s="19" t="str">
        <f>IF(ISBLANK(C1037),"",_xlfn.XLOOKUP(VALUE(LEFT(C1037,4)),Souches!$B$2:$B$15000,Souches!$D$2:$D$15000))</f>
        <v/>
      </c>
      <c r="I1037" s="10" t="str">
        <f t="shared" si="187"/>
        <v/>
      </c>
      <c r="J1037" s="19" t="str">
        <f>IF(I1037="","",INT(('ObjProd (2)'!$C$25-I1037)/7 * (ABS('ObjProd (2)'!$C$25-I1037)&gt;=7)))</f>
        <v/>
      </c>
      <c r="K1037" s="10" t="str">
        <f>IF(I1037="","",
IF(AND(DATEDIF(I1037,'ObjProd (2)'!$C$25,"y")=0,DATEDIF(I1037,'ObjProd (2)'!$C$25,"ym")=0,
   INT(('ObjProd (2)'!$C$25-EDATE(I1037,DATEDIF(I1037,'ObjProd (2)'!$C$25,"y")*12+DATEDIF(I1037,'ObjProd (2)'!$C$25,"ym")))/7)=0),
   "&lt; 1 sem.",
   IF(DATEDIF(I1037,'ObjProd (2)'!$C$25,"y")&gt;0,DATEDIF(I1037,'ObjProd (2)'!$C$25,"y") &amp; " " &amp; IF(DATEDIF(I1037,'ObjProd (2)'!$C$25,"y")=1,"an ","ans "),"") &amp;
   IF(DATEDIF(I1037,'ObjProd (2)'!$C$25,"ym")&gt;0,DATEDIF(I1037,'ObjProd (2)'!$C$25,"ym") &amp; " mois ", "") &amp;
   IF(INT(('ObjProd (2)'!$C$25-EDATE(I1037,DATEDIF(I1037,'ObjProd (2)'!$C$25,"y")*12+DATEDIF(I1037,'ObjProd (2)'!$C$25,"ym")))/7)&gt;0,
      INT(('ObjProd (2)'!$C$25-EDATE(I1037,DATEDIF(I1037,'ObjProd (2)'!$C$25,"y")*12+DATEDIF(I1037,'ObjProd (2)'!$C$25,"ym")))/7) &amp; " sem.",
      "")
)
)</f>
        <v/>
      </c>
      <c r="L1037" s="11" t="str">
        <f t="shared" si="188"/>
        <v/>
      </c>
      <c r="M1037" s="9" t="str">
        <f t="shared" si="184"/>
        <v/>
      </c>
      <c r="N1037" s="9" t="str" cm="1">
        <f t="array" aca="1" ref="N1037" ca="1">LEFT(L1037, IF(ISNUMBER(SUBSTITUTE(_xludf.MID(L1037, 2, 1), ".", ",")), 1, 2))</f>
        <v/>
      </c>
      <c r="O1037" s="19" t="str">
        <f t="shared" ca="1" si="190"/>
        <v/>
      </c>
      <c r="P1037" s="9" t="str">
        <f t="shared" ref="P1037:P1100" ca="1" si="191">IF(N1037="", "",
    IF(N1037="E+", "X",
        IF(OR(LEFT(N1037, 1)="E", N1037="XR", N1037="CS"), "E",
            IF(AND(LEFT(N1037, 1)="R", LEFT(N1037, 2)&lt;&gt;"RG"), "R",
                IF(OR(N1037="MG", N1037="G+"), "BoxE",
                    IF(LEFT(N1037, 1)="i", "i", "X")
                )
            )
        )
    )
)</f>
        <v/>
      </c>
      <c r="Q1037" s="9" t="str">
        <f t="shared" ref="Q1037:Q1100" ca="1" si="192">IF(P1037&lt;&gt;"", IF(P1037="X", IF(AND(O1037&gt;=1, O1037&lt;=12), O1037, IF(O1037&gt;12, "13+", "erreur")), IF(P1037="E", IF(AND(O1037&gt;=1, O1037&lt;=6), O1037, IF(O1037&gt;6, "7+", "erreur")), IF(P1037="R", 0, IF(P1037="I", IF(O1037&lt;=2, "nit° 1-2", IF(O1037&lt;=5, "° 3-4-5", IF(O1037&lt;=8, " préX° 6-7-8", "erreur"))), IF(P1037="BoxE", O1037, ""))))), "")</f>
        <v/>
      </c>
      <c r="R1037" s="9" t="str">
        <f t="shared" si="185"/>
        <v/>
      </c>
      <c r="S1037" t="str" cm="1">
        <f t="array" ref="S1037">IF(ISBLANK(C1037),"",IFERROR(INDEX(ListeSeries!$A$2:$A$1045, MATCH(1, (DatasScan!G1037=ListeSeries!$B$2:$B$1045) * (DatasScan!H1037&gt;=ListeSeries!$D$2:$D$1045) * (DatasScan!H1037&lt;=ListeSeries!$E$2:$E$1045), 0)), "no match"))</f>
        <v/>
      </c>
      <c r="T1037" s="7" t="str" cm="1">
        <f t="array" ref="T1037">IF(ISBLANK(C1037),"",IFERROR(INDEX(ListeSeries!$C$2:$C$1045, MATCH(1, (DatasScan!G1037=ListeSeries!$B$2:$B$1045) * (DatasScan!H1037&gt;=ListeSeries!$D$2:$D$1045) * (DatasScan!H1037&lt;=ListeSeries!$E$2:$E$1045), 0)), "no match"))</f>
        <v/>
      </c>
      <c r="U1037" s="11" t="str" cm="1">
        <f t="array" ref="U1037">IF(ISBLANK(C1037),"",IFERROR(INDEX(ListeSeries!$F$2:$F$1045, MATCH(1, (DatasScan!G1037=ListeSeries!$B$2:$B$1045) * (DatasScan!H1037&gt;=ListeSeries!$D$2:$D$1045) * (DatasScan!H1037&lt;=ListeSeries!$E$2:$E$1045), 0)), "no match"))</f>
        <v/>
      </c>
    </row>
    <row r="1038" spans="1:21" x14ac:dyDescent="0.25">
      <c r="A1038" s="6" t="str">
        <f t="shared" si="186"/>
        <v/>
      </c>
      <c r="B1038" s="272"/>
      <c r="F1038" s="7" t="str">
        <f t="shared" si="189"/>
        <v/>
      </c>
      <c r="G1038" s="21" t="str">
        <f>IF(ISBLANK(C1038),"",_xlfn.XLOOKUP(_xlfn.XLOOKUP(VALUE(LEFT(C1038,4)),Souches!$B$2:$B$15000,Souches!$E$2:$E$15000),Varietes!$B$2:$B$500,Varietes!$C$2:$C$500))</f>
        <v/>
      </c>
      <c r="H1038" s="19" t="str">
        <f>IF(ISBLANK(C1038),"",_xlfn.XLOOKUP(VALUE(LEFT(C1038,4)),Souches!$B$2:$B$15000,Souches!$D$2:$D$15000))</f>
        <v/>
      </c>
      <c r="I1038" s="10" t="str">
        <f t="shared" si="187"/>
        <v/>
      </c>
      <c r="J1038" s="19" t="str">
        <f>IF(I1038="","",INT(('ObjProd (2)'!$C$25-I1038)/7 * (ABS('ObjProd (2)'!$C$25-I1038)&gt;=7)))</f>
        <v/>
      </c>
      <c r="K1038" s="10" t="str">
        <f>IF(I1038="","",
IF(AND(DATEDIF(I1038,'ObjProd (2)'!$C$25,"y")=0,DATEDIF(I1038,'ObjProd (2)'!$C$25,"ym")=0,
   INT(('ObjProd (2)'!$C$25-EDATE(I1038,DATEDIF(I1038,'ObjProd (2)'!$C$25,"y")*12+DATEDIF(I1038,'ObjProd (2)'!$C$25,"ym")))/7)=0),
   "&lt; 1 sem.",
   IF(DATEDIF(I1038,'ObjProd (2)'!$C$25,"y")&gt;0,DATEDIF(I1038,'ObjProd (2)'!$C$25,"y") &amp; " " &amp; IF(DATEDIF(I1038,'ObjProd (2)'!$C$25,"y")=1,"an ","ans "),"") &amp;
   IF(DATEDIF(I1038,'ObjProd (2)'!$C$25,"ym")&gt;0,DATEDIF(I1038,'ObjProd (2)'!$C$25,"ym") &amp; " mois ", "") &amp;
   IF(INT(('ObjProd (2)'!$C$25-EDATE(I1038,DATEDIF(I1038,'ObjProd (2)'!$C$25,"y")*12+DATEDIF(I1038,'ObjProd (2)'!$C$25,"ym")))/7)&gt;0,
      INT(('ObjProd (2)'!$C$25-EDATE(I1038,DATEDIF(I1038,'ObjProd (2)'!$C$25,"y")*12+DATEDIF(I1038,'ObjProd (2)'!$C$25,"ym")))/7) &amp; " sem.",
      "")
)
)</f>
        <v/>
      </c>
      <c r="L1038" s="11" t="str">
        <f t="shared" si="188"/>
        <v/>
      </c>
      <c r="M1038" s="9" t="str">
        <f t="shared" si="184"/>
        <v/>
      </c>
      <c r="N1038" s="9" t="str" cm="1">
        <f t="array" aca="1" ref="N1038" ca="1">LEFT(L1038, IF(ISNUMBER(SUBSTITUTE(_xludf.MID(L1038, 2, 1), ".", ",")), 1, 2))</f>
        <v/>
      </c>
      <c r="O1038" s="19" t="str">
        <f t="shared" ca="1" si="190"/>
        <v/>
      </c>
      <c r="P1038" s="9" t="str">
        <f t="shared" ca="1" si="191"/>
        <v/>
      </c>
      <c r="Q1038" s="9" t="str">
        <f t="shared" ca="1" si="192"/>
        <v/>
      </c>
      <c r="R1038" s="9" t="str">
        <f t="shared" si="185"/>
        <v/>
      </c>
      <c r="S1038" t="str" cm="1">
        <f t="array" ref="S1038">IF(ISBLANK(C1038),"",IFERROR(INDEX(ListeSeries!$A$2:$A$1045, MATCH(1, (DatasScan!G1038=ListeSeries!$B$2:$B$1045) * (DatasScan!H1038&gt;=ListeSeries!$D$2:$D$1045) * (DatasScan!H1038&lt;=ListeSeries!$E$2:$E$1045), 0)), "no match"))</f>
        <v/>
      </c>
      <c r="T1038" s="7" t="str" cm="1">
        <f t="array" ref="T1038">IF(ISBLANK(C1038),"",IFERROR(INDEX(ListeSeries!$C$2:$C$1045, MATCH(1, (DatasScan!G1038=ListeSeries!$B$2:$B$1045) * (DatasScan!H1038&gt;=ListeSeries!$D$2:$D$1045) * (DatasScan!H1038&lt;=ListeSeries!$E$2:$E$1045), 0)), "no match"))</f>
        <v/>
      </c>
      <c r="U1038" s="11" t="str" cm="1">
        <f t="array" ref="U1038">IF(ISBLANK(C1038),"",IFERROR(INDEX(ListeSeries!$F$2:$F$1045, MATCH(1, (DatasScan!G1038=ListeSeries!$B$2:$B$1045) * (DatasScan!H1038&gt;=ListeSeries!$D$2:$D$1045) * (DatasScan!H1038&lt;=ListeSeries!$E$2:$E$1045), 0)), "no match"))</f>
        <v/>
      </c>
    </row>
    <row r="1039" spans="1:21" x14ac:dyDescent="0.25">
      <c r="A1039" s="6" t="str">
        <f t="shared" si="186"/>
        <v/>
      </c>
      <c r="B1039" s="272"/>
      <c r="F1039" s="7" t="str">
        <f t="shared" si="189"/>
        <v/>
      </c>
      <c r="G1039" s="21" t="str">
        <f>IF(ISBLANK(C1039),"",_xlfn.XLOOKUP(_xlfn.XLOOKUP(VALUE(LEFT(C1039,4)),Souches!$B$2:$B$15000,Souches!$E$2:$E$15000),Varietes!$B$2:$B$500,Varietes!$C$2:$C$500))</f>
        <v/>
      </c>
      <c r="H1039" s="19" t="str">
        <f>IF(ISBLANK(C1039),"",_xlfn.XLOOKUP(VALUE(LEFT(C1039,4)),Souches!$B$2:$B$15000,Souches!$D$2:$D$15000))</f>
        <v/>
      </c>
      <c r="I1039" s="10" t="str">
        <f t="shared" si="187"/>
        <v/>
      </c>
      <c r="J1039" s="19" t="str">
        <f>IF(I1039="","",INT(('ObjProd (2)'!$C$25-I1039)/7 * (ABS('ObjProd (2)'!$C$25-I1039)&gt;=7)))</f>
        <v/>
      </c>
      <c r="K1039" s="10" t="str">
        <f>IF(I1039="","",
IF(AND(DATEDIF(I1039,'ObjProd (2)'!$C$25,"y")=0,DATEDIF(I1039,'ObjProd (2)'!$C$25,"ym")=0,
   INT(('ObjProd (2)'!$C$25-EDATE(I1039,DATEDIF(I1039,'ObjProd (2)'!$C$25,"y")*12+DATEDIF(I1039,'ObjProd (2)'!$C$25,"ym")))/7)=0),
   "&lt; 1 sem.",
   IF(DATEDIF(I1039,'ObjProd (2)'!$C$25,"y")&gt;0,DATEDIF(I1039,'ObjProd (2)'!$C$25,"y") &amp; " " &amp; IF(DATEDIF(I1039,'ObjProd (2)'!$C$25,"y")=1,"an ","ans "),"") &amp;
   IF(DATEDIF(I1039,'ObjProd (2)'!$C$25,"ym")&gt;0,DATEDIF(I1039,'ObjProd (2)'!$C$25,"ym") &amp; " mois ", "") &amp;
   IF(INT(('ObjProd (2)'!$C$25-EDATE(I1039,DATEDIF(I1039,'ObjProd (2)'!$C$25,"y")*12+DATEDIF(I1039,'ObjProd (2)'!$C$25,"ym")))/7)&gt;0,
      INT(('ObjProd (2)'!$C$25-EDATE(I1039,DATEDIF(I1039,'ObjProd (2)'!$C$25,"y")*12+DATEDIF(I1039,'ObjProd (2)'!$C$25,"ym")))/7) &amp; " sem.",
      "")
)
)</f>
        <v/>
      </c>
      <c r="L1039" s="11" t="str">
        <f t="shared" si="188"/>
        <v/>
      </c>
      <c r="M1039" s="9" t="str">
        <f t="shared" si="184"/>
        <v/>
      </c>
      <c r="N1039" s="9" t="str" cm="1">
        <f t="array" aca="1" ref="N1039" ca="1">LEFT(L1039, IF(ISNUMBER(SUBSTITUTE(_xludf.MID(L1039, 2, 1), ".", ",")), 1, 2))</f>
        <v/>
      </c>
      <c r="O1039" s="19" t="str">
        <f t="shared" ca="1" si="190"/>
        <v/>
      </c>
      <c r="P1039" s="9" t="str">
        <f t="shared" ca="1" si="191"/>
        <v/>
      </c>
      <c r="Q1039" s="9" t="str">
        <f t="shared" ca="1" si="192"/>
        <v/>
      </c>
      <c r="R1039" s="9" t="str">
        <f t="shared" si="185"/>
        <v/>
      </c>
      <c r="S1039" t="str" cm="1">
        <f t="array" ref="S1039">IF(ISBLANK(C1039),"",IFERROR(INDEX(ListeSeries!$A$2:$A$1045, MATCH(1, (DatasScan!G1039=ListeSeries!$B$2:$B$1045) * (DatasScan!H1039&gt;=ListeSeries!$D$2:$D$1045) * (DatasScan!H1039&lt;=ListeSeries!$E$2:$E$1045), 0)), "no match"))</f>
        <v/>
      </c>
      <c r="T1039" s="7" t="str" cm="1">
        <f t="array" ref="T1039">IF(ISBLANK(C1039),"",IFERROR(INDEX(ListeSeries!$C$2:$C$1045, MATCH(1, (DatasScan!G1039=ListeSeries!$B$2:$B$1045) * (DatasScan!H1039&gt;=ListeSeries!$D$2:$D$1045) * (DatasScan!H1039&lt;=ListeSeries!$E$2:$E$1045), 0)), "no match"))</f>
        <v/>
      </c>
      <c r="U1039" s="11" t="str" cm="1">
        <f t="array" ref="U1039">IF(ISBLANK(C1039),"",IFERROR(INDEX(ListeSeries!$F$2:$F$1045, MATCH(1, (DatasScan!G1039=ListeSeries!$B$2:$B$1045) * (DatasScan!H1039&gt;=ListeSeries!$D$2:$D$1045) * (DatasScan!H1039&lt;=ListeSeries!$E$2:$E$1045), 0)), "no match"))</f>
        <v/>
      </c>
    </row>
    <row r="1040" spans="1:21" x14ac:dyDescent="0.25">
      <c r="A1040" s="6" t="str">
        <f t="shared" si="186"/>
        <v/>
      </c>
      <c r="B1040" s="272"/>
      <c r="F1040" s="7" t="str">
        <f t="shared" si="189"/>
        <v/>
      </c>
      <c r="G1040" s="21" t="str">
        <f>IF(ISBLANK(C1040),"",_xlfn.XLOOKUP(_xlfn.XLOOKUP(VALUE(LEFT(C1040,4)),Souches!$B$2:$B$15000,Souches!$E$2:$E$15000),Varietes!$B$2:$B$500,Varietes!$C$2:$C$500))</f>
        <v/>
      </c>
      <c r="H1040" s="19" t="str">
        <f>IF(ISBLANK(C1040),"",_xlfn.XLOOKUP(VALUE(LEFT(C1040,4)),Souches!$B$2:$B$15000,Souches!$D$2:$D$15000))</f>
        <v/>
      </c>
      <c r="I1040" s="10" t="str">
        <f t="shared" si="187"/>
        <v/>
      </c>
      <c r="J1040" s="19" t="str">
        <f>IF(I1040="","",INT(('ObjProd (2)'!$C$25-I1040)/7 * (ABS('ObjProd (2)'!$C$25-I1040)&gt;=7)))</f>
        <v/>
      </c>
      <c r="K1040" s="10" t="str">
        <f>IF(I1040="","",
IF(AND(DATEDIF(I1040,'ObjProd (2)'!$C$25,"y")=0,DATEDIF(I1040,'ObjProd (2)'!$C$25,"ym")=0,
   INT(('ObjProd (2)'!$C$25-EDATE(I1040,DATEDIF(I1040,'ObjProd (2)'!$C$25,"y")*12+DATEDIF(I1040,'ObjProd (2)'!$C$25,"ym")))/7)=0),
   "&lt; 1 sem.",
   IF(DATEDIF(I1040,'ObjProd (2)'!$C$25,"y")&gt;0,DATEDIF(I1040,'ObjProd (2)'!$C$25,"y") &amp; " " &amp; IF(DATEDIF(I1040,'ObjProd (2)'!$C$25,"y")=1,"an ","ans "),"") &amp;
   IF(DATEDIF(I1040,'ObjProd (2)'!$C$25,"ym")&gt;0,DATEDIF(I1040,'ObjProd (2)'!$C$25,"ym") &amp; " mois ", "") &amp;
   IF(INT(('ObjProd (2)'!$C$25-EDATE(I1040,DATEDIF(I1040,'ObjProd (2)'!$C$25,"y")*12+DATEDIF(I1040,'ObjProd (2)'!$C$25,"ym")))/7)&gt;0,
      INT(('ObjProd (2)'!$C$25-EDATE(I1040,DATEDIF(I1040,'ObjProd (2)'!$C$25,"y")*12+DATEDIF(I1040,'ObjProd (2)'!$C$25,"ym")))/7) &amp; " sem.",
      "")
)
)</f>
        <v/>
      </c>
      <c r="L1040" s="11" t="str">
        <f t="shared" si="188"/>
        <v/>
      </c>
      <c r="M1040" s="9" t="str">
        <f t="shared" si="184"/>
        <v/>
      </c>
      <c r="N1040" s="9" t="str" cm="1">
        <f t="array" aca="1" ref="N1040" ca="1">LEFT(L1040, IF(ISNUMBER(SUBSTITUTE(_xludf.MID(L1040, 2, 1), ".", ",")), 1, 2))</f>
        <v/>
      </c>
      <c r="O1040" s="19" t="str">
        <f t="shared" ca="1" si="190"/>
        <v/>
      </c>
      <c r="P1040" s="9" t="str">
        <f t="shared" ca="1" si="191"/>
        <v/>
      </c>
      <c r="Q1040" s="9" t="str">
        <f t="shared" ca="1" si="192"/>
        <v/>
      </c>
      <c r="R1040" s="9" t="str">
        <f t="shared" si="185"/>
        <v/>
      </c>
      <c r="S1040" t="str" cm="1">
        <f t="array" ref="S1040">IF(ISBLANK(C1040),"",IFERROR(INDEX(ListeSeries!$A$2:$A$1045, MATCH(1, (DatasScan!G1040=ListeSeries!$B$2:$B$1045) * (DatasScan!H1040&gt;=ListeSeries!$D$2:$D$1045) * (DatasScan!H1040&lt;=ListeSeries!$E$2:$E$1045), 0)), "no match"))</f>
        <v/>
      </c>
      <c r="T1040" s="7" t="str" cm="1">
        <f t="array" ref="T1040">IF(ISBLANK(C1040),"",IFERROR(INDEX(ListeSeries!$C$2:$C$1045, MATCH(1, (DatasScan!G1040=ListeSeries!$B$2:$B$1045) * (DatasScan!H1040&gt;=ListeSeries!$D$2:$D$1045) * (DatasScan!H1040&lt;=ListeSeries!$E$2:$E$1045), 0)), "no match"))</f>
        <v/>
      </c>
      <c r="U1040" s="11" t="str" cm="1">
        <f t="array" ref="U1040">IF(ISBLANK(C1040),"",IFERROR(INDEX(ListeSeries!$F$2:$F$1045, MATCH(1, (DatasScan!G1040=ListeSeries!$B$2:$B$1045) * (DatasScan!H1040&gt;=ListeSeries!$D$2:$D$1045) * (DatasScan!H1040&lt;=ListeSeries!$E$2:$E$1045), 0)), "no match"))</f>
        <v/>
      </c>
    </row>
    <row r="1041" spans="1:21" x14ac:dyDescent="0.25">
      <c r="A1041" s="6" t="str">
        <f t="shared" si="186"/>
        <v/>
      </c>
      <c r="B1041" s="272"/>
      <c r="F1041" s="7" t="str">
        <f t="shared" si="189"/>
        <v/>
      </c>
      <c r="G1041" s="21" t="str">
        <f>IF(ISBLANK(C1041),"",_xlfn.XLOOKUP(_xlfn.XLOOKUP(VALUE(LEFT(C1041,4)),Souches!$B$2:$B$15000,Souches!$E$2:$E$15000),Varietes!$B$2:$B$500,Varietes!$C$2:$C$500))</f>
        <v/>
      </c>
      <c r="H1041" s="19" t="str">
        <f>IF(ISBLANK(C1041),"",_xlfn.XLOOKUP(VALUE(LEFT(C1041,4)),Souches!$B$2:$B$15000,Souches!$D$2:$D$15000))</f>
        <v/>
      </c>
      <c r="I1041" s="10" t="str">
        <f t="shared" si="187"/>
        <v/>
      </c>
      <c r="J1041" s="19" t="str">
        <f>IF(I1041="","",INT(('ObjProd (2)'!$C$25-I1041)/7 * (ABS('ObjProd (2)'!$C$25-I1041)&gt;=7)))</f>
        <v/>
      </c>
      <c r="K1041" s="10" t="str">
        <f>IF(I1041="","",
IF(AND(DATEDIF(I1041,'ObjProd (2)'!$C$25,"y")=0,DATEDIF(I1041,'ObjProd (2)'!$C$25,"ym")=0,
   INT(('ObjProd (2)'!$C$25-EDATE(I1041,DATEDIF(I1041,'ObjProd (2)'!$C$25,"y")*12+DATEDIF(I1041,'ObjProd (2)'!$C$25,"ym")))/7)=0),
   "&lt; 1 sem.",
   IF(DATEDIF(I1041,'ObjProd (2)'!$C$25,"y")&gt;0,DATEDIF(I1041,'ObjProd (2)'!$C$25,"y") &amp; " " &amp; IF(DATEDIF(I1041,'ObjProd (2)'!$C$25,"y")=1,"an ","ans "),"") &amp;
   IF(DATEDIF(I1041,'ObjProd (2)'!$C$25,"ym")&gt;0,DATEDIF(I1041,'ObjProd (2)'!$C$25,"ym") &amp; " mois ", "") &amp;
   IF(INT(('ObjProd (2)'!$C$25-EDATE(I1041,DATEDIF(I1041,'ObjProd (2)'!$C$25,"y")*12+DATEDIF(I1041,'ObjProd (2)'!$C$25,"ym")))/7)&gt;0,
      INT(('ObjProd (2)'!$C$25-EDATE(I1041,DATEDIF(I1041,'ObjProd (2)'!$C$25,"y")*12+DATEDIF(I1041,'ObjProd (2)'!$C$25,"ym")))/7) &amp; " sem.",
      "")
)
)</f>
        <v/>
      </c>
      <c r="L1041" s="11" t="str">
        <f t="shared" si="188"/>
        <v/>
      </c>
      <c r="M1041" s="9" t="str">
        <f t="shared" si="184"/>
        <v/>
      </c>
      <c r="N1041" s="9" t="str" cm="1">
        <f t="array" aca="1" ref="N1041" ca="1">LEFT(L1041, IF(ISNUMBER(SUBSTITUTE(_xludf.MID(L1041, 2, 1), ".", ",")), 1, 2))</f>
        <v/>
      </c>
      <c r="O1041" s="19" t="str">
        <f t="shared" ca="1" si="190"/>
        <v/>
      </c>
      <c r="P1041" s="9" t="str">
        <f t="shared" ca="1" si="191"/>
        <v/>
      </c>
      <c r="Q1041" s="9" t="str">
        <f t="shared" ca="1" si="192"/>
        <v/>
      </c>
      <c r="R1041" s="9" t="str">
        <f t="shared" si="185"/>
        <v/>
      </c>
      <c r="S1041" t="str" cm="1">
        <f t="array" ref="S1041">IF(ISBLANK(C1041),"",IFERROR(INDEX(ListeSeries!$A$2:$A$1045, MATCH(1, (DatasScan!G1041=ListeSeries!$B$2:$B$1045) * (DatasScan!H1041&gt;=ListeSeries!$D$2:$D$1045) * (DatasScan!H1041&lt;=ListeSeries!$E$2:$E$1045), 0)), "no match"))</f>
        <v/>
      </c>
      <c r="T1041" s="7" t="str" cm="1">
        <f t="array" ref="T1041">IF(ISBLANK(C1041),"",IFERROR(INDEX(ListeSeries!$C$2:$C$1045, MATCH(1, (DatasScan!G1041=ListeSeries!$B$2:$B$1045) * (DatasScan!H1041&gt;=ListeSeries!$D$2:$D$1045) * (DatasScan!H1041&lt;=ListeSeries!$E$2:$E$1045), 0)), "no match"))</f>
        <v/>
      </c>
      <c r="U1041" s="11" t="str" cm="1">
        <f t="array" ref="U1041">IF(ISBLANK(C1041),"",IFERROR(INDEX(ListeSeries!$F$2:$F$1045, MATCH(1, (DatasScan!G1041=ListeSeries!$B$2:$B$1045) * (DatasScan!H1041&gt;=ListeSeries!$D$2:$D$1045) * (DatasScan!H1041&lt;=ListeSeries!$E$2:$E$1045), 0)), "no match"))</f>
        <v/>
      </c>
    </row>
    <row r="1042" spans="1:21" x14ac:dyDescent="0.25">
      <c r="A1042" s="6" t="str">
        <f t="shared" si="186"/>
        <v/>
      </c>
      <c r="B1042" s="272"/>
      <c r="F1042" s="7" t="str">
        <f t="shared" si="189"/>
        <v/>
      </c>
      <c r="G1042" s="21" t="str">
        <f>IF(ISBLANK(C1042),"",_xlfn.XLOOKUP(_xlfn.XLOOKUP(VALUE(LEFT(C1042,4)),Souches!$B$2:$B$15000,Souches!$E$2:$E$15000),Varietes!$B$2:$B$500,Varietes!$C$2:$C$500))</f>
        <v/>
      </c>
      <c r="H1042" s="19" t="str">
        <f>IF(ISBLANK(C1042),"",_xlfn.XLOOKUP(VALUE(LEFT(C1042,4)),Souches!$B$2:$B$15000,Souches!$D$2:$D$15000))</f>
        <v/>
      </c>
      <c r="I1042" s="10" t="str">
        <f t="shared" si="187"/>
        <v/>
      </c>
      <c r="J1042" s="19" t="str">
        <f>IF(I1042="","",INT(('ObjProd (2)'!$C$25-I1042)/7 * (ABS('ObjProd (2)'!$C$25-I1042)&gt;=7)))</f>
        <v/>
      </c>
      <c r="K1042" s="10" t="str">
        <f>IF(I1042="","",
IF(AND(DATEDIF(I1042,'ObjProd (2)'!$C$25,"y")=0,DATEDIF(I1042,'ObjProd (2)'!$C$25,"ym")=0,
   INT(('ObjProd (2)'!$C$25-EDATE(I1042,DATEDIF(I1042,'ObjProd (2)'!$C$25,"y")*12+DATEDIF(I1042,'ObjProd (2)'!$C$25,"ym")))/7)=0),
   "&lt; 1 sem.",
   IF(DATEDIF(I1042,'ObjProd (2)'!$C$25,"y")&gt;0,DATEDIF(I1042,'ObjProd (2)'!$C$25,"y") &amp; " " &amp; IF(DATEDIF(I1042,'ObjProd (2)'!$C$25,"y")=1,"an ","ans "),"") &amp;
   IF(DATEDIF(I1042,'ObjProd (2)'!$C$25,"ym")&gt;0,DATEDIF(I1042,'ObjProd (2)'!$C$25,"ym") &amp; " mois ", "") &amp;
   IF(INT(('ObjProd (2)'!$C$25-EDATE(I1042,DATEDIF(I1042,'ObjProd (2)'!$C$25,"y")*12+DATEDIF(I1042,'ObjProd (2)'!$C$25,"ym")))/7)&gt;0,
      INT(('ObjProd (2)'!$C$25-EDATE(I1042,DATEDIF(I1042,'ObjProd (2)'!$C$25,"y")*12+DATEDIF(I1042,'ObjProd (2)'!$C$25,"ym")))/7) &amp; " sem.",
      "")
)
)</f>
        <v/>
      </c>
      <c r="L1042" s="11" t="str">
        <f t="shared" si="188"/>
        <v/>
      </c>
      <c r="M1042" s="9" t="str">
        <f t="shared" si="184"/>
        <v/>
      </c>
      <c r="N1042" s="9" t="str" cm="1">
        <f t="array" aca="1" ref="N1042" ca="1">LEFT(L1042, IF(ISNUMBER(SUBSTITUTE(_xludf.MID(L1042, 2, 1), ".", ",")), 1, 2))</f>
        <v/>
      </c>
      <c r="O1042" s="19" t="str">
        <f t="shared" ca="1" si="190"/>
        <v/>
      </c>
      <c r="P1042" s="9" t="str">
        <f t="shared" ca="1" si="191"/>
        <v/>
      </c>
      <c r="Q1042" s="9" t="str">
        <f t="shared" ca="1" si="192"/>
        <v/>
      </c>
      <c r="R1042" s="9" t="str">
        <f t="shared" si="185"/>
        <v/>
      </c>
      <c r="S1042" t="str" cm="1">
        <f t="array" ref="S1042">IF(ISBLANK(C1042),"",IFERROR(INDEX(ListeSeries!$A$2:$A$1045, MATCH(1, (DatasScan!G1042=ListeSeries!$B$2:$B$1045) * (DatasScan!H1042&gt;=ListeSeries!$D$2:$D$1045) * (DatasScan!H1042&lt;=ListeSeries!$E$2:$E$1045), 0)), "no match"))</f>
        <v/>
      </c>
      <c r="T1042" s="7" t="str" cm="1">
        <f t="array" ref="T1042">IF(ISBLANK(C1042),"",IFERROR(INDEX(ListeSeries!$C$2:$C$1045, MATCH(1, (DatasScan!G1042=ListeSeries!$B$2:$B$1045) * (DatasScan!H1042&gt;=ListeSeries!$D$2:$D$1045) * (DatasScan!H1042&lt;=ListeSeries!$E$2:$E$1045), 0)), "no match"))</f>
        <v/>
      </c>
      <c r="U1042" s="11" t="str" cm="1">
        <f t="array" ref="U1042">IF(ISBLANK(C1042),"",IFERROR(INDEX(ListeSeries!$F$2:$F$1045, MATCH(1, (DatasScan!G1042=ListeSeries!$B$2:$B$1045) * (DatasScan!H1042&gt;=ListeSeries!$D$2:$D$1045) * (DatasScan!H1042&lt;=ListeSeries!$E$2:$E$1045), 0)), "no match"))</f>
        <v/>
      </c>
    </row>
    <row r="1043" spans="1:21" x14ac:dyDescent="0.25">
      <c r="A1043" s="6" t="str">
        <f t="shared" si="186"/>
        <v/>
      </c>
      <c r="B1043" s="272"/>
      <c r="F1043" s="7" t="str">
        <f t="shared" si="189"/>
        <v/>
      </c>
      <c r="G1043" s="21" t="str">
        <f>IF(ISBLANK(C1043),"",_xlfn.XLOOKUP(_xlfn.XLOOKUP(VALUE(LEFT(C1043,4)),Souches!$B$2:$B$15000,Souches!$E$2:$E$15000),Varietes!$B$2:$B$500,Varietes!$C$2:$C$500))</f>
        <v/>
      </c>
      <c r="H1043" s="19" t="str">
        <f>IF(ISBLANK(C1043),"",_xlfn.XLOOKUP(VALUE(LEFT(C1043,4)),Souches!$B$2:$B$15000,Souches!$D$2:$D$15000))</f>
        <v/>
      </c>
      <c r="I1043" s="10" t="str">
        <f t="shared" si="187"/>
        <v/>
      </c>
      <c r="J1043" s="19" t="str">
        <f>IF(I1043="","",INT(('ObjProd (2)'!$C$25-I1043)/7 * (ABS('ObjProd (2)'!$C$25-I1043)&gt;=7)))</f>
        <v/>
      </c>
      <c r="K1043" s="10" t="str">
        <f>IF(I1043="","",
IF(AND(DATEDIF(I1043,'ObjProd (2)'!$C$25,"y")=0,DATEDIF(I1043,'ObjProd (2)'!$C$25,"ym")=0,
   INT(('ObjProd (2)'!$C$25-EDATE(I1043,DATEDIF(I1043,'ObjProd (2)'!$C$25,"y")*12+DATEDIF(I1043,'ObjProd (2)'!$C$25,"ym")))/7)=0),
   "&lt; 1 sem.",
   IF(DATEDIF(I1043,'ObjProd (2)'!$C$25,"y")&gt;0,DATEDIF(I1043,'ObjProd (2)'!$C$25,"y") &amp; " " &amp; IF(DATEDIF(I1043,'ObjProd (2)'!$C$25,"y")=1,"an ","ans "),"") &amp;
   IF(DATEDIF(I1043,'ObjProd (2)'!$C$25,"ym")&gt;0,DATEDIF(I1043,'ObjProd (2)'!$C$25,"ym") &amp; " mois ", "") &amp;
   IF(INT(('ObjProd (2)'!$C$25-EDATE(I1043,DATEDIF(I1043,'ObjProd (2)'!$C$25,"y")*12+DATEDIF(I1043,'ObjProd (2)'!$C$25,"ym")))/7)&gt;0,
      INT(('ObjProd (2)'!$C$25-EDATE(I1043,DATEDIF(I1043,'ObjProd (2)'!$C$25,"y")*12+DATEDIF(I1043,'ObjProd (2)'!$C$25,"ym")))/7) &amp; " sem.",
      "")
)
)</f>
        <v/>
      </c>
      <c r="L1043" s="11" t="str">
        <f t="shared" si="188"/>
        <v/>
      </c>
      <c r="M1043" s="9" t="str">
        <f t="shared" si="184"/>
        <v/>
      </c>
      <c r="N1043" s="9" t="str" cm="1">
        <f t="array" aca="1" ref="N1043" ca="1">LEFT(L1043, IF(ISNUMBER(SUBSTITUTE(_xludf.MID(L1043, 2, 1), ".", ",")), 1, 2))</f>
        <v/>
      </c>
      <c r="O1043" s="19" t="str">
        <f t="shared" ca="1" si="190"/>
        <v/>
      </c>
      <c r="P1043" s="9" t="str">
        <f t="shared" ca="1" si="191"/>
        <v/>
      </c>
      <c r="Q1043" s="9" t="str">
        <f t="shared" ca="1" si="192"/>
        <v/>
      </c>
      <c r="R1043" s="9" t="str">
        <f t="shared" si="185"/>
        <v/>
      </c>
      <c r="S1043" t="str" cm="1">
        <f t="array" ref="S1043">IF(ISBLANK(C1043),"",IFERROR(INDEX(ListeSeries!$A$2:$A$1045, MATCH(1, (DatasScan!G1043=ListeSeries!$B$2:$B$1045) * (DatasScan!H1043&gt;=ListeSeries!$D$2:$D$1045) * (DatasScan!H1043&lt;=ListeSeries!$E$2:$E$1045), 0)), "no match"))</f>
        <v/>
      </c>
      <c r="T1043" s="7" t="str" cm="1">
        <f t="array" ref="T1043">IF(ISBLANK(C1043),"",IFERROR(INDEX(ListeSeries!$C$2:$C$1045, MATCH(1, (DatasScan!G1043=ListeSeries!$B$2:$B$1045) * (DatasScan!H1043&gt;=ListeSeries!$D$2:$D$1045) * (DatasScan!H1043&lt;=ListeSeries!$E$2:$E$1045), 0)), "no match"))</f>
        <v/>
      </c>
      <c r="U1043" s="11" t="str" cm="1">
        <f t="array" ref="U1043">IF(ISBLANK(C1043),"",IFERROR(INDEX(ListeSeries!$F$2:$F$1045, MATCH(1, (DatasScan!G1043=ListeSeries!$B$2:$B$1045) * (DatasScan!H1043&gt;=ListeSeries!$D$2:$D$1045) * (DatasScan!H1043&lt;=ListeSeries!$E$2:$E$1045), 0)), "no match"))</f>
        <v/>
      </c>
    </row>
    <row r="1044" spans="1:21" x14ac:dyDescent="0.25">
      <c r="A1044" s="6" t="str">
        <f t="shared" si="186"/>
        <v/>
      </c>
      <c r="B1044" s="272"/>
      <c r="F1044" s="7" t="str">
        <f t="shared" si="189"/>
        <v/>
      </c>
      <c r="G1044" s="21" t="str">
        <f>IF(ISBLANK(C1044),"",_xlfn.XLOOKUP(_xlfn.XLOOKUP(VALUE(LEFT(C1044,4)),Souches!$B$2:$B$15000,Souches!$E$2:$E$15000),Varietes!$B$2:$B$500,Varietes!$C$2:$C$500))</f>
        <v/>
      </c>
      <c r="H1044" s="19" t="str">
        <f>IF(ISBLANK(C1044),"",_xlfn.XLOOKUP(VALUE(LEFT(C1044,4)),Souches!$B$2:$B$15000,Souches!$D$2:$D$15000))</f>
        <v/>
      </c>
      <c r="I1044" s="10" t="str">
        <f t="shared" si="187"/>
        <v/>
      </c>
      <c r="J1044" s="19" t="str">
        <f>IF(I1044="","",INT(('ObjProd (2)'!$C$25-I1044)/7 * (ABS('ObjProd (2)'!$C$25-I1044)&gt;=7)))</f>
        <v/>
      </c>
      <c r="K1044" s="10" t="str">
        <f>IF(I1044="","",
IF(AND(DATEDIF(I1044,'ObjProd (2)'!$C$25,"y")=0,DATEDIF(I1044,'ObjProd (2)'!$C$25,"ym")=0,
   INT(('ObjProd (2)'!$C$25-EDATE(I1044,DATEDIF(I1044,'ObjProd (2)'!$C$25,"y")*12+DATEDIF(I1044,'ObjProd (2)'!$C$25,"ym")))/7)=0),
   "&lt; 1 sem.",
   IF(DATEDIF(I1044,'ObjProd (2)'!$C$25,"y")&gt;0,DATEDIF(I1044,'ObjProd (2)'!$C$25,"y") &amp; " " &amp; IF(DATEDIF(I1044,'ObjProd (2)'!$C$25,"y")=1,"an ","ans "),"") &amp;
   IF(DATEDIF(I1044,'ObjProd (2)'!$C$25,"ym")&gt;0,DATEDIF(I1044,'ObjProd (2)'!$C$25,"ym") &amp; " mois ", "") &amp;
   IF(INT(('ObjProd (2)'!$C$25-EDATE(I1044,DATEDIF(I1044,'ObjProd (2)'!$C$25,"y")*12+DATEDIF(I1044,'ObjProd (2)'!$C$25,"ym")))/7)&gt;0,
      INT(('ObjProd (2)'!$C$25-EDATE(I1044,DATEDIF(I1044,'ObjProd (2)'!$C$25,"y")*12+DATEDIF(I1044,'ObjProd (2)'!$C$25,"ym")))/7) &amp; " sem.",
      "")
)
)</f>
        <v/>
      </c>
      <c r="L1044" s="11" t="str">
        <f t="shared" si="188"/>
        <v/>
      </c>
      <c r="M1044" s="9" t="str">
        <f t="shared" si="184"/>
        <v/>
      </c>
      <c r="N1044" s="9" t="str" cm="1">
        <f t="array" aca="1" ref="N1044" ca="1">LEFT(L1044, IF(ISNUMBER(SUBSTITUTE(_xludf.MID(L1044, 2, 1), ".", ",")), 1, 2))</f>
        <v/>
      </c>
      <c r="O1044" s="19" t="str">
        <f t="shared" ca="1" si="190"/>
        <v/>
      </c>
      <c r="P1044" s="9" t="str">
        <f t="shared" ca="1" si="191"/>
        <v/>
      </c>
      <c r="Q1044" s="9" t="str">
        <f t="shared" ca="1" si="192"/>
        <v/>
      </c>
      <c r="R1044" s="9" t="str">
        <f t="shared" si="185"/>
        <v/>
      </c>
      <c r="S1044" t="str" cm="1">
        <f t="array" ref="S1044">IF(ISBLANK(C1044),"",IFERROR(INDEX(ListeSeries!$A$2:$A$1045, MATCH(1, (DatasScan!G1044=ListeSeries!$B$2:$B$1045) * (DatasScan!H1044&gt;=ListeSeries!$D$2:$D$1045) * (DatasScan!H1044&lt;=ListeSeries!$E$2:$E$1045), 0)), "no match"))</f>
        <v/>
      </c>
      <c r="T1044" s="7" t="str" cm="1">
        <f t="array" ref="T1044">IF(ISBLANK(C1044),"",IFERROR(INDEX(ListeSeries!$C$2:$C$1045, MATCH(1, (DatasScan!G1044=ListeSeries!$B$2:$B$1045) * (DatasScan!H1044&gt;=ListeSeries!$D$2:$D$1045) * (DatasScan!H1044&lt;=ListeSeries!$E$2:$E$1045), 0)), "no match"))</f>
        <v/>
      </c>
      <c r="U1044" s="11" t="str" cm="1">
        <f t="array" ref="U1044">IF(ISBLANK(C1044),"",IFERROR(INDEX(ListeSeries!$F$2:$F$1045, MATCH(1, (DatasScan!G1044=ListeSeries!$B$2:$B$1045) * (DatasScan!H1044&gt;=ListeSeries!$D$2:$D$1045) * (DatasScan!H1044&lt;=ListeSeries!$E$2:$E$1045), 0)), "no match"))</f>
        <v/>
      </c>
    </row>
    <row r="1045" spans="1:21" x14ac:dyDescent="0.25">
      <c r="A1045" s="6" t="str">
        <f t="shared" si="186"/>
        <v/>
      </c>
      <c r="B1045" s="272"/>
      <c r="F1045" s="7" t="str">
        <f t="shared" si="189"/>
        <v/>
      </c>
      <c r="G1045" s="21" t="str">
        <f>IF(ISBLANK(C1045),"",_xlfn.XLOOKUP(_xlfn.XLOOKUP(VALUE(LEFT(C1045,4)),Souches!$B$2:$B$15000,Souches!$E$2:$E$15000),Varietes!$B$2:$B$500,Varietes!$C$2:$C$500))</f>
        <v/>
      </c>
      <c r="H1045" s="19" t="str">
        <f>IF(ISBLANK(C1045),"",_xlfn.XLOOKUP(VALUE(LEFT(C1045,4)),Souches!$B$2:$B$15000,Souches!$D$2:$D$15000))</f>
        <v/>
      </c>
      <c r="I1045" s="10" t="str">
        <f t="shared" si="187"/>
        <v/>
      </c>
      <c r="J1045" s="19" t="str">
        <f>IF(I1045="","",INT(('ObjProd (2)'!$C$25-I1045)/7 * (ABS('ObjProd (2)'!$C$25-I1045)&gt;=7)))</f>
        <v/>
      </c>
      <c r="K1045" s="10" t="str">
        <f>IF(I1045="","",
IF(AND(DATEDIF(I1045,'ObjProd (2)'!$C$25,"y")=0,DATEDIF(I1045,'ObjProd (2)'!$C$25,"ym")=0,
   INT(('ObjProd (2)'!$C$25-EDATE(I1045,DATEDIF(I1045,'ObjProd (2)'!$C$25,"y")*12+DATEDIF(I1045,'ObjProd (2)'!$C$25,"ym")))/7)=0),
   "&lt; 1 sem.",
   IF(DATEDIF(I1045,'ObjProd (2)'!$C$25,"y")&gt;0,DATEDIF(I1045,'ObjProd (2)'!$C$25,"y") &amp; " " &amp; IF(DATEDIF(I1045,'ObjProd (2)'!$C$25,"y")=1,"an ","ans "),"") &amp;
   IF(DATEDIF(I1045,'ObjProd (2)'!$C$25,"ym")&gt;0,DATEDIF(I1045,'ObjProd (2)'!$C$25,"ym") &amp; " mois ", "") &amp;
   IF(INT(('ObjProd (2)'!$C$25-EDATE(I1045,DATEDIF(I1045,'ObjProd (2)'!$C$25,"y")*12+DATEDIF(I1045,'ObjProd (2)'!$C$25,"ym")))/7)&gt;0,
      INT(('ObjProd (2)'!$C$25-EDATE(I1045,DATEDIF(I1045,'ObjProd (2)'!$C$25,"y")*12+DATEDIF(I1045,'ObjProd (2)'!$C$25,"ym")))/7) &amp; " sem.",
      "")
)
)</f>
        <v/>
      </c>
      <c r="L1045" s="11" t="str">
        <f t="shared" si="188"/>
        <v/>
      </c>
      <c r="M1045" s="9" t="str">
        <f t="shared" si="184"/>
        <v/>
      </c>
      <c r="N1045" s="9" t="str" cm="1">
        <f t="array" aca="1" ref="N1045" ca="1">LEFT(L1045, IF(ISNUMBER(SUBSTITUTE(_xludf.MID(L1045, 2, 1), ".", ",")), 1, 2))</f>
        <v/>
      </c>
      <c r="O1045" s="19" t="str">
        <f t="shared" ca="1" si="190"/>
        <v/>
      </c>
      <c r="P1045" s="9" t="str">
        <f t="shared" ca="1" si="191"/>
        <v/>
      </c>
      <c r="Q1045" s="9" t="str">
        <f t="shared" ca="1" si="192"/>
        <v/>
      </c>
      <c r="R1045" s="9" t="str">
        <f t="shared" si="185"/>
        <v/>
      </c>
      <c r="S1045" t="str" cm="1">
        <f t="array" ref="S1045">IF(ISBLANK(C1045),"",IFERROR(INDEX(ListeSeries!$A$2:$A$1045, MATCH(1, (DatasScan!G1045=ListeSeries!$B$2:$B$1045) * (DatasScan!H1045&gt;=ListeSeries!$D$2:$D$1045) * (DatasScan!H1045&lt;=ListeSeries!$E$2:$E$1045), 0)), "no match"))</f>
        <v/>
      </c>
      <c r="T1045" s="7" t="str" cm="1">
        <f t="array" ref="T1045">IF(ISBLANK(C1045),"",IFERROR(INDEX(ListeSeries!$C$2:$C$1045, MATCH(1, (DatasScan!G1045=ListeSeries!$B$2:$B$1045) * (DatasScan!H1045&gt;=ListeSeries!$D$2:$D$1045) * (DatasScan!H1045&lt;=ListeSeries!$E$2:$E$1045), 0)), "no match"))</f>
        <v/>
      </c>
      <c r="U1045" s="11" t="str" cm="1">
        <f t="array" ref="U1045">IF(ISBLANK(C1045),"",IFERROR(INDEX(ListeSeries!$F$2:$F$1045, MATCH(1, (DatasScan!G1045=ListeSeries!$B$2:$B$1045) * (DatasScan!H1045&gt;=ListeSeries!$D$2:$D$1045) * (DatasScan!H1045&lt;=ListeSeries!$E$2:$E$1045), 0)), "no match"))</f>
        <v/>
      </c>
    </row>
    <row r="1046" spans="1:21" x14ac:dyDescent="0.25">
      <c r="A1046" s="6" t="str">
        <f t="shared" si="186"/>
        <v/>
      </c>
      <c r="B1046" s="272"/>
      <c r="F1046" s="7" t="str">
        <f t="shared" si="189"/>
        <v/>
      </c>
      <c r="G1046" s="21" t="str">
        <f>IF(ISBLANK(C1046),"",_xlfn.XLOOKUP(_xlfn.XLOOKUP(VALUE(LEFT(C1046,4)),Souches!$B$2:$B$15000,Souches!$E$2:$E$15000),Varietes!$B$2:$B$500,Varietes!$C$2:$C$500))</f>
        <v/>
      </c>
      <c r="H1046" s="19" t="str">
        <f>IF(ISBLANK(C1046),"",_xlfn.XLOOKUP(VALUE(LEFT(C1046,4)),Souches!$B$2:$B$15000,Souches!$D$2:$D$15000))</f>
        <v/>
      </c>
      <c r="I1046" s="10" t="str">
        <f t="shared" si="187"/>
        <v/>
      </c>
      <c r="J1046" s="19" t="str">
        <f>IF(I1046="","",INT(('ObjProd (2)'!$C$25-I1046)/7 * (ABS('ObjProd (2)'!$C$25-I1046)&gt;=7)))</f>
        <v/>
      </c>
      <c r="K1046" s="10" t="str">
        <f>IF(I1046="","",
IF(AND(DATEDIF(I1046,'ObjProd (2)'!$C$25,"y")=0,DATEDIF(I1046,'ObjProd (2)'!$C$25,"ym")=0,
   INT(('ObjProd (2)'!$C$25-EDATE(I1046,DATEDIF(I1046,'ObjProd (2)'!$C$25,"y")*12+DATEDIF(I1046,'ObjProd (2)'!$C$25,"ym")))/7)=0),
   "&lt; 1 sem.",
   IF(DATEDIF(I1046,'ObjProd (2)'!$C$25,"y")&gt;0,DATEDIF(I1046,'ObjProd (2)'!$C$25,"y") &amp; " " &amp; IF(DATEDIF(I1046,'ObjProd (2)'!$C$25,"y")=1,"an ","ans "),"") &amp;
   IF(DATEDIF(I1046,'ObjProd (2)'!$C$25,"ym")&gt;0,DATEDIF(I1046,'ObjProd (2)'!$C$25,"ym") &amp; " mois ", "") &amp;
   IF(INT(('ObjProd (2)'!$C$25-EDATE(I1046,DATEDIF(I1046,'ObjProd (2)'!$C$25,"y")*12+DATEDIF(I1046,'ObjProd (2)'!$C$25,"ym")))/7)&gt;0,
      INT(('ObjProd (2)'!$C$25-EDATE(I1046,DATEDIF(I1046,'ObjProd (2)'!$C$25,"y")*12+DATEDIF(I1046,'ObjProd (2)'!$C$25,"ym")))/7) &amp; " sem.",
      "")
)
)</f>
        <v/>
      </c>
      <c r="L1046" s="11" t="str">
        <f t="shared" si="188"/>
        <v/>
      </c>
      <c r="M1046" s="9" t="str">
        <f t="shared" si="184"/>
        <v/>
      </c>
      <c r="N1046" s="9" t="str" cm="1">
        <f t="array" aca="1" ref="N1046" ca="1">LEFT(L1046, IF(ISNUMBER(SUBSTITUTE(_xludf.MID(L1046, 2, 1), ".", ",")), 1, 2))</f>
        <v/>
      </c>
      <c r="O1046" s="19" t="str">
        <f t="shared" ca="1" si="190"/>
        <v/>
      </c>
      <c r="P1046" s="9" t="str">
        <f t="shared" ca="1" si="191"/>
        <v/>
      </c>
      <c r="Q1046" s="9" t="str">
        <f t="shared" ca="1" si="192"/>
        <v/>
      </c>
      <c r="R1046" s="9" t="str">
        <f t="shared" si="185"/>
        <v/>
      </c>
      <c r="S1046" t="str" cm="1">
        <f t="array" ref="S1046">IF(ISBLANK(C1046),"",IFERROR(INDEX(ListeSeries!$A$2:$A$1045, MATCH(1, (DatasScan!G1046=ListeSeries!$B$2:$B$1045) * (DatasScan!H1046&gt;=ListeSeries!$D$2:$D$1045) * (DatasScan!H1046&lt;=ListeSeries!$E$2:$E$1045), 0)), "no match"))</f>
        <v/>
      </c>
      <c r="T1046" s="7" t="str" cm="1">
        <f t="array" ref="T1046">IF(ISBLANK(C1046),"",IFERROR(INDEX(ListeSeries!$C$2:$C$1045, MATCH(1, (DatasScan!G1046=ListeSeries!$B$2:$B$1045) * (DatasScan!H1046&gt;=ListeSeries!$D$2:$D$1045) * (DatasScan!H1046&lt;=ListeSeries!$E$2:$E$1045), 0)), "no match"))</f>
        <v/>
      </c>
      <c r="U1046" s="11" t="str" cm="1">
        <f t="array" ref="U1046">IF(ISBLANK(C1046),"",IFERROR(INDEX(ListeSeries!$F$2:$F$1045, MATCH(1, (DatasScan!G1046=ListeSeries!$B$2:$B$1045) * (DatasScan!H1046&gt;=ListeSeries!$D$2:$D$1045) * (DatasScan!H1046&lt;=ListeSeries!$E$2:$E$1045), 0)), "no match"))</f>
        <v/>
      </c>
    </row>
    <row r="1047" spans="1:21" x14ac:dyDescent="0.25">
      <c r="A1047" s="6" t="str">
        <f t="shared" si="186"/>
        <v/>
      </c>
      <c r="B1047" s="272"/>
      <c r="F1047" s="7" t="str">
        <f t="shared" si="189"/>
        <v/>
      </c>
      <c r="G1047" s="21" t="str">
        <f>IF(ISBLANK(C1047),"",_xlfn.XLOOKUP(_xlfn.XLOOKUP(VALUE(LEFT(C1047,4)),Souches!$B$2:$B$15000,Souches!$E$2:$E$15000),Varietes!$B$2:$B$500,Varietes!$C$2:$C$500))</f>
        <v/>
      </c>
      <c r="H1047" s="19" t="str">
        <f>IF(ISBLANK(C1047),"",_xlfn.XLOOKUP(VALUE(LEFT(C1047,4)),Souches!$B$2:$B$15000,Souches!$D$2:$D$15000))</f>
        <v/>
      </c>
      <c r="I1047" s="10" t="str">
        <f t="shared" si="187"/>
        <v/>
      </c>
      <c r="J1047" s="19" t="str">
        <f>IF(I1047="","",INT(('ObjProd (2)'!$C$25-I1047)/7 * (ABS('ObjProd (2)'!$C$25-I1047)&gt;=7)))</f>
        <v/>
      </c>
      <c r="K1047" s="10" t="str">
        <f>IF(I1047="","",
IF(AND(DATEDIF(I1047,'ObjProd (2)'!$C$25,"y")=0,DATEDIF(I1047,'ObjProd (2)'!$C$25,"ym")=0,
   INT(('ObjProd (2)'!$C$25-EDATE(I1047,DATEDIF(I1047,'ObjProd (2)'!$C$25,"y")*12+DATEDIF(I1047,'ObjProd (2)'!$C$25,"ym")))/7)=0),
   "&lt; 1 sem.",
   IF(DATEDIF(I1047,'ObjProd (2)'!$C$25,"y")&gt;0,DATEDIF(I1047,'ObjProd (2)'!$C$25,"y") &amp; " " &amp; IF(DATEDIF(I1047,'ObjProd (2)'!$C$25,"y")=1,"an ","ans "),"") &amp;
   IF(DATEDIF(I1047,'ObjProd (2)'!$C$25,"ym")&gt;0,DATEDIF(I1047,'ObjProd (2)'!$C$25,"ym") &amp; " mois ", "") &amp;
   IF(INT(('ObjProd (2)'!$C$25-EDATE(I1047,DATEDIF(I1047,'ObjProd (2)'!$C$25,"y")*12+DATEDIF(I1047,'ObjProd (2)'!$C$25,"ym")))/7)&gt;0,
      INT(('ObjProd (2)'!$C$25-EDATE(I1047,DATEDIF(I1047,'ObjProd (2)'!$C$25,"y")*12+DATEDIF(I1047,'ObjProd (2)'!$C$25,"ym")))/7) &amp; " sem.",
      "")
)
)</f>
        <v/>
      </c>
      <c r="L1047" s="11" t="str">
        <f t="shared" si="188"/>
        <v/>
      </c>
      <c r="M1047" s="9" t="str">
        <f t="shared" si="184"/>
        <v/>
      </c>
      <c r="N1047" s="9" t="str" cm="1">
        <f t="array" aca="1" ref="N1047" ca="1">LEFT(L1047, IF(ISNUMBER(SUBSTITUTE(_xludf.MID(L1047, 2, 1), ".", ",")), 1, 2))</f>
        <v/>
      </c>
      <c r="O1047" s="19" t="str">
        <f t="shared" ca="1" si="190"/>
        <v/>
      </c>
      <c r="P1047" s="9" t="str">
        <f t="shared" ca="1" si="191"/>
        <v/>
      </c>
      <c r="Q1047" s="9" t="str">
        <f t="shared" ca="1" si="192"/>
        <v/>
      </c>
      <c r="R1047" s="9" t="str">
        <f t="shared" si="185"/>
        <v/>
      </c>
      <c r="S1047" t="str" cm="1">
        <f t="array" ref="S1047">IF(ISBLANK(C1047),"",IFERROR(INDEX(ListeSeries!$A$2:$A$1045, MATCH(1, (DatasScan!G1047=ListeSeries!$B$2:$B$1045) * (DatasScan!H1047&gt;=ListeSeries!$D$2:$D$1045) * (DatasScan!H1047&lt;=ListeSeries!$E$2:$E$1045), 0)), "no match"))</f>
        <v/>
      </c>
      <c r="T1047" s="7" t="str" cm="1">
        <f t="array" ref="T1047">IF(ISBLANK(C1047),"",IFERROR(INDEX(ListeSeries!$C$2:$C$1045, MATCH(1, (DatasScan!G1047=ListeSeries!$B$2:$B$1045) * (DatasScan!H1047&gt;=ListeSeries!$D$2:$D$1045) * (DatasScan!H1047&lt;=ListeSeries!$E$2:$E$1045), 0)), "no match"))</f>
        <v/>
      </c>
      <c r="U1047" s="11" t="str" cm="1">
        <f t="array" ref="U1047">IF(ISBLANK(C1047),"",IFERROR(INDEX(ListeSeries!$F$2:$F$1045, MATCH(1, (DatasScan!G1047=ListeSeries!$B$2:$B$1045) * (DatasScan!H1047&gt;=ListeSeries!$D$2:$D$1045) * (DatasScan!H1047&lt;=ListeSeries!$E$2:$E$1045), 0)), "no match"))</f>
        <v/>
      </c>
    </row>
    <row r="1048" spans="1:21" x14ac:dyDescent="0.25">
      <c r="A1048" s="6" t="str">
        <f t="shared" si="186"/>
        <v/>
      </c>
      <c r="B1048" s="272"/>
      <c r="F1048" s="7" t="str">
        <f t="shared" si="189"/>
        <v/>
      </c>
      <c r="G1048" s="21" t="str">
        <f>IF(ISBLANK(C1048),"",_xlfn.XLOOKUP(_xlfn.XLOOKUP(VALUE(LEFT(C1048,4)),Souches!$B$2:$B$15000,Souches!$E$2:$E$15000),Varietes!$B$2:$B$500,Varietes!$C$2:$C$500))</f>
        <v/>
      </c>
      <c r="H1048" s="19" t="str">
        <f>IF(ISBLANK(C1048),"",_xlfn.XLOOKUP(VALUE(LEFT(C1048,4)),Souches!$B$2:$B$15000,Souches!$D$2:$D$15000))</f>
        <v/>
      </c>
      <c r="I1048" s="10" t="str">
        <f t="shared" si="187"/>
        <v/>
      </c>
      <c r="J1048" s="19" t="str">
        <f>IF(I1048="","",INT(('ObjProd (2)'!$C$25-I1048)/7 * (ABS('ObjProd (2)'!$C$25-I1048)&gt;=7)))</f>
        <v/>
      </c>
      <c r="K1048" s="10" t="str">
        <f>IF(I1048="","",
IF(AND(DATEDIF(I1048,'ObjProd (2)'!$C$25,"y")=0,DATEDIF(I1048,'ObjProd (2)'!$C$25,"ym")=0,
   INT(('ObjProd (2)'!$C$25-EDATE(I1048,DATEDIF(I1048,'ObjProd (2)'!$C$25,"y")*12+DATEDIF(I1048,'ObjProd (2)'!$C$25,"ym")))/7)=0),
   "&lt; 1 sem.",
   IF(DATEDIF(I1048,'ObjProd (2)'!$C$25,"y")&gt;0,DATEDIF(I1048,'ObjProd (2)'!$C$25,"y") &amp; " " &amp; IF(DATEDIF(I1048,'ObjProd (2)'!$C$25,"y")=1,"an ","ans "),"") &amp;
   IF(DATEDIF(I1048,'ObjProd (2)'!$C$25,"ym")&gt;0,DATEDIF(I1048,'ObjProd (2)'!$C$25,"ym") &amp; " mois ", "") &amp;
   IF(INT(('ObjProd (2)'!$C$25-EDATE(I1048,DATEDIF(I1048,'ObjProd (2)'!$C$25,"y")*12+DATEDIF(I1048,'ObjProd (2)'!$C$25,"ym")))/7)&gt;0,
      INT(('ObjProd (2)'!$C$25-EDATE(I1048,DATEDIF(I1048,'ObjProd (2)'!$C$25,"y")*12+DATEDIF(I1048,'ObjProd (2)'!$C$25,"ym")))/7) &amp; " sem.",
      "")
)
)</f>
        <v/>
      </c>
      <c r="L1048" s="11" t="str">
        <f t="shared" si="188"/>
        <v/>
      </c>
      <c r="M1048" s="9" t="str">
        <f t="shared" si="184"/>
        <v/>
      </c>
      <c r="N1048" s="9" t="str" cm="1">
        <f t="array" aca="1" ref="N1048" ca="1">LEFT(L1048, IF(ISNUMBER(SUBSTITUTE(_xludf.MID(L1048, 2, 1), ".", ",")), 1, 2))</f>
        <v/>
      </c>
      <c r="O1048" s="19" t="str">
        <f t="shared" ca="1" si="190"/>
        <v/>
      </c>
      <c r="P1048" s="9" t="str">
        <f t="shared" ca="1" si="191"/>
        <v/>
      </c>
      <c r="Q1048" s="9" t="str">
        <f t="shared" ca="1" si="192"/>
        <v/>
      </c>
      <c r="R1048" s="9" t="str">
        <f t="shared" si="185"/>
        <v/>
      </c>
      <c r="S1048" t="str" cm="1">
        <f t="array" ref="S1048">IF(ISBLANK(C1048),"",IFERROR(INDEX(ListeSeries!$A$2:$A$1045, MATCH(1, (DatasScan!G1048=ListeSeries!$B$2:$B$1045) * (DatasScan!H1048&gt;=ListeSeries!$D$2:$D$1045) * (DatasScan!H1048&lt;=ListeSeries!$E$2:$E$1045), 0)), "no match"))</f>
        <v/>
      </c>
      <c r="T1048" s="7" t="str" cm="1">
        <f t="array" ref="T1048">IF(ISBLANK(C1048),"",IFERROR(INDEX(ListeSeries!$C$2:$C$1045, MATCH(1, (DatasScan!G1048=ListeSeries!$B$2:$B$1045) * (DatasScan!H1048&gt;=ListeSeries!$D$2:$D$1045) * (DatasScan!H1048&lt;=ListeSeries!$E$2:$E$1045), 0)), "no match"))</f>
        <v/>
      </c>
      <c r="U1048" s="11" t="str" cm="1">
        <f t="array" ref="U1048">IF(ISBLANK(C1048),"",IFERROR(INDEX(ListeSeries!$F$2:$F$1045, MATCH(1, (DatasScan!G1048=ListeSeries!$B$2:$B$1045) * (DatasScan!H1048&gt;=ListeSeries!$D$2:$D$1045) * (DatasScan!H1048&lt;=ListeSeries!$E$2:$E$1045), 0)), "no match"))</f>
        <v/>
      </c>
    </row>
    <row r="1049" spans="1:21" x14ac:dyDescent="0.25">
      <c r="A1049" s="6" t="str">
        <f t="shared" si="186"/>
        <v/>
      </c>
      <c r="B1049" s="272"/>
      <c r="F1049" s="7" t="str">
        <f t="shared" si="189"/>
        <v/>
      </c>
      <c r="G1049" s="21" t="str">
        <f>IF(ISBLANK(C1049),"",_xlfn.XLOOKUP(_xlfn.XLOOKUP(VALUE(LEFT(C1049,4)),Souches!$B$2:$B$15000,Souches!$E$2:$E$15000),Varietes!$B$2:$B$500,Varietes!$C$2:$C$500))</f>
        <v/>
      </c>
      <c r="H1049" s="19" t="str">
        <f>IF(ISBLANK(C1049),"",_xlfn.XLOOKUP(VALUE(LEFT(C1049,4)),Souches!$B$2:$B$15000,Souches!$D$2:$D$15000))</f>
        <v/>
      </c>
      <c r="I1049" s="10" t="str">
        <f t="shared" si="187"/>
        <v/>
      </c>
      <c r="J1049" s="19" t="str">
        <f>IF(I1049="","",INT(('ObjProd (2)'!$C$25-I1049)/7 * (ABS('ObjProd (2)'!$C$25-I1049)&gt;=7)))</f>
        <v/>
      </c>
      <c r="K1049" s="10" t="str">
        <f>IF(I1049="","",
IF(AND(DATEDIF(I1049,'ObjProd (2)'!$C$25,"y")=0,DATEDIF(I1049,'ObjProd (2)'!$C$25,"ym")=0,
   INT(('ObjProd (2)'!$C$25-EDATE(I1049,DATEDIF(I1049,'ObjProd (2)'!$C$25,"y")*12+DATEDIF(I1049,'ObjProd (2)'!$C$25,"ym")))/7)=0),
   "&lt; 1 sem.",
   IF(DATEDIF(I1049,'ObjProd (2)'!$C$25,"y")&gt;0,DATEDIF(I1049,'ObjProd (2)'!$C$25,"y") &amp; " " &amp; IF(DATEDIF(I1049,'ObjProd (2)'!$C$25,"y")=1,"an ","ans "),"") &amp;
   IF(DATEDIF(I1049,'ObjProd (2)'!$C$25,"ym")&gt;0,DATEDIF(I1049,'ObjProd (2)'!$C$25,"ym") &amp; " mois ", "") &amp;
   IF(INT(('ObjProd (2)'!$C$25-EDATE(I1049,DATEDIF(I1049,'ObjProd (2)'!$C$25,"y")*12+DATEDIF(I1049,'ObjProd (2)'!$C$25,"ym")))/7)&gt;0,
      INT(('ObjProd (2)'!$C$25-EDATE(I1049,DATEDIF(I1049,'ObjProd (2)'!$C$25,"y")*12+DATEDIF(I1049,'ObjProd (2)'!$C$25,"ym")))/7) &amp; " sem.",
      "")
)
)</f>
        <v/>
      </c>
      <c r="L1049" s="11" t="str">
        <f t="shared" si="188"/>
        <v/>
      </c>
      <c r="M1049" s="9" t="str">
        <f t="shared" si="184"/>
        <v/>
      </c>
      <c r="N1049" s="9" t="str" cm="1">
        <f t="array" aca="1" ref="N1049" ca="1">LEFT(L1049, IF(ISNUMBER(SUBSTITUTE(_xludf.MID(L1049, 2, 1), ".", ",")), 1, 2))</f>
        <v/>
      </c>
      <c r="O1049" s="19" t="str">
        <f t="shared" ca="1" si="190"/>
        <v/>
      </c>
      <c r="P1049" s="9" t="str">
        <f t="shared" ca="1" si="191"/>
        <v/>
      </c>
      <c r="Q1049" s="9" t="str">
        <f t="shared" ca="1" si="192"/>
        <v/>
      </c>
      <c r="R1049" s="9" t="str">
        <f t="shared" si="185"/>
        <v/>
      </c>
      <c r="S1049" t="str" cm="1">
        <f t="array" ref="S1049">IF(ISBLANK(C1049),"",IFERROR(INDEX(ListeSeries!$A$2:$A$1045, MATCH(1, (DatasScan!G1049=ListeSeries!$B$2:$B$1045) * (DatasScan!H1049&gt;=ListeSeries!$D$2:$D$1045) * (DatasScan!H1049&lt;=ListeSeries!$E$2:$E$1045), 0)), "no match"))</f>
        <v/>
      </c>
      <c r="T1049" s="7" t="str" cm="1">
        <f t="array" ref="T1049">IF(ISBLANK(C1049),"",IFERROR(INDEX(ListeSeries!$C$2:$C$1045, MATCH(1, (DatasScan!G1049=ListeSeries!$B$2:$B$1045) * (DatasScan!H1049&gt;=ListeSeries!$D$2:$D$1045) * (DatasScan!H1049&lt;=ListeSeries!$E$2:$E$1045), 0)), "no match"))</f>
        <v/>
      </c>
      <c r="U1049" s="11" t="str" cm="1">
        <f t="array" ref="U1049">IF(ISBLANK(C1049),"",IFERROR(INDEX(ListeSeries!$F$2:$F$1045, MATCH(1, (DatasScan!G1049=ListeSeries!$B$2:$B$1045) * (DatasScan!H1049&gt;=ListeSeries!$D$2:$D$1045) * (DatasScan!H1049&lt;=ListeSeries!$E$2:$E$1045), 0)), "no match"))</f>
        <v/>
      </c>
    </row>
    <row r="1050" spans="1:21" x14ac:dyDescent="0.25">
      <c r="A1050" s="6" t="str">
        <f t="shared" si="186"/>
        <v/>
      </c>
      <c r="B1050" s="272"/>
      <c r="F1050" s="7" t="str">
        <f t="shared" si="189"/>
        <v/>
      </c>
      <c r="G1050" s="21" t="str">
        <f>IF(ISBLANK(C1050),"",_xlfn.XLOOKUP(_xlfn.XLOOKUP(VALUE(LEFT(C1050,4)),Souches!$B$2:$B$15000,Souches!$E$2:$E$15000),Varietes!$B$2:$B$500,Varietes!$C$2:$C$500))</f>
        <v/>
      </c>
      <c r="H1050" s="19" t="str">
        <f>IF(ISBLANK(C1050),"",_xlfn.XLOOKUP(VALUE(LEFT(C1050,4)),Souches!$B$2:$B$15000,Souches!$D$2:$D$15000))</f>
        <v/>
      </c>
      <c r="I1050" s="10" t="str">
        <f t="shared" si="187"/>
        <v/>
      </c>
      <c r="J1050" s="19" t="str">
        <f>IF(I1050="","",INT(('ObjProd (2)'!$C$25-I1050)/7 * (ABS('ObjProd (2)'!$C$25-I1050)&gt;=7)))</f>
        <v/>
      </c>
      <c r="K1050" s="10" t="str">
        <f>IF(I1050="","",
IF(AND(DATEDIF(I1050,'ObjProd (2)'!$C$25,"y")=0,DATEDIF(I1050,'ObjProd (2)'!$C$25,"ym")=0,
   INT(('ObjProd (2)'!$C$25-EDATE(I1050,DATEDIF(I1050,'ObjProd (2)'!$C$25,"y")*12+DATEDIF(I1050,'ObjProd (2)'!$C$25,"ym")))/7)=0),
   "&lt; 1 sem.",
   IF(DATEDIF(I1050,'ObjProd (2)'!$C$25,"y")&gt;0,DATEDIF(I1050,'ObjProd (2)'!$C$25,"y") &amp; " " &amp; IF(DATEDIF(I1050,'ObjProd (2)'!$C$25,"y")=1,"an ","ans "),"") &amp;
   IF(DATEDIF(I1050,'ObjProd (2)'!$C$25,"ym")&gt;0,DATEDIF(I1050,'ObjProd (2)'!$C$25,"ym") &amp; " mois ", "") &amp;
   IF(INT(('ObjProd (2)'!$C$25-EDATE(I1050,DATEDIF(I1050,'ObjProd (2)'!$C$25,"y")*12+DATEDIF(I1050,'ObjProd (2)'!$C$25,"ym")))/7)&gt;0,
      INT(('ObjProd (2)'!$C$25-EDATE(I1050,DATEDIF(I1050,'ObjProd (2)'!$C$25,"y")*12+DATEDIF(I1050,'ObjProd (2)'!$C$25,"ym")))/7) &amp; " sem.",
      "")
)
)</f>
        <v/>
      </c>
      <c r="L1050" s="11" t="str">
        <f t="shared" si="188"/>
        <v/>
      </c>
      <c r="M1050" s="9" t="str">
        <f t="shared" si="184"/>
        <v/>
      </c>
      <c r="N1050" s="9" t="str" cm="1">
        <f t="array" aca="1" ref="N1050" ca="1">LEFT(L1050, IF(ISNUMBER(SUBSTITUTE(_xludf.MID(L1050, 2, 1), ".", ",")), 1, 2))</f>
        <v/>
      </c>
      <c r="O1050" s="19" t="str">
        <f t="shared" ca="1" si="190"/>
        <v/>
      </c>
      <c r="P1050" s="9" t="str">
        <f t="shared" ca="1" si="191"/>
        <v/>
      </c>
      <c r="Q1050" s="9" t="str">
        <f t="shared" ca="1" si="192"/>
        <v/>
      </c>
      <c r="R1050" s="9" t="str">
        <f t="shared" si="185"/>
        <v/>
      </c>
      <c r="S1050" t="str" cm="1">
        <f t="array" ref="S1050">IF(ISBLANK(C1050),"",IFERROR(INDEX(ListeSeries!$A$2:$A$1045, MATCH(1, (DatasScan!G1050=ListeSeries!$B$2:$B$1045) * (DatasScan!H1050&gt;=ListeSeries!$D$2:$D$1045) * (DatasScan!H1050&lt;=ListeSeries!$E$2:$E$1045), 0)), "no match"))</f>
        <v/>
      </c>
      <c r="T1050" s="7" t="str" cm="1">
        <f t="array" ref="T1050">IF(ISBLANK(C1050),"",IFERROR(INDEX(ListeSeries!$C$2:$C$1045, MATCH(1, (DatasScan!G1050=ListeSeries!$B$2:$B$1045) * (DatasScan!H1050&gt;=ListeSeries!$D$2:$D$1045) * (DatasScan!H1050&lt;=ListeSeries!$E$2:$E$1045), 0)), "no match"))</f>
        <v/>
      </c>
      <c r="U1050" s="11" t="str" cm="1">
        <f t="array" ref="U1050">IF(ISBLANK(C1050),"",IFERROR(INDEX(ListeSeries!$F$2:$F$1045, MATCH(1, (DatasScan!G1050=ListeSeries!$B$2:$B$1045) * (DatasScan!H1050&gt;=ListeSeries!$D$2:$D$1045) * (DatasScan!H1050&lt;=ListeSeries!$E$2:$E$1045), 0)), "no match"))</f>
        <v/>
      </c>
    </row>
    <row r="1051" spans="1:21" x14ac:dyDescent="0.25">
      <c r="A1051" s="6" t="str">
        <f t="shared" si="186"/>
        <v/>
      </c>
      <c r="B1051" s="272"/>
      <c r="F1051" s="7" t="str">
        <f t="shared" si="189"/>
        <v/>
      </c>
      <c r="G1051" s="21" t="str">
        <f>IF(ISBLANK(C1051),"",_xlfn.XLOOKUP(_xlfn.XLOOKUP(VALUE(LEFT(C1051,4)),Souches!$B$2:$B$15000,Souches!$E$2:$E$15000),Varietes!$B$2:$B$500,Varietes!$C$2:$C$500))</f>
        <v/>
      </c>
      <c r="H1051" s="19" t="str">
        <f>IF(ISBLANK(C1051),"",_xlfn.XLOOKUP(VALUE(LEFT(C1051,4)),Souches!$B$2:$B$15000,Souches!$D$2:$D$15000))</f>
        <v/>
      </c>
      <c r="I1051" s="10" t="str">
        <f t="shared" si="187"/>
        <v/>
      </c>
      <c r="J1051" s="19" t="str">
        <f>IF(I1051="","",INT(('ObjProd (2)'!$C$25-I1051)/7 * (ABS('ObjProd (2)'!$C$25-I1051)&gt;=7)))</f>
        <v/>
      </c>
      <c r="K1051" s="10" t="str">
        <f>IF(I1051="","",
IF(AND(DATEDIF(I1051,'ObjProd (2)'!$C$25,"y")=0,DATEDIF(I1051,'ObjProd (2)'!$C$25,"ym")=0,
   INT(('ObjProd (2)'!$C$25-EDATE(I1051,DATEDIF(I1051,'ObjProd (2)'!$C$25,"y")*12+DATEDIF(I1051,'ObjProd (2)'!$C$25,"ym")))/7)=0),
   "&lt; 1 sem.",
   IF(DATEDIF(I1051,'ObjProd (2)'!$C$25,"y")&gt;0,DATEDIF(I1051,'ObjProd (2)'!$C$25,"y") &amp; " " &amp; IF(DATEDIF(I1051,'ObjProd (2)'!$C$25,"y")=1,"an ","ans "),"") &amp;
   IF(DATEDIF(I1051,'ObjProd (2)'!$C$25,"ym")&gt;0,DATEDIF(I1051,'ObjProd (2)'!$C$25,"ym") &amp; " mois ", "") &amp;
   IF(INT(('ObjProd (2)'!$C$25-EDATE(I1051,DATEDIF(I1051,'ObjProd (2)'!$C$25,"y")*12+DATEDIF(I1051,'ObjProd (2)'!$C$25,"ym")))/7)&gt;0,
      INT(('ObjProd (2)'!$C$25-EDATE(I1051,DATEDIF(I1051,'ObjProd (2)'!$C$25,"y")*12+DATEDIF(I1051,'ObjProd (2)'!$C$25,"ym")))/7) &amp; " sem.",
      "")
)
)</f>
        <v/>
      </c>
      <c r="L1051" s="11" t="str">
        <f t="shared" si="188"/>
        <v/>
      </c>
      <c r="M1051" s="9" t="str">
        <f t="shared" si="184"/>
        <v/>
      </c>
      <c r="N1051" s="9" t="str" cm="1">
        <f t="array" aca="1" ref="N1051" ca="1">LEFT(L1051, IF(ISNUMBER(SUBSTITUTE(_xludf.MID(L1051, 2, 1), ".", ",")), 1, 2))</f>
        <v/>
      </c>
      <c r="O1051" s="19" t="str">
        <f t="shared" ca="1" si="190"/>
        <v/>
      </c>
      <c r="P1051" s="9" t="str">
        <f t="shared" ca="1" si="191"/>
        <v/>
      </c>
      <c r="Q1051" s="9" t="str">
        <f t="shared" ca="1" si="192"/>
        <v/>
      </c>
      <c r="R1051" s="9" t="str">
        <f t="shared" si="185"/>
        <v/>
      </c>
      <c r="S1051" t="str" cm="1">
        <f t="array" ref="S1051">IF(ISBLANK(C1051),"",IFERROR(INDEX(ListeSeries!$A$2:$A$1045, MATCH(1, (DatasScan!G1051=ListeSeries!$B$2:$B$1045) * (DatasScan!H1051&gt;=ListeSeries!$D$2:$D$1045) * (DatasScan!H1051&lt;=ListeSeries!$E$2:$E$1045), 0)), "no match"))</f>
        <v/>
      </c>
      <c r="T1051" s="7" t="str" cm="1">
        <f t="array" ref="T1051">IF(ISBLANK(C1051),"",IFERROR(INDEX(ListeSeries!$C$2:$C$1045, MATCH(1, (DatasScan!G1051=ListeSeries!$B$2:$B$1045) * (DatasScan!H1051&gt;=ListeSeries!$D$2:$D$1045) * (DatasScan!H1051&lt;=ListeSeries!$E$2:$E$1045), 0)), "no match"))</f>
        <v/>
      </c>
      <c r="U1051" s="11" t="str" cm="1">
        <f t="array" ref="U1051">IF(ISBLANK(C1051),"",IFERROR(INDEX(ListeSeries!$F$2:$F$1045, MATCH(1, (DatasScan!G1051=ListeSeries!$B$2:$B$1045) * (DatasScan!H1051&gt;=ListeSeries!$D$2:$D$1045) * (DatasScan!H1051&lt;=ListeSeries!$E$2:$E$1045), 0)), "no match"))</f>
        <v/>
      </c>
    </row>
    <row r="1052" spans="1:21" x14ac:dyDescent="0.25">
      <c r="A1052" s="6" t="str">
        <f t="shared" si="186"/>
        <v/>
      </c>
      <c r="B1052" s="272"/>
      <c r="F1052" s="7" t="str">
        <f t="shared" si="189"/>
        <v/>
      </c>
      <c r="G1052" s="21" t="str">
        <f>IF(ISBLANK(C1052),"",_xlfn.XLOOKUP(_xlfn.XLOOKUP(VALUE(LEFT(C1052,4)),Souches!$B$2:$B$15000,Souches!$E$2:$E$15000),Varietes!$B$2:$B$500,Varietes!$C$2:$C$500))</f>
        <v/>
      </c>
      <c r="H1052" s="19" t="str">
        <f>IF(ISBLANK(C1052),"",_xlfn.XLOOKUP(VALUE(LEFT(C1052,4)),Souches!$B$2:$B$15000,Souches!$D$2:$D$15000))</f>
        <v/>
      </c>
      <c r="I1052" s="10" t="str">
        <f t="shared" si="187"/>
        <v/>
      </c>
      <c r="J1052" s="19" t="str">
        <f>IF(I1052="","",INT(('ObjProd (2)'!$C$25-I1052)/7 * (ABS('ObjProd (2)'!$C$25-I1052)&gt;=7)))</f>
        <v/>
      </c>
      <c r="K1052" s="10" t="str">
        <f>IF(I1052="","",
IF(AND(DATEDIF(I1052,'ObjProd (2)'!$C$25,"y")=0,DATEDIF(I1052,'ObjProd (2)'!$C$25,"ym")=0,
   INT(('ObjProd (2)'!$C$25-EDATE(I1052,DATEDIF(I1052,'ObjProd (2)'!$C$25,"y")*12+DATEDIF(I1052,'ObjProd (2)'!$C$25,"ym")))/7)=0),
   "&lt; 1 sem.",
   IF(DATEDIF(I1052,'ObjProd (2)'!$C$25,"y")&gt;0,DATEDIF(I1052,'ObjProd (2)'!$C$25,"y") &amp; " " &amp; IF(DATEDIF(I1052,'ObjProd (2)'!$C$25,"y")=1,"an ","ans "),"") &amp;
   IF(DATEDIF(I1052,'ObjProd (2)'!$C$25,"ym")&gt;0,DATEDIF(I1052,'ObjProd (2)'!$C$25,"ym") &amp; " mois ", "") &amp;
   IF(INT(('ObjProd (2)'!$C$25-EDATE(I1052,DATEDIF(I1052,'ObjProd (2)'!$C$25,"y")*12+DATEDIF(I1052,'ObjProd (2)'!$C$25,"ym")))/7)&gt;0,
      INT(('ObjProd (2)'!$C$25-EDATE(I1052,DATEDIF(I1052,'ObjProd (2)'!$C$25,"y")*12+DATEDIF(I1052,'ObjProd (2)'!$C$25,"ym")))/7) &amp; " sem.",
      "")
)
)</f>
        <v/>
      </c>
      <c r="L1052" s="11" t="str">
        <f t="shared" si="188"/>
        <v/>
      </c>
      <c r="M1052" s="9" t="str">
        <f t="shared" si="184"/>
        <v/>
      </c>
      <c r="N1052" s="9" t="str" cm="1">
        <f t="array" aca="1" ref="N1052" ca="1">LEFT(L1052, IF(ISNUMBER(SUBSTITUTE(_xludf.MID(L1052, 2, 1), ".", ",")), 1, 2))</f>
        <v/>
      </c>
      <c r="O1052" s="19" t="str">
        <f t="shared" ca="1" si="190"/>
        <v/>
      </c>
      <c r="P1052" s="9" t="str">
        <f t="shared" ca="1" si="191"/>
        <v/>
      </c>
      <c r="Q1052" s="9" t="str">
        <f t="shared" ca="1" si="192"/>
        <v/>
      </c>
      <c r="R1052" s="9" t="str">
        <f t="shared" si="185"/>
        <v/>
      </c>
      <c r="S1052" t="str" cm="1">
        <f t="array" ref="S1052">IF(ISBLANK(C1052),"",IFERROR(INDEX(ListeSeries!$A$2:$A$1045, MATCH(1, (DatasScan!G1052=ListeSeries!$B$2:$B$1045) * (DatasScan!H1052&gt;=ListeSeries!$D$2:$D$1045) * (DatasScan!H1052&lt;=ListeSeries!$E$2:$E$1045), 0)), "no match"))</f>
        <v/>
      </c>
      <c r="T1052" s="7" t="str" cm="1">
        <f t="array" ref="T1052">IF(ISBLANK(C1052),"",IFERROR(INDEX(ListeSeries!$C$2:$C$1045, MATCH(1, (DatasScan!G1052=ListeSeries!$B$2:$B$1045) * (DatasScan!H1052&gt;=ListeSeries!$D$2:$D$1045) * (DatasScan!H1052&lt;=ListeSeries!$E$2:$E$1045), 0)), "no match"))</f>
        <v/>
      </c>
      <c r="U1052" s="11" t="str" cm="1">
        <f t="array" ref="U1052">IF(ISBLANK(C1052),"",IFERROR(INDEX(ListeSeries!$F$2:$F$1045, MATCH(1, (DatasScan!G1052=ListeSeries!$B$2:$B$1045) * (DatasScan!H1052&gt;=ListeSeries!$D$2:$D$1045) * (DatasScan!H1052&lt;=ListeSeries!$E$2:$E$1045), 0)), "no match"))</f>
        <v/>
      </c>
    </row>
    <row r="1053" spans="1:21" x14ac:dyDescent="0.25">
      <c r="A1053" s="6" t="str">
        <f t="shared" si="186"/>
        <v/>
      </c>
      <c r="B1053" s="272"/>
      <c r="F1053" s="7" t="str">
        <f t="shared" si="189"/>
        <v/>
      </c>
      <c r="G1053" s="21" t="str">
        <f>IF(ISBLANK(C1053),"",_xlfn.XLOOKUP(_xlfn.XLOOKUP(VALUE(LEFT(C1053,4)),Souches!$B$2:$B$15000,Souches!$E$2:$E$15000),Varietes!$B$2:$B$500,Varietes!$C$2:$C$500))</f>
        <v/>
      </c>
      <c r="H1053" s="19" t="str">
        <f>IF(ISBLANK(C1053),"",_xlfn.XLOOKUP(VALUE(LEFT(C1053,4)),Souches!$B$2:$B$15000,Souches!$D$2:$D$15000))</f>
        <v/>
      </c>
      <c r="I1053" s="10" t="str">
        <f t="shared" si="187"/>
        <v/>
      </c>
      <c r="J1053" s="19" t="str">
        <f>IF(I1053="","",INT(('ObjProd (2)'!$C$25-I1053)/7 * (ABS('ObjProd (2)'!$C$25-I1053)&gt;=7)))</f>
        <v/>
      </c>
      <c r="K1053" s="10" t="str">
        <f>IF(I1053="","",
IF(AND(DATEDIF(I1053,'ObjProd (2)'!$C$25,"y")=0,DATEDIF(I1053,'ObjProd (2)'!$C$25,"ym")=0,
   INT(('ObjProd (2)'!$C$25-EDATE(I1053,DATEDIF(I1053,'ObjProd (2)'!$C$25,"y")*12+DATEDIF(I1053,'ObjProd (2)'!$C$25,"ym")))/7)=0),
   "&lt; 1 sem.",
   IF(DATEDIF(I1053,'ObjProd (2)'!$C$25,"y")&gt;0,DATEDIF(I1053,'ObjProd (2)'!$C$25,"y") &amp; " " &amp; IF(DATEDIF(I1053,'ObjProd (2)'!$C$25,"y")=1,"an ","ans "),"") &amp;
   IF(DATEDIF(I1053,'ObjProd (2)'!$C$25,"ym")&gt;0,DATEDIF(I1053,'ObjProd (2)'!$C$25,"ym") &amp; " mois ", "") &amp;
   IF(INT(('ObjProd (2)'!$C$25-EDATE(I1053,DATEDIF(I1053,'ObjProd (2)'!$C$25,"y")*12+DATEDIF(I1053,'ObjProd (2)'!$C$25,"ym")))/7)&gt;0,
      INT(('ObjProd (2)'!$C$25-EDATE(I1053,DATEDIF(I1053,'ObjProd (2)'!$C$25,"y")*12+DATEDIF(I1053,'ObjProd (2)'!$C$25,"ym")))/7) &amp; " sem.",
      "")
)
)</f>
        <v/>
      </c>
      <c r="L1053" s="11" t="str">
        <f t="shared" si="188"/>
        <v/>
      </c>
      <c r="M1053" s="9" t="str">
        <f t="shared" si="184"/>
        <v/>
      </c>
      <c r="N1053" s="9" t="str" cm="1">
        <f t="array" aca="1" ref="N1053" ca="1">LEFT(L1053, IF(ISNUMBER(SUBSTITUTE(_xludf.MID(L1053, 2, 1), ".", ",")), 1, 2))</f>
        <v/>
      </c>
      <c r="O1053" s="19" t="str">
        <f t="shared" ca="1" si="190"/>
        <v/>
      </c>
      <c r="P1053" s="9" t="str">
        <f t="shared" ca="1" si="191"/>
        <v/>
      </c>
      <c r="Q1053" s="9" t="str">
        <f t="shared" ca="1" si="192"/>
        <v/>
      </c>
      <c r="R1053" s="9" t="str">
        <f t="shared" si="185"/>
        <v/>
      </c>
      <c r="S1053" t="str" cm="1">
        <f t="array" ref="S1053">IF(ISBLANK(C1053),"",IFERROR(INDEX(ListeSeries!$A$2:$A$1045, MATCH(1, (DatasScan!G1053=ListeSeries!$B$2:$B$1045) * (DatasScan!H1053&gt;=ListeSeries!$D$2:$D$1045) * (DatasScan!H1053&lt;=ListeSeries!$E$2:$E$1045), 0)), "no match"))</f>
        <v/>
      </c>
      <c r="T1053" s="7" t="str" cm="1">
        <f t="array" ref="T1053">IF(ISBLANK(C1053),"",IFERROR(INDEX(ListeSeries!$C$2:$C$1045, MATCH(1, (DatasScan!G1053=ListeSeries!$B$2:$B$1045) * (DatasScan!H1053&gt;=ListeSeries!$D$2:$D$1045) * (DatasScan!H1053&lt;=ListeSeries!$E$2:$E$1045), 0)), "no match"))</f>
        <v/>
      </c>
      <c r="U1053" s="11" t="str" cm="1">
        <f t="array" ref="U1053">IF(ISBLANK(C1053),"",IFERROR(INDEX(ListeSeries!$F$2:$F$1045, MATCH(1, (DatasScan!G1053=ListeSeries!$B$2:$B$1045) * (DatasScan!H1053&gt;=ListeSeries!$D$2:$D$1045) * (DatasScan!H1053&lt;=ListeSeries!$E$2:$E$1045), 0)), "no match"))</f>
        <v/>
      </c>
    </row>
    <row r="1054" spans="1:21" x14ac:dyDescent="0.25">
      <c r="A1054" s="6" t="str">
        <f t="shared" si="186"/>
        <v/>
      </c>
      <c r="B1054" s="272"/>
      <c r="F1054" s="7" t="str">
        <f t="shared" si="189"/>
        <v/>
      </c>
      <c r="G1054" s="21" t="str">
        <f>IF(ISBLANK(C1054),"",_xlfn.XLOOKUP(_xlfn.XLOOKUP(VALUE(LEFT(C1054,4)),Souches!$B$2:$B$15000,Souches!$E$2:$E$15000),Varietes!$B$2:$B$500,Varietes!$C$2:$C$500))</f>
        <v/>
      </c>
      <c r="H1054" s="19" t="str">
        <f>IF(ISBLANK(C1054),"",_xlfn.XLOOKUP(VALUE(LEFT(C1054,4)),Souches!$B$2:$B$15000,Souches!$D$2:$D$15000))</f>
        <v/>
      </c>
      <c r="I1054" s="10" t="str">
        <f t="shared" si="187"/>
        <v/>
      </c>
      <c r="J1054" s="19" t="str">
        <f>IF(I1054="","",INT(('ObjProd (2)'!$C$25-I1054)/7 * (ABS('ObjProd (2)'!$C$25-I1054)&gt;=7)))</f>
        <v/>
      </c>
      <c r="K1054" s="10" t="str">
        <f>IF(I1054="","",
IF(AND(DATEDIF(I1054,'ObjProd (2)'!$C$25,"y")=0,DATEDIF(I1054,'ObjProd (2)'!$C$25,"ym")=0,
   INT(('ObjProd (2)'!$C$25-EDATE(I1054,DATEDIF(I1054,'ObjProd (2)'!$C$25,"y")*12+DATEDIF(I1054,'ObjProd (2)'!$C$25,"ym")))/7)=0),
   "&lt; 1 sem.",
   IF(DATEDIF(I1054,'ObjProd (2)'!$C$25,"y")&gt;0,DATEDIF(I1054,'ObjProd (2)'!$C$25,"y") &amp; " " &amp; IF(DATEDIF(I1054,'ObjProd (2)'!$C$25,"y")=1,"an ","ans "),"") &amp;
   IF(DATEDIF(I1054,'ObjProd (2)'!$C$25,"ym")&gt;0,DATEDIF(I1054,'ObjProd (2)'!$C$25,"ym") &amp; " mois ", "") &amp;
   IF(INT(('ObjProd (2)'!$C$25-EDATE(I1054,DATEDIF(I1054,'ObjProd (2)'!$C$25,"y")*12+DATEDIF(I1054,'ObjProd (2)'!$C$25,"ym")))/7)&gt;0,
      INT(('ObjProd (2)'!$C$25-EDATE(I1054,DATEDIF(I1054,'ObjProd (2)'!$C$25,"y")*12+DATEDIF(I1054,'ObjProd (2)'!$C$25,"ym")))/7) &amp; " sem.",
      "")
)
)</f>
        <v/>
      </c>
      <c r="L1054" s="11" t="str">
        <f t="shared" si="188"/>
        <v/>
      </c>
      <c r="M1054" s="9" t="str">
        <f t="shared" si="184"/>
        <v/>
      </c>
      <c r="N1054" s="9" t="str" cm="1">
        <f t="array" aca="1" ref="N1054" ca="1">LEFT(L1054, IF(ISNUMBER(SUBSTITUTE(_xludf.MID(L1054, 2, 1), ".", ",")), 1, 2))</f>
        <v/>
      </c>
      <c r="O1054" s="19" t="str">
        <f t="shared" ca="1" si="190"/>
        <v/>
      </c>
      <c r="P1054" s="9" t="str">
        <f t="shared" ca="1" si="191"/>
        <v/>
      </c>
      <c r="Q1054" s="9" t="str">
        <f t="shared" ca="1" si="192"/>
        <v/>
      </c>
      <c r="R1054" s="9" t="str">
        <f t="shared" si="185"/>
        <v/>
      </c>
      <c r="S1054" t="str" cm="1">
        <f t="array" ref="S1054">IF(ISBLANK(C1054),"",IFERROR(INDEX(ListeSeries!$A$2:$A$1045, MATCH(1, (DatasScan!G1054=ListeSeries!$B$2:$B$1045) * (DatasScan!H1054&gt;=ListeSeries!$D$2:$D$1045) * (DatasScan!H1054&lt;=ListeSeries!$E$2:$E$1045), 0)), "no match"))</f>
        <v/>
      </c>
      <c r="T1054" s="7" t="str" cm="1">
        <f t="array" ref="T1054">IF(ISBLANK(C1054),"",IFERROR(INDEX(ListeSeries!$C$2:$C$1045, MATCH(1, (DatasScan!G1054=ListeSeries!$B$2:$B$1045) * (DatasScan!H1054&gt;=ListeSeries!$D$2:$D$1045) * (DatasScan!H1054&lt;=ListeSeries!$E$2:$E$1045), 0)), "no match"))</f>
        <v/>
      </c>
      <c r="U1054" s="11" t="str" cm="1">
        <f t="array" ref="U1054">IF(ISBLANK(C1054),"",IFERROR(INDEX(ListeSeries!$F$2:$F$1045, MATCH(1, (DatasScan!G1054=ListeSeries!$B$2:$B$1045) * (DatasScan!H1054&gt;=ListeSeries!$D$2:$D$1045) * (DatasScan!H1054&lt;=ListeSeries!$E$2:$E$1045), 0)), "no match"))</f>
        <v/>
      </c>
    </row>
    <row r="1055" spans="1:21" x14ac:dyDescent="0.25">
      <c r="A1055" s="6" t="str">
        <f t="shared" si="186"/>
        <v/>
      </c>
      <c r="B1055" s="272"/>
      <c r="F1055" s="7" t="str">
        <f t="shared" si="189"/>
        <v/>
      </c>
      <c r="G1055" s="21" t="str">
        <f>IF(ISBLANK(C1055),"",_xlfn.XLOOKUP(_xlfn.XLOOKUP(VALUE(LEFT(C1055,4)),Souches!$B$2:$B$15000,Souches!$E$2:$E$15000),Varietes!$B$2:$B$500,Varietes!$C$2:$C$500))</f>
        <v/>
      </c>
      <c r="H1055" s="19" t="str">
        <f>IF(ISBLANK(C1055),"",_xlfn.XLOOKUP(VALUE(LEFT(C1055,4)),Souches!$B$2:$B$15000,Souches!$D$2:$D$15000))</f>
        <v/>
      </c>
      <c r="I1055" s="10" t="str">
        <f t="shared" si="187"/>
        <v/>
      </c>
      <c r="J1055" s="19" t="str">
        <f>IF(I1055="","",INT(('ObjProd (2)'!$C$25-I1055)/7 * (ABS('ObjProd (2)'!$C$25-I1055)&gt;=7)))</f>
        <v/>
      </c>
      <c r="K1055" s="10" t="str">
        <f>IF(I1055="","",
IF(AND(DATEDIF(I1055,'ObjProd (2)'!$C$25,"y")=0,DATEDIF(I1055,'ObjProd (2)'!$C$25,"ym")=0,
   INT(('ObjProd (2)'!$C$25-EDATE(I1055,DATEDIF(I1055,'ObjProd (2)'!$C$25,"y")*12+DATEDIF(I1055,'ObjProd (2)'!$C$25,"ym")))/7)=0),
   "&lt; 1 sem.",
   IF(DATEDIF(I1055,'ObjProd (2)'!$C$25,"y")&gt;0,DATEDIF(I1055,'ObjProd (2)'!$C$25,"y") &amp; " " &amp; IF(DATEDIF(I1055,'ObjProd (2)'!$C$25,"y")=1,"an ","ans "),"") &amp;
   IF(DATEDIF(I1055,'ObjProd (2)'!$C$25,"ym")&gt;0,DATEDIF(I1055,'ObjProd (2)'!$C$25,"ym") &amp; " mois ", "") &amp;
   IF(INT(('ObjProd (2)'!$C$25-EDATE(I1055,DATEDIF(I1055,'ObjProd (2)'!$C$25,"y")*12+DATEDIF(I1055,'ObjProd (2)'!$C$25,"ym")))/7)&gt;0,
      INT(('ObjProd (2)'!$C$25-EDATE(I1055,DATEDIF(I1055,'ObjProd (2)'!$C$25,"y")*12+DATEDIF(I1055,'ObjProd (2)'!$C$25,"ym")))/7) &amp; " sem.",
      "")
)
)</f>
        <v/>
      </c>
      <c r="L1055" s="11" t="str">
        <f t="shared" si="188"/>
        <v/>
      </c>
      <c r="M1055" s="9" t="str">
        <f t="shared" si="184"/>
        <v/>
      </c>
      <c r="N1055" s="9" t="str" cm="1">
        <f t="array" aca="1" ref="N1055" ca="1">LEFT(L1055, IF(ISNUMBER(SUBSTITUTE(_xludf.MID(L1055, 2, 1), ".", ",")), 1, 2))</f>
        <v/>
      </c>
      <c r="O1055" s="19" t="str">
        <f t="shared" ca="1" si="190"/>
        <v/>
      </c>
      <c r="P1055" s="9" t="str">
        <f t="shared" ca="1" si="191"/>
        <v/>
      </c>
      <c r="Q1055" s="9" t="str">
        <f t="shared" ca="1" si="192"/>
        <v/>
      </c>
      <c r="R1055" s="9" t="str">
        <f t="shared" si="185"/>
        <v/>
      </c>
      <c r="S1055" t="str" cm="1">
        <f t="array" ref="S1055">IF(ISBLANK(C1055),"",IFERROR(INDEX(ListeSeries!$A$2:$A$1045, MATCH(1, (DatasScan!G1055=ListeSeries!$B$2:$B$1045) * (DatasScan!H1055&gt;=ListeSeries!$D$2:$D$1045) * (DatasScan!H1055&lt;=ListeSeries!$E$2:$E$1045), 0)), "no match"))</f>
        <v/>
      </c>
      <c r="T1055" s="7" t="str" cm="1">
        <f t="array" ref="T1055">IF(ISBLANK(C1055),"",IFERROR(INDEX(ListeSeries!$C$2:$C$1045, MATCH(1, (DatasScan!G1055=ListeSeries!$B$2:$B$1045) * (DatasScan!H1055&gt;=ListeSeries!$D$2:$D$1045) * (DatasScan!H1055&lt;=ListeSeries!$E$2:$E$1045), 0)), "no match"))</f>
        <v/>
      </c>
      <c r="U1055" s="11" t="str" cm="1">
        <f t="array" ref="U1055">IF(ISBLANK(C1055),"",IFERROR(INDEX(ListeSeries!$F$2:$F$1045, MATCH(1, (DatasScan!G1055=ListeSeries!$B$2:$B$1045) * (DatasScan!H1055&gt;=ListeSeries!$D$2:$D$1045) * (DatasScan!H1055&lt;=ListeSeries!$E$2:$E$1045), 0)), "no match"))</f>
        <v/>
      </c>
    </row>
    <row r="1056" spans="1:21" x14ac:dyDescent="0.25">
      <c r="A1056" s="6" t="str">
        <f t="shared" si="186"/>
        <v/>
      </c>
      <c r="B1056" s="272"/>
      <c r="F1056" s="7" t="str">
        <f t="shared" si="189"/>
        <v/>
      </c>
      <c r="G1056" s="21" t="str">
        <f>IF(ISBLANK(C1056),"",_xlfn.XLOOKUP(_xlfn.XLOOKUP(VALUE(LEFT(C1056,4)),Souches!$B$2:$B$15000,Souches!$E$2:$E$15000),Varietes!$B$2:$B$500,Varietes!$C$2:$C$500))</f>
        <v/>
      </c>
      <c r="H1056" s="19" t="str">
        <f>IF(ISBLANK(C1056),"",_xlfn.XLOOKUP(VALUE(LEFT(C1056,4)),Souches!$B$2:$B$15000,Souches!$D$2:$D$15000))</f>
        <v/>
      </c>
      <c r="I1056" s="10" t="str">
        <f t="shared" si="187"/>
        <v/>
      </c>
      <c r="J1056" s="19" t="str">
        <f>IF(I1056="","",INT(('ObjProd (2)'!$C$25-I1056)/7 * (ABS('ObjProd (2)'!$C$25-I1056)&gt;=7)))</f>
        <v/>
      </c>
      <c r="K1056" s="10" t="str">
        <f>IF(I1056="","",
IF(AND(DATEDIF(I1056,'ObjProd (2)'!$C$25,"y")=0,DATEDIF(I1056,'ObjProd (2)'!$C$25,"ym")=0,
   INT(('ObjProd (2)'!$C$25-EDATE(I1056,DATEDIF(I1056,'ObjProd (2)'!$C$25,"y")*12+DATEDIF(I1056,'ObjProd (2)'!$C$25,"ym")))/7)=0),
   "&lt; 1 sem.",
   IF(DATEDIF(I1056,'ObjProd (2)'!$C$25,"y")&gt;0,DATEDIF(I1056,'ObjProd (2)'!$C$25,"y") &amp; " " &amp; IF(DATEDIF(I1056,'ObjProd (2)'!$C$25,"y")=1,"an ","ans "),"") &amp;
   IF(DATEDIF(I1056,'ObjProd (2)'!$C$25,"ym")&gt;0,DATEDIF(I1056,'ObjProd (2)'!$C$25,"ym") &amp; " mois ", "") &amp;
   IF(INT(('ObjProd (2)'!$C$25-EDATE(I1056,DATEDIF(I1056,'ObjProd (2)'!$C$25,"y")*12+DATEDIF(I1056,'ObjProd (2)'!$C$25,"ym")))/7)&gt;0,
      INT(('ObjProd (2)'!$C$25-EDATE(I1056,DATEDIF(I1056,'ObjProd (2)'!$C$25,"y")*12+DATEDIF(I1056,'ObjProd (2)'!$C$25,"ym")))/7) &amp; " sem.",
      "")
)
)</f>
        <v/>
      </c>
      <c r="L1056" s="11" t="str">
        <f t="shared" si="188"/>
        <v/>
      </c>
      <c r="M1056" s="9" t="str">
        <f t="shared" si="184"/>
        <v/>
      </c>
      <c r="N1056" s="9" t="str" cm="1">
        <f t="array" aca="1" ref="N1056" ca="1">LEFT(L1056, IF(ISNUMBER(SUBSTITUTE(_xludf.MID(L1056, 2, 1), ".", ",")), 1, 2))</f>
        <v/>
      </c>
      <c r="O1056" s="19" t="str">
        <f t="shared" ca="1" si="190"/>
        <v/>
      </c>
      <c r="P1056" s="9" t="str">
        <f t="shared" ca="1" si="191"/>
        <v/>
      </c>
      <c r="Q1056" s="9" t="str">
        <f t="shared" ca="1" si="192"/>
        <v/>
      </c>
      <c r="R1056" s="9" t="str">
        <f t="shared" si="185"/>
        <v/>
      </c>
      <c r="S1056" t="str" cm="1">
        <f t="array" ref="S1056">IF(ISBLANK(C1056),"",IFERROR(INDEX(ListeSeries!$A$2:$A$1045, MATCH(1, (DatasScan!G1056=ListeSeries!$B$2:$B$1045) * (DatasScan!H1056&gt;=ListeSeries!$D$2:$D$1045) * (DatasScan!H1056&lt;=ListeSeries!$E$2:$E$1045), 0)), "no match"))</f>
        <v/>
      </c>
      <c r="T1056" s="7" t="str" cm="1">
        <f t="array" ref="T1056">IF(ISBLANK(C1056),"",IFERROR(INDEX(ListeSeries!$C$2:$C$1045, MATCH(1, (DatasScan!G1056=ListeSeries!$B$2:$B$1045) * (DatasScan!H1056&gt;=ListeSeries!$D$2:$D$1045) * (DatasScan!H1056&lt;=ListeSeries!$E$2:$E$1045), 0)), "no match"))</f>
        <v/>
      </c>
      <c r="U1056" s="11" t="str" cm="1">
        <f t="array" ref="U1056">IF(ISBLANK(C1056),"",IFERROR(INDEX(ListeSeries!$F$2:$F$1045, MATCH(1, (DatasScan!G1056=ListeSeries!$B$2:$B$1045) * (DatasScan!H1056&gt;=ListeSeries!$D$2:$D$1045) * (DatasScan!H1056&lt;=ListeSeries!$E$2:$E$1045), 0)), "no match"))</f>
        <v/>
      </c>
    </row>
    <row r="1057" spans="1:21" x14ac:dyDescent="0.25">
      <c r="A1057" s="6" t="str">
        <f t="shared" si="186"/>
        <v/>
      </c>
      <c r="B1057" s="272"/>
      <c r="F1057" s="7" t="str">
        <f t="shared" si="189"/>
        <v/>
      </c>
      <c r="G1057" s="21" t="str">
        <f>IF(ISBLANK(C1057),"",_xlfn.XLOOKUP(_xlfn.XLOOKUP(VALUE(LEFT(C1057,4)),Souches!$B$2:$B$15000,Souches!$E$2:$E$15000),Varietes!$B$2:$B$500,Varietes!$C$2:$C$500))</f>
        <v/>
      </c>
      <c r="H1057" s="19" t="str">
        <f>IF(ISBLANK(C1057),"",_xlfn.XLOOKUP(VALUE(LEFT(C1057,4)),Souches!$B$2:$B$15000,Souches!$D$2:$D$15000))</f>
        <v/>
      </c>
      <c r="I1057" s="10" t="str">
        <f t="shared" si="187"/>
        <v/>
      </c>
      <c r="J1057" s="19" t="str">
        <f>IF(I1057="","",INT(('ObjProd (2)'!$C$25-I1057)/7 * (ABS('ObjProd (2)'!$C$25-I1057)&gt;=7)))</f>
        <v/>
      </c>
      <c r="K1057" s="10" t="str">
        <f>IF(I1057="","",
IF(AND(DATEDIF(I1057,'ObjProd (2)'!$C$25,"y")=0,DATEDIF(I1057,'ObjProd (2)'!$C$25,"ym")=0,
   INT(('ObjProd (2)'!$C$25-EDATE(I1057,DATEDIF(I1057,'ObjProd (2)'!$C$25,"y")*12+DATEDIF(I1057,'ObjProd (2)'!$C$25,"ym")))/7)=0),
   "&lt; 1 sem.",
   IF(DATEDIF(I1057,'ObjProd (2)'!$C$25,"y")&gt;0,DATEDIF(I1057,'ObjProd (2)'!$C$25,"y") &amp; " " &amp; IF(DATEDIF(I1057,'ObjProd (2)'!$C$25,"y")=1,"an ","ans "),"") &amp;
   IF(DATEDIF(I1057,'ObjProd (2)'!$C$25,"ym")&gt;0,DATEDIF(I1057,'ObjProd (2)'!$C$25,"ym") &amp; " mois ", "") &amp;
   IF(INT(('ObjProd (2)'!$C$25-EDATE(I1057,DATEDIF(I1057,'ObjProd (2)'!$C$25,"y")*12+DATEDIF(I1057,'ObjProd (2)'!$C$25,"ym")))/7)&gt;0,
      INT(('ObjProd (2)'!$C$25-EDATE(I1057,DATEDIF(I1057,'ObjProd (2)'!$C$25,"y")*12+DATEDIF(I1057,'ObjProd (2)'!$C$25,"ym")))/7) &amp; " sem.",
      "")
)
)</f>
        <v/>
      </c>
      <c r="L1057" s="11" t="str">
        <f t="shared" si="188"/>
        <v/>
      </c>
      <c r="M1057" s="9" t="str">
        <f t="shared" si="184"/>
        <v/>
      </c>
      <c r="N1057" s="9" t="str" cm="1">
        <f t="array" aca="1" ref="N1057" ca="1">LEFT(L1057, IF(ISNUMBER(SUBSTITUTE(_xludf.MID(L1057, 2, 1), ".", ",")), 1, 2))</f>
        <v/>
      </c>
      <c r="O1057" s="19" t="str">
        <f t="shared" ca="1" si="190"/>
        <v/>
      </c>
      <c r="P1057" s="9" t="str">
        <f t="shared" ca="1" si="191"/>
        <v/>
      </c>
      <c r="Q1057" s="9" t="str">
        <f t="shared" ca="1" si="192"/>
        <v/>
      </c>
      <c r="R1057" s="9" t="str">
        <f t="shared" si="185"/>
        <v/>
      </c>
      <c r="S1057" t="str" cm="1">
        <f t="array" ref="S1057">IF(ISBLANK(C1057),"",IFERROR(INDEX(ListeSeries!$A$2:$A$1045, MATCH(1, (DatasScan!G1057=ListeSeries!$B$2:$B$1045) * (DatasScan!H1057&gt;=ListeSeries!$D$2:$D$1045) * (DatasScan!H1057&lt;=ListeSeries!$E$2:$E$1045), 0)), "no match"))</f>
        <v/>
      </c>
      <c r="T1057" s="7" t="str" cm="1">
        <f t="array" ref="T1057">IF(ISBLANK(C1057),"",IFERROR(INDEX(ListeSeries!$C$2:$C$1045, MATCH(1, (DatasScan!G1057=ListeSeries!$B$2:$B$1045) * (DatasScan!H1057&gt;=ListeSeries!$D$2:$D$1045) * (DatasScan!H1057&lt;=ListeSeries!$E$2:$E$1045), 0)), "no match"))</f>
        <v/>
      </c>
      <c r="U1057" s="11" t="str" cm="1">
        <f t="array" ref="U1057">IF(ISBLANK(C1057),"",IFERROR(INDEX(ListeSeries!$F$2:$F$1045, MATCH(1, (DatasScan!G1057=ListeSeries!$B$2:$B$1045) * (DatasScan!H1057&gt;=ListeSeries!$D$2:$D$1045) * (DatasScan!H1057&lt;=ListeSeries!$E$2:$E$1045), 0)), "no match"))</f>
        <v/>
      </c>
    </row>
    <row r="1058" spans="1:21" x14ac:dyDescent="0.25">
      <c r="A1058" s="6" t="str">
        <f t="shared" si="186"/>
        <v/>
      </c>
      <c r="B1058" s="272"/>
      <c r="F1058" s="7" t="str">
        <f t="shared" si="189"/>
        <v/>
      </c>
      <c r="G1058" s="21" t="str">
        <f>IF(ISBLANK(C1058),"",_xlfn.XLOOKUP(_xlfn.XLOOKUP(VALUE(LEFT(C1058,4)),Souches!$B$2:$B$15000,Souches!$E$2:$E$15000),Varietes!$B$2:$B$500,Varietes!$C$2:$C$500))</f>
        <v/>
      </c>
      <c r="H1058" s="19" t="str">
        <f>IF(ISBLANK(C1058),"",_xlfn.XLOOKUP(VALUE(LEFT(C1058,4)),Souches!$B$2:$B$15000,Souches!$D$2:$D$15000))</f>
        <v/>
      </c>
      <c r="I1058" s="10" t="str">
        <f t="shared" si="187"/>
        <v/>
      </c>
      <c r="J1058" s="19" t="str">
        <f>IF(I1058="","",INT(('ObjProd (2)'!$C$25-I1058)/7 * (ABS('ObjProd (2)'!$C$25-I1058)&gt;=7)))</f>
        <v/>
      </c>
      <c r="K1058" s="10" t="str">
        <f>IF(I1058="","",
IF(AND(DATEDIF(I1058,'ObjProd (2)'!$C$25,"y")=0,DATEDIF(I1058,'ObjProd (2)'!$C$25,"ym")=0,
   INT(('ObjProd (2)'!$C$25-EDATE(I1058,DATEDIF(I1058,'ObjProd (2)'!$C$25,"y")*12+DATEDIF(I1058,'ObjProd (2)'!$C$25,"ym")))/7)=0),
   "&lt; 1 sem.",
   IF(DATEDIF(I1058,'ObjProd (2)'!$C$25,"y")&gt;0,DATEDIF(I1058,'ObjProd (2)'!$C$25,"y") &amp; " " &amp; IF(DATEDIF(I1058,'ObjProd (2)'!$C$25,"y")=1,"an ","ans "),"") &amp;
   IF(DATEDIF(I1058,'ObjProd (2)'!$C$25,"ym")&gt;0,DATEDIF(I1058,'ObjProd (2)'!$C$25,"ym") &amp; " mois ", "") &amp;
   IF(INT(('ObjProd (2)'!$C$25-EDATE(I1058,DATEDIF(I1058,'ObjProd (2)'!$C$25,"y")*12+DATEDIF(I1058,'ObjProd (2)'!$C$25,"ym")))/7)&gt;0,
      INT(('ObjProd (2)'!$C$25-EDATE(I1058,DATEDIF(I1058,'ObjProd (2)'!$C$25,"y")*12+DATEDIF(I1058,'ObjProd (2)'!$C$25,"ym")))/7) &amp; " sem.",
      "")
)
)</f>
        <v/>
      </c>
      <c r="L1058" s="11" t="str">
        <f t="shared" si="188"/>
        <v/>
      </c>
      <c r="M1058" s="9" t="str">
        <f t="shared" si="184"/>
        <v/>
      </c>
      <c r="N1058" s="9" t="str" cm="1">
        <f t="array" aca="1" ref="N1058" ca="1">LEFT(L1058, IF(ISNUMBER(SUBSTITUTE(_xludf.MID(L1058, 2, 1), ".", ",")), 1, 2))</f>
        <v/>
      </c>
      <c r="O1058" s="19" t="str">
        <f t="shared" ca="1" si="190"/>
        <v/>
      </c>
      <c r="P1058" s="9" t="str">
        <f t="shared" ca="1" si="191"/>
        <v/>
      </c>
      <c r="Q1058" s="9" t="str">
        <f t="shared" ca="1" si="192"/>
        <v/>
      </c>
      <c r="R1058" s="9" t="str">
        <f t="shared" si="185"/>
        <v/>
      </c>
      <c r="S1058" t="str" cm="1">
        <f t="array" ref="S1058">IF(ISBLANK(C1058),"",IFERROR(INDEX(ListeSeries!$A$2:$A$1045, MATCH(1, (DatasScan!G1058=ListeSeries!$B$2:$B$1045) * (DatasScan!H1058&gt;=ListeSeries!$D$2:$D$1045) * (DatasScan!H1058&lt;=ListeSeries!$E$2:$E$1045), 0)), "no match"))</f>
        <v/>
      </c>
      <c r="T1058" s="7" t="str" cm="1">
        <f t="array" ref="T1058">IF(ISBLANK(C1058),"",IFERROR(INDEX(ListeSeries!$C$2:$C$1045, MATCH(1, (DatasScan!G1058=ListeSeries!$B$2:$B$1045) * (DatasScan!H1058&gt;=ListeSeries!$D$2:$D$1045) * (DatasScan!H1058&lt;=ListeSeries!$E$2:$E$1045), 0)), "no match"))</f>
        <v/>
      </c>
      <c r="U1058" s="11" t="str" cm="1">
        <f t="array" ref="U1058">IF(ISBLANK(C1058),"",IFERROR(INDEX(ListeSeries!$F$2:$F$1045, MATCH(1, (DatasScan!G1058=ListeSeries!$B$2:$B$1045) * (DatasScan!H1058&gt;=ListeSeries!$D$2:$D$1045) * (DatasScan!H1058&lt;=ListeSeries!$E$2:$E$1045), 0)), "no match"))</f>
        <v/>
      </c>
    </row>
    <row r="1059" spans="1:21" x14ac:dyDescent="0.25">
      <c r="A1059" s="6" t="str">
        <f t="shared" si="186"/>
        <v/>
      </c>
      <c r="B1059" s="272"/>
      <c r="F1059" s="7" t="str">
        <f t="shared" si="189"/>
        <v/>
      </c>
      <c r="G1059" s="21" t="str">
        <f>IF(ISBLANK(C1059),"",_xlfn.XLOOKUP(_xlfn.XLOOKUP(VALUE(LEFT(C1059,4)),Souches!$B$2:$B$15000,Souches!$E$2:$E$15000),Varietes!$B$2:$B$500,Varietes!$C$2:$C$500))</f>
        <v/>
      </c>
      <c r="H1059" s="19" t="str">
        <f>IF(ISBLANK(C1059),"",_xlfn.XLOOKUP(VALUE(LEFT(C1059,4)),Souches!$B$2:$B$15000,Souches!$D$2:$D$15000))</f>
        <v/>
      </c>
      <c r="I1059" s="10" t="str">
        <f t="shared" si="187"/>
        <v/>
      </c>
      <c r="J1059" s="19" t="str">
        <f>IF(I1059="","",INT(('ObjProd (2)'!$C$25-I1059)/7 * (ABS('ObjProd (2)'!$C$25-I1059)&gt;=7)))</f>
        <v/>
      </c>
      <c r="K1059" s="10" t="str">
        <f>IF(I1059="","",
IF(AND(DATEDIF(I1059,'ObjProd (2)'!$C$25,"y")=0,DATEDIF(I1059,'ObjProd (2)'!$C$25,"ym")=0,
   INT(('ObjProd (2)'!$C$25-EDATE(I1059,DATEDIF(I1059,'ObjProd (2)'!$C$25,"y")*12+DATEDIF(I1059,'ObjProd (2)'!$C$25,"ym")))/7)=0),
   "&lt; 1 sem.",
   IF(DATEDIF(I1059,'ObjProd (2)'!$C$25,"y")&gt;0,DATEDIF(I1059,'ObjProd (2)'!$C$25,"y") &amp; " " &amp; IF(DATEDIF(I1059,'ObjProd (2)'!$C$25,"y")=1,"an ","ans "),"") &amp;
   IF(DATEDIF(I1059,'ObjProd (2)'!$C$25,"ym")&gt;0,DATEDIF(I1059,'ObjProd (2)'!$C$25,"ym") &amp; " mois ", "") &amp;
   IF(INT(('ObjProd (2)'!$C$25-EDATE(I1059,DATEDIF(I1059,'ObjProd (2)'!$C$25,"y")*12+DATEDIF(I1059,'ObjProd (2)'!$C$25,"ym")))/7)&gt;0,
      INT(('ObjProd (2)'!$C$25-EDATE(I1059,DATEDIF(I1059,'ObjProd (2)'!$C$25,"y")*12+DATEDIF(I1059,'ObjProd (2)'!$C$25,"ym")))/7) &amp; " sem.",
      "")
)
)</f>
        <v/>
      </c>
      <c r="L1059" s="11" t="str">
        <f t="shared" si="188"/>
        <v/>
      </c>
      <c r="M1059" s="9" t="str">
        <f t="shared" si="184"/>
        <v/>
      </c>
      <c r="N1059" s="9" t="str" cm="1">
        <f t="array" aca="1" ref="N1059" ca="1">LEFT(L1059, IF(ISNUMBER(SUBSTITUTE(_xludf.MID(L1059, 2, 1), ".", ",")), 1, 2))</f>
        <v/>
      </c>
      <c r="O1059" s="19" t="str">
        <f t="shared" ca="1" si="190"/>
        <v/>
      </c>
      <c r="P1059" s="9" t="str">
        <f t="shared" ca="1" si="191"/>
        <v/>
      </c>
      <c r="Q1059" s="9" t="str">
        <f t="shared" ca="1" si="192"/>
        <v/>
      </c>
      <c r="R1059" s="9" t="str">
        <f t="shared" si="185"/>
        <v/>
      </c>
      <c r="S1059" t="str" cm="1">
        <f t="array" ref="S1059">IF(ISBLANK(C1059),"",IFERROR(INDEX(ListeSeries!$A$2:$A$1045, MATCH(1, (DatasScan!G1059=ListeSeries!$B$2:$B$1045) * (DatasScan!H1059&gt;=ListeSeries!$D$2:$D$1045) * (DatasScan!H1059&lt;=ListeSeries!$E$2:$E$1045), 0)), "no match"))</f>
        <v/>
      </c>
      <c r="T1059" s="7" t="str" cm="1">
        <f t="array" ref="T1059">IF(ISBLANK(C1059),"",IFERROR(INDEX(ListeSeries!$C$2:$C$1045, MATCH(1, (DatasScan!G1059=ListeSeries!$B$2:$B$1045) * (DatasScan!H1059&gt;=ListeSeries!$D$2:$D$1045) * (DatasScan!H1059&lt;=ListeSeries!$E$2:$E$1045), 0)), "no match"))</f>
        <v/>
      </c>
      <c r="U1059" s="11" t="str" cm="1">
        <f t="array" ref="U1059">IF(ISBLANK(C1059),"",IFERROR(INDEX(ListeSeries!$F$2:$F$1045, MATCH(1, (DatasScan!G1059=ListeSeries!$B$2:$B$1045) * (DatasScan!H1059&gt;=ListeSeries!$D$2:$D$1045) * (DatasScan!H1059&lt;=ListeSeries!$E$2:$E$1045), 0)), "no match"))</f>
        <v/>
      </c>
    </row>
    <row r="1060" spans="1:21" x14ac:dyDescent="0.25">
      <c r="A1060" s="6" t="str">
        <f t="shared" si="186"/>
        <v/>
      </c>
      <c r="B1060" s="272"/>
      <c r="F1060" s="7" t="str">
        <f t="shared" si="189"/>
        <v/>
      </c>
      <c r="G1060" s="21" t="str">
        <f>IF(ISBLANK(C1060),"",_xlfn.XLOOKUP(_xlfn.XLOOKUP(VALUE(LEFT(C1060,4)),Souches!$B$2:$B$15000,Souches!$E$2:$E$15000),Varietes!$B$2:$B$500,Varietes!$C$2:$C$500))</f>
        <v/>
      </c>
      <c r="H1060" s="19" t="str">
        <f>IF(ISBLANK(C1060),"",_xlfn.XLOOKUP(VALUE(LEFT(C1060,4)),Souches!$B$2:$B$15000,Souches!$D$2:$D$15000))</f>
        <v/>
      </c>
      <c r="I1060" s="10" t="str">
        <f t="shared" si="187"/>
        <v/>
      </c>
      <c r="J1060" s="19" t="str">
        <f>IF(I1060="","",INT(('ObjProd (2)'!$C$25-I1060)/7 * (ABS('ObjProd (2)'!$C$25-I1060)&gt;=7)))</f>
        <v/>
      </c>
      <c r="K1060" s="10" t="str">
        <f>IF(I1060="","",
IF(AND(DATEDIF(I1060,'ObjProd (2)'!$C$25,"y")=0,DATEDIF(I1060,'ObjProd (2)'!$C$25,"ym")=0,
   INT(('ObjProd (2)'!$C$25-EDATE(I1060,DATEDIF(I1060,'ObjProd (2)'!$C$25,"y")*12+DATEDIF(I1060,'ObjProd (2)'!$C$25,"ym")))/7)=0),
   "&lt; 1 sem.",
   IF(DATEDIF(I1060,'ObjProd (2)'!$C$25,"y")&gt;0,DATEDIF(I1060,'ObjProd (2)'!$C$25,"y") &amp; " " &amp; IF(DATEDIF(I1060,'ObjProd (2)'!$C$25,"y")=1,"an ","ans "),"") &amp;
   IF(DATEDIF(I1060,'ObjProd (2)'!$C$25,"ym")&gt;0,DATEDIF(I1060,'ObjProd (2)'!$C$25,"ym") &amp; " mois ", "") &amp;
   IF(INT(('ObjProd (2)'!$C$25-EDATE(I1060,DATEDIF(I1060,'ObjProd (2)'!$C$25,"y")*12+DATEDIF(I1060,'ObjProd (2)'!$C$25,"ym")))/7)&gt;0,
      INT(('ObjProd (2)'!$C$25-EDATE(I1060,DATEDIF(I1060,'ObjProd (2)'!$C$25,"y")*12+DATEDIF(I1060,'ObjProd (2)'!$C$25,"ym")))/7) &amp; " sem.",
      "")
)
)</f>
        <v/>
      </c>
      <c r="L1060" s="11" t="str">
        <f t="shared" si="188"/>
        <v/>
      </c>
      <c r="M1060" s="9" t="str">
        <f t="shared" si="184"/>
        <v/>
      </c>
      <c r="N1060" s="9" t="str" cm="1">
        <f t="array" aca="1" ref="N1060" ca="1">LEFT(L1060, IF(ISNUMBER(SUBSTITUTE(_xludf.MID(L1060, 2, 1), ".", ",")), 1, 2))</f>
        <v/>
      </c>
      <c r="O1060" s="19" t="str">
        <f t="shared" ca="1" si="190"/>
        <v/>
      </c>
      <c r="P1060" s="9" t="str">
        <f t="shared" ca="1" si="191"/>
        <v/>
      </c>
      <c r="Q1060" s="9" t="str">
        <f t="shared" ca="1" si="192"/>
        <v/>
      </c>
      <c r="R1060" s="9" t="str">
        <f t="shared" si="185"/>
        <v/>
      </c>
      <c r="S1060" t="str" cm="1">
        <f t="array" ref="S1060">IF(ISBLANK(C1060),"",IFERROR(INDEX(ListeSeries!$A$2:$A$1045, MATCH(1, (DatasScan!G1060=ListeSeries!$B$2:$B$1045) * (DatasScan!H1060&gt;=ListeSeries!$D$2:$D$1045) * (DatasScan!H1060&lt;=ListeSeries!$E$2:$E$1045), 0)), "no match"))</f>
        <v/>
      </c>
      <c r="T1060" s="7" t="str" cm="1">
        <f t="array" ref="T1060">IF(ISBLANK(C1060),"",IFERROR(INDEX(ListeSeries!$C$2:$C$1045, MATCH(1, (DatasScan!G1060=ListeSeries!$B$2:$B$1045) * (DatasScan!H1060&gt;=ListeSeries!$D$2:$D$1045) * (DatasScan!H1060&lt;=ListeSeries!$E$2:$E$1045), 0)), "no match"))</f>
        <v/>
      </c>
      <c r="U1060" s="11" t="str" cm="1">
        <f t="array" ref="U1060">IF(ISBLANK(C1060),"",IFERROR(INDEX(ListeSeries!$F$2:$F$1045, MATCH(1, (DatasScan!G1060=ListeSeries!$B$2:$B$1045) * (DatasScan!H1060&gt;=ListeSeries!$D$2:$D$1045) * (DatasScan!H1060&lt;=ListeSeries!$E$2:$E$1045), 0)), "no match"))</f>
        <v/>
      </c>
    </row>
    <row r="1061" spans="1:21" x14ac:dyDescent="0.25">
      <c r="A1061" s="6" t="str">
        <f t="shared" si="186"/>
        <v/>
      </c>
      <c r="B1061" s="272"/>
      <c r="F1061" s="7" t="str">
        <f t="shared" si="189"/>
        <v/>
      </c>
      <c r="G1061" s="21" t="str">
        <f>IF(ISBLANK(C1061),"",_xlfn.XLOOKUP(_xlfn.XLOOKUP(VALUE(LEFT(C1061,4)),Souches!$B$2:$B$15000,Souches!$E$2:$E$15000),Varietes!$B$2:$B$500,Varietes!$C$2:$C$500))</f>
        <v/>
      </c>
      <c r="H1061" s="19" t="str">
        <f>IF(ISBLANK(C1061),"",_xlfn.XLOOKUP(VALUE(LEFT(C1061,4)),Souches!$B$2:$B$15000,Souches!$D$2:$D$15000))</f>
        <v/>
      </c>
      <c r="I1061" s="10" t="str">
        <f t="shared" si="187"/>
        <v/>
      </c>
      <c r="J1061" s="19" t="str">
        <f>IF(I1061="","",INT(('ObjProd (2)'!$C$25-I1061)/7 * (ABS('ObjProd (2)'!$C$25-I1061)&gt;=7)))</f>
        <v/>
      </c>
      <c r="K1061" s="10" t="str">
        <f>IF(I1061="","",
IF(AND(DATEDIF(I1061,'ObjProd (2)'!$C$25,"y")=0,DATEDIF(I1061,'ObjProd (2)'!$C$25,"ym")=0,
   INT(('ObjProd (2)'!$C$25-EDATE(I1061,DATEDIF(I1061,'ObjProd (2)'!$C$25,"y")*12+DATEDIF(I1061,'ObjProd (2)'!$C$25,"ym")))/7)=0),
   "&lt; 1 sem.",
   IF(DATEDIF(I1061,'ObjProd (2)'!$C$25,"y")&gt;0,DATEDIF(I1061,'ObjProd (2)'!$C$25,"y") &amp; " " &amp; IF(DATEDIF(I1061,'ObjProd (2)'!$C$25,"y")=1,"an ","ans "),"") &amp;
   IF(DATEDIF(I1061,'ObjProd (2)'!$C$25,"ym")&gt;0,DATEDIF(I1061,'ObjProd (2)'!$C$25,"ym") &amp; " mois ", "") &amp;
   IF(INT(('ObjProd (2)'!$C$25-EDATE(I1061,DATEDIF(I1061,'ObjProd (2)'!$C$25,"y")*12+DATEDIF(I1061,'ObjProd (2)'!$C$25,"ym")))/7)&gt;0,
      INT(('ObjProd (2)'!$C$25-EDATE(I1061,DATEDIF(I1061,'ObjProd (2)'!$C$25,"y")*12+DATEDIF(I1061,'ObjProd (2)'!$C$25,"ym")))/7) &amp; " sem.",
      "")
)
)</f>
        <v/>
      </c>
      <c r="L1061" s="11" t="str">
        <f t="shared" si="188"/>
        <v/>
      </c>
      <c r="M1061" s="9" t="str">
        <f t="shared" si="184"/>
        <v/>
      </c>
      <c r="N1061" s="9" t="str" cm="1">
        <f t="array" aca="1" ref="N1061" ca="1">LEFT(L1061, IF(ISNUMBER(SUBSTITUTE(_xludf.MID(L1061, 2, 1), ".", ",")), 1, 2))</f>
        <v/>
      </c>
      <c r="O1061" s="19" t="str">
        <f t="shared" ca="1" si="190"/>
        <v/>
      </c>
      <c r="P1061" s="9" t="str">
        <f t="shared" ca="1" si="191"/>
        <v/>
      </c>
      <c r="Q1061" s="9" t="str">
        <f t="shared" ca="1" si="192"/>
        <v/>
      </c>
      <c r="R1061" s="9" t="str">
        <f t="shared" si="185"/>
        <v/>
      </c>
      <c r="S1061" t="str" cm="1">
        <f t="array" ref="S1061">IF(ISBLANK(C1061),"",IFERROR(INDEX(ListeSeries!$A$2:$A$1045, MATCH(1, (DatasScan!G1061=ListeSeries!$B$2:$B$1045) * (DatasScan!H1061&gt;=ListeSeries!$D$2:$D$1045) * (DatasScan!H1061&lt;=ListeSeries!$E$2:$E$1045), 0)), "no match"))</f>
        <v/>
      </c>
      <c r="T1061" s="7" t="str" cm="1">
        <f t="array" ref="T1061">IF(ISBLANK(C1061),"",IFERROR(INDEX(ListeSeries!$C$2:$C$1045, MATCH(1, (DatasScan!G1061=ListeSeries!$B$2:$B$1045) * (DatasScan!H1061&gt;=ListeSeries!$D$2:$D$1045) * (DatasScan!H1061&lt;=ListeSeries!$E$2:$E$1045), 0)), "no match"))</f>
        <v/>
      </c>
      <c r="U1061" s="11" t="str" cm="1">
        <f t="array" ref="U1061">IF(ISBLANK(C1061),"",IFERROR(INDEX(ListeSeries!$F$2:$F$1045, MATCH(1, (DatasScan!G1061=ListeSeries!$B$2:$B$1045) * (DatasScan!H1061&gt;=ListeSeries!$D$2:$D$1045) * (DatasScan!H1061&lt;=ListeSeries!$E$2:$E$1045), 0)), "no match"))</f>
        <v/>
      </c>
    </row>
    <row r="1062" spans="1:21" x14ac:dyDescent="0.25">
      <c r="A1062" s="6" t="str">
        <f t="shared" si="186"/>
        <v/>
      </c>
      <c r="B1062" s="272"/>
      <c r="F1062" s="7" t="str">
        <f t="shared" si="189"/>
        <v/>
      </c>
      <c r="G1062" s="21" t="str">
        <f>IF(ISBLANK(C1062),"",_xlfn.XLOOKUP(_xlfn.XLOOKUP(VALUE(LEFT(C1062,4)),Souches!$B$2:$B$15000,Souches!$E$2:$E$15000),Varietes!$B$2:$B$500,Varietes!$C$2:$C$500))</f>
        <v/>
      </c>
      <c r="H1062" s="19" t="str">
        <f>IF(ISBLANK(C1062),"",_xlfn.XLOOKUP(VALUE(LEFT(C1062,4)),Souches!$B$2:$B$15000,Souches!$D$2:$D$15000))</f>
        <v/>
      </c>
      <c r="I1062" s="10" t="str">
        <f t="shared" si="187"/>
        <v/>
      </c>
      <c r="J1062" s="19" t="str">
        <f>IF(I1062="","",INT(('ObjProd (2)'!$C$25-I1062)/7 * (ABS('ObjProd (2)'!$C$25-I1062)&gt;=7)))</f>
        <v/>
      </c>
      <c r="K1062" s="10" t="str">
        <f>IF(I1062="","",
IF(AND(DATEDIF(I1062,'ObjProd (2)'!$C$25,"y")=0,DATEDIF(I1062,'ObjProd (2)'!$C$25,"ym")=0,
   INT(('ObjProd (2)'!$C$25-EDATE(I1062,DATEDIF(I1062,'ObjProd (2)'!$C$25,"y")*12+DATEDIF(I1062,'ObjProd (2)'!$C$25,"ym")))/7)=0),
   "&lt; 1 sem.",
   IF(DATEDIF(I1062,'ObjProd (2)'!$C$25,"y")&gt;0,DATEDIF(I1062,'ObjProd (2)'!$C$25,"y") &amp; " " &amp; IF(DATEDIF(I1062,'ObjProd (2)'!$C$25,"y")=1,"an ","ans "),"") &amp;
   IF(DATEDIF(I1062,'ObjProd (2)'!$C$25,"ym")&gt;0,DATEDIF(I1062,'ObjProd (2)'!$C$25,"ym") &amp; " mois ", "") &amp;
   IF(INT(('ObjProd (2)'!$C$25-EDATE(I1062,DATEDIF(I1062,'ObjProd (2)'!$C$25,"y")*12+DATEDIF(I1062,'ObjProd (2)'!$C$25,"ym")))/7)&gt;0,
      INT(('ObjProd (2)'!$C$25-EDATE(I1062,DATEDIF(I1062,'ObjProd (2)'!$C$25,"y")*12+DATEDIF(I1062,'ObjProd (2)'!$C$25,"ym")))/7) &amp; " sem.",
      "")
)
)</f>
        <v/>
      </c>
      <c r="L1062" s="11" t="str">
        <f t="shared" si="188"/>
        <v/>
      </c>
      <c r="M1062" s="9" t="str">
        <f t="shared" si="184"/>
        <v/>
      </c>
      <c r="N1062" s="9" t="str" cm="1">
        <f t="array" aca="1" ref="N1062" ca="1">LEFT(L1062, IF(ISNUMBER(SUBSTITUTE(_xludf.MID(L1062, 2, 1), ".", ",")), 1, 2))</f>
        <v/>
      </c>
      <c r="O1062" s="19" t="str">
        <f t="shared" ca="1" si="190"/>
        <v/>
      </c>
      <c r="P1062" s="9" t="str">
        <f t="shared" ca="1" si="191"/>
        <v/>
      </c>
      <c r="Q1062" s="9" t="str">
        <f t="shared" ca="1" si="192"/>
        <v/>
      </c>
      <c r="R1062" s="9" t="str">
        <f t="shared" si="185"/>
        <v/>
      </c>
      <c r="S1062" t="str" cm="1">
        <f t="array" ref="S1062">IF(ISBLANK(C1062),"",IFERROR(INDEX(ListeSeries!$A$2:$A$1045, MATCH(1, (DatasScan!G1062=ListeSeries!$B$2:$B$1045) * (DatasScan!H1062&gt;=ListeSeries!$D$2:$D$1045) * (DatasScan!H1062&lt;=ListeSeries!$E$2:$E$1045), 0)), "no match"))</f>
        <v/>
      </c>
      <c r="T1062" s="7" t="str" cm="1">
        <f t="array" ref="T1062">IF(ISBLANK(C1062),"",IFERROR(INDEX(ListeSeries!$C$2:$C$1045, MATCH(1, (DatasScan!G1062=ListeSeries!$B$2:$B$1045) * (DatasScan!H1062&gt;=ListeSeries!$D$2:$D$1045) * (DatasScan!H1062&lt;=ListeSeries!$E$2:$E$1045), 0)), "no match"))</f>
        <v/>
      </c>
      <c r="U1062" s="11" t="str" cm="1">
        <f t="array" ref="U1062">IF(ISBLANK(C1062),"",IFERROR(INDEX(ListeSeries!$F$2:$F$1045, MATCH(1, (DatasScan!G1062=ListeSeries!$B$2:$B$1045) * (DatasScan!H1062&gt;=ListeSeries!$D$2:$D$1045) * (DatasScan!H1062&lt;=ListeSeries!$E$2:$E$1045), 0)), "no match"))</f>
        <v/>
      </c>
    </row>
    <row r="1063" spans="1:21" x14ac:dyDescent="0.25">
      <c r="A1063" s="6" t="str">
        <f t="shared" si="186"/>
        <v/>
      </c>
      <c r="B1063" s="272"/>
      <c r="F1063" s="7" t="str">
        <f t="shared" si="189"/>
        <v/>
      </c>
      <c r="G1063" s="21" t="str">
        <f>IF(ISBLANK(C1063),"",_xlfn.XLOOKUP(_xlfn.XLOOKUP(VALUE(LEFT(C1063,4)),Souches!$B$2:$B$15000,Souches!$E$2:$E$15000),Varietes!$B$2:$B$500,Varietes!$C$2:$C$500))</f>
        <v/>
      </c>
      <c r="H1063" s="19" t="str">
        <f>IF(ISBLANK(C1063),"",_xlfn.XLOOKUP(VALUE(LEFT(C1063,4)),Souches!$B$2:$B$15000,Souches!$D$2:$D$15000))</f>
        <v/>
      </c>
      <c r="I1063" s="10" t="str">
        <f t="shared" si="187"/>
        <v/>
      </c>
      <c r="J1063" s="19" t="str">
        <f>IF(I1063="","",INT(('ObjProd (2)'!$C$25-I1063)/7 * (ABS('ObjProd (2)'!$C$25-I1063)&gt;=7)))</f>
        <v/>
      </c>
      <c r="K1063" s="10" t="str">
        <f>IF(I1063="","",
IF(AND(DATEDIF(I1063,'ObjProd (2)'!$C$25,"y")=0,DATEDIF(I1063,'ObjProd (2)'!$C$25,"ym")=0,
   INT(('ObjProd (2)'!$C$25-EDATE(I1063,DATEDIF(I1063,'ObjProd (2)'!$C$25,"y")*12+DATEDIF(I1063,'ObjProd (2)'!$C$25,"ym")))/7)=0),
   "&lt; 1 sem.",
   IF(DATEDIF(I1063,'ObjProd (2)'!$C$25,"y")&gt;0,DATEDIF(I1063,'ObjProd (2)'!$C$25,"y") &amp; " " &amp; IF(DATEDIF(I1063,'ObjProd (2)'!$C$25,"y")=1,"an ","ans "),"") &amp;
   IF(DATEDIF(I1063,'ObjProd (2)'!$C$25,"ym")&gt;0,DATEDIF(I1063,'ObjProd (2)'!$C$25,"ym") &amp; " mois ", "") &amp;
   IF(INT(('ObjProd (2)'!$C$25-EDATE(I1063,DATEDIF(I1063,'ObjProd (2)'!$C$25,"y")*12+DATEDIF(I1063,'ObjProd (2)'!$C$25,"ym")))/7)&gt;0,
      INT(('ObjProd (2)'!$C$25-EDATE(I1063,DATEDIF(I1063,'ObjProd (2)'!$C$25,"y")*12+DATEDIF(I1063,'ObjProd (2)'!$C$25,"ym")))/7) &amp; " sem.",
      "")
)
)</f>
        <v/>
      </c>
      <c r="L1063" s="11" t="str">
        <f t="shared" si="188"/>
        <v/>
      </c>
      <c r="M1063" s="9" t="str">
        <f t="shared" si="184"/>
        <v/>
      </c>
      <c r="N1063" s="9" t="str" cm="1">
        <f t="array" aca="1" ref="N1063" ca="1">LEFT(L1063, IF(ISNUMBER(SUBSTITUTE(_xludf.MID(L1063, 2, 1), ".", ",")), 1, 2))</f>
        <v/>
      </c>
      <c r="O1063" s="19" t="str">
        <f t="shared" ca="1" si="190"/>
        <v/>
      </c>
      <c r="P1063" s="9" t="str">
        <f t="shared" ca="1" si="191"/>
        <v/>
      </c>
      <c r="Q1063" s="9" t="str">
        <f t="shared" ca="1" si="192"/>
        <v/>
      </c>
      <c r="R1063" s="9" t="str">
        <f t="shared" si="185"/>
        <v/>
      </c>
      <c r="S1063" t="str" cm="1">
        <f t="array" ref="S1063">IF(ISBLANK(C1063),"",IFERROR(INDEX(ListeSeries!$A$2:$A$1045, MATCH(1, (DatasScan!G1063=ListeSeries!$B$2:$B$1045) * (DatasScan!H1063&gt;=ListeSeries!$D$2:$D$1045) * (DatasScan!H1063&lt;=ListeSeries!$E$2:$E$1045), 0)), "no match"))</f>
        <v/>
      </c>
      <c r="T1063" s="7" t="str" cm="1">
        <f t="array" ref="T1063">IF(ISBLANK(C1063),"",IFERROR(INDEX(ListeSeries!$C$2:$C$1045, MATCH(1, (DatasScan!G1063=ListeSeries!$B$2:$B$1045) * (DatasScan!H1063&gt;=ListeSeries!$D$2:$D$1045) * (DatasScan!H1063&lt;=ListeSeries!$E$2:$E$1045), 0)), "no match"))</f>
        <v/>
      </c>
      <c r="U1063" s="11" t="str" cm="1">
        <f t="array" ref="U1063">IF(ISBLANK(C1063),"",IFERROR(INDEX(ListeSeries!$F$2:$F$1045, MATCH(1, (DatasScan!G1063=ListeSeries!$B$2:$B$1045) * (DatasScan!H1063&gt;=ListeSeries!$D$2:$D$1045) * (DatasScan!H1063&lt;=ListeSeries!$E$2:$E$1045), 0)), "no match"))</f>
        <v/>
      </c>
    </row>
    <row r="1064" spans="1:21" x14ac:dyDescent="0.25">
      <c r="A1064" s="6" t="str">
        <f t="shared" si="186"/>
        <v/>
      </c>
      <c r="B1064" s="272"/>
      <c r="F1064" s="7" t="str">
        <f t="shared" si="189"/>
        <v/>
      </c>
      <c r="G1064" s="21" t="str">
        <f>IF(ISBLANK(C1064),"",_xlfn.XLOOKUP(_xlfn.XLOOKUP(VALUE(LEFT(C1064,4)),Souches!$B$2:$B$15000,Souches!$E$2:$E$15000),Varietes!$B$2:$B$500,Varietes!$C$2:$C$500))</f>
        <v/>
      </c>
      <c r="H1064" s="19" t="str">
        <f>IF(ISBLANK(C1064),"",_xlfn.XLOOKUP(VALUE(LEFT(C1064,4)),Souches!$B$2:$B$15000,Souches!$D$2:$D$15000))</f>
        <v/>
      </c>
      <c r="I1064" s="10" t="str">
        <f t="shared" si="187"/>
        <v/>
      </c>
      <c r="J1064" s="19" t="str">
        <f>IF(I1064="","",INT(('ObjProd (2)'!$C$25-I1064)/7 * (ABS('ObjProd (2)'!$C$25-I1064)&gt;=7)))</f>
        <v/>
      </c>
      <c r="K1064" s="10" t="str">
        <f>IF(I1064="","",
IF(AND(DATEDIF(I1064,'ObjProd (2)'!$C$25,"y")=0,DATEDIF(I1064,'ObjProd (2)'!$C$25,"ym")=0,
   INT(('ObjProd (2)'!$C$25-EDATE(I1064,DATEDIF(I1064,'ObjProd (2)'!$C$25,"y")*12+DATEDIF(I1064,'ObjProd (2)'!$C$25,"ym")))/7)=0),
   "&lt; 1 sem.",
   IF(DATEDIF(I1064,'ObjProd (2)'!$C$25,"y")&gt;0,DATEDIF(I1064,'ObjProd (2)'!$C$25,"y") &amp; " " &amp; IF(DATEDIF(I1064,'ObjProd (2)'!$C$25,"y")=1,"an ","ans "),"") &amp;
   IF(DATEDIF(I1064,'ObjProd (2)'!$C$25,"ym")&gt;0,DATEDIF(I1064,'ObjProd (2)'!$C$25,"ym") &amp; " mois ", "") &amp;
   IF(INT(('ObjProd (2)'!$C$25-EDATE(I1064,DATEDIF(I1064,'ObjProd (2)'!$C$25,"y")*12+DATEDIF(I1064,'ObjProd (2)'!$C$25,"ym")))/7)&gt;0,
      INT(('ObjProd (2)'!$C$25-EDATE(I1064,DATEDIF(I1064,'ObjProd (2)'!$C$25,"y")*12+DATEDIF(I1064,'ObjProd (2)'!$C$25,"ym")))/7) &amp; " sem.",
      "")
)
)</f>
        <v/>
      </c>
      <c r="L1064" s="11" t="str">
        <f t="shared" si="188"/>
        <v/>
      </c>
      <c r="M1064" s="9" t="str">
        <f t="shared" si="184"/>
        <v/>
      </c>
      <c r="N1064" s="9" t="str" cm="1">
        <f t="array" aca="1" ref="N1064" ca="1">LEFT(L1064, IF(ISNUMBER(SUBSTITUTE(_xludf.MID(L1064, 2, 1), ".", ",")), 1, 2))</f>
        <v/>
      </c>
      <c r="O1064" s="19" t="str">
        <f t="shared" ca="1" si="190"/>
        <v/>
      </c>
      <c r="P1064" s="9" t="str">
        <f t="shared" ca="1" si="191"/>
        <v/>
      </c>
      <c r="Q1064" s="9" t="str">
        <f t="shared" ca="1" si="192"/>
        <v/>
      </c>
      <c r="R1064" s="9" t="str">
        <f t="shared" si="185"/>
        <v/>
      </c>
      <c r="S1064" t="str" cm="1">
        <f t="array" ref="S1064">IF(ISBLANK(C1064),"",IFERROR(INDEX(ListeSeries!$A$2:$A$1045, MATCH(1, (DatasScan!G1064=ListeSeries!$B$2:$B$1045) * (DatasScan!H1064&gt;=ListeSeries!$D$2:$D$1045) * (DatasScan!H1064&lt;=ListeSeries!$E$2:$E$1045), 0)), "no match"))</f>
        <v/>
      </c>
      <c r="T1064" s="7" t="str" cm="1">
        <f t="array" ref="T1064">IF(ISBLANK(C1064),"",IFERROR(INDEX(ListeSeries!$C$2:$C$1045, MATCH(1, (DatasScan!G1064=ListeSeries!$B$2:$B$1045) * (DatasScan!H1064&gt;=ListeSeries!$D$2:$D$1045) * (DatasScan!H1064&lt;=ListeSeries!$E$2:$E$1045), 0)), "no match"))</f>
        <v/>
      </c>
      <c r="U1064" s="11" t="str" cm="1">
        <f t="array" ref="U1064">IF(ISBLANK(C1064),"",IFERROR(INDEX(ListeSeries!$F$2:$F$1045, MATCH(1, (DatasScan!G1064=ListeSeries!$B$2:$B$1045) * (DatasScan!H1064&gt;=ListeSeries!$D$2:$D$1045) * (DatasScan!H1064&lt;=ListeSeries!$E$2:$E$1045), 0)), "no match"))</f>
        <v/>
      </c>
    </row>
    <row r="1065" spans="1:21" x14ac:dyDescent="0.25">
      <c r="A1065" s="6" t="str">
        <f t="shared" si="186"/>
        <v/>
      </c>
      <c r="B1065" s="272"/>
      <c r="F1065" s="7" t="str">
        <f t="shared" si="189"/>
        <v/>
      </c>
      <c r="G1065" s="21" t="str">
        <f>IF(ISBLANK(C1065),"",_xlfn.XLOOKUP(_xlfn.XLOOKUP(VALUE(LEFT(C1065,4)),Souches!$B$2:$B$15000,Souches!$E$2:$E$15000),Varietes!$B$2:$B$500,Varietes!$C$2:$C$500))</f>
        <v/>
      </c>
      <c r="H1065" s="19" t="str">
        <f>IF(ISBLANK(C1065),"",_xlfn.XLOOKUP(VALUE(LEFT(C1065,4)),Souches!$B$2:$B$15000,Souches!$D$2:$D$15000))</f>
        <v/>
      </c>
      <c r="I1065" s="10" t="str">
        <f t="shared" si="187"/>
        <v/>
      </c>
      <c r="J1065" s="19" t="str">
        <f>IF(I1065="","",INT(('ObjProd (2)'!$C$25-I1065)/7 * (ABS('ObjProd (2)'!$C$25-I1065)&gt;=7)))</f>
        <v/>
      </c>
      <c r="K1065" s="10" t="str">
        <f>IF(I1065="","",
IF(AND(DATEDIF(I1065,'ObjProd (2)'!$C$25,"y")=0,DATEDIF(I1065,'ObjProd (2)'!$C$25,"ym")=0,
   INT(('ObjProd (2)'!$C$25-EDATE(I1065,DATEDIF(I1065,'ObjProd (2)'!$C$25,"y")*12+DATEDIF(I1065,'ObjProd (2)'!$C$25,"ym")))/7)=0),
   "&lt; 1 sem.",
   IF(DATEDIF(I1065,'ObjProd (2)'!$C$25,"y")&gt;0,DATEDIF(I1065,'ObjProd (2)'!$C$25,"y") &amp; " " &amp; IF(DATEDIF(I1065,'ObjProd (2)'!$C$25,"y")=1,"an ","ans "),"") &amp;
   IF(DATEDIF(I1065,'ObjProd (2)'!$C$25,"ym")&gt;0,DATEDIF(I1065,'ObjProd (2)'!$C$25,"ym") &amp; " mois ", "") &amp;
   IF(INT(('ObjProd (2)'!$C$25-EDATE(I1065,DATEDIF(I1065,'ObjProd (2)'!$C$25,"y")*12+DATEDIF(I1065,'ObjProd (2)'!$C$25,"ym")))/7)&gt;0,
      INT(('ObjProd (2)'!$C$25-EDATE(I1065,DATEDIF(I1065,'ObjProd (2)'!$C$25,"y")*12+DATEDIF(I1065,'ObjProd (2)'!$C$25,"ym")))/7) &amp; " sem.",
      "")
)
)</f>
        <v/>
      </c>
      <c r="L1065" s="11" t="str">
        <f t="shared" si="188"/>
        <v/>
      </c>
      <c r="M1065" s="9" t="str">
        <f t="shared" si="184"/>
        <v/>
      </c>
      <c r="N1065" s="9" t="str" cm="1">
        <f t="array" aca="1" ref="N1065" ca="1">LEFT(L1065, IF(ISNUMBER(SUBSTITUTE(_xludf.MID(L1065, 2, 1), ".", ",")), 1, 2))</f>
        <v/>
      </c>
      <c r="O1065" s="19" t="str">
        <f t="shared" ca="1" si="190"/>
        <v/>
      </c>
      <c r="P1065" s="9" t="str">
        <f t="shared" ca="1" si="191"/>
        <v/>
      </c>
      <c r="Q1065" s="9" t="str">
        <f t="shared" ca="1" si="192"/>
        <v/>
      </c>
      <c r="R1065" s="9" t="str">
        <f t="shared" si="185"/>
        <v/>
      </c>
      <c r="S1065" t="str" cm="1">
        <f t="array" ref="S1065">IF(ISBLANK(C1065),"",IFERROR(INDEX(ListeSeries!$A$2:$A$1045, MATCH(1, (DatasScan!G1065=ListeSeries!$B$2:$B$1045) * (DatasScan!H1065&gt;=ListeSeries!$D$2:$D$1045) * (DatasScan!H1065&lt;=ListeSeries!$E$2:$E$1045), 0)), "no match"))</f>
        <v/>
      </c>
      <c r="T1065" s="7" t="str" cm="1">
        <f t="array" ref="T1065">IF(ISBLANK(C1065),"",IFERROR(INDEX(ListeSeries!$C$2:$C$1045, MATCH(1, (DatasScan!G1065=ListeSeries!$B$2:$B$1045) * (DatasScan!H1065&gt;=ListeSeries!$D$2:$D$1045) * (DatasScan!H1065&lt;=ListeSeries!$E$2:$E$1045), 0)), "no match"))</f>
        <v/>
      </c>
      <c r="U1065" s="11" t="str" cm="1">
        <f t="array" ref="U1065">IF(ISBLANK(C1065),"",IFERROR(INDEX(ListeSeries!$F$2:$F$1045, MATCH(1, (DatasScan!G1065=ListeSeries!$B$2:$B$1045) * (DatasScan!H1065&gt;=ListeSeries!$D$2:$D$1045) * (DatasScan!H1065&lt;=ListeSeries!$E$2:$E$1045), 0)), "no match"))</f>
        <v/>
      </c>
    </row>
    <row r="1066" spans="1:21" x14ac:dyDescent="0.25">
      <c r="A1066" s="6" t="str">
        <f t="shared" si="186"/>
        <v/>
      </c>
      <c r="B1066" s="272"/>
      <c r="F1066" s="7" t="str">
        <f t="shared" si="189"/>
        <v/>
      </c>
      <c r="G1066" s="21" t="str">
        <f>IF(ISBLANK(C1066),"",_xlfn.XLOOKUP(_xlfn.XLOOKUP(VALUE(LEFT(C1066,4)),Souches!$B$2:$B$15000,Souches!$E$2:$E$15000),Varietes!$B$2:$B$500,Varietes!$C$2:$C$500))</f>
        <v/>
      </c>
      <c r="H1066" s="19" t="str">
        <f>IF(ISBLANK(C1066),"",_xlfn.XLOOKUP(VALUE(LEFT(C1066,4)),Souches!$B$2:$B$15000,Souches!$D$2:$D$15000))</f>
        <v/>
      </c>
      <c r="I1066" s="10" t="str">
        <f t="shared" si="187"/>
        <v/>
      </c>
      <c r="J1066" s="19" t="str">
        <f>IF(I1066="","",INT(('ObjProd (2)'!$C$25-I1066)/7 * (ABS('ObjProd (2)'!$C$25-I1066)&gt;=7)))</f>
        <v/>
      </c>
      <c r="K1066" s="10" t="str">
        <f>IF(I1066="","",
IF(AND(DATEDIF(I1066,'ObjProd (2)'!$C$25,"y")=0,DATEDIF(I1066,'ObjProd (2)'!$C$25,"ym")=0,
   INT(('ObjProd (2)'!$C$25-EDATE(I1066,DATEDIF(I1066,'ObjProd (2)'!$C$25,"y")*12+DATEDIF(I1066,'ObjProd (2)'!$C$25,"ym")))/7)=0),
   "&lt; 1 sem.",
   IF(DATEDIF(I1066,'ObjProd (2)'!$C$25,"y")&gt;0,DATEDIF(I1066,'ObjProd (2)'!$C$25,"y") &amp; " " &amp; IF(DATEDIF(I1066,'ObjProd (2)'!$C$25,"y")=1,"an ","ans "),"") &amp;
   IF(DATEDIF(I1066,'ObjProd (2)'!$C$25,"ym")&gt;0,DATEDIF(I1066,'ObjProd (2)'!$C$25,"ym") &amp; " mois ", "") &amp;
   IF(INT(('ObjProd (2)'!$C$25-EDATE(I1066,DATEDIF(I1066,'ObjProd (2)'!$C$25,"y")*12+DATEDIF(I1066,'ObjProd (2)'!$C$25,"ym")))/7)&gt;0,
      INT(('ObjProd (2)'!$C$25-EDATE(I1066,DATEDIF(I1066,'ObjProd (2)'!$C$25,"y")*12+DATEDIF(I1066,'ObjProd (2)'!$C$25,"ym")))/7) &amp; " sem.",
      "")
)
)</f>
        <v/>
      </c>
      <c r="L1066" s="11" t="str">
        <f t="shared" si="188"/>
        <v/>
      </c>
      <c r="M1066" s="9" t="str">
        <f t="shared" si="184"/>
        <v/>
      </c>
      <c r="N1066" s="9" t="str" cm="1">
        <f t="array" aca="1" ref="N1066" ca="1">LEFT(L1066, IF(ISNUMBER(SUBSTITUTE(_xludf.MID(L1066, 2, 1), ".", ",")), 1, 2))</f>
        <v/>
      </c>
      <c r="O1066" s="19" t="str">
        <f t="shared" ca="1" si="190"/>
        <v/>
      </c>
      <c r="P1066" s="9" t="str">
        <f t="shared" ca="1" si="191"/>
        <v/>
      </c>
      <c r="Q1066" s="9" t="str">
        <f t="shared" ca="1" si="192"/>
        <v/>
      </c>
      <c r="R1066" s="9" t="str">
        <f t="shared" si="185"/>
        <v/>
      </c>
      <c r="S1066" t="str" cm="1">
        <f t="array" ref="S1066">IF(ISBLANK(C1066),"",IFERROR(INDEX(ListeSeries!$A$2:$A$1045, MATCH(1, (DatasScan!G1066=ListeSeries!$B$2:$B$1045) * (DatasScan!H1066&gt;=ListeSeries!$D$2:$D$1045) * (DatasScan!H1066&lt;=ListeSeries!$E$2:$E$1045), 0)), "no match"))</f>
        <v/>
      </c>
      <c r="T1066" s="7" t="str" cm="1">
        <f t="array" ref="T1066">IF(ISBLANK(C1066),"",IFERROR(INDEX(ListeSeries!$C$2:$C$1045, MATCH(1, (DatasScan!G1066=ListeSeries!$B$2:$B$1045) * (DatasScan!H1066&gt;=ListeSeries!$D$2:$D$1045) * (DatasScan!H1066&lt;=ListeSeries!$E$2:$E$1045), 0)), "no match"))</f>
        <v/>
      </c>
      <c r="U1066" s="11" t="str" cm="1">
        <f t="array" ref="U1066">IF(ISBLANK(C1066),"",IFERROR(INDEX(ListeSeries!$F$2:$F$1045, MATCH(1, (DatasScan!G1066=ListeSeries!$B$2:$B$1045) * (DatasScan!H1066&gt;=ListeSeries!$D$2:$D$1045) * (DatasScan!H1066&lt;=ListeSeries!$E$2:$E$1045), 0)), "no match"))</f>
        <v/>
      </c>
    </row>
    <row r="1067" spans="1:21" x14ac:dyDescent="0.25">
      <c r="A1067" s="6" t="str">
        <f t="shared" si="186"/>
        <v/>
      </c>
      <c r="B1067" s="272"/>
      <c r="F1067" s="7" t="str">
        <f t="shared" si="189"/>
        <v/>
      </c>
      <c r="G1067" s="21" t="str">
        <f>IF(ISBLANK(C1067),"",_xlfn.XLOOKUP(_xlfn.XLOOKUP(VALUE(LEFT(C1067,4)),Souches!$B$2:$B$15000,Souches!$E$2:$E$15000),Varietes!$B$2:$B$500,Varietes!$C$2:$C$500))</f>
        <v/>
      </c>
      <c r="H1067" s="19" t="str">
        <f>IF(ISBLANK(C1067),"",_xlfn.XLOOKUP(VALUE(LEFT(C1067,4)),Souches!$B$2:$B$15000,Souches!$D$2:$D$15000))</f>
        <v/>
      </c>
      <c r="I1067" s="10" t="str">
        <f t="shared" si="187"/>
        <v/>
      </c>
      <c r="J1067" s="19" t="str">
        <f>IF(I1067="","",INT(('ObjProd (2)'!$C$25-I1067)/7 * (ABS('ObjProd (2)'!$C$25-I1067)&gt;=7)))</f>
        <v/>
      </c>
      <c r="K1067" s="10" t="str">
        <f>IF(I1067="","",
IF(AND(DATEDIF(I1067,'ObjProd (2)'!$C$25,"y")=0,DATEDIF(I1067,'ObjProd (2)'!$C$25,"ym")=0,
   INT(('ObjProd (2)'!$C$25-EDATE(I1067,DATEDIF(I1067,'ObjProd (2)'!$C$25,"y")*12+DATEDIF(I1067,'ObjProd (2)'!$C$25,"ym")))/7)=0),
   "&lt; 1 sem.",
   IF(DATEDIF(I1067,'ObjProd (2)'!$C$25,"y")&gt;0,DATEDIF(I1067,'ObjProd (2)'!$C$25,"y") &amp; " " &amp; IF(DATEDIF(I1067,'ObjProd (2)'!$C$25,"y")=1,"an ","ans "),"") &amp;
   IF(DATEDIF(I1067,'ObjProd (2)'!$C$25,"ym")&gt;0,DATEDIF(I1067,'ObjProd (2)'!$C$25,"ym") &amp; " mois ", "") &amp;
   IF(INT(('ObjProd (2)'!$C$25-EDATE(I1067,DATEDIF(I1067,'ObjProd (2)'!$C$25,"y")*12+DATEDIF(I1067,'ObjProd (2)'!$C$25,"ym")))/7)&gt;0,
      INT(('ObjProd (2)'!$C$25-EDATE(I1067,DATEDIF(I1067,'ObjProd (2)'!$C$25,"y")*12+DATEDIF(I1067,'ObjProd (2)'!$C$25,"ym")))/7) &amp; " sem.",
      "")
)
)</f>
        <v/>
      </c>
      <c r="L1067" s="11" t="str">
        <f t="shared" si="188"/>
        <v/>
      </c>
      <c r="M1067" s="9" t="str">
        <f t="shared" si="184"/>
        <v/>
      </c>
      <c r="N1067" s="9" t="str" cm="1">
        <f t="array" aca="1" ref="N1067" ca="1">LEFT(L1067, IF(ISNUMBER(SUBSTITUTE(_xludf.MID(L1067, 2, 1), ".", ",")), 1, 2))</f>
        <v/>
      </c>
      <c r="O1067" s="19" t="str">
        <f t="shared" ca="1" si="190"/>
        <v/>
      </c>
      <c r="P1067" s="9" t="str">
        <f t="shared" ca="1" si="191"/>
        <v/>
      </c>
      <c r="Q1067" s="9" t="str">
        <f t="shared" ca="1" si="192"/>
        <v/>
      </c>
      <c r="R1067" s="9" t="str">
        <f t="shared" si="185"/>
        <v/>
      </c>
      <c r="S1067" t="str" cm="1">
        <f t="array" ref="S1067">IF(ISBLANK(C1067),"",IFERROR(INDEX(ListeSeries!$A$2:$A$1045, MATCH(1, (DatasScan!G1067=ListeSeries!$B$2:$B$1045) * (DatasScan!H1067&gt;=ListeSeries!$D$2:$D$1045) * (DatasScan!H1067&lt;=ListeSeries!$E$2:$E$1045), 0)), "no match"))</f>
        <v/>
      </c>
      <c r="T1067" s="7" t="str" cm="1">
        <f t="array" ref="T1067">IF(ISBLANK(C1067),"",IFERROR(INDEX(ListeSeries!$C$2:$C$1045, MATCH(1, (DatasScan!G1067=ListeSeries!$B$2:$B$1045) * (DatasScan!H1067&gt;=ListeSeries!$D$2:$D$1045) * (DatasScan!H1067&lt;=ListeSeries!$E$2:$E$1045), 0)), "no match"))</f>
        <v/>
      </c>
      <c r="U1067" s="11" t="str" cm="1">
        <f t="array" ref="U1067">IF(ISBLANK(C1067),"",IFERROR(INDEX(ListeSeries!$F$2:$F$1045, MATCH(1, (DatasScan!G1067=ListeSeries!$B$2:$B$1045) * (DatasScan!H1067&gt;=ListeSeries!$D$2:$D$1045) * (DatasScan!H1067&lt;=ListeSeries!$E$2:$E$1045), 0)), "no match"))</f>
        <v/>
      </c>
    </row>
    <row r="1068" spans="1:21" x14ac:dyDescent="0.25">
      <c r="A1068" s="6" t="str">
        <f t="shared" si="186"/>
        <v/>
      </c>
      <c r="B1068" s="272"/>
      <c r="F1068" s="7" t="str">
        <f t="shared" si="189"/>
        <v/>
      </c>
      <c r="G1068" s="21" t="str">
        <f>IF(ISBLANK(C1068),"",_xlfn.XLOOKUP(_xlfn.XLOOKUP(VALUE(LEFT(C1068,4)),Souches!$B$2:$B$15000,Souches!$E$2:$E$15000),Varietes!$B$2:$B$500,Varietes!$C$2:$C$500))</f>
        <v/>
      </c>
      <c r="H1068" s="19" t="str">
        <f>IF(ISBLANK(C1068),"",_xlfn.XLOOKUP(VALUE(LEFT(C1068,4)),Souches!$B$2:$B$15000,Souches!$D$2:$D$15000))</f>
        <v/>
      </c>
      <c r="I1068" s="10" t="str">
        <f t="shared" si="187"/>
        <v/>
      </c>
      <c r="J1068" s="19" t="str">
        <f>IF(I1068="","",INT(('ObjProd (2)'!$C$25-I1068)/7 * (ABS('ObjProd (2)'!$C$25-I1068)&gt;=7)))</f>
        <v/>
      </c>
      <c r="K1068" s="10" t="str">
        <f>IF(I1068="","",
IF(AND(DATEDIF(I1068,'ObjProd (2)'!$C$25,"y")=0,DATEDIF(I1068,'ObjProd (2)'!$C$25,"ym")=0,
   INT(('ObjProd (2)'!$C$25-EDATE(I1068,DATEDIF(I1068,'ObjProd (2)'!$C$25,"y")*12+DATEDIF(I1068,'ObjProd (2)'!$C$25,"ym")))/7)=0),
   "&lt; 1 sem.",
   IF(DATEDIF(I1068,'ObjProd (2)'!$C$25,"y")&gt;0,DATEDIF(I1068,'ObjProd (2)'!$C$25,"y") &amp; " " &amp; IF(DATEDIF(I1068,'ObjProd (2)'!$C$25,"y")=1,"an ","ans "),"") &amp;
   IF(DATEDIF(I1068,'ObjProd (2)'!$C$25,"ym")&gt;0,DATEDIF(I1068,'ObjProd (2)'!$C$25,"ym") &amp; " mois ", "") &amp;
   IF(INT(('ObjProd (2)'!$C$25-EDATE(I1068,DATEDIF(I1068,'ObjProd (2)'!$C$25,"y")*12+DATEDIF(I1068,'ObjProd (2)'!$C$25,"ym")))/7)&gt;0,
      INT(('ObjProd (2)'!$C$25-EDATE(I1068,DATEDIF(I1068,'ObjProd (2)'!$C$25,"y")*12+DATEDIF(I1068,'ObjProd (2)'!$C$25,"ym")))/7) &amp; " sem.",
      "")
)
)</f>
        <v/>
      </c>
      <c r="L1068" s="11" t="str">
        <f t="shared" si="188"/>
        <v/>
      </c>
      <c r="M1068" s="9" t="str">
        <f t="shared" si="184"/>
        <v/>
      </c>
      <c r="N1068" s="9" t="str" cm="1">
        <f t="array" aca="1" ref="N1068" ca="1">LEFT(L1068, IF(ISNUMBER(SUBSTITUTE(_xludf.MID(L1068, 2, 1), ".", ",")), 1, 2))</f>
        <v/>
      </c>
      <c r="O1068" s="19" t="str">
        <f t="shared" ca="1" si="190"/>
        <v/>
      </c>
      <c r="P1068" s="9" t="str">
        <f t="shared" ca="1" si="191"/>
        <v/>
      </c>
      <c r="Q1068" s="9" t="str">
        <f t="shared" ca="1" si="192"/>
        <v/>
      </c>
      <c r="R1068" s="9" t="str">
        <f t="shared" si="185"/>
        <v/>
      </c>
      <c r="S1068" t="str" cm="1">
        <f t="array" ref="S1068">IF(ISBLANK(C1068),"",IFERROR(INDEX(ListeSeries!$A$2:$A$1045, MATCH(1, (DatasScan!G1068=ListeSeries!$B$2:$B$1045) * (DatasScan!H1068&gt;=ListeSeries!$D$2:$D$1045) * (DatasScan!H1068&lt;=ListeSeries!$E$2:$E$1045), 0)), "no match"))</f>
        <v/>
      </c>
      <c r="T1068" s="7" t="str" cm="1">
        <f t="array" ref="T1068">IF(ISBLANK(C1068),"",IFERROR(INDEX(ListeSeries!$C$2:$C$1045, MATCH(1, (DatasScan!G1068=ListeSeries!$B$2:$B$1045) * (DatasScan!H1068&gt;=ListeSeries!$D$2:$D$1045) * (DatasScan!H1068&lt;=ListeSeries!$E$2:$E$1045), 0)), "no match"))</f>
        <v/>
      </c>
      <c r="U1068" s="11" t="str" cm="1">
        <f t="array" ref="U1068">IF(ISBLANK(C1068),"",IFERROR(INDEX(ListeSeries!$F$2:$F$1045, MATCH(1, (DatasScan!G1068=ListeSeries!$B$2:$B$1045) * (DatasScan!H1068&gt;=ListeSeries!$D$2:$D$1045) * (DatasScan!H1068&lt;=ListeSeries!$E$2:$E$1045), 0)), "no match"))</f>
        <v/>
      </c>
    </row>
    <row r="1069" spans="1:21" x14ac:dyDescent="0.25">
      <c r="A1069" s="6" t="str">
        <f t="shared" si="186"/>
        <v/>
      </c>
      <c r="B1069" s="272"/>
      <c r="F1069" s="7" t="str">
        <f t="shared" si="189"/>
        <v/>
      </c>
      <c r="G1069" s="21" t="str">
        <f>IF(ISBLANK(C1069),"",_xlfn.XLOOKUP(_xlfn.XLOOKUP(VALUE(LEFT(C1069,4)),Souches!$B$2:$B$15000,Souches!$E$2:$E$15000),Varietes!$B$2:$B$500,Varietes!$C$2:$C$500))</f>
        <v/>
      </c>
      <c r="H1069" s="19" t="str">
        <f>IF(ISBLANK(C1069),"",_xlfn.XLOOKUP(VALUE(LEFT(C1069,4)),Souches!$B$2:$B$15000,Souches!$D$2:$D$15000))</f>
        <v/>
      </c>
      <c r="I1069" s="10" t="str">
        <f t="shared" si="187"/>
        <v/>
      </c>
      <c r="J1069" s="19" t="str">
        <f>IF(I1069="","",INT(('ObjProd (2)'!$C$25-I1069)/7 * (ABS('ObjProd (2)'!$C$25-I1069)&gt;=7)))</f>
        <v/>
      </c>
      <c r="K1069" s="10" t="str">
        <f>IF(I1069="","",
IF(AND(DATEDIF(I1069,'ObjProd (2)'!$C$25,"y")=0,DATEDIF(I1069,'ObjProd (2)'!$C$25,"ym")=0,
   INT(('ObjProd (2)'!$C$25-EDATE(I1069,DATEDIF(I1069,'ObjProd (2)'!$C$25,"y")*12+DATEDIF(I1069,'ObjProd (2)'!$C$25,"ym")))/7)=0),
   "&lt; 1 sem.",
   IF(DATEDIF(I1069,'ObjProd (2)'!$C$25,"y")&gt;0,DATEDIF(I1069,'ObjProd (2)'!$C$25,"y") &amp; " " &amp; IF(DATEDIF(I1069,'ObjProd (2)'!$C$25,"y")=1,"an ","ans "),"") &amp;
   IF(DATEDIF(I1069,'ObjProd (2)'!$C$25,"ym")&gt;0,DATEDIF(I1069,'ObjProd (2)'!$C$25,"ym") &amp; " mois ", "") &amp;
   IF(INT(('ObjProd (2)'!$C$25-EDATE(I1069,DATEDIF(I1069,'ObjProd (2)'!$C$25,"y")*12+DATEDIF(I1069,'ObjProd (2)'!$C$25,"ym")))/7)&gt;0,
      INT(('ObjProd (2)'!$C$25-EDATE(I1069,DATEDIF(I1069,'ObjProd (2)'!$C$25,"y")*12+DATEDIF(I1069,'ObjProd (2)'!$C$25,"ym")))/7) &amp; " sem.",
      "")
)
)</f>
        <v/>
      </c>
      <c r="L1069" s="11" t="str">
        <f t="shared" si="188"/>
        <v/>
      </c>
      <c r="M1069" s="9" t="str">
        <f t="shared" si="184"/>
        <v/>
      </c>
      <c r="N1069" s="9" t="str" cm="1">
        <f t="array" aca="1" ref="N1069" ca="1">LEFT(L1069, IF(ISNUMBER(SUBSTITUTE(_xludf.MID(L1069, 2, 1), ".", ",")), 1, 2))</f>
        <v/>
      </c>
      <c r="O1069" s="19" t="str">
        <f t="shared" ca="1" si="190"/>
        <v/>
      </c>
      <c r="P1069" s="9" t="str">
        <f t="shared" ca="1" si="191"/>
        <v/>
      </c>
      <c r="Q1069" s="9" t="str">
        <f t="shared" ca="1" si="192"/>
        <v/>
      </c>
      <c r="R1069" s="9" t="str">
        <f t="shared" si="185"/>
        <v/>
      </c>
      <c r="S1069" t="str" cm="1">
        <f t="array" ref="S1069">IF(ISBLANK(C1069),"",IFERROR(INDEX(ListeSeries!$A$2:$A$1045, MATCH(1, (DatasScan!G1069=ListeSeries!$B$2:$B$1045) * (DatasScan!H1069&gt;=ListeSeries!$D$2:$D$1045) * (DatasScan!H1069&lt;=ListeSeries!$E$2:$E$1045), 0)), "no match"))</f>
        <v/>
      </c>
      <c r="T1069" s="7" t="str" cm="1">
        <f t="array" ref="T1069">IF(ISBLANK(C1069),"",IFERROR(INDEX(ListeSeries!$C$2:$C$1045, MATCH(1, (DatasScan!G1069=ListeSeries!$B$2:$B$1045) * (DatasScan!H1069&gt;=ListeSeries!$D$2:$D$1045) * (DatasScan!H1069&lt;=ListeSeries!$E$2:$E$1045), 0)), "no match"))</f>
        <v/>
      </c>
      <c r="U1069" s="11" t="str" cm="1">
        <f t="array" ref="U1069">IF(ISBLANK(C1069),"",IFERROR(INDEX(ListeSeries!$F$2:$F$1045, MATCH(1, (DatasScan!G1069=ListeSeries!$B$2:$B$1045) * (DatasScan!H1069&gt;=ListeSeries!$D$2:$D$1045) * (DatasScan!H1069&lt;=ListeSeries!$E$2:$E$1045), 0)), "no match"))</f>
        <v/>
      </c>
    </row>
    <row r="1070" spans="1:21" x14ac:dyDescent="0.25">
      <c r="A1070" s="6" t="str">
        <f t="shared" si="186"/>
        <v/>
      </c>
      <c r="B1070" s="272"/>
      <c r="F1070" s="7" t="str">
        <f t="shared" si="189"/>
        <v/>
      </c>
      <c r="G1070" s="21" t="str">
        <f>IF(ISBLANK(C1070),"",_xlfn.XLOOKUP(_xlfn.XLOOKUP(VALUE(LEFT(C1070,4)),Souches!$B$2:$B$15000,Souches!$E$2:$E$15000),Varietes!$B$2:$B$500,Varietes!$C$2:$C$500))</f>
        <v/>
      </c>
      <c r="H1070" s="19" t="str">
        <f>IF(ISBLANK(C1070),"",_xlfn.XLOOKUP(VALUE(LEFT(C1070,4)),Souches!$B$2:$B$15000,Souches!$D$2:$D$15000))</f>
        <v/>
      </c>
      <c r="I1070" s="10" t="str">
        <f t="shared" si="187"/>
        <v/>
      </c>
      <c r="J1070" s="19" t="str">
        <f>IF(I1070="","",INT(('ObjProd (2)'!$C$25-I1070)/7 * (ABS('ObjProd (2)'!$C$25-I1070)&gt;=7)))</f>
        <v/>
      </c>
      <c r="K1070" s="10" t="str">
        <f>IF(I1070="","",
IF(AND(DATEDIF(I1070,'ObjProd (2)'!$C$25,"y")=0,DATEDIF(I1070,'ObjProd (2)'!$C$25,"ym")=0,
   INT(('ObjProd (2)'!$C$25-EDATE(I1070,DATEDIF(I1070,'ObjProd (2)'!$C$25,"y")*12+DATEDIF(I1070,'ObjProd (2)'!$C$25,"ym")))/7)=0),
   "&lt; 1 sem.",
   IF(DATEDIF(I1070,'ObjProd (2)'!$C$25,"y")&gt;0,DATEDIF(I1070,'ObjProd (2)'!$C$25,"y") &amp; " " &amp; IF(DATEDIF(I1070,'ObjProd (2)'!$C$25,"y")=1,"an ","ans "),"") &amp;
   IF(DATEDIF(I1070,'ObjProd (2)'!$C$25,"ym")&gt;0,DATEDIF(I1070,'ObjProd (2)'!$C$25,"ym") &amp; " mois ", "") &amp;
   IF(INT(('ObjProd (2)'!$C$25-EDATE(I1070,DATEDIF(I1070,'ObjProd (2)'!$C$25,"y")*12+DATEDIF(I1070,'ObjProd (2)'!$C$25,"ym")))/7)&gt;0,
      INT(('ObjProd (2)'!$C$25-EDATE(I1070,DATEDIF(I1070,'ObjProd (2)'!$C$25,"y")*12+DATEDIF(I1070,'ObjProd (2)'!$C$25,"ym")))/7) &amp; " sem.",
      "")
)
)</f>
        <v/>
      </c>
      <c r="L1070" s="11" t="str">
        <f t="shared" si="188"/>
        <v/>
      </c>
      <c r="M1070" s="9" t="str">
        <f t="shared" si="184"/>
        <v/>
      </c>
      <c r="N1070" s="9" t="str" cm="1">
        <f t="array" aca="1" ref="N1070" ca="1">LEFT(L1070, IF(ISNUMBER(SUBSTITUTE(_xludf.MID(L1070, 2, 1), ".", ",")), 1, 2))</f>
        <v/>
      </c>
      <c r="O1070" s="19" t="str">
        <f t="shared" ca="1" si="190"/>
        <v/>
      </c>
      <c r="P1070" s="9" t="str">
        <f t="shared" ca="1" si="191"/>
        <v/>
      </c>
      <c r="Q1070" s="9" t="str">
        <f t="shared" ca="1" si="192"/>
        <v/>
      </c>
      <c r="R1070" s="9" t="str">
        <f t="shared" si="185"/>
        <v/>
      </c>
      <c r="S1070" t="str" cm="1">
        <f t="array" ref="S1070">IF(ISBLANK(C1070),"",IFERROR(INDEX(ListeSeries!$A$2:$A$1045, MATCH(1, (DatasScan!G1070=ListeSeries!$B$2:$B$1045) * (DatasScan!H1070&gt;=ListeSeries!$D$2:$D$1045) * (DatasScan!H1070&lt;=ListeSeries!$E$2:$E$1045), 0)), "no match"))</f>
        <v/>
      </c>
      <c r="T1070" s="7" t="str" cm="1">
        <f t="array" ref="T1070">IF(ISBLANK(C1070),"",IFERROR(INDEX(ListeSeries!$C$2:$C$1045, MATCH(1, (DatasScan!G1070=ListeSeries!$B$2:$B$1045) * (DatasScan!H1070&gt;=ListeSeries!$D$2:$D$1045) * (DatasScan!H1070&lt;=ListeSeries!$E$2:$E$1045), 0)), "no match"))</f>
        <v/>
      </c>
      <c r="U1070" s="11" t="str" cm="1">
        <f t="array" ref="U1070">IF(ISBLANK(C1070),"",IFERROR(INDEX(ListeSeries!$F$2:$F$1045, MATCH(1, (DatasScan!G1070=ListeSeries!$B$2:$B$1045) * (DatasScan!H1070&gt;=ListeSeries!$D$2:$D$1045) * (DatasScan!H1070&lt;=ListeSeries!$E$2:$E$1045), 0)), "no match"))</f>
        <v/>
      </c>
    </row>
    <row r="1071" spans="1:21" x14ac:dyDescent="0.25">
      <c r="A1071" s="6" t="str">
        <f t="shared" si="186"/>
        <v/>
      </c>
      <c r="B1071" s="272"/>
      <c r="F1071" s="7" t="str">
        <f t="shared" si="189"/>
        <v/>
      </c>
      <c r="G1071" s="21" t="str">
        <f>IF(ISBLANK(C1071),"",_xlfn.XLOOKUP(_xlfn.XLOOKUP(VALUE(LEFT(C1071,4)),Souches!$B$2:$B$15000,Souches!$E$2:$E$15000),Varietes!$B$2:$B$500,Varietes!$C$2:$C$500))</f>
        <v/>
      </c>
      <c r="H1071" s="19" t="str">
        <f>IF(ISBLANK(C1071),"",_xlfn.XLOOKUP(VALUE(LEFT(C1071,4)),Souches!$B$2:$B$15000,Souches!$D$2:$D$15000))</f>
        <v/>
      </c>
      <c r="I1071" s="10" t="str">
        <f t="shared" si="187"/>
        <v/>
      </c>
      <c r="J1071" s="19" t="str">
        <f>IF(I1071="","",INT(('ObjProd (2)'!$C$25-I1071)/7 * (ABS('ObjProd (2)'!$C$25-I1071)&gt;=7)))</f>
        <v/>
      </c>
      <c r="K1071" s="10" t="str">
        <f>IF(I1071="","",
IF(AND(DATEDIF(I1071,'ObjProd (2)'!$C$25,"y")=0,DATEDIF(I1071,'ObjProd (2)'!$C$25,"ym")=0,
   INT(('ObjProd (2)'!$C$25-EDATE(I1071,DATEDIF(I1071,'ObjProd (2)'!$C$25,"y")*12+DATEDIF(I1071,'ObjProd (2)'!$C$25,"ym")))/7)=0),
   "&lt; 1 sem.",
   IF(DATEDIF(I1071,'ObjProd (2)'!$C$25,"y")&gt;0,DATEDIF(I1071,'ObjProd (2)'!$C$25,"y") &amp; " " &amp; IF(DATEDIF(I1071,'ObjProd (2)'!$C$25,"y")=1,"an ","ans "),"") &amp;
   IF(DATEDIF(I1071,'ObjProd (2)'!$C$25,"ym")&gt;0,DATEDIF(I1071,'ObjProd (2)'!$C$25,"ym") &amp; " mois ", "") &amp;
   IF(INT(('ObjProd (2)'!$C$25-EDATE(I1071,DATEDIF(I1071,'ObjProd (2)'!$C$25,"y")*12+DATEDIF(I1071,'ObjProd (2)'!$C$25,"ym")))/7)&gt;0,
      INT(('ObjProd (2)'!$C$25-EDATE(I1071,DATEDIF(I1071,'ObjProd (2)'!$C$25,"y")*12+DATEDIF(I1071,'ObjProd (2)'!$C$25,"ym")))/7) &amp; " sem.",
      "")
)
)</f>
        <v/>
      </c>
      <c r="L1071" s="11" t="str">
        <f t="shared" si="188"/>
        <v/>
      </c>
      <c r="M1071" s="9" t="str">
        <f t="shared" si="184"/>
        <v/>
      </c>
      <c r="N1071" s="9" t="str" cm="1">
        <f t="array" aca="1" ref="N1071" ca="1">LEFT(L1071, IF(ISNUMBER(SUBSTITUTE(_xludf.MID(L1071, 2, 1), ".", ",")), 1, 2))</f>
        <v/>
      </c>
      <c r="O1071" s="19" t="str">
        <f t="shared" ca="1" si="190"/>
        <v/>
      </c>
      <c r="P1071" s="9" t="str">
        <f t="shared" ca="1" si="191"/>
        <v/>
      </c>
      <c r="Q1071" s="9" t="str">
        <f t="shared" ca="1" si="192"/>
        <v/>
      </c>
      <c r="R1071" s="9" t="str">
        <f t="shared" si="185"/>
        <v/>
      </c>
      <c r="S1071" t="str" cm="1">
        <f t="array" ref="S1071">IF(ISBLANK(C1071),"",IFERROR(INDEX(ListeSeries!$A$2:$A$1045, MATCH(1, (DatasScan!G1071=ListeSeries!$B$2:$B$1045) * (DatasScan!H1071&gt;=ListeSeries!$D$2:$D$1045) * (DatasScan!H1071&lt;=ListeSeries!$E$2:$E$1045), 0)), "no match"))</f>
        <v/>
      </c>
      <c r="T1071" s="7" t="str" cm="1">
        <f t="array" ref="T1071">IF(ISBLANK(C1071),"",IFERROR(INDEX(ListeSeries!$C$2:$C$1045, MATCH(1, (DatasScan!G1071=ListeSeries!$B$2:$B$1045) * (DatasScan!H1071&gt;=ListeSeries!$D$2:$D$1045) * (DatasScan!H1071&lt;=ListeSeries!$E$2:$E$1045), 0)), "no match"))</f>
        <v/>
      </c>
      <c r="U1071" s="11" t="str" cm="1">
        <f t="array" ref="U1071">IF(ISBLANK(C1071),"",IFERROR(INDEX(ListeSeries!$F$2:$F$1045, MATCH(1, (DatasScan!G1071=ListeSeries!$B$2:$B$1045) * (DatasScan!H1071&gt;=ListeSeries!$D$2:$D$1045) * (DatasScan!H1071&lt;=ListeSeries!$E$2:$E$1045), 0)), "no match"))</f>
        <v/>
      </c>
    </row>
    <row r="1072" spans="1:21" x14ac:dyDescent="0.25">
      <c r="A1072" s="6" t="str">
        <f t="shared" si="186"/>
        <v/>
      </c>
      <c r="B1072" s="272"/>
      <c r="F1072" s="7" t="str">
        <f t="shared" si="189"/>
        <v/>
      </c>
      <c r="G1072" s="21" t="str">
        <f>IF(ISBLANK(C1072),"",_xlfn.XLOOKUP(_xlfn.XLOOKUP(VALUE(LEFT(C1072,4)),Souches!$B$2:$B$15000,Souches!$E$2:$E$15000),Varietes!$B$2:$B$500,Varietes!$C$2:$C$500))</f>
        <v/>
      </c>
      <c r="H1072" s="19" t="str">
        <f>IF(ISBLANK(C1072),"",_xlfn.XLOOKUP(VALUE(LEFT(C1072,4)),Souches!$B$2:$B$15000,Souches!$D$2:$D$15000))</f>
        <v/>
      </c>
      <c r="I1072" s="10" t="str">
        <f t="shared" si="187"/>
        <v/>
      </c>
      <c r="J1072" s="19" t="str">
        <f>IF(I1072="","",INT(('ObjProd (2)'!$C$25-I1072)/7 * (ABS('ObjProd (2)'!$C$25-I1072)&gt;=7)))</f>
        <v/>
      </c>
      <c r="K1072" s="10" t="str">
        <f>IF(I1072="","",
IF(AND(DATEDIF(I1072,'ObjProd (2)'!$C$25,"y")=0,DATEDIF(I1072,'ObjProd (2)'!$C$25,"ym")=0,
   INT(('ObjProd (2)'!$C$25-EDATE(I1072,DATEDIF(I1072,'ObjProd (2)'!$C$25,"y")*12+DATEDIF(I1072,'ObjProd (2)'!$C$25,"ym")))/7)=0),
   "&lt; 1 sem.",
   IF(DATEDIF(I1072,'ObjProd (2)'!$C$25,"y")&gt;0,DATEDIF(I1072,'ObjProd (2)'!$C$25,"y") &amp; " " &amp; IF(DATEDIF(I1072,'ObjProd (2)'!$C$25,"y")=1,"an ","ans "),"") &amp;
   IF(DATEDIF(I1072,'ObjProd (2)'!$C$25,"ym")&gt;0,DATEDIF(I1072,'ObjProd (2)'!$C$25,"ym") &amp; " mois ", "") &amp;
   IF(INT(('ObjProd (2)'!$C$25-EDATE(I1072,DATEDIF(I1072,'ObjProd (2)'!$C$25,"y")*12+DATEDIF(I1072,'ObjProd (2)'!$C$25,"ym")))/7)&gt;0,
      INT(('ObjProd (2)'!$C$25-EDATE(I1072,DATEDIF(I1072,'ObjProd (2)'!$C$25,"y")*12+DATEDIF(I1072,'ObjProd (2)'!$C$25,"ym")))/7) &amp; " sem.",
      "")
)
)</f>
        <v/>
      </c>
      <c r="L1072" s="11" t="str">
        <f t="shared" si="188"/>
        <v/>
      </c>
      <c r="M1072" s="9" t="str">
        <f t="shared" si="184"/>
        <v/>
      </c>
      <c r="N1072" s="9" t="str" cm="1">
        <f t="array" aca="1" ref="N1072" ca="1">LEFT(L1072, IF(ISNUMBER(SUBSTITUTE(_xludf.MID(L1072, 2, 1), ".", ",")), 1, 2))</f>
        <v/>
      </c>
      <c r="O1072" s="19" t="str">
        <f t="shared" ca="1" si="190"/>
        <v/>
      </c>
      <c r="P1072" s="9" t="str">
        <f t="shared" ca="1" si="191"/>
        <v/>
      </c>
      <c r="Q1072" s="9" t="str">
        <f t="shared" ca="1" si="192"/>
        <v/>
      </c>
      <c r="R1072" s="9" t="str">
        <f t="shared" si="185"/>
        <v/>
      </c>
      <c r="S1072" t="str" cm="1">
        <f t="array" ref="S1072">IF(ISBLANK(C1072),"",IFERROR(INDEX(ListeSeries!$A$2:$A$1045, MATCH(1, (DatasScan!G1072=ListeSeries!$B$2:$B$1045) * (DatasScan!H1072&gt;=ListeSeries!$D$2:$D$1045) * (DatasScan!H1072&lt;=ListeSeries!$E$2:$E$1045), 0)), "no match"))</f>
        <v/>
      </c>
      <c r="T1072" s="7" t="str" cm="1">
        <f t="array" ref="T1072">IF(ISBLANK(C1072),"",IFERROR(INDEX(ListeSeries!$C$2:$C$1045, MATCH(1, (DatasScan!G1072=ListeSeries!$B$2:$B$1045) * (DatasScan!H1072&gt;=ListeSeries!$D$2:$D$1045) * (DatasScan!H1072&lt;=ListeSeries!$E$2:$E$1045), 0)), "no match"))</f>
        <v/>
      </c>
      <c r="U1072" s="11" t="str" cm="1">
        <f t="array" ref="U1072">IF(ISBLANK(C1072),"",IFERROR(INDEX(ListeSeries!$F$2:$F$1045, MATCH(1, (DatasScan!G1072=ListeSeries!$B$2:$B$1045) * (DatasScan!H1072&gt;=ListeSeries!$D$2:$D$1045) * (DatasScan!H1072&lt;=ListeSeries!$E$2:$E$1045), 0)), "no match"))</f>
        <v/>
      </c>
    </row>
    <row r="1073" spans="1:21" x14ac:dyDescent="0.25">
      <c r="A1073" s="6" t="str">
        <f t="shared" si="186"/>
        <v/>
      </c>
      <c r="B1073" s="272"/>
      <c r="F1073" s="7" t="str">
        <f t="shared" si="189"/>
        <v/>
      </c>
      <c r="G1073" s="21" t="str">
        <f>IF(ISBLANK(C1073),"",_xlfn.XLOOKUP(_xlfn.XLOOKUP(VALUE(LEFT(C1073,4)),Souches!$B$2:$B$15000,Souches!$E$2:$E$15000),Varietes!$B$2:$B$500,Varietes!$C$2:$C$500))</f>
        <v/>
      </c>
      <c r="H1073" s="19" t="str">
        <f>IF(ISBLANK(C1073),"",_xlfn.XLOOKUP(VALUE(LEFT(C1073,4)),Souches!$B$2:$B$15000,Souches!$D$2:$D$15000))</f>
        <v/>
      </c>
      <c r="I1073" s="10" t="str">
        <f t="shared" si="187"/>
        <v/>
      </c>
      <c r="J1073" s="19" t="str">
        <f>IF(I1073="","",INT(('ObjProd (2)'!$C$25-I1073)/7 * (ABS('ObjProd (2)'!$C$25-I1073)&gt;=7)))</f>
        <v/>
      </c>
      <c r="K1073" s="10" t="str">
        <f>IF(I1073="","",
IF(AND(DATEDIF(I1073,'ObjProd (2)'!$C$25,"y")=0,DATEDIF(I1073,'ObjProd (2)'!$C$25,"ym")=0,
   INT(('ObjProd (2)'!$C$25-EDATE(I1073,DATEDIF(I1073,'ObjProd (2)'!$C$25,"y")*12+DATEDIF(I1073,'ObjProd (2)'!$C$25,"ym")))/7)=0),
   "&lt; 1 sem.",
   IF(DATEDIF(I1073,'ObjProd (2)'!$C$25,"y")&gt;0,DATEDIF(I1073,'ObjProd (2)'!$C$25,"y") &amp; " " &amp; IF(DATEDIF(I1073,'ObjProd (2)'!$C$25,"y")=1,"an ","ans "),"") &amp;
   IF(DATEDIF(I1073,'ObjProd (2)'!$C$25,"ym")&gt;0,DATEDIF(I1073,'ObjProd (2)'!$C$25,"ym") &amp; " mois ", "") &amp;
   IF(INT(('ObjProd (2)'!$C$25-EDATE(I1073,DATEDIF(I1073,'ObjProd (2)'!$C$25,"y")*12+DATEDIF(I1073,'ObjProd (2)'!$C$25,"ym")))/7)&gt;0,
      INT(('ObjProd (2)'!$C$25-EDATE(I1073,DATEDIF(I1073,'ObjProd (2)'!$C$25,"y")*12+DATEDIF(I1073,'ObjProd (2)'!$C$25,"ym")))/7) &amp; " sem.",
      "")
)
)</f>
        <v/>
      </c>
      <c r="L1073" s="11" t="str">
        <f t="shared" si="188"/>
        <v/>
      </c>
      <c r="M1073" s="9" t="str">
        <f t="shared" si="184"/>
        <v/>
      </c>
      <c r="N1073" s="9" t="str" cm="1">
        <f t="array" aca="1" ref="N1073" ca="1">LEFT(L1073, IF(ISNUMBER(SUBSTITUTE(_xludf.MID(L1073, 2, 1), ".", ",")), 1, 2))</f>
        <v/>
      </c>
      <c r="O1073" s="19" t="str">
        <f t="shared" ca="1" si="190"/>
        <v/>
      </c>
      <c r="P1073" s="9" t="str">
        <f t="shared" ca="1" si="191"/>
        <v/>
      </c>
      <c r="Q1073" s="9" t="str">
        <f t="shared" ca="1" si="192"/>
        <v/>
      </c>
      <c r="R1073" s="9" t="str">
        <f t="shared" si="185"/>
        <v/>
      </c>
      <c r="S1073" t="str" cm="1">
        <f t="array" ref="S1073">IF(ISBLANK(C1073),"",IFERROR(INDEX(ListeSeries!$A$2:$A$1045, MATCH(1, (DatasScan!G1073=ListeSeries!$B$2:$B$1045) * (DatasScan!H1073&gt;=ListeSeries!$D$2:$D$1045) * (DatasScan!H1073&lt;=ListeSeries!$E$2:$E$1045), 0)), "no match"))</f>
        <v/>
      </c>
      <c r="T1073" s="7" t="str" cm="1">
        <f t="array" ref="T1073">IF(ISBLANK(C1073),"",IFERROR(INDEX(ListeSeries!$C$2:$C$1045, MATCH(1, (DatasScan!G1073=ListeSeries!$B$2:$B$1045) * (DatasScan!H1073&gt;=ListeSeries!$D$2:$D$1045) * (DatasScan!H1073&lt;=ListeSeries!$E$2:$E$1045), 0)), "no match"))</f>
        <v/>
      </c>
      <c r="U1073" s="11" t="str" cm="1">
        <f t="array" ref="U1073">IF(ISBLANK(C1073),"",IFERROR(INDEX(ListeSeries!$F$2:$F$1045, MATCH(1, (DatasScan!G1073=ListeSeries!$B$2:$B$1045) * (DatasScan!H1073&gt;=ListeSeries!$D$2:$D$1045) * (DatasScan!H1073&lt;=ListeSeries!$E$2:$E$1045), 0)), "no match"))</f>
        <v/>
      </c>
    </row>
    <row r="1074" spans="1:21" x14ac:dyDescent="0.25">
      <c r="A1074" s="6" t="str">
        <f t="shared" si="186"/>
        <v/>
      </c>
      <c r="B1074" s="272"/>
      <c r="F1074" s="7" t="str">
        <f t="shared" si="189"/>
        <v/>
      </c>
      <c r="G1074" s="21" t="str">
        <f>IF(ISBLANK(C1074),"",_xlfn.XLOOKUP(_xlfn.XLOOKUP(VALUE(LEFT(C1074,4)),Souches!$B$2:$B$15000,Souches!$E$2:$E$15000),Varietes!$B$2:$B$500,Varietes!$C$2:$C$500))</f>
        <v/>
      </c>
      <c r="H1074" s="19" t="str">
        <f>IF(ISBLANK(C1074),"",_xlfn.XLOOKUP(VALUE(LEFT(C1074,4)),Souches!$B$2:$B$15000,Souches!$D$2:$D$15000))</f>
        <v/>
      </c>
      <c r="I1074" s="10" t="str">
        <f t="shared" si="187"/>
        <v/>
      </c>
      <c r="J1074" s="19" t="str">
        <f>IF(I1074="","",INT(('ObjProd (2)'!$C$25-I1074)/7 * (ABS('ObjProd (2)'!$C$25-I1074)&gt;=7)))</f>
        <v/>
      </c>
      <c r="K1074" s="10" t="str">
        <f>IF(I1074="","",
IF(AND(DATEDIF(I1074,'ObjProd (2)'!$C$25,"y")=0,DATEDIF(I1074,'ObjProd (2)'!$C$25,"ym")=0,
   INT(('ObjProd (2)'!$C$25-EDATE(I1074,DATEDIF(I1074,'ObjProd (2)'!$C$25,"y")*12+DATEDIF(I1074,'ObjProd (2)'!$C$25,"ym")))/7)=0),
   "&lt; 1 sem.",
   IF(DATEDIF(I1074,'ObjProd (2)'!$C$25,"y")&gt;0,DATEDIF(I1074,'ObjProd (2)'!$C$25,"y") &amp; " " &amp; IF(DATEDIF(I1074,'ObjProd (2)'!$C$25,"y")=1,"an ","ans "),"") &amp;
   IF(DATEDIF(I1074,'ObjProd (2)'!$C$25,"ym")&gt;0,DATEDIF(I1074,'ObjProd (2)'!$C$25,"ym") &amp; " mois ", "") &amp;
   IF(INT(('ObjProd (2)'!$C$25-EDATE(I1074,DATEDIF(I1074,'ObjProd (2)'!$C$25,"y")*12+DATEDIF(I1074,'ObjProd (2)'!$C$25,"ym")))/7)&gt;0,
      INT(('ObjProd (2)'!$C$25-EDATE(I1074,DATEDIF(I1074,'ObjProd (2)'!$C$25,"y")*12+DATEDIF(I1074,'ObjProd (2)'!$C$25,"ym")))/7) &amp; " sem.",
      "")
)
)</f>
        <v/>
      </c>
      <c r="L1074" s="11" t="str">
        <f t="shared" si="188"/>
        <v/>
      </c>
      <c r="M1074" s="9" t="str">
        <f t="shared" si="184"/>
        <v/>
      </c>
      <c r="N1074" s="9" t="str" cm="1">
        <f t="array" aca="1" ref="N1074" ca="1">LEFT(L1074, IF(ISNUMBER(SUBSTITUTE(_xludf.MID(L1074, 2, 1), ".", ",")), 1, 2))</f>
        <v/>
      </c>
      <c r="O1074" s="19" t="str">
        <f t="shared" ca="1" si="190"/>
        <v/>
      </c>
      <c r="P1074" s="9" t="str">
        <f t="shared" ca="1" si="191"/>
        <v/>
      </c>
      <c r="Q1074" s="9" t="str">
        <f t="shared" ca="1" si="192"/>
        <v/>
      </c>
      <c r="R1074" s="9" t="str">
        <f t="shared" si="185"/>
        <v/>
      </c>
      <c r="S1074" t="str" cm="1">
        <f t="array" ref="S1074">IF(ISBLANK(C1074),"",IFERROR(INDEX(ListeSeries!$A$2:$A$1045, MATCH(1, (DatasScan!G1074=ListeSeries!$B$2:$B$1045) * (DatasScan!H1074&gt;=ListeSeries!$D$2:$D$1045) * (DatasScan!H1074&lt;=ListeSeries!$E$2:$E$1045), 0)), "no match"))</f>
        <v/>
      </c>
      <c r="T1074" s="7" t="str" cm="1">
        <f t="array" ref="T1074">IF(ISBLANK(C1074),"",IFERROR(INDEX(ListeSeries!$C$2:$C$1045, MATCH(1, (DatasScan!G1074=ListeSeries!$B$2:$B$1045) * (DatasScan!H1074&gt;=ListeSeries!$D$2:$D$1045) * (DatasScan!H1074&lt;=ListeSeries!$E$2:$E$1045), 0)), "no match"))</f>
        <v/>
      </c>
      <c r="U1074" s="11" t="str" cm="1">
        <f t="array" ref="U1074">IF(ISBLANK(C1074),"",IFERROR(INDEX(ListeSeries!$F$2:$F$1045, MATCH(1, (DatasScan!G1074=ListeSeries!$B$2:$B$1045) * (DatasScan!H1074&gt;=ListeSeries!$D$2:$D$1045) * (DatasScan!H1074&lt;=ListeSeries!$E$2:$E$1045), 0)), "no match"))</f>
        <v/>
      </c>
    </row>
    <row r="1075" spans="1:21" x14ac:dyDescent="0.25">
      <c r="A1075" s="6" t="str">
        <f t="shared" si="186"/>
        <v/>
      </c>
      <c r="B1075" s="272"/>
      <c r="F1075" s="7" t="str">
        <f t="shared" si="189"/>
        <v/>
      </c>
      <c r="G1075" s="21" t="str">
        <f>IF(ISBLANK(C1075),"",_xlfn.XLOOKUP(_xlfn.XLOOKUP(VALUE(LEFT(C1075,4)),Souches!$B$2:$B$15000,Souches!$E$2:$E$15000),Varietes!$B$2:$B$500,Varietes!$C$2:$C$500))</f>
        <v/>
      </c>
      <c r="H1075" s="19" t="str">
        <f>IF(ISBLANK(C1075),"",_xlfn.XLOOKUP(VALUE(LEFT(C1075,4)),Souches!$B$2:$B$15000,Souches!$D$2:$D$15000))</f>
        <v/>
      </c>
      <c r="I1075" s="10" t="str">
        <f t="shared" si="187"/>
        <v/>
      </c>
      <c r="J1075" s="19" t="str">
        <f>IF(I1075="","",INT(('ObjProd (2)'!$C$25-I1075)/7 * (ABS('ObjProd (2)'!$C$25-I1075)&gt;=7)))</f>
        <v/>
      </c>
      <c r="K1075" s="10" t="str">
        <f>IF(I1075="","",
IF(AND(DATEDIF(I1075,'ObjProd (2)'!$C$25,"y")=0,DATEDIF(I1075,'ObjProd (2)'!$C$25,"ym")=0,
   INT(('ObjProd (2)'!$C$25-EDATE(I1075,DATEDIF(I1075,'ObjProd (2)'!$C$25,"y")*12+DATEDIF(I1075,'ObjProd (2)'!$C$25,"ym")))/7)=0),
   "&lt; 1 sem.",
   IF(DATEDIF(I1075,'ObjProd (2)'!$C$25,"y")&gt;0,DATEDIF(I1075,'ObjProd (2)'!$C$25,"y") &amp; " " &amp; IF(DATEDIF(I1075,'ObjProd (2)'!$C$25,"y")=1,"an ","ans "),"") &amp;
   IF(DATEDIF(I1075,'ObjProd (2)'!$C$25,"ym")&gt;0,DATEDIF(I1075,'ObjProd (2)'!$C$25,"ym") &amp; " mois ", "") &amp;
   IF(INT(('ObjProd (2)'!$C$25-EDATE(I1075,DATEDIF(I1075,'ObjProd (2)'!$C$25,"y")*12+DATEDIF(I1075,'ObjProd (2)'!$C$25,"ym")))/7)&gt;0,
      INT(('ObjProd (2)'!$C$25-EDATE(I1075,DATEDIF(I1075,'ObjProd (2)'!$C$25,"y")*12+DATEDIF(I1075,'ObjProd (2)'!$C$25,"ym")))/7) &amp; " sem.",
      "")
)
)</f>
        <v/>
      </c>
      <c r="L1075" s="11" t="str">
        <f t="shared" si="188"/>
        <v/>
      </c>
      <c r="M1075" s="9" t="str">
        <f t="shared" si="184"/>
        <v/>
      </c>
      <c r="N1075" s="9" t="str" cm="1">
        <f t="array" aca="1" ref="N1075" ca="1">LEFT(L1075, IF(ISNUMBER(SUBSTITUTE(_xludf.MID(L1075, 2, 1), ".", ",")), 1, 2))</f>
        <v/>
      </c>
      <c r="O1075" s="19" t="str">
        <f t="shared" ca="1" si="190"/>
        <v/>
      </c>
      <c r="P1075" s="9" t="str">
        <f t="shared" ca="1" si="191"/>
        <v/>
      </c>
      <c r="Q1075" s="9" t="str">
        <f t="shared" ca="1" si="192"/>
        <v/>
      </c>
      <c r="R1075" s="9" t="str">
        <f t="shared" si="185"/>
        <v/>
      </c>
      <c r="S1075" t="str" cm="1">
        <f t="array" ref="S1075">IF(ISBLANK(C1075),"",IFERROR(INDEX(ListeSeries!$A$2:$A$1045, MATCH(1, (DatasScan!G1075=ListeSeries!$B$2:$B$1045) * (DatasScan!H1075&gt;=ListeSeries!$D$2:$D$1045) * (DatasScan!H1075&lt;=ListeSeries!$E$2:$E$1045), 0)), "no match"))</f>
        <v/>
      </c>
      <c r="T1075" s="7" t="str" cm="1">
        <f t="array" ref="T1075">IF(ISBLANK(C1075),"",IFERROR(INDEX(ListeSeries!$C$2:$C$1045, MATCH(1, (DatasScan!G1075=ListeSeries!$B$2:$B$1045) * (DatasScan!H1075&gt;=ListeSeries!$D$2:$D$1045) * (DatasScan!H1075&lt;=ListeSeries!$E$2:$E$1045), 0)), "no match"))</f>
        <v/>
      </c>
      <c r="U1075" s="11" t="str" cm="1">
        <f t="array" ref="U1075">IF(ISBLANK(C1075),"",IFERROR(INDEX(ListeSeries!$F$2:$F$1045, MATCH(1, (DatasScan!G1075=ListeSeries!$B$2:$B$1045) * (DatasScan!H1075&gt;=ListeSeries!$D$2:$D$1045) * (DatasScan!H1075&lt;=ListeSeries!$E$2:$E$1045), 0)), "no match"))</f>
        <v/>
      </c>
    </row>
    <row r="1076" spans="1:21" x14ac:dyDescent="0.25">
      <c r="A1076" s="6" t="str">
        <f t="shared" si="186"/>
        <v/>
      </c>
      <c r="B1076" s="272"/>
      <c r="F1076" s="7" t="str">
        <f t="shared" si="189"/>
        <v/>
      </c>
      <c r="G1076" s="21" t="str">
        <f>IF(ISBLANK(C1076),"",_xlfn.XLOOKUP(_xlfn.XLOOKUP(VALUE(LEFT(C1076,4)),Souches!$B$2:$B$15000,Souches!$E$2:$E$15000),Varietes!$B$2:$B$500,Varietes!$C$2:$C$500))</f>
        <v/>
      </c>
      <c r="H1076" s="19" t="str">
        <f>IF(ISBLANK(C1076),"",_xlfn.XLOOKUP(VALUE(LEFT(C1076,4)),Souches!$B$2:$B$15000,Souches!$D$2:$D$15000))</f>
        <v/>
      </c>
      <c r="I1076" s="10" t="str">
        <f t="shared" si="187"/>
        <v/>
      </c>
      <c r="J1076" s="19" t="str">
        <f>IF(I1076="","",INT(('ObjProd (2)'!$C$25-I1076)/7 * (ABS('ObjProd (2)'!$C$25-I1076)&gt;=7)))</f>
        <v/>
      </c>
      <c r="K1076" s="10" t="str">
        <f>IF(I1076="","",
IF(AND(DATEDIF(I1076,'ObjProd (2)'!$C$25,"y")=0,DATEDIF(I1076,'ObjProd (2)'!$C$25,"ym")=0,
   INT(('ObjProd (2)'!$C$25-EDATE(I1076,DATEDIF(I1076,'ObjProd (2)'!$C$25,"y")*12+DATEDIF(I1076,'ObjProd (2)'!$C$25,"ym")))/7)=0),
   "&lt; 1 sem.",
   IF(DATEDIF(I1076,'ObjProd (2)'!$C$25,"y")&gt;0,DATEDIF(I1076,'ObjProd (2)'!$C$25,"y") &amp; " " &amp; IF(DATEDIF(I1076,'ObjProd (2)'!$C$25,"y")=1,"an ","ans "),"") &amp;
   IF(DATEDIF(I1076,'ObjProd (2)'!$C$25,"ym")&gt;0,DATEDIF(I1076,'ObjProd (2)'!$C$25,"ym") &amp; " mois ", "") &amp;
   IF(INT(('ObjProd (2)'!$C$25-EDATE(I1076,DATEDIF(I1076,'ObjProd (2)'!$C$25,"y")*12+DATEDIF(I1076,'ObjProd (2)'!$C$25,"ym")))/7)&gt;0,
      INT(('ObjProd (2)'!$C$25-EDATE(I1076,DATEDIF(I1076,'ObjProd (2)'!$C$25,"y")*12+DATEDIF(I1076,'ObjProd (2)'!$C$25,"ym")))/7) &amp; " sem.",
      "")
)
)</f>
        <v/>
      </c>
      <c r="L1076" s="11" t="str">
        <f t="shared" si="188"/>
        <v/>
      </c>
      <c r="M1076" s="9" t="str">
        <f t="shared" si="184"/>
        <v/>
      </c>
      <c r="N1076" s="9" t="str" cm="1">
        <f t="array" aca="1" ref="N1076" ca="1">LEFT(L1076, IF(ISNUMBER(SUBSTITUTE(_xludf.MID(L1076, 2, 1), ".", ",")), 1, 2))</f>
        <v/>
      </c>
      <c r="O1076" s="19" t="str">
        <f t="shared" ca="1" si="190"/>
        <v/>
      </c>
      <c r="P1076" s="9" t="str">
        <f t="shared" ca="1" si="191"/>
        <v/>
      </c>
      <c r="Q1076" s="9" t="str">
        <f t="shared" ca="1" si="192"/>
        <v/>
      </c>
      <c r="R1076" s="9" t="str">
        <f t="shared" si="185"/>
        <v/>
      </c>
      <c r="S1076" t="str" cm="1">
        <f t="array" ref="S1076">IF(ISBLANK(C1076),"",IFERROR(INDEX(ListeSeries!$A$2:$A$1045, MATCH(1, (DatasScan!G1076=ListeSeries!$B$2:$B$1045) * (DatasScan!H1076&gt;=ListeSeries!$D$2:$D$1045) * (DatasScan!H1076&lt;=ListeSeries!$E$2:$E$1045), 0)), "no match"))</f>
        <v/>
      </c>
      <c r="T1076" s="7" t="str" cm="1">
        <f t="array" ref="T1076">IF(ISBLANK(C1076),"",IFERROR(INDEX(ListeSeries!$C$2:$C$1045, MATCH(1, (DatasScan!G1076=ListeSeries!$B$2:$B$1045) * (DatasScan!H1076&gt;=ListeSeries!$D$2:$D$1045) * (DatasScan!H1076&lt;=ListeSeries!$E$2:$E$1045), 0)), "no match"))</f>
        <v/>
      </c>
      <c r="U1076" s="11" t="str" cm="1">
        <f t="array" ref="U1076">IF(ISBLANK(C1076),"",IFERROR(INDEX(ListeSeries!$F$2:$F$1045, MATCH(1, (DatasScan!G1076=ListeSeries!$B$2:$B$1045) * (DatasScan!H1076&gt;=ListeSeries!$D$2:$D$1045) * (DatasScan!H1076&lt;=ListeSeries!$E$2:$E$1045), 0)), "no match"))</f>
        <v/>
      </c>
    </row>
    <row r="1077" spans="1:21" x14ac:dyDescent="0.25">
      <c r="A1077" s="6" t="str">
        <f t="shared" si="186"/>
        <v/>
      </c>
      <c r="B1077" s="272"/>
      <c r="F1077" s="7" t="str">
        <f t="shared" si="189"/>
        <v/>
      </c>
      <c r="G1077" s="21" t="str">
        <f>IF(ISBLANK(C1077),"",_xlfn.XLOOKUP(_xlfn.XLOOKUP(VALUE(LEFT(C1077,4)),Souches!$B$2:$B$15000,Souches!$E$2:$E$15000),Varietes!$B$2:$B$500,Varietes!$C$2:$C$500))</f>
        <v/>
      </c>
      <c r="H1077" s="19" t="str">
        <f>IF(ISBLANK(C1077),"",_xlfn.XLOOKUP(VALUE(LEFT(C1077,4)),Souches!$B$2:$B$15000,Souches!$D$2:$D$15000))</f>
        <v/>
      </c>
      <c r="I1077" s="10" t="str">
        <f t="shared" si="187"/>
        <v/>
      </c>
      <c r="J1077" s="19" t="str">
        <f>IF(I1077="","",INT(('ObjProd (2)'!$C$25-I1077)/7 * (ABS('ObjProd (2)'!$C$25-I1077)&gt;=7)))</f>
        <v/>
      </c>
      <c r="K1077" s="10" t="str">
        <f>IF(I1077="","",
IF(AND(DATEDIF(I1077,'ObjProd (2)'!$C$25,"y")=0,DATEDIF(I1077,'ObjProd (2)'!$C$25,"ym")=0,
   INT(('ObjProd (2)'!$C$25-EDATE(I1077,DATEDIF(I1077,'ObjProd (2)'!$C$25,"y")*12+DATEDIF(I1077,'ObjProd (2)'!$C$25,"ym")))/7)=0),
   "&lt; 1 sem.",
   IF(DATEDIF(I1077,'ObjProd (2)'!$C$25,"y")&gt;0,DATEDIF(I1077,'ObjProd (2)'!$C$25,"y") &amp; " " &amp; IF(DATEDIF(I1077,'ObjProd (2)'!$C$25,"y")=1,"an ","ans "),"") &amp;
   IF(DATEDIF(I1077,'ObjProd (2)'!$C$25,"ym")&gt;0,DATEDIF(I1077,'ObjProd (2)'!$C$25,"ym") &amp; " mois ", "") &amp;
   IF(INT(('ObjProd (2)'!$C$25-EDATE(I1077,DATEDIF(I1077,'ObjProd (2)'!$C$25,"y")*12+DATEDIF(I1077,'ObjProd (2)'!$C$25,"ym")))/7)&gt;0,
      INT(('ObjProd (2)'!$C$25-EDATE(I1077,DATEDIF(I1077,'ObjProd (2)'!$C$25,"y")*12+DATEDIF(I1077,'ObjProd (2)'!$C$25,"ym")))/7) &amp; " sem.",
      "")
)
)</f>
        <v/>
      </c>
      <c r="L1077" s="11" t="str">
        <f t="shared" si="188"/>
        <v/>
      </c>
      <c r="M1077" s="9" t="str">
        <f t="shared" si="184"/>
        <v/>
      </c>
      <c r="N1077" s="9" t="str" cm="1">
        <f t="array" aca="1" ref="N1077" ca="1">LEFT(L1077, IF(ISNUMBER(SUBSTITUTE(_xludf.MID(L1077, 2, 1), ".", ",")), 1, 2))</f>
        <v/>
      </c>
      <c r="O1077" s="19" t="str">
        <f t="shared" ca="1" si="190"/>
        <v/>
      </c>
      <c r="P1077" s="9" t="str">
        <f t="shared" ca="1" si="191"/>
        <v/>
      </c>
      <c r="Q1077" s="9" t="str">
        <f t="shared" ca="1" si="192"/>
        <v/>
      </c>
      <c r="R1077" s="9" t="str">
        <f t="shared" si="185"/>
        <v/>
      </c>
      <c r="S1077" t="str" cm="1">
        <f t="array" ref="S1077">IF(ISBLANK(C1077),"",IFERROR(INDEX(ListeSeries!$A$2:$A$1045, MATCH(1, (DatasScan!G1077=ListeSeries!$B$2:$B$1045) * (DatasScan!H1077&gt;=ListeSeries!$D$2:$D$1045) * (DatasScan!H1077&lt;=ListeSeries!$E$2:$E$1045), 0)), "no match"))</f>
        <v/>
      </c>
      <c r="T1077" s="7" t="str" cm="1">
        <f t="array" ref="T1077">IF(ISBLANK(C1077),"",IFERROR(INDEX(ListeSeries!$C$2:$C$1045, MATCH(1, (DatasScan!G1077=ListeSeries!$B$2:$B$1045) * (DatasScan!H1077&gt;=ListeSeries!$D$2:$D$1045) * (DatasScan!H1077&lt;=ListeSeries!$E$2:$E$1045), 0)), "no match"))</f>
        <v/>
      </c>
      <c r="U1077" s="11" t="str" cm="1">
        <f t="array" ref="U1077">IF(ISBLANK(C1077),"",IFERROR(INDEX(ListeSeries!$F$2:$F$1045, MATCH(1, (DatasScan!G1077=ListeSeries!$B$2:$B$1045) * (DatasScan!H1077&gt;=ListeSeries!$D$2:$D$1045) * (DatasScan!H1077&lt;=ListeSeries!$E$2:$E$1045), 0)), "no match"))</f>
        <v/>
      </c>
    </row>
    <row r="1078" spans="1:21" x14ac:dyDescent="0.25">
      <c r="A1078" s="6" t="str">
        <f t="shared" si="186"/>
        <v/>
      </c>
      <c r="B1078" s="272"/>
      <c r="F1078" s="7" t="str">
        <f t="shared" si="189"/>
        <v/>
      </c>
      <c r="G1078" s="21" t="str">
        <f>IF(ISBLANK(C1078),"",_xlfn.XLOOKUP(_xlfn.XLOOKUP(VALUE(LEFT(C1078,4)),Souches!$B$2:$B$15000,Souches!$E$2:$E$15000),Varietes!$B$2:$B$500,Varietes!$C$2:$C$500))</f>
        <v/>
      </c>
      <c r="H1078" s="19" t="str">
        <f>IF(ISBLANK(C1078),"",_xlfn.XLOOKUP(VALUE(LEFT(C1078,4)),Souches!$B$2:$B$15000,Souches!$D$2:$D$15000))</f>
        <v/>
      </c>
      <c r="I1078" s="10" t="str">
        <f t="shared" si="187"/>
        <v/>
      </c>
      <c r="J1078" s="19" t="str">
        <f>IF(I1078="","",INT(('ObjProd (2)'!$C$25-I1078)/7 * (ABS('ObjProd (2)'!$C$25-I1078)&gt;=7)))</f>
        <v/>
      </c>
      <c r="K1078" s="10" t="str">
        <f>IF(I1078="","",
IF(AND(DATEDIF(I1078,'ObjProd (2)'!$C$25,"y")=0,DATEDIF(I1078,'ObjProd (2)'!$C$25,"ym")=0,
   INT(('ObjProd (2)'!$C$25-EDATE(I1078,DATEDIF(I1078,'ObjProd (2)'!$C$25,"y")*12+DATEDIF(I1078,'ObjProd (2)'!$C$25,"ym")))/7)=0),
   "&lt; 1 sem.",
   IF(DATEDIF(I1078,'ObjProd (2)'!$C$25,"y")&gt;0,DATEDIF(I1078,'ObjProd (2)'!$C$25,"y") &amp; " " &amp; IF(DATEDIF(I1078,'ObjProd (2)'!$C$25,"y")=1,"an ","ans "),"") &amp;
   IF(DATEDIF(I1078,'ObjProd (2)'!$C$25,"ym")&gt;0,DATEDIF(I1078,'ObjProd (2)'!$C$25,"ym") &amp; " mois ", "") &amp;
   IF(INT(('ObjProd (2)'!$C$25-EDATE(I1078,DATEDIF(I1078,'ObjProd (2)'!$C$25,"y")*12+DATEDIF(I1078,'ObjProd (2)'!$C$25,"ym")))/7)&gt;0,
      INT(('ObjProd (2)'!$C$25-EDATE(I1078,DATEDIF(I1078,'ObjProd (2)'!$C$25,"y")*12+DATEDIF(I1078,'ObjProd (2)'!$C$25,"ym")))/7) &amp; " sem.",
      "")
)
)</f>
        <v/>
      </c>
      <c r="L1078" s="11" t="str">
        <f t="shared" si="188"/>
        <v/>
      </c>
      <c r="M1078" s="9" t="str">
        <f t="shared" si="184"/>
        <v/>
      </c>
      <c r="N1078" s="9" t="str" cm="1">
        <f t="array" aca="1" ref="N1078" ca="1">LEFT(L1078, IF(ISNUMBER(SUBSTITUTE(_xludf.MID(L1078, 2, 1), ".", ",")), 1, 2))</f>
        <v/>
      </c>
      <c r="O1078" s="19" t="str">
        <f t="shared" ca="1" si="190"/>
        <v/>
      </c>
      <c r="P1078" s="9" t="str">
        <f t="shared" ca="1" si="191"/>
        <v/>
      </c>
      <c r="Q1078" s="9" t="str">
        <f t="shared" ca="1" si="192"/>
        <v/>
      </c>
      <c r="R1078" s="9" t="str">
        <f t="shared" si="185"/>
        <v/>
      </c>
      <c r="S1078" t="str" cm="1">
        <f t="array" ref="S1078">IF(ISBLANK(C1078),"",IFERROR(INDEX(ListeSeries!$A$2:$A$1045, MATCH(1, (DatasScan!G1078=ListeSeries!$B$2:$B$1045) * (DatasScan!H1078&gt;=ListeSeries!$D$2:$D$1045) * (DatasScan!H1078&lt;=ListeSeries!$E$2:$E$1045), 0)), "no match"))</f>
        <v/>
      </c>
      <c r="T1078" s="7" t="str" cm="1">
        <f t="array" ref="T1078">IF(ISBLANK(C1078),"",IFERROR(INDEX(ListeSeries!$C$2:$C$1045, MATCH(1, (DatasScan!G1078=ListeSeries!$B$2:$B$1045) * (DatasScan!H1078&gt;=ListeSeries!$D$2:$D$1045) * (DatasScan!H1078&lt;=ListeSeries!$E$2:$E$1045), 0)), "no match"))</f>
        <v/>
      </c>
      <c r="U1078" s="11" t="str" cm="1">
        <f t="array" ref="U1078">IF(ISBLANK(C1078),"",IFERROR(INDEX(ListeSeries!$F$2:$F$1045, MATCH(1, (DatasScan!G1078=ListeSeries!$B$2:$B$1045) * (DatasScan!H1078&gt;=ListeSeries!$D$2:$D$1045) * (DatasScan!H1078&lt;=ListeSeries!$E$2:$E$1045), 0)), "no match"))</f>
        <v/>
      </c>
    </row>
    <row r="1079" spans="1:21" x14ac:dyDescent="0.25">
      <c r="A1079" s="6" t="str">
        <f t="shared" si="186"/>
        <v/>
      </c>
      <c r="B1079" s="272"/>
      <c r="F1079" s="7" t="str">
        <f t="shared" si="189"/>
        <v/>
      </c>
      <c r="G1079" s="21" t="str">
        <f>IF(ISBLANK(C1079),"",_xlfn.XLOOKUP(_xlfn.XLOOKUP(VALUE(LEFT(C1079,4)),Souches!$B$2:$B$15000,Souches!$E$2:$E$15000),Varietes!$B$2:$B$500,Varietes!$C$2:$C$500))</f>
        <v/>
      </c>
      <c r="H1079" s="19" t="str">
        <f>IF(ISBLANK(C1079),"",_xlfn.XLOOKUP(VALUE(LEFT(C1079,4)),Souches!$B$2:$B$15000,Souches!$D$2:$D$15000))</f>
        <v/>
      </c>
      <c r="I1079" s="10" t="str">
        <f t="shared" si="187"/>
        <v/>
      </c>
      <c r="J1079" s="19" t="str">
        <f>IF(I1079="","",INT(('ObjProd (2)'!$C$25-I1079)/7 * (ABS('ObjProd (2)'!$C$25-I1079)&gt;=7)))</f>
        <v/>
      </c>
      <c r="K1079" s="10" t="str">
        <f>IF(I1079="","",
IF(AND(DATEDIF(I1079,'ObjProd (2)'!$C$25,"y")=0,DATEDIF(I1079,'ObjProd (2)'!$C$25,"ym")=0,
   INT(('ObjProd (2)'!$C$25-EDATE(I1079,DATEDIF(I1079,'ObjProd (2)'!$C$25,"y")*12+DATEDIF(I1079,'ObjProd (2)'!$C$25,"ym")))/7)=0),
   "&lt; 1 sem.",
   IF(DATEDIF(I1079,'ObjProd (2)'!$C$25,"y")&gt;0,DATEDIF(I1079,'ObjProd (2)'!$C$25,"y") &amp; " " &amp; IF(DATEDIF(I1079,'ObjProd (2)'!$C$25,"y")=1,"an ","ans "),"") &amp;
   IF(DATEDIF(I1079,'ObjProd (2)'!$C$25,"ym")&gt;0,DATEDIF(I1079,'ObjProd (2)'!$C$25,"ym") &amp; " mois ", "") &amp;
   IF(INT(('ObjProd (2)'!$C$25-EDATE(I1079,DATEDIF(I1079,'ObjProd (2)'!$C$25,"y")*12+DATEDIF(I1079,'ObjProd (2)'!$C$25,"ym")))/7)&gt;0,
      INT(('ObjProd (2)'!$C$25-EDATE(I1079,DATEDIF(I1079,'ObjProd (2)'!$C$25,"y")*12+DATEDIF(I1079,'ObjProd (2)'!$C$25,"ym")))/7) &amp; " sem.",
      "")
)
)</f>
        <v/>
      </c>
      <c r="L1079" s="11" t="str">
        <f t="shared" si="188"/>
        <v/>
      </c>
      <c r="M1079" s="9" t="str">
        <f t="shared" si="184"/>
        <v/>
      </c>
      <c r="N1079" s="9" t="str" cm="1">
        <f t="array" aca="1" ref="N1079" ca="1">LEFT(L1079, IF(ISNUMBER(SUBSTITUTE(_xludf.MID(L1079, 2, 1), ".", ",")), 1, 2))</f>
        <v/>
      </c>
      <c r="O1079" s="19" t="str">
        <f t="shared" ca="1" si="190"/>
        <v/>
      </c>
      <c r="P1079" s="9" t="str">
        <f t="shared" ca="1" si="191"/>
        <v/>
      </c>
      <c r="Q1079" s="9" t="str">
        <f t="shared" ca="1" si="192"/>
        <v/>
      </c>
      <c r="R1079" s="9" t="str">
        <f t="shared" si="185"/>
        <v/>
      </c>
      <c r="S1079" t="str" cm="1">
        <f t="array" ref="S1079">IF(ISBLANK(C1079),"",IFERROR(INDEX(ListeSeries!$A$2:$A$1045, MATCH(1, (DatasScan!G1079=ListeSeries!$B$2:$B$1045) * (DatasScan!H1079&gt;=ListeSeries!$D$2:$D$1045) * (DatasScan!H1079&lt;=ListeSeries!$E$2:$E$1045), 0)), "no match"))</f>
        <v/>
      </c>
      <c r="T1079" s="7" t="str" cm="1">
        <f t="array" ref="T1079">IF(ISBLANK(C1079),"",IFERROR(INDEX(ListeSeries!$C$2:$C$1045, MATCH(1, (DatasScan!G1079=ListeSeries!$B$2:$B$1045) * (DatasScan!H1079&gt;=ListeSeries!$D$2:$D$1045) * (DatasScan!H1079&lt;=ListeSeries!$E$2:$E$1045), 0)), "no match"))</f>
        <v/>
      </c>
      <c r="U1079" s="11" t="str" cm="1">
        <f t="array" ref="U1079">IF(ISBLANK(C1079),"",IFERROR(INDEX(ListeSeries!$F$2:$F$1045, MATCH(1, (DatasScan!G1079=ListeSeries!$B$2:$B$1045) * (DatasScan!H1079&gt;=ListeSeries!$D$2:$D$1045) * (DatasScan!H1079&lt;=ListeSeries!$E$2:$E$1045), 0)), "no match"))</f>
        <v/>
      </c>
    </row>
    <row r="1080" spans="1:21" x14ac:dyDescent="0.25">
      <c r="A1080" s="6" t="str">
        <f t="shared" si="186"/>
        <v/>
      </c>
      <c r="B1080" s="272"/>
      <c r="F1080" s="7" t="str">
        <f t="shared" si="189"/>
        <v/>
      </c>
      <c r="G1080" s="21" t="str">
        <f>IF(ISBLANK(C1080),"",_xlfn.XLOOKUP(_xlfn.XLOOKUP(VALUE(LEFT(C1080,4)),Souches!$B$2:$B$15000,Souches!$E$2:$E$15000),Varietes!$B$2:$B$500,Varietes!$C$2:$C$500))</f>
        <v/>
      </c>
      <c r="H1080" s="19" t="str">
        <f>IF(ISBLANK(C1080),"",_xlfn.XLOOKUP(VALUE(LEFT(C1080,4)),Souches!$B$2:$B$15000,Souches!$D$2:$D$15000))</f>
        <v/>
      </c>
      <c r="I1080" s="10" t="str">
        <f t="shared" si="187"/>
        <v/>
      </c>
      <c r="J1080" s="19" t="str">
        <f>IF(I1080="","",INT(('ObjProd (2)'!$C$25-I1080)/7 * (ABS('ObjProd (2)'!$C$25-I1080)&gt;=7)))</f>
        <v/>
      </c>
      <c r="K1080" s="10" t="str">
        <f>IF(I1080="","",
IF(AND(DATEDIF(I1080,'ObjProd (2)'!$C$25,"y")=0,DATEDIF(I1080,'ObjProd (2)'!$C$25,"ym")=0,
   INT(('ObjProd (2)'!$C$25-EDATE(I1080,DATEDIF(I1080,'ObjProd (2)'!$C$25,"y")*12+DATEDIF(I1080,'ObjProd (2)'!$C$25,"ym")))/7)=0),
   "&lt; 1 sem.",
   IF(DATEDIF(I1080,'ObjProd (2)'!$C$25,"y")&gt;0,DATEDIF(I1080,'ObjProd (2)'!$C$25,"y") &amp; " " &amp; IF(DATEDIF(I1080,'ObjProd (2)'!$C$25,"y")=1,"an ","ans "),"") &amp;
   IF(DATEDIF(I1080,'ObjProd (2)'!$C$25,"ym")&gt;0,DATEDIF(I1080,'ObjProd (2)'!$C$25,"ym") &amp; " mois ", "") &amp;
   IF(INT(('ObjProd (2)'!$C$25-EDATE(I1080,DATEDIF(I1080,'ObjProd (2)'!$C$25,"y")*12+DATEDIF(I1080,'ObjProd (2)'!$C$25,"ym")))/7)&gt;0,
      INT(('ObjProd (2)'!$C$25-EDATE(I1080,DATEDIF(I1080,'ObjProd (2)'!$C$25,"y")*12+DATEDIF(I1080,'ObjProd (2)'!$C$25,"ym")))/7) &amp; " sem.",
      "")
)
)</f>
        <v/>
      </c>
      <c r="L1080" s="11" t="str">
        <f t="shared" si="188"/>
        <v/>
      </c>
      <c r="M1080" s="9" t="str">
        <f t="shared" si="184"/>
        <v/>
      </c>
      <c r="N1080" s="9" t="str" cm="1">
        <f t="array" aca="1" ref="N1080" ca="1">LEFT(L1080, IF(ISNUMBER(SUBSTITUTE(_xludf.MID(L1080, 2, 1), ".", ",")), 1, 2))</f>
        <v/>
      </c>
      <c r="O1080" s="19" t="str">
        <f t="shared" ca="1" si="190"/>
        <v/>
      </c>
      <c r="P1080" s="9" t="str">
        <f t="shared" ca="1" si="191"/>
        <v/>
      </c>
      <c r="Q1080" s="9" t="str">
        <f t="shared" ca="1" si="192"/>
        <v/>
      </c>
      <c r="R1080" s="9" t="str">
        <f t="shared" si="185"/>
        <v/>
      </c>
      <c r="S1080" t="str" cm="1">
        <f t="array" ref="S1080">IF(ISBLANK(C1080),"",IFERROR(INDEX(ListeSeries!$A$2:$A$1045, MATCH(1, (DatasScan!G1080=ListeSeries!$B$2:$B$1045) * (DatasScan!H1080&gt;=ListeSeries!$D$2:$D$1045) * (DatasScan!H1080&lt;=ListeSeries!$E$2:$E$1045), 0)), "no match"))</f>
        <v/>
      </c>
      <c r="T1080" s="7" t="str" cm="1">
        <f t="array" ref="T1080">IF(ISBLANK(C1080),"",IFERROR(INDEX(ListeSeries!$C$2:$C$1045, MATCH(1, (DatasScan!G1080=ListeSeries!$B$2:$B$1045) * (DatasScan!H1080&gt;=ListeSeries!$D$2:$D$1045) * (DatasScan!H1080&lt;=ListeSeries!$E$2:$E$1045), 0)), "no match"))</f>
        <v/>
      </c>
      <c r="U1080" s="11" t="str" cm="1">
        <f t="array" ref="U1080">IF(ISBLANK(C1080),"",IFERROR(INDEX(ListeSeries!$F$2:$F$1045, MATCH(1, (DatasScan!G1080=ListeSeries!$B$2:$B$1045) * (DatasScan!H1080&gt;=ListeSeries!$D$2:$D$1045) * (DatasScan!H1080&lt;=ListeSeries!$E$2:$E$1045), 0)), "no match"))</f>
        <v/>
      </c>
    </row>
    <row r="1081" spans="1:21" x14ac:dyDescent="0.25">
      <c r="A1081" s="6" t="str">
        <f t="shared" si="186"/>
        <v/>
      </c>
      <c r="B1081" s="272"/>
      <c r="F1081" s="7" t="str">
        <f t="shared" si="189"/>
        <v/>
      </c>
      <c r="G1081" s="21" t="str">
        <f>IF(ISBLANK(C1081),"",_xlfn.XLOOKUP(_xlfn.XLOOKUP(VALUE(LEFT(C1081,4)),Souches!$B$2:$B$15000,Souches!$E$2:$E$15000),Varietes!$B$2:$B$500,Varietes!$C$2:$C$500))</f>
        <v/>
      </c>
      <c r="H1081" s="19" t="str">
        <f>IF(ISBLANK(C1081),"",_xlfn.XLOOKUP(VALUE(LEFT(C1081,4)),Souches!$B$2:$B$15000,Souches!$D$2:$D$15000))</f>
        <v/>
      </c>
      <c r="I1081" s="10" t="str">
        <f t="shared" si="187"/>
        <v/>
      </c>
      <c r="J1081" s="19" t="str">
        <f>IF(I1081="","",INT(('ObjProd (2)'!$C$25-I1081)/7 * (ABS('ObjProd (2)'!$C$25-I1081)&gt;=7)))</f>
        <v/>
      </c>
      <c r="K1081" s="10" t="str">
        <f>IF(I1081="","",
IF(AND(DATEDIF(I1081,'ObjProd (2)'!$C$25,"y")=0,DATEDIF(I1081,'ObjProd (2)'!$C$25,"ym")=0,
   INT(('ObjProd (2)'!$C$25-EDATE(I1081,DATEDIF(I1081,'ObjProd (2)'!$C$25,"y")*12+DATEDIF(I1081,'ObjProd (2)'!$C$25,"ym")))/7)=0),
   "&lt; 1 sem.",
   IF(DATEDIF(I1081,'ObjProd (2)'!$C$25,"y")&gt;0,DATEDIF(I1081,'ObjProd (2)'!$C$25,"y") &amp; " " &amp; IF(DATEDIF(I1081,'ObjProd (2)'!$C$25,"y")=1,"an ","ans "),"") &amp;
   IF(DATEDIF(I1081,'ObjProd (2)'!$C$25,"ym")&gt;0,DATEDIF(I1081,'ObjProd (2)'!$C$25,"ym") &amp; " mois ", "") &amp;
   IF(INT(('ObjProd (2)'!$C$25-EDATE(I1081,DATEDIF(I1081,'ObjProd (2)'!$C$25,"y")*12+DATEDIF(I1081,'ObjProd (2)'!$C$25,"ym")))/7)&gt;0,
      INT(('ObjProd (2)'!$C$25-EDATE(I1081,DATEDIF(I1081,'ObjProd (2)'!$C$25,"y")*12+DATEDIF(I1081,'ObjProd (2)'!$C$25,"ym")))/7) &amp; " sem.",
      "")
)
)</f>
        <v/>
      </c>
      <c r="L1081" s="11" t="str">
        <f t="shared" si="188"/>
        <v/>
      </c>
      <c r="M1081" s="9" t="str">
        <f t="shared" si="184"/>
        <v/>
      </c>
      <c r="N1081" s="9" t="str" cm="1">
        <f t="array" aca="1" ref="N1081" ca="1">LEFT(L1081, IF(ISNUMBER(SUBSTITUTE(_xludf.MID(L1081, 2, 1), ".", ",")), 1, 2))</f>
        <v/>
      </c>
      <c r="O1081" s="19" t="str">
        <f t="shared" ca="1" si="190"/>
        <v/>
      </c>
      <c r="P1081" s="9" t="str">
        <f t="shared" ca="1" si="191"/>
        <v/>
      </c>
      <c r="Q1081" s="9" t="str">
        <f t="shared" ca="1" si="192"/>
        <v/>
      </c>
      <c r="R1081" s="9" t="str">
        <f t="shared" si="185"/>
        <v/>
      </c>
      <c r="S1081" t="str" cm="1">
        <f t="array" ref="S1081">IF(ISBLANK(C1081),"",IFERROR(INDEX(ListeSeries!$A$2:$A$1045, MATCH(1, (DatasScan!G1081=ListeSeries!$B$2:$B$1045) * (DatasScan!H1081&gt;=ListeSeries!$D$2:$D$1045) * (DatasScan!H1081&lt;=ListeSeries!$E$2:$E$1045), 0)), "no match"))</f>
        <v/>
      </c>
      <c r="T1081" s="7" t="str" cm="1">
        <f t="array" ref="T1081">IF(ISBLANK(C1081),"",IFERROR(INDEX(ListeSeries!$C$2:$C$1045, MATCH(1, (DatasScan!G1081=ListeSeries!$B$2:$B$1045) * (DatasScan!H1081&gt;=ListeSeries!$D$2:$D$1045) * (DatasScan!H1081&lt;=ListeSeries!$E$2:$E$1045), 0)), "no match"))</f>
        <v/>
      </c>
      <c r="U1081" s="11" t="str" cm="1">
        <f t="array" ref="U1081">IF(ISBLANK(C1081),"",IFERROR(INDEX(ListeSeries!$F$2:$F$1045, MATCH(1, (DatasScan!G1081=ListeSeries!$B$2:$B$1045) * (DatasScan!H1081&gt;=ListeSeries!$D$2:$D$1045) * (DatasScan!H1081&lt;=ListeSeries!$E$2:$E$1045), 0)), "no match"))</f>
        <v/>
      </c>
    </row>
    <row r="1082" spans="1:21" x14ac:dyDescent="0.25">
      <c r="A1082" s="6" t="str">
        <f t="shared" si="186"/>
        <v/>
      </c>
      <c r="B1082" s="272"/>
      <c r="F1082" s="7" t="str">
        <f t="shared" si="189"/>
        <v/>
      </c>
      <c r="G1082" s="21" t="str">
        <f>IF(ISBLANK(C1082),"",_xlfn.XLOOKUP(_xlfn.XLOOKUP(VALUE(LEFT(C1082,4)),Souches!$B$2:$B$15000,Souches!$E$2:$E$15000),Varietes!$B$2:$B$500,Varietes!$C$2:$C$500))</f>
        <v/>
      </c>
      <c r="H1082" s="19" t="str">
        <f>IF(ISBLANK(C1082),"",_xlfn.XLOOKUP(VALUE(LEFT(C1082,4)),Souches!$B$2:$B$15000,Souches!$D$2:$D$15000))</f>
        <v/>
      </c>
      <c r="I1082" s="10" t="str">
        <f t="shared" si="187"/>
        <v/>
      </c>
      <c r="J1082" s="19" t="str">
        <f>IF(I1082="","",INT(('ObjProd (2)'!$C$25-I1082)/7 * (ABS('ObjProd (2)'!$C$25-I1082)&gt;=7)))</f>
        <v/>
      </c>
      <c r="K1082" s="10" t="str">
        <f>IF(I1082="","",
IF(AND(DATEDIF(I1082,'ObjProd (2)'!$C$25,"y")=0,DATEDIF(I1082,'ObjProd (2)'!$C$25,"ym")=0,
   INT(('ObjProd (2)'!$C$25-EDATE(I1082,DATEDIF(I1082,'ObjProd (2)'!$C$25,"y")*12+DATEDIF(I1082,'ObjProd (2)'!$C$25,"ym")))/7)=0),
   "&lt; 1 sem.",
   IF(DATEDIF(I1082,'ObjProd (2)'!$C$25,"y")&gt;0,DATEDIF(I1082,'ObjProd (2)'!$C$25,"y") &amp; " " &amp; IF(DATEDIF(I1082,'ObjProd (2)'!$C$25,"y")=1,"an ","ans "),"") &amp;
   IF(DATEDIF(I1082,'ObjProd (2)'!$C$25,"ym")&gt;0,DATEDIF(I1082,'ObjProd (2)'!$C$25,"ym") &amp; " mois ", "") &amp;
   IF(INT(('ObjProd (2)'!$C$25-EDATE(I1082,DATEDIF(I1082,'ObjProd (2)'!$C$25,"y")*12+DATEDIF(I1082,'ObjProd (2)'!$C$25,"ym")))/7)&gt;0,
      INT(('ObjProd (2)'!$C$25-EDATE(I1082,DATEDIF(I1082,'ObjProd (2)'!$C$25,"y")*12+DATEDIF(I1082,'ObjProd (2)'!$C$25,"ym")))/7) &amp; " sem.",
      "")
)
)</f>
        <v/>
      </c>
      <c r="L1082" s="11" t="str">
        <f t="shared" si="188"/>
        <v/>
      </c>
      <c r="M1082" s="9" t="str">
        <f t="shared" si="184"/>
        <v/>
      </c>
      <c r="N1082" s="9" t="str" cm="1">
        <f t="array" aca="1" ref="N1082" ca="1">LEFT(L1082, IF(ISNUMBER(SUBSTITUTE(_xludf.MID(L1082, 2, 1), ".", ",")), 1, 2))</f>
        <v/>
      </c>
      <c r="O1082" s="19" t="str">
        <f t="shared" ca="1" si="190"/>
        <v/>
      </c>
      <c r="P1082" s="9" t="str">
        <f t="shared" ca="1" si="191"/>
        <v/>
      </c>
      <c r="Q1082" s="9" t="str">
        <f t="shared" ca="1" si="192"/>
        <v/>
      </c>
      <c r="R1082" s="9" t="str">
        <f t="shared" si="185"/>
        <v/>
      </c>
      <c r="S1082" t="str" cm="1">
        <f t="array" ref="S1082">IF(ISBLANK(C1082),"",IFERROR(INDEX(ListeSeries!$A$2:$A$1045, MATCH(1, (DatasScan!G1082=ListeSeries!$B$2:$B$1045) * (DatasScan!H1082&gt;=ListeSeries!$D$2:$D$1045) * (DatasScan!H1082&lt;=ListeSeries!$E$2:$E$1045), 0)), "no match"))</f>
        <v/>
      </c>
      <c r="T1082" s="7" t="str" cm="1">
        <f t="array" ref="T1082">IF(ISBLANK(C1082),"",IFERROR(INDEX(ListeSeries!$C$2:$C$1045, MATCH(1, (DatasScan!G1082=ListeSeries!$B$2:$B$1045) * (DatasScan!H1082&gt;=ListeSeries!$D$2:$D$1045) * (DatasScan!H1082&lt;=ListeSeries!$E$2:$E$1045), 0)), "no match"))</f>
        <v/>
      </c>
      <c r="U1082" s="11" t="str" cm="1">
        <f t="array" ref="U1082">IF(ISBLANK(C1082),"",IFERROR(INDEX(ListeSeries!$F$2:$F$1045, MATCH(1, (DatasScan!G1082=ListeSeries!$B$2:$B$1045) * (DatasScan!H1082&gt;=ListeSeries!$D$2:$D$1045) * (DatasScan!H1082&lt;=ListeSeries!$E$2:$E$1045), 0)), "no match"))</f>
        <v/>
      </c>
    </row>
    <row r="1083" spans="1:21" x14ac:dyDescent="0.25">
      <c r="A1083" s="6" t="str">
        <f t="shared" si="186"/>
        <v/>
      </c>
      <c r="B1083" s="272"/>
      <c r="F1083" s="7" t="str">
        <f t="shared" si="189"/>
        <v/>
      </c>
      <c r="G1083" s="21" t="str">
        <f>IF(ISBLANK(C1083),"",_xlfn.XLOOKUP(_xlfn.XLOOKUP(VALUE(LEFT(C1083,4)),Souches!$B$2:$B$15000,Souches!$E$2:$E$15000),Varietes!$B$2:$B$500,Varietes!$C$2:$C$500))</f>
        <v/>
      </c>
      <c r="H1083" s="19" t="str">
        <f>IF(ISBLANK(C1083),"",_xlfn.XLOOKUP(VALUE(LEFT(C1083,4)),Souches!$B$2:$B$15000,Souches!$D$2:$D$15000))</f>
        <v/>
      </c>
      <c r="I1083" s="10" t="str">
        <f t="shared" si="187"/>
        <v/>
      </c>
      <c r="J1083" s="19" t="str">
        <f>IF(I1083="","",INT(('ObjProd (2)'!$C$25-I1083)/7 * (ABS('ObjProd (2)'!$C$25-I1083)&gt;=7)))</f>
        <v/>
      </c>
      <c r="K1083" s="10" t="str">
        <f>IF(I1083="","",
IF(AND(DATEDIF(I1083,'ObjProd (2)'!$C$25,"y")=0,DATEDIF(I1083,'ObjProd (2)'!$C$25,"ym")=0,
   INT(('ObjProd (2)'!$C$25-EDATE(I1083,DATEDIF(I1083,'ObjProd (2)'!$C$25,"y")*12+DATEDIF(I1083,'ObjProd (2)'!$C$25,"ym")))/7)=0),
   "&lt; 1 sem.",
   IF(DATEDIF(I1083,'ObjProd (2)'!$C$25,"y")&gt;0,DATEDIF(I1083,'ObjProd (2)'!$C$25,"y") &amp; " " &amp; IF(DATEDIF(I1083,'ObjProd (2)'!$C$25,"y")=1,"an ","ans "),"") &amp;
   IF(DATEDIF(I1083,'ObjProd (2)'!$C$25,"ym")&gt;0,DATEDIF(I1083,'ObjProd (2)'!$C$25,"ym") &amp; " mois ", "") &amp;
   IF(INT(('ObjProd (2)'!$C$25-EDATE(I1083,DATEDIF(I1083,'ObjProd (2)'!$C$25,"y")*12+DATEDIF(I1083,'ObjProd (2)'!$C$25,"ym")))/7)&gt;0,
      INT(('ObjProd (2)'!$C$25-EDATE(I1083,DATEDIF(I1083,'ObjProd (2)'!$C$25,"y")*12+DATEDIF(I1083,'ObjProd (2)'!$C$25,"ym")))/7) &amp; " sem.",
      "")
)
)</f>
        <v/>
      </c>
      <c r="L1083" s="11" t="str">
        <f t="shared" si="188"/>
        <v/>
      </c>
      <c r="M1083" s="9" t="str">
        <f t="shared" si="184"/>
        <v/>
      </c>
      <c r="N1083" s="9" t="str" cm="1">
        <f t="array" aca="1" ref="N1083" ca="1">LEFT(L1083, IF(ISNUMBER(SUBSTITUTE(_xludf.MID(L1083, 2, 1), ".", ",")), 1, 2))</f>
        <v/>
      </c>
      <c r="O1083" s="19" t="str">
        <f t="shared" ca="1" si="190"/>
        <v/>
      </c>
      <c r="P1083" s="9" t="str">
        <f t="shared" ca="1" si="191"/>
        <v/>
      </c>
      <c r="Q1083" s="9" t="str">
        <f t="shared" ca="1" si="192"/>
        <v/>
      </c>
      <c r="R1083" s="9" t="str">
        <f t="shared" si="185"/>
        <v/>
      </c>
      <c r="S1083" t="str" cm="1">
        <f t="array" ref="S1083">IF(ISBLANK(C1083),"",IFERROR(INDEX(ListeSeries!$A$2:$A$1045, MATCH(1, (DatasScan!G1083=ListeSeries!$B$2:$B$1045) * (DatasScan!H1083&gt;=ListeSeries!$D$2:$D$1045) * (DatasScan!H1083&lt;=ListeSeries!$E$2:$E$1045), 0)), "no match"))</f>
        <v/>
      </c>
      <c r="T1083" s="7" t="str" cm="1">
        <f t="array" ref="T1083">IF(ISBLANK(C1083),"",IFERROR(INDEX(ListeSeries!$C$2:$C$1045, MATCH(1, (DatasScan!G1083=ListeSeries!$B$2:$B$1045) * (DatasScan!H1083&gt;=ListeSeries!$D$2:$D$1045) * (DatasScan!H1083&lt;=ListeSeries!$E$2:$E$1045), 0)), "no match"))</f>
        <v/>
      </c>
      <c r="U1083" s="11" t="str" cm="1">
        <f t="array" ref="U1083">IF(ISBLANK(C1083),"",IFERROR(INDEX(ListeSeries!$F$2:$F$1045, MATCH(1, (DatasScan!G1083=ListeSeries!$B$2:$B$1045) * (DatasScan!H1083&gt;=ListeSeries!$D$2:$D$1045) * (DatasScan!H1083&lt;=ListeSeries!$E$2:$E$1045), 0)), "no match"))</f>
        <v/>
      </c>
    </row>
    <row r="1084" spans="1:21" x14ac:dyDescent="0.25">
      <c r="A1084" s="6" t="str">
        <f t="shared" si="186"/>
        <v/>
      </c>
      <c r="B1084" s="272"/>
      <c r="F1084" s="7" t="str">
        <f t="shared" si="189"/>
        <v/>
      </c>
      <c r="G1084" s="21" t="str">
        <f>IF(ISBLANK(C1084),"",_xlfn.XLOOKUP(_xlfn.XLOOKUP(VALUE(LEFT(C1084,4)),Souches!$B$2:$B$15000,Souches!$E$2:$E$15000),Varietes!$B$2:$B$500,Varietes!$C$2:$C$500))</f>
        <v/>
      </c>
      <c r="H1084" s="19" t="str">
        <f>IF(ISBLANK(C1084),"",_xlfn.XLOOKUP(VALUE(LEFT(C1084,4)),Souches!$B$2:$B$15000,Souches!$D$2:$D$15000))</f>
        <v/>
      </c>
      <c r="I1084" s="10" t="str">
        <f t="shared" si="187"/>
        <v/>
      </c>
      <c r="J1084" s="19" t="str">
        <f>IF(I1084="","",INT(('ObjProd (2)'!$C$25-I1084)/7 * (ABS('ObjProd (2)'!$C$25-I1084)&gt;=7)))</f>
        <v/>
      </c>
      <c r="K1084" s="10" t="str">
        <f>IF(I1084="","",
IF(AND(DATEDIF(I1084,'ObjProd (2)'!$C$25,"y")=0,DATEDIF(I1084,'ObjProd (2)'!$C$25,"ym")=0,
   INT(('ObjProd (2)'!$C$25-EDATE(I1084,DATEDIF(I1084,'ObjProd (2)'!$C$25,"y")*12+DATEDIF(I1084,'ObjProd (2)'!$C$25,"ym")))/7)=0),
   "&lt; 1 sem.",
   IF(DATEDIF(I1084,'ObjProd (2)'!$C$25,"y")&gt;0,DATEDIF(I1084,'ObjProd (2)'!$C$25,"y") &amp; " " &amp; IF(DATEDIF(I1084,'ObjProd (2)'!$C$25,"y")=1,"an ","ans "),"") &amp;
   IF(DATEDIF(I1084,'ObjProd (2)'!$C$25,"ym")&gt;0,DATEDIF(I1084,'ObjProd (2)'!$C$25,"ym") &amp; " mois ", "") &amp;
   IF(INT(('ObjProd (2)'!$C$25-EDATE(I1084,DATEDIF(I1084,'ObjProd (2)'!$C$25,"y")*12+DATEDIF(I1084,'ObjProd (2)'!$C$25,"ym")))/7)&gt;0,
      INT(('ObjProd (2)'!$C$25-EDATE(I1084,DATEDIF(I1084,'ObjProd (2)'!$C$25,"y")*12+DATEDIF(I1084,'ObjProd (2)'!$C$25,"ym")))/7) &amp; " sem.",
      "")
)
)</f>
        <v/>
      </c>
      <c r="L1084" s="11" t="str">
        <f t="shared" si="188"/>
        <v/>
      </c>
      <c r="M1084" s="9" t="str">
        <f t="shared" si="184"/>
        <v/>
      </c>
      <c r="N1084" s="9" t="str" cm="1">
        <f t="array" aca="1" ref="N1084" ca="1">LEFT(L1084, IF(ISNUMBER(SUBSTITUTE(_xludf.MID(L1084, 2, 1), ".", ",")), 1, 2))</f>
        <v/>
      </c>
      <c r="O1084" s="19" t="str">
        <f t="shared" ca="1" si="190"/>
        <v/>
      </c>
      <c r="P1084" s="9" t="str">
        <f t="shared" ca="1" si="191"/>
        <v/>
      </c>
      <c r="Q1084" s="9" t="str">
        <f t="shared" ca="1" si="192"/>
        <v/>
      </c>
      <c r="R1084" s="9" t="str">
        <f t="shared" si="185"/>
        <v/>
      </c>
      <c r="S1084" t="str" cm="1">
        <f t="array" ref="S1084">IF(ISBLANK(C1084),"",IFERROR(INDEX(ListeSeries!$A$2:$A$1045, MATCH(1, (DatasScan!G1084=ListeSeries!$B$2:$B$1045) * (DatasScan!H1084&gt;=ListeSeries!$D$2:$D$1045) * (DatasScan!H1084&lt;=ListeSeries!$E$2:$E$1045), 0)), "no match"))</f>
        <v/>
      </c>
      <c r="T1084" s="7" t="str" cm="1">
        <f t="array" ref="T1084">IF(ISBLANK(C1084),"",IFERROR(INDEX(ListeSeries!$C$2:$C$1045, MATCH(1, (DatasScan!G1084=ListeSeries!$B$2:$B$1045) * (DatasScan!H1084&gt;=ListeSeries!$D$2:$D$1045) * (DatasScan!H1084&lt;=ListeSeries!$E$2:$E$1045), 0)), "no match"))</f>
        <v/>
      </c>
      <c r="U1084" s="11" t="str" cm="1">
        <f t="array" ref="U1084">IF(ISBLANK(C1084),"",IFERROR(INDEX(ListeSeries!$F$2:$F$1045, MATCH(1, (DatasScan!G1084=ListeSeries!$B$2:$B$1045) * (DatasScan!H1084&gt;=ListeSeries!$D$2:$D$1045) * (DatasScan!H1084&lt;=ListeSeries!$E$2:$E$1045), 0)), "no match"))</f>
        <v/>
      </c>
    </row>
    <row r="1085" spans="1:21" x14ac:dyDescent="0.25">
      <c r="A1085" s="6" t="str">
        <f t="shared" si="186"/>
        <v/>
      </c>
      <c r="B1085" s="272"/>
      <c r="F1085" s="7" t="str">
        <f t="shared" si="189"/>
        <v/>
      </c>
      <c r="G1085" s="21" t="str">
        <f>IF(ISBLANK(C1085),"",_xlfn.XLOOKUP(_xlfn.XLOOKUP(VALUE(LEFT(C1085,4)),Souches!$B$2:$B$15000,Souches!$E$2:$E$15000),Varietes!$B$2:$B$500,Varietes!$C$2:$C$500))</f>
        <v/>
      </c>
      <c r="H1085" s="19" t="str">
        <f>IF(ISBLANK(C1085),"",_xlfn.XLOOKUP(VALUE(LEFT(C1085,4)),Souches!$B$2:$B$15000,Souches!$D$2:$D$15000))</f>
        <v/>
      </c>
      <c r="I1085" s="10" t="str">
        <f t="shared" si="187"/>
        <v/>
      </c>
      <c r="J1085" s="19" t="str">
        <f>IF(I1085="","",INT(('ObjProd (2)'!$C$25-I1085)/7 * (ABS('ObjProd (2)'!$C$25-I1085)&gt;=7)))</f>
        <v/>
      </c>
      <c r="K1085" s="10" t="str">
        <f>IF(I1085="","",
IF(AND(DATEDIF(I1085,'ObjProd (2)'!$C$25,"y")=0,DATEDIF(I1085,'ObjProd (2)'!$C$25,"ym")=0,
   INT(('ObjProd (2)'!$C$25-EDATE(I1085,DATEDIF(I1085,'ObjProd (2)'!$C$25,"y")*12+DATEDIF(I1085,'ObjProd (2)'!$C$25,"ym")))/7)=0),
   "&lt; 1 sem.",
   IF(DATEDIF(I1085,'ObjProd (2)'!$C$25,"y")&gt;0,DATEDIF(I1085,'ObjProd (2)'!$C$25,"y") &amp; " " &amp; IF(DATEDIF(I1085,'ObjProd (2)'!$C$25,"y")=1,"an ","ans "),"") &amp;
   IF(DATEDIF(I1085,'ObjProd (2)'!$C$25,"ym")&gt;0,DATEDIF(I1085,'ObjProd (2)'!$C$25,"ym") &amp; " mois ", "") &amp;
   IF(INT(('ObjProd (2)'!$C$25-EDATE(I1085,DATEDIF(I1085,'ObjProd (2)'!$C$25,"y")*12+DATEDIF(I1085,'ObjProd (2)'!$C$25,"ym")))/7)&gt;0,
      INT(('ObjProd (2)'!$C$25-EDATE(I1085,DATEDIF(I1085,'ObjProd (2)'!$C$25,"y")*12+DATEDIF(I1085,'ObjProd (2)'!$C$25,"ym")))/7) &amp; " sem.",
      "")
)
)</f>
        <v/>
      </c>
      <c r="L1085" s="11" t="str">
        <f t="shared" si="188"/>
        <v/>
      </c>
      <c r="M1085" s="9" t="str">
        <f t="shared" si="184"/>
        <v/>
      </c>
      <c r="N1085" s="9" t="str" cm="1">
        <f t="array" aca="1" ref="N1085" ca="1">LEFT(L1085, IF(ISNUMBER(SUBSTITUTE(_xludf.MID(L1085, 2, 1), ".", ",")), 1, 2))</f>
        <v/>
      </c>
      <c r="O1085" s="19" t="str">
        <f t="shared" ca="1" si="190"/>
        <v/>
      </c>
      <c r="P1085" s="9" t="str">
        <f t="shared" ca="1" si="191"/>
        <v/>
      </c>
      <c r="Q1085" s="9" t="str">
        <f t="shared" ca="1" si="192"/>
        <v/>
      </c>
      <c r="R1085" s="9" t="str">
        <f t="shared" si="185"/>
        <v/>
      </c>
      <c r="S1085" t="str" cm="1">
        <f t="array" ref="S1085">IF(ISBLANK(C1085),"",IFERROR(INDEX(ListeSeries!$A$2:$A$1045, MATCH(1, (DatasScan!G1085=ListeSeries!$B$2:$B$1045) * (DatasScan!H1085&gt;=ListeSeries!$D$2:$D$1045) * (DatasScan!H1085&lt;=ListeSeries!$E$2:$E$1045), 0)), "no match"))</f>
        <v/>
      </c>
      <c r="T1085" s="7" t="str" cm="1">
        <f t="array" ref="T1085">IF(ISBLANK(C1085),"",IFERROR(INDEX(ListeSeries!$C$2:$C$1045, MATCH(1, (DatasScan!G1085=ListeSeries!$B$2:$B$1045) * (DatasScan!H1085&gt;=ListeSeries!$D$2:$D$1045) * (DatasScan!H1085&lt;=ListeSeries!$E$2:$E$1045), 0)), "no match"))</f>
        <v/>
      </c>
      <c r="U1085" s="11" t="str" cm="1">
        <f t="array" ref="U1085">IF(ISBLANK(C1085),"",IFERROR(INDEX(ListeSeries!$F$2:$F$1045, MATCH(1, (DatasScan!G1085=ListeSeries!$B$2:$B$1045) * (DatasScan!H1085&gt;=ListeSeries!$D$2:$D$1045) * (DatasScan!H1085&lt;=ListeSeries!$E$2:$E$1045), 0)), "no match"))</f>
        <v/>
      </c>
    </row>
    <row r="1086" spans="1:21" x14ac:dyDescent="0.25">
      <c r="A1086" s="6" t="str">
        <f t="shared" si="186"/>
        <v/>
      </c>
      <c r="B1086" s="272"/>
      <c r="F1086" s="7" t="str">
        <f t="shared" si="189"/>
        <v/>
      </c>
      <c r="G1086" s="21" t="str">
        <f>IF(ISBLANK(C1086),"",_xlfn.XLOOKUP(_xlfn.XLOOKUP(VALUE(LEFT(C1086,4)),Souches!$B$2:$B$15000,Souches!$E$2:$E$15000),Varietes!$B$2:$B$500,Varietes!$C$2:$C$500))</f>
        <v/>
      </c>
      <c r="H1086" s="19" t="str">
        <f>IF(ISBLANK(C1086),"",_xlfn.XLOOKUP(VALUE(LEFT(C1086,4)),Souches!$B$2:$B$15000,Souches!$D$2:$D$15000))</f>
        <v/>
      </c>
      <c r="I1086" s="10" t="str">
        <f t="shared" si="187"/>
        <v/>
      </c>
      <c r="J1086" s="19" t="str">
        <f>IF(I1086="","",INT(('ObjProd (2)'!$C$25-I1086)/7 * (ABS('ObjProd (2)'!$C$25-I1086)&gt;=7)))</f>
        <v/>
      </c>
      <c r="K1086" s="10" t="str">
        <f>IF(I1086="","",
IF(AND(DATEDIF(I1086,'ObjProd (2)'!$C$25,"y")=0,DATEDIF(I1086,'ObjProd (2)'!$C$25,"ym")=0,
   INT(('ObjProd (2)'!$C$25-EDATE(I1086,DATEDIF(I1086,'ObjProd (2)'!$C$25,"y")*12+DATEDIF(I1086,'ObjProd (2)'!$C$25,"ym")))/7)=0),
   "&lt; 1 sem.",
   IF(DATEDIF(I1086,'ObjProd (2)'!$C$25,"y")&gt;0,DATEDIF(I1086,'ObjProd (2)'!$C$25,"y") &amp; " " &amp; IF(DATEDIF(I1086,'ObjProd (2)'!$C$25,"y")=1,"an ","ans "),"") &amp;
   IF(DATEDIF(I1086,'ObjProd (2)'!$C$25,"ym")&gt;0,DATEDIF(I1086,'ObjProd (2)'!$C$25,"ym") &amp; " mois ", "") &amp;
   IF(INT(('ObjProd (2)'!$C$25-EDATE(I1086,DATEDIF(I1086,'ObjProd (2)'!$C$25,"y")*12+DATEDIF(I1086,'ObjProd (2)'!$C$25,"ym")))/7)&gt;0,
      INT(('ObjProd (2)'!$C$25-EDATE(I1086,DATEDIF(I1086,'ObjProd (2)'!$C$25,"y")*12+DATEDIF(I1086,'ObjProd (2)'!$C$25,"ym")))/7) &amp; " sem.",
      "")
)
)</f>
        <v/>
      </c>
      <c r="L1086" s="11" t="str">
        <f t="shared" si="188"/>
        <v/>
      </c>
      <c r="M1086" s="9" t="str">
        <f t="shared" si="184"/>
        <v/>
      </c>
      <c r="N1086" s="9" t="str" cm="1">
        <f t="array" aca="1" ref="N1086" ca="1">LEFT(L1086, IF(ISNUMBER(SUBSTITUTE(_xludf.MID(L1086, 2, 1), ".", ",")), 1, 2))</f>
        <v/>
      </c>
      <c r="O1086" s="19" t="str">
        <f t="shared" ca="1" si="190"/>
        <v/>
      </c>
      <c r="P1086" s="9" t="str">
        <f t="shared" ca="1" si="191"/>
        <v/>
      </c>
      <c r="Q1086" s="9" t="str">
        <f t="shared" ca="1" si="192"/>
        <v/>
      </c>
      <c r="R1086" s="9" t="str">
        <f t="shared" si="185"/>
        <v/>
      </c>
      <c r="S1086" t="str" cm="1">
        <f t="array" ref="S1086">IF(ISBLANK(C1086),"",IFERROR(INDEX(ListeSeries!$A$2:$A$1045, MATCH(1, (DatasScan!G1086=ListeSeries!$B$2:$B$1045) * (DatasScan!H1086&gt;=ListeSeries!$D$2:$D$1045) * (DatasScan!H1086&lt;=ListeSeries!$E$2:$E$1045), 0)), "no match"))</f>
        <v/>
      </c>
      <c r="T1086" s="7" t="str" cm="1">
        <f t="array" ref="T1086">IF(ISBLANK(C1086),"",IFERROR(INDEX(ListeSeries!$C$2:$C$1045, MATCH(1, (DatasScan!G1086=ListeSeries!$B$2:$B$1045) * (DatasScan!H1086&gt;=ListeSeries!$D$2:$D$1045) * (DatasScan!H1086&lt;=ListeSeries!$E$2:$E$1045), 0)), "no match"))</f>
        <v/>
      </c>
      <c r="U1086" s="11" t="str" cm="1">
        <f t="array" ref="U1086">IF(ISBLANK(C1086),"",IFERROR(INDEX(ListeSeries!$F$2:$F$1045, MATCH(1, (DatasScan!G1086=ListeSeries!$B$2:$B$1045) * (DatasScan!H1086&gt;=ListeSeries!$D$2:$D$1045) * (DatasScan!H1086&lt;=ListeSeries!$E$2:$E$1045), 0)), "no match"))</f>
        <v/>
      </c>
    </row>
    <row r="1087" spans="1:21" x14ac:dyDescent="0.25">
      <c r="A1087" s="6" t="str">
        <f t="shared" si="186"/>
        <v/>
      </c>
      <c r="B1087" s="272"/>
      <c r="F1087" s="7" t="str">
        <f t="shared" si="189"/>
        <v/>
      </c>
      <c r="G1087" s="21" t="str">
        <f>IF(ISBLANK(C1087),"",_xlfn.XLOOKUP(_xlfn.XLOOKUP(VALUE(LEFT(C1087,4)),Souches!$B$2:$B$15000,Souches!$E$2:$E$15000),Varietes!$B$2:$B$500,Varietes!$C$2:$C$500))</f>
        <v/>
      </c>
      <c r="H1087" s="19" t="str">
        <f>IF(ISBLANK(C1087),"",_xlfn.XLOOKUP(VALUE(LEFT(C1087,4)),Souches!$B$2:$B$15000,Souches!$D$2:$D$15000))</f>
        <v/>
      </c>
      <c r="I1087" s="10" t="str">
        <f t="shared" si="187"/>
        <v/>
      </c>
      <c r="J1087" s="19" t="str">
        <f>IF(I1087="","",INT(('ObjProd (2)'!$C$25-I1087)/7 * (ABS('ObjProd (2)'!$C$25-I1087)&gt;=7)))</f>
        <v/>
      </c>
      <c r="K1087" s="10" t="str">
        <f>IF(I1087="","",
IF(AND(DATEDIF(I1087,'ObjProd (2)'!$C$25,"y")=0,DATEDIF(I1087,'ObjProd (2)'!$C$25,"ym")=0,
   INT(('ObjProd (2)'!$C$25-EDATE(I1087,DATEDIF(I1087,'ObjProd (2)'!$C$25,"y")*12+DATEDIF(I1087,'ObjProd (2)'!$C$25,"ym")))/7)=0),
   "&lt; 1 sem.",
   IF(DATEDIF(I1087,'ObjProd (2)'!$C$25,"y")&gt;0,DATEDIF(I1087,'ObjProd (2)'!$C$25,"y") &amp; " " &amp; IF(DATEDIF(I1087,'ObjProd (2)'!$C$25,"y")=1,"an ","ans "),"") &amp;
   IF(DATEDIF(I1087,'ObjProd (2)'!$C$25,"ym")&gt;0,DATEDIF(I1087,'ObjProd (2)'!$C$25,"ym") &amp; " mois ", "") &amp;
   IF(INT(('ObjProd (2)'!$C$25-EDATE(I1087,DATEDIF(I1087,'ObjProd (2)'!$C$25,"y")*12+DATEDIF(I1087,'ObjProd (2)'!$C$25,"ym")))/7)&gt;0,
      INT(('ObjProd (2)'!$C$25-EDATE(I1087,DATEDIF(I1087,'ObjProd (2)'!$C$25,"y")*12+DATEDIF(I1087,'ObjProd (2)'!$C$25,"ym")))/7) &amp; " sem.",
      "")
)
)</f>
        <v/>
      </c>
      <c r="L1087" s="11" t="str">
        <f t="shared" si="188"/>
        <v/>
      </c>
      <c r="M1087" s="9" t="str">
        <f t="shared" si="184"/>
        <v/>
      </c>
      <c r="N1087" s="9" t="str" cm="1">
        <f t="array" aca="1" ref="N1087" ca="1">LEFT(L1087, IF(ISNUMBER(SUBSTITUTE(_xludf.MID(L1087, 2, 1), ".", ",")), 1, 2))</f>
        <v/>
      </c>
      <c r="O1087" s="19" t="str">
        <f t="shared" ca="1" si="190"/>
        <v/>
      </c>
      <c r="P1087" s="9" t="str">
        <f t="shared" ca="1" si="191"/>
        <v/>
      </c>
      <c r="Q1087" s="9" t="str">
        <f t="shared" ca="1" si="192"/>
        <v/>
      </c>
      <c r="R1087" s="9" t="str">
        <f t="shared" si="185"/>
        <v/>
      </c>
      <c r="S1087" t="str" cm="1">
        <f t="array" ref="S1087">IF(ISBLANK(C1087),"",IFERROR(INDEX(ListeSeries!$A$2:$A$1045, MATCH(1, (DatasScan!G1087=ListeSeries!$B$2:$B$1045) * (DatasScan!H1087&gt;=ListeSeries!$D$2:$D$1045) * (DatasScan!H1087&lt;=ListeSeries!$E$2:$E$1045), 0)), "no match"))</f>
        <v/>
      </c>
      <c r="T1087" s="7" t="str" cm="1">
        <f t="array" ref="T1087">IF(ISBLANK(C1087),"",IFERROR(INDEX(ListeSeries!$C$2:$C$1045, MATCH(1, (DatasScan!G1087=ListeSeries!$B$2:$B$1045) * (DatasScan!H1087&gt;=ListeSeries!$D$2:$D$1045) * (DatasScan!H1087&lt;=ListeSeries!$E$2:$E$1045), 0)), "no match"))</f>
        <v/>
      </c>
      <c r="U1087" s="11" t="str" cm="1">
        <f t="array" ref="U1087">IF(ISBLANK(C1087),"",IFERROR(INDEX(ListeSeries!$F$2:$F$1045, MATCH(1, (DatasScan!G1087=ListeSeries!$B$2:$B$1045) * (DatasScan!H1087&gt;=ListeSeries!$D$2:$D$1045) * (DatasScan!H1087&lt;=ListeSeries!$E$2:$E$1045), 0)), "no match"))</f>
        <v/>
      </c>
    </row>
    <row r="1088" spans="1:21" x14ac:dyDescent="0.25">
      <c r="A1088" s="6" t="str">
        <f t="shared" si="186"/>
        <v/>
      </c>
      <c r="B1088" s="272"/>
      <c r="F1088" s="7" t="str">
        <f t="shared" si="189"/>
        <v/>
      </c>
      <c r="G1088" s="21" t="str">
        <f>IF(ISBLANK(C1088),"",_xlfn.XLOOKUP(_xlfn.XLOOKUP(VALUE(LEFT(C1088,4)),Souches!$B$2:$B$15000,Souches!$E$2:$E$15000),Varietes!$B$2:$B$500,Varietes!$C$2:$C$500))</f>
        <v/>
      </c>
      <c r="H1088" s="19" t="str">
        <f>IF(ISBLANK(C1088),"",_xlfn.XLOOKUP(VALUE(LEFT(C1088,4)),Souches!$B$2:$B$15000,Souches!$D$2:$D$15000))</f>
        <v/>
      </c>
      <c r="I1088" s="10" t="str">
        <f t="shared" si="187"/>
        <v/>
      </c>
      <c r="J1088" s="19" t="str">
        <f>IF(I1088="","",INT(('ObjProd (2)'!$C$25-I1088)/7 * (ABS('ObjProd (2)'!$C$25-I1088)&gt;=7)))</f>
        <v/>
      </c>
      <c r="K1088" s="10" t="str">
        <f>IF(I1088="","",
IF(AND(DATEDIF(I1088,'ObjProd (2)'!$C$25,"y")=0,DATEDIF(I1088,'ObjProd (2)'!$C$25,"ym")=0,
   INT(('ObjProd (2)'!$C$25-EDATE(I1088,DATEDIF(I1088,'ObjProd (2)'!$C$25,"y")*12+DATEDIF(I1088,'ObjProd (2)'!$C$25,"ym")))/7)=0),
   "&lt; 1 sem.",
   IF(DATEDIF(I1088,'ObjProd (2)'!$C$25,"y")&gt;0,DATEDIF(I1088,'ObjProd (2)'!$C$25,"y") &amp; " " &amp; IF(DATEDIF(I1088,'ObjProd (2)'!$C$25,"y")=1,"an ","ans "),"") &amp;
   IF(DATEDIF(I1088,'ObjProd (2)'!$C$25,"ym")&gt;0,DATEDIF(I1088,'ObjProd (2)'!$C$25,"ym") &amp; " mois ", "") &amp;
   IF(INT(('ObjProd (2)'!$C$25-EDATE(I1088,DATEDIF(I1088,'ObjProd (2)'!$C$25,"y")*12+DATEDIF(I1088,'ObjProd (2)'!$C$25,"ym")))/7)&gt;0,
      INT(('ObjProd (2)'!$C$25-EDATE(I1088,DATEDIF(I1088,'ObjProd (2)'!$C$25,"y")*12+DATEDIF(I1088,'ObjProd (2)'!$C$25,"ym")))/7) &amp; " sem.",
      "")
)
)</f>
        <v/>
      </c>
      <c r="L1088" s="11" t="str">
        <f t="shared" si="188"/>
        <v/>
      </c>
      <c r="M1088" s="9" t="str">
        <f t="shared" ref="M1088:M1151" si="193">IF(OR(D1088&gt;0, E1088&gt;0), D1088*14+E1088,"")</f>
        <v/>
      </c>
      <c r="N1088" s="9" t="str" cm="1">
        <f t="array" aca="1" ref="N1088" ca="1">LEFT(L1088, IF(ISNUMBER(SUBSTITUTE(_xludf.MID(L1088, 2, 1), ".", ",")), 1, 2))</f>
        <v/>
      </c>
      <c r="O1088" s="19" t="str">
        <f t="shared" ca="1" si="190"/>
        <v/>
      </c>
      <c r="P1088" s="9" t="str">
        <f t="shared" ca="1" si="191"/>
        <v/>
      </c>
      <c r="Q1088" s="9" t="str">
        <f t="shared" ca="1" si="192"/>
        <v/>
      </c>
      <c r="R1088" s="9" t="str">
        <f t="shared" ref="R1088:R1151" si="194">IF(ISBLANK(C1088),"",P1088&amp;Q1088)</f>
        <v/>
      </c>
      <c r="S1088" t="str" cm="1">
        <f t="array" ref="S1088">IF(ISBLANK(C1088),"",IFERROR(INDEX(ListeSeries!$A$2:$A$1045, MATCH(1, (DatasScan!G1088=ListeSeries!$B$2:$B$1045) * (DatasScan!H1088&gt;=ListeSeries!$D$2:$D$1045) * (DatasScan!H1088&lt;=ListeSeries!$E$2:$E$1045), 0)), "no match"))</f>
        <v/>
      </c>
      <c r="T1088" s="7" t="str" cm="1">
        <f t="array" ref="T1088">IF(ISBLANK(C1088),"",IFERROR(INDEX(ListeSeries!$C$2:$C$1045, MATCH(1, (DatasScan!G1088=ListeSeries!$B$2:$B$1045) * (DatasScan!H1088&gt;=ListeSeries!$D$2:$D$1045) * (DatasScan!H1088&lt;=ListeSeries!$E$2:$E$1045), 0)), "no match"))</f>
        <v/>
      </c>
      <c r="U1088" s="11" t="str" cm="1">
        <f t="array" ref="U1088">IF(ISBLANK(C1088),"",IFERROR(INDEX(ListeSeries!$F$2:$F$1045, MATCH(1, (DatasScan!G1088=ListeSeries!$B$2:$B$1045) * (DatasScan!H1088&gt;=ListeSeries!$D$2:$D$1045) * (DatasScan!H1088&lt;=ListeSeries!$E$2:$E$1045), 0)), "no match"))</f>
        <v/>
      </c>
    </row>
    <row r="1089" spans="1:21" x14ac:dyDescent="0.25">
      <c r="A1089" s="6" t="str">
        <f t="shared" ref="A1089:A1152" si="195">IF(B1089="CHF","CHF",IF(B1089="CHF 2","CHF hangar",LEFT(B1089,1)))</f>
        <v/>
      </c>
      <c r="B1089" s="272"/>
      <c r="F1089" s="7" t="str">
        <f t="shared" si="189"/>
        <v/>
      </c>
      <c r="G1089" s="21" t="str">
        <f>IF(ISBLANK(C1089),"",_xlfn.XLOOKUP(_xlfn.XLOOKUP(VALUE(LEFT(C1089,4)),Souches!$B$2:$B$15000,Souches!$E$2:$E$15000),Varietes!$B$2:$B$500,Varietes!$C$2:$C$500))</f>
        <v/>
      </c>
      <c r="H1089" s="19" t="str">
        <f>IF(ISBLANK(C1089),"",_xlfn.XLOOKUP(VALUE(LEFT(C1089,4)),Souches!$B$2:$B$15000,Souches!$D$2:$D$15000))</f>
        <v/>
      </c>
      <c r="I1089" s="10" t="str">
        <f t="shared" si="187"/>
        <v/>
      </c>
      <c r="J1089" s="19" t="str">
        <f>IF(I1089="","",INT(('ObjProd (2)'!$C$25-I1089)/7 * (ABS('ObjProd (2)'!$C$25-I1089)&gt;=7)))</f>
        <v/>
      </c>
      <c r="K1089" s="10" t="str">
        <f>IF(I1089="","",
IF(AND(DATEDIF(I1089,'ObjProd (2)'!$C$25,"y")=0,DATEDIF(I1089,'ObjProd (2)'!$C$25,"ym")=0,
   INT(('ObjProd (2)'!$C$25-EDATE(I1089,DATEDIF(I1089,'ObjProd (2)'!$C$25,"y")*12+DATEDIF(I1089,'ObjProd (2)'!$C$25,"ym")))/7)=0),
   "&lt; 1 sem.",
   IF(DATEDIF(I1089,'ObjProd (2)'!$C$25,"y")&gt;0,DATEDIF(I1089,'ObjProd (2)'!$C$25,"y") &amp; " " &amp; IF(DATEDIF(I1089,'ObjProd (2)'!$C$25,"y")=1,"an ","ans "),"") &amp;
   IF(DATEDIF(I1089,'ObjProd (2)'!$C$25,"ym")&gt;0,DATEDIF(I1089,'ObjProd (2)'!$C$25,"ym") &amp; " mois ", "") &amp;
   IF(INT(('ObjProd (2)'!$C$25-EDATE(I1089,DATEDIF(I1089,'ObjProd (2)'!$C$25,"y")*12+DATEDIF(I1089,'ObjProd (2)'!$C$25,"ym")))/7)&gt;0,
      INT(('ObjProd (2)'!$C$25-EDATE(I1089,DATEDIF(I1089,'ObjProd (2)'!$C$25,"y")*12+DATEDIF(I1089,'ObjProd (2)'!$C$25,"ym")))/7) &amp; " sem.",
      "")
)
)</f>
        <v/>
      </c>
      <c r="L1089" s="11" t="str">
        <f t="shared" si="188"/>
        <v/>
      </c>
      <c r="M1089" s="9" t="str">
        <f t="shared" si="193"/>
        <v/>
      </c>
      <c r="N1089" s="9" t="str" cm="1">
        <f t="array" aca="1" ref="N1089" ca="1">LEFT(L1089, IF(ISNUMBER(SUBSTITUTE(_xludf.MID(L1089, 2, 1), ".", ",")), 1, 2))</f>
        <v/>
      </c>
      <c r="O1089" s="19" t="str">
        <f t="shared" ca="1" si="190"/>
        <v/>
      </c>
      <c r="P1089" s="9" t="str">
        <f t="shared" ca="1" si="191"/>
        <v/>
      </c>
      <c r="Q1089" s="9" t="str">
        <f t="shared" ca="1" si="192"/>
        <v/>
      </c>
      <c r="R1089" s="9" t="str">
        <f t="shared" si="194"/>
        <v/>
      </c>
      <c r="S1089" t="str" cm="1">
        <f t="array" ref="S1089">IF(ISBLANK(C1089),"",IFERROR(INDEX(ListeSeries!$A$2:$A$1045, MATCH(1, (DatasScan!G1089=ListeSeries!$B$2:$B$1045) * (DatasScan!H1089&gt;=ListeSeries!$D$2:$D$1045) * (DatasScan!H1089&lt;=ListeSeries!$E$2:$E$1045), 0)), "no match"))</f>
        <v/>
      </c>
      <c r="T1089" s="7" t="str" cm="1">
        <f t="array" ref="T1089">IF(ISBLANK(C1089),"",IFERROR(INDEX(ListeSeries!$C$2:$C$1045, MATCH(1, (DatasScan!G1089=ListeSeries!$B$2:$B$1045) * (DatasScan!H1089&gt;=ListeSeries!$D$2:$D$1045) * (DatasScan!H1089&lt;=ListeSeries!$E$2:$E$1045), 0)), "no match"))</f>
        <v/>
      </c>
      <c r="U1089" s="11" t="str" cm="1">
        <f t="array" ref="U1089">IF(ISBLANK(C1089),"",IFERROR(INDEX(ListeSeries!$F$2:$F$1045, MATCH(1, (DatasScan!G1089=ListeSeries!$B$2:$B$1045) * (DatasScan!H1089&gt;=ListeSeries!$D$2:$D$1045) * (DatasScan!H1089&lt;=ListeSeries!$E$2:$E$1045), 0)), "no match"))</f>
        <v/>
      </c>
    </row>
    <row r="1090" spans="1:21" x14ac:dyDescent="0.25">
      <c r="A1090" s="6" t="str">
        <f t="shared" si="195"/>
        <v/>
      </c>
      <c r="B1090" s="272"/>
      <c r="F1090" s="7" t="str">
        <f t="shared" si="189"/>
        <v/>
      </c>
      <c r="G1090" s="21" t="str">
        <f>IF(ISBLANK(C1090),"",_xlfn.XLOOKUP(_xlfn.XLOOKUP(VALUE(LEFT(C1090,4)),Souches!$B$2:$B$15000,Souches!$E$2:$E$15000),Varietes!$B$2:$B$500,Varietes!$C$2:$C$500))</f>
        <v/>
      </c>
      <c r="H1090" s="19" t="str">
        <f>IF(ISBLANK(C1090),"",_xlfn.XLOOKUP(VALUE(LEFT(C1090,4)),Souches!$B$2:$B$15000,Souches!$D$2:$D$15000))</f>
        <v/>
      </c>
      <c r="I1090" s="10" t="str">
        <f t="shared" ref="I1090:I1153" si="196">IF(ISBLANK(C1090),"",DATE(MID(C1090,5,4),MID(C1090,9,2),MID(C1090,11,2)))</f>
        <v/>
      </c>
      <c r="J1090" s="19" t="str">
        <f>IF(I1090="","",INT(('ObjProd (2)'!$C$25-I1090)/7 * (ABS('ObjProd (2)'!$C$25-I1090)&gt;=7)))</f>
        <v/>
      </c>
      <c r="K1090" s="10" t="str">
        <f>IF(I1090="","",
IF(AND(DATEDIF(I1090,'ObjProd (2)'!$C$25,"y")=0,DATEDIF(I1090,'ObjProd (2)'!$C$25,"ym")=0,
   INT(('ObjProd (2)'!$C$25-EDATE(I1090,DATEDIF(I1090,'ObjProd (2)'!$C$25,"y")*12+DATEDIF(I1090,'ObjProd (2)'!$C$25,"ym")))/7)=0),
   "&lt; 1 sem.",
   IF(DATEDIF(I1090,'ObjProd (2)'!$C$25,"y")&gt;0,DATEDIF(I1090,'ObjProd (2)'!$C$25,"y") &amp; " " &amp; IF(DATEDIF(I1090,'ObjProd (2)'!$C$25,"y")=1,"an ","ans "),"") &amp;
   IF(DATEDIF(I1090,'ObjProd (2)'!$C$25,"ym")&gt;0,DATEDIF(I1090,'ObjProd (2)'!$C$25,"ym") &amp; " mois ", "") &amp;
   IF(INT(('ObjProd (2)'!$C$25-EDATE(I1090,DATEDIF(I1090,'ObjProd (2)'!$C$25,"y")*12+DATEDIF(I1090,'ObjProd (2)'!$C$25,"ym")))/7)&gt;0,
      INT(('ObjProd (2)'!$C$25-EDATE(I1090,DATEDIF(I1090,'ObjProd (2)'!$C$25,"y")*12+DATEDIF(I1090,'ObjProd (2)'!$C$25,"ym")))/7) &amp; " sem.",
      "")
)
)</f>
        <v/>
      </c>
      <c r="L1090" s="11" t="str">
        <f t="shared" ref="L1090:L1153" si="197">IF(ISBLANK(C1090),"",MID(C1090,13,4))</f>
        <v/>
      </c>
      <c r="M1090" s="9" t="str">
        <f t="shared" si="193"/>
        <v/>
      </c>
      <c r="N1090" s="9" t="str" cm="1">
        <f t="array" aca="1" ref="N1090" ca="1">LEFT(L1090, IF(ISNUMBER(SUBSTITUTE(_xludf.MID(L1090, 2, 1), ".", ",")), 1, 2))</f>
        <v/>
      </c>
      <c r="O1090" s="19" t="str">
        <f t="shared" ca="1" si="190"/>
        <v/>
      </c>
      <c r="P1090" s="9" t="str">
        <f t="shared" ca="1" si="191"/>
        <v/>
      </c>
      <c r="Q1090" s="9" t="str">
        <f t="shared" ca="1" si="192"/>
        <v/>
      </c>
      <c r="R1090" s="9" t="str">
        <f t="shared" si="194"/>
        <v/>
      </c>
      <c r="S1090" t="str" cm="1">
        <f t="array" ref="S1090">IF(ISBLANK(C1090),"",IFERROR(INDEX(ListeSeries!$A$2:$A$1045, MATCH(1, (DatasScan!G1090=ListeSeries!$B$2:$B$1045) * (DatasScan!H1090&gt;=ListeSeries!$D$2:$D$1045) * (DatasScan!H1090&lt;=ListeSeries!$E$2:$E$1045), 0)), "no match"))</f>
        <v/>
      </c>
      <c r="T1090" s="7" t="str" cm="1">
        <f t="array" ref="T1090">IF(ISBLANK(C1090),"",IFERROR(INDEX(ListeSeries!$C$2:$C$1045, MATCH(1, (DatasScan!G1090=ListeSeries!$B$2:$B$1045) * (DatasScan!H1090&gt;=ListeSeries!$D$2:$D$1045) * (DatasScan!H1090&lt;=ListeSeries!$E$2:$E$1045), 0)), "no match"))</f>
        <v/>
      </c>
      <c r="U1090" s="11" t="str" cm="1">
        <f t="array" ref="U1090">IF(ISBLANK(C1090),"",IFERROR(INDEX(ListeSeries!$F$2:$F$1045, MATCH(1, (DatasScan!G1090=ListeSeries!$B$2:$B$1045) * (DatasScan!H1090&gt;=ListeSeries!$D$2:$D$1045) * (DatasScan!H1090&lt;=ListeSeries!$E$2:$E$1045), 0)), "no match"))</f>
        <v/>
      </c>
    </row>
    <row r="1091" spans="1:21" x14ac:dyDescent="0.25">
      <c r="A1091" s="6" t="str">
        <f t="shared" si="195"/>
        <v/>
      </c>
      <c r="B1091" s="272"/>
      <c r="F1091" s="7" t="str">
        <f t="shared" si="189"/>
        <v/>
      </c>
      <c r="G1091" s="21" t="str">
        <f>IF(ISBLANK(C1091),"",_xlfn.XLOOKUP(_xlfn.XLOOKUP(VALUE(LEFT(C1091,4)),Souches!$B$2:$B$15000,Souches!$E$2:$E$15000),Varietes!$B$2:$B$500,Varietes!$C$2:$C$500))</f>
        <v/>
      </c>
      <c r="H1091" s="19" t="str">
        <f>IF(ISBLANK(C1091),"",_xlfn.XLOOKUP(VALUE(LEFT(C1091,4)),Souches!$B$2:$B$15000,Souches!$D$2:$D$15000))</f>
        <v/>
      </c>
      <c r="I1091" s="10" t="str">
        <f t="shared" si="196"/>
        <v/>
      </c>
      <c r="J1091" s="19" t="str">
        <f>IF(I1091="","",INT(('ObjProd (2)'!$C$25-I1091)/7 * (ABS('ObjProd (2)'!$C$25-I1091)&gt;=7)))</f>
        <v/>
      </c>
      <c r="K1091" s="10" t="str">
        <f>IF(I1091="","",
IF(AND(DATEDIF(I1091,'ObjProd (2)'!$C$25,"y")=0,DATEDIF(I1091,'ObjProd (2)'!$C$25,"ym")=0,
   INT(('ObjProd (2)'!$C$25-EDATE(I1091,DATEDIF(I1091,'ObjProd (2)'!$C$25,"y")*12+DATEDIF(I1091,'ObjProd (2)'!$C$25,"ym")))/7)=0),
   "&lt; 1 sem.",
   IF(DATEDIF(I1091,'ObjProd (2)'!$C$25,"y")&gt;0,DATEDIF(I1091,'ObjProd (2)'!$C$25,"y") &amp; " " &amp; IF(DATEDIF(I1091,'ObjProd (2)'!$C$25,"y")=1,"an ","ans "),"") &amp;
   IF(DATEDIF(I1091,'ObjProd (2)'!$C$25,"ym")&gt;0,DATEDIF(I1091,'ObjProd (2)'!$C$25,"ym") &amp; " mois ", "") &amp;
   IF(INT(('ObjProd (2)'!$C$25-EDATE(I1091,DATEDIF(I1091,'ObjProd (2)'!$C$25,"y")*12+DATEDIF(I1091,'ObjProd (2)'!$C$25,"ym")))/7)&gt;0,
      INT(('ObjProd (2)'!$C$25-EDATE(I1091,DATEDIF(I1091,'ObjProd (2)'!$C$25,"y")*12+DATEDIF(I1091,'ObjProd (2)'!$C$25,"ym")))/7) &amp; " sem.",
      "")
)
)</f>
        <v/>
      </c>
      <c r="L1091" s="11" t="str">
        <f t="shared" si="197"/>
        <v/>
      </c>
      <c r="M1091" s="9" t="str">
        <f t="shared" si="193"/>
        <v/>
      </c>
      <c r="N1091" s="9" t="str" cm="1">
        <f t="array" aca="1" ref="N1091" ca="1">LEFT(L1091, IF(ISNUMBER(SUBSTITUTE(_xludf.MID(L1091, 2, 1), ".", ",")), 1, 2))</f>
        <v/>
      </c>
      <c r="O1091" s="19" t="str">
        <f t="shared" ca="1" si="190"/>
        <v/>
      </c>
      <c r="P1091" s="9" t="str">
        <f t="shared" ca="1" si="191"/>
        <v/>
      </c>
      <c r="Q1091" s="9" t="str">
        <f t="shared" ca="1" si="192"/>
        <v/>
      </c>
      <c r="R1091" s="9" t="str">
        <f t="shared" si="194"/>
        <v/>
      </c>
      <c r="S1091" t="str" cm="1">
        <f t="array" ref="S1091">IF(ISBLANK(C1091),"",IFERROR(INDEX(ListeSeries!$A$2:$A$1045, MATCH(1, (DatasScan!G1091=ListeSeries!$B$2:$B$1045) * (DatasScan!H1091&gt;=ListeSeries!$D$2:$D$1045) * (DatasScan!H1091&lt;=ListeSeries!$E$2:$E$1045), 0)), "no match"))</f>
        <v/>
      </c>
      <c r="T1091" s="7" t="str" cm="1">
        <f t="array" ref="T1091">IF(ISBLANK(C1091),"",IFERROR(INDEX(ListeSeries!$C$2:$C$1045, MATCH(1, (DatasScan!G1091=ListeSeries!$B$2:$B$1045) * (DatasScan!H1091&gt;=ListeSeries!$D$2:$D$1045) * (DatasScan!H1091&lt;=ListeSeries!$E$2:$E$1045), 0)), "no match"))</f>
        <v/>
      </c>
      <c r="U1091" s="11" t="str" cm="1">
        <f t="array" ref="U1091">IF(ISBLANK(C1091),"",IFERROR(INDEX(ListeSeries!$F$2:$F$1045, MATCH(1, (DatasScan!G1091=ListeSeries!$B$2:$B$1045) * (DatasScan!H1091&gt;=ListeSeries!$D$2:$D$1045) * (DatasScan!H1091&lt;=ListeSeries!$E$2:$E$1045), 0)), "no match"))</f>
        <v/>
      </c>
    </row>
    <row r="1092" spans="1:21" x14ac:dyDescent="0.25">
      <c r="A1092" s="6" t="str">
        <f t="shared" si="195"/>
        <v/>
      </c>
      <c r="B1092" s="272"/>
      <c r="F1092" s="7" t="str">
        <f t="shared" si="189"/>
        <v/>
      </c>
      <c r="G1092" s="21" t="str">
        <f>IF(ISBLANK(C1092),"",_xlfn.XLOOKUP(_xlfn.XLOOKUP(VALUE(LEFT(C1092,4)),Souches!$B$2:$B$15000,Souches!$E$2:$E$15000),Varietes!$B$2:$B$500,Varietes!$C$2:$C$500))</f>
        <v/>
      </c>
      <c r="H1092" s="19" t="str">
        <f>IF(ISBLANK(C1092),"",_xlfn.XLOOKUP(VALUE(LEFT(C1092,4)),Souches!$B$2:$B$15000,Souches!$D$2:$D$15000))</f>
        <v/>
      </c>
      <c r="I1092" s="10" t="str">
        <f t="shared" si="196"/>
        <v/>
      </c>
      <c r="J1092" s="19" t="str">
        <f>IF(I1092="","",INT(('ObjProd (2)'!$C$25-I1092)/7 * (ABS('ObjProd (2)'!$C$25-I1092)&gt;=7)))</f>
        <v/>
      </c>
      <c r="K1092" s="10" t="str">
        <f>IF(I1092="","",
IF(AND(DATEDIF(I1092,'ObjProd (2)'!$C$25,"y")=0,DATEDIF(I1092,'ObjProd (2)'!$C$25,"ym")=0,
   INT(('ObjProd (2)'!$C$25-EDATE(I1092,DATEDIF(I1092,'ObjProd (2)'!$C$25,"y")*12+DATEDIF(I1092,'ObjProd (2)'!$C$25,"ym")))/7)=0),
   "&lt; 1 sem.",
   IF(DATEDIF(I1092,'ObjProd (2)'!$C$25,"y")&gt;0,DATEDIF(I1092,'ObjProd (2)'!$C$25,"y") &amp; " " &amp; IF(DATEDIF(I1092,'ObjProd (2)'!$C$25,"y")=1,"an ","ans "),"") &amp;
   IF(DATEDIF(I1092,'ObjProd (2)'!$C$25,"ym")&gt;0,DATEDIF(I1092,'ObjProd (2)'!$C$25,"ym") &amp; " mois ", "") &amp;
   IF(INT(('ObjProd (2)'!$C$25-EDATE(I1092,DATEDIF(I1092,'ObjProd (2)'!$C$25,"y")*12+DATEDIF(I1092,'ObjProd (2)'!$C$25,"ym")))/7)&gt;0,
      INT(('ObjProd (2)'!$C$25-EDATE(I1092,DATEDIF(I1092,'ObjProd (2)'!$C$25,"y")*12+DATEDIF(I1092,'ObjProd (2)'!$C$25,"ym")))/7) &amp; " sem.",
      "")
)
)</f>
        <v/>
      </c>
      <c r="L1092" s="11" t="str">
        <f t="shared" si="197"/>
        <v/>
      </c>
      <c r="M1092" s="9" t="str">
        <f t="shared" si="193"/>
        <v/>
      </c>
      <c r="N1092" s="9" t="str" cm="1">
        <f t="array" aca="1" ref="N1092" ca="1">LEFT(L1092, IF(ISNUMBER(SUBSTITUTE(_xludf.MID(L1092, 2, 1), ".", ",")), 1, 2))</f>
        <v/>
      </c>
      <c r="O1092" s="19" t="str">
        <f t="shared" ca="1" si="190"/>
        <v/>
      </c>
      <c r="P1092" s="9" t="str">
        <f t="shared" ca="1" si="191"/>
        <v/>
      </c>
      <c r="Q1092" s="9" t="str">
        <f t="shared" ca="1" si="192"/>
        <v/>
      </c>
      <c r="R1092" s="9" t="str">
        <f t="shared" si="194"/>
        <v/>
      </c>
      <c r="S1092" t="str" cm="1">
        <f t="array" ref="S1092">IF(ISBLANK(C1092),"",IFERROR(INDEX(ListeSeries!$A$2:$A$1045, MATCH(1, (DatasScan!G1092=ListeSeries!$B$2:$B$1045) * (DatasScan!H1092&gt;=ListeSeries!$D$2:$D$1045) * (DatasScan!H1092&lt;=ListeSeries!$E$2:$E$1045), 0)), "no match"))</f>
        <v/>
      </c>
      <c r="T1092" s="7" t="str" cm="1">
        <f t="array" ref="T1092">IF(ISBLANK(C1092),"",IFERROR(INDEX(ListeSeries!$C$2:$C$1045, MATCH(1, (DatasScan!G1092=ListeSeries!$B$2:$B$1045) * (DatasScan!H1092&gt;=ListeSeries!$D$2:$D$1045) * (DatasScan!H1092&lt;=ListeSeries!$E$2:$E$1045), 0)), "no match"))</f>
        <v/>
      </c>
      <c r="U1092" s="11" t="str" cm="1">
        <f t="array" ref="U1092">IF(ISBLANK(C1092),"",IFERROR(INDEX(ListeSeries!$F$2:$F$1045, MATCH(1, (DatasScan!G1092=ListeSeries!$B$2:$B$1045) * (DatasScan!H1092&gt;=ListeSeries!$D$2:$D$1045) * (DatasScan!H1092&lt;=ListeSeries!$E$2:$E$1045), 0)), "no match"))</f>
        <v/>
      </c>
    </row>
    <row r="1093" spans="1:21" x14ac:dyDescent="0.25">
      <c r="A1093" s="6" t="str">
        <f t="shared" si="195"/>
        <v/>
      </c>
      <c r="B1093" s="272"/>
      <c r="F1093" s="7" t="str">
        <f t="shared" si="189"/>
        <v/>
      </c>
      <c r="G1093" s="21" t="str">
        <f>IF(ISBLANK(C1093),"",_xlfn.XLOOKUP(_xlfn.XLOOKUP(VALUE(LEFT(C1093,4)),Souches!$B$2:$B$15000,Souches!$E$2:$E$15000),Varietes!$B$2:$B$500,Varietes!$C$2:$C$500))</f>
        <v/>
      </c>
      <c r="H1093" s="19" t="str">
        <f>IF(ISBLANK(C1093),"",_xlfn.XLOOKUP(VALUE(LEFT(C1093,4)),Souches!$B$2:$B$15000,Souches!$D$2:$D$15000))</f>
        <v/>
      </c>
      <c r="I1093" s="10" t="str">
        <f t="shared" si="196"/>
        <v/>
      </c>
      <c r="J1093" s="19" t="str">
        <f>IF(I1093="","",INT(('ObjProd (2)'!$C$25-I1093)/7 * (ABS('ObjProd (2)'!$C$25-I1093)&gt;=7)))</f>
        <v/>
      </c>
      <c r="K1093" s="10" t="str">
        <f>IF(I1093="","",
IF(AND(DATEDIF(I1093,'ObjProd (2)'!$C$25,"y")=0,DATEDIF(I1093,'ObjProd (2)'!$C$25,"ym")=0,
   INT(('ObjProd (2)'!$C$25-EDATE(I1093,DATEDIF(I1093,'ObjProd (2)'!$C$25,"y")*12+DATEDIF(I1093,'ObjProd (2)'!$C$25,"ym")))/7)=0),
   "&lt; 1 sem.",
   IF(DATEDIF(I1093,'ObjProd (2)'!$C$25,"y")&gt;0,DATEDIF(I1093,'ObjProd (2)'!$C$25,"y") &amp; " " &amp; IF(DATEDIF(I1093,'ObjProd (2)'!$C$25,"y")=1,"an ","ans "),"") &amp;
   IF(DATEDIF(I1093,'ObjProd (2)'!$C$25,"ym")&gt;0,DATEDIF(I1093,'ObjProd (2)'!$C$25,"ym") &amp; " mois ", "") &amp;
   IF(INT(('ObjProd (2)'!$C$25-EDATE(I1093,DATEDIF(I1093,'ObjProd (2)'!$C$25,"y")*12+DATEDIF(I1093,'ObjProd (2)'!$C$25,"ym")))/7)&gt;0,
      INT(('ObjProd (2)'!$C$25-EDATE(I1093,DATEDIF(I1093,'ObjProd (2)'!$C$25,"y")*12+DATEDIF(I1093,'ObjProd (2)'!$C$25,"ym")))/7) &amp; " sem.",
      "")
)
)</f>
        <v/>
      </c>
      <c r="L1093" s="11" t="str">
        <f t="shared" si="197"/>
        <v/>
      </c>
      <c r="M1093" s="9" t="str">
        <f t="shared" si="193"/>
        <v/>
      </c>
      <c r="N1093" s="9" t="str" cm="1">
        <f t="array" aca="1" ref="N1093" ca="1">LEFT(L1093, IF(ISNUMBER(SUBSTITUTE(_xludf.MID(L1093, 2, 1), ".", ",")), 1, 2))</f>
        <v/>
      </c>
      <c r="O1093" s="19" t="str">
        <f t="shared" ca="1" si="190"/>
        <v/>
      </c>
      <c r="P1093" s="9" t="str">
        <f t="shared" ca="1" si="191"/>
        <v/>
      </c>
      <c r="Q1093" s="9" t="str">
        <f t="shared" ca="1" si="192"/>
        <v/>
      </c>
      <c r="R1093" s="9" t="str">
        <f t="shared" si="194"/>
        <v/>
      </c>
      <c r="S1093" t="str" cm="1">
        <f t="array" ref="S1093">IF(ISBLANK(C1093),"",IFERROR(INDEX(ListeSeries!$A$2:$A$1045, MATCH(1, (DatasScan!G1093=ListeSeries!$B$2:$B$1045) * (DatasScan!H1093&gt;=ListeSeries!$D$2:$D$1045) * (DatasScan!H1093&lt;=ListeSeries!$E$2:$E$1045), 0)), "no match"))</f>
        <v/>
      </c>
      <c r="T1093" s="7" t="str" cm="1">
        <f t="array" ref="T1093">IF(ISBLANK(C1093),"",IFERROR(INDEX(ListeSeries!$C$2:$C$1045, MATCH(1, (DatasScan!G1093=ListeSeries!$B$2:$B$1045) * (DatasScan!H1093&gt;=ListeSeries!$D$2:$D$1045) * (DatasScan!H1093&lt;=ListeSeries!$E$2:$E$1045), 0)), "no match"))</f>
        <v/>
      </c>
      <c r="U1093" s="11" t="str" cm="1">
        <f t="array" ref="U1093">IF(ISBLANK(C1093),"",IFERROR(INDEX(ListeSeries!$F$2:$F$1045, MATCH(1, (DatasScan!G1093=ListeSeries!$B$2:$B$1045) * (DatasScan!H1093&gt;=ListeSeries!$D$2:$D$1045) * (DatasScan!H1093&lt;=ListeSeries!$E$2:$E$1045), 0)), "no match"))</f>
        <v/>
      </c>
    </row>
    <row r="1094" spans="1:21" x14ac:dyDescent="0.25">
      <c r="A1094" s="6" t="str">
        <f t="shared" si="195"/>
        <v/>
      </c>
      <c r="B1094" s="272"/>
      <c r="F1094" s="7" t="str">
        <f t="shared" si="189"/>
        <v/>
      </c>
      <c r="G1094" s="21" t="str">
        <f>IF(ISBLANK(C1094),"",_xlfn.XLOOKUP(_xlfn.XLOOKUP(VALUE(LEFT(C1094,4)),Souches!$B$2:$B$15000,Souches!$E$2:$E$15000),Varietes!$B$2:$B$500,Varietes!$C$2:$C$500))</f>
        <v/>
      </c>
      <c r="H1094" s="19" t="str">
        <f>IF(ISBLANK(C1094),"",_xlfn.XLOOKUP(VALUE(LEFT(C1094,4)),Souches!$B$2:$B$15000,Souches!$D$2:$D$15000))</f>
        <v/>
      </c>
      <c r="I1094" s="10" t="str">
        <f t="shared" si="196"/>
        <v/>
      </c>
      <c r="J1094" s="19" t="str">
        <f>IF(I1094="","",INT(('ObjProd (2)'!$C$25-I1094)/7 * (ABS('ObjProd (2)'!$C$25-I1094)&gt;=7)))</f>
        <v/>
      </c>
      <c r="K1094" s="10" t="str">
        <f>IF(I1094="","",
IF(AND(DATEDIF(I1094,'ObjProd (2)'!$C$25,"y")=0,DATEDIF(I1094,'ObjProd (2)'!$C$25,"ym")=0,
   INT(('ObjProd (2)'!$C$25-EDATE(I1094,DATEDIF(I1094,'ObjProd (2)'!$C$25,"y")*12+DATEDIF(I1094,'ObjProd (2)'!$C$25,"ym")))/7)=0),
   "&lt; 1 sem.",
   IF(DATEDIF(I1094,'ObjProd (2)'!$C$25,"y")&gt;0,DATEDIF(I1094,'ObjProd (2)'!$C$25,"y") &amp; " " &amp; IF(DATEDIF(I1094,'ObjProd (2)'!$C$25,"y")=1,"an ","ans "),"") &amp;
   IF(DATEDIF(I1094,'ObjProd (2)'!$C$25,"ym")&gt;0,DATEDIF(I1094,'ObjProd (2)'!$C$25,"ym") &amp; " mois ", "") &amp;
   IF(INT(('ObjProd (2)'!$C$25-EDATE(I1094,DATEDIF(I1094,'ObjProd (2)'!$C$25,"y")*12+DATEDIF(I1094,'ObjProd (2)'!$C$25,"ym")))/7)&gt;0,
      INT(('ObjProd (2)'!$C$25-EDATE(I1094,DATEDIF(I1094,'ObjProd (2)'!$C$25,"y")*12+DATEDIF(I1094,'ObjProd (2)'!$C$25,"ym")))/7) &amp; " sem.",
      "")
)
)</f>
        <v/>
      </c>
      <c r="L1094" s="11" t="str">
        <f t="shared" si="197"/>
        <v/>
      </c>
      <c r="M1094" s="9" t="str">
        <f t="shared" si="193"/>
        <v/>
      </c>
      <c r="N1094" s="9" t="str" cm="1">
        <f t="array" aca="1" ref="N1094" ca="1">LEFT(L1094, IF(ISNUMBER(SUBSTITUTE(_xludf.MID(L1094, 2, 1), ".", ",")), 1, 2))</f>
        <v/>
      </c>
      <c r="O1094" s="19" t="str">
        <f t="shared" ca="1" si="190"/>
        <v/>
      </c>
      <c r="P1094" s="9" t="str">
        <f t="shared" ca="1" si="191"/>
        <v/>
      </c>
      <c r="Q1094" s="9" t="str">
        <f t="shared" ca="1" si="192"/>
        <v/>
      </c>
      <c r="R1094" s="9" t="str">
        <f t="shared" si="194"/>
        <v/>
      </c>
      <c r="S1094" t="str" cm="1">
        <f t="array" ref="S1094">IF(ISBLANK(C1094),"",IFERROR(INDEX(ListeSeries!$A$2:$A$1045, MATCH(1, (DatasScan!G1094=ListeSeries!$B$2:$B$1045) * (DatasScan!H1094&gt;=ListeSeries!$D$2:$D$1045) * (DatasScan!H1094&lt;=ListeSeries!$E$2:$E$1045), 0)), "no match"))</f>
        <v/>
      </c>
      <c r="T1094" s="7" t="str" cm="1">
        <f t="array" ref="T1094">IF(ISBLANK(C1094),"",IFERROR(INDEX(ListeSeries!$C$2:$C$1045, MATCH(1, (DatasScan!G1094=ListeSeries!$B$2:$B$1045) * (DatasScan!H1094&gt;=ListeSeries!$D$2:$D$1045) * (DatasScan!H1094&lt;=ListeSeries!$E$2:$E$1045), 0)), "no match"))</f>
        <v/>
      </c>
      <c r="U1094" s="11" t="str" cm="1">
        <f t="array" ref="U1094">IF(ISBLANK(C1094),"",IFERROR(INDEX(ListeSeries!$F$2:$F$1045, MATCH(1, (DatasScan!G1094=ListeSeries!$B$2:$B$1045) * (DatasScan!H1094&gt;=ListeSeries!$D$2:$D$1045) * (DatasScan!H1094&lt;=ListeSeries!$E$2:$E$1045), 0)), "no match"))</f>
        <v/>
      </c>
    </row>
    <row r="1095" spans="1:21" x14ac:dyDescent="0.25">
      <c r="A1095" s="6" t="str">
        <f t="shared" si="195"/>
        <v/>
      </c>
      <c r="B1095" s="272"/>
      <c r="F1095" s="7" t="str">
        <f t="shared" ref="F1095:F1158" si="198">IF(ISBLANK(C1095),"",LEFT(C1095,15))</f>
        <v/>
      </c>
      <c r="G1095" s="21" t="str">
        <f>IF(ISBLANK(C1095),"",_xlfn.XLOOKUP(_xlfn.XLOOKUP(VALUE(LEFT(C1095,4)),Souches!$B$2:$B$15000,Souches!$E$2:$E$15000),Varietes!$B$2:$B$500,Varietes!$C$2:$C$500))</f>
        <v/>
      </c>
      <c r="H1095" s="19" t="str">
        <f>IF(ISBLANK(C1095),"",_xlfn.XLOOKUP(VALUE(LEFT(C1095,4)),Souches!$B$2:$B$15000,Souches!$D$2:$D$15000))</f>
        <v/>
      </c>
      <c r="I1095" s="10" t="str">
        <f t="shared" si="196"/>
        <v/>
      </c>
      <c r="J1095" s="19" t="str">
        <f>IF(I1095="","",INT(('ObjProd (2)'!$C$25-I1095)/7 * (ABS('ObjProd (2)'!$C$25-I1095)&gt;=7)))</f>
        <v/>
      </c>
      <c r="K1095" s="10" t="str">
        <f>IF(I1095="","",
IF(AND(DATEDIF(I1095,'ObjProd (2)'!$C$25,"y")=0,DATEDIF(I1095,'ObjProd (2)'!$C$25,"ym")=0,
   INT(('ObjProd (2)'!$C$25-EDATE(I1095,DATEDIF(I1095,'ObjProd (2)'!$C$25,"y")*12+DATEDIF(I1095,'ObjProd (2)'!$C$25,"ym")))/7)=0),
   "&lt; 1 sem.",
   IF(DATEDIF(I1095,'ObjProd (2)'!$C$25,"y")&gt;0,DATEDIF(I1095,'ObjProd (2)'!$C$25,"y") &amp; " " &amp; IF(DATEDIF(I1095,'ObjProd (2)'!$C$25,"y")=1,"an ","ans "),"") &amp;
   IF(DATEDIF(I1095,'ObjProd (2)'!$C$25,"ym")&gt;0,DATEDIF(I1095,'ObjProd (2)'!$C$25,"ym") &amp; " mois ", "") &amp;
   IF(INT(('ObjProd (2)'!$C$25-EDATE(I1095,DATEDIF(I1095,'ObjProd (2)'!$C$25,"y")*12+DATEDIF(I1095,'ObjProd (2)'!$C$25,"ym")))/7)&gt;0,
      INT(('ObjProd (2)'!$C$25-EDATE(I1095,DATEDIF(I1095,'ObjProd (2)'!$C$25,"y")*12+DATEDIF(I1095,'ObjProd (2)'!$C$25,"ym")))/7) &amp; " sem.",
      "")
)
)</f>
        <v/>
      </c>
      <c r="L1095" s="11" t="str">
        <f t="shared" si="197"/>
        <v/>
      </c>
      <c r="M1095" s="9" t="str">
        <f t="shared" si="193"/>
        <v/>
      </c>
      <c r="N1095" s="9" t="str" cm="1">
        <f t="array" aca="1" ref="N1095" ca="1">LEFT(L1095, IF(ISNUMBER(SUBSTITUTE(_xludf.MID(L1095, 2, 1), ".", ",")), 1, 2))</f>
        <v/>
      </c>
      <c r="O1095" s="19" t="str">
        <f t="shared" ref="O1095:O1158" ca="1" si="199">IF(N1095="", "", _xlfn.NUMBERVALUE(RIGHT(L1095, LEN(L1095)-LEN(N1095))))</f>
        <v/>
      </c>
      <c r="P1095" s="9" t="str">
        <f t="shared" ca="1" si="191"/>
        <v/>
      </c>
      <c r="Q1095" s="9" t="str">
        <f t="shared" ca="1" si="192"/>
        <v/>
      </c>
      <c r="R1095" s="9" t="str">
        <f t="shared" si="194"/>
        <v/>
      </c>
      <c r="S1095" t="str" cm="1">
        <f t="array" ref="S1095">IF(ISBLANK(C1095),"",IFERROR(INDEX(ListeSeries!$A$2:$A$1045, MATCH(1, (DatasScan!G1095=ListeSeries!$B$2:$B$1045) * (DatasScan!H1095&gt;=ListeSeries!$D$2:$D$1045) * (DatasScan!H1095&lt;=ListeSeries!$E$2:$E$1045), 0)), "no match"))</f>
        <v/>
      </c>
      <c r="T1095" s="7" t="str" cm="1">
        <f t="array" ref="T1095">IF(ISBLANK(C1095),"",IFERROR(INDEX(ListeSeries!$C$2:$C$1045, MATCH(1, (DatasScan!G1095=ListeSeries!$B$2:$B$1045) * (DatasScan!H1095&gt;=ListeSeries!$D$2:$D$1045) * (DatasScan!H1095&lt;=ListeSeries!$E$2:$E$1045), 0)), "no match"))</f>
        <v/>
      </c>
      <c r="U1095" s="11" t="str" cm="1">
        <f t="array" ref="U1095">IF(ISBLANK(C1095),"",IFERROR(INDEX(ListeSeries!$F$2:$F$1045, MATCH(1, (DatasScan!G1095=ListeSeries!$B$2:$B$1045) * (DatasScan!H1095&gt;=ListeSeries!$D$2:$D$1045) * (DatasScan!H1095&lt;=ListeSeries!$E$2:$E$1045), 0)), "no match"))</f>
        <v/>
      </c>
    </row>
    <row r="1096" spans="1:21" x14ac:dyDescent="0.25">
      <c r="A1096" s="6" t="str">
        <f t="shared" si="195"/>
        <v/>
      </c>
      <c r="B1096" s="272"/>
      <c r="F1096" s="7" t="str">
        <f t="shared" si="198"/>
        <v/>
      </c>
      <c r="G1096" s="21" t="str">
        <f>IF(ISBLANK(C1096),"",_xlfn.XLOOKUP(_xlfn.XLOOKUP(VALUE(LEFT(C1096,4)),Souches!$B$2:$B$15000,Souches!$E$2:$E$15000),Varietes!$B$2:$B$500,Varietes!$C$2:$C$500))</f>
        <v/>
      </c>
      <c r="H1096" s="19" t="str">
        <f>IF(ISBLANK(C1096),"",_xlfn.XLOOKUP(VALUE(LEFT(C1096,4)),Souches!$B$2:$B$15000,Souches!$D$2:$D$15000))</f>
        <v/>
      </c>
      <c r="I1096" s="10" t="str">
        <f t="shared" si="196"/>
        <v/>
      </c>
      <c r="J1096" s="19" t="str">
        <f>IF(I1096="","",INT(('ObjProd (2)'!$C$25-I1096)/7 * (ABS('ObjProd (2)'!$C$25-I1096)&gt;=7)))</f>
        <v/>
      </c>
      <c r="K1096" s="10" t="str">
        <f>IF(I1096="","",
IF(AND(DATEDIF(I1096,'ObjProd (2)'!$C$25,"y")=0,DATEDIF(I1096,'ObjProd (2)'!$C$25,"ym")=0,
   INT(('ObjProd (2)'!$C$25-EDATE(I1096,DATEDIF(I1096,'ObjProd (2)'!$C$25,"y")*12+DATEDIF(I1096,'ObjProd (2)'!$C$25,"ym")))/7)=0),
   "&lt; 1 sem.",
   IF(DATEDIF(I1096,'ObjProd (2)'!$C$25,"y")&gt;0,DATEDIF(I1096,'ObjProd (2)'!$C$25,"y") &amp; " " &amp; IF(DATEDIF(I1096,'ObjProd (2)'!$C$25,"y")=1,"an ","ans "),"") &amp;
   IF(DATEDIF(I1096,'ObjProd (2)'!$C$25,"ym")&gt;0,DATEDIF(I1096,'ObjProd (2)'!$C$25,"ym") &amp; " mois ", "") &amp;
   IF(INT(('ObjProd (2)'!$C$25-EDATE(I1096,DATEDIF(I1096,'ObjProd (2)'!$C$25,"y")*12+DATEDIF(I1096,'ObjProd (2)'!$C$25,"ym")))/7)&gt;0,
      INT(('ObjProd (2)'!$C$25-EDATE(I1096,DATEDIF(I1096,'ObjProd (2)'!$C$25,"y")*12+DATEDIF(I1096,'ObjProd (2)'!$C$25,"ym")))/7) &amp; " sem.",
      "")
)
)</f>
        <v/>
      </c>
      <c r="L1096" s="11" t="str">
        <f t="shared" si="197"/>
        <v/>
      </c>
      <c r="M1096" s="9" t="str">
        <f t="shared" si="193"/>
        <v/>
      </c>
      <c r="N1096" s="9" t="str" cm="1">
        <f t="array" aca="1" ref="N1096" ca="1">LEFT(L1096, IF(ISNUMBER(SUBSTITUTE(_xludf.MID(L1096, 2, 1), ".", ",")), 1, 2))</f>
        <v/>
      </c>
      <c r="O1096" s="19" t="str">
        <f t="shared" ca="1" si="199"/>
        <v/>
      </c>
      <c r="P1096" s="9" t="str">
        <f t="shared" ca="1" si="191"/>
        <v/>
      </c>
      <c r="Q1096" s="9" t="str">
        <f t="shared" ca="1" si="192"/>
        <v/>
      </c>
      <c r="R1096" s="9" t="str">
        <f t="shared" si="194"/>
        <v/>
      </c>
      <c r="S1096" t="str" cm="1">
        <f t="array" ref="S1096">IF(ISBLANK(C1096),"",IFERROR(INDEX(ListeSeries!$A$2:$A$1045, MATCH(1, (DatasScan!G1096=ListeSeries!$B$2:$B$1045) * (DatasScan!H1096&gt;=ListeSeries!$D$2:$D$1045) * (DatasScan!H1096&lt;=ListeSeries!$E$2:$E$1045), 0)), "no match"))</f>
        <v/>
      </c>
      <c r="T1096" s="7" t="str" cm="1">
        <f t="array" ref="T1096">IF(ISBLANK(C1096),"",IFERROR(INDEX(ListeSeries!$C$2:$C$1045, MATCH(1, (DatasScan!G1096=ListeSeries!$B$2:$B$1045) * (DatasScan!H1096&gt;=ListeSeries!$D$2:$D$1045) * (DatasScan!H1096&lt;=ListeSeries!$E$2:$E$1045), 0)), "no match"))</f>
        <v/>
      </c>
      <c r="U1096" s="11" t="str" cm="1">
        <f t="array" ref="U1096">IF(ISBLANK(C1096),"",IFERROR(INDEX(ListeSeries!$F$2:$F$1045, MATCH(1, (DatasScan!G1096=ListeSeries!$B$2:$B$1045) * (DatasScan!H1096&gt;=ListeSeries!$D$2:$D$1045) * (DatasScan!H1096&lt;=ListeSeries!$E$2:$E$1045), 0)), "no match"))</f>
        <v/>
      </c>
    </row>
    <row r="1097" spans="1:21" x14ac:dyDescent="0.25">
      <c r="A1097" s="6" t="str">
        <f t="shared" si="195"/>
        <v/>
      </c>
      <c r="B1097" s="272"/>
      <c r="F1097" s="7" t="str">
        <f t="shared" si="198"/>
        <v/>
      </c>
      <c r="G1097" s="21" t="str">
        <f>IF(ISBLANK(C1097),"",_xlfn.XLOOKUP(_xlfn.XLOOKUP(VALUE(LEFT(C1097,4)),Souches!$B$2:$B$15000,Souches!$E$2:$E$15000),Varietes!$B$2:$B$500,Varietes!$C$2:$C$500))</f>
        <v/>
      </c>
      <c r="H1097" s="19" t="str">
        <f>IF(ISBLANK(C1097),"",_xlfn.XLOOKUP(VALUE(LEFT(C1097,4)),Souches!$B$2:$B$15000,Souches!$D$2:$D$15000))</f>
        <v/>
      </c>
      <c r="I1097" s="10" t="str">
        <f t="shared" si="196"/>
        <v/>
      </c>
      <c r="J1097" s="19" t="str">
        <f>IF(I1097="","",INT(('ObjProd (2)'!$C$25-I1097)/7 * (ABS('ObjProd (2)'!$C$25-I1097)&gt;=7)))</f>
        <v/>
      </c>
      <c r="K1097" s="10" t="str">
        <f>IF(I1097="","",
IF(AND(DATEDIF(I1097,'ObjProd (2)'!$C$25,"y")=0,DATEDIF(I1097,'ObjProd (2)'!$C$25,"ym")=0,
   INT(('ObjProd (2)'!$C$25-EDATE(I1097,DATEDIF(I1097,'ObjProd (2)'!$C$25,"y")*12+DATEDIF(I1097,'ObjProd (2)'!$C$25,"ym")))/7)=0),
   "&lt; 1 sem.",
   IF(DATEDIF(I1097,'ObjProd (2)'!$C$25,"y")&gt;0,DATEDIF(I1097,'ObjProd (2)'!$C$25,"y") &amp; " " &amp; IF(DATEDIF(I1097,'ObjProd (2)'!$C$25,"y")=1,"an ","ans "),"") &amp;
   IF(DATEDIF(I1097,'ObjProd (2)'!$C$25,"ym")&gt;0,DATEDIF(I1097,'ObjProd (2)'!$C$25,"ym") &amp; " mois ", "") &amp;
   IF(INT(('ObjProd (2)'!$C$25-EDATE(I1097,DATEDIF(I1097,'ObjProd (2)'!$C$25,"y")*12+DATEDIF(I1097,'ObjProd (2)'!$C$25,"ym")))/7)&gt;0,
      INT(('ObjProd (2)'!$C$25-EDATE(I1097,DATEDIF(I1097,'ObjProd (2)'!$C$25,"y")*12+DATEDIF(I1097,'ObjProd (2)'!$C$25,"ym")))/7) &amp; " sem.",
      "")
)
)</f>
        <v/>
      </c>
      <c r="L1097" s="11" t="str">
        <f t="shared" si="197"/>
        <v/>
      </c>
      <c r="M1097" s="9" t="str">
        <f t="shared" si="193"/>
        <v/>
      </c>
      <c r="N1097" s="9" t="str" cm="1">
        <f t="array" aca="1" ref="N1097" ca="1">LEFT(L1097, IF(ISNUMBER(SUBSTITUTE(_xludf.MID(L1097, 2, 1), ".", ",")), 1, 2))</f>
        <v/>
      </c>
      <c r="O1097" s="19" t="str">
        <f t="shared" ca="1" si="199"/>
        <v/>
      </c>
      <c r="P1097" s="9" t="str">
        <f t="shared" ca="1" si="191"/>
        <v/>
      </c>
      <c r="Q1097" s="9" t="str">
        <f t="shared" ca="1" si="192"/>
        <v/>
      </c>
      <c r="R1097" s="9" t="str">
        <f t="shared" si="194"/>
        <v/>
      </c>
      <c r="S1097" t="str" cm="1">
        <f t="array" ref="S1097">IF(ISBLANK(C1097),"",IFERROR(INDEX(ListeSeries!$A$2:$A$1045, MATCH(1, (DatasScan!G1097=ListeSeries!$B$2:$B$1045) * (DatasScan!H1097&gt;=ListeSeries!$D$2:$D$1045) * (DatasScan!H1097&lt;=ListeSeries!$E$2:$E$1045), 0)), "no match"))</f>
        <v/>
      </c>
      <c r="T1097" s="7" t="str" cm="1">
        <f t="array" ref="T1097">IF(ISBLANK(C1097),"",IFERROR(INDEX(ListeSeries!$C$2:$C$1045, MATCH(1, (DatasScan!G1097=ListeSeries!$B$2:$B$1045) * (DatasScan!H1097&gt;=ListeSeries!$D$2:$D$1045) * (DatasScan!H1097&lt;=ListeSeries!$E$2:$E$1045), 0)), "no match"))</f>
        <v/>
      </c>
      <c r="U1097" s="11" t="str" cm="1">
        <f t="array" ref="U1097">IF(ISBLANK(C1097),"",IFERROR(INDEX(ListeSeries!$F$2:$F$1045, MATCH(1, (DatasScan!G1097=ListeSeries!$B$2:$B$1045) * (DatasScan!H1097&gt;=ListeSeries!$D$2:$D$1045) * (DatasScan!H1097&lt;=ListeSeries!$E$2:$E$1045), 0)), "no match"))</f>
        <v/>
      </c>
    </row>
    <row r="1098" spans="1:21" x14ac:dyDescent="0.25">
      <c r="A1098" s="6" t="str">
        <f t="shared" si="195"/>
        <v/>
      </c>
      <c r="B1098" s="272"/>
      <c r="F1098" s="7" t="str">
        <f t="shared" si="198"/>
        <v/>
      </c>
      <c r="G1098" s="21" t="str">
        <f>IF(ISBLANK(C1098),"",_xlfn.XLOOKUP(_xlfn.XLOOKUP(VALUE(LEFT(C1098,4)),Souches!$B$2:$B$15000,Souches!$E$2:$E$15000),Varietes!$B$2:$B$500,Varietes!$C$2:$C$500))</f>
        <v/>
      </c>
      <c r="H1098" s="19" t="str">
        <f>IF(ISBLANK(C1098),"",_xlfn.XLOOKUP(VALUE(LEFT(C1098,4)),Souches!$B$2:$B$15000,Souches!$D$2:$D$15000))</f>
        <v/>
      </c>
      <c r="I1098" s="10" t="str">
        <f t="shared" si="196"/>
        <v/>
      </c>
      <c r="J1098" s="19" t="str">
        <f>IF(I1098="","",INT(('ObjProd (2)'!$C$25-I1098)/7 * (ABS('ObjProd (2)'!$C$25-I1098)&gt;=7)))</f>
        <v/>
      </c>
      <c r="K1098" s="10" t="str">
        <f>IF(I1098="","",
IF(AND(DATEDIF(I1098,'ObjProd (2)'!$C$25,"y")=0,DATEDIF(I1098,'ObjProd (2)'!$C$25,"ym")=0,
   INT(('ObjProd (2)'!$C$25-EDATE(I1098,DATEDIF(I1098,'ObjProd (2)'!$C$25,"y")*12+DATEDIF(I1098,'ObjProd (2)'!$C$25,"ym")))/7)=0),
   "&lt; 1 sem.",
   IF(DATEDIF(I1098,'ObjProd (2)'!$C$25,"y")&gt;0,DATEDIF(I1098,'ObjProd (2)'!$C$25,"y") &amp; " " &amp; IF(DATEDIF(I1098,'ObjProd (2)'!$C$25,"y")=1,"an ","ans "),"") &amp;
   IF(DATEDIF(I1098,'ObjProd (2)'!$C$25,"ym")&gt;0,DATEDIF(I1098,'ObjProd (2)'!$C$25,"ym") &amp; " mois ", "") &amp;
   IF(INT(('ObjProd (2)'!$C$25-EDATE(I1098,DATEDIF(I1098,'ObjProd (2)'!$C$25,"y")*12+DATEDIF(I1098,'ObjProd (2)'!$C$25,"ym")))/7)&gt;0,
      INT(('ObjProd (2)'!$C$25-EDATE(I1098,DATEDIF(I1098,'ObjProd (2)'!$C$25,"y")*12+DATEDIF(I1098,'ObjProd (2)'!$C$25,"ym")))/7) &amp; " sem.",
      "")
)
)</f>
        <v/>
      </c>
      <c r="L1098" s="11" t="str">
        <f t="shared" si="197"/>
        <v/>
      </c>
      <c r="M1098" s="9" t="str">
        <f t="shared" si="193"/>
        <v/>
      </c>
      <c r="N1098" s="9" t="str" cm="1">
        <f t="array" aca="1" ref="N1098" ca="1">LEFT(L1098, IF(ISNUMBER(SUBSTITUTE(_xludf.MID(L1098, 2, 1), ".", ",")), 1, 2))</f>
        <v/>
      </c>
      <c r="O1098" s="19" t="str">
        <f t="shared" ca="1" si="199"/>
        <v/>
      </c>
      <c r="P1098" s="9" t="str">
        <f t="shared" ca="1" si="191"/>
        <v/>
      </c>
      <c r="Q1098" s="9" t="str">
        <f t="shared" ca="1" si="192"/>
        <v/>
      </c>
      <c r="R1098" s="9" t="str">
        <f t="shared" si="194"/>
        <v/>
      </c>
      <c r="S1098" t="str" cm="1">
        <f t="array" ref="S1098">IF(ISBLANK(C1098),"",IFERROR(INDEX(ListeSeries!$A$2:$A$1045, MATCH(1, (DatasScan!G1098=ListeSeries!$B$2:$B$1045) * (DatasScan!H1098&gt;=ListeSeries!$D$2:$D$1045) * (DatasScan!H1098&lt;=ListeSeries!$E$2:$E$1045), 0)), "no match"))</f>
        <v/>
      </c>
      <c r="T1098" s="7" t="str" cm="1">
        <f t="array" ref="T1098">IF(ISBLANK(C1098),"",IFERROR(INDEX(ListeSeries!$C$2:$C$1045, MATCH(1, (DatasScan!G1098=ListeSeries!$B$2:$B$1045) * (DatasScan!H1098&gt;=ListeSeries!$D$2:$D$1045) * (DatasScan!H1098&lt;=ListeSeries!$E$2:$E$1045), 0)), "no match"))</f>
        <v/>
      </c>
      <c r="U1098" s="11" t="str" cm="1">
        <f t="array" ref="U1098">IF(ISBLANK(C1098),"",IFERROR(INDEX(ListeSeries!$F$2:$F$1045, MATCH(1, (DatasScan!G1098=ListeSeries!$B$2:$B$1045) * (DatasScan!H1098&gt;=ListeSeries!$D$2:$D$1045) * (DatasScan!H1098&lt;=ListeSeries!$E$2:$E$1045), 0)), "no match"))</f>
        <v/>
      </c>
    </row>
    <row r="1099" spans="1:21" x14ac:dyDescent="0.25">
      <c r="A1099" s="6" t="str">
        <f t="shared" si="195"/>
        <v/>
      </c>
      <c r="B1099" s="272"/>
      <c r="F1099" s="7" t="str">
        <f t="shared" si="198"/>
        <v/>
      </c>
      <c r="G1099" s="21" t="str">
        <f>IF(ISBLANK(C1099),"",_xlfn.XLOOKUP(_xlfn.XLOOKUP(VALUE(LEFT(C1099,4)),Souches!$B$2:$B$15000,Souches!$E$2:$E$15000),Varietes!$B$2:$B$500,Varietes!$C$2:$C$500))</f>
        <v/>
      </c>
      <c r="H1099" s="19" t="str">
        <f>IF(ISBLANK(C1099),"",_xlfn.XLOOKUP(VALUE(LEFT(C1099,4)),Souches!$B$2:$B$15000,Souches!$D$2:$D$15000))</f>
        <v/>
      </c>
      <c r="I1099" s="10" t="str">
        <f t="shared" si="196"/>
        <v/>
      </c>
      <c r="J1099" s="19" t="str">
        <f>IF(I1099="","",INT(('ObjProd (2)'!$C$25-I1099)/7 * (ABS('ObjProd (2)'!$C$25-I1099)&gt;=7)))</f>
        <v/>
      </c>
      <c r="K1099" s="10" t="str">
        <f>IF(I1099="","",
IF(AND(DATEDIF(I1099,'ObjProd (2)'!$C$25,"y")=0,DATEDIF(I1099,'ObjProd (2)'!$C$25,"ym")=0,
   INT(('ObjProd (2)'!$C$25-EDATE(I1099,DATEDIF(I1099,'ObjProd (2)'!$C$25,"y")*12+DATEDIF(I1099,'ObjProd (2)'!$C$25,"ym")))/7)=0),
   "&lt; 1 sem.",
   IF(DATEDIF(I1099,'ObjProd (2)'!$C$25,"y")&gt;0,DATEDIF(I1099,'ObjProd (2)'!$C$25,"y") &amp; " " &amp; IF(DATEDIF(I1099,'ObjProd (2)'!$C$25,"y")=1,"an ","ans "),"") &amp;
   IF(DATEDIF(I1099,'ObjProd (2)'!$C$25,"ym")&gt;0,DATEDIF(I1099,'ObjProd (2)'!$C$25,"ym") &amp; " mois ", "") &amp;
   IF(INT(('ObjProd (2)'!$C$25-EDATE(I1099,DATEDIF(I1099,'ObjProd (2)'!$C$25,"y")*12+DATEDIF(I1099,'ObjProd (2)'!$C$25,"ym")))/7)&gt;0,
      INT(('ObjProd (2)'!$C$25-EDATE(I1099,DATEDIF(I1099,'ObjProd (2)'!$C$25,"y")*12+DATEDIF(I1099,'ObjProd (2)'!$C$25,"ym")))/7) &amp; " sem.",
      "")
)
)</f>
        <v/>
      </c>
      <c r="L1099" s="11" t="str">
        <f t="shared" si="197"/>
        <v/>
      </c>
      <c r="M1099" s="9" t="str">
        <f t="shared" si="193"/>
        <v/>
      </c>
      <c r="N1099" s="9" t="str" cm="1">
        <f t="array" aca="1" ref="N1099" ca="1">LEFT(L1099, IF(ISNUMBER(SUBSTITUTE(_xludf.MID(L1099, 2, 1), ".", ",")), 1, 2))</f>
        <v/>
      </c>
      <c r="O1099" s="19" t="str">
        <f t="shared" ca="1" si="199"/>
        <v/>
      </c>
      <c r="P1099" s="9" t="str">
        <f t="shared" ca="1" si="191"/>
        <v/>
      </c>
      <c r="Q1099" s="9" t="str">
        <f t="shared" ca="1" si="192"/>
        <v/>
      </c>
      <c r="R1099" s="9" t="str">
        <f t="shared" si="194"/>
        <v/>
      </c>
      <c r="S1099" t="str" cm="1">
        <f t="array" ref="S1099">IF(ISBLANK(C1099),"",IFERROR(INDEX(ListeSeries!$A$2:$A$1045, MATCH(1, (DatasScan!G1099=ListeSeries!$B$2:$B$1045) * (DatasScan!H1099&gt;=ListeSeries!$D$2:$D$1045) * (DatasScan!H1099&lt;=ListeSeries!$E$2:$E$1045), 0)), "no match"))</f>
        <v/>
      </c>
      <c r="T1099" s="7" t="str" cm="1">
        <f t="array" ref="T1099">IF(ISBLANK(C1099),"",IFERROR(INDEX(ListeSeries!$C$2:$C$1045, MATCH(1, (DatasScan!G1099=ListeSeries!$B$2:$B$1045) * (DatasScan!H1099&gt;=ListeSeries!$D$2:$D$1045) * (DatasScan!H1099&lt;=ListeSeries!$E$2:$E$1045), 0)), "no match"))</f>
        <v/>
      </c>
      <c r="U1099" s="11" t="str" cm="1">
        <f t="array" ref="U1099">IF(ISBLANK(C1099),"",IFERROR(INDEX(ListeSeries!$F$2:$F$1045, MATCH(1, (DatasScan!G1099=ListeSeries!$B$2:$B$1045) * (DatasScan!H1099&gt;=ListeSeries!$D$2:$D$1045) * (DatasScan!H1099&lt;=ListeSeries!$E$2:$E$1045), 0)), "no match"))</f>
        <v/>
      </c>
    </row>
    <row r="1100" spans="1:21" x14ac:dyDescent="0.25">
      <c r="A1100" s="6" t="str">
        <f t="shared" si="195"/>
        <v/>
      </c>
      <c r="B1100" s="272"/>
      <c r="F1100" s="7" t="str">
        <f t="shared" si="198"/>
        <v/>
      </c>
      <c r="G1100" s="21" t="str">
        <f>IF(ISBLANK(C1100),"",_xlfn.XLOOKUP(_xlfn.XLOOKUP(VALUE(LEFT(C1100,4)),Souches!$B$2:$B$15000,Souches!$E$2:$E$15000),Varietes!$B$2:$B$500,Varietes!$C$2:$C$500))</f>
        <v/>
      </c>
      <c r="H1100" s="19" t="str">
        <f>IF(ISBLANK(C1100),"",_xlfn.XLOOKUP(VALUE(LEFT(C1100,4)),Souches!$B$2:$B$15000,Souches!$D$2:$D$15000))</f>
        <v/>
      </c>
      <c r="I1100" s="10" t="str">
        <f t="shared" si="196"/>
        <v/>
      </c>
      <c r="J1100" s="19" t="str">
        <f>IF(I1100="","",INT(('ObjProd (2)'!$C$25-I1100)/7 * (ABS('ObjProd (2)'!$C$25-I1100)&gt;=7)))</f>
        <v/>
      </c>
      <c r="K1100" s="10" t="str">
        <f>IF(I1100="","",
IF(AND(DATEDIF(I1100,'ObjProd (2)'!$C$25,"y")=0,DATEDIF(I1100,'ObjProd (2)'!$C$25,"ym")=0,
   INT(('ObjProd (2)'!$C$25-EDATE(I1100,DATEDIF(I1100,'ObjProd (2)'!$C$25,"y")*12+DATEDIF(I1100,'ObjProd (2)'!$C$25,"ym")))/7)=0),
   "&lt; 1 sem.",
   IF(DATEDIF(I1100,'ObjProd (2)'!$C$25,"y")&gt;0,DATEDIF(I1100,'ObjProd (2)'!$C$25,"y") &amp; " " &amp; IF(DATEDIF(I1100,'ObjProd (2)'!$C$25,"y")=1,"an ","ans "),"") &amp;
   IF(DATEDIF(I1100,'ObjProd (2)'!$C$25,"ym")&gt;0,DATEDIF(I1100,'ObjProd (2)'!$C$25,"ym") &amp; " mois ", "") &amp;
   IF(INT(('ObjProd (2)'!$C$25-EDATE(I1100,DATEDIF(I1100,'ObjProd (2)'!$C$25,"y")*12+DATEDIF(I1100,'ObjProd (2)'!$C$25,"ym")))/7)&gt;0,
      INT(('ObjProd (2)'!$C$25-EDATE(I1100,DATEDIF(I1100,'ObjProd (2)'!$C$25,"y")*12+DATEDIF(I1100,'ObjProd (2)'!$C$25,"ym")))/7) &amp; " sem.",
      "")
)
)</f>
        <v/>
      </c>
      <c r="L1100" s="11" t="str">
        <f t="shared" si="197"/>
        <v/>
      </c>
      <c r="M1100" s="9" t="str">
        <f t="shared" si="193"/>
        <v/>
      </c>
      <c r="N1100" s="9" t="str" cm="1">
        <f t="array" aca="1" ref="N1100" ca="1">LEFT(L1100, IF(ISNUMBER(SUBSTITUTE(_xludf.MID(L1100, 2, 1), ".", ",")), 1, 2))</f>
        <v/>
      </c>
      <c r="O1100" s="19" t="str">
        <f t="shared" ca="1" si="199"/>
        <v/>
      </c>
      <c r="P1100" s="9" t="str">
        <f t="shared" ca="1" si="191"/>
        <v/>
      </c>
      <c r="Q1100" s="9" t="str">
        <f t="shared" ca="1" si="192"/>
        <v/>
      </c>
      <c r="R1100" s="9" t="str">
        <f t="shared" si="194"/>
        <v/>
      </c>
      <c r="S1100" t="str" cm="1">
        <f t="array" ref="S1100">IF(ISBLANK(C1100),"",IFERROR(INDEX(ListeSeries!$A$2:$A$1045, MATCH(1, (DatasScan!G1100=ListeSeries!$B$2:$B$1045) * (DatasScan!H1100&gt;=ListeSeries!$D$2:$D$1045) * (DatasScan!H1100&lt;=ListeSeries!$E$2:$E$1045), 0)), "no match"))</f>
        <v/>
      </c>
      <c r="T1100" s="7" t="str" cm="1">
        <f t="array" ref="T1100">IF(ISBLANK(C1100),"",IFERROR(INDEX(ListeSeries!$C$2:$C$1045, MATCH(1, (DatasScan!G1100=ListeSeries!$B$2:$B$1045) * (DatasScan!H1100&gt;=ListeSeries!$D$2:$D$1045) * (DatasScan!H1100&lt;=ListeSeries!$E$2:$E$1045), 0)), "no match"))</f>
        <v/>
      </c>
      <c r="U1100" s="11" t="str" cm="1">
        <f t="array" ref="U1100">IF(ISBLANK(C1100),"",IFERROR(INDEX(ListeSeries!$F$2:$F$1045, MATCH(1, (DatasScan!G1100=ListeSeries!$B$2:$B$1045) * (DatasScan!H1100&gt;=ListeSeries!$D$2:$D$1045) * (DatasScan!H1100&lt;=ListeSeries!$E$2:$E$1045), 0)), "no match"))</f>
        <v/>
      </c>
    </row>
    <row r="1101" spans="1:21" x14ac:dyDescent="0.25">
      <c r="A1101" s="6" t="str">
        <f t="shared" si="195"/>
        <v/>
      </c>
      <c r="B1101" s="272"/>
      <c r="F1101" s="7" t="str">
        <f t="shared" si="198"/>
        <v/>
      </c>
      <c r="G1101" s="21" t="str">
        <f>IF(ISBLANK(C1101),"",_xlfn.XLOOKUP(_xlfn.XLOOKUP(VALUE(LEFT(C1101,4)),Souches!$B$2:$B$15000,Souches!$E$2:$E$15000),Varietes!$B$2:$B$500,Varietes!$C$2:$C$500))</f>
        <v/>
      </c>
      <c r="H1101" s="19" t="str">
        <f>IF(ISBLANK(C1101),"",_xlfn.XLOOKUP(VALUE(LEFT(C1101,4)),Souches!$B$2:$B$15000,Souches!$D$2:$D$15000))</f>
        <v/>
      </c>
      <c r="I1101" s="10" t="str">
        <f t="shared" si="196"/>
        <v/>
      </c>
      <c r="J1101" s="19" t="str">
        <f>IF(I1101="","",INT(('ObjProd (2)'!$C$25-I1101)/7 * (ABS('ObjProd (2)'!$C$25-I1101)&gt;=7)))</f>
        <v/>
      </c>
      <c r="K1101" s="10" t="str">
        <f>IF(I1101="","",
IF(AND(DATEDIF(I1101,'ObjProd (2)'!$C$25,"y")=0,DATEDIF(I1101,'ObjProd (2)'!$C$25,"ym")=0,
   INT(('ObjProd (2)'!$C$25-EDATE(I1101,DATEDIF(I1101,'ObjProd (2)'!$C$25,"y")*12+DATEDIF(I1101,'ObjProd (2)'!$C$25,"ym")))/7)=0),
   "&lt; 1 sem.",
   IF(DATEDIF(I1101,'ObjProd (2)'!$C$25,"y")&gt;0,DATEDIF(I1101,'ObjProd (2)'!$C$25,"y") &amp; " " &amp; IF(DATEDIF(I1101,'ObjProd (2)'!$C$25,"y")=1,"an ","ans "),"") &amp;
   IF(DATEDIF(I1101,'ObjProd (2)'!$C$25,"ym")&gt;0,DATEDIF(I1101,'ObjProd (2)'!$C$25,"ym") &amp; " mois ", "") &amp;
   IF(INT(('ObjProd (2)'!$C$25-EDATE(I1101,DATEDIF(I1101,'ObjProd (2)'!$C$25,"y")*12+DATEDIF(I1101,'ObjProd (2)'!$C$25,"ym")))/7)&gt;0,
      INT(('ObjProd (2)'!$C$25-EDATE(I1101,DATEDIF(I1101,'ObjProd (2)'!$C$25,"y")*12+DATEDIF(I1101,'ObjProd (2)'!$C$25,"ym")))/7) &amp; " sem.",
      "")
)
)</f>
        <v/>
      </c>
      <c r="L1101" s="11" t="str">
        <f t="shared" si="197"/>
        <v/>
      </c>
      <c r="M1101" s="9" t="str">
        <f t="shared" si="193"/>
        <v/>
      </c>
      <c r="N1101" s="9" t="str" cm="1">
        <f t="array" aca="1" ref="N1101" ca="1">LEFT(L1101, IF(ISNUMBER(SUBSTITUTE(_xludf.MID(L1101, 2, 1), ".", ",")), 1, 2))</f>
        <v/>
      </c>
      <c r="O1101" s="19" t="str">
        <f t="shared" ca="1" si="199"/>
        <v/>
      </c>
      <c r="P1101" s="9" t="str">
        <f t="shared" ref="P1101:P1164" ca="1" si="200">IF(N1101="", "",
    IF(N1101="E+", "X",
        IF(OR(LEFT(N1101, 1)="E", N1101="XR", N1101="CS"), "E",
            IF(AND(LEFT(N1101, 1)="R", LEFT(N1101, 2)&lt;&gt;"RG"), "R",
                IF(OR(N1101="MG", N1101="G+"), "BoxE",
                    IF(LEFT(N1101, 1)="i", "i", "X")
                )
            )
        )
    )
)</f>
        <v/>
      </c>
      <c r="Q1101" s="9" t="str">
        <f t="shared" ref="Q1101:Q1164" ca="1" si="201">IF(P1101&lt;&gt;"", IF(P1101="X", IF(AND(O1101&gt;=1, O1101&lt;=12), O1101, IF(O1101&gt;12, "13+", "erreur")), IF(P1101="E", IF(AND(O1101&gt;=1, O1101&lt;=6), O1101, IF(O1101&gt;6, "7+", "erreur")), IF(P1101="R", 0, IF(P1101="I", IF(O1101&lt;=2, "nit° 1-2", IF(O1101&lt;=5, "° 3-4-5", IF(O1101&lt;=8, " préX° 6-7-8", "erreur"))), IF(P1101="BoxE", O1101, ""))))), "")</f>
        <v/>
      </c>
      <c r="R1101" s="9" t="str">
        <f t="shared" si="194"/>
        <v/>
      </c>
      <c r="S1101" t="str" cm="1">
        <f t="array" ref="S1101">IF(ISBLANK(C1101),"",IFERROR(INDEX(ListeSeries!$A$2:$A$1045, MATCH(1, (DatasScan!G1101=ListeSeries!$B$2:$B$1045) * (DatasScan!H1101&gt;=ListeSeries!$D$2:$D$1045) * (DatasScan!H1101&lt;=ListeSeries!$E$2:$E$1045), 0)), "no match"))</f>
        <v/>
      </c>
      <c r="T1101" s="7" t="str" cm="1">
        <f t="array" ref="T1101">IF(ISBLANK(C1101),"",IFERROR(INDEX(ListeSeries!$C$2:$C$1045, MATCH(1, (DatasScan!G1101=ListeSeries!$B$2:$B$1045) * (DatasScan!H1101&gt;=ListeSeries!$D$2:$D$1045) * (DatasScan!H1101&lt;=ListeSeries!$E$2:$E$1045), 0)), "no match"))</f>
        <v/>
      </c>
      <c r="U1101" s="11" t="str" cm="1">
        <f t="array" ref="U1101">IF(ISBLANK(C1101),"",IFERROR(INDEX(ListeSeries!$F$2:$F$1045, MATCH(1, (DatasScan!G1101=ListeSeries!$B$2:$B$1045) * (DatasScan!H1101&gt;=ListeSeries!$D$2:$D$1045) * (DatasScan!H1101&lt;=ListeSeries!$E$2:$E$1045), 0)), "no match"))</f>
        <v/>
      </c>
    </row>
    <row r="1102" spans="1:21" x14ac:dyDescent="0.25">
      <c r="A1102" s="6" t="str">
        <f t="shared" si="195"/>
        <v/>
      </c>
      <c r="B1102" s="272"/>
      <c r="F1102" s="7" t="str">
        <f t="shared" si="198"/>
        <v/>
      </c>
      <c r="G1102" s="21" t="str">
        <f>IF(ISBLANK(C1102),"",_xlfn.XLOOKUP(_xlfn.XLOOKUP(VALUE(LEFT(C1102,4)),Souches!$B$2:$B$15000,Souches!$E$2:$E$15000),Varietes!$B$2:$B$500,Varietes!$C$2:$C$500))</f>
        <v/>
      </c>
      <c r="H1102" s="19" t="str">
        <f>IF(ISBLANK(C1102),"",_xlfn.XLOOKUP(VALUE(LEFT(C1102,4)),Souches!$B$2:$B$15000,Souches!$D$2:$D$15000))</f>
        <v/>
      </c>
      <c r="I1102" s="10" t="str">
        <f t="shared" si="196"/>
        <v/>
      </c>
      <c r="J1102" s="19" t="str">
        <f>IF(I1102="","",INT(('ObjProd (2)'!$C$25-I1102)/7 * (ABS('ObjProd (2)'!$C$25-I1102)&gt;=7)))</f>
        <v/>
      </c>
      <c r="K1102" s="10" t="str">
        <f>IF(I1102="","",
IF(AND(DATEDIF(I1102,'ObjProd (2)'!$C$25,"y")=0,DATEDIF(I1102,'ObjProd (2)'!$C$25,"ym")=0,
   INT(('ObjProd (2)'!$C$25-EDATE(I1102,DATEDIF(I1102,'ObjProd (2)'!$C$25,"y")*12+DATEDIF(I1102,'ObjProd (2)'!$C$25,"ym")))/7)=0),
   "&lt; 1 sem.",
   IF(DATEDIF(I1102,'ObjProd (2)'!$C$25,"y")&gt;0,DATEDIF(I1102,'ObjProd (2)'!$C$25,"y") &amp; " " &amp; IF(DATEDIF(I1102,'ObjProd (2)'!$C$25,"y")=1,"an ","ans "),"") &amp;
   IF(DATEDIF(I1102,'ObjProd (2)'!$C$25,"ym")&gt;0,DATEDIF(I1102,'ObjProd (2)'!$C$25,"ym") &amp; " mois ", "") &amp;
   IF(INT(('ObjProd (2)'!$C$25-EDATE(I1102,DATEDIF(I1102,'ObjProd (2)'!$C$25,"y")*12+DATEDIF(I1102,'ObjProd (2)'!$C$25,"ym")))/7)&gt;0,
      INT(('ObjProd (2)'!$C$25-EDATE(I1102,DATEDIF(I1102,'ObjProd (2)'!$C$25,"y")*12+DATEDIF(I1102,'ObjProd (2)'!$C$25,"ym")))/7) &amp; " sem.",
      "")
)
)</f>
        <v/>
      </c>
      <c r="L1102" s="11" t="str">
        <f t="shared" si="197"/>
        <v/>
      </c>
      <c r="M1102" s="9" t="str">
        <f t="shared" si="193"/>
        <v/>
      </c>
      <c r="N1102" s="9" t="str" cm="1">
        <f t="array" aca="1" ref="N1102" ca="1">LEFT(L1102, IF(ISNUMBER(SUBSTITUTE(_xludf.MID(L1102, 2, 1), ".", ",")), 1, 2))</f>
        <v/>
      </c>
      <c r="O1102" s="19" t="str">
        <f t="shared" ca="1" si="199"/>
        <v/>
      </c>
      <c r="P1102" s="9" t="str">
        <f t="shared" ca="1" si="200"/>
        <v/>
      </c>
      <c r="Q1102" s="9" t="str">
        <f t="shared" ca="1" si="201"/>
        <v/>
      </c>
      <c r="R1102" s="9" t="str">
        <f t="shared" si="194"/>
        <v/>
      </c>
      <c r="S1102" t="str" cm="1">
        <f t="array" ref="S1102">IF(ISBLANK(C1102),"",IFERROR(INDEX(ListeSeries!$A$2:$A$1045, MATCH(1, (DatasScan!G1102=ListeSeries!$B$2:$B$1045) * (DatasScan!H1102&gt;=ListeSeries!$D$2:$D$1045) * (DatasScan!H1102&lt;=ListeSeries!$E$2:$E$1045), 0)), "no match"))</f>
        <v/>
      </c>
      <c r="T1102" s="7" t="str" cm="1">
        <f t="array" ref="T1102">IF(ISBLANK(C1102),"",IFERROR(INDEX(ListeSeries!$C$2:$C$1045, MATCH(1, (DatasScan!G1102=ListeSeries!$B$2:$B$1045) * (DatasScan!H1102&gt;=ListeSeries!$D$2:$D$1045) * (DatasScan!H1102&lt;=ListeSeries!$E$2:$E$1045), 0)), "no match"))</f>
        <v/>
      </c>
      <c r="U1102" s="11" t="str" cm="1">
        <f t="array" ref="U1102">IF(ISBLANK(C1102),"",IFERROR(INDEX(ListeSeries!$F$2:$F$1045, MATCH(1, (DatasScan!G1102=ListeSeries!$B$2:$B$1045) * (DatasScan!H1102&gt;=ListeSeries!$D$2:$D$1045) * (DatasScan!H1102&lt;=ListeSeries!$E$2:$E$1045), 0)), "no match"))</f>
        <v/>
      </c>
    </row>
    <row r="1103" spans="1:21" x14ac:dyDescent="0.25">
      <c r="A1103" s="6" t="str">
        <f t="shared" si="195"/>
        <v/>
      </c>
      <c r="B1103" s="272"/>
      <c r="F1103" s="7" t="str">
        <f t="shared" si="198"/>
        <v/>
      </c>
      <c r="G1103" s="21" t="str">
        <f>IF(ISBLANK(C1103),"",_xlfn.XLOOKUP(_xlfn.XLOOKUP(VALUE(LEFT(C1103,4)),Souches!$B$2:$B$15000,Souches!$E$2:$E$15000),Varietes!$B$2:$B$500,Varietes!$C$2:$C$500))</f>
        <v/>
      </c>
      <c r="H1103" s="19" t="str">
        <f>IF(ISBLANK(C1103),"",_xlfn.XLOOKUP(VALUE(LEFT(C1103,4)),Souches!$B$2:$B$15000,Souches!$D$2:$D$15000))</f>
        <v/>
      </c>
      <c r="I1103" s="10" t="str">
        <f t="shared" si="196"/>
        <v/>
      </c>
      <c r="J1103" s="19" t="str">
        <f>IF(I1103="","",INT(('ObjProd (2)'!$C$25-I1103)/7 * (ABS('ObjProd (2)'!$C$25-I1103)&gt;=7)))</f>
        <v/>
      </c>
      <c r="K1103" s="10" t="str">
        <f>IF(I1103="","",
IF(AND(DATEDIF(I1103,'ObjProd (2)'!$C$25,"y")=0,DATEDIF(I1103,'ObjProd (2)'!$C$25,"ym")=0,
   INT(('ObjProd (2)'!$C$25-EDATE(I1103,DATEDIF(I1103,'ObjProd (2)'!$C$25,"y")*12+DATEDIF(I1103,'ObjProd (2)'!$C$25,"ym")))/7)=0),
   "&lt; 1 sem.",
   IF(DATEDIF(I1103,'ObjProd (2)'!$C$25,"y")&gt;0,DATEDIF(I1103,'ObjProd (2)'!$C$25,"y") &amp; " " &amp; IF(DATEDIF(I1103,'ObjProd (2)'!$C$25,"y")=1,"an ","ans "),"") &amp;
   IF(DATEDIF(I1103,'ObjProd (2)'!$C$25,"ym")&gt;0,DATEDIF(I1103,'ObjProd (2)'!$C$25,"ym") &amp; " mois ", "") &amp;
   IF(INT(('ObjProd (2)'!$C$25-EDATE(I1103,DATEDIF(I1103,'ObjProd (2)'!$C$25,"y")*12+DATEDIF(I1103,'ObjProd (2)'!$C$25,"ym")))/7)&gt;0,
      INT(('ObjProd (2)'!$C$25-EDATE(I1103,DATEDIF(I1103,'ObjProd (2)'!$C$25,"y")*12+DATEDIF(I1103,'ObjProd (2)'!$C$25,"ym")))/7) &amp; " sem.",
      "")
)
)</f>
        <v/>
      </c>
      <c r="L1103" s="11" t="str">
        <f t="shared" si="197"/>
        <v/>
      </c>
      <c r="M1103" s="9" t="str">
        <f t="shared" si="193"/>
        <v/>
      </c>
      <c r="N1103" s="9" t="str" cm="1">
        <f t="array" aca="1" ref="N1103" ca="1">LEFT(L1103, IF(ISNUMBER(SUBSTITUTE(_xludf.MID(L1103, 2, 1), ".", ",")), 1, 2))</f>
        <v/>
      </c>
      <c r="O1103" s="19" t="str">
        <f t="shared" ca="1" si="199"/>
        <v/>
      </c>
      <c r="P1103" s="9" t="str">
        <f t="shared" ca="1" si="200"/>
        <v/>
      </c>
      <c r="Q1103" s="9" t="str">
        <f t="shared" ca="1" si="201"/>
        <v/>
      </c>
      <c r="R1103" s="9" t="str">
        <f t="shared" si="194"/>
        <v/>
      </c>
      <c r="S1103" t="str" cm="1">
        <f t="array" ref="S1103">IF(ISBLANK(C1103),"",IFERROR(INDEX(ListeSeries!$A$2:$A$1045, MATCH(1, (DatasScan!G1103=ListeSeries!$B$2:$B$1045) * (DatasScan!H1103&gt;=ListeSeries!$D$2:$D$1045) * (DatasScan!H1103&lt;=ListeSeries!$E$2:$E$1045), 0)), "no match"))</f>
        <v/>
      </c>
      <c r="T1103" s="7" t="str" cm="1">
        <f t="array" ref="T1103">IF(ISBLANK(C1103),"",IFERROR(INDEX(ListeSeries!$C$2:$C$1045, MATCH(1, (DatasScan!G1103=ListeSeries!$B$2:$B$1045) * (DatasScan!H1103&gt;=ListeSeries!$D$2:$D$1045) * (DatasScan!H1103&lt;=ListeSeries!$E$2:$E$1045), 0)), "no match"))</f>
        <v/>
      </c>
      <c r="U1103" s="11" t="str" cm="1">
        <f t="array" ref="U1103">IF(ISBLANK(C1103),"",IFERROR(INDEX(ListeSeries!$F$2:$F$1045, MATCH(1, (DatasScan!G1103=ListeSeries!$B$2:$B$1045) * (DatasScan!H1103&gt;=ListeSeries!$D$2:$D$1045) * (DatasScan!H1103&lt;=ListeSeries!$E$2:$E$1045), 0)), "no match"))</f>
        <v/>
      </c>
    </row>
    <row r="1104" spans="1:21" x14ac:dyDescent="0.25">
      <c r="A1104" s="6" t="str">
        <f t="shared" si="195"/>
        <v/>
      </c>
      <c r="B1104" s="272"/>
      <c r="F1104" s="7" t="str">
        <f t="shared" si="198"/>
        <v/>
      </c>
      <c r="G1104" s="21" t="str">
        <f>IF(ISBLANK(C1104),"",_xlfn.XLOOKUP(_xlfn.XLOOKUP(VALUE(LEFT(C1104,4)),Souches!$B$2:$B$15000,Souches!$E$2:$E$15000),Varietes!$B$2:$B$500,Varietes!$C$2:$C$500))</f>
        <v/>
      </c>
      <c r="H1104" s="19" t="str">
        <f>IF(ISBLANK(C1104),"",_xlfn.XLOOKUP(VALUE(LEFT(C1104,4)),Souches!$B$2:$B$15000,Souches!$D$2:$D$15000))</f>
        <v/>
      </c>
      <c r="I1104" s="10" t="str">
        <f t="shared" si="196"/>
        <v/>
      </c>
      <c r="J1104" s="19" t="str">
        <f>IF(I1104="","",INT(('ObjProd (2)'!$C$25-I1104)/7 * (ABS('ObjProd (2)'!$C$25-I1104)&gt;=7)))</f>
        <v/>
      </c>
      <c r="K1104" s="10" t="str">
        <f>IF(I1104="","",
IF(AND(DATEDIF(I1104,'ObjProd (2)'!$C$25,"y")=0,DATEDIF(I1104,'ObjProd (2)'!$C$25,"ym")=0,
   INT(('ObjProd (2)'!$C$25-EDATE(I1104,DATEDIF(I1104,'ObjProd (2)'!$C$25,"y")*12+DATEDIF(I1104,'ObjProd (2)'!$C$25,"ym")))/7)=0),
   "&lt; 1 sem.",
   IF(DATEDIF(I1104,'ObjProd (2)'!$C$25,"y")&gt;0,DATEDIF(I1104,'ObjProd (2)'!$C$25,"y") &amp; " " &amp; IF(DATEDIF(I1104,'ObjProd (2)'!$C$25,"y")=1,"an ","ans "),"") &amp;
   IF(DATEDIF(I1104,'ObjProd (2)'!$C$25,"ym")&gt;0,DATEDIF(I1104,'ObjProd (2)'!$C$25,"ym") &amp; " mois ", "") &amp;
   IF(INT(('ObjProd (2)'!$C$25-EDATE(I1104,DATEDIF(I1104,'ObjProd (2)'!$C$25,"y")*12+DATEDIF(I1104,'ObjProd (2)'!$C$25,"ym")))/7)&gt;0,
      INT(('ObjProd (2)'!$C$25-EDATE(I1104,DATEDIF(I1104,'ObjProd (2)'!$C$25,"y")*12+DATEDIF(I1104,'ObjProd (2)'!$C$25,"ym")))/7) &amp; " sem.",
      "")
)
)</f>
        <v/>
      </c>
      <c r="L1104" s="11" t="str">
        <f t="shared" si="197"/>
        <v/>
      </c>
      <c r="M1104" s="9" t="str">
        <f t="shared" si="193"/>
        <v/>
      </c>
      <c r="N1104" s="9" t="str" cm="1">
        <f t="array" aca="1" ref="N1104" ca="1">LEFT(L1104, IF(ISNUMBER(SUBSTITUTE(_xludf.MID(L1104, 2, 1), ".", ",")), 1, 2))</f>
        <v/>
      </c>
      <c r="O1104" s="19" t="str">
        <f t="shared" ca="1" si="199"/>
        <v/>
      </c>
      <c r="P1104" s="9" t="str">
        <f t="shared" ca="1" si="200"/>
        <v/>
      </c>
      <c r="Q1104" s="9" t="str">
        <f t="shared" ca="1" si="201"/>
        <v/>
      </c>
      <c r="R1104" s="9" t="str">
        <f t="shared" si="194"/>
        <v/>
      </c>
      <c r="S1104" t="str" cm="1">
        <f t="array" ref="S1104">IF(ISBLANK(C1104),"",IFERROR(INDEX(ListeSeries!$A$2:$A$1045, MATCH(1, (DatasScan!G1104=ListeSeries!$B$2:$B$1045) * (DatasScan!H1104&gt;=ListeSeries!$D$2:$D$1045) * (DatasScan!H1104&lt;=ListeSeries!$E$2:$E$1045), 0)), "no match"))</f>
        <v/>
      </c>
      <c r="T1104" s="7" t="str" cm="1">
        <f t="array" ref="T1104">IF(ISBLANK(C1104),"",IFERROR(INDEX(ListeSeries!$C$2:$C$1045, MATCH(1, (DatasScan!G1104=ListeSeries!$B$2:$B$1045) * (DatasScan!H1104&gt;=ListeSeries!$D$2:$D$1045) * (DatasScan!H1104&lt;=ListeSeries!$E$2:$E$1045), 0)), "no match"))</f>
        <v/>
      </c>
      <c r="U1104" s="11" t="str" cm="1">
        <f t="array" ref="U1104">IF(ISBLANK(C1104),"",IFERROR(INDEX(ListeSeries!$F$2:$F$1045, MATCH(1, (DatasScan!G1104=ListeSeries!$B$2:$B$1045) * (DatasScan!H1104&gt;=ListeSeries!$D$2:$D$1045) * (DatasScan!H1104&lt;=ListeSeries!$E$2:$E$1045), 0)), "no match"))</f>
        <v/>
      </c>
    </row>
    <row r="1105" spans="1:21" x14ac:dyDescent="0.25">
      <c r="A1105" s="6" t="str">
        <f t="shared" si="195"/>
        <v/>
      </c>
      <c r="B1105" s="272"/>
      <c r="F1105" s="7" t="str">
        <f t="shared" si="198"/>
        <v/>
      </c>
      <c r="G1105" s="21" t="str">
        <f>IF(ISBLANK(C1105),"",_xlfn.XLOOKUP(_xlfn.XLOOKUP(VALUE(LEFT(C1105,4)),Souches!$B$2:$B$15000,Souches!$E$2:$E$15000),Varietes!$B$2:$B$500,Varietes!$C$2:$C$500))</f>
        <v/>
      </c>
      <c r="H1105" s="19" t="str">
        <f>IF(ISBLANK(C1105),"",_xlfn.XLOOKUP(VALUE(LEFT(C1105,4)),Souches!$B$2:$B$15000,Souches!$D$2:$D$15000))</f>
        <v/>
      </c>
      <c r="I1105" s="10" t="str">
        <f t="shared" si="196"/>
        <v/>
      </c>
      <c r="J1105" s="19" t="str">
        <f>IF(I1105="","",INT(('ObjProd (2)'!$C$25-I1105)/7 * (ABS('ObjProd (2)'!$C$25-I1105)&gt;=7)))</f>
        <v/>
      </c>
      <c r="K1105" s="10" t="str">
        <f>IF(I1105="","",
IF(AND(DATEDIF(I1105,'ObjProd (2)'!$C$25,"y")=0,DATEDIF(I1105,'ObjProd (2)'!$C$25,"ym")=0,
   INT(('ObjProd (2)'!$C$25-EDATE(I1105,DATEDIF(I1105,'ObjProd (2)'!$C$25,"y")*12+DATEDIF(I1105,'ObjProd (2)'!$C$25,"ym")))/7)=0),
   "&lt; 1 sem.",
   IF(DATEDIF(I1105,'ObjProd (2)'!$C$25,"y")&gt;0,DATEDIF(I1105,'ObjProd (2)'!$C$25,"y") &amp; " " &amp; IF(DATEDIF(I1105,'ObjProd (2)'!$C$25,"y")=1,"an ","ans "),"") &amp;
   IF(DATEDIF(I1105,'ObjProd (2)'!$C$25,"ym")&gt;0,DATEDIF(I1105,'ObjProd (2)'!$C$25,"ym") &amp; " mois ", "") &amp;
   IF(INT(('ObjProd (2)'!$C$25-EDATE(I1105,DATEDIF(I1105,'ObjProd (2)'!$C$25,"y")*12+DATEDIF(I1105,'ObjProd (2)'!$C$25,"ym")))/7)&gt;0,
      INT(('ObjProd (2)'!$C$25-EDATE(I1105,DATEDIF(I1105,'ObjProd (2)'!$C$25,"y")*12+DATEDIF(I1105,'ObjProd (2)'!$C$25,"ym")))/7) &amp; " sem.",
      "")
)
)</f>
        <v/>
      </c>
      <c r="L1105" s="11" t="str">
        <f t="shared" si="197"/>
        <v/>
      </c>
      <c r="M1105" s="9" t="str">
        <f t="shared" si="193"/>
        <v/>
      </c>
      <c r="N1105" s="9" t="str" cm="1">
        <f t="array" aca="1" ref="N1105" ca="1">LEFT(L1105, IF(ISNUMBER(SUBSTITUTE(_xludf.MID(L1105, 2, 1), ".", ",")), 1, 2))</f>
        <v/>
      </c>
      <c r="O1105" s="19" t="str">
        <f t="shared" ca="1" si="199"/>
        <v/>
      </c>
      <c r="P1105" s="9" t="str">
        <f t="shared" ca="1" si="200"/>
        <v/>
      </c>
      <c r="Q1105" s="9" t="str">
        <f t="shared" ca="1" si="201"/>
        <v/>
      </c>
      <c r="R1105" s="9" t="str">
        <f t="shared" si="194"/>
        <v/>
      </c>
      <c r="S1105" t="str" cm="1">
        <f t="array" ref="S1105">IF(ISBLANK(C1105),"",IFERROR(INDEX(ListeSeries!$A$2:$A$1045, MATCH(1, (DatasScan!G1105=ListeSeries!$B$2:$B$1045) * (DatasScan!H1105&gt;=ListeSeries!$D$2:$D$1045) * (DatasScan!H1105&lt;=ListeSeries!$E$2:$E$1045), 0)), "no match"))</f>
        <v/>
      </c>
      <c r="T1105" s="7" t="str" cm="1">
        <f t="array" ref="T1105">IF(ISBLANK(C1105),"",IFERROR(INDEX(ListeSeries!$C$2:$C$1045, MATCH(1, (DatasScan!G1105=ListeSeries!$B$2:$B$1045) * (DatasScan!H1105&gt;=ListeSeries!$D$2:$D$1045) * (DatasScan!H1105&lt;=ListeSeries!$E$2:$E$1045), 0)), "no match"))</f>
        <v/>
      </c>
      <c r="U1105" s="11" t="str" cm="1">
        <f t="array" ref="U1105">IF(ISBLANK(C1105),"",IFERROR(INDEX(ListeSeries!$F$2:$F$1045, MATCH(1, (DatasScan!G1105=ListeSeries!$B$2:$B$1045) * (DatasScan!H1105&gt;=ListeSeries!$D$2:$D$1045) * (DatasScan!H1105&lt;=ListeSeries!$E$2:$E$1045), 0)), "no match"))</f>
        <v/>
      </c>
    </row>
    <row r="1106" spans="1:21" x14ac:dyDescent="0.25">
      <c r="A1106" s="6" t="str">
        <f t="shared" si="195"/>
        <v/>
      </c>
      <c r="B1106" s="272"/>
      <c r="F1106" s="7" t="str">
        <f t="shared" si="198"/>
        <v/>
      </c>
      <c r="G1106" s="21" t="str">
        <f>IF(ISBLANK(C1106),"",_xlfn.XLOOKUP(_xlfn.XLOOKUP(VALUE(LEFT(C1106,4)),Souches!$B$2:$B$15000,Souches!$E$2:$E$15000),Varietes!$B$2:$B$500,Varietes!$C$2:$C$500))</f>
        <v/>
      </c>
      <c r="H1106" s="19" t="str">
        <f>IF(ISBLANK(C1106),"",_xlfn.XLOOKUP(VALUE(LEFT(C1106,4)),Souches!$B$2:$B$15000,Souches!$D$2:$D$15000))</f>
        <v/>
      </c>
      <c r="I1106" s="10" t="str">
        <f t="shared" si="196"/>
        <v/>
      </c>
      <c r="J1106" s="19" t="str">
        <f>IF(I1106="","",INT(('ObjProd (2)'!$C$25-I1106)/7 * (ABS('ObjProd (2)'!$C$25-I1106)&gt;=7)))</f>
        <v/>
      </c>
      <c r="K1106" s="10" t="str">
        <f>IF(I1106="","",
IF(AND(DATEDIF(I1106,'ObjProd (2)'!$C$25,"y")=0,DATEDIF(I1106,'ObjProd (2)'!$C$25,"ym")=0,
   INT(('ObjProd (2)'!$C$25-EDATE(I1106,DATEDIF(I1106,'ObjProd (2)'!$C$25,"y")*12+DATEDIF(I1106,'ObjProd (2)'!$C$25,"ym")))/7)=0),
   "&lt; 1 sem.",
   IF(DATEDIF(I1106,'ObjProd (2)'!$C$25,"y")&gt;0,DATEDIF(I1106,'ObjProd (2)'!$C$25,"y") &amp; " " &amp; IF(DATEDIF(I1106,'ObjProd (2)'!$C$25,"y")=1,"an ","ans "),"") &amp;
   IF(DATEDIF(I1106,'ObjProd (2)'!$C$25,"ym")&gt;0,DATEDIF(I1106,'ObjProd (2)'!$C$25,"ym") &amp; " mois ", "") &amp;
   IF(INT(('ObjProd (2)'!$C$25-EDATE(I1106,DATEDIF(I1106,'ObjProd (2)'!$C$25,"y")*12+DATEDIF(I1106,'ObjProd (2)'!$C$25,"ym")))/7)&gt;0,
      INT(('ObjProd (2)'!$C$25-EDATE(I1106,DATEDIF(I1106,'ObjProd (2)'!$C$25,"y")*12+DATEDIF(I1106,'ObjProd (2)'!$C$25,"ym")))/7) &amp; " sem.",
      "")
)
)</f>
        <v/>
      </c>
      <c r="L1106" s="11" t="str">
        <f t="shared" si="197"/>
        <v/>
      </c>
      <c r="M1106" s="9" t="str">
        <f t="shared" si="193"/>
        <v/>
      </c>
      <c r="N1106" s="9" t="str" cm="1">
        <f t="array" aca="1" ref="N1106" ca="1">LEFT(L1106, IF(ISNUMBER(SUBSTITUTE(_xludf.MID(L1106, 2, 1), ".", ",")), 1, 2))</f>
        <v/>
      </c>
      <c r="O1106" s="19" t="str">
        <f t="shared" ca="1" si="199"/>
        <v/>
      </c>
      <c r="P1106" s="9" t="str">
        <f t="shared" ca="1" si="200"/>
        <v/>
      </c>
      <c r="Q1106" s="9" t="str">
        <f t="shared" ca="1" si="201"/>
        <v/>
      </c>
      <c r="R1106" s="9" t="str">
        <f t="shared" si="194"/>
        <v/>
      </c>
      <c r="S1106" t="str" cm="1">
        <f t="array" ref="S1106">IF(ISBLANK(C1106),"",IFERROR(INDEX(ListeSeries!$A$2:$A$1045, MATCH(1, (DatasScan!G1106=ListeSeries!$B$2:$B$1045) * (DatasScan!H1106&gt;=ListeSeries!$D$2:$D$1045) * (DatasScan!H1106&lt;=ListeSeries!$E$2:$E$1045), 0)), "no match"))</f>
        <v/>
      </c>
      <c r="T1106" s="7" t="str" cm="1">
        <f t="array" ref="T1106">IF(ISBLANK(C1106),"",IFERROR(INDEX(ListeSeries!$C$2:$C$1045, MATCH(1, (DatasScan!G1106=ListeSeries!$B$2:$B$1045) * (DatasScan!H1106&gt;=ListeSeries!$D$2:$D$1045) * (DatasScan!H1106&lt;=ListeSeries!$E$2:$E$1045), 0)), "no match"))</f>
        <v/>
      </c>
      <c r="U1106" s="11" t="str" cm="1">
        <f t="array" ref="U1106">IF(ISBLANK(C1106),"",IFERROR(INDEX(ListeSeries!$F$2:$F$1045, MATCH(1, (DatasScan!G1106=ListeSeries!$B$2:$B$1045) * (DatasScan!H1106&gt;=ListeSeries!$D$2:$D$1045) * (DatasScan!H1106&lt;=ListeSeries!$E$2:$E$1045), 0)), "no match"))</f>
        <v/>
      </c>
    </row>
    <row r="1107" spans="1:21" x14ac:dyDescent="0.25">
      <c r="A1107" s="6" t="str">
        <f t="shared" si="195"/>
        <v/>
      </c>
      <c r="B1107" s="272"/>
      <c r="F1107" s="7" t="str">
        <f t="shared" si="198"/>
        <v/>
      </c>
      <c r="G1107" s="21" t="str">
        <f>IF(ISBLANK(C1107),"",_xlfn.XLOOKUP(_xlfn.XLOOKUP(VALUE(LEFT(C1107,4)),Souches!$B$2:$B$15000,Souches!$E$2:$E$15000),Varietes!$B$2:$B$500,Varietes!$C$2:$C$500))</f>
        <v/>
      </c>
      <c r="H1107" s="19" t="str">
        <f>IF(ISBLANK(C1107),"",_xlfn.XLOOKUP(VALUE(LEFT(C1107,4)),Souches!$B$2:$B$15000,Souches!$D$2:$D$15000))</f>
        <v/>
      </c>
      <c r="I1107" s="10" t="str">
        <f t="shared" si="196"/>
        <v/>
      </c>
      <c r="J1107" s="19" t="str">
        <f>IF(I1107="","",INT(('ObjProd (2)'!$C$25-I1107)/7 * (ABS('ObjProd (2)'!$C$25-I1107)&gt;=7)))</f>
        <v/>
      </c>
      <c r="K1107" s="10" t="str">
        <f>IF(I1107="","",
IF(AND(DATEDIF(I1107,'ObjProd (2)'!$C$25,"y")=0,DATEDIF(I1107,'ObjProd (2)'!$C$25,"ym")=0,
   INT(('ObjProd (2)'!$C$25-EDATE(I1107,DATEDIF(I1107,'ObjProd (2)'!$C$25,"y")*12+DATEDIF(I1107,'ObjProd (2)'!$C$25,"ym")))/7)=0),
   "&lt; 1 sem.",
   IF(DATEDIF(I1107,'ObjProd (2)'!$C$25,"y")&gt;0,DATEDIF(I1107,'ObjProd (2)'!$C$25,"y") &amp; " " &amp; IF(DATEDIF(I1107,'ObjProd (2)'!$C$25,"y")=1,"an ","ans "),"") &amp;
   IF(DATEDIF(I1107,'ObjProd (2)'!$C$25,"ym")&gt;0,DATEDIF(I1107,'ObjProd (2)'!$C$25,"ym") &amp; " mois ", "") &amp;
   IF(INT(('ObjProd (2)'!$C$25-EDATE(I1107,DATEDIF(I1107,'ObjProd (2)'!$C$25,"y")*12+DATEDIF(I1107,'ObjProd (2)'!$C$25,"ym")))/7)&gt;0,
      INT(('ObjProd (2)'!$C$25-EDATE(I1107,DATEDIF(I1107,'ObjProd (2)'!$C$25,"y")*12+DATEDIF(I1107,'ObjProd (2)'!$C$25,"ym")))/7) &amp; " sem.",
      "")
)
)</f>
        <v/>
      </c>
      <c r="L1107" s="11" t="str">
        <f t="shared" si="197"/>
        <v/>
      </c>
      <c r="M1107" s="9" t="str">
        <f t="shared" si="193"/>
        <v/>
      </c>
      <c r="N1107" s="9" t="str" cm="1">
        <f t="array" aca="1" ref="N1107" ca="1">LEFT(L1107, IF(ISNUMBER(SUBSTITUTE(_xludf.MID(L1107, 2, 1), ".", ",")), 1, 2))</f>
        <v/>
      </c>
      <c r="O1107" s="19" t="str">
        <f t="shared" ca="1" si="199"/>
        <v/>
      </c>
      <c r="P1107" s="9" t="str">
        <f t="shared" ca="1" si="200"/>
        <v/>
      </c>
      <c r="Q1107" s="9" t="str">
        <f t="shared" ca="1" si="201"/>
        <v/>
      </c>
      <c r="R1107" s="9" t="str">
        <f t="shared" si="194"/>
        <v/>
      </c>
      <c r="S1107" t="str" cm="1">
        <f t="array" ref="S1107">IF(ISBLANK(C1107),"",IFERROR(INDEX(ListeSeries!$A$2:$A$1045, MATCH(1, (DatasScan!G1107=ListeSeries!$B$2:$B$1045) * (DatasScan!H1107&gt;=ListeSeries!$D$2:$D$1045) * (DatasScan!H1107&lt;=ListeSeries!$E$2:$E$1045), 0)), "no match"))</f>
        <v/>
      </c>
      <c r="T1107" s="7" t="str" cm="1">
        <f t="array" ref="T1107">IF(ISBLANK(C1107),"",IFERROR(INDEX(ListeSeries!$C$2:$C$1045, MATCH(1, (DatasScan!G1107=ListeSeries!$B$2:$B$1045) * (DatasScan!H1107&gt;=ListeSeries!$D$2:$D$1045) * (DatasScan!H1107&lt;=ListeSeries!$E$2:$E$1045), 0)), "no match"))</f>
        <v/>
      </c>
      <c r="U1107" s="11" t="str" cm="1">
        <f t="array" ref="U1107">IF(ISBLANK(C1107),"",IFERROR(INDEX(ListeSeries!$F$2:$F$1045, MATCH(1, (DatasScan!G1107=ListeSeries!$B$2:$B$1045) * (DatasScan!H1107&gt;=ListeSeries!$D$2:$D$1045) * (DatasScan!H1107&lt;=ListeSeries!$E$2:$E$1045), 0)), "no match"))</f>
        <v/>
      </c>
    </row>
    <row r="1108" spans="1:21" x14ac:dyDescent="0.25">
      <c r="A1108" s="6" t="str">
        <f t="shared" si="195"/>
        <v/>
      </c>
      <c r="B1108" s="272"/>
      <c r="F1108" s="7" t="str">
        <f t="shared" si="198"/>
        <v/>
      </c>
      <c r="G1108" s="21" t="str">
        <f>IF(ISBLANK(C1108),"",_xlfn.XLOOKUP(_xlfn.XLOOKUP(VALUE(LEFT(C1108,4)),Souches!$B$2:$B$15000,Souches!$E$2:$E$15000),Varietes!$B$2:$B$500,Varietes!$C$2:$C$500))</f>
        <v/>
      </c>
      <c r="H1108" s="19" t="str">
        <f>IF(ISBLANK(C1108),"",_xlfn.XLOOKUP(VALUE(LEFT(C1108,4)),Souches!$B$2:$B$15000,Souches!$D$2:$D$15000))</f>
        <v/>
      </c>
      <c r="I1108" s="10" t="str">
        <f t="shared" si="196"/>
        <v/>
      </c>
      <c r="J1108" s="19" t="str">
        <f>IF(I1108="","",INT(('ObjProd (2)'!$C$25-I1108)/7 * (ABS('ObjProd (2)'!$C$25-I1108)&gt;=7)))</f>
        <v/>
      </c>
      <c r="K1108" s="10" t="str">
        <f>IF(I1108="","",
IF(AND(DATEDIF(I1108,'ObjProd (2)'!$C$25,"y")=0,DATEDIF(I1108,'ObjProd (2)'!$C$25,"ym")=0,
   INT(('ObjProd (2)'!$C$25-EDATE(I1108,DATEDIF(I1108,'ObjProd (2)'!$C$25,"y")*12+DATEDIF(I1108,'ObjProd (2)'!$C$25,"ym")))/7)=0),
   "&lt; 1 sem.",
   IF(DATEDIF(I1108,'ObjProd (2)'!$C$25,"y")&gt;0,DATEDIF(I1108,'ObjProd (2)'!$C$25,"y") &amp; " " &amp; IF(DATEDIF(I1108,'ObjProd (2)'!$C$25,"y")=1,"an ","ans "),"") &amp;
   IF(DATEDIF(I1108,'ObjProd (2)'!$C$25,"ym")&gt;0,DATEDIF(I1108,'ObjProd (2)'!$C$25,"ym") &amp; " mois ", "") &amp;
   IF(INT(('ObjProd (2)'!$C$25-EDATE(I1108,DATEDIF(I1108,'ObjProd (2)'!$C$25,"y")*12+DATEDIF(I1108,'ObjProd (2)'!$C$25,"ym")))/7)&gt;0,
      INT(('ObjProd (2)'!$C$25-EDATE(I1108,DATEDIF(I1108,'ObjProd (2)'!$C$25,"y")*12+DATEDIF(I1108,'ObjProd (2)'!$C$25,"ym")))/7) &amp; " sem.",
      "")
)
)</f>
        <v/>
      </c>
      <c r="L1108" s="11" t="str">
        <f t="shared" si="197"/>
        <v/>
      </c>
      <c r="M1108" s="9" t="str">
        <f t="shared" si="193"/>
        <v/>
      </c>
      <c r="N1108" s="9" t="str" cm="1">
        <f t="array" aca="1" ref="N1108" ca="1">LEFT(L1108, IF(ISNUMBER(SUBSTITUTE(_xludf.MID(L1108, 2, 1), ".", ",")), 1, 2))</f>
        <v/>
      </c>
      <c r="O1108" s="19" t="str">
        <f t="shared" ca="1" si="199"/>
        <v/>
      </c>
      <c r="P1108" s="9" t="str">
        <f t="shared" ca="1" si="200"/>
        <v/>
      </c>
      <c r="Q1108" s="9" t="str">
        <f t="shared" ca="1" si="201"/>
        <v/>
      </c>
      <c r="R1108" s="9" t="str">
        <f t="shared" si="194"/>
        <v/>
      </c>
      <c r="S1108" t="str" cm="1">
        <f t="array" ref="S1108">IF(ISBLANK(C1108),"",IFERROR(INDEX(ListeSeries!$A$2:$A$1045, MATCH(1, (DatasScan!G1108=ListeSeries!$B$2:$B$1045) * (DatasScan!H1108&gt;=ListeSeries!$D$2:$D$1045) * (DatasScan!H1108&lt;=ListeSeries!$E$2:$E$1045), 0)), "no match"))</f>
        <v/>
      </c>
      <c r="T1108" s="7" t="str" cm="1">
        <f t="array" ref="T1108">IF(ISBLANK(C1108),"",IFERROR(INDEX(ListeSeries!$C$2:$C$1045, MATCH(1, (DatasScan!G1108=ListeSeries!$B$2:$B$1045) * (DatasScan!H1108&gt;=ListeSeries!$D$2:$D$1045) * (DatasScan!H1108&lt;=ListeSeries!$E$2:$E$1045), 0)), "no match"))</f>
        <v/>
      </c>
      <c r="U1108" s="11" t="str" cm="1">
        <f t="array" ref="U1108">IF(ISBLANK(C1108),"",IFERROR(INDEX(ListeSeries!$F$2:$F$1045, MATCH(1, (DatasScan!G1108=ListeSeries!$B$2:$B$1045) * (DatasScan!H1108&gt;=ListeSeries!$D$2:$D$1045) * (DatasScan!H1108&lt;=ListeSeries!$E$2:$E$1045), 0)), "no match"))</f>
        <v/>
      </c>
    </row>
    <row r="1109" spans="1:21" x14ac:dyDescent="0.25">
      <c r="A1109" s="6" t="str">
        <f t="shared" si="195"/>
        <v/>
      </c>
      <c r="B1109" s="272"/>
      <c r="F1109" s="7" t="str">
        <f t="shared" si="198"/>
        <v/>
      </c>
      <c r="G1109" s="21" t="str">
        <f>IF(ISBLANK(C1109),"",_xlfn.XLOOKUP(_xlfn.XLOOKUP(VALUE(LEFT(C1109,4)),Souches!$B$2:$B$15000,Souches!$E$2:$E$15000),Varietes!$B$2:$B$500,Varietes!$C$2:$C$500))</f>
        <v/>
      </c>
      <c r="H1109" s="19" t="str">
        <f>IF(ISBLANK(C1109),"",_xlfn.XLOOKUP(VALUE(LEFT(C1109,4)),Souches!$B$2:$B$15000,Souches!$D$2:$D$15000))</f>
        <v/>
      </c>
      <c r="I1109" s="10" t="str">
        <f t="shared" si="196"/>
        <v/>
      </c>
      <c r="J1109" s="19" t="str">
        <f>IF(I1109="","",INT(('ObjProd (2)'!$C$25-I1109)/7 * (ABS('ObjProd (2)'!$C$25-I1109)&gt;=7)))</f>
        <v/>
      </c>
      <c r="K1109" s="10" t="str">
        <f>IF(I1109="","",
IF(AND(DATEDIF(I1109,'ObjProd (2)'!$C$25,"y")=0,DATEDIF(I1109,'ObjProd (2)'!$C$25,"ym")=0,
   INT(('ObjProd (2)'!$C$25-EDATE(I1109,DATEDIF(I1109,'ObjProd (2)'!$C$25,"y")*12+DATEDIF(I1109,'ObjProd (2)'!$C$25,"ym")))/7)=0),
   "&lt; 1 sem.",
   IF(DATEDIF(I1109,'ObjProd (2)'!$C$25,"y")&gt;0,DATEDIF(I1109,'ObjProd (2)'!$C$25,"y") &amp; " " &amp; IF(DATEDIF(I1109,'ObjProd (2)'!$C$25,"y")=1,"an ","ans "),"") &amp;
   IF(DATEDIF(I1109,'ObjProd (2)'!$C$25,"ym")&gt;0,DATEDIF(I1109,'ObjProd (2)'!$C$25,"ym") &amp; " mois ", "") &amp;
   IF(INT(('ObjProd (2)'!$C$25-EDATE(I1109,DATEDIF(I1109,'ObjProd (2)'!$C$25,"y")*12+DATEDIF(I1109,'ObjProd (2)'!$C$25,"ym")))/7)&gt;0,
      INT(('ObjProd (2)'!$C$25-EDATE(I1109,DATEDIF(I1109,'ObjProd (2)'!$C$25,"y")*12+DATEDIF(I1109,'ObjProd (2)'!$C$25,"ym")))/7) &amp; " sem.",
      "")
)
)</f>
        <v/>
      </c>
      <c r="L1109" s="11" t="str">
        <f t="shared" si="197"/>
        <v/>
      </c>
      <c r="M1109" s="9" t="str">
        <f t="shared" si="193"/>
        <v/>
      </c>
      <c r="N1109" s="9" t="str" cm="1">
        <f t="array" aca="1" ref="N1109" ca="1">LEFT(L1109, IF(ISNUMBER(SUBSTITUTE(_xludf.MID(L1109, 2, 1), ".", ",")), 1, 2))</f>
        <v/>
      </c>
      <c r="O1109" s="19" t="str">
        <f t="shared" ca="1" si="199"/>
        <v/>
      </c>
      <c r="P1109" s="9" t="str">
        <f t="shared" ca="1" si="200"/>
        <v/>
      </c>
      <c r="Q1109" s="9" t="str">
        <f t="shared" ca="1" si="201"/>
        <v/>
      </c>
      <c r="R1109" s="9" t="str">
        <f t="shared" si="194"/>
        <v/>
      </c>
      <c r="S1109" t="str" cm="1">
        <f t="array" ref="S1109">IF(ISBLANK(C1109),"",IFERROR(INDEX(ListeSeries!$A$2:$A$1045, MATCH(1, (DatasScan!G1109=ListeSeries!$B$2:$B$1045) * (DatasScan!H1109&gt;=ListeSeries!$D$2:$D$1045) * (DatasScan!H1109&lt;=ListeSeries!$E$2:$E$1045), 0)), "no match"))</f>
        <v/>
      </c>
      <c r="T1109" s="7" t="str" cm="1">
        <f t="array" ref="T1109">IF(ISBLANK(C1109),"",IFERROR(INDEX(ListeSeries!$C$2:$C$1045, MATCH(1, (DatasScan!G1109=ListeSeries!$B$2:$B$1045) * (DatasScan!H1109&gt;=ListeSeries!$D$2:$D$1045) * (DatasScan!H1109&lt;=ListeSeries!$E$2:$E$1045), 0)), "no match"))</f>
        <v/>
      </c>
      <c r="U1109" s="11" t="str" cm="1">
        <f t="array" ref="U1109">IF(ISBLANK(C1109),"",IFERROR(INDEX(ListeSeries!$F$2:$F$1045, MATCH(1, (DatasScan!G1109=ListeSeries!$B$2:$B$1045) * (DatasScan!H1109&gt;=ListeSeries!$D$2:$D$1045) * (DatasScan!H1109&lt;=ListeSeries!$E$2:$E$1045), 0)), "no match"))</f>
        <v/>
      </c>
    </row>
    <row r="1110" spans="1:21" x14ac:dyDescent="0.25">
      <c r="A1110" s="6" t="str">
        <f t="shared" si="195"/>
        <v/>
      </c>
      <c r="B1110" s="272"/>
      <c r="F1110" s="7" t="str">
        <f t="shared" si="198"/>
        <v/>
      </c>
      <c r="G1110" s="21" t="str">
        <f>IF(ISBLANK(C1110),"",_xlfn.XLOOKUP(_xlfn.XLOOKUP(VALUE(LEFT(C1110,4)),Souches!$B$2:$B$15000,Souches!$E$2:$E$15000),Varietes!$B$2:$B$500,Varietes!$C$2:$C$500))</f>
        <v/>
      </c>
      <c r="H1110" s="19" t="str">
        <f>IF(ISBLANK(C1110),"",_xlfn.XLOOKUP(VALUE(LEFT(C1110,4)),Souches!$B$2:$B$15000,Souches!$D$2:$D$15000))</f>
        <v/>
      </c>
      <c r="I1110" s="10" t="str">
        <f t="shared" si="196"/>
        <v/>
      </c>
      <c r="J1110" s="19" t="str">
        <f>IF(I1110="","",INT(('ObjProd (2)'!$C$25-I1110)/7 * (ABS('ObjProd (2)'!$C$25-I1110)&gt;=7)))</f>
        <v/>
      </c>
      <c r="K1110" s="10" t="str">
        <f>IF(I1110="","",
IF(AND(DATEDIF(I1110,'ObjProd (2)'!$C$25,"y")=0,DATEDIF(I1110,'ObjProd (2)'!$C$25,"ym")=0,
   INT(('ObjProd (2)'!$C$25-EDATE(I1110,DATEDIF(I1110,'ObjProd (2)'!$C$25,"y")*12+DATEDIF(I1110,'ObjProd (2)'!$C$25,"ym")))/7)=0),
   "&lt; 1 sem.",
   IF(DATEDIF(I1110,'ObjProd (2)'!$C$25,"y")&gt;0,DATEDIF(I1110,'ObjProd (2)'!$C$25,"y") &amp; " " &amp; IF(DATEDIF(I1110,'ObjProd (2)'!$C$25,"y")=1,"an ","ans "),"") &amp;
   IF(DATEDIF(I1110,'ObjProd (2)'!$C$25,"ym")&gt;0,DATEDIF(I1110,'ObjProd (2)'!$C$25,"ym") &amp; " mois ", "") &amp;
   IF(INT(('ObjProd (2)'!$C$25-EDATE(I1110,DATEDIF(I1110,'ObjProd (2)'!$C$25,"y")*12+DATEDIF(I1110,'ObjProd (2)'!$C$25,"ym")))/7)&gt;0,
      INT(('ObjProd (2)'!$C$25-EDATE(I1110,DATEDIF(I1110,'ObjProd (2)'!$C$25,"y")*12+DATEDIF(I1110,'ObjProd (2)'!$C$25,"ym")))/7) &amp; " sem.",
      "")
)
)</f>
        <v/>
      </c>
      <c r="L1110" s="11" t="str">
        <f t="shared" si="197"/>
        <v/>
      </c>
      <c r="M1110" s="9" t="str">
        <f t="shared" si="193"/>
        <v/>
      </c>
      <c r="N1110" s="9" t="str" cm="1">
        <f t="array" aca="1" ref="N1110" ca="1">LEFT(L1110, IF(ISNUMBER(SUBSTITUTE(_xludf.MID(L1110, 2, 1), ".", ",")), 1, 2))</f>
        <v/>
      </c>
      <c r="O1110" s="19" t="str">
        <f t="shared" ca="1" si="199"/>
        <v/>
      </c>
      <c r="P1110" s="9" t="str">
        <f t="shared" ca="1" si="200"/>
        <v/>
      </c>
      <c r="Q1110" s="9" t="str">
        <f t="shared" ca="1" si="201"/>
        <v/>
      </c>
      <c r="R1110" s="9" t="str">
        <f t="shared" si="194"/>
        <v/>
      </c>
      <c r="S1110" t="str" cm="1">
        <f t="array" ref="S1110">IF(ISBLANK(C1110),"",IFERROR(INDEX(ListeSeries!$A$2:$A$1045, MATCH(1, (DatasScan!G1110=ListeSeries!$B$2:$B$1045) * (DatasScan!H1110&gt;=ListeSeries!$D$2:$D$1045) * (DatasScan!H1110&lt;=ListeSeries!$E$2:$E$1045), 0)), "no match"))</f>
        <v/>
      </c>
      <c r="T1110" s="7" t="str" cm="1">
        <f t="array" ref="T1110">IF(ISBLANK(C1110),"",IFERROR(INDEX(ListeSeries!$C$2:$C$1045, MATCH(1, (DatasScan!G1110=ListeSeries!$B$2:$B$1045) * (DatasScan!H1110&gt;=ListeSeries!$D$2:$D$1045) * (DatasScan!H1110&lt;=ListeSeries!$E$2:$E$1045), 0)), "no match"))</f>
        <v/>
      </c>
      <c r="U1110" s="11" t="str" cm="1">
        <f t="array" ref="U1110">IF(ISBLANK(C1110),"",IFERROR(INDEX(ListeSeries!$F$2:$F$1045, MATCH(1, (DatasScan!G1110=ListeSeries!$B$2:$B$1045) * (DatasScan!H1110&gt;=ListeSeries!$D$2:$D$1045) * (DatasScan!H1110&lt;=ListeSeries!$E$2:$E$1045), 0)), "no match"))</f>
        <v/>
      </c>
    </row>
    <row r="1111" spans="1:21" x14ac:dyDescent="0.25">
      <c r="A1111" s="6" t="str">
        <f t="shared" si="195"/>
        <v/>
      </c>
      <c r="B1111" s="272"/>
      <c r="F1111" s="7" t="str">
        <f t="shared" si="198"/>
        <v/>
      </c>
      <c r="G1111" s="21" t="str">
        <f>IF(ISBLANK(C1111),"",_xlfn.XLOOKUP(_xlfn.XLOOKUP(VALUE(LEFT(C1111,4)),Souches!$B$2:$B$15000,Souches!$E$2:$E$15000),Varietes!$B$2:$B$500,Varietes!$C$2:$C$500))</f>
        <v/>
      </c>
      <c r="H1111" s="19" t="str">
        <f>IF(ISBLANK(C1111),"",_xlfn.XLOOKUP(VALUE(LEFT(C1111,4)),Souches!$B$2:$B$15000,Souches!$D$2:$D$15000))</f>
        <v/>
      </c>
      <c r="I1111" s="10" t="str">
        <f t="shared" si="196"/>
        <v/>
      </c>
      <c r="J1111" s="19" t="str">
        <f>IF(I1111="","",INT(('ObjProd (2)'!$C$25-I1111)/7 * (ABS('ObjProd (2)'!$C$25-I1111)&gt;=7)))</f>
        <v/>
      </c>
      <c r="K1111" s="10" t="str">
        <f>IF(I1111="","",
IF(AND(DATEDIF(I1111,'ObjProd (2)'!$C$25,"y")=0,DATEDIF(I1111,'ObjProd (2)'!$C$25,"ym")=0,
   INT(('ObjProd (2)'!$C$25-EDATE(I1111,DATEDIF(I1111,'ObjProd (2)'!$C$25,"y")*12+DATEDIF(I1111,'ObjProd (2)'!$C$25,"ym")))/7)=0),
   "&lt; 1 sem.",
   IF(DATEDIF(I1111,'ObjProd (2)'!$C$25,"y")&gt;0,DATEDIF(I1111,'ObjProd (2)'!$C$25,"y") &amp; " " &amp; IF(DATEDIF(I1111,'ObjProd (2)'!$C$25,"y")=1,"an ","ans "),"") &amp;
   IF(DATEDIF(I1111,'ObjProd (2)'!$C$25,"ym")&gt;0,DATEDIF(I1111,'ObjProd (2)'!$C$25,"ym") &amp; " mois ", "") &amp;
   IF(INT(('ObjProd (2)'!$C$25-EDATE(I1111,DATEDIF(I1111,'ObjProd (2)'!$C$25,"y")*12+DATEDIF(I1111,'ObjProd (2)'!$C$25,"ym")))/7)&gt;0,
      INT(('ObjProd (2)'!$C$25-EDATE(I1111,DATEDIF(I1111,'ObjProd (2)'!$C$25,"y")*12+DATEDIF(I1111,'ObjProd (2)'!$C$25,"ym")))/7) &amp; " sem.",
      "")
)
)</f>
        <v/>
      </c>
      <c r="L1111" s="11" t="str">
        <f t="shared" si="197"/>
        <v/>
      </c>
      <c r="M1111" s="9" t="str">
        <f t="shared" si="193"/>
        <v/>
      </c>
      <c r="N1111" s="9" t="str" cm="1">
        <f t="array" aca="1" ref="N1111" ca="1">LEFT(L1111, IF(ISNUMBER(SUBSTITUTE(_xludf.MID(L1111, 2, 1), ".", ",")), 1, 2))</f>
        <v/>
      </c>
      <c r="O1111" s="19" t="str">
        <f t="shared" ca="1" si="199"/>
        <v/>
      </c>
      <c r="P1111" s="9" t="str">
        <f t="shared" ca="1" si="200"/>
        <v/>
      </c>
      <c r="Q1111" s="9" t="str">
        <f t="shared" ca="1" si="201"/>
        <v/>
      </c>
      <c r="R1111" s="9" t="str">
        <f t="shared" si="194"/>
        <v/>
      </c>
      <c r="S1111" t="str" cm="1">
        <f t="array" ref="S1111">IF(ISBLANK(C1111),"",IFERROR(INDEX(ListeSeries!$A$2:$A$1045, MATCH(1, (DatasScan!G1111=ListeSeries!$B$2:$B$1045) * (DatasScan!H1111&gt;=ListeSeries!$D$2:$D$1045) * (DatasScan!H1111&lt;=ListeSeries!$E$2:$E$1045), 0)), "no match"))</f>
        <v/>
      </c>
      <c r="T1111" s="7" t="str" cm="1">
        <f t="array" ref="T1111">IF(ISBLANK(C1111),"",IFERROR(INDEX(ListeSeries!$C$2:$C$1045, MATCH(1, (DatasScan!G1111=ListeSeries!$B$2:$B$1045) * (DatasScan!H1111&gt;=ListeSeries!$D$2:$D$1045) * (DatasScan!H1111&lt;=ListeSeries!$E$2:$E$1045), 0)), "no match"))</f>
        <v/>
      </c>
      <c r="U1111" s="11" t="str" cm="1">
        <f t="array" ref="U1111">IF(ISBLANK(C1111),"",IFERROR(INDEX(ListeSeries!$F$2:$F$1045, MATCH(1, (DatasScan!G1111=ListeSeries!$B$2:$B$1045) * (DatasScan!H1111&gt;=ListeSeries!$D$2:$D$1045) * (DatasScan!H1111&lt;=ListeSeries!$E$2:$E$1045), 0)), "no match"))</f>
        <v/>
      </c>
    </row>
    <row r="1112" spans="1:21" x14ac:dyDescent="0.25">
      <c r="A1112" s="6" t="str">
        <f t="shared" si="195"/>
        <v/>
      </c>
      <c r="B1112" s="272"/>
      <c r="F1112" s="7" t="str">
        <f t="shared" si="198"/>
        <v/>
      </c>
      <c r="G1112" s="21" t="str">
        <f>IF(ISBLANK(C1112),"",_xlfn.XLOOKUP(_xlfn.XLOOKUP(VALUE(LEFT(C1112,4)),Souches!$B$2:$B$15000,Souches!$E$2:$E$15000),Varietes!$B$2:$B$500,Varietes!$C$2:$C$500))</f>
        <v/>
      </c>
      <c r="H1112" s="19" t="str">
        <f>IF(ISBLANK(C1112),"",_xlfn.XLOOKUP(VALUE(LEFT(C1112,4)),Souches!$B$2:$B$15000,Souches!$D$2:$D$15000))</f>
        <v/>
      </c>
      <c r="I1112" s="10" t="str">
        <f t="shared" si="196"/>
        <v/>
      </c>
      <c r="J1112" s="19" t="str">
        <f>IF(I1112="","",INT(('ObjProd (2)'!$C$25-I1112)/7 * (ABS('ObjProd (2)'!$C$25-I1112)&gt;=7)))</f>
        <v/>
      </c>
      <c r="K1112" s="10" t="str">
        <f>IF(I1112="","",
IF(AND(DATEDIF(I1112,'ObjProd (2)'!$C$25,"y")=0,DATEDIF(I1112,'ObjProd (2)'!$C$25,"ym")=0,
   INT(('ObjProd (2)'!$C$25-EDATE(I1112,DATEDIF(I1112,'ObjProd (2)'!$C$25,"y")*12+DATEDIF(I1112,'ObjProd (2)'!$C$25,"ym")))/7)=0),
   "&lt; 1 sem.",
   IF(DATEDIF(I1112,'ObjProd (2)'!$C$25,"y")&gt;0,DATEDIF(I1112,'ObjProd (2)'!$C$25,"y") &amp; " " &amp; IF(DATEDIF(I1112,'ObjProd (2)'!$C$25,"y")=1,"an ","ans "),"") &amp;
   IF(DATEDIF(I1112,'ObjProd (2)'!$C$25,"ym")&gt;0,DATEDIF(I1112,'ObjProd (2)'!$C$25,"ym") &amp; " mois ", "") &amp;
   IF(INT(('ObjProd (2)'!$C$25-EDATE(I1112,DATEDIF(I1112,'ObjProd (2)'!$C$25,"y")*12+DATEDIF(I1112,'ObjProd (2)'!$C$25,"ym")))/7)&gt;0,
      INT(('ObjProd (2)'!$C$25-EDATE(I1112,DATEDIF(I1112,'ObjProd (2)'!$C$25,"y")*12+DATEDIF(I1112,'ObjProd (2)'!$C$25,"ym")))/7) &amp; " sem.",
      "")
)
)</f>
        <v/>
      </c>
      <c r="L1112" s="11" t="str">
        <f t="shared" si="197"/>
        <v/>
      </c>
      <c r="M1112" s="9" t="str">
        <f t="shared" si="193"/>
        <v/>
      </c>
      <c r="N1112" s="9" t="str" cm="1">
        <f t="array" aca="1" ref="N1112" ca="1">LEFT(L1112, IF(ISNUMBER(SUBSTITUTE(_xludf.MID(L1112, 2, 1), ".", ",")), 1, 2))</f>
        <v/>
      </c>
      <c r="O1112" s="19" t="str">
        <f t="shared" ca="1" si="199"/>
        <v/>
      </c>
      <c r="P1112" s="9" t="str">
        <f t="shared" ca="1" si="200"/>
        <v/>
      </c>
      <c r="Q1112" s="9" t="str">
        <f t="shared" ca="1" si="201"/>
        <v/>
      </c>
      <c r="R1112" s="9" t="str">
        <f t="shared" si="194"/>
        <v/>
      </c>
      <c r="S1112" t="str" cm="1">
        <f t="array" ref="S1112">IF(ISBLANK(C1112),"",IFERROR(INDEX(ListeSeries!$A$2:$A$1045, MATCH(1, (DatasScan!G1112=ListeSeries!$B$2:$B$1045) * (DatasScan!H1112&gt;=ListeSeries!$D$2:$D$1045) * (DatasScan!H1112&lt;=ListeSeries!$E$2:$E$1045), 0)), "no match"))</f>
        <v/>
      </c>
      <c r="T1112" s="7" t="str" cm="1">
        <f t="array" ref="T1112">IF(ISBLANK(C1112),"",IFERROR(INDEX(ListeSeries!$C$2:$C$1045, MATCH(1, (DatasScan!G1112=ListeSeries!$B$2:$B$1045) * (DatasScan!H1112&gt;=ListeSeries!$D$2:$D$1045) * (DatasScan!H1112&lt;=ListeSeries!$E$2:$E$1045), 0)), "no match"))</f>
        <v/>
      </c>
      <c r="U1112" s="11" t="str" cm="1">
        <f t="array" ref="U1112">IF(ISBLANK(C1112),"",IFERROR(INDEX(ListeSeries!$F$2:$F$1045, MATCH(1, (DatasScan!G1112=ListeSeries!$B$2:$B$1045) * (DatasScan!H1112&gt;=ListeSeries!$D$2:$D$1045) * (DatasScan!H1112&lt;=ListeSeries!$E$2:$E$1045), 0)), "no match"))</f>
        <v/>
      </c>
    </row>
    <row r="1113" spans="1:21" x14ac:dyDescent="0.25">
      <c r="A1113" s="6" t="str">
        <f t="shared" si="195"/>
        <v/>
      </c>
      <c r="B1113" s="272"/>
      <c r="F1113" s="7" t="str">
        <f t="shared" si="198"/>
        <v/>
      </c>
      <c r="G1113" s="21" t="str">
        <f>IF(ISBLANK(C1113),"",_xlfn.XLOOKUP(_xlfn.XLOOKUP(VALUE(LEFT(C1113,4)),Souches!$B$2:$B$15000,Souches!$E$2:$E$15000),Varietes!$B$2:$B$500,Varietes!$C$2:$C$500))</f>
        <v/>
      </c>
      <c r="H1113" s="19" t="str">
        <f>IF(ISBLANK(C1113),"",_xlfn.XLOOKUP(VALUE(LEFT(C1113,4)),Souches!$B$2:$B$15000,Souches!$D$2:$D$15000))</f>
        <v/>
      </c>
      <c r="I1113" s="10" t="str">
        <f t="shared" si="196"/>
        <v/>
      </c>
      <c r="J1113" s="19" t="str">
        <f>IF(I1113="","",INT(('ObjProd (2)'!$C$25-I1113)/7 * (ABS('ObjProd (2)'!$C$25-I1113)&gt;=7)))</f>
        <v/>
      </c>
      <c r="K1113" s="10" t="str">
        <f>IF(I1113="","",
IF(AND(DATEDIF(I1113,'ObjProd (2)'!$C$25,"y")=0,DATEDIF(I1113,'ObjProd (2)'!$C$25,"ym")=0,
   INT(('ObjProd (2)'!$C$25-EDATE(I1113,DATEDIF(I1113,'ObjProd (2)'!$C$25,"y")*12+DATEDIF(I1113,'ObjProd (2)'!$C$25,"ym")))/7)=0),
   "&lt; 1 sem.",
   IF(DATEDIF(I1113,'ObjProd (2)'!$C$25,"y")&gt;0,DATEDIF(I1113,'ObjProd (2)'!$C$25,"y") &amp; " " &amp; IF(DATEDIF(I1113,'ObjProd (2)'!$C$25,"y")=1,"an ","ans "),"") &amp;
   IF(DATEDIF(I1113,'ObjProd (2)'!$C$25,"ym")&gt;0,DATEDIF(I1113,'ObjProd (2)'!$C$25,"ym") &amp; " mois ", "") &amp;
   IF(INT(('ObjProd (2)'!$C$25-EDATE(I1113,DATEDIF(I1113,'ObjProd (2)'!$C$25,"y")*12+DATEDIF(I1113,'ObjProd (2)'!$C$25,"ym")))/7)&gt;0,
      INT(('ObjProd (2)'!$C$25-EDATE(I1113,DATEDIF(I1113,'ObjProd (2)'!$C$25,"y")*12+DATEDIF(I1113,'ObjProd (2)'!$C$25,"ym")))/7) &amp; " sem.",
      "")
)
)</f>
        <v/>
      </c>
      <c r="L1113" s="11" t="str">
        <f t="shared" si="197"/>
        <v/>
      </c>
      <c r="M1113" s="9" t="str">
        <f t="shared" si="193"/>
        <v/>
      </c>
      <c r="N1113" s="9" t="str" cm="1">
        <f t="array" aca="1" ref="N1113" ca="1">LEFT(L1113, IF(ISNUMBER(SUBSTITUTE(_xludf.MID(L1113, 2, 1), ".", ",")), 1, 2))</f>
        <v/>
      </c>
      <c r="O1113" s="19" t="str">
        <f t="shared" ca="1" si="199"/>
        <v/>
      </c>
      <c r="P1113" s="9" t="str">
        <f t="shared" ca="1" si="200"/>
        <v/>
      </c>
      <c r="Q1113" s="9" t="str">
        <f t="shared" ca="1" si="201"/>
        <v/>
      </c>
      <c r="R1113" s="9" t="str">
        <f t="shared" si="194"/>
        <v/>
      </c>
      <c r="S1113" t="str" cm="1">
        <f t="array" ref="S1113">IF(ISBLANK(C1113),"",IFERROR(INDEX(ListeSeries!$A$2:$A$1045, MATCH(1, (DatasScan!G1113=ListeSeries!$B$2:$B$1045) * (DatasScan!H1113&gt;=ListeSeries!$D$2:$D$1045) * (DatasScan!H1113&lt;=ListeSeries!$E$2:$E$1045), 0)), "no match"))</f>
        <v/>
      </c>
      <c r="T1113" s="7" t="str" cm="1">
        <f t="array" ref="T1113">IF(ISBLANK(C1113),"",IFERROR(INDEX(ListeSeries!$C$2:$C$1045, MATCH(1, (DatasScan!G1113=ListeSeries!$B$2:$B$1045) * (DatasScan!H1113&gt;=ListeSeries!$D$2:$D$1045) * (DatasScan!H1113&lt;=ListeSeries!$E$2:$E$1045), 0)), "no match"))</f>
        <v/>
      </c>
      <c r="U1113" s="11" t="str" cm="1">
        <f t="array" ref="U1113">IF(ISBLANK(C1113),"",IFERROR(INDEX(ListeSeries!$F$2:$F$1045, MATCH(1, (DatasScan!G1113=ListeSeries!$B$2:$B$1045) * (DatasScan!H1113&gt;=ListeSeries!$D$2:$D$1045) * (DatasScan!H1113&lt;=ListeSeries!$E$2:$E$1045), 0)), "no match"))</f>
        <v/>
      </c>
    </row>
    <row r="1114" spans="1:21" x14ac:dyDescent="0.25">
      <c r="A1114" s="6" t="str">
        <f t="shared" si="195"/>
        <v/>
      </c>
      <c r="B1114" s="272"/>
      <c r="F1114" s="7" t="str">
        <f t="shared" si="198"/>
        <v/>
      </c>
      <c r="G1114" s="21" t="str">
        <f>IF(ISBLANK(C1114),"",_xlfn.XLOOKUP(_xlfn.XLOOKUP(VALUE(LEFT(C1114,4)),Souches!$B$2:$B$15000,Souches!$E$2:$E$15000),Varietes!$B$2:$B$500,Varietes!$C$2:$C$500))</f>
        <v/>
      </c>
      <c r="H1114" s="19" t="str">
        <f>IF(ISBLANK(C1114),"",_xlfn.XLOOKUP(VALUE(LEFT(C1114,4)),Souches!$B$2:$B$15000,Souches!$D$2:$D$15000))</f>
        <v/>
      </c>
      <c r="I1114" s="10" t="str">
        <f t="shared" si="196"/>
        <v/>
      </c>
      <c r="J1114" s="19" t="str">
        <f>IF(I1114="","",INT(('ObjProd (2)'!$C$25-I1114)/7 * (ABS('ObjProd (2)'!$C$25-I1114)&gt;=7)))</f>
        <v/>
      </c>
      <c r="K1114" s="10" t="str">
        <f>IF(I1114="","",
IF(AND(DATEDIF(I1114,'ObjProd (2)'!$C$25,"y")=0,DATEDIF(I1114,'ObjProd (2)'!$C$25,"ym")=0,
   INT(('ObjProd (2)'!$C$25-EDATE(I1114,DATEDIF(I1114,'ObjProd (2)'!$C$25,"y")*12+DATEDIF(I1114,'ObjProd (2)'!$C$25,"ym")))/7)=0),
   "&lt; 1 sem.",
   IF(DATEDIF(I1114,'ObjProd (2)'!$C$25,"y")&gt;0,DATEDIF(I1114,'ObjProd (2)'!$C$25,"y") &amp; " " &amp; IF(DATEDIF(I1114,'ObjProd (2)'!$C$25,"y")=1,"an ","ans "),"") &amp;
   IF(DATEDIF(I1114,'ObjProd (2)'!$C$25,"ym")&gt;0,DATEDIF(I1114,'ObjProd (2)'!$C$25,"ym") &amp; " mois ", "") &amp;
   IF(INT(('ObjProd (2)'!$C$25-EDATE(I1114,DATEDIF(I1114,'ObjProd (2)'!$C$25,"y")*12+DATEDIF(I1114,'ObjProd (2)'!$C$25,"ym")))/7)&gt;0,
      INT(('ObjProd (2)'!$C$25-EDATE(I1114,DATEDIF(I1114,'ObjProd (2)'!$C$25,"y")*12+DATEDIF(I1114,'ObjProd (2)'!$C$25,"ym")))/7) &amp; " sem.",
      "")
)
)</f>
        <v/>
      </c>
      <c r="L1114" s="11" t="str">
        <f t="shared" si="197"/>
        <v/>
      </c>
      <c r="M1114" s="9" t="str">
        <f t="shared" si="193"/>
        <v/>
      </c>
      <c r="N1114" s="9" t="str" cm="1">
        <f t="array" aca="1" ref="N1114" ca="1">LEFT(L1114, IF(ISNUMBER(SUBSTITUTE(_xludf.MID(L1114, 2, 1), ".", ",")), 1, 2))</f>
        <v/>
      </c>
      <c r="O1114" s="19" t="str">
        <f t="shared" ca="1" si="199"/>
        <v/>
      </c>
      <c r="P1114" s="9" t="str">
        <f t="shared" ca="1" si="200"/>
        <v/>
      </c>
      <c r="Q1114" s="9" t="str">
        <f t="shared" ca="1" si="201"/>
        <v/>
      </c>
      <c r="R1114" s="9" t="str">
        <f t="shared" si="194"/>
        <v/>
      </c>
      <c r="S1114" t="str" cm="1">
        <f t="array" ref="S1114">IF(ISBLANK(C1114),"",IFERROR(INDEX(ListeSeries!$A$2:$A$1045, MATCH(1, (DatasScan!G1114=ListeSeries!$B$2:$B$1045) * (DatasScan!H1114&gt;=ListeSeries!$D$2:$D$1045) * (DatasScan!H1114&lt;=ListeSeries!$E$2:$E$1045), 0)), "no match"))</f>
        <v/>
      </c>
      <c r="T1114" s="7" t="str" cm="1">
        <f t="array" ref="T1114">IF(ISBLANK(C1114),"",IFERROR(INDEX(ListeSeries!$C$2:$C$1045, MATCH(1, (DatasScan!G1114=ListeSeries!$B$2:$B$1045) * (DatasScan!H1114&gt;=ListeSeries!$D$2:$D$1045) * (DatasScan!H1114&lt;=ListeSeries!$E$2:$E$1045), 0)), "no match"))</f>
        <v/>
      </c>
      <c r="U1114" s="11" t="str" cm="1">
        <f t="array" ref="U1114">IF(ISBLANK(C1114),"",IFERROR(INDEX(ListeSeries!$F$2:$F$1045, MATCH(1, (DatasScan!G1114=ListeSeries!$B$2:$B$1045) * (DatasScan!H1114&gt;=ListeSeries!$D$2:$D$1045) * (DatasScan!H1114&lt;=ListeSeries!$E$2:$E$1045), 0)), "no match"))</f>
        <v/>
      </c>
    </row>
    <row r="1115" spans="1:21" x14ac:dyDescent="0.25">
      <c r="A1115" s="6" t="str">
        <f t="shared" si="195"/>
        <v/>
      </c>
      <c r="B1115" s="272"/>
      <c r="F1115" s="7" t="str">
        <f t="shared" si="198"/>
        <v/>
      </c>
      <c r="G1115" s="21" t="str">
        <f>IF(ISBLANK(C1115),"",_xlfn.XLOOKUP(_xlfn.XLOOKUP(VALUE(LEFT(C1115,4)),Souches!$B$2:$B$15000,Souches!$E$2:$E$15000),Varietes!$B$2:$B$500,Varietes!$C$2:$C$500))</f>
        <v/>
      </c>
      <c r="H1115" s="19" t="str">
        <f>IF(ISBLANK(C1115),"",_xlfn.XLOOKUP(VALUE(LEFT(C1115,4)),Souches!$B$2:$B$15000,Souches!$D$2:$D$15000))</f>
        <v/>
      </c>
      <c r="I1115" s="10" t="str">
        <f t="shared" si="196"/>
        <v/>
      </c>
      <c r="J1115" s="19" t="str">
        <f>IF(I1115="","",INT(('ObjProd (2)'!$C$25-I1115)/7 * (ABS('ObjProd (2)'!$C$25-I1115)&gt;=7)))</f>
        <v/>
      </c>
      <c r="K1115" s="10" t="str">
        <f>IF(I1115="","",
IF(AND(DATEDIF(I1115,'ObjProd (2)'!$C$25,"y")=0,DATEDIF(I1115,'ObjProd (2)'!$C$25,"ym")=0,
   INT(('ObjProd (2)'!$C$25-EDATE(I1115,DATEDIF(I1115,'ObjProd (2)'!$C$25,"y")*12+DATEDIF(I1115,'ObjProd (2)'!$C$25,"ym")))/7)=0),
   "&lt; 1 sem.",
   IF(DATEDIF(I1115,'ObjProd (2)'!$C$25,"y")&gt;0,DATEDIF(I1115,'ObjProd (2)'!$C$25,"y") &amp; " " &amp; IF(DATEDIF(I1115,'ObjProd (2)'!$C$25,"y")=1,"an ","ans "),"") &amp;
   IF(DATEDIF(I1115,'ObjProd (2)'!$C$25,"ym")&gt;0,DATEDIF(I1115,'ObjProd (2)'!$C$25,"ym") &amp; " mois ", "") &amp;
   IF(INT(('ObjProd (2)'!$C$25-EDATE(I1115,DATEDIF(I1115,'ObjProd (2)'!$C$25,"y")*12+DATEDIF(I1115,'ObjProd (2)'!$C$25,"ym")))/7)&gt;0,
      INT(('ObjProd (2)'!$C$25-EDATE(I1115,DATEDIF(I1115,'ObjProd (2)'!$C$25,"y")*12+DATEDIF(I1115,'ObjProd (2)'!$C$25,"ym")))/7) &amp; " sem.",
      "")
)
)</f>
        <v/>
      </c>
      <c r="L1115" s="11" t="str">
        <f t="shared" si="197"/>
        <v/>
      </c>
      <c r="M1115" s="9" t="str">
        <f t="shared" si="193"/>
        <v/>
      </c>
      <c r="N1115" s="9" t="str" cm="1">
        <f t="array" aca="1" ref="N1115" ca="1">LEFT(L1115, IF(ISNUMBER(SUBSTITUTE(_xludf.MID(L1115, 2, 1), ".", ",")), 1, 2))</f>
        <v/>
      </c>
      <c r="O1115" s="19" t="str">
        <f t="shared" ca="1" si="199"/>
        <v/>
      </c>
      <c r="P1115" s="9" t="str">
        <f t="shared" ca="1" si="200"/>
        <v/>
      </c>
      <c r="Q1115" s="9" t="str">
        <f t="shared" ca="1" si="201"/>
        <v/>
      </c>
      <c r="R1115" s="9" t="str">
        <f t="shared" si="194"/>
        <v/>
      </c>
      <c r="S1115" t="str" cm="1">
        <f t="array" ref="S1115">IF(ISBLANK(C1115),"",IFERROR(INDEX(ListeSeries!$A$2:$A$1045, MATCH(1, (DatasScan!G1115=ListeSeries!$B$2:$B$1045) * (DatasScan!H1115&gt;=ListeSeries!$D$2:$D$1045) * (DatasScan!H1115&lt;=ListeSeries!$E$2:$E$1045), 0)), "no match"))</f>
        <v/>
      </c>
      <c r="T1115" s="7" t="str" cm="1">
        <f t="array" ref="T1115">IF(ISBLANK(C1115),"",IFERROR(INDEX(ListeSeries!$C$2:$C$1045, MATCH(1, (DatasScan!G1115=ListeSeries!$B$2:$B$1045) * (DatasScan!H1115&gt;=ListeSeries!$D$2:$D$1045) * (DatasScan!H1115&lt;=ListeSeries!$E$2:$E$1045), 0)), "no match"))</f>
        <v/>
      </c>
      <c r="U1115" s="11" t="str" cm="1">
        <f t="array" ref="U1115">IF(ISBLANK(C1115),"",IFERROR(INDEX(ListeSeries!$F$2:$F$1045, MATCH(1, (DatasScan!G1115=ListeSeries!$B$2:$B$1045) * (DatasScan!H1115&gt;=ListeSeries!$D$2:$D$1045) * (DatasScan!H1115&lt;=ListeSeries!$E$2:$E$1045), 0)), "no match"))</f>
        <v/>
      </c>
    </row>
    <row r="1116" spans="1:21" x14ac:dyDescent="0.25">
      <c r="A1116" s="6" t="str">
        <f t="shared" si="195"/>
        <v/>
      </c>
      <c r="B1116" s="272"/>
      <c r="F1116" s="7" t="str">
        <f t="shared" si="198"/>
        <v/>
      </c>
      <c r="G1116" s="21" t="str">
        <f>IF(ISBLANK(C1116),"",_xlfn.XLOOKUP(_xlfn.XLOOKUP(VALUE(LEFT(C1116,4)),Souches!$B$2:$B$15000,Souches!$E$2:$E$15000),Varietes!$B$2:$B$500,Varietes!$C$2:$C$500))</f>
        <v/>
      </c>
      <c r="H1116" s="19" t="str">
        <f>IF(ISBLANK(C1116),"",_xlfn.XLOOKUP(VALUE(LEFT(C1116,4)),Souches!$B$2:$B$15000,Souches!$D$2:$D$15000))</f>
        <v/>
      </c>
      <c r="I1116" s="10" t="str">
        <f t="shared" si="196"/>
        <v/>
      </c>
      <c r="J1116" s="19" t="str">
        <f>IF(I1116="","",INT(('ObjProd (2)'!$C$25-I1116)/7 * (ABS('ObjProd (2)'!$C$25-I1116)&gt;=7)))</f>
        <v/>
      </c>
      <c r="K1116" s="10" t="str">
        <f>IF(I1116="","",
IF(AND(DATEDIF(I1116,'ObjProd (2)'!$C$25,"y")=0,DATEDIF(I1116,'ObjProd (2)'!$C$25,"ym")=0,
   INT(('ObjProd (2)'!$C$25-EDATE(I1116,DATEDIF(I1116,'ObjProd (2)'!$C$25,"y")*12+DATEDIF(I1116,'ObjProd (2)'!$C$25,"ym")))/7)=0),
   "&lt; 1 sem.",
   IF(DATEDIF(I1116,'ObjProd (2)'!$C$25,"y")&gt;0,DATEDIF(I1116,'ObjProd (2)'!$C$25,"y") &amp; " " &amp; IF(DATEDIF(I1116,'ObjProd (2)'!$C$25,"y")=1,"an ","ans "),"") &amp;
   IF(DATEDIF(I1116,'ObjProd (2)'!$C$25,"ym")&gt;0,DATEDIF(I1116,'ObjProd (2)'!$C$25,"ym") &amp; " mois ", "") &amp;
   IF(INT(('ObjProd (2)'!$C$25-EDATE(I1116,DATEDIF(I1116,'ObjProd (2)'!$C$25,"y")*12+DATEDIF(I1116,'ObjProd (2)'!$C$25,"ym")))/7)&gt;0,
      INT(('ObjProd (2)'!$C$25-EDATE(I1116,DATEDIF(I1116,'ObjProd (2)'!$C$25,"y")*12+DATEDIF(I1116,'ObjProd (2)'!$C$25,"ym")))/7) &amp; " sem.",
      "")
)
)</f>
        <v/>
      </c>
      <c r="L1116" s="11" t="str">
        <f t="shared" si="197"/>
        <v/>
      </c>
      <c r="M1116" s="9" t="str">
        <f t="shared" si="193"/>
        <v/>
      </c>
      <c r="N1116" s="9" t="str" cm="1">
        <f t="array" aca="1" ref="N1116" ca="1">LEFT(L1116, IF(ISNUMBER(SUBSTITUTE(_xludf.MID(L1116, 2, 1), ".", ",")), 1, 2))</f>
        <v/>
      </c>
      <c r="O1116" s="19" t="str">
        <f t="shared" ca="1" si="199"/>
        <v/>
      </c>
      <c r="P1116" s="9" t="str">
        <f t="shared" ca="1" si="200"/>
        <v/>
      </c>
      <c r="Q1116" s="9" t="str">
        <f t="shared" ca="1" si="201"/>
        <v/>
      </c>
      <c r="R1116" s="9" t="str">
        <f t="shared" si="194"/>
        <v/>
      </c>
      <c r="S1116" t="str" cm="1">
        <f t="array" ref="S1116">IF(ISBLANK(C1116),"",IFERROR(INDEX(ListeSeries!$A$2:$A$1045, MATCH(1, (DatasScan!G1116=ListeSeries!$B$2:$B$1045) * (DatasScan!H1116&gt;=ListeSeries!$D$2:$D$1045) * (DatasScan!H1116&lt;=ListeSeries!$E$2:$E$1045), 0)), "no match"))</f>
        <v/>
      </c>
      <c r="T1116" s="7" t="str" cm="1">
        <f t="array" ref="T1116">IF(ISBLANK(C1116),"",IFERROR(INDEX(ListeSeries!$C$2:$C$1045, MATCH(1, (DatasScan!G1116=ListeSeries!$B$2:$B$1045) * (DatasScan!H1116&gt;=ListeSeries!$D$2:$D$1045) * (DatasScan!H1116&lt;=ListeSeries!$E$2:$E$1045), 0)), "no match"))</f>
        <v/>
      </c>
      <c r="U1116" s="11" t="str" cm="1">
        <f t="array" ref="U1116">IF(ISBLANK(C1116),"",IFERROR(INDEX(ListeSeries!$F$2:$F$1045, MATCH(1, (DatasScan!G1116=ListeSeries!$B$2:$B$1045) * (DatasScan!H1116&gt;=ListeSeries!$D$2:$D$1045) * (DatasScan!H1116&lt;=ListeSeries!$E$2:$E$1045), 0)), "no match"))</f>
        <v/>
      </c>
    </row>
    <row r="1117" spans="1:21" x14ac:dyDescent="0.25">
      <c r="A1117" s="6" t="str">
        <f t="shared" si="195"/>
        <v/>
      </c>
      <c r="B1117" s="272"/>
      <c r="F1117" s="7" t="str">
        <f t="shared" si="198"/>
        <v/>
      </c>
      <c r="G1117" s="21" t="str">
        <f>IF(ISBLANK(C1117),"",_xlfn.XLOOKUP(_xlfn.XLOOKUP(VALUE(LEFT(C1117,4)),Souches!$B$2:$B$15000,Souches!$E$2:$E$15000),Varietes!$B$2:$B$500,Varietes!$C$2:$C$500))</f>
        <v/>
      </c>
      <c r="H1117" s="19" t="str">
        <f>IF(ISBLANK(C1117),"",_xlfn.XLOOKUP(VALUE(LEFT(C1117,4)),Souches!$B$2:$B$15000,Souches!$D$2:$D$15000))</f>
        <v/>
      </c>
      <c r="I1117" s="10" t="str">
        <f t="shared" si="196"/>
        <v/>
      </c>
      <c r="J1117" s="19" t="str">
        <f>IF(I1117="","",INT(('ObjProd (2)'!$C$25-I1117)/7 * (ABS('ObjProd (2)'!$C$25-I1117)&gt;=7)))</f>
        <v/>
      </c>
      <c r="K1117" s="10" t="str">
        <f>IF(I1117="","",
IF(AND(DATEDIF(I1117,'ObjProd (2)'!$C$25,"y")=0,DATEDIF(I1117,'ObjProd (2)'!$C$25,"ym")=0,
   INT(('ObjProd (2)'!$C$25-EDATE(I1117,DATEDIF(I1117,'ObjProd (2)'!$C$25,"y")*12+DATEDIF(I1117,'ObjProd (2)'!$C$25,"ym")))/7)=0),
   "&lt; 1 sem.",
   IF(DATEDIF(I1117,'ObjProd (2)'!$C$25,"y")&gt;0,DATEDIF(I1117,'ObjProd (2)'!$C$25,"y") &amp; " " &amp; IF(DATEDIF(I1117,'ObjProd (2)'!$C$25,"y")=1,"an ","ans "),"") &amp;
   IF(DATEDIF(I1117,'ObjProd (2)'!$C$25,"ym")&gt;0,DATEDIF(I1117,'ObjProd (2)'!$C$25,"ym") &amp; " mois ", "") &amp;
   IF(INT(('ObjProd (2)'!$C$25-EDATE(I1117,DATEDIF(I1117,'ObjProd (2)'!$C$25,"y")*12+DATEDIF(I1117,'ObjProd (2)'!$C$25,"ym")))/7)&gt;0,
      INT(('ObjProd (2)'!$C$25-EDATE(I1117,DATEDIF(I1117,'ObjProd (2)'!$C$25,"y")*12+DATEDIF(I1117,'ObjProd (2)'!$C$25,"ym")))/7) &amp; " sem.",
      "")
)
)</f>
        <v/>
      </c>
      <c r="L1117" s="11" t="str">
        <f t="shared" si="197"/>
        <v/>
      </c>
      <c r="M1117" s="9" t="str">
        <f t="shared" si="193"/>
        <v/>
      </c>
      <c r="N1117" s="9" t="str" cm="1">
        <f t="array" aca="1" ref="N1117" ca="1">LEFT(L1117, IF(ISNUMBER(SUBSTITUTE(_xludf.MID(L1117, 2, 1), ".", ",")), 1, 2))</f>
        <v/>
      </c>
      <c r="O1117" s="19" t="str">
        <f t="shared" ca="1" si="199"/>
        <v/>
      </c>
      <c r="P1117" s="9" t="str">
        <f t="shared" ca="1" si="200"/>
        <v/>
      </c>
      <c r="Q1117" s="9" t="str">
        <f t="shared" ca="1" si="201"/>
        <v/>
      </c>
      <c r="R1117" s="9" t="str">
        <f t="shared" si="194"/>
        <v/>
      </c>
      <c r="S1117" t="str" cm="1">
        <f t="array" ref="S1117">IF(ISBLANK(C1117),"",IFERROR(INDEX(ListeSeries!$A$2:$A$1045, MATCH(1, (DatasScan!G1117=ListeSeries!$B$2:$B$1045) * (DatasScan!H1117&gt;=ListeSeries!$D$2:$D$1045) * (DatasScan!H1117&lt;=ListeSeries!$E$2:$E$1045), 0)), "no match"))</f>
        <v/>
      </c>
      <c r="T1117" s="7" t="str" cm="1">
        <f t="array" ref="T1117">IF(ISBLANK(C1117),"",IFERROR(INDEX(ListeSeries!$C$2:$C$1045, MATCH(1, (DatasScan!G1117=ListeSeries!$B$2:$B$1045) * (DatasScan!H1117&gt;=ListeSeries!$D$2:$D$1045) * (DatasScan!H1117&lt;=ListeSeries!$E$2:$E$1045), 0)), "no match"))</f>
        <v/>
      </c>
      <c r="U1117" s="11" t="str" cm="1">
        <f t="array" ref="U1117">IF(ISBLANK(C1117),"",IFERROR(INDEX(ListeSeries!$F$2:$F$1045, MATCH(1, (DatasScan!G1117=ListeSeries!$B$2:$B$1045) * (DatasScan!H1117&gt;=ListeSeries!$D$2:$D$1045) * (DatasScan!H1117&lt;=ListeSeries!$E$2:$E$1045), 0)), "no match"))</f>
        <v/>
      </c>
    </row>
    <row r="1118" spans="1:21" x14ac:dyDescent="0.25">
      <c r="A1118" s="6" t="str">
        <f t="shared" si="195"/>
        <v/>
      </c>
      <c r="B1118" s="272"/>
      <c r="F1118" s="7" t="str">
        <f t="shared" si="198"/>
        <v/>
      </c>
      <c r="G1118" s="21" t="str">
        <f>IF(ISBLANK(C1118),"",_xlfn.XLOOKUP(_xlfn.XLOOKUP(VALUE(LEFT(C1118,4)),Souches!$B$2:$B$15000,Souches!$E$2:$E$15000),Varietes!$B$2:$B$500,Varietes!$C$2:$C$500))</f>
        <v/>
      </c>
      <c r="H1118" s="19" t="str">
        <f>IF(ISBLANK(C1118),"",_xlfn.XLOOKUP(VALUE(LEFT(C1118,4)),Souches!$B$2:$B$15000,Souches!$D$2:$D$15000))</f>
        <v/>
      </c>
      <c r="I1118" s="10" t="str">
        <f t="shared" si="196"/>
        <v/>
      </c>
      <c r="J1118" s="19" t="str">
        <f>IF(I1118="","",INT(('ObjProd (2)'!$C$25-I1118)/7 * (ABS('ObjProd (2)'!$C$25-I1118)&gt;=7)))</f>
        <v/>
      </c>
      <c r="K1118" s="10" t="str">
        <f>IF(I1118="","",
IF(AND(DATEDIF(I1118,'ObjProd (2)'!$C$25,"y")=0,DATEDIF(I1118,'ObjProd (2)'!$C$25,"ym")=0,
   INT(('ObjProd (2)'!$C$25-EDATE(I1118,DATEDIF(I1118,'ObjProd (2)'!$C$25,"y")*12+DATEDIF(I1118,'ObjProd (2)'!$C$25,"ym")))/7)=0),
   "&lt; 1 sem.",
   IF(DATEDIF(I1118,'ObjProd (2)'!$C$25,"y")&gt;0,DATEDIF(I1118,'ObjProd (2)'!$C$25,"y") &amp; " " &amp; IF(DATEDIF(I1118,'ObjProd (2)'!$C$25,"y")=1,"an ","ans "),"") &amp;
   IF(DATEDIF(I1118,'ObjProd (2)'!$C$25,"ym")&gt;0,DATEDIF(I1118,'ObjProd (2)'!$C$25,"ym") &amp; " mois ", "") &amp;
   IF(INT(('ObjProd (2)'!$C$25-EDATE(I1118,DATEDIF(I1118,'ObjProd (2)'!$C$25,"y")*12+DATEDIF(I1118,'ObjProd (2)'!$C$25,"ym")))/7)&gt;0,
      INT(('ObjProd (2)'!$C$25-EDATE(I1118,DATEDIF(I1118,'ObjProd (2)'!$C$25,"y")*12+DATEDIF(I1118,'ObjProd (2)'!$C$25,"ym")))/7) &amp; " sem.",
      "")
)
)</f>
        <v/>
      </c>
      <c r="L1118" s="11" t="str">
        <f t="shared" si="197"/>
        <v/>
      </c>
      <c r="M1118" s="9" t="str">
        <f t="shared" si="193"/>
        <v/>
      </c>
      <c r="N1118" s="9" t="str" cm="1">
        <f t="array" aca="1" ref="N1118" ca="1">LEFT(L1118, IF(ISNUMBER(SUBSTITUTE(_xludf.MID(L1118, 2, 1), ".", ",")), 1, 2))</f>
        <v/>
      </c>
      <c r="O1118" s="19" t="str">
        <f t="shared" ca="1" si="199"/>
        <v/>
      </c>
      <c r="P1118" s="9" t="str">
        <f t="shared" ca="1" si="200"/>
        <v/>
      </c>
      <c r="Q1118" s="9" t="str">
        <f t="shared" ca="1" si="201"/>
        <v/>
      </c>
      <c r="R1118" s="9" t="str">
        <f t="shared" si="194"/>
        <v/>
      </c>
      <c r="S1118" t="str" cm="1">
        <f t="array" ref="S1118">IF(ISBLANK(C1118),"",IFERROR(INDEX(ListeSeries!$A$2:$A$1045, MATCH(1, (DatasScan!G1118=ListeSeries!$B$2:$B$1045) * (DatasScan!H1118&gt;=ListeSeries!$D$2:$D$1045) * (DatasScan!H1118&lt;=ListeSeries!$E$2:$E$1045), 0)), "no match"))</f>
        <v/>
      </c>
      <c r="T1118" s="7" t="str" cm="1">
        <f t="array" ref="T1118">IF(ISBLANK(C1118),"",IFERROR(INDEX(ListeSeries!$C$2:$C$1045, MATCH(1, (DatasScan!G1118=ListeSeries!$B$2:$B$1045) * (DatasScan!H1118&gt;=ListeSeries!$D$2:$D$1045) * (DatasScan!H1118&lt;=ListeSeries!$E$2:$E$1045), 0)), "no match"))</f>
        <v/>
      </c>
      <c r="U1118" s="11" t="str" cm="1">
        <f t="array" ref="U1118">IF(ISBLANK(C1118),"",IFERROR(INDEX(ListeSeries!$F$2:$F$1045, MATCH(1, (DatasScan!G1118=ListeSeries!$B$2:$B$1045) * (DatasScan!H1118&gt;=ListeSeries!$D$2:$D$1045) * (DatasScan!H1118&lt;=ListeSeries!$E$2:$E$1045), 0)), "no match"))</f>
        <v/>
      </c>
    </row>
    <row r="1119" spans="1:21" x14ac:dyDescent="0.25">
      <c r="A1119" s="6" t="str">
        <f t="shared" si="195"/>
        <v/>
      </c>
      <c r="B1119" s="272"/>
      <c r="F1119" s="7" t="str">
        <f t="shared" si="198"/>
        <v/>
      </c>
      <c r="G1119" s="21" t="str">
        <f>IF(ISBLANK(C1119),"",_xlfn.XLOOKUP(_xlfn.XLOOKUP(VALUE(LEFT(C1119,4)),Souches!$B$2:$B$15000,Souches!$E$2:$E$15000),Varietes!$B$2:$B$500,Varietes!$C$2:$C$500))</f>
        <v/>
      </c>
      <c r="H1119" s="19" t="str">
        <f>IF(ISBLANK(C1119),"",_xlfn.XLOOKUP(VALUE(LEFT(C1119,4)),Souches!$B$2:$B$15000,Souches!$D$2:$D$15000))</f>
        <v/>
      </c>
      <c r="I1119" s="10" t="str">
        <f t="shared" si="196"/>
        <v/>
      </c>
      <c r="J1119" s="19" t="str">
        <f>IF(I1119="","",INT(('ObjProd (2)'!$C$25-I1119)/7 * (ABS('ObjProd (2)'!$C$25-I1119)&gt;=7)))</f>
        <v/>
      </c>
      <c r="K1119" s="10" t="str">
        <f>IF(I1119="","",
IF(AND(DATEDIF(I1119,'ObjProd (2)'!$C$25,"y")=0,DATEDIF(I1119,'ObjProd (2)'!$C$25,"ym")=0,
   INT(('ObjProd (2)'!$C$25-EDATE(I1119,DATEDIF(I1119,'ObjProd (2)'!$C$25,"y")*12+DATEDIF(I1119,'ObjProd (2)'!$C$25,"ym")))/7)=0),
   "&lt; 1 sem.",
   IF(DATEDIF(I1119,'ObjProd (2)'!$C$25,"y")&gt;0,DATEDIF(I1119,'ObjProd (2)'!$C$25,"y") &amp; " " &amp; IF(DATEDIF(I1119,'ObjProd (2)'!$C$25,"y")=1,"an ","ans "),"") &amp;
   IF(DATEDIF(I1119,'ObjProd (2)'!$C$25,"ym")&gt;0,DATEDIF(I1119,'ObjProd (2)'!$C$25,"ym") &amp; " mois ", "") &amp;
   IF(INT(('ObjProd (2)'!$C$25-EDATE(I1119,DATEDIF(I1119,'ObjProd (2)'!$C$25,"y")*12+DATEDIF(I1119,'ObjProd (2)'!$C$25,"ym")))/7)&gt;0,
      INT(('ObjProd (2)'!$C$25-EDATE(I1119,DATEDIF(I1119,'ObjProd (2)'!$C$25,"y")*12+DATEDIF(I1119,'ObjProd (2)'!$C$25,"ym")))/7) &amp; " sem.",
      "")
)
)</f>
        <v/>
      </c>
      <c r="L1119" s="11" t="str">
        <f t="shared" si="197"/>
        <v/>
      </c>
      <c r="M1119" s="9" t="str">
        <f t="shared" si="193"/>
        <v/>
      </c>
      <c r="N1119" s="9" t="str" cm="1">
        <f t="array" aca="1" ref="N1119" ca="1">LEFT(L1119, IF(ISNUMBER(SUBSTITUTE(_xludf.MID(L1119, 2, 1), ".", ",")), 1, 2))</f>
        <v/>
      </c>
      <c r="O1119" s="19" t="str">
        <f t="shared" ca="1" si="199"/>
        <v/>
      </c>
      <c r="P1119" s="9" t="str">
        <f t="shared" ca="1" si="200"/>
        <v/>
      </c>
      <c r="Q1119" s="9" t="str">
        <f t="shared" ca="1" si="201"/>
        <v/>
      </c>
      <c r="R1119" s="9" t="str">
        <f t="shared" si="194"/>
        <v/>
      </c>
      <c r="S1119" t="str" cm="1">
        <f t="array" ref="S1119">IF(ISBLANK(C1119),"",IFERROR(INDEX(ListeSeries!$A$2:$A$1045, MATCH(1, (DatasScan!G1119=ListeSeries!$B$2:$B$1045) * (DatasScan!H1119&gt;=ListeSeries!$D$2:$D$1045) * (DatasScan!H1119&lt;=ListeSeries!$E$2:$E$1045), 0)), "no match"))</f>
        <v/>
      </c>
      <c r="T1119" s="7" t="str" cm="1">
        <f t="array" ref="T1119">IF(ISBLANK(C1119),"",IFERROR(INDEX(ListeSeries!$C$2:$C$1045, MATCH(1, (DatasScan!G1119=ListeSeries!$B$2:$B$1045) * (DatasScan!H1119&gt;=ListeSeries!$D$2:$D$1045) * (DatasScan!H1119&lt;=ListeSeries!$E$2:$E$1045), 0)), "no match"))</f>
        <v/>
      </c>
      <c r="U1119" s="11" t="str" cm="1">
        <f t="array" ref="U1119">IF(ISBLANK(C1119),"",IFERROR(INDEX(ListeSeries!$F$2:$F$1045, MATCH(1, (DatasScan!G1119=ListeSeries!$B$2:$B$1045) * (DatasScan!H1119&gt;=ListeSeries!$D$2:$D$1045) * (DatasScan!H1119&lt;=ListeSeries!$E$2:$E$1045), 0)), "no match"))</f>
        <v/>
      </c>
    </row>
    <row r="1120" spans="1:21" x14ac:dyDescent="0.25">
      <c r="A1120" s="6" t="str">
        <f t="shared" si="195"/>
        <v/>
      </c>
      <c r="B1120" s="272"/>
      <c r="F1120" s="7" t="str">
        <f t="shared" si="198"/>
        <v/>
      </c>
      <c r="G1120" s="21" t="str">
        <f>IF(ISBLANK(C1120),"",_xlfn.XLOOKUP(_xlfn.XLOOKUP(VALUE(LEFT(C1120,4)),Souches!$B$2:$B$15000,Souches!$E$2:$E$15000),Varietes!$B$2:$B$500,Varietes!$C$2:$C$500))</f>
        <v/>
      </c>
      <c r="H1120" s="19" t="str">
        <f>IF(ISBLANK(C1120),"",_xlfn.XLOOKUP(VALUE(LEFT(C1120,4)),Souches!$B$2:$B$15000,Souches!$D$2:$D$15000))</f>
        <v/>
      </c>
      <c r="I1120" s="10" t="str">
        <f t="shared" si="196"/>
        <v/>
      </c>
      <c r="J1120" s="19" t="str">
        <f>IF(I1120="","",INT(('ObjProd (2)'!$C$25-I1120)/7 * (ABS('ObjProd (2)'!$C$25-I1120)&gt;=7)))</f>
        <v/>
      </c>
      <c r="K1120" s="10" t="str">
        <f>IF(I1120="","",
IF(AND(DATEDIF(I1120,'ObjProd (2)'!$C$25,"y")=0,DATEDIF(I1120,'ObjProd (2)'!$C$25,"ym")=0,
   INT(('ObjProd (2)'!$C$25-EDATE(I1120,DATEDIF(I1120,'ObjProd (2)'!$C$25,"y")*12+DATEDIF(I1120,'ObjProd (2)'!$C$25,"ym")))/7)=0),
   "&lt; 1 sem.",
   IF(DATEDIF(I1120,'ObjProd (2)'!$C$25,"y")&gt;0,DATEDIF(I1120,'ObjProd (2)'!$C$25,"y") &amp; " " &amp; IF(DATEDIF(I1120,'ObjProd (2)'!$C$25,"y")=1,"an ","ans "),"") &amp;
   IF(DATEDIF(I1120,'ObjProd (2)'!$C$25,"ym")&gt;0,DATEDIF(I1120,'ObjProd (2)'!$C$25,"ym") &amp; " mois ", "") &amp;
   IF(INT(('ObjProd (2)'!$C$25-EDATE(I1120,DATEDIF(I1120,'ObjProd (2)'!$C$25,"y")*12+DATEDIF(I1120,'ObjProd (2)'!$C$25,"ym")))/7)&gt;0,
      INT(('ObjProd (2)'!$C$25-EDATE(I1120,DATEDIF(I1120,'ObjProd (2)'!$C$25,"y")*12+DATEDIF(I1120,'ObjProd (2)'!$C$25,"ym")))/7) &amp; " sem.",
      "")
)
)</f>
        <v/>
      </c>
      <c r="L1120" s="11" t="str">
        <f t="shared" si="197"/>
        <v/>
      </c>
      <c r="M1120" s="9" t="str">
        <f t="shared" si="193"/>
        <v/>
      </c>
      <c r="N1120" s="9" t="str" cm="1">
        <f t="array" aca="1" ref="N1120" ca="1">LEFT(L1120, IF(ISNUMBER(SUBSTITUTE(_xludf.MID(L1120, 2, 1), ".", ",")), 1, 2))</f>
        <v/>
      </c>
      <c r="O1120" s="19" t="str">
        <f t="shared" ca="1" si="199"/>
        <v/>
      </c>
      <c r="P1120" s="9" t="str">
        <f t="shared" ca="1" si="200"/>
        <v/>
      </c>
      <c r="Q1120" s="9" t="str">
        <f t="shared" ca="1" si="201"/>
        <v/>
      </c>
      <c r="R1120" s="9" t="str">
        <f t="shared" si="194"/>
        <v/>
      </c>
      <c r="S1120" t="str" cm="1">
        <f t="array" ref="S1120">IF(ISBLANK(C1120),"",IFERROR(INDEX(ListeSeries!$A$2:$A$1045, MATCH(1, (DatasScan!G1120=ListeSeries!$B$2:$B$1045) * (DatasScan!H1120&gt;=ListeSeries!$D$2:$D$1045) * (DatasScan!H1120&lt;=ListeSeries!$E$2:$E$1045), 0)), "no match"))</f>
        <v/>
      </c>
      <c r="T1120" s="7" t="str" cm="1">
        <f t="array" ref="T1120">IF(ISBLANK(C1120),"",IFERROR(INDEX(ListeSeries!$C$2:$C$1045, MATCH(1, (DatasScan!G1120=ListeSeries!$B$2:$B$1045) * (DatasScan!H1120&gt;=ListeSeries!$D$2:$D$1045) * (DatasScan!H1120&lt;=ListeSeries!$E$2:$E$1045), 0)), "no match"))</f>
        <v/>
      </c>
      <c r="U1120" s="11" t="str" cm="1">
        <f t="array" ref="U1120">IF(ISBLANK(C1120),"",IFERROR(INDEX(ListeSeries!$F$2:$F$1045, MATCH(1, (DatasScan!G1120=ListeSeries!$B$2:$B$1045) * (DatasScan!H1120&gt;=ListeSeries!$D$2:$D$1045) * (DatasScan!H1120&lt;=ListeSeries!$E$2:$E$1045), 0)), "no match"))</f>
        <v/>
      </c>
    </row>
    <row r="1121" spans="1:21" x14ac:dyDescent="0.25">
      <c r="A1121" s="6" t="str">
        <f t="shared" si="195"/>
        <v/>
      </c>
      <c r="B1121" s="272"/>
      <c r="F1121" s="7" t="str">
        <f t="shared" si="198"/>
        <v/>
      </c>
      <c r="G1121" s="21" t="str">
        <f>IF(ISBLANK(C1121),"",_xlfn.XLOOKUP(_xlfn.XLOOKUP(VALUE(LEFT(C1121,4)),Souches!$B$2:$B$15000,Souches!$E$2:$E$15000),Varietes!$B$2:$B$500,Varietes!$C$2:$C$500))</f>
        <v/>
      </c>
      <c r="H1121" s="19" t="str">
        <f>IF(ISBLANK(C1121),"",_xlfn.XLOOKUP(VALUE(LEFT(C1121,4)),Souches!$B$2:$B$15000,Souches!$D$2:$D$15000))</f>
        <v/>
      </c>
      <c r="I1121" s="10" t="str">
        <f t="shared" si="196"/>
        <v/>
      </c>
      <c r="J1121" s="19" t="str">
        <f>IF(I1121="","",INT(('ObjProd (2)'!$C$25-I1121)/7 * (ABS('ObjProd (2)'!$C$25-I1121)&gt;=7)))</f>
        <v/>
      </c>
      <c r="K1121" s="10" t="str">
        <f>IF(I1121="","",
IF(AND(DATEDIF(I1121,'ObjProd (2)'!$C$25,"y")=0,DATEDIF(I1121,'ObjProd (2)'!$C$25,"ym")=0,
   INT(('ObjProd (2)'!$C$25-EDATE(I1121,DATEDIF(I1121,'ObjProd (2)'!$C$25,"y")*12+DATEDIF(I1121,'ObjProd (2)'!$C$25,"ym")))/7)=0),
   "&lt; 1 sem.",
   IF(DATEDIF(I1121,'ObjProd (2)'!$C$25,"y")&gt;0,DATEDIF(I1121,'ObjProd (2)'!$C$25,"y") &amp; " " &amp; IF(DATEDIF(I1121,'ObjProd (2)'!$C$25,"y")=1,"an ","ans "),"") &amp;
   IF(DATEDIF(I1121,'ObjProd (2)'!$C$25,"ym")&gt;0,DATEDIF(I1121,'ObjProd (2)'!$C$25,"ym") &amp; " mois ", "") &amp;
   IF(INT(('ObjProd (2)'!$C$25-EDATE(I1121,DATEDIF(I1121,'ObjProd (2)'!$C$25,"y")*12+DATEDIF(I1121,'ObjProd (2)'!$C$25,"ym")))/7)&gt;0,
      INT(('ObjProd (2)'!$C$25-EDATE(I1121,DATEDIF(I1121,'ObjProd (2)'!$C$25,"y")*12+DATEDIF(I1121,'ObjProd (2)'!$C$25,"ym")))/7) &amp; " sem.",
      "")
)
)</f>
        <v/>
      </c>
      <c r="L1121" s="11" t="str">
        <f t="shared" si="197"/>
        <v/>
      </c>
      <c r="M1121" s="9" t="str">
        <f t="shared" si="193"/>
        <v/>
      </c>
      <c r="N1121" s="9" t="str" cm="1">
        <f t="array" aca="1" ref="N1121" ca="1">LEFT(L1121, IF(ISNUMBER(SUBSTITUTE(_xludf.MID(L1121, 2, 1), ".", ",")), 1, 2))</f>
        <v/>
      </c>
      <c r="O1121" s="19" t="str">
        <f t="shared" ca="1" si="199"/>
        <v/>
      </c>
      <c r="P1121" s="9" t="str">
        <f t="shared" ca="1" si="200"/>
        <v/>
      </c>
      <c r="Q1121" s="9" t="str">
        <f t="shared" ca="1" si="201"/>
        <v/>
      </c>
      <c r="R1121" s="9" t="str">
        <f t="shared" si="194"/>
        <v/>
      </c>
      <c r="S1121" t="str" cm="1">
        <f t="array" ref="S1121">IF(ISBLANK(C1121),"",IFERROR(INDEX(ListeSeries!$A$2:$A$1045, MATCH(1, (DatasScan!G1121=ListeSeries!$B$2:$B$1045) * (DatasScan!H1121&gt;=ListeSeries!$D$2:$D$1045) * (DatasScan!H1121&lt;=ListeSeries!$E$2:$E$1045), 0)), "no match"))</f>
        <v/>
      </c>
      <c r="T1121" s="7" t="str" cm="1">
        <f t="array" ref="T1121">IF(ISBLANK(C1121),"",IFERROR(INDEX(ListeSeries!$C$2:$C$1045, MATCH(1, (DatasScan!G1121=ListeSeries!$B$2:$B$1045) * (DatasScan!H1121&gt;=ListeSeries!$D$2:$D$1045) * (DatasScan!H1121&lt;=ListeSeries!$E$2:$E$1045), 0)), "no match"))</f>
        <v/>
      </c>
      <c r="U1121" s="11" t="str" cm="1">
        <f t="array" ref="U1121">IF(ISBLANK(C1121),"",IFERROR(INDEX(ListeSeries!$F$2:$F$1045, MATCH(1, (DatasScan!G1121=ListeSeries!$B$2:$B$1045) * (DatasScan!H1121&gt;=ListeSeries!$D$2:$D$1045) * (DatasScan!H1121&lt;=ListeSeries!$E$2:$E$1045), 0)), "no match"))</f>
        <v/>
      </c>
    </row>
    <row r="1122" spans="1:21" x14ac:dyDescent="0.25">
      <c r="A1122" s="6" t="str">
        <f t="shared" si="195"/>
        <v/>
      </c>
      <c r="B1122" s="272"/>
      <c r="F1122" s="7" t="str">
        <f t="shared" si="198"/>
        <v/>
      </c>
      <c r="G1122" s="21" t="str">
        <f>IF(ISBLANK(C1122),"",_xlfn.XLOOKUP(_xlfn.XLOOKUP(VALUE(LEFT(C1122,4)),Souches!$B$2:$B$15000,Souches!$E$2:$E$15000),Varietes!$B$2:$B$500,Varietes!$C$2:$C$500))</f>
        <v/>
      </c>
      <c r="H1122" s="19" t="str">
        <f>IF(ISBLANK(C1122),"",_xlfn.XLOOKUP(VALUE(LEFT(C1122,4)),Souches!$B$2:$B$15000,Souches!$D$2:$D$15000))</f>
        <v/>
      </c>
      <c r="I1122" s="10" t="str">
        <f t="shared" si="196"/>
        <v/>
      </c>
      <c r="J1122" s="19" t="str">
        <f>IF(I1122="","",INT(('ObjProd (2)'!$C$25-I1122)/7 * (ABS('ObjProd (2)'!$C$25-I1122)&gt;=7)))</f>
        <v/>
      </c>
      <c r="K1122" s="10" t="str">
        <f>IF(I1122="","",
IF(AND(DATEDIF(I1122,'ObjProd (2)'!$C$25,"y")=0,DATEDIF(I1122,'ObjProd (2)'!$C$25,"ym")=0,
   INT(('ObjProd (2)'!$C$25-EDATE(I1122,DATEDIF(I1122,'ObjProd (2)'!$C$25,"y")*12+DATEDIF(I1122,'ObjProd (2)'!$C$25,"ym")))/7)=0),
   "&lt; 1 sem.",
   IF(DATEDIF(I1122,'ObjProd (2)'!$C$25,"y")&gt;0,DATEDIF(I1122,'ObjProd (2)'!$C$25,"y") &amp; " " &amp; IF(DATEDIF(I1122,'ObjProd (2)'!$C$25,"y")=1,"an ","ans "),"") &amp;
   IF(DATEDIF(I1122,'ObjProd (2)'!$C$25,"ym")&gt;0,DATEDIF(I1122,'ObjProd (2)'!$C$25,"ym") &amp; " mois ", "") &amp;
   IF(INT(('ObjProd (2)'!$C$25-EDATE(I1122,DATEDIF(I1122,'ObjProd (2)'!$C$25,"y")*12+DATEDIF(I1122,'ObjProd (2)'!$C$25,"ym")))/7)&gt;0,
      INT(('ObjProd (2)'!$C$25-EDATE(I1122,DATEDIF(I1122,'ObjProd (2)'!$C$25,"y")*12+DATEDIF(I1122,'ObjProd (2)'!$C$25,"ym")))/7) &amp; " sem.",
      "")
)
)</f>
        <v/>
      </c>
      <c r="L1122" s="11" t="str">
        <f t="shared" si="197"/>
        <v/>
      </c>
      <c r="M1122" s="9" t="str">
        <f t="shared" si="193"/>
        <v/>
      </c>
      <c r="N1122" s="9" t="str" cm="1">
        <f t="array" aca="1" ref="N1122" ca="1">LEFT(L1122, IF(ISNUMBER(SUBSTITUTE(_xludf.MID(L1122, 2, 1), ".", ",")), 1, 2))</f>
        <v/>
      </c>
      <c r="O1122" s="19" t="str">
        <f t="shared" ca="1" si="199"/>
        <v/>
      </c>
      <c r="P1122" s="9" t="str">
        <f t="shared" ca="1" si="200"/>
        <v/>
      </c>
      <c r="Q1122" s="9" t="str">
        <f t="shared" ca="1" si="201"/>
        <v/>
      </c>
      <c r="R1122" s="9" t="str">
        <f t="shared" si="194"/>
        <v/>
      </c>
      <c r="S1122" t="str" cm="1">
        <f t="array" ref="S1122">IF(ISBLANK(C1122),"",IFERROR(INDEX(ListeSeries!$A$2:$A$1045, MATCH(1, (DatasScan!G1122=ListeSeries!$B$2:$B$1045) * (DatasScan!H1122&gt;=ListeSeries!$D$2:$D$1045) * (DatasScan!H1122&lt;=ListeSeries!$E$2:$E$1045), 0)), "no match"))</f>
        <v/>
      </c>
      <c r="T1122" s="7" t="str" cm="1">
        <f t="array" ref="T1122">IF(ISBLANK(C1122),"",IFERROR(INDEX(ListeSeries!$C$2:$C$1045, MATCH(1, (DatasScan!G1122=ListeSeries!$B$2:$B$1045) * (DatasScan!H1122&gt;=ListeSeries!$D$2:$D$1045) * (DatasScan!H1122&lt;=ListeSeries!$E$2:$E$1045), 0)), "no match"))</f>
        <v/>
      </c>
      <c r="U1122" s="11" t="str" cm="1">
        <f t="array" ref="U1122">IF(ISBLANK(C1122),"",IFERROR(INDEX(ListeSeries!$F$2:$F$1045, MATCH(1, (DatasScan!G1122=ListeSeries!$B$2:$B$1045) * (DatasScan!H1122&gt;=ListeSeries!$D$2:$D$1045) * (DatasScan!H1122&lt;=ListeSeries!$E$2:$E$1045), 0)), "no match"))</f>
        <v/>
      </c>
    </row>
    <row r="1123" spans="1:21" x14ac:dyDescent="0.25">
      <c r="A1123" s="6" t="str">
        <f t="shared" si="195"/>
        <v/>
      </c>
      <c r="B1123" s="272"/>
      <c r="F1123" s="7" t="str">
        <f t="shared" si="198"/>
        <v/>
      </c>
      <c r="G1123" s="21" t="str">
        <f>IF(ISBLANK(C1123),"",_xlfn.XLOOKUP(_xlfn.XLOOKUP(VALUE(LEFT(C1123,4)),Souches!$B$2:$B$15000,Souches!$E$2:$E$15000),Varietes!$B$2:$B$500,Varietes!$C$2:$C$500))</f>
        <v/>
      </c>
      <c r="H1123" s="19" t="str">
        <f>IF(ISBLANK(C1123),"",_xlfn.XLOOKUP(VALUE(LEFT(C1123,4)),Souches!$B$2:$B$15000,Souches!$D$2:$D$15000))</f>
        <v/>
      </c>
      <c r="I1123" s="10" t="str">
        <f t="shared" si="196"/>
        <v/>
      </c>
      <c r="J1123" s="19" t="str">
        <f>IF(I1123="","",INT(('ObjProd (2)'!$C$25-I1123)/7 * (ABS('ObjProd (2)'!$C$25-I1123)&gt;=7)))</f>
        <v/>
      </c>
      <c r="K1123" s="10" t="str">
        <f>IF(I1123="","",
IF(AND(DATEDIF(I1123,'ObjProd (2)'!$C$25,"y")=0,DATEDIF(I1123,'ObjProd (2)'!$C$25,"ym")=0,
   INT(('ObjProd (2)'!$C$25-EDATE(I1123,DATEDIF(I1123,'ObjProd (2)'!$C$25,"y")*12+DATEDIF(I1123,'ObjProd (2)'!$C$25,"ym")))/7)=0),
   "&lt; 1 sem.",
   IF(DATEDIF(I1123,'ObjProd (2)'!$C$25,"y")&gt;0,DATEDIF(I1123,'ObjProd (2)'!$C$25,"y") &amp; " " &amp; IF(DATEDIF(I1123,'ObjProd (2)'!$C$25,"y")=1,"an ","ans "),"") &amp;
   IF(DATEDIF(I1123,'ObjProd (2)'!$C$25,"ym")&gt;0,DATEDIF(I1123,'ObjProd (2)'!$C$25,"ym") &amp; " mois ", "") &amp;
   IF(INT(('ObjProd (2)'!$C$25-EDATE(I1123,DATEDIF(I1123,'ObjProd (2)'!$C$25,"y")*12+DATEDIF(I1123,'ObjProd (2)'!$C$25,"ym")))/7)&gt;0,
      INT(('ObjProd (2)'!$C$25-EDATE(I1123,DATEDIF(I1123,'ObjProd (2)'!$C$25,"y")*12+DATEDIF(I1123,'ObjProd (2)'!$C$25,"ym")))/7) &amp; " sem.",
      "")
)
)</f>
        <v/>
      </c>
      <c r="L1123" s="11" t="str">
        <f t="shared" si="197"/>
        <v/>
      </c>
      <c r="M1123" s="9" t="str">
        <f t="shared" si="193"/>
        <v/>
      </c>
      <c r="N1123" s="9" t="str" cm="1">
        <f t="array" aca="1" ref="N1123" ca="1">LEFT(L1123, IF(ISNUMBER(SUBSTITUTE(_xludf.MID(L1123, 2, 1), ".", ",")), 1, 2))</f>
        <v/>
      </c>
      <c r="O1123" s="19" t="str">
        <f t="shared" ca="1" si="199"/>
        <v/>
      </c>
      <c r="P1123" s="9" t="str">
        <f t="shared" ca="1" si="200"/>
        <v/>
      </c>
      <c r="Q1123" s="9" t="str">
        <f t="shared" ca="1" si="201"/>
        <v/>
      </c>
      <c r="R1123" s="9" t="str">
        <f t="shared" si="194"/>
        <v/>
      </c>
      <c r="S1123" t="str" cm="1">
        <f t="array" ref="S1123">IF(ISBLANK(C1123),"",IFERROR(INDEX(ListeSeries!$A$2:$A$1045, MATCH(1, (DatasScan!G1123=ListeSeries!$B$2:$B$1045) * (DatasScan!H1123&gt;=ListeSeries!$D$2:$D$1045) * (DatasScan!H1123&lt;=ListeSeries!$E$2:$E$1045), 0)), "no match"))</f>
        <v/>
      </c>
      <c r="T1123" s="7" t="str" cm="1">
        <f t="array" ref="T1123">IF(ISBLANK(C1123),"",IFERROR(INDEX(ListeSeries!$C$2:$C$1045, MATCH(1, (DatasScan!G1123=ListeSeries!$B$2:$B$1045) * (DatasScan!H1123&gt;=ListeSeries!$D$2:$D$1045) * (DatasScan!H1123&lt;=ListeSeries!$E$2:$E$1045), 0)), "no match"))</f>
        <v/>
      </c>
      <c r="U1123" s="11" t="str" cm="1">
        <f t="array" ref="U1123">IF(ISBLANK(C1123),"",IFERROR(INDEX(ListeSeries!$F$2:$F$1045, MATCH(1, (DatasScan!G1123=ListeSeries!$B$2:$B$1045) * (DatasScan!H1123&gt;=ListeSeries!$D$2:$D$1045) * (DatasScan!H1123&lt;=ListeSeries!$E$2:$E$1045), 0)), "no match"))</f>
        <v/>
      </c>
    </row>
    <row r="1124" spans="1:21" x14ac:dyDescent="0.25">
      <c r="A1124" s="6" t="str">
        <f t="shared" si="195"/>
        <v/>
      </c>
      <c r="B1124" s="272"/>
      <c r="F1124" s="7" t="str">
        <f t="shared" si="198"/>
        <v/>
      </c>
      <c r="G1124" s="21" t="str">
        <f>IF(ISBLANK(C1124),"",_xlfn.XLOOKUP(_xlfn.XLOOKUP(VALUE(LEFT(C1124,4)),Souches!$B$2:$B$15000,Souches!$E$2:$E$15000),Varietes!$B$2:$B$500,Varietes!$C$2:$C$500))</f>
        <v/>
      </c>
      <c r="H1124" s="19" t="str">
        <f>IF(ISBLANK(C1124),"",_xlfn.XLOOKUP(VALUE(LEFT(C1124,4)),Souches!$B$2:$B$15000,Souches!$D$2:$D$15000))</f>
        <v/>
      </c>
      <c r="I1124" s="10" t="str">
        <f t="shared" si="196"/>
        <v/>
      </c>
      <c r="J1124" s="19" t="str">
        <f>IF(I1124="","",INT(('ObjProd (2)'!$C$25-I1124)/7 * (ABS('ObjProd (2)'!$C$25-I1124)&gt;=7)))</f>
        <v/>
      </c>
      <c r="K1124" s="10" t="str">
        <f>IF(I1124="","",
IF(AND(DATEDIF(I1124,'ObjProd (2)'!$C$25,"y")=0,DATEDIF(I1124,'ObjProd (2)'!$C$25,"ym")=0,
   INT(('ObjProd (2)'!$C$25-EDATE(I1124,DATEDIF(I1124,'ObjProd (2)'!$C$25,"y")*12+DATEDIF(I1124,'ObjProd (2)'!$C$25,"ym")))/7)=0),
   "&lt; 1 sem.",
   IF(DATEDIF(I1124,'ObjProd (2)'!$C$25,"y")&gt;0,DATEDIF(I1124,'ObjProd (2)'!$C$25,"y") &amp; " " &amp; IF(DATEDIF(I1124,'ObjProd (2)'!$C$25,"y")=1,"an ","ans "),"") &amp;
   IF(DATEDIF(I1124,'ObjProd (2)'!$C$25,"ym")&gt;0,DATEDIF(I1124,'ObjProd (2)'!$C$25,"ym") &amp; " mois ", "") &amp;
   IF(INT(('ObjProd (2)'!$C$25-EDATE(I1124,DATEDIF(I1124,'ObjProd (2)'!$C$25,"y")*12+DATEDIF(I1124,'ObjProd (2)'!$C$25,"ym")))/7)&gt;0,
      INT(('ObjProd (2)'!$C$25-EDATE(I1124,DATEDIF(I1124,'ObjProd (2)'!$C$25,"y")*12+DATEDIF(I1124,'ObjProd (2)'!$C$25,"ym")))/7) &amp; " sem.",
      "")
)
)</f>
        <v/>
      </c>
      <c r="L1124" s="11" t="str">
        <f t="shared" si="197"/>
        <v/>
      </c>
      <c r="M1124" s="9" t="str">
        <f t="shared" si="193"/>
        <v/>
      </c>
      <c r="N1124" s="9" t="str" cm="1">
        <f t="array" aca="1" ref="N1124" ca="1">LEFT(L1124, IF(ISNUMBER(SUBSTITUTE(_xludf.MID(L1124, 2, 1), ".", ",")), 1, 2))</f>
        <v/>
      </c>
      <c r="O1124" s="19" t="str">
        <f t="shared" ca="1" si="199"/>
        <v/>
      </c>
      <c r="P1124" s="9" t="str">
        <f t="shared" ca="1" si="200"/>
        <v/>
      </c>
      <c r="Q1124" s="9" t="str">
        <f t="shared" ca="1" si="201"/>
        <v/>
      </c>
      <c r="R1124" s="9" t="str">
        <f t="shared" si="194"/>
        <v/>
      </c>
      <c r="S1124" t="str" cm="1">
        <f t="array" ref="S1124">IF(ISBLANK(C1124),"",IFERROR(INDEX(ListeSeries!$A$2:$A$1045, MATCH(1, (DatasScan!G1124=ListeSeries!$B$2:$B$1045) * (DatasScan!H1124&gt;=ListeSeries!$D$2:$D$1045) * (DatasScan!H1124&lt;=ListeSeries!$E$2:$E$1045), 0)), "no match"))</f>
        <v/>
      </c>
      <c r="T1124" s="7" t="str" cm="1">
        <f t="array" ref="T1124">IF(ISBLANK(C1124),"",IFERROR(INDEX(ListeSeries!$C$2:$C$1045, MATCH(1, (DatasScan!G1124=ListeSeries!$B$2:$B$1045) * (DatasScan!H1124&gt;=ListeSeries!$D$2:$D$1045) * (DatasScan!H1124&lt;=ListeSeries!$E$2:$E$1045), 0)), "no match"))</f>
        <v/>
      </c>
      <c r="U1124" s="11" t="str" cm="1">
        <f t="array" ref="U1124">IF(ISBLANK(C1124),"",IFERROR(INDEX(ListeSeries!$F$2:$F$1045, MATCH(1, (DatasScan!G1124=ListeSeries!$B$2:$B$1045) * (DatasScan!H1124&gt;=ListeSeries!$D$2:$D$1045) * (DatasScan!H1124&lt;=ListeSeries!$E$2:$E$1045), 0)), "no match"))</f>
        <v/>
      </c>
    </row>
    <row r="1125" spans="1:21" x14ac:dyDescent="0.25">
      <c r="A1125" s="6" t="str">
        <f t="shared" si="195"/>
        <v/>
      </c>
      <c r="B1125" s="272"/>
      <c r="F1125" s="7" t="str">
        <f t="shared" si="198"/>
        <v/>
      </c>
      <c r="G1125" s="21" t="str">
        <f>IF(ISBLANK(C1125),"",_xlfn.XLOOKUP(_xlfn.XLOOKUP(VALUE(LEFT(C1125,4)),Souches!$B$2:$B$15000,Souches!$E$2:$E$15000),Varietes!$B$2:$B$500,Varietes!$C$2:$C$500))</f>
        <v/>
      </c>
      <c r="H1125" s="19" t="str">
        <f>IF(ISBLANK(C1125),"",_xlfn.XLOOKUP(VALUE(LEFT(C1125,4)),Souches!$B$2:$B$15000,Souches!$D$2:$D$15000))</f>
        <v/>
      </c>
      <c r="I1125" s="10" t="str">
        <f t="shared" si="196"/>
        <v/>
      </c>
      <c r="J1125" s="19" t="str">
        <f>IF(I1125="","",INT(('ObjProd (2)'!$C$25-I1125)/7 * (ABS('ObjProd (2)'!$C$25-I1125)&gt;=7)))</f>
        <v/>
      </c>
      <c r="K1125" s="10" t="str">
        <f>IF(I1125="","",
IF(AND(DATEDIF(I1125,'ObjProd (2)'!$C$25,"y")=0,DATEDIF(I1125,'ObjProd (2)'!$C$25,"ym")=0,
   INT(('ObjProd (2)'!$C$25-EDATE(I1125,DATEDIF(I1125,'ObjProd (2)'!$C$25,"y")*12+DATEDIF(I1125,'ObjProd (2)'!$C$25,"ym")))/7)=0),
   "&lt; 1 sem.",
   IF(DATEDIF(I1125,'ObjProd (2)'!$C$25,"y")&gt;0,DATEDIF(I1125,'ObjProd (2)'!$C$25,"y") &amp; " " &amp; IF(DATEDIF(I1125,'ObjProd (2)'!$C$25,"y")=1,"an ","ans "),"") &amp;
   IF(DATEDIF(I1125,'ObjProd (2)'!$C$25,"ym")&gt;0,DATEDIF(I1125,'ObjProd (2)'!$C$25,"ym") &amp; " mois ", "") &amp;
   IF(INT(('ObjProd (2)'!$C$25-EDATE(I1125,DATEDIF(I1125,'ObjProd (2)'!$C$25,"y")*12+DATEDIF(I1125,'ObjProd (2)'!$C$25,"ym")))/7)&gt;0,
      INT(('ObjProd (2)'!$C$25-EDATE(I1125,DATEDIF(I1125,'ObjProd (2)'!$C$25,"y")*12+DATEDIF(I1125,'ObjProd (2)'!$C$25,"ym")))/7) &amp; " sem.",
      "")
)
)</f>
        <v/>
      </c>
      <c r="L1125" s="11" t="str">
        <f t="shared" si="197"/>
        <v/>
      </c>
      <c r="M1125" s="9" t="str">
        <f t="shared" si="193"/>
        <v/>
      </c>
      <c r="N1125" s="9" t="str" cm="1">
        <f t="array" aca="1" ref="N1125" ca="1">LEFT(L1125, IF(ISNUMBER(SUBSTITUTE(_xludf.MID(L1125, 2, 1), ".", ",")), 1, 2))</f>
        <v/>
      </c>
      <c r="O1125" s="19" t="str">
        <f t="shared" ca="1" si="199"/>
        <v/>
      </c>
      <c r="P1125" s="9" t="str">
        <f t="shared" ca="1" si="200"/>
        <v/>
      </c>
      <c r="Q1125" s="9" t="str">
        <f t="shared" ca="1" si="201"/>
        <v/>
      </c>
      <c r="R1125" s="9" t="str">
        <f t="shared" si="194"/>
        <v/>
      </c>
      <c r="S1125" t="str" cm="1">
        <f t="array" ref="S1125">IF(ISBLANK(C1125),"",IFERROR(INDEX(ListeSeries!$A$2:$A$1045, MATCH(1, (DatasScan!G1125=ListeSeries!$B$2:$B$1045) * (DatasScan!H1125&gt;=ListeSeries!$D$2:$D$1045) * (DatasScan!H1125&lt;=ListeSeries!$E$2:$E$1045), 0)), "no match"))</f>
        <v/>
      </c>
      <c r="T1125" s="7" t="str" cm="1">
        <f t="array" ref="T1125">IF(ISBLANK(C1125),"",IFERROR(INDEX(ListeSeries!$C$2:$C$1045, MATCH(1, (DatasScan!G1125=ListeSeries!$B$2:$B$1045) * (DatasScan!H1125&gt;=ListeSeries!$D$2:$D$1045) * (DatasScan!H1125&lt;=ListeSeries!$E$2:$E$1045), 0)), "no match"))</f>
        <v/>
      </c>
      <c r="U1125" s="11" t="str" cm="1">
        <f t="array" ref="U1125">IF(ISBLANK(C1125),"",IFERROR(INDEX(ListeSeries!$F$2:$F$1045, MATCH(1, (DatasScan!G1125=ListeSeries!$B$2:$B$1045) * (DatasScan!H1125&gt;=ListeSeries!$D$2:$D$1045) * (DatasScan!H1125&lt;=ListeSeries!$E$2:$E$1045), 0)), "no match"))</f>
        <v/>
      </c>
    </row>
    <row r="1126" spans="1:21" x14ac:dyDescent="0.25">
      <c r="A1126" s="6" t="str">
        <f t="shared" si="195"/>
        <v/>
      </c>
      <c r="B1126" s="272"/>
      <c r="F1126" s="7" t="str">
        <f t="shared" si="198"/>
        <v/>
      </c>
      <c r="G1126" s="21" t="str">
        <f>IF(ISBLANK(C1126),"",_xlfn.XLOOKUP(_xlfn.XLOOKUP(VALUE(LEFT(C1126,4)),Souches!$B$2:$B$15000,Souches!$E$2:$E$15000),Varietes!$B$2:$B$500,Varietes!$C$2:$C$500))</f>
        <v/>
      </c>
      <c r="H1126" s="19" t="str">
        <f>IF(ISBLANK(C1126),"",_xlfn.XLOOKUP(VALUE(LEFT(C1126,4)),Souches!$B$2:$B$15000,Souches!$D$2:$D$15000))</f>
        <v/>
      </c>
      <c r="I1126" s="10" t="str">
        <f t="shared" si="196"/>
        <v/>
      </c>
      <c r="J1126" s="19" t="str">
        <f>IF(I1126="","",INT(('ObjProd (2)'!$C$25-I1126)/7 * (ABS('ObjProd (2)'!$C$25-I1126)&gt;=7)))</f>
        <v/>
      </c>
      <c r="K1126" s="10" t="str">
        <f>IF(I1126="","",
IF(AND(DATEDIF(I1126,'ObjProd (2)'!$C$25,"y")=0,DATEDIF(I1126,'ObjProd (2)'!$C$25,"ym")=0,
   INT(('ObjProd (2)'!$C$25-EDATE(I1126,DATEDIF(I1126,'ObjProd (2)'!$C$25,"y")*12+DATEDIF(I1126,'ObjProd (2)'!$C$25,"ym")))/7)=0),
   "&lt; 1 sem.",
   IF(DATEDIF(I1126,'ObjProd (2)'!$C$25,"y")&gt;0,DATEDIF(I1126,'ObjProd (2)'!$C$25,"y") &amp; " " &amp; IF(DATEDIF(I1126,'ObjProd (2)'!$C$25,"y")=1,"an ","ans "),"") &amp;
   IF(DATEDIF(I1126,'ObjProd (2)'!$C$25,"ym")&gt;0,DATEDIF(I1126,'ObjProd (2)'!$C$25,"ym") &amp; " mois ", "") &amp;
   IF(INT(('ObjProd (2)'!$C$25-EDATE(I1126,DATEDIF(I1126,'ObjProd (2)'!$C$25,"y")*12+DATEDIF(I1126,'ObjProd (2)'!$C$25,"ym")))/7)&gt;0,
      INT(('ObjProd (2)'!$C$25-EDATE(I1126,DATEDIF(I1126,'ObjProd (2)'!$C$25,"y")*12+DATEDIF(I1126,'ObjProd (2)'!$C$25,"ym")))/7) &amp; " sem.",
      "")
)
)</f>
        <v/>
      </c>
      <c r="L1126" s="11" t="str">
        <f t="shared" si="197"/>
        <v/>
      </c>
      <c r="M1126" s="9" t="str">
        <f t="shared" si="193"/>
        <v/>
      </c>
      <c r="N1126" s="9" t="str" cm="1">
        <f t="array" aca="1" ref="N1126" ca="1">LEFT(L1126, IF(ISNUMBER(SUBSTITUTE(_xludf.MID(L1126, 2, 1), ".", ",")), 1, 2))</f>
        <v/>
      </c>
      <c r="O1126" s="19" t="str">
        <f t="shared" ca="1" si="199"/>
        <v/>
      </c>
      <c r="P1126" s="9" t="str">
        <f t="shared" ca="1" si="200"/>
        <v/>
      </c>
      <c r="Q1126" s="9" t="str">
        <f t="shared" ca="1" si="201"/>
        <v/>
      </c>
      <c r="R1126" s="9" t="str">
        <f t="shared" si="194"/>
        <v/>
      </c>
      <c r="S1126" t="str" cm="1">
        <f t="array" ref="S1126">IF(ISBLANK(C1126),"",IFERROR(INDEX(ListeSeries!$A$2:$A$1045, MATCH(1, (DatasScan!G1126=ListeSeries!$B$2:$B$1045) * (DatasScan!H1126&gt;=ListeSeries!$D$2:$D$1045) * (DatasScan!H1126&lt;=ListeSeries!$E$2:$E$1045), 0)), "no match"))</f>
        <v/>
      </c>
      <c r="T1126" s="7" t="str" cm="1">
        <f t="array" ref="T1126">IF(ISBLANK(C1126),"",IFERROR(INDEX(ListeSeries!$C$2:$C$1045, MATCH(1, (DatasScan!G1126=ListeSeries!$B$2:$B$1045) * (DatasScan!H1126&gt;=ListeSeries!$D$2:$D$1045) * (DatasScan!H1126&lt;=ListeSeries!$E$2:$E$1045), 0)), "no match"))</f>
        <v/>
      </c>
      <c r="U1126" s="11" t="str" cm="1">
        <f t="array" ref="U1126">IF(ISBLANK(C1126),"",IFERROR(INDEX(ListeSeries!$F$2:$F$1045, MATCH(1, (DatasScan!G1126=ListeSeries!$B$2:$B$1045) * (DatasScan!H1126&gt;=ListeSeries!$D$2:$D$1045) * (DatasScan!H1126&lt;=ListeSeries!$E$2:$E$1045), 0)), "no match"))</f>
        <v/>
      </c>
    </row>
    <row r="1127" spans="1:21" x14ac:dyDescent="0.25">
      <c r="A1127" s="6" t="str">
        <f t="shared" si="195"/>
        <v/>
      </c>
      <c r="B1127" s="272"/>
      <c r="F1127" s="7" t="str">
        <f t="shared" si="198"/>
        <v/>
      </c>
      <c r="G1127" s="21" t="str">
        <f>IF(ISBLANK(C1127),"",_xlfn.XLOOKUP(_xlfn.XLOOKUP(VALUE(LEFT(C1127,4)),Souches!$B$2:$B$15000,Souches!$E$2:$E$15000),Varietes!$B$2:$B$500,Varietes!$C$2:$C$500))</f>
        <v/>
      </c>
      <c r="H1127" s="19" t="str">
        <f>IF(ISBLANK(C1127),"",_xlfn.XLOOKUP(VALUE(LEFT(C1127,4)),Souches!$B$2:$B$15000,Souches!$D$2:$D$15000))</f>
        <v/>
      </c>
      <c r="I1127" s="10" t="str">
        <f t="shared" si="196"/>
        <v/>
      </c>
      <c r="J1127" s="19" t="str">
        <f>IF(I1127="","",INT(('ObjProd (2)'!$C$25-I1127)/7 * (ABS('ObjProd (2)'!$C$25-I1127)&gt;=7)))</f>
        <v/>
      </c>
      <c r="K1127" s="10" t="str">
        <f>IF(I1127="","",
IF(AND(DATEDIF(I1127,'ObjProd (2)'!$C$25,"y")=0,DATEDIF(I1127,'ObjProd (2)'!$C$25,"ym")=0,
   INT(('ObjProd (2)'!$C$25-EDATE(I1127,DATEDIF(I1127,'ObjProd (2)'!$C$25,"y")*12+DATEDIF(I1127,'ObjProd (2)'!$C$25,"ym")))/7)=0),
   "&lt; 1 sem.",
   IF(DATEDIF(I1127,'ObjProd (2)'!$C$25,"y")&gt;0,DATEDIF(I1127,'ObjProd (2)'!$C$25,"y") &amp; " " &amp; IF(DATEDIF(I1127,'ObjProd (2)'!$C$25,"y")=1,"an ","ans "),"") &amp;
   IF(DATEDIF(I1127,'ObjProd (2)'!$C$25,"ym")&gt;0,DATEDIF(I1127,'ObjProd (2)'!$C$25,"ym") &amp; " mois ", "") &amp;
   IF(INT(('ObjProd (2)'!$C$25-EDATE(I1127,DATEDIF(I1127,'ObjProd (2)'!$C$25,"y")*12+DATEDIF(I1127,'ObjProd (2)'!$C$25,"ym")))/7)&gt;0,
      INT(('ObjProd (2)'!$C$25-EDATE(I1127,DATEDIF(I1127,'ObjProd (2)'!$C$25,"y")*12+DATEDIF(I1127,'ObjProd (2)'!$C$25,"ym")))/7) &amp; " sem.",
      "")
)
)</f>
        <v/>
      </c>
      <c r="L1127" s="11" t="str">
        <f t="shared" si="197"/>
        <v/>
      </c>
      <c r="M1127" s="9" t="str">
        <f t="shared" si="193"/>
        <v/>
      </c>
      <c r="N1127" s="9" t="str" cm="1">
        <f t="array" aca="1" ref="N1127" ca="1">LEFT(L1127, IF(ISNUMBER(SUBSTITUTE(_xludf.MID(L1127, 2, 1), ".", ",")), 1, 2))</f>
        <v/>
      </c>
      <c r="O1127" s="19" t="str">
        <f t="shared" ca="1" si="199"/>
        <v/>
      </c>
      <c r="P1127" s="9" t="str">
        <f t="shared" ca="1" si="200"/>
        <v/>
      </c>
      <c r="Q1127" s="9" t="str">
        <f t="shared" ca="1" si="201"/>
        <v/>
      </c>
      <c r="R1127" s="9" t="str">
        <f t="shared" si="194"/>
        <v/>
      </c>
      <c r="S1127" t="str" cm="1">
        <f t="array" ref="S1127">IF(ISBLANK(C1127),"",IFERROR(INDEX(ListeSeries!$A$2:$A$1045, MATCH(1, (DatasScan!G1127=ListeSeries!$B$2:$B$1045) * (DatasScan!H1127&gt;=ListeSeries!$D$2:$D$1045) * (DatasScan!H1127&lt;=ListeSeries!$E$2:$E$1045), 0)), "no match"))</f>
        <v/>
      </c>
      <c r="T1127" s="7" t="str" cm="1">
        <f t="array" ref="T1127">IF(ISBLANK(C1127),"",IFERROR(INDEX(ListeSeries!$C$2:$C$1045, MATCH(1, (DatasScan!G1127=ListeSeries!$B$2:$B$1045) * (DatasScan!H1127&gt;=ListeSeries!$D$2:$D$1045) * (DatasScan!H1127&lt;=ListeSeries!$E$2:$E$1045), 0)), "no match"))</f>
        <v/>
      </c>
      <c r="U1127" s="11" t="str" cm="1">
        <f t="array" ref="U1127">IF(ISBLANK(C1127),"",IFERROR(INDEX(ListeSeries!$F$2:$F$1045, MATCH(1, (DatasScan!G1127=ListeSeries!$B$2:$B$1045) * (DatasScan!H1127&gt;=ListeSeries!$D$2:$D$1045) * (DatasScan!H1127&lt;=ListeSeries!$E$2:$E$1045), 0)), "no match"))</f>
        <v/>
      </c>
    </row>
    <row r="1128" spans="1:21" x14ac:dyDescent="0.25">
      <c r="A1128" s="6" t="str">
        <f t="shared" si="195"/>
        <v/>
      </c>
      <c r="B1128" s="272"/>
      <c r="F1128" s="7" t="str">
        <f t="shared" si="198"/>
        <v/>
      </c>
      <c r="G1128" s="21" t="str">
        <f>IF(ISBLANK(C1128),"",_xlfn.XLOOKUP(_xlfn.XLOOKUP(VALUE(LEFT(C1128,4)),Souches!$B$2:$B$15000,Souches!$E$2:$E$15000),Varietes!$B$2:$B$500,Varietes!$C$2:$C$500))</f>
        <v/>
      </c>
      <c r="H1128" s="19" t="str">
        <f>IF(ISBLANK(C1128),"",_xlfn.XLOOKUP(VALUE(LEFT(C1128,4)),Souches!$B$2:$B$15000,Souches!$D$2:$D$15000))</f>
        <v/>
      </c>
      <c r="I1128" s="10" t="str">
        <f t="shared" si="196"/>
        <v/>
      </c>
      <c r="J1128" s="19" t="str">
        <f>IF(I1128="","",INT(('ObjProd (2)'!$C$25-I1128)/7 * (ABS('ObjProd (2)'!$C$25-I1128)&gt;=7)))</f>
        <v/>
      </c>
      <c r="K1128" s="10" t="str">
        <f>IF(I1128="","",
IF(AND(DATEDIF(I1128,'ObjProd (2)'!$C$25,"y")=0,DATEDIF(I1128,'ObjProd (2)'!$C$25,"ym")=0,
   INT(('ObjProd (2)'!$C$25-EDATE(I1128,DATEDIF(I1128,'ObjProd (2)'!$C$25,"y")*12+DATEDIF(I1128,'ObjProd (2)'!$C$25,"ym")))/7)=0),
   "&lt; 1 sem.",
   IF(DATEDIF(I1128,'ObjProd (2)'!$C$25,"y")&gt;0,DATEDIF(I1128,'ObjProd (2)'!$C$25,"y") &amp; " " &amp; IF(DATEDIF(I1128,'ObjProd (2)'!$C$25,"y")=1,"an ","ans "),"") &amp;
   IF(DATEDIF(I1128,'ObjProd (2)'!$C$25,"ym")&gt;0,DATEDIF(I1128,'ObjProd (2)'!$C$25,"ym") &amp; " mois ", "") &amp;
   IF(INT(('ObjProd (2)'!$C$25-EDATE(I1128,DATEDIF(I1128,'ObjProd (2)'!$C$25,"y")*12+DATEDIF(I1128,'ObjProd (2)'!$C$25,"ym")))/7)&gt;0,
      INT(('ObjProd (2)'!$C$25-EDATE(I1128,DATEDIF(I1128,'ObjProd (2)'!$C$25,"y")*12+DATEDIF(I1128,'ObjProd (2)'!$C$25,"ym")))/7) &amp; " sem.",
      "")
)
)</f>
        <v/>
      </c>
      <c r="L1128" s="11" t="str">
        <f t="shared" si="197"/>
        <v/>
      </c>
      <c r="M1128" s="9" t="str">
        <f t="shared" si="193"/>
        <v/>
      </c>
      <c r="N1128" s="9" t="str" cm="1">
        <f t="array" aca="1" ref="N1128" ca="1">LEFT(L1128, IF(ISNUMBER(SUBSTITUTE(_xludf.MID(L1128, 2, 1), ".", ",")), 1, 2))</f>
        <v/>
      </c>
      <c r="O1128" s="19" t="str">
        <f t="shared" ca="1" si="199"/>
        <v/>
      </c>
      <c r="P1128" s="9" t="str">
        <f t="shared" ca="1" si="200"/>
        <v/>
      </c>
      <c r="Q1128" s="9" t="str">
        <f t="shared" ca="1" si="201"/>
        <v/>
      </c>
      <c r="R1128" s="9" t="str">
        <f t="shared" si="194"/>
        <v/>
      </c>
      <c r="S1128" t="str" cm="1">
        <f t="array" ref="S1128">IF(ISBLANK(C1128),"",IFERROR(INDEX(ListeSeries!$A$2:$A$1045, MATCH(1, (DatasScan!G1128=ListeSeries!$B$2:$B$1045) * (DatasScan!H1128&gt;=ListeSeries!$D$2:$D$1045) * (DatasScan!H1128&lt;=ListeSeries!$E$2:$E$1045), 0)), "no match"))</f>
        <v/>
      </c>
      <c r="T1128" s="7" t="str" cm="1">
        <f t="array" ref="T1128">IF(ISBLANK(C1128),"",IFERROR(INDEX(ListeSeries!$C$2:$C$1045, MATCH(1, (DatasScan!G1128=ListeSeries!$B$2:$B$1045) * (DatasScan!H1128&gt;=ListeSeries!$D$2:$D$1045) * (DatasScan!H1128&lt;=ListeSeries!$E$2:$E$1045), 0)), "no match"))</f>
        <v/>
      </c>
      <c r="U1128" s="11" t="str" cm="1">
        <f t="array" ref="U1128">IF(ISBLANK(C1128),"",IFERROR(INDEX(ListeSeries!$F$2:$F$1045, MATCH(1, (DatasScan!G1128=ListeSeries!$B$2:$B$1045) * (DatasScan!H1128&gt;=ListeSeries!$D$2:$D$1045) * (DatasScan!H1128&lt;=ListeSeries!$E$2:$E$1045), 0)), "no match"))</f>
        <v/>
      </c>
    </row>
    <row r="1129" spans="1:21" x14ac:dyDescent="0.25">
      <c r="A1129" s="6" t="str">
        <f t="shared" si="195"/>
        <v/>
      </c>
      <c r="B1129" s="272"/>
      <c r="F1129" s="7" t="str">
        <f t="shared" si="198"/>
        <v/>
      </c>
      <c r="G1129" s="21" t="str">
        <f>IF(ISBLANK(C1129),"",_xlfn.XLOOKUP(_xlfn.XLOOKUP(VALUE(LEFT(C1129,4)),Souches!$B$2:$B$15000,Souches!$E$2:$E$15000),Varietes!$B$2:$B$500,Varietes!$C$2:$C$500))</f>
        <v/>
      </c>
      <c r="H1129" s="19" t="str">
        <f>IF(ISBLANK(C1129),"",_xlfn.XLOOKUP(VALUE(LEFT(C1129,4)),Souches!$B$2:$B$15000,Souches!$D$2:$D$15000))</f>
        <v/>
      </c>
      <c r="I1129" s="10" t="str">
        <f t="shared" si="196"/>
        <v/>
      </c>
      <c r="J1129" s="19" t="str">
        <f>IF(I1129="","",INT(('ObjProd (2)'!$C$25-I1129)/7 * (ABS('ObjProd (2)'!$C$25-I1129)&gt;=7)))</f>
        <v/>
      </c>
      <c r="K1129" s="10" t="str">
        <f>IF(I1129="","",
IF(AND(DATEDIF(I1129,'ObjProd (2)'!$C$25,"y")=0,DATEDIF(I1129,'ObjProd (2)'!$C$25,"ym")=0,
   INT(('ObjProd (2)'!$C$25-EDATE(I1129,DATEDIF(I1129,'ObjProd (2)'!$C$25,"y")*12+DATEDIF(I1129,'ObjProd (2)'!$C$25,"ym")))/7)=0),
   "&lt; 1 sem.",
   IF(DATEDIF(I1129,'ObjProd (2)'!$C$25,"y")&gt;0,DATEDIF(I1129,'ObjProd (2)'!$C$25,"y") &amp; " " &amp; IF(DATEDIF(I1129,'ObjProd (2)'!$C$25,"y")=1,"an ","ans "),"") &amp;
   IF(DATEDIF(I1129,'ObjProd (2)'!$C$25,"ym")&gt;0,DATEDIF(I1129,'ObjProd (2)'!$C$25,"ym") &amp; " mois ", "") &amp;
   IF(INT(('ObjProd (2)'!$C$25-EDATE(I1129,DATEDIF(I1129,'ObjProd (2)'!$C$25,"y")*12+DATEDIF(I1129,'ObjProd (2)'!$C$25,"ym")))/7)&gt;0,
      INT(('ObjProd (2)'!$C$25-EDATE(I1129,DATEDIF(I1129,'ObjProd (2)'!$C$25,"y")*12+DATEDIF(I1129,'ObjProd (2)'!$C$25,"ym")))/7) &amp; " sem.",
      "")
)
)</f>
        <v/>
      </c>
      <c r="L1129" s="11" t="str">
        <f t="shared" si="197"/>
        <v/>
      </c>
      <c r="M1129" s="9" t="str">
        <f t="shared" si="193"/>
        <v/>
      </c>
      <c r="N1129" s="9" t="str" cm="1">
        <f t="array" aca="1" ref="N1129" ca="1">LEFT(L1129, IF(ISNUMBER(SUBSTITUTE(_xludf.MID(L1129, 2, 1), ".", ",")), 1, 2))</f>
        <v/>
      </c>
      <c r="O1129" s="19" t="str">
        <f t="shared" ca="1" si="199"/>
        <v/>
      </c>
      <c r="P1129" s="9" t="str">
        <f t="shared" ca="1" si="200"/>
        <v/>
      </c>
      <c r="Q1129" s="9" t="str">
        <f t="shared" ca="1" si="201"/>
        <v/>
      </c>
      <c r="R1129" s="9" t="str">
        <f t="shared" si="194"/>
        <v/>
      </c>
      <c r="S1129" t="str" cm="1">
        <f t="array" ref="S1129">IF(ISBLANK(C1129),"",IFERROR(INDEX(ListeSeries!$A$2:$A$1045, MATCH(1, (DatasScan!G1129=ListeSeries!$B$2:$B$1045) * (DatasScan!H1129&gt;=ListeSeries!$D$2:$D$1045) * (DatasScan!H1129&lt;=ListeSeries!$E$2:$E$1045), 0)), "no match"))</f>
        <v/>
      </c>
      <c r="T1129" s="7" t="str" cm="1">
        <f t="array" ref="T1129">IF(ISBLANK(C1129),"",IFERROR(INDEX(ListeSeries!$C$2:$C$1045, MATCH(1, (DatasScan!G1129=ListeSeries!$B$2:$B$1045) * (DatasScan!H1129&gt;=ListeSeries!$D$2:$D$1045) * (DatasScan!H1129&lt;=ListeSeries!$E$2:$E$1045), 0)), "no match"))</f>
        <v/>
      </c>
      <c r="U1129" s="11" t="str" cm="1">
        <f t="array" ref="U1129">IF(ISBLANK(C1129),"",IFERROR(INDEX(ListeSeries!$F$2:$F$1045, MATCH(1, (DatasScan!G1129=ListeSeries!$B$2:$B$1045) * (DatasScan!H1129&gt;=ListeSeries!$D$2:$D$1045) * (DatasScan!H1129&lt;=ListeSeries!$E$2:$E$1045), 0)), "no match"))</f>
        <v/>
      </c>
    </row>
    <row r="1130" spans="1:21" x14ac:dyDescent="0.25">
      <c r="A1130" s="6" t="str">
        <f t="shared" si="195"/>
        <v/>
      </c>
      <c r="B1130" s="272"/>
      <c r="F1130" s="7" t="str">
        <f t="shared" si="198"/>
        <v/>
      </c>
      <c r="G1130" s="21" t="str">
        <f>IF(ISBLANK(C1130),"",_xlfn.XLOOKUP(_xlfn.XLOOKUP(VALUE(LEFT(C1130,4)),Souches!$B$2:$B$15000,Souches!$E$2:$E$15000),Varietes!$B$2:$B$500,Varietes!$C$2:$C$500))</f>
        <v/>
      </c>
      <c r="H1130" s="19" t="str">
        <f>IF(ISBLANK(C1130),"",_xlfn.XLOOKUP(VALUE(LEFT(C1130,4)),Souches!$B$2:$B$15000,Souches!$D$2:$D$15000))</f>
        <v/>
      </c>
      <c r="I1130" s="10" t="str">
        <f t="shared" si="196"/>
        <v/>
      </c>
      <c r="J1130" s="19" t="str">
        <f>IF(I1130="","",INT(('ObjProd (2)'!$C$25-I1130)/7 * (ABS('ObjProd (2)'!$C$25-I1130)&gt;=7)))</f>
        <v/>
      </c>
      <c r="K1130" s="10" t="str">
        <f>IF(I1130="","",
IF(AND(DATEDIF(I1130,'ObjProd (2)'!$C$25,"y")=0,DATEDIF(I1130,'ObjProd (2)'!$C$25,"ym")=0,
   INT(('ObjProd (2)'!$C$25-EDATE(I1130,DATEDIF(I1130,'ObjProd (2)'!$C$25,"y")*12+DATEDIF(I1130,'ObjProd (2)'!$C$25,"ym")))/7)=0),
   "&lt; 1 sem.",
   IF(DATEDIF(I1130,'ObjProd (2)'!$C$25,"y")&gt;0,DATEDIF(I1130,'ObjProd (2)'!$C$25,"y") &amp; " " &amp; IF(DATEDIF(I1130,'ObjProd (2)'!$C$25,"y")=1,"an ","ans "),"") &amp;
   IF(DATEDIF(I1130,'ObjProd (2)'!$C$25,"ym")&gt;0,DATEDIF(I1130,'ObjProd (2)'!$C$25,"ym") &amp; " mois ", "") &amp;
   IF(INT(('ObjProd (2)'!$C$25-EDATE(I1130,DATEDIF(I1130,'ObjProd (2)'!$C$25,"y")*12+DATEDIF(I1130,'ObjProd (2)'!$C$25,"ym")))/7)&gt;0,
      INT(('ObjProd (2)'!$C$25-EDATE(I1130,DATEDIF(I1130,'ObjProd (2)'!$C$25,"y")*12+DATEDIF(I1130,'ObjProd (2)'!$C$25,"ym")))/7) &amp; " sem.",
      "")
)
)</f>
        <v/>
      </c>
      <c r="L1130" s="11" t="str">
        <f t="shared" si="197"/>
        <v/>
      </c>
      <c r="M1130" s="9" t="str">
        <f t="shared" si="193"/>
        <v/>
      </c>
      <c r="N1130" s="9" t="str" cm="1">
        <f t="array" aca="1" ref="N1130" ca="1">LEFT(L1130, IF(ISNUMBER(SUBSTITUTE(_xludf.MID(L1130, 2, 1), ".", ",")), 1, 2))</f>
        <v/>
      </c>
      <c r="O1130" s="19" t="str">
        <f t="shared" ca="1" si="199"/>
        <v/>
      </c>
      <c r="P1130" s="9" t="str">
        <f t="shared" ca="1" si="200"/>
        <v/>
      </c>
      <c r="Q1130" s="9" t="str">
        <f t="shared" ca="1" si="201"/>
        <v/>
      </c>
      <c r="R1130" s="9" t="str">
        <f t="shared" si="194"/>
        <v/>
      </c>
      <c r="S1130" t="str" cm="1">
        <f t="array" ref="S1130">IF(ISBLANK(C1130),"",IFERROR(INDEX(ListeSeries!$A$2:$A$1045, MATCH(1, (DatasScan!G1130=ListeSeries!$B$2:$B$1045) * (DatasScan!H1130&gt;=ListeSeries!$D$2:$D$1045) * (DatasScan!H1130&lt;=ListeSeries!$E$2:$E$1045), 0)), "no match"))</f>
        <v/>
      </c>
      <c r="T1130" s="7" t="str" cm="1">
        <f t="array" ref="T1130">IF(ISBLANK(C1130),"",IFERROR(INDEX(ListeSeries!$C$2:$C$1045, MATCH(1, (DatasScan!G1130=ListeSeries!$B$2:$B$1045) * (DatasScan!H1130&gt;=ListeSeries!$D$2:$D$1045) * (DatasScan!H1130&lt;=ListeSeries!$E$2:$E$1045), 0)), "no match"))</f>
        <v/>
      </c>
      <c r="U1130" s="11" t="str" cm="1">
        <f t="array" ref="U1130">IF(ISBLANK(C1130),"",IFERROR(INDEX(ListeSeries!$F$2:$F$1045, MATCH(1, (DatasScan!G1130=ListeSeries!$B$2:$B$1045) * (DatasScan!H1130&gt;=ListeSeries!$D$2:$D$1045) * (DatasScan!H1130&lt;=ListeSeries!$E$2:$E$1045), 0)), "no match"))</f>
        <v/>
      </c>
    </row>
    <row r="1131" spans="1:21" x14ac:dyDescent="0.25">
      <c r="A1131" s="6" t="str">
        <f t="shared" si="195"/>
        <v/>
      </c>
      <c r="B1131" s="272"/>
      <c r="F1131" s="7" t="str">
        <f t="shared" si="198"/>
        <v/>
      </c>
      <c r="G1131" s="21" t="str">
        <f>IF(ISBLANK(C1131),"",_xlfn.XLOOKUP(_xlfn.XLOOKUP(VALUE(LEFT(C1131,4)),Souches!$B$2:$B$15000,Souches!$E$2:$E$15000),Varietes!$B$2:$B$500,Varietes!$C$2:$C$500))</f>
        <v/>
      </c>
      <c r="H1131" s="19" t="str">
        <f>IF(ISBLANK(C1131),"",_xlfn.XLOOKUP(VALUE(LEFT(C1131,4)),Souches!$B$2:$B$15000,Souches!$D$2:$D$15000))</f>
        <v/>
      </c>
      <c r="I1131" s="10" t="str">
        <f t="shared" si="196"/>
        <v/>
      </c>
      <c r="J1131" s="19" t="str">
        <f>IF(I1131="","",INT(('ObjProd (2)'!$C$25-I1131)/7 * (ABS('ObjProd (2)'!$C$25-I1131)&gt;=7)))</f>
        <v/>
      </c>
      <c r="K1131" s="10" t="str">
        <f>IF(I1131="","",
IF(AND(DATEDIF(I1131,'ObjProd (2)'!$C$25,"y")=0,DATEDIF(I1131,'ObjProd (2)'!$C$25,"ym")=0,
   INT(('ObjProd (2)'!$C$25-EDATE(I1131,DATEDIF(I1131,'ObjProd (2)'!$C$25,"y")*12+DATEDIF(I1131,'ObjProd (2)'!$C$25,"ym")))/7)=0),
   "&lt; 1 sem.",
   IF(DATEDIF(I1131,'ObjProd (2)'!$C$25,"y")&gt;0,DATEDIF(I1131,'ObjProd (2)'!$C$25,"y") &amp; " " &amp; IF(DATEDIF(I1131,'ObjProd (2)'!$C$25,"y")=1,"an ","ans "),"") &amp;
   IF(DATEDIF(I1131,'ObjProd (2)'!$C$25,"ym")&gt;0,DATEDIF(I1131,'ObjProd (2)'!$C$25,"ym") &amp; " mois ", "") &amp;
   IF(INT(('ObjProd (2)'!$C$25-EDATE(I1131,DATEDIF(I1131,'ObjProd (2)'!$C$25,"y")*12+DATEDIF(I1131,'ObjProd (2)'!$C$25,"ym")))/7)&gt;0,
      INT(('ObjProd (2)'!$C$25-EDATE(I1131,DATEDIF(I1131,'ObjProd (2)'!$C$25,"y")*12+DATEDIF(I1131,'ObjProd (2)'!$C$25,"ym")))/7) &amp; " sem.",
      "")
)
)</f>
        <v/>
      </c>
      <c r="L1131" s="11" t="str">
        <f t="shared" si="197"/>
        <v/>
      </c>
      <c r="M1131" s="9" t="str">
        <f t="shared" si="193"/>
        <v/>
      </c>
      <c r="N1131" s="9" t="str" cm="1">
        <f t="array" aca="1" ref="N1131" ca="1">LEFT(L1131, IF(ISNUMBER(SUBSTITUTE(_xludf.MID(L1131, 2, 1), ".", ",")), 1, 2))</f>
        <v/>
      </c>
      <c r="O1131" s="19" t="str">
        <f t="shared" ca="1" si="199"/>
        <v/>
      </c>
      <c r="P1131" s="9" t="str">
        <f t="shared" ca="1" si="200"/>
        <v/>
      </c>
      <c r="Q1131" s="9" t="str">
        <f t="shared" ca="1" si="201"/>
        <v/>
      </c>
      <c r="R1131" s="9" t="str">
        <f t="shared" si="194"/>
        <v/>
      </c>
      <c r="S1131" t="str" cm="1">
        <f t="array" ref="S1131">IF(ISBLANK(C1131),"",IFERROR(INDEX(ListeSeries!$A$2:$A$1045, MATCH(1, (DatasScan!G1131=ListeSeries!$B$2:$B$1045) * (DatasScan!H1131&gt;=ListeSeries!$D$2:$D$1045) * (DatasScan!H1131&lt;=ListeSeries!$E$2:$E$1045), 0)), "no match"))</f>
        <v/>
      </c>
      <c r="T1131" s="7" t="str" cm="1">
        <f t="array" ref="T1131">IF(ISBLANK(C1131),"",IFERROR(INDEX(ListeSeries!$C$2:$C$1045, MATCH(1, (DatasScan!G1131=ListeSeries!$B$2:$B$1045) * (DatasScan!H1131&gt;=ListeSeries!$D$2:$D$1045) * (DatasScan!H1131&lt;=ListeSeries!$E$2:$E$1045), 0)), "no match"))</f>
        <v/>
      </c>
      <c r="U1131" s="11" t="str" cm="1">
        <f t="array" ref="U1131">IF(ISBLANK(C1131),"",IFERROR(INDEX(ListeSeries!$F$2:$F$1045, MATCH(1, (DatasScan!G1131=ListeSeries!$B$2:$B$1045) * (DatasScan!H1131&gt;=ListeSeries!$D$2:$D$1045) * (DatasScan!H1131&lt;=ListeSeries!$E$2:$E$1045), 0)), "no match"))</f>
        <v/>
      </c>
    </row>
    <row r="1132" spans="1:21" x14ac:dyDescent="0.25">
      <c r="A1132" s="6" t="str">
        <f t="shared" si="195"/>
        <v/>
      </c>
      <c r="B1132" s="272"/>
      <c r="F1132" s="7" t="str">
        <f t="shared" si="198"/>
        <v/>
      </c>
      <c r="G1132" s="21" t="str">
        <f>IF(ISBLANK(C1132),"",_xlfn.XLOOKUP(_xlfn.XLOOKUP(VALUE(LEFT(C1132,4)),Souches!$B$2:$B$15000,Souches!$E$2:$E$15000),Varietes!$B$2:$B$500,Varietes!$C$2:$C$500))</f>
        <v/>
      </c>
      <c r="H1132" s="19" t="str">
        <f>IF(ISBLANK(C1132),"",_xlfn.XLOOKUP(VALUE(LEFT(C1132,4)),Souches!$B$2:$B$15000,Souches!$D$2:$D$15000))</f>
        <v/>
      </c>
      <c r="I1132" s="10" t="str">
        <f t="shared" si="196"/>
        <v/>
      </c>
      <c r="J1132" s="19" t="str">
        <f>IF(I1132="","",INT(('ObjProd (2)'!$C$25-I1132)/7 * (ABS('ObjProd (2)'!$C$25-I1132)&gt;=7)))</f>
        <v/>
      </c>
      <c r="K1132" s="10" t="str">
        <f>IF(I1132="","",
IF(AND(DATEDIF(I1132,'ObjProd (2)'!$C$25,"y")=0,DATEDIF(I1132,'ObjProd (2)'!$C$25,"ym")=0,
   INT(('ObjProd (2)'!$C$25-EDATE(I1132,DATEDIF(I1132,'ObjProd (2)'!$C$25,"y")*12+DATEDIF(I1132,'ObjProd (2)'!$C$25,"ym")))/7)=0),
   "&lt; 1 sem.",
   IF(DATEDIF(I1132,'ObjProd (2)'!$C$25,"y")&gt;0,DATEDIF(I1132,'ObjProd (2)'!$C$25,"y") &amp; " " &amp; IF(DATEDIF(I1132,'ObjProd (2)'!$C$25,"y")=1,"an ","ans "),"") &amp;
   IF(DATEDIF(I1132,'ObjProd (2)'!$C$25,"ym")&gt;0,DATEDIF(I1132,'ObjProd (2)'!$C$25,"ym") &amp; " mois ", "") &amp;
   IF(INT(('ObjProd (2)'!$C$25-EDATE(I1132,DATEDIF(I1132,'ObjProd (2)'!$C$25,"y")*12+DATEDIF(I1132,'ObjProd (2)'!$C$25,"ym")))/7)&gt;0,
      INT(('ObjProd (2)'!$C$25-EDATE(I1132,DATEDIF(I1132,'ObjProd (2)'!$C$25,"y")*12+DATEDIF(I1132,'ObjProd (2)'!$C$25,"ym")))/7) &amp; " sem.",
      "")
)
)</f>
        <v/>
      </c>
      <c r="L1132" s="11" t="str">
        <f t="shared" si="197"/>
        <v/>
      </c>
      <c r="M1132" s="9" t="str">
        <f t="shared" si="193"/>
        <v/>
      </c>
      <c r="N1132" s="9" t="str" cm="1">
        <f t="array" aca="1" ref="N1132" ca="1">LEFT(L1132, IF(ISNUMBER(SUBSTITUTE(_xludf.MID(L1132, 2, 1), ".", ",")), 1, 2))</f>
        <v/>
      </c>
      <c r="O1132" s="19" t="str">
        <f t="shared" ca="1" si="199"/>
        <v/>
      </c>
      <c r="P1132" s="9" t="str">
        <f t="shared" ca="1" si="200"/>
        <v/>
      </c>
      <c r="Q1132" s="9" t="str">
        <f t="shared" ca="1" si="201"/>
        <v/>
      </c>
      <c r="R1132" s="9" t="str">
        <f t="shared" si="194"/>
        <v/>
      </c>
      <c r="S1132" t="str" cm="1">
        <f t="array" ref="S1132">IF(ISBLANK(C1132),"",IFERROR(INDEX(ListeSeries!$A$2:$A$1045, MATCH(1, (DatasScan!G1132=ListeSeries!$B$2:$B$1045) * (DatasScan!H1132&gt;=ListeSeries!$D$2:$D$1045) * (DatasScan!H1132&lt;=ListeSeries!$E$2:$E$1045), 0)), "no match"))</f>
        <v/>
      </c>
      <c r="T1132" s="7" t="str" cm="1">
        <f t="array" ref="T1132">IF(ISBLANK(C1132),"",IFERROR(INDEX(ListeSeries!$C$2:$C$1045, MATCH(1, (DatasScan!G1132=ListeSeries!$B$2:$B$1045) * (DatasScan!H1132&gt;=ListeSeries!$D$2:$D$1045) * (DatasScan!H1132&lt;=ListeSeries!$E$2:$E$1045), 0)), "no match"))</f>
        <v/>
      </c>
      <c r="U1132" s="11" t="str" cm="1">
        <f t="array" ref="U1132">IF(ISBLANK(C1132),"",IFERROR(INDEX(ListeSeries!$F$2:$F$1045, MATCH(1, (DatasScan!G1132=ListeSeries!$B$2:$B$1045) * (DatasScan!H1132&gt;=ListeSeries!$D$2:$D$1045) * (DatasScan!H1132&lt;=ListeSeries!$E$2:$E$1045), 0)), "no match"))</f>
        <v/>
      </c>
    </row>
    <row r="1133" spans="1:21" x14ac:dyDescent="0.25">
      <c r="A1133" s="6" t="str">
        <f t="shared" si="195"/>
        <v/>
      </c>
      <c r="B1133" s="272"/>
      <c r="F1133" s="7" t="str">
        <f t="shared" si="198"/>
        <v/>
      </c>
      <c r="G1133" s="21" t="str">
        <f>IF(ISBLANK(C1133),"",_xlfn.XLOOKUP(_xlfn.XLOOKUP(VALUE(LEFT(C1133,4)),Souches!$B$2:$B$15000,Souches!$E$2:$E$15000),Varietes!$B$2:$B$500,Varietes!$C$2:$C$500))</f>
        <v/>
      </c>
      <c r="H1133" s="19" t="str">
        <f>IF(ISBLANK(C1133),"",_xlfn.XLOOKUP(VALUE(LEFT(C1133,4)),Souches!$B$2:$B$15000,Souches!$D$2:$D$15000))</f>
        <v/>
      </c>
      <c r="I1133" s="10" t="str">
        <f t="shared" si="196"/>
        <v/>
      </c>
      <c r="J1133" s="19" t="str">
        <f>IF(I1133="","",INT(('ObjProd (2)'!$C$25-I1133)/7 * (ABS('ObjProd (2)'!$C$25-I1133)&gt;=7)))</f>
        <v/>
      </c>
      <c r="K1133" s="10" t="str">
        <f>IF(I1133="","",
IF(AND(DATEDIF(I1133,'ObjProd (2)'!$C$25,"y")=0,DATEDIF(I1133,'ObjProd (2)'!$C$25,"ym")=0,
   INT(('ObjProd (2)'!$C$25-EDATE(I1133,DATEDIF(I1133,'ObjProd (2)'!$C$25,"y")*12+DATEDIF(I1133,'ObjProd (2)'!$C$25,"ym")))/7)=0),
   "&lt; 1 sem.",
   IF(DATEDIF(I1133,'ObjProd (2)'!$C$25,"y")&gt;0,DATEDIF(I1133,'ObjProd (2)'!$C$25,"y") &amp; " " &amp; IF(DATEDIF(I1133,'ObjProd (2)'!$C$25,"y")=1,"an ","ans "),"") &amp;
   IF(DATEDIF(I1133,'ObjProd (2)'!$C$25,"ym")&gt;0,DATEDIF(I1133,'ObjProd (2)'!$C$25,"ym") &amp; " mois ", "") &amp;
   IF(INT(('ObjProd (2)'!$C$25-EDATE(I1133,DATEDIF(I1133,'ObjProd (2)'!$C$25,"y")*12+DATEDIF(I1133,'ObjProd (2)'!$C$25,"ym")))/7)&gt;0,
      INT(('ObjProd (2)'!$C$25-EDATE(I1133,DATEDIF(I1133,'ObjProd (2)'!$C$25,"y")*12+DATEDIF(I1133,'ObjProd (2)'!$C$25,"ym")))/7) &amp; " sem.",
      "")
)
)</f>
        <v/>
      </c>
      <c r="L1133" s="11" t="str">
        <f t="shared" si="197"/>
        <v/>
      </c>
      <c r="M1133" s="9" t="str">
        <f t="shared" si="193"/>
        <v/>
      </c>
      <c r="N1133" s="9" t="str" cm="1">
        <f t="array" aca="1" ref="N1133" ca="1">LEFT(L1133, IF(ISNUMBER(SUBSTITUTE(_xludf.MID(L1133, 2, 1), ".", ",")), 1, 2))</f>
        <v/>
      </c>
      <c r="O1133" s="19" t="str">
        <f t="shared" ca="1" si="199"/>
        <v/>
      </c>
      <c r="P1133" s="9" t="str">
        <f t="shared" ca="1" si="200"/>
        <v/>
      </c>
      <c r="Q1133" s="9" t="str">
        <f t="shared" ca="1" si="201"/>
        <v/>
      </c>
      <c r="R1133" s="9" t="str">
        <f t="shared" si="194"/>
        <v/>
      </c>
      <c r="S1133" t="str" cm="1">
        <f t="array" ref="S1133">IF(ISBLANK(C1133),"",IFERROR(INDEX(ListeSeries!$A$2:$A$1045, MATCH(1, (DatasScan!G1133=ListeSeries!$B$2:$B$1045) * (DatasScan!H1133&gt;=ListeSeries!$D$2:$D$1045) * (DatasScan!H1133&lt;=ListeSeries!$E$2:$E$1045), 0)), "no match"))</f>
        <v/>
      </c>
      <c r="T1133" s="7" t="str" cm="1">
        <f t="array" ref="T1133">IF(ISBLANK(C1133),"",IFERROR(INDEX(ListeSeries!$C$2:$C$1045, MATCH(1, (DatasScan!G1133=ListeSeries!$B$2:$B$1045) * (DatasScan!H1133&gt;=ListeSeries!$D$2:$D$1045) * (DatasScan!H1133&lt;=ListeSeries!$E$2:$E$1045), 0)), "no match"))</f>
        <v/>
      </c>
      <c r="U1133" s="11" t="str" cm="1">
        <f t="array" ref="U1133">IF(ISBLANK(C1133),"",IFERROR(INDEX(ListeSeries!$F$2:$F$1045, MATCH(1, (DatasScan!G1133=ListeSeries!$B$2:$B$1045) * (DatasScan!H1133&gt;=ListeSeries!$D$2:$D$1045) * (DatasScan!H1133&lt;=ListeSeries!$E$2:$E$1045), 0)), "no match"))</f>
        <v/>
      </c>
    </row>
    <row r="1134" spans="1:21" x14ac:dyDescent="0.25">
      <c r="A1134" s="6" t="str">
        <f t="shared" si="195"/>
        <v/>
      </c>
      <c r="B1134" s="272"/>
      <c r="F1134" s="7" t="str">
        <f t="shared" si="198"/>
        <v/>
      </c>
      <c r="G1134" s="21" t="str">
        <f>IF(ISBLANK(C1134),"",_xlfn.XLOOKUP(_xlfn.XLOOKUP(VALUE(LEFT(C1134,4)),Souches!$B$2:$B$15000,Souches!$E$2:$E$15000),Varietes!$B$2:$B$500,Varietes!$C$2:$C$500))</f>
        <v/>
      </c>
      <c r="H1134" s="19" t="str">
        <f>IF(ISBLANK(C1134),"",_xlfn.XLOOKUP(VALUE(LEFT(C1134,4)),Souches!$B$2:$B$15000,Souches!$D$2:$D$15000))</f>
        <v/>
      </c>
      <c r="I1134" s="10" t="str">
        <f t="shared" si="196"/>
        <v/>
      </c>
      <c r="J1134" s="19" t="str">
        <f>IF(I1134="","",INT(('ObjProd (2)'!$C$25-I1134)/7 * (ABS('ObjProd (2)'!$C$25-I1134)&gt;=7)))</f>
        <v/>
      </c>
      <c r="K1134" s="10" t="str">
        <f>IF(I1134="","",
IF(AND(DATEDIF(I1134,'ObjProd (2)'!$C$25,"y")=0,DATEDIF(I1134,'ObjProd (2)'!$C$25,"ym")=0,
   INT(('ObjProd (2)'!$C$25-EDATE(I1134,DATEDIF(I1134,'ObjProd (2)'!$C$25,"y")*12+DATEDIF(I1134,'ObjProd (2)'!$C$25,"ym")))/7)=0),
   "&lt; 1 sem.",
   IF(DATEDIF(I1134,'ObjProd (2)'!$C$25,"y")&gt;0,DATEDIF(I1134,'ObjProd (2)'!$C$25,"y") &amp; " " &amp; IF(DATEDIF(I1134,'ObjProd (2)'!$C$25,"y")=1,"an ","ans "),"") &amp;
   IF(DATEDIF(I1134,'ObjProd (2)'!$C$25,"ym")&gt;0,DATEDIF(I1134,'ObjProd (2)'!$C$25,"ym") &amp; " mois ", "") &amp;
   IF(INT(('ObjProd (2)'!$C$25-EDATE(I1134,DATEDIF(I1134,'ObjProd (2)'!$C$25,"y")*12+DATEDIF(I1134,'ObjProd (2)'!$C$25,"ym")))/7)&gt;0,
      INT(('ObjProd (2)'!$C$25-EDATE(I1134,DATEDIF(I1134,'ObjProd (2)'!$C$25,"y")*12+DATEDIF(I1134,'ObjProd (2)'!$C$25,"ym")))/7) &amp; " sem.",
      "")
)
)</f>
        <v/>
      </c>
      <c r="L1134" s="11" t="str">
        <f t="shared" si="197"/>
        <v/>
      </c>
      <c r="M1134" s="9" t="str">
        <f t="shared" si="193"/>
        <v/>
      </c>
      <c r="N1134" s="9" t="str" cm="1">
        <f t="array" aca="1" ref="N1134" ca="1">LEFT(L1134, IF(ISNUMBER(SUBSTITUTE(_xludf.MID(L1134, 2, 1), ".", ",")), 1, 2))</f>
        <v/>
      </c>
      <c r="O1134" s="19" t="str">
        <f t="shared" ca="1" si="199"/>
        <v/>
      </c>
      <c r="P1134" s="9" t="str">
        <f t="shared" ca="1" si="200"/>
        <v/>
      </c>
      <c r="Q1134" s="9" t="str">
        <f t="shared" ca="1" si="201"/>
        <v/>
      </c>
      <c r="R1134" s="9" t="str">
        <f t="shared" si="194"/>
        <v/>
      </c>
      <c r="S1134" t="str" cm="1">
        <f t="array" ref="S1134">IF(ISBLANK(C1134),"",IFERROR(INDEX(ListeSeries!$A$2:$A$1045, MATCH(1, (DatasScan!G1134=ListeSeries!$B$2:$B$1045) * (DatasScan!H1134&gt;=ListeSeries!$D$2:$D$1045) * (DatasScan!H1134&lt;=ListeSeries!$E$2:$E$1045), 0)), "no match"))</f>
        <v/>
      </c>
      <c r="T1134" s="7" t="str" cm="1">
        <f t="array" ref="T1134">IF(ISBLANK(C1134),"",IFERROR(INDEX(ListeSeries!$C$2:$C$1045, MATCH(1, (DatasScan!G1134=ListeSeries!$B$2:$B$1045) * (DatasScan!H1134&gt;=ListeSeries!$D$2:$D$1045) * (DatasScan!H1134&lt;=ListeSeries!$E$2:$E$1045), 0)), "no match"))</f>
        <v/>
      </c>
      <c r="U1134" s="11" t="str" cm="1">
        <f t="array" ref="U1134">IF(ISBLANK(C1134),"",IFERROR(INDEX(ListeSeries!$F$2:$F$1045, MATCH(1, (DatasScan!G1134=ListeSeries!$B$2:$B$1045) * (DatasScan!H1134&gt;=ListeSeries!$D$2:$D$1045) * (DatasScan!H1134&lt;=ListeSeries!$E$2:$E$1045), 0)), "no match"))</f>
        <v/>
      </c>
    </row>
    <row r="1135" spans="1:21" x14ac:dyDescent="0.25">
      <c r="A1135" s="6" t="str">
        <f t="shared" si="195"/>
        <v/>
      </c>
      <c r="B1135" s="272"/>
      <c r="F1135" s="7" t="str">
        <f t="shared" si="198"/>
        <v/>
      </c>
      <c r="G1135" s="21" t="str">
        <f>IF(ISBLANK(C1135),"",_xlfn.XLOOKUP(_xlfn.XLOOKUP(VALUE(LEFT(C1135,4)),Souches!$B$2:$B$15000,Souches!$E$2:$E$15000),Varietes!$B$2:$B$500,Varietes!$C$2:$C$500))</f>
        <v/>
      </c>
      <c r="H1135" s="19" t="str">
        <f>IF(ISBLANK(C1135),"",_xlfn.XLOOKUP(VALUE(LEFT(C1135,4)),Souches!$B$2:$B$15000,Souches!$D$2:$D$15000))</f>
        <v/>
      </c>
      <c r="I1135" s="10" t="str">
        <f t="shared" si="196"/>
        <v/>
      </c>
      <c r="J1135" s="19" t="str">
        <f>IF(I1135="","",INT(('ObjProd (2)'!$C$25-I1135)/7 * (ABS('ObjProd (2)'!$C$25-I1135)&gt;=7)))</f>
        <v/>
      </c>
      <c r="K1135" s="10" t="str">
        <f>IF(I1135="","",
IF(AND(DATEDIF(I1135,'ObjProd (2)'!$C$25,"y")=0,DATEDIF(I1135,'ObjProd (2)'!$C$25,"ym")=0,
   INT(('ObjProd (2)'!$C$25-EDATE(I1135,DATEDIF(I1135,'ObjProd (2)'!$C$25,"y")*12+DATEDIF(I1135,'ObjProd (2)'!$C$25,"ym")))/7)=0),
   "&lt; 1 sem.",
   IF(DATEDIF(I1135,'ObjProd (2)'!$C$25,"y")&gt;0,DATEDIF(I1135,'ObjProd (2)'!$C$25,"y") &amp; " " &amp; IF(DATEDIF(I1135,'ObjProd (2)'!$C$25,"y")=1,"an ","ans "),"") &amp;
   IF(DATEDIF(I1135,'ObjProd (2)'!$C$25,"ym")&gt;0,DATEDIF(I1135,'ObjProd (2)'!$C$25,"ym") &amp; " mois ", "") &amp;
   IF(INT(('ObjProd (2)'!$C$25-EDATE(I1135,DATEDIF(I1135,'ObjProd (2)'!$C$25,"y")*12+DATEDIF(I1135,'ObjProd (2)'!$C$25,"ym")))/7)&gt;0,
      INT(('ObjProd (2)'!$C$25-EDATE(I1135,DATEDIF(I1135,'ObjProd (2)'!$C$25,"y")*12+DATEDIF(I1135,'ObjProd (2)'!$C$25,"ym")))/7) &amp; " sem.",
      "")
)
)</f>
        <v/>
      </c>
      <c r="L1135" s="11" t="str">
        <f t="shared" si="197"/>
        <v/>
      </c>
      <c r="M1135" s="9" t="str">
        <f t="shared" si="193"/>
        <v/>
      </c>
      <c r="N1135" s="9" t="str" cm="1">
        <f t="array" aca="1" ref="N1135" ca="1">LEFT(L1135, IF(ISNUMBER(SUBSTITUTE(_xludf.MID(L1135, 2, 1), ".", ",")), 1, 2))</f>
        <v/>
      </c>
      <c r="O1135" s="19" t="str">
        <f t="shared" ca="1" si="199"/>
        <v/>
      </c>
      <c r="P1135" s="9" t="str">
        <f t="shared" ca="1" si="200"/>
        <v/>
      </c>
      <c r="Q1135" s="9" t="str">
        <f t="shared" ca="1" si="201"/>
        <v/>
      </c>
      <c r="R1135" s="9" t="str">
        <f t="shared" si="194"/>
        <v/>
      </c>
      <c r="S1135" t="str" cm="1">
        <f t="array" ref="S1135">IF(ISBLANK(C1135),"",IFERROR(INDEX(ListeSeries!$A$2:$A$1045, MATCH(1, (DatasScan!G1135=ListeSeries!$B$2:$B$1045) * (DatasScan!H1135&gt;=ListeSeries!$D$2:$D$1045) * (DatasScan!H1135&lt;=ListeSeries!$E$2:$E$1045), 0)), "no match"))</f>
        <v/>
      </c>
      <c r="T1135" s="7" t="str" cm="1">
        <f t="array" ref="T1135">IF(ISBLANK(C1135),"",IFERROR(INDEX(ListeSeries!$C$2:$C$1045, MATCH(1, (DatasScan!G1135=ListeSeries!$B$2:$B$1045) * (DatasScan!H1135&gt;=ListeSeries!$D$2:$D$1045) * (DatasScan!H1135&lt;=ListeSeries!$E$2:$E$1045), 0)), "no match"))</f>
        <v/>
      </c>
      <c r="U1135" s="11" t="str" cm="1">
        <f t="array" ref="U1135">IF(ISBLANK(C1135),"",IFERROR(INDEX(ListeSeries!$F$2:$F$1045, MATCH(1, (DatasScan!G1135=ListeSeries!$B$2:$B$1045) * (DatasScan!H1135&gt;=ListeSeries!$D$2:$D$1045) * (DatasScan!H1135&lt;=ListeSeries!$E$2:$E$1045), 0)), "no match"))</f>
        <v/>
      </c>
    </row>
    <row r="1136" spans="1:21" x14ac:dyDescent="0.25">
      <c r="A1136" s="6" t="str">
        <f t="shared" si="195"/>
        <v/>
      </c>
      <c r="B1136" s="272"/>
      <c r="F1136" s="7" t="str">
        <f t="shared" si="198"/>
        <v/>
      </c>
      <c r="G1136" s="21" t="str">
        <f>IF(ISBLANK(C1136),"",_xlfn.XLOOKUP(_xlfn.XLOOKUP(VALUE(LEFT(C1136,4)),Souches!$B$2:$B$15000,Souches!$E$2:$E$15000),Varietes!$B$2:$B$500,Varietes!$C$2:$C$500))</f>
        <v/>
      </c>
      <c r="H1136" s="19" t="str">
        <f>IF(ISBLANK(C1136),"",_xlfn.XLOOKUP(VALUE(LEFT(C1136,4)),Souches!$B$2:$B$15000,Souches!$D$2:$D$15000))</f>
        <v/>
      </c>
      <c r="I1136" s="10" t="str">
        <f t="shared" si="196"/>
        <v/>
      </c>
      <c r="J1136" s="19" t="str">
        <f>IF(I1136="","",INT(('ObjProd (2)'!$C$25-I1136)/7 * (ABS('ObjProd (2)'!$C$25-I1136)&gt;=7)))</f>
        <v/>
      </c>
      <c r="K1136" s="10" t="str">
        <f>IF(I1136="","",
IF(AND(DATEDIF(I1136,'ObjProd (2)'!$C$25,"y")=0,DATEDIF(I1136,'ObjProd (2)'!$C$25,"ym")=0,
   INT(('ObjProd (2)'!$C$25-EDATE(I1136,DATEDIF(I1136,'ObjProd (2)'!$C$25,"y")*12+DATEDIF(I1136,'ObjProd (2)'!$C$25,"ym")))/7)=0),
   "&lt; 1 sem.",
   IF(DATEDIF(I1136,'ObjProd (2)'!$C$25,"y")&gt;0,DATEDIF(I1136,'ObjProd (2)'!$C$25,"y") &amp; " " &amp; IF(DATEDIF(I1136,'ObjProd (2)'!$C$25,"y")=1,"an ","ans "),"") &amp;
   IF(DATEDIF(I1136,'ObjProd (2)'!$C$25,"ym")&gt;0,DATEDIF(I1136,'ObjProd (2)'!$C$25,"ym") &amp; " mois ", "") &amp;
   IF(INT(('ObjProd (2)'!$C$25-EDATE(I1136,DATEDIF(I1136,'ObjProd (2)'!$C$25,"y")*12+DATEDIF(I1136,'ObjProd (2)'!$C$25,"ym")))/7)&gt;0,
      INT(('ObjProd (2)'!$C$25-EDATE(I1136,DATEDIF(I1136,'ObjProd (2)'!$C$25,"y")*12+DATEDIF(I1136,'ObjProd (2)'!$C$25,"ym")))/7) &amp; " sem.",
      "")
)
)</f>
        <v/>
      </c>
      <c r="L1136" s="11" t="str">
        <f t="shared" si="197"/>
        <v/>
      </c>
      <c r="M1136" s="9" t="str">
        <f t="shared" si="193"/>
        <v/>
      </c>
      <c r="N1136" s="9" t="str" cm="1">
        <f t="array" aca="1" ref="N1136" ca="1">LEFT(L1136, IF(ISNUMBER(SUBSTITUTE(_xludf.MID(L1136, 2, 1), ".", ",")), 1, 2))</f>
        <v/>
      </c>
      <c r="O1136" s="19" t="str">
        <f t="shared" ca="1" si="199"/>
        <v/>
      </c>
      <c r="P1136" s="9" t="str">
        <f t="shared" ca="1" si="200"/>
        <v/>
      </c>
      <c r="Q1136" s="9" t="str">
        <f t="shared" ca="1" si="201"/>
        <v/>
      </c>
      <c r="R1136" s="9" t="str">
        <f t="shared" si="194"/>
        <v/>
      </c>
      <c r="S1136" t="str" cm="1">
        <f t="array" ref="S1136">IF(ISBLANK(C1136),"",IFERROR(INDEX(ListeSeries!$A$2:$A$1045, MATCH(1, (DatasScan!G1136=ListeSeries!$B$2:$B$1045) * (DatasScan!H1136&gt;=ListeSeries!$D$2:$D$1045) * (DatasScan!H1136&lt;=ListeSeries!$E$2:$E$1045), 0)), "no match"))</f>
        <v/>
      </c>
      <c r="T1136" s="7" t="str" cm="1">
        <f t="array" ref="T1136">IF(ISBLANK(C1136),"",IFERROR(INDEX(ListeSeries!$C$2:$C$1045, MATCH(1, (DatasScan!G1136=ListeSeries!$B$2:$B$1045) * (DatasScan!H1136&gt;=ListeSeries!$D$2:$D$1045) * (DatasScan!H1136&lt;=ListeSeries!$E$2:$E$1045), 0)), "no match"))</f>
        <v/>
      </c>
      <c r="U1136" s="11" t="str" cm="1">
        <f t="array" ref="U1136">IF(ISBLANK(C1136),"",IFERROR(INDEX(ListeSeries!$F$2:$F$1045, MATCH(1, (DatasScan!G1136=ListeSeries!$B$2:$B$1045) * (DatasScan!H1136&gt;=ListeSeries!$D$2:$D$1045) * (DatasScan!H1136&lt;=ListeSeries!$E$2:$E$1045), 0)), "no match"))</f>
        <v/>
      </c>
    </row>
    <row r="1137" spans="1:21" x14ac:dyDescent="0.25">
      <c r="A1137" s="6" t="str">
        <f t="shared" si="195"/>
        <v/>
      </c>
      <c r="B1137" s="272"/>
      <c r="F1137" s="7" t="str">
        <f t="shared" si="198"/>
        <v/>
      </c>
      <c r="G1137" s="21" t="str">
        <f>IF(ISBLANK(C1137),"",_xlfn.XLOOKUP(_xlfn.XLOOKUP(VALUE(LEFT(C1137,4)),Souches!$B$2:$B$15000,Souches!$E$2:$E$15000),Varietes!$B$2:$B$500,Varietes!$C$2:$C$500))</f>
        <v/>
      </c>
      <c r="H1137" s="19" t="str">
        <f>IF(ISBLANK(C1137),"",_xlfn.XLOOKUP(VALUE(LEFT(C1137,4)),Souches!$B$2:$B$15000,Souches!$D$2:$D$15000))</f>
        <v/>
      </c>
      <c r="I1137" s="10" t="str">
        <f t="shared" si="196"/>
        <v/>
      </c>
      <c r="J1137" s="19" t="str">
        <f>IF(I1137="","",INT(('ObjProd (2)'!$C$25-I1137)/7 * (ABS('ObjProd (2)'!$C$25-I1137)&gt;=7)))</f>
        <v/>
      </c>
      <c r="K1137" s="10" t="str">
        <f>IF(I1137="","",
IF(AND(DATEDIF(I1137,'ObjProd (2)'!$C$25,"y")=0,DATEDIF(I1137,'ObjProd (2)'!$C$25,"ym")=0,
   INT(('ObjProd (2)'!$C$25-EDATE(I1137,DATEDIF(I1137,'ObjProd (2)'!$C$25,"y")*12+DATEDIF(I1137,'ObjProd (2)'!$C$25,"ym")))/7)=0),
   "&lt; 1 sem.",
   IF(DATEDIF(I1137,'ObjProd (2)'!$C$25,"y")&gt;0,DATEDIF(I1137,'ObjProd (2)'!$C$25,"y") &amp; " " &amp; IF(DATEDIF(I1137,'ObjProd (2)'!$C$25,"y")=1,"an ","ans "),"") &amp;
   IF(DATEDIF(I1137,'ObjProd (2)'!$C$25,"ym")&gt;0,DATEDIF(I1137,'ObjProd (2)'!$C$25,"ym") &amp; " mois ", "") &amp;
   IF(INT(('ObjProd (2)'!$C$25-EDATE(I1137,DATEDIF(I1137,'ObjProd (2)'!$C$25,"y")*12+DATEDIF(I1137,'ObjProd (2)'!$C$25,"ym")))/7)&gt;0,
      INT(('ObjProd (2)'!$C$25-EDATE(I1137,DATEDIF(I1137,'ObjProd (2)'!$C$25,"y")*12+DATEDIF(I1137,'ObjProd (2)'!$C$25,"ym")))/7) &amp; " sem.",
      "")
)
)</f>
        <v/>
      </c>
      <c r="L1137" s="11" t="str">
        <f t="shared" si="197"/>
        <v/>
      </c>
      <c r="M1137" s="9" t="str">
        <f t="shared" si="193"/>
        <v/>
      </c>
      <c r="N1137" s="9" t="str" cm="1">
        <f t="array" aca="1" ref="N1137" ca="1">LEFT(L1137, IF(ISNUMBER(SUBSTITUTE(_xludf.MID(L1137, 2, 1), ".", ",")), 1, 2))</f>
        <v/>
      </c>
      <c r="O1137" s="19" t="str">
        <f t="shared" ca="1" si="199"/>
        <v/>
      </c>
      <c r="P1137" s="9" t="str">
        <f t="shared" ca="1" si="200"/>
        <v/>
      </c>
      <c r="Q1137" s="9" t="str">
        <f t="shared" ca="1" si="201"/>
        <v/>
      </c>
      <c r="R1137" s="9" t="str">
        <f t="shared" si="194"/>
        <v/>
      </c>
      <c r="S1137" t="str" cm="1">
        <f t="array" ref="S1137">IF(ISBLANK(C1137),"",IFERROR(INDEX(ListeSeries!$A$2:$A$1045, MATCH(1, (DatasScan!G1137=ListeSeries!$B$2:$B$1045) * (DatasScan!H1137&gt;=ListeSeries!$D$2:$D$1045) * (DatasScan!H1137&lt;=ListeSeries!$E$2:$E$1045), 0)), "no match"))</f>
        <v/>
      </c>
      <c r="T1137" s="7" t="str" cm="1">
        <f t="array" ref="T1137">IF(ISBLANK(C1137),"",IFERROR(INDEX(ListeSeries!$C$2:$C$1045, MATCH(1, (DatasScan!G1137=ListeSeries!$B$2:$B$1045) * (DatasScan!H1137&gt;=ListeSeries!$D$2:$D$1045) * (DatasScan!H1137&lt;=ListeSeries!$E$2:$E$1045), 0)), "no match"))</f>
        <v/>
      </c>
      <c r="U1137" s="11" t="str" cm="1">
        <f t="array" ref="U1137">IF(ISBLANK(C1137),"",IFERROR(INDEX(ListeSeries!$F$2:$F$1045, MATCH(1, (DatasScan!G1137=ListeSeries!$B$2:$B$1045) * (DatasScan!H1137&gt;=ListeSeries!$D$2:$D$1045) * (DatasScan!H1137&lt;=ListeSeries!$E$2:$E$1045), 0)), "no match"))</f>
        <v/>
      </c>
    </row>
    <row r="1138" spans="1:21" x14ac:dyDescent="0.25">
      <c r="A1138" s="6" t="str">
        <f t="shared" si="195"/>
        <v/>
      </c>
      <c r="B1138" s="272"/>
      <c r="F1138" s="7" t="str">
        <f t="shared" si="198"/>
        <v/>
      </c>
      <c r="G1138" s="21" t="str">
        <f>IF(ISBLANK(C1138),"",_xlfn.XLOOKUP(_xlfn.XLOOKUP(VALUE(LEFT(C1138,4)),Souches!$B$2:$B$15000,Souches!$E$2:$E$15000),Varietes!$B$2:$B$500,Varietes!$C$2:$C$500))</f>
        <v/>
      </c>
      <c r="H1138" s="19" t="str">
        <f>IF(ISBLANK(C1138),"",_xlfn.XLOOKUP(VALUE(LEFT(C1138,4)),Souches!$B$2:$B$15000,Souches!$D$2:$D$15000))</f>
        <v/>
      </c>
      <c r="I1138" s="10" t="str">
        <f t="shared" si="196"/>
        <v/>
      </c>
      <c r="J1138" s="19" t="str">
        <f>IF(I1138="","",INT(('ObjProd (2)'!$C$25-I1138)/7 * (ABS('ObjProd (2)'!$C$25-I1138)&gt;=7)))</f>
        <v/>
      </c>
      <c r="K1138" s="10" t="str">
        <f>IF(I1138="","",
IF(AND(DATEDIF(I1138,'ObjProd (2)'!$C$25,"y")=0,DATEDIF(I1138,'ObjProd (2)'!$C$25,"ym")=0,
   INT(('ObjProd (2)'!$C$25-EDATE(I1138,DATEDIF(I1138,'ObjProd (2)'!$C$25,"y")*12+DATEDIF(I1138,'ObjProd (2)'!$C$25,"ym")))/7)=0),
   "&lt; 1 sem.",
   IF(DATEDIF(I1138,'ObjProd (2)'!$C$25,"y")&gt;0,DATEDIF(I1138,'ObjProd (2)'!$C$25,"y") &amp; " " &amp; IF(DATEDIF(I1138,'ObjProd (2)'!$C$25,"y")=1,"an ","ans "),"") &amp;
   IF(DATEDIF(I1138,'ObjProd (2)'!$C$25,"ym")&gt;0,DATEDIF(I1138,'ObjProd (2)'!$C$25,"ym") &amp; " mois ", "") &amp;
   IF(INT(('ObjProd (2)'!$C$25-EDATE(I1138,DATEDIF(I1138,'ObjProd (2)'!$C$25,"y")*12+DATEDIF(I1138,'ObjProd (2)'!$C$25,"ym")))/7)&gt;0,
      INT(('ObjProd (2)'!$C$25-EDATE(I1138,DATEDIF(I1138,'ObjProd (2)'!$C$25,"y")*12+DATEDIF(I1138,'ObjProd (2)'!$C$25,"ym")))/7) &amp; " sem.",
      "")
)
)</f>
        <v/>
      </c>
      <c r="L1138" s="11" t="str">
        <f t="shared" si="197"/>
        <v/>
      </c>
      <c r="M1138" s="9" t="str">
        <f t="shared" si="193"/>
        <v/>
      </c>
      <c r="N1138" s="9" t="str" cm="1">
        <f t="array" aca="1" ref="N1138" ca="1">LEFT(L1138, IF(ISNUMBER(SUBSTITUTE(_xludf.MID(L1138, 2, 1), ".", ",")), 1, 2))</f>
        <v/>
      </c>
      <c r="O1138" s="19" t="str">
        <f t="shared" ca="1" si="199"/>
        <v/>
      </c>
      <c r="P1138" s="9" t="str">
        <f t="shared" ca="1" si="200"/>
        <v/>
      </c>
      <c r="Q1138" s="9" t="str">
        <f t="shared" ca="1" si="201"/>
        <v/>
      </c>
      <c r="R1138" s="9" t="str">
        <f t="shared" si="194"/>
        <v/>
      </c>
      <c r="S1138" t="str" cm="1">
        <f t="array" ref="S1138">IF(ISBLANK(C1138),"",IFERROR(INDEX(ListeSeries!$A$2:$A$1045, MATCH(1, (DatasScan!G1138=ListeSeries!$B$2:$B$1045) * (DatasScan!H1138&gt;=ListeSeries!$D$2:$D$1045) * (DatasScan!H1138&lt;=ListeSeries!$E$2:$E$1045), 0)), "no match"))</f>
        <v/>
      </c>
      <c r="T1138" s="7" t="str" cm="1">
        <f t="array" ref="T1138">IF(ISBLANK(C1138),"",IFERROR(INDEX(ListeSeries!$C$2:$C$1045, MATCH(1, (DatasScan!G1138=ListeSeries!$B$2:$B$1045) * (DatasScan!H1138&gt;=ListeSeries!$D$2:$D$1045) * (DatasScan!H1138&lt;=ListeSeries!$E$2:$E$1045), 0)), "no match"))</f>
        <v/>
      </c>
      <c r="U1138" s="11" t="str" cm="1">
        <f t="array" ref="U1138">IF(ISBLANK(C1138),"",IFERROR(INDEX(ListeSeries!$F$2:$F$1045, MATCH(1, (DatasScan!G1138=ListeSeries!$B$2:$B$1045) * (DatasScan!H1138&gt;=ListeSeries!$D$2:$D$1045) * (DatasScan!H1138&lt;=ListeSeries!$E$2:$E$1045), 0)), "no match"))</f>
        <v/>
      </c>
    </row>
    <row r="1139" spans="1:21" x14ac:dyDescent="0.25">
      <c r="A1139" s="6" t="str">
        <f t="shared" si="195"/>
        <v/>
      </c>
      <c r="B1139" s="272"/>
      <c r="F1139" s="7" t="str">
        <f t="shared" si="198"/>
        <v/>
      </c>
      <c r="G1139" s="21" t="str">
        <f>IF(ISBLANK(C1139),"",_xlfn.XLOOKUP(_xlfn.XLOOKUP(VALUE(LEFT(C1139,4)),Souches!$B$2:$B$15000,Souches!$E$2:$E$15000),Varietes!$B$2:$B$500,Varietes!$C$2:$C$500))</f>
        <v/>
      </c>
      <c r="H1139" s="19" t="str">
        <f>IF(ISBLANK(C1139),"",_xlfn.XLOOKUP(VALUE(LEFT(C1139,4)),Souches!$B$2:$B$15000,Souches!$D$2:$D$15000))</f>
        <v/>
      </c>
      <c r="I1139" s="10" t="str">
        <f t="shared" si="196"/>
        <v/>
      </c>
      <c r="J1139" s="19" t="str">
        <f>IF(I1139="","",INT(('ObjProd (2)'!$C$25-I1139)/7 * (ABS('ObjProd (2)'!$C$25-I1139)&gt;=7)))</f>
        <v/>
      </c>
      <c r="K1139" s="10" t="str">
        <f>IF(I1139="","",
IF(AND(DATEDIF(I1139,'ObjProd (2)'!$C$25,"y")=0,DATEDIF(I1139,'ObjProd (2)'!$C$25,"ym")=0,
   INT(('ObjProd (2)'!$C$25-EDATE(I1139,DATEDIF(I1139,'ObjProd (2)'!$C$25,"y")*12+DATEDIF(I1139,'ObjProd (2)'!$C$25,"ym")))/7)=0),
   "&lt; 1 sem.",
   IF(DATEDIF(I1139,'ObjProd (2)'!$C$25,"y")&gt;0,DATEDIF(I1139,'ObjProd (2)'!$C$25,"y") &amp; " " &amp; IF(DATEDIF(I1139,'ObjProd (2)'!$C$25,"y")=1,"an ","ans "),"") &amp;
   IF(DATEDIF(I1139,'ObjProd (2)'!$C$25,"ym")&gt;0,DATEDIF(I1139,'ObjProd (2)'!$C$25,"ym") &amp; " mois ", "") &amp;
   IF(INT(('ObjProd (2)'!$C$25-EDATE(I1139,DATEDIF(I1139,'ObjProd (2)'!$C$25,"y")*12+DATEDIF(I1139,'ObjProd (2)'!$C$25,"ym")))/7)&gt;0,
      INT(('ObjProd (2)'!$C$25-EDATE(I1139,DATEDIF(I1139,'ObjProd (2)'!$C$25,"y")*12+DATEDIF(I1139,'ObjProd (2)'!$C$25,"ym")))/7) &amp; " sem.",
      "")
)
)</f>
        <v/>
      </c>
      <c r="L1139" s="11" t="str">
        <f t="shared" si="197"/>
        <v/>
      </c>
      <c r="M1139" s="9" t="str">
        <f t="shared" si="193"/>
        <v/>
      </c>
      <c r="N1139" s="9" t="str" cm="1">
        <f t="array" aca="1" ref="N1139" ca="1">LEFT(L1139, IF(ISNUMBER(SUBSTITUTE(_xludf.MID(L1139, 2, 1), ".", ",")), 1, 2))</f>
        <v/>
      </c>
      <c r="O1139" s="19" t="str">
        <f t="shared" ca="1" si="199"/>
        <v/>
      </c>
      <c r="P1139" s="9" t="str">
        <f t="shared" ca="1" si="200"/>
        <v/>
      </c>
      <c r="Q1139" s="9" t="str">
        <f t="shared" ca="1" si="201"/>
        <v/>
      </c>
      <c r="R1139" s="9" t="str">
        <f t="shared" si="194"/>
        <v/>
      </c>
      <c r="S1139" t="str" cm="1">
        <f t="array" ref="S1139">IF(ISBLANK(C1139),"",IFERROR(INDEX(ListeSeries!$A$2:$A$1045, MATCH(1, (DatasScan!G1139=ListeSeries!$B$2:$B$1045) * (DatasScan!H1139&gt;=ListeSeries!$D$2:$D$1045) * (DatasScan!H1139&lt;=ListeSeries!$E$2:$E$1045), 0)), "no match"))</f>
        <v/>
      </c>
      <c r="T1139" s="7" t="str" cm="1">
        <f t="array" ref="T1139">IF(ISBLANK(C1139),"",IFERROR(INDEX(ListeSeries!$C$2:$C$1045, MATCH(1, (DatasScan!G1139=ListeSeries!$B$2:$B$1045) * (DatasScan!H1139&gt;=ListeSeries!$D$2:$D$1045) * (DatasScan!H1139&lt;=ListeSeries!$E$2:$E$1045), 0)), "no match"))</f>
        <v/>
      </c>
      <c r="U1139" s="11" t="str" cm="1">
        <f t="array" ref="U1139">IF(ISBLANK(C1139),"",IFERROR(INDEX(ListeSeries!$F$2:$F$1045, MATCH(1, (DatasScan!G1139=ListeSeries!$B$2:$B$1045) * (DatasScan!H1139&gt;=ListeSeries!$D$2:$D$1045) * (DatasScan!H1139&lt;=ListeSeries!$E$2:$E$1045), 0)), "no match"))</f>
        <v/>
      </c>
    </row>
    <row r="1140" spans="1:21" x14ac:dyDescent="0.25">
      <c r="A1140" s="6" t="str">
        <f t="shared" si="195"/>
        <v/>
      </c>
      <c r="B1140" s="272"/>
      <c r="F1140" s="7" t="str">
        <f t="shared" si="198"/>
        <v/>
      </c>
      <c r="G1140" s="21" t="str">
        <f>IF(ISBLANK(C1140),"",_xlfn.XLOOKUP(_xlfn.XLOOKUP(VALUE(LEFT(C1140,4)),Souches!$B$2:$B$15000,Souches!$E$2:$E$15000),Varietes!$B$2:$B$500,Varietes!$C$2:$C$500))</f>
        <v/>
      </c>
      <c r="H1140" s="19" t="str">
        <f>IF(ISBLANK(C1140),"",_xlfn.XLOOKUP(VALUE(LEFT(C1140,4)),Souches!$B$2:$B$15000,Souches!$D$2:$D$15000))</f>
        <v/>
      </c>
      <c r="I1140" s="10" t="str">
        <f t="shared" si="196"/>
        <v/>
      </c>
      <c r="J1140" s="19" t="str">
        <f>IF(I1140="","",INT(('ObjProd (2)'!$C$25-I1140)/7 * (ABS('ObjProd (2)'!$C$25-I1140)&gt;=7)))</f>
        <v/>
      </c>
      <c r="K1140" s="10" t="str">
        <f>IF(I1140="","",
IF(AND(DATEDIF(I1140,'ObjProd (2)'!$C$25,"y")=0,DATEDIF(I1140,'ObjProd (2)'!$C$25,"ym")=0,
   INT(('ObjProd (2)'!$C$25-EDATE(I1140,DATEDIF(I1140,'ObjProd (2)'!$C$25,"y")*12+DATEDIF(I1140,'ObjProd (2)'!$C$25,"ym")))/7)=0),
   "&lt; 1 sem.",
   IF(DATEDIF(I1140,'ObjProd (2)'!$C$25,"y")&gt;0,DATEDIF(I1140,'ObjProd (2)'!$C$25,"y") &amp; " " &amp; IF(DATEDIF(I1140,'ObjProd (2)'!$C$25,"y")=1,"an ","ans "),"") &amp;
   IF(DATEDIF(I1140,'ObjProd (2)'!$C$25,"ym")&gt;0,DATEDIF(I1140,'ObjProd (2)'!$C$25,"ym") &amp; " mois ", "") &amp;
   IF(INT(('ObjProd (2)'!$C$25-EDATE(I1140,DATEDIF(I1140,'ObjProd (2)'!$C$25,"y")*12+DATEDIF(I1140,'ObjProd (2)'!$C$25,"ym")))/7)&gt;0,
      INT(('ObjProd (2)'!$C$25-EDATE(I1140,DATEDIF(I1140,'ObjProd (2)'!$C$25,"y")*12+DATEDIF(I1140,'ObjProd (2)'!$C$25,"ym")))/7) &amp; " sem.",
      "")
)
)</f>
        <v/>
      </c>
      <c r="L1140" s="11" t="str">
        <f t="shared" si="197"/>
        <v/>
      </c>
      <c r="M1140" s="9" t="str">
        <f t="shared" si="193"/>
        <v/>
      </c>
      <c r="N1140" s="9" t="str" cm="1">
        <f t="array" aca="1" ref="N1140" ca="1">LEFT(L1140, IF(ISNUMBER(SUBSTITUTE(_xludf.MID(L1140, 2, 1), ".", ",")), 1, 2))</f>
        <v/>
      </c>
      <c r="O1140" s="19" t="str">
        <f t="shared" ca="1" si="199"/>
        <v/>
      </c>
      <c r="P1140" s="9" t="str">
        <f t="shared" ca="1" si="200"/>
        <v/>
      </c>
      <c r="Q1140" s="9" t="str">
        <f t="shared" ca="1" si="201"/>
        <v/>
      </c>
      <c r="R1140" s="9" t="str">
        <f t="shared" si="194"/>
        <v/>
      </c>
      <c r="S1140" t="str" cm="1">
        <f t="array" ref="S1140">IF(ISBLANK(C1140),"",IFERROR(INDEX(ListeSeries!$A$2:$A$1045, MATCH(1, (DatasScan!G1140=ListeSeries!$B$2:$B$1045) * (DatasScan!H1140&gt;=ListeSeries!$D$2:$D$1045) * (DatasScan!H1140&lt;=ListeSeries!$E$2:$E$1045), 0)), "no match"))</f>
        <v/>
      </c>
      <c r="T1140" s="7" t="str" cm="1">
        <f t="array" ref="T1140">IF(ISBLANK(C1140),"",IFERROR(INDEX(ListeSeries!$C$2:$C$1045, MATCH(1, (DatasScan!G1140=ListeSeries!$B$2:$B$1045) * (DatasScan!H1140&gt;=ListeSeries!$D$2:$D$1045) * (DatasScan!H1140&lt;=ListeSeries!$E$2:$E$1045), 0)), "no match"))</f>
        <v/>
      </c>
      <c r="U1140" s="11" t="str" cm="1">
        <f t="array" ref="U1140">IF(ISBLANK(C1140),"",IFERROR(INDEX(ListeSeries!$F$2:$F$1045, MATCH(1, (DatasScan!G1140=ListeSeries!$B$2:$B$1045) * (DatasScan!H1140&gt;=ListeSeries!$D$2:$D$1045) * (DatasScan!H1140&lt;=ListeSeries!$E$2:$E$1045), 0)), "no match"))</f>
        <v/>
      </c>
    </row>
    <row r="1141" spans="1:21" x14ac:dyDescent="0.25">
      <c r="A1141" s="6" t="str">
        <f t="shared" si="195"/>
        <v/>
      </c>
      <c r="B1141" s="272"/>
      <c r="F1141" s="7" t="str">
        <f t="shared" si="198"/>
        <v/>
      </c>
      <c r="G1141" s="21" t="str">
        <f>IF(ISBLANK(C1141),"",_xlfn.XLOOKUP(_xlfn.XLOOKUP(VALUE(LEFT(C1141,4)),Souches!$B$2:$B$15000,Souches!$E$2:$E$15000),Varietes!$B$2:$B$500,Varietes!$C$2:$C$500))</f>
        <v/>
      </c>
      <c r="H1141" s="19" t="str">
        <f>IF(ISBLANK(C1141),"",_xlfn.XLOOKUP(VALUE(LEFT(C1141,4)),Souches!$B$2:$B$15000,Souches!$D$2:$D$15000))</f>
        <v/>
      </c>
      <c r="I1141" s="10" t="str">
        <f t="shared" si="196"/>
        <v/>
      </c>
      <c r="J1141" s="19" t="str">
        <f>IF(I1141="","",INT(('ObjProd (2)'!$C$25-I1141)/7 * (ABS('ObjProd (2)'!$C$25-I1141)&gt;=7)))</f>
        <v/>
      </c>
      <c r="K1141" s="10" t="str">
        <f>IF(I1141="","",
IF(AND(DATEDIF(I1141,'ObjProd (2)'!$C$25,"y")=0,DATEDIF(I1141,'ObjProd (2)'!$C$25,"ym")=0,
   INT(('ObjProd (2)'!$C$25-EDATE(I1141,DATEDIF(I1141,'ObjProd (2)'!$C$25,"y")*12+DATEDIF(I1141,'ObjProd (2)'!$C$25,"ym")))/7)=0),
   "&lt; 1 sem.",
   IF(DATEDIF(I1141,'ObjProd (2)'!$C$25,"y")&gt;0,DATEDIF(I1141,'ObjProd (2)'!$C$25,"y") &amp; " " &amp; IF(DATEDIF(I1141,'ObjProd (2)'!$C$25,"y")=1,"an ","ans "),"") &amp;
   IF(DATEDIF(I1141,'ObjProd (2)'!$C$25,"ym")&gt;0,DATEDIF(I1141,'ObjProd (2)'!$C$25,"ym") &amp; " mois ", "") &amp;
   IF(INT(('ObjProd (2)'!$C$25-EDATE(I1141,DATEDIF(I1141,'ObjProd (2)'!$C$25,"y")*12+DATEDIF(I1141,'ObjProd (2)'!$C$25,"ym")))/7)&gt;0,
      INT(('ObjProd (2)'!$C$25-EDATE(I1141,DATEDIF(I1141,'ObjProd (2)'!$C$25,"y")*12+DATEDIF(I1141,'ObjProd (2)'!$C$25,"ym")))/7) &amp; " sem.",
      "")
)
)</f>
        <v/>
      </c>
      <c r="L1141" s="11" t="str">
        <f t="shared" si="197"/>
        <v/>
      </c>
      <c r="M1141" s="9" t="str">
        <f t="shared" si="193"/>
        <v/>
      </c>
      <c r="N1141" s="9" t="str" cm="1">
        <f t="array" aca="1" ref="N1141" ca="1">LEFT(L1141, IF(ISNUMBER(SUBSTITUTE(_xludf.MID(L1141, 2, 1), ".", ",")), 1, 2))</f>
        <v/>
      </c>
      <c r="O1141" s="19" t="str">
        <f t="shared" ca="1" si="199"/>
        <v/>
      </c>
      <c r="P1141" s="9" t="str">
        <f t="shared" ca="1" si="200"/>
        <v/>
      </c>
      <c r="Q1141" s="9" t="str">
        <f t="shared" ca="1" si="201"/>
        <v/>
      </c>
      <c r="R1141" s="9" t="str">
        <f t="shared" si="194"/>
        <v/>
      </c>
      <c r="S1141" t="str" cm="1">
        <f t="array" ref="S1141">IF(ISBLANK(C1141),"",IFERROR(INDEX(ListeSeries!$A$2:$A$1045, MATCH(1, (DatasScan!G1141=ListeSeries!$B$2:$B$1045) * (DatasScan!H1141&gt;=ListeSeries!$D$2:$D$1045) * (DatasScan!H1141&lt;=ListeSeries!$E$2:$E$1045), 0)), "no match"))</f>
        <v/>
      </c>
      <c r="T1141" s="7" t="str" cm="1">
        <f t="array" ref="T1141">IF(ISBLANK(C1141),"",IFERROR(INDEX(ListeSeries!$C$2:$C$1045, MATCH(1, (DatasScan!G1141=ListeSeries!$B$2:$B$1045) * (DatasScan!H1141&gt;=ListeSeries!$D$2:$D$1045) * (DatasScan!H1141&lt;=ListeSeries!$E$2:$E$1045), 0)), "no match"))</f>
        <v/>
      </c>
      <c r="U1141" s="11" t="str" cm="1">
        <f t="array" ref="U1141">IF(ISBLANK(C1141),"",IFERROR(INDEX(ListeSeries!$F$2:$F$1045, MATCH(1, (DatasScan!G1141=ListeSeries!$B$2:$B$1045) * (DatasScan!H1141&gt;=ListeSeries!$D$2:$D$1045) * (DatasScan!H1141&lt;=ListeSeries!$E$2:$E$1045), 0)), "no match"))</f>
        <v/>
      </c>
    </row>
    <row r="1142" spans="1:21" x14ac:dyDescent="0.25">
      <c r="A1142" s="6" t="str">
        <f t="shared" si="195"/>
        <v/>
      </c>
      <c r="B1142" s="272"/>
      <c r="F1142" s="7" t="str">
        <f t="shared" si="198"/>
        <v/>
      </c>
      <c r="G1142" s="21" t="str">
        <f>IF(ISBLANK(C1142),"",_xlfn.XLOOKUP(_xlfn.XLOOKUP(VALUE(LEFT(C1142,4)),Souches!$B$2:$B$15000,Souches!$E$2:$E$15000),Varietes!$B$2:$B$500,Varietes!$C$2:$C$500))</f>
        <v/>
      </c>
      <c r="H1142" s="19" t="str">
        <f>IF(ISBLANK(C1142),"",_xlfn.XLOOKUP(VALUE(LEFT(C1142,4)),Souches!$B$2:$B$15000,Souches!$D$2:$D$15000))</f>
        <v/>
      </c>
      <c r="I1142" s="10" t="str">
        <f t="shared" si="196"/>
        <v/>
      </c>
      <c r="J1142" s="19" t="str">
        <f>IF(I1142="","",INT(('ObjProd (2)'!$C$25-I1142)/7 * (ABS('ObjProd (2)'!$C$25-I1142)&gt;=7)))</f>
        <v/>
      </c>
      <c r="K1142" s="10" t="str">
        <f>IF(I1142="","",
IF(AND(DATEDIF(I1142,'ObjProd (2)'!$C$25,"y")=0,DATEDIF(I1142,'ObjProd (2)'!$C$25,"ym")=0,
   INT(('ObjProd (2)'!$C$25-EDATE(I1142,DATEDIF(I1142,'ObjProd (2)'!$C$25,"y")*12+DATEDIF(I1142,'ObjProd (2)'!$C$25,"ym")))/7)=0),
   "&lt; 1 sem.",
   IF(DATEDIF(I1142,'ObjProd (2)'!$C$25,"y")&gt;0,DATEDIF(I1142,'ObjProd (2)'!$C$25,"y") &amp; " " &amp; IF(DATEDIF(I1142,'ObjProd (2)'!$C$25,"y")=1,"an ","ans "),"") &amp;
   IF(DATEDIF(I1142,'ObjProd (2)'!$C$25,"ym")&gt;0,DATEDIF(I1142,'ObjProd (2)'!$C$25,"ym") &amp; " mois ", "") &amp;
   IF(INT(('ObjProd (2)'!$C$25-EDATE(I1142,DATEDIF(I1142,'ObjProd (2)'!$C$25,"y")*12+DATEDIF(I1142,'ObjProd (2)'!$C$25,"ym")))/7)&gt;0,
      INT(('ObjProd (2)'!$C$25-EDATE(I1142,DATEDIF(I1142,'ObjProd (2)'!$C$25,"y")*12+DATEDIF(I1142,'ObjProd (2)'!$C$25,"ym")))/7) &amp; " sem.",
      "")
)
)</f>
        <v/>
      </c>
      <c r="L1142" s="11" t="str">
        <f t="shared" si="197"/>
        <v/>
      </c>
      <c r="M1142" s="9" t="str">
        <f t="shared" si="193"/>
        <v/>
      </c>
      <c r="N1142" s="9" t="str" cm="1">
        <f t="array" aca="1" ref="N1142" ca="1">LEFT(L1142, IF(ISNUMBER(SUBSTITUTE(_xludf.MID(L1142, 2, 1), ".", ",")), 1, 2))</f>
        <v/>
      </c>
      <c r="O1142" s="19" t="str">
        <f t="shared" ca="1" si="199"/>
        <v/>
      </c>
      <c r="P1142" s="9" t="str">
        <f t="shared" ca="1" si="200"/>
        <v/>
      </c>
      <c r="Q1142" s="9" t="str">
        <f t="shared" ca="1" si="201"/>
        <v/>
      </c>
      <c r="R1142" s="9" t="str">
        <f t="shared" si="194"/>
        <v/>
      </c>
      <c r="S1142" t="str" cm="1">
        <f t="array" ref="S1142">IF(ISBLANK(C1142),"",IFERROR(INDEX(ListeSeries!$A$2:$A$1045, MATCH(1, (DatasScan!G1142=ListeSeries!$B$2:$B$1045) * (DatasScan!H1142&gt;=ListeSeries!$D$2:$D$1045) * (DatasScan!H1142&lt;=ListeSeries!$E$2:$E$1045), 0)), "no match"))</f>
        <v/>
      </c>
      <c r="T1142" s="7" t="str" cm="1">
        <f t="array" ref="T1142">IF(ISBLANK(C1142),"",IFERROR(INDEX(ListeSeries!$C$2:$C$1045, MATCH(1, (DatasScan!G1142=ListeSeries!$B$2:$B$1045) * (DatasScan!H1142&gt;=ListeSeries!$D$2:$D$1045) * (DatasScan!H1142&lt;=ListeSeries!$E$2:$E$1045), 0)), "no match"))</f>
        <v/>
      </c>
      <c r="U1142" s="11" t="str" cm="1">
        <f t="array" ref="U1142">IF(ISBLANK(C1142),"",IFERROR(INDEX(ListeSeries!$F$2:$F$1045, MATCH(1, (DatasScan!G1142=ListeSeries!$B$2:$B$1045) * (DatasScan!H1142&gt;=ListeSeries!$D$2:$D$1045) * (DatasScan!H1142&lt;=ListeSeries!$E$2:$E$1045), 0)), "no match"))</f>
        <v/>
      </c>
    </row>
    <row r="1143" spans="1:21" x14ac:dyDescent="0.25">
      <c r="A1143" s="6" t="str">
        <f t="shared" si="195"/>
        <v/>
      </c>
      <c r="B1143" s="272"/>
      <c r="F1143" s="7" t="str">
        <f t="shared" si="198"/>
        <v/>
      </c>
      <c r="G1143" s="21" t="str">
        <f>IF(ISBLANK(C1143),"",_xlfn.XLOOKUP(_xlfn.XLOOKUP(VALUE(LEFT(C1143,4)),Souches!$B$2:$B$15000,Souches!$E$2:$E$15000),Varietes!$B$2:$B$500,Varietes!$C$2:$C$500))</f>
        <v/>
      </c>
      <c r="H1143" s="19" t="str">
        <f>IF(ISBLANK(C1143),"",_xlfn.XLOOKUP(VALUE(LEFT(C1143,4)),Souches!$B$2:$B$15000,Souches!$D$2:$D$15000))</f>
        <v/>
      </c>
      <c r="I1143" s="10" t="str">
        <f t="shared" si="196"/>
        <v/>
      </c>
      <c r="J1143" s="19" t="str">
        <f>IF(I1143="","",INT(('ObjProd (2)'!$C$25-I1143)/7 * (ABS('ObjProd (2)'!$C$25-I1143)&gt;=7)))</f>
        <v/>
      </c>
      <c r="K1143" s="10" t="str">
        <f>IF(I1143="","",
IF(AND(DATEDIF(I1143,'ObjProd (2)'!$C$25,"y")=0,DATEDIF(I1143,'ObjProd (2)'!$C$25,"ym")=0,
   INT(('ObjProd (2)'!$C$25-EDATE(I1143,DATEDIF(I1143,'ObjProd (2)'!$C$25,"y")*12+DATEDIF(I1143,'ObjProd (2)'!$C$25,"ym")))/7)=0),
   "&lt; 1 sem.",
   IF(DATEDIF(I1143,'ObjProd (2)'!$C$25,"y")&gt;0,DATEDIF(I1143,'ObjProd (2)'!$C$25,"y") &amp; " " &amp; IF(DATEDIF(I1143,'ObjProd (2)'!$C$25,"y")=1,"an ","ans "),"") &amp;
   IF(DATEDIF(I1143,'ObjProd (2)'!$C$25,"ym")&gt;0,DATEDIF(I1143,'ObjProd (2)'!$C$25,"ym") &amp; " mois ", "") &amp;
   IF(INT(('ObjProd (2)'!$C$25-EDATE(I1143,DATEDIF(I1143,'ObjProd (2)'!$C$25,"y")*12+DATEDIF(I1143,'ObjProd (2)'!$C$25,"ym")))/7)&gt;0,
      INT(('ObjProd (2)'!$C$25-EDATE(I1143,DATEDIF(I1143,'ObjProd (2)'!$C$25,"y")*12+DATEDIF(I1143,'ObjProd (2)'!$C$25,"ym")))/7) &amp; " sem.",
      "")
)
)</f>
        <v/>
      </c>
      <c r="L1143" s="11" t="str">
        <f t="shared" si="197"/>
        <v/>
      </c>
      <c r="M1143" s="9" t="str">
        <f t="shared" si="193"/>
        <v/>
      </c>
      <c r="N1143" s="9" t="str" cm="1">
        <f t="array" aca="1" ref="N1143" ca="1">LEFT(L1143, IF(ISNUMBER(SUBSTITUTE(_xludf.MID(L1143, 2, 1), ".", ",")), 1, 2))</f>
        <v/>
      </c>
      <c r="O1143" s="19" t="str">
        <f t="shared" ca="1" si="199"/>
        <v/>
      </c>
      <c r="P1143" s="9" t="str">
        <f t="shared" ca="1" si="200"/>
        <v/>
      </c>
      <c r="Q1143" s="9" t="str">
        <f t="shared" ca="1" si="201"/>
        <v/>
      </c>
      <c r="R1143" s="9" t="str">
        <f t="shared" si="194"/>
        <v/>
      </c>
      <c r="S1143" t="str" cm="1">
        <f t="array" ref="S1143">IF(ISBLANK(C1143),"",IFERROR(INDEX(ListeSeries!$A$2:$A$1045, MATCH(1, (DatasScan!G1143=ListeSeries!$B$2:$B$1045) * (DatasScan!H1143&gt;=ListeSeries!$D$2:$D$1045) * (DatasScan!H1143&lt;=ListeSeries!$E$2:$E$1045), 0)), "no match"))</f>
        <v/>
      </c>
      <c r="T1143" s="7" t="str" cm="1">
        <f t="array" ref="T1143">IF(ISBLANK(C1143),"",IFERROR(INDEX(ListeSeries!$C$2:$C$1045, MATCH(1, (DatasScan!G1143=ListeSeries!$B$2:$B$1045) * (DatasScan!H1143&gt;=ListeSeries!$D$2:$D$1045) * (DatasScan!H1143&lt;=ListeSeries!$E$2:$E$1045), 0)), "no match"))</f>
        <v/>
      </c>
      <c r="U1143" s="11" t="str" cm="1">
        <f t="array" ref="U1143">IF(ISBLANK(C1143),"",IFERROR(INDEX(ListeSeries!$F$2:$F$1045, MATCH(1, (DatasScan!G1143=ListeSeries!$B$2:$B$1045) * (DatasScan!H1143&gt;=ListeSeries!$D$2:$D$1045) * (DatasScan!H1143&lt;=ListeSeries!$E$2:$E$1045), 0)), "no match"))</f>
        <v/>
      </c>
    </row>
    <row r="1144" spans="1:21" x14ac:dyDescent="0.25">
      <c r="A1144" s="6" t="str">
        <f t="shared" si="195"/>
        <v/>
      </c>
      <c r="B1144" s="272"/>
      <c r="F1144" s="7" t="str">
        <f t="shared" si="198"/>
        <v/>
      </c>
      <c r="G1144" s="21" t="str">
        <f>IF(ISBLANK(C1144),"",_xlfn.XLOOKUP(_xlfn.XLOOKUP(VALUE(LEFT(C1144,4)),Souches!$B$2:$B$15000,Souches!$E$2:$E$15000),Varietes!$B$2:$B$500,Varietes!$C$2:$C$500))</f>
        <v/>
      </c>
      <c r="H1144" s="19" t="str">
        <f>IF(ISBLANK(C1144),"",_xlfn.XLOOKUP(VALUE(LEFT(C1144,4)),Souches!$B$2:$B$15000,Souches!$D$2:$D$15000))</f>
        <v/>
      </c>
      <c r="I1144" s="10" t="str">
        <f t="shared" si="196"/>
        <v/>
      </c>
      <c r="J1144" s="19" t="str">
        <f>IF(I1144="","",INT(('ObjProd (2)'!$C$25-I1144)/7 * (ABS('ObjProd (2)'!$C$25-I1144)&gt;=7)))</f>
        <v/>
      </c>
      <c r="K1144" s="10" t="str">
        <f>IF(I1144="","",
IF(AND(DATEDIF(I1144,'ObjProd (2)'!$C$25,"y")=0,DATEDIF(I1144,'ObjProd (2)'!$C$25,"ym")=0,
   INT(('ObjProd (2)'!$C$25-EDATE(I1144,DATEDIF(I1144,'ObjProd (2)'!$C$25,"y")*12+DATEDIF(I1144,'ObjProd (2)'!$C$25,"ym")))/7)=0),
   "&lt; 1 sem.",
   IF(DATEDIF(I1144,'ObjProd (2)'!$C$25,"y")&gt;0,DATEDIF(I1144,'ObjProd (2)'!$C$25,"y") &amp; " " &amp; IF(DATEDIF(I1144,'ObjProd (2)'!$C$25,"y")=1,"an ","ans "),"") &amp;
   IF(DATEDIF(I1144,'ObjProd (2)'!$C$25,"ym")&gt;0,DATEDIF(I1144,'ObjProd (2)'!$C$25,"ym") &amp; " mois ", "") &amp;
   IF(INT(('ObjProd (2)'!$C$25-EDATE(I1144,DATEDIF(I1144,'ObjProd (2)'!$C$25,"y")*12+DATEDIF(I1144,'ObjProd (2)'!$C$25,"ym")))/7)&gt;0,
      INT(('ObjProd (2)'!$C$25-EDATE(I1144,DATEDIF(I1144,'ObjProd (2)'!$C$25,"y")*12+DATEDIF(I1144,'ObjProd (2)'!$C$25,"ym")))/7) &amp; " sem.",
      "")
)
)</f>
        <v/>
      </c>
      <c r="L1144" s="11" t="str">
        <f t="shared" si="197"/>
        <v/>
      </c>
      <c r="M1144" s="9" t="str">
        <f t="shared" si="193"/>
        <v/>
      </c>
      <c r="N1144" s="9" t="str" cm="1">
        <f t="array" aca="1" ref="N1144" ca="1">LEFT(L1144, IF(ISNUMBER(SUBSTITUTE(_xludf.MID(L1144, 2, 1), ".", ",")), 1, 2))</f>
        <v/>
      </c>
      <c r="O1144" s="19" t="str">
        <f t="shared" ca="1" si="199"/>
        <v/>
      </c>
      <c r="P1144" s="9" t="str">
        <f t="shared" ca="1" si="200"/>
        <v/>
      </c>
      <c r="Q1144" s="9" t="str">
        <f t="shared" ca="1" si="201"/>
        <v/>
      </c>
      <c r="R1144" s="9" t="str">
        <f t="shared" si="194"/>
        <v/>
      </c>
      <c r="S1144" t="str" cm="1">
        <f t="array" ref="S1144">IF(ISBLANK(C1144),"",IFERROR(INDEX(ListeSeries!$A$2:$A$1045, MATCH(1, (DatasScan!G1144=ListeSeries!$B$2:$B$1045) * (DatasScan!H1144&gt;=ListeSeries!$D$2:$D$1045) * (DatasScan!H1144&lt;=ListeSeries!$E$2:$E$1045), 0)), "no match"))</f>
        <v/>
      </c>
      <c r="T1144" s="7" t="str" cm="1">
        <f t="array" ref="T1144">IF(ISBLANK(C1144),"",IFERROR(INDEX(ListeSeries!$C$2:$C$1045, MATCH(1, (DatasScan!G1144=ListeSeries!$B$2:$B$1045) * (DatasScan!H1144&gt;=ListeSeries!$D$2:$D$1045) * (DatasScan!H1144&lt;=ListeSeries!$E$2:$E$1045), 0)), "no match"))</f>
        <v/>
      </c>
      <c r="U1144" s="11" t="str" cm="1">
        <f t="array" ref="U1144">IF(ISBLANK(C1144),"",IFERROR(INDEX(ListeSeries!$F$2:$F$1045, MATCH(1, (DatasScan!G1144=ListeSeries!$B$2:$B$1045) * (DatasScan!H1144&gt;=ListeSeries!$D$2:$D$1045) * (DatasScan!H1144&lt;=ListeSeries!$E$2:$E$1045), 0)), "no match"))</f>
        <v/>
      </c>
    </row>
    <row r="1145" spans="1:21" x14ac:dyDescent="0.25">
      <c r="A1145" s="6" t="str">
        <f t="shared" si="195"/>
        <v/>
      </c>
      <c r="B1145" s="272"/>
      <c r="F1145" s="7" t="str">
        <f t="shared" si="198"/>
        <v/>
      </c>
      <c r="G1145" s="21" t="str">
        <f>IF(ISBLANK(C1145),"",_xlfn.XLOOKUP(_xlfn.XLOOKUP(VALUE(LEFT(C1145,4)),Souches!$B$2:$B$15000,Souches!$E$2:$E$15000),Varietes!$B$2:$B$500,Varietes!$C$2:$C$500))</f>
        <v/>
      </c>
      <c r="H1145" s="19" t="str">
        <f>IF(ISBLANK(C1145),"",_xlfn.XLOOKUP(VALUE(LEFT(C1145,4)),Souches!$B$2:$B$15000,Souches!$D$2:$D$15000))</f>
        <v/>
      </c>
      <c r="I1145" s="10" t="str">
        <f t="shared" si="196"/>
        <v/>
      </c>
      <c r="J1145" s="19" t="str">
        <f>IF(I1145="","",INT(('ObjProd (2)'!$C$25-I1145)/7 * (ABS('ObjProd (2)'!$C$25-I1145)&gt;=7)))</f>
        <v/>
      </c>
      <c r="K1145" s="10" t="str">
        <f>IF(I1145="","",
IF(AND(DATEDIF(I1145,'ObjProd (2)'!$C$25,"y")=0,DATEDIF(I1145,'ObjProd (2)'!$C$25,"ym")=0,
   INT(('ObjProd (2)'!$C$25-EDATE(I1145,DATEDIF(I1145,'ObjProd (2)'!$C$25,"y")*12+DATEDIF(I1145,'ObjProd (2)'!$C$25,"ym")))/7)=0),
   "&lt; 1 sem.",
   IF(DATEDIF(I1145,'ObjProd (2)'!$C$25,"y")&gt;0,DATEDIF(I1145,'ObjProd (2)'!$C$25,"y") &amp; " " &amp; IF(DATEDIF(I1145,'ObjProd (2)'!$C$25,"y")=1,"an ","ans "),"") &amp;
   IF(DATEDIF(I1145,'ObjProd (2)'!$C$25,"ym")&gt;0,DATEDIF(I1145,'ObjProd (2)'!$C$25,"ym") &amp; " mois ", "") &amp;
   IF(INT(('ObjProd (2)'!$C$25-EDATE(I1145,DATEDIF(I1145,'ObjProd (2)'!$C$25,"y")*12+DATEDIF(I1145,'ObjProd (2)'!$C$25,"ym")))/7)&gt;0,
      INT(('ObjProd (2)'!$C$25-EDATE(I1145,DATEDIF(I1145,'ObjProd (2)'!$C$25,"y")*12+DATEDIF(I1145,'ObjProd (2)'!$C$25,"ym")))/7) &amp; " sem.",
      "")
)
)</f>
        <v/>
      </c>
      <c r="L1145" s="11" t="str">
        <f t="shared" si="197"/>
        <v/>
      </c>
      <c r="M1145" s="9" t="str">
        <f t="shared" si="193"/>
        <v/>
      </c>
      <c r="N1145" s="9" t="str" cm="1">
        <f t="array" aca="1" ref="N1145" ca="1">LEFT(L1145, IF(ISNUMBER(SUBSTITUTE(_xludf.MID(L1145, 2, 1), ".", ",")), 1, 2))</f>
        <v/>
      </c>
      <c r="O1145" s="19" t="str">
        <f t="shared" ca="1" si="199"/>
        <v/>
      </c>
      <c r="P1145" s="9" t="str">
        <f t="shared" ca="1" si="200"/>
        <v/>
      </c>
      <c r="Q1145" s="9" t="str">
        <f t="shared" ca="1" si="201"/>
        <v/>
      </c>
      <c r="R1145" s="9" t="str">
        <f t="shared" si="194"/>
        <v/>
      </c>
      <c r="S1145" t="str" cm="1">
        <f t="array" ref="S1145">IF(ISBLANK(C1145),"",IFERROR(INDEX(ListeSeries!$A$2:$A$1045, MATCH(1, (DatasScan!G1145=ListeSeries!$B$2:$B$1045) * (DatasScan!H1145&gt;=ListeSeries!$D$2:$D$1045) * (DatasScan!H1145&lt;=ListeSeries!$E$2:$E$1045), 0)), "no match"))</f>
        <v/>
      </c>
      <c r="T1145" s="7" t="str" cm="1">
        <f t="array" ref="T1145">IF(ISBLANK(C1145),"",IFERROR(INDEX(ListeSeries!$C$2:$C$1045, MATCH(1, (DatasScan!G1145=ListeSeries!$B$2:$B$1045) * (DatasScan!H1145&gt;=ListeSeries!$D$2:$D$1045) * (DatasScan!H1145&lt;=ListeSeries!$E$2:$E$1045), 0)), "no match"))</f>
        <v/>
      </c>
      <c r="U1145" s="11" t="str" cm="1">
        <f t="array" ref="U1145">IF(ISBLANK(C1145),"",IFERROR(INDEX(ListeSeries!$F$2:$F$1045, MATCH(1, (DatasScan!G1145=ListeSeries!$B$2:$B$1045) * (DatasScan!H1145&gt;=ListeSeries!$D$2:$D$1045) * (DatasScan!H1145&lt;=ListeSeries!$E$2:$E$1045), 0)), "no match"))</f>
        <v/>
      </c>
    </row>
    <row r="1146" spans="1:21" x14ac:dyDescent="0.25">
      <c r="A1146" s="6" t="str">
        <f t="shared" si="195"/>
        <v/>
      </c>
      <c r="B1146" s="272"/>
      <c r="F1146" s="7" t="str">
        <f t="shared" si="198"/>
        <v/>
      </c>
      <c r="G1146" s="21" t="str">
        <f>IF(ISBLANK(C1146),"",_xlfn.XLOOKUP(_xlfn.XLOOKUP(VALUE(LEFT(C1146,4)),Souches!$B$2:$B$15000,Souches!$E$2:$E$15000),Varietes!$B$2:$B$500,Varietes!$C$2:$C$500))</f>
        <v/>
      </c>
      <c r="H1146" s="19" t="str">
        <f>IF(ISBLANK(C1146),"",_xlfn.XLOOKUP(VALUE(LEFT(C1146,4)),Souches!$B$2:$B$15000,Souches!$D$2:$D$15000))</f>
        <v/>
      </c>
      <c r="I1146" s="10" t="str">
        <f t="shared" si="196"/>
        <v/>
      </c>
      <c r="J1146" s="19" t="str">
        <f>IF(I1146="","",INT(('ObjProd (2)'!$C$25-I1146)/7 * (ABS('ObjProd (2)'!$C$25-I1146)&gt;=7)))</f>
        <v/>
      </c>
      <c r="K1146" s="10" t="str">
        <f>IF(I1146="","",
IF(AND(DATEDIF(I1146,'ObjProd (2)'!$C$25,"y")=0,DATEDIF(I1146,'ObjProd (2)'!$C$25,"ym")=0,
   INT(('ObjProd (2)'!$C$25-EDATE(I1146,DATEDIF(I1146,'ObjProd (2)'!$C$25,"y")*12+DATEDIF(I1146,'ObjProd (2)'!$C$25,"ym")))/7)=0),
   "&lt; 1 sem.",
   IF(DATEDIF(I1146,'ObjProd (2)'!$C$25,"y")&gt;0,DATEDIF(I1146,'ObjProd (2)'!$C$25,"y") &amp; " " &amp; IF(DATEDIF(I1146,'ObjProd (2)'!$C$25,"y")=1,"an ","ans "),"") &amp;
   IF(DATEDIF(I1146,'ObjProd (2)'!$C$25,"ym")&gt;0,DATEDIF(I1146,'ObjProd (2)'!$C$25,"ym") &amp; " mois ", "") &amp;
   IF(INT(('ObjProd (2)'!$C$25-EDATE(I1146,DATEDIF(I1146,'ObjProd (2)'!$C$25,"y")*12+DATEDIF(I1146,'ObjProd (2)'!$C$25,"ym")))/7)&gt;0,
      INT(('ObjProd (2)'!$C$25-EDATE(I1146,DATEDIF(I1146,'ObjProd (2)'!$C$25,"y")*12+DATEDIF(I1146,'ObjProd (2)'!$C$25,"ym")))/7) &amp; " sem.",
      "")
)
)</f>
        <v/>
      </c>
      <c r="L1146" s="11" t="str">
        <f t="shared" si="197"/>
        <v/>
      </c>
      <c r="M1146" s="9" t="str">
        <f t="shared" si="193"/>
        <v/>
      </c>
      <c r="N1146" s="9" t="str" cm="1">
        <f t="array" aca="1" ref="N1146" ca="1">LEFT(L1146, IF(ISNUMBER(SUBSTITUTE(_xludf.MID(L1146, 2, 1), ".", ",")), 1, 2))</f>
        <v/>
      </c>
      <c r="O1146" s="19" t="str">
        <f t="shared" ca="1" si="199"/>
        <v/>
      </c>
      <c r="P1146" s="9" t="str">
        <f t="shared" ca="1" si="200"/>
        <v/>
      </c>
      <c r="Q1146" s="9" t="str">
        <f t="shared" ca="1" si="201"/>
        <v/>
      </c>
      <c r="R1146" s="9" t="str">
        <f t="shared" si="194"/>
        <v/>
      </c>
      <c r="S1146" t="str" cm="1">
        <f t="array" ref="S1146">IF(ISBLANK(C1146),"",IFERROR(INDEX(ListeSeries!$A$2:$A$1045, MATCH(1, (DatasScan!G1146=ListeSeries!$B$2:$B$1045) * (DatasScan!H1146&gt;=ListeSeries!$D$2:$D$1045) * (DatasScan!H1146&lt;=ListeSeries!$E$2:$E$1045), 0)), "no match"))</f>
        <v/>
      </c>
      <c r="T1146" s="7" t="str" cm="1">
        <f t="array" ref="T1146">IF(ISBLANK(C1146),"",IFERROR(INDEX(ListeSeries!$C$2:$C$1045, MATCH(1, (DatasScan!G1146=ListeSeries!$B$2:$B$1045) * (DatasScan!H1146&gt;=ListeSeries!$D$2:$D$1045) * (DatasScan!H1146&lt;=ListeSeries!$E$2:$E$1045), 0)), "no match"))</f>
        <v/>
      </c>
      <c r="U1146" s="11" t="str" cm="1">
        <f t="array" ref="U1146">IF(ISBLANK(C1146),"",IFERROR(INDEX(ListeSeries!$F$2:$F$1045, MATCH(1, (DatasScan!G1146=ListeSeries!$B$2:$B$1045) * (DatasScan!H1146&gt;=ListeSeries!$D$2:$D$1045) * (DatasScan!H1146&lt;=ListeSeries!$E$2:$E$1045), 0)), "no match"))</f>
        <v/>
      </c>
    </row>
    <row r="1147" spans="1:21" x14ac:dyDescent="0.25">
      <c r="A1147" s="6" t="str">
        <f t="shared" si="195"/>
        <v/>
      </c>
      <c r="B1147" s="272"/>
      <c r="F1147" s="7" t="str">
        <f t="shared" si="198"/>
        <v/>
      </c>
      <c r="G1147" s="21" t="str">
        <f>IF(ISBLANK(C1147),"",_xlfn.XLOOKUP(_xlfn.XLOOKUP(VALUE(LEFT(C1147,4)),Souches!$B$2:$B$15000,Souches!$E$2:$E$15000),Varietes!$B$2:$B$500,Varietes!$C$2:$C$500))</f>
        <v/>
      </c>
      <c r="H1147" s="19" t="str">
        <f>IF(ISBLANK(C1147),"",_xlfn.XLOOKUP(VALUE(LEFT(C1147,4)),Souches!$B$2:$B$15000,Souches!$D$2:$D$15000))</f>
        <v/>
      </c>
      <c r="I1147" s="10" t="str">
        <f t="shared" si="196"/>
        <v/>
      </c>
      <c r="J1147" s="19" t="str">
        <f>IF(I1147="","",INT(('ObjProd (2)'!$C$25-I1147)/7 * (ABS('ObjProd (2)'!$C$25-I1147)&gt;=7)))</f>
        <v/>
      </c>
      <c r="K1147" s="10" t="str">
        <f>IF(I1147="","",
IF(AND(DATEDIF(I1147,'ObjProd (2)'!$C$25,"y")=0,DATEDIF(I1147,'ObjProd (2)'!$C$25,"ym")=0,
   INT(('ObjProd (2)'!$C$25-EDATE(I1147,DATEDIF(I1147,'ObjProd (2)'!$C$25,"y")*12+DATEDIF(I1147,'ObjProd (2)'!$C$25,"ym")))/7)=0),
   "&lt; 1 sem.",
   IF(DATEDIF(I1147,'ObjProd (2)'!$C$25,"y")&gt;0,DATEDIF(I1147,'ObjProd (2)'!$C$25,"y") &amp; " " &amp; IF(DATEDIF(I1147,'ObjProd (2)'!$C$25,"y")=1,"an ","ans "),"") &amp;
   IF(DATEDIF(I1147,'ObjProd (2)'!$C$25,"ym")&gt;0,DATEDIF(I1147,'ObjProd (2)'!$C$25,"ym") &amp; " mois ", "") &amp;
   IF(INT(('ObjProd (2)'!$C$25-EDATE(I1147,DATEDIF(I1147,'ObjProd (2)'!$C$25,"y")*12+DATEDIF(I1147,'ObjProd (2)'!$C$25,"ym")))/7)&gt;0,
      INT(('ObjProd (2)'!$C$25-EDATE(I1147,DATEDIF(I1147,'ObjProd (2)'!$C$25,"y")*12+DATEDIF(I1147,'ObjProd (2)'!$C$25,"ym")))/7) &amp; " sem.",
      "")
)
)</f>
        <v/>
      </c>
      <c r="L1147" s="11" t="str">
        <f t="shared" si="197"/>
        <v/>
      </c>
      <c r="M1147" s="9" t="str">
        <f t="shared" si="193"/>
        <v/>
      </c>
      <c r="N1147" s="9" t="str" cm="1">
        <f t="array" aca="1" ref="N1147" ca="1">LEFT(L1147, IF(ISNUMBER(SUBSTITUTE(_xludf.MID(L1147, 2, 1), ".", ",")), 1, 2))</f>
        <v/>
      </c>
      <c r="O1147" s="19" t="str">
        <f t="shared" ca="1" si="199"/>
        <v/>
      </c>
      <c r="P1147" s="9" t="str">
        <f t="shared" ca="1" si="200"/>
        <v/>
      </c>
      <c r="Q1147" s="9" t="str">
        <f t="shared" ca="1" si="201"/>
        <v/>
      </c>
      <c r="R1147" s="9" t="str">
        <f t="shared" si="194"/>
        <v/>
      </c>
      <c r="S1147" t="str" cm="1">
        <f t="array" ref="S1147">IF(ISBLANK(C1147),"",IFERROR(INDEX(ListeSeries!$A$2:$A$1045, MATCH(1, (DatasScan!G1147=ListeSeries!$B$2:$B$1045) * (DatasScan!H1147&gt;=ListeSeries!$D$2:$D$1045) * (DatasScan!H1147&lt;=ListeSeries!$E$2:$E$1045), 0)), "no match"))</f>
        <v/>
      </c>
      <c r="T1147" s="7" t="str" cm="1">
        <f t="array" ref="T1147">IF(ISBLANK(C1147),"",IFERROR(INDEX(ListeSeries!$C$2:$C$1045, MATCH(1, (DatasScan!G1147=ListeSeries!$B$2:$B$1045) * (DatasScan!H1147&gt;=ListeSeries!$D$2:$D$1045) * (DatasScan!H1147&lt;=ListeSeries!$E$2:$E$1045), 0)), "no match"))</f>
        <v/>
      </c>
      <c r="U1147" s="11" t="str" cm="1">
        <f t="array" ref="U1147">IF(ISBLANK(C1147),"",IFERROR(INDEX(ListeSeries!$F$2:$F$1045, MATCH(1, (DatasScan!G1147=ListeSeries!$B$2:$B$1045) * (DatasScan!H1147&gt;=ListeSeries!$D$2:$D$1045) * (DatasScan!H1147&lt;=ListeSeries!$E$2:$E$1045), 0)), "no match"))</f>
        <v/>
      </c>
    </row>
    <row r="1148" spans="1:21" x14ac:dyDescent="0.25">
      <c r="A1148" s="6" t="str">
        <f t="shared" si="195"/>
        <v/>
      </c>
      <c r="B1148" s="272"/>
      <c r="F1148" s="7" t="str">
        <f t="shared" si="198"/>
        <v/>
      </c>
      <c r="G1148" s="21" t="str">
        <f>IF(ISBLANK(C1148),"",_xlfn.XLOOKUP(_xlfn.XLOOKUP(VALUE(LEFT(C1148,4)),Souches!$B$2:$B$15000,Souches!$E$2:$E$15000),Varietes!$B$2:$B$500,Varietes!$C$2:$C$500))</f>
        <v/>
      </c>
      <c r="H1148" s="19" t="str">
        <f>IF(ISBLANK(C1148),"",_xlfn.XLOOKUP(VALUE(LEFT(C1148,4)),Souches!$B$2:$B$15000,Souches!$D$2:$D$15000))</f>
        <v/>
      </c>
      <c r="I1148" s="10" t="str">
        <f t="shared" si="196"/>
        <v/>
      </c>
      <c r="J1148" s="19" t="str">
        <f>IF(I1148="","",INT(('ObjProd (2)'!$C$25-I1148)/7 * (ABS('ObjProd (2)'!$C$25-I1148)&gt;=7)))</f>
        <v/>
      </c>
      <c r="K1148" s="10" t="str">
        <f>IF(I1148="","",
IF(AND(DATEDIF(I1148,'ObjProd (2)'!$C$25,"y")=0,DATEDIF(I1148,'ObjProd (2)'!$C$25,"ym")=0,
   INT(('ObjProd (2)'!$C$25-EDATE(I1148,DATEDIF(I1148,'ObjProd (2)'!$C$25,"y")*12+DATEDIF(I1148,'ObjProd (2)'!$C$25,"ym")))/7)=0),
   "&lt; 1 sem.",
   IF(DATEDIF(I1148,'ObjProd (2)'!$C$25,"y")&gt;0,DATEDIF(I1148,'ObjProd (2)'!$C$25,"y") &amp; " " &amp; IF(DATEDIF(I1148,'ObjProd (2)'!$C$25,"y")=1,"an ","ans "),"") &amp;
   IF(DATEDIF(I1148,'ObjProd (2)'!$C$25,"ym")&gt;0,DATEDIF(I1148,'ObjProd (2)'!$C$25,"ym") &amp; " mois ", "") &amp;
   IF(INT(('ObjProd (2)'!$C$25-EDATE(I1148,DATEDIF(I1148,'ObjProd (2)'!$C$25,"y")*12+DATEDIF(I1148,'ObjProd (2)'!$C$25,"ym")))/7)&gt;0,
      INT(('ObjProd (2)'!$C$25-EDATE(I1148,DATEDIF(I1148,'ObjProd (2)'!$C$25,"y")*12+DATEDIF(I1148,'ObjProd (2)'!$C$25,"ym")))/7) &amp; " sem.",
      "")
)
)</f>
        <v/>
      </c>
      <c r="L1148" s="11" t="str">
        <f t="shared" si="197"/>
        <v/>
      </c>
      <c r="M1148" s="9" t="str">
        <f t="shared" si="193"/>
        <v/>
      </c>
      <c r="N1148" s="9" t="str" cm="1">
        <f t="array" aca="1" ref="N1148" ca="1">LEFT(L1148, IF(ISNUMBER(SUBSTITUTE(_xludf.MID(L1148, 2, 1), ".", ",")), 1, 2))</f>
        <v/>
      </c>
      <c r="O1148" s="19" t="str">
        <f t="shared" ca="1" si="199"/>
        <v/>
      </c>
      <c r="P1148" s="9" t="str">
        <f t="shared" ca="1" si="200"/>
        <v/>
      </c>
      <c r="Q1148" s="9" t="str">
        <f t="shared" ca="1" si="201"/>
        <v/>
      </c>
      <c r="R1148" s="9" t="str">
        <f t="shared" si="194"/>
        <v/>
      </c>
      <c r="S1148" t="str" cm="1">
        <f t="array" ref="S1148">IF(ISBLANK(C1148),"",IFERROR(INDEX(ListeSeries!$A$2:$A$1045, MATCH(1, (DatasScan!G1148=ListeSeries!$B$2:$B$1045) * (DatasScan!H1148&gt;=ListeSeries!$D$2:$D$1045) * (DatasScan!H1148&lt;=ListeSeries!$E$2:$E$1045), 0)), "no match"))</f>
        <v/>
      </c>
      <c r="T1148" s="7" t="str" cm="1">
        <f t="array" ref="T1148">IF(ISBLANK(C1148),"",IFERROR(INDEX(ListeSeries!$C$2:$C$1045, MATCH(1, (DatasScan!G1148=ListeSeries!$B$2:$B$1045) * (DatasScan!H1148&gt;=ListeSeries!$D$2:$D$1045) * (DatasScan!H1148&lt;=ListeSeries!$E$2:$E$1045), 0)), "no match"))</f>
        <v/>
      </c>
      <c r="U1148" s="11" t="str" cm="1">
        <f t="array" ref="U1148">IF(ISBLANK(C1148),"",IFERROR(INDEX(ListeSeries!$F$2:$F$1045, MATCH(1, (DatasScan!G1148=ListeSeries!$B$2:$B$1045) * (DatasScan!H1148&gt;=ListeSeries!$D$2:$D$1045) * (DatasScan!H1148&lt;=ListeSeries!$E$2:$E$1045), 0)), "no match"))</f>
        <v/>
      </c>
    </row>
    <row r="1149" spans="1:21" x14ac:dyDescent="0.25">
      <c r="A1149" s="6" t="str">
        <f t="shared" si="195"/>
        <v/>
      </c>
      <c r="B1149" s="272"/>
      <c r="F1149" s="7" t="str">
        <f t="shared" si="198"/>
        <v/>
      </c>
      <c r="G1149" s="21" t="str">
        <f>IF(ISBLANK(C1149),"",_xlfn.XLOOKUP(_xlfn.XLOOKUP(VALUE(LEFT(C1149,4)),Souches!$B$2:$B$15000,Souches!$E$2:$E$15000),Varietes!$B$2:$B$500,Varietes!$C$2:$C$500))</f>
        <v/>
      </c>
      <c r="H1149" s="19" t="str">
        <f>IF(ISBLANK(C1149),"",_xlfn.XLOOKUP(VALUE(LEFT(C1149,4)),Souches!$B$2:$B$15000,Souches!$D$2:$D$15000))</f>
        <v/>
      </c>
      <c r="I1149" s="10" t="str">
        <f t="shared" si="196"/>
        <v/>
      </c>
      <c r="J1149" s="19" t="str">
        <f>IF(I1149="","",INT(('ObjProd (2)'!$C$25-I1149)/7 * (ABS('ObjProd (2)'!$C$25-I1149)&gt;=7)))</f>
        <v/>
      </c>
      <c r="K1149" s="10" t="str">
        <f>IF(I1149="","",
IF(AND(DATEDIF(I1149,'ObjProd (2)'!$C$25,"y")=0,DATEDIF(I1149,'ObjProd (2)'!$C$25,"ym")=0,
   INT(('ObjProd (2)'!$C$25-EDATE(I1149,DATEDIF(I1149,'ObjProd (2)'!$C$25,"y")*12+DATEDIF(I1149,'ObjProd (2)'!$C$25,"ym")))/7)=0),
   "&lt; 1 sem.",
   IF(DATEDIF(I1149,'ObjProd (2)'!$C$25,"y")&gt;0,DATEDIF(I1149,'ObjProd (2)'!$C$25,"y") &amp; " " &amp; IF(DATEDIF(I1149,'ObjProd (2)'!$C$25,"y")=1,"an ","ans "),"") &amp;
   IF(DATEDIF(I1149,'ObjProd (2)'!$C$25,"ym")&gt;0,DATEDIF(I1149,'ObjProd (2)'!$C$25,"ym") &amp; " mois ", "") &amp;
   IF(INT(('ObjProd (2)'!$C$25-EDATE(I1149,DATEDIF(I1149,'ObjProd (2)'!$C$25,"y")*12+DATEDIF(I1149,'ObjProd (2)'!$C$25,"ym")))/7)&gt;0,
      INT(('ObjProd (2)'!$C$25-EDATE(I1149,DATEDIF(I1149,'ObjProd (2)'!$C$25,"y")*12+DATEDIF(I1149,'ObjProd (2)'!$C$25,"ym")))/7) &amp; " sem.",
      "")
)
)</f>
        <v/>
      </c>
      <c r="L1149" s="11" t="str">
        <f t="shared" si="197"/>
        <v/>
      </c>
      <c r="M1149" s="9" t="str">
        <f t="shared" si="193"/>
        <v/>
      </c>
      <c r="N1149" s="9" t="str" cm="1">
        <f t="array" aca="1" ref="N1149" ca="1">LEFT(L1149, IF(ISNUMBER(SUBSTITUTE(_xludf.MID(L1149, 2, 1), ".", ",")), 1, 2))</f>
        <v/>
      </c>
      <c r="O1149" s="19" t="str">
        <f t="shared" ca="1" si="199"/>
        <v/>
      </c>
      <c r="P1149" s="9" t="str">
        <f t="shared" ca="1" si="200"/>
        <v/>
      </c>
      <c r="Q1149" s="9" t="str">
        <f t="shared" ca="1" si="201"/>
        <v/>
      </c>
      <c r="R1149" s="9" t="str">
        <f t="shared" si="194"/>
        <v/>
      </c>
      <c r="S1149" t="str" cm="1">
        <f t="array" ref="S1149">IF(ISBLANK(C1149),"",IFERROR(INDEX(ListeSeries!$A$2:$A$1045, MATCH(1, (DatasScan!G1149=ListeSeries!$B$2:$B$1045) * (DatasScan!H1149&gt;=ListeSeries!$D$2:$D$1045) * (DatasScan!H1149&lt;=ListeSeries!$E$2:$E$1045), 0)), "no match"))</f>
        <v/>
      </c>
      <c r="T1149" s="7" t="str" cm="1">
        <f t="array" ref="T1149">IF(ISBLANK(C1149),"",IFERROR(INDEX(ListeSeries!$C$2:$C$1045, MATCH(1, (DatasScan!G1149=ListeSeries!$B$2:$B$1045) * (DatasScan!H1149&gt;=ListeSeries!$D$2:$D$1045) * (DatasScan!H1149&lt;=ListeSeries!$E$2:$E$1045), 0)), "no match"))</f>
        <v/>
      </c>
      <c r="U1149" s="11" t="str" cm="1">
        <f t="array" ref="U1149">IF(ISBLANK(C1149),"",IFERROR(INDEX(ListeSeries!$F$2:$F$1045, MATCH(1, (DatasScan!G1149=ListeSeries!$B$2:$B$1045) * (DatasScan!H1149&gt;=ListeSeries!$D$2:$D$1045) * (DatasScan!H1149&lt;=ListeSeries!$E$2:$E$1045), 0)), "no match"))</f>
        <v/>
      </c>
    </row>
    <row r="1150" spans="1:21" x14ac:dyDescent="0.25">
      <c r="A1150" s="6" t="str">
        <f t="shared" si="195"/>
        <v/>
      </c>
      <c r="B1150" s="272"/>
      <c r="F1150" s="7" t="str">
        <f t="shared" si="198"/>
        <v/>
      </c>
      <c r="G1150" s="21" t="str">
        <f>IF(ISBLANK(C1150),"",_xlfn.XLOOKUP(_xlfn.XLOOKUP(VALUE(LEFT(C1150,4)),Souches!$B$2:$B$15000,Souches!$E$2:$E$15000),Varietes!$B$2:$B$500,Varietes!$C$2:$C$500))</f>
        <v/>
      </c>
      <c r="H1150" s="19" t="str">
        <f>IF(ISBLANK(C1150),"",_xlfn.XLOOKUP(VALUE(LEFT(C1150,4)),Souches!$B$2:$B$15000,Souches!$D$2:$D$15000))</f>
        <v/>
      </c>
      <c r="I1150" s="10" t="str">
        <f t="shared" si="196"/>
        <v/>
      </c>
      <c r="J1150" s="19" t="str">
        <f>IF(I1150="","",INT(('ObjProd (2)'!$C$25-I1150)/7 * (ABS('ObjProd (2)'!$C$25-I1150)&gt;=7)))</f>
        <v/>
      </c>
      <c r="K1150" s="10" t="str">
        <f>IF(I1150="","",
IF(AND(DATEDIF(I1150,'ObjProd (2)'!$C$25,"y")=0,DATEDIF(I1150,'ObjProd (2)'!$C$25,"ym")=0,
   INT(('ObjProd (2)'!$C$25-EDATE(I1150,DATEDIF(I1150,'ObjProd (2)'!$C$25,"y")*12+DATEDIF(I1150,'ObjProd (2)'!$C$25,"ym")))/7)=0),
   "&lt; 1 sem.",
   IF(DATEDIF(I1150,'ObjProd (2)'!$C$25,"y")&gt;0,DATEDIF(I1150,'ObjProd (2)'!$C$25,"y") &amp; " " &amp; IF(DATEDIF(I1150,'ObjProd (2)'!$C$25,"y")=1,"an ","ans "),"") &amp;
   IF(DATEDIF(I1150,'ObjProd (2)'!$C$25,"ym")&gt;0,DATEDIF(I1150,'ObjProd (2)'!$C$25,"ym") &amp; " mois ", "") &amp;
   IF(INT(('ObjProd (2)'!$C$25-EDATE(I1150,DATEDIF(I1150,'ObjProd (2)'!$C$25,"y")*12+DATEDIF(I1150,'ObjProd (2)'!$C$25,"ym")))/7)&gt;0,
      INT(('ObjProd (2)'!$C$25-EDATE(I1150,DATEDIF(I1150,'ObjProd (2)'!$C$25,"y")*12+DATEDIF(I1150,'ObjProd (2)'!$C$25,"ym")))/7) &amp; " sem.",
      "")
)
)</f>
        <v/>
      </c>
      <c r="L1150" s="11" t="str">
        <f t="shared" si="197"/>
        <v/>
      </c>
      <c r="M1150" s="9" t="str">
        <f t="shared" si="193"/>
        <v/>
      </c>
      <c r="N1150" s="9" t="str" cm="1">
        <f t="array" aca="1" ref="N1150" ca="1">LEFT(L1150, IF(ISNUMBER(SUBSTITUTE(_xludf.MID(L1150, 2, 1), ".", ",")), 1, 2))</f>
        <v/>
      </c>
      <c r="O1150" s="19" t="str">
        <f t="shared" ca="1" si="199"/>
        <v/>
      </c>
      <c r="P1150" s="9" t="str">
        <f t="shared" ca="1" si="200"/>
        <v/>
      </c>
      <c r="Q1150" s="9" t="str">
        <f t="shared" ca="1" si="201"/>
        <v/>
      </c>
      <c r="R1150" s="9" t="str">
        <f t="shared" si="194"/>
        <v/>
      </c>
      <c r="S1150" t="str" cm="1">
        <f t="array" ref="S1150">IF(ISBLANK(C1150),"",IFERROR(INDEX(ListeSeries!$A$2:$A$1045, MATCH(1, (DatasScan!G1150=ListeSeries!$B$2:$B$1045) * (DatasScan!H1150&gt;=ListeSeries!$D$2:$D$1045) * (DatasScan!H1150&lt;=ListeSeries!$E$2:$E$1045), 0)), "no match"))</f>
        <v/>
      </c>
      <c r="T1150" s="7" t="str" cm="1">
        <f t="array" ref="T1150">IF(ISBLANK(C1150),"",IFERROR(INDEX(ListeSeries!$C$2:$C$1045, MATCH(1, (DatasScan!G1150=ListeSeries!$B$2:$B$1045) * (DatasScan!H1150&gt;=ListeSeries!$D$2:$D$1045) * (DatasScan!H1150&lt;=ListeSeries!$E$2:$E$1045), 0)), "no match"))</f>
        <v/>
      </c>
      <c r="U1150" s="11" t="str" cm="1">
        <f t="array" ref="U1150">IF(ISBLANK(C1150),"",IFERROR(INDEX(ListeSeries!$F$2:$F$1045, MATCH(1, (DatasScan!G1150=ListeSeries!$B$2:$B$1045) * (DatasScan!H1150&gt;=ListeSeries!$D$2:$D$1045) * (DatasScan!H1150&lt;=ListeSeries!$E$2:$E$1045), 0)), "no match"))</f>
        <v/>
      </c>
    </row>
    <row r="1151" spans="1:21" x14ac:dyDescent="0.25">
      <c r="A1151" s="6" t="str">
        <f t="shared" si="195"/>
        <v/>
      </c>
      <c r="B1151" s="272"/>
      <c r="F1151" s="7" t="str">
        <f t="shared" si="198"/>
        <v/>
      </c>
      <c r="G1151" s="21" t="str">
        <f>IF(ISBLANK(C1151),"",_xlfn.XLOOKUP(_xlfn.XLOOKUP(VALUE(LEFT(C1151,4)),Souches!$B$2:$B$15000,Souches!$E$2:$E$15000),Varietes!$B$2:$B$500,Varietes!$C$2:$C$500))</f>
        <v/>
      </c>
      <c r="H1151" s="19" t="str">
        <f>IF(ISBLANK(C1151),"",_xlfn.XLOOKUP(VALUE(LEFT(C1151,4)),Souches!$B$2:$B$15000,Souches!$D$2:$D$15000))</f>
        <v/>
      </c>
      <c r="I1151" s="10" t="str">
        <f t="shared" si="196"/>
        <v/>
      </c>
      <c r="J1151" s="19" t="str">
        <f>IF(I1151="","",INT(('ObjProd (2)'!$C$25-I1151)/7 * (ABS('ObjProd (2)'!$C$25-I1151)&gt;=7)))</f>
        <v/>
      </c>
      <c r="K1151" s="10" t="str">
        <f>IF(I1151="","",
IF(AND(DATEDIF(I1151,'ObjProd (2)'!$C$25,"y")=0,DATEDIF(I1151,'ObjProd (2)'!$C$25,"ym")=0,
   INT(('ObjProd (2)'!$C$25-EDATE(I1151,DATEDIF(I1151,'ObjProd (2)'!$C$25,"y")*12+DATEDIF(I1151,'ObjProd (2)'!$C$25,"ym")))/7)=0),
   "&lt; 1 sem.",
   IF(DATEDIF(I1151,'ObjProd (2)'!$C$25,"y")&gt;0,DATEDIF(I1151,'ObjProd (2)'!$C$25,"y") &amp; " " &amp; IF(DATEDIF(I1151,'ObjProd (2)'!$C$25,"y")=1,"an ","ans "),"") &amp;
   IF(DATEDIF(I1151,'ObjProd (2)'!$C$25,"ym")&gt;0,DATEDIF(I1151,'ObjProd (2)'!$C$25,"ym") &amp; " mois ", "") &amp;
   IF(INT(('ObjProd (2)'!$C$25-EDATE(I1151,DATEDIF(I1151,'ObjProd (2)'!$C$25,"y")*12+DATEDIF(I1151,'ObjProd (2)'!$C$25,"ym")))/7)&gt;0,
      INT(('ObjProd (2)'!$C$25-EDATE(I1151,DATEDIF(I1151,'ObjProd (2)'!$C$25,"y")*12+DATEDIF(I1151,'ObjProd (2)'!$C$25,"ym")))/7) &amp; " sem.",
      "")
)
)</f>
        <v/>
      </c>
      <c r="L1151" s="11" t="str">
        <f t="shared" si="197"/>
        <v/>
      </c>
      <c r="M1151" s="9" t="str">
        <f t="shared" si="193"/>
        <v/>
      </c>
      <c r="N1151" s="9" t="str" cm="1">
        <f t="array" aca="1" ref="N1151" ca="1">LEFT(L1151, IF(ISNUMBER(SUBSTITUTE(_xludf.MID(L1151, 2, 1), ".", ",")), 1, 2))</f>
        <v/>
      </c>
      <c r="O1151" s="19" t="str">
        <f t="shared" ca="1" si="199"/>
        <v/>
      </c>
      <c r="P1151" s="9" t="str">
        <f t="shared" ca="1" si="200"/>
        <v/>
      </c>
      <c r="Q1151" s="9" t="str">
        <f t="shared" ca="1" si="201"/>
        <v/>
      </c>
      <c r="R1151" s="9" t="str">
        <f t="shared" si="194"/>
        <v/>
      </c>
      <c r="S1151" t="str" cm="1">
        <f t="array" ref="S1151">IF(ISBLANK(C1151),"",IFERROR(INDEX(ListeSeries!$A$2:$A$1045, MATCH(1, (DatasScan!G1151=ListeSeries!$B$2:$B$1045) * (DatasScan!H1151&gt;=ListeSeries!$D$2:$D$1045) * (DatasScan!H1151&lt;=ListeSeries!$E$2:$E$1045), 0)), "no match"))</f>
        <v/>
      </c>
      <c r="T1151" s="7" t="str" cm="1">
        <f t="array" ref="T1151">IF(ISBLANK(C1151),"",IFERROR(INDEX(ListeSeries!$C$2:$C$1045, MATCH(1, (DatasScan!G1151=ListeSeries!$B$2:$B$1045) * (DatasScan!H1151&gt;=ListeSeries!$D$2:$D$1045) * (DatasScan!H1151&lt;=ListeSeries!$E$2:$E$1045), 0)), "no match"))</f>
        <v/>
      </c>
      <c r="U1151" s="11" t="str" cm="1">
        <f t="array" ref="U1151">IF(ISBLANK(C1151),"",IFERROR(INDEX(ListeSeries!$F$2:$F$1045, MATCH(1, (DatasScan!G1151=ListeSeries!$B$2:$B$1045) * (DatasScan!H1151&gt;=ListeSeries!$D$2:$D$1045) * (DatasScan!H1151&lt;=ListeSeries!$E$2:$E$1045), 0)), "no match"))</f>
        <v/>
      </c>
    </row>
    <row r="1152" spans="1:21" x14ac:dyDescent="0.25">
      <c r="A1152" s="6" t="str">
        <f t="shared" si="195"/>
        <v/>
      </c>
      <c r="B1152" s="272"/>
      <c r="F1152" s="7" t="str">
        <f t="shared" si="198"/>
        <v/>
      </c>
      <c r="G1152" s="21" t="str">
        <f>IF(ISBLANK(C1152),"",_xlfn.XLOOKUP(_xlfn.XLOOKUP(VALUE(LEFT(C1152,4)),Souches!$B$2:$B$15000,Souches!$E$2:$E$15000),Varietes!$B$2:$B$500,Varietes!$C$2:$C$500))</f>
        <v/>
      </c>
      <c r="H1152" s="19" t="str">
        <f>IF(ISBLANK(C1152),"",_xlfn.XLOOKUP(VALUE(LEFT(C1152,4)),Souches!$B$2:$B$15000,Souches!$D$2:$D$15000))</f>
        <v/>
      </c>
      <c r="I1152" s="10" t="str">
        <f t="shared" si="196"/>
        <v/>
      </c>
      <c r="J1152" s="19" t="str">
        <f>IF(I1152="","",INT(('ObjProd (2)'!$C$25-I1152)/7 * (ABS('ObjProd (2)'!$C$25-I1152)&gt;=7)))</f>
        <v/>
      </c>
      <c r="K1152" s="10" t="str">
        <f>IF(I1152="","",
IF(AND(DATEDIF(I1152,'ObjProd (2)'!$C$25,"y")=0,DATEDIF(I1152,'ObjProd (2)'!$C$25,"ym")=0,
   INT(('ObjProd (2)'!$C$25-EDATE(I1152,DATEDIF(I1152,'ObjProd (2)'!$C$25,"y")*12+DATEDIF(I1152,'ObjProd (2)'!$C$25,"ym")))/7)=0),
   "&lt; 1 sem.",
   IF(DATEDIF(I1152,'ObjProd (2)'!$C$25,"y")&gt;0,DATEDIF(I1152,'ObjProd (2)'!$C$25,"y") &amp; " " &amp; IF(DATEDIF(I1152,'ObjProd (2)'!$C$25,"y")=1,"an ","ans "),"") &amp;
   IF(DATEDIF(I1152,'ObjProd (2)'!$C$25,"ym")&gt;0,DATEDIF(I1152,'ObjProd (2)'!$C$25,"ym") &amp; " mois ", "") &amp;
   IF(INT(('ObjProd (2)'!$C$25-EDATE(I1152,DATEDIF(I1152,'ObjProd (2)'!$C$25,"y")*12+DATEDIF(I1152,'ObjProd (2)'!$C$25,"ym")))/7)&gt;0,
      INT(('ObjProd (2)'!$C$25-EDATE(I1152,DATEDIF(I1152,'ObjProd (2)'!$C$25,"y")*12+DATEDIF(I1152,'ObjProd (2)'!$C$25,"ym")))/7) &amp; " sem.",
      "")
)
)</f>
        <v/>
      </c>
      <c r="L1152" s="11" t="str">
        <f t="shared" si="197"/>
        <v/>
      </c>
      <c r="M1152" s="9" t="str">
        <f t="shared" ref="M1152:M1215" si="202">IF(OR(D1152&gt;0, E1152&gt;0), D1152*14+E1152,"")</f>
        <v/>
      </c>
      <c r="N1152" s="9" t="str" cm="1">
        <f t="array" aca="1" ref="N1152" ca="1">LEFT(L1152, IF(ISNUMBER(SUBSTITUTE(_xludf.MID(L1152, 2, 1), ".", ",")), 1, 2))</f>
        <v/>
      </c>
      <c r="O1152" s="19" t="str">
        <f t="shared" ca="1" si="199"/>
        <v/>
      </c>
      <c r="P1152" s="9" t="str">
        <f t="shared" ca="1" si="200"/>
        <v/>
      </c>
      <c r="Q1152" s="9" t="str">
        <f t="shared" ca="1" si="201"/>
        <v/>
      </c>
      <c r="R1152" s="9" t="str">
        <f t="shared" ref="R1152:R1215" si="203">IF(ISBLANK(C1152),"",P1152&amp;Q1152)</f>
        <v/>
      </c>
      <c r="S1152" t="str" cm="1">
        <f t="array" ref="S1152">IF(ISBLANK(C1152),"",IFERROR(INDEX(ListeSeries!$A$2:$A$1045, MATCH(1, (DatasScan!G1152=ListeSeries!$B$2:$B$1045) * (DatasScan!H1152&gt;=ListeSeries!$D$2:$D$1045) * (DatasScan!H1152&lt;=ListeSeries!$E$2:$E$1045), 0)), "no match"))</f>
        <v/>
      </c>
      <c r="T1152" s="7" t="str" cm="1">
        <f t="array" ref="T1152">IF(ISBLANK(C1152),"",IFERROR(INDEX(ListeSeries!$C$2:$C$1045, MATCH(1, (DatasScan!G1152=ListeSeries!$B$2:$B$1045) * (DatasScan!H1152&gt;=ListeSeries!$D$2:$D$1045) * (DatasScan!H1152&lt;=ListeSeries!$E$2:$E$1045), 0)), "no match"))</f>
        <v/>
      </c>
      <c r="U1152" s="11" t="str" cm="1">
        <f t="array" ref="U1152">IF(ISBLANK(C1152),"",IFERROR(INDEX(ListeSeries!$F$2:$F$1045, MATCH(1, (DatasScan!G1152=ListeSeries!$B$2:$B$1045) * (DatasScan!H1152&gt;=ListeSeries!$D$2:$D$1045) * (DatasScan!H1152&lt;=ListeSeries!$E$2:$E$1045), 0)), "no match"))</f>
        <v/>
      </c>
    </row>
    <row r="1153" spans="1:21" x14ac:dyDescent="0.25">
      <c r="A1153" s="6" t="str">
        <f t="shared" ref="A1153:A1216" si="204">IF(B1153="CHF","CHF",IF(B1153="CHF 2","CHF hangar",LEFT(B1153,1)))</f>
        <v/>
      </c>
      <c r="B1153" s="272"/>
      <c r="F1153" s="7" t="str">
        <f t="shared" si="198"/>
        <v/>
      </c>
      <c r="G1153" s="21" t="str">
        <f>IF(ISBLANK(C1153),"",_xlfn.XLOOKUP(_xlfn.XLOOKUP(VALUE(LEFT(C1153,4)),Souches!$B$2:$B$15000,Souches!$E$2:$E$15000),Varietes!$B$2:$B$500,Varietes!$C$2:$C$500))</f>
        <v/>
      </c>
      <c r="H1153" s="19" t="str">
        <f>IF(ISBLANK(C1153),"",_xlfn.XLOOKUP(VALUE(LEFT(C1153,4)),Souches!$B$2:$B$15000,Souches!$D$2:$D$15000))</f>
        <v/>
      </c>
      <c r="I1153" s="10" t="str">
        <f t="shared" si="196"/>
        <v/>
      </c>
      <c r="J1153" s="19" t="str">
        <f>IF(I1153="","",INT(('ObjProd (2)'!$C$25-I1153)/7 * (ABS('ObjProd (2)'!$C$25-I1153)&gt;=7)))</f>
        <v/>
      </c>
      <c r="K1153" s="10" t="str">
        <f>IF(I1153="","",
IF(AND(DATEDIF(I1153,'ObjProd (2)'!$C$25,"y")=0,DATEDIF(I1153,'ObjProd (2)'!$C$25,"ym")=0,
   INT(('ObjProd (2)'!$C$25-EDATE(I1153,DATEDIF(I1153,'ObjProd (2)'!$C$25,"y")*12+DATEDIF(I1153,'ObjProd (2)'!$C$25,"ym")))/7)=0),
   "&lt; 1 sem.",
   IF(DATEDIF(I1153,'ObjProd (2)'!$C$25,"y")&gt;0,DATEDIF(I1153,'ObjProd (2)'!$C$25,"y") &amp; " " &amp; IF(DATEDIF(I1153,'ObjProd (2)'!$C$25,"y")=1,"an ","ans "),"") &amp;
   IF(DATEDIF(I1153,'ObjProd (2)'!$C$25,"ym")&gt;0,DATEDIF(I1153,'ObjProd (2)'!$C$25,"ym") &amp; " mois ", "") &amp;
   IF(INT(('ObjProd (2)'!$C$25-EDATE(I1153,DATEDIF(I1153,'ObjProd (2)'!$C$25,"y")*12+DATEDIF(I1153,'ObjProd (2)'!$C$25,"ym")))/7)&gt;0,
      INT(('ObjProd (2)'!$C$25-EDATE(I1153,DATEDIF(I1153,'ObjProd (2)'!$C$25,"y")*12+DATEDIF(I1153,'ObjProd (2)'!$C$25,"ym")))/7) &amp; " sem.",
      "")
)
)</f>
        <v/>
      </c>
      <c r="L1153" s="11" t="str">
        <f t="shared" si="197"/>
        <v/>
      </c>
      <c r="M1153" s="9" t="str">
        <f t="shared" si="202"/>
        <v/>
      </c>
      <c r="N1153" s="9" t="str" cm="1">
        <f t="array" aca="1" ref="N1153" ca="1">LEFT(L1153, IF(ISNUMBER(SUBSTITUTE(_xludf.MID(L1153, 2, 1), ".", ",")), 1, 2))</f>
        <v/>
      </c>
      <c r="O1153" s="19" t="str">
        <f t="shared" ca="1" si="199"/>
        <v/>
      </c>
      <c r="P1153" s="9" t="str">
        <f t="shared" ca="1" si="200"/>
        <v/>
      </c>
      <c r="Q1153" s="9" t="str">
        <f t="shared" ca="1" si="201"/>
        <v/>
      </c>
      <c r="R1153" s="9" t="str">
        <f t="shared" si="203"/>
        <v/>
      </c>
      <c r="S1153" t="str" cm="1">
        <f t="array" ref="S1153">IF(ISBLANK(C1153),"",IFERROR(INDEX(ListeSeries!$A$2:$A$1045, MATCH(1, (DatasScan!G1153=ListeSeries!$B$2:$B$1045) * (DatasScan!H1153&gt;=ListeSeries!$D$2:$D$1045) * (DatasScan!H1153&lt;=ListeSeries!$E$2:$E$1045), 0)), "no match"))</f>
        <v/>
      </c>
      <c r="T1153" s="7" t="str" cm="1">
        <f t="array" ref="T1153">IF(ISBLANK(C1153),"",IFERROR(INDEX(ListeSeries!$C$2:$C$1045, MATCH(1, (DatasScan!G1153=ListeSeries!$B$2:$B$1045) * (DatasScan!H1153&gt;=ListeSeries!$D$2:$D$1045) * (DatasScan!H1153&lt;=ListeSeries!$E$2:$E$1045), 0)), "no match"))</f>
        <v/>
      </c>
      <c r="U1153" s="11" t="str" cm="1">
        <f t="array" ref="U1153">IF(ISBLANK(C1153),"",IFERROR(INDEX(ListeSeries!$F$2:$F$1045, MATCH(1, (DatasScan!G1153=ListeSeries!$B$2:$B$1045) * (DatasScan!H1153&gt;=ListeSeries!$D$2:$D$1045) * (DatasScan!H1153&lt;=ListeSeries!$E$2:$E$1045), 0)), "no match"))</f>
        <v/>
      </c>
    </row>
    <row r="1154" spans="1:21" x14ac:dyDescent="0.25">
      <c r="A1154" s="6" t="str">
        <f t="shared" si="204"/>
        <v/>
      </c>
      <c r="B1154" s="272"/>
      <c r="F1154" s="7" t="str">
        <f t="shared" si="198"/>
        <v/>
      </c>
      <c r="G1154" s="21" t="str">
        <f>IF(ISBLANK(C1154),"",_xlfn.XLOOKUP(_xlfn.XLOOKUP(VALUE(LEFT(C1154,4)),Souches!$B$2:$B$15000,Souches!$E$2:$E$15000),Varietes!$B$2:$B$500,Varietes!$C$2:$C$500))</f>
        <v/>
      </c>
      <c r="H1154" s="19" t="str">
        <f>IF(ISBLANK(C1154),"",_xlfn.XLOOKUP(VALUE(LEFT(C1154,4)),Souches!$B$2:$B$15000,Souches!$D$2:$D$15000))</f>
        <v/>
      </c>
      <c r="I1154" s="10" t="str">
        <f t="shared" ref="I1154:I1217" si="205">IF(ISBLANK(C1154),"",DATE(MID(C1154,5,4),MID(C1154,9,2),MID(C1154,11,2)))</f>
        <v/>
      </c>
      <c r="J1154" s="19" t="str">
        <f>IF(I1154="","",INT(('ObjProd (2)'!$C$25-I1154)/7 * (ABS('ObjProd (2)'!$C$25-I1154)&gt;=7)))</f>
        <v/>
      </c>
      <c r="K1154" s="10" t="str">
        <f>IF(I1154="","",
IF(AND(DATEDIF(I1154,'ObjProd (2)'!$C$25,"y")=0,DATEDIF(I1154,'ObjProd (2)'!$C$25,"ym")=0,
   INT(('ObjProd (2)'!$C$25-EDATE(I1154,DATEDIF(I1154,'ObjProd (2)'!$C$25,"y")*12+DATEDIF(I1154,'ObjProd (2)'!$C$25,"ym")))/7)=0),
   "&lt; 1 sem.",
   IF(DATEDIF(I1154,'ObjProd (2)'!$C$25,"y")&gt;0,DATEDIF(I1154,'ObjProd (2)'!$C$25,"y") &amp; " " &amp; IF(DATEDIF(I1154,'ObjProd (2)'!$C$25,"y")=1,"an ","ans "),"") &amp;
   IF(DATEDIF(I1154,'ObjProd (2)'!$C$25,"ym")&gt;0,DATEDIF(I1154,'ObjProd (2)'!$C$25,"ym") &amp; " mois ", "") &amp;
   IF(INT(('ObjProd (2)'!$C$25-EDATE(I1154,DATEDIF(I1154,'ObjProd (2)'!$C$25,"y")*12+DATEDIF(I1154,'ObjProd (2)'!$C$25,"ym")))/7)&gt;0,
      INT(('ObjProd (2)'!$C$25-EDATE(I1154,DATEDIF(I1154,'ObjProd (2)'!$C$25,"y")*12+DATEDIF(I1154,'ObjProd (2)'!$C$25,"ym")))/7) &amp; " sem.",
      "")
)
)</f>
        <v/>
      </c>
      <c r="L1154" s="11" t="str">
        <f t="shared" ref="L1154:L1217" si="206">IF(ISBLANK(C1154),"",MID(C1154,13,4))</f>
        <v/>
      </c>
      <c r="M1154" s="9" t="str">
        <f t="shared" si="202"/>
        <v/>
      </c>
      <c r="N1154" s="9" t="str" cm="1">
        <f t="array" aca="1" ref="N1154" ca="1">LEFT(L1154, IF(ISNUMBER(SUBSTITUTE(_xludf.MID(L1154, 2, 1), ".", ",")), 1, 2))</f>
        <v/>
      </c>
      <c r="O1154" s="19" t="str">
        <f t="shared" ca="1" si="199"/>
        <v/>
      </c>
      <c r="P1154" s="9" t="str">
        <f t="shared" ca="1" si="200"/>
        <v/>
      </c>
      <c r="Q1154" s="9" t="str">
        <f t="shared" ca="1" si="201"/>
        <v/>
      </c>
      <c r="R1154" s="9" t="str">
        <f t="shared" si="203"/>
        <v/>
      </c>
      <c r="S1154" t="str" cm="1">
        <f t="array" ref="S1154">IF(ISBLANK(C1154),"",IFERROR(INDEX(ListeSeries!$A$2:$A$1045, MATCH(1, (DatasScan!G1154=ListeSeries!$B$2:$B$1045) * (DatasScan!H1154&gt;=ListeSeries!$D$2:$D$1045) * (DatasScan!H1154&lt;=ListeSeries!$E$2:$E$1045), 0)), "no match"))</f>
        <v/>
      </c>
      <c r="T1154" s="7" t="str" cm="1">
        <f t="array" ref="T1154">IF(ISBLANK(C1154),"",IFERROR(INDEX(ListeSeries!$C$2:$C$1045, MATCH(1, (DatasScan!G1154=ListeSeries!$B$2:$B$1045) * (DatasScan!H1154&gt;=ListeSeries!$D$2:$D$1045) * (DatasScan!H1154&lt;=ListeSeries!$E$2:$E$1045), 0)), "no match"))</f>
        <v/>
      </c>
      <c r="U1154" s="11" t="str" cm="1">
        <f t="array" ref="U1154">IF(ISBLANK(C1154),"",IFERROR(INDEX(ListeSeries!$F$2:$F$1045, MATCH(1, (DatasScan!G1154=ListeSeries!$B$2:$B$1045) * (DatasScan!H1154&gt;=ListeSeries!$D$2:$D$1045) * (DatasScan!H1154&lt;=ListeSeries!$E$2:$E$1045), 0)), "no match"))</f>
        <v/>
      </c>
    </row>
    <row r="1155" spans="1:21" x14ac:dyDescent="0.25">
      <c r="A1155" s="6" t="str">
        <f t="shared" si="204"/>
        <v/>
      </c>
      <c r="B1155" s="272"/>
      <c r="F1155" s="7" t="str">
        <f t="shared" si="198"/>
        <v/>
      </c>
      <c r="G1155" s="21" t="str">
        <f>IF(ISBLANK(C1155),"",_xlfn.XLOOKUP(_xlfn.XLOOKUP(VALUE(LEFT(C1155,4)),Souches!$B$2:$B$15000,Souches!$E$2:$E$15000),Varietes!$B$2:$B$500,Varietes!$C$2:$C$500))</f>
        <v/>
      </c>
      <c r="H1155" s="19" t="str">
        <f>IF(ISBLANK(C1155),"",_xlfn.XLOOKUP(VALUE(LEFT(C1155,4)),Souches!$B$2:$B$15000,Souches!$D$2:$D$15000))</f>
        <v/>
      </c>
      <c r="I1155" s="10" t="str">
        <f t="shared" si="205"/>
        <v/>
      </c>
      <c r="J1155" s="19" t="str">
        <f>IF(I1155="","",INT(('ObjProd (2)'!$C$25-I1155)/7 * (ABS('ObjProd (2)'!$C$25-I1155)&gt;=7)))</f>
        <v/>
      </c>
      <c r="K1155" s="10" t="str">
        <f>IF(I1155="","",
IF(AND(DATEDIF(I1155,'ObjProd (2)'!$C$25,"y")=0,DATEDIF(I1155,'ObjProd (2)'!$C$25,"ym")=0,
   INT(('ObjProd (2)'!$C$25-EDATE(I1155,DATEDIF(I1155,'ObjProd (2)'!$C$25,"y")*12+DATEDIF(I1155,'ObjProd (2)'!$C$25,"ym")))/7)=0),
   "&lt; 1 sem.",
   IF(DATEDIF(I1155,'ObjProd (2)'!$C$25,"y")&gt;0,DATEDIF(I1155,'ObjProd (2)'!$C$25,"y") &amp; " " &amp; IF(DATEDIF(I1155,'ObjProd (2)'!$C$25,"y")=1,"an ","ans "),"") &amp;
   IF(DATEDIF(I1155,'ObjProd (2)'!$C$25,"ym")&gt;0,DATEDIF(I1155,'ObjProd (2)'!$C$25,"ym") &amp; " mois ", "") &amp;
   IF(INT(('ObjProd (2)'!$C$25-EDATE(I1155,DATEDIF(I1155,'ObjProd (2)'!$C$25,"y")*12+DATEDIF(I1155,'ObjProd (2)'!$C$25,"ym")))/7)&gt;0,
      INT(('ObjProd (2)'!$C$25-EDATE(I1155,DATEDIF(I1155,'ObjProd (2)'!$C$25,"y")*12+DATEDIF(I1155,'ObjProd (2)'!$C$25,"ym")))/7) &amp; " sem.",
      "")
)
)</f>
        <v/>
      </c>
      <c r="L1155" s="11" t="str">
        <f t="shared" si="206"/>
        <v/>
      </c>
      <c r="M1155" s="9" t="str">
        <f t="shared" si="202"/>
        <v/>
      </c>
      <c r="N1155" s="9" t="str" cm="1">
        <f t="array" aca="1" ref="N1155" ca="1">LEFT(L1155, IF(ISNUMBER(SUBSTITUTE(_xludf.MID(L1155, 2, 1), ".", ",")), 1, 2))</f>
        <v/>
      </c>
      <c r="O1155" s="19" t="str">
        <f t="shared" ca="1" si="199"/>
        <v/>
      </c>
      <c r="P1155" s="9" t="str">
        <f t="shared" ca="1" si="200"/>
        <v/>
      </c>
      <c r="Q1155" s="9" t="str">
        <f t="shared" ca="1" si="201"/>
        <v/>
      </c>
      <c r="R1155" s="9" t="str">
        <f t="shared" si="203"/>
        <v/>
      </c>
      <c r="S1155" t="str" cm="1">
        <f t="array" ref="S1155">IF(ISBLANK(C1155),"",IFERROR(INDEX(ListeSeries!$A$2:$A$1045, MATCH(1, (DatasScan!G1155=ListeSeries!$B$2:$B$1045) * (DatasScan!H1155&gt;=ListeSeries!$D$2:$D$1045) * (DatasScan!H1155&lt;=ListeSeries!$E$2:$E$1045), 0)), "no match"))</f>
        <v/>
      </c>
      <c r="T1155" s="7" t="str" cm="1">
        <f t="array" ref="T1155">IF(ISBLANK(C1155),"",IFERROR(INDEX(ListeSeries!$C$2:$C$1045, MATCH(1, (DatasScan!G1155=ListeSeries!$B$2:$B$1045) * (DatasScan!H1155&gt;=ListeSeries!$D$2:$D$1045) * (DatasScan!H1155&lt;=ListeSeries!$E$2:$E$1045), 0)), "no match"))</f>
        <v/>
      </c>
      <c r="U1155" s="11" t="str" cm="1">
        <f t="array" ref="U1155">IF(ISBLANK(C1155),"",IFERROR(INDEX(ListeSeries!$F$2:$F$1045, MATCH(1, (DatasScan!G1155=ListeSeries!$B$2:$B$1045) * (DatasScan!H1155&gt;=ListeSeries!$D$2:$D$1045) * (DatasScan!H1155&lt;=ListeSeries!$E$2:$E$1045), 0)), "no match"))</f>
        <v/>
      </c>
    </row>
    <row r="1156" spans="1:21" x14ac:dyDescent="0.25">
      <c r="A1156" s="6" t="str">
        <f t="shared" si="204"/>
        <v/>
      </c>
      <c r="B1156" s="272"/>
      <c r="F1156" s="7" t="str">
        <f t="shared" si="198"/>
        <v/>
      </c>
      <c r="G1156" s="21" t="str">
        <f>IF(ISBLANK(C1156),"",_xlfn.XLOOKUP(_xlfn.XLOOKUP(VALUE(LEFT(C1156,4)),Souches!$B$2:$B$15000,Souches!$E$2:$E$15000),Varietes!$B$2:$B$500,Varietes!$C$2:$C$500))</f>
        <v/>
      </c>
      <c r="H1156" s="19" t="str">
        <f>IF(ISBLANK(C1156),"",_xlfn.XLOOKUP(VALUE(LEFT(C1156,4)),Souches!$B$2:$B$15000,Souches!$D$2:$D$15000))</f>
        <v/>
      </c>
      <c r="I1156" s="10" t="str">
        <f t="shared" si="205"/>
        <v/>
      </c>
      <c r="J1156" s="19" t="str">
        <f>IF(I1156="","",INT(('ObjProd (2)'!$C$25-I1156)/7 * (ABS('ObjProd (2)'!$C$25-I1156)&gt;=7)))</f>
        <v/>
      </c>
      <c r="K1156" s="10" t="str">
        <f>IF(I1156="","",
IF(AND(DATEDIF(I1156,'ObjProd (2)'!$C$25,"y")=0,DATEDIF(I1156,'ObjProd (2)'!$C$25,"ym")=0,
   INT(('ObjProd (2)'!$C$25-EDATE(I1156,DATEDIF(I1156,'ObjProd (2)'!$C$25,"y")*12+DATEDIF(I1156,'ObjProd (2)'!$C$25,"ym")))/7)=0),
   "&lt; 1 sem.",
   IF(DATEDIF(I1156,'ObjProd (2)'!$C$25,"y")&gt;0,DATEDIF(I1156,'ObjProd (2)'!$C$25,"y") &amp; " " &amp; IF(DATEDIF(I1156,'ObjProd (2)'!$C$25,"y")=1,"an ","ans "),"") &amp;
   IF(DATEDIF(I1156,'ObjProd (2)'!$C$25,"ym")&gt;0,DATEDIF(I1156,'ObjProd (2)'!$C$25,"ym") &amp; " mois ", "") &amp;
   IF(INT(('ObjProd (2)'!$C$25-EDATE(I1156,DATEDIF(I1156,'ObjProd (2)'!$C$25,"y")*12+DATEDIF(I1156,'ObjProd (2)'!$C$25,"ym")))/7)&gt;0,
      INT(('ObjProd (2)'!$C$25-EDATE(I1156,DATEDIF(I1156,'ObjProd (2)'!$C$25,"y")*12+DATEDIF(I1156,'ObjProd (2)'!$C$25,"ym")))/7) &amp; " sem.",
      "")
)
)</f>
        <v/>
      </c>
      <c r="L1156" s="11" t="str">
        <f t="shared" si="206"/>
        <v/>
      </c>
      <c r="M1156" s="9" t="str">
        <f t="shared" si="202"/>
        <v/>
      </c>
      <c r="N1156" s="9" t="str" cm="1">
        <f t="array" aca="1" ref="N1156" ca="1">LEFT(L1156, IF(ISNUMBER(SUBSTITUTE(_xludf.MID(L1156, 2, 1), ".", ",")), 1, 2))</f>
        <v/>
      </c>
      <c r="O1156" s="19" t="str">
        <f t="shared" ca="1" si="199"/>
        <v/>
      </c>
      <c r="P1156" s="9" t="str">
        <f t="shared" ca="1" si="200"/>
        <v/>
      </c>
      <c r="Q1156" s="9" t="str">
        <f t="shared" ca="1" si="201"/>
        <v/>
      </c>
      <c r="R1156" s="9" t="str">
        <f t="shared" si="203"/>
        <v/>
      </c>
      <c r="S1156" t="str" cm="1">
        <f t="array" ref="S1156">IF(ISBLANK(C1156),"",IFERROR(INDEX(ListeSeries!$A$2:$A$1045, MATCH(1, (DatasScan!G1156=ListeSeries!$B$2:$B$1045) * (DatasScan!H1156&gt;=ListeSeries!$D$2:$D$1045) * (DatasScan!H1156&lt;=ListeSeries!$E$2:$E$1045), 0)), "no match"))</f>
        <v/>
      </c>
      <c r="T1156" s="7" t="str" cm="1">
        <f t="array" ref="T1156">IF(ISBLANK(C1156),"",IFERROR(INDEX(ListeSeries!$C$2:$C$1045, MATCH(1, (DatasScan!G1156=ListeSeries!$B$2:$B$1045) * (DatasScan!H1156&gt;=ListeSeries!$D$2:$D$1045) * (DatasScan!H1156&lt;=ListeSeries!$E$2:$E$1045), 0)), "no match"))</f>
        <v/>
      </c>
      <c r="U1156" s="11" t="str" cm="1">
        <f t="array" ref="U1156">IF(ISBLANK(C1156),"",IFERROR(INDEX(ListeSeries!$F$2:$F$1045, MATCH(1, (DatasScan!G1156=ListeSeries!$B$2:$B$1045) * (DatasScan!H1156&gt;=ListeSeries!$D$2:$D$1045) * (DatasScan!H1156&lt;=ListeSeries!$E$2:$E$1045), 0)), "no match"))</f>
        <v/>
      </c>
    </row>
    <row r="1157" spans="1:21" x14ac:dyDescent="0.25">
      <c r="A1157" s="6" t="str">
        <f t="shared" si="204"/>
        <v/>
      </c>
      <c r="B1157" s="272"/>
      <c r="F1157" s="7" t="str">
        <f t="shared" si="198"/>
        <v/>
      </c>
      <c r="G1157" s="21" t="str">
        <f>IF(ISBLANK(C1157),"",_xlfn.XLOOKUP(_xlfn.XLOOKUP(VALUE(LEFT(C1157,4)),Souches!$B$2:$B$15000,Souches!$E$2:$E$15000),Varietes!$B$2:$B$500,Varietes!$C$2:$C$500))</f>
        <v/>
      </c>
      <c r="H1157" s="19" t="str">
        <f>IF(ISBLANK(C1157),"",_xlfn.XLOOKUP(VALUE(LEFT(C1157,4)),Souches!$B$2:$B$15000,Souches!$D$2:$D$15000))</f>
        <v/>
      </c>
      <c r="I1157" s="10" t="str">
        <f t="shared" si="205"/>
        <v/>
      </c>
      <c r="J1157" s="19" t="str">
        <f>IF(I1157="","",INT(('ObjProd (2)'!$C$25-I1157)/7 * (ABS('ObjProd (2)'!$C$25-I1157)&gt;=7)))</f>
        <v/>
      </c>
      <c r="K1157" s="10" t="str">
        <f>IF(I1157="","",
IF(AND(DATEDIF(I1157,'ObjProd (2)'!$C$25,"y")=0,DATEDIF(I1157,'ObjProd (2)'!$C$25,"ym")=0,
   INT(('ObjProd (2)'!$C$25-EDATE(I1157,DATEDIF(I1157,'ObjProd (2)'!$C$25,"y")*12+DATEDIF(I1157,'ObjProd (2)'!$C$25,"ym")))/7)=0),
   "&lt; 1 sem.",
   IF(DATEDIF(I1157,'ObjProd (2)'!$C$25,"y")&gt;0,DATEDIF(I1157,'ObjProd (2)'!$C$25,"y") &amp; " " &amp; IF(DATEDIF(I1157,'ObjProd (2)'!$C$25,"y")=1,"an ","ans "),"") &amp;
   IF(DATEDIF(I1157,'ObjProd (2)'!$C$25,"ym")&gt;0,DATEDIF(I1157,'ObjProd (2)'!$C$25,"ym") &amp; " mois ", "") &amp;
   IF(INT(('ObjProd (2)'!$C$25-EDATE(I1157,DATEDIF(I1157,'ObjProd (2)'!$C$25,"y")*12+DATEDIF(I1157,'ObjProd (2)'!$C$25,"ym")))/7)&gt;0,
      INT(('ObjProd (2)'!$C$25-EDATE(I1157,DATEDIF(I1157,'ObjProd (2)'!$C$25,"y")*12+DATEDIF(I1157,'ObjProd (2)'!$C$25,"ym")))/7) &amp; " sem.",
      "")
)
)</f>
        <v/>
      </c>
      <c r="L1157" s="11" t="str">
        <f t="shared" si="206"/>
        <v/>
      </c>
      <c r="M1157" s="9" t="str">
        <f t="shared" si="202"/>
        <v/>
      </c>
      <c r="N1157" s="9" t="str" cm="1">
        <f t="array" aca="1" ref="N1157" ca="1">LEFT(L1157, IF(ISNUMBER(SUBSTITUTE(_xludf.MID(L1157, 2, 1), ".", ",")), 1, 2))</f>
        <v/>
      </c>
      <c r="O1157" s="19" t="str">
        <f t="shared" ca="1" si="199"/>
        <v/>
      </c>
      <c r="P1157" s="9" t="str">
        <f t="shared" ca="1" si="200"/>
        <v/>
      </c>
      <c r="Q1157" s="9" t="str">
        <f t="shared" ca="1" si="201"/>
        <v/>
      </c>
      <c r="R1157" s="9" t="str">
        <f t="shared" si="203"/>
        <v/>
      </c>
      <c r="S1157" t="str" cm="1">
        <f t="array" ref="S1157">IF(ISBLANK(C1157),"",IFERROR(INDEX(ListeSeries!$A$2:$A$1045, MATCH(1, (DatasScan!G1157=ListeSeries!$B$2:$B$1045) * (DatasScan!H1157&gt;=ListeSeries!$D$2:$D$1045) * (DatasScan!H1157&lt;=ListeSeries!$E$2:$E$1045), 0)), "no match"))</f>
        <v/>
      </c>
      <c r="T1157" s="7" t="str" cm="1">
        <f t="array" ref="T1157">IF(ISBLANK(C1157),"",IFERROR(INDEX(ListeSeries!$C$2:$C$1045, MATCH(1, (DatasScan!G1157=ListeSeries!$B$2:$B$1045) * (DatasScan!H1157&gt;=ListeSeries!$D$2:$D$1045) * (DatasScan!H1157&lt;=ListeSeries!$E$2:$E$1045), 0)), "no match"))</f>
        <v/>
      </c>
      <c r="U1157" s="11" t="str" cm="1">
        <f t="array" ref="U1157">IF(ISBLANK(C1157),"",IFERROR(INDEX(ListeSeries!$F$2:$F$1045, MATCH(1, (DatasScan!G1157=ListeSeries!$B$2:$B$1045) * (DatasScan!H1157&gt;=ListeSeries!$D$2:$D$1045) * (DatasScan!H1157&lt;=ListeSeries!$E$2:$E$1045), 0)), "no match"))</f>
        <v/>
      </c>
    </row>
    <row r="1158" spans="1:21" x14ac:dyDescent="0.25">
      <c r="A1158" s="6" t="str">
        <f t="shared" si="204"/>
        <v/>
      </c>
      <c r="B1158" s="272"/>
      <c r="F1158" s="7" t="str">
        <f t="shared" si="198"/>
        <v/>
      </c>
      <c r="G1158" s="21" t="str">
        <f>IF(ISBLANK(C1158),"",_xlfn.XLOOKUP(_xlfn.XLOOKUP(VALUE(LEFT(C1158,4)),Souches!$B$2:$B$15000,Souches!$E$2:$E$15000),Varietes!$B$2:$B$500,Varietes!$C$2:$C$500))</f>
        <v/>
      </c>
      <c r="H1158" s="19" t="str">
        <f>IF(ISBLANK(C1158),"",_xlfn.XLOOKUP(VALUE(LEFT(C1158,4)),Souches!$B$2:$B$15000,Souches!$D$2:$D$15000))</f>
        <v/>
      </c>
      <c r="I1158" s="10" t="str">
        <f t="shared" si="205"/>
        <v/>
      </c>
      <c r="J1158" s="19" t="str">
        <f>IF(I1158="","",INT(('ObjProd (2)'!$C$25-I1158)/7 * (ABS('ObjProd (2)'!$C$25-I1158)&gt;=7)))</f>
        <v/>
      </c>
      <c r="K1158" s="10" t="str">
        <f>IF(I1158="","",
IF(AND(DATEDIF(I1158,'ObjProd (2)'!$C$25,"y")=0,DATEDIF(I1158,'ObjProd (2)'!$C$25,"ym")=0,
   INT(('ObjProd (2)'!$C$25-EDATE(I1158,DATEDIF(I1158,'ObjProd (2)'!$C$25,"y")*12+DATEDIF(I1158,'ObjProd (2)'!$C$25,"ym")))/7)=0),
   "&lt; 1 sem.",
   IF(DATEDIF(I1158,'ObjProd (2)'!$C$25,"y")&gt;0,DATEDIF(I1158,'ObjProd (2)'!$C$25,"y") &amp; " " &amp; IF(DATEDIF(I1158,'ObjProd (2)'!$C$25,"y")=1,"an ","ans "),"") &amp;
   IF(DATEDIF(I1158,'ObjProd (2)'!$C$25,"ym")&gt;0,DATEDIF(I1158,'ObjProd (2)'!$C$25,"ym") &amp; " mois ", "") &amp;
   IF(INT(('ObjProd (2)'!$C$25-EDATE(I1158,DATEDIF(I1158,'ObjProd (2)'!$C$25,"y")*12+DATEDIF(I1158,'ObjProd (2)'!$C$25,"ym")))/7)&gt;0,
      INT(('ObjProd (2)'!$C$25-EDATE(I1158,DATEDIF(I1158,'ObjProd (2)'!$C$25,"y")*12+DATEDIF(I1158,'ObjProd (2)'!$C$25,"ym")))/7) &amp; " sem.",
      "")
)
)</f>
        <v/>
      </c>
      <c r="L1158" s="11" t="str">
        <f t="shared" si="206"/>
        <v/>
      </c>
      <c r="M1158" s="9" t="str">
        <f t="shared" si="202"/>
        <v/>
      </c>
      <c r="N1158" s="9" t="str" cm="1">
        <f t="array" aca="1" ref="N1158" ca="1">LEFT(L1158, IF(ISNUMBER(SUBSTITUTE(_xludf.MID(L1158, 2, 1), ".", ",")), 1, 2))</f>
        <v/>
      </c>
      <c r="O1158" s="19" t="str">
        <f t="shared" ca="1" si="199"/>
        <v/>
      </c>
      <c r="P1158" s="9" t="str">
        <f t="shared" ca="1" si="200"/>
        <v/>
      </c>
      <c r="Q1158" s="9" t="str">
        <f t="shared" ca="1" si="201"/>
        <v/>
      </c>
      <c r="R1158" s="9" t="str">
        <f t="shared" si="203"/>
        <v/>
      </c>
      <c r="S1158" t="str" cm="1">
        <f t="array" ref="S1158">IF(ISBLANK(C1158),"",IFERROR(INDEX(ListeSeries!$A$2:$A$1045, MATCH(1, (DatasScan!G1158=ListeSeries!$B$2:$B$1045) * (DatasScan!H1158&gt;=ListeSeries!$D$2:$D$1045) * (DatasScan!H1158&lt;=ListeSeries!$E$2:$E$1045), 0)), "no match"))</f>
        <v/>
      </c>
      <c r="T1158" s="7" t="str" cm="1">
        <f t="array" ref="T1158">IF(ISBLANK(C1158),"",IFERROR(INDEX(ListeSeries!$C$2:$C$1045, MATCH(1, (DatasScan!G1158=ListeSeries!$B$2:$B$1045) * (DatasScan!H1158&gt;=ListeSeries!$D$2:$D$1045) * (DatasScan!H1158&lt;=ListeSeries!$E$2:$E$1045), 0)), "no match"))</f>
        <v/>
      </c>
      <c r="U1158" s="11" t="str" cm="1">
        <f t="array" ref="U1158">IF(ISBLANK(C1158),"",IFERROR(INDEX(ListeSeries!$F$2:$F$1045, MATCH(1, (DatasScan!G1158=ListeSeries!$B$2:$B$1045) * (DatasScan!H1158&gt;=ListeSeries!$D$2:$D$1045) * (DatasScan!H1158&lt;=ListeSeries!$E$2:$E$1045), 0)), "no match"))</f>
        <v/>
      </c>
    </row>
    <row r="1159" spans="1:21" x14ac:dyDescent="0.25">
      <c r="A1159" s="6" t="str">
        <f t="shared" si="204"/>
        <v/>
      </c>
      <c r="B1159" s="272"/>
      <c r="F1159" s="7" t="str">
        <f t="shared" ref="F1159:F1208" si="207">IF(ISBLANK(C1159),"",LEFT(C1159,15))</f>
        <v/>
      </c>
      <c r="G1159" s="21" t="str">
        <f>IF(ISBLANK(C1159),"",_xlfn.XLOOKUP(_xlfn.XLOOKUP(VALUE(LEFT(C1159,4)),Souches!$B$2:$B$15000,Souches!$E$2:$E$15000),Varietes!$B$2:$B$500,Varietes!$C$2:$C$500))</f>
        <v/>
      </c>
      <c r="H1159" s="19" t="str">
        <f>IF(ISBLANK(C1159),"",_xlfn.XLOOKUP(VALUE(LEFT(C1159,4)),Souches!$B$2:$B$15000,Souches!$D$2:$D$15000))</f>
        <v/>
      </c>
      <c r="I1159" s="10" t="str">
        <f t="shared" si="205"/>
        <v/>
      </c>
      <c r="J1159" s="19" t="str">
        <f>IF(I1159="","",INT(('ObjProd (2)'!$C$25-I1159)/7 * (ABS('ObjProd (2)'!$C$25-I1159)&gt;=7)))</f>
        <v/>
      </c>
      <c r="K1159" s="10" t="str">
        <f>IF(I1159="","",
IF(AND(DATEDIF(I1159,'ObjProd (2)'!$C$25,"y")=0,DATEDIF(I1159,'ObjProd (2)'!$C$25,"ym")=0,
   INT(('ObjProd (2)'!$C$25-EDATE(I1159,DATEDIF(I1159,'ObjProd (2)'!$C$25,"y")*12+DATEDIF(I1159,'ObjProd (2)'!$C$25,"ym")))/7)=0),
   "&lt; 1 sem.",
   IF(DATEDIF(I1159,'ObjProd (2)'!$C$25,"y")&gt;0,DATEDIF(I1159,'ObjProd (2)'!$C$25,"y") &amp; " " &amp; IF(DATEDIF(I1159,'ObjProd (2)'!$C$25,"y")=1,"an ","ans "),"") &amp;
   IF(DATEDIF(I1159,'ObjProd (2)'!$C$25,"ym")&gt;0,DATEDIF(I1159,'ObjProd (2)'!$C$25,"ym") &amp; " mois ", "") &amp;
   IF(INT(('ObjProd (2)'!$C$25-EDATE(I1159,DATEDIF(I1159,'ObjProd (2)'!$C$25,"y")*12+DATEDIF(I1159,'ObjProd (2)'!$C$25,"ym")))/7)&gt;0,
      INT(('ObjProd (2)'!$C$25-EDATE(I1159,DATEDIF(I1159,'ObjProd (2)'!$C$25,"y")*12+DATEDIF(I1159,'ObjProd (2)'!$C$25,"ym")))/7) &amp; " sem.",
      "")
)
)</f>
        <v/>
      </c>
      <c r="L1159" s="11" t="str">
        <f t="shared" si="206"/>
        <v/>
      </c>
      <c r="M1159" s="9" t="str">
        <f t="shared" si="202"/>
        <v/>
      </c>
      <c r="N1159" s="9" t="str" cm="1">
        <f t="array" aca="1" ref="N1159" ca="1">LEFT(L1159, IF(ISNUMBER(SUBSTITUTE(_xludf.MID(L1159, 2, 1), ".", ",")), 1, 2))</f>
        <v/>
      </c>
      <c r="O1159" s="19" t="str">
        <f t="shared" ref="O1159:O1208" ca="1" si="208">IF(N1159="", "", _xlfn.NUMBERVALUE(RIGHT(L1159, LEN(L1159)-LEN(N1159))))</f>
        <v/>
      </c>
      <c r="P1159" s="9" t="str">
        <f t="shared" ca="1" si="200"/>
        <v/>
      </c>
      <c r="Q1159" s="9" t="str">
        <f t="shared" ca="1" si="201"/>
        <v/>
      </c>
      <c r="R1159" s="9" t="str">
        <f t="shared" si="203"/>
        <v/>
      </c>
      <c r="S1159" t="str" cm="1">
        <f t="array" ref="S1159">IF(ISBLANK(C1159),"",IFERROR(INDEX(ListeSeries!$A$2:$A$1045, MATCH(1, (DatasScan!G1159=ListeSeries!$B$2:$B$1045) * (DatasScan!H1159&gt;=ListeSeries!$D$2:$D$1045) * (DatasScan!H1159&lt;=ListeSeries!$E$2:$E$1045), 0)), "no match"))</f>
        <v/>
      </c>
      <c r="T1159" s="7" t="str" cm="1">
        <f t="array" ref="T1159">IF(ISBLANK(C1159),"",IFERROR(INDEX(ListeSeries!$C$2:$C$1045, MATCH(1, (DatasScan!G1159=ListeSeries!$B$2:$B$1045) * (DatasScan!H1159&gt;=ListeSeries!$D$2:$D$1045) * (DatasScan!H1159&lt;=ListeSeries!$E$2:$E$1045), 0)), "no match"))</f>
        <v/>
      </c>
      <c r="U1159" s="11" t="str" cm="1">
        <f t="array" ref="U1159">IF(ISBLANK(C1159),"",IFERROR(INDEX(ListeSeries!$F$2:$F$1045, MATCH(1, (DatasScan!G1159=ListeSeries!$B$2:$B$1045) * (DatasScan!H1159&gt;=ListeSeries!$D$2:$D$1045) * (DatasScan!H1159&lt;=ListeSeries!$E$2:$E$1045), 0)), "no match"))</f>
        <v/>
      </c>
    </row>
    <row r="1160" spans="1:21" x14ac:dyDescent="0.25">
      <c r="A1160" s="6" t="str">
        <f t="shared" si="204"/>
        <v/>
      </c>
      <c r="B1160" s="272"/>
      <c r="F1160" s="7" t="str">
        <f t="shared" si="207"/>
        <v/>
      </c>
      <c r="G1160" s="21" t="str">
        <f>IF(ISBLANK(C1160),"",_xlfn.XLOOKUP(_xlfn.XLOOKUP(VALUE(LEFT(C1160,4)),Souches!$B$2:$B$15000,Souches!$E$2:$E$15000),Varietes!$B$2:$B$500,Varietes!$C$2:$C$500))</f>
        <v/>
      </c>
      <c r="H1160" s="19" t="str">
        <f>IF(ISBLANK(C1160),"",_xlfn.XLOOKUP(VALUE(LEFT(C1160,4)),Souches!$B$2:$B$15000,Souches!$D$2:$D$15000))</f>
        <v/>
      </c>
      <c r="I1160" s="10" t="str">
        <f t="shared" si="205"/>
        <v/>
      </c>
      <c r="J1160" s="19" t="str">
        <f>IF(I1160="","",INT(('ObjProd (2)'!$C$25-I1160)/7 * (ABS('ObjProd (2)'!$C$25-I1160)&gt;=7)))</f>
        <v/>
      </c>
      <c r="K1160" s="10" t="str">
        <f>IF(I1160="","",
IF(AND(DATEDIF(I1160,'ObjProd (2)'!$C$25,"y")=0,DATEDIF(I1160,'ObjProd (2)'!$C$25,"ym")=0,
   INT(('ObjProd (2)'!$C$25-EDATE(I1160,DATEDIF(I1160,'ObjProd (2)'!$C$25,"y")*12+DATEDIF(I1160,'ObjProd (2)'!$C$25,"ym")))/7)=0),
   "&lt; 1 sem.",
   IF(DATEDIF(I1160,'ObjProd (2)'!$C$25,"y")&gt;0,DATEDIF(I1160,'ObjProd (2)'!$C$25,"y") &amp; " " &amp; IF(DATEDIF(I1160,'ObjProd (2)'!$C$25,"y")=1,"an ","ans "),"") &amp;
   IF(DATEDIF(I1160,'ObjProd (2)'!$C$25,"ym")&gt;0,DATEDIF(I1160,'ObjProd (2)'!$C$25,"ym") &amp; " mois ", "") &amp;
   IF(INT(('ObjProd (2)'!$C$25-EDATE(I1160,DATEDIF(I1160,'ObjProd (2)'!$C$25,"y")*12+DATEDIF(I1160,'ObjProd (2)'!$C$25,"ym")))/7)&gt;0,
      INT(('ObjProd (2)'!$C$25-EDATE(I1160,DATEDIF(I1160,'ObjProd (2)'!$C$25,"y")*12+DATEDIF(I1160,'ObjProd (2)'!$C$25,"ym")))/7) &amp; " sem.",
      "")
)
)</f>
        <v/>
      </c>
      <c r="L1160" s="11" t="str">
        <f t="shared" si="206"/>
        <v/>
      </c>
      <c r="M1160" s="9" t="str">
        <f t="shared" si="202"/>
        <v/>
      </c>
      <c r="N1160" s="9" t="str" cm="1">
        <f t="array" aca="1" ref="N1160" ca="1">LEFT(L1160, IF(ISNUMBER(SUBSTITUTE(_xludf.MID(L1160, 2, 1), ".", ",")), 1, 2))</f>
        <v/>
      </c>
      <c r="O1160" s="19" t="str">
        <f t="shared" ca="1" si="208"/>
        <v/>
      </c>
      <c r="P1160" s="9" t="str">
        <f t="shared" ca="1" si="200"/>
        <v/>
      </c>
      <c r="Q1160" s="9" t="str">
        <f t="shared" ca="1" si="201"/>
        <v/>
      </c>
      <c r="R1160" s="9" t="str">
        <f t="shared" si="203"/>
        <v/>
      </c>
      <c r="S1160" t="str" cm="1">
        <f t="array" ref="S1160">IF(ISBLANK(C1160),"",IFERROR(INDEX(ListeSeries!$A$2:$A$1045, MATCH(1, (DatasScan!G1160=ListeSeries!$B$2:$B$1045) * (DatasScan!H1160&gt;=ListeSeries!$D$2:$D$1045) * (DatasScan!H1160&lt;=ListeSeries!$E$2:$E$1045), 0)), "no match"))</f>
        <v/>
      </c>
      <c r="T1160" s="7" t="str" cm="1">
        <f t="array" ref="T1160">IF(ISBLANK(C1160),"",IFERROR(INDEX(ListeSeries!$C$2:$C$1045, MATCH(1, (DatasScan!G1160=ListeSeries!$B$2:$B$1045) * (DatasScan!H1160&gt;=ListeSeries!$D$2:$D$1045) * (DatasScan!H1160&lt;=ListeSeries!$E$2:$E$1045), 0)), "no match"))</f>
        <v/>
      </c>
      <c r="U1160" s="11" t="str" cm="1">
        <f t="array" ref="U1160">IF(ISBLANK(C1160),"",IFERROR(INDEX(ListeSeries!$F$2:$F$1045, MATCH(1, (DatasScan!G1160=ListeSeries!$B$2:$B$1045) * (DatasScan!H1160&gt;=ListeSeries!$D$2:$D$1045) * (DatasScan!H1160&lt;=ListeSeries!$E$2:$E$1045), 0)), "no match"))</f>
        <v/>
      </c>
    </row>
    <row r="1161" spans="1:21" x14ac:dyDescent="0.25">
      <c r="A1161" s="6" t="str">
        <f t="shared" si="204"/>
        <v/>
      </c>
      <c r="B1161" s="272"/>
      <c r="F1161" s="7" t="str">
        <f t="shared" si="207"/>
        <v/>
      </c>
      <c r="G1161" s="21" t="str">
        <f>IF(ISBLANK(C1161),"",_xlfn.XLOOKUP(_xlfn.XLOOKUP(VALUE(LEFT(C1161,4)),Souches!$B$2:$B$15000,Souches!$E$2:$E$15000),Varietes!$B$2:$B$500,Varietes!$C$2:$C$500))</f>
        <v/>
      </c>
      <c r="H1161" s="19" t="str">
        <f>IF(ISBLANK(C1161),"",_xlfn.XLOOKUP(VALUE(LEFT(C1161,4)),Souches!$B$2:$B$15000,Souches!$D$2:$D$15000))</f>
        <v/>
      </c>
      <c r="I1161" s="10" t="str">
        <f t="shared" si="205"/>
        <v/>
      </c>
      <c r="J1161" s="19" t="str">
        <f>IF(I1161="","",INT(('ObjProd (2)'!$C$25-I1161)/7 * (ABS('ObjProd (2)'!$C$25-I1161)&gt;=7)))</f>
        <v/>
      </c>
      <c r="K1161" s="10" t="str">
        <f>IF(I1161="","",
IF(AND(DATEDIF(I1161,'ObjProd (2)'!$C$25,"y")=0,DATEDIF(I1161,'ObjProd (2)'!$C$25,"ym")=0,
   INT(('ObjProd (2)'!$C$25-EDATE(I1161,DATEDIF(I1161,'ObjProd (2)'!$C$25,"y")*12+DATEDIF(I1161,'ObjProd (2)'!$C$25,"ym")))/7)=0),
   "&lt; 1 sem.",
   IF(DATEDIF(I1161,'ObjProd (2)'!$C$25,"y")&gt;0,DATEDIF(I1161,'ObjProd (2)'!$C$25,"y") &amp; " " &amp; IF(DATEDIF(I1161,'ObjProd (2)'!$C$25,"y")=1,"an ","ans "),"") &amp;
   IF(DATEDIF(I1161,'ObjProd (2)'!$C$25,"ym")&gt;0,DATEDIF(I1161,'ObjProd (2)'!$C$25,"ym") &amp; " mois ", "") &amp;
   IF(INT(('ObjProd (2)'!$C$25-EDATE(I1161,DATEDIF(I1161,'ObjProd (2)'!$C$25,"y")*12+DATEDIF(I1161,'ObjProd (2)'!$C$25,"ym")))/7)&gt;0,
      INT(('ObjProd (2)'!$C$25-EDATE(I1161,DATEDIF(I1161,'ObjProd (2)'!$C$25,"y")*12+DATEDIF(I1161,'ObjProd (2)'!$C$25,"ym")))/7) &amp; " sem.",
      "")
)
)</f>
        <v/>
      </c>
      <c r="L1161" s="11" t="str">
        <f t="shared" si="206"/>
        <v/>
      </c>
      <c r="M1161" s="9" t="str">
        <f t="shared" si="202"/>
        <v/>
      </c>
      <c r="N1161" s="9" t="str" cm="1">
        <f t="array" aca="1" ref="N1161" ca="1">LEFT(L1161, IF(ISNUMBER(SUBSTITUTE(_xludf.MID(L1161, 2, 1), ".", ",")), 1, 2))</f>
        <v/>
      </c>
      <c r="O1161" s="19" t="str">
        <f t="shared" ca="1" si="208"/>
        <v/>
      </c>
      <c r="P1161" s="9" t="str">
        <f t="shared" ca="1" si="200"/>
        <v/>
      </c>
      <c r="Q1161" s="9" t="str">
        <f t="shared" ca="1" si="201"/>
        <v/>
      </c>
      <c r="R1161" s="9" t="str">
        <f t="shared" si="203"/>
        <v/>
      </c>
      <c r="S1161" t="str" cm="1">
        <f t="array" ref="S1161">IF(ISBLANK(C1161),"",IFERROR(INDEX(ListeSeries!$A$2:$A$1045, MATCH(1, (DatasScan!G1161=ListeSeries!$B$2:$B$1045) * (DatasScan!H1161&gt;=ListeSeries!$D$2:$D$1045) * (DatasScan!H1161&lt;=ListeSeries!$E$2:$E$1045), 0)), "no match"))</f>
        <v/>
      </c>
      <c r="T1161" s="7" t="str" cm="1">
        <f t="array" ref="T1161">IF(ISBLANK(C1161),"",IFERROR(INDEX(ListeSeries!$C$2:$C$1045, MATCH(1, (DatasScan!G1161=ListeSeries!$B$2:$B$1045) * (DatasScan!H1161&gt;=ListeSeries!$D$2:$D$1045) * (DatasScan!H1161&lt;=ListeSeries!$E$2:$E$1045), 0)), "no match"))</f>
        <v/>
      </c>
      <c r="U1161" s="11" t="str" cm="1">
        <f t="array" ref="U1161">IF(ISBLANK(C1161),"",IFERROR(INDEX(ListeSeries!$F$2:$F$1045, MATCH(1, (DatasScan!G1161=ListeSeries!$B$2:$B$1045) * (DatasScan!H1161&gt;=ListeSeries!$D$2:$D$1045) * (DatasScan!H1161&lt;=ListeSeries!$E$2:$E$1045), 0)), "no match"))</f>
        <v/>
      </c>
    </row>
    <row r="1162" spans="1:21" x14ac:dyDescent="0.25">
      <c r="A1162" s="6" t="str">
        <f t="shared" si="204"/>
        <v/>
      </c>
      <c r="B1162" s="272"/>
      <c r="F1162" s="7" t="str">
        <f t="shared" si="207"/>
        <v/>
      </c>
      <c r="G1162" s="21" t="str">
        <f>IF(ISBLANK(C1162),"",_xlfn.XLOOKUP(_xlfn.XLOOKUP(VALUE(LEFT(C1162,4)),Souches!$B$2:$B$15000,Souches!$E$2:$E$15000),Varietes!$B$2:$B$500,Varietes!$C$2:$C$500))</f>
        <v/>
      </c>
      <c r="H1162" s="19" t="str">
        <f>IF(ISBLANK(C1162),"",_xlfn.XLOOKUP(VALUE(LEFT(C1162,4)),Souches!$B$2:$B$15000,Souches!$D$2:$D$15000))</f>
        <v/>
      </c>
      <c r="I1162" s="10" t="str">
        <f t="shared" si="205"/>
        <v/>
      </c>
      <c r="J1162" s="19" t="str">
        <f>IF(I1162="","",INT(('ObjProd (2)'!$C$25-I1162)/7 * (ABS('ObjProd (2)'!$C$25-I1162)&gt;=7)))</f>
        <v/>
      </c>
      <c r="K1162" s="10" t="str">
        <f>IF(I1162="","",
IF(AND(DATEDIF(I1162,'ObjProd (2)'!$C$25,"y")=0,DATEDIF(I1162,'ObjProd (2)'!$C$25,"ym")=0,
   INT(('ObjProd (2)'!$C$25-EDATE(I1162,DATEDIF(I1162,'ObjProd (2)'!$C$25,"y")*12+DATEDIF(I1162,'ObjProd (2)'!$C$25,"ym")))/7)=0),
   "&lt; 1 sem.",
   IF(DATEDIF(I1162,'ObjProd (2)'!$C$25,"y")&gt;0,DATEDIF(I1162,'ObjProd (2)'!$C$25,"y") &amp; " " &amp; IF(DATEDIF(I1162,'ObjProd (2)'!$C$25,"y")=1,"an ","ans "),"") &amp;
   IF(DATEDIF(I1162,'ObjProd (2)'!$C$25,"ym")&gt;0,DATEDIF(I1162,'ObjProd (2)'!$C$25,"ym") &amp; " mois ", "") &amp;
   IF(INT(('ObjProd (2)'!$C$25-EDATE(I1162,DATEDIF(I1162,'ObjProd (2)'!$C$25,"y")*12+DATEDIF(I1162,'ObjProd (2)'!$C$25,"ym")))/7)&gt;0,
      INT(('ObjProd (2)'!$C$25-EDATE(I1162,DATEDIF(I1162,'ObjProd (2)'!$C$25,"y")*12+DATEDIF(I1162,'ObjProd (2)'!$C$25,"ym")))/7) &amp; " sem.",
      "")
)
)</f>
        <v/>
      </c>
      <c r="L1162" s="11" t="str">
        <f t="shared" si="206"/>
        <v/>
      </c>
      <c r="M1162" s="9" t="str">
        <f t="shared" si="202"/>
        <v/>
      </c>
      <c r="N1162" s="9" t="str" cm="1">
        <f t="array" aca="1" ref="N1162" ca="1">LEFT(L1162, IF(ISNUMBER(SUBSTITUTE(_xludf.MID(L1162, 2, 1), ".", ",")), 1, 2))</f>
        <v/>
      </c>
      <c r="O1162" s="19" t="str">
        <f t="shared" ca="1" si="208"/>
        <v/>
      </c>
      <c r="P1162" s="9" t="str">
        <f t="shared" ca="1" si="200"/>
        <v/>
      </c>
      <c r="Q1162" s="9" t="str">
        <f t="shared" ca="1" si="201"/>
        <v/>
      </c>
      <c r="R1162" s="9" t="str">
        <f t="shared" si="203"/>
        <v/>
      </c>
      <c r="S1162" t="str" cm="1">
        <f t="array" ref="S1162">IF(ISBLANK(C1162),"",IFERROR(INDEX(ListeSeries!$A$2:$A$1045, MATCH(1, (DatasScan!G1162=ListeSeries!$B$2:$B$1045) * (DatasScan!H1162&gt;=ListeSeries!$D$2:$D$1045) * (DatasScan!H1162&lt;=ListeSeries!$E$2:$E$1045), 0)), "no match"))</f>
        <v/>
      </c>
      <c r="T1162" s="7" t="str" cm="1">
        <f t="array" ref="T1162">IF(ISBLANK(C1162),"",IFERROR(INDEX(ListeSeries!$C$2:$C$1045, MATCH(1, (DatasScan!G1162=ListeSeries!$B$2:$B$1045) * (DatasScan!H1162&gt;=ListeSeries!$D$2:$D$1045) * (DatasScan!H1162&lt;=ListeSeries!$E$2:$E$1045), 0)), "no match"))</f>
        <v/>
      </c>
      <c r="U1162" s="11" t="str" cm="1">
        <f t="array" ref="U1162">IF(ISBLANK(C1162),"",IFERROR(INDEX(ListeSeries!$F$2:$F$1045, MATCH(1, (DatasScan!G1162=ListeSeries!$B$2:$B$1045) * (DatasScan!H1162&gt;=ListeSeries!$D$2:$D$1045) * (DatasScan!H1162&lt;=ListeSeries!$E$2:$E$1045), 0)), "no match"))</f>
        <v/>
      </c>
    </row>
    <row r="1163" spans="1:21" x14ac:dyDescent="0.25">
      <c r="A1163" s="6" t="str">
        <f t="shared" si="204"/>
        <v/>
      </c>
      <c r="B1163" s="272"/>
      <c r="F1163" s="7" t="str">
        <f t="shared" si="207"/>
        <v/>
      </c>
      <c r="G1163" s="21" t="str">
        <f>IF(ISBLANK(C1163),"",_xlfn.XLOOKUP(_xlfn.XLOOKUP(VALUE(LEFT(C1163,4)),Souches!$B$2:$B$15000,Souches!$E$2:$E$15000),Varietes!$B$2:$B$500,Varietes!$C$2:$C$500))</f>
        <v/>
      </c>
      <c r="H1163" s="19" t="str">
        <f>IF(ISBLANK(C1163),"",_xlfn.XLOOKUP(VALUE(LEFT(C1163,4)),Souches!$B$2:$B$15000,Souches!$D$2:$D$15000))</f>
        <v/>
      </c>
      <c r="I1163" s="10" t="str">
        <f t="shared" si="205"/>
        <v/>
      </c>
      <c r="J1163" s="19" t="str">
        <f>IF(I1163="","",INT(('ObjProd (2)'!$C$25-I1163)/7 * (ABS('ObjProd (2)'!$C$25-I1163)&gt;=7)))</f>
        <v/>
      </c>
      <c r="K1163" s="10" t="str">
        <f>IF(I1163="","",
IF(AND(DATEDIF(I1163,'ObjProd (2)'!$C$25,"y")=0,DATEDIF(I1163,'ObjProd (2)'!$C$25,"ym")=0,
   INT(('ObjProd (2)'!$C$25-EDATE(I1163,DATEDIF(I1163,'ObjProd (2)'!$C$25,"y")*12+DATEDIF(I1163,'ObjProd (2)'!$C$25,"ym")))/7)=0),
   "&lt; 1 sem.",
   IF(DATEDIF(I1163,'ObjProd (2)'!$C$25,"y")&gt;0,DATEDIF(I1163,'ObjProd (2)'!$C$25,"y") &amp; " " &amp; IF(DATEDIF(I1163,'ObjProd (2)'!$C$25,"y")=1,"an ","ans "),"") &amp;
   IF(DATEDIF(I1163,'ObjProd (2)'!$C$25,"ym")&gt;0,DATEDIF(I1163,'ObjProd (2)'!$C$25,"ym") &amp; " mois ", "") &amp;
   IF(INT(('ObjProd (2)'!$C$25-EDATE(I1163,DATEDIF(I1163,'ObjProd (2)'!$C$25,"y")*12+DATEDIF(I1163,'ObjProd (2)'!$C$25,"ym")))/7)&gt;0,
      INT(('ObjProd (2)'!$C$25-EDATE(I1163,DATEDIF(I1163,'ObjProd (2)'!$C$25,"y")*12+DATEDIF(I1163,'ObjProd (2)'!$C$25,"ym")))/7) &amp; " sem.",
      "")
)
)</f>
        <v/>
      </c>
      <c r="L1163" s="11" t="str">
        <f t="shared" si="206"/>
        <v/>
      </c>
      <c r="M1163" s="9" t="str">
        <f t="shared" si="202"/>
        <v/>
      </c>
      <c r="N1163" s="9" t="str" cm="1">
        <f t="array" aca="1" ref="N1163" ca="1">LEFT(L1163, IF(ISNUMBER(SUBSTITUTE(_xludf.MID(L1163, 2, 1), ".", ",")), 1, 2))</f>
        <v/>
      </c>
      <c r="O1163" s="19" t="str">
        <f t="shared" ca="1" si="208"/>
        <v/>
      </c>
      <c r="P1163" s="9" t="str">
        <f t="shared" ca="1" si="200"/>
        <v/>
      </c>
      <c r="Q1163" s="9" t="str">
        <f t="shared" ca="1" si="201"/>
        <v/>
      </c>
      <c r="R1163" s="9" t="str">
        <f t="shared" si="203"/>
        <v/>
      </c>
      <c r="S1163" t="str" cm="1">
        <f t="array" ref="S1163">IF(ISBLANK(C1163),"",IFERROR(INDEX(ListeSeries!$A$2:$A$1045, MATCH(1, (DatasScan!G1163=ListeSeries!$B$2:$B$1045) * (DatasScan!H1163&gt;=ListeSeries!$D$2:$D$1045) * (DatasScan!H1163&lt;=ListeSeries!$E$2:$E$1045), 0)), "no match"))</f>
        <v/>
      </c>
      <c r="T1163" s="7" t="str" cm="1">
        <f t="array" ref="T1163">IF(ISBLANK(C1163),"",IFERROR(INDEX(ListeSeries!$C$2:$C$1045, MATCH(1, (DatasScan!G1163=ListeSeries!$B$2:$B$1045) * (DatasScan!H1163&gt;=ListeSeries!$D$2:$D$1045) * (DatasScan!H1163&lt;=ListeSeries!$E$2:$E$1045), 0)), "no match"))</f>
        <v/>
      </c>
      <c r="U1163" s="11" t="str" cm="1">
        <f t="array" ref="U1163">IF(ISBLANK(C1163),"",IFERROR(INDEX(ListeSeries!$F$2:$F$1045, MATCH(1, (DatasScan!G1163=ListeSeries!$B$2:$B$1045) * (DatasScan!H1163&gt;=ListeSeries!$D$2:$D$1045) * (DatasScan!H1163&lt;=ListeSeries!$E$2:$E$1045), 0)), "no match"))</f>
        <v/>
      </c>
    </row>
    <row r="1164" spans="1:21" x14ac:dyDescent="0.25">
      <c r="A1164" s="6" t="str">
        <f t="shared" si="204"/>
        <v/>
      </c>
      <c r="B1164" s="272"/>
      <c r="F1164" s="7" t="str">
        <f t="shared" si="207"/>
        <v/>
      </c>
      <c r="G1164" s="21" t="str">
        <f>IF(ISBLANK(C1164),"",_xlfn.XLOOKUP(_xlfn.XLOOKUP(VALUE(LEFT(C1164,4)),Souches!$B$2:$B$15000,Souches!$E$2:$E$15000),Varietes!$B$2:$B$500,Varietes!$C$2:$C$500))</f>
        <v/>
      </c>
      <c r="H1164" s="19" t="str">
        <f>IF(ISBLANK(C1164),"",_xlfn.XLOOKUP(VALUE(LEFT(C1164,4)),Souches!$B$2:$B$15000,Souches!$D$2:$D$15000))</f>
        <v/>
      </c>
      <c r="I1164" s="10" t="str">
        <f t="shared" si="205"/>
        <v/>
      </c>
      <c r="J1164" s="19" t="str">
        <f>IF(I1164="","",INT(('ObjProd (2)'!$C$25-I1164)/7 * (ABS('ObjProd (2)'!$C$25-I1164)&gt;=7)))</f>
        <v/>
      </c>
      <c r="K1164" s="10" t="str">
        <f>IF(I1164="","",
IF(AND(DATEDIF(I1164,'ObjProd (2)'!$C$25,"y")=0,DATEDIF(I1164,'ObjProd (2)'!$C$25,"ym")=0,
   INT(('ObjProd (2)'!$C$25-EDATE(I1164,DATEDIF(I1164,'ObjProd (2)'!$C$25,"y")*12+DATEDIF(I1164,'ObjProd (2)'!$C$25,"ym")))/7)=0),
   "&lt; 1 sem.",
   IF(DATEDIF(I1164,'ObjProd (2)'!$C$25,"y")&gt;0,DATEDIF(I1164,'ObjProd (2)'!$C$25,"y") &amp; " " &amp; IF(DATEDIF(I1164,'ObjProd (2)'!$C$25,"y")=1,"an ","ans "),"") &amp;
   IF(DATEDIF(I1164,'ObjProd (2)'!$C$25,"ym")&gt;0,DATEDIF(I1164,'ObjProd (2)'!$C$25,"ym") &amp; " mois ", "") &amp;
   IF(INT(('ObjProd (2)'!$C$25-EDATE(I1164,DATEDIF(I1164,'ObjProd (2)'!$C$25,"y")*12+DATEDIF(I1164,'ObjProd (2)'!$C$25,"ym")))/7)&gt;0,
      INT(('ObjProd (2)'!$C$25-EDATE(I1164,DATEDIF(I1164,'ObjProd (2)'!$C$25,"y")*12+DATEDIF(I1164,'ObjProd (2)'!$C$25,"ym")))/7) &amp; " sem.",
      "")
)
)</f>
        <v/>
      </c>
      <c r="L1164" s="11" t="str">
        <f t="shared" si="206"/>
        <v/>
      </c>
      <c r="M1164" s="9" t="str">
        <f t="shared" si="202"/>
        <v/>
      </c>
      <c r="N1164" s="9" t="str" cm="1">
        <f t="array" aca="1" ref="N1164" ca="1">LEFT(L1164, IF(ISNUMBER(SUBSTITUTE(_xludf.MID(L1164, 2, 1), ".", ",")), 1, 2))</f>
        <v/>
      </c>
      <c r="O1164" s="19" t="str">
        <f t="shared" ca="1" si="208"/>
        <v/>
      </c>
      <c r="P1164" s="9" t="str">
        <f t="shared" ca="1" si="200"/>
        <v/>
      </c>
      <c r="Q1164" s="9" t="str">
        <f t="shared" ca="1" si="201"/>
        <v/>
      </c>
      <c r="R1164" s="9" t="str">
        <f t="shared" si="203"/>
        <v/>
      </c>
      <c r="S1164" t="str" cm="1">
        <f t="array" ref="S1164">IF(ISBLANK(C1164),"",IFERROR(INDEX(ListeSeries!$A$2:$A$1045, MATCH(1, (DatasScan!G1164=ListeSeries!$B$2:$B$1045) * (DatasScan!H1164&gt;=ListeSeries!$D$2:$D$1045) * (DatasScan!H1164&lt;=ListeSeries!$E$2:$E$1045), 0)), "no match"))</f>
        <v/>
      </c>
      <c r="T1164" s="7" t="str" cm="1">
        <f t="array" ref="T1164">IF(ISBLANK(C1164),"",IFERROR(INDEX(ListeSeries!$C$2:$C$1045, MATCH(1, (DatasScan!G1164=ListeSeries!$B$2:$B$1045) * (DatasScan!H1164&gt;=ListeSeries!$D$2:$D$1045) * (DatasScan!H1164&lt;=ListeSeries!$E$2:$E$1045), 0)), "no match"))</f>
        <v/>
      </c>
      <c r="U1164" s="11" t="str" cm="1">
        <f t="array" ref="U1164">IF(ISBLANK(C1164),"",IFERROR(INDEX(ListeSeries!$F$2:$F$1045, MATCH(1, (DatasScan!G1164=ListeSeries!$B$2:$B$1045) * (DatasScan!H1164&gt;=ListeSeries!$D$2:$D$1045) * (DatasScan!H1164&lt;=ListeSeries!$E$2:$E$1045), 0)), "no match"))</f>
        <v/>
      </c>
    </row>
    <row r="1165" spans="1:21" x14ac:dyDescent="0.25">
      <c r="A1165" s="6" t="str">
        <f t="shared" si="204"/>
        <v/>
      </c>
      <c r="B1165" s="272"/>
      <c r="F1165" s="7" t="str">
        <f t="shared" si="207"/>
        <v/>
      </c>
      <c r="G1165" s="21" t="str">
        <f>IF(ISBLANK(C1165),"",_xlfn.XLOOKUP(_xlfn.XLOOKUP(VALUE(LEFT(C1165,4)),Souches!$B$2:$B$15000,Souches!$E$2:$E$15000),Varietes!$B$2:$B$500,Varietes!$C$2:$C$500))</f>
        <v/>
      </c>
      <c r="H1165" s="19" t="str">
        <f>IF(ISBLANK(C1165),"",_xlfn.XLOOKUP(VALUE(LEFT(C1165,4)),Souches!$B$2:$B$15000,Souches!$D$2:$D$15000))</f>
        <v/>
      </c>
      <c r="I1165" s="10" t="str">
        <f t="shared" si="205"/>
        <v/>
      </c>
      <c r="J1165" s="19" t="str">
        <f>IF(I1165="","",INT(('ObjProd (2)'!$C$25-I1165)/7 * (ABS('ObjProd (2)'!$C$25-I1165)&gt;=7)))</f>
        <v/>
      </c>
      <c r="K1165" s="10" t="str">
        <f>IF(I1165="","",
IF(AND(DATEDIF(I1165,'ObjProd (2)'!$C$25,"y")=0,DATEDIF(I1165,'ObjProd (2)'!$C$25,"ym")=0,
   INT(('ObjProd (2)'!$C$25-EDATE(I1165,DATEDIF(I1165,'ObjProd (2)'!$C$25,"y")*12+DATEDIF(I1165,'ObjProd (2)'!$C$25,"ym")))/7)=0),
   "&lt; 1 sem.",
   IF(DATEDIF(I1165,'ObjProd (2)'!$C$25,"y")&gt;0,DATEDIF(I1165,'ObjProd (2)'!$C$25,"y") &amp; " " &amp; IF(DATEDIF(I1165,'ObjProd (2)'!$C$25,"y")=1,"an ","ans "),"") &amp;
   IF(DATEDIF(I1165,'ObjProd (2)'!$C$25,"ym")&gt;0,DATEDIF(I1165,'ObjProd (2)'!$C$25,"ym") &amp; " mois ", "") &amp;
   IF(INT(('ObjProd (2)'!$C$25-EDATE(I1165,DATEDIF(I1165,'ObjProd (2)'!$C$25,"y")*12+DATEDIF(I1165,'ObjProd (2)'!$C$25,"ym")))/7)&gt;0,
      INT(('ObjProd (2)'!$C$25-EDATE(I1165,DATEDIF(I1165,'ObjProd (2)'!$C$25,"y")*12+DATEDIF(I1165,'ObjProd (2)'!$C$25,"ym")))/7) &amp; " sem.",
      "")
)
)</f>
        <v/>
      </c>
      <c r="L1165" s="11" t="str">
        <f t="shared" si="206"/>
        <v/>
      </c>
      <c r="M1165" s="9" t="str">
        <f t="shared" si="202"/>
        <v/>
      </c>
      <c r="N1165" s="9" t="str" cm="1">
        <f t="array" aca="1" ref="N1165" ca="1">LEFT(L1165, IF(ISNUMBER(SUBSTITUTE(_xludf.MID(L1165, 2, 1), ".", ",")), 1, 2))</f>
        <v/>
      </c>
      <c r="O1165" s="19" t="str">
        <f t="shared" ca="1" si="208"/>
        <v/>
      </c>
      <c r="P1165" s="9" t="str">
        <f t="shared" ref="P1165:P1208" ca="1" si="209">IF(N1165="", "",
    IF(N1165="E+", "X",
        IF(OR(LEFT(N1165, 1)="E", N1165="XR", N1165="CS"), "E",
            IF(AND(LEFT(N1165, 1)="R", LEFT(N1165, 2)&lt;&gt;"RG"), "R",
                IF(OR(N1165="MG", N1165="G+"), "BoxE",
                    IF(LEFT(N1165, 1)="i", "i", "X")
                )
            )
        )
    )
)</f>
        <v/>
      </c>
      <c r="Q1165" s="9" t="str">
        <f t="shared" ref="Q1165:Q1208" ca="1" si="210">IF(P1165&lt;&gt;"", IF(P1165="X", IF(AND(O1165&gt;=1, O1165&lt;=12), O1165, IF(O1165&gt;12, "13+", "erreur")), IF(P1165="E", IF(AND(O1165&gt;=1, O1165&lt;=6), O1165, IF(O1165&gt;6, "7+", "erreur")), IF(P1165="R", 0, IF(P1165="I", IF(O1165&lt;=2, "nit° 1-2", IF(O1165&lt;=5, "° 3-4-5", IF(O1165&lt;=8, " préX° 6-7-8", "erreur"))), IF(P1165="BoxE", O1165, ""))))), "")</f>
        <v/>
      </c>
      <c r="R1165" s="9" t="str">
        <f t="shared" si="203"/>
        <v/>
      </c>
      <c r="S1165" t="str" cm="1">
        <f t="array" ref="S1165">IF(ISBLANK(C1165),"",IFERROR(INDEX(ListeSeries!$A$2:$A$1045, MATCH(1, (DatasScan!G1165=ListeSeries!$B$2:$B$1045) * (DatasScan!H1165&gt;=ListeSeries!$D$2:$D$1045) * (DatasScan!H1165&lt;=ListeSeries!$E$2:$E$1045), 0)), "no match"))</f>
        <v/>
      </c>
      <c r="T1165" s="7" t="str" cm="1">
        <f t="array" ref="T1165">IF(ISBLANK(C1165),"",IFERROR(INDEX(ListeSeries!$C$2:$C$1045, MATCH(1, (DatasScan!G1165=ListeSeries!$B$2:$B$1045) * (DatasScan!H1165&gt;=ListeSeries!$D$2:$D$1045) * (DatasScan!H1165&lt;=ListeSeries!$E$2:$E$1045), 0)), "no match"))</f>
        <v/>
      </c>
      <c r="U1165" s="11" t="str" cm="1">
        <f t="array" ref="U1165">IF(ISBLANK(C1165),"",IFERROR(INDEX(ListeSeries!$F$2:$F$1045, MATCH(1, (DatasScan!G1165=ListeSeries!$B$2:$B$1045) * (DatasScan!H1165&gt;=ListeSeries!$D$2:$D$1045) * (DatasScan!H1165&lt;=ListeSeries!$E$2:$E$1045), 0)), "no match"))</f>
        <v/>
      </c>
    </row>
    <row r="1166" spans="1:21" x14ac:dyDescent="0.25">
      <c r="A1166" s="6" t="str">
        <f t="shared" si="204"/>
        <v/>
      </c>
      <c r="B1166" s="272"/>
      <c r="F1166" s="7" t="str">
        <f t="shared" si="207"/>
        <v/>
      </c>
      <c r="G1166" s="21" t="str">
        <f>IF(ISBLANK(C1166),"",_xlfn.XLOOKUP(_xlfn.XLOOKUP(VALUE(LEFT(C1166,4)),Souches!$B$2:$B$15000,Souches!$E$2:$E$15000),Varietes!$B$2:$B$500,Varietes!$C$2:$C$500))</f>
        <v/>
      </c>
      <c r="H1166" s="19" t="str">
        <f>IF(ISBLANK(C1166),"",_xlfn.XLOOKUP(VALUE(LEFT(C1166,4)),Souches!$B$2:$B$15000,Souches!$D$2:$D$15000))</f>
        <v/>
      </c>
      <c r="I1166" s="10" t="str">
        <f t="shared" si="205"/>
        <v/>
      </c>
      <c r="J1166" s="19" t="str">
        <f>IF(I1166="","",INT(('ObjProd (2)'!$C$25-I1166)/7 * (ABS('ObjProd (2)'!$C$25-I1166)&gt;=7)))</f>
        <v/>
      </c>
      <c r="K1166" s="10" t="str">
        <f>IF(I1166="","",
IF(AND(DATEDIF(I1166,'ObjProd (2)'!$C$25,"y")=0,DATEDIF(I1166,'ObjProd (2)'!$C$25,"ym")=0,
   INT(('ObjProd (2)'!$C$25-EDATE(I1166,DATEDIF(I1166,'ObjProd (2)'!$C$25,"y")*12+DATEDIF(I1166,'ObjProd (2)'!$C$25,"ym")))/7)=0),
   "&lt; 1 sem.",
   IF(DATEDIF(I1166,'ObjProd (2)'!$C$25,"y")&gt;0,DATEDIF(I1166,'ObjProd (2)'!$C$25,"y") &amp; " " &amp; IF(DATEDIF(I1166,'ObjProd (2)'!$C$25,"y")=1,"an ","ans "),"") &amp;
   IF(DATEDIF(I1166,'ObjProd (2)'!$C$25,"ym")&gt;0,DATEDIF(I1166,'ObjProd (2)'!$C$25,"ym") &amp; " mois ", "") &amp;
   IF(INT(('ObjProd (2)'!$C$25-EDATE(I1166,DATEDIF(I1166,'ObjProd (2)'!$C$25,"y")*12+DATEDIF(I1166,'ObjProd (2)'!$C$25,"ym")))/7)&gt;0,
      INT(('ObjProd (2)'!$C$25-EDATE(I1166,DATEDIF(I1166,'ObjProd (2)'!$C$25,"y")*12+DATEDIF(I1166,'ObjProd (2)'!$C$25,"ym")))/7) &amp; " sem.",
      "")
)
)</f>
        <v/>
      </c>
      <c r="L1166" s="11" t="str">
        <f t="shared" si="206"/>
        <v/>
      </c>
      <c r="M1166" s="9" t="str">
        <f t="shared" si="202"/>
        <v/>
      </c>
      <c r="N1166" s="9" t="str" cm="1">
        <f t="array" aca="1" ref="N1166" ca="1">LEFT(L1166, IF(ISNUMBER(SUBSTITUTE(_xludf.MID(L1166, 2, 1), ".", ",")), 1, 2))</f>
        <v/>
      </c>
      <c r="O1166" s="19" t="str">
        <f t="shared" ca="1" si="208"/>
        <v/>
      </c>
      <c r="P1166" s="9" t="str">
        <f t="shared" ca="1" si="209"/>
        <v/>
      </c>
      <c r="Q1166" s="9" t="str">
        <f t="shared" ca="1" si="210"/>
        <v/>
      </c>
      <c r="R1166" s="9" t="str">
        <f t="shared" si="203"/>
        <v/>
      </c>
      <c r="S1166" t="str" cm="1">
        <f t="array" ref="S1166">IF(ISBLANK(C1166),"",IFERROR(INDEX(ListeSeries!$A$2:$A$1045, MATCH(1, (DatasScan!G1166=ListeSeries!$B$2:$B$1045) * (DatasScan!H1166&gt;=ListeSeries!$D$2:$D$1045) * (DatasScan!H1166&lt;=ListeSeries!$E$2:$E$1045), 0)), "no match"))</f>
        <v/>
      </c>
      <c r="T1166" s="7" t="str" cm="1">
        <f t="array" ref="T1166">IF(ISBLANK(C1166),"",IFERROR(INDEX(ListeSeries!$C$2:$C$1045, MATCH(1, (DatasScan!G1166=ListeSeries!$B$2:$B$1045) * (DatasScan!H1166&gt;=ListeSeries!$D$2:$D$1045) * (DatasScan!H1166&lt;=ListeSeries!$E$2:$E$1045), 0)), "no match"))</f>
        <v/>
      </c>
      <c r="U1166" s="11" t="str" cm="1">
        <f t="array" ref="U1166">IF(ISBLANK(C1166),"",IFERROR(INDEX(ListeSeries!$F$2:$F$1045, MATCH(1, (DatasScan!G1166=ListeSeries!$B$2:$B$1045) * (DatasScan!H1166&gt;=ListeSeries!$D$2:$D$1045) * (DatasScan!H1166&lt;=ListeSeries!$E$2:$E$1045), 0)), "no match"))</f>
        <v/>
      </c>
    </row>
    <row r="1167" spans="1:21" x14ac:dyDescent="0.25">
      <c r="A1167" s="6" t="str">
        <f t="shared" si="204"/>
        <v/>
      </c>
      <c r="B1167" s="272"/>
      <c r="F1167" s="7" t="str">
        <f t="shared" si="207"/>
        <v/>
      </c>
      <c r="G1167" s="21" t="str">
        <f>IF(ISBLANK(C1167),"",_xlfn.XLOOKUP(_xlfn.XLOOKUP(VALUE(LEFT(C1167,4)),Souches!$B$2:$B$15000,Souches!$E$2:$E$15000),Varietes!$B$2:$B$500,Varietes!$C$2:$C$500))</f>
        <v/>
      </c>
      <c r="H1167" s="19" t="str">
        <f>IF(ISBLANK(C1167),"",_xlfn.XLOOKUP(VALUE(LEFT(C1167,4)),Souches!$B$2:$B$15000,Souches!$D$2:$D$15000))</f>
        <v/>
      </c>
      <c r="I1167" s="10" t="str">
        <f t="shared" si="205"/>
        <v/>
      </c>
      <c r="J1167" s="19" t="str">
        <f>IF(I1167="","",INT(('ObjProd (2)'!$C$25-I1167)/7 * (ABS('ObjProd (2)'!$C$25-I1167)&gt;=7)))</f>
        <v/>
      </c>
      <c r="K1167" s="10" t="str">
        <f>IF(I1167="","",
IF(AND(DATEDIF(I1167,'ObjProd (2)'!$C$25,"y")=0,DATEDIF(I1167,'ObjProd (2)'!$C$25,"ym")=0,
   INT(('ObjProd (2)'!$C$25-EDATE(I1167,DATEDIF(I1167,'ObjProd (2)'!$C$25,"y")*12+DATEDIF(I1167,'ObjProd (2)'!$C$25,"ym")))/7)=0),
   "&lt; 1 sem.",
   IF(DATEDIF(I1167,'ObjProd (2)'!$C$25,"y")&gt;0,DATEDIF(I1167,'ObjProd (2)'!$C$25,"y") &amp; " " &amp; IF(DATEDIF(I1167,'ObjProd (2)'!$C$25,"y")=1,"an ","ans "),"") &amp;
   IF(DATEDIF(I1167,'ObjProd (2)'!$C$25,"ym")&gt;0,DATEDIF(I1167,'ObjProd (2)'!$C$25,"ym") &amp; " mois ", "") &amp;
   IF(INT(('ObjProd (2)'!$C$25-EDATE(I1167,DATEDIF(I1167,'ObjProd (2)'!$C$25,"y")*12+DATEDIF(I1167,'ObjProd (2)'!$C$25,"ym")))/7)&gt;0,
      INT(('ObjProd (2)'!$C$25-EDATE(I1167,DATEDIF(I1167,'ObjProd (2)'!$C$25,"y")*12+DATEDIF(I1167,'ObjProd (2)'!$C$25,"ym")))/7) &amp; " sem.",
      "")
)
)</f>
        <v/>
      </c>
      <c r="L1167" s="11" t="str">
        <f t="shared" si="206"/>
        <v/>
      </c>
      <c r="M1167" s="9" t="str">
        <f t="shared" si="202"/>
        <v/>
      </c>
      <c r="N1167" s="9" t="str" cm="1">
        <f t="array" aca="1" ref="N1167" ca="1">LEFT(L1167, IF(ISNUMBER(SUBSTITUTE(_xludf.MID(L1167, 2, 1), ".", ",")), 1, 2))</f>
        <v/>
      </c>
      <c r="O1167" s="19" t="str">
        <f t="shared" ca="1" si="208"/>
        <v/>
      </c>
      <c r="P1167" s="9" t="str">
        <f t="shared" ca="1" si="209"/>
        <v/>
      </c>
      <c r="Q1167" s="9" t="str">
        <f t="shared" ca="1" si="210"/>
        <v/>
      </c>
      <c r="R1167" s="9" t="str">
        <f t="shared" si="203"/>
        <v/>
      </c>
      <c r="S1167" t="str" cm="1">
        <f t="array" ref="S1167">IF(ISBLANK(C1167),"",IFERROR(INDEX(ListeSeries!$A$2:$A$1045, MATCH(1, (DatasScan!G1167=ListeSeries!$B$2:$B$1045) * (DatasScan!H1167&gt;=ListeSeries!$D$2:$D$1045) * (DatasScan!H1167&lt;=ListeSeries!$E$2:$E$1045), 0)), "no match"))</f>
        <v/>
      </c>
      <c r="T1167" s="7" t="str" cm="1">
        <f t="array" ref="T1167">IF(ISBLANK(C1167),"",IFERROR(INDEX(ListeSeries!$C$2:$C$1045, MATCH(1, (DatasScan!G1167=ListeSeries!$B$2:$B$1045) * (DatasScan!H1167&gt;=ListeSeries!$D$2:$D$1045) * (DatasScan!H1167&lt;=ListeSeries!$E$2:$E$1045), 0)), "no match"))</f>
        <v/>
      </c>
      <c r="U1167" s="11" t="str" cm="1">
        <f t="array" ref="U1167">IF(ISBLANK(C1167),"",IFERROR(INDEX(ListeSeries!$F$2:$F$1045, MATCH(1, (DatasScan!G1167=ListeSeries!$B$2:$B$1045) * (DatasScan!H1167&gt;=ListeSeries!$D$2:$D$1045) * (DatasScan!H1167&lt;=ListeSeries!$E$2:$E$1045), 0)), "no match"))</f>
        <v/>
      </c>
    </row>
    <row r="1168" spans="1:21" x14ac:dyDescent="0.25">
      <c r="A1168" s="6" t="str">
        <f t="shared" si="204"/>
        <v/>
      </c>
      <c r="B1168" s="272"/>
      <c r="F1168" s="7" t="str">
        <f t="shared" si="207"/>
        <v/>
      </c>
      <c r="G1168" s="21" t="str">
        <f>IF(ISBLANK(C1168),"",_xlfn.XLOOKUP(_xlfn.XLOOKUP(VALUE(LEFT(C1168,4)),Souches!$B$2:$B$15000,Souches!$E$2:$E$15000),Varietes!$B$2:$B$500,Varietes!$C$2:$C$500))</f>
        <v/>
      </c>
      <c r="H1168" s="19" t="str">
        <f>IF(ISBLANK(C1168),"",_xlfn.XLOOKUP(VALUE(LEFT(C1168,4)),Souches!$B$2:$B$15000,Souches!$D$2:$D$15000))</f>
        <v/>
      </c>
      <c r="I1168" s="10" t="str">
        <f t="shared" si="205"/>
        <v/>
      </c>
      <c r="J1168" s="19" t="str">
        <f>IF(I1168="","",INT(('ObjProd (2)'!$C$25-I1168)/7 * (ABS('ObjProd (2)'!$C$25-I1168)&gt;=7)))</f>
        <v/>
      </c>
      <c r="K1168" s="10" t="str">
        <f>IF(I1168="","",
IF(AND(DATEDIF(I1168,'ObjProd (2)'!$C$25,"y")=0,DATEDIF(I1168,'ObjProd (2)'!$C$25,"ym")=0,
   INT(('ObjProd (2)'!$C$25-EDATE(I1168,DATEDIF(I1168,'ObjProd (2)'!$C$25,"y")*12+DATEDIF(I1168,'ObjProd (2)'!$C$25,"ym")))/7)=0),
   "&lt; 1 sem.",
   IF(DATEDIF(I1168,'ObjProd (2)'!$C$25,"y")&gt;0,DATEDIF(I1168,'ObjProd (2)'!$C$25,"y") &amp; " " &amp; IF(DATEDIF(I1168,'ObjProd (2)'!$C$25,"y")=1,"an ","ans "),"") &amp;
   IF(DATEDIF(I1168,'ObjProd (2)'!$C$25,"ym")&gt;0,DATEDIF(I1168,'ObjProd (2)'!$C$25,"ym") &amp; " mois ", "") &amp;
   IF(INT(('ObjProd (2)'!$C$25-EDATE(I1168,DATEDIF(I1168,'ObjProd (2)'!$C$25,"y")*12+DATEDIF(I1168,'ObjProd (2)'!$C$25,"ym")))/7)&gt;0,
      INT(('ObjProd (2)'!$C$25-EDATE(I1168,DATEDIF(I1168,'ObjProd (2)'!$C$25,"y")*12+DATEDIF(I1168,'ObjProd (2)'!$C$25,"ym")))/7) &amp; " sem.",
      "")
)
)</f>
        <v/>
      </c>
      <c r="L1168" s="11" t="str">
        <f t="shared" si="206"/>
        <v/>
      </c>
      <c r="M1168" s="9" t="str">
        <f t="shared" si="202"/>
        <v/>
      </c>
      <c r="N1168" s="9" t="str" cm="1">
        <f t="array" aca="1" ref="N1168" ca="1">LEFT(L1168, IF(ISNUMBER(SUBSTITUTE(_xludf.MID(L1168, 2, 1), ".", ",")), 1, 2))</f>
        <v/>
      </c>
      <c r="O1168" s="19" t="str">
        <f t="shared" ca="1" si="208"/>
        <v/>
      </c>
      <c r="P1168" s="9" t="str">
        <f t="shared" ca="1" si="209"/>
        <v/>
      </c>
      <c r="Q1168" s="9" t="str">
        <f t="shared" ca="1" si="210"/>
        <v/>
      </c>
      <c r="R1168" s="9" t="str">
        <f t="shared" si="203"/>
        <v/>
      </c>
      <c r="S1168" t="str" cm="1">
        <f t="array" ref="S1168">IF(ISBLANK(C1168),"",IFERROR(INDEX(ListeSeries!$A$2:$A$1045, MATCH(1, (DatasScan!G1168=ListeSeries!$B$2:$B$1045) * (DatasScan!H1168&gt;=ListeSeries!$D$2:$D$1045) * (DatasScan!H1168&lt;=ListeSeries!$E$2:$E$1045), 0)), "no match"))</f>
        <v/>
      </c>
      <c r="T1168" s="7" t="str" cm="1">
        <f t="array" ref="T1168">IF(ISBLANK(C1168),"",IFERROR(INDEX(ListeSeries!$C$2:$C$1045, MATCH(1, (DatasScan!G1168=ListeSeries!$B$2:$B$1045) * (DatasScan!H1168&gt;=ListeSeries!$D$2:$D$1045) * (DatasScan!H1168&lt;=ListeSeries!$E$2:$E$1045), 0)), "no match"))</f>
        <v/>
      </c>
      <c r="U1168" s="11" t="str" cm="1">
        <f t="array" ref="U1168">IF(ISBLANK(C1168),"",IFERROR(INDEX(ListeSeries!$F$2:$F$1045, MATCH(1, (DatasScan!G1168=ListeSeries!$B$2:$B$1045) * (DatasScan!H1168&gt;=ListeSeries!$D$2:$D$1045) * (DatasScan!H1168&lt;=ListeSeries!$E$2:$E$1045), 0)), "no match"))</f>
        <v/>
      </c>
    </row>
    <row r="1169" spans="1:21" x14ac:dyDescent="0.25">
      <c r="A1169" s="6" t="str">
        <f t="shared" si="204"/>
        <v/>
      </c>
      <c r="B1169" s="272"/>
      <c r="F1169" s="7" t="str">
        <f t="shared" si="207"/>
        <v/>
      </c>
      <c r="G1169" s="21" t="str">
        <f>IF(ISBLANK(C1169),"",_xlfn.XLOOKUP(_xlfn.XLOOKUP(VALUE(LEFT(C1169,4)),Souches!$B$2:$B$15000,Souches!$E$2:$E$15000),Varietes!$B$2:$B$500,Varietes!$C$2:$C$500))</f>
        <v/>
      </c>
      <c r="H1169" s="19" t="str">
        <f>IF(ISBLANK(C1169),"",_xlfn.XLOOKUP(VALUE(LEFT(C1169,4)),Souches!$B$2:$B$15000,Souches!$D$2:$D$15000))</f>
        <v/>
      </c>
      <c r="I1169" s="10" t="str">
        <f t="shared" si="205"/>
        <v/>
      </c>
      <c r="J1169" s="19" t="str">
        <f>IF(I1169="","",INT(('ObjProd (2)'!$C$25-I1169)/7 * (ABS('ObjProd (2)'!$C$25-I1169)&gt;=7)))</f>
        <v/>
      </c>
      <c r="K1169" s="10" t="str">
        <f>IF(I1169="","",
IF(AND(DATEDIF(I1169,'ObjProd (2)'!$C$25,"y")=0,DATEDIF(I1169,'ObjProd (2)'!$C$25,"ym")=0,
   INT(('ObjProd (2)'!$C$25-EDATE(I1169,DATEDIF(I1169,'ObjProd (2)'!$C$25,"y")*12+DATEDIF(I1169,'ObjProd (2)'!$C$25,"ym")))/7)=0),
   "&lt; 1 sem.",
   IF(DATEDIF(I1169,'ObjProd (2)'!$C$25,"y")&gt;0,DATEDIF(I1169,'ObjProd (2)'!$C$25,"y") &amp; " " &amp; IF(DATEDIF(I1169,'ObjProd (2)'!$C$25,"y")=1,"an ","ans "),"") &amp;
   IF(DATEDIF(I1169,'ObjProd (2)'!$C$25,"ym")&gt;0,DATEDIF(I1169,'ObjProd (2)'!$C$25,"ym") &amp; " mois ", "") &amp;
   IF(INT(('ObjProd (2)'!$C$25-EDATE(I1169,DATEDIF(I1169,'ObjProd (2)'!$C$25,"y")*12+DATEDIF(I1169,'ObjProd (2)'!$C$25,"ym")))/7)&gt;0,
      INT(('ObjProd (2)'!$C$25-EDATE(I1169,DATEDIF(I1169,'ObjProd (2)'!$C$25,"y")*12+DATEDIF(I1169,'ObjProd (2)'!$C$25,"ym")))/7) &amp; " sem.",
      "")
)
)</f>
        <v/>
      </c>
      <c r="L1169" s="11" t="str">
        <f t="shared" si="206"/>
        <v/>
      </c>
      <c r="M1169" s="9" t="str">
        <f t="shared" si="202"/>
        <v/>
      </c>
      <c r="N1169" s="9" t="str" cm="1">
        <f t="array" aca="1" ref="N1169" ca="1">LEFT(L1169, IF(ISNUMBER(SUBSTITUTE(_xludf.MID(L1169, 2, 1), ".", ",")), 1, 2))</f>
        <v/>
      </c>
      <c r="O1169" s="19" t="str">
        <f t="shared" ca="1" si="208"/>
        <v/>
      </c>
      <c r="P1169" s="9" t="str">
        <f t="shared" ca="1" si="209"/>
        <v/>
      </c>
      <c r="Q1169" s="9" t="str">
        <f t="shared" ca="1" si="210"/>
        <v/>
      </c>
      <c r="R1169" s="9" t="str">
        <f t="shared" si="203"/>
        <v/>
      </c>
      <c r="S1169" t="str" cm="1">
        <f t="array" ref="S1169">IF(ISBLANK(C1169),"",IFERROR(INDEX(ListeSeries!$A$2:$A$1045, MATCH(1, (DatasScan!G1169=ListeSeries!$B$2:$B$1045) * (DatasScan!H1169&gt;=ListeSeries!$D$2:$D$1045) * (DatasScan!H1169&lt;=ListeSeries!$E$2:$E$1045), 0)), "no match"))</f>
        <v/>
      </c>
      <c r="T1169" s="7" t="str" cm="1">
        <f t="array" ref="T1169">IF(ISBLANK(C1169),"",IFERROR(INDEX(ListeSeries!$C$2:$C$1045, MATCH(1, (DatasScan!G1169=ListeSeries!$B$2:$B$1045) * (DatasScan!H1169&gt;=ListeSeries!$D$2:$D$1045) * (DatasScan!H1169&lt;=ListeSeries!$E$2:$E$1045), 0)), "no match"))</f>
        <v/>
      </c>
      <c r="U1169" s="11" t="str" cm="1">
        <f t="array" ref="U1169">IF(ISBLANK(C1169),"",IFERROR(INDEX(ListeSeries!$F$2:$F$1045, MATCH(1, (DatasScan!G1169=ListeSeries!$B$2:$B$1045) * (DatasScan!H1169&gt;=ListeSeries!$D$2:$D$1045) * (DatasScan!H1169&lt;=ListeSeries!$E$2:$E$1045), 0)), "no match"))</f>
        <v/>
      </c>
    </row>
    <row r="1170" spans="1:21" x14ac:dyDescent="0.25">
      <c r="A1170" s="6" t="str">
        <f t="shared" si="204"/>
        <v/>
      </c>
      <c r="B1170" s="272"/>
      <c r="F1170" s="7" t="str">
        <f t="shared" si="207"/>
        <v/>
      </c>
      <c r="G1170" s="21" t="str">
        <f>IF(ISBLANK(C1170),"",_xlfn.XLOOKUP(_xlfn.XLOOKUP(VALUE(LEFT(C1170,4)),Souches!$B$2:$B$15000,Souches!$E$2:$E$15000),Varietes!$B$2:$B$500,Varietes!$C$2:$C$500))</f>
        <v/>
      </c>
      <c r="H1170" s="19" t="str">
        <f>IF(ISBLANK(C1170),"",_xlfn.XLOOKUP(VALUE(LEFT(C1170,4)),Souches!$B$2:$B$15000,Souches!$D$2:$D$15000))</f>
        <v/>
      </c>
      <c r="I1170" s="10" t="str">
        <f t="shared" si="205"/>
        <v/>
      </c>
      <c r="J1170" s="19" t="str">
        <f>IF(I1170="","",INT(('ObjProd (2)'!$C$25-I1170)/7 * (ABS('ObjProd (2)'!$C$25-I1170)&gt;=7)))</f>
        <v/>
      </c>
      <c r="K1170" s="10" t="str">
        <f>IF(I1170="","",
IF(AND(DATEDIF(I1170,'ObjProd (2)'!$C$25,"y")=0,DATEDIF(I1170,'ObjProd (2)'!$C$25,"ym")=0,
   INT(('ObjProd (2)'!$C$25-EDATE(I1170,DATEDIF(I1170,'ObjProd (2)'!$C$25,"y")*12+DATEDIF(I1170,'ObjProd (2)'!$C$25,"ym")))/7)=0),
   "&lt; 1 sem.",
   IF(DATEDIF(I1170,'ObjProd (2)'!$C$25,"y")&gt;0,DATEDIF(I1170,'ObjProd (2)'!$C$25,"y") &amp; " " &amp; IF(DATEDIF(I1170,'ObjProd (2)'!$C$25,"y")=1,"an ","ans "),"") &amp;
   IF(DATEDIF(I1170,'ObjProd (2)'!$C$25,"ym")&gt;0,DATEDIF(I1170,'ObjProd (2)'!$C$25,"ym") &amp; " mois ", "") &amp;
   IF(INT(('ObjProd (2)'!$C$25-EDATE(I1170,DATEDIF(I1170,'ObjProd (2)'!$C$25,"y")*12+DATEDIF(I1170,'ObjProd (2)'!$C$25,"ym")))/7)&gt;0,
      INT(('ObjProd (2)'!$C$25-EDATE(I1170,DATEDIF(I1170,'ObjProd (2)'!$C$25,"y")*12+DATEDIF(I1170,'ObjProd (2)'!$C$25,"ym")))/7) &amp; " sem.",
      "")
)
)</f>
        <v/>
      </c>
      <c r="L1170" s="11" t="str">
        <f t="shared" si="206"/>
        <v/>
      </c>
      <c r="M1170" s="9" t="str">
        <f t="shared" si="202"/>
        <v/>
      </c>
      <c r="N1170" s="9" t="str" cm="1">
        <f t="array" aca="1" ref="N1170" ca="1">LEFT(L1170, IF(ISNUMBER(SUBSTITUTE(_xludf.MID(L1170, 2, 1), ".", ",")), 1, 2))</f>
        <v/>
      </c>
      <c r="O1170" s="19" t="str">
        <f t="shared" ca="1" si="208"/>
        <v/>
      </c>
      <c r="P1170" s="9" t="str">
        <f t="shared" ca="1" si="209"/>
        <v/>
      </c>
      <c r="Q1170" s="9" t="str">
        <f t="shared" ca="1" si="210"/>
        <v/>
      </c>
      <c r="R1170" s="9" t="str">
        <f t="shared" si="203"/>
        <v/>
      </c>
      <c r="S1170" t="str" cm="1">
        <f t="array" ref="S1170">IF(ISBLANK(C1170),"",IFERROR(INDEX(ListeSeries!$A$2:$A$1045, MATCH(1, (DatasScan!G1170=ListeSeries!$B$2:$B$1045) * (DatasScan!H1170&gt;=ListeSeries!$D$2:$D$1045) * (DatasScan!H1170&lt;=ListeSeries!$E$2:$E$1045), 0)), "no match"))</f>
        <v/>
      </c>
      <c r="T1170" s="7" t="str" cm="1">
        <f t="array" ref="T1170">IF(ISBLANK(C1170),"",IFERROR(INDEX(ListeSeries!$C$2:$C$1045, MATCH(1, (DatasScan!G1170=ListeSeries!$B$2:$B$1045) * (DatasScan!H1170&gt;=ListeSeries!$D$2:$D$1045) * (DatasScan!H1170&lt;=ListeSeries!$E$2:$E$1045), 0)), "no match"))</f>
        <v/>
      </c>
      <c r="U1170" s="11" t="str" cm="1">
        <f t="array" ref="U1170">IF(ISBLANK(C1170),"",IFERROR(INDEX(ListeSeries!$F$2:$F$1045, MATCH(1, (DatasScan!G1170=ListeSeries!$B$2:$B$1045) * (DatasScan!H1170&gt;=ListeSeries!$D$2:$D$1045) * (DatasScan!H1170&lt;=ListeSeries!$E$2:$E$1045), 0)), "no match"))</f>
        <v/>
      </c>
    </row>
    <row r="1171" spans="1:21" x14ac:dyDescent="0.25">
      <c r="A1171" s="6" t="str">
        <f t="shared" si="204"/>
        <v/>
      </c>
      <c r="B1171" s="272"/>
      <c r="F1171" s="7" t="str">
        <f t="shared" si="207"/>
        <v/>
      </c>
      <c r="G1171" s="21" t="str">
        <f>IF(ISBLANK(C1171),"",_xlfn.XLOOKUP(_xlfn.XLOOKUP(VALUE(LEFT(C1171,4)),Souches!$B$2:$B$15000,Souches!$E$2:$E$15000),Varietes!$B$2:$B$500,Varietes!$C$2:$C$500))</f>
        <v/>
      </c>
      <c r="H1171" s="19" t="str">
        <f>IF(ISBLANK(C1171),"",_xlfn.XLOOKUP(VALUE(LEFT(C1171,4)),Souches!$B$2:$B$15000,Souches!$D$2:$D$15000))</f>
        <v/>
      </c>
      <c r="I1171" s="10" t="str">
        <f t="shared" si="205"/>
        <v/>
      </c>
      <c r="J1171" s="19" t="str">
        <f>IF(I1171="","",INT(('ObjProd (2)'!$C$25-I1171)/7 * (ABS('ObjProd (2)'!$C$25-I1171)&gt;=7)))</f>
        <v/>
      </c>
      <c r="K1171" s="10" t="str">
        <f>IF(I1171="","",
IF(AND(DATEDIF(I1171,'ObjProd (2)'!$C$25,"y")=0,DATEDIF(I1171,'ObjProd (2)'!$C$25,"ym")=0,
   INT(('ObjProd (2)'!$C$25-EDATE(I1171,DATEDIF(I1171,'ObjProd (2)'!$C$25,"y")*12+DATEDIF(I1171,'ObjProd (2)'!$C$25,"ym")))/7)=0),
   "&lt; 1 sem.",
   IF(DATEDIF(I1171,'ObjProd (2)'!$C$25,"y")&gt;0,DATEDIF(I1171,'ObjProd (2)'!$C$25,"y") &amp; " " &amp; IF(DATEDIF(I1171,'ObjProd (2)'!$C$25,"y")=1,"an ","ans "),"") &amp;
   IF(DATEDIF(I1171,'ObjProd (2)'!$C$25,"ym")&gt;0,DATEDIF(I1171,'ObjProd (2)'!$C$25,"ym") &amp; " mois ", "") &amp;
   IF(INT(('ObjProd (2)'!$C$25-EDATE(I1171,DATEDIF(I1171,'ObjProd (2)'!$C$25,"y")*12+DATEDIF(I1171,'ObjProd (2)'!$C$25,"ym")))/7)&gt;0,
      INT(('ObjProd (2)'!$C$25-EDATE(I1171,DATEDIF(I1171,'ObjProd (2)'!$C$25,"y")*12+DATEDIF(I1171,'ObjProd (2)'!$C$25,"ym")))/7) &amp; " sem.",
      "")
)
)</f>
        <v/>
      </c>
      <c r="L1171" s="11" t="str">
        <f t="shared" si="206"/>
        <v/>
      </c>
      <c r="M1171" s="9" t="str">
        <f t="shared" si="202"/>
        <v/>
      </c>
      <c r="N1171" s="9" t="str" cm="1">
        <f t="array" aca="1" ref="N1171" ca="1">LEFT(L1171, IF(ISNUMBER(SUBSTITUTE(_xludf.MID(L1171, 2, 1), ".", ",")), 1, 2))</f>
        <v/>
      </c>
      <c r="O1171" s="19" t="str">
        <f t="shared" ca="1" si="208"/>
        <v/>
      </c>
      <c r="P1171" s="9" t="str">
        <f t="shared" ca="1" si="209"/>
        <v/>
      </c>
      <c r="Q1171" s="9" t="str">
        <f t="shared" ca="1" si="210"/>
        <v/>
      </c>
      <c r="R1171" s="9" t="str">
        <f t="shared" si="203"/>
        <v/>
      </c>
      <c r="S1171" t="str" cm="1">
        <f t="array" ref="S1171">IF(ISBLANK(C1171),"",IFERROR(INDEX(ListeSeries!$A$2:$A$1045, MATCH(1, (DatasScan!G1171=ListeSeries!$B$2:$B$1045) * (DatasScan!H1171&gt;=ListeSeries!$D$2:$D$1045) * (DatasScan!H1171&lt;=ListeSeries!$E$2:$E$1045), 0)), "no match"))</f>
        <v/>
      </c>
      <c r="T1171" s="7" t="str" cm="1">
        <f t="array" ref="T1171">IF(ISBLANK(C1171),"",IFERROR(INDEX(ListeSeries!$C$2:$C$1045, MATCH(1, (DatasScan!G1171=ListeSeries!$B$2:$B$1045) * (DatasScan!H1171&gt;=ListeSeries!$D$2:$D$1045) * (DatasScan!H1171&lt;=ListeSeries!$E$2:$E$1045), 0)), "no match"))</f>
        <v/>
      </c>
      <c r="U1171" s="11" t="str" cm="1">
        <f t="array" ref="U1171">IF(ISBLANK(C1171),"",IFERROR(INDEX(ListeSeries!$F$2:$F$1045, MATCH(1, (DatasScan!G1171=ListeSeries!$B$2:$B$1045) * (DatasScan!H1171&gt;=ListeSeries!$D$2:$D$1045) * (DatasScan!H1171&lt;=ListeSeries!$E$2:$E$1045), 0)), "no match"))</f>
        <v/>
      </c>
    </row>
    <row r="1172" spans="1:21" x14ac:dyDescent="0.25">
      <c r="A1172" s="6" t="str">
        <f t="shared" si="204"/>
        <v/>
      </c>
      <c r="B1172" s="272"/>
      <c r="F1172" s="7" t="str">
        <f t="shared" si="207"/>
        <v/>
      </c>
      <c r="G1172" s="21" t="str">
        <f>IF(ISBLANK(C1172),"",_xlfn.XLOOKUP(_xlfn.XLOOKUP(VALUE(LEFT(C1172,4)),Souches!$B$2:$B$15000,Souches!$E$2:$E$15000),Varietes!$B$2:$B$500,Varietes!$C$2:$C$500))</f>
        <v/>
      </c>
      <c r="H1172" s="19" t="str">
        <f>IF(ISBLANK(C1172),"",_xlfn.XLOOKUP(VALUE(LEFT(C1172,4)),Souches!$B$2:$B$15000,Souches!$D$2:$D$15000))</f>
        <v/>
      </c>
      <c r="I1172" s="10" t="str">
        <f t="shared" si="205"/>
        <v/>
      </c>
      <c r="J1172" s="19" t="str">
        <f>IF(I1172="","",INT(('ObjProd (2)'!$C$25-I1172)/7 * (ABS('ObjProd (2)'!$C$25-I1172)&gt;=7)))</f>
        <v/>
      </c>
      <c r="K1172" s="10" t="str">
        <f>IF(I1172="","",
IF(AND(DATEDIF(I1172,'ObjProd (2)'!$C$25,"y")=0,DATEDIF(I1172,'ObjProd (2)'!$C$25,"ym")=0,
   INT(('ObjProd (2)'!$C$25-EDATE(I1172,DATEDIF(I1172,'ObjProd (2)'!$C$25,"y")*12+DATEDIF(I1172,'ObjProd (2)'!$C$25,"ym")))/7)=0),
   "&lt; 1 sem.",
   IF(DATEDIF(I1172,'ObjProd (2)'!$C$25,"y")&gt;0,DATEDIF(I1172,'ObjProd (2)'!$C$25,"y") &amp; " " &amp; IF(DATEDIF(I1172,'ObjProd (2)'!$C$25,"y")=1,"an ","ans "),"") &amp;
   IF(DATEDIF(I1172,'ObjProd (2)'!$C$25,"ym")&gt;0,DATEDIF(I1172,'ObjProd (2)'!$C$25,"ym") &amp; " mois ", "") &amp;
   IF(INT(('ObjProd (2)'!$C$25-EDATE(I1172,DATEDIF(I1172,'ObjProd (2)'!$C$25,"y")*12+DATEDIF(I1172,'ObjProd (2)'!$C$25,"ym")))/7)&gt;0,
      INT(('ObjProd (2)'!$C$25-EDATE(I1172,DATEDIF(I1172,'ObjProd (2)'!$C$25,"y")*12+DATEDIF(I1172,'ObjProd (2)'!$C$25,"ym")))/7) &amp; " sem.",
      "")
)
)</f>
        <v/>
      </c>
      <c r="L1172" s="11" t="str">
        <f t="shared" si="206"/>
        <v/>
      </c>
      <c r="M1172" s="9" t="str">
        <f t="shared" si="202"/>
        <v/>
      </c>
      <c r="N1172" s="9" t="str" cm="1">
        <f t="array" aca="1" ref="N1172" ca="1">LEFT(L1172, IF(ISNUMBER(SUBSTITUTE(_xludf.MID(L1172, 2, 1), ".", ",")), 1, 2))</f>
        <v/>
      </c>
      <c r="O1172" s="19" t="str">
        <f t="shared" ca="1" si="208"/>
        <v/>
      </c>
      <c r="P1172" s="9" t="str">
        <f t="shared" ca="1" si="209"/>
        <v/>
      </c>
      <c r="Q1172" s="9" t="str">
        <f t="shared" ca="1" si="210"/>
        <v/>
      </c>
      <c r="R1172" s="9" t="str">
        <f t="shared" si="203"/>
        <v/>
      </c>
      <c r="S1172" t="str" cm="1">
        <f t="array" ref="S1172">IF(ISBLANK(C1172),"",IFERROR(INDEX(ListeSeries!$A$2:$A$1045, MATCH(1, (DatasScan!G1172=ListeSeries!$B$2:$B$1045) * (DatasScan!H1172&gt;=ListeSeries!$D$2:$D$1045) * (DatasScan!H1172&lt;=ListeSeries!$E$2:$E$1045), 0)), "no match"))</f>
        <v/>
      </c>
      <c r="T1172" s="7" t="str" cm="1">
        <f t="array" ref="T1172">IF(ISBLANK(C1172),"",IFERROR(INDEX(ListeSeries!$C$2:$C$1045, MATCH(1, (DatasScan!G1172=ListeSeries!$B$2:$B$1045) * (DatasScan!H1172&gt;=ListeSeries!$D$2:$D$1045) * (DatasScan!H1172&lt;=ListeSeries!$E$2:$E$1045), 0)), "no match"))</f>
        <v/>
      </c>
      <c r="U1172" s="11" t="str" cm="1">
        <f t="array" ref="U1172">IF(ISBLANK(C1172),"",IFERROR(INDEX(ListeSeries!$F$2:$F$1045, MATCH(1, (DatasScan!G1172=ListeSeries!$B$2:$B$1045) * (DatasScan!H1172&gt;=ListeSeries!$D$2:$D$1045) * (DatasScan!H1172&lt;=ListeSeries!$E$2:$E$1045), 0)), "no match"))</f>
        <v/>
      </c>
    </row>
    <row r="1173" spans="1:21" x14ac:dyDescent="0.25">
      <c r="A1173" s="6" t="str">
        <f t="shared" si="204"/>
        <v/>
      </c>
      <c r="B1173" s="272"/>
      <c r="F1173" s="7" t="str">
        <f t="shared" si="207"/>
        <v/>
      </c>
      <c r="G1173" s="21" t="str">
        <f>IF(ISBLANK(C1173),"",_xlfn.XLOOKUP(_xlfn.XLOOKUP(VALUE(LEFT(C1173,4)),Souches!$B$2:$B$15000,Souches!$E$2:$E$15000),Varietes!$B$2:$B$500,Varietes!$C$2:$C$500))</f>
        <v/>
      </c>
      <c r="H1173" s="19" t="str">
        <f>IF(ISBLANK(C1173),"",_xlfn.XLOOKUP(VALUE(LEFT(C1173,4)),Souches!$B$2:$B$15000,Souches!$D$2:$D$15000))</f>
        <v/>
      </c>
      <c r="I1173" s="10" t="str">
        <f t="shared" si="205"/>
        <v/>
      </c>
      <c r="J1173" s="19" t="str">
        <f>IF(I1173="","",INT(('ObjProd (2)'!$C$25-I1173)/7 * (ABS('ObjProd (2)'!$C$25-I1173)&gt;=7)))</f>
        <v/>
      </c>
      <c r="K1173" s="10" t="str">
        <f>IF(I1173="","",
IF(AND(DATEDIF(I1173,'ObjProd (2)'!$C$25,"y")=0,DATEDIF(I1173,'ObjProd (2)'!$C$25,"ym")=0,
   INT(('ObjProd (2)'!$C$25-EDATE(I1173,DATEDIF(I1173,'ObjProd (2)'!$C$25,"y")*12+DATEDIF(I1173,'ObjProd (2)'!$C$25,"ym")))/7)=0),
   "&lt; 1 sem.",
   IF(DATEDIF(I1173,'ObjProd (2)'!$C$25,"y")&gt;0,DATEDIF(I1173,'ObjProd (2)'!$C$25,"y") &amp; " " &amp; IF(DATEDIF(I1173,'ObjProd (2)'!$C$25,"y")=1,"an ","ans "),"") &amp;
   IF(DATEDIF(I1173,'ObjProd (2)'!$C$25,"ym")&gt;0,DATEDIF(I1173,'ObjProd (2)'!$C$25,"ym") &amp; " mois ", "") &amp;
   IF(INT(('ObjProd (2)'!$C$25-EDATE(I1173,DATEDIF(I1173,'ObjProd (2)'!$C$25,"y")*12+DATEDIF(I1173,'ObjProd (2)'!$C$25,"ym")))/7)&gt;0,
      INT(('ObjProd (2)'!$C$25-EDATE(I1173,DATEDIF(I1173,'ObjProd (2)'!$C$25,"y")*12+DATEDIF(I1173,'ObjProd (2)'!$C$25,"ym")))/7) &amp; " sem.",
      "")
)
)</f>
        <v/>
      </c>
      <c r="L1173" s="11" t="str">
        <f t="shared" si="206"/>
        <v/>
      </c>
      <c r="M1173" s="9" t="str">
        <f t="shared" si="202"/>
        <v/>
      </c>
      <c r="N1173" s="9" t="str" cm="1">
        <f t="array" aca="1" ref="N1173" ca="1">LEFT(L1173, IF(ISNUMBER(SUBSTITUTE(_xludf.MID(L1173, 2, 1), ".", ",")), 1, 2))</f>
        <v/>
      </c>
      <c r="O1173" s="19" t="str">
        <f t="shared" ca="1" si="208"/>
        <v/>
      </c>
      <c r="P1173" s="9" t="str">
        <f t="shared" ca="1" si="209"/>
        <v/>
      </c>
      <c r="Q1173" s="9" t="str">
        <f t="shared" ca="1" si="210"/>
        <v/>
      </c>
      <c r="R1173" s="9" t="str">
        <f t="shared" si="203"/>
        <v/>
      </c>
      <c r="S1173" t="str" cm="1">
        <f t="array" ref="S1173">IF(ISBLANK(C1173),"",IFERROR(INDEX(ListeSeries!$A$2:$A$1045, MATCH(1, (DatasScan!G1173=ListeSeries!$B$2:$B$1045) * (DatasScan!H1173&gt;=ListeSeries!$D$2:$D$1045) * (DatasScan!H1173&lt;=ListeSeries!$E$2:$E$1045), 0)), "no match"))</f>
        <v/>
      </c>
      <c r="T1173" s="7" t="str" cm="1">
        <f t="array" ref="T1173">IF(ISBLANK(C1173),"",IFERROR(INDEX(ListeSeries!$C$2:$C$1045, MATCH(1, (DatasScan!G1173=ListeSeries!$B$2:$B$1045) * (DatasScan!H1173&gt;=ListeSeries!$D$2:$D$1045) * (DatasScan!H1173&lt;=ListeSeries!$E$2:$E$1045), 0)), "no match"))</f>
        <v/>
      </c>
      <c r="U1173" s="11" t="str" cm="1">
        <f t="array" ref="U1173">IF(ISBLANK(C1173),"",IFERROR(INDEX(ListeSeries!$F$2:$F$1045, MATCH(1, (DatasScan!G1173=ListeSeries!$B$2:$B$1045) * (DatasScan!H1173&gt;=ListeSeries!$D$2:$D$1045) * (DatasScan!H1173&lt;=ListeSeries!$E$2:$E$1045), 0)), "no match"))</f>
        <v/>
      </c>
    </row>
    <row r="1174" spans="1:21" x14ac:dyDescent="0.25">
      <c r="A1174" s="6" t="str">
        <f t="shared" si="204"/>
        <v/>
      </c>
      <c r="B1174" s="272"/>
      <c r="F1174" s="7" t="str">
        <f t="shared" si="207"/>
        <v/>
      </c>
      <c r="G1174" s="21" t="str">
        <f>IF(ISBLANK(C1174),"",_xlfn.XLOOKUP(_xlfn.XLOOKUP(VALUE(LEFT(C1174,4)),Souches!$B$2:$B$15000,Souches!$E$2:$E$15000),Varietes!$B$2:$B$500,Varietes!$C$2:$C$500))</f>
        <v/>
      </c>
      <c r="H1174" s="19" t="str">
        <f>IF(ISBLANK(C1174),"",_xlfn.XLOOKUP(VALUE(LEFT(C1174,4)),Souches!$B$2:$B$15000,Souches!$D$2:$D$15000))</f>
        <v/>
      </c>
      <c r="I1174" s="10" t="str">
        <f t="shared" si="205"/>
        <v/>
      </c>
      <c r="J1174" s="19" t="str">
        <f>IF(I1174="","",INT(('ObjProd (2)'!$C$25-I1174)/7 * (ABS('ObjProd (2)'!$C$25-I1174)&gt;=7)))</f>
        <v/>
      </c>
      <c r="K1174" s="10" t="str">
        <f>IF(I1174="","",
IF(AND(DATEDIF(I1174,'ObjProd (2)'!$C$25,"y")=0,DATEDIF(I1174,'ObjProd (2)'!$C$25,"ym")=0,
   INT(('ObjProd (2)'!$C$25-EDATE(I1174,DATEDIF(I1174,'ObjProd (2)'!$C$25,"y")*12+DATEDIF(I1174,'ObjProd (2)'!$C$25,"ym")))/7)=0),
   "&lt; 1 sem.",
   IF(DATEDIF(I1174,'ObjProd (2)'!$C$25,"y")&gt;0,DATEDIF(I1174,'ObjProd (2)'!$C$25,"y") &amp; " " &amp; IF(DATEDIF(I1174,'ObjProd (2)'!$C$25,"y")=1,"an ","ans "),"") &amp;
   IF(DATEDIF(I1174,'ObjProd (2)'!$C$25,"ym")&gt;0,DATEDIF(I1174,'ObjProd (2)'!$C$25,"ym") &amp; " mois ", "") &amp;
   IF(INT(('ObjProd (2)'!$C$25-EDATE(I1174,DATEDIF(I1174,'ObjProd (2)'!$C$25,"y")*12+DATEDIF(I1174,'ObjProd (2)'!$C$25,"ym")))/7)&gt;0,
      INT(('ObjProd (2)'!$C$25-EDATE(I1174,DATEDIF(I1174,'ObjProd (2)'!$C$25,"y")*12+DATEDIF(I1174,'ObjProd (2)'!$C$25,"ym")))/7) &amp; " sem.",
      "")
)
)</f>
        <v/>
      </c>
      <c r="L1174" s="11" t="str">
        <f t="shared" si="206"/>
        <v/>
      </c>
      <c r="M1174" s="9" t="str">
        <f t="shared" si="202"/>
        <v/>
      </c>
      <c r="N1174" s="9" t="str" cm="1">
        <f t="array" aca="1" ref="N1174" ca="1">LEFT(L1174, IF(ISNUMBER(SUBSTITUTE(_xludf.MID(L1174, 2, 1), ".", ",")), 1, 2))</f>
        <v/>
      </c>
      <c r="O1174" s="19" t="str">
        <f t="shared" ca="1" si="208"/>
        <v/>
      </c>
      <c r="P1174" s="9" t="str">
        <f t="shared" ca="1" si="209"/>
        <v/>
      </c>
      <c r="Q1174" s="9" t="str">
        <f t="shared" ca="1" si="210"/>
        <v/>
      </c>
      <c r="R1174" s="9" t="str">
        <f t="shared" si="203"/>
        <v/>
      </c>
      <c r="S1174" t="str" cm="1">
        <f t="array" ref="S1174">IF(ISBLANK(C1174),"",IFERROR(INDEX(ListeSeries!$A$2:$A$1045, MATCH(1, (DatasScan!G1174=ListeSeries!$B$2:$B$1045) * (DatasScan!H1174&gt;=ListeSeries!$D$2:$D$1045) * (DatasScan!H1174&lt;=ListeSeries!$E$2:$E$1045), 0)), "no match"))</f>
        <v/>
      </c>
      <c r="T1174" s="7" t="str" cm="1">
        <f t="array" ref="T1174">IF(ISBLANK(C1174),"",IFERROR(INDEX(ListeSeries!$C$2:$C$1045, MATCH(1, (DatasScan!G1174=ListeSeries!$B$2:$B$1045) * (DatasScan!H1174&gt;=ListeSeries!$D$2:$D$1045) * (DatasScan!H1174&lt;=ListeSeries!$E$2:$E$1045), 0)), "no match"))</f>
        <v/>
      </c>
      <c r="U1174" s="11" t="str" cm="1">
        <f t="array" ref="U1174">IF(ISBLANK(C1174),"",IFERROR(INDEX(ListeSeries!$F$2:$F$1045, MATCH(1, (DatasScan!G1174=ListeSeries!$B$2:$B$1045) * (DatasScan!H1174&gt;=ListeSeries!$D$2:$D$1045) * (DatasScan!H1174&lt;=ListeSeries!$E$2:$E$1045), 0)), "no match"))</f>
        <v/>
      </c>
    </row>
    <row r="1175" spans="1:21" x14ac:dyDescent="0.25">
      <c r="A1175" s="6" t="str">
        <f t="shared" si="204"/>
        <v/>
      </c>
      <c r="B1175" s="272"/>
      <c r="F1175" s="7" t="str">
        <f t="shared" si="207"/>
        <v/>
      </c>
      <c r="G1175" s="21" t="str">
        <f>IF(ISBLANK(C1175),"",_xlfn.XLOOKUP(_xlfn.XLOOKUP(VALUE(LEFT(C1175,4)),Souches!$B$2:$B$15000,Souches!$E$2:$E$15000),Varietes!$B$2:$B$500,Varietes!$C$2:$C$500))</f>
        <v/>
      </c>
      <c r="H1175" s="19" t="str">
        <f>IF(ISBLANK(C1175),"",_xlfn.XLOOKUP(VALUE(LEFT(C1175,4)),Souches!$B$2:$B$15000,Souches!$D$2:$D$15000))</f>
        <v/>
      </c>
      <c r="I1175" s="10" t="str">
        <f t="shared" si="205"/>
        <v/>
      </c>
      <c r="J1175" s="19" t="str">
        <f>IF(I1175="","",INT(('ObjProd (2)'!$C$25-I1175)/7 * (ABS('ObjProd (2)'!$C$25-I1175)&gt;=7)))</f>
        <v/>
      </c>
      <c r="K1175" s="10" t="str">
        <f>IF(I1175="","",
IF(AND(DATEDIF(I1175,'ObjProd (2)'!$C$25,"y")=0,DATEDIF(I1175,'ObjProd (2)'!$C$25,"ym")=0,
   INT(('ObjProd (2)'!$C$25-EDATE(I1175,DATEDIF(I1175,'ObjProd (2)'!$C$25,"y")*12+DATEDIF(I1175,'ObjProd (2)'!$C$25,"ym")))/7)=0),
   "&lt; 1 sem.",
   IF(DATEDIF(I1175,'ObjProd (2)'!$C$25,"y")&gt;0,DATEDIF(I1175,'ObjProd (2)'!$C$25,"y") &amp; " " &amp; IF(DATEDIF(I1175,'ObjProd (2)'!$C$25,"y")=1,"an ","ans "),"") &amp;
   IF(DATEDIF(I1175,'ObjProd (2)'!$C$25,"ym")&gt;0,DATEDIF(I1175,'ObjProd (2)'!$C$25,"ym") &amp; " mois ", "") &amp;
   IF(INT(('ObjProd (2)'!$C$25-EDATE(I1175,DATEDIF(I1175,'ObjProd (2)'!$C$25,"y")*12+DATEDIF(I1175,'ObjProd (2)'!$C$25,"ym")))/7)&gt;0,
      INT(('ObjProd (2)'!$C$25-EDATE(I1175,DATEDIF(I1175,'ObjProd (2)'!$C$25,"y")*12+DATEDIF(I1175,'ObjProd (2)'!$C$25,"ym")))/7) &amp; " sem.",
      "")
)
)</f>
        <v/>
      </c>
      <c r="L1175" s="11" t="str">
        <f t="shared" si="206"/>
        <v/>
      </c>
      <c r="M1175" s="9" t="str">
        <f t="shared" si="202"/>
        <v/>
      </c>
      <c r="N1175" s="9" t="str" cm="1">
        <f t="array" aca="1" ref="N1175" ca="1">LEFT(L1175, IF(ISNUMBER(SUBSTITUTE(_xludf.MID(L1175, 2, 1), ".", ",")), 1, 2))</f>
        <v/>
      </c>
      <c r="O1175" s="19" t="str">
        <f t="shared" ca="1" si="208"/>
        <v/>
      </c>
      <c r="P1175" s="9" t="str">
        <f t="shared" ca="1" si="209"/>
        <v/>
      </c>
      <c r="Q1175" s="9" t="str">
        <f t="shared" ca="1" si="210"/>
        <v/>
      </c>
      <c r="R1175" s="9" t="str">
        <f t="shared" si="203"/>
        <v/>
      </c>
      <c r="S1175" t="str" cm="1">
        <f t="array" ref="S1175">IF(ISBLANK(C1175),"",IFERROR(INDEX(ListeSeries!$A$2:$A$1045, MATCH(1, (DatasScan!G1175=ListeSeries!$B$2:$B$1045) * (DatasScan!H1175&gt;=ListeSeries!$D$2:$D$1045) * (DatasScan!H1175&lt;=ListeSeries!$E$2:$E$1045), 0)), "no match"))</f>
        <v/>
      </c>
      <c r="T1175" s="7" t="str" cm="1">
        <f t="array" ref="T1175">IF(ISBLANK(C1175),"",IFERROR(INDEX(ListeSeries!$C$2:$C$1045, MATCH(1, (DatasScan!G1175=ListeSeries!$B$2:$B$1045) * (DatasScan!H1175&gt;=ListeSeries!$D$2:$D$1045) * (DatasScan!H1175&lt;=ListeSeries!$E$2:$E$1045), 0)), "no match"))</f>
        <v/>
      </c>
      <c r="U1175" s="11" t="str" cm="1">
        <f t="array" ref="U1175">IF(ISBLANK(C1175),"",IFERROR(INDEX(ListeSeries!$F$2:$F$1045, MATCH(1, (DatasScan!G1175=ListeSeries!$B$2:$B$1045) * (DatasScan!H1175&gt;=ListeSeries!$D$2:$D$1045) * (DatasScan!H1175&lt;=ListeSeries!$E$2:$E$1045), 0)), "no match"))</f>
        <v/>
      </c>
    </row>
    <row r="1176" spans="1:21" x14ac:dyDescent="0.25">
      <c r="A1176" s="6" t="str">
        <f t="shared" si="204"/>
        <v/>
      </c>
      <c r="B1176" s="272"/>
      <c r="F1176" s="7" t="str">
        <f t="shared" si="207"/>
        <v/>
      </c>
      <c r="G1176" s="21" t="str">
        <f>IF(ISBLANK(C1176),"",_xlfn.XLOOKUP(_xlfn.XLOOKUP(VALUE(LEFT(C1176,4)),Souches!$B$2:$B$15000,Souches!$E$2:$E$15000),Varietes!$B$2:$B$500,Varietes!$C$2:$C$500))</f>
        <v/>
      </c>
      <c r="H1176" s="19" t="str">
        <f>IF(ISBLANK(C1176),"",_xlfn.XLOOKUP(VALUE(LEFT(C1176,4)),Souches!$B$2:$B$15000,Souches!$D$2:$D$15000))</f>
        <v/>
      </c>
      <c r="I1176" s="10" t="str">
        <f t="shared" si="205"/>
        <v/>
      </c>
      <c r="J1176" s="19" t="str">
        <f>IF(I1176="","",INT(('ObjProd (2)'!$C$25-I1176)/7 * (ABS('ObjProd (2)'!$C$25-I1176)&gt;=7)))</f>
        <v/>
      </c>
      <c r="K1176" s="10" t="str">
        <f>IF(I1176="","",
IF(AND(DATEDIF(I1176,'ObjProd (2)'!$C$25,"y")=0,DATEDIF(I1176,'ObjProd (2)'!$C$25,"ym")=0,
   INT(('ObjProd (2)'!$C$25-EDATE(I1176,DATEDIF(I1176,'ObjProd (2)'!$C$25,"y")*12+DATEDIF(I1176,'ObjProd (2)'!$C$25,"ym")))/7)=0),
   "&lt; 1 sem.",
   IF(DATEDIF(I1176,'ObjProd (2)'!$C$25,"y")&gt;0,DATEDIF(I1176,'ObjProd (2)'!$C$25,"y") &amp; " " &amp; IF(DATEDIF(I1176,'ObjProd (2)'!$C$25,"y")=1,"an ","ans "),"") &amp;
   IF(DATEDIF(I1176,'ObjProd (2)'!$C$25,"ym")&gt;0,DATEDIF(I1176,'ObjProd (2)'!$C$25,"ym") &amp; " mois ", "") &amp;
   IF(INT(('ObjProd (2)'!$C$25-EDATE(I1176,DATEDIF(I1176,'ObjProd (2)'!$C$25,"y")*12+DATEDIF(I1176,'ObjProd (2)'!$C$25,"ym")))/7)&gt;0,
      INT(('ObjProd (2)'!$C$25-EDATE(I1176,DATEDIF(I1176,'ObjProd (2)'!$C$25,"y")*12+DATEDIF(I1176,'ObjProd (2)'!$C$25,"ym")))/7) &amp; " sem.",
      "")
)
)</f>
        <v/>
      </c>
      <c r="L1176" s="11" t="str">
        <f t="shared" si="206"/>
        <v/>
      </c>
      <c r="M1176" s="9" t="str">
        <f t="shared" si="202"/>
        <v/>
      </c>
      <c r="N1176" s="9" t="str" cm="1">
        <f t="array" aca="1" ref="N1176" ca="1">LEFT(L1176, IF(ISNUMBER(SUBSTITUTE(_xludf.MID(L1176, 2, 1), ".", ",")), 1, 2))</f>
        <v/>
      </c>
      <c r="O1176" s="19" t="str">
        <f t="shared" ca="1" si="208"/>
        <v/>
      </c>
      <c r="P1176" s="9" t="str">
        <f t="shared" ca="1" si="209"/>
        <v/>
      </c>
      <c r="Q1176" s="9" t="str">
        <f t="shared" ca="1" si="210"/>
        <v/>
      </c>
      <c r="R1176" s="9" t="str">
        <f t="shared" si="203"/>
        <v/>
      </c>
      <c r="S1176" t="str" cm="1">
        <f t="array" ref="S1176">IF(ISBLANK(C1176),"",IFERROR(INDEX(ListeSeries!$A$2:$A$1045, MATCH(1, (DatasScan!G1176=ListeSeries!$B$2:$B$1045) * (DatasScan!H1176&gt;=ListeSeries!$D$2:$D$1045) * (DatasScan!H1176&lt;=ListeSeries!$E$2:$E$1045), 0)), "no match"))</f>
        <v/>
      </c>
      <c r="T1176" s="7" t="str" cm="1">
        <f t="array" ref="T1176">IF(ISBLANK(C1176),"",IFERROR(INDEX(ListeSeries!$C$2:$C$1045, MATCH(1, (DatasScan!G1176=ListeSeries!$B$2:$B$1045) * (DatasScan!H1176&gt;=ListeSeries!$D$2:$D$1045) * (DatasScan!H1176&lt;=ListeSeries!$E$2:$E$1045), 0)), "no match"))</f>
        <v/>
      </c>
      <c r="U1176" s="11" t="str" cm="1">
        <f t="array" ref="U1176">IF(ISBLANK(C1176),"",IFERROR(INDEX(ListeSeries!$F$2:$F$1045, MATCH(1, (DatasScan!G1176=ListeSeries!$B$2:$B$1045) * (DatasScan!H1176&gt;=ListeSeries!$D$2:$D$1045) * (DatasScan!H1176&lt;=ListeSeries!$E$2:$E$1045), 0)), "no match"))</f>
        <v/>
      </c>
    </row>
    <row r="1177" spans="1:21" x14ac:dyDescent="0.25">
      <c r="A1177" s="6" t="str">
        <f t="shared" si="204"/>
        <v/>
      </c>
      <c r="B1177" s="272"/>
      <c r="F1177" s="7" t="str">
        <f t="shared" si="207"/>
        <v/>
      </c>
      <c r="G1177" s="21" t="str">
        <f>IF(ISBLANK(C1177),"",_xlfn.XLOOKUP(_xlfn.XLOOKUP(VALUE(LEFT(C1177,4)),Souches!$B$2:$B$15000,Souches!$E$2:$E$15000),Varietes!$B$2:$B$500,Varietes!$C$2:$C$500))</f>
        <v/>
      </c>
      <c r="H1177" s="19" t="str">
        <f>IF(ISBLANK(C1177),"",_xlfn.XLOOKUP(VALUE(LEFT(C1177,4)),Souches!$B$2:$B$15000,Souches!$D$2:$D$15000))</f>
        <v/>
      </c>
      <c r="I1177" s="10" t="str">
        <f t="shared" si="205"/>
        <v/>
      </c>
      <c r="J1177" s="19" t="str">
        <f>IF(I1177="","",INT(('ObjProd (2)'!$C$25-I1177)/7 * (ABS('ObjProd (2)'!$C$25-I1177)&gt;=7)))</f>
        <v/>
      </c>
      <c r="K1177" s="10" t="str">
        <f>IF(I1177="","",
IF(AND(DATEDIF(I1177,'ObjProd (2)'!$C$25,"y")=0,DATEDIF(I1177,'ObjProd (2)'!$C$25,"ym")=0,
   INT(('ObjProd (2)'!$C$25-EDATE(I1177,DATEDIF(I1177,'ObjProd (2)'!$C$25,"y")*12+DATEDIF(I1177,'ObjProd (2)'!$C$25,"ym")))/7)=0),
   "&lt; 1 sem.",
   IF(DATEDIF(I1177,'ObjProd (2)'!$C$25,"y")&gt;0,DATEDIF(I1177,'ObjProd (2)'!$C$25,"y") &amp; " " &amp; IF(DATEDIF(I1177,'ObjProd (2)'!$C$25,"y")=1,"an ","ans "),"") &amp;
   IF(DATEDIF(I1177,'ObjProd (2)'!$C$25,"ym")&gt;0,DATEDIF(I1177,'ObjProd (2)'!$C$25,"ym") &amp; " mois ", "") &amp;
   IF(INT(('ObjProd (2)'!$C$25-EDATE(I1177,DATEDIF(I1177,'ObjProd (2)'!$C$25,"y")*12+DATEDIF(I1177,'ObjProd (2)'!$C$25,"ym")))/7)&gt;0,
      INT(('ObjProd (2)'!$C$25-EDATE(I1177,DATEDIF(I1177,'ObjProd (2)'!$C$25,"y")*12+DATEDIF(I1177,'ObjProd (2)'!$C$25,"ym")))/7) &amp; " sem.",
      "")
)
)</f>
        <v/>
      </c>
      <c r="L1177" s="11" t="str">
        <f t="shared" si="206"/>
        <v/>
      </c>
      <c r="M1177" s="9" t="str">
        <f t="shared" si="202"/>
        <v/>
      </c>
      <c r="N1177" s="9" t="str" cm="1">
        <f t="array" aca="1" ref="N1177" ca="1">LEFT(L1177, IF(ISNUMBER(SUBSTITUTE(_xludf.MID(L1177, 2, 1), ".", ",")), 1, 2))</f>
        <v/>
      </c>
      <c r="O1177" s="19" t="str">
        <f t="shared" ca="1" si="208"/>
        <v/>
      </c>
      <c r="P1177" s="9" t="str">
        <f t="shared" ca="1" si="209"/>
        <v/>
      </c>
      <c r="Q1177" s="9" t="str">
        <f t="shared" ca="1" si="210"/>
        <v/>
      </c>
      <c r="R1177" s="9" t="str">
        <f t="shared" si="203"/>
        <v/>
      </c>
      <c r="S1177" t="str" cm="1">
        <f t="array" ref="S1177">IF(ISBLANK(C1177),"",IFERROR(INDEX(ListeSeries!$A$2:$A$1045, MATCH(1, (DatasScan!G1177=ListeSeries!$B$2:$B$1045) * (DatasScan!H1177&gt;=ListeSeries!$D$2:$D$1045) * (DatasScan!H1177&lt;=ListeSeries!$E$2:$E$1045), 0)), "no match"))</f>
        <v/>
      </c>
      <c r="T1177" s="7" t="str" cm="1">
        <f t="array" ref="T1177">IF(ISBLANK(C1177),"",IFERROR(INDEX(ListeSeries!$C$2:$C$1045, MATCH(1, (DatasScan!G1177=ListeSeries!$B$2:$B$1045) * (DatasScan!H1177&gt;=ListeSeries!$D$2:$D$1045) * (DatasScan!H1177&lt;=ListeSeries!$E$2:$E$1045), 0)), "no match"))</f>
        <v/>
      </c>
      <c r="U1177" s="11" t="str" cm="1">
        <f t="array" ref="U1177">IF(ISBLANK(C1177),"",IFERROR(INDEX(ListeSeries!$F$2:$F$1045, MATCH(1, (DatasScan!G1177=ListeSeries!$B$2:$B$1045) * (DatasScan!H1177&gt;=ListeSeries!$D$2:$D$1045) * (DatasScan!H1177&lt;=ListeSeries!$E$2:$E$1045), 0)), "no match"))</f>
        <v/>
      </c>
    </row>
    <row r="1178" spans="1:21" x14ac:dyDescent="0.25">
      <c r="A1178" s="6" t="str">
        <f t="shared" si="204"/>
        <v/>
      </c>
      <c r="B1178" s="272"/>
      <c r="F1178" s="7" t="str">
        <f t="shared" si="207"/>
        <v/>
      </c>
      <c r="G1178" s="21" t="str">
        <f>IF(ISBLANK(C1178),"",_xlfn.XLOOKUP(_xlfn.XLOOKUP(VALUE(LEFT(C1178,4)),Souches!$B$2:$B$15000,Souches!$E$2:$E$15000),Varietes!$B$2:$B$500,Varietes!$C$2:$C$500))</f>
        <v/>
      </c>
      <c r="H1178" s="19" t="str">
        <f>IF(ISBLANK(C1178),"",_xlfn.XLOOKUP(VALUE(LEFT(C1178,4)),Souches!$B$2:$B$15000,Souches!$D$2:$D$15000))</f>
        <v/>
      </c>
      <c r="I1178" s="10" t="str">
        <f t="shared" si="205"/>
        <v/>
      </c>
      <c r="J1178" s="19" t="str">
        <f>IF(I1178="","",INT(('ObjProd (2)'!$C$25-I1178)/7 * (ABS('ObjProd (2)'!$C$25-I1178)&gt;=7)))</f>
        <v/>
      </c>
      <c r="K1178" s="10" t="str">
        <f>IF(I1178="","",
IF(AND(DATEDIF(I1178,'ObjProd (2)'!$C$25,"y")=0,DATEDIF(I1178,'ObjProd (2)'!$C$25,"ym")=0,
   INT(('ObjProd (2)'!$C$25-EDATE(I1178,DATEDIF(I1178,'ObjProd (2)'!$C$25,"y")*12+DATEDIF(I1178,'ObjProd (2)'!$C$25,"ym")))/7)=0),
   "&lt; 1 sem.",
   IF(DATEDIF(I1178,'ObjProd (2)'!$C$25,"y")&gt;0,DATEDIF(I1178,'ObjProd (2)'!$C$25,"y") &amp; " " &amp; IF(DATEDIF(I1178,'ObjProd (2)'!$C$25,"y")=1,"an ","ans "),"") &amp;
   IF(DATEDIF(I1178,'ObjProd (2)'!$C$25,"ym")&gt;0,DATEDIF(I1178,'ObjProd (2)'!$C$25,"ym") &amp; " mois ", "") &amp;
   IF(INT(('ObjProd (2)'!$C$25-EDATE(I1178,DATEDIF(I1178,'ObjProd (2)'!$C$25,"y")*12+DATEDIF(I1178,'ObjProd (2)'!$C$25,"ym")))/7)&gt;0,
      INT(('ObjProd (2)'!$C$25-EDATE(I1178,DATEDIF(I1178,'ObjProd (2)'!$C$25,"y")*12+DATEDIF(I1178,'ObjProd (2)'!$C$25,"ym")))/7) &amp; " sem.",
      "")
)
)</f>
        <v/>
      </c>
      <c r="L1178" s="11" t="str">
        <f t="shared" si="206"/>
        <v/>
      </c>
      <c r="M1178" s="9" t="str">
        <f t="shared" si="202"/>
        <v/>
      </c>
      <c r="N1178" s="9" t="str" cm="1">
        <f t="array" aca="1" ref="N1178" ca="1">LEFT(L1178, IF(ISNUMBER(SUBSTITUTE(_xludf.MID(L1178, 2, 1), ".", ",")), 1, 2))</f>
        <v/>
      </c>
      <c r="O1178" s="19" t="str">
        <f t="shared" ca="1" si="208"/>
        <v/>
      </c>
      <c r="P1178" s="9" t="str">
        <f t="shared" ca="1" si="209"/>
        <v/>
      </c>
      <c r="Q1178" s="9" t="str">
        <f t="shared" ca="1" si="210"/>
        <v/>
      </c>
      <c r="R1178" s="9" t="str">
        <f t="shared" si="203"/>
        <v/>
      </c>
      <c r="S1178" t="str" cm="1">
        <f t="array" ref="S1178">IF(ISBLANK(C1178),"",IFERROR(INDEX(ListeSeries!$A$2:$A$1045, MATCH(1, (DatasScan!G1178=ListeSeries!$B$2:$B$1045) * (DatasScan!H1178&gt;=ListeSeries!$D$2:$D$1045) * (DatasScan!H1178&lt;=ListeSeries!$E$2:$E$1045), 0)), "no match"))</f>
        <v/>
      </c>
      <c r="T1178" s="7" t="str" cm="1">
        <f t="array" ref="T1178">IF(ISBLANK(C1178),"",IFERROR(INDEX(ListeSeries!$C$2:$C$1045, MATCH(1, (DatasScan!G1178=ListeSeries!$B$2:$B$1045) * (DatasScan!H1178&gt;=ListeSeries!$D$2:$D$1045) * (DatasScan!H1178&lt;=ListeSeries!$E$2:$E$1045), 0)), "no match"))</f>
        <v/>
      </c>
      <c r="U1178" s="11" t="str" cm="1">
        <f t="array" ref="U1178">IF(ISBLANK(C1178),"",IFERROR(INDEX(ListeSeries!$F$2:$F$1045, MATCH(1, (DatasScan!G1178=ListeSeries!$B$2:$B$1045) * (DatasScan!H1178&gt;=ListeSeries!$D$2:$D$1045) * (DatasScan!H1178&lt;=ListeSeries!$E$2:$E$1045), 0)), "no match"))</f>
        <v/>
      </c>
    </row>
    <row r="1179" spans="1:21" x14ac:dyDescent="0.25">
      <c r="A1179" s="6" t="str">
        <f t="shared" si="204"/>
        <v/>
      </c>
      <c r="B1179" s="272"/>
      <c r="F1179" s="7" t="str">
        <f t="shared" si="207"/>
        <v/>
      </c>
      <c r="G1179" s="21" t="str">
        <f>IF(ISBLANK(C1179),"",_xlfn.XLOOKUP(_xlfn.XLOOKUP(VALUE(LEFT(C1179,4)),Souches!$B$2:$B$15000,Souches!$E$2:$E$15000),Varietes!$B$2:$B$500,Varietes!$C$2:$C$500))</f>
        <v/>
      </c>
      <c r="H1179" s="19" t="str">
        <f>IF(ISBLANK(C1179),"",_xlfn.XLOOKUP(VALUE(LEFT(C1179,4)),Souches!$B$2:$B$15000,Souches!$D$2:$D$15000))</f>
        <v/>
      </c>
      <c r="I1179" s="10" t="str">
        <f t="shared" si="205"/>
        <v/>
      </c>
      <c r="J1179" s="19" t="str">
        <f>IF(I1179="","",INT(('ObjProd (2)'!$C$25-I1179)/7 * (ABS('ObjProd (2)'!$C$25-I1179)&gt;=7)))</f>
        <v/>
      </c>
      <c r="K1179" s="10" t="str">
        <f>IF(I1179="","",
IF(AND(DATEDIF(I1179,'ObjProd (2)'!$C$25,"y")=0,DATEDIF(I1179,'ObjProd (2)'!$C$25,"ym")=0,
   INT(('ObjProd (2)'!$C$25-EDATE(I1179,DATEDIF(I1179,'ObjProd (2)'!$C$25,"y")*12+DATEDIF(I1179,'ObjProd (2)'!$C$25,"ym")))/7)=0),
   "&lt; 1 sem.",
   IF(DATEDIF(I1179,'ObjProd (2)'!$C$25,"y")&gt;0,DATEDIF(I1179,'ObjProd (2)'!$C$25,"y") &amp; " " &amp; IF(DATEDIF(I1179,'ObjProd (2)'!$C$25,"y")=1,"an ","ans "),"") &amp;
   IF(DATEDIF(I1179,'ObjProd (2)'!$C$25,"ym")&gt;0,DATEDIF(I1179,'ObjProd (2)'!$C$25,"ym") &amp; " mois ", "") &amp;
   IF(INT(('ObjProd (2)'!$C$25-EDATE(I1179,DATEDIF(I1179,'ObjProd (2)'!$C$25,"y")*12+DATEDIF(I1179,'ObjProd (2)'!$C$25,"ym")))/7)&gt;0,
      INT(('ObjProd (2)'!$C$25-EDATE(I1179,DATEDIF(I1179,'ObjProd (2)'!$C$25,"y")*12+DATEDIF(I1179,'ObjProd (2)'!$C$25,"ym")))/7) &amp; " sem.",
      "")
)
)</f>
        <v/>
      </c>
      <c r="L1179" s="11" t="str">
        <f t="shared" si="206"/>
        <v/>
      </c>
      <c r="M1179" s="9" t="str">
        <f t="shared" si="202"/>
        <v/>
      </c>
      <c r="N1179" s="9" t="str" cm="1">
        <f t="array" aca="1" ref="N1179" ca="1">LEFT(L1179, IF(ISNUMBER(SUBSTITUTE(_xludf.MID(L1179, 2, 1), ".", ",")), 1, 2))</f>
        <v/>
      </c>
      <c r="O1179" s="19" t="str">
        <f t="shared" ca="1" si="208"/>
        <v/>
      </c>
      <c r="P1179" s="9" t="str">
        <f t="shared" ca="1" si="209"/>
        <v/>
      </c>
      <c r="Q1179" s="9" t="str">
        <f t="shared" ca="1" si="210"/>
        <v/>
      </c>
      <c r="R1179" s="9" t="str">
        <f t="shared" si="203"/>
        <v/>
      </c>
      <c r="S1179" t="str" cm="1">
        <f t="array" ref="S1179">IF(ISBLANK(C1179),"",IFERROR(INDEX(ListeSeries!$A$2:$A$1045, MATCH(1, (DatasScan!G1179=ListeSeries!$B$2:$B$1045) * (DatasScan!H1179&gt;=ListeSeries!$D$2:$D$1045) * (DatasScan!H1179&lt;=ListeSeries!$E$2:$E$1045), 0)), "no match"))</f>
        <v/>
      </c>
      <c r="T1179" s="7" t="str" cm="1">
        <f t="array" ref="T1179">IF(ISBLANK(C1179),"",IFERROR(INDEX(ListeSeries!$C$2:$C$1045, MATCH(1, (DatasScan!G1179=ListeSeries!$B$2:$B$1045) * (DatasScan!H1179&gt;=ListeSeries!$D$2:$D$1045) * (DatasScan!H1179&lt;=ListeSeries!$E$2:$E$1045), 0)), "no match"))</f>
        <v/>
      </c>
      <c r="U1179" s="11" t="str" cm="1">
        <f t="array" ref="U1179">IF(ISBLANK(C1179),"",IFERROR(INDEX(ListeSeries!$F$2:$F$1045, MATCH(1, (DatasScan!G1179=ListeSeries!$B$2:$B$1045) * (DatasScan!H1179&gt;=ListeSeries!$D$2:$D$1045) * (DatasScan!H1179&lt;=ListeSeries!$E$2:$E$1045), 0)), "no match"))</f>
        <v/>
      </c>
    </row>
    <row r="1180" spans="1:21" x14ac:dyDescent="0.25">
      <c r="A1180" s="6" t="str">
        <f t="shared" si="204"/>
        <v/>
      </c>
      <c r="B1180" s="272"/>
      <c r="F1180" s="7" t="str">
        <f t="shared" si="207"/>
        <v/>
      </c>
      <c r="G1180" s="21" t="str">
        <f>IF(ISBLANK(C1180),"",_xlfn.XLOOKUP(_xlfn.XLOOKUP(VALUE(LEFT(C1180,4)),Souches!$B$2:$B$15000,Souches!$E$2:$E$15000),Varietes!$B$2:$B$500,Varietes!$C$2:$C$500))</f>
        <v/>
      </c>
      <c r="H1180" s="19" t="str">
        <f>IF(ISBLANK(C1180),"",_xlfn.XLOOKUP(VALUE(LEFT(C1180,4)),Souches!$B$2:$B$15000,Souches!$D$2:$D$15000))</f>
        <v/>
      </c>
      <c r="I1180" s="10" t="str">
        <f t="shared" si="205"/>
        <v/>
      </c>
      <c r="J1180" s="19" t="str">
        <f>IF(I1180="","",INT(('ObjProd (2)'!$C$25-I1180)/7 * (ABS('ObjProd (2)'!$C$25-I1180)&gt;=7)))</f>
        <v/>
      </c>
      <c r="K1180" s="10" t="str">
        <f>IF(I1180="","",
IF(AND(DATEDIF(I1180,'ObjProd (2)'!$C$25,"y")=0,DATEDIF(I1180,'ObjProd (2)'!$C$25,"ym")=0,
   INT(('ObjProd (2)'!$C$25-EDATE(I1180,DATEDIF(I1180,'ObjProd (2)'!$C$25,"y")*12+DATEDIF(I1180,'ObjProd (2)'!$C$25,"ym")))/7)=0),
   "&lt; 1 sem.",
   IF(DATEDIF(I1180,'ObjProd (2)'!$C$25,"y")&gt;0,DATEDIF(I1180,'ObjProd (2)'!$C$25,"y") &amp; " " &amp; IF(DATEDIF(I1180,'ObjProd (2)'!$C$25,"y")=1,"an ","ans "),"") &amp;
   IF(DATEDIF(I1180,'ObjProd (2)'!$C$25,"ym")&gt;0,DATEDIF(I1180,'ObjProd (2)'!$C$25,"ym") &amp; " mois ", "") &amp;
   IF(INT(('ObjProd (2)'!$C$25-EDATE(I1180,DATEDIF(I1180,'ObjProd (2)'!$C$25,"y")*12+DATEDIF(I1180,'ObjProd (2)'!$C$25,"ym")))/7)&gt;0,
      INT(('ObjProd (2)'!$C$25-EDATE(I1180,DATEDIF(I1180,'ObjProd (2)'!$C$25,"y")*12+DATEDIF(I1180,'ObjProd (2)'!$C$25,"ym")))/7) &amp; " sem.",
      "")
)
)</f>
        <v/>
      </c>
      <c r="L1180" s="11" t="str">
        <f t="shared" si="206"/>
        <v/>
      </c>
      <c r="M1180" s="9" t="str">
        <f t="shared" si="202"/>
        <v/>
      </c>
      <c r="N1180" s="9" t="str" cm="1">
        <f t="array" aca="1" ref="N1180" ca="1">LEFT(L1180, IF(ISNUMBER(SUBSTITUTE(_xludf.MID(L1180, 2, 1), ".", ",")), 1, 2))</f>
        <v/>
      </c>
      <c r="O1180" s="19" t="str">
        <f t="shared" ca="1" si="208"/>
        <v/>
      </c>
      <c r="P1180" s="9" t="str">
        <f t="shared" ca="1" si="209"/>
        <v/>
      </c>
      <c r="Q1180" s="9" t="str">
        <f t="shared" ca="1" si="210"/>
        <v/>
      </c>
      <c r="R1180" s="9" t="str">
        <f t="shared" si="203"/>
        <v/>
      </c>
      <c r="S1180" t="str" cm="1">
        <f t="array" ref="S1180">IF(ISBLANK(C1180),"",IFERROR(INDEX(ListeSeries!$A$2:$A$1045, MATCH(1, (DatasScan!G1180=ListeSeries!$B$2:$B$1045) * (DatasScan!H1180&gt;=ListeSeries!$D$2:$D$1045) * (DatasScan!H1180&lt;=ListeSeries!$E$2:$E$1045), 0)), "no match"))</f>
        <v/>
      </c>
      <c r="T1180" s="7" t="str" cm="1">
        <f t="array" ref="T1180">IF(ISBLANK(C1180),"",IFERROR(INDEX(ListeSeries!$C$2:$C$1045, MATCH(1, (DatasScan!G1180=ListeSeries!$B$2:$B$1045) * (DatasScan!H1180&gt;=ListeSeries!$D$2:$D$1045) * (DatasScan!H1180&lt;=ListeSeries!$E$2:$E$1045), 0)), "no match"))</f>
        <v/>
      </c>
      <c r="U1180" s="11" t="str" cm="1">
        <f t="array" ref="U1180">IF(ISBLANK(C1180),"",IFERROR(INDEX(ListeSeries!$F$2:$F$1045, MATCH(1, (DatasScan!G1180=ListeSeries!$B$2:$B$1045) * (DatasScan!H1180&gt;=ListeSeries!$D$2:$D$1045) * (DatasScan!H1180&lt;=ListeSeries!$E$2:$E$1045), 0)), "no match"))</f>
        <v/>
      </c>
    </row>
    <row r="1181" spans="1:21" x14ac:dyDescent="0.25">
      <c r="A1181" s="6" t="str">
        <f t="shared" si="204"/>
        <v/>
      </c>
      <c r="B1181" s="272"/>
      <c r="F1181" s="7" t="str">
        <f t="shared" si="207"/>
        <v/>
      </c>
      <c r="G1181" s="21" t="str">
        <f>IF(ISBLANK(C1181),"",_xlfn.XLOOKUP(_xlfn.XLOOKUP(VALUE(LEFT(C1181,4)),Souches!$B$2:$B$15000,Souches!$E$2:$E$15000),Varietes!$B$2:$B$500,Varietes!$C$2:$C$500))</f>
        <v/>
      </c>
      <c r="H1181" s="19" t="str">
        <f>IF(ISBLANK(C1181),"",_xlfn.XLOOKUP(VALUE(LEFT(C1181,4)),Souches!$B$2:$B$15000,Souches!$D$2:$D$15000))</f>
        <v/>
      </c>
      <c r="I1181" s="10" t="str">
        <f t="shared" si="205"/>
        <v/>
      </c>
      <c r="J1181" s="19" t="str">
        <f>IF(I1181="","",INT(('ObjProd (2)'!$C$25-I1181)/7 * (ABS('ObjProd (2)'!$C$25-I1181)&gt;=7)))</f>
        <v/>
      </c>
      <c r="K1181" s="10" t="str">
        <f>IF(I1181="","",
IF(AND(DATEDIF(I1181,'ObjProd (2)'!$C$25,"y")=0,DATEDIF(I1181,'ObjProd (2)'!$C$25,"ym")=0,
   INT(('ObjProd (2)'!$C$25-EDATE(I1181,DATEDIF(I1181,'ObjProd (2)'!$C$25,"y")*12+DATEDIF(I1181,'ObjProd (2)'!$C$25,"ym")))/7)=0),
   "&lt; 1 sem.",
   IF(DATEDIF(I1181,'ObjProd (2)'!$C$25,"y")&gt;0,DATEDIF(I1181,'ObjProd (2)'!$C$25,"y") &amp; " " &amp; IF(DATEDIF(I1181,'ObjProd (2)'!$C$25,"y")=1,"an ","ans "),"") &amp;
   IF(DATEDIF(I1181,'ObjProd (2)'!$C$25,"ym")&gt;0,DATEDIF(I1181,'ObjProd (2)'!$C$25,"ym") &amp; " mois ", "") &amp;
   IF(INT(('ObjProd (2)'!$C$25-EDATE(I1181,DATEDIF(I1181,'ObjProd (2)'!$C$25,"y")*12+DATEDIF(I1181,'ObjProd (2)'!$C$25,"ym")))/7)&gt;0,
      INT(('ObjProd (2)'!$C$25-EDATE(I1181,DATEDIF(I1181,'ObjProd (2)'!$C$25,"y")*12+DATEDIF(I1181,'ObjProd (2)'!$C$25,"ym")))/7) &amp; " sem.",
      "")
)
)</f>
        <v/>
      </c>
      <c r="L1181" s="11" t="str">
        <f t="shared" si="206"/>
        <v/>
      </c>
      <c r="M1181" s="9" t="str">
        <f t="shared" si="202"/>
        <v/>
      </c>
      <c r="N1181" s="9" t="str" cm="1">
        <f t="array" aca="1" ref="N1181" ca="1">LEFT(L1181, IF(ISNUMBER(SUBSTITUTE(_xludf.MID(L1181, 2, 1), ".", ",")), 1, 2))</f>
        <v/>
      </c>
      <c r="O1181" s="19" t="str">
        <f t="shared" ca="1" si="208"/>
        <v/>
      </c>
      <c r="P1181" s="9" t="str">
        <f t="shared" ca="1" si="209"/>
        <v/>
      </c>
      <c r="Q1181" s="9" t="str">
        <f t="shared" ca="1" si="210"/>
        <v/>
      </c>
      <c r="R1181" s="9" t="str">
        <f t="shared" si="203"/>
        <v/>
      </c>
      <c r="S1181" t="str" cm="1">
        <f t="array" ref="S1181">IF(ISBLANK(C1181),"",IFERROR(INDEX(ListeSeries!$A$2:$A$1045, MATCH(1, (DatasScan!G1181=ListeSeries!$B$2:$B$1045) * (DatasScan!H1181&gt;=ListeSeries!$D$2:$D$1045) * (DatasScan!H1181&lt;=ListeSeries!$E$2:$E$1045), 0)), "no match"))</f>
        <v/>
      </c>
      <c r="T1181" s="7" t="str" cm="1">
        <f t="array" ref="T1181">IF(ISBLANK(C1181),"",IFERROR(INDEX(ListeSeries!$C$2:$C$1045, MATCH(1, (DatasScan!G1181=ListeSeries!$B$2:$B$1045) * (DatasScan!H1181&gt;=ListeSeries!$D$2:$D$1045) * (DatasScan!H1181&lt;=ListeSeries!$E$2:$E$1045), 0)), "no match"))</f>
        <v/>
      </c>
      <c r="U1181" s="11" t="str" cm="1">
        <f t="array" ref="U1181">IF(ISBLANK(C1181),"",IFERROR(INDEX(ListeSeries!$F$2:$F$1045, MATCH(1, (DatasScan!G1181=ListeSeries!$B$2:$B$1045) * (DatasScan!H1181&gt;=ListeSeries!$D$2:$D$1045) * (DatasScan!H1181&lt;=ListeSeries!$E$2:$E$1045), 0)), "no match"))</f>
        <v/>
      </c>
    </row>
    <row r="1182" spans="1:21" x14ac:dyDescent="0.25">
      <c r="A1182" s="6" t="str">
        <f t="shared" si="204"/>
        <v/>
      </c>
      <c r="B1182" s="272"/>
      <c r="F1182" s="7" t="str">
        <f t="shared" si="207"/>
        <v/>
      </c>
      <c r="G1182" s="21" t="str">
        <f>IF(ISBLANK(C1182),"",_xlfn.XLOOKUP(_xlfn.XLOOKUP(VALUE(LEFT(C1182,4)),Souches!$B$2:$B$15000,Souches!$E$2:$E$15000),Varietes!$B$2:$B$500,Varietes!$C$2:$C$500))</f>
        <v/>
      </c>
      <c r="H1182" s="19" t="str">
        <f>IF(ISBLANK(C1182),"",_xlfn.XLOOKUP(VALUE(LEFT(C1182,4)),Souches!$B$2:$B$15000,Souches!$D$2:$D$15000))</f>
        <v/>
      </c>
      <c r="I1182" s="10" t="str">
        <f t="shared" si="205"/>
        <v/>
      </c>
      <c r="J1182" s="19" t="str">
        <f>IF(I1182="","",INT(('ObjProd (2)'!$C$25-I1182)/7 * (ABS('ObjProd (2)'!$C$25-I1182)&gt;=7)))</f>
        <v/>
      </c>
      <c r="K1182" s="10" t="str">
        <f>IF(I1182="","",
IF(AND(DATEDIF(I1182,'ObjProd (2)'!$C$25,"y")=0,DATEDIF(I1182,'ObjProd (2)'!$C$25,"ym")=0,
   INT(('ObjProd (2)'!$C$25-EDATE(I1182,DATEDIF(I1182,'ObjProd (2)'!$C$25,"y")*12+DATEDIF(I1182,'ObjProd (2)'!$C$25,"ym")))/7)=0),
   "&lt; 1 sem.",
   IF(DATEDIF(I1182,'ObjProd (2)'!$C$25,"y")&gt;0,DATEDIF(I1182,'ObjProd (2)'!$C$25,"y") &amp; " " &amp; IF(DATEDIF(I1182,'ObjProd (2)'!$C$25,"y")=1,"an ","ans "),"") &amp;
   IF(DATEDIF(I1182,'ObjProd (2)'!$C$25,"ym")&gt;0,DATEDIF(I1182,'ObjProd (2)'!$C$25,"ym") &amp; " mois ", "") &amp;
   IF(INT(('ObjProd (2)'!$C$25-EDATE(I1182,DATEDIF(I1182,'ObjProd (2)'!$C$25,"y")*12+DATEDIF(I1182,'ObjProd (2)'!$C$25,"ym")))/7)&gt;0,
      INT(('ObjProd (2)'!$C$25-EDATE(I1182,DATEDIF(I1182,'ObjProd (2)'!$C$25,"y")*12+DATEDIF(I1182,'ObjProd (2)'!$C$25,"ym")))/7) &amp; " sem.",
      "")
)
)</f>
        <v/>
      </c>
      <c r="L1182" s="11" t="str">
        <f t="shared" si="206"/>
        <v/>
      </c>
      <c r="M1182" s="9" t="str">
        <f t="shared" si="202"/>
        <v/>
      </c>
      <c r="N1182" s="9" t="str" cm="1">
        <f t="array" aca="1" ref="N1182" ca="1">LEFT(L1182, IF(ISNUMBER(SUBSTITUTE(_xludf.MID(L1182, 2, 1), ".", ",")), 1, 2))</f>
        <v/>
      </c>
      <c r="O1182" s="19" t="str">
        <f t="shared" ca="1" si="208"/>
        <v/>
      </c>
      <c r="P1182" s="9" t="str">
        <f t="shared" ca="1" si="209"/>
        <v/>
      </c>
      <c r="Q1182" s="9" t="str">
        <f t="shared" ca="1" si="210"/>
        <v/>
      </c>
      <c r="R1182" s="9" t="str">
        <f t="shared" si="203"/>
        <v/>
      </c>
      <c r="S1182" t="str" cm="1">
        <f t="array" ref="S1182">IF(ISBLANK(C1182),"",IFERROR(INDEX(ListeSeries!$A$2:$A$1045, MATCH(1, (DatasScan!G1182=ListeSeries!$B$2:$B$1045) * (DatasScan!H1182&gt;=ListeSeries!$D$2:$D$1045) * (DatasScan!H1182&lt;=ListeSeries!$E$2:$E$1045), 0)), "no match"))</f>
        <v/>
      </c>
      <c r="T1182" s="7" t="str" cm="1">
        <f t="array" ref="T1182">IF(ISBLANK(C1182),"",IFERROR(INDEX(ListeSeries!$C$2:$C$1045, MATCH(1, (DatasScan!G1182=ListeSeries!$B$2:$B$1045) * (DatasScan!H1182&gt;=ListeSeries!$D$2:$D$1045) * (DatasScan!H1182&lt;=ListeSeries!$E$2:$E$1045), 0)), "no match"))</f>
        <v/>
      </c>
      <c r="U1182" s="11" t="str" cm="1">
        <f t="array" ref="U1182">IF(ISBLANK(C1182),"",IFERROR(INDEX(ListeSeries!$F$2:$F$1045, MATCH(1, (DatasScan!G1182=ListeSeries!$B$2:$B$1045) * (DatasScan!H1182&gt;=ListeSeries!$D$2:$D$1045) * (DatasScan!H1182&lt;=ListeSeries!$E$2:$E$1045), 0)), "no match"))</f>
        <v/>
      </c>
    </row>
    <row r="1183" spans="1:21" x14ac:dyDescent="0.25">
      <c r="A1183" s="6" t="str">
        <f t="shared" si="204"/>
        <v/>
      </c>
      <c r="B1183" s="272"/>
      <c r="F1183" s="7" t="str">
        <f t="shared" si="207"/>
        <v/>
      </c>
      <c r="G1183" s="21" t="str">
        <f>IF(ISBLANK(C1183),"",_xlfn.XLOOKUP(_xlfn.XLOOKUP(VALUE(LEFT(C1183,4)),Souches!$B$2:$B$15000,Souches!$E$2:$E$15000),Varietes!$B$2:$B$500,Varietes!$C$2:$C$500))</f>
        <v/>
      </c>
      <c r="H1183" s="19" t="str">
        <f>IF(ISBLANK(C1183),"",_xlfn.XLOOKUP(VALUE(LEFT(C1183,4)),Souches!$B$2:$B$15000,Souches!$D$2:$D$15000))</f>
        <v/>
      </c>
      <c r="I1183" s="10" t="str">
        <f t="shared" si="205"/>
        <v/>
      </c>
      <c r="J1183" s="19" t="str">
        <f>IF(I1183="","",INT(('ObjProd (2)'!$C$25-I1183)/7 * (ABS('ObjProd (2)'!$C$25-I1183)&gt;=7)))</f>
        <v/>
      </c>
      <c r="K1183" s="10" t="str">
        <f>IF(I1183="","",
IF(AND(DATEDIF(I1183,'ObjProd (2)'!$C$25,"y")=0,DATEDIF(I1183,'ObjProd (2)'!$C$25,"ym")=0,
   INT(('ObjProd (2)'!$C$25-EDATE(I1183,DATEDIF(I1183,'ObjProd (2)'!$C$25,"y")*12+DATEDIF(I1183,'ObjProd (2)'!$C$25,"ym")))/7)=0),
   "&lt; 1 sem.",
   IF(DATEDIF(I1183,'ObjProd (2)'!$C$25,"y")&gt;0,DATEDIF(I1183,'ObjProd (2)'!$C$25,"y") &amp; " " &amp; IF(DATEDIF(I1183,'ObjProd (2)'!$C$25,"y")=1,"an ","ans "),"") &amp;
   IF(DATEDIF(I1183,'ObjProd (2)'!$C$25,"ym")&gt;0,DATEDIF(I1183,'ObjProd (2)'!$C$25,"ym") &amp; " mois ", "") &amp;
   IF(INT(('ObjProd (2)'!$C$25-EDATE(I1183,DATEDIF(I1183,'ObjProd (2)'!$C$25,"y")*12+DATEDIF(I1183,'ObjProd (2)'!$C$25,"ym")))/7)&gt;0,
      INT(('ObjProd (2)'!$C$25-EDATE(I1183,DATEDIF(I1183,'ObjProd (2)'!$C$25,"y")*12+DATEDIF(I1183,'ObjProd (2)'!$C$25,"ym")))/7) &amp; " sem.",
      "")
)
)</f>
        <v/>
      </c>
      <c r="L1183" s="11" t="str">
        <f t="shared" si="206"/>
        <v/>
      </c>
      <c r="M1183" s="9" t="str">
        <f t="shared" si="202"/>
        <v/>
      </c>
      <c r="N1183" s="9" t="str" cm="1">
        <f t="array" aca="1" ref="N1183" ca="1">LEFT(L1183, IF(ISNUMBER(SUBSTITUTE(_xludf.MID(L1183, 2, 1), ".", ",")), 1, 2))</f>
        <v/>
      </c>
      <c r="O1183" s="19" t="str">
        <f t="shared" ca="1" si="208"/>
        <v/>
      </c>
      <c r="P1183" s="9" t="str">
        <f t="shared" ca="1" si="209"/>
        <v/>
      </c>
      <c r="Q1183" s="9" t="str">
        <f t="shared" ca="1" si="210"/>
        <v/>
      </c>
      <c r="R1183" s="9" t="str">
        <f t="shared" si="203"/>
        <v/>
      </c>
      <c r="S1183" t="str" cm="1">
        <f t="array" ref="S1183">IF(ISBLANK(C1183),"",IFERROR(INDEX(ListeSeries!$A$2:$A$1045, MATCH(1, (DatasScan!G1183=ListeSeries!$B$2:$B$1045) * (DatasScan!H1183&gt;=ListeSeries!$D$2:$D$1045) * (DatasScan!H1183&lt;=ListeSeries!$E$2:$E$1045), 0)), "no match"))</f>
        <v/>
      </c>
      <c r="T1183" s="7" t="str" cm="1">
        <f t="array" ref="T1183">IF(ISBLANK(C1183),"",IFERROR(INDEX(ListeSeries!$C$2:$C$1045, MATCH(1, (DatasScan!G1183=ListeSeries!$B$2:$B$1045) * (DatasScan!H1183&gt;=ListeSeries!$D$2:$D$1045) * (DatasScan!H1183&lt;=ListeSeries!$E$2:$E$1045), 0)), "no match"))</f>
        <v/>
      </c>
      <c r="U1183" s="11" t="str" cm="1">
        <f t="array" ref="U1183">IF(ISBLANK(C1183),"",IFERROR(INDEX(ListeSeries!$F$2:$F$1045, MATCH(1, (DatasScan!G1183=ListeSeries!$B$2:$B$1045) * (DatasScan!H1183&gt;=ListeSeries!$D$2:$D$1045) * (DatasScan!H1183&lt;=ListeSeries!$E$2:$E$1045), 0)), "no match"))</f>
        <v/>
      </c>
    </row>
    <row r="1184" spans="1:21" x14ac:dyDescent="0.25">
      <c r="A1184" s="6" t="str">
        <f t="shared" si="204"/>
        <v/>
      </c>
      <c r="B1184" s="272"/>
      <c r="F1184" s="7" t="str">
        <f t="shared" si="207"/>
        <v/>
      </c>
      <c r="G1184" s="21" t="str">
        <f>IF(ISBLANK(C1184),"",_xlfn.XLOOKUP(_xlfn.XLOOKUP(VALUE(LEFT(C1184,4)),Souches!$B$2:$B$15000,Souches!$E$2:$E$15000),Varietes!$B$2:$B$500,Varietes!$C$2:$C$500))</f>
        <v/>
      </c>
      <c r="H1184" s="19" t="str">
        <f>IF(ISBLANK(C1184),"",_xlfn.XLOOKUP(VALUE(LEFT(C1184,4)),Souches!$B$2:$B$15000,Souches!$D$2:$D$15000))</f>
        <v/>
      </c>
      <c r="I1184" s="10" t="str">
        <f t="shared" si="205"/>
        <v/>
      </c>
      <c r="J1184" s="19" t="str">
        <f>IF(I1184="","",INT(('ObjProd (2)'!$C$25-I1184)/7 * (ABS('ObjProd (2)'!$C$25-I1184)&gt;=7)))</f>
        <v/>
      </c>
      <c r="K1184" s="10" t="str">
        <f>IF(I1184="","",
IF(AND(DATEDIF(I1184,'ObjProd (2)'!$C$25,"y")=0,DATEDIF(I1184,'ObjProd (2)'!$C$25,"ym")=0,
   INT(('ObjProd (2)'!$C$25-EDATE(I1184,DATEDIF(I1184,'ObjProd (2)'!$C$25,"y")*12+DATEDIF(I1184,'ObjProd (2)'!$C$25,"ym")))/7)=0),
   "&lt; 1 sem.",
   IF(DATEDIF(I1184,'ObjProd (2)'!$C$25,"y")&gt;0,DATEDIF(I1184,'ObjProd (2)'!$C$25,"y") &amp; " " &amp; IF(DATEDIF(I1184,'ObjProd (2)'!$C$25,"y")=1,"an ","ans "),"") &amp;
   IF(DATEDIF(I1184,'ObjProd (2)'!$C$25,"ym")&gt;0,DATEDIF(I1184,'ObjProd (2)'!$C$25,"ym") &amp; " mois ", "") &amp;
   IF(INT(('ObjProd (2)'!$C$25-EDATE(I1184,DATEDIF(I1184,'ObjProd (2)'!$C$25,"y")*12+DATEDIF(I1184,'ObjProd (2)'!$C$25,"ym")))/7)&gt;0,
      INT(('ObjProd (2)'!$C$25-EDATE(I1184,DATEDIF(I1184,'ObjProd (2)'!$C$25,"y")*12+DATEDIF(I1184,'ObjProd (2)'!$C$25,"ym")))/7) &amp; " sem.",
      "")
)
)</f>
        <v/>
      </c>
      <c r="L1184" s="11" t="str">
        <f t="shared" si="206"/>
        <v/>
      </c>
      <c r="M1184" s="9" t="str">
        <f t="shared" si="202"/>
        <v/>
      </c>
      <c r="N1184" s="9" t="str" cm="1">
        <f t="array" aca="1" ref="N1184" ca="1">LEFT(L1184, IF(ISNUMBER(SUBSTITUTE(_xludf.MID(L1184, 2, 1), ".", ",")), 1, 2))</f>
        <v/>
      </c>
      <c r="O1184" s="19" t="str">
        <f t="shared" ca="1" si="208"/>
        <v/>
      </c>
      <c r="P1184" s="9" t="str">
        <f t="shared" ca="1" si="209"/>
        <v/>
      </c>
      <c r="Q1184" s="9" t="str">
        <f t="shared" ca="1" si="210"/>
        <v/>
      </c>
      <c r="R1184" s="9" t="str">
        <f t="shared" si="203"/>
        <v/>
      </c>
      <c r="S1184" t="str" cm="1">
        <f t="array" ref="S1184">IF(ISBLANK(C1184),"",IFERROR(INDEX(ListeSeries!$A$2:$A$1045, MATCH(1, (DatasScan!G1184=ListeSeries!$B$2:$B$1045) * (DatasScan!H1184&gt;=ListeSeries!$D$2:$D$1045) * (DatasScan!H1184&lt;=ListeSeries!$E$2:$E$1045), 0)), "no match"))</f>
        <v/>
      </c>
      <c r="T1184" s="7" t="str" cm="1">
        <f t="array" ref="T1184">IF(ISBLANK(C1184),"",IFERROR(INDEX(ListeSeries!$C$2:$C$1045, MATCH(1, (DatasScan!G1184=ListeSeries!$B$2:$B$1045) * (DatasScan!H1184&gt;=ListeSeries!$D$2:$D$1045) * (DatasScan!H1184&lt;=ListeSeries!$E$2:$E$1045), 0)), "no match"))</f>
        <v/>
      </c>
      <c r="U1184" s="11" t="str" cm="1">
        <f t="array" ref="U1184">IF(ISBLANK(C1184),"",IFERROR(INDEX(ListeSeries!$F$2:$F$1045, MATCH(1, (DatasScan!G1184=ListeSeries!$B$2:$B$1045) * (DatasScan!H1184&gt;=ListeSeries!$D$2:$D$1045) * (DatasScan!H1184&lt;=ListeSeries!$E$2:$E$1045), 0)), "no match"))</f>
        <v/>
      </c>
    </row>
    <row r="1185" spans="1:21" x14ac:dyDescent="0.25">
      <c r="A1185" s="6" t="str">
        <f t="shared" si="204"/>
        <v/>
      </c>
      <c r="B1185" s="272"/>
      <c r="F1185" s="7" t="str">
        <f t="shared" si="207"/>
        <v/>
      </c>
      <c r="G1185" s="21" t="str">
        <f>IF(ISBLANK(C1185),"",_xlfn.XLOOKUP(_xlfn.XLOOKUP(VALUE(LEFT(C1185,4)),Souches!$B$2:$B$15000,Souches!$E$2:$E$15000),Varietes!$B$2:$B$500,Varietes!$C$2:$C$500))</f>
        <v/>
      </c>
      <c r="H1185" s="19" t="str">
        <f>IF(ISBLANK(C1185),"",_xlfn.XLOOKUP(VALUE(LEFT(C1185,4)),Souches!$B$2:$B$15000,Souches!$D$2:$D$15000))</f>
        <v/>
      </c>
      <c r="I1185" s="10" t="str">
        <f t="shared" si="205"/>
        <v/>
      </c>
      <c r="J1185" s="19" t="str">
        <f>IF(I1185="","",INT(('ObjProd (2)'!$C$25-I1185)/7 * (ABS('ObjProd (2)'!$C$25-I1185)&gt;=7)))</f>
        <v/>
      </c>
      <c r="K1185" s="10" t="str">
        <f>IF(I1185="","",
IF(AND(DATEDIF(I1185,'ObjProd (2)'!$C$25,"y")=0,DATEDIF(I1185,'ObjProd (2)'!$C$25,"ym")=0,
   INT(('ObjProd (2)'!$C$25-EDATE(I1185,DATEDIF(I1185,'ObjProd (2)'!$C$25,"y")*12+DATEDIF(I1185,'ObjProd (2)'!$C$25,"ym")))/7)=0),
   "&lt; 1 sem.",
   IF(DATEDIF(I1185,'ObjProd (2)'!$C$25,"y")&gt;0,DATEDIF(I1185,'ObjProd (2)'!$C$25,"y") &amp; " " &amp; IF(DATEDIF(I1185,'ObjProd (2)'!$C$25,"y")=1,"an ","ans "),"") &amp;
   IF(DATEDIF(I1185,'ObjProd (2)'!$C$25,"ym")&gt;0,DATEDIF(I1185,'ObjProd (2)'!$C$25,"ym") &amp; " mois ", "") &amp;
   IF(INT(('ObjProd (2)'!$C$25-EDATE(I1185,DATEDIF(I1185,'ObjProd (2)'!$C$25,"y")*12+DATEDIF(I1185,'ObjProd (2)'!$C$25,"ym")))/7)&gt;0,
      INT(('ObjProd (2)'!$C$25-EDATE(I1185,DATEDIF(I1185,'ObjProd (2)'!$C$25,"y")*12+DATEDIF(I1185,'ObjProd (2)'!$C$25,"ym")))/7) &amp; " sem.",
      "")
)
)</f>
        <v/>
      </c>
      <c r="L1185" s="11" t="str">
        <f t="shared" si="206"/>
        <v/>
      </c>
      <c r="M1185" s="9" t="str">
        <f t="shared" si="202"/>
        <v/>
      </c>
      <c r="N1185" s="9" t="str" cm="1">
        <f t="array" aca="1" ref="N1185" ca="1">LEFT(L1185, IF(ISNUMBER(SUBSTITUTE(_xludf.MID(L1185, 2, 1), ".", ",")), 1, 2))</f>
        <v/>
      </c>
      <c r="O1185" s="19" t="str">
        <f t="shared" ca="1" si="208"/>
        <v/>
      </c>
      <c r="P1185" s="9" t="str">
        <f t="shared" ca="1" si="209"/>
        <v/>
      </c>
      <c r="Q1185" s="9" t="str">
        <f t="shared" ca="1" si="210"/>
        <v/>
      </c>
      <c r="R1185" s="9" t="str">
        <f t="shared" si="203"/>
        <v/>
      </c>
      <c r="S1185" t="str" cm="1">
        <f t="array" ref="S1185">IF(ISBLANK(C1185),"",IFERROR(INDEX(ListeSeries!$A$2:$A$1045, MATCH(1, (DatasScan!G1185=ListeSeries!$B$2:$B$1045) * (DatasScan!H1185&gt;=ListeSeries!$D$2:$D$1045) * (DatasScan!H1185&lt;=ListeSeries!$E$2:$E$1045), 0)), "no match"))</f>
        <v/>
      </c>
      <c r="T1185" s="7" t="str" cm="1">
        <f t="array" ref="T1185">IF(ISBLANK(C1185),"",IFERROR(INDEX(ListeSeries!$C$2:$C$1045, MATCH(1, (DatasScan!G1185=ListeSeries!$B$2:$B$1045) * (DatasScan!H1185&gt;=ListeSeries!$D$2:$D$1045) * (DatasScan!H1185&lt;=ListeSeries!$E$2:$E$1045), 0)), "no match"))</f>
        <v/>
      </c>
      <c r="U1185" s="11" t="str" cm="1">
        <f t="array" ref="U1185">IF(ISBLANK(C1185),"",IFERROR(INDEX(ListeSeries!$F$2:$F$1045, MATCH(1, (DatasScan!G1185=ListeSeries!$B$2:$B$1045) * (DatasScan!H1185&gt;=ListeSeries!$D$2:$D$1045) * (DatasScan!H1185&lt;=ListeSeries!$E$2:$E$1045), 0)), "no match"))</f>
        <v/>
      </c>
    </row>
    <row r="1186" spans="1:21" x14ac:dyDescent="0.25">
      <c r="A1186" s="6" t="str">
        <f t="shared" si="204"/>
        <v/>
      </c>
      <c r="B1186" s="272"/>
      <c r="F1186" s="7" t="str">
        <f t="shared" si="207"/>
        <v/>
      </c>
      <c r="G1186" s="21" t="str">
        <f>IF(ISBLANK(C1186),"",_xlfn.XLOOKUP(_xlfn.XLOOKUP(VALUE(LEFT(C1186,4)),Souches!$B$2:$B$15000,Souches!$E$2:$E$15000),Varietes!$B$2:$B$500,Varietes!$C$2:$C$500))</f>
        <v/>
      </c>
      <c r="H1186" s="19" t="str">
        <f>IF(ISBLANK(C1186),"",_xlfn.XLOOKUP(VALUE(LEFT(C1186,4)),Souches!$B$2:$B$15000,Souches!$D$2:$D$15000))</f>
        <v/>
      </c>
      <c r="I1186" s="10" t="str">
        <f t="shared" si="205"/>
        <v/>
      </c>
      <c r="J1186" s="19" t="str">
        <f>IF(I1186="","",INT(('ObjProd (2)'!$C$25-I1186)/7 * (ABS('ObjProd (2)'!$C$25-I1186)&gt;=7)))</f>
        <v/>
      </c>
      <c r="K1186" s="10" t="str">
        <f>IF(I1186="","",
IF(AND(DATEDIF(I1186,'ObjProd (2)'!$C$25,"y")=0,DATEDIF(I1186,'ObjProd (2)'!$C$25,"ym")=0,
   INT(('ObjProd (2)'!$C$25-EDATE(I1186,DATEDIF(I1186,'ObjProd (2)'!$C$25,"y")*12+DATEDIF(I1186,'ObjProd (2)'!$C$25,"ym")))/7)=0),
   "&lt; 1 sem.",
   IF(DATEDIF(I1186,'ObjProd (2)'!$C$25,"y")&gt;0,DATEDIF(I1186,'ObjProd (2)'!$C$25,"y") &amp; " " &amp; IF(DATEDIF(I1186,'ObjProd (2)'!$C$25,"y")=1,"an ","ans "),"") &amp;
   IF(DATEDIF(I1186,'ObjProd (2)'!$C$25,"ym")&gt;0,DATEDIF(I1186,'ObjProd (2)'!$C$25,"ym") &amp; " mois ", "") &amp;
   IF(INT(('ObjProd (2)'!$C$25-EDATE(I1186,DATEDIF(I1186,'ObjProd (2)'!$C$25,"y")*12+DATEDIF(I1186,'ObjProd (2)'!$C$25,"ym")))/7)&gt;0,
      INT(('ObjProd (2)'!$C$25-EDATE(I1186,DATEDIF(I1186,'ObjProd (2)'!$C$25,"y")*12+DATEDIF(I1186,'ObjProd (2)'!$C$25,"ym")))/7) &amp; " sem.",
      "")
)
)</f>
        <v/>
      </c>
      <c r="L1186" s="11" t="str">
        <f t="shared" si="206"/>
        <v/>
      </c>
      <c r="M1186" s="9" t="str">
        <f t="shared" si="202"/>
        <v/>
      </c>
      <c r="N1186" s="9" t="str" cm="1">
        <f t="array" aca="1" ref="N1186" ca="1">LEFT(L1186, IF(ISNUMBER(SUBSTITUTE(_xludf.MID(L1186, 2, 1), ".", ",")), 1, 2))</f>
        <v/>
      </c>
      <c r="O1186" s="19" t="str">
        <f t="shared" ca="1" si="208"/>
        <v/>
      </c>
      <c r="P1186" s="9" t="str">
        <f t="shared" ca="1" si="209"/>
        <v/>
      </c>
      <c r="Q1186" s="9" t="str">
        <f t="shared" ca="1" si="210"/>
        <v/>
      </c>
      <c r="R1186" s="9" t="str">
        <f t="shared" si="203"/>
        <v/>
      </c>
      <c r="S1186" t="str" cm="1">
        <f t="array" ref="S1186">IF(ISBLANK(C1186),"",IFERROR(INDEX(ListeSeries!$A$2:$A$1045, MATCH(1, (DatasScan!G1186=ListeSeries!$B$2:$B$1045) * (DatasScan!H1186&gt;=ListeSeries!$D$2:$D$1045) * (DatasScan!H1186&lt;=ListeSeries!$E$2:$E$1045), 0)), "no match"))</f>
        <v/>
      </c>
      <c r="T1186" s="7" t="str" cm="1">
        <f t="array" ref="T1186">IF(ISBLANK(C1186),"",IFERROR(INDEX(ListeSeries!$C$2:$C$1045, MATCH(1, (DatasScan!G1186=ListeSeries!$B$2:$B$1045) * (DatasScan!H1186&gt;=ListeSeries!$D$2:$D$1045) * (DatasScan!H1186&lt;=ListeSeries!$E$2:$E$1045), 0)), "no match"))</f>
        <v/>
      </c>
      <c r="U1186" s="11" t="str" cm="1">
        <f t="array" ref="U1186">IF(ISBLANK(C1186),"",IFERROR(INDEX(ListeSeries!$F$2:$F$1045, MATCH(1, (DatasScan!G1186=ListeSeries!$B$2:$B$1045) * (DatasScan!H1186&gt;=ListeSeries!$D$2:$D$1045) * (DatasScan!H1186&lt;=ListeSeries!$E$2:$E$1045), 0)), "no match"))</f>
        <v/>
      </c>
    </row>
    <row r="1187" spans="1:21" x14ac:dyDescent="0.25">
      <c r="A1187" s="6" t="str">
        <f t="shared" si="204"/>
        <v/>
      </c>
      <c r="B1187" s="272"/>
      <c r="F1187" s="7" t="str">
        <f t="shared" si="207"/>
        <v/>
      </c>
      <c r="G1187" s="21" t="str">
        <f>IF(ISBLANK(C1187),"",_xlfn.XLOOKUP(_xlfn.XLOOKUP(VALUE(LEFT(C1187,4)),Souches!$B$2:$B$15000,Souches!$E$2:$E$15000),Varietes!$B$2:$B$500,Varietes!$C$2:$C$500))</f>
        <v/>
      </c>
      <c r="H1187" s="19" t="str">
        <f>IF(ISBLANK(C1187),"",_xlfn.XLOOKUP(VALUE(LEFT(C1187,4)),Souches!$B$2:$B$15000,Souches!$D$2:$D$15000))</f>
        <v/>
      </c>
      <c r="I1187" s="10" t="str">
        <f t="shared" si="205"/>
        <v/>
      </c>
      <c r="J1187" s="19" t="str">
        <f>IF(I1187="","",INT(('ObjProd (2)'!$C$25-I1187)/7 * (ABS('ObjProd (2)'!$C$25-I1187)&gt;=7)))</f>
        <v/>
      </c>
      <c r="K1187" s="10" t="str">
        <f>IF(I1187="","",
IF(AND(DATEDIF(I1187,'ObjProd (2)'!$C$25,"y")=0,DATEDIF(I1187,'ObjProd (2)'!$C$25,"ym")=0,
   INT(('ObjProd (2)'!$C$25-EDATE(I1187,DATEDIF(I1187,'ObjProd (2)'!$C$25,"y")*12+DATEDIF(I1187,'ObjProd (2)'!$C$25,"ym")))/7)=0),
   "&lt; 1 sem.",
   IF(DATEDIF(I1187,'ObjProd (2)'!$C$25,"y")&gt;0,DATEDIF(I1187,'ObjProd (2)'!$C$25,"y") &amp; " " &amp; IF(DATEDIF(I1187,'ObjProd (2)'!$C$25,"y")=1,"an ","ans "),"") &amp;
   IF(DATEDIF(I1187,'ObjProd (2)'!$C$25,"ym")&gt;0,DATEDIF(I1187,'ObjProd (2)'!$C$25,"ym") &amp; " mois ", "") &amp;
   IF(INT(('ObjProd (2)'!$C$25-EDATE(I1187,DATEDIF(I1187,'ObjProd (2)'!$C$25,"y")*12+DATEDIF(I1187,'ObjProd (2)'!$C$25,"ym")))/7)&gt;0,
      INT(('ObjProd (2)'!$C$25-EDATE(I1187,DATEDIF(I1187,'ObjProd (2)'!$C$25,"y")*12+DATEDIF(I1187,'ObjProd (2)'!$C$25,"ym")))/7) &amp; " sem.",
      "")
)
)</f>
        <v/>
      </c>
      <c r="L1187" s="11" t="str">
        <f t="shared" si="206"/>
        <v/>
      </c>
      <c r="M1187" s="9" t="str">
        <f t="shared" si="202"/>
        <v/>
      </c>
      <c r="N1187" s="9" t="str" cm="1">
        <f t="array" aca="1" ref="N1187" ca="1">LEFT(L1187, IF(ISNUMBER(SUBSTITUTE(_xludf.MID(L1187, 2, 1), ".", ",")), 1, 2))</f>
        <v/>
      </c>
      <c r="O1187" s="19" t="str">
        <f t="shared" ca="1" si="208"/>
        <v/>
      </c>
      <c r="P1187" s="9" t="str">
        <f t="shared" ca="1" si="209"/>
        <v/>
      </c>
      <c r="Q1187" s="9" t="str">
        <f t="shared" ca="1" si="210"/>
        <v/>
      </c>
      <c r="R1187" s="9" t="str">
        <f t="shared" si="203"/>
        <v/>
      </c>
      <c r="S1187" t="str" cm="1">
        <f t="array" ref="S1187">IF(ISBLANK(C1187),"",IFERROR(INDEX(ListeSeries!$A$2:$A$1045, MATCH(1, (DatasScan!G1187=ListeSeries!$B$2:$B$1045) * (DatasScan!H1187&gt;=ListeSeries!$D$2:$D$1045) * (DatasScan!H1187&lt;=ListeSeries!$E$2:$E$1045), 0)), "no match"))</f>
        <v/>
      </c>
      <c r="T1187" s="7" t="str" cm="1">
        <f t="array" ref="T1187">IF(ISBLANK(C1187),"",IFERROR(INDEX(ListeSeries!$C$2:$C$1045, MATCH(1, (DatasScan!G1187=ListeSeries!$B$2:$B$1045) * (DatasScan!H1187&gt;=ListeSeries!$D$2:$D$1045) * (DatasScan!H1187&lt;=ListeSeries!$E$2:$E$1045), 0)), "no match"))</f>
        <v/>
      </c>
      <c r="U1187" s="11" t="str" cm="1">
        <f t="array" ref="U1187">IF(ISBLANK(C1187),"",IFERROR(INDEX(ListeSeries!$F$2:$F$1045, MATCH(1, (DatasScan!G1187=ListeSeries!$B$2:$B$1045) * (DatasScan!H1187&gt;=ListeSeries!$D$2:$D$1045) * (DatasScan!H1187&lt;=ListeSeries!$E$2:$E$1045), 0)), "no match"))</f>
        <v/>
      </c>
    </row>
    <row r="1188" spans="1:21" x14ac:dyDescent="0.25">
      <c r="A1188" s="6" t="str">
        <f t="shared" si="204"/>
        <v/>
      </c>
      <c r="B1188" s="272"/>
      <c r="F1188" s="7" t="str">
        <f t="shared" si="207"/>
        <v/>
      </c>
      <c r="G1188" s="21" t="str">
        <f>IF(ISBLANK(C1188),"",_xlfn.XLOOKUP(_xlfn.XLOOKUP(VALUE(LEFT(C1188,4)),Souches!$B$2:$B$15000,Souches!$E$2:$E$15000),Varietes!$B$2:$B$500,Varietes!$C$2:$C$500))</f>
        <v/>
      </c>
      <c r="H1188" s="19" t="str">
        <f>IF(ISBLANK(C1188),"",_xlfn.XLOOKUP(VALUE(LEFT(C1188,4)),Souches!$B$2:$B$15000,Souches!$D$2:$D$15000))</f>
        <v/>
      </c>
      <c r="I1188" s="10" t="str">
        <f t="shared" si="205"/>
        <v/>
      </c>
      <c r="J1188" s="19" t="str">
        <f>IF(I1188="","",INT(('ObjProd (2)'!$C$25-I1188)/7 * (ABS('ObjProd (2)'!$C$25-I1188)&gt;=7)))</f>
        <v/>
      </c>
      <c r="K1188" s="10" t="str">
        <f>IF(I1188="","",
IF(AND(DATEDIF(I1188,'ObjProd (2)'!$C$25,"y")=0,DATEDIF(I1188,'ObjProd (2)'!$C$25,"ym")=0,
   INT(('ObjProd (2)'!$C$25-EDATE(I1188,DATEDIF(I1188,'ObjProd (2)'!$C$25,"y")*12+DATEDIF(I1188,'ObjProd (2)'!$C$25,"ym")))/7)=0),
   "&lt; 1 sem.",
   IF(DATEDIF(I1188,'ObjProd (2)'!$C$25,"y")&gt;0,DATEDIF(I1188,'ObjProd (2)'!$C$25,"y") &amp; " " &amp; IF(DATEDIF(I1188,'ObjProd (2)'!$C$25,"y")=1,"an ","ans "),"") &amp;
   IF(DATEDIF(I1188,'ObjProd (2)'!$C$25,"ym")&gt;0,DATEDIF(I1188,'ObjProd (2)'!$C$25,"ym") &amp; " mois ", "") &amp;
   IF(INT(('ObjProd (2)'!$C$25-EDATE(I1188,DATEDIF(I1188,'ObjProd (2)'!$C$25,"y")*12+DATEDIF(I1188,'ObjProd (2)'!$C$25,"ym")))/7)&gt;0,
      INT(('ObjProd (2)'!$C$25-EDATE(I1188,DATEDIF(I1188,'ObjProd (2)'!$C$25,"y")*12+DATEDIF(I1188,'ObjProd (2)'!$C$25,"ym")))/7) &amp; " sem.",
      "")
)
)</f>
        <v/>
      </c>
      <c r="L1188" s="11" t="str">
        <f t="shared" si="206"/>
        <v/>
      </c>
      <c r="M1188" s="9" t="str">
        <f t="shared" si="202"/>
        <v/>
      </c>
      <c r="N1188" s="9" t="str" cm="1">
        <f t="array" aca="1" ref="N1188" ca="1">LEFT(L1188, IF(ISNUMBER(SUBSTITUTE(_xludf.MID(L1188, 2, 1), ".", ",")), 1, 2))</f>
        <v/>
      </c>
      <c r="O1188" s="19" t="str">
        <f t="shared" ca="1" si="208"/>
        <v/>
      </c>
      <c r="P1188" s="9" t="str">
        <f t="shared" ca="1" si="209"/>
        <v/>
      </c>
      <c r="Q1188" s="9" t="str">
        <f t="shared" ca="1" si="210"/>
        <v/>
      </c>
      <c r="R1188" s="9" t="str">
        <f t="shared" si="203"/>
        <v/>
      </c>
      <c r="S1188" t="str" cm="1">
        <f t="array" ref="S1188">IF(ISBLANK(C1188),"",IFERROR(INDEX(ListeSeries!$A$2:$A$1045, MATCH(1, (DatasScan!G1188=ListeSeries!$B$2:$B$1045) * (DatasScan!H1188&gt;=ListeSeries!$D$2:$D$1045) * (DatasScan!H1188&lt;=ListeSeries!$E$2:$E$1045), 0)), "no match"))</f>
        <v/>
      </c>
      <c r="T1188" s="7" t="str" cm="1">
        <f t="array" ref="T1188">IF(ISBLANK(C1188),"",IFERROR(INDEX(ListeSeries!$C$2:$C$1045, MATCH(1, (DatasScan!G1188=ListeSeries!$B$2:$B$1045) * (DatasScan!H1188&gt;=ListeSeries!$D$2:$D$1045) * (DatasScan!H1188&lt;=ListeSeries!$E$2:$E$1045), 0)), "no match"))</f>
        <v/>
      </c>
      <c r="U1188" s="11" t="str" cm="1">
        <f t="array" ref="U1188">IF(ISBLANK(C1188),"",IFERROR(INDEX(ListeSeries!$F$2:$F$1045, MATCH(1, (DatasScan!G1188=ListeSeries!$B$2:$B$1045) * (DatasScan!H1188&gt;=ListeSeries!$D$2:$D$1045) * (DatasScan!H1188&lt;=ListeSeries!$E$2:$E$1045), 0)), "no match"))</f>
        <v/>
      </c>
    </row>
    <row r="1189" spans="1:21" x14ac:dyDescent="0.25">
      <c r="A1189" s="6" t="str">
        <f t="shared" si="204"/>
        <v/>
      </c>
      <c r="B1189" s="272"/>
      <c r="F1189" s="7" t="str">
        <f t="shared" si="207"/>
        <v/>
      </c>
      <c r="G1189" s="21" t="str">
        <f>IF(ISBLANK(C1189),"",_xlfn.XLOOKUP(_xlfn.XLOOKUP(VALUE(LEFT(C1189,4)),Souches!$B$2:$B$15000,Souches!$E$2:$E$15000),Varietes!$B$2:$B$500,Varietes!$C$2:$C$500))</f>
        <v/>
      </c>
      <c r="H1189" s="19" t="str">
        <f>IF(ISBLANK(C1189),"",_xlfn.XLOOKUP(VALUE(LEFT(C1189,4)),Souches!$B$2:$B$15000,Souches!$D$2:$D$15000))</f>
        <v/>
      </c>
      <c r="I1189" s="10" t="str">
        <f t="shared" si="205"/>
        <v/>
      </c>
      <c r="J1189" s="19" t="str">
        <f>IF(I1189="","",INT(('ObjProd (2)'!$C$25-I1189)/7 * (ABS('ObjProd (2)'!$C$25-I1189)&gt;=7)))</f>
        <v/>
      </c>
      <c r="K1189" s="10" t="str">
        <f>IF(I1189="","",
IF(AND(DATEDIF(I1189,'ObjProd (2)'!$C$25,"y")=0,DATEDIF(I1189,'ObjProd (2)'!$C$25,"ym")=0,
   INT(('ObjProd (2)'!$C$25-EDATE(I1189,DATEDIF(I1189,'ObjProd (2)'!$C$25,"y")*12+DATEDIF(I1189,'ObjProd (2)'!$C$25,"ym")))/7)=0),
   "&lt; 1 sem.",
   IF(DATEDIF(I1189,'ObjProd (2)'!$C$25,"y")&gt;0,DATEDIF(I1189,'ObjProd (2)'!$C$25,"y") &amp; " " &amp; IF(DATEDIF(I1189,'ObjProd (2)'!$C$25,"y")=1,"an ","ans "),"") &amp;
   IF(DATEDIF(I1189,'ObjProd (2)'!$C$25,"ym")&gt;0,DATEDIF(I1189,'ObjProd (2)'!$C$25,"ym") &amp; " mois ", "") &amp;
   IF(INT(('ObjProd (2)'!$C$25-EDATE(I1189,DATEDIF(I1189,'ObjProd (2)'!$C$25,"y")*12+DATEDIF(I1189,'ObjProd (2)'!$C$25,"ym")))/7)&gt;0,
      INT(('ObjProd (2)'!$C$25-EDATE(I1189,DATEDIF(I1189,'ObjProd (2)'!$C$25,"y")*12+DATEDIF(I1189,'ObjProd (2)'!$C$25,"ym")))/7) &amp; " sem.",
      "")
)
)</f>
        <v/>
      </c>
      <c r="L1189" s="11" t="str">
        <f t="shared" si="206"/>
        <v/>
      </c>
      <c r="M1189" s="9" t="str">
        <f t="shared" si="202"/>
        <v/>
      </c>
      <c r="N1189" s="9" t="str" cm="1">
        <f t="array" aca="1" ref="N1189" ca="1">LEFT(L1189, IF(ISNUMBER(SUBSTITUTE(_xludf.MID(L1189, 2, 1), ".", ",")), 1, 2))</f>
        <v/>
      </c>
      <c r="O1189" s="19" t="str">
        <f t="shared" ca="1" si="208"/>
        <v/>
      </c>
      <c r="P1189" s="9" t="str">
        <f t="shared" ca="1" si="209"/>
        <v/>
      </c>
      <c r="Q1189" s="9" t="str">
        <f t="shared" ca="1" si="210"/>
        <v/>
      </c>
      <c r="R1189" s="9" t="str">
        <f t="shared" si="203"/>
        <v/>
      </c>
      <c r="S1189" t="str" cm="1">
        <f t="array" ref="S1189">IF(ISBLANK(C1189),"",IFERROR(INDEX(ListeSeries!$A$2:$A$1045, MATCH(1, (DatasScan!G1189=ListeSeries!$B$2:$B$1045) * (DatasScan!H1189&gt;=ListeSeries!$D$2:$D$1045) * (DatasScan!H1189&lt;=ListeSeries!$E$2:$E$1045), 0)), "no match"))</f>
        <v/>
      </c>
      <c r="T1189" s="7" t="str" cm="1">
        <f t="array" ref="T1189">IF(ISBLANK(C1189),"",IFERROR(INDEX(ListeSeries!$C$2:$C$1045, MATCH(1, (DatasScan!G1189=ListeSeries!$B$2:$B$1045) * (DatasScan!H1189&gt;=ListeSeries!$D$2:$D$1045) * (DatasScan!H1189&lt;=ListeSeries!$E$2:$E$1045), 0)), "no match"))</f>
        <v/>
      </c>
      <c r="U1189" s="11" t="str" cm="1">
        <f t="array" ref="U1189">IF(ISBLANK(C1189),"",IFERROR(INDEX(ListeSeries!$F$2:$F$1045, MATCH(1, (DatasScan!G1189=ListeSeries!$B$2:$B$1045) * (DatasScan!H1189&gt;=ListeSeries!$D$2:$D$1045) * (DatasScan!H1189&lt;=ListeSeries!$E$2:$E$1045), 0)), "no match"))</f>
        <v/>
      </c>
    </row>
    <row r="1190" spans="1:21" x14ac:dyDescent="0.25">
      <c r="A1190" s="6" t="str">
        <f t="shared" si="204"/>
        <v/>
      </c>
      <c r="B1190" s="272"/>
      <c r="F1190" s="7" t="str">
        <f t="shared" si="207"/>
        <v/>
      </c>
      <c r="G1190" s="21" t="str">
        <f>IF(ISBLANK(C1190),"",_xlfn.XLOOKUP(_xlfn.XLOOKUP(VALUE(LEFT(C1190,4)),Souches!$B$2:$B$15000,Souches!$E$2:$E$15000),Varietes!$B$2:$B$500,Varietes!$C$2:$C$500))</f>
        <v/>
      </c>
      <c r="H1190" s="19" t="str">
        <f>IF(ISBLANK(C1190),"",_xlfn.XLOOKUP(VALUE(LEFT(C1190,4)),Souches!$B$2:$B$15000,Souches!$D$2:$D$15000))</f>
        <v/>
      </c>
      <c r="I1190" s="10" t="str">
        <f t="shared" si="205"/>
        <v/>
      </c>
      <c r="J1190" s="19" t="str">
        <f>IF(I1190="","",INT(('ObjProd (2)'!$C$25-I1190)/7 * (ABS('ObjProd (2)'!$C$25-I1190)&gt;=7)))</f>
        <v/>
      </c>
      <c r="K1190" s="10" t="str">
        <f>IF(I1190="","",
IF(AND(DATEDIF(I1190,'ObjProd (2)'!$C$25,"y")=0,DATEDIF(I1190,'ObjProd (2)'!$C$25,"ym")=0,
   INT(('ObjProd (2)'!$C$25-EDATE(I1190,DATEDIF(I1190,'ObjProd (2)'!$C$25,"y")*12+DATEDIF(I1190,'ObjProd (2)'!$C$25,"ym")))/7)=0),
   "&lt; 1 sem.",
   IF(DATEDIF(I1190,'ObjProd (2)'!$C$25,"y")&gt;0,DATEDIF(I1190,'ObjProd (2)'!$C$25,"y") &amp; " " &amp; IF(DATEDIF(I1190,'ObjProd (2)'!$C$25,"y")=1,"an ","ans "),"") &amp;
   IF(DATEDIF(I1190,'ObjProd (2)'!$C$25,"ym")&gt;0,DATEDIF(I1190,'ObjProd (2)'!$C$25,"ym") &amp; " mois ", "") &amp;
   IF(INT(('ObjProd (2)'!$C$25-EDATE(I1190,DATEDIF(I1190,'ObjProd (2)'!$C$25,"y")*12+DATEDIF(I1190,'ObjProd (2)'!$C$25,"ym")))/7)&gt;0,
      INT(('ObjProd (2)'!$C$25-EDATE(I1190,DATEDIF(I1190,'ObjProd (2)'!$C$25,"y")*12+DATEDIF(I1190,'ObjProd (2)'!$C$25,"ym")))/7) &amp; " sem.",
      "")
)
)</f>
        <v/>
      </c>
      <c r="L1190" s="11" t="str">
        <f t="shared" si="206"/>
        <v/>
      </c>
      <c r="M1190" s="9" t="str">
        <f t="shared" si="202"/>
        <v/>
      </c>
      <c r="N1190" s="9" t="str" cm="1">
        <f t="array" aca="1" ref="N1190" ca="1">LEFT(L1190, IF(ISNUMBER(SUBSTITUTE(_xludf.MID(L1190, 2, 1), ".", ",")), 1, 2))</f>
        <v/>
      </c>
      <c r="O1190" s="19" t="str">
        <f t="shared" ca="1" si="208"/>
        <v/>
      </c>
      <c r="P1190" s="9" t="str">
        <f t="shared" ca="1" si="209"/>
        <v/>
      </c>
      <c r="Q1190" s="9" t="str">
        <f t="shared" ca="1" si="210"/>
        <v/>
      </c>
      <c r="R1190" s="9" t="str">
        <f t="shared" si="203"/>
        <v/>
      </c>
      <c r="S1190" t="str" cm="1">
        <f t="array" ref="S1190">IF(ISBLANK(C1190),"",IFERROR(INDEX(ListeSeries!$A$2:$A$1045, MATCH(1, (DatasScan!G1190=ListeSeries!$B$2:$B$1045) * (DatasScan!H1190&gt;=ListeSeries!$D$2:$D$1045) * (DatasScan!H1190&lt;=ListeSeries!$E$2:$E$1045), 0)), "no match"))</f>
        <v/>
      </c>
      <c r="T1190" s="7" t="str" cm="1">
        <f t="array" ref="T1190">IF(ISBLANK(C1190),"",IFERROR(INDEX(ListeSeries!$C$2:$C$1045, MATCH(1, (DatasScan!G1190=ListeSeries!$B$2:$B$1045) * (DatasScan!H1190&gt;=ListeSeries!$D$2:$D$1045) * (DatasScan!H1190&lt;=ListeSeries!$E$2:$E$1045), 0)), "no match"))</f>
        <v/>
      </c>
      <c r="U1190" s="11" t="str" cm="1">
        <f t="array" ref="U1190">IF(ISBLANK(C1190),"",IFERROR(INDEX(ListeSeries!$F$2:$F$1045, MATCH(1, (DatasScan!G1190=ListeSeries!$B$2:$B$1045) * (DatasScan!H1190&gt;=ListeSeries!$D$2:$D$1045) * (DatasScan!H1190&lt;=ListeSeries!$E$2:$E$1045), 0)), "no match"))</f>
        <v/>
      </c>
    </row>
    <row r="1191" spans="1:21" x14ac:dyDescent="0.25">
      <c r="A1191" s="6" t="str">
        <f t="shared" si="204"/>
        <v/>
      </c>
      <c r="B1191" s="272"/>
      <c r="F1191" s="7" t="str">
        <f t="shared" si="207"/>
        <v/>
      </c>
      <c r="G1191" s="21" t="str">
        <f>IF(ISBLANK(C1191),"",_xlfn.XLOOKUP(_xlfn.XLOOKUP(VALUE(LEFT(C1191,4)),Souches!$B$2:$B$15000,Souches!$E$2:$E$15000),Varietes!$B$2:$B$500,Varietes!$C$2:$C$500))</f>
        <v/>
      </c>
      <c r="H1191" s="19" t="str">
        <f>IF(ISBLANK(C1191),"",_xlfn.XLOOKUP(VALUE(LEFT(C1191,4)),Souches!$B$2:$B$15000,Souches!$D$2:$D$15000))</f>
        <v/>
      </c>
      <c r="I1191" s="10" t="str">
        <f t="shared" si="205"/>
        <v/>
      </c>
      <c r="J1191" s="19" t="str">
        <f>IF(I1191="","",INT(('ObjProd (2)'!$C$25-I1191)/7 * (ABS('ObjProd (2)'!$C$25-I1191)&gt;=7)))</f>
        <v/>
      </c>
      <c r="K1191" s="10" t="str">
        <f>IF(I1191="","",
IF(AND(DATEDIF(I1191,'ObjProd (2)'!$C$25,"y")=0,DATEDIF(I1191,'ObjProd (2)'!$C$25,"ym")=0,
   INT(('ObjProd (2)'!$C$25-EDATE(I1191,DATEDIF(I1191,'ObjProd (2)'!$C$25,"y")*12+DATEDIF(I1191,'ObjProd (2)'!$C$25,"ym")))/7)=0),
   "&lt; 1 sem.",
   IF(DATEDIF(I1191,'ObjProd (2)'!$C$25,"y")&gt;0,DATEDIF(I1191,'ObjProd (2)'!$C$25,"y") &amp; " " &amp; IF(DATEDIF(I1191,'ObjProd (2)'!$C$25,"y")=1,"an ","ans "),"") &amp;
   IF(DATEDIF(I1191,'ObjProd (2)'!$C$25,"ym")&gt;0,DATEDIF(I1191,'ObjProd (2)'!$C$25,"ym") &amp; " mois ", "") &amp;
   IF(INT(('ObjProd (2)'!$C$25-EDATE(I1191,DATEDIF(I1191,'ObjProd (2)'!$C$25,"y")*12+DATEDIF(I1191,'ObjProd (2)'!$C$25,"ym")))/7)&gt;0,
      INT(('ObjProd (2)'!$C$25-EDATE(I1191,DATEDIF(I1191,'ObjProd (2)'!$C$25,"y")*12+DATEDIF(I1191,'ObjProd (2)'!$C$25,"ym")))/7) &amp; " sem.",
      "")
)
)</f>
        <v/>
      </c>
      <c r="L1191" s="11" t="str">
        <f t="shared" si="206"/>
        <v/>
      </c>
      <c r="M1191" s="9" t="str">
        <f t="shared" si="202"/>
        <v/>
      </c>
      <c r="N1191" s="9" t="str" cm="1">
        <f t="array" aca="1" ref="N1191" ca="1">LEFT(L1191, IF(ISNUMBER(SUBSTITUTE(_xludf.MID(L1191, 2, 1), ".", ",")), 1, 2))</f>
        <v/>
      </c>
      <c r="O1191" s="19" t="str">
        <f t="shared" ca="1" si="208"/>
        <v/>
      </c>
      <c r="P1191" s="9" t="str">
        <f t="shared" ca="1" si="209"/>
        <v/>
      </c>
      <c r="Q1191" s="9" t="str">
        <f t="shared" ca="1" si="210"/>
        <v/>
      </c>
      <c r="R1191" s="9" t="str">
        <f t="shared" si="203"/>
        <v/>
      </c>
      <c r="S1191" t="str" cm="1">
        <f t="array" ref="S1191">IF(ISBLANK(C1191),"",IFERROR(INDEX(ListeSeries!$A$2:$A$1045, MATCH(1, (DatasScan!G1191=ListeSeries!$B$2:$B$1045) * (DatasScan!H1191&gt;=ListeSeries!$D$2:$D$1045) * (DatasScan!H1191&lt;=ListeSeries!$E$2:$E$1045), 0)), "no match"))</f>
        <v/>
      </c>
      <c r="T1191" s="7" t="str" cm="1">
        <f t="array" ref="T1191">IF(ISBLANK(C1191),"",IFERROR(INDEX(ListeSeries!$C$2:$C$1045, MATCH(1, (DatasScan!G1191=ListeSeries!$B$2:$B$1045) * (DatasScan!H1191&gt;=ListeSeries!$D$2:$D$1045) * (DatasScan!H1191&lt;=ListeSeries!$E$2:$E$1045), 0)), "no match"))</f>
        <v/>
      </c>
      <c r="U1191" s="11" t="str" cm="1">
        <f t="array" ref="U1191">IF(ISBLANK(C1191),"",IFERROR(INDEX(ListeSeries!$F$2:$F$1045, MATCH(1, (DatasScan!G1191=ListeSeries!$B$2:$B$1045) * (DatasScan!H1191&gt;=ListeSeries!$D$2:$D$1045) * (DatasScan!H1191&lt;=ListeSeries!$E$2:$E$1045), 0)), "no match"))</f>
        <v/>
      </c>
    </row>
    <row r="1192" spans="1:21" x14ac:dyDescent="0.25">
      <c r="A1192" s="6" t="str">
        <f t="shared" si="204"/>
        <v/>
      </c>
      <c r="B1192" s="272"/>
      <c r="F1192" s="7" t="str">
        <f t="shared" si="207"/>
        <v/>
      </c>
      <c r="G1192" s="21" t="str">
        <f>IF(ISBLANK(C1192),"",_xlfn.XLOOKUP(_xlfn.XLOOKUP(VALUE(LEFT(C1192,4)),Souches!$B$2:$B$15000,Souches!$E$2:$E$15000),Varietes!$B$2:$B$500,Varietes!$C$2:$C$500))</f>
        <v/>
      </c>
      <c r="H1192" s="19" t="str">
        <f>IF(ISBLANK(C1192),"",_xlfn.XLOOKUP(VALUE(LEFT(C1192,4)),Souches!$B$2:$B$15000,Souches!$D$2:$D$15000))</f>
        <v/>
      </c>
      <c r="I1192" s="10" t="str">
        <f t="shared" si="205"/>
        <v/>
      </c>
      <c r="J1192" s="19" t="str">
        <f>IF(I1192="","",INT(('ObjProd (2)'!$C$25-I1192)/7 * (ABS('ObjProd (2)'!$C$25-I1192)&gt;=7)))</f>
        <v/>
      </c>
      <c r="K1192" s="10" t="str">
        <f>IF(I1192="","",
IF(AND(DATEDIF(I1192,'ObjProd (2)'!$C$25,"y")=0,DATEDIF(I1192,'ObjProd (2)'!$C$25,"ym")=0,
   INT(('ObjProd (2)'!$C$25-EDATE(I1192,DATEDIF(I1192,'ObjProd (2)'!$C$25,"y")*12+DATEDIF(I1192,'ObjProd (2)'!$C$25,"ym")))/7)=0),
   "&lt; 1 sem.",
   IF(DATEDIF(I1192,'ObjProd (2)'!$C$25,"y")&gt;0,DATEDIF(I1192,'ObjProd (2)'!$C$25,"y") &amp; " " &amp; IF(DATEDIF(I1192,'ObjProd (2)'!$C$25,"y")=1,"an ","ans "),"") &amp;
   IF(DATEDIF(I1192,'ObjProd (2)'!$C$25,"ym")&gt;0,DATEDIF(I1192,'ObjProd (2)'!$C$25,"ym") &amp; " mois ", "") &amp;
   IF(INT(('ObjProd (2)'!$C$25-EDATE(I1192,DATEDIF(I1192,'ObjProd (2)'!$C$25,"y")*12+DATEDIF(I1192,'ObjProd (2)'!$C$25,"ym")))/7)&gt;0,
      INT(('ObjProd (2)'!$C$25-EDATE(I1192,DATEDIF(I1192,'ObjProd (2)'!$C$25,"y")*12+DATEDIF(I1192,'ObjProd (2)'!$C$25,"ym")))/7) &amp; " sem.",
      "")
)
)</f>
        <v/>
      </c>
      <c r="L1192" s="11" t="str">
        <f t="shared" si="206"/>
        <v/>
      </c>
      <c r="M1192" s="9" t="str">
        <f t="shared" si="202"/>
        <v/>
      </c>
      <c r="N1192" s="9" t="str" cm="1">
        <f t="array" aca="1" ref="N1192" ca="1">LEFT(L1192, IF(ISNUMBER(SUBSTITUTE(_xludf.MID(L1192, 2, 1), ".", ",")), 1, 2))</f>
        <v/>
      </c>
      <c r="O1192" s="19" t="str">
        <f t="shared" ca="1" si="208"/>
        <v/>
      </c>
      <c r="P1192" s="9" t="str">
        <f t="shared" ca="1" si="209"/>
        <v/>
      </c>
      <c r="Q1192" s="9" t="str">
        <f t="shared" ca="1" si="210"/>
        <v/>
      </c>
      <c r="R1192" s="9" t="str">
        <f t="shared" si="203"/>
        <v/>
      </c>
      <c r="S1192" t="str" cm="1">
        <f t="array" ref="S1192">IF(ISBLANK(C1192),"",IFERROR(INDEX(ListeSeries!$A$2:$A$1045, MATCH(1, (DatasScan!G1192=ListeSeries!$B$2:$B$1045) * (DatasScan!H1192&gt;=ListeSeries!$D$2:$D$1045) * (DatasScan!H1192&lt;=ListeSeries!$E$2:$E$1045), 0)), "no match"))</f>
        <v/>
      </c>
      <c r="T1192" s="7" t="str" cm="1">
        <f t="array" ref="T1192">IF(ISBLANK(C1192),"",IFERROR(INDEX(ListeSeries!$C$2:$C$1045, MATCH(1, (DatasScan!G1192=ListeSeries!$B$2:$B$1045) * (DatasScan!H1192&gt;=ListeSeries!$D$2:$D$1045) * (DatasScan!H1192&lt;=ListeSeries!$E$2:$E$1045), 0)), "no match"))</f>
        <v/>
      </c>
      <c r="U1192" s="11" t="str" cm="1">
        <f t="array" ref="U1192">IF(ISBLANK(C1192),"",IFERROR(INDEX(ListeSeries!$F$2:$F$1045, MATCH(1, (DatasScan!G1192=ListeSeries!$B$2:$B$1045) * (DatasScan!H1192&gt;=ListeSeries!$D$2:$D$1045) * (DatasScan!H1192&lt;=ListeSeries!$E$2:$E$1045), 0)), "no match"))</f>
        <v/>
      </c>
    </row>
    <row r="1193" spans="1:21" x14ac:dyDescent="0.25">
      <c r="A1193" s="6" t="str">
        <f t="shared" si="204"/>
        <v/>
      </c>
      <c r="B1193" s="272"/>
      <c r="F1193" s="7" t="str">
        <f t="shared" si="207"/>
        <v/>
      </c>
      <c r="G1193" s="21" t="str">
        <f>IF(ISBLANK(C1193),"",_xlfn.XLOOKUP(_xlfn.XLOOKUP(VALUE(LEFT(C1193,4)),Souches!$B$2:$B$15000,Souches!$E$2:$E$15000),Varietes!$B$2:$B$500,Varietes!$C$2:$C$500))</f>
        <v/>
      </c>
      <c r="H1193" s="19" t="str">
        <f>IF(ISBLANK(C1193),"",_xlfn.XLOOKUP(VALUE(LEFT(C1193,4)),Souches!$B$2:$B$15000,Souches!$D$2:$D$15000))</f>
        <v/>
      </c>
      <c r="I1193" s="10" t="str">
        <f t="shared" si="205"/>
        <v/>
      </c>
      <c r="J1193" s="19" t="str">
        <f>IF(I1193="","",INT(('ObjProd (2)'!$C$25-I1193)/7 * (ABS('ObjProd (2)'!$C$25-I1193)&gt;=7)))</f>
        <v/>
      </c>
      <c r="K1193" s="10" t="str">
        <f>IF(I1193="","",
IF(AND(DATEDIF(I1193,'ObjProd (2)'!$C$25,"y")=0,DATEDIF(I1193,'ObjProd (2)'!$C$25,"ym")=0,
   INT(('ObjProd (2)'!$C$25-EDATE(I1193,DATEDIF(I1193,'ObjProd (2)'!$C$25,"y")*12+DATEDIF(I1193,'ObjProd (2)'!$C$25,"ym")))/7)=0),
   "&lt; 1 sem.",
   IF(DATEDIF(I1193,'ObjProd (2)'!$C$25,"y")&gt;0,DATEDIF(I1193,'ObjProd (2)'!$C$25,"y") &amp; " " &amp; IF(DATEDIF(I1193,'ObjProd (2)'!$C$25,"y")=1,"an ","ans "),"") &amp;
   IF(DATEDIF(I1193,'ObjProd (2)'!$C$25,"ym")&gt;0,DATEDIF(I1193,'ObjProd (2)'!$C$25,"ym") &amp; " mois ", "") &amp;
   IF(INT(('ObjProd (2)'!$C$25-EDATE(I1193,DATEDIF(I1193,'ObjProd (2)'!$C$25,"y")*12+DATEDIF(I1193,'ObjProd (2)'!$C$25,"ym")))/7)&gt;0,
      INT(('ObjProd (2)'!$C$25-EDATE(I1193,DATEDIF(I1193,'ObjProd (2)'!$C$25,"y")*12+DATEDIF(I1193,'ObjProd (2)'!$C$25,"ym")))/7) &amp; " sem.",
      "")
)
)</f>
        <v/>
      </c>
      <c r="L1193" s="11" t="str">
        <f t="shared" si="206"/>
        <v/>
      </c>
      <c r="M1193" s="9" t="str">
        <f t="shared" si="202"/>
        <v/>
      </c>
      <c r="N1193" s="9" t="str" cm="1">
        <f t="array" aca="1" ref="N1193" ca="1">LEFT(L1193, IF(ISNUMBER(SUBSTITUTE(_xludf.MID(L1193, 2, 1), ".", ",")), 1, 2))</f>
        <v/>
      </c>
      <c r="O1193" s="19" t="str">
        <f t="shared" ca="1" si="208"/>
        <v/>
      </c>
      <c r="P1193" s="9" t="str">
        <f t="shared" ca="1" si="209"/>
        <v/>
      </c>
      <c r="Q1193" s="9" t="str">
        <f t="shared" ca="1" si="210"/>
        <v/>
      </c>
      <c r="R1193" s="9" t="str">
        <f t="shared" si="203"/>
        <v/>
      </c>
      <c r="S1193" t="str" cm="1">
        <f t="array" ref="S1193">IF(ISBLANK(C1193),"",IFERROR(INDEX(ListeSeries!$A$2:$A$1045, MATCH(1, (DatasScan!G1193=ListeSeries!$B$2:$B$1045) * (DatasScan!H1193&gt;=ListeSeries!$D$2:$D$1045) * (DatasScan!H1193&lt;=ListeSeries!$E$2:$E$1045), 0)), "no match"))</f>
        <v/>
      </c>
      <c r="T1193" s="7" t="str" cm="1">
        <f t="array" ref="T1193">IF(ISBLANK(C1193),"",IFERROR(INDEX(ListeSeries!$C$2:$C$1045, MATCH(1, (DatasScan!G1193=ListeSeries!$B$2:$B$1045) * (DatasScan!H1193&gt;=ListeSeries!$D$2:$D$1045) * (DatasScan!H1193&lt;=ListeSeries!$E$2:$E$1045), 0)), "no match"))</f>
        <v/>
      </c>
      <c r="U1193" s="11" t="str" cm="1">
        <f t="array" ref="U1193">IF(ISBLANK(C1193),"",IFERROR(INDEX(ListeSeries!$F$2:$F$1045, MATCH(1, (DatasScan!G1193=ListeSeries!$B$2:$B$1045) * (DatasScan!H1193&gt;=ListeSeries!$D$2:$D$1045) * (DatasScan!H1193&lt;=ListeSeries!$E$2:$E$1045), 0)), "no match"))</f>
        <v/>
      </c>
    </row>
    <row r="1194" spans="1:21" x14ac:dyDescent="0.25">
      <c r="A1194" s="6" t="str">
        <f t="shared" si="204"/>
        <v/>
      </c>
      <c r="B1194" s="272"/>
      <c r="F1194" s="7" t="str">
        <f t="shared" si="207"/>
        <v/>
      </c>
      <c r="G1194" s="21" t="str">
        <f>IF(ISBLANK(C1194),"",_xlfn.XLOOKUP(_xlfn.XLOOKUP(VALUE(LEFT(C1194,4)),Souches!$B$2:$B$15000,Souches!$E$2:$E$15000),Varietes!$B$2:$B$500,Varietes!$C$2:$C$500))</f>
        <v/>
      </c>
      <c r="H1194" s="19" t="str">
        <f>IF(ISBLANK(C1194),"",_xlfn.XLOOKUP(VALUE(LEFT(C1194,4)),Souches!$B$2:$B$15000,Souches!$D$2:$D$15000))</f>
        <v/>
      </c>
      <c r="I1194" s="10" t="str">
        <f t="shared" si="205"/>
        <v/>
      </c>
      <c r="J1194" s="19" t="str">
        <f>IF(I1194="","",INT(('ObjProd (2)'!$C$25-I1194)/7 * (ABS('ObjProd (2)'!$C$25-I1194)&gt;=7)))</f>
        <v/>
      </c>
      <c r="K1194" s="10" t="str">
        <f>IF(I1194="","",
IF(AND(DATEDIF(I1194,'ObjProd (2)'!$C$25,"y")=0,DATEDIF(I1194,'ObjProd (2)'!$C$25,"ym")=0,
   INT(('ObjProd (2)'!$C$25-EDATE(I1194,DATEDIF(I1194,'ObjProd (2)'!$C$25,"y")*12+DATEDIF(I1194,'ObjProd (2)'!$C$25,"ym")))/7)=0),
   "&lt; 1 sem.",
   IF(DATEDIF(I1194,'ObjProd (2)'!$C$25,"y")&gt;0,DATEDIF(I1194,'ObjProd (2)'!$C$25,"y") &amp; " " &amp; IF(DATEDIF(I1194,'ObjProd (2)'!$C$25,"y")=1,"an ","ans "),"") &amp;
   IF(DATEDIF(I1194,'ObjProd (2)'!$C$25,"ym")&gt;0,DATEDIF(I1194,'ObjProd (2)'!$C$25,"ym") &amp; " mois ", "") &amp;
   IF(INT(('ObjProd (2)'!$C$25-EDATE(I1194,DATEDIF(I1194,'ObjProd (2)'!$C$25,"y")*12+DATEDIF(I1194,'ObjProd (2)'!$C$25,"ym")))/7)&gt;0,
      INT(('ObjProd (2)'!$C$25-EDATE(I1194,DATEDIF(I1194,'ObjProd (2)'!$C$25,"y")*12+DATEDIF(I1194,'ObjProd (2)'!$C$25,"ym")))/7) &amp; " sem.",
      "")
)
)</f>
        <v/>
      </c>
      <c r="L1194" s="11" t="str">
        <f t="shared" si="206"/>
        <v/>
      </c>
      <c r="M1194" s="9" t="str">
        <f t="shared" si="202"/>
        <v/>
      </c>
      <c r="N1194" s="9" t="str" cm="1">
        <f t="array" aca="1" ref="N1194" ca="1">LEFT(L1194, IF(ISNUMBER(SUBSTITUTE(_xludf.MID(L1194, 2, 1), ".", ",")), 1, 2))</f>
        <v/>
      </c>
      <c r="O1194" s="19" t="str">
        <f t="shared" ca="1" si="208"/>
        <v/>
      </c>
      <c r="P1194" s="9" t="str">
        <f t="shared" ca="1" si="209"/>
        <v/>
      </c>
      <c r="Q1194" s="9" t="str">
        <f t="shared" ca="1" si="210"/>
        <v/>
      </c>
      <c r="R1194" s="9" t="str">
        <f t="shared" si="203"/>
        <v/>
      </c>
      <c r="S1194" t="str" cm="1">
        <f t="array" ref="S1194">IF(ISBLANK(C1194),"",IFERROR(INDEX(ListeSeries!$A$2:$A$1045, MATCH(1, (DatasScan!G1194=ListeSeries!$B$2:$B$1045) * (DatasScan!H1194&gt;=ListeSeries!$D$2:$D$1045) * (DatasScan!H1194&lt;=ListeSeries!$E$2:$E$1045), 0)), "no match"))</f>
        <v/>
      </c>
      <c r="T1194" s="7" t="str" cm="1">
        <f t="array" ref="T1194">IF(ISBLANK(C1194),"",IFERROR(INDEX(ListeSeries!$C$2:$C$1045, MATCH(1, (DatasScan!G1194=ListeSeries!$B$2:$B$1045) * (DatasScan!H1194&gt;=ListeSeries!$D$2:$D$1045) * (DatasScan!H1194&lt;=ListeSeries!$E$2:$E$1045), 0)), "no match"))</f>
        <v/>
      </c>
      <c r="U1194" s="11" t="str" cm="1">
        <f t="array" ref="U1194">IF(ISBLANK(C1194),"",IFERROR(INDEX(ListeSeries!$F$2:$F$1045, MATCH(1, (DatasScan!G1194=ListeSeries!$B$2:$B$1045) * (DatasScan!H1194&gt;=ListeSeries!$D$2:$D$1045) * (DatasScan!H1194&lt;=ListeSeries!$E$2:$E$1045), 0)), "no match"))</f>
        <v/>
      </c>
    </row>
    <row r="1195" spans="1:21" x14ac:dyDescent="0.25">
      <c r="A1195" s="6" t="str">
        <f t="shared" si="204"/>
        <v/>
      </c>
      <c r="B1195" s="272"/>
      <c r="F1195" s="7" t="str">
        <f t="shared" si="207"/>
        <v/>
      </c>
      <c r="G1195" s="21" t="str">
        <f>IF(ISBLANK(C1195),"",_xlfn.XLOOKUP(_xlfn.XLOOKUP(VALUE(LEFT(C1195,4)),Souches!$B$2:$B$15000,Souches!$E$2:$E$15000),Varietes!$B$2:$B$500,Varietes!$C$2:$C$500))</f>
        <v/>
      </c>
      <c r="H1195" s="19" t="str">
        <f>IF(ISBLANK(C1195),"",_xlfn.XLOOKUP(VALUE(LEFT(C1195,4)),Souches!$B$2:$B$15000,Souches!$D$2:$D$15000))</f>
        <v/>
      </c>
      <c r="I1195" s="10" t="str">
        <f t="shared" si="205"/>
        <v/>
      </c>
      <c r="J1195" s="19" t="str">
        <f>IF(I1195="","",INT(('ObjProd (2)'!$C$25-I1195)/7 * (ABS('ObjProd (2)'!$C$25-I1195)&gt;=7)))</f>
        <v/>
      </c>
      <c r="K1195" s="10" t="str">
        <f>IF(I1195="","",
IF(AND(DATEDIF(I1195,'ObjProd (2)'!$C$25,"y")=0,DATEDIF(I1195,'ObjProd (2)'!$C$25,"ym")=0,
   INT(('ObjProd (2)'!$C$25-EDATE(I1195,DATEDIF(I1195,'ObjProd (2)'!$C$25,"y")*12+DATEDIF(I1195,'ObjProd (2)'!$C$25,"ym")))/7)=0),
   "&lt; 1 sem.",
   IF(DATEDIF(I1195,'ObjProd (2)'!$C$25,"y")&gt;0,DATEDIF(I1195,'ObjProd (2)'!$C$25,"y") &amp; " " &amp; IF(DATEDIF(I1195,'ObjProd (2)'!$C$25,"y")=1,"an ","ans "),"") &amp;
   IF(DATEDIF(I1195,'ObjProd (2)'!$C$25,"ym")&gt;0,DATEDIF(I1195,'ObjProd (2)'!$C$25,"ym") &amp; " mois ", "") &amp;
   IF(INT(('ObjProd (2)'!$C$25-EDATE(I1195,DATEDIF(I1195,'ObjProd (2)'!$C$25,"y")*12+DATEDIF(I1195,'ObjProd (2)'!$C$25,"ym")))/7)&gt;0,
      INT(('ObjProd (2)'!$C$25-EDATE(I1195,DATEDIF(I1195,'ObjProd (2)'!$C$25,"y")*12+DATEDIF(I1195,'ObjProd (2)'!$C$25,"ym")))/7) &amp; " sem.",
      "")
)
)</f>
        <v/>
      </c>
      <c r="L1195" s="11" t="str">
        <f t="shared" si="206"/>
        <v/>
      </c>
      <c r="M1195" s="9" t="str">
        <f t="shared" si="202"/>
        <v/>
      </c>
      <c r="N1195" s="9" t="str" cm="1">
        <f t="array" aca="1" ref="N1195" ca="1">LEFT(L1195, IF(ISNUMBER(SUBSTITUTE(_xludf.MID(L1195, 2, 1), ".", ",")), 1, 2))</f>
        <v/>
      </c>
      <c r="O1195" s="19" t="str">
        <f t="shared" ca="1" si="208"/>
        <v/>
      </c>
      <c r="P1195" s="9" t="str">
        <f t="shared" ca="1" si="209"/>
        <v/>
      </c>
      <c r="Q1195" s="9" t="str">
        <f t="shared" ca="1" si="210"/>
        <v/>
      </c>
      <c r="R1195" s="9" t="str">
        <f t="shared" si="203"/>
        <v/>
      </c>
      <c r="S1195" t="str" cm="1">
        <f t="array" ref="S1195">IF(ISBLANK(C1195),"",IFERROR(INDEX(ListeSeries!$A$2:$A$1045, MATCH(1, (DatasScan!G1195=ListeSeries!$B$2:$B$1045) * (DatasScan!H1195&gt;=ListeSeries!$D$2:$D$1045) * (DatasScan!H1195&lt;=ListeSeries!$E$2:$E$1045), 0)), "no match"))</f>
        <v/>
      </c>
      <c r="T1195" s="7" t="str" cm="1">
        <f t="array" ref="T1195">IF(ISBLANK(C1195),"",IFERROR(INDEX(ListeSeries!$C$2:$C$1045, MATCH(1, (DatasScan!G1195=ListeSeries!$B$2:$B$1045) * (DatasScan!H1195&gt;=ListeSeries!$D$2:$D$1045) * (DatasScan!H1195&lt;=ListeSeries!$E$2:$E$1045), 0)), "no match"))</f>
        <v/>
      </c>
      <c r="U1195" s="11" t="str" cm="1">
        <f t="array" ref="U1195">IF(ISBLANK(C1195),"",IFERROR(INDEX(ListeSeries!$F$2:$F$1045, MATCH(1, (DatasScan!G1195=ListeSeries!$B$2:$B$1045) * (DatasScan!H1195&gt;=ListeSeries!$D$2:$D$1045) * (DatasScan!H1195&lt;=ListeSeries!$E$2:$E$1045), 0)), "no match"))</f>
        <v/>
      </c>
    </row>
    <row r="1196" spans="1:21" x14ac:dyDescent="0.25">
      <c r="A1196" s="6" t="str">
        <f t="shared" si="204"/>
        <v/>
      </c>
      <c r="B1196" s="272"/>
      <c r="F1196" s="7" t="str">
        <f t="shared" si="207"/>
        <v/>
      </c>
      <c r="G1196" s="21" t="str">
        <f>IF(ISBLANK(C1196),"",_xlfn.XLOOKUP(_xlfn.XLOOKUP(VALUE(LEFT(C1196,4)),Souches!$B$2:$B$15000,Souches!$E$2:$E$15000),Varietes!$B$2:$B$500,Varietes!$C$2:$C$500))</f>
        <v/>
      </c>
      <c r="H1196" s="19" t="str">
        <f>IF(ISBLANK(C1196),"",_xlfn.XLOOKUP(VALUE(LEFT(C1196,4)),Souches!$B$2:$B$15000,Souches!$D$2:$D$15000))</f>
        <v/>
      </c>
      <c r="I1196" s="10" t="str">
        <f t="shared" si="205"/>
        <v/>
      </c>
      <c r="J1196" s="19" t="str">
        <f>IF(I1196="","",INT(('ObjProd (2)'!$C$25-I1196)/7 * (ABS('ObjProd (2)'!$C$25-I1196)&gt;=7)))</f>
        <v/>
      </c>
      <c r="K1196" s="10" t="str">
        <f>IF(I1196="","",
IF(AND(DATEDIF(I1196,'ObjProd (2)'!$C$25,"y")=0,DATEDIF(I1196,'ObjProd (2)'!$C$25,"ym")=0,
   INT(('ObjProd (2)'!$C$25-EDATE(I1196,DATEDIF(I1196,'ObjProd (2)'!$C$25,"y")*12+DATEDIF(I1196,'ObjProd (2)'!$C$25,"ym")))/7)=0),
   "&lt; 1 sem.",
   IF(DATEDIF(I1196,'ObjProd (2)'!$C$25,"y")&gt;0,DATEDIF(I1196,'ObjProd (2)'!$C$25,"y") &amp; " " &amp; IF(DATEDIF(I1196,'ObjProd (2)'!$C$25,"y")=1,"an ","ans "),"") &amp;
   IF(DATEDIF(I1196,'ObjProd (2)'!$C$25,"ym")&gt;0,DATEDIF(I1196,'ObjProd (2)'!$C$25,"ym") &amp; " mois ", "") &amp;
   IF(INT(('ObjProd (2)'!$C$25-EDATE(I1196,DATEDIF(I1196,'ObjProd (2)'!$C$25,"y")*12+DATEDIF(I1196,'ObjProd (2)'!$C$25,"ym")))/7)&gt;0,
      INT(('ObjProd (2)'!$C$25-EDATE(I1196,DATEDIF(I1196,'ObjProd (2)'!$C$25,"y")*12+DATEDIF(I1196,'ObjProd (2)'!$C$25,"ym")))/7) &amp; " sem.",
      "")
)
)</f>
        <v/>
      </c>
      <c r="L1196" s="11" t="str">
        <f t="shared" si="206"/>
        <v/>
      </c>
      <c r="M1196" s="9" t="str">
        <f t="shared" si="202"/>
        <v/>
      </c>
      <c r="N1196" s="9" t="str" cm="1">
        <f t="array" aca="1" ref="N1196" ca="1">LEFT(L1196, IF(ISNUMBER(SUBSTITUTE(_xludf.MID(L1196, 2, 1), ".", ",")), 1, 2))</f>
        <v/>
      </c>
      <c r="O1196" s="19" t="str">
        <f t="shared" ca="1" si="208"/>
        <v/>
      </c>
      <c r="P1196" s="9" t="str">
        <f t="shared" ca="1" si="209"/>
        <v/>
      </c>
      <c r="Q1196" s="9" t="str">
        <f t="shared" ca="1" si="210"/>
        <v/>
      </c>
      <c r="R1196" s="9" t="str">
        <f t="shared" si="203"/>
        <v/>
      </c>
      <c r="S1196" t="str" cm="1">
        <f t="array" ref="S1196">IF(ISBLANK(C1196),"",IFERROR(INDEX(ListeSeries!$A$2:$A$1045, MATCH(1, (DatasScan!G1196=ListeSeries!$B$2:$B$1045) * (DatasScan!H1196&gt;=ListeSeries!$D$2:$D$1045) * (DatasScan!H1196&lt;=ListeSeries!$E$2:$E$1045), 0)), "no match"))</f>
        <v/>
      </c>
      <c r="T1196" s="7" t="str" cm="1">
        <f t="array" ref="T1196">IF(ISBLANK(C1196),"",IFERROR(INDEX(ListeSeries!$C$2:$C$1045, MATCH(1, (DatasScan!G1196=ListeSeries!$B$2:$B$1045) * (DatasScan!H1196&gt;=ListeSeries!$D$2:$D$1045) * (DatasScan!H1196&lt;=ListeSeries!$E$2:$E$1045), 0)), "no match"))</f>
        <v/>
      </c>
      <c r="U1196" s="11" t="str" cm="1">
        <f t="array" ref="U1196">IF(ISBLANK(C1196),"",IFERROR(INDEX(ListeSeries!$F$2:$F$1045, MATCH(1, (DatasScan!G1196=ListeSeries!$B$2:$B$1045) * (DatasScan!H1196&gt;=ListeSeries!$D$2:$D$1045) * (DatasScan!H1196&lt;=ListeSeries!$E$2:$E$1045), 0)), "no match"))</f>
        <v/>
      </c>
    </row>
    <row r="1197" spans="1:21" x14ac:dyDescent="0.25">
      <c r="A1197" s="6" t="str">
        <f t="shared" si="204"/>
        <v/>
      </c>
      <c r="B1197" s="272"/>
      <c r="F1197" s="7" t="str">
        <f t="shared" si="207"/>
        <v/>
      </c>
      <c r="G1197" s="21" t="str">
        <f>IF(ISBLANK(C1197),"",_xlfn.XLOOKUP(_xlfn.XLOOKUP(VALUE(LEFT(C1197,4)),Souches!$B$2:$B$15000,Souches!$E$2:$E$15000),Varietes!$B$2:$B$500,Varietes!$C$2:$C$500))</f>
        <v/>
      </c>
      <c r="H1197" s="19" t="str">
        <f>IF(ISBLANK(C1197),"",_xlfn.XLOOKUP(VALUE(LEFT(C1197,4)),Souches!$B$2:$B$15000,Souches!$D$2:$D$15000))</f>
        <v/>
      </c>
      <c r="I1197" s="10" t="str">
        <f t="shared" si="205"/>
        <v/>
      </c>
      <c r="J1197" s="19" t="str">
        <f>IF(I1197="","",INT(('ObjProd (2)'!$C$25-I1197)/7 * (ABS('ObjProd (2)'!$C$25-I1197)&gt;=7)))</f>
        <v/>
      </c>
      <c r="K1197" s="10" t="str">
        <f>IF(I1197="","",
IF(AND(DATEDIF(I1197,'ObjProd (2)'!$C$25,"y")=0,DATEDIF(I1197,'ObjProd (2)'!$C$25,"ym")=0,
   INT(('ObjProd (2)'!$C$25-EDATE(I1197,DATEDIF(I1197,'ObjProd (2)'!$C$25,"y")*12+DATEDIF(I1197,'ObjProd (2)'!$C$25,"ym")))/7)=0),
   "&lt; 1 sem.",
   IF(DATEDIF(I1197,'ObjProd (2)'!$C$25,"y")&gt;0,DATEDIF(I1197,'ObjProd (2)'!$C$25,"y") &amp; " " &amp; IF(DATEDIF(I1197,'ObjProd (2)'!$C$25,"y")=1,"an ","ans "),"") &amp;
   IF(DATEDIF(I1197,'ObjProd (2)'!$C$25,"ym")&gt;0,DATEDIF(I1197,'ObjProd (2)'!$C$25,"ym") &amp; " mois ", "") &amp;
   IF(INT(('ObjProd (2)'!$C$25-EDATE(I1197,DATEDIF(I1197,'ObjProd (2)'!$C$25,"y")*12+DATEDIF(I1197,'ObjProd (2)'!$C$25,"ym")))/7)&gt;0,
      INT(('ObjProd (2)'!$C$25-EDATE(I1197,DATEDIF(I1197,'ObjProd (2)'!$C$25,"y")*12+DATEDIF(I1197,'ObjProd (2)'!$C$25,"ym")))/7) &amp; " sem.",
      "")
)
)</f>
        <v/>
      </c>
      <c r="L1197" s="11" t="str">
        <f t="shared" si="206"/>
        <v/>
      </c>
      <c r="M1197" s="9" t="str">
        <f t="shared" si="202"/>
        <v/>
      </c>
      <c r="N1197" s="9" t="str" cm="1">
        <f t="array" aca="1" ref="N1197" ca="1">LEFT(L1197, IF(ISNUMBER(SUBSTITUTE(_xludf.MID(L1197, 2, 1), ".", ",")), 1, 2))</f>
        <v/>
      </c>
      <c r="O1197" s="19" t="str">
        <f t="shared" ca="1" si="208"/>
        <v/>
      </c>
      <c r="P1197" s="9" t="str">
        <f t="shared" ca="1" si="209"/>
        <v/>
      </c>
      <c r="Q1197" s="9" t="str">
        <f t="shared" ca="1" si="210"/>
        <v/>
      </c>
      <c r="R1197" s="9" t="str">
        <f t="shared" si="203"/>
        <v/>
      </c>
      <c r="S1197" t="str" cm="1">
        <f t="array" ref="S1197">IF(ISBLANK(C1197),"",IFERROR(INDEX(ListeSeries!$A$2:$A$1045, MATCH(1, (DatasScan!G1197=ListeSeries!$B$2:$B$1045) * (DatasScan!H1197&gt;=ListeSeries!$D$2:$D$1045) * (DatasScan!H1197&lt;=ListeSeries!$E$2:$E$1045), 0)), "no match"))</f>
        <v/>
      </c>
      <c r="T1197" s="7" t="str" cm="1">
        <f t="array" ref="T1197">IF(ISBLANK(C1197),"",IFERROR(INDEX(ListeSeries!$C$2:$C$1045, MATCH(1, (DatasScan!G1197=ListeSeries!$B$2:$B$1045) * (DatasScan!H1197&gt;=ListeSeries!$D$2:$D$1045) * (DatasScan!H1197&lt;=ListeSeries!$E$2:$E$1045), 0)), "no match"))</f>
        <v/>
      </c>
      <c r="U1197" s="11" t="str" cm="1">
        <f t="array" ref="U1197">IF(ISBLANK(C1197),"",IFERROR(INDEX(ListeSeries!$F$2:$F$1045, MATCH(1, (DatasScan!G1197=ListeSeries!$B$2:$B$1045) * (DatasScan!H1197&gt;=ListeSeries!$D$2:$D$1045) * (DatasScan!H1197&lt;=ListeSeries!$E$2:$E$1045), 0)), "no match"))</f>
        <v/>
      </c>
    </row>
    <row r="1198" spans="1:21" x14ac:dyDescent="0.25">
      <c r="A1198" s="6" t="str">
        <f t="shared" si="204"/>
        <v/>
      </c>
      <c r="B1198" s="272"/>
      <c r="F1198" s="7" t="str">
        <f t="shared" si="207"/>
        <v/>
      </c>
      <c r="G1198" s="21" t="str">
        <f>IF(ISBLANK(C1198),"",_xlfn.XLOOKUP(_xlfn.XLOOKUP(VALUE(LEFT(C1198,4)),Souches!$B$2:$B$15000,Souches!$E$2:$E$15000),Varietes!$B$2:$B$500,Varietes!$C$2:$C$500))</f>
        <v/>
      </c>
      <c r="H1198" s="19" t="str">
        <f>IF(ISBLANK(C1198),"",_xlfn.XLOOKUP(VALUE(LEFT(C1198,4)),Souches!$B$2:$B$15000,Souches!$D$2:$D$15000))</f>
        <v/>
      </c>
      <c r="I1198" s="10" t="str">
        <f t="shared" si="205"/>
        <v/>
      </c>
      <c r="J1198" s="19" t="str">
        <f>IF(I1198="","",INT(('ObjProd (2)'!$C$25-I1198)/7 * (ABS('ObjProd (2)'!$C$25-I1198)&gt;=7)))</f>
        <v/>
      </c>
      <c r="K1198" s="10" t="str">
        <f>IF(I1198="","",
IF(AND(DATEDIF(I1198,'ObjProd (2)'!$C$25,"y")=0,DATEDIF(I1198,'ObjProd (2)'!$C$25,"ym")=0,
   INT(('ObjProd (2)'!$C$25-EDATE(I1198,DATEDIF(I1198,'ObjProd (2)'!$C$25,"y")*12+DATEDIF(I1198,'ObjProd (2)'!$C$25,"ym")))/7)=0),
   "&lt; 1 sem.",
   IF(DATEDIF(I1198,'ObjProd (2)'!$C$25,"y")&gt;0,DATEDIF(I1198,'ObjProd (2)'!$C$25,"y") &amp; " " &amp; IF(DATEDIF(I1198,'ObjProd (2)'!$C$25,"y")=1,"an ","ans "),"") &amp;
   IF(DATEDIF(I1198,'ObjProd (2)'!$C$25,"ym")&gt;0,DATEDIF(I1198,'ObjProd (2)'!$C$25,"ym") &amp; " mois ", "") &amp;
   IF(INT(('ObjProd (2)'!$C$25-EDATE(I1198,DATEDIF(I1198,'ObjProd (2)'!$C$25,"y")*12+DATEDIF(I1198,'ObjProd (2)'!$C$25,"ym")))/7)&gt;0,
      INT(('ObjProd (2)'!$C$25-EDATE(I1198,DATEDIF(I1198,'ObjProd (2)'!$C$25,"y")*12+DATEDIF(I1198,'ObjProd (2)'!$C$25,"ym")))/7) &amp; " sem.",
      "")
)
)</f>
        <v/>
      </c>
      <c r="L1198" s="11" t="str">
        <f t="shared" si="206"/>
        <v/>
      </c>
      <c r="M1198" s="9" t="str">
        <f t="shared" si="202"/>
        <v/>
      </c>
      <c r="N1198" s="9" t="str" cm="1">
        <f t="array" aca="1" ref="N1198" ca="1">LEFT(L1198, IF(ISNUMBER(SUBSTITUTE(_xludf.MID(L1198, 2, 1), ".", ",")), 1, 2))</f>
        <v/>
      </c>
      <c r="O1198" s="19" t="str">
        <f t="shared" ca="1" si="208"/>
        <v/>
      </c>
      <c r="P1198" s="9" t="str">
        <f t="shared" ca="1" si="209"/>
        <v/>
      </c>
      <c r="Q1198" s="9" t="str">
        <f t="shared" ca="1" si="210"/>
        <v/>
      </c>
      <c r="R1198" s="9" t="str">
        <f t="shared" si="203"/>
        <v/>
      </c>
      <c r="S1198" t="str" cm="1">
        <f t="array" ref="S1198">IF(ISBLANK(C1198),"",IFERROR(INDEX(ListeSeries!$A$2:$A$1045, MATCH(1, (DatasScan!G1198=ListeSeries!$B$2:$B$1045) * (DatasScan!H1198&gt;=ListeSeries!$D$2:$D$1045) * (DatasScan!H1198&lt;=ListeSeries!$E$2:$E$1045), 0)), "no match"))</f>
        <v/>
      </c>
      <c r="T1198" s="7" t="str" cm="1">
        <f t="array" ref="T1198">IF(ISBLANK(C1198),"",IFERROR(INDEX(ListeSeries!$C$2:$C$1045, MATCH(1, (DatasScan!G1198=ListeSeries!$B$2:$B$1045) * (DatasScan!H1198&gt;=ListeSeries!$D$2:$D$1045) * (DatasScan!H1198&lt;=ListeSeries!$E$2:$E$1045), 0)), "no match"))</f>
        <v/>
      </c>
      <c r="U1198" s="11" t="str" cm="1">
        <f t="array" ref="U1198">IF(ISBLANK(C1198),"",IFERROR(INDEX(ListeSeries!$F$2:$F$1045, MATCH(1, (DatasScan!G1198=ListeSeries!$B$2:$B$1045) * (DatasScan!H1198&gt;=ListeSeries!$D$2:$D$1045) * (DatasScan!H1198&lt;=ListeSeries!$E$2:$E$1045), 0)), "no match"))</f>
        <v/>
      </c>
    </row>
    <row r="1199" spans="1:21" x14ac:dyDescent="0.25">
      <c r="A1199" s="6" t="str">
        <f t="shared" si="204"/>
        <v/>
      </c>
      <c r="B1199" s="272"/>
      <c r="F1199" s="7" t="str">
        <f t="shared" si="207"/>
        <v/>
      </c>
      <c r="G1199" s="21" t="str">
        <f>IF(ISBLANK(C1199),"",_xlfn.XLOOKUP(_xlfn.XLOOKUP(VALUE(LEFT(C1199,4)),Souches!$B$2:$B$15000,Souches!$E$2:$E$15000),Varietes!$B$2:$B$500,Varietes!$C$2:$C$500))</f>
        <v/>
      </c>
      <c r="H1199" s="19" t="str">
        <f>IF(ISBLANK(C1199),"",_xlfn.XLOOKUP(VALUE(LEFT(C1199,4)),Souches!$B$2:$B$15000,Souches!$D$2:$D$15000))</f>
        <v/>
      </c>
      <c r="I1199" s="10" t="str">
        <f t="shared" si="205"/>
        <v/>
      </c>
      <c r="J1199" s="19" t="str">
        <f>IF(I1199="","",INT(('ObjProd (2)'!$C$25-I1199)/7 * (ABS('ObjProd (2)'!$C$25-I1199)&gt;=7)))</f>
        <v/>
      </c>
      <c r="K1199" s="10" t="str">
        <f>IF(I1199="","",
IF(AND(DATEDIF(I1199,'ObjProd (2)'!$C$25,"y")=0,DATEDIF(I1199,'ObjProd (2)'!$C$25,"ym")=0,
   INT(('ObjProd (2)'!$C$25-EDATE(I1199,DATEDIF(I1199,'ObjProd (2)'!$C$25,"y")*12+DATEDIF(I1199,'ObjProd (2)'!$C$25,"ym")))/7)=0),
   "&lt; 1 sem.",
   IF(DATEDIF(I1199,'ObjProd (2)'!$C$25,"y")&gt;0,DATEDIF(I1199,'ObjProd (2)'!$C$25,"y") &amp; " " &amp; IF(DATEDIF(I1199,'ObjProd (2)'!$C$25,"y")=1,"an ","ans "),"") &amp;
   IF(DATEDIF(I1199,'ObjProd (2)'!$C$25,"ym")&gt;0,DATEDIF(I1199,'ObjProd (2)'!$C$25,"ym") &amp; " mois ", "") &amp;
   IF(INT(('ObjProd (2)'!$C$25-EDATE(I1199,DATEDIF(I1199,'ObjProd (2)'!$C$25,"y")*12+DATEDIF(I1199,'ObjProd (2)'!$C$25,"ym")))/7)&gt;0,
      INT(('ObjProd (2)'!$C$25-EDATE(I1199,DATEDIF(I1199,'ObjProd (2)'!$C$25,"y")*12+DATEDIF(I1199,'ObjProd (2)'!$C$25,"ym")))/7) &amp; " sem.",
      "")
)
)</f>
        <v/>
      </c>
      <c r="L1199" s="11" t="str">
        <f t="shared" si="206"/>
        <v/>
      </c>
      <c r="M1199" s="9" t="str">
        <f t="shared" si="202"/>
        <v/>
      </c>
      <c r="N1199" s="9" t="str" cm="1">
        <f t="array" aca="1" ref="N1199" ca="1">LEFT(L1199, IF(ISNUMBER(SUBSTITUTE(_xludf.MID(L1199, 2, 1), ".", ",")), 1, 2))</f>
        <v/>
      </c>
      <c r="O1199" s="19" t="str">
        <f t="shared" ca="1" si="208"/>
        <v/>
      </c>
      <c r="P1199" s="9" t="str">
        <f t="shared" ca="1" si="209"/>
        <v/>
      </c>
      <c r="Q1199" s="9" t="str">
        <f t="shared" ca="1" si="210"/>
        <v/>
      </c>
      <c r="R1199" s="9" t="str">
        <f t="shared" si="203"/>
        <v/>
      </c>
      <c r="S1199" t="str" cm="1">
        <f t="array" ref="S1199">IF(ISBLANK(C1199),"",IFERROR(INDEX(ListeSeries!$A$2:$A$1045, MATCH(1, (DatasScan!G1199=ListeSeries!$B$2:$B$1045) * (DatasScan!H1199&gt;=ListeSeries!$D$2:$D$1045) * (DatasScan!H1199&lt;=ListeSeries!$E$2:$E$1045), 0)), "no match"))</f>
        <v/>
      </c>
      <c r="T1199" s="7" t="str" cm="1">
        <f t="array" ref="T1199">IF(ISBLANK(C1199),"",IFERROR(INDEX(ListeSeries!$C$2:$C$1045, MATCH(1, (DatasScan!G1199=ListeSeries!$B$2:$B$1045) * (DatasScan!H1199&gt;=ListeSeries!$D$2:$D$1045) * (DatasScan!H1199&lt;=ListeSeries!$E$2:$E$1045), 0)), "no match"))</f>
        <v/>
      </c>
      <c r="U1199" s="11" t="str" cm="1">
        <f t="array" ref="U1199">IF(ISBLANK(C1199),"",IFERROR(INDEX(ListeSeries!$F$2:$F$1045, MATCH(1, (DatasScan!G1199=ListeSeries!$B$2:$B$1045) * (DatasScan!H1199&gt;=ListeSeries!$D$2:$D$1045) * (DatasScan!H1199&lt;=ListeSeries!$E$2:$E$1045), 0)), "no match"))</f>
        <v/>
      </c>
    </row>
    <row r="1200" spans="1:21" x14ac:dyDescent="0.25">
      <c r="A1200" s="6" t="str">
        <f t="shared" si="204"/>
        <v/>
      </c>
      <c r="B1200" s="272"/>
      <c r="F1200" s="7" t="str">
        <f t="shared" si="207"/>
        <v/>
      </c>
      <c r="G1200" s="21" t="str">
        <f>IF(ISBLANK(C1200),"",_xlfn.XLOOKUP(_xlfn.XLOOKUP(VALUE(LEFT(C1200,4)),Souches!$B$2:$B$15000,Souches!$E$2:$E$15000),Varietes!$B$2:$B$500,Varietes!$C$2:$C$500))</f>
        <v/>
      </c>
      <c r="H1200" s="19" t="str">
        <f>IF(ISBLANK(C1200),"",_xlfn.XLOOKUP(VALUE(LEFT(C1200,4)),Souches!$B$2:$B$15000,Souches!$D$2:$D$15000))</f>
        <v/>
      </c>
      <c r="I1200" s="10" t="str">
        <f t="shared" si="205"/>
        <v/>
      </c>
      <c r="J1200" s="19" t="str">
        <f>IF(I1200="","",INT(('ObjProd (2)'!$C$25-I1200)/7 * (ABS('ObjProd (2)'!$C$25-I1200)&gt;=7)))</f>
        <v/>
      </c>
      <c r="K1200" s="10" t="str">
        <f>IF(I1200="","",
IF(AND(DATEDIF(I1200,'ObjProd (2)'!$C$25,"y")=0,DATEDIF(I1200,'ObjProd (2)'!$C$25,"ym")=0,
   INT(('ObjProd (2)'!$C$25-EDATE(I1200,DATEDIF(I1200,'ObjProd (2)'!$C$25,"y")*12+DATEDIF(I1200,'ObjProd (2)'!$C$25,"ym")))/7)=0),
   "&lt; 1 sem.",
   IF(DATEDIF(I1200,'ObjProd (2)'!$C$25,"y")&gt;0,DATEDIF(I1200,'ObjProd (2)'!$C$25,"y") &amp; " " &amp; IF(DATEDIF(I1200,'ObjProd (2)'!$C$25,"y")=1,"an ","ans "),"") &amp;
   IF(DATEDIF(I1200,'ObjProd (2)'!$C$25,"ym")&gt;0,DATEDIF(I1200,'ObjProd (2)'!$C$25,"ym") &amp; " mois ", "") &amp;
   IF(INT(('ObjProd (2)'!$C$25-EDATE(I1200,DATEDIF(I1200,'ObjProd (2)'!$C$25,"y")*12+DATEDIF(I1200,'ObjProd (2)'!$C$25,"ym")))/7)&gt;0,
      INT(('ObjProd (2)'!$C$25-EDATE(I1200,DATEDIF(I1200,'ObjProd (2)'!$C$25,"y")*12+DATEDIF(I1200,'ObjProd (2)'!$C$25,"ym")))/7) &amp; " sem.",
      "")
)
)</f>
        <v/>
      </c>
      <c r="L1200" s="11" t="str">
        <f t="shared" si="206"/>
        <v/>
      </c>
      <c r="M1200" s="9" t="str">
        <f t="shared" si="202"/>
        <v/>
      </c>
      <c r="N1200" s="9" t="str" cm="1">
        <f t="array" aca="1" ref="N1200" ca="1">LEFT(L1200, IF(ISNUMBER(SUBSTITUTE(_xludf.MID(L1200, 2, 1), ".", ",")), 1, 2))</f>
        <v/>
      </c>
      <c r="O1200" s="19" t="str">
        <f t="shared" ca="1" si="208"/>
        <v/>
      </c>
      <c r="P1200" s="9" t="str">
        <f t="shared" ca="1" si="209"/>
        <v/>
      </c>
      <c r="Q1200" s="9" t="str">
        <f t="shared" ca="1" si="210"/>
        <v/>
      </c>
      <c r="R1200" s="9" t="str">
        <f t="shared" si="203"/>
        <v/>
      </c>
      <c r="S1200" t="str" cm="1">
        <f t="array" ref="S1200">IF(ISBLANK(C1200),"",IFERROR(INDEX(ListeSeries!$A$2:$A$1045, MATCH(1, (DatasScan!G1200=ListeSeries!$B$2:$B$1045) * (DatasScan!H1200&gt;=ListeSeries!$D$2:$D$1045) * (DatasScan!H1200&lt;=ListeSeries!$E$2:$E$1045), 0)), "no match"))</f>
        <v/>
      </c>
      <c r="T1200" s="7" t="str" cm="1">
        <f t="array" ref="T1200">IF(ISBLANK(C1200),"",IFERROR(INDEX(ListeSeries!$C$2:$C$1045, MATCH(1, (DatasScan!G1200=ListeSeries!$B$2:$B$1045) * (DatasScan!H1200&gt;=ListeSeries!$D$2:$D$1045) * (DatasScan!H1200&lt;=ListeSeries!$E$2:$E$1045), 0)), "no match"))</f>
        <v/>
      </c>
      <c r="U1200" s="11" t="str" cm="1">
        <f t="array" ref="U1200">IF(ISBLANK(C1200),"",IFERROR(INDEX(ListeSeries!$F$2:$F$1045, MATCH(1, (DatasScan!G1200=ListeSeries!$B$2:$B$1045) * (DatasScan!H1200&gt;=ListeSeries!$D$2:$D$1045) * (DatasScan!H1200&lt;=ListeSeries!$E$2:$E$1045), 0)), "no match"))</f>
        <v/>
      </c>
    </row>
    <row r="1201" spans="1:21" x14ac:dyDescent="0.25">
      <c r="A1201" s="6" t="str">
        <f t="shared" si="204"/>
        <v/>
      </c>
      <c r="B1201" s="272"/>
      <c r="F1201" s="7" t="str">
        <f t="shared" si="207"/>
        <v/>
      </c>
      <c r="G1201" s="21" t="str">
        <f>IF(ISBLANK(C1201),"",_xlfn.XLOOKUP(_xlfn.XLOOKUP(VALUE(LEFT(C1201,4)),Souches!$B$2:$B$15000,Souches!$E$2:$E$15000),Varietes!$B$2:$B$500,Varietes!$C$2:$C$500))</f>
        <v/>
      </c>
      <c r="H1201" s="19" t="str">
        <f>IF(ISBLANK(C1201),"",_xlfn.XLOOKUP(VALUE(LEFT(C1201,4)),Souches!$B$2:$B$15000,Souches!$D$2:$D$15000))</f>
        <v/>
      </c>
      <c r="I1201" s="10" t="str">
        <f t="shared" si="205"/>
        <v/>
      </c>
      <c r="J1201" s="19" t="str">
        <f>IF(I1201="","",INT(('ObjProd (2)'!$C$25-I1201)/7 * (ABS('ObjProd (2)'!$C$25-I1201)&gt;=7)))</f>
        <v/>
      </c>
      <c r="K1201" s="10" t="str">
        <f>IF(I1201="","",
IF(AND(DATEDIF(I1201,'ObjProd (2)'!$C$25,"y")=0,DATEDIF(I1201,'ObjProd (2)'!$C$25,"ym")=0,
   INT(('ObjProd (2)'!$C$25-EDATE(I1201,DATEDIF(I1201,'ObjProd (2)'!$C$25,"y")*12+DATEDIF(I1201,'ObjProd (2)'!$C$25,"ym")))/7)=0),
   "&lt; 1 sem.",
   IF(DATEDIF(I1201,'ObjProd (2)'!$C$25,"y")&gt;0,DATEDIF(I1201,'ObjProd (2)'!$C$25,"y") &amp; " " &amp; IF(DATEDIF(I1201,'ObjProd (2)'!$C$25,"y")=1,"an ","ans "),"") &amp;
   IF(DATEDIF(I1201,'ObjProd (2)'!$C$25,"ym")&gt;0,DATEDIF(I1201,'ObjProd (2)'!$C$25,"ym") &amp; " mois ", "") &amp;
   IF(INT(('ObjProd (2)'!$C$25-EDATE(I1201,DATEDIF(I1201,'ObjProd (2)'!$C$25,"y")*12+DATEDIF(I1201,'ObjProd (2)'!$C$25,"ym")))/7)&gt;0,
      INT(('ObjProd (2)'!$C$25-EDATE(I1201,DATEDIF(I1201,'ObjProd (2)'!$C$25,"y")*12+DATEDIF(I1201,'ObjProd (2)'!$C$25,"ym")))/7) &amp; " sem.",
      "")
)
)</f>
        <v/>
      </c>
      <c r="L1201" s="11" t="str">
        <f t="shared" si="206"/>
        <v/>
      </c>
      <c r="M1201" s="9" t="str">
        <f t="shared" si="202"/>
        <v/>
      </c>
      <c r="N1201" s="9" t="str" cm="1">
        <f t="array" aca="1" ref="N1201" ca="1">LEFT(L1201, IF(ISNUMBER(SUBSTITUTE(_xludf.MID(L1201, 2, 1), ".", ",")), 1, 2))</f>
        <v/>
      </c>
      <c r="O1201" s="19" t="str">
        <f t="shared" ca="1" si="208"/>
        <v/>
      </c>
      <c r="P1201" s="9" t="str">
        <f t="shared" ca="1" si="209"/>
        <v/>
      </c>
      <c r="Q1201" s="9" t="str">
        <f t="shared" ca="1" si="210"/>
        <v/>
      </c>
      <c r="R1201" s="9" t="str">
        <f t="shared" si="203"/>
        <v/>
      </c>
      <c r="S1201" t="str" cm="1">
        <f t="array" ref="S1201">IF(ISBLANK(C1201),"",IFERROR(INDEX(ListeSeries!$A$2:$A$1045, MATCH(1, (DatasScan!G1201=ListeSeries!$B$2:$B$1045) * (DatasScan!H1201&gt;=ListeSeries!$D$2:$D$1045) * (DatasScan!H1201&lt;=ListeSeries!$E$2:$E$1045), 0)), "no match"))</f>
        <v/>
      </c>
      <c r="T1201" s="7" t="str" cm="1">
        <f t="array" ref="T1201">IF(ISBLANK(C1201),"",IFERROR(INDEX(ListeSeries!$C$2:$C$1045, MATCH(1, (DatasScan!G1201=ListeSeries!$B$2:$B$1045) * (DatasScan!H1201&gt;=ListeSeries!$D$2:$D$1045) * (DatasScan!H1201&lt;=ListeSeries!$E$2:$E$1045), 0)), "no match"))</f>
        <v/>
      </c>
      <c r="U1201" s="11" t="str" cm="1">
        <f t="array" ref="U1201">IF(ISBLANK(C1201),"",IFERROR(INDEX(ListeSeries!$F$2:$F$1045, MATCH(1, (DatasScan!G1201=ListeSeries!$B$2:$B$1045) * (DatasScan!H1201&gt;=ListeSeries!$D$2:$D$1045) * (DatasScan!H1201&lt;=ListeSeries!$E$2:$E$1045), 0)), "no match"))</f>
        <v/>
      </c>
    </row>
    <row r="1202" spans="1:21" x14ac:dyDescent="0.25">
      <c r="A1202" s="6" t="str">
        <f t="shared" si="204"/>
        <v/>
      </c>
      <c r="B1202" s="272"/>
      <c r="F1202" s="7" t="str">
        <f t="shared" si="207"/>
        <v/>
      </c>
      <c r="G1202" s="21" t="str">
        <f>IF(ISBLANK(C1202),"",_xlfn.XLOOKUP(_xlfn.XLOOKUP(VALUE(LEFT(C1202,4)),Souches!$B$2:$B$15000,Souches!$E$2:$E$15000),Varietes!$B$2:$B$500,Varietes!$C$2:$C$500))</f>
        <v/>
      </c>
      <c r="H1202" s="19" t="str">
        <f>IF(ISBLANK(C1202),"",_xlfn.XLOOKUP(VALUE(LEFT(C1202,4)),Souches!$B$2:$B$15000,Souches!$D$2:$D$15000))</f>
        <v/>
      </c>
      <c r="I1202" s="10" t="str">
        <f t="shared" si="205"/>
        <v/>
      </c>
      <c r="J1202" s="19" t="str">
        <f>IF(I1202="","",INT(('ObjProd (2)'!$C$25-I1202)/7 * (ABS('ObjProd (2)'!$C$25-I1202)&gt;=7)))</f>
        <v/>
      </c>
      <c r="K1202" s="10" t="str">
        <f>IF(I1202="","",
IF(AND(DATEDIF(I1202,'ObjProd (2)'!$C$25,"y")=0,DATEDIF(I1202,'ObjProd (2)'!$C$25,"ym")=0,
   INT(('ObjProd (2)'!$C$25-EDATE(I1202,DATEDIF(I1202,'ObjProd (2)'!$C$25,"y")*12+DATEDIF(I1202,'ObjProd (2)'!$C$25,"ym")))/7)=0),
   "&lt; 1 sem.",
   IF(DATEDIF(I1202,'ObjProd (2)'!$C$25,"y")&gt;0,DATEDIF(I1202,'ObjProd (2)'!$C$25,"y") &amp; " " &amp; IF(DATEDIF(I1202,'ObjProd (2)'!$C$25,"y")=1,"an ","ans "),"") &amp;
   IF(DATEDIF(I1202,'ObjProd (2)'!$C$25,"ym")&gt;0,DATEDIF(I1202,'ObjProd (2)'!$C$25,"ym") &amp; " mois ", "") &amp;
   IF(INT(('ObjProd (2)'!$C$25-EDATE(I1202,DATEDIF(I1202,'ObjProd (2)'!$C$25,"y")*12+DATEDIF(I1202,'ObjProd (2)'!$C$25,"ym")))/7)&gt;0,
      INT(('ObjProd (2)'!$C$25-EDATE(I1202,DATEDIF(I1202,'ObjProd (2)'!$C$25,"y")*12+DATEDIF(I1202,'ObjProd (2)'!$C$25,"ym")))/7) &amp; " sem.",
      "")
)
)</f>
        <v/>
      </c>
      <c r="L1202" s="11" t="str">
        <f t="shared" si="206"/>
        <v/>
      </c>
      <c r="M1202" s="9" t="str">
        <f t="shared" si="202"/>
        <v/>
      </c>
      <c r="N1202" s="9" t="str" cm="1">
        <f t="array" aca="1" ref="N1202" ca="1">LEFT(L1202, IF(ISNUMBER(SUBSTITUTE(_xludf.MID(L1202, 2, 1), ".", ",")), 1, 2))</f>
        <v/>
      </c>
      <c r="O1202" s="19" t="str">
        <f t="shared" ca="1" si="208"/>
        <v/>
      </c>
      <c r="P1202" s="9" t="str">
        <f t="shared" ca="1" si="209"/>
        <v/>
      </c>
      <c r="Q1202" s="9" t="str">
        <f t="shared" ca="1" si="210"/>
        <v/>
      </c>
      <c r="R1202" s="9" t="str">
        <f t="shared" si="203"/>
        <v/>
      </c>
      <c r="S1202" t="str" cm="1">
        <f t="array" ref="S1202">IF(ISBLANK(C1202),"",IFERROR(INDEX(ListeSeries!$A$2:$A$1045, MATCH(1, (DatasScan!G1202=ListeSeries!$B$2:$B$1045) * (DatasScan!H1202&gt;=ListeSeries!$D$2:$D$1045) * (DatasScan!H1202&lt;=ListeSeries!$E$2:$E$1045), 0)), "no match"))</f>
        <v/>
      </c>
      <c r="T1202" s="7" t="str" cm="1">
        <f t="array" ref="T1202">IF(ISBLANK(C1202),"",IFERROR(INDEX(ListeSeries!$C$2:$C$1045, MATCH(1, (DatasScan!G1202=ListeSeries!$B$2:$B$1045) * (DatasScan!H1202&gt;=ListeSeries!$D$2:$D$1045) * (DatasScan!H1202&lt;=ListeSeries!$E$2:$E$1045), 0)), "no match"))</f>
        <v/>
      </c>
      <c r="U1202" s="11" t="str" cm="1">
        <f t="array" ref="U1202">IF(ISBLANK(C1202),"",IFERROR(INDEX(ListeSeries!$F$2:$F$1045, MATCH(1, (DatasScan!G1202=ListeSeries!$B$2:$B$1045) * (DatasScan!H1202&gt;=ListeSeries!$D$2:$D$1045) * (DatasScan!H1202&lt;=ListeSeries!$E$2:$E$1045), 0)), "no match"))</f>
        <v/>
      </c>
    </row>
    <row r="1203" spans="1:21" x14ac:dyDescent="0.25">
      <c r="A1203" s="6" t="str">
        <f t="shared" si="204"/>
        <v/>
      </c>
      <c r="B1203" s="272"/>
      <c r="F1203" s="7" t="str">
        <f t="shared" si="207"/>
        <v/>
      </c>
      <c r="G1203" s="21" t="str">
        <f>IF(ISBLANK(C1203),"",_xlfn.XLOOKUP(_xlfn.XLOOKUP(VALUE(LEFT(C1203,4)),Souches!$B$2:$B$15000,Souches!$E$2:$E$15000),Varietes!$B$2:$B$500,Varietes!$C$2:$C$500))</f>
        <v/>
      </c>
      <c r="H1203" s="19" t="str">
        <f>IF(ISBLANK(C1203),"",_xlfn.XLOOKUP(VALUE(LEFT(C1203,4)),Souches!$B$2:$B$15000,Souches!$D$2:$D$15000))</f>
        <v/>
      </c>
      <c r="I1203" s="10" t="str">
        <f t="shared" si="205"/>
        <v/>
      </c>
      <c r="J1203" s="19" t="str">
        <f>IF(I1203="","",INT(('ObjProd (2)'!$C$25-I1203)/7 * (ABS('ObjProd (2)'!$C$25-I1203)&gt;=7)))</f>
        <v/>
      </c>
      <c r="K1203" s="10" t="str">
        <f>IF(I1203="","",
IF(AND(DATEDIF(I1203,'ObjProd (2)'!$C$25,"y")=0,DATEDIF(I1203,'ObjProd (2)'!$C$25,"ym")=0,
   INT(('ObjProd (2)'!$C$25-EDATE(I1203,DATEDIF(I1203,'ObjProd (2)'!$C$25,"y")*12+DATEDIF(I1203,'ObjProd (2)'!$C$25,"ym")))/7)=0),
   "&lt; 1 sem.",
   IF(DATEDIF(I1203,'ObjProd (2)'!$C$25,"y")&gt;0,DATEDIF(I1203,'ObjProd (2)'!$C$25,"y") &amp; " " &amp; IF(DATEDIF(I1203,'ObjProd (2)'!$C$25,"y")=1,"an ","ans "),"") &amp;
   IF(DATEDIF(I1203,'ObjProd (2)'!$C$25,"ym")&gt;0,DATEDIF(I1203,'ObjProd (2)'!$C$25,"ym") &amp; " mois ", "") &amp;
   IF(INT(('ObjProd (2)'!$C$25-EDATE(I1203,DATEDIF(I1203,'ObjProd (2)'!$C$25,"y")*12+DATEDIF(I1203,'ObjProd (2)'!$C$25,"ym")))/7)&gt;0,
      INT(('ObjProd (2)'!$C$25-EDATE(I1203,DATEDIF(I1203,'ObjProd (2)'!$C$25,"y")*12+DATEDIF(I1203,'ObjProd (2)'!$C$25,"ym")))/7) &amp; " sem.",
      "")
)
)</f>
        <v/>
      </c>
      <c r="L1203" s="11" t="str">
        <f t="shared" si="206"/>
        <v/>
      </c>
      <c r="M1203" s="9" t="str">
        <f t="shared" si="202"/>
        <v/>
      </c>
      <c r="N1203" s="9" t="str" cm="1">
        <f t="array" aca="1" ref="N1203" ca="1">LEFT(L1203, IF(ISNUMBER(SUBSTITUTE(_xludf.MID(L1203, 2, 1), ".", ",")), 1, 2))</f>
        <v/>
      </c>
      <c r="O1203" s="19" t="str">
        <f t="shared" ca="1" si="208"/>
        <v/>
      </c>
      <c r="P1203" s="9" t="str">
        <f t="shared" ca="1" si="209"/>
        <v/>
      </c>
      <c r="Q1203" s="9" t="str">
        <f t="shared" ca="1" si="210"/>
        <v/>
      </c>
      <c r="R1203" s="9" t="str">
        <f t="shared" si="203"/>
        <v/>
      </c>
      <c r="S1203" t="str" cm="1">
        <f t="array" ref="S1203">IF(ISBLANK(C1203),"",IFERROR(INDEX(ListeSeries!$A$2:$A$1045, MATCH(1, (DatasScan!G1203=ListeSeries!$B$2:$B$1045) * (DatasScan!H1203&gt;=ListeSeries!$D$2:$D$1045) * (DatasScan!H1203&lt;=ListeSeries!$E$2:$E$1045), 0)), "no match"))</f>
        <v/>
      </c>
      <c r="T1203" s="7" t="str" cm="1">
        <f t="array" ref="T1203">IF(ISBLANK(C1203),"",IFERROR(INDEX(ListeSeries!$C$2:$C$1045, MATCH(1, (DatasScan!G1203=ListeSeries!$B$2:$B$1045) * (DatasScan!H1203&gt;=ListeSeries!$D$2:$D$1045) * (DatasScan!H1203&lt;=ListeSeries!$E$2:$E$1045), 0)), "no match"))</f>
        <v/>
      </c>
      <c r="U1203" s="11" t="str" cm="1">
        <f t="array" ref="U1203">IF(ISBLANK(C1203),"",IFERROR(INDEX(ListeSeries!$F$2:$F$1045, MATCH(1, (DatasScan!G1203=ListeSeries!$B$2:$B$1045) * (DatasScan!H1203&gt;=ListeSeries!$D$2:$D$1045) * (DatasScan!H1203&lt;=ListeSeries!$E$2:$E$1045), 0)), "no match"))</f>
        <v/>
      </c>
    </row>
    <row r="1204" spans="1:21" x14ac:dyDescent="0.25">
      <c r="A1204" s="6" t="str">
        <f t="shared" si="204"/>
        <v/>
      </c>
      <c r="B1204" s="272"/>
      <c r="F1204" s="7" t="str">
        <f t="shared" si="207"/>
        <v/>
      </c>
      <c r="G1204" s="21" t="str">
        <f>IF(ISBLANK(C1204),"",_xlfn.XLOOKUP(_xlfn.XLOOKUP(VALUE(LEFT(C1204,4)),Souches!$B$2:$B$15000,Souches!$E$2:$E$15000),Varietes!$B$2:$B$500,Varietes!$C$2:$C$500))</f>
        <v/>
      </c>
      <c r="H1204" s="19" t="str">
        <f>IF(ISBLANK(C1204),"",_xlfn.XLOOKUP(VALUE(LEFT(C1204,4)),Souches!$B$2:$B$15000,Souches!$D$2:$D$15000))</f>
        <v/>
      </c>
      <c r="I1204" s="10" t="str">
        <f t="shared" si="205"/>
        <v/>
      </c>
      <c r="J1204" s="19" t="str">
        <f>IF(I1204="","",INT(('ObjProd (2)'!$C$25-I1204)/7 * (ABS('ObjProd (2)'!$C$25-I1204)&gt;=7)))</f>
        <v/>
      </c>
      <c r="K1204" s="10" t="str">
        <f>IF(I1204="","",
IF(AND(DATEDIF(I1204,'ObjProd (2)'!$C$25,"y")=0,DATEDIF(I1204,'ObjProd (2)'!$C$25,"ym")=0,
   INT(('ObjProd (2)'!$C$25-EDATE(I1204,DATEDIF(I1204,'ObjProd (2)'!$C$25,"y")*12+DATEDIF(I1204,'ObjProd (2)'!$C$25,"ym")))/7)=0),
   "&lt; 1 sem.",
   IF(DATEDIF(I1204,'ObjProd (2)'!$C$25,"y")&gt;0,DATEDIF(I1204,'ObjProd (2)'!$C$25,"y") &amp; " " &amp; IF(DATEDIF(I1204,'ObjProd (2)'!$C$25,"y")=1,"an ","ans "),"") &amp;
   IF(DATEDIF(I1204,'ObjProd (2)'!$C$25,"ym")&gt;0,DATEDIF(I1204,'ObjProd (2)'!$C$25,"ym") &amp; " mois ", "") &amp;
   IF(INT(('ObjProd (2)'!$C$25-EDATE(I1204,DATEDIF(I1204,'ObjProd (2)'!$C$25,"y")*12+DATEDIF(I1204,'ObjProd (2)'!$C$25,"ym")))/7)&gt;0,
      INT(('ObjProd (2)'!$C$25-EDATE(I1204,DATEDIF(I1204,'ObjProd (2)'!$C$25,"y")*12+DATEDIF(I1204,'ObjProd (2)'!$C$25,"ym")))/7) &amp; " sem.",
      "")
)
)</f>
        <v/>
      </c>
      <c r="L1204" s="11" t="str">
        <f t="shared" si="206"/>
        <v/>
      </c>
      <c r="M1204" s="9" t="str">
        <f t="shared" si="202"/>
        <v/>
      </c>
      <c r="N1204" s="9" t="str" cm="1">
        <f t="array" aca="1" ref="N1204" ca="1">LEFT(L1204, IF(ISNUMBER(SUBSTITUTE(_xludf.MID(L1204, 2, 1), ".", ",")), 1, 2))</f>
        <v/>
      </c>
      <c r="O1204" s="19" t="str">
        <f t="shared" ca="1" si="208"/>
        <v/>
      </c>
      <c r="P1204" s="9" t="str">
        <f t="shared" ca="1" si="209"/>
        <v/>
      </c>
      <c r="Q1204" s="9" t="str">
        <f t="shared" ca="1" si="210"/>
        <v/>
      </c>
      <c r="R1204" s="9" t="str">
        <f t="shared" si="203"/>
        <v/>
      </c>
      <c r="S1204" t="str" cm="1">
        <f t="array" ref="S1204">IF(ISBLANK(C1204),"",IFERROR(INDEX(ListeSeries!$A$2:$A$1045, MATCH(1, (DatasScan!G1204=ListeSeries!$B$2:$B$1045) * (DatasScan!H1204&gt;=ListeSeries!$D$2:$D$1045) * (DatasScan!H1204&lt;=ListeSeries!$E$2:$E$1045), 0)), "no match"))</f>
        <v/>
      </c>
      <c r="T1204" s="7" t="str" cm="1">
        <f t="array" ref="T1204">IF(ISBLANK(C1204),"",IFERROR(INDEX(ListeSeries!$C$2:$C$1045, MATCH(1, (DatasScan!G1204=ListeSeries!$B$2:$B$1045) * (DatasScan!H1204&gt;=ListeSeries!$D$2:$D$1045) * (DatasScan!H1204&lt;=ListeSeries!$E$2:$E$1045), 0)), "no match"))</f>
        <v/>
      </c>
      <c r="U1204" s="11" t="str" cm="1">
        <f t="array" ref="U1204">IF(ISBLANK(C1204),"",IFERROR(INDEX(ListeSeries!$F$2:$F$1045, MATCH(1, (DatasScan!G1204=ListeSeries!$B$2:$B$1045) * (DatasScan!H1204&gt;=ListeSeries!$D$2:$D$1045) * (DatasScan!H1204&lt;=ListeSeries!$E$2:$E$1045), 0)), "no match"))</f>
        <v/>
      </c>
    </row>
    <row r="1205" spans="1:21" x14ac:dyDescent="0.25">
      <c r="A1205" s="6" t="str">
        <f t="shared" si="204"/>
        <v/>
      </c>
      <c r="B1205" s="272"/>
      <c r="F1205" s="7" t="str">
        <f t="shared" si="207"/>
        <v/>
      </c>
      <c r="G1205" s="21" t="str">
        <f>IF(ISBLANK(C1205),"",_xlfn.XLOOKUP(_xlfn.XLOOKUP(VALUE(LEFT(C1205,4)),Souches!$B$2:$B$15000,Souches!$E$2:$E$15000),Varietes!$B$2:$B$500,Varietes!$C$2:$C$500))</f>
        <v/>
      </c>
      <c r="H1205" s="19" t="str">
        <f>IF(ISBLANK(C1205),"",_xlfn.XLOOKUP(VALUE(LEFT(C1205,4)),Souches!$B$2:$B$15000,Souches!$D$2:$D$15000))</f>
        <v/>
      </c>
      <c r="I1205" s="10" t="str">
        <f t="shared" si="205"/>
        <v/>
      </c>
      <c r="J1205" s="19" t="str">
        <f>IF(I1205="","",INT(('ObjProd (2)'!$C$25-I1205)/7 * (ABS('ObjProd (2)'!$C$25-I1205)&gt;=7)))</f>
        <v/>
      </c>
      <c r="K1205" s="10" t="str">
        <f>IF(I1205="","",
IF(AND(DATEDIF(I1205,'ObjProd (2)'!$C$25,"y")=0,DATEDIF(I1205,'ObjProd (2)'!$C$25,"ym")=0,
   INT(('ObjProd (2)'!$C$25-EDATE(I1205,DATEDIF(I1205,'ObjProd (2)'!$C$25,"y")*12+DATEDIF(I1205,'ObjProd (2)'!$C$25,"ym")))/7)=0),
   "&lt; 1 sem.",
   IF(DATEDIF(I1205,'ObjProd (2)'!$C$25,"y")&gt;0,DATEDIF(I1205,'ObjProd (2)'!$C$25,"y") &amp; " " &amp; IF(DATEDIF(I1205,'ObjProd (2)'!$C$25,"y")=1,"an ","ans "),"") &amp;
   IF(DATEDIF(I1205,'ObjProd (2)'!$C$25,"ym")&gt;0,DATEDIF(I1205,'ObjProd (2)'!$C$25,"ym") &amp; " mois ", "") &amp;
   IF(INT(('ObjProd (2)'!$C$25-EDATE(I1205,DATEDIF(I1205,'ObjProd (2)'!$C$25,"y")*12+DATEDIF(I1205,'ObjProd (2)'!$C$25,"ym")))/7)&gt;0,
      INT(('ObjProd (2)'!$C$25-EDATE(I1205,DATEDIF(I1205,'ObjProd (2)'!$C$25,"y")*12+DATEDIF(I1205,'ObjProd (2)'!$C$25,"ym")))/7) &amp; " sem.",
      "")
)
)</f>
        <v/>
      </c>
      <c r="L1205" s="11" t="str">
        <f t="shared" si="206"/>
        <v/>
      </c>
      <c r="M1205" s="9" t="str">
        <f t="shared" si="202"/>
        <v/>
      </c>
      <c r="N1205" s="9" t="str" cm="1">
        <f t="array" aca="1" ref="N1205" ca="1">LEFT(L1205, IF(ISNUMBER(SUBSTITUTE(_xludf.MID(L1205, 2, 1), ".", ",")), 1, 2))</f>
        <v/>
      </c>
      <c r="O1205" s="19" t="str">
        <f t="shared" ca="1" si="208"/>
        <v/>
      </c>
      <c r="P1205" s="9" t="str">
        <f t="shared" ca="1" si="209"/>
        <v/>
      </c>
      <c r="Q1205" s="9" t="str">
        <f t="shared" ca="1" si="210"/>
        <v/>
      </c>
      <c r="R1205" s="9" t="str">
        <f t="shared" si="203"/>
        <v/>
      </c>
      <c r="S1205" t="str" cm="1">
        <f t="array" ref="S1205">IF(ISBLANK(C1205),"",IFERROR(INDEX(ListeSeries!$A$2:$A$1045, MATCH(1, (DatasScan!G1205=ListeSeries!$B$2:$B$1045) * (DatasScan!H1205&gt;=ListeSeries!$D$2:$D$1045) * (DatasScan!H1205&lt;=ListeSeries!$E$2:$E$1045), 0)), "no match"))</f>
        <v/>
      </c>
      <c r="T1205" s="7" t="str" cm="1">
        <f t="array" ref="T1205">IF(ISBLANK(C1205),"",IFERROR(INDEX(ListeSeries!$C$2:$C$1045, MATCH(1, (DatasScan!G1205=ListeSeries!$B$2:$B$1045) * (DatasScan!H1205&gt;=ListeSeries!$D$2:$D$1045) * (DatasScan!H1205&lt;=ListeSeries!$E$2:$E$1045), 0)), "no match"))</f>
        <v/>
      </c>
      <c r="U1205" s="11" t="str" cm="1">
        <f t="array" ref="U1205">IF(ISBLANK(C1205),"",IFERROR(INDEX(ListeSeries!$F$2:$F$1045, MATCH(1, (DatasScan!G1205=ListeSeries!$B$2:$B$1045) * (DatasScan!H1205&gt;=ListeSeries!$D$2:$D$1045) * (DatasScan!H1205&lt;=ListeSeries!$E$2:$E$1045), 0)), "no match"))</f>
        <v/>
      </c>
    </row>
    <row r="1206" spans="1:21" x14ac:dyDescent="0.25">
      <c r="A1206" s="6" t="str">
        <f t="shared" si="204"/>
        <v/>
      </c>
      <c r="B1206" s="272"/>
      <c r="F1206" s="7" t="str">
        <f t="shared" si="207"/>
        <v/>
      </c>
      <c r="G1206" s="21" t="str">
        <f>IF(ISBLANK(C1206),"",_xlfn.XLOOKUP(_xlfn.XLOOKUP(VALUE(LEFT(C1206,4)),Souches!$B$2:$B$15000,Souches!$E$2:$E$15000),Varietes!$B$2:$B$500,Varietes!$C$2:$C$500))</f>
        <v/>
      </c>
      <c r="H1206" s="19" t="str">
        <f>IF(ISBLANK(C1206),"",_xlfn.XLOOKUP(VALUE(LEFT(C1206,4)),Souches!$B$2:$B$15000,Souches!$D$2:$D$15000))</f>
        <v/>
      </c>
      <c r="I1206" s="10" t="str">
        <f t="shared" si="205"/>
        <v/>
      </c>
      <c r="J1206" s="19" t="str">
        <f>IF(I1206="","",INT(('ObjProd (2)'!$C$25-I1206)/7 * (ABS('ObjProd (2)'!$C$25-I1206)&gt;=7)))</f>
        <v/>
      </c>
      <c r="K1206" s="10" t="str">
        <f>IF(I1206="","",
IF(AND(DATEDIF(I1206,'ObjProd (2)'!$C$25,"y")=0,DATEDIF(I1206,'ObjProd (2)'!$C$25,"ym")=0,
   INT(('ObjProd (2)'!$C$25-EDATE(I1206,DATEDIF(I1206,'ObjProd (2)'!$C$25,"y")*12+DATEDIF(I1206,'ObjProd (2)'!$C$25,"ym")))/7)=0),
   "&lt; 1 sem.",
   IF(DATEDIF(I1206,'ObjProd (2)'!$C$25,"y")&gt;0,DATEDIF(I1206,'ObjProd (2)'!$C$25,"y") &amp; " " &amp; IF(DATEDIF(I1206,'ObjProd (2)'!$C$25,"y")=1,"an ","ans "),"") &amp;
   IF(DATEDIF(I1206,'ObjProd (2)'!$C$25,"ym")&gt;0,DATEDIF(I1206,'ObjProd (2)'!$C$25,"ym") &amp; " mois ", "") &amp;
   IF(INT(('ObjProd (2)'!$C$25-EDATE(I1206,DATEDIF(I1206,'ObjProd (2)'!$C$25,"y")*12+DATEDIF(I1206,'ObjProd (2)'!$C$25,"ym")))/7)&gt;0,
      INT(('ObjProd (2)'!$C$25-EDATE(I1206,DATEDIF(I1206,'ObjProd (2)'!$C$25,"y")*12+DATEDIF(I1206,'ObjProd (2)'!$C$25,"ym")))/7) &amp; " sem.",
      "")
)
)</f>
        <v/>
      </c>
      <c r="L1206" s="11" t="str">
        <f t="shared" si="206"/>
        <v/>
      </c>
      <c r="M1206" s="9" t="str">
        <f t="shared" si="202"/>
        <v/>
      </c>
      <c r="N1206" s="9" t="str" cm="1">
        <f t="array" aca="1" ref="N1206" ca="1">LEFT(L1206, IF(ISNUMBER(SUBSTITUTE(_xludf.MID(L1206, 2, 1), ".", ",")), 1, 2))</f>
        <v/>
      </c>
      <c r="O1206" s="19" t="str">
        <f t="shared" ca="1" si="208"/>
        <v/>
      </c>
      <c r="P1206" s="9" t="str">
        <f t="shared" ca="1" si="209"/>
        <v/>
      </c>
      <c r="Q1206" s="9" t="str">
        <f t="shared" ca="1" si="210"/>
        <v/>
      </c>
      <c r="R1206" s="9" t="str">
        <f t="shared" si="203"/>
        <v/>
      </c>
      <c r="S1206" t="str" cm="1">
        <f t="array" ref="S1206">IF(ISBLANK(C1206),"",IFERROR(INDEX(ListeSeries!$A$2:$A$1045, MATCH(1, (DatasScan!G1206=ListeSeries!$B$2:$B$1045) * (DatasScan!H1206&gt;=ListeSeries!$D$2:$D$1045) * (DatasScan!H1206&lt;=ListeSeries!$E$2:$E$1045), 0)), "no match"))</f>
        <v/>
      </c>
      <c r="T1206" s="7" t="str" cm="1">
        <f t="array" ref="T1206">IF(ISBLANK(C1206),"",IFERROR(INDEX(ListeSeries!$C$2:$C$1045, MATCH(1, (DatasScan!G1206=ListeSeries!$B$2:$B$1045) * (DatasScan!H1206&gt;=ListeSeries!$D$2:$D$1045) * (DatasScan!H1206&lt;=ListeSeries!$E$2:$E$1045), 0)), "no match"))</f>
        <v/>
      </c>
      <c r="U1206" s="11" t="str" cm="1">
        <f t="array" ref="U1206">IF(ISBLANK(C1206),"",IFERROR(INDEX(ListeSeries!$F$2:$F$1045, MATCH(1, (DatasScan!G1206=ListeSeries!$B$2:$B$1045) * (DatasScan!H1206&gt;=ListeSeries!$D$2:$D$1045) * (DatasScan!H1206&lt;=ListeSeries!$E$2:$E$1045), 0)), "no match"))</f>
        <v/>
      </c>
    </row>
    <row r="1207" spans="1:21" x14ac:dyDescent="0.25">
      <c r="A1207" s="6" t="str">
        <f t="shared" si="204"/>
        <v/>
      </c>
      <c r="B1207" s="272"/>
      <c r="F1207" s="7" t="str">
        <f t="shared" si="207"/>
        <v/>
      </c>
      <c r="G1207" s="21" t="str">
        <f>IF(ISBLANK(C1207),"",_xlfn.XLOOKUP(_xlfn.XLOOKUP(VALUE(LEFT(C1207,4)),Souches!$B$2:$B$15000,Souches!$E$2:$E$15000),Varietes!$B$2:$B$500,Varietes!$C$2:$C$500))</f>
        <v/>
      </c>
      <c r="H1207" s="19" t="str">
        <f>IF(ISBLANK(C1207),"",_xlfn.XLOOKUP(VALUE(LEFT(C1207,4)),Souches!$B$2:$B$15000,Souches!$D$2:$D$15000))</f>
        <v/>
      </c>
      <c r="I1207" s="10" t="str">
        <f t="shared" si="205"/>
        <v/>
      </c>
      <c r="J1207" s="19" t="str">
        <f>IF(I1207="","",INT(('ObjProd (2)'!$C$25-I1207)/7 * (ABS('ObjProd (2)'!$C$25-I1207)&gt;=7)))</f>
        <v/>
      </c>
      <c r="K1207" s="10" t="str">
        <f>IF(I1207="","",
IF(AND(DATEDIF(I1207,'ObjProd (2)'!$C$25,"y")=0,DATEDIF(I1207,'ObjProd (2)'!$C$25,"ym")=0,
   INT(('ObjProd (2)'!$C$25-EDATE(I1207,DATEDIF(I1207,'ObjProd (2)'!$C$25,"y")*12+DATEDIF(I1207,'ObjProd (2)'!$C$25,"ym")))/7)=0),
   "&lt; 1 sem.",
   IF(DATEDIF(I1207,'ObjProd (2)'!$C$25,"y")&gt;0,DATEDIF(I1207,'ObjProd (2)'!$C$25,"y") &amp; " " &amp; IF(DATEDIF(I1207,'ObjProd (2)'!$C$25,"y")=1,"an ","ans "),"") &amp;
   IF(DATEDIF(I1207,'ObjProd (2)'!$C$25,"ym")&gt;0,DATEDIF(I1207,'ObjProd (2)'!$C$25,"ym") &amp; " mois ", "") &amp;
   IF(INT(('ObjProd (2)'!$C$25-EDATE(I1207,DATEDIF(I1207,'ObjProd (2)'!$C$25,"y")*12+DATEDIF(I1207,'ObjProd (2)'!$C$25,"ym")))/7)&gt;0,
      INT(('ObjProd (2)'!$C$25-EDATE(I1207,DATEDIF(I1207,'ObjProd (2)'!$C$25,"y")*12+DATEDIF(I1207,'ObjProd (2)'!$C$25,"ym")))/7) &amp; " sem.",
      "")
)
)</f>
        <v/>
      </c>
      <c r="L1207" s="11" t="str">
        <f t="shared" si="206"/>
        <v/>
      </c>
      <c r="M1207" s="9" t="str">
        <f t="shared" si="202"/>
        <v/>
      </c>
      <c r="N1207" s="9" t="str" cm="1">
        <f t="array" aca="1" ref="N1207" ca="1">LEFT(L1207, IF(ISNUMBER(SUBSTITUTE(_xludf.MID(L1207, 2, 1), ".", ",")), 1, 2))</f>
        <v/>
      </c>
      <c r="O1207" s="19" t="str">
        <f t="shared" ca="1" si="208"/>
        <v/>
      </c>
      <c r="P1207" s="9" t="str">
        <f t="shared" ca="1" si="209"/>
        <v/>
      </c>
      <c r="Q1207" s="9" t="str">
        <f t="shared" ca="1" si="210"/>
        <v/>
      </c>
      <c r="R1207" s="9" t="str">
        <f t="shared" si="203"/>
        <v/>
      </c>
      <c r="S1207" t="str" cm="1">
        <f t="array" ref="S1207">IF(ISBLANK(C1207),"",IFERROR(INDEX(ListeSeries!$A$2:$A$1045, MATCH(1, (DatasScan!G1207=ListeSeries!$B$2:$B$1045) * (DatasScan!H1207&gt;=ListeSeries!$D$2:$D$1045) * (DatasScan!H1207&lt;=ListeSeries!$E$2:$E$1045), 0)), "no match"))</f>
        <v/>
      </c>
      <c r="T1207" s="7" t="str" cm="1">
        <f t="array" ref="T1207">IF(ISBLANK(C1207),"",IFERROR(INDEX(ListeSeries!$C$2:$C$1045, MATCH(1, (DatasScan!G1207=ListeSeries!$B$2:$B$1045) * (DatasScan!H1207&gt;=ListeSeries!$D$2:$D$1045) * (DatasScan!H1207&lt;=ListeSeries!$E$2:$E$1045), 0)), "no match"))</f>
        <v/>
      </c>
      <c r="U1207" s="11" t="str" cm="1">
        <f t="array" ref="U1207">IF(ISBLANK(C1207),"",IFERROR(INDEX(ListeSeries!$F$2:$F$1045, MATCH(1, (DatasScan!G1207=ListeSeries!$B$2:$B$1045) * (DatasScan!H1207&gt;=ListeSeries!$D$2:$D$1045) * (DatasScan!H1207&lt;=ListeSeries!$E$2:$E$1045), 0)), "no match"))</f>
        <v/>
      </c>
    </row>
    <row r="1208" spans="1:21" x14ac:dyDescent="0.25">
      <c r="A1208" s="6" t="str">
        <f t="shared" si="204"/>
        <v/>
      </c>
      <c r="B1208" s="272"/>
      <c r="F1208" s="7" t="str">
        <f t="shared" si="207"/>
        <v/>
      </c>
      <c r="G1208" s="21" t="str">
        <f>IF(ISBLANK(C1208),"",_xlfn.XLOOKUP(_xlfn.XLOOKUP(VALUE(LEFT(C1208,4)),Souches!$B$2:$B$15000,Souches!$E$2:$E$15000),Varietes!$B$2:$B$500,Varietes!$C$2:$C$500))</f>
        <v/>
      </c>
      <c r="H1208" s="19" t="str">
        <f>IF(ISBLANK(C1208),"",_xlfn.XLOOKUP(VALUE(LEFT(C1208,4)),Souches!$B$2:$B$15000,Souches!$D$2:$D$15000))</f>
        <v/>
      </c>
      <c r="I1208" s="10" t="str">
        <f t="shared" si="205"/>
        <v/>
      </c>
      <c r="J1208" s="19" t="str">
        <f>IF(I1208="","",INT(('ObjProd (2)'!$C$25-I1208)/7 * (ABS('ObjProd (2)'!$C$25-I1208)&gt;=7)))</f>
        <v/>
      </c>
      <c r="K1208" s="10" t="str">
        <f>IF(I1208="","",
IF(AND(DATEDIF(I1208,'ObjProd (2)'!$C$25,"y")=0,DATEDIF(I1208,'ObjProd (2)'!$C$25,"ym")=0,
   INT(('ObjProd (2)'!$C$25-EDATE(I1208,DATEDIF(I1208,'ObjProd (2)'!$C$25,"y")*12+DATEDIF(I1208,'ObjProd (2)'!$C$25,"ym")))/7)=0),
   "&lt; 1 sem.",
   IF(DATEDIF(I1208,'ObjProd (2)'!$C$25,"y")&gt;0,DATEDIF(I1208,'ObjProd (2)'!$C$25,"y") &amp; " " &amp; IF(DATEDIF(I1208,'ObjProd (2)'!$C$25,"y")=1,"an ","ans "),"") &amp;
   IF(DATEDIF(I1208,'ObjProd (2)'!$C$25,"ym")&gt;0,DATEDIF(I1208,'ObjProd (2)'!$C$25,"ym") &amp; " mois ", "") &amp;
   IF(INT(('ObjProd (2)'!$C$25-EDATE(I1208,DATEDIF(I1208,'ObjProd (2)'!$C$25,"y")*12+DATEDIF(I1208,'ObjProd (2)'!$C$25,"ym")))/7)&gt;0,
      INT(('ObjProd (2)'!$C$25-EDATE(I1208,DATEDIF(I1208,'ObjProd (2)'!$C$25,"y")*12+DATEDIF(I1208,'ObjProd (2)'!$C$25,"ym")))/7) &amp; " sem.",
      "")
)
)</f>
        <v/>
      </c>
      <c r="L1208" s="11" t="str">
        <f t="shared" si="206"/>
        <v/>
      </c>
      <c r="M1208" s="9" t="str">
        <f t="shared" si="202"/>
        <v/>
      </c>
      <c r="N1208" s="9" t="str" cm="1">
        <f t="array" aca="1" ref="N1208" ca="1">LEFT(L1208, IF(ISNUMBER(SUBSTITUTE(_xludf.MID(L1208, 2, 1), ".", ",")), 1, 2))</f>
        <v/>
      </c>
      <c r="O1208" s="19" t="str">
        <f t="shared" ca="1" si="208"/>
        <v/>
      </c>
      <c r="P1208" s="9" t="str">
        <f t="shared" ca="1" si="209"/>
        <v/>
      </c>
      <c r="Q1208" s="9" t="str">
        <f t="shared" ca="1" si="210"/>
        <v/>
      </c>
      <c r="R1208" s="9" t="str">
        <f t="shared" si="203"/>
        <v/>
      </c>
      <c r="S1208" t="str" cm="1">
        <f t="array" ref="S1208">IF(ISBLANK(C1208),"",IFERROR(INDEX(ListeSeries!$A$2:$A$1045, MATCH(1, (DatasScan!G1208=ListeSeries!$B$2:$B$1045) * (DatasScan!H1208&gt;=ListeSeries!$D$2:$D$1045) * (DatasScan!H1208&lt;=ListeSeries!$E$2:$E$1045), 0)), "no match"))</f>
        <v/>
      </c>
      <c r="T1208" s="7" t="str" cm="1">
        <f t="array" ref="T1208">IF(ISBLANK(C1208),"",IFERROR(INDEX(ListeSeries!$C$2:$C$1045, MATCH(1, (DatasScan!G1208=ListeSeries!$B$2:$B$1045) * (DatasScan!H1208&gt;=ListeSeries!$D$2:$D$1045) * (DatasScan!H1208&lt;=ListeSeries!$E$2:$E$1045), 0)), "no match"))</f>
        <v/>
      </c>
      <c r="U1208" s="11" t="str" cm="1">
        <f t="array" ref="U1208">IF(ISBLANK(C1208),"",IFERROR(INDEX(ListeSeries!$F$2:$F$1045, MATCH(1, (DatasScan!G1208=ListeSeries!$B$2:$B$1045) * (DatasScan!H1208&gt;=ListeSeries!$D$2:$D$1045) * (DatasScan!H1208&lt;=ListeSeries!$E$2:$E$1045), 0)), "no match"))</f>
        <v/>
      </c>
    </row>
    <row r="1209" spans="1:21" x14ac:dyDescent="0.25">
      <c r="A1209" s="6" t="str">
        <f t="shared" si="204"/>
        <v/>
      </c>
      <c r="B1209" s="272"/>
      <c r="F1209" s="7" t="str">
        <f t="shared" ref="F1209:F1265" si="211">IF(ISBLANK(C1209),"",LEFT(C1209,15))</f>
        <v/>
      </c>
      <c r="G1209" s="21" t="str">
        <f>IF(ISBLANK(C1209),"",_xlfn.XLOOKUP(_xlfn.XLOOKUP(VALUE(LEFT(C1209,4)),Souches!$B$2:$B$15000,Souches!$E$2:$E$15000),Varietes!$B$2:$B$500,Varietes!$C$2:$C$500))</f>
        <v/>
      </c>
      <c r="H1209" s="19" t="str">
        <f>IF(ISBLANK(C1209),"",_xlfn.XLOOKUP(VALUE(LEFT(C1209,4)),Souches!$B$2:$B$15000,Souches!$D$2:$D$15000))</f>
        <v/>
      </c>
      <c r="I1209" s="10" t="str">
        <f t="shared" si="205"/>
        <v/>
      </c>
      <c r="J1209" s="19" t="str">
        <f>IF(I1209="","",INT(('ObjProd (2)'!$C$25-I1209)/7 * (ABS('ObjProd (2)'!$C$25-I1209)&gt;=7)))</f>
        <v/>
      </c>
      <c r="K1209" s="10" t="str">
        <f>IF(I1209="","",
IF(AND(DATEDIF(I1209,'ObjProd (2)'!$C$25,"y")=0,DATEDIF(I1209,'ObjProd (2)'!$C$25,"ym")=0,
   INT(('ObjProd (2)'!$C$25-EDATE(I1209,DATEDIF(I1209,'ObjProd (2)'!$C$25,"y")*12+DATEDIF(I1209,'ObjProd (2)'!$C$25,"ym")))/7)=0),
   "&lt; 1 sem.",
   IF(DATEDIF(I1209,'ObjProd (2)'!$C$25,"y")&gt;0,DATEDIF(I1209,'ObjProd (2)'!$C$25,"y") &amp; " " &amp; IF(DATEDIF(I1209,'ObjProd (2)'!$C$25,"y")=1,"an ","ans "),"") &amp;
   IF(DATEDIF(I1209,'ObjProd (2)'!$C$25,"ym")&gt;0,DATEDIF(I1209,'ObjProd (2)'!$C$25,"ym") &amp; " mois ", "") &amp;
   IF(INT(('ObjProd (2)'!$C$25-EDATE(I1209,DATEDIF(I1209,'ObjProd (2)'!$C$25,"y")*12+DATEDIF(I1209,'ObjProd (2)'!$C$25,"ym")))/7)&gt;0,
      INT(('ObjProd (2)'!$C$25-EDATE(I1209,DATEDIF(I1209,'ObjProd (2)'!$C$25,"y")*12+DATEDIF(I1209,'ObjProd (2)'!$C$25,"ym")))/7) &amp; " sem.",
      "")
)
)</f>
        <v/>
      </c>
      <c r="L1209" s="11" t="str">
        <f t="shared" si="206"/>
        <v/>
      </c>
      <c r="M1209" s="9" t="str">
        <f t="shared" si="202"/>
        <v/>
      </c>
      <c r="N1209" s="9" t="str" cm="1">
        <f t="array" aca="1" ref="N1209" ca="1">LEFT(L1209, IF(ISNUMBER(SUBSTITUTE(_xludf.MID(L1209, 2, 1), ".", ",")), 1, 2))</f>
        <v/>
      </c>
      <c r="O1209" s="19" t="str">
        <f t="shared" ref="O1209:O1265" ca="1" si="212">IF(N1209="", "", _xlfn.NUMBERVALUE(RIGHT(L1209, LEN(L1209)-LEN(N1209))))</f>
        <v/>
      </c>
      <c r="P1209" s="9" t="str">
        <f t="shared" ref="P1209:P1265" ca="1" si="213">IF(N1209="", "",
    IF(N1209="E+", "X",
        IF(OR(LEFT(N1209, 1)="E", N1209="XR", N1209="CS"), "E",
            IF(AND(LEFT(N1209, 1)="R", LEFT(N1209, 2)&lt;&gt;"RG"), "R",
                IF(OR(N1209="MG", N1209="G+"), "BoxE",
                    IF(LEFT(N1209, 1)="i", "i", "X")
                )
            )
        )
    )
)</f>
        <v/>
      </c>
      <c r="Q1209" s="9" t="str">
        <f t="shared" ref="Q1209:Q1265" ca="1" si="214">IF(P1209&lt;&gt;"", IF(P1209="X", IF(AND(O1209&gt;=1, O1209&lt;=12), O1209, IF(O1209&gt;12, "13+", "erreur")), IF(P1209="E", IF(AND(O1209&gt;=1, O1209&lt;=6), O1209, IF(O1209&gt;6, "7+", "erreur")), IF(P1209="R", 0, IF(P1209="I", IF(O1209&lt;=2, "nit° 1-2", IF(O1209&lt;=5, "° 3-4-5", IF(O1209&lt;=8, " préX° 6-7-8", "erreur"))), IF(P1209="BoxE", O1209, ""))))), "")</f>
        <v/>
      </c>
      <c r="R1209" s="9" t="str">
        <f t="shared" si="203"/>
        <v/>
      </c>
      <c r="S1209" t="str" cm="1">
        <f t="array" ref="S1209">IF(ISBLANK(C1209),"",IFERROR(INDEX(ListeSeries!$A$2:$A$1045, MATCH(1, (DatasScan!G1209=ListeSeries!$B$2:$B$1045) * (DatasScan!H1209&gt;=ListeSeries!$D$2:$D$1045) * (DatasScan!H1209&lt;=ListeSeries!$E$2:$E$1045), 0)), "no match"))</f>
        <v/>
      </c>
      <c r="T1209" s="7" t="str" cm="1">
        <f t="array" ref="T1209">IF(ISBLANK(C1209),"",IFERROR(INDEX(ListeSeries!$C$2:$C$1045, MATCH(1, (DatasScan!G1209=ListeSeries!$B$2:$B$1045) * (DatasScan!H1209&gt;=ListeSeries!$D$2:$D$1045) * (DatasScan!H1209&lt;=ListeSeries!$E$2:$E$1045), 0)), "no match"))</f>
        <v/>
      </c>
      <c r="U1209" s="11" t="str" cm="1">
        <f t="array" ref="U1209">IF(ISBLANK(C1209),"",IFERROR(INDEX(ListeSeries!$F$2:$F$1045, MATCH(1, (DatasScan!G1209=ListeSeries!$B$2:$B$1045) * (DatasScan!H1209&gt;=ListeSeries!$D$2:$D$1045) * (DatasScan!H1209&lt;=ListeSeries!$E$2:$E$1045), 0)), "no match"))</f>
        <v/>
      </c>
    </row>
    <row r="1210" spans="1:21" x14ac:dyDescent="0.25">
      <c r="A1210" s="6" t="str">
        <f t="shared" si="204"/>
        <v/>
      </c>
      <c r="B1210" s="272"/>
      <c r="F1210" s="7" t="str">
        <f t="shared" si="211"/>
        <v/>
      </c>
      <c r="G1210" s="21" t="str">
        <f>IF(ISBLANK(C1210),"",_xlfn.XLOOKUP(_xlfn.XLOOKUP(VALUE(LEFT(C1210,4)),Souches!$B$2:$B$15000,Souches!$E$2:$E$15000),Varietes!$B$2:$B$500,Varietes!$C$2:$C$500))</f>
        <v/>
      </c>
      <c r="H1210" s="19" t="str">
        <f>IF(ISBLANK(C1210),"",_xlfn.XLOOKUP(VALUE(LEFT(C1210,4)),Souches!$B$2:$B$15000,Souches!$D$2:$D$15000))</f>
        <v/>
      </c>
      <c r="I1210" s="10" t="str">
        <f t="shared" si="205"/>
        <v/>
      </c>
      <c r="J1210" s="19" t="str">
        <f>IF(I1210="","",INT(('ObjProd (2)'!$C$25-I1210)/7 * (ABS('ObjProd (2)'!$C$25-I1210)&gt;=7)))</f>
        <v/>
      </c>
      <c r="K1210" s="10" t="str">
        <f>IF(I1210="","",
IF(AND(DATEDIF(I1210,'ObjProd (2)'!$C$25,"y")=0,DATEDIF(I1210,'ObjProd (2)'!$C$25,"ym")=0,
   INT(('ObjProd (2)'!$C$25-EDATE(I1210,DATEDIF(I1210,'ObjProd (2)'!$C$25,"y")*12+DATEDIF(I1210,'ObjProd (2)'!$C$25,"ym")))/7)=0),
   "&lt; 1 sem.",
   IF(DATEDIF(I1210,'ObjProd (2)'!$C$25,"y")&gt;0,DATEDIF(I1210,'ObjProd (2)'!$C$25,"y") &amp; " " &amp; IF(DATEDIF(I1210,'ObjProd (2)'!$C$25,"y")=1,"an ","ans "),"") &amp;
   IF(DATEDIF(I1210,'ObjProd (2)'!$C$25,"ym")&gt;0,DATEDIF(I1210,'ObjProd (2)'!$C$25,"ym") &amp; " mois ", "") &amp;
   IF(INT(('ObjProd (2)'!$C$25-EDATE(I1210,DATEDIF(I1210,'ObjProd (2)'!$C$25,"y")*12+DATEDIF(I1210,'ObjProd (2)'!$C$25,"ym")))/7)&gt;0,
      INT(('ObjProd (2)'!$C$25-EDATE(I1210,DATEDIF(I1210,'ObjProd (2)'!$C$25,"y")*12+DATEDIF(I1210,'ObjProd (2)'!$C$25,"ym")))/7) &amp; " sem.",
      "")
)
)</f>
        <v/>
      </c>
      <c r="L1210" s="11" t="str">
        <f t="shared" si="206"/>
        <v/>
      </c>
      <c r="M1210" s="9" t="str">
        <f t="shared" si="202"/>
        <v/>
      </c>
      <c r="N1210" s="9" t="str" cm="1">
        <f t="array" aca="1" ref="N1210" ca="1">LEFT(L1210, IF(ISNUMBER(SUBSTITUTE(_xludf.MID(L1210, 2, 1), ".", ",")), 1, 2))</f>
        <v/>
      </c>
      <c r="O1210" s="19" t="str">
        <f t="shared" ca="1" si="212"/>
        <v/>
      </c>
      <c r="P1210" s="9" t="str">
        <f t="shared" ca="1" si="213"/>
        <v/>
      </c>
      <c r="Q1210" s="9" t="str">
        <f t="shared" ca="1" si="214"/>
        <v/>
      </c>
      <c r="R1210" s="9" t="str">
        <f t="shared" si="203"/>
        <v/>
      </c>
      <c r="S1210" t="str" cm="1">
        <f t="array" ref="S1210">IF(ISBLANK(C1210),"",IFERROR(INDEX(ListeSeries!$A$2:$A$1045, MATCH(1, (DatasScan!G1210=ListeSeries!$B$2:$B$1045) * (DatasScan!H1210&gt;=ListeSeries!$D$2:$D$1045) * (DatasScan!H1210&lt;=ListeSeries!$E$2:$E$1045), 0)), "no match"))</f>
        <v/>
      </c>
      <c r="T1210" s="7" t="str" cm="1">
        <f t="array" ref="T1210">IF(ISBLANK(C1210),"",IFERROR(INDEX(ListeSeries!$C$2:$C$1045, MATCH(1, (DatasScan!G1210=ListeSeries!$B$2:$B$1045) * (DatasScan!H1210&gt;=ListeSeries!$D$2:$D$1045) * (DatasScan!H1210&lt;=ListeSeries!$E$2:$E$1045), 0)), "no match"))</f>
        <v/>
      </c>
      <c r="U1210" s="11" t="str" cm="1">
        <f t="array" ref="U1210">IF(ISBLANK(C1210),"",IFERROR(INDEX(ListeSeries!$F$2:$F$1045, MATCH(1, (DatasScan!G1210=ListeSeries!$B$2:$B$1045) * (DatasScan!H1210&gt;=ListeSeries!$D$2:$D$1045) * (DatasScan!H1210&lt;=ListeSeries!$E$2:$E$1045), 0)), "no match"))</f>
        <v/>
      </c>
    </row>
    <row r="1211" spans="1:21" x14ac:dyDescent="0.25">
      <c r="A1211" s="6" t="str">
        <f t="shared" si="204"/>
        <v/>
      </c>
      <c r="B1211" s="272"/>
      <c r="F1211" s="7" t="str">
        <f t="shared" si="211"/>
        <v/>
      </c>
      <c r="G1211" s="21" t="str">
        <f>IF(ISBLANK(C1211),"",_xlfn.XLOOKUP(_xlfn.XLOOKUP(VALUE(LEFT(C1211,4)),Souches!$B$2:$B$15000,Souches!$E$2:$E$15000),Varietes!$B$2:$B$500,Varietes!$C$2:$C$500))</f>
        <v/>
      </c>
      <c r="H1211" s="19" t="str">
        <f>IF(ISBLANK(C1211),"",_xlfn.XLOOKUP(VALUE(LEFT(C1211,4)),Souches!$B$2:$B$15000,Souches!$D$2:$D$15000))</f>
        <v/>
      </c>
      <c r="I1211" s="10" t="str">
        <f t="shared" si="205"/>
        <v/>
      </c>
      <c r="J1211" s="19" t="str">
        <f>IF(I1211="","",INT(('ObjProd (2)'!$C$25-I1211)/7 * (ABS('ObjProd (2)'!$C$25-I1211)&gt;=7)))</f>
        <v/>
      </c>
      <c r="K1211" s="10" t="str">
        <f>IF(I1211="","",
IF(AND(DATEDIF(I1211,'ObjProd (2)'!$C$25,"y")=0,DATEDIF(I1211,'ObjProd (2)'!$C$25,"ym")=0,
   INT(('ObjProd (2)'!$C$25-EDATE(I1211,DATEDIF(I1211,'ObjProd (2)'!$C$25,"y")*12+DATEDIF(I1211,'ObjProd (2)'!$C$25,"ym")))/7)=0),
   "&lt; 1 sem.",
   IF(DATEDIF(I1211,'ObjProd (2)'!$C$25,"y")&gt;0,DATEDIF(I1211,'ObjProd (2)'!$C$25,"y") &amp; " " &amp; IF(DATEDIF(I1211,'ObjProd (2)'!$C$25,"y")=1,"an ","ans "),"") &amp;
   IF(DATEDIF(I1211,'ObjProd (2)'!$C$25,"ym")&gt;0,DATEDIF(I1211,'ObjProd (2)'!$C$25,"ym") &amp; " mois ", "") &amp;
   IF(INT(('ObjProd (2)'!$C$25-EDATE(I1211,DATEDIF(I1211,'ObjProd (2)'!$C$25,"y")*12+DATEDIF(I1211,'ObjProd (2)'!$C$25,"ym")))/7)&gt;0,
      INT(('ObjProd (2)'!$C$25-EDATE(I1211,DATEDIF(I1211,'ObjProd (2)'!$C$25,"y")*12+DATEDIF(I1211,'ObjProd (2)'!$C$25,"ym")))/7) &amp; " sem.",
      "")
)
)</f>
        <v/>
      </c>
      <c r="L1211" s="11" t="str">
        <f t="shared" si="206"/>
        <v/>
      </c>
      <c r="M1211" s="9" t="str">
        <f t="shared" si="202"/>
        <v/>
      </c>
      <c r="N1211" s="9" t="str" cm="1">
        <f t="array" aca="1" ref="N1211" ca="1">LEFT(L1211, IF(ISNUMBER(SUBSTITUTE(_xludf.MID(L1211, 2, 1), ".", ",")), 1, 2))</f>
        <v/>
      </c>
      <c r="O1211" s="19" t="str">
        <f t="shared" ca="1" si="212"/>
        <v/>
      </c>
      <c r="P1211" s="9" t="str">
        <f t="shared" ca="1" si="213"/>
        <v/>
      </c>
      <c r="Q1211" s="9" t="str">
        <f t="shared" ca="1" si="214"/>
        <v/>
      </c>
      <c r="R1211" s="9" t="str">
        <f t="shared" si="203"/>
        <v/>
      </c>
      <c r="S1211" t="str" cm="1">
        <f t="array" ref="S1211">IF(ISBLANK(C1211),"",IFERROR(INDEX(ListeSeries!$A$2:$A$1045, MATCH(1, (DatasScan!G1211=ListeSeries!$B$2:$B$1045) * (DatasScan!H1211&gt;=ListeSeries!$D$2:$D$1045) * (DatasScan!H1211&lt;=ListeSeries!$E$2:$E$1045), 0)), "no match"))</f>
        <v/>
      </c>
      <c r="T1211" s="7" t="str" cm="1">
        <f t="array" ref="T1211">IF(ISBLANK(C1211),"",IFERROR(INDEX(ListeSeries!$C$2:$C$1045, MATCH(1, (DatasScan!G1211=ListeSeries!$B$2:$B$1045) * (DatasScan!H1211&gt;=ListeSeries!$D$2:$D$1045) * (DatasScan!H1211&lt;=ListeSeries!$E$2:$E$1045), 0)), "no match"))</f>
        <v/>
      </c>
      <c r="U1211" s="11" t="str" cm="1">
        <f t="array" ref="U1211">IF(ISBLANK(C1211),"",IFERROR(INDEX(ListeSeries!$F$2:$F$1045, MATCH(1, (DatasScan!G1211=ListeSeries!$B$2:$B$1045) * (DatasScan!H1211&gt;=ListeSeries!$D$2:$D$1045) * (DatasScan!H1211&lt;=ListeSeries!$E$2:$E$1045), 0)), "no match"))</f>
        <v/>
      </c>
    </row>
    <row r="1212" spans="1:21" x14ac:dyDescent="0.25">
      <c r="A1212" s="6" t="str">
        <f t="shared" si="204"/>
        <v/>
      </c>
      <c r="B1212" s="272"/>
      <c r="F1212" s="7" t="str">
        <f t="shared" si="211"/>
        <v/>
      </c>
      <c r="G1212" s="21" t="str">
        <f>IF(ISBLANK(C1212),"",_xlfn.XLOOKUP(_xlfn.XLOOKUP(VALUE(LEFT(C1212,4)),Souches!$B$2:$B$15000,Souches!$E$2:$E$15000),Varietes!$B$2:$B$500,Varietes!$C$2:$C$500))</f>
        <v/>
      </c>
      <c r="H1212" s="19" t="str">
        <f>IF(ISBLANK(C1212),"",_xlfn.XLOOKUP(VALUE(LEFT(C1212,4)),Souches!$B$2:$B$15000,Souches!$D$2:$D$15000))</f>
        <v/>
      </c>
      <c r="I1212" s="10" t="str">
        <f t="shared" si="205"/>
        <v/>
      </c>
      <c r="J1212" s="19" t="str">
        <f>IF(I1212="","",INT(('ObjProd (2)'!$C$25-I1212)/7 * (ABS('ObjProd (2)'!$C$25-I1212)&gt;=7)))</f>
        <v/>
      </c>
      <c r="K1212" s="10" t="str">
        <f>IF(I1212="","",
IF(AND(DATEDIF(I1212,'ObjProd (2)'!$C$25,"y")=0,DATEDIF(I1212,'ObjProd (2)'!$C$25,"ym")=0,
   INT(('ObjProd (2)'!$C$25-EDATE(I1212,DATEDIF(I1212,'ObjProd (2)'!$C$25,"y")*12+DATEDIF(I1212,'ObjProd (2)'!$C$25,"ym")))/7)=0),
   "&lt; 1 sem.",
   IF(DATEDIF(I1212,'ObjProd (2)'!$C$25,"y")&gt;0,DATEDIF(I1212,'ObjProd (2)'!$C$25,"y") &amp; " " &amp; IF(DATEDIF(I1212,'ObjProd (2)'!$C$25,"y")=1,"an ","ans "),"") &amp;
   IF(DATEDIF(I1212,'ObjProd (2)'!$C$25,"ym")&gt;0,DATEDIF(I1212,'ObjProd (2)'!$C$25,"ym") &amp; " mois ", "") &amp;
   IF(INT(('ObjProd (2)'!$C$25-EDATE(I1212,DATEDIF(I1212,'ObjProd (2)'!$C$25,"y")*12+DATEDIF(I1212,'ObjProd (2)'!$C$25,"ym")))/7)&gt;0,
      INT(('ObjProd (2)'!$C$25-EDATE(I1212,DATEDIF(I1212,'ObjProd (2)'!$C$25,"y")*12+DATEDIF(I1212,'ObjProd (2)'!$C$25,"ym")))/7) &amp; " sem.",
      "")
)
)</f>
        <v/>
      </c>
      <c r="L1212" s="11" t="str">
        <f t="shared" si="206"/>
        <v/>
      </c>
      <c r="M1212" s="9" t="str">
        <f t="shared" si="202"/>
        <v/>
      </c>
      <c r="N1212" s="9" t="str" cm="1">
        <f t="array" aca="1" ref="N1212" ca="1">LEFT(L1212, IF(ISNUMBER(SUBSTITUTE(_xludf.MID(L1212, 2, 1), ".", ",")), 1, 2))</f>
        <v/>
      </c>
      <c r="O1212" s="19" t="str">
        <f t="shared" ca="1" si="212"/>
        <v/>
      </c>
      <c r="P1212" s="9" t="str">
        <f t="shared" ca="1" si="213"/>
        <v/>
      </c>
      <c r="Q1212" s="9" t="str">
        <f t="shared" ca="1" si="214"/>
        <v/>
      </c>
      <c r="R1212" s="9" t="str">
        <f t="shared" si="203"/>
        <v/>
      </c>
      <c r="S1212" t="str" cm="1">
        <f t="array" ref="S1212">IF(ISBLANK(C1212),"",IFERROR(INDEX(ListeSeries!$A$2:$A$1045, MATCH(1, (DatasScan!G1212=ListeSeries!$B$2:$B$1045) * (DatasScan!H1212&gt;=ListeSeries!$D$2:$D$1045) * (DatasScan!H1212&lt;=ListeSeries!$E$2:$E$1045), 0)), "no match"))</f>
        <v/>
      </c>
      <c r="T1212" s="7" t="str" cm="1">
        <f t="array" ref="T1212">IF(ISBLANK(C1212),"",IFERROR(INDEX(ListeSeries!$C$2:$C$1045, MATCH(1, (DatasScan!G1212=ListeSeries!$B$2:$B$1045) * (DatasScan!H1212&gt;=ListeSeries!$D$2:$D$1045) * (DatasScan!H1212&lt;=ListeSeries!$E$2:$E$1045), 0)), "no match"))</f>
        <v/>
      </c>
      <c r="U1212" s="11" t="str" cm="1">
        <f t="array" ref="U1212">IF(ISBLANK(C1212),"",IFERROR(INDEX(ListeSeries!$F$2:$F$1045, MATCH(1, (DatasScan!G1212=ListeSeries!$B$2:$B$1045) * (DatasScan!H1212&gt;=ListeSeries!$D$2:$D$1045) * (DatasScan!H1212&lt;=ListeSeries!$E$2:$E$1045), 0)), "no match"))</f>
        <v/>
      </c>
    </row>
    <row r="1213" spans="1:21" x14ac:dyDescent="0.25">
      <c r="A1213" s="6" t="str">
        <f t="shared" si="204"/>
        <v/>
      </c>
      <c r="B1213" s="272"/>
      <c r="F1213" s="7" t="str">
        <f t="shared" si="211"/>
        <v/>
      </c>
      <c r="G1213" s="21" t="str">
        <f>IF(ISBLANK(C1213),"",_xlfn.XLOOKUP(_xlfn.XLOOKUP(VALUE(LEFT(C1213,4)),Souches!$B$2:$B$15000,Souches!$E$2:$E$15000),Varietes!$B$2:$B$500,Varietes!$C$2:$C$500))</f>
        <v/>
      </c>
      <c r="H1213" s="19" t="str">
        <f>IF(ISBLANK(C1213),"",_xlfn.XLOOKUP(VALUE(LEFT(C1213,4)),Souches!$B$2:$B$15000,Souches!$D$2:$D$15000))</f>
        <v/>
      </c>
      <c r="I1213" s="10" t="str">
        <f t="shared" si="205"/>
        <v/>
      </c>
      <c r="J1213" s="19" t="str">
        <f>IF(I1213="","",INT(('ObjProd (2)'!$C$25-I1213)/7 * (ABS('ObjProd (2)'!$C$25-I1213)&gt;=7)))</f>
        <v/>
      </c>
      <c r="K1213" s="10" t="str">
        <f>IF(I1213="","",
IF(AND(DATEDIF(I1213,'ObjProd (2)'!$C$25,"y")=0,DATEDIF(I1213,'ObjProd (2)'!$C$25,"ym")=0,
   INT(('ObjProd (2)'!$C$25-EDATE(I1213,DATEDIF(I1213,'ObjProd (2)'!$C$25,"y")*12+DATEDIF(I1213,'ObjProd (2)'!$C$25,"ym")))/7)=0),
   "&lt; 1 sem.",
   IF(DATEDIF(I1213,'ObjProd (2)'!$C$25,"y")&gt;0,DATEDIF(I1213,'ObjProd (2)'!$C$25,"y") &amp; " " &amp; IF(DATEDIF(I1213,'ObjProd (2)'!$C$25,"y")=1,"an ","ans "),"") &amp;
   IF(DATEDIF(I1213,'ObjProd (2)'!$C$25,"ym")&gt;0,DATEDIF(I1213,'ObjProd (2)'!$C$25,"ym") &amp; " mois ", "") &amp;
   IF(INT(('ObjProd (2)'!$C$25-EDATE(I1213,DATEDIF(I1213,'ObjProd (2)'!$C$25,"y")*12+DATEDIF(I1213,'ObjProd (2)'!$C$25,"ym")))/7)&gt;0,
      INT(('ObjProd (2)'!$C$25-EDATE(I1213,DATEDIF(I1213,'ObjProd (2)'!$C$25,"y")*12+DATEDIF(I1213,'ObjProd (2)'!$C$25,"ym")))/7) &amp; " sem.",
      "")
)
)</f>
        <v/>
      </c>
      <c r="L1213" s="11" t="str">
        <f t="shared" si="206"/>
        <v/>
      </c>
      <c r="M1213" s="9" t="str">
        <f t="shared" si="202"/>
        <v/>
      </c>
      <c r="N1213" s="9" t="str" cm="1">
        <f t="array" aca="1" ref="N1213" ca="1">LEFT(L1213, IF(ISNUMBER(SUBSTITUTE(_xludf.MID(L1213, 2, 1), ".", ",")), 1, 2))</f>
        <v/>
      </c>
      <c r="O1213" s="19" t="str">
        <f t="shared" ca="1" si="212"/>
        <v/>
      </c>
      <c r="P1213" s="9" t="str">
        <f t="shared" ca="1" si="213"/>
        <v/>
      </c>
      <c r="Q1213" s="9" t="str">
        <f t="shared" ca="1" si="214"/>
        <v/>
      </c>
      <c r="R1213" s="9" t="str">
        <f t="shared" si="203"/>
        <v/>
      </c>
      <c r="S1213" t="str" cm="1">
        <f t="array" ref="S1213">IF(ISBLANK(C1213),"",IFERROR(INDEX(ListeSeries!$A$2:$A$1045, MATCH(1, (DatasScan!G1213=ListeSeries!$B$2:$B$1045) * (DatasScan!H1213&gt;=ListeSeries!$D$2:$D$1045) * (DatasScan!H1213&lt;=ListeSeries!$E$2:$E$1045), 0)), "no match"))</f>
        <v/>
      </c>
      <c r="T1213" s="7" t="str" cm="1">
        <f t="array" ref="T1213">IF(ISBLANK(C1213),"",IFERROR(INDEX(ListeSeries!$C$2:$C$1045, MATCH(1, (DatasScan!G1213=ListeSeries!$B$2:$B$1045) * (DatasScan!H1213&gt;=ListeSeries!$D$2:$D$1045) * (DatasScan!H1213&lt;=ListeSeries!$E$2:$E$1045), 0)), "no match"))</f>
        <v/>
      </c>
      <c r="U1213" s="11" t="str" cm="1">
        <f t="array" ref="U1213">IF(ISBLANK(C1213),"",IFERROR(INDEX(ListeSeries!$F$2:$F$1045, MATCH(1, (DatasScan!G1213=ListeSeries!$B$2:$B$1045) * (DatasScan!H1213&gt;=ListeSeries!$D$2:$D$1045) * (DatasScan!H1213&lt;=ListeSeries!$E$2:$E$1045), 0)), "no match"))</f>
        <v/>
      </c>
    </row>
    <row r="1214" spans="1:21" x14ac:dyDescent="0.25">
      <c r="A1214" s="6" t="str">
        <f t="shared" si="204"/>
        <v/>
      </c>
      <c r="B1214" s="272"/>
      <c r="F1214" s="7" t="str">
        <f t="shared" si="211"/>
        <v/>
      </c>
      <c r="G1214" s="21" t="str">
        <f>IF(ISBLANK(C1214),"",_xlfn.XLOOKUP(_xlfn.XLOOKUP(VALUE(LEFT(C1214,4)),Souches!$B$2:$B$15000,Souches!$E$2:$E$15000),Varietes!$B$2:$B$500,Varietes!$C$2:$C$500))</f>
        <v/>
      </c>
      <c r="H1214" s="19" t="str">
        <f>IF(ISBLANK(C1214),"",_xlfn.XLOOKUP(VALUE(LEFT(C1214,4)),Souches!$B$2:$B$15000,Souches!$D$2:$D$15000))</f>
        <v/>
      </c>
      <c r="I1214" s="10" t="str">
        <f t="shared" si="205"/>
        <v/>
      </c>
      <c r="J1214" s="19" t="str">
        <f>IF(I1214="","",INT(('ObjProd (2)'!$C$25-I1214)/7 * (ABS('ObjProd (2)'!$C$25-I1214)&gt;=7)))</f>
        <v/>
      </c>
      <c r="K1214" s="10" t="str">
        <f>IF(I1214="","",
IF(AND(DATEDIF(I1214,'ObjProd (2)'!$C$25,"y")=0,DATEDIF(I1214,'ObjProd (2)'!$C$25,"ym")=0,
   INT(('ObjProd (2)'!$C$25-EDATE(I1214,DATEDIF(I1214,'ObjProd (2)'!$C$25,"y")*12+DATEDIF(I1214,'ObjProd (2)'!$C$25,"ym")))/7)=0),
   "&lt; 1 sem.",
   IF(DATEDIF(I1214,'ObjProd (2)'!$C$25,"y")&gt;0,DATEDIF(I1214,'ObjProd (2)'!$C$25,"y") &amp; " " &amp; IF(DATEDIF(I1214,'ObjProd (2)'!$C$25,"y")=1,"an ","ans "),"") &amp;
   IF(DATEDIF(I1214,'ObjProd (2)'!$C$25,"ym")&gt;0,DATEDIF(I1214,'ObjProd (2)'!$C$25,"ym") &amp; " mois ", "") &amp;
   IF(INT(('ObjProd (2)'!$C$25-EDATE(I1214,DATEDIF(I1214,'ObjProd (2)'!$C$25,"y")*12+DATEDIF(I1214,'ObjProd (2)'!$C$25,"ym")))/7)&gt;0,
      INT(('ObjProd (2)'!$C$25-EDATE(I1214,DATEDIF(I1214,'ObjProd (2)'!$C$25,"y")*12+DATEDIF(I1214,'ObjProd (2)'!$C$25,"ym")))/7) &amp; " sem.",
      "")
)
)</f>
        <v/>
      </c>
      <c r="L1214" s="11" t="str">
        <f t="shared" si="206"/>
        <v/>
      </c>
      <c r="M1214" s="9" t="str">
        <f t="shared" si="202"/>
        <v/>
      </c>
      <c r="N1214" s="9" t="str" cm="1">
        <f t="array" aca="1" ref="N1214" ca="1">LEFT(L1214, IF(ISNUMBER(SUBSTITUTE(_xludf.MID(L1214, 2, 1), ".", ",")), 1, 2))</f>
        <v/>
      </c>
      <c r="O1214" s="19" t="str">
        <f t="shared" ca="1" si="212"/>
        <v/>
      </c>
      <c r="P1214" s="9" t="str">
        <f t="shared" ca="1" si="213"/>
        <v/>
      </c>
      <c r="Q1214" s="9" t="str">
        <f t="shared" ca="1" si="214"/>
        <v/>
      </c>
      <c r="R1214" s="9" t="str">
        <f t="shared" si="203"/>
        <v/>
      </c>
      <c r="S1214" t="str" cm="1">
        <f t="array" ref="S1214">IF(ISBLANK(C1214),"",IFERROR(INDEX(ListeSeries!$A$2:$A$1045, MATCH(1, (DatasScan!G1214=ListeSeries!$B$2:$B$1045) * (DatasScan!H1214&gt;=ListeSeries!$D$2:$D$1045) * (DatasScan!H1214&lt;=ListeSeries!$E$2:$E$1045), 0)), "no match"))</f>
        <v/>
      </c>
      <c r="T1214" s="7" t="str" cm="1">
        <f t="array" ref="T1214">IF(ISBLANK(C1214),"",IFERROR(INDEX(ListeSeries!$C$2:$C$1045, MATCH(1, (DatasScan!G1214=ListeSeries!$B$2:$B$1045) * (DatasScan!H1214&gt;=ListeSeries!$D$2:$D$1045) * (DatasScan!H1214&lt;=ListeSeries!$E$2:$E$1045), 0)), "no match"))</f>
        <v/>
      </c>
      <c r="U1214" s="11" t="str" cm="1">
        <f t="array" ref="U1214">IF(ISBLANK(C1214),"",IFERROR(INDEX(ListeSeries!$F$2:$F$1045, MATCH(1, (DatasScan!G1214=ListeSeries!$B$2:$B$1045) * (DatasScan!H1214&gt;=ListeSeries!$D$2:$D$1045) * (DatasScan!H1214&lt;=ListeSeries!$E$2:$E$1045), 0)), "no match"))</f>
        <v/>
      </c>
    </row>
    <row r="1215" spans="1:21" x14ac:dyDescent="0.25">
      <c r="A1215" s="6" t="str">
        <f t="shared" si="204"/>
        <v/>
      </c>
      <c r="B1215" s="272"/>
      <c r="F1215" s="7" t="str">
        <f t="shared" si="211"/>
        <v/>
      </c>
      <c r="G1215" s="21" t="str">
        <f>IF(ISBLANK(C1215),"",_xlfn.XLOOKUP(_xlfn.XLOOKUP(VALUE(LEFT(C1215,4)),Souches!$B$2:$B$15000,Souches!$E$2:$E$15000),Varietes!$B$2:$B$500,Varietes!$C$2:$C$500))</f>
        <v/>
      </c>
      <c r="H1215" s="19" t="str">
        <f>IF(ISBLANK(C1215),"",_xlfn.XLOOKUP(VALUE(LEFT(C1215,4)),Souches!$B$2:$B$15000,Souches!$D$2:$D$15000))</f>
        <v/>
      </c>
      <c r="I1215" s="10" t="str">
        <f t="shared" si="205"/>
        <v/>
      </c>
      <c r="J1215" s="19" t="str">
        <f>IF(I1215="","",INT(('ObjProd (2)'!$C$25-I1215)/7 * (ABS('ObjProd (2)'!$C$25-I1215)&gt;=7)))</f>
        <v/>
      </c>
      <c r="K1215" s="10" t="str">
        <f>IF(I1215="","",
IF(AND(DATEDIF(I1215,'ObjProd (2)'!$C$25,"y")=0,DATEDIF(I1215,'ObjProd (2)'!$C$25,"ym")=0,
   INT(('ObjProd (2)'!$C$25-EDATE(I1215,DATEDIF(I1215,'ObjProd (2)'!$C$25,"y")*12+DATEDIF(I1215,'ObjProd (2)'!$C$25,"ym")))/7)=0),
   "&lt; 1 sem.",
   IF(DATEDIF(I1215,'ObjProd (2)'!$C$25,"y")&gt;0,DATEDIF(I1215,'ObjProd (2)'!$C$25,"y") &amp; " " &amp; IF(DATEDIF(I1215,'ObjProd (2)'!$C$25,"y")=1,"an ","ans "),"") &amp;
   IF(DATEDIF(I1215,'ObjProd (2)'!$C$25,"ym")&gt;0,DATEDIF(I1215,'ObjProd (2)'!$C$25,"ym") &amp; " mois ", "") &amp;
   IF(INT(('ObjProd (2)'!$C$25-EDATE(I1215,DATEDIF(I1215,'ObjProd (2)'!$C$25,"y")*12+DATEDIF(I1215,'ObjProd (2)'!$C$25,"ym")))/7)&gt;0,
      INT(('ObjProd (2)'!$C$25-EDATE(I1215,DATEDIF(I1215,'ObjProd (2)'!$C$25,"y")*12+DATEDIF(I1215,'ObjProd (2)'!$C$25,"ym")))/7) &amp; " sem.",
      "")
)
)</f>
        <v/>
      </c>
      <c r="L1215" s="11" t="str">
        <f t="shared" si="206"/>
        <v/>
      </c>
      <c r="M1215" s="9" t="str">
        <f t="shared" si="202"/>
        <v/>
      </c>
      <c r="N1215" s="9" t="str" cm="1">
        <f t="array" aca="1" ref="N1215" ca="1">LEFT(L1215, IF(ISNUMBER(SUBSTITUTE(_xludf.MID(L1215, 2, 1), ".", ",")), 1, 2))</f>
        <v/>
      </c>
      <c r="O1215" s="19" t="str">
        <f t="shared" ca="1" si="212"/>
        <v/>
      </c>
      <c r="P1215" s="9" t="str">
        <f t="shared" ca="1" si="213"/>
        <v/>
      </c>
      <c r="Q1215" s="9" t="str">
        <f t="shared" ca="1" si="214"/>
        <v/>
      </c>
      <c r="R1215" s="9" t="str">
        <f t="shared" si="203"/>
        <v/>
      </c>
      <c r="S1215" t="str" cm="1">
        <f t="array" ref="S1215">IF(ISBLANK(C1215),"",IFERROR(INDEX(ListeSeries!$A$2:$A$1045, MATCH(1, (DatasScan!G1215=ListeSeries!$B$2:$B$1045) * (DatasScan!H1215&gt;=ListeSeries!$D$2:$D$1045) * (DatasScan!H1215&lt;=ListeSeries!$E$2:$E$1045), 0)), "no match"))</f>
        <v/>
      </c>
      <c r="T1215" s="7" t="str" cm="1">
        <f t="array" ref="T1215">IF(ISBLANK(C1215),"",IFERROR(INDEX(ListeSeries!$C$2:$C$1045, MATCH(1, (DatasScan!G1215=ListeSeries!$B$2:$B$1045) * (DatasScan!H1215&gt;=ListeSeries!$D$2:$D$1045) * (DatasScan!H1215&lt;=ListeSeries!$E$2:$E$1045), 0)), "no match"))</f>
        <v/>
      </c>
      <c r="U1215" s="11" t="str" cm="1">
        <f t="array" ref="U1215">IF(ISBLANK(C1215),"",IFERROR(INDEX(ListeSeries!$F$2:$F$1045, MATCH(1, (DatasScan!G1215=ListeSeries!$B$2:$B$1045) * (DatasScan!H1215&gt;=ListeSeries!$D$2:$D$1045) * (DatasScan!H1215&lt;=ListeSeries!$E$2:$E$1045), 0)), "no match"))</f>
        <v/>
      </c>
    </row>
    <row r="1216" spans="1:21" x14ac:dyDescent="0.25">
      <c r="A1216" s="6" t="str">
        <f t="shared" si="204"/>
        <v/>
      </c>
      <c r="B1216" s="272"/>
      <c r="F1216" s="7" t="str">
        <f t="shared" si="211"/>
        <v/>
      </c>
      <c r="G1216" s="21" t="str">
        <f>IF(ISBLANK(C1216),"",_xlfn.XLOOKUP(_xlfn.XLOOKUP(VALUE(LEFT(C1216,4)),Souches!$B$2:$B$15000,Souches!$E$2:$E$15000),Varietes!$B$2:$B$500,Varietes!$C$2:$C$500))</f>
        <v/>
      </c>
      <c r="H1216" s="19" t="str">
        <f>IF(ISBLANK(C1216),"",_xlfn.XLOOKUP(VALUE(LEFT(C1216,4)),Souches!$B$2:$B$15000,Souches!$D$2:$D$15000))</f>
        <v/>
      </c>
      <c r="I1216" s="10" t="str">
        <f t="shared" si="205"/>
        <v/>
      </c>
      <c r="J1216" s="19" t="str">
        <f>IF(I1216="","",INT(('ObjProd (2)'!$C$25-I1216)/7 * (ABS('ObjProd (2)'!$C$25-I1216)&gt;=7)))</f>
        <v/>
      </c>
      <c r="K1216" s="10" t="str">
        <f>IF(I1216="","",
IF(AND(DATEDIF(I1216,'ObjProd (2)'!$C$25,"y")=0,DATEDIF(I1216,'ObjProd (2)'!$C$25,"ym")=0,
   INT(('ObjProd (2)'!$C$25-EDATE(I1216,DATEDIF(I1216,'ObjProd (2)'!$C$25,"y")*12+DATEDIF(I1216,'ObjProd (2)'!$C$25,"ym")))/7)=0),
   "&lt; 1 sem.",
   IF(DATEDIF(I1216,'ObjProd (2)'!$C$25,"y")&gt;0,DATEDIF(I1216,'ObjProd (2)'!$C$25,"y") &amp; " " &amp; IF(DATEDIF(I1216,'ObjProd (2)'!$C$25,"y")=1,"an ","ans "),"") &amp;
   IF(DATEDIF(I1216,'ObjProd (2)'!$C$25,"ym")&gt;0,DATEDIF(I1216,'ObjProd (2)'!$C$25,"ym") &amp; " mois ", "") &amp;
   IF(INT(('ObjProd (2)'!$C$25-EDATE(I1216,DATEDIF(I1216,'ObjProd (2)'!$C$25,"y")*12+DATEDIF(I1216,'ObjProd (2)'!$C$25,"ym")))/7)&gt;0,
      INT(('ObjProd (2)'!$C$25-EDATE(I1216,DATEDIF(I1216,'ObjProd (2)'!$C$25,"y")*12+DATEDIF(I1216,'ObjProd (2)'!$C$25,"ym")))/7) &amp; " sem.",
      "")
)
)</f>
        <v/>
      </c>
      <c r="L1216" s="11" t="str">
        <f t="shared" si="206"/>
        <v/>
      </c>
      <c r="M1216" s="9" t="str">
        <f t="shared" ref="M1216:M1279" si="215">IF(OR(D1216&gt;0, E1216&gt;0), D1216*14+E1216,"")</f>
        <v/>
      </c>
      <c r="N1216" s="9" t="str" cm="1">
        <f t="array" aca="1" ref="N1216" ca="1">LEFT(L1216, IF(ISNUMBER(SUBSTITUTE(_xludf.MID(L1216, 2, 1), ".", ",")), 1, 2))</f>
        <v/>
      </c>
      <c r="O1216" s="19" t="str">
        <f t="shared" ca="1" si="212"/>
        <v/>
      </c>
      <c r="P1216" s="9" t="str">
        <f t="shared" ca="1" si="213"/>
        <v/>
      </c>
      <c r="Q1216" s="9" t="str">
        <f t="shared" ca="1" si="214"/>
        <v/>
      </c>
      <c r="R1216" s="9" t="str">
        <f t="shared" ref="R1216:R1279" si="216">IF(ISBLANK(C1216),"",P1216&amp;Q1216)</f>
        <v/>
      </c>
      <c r="S1216" t="str" cm="1">
        <f t="array" ref="S1216">IF(ISBLANK(C1216),"",IFERROR(INDEX(ListeSeries!$A$2:$A$1045, MATCH(1, (DatasScan!G1216=ListeSeries!$B$2:$B$1045) * (DatasScan!H1216&gt;=ListeSeries!$D$2:$D$1045) * (DatasScan!H1216&lt;=ListeSeries!$E$2:$E$1045), 0)), "no match"))</f>
        <v/>
      </c>
      <c r="T1216" s="7" t="str" cm="1">
        <f t="array" ref="T1216">IF(ISBLANK(C1216),"",IFERROR(INDEX(ListeSeries!$C$2:$C$1045, MATCH(1, (DatasScan!G1216=ListeSeries!$B$2:$B$1045) * (DatasScan!H1216&gt;=ListeSeries!$D$2:$D$1045) * (DatasScan!H1216&lt;=ListeSeries!$E$2:$E$1045), 0)), "no match"))</f>
        <v/>
      </c>
      <c r="U1216" s="11" t="str" cm="1">
        <f t="array" ref="U1216">IF(ISBLANK(C1216),"",IFERROR(INDEX(ListeSeries!$F$2:$F$1045, MATCH(1, (DatasScan!G1216=ListeSeries!$B$2:$B$1045) * (DatasScan!H1216&gt;=ListeSeries!$D$2:$D$1045) * (DatasScan!H1216&lt;=ListeSeries!$E$2:$E$1045), 0)), "no match"))</f>
        <v/>
      </c>
    </row>
    <row r="1217" spans="1:21" x14ac:dyDescent="0.25">
      <c r="A1217" s="6" t="str">
        <f t="shared" ref="A1217:A1280" si="217">IF(B1217="CHF","CHF",IF(B1217="CHF 2","CHF hangar",LEFT(B1217,1)))</f>
        <v/>
      </c>
      <c r="B1217" s="272"/>
      <c r="F1217" s="7" t="str">
        <f t="shared" si="211"/>
        <v/>
      </c>
      <c r="G1217" s="21" t="str">
        <f>IF(ISBLANK(C1217),"",_xlfn.XLOOKUP(_xlfn.XLOOKUP(VALUE(LEFT(C1217,4)),Souches!$B$2:$B$15000,Souches!$E$2:$E$15000),Varietes!$B$2:$B$500,Varietes!$C$2:$C$500))</f>
        <v/>
      </c>
      <c r="H1217" s="19" t="str">
        <f>IF(ISBLANK(C1217),"",_xlfn.XLOOKUP(VALUE(LEFT(C1217,4)),Souches!$B$2:$B$15000,Souches!$D$2:$D$15000))</f>
        <v/>
      </c>
      <c r="I1217" s="10" t="str">
        <f t="shared" si="205"/>
        <v/>
      </c>
      <c r="J1217" s="19" t="str">
        <f>IF(I1217="","",INT(('ObjProd (2)'!$C$25-I1217)/7 * (ABS('ObjProd (2)'!$C$25-I1217)&gt;=7)))</f>
        <v/>
      </c>
      <c r="K1217" s="10" t="str">
        <f>IF(I1217="","",
IF(AND(DATEDIF(I1217,'ObjProd (2)'!$C$25,"y")=0,DATEDIF(I1217,'ObjProd (2)'!$C$25,"ym")=0,
   INT(('ObjProd (2)'!$C$25-EDATE(I1217,DATEDIF(I1217,'ObjProd (2)'!$C$25,"y")*12+DATEDIF(I1217,'ObjProd (2)'!$C$25,"ym")))/7)=0),
   "&lt; 1 sem.",
   IF(DATEDIF(I1217,'ObjProd (2)'!$C$25,"y")&gt;0,DATEDIF(I1217,'ObjProd (2)'!$C$25,"y") &amp; " " &amp; IF(DATEDIF(I1217,'ObjProd (2)'!$C$25,"y")=1,"an ","ans "),"") &amp;
   IF(DATEDIF(I1217,'ObjProd (2)'!$C$25,"ym")&gt;0,DATEDIF(I1217,'ObjProd (2)'!$C$25,"ym") &amp; " mois ", "") &amp;
   IF(INT(('ObjProd (2)'!$C$25-EDATE(I1217,DATEDIF(I1217,'ObjProd (2)'!$C$25,"y")*12+DATEDIF(I1217,'ObjProd (2)'!$C$25,"ym")))/7)&gt;0,
      INT(('ObjProd (2)'!$C$25-EDATE(I1217,DATEDIF(I1217,'ObjProd (2)'!$C$25,"y")*12+DATEDIF(I1217,'ObjProd (2)'!$C$25,"ym")))/7) &amp; " sem.",
      "")
)
)</f>
        <v/>
      </c>
      <c r="L1217" s="11" t="str">
        <f t="shared" si="206"/>
        <v/>
      </c>
      <c r="M1217" s="9" t="str">
        <f t="shared" si="215"/>
        <v/>
      </c>
      <c r="N1217" s="9" t="str" cm="1">
        <f t="array" aca="1" ref="N1217" ca="1">LEFT(L1217, IF(ISNUMBER(SUBSTITUTE(_xludf.MID(L1217, 2, 1), ".", ",")), 1, 2))</f>
        <v/>
      </c>
      <c r="O1217" s="19" t="str">
        <f t="shared" ca="1" si="212"/>
        <v/>
      </c>
      <c r="P1217" s="9" t="str">
        <f t="shared" ca="1" si="213"/>
        <v/>
      </c>
      <c r="Q1217" s="9" t="str">
        <f t="shared" ca="1" si="214"/>
        <v/>
      </c>
      <c r="R1217" s="9" t="str">
        <f t="shared" si="216"/>
        <v/>
      </c>
      <c r="S1217" t="str" cm="1">
        <f t="array" ref="S1217">IF(ISBLANK(C1217),"",IFERROR(INDEX(ListeSeries!$A$2:$A$1045, MATCH(1, (DatasScan!G1217=ListeSeries!$B$2:$B$1045) * (DatasScan!H1217&gt;=ListeSeries!$D$2:$D$1045) * (DatasScan!H1217&lt;=ListeSeries!$E$2:$E$1045), 0)), "no match"))</f>
        <v/>
      </c>
      <c r="T1217" s="7" t="str" cm="1">
        <f t="array" ref="T1217">IF(ISBLANK(C1217),"",IFERROR(INDEX(ListeSeries!$C$2:$C$1045, MATCH(1, (DatasScan!G1217=ListeSeries!$B$2:$B$1045) * (DatasScan!H1217&gt;=ListeSeries!$D$2:$D$1045) * (DatasScan!H1217&lt;=ListeSeries!$E$2:$E$1045), 0)), "no match"))</f>
        <v/>
      </c>
      <c r="U1217" s="11" t="str" cm="1">
        <f t="array" ref="U1217">IF(ISBLANK(C1217),"",IFERROR(INDEX(ListeSeries!$F$2:$F$1045, MATCH(1, (DatasScan!G1217=ListeSeries!$B$2:$B$1045) * (DatasScan!H1217&gt;=ListeSeries!$D$2:$D$1045) * (DatasScan!H1217&lt;=ListeSeries!$E$2:$E$1045), 0)), "no match"))</f>
        <v/>
      </c>
    </row>
    <row r="1218" spans="1:21" x14ac:dyDescent="0.25">
      <c r="A1218" s="6" t="str">
        <f t="shared" si="217"/>
        <v/>
      </c>
      <c r="B1218" s="272"/>
      <c r="F1218" s="7" t="str">
        <f t="shared" si="211"/>
        <v/>
      </c>
      <c r="G1218" s="21" t="str">
        <f>IF(ISBLANK(C1218),"",_xlfn.XLOOKUP(_xlfn.XLOOKUP(VALUE(LEFT(C1218,4)),Souches!$B$2:$B$15000,Souches!$E$2:$E$15000),Varietes!$B$2:$B$500,Varietes!$C$2:$C$500))</f>
        <v/>
      </c>
      <c r="H1218" s="19" t="str">
        <f>IF(ISBLANK(C1218),"",_xlfn.XLOOKUP(VALUE(LEFT(C1218,4)),Souches!$B$2:$B$15000,Souches!$D$2:$D$15000))</f>
        <v/>
      </c>
      <c r="I1218" s="10" t="str">
        <f t="shared" ref="I1218:I1281" si="218">IF(ISBLANK(C1218),"",DATE(MID(C1218,5,4),MID(C1218,9,2),MID(C1218,11,2)))</f>
        <v/>
      </c>
      <c r="J1218" s="19" t="str">
        <f>IF(I1218="","",INT(('ObjProd (2)'!$C$25-I1218)/7 * (ABS('ObjProd (2)'!$C$25-I1218)&gt;=7)))</f>
        <v/>
      </c>
      <c r="K1218" s="10" t="str">
        <f>IF(I1218="","",
IF(AND(DATEDIF(I1218,'ObjProd (2)'!$C$25,"y")=0,DATEDIF(I1218,'ObjProd (2)'!$C$25,"ym")=0,
   INT(('ObjProd (2)'!$C$25-EDATE(I1218,DATEDIF(I1218,'ObjProd (2)'!$C$25,"y")*12+DATEDIF(I1218,'ObjProd (2)'!$C$25,"ym")))/7)=0),
   "&lt; 1 sem.",
   IF(DATEDIF(I1218,'ObjProd (2)'!$C$25,"y")&gt;0,DATEDIF(I1218,'ObjProd (2)'!$C$25,"y") &amp; " " &amp; IF(DATEDIF(I1218,'ObjProd (2)'!$C$25,"y")=1,"an ","ans "),"") &amp;
   IF(DATEDIF(I1218,'ObjProd (2)'!$C$25,"ym")&gt;0,DATEDIF(I1218,'ObjProd (2)'!$C$25,"ym") &amp; " mois ", "") &amp;
   IF(INT(('ObjProd (2)'!$C$25-EDATE(I1218,DATEDIF(I1218,'ObjProd (2)'!$C$25,"y")*12+DATEDIF(I1218,'ObjProd (2)'!$C$25,"ym")))/7)&gt;0,
      INT(('ObjProd (2)'!$C$25-EDATE(I1218,DATEDIF(I1218,'ObjProd (2)'!$C$25,"y")*12+DATEDIF(I1218,'ObjProd (2)'!$C$25,"ym")))/7) &amp; " sem.",
      "")
)
)</f>
        <v/>
      </c>
      <c r="L1218" s="11" t="str">
        <f t="shared" ref="L1218:L1281" si="219">IF(ISBLANK(C1218),"",MID(C1218,13,4))</f>
        <v/>
      </c>
      <c r="M1218" s="9" t="str">
        <f t="shared" si="215"/>
        <v/>
      </c>
      <c r="N1218" s="9" t="str" cm="1">
        <f t="array" aca="1" ref="N1218" ca="1">LEFT(L1218, IF(ISNUMBER(SUBSTITUTE(_xludf.MID(L1218, 2, 1), ".", ",")), 1, 2))</f>
        <v/>
      </c>
      <c r="O1218" s="19" t="str">
        <f t="shared" ca="1" si="212"/>
        <v/>
      </c>
      <c r="P1218" s="9" t="str">
        <f t="shared" ca="1" si="213"/>
        <v/>
      </c>
      <c r="Q1218" s="9" t="str">
        <f t="shared" ca="1" si="214"/>
        <v/>
      </c>
      <c r="R1218" s="9" t="str">
        <f t="shared" si="216"/>
        <v/>
      </c>
      <c r="S1218" t="str" cm="1">
        <f t="array" ref="S1218">IF(ISBLANK(C1218),"",IFERROR(INDEX(ListeSeries!$A$2:$A$1045, MATCH(1, (DatasScan!G1218=ListeSeries!$B$2:$B$1045) * (DatasScan!H1218&gt;=ListeSeries!$D$2:$D$1045) * (DatasScan!H1218&lt;=ListeSeries!$E$2:$E$1045), 0)), "no match"))</f>
        <v/>
      </c>
      <c r="T1218" s="7" t="str" cm="1">
        <f t="array" ref="T1218">IF(ISBLANK(C1218),"",IFERROR(INDEX(ListeSeries!$C$2:$C$1045, MATCH(1, (DatasScan!G1218=ListeSeries!$B$2:$B$1045) * (DatasScan!H1218&gt;=ListeSeries!$D$2:$D$1045) * (DatasScan!H1218&lt;=ListeSeries!$E$2:$E$1045), 0)), "no match"))</f>
        <v/>
      </c>
      <c r="U1218" s="11" t="str" cm="1">
        <f t="array" ref="U1218">IF(ISBLANK(C1218),"",IFERROR(INDEX(ListeSeries!$F$2:$F$1045, MATCH(1, (DatasScan!G1218=ListeSeries!$B$2:$B$1045) * (DatasScan!H1218&gt;=ListeSeries!$D$2:$D$1045) * (DatasScan!H1218&lt;=ListeSeries!$E$2:$E$1045), 0)), "no match"))</f>
        <v/>
      </c>
    </row>
    <row r="1219" spans="1:21" x14ac:dyDescent="0.25">
      <c r="A1219" s="6" t="str">
        <f t="shared" si="217"/>
        <v/>
      </c>
      <c r="B1219" s="272"/>
      <c r="F1219" s="7" t="str">
        <f t="shared" si="211"/>
        <v/>
      </c>
      <c r="G1219" s="21" t="str">
        <f>IF(ISBLANK(C1219),"",_xlfn.XLOOKUP(_xlfn.XLOOKUP(VALUE(LEFT(C1219,4)),Souches!$B$2:$B$15000,Souches!$E$2:$E$15000),Varietes!$B$2:$B$500,Varietes!$C$2:$C$500))</f>
        <v/>
      </c>
      <c r="H1219" s="19" t="str">
        <f>IF(ISBLANK(C1219),"",_xlfn.XLOOKUP(VALUE(LEFT(C1219,4)),Souches!$B$2:$B$15000,Souches!$D$2:$D$15000))</f>
        <v/>
      </c>
      <c r="I1219" s="10" t="str">
        <f t="shared" si="218"/>
        <v/>
      </c>
      <c r="J1219" s="19" t="str">
        <f>IF(I1219="","",INT(('ObjProd (2)'!$C$25-I1219)/7 * (ABS('ObjProd (2)'!$C$25-I1219)&gt;=7)))</f>
        <v/>
      </c>
      <c r="K1219" s="10" t="str">
        <f>IF(I1219="","",
IF(AND(DATEDIF(I1219,'ObjProd (2)'!$C$25,"y")=0,DATEDIF(I1219,'ObjProd (2)'!$C$25,"ym")=0,
   INT(('ObjProd (2)'!$C$25-EDATE(I1219,DATEDIF(I1219,'ObjProd (2)'!$C$25,"y")*12+DATEDIF(I1219,'ObjProd (2)'!$C$25,"ym")))/7)=0),
   "&lt; 1 sem.",
   IF(DATEDIF(I1219,'ObjProd (2)'!$C$25,"y")&gt;0,DATEDIF(I1219,'ObjProd (2)'!$C$25,"y") &amp; " " &amp; IF(DATEDIF(I1219,'ObjProd (2)'!$C$25,"y")=1,"an ","ans "),"") &amp;
   IF(DATEDIF(I1219,'ObjProd (2)'!$C$25,"ym")&gt;0,DATEDIF(I1219,'ObjProd (2)'!$C$25,"ym") &amp; " mois ", "") &amp;
   IF(INT(('ObjProd (2)'!$C$25-EDATE(I1219,DATEDIF(I1219,'ObjProd (2)'!$C$25,"y")*12+DATEDIF(I1219,'ObjProd (2)'!$C$25,"ym")))/7)&gt;0,
      INT(('ObjProd (2)'!$C$25-EDATE(I1219,DATEDIF(I1219,'ObjProd (2)'!$C$25,"y")*12+DATEDIF(I1219,'ObjProd (2)'!$C$25,"ym")))/7) &amp; " sem.",
      "")
)
)</f>
        <v/>
      </c>
      <c r="L1219" s="11" t="str">
        <f t="shared" si="219"/>
        <v/>
      </c>
      <c r="M1219" s="9" t="str">
        <f t="shared" si="215"/>
        <v/>
      </c>
      <c r="N1219" s="9" t="str" cm="1">
        <f t="array" aca="1" ref="N1219" ca="1">LEFT(L1219, IF(ISNUMBER(SUBSTITUTE(_xludf.MID(L1219, 2, 1), ".", ",")), 1, 2))</f>
        <v/>
      </c>
      <c r="O1219" s="19" t="str">
        <f t="shared" ca="1" si="212"/>
        <v/>
      </c>
      <c r="P1219" s="9" t="str">
        <f t="shared" ca="1" si="213"/>
        <v/>
      </c>
      <c r="Q1219" s="9" t="str">
        <f t="shared" ca="1" si="214"/>
        <v/>
      </c>
      <c r="R1219" s="9" t="str">
        <f t="shared" si="216"/>
        <v/>
      </c>
      <c r="S1219" t="str" cm="1">
        <f t="array" ref="S1219">IF(ISBLANK(C1219),"",IFERROR(INDEX(ListeSeries!$A$2:$A$1045, MATCH(1, (DatasScan!G1219=ListeSeries!$B$2:$B$1045) * (DatasScan!H1219&gt;=ListeSeries!$D$2:$D$1045) * (DatasScan!H1219&lt;=ListeSeries!$E$2:$E$1045), 0)), "no match"))</f>
        <v/>
      </c>
      <c r="T1219" s="7" t="str" cm="1">
        <f t="array" ref="T1219">IF(ISBLANK(C1219),"",IFERROR(INDEX(ListeSeries!$C$2:$C$1045, MATCH(1, (DatasScan!G1219=ListeSeries!$B$2:$B$1045) * (DatasScan!H1219&gt;=ListeSeries!$D$2:$D$1045) * (DatasScan!H1219&lt;=ListeSeries!$E$2:$E$1045), 0)), "no match"))</f>
        <v/>
      </c>
      <c r="U1219" s="11" t="str" cm="1">
        <f t="array" ref="U1219">IF(ISBLANK(C1219),"",IFERROR(INDEX(ListeSeries!$F$2:$F$1045, MATCH(1, (DatasScan!G1219=ListeSeries!$B$2:$B$1045) * (DatasScan!H1219&gt;=ListeSeries!$D$2:$D$1045) * (DatasScan!H1219&lt;=ListeSeries!$E$2:$E$1045), 0)), "no match"))</f>
        <v/>
      </c>
    </row>
    <row r="1220" spans="1:21" x14ac:dyDescent="0.25">
      <c r="A1220" s="6" t="str">
        <f t="shared" si="217"/>
        <v/>
      </c>
      <c r="B1220" s="272"/>
      <c r="F1220" s="7" t="str">
        <f t="shared" si="211"/>
        <v/>
      </c>
      <c r="G1220" s="21" t="str">
        <f>IF(ISBLANK(C1220),"",_xlfn.XLOOKUP(_xlfn.XLOOKUP(VALUE(LEFT(C1220,4)),Souches!$B$2:$B$15000,Souches!$E$2:$E$15000),Varietes!$B$2:$B$500,Varietes!$C$2:$C$500))</f>
        <v/>
      </c>
      <c r="H1220" s="19" t="str">
        <f>IF(ISBLANK(C1220),"",_xlfn.XLOOKUP(VALUE(LEFT(C1220,4)),Souches!$B$2:$B$15000,Souches!$D$2:$D$15000))</f>
        <v/>
      </c>
      <c r="I1220" s="10" t="str">
        <f t="shared" si="218"/>
        <v/>
      </c>
      <c r="J1220" s="19" t="str">
        <f>IF(I1220="","",INT(('ObjProd (2)'!$C$25-I1220)/7 * (ABS('ObjProd (2)'!$C$25-I1220)&gt;=7)))</f>
        <v/>
      </c>
      <c r="K1220" s="10" t="str">
        <f>IF(I1220="","",
IF(AND(DATEDIF(I1220,'ObjProd (2)'!$C$25,"y")=0,DATEDIF(I1220,'ObjProd (2)'!$C$25,"ym")=0,
   INT(('ObjProd (2)'!$C$25-EDATE(I1220,DATEDIF(I1220,'ObjProd (2)'!$C$25,"y")*12+DATEDIF(I1220,'ObjProd (2)'!$C$25,"ym")))/7)=0),
   "&lt; 1 sem.",
   IF(DATEDIF(I1220,'ObjProd (2)'!$C$25,"y")&gt;0,DATEDIF(I1220,'ObjProd (2)'!$C$25,"y") &amp; " " &amp; IF(DATEDIF(I1220,'ObjProd (2)'!$C$25,"y")=1,"an ","ans "),"") &amp;
   IF(DATEDIF(I1220,'ObjProd (2)'!$C$25,"ym")&gt;0,DATEDIF(I1220,'ObjProd (2)'!$C$25,"ym") &amp; " mois ", "") &amp;
   IF(INT(('ObjProd (2)'!$C$25-EDATE(I1220,DATEDIF(I1220,'ObjProd (2)'!$C$25,"y")*12+DATEDIF(I1220,'ObjProd (2)'!$C$25,"ym")))/7)&gt;0,
      INT(('ObjProd (2)'!$C$25-EDATE(I1220,DATEDIF(I1220,'ObjProd (2)'!$C$25,"y")*12+DATEDIF(I1220,'ObjProd (2)'!$C$25,"ym")))/7) &amp; " sem.",
      "")
)
)</f>
        <v/>
      </c>
      <c r="L1220" s="11" t="str">
        <f t="shared" si="219"/>
        <v/>
      </c>
      <c r="M1220" s="9" t="str">
        <f t="shared" si="215"/>
        <v/>
      </c>
      <c r="N1220" s="9" t="str" cm="1">
        <f t="array" aca="1" ref="N1220" ca="1">LEFT(L1220, IF(ISNUMBER(SUBSTITUTE(_xludf.MID(L1220, 2, 1), ".", ",")), 1, 2))</f>
        <v/>
      </c>
      <c r="O1220" s="19" t="str">
        <f t="shared" ca="1" si="212"/>
        <v/>
      </c>
      <c r="P1220" s="9" t="str">
        <f t="shared" ca="1" si="213"/>
        <v/>
      </c>
      <c r="Q1220" s="9" t="str">
        <f t="shared" ca="1" si="214"/>
        <v/>
      </c>
      <c r="R1220" s="9" t="str">
        <f t="shared" si="216"/>
        <v/>
      </c>
      <c r="S1220" t="str" cm="1">
        <f t="array" ref="S1220">IF(ISBLANK(C1220),"",IFERROR(INDEX(ListeSeries!$A$2:$A$1045, MATCH(1, (DatasScan!G1220=ListeSeries!$B$2:$B$1045) * (DatasScan!H1220&gt;=ListeSeries!$D$2:$D$1045) * (DatasScan!H1220&lt;=ListeSeries!$E$2:$E$1045), 0)), "no match"))</f>
        <v/>
      </c>
      <c r="T1220" s="7" t="str" cm="1">
        <f t="array" ref="T1220">IF(ISBLANK(C1220),"",IFERROR(INDEX(ListeSeries!$C$2:$C$1045, MATCH(1, (DatasScan!G1220=ListeSeries!$B$2:$B$1045) * (DatasScan!H1220&gt;=ListeSeries!$D$2:$D$1045) * (DatasScan!H1220&lt;=ListeSeries!$E$2:$E$1045), 0)), "no match"))</f>
        <v/>
      </c>
      <c r="U1220" s="11" t="str" cm="1">
        <f t="array" ref="U1220">IF(ISBLANK(C1220),"",IFERROR(INDEX(ListeSeries!$F$2:$F$1045, MATCH(1, (DatasScan!G1220=ListeSeries!$B$2:$B$1045) * (DatasScan!H1220&gt;=ListeSeries!$D$2:$D$1045) * (DatasScan!H1220&lt;=ListeSeries!$E$2:$E$1045), 0)), "no match"))</f>
        <v/>
      </c>
    </row>
    <row r="1221" spans="1:21" x14ac:dyDescent="0.25">
      <c r="A1221" s="6" t="str">
        <f t="shared" si="217"/>
        <v/>
      </c>
      <c r="B1221" s="272"/>
      <c r="F1221" s="7" t="str">
        <f t="shared" si="211"/>
        <v/>
      </c>
      <c r="G1221" s="21" t="str">
        <f>IF(ISBLANK(C1221),"",_xlfn.XLOOKUP(_xlfn.XLOOKUP(VALUE(LEFT(C1221,4)),Souches!$B$2:$B$15000,Souches!$E$2:$E$15000),Varietes!$B$2:$B$500,Varietes!$C$2:$C$500))</f>
        <v/>
      </c>
      <c r="H1221" s="19" t="str">
        <f>IF(ISBLANK(C1221),"",_xlfn.XLOOKUP(VALUE(LEFT(C1221,4)),Souches!$B$2:$B$15000,Souches!$D$2:$D$15000))</f>
        <v/>
      </c>
      <c r="I1221" s="10" t="str">
        <f t="shared" si="218"/>
        <v/>
      </c>
      <c r="J1221" s="19" t="str">
        <f>IF(I1221="","",INT(('ObjProd (2)'!$C$25-I1221)/7 * (ABS('ObjProd (2)'!$C$25-I1221)&gt;=7)))</f>
        <v/>
      </c>
      <c r="K1221" s="10" t="str">
        <f>IF(I1221="","",
IF(AND(DATEDIF(I1221,'ObjProd (2)'!$C$25,"y")=0,DATEDIF(I1221,'ObjProd (2)'!$C$25,"ym")=0,
   INT(('ObjProd (2)'!$C$25-EDATE(I1221,DATEDIF(I1221,'ObjProd (2)'!$C$25,"y")*12+DATEDIF(I1221,'ObjProd (2)'!$C$25,"ym")))/7)=0),
   "&lt; 1 sem.",
   IF(DATEDIF(I1221,'ObjProd (2)'!$C$25,"y")&gt;0,DATEDIF(I1221,'ObjProd (2)'!$C$25,"y") &amp; " " &amp; IF(DATEDIF(I1221,'ObjProd (2)'!$C$25,"y")=1,"an ","ans "),"") &amp;
   IF(DATEDIF(I1221,'ObjProd (2)'!$C$25,"ym")&gt;0,DATEDIF(I1221,'ObjProd (2)'!$C$25,"ym") &amp; " mois ", "") &amp;
   IF(INT(('ObjProd (2)'!$C$25-EDATE(I1221,DATEDIF(I1221,'ObjProd (2)'!$C$25,"y")*12+DATEDIF(I1221,'ObjProd (2)'!$C$25,"ym")))/7)&gt;0,
      INT(('ObjProd (2)'!$C$25-EDATE(I1221,DATEDIF(I1221,'ObjProd (2)'!$C$25,"y")*12+DATEDIF(I1221,'ObjProd (2)'!$C$25,"ym")))/7) &amp; " sem.",
      "")
)
)</f>
        <v/>
      </c>
      <c r="L1221" s="11" t="str">
        <f t="shared" si="219"/>
        <v/>
      </c>
      <c r="M1221" s="9" t="str">
        <f t="shared" si="215"/>
        <v/>
      </c>
      <c r="N1221" s="9" t="str" cm="1">
        <f t="array" aca="1" ref="N1221" ca="1">LEFT(L1221, IF(ISNUMBER(SUBSTITUTE(_xludf.MID(L1221, 2, 1), ".", ",")), 1, 2))</f>
        <v/>
      </c>
      <c r="O1221" s="19" t="str">
        <f t="shared" ca="1" si="212"/>
        <v/>
      </c>
      <c r="P1221" s="9" t="str">
        <f t="shared" ca="1" si="213"/>
        <v/>
      </c>
      <c r="Q1221" s="9" t="str">
        <f t="shared" ca="1" si="214"/>
        <v/>
      </c>
      <c r="R1221" s="9" t="str">
        <f t="shared" si="216"/>
        <v/>
      </c>
      <c r="S1221" t="str" cm="1">
        <f t="array" ref="S1221">IF(ISBLANK(C1221),"",IFERROR(INDEX(ListeSeries!$A$2:$A$1045, MATCH(1, (DatasScan!G1221=ListeSeries!$B$2:$B$1045) * (DatasScan!H1221&gt;=ListeSeries!$D$2:$D$1045) * (DatasScan!H1221&lt;=ListeSeries!$E$2:$E$1045), 0)), "no match"))</f>
        <v/>
      </c>
      <c r="T1221" s="7" t="str" cm="1">
        <f t="array" ref="T1221">IF(ISBLANK(C1221),"",IFERROR(INDEX(ListeSeries!$C$2:$C$1045, MATCH(1, (DatasScan!G1221=ListeSeries!$B$2:$B$1045) * (DatasScan!H1221&gt;=ListeSeries!$D$2:$D$1045) * (DatasScan!H1221&lt;=ListeSeries!$E$2:$E$1045), 0)), "no match"))</f>
        <v/>
      </c>
      <c r="U1221" s="11" t="str" cm="1">
        <f t="array" ref="U1221">IF(ISBLANK(C1221),"",IFERROR(INDEX(ListeSeries!$F$2:$F$1045, MATCH(1, (DatasScan!G1221=ListeSeries!$B$2:$B$1045) * (DatasScan!H1221&gt;=ListeSeries!$D$2:$D$1045) * (DatasScan!H1221&lt;=ListeSeries!$E$2:$E$1045), 0)), "no match"))</f>
        <v/>
      </c>
    </row>
    <row r="1222" spans="1:21" x14ac:dyDescent="0.25">
      <c r="A1222" s="6" t="str">
        <f t="shared" si="217"/>
        <v/>
      </c>
      <c r="B1222" s="272"/>
      <c r="F1222" s="7" t="str">
        <f t="shared" si="211"/>
        <v/>
      </c>
      <c r="G1222" s="21" t="str">
        <f>IF(ISBLANK(C1222),"",_xlfn.XLOOKUP(_xlfn.XLOOKUP(VALUE(LEFT(C1222,4)),Souches!$B$2:$B$15000,Souches!$E$2:$E$15000),Varietes!$B$2:$B$500,Varietes!$C$2:$C$500))</f>
        <v/>
      </c>
      <c r="H1222" s="19" t="str">
        <f>IF(ISBLANK(C1222),"",_xlfn.XLOOKUP(VALUE(LEFT(C1222,4)),Souches!$B$2:$B$15000,Souches!$D$2:$D$15000))</f>
        <v/>
      </c>
      <c r="I1222" s="10" t="str">
        <f t="shared" si="218"/>
        <v/>
      </c>
      <c r="J1222" s="19" t="str">
        <f>IF(I1222="","",INT(('ObjProd (2)'!$C$25-I1222)/7 * (ABS('ObjProd (2)'!$C$25-I1222)&gt;=7)))</f>
        <v/>
      </c>
      <c r="K1222" s="10" t="str">
        <f>IF(I1222="","",
IF(AND(DATEDIF(I1222,'ObjProd (2)'!$C$25,"y")=0,DATEDIF(I1222,'ObjProd (2)'!$C$25,"ym")=0,
   INT(('ObjProd (2)'!$C$25-EDATE(I1222,DATEDIF(I1222,'ObjProd (2)'!$C$25,"y")*12+DATEDIF(I1222,'ObjProd (2)'!$C$25,"ym")))/7)=0),
   "&lt; 1 sem.",
   IF(DATEDIF(I1222,'ObjProd (2)'!$C$25,"y")&gt;0,DATEDIF(I1222,'ObjProd (2)'!$C$25,"y") &amp; " " &amp; IF(DATEDIF(I1222,'ObjProd (2)'!$C$25,"y")=1,"an ","ans "),"") &amp;
   IF(DATEDIF(I1222,'ObjProd (2)'!$C$25,"ym")&gt;0,DATEDIF(I1222,'ObjProd (2)'!$C$25,"ym") &amp; " mois ", "") &amp;
   IF(INT(('ObjProd (2)'!$C$25-EDATE(I1222,DATEDIF(I1222,'ObjProd (2)'!$C$25,"y")*12+DATEDIF(I1222,'ObjProd (2)'!$C$25,"ym")))/7)&gt;0,
      INT(('ObjProd (2)'!$C$25-EDATE(I1222,DATEDIF(I1222,'ObjProd (2)'!$C$25,"y")*12+DATEDIF(I1222,'ObjProd (2)'!$C$25,"ym")))/7) &amp; " sem.",
      "")
)
)</f>
        <v/>
      </c>
      <c r="L1222" s="11" t="str">
        <f t="shared" si="219"/>
        <v/>
      </c>
      <c r="M1222" s="9" t="str">
        <f t="shared" si="215"/>
        <v/>
      </c>
      <c r="N1222" s="9" t="str" cm="1">
        <f t="array" aca="1" ref="N1222" ca="1">LEFT(L1222, IF(ISNUMBER(SUBSTITUTE(_xludf.MID(L1222, 2, 1), ".", ",")), 1, 2))</f>
        <v/>
      </c>
      <c r="O1222" s="19" t="str">
        <f t="shared" ca="1" si="212"/>
        <v/>
      </c>
      <c r="P1222" s="9" t="str">
        <f t="shared" ca="1" si="213"/>
        <v/>
      </c>
      <c r="Q1222" s="9" t="str">
        <f t="shared" ca="1" si="214"/>
        <v/>
      </c>
      <c r="R1222" s="9" t="str">
        <f t="shared" si="216"/>
        <v/>
      </c>
      <c r="S1222" t="str" cm="1">
        <f t="array" ref="S1222">IF(ISBLANK(C1222),"",IFERROR(INDEX(ListeSeries!$A$2:$A$1045, MATCH(1, (DatasScan!G1222=ListeSeries!$B$2:$B$1045) * (DatasScan!H1222&gt;=ListeSeries!$D$2:$D$1045) * (DatasScan!H1222&lt;=ListeSeries!$E$2:$E$1045), 0)), "no match"))</f>
        <v/>
      </c>
      <c r="T1222" s="7" t="str" cm="1">
        <f t="array" ref="T1222">IF(ISBLANK(C1222),"",IFERROR(INDEX(ListeSeries!$C$2:$C$1045, MATCH(1, (DatasScan!G1222=ListeSeries!$B$2:$B$1045) * (DatasScan!H1222&gt;=ListeSeries!$D$2:$D$1045) * (DatasScan!H1222&lt;=ListeSeries!$E$2:$E$1045), 0)), "no match"))</f>
        <v/>
      </c>
      <c r="U1222" s="11" t="str" cm="1">
        <f t="array" ref="U1222">IF(ISBLANK(C1222),"",IFERROR(INDEX(ListeSeries!$F$2:$F$1045, MATCH(1, (DatasScan!G1222=ListeSeries!$B$2:$B$1045) * (DatasScan!H1222&gt;=ListeSeries!$D$2:$D$1045) * (DatasScan!H1222&lt;=ListeSeries!$E$2:$E$1045), 0)), "no match"))</f>
        <v/>
      </c>
    </row>
    <row r="1223" spans="1:21" x14ac:dyDescent="0.25">
      <c r="A1223" s="6" t="str">
        <f t="shared" si="217"/>
        <v/>
      </c>
      <c r="B1223" s="272"/>
      <c r="F1223" s="7" t="str">
        <f t="shared" si="211"/>
        <v/>
      </c>
      <c r="G1223" s="21" t="str">
        <f>IF(ISBLANK(C1223),"",_xlfn.XLOOKUP(_xlfn.XLOOKUP(VALUE(LEFT(C1223,4)),Souches!$B$2:$B$15000,Souches!$E$2:$E$15000),Varietes!$B$2:$B$500,Varietes!$C$2:$C$500))</f>
        <v/>
      </c>
      <c r="H1223" s="19" t="str">
        <f>IF(ISBLANK(C1223),"",_xlfn.XLOOKUP(VALUE(LEFT(C1223,4)),Souches!$B$2:$B$15000,Souches!$D$2:$D$15000))</f>
        <v/>
      </c>
      <c r="I1223" s="10" t="str">
        <f t="shared" si="218"/>
        <v/>
      </c>
      <c r="J1223" s="19" t="str">
        <f>IF(I1223="","",INT(('ObjProd (2)'!$C$25-I1223)/7 * (ABS('ObjProd (2)'!$C$25-I1223)&gt;=7)))</f>
        <v/>
      </c>
      <c r="K1223" s="10" t="str">
        <f>IF(I1223="","",
IF(AND(DATEDIF(I1223,'ObjProd (2)'!$C$25,"y")=0,DATEDIF(I1223,'ObjProd (2)'!$C$25,"ym")=0,
   INT(('ObjProd (2)'!$C$25-EDATE(I1223,DATEDIF(I1223,'ObjProd (2)'!$C$25,"y")*12+DATEDIF(I1223,'ObjProd (2)'!$C$25,"ym")))/7)=0),
   "&lt; 1 sem.",
   IF(DATEDIF(I1223,'ObjProd (2)'!$C$25,"y")&gt;0,DATEDIF(I1223,'ObjProd (2)'!$C$25,"y") &amp; " " &amp; IF(DATEDIF(I1223,'ObjProd (2)'!$C$25,"y")=1,"an ","ans "),"") &amp;
   IF(DATEDIF(I1223,'ObjProd (2)'!$C$25,"ym")&gt;0,DATEDIF(I1223,'ObjProd (2)'!$C$25,"ym") &amp; " mois ", "") &amp;
   IF(INT(('ObjProd (2)'!$C$25-EDATE(I1223,DATEDIF(I1223,'ObjProd (2)'!$C$25,"y")*12+DATEDIF(I1223,'ObjProd (2)'!$C$25,"ym")))/7)&gt;0,
      INT(('ObjProd (2)'!$C$25-EDATE(I1223,DATEDIF(I1223,'ObjProd (2)'!$C$25,"y")*12+DATEDIF(I1223,'ObjProd (2)'!$C$25,"ym")))/7) &amp; " sem.",
      "")
)
)</f>
        <v/>
      </c>
      <c r="L1223" s="11" t="str">
        <f t="shared" si="219"/>
        <v/>
      </c>
      <c r="M1223" s="9" t="str">
        <f t="shared" si="215"/>
        <v/>
      </c>
      <c r="N1223" s="9" t="str" cm="1">
        <f t="array" aca="1" ref="N1223" ca="1">LEFT(L1223, IF(ISNUMBER(SUBSTITUTE(_xludf.MID(L1223, 2, 1), ".", ",")), 1, 2))</f>
        <v/>
      </c>
      <c r="O1223" s="19" t="str">
        <f t="shared" ca="1" si="212"/>
        <v/>
      </c>
      <c r="P1223" s="9" t="str">
        <f t="shared" ca="1" si="213"/>
        <v/>
      </c>
      <c r="Q1223" s="9" t="str">
        <f t="shared" ca="1" si="214"/>
        <v/>
      </c>
      <c r="R1223" s="9" t="str">
        <f t="shared" si="216"/>
        <v/>
      </c>
      <c r="S1223" t="str" cm="1">
        <f t="array" ref="S1223">IF(ISBLANK(C1223),"",IFERROR(INDEX(ListeSeries!$A$2:$A$1045, MATCH(1, (DatasScan!G1223=ListeSeries!$B$2:$B$1045) * (DatasScan!H1223&gt;=ListeSeries!$D$2:$D$1045) * (DatasScan!H1223&lt;=ListeSeries!$E$2:$E$1045), 0)), "no match"))</f>
        <v/>
      </c>
      <c r="T1223" s="7" t="str" cm="1">
        <f t="array" ref="T1223">IF(ISBLANK(C1223),"",IFERROR(INDEX(ListeSeries!$C$2:$C$1045, MATCH(1, (DatasScan!G1223=ListeSeries!$B$2:$B$1045) * (DatasScan!H1223&gt;=ListeSeries!$D$2:$D$1045) * (DatasScan!H1223&lt;=ListeSeries!$E$2:$E$1045), 0)), "no match"))</f>
        <v/>
      </c>
      <c r="U1223" s="11" t="str" cm="1">
        <f t="array" ref="U1223">IF(ISBLANK(C1223),"",IFERROR(INDEX(ListeSeries!$F$2:$F$1045, MATCH(1, (DatasScan!G1223=ListeSeries!$B$2:$B$1045) * (DatasScan!H1223&gt;=ListeSeries!$D$2:$D$1045) * (DatasScan!H1223&lt;=ListeSeries!$E$2:$E$1045), 0)), "no match"))</f>
        <v/>
      </c>
    </row>
    <row r="1224" spans="1:21" x14ac:dyDescent="0.25">
      <c r="A1224" s="6" t="str">
        <f t="shared" si="217"/>
        <v/>
      </c>
      <c r="B1224" s="272"/>
      <c r="F1224" s="7" t="str">
        <f t="shared" si="211"/>
        <v/>
      </c>
      <c r="G1224" s="21" t="str">
        <f>IF(ISBLANK(C1224),"",_xlfn.XLOOKUP(_xlfn.XLOOKUP(VALUE(LEFT(C1224,4)),Souches!$B$2:$B$15000,Souches!$E$2:$E$15000),Varietes!$B$2:$B$500,Varietes!$C$2:$C$500))</f>
        <v/>
      </c>
      <c r="H1224" s="19" t="str">
        <f>IF(ISBLANK(C1224),"",_xlfn.XLOOKUP(VALUE(LEFT(C1224,4)),Souches!$B$2:$B$15000,Souches!$D$2:$D$15000))</f>
        <v/>
      </c>
      <c r="I1224" s="10" t="str">
        <f t="shared" si="218"/>
        <v/>
      </c>
      <c r="J1224" s="19" t="str">
        <f>IF(I1224="","",INT(('ObjProd (2)'!$C$25-I1224)/7 * (ABS('ObjProd (2)'!$C$25-I1224)&gt;=7)))</f>
        <v/>
      </c>
      <c r="K1224" s="10" t="str">
        <f>IF(I1224="","",
IF(AND(DATEDIF(I1224,'ObjProd (2)'!$C$25,"y")=0,DATEDIF(I1224,'ObjProd (2)'!$C$25,"ym")=0,
   INT(('ObjProd (2)'!$C$25-EDATE(I1224,DATEDIF(I1224,'ObjProd (2)'!$C$25,"y")*12+DATEDIF(I1224,'ObjProd (2)'!$C$25,"ym")))/7)=0),
   "&lt; 1 sem.",
   IF(DATEDIF(I1224,'ObjProd (2)'!$C$25,"y")&gt;0,DATEDIF(I1224,'ObjProd (2)'!$C$25,"y") &amp; " " &amp; IF(DATEDIF(I1224,'ObjProd (2)'!$C$25,"y")=1,"an ","ans "),"") &amp;
   IF(DATEDIF(I1224,'ObjProd (2)'!$C$25,"ym")&gt;0,DATEDIF(I1224,'ObjProd (2)'!$C$25,"ym") &amp; " mois ", "") &amp;
   IF(INT(('ObjProd (2)'!$C$25-EDATE(I1224,DATEDIF(I1224,'ObjProd (2)'!$C$25,"y")*12+DATEDIF(I1224,'ObjProd (2)'!$C$25,"ym")))/7)&gt;0,
      INT(('ObjProd (2)'!$C$25-EDATE(I1224,DATEDIF(I1224,'ObjProd (2)'!$C$25,"y")*12+DATEDIF(I1224,'ObjProd (2)'!$C$25,"ym")))/7) &amp; " sem.",
      "")
)
)</f>
        <v/>
      </c>
      <c r="L1224" s="11" t="str">
        <f t="shared" si="219"/>
        <v/>
      </c>
      <c r="M1224" s="9" t="str">
        <f t="shared" si="215"/>
        <v/>
      </c>
      <c r="N1224" s="9" t="str" cm="1">
        <f t="array" aca="1" ref="N1224" ca="1">LEFT(L1224, IF(ISNUMBER(SUBSTITUTE(_xludf.MID(L1224, 2, 1), ".", ",")), 1, 2))</f>
        <v/>
      </c>
      <c r="O1224" s="19" t="str">
        <f t="shared" ca="1" si="212"/>
        <v/>
      </c>
      <c r="P1224" s="9" t="str">
        <f t="shared" ca="1" si="213"/>
        <v/>
      </c>
      <c r="Q1224" s="9" t="str">
        <f t="shared" ca="1" si="214"/>
        <v/>
      </c>
      <c r="R1224" s="9" t="str">
        <f t="shared" si="216"/>
        <v/>
      </c>
      <c r="S1224" t="str" cm="1">
        <f t="array" ref="S1224">IF(ISBLANK(C1224),"",IFERROR(INDEX(ListeSeries!$A$2:$A$1045, MATCH(1, (DatasScan!G1224=ListeSeries!$B$2:$B$1045) * (DatasScan!H1224&gt;=ListeSeries!$D$2:$D$1045) * (DatasScan!H1224&lt;=ListeSeries!$E$2:$E$1045), 0)), "no match"))</f>
        <v/>
      </c>
      <c r="T1224" s="7" t="str" cm="1">
        <f t="array" ref="T1224">IF(ISBLANK(C1224),"",IFERROR(INDEX(ListeSeries!$C$2:$C$1045, MATCH(1, (DatasScan!G1224=ListeSeries!$B$2:$B$1045) * (DatasScan!H1224&gt;=ListeSeries!$D$2:$D$1045) * (DatasScan!H1224&lt;=ListeSeries!$E$2:$E$1045), 0)), "no match"))</f>
        <v/>
      </c>
      <c r="U1224" s="11" t="str" cm="1">
        <f t="array" ref="U1224">IF(ISBLANK(C1224),"",IFERROR(INDEX(ListeSeries!$F$2:$F$1045, MATCH(1, (DatasScan!G1224=ListeSeries!$B$2:$B$1045) * (DatasScan!H1224&gt;=ListeSeries!$D$2:$D$1045) * (DatasScan!H1224&lt;=ListeSeries!$E$2:$E$1045), 0)), "no match"))</f>
        <v/>
      </c>
    </row>
    <row r="1225" spans="1:21" x14ac:dyDescent="0.25">
      <c r="A1225" s="6" t="str">
        <f t="shared" si="217"/>
        <v/>
      </c>
      <c r="B1225" s="272"/>
      <c r="F1225" s="7" t="str">
        <f t="shared" si="211"/>
        <v/>
      </c>
      <c r="G1225" s="21" t="str">
        <f>IF(ISBLANK(C1225),"",_xlfn.XLOOKUP(_xlfn.XLOOKUP(VALUE(LEFT(C1225,4)),Souches!$B$2:$B$15000,Souches!$E$2:$E$15000),Varietes!$B$2:$B$500,Varietes!$C$2:$C$500))</f>
        <v/>
      </c>
      <c r="H1225" s="19" t="str">
        <f>IF(ISBLANK(C1225),"",_xlfn.XLOOKUP(VALUE(LEFT(C1225,4)),Souches!$B$2:$B$15000,Souches!$D$2:$D$15000))</f>
        <v/>
      </c>
      <c r="I1225" s="10" t="str">
        <f t="shared" si="218"/>
        <v/>
      </c>
      <c r="J1225" s="19" t="str">
        <f>IF(I1225="","",INT(('ObjProd (2)'!$C$25-I1225)/7 * (ABS('ObjProd (2)'!$C$25-I1225)&gt;=7)))</f>
        <v/>
      </c>
      <c r="K1225" s="10" t="str">
        <f>IF(I1225="","",
IF(AND(DATEDIF(I1225,'ObjProd (2)'!$C$25,"y")=0,DATEDIF(I1225,'ObjProd (2)'!$C$25,"ym")=0,
   INT(('ObjProd (2)'!$C$25-EDATE(I1225,DATEDIF(I1225,'ObjProd (2)'!$C$25,"y")*12+DATEDIF(I1225,'ObjProd (2)'!$C$25,"ym")))/7)=0),
   "&lt; 1 sem.",
   IF(DATEDIF(I1225,'ObjProd (2)'!$C$25,"y")&gt;0,DATEDIF(I1225,'ObjProd (2)'!$C$25,"y") &amp; " " &amp; IF(DATEDIF(I1225,'ObjProd (2)'!$C$25,"y")=1,"an ","ans "),"") &amp;
   IF(DATEDIF(I1225,'ObjProd (2)'!$C$25,"ym")&gt;0,DATEDIF(I1225,'ObjProd (2)'!$C$25,"ym") &amp; " mois ", "") &amp;
   IF(INT(('ObjProd (2)'!$C$25-EDATE(I1225,DATEDIF(I1225,'ObjProd (2)'!$C$25,"y")*12+DATEDIF(I1225,'ObjProd (2)'!$C$25,"ym")))/7)&gt;0,
      INT(('ObjProd (2)'!$C$25-EDATE(I1225,DATEDIF(I1225,'ObjProd (2)'!$C$25,"y")*12+DATEDIF(I1225,'ObjProd (2)'!$C$25,"ym")))/7) &amp; " sem.",
      "")
)
)</f>
        <v/>
      </c>
      <c r="L1225" s="11" t="str">
        <f t="shared" si="219"/>
        <v/>
      </c>
      <c r="M1225" s="9" t="str">
        <f t="shared" si="215"/>
        <v/>
      </c>
      <c r="N1225" s="9" t="str" cm="1">
        <f t="array" aca="1" ref="N1225" ca="1">LEFT(L1225, IF(ISNUMBER(SUBSTITUTE(_xludf.MID(L1225, 2, 1), ".", ",")), 1, 2))</f>
        <v/>
      </c>
      <c r="O1225" s="19" t="str">
        <f t="shared" ca="1" si="212"/>
        <v/>
      </c>
      <c r="P1225" s="9" t="str">
        <f t="shared" ca="1" si="213"/>
        <v/>
      </c>
      <c r="Q1225" s="9" t="str">
        <f t="shared" ca="1" si="214"/>
        <v/>
      </c>
      <c r="R1225" s="9" t="str">
        <f t="shared" si="216"/>
        <v/>
      </c>
      <c r="S1225" t="str" cm="1">
        <f t="array" ref="S1225">IF(ISBLANK(C1225),"",IFERROR(INDEX(ListeSeries!$A$2:$A$1045, MATCH(1, (DatasScan!G1225=ListeSeries!$B$2:$B$1045) * (DatasScan!H1225&gt;=ListeSeries!$D$2:$D$1045) * (DatasScan!H1225&lt;=ListeSeries!$E$2:$E$1045), 0)), "no match"))</f>
        <v/>
      </c>
      <c r="T1225" s="7" t="str" cm="1">
        <f t="array" ref="T1225">IF(ISBLANK(C1225),"",IFERROR(INDEX(ListeSeries!$C$2:$C$1045, MATCH(1, (DatasScan!G1225=ListeSeries!$B$2:$B$1045) * (DatasScan!H1225&gt;=ListeSeries!$D$2:$D$1045) * (DatasScan!H1225&lt;=ListeSeries!$E$2:$E$1045), 0)), "no match"))</f>
        <v/>
      </c>
      <c r="U1225" s="11" t="str" cm="1">
        <f t="array" ref="U1225">IF(ISBLANK(C1225),"",IFERROR(INDEX(ListeSeries!$F$2:$F$1045, MATCH(1, (DatasScan!G1225=ListeSeries!$B$2:$B$1045) * (DatasScan!H1225&gt;=ListeSeries!$D$2:$D$1045) * (DatasScan!H1225&lt;=ListeSeries!$E$2:$E$1045), 0)), "no match"))</f>
        <v/>
      </c>
    </row>
    <row r="1226" spans="1:21" x14ac:dyDescent="0.25">
      <c r="A1226" s="6" t="str">
        <f t="shared" si="217"/>
        <v/>
      </c>
      <c r="B1226" s="272"/>
      <c r="F1226" s="7" t="str">
        <f t="shared" si="211"/>
        <v/>
      </c>
      <c r="G1226" s="21" t="str">
        <f>IF(ISBLANK(C1226),"",_xlfn.XLOOKUP(_xlfn.XLOOKUP(VALUE(LEFT(C1226,4)),Souches!$B$2:$B$15000,Souches!$E$2:$E$15000),Varietes!$B$2:$B$500,Varietes!$C$2:$C$500))</f>
        <v/>
      </c>
      <c r="H1226" s="19" t="str">
        <f>IF(ISBLANK(C1226),"",_xlfn.XLOOKUP(VALUE(LEFT(C1226,4)),Souches!$B$2:$B$15000,Souches!$D$2:$D$15000))</f>
        <v/>
      </c>
      <c r="I1226" s="10" t="str">
        <f t="shared" si="218"/>
        <v/>
      </c>
      <c r="J1226" s="19" t="str">
        <f>IF(I1226="","",INT(('ObjProd (2)'!$C$25-I1226)/7 * (ABS('ObjProd (2)'!$C$25-I1226)&gt;=7)))</f>
        <v/>
      </c>
      <c r="K1226" s="10" t="str">
        <f>IF(I1226="","",
IF(AND(DATEDIF(I1226,'ObjProd (2)'!$C$25,"y")=0,DATEDIF(I1226,'ObjProd (2)'!$C$25,"ym")=0,
   INT(('ObjProd (2)'!$C$25-EDATE(I1226,DATEDIF(I1226,'ObjProd (2)'!$C$25,"y")*12+DATEDIF(I1226,'ObjProd (2)'!$C$25,"ym")))/7)=0),
   "&lt; 1 sem.",
   IF(DATEDIF(I1226,'ObjProd (2)'!$C$25,"y")&gt;0,DATEDIF(I1226,'ObjProd (2)'!$C$25,"y") &amp; " " &amp; IF(DATEDIF(I1226,'ObjProd (2)'!$C$25,"y")=1,"an ","ans "),"") &amp;
   IF(DATEDIF(I1226,'ObjProd (2)'!$C$25,"ym")&gt;0,DATEDIF(I1226,'ObjProd (2)'!$C$25,"ym") &amp; " mois ", "") &amp;
   IF(INT(('ObjProd (2)'!$C$25-EDATE(I1226,DATEDIF(I1226,'ObjProd (2)'!$C$25,"y")*12+DATEDIF(I1226,'ObjProd (2)'!$C$25,"ym")))/7)&gt;0,
      INT(('ObjProd (2)'!$C$25-EDATE(I1226,DATEDIF(I1226,'ObjProd (2)'!$C$25,"y")*12+DATEDIF(I1226,'ObjProd (2)'!$C$25,"ym")))/7) &amp; " sem.",
      "")
)
)</f>
        <v/>
      </c>
      <c r="L1226" s="11" t="str">
        <f t="shared" si="219"/>
        <v/>
      </c>
      <c r="M1226" s="9" t="str">
        <f t="shared" si="215"/>
        <v/>
      </c>
      <c r="N1226" s="9" t="str" cm="1">
        <f t="array" aca="1" ref="N1226" ca="1">LEFT(L1226, IF(ISNUMBER(SUBSTITUTE(_xludf.MID(L1226, 2, 1), ".", ",")), 1, 2))</f>
        <v/>
      </c>
      <c r="O1226" s="19" t="str">
        <f t="shared" ca="1" si="212"/>
        <v/>
      </c>
      <c r="P1226" s="9" t="str">
        <f t="shared" ca="1" si="213"/>
        <v/>
      </c>
      <c r="Q1226" s="9" t="str">
        <f t="shared" ca="1" si="214"/>
        <v/>
      </c>
      <c r="R1226" s="9" t="str">
        <f t="shared" si="216"/>
        <v/>
      </c>
      <c r="S1226" t="str" cm="1">
        <f t="array" ref="S1226">IF(ISBLANK(C1226),"",IFERROR(INDEX(ListeSeries!$A$2:$A$1045, MATCH(1, (DatasScan!G1226=ListeSeries!$B$2:$B$1045) * (DatasScan!H1226&gt;=ListeSeries!$D$2:$D$1045) * (DatasScan!H1226&lt;=ListeSeries!$E$2:$E$1045), 0)), "no match"))</f>
        <v/>
      </c>
      <c r="T1226" s="7" t="str" cm="1">
        <f t="array" ref="T1226">IF(ISBLANK(C1226),"",IFERROR(INDEX(ListeSeries!$C$2:$C$1045, MATCH(1, (DatasScan!G1226=ListeSeries!$B$2:$B$1045) * (DatasScan!H1226&gt;=ListeSeries!$D$2:$D$1045) * (DatasScan!H1226&lt;=ListeSeries!$E$2:$E$1045), 0)), "no match"))</f>
        <v/>
      </c>
      <c r="U1226" s="11" t="str" cm="1">
        <f t="array" ref="U1226">IF(ISBLANK(C1226),"",IFERROR(INDEX(ListeSeries!$F$2:$F$1045, MATCH(1, (DatasScan!G1226=ListeSeries!$B$2:$B$1045) * (DatasScan!H1226&gt;=ListeSeries!$D$2:$D$1045) * (DatasScan!H1226&lt;=ListeSeries!$E$2:$E$1045), 0)), "no match"))</f>
        <v/>
      </c>
    </row>
    <row r="1227" spans="1:21" x14ac:dyDescent="0.25">
      <c r="A1227" s="6" t="str">
        <f t="shared" si="217"/>
        <v/>
      </c>
      <c r="B1227" s="272"/>
      <c r="F1227" s="7" t="str">
        <f t="shared" si="211"/>
        <v/>
      </c>
      <c r="G1227" s="21" t="str">
        <f>IF(ISBLANK(C1227),"",_xlfn.XLOOKUP(_xlfn.XLOOKUP(VALUE(LEFT(C1227,4)),Souches!$B$2:$B$15000,Souches!$E$2:$E$15000),Varietes!$B$2:$B$500,Varietes!$C$2:$C$500))</f>
        <v/>
      </c>
      <c r="H1227" s="19" t="str">
        <f>IF(ISBLANK(C1227),"",_xlfn.XLOOKUP(VALUE(LEFT(C1227,4)),Souches!$B$2:$B$15000,Souches!$D$2:$D$15000))</f>
        <v/>
      </c>
      <c r="I1227" s="10" t="str">
        <f t="shared" si="218"/>
        <v/>
      </c>
      <c r="J1227" s="19" t="str">
        <f>IF(I1227="","",INT(('ObjProd (2)'!$C$25-I1227)/7 * (ABS('ObjProd (2)'!$C$25-I1227)&gt;=7)))</f>
        <v/>
      </c>
      <c r="K1227" s="10" t="str">
        <f>IF(I1227="","",
IF(AND(DATEDIF(I1227,'ObjProd (2)'!$C$25,"y")=0,DATEDIF(I1227,'ObjProd (2)'!$C$25,"ym")=0,
   INT(('ObjProd (2)'!$C$25-EDATE(I1227,DATEDIF(I1227,'ObjProd (2)'!$C$25,"y")*12+DATEDIF(I1227,'ObjProd (2)'!$C$25,"ym")))/7)=0),
   "&lt; 1 sem.",
   IF(DATEDIF(I1227,'ObjProd (2)'!$C$25,"y")&gt;0,DATEDIF(I1227,'ObjProd (2)'!$C$25,"y") &amp; " " &amp; IF(DATEDIF(I1227,'ObjProd (2)'!$C$25,"y")=1,"an ","ans "),"") &amp;
   IF(DATEDIF(I1227,'ObjProd (2)'!$C$25,"ym")&gt;0,DATEDIF(I1227,'ObjProd (2)'!$C$25,"ym") &amp; " mois ", "") &amp;
   IF(INT(('ObjProd (2)'!$C$25-EDATE(I1227,DATEDIF(I1227,'ObjProd (2)'!$C$25,"y")*12+DATEDIF(I1227,'ObjProd (2)'!$C$25,"ym")))/7)&gt;0,
      INT(('ObjProd (2)'!$C$25-EDATE(I1227,DATEDIF(I1227,'ObjProd (2)'!$C$25,"y")*12+DATEDIF(I1227,'ObjProd (2)'!$C$25,"ym")))/7) &amp; " sem.",
      "")
)
)</f>
        <v/>
      </c>
      <c r="L1227" s="11" t="str">
        <f t="shared" si="219"/>
        <v/>
      </c>
      <c r="M1227" s="9" t="str">
        <f t="shared" si="215"/>
        <v/>
      </c>
      <c r="N1227" s="9" t="str" cm="1">
        <f t="array" aca="1" ref="N1227" ca="1">LEFT(L1227, IF(ISNUMBER(SUBSTITUTE(_xludf.MID(L1227, 2, 1), ".", ",")), 1, 2))</f>
        <v/>
      </c>
      <c r="O1227" s="19" t="str">
        <f t="shared" ca="1" si="212"/>
        <v/>
      </c>
      <c r="P1227" s="9" t="str">
        <f t="shared" ca="1" si="213"/>
        <v/>
      </c>
      <c r="Q1227" s="9" t="str">
        <f t="shared" ca="1" si="214"/>
        <v/>
      </c>
      <c r="R1227" s="9" t="str">
        <f t="shared" si="216"/>
        <v/>
      </c>
      <c r="S1227" t="str" cm="1">
        <f t="array" ref="S1227">IF(ISBLANK(C1227),"",IFERROR(INDEX(ListeSeries!$A$2:$A$1045, MATCH(1, (DatasScan!G1227=ListeSeries!$B$2:$B$1045) * (DatasScan!H1227&gt;=ListeSeries!$D$2:$D$1045) * (DatasScan!H1227&lt;=ListeSeries!$E$2:$E$1045), 0)), "no match"))</f>
        <v/>
      </c>
      <c r="T1227" s="7" t="str" cm="1">
        <f t="array" ref="T1227">IF(ISBLANK(C1227),"",IFERROR(INDEX(ListeSeries!$C$2:$C$1045, MATCH(1, (DatasScan!G1227=ListeSeries!$B$2:$B$1045) * (DatasScan!H1227&gt;=ListeSeries!$D$2:$D$1045) * (DatasScan!H1227&lt;=ListeSeries!$E$2:$E$1045), 0)), "no match"))</f>
        <v/>
      </c>
      <c r="U1227" s="11" t="str" cm="1">
        <f t="array" ref="U1227">IF(ISBLANK(C1227),"",IFERROR(INDEX(ListeSeries!$F$2:$F$1045, MATCH(1, (DatasScan!G1227=ListeSeries!$B$2:$B$1045) * (DatasScan!H1227&gt;=ListeSeries!$D$2:$D$1045) * (DatasScan!H1227&lt;=ListeSeries!$E$2:$E$1045), 0)), "no match"))</f>
        <v/>
      </c>
    </row>
    <row r="1228" spans="1:21" x14ac:dyDescent="0.25">
      <c r="A1228" s="6" t="str">
        <f t="shared" si="217"/>
        <v/>
      </c>
      <c r="B1228" s="272"/>
      <c r="F1228" s="7" t="str">
        <f t="shared" si="211"/>
        <v/>
      </c>
      <c r="G1228" s="21" t="str">
        <f>IF(ISBLANK(C1228),"",_xlfn.XLOOKUP(_xlfn.XLOOKUP(VALUE(LEFT(C1228,4)),Souches!$B$2:$B$15000,Souches!$E$2:$E$15000),Varietes!$B$2:$B$500,Varietes!$C$2:$C$500))</f>
        <v/>
      </c>
      <c r="H1228" s="19" t="str">
        <f>IF(ISBLANK(C1228),"",_xlfn.XLOOKUP(VALUE(LEFT(C1228,4)),Souches!$B$2:$B$15000,Souches!$D$2:$D$15000))</f>
        <v/>
      </c>
      <c r="I1228" s="10" t="str">
        <f t="shared" si="218"/>
        <v/>
      </c>
      <c r="J1228" s="19" t="str">
        <f>IF(I1228="","",INT(('ObjProd (2)'!$C$25-I1228)/7 * (ABS('ObjProd (2)'!$C$25-I1228)&gt;=7)))</f>
        <v/>
      </c>
      <c r="K1228" s="10" t="str">
        <f>IF(I1228="","",
IF(AND(DATEDIF(I1228,'ObjProd (2)'!$C$25,"y")=0,DATEDIF(I1228,'ObjProd (2)'!$C$25,"ym")=0,
   INT(('ObjProd (2)'!$C$25-EDATE(I1228,DATEDIF(I1228,'ObjProd (2)'!$C$25,"y")*12+DATEDIF(I1228,'ObjProd (2)'!$C$25,"ym")))/7)=0),
   "&lt; 1 sem.",
   IF(DATEDIF(I1228,'ObjProd (2)'!$C$25,"y")&gt;0,DATEDIF(I1228,'ObjProd (2)'!$C$25,"y") &amp; " " &amp; IF(DATEDIF(I1228,'ObjProd (2)'!$C$25,"y")=1,"an ","ans "),"") &amp;
   IF(DATEDIF(I1228,'ObjProd (2)'!$C$25,"ym")&gt;0,DATEDIF(I1228,'ObjProd (2)'!$C$25,"ym") &amp; " mois ", "") &amp;
   IF(INT(('ObjProd (2)'!$C$25-EDATE(I1228,DATEDIF(I1228,'ObjProd (2)'!$C$25,"y")*12+DATEDIF(I1228,'ObjProd (2)'!$C$25,"ym")))/7)&gt;0,
      INT(('ObjProd (2)'!$C$25-EDATE(I1228,DATEDIF(I1228,'ObjProd (2)'!$C$25,"y")*12+DATEDIF(I1228,'ObjProd (2)'!$C$25,"ym")))/7) &amp; " sem.",
      "")
)
)</f>
        <v/>
      </c>
      <c r="L1228" s="11" t="str">
        <f t="shared" si="219"/>
        <v/>
      </c>
      <c r="M1228" s="9" t="str">
        <f t="shared" si="215"/>
        <v/>
      </c>
      <c r="N1228" s="9" t="str" cm="1">
        <f t="array" aca="1" ref="N1228" ca="1">LEFT(L1228, IF(ISNUMBER(SUBSTITUTE(_xludf.MID(L1228, 2, 1), ".", ",")), 1, 2))</f>
        <v/>
      </c>
      <c r="O1228" s="19" t="str">
        <f t="shared" ca="1" si="212"/>
        <v/>
      </c>
      <c r="P1228" s="9" t="str">
        <f t="shared" ca="1" si="213"/>
        <v/>
      </c>
      <c r="Q1228" s="9" t="str">
        <f t="shared" ca="1" si="214"/>
        <v/>
      </c>
      <c r="R1228" s="9" t="str">
        <f t="shared" si="216"/>
        <v/>
      </c>
      <c r="S1228" t="str" cm="1">
        <f t="array" ref="S1228">IF(ISBLANK(C1228),"",IFERROR(INDEX(ListeSeries!$A$2:$A$1045, MATCH(1, (DatasScan!G1228=ListeSeries!$B$2:$B$1045) * (DatasScan!H1228&gt;=ListeSeries!$D$2:$D$1045) * (DatasScan!H1228&lt;=ListeSeries!$E$2:$E$1045), 0)), "no match"))</f>
        <v/>
      </c>
      <c r="T1228" s="7" t="str" cm="1">
        <f t="array" ref="T1228">IF(ISBLANK(C1228),"",IFERROR(INDEX(ListeSeries!$C$2:$C$1045, MATCH(1, (DatasScan!G1228=ListeSeries!$B$2:$B$1045) * (DatasScan!H1228&gt;=ListeSeries!$D$2:$D$1045) * (DatasScan!H1228&lt;=ListeSeries!$E$2:$E$1045), 0)), "no match"))</f>
        <v/>
      </c>
      <c r="U1228" s="11" t="str" cm="1">
        <f t="array" ref="U1228">IF(ISBLANK(C1228),"",IFERROR(INDEX(ListeSeries!$F$2:$F$1045, MATCH(1, (DatasScan!G1228=ListeSeries!$B$2:$B$1045) * (DatasScan!H1228&gt;=ListeSeries!$D$2:$D$1045) * (DatasScan!H1228&lt;=ListeSeries!$E$2:$E$1045), 0)), "no match"))</f>
        <v/>
      </c>
    </row>
    <row r="1229" spans="1:21" x14ac:dyDescent="0.25">
      <c r="A1229" s="6" t="str">
        <f t="shared" si="217"/>
        <v/>
      </c>
      <c r="B1229" s="272"/>
      <c r="F1229" s="7" t="str">
        <f t="shared" si="211"/>
        <v/>
      </c>
      <c r="G1229" s="21" t="str">
        <f>IF(ISBLANK(C1229),"",_xlfn.XLOOKUP(_xlfn.XLOOKUP(VALUE(LEFT(C1229,4)),Souches!$B$2:$B$15000,Souches!$E$2:$E$15000),Varietes!$B$2:$B$500,Varietes!$C$2:$C$500))</f>
        <v/>
      </c>
      <c r="H1229" s="19" t="str">
        <f>IF(ISBLANK(C1229),"",_xlfn.XLOOKUP(VALUE(LEFT(C1229,4)),Souches!$B$2:$B$15000,Souches!$D$2:$D$15000))</f>
        <v/>
      </c>
      <c r="I1229" s="10" t="str">
        <f t="shared" si="218"/>
        <v/>
      </c>
      <c r="J1229" s="19" t="str">
        <f>IF(I1229="","",INT(('ObjProd (2)'!$C$25-I1229)/7 * (ABS('ObjProd (2)'!$C$25-I1229)&gt;=7)))</f>
        <v/>
      </c>
      <c r="K1229" s="10" t="str">
        <f>IF(I1229="","",
IF(AND(DATEDIF(I1229,'ObjProd (2)'!$C$25,"y")=0,DATEDIF(I1229,'ObjProd (2)'!$C$25,"ym")=0,
   INT(('ObjProd (2)'!$C$25-EDATE(I1229,DATEDIF(I1229,'ObjProd (2)'!$C$25,"y")*12+DATEDIF(I1229,'ObjProd (2)'!$C$25,"ym")))/7)=0),
   "&lt; 1 sem.",
   IF(DATEDIF(I1229,'ObjProd (2)'!$C$25,"y")&gt;0,DATEDIF(I1229,'ObjProd (2)'!$C$25,"y") &amp; " " &amp; IF(DATEDIF(I1229,'ObjProd (2)'!$C$25,"y")=1,"an ","ans "),"") &amp;
   IF(DATEDIF(I1229,'ObjProd (2)'!$C$25,"ym")&gt;0,DATEDIF(I1229,'ObjProd (2)'!$C$25,"ym") &amp; " mois ", "") &amp;
   IF(INT(('ObjProd (2)'!$C$25-EDATE(I1229,DATEDIF(I1229,'ObjProd (2)'!$C$25,"y")*12+DATEDIF(I1229,'ObjProd (2)'!$C$25,"ym")))/7)&gt;0,
      INT(('ObjProd (2)'!$C$25-EDATE(I1229,DATEDIF(I1229,'ObjProd (2)'!$C$25,"y")*12+DATEDIF(I1229,'ObjProd (2)'!$C$25,"ym")))/7) &amp; " sem.",
      "")
)
)</f>
        <v/>
      </c>
      <c r="L1229" s="11" t="str">
        <f t="shared" si="219"/>
        <v/>
      </c>
      <c r="M1229" s="9" t="str">
        <f t="shared" si="215"/>
        <v/>
      </c>
      <c r="N1229" s="9" t="str" cm="1">
        <f t="array" aca="1" ref="N1229" ca="1">LEFT(L1229, IF(ISNUMBER(SUBSTITUTE(_xludf.MID(L1229, 2, 1), ".", ",")), 1, 2))</f>
        <v/>
      </c>
      <c r="O1229" s="19" t="str">
        <f t="shared" ca="1" si="212"/>
        <v/>
      </c>
      <c r="P1229" s="9" t="str">
        <f t="shared" ca="1" si="213"/>
        <v/>
      </c>
      <c r="Q1229" s="9" t="str">
        <f t="shared" ca="1" si="214"/>
        <v/>
      </c>
      <c r="R1229" s="9" t="str">
        <f t="shared" si="216"/>
        <v/>
      </c>
      <c r="S1229" t="str" cm="1">
        <f t="array" ref="S1229">IF(ISBLANK(C1229),"",IFERROR(INDEX(ListeSeries!$A$2:$A$1045, MATCH(1, (DatasScan!G1229=ListeSeries!$B$2:$B$1045) * (DatasScan!H1229&gt;=ListeSeries!$D$2:$D$1045) * (DatasScan!H1229&lt;=ListeSeries!$E$2:$E$1045), 0)), "no match"))</f>
        <v/>
      </c>
      <c r="T1229" s="7" t="str" cm="1">
        <f t="array" ref="T1229">IF(ISBLANK(C1229),"",IFERROR(INDEX(ListeSeries!$C$2:$C$1045, MATCH(1, (DatasScan!G1229=ListeSeries!$B$2:$B$1045) * (DatasScan!H1229&gt;=ListeSeries!$D$2:$D$1045) * (DatasScan!H1229&lt;=ListeSeries!$E$2:$E$1045), 0)), "no match"))</f>
        <v/>
      </c>
      <c r="U1229" s="11" t="str" cm="1">
        <f t="array" ref="U1229">IF(ISBLANK(C1229),"",IFERROR(INDEX(ListeSeries!$F$2:$F$1045, MATCH(1, (DatasScan!G1229=ListeSeries!$B$2:$B$1045) * (DatasScan!H1229&gt;=ListeSeries!$D$2:$D$1045) * (DatasScan!H1229&lt;=ListeSeries!$E$2:$E$1045), 0)), "no match"))</f>
        <v/>
      </c>
    </row>
    <row r="1230" spans="1:21" x14ac:dyDescent="0.25">
      <c r="A1230" s="6" t="str">
        <f t="shared" si="217"/>
        <v/>
      </c>
      <c r="B1230" s="272"/>
      <c r="F1230" s="7" t="str">
        <f t="shared" si="211"/>
        <v/>
      </c>
      <c r="G1230" s="21" t="str">
        <f>IF(ISBLANK(C1230),"",_xlfn.XLOOKUP(_xlfn.XLOOKUP(VALUE(LEFT(C1230,4)),Souches!$B$2:$B$15000,Souches!$E$2:$E$15000),Varietes!$B$2:$B$500,Varietes!$C$2:$C$500))</f>
        <v/>
      </c>
      <c r="H1230" s="19" t="str">
        <f>IF(ISBLANK(C1230),"",_xlfn.XLOOKUP(VALUE(LEFT(C1230,4)),Souches!$B$2:$B$15000,Souches!$D$2:$D$15000))</f>
        <v/>
      </c>
      <c r="I1230" s="10" t="str">
        <f t="shared" si="218"/>
        <v/>
      </c>
      <c r="J1230" s="19" t="str">
        <f>IF(I1230="","",INT(('ObjProd (2)'!$C$25-I1230)/7 * (ABS('ObjProd (2)'!$C$25-I1230)&gt;=7)))</f>
        <v/>
      </c>
      <c r="K1230" s="10" t="str">
        <f>IF(I1230="","",
IF(AND(DATEDIF(I1230,'ObjProd (2)'!$C$25,"y")=0,DATEDIF(I1230,'ObjProd (2)'!$C$25,"ym")=0,
   INT(('ObjProd (2)'!$C$25-EDATE(I1230,DATEDIF(I1230,'ObjProd (2)'!$C$25,"y")*12+DATEDIF(I1230,'ObjProd (2)'!$C$25,"ym")))/7)=0),
   "&lt; 1 sem.",
   IF(DATEDIF(I1230,'ObjProd (2)'!$C$25,"y")&gt;0,DATEDIF(I1230,'ObjProd (2)'!$C$25,"y") &amp; " " &amp; IF(DATEDIF(I1230,'ObjProd (2)'!$C$25,"y")=1,"an ","ans "),"") &amp;
   IF(DATEDIF(I1230,'ObjProd (2)'!$C$25,"ym")&gt;0,DATEDIF(I1230,'ObjProd (2)'!$C$25,"ym") &amp; " mois ", "") &amp;
   IF(INT(('ObjProd (2)'!$C$25-EDATE(I1230,DATEDIF(I1230,'ObjProd (2)'!$C$25,"y")*12+DATEDIF(I1230,'ObjProd (2)'!$C$25,"ym")))/7)&gt;0,
      INT(('ObjProd (2)'!$C$25-EDATE(I1230,DATEDIF(I1230,'ObjProd (2)'!$C$25,"y")*12+DATEDIF(I1230,'ObjProd (2)'!$C$25,"ym")))/7) &amp; " sem.",
      "")
)
)</f>
        <v/>
      </c>
      <c r="L1230" s="11" t="str">
        <f t="shared" si="219"/>
        <v/>
      </c>
      <c r="M1230" s="9" t="str">
        <f t="shared" si="215"/>
        <v/>
      </c>
      <c r="N1230" s="9" t="str" cm="1">
        <f t="array" aca="1" ref="N1230" ca="1">LEFT(L1230, IF(ISNUMBER(SUBSTITUTE(_xludf.MID(L1230, 2, 1), ".", ",")), 1, 2))</f>
        <v/>
      </c>
      <c r="O1230" s="19" t="str">
        <f t="shared" ca="1" si="212"/>
        <v/>
      </c>
      <c r="P1230" s="9" t="str">
        <f t="shared" ca="1" si="213"/>
        <v/>
      </c>
      <c r="Q1230" s="9" t="str">
        <f t="shared" ca="1" si="214"/>
        <v/>
      </c>
      <c r="R1230" s="9" t="str">
        <f t="shared" si="216"/>
        <v/>
      </c>
      <c r="S1230" t="str" cm="1">
        <f t="array" ref="S1230">IF(ISBLANK(C1230),"",IFERROR(INDEX(ListeSeries!$A$2:$A$1045, MATCH(1, (DatasScan!G1230=ListeSeries!$B$2:$B$1045) * (DatasScan!H1230&gt;=ListeSeries!$D$2:$D$1045) * (DatasScan!H1230&lt;=ListeSeries!$E$2:$E$1045), 0)), "no match"))</f>
        <v/>
      </c>
      <c r="T1230" s="7" t="str" cm="1">
        <f t="array" ref="T1230">IF(ISBLANK(C1230),"",IFERROR(INDEX(ListeSeries!$C$2:$C$1045, MATCH(1, (DatasScan!G1230=ListeSeries!$B$2:$B$1045) * (DatasScan!H1230&gt;=ListeSeries!$D$2:$D$1045) * (DatasScan!H1230&lt;=ListeSeries!$E$2:$E$1045), 0)), "no match"))</f>
        <v/>
      </c>
      <c r="U1230" s="11" t="str" cm="1">
        <f t="array" ref="U1230">IF(ISBLANK(C1230),"",IFERROR(INDEX(ListeSeries!$F$2:$F$1045, MATCH(1, (DatasScan!G1230=ListeSeries!$B$2:$B$1045) * (DatasScan!H1230&gt;=ListeSeries!$D$2:$D$1045) * (DatasScan!H1230&lt;=ListeSeries!$E$2:$E$1045), 0)), "no match"))</f>
        <v/>
      </c>
    </row>
    <row r="1231" spans="1:21" x14ac:dyDescent="0.25">
      <c r="A1231" s="6" t="str">
        <f t="shared" si="217"/>
        <v/>
      </c>
      <c r="B1231" s="272"/>
      <c r="F1231" s="7" t="str">
        <f t="shared" si="211"/>
        <v/>
      </c>
      <c r="G1231" s="21" t="str">
        <f>IF(ISBLANK(C1231),"",_xlfn.XLOOKUP(_xlfn.XLOOKUP(VALUE(LEFT(C1231,4)),Souches!$B$2:$B$15000,Souches!$E$2:$E$15000),Varietes!$B$2:$B$500,Varietes!$C$2:$C$500))</f>
        <v/>
      </c>
      <c r="H1231" s="19" t="str">
        <f>IF(ISBLANK(C1231),"",_xlfn.XLOOKUP(VALUE(LEFT(C1231,4)),Souches!$B$2:$B$15000,Souches!$D$2:$D$15000))</f>
        <v/>
      </c>
      <c r="I1231" s="10" t="str">
        <f t="shared" si="218"/>
        <v/>
      </c>
      <c r="J1231" s="19" t="str">
        <f>IF(I1231="","",INT(('ObjProd (2)'!$C$25-I1231)/7 * (ABS('ObjProd (2)'!$C$25-I1231)&gt;=7)))</f>
        <v/>
      </c>
      <c r="K1231" s="10" t="str">
        <f>IF(I1231="","",
IF(AND(DATEDIF(I1231,'ObjProd (2)'!$C$25,"y")=0,DATEDIF(I1231,'ObjProd (2)'!$C$25,"ym")=0,
   INT(('ObjProd (2)'!$C$25-EDATE(I1231,DATEDIF(I1231,'ObjProd (2)'!$C$25,"y")*12+DATEDIF(I1231,'ObjProd (2)'!$C$25,"ym")))/7)=0),
   "&lt; 1 sem.",
   IF(DATEDIF(I1231,'ObjProd (2)'!$C$25,"y")&gt;0,DATEDIF(I1231,'ObjProd (2)'!$C$25,"y") &amp; " " &amp; IF(DATEDIF(I1231,'ObjProd (2)'!$C$25,"y")=1,"an ","ans "),"") &amp;
   IF(DATEDIF(I1231,'ObjProd (2)'!$C$25,"ym")&gt;0,DATEDIF(I1231,'ObjProd (2)'!$C$25,"ym") &amp; " mois ", "") &amp;
   IF(INT(('ObjProd (2)'!$C$25-EDATE(I1231,DATEDIF(I1231,'ObjProd (2)'!$C$25,"y")*12+DATEDIF(I1231,'ObjProd (2)'!$C$25,"ym")))/7)&gt;0,
      INT(('ObjProd (2)'!$C$25-EDATE(I1231,DATEDIF(I1231,'ObjProd (2)'!$C$25,"y")*12+DATEDIF(I1231,'ObjProd (2)'!$C$25,"ym")))/7) &amp; " sem.",
      "")
)
)</f>
        <v/>
      </c>
      <c r="L1231" s="11" t="str">
        <f t="shared" si="219"/>
        <v/>
      </c>
      <c r="M1231" s="9" t="str">
        <f t="shared" si="215"/>
        <v/>
      </c>
      <c r="N1231" s="9" t="str" cm="1">
        <f t="array" aca="1" ref="N1231" ca="1">LEFT(L1231, IF(ISNUMBER(SUBSTITUTE(_xludf.MID(L1231, 2, 1), ".", ",")), 1, 2))</f>
        <v/>
      </c>
      <c r="O1231" s="19" t="str">
        <f t="shared" ca="1" si="212"/>
        <v/>
      </c>
      <c r="P1231" s="9" t="str">
        <f t="shared" ca="1" si="213"/>
        <v/>
      </c>
      <c r="Q1231" s="9" t="str">
        <f t="shared" ca="1" si="214"/>
        <v/>
      </c>
      <c r="R1231" s="9" t="str">
        <f t="shared" si="216"/>
        <v/>
      </c>
      <c r="S1231" t="str" cm="1">
        <f t="array" ref="S1231">IF(ISBLANK(C1231),"",IFERROR(INDEX(ListeSeries!$A$2:$A$1045, MATCH(1, (DatasScan!G1231=ListeSeries!$B$2:$B$1045) * (DatasScan!H1231&gt;=ListeSeries!$D$2:$D$1045) * (DatasScan!H1231&lt;=ListeSeries!$E$2:$E$1045), 0)), "no match"))</f>
        <v/>
      </c>
      <c r="T1231" s="7" t="str" cm="1">
        <f t="array" ref="T1231">IF(ISBLANK(C1231),"",IFERROR(INDEX(ListeSeries!$C$2:$C$1045, MATCH(1, (DatasScan!G1231=ListeSeries!$B$2:$B$1045) * (DatasScan!H1231&gt;=ListeSeries!$D$2:$D$1045) * (DatasScan!H1231&lt;=ListeSeries!$E$2:$E$1045), 0)), "no match"))</f>
        <v/>
      </c>
      <c r="U1231" s="11" t="str" cm="1">
        <f t="array" ref="U1231">IF(ISBLANK(C1231),"",IFERROR(INDEX(ListeSeries!$F$2:$F$1045, MATCH(1, (DatasScan!G1231=ListeSeries!$B$2:$B$1045) * (DatasScan!H1231&gt;=ListeSeries!$D$2:$D$1045) * (DatasScan!H1231&lt;=ListeSeries!$E$2:$E$1045), 0)), "no match"))</f>
        <v/>
      </c>
    </row>
    <row r="1232" spans="1:21" x14ac:dyDescent="0.25">
      <c r="A1232" s="6" t="str">
        <f t="shared" si="217"/>
        <v/>
      </c>
      <c r="B1232" s="272"/>
      <c r="F1232" s="7" t="str">
        <f t="shared" si="211"/>
        <v/>
      </c>
      <c r="G1232" s="21" t="str">
        <f>IF(ISBLANK(C1232),"",_xlfn.XLOOKUP(_xlfn.XLOOKUP(VALUE(LEFT(C1232,4)),Souches!$B$2:$B$15000,Souches!$E$2:$E$15000),Varietes!$B$2:$B$500,Varietes!$C$2:$C$500))</f>
        <v/>
      </c>
      <c r="H1232" s="19" t="str">
        <f>IF(ISBLANK(C1232),"",_xlfn.XLOOKUP(VALUE(LEFT(C1232,4)),Souches!$B$2:$B$15000,Souches!$D$2:$D$15000))</f>
        <v/>
      </c>
      <c r="I1232" s="10" t="str">
        <f t="shared" si="218"/>
        <v/>
      </c>
      <c r="J1232" s="19" t="str">
        <f>IF(I1232="","",INT(('ObjProd (2)'!$C$25-I1232)/7 * (ABS('ObjProd (2)'!$C$25-I1232)&gt;=7)))</f>
        <v/>
      </c>
      <c r="K1232" s="10" t="str">
        <f>IF(I1232="","",
IF(AND(DATEDIF(I1232,'ObjProd (2)'!$C$25,"y")=0,DATEDIF(I1232,'ObjProd (2)'!$C$25,"ym")=0,
   INT(('ObjProd (2)'!$C$25-EDATE(I1232,DATEDIF(I1232,'ObjProd (2)'!$C$25,"y")*12+DATEDIF(I1232,'ObjProd (2)'!$C$25,"ym")))/7)=0),
   "&lt; 1 sem.",
   IF(DATEDIF(I1232,'ObjProd (2)'!$C$25,"y")&gt;0,DATEDIF(I1232,'ObjProd (2)'!$C$25,"y") &amp; " " &amp; IF(DATEDIF(I1232,'ObjProd (2)'!$C$25,"y")=1,"an ","ans "),"") &amp;
   IF(DATEDIF(I1232,'ObjProd (2)'!$C$25,"ym")&gt;0,DATEDIF(I1232,'ObjProd (2)'!$C$25,"ym") &amp; " mois ", "") &amp;
   IF(INT(('ObjProd (2)'!$C$25-EDATE(I1232,DATEDIF(I1232,'ObjProd (2)'!$C$25,"y")*12+DATEDIF(I1232,'ObjProd (2)'!$C$25,"ym")))/7)&gt;0,
      INT(('ObjProd (2)'!$C$25-EDATE(I1232,DATEDIF(I1232,'ObjProd (2)'!$C$25,"y")*12+DATEDIF(I1232,'ObjProd (2)'!$C$25,"ym")))/7) &amp; " sem.",
      "")
)
)</f>
        <v/>
      </c>
      <c r="L1232" s="11" t="str">
        <f t="shared" si="219"/>
        <v/>
      </c>
      <c r="M1232" s="9" t="str">
        <f t="shared" si="215"/>
        <v/>
      </c>
      <c r="N1232" s="9" t="str" cm="1">
        <f t="array" aca="1" ref="N1232" ca="1">LEFT(L1232, IF(ISNUMBER(SUBSTITUTE(_xludf.MID(L1232, 2, 1), ".", ",")), 1, 2))</f>
        <v/>
      </c>
      <c r="O1232" s="19" t="str">
        <f t="shared" ca="1" si="212"/>
        <v/>
      </c>
      <c r="P1232" s="9" t="str">
        <f t="shared" ca="1" si="213"/>
        <v/>
      </c>
      <c r="Q1232" s="9" t="str">
        <f t="shared" ca="1" si="214"/>
        <v/>
      </c>
      <c r="R1232" s="9" t="str">
        <f t="shared" si="216"/>
        <v/>
      </c>
      <c r="S1232" t="str" cm="1">
        <f t="array" ref="S1232">IF(ISBLANK(C1232),"",IFERROR(INDEX(ListeSeries!$A$2:$A$1045, MATCH(1, (DatasScan!G1232=ListeSeries!$B$2:$B$1045) * (DatasScan!H1232&gt;=ListeSeries!$D$2:$D$1045) * (DatasScan!H1232&lt;=ListeSeries!$E$2:$E$1045), 0)), "no match"))</f>
        <v/>
      </c>
      <c r="T1232" s="7" t="str" cm="1">
        <f t="array" ref="T1232">IF(ISBLANK(C1232),"",IFERROR(INDEX(ListeSeries!$C$2:$C$1045, MATCH(1, (DatasScan!G1232=ListeSeries!$B$2:$B$1045) * (DatasScan!H1232&gt;=ListeSeries!$D$2:$D$1045) * (DatasScan!H1232&lt;=ListeSeries!$E$2:$E$1045), 0)), "no match"))</f>
        <v/>
      </c>
      <c r="U1232" s="11" t="str" cm="1">
        <f t="array" ref="U1232">IF(ISBLANK(C1232),"",IFERROR(INDEX(ListeSeries!$F$2:$F$1045, MATCH(1, (DatasScan!G1232=ListeSeries!$B$2:$B$1045) * (DatasScan!H1232&gt;=ListeSeries!$D$2:$D$1045) * (DatasScan!H1232&lt;=ListeSeries!$E$2:$E$1045), 0)), "no match"))</f>
        <v/>
      </c>
    </row>
    <row r="1233" spans="1:21" x14ac:dyDescent="0.25">
      <c r="A1233" s="6" t="str">
        <f t="shared" si="217"/>
        <v/>
      </c>
      <c r="B1233" s="272"/>
      <c r="F1233" s="7" t="str">
        <f t="shared" si="211"/>
        <v/>
      </c>
      <c r="G1233" s="21" t="str">
        <f>IF(ISBLANK(C1233),"",_xlfn.XLOOKUP(_xlfn.XLOOKUP(VALUE(LEFT(C1233,4)),Souches!$B$2:$B$15000,Souches!$E$2:$E$15000),Varietes!$B$2:$B$500,Varietes!$C$2:$C$500))</f>
        <v/>
      </c>
      <c r="H1233" s="19" t="str">
        <f>IF(ISBLANK(C1233),"",_xlfn.XLOOKUP(VALUE(LEFT(C1233,4)),Souches!$B$2:$B$15000,Souches!$D$2:$D$15000))</f>
        <v/>
      </c>
      <c r="I1233" s="10" t="str">
        <f t="shared" si="218"/>
        <v/>
      </c>
      <c r="J1233" s="19" t="str">
        <f>IF(I1233="","",INT(('ObjProd (2)'!$C$25-I1233)/7 * (ABS('ObjProd (2)'!$C$25-I1233)&gt;=7)))</f>
        <v/>
      </c>
      <c r="K1233" s="10" t="str">
        <f>IF(I1233="","",
IF(AND(DATEDIF(I1233,'ObjProd (2)'!$C$25,"y")=0,DATEDIF(I1233,'ObjProd (2)'!$C$25,"ym")=0,
   INT(('ObjProd (2)'!$C$25-EDATE(I1233,DATEDIF(I1233,'ObjProd (2)'!$C$25,"y")*12+DATEDIF(I1233,'ObjProd (2)'!$C$25,"ym")))/7)=0),
   "&lt; 1 sem.",
   IF(DATEDIF(I1233,'ObjProd (2)'!$C$25,"y")&gt;0,DATEDIF(I1233,'ObjProd (2)'!$C$25,"y") &amp; " " &amp; IF(DATEDIF(I1233,'ObjProd (2)'!$C$25,"y")=1,"an ","ans "),"") &amp;
   IF(DATEDIF(I1233,'ObjProd (2)'!$C$25,"ym")&gt;0,DATEDIF(I1233,'ObjProd (2)'!$C$25,"ym") &amp; " mois ", "") &amp;
   IF(INT(('ObjProd (2)'!$C$25-EDATE(I1233,DATEDIF(I1233,'ObjProd (2)'!$C$25,"y")*12+DATEDIF(I1233,'ObjProd (2)'!$C$25,"ym")))/7)&gt;0,
      INT(('ObjProd (2)'!$C$25-EDATE(I1233,DATEDIF(I1233,'ObjProd (2)'!$C$25,"y")*12+DATEDIF(I1233,'ObjProd (2)'!$C$25,"ym")))/7) &amp; " sem.",
      "")
)
)</f>
        <v/>
      </c>
      <c r="L1233" s="11" t="str">
        <f t="shared" si="219"/>
        <v/>
      </c>
      <c r="M1233" s="9" t="str">
        <f t="shared" si="215"/>
        <v/>
      </c>
      <c r="N1233" s="9" t="str" cm="1">
        <f t="array" aca="1" ref="N1233" ca="1">LEFT(L1233, IF(ISNUMBER(SUBSTITUTE(_xludf.MID(L1233, 2, 1), ".", ",")), 1, 2))</f>
        <v/>
      </c>
      <c r="O1233" s="19" t="str">
        <f t="shared" ca="1" si="212"/>
        <v/>
      </c>
      <c r="P1233" s="9" t="str">
        <f t="shared" ca="1" si="213"/>
        <v/>
      </c>
      <c r="Q1233" s="9" t="str">
        <f t="shared" ca="1" si="214"/>
        <v/>
      </c>
      <c r="R1233" s="9" t="str">
        <f t="shared" si="216"/>
        <v/>
      </c>
      <c r="S1233" t="str" cm="1">
        <f t="array" ref="S1233">IF(ISBLANK(C1233),"",IFERROR(INDEX(ListeSeries!$A$2:$A$1045, MATCH(1, (DatasScan!G1233=ListeSeries!$B$2:$B$1045) * (DatasScan!H1233&gt;=ListeSeries!$D$2:$D$1045) * (DatasScan!H1233&lt;=ListeSeries!$E$2:$E$1045), 0)), "no match"))</f>
        <v/>
      </c>
      <c r="T1233" s="7" t="str" cm="1">
        <f t="array" ref="T1233">IF(ISBLANK(C1233),"",IFERROR(INDEX(ListeSeries!$C$2:$C$1045, MATCH(1, (DatasScan!G1233=ListeSeries!$B$2:$B$1045) * (DatasScan!H1233&gt;=ListeSeries!$D$2:$D$1045) * (DatasScan!H1233&lt;=ListeSeries!$E$2:$E$1045), 0)), "no match"))</f>
        <v/>
      </c>
      <c r="U1233" s="11" t="str" cm="1">
        <f t="array" ref="U1233">IF(ISBLANK(C1233),"",IFERROR(INDEX(ListeSeries!$F$2:$F$1045, MATCH(1, (DatasScan!G1233=ListeSeries!$B$2:$B$1045) * (DatasScan!H1233&gt;=ListeSeries!$D$2:$D$1045) * (DatasScan!H1233&lt;=ListeSeries!$E$2:$E$1045), 0)), "no match"))</f>
        <v/>
      </c>
    </row>
    <row r="1234" spans="1:21" x14ac:dyDescent="0.25">
      <c r="A1234" s="6" t="str">
        <f t="shared" si="217"/>
        <v/>
      </c>
      <c r="B1234" s="272"/>
      <c r="F1234" s="7" t="str">
        <f t="shared" si="211"/>
        <v/>
      </c>
      <c r="G1234" s="21" t="str">
        <f>IF(ISBLANK(C1234),"",_xlfn.XLOOKUP(_xlfn.XLOOKUP(VALUE(LEFT(C1234,4)),Souches!$B$2:$B$15000,Souches!$E$2:$E$15000),Varietes!$B$2:$B$500,Varietes!$C$2:$C$500))</f>
        <v/>
      </c>
      <c r="H1234" s="19" t="str">
        <f>IF(ISBLANK(C1234),"",_xlfn.XLOOKUP(VALUE(LEFT(C1234,4)),Souches!$B$2:$B$15000,Souches!$D$2:$D$15000))</f>
        <v/>
      </c>
      <c r="I1234" s="10" t="str">
        <f t="shared" si="218"/>
        <v/>
      </c>
      <c r="J1234" s="19" t="str">
        <f>IF(I1234="","",INT(('ObjProd (2)'!$C$25-I1234)/7 * (ABS('ObjProd (2)'!$C$25-I1234)&gt;=7)))</f>
        <v/>
      </c>
      <c r="K1234" s="10" t="str">
        <f>IF(I1234="","",
IF(AND(DATEDIF(I1234,'ObjProd (2)'!$C$25,"y")=0,DATEDIF(I1234,'ObjProd (2)'!$C$25,"ym")=0,
   INT(('ObjProd (2)'!$C$25-EDATE(I1234,DATEDIF(I1234,'ObjProd (2)'!$C$25,"y")*12+DATEDIF(I1234,'ObjProd (2)'!$C$25,"ym")))/7)=0),
   "&lt; 1 sem.",
   IF(DATEDIF(I1234,'ObjProd (2)'!$C$25,"y")&gt;0,DATEDIF(I1234,'ObjProd (2)'!$C$25,"y") &amp; " " &amp; IF(DATEDIF(I1234,'ObjProd (2)'!$C$25,"y")=1,"an ","ans "),"") &amp;
   IF(DATEDIF(I1234,'ObjProd (2)'!$C$25,"ym")&gt;0,DATEDIF(I1234,'ObjProd (2)'!$C$25,"ym") &amp; " mois ", "") &amp;
   IF(INT(('ObjProd (2)'!$C$25-EDATE(I1234,DATEDIF(I1234,'ObjProd (2)'!$C$25,"y")*12+DATEDIF(I1234,'ObjProd (2)'!$C$25,"ym")))/7)&gt;0,
      INT(('ObjProd (2)'!$C$25-EDATE(I1234,DATEDIF(I1234,'ObjProd (2)'!$C$25,"y")*12+DATEDIF(I1234,'ObjProd (2)'!$C$25,"ym")))/7) &amp; " sem.",
      "")
)
)</f>
        <v/>
      </c>
      <c r="L1234" s="11" t="str">
        <f t="shared" si="219"/>
        <v/>
      </c>
      <c r="M1234" s="9" t="str">
        <f t="shared" si="215"/>
        <v/>
      </c>
      <c r="N1234" s="9" t="str" cm="1">
        <f t="array" aca="1" ref="N1234" ca="1">LEFT(L1234, IF(ISNUMBER(SUBSTITUTE(_xludf.MID(L1234, 2, 1), ".", ",")), 1, 2))</f>
        <v/>
      </c>
      <c r="O1234" s="19" t="str">
        <f t="shared" ca="1" si="212"/>
        <v/>
      </c>
      <c r="P1234" s="9" t="str">
        <f t="shared" ca="1" si="213"/>
        <v/>
      </c>
      <c r="Q1234" s="9" t="str">
        <f t="shared" ca="1" si="214"/>
        <v/>
      </c>
      <c r="R1234" s="9" t="str">
        <f t="shared" si="216"/>
        <v/>
      </c>
      <c r="S1234" t="str" cm="1">
        <f t="array" ref="S1234">IF(ISBLANK(C1234),"",IFERROR(INDEX(ListeSeries!$A$2:$A$1045, MATCH(1, (DatasScan!G1234=ListeSeries!$B$2:$B$1045) * (DatasScan!H1234&gt;=ListeSeries!$D$2:$D$1045) * (DatasScan!H1234&lt;=ListeSeries!$E$2:$E$1045), 0)), "no match"))</f>
        <v/>
      </c>
      <c r="T1234" s="7" t="str" cm="1">
        <f t="array" ref="T1234">IF(ISBLANK(C1234),"",IFERROR(INDEX(ListeSeries!$C$2:$C$1045, MATCH(1, (DatasScan!G1234=ListeSeries!$B$2:$B$1045) * (DatasScan!H1234&gt;=ListeSeries!$D$2:$D$1045) * (DatasScan!H1234&lt;=ListeSeries!$E$2:$E$1045), 0)), "no match"))</f>
        <v/>
      </c>
      <c r="U1234" s="11" t="str" cm="1">
        <f t="array" ref="U1234">IF(ISBLANK(C1234),"",IFERROR(INDEX(ListeSeries!$F$2:$F$1045, MATCH(1, (DatasScan!G1234=ListeSeries!$B$2:$B$1045) * (DatasScan!H1234&gt;=ListeSeries!$D$2:$D$1045) * (DatasScan!H1234&lt;=ListeSeries!$E$2:$E$1045), 0)), "no match"))</f>
        <v/>
      </c>
    </row>
    <row r="1235" spans="1:21" x14ac:dyDescent="0.25">
      <c r="A1235" s="6" t="str">
        <f t="shared" si="217"/>
        <v/>
      </c>
      <c r="B1235" s="272"/>
      <c r="F1235" s="7" t="str">
        <f t="shared" si="211"/>
        <v/>
      </c>
      <c r="G1235" s="21" t="str">
        <f>IF(ISBLANK(C1235),"",_xlfn.XLOOKUP(_xlfn.XLOOKUP(VALUE(LEFT(C1235,4)),Souches!$B$2:$B$15000,Souches!$E$2:$E$15000),Varietes!$B$2:$B$500,Varietes!$C$2:$C$500))</f>
        <v/>
      </c>
      <c r="H1235" s="19" t="str">
        <f>IF(ISBLANK(C1235),"",_xlfn.XLOOKUP(VALUE(LEFT(C1235,4)),Souches!$B$2:$B$15000,Souches!$D$2:$D$15000))</f>
        <v/>
      </c>
      <c r="I1235" s="10" t="str">
        <f t="shared" si="218"/>
        <v/>
      </c>
      <c r="J1235" s="19" t="str">
        <f>IF(I1235="","",INT(('ObjProd (2)'!$C$25-I1235)/7 * (ABS('ObjProd (2)'!$C$25-I1235)&gt;=7)))</f>
        <v/>
      </c>
      <c r="K1235" s="10" t="str">
        <f>IF(I1235="","",
IF(AND(DATEDIF(I1235,'ObjProd (2)'!$C$25,"y")=0,DATEDIF(I1235,'ObjProd (2)'!$C$25,"ym")=0,
   INT(('ObjProd (2)'!$C$25-EDATE(I1235,DATEDIF(I1235,'ObjProd (2)'!$C$25,"y")*12+DATEDIF(I1235,'ObjProd (2)'!$C$25,"ym")))/7)=0),
   "&lt; 1 sem.",
   IF(DATEDIF(I1235,'ObjProd (2)'!$C$25,"y")&gt;0,DATEDIF(I1235,'ObjProd (2)'!$C$25,"y") &amp; " " &amp; IF(DATEDIF(I1235,'ObjProd (2)'!$C$25,"y")=1,"an ","ans "),"") &amp;
   IF(DATEDIF(I1235,'ObjProd (2)'!$C$25,"ym")&gt;0,DATEDIF(I1235,'ObjProd (2)'!$C$25,"ym") &amp; " mois ", "") &amp;
   IF(INT(('ObjProd (2)'!$C$25-EDATE(I1235,DATEDIF(I1235,'ObjProd (2)'!$C$25,"y")*12+DATEDIF(I1235,'ObjProd (2)'!$C$25,"ym")))/7)&gt;0,
      INT(('ObjProd (2)'!$C$25-EDATE(I1235,DATEDIF(I1235,'ObjProd (2)'!$C$25,"y")*12+DATEDIF(I1235,'ObjProd (2)'!$C$25,"ym")))/7) &amp; " sem.",
      "")
)
)</f>
        <v/>
      </c>
      <c r="L1235" s="11" t="str">
        <f t="shared" si="219"/>
        <v/>
      </c>
      <c r="M1235" s="9" t="str">
        <f t="shared" si="215"/>
        <v/>
      </c>
      <c r="N1235" s="9" t="str" cm="1">
        <f t="array" aca="1" ref="N1235" ca="1">LEFT(L1235, IF(ISNUMBER(SUBSTITUTE(_xludf.MID(L1235, 2, 1), ".", ",")), 1, 2))</f>
        <v/>
      </c>
      <c r="O1235" s="19" t="str">
        <f t="shared" ca="1" si="212"/>
        <v/>
      </c>
      <c r="P1235" s="9" t="str">
        <f t="shared" ca="1" si="213"/>
        <v/>
      </c>
      <c r="Q1235" s="9" t="str">
        <f t="shared" ca="1" si="214"/>
        <v/>
      </c>
      <c r="R1235" s="9" t="str">
        <f t="shared" si="216"/>
        <v/>
      </c>
      <c r="S1235" t="str" cm="1">
        <f t="array" ref="S1235">IF(ISBLANK(C1235),"",IFERROR(INDEX(ListeSeries!$A$2:$A$1045, MATCH(1, (DatasScan!G1235=ListeSeries!$B$2:$B$1045) * (DatasScan!H1235&gt;=ListeSeries!$D$2:$D$1045) * (DatasScan!H1235&lt;=ListeSeries!$E$2:$E$1045), 0)), "no match"))</f>
        <v/>
      </c>
      <c r="T1235" s="7" t="str" cm="1">
        <f t="array" ref="T1235">IF(ISBLANK(C1235),"",IFERROR(INDEX(ListeSeries!$C$2:$C$1045, MATCH(1, (DatasScan!G1235=ListeSeries!$B$2:$B$1045) * (DatasScan!H1235&gt;=ListeSeries!$D$2:$D$1045) * (DatasScan!H1235&lt;=ListeSeries!$E$2:$E$1045), 0)), "no match"))</f>
        <v/>
      </c>
      <c r="U1235" s="11" t="str" cm="1">
        <f t="array" ref="U1235">IF(ISBLANK(C1235),"",IFERROR(INDEX(ListeSeries!$F$2:$F$1045, MATCH(1, (DatasScan!G1235=ListeSeries!$B$2:$B$1045) * (DatasScan!H1235&gt;=ListeSeries!$D$2:$D$1045) * (DatasScan!H1235&lt;=ListeSeries!$E$2:$E$1045), 0)), "no match"))</f>
        <v/>
      </c>
    </row>
    <row r="1236" spans="1:21" x14ac:dyDescent="0.25">
      <c r="A1236" s="6" t="str">
        <f t="shared" si="217"/>
        <v/>
      </c>
      <c r="B1236" s="272"/>
      <c r="F1236" s="7" t="str">
        <f t="shared" si="211"/>
        <v/>
      </c>
      <c r="G1236" s="21" t="str">
        <f>IF(ISBLANK(C1236),"",_xlfn.XLOOKUP(_xlfn.XLOOKUP(VALUE(LEFT(C1236,4)),Souches!$B$2:$B$15000,Souches!$E$2:$E$15000),Varietes!$B$2:$B$500,Varietes!$C$2:$C$500))</f>
        <v/>
      </c>
      <c r="H1236" s="19" t="str">
        <f>IF(ISBLANK(C1236),"",_xlfn.XLOOKUP(VALUE(LEFT(C1236,4)),Souches!$B$2:$B$15000,Souches!$D$2:$D$15000))</f>
        <v/>
      </c>
      <c r="I1236" s="10" t="str">
        <f t="shared" si="218"/>
        <v/>
      </c>
      <c r="J1236" s="19" t="str">
        <f>IF(I1236="","",INT(('ObjProd (2)'!$C$25-I1236)/7 * (ABS('ObjProd (2)'!$C$25-I1236)&gt;=7)))</f>
        <v/>
      </c>
      <c r="K1236" s="10" t="str">
        <f>IF(I1236="","",
IF(AND(DATEDIF(I1236,'ObjProd (2)'!$C$25,"y")=0,DATEDIF(I1236,'ObjProd (2)'!$C$25,"ym")=0,
   INT(('ObjProd (2)'!$C$25-EDATE(I1236,DATEDIF(I1236,'ObjProd (2)'!$C$25,"y")*12+DATEDIF(I1236,'ObjProd (2)'!$C$25,"ym")))/7)=0),
   "&lt; 1 sem.",
   IF(DATEDIF(I1236,'ObjProd (2)'!$C$25,"y")&gt;0,DATEDIF(I1236,'ObjProd (2)'!$C$25,"y") &amp; " " &amp; IF(DATEDIF(I1236,'ObjProd (2)'!$C$25,"y")=1,"an ","ans "),"") &amp;
   IF(DATEDIF(I1236,'ObjProd (2)'!$C$25,"ym")&gt;0,DATEDIF(I1236,'ObjProd (2)'!$C$25,"ym") &amp; " mois ", "") &amp;
   IF(INT(('ObjProd (2)'!$C$25-EDATE(I1236,DATEDIF(I1236,'ObjProd (2)'!$C$25,"y")*12+DATEDIF(I1236,'ObjProd (2)'!$C$25,"ym")))/7)&gt;0,
      INT(('ObjProd (2)'!$C$25-EDATE(I1236,DATEDIF(I1236,'ObjProd (2)'!$C$25,"y")*12+DATEDIF(I1236,'ObjProd (2)'!$C$25,"ym")))/7) &amp; " sem.",
      "")
)
)</f>
        <v/>
      </c>
      <c r="L1236" s="11" t="str">
        <f t="shared" si="219"/>
        <v/>
      </c>
      <c r="M1236" s="9" t="str">
        <f t="shared" si="215"/>
        <v/>
      </c>
      <c r="N1236" s="9" t="str" cm="1">
        <f t="array" aca="1" ref="N1236" ca="1">LEFT(L1236, IF(ISNUMBER(SUBSTITUTE(_xludf.MID(L1236, 2, 1), ".", ",")), 1, 2))</f>
        <v/>
      </c>
      <c r="O1236" s="19" t="str">
        <f t="shared" ca="1" si="212"/>
        <v/>
      </c>
      <c r="P1236" s="9" t="str">
        <f t="shared" ca="1" si="213"/>
        <v/>
      </c>
      <c r="Q1236" s="9" t="str">
        <f t="shared" ca="1" si="214"/>
        <v/>
      </c>
      <c r="R1236" s="9" t="str">
        <f t="shared" si="216"/>
        <v/>
      </c>
      <c r="S1236" t="str" cm="1">
        <f t="array" ref="S1236">IF(ISBLANK(C1236),"",IFERROR(INDEX(ListeSeries!$A$2:$A$1045, MATCH(1, (DatasScan!G1236=ListeSeries!$B$2:$B$1045) * (DatasScan!H1236&gt;=ListeSeries!$D$2:$D$1045) * (DatasScan!H1236&lt;=ListeSeries!$E$2:$E$1045), 0)), "no match"))</f>
        <v/>
      </c>
      <c r="T1236" s="7" t="str" cm="1">
        <f t="array" ref="T1236">IF(ISBLANK(C1236),"",IFERROR(INDEX(ListeSeries!$C$2:$C$1045, MATCH(1, (DatasScan!G1236=ListeSeries!$B$2:$B$1045) * (DatasScan!H1236&gt;=ListeSeries!$D$2:$D$1045) * (DatasScan!H1236&lt;=ListeSeries!$E$2:$E$1045), 0)), "no match"))</f>
        <v/>
      </c>
      <c r="U1236" s="11" t="str" cm="1">
        <f t="array" ref="U1236">IF(ISBLANK(C1236),"",IFERROR(INDEX(ListeSeries!$F$2:$F$1045, MATCH(1, (DatasScan!G1236=ListeSeries!$B$2:$B$1045) * (DatasScan!H1236&gt;=ListeSeries!$D$2:$D$1045) * (DatasScan!H1236&lt;=ListeSeries!$E$2:$E$1045), 0)), "no match"))</f>
        <v/>
      </c>
    </row>
    <row r="1237" spans="1:21" x14ac:dyDescent="0.25">
      <c r="A1237" s="6" t="str">
        <f t="shared" si="217"/>
        <v/>
      </c>
      <c r="B1237" s="272"/>
      <c r="F1237" s="7" t="str">
        <f t="shared" si="211"/>
        <v/>
      </c>
      <c r="G1237" s="21" t="str">
        <f>IF(ISBLANK(C1237),"",_xlfn.XLOOKUP(_xlfn.XLOOKUP(VALUE(LEFT(C1237,4)),Souches!$B$2:$B$15000,Souches!$E$2:$E$15000),Varietes!$B$2:$B$500,Varietes!$C$2:$C$500))</f>
        <v/>
      </c>
      <c r="H1237" s="19" t="str">
        <f>IF(ISBLANK(C1237),"",_xlfn.XLOOKUP(VALUE(LEFT(C1237,4)),Souches!$B$2:$B$15000,Souches!$D$2:$D$15000))</f>
        <v/>
      </c>
      <c r="I1237" s="10" t="str">
        <f t="shared" si="218"/>
        <v/>
      </c>
      <c r="J1237" s="19" t="str">
        <f>IF(I1237="","",INT(('ObjProd (2)'!$C$25-I1237)/7 * (ABS('ObjProd (2)'!$C$25-I1237)&gt;=7)))</f>
        <v/>
      </c>
      <c r="K1237" s="10" t="str">
        <f>IF(I1237="","",
IF(AND(DATEDIF(I1237,'ObjProd (2)'!$C$25,"y")=0,DATEDIF(I1237,'ObjProd (2)'!$C$25,"ym")=0,
   INT(('ObjProd (2)'!$C$25-EDATE(I1237,DATEDIF(I1237,'ObjProd (2)'!$C$25,"y")*12+DATEDIF(I1237,'ObjProd (2)'!$C$25,"ym")))/7)=0),
   "&lt; 1 sem.",
   IF(DATEDIF(I1237,'ObjProd (2)'!$C$25,"y")&gt;0,DATEDIF(I1237,'ObjProd (2)'!$C$25,"y") &amp; " " &amp; IF(DATEDIF(I1237,'ObjProd (2)'!$C$25,"y")=1,"an ","ans "),"") &amp;
   IF(DATEDIF(I1237,'ObjProd (2)'!$C$25,"ym")&gt;0,DATEDIF(I1237,'ObjProd (2)'!$C$25,"ym") &amp; " mois ", "") &amp;
   IF(INT(('ObjProd (2)'!$C$25-EDATE(I1237,DATEDIF(I1237,'ObjProd (2)'!$C$25,"y")*12+DATEDIF(I1237,'ObjProd (2)'!$C$25,"ym")))/7)&gt;0,
      INT(('ObjProd (2)'!$C$25-EDATE(I1237,DATEDIF(I1237,'ObjProd (2)'!$C$25,"y")*12+DATEDIF(I1237,'ObjProd (2)'!$C$25,"ym")))/7) &amp; " sem.",
      "")
)
)</f>
        <v/>
      </c>
      <c r="L1237" s="11" t="str">
        <f t="shared" si="219"/>
        <v/>
      </c>
      <c r="M1237" s="9" t="str">
        <f t="shared" si="215"/>
        <v/>
      </c>
      <c r="N1237" s="9" t="str" cm="1">
        <f t="array" aca="1" ref="N1237" ca="1">LEFT(L1237, IF(ISNUMBER(SUBSTITUTE(_xludf.MID(L1237, 2, 1), ".", ",")), 1, 2))</f>
        <v/>
      </c>
      <c r="O1237" s="19" t="str">
        <f t="shared" ca="1" si="212"/>
        <v/>
      </c>
      <c r="P1237" s="9" t="str">
        <f t="shared" ca="1" si="213"/>
        <v/>
      </c>
      <c r="Q1237" s="9" t="str">
        <f t="shared" ca="1" si="214"/>
        <v/>
      </c>
      <c r="R1237" s="9" t="str">
        <f t="shared" si="216"/>
        <v/>
      </c>
      <c r="S1237" t="str" cm="1">
        <f t="array" ref="S1237">IF(ISBLANK(C1237),"",IFERROR(INDEX(ListeSeries!$A$2:$A$1045, MATCH(1, (DatasScan!G1237=ListeSeries!$B$2:$B$1045) * (DatasScan!H1237&gt;=ListeSeries!$D$2:$D$1045) * (DatasScan!H1237&lt;=ListeSeries!$E$2:$E$1045), 0)), "no match"))</f>
        <v/>
      </c>
      <c r="T1237" s="7" t="str" cm="1">
        <f t="array" ref="T1237">IF(ISBLANK(C1237),"",IFERROR(INDEX(ListeSeries!$C$2:$C$1045, MATCH(1, (DatasScan!G1237=ListeSeries!$B$2:$B$1045) * (DatasScan!H1237&gt;=ListeSeries!$D$2:$D$1045) * (DatasScan!H1237&lt;=ListeSeries!$E$2:$E$1045), 0)), "no match"))</f>
        <v/>
      </c>
      <c r="U1237" s="11" t="str" cm="1">
        <f t="array" ref="U1237">IF(ISBLANK(C1237),"",IFERROR(INDEX(ListeSeries!$F$2:$F$1045, MATCH(1, (DatasScan!G1237=ListeSeries!$B$2:$B$1045) * (DatasScan!H1237&gt;=ListeSeries!$D$2:$D$1045) * (DatasScan!H1237&lt;=ListeSeries!$E$2:$E$1045), 0)), "no match"))</f>
        <v/>
      </c>
    </row>
    <row r="1238" spans="1:21" x14ac:dyDescent="0.25">
      <c r="A1238" s="6" t="str">
        <f t="shared" si="217"/>
        <v/>
      </c>
      <c r="B1238" s="272"/>
      <c r="F1238" s="7" t="str">
        <f t="shared" si="211"/>
        <v/>
      </c>
      <c r="G1238" s="21" t="str">
        <f>IF(ISBLANK(C1238),"",_xlfn.XLOOKUP(_xlfn.XLOOKUP(VALUE(LEFT(C1238,4)),Souches!$B$2:$B$15000,Souches!$E$2:$E$15000),Varietes!$B$2:$B$500,Varietes!$C$2:$C$500))</f>
        <v/>
      </c>
      <c r="H1238" s="19" t="str">
        <f>IF(ISBLANK(C1238),"",_xlfn.XLOOKUP(VALUE(LEFT(C1238,4)),Souches!$B$2:$B$15000,Souches!$D$2:$D$15000))</f>
        <v/>
      </c>
      <c r="I1238" s="10" t="str">
        <f t="shared" si="218"/>
        <v/>
      </c>
      <c r="J1238" s="19" t="str">
        <f>IF(I1238="","",INT(('ObjProd (2)'!$C$25-I1238)/7 * (ABS('ObjProd (2)'!$C$25-I1238)&gt;=7)))</f>
        <v/>
      </c>
      <c r="K1238" s="10" t="str">
        <f>IF(I1238="","",
IF(AND(DATEDIF(I1238,'ObjProd (2)'!$C$25,"y")=0,DATEDIF(I1238,'ObjProd (2)'!$C$25,"ym")=0,
   INT(('ObjProd (2)'!$C$25-EDATE(I1238,DATEDIF(I1238,'ObjProd (2)'!$C$25,"y")*12+DATEDIF(I1238,'ObjProd (2)'!$C$25,"ym")))/7)=0),
   "&lt; 1 sem.",
   IF(DATEDIF(I1238,'ObjProd (2)'!$C$25,"y")&gt;0,DATEDIF(I1238,'ObjProd (2)'!$C$25,"y") &amp; " " &amp; IF(DATEDIF(I1238,'ObjProd (2)'!$C$25,"y")=1,"an ","ans "),"") &amp;
   IF(DATEDIF(I1238,'ObjProd (2)'!$C$25,"ym")&gt;0,DATEDIF(I1238,'ObjProd (2)'!$C$25,"ym") &amp; " mois ", "") &amp;
   IF(INT(('ObjProd (2)'!$C$25-EDATE(I1238,DATEDIF(I1238,'ObjProd (2)'!$C$25,"y")*12+DATEDIF(I1238,'ObjProd (2)'!$C$25,"ym")))/7)&gt;0,
      INT(('ObjProd (2)'!$C$25-EDATE(I1238,DATEDIF(I1238,'ObjProd (2)'!$C$25,"y")*12+DATEDIF(I1238,'ObjProd (2)'!$C$25,"ym")))/7) &amp; " sem.",
      "")
)
)</f>
        <v/>
      </c>
      <c r="L1238" s="11" t="str">
        <f t="shared" si="219"/>
        <v/>
      </c>
      <c r="M1238" s="9" t="str">
        <f t="shared" si="215"/>
        <v/>
      </c>
      <c r="N1238" s="9" t="str" cm="1">
        <f t="array" aca="1" ref="N1238" ca="1">LEFT(L1238, IF(ISNUMBER(SUBSTITUTE(_xludf.MID(L1238, 2, 1), ".", ",")), 1, 2))</f>
        <v/>
      </c>
      <c r="O1238" s="19" t="str">
        <f t="shared" ca="1" si="212"/>
        <v/>
      </c>
      <c r="P1238" s="9" t="str">
        <f t="shared" ca="1" si="213"/>
        <v/>
      </c>
      <c r="Q1238" s="9" t="str">
        <f t="shared" ca="1" si="214"/>
        <v/>
      </c>
      <c r="R1238" s="9" t="str">
        <f t="shared" si="216"/>
        <v/>
      </c>
      <c r="S1238" t="str" cm="1">
        <f t="array" ref="S1238">IF(ISBLANK(C1238),"",IFERROR(INDEX(ListeSeries!$A$2:$A$1045, MATCH(1, (DatasScan!G1238=ListeSeries!$B$2:$B$1045) * (DatasScan!H1238&gt;=ListeSeries!$D$2:$D$1045) * (DatasScan!H1238&lt;=ListeSeries!$E$2:$E$1045), 0)), "no match"))</f>
        <v/>
      </c>
      <c r="T1238" s="7" t="str" cm="1">
        <f t="array" ref="T1238">IF(ISBLANK(C1238),"",IFERROR(INDEX(ListeSeries!$C$2:$C$1045, MATCH(1, (DatasScan!G1238=ListeSeries!$B$2:$B$1045) * (DatasScan!H1238&gt;=ListeSeries!$D$2:$D$1045) * (DatasScan!H1238&lt;=ListeSeries!$E$2:$E$1045), 0)), "no match"))</f>
        <v/>
      </c>
      <c r="U1238" s="11" t="str" cm="1">
        <f t="array" ref="U1238">IF(ISBLANK(C1238),"",IFERROR(INDEX(ListeSeries!$F$2:$F$1045, MATCH(1, (DatasScan!G1238=ListeSeries!$B$2:$B$1045) * (DatasScan!H1238&gt;=ListeSeries!$D$2:$D$1045) * (DatasScan!H1238&lt;=ListeSeries!$E$2:$E$1045), 0)), "no match"))</f>
        <v/>
      </c>
    </row>
    <row r="1239" spans="1:21" x14ac:dyDescent="0.25">
      <c r="A1239" s="6" t="str">
        <f t="shared" si="217"/>
        <v/>
      </c>
      <c r="B1239" s="272"/>
      <c r="F1239" s="7" t="str">
        <f t="shared" si="211"/>
        <v/>
      </c>
      <c r="G1239" s="21" t="str">
        <f>IF(ISBLANK(C1239),"",_xlfn.XLOOKUP(_xlfn.XLOOKUP(VALUE(LEFT(C1239,4)),Souches!$B$2:$B$15000,Souches!$E$2:$E$15000),Varietes!$B$2:$B$500,Varietes!$C$2:$C$500))</f>
        <v/>
      </c>
      <c r="H1239" s="19" t="str">
        <f>IF(ISBLANK(C1239),"",_xlfn.XLOOKUP(VALUE(LEFT(C1239,4)),Souches!$B$2:$B$15000,Souches!$D$2:$D$15000))</f>
        <v/>
      </c>
      <c r="I1239" s="10" t="str">
        <f t="shared" si="218"/>
        <v/>
      </c>
      <c r="J1239" s="19" t="str">
        <f>IF(I1239="","",INT(('ObjProd (2)'!$C$25-I1239)/7 * (ABS('ObjProd (2)'!$C$25-I1239)&gt;=7)))</f>
        <v/>
      </c>
      <c r="K1239" s="10" t="str">
        <f>IF(I1239="","",
IF(AND(DATEDIF(I1239,'ObjProd (2)'!$C$25,"y")=0,DATEDIF(I1239,'ObjProd (2)'!$C$25,"ym")=0,
   INT(('ObjProd (2)'!$C$25-EDATE(I1239,DATEDIF(I1239,'ObjProd (2)'!$C$25,"y")*12+DATEDIF(I1239,'ObjProd (2)'!$C$25,"ym")))/7)=0),
   "&lt; 1 sem.",
   IF(DATEDIF(I1239,'ObjProd (2)'!$C$25,"y")&gt;0,DATEDIF(I1239,'ObjProd (2)'!$C$25,"y") &amp; " " &amp; IF(DATEDIF(I1239,'ObjProd (2)'!$C$25,"y")=1,"an ","ans "),"") &amp;
   IF(DATEDIF(I1239,'ObjProd (2)'!$C$25,"ym")&gt;0,DATEDIF(I1239,'ObjProd (2)'!$C$25,"ym") &amp; " mois ", "") &amp;
   IF(INT(('ObjProd (2)'!$C$25-EDATE(I1239,DATEDIF(I1239,'ObjProd (2)'!$C$25,"y")*12+DATEDIF(I1239,'ObjProd (2)'!$C$25,"ym")))/7)&gt;0,
      INT(('ObjProd (2)'!$C$25-EDATE(I1239,DATEDIF(I1239,'ObjProd (2)'!$C$25,"y")*12+DATEDIF(I1239,'ObjProd (2)'!$C$25,"ym")))/7) &amp; " sem.",
      "")
)
)</f>
        <v/>
      </c>
      <c r="L1239" s="11" t="str">
        <f t="shared" si="219"/>
        <v/>
      </c>
      <c r="M1239" s="9" t="str">
        <f t="shared" si="215"/>
        <v/>
      </c>
      <c r="N1239" s="9" t="str" cm="1">
        <f t="array" aca="1" ref="N1239" ca="1">LEFT(L1239, IF(ISNUMBER(SUBSTITUTE(_xludf.MID(L1239, 2, 1), ".", ",")), 1, 2))</f>
        <v/>
      </c>
      <c r="O1239" s="19" t="str">
        <f t="shared" ca="1" si="212"/>
        <v/>
      </c>
      <c r="P1239" s="9" t="str">
        <f t="shared" ca="1" si="213"/>
        <v/>
      </c>
      <c r="Q1239" s="9" t="str">
        <f t="shared" ca="1" si="214"/>
        <v/>
      </c>
      <c r="R1239" s="9" t="str">
        <f t="shared" si="216"/>
        <v/>
      </c>
      <c r="S1239" t="str" cm="1">
        <f t="array" ref="S1239">IF(ISBLANK(C1239),"",IFERROR(INDEX(ListeSeries!$A$2:$A$1045, MATCH(1, (DatasScan!G1239=ListeSeries!$B$2:$B$1045) * (DatasScan!H1239&gt;=ListeSeries!$D$2:$D$1045) * (DatasScan!H1239&lt;=ListeSeries!$E$2:$E$1045), 0)), "no match"))</f>
        <v/>
      </c>
      <c r="T1239" s="7" t="str" cm="1">
        <f t="array" ref="T1239">IF(ISBLANK(C1239),"",IFERROR(INDEX(ListeSeries!$C$2:$C$1045, MATCH(1, (DatasScan!G1239=ListeSeries!$B$2:$B$1045) * (DatasScan!H1239&gt;=ListeSeries!$D$2:$D$1045) * (DatasScan!H1239&lt;=ListeSeries!$E$2:$E$1045), 0)), "no match"))</f>
        <v/>
      </c>
      <c r="U1239" s="11" t="str" cm="1">
        <f t="array" ref="U1239">IF(ISBLANK(C1239),"",IFERROR(INDEX(ListeSeries!$F$2:$F$1045, MATCH(1, (DatasScan!G1239=ListeSeries!$B$2:$B$1045) * (DatasScan!H1239&gt;=ListeSeries!$D$2:$D$1045) * (DatasScan!H1239&lt;=ListeSeries!$E$2:$E$1045), 0)), "no match"))</f>
        <v/>
      </c>
    </row>
    <row r="1240" spans="1:21" x14ac:dyDescent="0.25">
      <c r="A1240" s="6" t="str">
        <f t="shared" si="217"/>
        <v/>
      </c>
      <c r="B1240" s="272"/>
      <c r="F1240" s="7" t="str">
        <f t="shared" si="211"/>
        <v/>
      </c>
      <c r="G1240" s="21" t="str">
        <f>IF(ISBLANK(C1240),"",_xlfn.XLOOKUP(_xlfn.XLOOKUP(VALUE(LEFT(C1240,4)),Souches!$B$2:$B$15000,Souches!$E$2:$E$15000),Varietes!$B$2:$B$500,Varietes!$C$2:$C$500))</f>
        <v/>
      </c>
      <c r="H1240" s="19" t="str">
        <f>IF(ISBLANK(C1240),"",_xlfn.XLOOKUP(VALUE(LEFT(C1240,4)),Souches!$B$2:$B$15000,Souches!$D$2:$D$15000))</f>
        <v/>
      </c>
      <c r="I1240" s="10" t="str">
        <f t="shared" si="218"/>
        <v/>
      </c>
      <c r="J1240" s="19" t="str">
        <f>IF(I1240="","",INT(('ObjProd (2)'!$C$25-I1240)/7 * (ABS('ObjProd (2)'!$C$25-I1240)&gt;=7)))</f>
        <v/>
      </c>
      <c r="K1240" s="10" t="str">
        <f>IF(I1240="","",
IF(AND(DATEDIF(I1240,'ObjProd (2)'!$C$25,"y")=0,DATEDIF(I1240,'ObjProd (2)'!$C$25,"ym")=0,
   INT(('ObjProd (2)'!$C$25-EDATE(I1240,DATEDIF(I1240,'ObjProd (2)'!$C$25,"y")*12+DATEDIF(I1240,'ObjProd (2)'!$C$25,"ym")))/7)=0),
   "&lt; 1 sem.",
   IF(DATEDIF(I1240,'ObjProd (2)'!$C$25,"y")&gt;0,DATEDIF(I1240,'ObjProd (2)'!$C$25,"y") &amp; " " &amp; IF(DATEDIF(I1240,'ObjProd (2)'!$C$25,"y")=1,"an ","ans "),"") &amp;
   IF(DATEDIF(I1240,'ObjProd (2)'!$C$25,"ym")&gt;0,DATEDIF(I1240,'ObjProd (2)'!$C$25,"ym") &amp; " mois ", "") &amp;
   IF(INT(('ObjProd (2)'!$C$25-EDATE(I1240,DATEDIF(I1240,'ObjProd (2)'!$C$25,"y")*12+DATEDIF(I1240,'ObjProd (2)'!$C$25,"ym")))/7)&gt;0,
      INT(('ObjProd (2)'!$C$25-EDATE(I1240,DATEDIF(I1240,'ObjProd (2)'!$C$25,"y")*12+DATEDIF(I1240,'ObjProd (2)'!$C$25,"ym")))/7) &amp; " sem.",
      "")
)
)</f>
        <v/>
      </c>
      <c r="L1240" s="11" t="str">
        <f t="shared" si="219"/>
        <v/>
      </c>
      <c r="M1240" s="9" t="str">
        <f t="shared" si="215"/>
        <v/>
      </c>
      <c r="N1240" s="9" t="str" cm="1">
        <f t="array" aca="1" ref="N1240" ca="1">LEFT(L1240, IF(ISNUMBER(SUBSTITUTE(_xludf.MID(L1240, 2, 1), ".", ",")), 1, 2))</f>
        <v/>
      </c>
      <c r="O1240" s="19" t="str">
        <f t="shared" ca="1" si="212"/>
        <v/>
      </c>
      <c r="P1240" s="9" t="str">
        <f t="shared" ca="1" si="213"/>
        <v/>
      </c>
      <c r="Q1240" s="9" t="str">
        <f t="shared" ca="1" si="214"/>
        <v/>
      </c>
      <c r="R1240" s="9" t="str">
        <f t="shared" si="216"/>
        <v/>
      </c>
      <c r="S1240" t="str" cm="1">
        <f t="array" ref="S1240">IF(ISBLANK(C1240),"",IFERROR(INDEX(ListeSeries!$A$2:$A$1045, MATCH(1, (DatasScan!G1240=ListeSeries!$B$2:$B$1045) * (DatasScan!H1240&gt;=ListeSeries!$D$2:$D$1045) * (DatasScan!H1240&lt;=ListeSeries!$E$2:$E$1045), 0)), "no match"))</f>
        <v/>
      </c>
      <c r="T1240" s="7" t="str" cm="1">
        <f t="array" ref="T1240">IF(ISBLANK(C1240),"",IFERROR(INDEX(ListeSeries!$C$2:$C$1045, MATCH(1, (DatasScan!G1240=ListeSeries!$B$2:$B$1045) * (DatasScan!H1240&gt;=ListeSeries!$D$2:$D$1045) * (DatasScan!H1240&lt;=ListeSeries!$E$2:$E$1045), 0)), "no match"))</f>
        <v/>
      </c>
      <c r="U1240" s="11" t="str" cm="1">
        <f t="array" ref="U1240">IF(ISBLANK(C1240),"",IFERROR(INDEX(ListeSeries!$F$2:$F$1045, MATCH(1, (DatasScan!G1240=ListeSeries!$B$2:$B$1045) * (DatasScan!H1240&gt;=ListeSeries!$D$2:$D$1045) * (DatasScan!H1240&lt;=ListeSeries!$E$2:$E$1045), 0)), "no match"))</f>
        <v/>
      </c>
    </row>
    <row r="1241" spans="1:21" x14ac:dyDescent="0.25">
      <c r="A1241" s="6" t="str">
        <f t="shared" si="217"/>
        <v/>
      </c>
      <c r="B1241" s="272"/>
      <c r="F1241" s="7" t="str">
        <f t="shared" si="211"/>
        <v/>
      </c>
      <c r="G1241" s="21" t="str">
        <f>IF(ISBLANK(C1241),"",_xlfn.XLOOKUP(_xlfn.XLOOKUP(VALUE(LEFT(C1241,4)),Souches!$B$2:$B$15000,Souches!$E$2:$E$15000),Varietes!$B$2:$B$500,Varietes!$C$2:$C$500))</f>
        <v/>
      </c>
      <c r="H1241" s="19" t="str">
        <f>IF(ISBLANK(C1241),"",_xlfn.XLOOKUP(VALUE(LEFT(C1241,4)),Souches!$B$2:$B$15000,Souches!$D$2:$D$15000))</f>
        <v/>
      </c>
      <c r="I1241" s="10" t="str">
        <f t="shared" si="218"/>
        <v/>
      </c>
      <c r="J1241" s="19" t="str">
        <f>IF(I1241="","",INT(('ObjProd (2)'!$C$25-I1241)/7 * (ABS('ObjProd (2)'!$C$25-I1241)&gt;=7)))</f>
        <v/>
      </c>
      <c r="K1241" s="10" t="str">
        <f>IF(I1241="","",
IF(AND(DATEDIF(I1241,'ObjProd (2)'!$C$25,"y")=0,DATEDIF(I1241,'ObjProd (2)'!$C$25,"ym")=0,
   INT(('ObjProd (2)'!$C$25-EDATE(I1241,DATEDIF(I1241,'ObjProd (2)'!$C$25,"y")*12+DATEDIF(I1241,'ObjProd (2)'!$C$25,"ym")))/7)=0),
   "&lt; 1 sem.",
   IF(DATEDIF(I1241,'ObjProd (2)'!$C$25,"y")&gt;0,DATEDIF(I1241,'ObjProd (2)'!$C$25,"y") &amp; " " &amp; IF(DATEDIF(I1241,'ObjProd (2)'!$C$25,"y")=1,"an ","ans "),"") &amp;
   IF(DATEDIF(I1241,'ObjProd (2)'!$C$25,"ym")&gt;0,DATEDIF(I1241,'ObjProd (2)'!$C$25,"ym") &amp; " mois ", "") &amp;
   IF(INT(('ObjProd (2)'!$C$25-EDATE(I1241,DATEDIF(I1241,'ObjProd (2)'!$C$25,"y")*12+DATEDIF(I1241,'ObjProd (2)'!$C$25,"ym")))/7)&gt;0,
      INT(('ObjProd (2)'!$C$25-EDATE(I1241,DATEDIF(I1241,'ObjProd (2)'!$C$25,"y")*12+DATEDIF(I1241,'ObjProd (2)'!$C$25,"ym")))/7) &amp; " sem.",
      "")
)
)</f>
        <v/>
      </c>
      <c r="L1241" s="11" t="str">
        <f t="shared" si="219"/>
        <v/>
      </c>
      <c r="M1241" s="9" t="str">
        <f t="shared" si="215"/>
        <v/>
      </c>
      <c r="N1241" s="9" t="str" cm="1">
        <f t="array" aca="1" ref="N1241" ca="1">LEFT(L1241, IF(ISNUMBER(SUBSTITUTE(_xludf.MID(L1241, 2, 1), ".", ",")), 1, 2))</f>
        <v/>
      </c>
      <c r="O1241" s="19" t="str">
        <f t="shared" ca="1" si="212"/>
        <v/>
      </c>
      <c r="P1241" s="9" t="str">
        <f t="shared" ca="1" si="213"/>
        <v/>
      </c>
      <c r="Q1241" s="9" t="str">
        <f t="shared" ca="1" si="214"/>
        <v/>
      </c>
      <c r="R1241" s="9" t="str">
        <f t="shared" si="216"/>
        <v/>
      </c>
      <c r="S1241" t="str" cm="1">
        <f t="array" ref="S1241">IF(ISBLANK(C1241),"",IFERROR(INDEX(ListeSeries!$A$2:$A$1045, MATCH(1, (DatasScan!G1241=ListeSeries!$B$2:$B$1045) * (DatasScan!H1241&gt;=ListeSeries!$D$2:$D$1045) * (DatasScan!H1241&lt;=ListeSeries!$E$2:$E$1045), 0)), "no match"))</f>
        <v/>
      </c>
      <c r="T1241" s="7" t="str" cm="1">
        <f t="array" ref="T1241">IF(ISBLANK(C1241),"",IFERROR(INDEX(ListeSeries!$C$2:$C$1045, MATCH(1, (DatasScan!G1241=ListeSeries!$B$2:$B$1045) * (DatasScan!H1241&gt;=ListeSeries!$D$2:$D$1045) * (DatasScan!H1241&lt;=ListeSeries!$E$2:$E$1045), 0)), "no match"))</f>
        <v/>
      </c>
      <c r="U1241" s="11" t="str" cm="1">
        <f t="array" ref="U1241">IF(ISBLANK(C1241),"",IFERROR(INDEX(ListeSeries!$F$2:$F$1045, MATCH(1, (DatasScan!G1241=ListeSeries!$B$2:$B$1045) * (DatasScan!H1241&gt;=ListeSeries!$D$2:$D$1045) * (DatasScan!H1241&lt;=ListeSeries!$E$2:$E$1045), 0)), "no match"))</f>
        <v/>
      </c>
    </row>
    <row r="1242" spans="1:21" x14ac:dyDescent="0.25">
      <c r="A1242" s="6" t="str">
        <f t="shared" si="217"/>
        <v/>
      </c>
      <c r="B1242" s="272"/>
      <c r="F1242" s="7" t="str">
        <f t="shared" si="211"/>
        <v/>
      </c>
      <c r="G1242" s="21" t="str">
        <f>IF(ISBLANK(C1242),"",_xlfn.XLOOKUP(_xlfn.XLOOKUP(VALUE(LEFT(C1242,4)),Souches!$B$2:$B$15000,Souches!$E$2:$E$15000),Varietes!$B$2:$B$500,Varietes!$C$2:$C$500))</f>
        <v/>
      </c>
      <c r="H1242" s="19" t="str">
        <f>IF(ISBLANK(C1242),"",_xlfn.XLOOKUP(VALUE(LEFT(C1242,4)),Souches!$B$2:$B$15000,Souches!$D$2:$D$15000))</f>
        <v/>
      </c>
      <c r="I1242" s="10" t="str">
        <f t="shared" si="218"/>
        <v/>
      </c>
      <c r="J1242" s="19" t="str">
        <f>IF(I1242="","",INT(('ObjProd (2)'!$C$25-I1242)/7 * (ABS('ObjProd (2)'!$C$25-I1242)&gt;=7)))</f>
        <v/>
      </c>
      <c r="K1242" s="10" t="str">
        <f>IF(I1242="","",
IF(AND(DATEDIF(I1242,'ObjProd (2)'!$C$25,"y")=0,DATEDIF(I1242,'ObjProd (2)'!$C$25,"ym")=0,
   INT(('ObjProd (2)'!$C$25-EDATE(I1242,DATEDIF(I1242,'ObjProd (2)'!$C$25,"y")*12+DATEDIF(I1242,'ObjProd (2)'!$C$25,"ym")))/7)=0),
   "&lt; 1 sem.",
   IF(DATEDIF(I1242,'ObjProd (2)'!$C$25,"y")&gt;0,DATEDIF(I1242,'ObjProd (2)'!$C$25,"y") &amp; " " &amp; IF(DATEDIF(I1242,'ObjProd (2)'!$C$25,"y")=1,"an ","ans "),"") &amp;
   IF(DATEDIF(I1242,'ObjProd (2)'!$C$25,"ym")&gt;0,DATEDIF(I1242,'ObjProd (2)'!$C$25,"ym") &amp; " mois ", "") &amp;
   IF(INT(('ObjProd (2)'!$C$25-EDATE(I1242,DATEDIF(I1242,'ObjProd (2)'!$C$25,"y")*12+DATEDIF(I1242,'ObjProd (2)'!$C$25,"ym")))/7)&gt;0,
      INT(('ObjProd (2)'!$C$25-EDATE(I1242,DATEDIF(I1242,'ObjProd (2)'!$C$25,"y")*12+DATEDIF(I1242,'ObjProd (2)'!$C$25,"ym")))/7) &amp; " sem.",
      "")
)
)</f>
        <v/>
      </c>
      <c r="L1242" s="11" t="str">
        <f t="shared" si="219"/>
        <v/>
      </c>
      <c r="M1242" s="9" t="str">
        <f t="shared" si="215"/>
        <v/>
      </c>
      <c r="N1242" s="9" t="str" cm="1">
        <f t="array" aca="1" ref="N1242" ca="1">LEFT(L1242, IF(ISNUMBER(SUBSTITUTE(_xludf.MID(L1242, 2, 1), ".", ",")), 1, 2))</f>
        <v/>
      </c>
      <c r="O1242" s="19" t="str">
        <f t="shared" ca="1" si="212"/>
        <v/>
      </c>
      <c r="P1242" s="9" t="str">
        <f t="shared" ca="1" si="213"/>
        <v/>
      </c>
      <c r="Q1242" s="9" t="str">
        <f t="shared" ca="1" si="214"/>
        <v/>
      </c>
      <c r="R1242" s="9" t="str">
        <f t="shared" si="216"/>
        <v/>
      </c>
      <c r="S1242" t="str" cm="1">
        <f t="array" ref="S1242">IF(ISBLANK(C1242),"",IFERROR(INDEX(ListeSeries!$A$2:$A$1045, MATCH(1, (DatasScan!G1242=ListeSeries!$B$2:$B$1045) * (DatasScan!H1242&gt;=ListeSeries!$D$2:$D$1045) * (DatasScan!H1242&lt;=ListeSeries!$E$2:$E$1045), 0)), "no match"))</f>
        <v/>
      </c>
      <c r="T1242" s="7" t="str" cm="1">
        <f t="array" ref="T1242">IF(ISBLANK(C1242),"",IFERROR(INDEX(ListeSeries!$C$2:$C$1045, MATCH(1, (DatasScan!G1242=ListeSeries!$B$2:$B$1045) * (DatasScan!H1242&gt;=ListeSeries!$D$2:$D$1045) * (DatasScan!H1242&lt;=ListeSeries!$E$2:$E$1045), 0)), "no match"))</f>
        <v/>
      </c>
      <c r="U1242" s="11" t="str" cm="1">
        <f t="array" ref="U1242">IF(ISBLANK(C1242),"",IFERROR(INDEX(ListeSeries!$F$2:$F$1045, MATCH(1, (DatasScan!G1242=ListeSeries!$B$2:$B$1045) * (DatasScan!H1242&gt;=ListeSeries!$D$2:$D$1045) * (DatasScan!H1242&lt;=ListeSeries!$E$2:$E$1045), 0)), "no match"))</f>
        <v/>
      </c>
    </row>
    <row r="1243" spans="1:21" x14ac:dyDescent="0.25">
      <c r="A1243" s="6" t="str">
        <f t="shared" si="217"/>
        <v/>
      </c>
      <c r="B1243" s="272"/>
      <c r="F1243" s="7" t="str">
        <f t="shared" si="211"/>
        <v/>
      </c>
      <c r="G1243" s="21" t="str">
        <f>IF(ISBLANK(C1243),"",_xlfn.XLOOKUP(_xlfn.XLOOKUP(VALUE(LEFT(C1243,4)),Souches!$B$2:$B$15000,Souches!$E$2:$E$15000),Varietes!$B$2:$B$500,Varietes!$C$2:$C$500))</f>
        <v/>
      </c>
      <c r="H1243" s="19" t="str">
        <f>IF(ISBLANK(C1243),"",_xlfn.XLOOKUP(VALUE(LEFT(C1243,4)),Souches!$B$2:$B$15000,Souches!$D$2:$D$15000))</f>
        <v/>
      </c>
      <c r="I1243" s="10" t="str">
        <f t="shared" si="218"/>
        <v/>
      </c>
      <c r="J1243" s="19" t="str">
        <f>IF(I1243="","",INT(('ObjProd (2)'!$C$25-I1243)/7 * (ABS('ObjProd (2)'!$C$25-I1243)&gt;=7)))</f>
        <v/>
      </c>
      <c r="K1243" s="10" t="str">
        <f>IF(I1243="","",
IF(AND(DATEDIF(I1243,'ObjProd (2)'!$C$25,"y")=0,DATEDIF(I1243,'ObjProd (2)'!$C$25,"ym")=0,
   INT(('ObjProd (2)'!$C$25-EDATE(I1243,DATEDIF(I1243,'ObjProd (2)'!$C$25,"y")*12+DATEDIF(I1243,'ObjProd (2)'!$C$25,"ym")))/7)=0),
   "&lt; 1 sem.",
   IF(DATEDIF(I1243,'ObjProd (2)'!$C$25,"y")&gt;0,DATEDIF(I1243,'ObjProd (2)'!$C$25,"y") &amp; " " &amp; IF(DATEDIF(I1243,'ObjProd (2)'!$C$25,"y")=1,"an ","ans "),"") &amp;
   IF(DATEDIF(I1243,'ObjProd (2)'!$C$25,"ym")&gt;0,DATEDIF(I1243,'ObjProd (2)'!$C$25,"ym") &amp; " mois ", "") &amp;
   IF(INT(('ObjProd (2)'!$C$25-EDATE(I1243,DATEDIF(I1243,'ObjProd (2)'!$C$25,"y")*12+DATEDIF(I1243,'ObjProd (2)'!$C$25,"ym")))/7)&gt;0,
      INT(('ObjProd (2)'!$C$25-EDATE(I1243,DATEDIF(I1243,'ObjProd (2)'!$C$25,"y")*12+DATEDIF(I1243,'ObjProd (2)'!$C$25,"ym")))/7) &amp; " sem.",
      "")
)
)</f>
        <v/>
      </c>
      <c r="L1243" s="11" t="str">
        <f t="shared" si="219"/>
        <v/>
      </c>
      <c r="M1243" s="9" t="str">
        <f t="shared" si="215"/>
        <v/>
      </c>
      <c r="N1243" s="9" t="str" cm="1">
        <f t="array" aca="1" ref="N1243" ca="1">LEFT(L1243, IF(ISNUMBER(SUBSTITUTE(_xludf.MID(L1243, 2, 1), ".", ",")), 1, 2))</f>
        <v/>
      </c>
      <c r="O1243" s="19" t="str">
        <f t="shared" ca="1" si="212"/>
        <v/>
      </c>
      <c r="P1243" s="9" t="str">
        <f t="shared" ca="1" si="213"/>
        <v/>
      </c>
      <c r="Q1243" s="9" t="str">
        <f t="shared" ca="1" si="214"/>
        <v/>
      </c>
      <c r="R1243" s="9" t="str">
        <f t="shared" si="216"/>
        <v/>
      </c>
      <c r="S1243" t="str" cm="1">
        <f t="array" ref="S1243">IF(ISBLANK(C1243),"",IFERROR(INDEX(ListeSeries!$A$2:$A$1045, MATCH(1, (DatasScan!G1243=ListeSeries!$B$2:$B$1045) * (DatasScan!H1243&gt;=ListeSeries!$D$2:$D$1045) * (DatasScan!H1243&lt;=ListeSeries!$E$2:$E$1045), 0)), "no match"))</f>
        <v/>
      </c>
      <c r="T1243" s="7" t="str" cm="1">
        <f t="array" ref="T1243">IF(ISBLANK(C1243),"",IFERROR(INDEX(ListeSeries!$C$2:$C$1045, MATCH(1, (DatasScan!G1243=ListeSeries!$B$2:$B$1045) * (DatasScan!H1243&gt;=ListeSeries!$D$2:$D$1045) * (DatasScan!H1243&lt;=ListeSeries!$E$2:$E$1045), 0)), "no match"))</f>
        <v/>
      </c>
      <c r="U1243" s="11" t="str" cm="1">
        <f t="array" ref="U1243">IF(ISBLANK(C1243),"",IFERROR(INDEX(ListeSeries!$F$2:$F$1045, MATCH(1, (DatasScan!G1243=ListeSeries!$B$2:$B$1045) * (DatasScan!H1243&gt;=ListeSeries!$D$2:$D$1045) * (DatasScan!H1243&lt;=ListeSeries!$E$2:$E$1045), 0)), "no match"))</f>
        <v/>
      </c>
    </row>
    <row r="1244" spans="1:21" x14ac:dyDescent="0.25">
      <c r="A1244" s="6" t="str">
        <f t="shared" si="217"/>
        <v/>
      </c>
      <c r="B1244" s="272"/>
      <c r="F1244" s="7" t="str">
        <f t="shared" si="211"/>
        <v/>
      </c>
      <c r="G1244" s="21" t="str">
        <f>IF(ISBLANK(C1244),"",_xlfn.XLOOKUP(_xlfn.XLOOKUP(VALUE(LEFT(C1244,4)),Souches!$B$2:$B$15000,Souches!$E$2:$E$15000),Varietes!$B$2:$B$500,Varietes!$C$2:$C$500))</f>
        <v/>
      </c>
      <c r="H1244" s="19" t="str">
        <f>IF(ISBLANK(C1244),"",_xlfn.XLOOKUP(VALUE(LEFT(C1244,4)),Souches!$B$2:$B$15000,Souches!$D$2:$D$15000))</f>
        <v/>
      </c>
      <c r="I1244" s="10" t="str">
        <f t="shared" si="218"/>
        <v/>
      </c>
      <c r="J1244" s="19" t="str">
        <f>IF(I1244="","",INT(('ObjProd (2)'!$C$25-I1244)/7 * (ABS('ObjProd (2)'!$C$25-I1244)&gt;=7)))</f>
        <v/>
      </c>
      <c r="K1244" s="10" t="str">
        <f>IF(I1244="","",
IF(AND(DATEDIF(I1244,'ObjProd (2)'!$C$25,"y")=0,DATEDIF(I1244,'ObjProd (2)'!$C$25,"ym")=0,
   INT(('ObjProd (2)'!$C$25-EDATE(I1244,DATEDIF(I1244,'ObjProd (2)'!$C$25,"y")*12+DATEDIF(I1244,'ObjProd (2)'!$C$25,"ym")))/7)=0),
   "&lt; 1 sem.",
   IF(DATEDIF(I1244,'ObjProd (2)'!$C$25,"y")&gt;0,DATEDIF(I1244,'ObjProd (2)'!$C$25,"y") &amp; " " &amp; IF(DATEDIF(I1244,'ObjProd (2)'!$C$25,"y")=1,"an ","ans "),"") &amp;
   IF(DATEDIF(I1244,'ObjProd (2)'!$C$25,"ym")&gt;0,DATEDIF(I1244,'ObjProd (2)'!$C$25,"ym") &amp; " mois ", "") &amp;
   IF(INT(('ObjProd (2)'!$C$25-EDATE(I1244,DATEDIF(I1244,'ObjProd (2)'!$C$25,"y")*12+DATEDIF(I1244,'ObjProd (2)'!$C$25,"ym")))/7)&gt;0,
      INT(('ObjProd (2)'!$C$25-EDATE(I1244,DATEDIF(I1244,'ObjProd (2)'!$C$25,"y")*12+DATEDIF(I1244,'ObjProd (2)'!$C$25,"ym")))/7) &amp; " sem.",
      "")
)
)</f>
        <v/>
      </c>
      <c r="L1244" s="11" t="str">
        <f t="shared" si="219"/>
        <v/>
      </c>
      <c r="M1244" s="9" t="str">
        <f t="shared" si="215"/>
        <v/>
      </c>
      <c r="N1244" s="9" t="str" cm="1">
        <f t="array" aca="1" ref="N1244" ca="1">LEFT(L1244, IF(ISNUMBER(SUBSTITUTE(_xludf.MID(L1244, 2, 1), ".", ",")), 1, 2))</f>
        <v/>
      </c>
      <c r="O1244" s="19" t="str">
        <f t="shared" ca="1" si="212"/>
        <v/>
      </c>
      <c r="P1244" s="9" t="str">
        <f t="shared" ca="1" si="213"/>
        <v/>
      </c>
      <c r="Q1244" s="9" t="str">
        <f t="shared" ca="1" si="214"/>
        <v/>
      </c>
      <c r="R1244" s="9" t="str">
        <f t="shared" si="216"/>
        <v/>
      </c>
      <c r="S1244" t="str" cm="1">
        <f t="array" ref="S1244">IF(ISBLANK(C1244),"",IFERROR(INDEX(ListeSeries!$A$2:$A$1045, MATCH(1, (DatasScan!G1244=ListeSeries!$B$2:$B$1045) * (DatasScan!H1244&gt;=ListeSeries!$D$2:$D$1045) * (DatasScan!H1244&lt;=ListeSeries!$E$2:$E$1045), 0)), "no match"))</f>
        <v/>
      </c>
      <c r="T1244" s="7" t="str" cm="1">
        <f t="array" ref="T1244">IF(ISBLANK(C1244),"",IFERROR(INDEX(ListeSeries!$C$2:$C$1045, MATCH(1, (DatasScan!G1244=ListeSeries!$B$2:$B$1045) * (DatasScan!H1244&gt;=ListeSeries!$D$2:$D$1045) * (DatasScan!H1244&lt;=ListeSeries!$E$2:$E$1045), 0)), "no match"))</f>
        <v/>
      </c>
      <c r="U1244" s="11" t="str" cm="1">
        <f t="array" ref="U1244">IF(ISBLANK(C1244),"",IFERROR(INDEX(ListeSeries!$F$2:$F$1045, MATCH(1, (DatasScan!G1244=ListeSeries!$B$2:$B$1045) * (DatasScan!H1244&gt;=ListeSeries!$D$2:$D$1045) * (DatasScan!H1244&lt;=ListeSeries!$E$2:$E$1045), 0)), "no match"))</f>
        <v/>
      </c>
    </row>
    <row r="1245" spans="1:21" x14ac:dyDescent="0.25">
      <c r="A1245" s="6" t="str">
        <f t="shared" si="217"/>
        <v/>
      </c>
      <c r="B1245" s="272"/>
      <c r="F1245" s="7" t="str">
        <f t="shared" si="211"/>
        <v/>
      </c>
      <c r="G1245" s="21" t="str">
        <f>IF(ISBLANK(C1245),"",_xlfn.XLOOKUP(_xlfn.XLOOKUP(VALUE(LEFT(C1245,4)),Souches!$B$2:$B$15000,Souches!$E$2:$E$15000),Varietes!$B$2:$B$500,Varietes!$C$2:$C$500))</f>
        <v/>
      </c>
      <c r="H1245" s="19" t="str">
        <f>IF(ISBLANK(C1245),"",_xlfn.XLOOKUP(VALUE(LEFT(C1245,4)),Souches!$B$2:$B$15000,Souches!$D$2:$D$15000))</f>
        <v/>
      </c>
      <c r="I1245" s="10" t="str">
        <f t="shared" si="218"/>
        <v/>
      </c>
      <c r="J1245" s="19" t="str">
        <f>IF(I1245="","",INT(('ObjProd (2)'!$C$25-I1245)/7 * (ABS('ObjProd (2)'!$C$25-I1245)&gt;=7)))</f>
        <v/>
      </c>
      <c r="K1245" s="10" t="str">
        <f>IF(I1245="","",
IF(AND(DATEDIF(I1245,'ObjProd (2)'!$C$25,"y")=0,DATEDIF(I1245,'ObjProd (2)'!$C$25,"ym")=0,
   INT(('ObjProd (2)'!$C$25-EDATE(I1245,DATEDIF(I1245,'ObjProd (2)'!$C$25,"y")*12+DATEDIF(I1245,'ObjProd (2)'!$C$25,"ym")))/7)=0),
   "&lt; 1 sem.",
   IF(DATEDIF(I1245,'ObjProd (2)'!$C$25,"y")&gt;0,DATEDIF(I1245,'ObjProd (2)'!$C$25,"y") &amp; " " &amp; IF(DATEDIF(I1245,'ObjProd (2)'!$C$25,"y")=1,"an ","ans "),"") &amp;
   IF(DATEDIF(I1245,'ObjProd (2)'!$C$25,"ym")&gt;0,DATEDIF(I1245,'ObjProd (2)'!$C$25,"ym") &amp; " mois ", "") &amp;
   IF(INT(('ObjProd (2)'!$C$25-EDATE(I1245,DATEDIF(I1245,'ObjProd (2)'!$C$25,"y")*12+DATEDIF(I1245,'ObjProd (2)'!$C$25,"ym")))/7)&gt;0,
      INT(('ObjProd (2)'!$C$25-EDATE(I1245,DATEDIF(I1245,'ObjProd (2)'!$C$25,"y")*12+DATEDIF(I1245,'ObjProd (2)'!$C$25,"ym")))/7) &amp; " sem.",
      "")
)
)</f>
        <v/>
      </c>
      <c r="L1245" s="11" t="str">
        <f t="shared" si="219"/>
        <v/>
      </c>
      <c r="M1245" s="9" t="str">
        <f t="shared" si="215"/>
        <v/>
      </c>
      <c r="N1245" s="9" t="str" cm="1">
        <f t="array" aca="1" ref="N1245" ca="1">LEFT(L1245, IF(ISNUMBER(SUBSTITUTE(_xludf.MID(L1245, 2, 1), ".", ",")), 1, 2))</f>
        <v/>
      </c>
      <c r="O1245" s="19" t="str">
        <f t="shared" ca="1" si="212"/>
        <v/>
      </c>
      <c r="P1245" s="9" t="str">
        <f t="shared" ca="1" si="213"/>
        <v/>
      </c>
      <c r="Q1245" s="9" t="str">
        <f t="shared" ca="1" si="214"/>
        <v/>
      </c>
      <c r="R1245" s="9" t="str">
        <f t="shared" si="216"/>
        <v/>
      </c>
      <c r="S1245" t="str" cm="1">
        <f t="array" ref="S1245">IF(ISBLANK(C1245),"",IFERROR(INDEX(ListeSeries!$A$2:$A$1045, MATCH(1, (DatasScan!G1245=ListeSeries!$B$2:$B$1045) * (DatasScan!H1245&gt;=ListeSeries!$D$2:$D$1045) * (DatasScan!H1245&lt;=ListeSeries!$E$2:$E$1045), 0)), "no match"))</f>
        <v/>
      </c>
      <c r="T1245" s="7" t="str" cm="1">
        <f t="array" ref="T1245">IF(ISBLANK(C1245),"",IFERROR(INDEX(ListeSeries!$C$2:$C$1045, MATCH(1, (DatasScan!G1245=ListeSeries!$B$2:$B$1045) * (DatasScan!H1245&gt;=ListeSeries!$D$2:$D$1045) * (DatasScan!H1245&lt;=ListeSeries!$E$2:$E$1045), 0)), "no match"))</f>
        <v/>
      </c>
      <c r="U1245" s="11" t="str" cm="1">
        <f t="array" ref="U1245">IF(ISBLANK(C1245),"",IFERROR(INDEX(ListeSeries!$F$2:$F$1045, MATCH(1, (DatasScan!G1245=ListeSeries!$B$2:$B$1045) * (DatasScan!H1245&gt;=ListeSeries!$D$2:$D$1045) * (DatasScan!H1245&lt;=ListeSeries!$E$2:$E$1045), 0)), "no match"))</f>
        <v/>
      </c>
    </row>
    <row r="1246" spans="1:21" x14ac:dyDescent="0.25">
      <c r="A1246" s="6" t="str">
        <f t="shared" si="217"/>
        <v/>
      </c>
      <c r="B1246" s="272"/>
      <c r="F1246" s="7" t="str">
        <f t="shared" si="211"/>
        <v/>
      </c>
      <c r="G1246" s="21" t="str">
        <f>IF(ISBLANK(C1246),"",_xlfn.XLOOKUP(_xlfn.XLOOKUP(VALUE(LEFT(C1246,4)),Souches!$B$2:$B$15000,Souches!$E$2:$E$15000),Varietes!$B$2:$B$500,Varietes!$C$2:$C$500))</f>
        <v/>
      </c>
      <c r="H1246" s="19" t="str">
        <f>IF(ISBLANK(C1246),"",_xlfn.XLOOKUP(VALUE(LEFT(C1246,4)),Souches!$B$2:$B$15000,Souches!$D$2:$D$15000))</f>
        <v/>
      </c>
      <c r="I1246" s="10" t="str">
        <f t="shared" si="218"/>
        <v/>
      </c>
      <c r="J1246" s="19" t="str">
        <f>IF(I1246="","",INT(('ObjProd (2)'!$C$25-I1246)/7 * (ABS('ObjProd (2)'!$C$25-I1246)&gt;=7)))</f>
        <v/>
      </c>
      <c r="K1246" s="10" t="str">
        <f>IF(I1246="","",
IF(AND(DATEDIF(I1246,'ObjProd (2)'!$C$25,"y")=0,DATEDIF(I1246,'ObjProd (2)'!$C$25,"ym")=0,
   INT(('ObjProd (2)'!$C$25-EDATE(I1246,DATEDIF(I1246,'ObjProd (2)'!$C$25,"y")*12+DATEDIF(I1246,'ObjProd (2)'!$C$25,"ym")))/7)=0),
   "&lt; 1 sem.",
   IF(DATEDIF(I1246,'ObjProd (2)'!$C$25,"y")&gt;0,DATEDIF(I1246,'ObjProd (2)'!$C$25,"y") &amp; " " &amp; IF(DATEDIF(I1246,'ObjProd (2)'!$C$25,"y")=1,"an ","ans "),"") &amp;
   IF(DATEDIF(I1246,'ObjProd (2)'!$C$25,"ym")&gt;0,DATEDIF(I1246,'ObjProd (2)'!$C$25,"ym") &amp; " mois ", "") &amp;
   IF(INT(('ObjProd (2)'!$C$25-EDATE(I1246,DATEDIF(I1246,'ObjProd (2)'!$C$25,"y")*12+DATEDIF(I1246,'ObjProd (2)'!$C$25,"ym")))/7)&gt;0,
      INT(('ObjProd (2)'!$C$25-EDATE(I1246,DATEDIF(I1246,'ObjProd (2)'!$C$25,"y")*12+DATEDIF(I1246,'ObjProd (2)'!$C$25,"ym")))/7) &amp; " sem.",
      "")
)
)</f>
        <v/>
      </c>
      <c r="L1246" s="11" t="str">
        <f t="shared" si="219"/>
        <v/>
      </c>
      <c r="M1246" s="9" t="str">
        <f t="shared" si="215"/>
        <v/>
      </c>
      <c r="N1246" s="9" t="str" cm="1">
        <f t="array" aca="1" ref="N1246" ca="1">LEFT(L1246, IF(ISNUMBER(SUBSTITUTE(_xludf.MID(L1246, 2, 1), ".", ",")), 1, 2))</f>
        <v/>
      </c>
      <c r="O1246" s="19" t="str">
        <f t="shared" ca="1" si="212"/>
        <v/>
      </c>
      <c r="P1246" s="9" t="str">
        <f t="shared" ca="1" si="213"/>
        <v/>
      </c>
      <c r="Q1246" s="9" t="str">
        <f t="shared" ca="1" si="214"/>
        <v/>
      </c>
      <c r="R1246" s="9" t="str">
        <f t="shared" si="216"/>
        <v/>
      </c>
      <c r="S1246" t="str" cm="1">
        <f t="array" ref="S1246">IF(ISBLANK(C1246),"",IFERROR(INDEX(ListeSeries!$A$2:$A$1045, MATCH(1, (DatasScan!G1246=ListeSeries!$B$2:$B$1045) * (DatasScan!H1246&gt;=ListeSeries!$D$2:$D$1045) * (DatasScan!H1246&lt;=ListeSeries!$E$2:$E$1045), 0)), "no match"))</f>
        <v/>
      </c>
      <c r="T1246" s="7" t="str" cm="1">
        <f t="array" ref="T1246">IF(ISBLANK(C1246),"",IFERROR(INDEX(ListeSeries!$C$2:$C$1045, MATCH(1, (DatasScan!G1246=ListeSeries!$B$2:$B$1045) * (DatasScan!H1246&gt;=ListeSeries!$D$2:$D$1045) * (DatasScan!H1246&lt;=ListeSeries!$E$2:$E$1045), 0)), "no match"))</f>
        <v/>
      </c>
      <c r="U1246" s="11" t="str" cm="1">
        <f t="array" ref="U1246">IF(ISBLANK(C1246),"",IFERROR(INDEX(ListeSeries!$F$2:$F$1045, MATCH(1, (DatasScan!G1246=ListeSeries!$B$2:$B$1045) * (DatasScan!H1246&gt;=ListeSeries!$D$2:$D$1045) * (DatasScan!H1246&lt;=ListeSeries!$E$2:$E$1045), 0)), "no match"))</f>
        <v/>
      </c>
    </row>
    <row r="1247" spans="1:21" x14ac:dyDescent="0.25">
      <c r="A1247" s="6" t="str">
        <f t="shared" si="217"/>
        <v/>
      </c>
      <c r="B1247" s="272"/>
      <c r="F1247" s="7" t="str">
        <f t="shared" si="211"/>
        <v/>
      </c>
      <c r="G1247" s="21" t="str">
        <f>IF(ISBLANK(C1247),"",_xlfn.XLOOKUP(_xlfn.XLOOKUP(VALUE(LEFT(C1247,4)),Souches!$B$2:$B$15000,Souches!$E$2:$E$15000),Varietes!$B$2:$B$500,Varietes!$C$2:$C$500))</f>
        <v/>
      </c>
      <c r="H1247" s="19" t="str">
        <f>IF(ISBLANK(C1247),"",_xlfn.XLOOKUP(VALUE(LEFT(C1247,4)),Souches!$B$2:$B$15000,Souches!$D$2:$D$15000))</f>
        <v/>
      </c>
      <c r="I1247" s="10" t="str">
        <f t="shared" si="218"/>
        <v/>
      </c>
      <c r="J1247" s="19" t="str">
        <f>IF(I1247="","",INT(('ObjProd (2)'!$C$25-I1247)/7 * (ABS('ObjProd (2)'!$C$25-I1247)&gt;=7)))</f>
        <v/>
      </c>
      <c r="K1247" s="10" t="str">
        <f>IF(I1247="","",
IF(AND(DATEDIF(I1247,'ObjProd (2)'!$C$25,"y")=0,DATEDIF(I1247,'ObjProd (2)'!$C$25,"ym")=0,
   INT(('ObjProd (2)'!$C$25-EDATE(I1247,DATEDIF(I1247,'ObjProd (2)'!$C$25,"y")*12+DATEDIF(I1247,'ObjProd (2)'!$C$25,"ym")))/7)=0),
   "&lt; 1 sem.",
   IF(DATEDIF(I1247,'ObjProd (2)'!$C$25,"y")&gt;0,DATEDIF(I1247,'ObjProd (2)'!$C$25,"y") &amp; " " &amp; IF(DATEDIF(I1247,'ObjProd (2)'!$C$25,"y")=1,"an ","ans "),"") &amp;
   IF(DATEDIF(I1247,'ObjProd (2)'!$C$25,"ym")&gt;0,DATEDIF(I1247,'ObjProd (2)'!$C$25,"ym") &amp; " mois ", "") &amp;
   IF(INT(('ObjProd (2)'!$C$25-EDATE(I1247,DATEDIF(I1247,'ObjProd (2)'!$C$25,"y")*12+DATEDIF(I1247,'ObjProd (2)'!$C$25,"ym")))/7)&gt;0,
      INT(('ObjProd (2)'!$C$25-EDATE(I1247,DATEDIF(I1247,'ObjProd (2)'!$C$25,"y")*12+DATEDIF(I1247,'ObjProd (2)'!$C$25,"ym")))/7) &amp; " sem.",
      "")
)
)</f>
        <v/>
      </c>
      <c r="L1247" s="11" t="str">
        <f t="shared" si="219"/>
        <v/>
      </c>
      <c r="M1247" s="9" t="str">
        <f t="shared" si="215"/>
        <v/>
      </c>
      <c r="N1247" s="9" t="str" cm="1">
        <f t="array" aca="1" ref="N1247" ca="1">LEFT(L1247, IF(ISNUMBER(SUBSTITUTE(_xludf.MID(L1247, 2, 1), ".", ",")), 1, 2))</f>
        <v/>
      </c>
      <c r="O1247" s="19" t="str">
        <f t="shared" ca="1" si="212"/>
        <v/>
      </c>
      <c r="P1247" s="9" t="str">
        <f t="shared" ca="1" si="213"/>
        <v/>
      </c>
      <c r="Q1247" s="9" t="str">
        <f t="shared" ca="1" si="214"/>
        <v/>
      </c>
      <c r="R1247" s="9" t="str">
        <f t="shared" si="216"/>
        <v/>
      </c>
      <c r="S1247" t="str" cm="1">
        <f t="array" ref="S1247">IF(ISBLANK(C1247),"",IFERROR(INDEX(ListeSeries!$A$2:$A$1045, MATCH(1, (DatasScan!G1247=ListeSeries!$B$2:$B$1045) * (DatasScan!H1247&gt;=ListeSeries!$D$2:$D$1045) * (DatasScan!H1247&lt;=ListeSeries!$E$2:$E$1045), 0)), "no match"))</f>
        <v/>
      </c>
      <c r="T1247" s="7" t="str" cm="1">
        <f t="array" ref="T1247">IF(ISBLANK(C1247),"",IFERROR(INDEX(ListeSeries!$C$2:$C$1045, MATCH(1, (DatasScan!G1247=ListeSeries!$B$2:$B$1045) * (DatasScan!H1247&gt;=ListeSeries!$D$2:$D$1045) * (DatasScan!H1247&lt;=ListeSeries!$E$2:$E$1045), 0)), "no match"))</f>
        <v/>
      </c>
      <c r="U1247" s="11" t="str" cm="1">
        <f t="array" ref="U1247">IF(ISBLANK(C1247),"",IFERROR(INDEX(ListeSeries!$F$2:$F$1045, MATCH(1, (DatasScan!G1247=ListeSeries!$B$2:$B$1045) * (DatasScan!H1247&gt;=ListeSeries!$D$2:$D$1045) * (DatasScan!H1247&lt;=ListeSeries!$E$2:$E$1045), 0)), "no match"))</f>
        <v/>
      </c>
    </row>
    <row r="1248" spans="1:21" x14ac:dyDescent="0.25">
      <c r="A1248" s="6" t="str">
        <f t="shared" si="217"/>
        <v/>
      </c>
      <c r="B1248" s="272"/>
      <c r="F1248" s="7" t="str">
        <f t="shared" si="211"/>
        <v/>
      </c>
      <c r="G1248" s="21" t="str">
        <f>IF(ISBLANK(C1248),"",_xlfn.XLOOKUP(_xlfn.XLOOKUP(VALUE(LEFT(C1248,4)),Souches!$B$2:$B$15000,Souches!$E$2:$E$15000),Varietes!$B$2:$B$500,Varietes!$C$2:$C$500))</f>
        <v/>
      </c>
      <c r="H1248" s="19" t="str">
        <f>IF(ISBLANK(C1248),"",_xlfn.XLOOKUP(VALUE(LEFT(C1248,4)),Souches!$B$2:$B$15000,Souches!$D$2:$D$15000))</f>
        <v/>
      </c>
      <c r="I1248" s="10" t="str">
        <f t="shared" si="218"/>
        <v/>
      </c>
      <c r="J1248" s="19" t="str">
        <f>IF(I1248="","",INT(('ObjProd (2)'!$C$25-I1248)/7 * (ABS('ObjProd (2)'!$C$25-I1248)&gt;=7)))</f>
        <v/>
      </c>
      <c r="K1248" s="10" t="str">
        <f>IF(I1248="","",
IF(AND(DATEDIF(I1248,'ObjProd (2)'!$C$25,"y")=0,DATEDIF(I1248,'ObjProd (2)'!$C$25,"ym")=0,
   INT(('ObjProd (2)'!$C$25-EDATE(I1248,DATEDIF(I1248,'ObjProd (2)'!$C$25,"y")*12+DATEDIF(I1248,'ObjProd (2)'!$C$25,"ym")))/7)=0),
   "&lt; 1 sem.",
   IF(DATEDIF(I1248,'ObjProd (2)'!$C$25,"y")&gt;0,DATEDIF(I1248,'ObjProd (2)'!$C$25,"y") &amp; " " &amp; IF(DATEDIF(I1248,'ObjProd (2)'!$C$25,"y")=1,"an ","ans "),"") &amp;
   IF(DATEDIF(I1248,'ObjProd (2)'!$C$25,"ym")&gt;0,DATEDIF(I1248,'ObjProd (2)'!$C$25,"ym") &amp; " mois ", "") &amp;
   IF(INT(('ObjProd (2)'!$C$25-EDATE(I1248,DATEDIF(I1248,'ObjProd (2)'!$C$25,"y")*12+DATEDIF(I1248,'ObjProd (2)'!$C$25,"ym")))/7)&gt;0,
      INT(('ObjProd (2)'!$C$25-EDATE(I1248,DATEDIF(I1248,'ObjProd (2)'!$C$25,"y")*12+DATEDIF(I1248,'ObjProd (2)'!$C$25,"ym")))/7) &amp; " sem.",
      "")
)
)</f>
        <v/>
      </c>
      <c r="L1248" s="11" t="str">
        <f t="shared" si="219"/>
        <v/>
      </c>
      <c r="M1248" s="9" t="str">
        <f t="shared" si="215"/>
        <v/>
      </c>
      <c r="N1248" s="9" t="str" cm="1">
        <f t="array" aca="1" ref="N1248" ca="1">LEFT(L1248, IF(ISNUMBER(SUBSTITUTE(_xludf.MID(L1248, 2, 1), ".", ",")), 1, 2))</f>
        <v/>
      </c>
      <c r="O1248" s="19" t="str">
        <f t="shared" ca="1" si="212"/>
        <v/>
      </c>
      <c r="P1248" s="9" t="str">
        <f t="shared" ca="1" si="213"/>
        <v/>
      </c>
      <c r="Q1248" s="9" t="str">
        <f t="shared" ca="1" si="214"/>
        <v/>
      </c>
      <c r="R1248" s="9" t="str">
        <f t="shared" si="216"/>
        <v/>
      </c>
      <c r="S1248" t="str" cm="1">
        <f t="array" ref="S1248">IF(ISBLANK(C1248),"",IFERROR(INDEX(ListeSeries!$A$2:$A$1045, MATCH(1, (DatasScan!G1248=ListeSeries!$B$2:$B$1045) * (DatasScan!H1248&gt;=ListeSeries!$D$2:$D$1045) * (DatasScan!H1248&lt;=ListeSeries!$E$2:$E$1045), 0)), "no match"))</f>
        <v/>
      </c>
      <c r="T1248" s="7" t="str" cm="1">
        <f t="array" ref="T1248">IF(ISBLANK(C1248),"",IFERROR(INDEX(ListeSeries!$C$2:$C$1045, MATCH(1, (DatasScan!G1248=ListeSeries!$B$2:$B$1045) * (DatasScan!H1248&gt;=ListeSeries!$D$2:$D$1045) * (DatasScan!H1248&lt;=ListeSeries!$E$2:$E$1045), 0)), "no match"))</f>
        <v/>
      </c>
      <c r="U1248" s="11" t="str" cm="1">
        <f t="array" ref="U1248">IF(ISBLANK(C1248),"",IFERROR(INDEX(ListeSeries!$F$2:$F$1045, MATCH(1, (DatasScan!G1248=ListeSeries!$B$2:$B$1045) * (DatasScan!H1248&gt;=ListeSeries!$D$2:$D$1045) * (DatasScan!H1248&lt;=ListeSeries!$E$2:$E$1045), 0)), "no match"))</f>
        <v/>
      </c>
    </row>
    <row r="1249" spans="1:21" x14ac:dyDescent="0.25">
      <c r="A1249" s="6" t="str">
        <f t="shared" si="217"/>
        <v/>
      </c>
      <c r="B1249" s="272"/>
      <c r="F1249" s="7" t="str">
        <f t="shared" si="211"/>
        <v/>
      </c>
      <c r="G1249" s="21" t="str">
        <f>IF(ISBLANK(C1249),"",_xlfn.XLOOKUP(_xlfn.XLOOKUP(VALUE(LEFT(C1249,4)),Souches!$B$2:$B$15000,Souches!$E$2:$E$15000),Varietes!$B$2:$B$500,Varietes!$C$2:$C$500))</f>
        <v/>
      </c>
      <c r="H1249" s="19" t="str">
        <f>IF(ISBLANK(C1249),"",_xlfn.XLOOKUP(VALUE(LEFT(C1249,4)),Souches!$B$2:$B$15000,Souches!$D$2:$D$15000))</f>
        <v/>
      </c>
      <c r="I1249" s="10" t="str">
        <f t="shared" si="218"/>
        <v/>
      </c>
      <c r="J1249" s="19" t="str">
        <f>IF(I1249="","",INT(('ObjProd (2)'!$C$25-I1249)/7 * (ABS('ObjProd (2)'!$C$25-I1249)&gt;=7)))</f>
        <v/>
      </c>
      <c r="K1249" s="10" t="str">
        <f>IF(I1249="","",
IF(AND(DATEDIF(I1249,'ObjProd (2)'!$C$25,"y")=0,DATEDIF(I1249,'ObjProd (2)'!$C$25,"ym")=0,
   INT(('ObjProd (2)'!$C$25-EDATE(I1249,DATEDIF(I1249,'ObjProd (2)'!$C$25,"y")*12+DATEDIF(I1249,'ObjProd (2)'!$C$25,"ym")))/7)=0),
   "&lt; 1 sem.",
   IF(DATEDIF(I1249,'ObjProd (2)'!$C$25,"y")&gt;0,DATEDIF(I1249,'ObjProd (2)'!$C$25,"y") &amp; " " &amp; IF(DATEDIF(I1249,'ObjProd (2)'!$C$25,"y")=1,"an ","ans "),"") &amp;
   IF(DATEDIF(I1249,'ObjProd (2)'!$C$25,"ym")&gt;0,DATEDIF(I1249,'ObjProd (2)'!$C$25,"ym") &amp; " mois ", "") &amp;
   IF(INT(('ObjProd (2)'!$C$25-EDATE(I1249,DATEDIF(I1249,'ObjProd (2)'!$C$25,"y")*12+DATEDIF(I1249,'ObjProd (2)'!$C$25,"ym")))/7)&gt;0,
      INT(('ObjProd (2)'!$C$25-EDATE(I1249,DATEDIF(I1249,'ObjProd (2)'!$C$25,"y")*12+DATEDIF(I1249,'ObjProd (2)'!$C$25,"ym")))/7) &amp; " sem.",
      "")
)
)</f>
        <v/>
      </c>
      <c r="L1249" s="11" t="str">
        <f t="shared" si="219"/>
        <v/>
      </c>
      <c r="M1249" s="9" t="str">
        <f t="shared" si="215"/>
        <v/>
      </c>
      <c r="N1249" s="9" t="str" cm="1">
        <f t="array" aca="1" ref="N1249" ca="1">LEFT(L1249, IF(ISNUMBER(SUBSTITUTE(_xludf.MID(L1249, 2, 1), ".", ",")), 1, 2))</f>
        <v/>
      </c>
      <c r="O1249" s="19" t="str">
        <f t="shared" ca="1" si="212"/>
        <v/>
      </c>
      <c r="P1249" s="9" t="str">
        <f t="shared" ca="1" si="213"/>
        <v/>
      </c>
      <c r="Q1249" s="9" t="str">
        <f t="shared" ca="1" si="214"/>
        <v/>
      </c>
      <c r="R1249" s="9" t="str">
        <f t="shared" si="216"/>
        <v/>
      </c>
      <c r="S1249" t="str" cm="1">
        <f t="array" ref="S1249">IF(ISBLANK(C1249),"",IFERROR(INDEX(ListeSeries!$A$2:$A$1045, MATCH(1, (DatasScan!G1249=ListeSeries!$B$2:$B$1045) * (DatasScan!H1249&gt;=ListeSeries!$D$2:$D$1045) * (DatasScan!H1249&lt;=ListeSeries!$E$2:$E$1045), 0)), "no match"))</f>
        <v/>
      </c>
      <c r="T1249" s="7" t="str" cm="1">
        <f t="array" ref="T1249">IF(ISBLANK(C1249),"",IFERROR(INDEX(ListeSeries!$C$2:$C$1045, MATCH(1, (DatasScan!G1249=ListeSeries!$B$2:$B$1045) * (DatasScan!H1249&gt;=ListeSeries!$D$2:$D$1045) * (DatasScan!H1249&lt;=ListeSeries!$E$2:$E$1045), 0)), "no match"))</f>
        <v/>
      </c>
      <c r="U1249" s="11" t="str" cm="1">
        <f t="array" ref="U1249">IF(ISBLANK(C1249),"",IFERROR(INDEX(ListeSeries!$F$2:$F$1045, MATCH(1, (DatasScan!G1249=ListeSeries!$B$2:$B$1045) * (DatasScan!H1249&gt;=ListeSeries!$D$2:$D$1045) * (DatasScan!H1249&lt;=ListeSeries!$E$2:$E$1045), 0)), "no match"))</f>
        <v/>
      </c>
    </row>
    <row r="1250" spans="1:21" x14ac:dyDescent="0.25">
      <c r="A1250" s="6" t="str">
        <f t="shared" si="217"/>
        <v/>
      </c>
      <c r="B1250" s="272"/>
      <c r="F1250" s="7" t="str">
        <f t="shared" si="211"/>
        <v/>
      </c>
      <c r="G1250" s="21" t="str">
        <f>IF(ISBLANK(C1250),"",_xlfn.XLOOKUP(_xlfn.XLOOKUP(VALUE(LEFT(C1250,4)),Souches!$B$2:$B$15000,Souches!$E$2:$E$15000),Varietes!$B$2:$B$500,Varietes!$C$2:$C$500))</f>
        <v/>
      </c>
      <c r="H1250" s="19" t="str">
        <f>IF(ISBLANK(C1250),"",_xlfn.XLOOKUP(VALUE(LEFT(C1250,4)),Souches!$B$2:$B$15000,Souches!$D$2:$D$15000))</f>
        <v/>
      </c>
      <c r="I1250" s="10" t="str">
        <f t="shared" si="218"/>
        <v/>
      </c>
      <c r="J1250" s="19" t="str">
        <f>IF(I1250="","",INT(('ObjProd (2)'!$C$25-I1250)/7 * (ABS('ObjProd (2)'!$C$25-I1250)&gt;=7)))</f>
        <v/>
      </c>
      <c r="K1250" s="10" t="str">
        <f>IF(I1250="","",
IF(AND(DATEDIF(I1250,'ObjProd (2)'!$C$25,"y")=0,DATEDIF(I1250,'ObjProd (2)'!$C$25,"ym")=0,
   INT(('ObjProd (2)'!$C$25-EDATE(I1250,DATEDIF(I1250,'ObjProd (2)'!$C$25,"y")*12+DATEDIF(I1250,'ObjProd (2)'!$C$25,"ym")))/7)=0),
   "&lt; 1 sem.",
   IF(DATEDIF(I1250,'ObjProd (2)'!$C$25,"y")&gt;0,DATEDIF(I1250,'ObjProd (2)'!$C$25,"y") &amp; " " &amp; IF(DATEDIF(I1250,'ObjProd (2)'!$C$25,"y")=1,"an ","ans "),"") &amp;
   IF(DATEDIF(I1250,'ObjProd (2)'!$C$25,"ym")&gt;0,DATEDIF(I1250,'ObjProd (2)'!$C$25,"ym") &amp; " mois ", "") &amp;
   IF(INT(('ObjProd (2)'!$C$25-EDATE(I1250,DATEDIF(I1250,'ObjProd (2)'!$C$25,"y")*12+DATEDIF(I1250,'ObjProd (2)'!$C$25,"ym")))/7)&gt;0,
      INT(('ObjProd (2)'!$C$25-EDATE(I1250,DATEDIF(I1250,'ObjProd (2)'!$C$25,"y")*12+DATEDIF(I1250,'ObjProd (2)'!$C$25,"ym")))/7) &amp; " sem.",
      "")
)
)</f>
        <v/>
      </c>
      <c r="L1250" s="11" t="str">
        <f t="shared" si="219"/>
        <v/>
      </c>
      <c r="M1250" s="9" t="str">
        <f t="shared" si="215"/>
        <v/>
      </c>
      <c r="N1250" s="9" t="str" cm="1">
        <f t="array" aca="1" ref="N1250" ca="1">LEFT(L1250, IF(ISNUMBER(SUBSTITUTE(_xludf.MID(L1250, 2, 1), ".", ",")), 1, 2))</f>
        <v/>
      </c>
      <c r="O1250" s="19" t="str">
        <f t="shared" ca="1" si="212"/>
        <v/>
      </c>
      <c r="P1250" s="9" t="str">
        <f t="shared" ca="1" si="213"/>
        <v/>
      </c>
      <c r="Q1250" s="9" t="str">
        <f t="shared" ca="1" si="214"/>
        <v/>
      </c>
      <c r="R1250" s="9" t="str">
        <f t="shared" si="216"/>
        <v/>
      </c>
      <c r="S1250" t="str" cm="1">
        <f t="array" ref="S1250">IF(ISBLANK(C1250),"",IFERROR(INDEX(ListeSeries!$A$2:$A$1045, MATCH(1, (DatasScan!G1250=ListeSeries!$B$2:$B$1045) * (DatasScan!H1250&gt;=ListeSeries!$D$2:$D$1045) * (DatasScan!H1250&lt;=ListeSeries!$E$2:$E$1045), 0)), "no match"))</f>
        <v/>
      </c>
      <c r="T1250" s="7" t="str" cm="1">
        <f t="array" ref="T1250">IF(ISBLANK(C1250),"",IFERROR(INDEX(ListeSeries!$C$2:$C$1045, MATCH(1, (DatasScan!G1250=ListeSeries!$B$2:$B$1045) * (DatasScan!H1250&gt;=ListeSeries!$D$2:$D$1045) * (DatasScan!H1250&lt;=ListeSeries!$E$2:$E$1045), 0)), "no match"))</f>
        <v/>
      </c>
      <c r="U1250" s="11" t="str" cm="1">
        <f t="array" ref="U1250">IF(ISBLANK(C1250),"",IFERROR(INDEX(ListeSeries!$F$2:$F$1045, MATCH(1, (DatasScan!G1250=ListeSeries!$B$2:$B$1045) * (DatasScan!H1250&gt;=ListeSeries!$D$2:$D$1045) * (DatasScan!H1250&lt;=ListeSeries!$E$2:$E$1045), 0)), "no match"))</f>
        <v/>
      </c>
    </row>
    <row r="1251" spans="1:21" x14ac:dyDescent="0.25">
      <c r="A1251" s="6" t="str">
        <f t="shared" si="217"/>
        <v/>
      </c>
      <c r="B1251" s="272"/>
      <c r="F1251" s="7" t="str">
        <f t="shared" si="211"/>
        <v/>
      </c>
      <c r="G1251" s="21" t="str">
        <f>IF(ISBLANK(C1251),"",_xlfn.XLOOKUP(_xlfn.XLOOKUP(VALUE(LEFT(C1251,4)),Souches!$B$2:$B$15000,Souches!$E$2:$E$15000),Varietes!$B$2:$B$500,Varietes!$C$2:$C$500))</f>
        <v/>
      </c>
      <c r="H1251" s="19" t="str">
        <f>IF(ISBLANK(C1251),"",_xlfn.XLOOKUP(VALUE(LEFT(C1251,4)),Souches!$B$2:$B$15000,Souches!$D$2:$D$15000))</f>
        <v/>
      </c>
      <c r="I1251" s="10" t="str">
        <f t="shared" si="218"/>
        <v/>
      </c>
      <c r="J1251" s="19" t="str">
        <f>IF(I1251="","",INT(('ObjProd (2)'!$C$25-I1251)/7 * (ABS('ObjProd (2)'!$C$25-I1251)&gt;=7)))</f>
        <v/>
      </c>
      <c r="K1251" s="10" t="str">
        <f>IF(I1251="","",
IF(AND(DATEDIF(I1251,'ObjProd (2)'!$C$25,"y")=0,DATEDIF(I1251,'ObjProd (2)'!$C$25,"ym")=0,
   INT(('ObjProd (2)'!$C$25-EDATE(I1251,DATEDIF(I1251,'ObjProd (2)'!$C$25,"y")*12+DATEDIF(I1251,'ObjProd (2)'!$C$25,"ym")))/7)=0),
   "&lt; 1 sem.",
   IF(DATEDIF(I1251,'ObjProd (2)'!$C$25,"y")&gt;0,DATEDIF(I1251,'ObjProd (2)'!$C$25,"y") &amp; " " &amp; IF(DATEDIF(I1251,'ObjProd (2)'!$C$25,"y")=1,"an ","ans "),"") &amp;
   IF(DATEDIF(I1251,'ObjProd (2)'!$C$25,"ym")&gt;0,DATEDIF(I1251,'ObjProd (2)'!$C$25,"ym") &amp; " mois ", "") &amp;
   IF(INT(('ObjProd (2)'!$C$25-EDATE(I1251,DATEDIF(I1251,'ObjProd (2)'!$C$25,"y")*12+DATEDIF(I1251,'ObjProd (2)'!$C$25,"ym")))/7)&gt;0,
      INT(('ObjProd (2)'!$C$25-EDATE(I1251,DATEDIF(I1251,'ObjProd (2)'!$C$25,"y")*12+DATEDIF(I1251,'ObjProd (2)'!$C$25,"ym")))/7) &amp; " sem.",
      "")
)
)</f>
        <v/>
      </c>
      <c r="L1251" s="11" t="str">
        <f t="shared" si="219"/>
        <v/>
      </c>
      <c r="M1251" s="9" t="str">
        <f t="shared" si="215"/>
        <v/>
      </c>
      <c r="N1251" s="9" t="str" cm="1">
        <f t="array" aca="1" ref="N1251" ca="1">LEFT(L1251, IF(ISNUMBER(SUBSTITUTE(_xludf.MID(L1251, 2, 1), ".", ",")), 1, 2))</f>
        <v/>
      </c>
      <c r="O1251" s="19" t="str">
        <f t="shared" ca="1" si="212"/>
        <v/>
      </c>
      <c r="P1251" s="9" t="str">
        <f t="shared" ca="1" si="213"/>
        <v/>
      </c>
      <c r="Q1251" s="9" t="str">
        <f t="shared" ca="1" si="214"/>
        <v/>
      </c>
      <c r="R1251" s="9" t="str">
        <f t="shared" si="216"/>
        <v/>
      </c>
      <c r="S1251" t="str" cm="1">
        <f t="array" ref="S1251">IF(ISBLANK(C1251),"",IFERROR(INDEX(ListeSeries!$A$2:$A$1045, MATCH(1, (DatasScan!G1251=ListeSeries!$B$2:$B$1045) * (DatasScan!H1251&gt;=ListeSeries!$D$2:$D$1045) * (DatasScan!H1251&lt;=ListeSeries!$E$2:$E$1045), 0)), "no match"))</f>
        <v/>
      </c>
      <c r="T1251" s="7" t="str" cm="1">
        <f t="array" ref="T1251">IF(ISBLANK(C1251),"",IFERROR(INDEX(ListeSeries!$C$2:$C$1045, MATCH(1, (DatasScan!G1251=ListeSeries!$B$2:$B$1045) * (DatasScan!H1251&gt;=ListeSeries!$D$2:$D$1045) * (DatasScan!H1251&lt;=ListeSeries!$E$2:$E$1045), 0)), "no match"))</f>
        <v/>
      </c>
      <c r="U1251" s="11" t="str" cm="1">
        <f t="array" ref="U1251">IF(ISBLANK(C1251),"",IFERROR(INDEX(ListeSeries!$F$2:$F$1045, MATCH(1, (DatasScan!G1251=ListeSeries!$B$2:$B$1045) * (DatasScan!H1251&gt;=ListeSeries!$D$2:$D$1045) * (DatasScan!H1251&lt;=ListeSeries!$E$2:$E$1045), 0)), "no match"))</f>
        <v/>
      </c>
    </row>
    <row r="1252" spans="1:21" x14ac:dyDescent="0.25">
      <c r="A1252" s="6" t="str">
        <f t="shared" si="217"/>
        <v/>
      </c>
      <c r="B1252" s="272"/>
      <c r="F1252" s="7" t="str">
        <f t="shared" si="211"/>
        <v/>
      </c>
      <c r="G1252" s="21" t="str">
        <f>IF(ISBLANK(C1252),"",_xlfn.XLOOKUP(_xlfn.XLOOKUP(VALUE(LEFT(C1252,4)),Souches!$B$2:$B$15000,Souches!$E$2:$E$15000),Varietes!$B$2:$B$500,Varietes!$C$2:$C$500))</f>
        <v/>
      </c>
      <c r="H1252" s="19" t="str">
        <f>IF(ISBLANK(C1252),"",_xlfn.XLOOKUP(VALUE(LEFT(C1252,4)),Souches!$B$2:$B$15000,Souches!$D$2:$D$15000))</f>
        <v/>
      </c>
      <c r="I1252" s="10" t="str">
        <f t="shared" si="218"/>
        <v/>
      </c>
      <c r="J1252" s="19" t="str">
        <f>IF(I1252="","",INT(('ObjProd (2)'!$C$25-I1252)/7 * (ABS('ObjProd (2)'!$C$25-I1252)&gt;=7)))</f>
        <v/>
      </c>
      <c r="K1252" s="10" t="str">
        <f>IF(I1252="","",
IF(AND(DATEDIF(I1252,'ObjProd (2)'!$C$25,"y")=0,DATEDIF(I1252,'ObjProd (2)'!$C$25,"ym")=0,
   INT(('ObjProd (2)'!$C$25-EDATE(I1252,DATEDIF(I1252,'ObjProd (2)'!$C$25,"y")*12+DATEDIF(I1252,'ObjProd (2)'!$C$25,"ym")))/7)=0),
   "&lt; 1 sem.",
   IF(DATEDIF(I1252,'ObjProd (2)'!$C$25,"y")&gt;0,DATEDIF(I1252,'ObjProd (2)'!$C$25,"y") &amp; " " &amp; IF(DATEDIF(I1252,'ObjProd (2)'!$C$25,"y")=1,"an ","ans "),"") &amp;
   IF(DATEDIF(I1252,'ObjProd (2)'!$C$25,"ym")&gt;0,DATEDIF(I1252,'ObjProd (2)'!$C$25,"ym") &amp; " mois ", "") &amp;
   IF(INT(('ObjProd (2)'!$C$25-EDATE(I1252,DATEDIF(I1252,'ObjProd (2)'!$C$25,"y")*12+DATEDIF(I1252,'ObjProd (2)'!$C$25,"ym")))/7)&gt;0,
      INT(('ObjProd (2)'!$C$25-EDATE(I1252,DATEDIF(I1252,'ObjProd (2)'!$C$25,"y")*12+DATEDIF(I1252,'ObjProd (2)'!$C$25,"ym")))/7) &amp; " sem.",
      "")
)
)</f>
        <v/>
      </c>
      <c r="L1252" s="11" t="str">
        <f t="shared" si="219"/>
        <v/>
      </c>
      <c r="M1252" s="9" t="str">
        <f t="shared" si="215"/>
        <v/>
      </c>
      <c r="N1252" s="9" t="str" cm="1">
        <f t="array" aca="1" ref="N1252" ca="1">LEFT(L1252, IF(ISNUMBER(SUBSTITUTE(_xludf.MID(L1252, 2, 1), ".", ",")), 1, 2))</f>
        <v/>
      </c>
      <c r="O1252" s="19" t="str">
        <f t="shared" ca="1" si="212"/>
        <v/>
      </c>
      <c r="P1252" s="9" t="str">
        <f t="shared" ca="1" si="213"/>
        <v/>
      </c>
      <c r="Q1252" s="9" t="str">
        <f t="shared" ca="1" si="214"/>
        <v/>
      </c>
      <c r="R1252" s="9" t="str">
        <f t="shared" si="216"/>
        <v/>
      </c>
      <c r="S1252" t="str" cm="1">
        <f t="array" ref="S1252">IF(ISBLANK(C1252),"",IFERROR(INDEX(ListeSeries!$A$2:$A$1045, MATCH(1, (DatasScan!G1252=ListeSeries!$B$2:$B$1045) * (DatasScan!H1252&gt;=ListeSeries!$D$2:$D$1045) * (DatasScan!H1252&lt;=ListeSeries!$E$2:$E$1045), 0)), "no match"))</f>
        <v/>
      </c>
      <c r="T1252" s="7" t="str" cm="1">
        <f t="array" ref="T1252">IF(ISBLANK(C1252),"",IFERROR(INDEX(ListeSeries!$C$2:$C$1045, MATCH(1, (DatasScan!G1252=ListeSeries!$B$2:$B$1045) * (DatasScan!H1252&gt;=ListeSeries!$D$2:$D$1045) * (DatasScan!H1252&lt;=ListeSeries!$E$2:$E$1045), 0)), "no match"))</f>
        <v/>
      </c>
      <c r="U1252" s="11" t="str" cm="1">
        <f t="array" ref="U1252">IF(ISBLANK(C1252),"",IFERROR(INDEX(ListeSeries!$F$2:$F$1045, MATCH(1, (DatasScan!G1252=ListeSeries!$B$2:$B$1045) * (DatasScan!H1252&gt;=ListeSeries!$D$2:$D$1045) * (DatasScan!H1252&lt;=ListeSeries!$E$2:$E$1045), 0)), "no match"))</f>
        <v/>
      </c>
    </row>
    <row r="1253" spans="1:21" x14ac:dyDescent="0.25">
      <c r="A1253" s="6" t="str">
        <f t="shared" si="217"/>
        <v/>
      </c>
      <c r="B1253" s="272"/>
      <c r="F1253" s="7" t="str">
        <f t="shared" si="211"/>
        <v/>
      </c>
      <c r="G1253" s="21" t="str">
        <f>IF(ISBLANK(C1253),"",_xlfn.XLOOKUP(_xlfn.XLOOKUP(VALUE(LEFT(C1253,4)),Souches!$B$2:$B$15000,Souches!$E$2:$E$15000),Varietes!$B$2:$B$500,Varietes!$C$2:$C$500))</f>
        <v/>
      </c>
      <c r="H1253" s="19" t="str">
        <f>IF(ISBLANK(C1253),"",_xlfn.XLOOKUP(VALUE(LEFT(C1253,4)),Souches!$B$2:$B$15000,Souches!$D$2:$D$15000))</f>
        <v/>
      </c>
      <c r="I1253" s="10" t="str">
        <f t="shared" si="218"/>
        <v/>
      </c>
      <c r="J1253" s="19" t="str">
        <f>IF(I1253="","",INT(('ObjProd (2)'!$C$25-I1253)/7 * (ABS('ObjProd (2)'!$C$25-I1253)&gt;=7)))</f>
        <v/>
      </c>
      <c r="K1253" s="10" t="str">
        <f>IF(I1253="","",
IF(AND(DATEDIF(I1253,'ObjProd (2)'!$C$25,"y")=0,DATEDIF(I1253,'ObjProd (2)'!$C$25,"ym")=0,
   INT(('ObjProd (2)'!$C$25-EDATE(I1253,DATEDIF(I1253,'ObjProd (2)'!$C$25,"y")*12+DATEDIF(I1253,'ObjProd (2)'!$C$25,"ym")))/7)=0),
   "&lt; 1 sem.",
   IF(DATEDIF(I1253,'ObjProd (2)'!$C$25,"y")&gt;0,DATEDIF(I1253,'ObjProd (2)'!$C$25,"y") &amp; " " &amp; IF(DATEDIF(I1253,'ObjProd (2)'!$C$25,"y")=1,"an ","ans "),"") &amp;
   IF(DATEDIF(I1253,'ObjProd (2)'!$C$25,"ym")&gt;0,DATEDIF(I1253,'ObjProd (2)'!$C$25,"ym") &amp; " mois ", "") &amp;
   IF(INT(('ObjProd (2)'!$C$25-EDATE(I1253,DATEDIF(I1253,'ObjProd (2)'!$C$25,"y")*12+DATEDIF(I1253,'ObjProd (2)'!$C$25,"ym")))/7)&gt;0,
      INT(('ObjProd (2)'!$C$25-EDATE(I1253,DATEDIF(I1253,'ObjProd (2)'!$C$25,"y")*12+DATEDIF(I1253,'ObjProd (2)'!$C$25,"ym")))/7) &amp; " sem.",
      "")
)
)</f>
        <v/>
      </c>
      <c r="L1253" s="11" t="str">
        <f t="shared" si="219"/>
        <v/>
      </c>
      <c r="M1253" s="9" t="str">
        <f t="shared" si="215"/>
        <v/>
      </c>
      <c r="N1253" s="9" t="str" cm="1">
        <f t="array" aca="1" ref="N1253" ca="1">LEFT(L1253, IF(ISNUMBER(SUBSTITUTE(_xludf.MID(L1253, 2, 1), ".", ",")), 1, 2))</f>
        <v/>
      </c>
      <c r="O1253" s="19" t="str">
        <f t="shared" ca="1" si="212"/>
        <v/>
      </c>
      <c r="P1253" s="9" t="str">
        <f t="shared" ca="1" si="213"/>
        <v/>
      </c>
      <c r="Q1253" s="9" t="str">
        <f t="shared" ca="1" si="214"/>
        <v/>
      </c>
      <c r="R1253" s="9" t="str">
        <f t="shared" si="216"/>
        <v/>
      </c>
      <c r="S1253" t="str" cm="1">
        <f t="array" ref="S1253">IF(ISBLANK(C1253),"",IFERROR(INDEX(ListeSeries!$A$2:$A$1045, MATCH(1, (DatasScan!G1253=ListeSeries!$B$2:$B$1045) * (DatasScan!H1253&gt;=ListeSeries!$D$2:$D$1045) * (DatasScan!H1253&lt;=ListeSeries!$E$2:$E$1045), 0)), "no match"))</f>
        <v/>
      </c>
      <c r="T1253" s="7" t="str" cm="1">
        <f t="array" ref="T1253">IF(ISBLANK(C1253),"",IFERROR(INDEX(ListeSeries!$C$2:$C$1045, MATCH(1, (DatasScan!G1253=ListeSeries!$B$2:$B$1045) * (DatasScan!H1253&gt;=ListeSeries!$D$2:$D$1045) * (DatasScan!H1253&lt;=ListeSeries!$E$2:$E$1045), 0)), "no match"))</f>
        <v/>
      </c>
      <c r="U1253" s="11" t="str" cm="1">
        <f t="array" ref="U1253">IF(ISBLANK(C1253),"",IFERROR(INDEX(ListeSeries!$F$2:$F$1045, MATCH(1, (DatasScan!G1253=ListeSeries!$B$2:$B$1045) * (DatasScan!H1253&gt;=ListeSeries!$D$2:$D$1045) * (DatasScan!H1253&lt;=ListeSeries!$E$2:$E$1045), 0)), "no match"))</f>
        <v/>
      </c>
    </row>
    <row r="1254" spans="1:21" x14ac:dyDescent="0.25">
      <c r="A1254" s="6" t="str">
        <f t="shared" si="217"/>
        <v/>
      </c>
      <c r="B1254" s="272"/>
      <c r="F1254" s="7" t="str">
        <f t="shared" si="211"/>
        <v/>
      </c>
      <c r="G1254" s="21" t="str">
        <f>IF(ISBLANK(C1254),"",_xlfn.XLOOKUP(_xlfn.XLOOKUP(VALUE(LEFT(C1254,4)),Souches!$B$2:$B$15000,Souches!$E$2:$E$15000),Varietes!$B$2:$B$500,Varietes!$C$2:$C$500))</f>
        <v/>
      </c>
      <c r="H1254" s="19" t="str">
        <f>IF(ISBLANK(C1254),"",_xlfn.XLOOKUP(VALUE(LEFT(C1254,4)),Souches!$B$2:$B$15000,Souches!$D$2:$D$15000))</f>
        <v/>
      </c>
      <c r="I1254" s="10" t="str">
        <f t="shared" si="218"/>
        <v/>
      </c>
      <c r="J1254" s="19" t="str">
        <f>IF(I1254="","",INT(('ObjProd (2)'!$C$25-I1254)/7 * (ABS('ObjProd (2)'!$C$25-I1254)&gt;=7)))</f>
        <v/>
      </c>
      <c r="K1254" s="10" t="str">
        <f>IF(I1254="","",
IF(AND(DATEDIF(I1254,'ObjProd (2)'!$C$25,"y")=0,DATEDIF(I1254,'ObjProd (2)'!$C$25,"ym")=0,
   INT(('ObjProd (2)'!$C$25-EDATE(I1254,DATEDIF(I1254,'ObjProd (2)'!$C$25,"y")*12+DATEDIF(I1254,'ObjProd (2)'!$C$25,"ym")))/7)=0),
   "&lt; 1 sem.",
   IF(DATEDIF(I1254,'ObjProd (2)'!$C$25,"y")&gt;0,DATEDIF(I1254,'ObjProd (2)'!$C$25,"y") &amp; " " &amp; IF(DATEDIF(I1254,'ObjProd (2)'!$C$25,"y")=1,"an ","ans "),"") &amp;
   IF(DATEDIF(I1254,'ObjProd (2)'!$C$25,"ym")&gt;0,DATEDIF(I1254,'ObjProd (2)'!$C$25,"ym") &amp; " mois ", "") &amp;
   IF(INT(('ObjProd (2)'!$C$25-EDATE(I1254,DATEDIF(I1254,'ObjProd (2)'!$C$25,"y")*12+DATEDIF(I1254,'ObjProd (2)'!$C$25,"ym")))/7)&gt;0,
      INT(('ObjProd (2)'!$C$25-EDATE(I1254,DATEDIF(I1254,'ObjProd (2)'!$C$25,"y")*12+DATEDIF(I1254,'ObjProd (2)'!$C$25,"ym")))/7) &amp; " sem.",
      "")
)
)</f>
        <v/>
      </c>
      <c r="L1254" s="11" t="str">
        <f t="shared" si="219"/>
        <v/>
      </c>
      <c r="M1254" s="9" t="str">
        <f t="shared" si="215"/>
        <v/>
      </c>
      <c r="N1254" s="9" t="str" cm="1">
        <f t="array" aca="1" ref="N1254" ca="1">LEFT(L1254, IF(ISNUMBER(SUBSTITUTE(_xludf.MID(L1254, 2, 1), ".", ",")), 1, 2))</f>
        <v/>
      </c>
      <c r="O1254" s="19" t="str">
        <f t="shared" ca="1" si="212"/>
        <v/>
      </c>
      <c r="P1254" s="9" t="str">
        <f t="shared" ca="1" si="213"/>
        <v/>
      </c>
      <c r="Q1254" s="9" t="str">
        <f t="shared" ca="1" si="214"/>
        <v/>
      </c>
      <c r="R1254" s="9" t="str">
        <f t="shared" si="216"/>
        <v/>
      </c>
      <c r="S1254" t="str" cm="1">
        <f t="array" ref="S1254">IF(ISBLANK(C1254),"",IFERROR(INDEX(ListeSeries!$A$2:$A$1045, MATCH(1, (DatasScan!G1254=ListeSeries!$B$2:$B$1045) * (DatasScan!H1254&gt;=ListeSeries!$D$2:$D$1045) * (DatasScan!H1254&lt;=ListeSeries!$E$2:$E$1045), 0)), "no match"))</f>
        <v/>
      </c>
      <c r="T1254" s="7" t="str" cm="1">
        <f t="array" ref="T1254">IF(ISBLANK(C1254),"",IFERROR(INDEX(ListeSeries!$C$2:$C$1045, MATCH(1, (DatasScan!G1254=ListeSeries!$B$2:$B$1045) * (DatasScan!H1254&gt;=ListeSeries!$D$2:$D$1045) * (DatasScan!H1254&lt;=ListeSeries!$E$2:$E$1045), 0)), "no match"))</f>
        <v/>
      </c>
      <c r="U1254" s="11" t="str" cm="1">
        <f t="array" ref="U1254">IF(ISBLANK(C1254),"",IFERROR(INDEX(ListeSeries!$F$2:$F$1045, MATCH(1, (DatasScan!G1254=ListeSeries!$B$2:$B$1045) * (DatasScan!H1254&gt;=ListeSeries!$D$2:$D$1045) * (DatasScan!H1254&lt;=ListeSeries!$E$2:$E$1045), 0)), "no match"))</f>
        <v/>
      </c>
    </row>
    <row r="1255" spans="1:21" x14ac:dyDescent="0.25">
      <c r="A1255" s="6" t="str">
        <f t="shared" si="217"/>
        <v/>
      </c>
      <c r="B1255" s="272"/>
      <c r="F1255" s="7" t="str">
        <f t="shared" si="211"/>
        <v/>
      </c>
      <c r="G1255" s="21" t="str">
        <f>IF(ISBLANK(C1255),"",_xlfn.XLOOKUP(_xlfn.XLOOKUP(VALUE(LEFT(C1255,4)),Souches!$B$2:$B$15000,Souches!$E$2:$E$15000),Varietes!$B$2:$B$500,Varietes!$C$2:$C$500))</f>
        <v/>
      </c>
      <c r="H1255" s="19" t="str">
        <f>IF(ISBLANK(C1255),"",_xlfn.XLOOKUP(VALUE(LEFT(C1255,4)),Souches!$B$2:$B$15000,Souches!$D$2:$D$15000))</f>
        <v/>
      </c>
      <c r="I1255" s="10" t="str">
        <f t="shared" si="218"/>
        <v/>
      </c>
      <c r="J1255" s="19" t="str">
        <f>IF(I1255="","",INT(('ObjProd (2)'!$C$25-I1255)/7 * (ABS('ObjProd (2)'!$C$25-I1255)&gt;=7)))</f>
        <v/>
      </c>
      <c r="K1255" s="10" t="str">
        <f>IF(I1255="","",
IF(AND(DATEDIF(I1255,'ObjProd (2)'!$C$25,"y")=0,DATEDIF(I1255,'ObjProd (2)'!$C$25,"ym")=0,
   INT(('ObjProd (2)'!$C$25-EDATE(I1255,DATEDIF(I1255,'ObjProd (2)'!$C$25,"y")*12+DATEDIF(I1255,'ObjProd (2)'!$C$25,"ym")))/7)=0),
   "&lt; 1 sem.",
   IF(DATEDIF(I1255,'ObjProd (2)'!$C$25,"y")&gt;0,DATEDIF(I1255,'ObjProd (2)'!$C$25,"y") &amp; " " &amp; IF(DATEDIF(I1255,'ObjProd (2)'!$C$25,"y")=1,"an ","ans "),"") &amp;
   IF(DATEDIF(I1255,'ObjProd (2)'!$C$25,"ym")&gt;0,DATEDIF(I1255,'ObjProd (2)'!$C$25,"ym") &amp; " mois ", "") &amp;
   IF(INT(('ObjProd (2)'!$C$25-EDATE(I1255,DATEDIF(I1255,'ObjProd (2)'!$C$25,"y")*12+DATEDIF(I1255,'ObjProd (2)'!$C$25,"ym")))/7)&gt;0,
      INT(('ObjProd (2)'!$C$25-EDATE(I1255,DATEDIF(I1255,'ObjProd (2)'!$C$25,"y")*12+DATEDIF(I1255,'ObjProd (2)'!$C$25,"ym")))/7) &amp; " sem.",
      "")
)
)</f>
        <v/>
      </c>
      <c r="L1255" s="11" t="str">
        <f t="shared" si="219"/>
        <v/>
      </c>
      <c r="M1255" s="9" t="str">
        <f t="shared" si="215"/>
        <v/>
      </c>
      <c r="N1255" s="9" t="str" cm="1">
        <f t="array" aca="1" ref="N1255" ca="1">LEFT(L1255, IF(ISNUMBER(SUBSTITUTE(_xludf.MID(L1255, 2, 1), ".", ",")), 1, 2))</f>
        <v/>
      </c>
      <c r="O1255" s="19" t="str">
        <f t="shared" ca="1" si="212"/>
        <v/>
      </c>
      <c r="P1255" s="9" t="str">
        <f t="shared" ca="1" si="213"/>
        <v/>
      </c>
      <c r="Q1255" s="9" t="str">
        <f t="shared" ca="1" si="214"/>
        <v/>
      </c>
      <c r="R1255" s="9" t="str">
        <f t="shared" si="216"/>
        <v/>
      </c>
      <c r="S1255" t="str" cm="1">
        <f t="array" ref="S1255">IF(ISBLANK(C1255),"",IFERROR(INDEX(ListeSeries!$A$2:$A$1045, MATCH(1, (DatasScan!G1255=ListeSeries!$B$2:$B$1045) * (DatasScan!H1255&gt;=ListeSeries!$D$2:$D$1045) * (DatasScan!H1255&lt;=ListeSeries!$E$2:$E$1045), 0)), "no match"))</f>
        <v/>
      </c>
      <c r="T1255" s="7" t="str" cm="1">
        <f t="array" ref="T1255">IF(ISBLANK(C1255),"",IFERROR(INDEX(ListeSeries!$C$2:$C$1045, MATCH(1, (DatasScan!G1255=ListeSeries!$B$2:$B$1045) * (DatasScan!H1255&gt;=ListeSeries!$D$2:$D$1045) * (DatasScan!H1255&lt;=ListeSeries!$E$2:$E$1045), 0)), "no match"))</f>
        <v/>
      </c>
      <c r="U1255" s="11" t="str" cm="1">
        <f t="array" ref="U1255">IF(ISBLANK(C1255),"",IFERROR(INDEX(ListeSeries!$F$2:$F$1045, MATCH(1, (DatasScan!G1255=ListeSeries!$B$2:$B$1045) * (DatasScan!H1255&gt;=ListeSeries!$D$2:$D$1045) * (DatasScan!H1255&lt;=ListeSeries!$E$2:$E$1045), 0)), "no match"))</f>
        <v/>
      </c>
    </row>
    <row r="1256" spans="1:21" x14ac:dyDescent="0.25">
      <c r="A1256" s="6" t="str">
        <f t="shared" si="217"/>
        <v/>
      </c>
      <c r="B1256" s="272"/>
      <c r="F1256" s="7" t="str">
        <f t="shared" si="211"/>
        <v/>
      </c>
      <c r="G1256" s="21" t="str">
        <f>IF(ISBLANK(C1256),"",_xlfn.XLOOKUP(_xlfn.XLOOKUP(VALUE(LEFT(C1256,4)),Souches!$B$2:$B$15000,Souches!$E$2:$E$15000),Varietes!$B$2:$B$500,Varietes!$C$2:$C$500))</f>
        <v/>
      </c>
      <c r="H1256" s="19" t="str">
        <f>IF(ISBLANK(C1256),"",_xlfn.XLOOKUP(VALUE(LEFT(C1256,4)),Souches!$B$2:$B$15000,Souches!$D$2:$D$15000))</f>
        <v/>
      </c>
      <c r="I1256" s="10" t="str">
        <f t="shared" si="218"/>
        <v/>
      </c>
      <c r="J1256" s="19" t="str">
        <f>IF(I1256="","",INT(('ObjProd (2)'!$C$25-I1256)/7 * (ABS('ObjProd (2)'!$C$25-I1256)&gt;=7)))</f>
        <v/>
      </c>
      <c r="K1256" s="10" t="str">
        <f>IF(I1256="","",
IF(AND(DATEDIF(I1256,'ObjProd (2)'!$C$25,"y")=0,DATEDIF(I1256,'ObjProd (2)'!$C$25,"ym")=0,
   INT(('ObjProd (2)'!$C$25-EDATE(I1256,DATEDIF(I1256,'ObjProd (2)'!$C$25,"y")*12+DATEDIF(I1256,'ObjProd (2)'!$C$25,"ym")))/7)=0),
   "&lt; 1 sem.",
   IF(DATEDIF(I1256,'ObjProd (2)'!$C$25,"y")&gt;0,DATEDIF(I1256,'ObjProd (2)'!$C$25,"y") &amp; " " &amp; IF(DATEDIF(I1256,'ObjProd (2)'!$C$25,"y")=1,"an ","ans "),"") &amp;
   IF(DATEDIF(I1256,'ObjProd (2)'!$C$25,"ym")&gt;0,DATEDIF(I1256,'ObjProd (2)'!$C$25,"ym") &amp; " mois ", "") &amp;
   IF(INT(('ObjProd (2)'!$C$25-EDATE(I1256,DATEDIF(I1256,'ObjProd (2)'!$C$25,"y")*12+DATEDIF(I1256,'ObjProd (2)'!$C$25,"ym")))/7)&gt;0,
      INT(('ObjProd (2)'!$C$25-EDATE(I1256,DATEDIF(I1256,'ObjProd (2)'!$C$25,"y")*12+DATEDIF(I1256,'ObjProd (2)'!$C$25,"ym")))/7) &amp; " sem.",
      "")
)
)</f>
        <v/>
      </c>
      <c r="L1256" s="11" t="str">
        <f t="shared" si="219"/>
        <v/>
      </c>
      <c r="M1256" s="9" t="str">
        <f t="shared" si="215"/>
        <v/>
      </c>
      <c r="N1256" s="9" t="str" cm="1">
        <f t="array" aca="1" ref="N1256" ca="1">LEFT(L1256, IF(ISNUMBER(SUBSTITUTE(_xludf.MID(L1256, 2, 1), ".", ",")), 1, 2))</f>
        <v/>
      </c>
      <c r="O1256" s="19" t="str">
        <f t="shared" ca="1" si="212"/>
        <v/>
      </c>
      <c r="P1256" s="9" t="str">
        <f t="shared" ca="1" si="213"/>
        <v/>
      </c>
      <c r="Q1256" s="9" t="str">
        <f t="shared" ca="1" si="214"/>
        <v/>
      </c>
      <c r="R1256" s="9" t="str">
        <f t="shared" si="216"/>
        <v/>
      </c>
      <c r="S1256" t="str" cm="1">
        <f t="array" ref="S1256">IF(ISBLANK(C1256),"",IFERROR(INDEX(ListeSeries!$A$2:$A$1045, MATCH(1, (DatasScan!G1256=ListeSeries!$B$2:$B$1045) * (DatasScan!H1256&gt;=ListeSeries!$D$2:$D$1045) * (DatasScan!H1256&lt;=ListeSeries!$E$2:$E$1045), 0)), "no match"))</f>
        <v/>
      </c>
      <c r="T1256" s="7" t="str" cm="1">
        <f t="array" ref="T1256">IF(ISBLANK(C1256),"",IFERROR(INDEX(ListeSeries!$C$2:$C$1045, MATCH(1, (DatasScan!G1256=ListeSeries!$B$2:$B$1045) * (DatasScan!H1256&gt;=ListeSeries!$D$2:$D$1045) * (DatasScan!H1256&lt;=ListeSeries!$E$2:$E$1045), 0)), "no match"))</f>
        <v/>
      </c>
      <c r="U1256" s="11" t="str" cm="1">
        <f t="array" ref="U1256">IF(ISBLANK(C1256),"",IFERROR(INDEX(ListeSeries!$F$2:$F$1045, MATCH(1, (DatasScan!G1256=ListeSeries!$B$2:$B$1045) * (DatasScan!H1256&gt;=ListeSeries!$D$2:$D$1045) * (DatasScan!H1256&lt;=ListeSeries!$E$2:$E$1045), 0)), "no match"))</f>
        <v/>
      </c>
    </row>
    <row r="1257" spans="1:21" x14ac:dyDescent="0.25">
      <c r="A1257" s="6" t="str">
        <f t="shared" si="217"/>
        <v/>
      </c>
      <c r="B1257" s="272"/>
      <c r="F1257" s="7" t="str">
        <f t="shared" si="211"/>
        <v/>
      </c>
      <c r="G1257" s="21" t="str">
        <f>IF(ISBLANK(C1257),"",_xlfn.XLOOKUP(_xlfn.XLOOKUP(VALUE(LEFT(C1257,4)),Souches!$B$2:$B$15000,Souches!$E$2:$E$15000),Varietes!$B$2:$B$500,Varietes!$C$2:$C$500))</f>
        <v/>
      </c>
      <c r="H1257" s="19" t="str">
        <f>IF(ISBLANK(C1257),"",_xlfn.XLOOKUP(VALUE(LEFT(C1257,4)),Souches!$B$2:$B$15000,Souches!$D$2:$D$15000))</f>
        <v/>
      </c>
      <c r="I1257" s="10" t="str">
        <f t="shared" si="218"/>
        <v/>
      </c>
      <c r="J1257" s="19" t="str">
        <f>IF(I1257="","",INT(('ObjProd (2)'!$C$25-I1257)/7 * (ABS('ObjProd (2)'!$C$25-I1257)&gt;=7)))</f>
        <v/>
      </c>
      <c r="K1257" s="10" t="str">
        <f>IF(I1257="","",
IF(AND(DATEDIF(I1257,'ObjProd (2)'!$C$25,"y")=0,DATEDIF(I1257,'ObjProd (2)'!$C$25,"ym")=0,
   INT(('ObjProd (2)'!$C$25-EDATE(I1257,DATEDIF(I1257,'ObjProd (2)'!$C$25,"y")*12+DATEDIF(I1257,'ObjProd (2)'!$C$25,"ym")))/7)=0),
   "&lt; 1 sem.",
   IF(DATEDIF(I1257,'ObjProd (2)'!$C$25,"y")&gt;0,DATEDIF(I1257,'ObjProd (2)'!$C$25,"y") &amp; " " &amp; IF(DATEDIF(I1257,'ObjProd (2)'!$C$25,"y")=1,"an ","ans "),"") &amp;
   IF(DATEDIF(I1257,'ObjProd (2)'!$C$25,"ym")&gt;0,DATEDIF(I1257,'ObjProd (2)'!$C$25,"ym") &amp; " mois ", "") &amp;
   IF(INT(('ObjProd (2)'!$C$25-EDATE(I1257,DATEDIF(I1257,'ObjProd (2)'!$C$25,"y")*12+DATEDIF(I1257,'ObjProd (2)'!$C$25,"ym")))/7)&gt;0,
      INT(('ObjProd (2)'!$C$25-EDATE(I1257,DATEDIF(I1257,'ObjProd (2)'!$C$25,"y")*12+DATEDIF(I1257,'ObjProd (2)'!$C$25,"ym")))/7) &amp; " sem.",
      "")
)
)</f>
        <v/>
      </c>
      <c r="L1257" s="11" t="str">
        <f t="shared" si="219"/>
        <v/>
      </c>
      <c r="M1257" s="9" t="str">
        <f t="shared" si="215"/>
        <v/>
      </c>
      <c r="N1257" s="9" t="str" cm="1">
        <f t="array" aca="1" ref="N1257" ca="1">LEFT(L1257, IF(ISNUMBER(SUBSTITUTE(_xludf.MID(L1257, 2, 1), ".", ",")), 1, 2))</f>
        <v/>
      </c>
      <c r="O1257" s="19" t="str">
        <f t="shared" ca="1" si="212"/>
        <v/>
      </c>
      <c r="P1257" s="9" t="str">
        <f t="shared" ca="1" si="213"/>
        <v/>
      </c>
      <c r="Q1257" s="9" t="str">
        <f t="shared" ca="1" si="214"/>
        <v/>
      </c>
      <c r="R1257" s="9" t="str">
        <f t="shared" si="216"/>
        <v/>
      </c>
      <c r="S1257" t="str" cm="1">
        <f t="array" ref="S1257">IF(ISBLANK(C1257),"",IFERROR(INDEX(ListeSeries!$A$2:$A$1045, MATCH(1, (DatasScan!G1257=ListeSeries!$B$2:$B$1045) * (DatasScan!H1257&gt;=ListeSeries!$D$2:$D$1045) * (DatasScan!H1257&lt;=ListeSeries!$E$2:$E$1045), 0)), "no match"))</f>
        <v/>
      </c>
      <c r="T1257" s="7" t="str" cm="1">
        <f t="array" ref="T1257">IF(ISBLANK(C1257),"",IFERROR(INDEX(ListeSeries!$C$2:$C$1045, MATCH(1, (DatasScan!G1257=ListeSeries!$B$2:$B$1045) * (DatasScan!H1257&gt;=ListeSeries!$D$2:$D$1045) * (DatasScan!H1257&lt;=ListeSeries!$E$2:$E$1045), 0)), "no match"))</f>
        <v/>
      </c>
      <c r="U1257" s="11" t="str" cm="1">
        <f t="array" ref="U1257">IF(ISBLANK(C1257),"",IFERROR(INDEX(ListeSeries!$F$2:$F$1045, MATCH(1, (DatasScan!G1257=ListeSeries!$B$2:$B$1045) * (DatasScan!H1257&gt;=ListeSeries!$D$2:$D$1045) * (DatasScan!H1257&lt;=ListeSeries!$E$2:$E$1045), 0)), "no match"))</f>
        <v/>
      </c>
    </row>
    <row r="1258" spans="1:21" x14ac:dyDescent="0.25">
      <c r="A1258" s="6" t="str">
        <f t="shared" si="217"/>
        <v/>
      </c>
      <c r="B1258" s="272"/>
      <c r="F1258" s="7" t="str">
        <f t="shared" si="211"/>
        <v/>
      </c>
      <c r="G1258" s="21" t="str">
        <f>IF(ISBLANK(C1258),"",_xlfn.XLOOKUP(_xlfn.XLOOKUP(VALUE(LEFT(C1258,4)),Souches!$B$2:$B$15000,Souches!$E$2:$E$15000),Varietes!$B$2:$B$500,Varietes!$C$2:$C$500))</f>
        <v/>
      </c>
      <c r="H1258" s="19" t="str">
        <f>IF(ISBLANK(C1258),"",_xlfn.XLOOKUP(VALUE(LEFT(C1258,4)),Souches!$B$2:$B$15000,Souches!$D$2:$D$15000))</f>
        <v/>
      </c>
      <c r="I1258" s="10" t="str">
        <f t="shared" si="218"/>
        <v/>
      </c>
      <c r="J1258" s="19" t="str">
        <f>IF(I1258="","",INT(('ObjProd (2)'!$C$25-I1258)/7 * (ABS('ObjProd (2)'!$C$25-I1258)&gt;=7)))</f>
        <v/>
      </c>
      <c r="K1258" s="10" t="str">
        <f>IF(I1258="","",
IF(AND(DATEDIF(I1258,'ObjProd (2)'!$C$25,"y")=0,DATEDIF(I1258,'ObjProd (2)'!$C$25,"ym")=0,
   INT(('ObjProd (2)'!$C$25-EDATE(I1258,DATEDIF(I1258,'ObjProd (2)'!$C$25,"y")*12+DATEDIF(I1258,'ObjProd (2)'!$C$25,"ym")))/7)=0),
   "&lt; 1 sem.",
   IF(DATEDIF(I1258,'ObjProd (2)'!$C$25,"y")&gt;0,DATEDIF(I1258,'ObjProd (2)'!$C$25,"y") &amp; " " &amp; IF(DATEDIF(I1258,'ObjProd (2)'!$C$25,"y")=1,"an ","ans "),"") &amp;
   IF(DATEDIF(I1258,'ObjProd (2)'!$C$25,"ym")&gt;0,DATEDIF(I1258,'ObjProd (2)'!$C$25,"ym") &amp; " mois ", "") &amp;
   IF(INT(('ObjProd (2)'!$C$25-EDATE(I1258,DATEDIF(I1258,'ObjProd (2)'!$C$25,"y")*12+DATEDIF(I1258,'ObjProd (2)'!$C$25,"ym")))/7)&gt;0,
      INT(('ObjProd (2)'!$C$25-EDATE(I1258,DATEDIF(I1258,'ObjProd (2)'!$C$25,"y")*12+DATEDIF(I1258,'ObjProd (2)'!$C$25,"ym")))/7) &amp; " sem.",
      "")
)
)</f>
        <v/>
      </c>
      <c r="L1258" s="11" t="str">
        <f t="shared" si="219"/>
        <v/>
      </c>
      <c r="M1258" s="9" t="str">
        <f t="shared" si="215"/>
        <v/>
      </c>
      <c r="N1258" s="9" t="str" cm="1">
        <f t="array" aca="1" ref="N1258" ca="1">LEFT(L1258, IF(ISNUMBER(SUBSTITUTE(_xludf.MID(L1258, 2, 1), ".", ",")), 1, 2))</f>
        <v/>
      </c>
      <c r="O1258" s="19" t="str">
        <f t="shared" ca="1" si="212"/>
        <v/>
      </c>
      <c r="P1258" s="9" t="str">
        <f t="shared" ca="1" si="213"/>
        <v/>
      </c>
      <c r="Q1258" s="9" t="str">
        <f t="shared" ca="1" si="214"/>
        <v/>
      </c>
      <c r="R1258" s="9" t="str">
        <f t="shared" si="216"/>
        <v/>
      </c>
      <c r="S1258" t="str" cm="1">
        <f t="array" ref="S1258">IF(ISBLANK(C1258),"",IFERROR(INDEX(ListeSeries!$A$2:$A$1045, MATCH(1, (DatasScan!G1258=ListeSeries!$B$2:$B$1045) * (DatasScan!H1258&gt;=ListeSeries!$D$2:$D$1045) * (DatasScan!H1258&lt;=ListeSeries!$E$2:$E$1045), 0)), "no match"))</f>
        <v/>
      </c>
      <c r="T1258" s="7" t="str" cm="1">
        <f t="array" ref="T1258">IF(ISBLANK(C1258),"",IFERROR(INDEX(ListeSeries!$C$2:$C$1045, MATCH(1, (DatasScan!G1258=ListeSeries!$B$2:$B$1045) * (DatasScan!H1258&gt;=ListeSeries!$D$2:$D$1045) * (DatasScan!H1258&lt;=ListeSeries!$E$2:$E$1045), 0)), "no match"))</f>
        <v/>
      </c>
      <c r="U1258" s="11" t="str" cm="1">
        <f t="array" ref="U1258">IF(ISBLANK(C1258),"",IFERROR(INDEX(ListeSeries!$F$2:$F$1045, MATCH(1, (DatasScan!G1258=ListeSeries!$B$2:$B$1045) * (DatasScan!H1258&gt;=ListeSeries!$D$2:$D$1045) * (DatasScan!H1258&lt;=ListeSeries!$E$2:$E$1045), 0)), "no match"))</f>
        <v/>
      </c>
    </row>
    <row r="1259" spans="1:21" x14ac:dyDescent="0.25">
      <c r="A1259" s="6" t="str">
        <f t="shared" si="217"/>
        <v/>
      </c>
      <c r="B1259" s="272"/>
      <c r="F1259" s="7" t="str">
        <f t="shared" si="211"/>
        <v/>
      </c>
      <c r="G1259" s="21" t="str">
        <f>IF(ISBLANK(C1259),"",_xlfn.XLOOKUP(_xlfn.XLOOKUP(VALUE(LEFT(C1259,4)),Souches!$B$2:$B$15000,Souches!$E$2:$E$15000),Varietes!$B$2:$B$500,Varietes!$C$2:$C$500))</f>
        <v/>
      </c>
      <c r="H1259" s="19" t="str">
        <f>IF(ISBLANK(C1259),"",_xlfn.XLOOKUP(VALUE(LEFT(C1259,4)),Souches!$B$2:$B$15000,Souches!$D$2:$D$15000))</f>
        <v/>
      </c>
      <c r="I1259" s="10" t="str">
        <f t="shared" si="218"/>
        <v/>
      </c>
      <c r="J1259" s="19" t="str">
        <f>IF(I1259="","",INT(('ObjProd (2)'!$C$25-I1259)/7 * (ABS('ObjProd (2)'!$C$25-I1259)&gt;=7)))</f>
        <v/>
      </c>
      <c r="K1259" s="10" t="str">
        <f>IF(I1259="","",
IF(AND(DATEDIF(I1259,'ObjProd (2)'!$C$25,"y")=0,DATEDIF(I1259,'ObjProd (2)'!$C$25,"ym")=0,
   INT(('ObjProd (2)'!$C$25-EDATE(I1259,DATEDIF(I1259,'ObjProd (2)'!$C$25,"y")*12+DATEDIF(I1259,'ObjProd (2)'!$C$25,"ym")))/7)=0),
   "&lt; 1 sem.",
   IF(DATEDIF(I1259,'ObjProd (2)'!$C$25,"y")&gt;0,DATEDIF(I1259,'ObjProd (2)'!$C$25,"y") &amp; " " &amp; IF(DATEDIF(I1259,'ObjProd (2)'!$C$25,"y")=1,"an ","ans "),"") &amp;
   IF(DATEDIF(I1259,'ObjProd (2)'!$C$25,"ym")&gt;0,DATEDIF(I1259,'ObjProd (2)'!$C$25,"ym") &amp; " mois ", "") &amp;
   IF(INT(('ObjProd (2)'!$C$25-EDATE(I1259,DATEDIF(I1259,'ObjProd (2)'!$C$25,"y")*12+DATEDIF(I1259,'ObjProd (2)'!$C$25,"ym")))/7)&gt;0,
      INT(('ObjProd (2)'!$C$25-EDATE(I1259,DATEDIF(I1259,'ObjProd (2)'!$C$25,"y")*12+DATEDIF(I1259,'ObjProd (2)'!$C$25,"ym")))/7) &amp; " sem.",
      "")
)
)</f>
        <v/>
      </c>
      <c r="L1259" s="11" t="str">
        <f t="shared" si="219"/>
        <v/>
      </c>
      <c r="M1259" s="9" t="str">
        <f t="shared" si="215"/>
        <v/>
      </c>
      <c r="N1259" s="9" t="str" cm="1">
        <f t="array" aca="1" ref="N1259" ca="1">LEFT(L1259, IF(ISNUMBER(SUBSTITUTE(_xludf.MID(L1259, 2, 1), ".", ",")), 1, 2))</f>
        <v/>
      </c>
      <c r="O1259" s="19" t="str">
        <f t="shared" ca="1" si="212"/>
        <v/>
      </c>
      <c r="P1259" s="9" t="str">
        <f t="shared" ca="1" si="213"/>
        <v/>
      </c>
      <c r="Q1259" s="9" t="str">
        <f t="shared" ca="1" si="214"/>
        <v/>
      </c>
      <c r="R1259" s="9" t="str">
        <f t="shared" si="216"/>
        <v/>
      </c>
      <c r="S1259" t="str" cm="1">
        <f t="array" ref="S1259">IF(ISBLANK(C1259),"",IFERROR(INDEX(ListeSeries!$A$2:$A$1045, MATCH(1, (DatasScan!G1259=ListeSeries!$B$2:$B$1045) * (DatasScan!H1259&gt;=ListeSeries!$D$2:$D$1045) * (DatasScan!H1259&lt;=ListeSeries!$E$2:$E$1045), 0)), "no match"))</f>
        <v/>
      </c>
      <c r="T1259" s="7" t="str" cm="1">
        <f t="array" ref="T1259">IF(ISBLANK(C1259),"",IFERROR(INDEX(ListeSeries!$C$2:$C$1045, MATCH(1, (DatasScan!G1259=ListeSeries!$B$2:$B$1045) * (DatasScan!H1259&gt;=ListeSeries!$D$2:$D$1045) * (DatasScan!H1259&lt;=ListeSeries!$E$2:$E$1045), 0)), "no match"))</f>
        <v/>
      </c>
      <c r="U1259" s="11" t="str" cm="1">
        <f t="array" ref="U1259">IF(ISBLANK(C1259),"",IFERROR(INDEX(ListeSeries!$F$2:$F$1045, MATCH(1, (DatasScan!G1259=ListeSeries!$B$2:$B$1045) * (DatasScan!H1259&gt;=ListeSeries!$D$2:$D$1045) * (DatasScan!H1259&lt;=ListeSeries!$E$2:$E$1045), 0)), "no match"))</f>
        <v/>
      </c>
    </row>
    <row r="1260" spans="1:21" x14ac:dyDescent="0.25">
      <c r="A1260" s="6" t="str">
        <f t="shared" si="217"/>
        <v/>
      </c>
      <c r="B1260" s="272"/>
      <c r="F1260" s="7" t="str">
        <f t="shared" si="211"/>
        <v/>
      </c>
      <c r="G1260" s="21" t="str">
        <f>IF(ISBLANK(C1260),"",_xlfn.XLOOKUP(_xlfn.XLOOKUP(VALUE(LEFT(C1260,4)),Souches!$B$2:$B$15000,Souches!$E$2:$E$15000),Varietes!$B$2:$B$500,Varietes!$C$2:$C$500))</f>
        <v/>
      </c>
      <c r="H1260" s="19" t="str">
        <f>IF(ISBLANK(C1260),"",_xlfn.XLOOKUP(VALUE(LEFT(C1260,4)),Souches!$B$2:$B$15000,Souches!$D$2:$D$15000))</f>
        <v/>
      </c>
      <c r="I1260" s="10" t="str">
        <f t="shared" si="218"/>
        <v/>
      </c>
      <c r="J1260" s="19" t="str">
        <f>IF(I1260="","",INT(('ObjProd (2)'!$C$25-I1260)/7 * (ABS('ObjProd (2)'!$C$25-I1260)&gt;=7)))</f>
        <v/>
      </c>
      <c r="K1260" s="10" t="str">
        <f>IF(I1260="","",
IF(AND(DATEDIF(I1260,'ObjProd (2)'!$C$25,"y")=0,DATEDIF(I1260,'ObjProd (2)'!$C$25,"ym")=0,
   INT(('ObjProd (2)'!$C$25-EDATE(I1260,DATEDIF(I1260,'ObjProd (2)'!$C$25,"y")*12+DATEDIF(I1260,'ObjProd (2)'!$C$25,"ym")))/7)=0),
   "&lt; 1 sem.",
   IF(DATEDIF(I1260,'ObjProd (2)'!$C$25,"y")&gt;0,DATEDIF(I1260,'ObjProd (2)'!$C$25,"y") &amp; " " &amp; IF(DATEDIF(I1260,'ObjProd (2)'!$C$25,"y")=1,"an ","ans "),"") &amp;
   IF(DATEDIF(I1260,'ObjProd (2)'!$C$25,"ym")&gt;0,DATEDIF(I1260,'ObjProd (2)'!$C$25,"ym") &amp; " mois ", "") &amp;
   IF(INT(('ObjProd (2)'!$C$25-EDATE(I1260,DATEDIF(I1260,'ObjProd (2)'!$C$25,"y")*12+DATEDIF(I1260,'ObjProd (2)'!$C$25,"ym")))/7)&gt;0,
      INT(('ObjProd (2)'!$C$25-EDATE(I1260,DATEDIF(I1260,'ObjProd (2)'!$C$25,"y")*12+DATEDIF(I1260,'ObjProd (2)'!$C$25,"ym")))/7) &amp; " sem.",
      "")
)
)</f>
        <v/>
      </c>
      <c r="L1260" s="11" t="str">
        <f t="shared" si="219"/>
        <v/>
      </c>
      <c r="M1260" s="9" t="str">
        <f t="shared" si="215"/>
        <v/>
      </c>
      <c r="N1260" s="9" t="str" cm="1">
        <f t="array" aca="1" ref="N1260" ca="1">LEFT(L1260, IF(ISNUMBER(SUBSTITUTE(_xludf.MID(L1260, 2, 1), ".", ",")), 1, 2))</f>
        <v/>
      </c>
      <c r="O1260" s="19" t="str">
        <f t="shared" ca="1" si="212"/>
        <v/>
      </c>
      <c r="P1260" s="9" t="str">
        <f t="shared" ca="1" si="213"/>
        <v/>
      </c>
      <c r="Q1260" s="9" t="str">
        <f t="shared" ca="1" si="214"/>
        <v/>
      </c>
      <c r="R1260" s="9" t="str">
        <f t="shared" si="216"/>
        <v/>
      </c>
      <c r="S1260" t="str" cm="1">
        <f t="array" ref="S1260">IF(ISBLANK(C1260),"",IFERROR(INDEX(ListeSeries!$A$2:$A$1045, MATCH(1, (DatasScan!G1260=ListeSeries!$B$2:$B$1045) * (DatasScan!H1260&gt;=ListeSeries!$D$2:$D$1045) * (DatasScan!H1260&lt;=ListeSeries!$E$2:$E$1045), 0)), "no match"))</f>
        <v/>
      </c>
      <c r="T1260" s="7" t="str" cm="1">
        <f t="array" ref="T1260">IF(ISBLANK(C1260),"",IFERROR(INDEX(ListeSeries!$C$2:$C$1045, MATCH(1, (DatasScan!G1260=ListeSeries!$B$2:$B$1045) * (DatasScan!H1260&gt;=ListeSeries!$D$2:$D$1045) * (DatasScan!H1260&lt;=ListeSeries!$E$2:$E$1045), 0)), "no match"))</f>
        <v/>
      </c>
      <c r="U1260" s="11" t="str" cm="1">
        <f t="array" ref="U1260">IF(ISBLANK(C1260),"",IFERROR(INDEX(ListeSeries!$F$2:$F$1045, MATCH(1, (DatasScan!G1260=ListeSeries!$B$2:$B$1045) * (DatasScan!H1260&gt;=ListeSeries!$D$2:$D$1045) * (DatasScan!H1260&lt;=ListeSeries!$E$2:$E$1045), 0)), "no match"))</f>
        <v/>
      </c>
    </row>
    <row r="1261" spans="1:21" x14ac:dyDescent="0.25">
      <c r="A1261" s="6" t="str">
        <f t="shared" si="217"/>
        <v/>
      </c>
      <c r="B1261" s="272"/>
      <c r="F1261" s="7" t="str">
        <f t="shared" si="211"/>
        <v/>
      </c>
      <c r="G1261" s="21" t="str">
        <f>IF(ISBLANK(C1261),"",_xlfn.XLOOKUP(_xlfn.XLOOKUP(VALUE(LEFT(C1261,4)),Souches!$B$2:$B$15000,Souches!$E$2:$E$15000),Varietes!$B$2:$B$500,Varietes!$C$2:$C$500))</f>
        <v/>
      </c>
      <c r="H1261" s="19" t="str">
        <f>IF(ISBLANK(C1261),"",_xlfn.XLOOKUP(VALUE(LEFT(C1261,4)),Souches!$B$2:$B$15000,Souches!$D$2:$D$15000))</f>
        <v/>
      </c>
      <c r="I1261" s="10" t="str">
        <f t="shared" si="218"/>
        <v/>
      </c>
      <c r="J1261" s="19" t="str">
        <f>IF(I1261="","",INT(('ObjProd (2)'!$C$25-I1261)/7 * (ABS('ObjProd (2)'!$C$25-I1261)&gt;=7)))</f>
        <v/>
      </c>
      <c r="K1261" s="10" t="str">
        <f>IF(I1261="","",
IF(AND(DATEDIF(I1261,'ObjProd (2)'!$C$25,"y")=0,DATEDIF(I1261,'ObjProd (2)'!$C$25,"ym")=0,
   INT(('ObjProd (2)'!$C$25-EDATE(I1261,DATEDIF(I1261,'ObjProd (2)'!$C$25,"y")*12+DATEDIF(I1261,'ObjProd (2)'!$C$25,"ym")))/7)=0),
   "&lt; 1 sem.",
   IF(DATEDIF(I1261,'ObjProd (2)'!$C$25,"y")&gt;0,DATEDIF(I1261,'ObjProd (2)'!$C$25,"y") &amp; " " &amp; IF(DATEDIF(I1261,'ObjProd (2)'!$C$25,"y")=1,"an ","ans "),"") &amp;
   IF(DATEDIF(I1261,'ObjProd (2)'!$C$25,"ym")&gt;0,DATEDIF(I1261,'ObjProd (2)'!$C$25,"ym") &amp; " mois ", "") &amp;
   IF(INT(('ObjProd (2)'!$C$25-EDATE(I1261,DATEDIF(I1261,'ObjProd (2)'!$C$25,"y")*12+DATEDIF(I1261,'ObjProd (2)'!$C$25,"ym")))/7)&gt;0,
      INT(('ObjProd (2)'!$C$25-EDATE(I1261,DATEDIF(I1261,'ObjProd (2)'!$C$25,"y")*12+DATEDIF(I1261,'ObjProd (2)'!$C$25,"ym")))/7) &amp; " sem.",
      "")
)
)</f>
        <v/>
      </c>
      <c r="L1261" s="11" t="str">
        <f t="shared" si="219"/>
        <v/>
      </c>
      <c r="M1261" s="9" t="str">
        <f t="shared" si="215"/>
        <v/>
      </c>
      <c r="N1261" s="9" t="str" cm="1">
        <f t="array" aca="1" ref="N1261" ca="1">LEFT(L1261, IF(ISNUMBER(SUBSTITUTE(_xludf.MID(L1261, 2, 1), ".", ",")), 1, 2))</f>
        <v/>
      </c>
      <c r="O1261" s="19" t="str">
        <f t="shared" ca="1" si="212"/>
        <v/>
      </c>
      <c r="P1261" s="9" t="str">
        <f t="shared" ca="1" si="213"/>
        <v/>
      </c>
      <c r="Q1261" s="9" t="str">
        <f t="shared" ca="1" si="214"/>
        <v/>
      </c>
      <c r="R1261" s="9" t="str">
        <f t="shared" si="216"/>
        <v/>
      </c>
      <c r="S1261" t="str" cm="1">
        <f t="array" ref="S1261">IF(ISBLANK(C1261),"",IFERROR(INDEX(ListeSeries!$A$2:$A$1045, MATCH(1, (DatasScan!G1261=ListeSeries!$B$2:$B$1045) * (DatasScan!H1261&gt;=ListeSeries!$D$2:$D$1045) * (DatasScan!H1261&lt;=ListeSeries!$E$2:$E$1045), 0)), "no match"))</f>
        <v/>
      </c>
      <c r="T1261" s="7" t="str" cm="1">
        <f t="array" ref="T1261">IF(ISBLANK(C1261),"",IFERROR(INDEX(ListeSeries!$C$2:$C$1045, MATCH(1, (DatasScan!G1261=ListeSeries!$B$2:$B$1045) * (DatasScan!H1261&gt;=ListeSeries!$D$2:$D$1045) * (DatasScan!H1261&lt;=ListeSeries!$E$2:$E$1045), 0)), "no match"))</f>
        <v/>
      </c>
      <c r="U1261" s="11" t="str" cm="1">
        <f t="array" ref="U1261">IF(ISBLANK(C1261),"",IFERROR(INDEX(ListeSeries!$F$2:$F$1045, MATCH(1, (DatasScan!G1261=ListeSeries!$B$2:$B$1045) * (DatasScan!H1261&gt;=ListeSeries!$D$2:$D$1045) * (DatasScan!H1261&lt;=ListeSeries!$E$2:$E$1045), 0)), "no match"))</f>
        <v/>
      </c>
    </row>
    <row r="1262" spans="1:21" x14ac:dyDescent="0.25">
      <c r="A1262" s="6" t="str">
        <f t="shared" si="217"/>
        <v/>
      </c>
      <c r="B1262" s="272"/>
      <c r="F1262" s="7" t="str">
        <f t="shared" si="211"/>
        <v/>
      </c>
      <c r="G1262" s="21" t="str">
        <f>IF(ISBLANK(C1262),"",_xlfn.XLOOKUP(_xlfn.XLOOKUP(VALUE(LEFT(C1262,4)),Souches!$B$2:$B$15000,Souches!$E$2:$E$15000),Varietes!$B$2:$B$500,Varietes!$C$2:$C$500))</f>
        <v/>
      </c>
      <c r="H1262" s="19" t="str">
        <f>IF(ISBLANK(C1262),"",_xlfn.XLOOKUP(VALUE(LEFT(C1262,4)),Souches!$B$2:$B$15000,Souches!$D$2:$D$15000))</f>
        <v/>
      </c>
      <c r="I1262" s="10" t="str">
        <f t="shared" si="218"/>
        <v/>
      </c>
      <c r="J1262" s="19" t="str">
        <f>IF(I1262="","",INT(('ObjProd (2)'!$C$25-I1262)/7 * (ABS('ObjProd (2)'!$C$25-I1262)&gt;=7)))</f>
        <v/>
      </c>
      <c r="K1262" s="10" t="str">
        <f>IF(I1262="","",
IF(AND(DATEDIF(I1262,'ObjProd (2)'!$C$25,"y")=0,DATEDIF(I1262,'ObjProd (2)'!$C$25,"ym")=0,
   INT(('ObjProd (2)'!$C$25-EDATE(I1262,DATEDIF(I1262,'ObjProd (2)'!$C$25,"y")*12+DATEDIF(I1262,'ObjProd (2)'!$C$25,"ym")))/7)=0),
   "&lt; 1 sem.",
   IF(DATEDIF(I1262,'ObjProd (2)'!$C$25,"y")&gt;0,DATEDIF(I1262,'ObjProd (2)'!$C$25,"y") &amp; " " &amp; IF(DATEDIF(I1262,'ObjProd (2)'!$C$25,"y")=1,"an ","ans "),"") &amp;
   IF(DATEDIF(I1262,'ObjProd (2)'!$C$25,"ym")&gt;0,DATEDIF(I1262,'ObjProd (2)'!$C$25,"ym") &amp; " mois ", "") &amp;
   IF(INT(('ObjProd (2)'!$C$25-EDATE(I1262,DATEDIF(I1262,'ObjProd (2)'!$C$25,"y")*12+DATEDIF(I1262,'ObjProd (2)'!$C$25,"ym")))/7)&gt;0,
      INT(('ObjProd (2)'!$C$25-EDATE(I1262,DATEDIF(I1262,'ObjProd (2)'!$C$25,"y")*12+DATEDIF(I1262,'ObjProd (2)'!$C$25,"ym")))/7) &amp; " sem.",
      "")
)
)</f>
        <v/>
      </c>
      <c r="L1262" s="11" t="str">
        <f t="shared" si="219"/>
        <v/>
      </c>
      <c r="M1262" s="9" t="str">
        <f t="shared" si="215"/>
        <v/>
      </c>
      <c r="N1262" s="9" t="str" cm="1">
        <f t="array" aca="1" ref="N1262" ca="1">LEFT(L1262, IF(ISNUMBER(SUBSTITUTE(_xludf.MID(L1262, 2, 1), ".", ",")), 1, 2))</f>
        <v/>
      </c>
      <c r="O1262" s="19" t="str">
        <f t="shared" ca="1" si="212"/>
        <v/>
      </c>
      <c r="P1262" s="9" t="str">
        <f t="shared" ca="1" si="213"/>
        <v/>
      </c>
      <c r="Q1262" s="9" t="str">
        <f t="shared" ca="1" si="214"/>
        <v/>
      </c>
      <c r="R1262" s="9" t="str">
        <f t="shared" si="216"/>
        <v/>
      </c>
      <c r="S1262" t="str" cm="1">
        <f t="array" ref="S1262">IF(ISBLANK(C1262),"",IFERROR(INDEX(ListeSeries!$A$2:$A$1045, MATCH(1, (DatasScan!G1262=ListeSeries!$B$2:$B$1045) * (DatasScan!H1262&gt;=ListeSeries!$D$2:$D$1045) * (DatasScan!H1262&lt;=ListeSeries!$E$2:$E$1045), 0)), "no match"))</f>
        <v/>
      </c>
      <c r="T1262" s="7" t="str" cm="1">
        <f t="array" ref="T1262">IF(ISBLANK(C1262),"",IFERROR(INDEX(ListeSeries!$C$2:$C$1045, MATCH(1, (DatasScan!G1262=ListeSeries!$B$2:$B$1045) * (DatasScan!H1262&gt;=ListeSeries!$D$2:$D$1045) * (DatasScan!H1262&lt;=ListeSeries!$E$2:$E$1045), 0)), "no match"))</f>
        <v/>
      </c>
      <c r="U1262" s="11" t="str" cm="1">
        <f t="array" ref="U1262">IF(ISBLANK(C1262),"",IFERROR(INDEX(ListeSeries!$F$2:$F$1045, MATCH(1, (DatasScan!G1262=ListeSeries!$B$2:$B$1045) * (DatasScan!H1262&gt;=ListeSeries!$D$2:$D$1045) * (DatasScan!H1262&lt;=ListeSeries!$E$2:$E$1045), 0)), "no match"))</f>
        <v/>
      </c>
    </row>
    <row r="1263" spans="1:21" x14ac:dyDescent="0.25">
      <c r="A1263" s="6" t="str">
        <f t="shared" si="217"/>
        <v/>
      </c>
      <c r="B1263" s="272"/>
      <c r="F1263" s="7" t="str">
        <f t="shared" si="211"/>
        <v/>
      </c>
      <c r="G1263" s="21" t="str">
        <f>IF(ISBLANK(C1263),"",_xlfn.XLOOKUP(_xlfn.XLOOKUP(VALUE(LEFT(C1263,4)),Souches!$B$2:$B$15000,Souches!$E$2:$E$15000),Varietes!$B$2:$B$500,Varietes!$C$2:$C$500))</f>
        <v/>
      </c>
      <c r="H1263" s="19" t="str">
        <f>IF(ISBLANK(C1263),"",_xlfn.XLOOKUP(VALUE(LEFT(C1263,4)),Souches!$B$2:$B$15000,Souches!$D$2:$D$15000))</f>
        <v/>
      </c>
      <c r="I1263" s="10" t="str">
        <f t="shared" si="218"/>
        <v/>
      </c>
      <c r="J1263" s="19" t="str">
        <f>IF(I1263="","",INT(('ObjProd (2)'!$C$25-I1263)/7 * (ABS('ObjProd (2)'!$C$25-I1263)&gt;=7)))</f>
        <v/>
      </c>
      <c r="K1263" s="10" t="str">
        <f>IF(I1263="","",
IF(AND(DATEDIF(I1263,'ObjProd (2)'!$C$25,"y")=0,DATEDIF(I1263,'ObjProd (2)'!$C$25,"ym")=0,
   INT(('ObjProd (2)'!$C$25-EDATE(I1263,DATEDIF(I1263,'ObjProd (2)'!$C$25,"y")*12+DATEDIF(I1263,'ObjProd (2)'!$C$25,"ym")))/7)=0),
   "&lt; 1 sem.",
   IF(DATEDIF(I1263,'ObjProd (2)'!$C$25,"y")&gt;0,DATEDIF(I1263,'ObjProd (2)'!$C$25,"y") &amp; " " &amp; IF(DATEDIF(I1263,'ObjProd (2)'!$C$25,"y")=1,"an ","ans "),"") &amp;
   IF(DATEDIF(I1263,'ObjProd (2)'!$C$25,"ym")&gt;0,DATEDIF(I1263,'ObjProd (2)'!$C$25,"ym") &amp; " mois ", "") &amp;
   IF(INT(('ObjProd (2)'!$C$25-EDATE(I1263,DATEDIF(I1263,'ObjProd (2)'!$C$25,"y")*12+DATEDIF(I1263,'ObjProd (2)'!$C$25,"ym")))/7)&gt;0,
      INT(('ObjProd (2)'!$C$25-EDATE(I1263,DATEDIF(I1263,'ObjProd (2)'!$C$25,"y")*12+DATEDIF(I1263,'ObjProd (2)'!$C$25,"ym")))/7) &amp; " sem.",
      "")
)
)</f>
        <v/>
      </c>
      <c r="L1263" s="11" t="str">
        <f t="shared" si="219"/>
        <v/>
      </c>
      <c r="M1263" s="9" t="str">
        <f t="shared" si="215"/>
        <v/>
      </c>
      <c r="N1263" s="9" t="str" cm="1">
        <f t="array" aca="1" ref="N1263" ca="1">LEFT(L1263, IF(ISNUMBER(SUBSTITUTE(_xludf.MID(L1263, 2, 1), ".", ",")), 1, 2))</f>
        <v/>
      </c>
      <c r="O1263" s="19" t="str">
        <f t="shared" ca="1" si="212"/>
        <v/>
      </c>
      <c r="P1263" s="9" t="str">
        <f t="shared" ca="1" si="213"/>
        <v/>
      </c>
      <c r="Q1263" s="9" t="str">
        <f t="shared" ca="1" si="214"/>
        <v/>
      </c>
      <c r="R1263" s="9" t="str">
        <f t="shared" si="216"/>
        <v/>
      </c>
      <c r="S1263" t="str" cm="1">
        <f t="array" ref="S1263">IF(ISBLANK(C1263),"",IFERROR(INDEX(ListeSeries!$A$2:$A$1045, MATCH(1, (DatasScan!G1263=ListeSeries!$B$2:$B$1045) * (DatasScan!H1263&gt;=ListeSeries!$D$2:$D$1045) * (DatasScan!H1263&lt;=ListeSeries!$E$2:$E$1045), 0)), "no match"))</f>
        <v/>
      </c>
      <c r="T1263" s="7" t="str" cm="1">
        <f t="array" ref="T1263">IF(ISBLANK(C1263),"",IFERROR(INDEX(ListeSeries!$C$2:$C$1045, MATCH(1, (DatasScan!G1263=ListeSeries!$B$2:$B$1045) * (DatasScan!H1263&gt;=ListeSeries!$D$2:$D$1045) * (DatasScan!H1263&lt;=ListeSeries!$E$2:$E$1045), 0)), "no match"))</f>
        <v/>
      </c>
      <c r="U1263" s="11" t="str" cm="1">
        <f t="array" ref="U1263">IF(ISBLANK(C1263),"",IFERROR(INDEX(ListeSeries!$F$2:$F$1045, MATCH(1, (DatasScan!G1263=ListeSeries!$B$2:$B$1045) * (DatasScan!H1263&gt;=ListeSeries!$D$2:$D$1045) * (DatasScan!H1263&lt;=ListeSeries!$E$2:$E$1045), 0)), "no match"))</f>
        <v/>
      </c>
    </row>
    <row r="1264" spans="1:21" x14ac:dyDescent="0.25">
      <c r="A1264" s="6" t="str">
        <f t="shared" si="217"/>
        <v/>
      </c>
      <c r="B1264" s="272"/>
      <c r="F1264" s="7" t="str">
        <f t="shared" si="211"/>
        <v/>
      </c>
      <c r="G1264" s="21" t="str">
        <f>IF(ISBLANK(C1264),"",_xlfn.XLOOKUP(_xlfn.XLOOKUP(VALUE(LEFT(C1264,4)),Souches!$B$2:$B$15000,Souches!$E$2:$E$15000),Varietes!$B$2:$B$500,Varietes!$C$2:$C$500))</f>
        <v/>
      </c>
      <c r="H1264" s="19" t="str">
        <f>IF(ISBLANK(C1264),"",_xlfn.XLOOKUP(VALUE(LEFT(C1264,4)),Souches!$B$2:$B$15000,Souches!$D$2:$D$15000))</f>
        <v/>
      </c>
      <c r="I1264" s="10" t="str">
        <f t="shared" si="218"/>
        <v/>
      </c>
      <c r="J1264" s="19" t="str">
        <f>IF(I1264="","",INT(('ObjProd (2)'!$C$25-I1264)/7 * (ABS('ObjProd (2)'!$C$25-I1264)&gt;=7)))</f>
        <v/>
      </c>
      <c r="K1264" s="10" t="str">
        <f>IF(I1264="","",
IF(AND(DATEDIF(I1264,'ObjProd (2)'!$C$25,"y")=0,DATEDIF(I1264,'ObjProd (2)'!$C$25,"ym")=0,
   INT(('ObjProd (2)'!$C$25-EDATE(I1264,DATEDIF(I1264,'ObjProd (2)'!$C$25,"y")*12+DATEDIF(I1264,'ObjProd (2)'!$C$25,"ym")))/7)=0),
   "&lt; 1 sem.",
   IF(DATEDIF(I1264,'ObjProd (2)'!$C$25,"y")&gt;0,DATEDIF(I1264,'ObjProd (2)'!$C$25,"y") &amp; " " &amp; IF(DATEDIF(I1264,'ObjProd (2)'!$C$25,"y")=1,"an ","ans "),"") &amp;
   IF(DATEDIF(I1264,'ObjProd (2)'!$C$25,"ym")&gt;0,DATEDIF(I1264,'ObjProd (2)'!$C$25,"ym") &amp; " mois ", "") &amp;
   IF(INT(('ObjProd (2)'!$C$25-EDATE(I1264,DATEDIF(I1264,'ObjProd (2)'!$C$25,"y")*12+DATEDIF(I1264,'ObjProd (2)'!$C$25,"ym")))/7)&gt;0,
      INT(('ObjProd (2)'!$C$25-EDATE(I1264,DATEDIF(I1264,'ObjProd (2)'!$C$25,"y")*12+DATEDIF(I1264,'ObjProd (2)'!$C$25,"ym")))/7) &amp; " sem.",
      "")
)
)</f>
        <v/>
      </c>
      <c r="L1264" s="11" t="str">
        <f t="shared" si="219"/>
        <v/>
      </c>
      <c r="M1264" s="9" t="str">
        <f t="shared" si="215"/>
        <v/>
      </c>
      <c r="N1264" s="9" t="str" cm="1">
        <f t="array" aca="1" ref="N1264" ca="1">LEFT(L1264, IF(ISNUMBER(SUBSTITUTE(_xludf.MID(L1264, 2, 1), ".", ",")), 1, 2))</f>
        <v/>
      </c>
      <c r="O1264" s="19" t="str">
        <f t="shared" ca="1" si="212"/>
        <v/>
      </c>
      <c r="P1264" s="9" t="str">
        <f t="shared" ca="1" si="213"/>
        <v/>
      </c>
      <c r="Q1264" s="9" t="str">
        <f t="shared" ca="1" si="214"/>
        <v/>
      </c>
      <c r="R1264" s="9" t="str">
        <f t="shared" si="216"/>
        <v/>
      </c>
      <c r="S1264" t="str" cm="1">
        <f t="array" ref="S1264">IF(ISBLANK(C1264),"",IFERROR(INDEX(ListeSeries!$A$2:$A$1045, MATCH(1, (DatasScan!G1264=ListeSeries!$B$2:$B$1045) * (DatasScan!H1264&gt;=ListeSeries!$D$2:$D$1045) * (DatasScan!H1264&lt;=ListeSeries!$E$2:$E$1045), 0)), "no match"))</f>
        <v/>
      </c>
      <c r="T1264" s="7" t="str" cm="1">
        <f t="array" ref="T1264">IF(ISBLANK(C1264),"",IFERROR(INDEX(ListeSeries!$C$2:$C$1045, MATCH(1, (DatasScan!G1264=ListeSeries!$B$2:$B$1045) * (DatasScan!H1264&gt;=ListeSeries!$D$2:$D$1045) * (DatasScan!H1264&lt;=ListeSeries!$E$2:$E$1045), 0)), "no match"))</f>
        <v/>
      </c>
      <c r="U1264" s="11" t="str" cm="1">
        <f t="array" ref="U1264">IF(ISBLANK(C1264),"",IFERROR(INDEX(ListeSeries!$F$2:$F$1045, MATCH(1, (DatasScan!G1264=ListeSeries!$B$2:$B$1045) * (DatasScan!H1264&gt;=ListeSeries!$D$2:$D$1045) * (DatasScan!H1264&lt;=ListeSeries!$E$2:$E$1045), 0)), "no match"))</f>
        <v/>
      </c>
    </row>
    <row r="1265" spans="1:21" x14ac:dyDescent="0.25">
      <c r="A1265" s="6" t="str">
        <f t="shared" si="217"/>
        <v/>
      </c>
      <c r="B1265" s="272"/>
      <c r="F1265" s="7" t="str">
        <f t="shared" si="211"/>
        <v/>
      </c>
      <c r="G1265" s="21" t="str">
        <f>IF(ISBLANK(C1265),"",_xlfn.XLOOKUP(_xlfn.XLOOKUP(VALUE(LEFT(C1265,4)),Souches!$B$2:$B$15000,Souches!$E$2:$E$15000),Varietes!$B$2:$B$500,Varietes!$C$2:$C$500))</f>
        <v/>
      </c>
      <c r="H1265" s="19" t="str">
        <f>IF(ISBLANK(C1265),"",_xlfn.XLOOKUP(VALUE(LEFT(C1265,4)),Souches!$B$2:$B$15000,Souches!$D$2:$D$15000))</f>
        <v/>
      </c>
      <c r="I1265" s="10" t="str">
        <f t="shared" si="218"/>
        <v/>
      </c>
      <c r="J1265" s="19" t="str">
        <f>IF(I1265="","",INT(('ObjProd (2)'!$C$25-I1265)/7 * (ABS('ObjProd (2)'!$C$25-I1265)&gt;=7)))</f>
        <v/>
      </c>
      <c r="K1265" s="10" t="str">
        <f>IF(I1265="","",
IF(AND(DATEDIF(I1265,'ObjProd (2)'!$C$25,"y")=0,DATEDIF(I1265,'ObjProd (2)'!$C$25,"ym")=0,
   INT(('ObjProd (2)'!$C$25-EDATE(I1265,DATEDIF(I1265,'ObjProd (2)'!$C$25,"y")*12+DATEDIF(I1265,'ObjProd (2)'!$C$25,"ym")))/7)=0),
   "&lt; 1 sem.",
   IF(DATEDIF(I1265,'ObjProd (2)'!$C$25,"y")&gt;0,DATEDIF(I1265,'ObjProd (2)'!$C$25,"y") &amp; " " &amp; IF(DATEDIF(I1265,'ObjProd (2)'!$C$25,"y")=1,"an ","ans "),"") &amp;
   IF(DATEDIF(I1265,'ObjProd (2)'!$C$25,"ym")&gt;0,DATEDIF(I1265,'ObjProd (2)'!$C$25,"ym") &amp; " mois ", "") &amp;
   IF(INT(('ObjProd (2)'!$C$25-EDATE(I1265,DATEDIF(I1265,'ObjProd (2)'!$C$25,"y")*12+DATEDIF(I1265,'ObjProd (2)'!$C$25,"ym")))/7)&gt;0,
      INT(('ObjProd (2)'!$C$25-EDATE(I1265,DATEDIF(I1265,'ObjProd (2)'!$C$25,"y")*12+DATEDIF(I1265,'ObjProd (2)'!$C$25,"ym")))/7) &amp; " sem.",
      "")
)
)</f>
        <v/>
      </c>
      <c r="L1265" s="11" t="str">
        <f t="shared" si="219"/>
        <v/>
      </c>
      <c r="M1265" s="9" t="str">
        <f t="shared" si="215"/>
        <v/>
      </c>
      <c r="N1265" s="9" t="str" cm="1">
        <f t="array" aca="1" ref="N1265" ca="1">LEFT(L1265, IF(ISNUMBER(SUBSTITUTE(_xludf.MID(L1265, 2, 1), ".", ",")), 1, 2))</f>
        <v/>
      </c>
      <c r="O1265" s="19" t="str">
        <f t="shared" ca="1" si="212"/>
        <v/>
      </c>
      <c r="P1265" s="9" t="str">
        <f t="shared" ca="1" si="213"/>
        <v/>
      </c>
      <c r="Q1265" s="9" t="str">
        <f t="shared" ca="1" si="214"/>
        <v/>
      </c>
      <c r="R1265" s="9" t="str">
        <f t="shared" si="216"/>
        <v/>
      </c>
      <c r="S1265" t="str" cm="1">
        <f t="array" ref="S1265">IF(ISBLANK(C1265),"",IFERROR(INDEX(ListeSeries!$A$2:$A$1045, MATCH(1, (DatasScan!G1265=ListeSeries!$B$2:$B$1045) * (DatasScan!H1265&gt;=ListeSeries!$D$2:$D$1045) * (DatasScan!H1265&lt;=ListeSeries!$E$2:$E$1045), 0)), "no match"))</f>
        <v/>
      </c>
      <c r="T1265" s="7" t="str" cm="1">
        <f t="array" ref="T1265">IF(ISBLANK(C1265),"",IFERROR(INDEX(ListeSeries!$C$2:$C$1045, MATCH(1, (DatasScan!G1265=ListeSeries!$B$2:$B$1045) * (DatasScan!H1265&gt;=ListeSeries!$D$2:$D$1045) * (DatasScan!H1265&lt;=ListeSeries!$E$2:$E$1045), 0)), "no match"))</f>
        <v/>
      </c>
      <c r="U1265" s="11" t="str" cm="1">
        <f t="array" ref="U1265">IF(ISBLANK(C1265),"",IFERROR(INDEX(ListeSeries!$F$2:$F$1045, MATCH(1, (DatasScan!G1265=ListeSeries!$B$2:$B$1045) * (DatasScan!H1265&gt;=ListeSeries!$D$2:$D$1045) * (DatasScan!H1265&lt;=ListeSeries!$E$2:$E$1045), 0)), "no match"))</f>
        <v/>
      </c>
    </row>
    <row r="1266" spans="1:21" x14ac:dyDescent="0.25">
      <c r="A1266" s="6" t="str">
        <f t="shared" si="217"/>
        <v/>
      </c>
      <c r="B1266" s="272"/>
      <c r="F1266" s="7" t="str">
        <f t="shared" ref="F1266:F1329" si="220">IF(ISBLANK(C1266),"",LEFT(C1266,15))</f>
        <v/>
      </c>
      <c r="G1266" s="21" t="str">
        <f>IF(ISBLANK(C1266),"",_xlfn.XLOOKUP(_xlfn.XLOOKUP(VALUE(LEFT(C1266,4)),Souches!$B$2:$B$15000,Souches!$E$2:$E$15000),Varietes!$B$2:$B$500,Varietes!$C$2:$C$500))</f>
        <v/>
      </c>
      <c r="H1266" s="19" t="str">
        <f>IF(ISBLANK(C1266),"",_xlfn.XLOOKUP(VALUE(LEFT(C1266,4)),Souches!$B$2:$B$15000,Souches!$D$2:$D$15000))</f>
        <v/>
      </c>
      <c r="I1266" s="10" t="str">
        <f t="shared" si="218"/>
        <v/>
      </c>
      <c r="J1266" s="19" t="str">
        <f>IF(I1266="","",INT(('ObjProd (2)'!$C$25-I1266)/7 * (ABS('ObjProd (2)'!$C$25-I1266)&gt;=7)))</f>
        <v/>
      </c>
      <c r="K1266" s="10" t="str">
        <f>IF(I1266="","",
IF(AND(DATEDIF(I1266,'ObjProd (2)'!$C$25,"y")=0,DATEDIF(I1266,'ObjProd (2)'!$C$25,"ym")=0,
   INT(('ObjProd (2)'!$C$25-EDATE(I1266,DATEDIF(I1266,'ObjProd (2)'!$C$25,"y")*12+DATEDIF(I1266,'ObjProd (2)'!$C$25,"ym")))/7)=0),
   "&lt; 1 sem.",
   IF(DATEDIF(I1266,'ObjProd (2)'!$C$25,"y")&gt;0,DATEDIF(I1266,'ObjProd (2)'!$C$25,"y") &amp; " " &amp; IF(DATEDIF(I1266,'ObjProd (2)'!$C$25,"y")=1,"an ","ans "),"") &amp;
   IF(DATEDIF(I1266,'ObjProd (2)'!$C$25,"ym")&gt;0,DATEDIF(I1266,'ObjProd (2)'!$C$25,"ym") &amp; " mois ", "") &amp;
   IF(INT(('ObjProd (2)'!$C$25-EDATE(I1266,DATEDIF(I1266,'ObjProd (2)'!$C$25,"y")*12+DATEDIF(I1266,'ObjProd (2)'!$C$25,"ym")))/7)&gt;0,
      INT(('ObjProd (2)'!$C$25-EDATE(I1266,DATEDIF(I1266,'ObjProd (2)'!$C$25,"y")*12+DATEDIF(I1266,'ObjProd (2)'!$C$25,"ym")))/7) &amp; " sem.",
      "")
)
)</f>
        <v/>
      </c>
      <c r="L1266" s="11" t="str">
        <f t="shared" si="219"/>
        <v/>
      </c>
      <c r="M1266" s="9" t="str">
        <f t="shared" si="215"/>
        <v/>
      </c>
      <c r="N1266" s="9" t="str" cm="1">
        <f t="array" aca="1" ref="N1266" ca="1">LEFT(L1266, IF(ISNUMBER(SUBSTITUTE(_xludf.MID(L1266, 2, 1), ".", ",")), 1, 2))</f>
        <v/>
      </c>
      <c r="O1266" s="19" t="str">
        <f t="shared" ref="O1266:O1329" ca="1" si="221">IF(N1266="", "", _xlfn.NUMBERVALUE(RIGHT(L1266, LEN(L1266)-LEN(N1266))))</f>
        <v/>
      </c>
      <c r="P1266" s="9" t="str">
        <f t="shared" ref="P1266:P1329" ca="1" si="222">IF(N1266="", "",
    IF(N1266="E+", "X",
        IF(OR(LEFT(N1266, 1)="E", N1266="XR", N1266="CS"), "E",
            IF(AND(LEFT(N1266, 1)="R", LEFT(N1266, 2)&lt;&gt;"RG"), "R",
                IF(OR(N1266="MG", N1266="G+"), "BoxE",
                    IF(LEFT(N1266, 1)="i", "i", "X")
                )
            )
        )
    )
)</f>
        <v/>
      </c>
      <c r="Q1266" s="9" t="str">
        <f t="shared" ref="Q1266:Q1329" ca="1" si="223">IF(P1266&lt;&gt;"", IF(P1266="X", IF(AND(O1266&gt;=1, O1266&lt;=12), O1266, IF(O1266&gt;12, "13+", "erreur")), IF(P1266="E", IF(AND(O1266&gt;=1, O1266&lt;=6), O1266, IF(O1266&gt;6, "7+", "erreur")), IF(P1266="R", 0, IF(P1266="I", IF(O1266&lt;=2, "nit° 1-2", IF(O1266&lt;=5, "° 3-4-5", IF(O1266&lt;=8, " préX° 6-7-8", "erreur"))), IF(P1266="BoxE", O1266, ""))))), "")</f>
        <v/>
      </c>
      <c r="R1266" s="9" t="str">
        <f t="shared" si="216"/>
        <v/>
      </c>
      <c r="S1266" t="str" cm="1">
        <f t="array" ref="S1266">IF(ISBLANK(C1266),"",IFERROR(INDEX(ListeSeries!$A$2:$A$1045, MATCH(1, (DatasScan!G1266=ListeSeries!$B$2:$B$1045) * (DatasScan!H1266&gt;=ListeSeries!$D$2:$D$1045) * (DatasScan!H1266&lt;=ListeSeries!$E$2:$E$1045), 0)), "no match"))</f>
        <v/>
      </c>
      <c r="T1266" s="7" t="str" cm="1">
        <f t="array" ref="T1266">IF(ISBLANK(C1266),"",IFERROR(INDEX(ListeSeries!$C$2:$C$1045, MATCH(1, (DatasScan!G1266=ListeSeries!$B$2:$B$1045) * (DatasScan!H1266&gt;=ListeSeries!$D$2:$D$1045) * (DatasScan!H1266&lt;=ListeSeries!$E$2:$E$1045), 0)), "no match"))</f>
        <v/>
      </c>
      <c r="U1266" s="11" t="str" cm="1">
        <f t="array" ref="U1266">IF(ISBLANK(C1266),"",IFERROR(INDEX(ListeSeries!$F$2:$F$1045, MATCH(1, (DatasScan!G1266=ListeSeries!$B$2:$B$1045) * (DatasScan!H1266&gt;=ListeSeries!$D$2:$D$1045) * (DatasScan!H1266&lt;=ListeSeries!$E$2:$E$1045), 0)), "no match"))</f>
        <v/>
      </c>
    </row>
    <row r="1267" spans="1:21" x14ac:dyDescent="0.25">
      <c r="A1267" s="6" t="str">
        <f t="shared" si="217"/>
        <v/>
      </c>
      <c r="B1267" s="272"/>
      <c r="F1267" s="7" t="str">
        <f t="shared" si="220"/>
        <v/>
      </c>
      <c r="G1267" s="21" t="str">
        <f>IF(ISBLANK(C1267),"",_xlfn.XLOOKUP(_xlfn.XLOOKUP(VALUE(LEFT(C1267,4)),Souches!$B$2:$B$15000,Souches!$E$2:$E$15000),Varietes!$B$2:$B$500,Varietes!$C$2:$C$500))</f>
        <v/>
      </c>
      <c r="H1267" s="19" t="str">
        <f>IF(ISBLANK(C1267),"",_xlfn.XLOOKUP(VALUE(LEFT(C1267,4)),Souches!$B$2:$B$15000,Souches!$D$2:$D$15000))</f>
        <v/>
      </c>
      <c r="I1267" s="10" t="str">
        <f t="shared" si="218"/>
        <v/>
      </c>
      <c r="J1267" s="19" t="str">
        <f>IF(I1267="","",INT(('ObjProd (2)'!$C$25-I1267)/7 * (ABS('ObjProd (2)'!$C$25-I1267)&gt;=7)))</f>
        <v/>
      </c>
      <c r="K1267" s="10" t="str">
        <f>IF(I1267="","",
IF(AND(DATEDIF(I1267,'ObjProd (2)'!$C$25,"y")=0,DATEDIF(I1267,'ObjProd (2)'!$C$25,"ym")=0,
   INT(('ObjProd (2)'!$C$25-EDATE(I1267,DATEDIF(I1267,'ObjProd (2)'!$C$25,"y")*12+DATEDIF(I1267,'ObjProd (2)'!$C$25,"ym")))/7)=0),
   "&lt; 1 sem.",
   IF(DATEDIF(I1267,'ObjProd (2)'!$C$25,"y")&gt;0,DATEDIF(I1267,'ObjProd (2)'!$C$25,"y") &amp; " " &amp; IF(DATEDIF(I1267,'ObjProd (2)'!$C$25,"y")=1,"an ","ans "),"") &amp;
   IF(DATEDIF(I1267,'ObjProd (2)'!$C$25,"ym")&gt;0,DATEDIF(I1267,'ObjProd (2)'!$C$25,"ym") &amp; " mois ", "") &amp;
   IF(INT(('ObjProd (2)'!$C$25-EDATE(I1267,DATEDIF(I1267,'ObjProd (2)'!$C$25,"y")*12+DATEDIF(I1267,'ObjProd (2)'!$C$25,"ym")))/7)&gt;0,
      INT(('ObjProd (2)'!$C$25-EDATE(I1267,DATEDIF(I1267,'ObjProd (2)'!$C$25,"y")*12+DATEDIF(I1267,'ObjProd (2)'!$C$25,"ym")))/7) &amp; " sem.",
      "")
)
)</f>
        <v/>
      </c>
      <c r="L1267" s="11" t="str">
        <f t="shared" si="219"/>
        <v/>
      </c>
      <c r="M1267" s="9" t="str">
        <f t="shared" si="215"/>
        <v/>
      </c>
      <c r="N1267" s="9" t="str" cm="1">
        <f t="array" aca="1" ref="N1267" ca="1">LEFT(L1267, IF(ISNUMBER(SUBSTITUTE(_xludf.MID(L1267, 2, 1), ".", ",")), 1, 2))</f>
        <v/>
      </c>
      <c r="O1267" s="19" t="str">
        <f t="shared" ca="1" si="221"/>
        <v/>
      </c>
      <c r="P1267" s="9" t="str">
        <f t="shared" ca="1" si="222"/>
        <v/>
      </c>
      <c r="Q1267" s="9" t="str">
        <f t="shared" ca="1" si="223"/>
        <v/>
      </c>
      <c r="R1267" s="9" t="str">
        <f t="shared" si="216"/>
        <v/>
      </c>
      <c r="S1267" t="str" cm="1">
        <f t="array" ref="S1267">IF(ISBLANK(C1267),"",IFERROR(INDEX(ListeSeries!$A$2:$A$1045, MATCH(1, (DatasScan!G1267=ListeSeries!$B$2:$B$1045) * (DatasScan!H1267&gt;=ListeSeries!$D$2:$D$1045) * (DatasScan!H1267&lt;=ListeSeries!$E$2:$E$1045), 0)), "no match"))</f>
        <v/>
      </c>
      <c r="T1267" s="7" t="str" cm="1">
        <f t="array" ref="T1267">IF(ISBLANK(C1267),"",IFERROR(INDEX(ListeSeries!$C$2:$C$1045, MATCH(1, (DatasScan!G1267=ListeSeries!$B$2:$B$1045) * (DatasScan!H1267&gt;=ListeSeries!$D$2:$D$1045) * (DatasScan!H1267&lt;=ListeSeries!$E$2:$E$1045), 0)), "no match"))</f>
        <v/>
      </c>
      <c r="U1267" s="11" t="str" cm="1">
        <f t="array" ref="U1267">IF(ISBLANK(C1267),"",IFERROR(INDEX(ListeSeries!$F$2:$F$1045, MATCH(1, (DatasScan!G1267=ListeSeries!$B$2:$B$1045) * (DatasScan!H1267&gt;=ListeSeries!$D$2:$D$1045) * (DatasScan!H1267&lt;=ListeSeries!$E$2:$E$1045), 0)), "no match"))</f>
        <v/>
      </c>
    </row>
    <row r="1268" spans="1:21" x14ac:dyDescent="0.25">
      <c r="A1268" s="6" t="str">
        <f t="shared" si="217"/>
        <v/>
      </c>
      <c r="B1268" s="272"/>
      <c r="F1268" s="7" t="str">
        <f t="shared" si="220"/>
        <v/>
      </c>
      <c r="G1268" s="21" t="str">
        <f>IF(ISBLANK(C1268),"",_xlfn.XLOOKUP(_xlfn.XLOOKUP(VALUE(LEFT(C1268,4)),Souches!$B$2:$B$15000,Souches!$E$2:$E$15000),Varietes!$B$2:$B$500,Varietes!$C$2:$C$500))</f>
        <v/>
      </c>
      <c r="H1268" s="19" t="str">
        <f>IF(ISBLANK(C1268),"",_xlfn.XLOOKUP(VALUE(LEFT(C1268,4)),Souches!$B$2:$B$15000,Souches!$D$2:$D$15000))</f>
        <v/>
      </c>
      <c r="I1268" s="10" t="str">
        <f t="shared" si="218"/>
        <v/>
      </c>
      <c r="J1268" s="19" t="str">
        <f>IF(I1268="","",INT(('ObjProd (2)'!$C$25-I1268)/7 * (ABS('ObjProd (2)'!$C$25-I1268)&gt;=7)))</f>
        <v/>
      </c>
      <c r="K1268" s="10" t="str">
        <f>IF(I1268="","",
IF(AND(DATEDIF(I1268,'ObjProd (2)'!$C$25,"y")=0,DATEDIF(I1268,'ObjProd (2)'!$C$25,"ym")=0,
   INT(('ObjProd (2)'!$C$25-EDATE(I1268,DATEDIF(I1268,'ObjProd (2)'!$C$25,"y")*12+DATEDIF(I1268,'ObjProd (2)'!$C$25,"ym")))/7)=0),
   "&lt; 1 sem.",
   IF(DATEDIF(I1268,'ObjProd (2)'!$C$25,"y")&gt;0,DATEDIF(I1268,'ObjProd (2)'!$C$25,"y") &amp; " " &amp; IF(DATEDIF(I1268,'ObjProd (2)'!$C$25,"y")=1,"an ","ans "),"") &amp;
   IF(DATEDIF(I1268,'ObjProd (2)'!$C$25,"ym")&gt;0,DATEDIF(I1268,'ObjProd (2)'!$C$25,"ym") &amp; " mois ", "") &amp;
   IF(INT(('ObjProd (2)'!$C$25-EDATE(I1268,DATEDIF(I1268,'ObjProd (2)'!$C$25,"y")*12+DATEDIF(I1268,'ObjProd (2)'!$C$25,"ym")))/7)&gt;0,
      INT(('ObjProd (2)'!$C$25-EDATE(I1268,DATEDIF(I1268,'ObjProd (2)'!$C$25,"y")*12+DATEDIF(I1268,'ObjProd (2)'!$C$25,"ym")))/7) &amp; " sem.",
      "")
)
)</f>
        <v/>
      </c>
      <c r="L1268" s="11" t="str">
        <f t="shared" si="219"/>
        <v/>
      </c>
      <c r="M1268" s="9" t="str">
        <f t="shared" si="215"/>
        <v/>
      </c>
      <c r="N1268" s="9" t="str" cm="1">
        <f t="array" aca="1" ref="N1268" ca="1">LEFT(L1268, IF(ISNUMBER(SUBSTITUTE(_xludf.MID(L1268, 2, 1), ".", ",")), 1, 2))</f>
        <v/>
      </c>
      <c r="O1268" s="19" t="str">
        <f t="shared" ca="1" si="221"/>
        <v/>
      </c>
      <c r="P1268" s="9" t="str">
        <f t="shared" ca="1" si="222"/>
        <v/>
      </c>
      <c r="Q1268" s="9" t="str">
        <f t="shared" ca="1" si="223"/>
        <v/>
      </c>
      <c r="R1268" s="9" t="str">
        <f t="shared" si="216"/>
        <v/>
      </c>
      <c r="S1268" t="str" cm="1">
        <f t="array" ref="S1268">IF(ISBLANK(C1268),"",IFERROR(INDEX(ListeSeries!$A$2:$A$1045, MATCH(1, (DatasScan!G1268=ListeSeries!$B$2:$B$1045) * (DatasScan!H1268&gt;=ListeSeries!$D$2:$D$1045) * (DatasScan!H1268&lt;=ListeSeries!$E$2:$E$1045), 0)), "no match"))</f>
        <v/>
      </c>
      <c r="T1268" s="7" t="str" cm="1">
        <f t="array" ref="T1268">IF(ISBLANK(C1268),"",IFERROR(INDEX(ListeSeries!$C$2:$C$1045, MATCH(1, (DatasScan!G1268=ListeSeries!$B$2:$B$1045) * (DatasScan!H1268&gt;=ListeSeries!$D$2:$D$1045) * (DatasScan!H1268&lt;=ListeSeries!$E$2:$E$1045), 0)), "no match"))</f>
        <v/>
      </c>
      <c r="U1268" s="11" t="str" cm="1">
        <f t="array" ref="U1268">IF(ISBLANK(C1268),"",IFERROR(INDEX(ListeSeries!$F$2:$F$1045, MATCH(1, (DatasScan!G1268=ListeSeries!$B$2:$B$1045) * (DatasScan!H1268&gt;=ListeSeries!$D$2:$D$1045) * (DatasScan!H1268&lt;=ListeSeries!$E$2:$E$1045), 0)), "no match"))</f>
        <v/>
      </c>
    </row>
    <row r="1269" spans="1:21" x14ac:dyDescent="0.25">
      <c r="A1269" s="6" t="str">
        <f t="shared" si="217"/>
        <v/>
      </c>
      <c r="B1269" s="272"/>
      <c r="F1269" s="7" t="str">
        <f t="shared" si="220"/>
        <v/>
      </c>
      <c r="G1269" s="21" t="str">
        <f>IF(ISBLANK(C1269),"",_xlfn.XLOOKUP(_xlfn.XLOOKUP(VALUE(LEFT(C1269,4)),Souches!$B$2:$B$15000,Souches!$E$2:$E$15000),Varietes!$B$2:$B$500,Varietes!$C$2:$C$500))</f>
        <v/>
      </c>
      <c r="H1269" s="19" t="str">
        <f>IF(ISBLANK(C1269),"",_xlfn.XLOOKUP(VALUE(LEFT(C1269,4)),Souches!$B$2:$B$15000,Souches!$D$2:$D$15000))</f>
        <v/>
      </c>
      <c r="I1269" s="10" t="str">
        <f t="shared" si="218"/>
        <v/>
      </c>
      <c r="J1269" s="19" t="str">
        <f>IF(I1269="","",INT(('ObjProd (2)'!$C$25-I1269)/7 * (ABS('ObjProd (2)'!$C$25-I1269)&gt;=7)))</f>
        <v/>
      </c>
      <c r="K1269" s="10" t="str">
        <f>IF(I1269="","",
IF(AND(DATEDIF(I1269,'ObjProd (2)'!$C$25,"y")=0,DATEDIF(I1269,'ObjProd (2)'!$C$25,"ym")=0,
   INT(('ObjProd (2)'!$C$25-EDATE(I1269,DATEDIF(I1269,'ObjProd (2)'!$C$25,"y")*12+DATEDIF(I1269,'ObjProd (2)'!$C$25,"ym")))/7)=0),
   "&lt; 1 sem.",
   IF(DATEDIF(I1269,'ObjProd (2)'!$C$25,"y")&gt;0,DATEDIF(I1269,'ObjProd (2)'!$C$25,"y") &amp; " " &amp; IF(DATEDIF(I1269,'ObjProd (2)'!$C$25,"y")=1,"an ","ans "),"") &amp;
   IF(DATEDIF(I1269,'ObjProd (2)'!$C$25,"ym")&gt;0,DATEDIF(I1269,'ObjProd (2)'!$C$25,"ym") &amp; " mois ", "") &amp;
   IF(INT(('ObjProd (2)'!$C$25-EDATE(I1269,DATEDIF(I1269,'ObjProd (2)'!$C$25,"y")*12+DATEDIF(I1269,'ObjProd (2)'!$C$25,"ym")))/7)&gt;0,
      INT(('ObjProd (2)'!$C$25-EDATE(I1269,DATEDIF(I1269,'ObjProd (2)'!$C$25,"y")*12+DATEDIF(I1269,'ObjProd (2)'!$C$25,"ym")))/7) &amp; " sem.",
      "")
)
)</f>
        <v/>
      </c>
      <c r="L1269" s="11" t="str">
        <f t="shared" si="219"/>
        <v/>
      </c>
      <c r="M1269" s="9" t="str">
        <f t="shared" si="215"/>
        <v/>
      </c>
      <c r="N1269" s="9" t="str" cm="1">
        <f t="array" aca="1" ref="N1269" ca="1">LEFT(L1269, IF(ISNUMBER(SUBSTITUTE(_xludf.MID(L1269, 2, 1), ".", ",")), 1, 2))</f>
        <v/>
      </c>
      <c r="O1269" s="19" t="str">
        <f t="shared" ca="1" si="221"/>
        <v/>
      </c>
      <c r="P1269" s="9" t="str">
        <f t="shared" ca="1" si="222"/>
        <v/>
      </c>
      <c r="Q1269" s="9" t="str">
        <f t="shared" ca="1" si="223"/>
        <v/>
      </c>
      <c r="R1269" s="9" t="str">
        <f t="shared" si="216"/>
        <v/>
      </c>
      <c r="S1269" t="str" cm="1">
        <f t="array" ref="S1269">IF(ISBLANK(C1269),"",IFERROR(INDEX(ListeSeries!$A$2:$A$1045, MATCH(1, (DatasScan!G1269=ListeSeries!$B$2:$B$1045) * (DatasScan!H1269&gt;=ListeSeries!$D$2:$D$1045) * (DatasScan!H1269&lt;=ListeSeries!$E$2:$E$1045), 0)), "no match"))</f>
        <v/>
      </c>
      <c r="T1269" s="7" t="str" cm="1">
        <f t="array" ref="T1269">IF(ISBLANK(C1269),"",IFERROR(INDEX(ListeSeries!$C$2:$C$1045, MATCH(1, (DatasScan!G1269=ListeSeries!$B$2:$B$1045) * (DatasScan!H1269&gt;=ListeSeries!$D$2:$D$1045) * (DatasScan!H1269&lt;=ListeSeries!$E$2:$E$1045), 0)), "no match"))</f>
        <v/>
      </c>
      <c r="U1269" s="11" t="str" cm="1">
        <f t="array" ref="U1269">IF(ISBLANK(C1269),"",IFERROR(INDEX(ListeSeries!$F$2:$F$1045, MATCH(1, (DatasScan!G1269=ListeSeries!$B$2:$B$1045) * (DatasScan!H1269&gt;=ListeSeries!$D$2:$D$1045) * (DatasScan!H1269&lt;=ListeSeries!$E$2:$E$1045), 0)), "no match"))</f>
        <v/>
      </c>
    </row>
    <row r="1270" spans="1:21" x14ac:dyDescent="0.25">
      <c r="A1270" s="6" t="str">
        <f t="shared" si="217"/>
        <v/>
      </c>
      <c r="B1270" s="272"/>
      <c r="F1270" s="7" t="str">
        <f t="shared" si="220"/>
        <v/>
      </c>
      <c r="G1270" s="21" t="str">
        <f>IF(ISBLANK(C1270),"",_xlfn.XLOOKUP(_xlfn.XLOOKUP(VALUE(LEFT(C1270,4)),Souches!$B$2:$B$15000,Souches!$E$2:$E$15000),Varietes!$B$2:$B$500,Varietes!$C$2:$C$500))</f>
        <v/>
      </c>
      <c r="H1270" s="19" t="str">
        <f>IF(ISBLANK(C1270),"",_xlfn.XLOOKUP(VALUE(LEFT(C1270,4)),Souches!$B$2:$B$15000,Souches!$D$2:$D$15000))</f>
        <v/>
      </c>
      <c r="I1270" s="10" t="str">
        <f t="shared" si="218"/>
        <v/>
      </c>
      <c r="J1270" s="19" t="str">
        <f>IF(I1270="","",INT(('ObjProd (2)'!$C$25-I1270)/7 * (ABS('ObjProd (2)'!$C$25-I1270)&gt;=7)))</f>
        <v/>
      </c>
      <c r="K1270" s="10" t="str">
        <f>IF(I1270="","",
IF(AND(DATEDIF(I1270,'ObjProd (2)'!$C$25,"y")=0,DATEDIF(I1270,'ObjProd (2)'!$C$25,"ym")=0,
   INT(('ObjProd (2)'!$C$25-EDATE(I1270,DATEDIF(I1270,'ObjProd (2)'!$C$25,"y")*12+DATEDIF(I1270,'ObjProd (2)'!$C$25,"ym")))/7)=0),
   "&lt; 1 sem.",
   IF(DATEDIF(I1270,'ObjProd (2)'!$C$25,"y")&gt;0,DATEDIF(I1270,'ObjProd (2)'!$C$25,"y") &amp; " " &amp; IF(DATEDIF(I1270,'ObjProd (2)'!$C$25,"y")=1,"an ","ans "),"") &amp;
   IF(DATEDIF(I1270,'ObjProd (2)'!$C$25,"ym")&gt;0,DATEDIF(I1270,'ObjProd (2)'!$C$25,"ym") &amp; " mois ", "") &amp;
   IF(INT(('ObjProd (2)'!$C$25-EDATE(I1270,DATEDIF(I1270,'ObjProd (2)'!$C$25,"y")*12+DATEDIF(I1270,'ObjProd (2)'!$C$25,"ym")))/7)&gt;0,
      INT(('ObjProd (2)'!$C$25-EDATE(I1270,DATEDIF(I1270,'ObjProd (2)'!$C$25,"y")*12+DATEDIF(I1270,'ObjProd (2)'!$C$25,"ym")))/7) &amp; " sem.",
      "")
)
)</f>
        <v/>
      </c>
      <c r="L1270" s="11" t="str">
        <f t="shared" si="219"/>
        <v/>
      </c>
      <c r="M1270" s="9" t="str">
        <f t="shared" si="215"/>
        <v/>
      </c>
      <c r="N1270" s="9" t="str" cm="1">
        <f t="array" aca="1" ref="N1270" ca="1">LEFT(L1270, IF(ISNUMBER(SUBSTITUTE(_xludf.MID(L1270, 2, 1), ".", ",")), 1, 2))</f>
        <v/>
      </c>
      <c r="O1270" s="19" t="str">
        <f t="shared" ca="1" si="221"/>
        <v/>
      </c>
      <c r="P1270" s="9" t="str">
        <f t="shared" ca="1" si="222"/>
        <v/>
      </c>
      <c r="Q1270" s="9" t="str">
        <f t="shared" ca="1" si="223"/>
        <v/>
      </c>
      <c r="R1270" s="9" t="str">
        <f t="shared" si="216"/>
        <v/>
      </c>
      <c r="S1270" t="str" cm="1">
        <f t="array" ref="S1270">IF(ISBLANK(C1270),"",IFERROR(INDEX(ListeSeries!$A$2:$A$1045, MATCH(1, (DatasScan!G1270=ListeSeries!$B$2:$B$1045) * (DatasScan!H1270&gt;=ListeSeries!$D$2:$D$1045) * (DatasScan!H1270&lt;=ListeSeries!$E$2:$E$1045), 0)), "no match"))</f>
        <v/>
      </c>
      <c r="T1270" s="7" t="str" cm="1">
        <f t="array" ref="T1270">IF(ISBLANK(C1270),"",IFERROR(INDEX(ListeSeries!$C$2:$C$1045, MATCH(1, (DatasScan!G1270=ListeSeries!$B$2:$B$1045) * (DatasScan!H1270&gt;=ListeSeries!$D$2:$D$1045) * (DatasScan!H1270&lt;=ListeSeries!$E$2:$E$1045), 0)), "no match"))</f>
        <v/>
      </c>
      <c r="U1270" s="11" t="str" cm="1">
        <f t="array" ref="U1270">IF(ISBLANK(C1270),"",IFERROR(INDEX(ListeSeries!$F$2:$F$1045, MATCH(1, (DatasScan!G1270=ListeSeries!$B$2:$B$1045) * (DatasScan!H1270&gt;=ListeSeries!$D$2:$D$1045) * (DatasScan!H1270&lt;=ListeSeries!$E$2:$E$1045), 0)), "no match"))</f>
        <v/>
      </c>
    </row>
    <row r="1271" spans="1:21" x14ac:dyDescent="0.25">
      <c r="A1271" s="6" t="str">
        <f t="shared" si="217"/>
        <v/>
      </c>
      <c r="B1271" s="272"/>
      <c r="F1271" s="7" t="str">
        <f t="shared" si="220"/>
        <v/>
      </c>
      <c r="G1271" s="21" t="str">
        <f>IF(ISBLANK(C1271),"",_xlfn.XLOOKUP(_xlfn.XLOOKUP(VALUE(LEFT(C1271,4)),Souches!$B$2:$B$15000,Souches!$E$2:$E$15000),Varietes!$B$2:$B$500,Varietes!$C$2:$C$500))</f>
        <v/>
      </c>
      <c r="H1271" s="19" t="str">
        <f>IF(ISBLANK(C1271),"",_xlfn.XLOOKUP(VALUE(LEFT(C1271,4)),Souches!$B$2:$B$15000,Souches!$D$2:$D$15000))</f>
        <v/>
      </c>
      <c r="I1271" s="10" t="str">
        <f t="shared" si="218"/>
        <v/>
      </c>
      <c r="J1271" s="19" t="str">
        <f>IF(I1271="","",INT(('ObjProd (2)'!$C$25-I1271)/7 * (ABS('ObjProd (2)'!$C$25-I1271)&gt;=7)))</f>
        <v/>
      </c>
      <c r="K1271" s="10" t="str">
        <f>IF(I1271="","",
IF(AND(DATEDIF(I1271,'ObjProd (2)'!$C$25,"y")=0,DATEDIF(I1271,'ObjProd (2)'!$C$25,"ym")=0,
   INT(('ObjProd (2)'!$C$25-EDATE(I1271,DATEDIF(I1271,'ObjProd (2)'!$C$25,"y")*12+DATEDIF(I1271,'ObjProd (2)'!$C$25,"ym")))/7)=0),
   "&lt; 1 sem.",
   IF(DATEDIF(I1271,'ObjProd (2)'!$C$25,"y")&gt;0,DATEDIF(I1271,'ObjProd (2)'!$C$25,"y") &amp; " " &amp; IF(DATEDIF(I1271,'ObjProd (2)'!$C$25,"y")=1,"an ","ans "),"") &amp;
   IF(DATEDIF(I1271,'ObjProd (2)'!$C$25,"ym")&gt;0,DATEDIF(I1271,'ObjProd (2)'!$C$25,"ym") &amp; " mois ", "") &amp;
   IF(INT(('ObjProd (2)'!$C$25-EDATE(I1271,DATEDIF(I1271,'ObjProd (2)'!$C$25,"y")*12+DATEDIF(I1271,'ObjProd (2)'!$C$25,"ym")))/7)&gt;0,
      INT(('ObjProd (2)'!$C$25-EDATE(I1271,DATEDIF(I1271,'ObjProd (2)'!$C$25,"y")*12+DATEDIF(I1271,'ObjProd (2)'!$C$25,"ym")))/7) &amp; " sem.",
      "")
)
)</f>
        <v/>
      </c>
      <c r="L1271" s="11" t="str">
        <f t="shared" si="219"/>
        <v/>
      </c>
      <c r="M1271" s="9" t="str">
        <f t="shared" si="215"/>
        <v/>
      </c>
      <c r="N1271" s="9" t="str" cm="1">
        <f t="array" aca="1" ref="N1271" ca="1">LEFT(L1271, IF(ISNUMBER(SUBSTITUTE(_xludf.MID(L1271, 2, 1), ".", ",")), 1, 2))</f>
        <v/>
      </c>
      <c r="O1271" s="19" t="str">
        <f t="shared" ca="1" si="221"/>
        <v/>
      </c>
      <c r="P1271" s="9" t="str">
        <f t="shared" ca="1" si="222"/>
        <v/>
      </c>
      <c r="Q1271" s="9" t="str">
        <f t="shared" ca="1" si="223"/>
        <v/>
      </c>
      <c r="R1271" s="9" t="str">
        <f t="shared" si="216"/>
        <v/>
      </c>
      <c r="S1271" t="str" cm="1">
        <f t="array" ref="S1271">IF(ISBLANK(C1271),"",IFERROR(INDEX(ListeSeries!$A$2:$A$1045, MATCH(1, (DatasScan!G1271=ListeSeries!$B$2:$B$1045) * (DatasScan!H1271&gt;=ListeSeries!$D$2:$D$1045) * (DatasScan!H1271&lt;=ListeSeries!$E$2:$E$1045), 0)), "no match"))</f>
        <v/>
      </c>
      <c r="T1271" s="7" t="str" cm="1">
        <f t="array" ref="T1271">IF(ISBLANK(C1271),"",IFERROR(INDEX(ListeSeries!$C$2:$C$1045, MATCH(1, (DatasScan!G1271=ListeSeries!$B$2:$B$1045) * (DatasScan!H1271&gt;=ListeSeries!$D$2:$D$1045) * (DatasScan!H1271&lt;=ListeSeries!$E$2:$E$1045), 0)), "no match"))</f>
        <v/>
      </c>
      <c r="U1271" s="11" t="str" cm="1">
        <f t="array" ref="U1271">IF(ISBLANK(C1271),"",IFERROR(INDEX(ListeSeries!$F$2:$F$1045, MATCH(1, (DatasScan!G1271=ListeSeries!$B$2:$B$1045) * (DatasScan!H1271&gt;=ListeSeries!$D$2:$D$1045) * (DatasScan!H1271&lt;=ListeSeries!$E$2:$E$1045), 0)), "no match"))</f>
        <v/>
      </c>
    </row>
    <row r="1272" spans="1:21" x14ac:dyDescent="0.25">
      <c r="A1272" s="6" t="str">
        <f t="shared" si="217"/>
        <v/>
      </c>
      <c r="B1272" s="272"/>
      <c r="F1272" s="7" t="str">
        <f t="shared" si="220"/>
        <v/>
      </c>
      <c r="G1272" s="21" t="str">
        <f>IF(ISBLANK(C1272),"",_xlfn.XLOOKUP(_xlfn.XLOOKUP(VALUE(LEFT(C1272,4)),Souches!$B$2:$B$15000,Souches!$E$2:$E$15000),Varietes!$B$2:$B$500,Varietes!$C$2:$C$500))</f>
        <v/>
      </c>
      <c r="H1272" s="19" t="str">
        <f>IF(ISBLANK(C1272),"",_xlfn.XLOOKUP(VALUE(LEFT(C1272,4)),Souches!$B$2:$B$15000,Souches!$D$2:$D$15000))</f>
        <v/>
      </c>
      <c r="I1272" s="10" t="str">
        <f t="shared" si="218"/>
        <v/>
      </c>
      <c r="J1272" s="19" t="str">
        <f>IF(I1272="","",INT(('ObjProd (2)'!$C$25-I1272)/7 * (ABS('ObjProd (2)'!$C$25-I1272)&gt;=7)))</f>
        <v/>
      </c>
      <c r="K1272" s="10" t="str">
        <f>IF(I1272="","",
IF(AND(DATEDIF(I1272,'ObjProd (2)'!$C$25,"y")=0,DATEDIF(I1272,'ObjProd (2)'!$C$25,"ym")=0,
   INT(('ObjProd (2)'!$C$25-EDATE(I1272,DATEDIF(I1272,'ObjProd (2)'!$C$25,"y")*12+DATEDIF(I1272,'ObjProd (2)'!$C$25,"ym")))/7)=0),
   "&lt; 1 sem.",
   IF(DATEDIF(I1272,'ObjProd (2)'!$C$25,"y")&gt;0,DATEDIF(I1272,'ObjProd (2)'!$C$25,"y") &amp; " " &amp; IF(DATEDIF(I1272,'ObjProd (2)'!$C$25,"y")=1,"an ","ans "),"") &amp;
   IF(DATEDIF(I1272,'ObjProd (2)'!$C$25,"ym")&gt;0,DATEDIF(I1272,'ObjProd (2)'!$C$25,"ym") &amp; " mois ", "") &amp;
   IF(INT(('ObjProd (2)'!$C$25-EDATE(I1272,DATEDIF(I1272,'ObjProd (2)'!$C$25,"y")*12+DATEDIF(I1272,'ObjProd (2)'!$C$25,"ym")))/7)&gt;0,
      INT(('ObjProd (2)'!$C$25-EDATE(I1272,DATEDIF(I1272,'ObjProd (2)'!$C$25,"y")*12+DATEDIF(I1272,'ObjProd (2)'!$C$25,"ym")))/7) &amp; " sem.",
      "")
)
)</f>
        <v/>
      </c>
      <c r="L1272" s="11" t="str">
        <f t="shared" si="219"/>
        <v/>
      </c>
      <c r="M1272" s="9" t="str">
        <f t="shared" si="215"/>
        <v/>
      </c>
      <c r="N1272" s="9" t="str" cm="1">
        <f t="array" aca="1" ref="N1272" ca="1">LEFT(L1272, IF(ISNUMBER(SUBSTITUTE(_xludf.MID(L1272, 2, 1), ".", ",")), 1, 2))</f>
        <v/>
      </c>
      <c r="O1272" s="19" t="str">
        <f t="shared" ca="1" si="221"/>
        <v/>
      </c>
      <c r="P1272" s="9" t="str">
        <f t="shared" ca="1" si="222"/>
        <v/>
      </c>
      <c r="Q1272" s="9" t="str">
        <f t="shared" ca="1" si="223"/>
        <v/>
      </c>
      <c r="R1272" s="9" t="str">
        <f t="shared" si="216"/>
        <v/>
      </c>
      <c r="S1272" t="str" cm="1">
        <f t="array" ref="S1272">IF(ISBLANK(C1272),"",IFERROR(INDEX(ListeSeries!$A$2:$A$1045, MATCH(1, (DatasScan!G1272=ListeSeries!$B$2:$B$1045) * (DatasScan!H1272&gt;=ListeSeries!$D$2:$D$1045) * (DatasScan!H1272&lt;=ListeSeries!$E$2:$E$1045), 0)), "no match"))</f>
        <v/>
      </c>
      <c r="T1272" s="7" t="str" cm="1">
        <f t="array" ref="T1272">IF(ISBLANK(C1272),"",IFERROR(INDEX(ListeSeries!$C$2:$C$1045, MATCH(1, (DatasScan!G1272=ListeSeries!$B$2:$B$1045) * (DatasScan!H1272&gt;=ListeSeries!$D$2:$D$1045) * (DatasScan!H1272&lt;=ListeSeries!$E$2:$E$1045), 0)), "no match"))</f>
        <v/>
      </c>
      <c r="U1272" s="11" t="str" cm="1">
        <f t="array" ref="U1272">IF(ISBLANK(C1272),"",IFERROR(INDEX(ListeSeries!$F$2:$F$1045, MATCH(1, (DatasScan!G1272=ListeSeries!$B$2:$B$1045) * (DatasScan!H1272&gt;=ListeSeries!$D$2:$D$1045) * (DatasScan!H1272&lt;=ListeSeries!$E$2:$E$1045), 0)), "no match"))</f>
        <v/>
      </c>
    </row>
    <row r="1273" spans="1:21" x14ac:dyDescent="0.25">
      <c r="A1273" s="6" t="str">
        <f t="shared" si="217"/>
        <v/>
      </c>
      <c r="B1273" s="272"/>
      <c r="F1273" s="7" t="str">
        <f t="shared" si="220"/>
        <v/>
      </c>
      <c r="G1273" s="21" t="str">
        <f>IF(ISBLANK(C1273),"",_xlfn.XLOOKUP(_xlfn.XLOOKUP(VALUE(LEFT(C1273,4)),Souches!$B$2:$B$15000,Souches!$E$2:$E$15000),Varietes!$B$2:$B$500,Varietes!$C$2:$C$500))</f>
        <v/>
      </c>
      <c r="H1273" s="19" t="str">
        <f>IF(ISBLANK(C1273),"",_xlfn.XLOOKUP(VALUE(LEFT(C1273,4)),Souches!$B$2:$B$15000,Souches!$D$2:$D$15000))</f>
        <v/>
      </c>
      <c r="I1273" s="10" t="str">
        <f t="shared" si="218"/>
        <v/>
      </c>
      <c r="J1273" s="19" t="str">
        <f>IF(I1273="","",INT(('ObjProd (2)'!$C$25-I1273)/7 * (ABS('ObjProd (2)'!$C$25-I1273)&gt;=7)))</f>
        <v/>
      </c>
      <c r="K1273" s="10" t="str">
        <f>IF(I1273="","",
IF(AND(DATEDIF(I1273,'ObjProd (2)'!$C$25,"y")=0,DATEDIF(I1273,'ObjProd (2)'!$C$25,"ym")=0,
   INT(('ObjProd (2)'!$C$25-EDATE(I1273,DATEDIF(I1273,'ObjProd (2)'!$C$25,"y")*12+DATEDIF(I1273,'ObjProd (2)'!$C$25,"ym")))/7)=0),
   "&lt; 1 sem.",
   IF(DATEDIF(I1273,'ObjProd (2)'!$C$25,"y")&gt;0,DATEDIF(I1273,'ObjProd (2)'!$C$25,"y") &amp; " " &amp; IF(DATEDIF(I1273,'ObjProd (2)'!$C$25,"y")=1,"an ","ans "),"") &amp;
   IF(DATEDIF(I1273,'ObjProd (2)'!$C$25,"ym")&gt;0,DATEDIF(I1273,'ObjProd (2)'!$C$25,"ym") &amp; " mois ", "") &amp;
   IF(INT(('ObjProd (2)'!$C$25-EDATE(I1273,DATEDIF(I1273,'ObjProd (2)'!$C$25,"y")*12+DATEDIF(I1273,'ObjProd (2)'!$C$25,"ym")))/7)&gt;0,
      INT(('ObjProd (2)'!$C$25-EDATE(I1273,DATEDIF(I1273,'ObjProd (2)'!$C$25,"y")*12+DATEDIF(I1273,'ObjProd (2)'!$C$25,"ym")))/7) &amp; " sem.",
      "")
)
)</f>
        <v/>
      </c>
      <c r="L1273" s="11" t="str">
        <f t="shared" si="219"/>
        <v/>
      </c>
      <c r="M1273" s="9" t="str">
        <f t="shared" si="215"/>
        <v/>
      </c>
      <c r="N1273" s="9" t="str" cm="1">
        <f t="array" aca="1" ref="N1273" ca="1">LEFT(L1273, IF(ISNUMBER(SUBSTITUTE(_xludf.MID(L1273, 2, 1), ".", ",")), 1, 2))</f>
        <v/>
      </c>
      <c r="O1273" s="19" t="str">
        <f t="shared" ca="1" si="221"/>
        <v/>
      </c>
      <c r="P1273" s="9" t="str">
        <f t="shared" ca="1" si="222"/>
        <v/>
      </c>
      <c r="Q1273" s="9" t="str">
        <f t="shared" ca="1" si="223"/>
        <v/>
      </c>
      <c r="R1273" s="9" t="str">
        <f t="shared" si="216"/>
        <v/>
      </c>
      <c r="S1273" t="str" cm="1">
        <f t="array" ref="S1273">IF(ISBLANK(C1273),"",IFERROR(INDEX(ListeSeries!$A$2:$A$1045, MATCH(1, (DatasScan!G1273=ListeSeries!$B$2:$B$1045) * (DatasScan!H1273&gt;=ListeSeries!$D$2:$D$1045) * (DatasScan!H1273&lt;=ListeSeries!$E$2:$E$1045), 0)), "no match"))</f>
        <v/>
      </c>
      <c r="T1273" s="7" t="str" cm="1">
        <f t="array" ref="T1273">IF(ISBLANK(C1273),"",IFERROR(INDEX(ListeSeries!$C$2:$C$1045, MATCH(1, (DatasScan!G1273=ListeSeries!$B$2:$B$1045) * (DatasScan!H1273&gt;=ListeSeries!$D$2:$D$1045) * (DatasScan!H1273&lt;=ListeSeries!$E$2:$E$1045), 0)), "no match"))</f>
        <v/>
      </c>
      <c r="U1273" s="11" t="str" cm="1">
        <f t="array" ref="U1273">IF(ISBLANK(C1273),"",IFERROR(INDEX(ListeSeries!$F$2:$F$1045, MATCH(1, (DatasScan!G1273=ListeSeries!$B$2:$B$1045) * (DatasScan!H1273&gt;=ListeSeries!$D$2:$D$1045) * (DatasScan!H1273&lt;=ListeSeries!$E$2:$E$1045), 0)), "no match"))</f>
        <v/>
      </c>
    </row>
    <row r="1274" spans="1:21" x14ac:dyDescent="0.25">
      <c r="A1274" s="6" t="str">
        <f t="shared" si="217"/>
        <v/>
      </c>
      <c r="B1274" s="272"/>
      <c r="F1274" s="7" t="str">
        <f t="shared" si="220"/>
        <v/>
      </c>
      <c r="G1274" s="21" t="str">
        <f>IF(ISBLANK(C1274),"",_xlfn.XLOOKUP(_xlfn.XLOOKUP(VALUE(LEFT(C1274,4)),Souches!$B$2:$B$15000,Souches!$E$2:$E$15000),Varietes!$B$2:$B$500,Varietes!$C$2:$C$500))</f>
        <v/>
      </c>
      <c r="H1274" s="19" t="str">
        <f>IF(ISBLANK(C1274),"",_xlfn.XLOOKUP(VALUE(LEFT(C1274,4)),Souches!$B$2:$B$15000,Souches!$D$2:$D$15000))</f>
        <v/>
      </c>
      <c r="I1274" s="10" t="str">
        <f t="shared" si="218"/>
        <v/>
      </c>
      <c r="J1274" s="19" t="str">
        <f>IF(I1274="","",INT(('ObjProd (2)'!$C$25-I1274)/7 * (ABS('ObjProd (2)'!$C$25-I1274)&gt;=7)))</f>
        <v/>
      </c>
      <c r="K1274" s="10" t="str">
        <f>IF(I1274="","",
IF(AND(DATEDIF(I1274,'ObjProd (2)'!$C$25,"y")=0,DATEDIF(I1274,'ObjProd (2)'!$C$25,"ym")=0,
   INT(('ObjProd (2)'!$C$25-EDATE(I1274,DATEDIF(I1274,'ObjProd (2)'!$C$25,"y")*12+DATEDIF(I1274,'ObjProd (2)'!$C$25,"ym")))/7)=0),
   "&lt; 1 sem.",
   IF(DATEDIF(I1274,'ObjProd (2)'!$C$25,"y")&gt;0,DATEDIF(I1274,'ObjProd (2)'!$C$25,"y") &amp; " " &amp; IF(DATEDIF(I1274,'ObjProd (2)'!$C$25,"y")=1,"an ","ans "),"") &amp;
   IF(DATEDIF(I1274,'ObjProd (2)'!$C$25,"ym")&gt;0,DATEDIF(I1274,'ObjProd (2)'!$C$25,"ym") &amp; " mois ", "") &amp;
   IF(INT(('ObjProd (2)'!$C$25-EDATE(I1274,DATEDIF(I1274,'ObjProd (2)'!$C$25,"y")*12+DATEDIF(I1274,'ObjProd (2)'!$C$25,"ym")))/7)&gt;0,
      INT(('ObjProd (2)'!$C$25-EDATE(I1274,DATEDIF(I1274,'ObjProd (2)'!$C$25,"y")*12+DATEDIF(I1274,'ObjProd (2)'!$C$25,"ym")))/7) &amp; " sem.",
      "")
)
)</f>
        <v/>
      </c>
      <c r="L1274" s="11" t="str">
        <f t="shared" si="219"/>
        <v/>
      </c>
      <c r="M1274" s="9" t="str">
        <f t="shared" si="215"/>
        <v/>
      </c>
      <c r="N1274" s="9" t="str" cm="1">
        <f t="array" aca="1" ref="N1274" ca="1">LEFT(L1274, IF(ISNUMBER(SUBSTITUTE(_xludf.MID(L1274, 2, 1), ".", ",")), 1, 2))</f>
        <v/>
      </c>
      <c r="O1274" s="19" t="str">
        <f t="shared" ca="1" si="221"/>
        <v/>
      </c>
      <c r="P1274" s="9" t="str">
        <f t="shared" ca="1" si="222"/>
        <v/>
      </c>
      <c r="Q1274" s="9" t="str">
        <f t="shared" ca="1" si="223"/>
        <v/>
      </c>
      <c r="R1274" s="9" t="str">
        <f t="shared" si="216"/>
        <v/>
      </c>
      <c r="S1274" t="str" cm="1">
        <f t="array" ref="S1274">IF(ISBLANK(C1274),"",IFERROR(INDEX(ListeSeries!$A$2:$A$1045, MATCH(1, (DatasScan!G1274=ListeSeries!$B$2:$B$1045) * (DatasScan!H1274&gt;=ListeSeries!$D$2:$D$1045) * (DatasScan!H1274&lt;=ListeSeries!$E$2:$E$1045), 0)), "no match"))</f>
        <v/>
      </c>
      <c r="T1274" s="7" t="str" cm="1">
        <f t="array" ref="T1274">IF(ISBLANK(C1274),"",IFERROR(INDEX(ListeSeries!$C$2:$C$1045, MATCH(1, (DatasScan!G1274=ListeSeries!$B$2:$B$1045) * (DatasScan!H1274&gt;=ListeSeries!$D$2:$D$1045) * (DatasScan!H1274&lt;=ListeSeries!$E$2:$E$1045), 0)), "no match"))</f>
        <v/>
      </c>
      <c r="U1274" s="11" t="str" cm="1">
        <f t="array" ref="U1274">IF(ISBLANK(C1274),"",IFERROR(INDEX(ListeSeries!$F$2:$F$1045, MATCH(1, (DatasScan!G1274=ListeSeries!$B$2:$B$1045) * (DatasScan!H1274&gt;=ListeSeries!$D$2:$D$1045) * (DatasScan!H1274&lt;=ListeSeries!$E$2:$E$1045), 0)), "no match"))</f>
        <v/>
      </c>
    </row>
    <row r="1275" spans="1:21" x14ac:dyDescent="0.25">
      <c r="A1275" s="6" t="str">
        <f t="shared" si="217"/>
        <v/>
      </c>
      <c r="B1275" s="272"/>
      <c r="F1275" s="7" t="str">
        <f t="shared" si="220"/>
        <v/>
      </c>
      <c r="G1275" s="21" t="str">
        <f>IF(ISBLANK(C1275),"",_xlfn.XLOOKUP(_xlfn.XLOOKUP(VALUE(LEFT(C1275,4)),Souches!$B$2:$B$15000,Souches!$E$2:$E$15000),Varietes!$B$2:$B$500,Varietes!$C$2:$C$500))</f>
        <v/>
      </c>
      <c r="H1275" s="19" t="str">
        <f>IF(ISBLANK(C1275),"",_xlfn.XLOOKUP(VALUE(LEFT(C1275,4)),Souches!$B$2:$B$15000,Souches!$D$2:$D$15000))</f>
        <v/>
      </c>
      <c r="I1275" s="10" t="str">
        <f t="shared" si="218"/>
        <v/>
      </c>
      <c r="J1275" s="19" t="str">
        <f>IF(I1275="","",INT(('ObjProd (2)'!$C$25-I1275)/7 * (ABS('ObjProd (2)'!$C$25-I1275)&gt;=7)))</f>
        <v/>
      </c>
      <c r="K1275" s="10" t="str">
        <f>IF(I1275="","",
IF(AND(DATEDIF(I1275,'ObjProd (2)'!$C$25,"y")=0,DATEDIF(I1275,'ObjProd (2)'!$C$25,"ym")=0,
   INT(('ObjProd (2)'!$C$25-EDATE(I1275,DATEDIF(I1275,'ObjProd (2)'!$C$25,"y")*12+DATEDIF(I1275,'ObjProd (2)'!$C$25,"ym")))/7)=0),
   "&lt; 1 sem.",
   IF(DATEDIF(I1275,'ObjProd (2)'!$C$25,"y")&gt;0,DATEDIF(I1275,'ObjProd (2)'!$C$25,"y") &amp; " " &amp; IF(DATEDIF(I1275,'ObjProd (2)'!$C$25,"y")=1,"an ","ans "),"") &amp;
   IF(DATEDIF(I1275,'ObjProd (2)'!$C$25,"ym")&gt;0,DATEDIF(I1275,'ObjProd (2)'!$C$25,"ym") &amp; " mois ", "") &amp;
   IF(INT(('ObjProd (2)'!$C$25-EDATE(I1275,DATEDIF(I1275,'ObjProd (2)'!$C$25,"y")*12+DATEDIF(I1275,'ObjProd (2)'!$C$25,"ym")))/7)&gt;0,
      INT(('ObjProd (2)'!$C$25-EDATE(I1275,DATEDIF(I1275,'ObjProd (2)'!$C$25,"y")*12+DATEDIF(I1275,'ObjProd (2)'!$C$25,"ym")))/7) &amp; " sem.",
      "")
)
)</f>
        <v/>
      </c>
      <c r="L1275" s="11" t="str">
        <f t="shared" si="219"/>
        <v/>
      </c>
      <c r="M1275" s="9" t="str">
        <f t="shared" si="215"/>
        <v/>
      </c>
      <c r="N1275" s="9" t="str" cm="1">
        <f t="array" aca="1" ref="N1275" ca="1">LEFT(L1275, IF(ISNUMBER(SUBSTITUTE(_xludf.MID(L1275, 2, 1), ".", ",")), 1, 2))</f>
        <v/>
      </c>
      <c r="O1275" s="19" t="str">
        <f t="shared" ca="1" si="221"/>
        <v/>
      </c>
      <c r="P1275" s="9" t="str">
        <f t="shared" ca="1" si="222"/>
        <v/>
      </c>
      <c r="Q1275" s="9" t="str">
        <f t="shared" ca="1" si="223"/>
        <v/>
      </c>
      <c r="R1275" s="9" t="str">
        <f t="shared" si="216"/>
        <v/>
      </c>
      <c r="S1275" t="str" cm="1">
        <f t="array" ref="S1275">IF(ISBLANK(C1275),"",IFERROR(INDEX(ListeSeries!$A$2:$A$1045, MATCH(1, (DatasScan!G1275=ListeSeries!$B$2:$B$1045) * (DatasScan!H1275&gt;=ListeSeries!$D$2:$D$1045) * (DatasScan!H1275&lt;=ListeSeries!$E$2:$E$1045), 0)), "no match"))</f>
        <v/>
      </c>
      <c r="T1275" s="7" t="str" cm="1">
        <f t="array" ref="T1275">IF(ISBLANK(C1275),"",IFERROR(INDEX(ListeSeries!$C$2:$C$1045, MATCH(1, (DatasScan!G1275=ListeSeries!$B$2:$B$1045) * (DatasScan!H1275&gt;=ListeSeries!$D$2:$D$1045) * (DatasScan!H1275&lt;=ListeSeries!$E$2:$E$1045), 0)), "no match"))</f>
        <v/>
      </c>
      <c r="U1275" s="11" t="str" cm="1">
        <f t="array" ref="U1275">IF(ISBLANK(C1275),"",IFERROR(INDEX(ListeSeries!$F$2:$F$1045, MATCH(1, (DatasScan!G1275=ListeSeries!$B$2:$B$1045) * (DatasScan!H1275&gt;=ListeSeries!$D$2:$D$1045) * (DatasScan!H1275&lt;=ListeSeries!$E$2:$E$1045), 0)), "no match"))</f>
        <v/>
      </c>
    </row>
    <row r="1276" spans="1:21" x14ac:dyDescent="0.25">
      <c r="A1276" s="6" t="str">
        <f t="shared" si="217"/>
        <v/>
      </c>
      <c r="B1276" s="272"/>
      <c r="F1276" s="7" t="str">
        <f t="shared" si="220"/>
        <v/>
      </c>
      <c r="G1276" s="21" t="str">
        <f>IF(ISBLANK(C1276),"",_xlfn.XLOOKUP(_xlfn.XLOOKUP(VALUE(LEFT(C1276,4)),Souches!$B$2:$B$15000,Souches!$E$2:$E$15000),Varietes!$B$2:$B$500,Varietes!$C$2:$C$500))</f>
        <v/>
      </c>
      <c r="H1276" s="19" t="str">
        <f>IF(ISBLANK(C1276),"",_xlfn.XLOOKUP(VALUE(LEFT(C1276,4)),Souches!$B$2:$B$15000,Souches!$D$2:$D$15000))</f>
        <v/>
      </c>
      <c r="I1276" s="10" t="str">
        <f t="shared" si="218"/>
        <v/>
      </c>
      <c r="J1276" s="19" t="str">
        <f>IF(I1276="","",INT(('ObjProd (2)'!$C$25-I1276)/7 * (ABS('ObjProd (2)'!$C$25-I1276)&gt;=7)))</f>
        <v/>
      </c>
      <c r="K1276" s="10" t="str">
        <f>IF(I1276="","",
IF(AND(DATEDIF(I1276,'ObjProd (2)'!$C$25,"y")=0,DATEDIF(I1276,'ObjProd (2)'!$C$25,"ym")=0,
   INT(('ObjProd (2)'!$C$25-EDATE(I1276,DATEDIF(I1276,'ObjProd (2)'!$C$25,"y")*12+DATEDIF(I1276,'ObjProd (2)'!$C$25,"ym")))/7)=0),
   "&lt; 1 sem.",
   IF(DATEDIF(I1276,'ObjProd (2)'!$C$25,"y")&gt;0,DATEDIF(I1276,'ObjProd (2)'!$C$25,"y") &amp; " " &amp; IF(DATEDIF(I1276,'ObjProd (2)'!$C$25,"y")=1,"an ","ans "),"") &amp;
   IF(DATEDIF(I1276,'ObjProd (2)'!$C$25,"ym")&gt;0,DATEDIF(I1276,'ObjProd (2)'!$C$25,"ym") &amp; " mois ", "") &amp;
   IF(INT(('ObjProd (2)'!$C$25-EDATE(I1276,DATEDIF(I1276,'ObjProd (2)'!$C$25,"y")*12+DATEDIF(I1276,'ObjProd (2)'!$C$25,"ym")))/7)&gt;0,
      INT(('ObjProd (2)'!$C$25-EDATE(I1276,DATEDIF(I1276,'ObjProd (2)'!$C$25,"y")*12+DATEDIF(I1276,'ObjProd (2)'!$C$25,"ym")))/7) &amp; " sem.",
      "")
)
)</f>
        <v/>
      </c>
      <c r="L1276" s="11" t="str">
        <f t="shared" si="219"/>
        <v/>
      </c>
      <c r="M1276" s="9" t="str">
        <f t="shared" si="215"/>
        <v/>
      </c>
      <c r="N1276" s="9" t="str" cm="1">
        <f t="array" aca="1" ref="N1276" ca="1">LEFT(L1276, IF(ISNUMBER(SUBSTITUTE(_xludf.MID(L1276, 2, 1), ".", ",")), 1, 2))</f>
        <v/>
      </c>
      <c r="O1276" s="19" t="str">
        <f t="shared" ca="1" si="221"/>
        <v/>
      </c>
      <c r="P1276" s="9" t="str">
        <f t="shared" ca="1" si="222"/>
        <v/>
      </c>
      <c r="Q1276" s="9" t="str">
        <f t="shared" ca="1" si="223"/>
        <v/>
      </c>
      <c r="R1276" s="9" t="str">
        <f t="shared" si="216"/>
        <v/>
      </c>
      <c r="S1276" t="str" cm="1">
        <f t="array" ref="S1276">IF(ISBLANK(C1276),"",IFERROR(INDEX(ListeSeries!$A$2:$A$1045, MATCH(1, (DatasScan!G1276=ListeSeries!$B$2:$B$1045) * (DatasScan!H1276&gt;=ListeSeries!$D$2:$D$1045) * (DatasScan!H1276&lt;=ListeSeries!$E$2:$E$1045), 0)), "no match"))</f>
        <v/>
      </c>
      <c r="T1276" s="7" t="str" cm="1">
        <f t="array" ref="T1276">IF(ISBLANK(C1276),"",IFERROR(INDEX(ListeSeries!$C$2:$C$1045, MATCH(1, (DatasScan!G1276=ListeSeries!$B$2:$B$1045) * (DatasScan!H1276&gt;=ListeSeries!$D$2:$D$1045) * (DatasScan!H1276&lt;=ListeSeries!$E$2:$E$1045), 0)), "no match"))</f>
        <v/>
      </c>
      <c r="U1276" s="11" t="str" cm="1">
        <f t="array" ref="U1276">IF(ISBLANK(C1276),"",IFERROR(INDEX(ListeSeries!$F$2:$F$1045, MATCH(1, (DatasScan!G1276=ListeSeries!$B$2:$B$1045) * (DatasScan!H1276&gt;=ListeSeries!$D$2:$D$1045) * (DatasScan!H1276&lt;=ListeSeries!$E$2:$E$1045), 0)), "no match"))</f>
        <v/>
      </c>
    </row>
    <row r="1277" spans="1:21" x14ac:dyDescent="0.25">
      <c r="A1277" s="6" t="str">
        <f t="shared" si="217"/>
        <v/>
      </c>
      <c r="B1277" s="272"/>
      <c r="F1277" s="7" t="str">
        <f t="shared" si="220"/>
        <v/>
      </c>
      <c r="G1277" s="21" t="str">
        <f>IF(ISBLANK(C1277),"",_xlfn.XLOOKUP(_xlfn.XLOOKUP(VALUE(LEFT(C1277,4)),Souches!$B$2:$B$15000,Souches!$E$2:$E$15000),Varietes!$B$2:$B$500,Varietes!$C$2:$C$500))</f>
        <v/>
      </c>
      <c r="H1277" s="19" t="str">
        <f>IF(ISBLANK(C1277),"",_xlfn.XLOOKUP(VALUE(LEFT(C1277,4)),Souches!$B$2:$B$15000,Souches!$D$2:$D$15000))</f>
        <v/>
      </c>
      <c r="I1277" s="10" t="str">
        <f t="shared" si="218"/>
        <v/>
      </c>
      <c r="J1277" s="19" t="str">
        <f>IF(I1277="","",INT(('ObjProd (2)'!$C$25-I1277)/7 * (ABS('ObjProd (2)'!$C$25-I1277)&gt;=7)))</f>
        <v/>
      </c>
      <c r="K1277" s="10" t="str">
        <f>IF(I1277="","",
IF(AND(DATEDIF(I1277,'ObjProd (2)'!$C$25,"y")=0,DATEDIF(I1277,'ObjProd (2)'!$C$25,"ym")=0,
   INT(('ObjProd (2)'!$C$25-EDATE(I1277,DATEDIF(I1277,'ObjProd (2)'!$C$25,"y")*12+DATEDIF(I1277,'ObjProd (2)'!$C$25,"ym")))/7)=0),
   "&lt; 1 sem.",
   IF(DATEDIF(I1277,'ObjProd (2)'!$C$25,"y")&gt;0,DATEDIF(I1277,'ObjProd (2)'!$C$25,"y") &amp; " " &amp; IF(DATEDIF(I1277,'ObjProd (2)'!$C$25,"y")=1,"an ","ans "),"") &amp;
   IF(DATEDIF(I1277,'ObjProd (2)'!$C$25,"ym")&gt;0,DATEDIF(I1277,'ObjProd (2)'!$C$25,"ym") &amp; " mois ", "") &amp;
   IF(INT(('ObjProd (2)'!$C$25-EDATE(I1277,DATEDIF(I1277,'ObjProd (2)'!$C$25,"y")*12+DATEDIF(I1277,'ObjProd (2)'!$C$25,"ym")))/7)&gt;0,
      INT(('ObjProd (2)'!$C$25-EDATE(I1277,DATEDIF(I1277,'ObjProd (2)'!$C$25,"y")*12+DATEDIF(I1277,'ObjProd (2)'!$C$25,"ym")))/7) &amp; " sem.",
      "")
)
)</f>
        <v/>
      </c>
      <c r="L1277" s="11" t="str">
        <f t="shared" si="219"/>
        <v/>
      </c>
      <c r="M1277" s="9" t="str">
        <f t="shared" si="215"/>
        <v/>
      </c>
      <c r="N1277" s="9" t="str" cm="1">
        <f t="array" aca="1" ref="N1277" ca="1">LEFT(L1277, IF(ISNUMBER(SUBSTITUTE(_xludf.MID(L1277, 2, 1), ".", ",")), 1, 2))</f>
        <v/>
      </c>
      <c r="O1277" s="19" t="str">
        <f t="shared" ca="1" si="221"/>
        <v/>
      </c>
      <c r="P1277" s="9" t="str">
        <f t="shared" ca="1" si="222"/>
        <v/>
      </c>
      <c r="Q1277" s="9" t="str">
        <f t="shared" ca="1" si="223"/>
        <v/>
      </c>
      <c r="R1277" s="9" t="str">
        <f t="shared" si="216"/>
        <v/>
      </c>
      <c r="S1277" t="str" cm="1">
        <f t="array" ref="S1277">IF(ISBLANK(C1277),"",IFERROR(INDEX(ListeSeries!$A$2:$A$1045, MATCH(1, (DatasScan!G1277=ListeSeries!$B$2:$B$1045) * (DatasScan!H1277&gt;=ListeSeries!$D$2:$D$1045) * (DatasScan!H1277&lt;=ListeSeries!$E$2:$E$1045), 0)), "no match"))</f>
        <v/>
      </c>
      <c r="T1277" s="7" t="str" cm="1">
        <f t="array" ref="T1277">IF(ISBLANK(C1277),"",IFERROR(INDEX(ListeSeries!$C$2:$C$1045, MATCH(1, (DatasScan!G1277=ListeSeries!$B$2:$B$1045) * (DatasScan!H1277&gt;=ListeSeries!$D$2:$D$1045) * (DatasScan!H1277&lt;=ListeSeries!$E$2:$E$1045), 0)), "no match"))</f>
        <v/>
      </c>
      <c r="U1277" s="11" t="str" cm="1">
        <f t="array" ref="U1277">IF(ISBLANK(C1277),"",IFERROR(INDEX(ListeSeries!$F$2:$F$1045, MATCH(1, (DatasScan!G1277=ListeSeries!$B$2:$B$1045) * (DatasScan!H1277&gt;=ListeSeries!$D$2:$D$1045) * (DatasScan!H1277&lt;=ListeSeries!$E$2:$E$1045), 0)), "no match"))</f>
        <v/>
      </c>
    </row>
    <row r="1278" spans="1:21" x14ac:dyDescent="0.25">
      <c r="A1278" s="6" t="str">
        <f t="shared" si="217"/>
        <v/>
      </c>
      <c r="B1278" s="272"/>
      <c r="F1278" s="7" t="str">
        <f t="shared" si="220"/>
        <v/>
      </c>
      <c r="G1278" s="21" t="str">
        <f>IF(ISBLANK(C1278),"",_xlfn.XLOOKUP(_xlfn.XLOOKUP(VALUE(LEFT(C1278,4)),Souches!$B$2:$B$15000,Souches!$E$2:$E$15000),Varietes!$B$2:$B$500,Varietes!$C$2:$C$500))</f>
        <v/>
      </c>
      <c r="H1278" s="19" t="str">
        <f>IF(ISBLANK(C1278),"",_xlfn.XLOOKUP(VALUE(LEFT(C1278,4)),Souches!$B$2:$B$15000,Souches!$D$2:$D$15000))</f>
        <v/>
      </c>
      <c r="I1278" s="10" t="str">
        <f t="shared" si="218"/>
        <v/>
      </c>
      <c r="J1278" s="19" t="str">
        <f>IF(I1278="","",INT(('ObjProd (2)'!$C$25-I1278)/7 * (ABS('ObjProd (2)'!$C$25-I1278)&gt;=7)))</f>
        <v/>
      </c>
      <c r="K1278" s="10" t="str">
        <f>IF(I1278="","",
IF(AND(DATEDIF(I1278,'ObjProd (2)'!$C$25,"y")=0,DATEDIF(I1278,'ObjProd (2)'!$C$25,"ym")=0,
   INT(('ObjProd (2)'!$C$25-EDATE(I1278,DATEDIF(I1278,'ObjProd (2)'!$C$25,"y")*12+DATEDIF(I1278,'ObjProd (2)'!$C$25,"ym")))/7)=0),
   "&lt; 1 sem.",
   IF(DATEDIF(I1278,'ObjProd (2)'!$C$25,"y")&gt;0,DATEDIF(I1278,'ObjProd (2)'!$C$25,"y") &amp; " " &amp; IF(DATEDIF(I1278,'ObjProd (2)'!$C$25,"y")=1,"an ","ans "),"") &amp;
   IF(DATEDIF(I1278,'ObjProd (2)'!$C$25,"ym")&gt;0,DATEDIF(I1278,'ObjProd (2)'!$C$25,"ym") &amp; " mois ", "") &amp;
   IF(INT(('ObjProd (2)'!$C$25-EDATE(I1278,DATEDIF(I1278,'ObjProd (2)'!$C$25,"y")*12+DATEDIF(I1278,'ObjProd (2)'!$C$25,"ym")))/7)&gt;0,
      INT(('ObjProd (2)'!$C$25-EDATE(I1278,DATEDIF(I1278,'ObjProd (2)'!$C$25,"y")*12+DATEDIF(I1278,'ObjProd (2)'!$C$25,"ym")))/7) &amp; " sem.",
      "")
)
)</f>
        <v/>
      </c>
      <c r="L1278" s="11" t="str">
        <f t="shared" si="219"/>
        <v/>
      </c>
      <c r="M1278" s="9" t="str">
        <f t="shared" si="215"/>
        <v/>
      </c>
      <c r="N1278" s="9" t="str" cm="1">
        <f t="array" aca="1" ref="N1278" ca="1">LEFT(L1278, IF(ISNUMBER(SUBSTITUTE(_xludf.MID(L1278, 2, 1), ".", ",")), 1, 2))</f>
        <v/>
      </c>
      <c r="O1278" s="19" t="str">
        <f t="shared" ca="1" si="221"/>
        <v/>
      </c>
      <c r="P1278" s="9" t="str">
        <f t="shared" ca="1" si="222"/>
        <v/>
      </c>
      <c r="Q1278" s="9" t="str">
        <f t="shared" ca="1" si="223"/>
        <v/>
      </c>
      <c r="R1278" s="9" t="str">
        <f t="shared" si="216"/>
        <v/>
      </c>
      <c r="S1278" t="str" cm="1">
        <f t="array" ref="S1278">IF(ISBLANK(C1278),"",IFERROR(INDEX(ListeSeries!$A$2:$A$1045, MATCH(1, (DatasScan!G1278=ListeSeries!$B$2:$B$1045) * (DatasScan!H1278&gt;=ListeSeries!$D$2:$D$1045) * (DatasScan!H1278&lt;=ListeSeries!$E$2:$E$1045), 0)), "no match"))</f>
        <v/>
      </c>
      <c r="T1278" s="7" t="str" cm="1">
        <f t="array" ref="T1278">IF(ISBLANK(C1278),"",IFERROR(INDEX(ListeSeries!$C$2:$C$1045, MATCH(1, (DatasScan!G1278=ListeSeries!$B$2:$B$1045) * (DatasScan!H1278&gt;=ListeSeries!$D$2:$D$1045) * (DatasScan!H1278&lt;=ListeSeries!$E$2:$E$1045), 0)), "no match"))</f>
        <v/>
      </c>
      <c r="U1278" s="11" t="str" cm="1">
        <f t="array" ref="U1278">IF(ISBLANK(C1278),"",IFERROR(INDEX(ListeSeries!$F$2:$F$1045, MATCH(1, (DatasScan!G1278=ListeSeries!$B$2:$B$1045) * (DatasScan!H1278&gt;=ListeSeries!$D$2:$D$1045) * (DatasScan!H1278&lt;=ListeSeries!$E$2:$E$1045), 0)), "no match"))</f>
        <v/>
      </c>
    </row>
    <row r="1279" spans="1:21" x14ac:dyDescent="0.25">
      <c r="A1279" s="6" t="str">
        <f t="shared" si="217"/>
        <v/>
      </c>
      <c r="B1279" s="272"/>
      <c r="F1279" s="7" t="str">
        <f t="shared" si="220"/>
        <v/>
      </c>
      <c r="G1279" s="21" t="str">
        <f>IF(ISBLANK(C1279),"",_xlfn.XLOOKUP(_xlfn.XLOOKUP(VALUE(LEFT(C1279,4)),Souches!$B$2:$B$15000,Souches!$E$2:$E$15000),Varietes!$B$2:$B$500,Varietes!$C$2:$C$500))</f>
        <v/>
      </c>
      <c r="H1279" s="19" t="str">
        <f>IF(ISBLANK(C1279),"",_xlfn.XLOOKUP(VALUE(LEFT(C1279,4)),Souches!$B$2:$B$15000,Souches!$D$2:$D$15000))</f>
        <v/>
      </c>
      <c r="I1279" s="10" t="str">
        <f t="shared" si="218"/>
        <v/>
      </c>
      <c r="J1279" s="19" t="str">
        <f>IF(I1279="","",INT(('ObjProd (2)'!$C$25-I1279)/7 * (ABS('ObjProd (2)'!$C$25-I1279)&gt;=7)))</f>
        <v/>
      </c>
      <c r="K1279" s="10" t="str">
        <f>IF(I1279="","",
IF(AND(DATEDIF(I1279,'ObjProd (2)'!$C$25,"y")=0,DATEDIF(I1279,'ObjProd (2)'!$C$25,"ym")=0,
   INT(('ObjProd (2)'!$C$25-EDATE(I1279,DATEDIF(I1279,'ObjProd (2)'!$C$25,"y")*12+DATEDIF(I1279,'ObjProd (2)'!$C$25,"ym")))/7)=0),
   "&lt; 1 sem.",
   IF(DATEDIF(I1279,'ObjProd (2)'!$C$25,"y")&gt;0,DATEDIF(I1279,'ObjProd (2)'!$C$25,"y") &amp; " " &amp; IF(DATEDIF(I1279,'ObjProd (2)'!$C$25,"y")=1,"an ","ans "),"") &amp;
   IF(DATEDIF(I1279,'ObjProd (2)'!$C$25,"ym")&gt;0,DATEDIF(I1279,'ObjProd (2)'!$C$25,"ym") &amp; " mois ", "") &amp;
   IF(INT(('ObjProd (2)'!$C$25-EDATE(I1279,DATEDIF(I1279,'ObjProd (2)'!$C$25,"y")*12+DATEDIF(I1279,'ObjProd (2)'!$C$25,"ym")))/7)&gt;0,
      INT(('ObjProd (2)'!$C$25-EDATE(I1279,DATEDIF(I1279,'ObjProd (2)'!$C$25,"y")*12+DATEDIF(I1279,'ObjProd (2)'!$C$25,"ym")))/7) &amp; " sem.",
      "")
)
)</f>
        <v/>
      </c>
      <c r="L1279" s="11" t="str">
        <f t="shared" si="219"/>
        <v/>
      </c>
      <c r="M1279" s="9" t="str">
        <f t="shared" si="215"/>
        <v/>
      </c>
      <c r="N1279" s="9" t="str" cm="1">
        <f t="array" aca="1" ref="N1279" ca="1">LEFT(L1279, IF(ISNUMBER(SUBSTITUTE(_xludf.MID(L1279, 2, 1), ".", ",")), 1, 2))</f>
        <v/>
      </c>
      <c r="O1279" s="19" t="str">
        <f t="shared" ca="1" si="221"/>
        <v/>
      </c>
      <c r="P1279" s="9" t="str">
        <f t="shared" ca="1" si="222"/>
        <v/>
      </c>
      <c r="Q1279" s="9" t="str">
        <f t="shared" ca="1" si="223"/>
        <v/>
      </c>
      <c r="R1279" s="9" t="str">
        <f t="shared" si="216"/>
        <v/>
      </c>
      <c r="S1279" t="str" cm="1">
        <f t="array" ref="S1279">IF(ISBLANK(C1279),"",IFERROR(INDEX(ListeSeries!$A$2:$A$1045, MATCH(1, (DatasScan!G1279=ListeSeries!$B$2:$B$1045) * (DatasScan!H1279&gt;=ListeSeries!$D$2:$D$1045) * (DatasScan!H1279&lt;=ListeSeries!$E$2:$E$1045), 0)), "no match"))</f>
        <v/>
      </c>
      <c r="T1279" s="7" t="str" cm="1">
        <f t="array" ref="T1279">IF(ISBLANK(C1279),"",IFERROR(INDEX(ListeSeries!$C$2:$C$1045, MATCH(1, (DatasScan!G1279=ListeSeries!$B$2:$B$1045) * (DatasScan!H1279&gt;=ListeSeries!$D$2:$D$1045) * (DatasScan!H1279&lt;=ListeSeries!$E$2:$E$1045), 0)), "no match"))</f>
        <v/>
      </c>
      <c r="U1279" s="11" t="str" cm="1">
        <f t="array" ref="U1279">IF(ISBLANK(C1279),"",IFERROR(INDEX(ListeSeries!$F$2:$F$1045, MATCH(1, (DatasScan!G1279=ListeSeries!$B$2:$B$1045) * (DatasScan!H1279&gt;=ListeSeries!$D$2:$D$1045) * (DatasScan!H1279&lt;=ListeSeries!$E$2:$E$1045), 0)), "no match"))</f>
        <v/>
      </c>
    </row>
    <row r="1280" spans="1:21" x14ac:dyDescent="0.25">
      <c r="A1280" s="6" t="str">
        <f t="shared" si="217"/>
        <v/>
      </c>
      <c r="B1280" s="272"/>
      <c r="F1280" s="7" t="str">
        <f t="shared" si="220"/>
        <v/>
      </c>
      <c r="G1280" s="21" t="str">
        <f>IF(ISBLANK(C1280),"",_xlfn.XLOOKUP(_xlfn.XLOOKUP(VALUE(LEFT(C1280,4)),Souches!$B$2:$B$15000,Souches!$E$2:$E$15000),Varietes!$B$2:$B$500,Varietes!$C$2:$C$500))</f>
        <v/>
      </c>
      <c r="H1280" s="19" t="str">
        <f>IF(ISBLANK(C1280),"",_xlfn.XLOOKUP(VALUE(LEFT(C1280,4)),Souches!$B$2:$B$15000,Souches!$D$2:$D$15000))</f>
        <v/>
      </c>
      <c r="I1280" s="10" t="str">
        <f t="shared" si="218"/>
        <v/>
      </c>
      <c r="J1280" s="19" t="str">
        <f>IF(I1280="","",INT(('ObjProd (2)'!$C$25-I1280)/7 * (ABS('ObjProd (2)'!$C$25-I1280)&gt;=7)))</f>
        <v/>
      </c>
      <c r="K1280" s="10" t="str">
        <f>IF(I1280="","",
IF(AND(DATEDIF(I1280,'ObjProd (2)'!$C$25,"y")=0,DATEDIF(I1280,'ObjProd (2)'!$C$25,"ym")=0,
   INT(('ObjProd (2)'!$C$25-EDATE(I1280,DATEDIF(I1280,'ObjProd (2)'!$C$25,"y")*12+DATEDIF(I1280,'ObjProd (2)'!$C$25,"ym")))/7)=0),
   "&lt; 1 sem.",
   IF(DATEDIF(I1280,'ObjProd (2)'!$C$25,"y")&gt;0,DATEDIF(I1280,'ObjProd (2)'!$C$25,"y") &amp; " " &amp; IF(DATEDIF(I1280,'ObjProd (2)'!$C$25,"y")=1,"an ","ans "),"") &amp;
   IF(DATEDIF(I1280,'ObjProd (2)'!$C$25,"ym")&gt;0,DATEDIF(I1280,'ObjProd (2)'!$C$25,"ym") &amp; " mois ", "") &amp;
   IF(INT(('ObjProd (2)'!$C$25-EDATE(I1280,DATEDIF(I1280,'ObjProd (2)'!$C$25,"y")*12+DATEDIF(I1280,'ObjProd (2)'!$C$25,"ym")))/7)&gt;0,
      INT(('ObjProd (2)'!$C$25-EDATE(I1280,DATEDIF(I1280,'ObjProd (2)'!$C$25,"y")*12+DATEDIF(I1280,'ObjProd (2)'!$C$25,"ym")))/7) &amp; " sem.",
      "")
)
)</f>
        <v/>
      </c>
      <c r="L1280" s="11" t="str">
        <f t="shared" si="219"/>
        <v/>
      </c>
      <c r="M1280" s="9" t="str">
        <f t="shared" ref="M1280:M1343" si="224">IF(OR(D1280&gt;0, E1280&gt;0), D1280*14+E1280,"")</f>
        <v/>
      </c>
      <c r="N1280" s="9" t="str" cm="1">
        <f t="array" aca="1" ref="N1280" ca="1">LEFT(L1280, IF(ISNUMBER(SUBSTITUTE(_xludf.MID(L1280, 2, 1), ".", ",")), 1, 2))</f>
        <v/>
      </c>
      <c r="O1280" s="19" t="str">
        <f t="shared" ca="1" si="221"/>
        <v/>
      </c>
      <c r="P1280" s="9" t="str">
        <f t="shared" ca="1" si="222"/>
        <v/>
      </c>
      <c r="Q1280" s="9" t="str">
        <f t="shared" ca="1" si="223"/>
        <v/>
      </c>
      <c r="R1280" s="9" t="str">
        <f t="shared" ref="R1280:R1343" si="225">IF(ISBLANK(C1280),"",P1280&amp;Q1280)</f>
        <v/>
      </c>
      <c r="S1280" t="str" cm="1">
        <f t="array" ref="S1280">IF(ISBLANK(C1280),"",IFERROR(INDEX(ListeSeries!$A$2:$A$1045, MATCH(1, (DatasScan!G1280=ListeSeries!$B$2:$B$1045) * (DatasScan!H1280&gt;=ListeSeries!$D$2:$D$1045) * (DatasScan!H1280&lt;=ListeSeries!$E$2:$E$1045), 0)), "no match"))</f>
        <v/>
      </c>
      <c r="T1280" s="7" t="str" cm="1">
        <f t="array" ref="T1280">IF(ISBLANK(C1280),"",IFERROR(INDEX(ListeSeries!$C$2:$C$1045, MATCH(1, (DatasScan!G1280=ListeSeries!$B$2:$B$1045) * (DatasScan!H1280&gt;=ListeSeries!$D$2:$D$1045) * (DatasScan!H1280&lt;=ListeSeries!$E$2:$E$1045), 0)), "no match"))</f>
        <v/>
      </c>
      <c r="U1280" s="11" t="str" cm="1">
        <f t="array" ref="U1280">IF(ISBLANK(C1280),"",IFERROR(INDEX(ListeSeries!$F$2:$F$1045, MATCH(1, (DatasScan!G1280=ListeSeries!$B$2:$B$1045) * (DatasScan!H1280&gt;=ListeSeries!$D$2:$D$1045) * (DatasScan!H1280&lt;=ListeSeries!$E$2:$E$1045), 0)), "no match"))</f>
        <v/>
      </c>
    </row>
    <row r="1281" spans="1:21" x14ac:dyDescent="0.25">
      <c r="A1281" s="6" t="str">
        <f t="shared" ref="A1281:A1344" si="226">IF(B1281="CHF","CHF",IF(B1281="CHF 2","CHF hangar",LEFT(B1281,1)))</f>
        <v/>
      </c>
      <c r="B1281" s="272"/>
      <c r="F1281" s="7" t="str">
        <f t="shared" si="220"/>
        <v/>
      </c>
      <c r="G1281" s="21" t="str">
        <f>IF(ISBLANK(C1281),"",_xlfn.XLOOKUP(_xlfn.XLOOKUP(VALUE(LEFT(C1281,4)),Souches!$B$2:$B$15000,Souches!$E$2:$E$15000),Varietes!$B$2:$B$500,Varietes!$C$2:$C$500))</f>
        <v/>
      </c>
      <c r="H1281" s="19" t="str">
        <f>IF(ISBLANK(C1281),"",_xlfn.XLOOKUP(VALUE(LEFT(C1281,4)),Souches!$B$2:$B$15000,Souches!$D$2:$D$15000))</f>
        <v/>
      </c>
      <c r="I1281" s="10" t="str">
        <f t="shared" si="218"/>
        <v/>
      </c>
      <c r="J1281" s="19" t="str">
        <f>IF(I1281="","",INT(('ObjProd (2)'!$C$25-I1281)/7 * (ABS('ObjProd (2)'!$C$25-I1281)&gt;=7)))</f>
        <v/>
      </c>
      <c r="K1281" s="10" t="str">
        <f>IF(I1281="","",
IF(AND(DATEDIF(I1281,'ObjProd (2)'!$C$25,"y")=0,DATEDIF(I1281,'ObjProd (2)'!$C$25,"ym")=0,
   INT(('ObjProd (2)'!$C$25-EDATE(I1281,DATEDIF(I1281,'ObjProd (2)'!$C$25,"y")*12+DATEDIF(I1281,'ObjProd (2)'!$C$25,"ym")))/7)=0),
   "&lt; 1 sem.",
   IF(DATEDIF(I1281,'ObjProd (2)'!$C$25,"y")&gt;0,DATEDIF(I1281,'ObjProd (2)'!$C$25,"y") &amp; " " &amp; IF(DATEDIF(I1281,'ObjProd (2)'!$C$25,"y")=1,"an ","ans "),"") &amp;
   IF(DATEDIF(I1281,'ObjProd (2)'!$C$25,"ym")&gt;0,DATEDIF(I1281,'ObjProd (2)'!$C$25,"ym") &amp; " mois ", "") &amp;
   IF(INT(('ObjProd (2)'!$C$25-EDATE(I1281,DATEDIF(I1281,'ObjProd (2)'!$C$25,"y")*12+DATEDIF(I1281,'ObjProd (2)'!$C$25,"ym")))/7)&gt;0,
      INT(('ObjProd (2)'!$C$25-EDATE(I1281,DATEDIF(I1281,'ObjProd (2)'!$C$25,"y")*12+DATEDIF(I1281,'ObjProd (2)'!$C$25,"ym")))/7) &amp; " sem.",
      "")
)
)</f>
        <v/>
      </c>
      <c r="L1281" s="11" t="str">
        <f t="shared" si="219"/>
        <v/>
      </c>
      <c r="M1281" s="9" t="str">
        <f t="shared" si="224"/>
        <v/>
      </c>
      <c r="N1281" s="9" t="str" cm="1">
        <f t="array" aca="1" ref="N1281" ca="1">LEFT(L1281, IF(ISNUMBER(SUBSTITUTE(_xludf.MID(L1281, 2, 1), ".", ",")), 1, 2))</f>
        <v/>
      </c>
      <c r="O1281" s="19" t="str">
        <f t="shared" ca="1" si="221"/>
        <v/>
      </c>
      <c r="P1281" s="9" t="str">
        <f t="shared" ca="1" si="222"/>
        <v/>
      </c>
      <c r="Q1281" s="9" t="str">
        <f t="shared" ca="1" si="223"/>
        <v/>
      </c>
      <c r="R1281" s="9" t="str">
        <f t="shared" si="225"/>
        <v/>
      </c>
      <c r="S1281" t="str" cm="1">
        <f t="array" ref="S1281">IF(ISBLANK(C1281),"",IFERROR(INDEX(ListeSeries!$A$2:$A$1045, MATCH(1, (DatasScan!G1281=ListeSeries!$B$2:$B$1045) * (DatasScan!H1281&gt;=ListeSeries!$D$2:$D$1045) * (DatasScan!H1281&lt;=ListeSeries!$E$2:$E$1045), 0)), "no match"))</f>
        <v/>
      </c>
      <c r="T1281" s="7" t="str" cm="1">
        <f t="array" ref="T1281">IF(ISBLANK(C1281),"",IFERROR(INDEX(ListeSeries!$C$2:$C$1045, MATCH(1, (DatasScan!G1281=ListeSeries!$B$2:$B$1045) * (DatasScan!H1281&gt;=ListeSeries!$D$2:$D$1045) * (DatasScan!H1281&lt;=ListeSeries!$E$2:$E$1045), 0)), "no match"))</f>
        <v/>
      </c>
      <c r="U1281" s="11" t="str" cm="1">
        <f t="array" ref="U1281">IF(ISBLANK(C1281),"",IFERROR(INDEX(ListeSeries!$F$2:$F$1045, MATCH(1, (DatasScan!G1281=ListeSeries!$B$2:$B$1045) * (DatasScan!H1281&gt;=ListeSeries!$D$2:$D$1045) * (DatasScan!H1281&lt;=ListeSeries!$E$2:$E$1045), 0)), "no match"))</f>
        <v/>
      </c>
    </row>
    <row r="1282" spans="1:21" x14ac:dyDescent="0.25">
      <c r="A1282" s="6" t="str">
        <f t="shared" si="226"/>
        <v/>
      </c>
      <c r="B1282" s="272"/>
      <c r="F1282" s="7" t="str">
        <f t="shared" si="220"/>
        <v/>
      </c>
      <c r="G1282" s="21" t="str">
        <f>IF(ISBLANK(C1282),"",_xlfn.XLOOKUP(_xlfn.XLOOKUP(VALUE(LEFT(C1282,4)),Souches!$B$2:$B$15000,Souches!$E$2:$E$15000),Varietes!$B$2:$B$500,Varietes!$C$2:$C$500))</f>
        <v/>
      </c>
      <c r="H1282" s="19" t="str">
        <f>IF(ISBLANK(C1282),"",_xlfn.XLOOKUP(VALUE(LEFT(C1282,4)),Souches!$B$2:$B$15000,Souches!$D$2:$D$15000))</f>
        <v/>
      </c>
      <c r="I1282" s="10" t="str">
        <f t="shared" ref="I1282:I1345" si="227">IF(ISBLANK(C1282),"",DATE(MID(C1282,5,4),MID(C1282,9,2),MID(C1282,11,2)))</f>
        <v/>
      </c>
      <c r="J1282" s="19" t="str">
        <f>IF(I1282="","",INT(('ObjProd (2)'!$C$25-I1282)/7 * (ABS('ObjProd (2)'!$C$25-I1282)&gt;=7)))</f>
        <v/>
      </c>
      <c r="K1282" s="10" t="str">
        <f>IF(I1282="","",
IF(AND(DATEDIF(I1282,'ObjProd (2)'!$C$25,"y")=0,DATEDIF(I1282,'ObjProd (2)'!$C$25,"ym")=0,
   INT(('ObjProd (2)'!$C$25-EDATE(I1282,DATEDIF(I1282,'ObjProd (2)'!$C$25,"y")*12+DATEDIF(I1282,'ObjProd (2)'!$C$25,"ym")))/7)=0),
   "&lt; 1 sem.",
   IF(DATEDIF(I1282,'ObjProd (2)'!$C$25,"y")&gt;0,DATEDIF(I1282,'ObjProd (2)'!$C$25,"y") &amp; " " &amp; IF(DATEDIF(I1282,'ObjProd (2)'!$C$25,"y")=1,"an ","ans "),"") &amp;
   IF(DATEDIF(I1282,'ObjProd (2)'!$C$25,"ym")&gt;0,DATEDIF(I1282,'ObjProd (2)'!$C$25,"ym") &amp; " mois ", "") &amp;
   IF(INT(('ObjProd (2)'!$C$25-EDATE(I1282,DATEDIF(I1282,'ObjProd (2)'!$C$25,"y")*12+DATEDIF(I1282,'ObjProd (2)'!$C$25,"ym")))/7)&gt;0,
      INT(('ObjProd (2)'!$C$25-EDATE(I1282,DATEDIF(I1282,'ObjProd (2)'!$C$25,"y")*12+DATEDIF(I1282,'ObjProd (2)'!$C$25,"ym")))/7) &amp; " sem.",
      "")
)
)</f>
        <v/>
      </c>
      <c r="L1282" s="11" t="str">
        <f t="shared" ref="L1282:L1345" si="228">IF(ISBLANK(C1282),"",MID(C1282,13,4))</f>
        <v/>
      </c>
      <c r="M1282" s="9" t="str">
        <f t="shared" si="224"/>
        <v/>
      </c>
      <c r="N1282" s="9" t="str" cm="1">
        <f t="array" aca="1" ref="N1282" ca="1">LEFT(L1282, IF(ISNUMBER(SUBSTITUTE(_xludf.MID(L1282, 2, 1), ".", ",")), 1, 2))</f>
        <v/>
      </c>
      <c r="O1282" s="19" t="str">
        <f t="shared" ca="1" si="221"/>
        <v/>
      </c>
      <c r="P1282" s="9" t="str">
        <f t="shared" ca="1" si="222"/>
        <v/>
      </c>
      <c r="Q1282" s="9" t="str">
        <f t="shared" ca="1" si="223"/>
        <v/>
      </c>
      <c r="R1282" s="9" t="str">
        <f t="shared" si="225"/>
        <v/>
      </c>
      <c r="S1282" t="str" cm="1">
        <f t="array" ref="S1282">IF(ISBLANK(C1282),"",IFERROR(INDEX(ListeSeries!$A$2:$A$1045, MATCH(1, (DatasScan!G1282=ListeSeries!$B$2:$B$1045) * (DatasScan!H1282&gt;=ListeSeries!$D$2:$D$1045) * (DatasScan!H1282&lt;=ListeSeries!$E$2:$E$1045), 0)), "no match"))</f>
        <v/>
      </c>
      <c r="T1282" s="7" t="str" cm="1">
        <f t="array" ref="T1282">IF(ISBLANK(C1282),"",IFERROR(INDEX(ListeSeries!$C$2:$C$1045, MATCH(1, (DatasScan!G1282=ListeSeries!$B$2:$B$1045) * (DatasScan!H1282&gt;=ListeSeries!$D$2:$D$1045) * (DatasScan!H1282&lt;=ListeSeries!$E$2:$E$1045), 0)), "no match"))</f>
        <v/>
      </c>
      <c r="U1282" s="11" t="str" cm="1">
        <f t="array" ref="U1282">IF(ISBLANK(C1282),"",IFERROR(INDEX(ListeSeries!$F$2:$F$1045, MATCH(1, (DatasScan!G1282=ListeSeries!$B$2:$B$1045) * (DatasScan!H1282&gt;=ListeSeries!$D$2:$D$1045) * (DatasScan!H1282&lt;=ListeSeries!$E$2:$E$1045), 0)), "no match"))</f>
        <v/>
      </c>
    </row>
    <row r="1283" spans="1:21" x14ac:dyDescent="0.25">
      <c r="A1283" s="6" t="str">
        <f t="shared" si="226"/>
        <v/>
      </c>
      <c r="B1283" s="272"/>
      <c r="F1283" s="7" t="str">
        <f t="shared" si="220"/>
        <v/>
      </c>
      <c r="G1283" s="21" t="str">
        <f>IF(ISBLANK(C1283),"",_xlfn.XLOOKUP(_xlfn.XLOOKUP(VALUE(LEFT(C1283,4)),Souches!$B$2:$B$15000,Souches!$E$2:$E$15000),Varietes!$B$2:$B$500,Varietes!$C$2:$C$500))</f>
        <v/>
      </c>
      <c r="H1283" s="19" t="str">
        <f>IF(ISBLANK(C1283),"",_xlfn.XLOOKUP(VALUE(LEFT(C1283,4)),Souches!$B$2:$B$15000,Souches!$D$2:$D$15000))</f>
        <v/>
      </c>
      <c r="I1283" s="10" t="str">
        <f t="shared" si="227"/>
        <v/>
      </c>
      <c r="J1283" s="19" t="str">
        <f>IF(I1283="","",INT(('ObjProd (2)'!$C$25-I1283)/7 * (ABS('ObjProd (2)'!$C$25-I1283)&gt;=7)))</f>
        <v/>
      </c>
      <c r="K1283" s="10" t="str">
        <f>IF(I1283="","",
IF(AND(DATEDIF(I1283,'ObjProd (2)'!$C$25,"y")=0,DATEDIF(I1283,'ObjProd (2)'!$C$25,"ym")=0,
   INT(('ObjProd (2)'!$C$25-EDATE(I1283,DATEDIF(I1283,'ObjProd (2)'!$C$25,"y")*12+DATEDIF(I1283,'ObjProd (2)'!$C$25,"ym")))/7)=0),
   "&lt; 1 sem.",
   IF(DATEDIF(I1283,'ObjProd (2)'!$C$25,"y")&gt;0,DATEDIF(I1283,'ObjProd (2)'!$C$25,"y") &amp; " " &amp; IF(DATEDIF(I1283,'ObjProd (2)'!$C$25,"y")=1,"an ","ans "),"") &amp;
   IF(DATEDIF(I1283,'ObjProd (2)'!$C$25,"ym")&gt;0,DATEDIF(I1283,'ObjProd (2)'!$C$25,"ym") &amp; " mois ", "") &amp;
   IF(INT(('ObjProd (2)'!$C$25-EDATE(I1283,DATEDIF(I1283,'ObjProd (2)'!$C$25,"y")*12+DATEDIF(I1283,'ObjProd (2)'!$C$25,"ym")))/7)&gt;0,
      INT(('ObjProd (2)'!$C$25-EDATE(I1283,DATEDIF(I1283,'ObjProd (2)'!$C$25,"y")*12+DATEDIF(I1283,'ObjProd (2)'!$C$25,"ym")))/7) &amp; " sem.",
      "")
)
)</f>
        <v/>
      </c>
      <c r="L1283" s="11" t="str">
        <f t="shared" si="228"/>
        <v/>
      </c>
      <c r="M1283" s="9" t="str">
        <f t="shared" si="224"/>
        <v/>
      </c>
      <c r="N1283" s="9" t="str" cm="1">
        <f t="array" aca="1" ref="N1283" ca="1">LEFT(L1283, IF(ISNUMBER(SUBSTITUTE(_xludf.MID(L1283, 2, 1), ".", ",")), 1, 2))</f>
        <v/>
      </c>
      <c r="O1283" s="19" t="str">
        <f t="shared" ca="1" si="221"/>
        <v/>
      </c>
      <c r="P1283" s="9" t="str">
        <f t="shared" ca="1" si="222"/>
        <v/>
      </c>
      <c r="Q1283" s="9" t="str">
        <f t="shared" ca="1" si="223"/>
        <v/>
      </c>
      <c r="R1283" s="9" t="str">
        <f t="shared" si="225"/>
        <v/>
      </c>
      <c r="S1283" t="str" cm="1">
        <f t="array" ref="S1283">IF(ISBLANK(C1283),"",IFERROR(INDEX(ListeSeries!$A$2:$A$1045, MATCH(1, (DatasScan!G1283=ListeSeries!$B$2:$B$1045) * (DatasScan!H1283&gt;=ListeSeries!$D$2:$D$1045) * (DatasScan!H1283&lt;=ListeSeries!$E$2:$E$1045), 0)), "no match"))</f>
        <v/>
      </c>
      <c r="T1283" s="7" t="str" cm="1">
        <f t="array" ref="T1283">IF(ISBLANK(C1283),"",IFERROR(INDEX(ListeSeries!$C$2:$C$1045, MATCH(1, (DatasScan!G1283=ListeSeries!$B$2:$B$1045) * (DatasScan!H1283&gt;=ListeSeries!$D$2:$D$1045) * (DatasScan!H1283&lt;=ListeSeries!$E$2:$E$1045), 0)), "no match"))</f>
        <v/>
      </c>
      <c r="U1283" s="11" t="str" cm="1">
        <f t="array" ref="U1283">IF(ISBLANK(C1283),"",IFERROR(INDEX(ListeSeries!$F$2:$F$1045, MATCH(1, (DatasScan!G1283=ListeSeries!$B$2:$B$1045) * (DatasScan!H1283&gt;=ListeSeries!$D$2:$D$1045) * (DatasScan!H1283&lt;=ListeSeries!$E$2:$E$1045), 0)), "no match"))</f>
        <v/>
      </c>
    </row>
    <row r="1284" spans="1:21" x14ac:dyDescent="0.25">
      <c r="A1284" s="6" t="str">
        <f t="shared" si="226"/>
        <v/>
      </c>
      <c r="B1284" s="272"/>
      <c r="F1284" s="7" t="str">
        <f t="shared" si="220"/>
        <v/>
      </c>
      <c r="G1284" s="21" t="str">
        <f>IF(ISBLANK(C1284),"",_xlfn.XLOOKUP(_xlfn.XLOOKUP(VALUE(LEFT(C1284,4)),Souches!$B$2:$B$15000,Souches!$E$2:$E$15000),Varietes!$B$2:$B$500,Varietes!$C$2:$C$500))</f>
        <v/>
      </c>
      <c r="H1284" s="19" t="str">
        <f>IF(ISBLANK(C1284),"",_xlfn.XLOOKUP(VALUE(LEFT(C1284,4)),Souches!$B$2:$B$15000,Souches!$D$2:$D$15000))</f>
        <v/>
      </c>
      <c r="I1284" s="10" t="str">
        <f t="shared" si="227"/>
        <v/>
      </c>
      <c r="J1284" s="19" t="str">
        <f>IF(I1284="","",INT(('ObjProd (2)'!$C$25-I1284)/7 * (ABS('ObjProd (2)'!$C$25-I1284)&gt;=7)))</f>
        <v/>
      </c>
      <c r="K1284" s="10" t="str">
        <f>IF(I1284="","",
IF(AND(DATEDIF(I1284,'ObjProd (2)'!$C$25,"y")=0,DATEDIF(I1284,'ObjProd (2)'!$C$25,"ym")=0,
   INT(('ObjProd (2)'!$C$25-EDATE(I1284,DATEDIF(I1284,'ObjProd (2)'!$C$25,"y")*12+DATEDIF(I1284,'ObjProd (2)'!$C$25,"ym")))/7)=0),
   "&lt; 1 sem.",
   IF(DATEDIF(I1284,'ObjProd (2)'!$C$25,"y")&gt;0,DATEDIF(I1284,'ObjProd (2)'!$C$25,"y") &amp; " " &amp; IF(DATEDIF(I1284,'ObjProd (2)'!$C$25,"y")=1,"an ","ans "),"") &amp;
   IF(DATEDIF(I1284,'ObjProd (2)'!$C$25,"ym")&gt;0,DATEDIF(I1284,'ObjProd (2)'!$C$25,"ym") &amp; " mois ", "") &amp;
   IF(INT(('ObjProd (2)'!$C$25-EDATE(I1284,DATEDIF(I1284,'ObjProd (2)'!$C$25,"y")*12+DATEDIF(I1284,'ObjProd (2)'!$C$25,"ym")))/7)&gt;0,
      INT(('ObjProd (2)'!$C$25-EDATE(I1284,DATEDIF(I1284,'ObjProd (2)'!$C$25,"y")*12+DATEDIF(I1284,'ObjProd (2)'!$C$25,"ym")))/7) &amp; " sem.",
      "")
)
)</f>
        <v/>
      </c>
      <c r="L1284" s="11" t="str">
        <f t="shared" si="228"/>
        <v/>
      </c>
      <c r="M1284" s="9" t="str">
        <f t="shared" si="224"/>
        <v/>
      </c>
      <c r="N1284" s="9" t="str" cm="1">
        <f t="array" aca="1" ref="N1284" ca="1">LEFT(L1284, IF(ISNUMBER(SUBSTITUTE(_xludf.MID(L1284, 2, 1), ".", ",")), 1, 2))</f>
        <v/>
      </c>
      <c r="O1284" s="19" t="str">
        <f t="shared" ca="1" si="221"/>
        <v/>
      </c>
      <c r="P1284" s="9" t="str">
        <f t="shared" ca="1" si="222"/>
        <v/>
      </c>
      <c r="Q1284" s="9" t="str">
        <f t="shared" ca="1" si="223"/>
        <v/>
      </c>
      <c r="R1284" s="9" t="str">
        <f t="shared" si="225"/>
        <v/>
      </c>
      <c r="S1284" t="str" cm="1">
        <f t="array" ref="S1284">IF(ISBLANK(C1284),"",IFERROR(INDEX(ListeSeries!$A$2:$A$1045, MATCH(1, (DatasScan!G1284=ListeSeries!$B$2:$B$1045) * (DatasScan!H1284&gt;=ListeSeries!$D$2:$D$1045) * (DatasScan!H1284&lt;=ListeSeries!$E$2:$E$1045), 0)), "no match"))</f>
        <v/>
      </c>
      <c r="T1284" s="7" t="str" cm="1">
        <f t="array" ref="T1284">IF(ISBLANK(C1284),"",IFERROR(INDEX(ListeSeries!$C$2:$C$1045, MATCH(1, (DatasScan!G1284=ListeSeries!$B$2:$B$1045) * (DatasScan!H1284&gt;=ListeSeries!$D$2:$D$1045) * (DatasScan!H1284&lt;=ListeSeries!$E$2:$E$1045), 0)), "no match"))</f>
        <v/>
      </c>
      <c r="U1284" s="11" t="str" cm="1">
        <f t="array" ref="U1284">IF(ISBLANK(C1284),"",IFERROR(INDEX(ListeSeries!$F$2:$F$1045, MATCH(1, (DatasScan!G1284=ListeSeries!$B$2:$B$1045) * (DatasScan!H1284&gt;=ListeSeries!$D$2:$D$1045) * (DatasScan!H1284&lt;=ListeSeries!$E$2:$E$1045), 0)), "no match"))</f>
        <v/>
      </c>
    </row>
    <row r="1285" spans="1:21" x14ac:dyDescent="0.25">
      <c r="A1285" s="6" t="str">
        <f t="shared" si="226"/>
        <v/>
      </c>
      <c r="B1285" s="272"/>
      <c r="F1285" s="7" t="str">
        <f t="shared" si="220"/>
        <v/>
      </c>
      <c r="G1285" s="21" t="str">
        <f>IF(ISBLANK(C1285),"",_xlfn.XLOOKUP(_xlfn.XLOOKUP(VALUE(LEFT(C1285,4)),Souches!$B$2:$B$15000,Souches!$E$2:$E$15000),Varietes!$B$2:$B$500,Varietes!$C$2:$C$500))</f>
        <v/>
      </c>
      <c r="H1285" s="19" t="str">
        <f>IF(ISBLANK(C1285),"",_xlfn.XLOOKUP(VALUE(LEFT(C1285,4)),Souches!$B$2:$B$15000,Souches!$D$2:$D$15000))</f>
        <v/>
      </c>
      <c r="I1285" s="10" t="str">
        <f t="shared" si="227"/>
        <v/>
      </c>
      <c r="J1285" s="19" t="str">
        <f>IF(I1285="","",INT(('ObjProd (2)'!$C$25-I1285)/7 * (ABS('ObjProd (2)'!$C$25-I1285)&gt;=7)))</f>
        <v/>
      </c>
      <c r="K1285" s="10" t="str">
        <f>IF(I1285="","",
IF(AND(DATEDIF(I1285,'ObjProd (2)'!$C$25,"y")=0,DATEDIF(I1285,'ObjProd (2)'!$C$25,"ym")=0,
   INT(('ObjProd (2)'!$C$25-EDATE(I1285,DATEDIF(I1285,'ObjProd (2)'!$C$25,"y")*12+DATEDIF(I1285,'ObjProd (2)'!$C$25,"ym")))/7)=0),
   "&lt; 1 sem.",
   IF(DATEDIF(I1285,'ObjProd (2)'!$C$25,"y")&gt;0,DATEDIF(I1285,'ObjProd (2)'!$C$25,"y") &amp; " " &amp; IF(DATEDIF(I1285,'ObjProd (2)'!$C$25,"y")=1,"an ","ans "),"") &amp;
   IF(DATEDIF(I1285,'ObjProd (2)'!$C$25,"ym")&gt;0,DATEDIF(I1285,'ObjProd (2)'!$C$25,"ym") &amp; " mois ", "") &amp;
   IF(INT(('ObjProd (2)'!$C$25-EDATE(I1285,DATEDIF(I1285,'ObjProd (2)'!$C$25,"y")*12+DATEDIF(I1285,'ObjProd (2)'!$C$25,"ym")))/7)&gt;0,
      INT(('ObjProd (2)'!$C$25-EDATE(I1285,DATEDIF(I1285,'ObjProd (2)'!$C$25,"y")*12+DATEDIF(I1285,'ObjProd (2)'!$C$25,"ym")))/7) &amp; " sem.",
      "")
)
)</f>
        <v/>
      </c>
      <c r="L1285" s="11" t="str">
        <f t="shared" si="228"/>
        <v/>
      </c>
      <c r="M1285" s="9" t="str">
        <f t="shared" si="224"/>
        <v/>
      </c>
      <c r="N1285" s="9" t="str" cm="1">
        <f t="array" aca="1" ref="N1285" ca="1">LEFT(L1285, IF(ISNUMBER(SUBSTITUTE(_xludf.MID(L1285, 2, 1), ".", ",")), 1, 2))</f>
        <v/>
      </c>
      <c r="O1285" s="19" t="str">
        <f t="shared" ca="1" si="221"/>
        <v/>
      </c>
      <c r="P1285" s="9" t="str">
        <f t="shared" ca="1" si="222"/>
        <v/>
      </c>
      <c r="Q1285" s="9" t="str">
        <f t="shared" ca="1" si="223"/>
        <v/>
      </c>
      <c r="R1285" s="9" t="str">
        <f t="shared" si="225"/>
        <v/>
      </c>
      <c r="S1285" t="str" cm="1">
        <f t="array" ref="S1285">IF(ISBLANK(C1285),"",IFERROR(INDEX(ListeSeries!$A$2:$A$1045, MATCH(1, (DatasScan!G1285=ListeSeries!$B$2:$B$1045) * (DatasScan!H1285&gt;=ListeSeries!$D$2:$D$1045) * (DatasScan!H1285&lt;=ListeSeries!$E$2:$E$1045), 0)), "no match"))</f>
        <v/>
      </c>
      <c r="T1285" s="7" t="str" cm="1">
        <f t="array" ref="T1285">IF(ISBLANK(C1285),"",IFERROR(INDEX(ListeSeries!$C$2:$C$1045, MATCH(1, (DatasScan!G1285=ListeSeries!$B$2:$B$1045) * (DatasScan!H1285&gt;=ListeSeries!$D$2:$D$1045) * (DatasScan!H1285&lt;=ListeSeries!$E$2:$E$1045), 0)), "no match"))</f>
        <v/>
      </c>
      <c r="U1285" s="11" t="str" cm="1">
        <f t="array" ref="U1285">IF(ISBLANK(C1285),"",IFERROR(INDEX(ListeSeries!$F$2:$F$1045, MATCH(1, (DatasScan!G1285=ListeSeries!$B$2:$B$1045) * (DatasScan!H1285&gt;=ListeSeries!$D$2:$D$1045) * (DatasScan!H1285&lt;=ListeSeries!$E$2:$E$1045), 0)), "no match"))</f>
        <v/>
      </c>
    </row>
    <row r="1286" spans="1:21" x14ac:dyDescent="0.25">
      <c r="A1286" s="6" t="str">
        <f t="shared" si="226"/>
        <v/>
      </c>
      <c r="B1286" s="272"/>
      <c r="F1286" s="7" t="str">
        <f t="shared" si="220"/>
        <v/>
      </c>
      <c r="G1286" s="21" t="str">
        <f>IF(ISBLANK(C1286),"",_xlfn.XLOOKUP(_xlfn.XLOOKUP(VALUE(LEFT(C1286,4)),Souches!$B$2:$B$15000,Souches!$E$2:$E$15000),Varietes!$B$2:$B$500,Varietes!$C$2:$C$500))</f>
        <v/>
      </c>
      <c r="H1286" s="19" t="str">
        <f>IF(ISBLANK(C1286),"",_xlfn.XLOOKUP(VALUE(LEFT(C1286,4)),Souches!$B$2:$B$15000,Souches!$D$2:$D$15000))</f>
        <v/>
      </c>
      <c r="I1286" s="10" t="str">
        <f t="shared" si="227"/>
        <v/>
      </c>
      <c r="J1286" s="19" t="str">
        <f>IF(I1286="","",INT(('ObjProd (2)'!$C$25-I1286)/7 * (ABS('ObjProd (2)'!$C$25-I1286)&gt;=7)))</f>
        <v/>
      </c>
      <c r="K1286" s="10" t="str">
        <f>IF(I1286="","",
IF(AND(DATEDIF(I1286,'ObjProd (2)'!$C$25,"y")=0,DATEDIF(I1286,'ObjProd (2)'!$C$25,"ym")=0,
   INT(('ObjProd (2)'!$C$25-EDATE(I1286,DATEDIF(I1286,'ObjProd (2)'!$C$25,"y")*12+DATEDIF(I1286,'ObjProd (2)'!$C$25,"ym")))/7)=0),
   "&lt; 1 sem.",
   IF(DATEDIF(I1286,'ObjProd (2)'!$C$25,"y")&gt;0,DATEDIF(I1286,'ObjProd (2)'!$C$25,"y") &amp; " " &amp; IF(DATEDIF(I1286,'ObjProd (2)'!$C$25,"y")=1,"an ","ans "),"") &amp;
   IF(DATEDIF(I1286,'ObjProd (2)'!$C$25,"ym")&gt;0,DATEDIF(I1286,'ObjProd (2)'!$C$25,"ym") &amp; " mois ", "") &amp;
   IF(INT(('ObjProd (2)'!$C$25-EDATE(I1286,DATEDIF(I1286,'ObjProd (2)'!$C$25,"y")*12+DATEDIF(I1286,'ObjProd (2)'!$C$25,"ym")))/7)&gt;0,
      INT(('ObjProd (2)'!$C$25-EDATE(I1286,DATEDIF(I1286,'ObjProd (2)'!$C$25,"y")*12+DATEDIF(I1286,'ObjProd (2)'!$C$25,"ym")))/7) &amp; " sem.",
      "")
)
)</f>
        <v/>
      </c>
      <c r="L1286" s="11" t="str">
        <f t="shared" si="228"/>
        <v/>
      </c>
      <c r="M1286" s="9" t="str">
        <f t="shared" si="224"/>
        <v/>
      </c>
      <c r="N1286" s="9" t="str" cm="1">
        <f t="array" aca="1" ref="N1286" ca="1">LEFT(L1286, IF(ISNUMBER(SUBSTITUTE(_xludf.MID(L1286, 2, 1), ".", ",")), 1, 2))</f>
        <v/>
      </c>
      <c r="O1286" s="19" t="str">
        <f t="shared" ca="1" si="221"/>
        <v/>
      </c>
      <c r="P1286" s="9" t="str">
        <f t="shared" ca="1" si="222"/>
        <v/>
      </c>
      <c r="Q1286" s="9" t="str">
        <f t="shared" ca="1" si="223"/>
        <v/>
      </c>
      <c r="R1286" s="9" t="str">
        <f t="shared" si="225"/>
        <v/>
      </c>
      <c r="S1286" t="str" cm="1">
        <f t="array" ref="S1286">IF(ISBLANK(C1286),"",IFERROR(INDEX(ListeSeries!$A$2:$A$1045, MATCH(1, (DatasScan!G1286=ListeSeries!$B$2:$B$1045) * (DatasScan!H1286&gt;=ListeSeries!$D$2:$D$1045) * (DatasScan!H1286&lt;=ListeSeries!$E$2:$E$1045), 0)), "no match"))</f>
        <v/>
      </c>
      <c r="T1286" s="7" t="str" cm="1">
        <f t="array" ref="T1286">IF(ISBLANK(C1286),"",IFERROR(INDEX(ListeSeries!$C$2:$C$1045, MATCH(1, (DatasScan!G1286=ListeSeries!$B$2:$B$1045) * (DatasScan!H1286&gt;=ListeSeries!$D$2:$D$1045) * (DatasScan!H1286&lt;=ListeSeries!$E$2:$E$1045), 0)), "no match"))</f>
        <v/>
      </c>
      <c r="U1286" s="11" t="str" cm="1">
        <f t="array" ref="U1286">IF(ISBLANK(C1286),"",IFERROR(INDEX(ListeSeries!$F$2:$F$1045, MATCH(1, (DatasScan!G1286=ListeSeries!$B$2:$B$1045) * (DatasScan!H1286&gt;=ListeSeries!$D$2:$D$1045) * (DatasScan!H1286&lt;=ListeSeries!$E$2:$E$1045), 0)), "no match"))</f>
        <v/>
      </c>
    </row>
    <row r="1287" spans="1:21" x14ac:dyDescent="0.25">
      <c r="A1287" s="6" t="str">
        <f t="shared" si="226"/>
        <v/>
      </c>
      <c r="B1287" s="272"/>
      <c r="F1287" s="7" t="str">
        <f t="shared" si="220"/>
        <v/>
      </c>
      <c r="G1287" s="21" t="str">
        <f>IF(ISBLANK(C1287),"",_xlfn.XLOOKUP(_xlfn.XLOOKUP(VALUE(LEFT(C1287,4)),Souches!$B$2:$B$15000,Souches!$E$2:$E$15000),Varietes!$B$2:$B$500,Varietes!$C$2:$C$500))</f>
        <v/>
      </c>
      <c r="H1287" s="19" t="str">
        <f>IF(ISBLANK(C1287),"",_xlfn.XLOOKUP(VALUE(LEFT(C1287,4)),Souches!$B$2:$B$15000,Souches!$D$2:$D$15000))</f>
        <v/>
      </c>
      <c r="I1287" s="10" t="str">
        <f t="shared" si="227"/>
        <v/>
      </c>
      <c r="J1287" s="19" t="str">
        <f>IF(I1287="","",INT(('ObjProd (2)'!$C$25-I1287)/7 * (ABS('ObjProd (2)'!$C$25-I1287)&gt;=7)))</f>
        <v/>
      </c>
      <c r="K1287" s="10" t="str">
        <f>IF(I1287="","",
IF(AND(DATEDIF(I1287,'ObjProd (2)'!$C$25,"y")=0,DATEDIF(I1287,'ObjProd (2)'!$C$25,"ym")=0,
   INT(('ObjProd (2)'!$C$25-EDATE(I1287,DATEDIF(I1287,'ObjProd (2)'!$C$25,"y")*12+DATEDIF(I1287,'ObjProd (2)'!$C$25,"ym")))/7)=0),
   "&lt; 1 sem.",
   IF(DATEDIF(I1287,'ObjProd (2)'!$C$25,"y")&gt;0,DATEDIF(I1287,'ObjProd (2)'!$C$25,"y") &amp; " " &amp; IF(DATEDIF(I1287,'ObjProd (2)'!$C$25,"y")=1,"an ","ans "),"") &amp;
   IF(DATEDIF(I1287,'ObjProd (2)'!$C$25,"ym")&gt;0,DATEDIF(I1287,'ObjProd (2)'!$C$25,"ym") &amp; " mois ", "") &amp;
   IF(INT(('ObjProd (2)'!$C$25-EDATE(I1287,DATEDIF(I1287,'ObjProd (2)'!$C$25,"y")*12+DATEDIF(I1287,'ObjProd (2)'!$C$25,"ym")))/7)&gt;0,
      INT(('ObjProd (2)'!$C$25-EDATE(I1287,DATEDIF(I1287,'ObjProd (2)'!$C$25,"y")*12+DATEDIF(I1287,'ObjProd (2)'!$C$25,"ym")))/7) &amp; " sem.",
      "")
)
)</f>
        <v/>
      </c>
      <c r="L1287" s="11" t="str">
        <f t="shared" si="228"/>
        <v/>
      </c>
      <c r="M1287" s="9" t="str">
        <f t="shared" si="224"/>
        <v/>
      </c>
      <c r="N1287" s="9" t="str" cm="1">
        <f t="array" aca="1" ref="N1287" ca="1">LEFT(L1287, IF(ISNUMBER(SUBSTITUTE(_xludf.MID(L1287, 2, 1), ".", ",")), 1, 2))</f>
        <v/>
      </c>
      <c r="O1287" s="19" t="str">
        <f t="shared" ca="1" si="221"/>
        <v/>
      </c>
      <c r="P1287" s="9" t="str">
        <f t="shared" ca="1" si="222"/>
        <v/>
      </c>
      <c r="Q1287" s="9" t="str">
        <f t="shared" ca="1" si="223"/>
        <v/>
      </c>
      <c r="R1287" s="9" t="str">
        <f t="shared" si="225"/>
        <v/>
      </c>
      <c r="S1287" t="str" cm="1">
        <f t="array" ref="S1287">IF(ISBLANK(C1287),"",IFERROR(INDEX(ListeSeries!$A$2:$A$1045, MATCH(1, (DatasScan!G1287=ListeSeries!$B$2:$B$1045) * (DatasScan!H1287&gt;=ListeSeries!$D$2:$D$1045) * (DatasScan!H1287&lt;=ListeSeries!$E$2:$E$1045), 0)), "no match"))</f>
        <v/>
      </c>
      <c r="T1287" s="7" t="str" cm="1">
        <f t="array" ref="T1287">IF(ISBLANK(C1287),"",IFERROR(INDEX(ListeSeries!$C$2:$C$1045, MATCH(1, (DatasScan!G1287=ListeSeries!$B$2:$B$1045) * (DatasScan!H1287&gt;=ListeSeries!$D$2:$D$1045) * (DatasScan!H1287&lt;=ListeSeries!$E$2:$E$1045), 0)), "no match"))</f>
        <v/>
      </c>
      <c r="U1287" s="11" t="str" cm="1">
        <f t="array" ref="U1287">IF(ISBLANK(C1287),"",IFERROR(INDEX(ListeSeries!$F$2:$F$1045, MATCH(1, (DatasScan!G1287=ListeSeries!$B$2:$B$1045) * (DatasScan!H1287&gt;=ListeSeries!$D$2:$D$1045) * (DatasScan!H1287&lt;=ListeSeries!$E$2:$E$1045), 0)), "no match"))</f>
        <v/>
      </c>
    </row>
    <row r="1288" spans="1:21" x14ac:dyDescent="0.25">
      <c r="A1288" s="6" t="str">
        <f t="shared" si="226"/>
        <v/>
      </c>
      <c r="B1288" s="272"/>
      <c r="F1288" s="7" t="str">
        <f t="shared" si="220"/>
        <v/>
      </c>
      <c r="G1288" s="21" t="str">
        <f>IF(ISBLANK(C1288),"",_xlfn.XLOOKUP(_xlfn.XLOOKUP(VALUE(LEFT(C1288,4)),Souches!$B$2:$B$15000,Souches!$E$2:$E$15000),Varietes!$B$2:$B$500,Varietes!$C$2:$C$500))</f>
        <v/>
      </c>
      <c r="H1288" s="19" t="str">
        <f>IF(ISBLANK(C1288),"",_xlfn.XLOOKUP(VALUE(LEFT(C1288,4)),Souches!$B$2:$B$15000,Souches!$D$2:$D$15000))</f>
        <v/>
      </c>
      <c r="I1288" s="10" t="str">
        <f t="shared" si="227"/>
        <v/>
      </c>
      <c r="J1288" s="19" t="str">
        <f>IF(I1288="","",INT(('ObjProd (2)'!$C$25-I1288)/7 * (ABS('ObjProd (2)'!$C$25-I1288)&gt;=7)))</f>
        <v/>
      </c>
      <c r="K1288" s="10" t="str">
        <f>IF(I1288="","",
IF(AND(DATEDIF(I1288,'ObjProd (2)'!$C$25,"y")=0,DATEDIF(I1288,'ObjProd (2)'!$C$25,"ym")=0,
   INT(('ObjProd (2)'!$C$25-EDATE(I1288,DATEDIF(I1288,'ObjProd (2)'!$C$25,"y")*12+DATEDIF(I1288,'ObjProd (2)'!$C$25,"ym")))/7)=0),
   "&lt; 1 sem.",
   IF(DATEDIF(I1288,'ObjProd (2)'!$C$25,"y")&gt;0,DATEDIF(I1288,'ObjProd (2)'!$C$25,"y") &amp; " " &amp; IF(DATEDIF(I1288,'ObjProd (2)'!$C$25,"y")=1,"an ","ans "),"") &amp;
   IF(DATEDIF(I1288,'ObjProd (2)'!$C$25,"ym")&gt;0,DATEDIF(I1288,'ObjProd (2)'!$C$25,"ym") &amp; " mois ", "") &amp;
   IF(INT(('ObjProd (2)'!$C$25-EDATE(I1288,DATEDIF(I1288,'ObjProd (2)'!$C$25,"y")*12+DATEDIF(I1288,'ObjProd (2)'!$C$25,"ym")))/7)&gt;0,
      INT(('ObjProd (2)'!$C$25-EDATE(I1288,DATEDIF(I1288,'ObjProd (2)'!$C$25,"y")*12+DATEDIF(I1288,'ObjProd (2)'!$C$25,"ym")))/7) &amp; " sem.",
      "")
)
)</f>
        <v/>
      </c>
      <c r="L1288" s="11" t="str">
        <f t="shared" si="228"/>
        <v/>
      </c>
      <c r="M1288" s="9" t="str">
        <f t="shared" si="224"/>
        <v/>
      </c>
      <c r="N1288" s="9" t="str" cm="1">
        <f t="array" aca="1" ref="N1288" ca="1">LEFT(L1288, IF(ISNUMBER(SUBSTITUTE(_xludf.MID(L1288, 2, 1), ".", ",")), 1, 2))</f>
        <v/>
      </c>
      <c r="O1288" s="19" t="str">
        <f t="shared" ca="1" si="221"/>
        <v/>
      </c>
      <c r="P1288" s="9" t="str">
        <f t="shared" ca="1" si="222"/>
        <v/>
      </c>
      <c r="Q1288" s="9" t="str">
        <f t="shared" ca="1" si="223"/>
        <v/>
      </c>
      <c r="R1288" s="9" t="str">
        <f t="shared" si="225"/>
        <v/>
      </c>
      <c r="S1288" t="str" cm="1">
        <f t="array" ref="S1288">IF(ISBLANK(C1288),"",IFERROR(INDEX(ListeSeries!$A$2:$A$1045, MATCH(1, (DatasScan!G1288=ListeSeries!$B$2:$B$1045) * (DatasScan!H1288&gt;=ListeSeries!$D$2:$D$1045) * (DatasScan!H1288&lt;=ListeSeries!$E$2:$E$1045), 0)), "no match"))</f>
        <v/>
      </c>
      <c r="T1288" s="7" t="str" cm="1">
        <f t="array" ref="T1288">IF(ISBLANK(C1288),"",IFERROR(INDEX(ListeSeries!$C$2:$C$1045, MATCH(1, (DatasScan!G1288=ListeSeries!$B$2:$B$1045) * (DatasScan!H1288&gt;=ListeSeries!$D$2:$D$1045) * (DatasScan!H1288&lt;=ListeSeries!$E$2:$E$1045), 0)), "no match"))</f>
        <v/>
      </c>
      <c r="U1288" s="11" t="str" cm="1">
        <f t="array" ref="U1288">IF(ISBLANK(C1288),"",IFERROR(INDEX(ListeSeries!$F$2:$F$1045, MATCH(1, (DatasScan!G1288=ListeSeries!$B$2:$B$1045) * (DatasScan!H1288&gt;=ListeSeries!$D$2:$D$1045) * (DatasScan!H1288&lt;=ListeSeries!$E$2:$E$1045), 0)), "no match"))</f>
        <v/>
      </c>
    </row>
    <row r="1289" spans="1:21" x14ac:dyDescent="0.25">
      <c r="A1289" s="6" t="str">
        <f t="shared" si="226"/>
        <v/>
      </c>
      <c r="B1289" s="272"/>
      <c r="F1289" s="7" t="str">
        <f t="shared" si="220"/>
        <v/>
      </c>
      <c r="G1289" s="21" t="str">
        <f>IF(ISBLANK(C1289),"",_xlfn.XLOOKUP(_xlfn.XLOOKUP(VALUE(LEFT(C1289,4)),Souches!$B$2:$B$15000,Souches!$E$2:$E$15000),Varietes!$B$2:$B$500,Varietes!$C$2:$C$500))</f>
        <v/>
      </c>
      <c r="H1289" s="19" t="str">
        <f>IF(ISBLANK(C1289),"",_xlfn.XLOOKUP(VALUE(LEFT(C1289,4)),Souches!$B$2:$B$15000,Souches!$D$2:$D$15000))</f>
        <v/>
      </c>
      <c r="I1289" s="10" t="str">
        <f t="shared" si="227"/>
        <v/>
      </c>
      <c r="J1289" s="19" t="str">
        <f>IF(I1289="","",INT(('ObjProd (2)'!$C$25-I1289)/7 * (ABS('ObjProd (2)'!$C$25-I1289)&gt;=7)))</f>
        <v/>
      </c>
      <c r="K1289" s="10" t="str">
        <f>IF(I1289="","",
IF(AND(DATEDIF(I1289,'ObjProd (2)'!$C$25,"y")=0,DATEDIF(I1289,'ObjProd (2)'!$C$25,"ym")=0,
   INT(('ObjProd (2)'!$C$25-EDATE(I1289,DATEDIF(I1289,'ObjProd (2)'!$C$25,"y")*12+DATEDIF(I1289,'ObjProd (2)'!$C$25,"ym")))/7)=0),
   "&lt; 1 sem.",
   IF(DATEDIF(I1289,'ObjProd (2)'!$C$25,"y")&gt;0,DATEDIF(I1289,'ObjProd (2)'!$C$25,"y") &amp; " " &amp; IF(DATEDIF(I1289,'ObjProd (2)'!$C$25,"y")=1,"an ","ans "),"") &amp;
   IF(DATEDIF(I1289,'ObjProd (2)'!$C$25,"ym")&gt;0,DATEDIF(I1289,'ObjProd (2)'!$C$25,"ym") &amp; " mois ", "") &amp;
   IF(INT(('ObjProd (2)'!$C$25-EDATE(I1289,DATEDIF(I1289,'ObjProd (2)'!$C$25,"y")*12+DATEDIF(I1289,'ObjProd (2)'!$C$25,"ym")))/7)&gt;0,
      INT(('ObjProd (2)'!$C$25-EDATE(I1289,DATEDIF(I1289,'ObjProd (2)'!$C$25,"y")*12+DATEDIF(I1289,'ObjProd (2)'!$C$25,"ym")))/7) &amp; " sem.",
      "")
)
)</f>
        <v/>
      </c>
      <c r="L1289" s="11" t="str">
        <f t="shared" si="228"/>
        <v/>
      </c>
      <c r="M1289" s="9" t="str">
        <f t="shared" si="224"/>
        <v/>
      </c>
      <c r="N1289" s="9" t="str" cm="1">
        <f t="array" aca="1" ref="N1289" ca="1">LEFT(L1289, IF(ISNUMBER(SUBSTITUTE(_xludf.MID(L1289, 2, 1), ".", ",")), 1, 2))</f>
        <v/>
      </c>
      <c r="O1289" s="19" t="str">
        <f t="shared" ca="1" si="221"/>
        <v/>
      </c>
      <c r="P1289" s="9" t="str">
        <f t="shared" ca="1" si="222"/>
        <v/>
      </c>
      <c r="Q1289" s="9" t="str">
        <f t="shared" ca="1" si="223"/>
        <v/>
      </c>
      <c r="R1289" s="9" t="str">
        <f t="shared" si="225"/>
        <v/>
      </c>
      <c r="S1289" t="str" cm="1">
        <f t="array" ref="S1289">IF(ISBLANK(C1289),"",IFERROR(INDEX(ListeSeries!$A$2:$A$1045, MATCH(1, (DatasScan!G1289=ListeSeries!$B$2:$B$1045) * (DatasScan!H1289&gt;=ListeSeries!$D$2:$D$1045) * (DatasScan!H1289&lt;=ListeSeries!$E$2:$E$1045), 0)), "no match"))</f>
        <v/>
      </c>
      <c r="T1289" s="7" t="str" cm="1">
        <f t="array" ref="T1289">IF(ISBLANK(C1289),"",IFERROR(INDEX(ListeSeries!$C$2:$C$1045, MATCH(1, (DatasScan!G1289=ListeSeries!$B$2:$B$1045) * (DatasScan!H1289&gt;=ListeSeries!$D$2:$D$1045) * (DatasScan!H1289&lt;=ListeSeries!$E$2:$E$1045), 0)), "no match"))</f>
        <v/>
      </c>
      <c r="U1289" s="11" t="str" cm="1">
        <f t="array" ref="U1289">IF(ISBLANK(C1289),"",IFERROR(INDEX(ListeSeries!$F$2:$F$1045, MATCH(1, (DatasScan!G1289=ListeSeries!$B$2:$B$1045) * (DatasScan!H1289&gt;=ListeSeries!$D$2:$D$1045) * (DatasScan!H1289&lt;=ListeSeries!$E$2:$E$1045), 0)), "no match"))</f>
        <v/>
      </c>
    </row>
    <row r="1290" spans="1:21" x14ac:dyDescent="0.25">
      <c r="A1290" s="6" t="str">
        <f t="shared" si="226"/>
        <v/>
      </c>
      <c r="B1290" s="272"/>
      <c r="F1290" s="7" t="str">
        <f t="shared" si="220"/>
        <v/>
      </c>
      <c r="G1290" s="21" t="str">
        <f>IF(ISBLANK(C1290),"",_xlfn.XLOOKUP(_xlfn.XLOOKUP(VALUE(LEFT(C1290,4)),Souches!$B$2:$B$15000,Souches!$E$2:$E$15000),Varietes!$B$2:$B$500,Varietes!$C$2:$C$500))</f>
        <v/>
      </c>
      <c r="H1290" s="19" t="str">
        <f>IF(ISBLANK(C1290),"",_xlfn.XLOOKUP(VALUE(LEFT(C1290,4)),Souches!$B$2:$B$15000,Souches!$D$2:$D$15000))</f>
        <v/>
      </c>
      <c r="I1290" s="10" t="str">
        <f t="shared" si="227"/>
        <v/>
      </c>
      <c r="J1290" s="19" t="str">
        <f>IF(I1290="","",INT(('ObjProd (2)'!$C$25-I1290)/7 * (ABS('ObjProd (2)'!$C$25-I1290)&gt;=7)))</f>
        <v/>
      </c>
      <c r="K1290" s="10" t="str">
        <f>IF(I1290="","",
IF(AND(DATEDIF(I1290,'ObjProd (2)'!$C$25,"y")=0,DATEDIF(I1290,'ObjProd (2)'!$C$25,"ym")=0,
   INT(('ObjProd (2)'!$C$25-EDATE(I1290,DATEDIF(I1290,'ObjProd (2)'!$C$25,"y")*12+DATEDIF(I1290,'ObjProd (2)'!$C$25,"ym")))/7)=0),
   "&lt; 1 sem.",
   IF(DATEDIF(I1290,'ObjProd (2)'!$C$25,"y")&gt;0,DATEDIF(I1290,'ObjProd (2)'!$C$25,"y") &amp; " " &amp; IF(DATEDIF(I1290,'ObjProd (2)'!$C$25,"y")=1,"an ","ans "),"") &amp;
   IF(DATEDIF(I1290,'ObjProd (2)'!$C$25,"ym")&gt;0,DATEDIF(I1290,'ObjProd (2)'!$C$25,"ym") &amp; " mois ", "") &amp;
   IF(INT(('ObjProd (2)'!$C$25-EDATE(I1290,DATEDIF(I1290,'ObjProd (2)'!$C$25,"y")*12+DATEDIF(I1290,'ObjProd (2)'!$C$25,"ym")))/7)&gt;0,
      INT(('ObjProd (2)'!$C$25-EDATE(I1290,DATEDIF(I1290,'ObjProd (2)'!$C$25,"y")*12+DATEDIF(I1290,'ObjProd (2)'!$C$25,"ym")))/7) &amp; " sem.",
      "")
)
)</f>
        <v/>
      </c>
      <c r="L1290" s="11" t="str">
        <f t="shared" si="228"/>
        <v/>
      </c>
      <c r="M1290" s="9" t="str">
        <f t="shared" si="224"/>
        <v/>
      </c>
      <c r="N1290" s="9" t="str" cm="1">
        <f t="array" aca="1" ref="N1290" ca="1">LEFT(L1290, IF(ISNUMBER(SUBSTITUTE(_xludf.MID(L1290, 2, 1), ".", ",")), 1, 2))</f>
        <v/>
      </c>
      <c r="O1290" s="19" t="str">
        <f t="shared" ca="1" si="221"/>
        <v/>
      </c>
      <c r="P1290" s="9" t="str">
        <f t="shared" ca="1" si="222"/>
        <v/>
      </c>
      <c r="Q1290" s="9" t="str">
        <f t="shared" ca="1" si="223"/>
        <v/>
      </c>
      <c r="R1290" s="9" t="str">
        <f t="shared" si="225"/>
        <v/>
      </c>
      <c r="S1290" t="str" cm="1">
        <f t="array" ref="S1290">IF(ISBLANK(C1290),"",IFERROR(INDEX(ListeSeries!$A$2:$A$1045, MATCH(1, (DatasScan!G1290=ListeSeries!$B$2:$B$1045) * (DatasScan!H1290&gt;=ListeSeries!$D$2:$D$1045) * (DatasScan!H1290&lt;=ListeSeries!$E$2:$E$1045), 0)), "no match"))</f>
        <v/>
      </c>
      <c r="T1290" s="7" t="str" cm="1">
        <f t="array" ref="T1290">IF(ISBLANK(C1290),"",IFERROR(INDEX(ListeSeries!$C$2:$C$1045, MATCH(1, (DatasScan!G1290=ListeSeries!$B$2:$B$1045) * (DatasScan!H1290&gt;=ListeSeries!$D$2:$D$1045) * (DatasScan!H1290&lt;=ListeSeries!$E$2:$E$1045), 0)), "no match"))</f>
        <v/>
      </c>
      <c r="U1290" s="11" t="str" cm="1">
        <f t="array" ref="U1290">IF(ISBLANK(C1290),"",IFERROR(INDEX(ListeSeries!$F$2:$F$1045, MATCH(1, (DatasScan!G1290=ListeSeries!$B$2:$B$1045) * (DatasScan!H1290&gt;=ListeSeries!$D$2:$D$1045) * (DatasScan!H1290&lt;=ListeSeries!$E$2:$E$1045), 0)), "no match"))</f>
        <v/>
      </c>
    </row>
    <row r="1291" spans="1:21" x14ac:dyDescent="0.25">
      <c r="A1291" s="6" t="str">
        <f t="shared" si="226"/>
        <v/>
      </c>
      <c r="B1291" s="272"/>
      <c r="F1291" s="7" t="str">
        <f t="shared" si="220"/>
        <v/>
      </c>
      <c r="G1291" s="21" t="str">
        <f>IF(ISBLANK(C1291),"",_xlfn.XLOOKUP(_xlfn.XLOOKUP(VALUE(LEFT(C1291,4)),Souches!$B$2:$B$15000,Souches!$E$2:$E$15000),Varietes!$B$2:$B$500,Varietes!$C$2:$C$500))</f>
        <v/>
      </c>
      <c r="H1291" s="19" t="str">
        <f>IF(ISBLANK(C1291),"",_xlfn.XLOOKUP(VALUE(LEFT(C1291,4)),Souches!$B$2:$B$15000,Souches!$D$2:$D$15000))</f>
        <v/>
      </c>
      <c r="I1291" s="10" t="str">
        <f t="shared" si="227"/>
        <v/>
      </c>
      <c r="J1291" s="19" t="str">
        <f>IF(I1291="","",INT(('ObjProd (2)'!$C$25-I1291)/7 * (ABS('ObjProd (2)'!$C$25-I1291)&gt;=7)))</f>
        <v/>
      </c>
      <c r="K1291" s="10" t="str">
        <f>IF(I1291="","",
IF(AND(DATEDIF(I1291,'ObjProd (2)'!$C$25,"y")=0,DATEDIF(I1291,'ObjProd (2)'!$C$25,"ym")=0,
   INT(('ObjProd (2)'!$C$25-EDATE(I1291,DATEDIF(I1291,'ObjProd (2)'!$C$25,"y")*12+DATEDIF(I1291,'ObjProd (2)'!$C$25,"ym")))/7)=0),
   "&lt; 1 sem.",
   IF(DATEDIF(I1291,'ObjProd (2)'!$C$25,"y")&gt;0,DATEDIF(I1291,'ObjProd (2)'!$C$25,"y") &amp; " " &amp; IF(DATEDIF(I1291,'ObjProd (2)'!$C$25,"y")=1,"an ","ans "),"") &amp;
   IF(DATEDIF(I1291,'ObjProd (2)'!$C$25,"ym")&gt;0,DATEDIF(I1291,'ObjProd (2)'!$C$25,"ym") &amp; " mois ", "") &amp;
   IF(INT(('ObjProd (2)'!$C$25-EDATE(I1291,DATEDIF(I1291,'ObjProd (2)'!$C$25,"y")*12+DATEDIF(I1291,'ObjProd (2)'!$C$25,"ym")))/7)&gt;0,
      INT(('ObjProd (2)'!$C$25-EDATE(I1291,DATEDIF(I1291,'ObjProd (2)'!$C$25,"y")*12+DATEDIF(I1291,'ObjProd (2)'!$C$25,"ym")))/7) &amp; " sem.",
      "")
)
)</f>
        <v/>
      </c>
      <c r="L1291" s="11" t="str">
        <f t="shared" si="228"/>
        <v/>
      </c>
      <c r="M1291" s="9" t="str">
        <f t="shared" si="224"/>
        <v/>
      </c>
      <c r="N1291" s="9" t="str" cm="1">
        <f t="array" aca="1" ref="N1291" ca="1">LEFT(L1291, IF(ISNUMBER(SUBSTITUTE(_xludf.MID(L1291, 2, 1), ".", ",")), 1, 2))</f>
        <v/>
      </c>
      <c r="O1291" s="19" t="str">
        <f t="shared" ca="1" si="221"/>
        <v/>
      </c>
      <c r="P1291" s="9" t="str">
        <f t="shared" ca="1" si="222"/>
        <v/>
      </c>
      <c r="Q1291" s="9" t="str">
        <f t="shared" ca="1" si="223"/>
        <v/>
      </c>
      <c r="R1291" s="9" t="str">
        <f t="shared" si="225"/>
        <v/>
      </c>
      <c r="S1291" t="str" cm="1">
        <f t="array" ref="S1291">IF(ISBLANK(C1291),"",IFERROR(INDEX(ListeSeries!$A$2:$A$1045, MATCH(1, (DatasScan!G1291=ListeSeries!$B$2:$B$1045) * (DatasScan!H1291&gt;=ListeSeries!$D$2:$D$1045) * (DatasScan!H1291&lt;=ListeSeries!$E$2:$E$1045), 0)), "no match"))</f>
        <v/>
      </c>
      <c r="T1291" s="7" t="str" cm="1">
        <f t="array" ref="T1291">IF(ISBLANK(C1291),"",IFERROR(INDEX(ListeSeries!$C$2:$C$1045, MATCH(1, (DatasScan!G1291=ListeSeries!$B$2:$B$1045) * (DatasScan!H1291&gt;=ListeSeries!$D$2:$D$1045) * (DatasScan!H1291&lt;=ListeSeries!$E$2:$E$1045), 0)), "no match"))</f>
        <v/>
      </c>
      <c r="U1291" s="11" t="str" cm="1">
        <f t="array" ref="U1291">IF(ISBLANK(C1291),"",IFERROR(INDEX(ListeSeries!$F$2:$F$1045, MATCH(1, (DatasScan!G1291=ListeSeries!$B$2:$B$1045) * (DatasScan!H1291&gt;=ListeSeries!$D$2:$D$1045) * (DatasScan!H1291&lt;=ListeSeries!$E$2:$E$1045), 0)), "no match"))</f>
        <v/>
      </c>
    </row>
    <row r="1292" spans="1:21" x14ac:dyDescent="0.25">
      <c r="A1292" s="6" t="str">
        <f t="shared" si="226"/>
        <v/>
      </c>
      <c r="B1292" s="272"/>
      <c r="F1292" s="7" t="str">
        <f t="shared" si="220"/>
        <v/>
      </c>
      <c r="G1292" s="21" t="str">
        <f>IF(ISBLANK(C1292),"",_xlfn.XLOOKUP(_xlfn.XLOOKUP(VALUE(LEFT(C1292,4)),Souches!$B$2:$B$15000,Souches!$E$2:$E$15000),Varietes!$B$2:$B$500,Varietes!$C$2:$C$500))</f>
        <v/>
      </c>
      <c r="H1292" s="19" t="str">
        <f>IF(ISBLANK(C1292),"",_xlfn.XLOOKUP(VALUE(LEFT(C1292,4)),Souches!$B$2:$B$15000,Souches!$D$2:$D$15000))</f>
        <v/>
      </c>
      <c r="I1292" s="10" t="str">
        <f t="shared" si="227"/>
        <v/>
      </c>
      <c r="J1292" s="19" t="str">
        <f>IF(I1292="","",INT(('ObjProd (2)'!$C$25-I1292)/7 * (ABS('ObjProd (2)'!$C$25-I1292)&gt;=7)))</f>
        <v/>
      </c>
      <c r="K1292" s="10" t="str">
        <f>IF(I1292="","",
IF(AND(DATEDIF(I1292,'ObjProd (2)'!$C$25,"y")=0,DATEDIF(I1292,'ObjProd (2)'!$C$25,"ym")=0,
   INT(('ObjProd (2)'!$C$25-EDATE(I1292,DATEDIF(I1292,'ObjProd (2)'!$C$25,"y")*12+DATEDIF(I1292,'ObjProd (2)'!$C$25,"ym")))/7)=0),
   "&lt; 1 sem.",
   IF(DATEDIF(I1292,'ObjProd (2)'!$C$25,"y")&gt;0,DATEDIF(I1292,'ObjProd (2)'!$C$25,"y") &amp; " " &amp; IF(DATEDIF(I1292,'ObjProd (2)'!$C$25,"y")=1,"an ","ans "),"") &amp;
   IF(DATEDIF(I1292,'ObjProd (2)'!$C$25,"ym")&gt;0,DATEDIF(I1292,'ObjProd (2)'!$C$25,"ym") &amp; " mois ", "") &amp;
   IF(INT(('ObjProd (2)'!$C$25-EDATE(I1292,DATEDIF(I1292,'ObjProd (2)'!$C$25,"y")*12+DATEDIF(I1292,'ObjProd (2)'!$C$25,"ym")))/7)&gt;0,
      INT(('ObjProd (2)'!$C$25-EDATE(I1292,DATEDIF(I1292,'ObjProd (2)'!$C$25,"y")*12+DATEDIF(I1292,'ObjProd (2)'!$C$25,"ym")))/7) &amp; " sem.",
      "")
)
)</f>
        <v/>
      </c>
      <c r="L1292" s="11" t="str">
        <f t="shared" si="228"/>
        <v/>
      </c>
      <c r="M1292" s="9" t="str">
        <f t="shared" si="224"/>
        <v/>
      </c>
      <c r="N1292" s="9" t="str" cm="1">
        <f t="array" aca="1" ref="N1292" ca="1">LEFT(L1292, IF(ISNUMBER(SUBSTITUTE(_xludf.MID(L1292, 2, 1), ".", ",")), 1, 2))</f>
        <v/>
      </c>
      <c r="O1292" s="19" t="str">
        <f t="shared" ca="1" si="221"/>
        <v/>
      </c>
      <c r="P1292" s="9" t="str">
        <f t="shared" ca="1" si="222"/>
        <v/>
      </c>
      <c r="Q1292" s="9" t="str">
        <f t="shared" ca="1" si="223"/>
        <v/>
      </c>
      <c r="R1292" s="9" t="str">
        <f t="shared" si="225"/>
        <v/>
      </c>
      <c r="S1292" t="str" cm="1">
        <f t="array" ref="S1292">IF(ISBLANK(C1292),"",IFERROR(INDEX(ListeSeries!$A$2:$A$1045, MATCH(1, (DatasScan!G1292=ListeSeries!$B$2:$B$1045) * (DatasScan!H1292&gt;=ListeSeries!$D$2:$D$1045) * (DatasScan!H1292&lt;=ListeSeries!$E$2:$E$1045), 0)), "no match"))</f>
        <v/>
      </c>
      <c r="T1292" s="7" t="str" cm="1">
        <f t="array" ref="T1292">IF(ISBLANK(C1292),"",IFERROR(INDEX(ListeSeries!$C$2:$C$1045, MATCH(1, (DatasScan!G1292=ListeSeries!$B$2:$B$1045) * (DatasScan!H1292&gt;=ListeSeries!$D$2:$D$1045) * (DatasScan!H1292&lt;=ListeSeries!$E$2:$E$1045), 0)), "no match"))</f>
        <v/>
      </c>
      <c r="U1292" s="11" t="str" cm="1">
        <f t="array" ref="U1292">IF(ISBLANK(C1292),"",IFERROR(INDEX(ListeSeries!$F$2:$F$1045, MATCH(1, (DatasScan!G1292=ListeSeries!$B$2:$B$1045) * (DatasScan!H1292&gt;=ListeSeries!$D$2:$D$1045) * (DatasScan!H1292&lt;=ListeSeries!$E$2:$E$1045), 0)), "no match"))</f>
        <v/>
      </c>
    </row>
    <row r="1293" spans="1:21" x14ac:dyDescent="0.25">
      <c r="A1293" s="6" t="str">
        <f t="shared" si="226"/>
        <v/>
      </c>
      <c r="B1293" s="272"/>
      <c r="F1293" s="7" t="str">
        <f t="shared" si="220"/>
        <v/>
      </c>
      <c r="G1293" s="21" t="str">
        <f>IF(ISBLANK(C1293),"",_xlfn.XLOOKUP(_xlfn.XLOOKUP(VALUE(LEFT(C1293,4)),Souches!$B$2:$B$15000,Souches!$E$2:$E$15000),Varietes!$B$2:$B$500,Varietes!$C$2:$C$500))</f>
        <v/>
      </c>
      <c r="H1293" s="19" t="str">
        <f>IF(ISBLANK(C1293),"",_xlfn.XLOOKUP(VALUE(LEFT(C1293,4)),Souches!$B$2:$B$15000,Souches!$D$2:$D$15000))</f>
        <v/>
      </c>
      <c r="I1293" s="10" t="str">
        <f t="shared" si="227"/>
        <v/>
      </c>
      <c r="J1293" s="19" t="str">
        <f>IF(I1293="","",INT(('ObjProd (2)'!$C$25-I1293)/7 * (ABS('ObjProd (2)'!$C$25-I1293)&gt;=7)))</f>
        <v/>
      </c>
      <c r="K1293" s="10" t="str">
        <f>IF(I1293="","",
IF(AND(DATEDIF(I1293,'ObjProd (2)'!$C$25,"y")=0,DATEDIF(I1293,'ObjProd (2)'!$C$25,"ym")=0,
   INT(('ObjProd (2)'!$C$25-EDATE(I1293,DATEDIF(I1293,'ObjProd (2)'!$C$25,"y")*12+DATEDIF(I1293,'ObjProd (2)'!$C$25,"ym")))/7)=0),
   "&lt; 1 sem.",
   IF(DATEDIF(I1293,'ObjProd (2)'!$C$25,"y")&gt;0,DATEDIF(I1293,'ObjProd (2)'!$C$25,"y") &amp; " " &amp; IF(DATEDIF(I1293,'ObjProd (2)'!$C$25,"y")=1,"an ","ans "),"") &amp;
   IF(DATEDIF(I1293,'ObjProd (2)'!$C$25,"ym")&gt;0,DATEDIF(I1293,'ObjProd (2)'!$C$25,"ym") &amp; " mois ", "") &amp;
   IF(INT(('ObjProd (2)'!$C$25-EDATE(I1293,DATEDIF(I1293,'ObjProd (2)'!$C$25,"y")*12+DATEDIF(I1293,'ObjProd (2)'!$C$25,"ym")))/7)&gt;0,
      INT(('ObjProd (2)'!$C$25-EDATE(I1293,DATEDIF(I1293,'ObjProd (2)'!$C$25,"y")*12+DATEDIF(I1293,'ObjProd (2)'!$C$25,"ym")))/7) &amp; " sem.",
      "")
)
)</f>
        <v/>
      </c>
      <c r="L1293" s="11" t="str">
        <f t="shared" si="228"/>
        <v/>
      </c>
      <c r="M1293" s="9" t="str">
        <f t="shared" si="224"/>
        <v/>
      </c>
      <c r="N1293" s="9" t="str" cm="1">
        <f t="array" aca="1" ref="N1293" ca="1">LEFT(L1293, IF(ISNUMBER(SUBSTITUTE(_xludf.MID(L1293, 2, 1), ".", ",")), 1, 2))</f>
        <v/>
      </c>
      <c r="O1293" s="19" t="str">
        <f t="shared" ca="1" si="221"/>
        <v/>
      </c>
      <c r="P1293" s="9" t="str">
        <f t="shared" ca="1" si="222"/>
        <v/>
      </c>
      <c r="Q1293" s="9" t="str">
        <f t="shared" ca="1" si="223"/>
        <v/>
      </c>
      <c r="R1293" s="9" t="str">
        <f t="shared" si="225"/>
        <v/>
      </c>
      <c r="S1293" t="str" cm="1">
        <f t="array" ref="S1293">IF(ISBLANK(C1293),"",IFERROR(INDEX(ListeSeries!$A$2:$A$1045, MATCH(1, (DatasScan!G1293=ListeSeries!$B$2:$B$1045) * (DatasScan!H1293&gt;=ListeSeries!$D$2:$D$1045) * (DatasScan!H1293&lt;=ListeSeries!$E$2:$E$1045), 0)), "no match"))</f>
        <v/>
      </c>
      <c r="T1293" s="7" t="str" cm="1">
        <f t="array" ref="T1293">IF(ISBLANK(C1293),"",IFERROR(INDEX(ListeSeries!$C$2:$C$1045, MATCH(1, (DatasScan!G1293=ListeSeries!$B$2:$B$1045) * (DatasScan!H1293&gt;=ListeSeries!$D$2:$D$1045) * (DatasScan!H1293&lt;=ListeSeries!$E$2:$E$1045), 0)), "no match"))</f>
        <v/>
      </c>
      <c r="U1293" s="11" t="str" cm="1">
        <f t="array" ref="U1293">IF(ISBLANK(C1293),"",IFERROR(INDEX(ListeSeries!$F$2:$F$1045, MATCH(1, (DatasScan!G1293=ListeSeries!$B$2:$B$1045) * (DatasScan!H1293&gt;=ListeSeries!$D$2:$D$1045) * (DatasScan!H1293&lt;=ListeSeries!$E$2:$E$1045), 0)), "no match"))</f>
        <v/>
      </c>
    </row>
    <row r="1294" spans="1:21" x14ac:dyDescent="0.25">
      <c r="A1294" s="6" t="str">
        <f t="shared" si="226"/>
        <v/>
      </c>
      <c r="B1294" s="272"/>
      <c r="F1294" s="7" t="str">
        <f t="shared" si="220"/>
        <v/>
      </c>
      <c r="G1294" s="21" t="str">
        <f>IF(ISBLANK(C1294),"",_xlfn.XLOOKUP(_xlfn.XLOOKUP(VALUE(LEFT(C1294,4)),Souches!$B$2:$B$15000,Souches!$E$2:$E$15000),Varietes!$B$2:$B$500,Varietes!$C$2:$C$500))</f>
        <v/>
      </c>
      <c r="H1294" s="19" t="str">
        <f>IF(ISBLANK(C1294),"",_xlfn.XLOOKUP(VALUE(LEFT(C1294,4)),Souches!$B$2:$B$15000,Souches!$D$2:$D$15000))</f>
        <v/>
      </c>
      <c r="I1294" s="10" t="str">
        <f t="shared" si="227"/>
        <v/>
      </c>
      <c r="J1294" s="19" t="str">
        <f>IF(I1294="","",INT(('ObjProd (2)'!$C$25-I1294)/7 * (ABS('ObjProd (2)'!$C$25-I1294)&gt;=7)))</f>
        <v/>
      </c>
      <c r="K1294" s="10" t="str">
        <f>IF(I1294="","",
IF(AND(DATEDIF(I1294,'ObjProd (2)'!$C$25,"y")=0,DATEDIF(I1294,'ObjProd (2)'!$C$25,"ym")=0,
   INT(('ObjProd (2)'!$C$25-EDATE(I1294,DATEDIF(I1294,'ObjProd (2)'!$C$25,"y")*12+DATEDIF(I1294,'ObjProd (2)'!$C$25,"ym")))/7)=0),
   "&lt; 1 sem.",
   IF(DATEDIF(I1294,'ObjProd (2)'!$C$25,"y")&gt;0,DATEDIF(I1294,'ObjProd (2)'!$C$25,"y") &amp; " " &amp; IF(DATEDIF(I1294,'ObjProd (2)'!$C$25,"y")=1,"an ","ans "),"") &amp;
   IF(DATEDIF(I1294,'ObjProd (2)'!$C$25,"ym")&gt;0,DATEDIF(I1294,'ObjProd (2)'!$C$25,"ym") &amp; " mois ", "") &amp;
   IF(INT(('ObjProd (2)'!$C$25-EDATE(I1294,DATEDIF(I1294,'ObjProd (2)'!$C$25,"y")*12+DATEDIF(I1294,'ObjProd (2)'!$C$25,"ym")))/7)&gt;0,
      INT(('ObjProd (2)'!$C$25-EDATE(I1294,DATEDIF(I1294,'ObjProd (2)'!$C$25,"y")*12+DATEDIF(I1294,'ObjProd (2)'!$C$25,"ym")))/7) &amp; " sem.",
      "")
)
)</f>
        <v/>
      </c>
      <c r="L1294" s="11" t="str">
        <f t="shared" si="228"/>
        <v/>
      </c>
      <c r="M1294" s="9" t="str">
        <f t="shared" si="224"/>
        <v/>
      </c>
      <c r="N1294" s="9" t="str" cm="1">
        <f t="array" aca="1" ref="N1294" ca="1">LEFT(L1294, IF(ISNUMBER(SUBSTITUTE(_xludf.MID(L1294, 2, 1), ".", ",")), 1, 2))</f>
        <v/>
      </c>
      <c r="O1294" s="19" t="str">
        <f t="shared" ca="1" si="221"/>
        <v/>
      </c>
      <c r="P1294" s="9" t="str">
        <f t="shared" ca="1" si="222"/>
        <v/>
      </c>
      <c r="Q1294" s="9" t="str">
        <f t="shared" ca="1" si="223"/>
        <v/>
      </c>
      <c r="R1294" s="9" t="str">
        <f t="shared" si="225"/>
        <v/>
      </c>
      <c r="S1294" t="str" cm="1">
        <f t="array" ref="S1294">IF(ISBLANK(C1294),"",IFERROR(INDEX(ListeSeries!$A$2:$A$1045, MATCH(1, (DatasScan!G1294=ListeSeries!$B$2:$B$1045) * (DatasScan!H1294&gt;=ListeSeries!$D$2:$D$1045) * (DatasScan!H1294&lt;=ListeSeries!$E$2:$E$1045), 0)), "no match"))</f>
        <v/>
      </c>
      <c r="T1294" s="7" t="str" cm="1">
        <f t="array" ref="T1294">IF(ISBLANK(C1294),"",IFERROR(INDEX(ListeSeries!$C$2:$C$1045, MATCH(1, (DatasScan!G1294=ListeSeries!$B$2:$B$1045) * (DatasScan!H1294&gt;=ListeSeries!$D$2:$D$1045) * (DatasScan!H1294&lt;=ListeSeries!$E$2:$E$1045), 0)), "no match"))</f>
        <v/>
      </c>
      <c r="U1294" s="11" t="str" cm="1">
        <f t="array" ref="U1294">IF(ISBLANK(C1294),"",IFERROR(INDEX(ListeSeries!$F$2:$F$1045, MATCH(1, (DatasScan!G1294=ListeSeries!$B$2:$B$1045) * (DatasScan!H1294&gt;=ListeSeries!$D$2:$D$1045) * (DatasScan!H1294&lt;=ListeSeries!$E$2:$E$1045), 0)), "no match"))</f>
        <v/>
      </c>
    </row>
    <row r="1295" spans="1:21" x14ac:dyDescent="0.25">
      <c r="A1295" s="6" t="str">
        <f t="shared" si="226"/>
        <v/>
      </c>
      <c r="B1295" s="272"/>
      <c r="F1295" s="7" t="str">
        <f t="shared" si="220"/>
        <v/>
      </c>
      <c r="G1295" s="21" t="str">
        <f>IF(ISBLANK(C1295),"",_xlfn.XLOOKUP(_xlfn.XLOOKUP(VALUE(LEFT(C1295,4)),Souches!$B$2:$B$15000,Souches!$E$2:$E$15000),Varietes!$B$2:$B$500,Varietes!$C$2:$C$500))</f>
        <v/>
      </c>
      <c r="H1295" s="19" t="str">
        <f>IF(ISBLANK(C1295),"",_xlfn.XLOOKUP(VALUE(LEFT(C1295,4)),Souches!$B$2:$B$15000,Souches!$D$2:$D$15000))</f>
        <v/>
      </c>
      <c r="I1295" s="10" t="str">
        <f t="shared" si="227"/>
        <v/>
      </c>
      <c r="J1295" s="19" t="str">
        <f>IF(I1295="","",INT(('ObjProd (2)'!$C$25-I1295)/7 * (ABS('ObjProd (2)'!$C$25-I1295)&gt;=7)))</f>
        <v/>
      </c>
      <c r="K1295" s="10" t="str">
        <f>IF(I1295="","",
IF(AND(DATEDIF(I1295,'ObjProd (2)'!$C$25,"y")=0,DATEDIF(I1295,'ObjProd (2)'!$C$25,"ym")=0,
   INT(('ObjProd (2)'!$C$25-EDATE(I1295,DATEDIF(I1295,'ObjProd (2)'!$C$25,"y")*12+DATEDIF(I1295,'ObjProd (2)'!$C$25,"ym")))/7)=0),
   "&lt; 1 sem.",
   IF(DATEDIF(I1295,'ObjProd (2)'!$C$25,"y")&gt;0,DATEDIF(I1295,'ObjProd (2)'!$C$25,"y") &amp; " " &amp; IF(DATEDIF(I1295,'ObjProd (2)'!$C$25,"y")=1,"an ","ans "),"") &amp;
   IF(DATEDIF(I1295,'ObjProd (2)'!$C$25,"ym")&gt;0,DATEDIF(I1295,'ObjProd (2)'!$C$25,"ym") &amp; " mois ", "") &amp;
   IF(INT(('ObjProd (2)'!$C$25-EDATE(I1295,DATEDIF(I1295,'ObjProd (2)'!$C$25,"y")*12+DATEDIF(I1295,'ObjProd (2)'!$C$25,"ym")))/7)&gt;0,
      INT(('ObjProd (2)'!$C$25-EDATE(I1295,DATEDIF(I1295,'ObjProd (2)'!$C$25,"y")*12+DATEDIF(I1295,'ObjProd (2)'!$C$25,"ym")))/7) &amp; " sem.",
      "")
)
)</f>
        <v/>
      </c>
      <c r="L1295" s="11" t="str">
        <f t="shared" si="228"/>
        <v/>
      </c>
      <c r="M1295" s="9" t="str">
        <f t="shared" si="224"/>
        <v/>
      </c>
      <c r="N1295" s="9" t="str" cm="1">
        <f t="array" aca="1" ref="N1295" ca="1">LEFT(L1295, IF(ISNUMBER(SUBSTITUTE(_xludf.MID(L1295, 2, 1), ".", ",")), 1, 2))</f>
        <v/>
      </c>
      <c r="O1295" s="19" t="str">
        <f t="shared" ca="1" si="221"/>
        <v/>
      </c>
      <c r="P1295" s="9" t="str">
        <f t="shared" ca="1" si="222"/>
        <v/>
      </c>
      <c r="Q1295" s="9" t="str">
        <f t="shared" ca="1" si="223"/>
        <v/>
      </c>
      <c r="R1295" s="9" t="str">
        <f t="shared" si="225"/>
        <v/>
      </c>
      <c r="S1295" t="str" cm="1">
        <f t="array" ref="S1295">IF(ISBLANK(C1295),"",IFERROR(INDEX(ListeSeries!$A$2:$A$1045, MATCH(1, (DatasScan!G1295=ListeSeries!$B$2:$B$1045) * (DatasScan!H1295&gt;=ListeSeries!$D$2:$D$1045) * (DatasScan!H1295&lt;=ListeSeries!$E$2:$E$1045), 0)), "no match"))</f>
        <v/>
      </c>
      <c r="T1295" s="7" t="str" cm="1">
        <f t="array" ref="T1295">IF(ISBLANK(C1295),"",IFERROR(INDEX(ListeSeries!$C$2:$C$1045, MATCH(1, (DatasScan!G1295=ListeSeries!$B$2:$B$1045) * (DatasScan!H1295&gt;=ListeSeries!$D$2:$D$1045) * (DatasScan!H1295&lt;=ListeSeries!$E$2:$E$1045), 0)), "no match"))</f>
        <v/>
      </c>
      <c r="U1295" s="11" t="str" cm="1">
        <f t="array" ref="U1295">IF(ISBLANK(C1295),"",IFERROR(INDEX(ListeSeries!$F$2:$F$1045, MATCH(1, (DatasScan!G1295=ListeSeries!$B$2:$B$1045) * (DatasScan!H1295&gt;=ListeSeries!$D$2:$D$1045) * (DatasScan!H1295&lt;=ListeSeries!$E$2:$E$1045), 0)), "no match"))</f>
        <v/>
      </c>
    </row>
    <row r="1296" spans="1:21" x14ac:dyDescent="0.25">
      <c r="A1296" s="6" t="str">
        <f t="shared" si="226"/>
        <v/>
      </c>
      <c r="B1296" s="272"/>
      <c r="F1296" s="7" t="str">
        <f t="shared" si="220"/>
        <v/>
      </c>
      <c r="G1296" s="21" t="str">
        <f>IF(ISBLANK(C1296),"",_xlfn.XLOOKUP(_xlfn.XLOOKUP(VALUE(LEFT(C1296,4)),Souches!$B$2:$B$15000,Souches!$E$2:$E$15000),Varietes!$B$2:$B$500,Varietes!$C$2:$C$500))</f>
        <v/>
      </c>
      <c r="H1296" s="19" t="str">
        <f>IF(ISBLANK(C1296),"",_xlfn.XLOOKUP(VALUE(LEFT(C1296,4)),Souches!$B$2:$B$15000,Souches!$D$2:$D$15000))</f>
        <v/>
      </c>
      <c r="I1296" s="10" t="str">
        <f t="shared" si="227"/>
        <v/>
      </c>
      <c r="J1296" s="19" t="str">
        <f>IF(I1296="","",INT(('ObjProd (2)'!$C$25-I1296)/7 * (ABS('ObjProd (2)'!$C$25-I1296)&gt;=7)))</f>
        <v/>
      </c>
      <c r="K1296" s="10" t="str">
        <f>IF(I1296="","",
IF(AND(DATEDIF(I1296,'ObjProd (2)'!$C$25,"y")=0,DATEDIF(I1296,'ObjProd (2)'!$C$25,"ym")=0,
   INT(('ObjProd (2)'!$C$25-EDATE(I1296,DATEDIF(I1296,'ObjProd (2)'!$C$25,"y")*12+DATEDIF(I1296,'ObjProd (2)'!$C$25,"ym")))/7)=0),
   "&lt; 1 sem.",
   IF(DATEDIF(I1296,'ObjProd (2)'!$C$25,"y")&gt;0,DATEDIF(I1296,'ObjProd (2)'!$C$25,"y") &amp; " " &amp; IF(DATEDIF(I1296,'ObjProd (2)'!$C$25,"y")=1,"an ","ans "),"") &amp;
   IF(DATEDIF(I1296,'ObjProd (2)'!$C$25,"ym")&gt;0,DATEDIF(I1296,'ObjProd (2)'!$C$25,"ym") &amp; " mois ", "") &amp;
   IF(INT(('ObjProd (2)'!$C$25-EDATE(I1296,DATEDIF(I1296,'ObjProd (2)'!$C$25,"y")*12+DATEDIF(I1296,'ObjProd (2)'!$C$25,"ym")))/7)&gt;0,
      INT(('ObjProd (2)'!$C$25-EDATE(I1296,DATEDIF(I1296,'ObjProd (2)'!$C$25,"y")*12+DATEDIF(I1296,'ObjProd (2)'!$C$25,"ym")))/7) &amp; " sem.",
      "")
)
)</f>
        <v/>
      </c>
      <c r="L1296" s="11" t="str">
        <f t="shared" si="228"/>
        <v/>
      </c>
      <c r="M1296" s="9" t="str">
        <f t="shared" si="224"/>
        <v/>
      </c>
      <c r="N1296" s="9" t="str" cm="1">
        <f t="array" aca="1" ref="N1296" ca="1">LEFT(L1296, IF(ISNUMBER(SUBSTITUTE(_xludf.MID(L1296, 2, 1), ".", ",")), 1, 2))</f>
        <v/>
      </c>
      <c r="O1296" s="19" t="str">
        <f t="shared" ca="1" si="221"/>
        <v/>
      </c>
      <c r="P1296" s="9" t="str">
        <f t="shared" ca="1" si="222"/>
        <v/>
      </c>
      <c r="Q1296" s="9" t="str">
        <f t="shared" ca="1" si="223"/>
        <v/>
      </c>
      <c r="R1296" s="9" t="str">
        <f t="shared" si="225"/>
        <v/>
      </c>
      <c r="S1296" t="str" cm="1">
        <f t="array" ref="S1296">IF(ISBLANK(C1296),"",IFERROR(INDEX(ListeSeries!$A$2:$A$1045, MATCH(1, (DatasScan!G1296=ListeSeries!$B$2:$B$1045) * (DatasScan!H1296&gt;=ListeSeries!$D$2:$D$1045) * (DatasScan!H1296&lt;=ListeSeries!$E$2:$E$1045), 0)), "no match"))</f>
        <v/>
      </c>
      <c r="T1296" s="7" t="str" cm="1">
        <f t="array" ref="T1296">IF(ISBLANK(C1296),"",IFERROR(INDEX(ListeSeries!$C$2:$C$1045, MATCH(1, (DatasScan!G1296=ListeSeries!$B$2:$B$1045) * (DatasScan!H1296&gt;=ListeSeries!$D$2:$D$1045) * (DatasScan!H1296&lt;=ListeSeries!$E$2:$E$1045), 0)), "no match"))</f>
        <v/>
      </c>
      <c r="U1296" s="11" t="str" cm="1">
        <f t="array" ref="U1296">IF(ISBLANK(C1296),"",IFERROR(INDEX(ListeSeries!$F$2:$F$1045, MATCH(1, (DatasScan!G1296=ListeSeries!$B$2:$B$1045) * (DatasScan!H1296&gt;=ListeSeries!$D$2:$D$1045) * (DatasScan!H1296&lt;=ListeSeries!$E$2:$E$1045), 0)), "no match"))</f>
        <v/>
      </c>
    </row>
    <row r="1297" spans="1:21" x14ac:dyDescent="0.25">
      <c r="A1297" s="6" t="str">
        <f t="shared" si="226"/>
        <v/>
      </c>
      <c r="B1297" s="272"/>
      <c r="F1297" s="7" t="str">
        <f t="shared" si="220"/>
        <v/>
      </c>
      <c r="G1297" s="21" t="str">
        <f>IF(ISBLANK(C1297),"",_xlfn.XLOOKUP(_xlfn.XLOOKUP(VALUE(LEFT(C1297,4)),Souches!$B$2:$B$15000,Souches!$E$2:$E$15000),Varietes!$B$2:$B$500,Varietes!$C$2:$C$500))</f>
        <v/>
      </c>
      <c r="H1297" s="19" t="str">
        <f>IF(ISBLANK(C1297),"",_xlfn.XLOOKUP(VALUE(LEFT(C1297,4)),Souches!$B$2:$B$15000,Souches!$D$2:$D$15000))</f>
        <v/>
      </c>
      <c r="I1297" s="10" t="str">
        <f t="shared" si="227"/>
        <v/>
      </c>
      <c r="J1297" s="19" t="str">
        <f>IF(I1297="","",INT(('ObjProd (2)'!$C$25-I1297)/7 * (ABS('ObjProd (2)'!$C$25-I1297)&gt;=7)))</f>
        <v/>
      </c>
      <c r="K1297" s="10" t="str">
        <f>IF(I1297="","",
IF(AND(DATEDIF(I1297,'ObjProd (2)'!$C$25,"y")=0,DATEDIF(I1297,'ObjProd (2)'!$C$25,"ym")=0,
   INT(('ObjProd (2)'!$C$25-EDATE(I1297,DATEDIF(I1297,'ObjProd (2)'!$C$25,"y")*12+DATEDIF(I1297,'ObjProd (2)'!$C$25,"ym")))/7)=0),
   "&lt; 1 sem.",
   IF(DATEDIF(I1297,'ObjProd (2)'!$C$25,"y")&gt;0,DATEDIF(I1297,'ObjProd (2)'!$C$25,"y") &amp; " " &amp; IF(DATEDIF(I1297,'ObjProd (2)'!$C$25,"y")=1,"an ","ans "),"") &amp;
   IF(DATEDIF(I1297,'ObjProd (2)'!$C$25,"ym")&gt;0,DATEDIF(I1297,'ObjProd (2)'!$C$25,"ym") &amp; " mois ", "") &amp;
   IF(INT(('ObjProd (2)'!$C$25-EDATE(I1297,DATEDIF(I1297,'ObjProd (2)'!$C$25,"y")*12+DATEDIF(I1297,'ObjProd (2)'!$C$25,"ym")))/7)&gt;0,
      INT(('ObjProd (2)'!$C$25-EDATE(I1297,DATEDIF(I1297,'ObjProd (2)'!$C$25,"y")*12+DATEDIF(I1297,'ObjProd (2)'!$C$25,"ym")))/7) &amp; " sem.",
      "")
)
)</f>
        <v/>
      </c>
      <c r="L1297" s="11" t="str">
        <f t="shared" si="228"/>
        <v/>
      </c>
      <c r="M1297" s="9" t="str">
        <f t="shared" si="224"/>
        <v/>
      </c>
      <c r="N1297" s="9" t="str" cm="1">
        <f t="array" aca="1" ref="N1297" ca="1">LEFT(L1297, IF(ISNUMBER(SUBSTITUTE(_xludf.MID(L1297, 2, 1), ".", ",")), 1, 2))</f>
        <v/>
      </c>
      <c r="O1297" s="19" t="str">
        <f t="shared" ca="1" si="221"/>
        <v/>
      </c>
      <c r="P1297" s="9" t="str">
        <f t="shared" ca="1" si="222"/>
        <v/>
      </c>
      <c r="Q1297" s="9" t="str">
        <f t="shared" ca="1" si="223"/>
        <v/>
      </c>
      <c r="R1297" s="9" t="str">
        <f t="shared" si="225"/>
        <v/>
      </c>
      <c r="S1297" t="str" cm="1">
        <f t="array" ref="S1297">IF(ISBLANK(C1297),"",IFERROR(INDEX(ListeSeries!$A$2:$A$1045, MATCH(1, (DatasScan!G1297=ListeSeries!$B$2:$B$1045) * (DatasScan!H1297&gt;=ListeSeries!$D$2:$D$1045) * (DatasScan!H1297&lt;=ListeSeries!$E$2:$E$1045), 0)), "no match"))</f>
        <v/>
      </c>
      <c r="T1297" s="7" t="str" cm="1">
        <f t="array" ref="T1297">IF(ISBLANK(C1297),"",IFERROR(INDEX(ListeSeries!$C$2:$C$1045, MATCH(1, (DatasScan!G1297=ListeSeries!$B$2:$B$1045) * (DatasScan!H1297&gt;=ListeSeries!$D$2:$D$1045) * (DatasScan!H1297&lt;=ListeSeries!$E$2:$E$1045), 0)), "no match"))</f>
        <v/>
      </c>
      <c r="U1297" s="11" t="str" cm="1">
        <f t="array" ref="U1297">IF(ISBLANK(C1297),"",IFERROR(INDEX(ListeSeries!$F$2:$F$1045, MATCH(1, (DatasScan!G1297=ListeSeries!$B$2:$B$1045) * (DatasScan!H1297&gt;=ListeSeries!$D$2:$D$1045) * (DatasScan!H1297&lt;=ListeSeries!$E$2:$E$1045), 0)), "no match"))</f>
        <v/>
      </c>
    </row>
    <row r="1298" spans="1:21" x14ac:dyDescent="0.25">
      <c r="A1298" s="6" t="str">
        <f t="shared" si="226"/>
        <v/>
      </c>
      <c r="B1298" s="272"/>
      <c r="F1298" s="7" t="str">
        <f t="shared" si="220"/>
        <v/>
      </c>
      <c r="G1298" s="21" t="str">
        <f>IF(ISBLANK(C1298),"",_xlfn.XLOOKUP(_xlfn.XLOOKUP(VALUE(LEFT(C1298,4)),Souches!$B$2:$B$15000,Souches!$E$2:$E$15000),Varietes!$B$2:$B$500,Varietes!$C$2:$C$500))</f>
        <v/>
      </c>
      <c r="H1298" s="19" t="str">
        <f>IF(ISBLANK(C1298),"",_xlfn.XLOOKUP(VALUE(LEFT(C1298,4)),Souches!$B$2:$B$15000,Souches!$D$2:$D$15000))</f>
        <v/>
      </c>
      <c r="I1298" s="10" t="str">
        <f t="shared" si="227"/>
        <v/>
      </c>
      <c r="J1298" s="19" t="str">
        <f>IF(I1298="","",INT(('ObjProd (2)'!$C$25-I1298)/7 * (ABS('ObjProd (2)'!$C$25-I1298)&gt;=7)))</f>
        <v/>
      </c>
      <c r="K1298" s="10" t="str">
        <f>IF(I1298="","",
IF(AND(DATEDIF(I1298,'ObjProd (2)'!$C$25,"y")=0,DATEDIF(I1298,'ObjProd (2)'!$C$25,"ym")=0,
   INT(('ObjProd (2)'!$C$25-EDATE(I1298,DATEDIF(I1298,'ObjProd (2)'!$C$25,"y")*12+DATEDIF(I1298,'ObjProd (2)'!$C$25,"ym")))/7)=0),
   "&lt; 1 sem.",
   IF(DATEDIF(I1298,'ObjProd (2)'!$C$25,"y")&gt;0,DATEDIF(I1298,'ObjProd (2)'!$C$25,"y") &amp; " " &amp; IF(DATEDIF(I1298,'ObjProd (2)'!$C$25,"y")=1,"an ","ans "),"") &amp;
   IF(DATEDIF(I1298,'ObjProd (2)'!$C$25,"ym")&gt;0,DATEDIF(I1298,'ObjProd (2)'!$C$25,"ym") &amp; " mois ", "") &amp;
   IF(INT(('ObjProd (2)'!$C$25-EDATE(I1298,DATEDIF(I1298,'ObjProd (2)'!$C$25,"y")*12+DATEDIF(I1298,'ObjProd (2)'!$C$25,"ym")))/7)&gt;0,
      INT(('ObjProd (2)'!$C$25-EDATE(I1298,DATEDIF(I1298,'ObjProd (2)'!$C$25,"y")*12+DATEDIF(I1298,'ObjProd (2)'!$C$25,"ym")))/7) &amp; " sem.",
      "")
)
)</f>
        <v/>
      </c>
      <c r="L1298" s="11" t="str">
        <f t="shared" si="228"/>
        <v/>
      </c>
      <c r="M1298" s="9" t="str">
        <f t="shared" si="224"/>
        <v/>
      </c>
      <c r="N1298" s="9" t="str" cm="1">
        <f t="array" aca="1" ref="N1298" ca="1">LEFT(L1298, IF(ISNUMBER(SUBSTITUTE(_xludf.MID(L1298, 2, 1), ".", ",")), 1, 2))</f>
        <v/>
      </c>
      <c r="O1298" s="19" t="str">
        <f t="shared" ca="1" si="221"/>
        <v/>
      </c>
      <c r="P1298" s="9" t="str">
        <f t="shared" ca="1" si="222"/>
        <v/>
      </c>
      <c r="Q1298" s="9" t="str">
        <f t="shared" ca="1" si="223"/>
        <v/>
      </c>
      <c r="R1298" s="9" t="str">
        <f t="shared" si="225"/>
        <v/>
      </c>
      <c r="S1298" t="str" cm="1">
        <f t="array" ref="S1298">IF(ISBLANK(C1298),"",IFERROR(INDEX(ListeSeries!$A$2:$A$1045, MATCH(1, (DatasScan!G1298=ListeSeries!$B$2:$B$1045) * (DatasScan!H1298&gt;=ListeSeries!$D$2:$D$1045) * (DatasScan!H1298&lt;=ListeSeries!$E$2:$E$1045), 0)), "no match"))</f>
        <v/>
      </c>
      <c r="T1298" s="7" t="str" cm="1">
        <f t="array" ref="T1298">IF(ISBLANK(C1298),"",IFERROR(INDEX(ListeSeries!$C$2:$C$1045, MATCH(1, (DatasScan!G1298=ListeSeries!$B$2:$B$1045) * (DatasScan!H1298&gt;=ListeSeries!$D$2:$D$1045) * (DatasScan!H1298&lt;=ListeSeries!$E$2:$E$1045), 0)), "no match"))</f>
        <v/>
      </c>
      <c r="U1298" s="11" t="str" cm="1">
        <f t="array" ref="U1298">IF(ISBLANK(C1298),"",IFERROR(INDEX(ListeSeries!$F$2:$F$1045, MATCH(1, (DatasScan!G1298=ListeSeries!$B$2:$B$1045) * (DatasScan!H1298&gt;=ListeSeries!$D$2:$D$1045) * (DatasScan!H1298&lt;=ListeSeries!$E$2:$E$1045), 0)), "no match"))</f>
        <v/>
      </c>
    </row>
    <row r="1299" spans="1:21" x14ac:dyDescent="0.25">
      <c r="A1299" s="6" t="str">
        <f t="shared" si="226"/>
        <v/>
      </c>
      <c r="B1299" s="272"/>
      <c r="F1299" s="7" t="str">
        <f t="shared" si="220"/>
        <v/>
      </c>
      <c r="G1299" s="21" t="str">
        <f>IF(ISBLANK(C1299),"",_xlfn.XLOOKUP(_xlfn.XLOOKUP(VALUE(LEFT(C1299,4)),Souches!$B$2:$B$15000,Souches!$E$2:$E$15000),Varietes!$B$2:$B$500,Varietes!$C$2:$C$500))</f>
        <v/>
      </c>
      <c r="H1299" s="19" t="str">
        <f>IF(ISBLANK(C1299),"",_xlfn.XLOOKUP(VALUE(LEFT(C1299,4)),Souches!$B$2:$B$15000,Souches!$D$2:$D$15000))</f>
        <v/>
      </c>
      <c r="I1299" s="10" t="str">
        <f t="shared" si="227"/>
        <v/>
      </c>
      <c r="J1299" s="19" t="str">
        <f>IF(I1299="","",INT(('ObjProd (2)'!$C$25-I1299)/7 * (ABS('ObjProd (2)'!$C$25-I1299)&gt;=7)))</f>
        <v/>
      </c>
      <c r="K1299" s="10" t="str">
        <f>IF(I1299="","",
IF(AND(DATEDIF(I1299,'ObjProd (2)'!$C$25,"y")=0,DATEDIF(I1299,'ObjProd (2)'!$C$25,"ym")=0,
   INT(('ObjProd (2)'!$C$25-EDATE(I1299,DATEDIF(I1299,'ObjProd (2)'!$C$25,"y")*12+DATEDIF(I1299,'ObjProd (2)'!$C$25,"ym")))/7)=0),
   "&lt; 1 sem.",
   IF(DATEDIF(I1299,'ObjProd (2)'!$C$25,"y")&gt;0,DATEDIF(I1299,'ObjProd (2)'!$C$25,"y") &amp; " " &amp; IF(DATEDIF(I1299,'ObjProd (2)'!$C$25,"y")=1,"an ","ans "),"") &amp;
   IF(DATEDIF(I1299,'ObjProd (2)'!$C$25,"ym")&gt;0,DATEDIF(I1299,'ObjProd (2)'!$C$25,"ym") &amp; " mois ", "") &amp;
   IF(INT(('ObjProd (2)'!$C$25-EDATE(I1299,DATEDIF(I1299,'ObjProd (2)'!$C$25,"y")*12+DATEDIF(I1299,'ObjProd (2)'!$C$25,"ym")))/7)&gt;0,
      INT(('ObjProd (2)'!$C$25-EDATE(I1299,DATEDIF(I1299,'ObjProd (2)'!$C$25,"y")*12+DATEDIF(I1299,'ObjProd (2)'!$C$25,"ym")))/7) &amp; " sem.",
      "")
)
)</f>
        <v/>
      </c>
      <c r="L1299" s="11" t="str">
        <f t="shared" si="228"/>
        <v/>
      </c>
      <c r="M1299" s="9" t="str">
        <f t="shared" si="224"/>
        <v/>
      </c>
      <c r="N1299" s="9" t="str" cm="1">
        <f t="array" aca="1" ref="N1299" ca="1">LEFT(L1299, IF(ISNUMBER(SUBSTITUTE(_xludf.MID(L1299, 2, 1), ".", ",")), 1, 2))</f>
        <v/>
      </c>
      <c r="O1299" s="19" t="str">
        <f t="shared" ca="1" si="221"/>
        <v/>
      </c>
      <c r="P1299" s="9" t="str">
        <f t="shared" ca="1" si="222"/>
        <v/>
      </c>
      <c r="Q1299" s="9" t="str">
        <f t="shared" ca="1" si="223"/>
        <v/>
      </c>
      <c r="R1299" s="9" t="str">
        <f t="shared" si="225"/>
        <v/>
      </c>
      <c r="S1299" t="str" cm="1">
        <f t="array" ref="S1299">IF(ISBLANK(C1299),"",IFERROR(INDEX(ListeSeries!$A$2:$A$1045, MATCH(1, (DatasScan!G1299=ListeSeries!$B$2:$B$1045) * (DatasScan!H1299&gt;=ListeSeries!$D$2:$D$1045) * (DatasScan!H1299&lt;=ListeSeries!$E$2:$E$1045), 0)), "no match"))</f>
        <v/>
      </c>
      <c r="T1299" s="7" t="str" cm="1">
        <f t="array" ref="T1299">IF(ISBLANK(C1299),"",IFERROR(INDEX(ListeSeries!$C$2:$C$1045, MATCH(1, (DatasScan!G1299=ListeSeries!$B$2:$B$1045) * (DatasScan!H1299&gt;=ListeSeries!$D$2:$D$1045) * (DatasScan!H1299&lt;=ListeSeries!$E$2:$E$1045), 0)), "no match"))</f>
        <v/>
      </c>
      <c r="U1299" s="11" t="str" cm="1">
        <f t="array" ref="U1299">IF(ISBLANK(C1299),"",IFERROR(INDEX(ListeSeries!$F$2:$F$1045, MATCH(1, (DatasScan!G1299=ListeSeries!$B$2:$B$1045) * (DatasScan!H1299&gt;=ListeSeries!$D$2:$D$1045) * (DatasScan!H1299&lt;=ListeSeries!$E$2:$E$1045), 0)), "no match"))</f>
        <v/>
      </c>
    </row>
    <row r="1300" spans="1:21" x14ac:dyDescent="0.25">
      <c r="A1300" s="6" t="str">
        <f t="shared" si="226"/>
        <v/>
      </c>
      <c r="B1300" s="272"/>
      <c r="F1300" s="7" t="str">
        <f t="shared" si="220"/>
        <v/>
      </c>
      <c r="G1300" s="21" t="str">
        <f>IF(ISBLANK(C1300),"",_xlfn.XLOOKUP(_xlfn.XLOOKUP(VALUE(LEFT(C1300,4)),Souches!$B$2:$B$15000,Souches!$E$2:$E$15000),Varietes!$B$2:$B$500,Varietes!$C$2:$C$500))</f>
        <v/>
      </c>
      <c r="H1300" s="19" t="str">
        <f>IF(ISBLANK(C1300),"",_xlfn.XLOOKUP(VALUE(LEFT(C1300,4)),Souches!$B$2:$B$15000,Souches!$D$2:$D$15000))</f>
        <v/>
      </c>
      <c r="I1300" s="10" t="str">
        <f t="shared" si="227"/>
        <v/>
      </c>
      <c r="J1300" s="19" t="str">
        <f>IF(I1300="","",INT(('ObjProd (2)'!$C$25-I1300)/7 * (ABS('ObjProd (2)'!$C$25-I1300)&gt;=7)))</f>
        <v/>
      </c>
      <c r="K1300" s="10" t="str">
        <f>IF(I1300="","",
IF(AND(DATEDIF(I1300,'ObjProd (2)'!$C$25,"y")=0,DATEDIF(I1300,'ObjProd (2)'!$C$25,"ym")=0,
   INT(('ObjProd (2)'!$C$25-EDATE(I1300,DATEDIF(I1300,'ObjProd (2)'!$C$25,"y")*12+DATEDIF(I1300,'ObjProd (2)'!$C$25,"ym")))/7)=0),
   "&lt; 1 sem.",
   IF(DATEDIF(I1300,'ObjProd (2)'!$C$25,"y")&gt;0,DATEDIF(I1300,'ObjProd (2)'!$C$25,"y") &amp; " " &amp; IF(DATEDIF(I1300,'ObjProd (2)'!$C$25,"y")=1,"an ","ans "),"") &amp;
   IF(DATEDIF(I1300,'ObjProd (2)'!$C$25,"ym")&gt;0,DATEDIF(I1300,'ObjProd (2)'!$C$25,"ym") &amp; " mois ", "") &amp;
   IF(INT(('ObjProd (2)'!$C$25-EDATE(I1300,DATEDIF(I1300,'ObjProd (2)'!$C$25,"y")*12+DATEDIF(I1300,'ObjProd (2)'!$C$25,"ym")))/7)&gt;0,
      INT(('ObjProd (2)'!$C$25-EDATE(I1300,DATEDIF(I1300,'ObjProd (2)'!$C$25,"y")*12+DATEDIF(I1300,'ObjProd (2)'!$C$25,"ym")))/7) &amp; " sem.",
      "")
)
)</f>
        <v/>
      </c>
      <c r="L1300" s="11" t="str">
        <f t="shared" si="228"/>
        <v/>
      </c>
      <c r="M1300" s="9" t="str">
        <f t="shared" si="224"/>
        <v/>
      </c>
      <c r="N1300" s="9" t="str" cm="1">
        <f t="array" aca="1" ref="N1300" ca="1">LEFT(L1300, IF(ISNUMBER(SUBSTITUTE(_xludf.MID(L1300, 2, 1), ".", ",")), 1, 2))</f>
        <v/>
      </c>
      <c r="O1300" s="19" t="str">
        <f t="shared" ca="1" si="221"/>
        <v/>
      </c>
      <c r="P1300" s="9" t="str">
        <f t="shared" ca="1" si="222"/>
        <v/>
      </c>
      <c r="Q1300" s="9" t="str">
        <f t="shared" ca="1" si="223"/>
        <v/>
      </c>
      <c r="R1300" s="9" t="str">
        <f t="shared" si="225"/>
        <v/>
      </c>
      <c r="S1300" t="str" cm="1">
        <f t="array" ref="S1300">IF(ISBLANK(C1300),"",IFERROR(INDEX(ListeSeries!$A$2:$A$1045, MATCH(1, (DatasScan!G1300=ListeSeries!$B$2:$B$1045) * (DatasScan!H1300&gt;=ListeSeries!$D$2:$D$1045) * (DatasScan!H1300&lt;=ListeSeries!$E$2:$E$1045), 0)), "no match"))</f>
        <v/>
      </c>
      <c r="T1300" s="7" t="str" cm="1">
        <f t="array" ref="T1300">IF(ISBLANK(C1300),"",IFERROR(INDEX(ListeSeries!$C$2:$C$1045, MATCH(1, (DatasScan!G1300=ListeSeries!$B$2:$B$1045) * (DatasScan!H1300&gt;=ListeSeries!$D$2:$D$1045) * (DatasScan!H1300&lt;=ListeSeries!$E$2:$E$1045), 0)), "no match"))</f>
        <v/>
      </c>
      <c r="U1300" s="11" t="str" cm="1">
        <f t="array" ref="U1300">IF(ISBLANK(C1300),"",IFERROR(INDEX(ListeSeries!$F$2:$F$1045, MATCH(1, (DatasScan!G1300=ListeSeries!$B$2:$B$1045) * (DatasScan!H1300&gt;=ListeSeries!$D$2:$D$1045) * (DatasScan!H1300&lt;=ListeSeries!$E$2:$E$1045), 0)), "no match"))</f>
        <v/>
      </c>
    </row>
    <row r="1301" spans="1:21" x14ac:dyDescent="0.25">
      <c r="A1301" s="6" t="str">
        <f t="shared" si="226"/>
        <v/>
      </c>
      <c r="B1301" s="272"/>
      <c r="F1301" s="7" t="str">
        <f t="shared" si="220"/>
        <v/>
      </c>
      <c r="G1301" s="21" t="str">
        <f>IF(ISBLANK(C1301),"",_xlfn.XLOOKUP(_xlfn.XLOOKUP(VALUE(LEFT(C1301,4)),Souches!$B$2:$B$15000,Souches!$E$2:$E$15000),Varietes!$B$2:$B$500,Varietes!$C$2:$C$500))</f>
        <v/>
      </c>
      <c r="H1301" s="19" t="str">
        <f>IF(ISBLANK(C1301),"",_xlfn.XLOOKUP(VALUE(LEFT(C1301,4)),Souches!$B$2:$B$15000,Souches!$D$2:$D$15000))</f>
        <v/>
      </c>
      <c r="I1301" s="10" t="str">
        <f t="shared" si="227"/>
        <v/>
      </c>
      <c r="J1301" s="19" t="str">
        <f>IF(I1301="","",INT(('ObjProd (2)'!$C$25-I1301)/7 * (ABS('ObjProd (2)'!$C$25-I1301)&gt;=7)))</f>
        <v/>
      </c>
      <c r="K1301" s="10" t="str">
        <f>IF(I1301="","",
IF(AND(DATEDIF(I1301,'ObjProd (2)'!$C$25,"y")=0,DATEDIF(I1301,'ObjProd (2)'!$C$25,"ym")=0,
   INT(('ObjProd (2)'!$C$25-EDATE(I1301,DATEDIF(I1301,'ObjProd (2)'!$C$25,"y")*12+DATEDIF(I1301,'ObjProd (2)'!$C$25,"ym")))/7)=0),
   "&lt; 1 sem.",
   IF(DATEDIF(I1301,'ObjProd (2)'!$C$25,"y")&gt;0,DATEDIF(I1301,'ObjProd (2)'!$C$25,"y") &amp; " " &amp; IF(DATEDIF(I1301,'ObjProd (2)'!$C$25,"y")=1,"an ","ans "),"") &amp;
   IF(DATEDIF(I1301,'ObjProd (2)'!$C$25,"ym")&gt;0,DATEDIF(I1301,'ObjProd (2)'!$C$25,"ym") &amp; " mois ", "") &amp;
   IF(INT(('ObjProd (2)'!$C$25-EDATE(I1301,DATEDIF(I1301,'ObjProd (2)'!$C$25,"y")*12+DATEDIF(I1301,'ObjProd (2)'!$C$25,"ym")))/7)&gt;0,
      INT(('ObjProd (2)'!$C$25-EDATE(I1301,DATEDIF(I1301,'ObjProd (2)'!$C$25,"y")*12+DATEDIF(I1301,'ObjProd (2)'!$C$25,"ym")))/7) &amp; " sem.",
      "")
)
)</f>
        <v/>
      </c>
      <c r="L1301" s="11" t="str">
        <f t="shared" si="228"/>
        <v/>
      </c>
      <c r="M1301" s="9" t="str">
        <f t="shared" si="224"/>
        <v/>
      </c>
      <c r="N1301" s="9" t="str" cm="1">
        <f t="array" aca="1" ref="N1301" ca="1">LEFT(L1301, IF(ISNUMBER(SUBSTITUTE(_xludf.MID(L1301, 2, 1), ".", ",")), 1, 2))</f>
        <v/>
      </c>
      <c r="O1301" s="19" t="str">
        <f t="shared" ca="1" si="221"/>
        <v/>
      </c>
      <c r="P1301" s="9" t="str">
        <f t="shared" ca="1" si="222"/>
        <v/>
      </c>
      <c r="Q1301" s="9" t="str">
        <f t="shared" ca="1" si="223"/>
        <v/>
      </c>
      <c r="R1301" s="9" t="str">
        <f t="shared" si="225"/>
        <v/>
      </c>
      <c r="S1301" t="str" cm="1">
        <f t="array" ref="S1301">IF(ISBLANK(C1301),"",IFERROR(INDEX(ListeSeries!$A$2:$A$1045, MATCH(1, (DatasScan!G1301=ListeSeries!$B$2:$B$1045) * (DatasScan!H1301&gt;=ListeSeries!$D$2:$D$1045) * (DatasScan!H1301&lt;=ListeSeries!$E$2:$E$1045), 0)), "no match"))</f>
        <v/>
      </c>
      <c r="T1301" s="7" t="str" cm="1">
        <f t="array" ref="T1301">IF(ISBLANK(C1301),"",IFERROR(INDEX(ListeSeries!$C$2:$C$1045, MATCH(1, (DatasScan!G1301=ListeSeries!$B$2:$B$1045) * (DatasScan!H1301&gt;=ListeSeries!$D$2:$D$1045) * (DatasScan!H1301&lt;=ListeSeries!$E$2:$E$1045), 0)), "no match"))</f>
        <v/>
      </c>
      <c r="U1301" s="11" t="str" cm="1">
        <f t="array" ref="U1301">IF(ISBLANK(C1301),"",IFERROR(INDEX(ListeSeries!$F$2:$F$1045, MATCH(1, (DatasScan!G1301=ListeSeries!$B$2:$B$1045) * (DatasScan!H1301&gt;=ListeSeries!$D$2:$D$1045) * (DatasScan!H1301&lt;=ListeSeries!$E$2:$E$1045), 0)), "no match"))</f>
        <v/>
      </c>
    </row>
    <row r="1302" spans="1:21" x14ac:dyDescent="0.25">
      <c r="A1302" s="6" t="str">
        <f t="shared" si="226"/>
        <v/>
      </c>
      <c r="B1302" s="272"/>
      <c r="F1302" s="7" t="str">
        <f t="shared" si="220"/>
        <v/>
      </c>
      <c r="G1302" s="21" t="str">
        <f>IF(ISBLANK(C1302),"",_xlfn.XLOOKUP(_xlfn.XLOOKUP(VALUE(LEFT(C1302,4)),Souches!$B$2:$B$15000,Souches!$E$2:$E$15000),Varietes!$B$2:$B$500,Varietes!$C$2:$C$500))</f>
        <v/>
      </c>
      <c r="H1302" s="19" t="str">
        <f>IF(ISBLANK(C1302),"",_xlfn.XLOOKUP(VALUE(LEFT(C1302,4)),Souches!$B$2:$B$15000,Souches!$D$2:$D$15000))</f>
        <v/>
      </c>
      <c r="I1302" s="10" t="str">
        <f t="shared" si="227"/>
        <v/>
      </c>
      <c r="J1302" s="19" t="str">
        <f>IF(I1302="","",INT(('ObjProd (2)'!$C$25-I1302)/7 * (ABS('ObjProd (2)'!$C$25-I1302)&gt;=7)))</f>
        <v/>
      </c>
      <c r="K1302" s="10" t="str">
        <f>IF(I1302="","",
IF(AND(DATEDIF(I1302,'ObjProd (2)'!$C$25,"y")=0,DATEDIF(I1302,'ObjProd (2)'!$C$25,"ym")=0,
   INT(('ObjProd (2)'!$C$25-EDATE(I1302,DATEDIF(I1302,'ObjProd (2)'!$C$25,"y")*12+DATEDIF(I1302,'ObjProd (2)'!$C$25,"ym")))/7)=0),
   "&lt; 1 sem.",
   IF(DATEDIF(I1302,'ObjProd (2)'!$C$25,"y")&gt;0,DATEDIF(I1302,'ObjProd (2)'!$C$25,"y") &amp; " " &amp; IF(DATEDIF(I1302,'ObjProd (2)'!$C$25,"y")=1,"an ","ans "),"") &amp;
   IF(DATEDIF(I1302,'ObjProd (2)'!$C$25,"ym")&gt;0,DATEDIF(I1302,'ObjProd (2)'!$C$25,"ym") &amp; " mois ", "") &amp;
   IF(INT(('ObjProd (2)'!$C$25-EDATE(I1302,DATEDIF(I1302,'ObjProd (2)'!$C$25,"y")*12+DATEDIF(I1302,'ObjProd (2)'!$C$25,"ym")))/7)&gt;0,
      INT(('ObjProd (2)'!$C$25-EDATE(I1302,DATEDIF(I1302,'ObjProd (2)'!$C$25,"y")*12+DATEDIF(I1302,'ObjProd (2)'!$C$25,"ym")))/7) &amp; " sem.",
      "")
)
)</f>
        <v/>
      </c>
      <c r="L1302" s="11" t="str">
        <f t="shared" si="228"/>
        <v/>
      </c>
      <c r="M1302" s="9" t="str">
        <f t="shared" si="224"/>
        <v/>
      </c>
      <c r="N1302" s="9" t="str" cm="1">
        <f t="array" aca="1" ref="N1302" ca="1">LEFT(L1302, IF(ISNUMBER(SUBSTITUTE(_xludf.MID(L1302, 2, 1), ".", ",")), 1, 2))</f>
        <v/>
      </c>
      <c r="O1302" s="19" t="str">
        <f t="shared" ca="1" si="221"/>
        <v/>
      </c>
      <c r="P1302" s="9" t="str">
        <f t="shared" ca="1" si="222"/>
        <v/>
      </c>
      <c r="Q1302" s="9" t="str">
        <f t="shared" ca="1" si="223"/>
        <v/>
      </c>
      <c r="R1302" s="9" t="str">
        <f t="shared" si="225"/>
        <v/>
      </c>
      <c r="S1302" t="str" cm="1">
        <f t="array" ref="S1302">IF(ISBLANK(C1302),"",IFERROR(INDEX(ListeSeries!$A$2:$A$1045, MATCH(1, (DatasScan!G1302=ListeSeries!$B$2:$B$1045) * (DatasScan!H1302&gt;=ListeSeries!$D$2:$D$1045) * (DatasScan!H1302&lt;=ListeSeries!$E$2:$E$1045), 0)), "no match"))</f>
        <v/>
      </c>
      <c r="T1302" s="7" t="str" cm="1">
        <f t="array" ref="T1302">IF(ISBLANK(C1302),"",IFERROR(INDEX(ListeSeries!$C$2:$C$1045, MATCH(1, (DatasScan!G1302=ListeSeries!$B$2:$B$1045) * (DatasScan!H1302&gt;=ListeSeries!$D$2:$D$1045) * (DatasScan!H1302&lt;=ListeSeries!$E$2:$E$1045), 0)), "no match"))</f>
        <v/>
      </c>
      <c r="U1302" s="11" t="str" cm="1">
        <f t="array" ref="U1302">IF(ISBLANK(C1302),"",IFERROR(INDEX(ListeSeries!$F$2:$F$1045, MATCH(1, (DatasScan!G1302=ListeSeries!$B$2:$B$1045) * (DatasScan!H1302&gt;=ListeSeries!$D$2:$D$1045) * (DatasScan!H1302&lt;=ListeSeries!$E$2:$E$1045), 0)), "no match"))</f>
        <v/>
      </c>
    </row>
    <row r="1303" spans="1:21" x14ac:dyDescent="0.25">
      <c r="A1303" s="6" t="str">
        <f t="shared" si="226"/>
        <v/>
      </c>
      <c r="B1303" s="272"/>
      <c r="F1303" s="7" t="str">
        <f t="shared" si="220"/>
        <v/>
      </c>
      <c r="G1303" s="21" t="str">
        <f>IF(ISBLANK(C1303),"",_xlfn.XLOOKUP(_xlfn.XLOOKUP(VALUE(LEFT(C1303,4)),Souches!$B$2:$B$15000,Souches!$E$2:$E$15000),Varietes!$B$2:$B$500,Varietes!$C$2:$C$500))</f>
        <v/>
      </c>
      <c r="H1303" s="19" t="str">
        <f>IF(ISBLANK(C1303),"",_xlfn.XLOOKUP(VALUE(LEFT(C1303,4)),Souches!$B$2:$B$15000,Souches!$D$2:$D$15000))</f>
        <v/>
      </c>
      <c r="I1303" s="10" t="str">
        <f t="shared" si="227"/>
        <v/>
      </c>
      <c r="J1303" s="19" t="str">
        <f>IF(I1303="","",INT(('ObjProd (2)'!$C$25-I1303)/7 * (ABS('ObjProd (2)'!$C$25-I1303)&gt;=7)))</f>
        <v/>
      </c>
      <c r="K1303" s="10" t="str">
        <f>IF(I1303="","",
IF(AND(DATEDIF(I1303,'ObjProd (2)'!$C$25,"y")=0,DATEDIF(I1303,'ObjProd (2)'!$C$25,"ym")=0,
   INT(('ObjProd (2)'!$C$25-EDATE(I1303,DATEDIF(I1303,'ObjProd (2)'!$C$25,"y")*12+DATEDIF(I1303,'ObjProd (2)'!$C$25,"ym")))/7)=0),
   "&lt; 1 sem.",
   IF(DATEDIF(I1303,'ObjProd (2)'!$C$25,"y")&gt;0,DATEDIF(I1303,'ObjProd (2)'!$C$25,"y") &amp; " " &amp; IF(DATEDIF(I1303,'ObjProd (2)'!$C$25,"y")=1,"an ","ans "),"") &amp;
   IF(DATEDIF(I1303,'ObjProd (2)'!$C$25,"ym")&gt;0,DATEDIF(I1303,'ObjProd (2)'!$C$25,"ym") &amp; " mois ", "") &amp;
   IF(INT(('ObjProd (2)'!$C$25-EDATE(I1303,DATEDIF(I1303,'ObjProd (2)'!$C$25,"y")*12+DATEDIF(I1303,'ObjProd (2)'!$C$25,"ym")))/7)&gt;0,
      INT(('ObjProd (2)'!$C$25-EDATE(I1303,DATEDIF(I1303,'ObjProd (2)'!$C$25,"y")*12+DATEDIF(I1303,'ObjProd (2)'!$C$25,"ym")))/7) &amp; " sem.",
      "")
)
)</f>
        <v/>
      </c>
      <c r="L1303" s="11" t="str">
        <f t="shared" si="228"/>
        <v/>
      </c>
      <c r="M1303" s="9" t="str">
        <f t="shared" si="224"/>
        <v/>
      </c>
      <c r="N1303" s="9" t="str" cm="1">
        <f t="array" aca="1" ref="N1303" ca="1">LEFT(L1303, IF(ISNUMBER(SUBSTITUTE(_xludf.MID(L1303, 2, 1), ".", ",")), 1, 2))</f>
        <v/>
      </c>
      <c r="O1303" s="19" t="str">
        <f t="shared" ca="1" si="221"/>
        <v/>
      </c>
      <c r="P1303" s="9" t="str">
        <f t="shared" ca="1" si="222"/>
        <v/>
      </c>
      <c r="Q1303" s="9" t="str">
        <f t="shared" ca="1" si="223"/>
        <v/>
      </c>
      <c r="R1303" s="9" t="str">
        <f t="shared" si="225"/>
        <v/>
      </c>
      <c r="S1303" t="str" cm="1">
        <f t="array" ref="S1303">IF(ISBLANK(C1303),"",IFERROR(INDEX(ListeSeries!$A$2:$A$1045, MATCH(1, (DatasScan!G1303=ListeSeries!$B$2:$B$1045) * (DatasScan!H1303&gt;=ListeSeries!$D$2:$D$1045) * (DatasScan!H1303&lt;=ListeSeries!$E$2:$E$1045), 0)), "no match"))</f>
        <v/>
      </c>
      <c r="T1303" s="7" t="str" cm="1">
        <f t="array" ref="T1303">IF(ISBLANK(C1303),"",IFERROR(INDEX(ListeSeries!$C$2:$C$1045, MATCH(1, (DatasScan!G1303=ListeSeries!$B$2:$B$1045) * (DatasScan!H1303&gt;=ListeSeries!$D$2:$D$1045) * (DatasScan!H1303&lt;=ListeSeries!$E$2:$E$1045), 0)), "no match"))</f>
        <v/>
      </c>
      <c r="U1303" s="11" t="str" cm="1">
        <f t="array" ref="U1303">IF(ISBLANK(C1303),"",IFERROR(INDEX(ListeSeries!$F$2:$F$1045, MATCH(1, (DatasScan!G1303=ListeSeries!$B$2:$B$1045) * (DatasScan!H1303&gt;=ListeSeries!$D$2:$D$1045) * (DatasScan!H1303&lt;=ListeSeries!$E$2:$E$1045), 0)), "no match"))</f>
        <v/>
      </c>
    </row>
    <row r="1304" spans="1:21" x14ac:dyDescent="0.25">
      <c r="A1304" s="6" t="str">
        <f t="shared" si="226"/>
        <v/>
      </c>
      <c r="B1304" s="272"/>
      <c r="F1304" s="7" t="str">
        <f t="shared" si="220"/>
        <v/>
      </c>
      <c r="G1304" s="21" t="str">
        <f>IF(ISBLANK(C1304),"",_xlfn.XLOOKUP(_xlfn.XLOOKUP(VALUE(LEFT(C1304,4)),Souches!$B$2:$B$15000,Souches!$E$2:$E$15000),Varietes!$B$2:$B$500,Varietes!$C$2:$C$500))</f>
        <v/>
      </c>
      <c r="H1304" s="19" t="str">
        <f>IF(ISBLANK(C1304),"",_xlfn.XLOOKUP(VALUE(LEFT(C1304,4)),Souches!$B$2:$B$15000,Souches!$D$2:$D$15000))</f>
        <v/>
      </c>
      <c r="I1304" s="10" t="str">
        <f t="shared" si="227"/>
        <v/>
      </c>
      <c r="J1304" s="19" t="str">
        <f>IF(I1304="","",INT(('ObjProd (2)'!$C$25-I1304)/7 * (ABS('ObjProd (2)'!$C$25-I1304)&gt;=7)))</f>
        <v/>
      </c>
      <c r="K1304" s="10" t="str">
        <f>IF(I1304="","",
IF(AND(DATEDIF(I1304,'ObjProd (2)'!$C$25,"y")=0,DATEDIF(I1304,'ObjProd (2)'!$C$25,"ym")=0,
   INT(('ObjProd (2)'!$C$25-EDATE(I1304,DATEDIF(I1304,'ObjProd (2)'!$C$25,"y")*12+DATEDIF(I1304,'ObjProd (2)'!$C$25,"ym")))/7)=0),
   "&lt; 1 sem.",
   IF(DATEDIF(I1304,'ObjProd (2)'!$C$25,"y")&gt;0,DATEDIF(I1304,'ObjProd (2)'!$C$25,"y") &amp; " " &amp; IF(DATEDIF(I1304,'ObjProd (2)'!$C$25,"y")=1,"an ","ans "),"") &amp;
   IF(DATEDIF(I1304,'ObjProd (2)'!$C$25,"ym")&gt;0,DATEDIF(I1304,'ObjProd (2)'!$C$25,"ym") &amp; " mois ", "") &amp;
   IF(INT(('ObjProd (2)'!$C$25-EDATE(I1304,DATEDIF(I1304,'ObjProd (2)'!$C$25,"y")*12+DATEDIF(I1304,'ObjProd (2)'!$C$25,"ym")))/7)&gt;0,
      INT(('ObjProd (2)'!$C$25-EDATE(I1304,DATEDIF(I1304,'ObjProd (2)'!$C$25,"y")*12+DATEDIF(I1304,'ObjProd (2)'!$C$25,"ym")))/7) &amp; " sem.",
      "")
)
)</f>
        <v/>
      </c>
      <c r="L1304" s="11" t="str">
        <f t="shared" si="228"/>
        <v/>
      </c>
      <c r="M1304" s="9" t="str">
        <f t="shared" si="224"/>
        <v/>
      </c>
      <c r="N1304" s="9" t="str" cm="1">
        <f t="array" aca="1" ref="N1304" ca="1">LEFT(L1304, IF(ISNUMBER(SUBSTITUTE(_xludf.MID(L1304, 2, 1), ".", ",")), 1, 2))</f>
        <v/>
      </c>
      <c r="O1304" s="19" t="str">
        <f t="shared" ca="1" si="221"/>
        <v/>
      </c>
      <c r="P1304" s="9" t="str">
        <f t="shared" ca="1" si="222"/>
        <v/>
      </c>
      <c r="Q1304" s="9" t="str">
        <f t="shared" ca="1" si="223"/>
        <v/>
      </c>
      <c r="R1304" s="9" t="str">
        <f t="shared" si="225"/>
        <v/>
      </c>
      <c r="S1304" t="str" cm="1">
        <f t="array" ref="S1304">IF(ISBLANK(C1304),"",IFERROR(INDEX(ListeSeries!$A$2:$A$1045, MATCH(1, (DatasScan!G1304=ListeSeries!$B$2:$B$1045) * (DatasScan!H1304&gt;=ListeSeries!$D$2:$D$1045) * (DatasScan!H1304&lt;=ListeSeries!$E$2:$E$1045), 0)), "no match"))</f>
        <v/>
      </c>
      <c r="T1304" s="7" t="str" cm="1">
        <f t="array" ref="T1304">IF(ISBLANK(C1304),"",IFERROR(INDEX(ListeSeries!$C$2:$C$1045, MATCH(1, (DatasScan!G1304=ListeSeries!$B$2:$B$1045) * (DatasScan!H1304&gt;=ListeSeries!$D$2:$D$1045) * (DatasScan!H1304&lt;=ListeSeries!$E$2:$E$1045), 0)), "no match"))</f>
        <v/>
      </c>
      <c r="U1304" s="11" t="str" cm="1">
        <f t="array" ref="U1304">IF(ISBLANK(C1304),"",IFERROR(INDEX(ListeSeries!$F$2:$F$1045, MATCH(1, (DatasScan!G1304=ListeSeries!$B$2:$B$1045) * (DatasScan!H1304&gt;=ListeSeries!$D$2:$D$1045) * (DatasScan!H1304&lt;=ListeSeries!$E$2:$E$1045), 0)), "no match"))</f>
        <v/>
      </c>
    </row>
    <row r="1305" spans="1:21" x14ac:dyDescent="0.25">
      <c r="A1305" s="6" t="str">
        <f t="shared" si="226"/>
        <v/>
      </c>
      <c r="B1305" s="272"/>
      <c r="F1305" s="7" t="str">
        <f t="shared" si="220"/>
        <v/>
      </c>
      <c r="G1305" s="21" t="str">
        <f>IF(ISBLANK(C1305),"",_xlfn.XLOOKUP(_xlfn.XLOOKUP(VALUE(LEFT(C1305,4)),Souches!$B$2:$B$15000,Souches!$E$2:$E$15000),Varietes!$B$2:$B$500,Varietes!$C$2:$C$500))</f>
        <v/>
      </c>
      <c r="H1305" s="19" t="str">
        <f>IF(ISBLANK(C1305),"",_xlfn.XLOOKUP(VALUE(LEFT(C1305,4)),Souches!$B$2:$B$15000,Souches!$D$2:$D$15000))</f>
        <v/>
      </c>
      <c r="I1305" s="10" t="str">
        <f t="shared" si="227"/>
        <v/>
      </c>
      <c r="J1305" s="19" t="str">
        <f>IF(I1305="","",INT(('ObjProd (2)'!$C$25-I1305)/7 * (ABS('ObjProd (2)'!$C$25-I1305)&gt;=7)))</f>
        <v/>
      </c>
      <c r="K1305" s="10" t="str">
        <f>IF(I1305="","",
IF(AND(DATEDIF(I1305,'ObjProd (2)'!$C$25,"y")=0,DATEDIF(I1305,'ObjProd (2)'!$C$25,"ym")=0,
   INT(('ObjProd (2)'!$C$25-EDATE(I1305,DATEDIF(I1305,'ObjProd (2)'!$C$25,"y")*12+DATEDIF(I1305,'ObjProd (2)'!$C$25,"ym")))/7)=0),
   "&lt; 1 sem.",
   IF(DATEDIF(I1305,'ObjProd (2)'!$C$25,"y")&gt;0,DATEDIF(I1305,'ObjProd (2)'!$C$25,"y") &amp; " " &amp; IF(DATEDIF(I1305,'ObjProd (2)'!$C$25,"y")=1,"an ","ans "),"") &amp;
   IF(DATEDIF(I1305,'ObjProd (2)'!$C$25,"ym")&gt;0,DATEDIF(I1305,'ObjProd (2)'!$C$25,"ym") &amp; " mois ", "") &amp;
   IF(INT(('ObjProd (2)'!$C$25-EDATE(I1305,DATEDIF(I1305,'ObjProd (2)'!$C$25,"y")*12+DATEDIF(I1305,'ObjProd (2)'!$C$25,"ym")))/7)&gt;0,
      INT(('ObjProd (2)'!$C$25-EDATE(I1305,DATEDIF(I1305,'ObjProd (2)'!$C$25,"y")*12+DATEDIF(I1305,'ObjProd (2)'!$C$25,"ym")))/7) &amp; " sem.",
      "")
)
)</f>
        <v/>
      </c>
      <c r="L1305" s="11" t="str">
        <f t="shared" si="228"/>
        <v/>
      </c>
      <c r="M1305" s="9" t="str">
        <f t="shared" si="224"/>
        <v/>
      </c>
      <c r="N1305" s="9" t="str" cm="1">
        <f t="array" aca="1" ref="N1305" ca="1">LEFT(L1305, IF(ISNUMBER(SUBSTITUTE(_xludf.MID(L1305, 2, 1), ".", ",")), 1, 2))</f>
        <v/>
      </c>
      <c r="O1305" s="19" t="str">
        <f t="shared" ca="1" si="221"/>
        <v/>
      </c>
      <c r="P1305" s="9" t="str">
        <f t="shared" ca="1" si="222"/>
        <v/>
      </c>
      <c r="Q1305" s="9" t="str">
        <f t="shared" ca="1" si="223"/>
        <v/>
      </c>
      <c r="R1305" s="9" t="str">
        <f t="shared" si="225"/>
        <v/>
      </c>
      <c r="S1305" t="str" cm="1">
        <f t="array" ref="S1305">IF(ISBLANK(C1305),"",IFERROR(INDEX(ListeSeries!$A$2:$A$1045, MATCH(1, (DatasScan!G1305=ListeSeries!$B$2:$B$1045) * (DatasScan!H1305&gt;=ListeSeries!$D$2:$D$1045) * (DatasScan!H1305&lt;=ListeSeries!$E$2:$E$1045), 0)), "no match"))</f>
        <v/>
      </c>
      <c r="T1305" s="7" t="str" cm="1">
        <f t="array" ref="T1305">IF(ISBLANK(C1305),"",IFERROR(INDEX(ListeSeries!$C$2:$C$1045, MATCH(1, (DatasScan!G1305=ListeSeries!$B$2:$B$1045) * (DatasScan!H1305&gt;=ListeSeries!$D$2:$D$1045) * (DatasScan!H1305&lt;=ListeSeries!$E$2:$E$1045), 0)), "no match"))</f>
        <v/>
      </c>
      <c r="U1305" s="11" t="str" cm="1">
        <f t="array" ref="U1305">IF(ISBLANK(C1305),"",IFERROR(INDEX(ListeSeries!$F$2:$F$1045, MATCH(1, (DatasScan!G1305=ListeSeries!$B$2:$B$1045) * (DatasScan!H1305&gt;=ListeSeries!$D$2:$D$1045) * (DatasScan!H1305&lt;=ListeSeries!$E$2:$E$1045), 0)), "no match"))</f>
        <v/>
      </c>
    </row>
    <row r="1306" spans="1:21" x14ac:dyDescent="0.25">
      <c r="A1306" s="6" t="str">
        <f t="shared" si="226"/>
        <v/>
      </c>
      <c r="B1306" s="272"/>
      <c r="F1306" s="7" t="str">
        <f t="shared" si="220"/>
        <v/>
      </c>
      <c r="G1306" s="21" t="str">
        <f>IF(ISBLANK(C1306),"",_xlfn.XLOOKUP(_xlfn.XLOOKUP(VALUE(LEFT(C1306,4)),Souches!$B$2:$B$15000,Souches!$E$2:$E$15000),Varietes!$B$2:$B$500,Varietes!$C$2:$C$500))</f>
        <v/>
      </c>
      <c r="H1306" s="19" t="str">
        <f>IF(ISBLANK(C1306),"",_xlfn.XLOOKUP(VALUE(LEFT(C1306,4)),Souches!$B$2:$B$15000,Souches!$D$2:$D$15000))</f>
        <v/>
      </c>
      <c r="I1306" s="10" t="str">
        <f t="shared" si="227"/>
        <v/>
      </c>
      <c r="J1306" s="19" t="str">
        <f>IF(I1306="","",INT(('ObjProd (2)'!$C$25-I1306)/7 * (ABS('ObjProd (2)'!$C$25-I1306)&gt;=7)))</f>
        <v/>
      </c>
      <c r="K1306" s="10" t="str">
        <f>IF(I1306="","",
IF(AND(DATEDIF(I1306,'ObjProd (2)'!$C$25,"y")=0,DATEDIF(I1306,'ObjProd (2)'!$C$25,"ym")=0,
   INT(('ObjProd (2)'!$C$25-EDATE(I1306,DATEDIF(I1306,'ObjProd (2)'!$C$25,"y")*12+DATEDIF(I1306,'ObjProd (2)'!$C$25,"ym")))/7)=0),
   "&lt; 1 sem.",
   IF(DATEDIF(I1306,'ObjProd (2)'!$C$25,"y")&gt;0,DATEDIF(I1306,'ObjProd (2)'!$C$25,"y") &amp; " " &amp; IF(DATEDIF(I1306,'ObjProd (2)'!$C$25,"y")=1,"an ","ans "),"") &amp;
   IF(DATEDIF(I1306,'ObjProd (2)'!$C$25,"ym")&gt;0,DATEDIF(I1306,'ObjProd (2)'!$C$25,"ym") &amp; " mois ", "") &amp;
   IF(INT(('ObjProd (2)'!$C$25-EDATE(I1306,DATEDIF(I1306,'ObjProd (2)'!$C$25,"y")*12+DATEDIF(I1306,'ObjProd (2)'!$C$25,"ym")))/7)&gt;0,
      INT(('ObjProd (2)'!$C$25-EDATE(I1306,DATEDIF(I1306,'ObjProd (2)'!$C$25,"y")*12+DATEDIF(I1306,'ObjProd (2)'!$C$25,"ym")))/7) &amp; " sem.",
      "")
)
)</f>
        <v/>
      </c>
      <c r="L1306" s="11" t="str">
        <f t="shared" si="228"/>
        <v/>
      </c>
      <c r="M1306" s="9" t="str">
        <f t="shared" si="224"/>
        <v/>
      </c>
      <c r="N1306" s="9" t="str" cm="1">
        <f t="array" aca="1" ref="N1306" ca="1">LEFT(L1306, IF(ISNUMBER(SUBSTITUTE(_xludf.MID(L1306, 2, 1), ".", ",")), 1, 2))</f>
        <v/>
      </c>
      <c r="O1306" s="19" t="str">
        <f t="shared" ca="1" si="221"/>
        <v/>
      </c>
      <c r="P1306" s="9" t="str">
        <f t="shared" ca="1" si="222"/>
        <v/>
      </c>
      <c r="Q1306" s="9" t="str">
        <f t="shared" ca="1" si="223"/>
        <v/>
      </c>
      <c r="R1306" s="9" t="str">
        <f t="shared" si="225"/>
        <v/>
      </c>
      <c r="S1306" t="str" cm="1">
        <f t="array" ref="S1306">IF(ISBLANK(C1306),"",IFERROR(INDEX(ListeSeries!$A$2:$A$1045, MATCH(1, (DatasScan!G1306=ListeSeries!$B$2:$B$1045) * (DatasScan!H1306&gt;=ListeSeries!$D$2:$D$1045) * (DatasScan!H1306&lt;=ListeSeries!$E$2:$E$1045), 0)), "no match"))</f>
        <v/>
      </c>
      <c r="T1306" s="7" t="str" cm="1">
        <f t="array" ref="T1306">IF(ISBLANK(C1306),"",IFERROR(INDEX(ListeSeries!$C$2:$C$1045, MATCH(1, (DatasScan!G1306=ListeSeries!$B$2:$B$1045) * (DatasScan!H1306&gt;=ListeSeries!$D$2:$D$1045) * (DatasScan!H1306&lt;=ListeSeries!$E$2:$E$1045), 0)), "no match"))</f>
        <v/>
      </c>
      <c r="U1306" s="11" t="str" cm="1">
        <f t="array" ref="U1306">IF(ISBLANK(C1306),"",IFERROR(INDEX(ListeSeries!$F$2:$F$1045, MATCH(1, (DatasScan!G1306=ListeSeries!$B$2:$B$1045) * (DatasScan!H1306&gt;=ListeSeries!$D$2:$D$1045) * (DatasScan!H1306&lt;=ListeSeries!$E$2:$E$1045), 0)), "no match"))</f>
        <v/>
      </c>
    </row>
    <row r="1307" spans="1:21" x14ac:dyDescent="0.25">
      <c r="A1307" s="6" t="str">
        <f t="shared" si="226"/>
        <v/>
      </c>
      <c r="B1307" s="272"/>
      <c r="F1307" s="7" t="str">
        <f t="shared" si="220"/>
        <v/>
      </c>
      <c r="G1307" s="21" t="str">
        <f>IF(ISBLANK(C1307),"",_xlfn.XLOOKUP(_xlfn.XLOOKUP(VALUE(LEFT(C1307,4)),Souches!$B$2:$B$15000,Souches!$E$2:$E$15000),Varietes!$B$2:$B$500,Varietes!$C$2:$C$500))</f>
        <v/>
      </c>
      <c r="H1307" s="19" t="str">
        <f>IF(ISBLANK(C1307),"",_xlfn.XLOOKUP(VALUE(LEFT(C1307,4)),Souches!$B$2:$B$15000,Souches!$D$2:$D$15000))</f>
        <v/>
      </c>
      <c r="I1307" s="10" t="str">
        <f t="shared" si="227"/>
        <v/>
      </c>
      <c r="J1307" s="19" t="str">
        <f>IF(I1307="","",INT(('ObjProd (2)'!$C$25-I1307)/7 * (ABS('ObjProd (2)'!$C$25-I1307)&gt;=7)))</f>
        <v/>
      </c>
      <c r="K1307" s="10" t="str">
        <f>IF(I1307="","",
IF(AND(DATEDIF(I1307,'ObjProd (2)'!$C$25,"y")=0,DATEDIF(I1307,'ObjProd (2)'!$C$25,"ym")=0,
   INT(('ObjProd (2)'!$C$25-EDATE(I1307,DATEDIF(I1307,'ObjProd (2)'!$C$25,"y")*12+DATEDIF(I1307,'ObjProd (2)'!$C$25,"ym")))/7)=0),
   "&lt; 1 sem.",
   IF(DATEDIF(I1307,'ObjProd (2)'!$C$25,"y")&gt;0,DATEDIF(I1307,'ObjProd (2)'!$C$25,"y") &amp; " " &amp; IF(DATEDIF(I1307,'ObjProd (2)'!$C$25,"y")=1,"an ","ans "),"") &amp;
   IF(DATEDIF(I1307,'ObjProd (2)'!$C$25,"ym")&gt;0,DATEDIF(I1307,'ObjProd (2)'!$C$25,"ym") &amp; " mois ", "") &amp;
   IF(INT(('ObjProd (2)'!$C$25-EDATE(I1307,DATEDIF(I1307,'ObjProd (2)'!$C$25,"y")*12+DATEDIF(I1307,'ObjProd (2)'!$C$25,"ym")))/7)&gt;0,
      INT(('ObjProd (2)'!$C$25-EDATE(I1307,DATEDIF(I1307,'ObjProd (2)'!$C$25,"y")*12+DATEDIF(I1307,'ObjProd (2)'!$C$25,"ym")))/7) &amp; " sem.",
      "")
)
)</f>
        <v/>
      </c>
      <c r="L1307" s="11" t="str">
        <f t="shared" si="228"/>
        <v/>
      </c>
      <c r="M1307" s="9" t="str">
        <f t="shared" si="224"/>
        <v/>
      </c>
      <c r="N1307" s="9" t="str" cm="1">
        <f t="array" aca="1" ref="N1307" ca="1">LEFT(L1307, IF(ISNUMBER(SUBSTITUTE(_xludf.MID(L1307, 2, 1), ".", ",")), 1, 2))</f>
        <v/>
      </c>
      <c r="O1307" s="19" t="str">
        <f t="shared" ca="1" si="221"/>
        <v/>
      </c>
      <c r="P1307" s="9" t="str">
        <f t="shared" ca="1" si="222"/>
        <v/>
      </c>
      <c r="Q1307" s="9" t="str">
        <f t="shared" ca="1" si="223"/>
        <v/>
      </c>
      <c r="R1307" s="9" t="str">
        <f t="shared" si="225"/>
        <v/>
      </c>
      <c r="S1307" t="str" cm="1">
        <f t="array" ref="S1307">IF(ISBLANK(C1307),"",IFERROR(INDEX(ListeSeries!$A$2:$A$1045, MATCH(1, (DatasScan!G1307=ListeSeries!$B$2:$B$1045) * (DatasScan!H1307&gt;=ListeSeries!$D$2:$D$1045) * (DatasScan!H1307&lt;=ListeSeries!$E$2:$E$1045), 0)), "no match"))</f>
        <v/>
      </c>
      <c r="T1307" s="7" t="str" cm="1">
        <f t="array" ref="T1307">IF(ISBLANK(C1307),"",IFERROR(INDEX(ListeSeries!$C$2:$C$1045, MATCH(1, (DatasScan!G1307=ListeSeries!$B$2:$B$1045) * (DatasScan!H1307&gt;=ListeSeries!$D$2:$D$1045) * (DatasScan!H1307&lt;=ListeSeries!$E$2:$E$1045), 0)), "no match"))</f>
        <v/>
      </c>
      <c r="U1307" s="11" t="str" cm="1">
        <f t="array" ref="U1307">IF(ISBLANK(C1307),"",IFERROR(INDEX(ListeSeries!$F$2:$F$1045, MATCH(1, (DatasScan!G1307=ListeSeries!$B$2:$B$1045) * (DatasScan!H1307&gt;=ListeSeries!$D$2:$D$1045) * (DatasScan!H1307&lt;=ListeSeries!$E$2:$E$1045), 0)), "no match"))</f>
        <v/>
      </c>
    </row>
    <row r="1308" spans="1:21" x14ac:dyDescent="0.25">
      <c r="A1308" s="6" t="str">
        <f t="shared" si="226"/>
        <v/>
      </c>
      <c r="B1308" s="272"/>
      <c r="F1308" s="7" t="str">
        <f t="shared" si="220"/>
        <v/>
      </c>
      <c r="G1308" s="21" t="str">
        <f>IF(ISBLANK(C1308),"",_xlfn.XLOOKUP(_xlfn.XLOOKUP(VALUE(LEFT(C1308,4)),Souches!$B$2:$B$15000,Souches!$E$2:$E$15000),Varietes!$B$2:$B$500,Varietes!$C$2:$C$500))</f>
        <v/>
      </c>
      <c r="H1308" s="19" t="str">
        <f>IF(ISBLANK(C1308),"",_xlfn.XLOOKUP(VALUE(LEFT(C1308,4)),Souches!$B$2:$B$15000,Souches!$D$2:$D$15000))</f>
        <v/>
      </c>
      <c r="I1308" s="10" t="str">
        <f t="shared" si="227"/>
        <v/>
      </c>
      <c r="J1308" s="19" t="str">
        <f>IF(I1308="","",INT(('ObjProd (2)'!$C$25-I1308)/7 * (ABS('ObjProd (2)'!$C$25-I1308)&gt;=7)))</f>
        <v/>
      </c>
      <c r="K1308" s="10" t="str">
        <f>IF(I1308="","",
IF(AND(DATEDIF(I1308,'ObjProd (2)'!$C$25,"y")=0,DATEDIF(I1308,'ObjProd (2)'!$C$25,"ym")=0,
   INT(('ObjProd (2)'!$C$25-EDATE(I1308,DATEDIF(I1308,'ObjProd (2)'!$C$25,"y")*12+DATEDIF(I1308,'ObjProd (2)'!$C$25,"ym")))/7)=0),
   "&lt; 1 sem.",
   IF(DATEDIF(I1308,'ObjProd (2)'!$C$25,"y")&gt;0,DATEDIF(I1308,'ObjProd (2)'!$C$25,"y") &amp; " " &amp; IF(DATEDIF(I1308,'ObjProd (2)'!$C$25,"y")=1,"an ","ans "),"") &amp;
   IF(DATEDIF(I1308,'ObjProd (2)'!$C$25,"ym")&gt;0,DATEDIF(I1308,'ObjProd (2)'!$C$25,"ym") &amp; " mois ", "") &amp;
   IF(INT(('ObjProd (2)'!$C$25-EDATE(I1308,DATEDIF(I1308,'ObjProd (2)'!$C$25,"y")*12+DATEDIF(I1308,'ObjProd (2)'!$C$25,"ym")))/7)&gt;0,
      INT(('ObjProd (2)'!$C$25-EDATE(I1308,DATEDIF(I1308,'ObjProd (2)'!$C$25,"y")*12+DATEDIF(I1308,'ObjProd (2)'!$C$25,"ym")))/7) &amp; " sem.",
      "")
)
)</f>
        <v/>
      </c>
      <c r="L1308" s="11" t="str">
        <f t="shared" si="228"/>
        <v/>
      </c>
      <c r="M1308" s="9" t="str">
        <f t="shared" si="224"/>
        <v/>
      </c>
      <c r="N1308" s="9" t="str" cm="1">
        <f t="array" aca="1" ref="N1308" ca="1">LEFT(L1308, IF(ISNUMBER(SUBSTITUTE(_xludf.MID(L1308, 2, 1), ".", ",")), 1, 2))</f>
        <v/>
      </c>
      <c r="O1308" s="19" t="str">
        <f t="shared" ca="1" si="221"/>
        <v/>
      </c>
      <c r="P1308" s="9" t="str">
        <f t="shared" ca="1" si="222"/>
        <v/>
      </c>
      <c r="Q1308" s="9" t="str">
        <f t="shared" ca="1" si="223"/>
        <v/>
      </c>
      <c r="R1308" s="9" t="str">
        <f t="shared" si="225"/>
        <v/>
      </c>
      <c r="S1308" t="str" cm="1">
        <f t="array" ref="S1308">IF(ISBLANK(C1308),"",IFERROR(INDEX(ListeSeries!$A$2:$A$1045, MATCH(1, (DatasScan!G1308=ListeSeries!$B$2:$B$1045) * (DatasScan!H1308&gt;=ListeSeries!$D$2:$D$1045) * (DatasScan!H1308&lt;=ListeSeries!$E$2:$E$1045), 0)), "no match"))</f>
        <v/>
      </c>
      <c r="T1308" s="7" t="str" cm="1">
        <f t="array" ref="T1308">IF(ISBLANK(C1308),"",IFERROR(INDEX(ListeSeries!$C$2:$C$1045, MATCH(1, (DatasScan!G1308=ListeSeries!$B$2:$B$1045) * (DatasScan!H1308&gt;=ListeSeries!$D$2:$D$1045) * (DatasScan!H1308&lt;=ListeSeries!$E$2:$E$1045), 0)), "no match"))</f>
        <v/>
      </c>
      <c r="U1308" s="11" t="str" cm="1">
        <f t="array" ref="U1308">IF(ISBLANK(C1308),"",IFERROR(INDEX(ListeSeries!$F$2:$F$1045, MATCH(1, (DatasScan!G1308=ListeSeries!$B$2:$B$1045) * (DatasScan!H1308&gt;=ListeSeries!$D$2:$D$1045) * (DatasScan!H1308&lt;=ListeSeries!$E$2:$E$1045), 0)), "no match"))</f>
        <v/>
      </c>
    </row>
    <row r="1309" spans="1:21" x14ac:dyDescent="0.25">
      <c r="A1309" s="6" t="str">
        <f t="shared" si="226"/>
        <v/>
      </c>
      <c r="B1309" s="272"/>
      <c r="F1309" s="7" t="str">
        <f t="shared" si="220"/>
        <v/>
      </c>
      <c r="G1309" s="21" t="str">
        <f>IF(ISBLANK(C1309),"",_xlfn.XLOOKUP(_xlfn.XLOOKUP(VALUE(LEFT(C1309,4)),Souches!$B$2:$B$15000,Souches!$E$2:$E$15000),Varietes!$B$2:$B$500,Varietes!$C$2:$C$500))</f>
        <v/>
      </c>
      <c r="H1309" s="19" t="str">
        <f>IF(ISBLANK(C1309),"",_xlfn.XLOOKUP(VALUE(LEFT(C1309,4)),Souches!$B$2:$B$15000,Souches!$D$2:$D$15000))</f>
        <v/>
      </c>
      <c r="I1309" s="10" t="str">
        <f t="shared" si="227"/>
        <v/>
      </c>
      <c r="J1309" s="19" t="str">
        <f>IF(I1309="","",INT(('ObjProd (2)'!$C$25-I1309)/7 * (ABS('ObjProd (2)'!$C$25-I1309)&gt;=7)))</f>
        <v/>
      </c>
      <c r="K1309" s="10" t="str">
        <f>IF(I1309="","",
IF(AND(DATEDIF(I1309,'ObjProd (2)'!$C$25,"y")=0,DATEDIF(I1309,'ObjProd (2)'!$C$25,"ym")=0,
   INT(('ObjProd (2)'!$C$25-EDATE(I1309,DATEDIF(I1309,'ObjProd (2)'!$C$25,"y")*12+DATEDIF(I1309,'ObjProd (2)'!$C$25,"ym")))/7)=0),
   "&lt; 1 sem.",
   IF(DATEDIF(I1309,'ObjProd (2)'!$C$25,"y")&gt;0,DATEDIF(I1309,'ObjProd (2)'!$C$25,"y") &amp; " " &amp; IF(DATEDIF(I1309,'ObjProd (2)'!$C$25,"y")=1,"an ","ans "),"") &amp;
   IF(DATEDIF(I1309,'ObjProd (2)'!$C$25,"ym")&gt;0,DATEDIF(I1309,'ObjProd (2)'!$C$25,"ym") &amp; " mois ", "") &amp;
   IF(INT(('ObjProd (2)'!$C$25-EDATE(I1309,DATEDIF(I1309,'ObjProd (2)'!$C$25,"y")*12+DATEDIF(I1309,'ObjProd (2)'!$C$25,"ym")))/7)&gt;0,
      INT(('ObjProd (2)'!$C$25-EDATE(I1309,DATEDIF(I1309,'ObjProd (2)'!$C$25,"y")*12+DATEDIF(I1309,'ObjProd (2)'!$C$25,"ym")))/7) &amp; " sem.",
      "")
)
)</f>
        <v/>
      </c>
      <c r="L1309" s="11" t="str">
        <f t="shared" si="228"/>
        <v/>
      </c>
      <c r="M1309" s="9" t="str">
        <f t="shared" si="224"/>
        <v/>
      </c>
      <c r="N1309" s="9" t="str" cm="1">
        <f t="array" aca="1" ref="N1309" ca="1">LEFT(L1309, IF(ISNUMBER(SUBSTITUTE(_xludf.MID(L1309, 2, 1), ".", ",")), 1, 2))</f>
        <v/>
      </c>
      <c r="O1309" s="19" t="str">
        <f t="shared" ca="1" si="221"/>
        <v/>
      </c>
      <c r="P1309" s="9" t="str">
        <f t="shared" ca="1" si="222"/>
        <v/>
      </c>
      <c r="Q1309" s="9" t="str">
        <f t="shared" ca="1" si="223"/>
        <v/>
      </c>
      <c r="R1309" s="9" t="str">
        <f t="shared" si="225"/>
        <v/>
      </c>
      <c r="S1309" t="str" cm="1">
        <f t="array" ref="S1309">IF(ISBLANK(C1309),"",IFERROR(INDEX(ListeSeries!$A$2:$A$1045, MATCH(1, (DatasScan!G1309=ListeSeries!$B$2:$B$1045) * (DatasScan!H1309&gt;=ListeSeries!$D$2:$D$1045) * (DatasScan!H1309&lt;=ListeSeries!$E$2:$E$1045), 0)), "no match"))</f>
        <v/>
      </c>
      <c r="T1309" s="7" t="str" cm="1">
        <f t="array" ref="T1309">IF(ISBLANK(C1309),"",IFERROR(INDEX(ListeSeries!$C$2:$C$1045, MATCH(1, (DatasScan!G1309=ListeSeries!$B$2:$B$1045) * (DatasScan!H1309&gt;=ListeSeries!$D$2:$D$1045) * (DatasScan!H1309&lt;=ListeSeries!$E$2:$E$1045), 0)), "no match"))</f>
        <v/>
      </c>
      <c r="U1309" s="11" t="str" cm="1">
        <f t="array" ref="U1309">IF(ISBLANK(C1309),"",IFERROR(INDEX(ListeSeries!$F$2:$F$1045, MATCH(1, (DatasScan!G1309=ListeSeries!$B$2:$B$1045) * (DatasScan!H1309&gt;=ListeSeries!$D$2:$D$1045) * (DatasScan!H1309&lt;=ListeSeries!$E$2:$E$1045), 0)), "no match"))</f>
        <v/>
      </c>
    </row>
    <row r="1310" spans="1:21" x14ac:dyDescent="0.25">
      <c r="A1310" s="6" t="str">
        <f t="shared" si="226"/>
        <v/>
      </c>
      <c r="B1310" s="272"/>
      <c r="F1310" s="7" t="str">
        <f t="shared" si="220"/>
        <v/>
      </c>
      <c r="G1310" s="21" t="str">
        <f>IF(ISBLANK(C1310),"",_xlfn.XLOOKUP(_xlfn.XLOOKUP(VALUE(LEFT(C1310,4)),Souches!$B$2:$B$15000,Souches!$E$2:$E$15000),Varietes!$B$2:$B$500,Varietes!$C$2:$C$500))</f>
        <v/>
      </c>
      <c r="H1310" s="19" t="str">
        <f>IF(ISBLANK(C1310),"",_xlfn.XLOOKUP(VALUE(LEFT(C1310,4)),Souches!$B$2:$B$15000,Souches!$D$2:$D$15000))</f>
        <v/>
      </c>
      <c r="I1310" s="10" t="str">
        <f t="shared" si="227"/>
        <v/>
      </c>
      <c r="J1310" s="19" t="str">
        <f>IF(I1310="","",INT(('ObjProd (2)'!$C$25-I1310)/7 * (ABS('ObjProd (2)'!$C$25-I1310)&gt;=7)))</f>
        <v/>
      </c>
      <c r="K1310" s="10" t="str">
        <f>IF(I1310="","",
IF(AND(DATEDIF(I1310,'ObjProd (2)'!$C$25,"y")=0,DATEDIF(I1310,'ObjProd (2)'!$C$25,"ym")=0,
   INT(('ObjProd (2)'!$C$25-EDATE(I1310,DATEDIF(I1310,'ObjProd (2)'!$C$25,"y")*12+DATEDIF(I1310,'ObjProd (2)'!$C$25,"ym")))/7)=0),
   "&lt; 1 sem.",
   IF(DATEDIF(I1310,'ObjProd (2)'!$C$25,"y")&gt;0,DATEDIF(I1310,'ObjProd (2)'!$C$25,"y") &amp; " " &amp; IF(DATEDIF(I1310,'ObjProd (2)'!$C$25,"y")=1,"an ","ans "),"") &amp;
   IF(DATEDIF(I1310,'ObjProd (2)'!$C$25,"ym")&gt;0,DATEDIF(I1310,'ObjProd (2)'!$C$25,"ym") &amp; " mois ", "") &amp;
   IF(INT(('ObjProd (2)'!$C$25-EDATE(I1310,DATEDIF(I1310,'ObjProd (2)'!$C$25,"y")*12+DATEDIF(I1310,'ObjProd (2)'!$C$25,"ym")))/7)&gt;0,
      INT(('ObjProd (2)'!$C$25-EDATE(I1310,DATEDIF(I1310,'ObjProd (2)'!$C$25,"y")*12+DATEDIF(I1310,'ObjProd (2)'!$C$25,"ym")))/7) &amp; " sem.",
      "")
)
)</f>
        <v/>
      </c>
      <c r="L1310" s="11" t="str">
        <f t="shared" si="228"/>
        <v/>
      </c>
      <c r="M1310" s="9" t="str">
        <f t="shared" si="224"/>
        <v/>
      </c>
      <c r="N1310" s="9" t="str" cm="1">
        <f t="array" aca="1" ref="N1310" ca="1">LEFT(L1310, IF(ISNUMBER(SUBSTITUTE(_xludf.MID(L1310, 2, 1), ".", ",")), 1, 2))</f>
        <v/>
      </c>
      <c r="O1310" s="19" t="str">
        <f t="shared" ca="1" si="221"/>
        <v/>
      </c>
      <c r="P1310" s="9" t="str">
        <f t="shared" ca="1" si="222"/>
        <v/>
      </c>
      <c r="Q1310" s="9" t="str">
        <f t="shared" ca="1" si="223"/>
        <v/>
      </c>
      <c r="R1310" s="9" t="str">
        <f t="shared" si="225"/>
        <v/>
      </c>
      <c r="S1310" t="str" cm="1">
        <f t="array" ref="S1310">IF(ISBLANK(C1310),"",IFERROR(INDEX(ListeSeries!$A$2:$A$1045, MATCH(1, (DatasScan!G1310=ListeSeries!$B$2:$B$1045) * (DatasScan!H1310&gt;=ListeSeries!$D$2:$D$1045) * (DatasScan!H1310&lt;=ListeSeries!$E$2:$E$1045), 0)), "no match"))</f>
        <v/>
      </c>
      <c r="T1310" s="7" t="str" cm="1">
        <f t="array" ref="T1310">IF(ISBLANK(C1310),"",IFERROR(INDEX(ListeSeries!$C$2:$C$1045, MATCH(1, (DatasScan!G1310=ListeSeries!$B$2:$B$1045) * (DatasScan!H1310&gt;=ListeSeries!$D$2:$D$1045) * (DatasScan!H1310&lt;=ListeSeries!$E$2:$E$1045), 0)), "no match"))</f>
        <v/>
      </c>
      <c r="U1310" s="11" t="str" cm="1">
        <f t="array" ref="U1310">IF(ISBLANK(C1310),"",IFERROR(INDEX(ListeSeries!$F$2:$F$1045, MATCH(1, (DatasScan!G1310=ListeSeries!$B$2:$B$1045) * (DatasScan!H1310&gt;=ListeSeries!$D$2:$D$1045) * (DatasScan!H1310&lt;=ListeSeries!$E$2:$E$1045), 0)), "no match"))</f>
        <v/>
      </c>
    </row>
    <row r="1311" spans="1:21" x14ac:dyDescent="0.25">
      <c r="A1311" s="6" t="str">
        <f t="shared" si="226"/>
        <v/>
      </c>
      <c r="B1311" s="272"/>
      <c r="F1311" s="7" t="str">
        <f t="shared" si="220"/>
        <v/>
      </c>
      <c r="G1311" s="21" t="str">
        <f>IF(ISBLANK(C1311),"",_xlfn.XLOOKUP(_xlfn.XLOOKUP(VALUE(LEFT(C1311,4)),Souches!$B$2:$B$15000,Souches!$E$2:$E$15000),Varietes!$B$2:$B$500,Varietes!$C$2:$C$500))</f>
        <v/>
      </c>
      <c r="H1311" s="19" t="str">
        <f>IF(ISBLANK(C1311),"",_xlfn.XLOOKUP(VALUE(LEFT(C1311,4)),Souches!$B$2:$B$15000,Souches!$D$2:$D$15000))</f>
        <v/>
      </c>
      <c r="I1311" s="10" t="str">
        <f t="shared" si="227"/>
        <v/>
      </c>
      <c r="J1311" s="19" t="str">
        <f>IF(I1311="","",INT(('ObjProd (2)'!$C$25-I1311)/7 * (ABS('ObjProd (2)'!$C$25-I1311)&gt;=7)))</f>
        <v/>
      </c>
      <c r="K1311" s="10" t="str">
        <f>IF(I1311="","",
IF(AND(DATEDIF(I1311,'ObjProd (2)'!$C$25,"y")=0,DATEDIF(I1311,'ObjProd (2)'!$C$25,"ym")=0,
   INT(('ObjProd (2)'!$C$25-EDATE(I1311,DATEDIF(I1311,'ObjProd (2)'!$C$25,"y")*12+DATEDIF(I1311,'ObjProd (2)'!$C$25,"ym")))/7)=0),
   "&lt; 1 sem.",
   IF(DATEDIF(I1311,'ObjProd (2)'!$C$25,"y")&gt;0,DATEDIF(I1311,'ObjProd (2)'!$C$25,"y") &amp; " " &amp; IF(DATEDIF(I1311,'ObjProd (2)'!$C$25,"y")=1,"an ","ans "),"") &amp;
   IF(DATEDIF(I1311,'ObjProd (2)'!$C$25,"ym")&gt;0,DATEDIF(I1311,'ObjProd (2)'!$C$25,"ym") &amp; " mois ", "") &amp;
   IF(INT(('ObjProd (2)'!$C$25-EDATE(I1311,DATEDIF(I1311,'ObjProd (2)'!$C$25,"y")*12+DATEDIF(I1311,'ObjProd (2)'!$C$25,"ym")))/7)&gt;0,
      INT(('ObjProd (2)'!$C$25-EDATE(I1311,DATEDIF(I1311,'ObjProd (2)'!$C$25,"y")*12+DATEDIF(I1311,'ObjProd (2)'!$C$25,"ym")))/7) &amp; " sem.",
      "")
)
)</f>
        <v/>
      </c>
      <c r="L1311" s="11" t="str">
        <f t="shared" si="228"/>
        <v/>
      </c>
      <c r="M1311" s="9" t="str">
        <f t="shared" si="224"/>
        <v/>
      </c>
      <c r="N1311" s="9" t="str" cm="1">
        <f t="array" aca="1" ref="N1311" ca="1">LEFT(L1311, IF(ISNUMBER(SUBSTITUTE(_xludf.MID(L1311, 2, 1), ".", ",")), 1, 2))</f>
        <v/>
      </c>
      <c r="O1311" s="19" t="str">
        <f t="shared" ca="1" si="221"/>
        <v/>
      </c>
      <c r="P1311" s="9" t="str">
        <f t="shared" ca="1" si="222"/>
        <v/>
      </c>
      <c r="Q1311" s="9" t="str">
        <f t="shared" ca="1" si="223"/>
        <v/>
      </c>
      <c r="R1311" s="9" t="str">
        <f t="shared" si="225"/>
        <v/>
      </c>
      <c r="S1311" t="str" cm="1">
        <f t="array" ref="S1311">IF(ISBLANK(C1311),"",IFERROR(INDEX(ListeSeries!$A$2:$A$1045, MATCH(1, (DatasScan!G1311=ListeSeries!$B$2:$B$1045) * (DatasScan!H1311&gt;=ListeSeries!$D$2:$D$1045) * (DatasScan!H1311&lt;=ListeSeries!$E$2:$E$1045), 0)), "no match"))</f>
        <v/>
      </c>
      <c r="T1311" s="7" t="str" cm="1">
        <f t="array" ref="T1311">IF(ISBLANK(C1311),"",IFERROR(INDEX(ListeSeries!$C$2:$C$1045, MATCH(1, (DatasScan!G1311=ListeSeries!$B$2:$B$1045) * (DatasScan!H1311&gt;=ListeSeries!$D$2:$D$1045) * (DatasScan!H1311&lt;=ListeSeries!$E$2:$E$1045), 0)), "no match"))</f>
        <v/>
      </c>
      <c r="U1311" s="11" t="str" cm="1">
        <f t="array" ref="U1311">IF(ISBLANK(C1311),"",IFERROR(INDEX(ListeSeries!$F$2:$F$1045, MATCH(1, (DatasScan!G1311=ListeSeries!$B$2:$B$1045) * (DatasScan!H1311&gt;=ListeSeries!$D$2:$D$1045) * (DatasScan!H1311&lt;=ListeSeries!$E$2:$E$1045), 0)), "no match"))</f>
        <v/>
      </c>
    </row>
    <row r="1312" spans="1:21" x14ac:dyDescent="0.25">
      <c r="A1312" s="6" t="str">
        <f t="shared" si="226"/>
        <v/>
      </c>
      <c r="B1312" s="272"/>
      <c r="F1312" s="7" t="str">
        <f t="shared" si="220"/>
        <v/>
      </c>
      <c r="G1312" s="21" t="str">
        <f>IF(ISBLANK(C1312),"",_xlfn.XLOOKUP(_xlfn.XLOOKUP(VALUE(LEFT(C1312,4)),Souches!$B$2:$B$15000,Souches!$E$2:$E$15000),Varietes!$B$2:$B$500,Varietes!$C$2:$C$500))</f>
        <v/>
      </c>
      <c r="H1312" s="19" t="str">
        <f>IF(ISBLANK(C1312),"",_xlfn.XLOOKUP(VALUE(LEFT(C1312,4)),Souches!$B$2:$B$15000,Souches!$D$2:$D$15000))</f>
        <v/>
      </c>
      <c r="I1312" s="10" t="str">
        <f t="shared" si="227"/>
        <v/>
      </c>
      <c r="J1312" s="19" t="str">
        <f>IF(I1312="","",INT(('ObjProd (2)'!$C$25-I1312)/7 * (ABS('ObjProd (2)'!$C$25-I1312)&gt;=7)))</f>
        <v/>
      </c>
      <c r="K1312" s="10" t="str">
        <f>IF(I1312="","",
IF(AND(DATEDIF(I1312,'ObjProd (2)'!$C$25,"y")=0,DATEDIF(I1312,'ObjProd (2)'!$C$25,"ym")=0,
   INT(('ObjProd (2)'!$C$25-EDATE(I1312,DATEDIF(I1312,'ObjProd (2)'!$C$25,"y")*12+DATEDIF(I1312,'ObjProd (2)'!$C$25,"ym")))/7)=0),
   "&lt; 1 sem.",
   IF(DATEDIF(I1312,'ObjProd (2)'!$C$25,"y")&gt;0,DATEDIF(I1312,'ObjProd (2)'!$C$25,"y") &amp; " " &amp; IF(DATEDIF(I1312,'ObjProd (2)'!$C$25,"y")=1,"an ","ans "),"") &amp;
   IF(DATEDIF(I1312,'ObjProd (2)'!$C$25,"ym")&gt;0,DATEDIF(I1312,'ObjProd (2)'!$C$25,"ym") &amp; " mois ", "") &amp;
   IF(INT(('ObjProd (2)'!$C$25-EDATE(I1312,DATEDIF(I1312,'ObjProd (2)'!$C$25,"y")*12+DATEDIF(I1312,'ObjProd (2)'!$C$25,"ym")))/7)&gt;0,
      INT(('ObjProd (2)'!$C$25-EDATE(I1312,DATEDIF(I1312,'ObjProd (2)'!$C$25,"y")*12+DATEDIF(I1312,'ObjProd (2)'!$C$25,"ym")))/7) &amp; " sem.",
      "")
)
)</f>
        <v/>
      </c>
      <c r="L1312" s="11" t="str">
        <f t="shared" si="228"/>
        <v/>
      </c>
      <c r="M1312" s="9" t="str">
        <f t="shared" si="224"/>
        <v/>
      </c>
      <c r="N1312" s="9" t="str" cm="1">
        <f t="array" aca="1" ref="N1312" ca="1">LEFT(L1312, IF(ISNUMBER(SUBSTITUTE(_xludf.MID(L1312, 2, 1), ".", ",")), 1, 2))</f>
        <v/>
      </c>
      <c r="O1312" s="19" t="str">
        <f t="shared" ca="1" si="221"/>
        <v/>
      </c>
      <c r="P1312" s="9" t="str">
        <f t="shared" ca="1" si="222"/>
        <v/>
      </c>
      <c r="Q1312" s="9" t="str">
        <f t="shared" ca="1" si="223"/>
        <v/>
      </c>
      <c r="R1312" s="9" t="str">
        <f t="shared" si="225"/>
        <v/>
      </c>
      <c r="S1312" t="str" cm="1">
        <f t="array" ref="S1312">IF(ISBLANK(C1312),"",IFERROR(INDEX(ListeSeries!$A$2:$A$1045, MATCH(1, (DatasScan!G1312=ListeSeries!$B$2:$B$1045) * (DatasScan!H1312&gt;=ListeSeries!$D$2:$D$1045) * (DatasScan!H1312&lt;=ListeSeries!$E$2:$E$1045), 0)), "no match"))</f>
        <v/>
      </c>
      <c r="T1312" s="7" t="str" cm="1">
        <f t="array" ref="T1312">IF(ISBLANK(C1312),"",IFERROR(INDEX(ListeSeries!$C$2:$C$1045, MATCH(1, (DatasScan!G1312=ListeSeries!$B$2:$B$1045) * (DatasScan!H1312&gt;=ListeSeries!$D$2:$D$1045) * (DatasScan!H1312&lt;=ListeSeries!$E$2:$E$1045), 0)), "no match"))</f>
        <v/>
      </c>
      <c r="U1312" s="11" t="str" cm="1">
        <f t="array" ref="U1312">IF(ISBLANK(C1312),"",IFERROR(INDEX(ListeSeries!$F$2:$F$1045, MATCH(1, (DatasScan!G1312=ListeSeries!$B$2:$B$1045) * (DatasScan!H1312&gt;=ListeSeries!$D$2:$D$1045) * (DatasScan!H1312&lt;=ListeSeries!$E$2:$E$1045), 0)), "no match"))</f>
        <v/>
      </c>
    </row>
    <row r="1313" spans="1:21" x14ac:dyDescent="0.25">
      <c r="A1313" s="6" t="str">
        <f t="shared" si="226"/>
        <v/>
      </c>
      <c r="B1313" s="272"/>
      <c r="F1313" s="7" t="str">
        <f t="shared" si="220"/>
        <v/>
      </c>
      <c r="G1313" s="21" t="str">
        <f>IF(ISBLANK(C1313),"",_xlfn.XLOOKUP(_xlfn.XLOOKUP(VALUE(LEFT(C1313,4)),Souches!$B$2:$B$15000,Souches!$E$2:$E$15000),Varietes!$B$2:$B$500,Varietes!$C$2:$C$500))</f>
        <v/>
      </c>
      <c r="H1313" s="19" t="str">
        <f>IF(ISBLANK(C1313),"",_xlfn.XLOOKUP(VALUE(LEFT(C1313,4)),Souches!$B$2:$B$15000,Souches!$D$2:$D$15000))</f>
        <v/>
      </c>
      <c r="I1313" s="10" t="str">
        <f t="shared" si="227"/>
        <v/>
      </c>
      <c r="J1313" s="19" t="str">
        <f>IF(I1313="","",INT(('ObjProd (2)'!$C$25-I1313)/7 * (ABS('ObjProd (2)'!$C$25-I1313)&gt;=7)))</f>
        <v/>
      </c>
      <c r="K1313" s="10" t="str">
        <f>IF(I1313="","",
IF(AND(DATEDIF(I1313,'ObjProd (2)'!$C$25,"y")=0,DATEDIF(I1313,'ObjProd (2)'!$C$25,"ym")=0,
   INT(('ObjProd (2)'!$C$25-EDATE(I1313,DATEDIF(I1313,'ObjProd (2)'!$C$25,"y")*12+DATEDIF(I1313,'ObjProd (2)'!$C$25,"ym")))/7)=0),
   "&lt; 1 sem.",
   IF(DATEDIF(I1313,'ObjProd (2)'!$C$25,"y")&gt;0,DATEDIF(I1313,'ObjProd (2)'!$C$25,"y") &amp; " " &amp; IF(DATEDIF(I1313,'ObjProd (2)'!$C$25,"y")=1,"an ","ans "),"") &amp;
   IF(DATEDIF(I1313,'ObjProd (2)'!$C$25,"ym")&gt;0,DATEDIF(I1313,'ObjProd (2)'!$C$25,"ym") &amp; " mois ", "") &amp;
   IF(INT(('ObjProd (2)'!$C$25-EDATE(I1313,DATEDIF(I1313,'ObjProd (2)'!$C$25,"y")*12+DATEDIF(I1313,'ObjProd (2)'!$C$25,"ym")))/7)&gt;0,
      INT(('ObjProd (2)'!$C$25-EDATE(I1313,DATEDIF(I1313,'ObjProd (2)'!$C$25,"y")*12+DATEDIF(I1313,'ObjProd (2)'!$C$25,"ym")))/7) &amp; " sem.",
      "")
)
)</f>
        <v/>
      </c>
      <c r="L1313" s="11" t="str">
        <f t="shared" si="228"/>
        <v/>
      </c>
      <c r="M1313" s="9" t="str">
        <f t="shared" si="224"/>
        <v/>
      </c>
      <c r="N1313" s="9" t="str" cm="1">
        <f t="array" aca="1" ref="N1313" ca="1">LEFT(L1313, IF(ISNUMBER(SUBSTITUTE(_xludf.MID(L1313, 2, 1), ".", ",")), 1, 2))</f>
        <v/>
      </c>
      <c r="O1313" s="19" t="str">
        <f t="shared" ca="1" si="221"/>
        <v/>
      </c>
      <c r="P1313" s="9" t="str">
        <f t="shared" ca="1" si="222"/>
        <v/>
      </c>
      <c r="Q1313" s="9" t="str">
        <f t="shared" ca="1" si="223"/>
        <v/>
      </c>
      <c r="R1313" s="9" t="str">
        <f t="shared" si="225"/>
        <v/>
      </c>
      <c r="S1313" t="str" cm="1">
        <f t="array" ref="S1313">IF(ISBLANK(C1313),"",IFERROR(INDEX(ListeSeries!$A$2:$A$1045, MATCH(1, (DatasScan!G1313=ListeSeries!$B$2:$B$1045) * (DatasScan!H1313&gt;=ListeSeries!$D$2:$D$1045) * (DatasScan!H1313&lt;=ListeSeries!$E$2:$E$1045), 0)), "no match"))</f>
        <v/>
      </c>
      <c r="T1313" s="7" t="str" cm="1">
        <f t="array" ref="T1313">IF(ISBLANK(C1313),"",IFERROR(INDEX(ListeSeries!$C$2:$C$1045, MATCH(1, (DatasScan!G1313=ListeSeries!$B$2:$B$1045) * (DatasScan!H1313&gt;=ListeSeries!$D$2:$D$1045) * (DatasScan!H1313&lt;=ListeSeries!$E$2:$E$1045), 0)), "no match"))</f>
        <v/>
      </c>
      <c r="U1313" s="11" t="str" cm="1">
        <f t="array" ref="U1313">IF(ISBLANK(C1313),"",IFERROR(INDEX(ListeSeries!$F$2:$F$1045, MATCH(1, (DatasScan!G1313=ListeSeries!$B$2:$B$1045) * (DatasScan!H1313&gt;=ListeSeries!$D$2:$D$1045) * (DatasScan!H1313&lt;=ListeSeries!$E$2:$E$1045), 0)), "no match"))</f>
        <v/>
      </c>
    </row>
    <row r="1314" spans="1:21" x14ac:dyDescent="0.25">
      <c r="A1314" s="6" t="str">
        <f t="shared" si="226"/>
        <v/>
      </c>
      <c r="B1314" s="272"/>
      <c r="F1314" s="7" t="str">
        <f t="shared" si="220"/>
        <v/>
      </c>
      <c r="G1314" s="21" t="str">
        <f>IF(ISBLANK(C1314),"",_xlfn.XLOOKUP(_xlfn.XLOOKUP(VALUE(LEFT(C1314,4)),Souches!$B$2:$B$15000,Souches!$E$2:$E$15000),Varietes!$B$2:$B$500,Varietes!$C$2:$C$500))</f>
        <v/>
      </c>
      <c r="H1314" s="19" t="str">
        <f>IF(ISBLANK(C1314),"",_xlfn.XLOOKUP(VALUE(LEFT(C1314,4)),Souches!$B$2:$B$15000,Souches!$D$2:$D$15000))</f>
        <v/>
      </c>
      <c r="I1314" s="10" t="str">
        <f t="shared" si="227"/>
        <v/>
      </c>
      <c r="J1314" s="19" t="str">
        <f>IF(I1314="","",INT(('ObjProd (2)'!$C$25-I1314)/7 * (ABS('ObjProd (2)'!$C$25-I1314)&gt;=7)))</f>
        <v/>
      </c>
      <c r="K1314" s="10" t="str">
        <f>IF(I1314="","",
IF(AND(DATEDIF(I1314,'ObjProd (2)'!$C$25,"y")=0,DATEDIF(I1314,'ObjProd (2)'!$C$25,"ym")=0,
   INT(('ObjProd (2)'!$C$25-EDATE(I1314,DATEDIF(I1314,'ObjProd (2)'!$C$25,"y")*12+DATEDIF(I1314,'ObjProd (2)'!$C$25,"ym")))/7)=0),
   "&lt; 1 sem.",
   IF(DATEDIF(I1314,'ObjProd (2)'!$C$25,"y")&gt;0,DATEDIF(I1314,'ObjProd (2)'!$C$25,"y") &amp; " " &amp; IF(DATEDIF(I1314,'ObjProd (2)'!$C$25,"y")=1,"an ","ans "),"") &amp;
   IF(DATEDIF(I1314,'ObjProd (2)'!$C$25,"ym")&gt;0,DATEDIF(I1314,'ObjProd (2)'!$C$25,"ym") &amp; " mois ", "") &amp;
   IF(INT(('ObjProd (2)'!$C$25-EDATE(I1314,DATEDIF(I1314,'ObjProd (2)'!$C$25,"y")*12+DATEDIF(I1314,'ObjProd (2)'!$C$25,"ym")))/7)&gt;0,
      INT(('ObjProd (2)'!$C$25-EDATE(I1314,DATEDIF(I1314,'ObjProd (2)'!$C$25,"y")*12+DATEDIF(I1314,'ObjProd (2)'!$C$25,"ym")))/7) &amp; " sem.",
      "")
)
)</f>
        <v/>
      </c>
      <c r="L1314" s="11" t="str">
        <f t="shared" si="228"/>
        <v/>
      </c>
      <c r="M1314" s="9" t="str">
        <f t="shared" si="224"/>
        <v/>
      </c>
      <c r="N1314" s="9" t="str" cm="1">
        <f t="array" aca="1" ref="N1314" ca="1">LEFT(L1314, IF(ISNUMBER(SUBSTITUTE(_xludf.MID(L1314, 2, 1), ".", ",")), 1, 2))</f>
        <v/>
      </c>
      <c r="O1314" s="19" t="str">
        <f t="shared" ca="1" si="221"/>
        <v/>
      </c>
      <c r="P1314" s="9" t="str">
        <f t="shared" ca="1" si="222"/>
        <v/>
      </c>
      <c r="Q1314" s="9" t="str">
        <f t="shared" ca="1" si="223"/>
        <v/>
      </c>
      <c r="R1314" s="9" t="str">
        <f t="shared" si="225"/>
        <v/>
      </c>
      <c r="S1314" t="str" cm="1">
        <f t="array" ref="S1314">IF(ISBLANK(C1314),"",IFERROR(INDEX(ListeSeries!$A$2:$A$1045, MATCH(1, (DatasScan!G1314=ListeSeries!$B$2:$B$1045) * (DatasScan!H1314&gt;=ListeSeries!$D$2:$D$1045) * (DatasScan!H1314&lt;=ListeSeries!$E$2:$E$1045), 0)), "no match"))</f>
        <v/>
      </c>
      <c r="T1314" s="7" t="str" cm="1">
        <f t="array" ref="T1314">IF(ISBLANK(C1314),"",IFERROR(INDEX(ListeSeries!$C$2:$C$1045, MATCH(1, (DatasScan!G1314=ListeSeries!$B$2:$B$1045) * (DatasScan!H1314&gt;=ListeSeries!$D$2:$D$1045) * (DatasScan!H1314&lt;=ListeSeries!$E$2:$E$1045), 0)), "no match"))</f>
        <v/>
      </c>
      <c r="U1314" s="11" t="str" cm="1">
        <f t="array" ref="U1314">IF(ISBLANK(C1314),"",IFERROR(INDEX(ListeSeries!$F$2:$F$1045, MATCH(1, (DatasScan!G1314=ListeSeries!$B$2:$B$1045) * (DatasScan!H1314&gt;=ListeSeries!$D$2:$D$1045) * (DatasScan!H1314&lt;=ListeSeries!$E$2:$E$1045), 0)), "no match"))</f>
        <v/>
      </c>
    </row>
    <row r="1315" spans="1:21" x14ac:dyDescent="0.25">
      <c r="A1315" s="6" t="str">
        <f t="shared" si="226"/>
        <v/>
      </c>
      <c r="B1315" s="272"/>
      <c r="F1315" s="7" t="str">
        <f t="shared" si="220"/>
        <v/>
      </c>
      <c r="G1315" s="21" t="str">
        <f>IF(ISBLANK(C1315),"",_xlfn.XLOOKUP(_xlfn.XLOOKUP(VALUE(LEFT(C1315,4)),Souches!$B$2:$B$15000,Souches!$E$2:$E$15000),Varietes!$B$2:$B$500,Varietes!$C$2:$C$500))</f>
        <v/>
      </c>
      <c r="H1315" s="19" t="str">
        <f>IF(ISBLANK(C1315),"",_xlfn.XLOOKUP(VALUE(LEFT(C1315,4)),Souches!$B$2:$B$15000,Souches!$D$2:$D$15000))</f>
        <v/>
      </c>
      <c r="I1315" s="10" t="str">
        <f t="shared" si="227"/>
        <v/>
      </c>
      <c r="J1315" s="19" t="str">
        <f>IF(I1315="","",INT(('ObjProd (2)'!$C$25-I1315)/7 * (ABS('ObjProd (2)'!$C$25-I1315)&gt;=7)))</f>
        <v/>
      </c>
      <c r="K1315" s="10" t="str">
        <f>IF(I1315="","",
IF(AND(DATEDIF(I1315,'ObjProd (2)'!$C$25,"y")=0,DATEDIF(I1315,'ObjProd (2)'!$C$25,"ym")=0,
   INT(('ObjProd (2)'!$C$25-EDATE(I1315,DATEDIF(I1315,'ObjProd (2)'!$C$25,"y")*12+DATEDIF(I1315,'ObjProd (2)'!$C$25,"ym")))/7)=0),
   "&lt; 1 sem.",
   IF(DATEDIF(I1315,'ObjProd (2)'!$C$25,"y")&gt;0,DATEDIF(I1315,'ObjProd (2)'!$C$25,"y") &amp; " " &amp; IF(DATEDIF(I1315,'ObjProd (2)'!$C$25,"y")=1,"an ","ans "),"") &amp;
   IF(DATEDIF(I1315,'ObjProd (2)'!$C$25,"ym")&gt;0,DATEDIF(I1315,'ObjProd (2)'!$C$25,"ym") &amp; " mois ", "") &amp;
   IF(INT(('ObjProd (2)'!$C$25-EDATE(I1315,DATEDIF(I1315,'ObjProd (2)'!$C$25,"y")*12+DATEDIF(I1315,'ObjProd (2)'!$C$25,"ym")))/7)&gt;0,
      INT(('ObjProd (2)'!$C$25-EDATE(I1315,DATEDIF(I1315,'ObjProd (2)'!$C$25,"y")*12+DATEDIF(I1315,'ObjProd (2)'!$C$25,"ym")))/7) &amp; " sem.",
      "")
)
)</f>
        <v/>
      </c>
      <c r="L1315" s="11" t="str">
        <f t="shared" si="228"/>
        <v/>
      </c>
      <c r="M1315" s="9" t="str">
        <f t="shared" si="224"/>
        <v/>
      </c>
      <c r="N1315" s="9" t="str" cm="1">
        <f t="array" aca="1" ref="N1315" ca="1">LEFT(L1315, IF(ISNUMBER(SUBSTITUTE(_xludf.MID(L1315, 2, 1), ".", ",")), 1, 2))</f>
        <v/>
      </c>
      <c r="O1315" s="19" t="str">
        <f t="shared" ca="1" si="221"/>
        <v/>
      </c>
      <c r="P1315" s="9" t="str">
        <f t="shared" ca="1" si="222"/>
        <v/>
      </c>
      <c r="Q1315" s="9" t="str">
        <f t="shared" ca="1" si="223"/>
        <v/>
      </c>
      <c r="R1315" s="9" t="str">
        <f t="shared" si="225"/>
        <v/>
      </c>
      <c r="S1315" t="str" cm="1">
        <f t="array" ref="S1315">IF(ISBLANK(C1315),"",IFERROR(INDEX(ListeSeries!$A$2:$A$1045, MATCH(1, (DatasScan!G1315=ListeSeries!$B$2:$B$1045) * (DatasScan!H1315&gt;=ListeSeries!$D$2:$D$1045) * (DatasScan!H1315&lt;=ListeSeries!$E$2:$E$1045), 0)), "no match"))</f>
        <v/>
      </c>
      <c r="T1315" s="7" t="str" cm="1">
        <f t="array" ref="T1315">IF(ISBLANK(C1315),"",IFERROR(INDEX(ListeSeries!$C$2:$C$1045, MATCH(1, (DatasScan!G1315=ListeSeries!$B$2:$B$1045) * (DatasScan!H1315&gt;=ListeSeries!$D$2:$D$1045) * (DatasScan!H1315&lt;=ListeSeries!$E$2:$E$1045), 0)), "no match"))</f>
        <v/>
      </c>
      <c r="U1315" s="11" t="str" cm="1">
        <f t="array" ref="U1315">IF(ISBLANK(C1315),"",IFERROR(INDEX(ListeSeries!$F$2:$F$1045, MATCH(1, (DatasScan!G1315=ListeSeries!$B$2:$B$1045) * (DatasScan!H1315&gt;=ListeSeries!$D$2:$D$1045) * (DatasScan!H1315&lt;=ListeSeries!$E$2:$E$1045), 0)), "no match"))</f>
        <v/>
      </c>
    </row>
    <row r="1316" spans="1:21" x14ac:dyDescent="0.25">
      <c r="A1316" s="6" t="str">
        <f t="shared" si="226"/>
        <v/>
      </c>
      <c r="B1316" s="272"/>
      <c r="F1316" s="7" t="str">
        <f t="shared" si="220"/>
        <v/>
      </c>
      <c r="G1316" s="21" t="str">
        <f>IF(ISBLANK(C1316),"",_xlfn.XLOOKUP(_xlfn.XLOOKUP(VALUE(LEFT(C1316,4)),Souches!$B$2:$B$15000,Souches!$E$2:$E$15000),Varietes!$B$2:$B$500,Varietes!$C$2:$C$500))</f>
        <v/>
      </c>
      <c r="H1316" s="19" t="str">
        <f>IF(ISBLANK(C1316),"",_xlfn.XLOOKUP(VALUE(LEFT(C1316,4)),Souches!$B$2:$B$15000,Souches!$D$2:$D$15000))</f>
        <v/>
      </c>
      <c r="I1316" s="10" t="str">
        <f t="shared" si="227"/>
        <v/>
      </c>
      <c r="J1316" s="19" t="str">
        <f>IF(I1316="","",INT(('ObjProd (2)'!$C$25-I1316)/7 * (ABS('ObjProd (2)'!$C$25-I1316)&gt;=7)))</f>
        <v/>
      </c>
      <c r="K1316" s="10" t="str">
        <f>IF(I1316="","",
IF(AND(DATEDIF(I1316,'ObjProd (2)'!$C$25,"y")=0,DATEDIF(I1316,'ObjProd (2)'!$C$25,"ym")=0,
   INT(('ObjProd (2)'!$C$25-EDATE(I1316,DATEDIF(I1316,'ObjProd (2)'!$C$25,"y")*12+DATEDIF(I1316,'ObjProd (2)'!$C$25,"ym")))/7)=0),
   "&lt; 1 sem.",
   IF(DATEDIF(I1316,'ObjProd (2)'!$C$25,"y")&gt;0,DATEDIF(I1316,'ObjProd (2)'!$C$25,"y") &amp; " " &amp; IF(DATEDIF(I1316,'ObjProd (2)'!$C$25,"y")=1,"an ","ans "),"") &amp;
   IF(DATEDIF(I1316,'ObjProd (2)'!$C$25,"ym")&gt;0,DATEDIF(I1316,'ObjProd (2)'!$C$25,"ym") &amp; " mois ", "") &amp;
   IF(INT(('ObjProd (2)'!$C$25-EDATE(I1316,DATEDIF(I1316,'ObjProd (2)'!$C$25,"y")*12+DATEDIF(I1316,'ObjProd (2)'!$C$25,"ym")))/7)&gt;0,
      INT(('ObjProd (2)'!$C$25-EDATE(I1316,DATEDIF(I1316,'ObjProd (2)'!$C$25,"y")*12+DATEDIF(I1316,'ObjProd (2)'!$C$25,"ym")))/7) &amp; " sem.",
      "")
)
)</f>
        <v/>
      </c>
      <c r="L1316" s="11" t="str">
        <f t="shared" si="228"/>
        <v/>
      </c>
      <c r="M1316" s="9" t="str">
        <f t="shared" si="224"/>
        <v/>
      </c>
      <c r="N1316" s="9" t="str" cm="1">
        <f t="array" aca="1" ref="N1316" ca="1">LEFT(L1316, IF(ISNUMBER(SUBSTITUTE(_xludf.MID(L1316, 2, 1), ".", ",")), 1, 2))</f>
        <v/>
      </c>
      <c r="O1316" s="19" t="str">
        <f t="shared" ca="1" si="221"/>
        <v/>
      </c>
      <c r="P1316" s="9" t="str">
        <f t="shared" ca="1" si="222"/>
        <v/>
      </c>
      <c r="Q1316" s="9" t="str">
        <f t="shared" ca="1" si="223"/>
        <v/>
      </c>
      <c r="R1316" s="9" t="str">
        <f t="shared" si="225"/>
        <v/>
      </c>
      <c r="S1316" t="str" cm="1">
        <f t="array" ref="S1316">IF(ISBLANK(C1316),"",IFERROR(INDEX(ListeSeries!$A$2:$A$1045, MATCH(1, (DatasScan!G1316=ListeSeries!$B$2:$B$1045) * (DatasScan!H1316&gt;=ListeSeries!$D$2:$D$1045) * (DatasScan!H1316&lt;=ListeSeries!$E$2:$E$1045), 0)), "no match"))</f>
        <v/>
      </c>
      <c r="T1316" s="7" t="str" cm="1">
        <f t="array" ref="T1316">IF(ISBLANK(C1316),"",IFERROR(INDEX(ListeSeries!$C$2:$C$1045, MATCH(1, (DatasScan!G1316=ListeSeries!$B$2:$B$1045) * (DatasScan!H1316&gt;=ListeSeries!$D$2:$D$1045) * (DatasScan!H1316&lt;=ListeSeries!$E$2:$E$1045), 0)), "no match"))</f>
        <v/>
      </c>
      <c r="U1316" s="11" t="str" cm="1">
        <f t="array" ref="U1316">IF(ISBLANK(C1316),"",IFERROR(INDEX(ListeSeries!$F$2:$F$1045, MATCH(1, (DatasScan!G1316=ListeSeries!$B$2:$B$1045) * (DatasScan!H1316&gt;=ListeSeries!$D$2:$D$1045) * (DatasScan!H1316&lt;=ListeSeries!$E$2:$E$1045), 0)), "no match"))</f>
        <v/>
      </c>
    </row>
    <row r="1317" spans="1:21" x14ac:dyDescent="0.25">
      <c r="A1317" s="6" t="str">
        <f t="shared" si="226"/>
        <v/>
      </c>
      <c r="B1317" s="272"/>
      <c r="F1317" s="7" t="str">
        <f t="shared" si="220"/>
        <v/>
      </c>
      <c r="G1317" s="21" t="str">
        <f>IF(ISBLANK(C1317),"",_xlfn.XLOOKUP(_xlfn.XLOOKUP(VALUE(LEFT(C1317,4)),Souches!$B$2:$B$15000,Souches!$E$2:$E$15000),Varietes!$B$2:$B$500,Varietes!$C$2:$C$500))</f>
        <v/>
      </c>
      <c r="H1317" s="19" t="str">
        <f>IF(ISBLANK(C1317),"",_xlfn.XLOOKUP(VALUE(LEFT(C1317,4)),Souches!$B$2:$B$15000,Souches!$D$2:$D$15000))</f>
        <v/>
      </c>
      <c r="I1317" s="10" t="str">
        <f t="shared" si="227"/>
        <v/>
      </c>
      <c r="J1317" s="19" t="str">
        <f>IF(I1317="","",INT(('ObjProd (2)'!$C$25-I1317)/7 * (ABS('ObjProd (2)'!$C$25-I1317)&gt;=7)))</f>
        <v/>
      </c>
      <c r="K1317" s="10" t="str">
        <f>IF(I1317="","",
IF(AND(DATEDIF(I1317,'ObjProd (2)'!$C$25,"y")=0,DATEDIF(I1317,'ObjProd (2)'!$C$25,"ym")=0,
   INT(('ObjProd (2)'!$C$25-EDATE(I1317,DATEDIF(I1317,'ObjProd (2)'!$C$25,"y")*12+DATEDIF(I1317,'ObjProd (2)'!$C$25,"ym")))/7)=0),
   "&lt; 1 sem.",
   IF(DATEDIF(I1317,'ObjProd (2)'!$C$25,"y")&gt;0,DATEDIF(I1317,'ObjProd (2)'!$C$25,"y") &amp; " " &amp; IF(DATEDIF(I1317,'ObjProd (2)'!$C$25,"y")=1,"an ","ans "),"") &amp;
   IF(DATEDIF(I1317,'ObjProd (2)'!$C$25,"ym")&gt;0,DATEDIF(I1317,'ObjProd (2)'!$C$25,"ym") &amp; " mois ", "") &amp;
   IF(INT(('ObjProd (2)'!$C$25-EDATE(I1317,DATEDIF(I1317,'ObjProd (2)'!$C$25,"y")*12+DATEDIF(I1317,'ObjProd (2)'!$C$25,"ym")))/7)&gt;0,
      INT(('ObjProd (2)'!$C$25-EDATE(I1317,DATEDIF(I1317,'ObjProd (2)'!$C$25,"y")*12+DATEDIF(I1317,'ObjProd (2)'!$C$25,"ym")))/7) &amp; " sem.",
      "")
)
)</f>
        <v/>
      </c>
      <c r="L1317" s="11" t="str">
        <f t="shared" si="228"/>
        <v/>
      </c>
      <c r="M1317" s="9" t="str">
        <f t="shared" si="224"/>
        <v/>
      </c>
      <c r="N1317" s="9" t="str" cm="1">
        <f t="array" aca="1" ref="N1317" ca="1">LEFT(L1317, IF(ISNUMBER(SUBSTITUTE(_xludf.MID(L1317, 2, 1), ".", ",")), 1, 2))</f>
        <v/>
      </c>
      <c r="O1317" s="19" t="str">
        <f t="shared" ca="1" si="221"/>
        <v/>
      </c>
      <c r="P1317" s="9" t="str">
        <f t="shared" ca="1" si="222"/>
        <v/>
      </c>
      <c r="Q1317" s="9" t="str">
        <f t="shared" ca="1" si="223"/>
        <v/>
      </c>
      <c r="R1317" s="9" t="str">
        <f t="shared" si="225"/>
        <v/>
      </c>
      <c r="S1317" t="str" cm="1">
        <f t="array" ref="S1317">IF(ISBLANK(C1317),"",IFERROR(INDEX(ListeSeries!$A$2:$A$1045, MATCH(1, (DatasScan!G1317=ListeSeries!$B$2:$B$1045) * (DatasScan!H1317&gt;=ListeSeries!$D$2:$D$1045) * (DatasScan!H1317&lt;=ListeSeries!$E$2:$E$1045), 0)), "no match"))</f>
        <v/>
      </c>
      <c r="T1317" s="7" t="str" cm="1">
        <f t="array" ref="T1317">IF(ISBLANK(C1317),"",IFERROR(INDEX(ListeSeries!$C$2:$C$1045, MATCH(1, (DatasScan!G1317=ListeSeries!$B$2:$B$1045) * (DatasScan!H1317&gt;=ListeSeries!$D$2:$D$1045) * (DatasScan!H1317&lt;=ListeSeries!$E$2:$E$1045), 0)), "no match"))</f>
        <v/>
      </c>
      <c r="U1317" s="11" t="str" cm="1">
        <f t="array" ref="U1317">IF(ISBLANK(C1317),"",IFERROR(INDEX(ListeSeries!$F$2:$F$1045, MATCH(1, (DatasScan!G1317=ListeSeries!$B$2:$B$1045) * (DatasScan!H1317&gt;=ListeSeries!$D$2:$D$1045) * (DatasScan!H1317&lt;=ListeSeries!$E$2:$E$1045), 0)), "no match"))</f>
        <v/>
      </c>
    </row>
    <row r="1318" spans="1:21" x14ac:dyDescent="0.25">
      <c r="A1318" s="6" t="str">
        <f t="shared" si="226"/>
        <v/>
      </c>
      <c r="B1318" s="272"/>
      <c r="F1318" s="7" t="str">
        <f t="shared" si="220"/>
        <v/>
      </c>
      <c r="G1318" s="21" t="str">
        <f>IF(ISBLANK(C1318),"",_xlfn.XLOOKUP(_xlfn.XLOOKUP(VALUE(LEFT(C1318,4)),Souches!$B$2:$B$15000,Souches!$E$2:$E$15000),Varietes!$B$2:$B$500,Varietes!$C$2:$C$500))</f>
        <v/>
      </c>
      <c r="H1318" s="19" t="str">
        <f>IF(ISBLANK(C1318),"",_xlfn.XLOOKUP(VALUE(LEFT(C1318,4)),Souches!$B$2:$B$15000,Souches!$D$2:$D$15000))</f>
        <v/>
      </c>
      <c r="I1318" s="10" t="str">
        <f t="shared" si="227"/>
        <v/>
      </c>
      <c r="J1318" s="19" t="str">
        <f>IF(I1318="","",INT(('ObjProd (2)'!$C$25-I1318)/7 * (ABS('ObjProd (2)'!$C$25-I1318)&gt;=7)))</f>
        <v/>
      </c>
      <c r="K1318" s="10" t="str">
        <f>IF(I1318="","",
IF(AND(DATEDIF(I1318,'ObjProd (2)'!$C$25,"y")=0,DATEDIF(I1318,'ObjProd (2)'!$C$25,"ym")=0,
   INT(('ObjProd (2)'!$C$25-EDATE(I1318,DATEDIF(I1318,'ObjProd (2)'!$C$25,"y")*12+DATEDIF(I1318,'ObjProd (2)'!$C$25,"ym")))/7)=0),
   "&lt; 1 sem.",
   IF(DATEDIF(I1318,'ObjProd (2)'!$C$25,"y")&gt;0,DATEDIF(I1318,'ObjProd (2)'!$C$25,"y") &amp; " " &amp; IF(DATEDIF(I1318,'ObjProd (2)'!$C$25,"y")=1,"an ","ans "),"") &amp;
   IF(DATEDIF(I1318,'ObjProd (2)'!$C$25,"ym")&gt;0,DATEDIF(I1318,'ObjProd (2)'!$C$25,"ym") &amp; " mois ", "") &amp;
   IF(INT(('ObjProd (2)'!$C$25-EDATE(I1318,DATEDIF(I1318,'ObjProd (2)'!$C$25,"y")*12+DATEDIF(I1318,'ObjProd (2)'!$C$25,"ym")))/7)&gt;0,
      INT(('ObjProd (2)'!$C$25-EDATE(I1318,DATEDIF(I1318,'ObjProd (2)'!$C$25,"y")*12+DATEDIF(I1318,'ObjProd (2)'!$C$25,"ym")))/7) &amp; " sem.",
      "")
)
)</f>
        <v/>
      </c>
      <c r="L1318" s="11" t="str">
        <f t="shared" si="228"/>
        <v/>
      </c>
      <c r="M1318" s="9" t="str">
        <f t="shared" si="224"/>
        <v/>
      </c>
      <c r="N1318" s="9" t="str" cm="1">
        <f t="array" aca="1" ref="N1318" ca="1">LEFT(L1318, IF(ISNUMBER(SUBSTITUTE(_xludf.MID(L1318, 2, 1), ".", ",")), 1, 2))</f>
        <v/>
      </c>
      <c r="O1318" s="19" t="str">
        <f t="shared" ca="1" si="221"/>
        <v/>
      </c>
      <c r="P1318" s="9" t="str">
        <f t="shared" ca="1" si="222"/>
        <v/>
      </c>
      <c r="Q1318" s="9" t="str">
        <f t="shared" ca="1" si="223"/>
        <v/>
      </c>
      <c r="R1318" s="9" t="str">
        <f t="shared" si="225"/>
        <v/>
      </c>
      <c r="S1318" t="str" cm="1">
        <f t="array" ref="S1318">IF(ISBLANK(C1318),"",IFERROR(INDEX(ListeSeries!$A$2:$A$1045, MATCH(1, (DatasScan!G1318=ListeSeries!$B$2:$B$1045) * (DatasScan!H1318&gt;=ListeSeries!$D$2:$D$1045) * (DatasScan!H1318&lt;=ListeSeries!$E$2:$E$1045), 0)), "no match"))</f>
        <v/>
      </c>
      <c r="T1318" s="7" t="str" cm="1">
        <f t="array" ref="T1318">IF(ISBLANK(C1318),"",IFERROR(INDEX(ListeSeries!$C$2:$C$1045, MATCH(1, (DatasScan!G1318=ListeSeries!$B$2:$B$1045) * (DatasScan!H1318&gt;=ListeSeries!$D$2:$D$1045) * (DatasScan!H1318&lt;=ListeSeries!$E$2:$E$1045), 0)), "no match"))</f>
        <v/>
      </c>
      <c r="U1318" s="11" t="str" cm="1">
        <f t="array" ref="U1318">IF(ISBLANK(C1318),"",IFERROR(INDEX(ListeSeries!$F$2:$F$1045, MATCH(1, (DatasScan!G1318=ListeSeries!$B$2:$B$1045) * (DatasScan!H1318&gt;=ListeSeries!$D$2:$D$1045) * (DatasScan!H1318&lt;=ListeSeries!$E$2:$E$1045), 0)), "no match"))</f>
        <v/>
      </c>
    </row>
    <row r="1319" spans="1:21" x14ac:dyDescent="0.25">
      <c r="A1319" s="6" t="str">
        <f t="shared" si="226"/>
        <v/>
      </c>
      <c r="B1319" s="272"/>
      <c r="F1319" s="7" t="str">
        <f t="shared" si="220"/>
        <v/>
      </c>
      <c r="G1319" s="21" t="str">
        <f>IF(ISBLANK(C1319),"",_xlfn.XLOOKUP(_xlfn.XLOOKUP(VALUE(LEFT(C1319,4)),Souches!$B$2:$B$15000,Souches!$E$2:$E$15000),Varietes!$B$2:$B$500,Varietes!$C$2:$C$500))</f>
        <v/>
      </c>
      <c r="H1319" s="19" t="str">
        <f>IF(ISBLANK(C1319),"",_xlfn.XLOOKUP(VALUE(LEFT(C1319,4)),Souches!$B$2:$B$15000,Souches!$D$2:$D$15000))</f>
        <v/>
      </c>
      <c r="I1319" s="10" t="str">
        <f t="shared" si="227"/>
        <v/>
      </c>
      <c r="J1319" s="19" t="str">
        <f>IF(I1319="","",INT(('ObjProd (2)'!$C$25-I1319)/7 * (ABS('ObjProd (2)'!$C$25-I1319)&gt;=7)))</f>
        <v/>
      </c>
      <c r="K1319" s="10" t="str">
        <f>IF(I1319="","",
IF(AND(DATEDIF(I1319,'ObjProd (2)'!$C$25,"y")=0,DATEDIF(I1319,'ObjProd (2)'!$C$25,"ym")=0,
   INT(('ObjProd (2)'!$C$25-EDATE(I1319,DATEDIF(I1319,'ObjProd (2)'!$C$25,"y")*12+DATEDIF(I1319,'ObjProd (2)'!$C$25,"ym")))/7)=0),
   "&lt; 1 sem.",
   IF(DATEDIF(I1319,'ObjProd (2)'!$C$25,"y")&gt;0,DATEDIF(I1319,'ObjProd (2)'!$C$25,"y") &amp; " " &amp; IF(DATEDIF(I1319,'ObjProd (2)'!$C$25,"y")=1,"an ","ans "),"") &amp;
   IF(DATEDIF(I1319,'ObjProd (2)'!$C$25,"ym")&gt;0,DATEDIF(I1319,'ObjProd (2)'!$C$25,"ym") &amp; " mois ", "") &amp;
   IF(INT(('ObjProd (2)'!$C$25-EDATE(I1319,DATEDIF(I1319,'ObjProd (2)'!$C$25,"y")*12+DATEDIF(I1319,'ObjProd (2)'!$C$25,"ym")))/7)&gt;0,
      INT(('ObjProd (2)'!$C$25-EDATE(I1319,DATEDIF(I1319,'ObjProd (2)'!$C$25,"y")*12+DATEDIF(I1319,'ObjProd (2)'!$C$25,"ym")))/7) &amp; " sem.",
      "")
)
)</f>
        <v/>
      </c>
      <c r="L1319" s="11" t="str">
        <f t="shared" si="228"/>
        <v/>
      </c>
      <c r="M1319" s="9" t="str">
        <f t="shared" si="224"/>
        <v/>
      </c>
      <c r="N1319" s="9" t="str" cm="1">
        <f t="array" aca="1" ref="N1319" ca="1">LEFT(L1319, IF(ISNUMBER(SUBSTITUTE(_xludf.MID(L1319, 2, 1), ".", ",")), 1, 2))</f>
        <v/>
      </c>
      <c r="O1319" s="19" t="str">
        <f t="shared" ca="1" si="221"/>
        <v/>
      </c>
      <c r="P1319" s="9" t="str">
        <f t="shared" ca="1" si="222"/>
        <v/>
      </c>
      <c r="Q1319" s="9" t="str">
        <f t="shared" ca="1" si="223"/>
        <v/>
      </c>
      <c r="R1319" s="9" t="str">
        <f t="shared" si="225"/>
        <v/>
      </c>
      <c r="S1319" t="str" cm="1">
        <f t="array" ref="S1319">IF(ISBLANK(C1319),"",IFERROR(INDEX(ListeSeries!$A$2:$A$1045, MATCH(1, (DatasScan!G1319=ListeSeries!$B$2:$B$1045) * (DatasScan!H1319&gt;=ListeSeries!$D$2:$D$1045) * (DatasScan!H1319&lt;=ListeSeries!$E$2:$E$1045), 0)), "no match"))</f>
        <v/>
      </c>
      <c r="T1319" s="7" t="str" cm="1">
        <f t="array" ref="T1319">IF(ISBLANK(C1319),"",IFERROR(INDEX(ListeSeries!$C$2:$C$1045, MATCH(1, (DatasScan!G1319=ListeSeries!$B$2:$B$1045) * (DatasScan!H1319&gt;=ListeSeries!$D$2:$D$1045) * (DatasScan!H1319&lt;=ListeSeries!$E$2:$E$1045), 0)), "no match"))</f>
        <v/>
      </c>
      <c r="U1319" s="11" t="str" cm="1">
        <f t="array" ref="U1319">IF(ISBLANK(C1319),"",IFERROR(INDEX(ListeSeries!$F$2:$F$1045, MATCH(1, (DatasScan!G1319=ListeSeries!$B$2:$B$1045) * (DatasScan!H1319&gt;=ListeSeries!$D$2:$D$1045) * (DatasScan!H1319&lt;=ListeSeries!$E$2:$E$1045), 0)), "no match"))</f>
        <v/>
      </c>
    </row>
    <row r="1320" spans="1:21" x14ac:dyDescent="0.25">
      <c r="A1320" s="6" t="str">
        <f t="shared" si="226"/>
        <v/>
      </c>
      <c r="B1320" s="272"/>
      <c r="F1320" s="7" t="str">
        <f t="shared" si="220"/>
        <v/>
      </c>
      <c r="G1320" s="21" t="str">
        <f>IF(ISBLANK(C1320),"",_xlfn.XLOOKUP(_xlfn.XLOOKUP(VALUE(LEFT(C1320,4)),Souches!$B$2:$B$15000,Souches!$E$2:$E$15000),Varietes!$B$2:$B$500,Varietes!$C$2:$C$500))</f>
        <v/>
      </c>
      <c r="H1320" s="19" t="str">
        <f>IF(ISBLANK(C1320),"",_xlfn.XLOOKUP(VALUE(LEFT(C1320,4)),Souches!$B$2:$B$15000,Souches!$D$2:$D$15000))</f>
        <v/>
      </c>
      <c r="I1320" s="10" t="str">
        <f t="shared" si="227"/>
        <v/>
      </c>
      <c r="J1320" s="19" t="str">
        <f>IF(I1320="","",INT(('ObjProd (2)'!$C$25-I1320)/7 * (ABS('ObjProd (2)'!$C$25-I1320)&gt;=7)))</f>
        <v/>
      </c>
      <c r="K1320" s="10" t="str">
        <f>IF(I1320="","",
IF(AND(DATEDIF(I1320,'ObjProd (2)'!$C$25,"y")=0,DATEDIF(I1320,'ObjProd (2)'!$C$25,"ym")=0,
   INT(('ObjProd (2)'!$C$25-EDATE(I1320,DATEDIF(I1320,'ObjProd (2)'!$C$25,"y")*12+DATEDIF(I1320,'ObjProd (2)'!$C$25,"ym")))/7)=0),
   "&lt; 1 sem.",
   IF(DATEDIF(I1320,'ObjProd (2)'!$C$25,"y")&gt;0,DATEDIF(I1320,'ObjProd (2)'!$C$25,"y") &amp; " " &amp; IF(DATEDIF(I1320,'ObjProd (2)'!$C$25,"y")=1,"an ","ans "),"") &amp;
   IF(DATEDIF(I1320,'ObjProd (2)'!$C$25,"ym")&gt;0,DATEDIF(I1320,'ObjProd (2)'!$C$25,"ym") &amp; " mois ", "") &amp;
   IF(INT(('ObjProd (2)'!$C$25-EDATE(I1320,DATEDIF(I1320,'ObjProd (2)'!$C$25,"y")*12+DATEDIF(I1320,'ObjProd (2)'!$C$25,"ym")))/7)&gt;0,
      INT(('ObjProd (2)'!$C$25-EDATE(I1320,DATEDIF(I1320,'ObjProd (2)'!$C$25,"y")*12+DATEDIF(I1320,'ObjProd (2)'!$C$25,"ym")))/7) &amp; " sem.",
      "")
)
)</f>
        <v/>
      </c>
      <c r="L1320" s="11" t="str">
        <f t="shared" si="228"/>
        <v/>
      </c>
      <c r="M1320" s="9" t="str">
        <f t="shared" si="224"/>
        <v/>
      </c>
      <c r="N1320" s="9" t="str" cm="1">
        <f t="array" aca="1" ref="N1320" ca="1">LEFT(L1320, IF(ISNUMBER(SUBSTITUTE(_xludf.MID(L1320, 2, 1), ".", ",")), 1, 2))</f>
        <v/>
      </c>
      <c r="O1320" s="19" t="str">
        <f t="shared" ca="1" si="221"/>
        <v/>
      </c>
      <c r="P1320" s="9" t="str">
        <f t="shared" ca="1" si="222"/>
        <v/>
      </c>
      <c r="Q1320" s="9" t="str">
        <f t="shared" ca="1" si="223"/>
        <v/>
      </c>
      <c r="R1320" s="9" t="str">
        <f t="shared" si="225"/>
        <v/>
      </c>
      <c r="S1320" t="str" cm="1">
        <f t="array" ref="S1320">IF(ISBLANK(C1320),"",IFERROR(INDEX(ListeSeries!$A$2:$A$1045, MATCH(1, (DatasScan!G1320=ListeSeries!$B$2:$B$1045) * (DatasScan!H1320&gt;=ListeSeries!$D$2:$D$1045) * (DatasScan!H1320&lt;=ListeSeries!$E$2:$E$1045), 0)), "no match"))</f>
        <v/>
      </c>
      <c r="T1320" s="7" t="str" cm="1">
        <f t="array" ref="T1320">IF(ISBLANK(C1320),"",IFERROR(INDEX(ListeSeries!$C$2:$C$1045, MATCH(1, (DatasScan!G1320=ListeSeries!$B$2:$B$1045) * (DatasScan!H1320&gt;=ListeSeries!$D$2:$D$1045) * (DatasScan!H1320&lt;=ListeSeries!$E$2:$E$1045), 0)), "no match"))</f>
        <v/>
      </c>
      <c r="U1320" s="11" t="str" cm="1">
        <f t="array" ref="U1320">IF(ISBLANK(C1320),"",IFERROR(INDEX(ListeSeries!$F$2:$F$1045, MATCH(1, (DatasScan!G1320=ListeSeries!$B$2:$B$1045) * (DatasScan!H1320&gt;=ListeSeries!$D$2:$D$1045) * (DatasScan!H1320&lt;=ListeSeries!$E$2:$E$1045), 0)), "no match"))</f>
        <v/>
      </c>
    </row>
    <row r="1321" spans="1:21" x14ac:dyDescent="0.25">
      <c r="A1321" s="6" t="str">
        <f t="shared" si="226"/>
        <v/>
      </c>
      <c r="B1321" s="272"/>
      <c r="F1321" s="7" t="str">
        <f t="shared" si="220"/>
        <v/>
      </c>
      <c r="G1321" s="21" t="str">
        <f>IF(ISBLANK(C1321),"",_xlfn.XLOOKUP(_xlfn.XLOOKUP(VALUE(LEFT(C1321,4)),Souches!$B$2:$B$15000,Souches!$E$2:$E$15000),Varietes!$B$2:$B$500,Varietes!$C$2:$C$500))</f>
        <v/>
      </c>
      <c r="H1321" s="19" t="str">
        <f>IF(ISBLANK(C1321),"",_xlfn.XLOOKUP(VALUE(LEFT(C1321,4)),Souches!$B$2:$B$15000,Souches!$D$2:$D$15000))</f>
        <v/>
      </c>
      <c r="I1321" s="10" t="str">
        <f t="shared" si="227"/>
        <v/>
      </c>
      <c r="J1321" s="19" t="str">
        <f>IF(I1321="","",INT(('ObjProd (2)'!$C$25-I1321)/7 * (ABS('ObjProd (2)'!$C$25-I1321)&gt;=7)))</f>
        <v/>
      </c>
      <c r="K1321" s="10" t="str">
        <f>IF(I1321="","",
IF(AND(DATEDIF(I1321,'ObjProd (2)'!$C$25,"y")=0,DATEDIF(I1321,'ObjProd (2)'!$C$25,"ym")=0,
   INT(('ObjProd (2)'!$C$25-EDATE(I1321,DATEDIF(I1321,'ObjProd (2)'!$C$25,"y")*12+DATEDIF(I1321,'ObjProd (2)'!$C$25,"ym")))/7)=0),
   "&lt; 1 sem.",
   IF(DATEDIF(I1321,'ObjProd (2)'!$C$25,"y")&gt;0,DATEDIF(I1321,'ObjProd (2)'!$C$25,"y") &amp; " " &amp; IF(DATEDIF(I1321,'ObjProd (2)'!$C$25,"y")=1,"an ","ans "),"") &amp;
   IF(DATEDIF(I1321,'ObjProd (2)'!$C$25,"ym")&gt;0,DATEDIF(I1321,'ObjProd (2)'!$C$25,"ym") &amp; " mois ", "") &amp;
   IF(INT(('ObjProd (2)'!$C$25-EDATE(I1321,DATEDIF(I1321,'ObjProd (2)'!$C$25,"y")*12+DATEDIF(I1321,'ObjProd (2)'!$C$25,"ym")))/7)&gt;0,
      INT(('ObjProd (2)'!$C$25-EDATE(I1321,DATEDIF(I1321,'ObjProd (2)'!$C$25,"y")*12+DATEDIF(I1321,'ObjProd (2)'!$C$25,"ym")))/7) &amp; " sem.",
      "")
)
)</f>
        <v/>
      </c>
      <c r="L1321" s="11" t="str">
        <f t="shared" si="228"/>
        <v/>
      </c>
      <c r="M1321" s="9" t="str">
        <f t="shared" si="224"/>
        <v/>
      </c>
      <c r="N1321" s="9" t="str" cm="1">
        <f t="array" aca="1" ref="N1321" ca="1">LEFT(L1321, IF(ISNUMBER(SUBSTITUTE(_xludf.MID(L1321, 2, 1), ".", ",")), 1, 2))</f>
        <v/>
      </c>
      <c r="O1321" s="19" t="str">
        <f t="shared" ca="1" si="221"/>
        <v/>
      </c>
      <c r="P1321" s="9" t="str">
        <f t="shared" ca="1" si="222"/>
        <v/>
      </c>
      <c r="Q1321" s="9" t="str">
        <f t="shared" ca="1" si="223"/>
        <v/>
      </c>
      <c r="R1321" s="9" t="str">
        <f t="shared" si="225"/>
        <v/>
      </c>
      <c r="S1321" t="str" cm="1">
        <f t="array" ref="S1321">IF(ISBLANK(C1321),"",IFERROR(INDEX(ListeSeries!$A$2:$A$1045, MATCH(1, (DatasScan!G1321=ListeSeries!$B$2:$B$1045) * (DatasScan!H1321&gt;=ListeSeries!$D$2:$D$1045) * (DatasScan!H1321&lt;=ListeSeries!$E$2:$E$1045), 0)), "no match"))</f>
        <v/>
      </c>
      <c r="T1321" s="7" t="str" cm="1">
        <f t="array" ref="T1321">IF(ISBLANK(C1321),"",IFERROR(INDEX(ListeSeries!$C$2:$C$1045, MATCH(1, (DatasScan!G1321=ListeSeries!$B$2:$B$1045) * (DatasScan!H1321&gt;=ListeSeries!$D$2:$D$1045) * (DatasScan!H1321&lt;=ListeSeries!$E$2:$E$1045), 0)), "no match"))</f>
        <v/>
      </c>
      <c r="U1321" s="11" t="str" cm="1">
        <f t="array" ref="U1321">IF(ISBLANK(C1321),"",IFERROR(INDEX(ListeSeries!$F$2:$F$1045, MATCH(1, (DatasScan!G1321=ListeSeries!$B$2:$B$1045) * (DatasScan!H1321&gt;=ListeSeries!$D$2:$D$1045) * (DatasScan!H1321&lt;=ListeSeries!$E$2:$E$1045), 0)), "no match"))</f>
        <v/>
      </c>
    </row>
    <row r="1322" spans="1:21" x14ac:dyDescent="0.25">
      <c r="A1322" s="6" t="str">
        <f t="shared" si="226"/>
        <v/>
      </c>
      <c r="B1322" s="272"/>
      <c r="F1322" s="7" t="str">
        <f t="shared" si="220"/>
        <v/>
      </c>
      <c r="G1322" s="21" t="str">
        <f>IF(ISBLANK(C1322),"",_xlfn.XLOOKUP(_xlfn.XLOOKUP(VALUE(LEFT(C1322,4)),Souches!$B$2:$B$15000,Souches!$E$2:$E$15000),Varietes!$B$2:$B$500,Varietes!$C$2:$C$500))</f>
        <v/>
      </c>
      <c r="H1322" s="19" t="str">
        <f>IF(ISBLANK(C1322),"",_xlfn.XLOOKUP(VALUE(LEFT(C1322,4)),Souches!$B$2:$B$15000,Souches!$D$2:$D$15000))</f>
        <v/>
      </c>
      <c r="I1322" s="10" t="str">
        <f t="shared" si="227"/>
        <v/>
      </c>
      <c r="J1322" s="19" t="str">
        <f>IF(I1322="","",INT(('ObjProd (2)'!$C$25-I1322)/7 * (ABS('ObjProd (2)'!$C$25-I1322)&gt;=7)))</f>
        <v/>
      </c>
      <c r="K1322" s="10" t="str">
        <f>IF(I1322="","",
IF(AND(DATEDIF(I1322,'ObjProd (2)'!$C$25,"y")=0,DATEDIF(I1322,'ObjProd (2)'!$C$25,"ym")=0,
   INT(('ObjProd (2)'!$C$25-EDATE(I1322,DATEDIF(I1322,'ObjProd (2)'!$C$25,"y")*12+DATEDIF(I1322,'ObjProd (2)'!$C$25,"ym")))/7)=0),
   "&lt; 1 sem.",
   IF(DATEDIF(I1322,'ObjProd (2)'!$C$25,"y")&gt;0,DATEDIF(I1322,'ObjProd (2)'!$C$25,"y") &amp; " " &amp; IF(DATEDIF(I1322,'ObjProd (2)'!$C$25,"y")=1,"an ","ans "),"") &amp;
   IF(DATEDIF(I1322,'ObjProd (2)'!$C$25,"ym")&gt;0,DATEDIF(I1322,'ObjProd (2)'!$C$25,"ym") &amp; " mois ", "") &amp;
   IF(INT(('ObjProd (2)'!$C$25-EDATE(I1322,DATEDIF(I1322,'ObjProd (2)'!$C$25,"y")*12+DATEDIF(I1322,'ObjProd (2)'!$C$25,"ym")))/7)&gt;0,
      INT(('ObjProd (2)'!$C$25-EDATE(I1322,DATEDIF(I1322,'ObjProd (2)'!$C$25,"y")*12+DATEDIF(I1322,'ObjProd (2)'!$C$25,"ym")))/7) &amp; " sem.",
      "")
)
)</f>
        <v/>
      </c>
      <c r="L1322" s="11" t="str">
        <f t="shared" si="228"/>
        <v/>
      </c>
      <c r="M1322" s="9" t="str">
        <f t="shared" si="224"/>
        <v/>
      </c>
      <c r="N1322" s="9" t="str" cm="1">
        <f t="array" aca="1" ref="N1322" ca="1">LEFT(L1322, IF(ISNUMBER(SUBSTITUTE(_xludf.MID(L1322, 2, 1), ".", ",")), 1, 2))</f>
        <v/>
      </c>
      <c r="O1322" s="19" t="str">
        <f t="shared" ca="1" si="221"/>
        <v/>
      </c>
      <c r="P1322" s="9" t="str">
        <f t="shared" ca="1" si="222"/>
        <v/>
      </c>
      <c r="Q1322" s="9" t="str">
        <f t="shared" ca="1" si="223"/>
        <v/>
      </c>
      <c r="R1322" s="9" t="str">
        <f t="shared" si="225"/>
        <v/>
      </c>
      <c r="S1322" t="str" cm="1">
        <f t="array" ref="S1322">IF(ISBLANK(C1322),"",IFERROR(INDEX(ListeSeries!$A$2:$A$1045, MATCH(1, (DatasScan!G1322=ListeSeries!$B$2:$B$1045) * (DatasScan!H1322&gt;=ListeSeries!$D$2:$D$1045) * (DatasScan!H1322&lt;=ListeSeries!$E$2:$E$1045), 0)), "no match"))</f>
        <v/>
      </c>
      <c r="T1322" s="7" t="str" cm="1">
        <f t="array" ref="T1322">IF(ISBLANK(C1322),"",IFERROR(INDEX(ListeSeries!$C$2:$C$1045, MATCH(1, (DatasScan!G1322=ListeSeries!$B$2:$B$1045) * (DatasScan!H1322&gt;=ListeSeries!$D$2:$D$1045) * (DatasScan!H1322&lt;=ListeSeries!$E$2:$E$1045), 0)), "no match"))</f>
        <v/>
      </c>
      <c r="U1322" s="11" t="str" cm="1">
        <f t="array" ref="U1322">IF(ISBLANK(C1322),"",IFERROR(INDEX(ListeSeries!$F$2:$F$1045, MATCH(1, (DatasScan!G1322=ListeSeries!$B$2:$B$1045) * (DatasScan!H1322&gt;=ListeSeries!$D$2:$D$1045) * (DatasScan!H1322&lt;=ListeSeries!$E$2:$E$1045), 0)), "no match"))</f>
        <v/>
      </c>
    </row>
    <row r="1323" spans="1:21" x14ac:dyDescent="0.25">
      <c r="A1323" s="6" t="str">
        <f t="shared" si="226"/>
        <v/>
      </c>
      <c r="B1323" s="272"/>
      <c r="F1323" s="7" t="str">
        <f t="shared" si="220"/>
        <v/>
      </c>
      <c r="G1323" s="21" t="str">
        <f>IF(ISBLANK(C1323),"",_xlfn.XLOOKUP(_xlfn.XLOOKUP(VALUE(LEFT(C1323,4)),Souches!$B$2:$B$15000,Souches!$E$2:$E$15000),Varietes!$B$2:$B$500,Varietes!$C$2:$C$500))</f>
        <v/>
      </c>
      <c r="H1323" s="19" t="str">
        <f>IF(ISBLANK(C1323),"",_xlfn.XLOOKUP(VALUE(LEFT(C1323,4)),Souches!$B$2:$B$15000,Souches!$D$2:$D$15000))</f>
        <v/>
      </c>
      <c r="I1323" s="10" t="str">
        <f t="shared" si="227"/>
        <v/>
      </c>
      <c r="J1323" s="19" t="str">
        <f>IF(I1323="","",INT(('ObjProd (2)'!$C$25-I1323)/7 * (ABS('ObjProd (2)'!$C$25-I1323)&gt;=7)))</f>
        <v/>
      </c>
      <c r="K1323" s="10" t="str">
        <f>IF(I1323="","",
IF(AND(DATEDIF(I1323,'ObjProd (2)'!$C$25,"y")=0,DATEDIF(I1323,'ObjProd (2)'!$C$25,"ym")=0,
   INT(('ObjProd (2)'!$C$25-EDATE(I1323,DATEDIF(I1323,'ObjProd (2)'!$C$25,"y")*12+DATEDIF(I1323,'ObjProd (2)'!$C$25,"ym")))/7)=0),
   "&lt; 1 sem.",
   IF(DATEDIF(I1323,'ObjProd (2)'!$C$25,"y")&gt;0,DATEDIF(I1323,'ObjProd (2)'!$C$25,"y") &amp; " " &amp; IF(DATEDIF(I1323,'ObjProd (2)'!$C$25,"y")=1,"an ","ans "),"") &amp;
   IF(DATEDIF(I1323,'ObjProd (2)'!$C$25,"ym")&gt;0,DATEDIF(I1323,'ObjProd (2)'!$C$25,"ym") &amp; " mois ", "") &amp;
   IF(INT(('ObjProd (2)'!$C$25-EDATE(I1323,DATEDIF(I1323,'ObjProd (2)'!$C$25,"y")*12+DATEDIF(I1323,'ObjProd (2)'!$C$25,"ym")))/7)&gt;0,
      INT(('ObjProd (2)'!$C$25-EDATE(I1323,DATEDIF(I1323,'ObjProd (2)'!$C$25,"y")*12+DATEDIF(I1323,'ObjProd (2)'!$C$25,"ym")))/7) &amp; " sem.",
      "")
)
)</f>
        <v/>
      </c>
      <c r="L1323" s="11" t="str">
        <f t="shared" si="228"/>
        <v/>
      </c>
      <c r="M1323" s="9" t="str">
        <f t="shared" si="224"/>
        <v/>
      </c>
      <c r="N1323" s="9" t="str" cm="1">
        <f t="array" aca="1" ref="N1323" ca="1">LEFT(L1323, IF(ISNUMBER(SUBSTITUTE(_xludf.MID(L1323, 2, 1), ".", ",")), 1, 2))</f>
        <v/>
      </c>
      <c r="O1323" s="19" t="str">
        <f t="shared" ca="1" si="221"/>
        <v/>
      </c>
      <c r="P1323" s="9" t="str">
        <f t="shared" ca="1" si="222"/>
        <v/>
      </c>
      <c r="Q1323" s="9" t="str">
        <f t="shared" ca="1" si="223"/>
        <v/>
      </c>
      <c r="R1323" s="9" t="str">
        <f t="shared" si="225"/>
        <v/>
      </c>
      <c r="S1323" t="str" cm="1">
        <f t="array" ref="S1323">IF(ISBLANK(C1323),"",IFERROR(INDEX(ListeSeries!$A$2:$A$1045, MATCH(1, (DatasScan!G1323=ListeSeries!$B$2:$B$1045) * (DatasScan!H1323&gt;=ListeSeries!$D$2:$D$1045) * (DatasScan!H1323&lt;=ListeSeries!$E$2:$E$1045), 0)), "no match"))</f>
        <v/>
      </c>
      <c r="T1323" s="7" t="str" cm="1">
        <f t="array" ref="T1323">IF(ISBLANK(C1323),"",IFERROR(INDEX(ListeSeries!$C$2:$C$1045, MATCH(1, (DatasScan!G1323=ListeSeries!$B$2:$B$1045) * (DatasScan!H1323&gt;=ListeSeries!$D$2:$D$1045) * (DatasScan!H1323&lt;=ListeSeries!$E$2:$E$1045), 0)), "no match"))</f>
        <v/>
      </c>
      <c r="U1323" s="11" t="str" cm="1">
        <f t="array" ref="U1323">IF(ISBLANK(C1323),"",IFERROR(INDEX(ListeSeries!$F$2:$F$1045, MATCH(1, (DatasScan!G1323=ListeSeries!$B$2:$B$1045) * (DatasScan!H1323&gt;=ListeSeries!$D$2:$D$1045) * (DatasScan!H1323&lt;=ListeSeries!$E$2:$E$1045), 0)), "no match"))</f>
        <v/>
      </c>
    </row>
    <row r="1324" spans="1:21" x14ac:dyDescent="0.25">
      <c r="A1324" s="6" t="str">
        <f t="shared" si="226"/>
        <v/>
      </c>
      <c r="B1324" s="272"/>
      <c r="F1324" s="7" t="str">
        <f t="shared" si="220"/>
        <v/>
      </c>
      <c r="G1324" s="21" t="str">
        <f>IF(ISBLANK(C1324),"",_xlfn.XLOOKUP(_xlfn.XLOOKUP(VALUE(LEFT(C1324,4)),Souches!$B$2:$B$15000,Souches!$E$2:$E$15000),Varietes!$B$2:$B$500,Varietes!$C$2:$C$500))</f>
        <v/>
      </c>
      <c r="H1324" s="19" t="str">
        <f>IF(ISBLANK(C1324),"",_xlfn.XLOOKUP(VALUE(LEFT(C1324,4)),Souches!$B$2:$B$15000,Souches!$D$2:$D$15000))</f>
        <v/>
      </c>
      <c r="I1324" s="10" t="str">
        <f t="shared" si="227"/>
        <v/>
      </c>
      <c r="J1324" s="19" t="str">
        <f>IF(I1324="","",INT(('ObjProd (2)'!$C$25-I1324)/7 * (ABS('ObjProd (2)'!$C$25-I1324)&gt;=7)))</f>
        <v/>
      </c>
      <c r="K1324" s="10" t="str">
        <f>IF(I1324="","",
IF(AND(DATEDIF(I1324,'ObjProd (2)'!$C$25,"y")=0,DATEDIF(I1324,'ObjProd (2)'!$C$25,"ym")=0,
   INT(('ObjProd (2)'!$C$25-EDATE(I1324,DATEDIF(I1324,'ObjProd (2)'!$C$25,"y")*12+DATEDIF(I1324,'ObjProd (2)'!$C$25,"ym")))/7)=0),
   "&lt; 1 sem.",
   IF(DATEDIF(I1324,'ObjProd (2)'!$C$25,"y")&gt;0,DATEDIF(I1324,'ObjProd (2)'!$C$25,"y") &amp; " " &amp; IF(DATEDIF(I1324,'ObjProd (2)'!$C$25,"y")=1,"an ","ans "),"") &amp;
   IF(DATEDIF(I1324,'ObjProd (2)'!$C$25,"ym")&gt;0,DATEDIF(I1324,'ObjProd (2)'!$C$25,"ym") &amp; " mois ", "") &amp;
   IF(INT(('ObjProd (2)'!$C$25-EDATE(I1324,DATEDIF(I1324,'ObjProd (2)'!$C$25,"y")*12+DATEDIF(I1324,'ObjProd (2)'!$C$25,"ym")))/7)&gt;0,
      INT(('ObjProd (2)'!$C$25-EDATE(I1324,DATEDIF(I1324,'ObjProd (2)'!$C$25,"y")*12+DATEDIF(I1324,'ObjProd (2)'!$C$25,"ym")))/7) &amp; " sem.",
      "")
)
)</f>
        <v/>
      </c>
      <c r="L1324" s="11" t="str">
        <f t="shared" si="228"/>
        <v/>
      </c>
      <c r="M1324" s="9" t="str">
        <f t="shared" si="224"/>
        <v/>
      </c>
      <c r="N1324" s="9" t="str" cm="1">
        <f t="array" aca="1" ref="N1324" ca="1">LEFT(L1324, IF(ISNUMBER(SUBSTITUTE(_xludf.MID(L1324, 2, 1), ".", ",")), 1, 2))</f>
        <v/>
      </c>
      <c r="O1324" s="19" t="str">
        <f t="shared" ca="1" si="221"/>
        <v/>
      </c>
      <c r="P1324" s="9" t="str">
        <f t="shared" ca="1" si="222"/>
        <v/>
      </c>
      <c r="Q1324" s="9" t="str">
        <f t="shared" ca="1" si="223"/>
        <v/>
      </c>
      <c r="R1324" s="9" t="str">
        <f t="shared" si="225"/>
        <v/>
      </c>
      <c r="S1324" t="str" cm="1">
        <f t="array" ref="S1324">IF(ISBLANK(C1324),"",IFERROR(INDEX(ListeSeries!$A$2:$A$1045, MATCH(1, (DatasScan!G1324=ListeSeries!$B$2:$B$1045) * (DatasScan!H1324&gt;=ListeSeries!$D$2:$D$1045) * (DatasScan!H1324&lt;=ListeSeries!$E$2:$E$1045), 0)), "no match"))</f>
        <v/>
      </c>
      <c r="T1324" s="7" t="str" cm="1">
        <f t="array" ref="T1324">IF(ISBLANK(C1324),"",IFERROR(INDEX(ListeSeries!$C$2:$C$1045, MATCH(1, (DatasScan!G1324=ListeSeries!$B$2:$B$1045) * (DatasScan!H1324&gt;=ListeSeries!$D$2:$D$1045) * (DatasScan!H1324&lt;=ListeSeries!$E$2:$E$1045), 0)), "no match"))</f>
        <v/>
      </c>
      <c r="U1324" s="11" t="str" cm="1">
        <f t="array" ref="U1324">IF(ISBLANK(C1324),"",IFERROR(INDEX(ListeSeries!$F$2:$F$1045, MATCH(1, (DatasScan!G1324=ListeSeries!$B$2:$B$1045) * (DatasScan!H1324&gt;=ListeSeries!$D$2:$D$1045) * (DatasScan!H1324&lt;=ListeSeries!$E$2:$E$1045), 0)), "no match"))</f>
        <v/>
      </c>
    </row>
    <row r="1325" spans="1:21" x14ac:dyDescent="0.25">
      <c r="A1325" s="6" t="str">
        <f t="shared" si="226"/>
        <v/>
      </c>
      <c r="B1325" s="272"/>
      <c r="F1325" s="7" t="str">
        <f t="shared" si="220"/>
        <v/>
      </c>
      <c r="G1325" s="21" t="str">
        <f>IF(ISBLANK(C1325),"",_xlfn.XLOOKUP(_xlfn.XLOOKUP(VALUE(LEFT(C1325,4)),Souches!$B$2:$B$15000,Souches!$E$2:$E$15000),Varietes!$B$2:$B$500,Varietes!$C$2:$C$500))</f>
        <v/>
      </c>
      <c r="H1325" s="19" t="str">
        <f>IF(ISBLANK(C1325),"",_xlfn.XLOOKUP(VALUE(LEFT(C1325,4)),Souches!$B$2:$B$15000,Souches!$D$2:$D$15000))</f>
        <v/>
      </c>
      <c r="I1325" s="10" t="str">
        <f t="shared" si="227"/>
        <v/>
      </c>
      <c r="J1325" s="19" t="str">
        <f>IF(I1325="","",INT(('ObjProd (2)'!$C$25-I1325)/7 * (ABS('ObjProd (2)'!$C$25-I1325)&gt;=7)))</f>
        <v/>
      </c>
      <c r="K1325" s="10" t="str">
        <f>IF(I1325="","",
IF(AND(DATEDIF(I1325,'ObjProd (2)'!$C$25,"y")=0,DATEDIF(I1325,'ObjProd (2)'!$C$25,"ym")=0,
   INT(('ObjProd (2)'!$C$25-EDATE(I1325,DATEDIF(I1325,'ObjProd (2)'!$C$25,"y")*12+DATEDIF(I1325,'ObjProd (2)'!$C$25,"ym")))/7)=0),
   "&lt; 1 sem.",
   IF(DATEDIF(I1325,'ObjProd (2)'!$C$25,"y")&gt;0,DATEDIF(I1325,'ObjProd (2)'!$C$25,"y") &amp; " " &amp; IF(DATEDIF(I1325,'ObjProd (2)'!$C$25,"y")=1,"an ","ans "),"") &amp;
   IF(DATEDIF(I1325,'ObjProd (2)'!$C$25,"ym")&gt;0,DATEDIF(I1325,'ObjProd (2)'!$C$25,"ym") &amp; " mois ", "") &amp;
   IF(INT(('ObjProd (2)'!$C$25-EDATE(I1325,DATEDIF(I1325,'ObjProd (2)'!$C$25,"y")*12+DATEDIF(I1325,'ObjProd (2)'!$C$25,"ym")))/7)&gt;0,
      INT(('ObjProd (2)'!$C$25-EDATE(I1325,DATEDIF(I1325,'ObjProd (2)'!$C$25,"y")*12+DATEDIF(I1325,'ObjProd (2)'!$C$25,"ym")))/7) &amp; " sem.",
      "")
)
)</f>
        <v/>
      </c>
      <c r="L1325" s="11" t="str">
        <f t="shared" si="228"/>
        <v/>
      </c>
      <c r="M1325" s="9" t="str">
        <f t="shared" si="224"/>
        <v/>
      </c>
      <c r="N1325" s="9" t="str" cm="1">
        <f t="array" aca="1" ref="N1325" ca="1">LEFT(L1325, IF(ISNUMBER(SUBSTITUTE(_xludf.MID(L1325, 2, 1), ".", ",")), 1, 2))</f>
        <v/>
      </c>
      <c r="O1325" s="19" t="str">
        <f t="shared" ca="1" si="221"/>
        <v/>
      </c>
      <c r="P1325" s="9" t="str">
        <f t="shared" ca="1" si="222"/>
        <v/>
      </c>
      <c r="Q1325" s="9" t="str">
        <f t="shared" ca="1" si="223"/>
        <v/>
      </c>
      <c r="R1325" s="9" t="str">
        <f t="shared" si="225"/>
        <v/>
      </c>
      <c r="S1325" t="str" cm="1">
        <f t="array" ref="S1325">IF(ISBLANK(C1325),"",IFERROR(INDEX(ListeSeries!$A$2:$A$1045, MATCH(1, (DatasScan!G1325=ListeSeries!$B$2:$B$1045) * (DatasScan!H1325&gt;=ListeSeries!$D$2:$D$1045) * (DatasScan!H1325&lt;=ListeSeries!$E$2:$E$1045), 0)), "no match"))</f>
        <v/>
      </c>
      <c r="T1325" s="7" t="str" cm="1">
        <f t="array" ref="T1325">IF(ISBLANK(C1325),"",IFERROR(INDEX(ListeSeries!$C$2:$C$1045, MATCH(1, (DatasScan!G1325=ListeSeries!$B$2:$B$1045) * (DatasScan!H1325&gt;=ListeSeries!$D$2:$D$1045) * (DatasScan!H1325&lt;=ListeSeries!$E$2:$E$1045), 0)), "no match"))</f>
        <v/>
      </c>
      <c r="U1325" s="11" t="str" cm="1">
        <f t="array" ref="U1325">IF(ISBLANK(C1325),"",IFERROR(INDEX(ListeSeries!$F$2:$F$1045, MATCH(1, (DatasScan!G1325=ListeSeries!$B$2:$B$1045) * (DatasScan!H1325&gt;=ListeSeries!$D$2:$D$1045) * (DatasScan!H1325&lt;=ListeSeries!$E$2:$E$1045), 0)), "no match"))</f>
        <v/>
      </c>
    </row>
    <row r="1326" spans="1:21" x14ac:dyDescent="0.25">
      <c r="A1326" s="6" t="str">
        <f t="shared" si="226"/>
        <v/>
      </c>
      <c r="B1326" s="272"/>
      <c r="F1326" s="7" t="str">
        <f t="shared" si="220"/>
        <v/>
      </c>
      <c r="G1326" s="21" t="str">
        <f>IF(ISBLANK(C1326),"",_xlfn.XLOOKUP(_xlfn.XLOOKUP(VALUE(LEFT(C1326,4)),Souches!$B$2:$B$15000,Souches!$E$2:$E$15000),Varietes!$B$2:$B$500,Varietes!$C$2:$C$500))</f>
        <v/>
      </c>
      <c r="H1326" s="19" t="str">
        <f>IF(ISBLANK(C1326),"",_xlfn.XLOOKUP(VALUE(LEFT(C1326,4)),Souches!$B$2:$B$15000,Souches!$D$2:$D$15000))</f>
        <v/>
      </c>
      <c r="I1326" s="10" t="str">
        <f t="shared" si="227"/>
        <v/>
      </c>
      <c r="J1326" s="19" t="str">
        <f>IF(I1326="","",INT(('ObjProd (2)'!$C$25-I1326)/7 * (ABS('ObjProd (2)'!$C$25-I1326)&gt;=7)))</f>
        <v/>
      </c>
      <c r="K1326" s="10" t="str">
        <f>IF(I1326="","",
IF(AND(DATEDIF(I1326,'ObjProd (2)'!$C$25,"y")=0,DATEDIF(I1326,'ObjProd (2)'!$C$25,"ym")=0,
   INT(('ObjProd (2)'!$C$25-EDATE(I1326,DATEDIF(I1326,'ObjProd (2)'!$C$25,"y")*12+DATEDIF(I1326,'ObjProd (2)'!$C$25,"ym")))/7)=0),
   "&lt; 1 sem.",
   IF(DATEDIF(I1326,'ObjProd (2)'!$C$25,"y")&gt;0,DATEDIF(I1326,'ObjProd (2)'!$C$25,"y") &amp; " " &amp; IF(DATEDIF(I1326,'ObjProd (2)'!$C$25,"y")=1,"an ","ans "),"") &amp;
   IF(DATEDIF(I1326,'ObjProd (2)'!$C$25,"ym")&gt;0,DATEDIF(I1326,'ObjProd (2)'!$C$25,"ym") &amp; " mois ", "") &amp;
   IF(INT(('ObjProd (2)'!$C$25-EDATE(I1326,DATEDIF(I1326,'ObjProd (2)'!$C$25,"y")*12+DATEDIF(I1326,'ObjProd (2)'!$C$25,"ym")))/7)&gt;0,
      INT(('ObjProd (2)'!$C$25-EDATE(I1326,DATEDIF(I1326,'ObjProd (2)'!$C$25,"y")*12+DATEDIF(I1326,'ObjProd (2)'!$C$25,"ym")))/7) &amp; " sem.",
      "")
)
)</f>
        <v/>
      </c>
      <c r="L1326" s="11" t="str">
        <f t="shared" si="228"/>
        <v/>
      </c>
      <c r="M1326" s="9" t="str">
        <f t="shared" si="224"/>
        <v/>
      </c>
      <c r="N1326" s="9" t="str" cm="1">
        <f t="array" aca="1" ref="N1326" ca="1">LEFT(L1326, IF(ISNUMBER(SUBSTITUTE(_xludf.MID(L1326, 2, 1), ".", ",")), 1, 2))</f>
        <v/>
      </c>
      <c r="O1326" s="19" t="str">
        <f t="shared" ca="1" si="221"/>
        <v/>
      </c>
      <c r="P1326" s="9" t="str">
        <f t="shared" ca="1" si="222"/>
        <v/>
      </c>
      <c r="Q1326" s="9" t="str">
        <f t="shared" ca="1" si="223"/>
        <v/>
      </c>
      <c r="R1326" s="9" t="str">
        <f t="shared" si="225"/>
        <v/>
      </c>
      <c r="S1326" t="str" cm="1">
        <f t="array" ref="S1326">IF(ISBLANK(C1326),"",IFERROR(INDEX(ListeSeries!$A$2:$A$1045, MATCH(1, (DatasScan!G1326=ListeSeries!$B$2:$B$1045) * (DatasScan!H1326&gt;=ListeSeries!$D$2:$D$1045) * (DatasScan!H1326&lt;=ListeSeries!$E$2:$E$1045), 0)), "no match"))</f>
        <v/>
      </c>
      <c r="T1326" s="7" t="str" cm="1">
        <f t="array" ref="T1326">IF(ISBLANK(C1326),"",IFERROR(INDEX(ListeSeries!$C$2:$C$1045, MATCH(1, (DatasScan!G1326=ListeSeries!$B$2:$B$1045) * (DatasScan!H1326&gt;=ListeSeries!$D$2:$D$1045) * (DatasScan!H1326&lt;=ListeSeries!$E$2:$E$1045), 0)), "no match"))</f>
        <v/>
      </c>
      <c r="U1326" s="11" t="str" cm="1">
        <f t="array" ref="U1326">IF(ISBLANK(C1326),"",IFERROR(INDEX(ListeSeries!$F$2:$F$1045, MATCH(1, (DatasScan!G1326=ListeSeries!$B$2:$B$1045) * (DatasScan!H1326&gt;=ListeSeries!$D$2:$D$1045) * (DatasScan!H1326&lt;=ListeSeries!$E$2:$E$1045), 0)), "no match"))</f>
        <v/>
      </c>
    </row>
    <row r="1327" spans="1:21" x14ac:dyDescent="0.25">
      <c r="A1327" s="6" t="str">
        <f t="shared" si="226"/>
        <v/>
      </c>
      <c r="B1327" s="272"/>
      <c r="F1327" s="7" t="str">
        <f t="shared" si="220"/>
        <v/>
      </c>
      <c r="G1327" s="21" t="str">
        <f>IF(ISBLANK(C1327),"",_xlfn.XLOOKUP(_xlfn.XLOOKUP(VALUE(LEFT(C1327,4)),Souches!$B$2:$B$15000,Souches!$E$2:$E$15000),Varietes!$B$2:$B$500,Varietes!$C$2:$C$500))</f>
        <v/>
      </c>
      <c r="H1327" s="19" t="str">
        <f>IF(ISBLANK(C1327),"",_xlfn.XLOOKUP(VALUE(LEFT(C1327,4)),Souches!$B$2:$B$15000,Souches!$D$2:$D$15000))</f>
        <v/>
      </c>
      <c r="I1327" s="10" t="str">
        <f t="shared" si="227"/>
        <v/>
      </c>
      <c r="J1327" s="19" t="str">
        <f>IF(I1327="","",INT(('ObjProd (2)'!$C$25-I1327)/7 * (ABS('ObjProd (2)'!$C$25-I1327)&gt;=7)))</f>
        <v/>
      </c>
      <c r="K1327" s="10" t="str">
        <f>IF(I1327="","",
IF(AND(DATEDIF(I1327,'ObjProd (2)'!$C$25,"y")=0,DATEDIF(I1327,'ObjProd (2)'!$C$25,"ym")=0,
   INT(('ObjProd (2)'!$C$25-EDATE(I1327,DATEDIF(I1327,'ObjProd (2)'!$C$25,"y")*12+DATEDIF(I1327,'ObjProd (2)'!$C$25,"ym")))/7)=0),
   "&lt; 1 sem.",
   IF(DATEDIF(I1327,'ObjProd (2)'!$C$25,"y")&gt;0,DATEDIF(I1327,'ObjProd (2)'!$C$25,"y") &amp; " " &amp; IF(DATEDIF(I1327,'ObjProd (2)'!$C$25,"y")=1,"an ","ans "),"") &amp;
   IF(DATEDIF(I1327,'ObjProd (2)'!$C$25,"ym")&gt;0,DATEDIF(I1327,'ObjProd (2)'!$C$25,"ym") &amp; " mois ", "") &amp;
   IF(INT(('ObjProd (2)'!$C$25-EDATE(I1327,DATEDIF(I1327,'ObjProd (2)'!$C$25,"y")*12+DATEDIF(I1327,'ObjProd (2)'!$C$25,"ym")))/7)&gt;0,
      INT(('ObjProd (2)'!$C$25-EDATE(I1327,DATEDIF(I1327,'ObjProd (2)'!$C$25,"y")*12+DATEDIF(I1327,'ObjProd (2)'!$C$25,"ym")))/7) &amp; " sem.",
      "")
)
)</f>
        <v/>
      </c>
      <c r="L1327" s="11" t="str">
        <f t="shared" si="228"/>
        <v/>
      </c>
      <c r="M1327" s="9" t="str">
        <f t="shared" si="224"/>
        <v/>
      </c>
      <c r="N1327" s="9" t="str" cm="1">
        <f t="array" aca="1" ref="N1327" ca="1">LEFT(L1327, IF(ISNUMBER(SUBSTITUTE(_xludf.MID(L1327, 2, 1), ".", ",")), 1, 2))</f>
        <v/>
      </c>
      <c r="O1327" s="19" t="str">
        <f t="shared" ca="1" si="221"/>
        <v/>
      </c>
      <c r="P1327" s="9" t="str">
        <f t="shared" ca="1" si="222"/>
        <v/>
      </c>
      <c r="Q1327" s="9" t="str">
        <f t="shared" ca="1" si="223"/>
        <v/>
      </c>
      <c r="R1327" s="9" t="str">
        <f t="shared" si="225"/>
        <v/>
      </c>
      <c r="S1327" t="str" cm="1">
        <f t="array" ref="S1327">IF(ISBLANK(C1327),"",IFERROR(INDEX(ListeSeries!$A$2:$A$1045, MATCH(1, (DatasScan!G1327=ListeSeries!$B$2:$B$1045) * (DatasScan!H1327&gt;=ListeSeries!$D$2:$D$1045) * (DatasScan!H1327&lt;=ListeSeries!$E$2:$E$1045), 0)), "no match"))</f>
        <v/>
      </c>
      <c r="T1327" s="7" t="str" cm="1">
        <f t="array" ref="T1327">IF(ISBLANK(C1327),"",IFERROR(INDEX(ListeSeries!$C$2:$C$1045, MATCH(1, (DatasScan!G1327=ListeSeries!$B$2:$B$1045) * (DatasScan!H1327&gt;=ListeSeries!$D$2:$D$1045) * (DatasScan!H1327&lt;=ListeSeries!$E$2:$E$1045), 0)), "no match"))</f>
        <v/>
      </c>
      <c r="U1327" s="11" t="str" cm="1">
        <f t="array" ref="U1327">IF(ISBLANK(C1327),"",IFERROR(INDEX(ListeSeries!$F$2:$F$1045, MATCH(1, (DatasScan!G1327=ListeSeries!$B$2:$B$1045) * (DatasScan!H1327&gt;=ListeSeries!$D$2:$D$1045) * (DatasScan!H1327&lt;=ListeSeries!$E$2:$E$1045), 0)), "no match"))</f>
        <v/>
      </c>
    </row>
    <row r="1328" spans="1:21" x14ac:dyDescent="0.25">
      <c r="A1328" s="6" t="str">
        <f t="shared" si="226"/>
        <v/>
      </c>
      <c r="B1328" s="272"/>
      <c r="F1328" s="7" t="str">
        <f t="shared" si="220"/>
        <v/>
      </c>
      <c r="G1328" s="21" t="str">
        <f>IF(ISBLANK(C1328),"",_xlfn.XLOOKUP(_xlfn.XLOOKUP(VALUE(LEFT(C1328,4)),Souches!$B$2:$B$15000,Souches!$E$2:$E$15000),Varietes!$B$2:$B$500,Varietes!$C$2:$C$500))</f>
        <v/>
      </c>
      <c r="H1328" s="19" t="str">
        <f>IF(ISBLANK(C1328),"",_xlfn.XLOOKUP(VALUE(LEFT(C1328,4)),Souches!$B$2:$B$15000,Souches!$D$2:$D$15000))</f>
        <v/>
      </c>
      <c r="I1328" s="10" t="str">
        <f t="shared" si="227"/>
        <v/>
      </c>
      <c r="J1328" s="19" t="str">
        <f>IF(I1328="","",INT(('ObjProd (2)'!$C$25-I1328)/7 * (ABS('ObjProd (2)'!$C$25-I1328)&gt;=7)))</f>
        <v/>
      </c>
      <c r="K1328" s="10" t="str">
        <f>IF(I1328="","",
IF(AND(DATEDIF(I1328,'ObjProd (2)'!$C$25,"y")=0,DATEDIF(I1328,'ObjProd (2)'!$C$25,"ym")=0,
   INT(('ObjProd (2)'!$C$25-EDATE(I1328,DATEDIF(I1328,'ObjProd (2)'!$C$25,"y")*12+DATEDIF(I1328,'ObjProd (2)'!$C$25,"ym")))/7)=0),
   "&lt; 1 sem.",
   IF(DATEDIF(I1328,'ObjProd (2)'!$C$25,"y")&gt;0,DATEDIF(I1328,'ObjProd (2)'!$C$25,"y") &amp; " " &amp; IF(DATEDIF(I1328,'ObjProd (2)'!$C$25,"y")=1,"an ","ans "),"") &amp;
   IF(DATEDIF(I1328,'ObjProd (2)'!$C$25,"ym")&gt;0,DATEDIF(I1328,'ObjProd (2)'!$C$25,"ym") &amp; " mois ", "") &amp;
   IF(INT(('ObjProd (2)'!$C$25-EDATE(I1328,DATEDIF(I1328,'ObjProd (2)'!$C$25,"y")*12+DATEDIF(I1328,'ObjProd (2)'!$C$25,"ym")))/7)&gt;0,
      INT(('ObjProd (2)'!$C$25-EDATE(I1328,DATEDIF(I1328,'ObjProd (2)'!$C$25,"y")*12+DATEDIF(I1328,'ObjProd (2)'!$C$25,"ym")))/7) &amp; " sem.",
      "")
)
)</f>
        <v/>
      </c>
      <c r="L1328" s="11" t="str">
        <f t="shared" si="228"/>
        <v/>
      </c>
      <c r="M1328" s="9" t="str">
        <f t="shared" si="224"/>
        <v/>
      </c>
      <c r="N1328" s="9" t="str" cm="1">
        <f t="array" aca="1" ref="N1328" ca="1">LEFT(L1328, IF(ISNUMBER(SUBSTITUTE(_xludf.MID(L1328, 2, 1), ".", ",")), 1, 2))</f>
        <v/>
      </c>
      <c r="O1328" s="19" t="str">
        <f t="shared" ca="1" si="221"/>
        <v/>
      </c>
      <c r="P1328" s="9" t="str">
        <f t="shared" ca="1" si="222"/>
        <v/>
      </c>
      <c r="Q1328" s="9" t="str">
        <f t="shared" ca="1" si="223"/>
        <v/>
      </c>
      <c r="R1328" s="9" t="str">
        <f t="shared" si="225"/>
        <v/>
      </c>
      <c r="S1328" t="str" cm="1">
        <f t="array" ref="S1328">IF(ISBLANK(C1328),"",IFERROR(INDEX(ListeSeries!$A$2:$A$1045, MATCH(1, (DatasScan!G1328=ListeSeries!$B$2:$B$1045) * (DatasScan!H1328&gt;=ListeSeries!$D$2:$D$1045) * (DatasScan!H1328&lt;=ListeSeries!$E$2:$E$1045), 0)), "no match"))</f>
        <v/>
      </c>
      <c r="T1328" s="7" t="str" cm="1">
        <f t="array" ref="T1328">IF(ISBLANK(C1328),"",IFERROR(INDEX(ListeSeries!$C$2:$C$1045, MATCH(1, (DatasScan!G1328=ListeSeries!$B$2:$B$1045) * (DatasScan!H1328&gt;=ListeSeries!$D$2:$D$1045) * (DatasScan!H1328&lt;=ListeSeries!$E$2:$E$1045), 0)), "no match"))</f>
        <v/>
      </c>
      <c r="U1328" s="11" t="str" cm="1">
        <f t="array" ref="U1328">IF(ISBLANK(C1328),"",IFERROR(INDEX(ListeSeries!$F$2:$F$1045, MATCH(1, (DatasScan!G1328=ListeSeries!$B$2:$B$1045) * (DatasScan!H1328&gt;=ListeSeries!$D$2:$D$1045) * (DatasScan!H1328&lt;=ListeSeries!$E$2:$E$1045), 0)), "no match"))</f>
        <v/>
      </c>
    </row>
    <row r="1329" spans="1:21" x14ac:dyDescent="0.25">
      <c r="A1329" s="6" t="str">
        <f t="shared" si="226"/>
        <v/>
      </c>
      <c r="B1329" s="272"/>
      <c r="F1329" s="7" t="str">
        <f t="shared" si="220"/>
        <v/>
      </c>
      <c r="G1329" s="21" t="str">
        <f>IF(ISBLANK(C1329),"",_xlfn.XLOOKUP(_xlfn.XLOOKUP(VALUE(LEFT(C1329,4)),Souches!$B$2:$B$15000,Souches!$E$2:$E$15000),Varietes!$B$2:$B$500,Varietes!$C$2:$C$500))</f>
        <v/>
      </c>
      <c r="H1329" s="19" t="str">
        <f>IF(ISBLANK(C1329),"",_xlfn.XLOOKUP(VALUE(LEFT(C1329,4)),Souches!$B$2:$B$15000,Souches!$D$2:$D$15000))</f>
        <v/>
      </c>
      <c r="I1329" s="10" t="str">
        <f t="shared" si="227"/>
        <v/>
      </c>
      <c r="J1329" s="19" t="str">
        <f>IF(I1329="","",INT(('ObjProd (2)'!$C$25-I1329)/7 * (ABS('ObjProd (2)'!$C$25-I1329)&gt;=7)))</f>
        <v/>
      </c>
      <c r="K1329" s="10" t="str">
        <f>IF(I1329="","",
IF(AND(DATEDIF(I1329,'ObjProd (2)'!$C$25,"y")=0,DATEDIF(I1329,'ObjProd (2)'!$C$25,"ym")=0,
   INT(('ObjProd (2)'!$C$25-EDATE(I1329,DATEDIF(I1329,'ObjProd (2)'!$C$25,"y")*12+DATEDIF(I1329,'ObjProd (2)'!$C$25,"ym")))/7)=0),
   "&lt; 1 sem.",
   IF(DATEDIF(I1329,'ObjProd (2)'!$C$25,"y")&gt;0,DATEDIF(I1329,'ObjProd (2)'!$C$25,"y") &amp; " " &amp; IF(DATEDIF(I1329,'ObjProd (2)'!$C$25,"y")=1,"an ","ans "),"") &amp;
   IF(DATEDIF(I1329,'ObjProd (2)'!$C$25,"ym")&gt;0,DATEDIF(I1329,'ObjProd (2)'!$C$25,"ym") &amp; " mois ", "") &amp;
   IF(INT(('ObjProd (2)'!$C$25-EDATE(I1329,DATEDIF(I1329,'ObjProd (2)'!$C$25,"y")*12+DATEDIF(I1329,'ObjProd (2)'!$C$25,"ym")))/7)&gt;0,
      INT(('ObjProd (2)'!$C$25-EDATE(I1329,DATEDIF(I1329,'ObjProd (2)'!$C$25,"y")*12+DATEDIF(I1329,'ObjProd (2)'!$C$25,"ym")))/7) &amp; " sem.",
      "")
)
)</f>
        <v/>
      </c>
      <c r="L1329" s="11" t="str">
        <f t="shared" si="228"/>
        <v/>
      </c>
      <c r="M1329" s="9" t="str">
        <f t="shared" si="224"/>
        <v/>
      </c>
      <c r="N1329" s="9" t="str" cm="1">
        <f t="array" aca="1" ref="N1329" ca="1">LEFT(L1329, IF(ISNUMBER(SUBSTITUTE(_xludf.MID(L1329, 2, 1), ".", ",")), 1, 2))</f>
        <v/>
      </c>
      <c r="O1329" s="19" t="str">
        <f t="shared" ca="1" si="221"/>
        <v/>
      </c>
      <c r="P1329" s="9" t="str">
        <f t="shared" ca="1" si="222"/>
        <v/>
      </c>
      <c r="Q1329" s="9" t="str">
        <f t="shared" ca="1" si="223"/>
        <v/>
      </c>
      <c r="R1329" s="9" t="str">
        <f t="shared" si="225"/>
        <v/>
      </c>
      <c r="S1329" t="str" cm="1">
        <f t="array" ref="S1329">IF(ISBLANK(C1329),"",IFERROR(INDEX(ListeSeries!$A$2:$A$1045, MATCH(1, (DatasScan!G1329=ListeSeries!$B$2:$B$1045) * (DatasScan!H1329&gt;=ListeSeries!$D$2:$D$1045) * (DatasScan!H1329&lt;=ListeSeries!$E$2:$E$1045), 0)), "no match"))</f>
        <v/>
      </c>
      <c r="T1329" s="7" t="str" cm="1">
        <f t="array" ref="T1329">IF(ISBLANK(C1329),"",IFERROR(INDEX(ListeSeries!$C$2:$C$1045, MATCH(1, (DatasScan!G1329=ListeSeries!$B$2:$B$1045) * (DatasScan!H1329&gt;=ListeSeries!$D$2:$D$1045) * (DatasScan!H1329&lt;=ListeSeries!$E$2:$E$1045), 0)), "no match"))</f>
        <v/>
      </c>
      <c r="U1329" s="11" t="str" cm="1">
        <f t="array" ref="U1329">IF(ISBLANK(C1329),"",IFERROR(INDEX(ListeSeries!$F$2:$F$1045, MATCH(1, (DatasScan!G1329=ListeSeries!$B$2:$B$1045) * (DatasScan!H1329&gt;=ListeSeries!$D$2:$D$1045) * (DatasScan!H1329&lt;=ListeSeries!$E$2:$E$1045), 0)), "no match"))</f>
        <v/>
      </c>
    </row>
    <row r="1330" spans="1:21" x14ac:dyDescent="0.25">
      <c r="A1330" s="6" t="str">
        <f t="shared" si="226"/>
        <v/>
      </c>
      <c r="B1330" s="272"/>
      <c r="F1330" s="7" t="str">
        <f t="shared" ref="F1330:F1355" si="229">IF(ISBLANK(C1330),"",LEFT(C1330,15))</f>
        <v/>
      </c>
      <c r="G1330" s="21" t="str">
        <f>IF(ISBLANK(C1330),"",_xlfn.XLOOKUP(_xlfn.XLOOKUP(VALUE(LEFT(C1330,4)),Souches!$B$2:$B$15000,Souches!$E$2:$E$15000),Varietes!$B$2:$B$500,Varietes!$C$2:$C$500))</f>
        <v/>
      </c>
      <c r="H1330" s="19" t="str">
        <f>IF(ISBLANK(C1330),"",_xlfn.XLOOKUP(VALUE(LEFT(C1330,4)),Souches!$B$2:$B$15000,Souches!$D$2:$D$15000))</f>
        <v/>
      </c>
      <c r="I1330" s="10" t="str">
        <f t="shared" si="227"/>
        <v/>
      </c>
      <c r="J1330" s="19" t="str">
        <f>IF(I1330="","",INT(('ObjProd (2)'!$C$25-I1330)/7 * (ABS('ObjProd (2)'!$C$25-I1330)&gt;=7)))</f>
        <v/>
      </c>
      <c r="K1330" s="10" t="str">
        <f>IF(I1330="","",
IF(AND(DATEDIF(I1330,'ObjProd (2)'!$C$25,"y")=0,DATEDIF(I1330,'ObjProd (2)'!$C$25,"ym")=0,
   INT(('ObjProd (2)'!$C$25-EDATE(I1330,DATEDIF(I1330,'ObjProd (2)'!$C$25,"y")*12+DATEDIF(I1330,'ObjProd (2)'!$C$25,"ym")))/7)=0),
   "&lt; 1 sem.",
   IF(DATEDIF(I1330,'ObjProd (2)'!$C$25,"y")&gt;0,DATEDIF(I1330,'ObjProd (2)'!$C$25,"y") &amp; " " &amp; IF(DATEDIF(I1330,'ObjProd (2)'!$C$25,"y")=1,"an ","ans "),"") &amp;
   IF(DATEDIF(I1330,'ObjProd (2)'!$C$25,"ym")&gt;0,DATEDIF(I1330,'ObjProd (2)'!$C$25,"ym") &amp; " mois ", "") &amp;
   IF(INT(('ObjProd (2)'!$C$25-EDATE(I1330,DATEDIF(I1330,'ObjProd (2)'!$C$25,"y")*12+DATEDIF(I1330,'ObjProd (2)'!$C$25,"ym")))/7)&gt;0,
      INT(('ObjProd (2)'!$C$25-EDATE(I1330,DATEDIF(I1330,'ObjProd (2)'!$C$25,"y")*12+DATEDIF(I1330,'ObjProd (2)'!$C$25,"ym")))/7) &amp; " sem.",
      "")
)
)</f>
        <v/>
      </c>
      <c r="L1330" s="11" t="str">
        <f t="shared" si="228"/>
        <v/>
      </c>
      <c r="M1330" s="9" t="str">
        <f t="shared" si="224"/>
        <v/>
      </c>
      <c r="N1330" s="9" t="str" cm="1">
        <f t="array" aca="1" ref="N1330" ca="1">LEFT(L1330, IF(ISNUMBER(SUBSTITUTE(_xludf.MID(L1330, 2, 1), ".", ",")), 1, 2))</f>
        <v/>
      </c>
      <c r="O1330" s="19" t="str">
        <f t="shared" ref="O1330:O1355" ca="1" si="230">IF(N1330="", "", _xlfn.NUMBERVALUE(RIGHT(L1330, LEN(L1330)-LEN(N1330))))</f>
        <v/>
      </c>
      <c r="P1330" s="9" t="str">
        <f t="shared" ref="P1330:P1355" ca="1" si="231">IF(N1330="", "",
    IF(N1330="E+", "X",
        IF(OR(LEFT(N1330, 1)="E", N1330="XR", N1330="CS"), "E",
            IF(AND(LEFT(N1330, 1)="R", LEFT(N1330, 2)&lt;&gt;"RG"), "R",
                IF(OR(N1330="MG", N1330="G+"), "BoxE",
                    IF(LEFT(N1330, 1)="i", "i", "X")
                )
            )
        )
    )
)</f>
        <v/>
      </c>
      <c r="Q1330" s="9" t="str">
        <f t="shared" ref="Q1330:Q1355" ca="1" si="232">IF(P1330&lt;&gt;"", IF(P1330="X", IF(AND(O1330&gt;=1, O1330&lt;=12), O1330, IF(O1330&gt;12, "13+", "erreur")), IF(P1330="E", IF(AND(O1330&gt;=1, O1330&lt;=6), O1330, IF(O1330&gt;6, "7+", "erreur")), IF(P1330="R", 0, IF(P1330="I", IF(O1330&lt;=2, "nit° 1-2", IF(O1330&lt;=5, "° 3-4-5", IF(O1330&lt;=8, " préX° 6-7-8", "erreur"))), IF(P1330="BoxE", O1330, ""))))), "")</f>
        <v/>
      </c>
      <c r="R1330" s="9" t="str">
        <f t="shared" si="225"/>
        <v/>
      </c>
      <c r="S1330" t="str" cm="1">
        <f t="array" ref="S1330">IF(ISBLANK(C1330),"",IFERROR(INDEX(ListeSeries!$A$2:$A$1045, MATCH(1, (DatasScan!G1330=ListeSeries!$B$2:$B$1045) * (DatasScan!H1330&gt;=ListeSeries!$D$2:$D$1045) * (DatasScan!H1330&lt;=ListeSeries!$E$2:$E$1045), 0)), "no match"))</f>
        <v/>
      </c>
      <c r="T1330" s="7" t="str" cm="1">
        <f t="array" ref="T1330">IF(ISBLANK(C1330),"",IFERROR(INDEX(ListeSeries!$C$2:$C$1045, MATCH(1, (DatasScan!G1330=ListeSeries!$B$2:$B$1045) * (DatasScan!H1330&gt;=ListeSeries!$D$2:$D$1045) * (DatasScan!H1330&lt;=ListeSeries!$E$2:$E$1045), 0)), "no match"))</f>
        <v/>
      </c>
      <c r="U1330" s="11" t="str" cm="1">
        <f t="array" ref="U1330">IF(ISBLANK(C1330),"",IFERROR(INDEX(ListeSeries!$F$2:$F$1045, MATCH(1, (DatasScan!G1330=ListeSeries!$B$2:$B$1045) * (DatasScan!H1330&gt;=ListeSeries!$D$2:$D$1045) * (DatasScan!H1330&lt;=ListeSeries!$E$2:$E$1045), 0)), "no match"))</f>
        <v/>
      </c>
    </row>
    <row r="1331" spans="1:21" x14ac:dyDescent="0.25">
      <c r="A1331" s="6" t="str">
        <f t="shared" si="226"/>
        <v/>
      </c>
      <c r="B1331" s="272"/>
      <c r="F1331" s="7" t="str">
        <f t="shared" si="229"/>
        <v/>
      </c>
      <c r="G1331" s="21" t="str">
        <f>IF(ISBLANK(C1331),"",_xlfn.XLOOKUP(_xlfn.XLOOKUP(VALUE(LEFT(C1331,4)),Souches!$B$2:$B$15000,Souches!$E$2:$E$15000),Varietes!$B$2:$B$500,Varietes!$C$2:$C$500))</f>
        <v/>
      </c>
      <c r="H1331" s="19" t="str">
        <f>IF(ISBLANK(C1331),"",_xlfn.XLOOKUP(VALUE(LEFT(C1331,4)),Souches!$B$2:$B$15000,Souches!$D$2:$D$15000))</f>
        <v/>
      </c>
      <c r="I1331" s="10" t="str">
        <f t="shared" si="227"/>
        <v/>
      </c>
      <c r="J1331" s="19" t="str">
        <f>IF(I1331="","",INT(('ObjProd (2)'!$C$25-I1331)/7 * (ABS('ObjProd (2)'!$C$25-I1331)&gt;=7)))</f>
        <v/>
      </c>
      <c r="K1331" s="10" t="str">
        <f>IF(I1331="","",
IF(AND(DATEDIF(I1331,'ObjProd (2)'!$C$25,"y")=0,DATEDIF(I1331,'ObjProd (2)'!$C$25,"ym")=0,
   INT(('ObjProd (2)'!$C$25-EDATE(I1331,DATEDIF(I1331,'ObjProd (2)'!$C$25,"y")*12+DATEDIF(I1331,'ObjProd (2)'!$C$25,"ym")))/7)=0),
   "&lt; 1 sem.",
   IF(DATEDIF(I1331,'ObjProd (2)'!$C$25,"y")&gt;0,DATEDIF(I1331,'ObjProd (2)'!$C$25,"y") &amp; " " &amp; IF(DATEDIF(I1331,'ObjProd (2)'!$C$25,"y")=1,"an ","ans "),"") &amp;
   IF(DATEDIF(I1331,'ObjProd (2)'!$C$25,"ym")&gt;0,DATEDIF(I1331,'ObjProd (2)'!$C$25,"ym") &amp; " mois ", "") &amp;
   IF(INT(('ObjProd (2)'!$C$25-EDATE(I1331,DATEDIF(I1331,'ObjProd (2)'!$C$25,"y")*12+DATEDIF(I1331,'ObjProd (2)'!$C$25,"ym")))/7)&gt;0,
      INT(('ObjProd (2)'!$C$25-EDATE(I1331,DATEDIF(I1331,'ObjProd (2)'!$C$25,"y")*12+DATEDIF(I1331,'ObjProd (2)'!$C$25,"ym")))/7) &amp; " sem.",
      "")
)
)</f>
        <v/>
      </c>
      <c r="L1331" s="11" t="str">
        <f t="shared" si="228"/>
        <v/>
      </c>
      <c r="M1331" s="9" t="str">
        <f t="shared" si="224"/>
        <v/>
      </c>
      <c r="N1331" s="9" t="str" cm="1">
        <f t="array" aca="1" ref="N1331" ca="1">LEFT(L1331, IF(ISNUMBER(SUBSTITUTE(_xludf.MID(L1331, 2, 1), ".", ",")), 1, 2))</f>
        <v/>
      </c>
      <c r="O1331" s="19" t="str">
        <f t="shared" ca="1" si="230"/>
        <v/>
      </c>
      <c r="P1331" s="9" t="str">
        <f t="shared" ca="1" si="231"/>
        <v/>
      </c>
      <c r="Q1331" s="9" t="str">
        <f t="shared" ca="1" si="232"/>
        <v/>
      </c>
      <c r="R1331" s="9" t="str">
        <f t="shared" si="225"/>
        <v/>
      </c>
      <c r="S1331" t="str" cm="1">
        <f t="array" ref="S1331">IF(ISBLANK(C1331),"",IFERROR(INDEX(ListeSeries!$A$2:$A$1045, MATCH(1, (DatasScan!G1331=ListeSeries!$B$2:$B$1045) * (DatasScan!H1331&gt;=ListeSeries!$D$2:$D$1045) * (DatasScan!H1331&lt;=ListeSeries!$E$2:$E$1045), 0)), "no match"))</f>
        <v/>
      </c>
      <c r="T1331" s="7" t="str" cm="1">
        <f t="array" ref="T1331">IF(ISBLANK(C1331),"",IFERROR(INDEX(ListeSeries!$C$2:$C$1045, MATCH(1, (DatasScan!G1331=ListeSeries!$B$2:$B$1045) * (DatasScan!H1331&gt;=ListeSeries!$D$2:$D$1045) * (DatasScan!H1331&lt;=ListeSeries!$E$2:$E$1045), 0)), "no match"))</f>
        <v/>
      </c>
      <c r="U1331" s="11" t="str" cm="1">
        <f t="array" ref="U1331">IF(ISBLANK(C1331),"",IFERROR(INDEX(ListeSeries!$F$2:$F$1045, MATCH(1, (DatasScan!G1331=ListeSeries!$B$2:$B$1045) * (DatasScan!H1331&gt;=ListeSeries!$D$2:$D$1045) * (DatasScan!H1331&lt;=ListeSeries!$E$2:$E$1045), 0)), "no match"))</f>
        <v/>
      </c>
    </row>
    <row r="1332" spans="1:21" x14ac:dyDescent="0.25">
      <c r="A1332" s="6" t="str">
        <f t="shared" si="226"/>
        <v/>
      </c>
      <c r="B1332" s="272"/>
      <c r="F1332" s="7" t="str">
        <f t="shared" si="229"/>
        <v/>
      </c>
      <c r="G1332" s="21" t="str">
        <f>IF(ISBLANK(C1332),"",_xlfn.XLOOKUP(_xlfn.XLOOKUP(VALUE(LEFT(C1332,4)),Souches!$B$2:$B$15000,Souches!$E$2:$E$15000),Varietes!$B$2:$B$500,Varietes!$C$2:$C$500))</f>
        <v/>
      </c>
      <c r="H1332" s="19" t="str">
        <f>IF(ISBLANK(C1332),"",_xlfn.XLOOKUP(VALUE(LEFT(C1332,4)),Souches!$B$2:$B$15000,Souches!$D$2:$D$15000))</f>
        <v/>
      </c>
      <c r="I1332" s="10" t="str">
        <f t="shared" si="227"/>
        <v/>
      </c>
      <c r="J1332" s="19" t="str">
        <f>IF(I1332="","",INT(('ObjProd (2)'!$C$25-I1332)/7 * (ABS('ObjProd (2)'!$C$25-I1332)&gt;=7)))</f>
        <v/>
      </c>
      <c r="K1332" s="10" t="str">
        <f>IF(I1332="","",
IF(AND(DATEDIF(I1332,'ObjProd (2)'!$C$25,"y")=0,DATEDIF(I1332,'ObjProd (2)'!$C$25,"ym")=0,
   INT(('ObjProd (2)'!$C$25-EDATE(I1332,DATEDIF(I1332,'ObjProd (2)'!$C$25,"y")*12+DATEDIF(I1332,'ObjProd (2)'!$C$25,"ym")))/7)=0),
   "&lt; 1 sem.",
   IF(DATEDIF(I1332,'ObjProd (2)'!$C$25,"y")&gt;0,DATEDIF(I1332,'ObjProd (2)'!$C$25,"y") &amp; " " &amp; IF(DATEDIF(I1332,'ObjProd (2)'!$C$25,"y")=1,"an ","ans "),"") &amp;
   IF(DATEDIF(I1332,'ObjProd (2)'!$C$25,"ym")&gt;0,DATEDIF(I1332,'ObjProd (2)'!$C$25,"ym") &amp; " mois ", "") &amp;
   IF(INT(('ObjProd (2)'!$C$25-EDATE(I1332,DATEDIF(I1332,'ObjProd (2)'!$C$25,"y")*12+DATEDIF(I1332,'ObjProd (2)'!$C$25,"ym")))/7)&gt;0,
      INT(('ObjProd (2)'!$C$25-EDATE(I1332,DATEDIF(I1332,'ObjProd (2)'!$C$25,"y")*12+DATEDIF(I1332,'ObjProd (2)'!$C$25,"ym")))/7) &amp; " sem.",
      "")
)
)</f>
        <v/>
      </c>
      <c r="L1332" s="11" t="str">
        <f t="shared" si="228"/>
        <v/>
      </c>
      <c r="M1332" s="9" t="str">
        <f t="shared" si="224"/>
        <v/>
      </c>
      <c r="N1332" s="9" t="str" cm="1">
        <f t="array" aca="1" ref="N1332" ca="1">LEFT(L1332, IF(ISNUMBER(SUBSTITUTE(_xludf.MID(L1332, 2, 1), ".", ",")), 1, 2))</f>
        <v/>
      </c>
      <c r="O1332" s="19" t="str">
        <f t="shared" ca="1" si="230"/>
        <v/>
      </c>
      <c r="P1332" s="9" t="str">
        <f t="shared" ca="1" si="231"/>
        <v/>
      </c>
      <c r="Q1332" s="9" t="str">
        <f t="shared" ca="1" si="232"/>
        <v/>
      </c>
      <c r="R1332" s="9" t="str">
        <f t="shared" si="225"/>
        <v/>
      </c>
      <c r="S1332" t="str" cm="1">
        <f t="array" ref="S1332">IF(ISBLANK(C1332),"",IFERROR(INDEX(ListeSeries!$A$2:$A$1045, MATCH(1, (DatasScan!G1332=ListeSeries!$B$2:$B$1045) * (DatasScan!H1332&gt;=ListeSeries!$D$2:$D$1045) * (DatasScan!H1332&lt;=ListeSeries!$E$2:$E$1045), 0)), "no match"))</f>
        <v/>
      </c>
      <c r="T1332" s="7" t="str" cm="1">
        <f t="array" ref="T1332">IF(ISBLANK(C1332),"",IFERROR(INDEX(ListeSeries!$C$2:$C$1045, MATCH(1, (DatasScan!G1332=ListeSeries!$B$2:$B$1045) * (DatasScan!H1332&gt;=ListeSeries!$D$2:$D$1045) * (DatasScan!H1332&lt;=ListeSeries!$E$2:$E$1045), 0)), "no match"))</f>
        <v/>
      </c>
      <c r="U1332" s="11" t="str" cm="1">
        <f t="array" ref="U1332">IF(ISBLANK(C1332),"",IFERROR(INDEX(ListeSeries!$F$2:$F$1045, MATCH(1, (DatasScan!G1332=ListeSeries!$B$2:$B$1045) * (DatasScan!H1332&gt;=ListeSeries!$D$2:$D$1045) * (DatasScan!H1332&lt;=ListeSeries!$E$2:$E$1045), 0)), "no match"))</f>
        <v/>
      </c>
    </row>
    <row r="1333" spans="1:21" x14ac:dyDescent="0.25">
      <c r="A1333" s="6" t="str">
        <f t="shared" si="226"/>
        <v/>
      </c>
      <c r="B1333" s="272"/>
      <c r="F1333" s="7" t="str">
        <f t="shared" si="229"/>
        <v/>
      </c>
      <c r="G1333" s="21" t="str">
        <f>IF(ISBLANK(C1333),"",_xlfn.XLOOKUP(_xlfn.XLOOKUP(VALUE(LEFT(C1333,4)),Souches!$B$2:$B$15000,Souches!$E$2:$E$15000),Varietes!$B$2:$B$500,Varietes!$C$2:$C$500))</f>
        <v/>
      </c>
      <c r="H1333" s="19" t="str">
        <f>IF(ISBLANK(C1333),"",_xlfn.XLOOKUP(VALUE(LEFT(C1333,4)),Souches!$B$2:$B$15000,Souches!$D$2:$D$15000))</f>
        <v/>
      </c>
      <c r="I1333" s="10" t="str">
        <f t="shared" si="227"/>
        <v/>
      </c>
      <c r="J1333" s="19" t="str">
        <f>IF(I1333="","",INT(('ObjProd (2)'!$C$25-I1333)/7 * (ABS('ObjProd (2)'!$C$25-I1333)&gt;=7)))</f>
        <v/>
      </c>
      <c r="K1333" s="10" t="str">
        <f>IF(I1333="","",
IF(AND(DATEDIF(I1333,'ObjProd (2)'!$C$25,"y")=0,DATEDIF(I1333,'ObjProd (2)'!$C$25,"ym")=0,
   INT(('ObjProd (2)'!$C$25-EDATE(I1333,DATEDIF(I1333,'ObjProd (2)'!$C$25,"y")*12+DATEDIF(I1333,'ObjProd (2)'!$C$25,"ym")))/7)=0),
   "&lt; 1 sem.",
   IF(DATEDIF(I1333,'ObjProd (2)'!$C$25,"y")&gt;0,DATEDIF(I1333,'ObjProd (2)'!$C$25,"y") &amp; " " &amp; IF(DATEDIF(I1333,'ObjProd (2)'!$C$25,"y")=1,"an ","ans "),"") &amp;
   IF(DATEDIF(I1333,'ObjProd (2)'!$C$25,"ym")&gt;0,DATEDIF(I1333,'ObjProd (2)'!$C$25,"ym") &amp; " mois ", "") &amp;
   IF(INT(('ObjProd (2)'!$C$25-EDATE(I1333,DATEDIF(I1333,'ObjProd (2)'!$C$25,"y")*12+DATEDIF(I1333,'ObjProd (2)'!$C$25,"ym")))/7)&gt;0,
      INT(('ObjProd (2)'!$C$25-EDATE(I1333,DATEDIF(I1333,'ObjProd (2)'!$C$25,"y")*12+DATEDIF(I1333,'ObjProd (2)'!$C$25,"ym")))/7) &amp; " sem.",
      "")
)
)</f>
        <v/>
      </c>
      <c r="L1333" s="11" t="str">
        <f t="shared" si="228"/>
        <v/>
      </c>
      <c r="M1333" s="9" t="str">
        <f t="shared" si="224"/>
        <v/>
      </c>
      <c r="N1333" s="9" t="str" cm="1">
        <f t="array" aca="1" ref="N1333" ca="1">LEFT(L1333, IF(ISNUMBER(SUBSTITUTE(_xludf.MID(L1333, 2, 1), ".", ",")), 1, 2))</f>
        <v/>
      </c>
      <c r="O1333" s="19" t="str">
        <f t="shared" ca="1" si="230"/>
        <v/>
      </c>
      <c r="P1333" s="9" t="str">
        <f t="shared" ca="1" si="231"/>
        <v/>
      </c>
      <c r="Q1333" s="9" t="str">
        <f t="shared" ca="1" si="232"/>
        <v/>
      </c>
      <c r="R1333" s="9" t="str">
        <f t="shared" si="225"/>
        <v/>
      </c>
      <c r="S1333" t="str" cm="1">
        <f t="array" ref="S1333">IF(ISBLANK(C1333),"",IFERROR(INDEX(ListeSeries!$A$2:$A$1045, MATCH(1, (DatasScan!G1333=ListeSeries!$B$2:$B$1045) * (DatasScan!H1333&gt;=ListeSeries!$D$2:$D$1045) * (DatasScan!H1333&lt;=ListeSeries!$E$2:$E$1045), 0)), "no match"))</f>
        <v/>
      </c>
      <c r="T1333" s="7" t="str" cm="1">
        <f t="array" ref="T1333">IF(ISBLANK(C1333),"",IFERROR(INDEX(ListeSeries!$C$2:$C$1045, MATCH(1, (DatasScan!G1333=ListeSeries!$B$2:$B$1045) * (DatasScan!H1333&gt;=ListeSeries!$D$2:$D$1045) * (DatasScan!H1333&lt;=ListeSeries!$E$2:$E$1045), 0)), "no match"))</f>
        <v/>
      </c>
      <c r="U1333" s="11" t="str" cm="1">
        <f t="array" ref="U1333">IF(ISBLANK(C1333),"",IFERROR(INDEX(ListeSeries!$F$2:$F$1045, MATCH(1, (DatasScan!G1333=ListeSeries!$B$2:$B$1045) * (DatasScan!H1333&gt;=ListeSeries!$D$2:$D$1045) * (DatasScan!H1333&lt;=ListeSeries!$E$2:$E$1045), 0)), "no match"))</f>
        <v/>
      </c>
    </row>
    <row r="1334" spans="1:21" x14ac:dyDescent="0.25">
      <c r="A1334" s="6" t="str">
        <f t="shared" si="226"/>
        <v/>
      </c>
      <c r="B1334" s="272"/>
      <c r="F1334" s="7" t="str">
        <f t="shared" si="229"/>
        <v/>
      </c>
      <c r="G1334" s="21" t="str">
        <f>IF(ISBLANK(C1334),"",_xlfn.XLOOKUP(_xlfn.XLOOKUP(VALUE(LEFT(C1334,4)),Souches!$B$2:$B$15000,Souches!$E$2:$E$15000),Varietes!$B$2:$B$500,Varietes!$C$2:$C$500))</f>
        <v/>
      </c>
      <c r="H1334" s="19" t="str">
        <f>IF(ISBLANK(C1334),"",_xlfn.XLOOKUP(VALUE(LEFT(C1334,4)),Souches!$B$2:$B$15000,Souches!$D$2:$D$15000))</f>
        <v/>
      </c>
      <c r="I1334" s="10" t="str">
        <f t="shared" si="227"/>
        <v/>
      </c>
      <c r="J1334" s="19" t="str">
        <f>IF(I1334="","",INT(('ObjProd (2)'!$C$25-I1334)/7 * (ABS('ObjProd (2)'!$C$25-I1334)&gt;=7)))</f>
        <v/>
      </c>
      <c r="K1334" s="10" t="str">
        <f>IF(I1334="","",
IF(AND(DATEDIF(I1334,'ObjProd (2)'!$C$25,"y")=0,DATEDIF(I1334,'ObjProd (2)'!$C$25,"ym")=0,
   INT(('ObjProd (2)'!$C$25-EDATE(I1334,DATEDIF(I1334,'ObjProd (2)'!$C$25,"y")*12+DATEDIF(I1334,'ObjProd (2)'!$C$25,"ym")))/7)=0),
   "&lt; 1 sem.",
   IF(DATEDIF(I1334,'ObjProd (2)'!$C$25,"y")&gt;0,DATEDIF(I1334,'ObjProd (2)'!$C$25,"y") &amp; " " &amp; IF(DATEDIF(I1334,'ObjProd (2)'!$C$25,"y")=1,"an ","ans "),"") &amp;
   IF(DATEDIF(I1334,'ObjProd (2)'!$C$25,"ym")&gt;0,DATEDIF(I1334,'ObjProd (2)'!$C$25,"ym") &amp; " mois ", "") &amp;
   IF(INT(('ObjProd (2)'!$C$25-EDATE(I1334,DATEDIF(I1334,'ObjProd (2)'!$C$25,"y")*12+DATEDIF(I1334,'ObjProd (2)'!$C$25,"ym")))/7)&gt;0,
      INT(('ObjProd (2)'!$C$25-EDATE(I1334,DATEDIF(I1334,'ObjProd (2)'!$C$25,"y")*12+DATEDIF(I1334,'ObjProd (2)'!$C$25,"ym")))/7) &amp; " sem.",
      "")
)
)</f>
        <v/>
      </c>
      <c r="L1334" s="11" t="str">
        <f t="shared" si="228"/>
        <v/>
      </c>
      <c r="M1334" s="9" t="str">
        <f t="shared" si="224"/>
        <v/>
      </c>
      <c r="N1334" s="9" t="str" cm="1">
        <f t="array" aca="1" ref="N1334" ca="1">LEFT(L1334, IF(ISNUMBER(SUBSTITUTE(_xludf.MID(L1334, 2, 1), ".", ",")), 1, 2))</f>
        <v/>
      </c>
      <c r="O1334" s="19" t="str">
        <f t="shared" ca="1" si="230"/>
        <v/>
      </c>
      <c r="P1334" s="9" t="str">
        <f t="shared" ca="1" si="231"/>
        <v/>
      </c>
      <c r="Q1334" s="9" t="str">
        <f t="shared" ca="1" si="232"/>
        <v/>
      </c>
      <c r="R1334" s="9" t="str">
        <f t="shared" si="225"/>
        <v/>
      </c>
      <c r="S1334" t="str" cm="1">
        <f t="array" ref="S1334">IF(ISBLANK(C1334),"",IFERROR(INDEX(ListeSeries!$A$2:$A$1045, MATCH(1, (DatasScan!G1334=ListeSeries!$B$2:$B$1045) * (DatasScan!H1334&gt;=ListeSeries!$D$2:$D$1045) * (DatasScan!H1334&lt;=ListeSeries!$E$2:$E$1045), 0)), "no match"))</f>
        <v/>
      </c>
      <c r="T1334" s="7" t="str" cm="1">
        <f t="array" ref="T1334">IF(ISBLANK(C1334),"",IFERROR(INDEX(ListeSeries!$C$2:$C$1045, MATCH(1, (DatasScan!G1334=ListeSeries!$B$2:$B$1045) * (DatasScan!H1334&gt;=ListeSeries!$D$2:$D$1045) * (DatasScan!H1334&lt;=ListeSeries!$E$2:$E$1045), 0)), "no match"))</f>
        <v/>
      </c>
      <c r="U1334" s="11" t="str" cm="1">
        <f t="array" ref="U1334">IF(ISBLANK(C1334),"",IFERROR(INDEX(ListeSeries!$F$2:$F$1045, MATCH(1, (DatasScan!G1334=ListeSeries!$B$2:$B$1045) * (DatasScan!H1334&gt;=ListeSeries!$D$2:$D$1045) * (DatasScan!H1334&lt;=ListeSeries!$E$2:$E$1045), 0)), "no match"))</f>
        <v/>
      </c>
    </row>
    <row r="1335" spans="1:21" x14ac:dyDescent="0.25">
      <c r="A1335" s="6" t="str">
        <f t="shared" si="226"/>
        <v/>
      </c>
      <c r="B1335" s="272"/>
      <c r="F1335" s="7" t="str">
        <f t="shared" si="229"/>
        <v/>
      </c>
      <c r="G1335" s="21" t="str">
        <f>IF(ISBLANK(C1335),"",_xlfn.XLOOKUP(_xlfn.XLOOKUP(VALUE(LEFT(C1335,4)),Souches!$B$2:$B$15000,Souches!$E$2:$E$15000),Varietes!$B$2:$B$500,Varietes!$C$2:$C$500))</f>
        <v/>
      </c>
      <c r="H1335" s="19" t="str">
        <f>IF(ISBLANK(C1335),"",_xlfn.XLOOKUP(VALUE(LEFT(C1335,4)),Souches!$B$2:$B$15000,Souches!$D$2:$D$15000))</f>
        <v/>
      </c>
      <c r="I1335" s="10" t="str">
        <f t="shared" si="227"/>
        <v/>
      </c>
      <c r="J1335" s="19" t="str">
        <f>IF(I1335="","",INT(('ObjProd (2)'!$C$25-I1335)/7 * (ABS('ObjProd (2)'!$C$25-I1335)&gt;=7)))</f>
        <v/>
      </c>
      <c r="K1335" s="10" t="str">
        <f>IF(I1335="","",
IF(AND(DATEDIF(I1335,'ObjProd (2)'!$C$25,"y")=0,DATEDIF(I1335,'ObjProd (2)'!$C$25,"ym")=0,
   INT(('ObjProd (2)'!$C$25-EDATE(I1335,DATEDIF(I1335,'ObjProd (2)'!$C$25,"y")*12+DATEDIF(I1335,'ObjProd (2)'!$C$25,"ym")))/7)=0),
   "&lt; 1 sem.",
   IF(DATEDIF(I1335,'ObjProd (2)'!$C$25,"y")&gt;0,DATEDIF(I1335,'ObjProd (2)'!$C$25,"y") &amp; " " &amp; IF(DATEDIF(I1335,'ObjProd (2)'!$C$25,"y")=1,"an ","ans "),"") &amp;
   IF(DATEDIF(I1335,'ObjProd (2)'!$C$25,"ym")&gt;0,DATEDIF(I1335,'ObjProd (2)'!$C$25,"ym") &amp; " mois ", "") &amp;
   IF(INT(('ObjProd (2)'!$C$25-EDATE(I1335,DATEDIF(I1335,'ObjProd (2)'!$C$25,"y")*12+DATEDIF(I1335,'ObjProd (2)'!$C$25,"ym")))/7)&gt;0,
      INT(('ObjProd (2)'!$C$25-EDATE(I1335,DATEDIF(I1335,'ObjProd (2)'!$C$25,"y")*12+DATEDIF(I1335,'ObjProd (2)'!$C$25,"ym")))/7) &amp; " sem.",
      "")
)
)</f>
        <v/>
      </c>
      <c r="L1335" s="11" t="str">
        <f t="shared" si="228"/>
        <v/>
      </c>
      <c r="M1335" s="9" t="str">
        <f t="shared" si="224"/>
        <v/>
      </c>
      <c r="N1335" s="9" t="str" cm="1">
        <f t="array" aca="1" ref="N1335" ca="1">LEFT(L1335, IF(ISNUMBER(SUBSTITUTE(_xludf.MID(L1335, 2, 1), ".", ",")), 1, 2))</f>
        <v/>
      </c>
      <c r="O1335" s="19" t="str">
        <f t="shared" ca="1" si="230"/>
        <v/>
      </c>
      <c r="P1335" s="9" t="str">
        <f t="shared" ca="1" si="231"/>
        <v/>
      </c>
      <c r="Q1335" s="9" t="str">
        <f t="shared" ca="1" si="232"/>
        <v/>
      </c>
      <c r="R1335" s="9" t="str">
        <f t="shared" si="225"/>
        <v/>
      </c>
      <c r="S1335" t="str" cm="1">
        <f t="array" ref="S1335">IF(ISBLANK(C1335),"",IFERROR(INDEX(ListeSeries!$A$2:$A$1045, MATCH(1, (DatasScan!G1335=ListeSeries!$B$2:$B$1045) * (DatasScan!H1335&gt;=ListeSeries!$D$2:$D$1045) * (DatasScan!H1335&lt;=ListeSeries!$E$2:$E$1045), 0)), "no match"))</f>
        <v/>
      </c>
      <c r="T1335" s="7" t="str" cm="1">
        <f t="array" ref="T1335">IF(ISBLANK(C1335),"",IFERROR(INDEX(ListeSeries!$C$2:$C$1045, MATCH(1, (DatasScan!G1335=ListeSeries!$B$2:$B$1045) * (DatasScan!H1335&gt;=ListeSeries!$D$2:$D$1045) * (DatasScan!H1335&lt;=ListeSeries!$E$2:$E$1045), 0)), "no match"))</f>
        <v/>
      </c>
      <c r="U1335" s="11" t="str" cm="1">
        <f t="array" ref="U1335">IF(ISBLANK(C1335),"",IFERROR(INDEX(ListeSeries!$F$2:$F$1045, MATCH(1, (DatasScan!G1335=ListeSeries!$B$2:$B$1045) * (DatasScan!H1335&gt;=ListeSeries!$D$2:$D$1045) * (DatasScan!H1335&lt;=ListeSeries!$E$2:$E$1045), 0)), "no match"))</f>
        <v/>
      </c>
    </row>
    <row r="1336" spans="1:21" x14ac:dyDescent="0.25">
      <c r="A1336" s="6" t="str">
        <f t="shared" si="226"/>
        <v/>
      </c>
      <c r="B1336" s="272"/>
      <c r="F1336" s="7" t="str">
        <f t="shared" si="229"/>
        <v/>
      </c>
      <c r="G1336" s="21" t="str">
        <f>IF(ISBLANK(C1336),"",_xlfn.XLOOKUP(_xlfn.XLOOKUP(VALUE(LEFT(C1336,4)),Souches!$B$2:$B$15000,Souches!$E$2:$E$15000),Varietes!$B$2:$B$500,Varietes!$C$2:$C$500))</f>
        <v/>
      </c>
      <c r="H1336" s="19" t="str">
        <f>IF(ISBLANK(C1336),"",_xlfn.XLOOKUP(VALUE(LEFT(C1336,4)),Souches!$B$2:$B$15000,Souches!$D$2:$D$15000))</f>
        <v/>
      </c>
      <c r="I1336" s="10" t="str">
        <f t="shared" si="227"/>
        <v/>
      </c>
      <c r="J1336" s="19" t="str">
        <f>IF(I1336="","",INT(('ObjProd (2)'!$C$25-I1336)/7 * (ABS('ObjProd (2)'!$C$25-I1336)&gt;=7)))</f>
        <v/>
      </c>
      <c r="K1336" s="10" t="str">
        <f>IF(I1336="","",
IF(AND(DATEDIF(I1336,'ObjProd (2)'!$C$25,"y")=0,DATEDIF(I1336,'ObjProd (2)'!$C$25,"ym")=0,
   INT(('ObjProd (2)'!$C$25-EDATE(I1336,DATEDIF(I1336,'ObjProd (2)'!$C$25,"y")*12+DATEDIF(I1336,'ObjProd (2)'!$C$25,"ym")))/7)=0),
   "&lt; 1 sem.",
   IF(DATEDIF(I1336,'ObjProd (2)'!$C$25,"y")&gt;0,DATEDIF(I1336,'ObjProd (2)'!$C$25,"y") &amp; " " &amp; IF(DATEDIF(I1336,'ObjProd (2)'!$C$25,"y")=1,"an ","ans "),"") &amp;
   IF(DATEDIF(I1336,'ObjProd (2)'!$C$25,"ym")&gt;0,DATEDIF(I1336,'ObjProd (2)'!$C$25,"ym") &amp; " mois ", "") &amp;
   IF(INT(('ObjProd (2)'!$C$25-EDATE(I1336,DATEDIF(I1336,'ObjProd (2)'!$C$25,"y")*12+DATEDIF(I1336,'ObjProd (2)'!$C$25,"ym")))/7)&gt;0,
      INT(('ObjProd (2)'!$C$25-EDATE(I1336,DATEDIF(I1336,'ObjProd (2)'!$C$25,"y")*12+DATEDIF(I1336,'ObjProd (2)'!$C$25,"ym")))/7) &amp; " sem.",
      "")
)
)</f>
        <v/>
      </c>
      <c r="L1336" s="11" t="str">
        <f t="shared" si="228"/>
        <v/>
      </c>
      <c r="M1336" s="9" t="str">
        <f t="shared" si="224"/>
        <v/>
      </c>
      <c r="N1336" s="9" t="str" cm="1">
        <f t="array" aca="1" ref="N1336" ca="1">LEFT(L1336, IF(ISNUMBER(SUBSTITUTE(_xludf.MID(L1336, 2, 1), ".", ",")), 1, 2))</f>
        <v/>
      </c>
      <c r="O1336" s="19" t="str">
        <f t="shared" ca="1" si="230"/>
        <v/>
      </c>
      <c r="P1336" s="9" t="str">
        <f t="shared" ca="1" si="231"/>
        <v/>
      </c>
      <c r="Q1336" s="9" t="str">
        <f t="shared" ca="1" si="232"/>
        <v/>
      </c>
      <c r="R1336" s="9" t="str">
        <f t="shared" si="225"/>
        <v/>
      </c>
      <c r="S1336" t="str" cm="1">
        <f t="array" ref="S1336">IF(ISBLANK(C1336),"",IFERROR(INDEX(ListeSeries!$A$2:$A$1045, MATCH(1, (DatasScan!G1336=ListeSeries!$B$2:$B$1045) * (DatasScan!H1336&gt;=ListeSeries!$D$2:$D$1045) * (DatasScan!H1336&lt;=ListeSeries!$E$2:$E$1045), 0)), "no match"))</f>
        <v/>
      </c>
      <c r="T1336" s="7" t="str" cm="1">
        <f t="array" ref="T1336">IF(ISBLANK(C1336),"",IFERROR(INDEX(ListeSeries!$C$2:$C$1045, MATCH(1, (DatasScan!G1336=ListeSeries!$B$2:$B$1045) * (DatasScan!H1336&gt;=ListeSeries!$D$2:$D$1045) * (DatasScan!H1336&lt;=ListeSeries!$E$2:$E$1045), 0)), "no match"))</f>
        <v/>
      </c>
      <c r="U1336" s="11" t="str" cm="1">
        <f t="array" ref="U1336">IF(ISBLANK(C1336),"",IFERROR(INDEX(ListeSeries!$F$2:$F$1045, MATCH(1, (DatasScan!G1336=ListeSeries!$B$2:$B$1045) * (DatasScan!H1336&gt;=ListeSeries!$D$2:$D$1045) * (DatasScan!H1336&lt;=ListeSeries!$E$2:$E$1045), 0)), "no match"))</f>
        <v/>
      </c>
    </row>
    <row r="1337" spans="1:21" x14ac:dyDescent="0.25">
      <c r="A1337" s="6" t="str">
        <f t="shared" si="226"/>
        <v/>
      </c>
      <c r="B1337" s="272"/>
      <c r="F1337" s="7" t="str">
        <f t="shared" si="229"/>
        <v/>
      </c>
      <c r="G1337" s="21" t="str">
        <f>IF(ISBLANK(C1337),"",_xlfn.XLOOKUP(_xlfn.XLOOKUP(VALUE(LEFT(C1337,4)),Souches!$B$2:$B$15000,Souches!$E$2:$E$15000),Varietes!$B$2:$B$500,Varietes!$C$2:$C$500))</f>
        <v/>
      </c>
      <c r="H1337" s="19" t="str">
        <f>IF(ISBLANK(C1337),"",_xlfn.XLOOKUP(VALUE(LEFT(C1337,4)),Souches!$B$2:$B$15000,Souches!$D$2:$D$15000))</f>
        <v/>
      </c>
      <c r="I1337" s="10" t="str">
        <f t="shared" si="227"/>
        <v/>
      </c>
      <c r="J1337" s="19" t="str">
        <f>IF(I1337="","",INT(('ObjProd (2)'!$C$25-I1337)/7 * (ABS('ObjProd (2)'!$C$25-I1337)&gt;=7)))</f>
        <v/>
      </c>
      <c r="K1337" s="10" t="str">
        <f>IF(I1337="","",
IF(AND(DATEDIF(I1337,'ObjProd (2)'!$C$25,"y")=0,DATEDIF(I1337,'ObjProd (2)'!$C$25,"ym")=0,
   INT(('ObjProd (2)'!$C$25-EDATE(I1337,DATEDIF(I1337,'ObjProd (2)'!$C$25,"y")*12+DATEDIF(I1337,'ObjProd (2)'!$C$25,"ym")))/7)=0),
   "&lt; 1 sem.",
   IF(DATEDIF(I1337,'ObjProd (2)'!$C$25,"y")&gt;0,DATEDIF(I1337,'ObjProd (2)'!$C$25,"y") &amp; " " &amp; IF(DATEDIF(I1337,'ObjProd (2)'!$C$25,"y")=1,"an ","ans "),"") &amp;
   IF(DATEDIF(I1337,'ObjProd (2)'!$C$25,"ym")&gt;0,DATEDIF(I1337,'ObjProd (2)'!$C$25,"ym") &amp; " mois ", "") &amp;
   IF(INT(('ObjProd (2)'!$C$25-EDATE(I1337,DATEDIF(I1337,'ObjProd (2)'!$C$25,"y")*12+DATEDIF(I1337,'ObjProd (2)'!$C$25,"ym")))/7)&gt;0,
      INT(('ObjProd (2)'!$C$25-EDATE(I1337,DATEDIF(I1337,'ObjProd (2)'!$C$25,"y")*12+DATEDIF(I1337,'ObjProd (2)'!$C$25,"ym")))/7) &amp; " sem.",
      "")
)
)</f>
        <v/>
      </c>
      <c r="L1337" s="11" t="str">
        <f t="shared" si="228"/>
        <v/>
      </c>
      <c r="M1337" s="9" t="str">
        <f t="shared" si="224"/>
        <v/>
      </c>
      <c r="N1337" s="9" t="str" cm="1">
        <f t="array" aca="1" ref="N1337" ca="1">LEFT(L1337, IF(ISNUMBER(SUBSTITUTE(_xludf.MID(L1337, 2, 1), ".", ",")), 1, 2))</f>
        <v/>
      </c>
      <c r="O1337" s="19" t="str">
        <f t="shared" ca="1" si="230"/>
        <v/>
      </c>
      <c r="P1337" s="9" t="str">
        <f t="shared" ca="1" si="231"/>
        <v/>
      </c>
      <c r="Q1337" s="9" t="str">
        <f t="shared" ca="1" si="232"/>
        <v/>
      </c>
      <c r="R1337" s="9" t="str">
        <f t="shared" si="225"/>
        <v/>
      </c>
      <c r="S1337" t="str" cm="1">
        <f t="array" ref="S1337">IF(ISBLANK(C1337),"",IFERROR(INDEX(ListeSeries!$A$2:$A$1045, MATCH(1, (DatasScan!G1337=ListeSeries!$B$2:$B$1045) * (DatasScan!H1337&gt;=ListeSeries!$D$2:$D$1045) * (DatasScan!H1337&lt;=ListeSeries!$E$2:$E$1045), 0)), "no match"))</f>
        <v/>
      </c>
      <c r="T1337" s="7" t="str" cm="1">
        <f t="array" ref="T1337">IF(ISBLANK(C1337),"",IFERROR(INDEX(ListeSeries!$C$2:$C$1045, MATCH(1, (DatasScan!G1337=ListeSeries!$B$2:$B$1045) * (DatasScan!H1337&gt;=ListeSeries!$D$2:$D$1045) * (DatasScan!H1337&lt;=ListeSeries!$E$2:$E$1045), 0)), "no match"))</f>
        <v/>
      </c>
      <c r="U1337" s="11" t="str" cm="1">
        <f t="array" ref="U1337">IF(ISBLANK(C1337),"",IFERROR(INDEX(ListeSeries!$F$2:$F$1045, MATCH(1, (DatasScan!G1337=ListeSeries!$B$2:$B$1045) * (DatasScan!H1337&gt;=ListeSeries!$D$2:$D$1045) * (DatasScan!H1337&lt;=ListeSeries!$E$2:$E$1045), 0)), "no match"))</f>
        <v/>
      </c>
    </row>
    <row r="1338" spans="1:21" x14ac:dyDescent="0.25">
      <c r="A1338" s="6" t="str">
        <f t="shared" si="226"/>
        <v/>
      </c>
      <c r="B1338" s="272"/>
      <c r="F1338" s="7" t="str">
        <f t="shared" si="229"/>
        <v/>
      </c>
      <c r="G1338" s="21" t="str">
        <f>IF(ISBLANK(C1338),"",_xlfn.XLOOKUP(_xlfn.XLOOKUP(VALUE(LEFT(C1338,4)),Souches!$B$2:$B$15000,Souches!$E$2:$E$15000),Varietes!$B$2:$B$500,Varietes!$C$2:$C$500))</f>
        <v/>
      </c>
      <c r="H1338" s="19" t="str">
        <f>IF(ISBLANK(C1338),"",_xlfn.XLOOKUP(VALUE(LEFT(C1338,4)),Souches!$B$2:$B$15000,Souches!$D$2:$D$15000))</f>
        <v/>
      </c>
      <c r="I1338" s="10" t="str">
        <f t="shared" si="227"/>
        <v/>
      </c>
      <c r="J1338" s="19" t="str">
        <f>IF(I1338="","",INT(('ObjProd (2)'!$C$25-I1338)/7 * (ABS('ObjProd (2)'!$C$25-I1338)&gt;=7)))</f>
        <v/>
      </c>
      <c r="K1338" s="10" t="str">
        <f>IF(I1338="","",
IF(AND(DATEDIF(I1338,'ObjProd (2)'!$C$25,"y")=0,DATEDIF(I1338,'ObjProd (2)'!$C$25,"ym")=0,
   INT(('ObjProd (2)'!$C$25-EDATE(I1338,DATEDIF(I1338,'ObjProd (2)'!$C$25,"y")*12+DATEDIF(I1338,'ObjProd (2)'!$C$25,"ym")))/7)=0),
   "&lt; 1 sem.",
   IF(DATEDIF(I1338,'ObjProd (2)'!$C$25,"y")&gt;0,DATEDIF(I1338,'ObjProd (2)'!$C$25,"y") &amp; " " &amp; IF(DATEDIF(I1338,'ObjProd (2)'!$C$25,"y")=1,"an ","ans "),"") &amp;
   IF(DATEDIF(I1338,'ObjProd (2)'!$C$25,"ym")&gt;0,DATEDIF(I1338,'ObjProd (2)'!$C$25,"ym") &amp; " mois ", "") &amp;
   IF(INT(('ObjProd (2)'!$C$25-EDATE(I1338,DATEDIF(I1338,'ObjProd (2)'!$C$25,"y")*12+DATEDIF(I1338,'ObjProd (2)'!$C$25,"ym")))/7)&gt;0,
      INT(('ObjProd (2)'!$C$25-EDATE(I1338,DATEDIF(I1338,'ObjProd (2)'!$C$25,"y")*12+DATEDIF(I1338,'ObjProd (2)'!$C$25,"ym")))/7) &amp; " sem.",
      "")
)
)</f>
        <v/>
      </c>
      <c r="L1338" s="11" t="str">
        <f t="shared" si="228"/>
        <v/>
      </c>
      <c r="M1338" s="9" t="str">
        <f t="shared" si="224"/>
        <v/>
      </c>
      <c r="N1338" s="9" t="str" cm="1">
        <f t="array" aca="1" ref="N1338" ca="1">LEFT(L1338, IF(ISNUMBER(SUBSTITUTE(_xludf.MID(L1338, 2, 1), ".", ",")), 1, 2))</f>
        <v/>
      </c>
      <c r="O1338" s="19" t="str">
        <f t="shared" ca="1" si="230"/>
        <v/>
      </c>
      <c r="P1338" s="9" t="str">
        <f t="shared" ca="1" si="231"/>
        <v/>
      </c>
      <c r="Q1338" s="9" t="str">
        <f t="shared" ca="1" si="232"/>
        <v/>
      </c>
      <c r="R1338" s="9" t="str">
        <f t="shared" si="225"/>
        <v/>
      </c>
      <c r="S1338" t="str" cm="1">
        <f t="array" ref="S1338">IF(ISBLANK(C1338),"",IFERROR(INDEX(ListeSeries!$A$2:$A$1045, MATCH(1, (DatasScan!G1338=ListeSeries!$B$2:$B$1045) * (DatasScan!H1338&gt;=ListeSeries!$D$2:$D$1045) * (DatasScan!H1338&lt;=ListeSeries!$E$2:$E$1045), 0)), "no match"))</f>
        <v/>
      </c>
      <c r="T1338" s="7" t="str" cm="1">
        <f t="array" ref="T1338">IF(ISBLANK(C1338),"",IFERROR(INDEX(ListeSeries!$C$2:$C$1045, MATCH(1, (DatasScan!G1338=ListeSeries!$B$2:$B$1045) * (DatasScan!H1338&gt;=ListeSeries!$D$2:$D$1045) * (DatasScan!H1338&lt;=ListeSeries!$E$2:$E$1045), 0)), "no match"))</f>
        <v/>
      </c>
      <c r="U1338" s="11" t="str" cm="1">
        <f t="array" ref="U1338">IF(ISBLANK(C1338),"",IFERROR(INDEX(ListeSeries!$F$2:$F$1045, MATCH(1, (DatasScan!G1338=ListeSeries!$B$2:$B$1045) * (DatasScan!H1338&gt;=ListeSeries!$D$2:$D$1045) * (DatasScan!H1338&lt;=ListeSeries!$E$2:$E$1045), 0)), "no match"))</f>
        <v/>
      </c>
    </row>
    <row r="1339" spans="1:21" x14ac:dyDescent="0.25">
      <c r="A1339" s="6" t="str">
        <f t="shared" si="226"/>
        <v/>
      </c>
      <c r="B1339" s="272"/>
      <c r="F1339" s="7" t="str">
        <f t="shared" si="229"/>
        <v/>
      </c>
      <c r="G1339" s="21" t="str">
        <f>IF(ISBLANK(C1339),"",_xlfn.XLOOKUP(_xlfn.XLOOKUP(VALUE(LEFT(C1339,4)),Souches!$B$2:$B$15000,Souches!$E$2:$E$15000),Varietes!$B$2:$B$500,Varietes!$C$2:$C$500))</f>
        <v/>
      </c>
      <c r="H1339" s="19" t="str">
        <f>IF(ISBLANK(C1339),"",_xlfn.XLOOKUP(VALUE(LEFT(C1339,4)),Souches!$B$2:$B$15000,Souches!$D$2:$D$15000))</f>
        <v/>
      </c>
      <c r="I1339" s="10" t="str">
        <f t="shared" si="227"/>
        <v/>
      </c>
      <c r="J1339" s="19" t="str">
        <f>IF(I1339="","",INT(('ObjProd (2)'!$C$25-I1339)/7 * (ABS('ObjProd (2)'!$C$25-I1339)&gt;=7)))</f>
        <v/>
      </c>
      <c r="K1339" s="10" t="str">
        <f>IF(I1339="","",
IF(AND(DATEDIF(I1339,'ObjProd (2)'!$C$25,"y")=0,DATEDIF(I1339,'ObjProd (2)'!$C$25,"ym")=0,
   INT(('ObjProd (2)'!$C$25-EDATE(I1339,DATEDIF(I1339,'ObjProd (2)'!$C$25,"y")*12+DATEDIF(I1339,'ObjProd (2)'!$C$25,"ym")))/7)=0),
   "&lt; 1 sem.",
   IF(DATEDIF(I1339,'ObjProd (2)'!$C$25,"y")&gt;0,DATEDIF(I1339,'ObjProd (2)'!$C$25,"y") &amp; " " &amp; IF(DATEDIF(I1339,'ObjProd (2)'!$C$25,"y")=1,"an ","ans "),"") &amp;
   IF(DATEDIF(I1339,'ObjProd (2)'!$C$25,"ym")&gt;0,DATEDIF(I1339,'ObjProd (2)'!$C$25,"ym") &amp; " mois ", "") &amp;
   IF(INT(('ObjProd (2)'!$C$25-EDATE(I1339,DATEDIF(I1339,'ObjProd (2)'!$C$25,"y")*12+DATEDIF(I1339,'ObjProd (2)'!$C$25,"ym")))/7)&gt;0,
      INT(('ObjProd (2)'!$C$25-EDATE(I1339,DATEDIF(I1339,'ObjProd (2)'!$C$25,"y")*12+DATEDIF(I1339,'ObjProd (2)'!$C$25,"ym")))/7) &amp; " sem.",
      "")
)
)</f>
        <v/>
      </c>
      <c r="L1339" s="11" t="str">
        <f t="shared" si="228"/>
        <v/>
      </c>
      <c r="M1339" s="9" t="str">
        <f t="shared" si="224"/>
        <v/>
      </c>
      <c r="N1339" s="9" t="str" cm="1">
        <f t="array" aca="1" ref="N1339" ca="1">LEFT(L1339, IF(ISNUMBER(SUBSTITUTE(_xludf.MID(L1339, 2, 1), ".", ",")), 1, 2))</f>
        <v/>
      </c>
      <c r="O1339" s="19" t="str">
        <f t="shared" ca="1" si="230"/>
        <v/>
      </c>
      <c r="P1339" s="9" t="str">
        <f t="shared" ca="1" si="231"/>
        <v/>
      </c>
      <c r="Q1339" s="9" t="str">
        <f t="shared" ca="1" si="232"/>
        <v/>
      </c>
      <c r="R1339" s="9" t="str">
        <f t="shared" si="225"/>
        <v/>
      </c>
      <c r="S1339" t="str" cm="1">
        <f t="array" ref="S1339">IF(ISBLANK(C1339),"",IFERROR(INDEX(ListeSeries!$A$2:$A$1045, MATCH(1, (DatasScan!G1339=ListeSeries!$B$2:$B$1045) * (DatasScan!H1339&gt;=ListeSeries!$D$2:$D$1045) * (DatasScan!H1339&lt;=ListeSeries!$E$2:$E$1045), 0)), "no match"))</f>
        <v/>
      </c>
      <c r="T1339" s="7" t="str" cm="1">
        <f t="array" ref="T1339">IF(ISBLANK(C1339),"",IFERROR(INDEX(ListeSeries!$C$2:$C$1045, MATCH(1, (DatasScan!G1339=ListeSeries!$B$2:$B$1045) * (DatasScan!H1339&gt;=ListeSeries!$D$2:$D$1045) * (DatasScan!H1339&lt;=ListeSeries!$E$2:$E$1045), 0)), "no match"))</f>
        <v/>
      </c>
      <c r="U1339" s="11" t="str" cm="1">
        <f t="array" ref="U1339">IF(ISBLANK(C1339),"",IFERROR(INDEX(ListeSeries!$F$2:$F$1045, MATCH(1, (DatasScan!G1339=ListeSeries!$B$2:$B$1045) * (DatasScan!H1339&gt;=ListeSeries!$D$2:$D$1045) * (DatasScan!H1339&lt;=ListeSeries!$E$2:$E$1045), 0)), "no match"))</f>
        <v/>
      </c>
    </row>
    <row r="1340" spans="1:21" x14ac:dyDescent="0.25">
      <c r="A1340" s="6" t="str">
        <f t="shared" si="226"/>
        <v/>
      </c>
      <c r="B1340" s="272"/>
      <c r="F1340" s="7" t="str">
        <f t="shared" si="229"/>
        <v/>
      </c>
      <c r="G1340" s="21" t="str">
        <f>IF(ISBLANK(C1340),"",_xlfn.XLOOKUP(_xlfn.XLOOKUP(VALUE(LEFT(C1340,4)),Souches!$B$2:$B$15000,Souches!$E$2:$E$15000),Varietes!$B$2:$B$500,Varietes!$C$2:$C$500))</f>
        <v/>
      </c>
      <c r="H1340" s="19" t="str">
        <f>IF(ISBLANK(C1340),"",_xlfn.XLOOKUP(VALUE(LEFT(C1340,4)),Souches!$B$2:$B$15000,Souches!$D$2:$D$15000))</f>
        <v/>
      </c>
      <c r="I1340" s="10" t="str">
        <f t="shared" si="227"/>
        <v/>
      </c>
      <c r="J1340" s="19" t="str">
        <f>IF(I1340="","",INT(('ObjProd (2)'!$C$25-I1340)/7 * (ABS('ObjProd (2)'!$C$25-I1340)&gt;=7)))</f>
        <v/>
      </c>
      <c r="K1340" s="10" t="str">
        <f>IF(I1340="","",
IF(AND(DATEDIF(I1340,'ObjProd (2)'!$C$25,"y")=0,DATEDIF(I1340,'ObjProd (2)'!$C$25,"ym")=0,
   INT(('ObjProd (2)'!$C$25-EDATE(I1340,DATEDIF(I1340,'ObjProd (2)'!$C$25,"y")*12+DATEDIF(I1340,'ObjProd (2)'!$C$25,"ym")))/7)=0),
   "&lt; 1 sem.",
   IF(DATEDIF(I1340,'ObjProd (2)'!$C$25,"y")&gt;0,DATEDIF(I1340,'ObjProd (2)'!$C$25,"y") &amp; " " &amp; IF(DATEDIF(I1340,'ObjProd (2)'!$C$25,"y")=1,"an ","ans "),"") &amp;
   IF(DATEDIF(I1340,'ObjProd (2)'!$C$25,"ym")&gt;0,DATEDIF(I1340,'ObjProd (2)'!$C$25,"ym") &amp; " mois ", "") &amp;
   IF(INT(('ObjProd (2)'!$C$25-EDATE(I1340,DATEDIF(I1340,'ObjProd (2)'!$C$25,"y")*12+DATEDIF(I1340,'ObjProd (2)'!$C$25,"ym")))/7)&gt;0,
      INT(('ObjProd (2)'!$C$25-EDATE(I1340,DATEDIF(I1340,'ObjProd (2)'!$C$25,"y")*12+DATEDIF(I1340,'ObjProd (2)'!$C$25,"ym")))/7) &amp; " sem.",
      "")
)
)</f>
        <v/>
      </c>
      <c r="L1340" s="11" t="str">
        <f t="shared" si="228"/>
        <v/>
      </c>
      <c r="M1340" s="9" t="str">
        <f t="shared" si="224"/>
        <v/>
      </c>
      <c r="N1340" s="9" t="str" cm="1">
        <f t="array" aca="1" ref="N1340" ca="1">LEFT(L1340, IF(ISNUMBER(SUBSTITUTE(_xludf.MID(L1340, 2, 1), ".", ",")), 1, 2))</f>
        <v/>
      </c>
      <c r="O1340" s="19" t="str">
        <f t="shared" ca="1" si="230"/>
        <v/>
      </c>
      <c r="P1340" s="9" t="str">
        <f t="shared" ca="1" si="231"/>
        <v/>
      </c>
      <c r="Q1340" s="9" t="str">
        <f t="shared" ca="1" si="232"/>
        <v/>
      </c>
      <c r="R1340" s="9" t="str">
        <f t="shared" si="225"/>
        <v/>
      </c>
      <c r="S1340" t="str" cm="1">
        <f t="array" ref="S1340">IF(ISBLANK(C1340),"",IFERROR(INDEX(ListeSeries!$A$2:$A$1045, MATCH(1, (DatasScan!G1340=ListeSeries!$B$2:$B$1045) * (DatasScan!H1340&gt;=ListeSeries!$D$2:$D$1045) * (DatasScan!H1340&lt;=ListeSeries!$E$2:$E$1045), 0)), "no match"))</f>
        <v/>
      </c>
      <c r="T1340" s="7" t="str" cm="1">
        <f t="array" ref="T1340">IF(ISBLANK(C1340),"",IFERROR(INDEX(ListeSeries!$C$2:$C$1045, MATCH(1, (DatasScan!G1340=ListeSeries!$B$2:$B$1045) * (DatasScan!H1340&gt;=ListeSeries!$D$2:$D$1045) * (DatasScan!H1340&lt;=ListeSeries!$E$2:$E$1045), 0)), "no match"))</f>
        <v/>
      </c>
      <c r="U1340" s="11" t="str" cm="1">
        <f t="array" ref="U1340">IF(ISBLANK(C1340),"",IFERROR(INDEX(ListeSeries!$F$2:$F$1045, MATCH(1, (DatasScan!G1340=ListeSeries!$B$2:$B$1045) * (DatasScan!H1340&gt;=ListeSeries!$D$2:$D$1045) * (DatasScan!H1340&lt;=ListeSeries!$E$2:$E$1045), 0)), "no match"))</f>
        <v/>
      </c>
    </row>
    <row r="1341" spans="1:21" x14ac:dyDescent="0.25">
      <c r="A1341" s="6" t="str">
        <f t="shared" si="226"/>
        <v/>
      </c>
      <c r="B1341" s="272"/>
      <c r="F1341" s="7" t="str">
        <f t="shared" si="229"/>
        <v/>
      </c>
      <c r="G1341" s="21" t="str">
        <f>IF(ISBLANK(C1341),"",_xlfn.XLOOKUP(_xlfn.XLOOKUP(VALUE(LEFT(C1341,4)),Souches!$B$2:$B$15000,Souches!$E$2:$E$15000),Varietes!$B$2:$B$500,Varietes!$C$2:$C$500))</f>
        <v/>
      </c>
      <c r="H1341" s="19" t="str">
        <f>IF(ISBLANK(C1341),"",_xlfn.XLOOKUP(VALUE(LEFT(C1341,4)),Souches!$B$2:$B$15000,Souches!$D$2:$D$15000))</f>
        <v/>
      </c>
      <c r="I1341" s="10" t="str">
        <f t="shared" si="227"/>
        <v/>
      </c>
      <c r="J1341" s="19" t="str">
        <f>IF(I1341="","",INT(('ObjProd (2)'!$C$25-I1341)/7 * (ABS('ObjProd (2)'!$C$25-I1341)&gt;=7)))</f>
        <v/>
      </c>
      <c r="K1341" s="10" t="str">
        <f>IF(I1341="","",
IF(AND(DATEDIF(I1341,'ObjProd (2)'!$C$25,"y")=0,DATEDIF(I1341,'ObjProd (2)'!$C$25,"ym")=0,
   INT(('ObjProd (2)'!$C$25-EDATE(I1341,DATEDIF(I1341,'ObjProd (2)'!$C$25,"y")*12+DATEDIF(I1341,'ObjProd (2)'!$C$25,"ym")))/7)=0),
   "&lt; 1 sem.",
   IF(DATEDIF(I1341,'ObjProd (2)'!$C$25,"y")&gt;0,DATEDIF(I1341,'ObjProd (2)'!$C$25,"y") &amp; " " &amp; IF(DATEDIF(I1341,'ObjProd (2)'!$C$25,"y")=1,"an ","ans "),"") &amp;
   IF(DATEDIF(I1341,'ObjProd (2)'!$C$25,"ym")&gt;0,DATEDIF(I1341,'ObjProd (2)'!$C$25,"ym") &amp; " mois ", "") &amp;
   IF(INT(('ObjProd (2)'!$C$25-EDATE(I1341,DATEDIF(I1341,'ObjProd (2)'!$C$25,"y")*12+DATEDIF(I1341,'ObjProd (2)'!$C$25,"ym")))/7)&gt;0,
      INT(('ObjProd (2)'!$C$25-EDATE(I1341,DATEDIF(I1341,'ObjProd (2)'!$C$25,"y")*12+DATEDIF(I1341,'ObjProd (2)'!$C$25,"ym")))/7) &amp; " sem.",
      "")
)
)</f>
        <v/>
      </c>
      <c r="L1341" s="11" t="str">
        <f t="shared" si="228"/>
        <v/>
      </c>
      <c r="M1341" s="9" t="str">
        <f t="shared" si="224"/>
        <v/>
      </c>
      <c r="N1341" s="9" t="str" cm="1">
        <f t="array" aca="1" ref="N1341" ca="1">LEFT(L1341, IF(ISNUMBER(SUBSTITUTE(_xludf.MID(L1341, 2, 1), ".", ",")), 1, 2))</f>
        <v/>
      </c>
      <c r="O1341" s="19" t="str">
        <f t="shared" ca="1" si="230"/>
        <v/>
      </c>
      <c r="P1341" s="9" t="str">
        <f t="shared" ca="1" si="231"/>
        <v/>
      </c>
      <c r="Q1341" s="9" t="str">
        <f t="shared" ca="1" si="232"/>
        <v/>
      </c>
      <c r="R1341" s="9" t="str">
        <f t="shared" si="225"/>
        <v/>
      </c>
      <c r="S1341" t="str" cm="1">
        <f t="array" ref="S1341">IF(ISBLANK(C1341),"",IFERROR(INDEX(ListeSeries!$A$2:$A$1045, MATCH(1, (DatasScan!G1341=ListeSeries!$B$2:$B$1045) * (DatasScan!H1341&gt;=ListeSeries!$D$2:$D$1045) * (DatasScan!H1341&lt;=ListeSeries!$E$2:$E$1045), 0)), "no match"))</f>
        <v/>
      </c>
      <c r="T1341" s="7" t="str" cm="1">
        <f t="array" ref="T1341">IF(ISBLANK(C1341),"",IFERROR(INDEX(ListeSeries!$C$2:$C$1045, MATCH(1, (DatasScan!G1341=ListeSeries!$B$2:$B$1045) * (DatasScan!H1341&gt;=ListeSeries!$D$2:$D$1045) * (DatasScan!H1341&lt;=ListeSeries!$E$2:$E$1045), 0)), "no match"))</f>
        <v/>
      </c>
      <c r="U1341" s="11" t="str" cm="1">
        <f t="array" ref="U1341">IF(ISBLANK(C1341),"",IFERROR(INDEX(ListeSeries!$F$2:$F$1045, MATCH(1, (DatasScan!G1341=ListeSeries!$B$2:$B$1045) * (DatasScan!H1341&gt;=ListeSeries!$D$2:$D$1045) * (DatasScan!H1341&lt;=ListeSeries!$E$2:$E$1045), 0)), "no match"))</f>
        <v/>
      </c>
    </row>
    <row r="1342" spans="1:21" x14ac:dyDescent="0.25">
      <c r="A1342" s="6" t="str">
        <f t="shared" si="226"/>
        <v/>
      </c>
      <c r="B1342" s="272"/>
      <c r="F1342" s="7" t="str">
        <f t="shared" si="229"/>
        <v/>
      </c>
      <c r="G1342" s="21" t="str">
        <f>IF(ISBLANK(C1342),"",_xlfn.XLOOKUP(_xlfn.XLOOKUP(VALUE(LEFT(C1342,4)),Souches!$B$2:$B$15000,Souches!$E$2:$E$15000),Varietes!$B$2:$B$500,Varietes!$C$2:$C$500))</f>
        <v/>
      </c>
      <c r="H1342" s="19" t="str">
        <f>IF(ISBLANK(C1342),"",_xlfn.XLOOKUP(VALUE(LEFT(C1342,4)),Souches!$B$2:$B$15000,Souches!$D$2:$D$15000))</f>
        <v/>
      </c>
      <c r="I1342" s="10" t="str">
        <f t="shared" si="227"/>
        <v/>
      </c>
      <c r="J1342" s="19" t="str">
        <f>IF(I1342="","",INT(('ObjProd (2)'!$C$25-I1342)/7 * (ABS('ObjProd (2)'!$C$25-I1342)&gt;=7)))</f>
        <v/>
      </c>
      <c r="K1342" s="10" t="str">
        <f>IF(I1342="","",
IF(AND(DATEDIF(I1342,'ObjProd (2)'!$C$25,"y")=0,DATEDIF(I1342,'ObjProd (2)'!$C$25,"ym")=0,
   INT(('ObjProd (2)'!$C$25-EDATE(I1342,DATEDIF(I1342,'ObjProd (2)'!$C$25,"y")*12+DATEDIF(I1342,'ObjProd (2)'!$C$25,"ym")))/7)=0),
   "&lt; 1 sem.",
   IF(DATEDIF(I1342,'ObjProd (2)'!$C$25,"y")&gt;0,DATEDIF(I1342,'ObjProd (2)'!$C$25,"y") &amp; " " &amp; IF(DATEDIF(I1342,'ObjProd (2)'!$C$25,"y")=1,"an ","ans "),"") &amp;
   IF(DATEDIF(I1342,'ObjProd (2)'!$C$25,"ym")&gt;0,DATEDIF(I1342,'ObjProd (2)'!$C$25,"ym") &amp; " mois ", "") &amp;
   IF(INT(('ObjProd (2)'!$C$25-EDATE(I1342,DATEDIF(I1342,'ObjProd (2)'!$C$25,"y")*12+DATEDIF(I1342,'ObjProd (2)'!$C$25,"ym")))/7)&gt;0,
      INT(('ObjProd (2)'!$C$25-EDATE(I1342,DATEDIF(I1342,'ObjProd (2)'!$C$25,"y")*12+DATEDIF(I1342,'ObjProd (2)'!$C$25,"ym")))/7) &amp; " sem.",
      "")
)
)</f>
        <v/>
      </c>
      <c r="L1342" s="11" t="str">
        <f t="shared" si="228"/>
        <v/>
      </c>
      <c r="M1342" s="9" t="str">
        <f t="shared" si="224"/>
        <v/>
      </c>
      <c r="N1342" s="9" t="str" cm="1">
        <f t="array" aca="1" ref="N1342" ca="1">LEFT(L1342, IF(ISNUMBER(SUBSTITUTE(_xludf.MID(L1342, 2, 1), ".", ",")), 1, 2))</f>
        <v/>
      </c>
      <c r="O1342" s="19" t="str">
        <f t="shared" ca="1" si="230"/>
        <v/>
      </c>
      <c r="P1342" s="9" t="str">
        <f t="shared" ca="1" si="231"/>
        <v/>
      </c>
      <c r="Q1342" s="9" t="str">
        <f t="shared" ca="1" si="232"/>
        <v/>
      </c>
      <c r="R1342" s="9" t="str">
        <f t="shared" si="225"/>
        <v/>
      </c>
      <c r="S1342" t="str" cm="1">
        <f t="array" ref="S1342">IF(ISBLANK(C1342),"",IFERROR(INDEX(ListeSeries!$A$2:$A$1045, MATCH(1, (DatasScan!G1342=ListeSeries!$B$2:$B$1045) * (DatasScan!H1342&gt;=ListeSeries!$D$2:$D$1045) * (DatasScan!H1342&lt;=ListeSeries!$E$2:$E$1045), 0)), "no match"))</f>
        <v/>
      </c>
      <c r="T1342" s="7" t="str" cm="1">
        <f t="array" ref="T1342">IF(ISBLANK(C1342),"",IFERROR(INDEX(ListeSeries!$C$2:$C$1045, MATCH(1, (DatasScan!G1342=ListeSeries!$B$2:$B$1045) * (DatasScan!H1342&gt;=ListeSeries!$D$2:$D$1045) * (DatasScan!H1342&lt;=ListeSeries!$E$2:$E$1045), 0)), "no match"))</f>
        <v/>
      </c>
      <c r="U1342" s="11" t="str" cm="1">
        <f t="array" ref="U1342">IF(ISBLANK(C1342),"",IFERROR(INDEX(ListeSeries!$F$2:$F$1045, MATCH(1, (DatasScan!G1342=ListeSeries!$B$2:$B$1045) * (DatasScan!H1342&gt;=ListeSeries!$D$2:$D$1045) * (DatasScan!H1342&lt;=ListeSeries!$E$2:$E$1045), 0)), "no match"))</f>
        <v/>
      </c>
    </row>
    <row r="1343" spans="1:21" x14ac:dyDescent="0.25">
      <c r="A1343" s="6" t="str">
        <f t="shared" si="226"/>
        <v/>
      </c>
      <c r="B1343" s="272"/>
      <c r="F1343" s="7" t="str">
        <f t="shared" si="229"/>
        <v/>
      </c>
      <c r="G1343" s="21" t="str">
        <f>IF(ISBLANK(C1343),"",_xlfn.XLOOKUP(_xlfn.XLOOKUP(VALUE(LEFT(C1343,4)),Souches!$B$2:$B$15000,Souches!$E$2:$E$15000),Varietes!$B$2:$B$500,Varietes!$C$2:$C$500))</f>
        <v/>
      </c>
      <c r="H1343" s="19" t="str">
        <f>IF(ISBLANK(C1343),"",_xlfn.XLOOKUP(VALUE(LEFT(C1343,4)),Souches!$B$2:$B$15000,Souches!$D$2:$D$15000))</f>
        <v/>
      </c>
      <c r="I1343" s="10" t="str">
        <f t="shared" si="227"/>
        <v/>
      </c>
      <c r="J1343" s="19" t="str">
        <f>IF(I1343="","",INT(('ObjProd (2)'!$C$25-I1343)/7 * (ABS('ObjProd (2)'!$C$25-I1343)&gt;=7)))</f>
        <v/>
      </c>
      <c r="K1343" s="10" t="str">
        <f>IF(I1343="","",
IF(AND(DATEDIF(I1343,'ObjProd (2)'!$C$25,"y")=0,DATEDIF(I1343,'ObjProd (2)'!$C$25,"ym")=0,
   INT(('ObjProd (2)'!$C$25-EDATE(I1343,DATEDIF(I1343,'ObjProd (2)'!$C$25,"y")*12+DATEDIF(I1343,'ObjProd (2)'!$C$25,"ym")))/7)=0),
   "&lt; 1 sem.",
   IF(DATEDIF(I1343,'ObjProd (2)'!$C$25,"y")&gt;0,DATEDIF(I1343,'ObjProd (2)'!$C$25,"y") &amp; " " &amp; IF(DATEDIF(I1343,'ObjProd (2)'!$C$25,"y")=1,"an ","ans "),"") &amp;
   IF(DATEDIF(I1343,'ObjProd (2)'!$C$25,"ym")&gt;0,DATEDIF(I1343,'ObjProd (2)'!$C$25,"ym") &amp; " mois ", "") &amp;
   IF(INT(('ObjProd (2)'!$C$25-EDATE(I1343,DATEDIF(I1343,'ObjProd (2)'!$C$25,"y")*12+DATEDIF(I1343,'ObjProd (2)'!$C$25,"ym")))/7)&gt;0,
      INT(('ObjProd (2)'!$C$25-EDATE(I1343,DATEDIF(I1343,'ObjProd (2)'!$C$25,"y")*12+DATEDIF(I1343,'ObjProd (2)'!$C$25,"ym")))/7) &amp; " sem.",
      "")
)
)</f>
        <v/>
      </c>
      <c r="L1343" s="11" t="str">
        <f t="shared" si="228"/>
        <v/>
      </c>
      <c r="M1343" s="9" t="str">
        <f t="shared" si="224"/>
        <v/>
      </c>
      <c r="N1343" s="9" t="str" cm="1">
        <f t="array" aca="1" ref="N1343" ca="1">LEFT(L1343, IF(ISNUMBER(SUBSTITUTE(_xludf.MID(L1343, 2, 1), ".", ",")), 1, 2))</f>
        <v/>
      </c>
      <c r="O1343" s="19" t="str">
        <f t="shared" ca="1" si="230"/>
        <v/>
      </c>
      <c r="P1343" s="9" t="str">
        <f t="shared" ca="1" si="231"/>
        <v/>
      </c>
      <c r="Q1343" s="9" t="str">
        <f t="shared" ca="1" si="232"/>
        <v/>
      </c>
      <c r="R1343" s="9" t="str">
        <f t="shared" si="225"/>
        <v/>
      </c>
      <c r="S1343" t="str" cm="1">
        <f t="array" ref="S1343">IF(ISBLANK(C1343),"",IFERROR(INDEX(ListeSeries!$A$2:$A$1045, MATCH(1, (DatasScan!G1343=ListeSeries!$B$2:$B$1045) * (DatasScan!H1343&gt;=ListeSeries!$D$2:$D$1045) * (DatasScan!H1343&lt;=ListeSeries!$E$2:$E$1045), 0)), "no match"))</f>
        <v/>
      </c>
      <c r="T1343" s="7" t="str" cm="1">
        <f t="array" ref="T1343">IF(ISBLANK(C1343),"",IFERROR(INDEX(ListeSeries!$C$2:$C$1045, MATCH(1, (DatasScan!G1343=ListeSeries!$B$2:$B$1045) * (DatasScan!H1343&gt;=ListeSeries!$D$2:$D$1045) * (DatasScan!H1343&lt;=ListeSeries!$E$2:$E$1045), 0)), "no match"))</f>
        <v/>
      </c>
      <c r="U1343" s="11" t="str" cm="1">
        <f t="array" ref="U1343">IF(ISBLANK(C1343),"",IFERROR(INDEX(ListeSeries!$F$2:$F$1045, MATCH(1, (DatasScan!G1343=ListeSeries!$B$2:$B$1045) * (DatasScan!H1343&gt;=ListeSeries!$D$2:$D$1045) * (DatasScan!H1343&lt;=ListeSeries!$E$2:$E$1045), 0)), "no match"))</f>
        <v/>
      </c>
    </row>
    <row r="1344" spans="1:21" x14ac:dyDescent="0.25">
      <c r="A1344" s="6" t="str">
        <f t="shared" si="226"/>
        <v/>
      </c>
      <c r="B1344" s="272"/>
      <c r="F1344" s="7" t="str">
        <f t="shared" si="229"/>
        <v/>
      </c>
      <c r="G1344" s="21" t="str">
        <f>IF(ISBLANK(C1344),"",_xlfn.XLOOKUP(_xlfn.XLOOKUP(VALUE(LEFT(C1344,4)),Souches!$B$2:$B$15000,Souches!$E$2:$E$15000),Varietes!$B$2:$B$500,Varietes!$C$2:$C$500))</f>
        <v/>
      </c>
      <c r="H1344" s="19" t="str">
        <f>IF(ISBLANK(C1344),"",_xlfn.XLOOKUP(VALUE(LEFT(C1344,4)),Souches!$B$2:$B$15000,Souches!$D$2:$D$15000))</f>
        <v/>
      </c>
      <c r="I1344" s="10" t="str">
        <f t="shared" si="227"/>
        <v/>
      </c>
      <c r="J1344" s="19" t="str">
        <f>IF(I1344="","",INT(('ObjProd (2)'!$C$25-I1344)/7 * (ABS('ObjProd (2)'!$C$25-I1344)&gt;=7)))</f>
        <v/>
      </c>
      <c r="K1344" s="10" t="str">
        <f>IF(I1344="","",
IF(AND(DATEDIF(I1344,'ObjProd (2)'!$C$25,"y")=0,DATEDIF(I1344,'ObjProd (2)'!$C$25,"ym")=0,
   INT(('ObjProd (2)'!$C$25-EDATE(I1344,DATEDIF(I1344,'ObjProd (2)'!$C$25,"y")*12+DATEDIF(I1344,'ObjProd (2)'!$C$25,"ym")))/7)=0),
   "&lt; 1 sem.",
   IF(DATEDIF(I1344,'ObjProd (2)'!$C$25,"y")&gt;0,DATEDIF(I1344,'ObjProd (2)'!$C$25,"y") &amp; " " &amp; IF(DATEDIF(I1344,'ObjProd (2)'!$C$25,"y")=1,"an ","ans "),"") &amp;
   IF(DATEDIF(I1344,'ObjProd (2)'!$C$25,"ym")&gt;0,DATEDIF(I1344,'ObjProd (2)'!$C$25,"ym") &amp; " mois ", "") &amp;
   IF(INT(('ObjProd (2)'!$C$25-EDATE(I1344,DATEDIF(I1344,'ObjProd (2)'!$C$25,"y")*12+DATEDIF(I1344,'ObjProd (2)'!$C$25,"ym")))/7)&gt;0,
      INT(('ObjProd (2)'!$C$25-EDATE(I1344,DATEDIF(I1344,'ObjProd (2)'!$C$25,"y")*12+DATEDIF(I1344,'ObjProd (2)'!$C$25,"ym")))/7) &amp; " sem.",
      "")
)
)</f>
        <v/>
      </c>
      <c r="L1344" s="11" t="str">
        <f t="shared" si="228"/>
        <v/>
      </c>
      <c r="M1344" s="9" t="str">
        <f t="shared" ref="M1344:M1407" si="233">IF(OR(D1344&gt;0, E1344&gt;0), D1344*14+E1344,"")</f>
        <v/>
      </c>
      <c r="N1344" s="9" t="str" cm="1">
        <f t="array" aca="1" ref="N1344" ca="1">LEFT(L1344, IF(ISNUMBER(SUBSTITUTE(_xludf.MID(L1344, 2, 1), ".", ",")), 1, 2))</f>
        <v/>
      </c>
      <c r="O1344" s="19" t="str">
        <f t="shared" ca="1" si="230"/>
        <v/>
      </c>
      <c r="P1344" s="9" t="str">
        <f t="shared" ca="1" si="231"/>
        <v/>
      </c>
      <c r="Q1344" s="9" t="str">
        <f t="shared" ca="1" si="232"/>
        <v/>
      </c>
      <c r="R1344" s="9" t="str">
        <f t="shared" ref="R1344:R1407" si="234">IF(ISBLANK(C1344),"",P1344&amp;Q1344)</f>
        <v/>
      </c>
      <c r="S1344" t="str" cm="1">
        <f t="array" ref="S1344">IF(ISBLANK(C1344),"",IFERROR(INDEX(ListeSeries!$A$2:$A$1045, MATCH(1, (DatasScan!G1344=ListeSeries!$B$2:$B$1045) * (DatasScan!H1344&gt;=ListeSeries!$D$2:$D$1045) * (DatasScan!H1344&lt;=ListeSeries!$E$2:$E$1045), 0)), "no match"))</f>
        <v/>
      </c>
      <c r="T1344" s="7" t="str" cm="1">
        <f t="array" ref="T1344">IF(ISBLANK(C1344),"",IFERROR(INDEX(ListeSeries!$C$2:$C$1045, MATCH(1, (DatasScan!G1344=ListeSeries!$B$2:$B$1045) * (DatasScan!H1344&gt;=ListeSeries!$D$2:$D$1045) * (DatasScan!H1344&lt;=ListeSeries!$E$2:$E$1045), 0)), "no match"))</f>
        <v/>
      </c>
      <c r="U1344" s="11" t="str" cm="1">
        <f t="array" ref="U1344">IF(ISBLANK(C1344),"",IFERROR(INDEX(ListeSeries!$F$2:$F$1045, MATCH(1, (DatasScan!G1344=ListeSeries!$B$2:$B$1045) * (DatasScan!H1344&gt;=ListeSeries!$D$2:$D$1045) * (DatasScan!H1344&lt;=ListeSeries!$E$2:$E$1045), 0)), "no match"))</f>
        <v/>
      </c>
    </row>
    <row r="1345" spans="1:21" x14ac:dyDescent="0.25">
      <c r="A1345" s="6" t="str">
        <f t="shared" ref="A1345:A1408" si="235">IF(B1345="CHF","CHF",IF(B1345="CHF 2","CHF hangar",LEFT(B1345,1)))</f>
        <v/>
      </c>
      <c r="B1345" s="272"/>
      <c r="F1345" s="7" t="str">
        <f t="shared" si="229"/>
        <v/>
      </c>
      <c r="G1345" s="21" t="str">
        <f>IF(ISBLANK(C1345),"",_xlfn.XLOOKUP(_xlfn.XLOOKUP(VALUE(LEFT(C1345,4)),Souches!$B$2:$B$15000,Souches!$E$2:$E$15000),Varietes!$B$2:$B$500,Varietes!$C$2:$C$500))</f>
        <v/>
      </c>
      <c r="H1345" s="19" t="str">
        <f>IF(ISBLANK(C1345),"",_xlfn.XLOOKUP(VALUE(LEFT(C1345,4)),Souches!$B$2:$B$15000,Souches!$D$2:$D$15000))</f>
        <v/>
      </c>
      <c r="I1345" s="10" t="str">
        <f t="shared" si="227"/>
        <v/>
      </c>
      <c r="J1345" s="19" t="str">
        <f>IF(I1345="","",INT(('ObjProd (2)'!$C$25-I1345)/7 * (ABS('ObjProd (2)'!$C$25-I1345)&gt;=7)))</f>
        <v/>
      </c>
      <c r="K1345" s="10" t="str">
        <f>IF(I1345="","",
IF(AND(DATEDIF(I1345,'ObjProd (2)'!$C$25,"y")=0,DATEDIF(I1345,'ObjProd (2)'!$C$25,"ym")=0,
   INT(('ObjProd (2)'!$C$25-EDATE(I1345,DATEDIF(I1345,'ObjProd (2)'!$C$25,"y")*12+DATEDIF(I1345,'ObjProd (2)'!$C$25,"ym")))/7)=0),
   "&lt; 1 sem.",
   IF(DATEDIF(I1345,'ObjProd (2)'!$C$25,"y")&gt;0,DATEDIF(I1345,'ObjProd (2)'!$C$25,"y") &amp; " " &amp; IF(DATEDIF(I1345,'ObjProd (2)'!$C$25,"y")=1,"an ","ans "),"") &amp;
   IF(DATEDIF(I1345,'ObjProd (2)'!$C$25,"ym")&gt;0,DATEDIF(I1345,'ObjProd (2)'!$C$25,"ym") &amp; " mois ", "") &amp;
   IF(INT(('ObjProd (2)'!$C$25-EDATE(I1345,DATEDIF(I1345,'ObjProd (2)'!$C$25,"y")*12+DATEDIF(I1345,'ObjProd (2)'!$C$25,"ym")))/7)&gt;0,
      INT(('ObjProd (2)'!$C$25-EDATE(I1345,DATEDIF(I1345,'ObjProd (2)'!$C$25,"y")*12+DATEDIF(I1345,'ObjProd (2)'!$C$25,"ym")))/7) &amp; " sem.",
      "")
)
)</f>
        <v/>
      </c>
      <c r="L1345" s="11" t="str">
        <f t="shared" si="228"/>
        <v/>
      </c>
      <c r="M1345" s="9" t="str">
        <f t="shared" si="233"/>
        <v/>
      </c>
      <c r="N1345" s="9" t="str" cm="1">
        <f t="array" aca="1" ref="N1345" ca="1">LEFT(L1345, IF(ISNUMBER(SUBSTITUTE(_xludf.MID(L1345, 2, 1), ".", ",")), 1, 2))</f>
        <v/>
      </c>
      <c r="O1345" s="19" t="str">
        <f t="shared" ca="1" si="230"/>
        <v/>
      </c>
      <c r="P1345" s="9" t="str">
        <f t="shared" ca="1" si="231"/>
        <v/>
      </c>
      <c r="Q1345" s="9" t="str">
        <f t="shared" ca="1" si="232"/>
        <v/>
      </c>
      <c r="R1345" s="9" t="str">
        <f t="shared" si="234"/>
        <v/>
      </c>
      <c r="S1345" t="str" cm="1">
        <f t="array" ref="S1345">IF(ISBLANK(C1345),"",IFERROR(INDEX(ListeSeries!$A$2:$A$1045, MATCH(1, (DatasScan!G1345=ListeSeries!$B$2:$B$1045) * (DatasScan!H1345&gt;=ListeSeries!$D$2:$D$1045) * (DatasScan!H1345&lt;=ListeSeries!$E$2:$E$1045), 0)), "no match"))</f>
        <v/>
      </c>
      <c r="T1345" s="7" t="str" cm="1">
        <f t="array" ref="T1345">IF(ISBLANK(C1345),"",IFERROR(INDEX(ListeSeries!$C$2:$C$1045, MATCH(1, (DatasScan!G1345=ListeSeries!$B$2:$B$1045) * (DatasScan!H1345&gt;=ListeSeries!$D$2:$D$1045) * (DatasScan!H1345&lt;=ListeSeries!$E$2:$E$1045), 0)), "no match"))</f>
        <v/>
      </c>
      <c r="U1345" s="11" t="str" cm="1">
        <f t="array" ref="U1345">IF(ISBLANK(C1345),"",IFERROR(INDEX(ListeSeries!$F$2:$F$1045, MATCH(1, (DatasScan!G1345=ListeSeries!$B$2:$B$1045) * (DatasScan!H1345&gt;=ListeSeries!$D$2:$D$1045) * (DatasScan!H1345&lt;=ListeSeries!$E$2:$E$1045), 0)), "no match"))</f>
        <v/>
      </c>
    </row>
    <row r="1346" spans="1:21" x14ac:dyDescent="0.25">
      <c r="A1346" s="6" t="str">
        <f t="shared" si="235"/>
        <v/>
      </c>
      <c r="B1346" s="272"/>
      <c r="F1346" s="7" t="str">
        <f t="shared" si="229"/>
        <v/>
      </c>
      <c r="G1346" s="21" t="str">
        <f>IF(ISBLANK(C1346),"",_xlfn.XLOOKUP(_xlfn.XLOOKUP(VALUE(LEFT(C1346,4)),Souches!$B$2:$B$15000,Souches!$E$2:$E$15000),Varietes!$B$2:$B$500,Varietes!$C$2:$C$500))</f>
        <v/>
      </c>
      <c r="H1346" s="19" t="str">
        <f>IF(ISBLANK(C1346),"",_xlfn.XLOOKUP(VALUE(LEFT(C1346,4)),Souches!$B$2:$B$15000,Souches!$D$2:$D$15000))</f>
        <v/>
      </c>
      <c r="I1346" s="10" t="str">
        <f t="shared" ref="I1346:I1409" si="236">IF(ISBLANK(C1346),"",DATE(MID(C1346,5,4),MID(C1346,9,2),MID(C1346,11,2)))</f>
        <v/>
      </c>
      <c r="J1346" s="19" t="str">
        <f>IF(I1346="","",INT(('ObjProd (2)'!$C$25-I1346)/7 * (ABS('ObjProd (2)'!$C$25-I1346)&gt;=7)))</f>
        <v/>
      </c>
      <c r="K1346" s="10" t="str">
        <f>IF(I1346="","",
IF(AND(DATEDIF(I1346,'ObjProd (2)'!$C$25,"y")=0,DATEDIF(I1346,'ObjProd (2)'!$C$25,"ym")=0,
   INT(('ObjProd (2)'!$C$25-EDATE(I1346,DATEDIF(I1346,'ObjProd (2)'!$C$25,"y")*12+DATEDIF(I1346,'ObjProd (2)'!$C$25,"ym")))/7)=0),
   "&lt; 1 sem.",
   IF(DATEDIF(I1346,'ObjProd (2)'!$C$25,"y")&gt;0,DATEDIF(I1346,'ObjProd (2)'!$C$25,"y") &amp; " " &amp; IF(DATEDIF(I1346,'ObjProd (2)'!$C$25,"y")=1,"an ","ans "),"") &amp;
   IF(DATEDIF(I1346,'ObjProd (2)'!$C$25,"ym")&gt;0,DATEDIF(I1346,'ObjProd (2)'!$C$25,"ym") &amp; " mois ", "") &amp;
   IF(INT(('ObjProd (2)'!$C$25-EDATE(I1346,DATEDIF(I1346,'ObjProd (2)'!$C$25,"y")*12+DATEDIF(I1346,'ObjProd (2)'!$C$25,"ym")))/7)&gt;0,
      INT(('ObjProd (2)'!$C$25-EDATE(I1346,DATEDIF(I1346,'ObjProd (2)'!$C$25,"y")*12+DATEDIF(I1346,'ObjProd (2)'!$C$25,"ym")))/7) &amp; " sem.",
      "")
)
)</f>
        <v/>
      </c>
      <c r="L1346" s="11" t="str">
        <f t="shared" ref="L1346:L1409" si="237">IF(ISBLANK(C1346),"",MID(C1346,13,4))</f>
        <v/>
      </c>
      <c r="M1346" s="9" t="str">
        <f t="shared" si="233"/>
        <v/>
      </c>
      <c r="N1346" s="9" t="str" cm="1">
        <f t="array" aca="1" ref="N1346" ca="1">LEFT(L1346, IF(ISNUMBER(SUBSTITUTE(_xludf.MID(L1346, 2, 1), ".", ",")), 1, 2))</f>
        <v/>
      </c>
      <c r="O1346" s="19" t="str">
        <f t="shared" ca="1" si="230"/>
        <v/>
      </c>
      <c r="P1346" s="9" t="str">
        <f t="shared" ca="1" si="231"/>
        <v/>
      </c>
      <c r="Q1346" s="9" t="str">
        <f t="shared" ca="1" si="232"/>
        <v/>
      </c>
      <c r="R1346" s="9" t="str">
        <f t="shared" si="234"/>
        <v/>
      </c>
      <c r="S1346" t="str" cm="1">
        <f t="array" ref="S1346">IF(ISBLANK(C1346),"",IFERROR(INDEX(ListeSeries!$A$2:$A$1045, MATCH(1, (DatasScan!G1346=ListeSeries!$B$2:$B$1045) * (DatasScan!H1346&gt;=ListeSeries!$D$2:$D$1045) * (DatasScan!H1346&lt;=ListeSeries!$E$2:$E$1045), 0)), "no match"))</f>
        <v/>
      </c>
      <c r="T1346" s="7" t="str" cm="1">
        <f t="array" ref="T1346">IF(ISBLANK(C1346),"",IFERROR(INDEX(ListeSeries!$C$2:$C$1045, MATCH(1, (DatasScan!G1346=ListeSeries!$B$2:$B$1045) * (DatasScan!H1346&gt;=ListeSeries!$D$2:$D$1045) * (DatasScan!H1346&lt;=ListeSeries!$E$2:$E$1045), 0)), "no match"))</f>
        <v/>
      </c>
      <c r="U1346" s="11" t="str" cm="1">
        <f t="array" ref="U1346">IF(ISBLANK(C1346),"",IFERROR(INDEX(ListeSeries!$F$2:$F$1045, MATCH(1, (DatasScan!G1346=ListeSeries!$B$2:$B$1045) * (DatasScan!H1346&gt;=ListeSeries!$D$2:$D$1045) * (DatasScan!H1346&lt;=ListeSeries!$E$2:$E$1045), 0)), "no match"))</f>
        <v/>
      </c>
    </row>
    <row r="1347" spans="1:21" x14ac:dyDescent="0.25">
      <c r="A1347" s="6" t="str">
        <f t="shared" si="235"/>
        <v/>
      </c>
      <c r="B1347" s="272"/>
      <c r="F1347" s="7" t="str">
        <f t="shared" si="229"/>
        <v/>
      </c>
      <c r="G1347" s="21" t="str">
        <f>IF(ISBLANK(C1347),"",_xlfn.XLOOKUP(_xlfn.XLOOKUP(VALUE(LEFT(C1347,4)),Souches!$B$2:$B$15000,Souches!$E$2:$E$15000),Varietes!$B$2:$B$500,Varietes!$C$2:$C$500))</f>
        <v/>
      </c>
      <c r="H1347" s="19" t="str">
        <f>IF(ISBLANK(C1347),"",_xlfn.XLOOKUP(VALUE(LEFT(C1347,4)),Souches!$B$2:$B$15000,Souches!$D$2:$D$15000))</f>
        <v/>
      </c>
      <c r="I1347" s="10" t="str">
        <f t="shared" si="236"/>
        <v/>
      </c>
      <c r="J1347" s="19" t="str">
        <f>IF(I1347="","",INT(('ObjProd (2)'!$C$25-I1347)/7 * (ABS('ObjProd (2)'!$C$25-I1347)&gt;=7)))</f>
        <v/>
      </c>
      <c r="K1347" s="10" t="str">
        <f>IF(I1347="","",
IF(AND(DATEDIF(I1347,'ObjProd (2)'!$C$25,"y")=0,DATEDIF(I1347,'ObjProd (2)'!$C$25,"ym")=0,
   INT(('ObjProd (2)'!$C$25-EDATE(I1347,DATEDIF(I1347,'ObjProd (2)'!$C$25,"y")*12+DATEDIF(I1347,'ObjProd (2)'!$C$25,"ym")))/7)=0),
   "&lt; 1 sem.",
   IF(DATEDIF(I1347,'ObjProd (2)'!$C$25,"y")&gt;0,DATEDIF(I1347,'ObjProd (2)'!$C$25,"y") &amp; " " &amp; IF(DATEDIF(I1347,'ObjProd (2)'!$C$25,"y")=1,"an ","ans "),"") &amp;
   IF(DATEDIF(I1347,'ObjProd (2)'!$C$25,"ym")&gt;0,DATEDIF(I1347,'ObjProd (2)'!$C$25,"ym") &amp; " mois ", "") &amp;
   IF(INT(('ObjProd (2)'!$C$25-EDATE(I1347,DATEDIF(I1347,'ObjProd (2)'!$C$25,"y")*12+DATEDIF(I1347,'ObjProd (2)'!$C$25,"ym")))/7)&gt;0,
      INT(('ObjProd (2)'!$C$25-EDATE(I1347,DATEDIF(I1347,'ObjProd (2)'!$C$25,"y")*12+DATEDIF(I1347,'ObjProd (2)'!$C$25,"ym")))/7) &amp; " sem.",
      "")
)
)</f>
        <v/>
      </c>
      <c r="L1347" s="11" t="str">
        <f t="shared" si="237"/>
        <v/>
      </c>
      <c r="M1347" s="9" t="str">
        <f t="shared" si="233"/>
        <v/>
      </c>
      <c r="N1347" s="9" t="str" cm="1">
        <f t="array" aca="1" ref="N1347" ca="1">LEFT(L1347, IF(ISNUMBER(SUBSTITUTE(_xludf.MID(L1347, 2, 1), ".", ",")), 1, 2))</f>
        <v/>
      </c>
      <c r="O1347" s="19" t="str">
        <f t="shared" ca="1" si="230"/>
        <v/>
      </c>
      <c r="P1347" s="9" t="str">
        <f t="shared" ca="1" si="231"/>
        <v/>
      </c>
      <c r="Q1347" s="9" t="str">
        <f t="shared" ca="1" si="232"/>
        <v/>
      </c>
      <c r="R1347" s="9" t="str">
        <f t="shared" si="234"/>
        <v/>
      </c>
      <c r="S1347" t="str" cm="1">
        <f t="array" ref="S1347">IF(ISBLANK(C1347),"",IFERROR(INDEX(ListeSeries!$A$2:$A$1045, MATCH(1, (DatasScan!G1347=ListeSeries!$B$2:$B$1045) * (DatasScan!H1347&gt;=ListeSeries!$D$2:$D$1045) * (DatasScan!H1347&lt;=ListeSeries!$E$2:$E$1045), 0)), "no match"))</f>
        <v/>
      </c>
      <c r="T1347" s="7" t="str" cm="1">
        <f t="array" ref="T1347">IF(ISBLANK(C1347),"",IFERROR(INDEX(ListeSeries!$C$2:$C$1045, MATCH(1, (DatasScan!G1347=ListeSeries!$B$2:$B$1045) * (DatasScan!H1347&gt;=ListeSeries!$D$2:$D$1045) * (DatasScan!H1347&lt;=ListeSeries!$E$2:$E$1045), 0)), "no match"))</f>
        <v/>
      </c>
      <c r="U1347" s="11" t="str" cm="1">
        <f t="array" ref="U1347">IF(ISBLANK(C1347),"",IFERROR(INDEX(ListeSeries!$F$2:$F$1045, MATCH(1, (DatasScan!G1347=ListeSeries!$B$2:$B$1045) * (DatasScan!H1347&gt;=ListeSeries!$D$2:$D$1045) * (DatasScan!H1347&lt;=ListeSeries!$E$2:$E$1045), 0)), "no match"))</f>
        <v/>
      </c>
    </row>
    <row r="1348" spans="1:21" x14ac:dyDescent="0.25">
      <c r="A1348" s="6" t="str">
        <f t="shared" si="235"/>
        <v/>
      </c>
      <c r="B1348" s="272"/>
      <c r="F1348" s="7" t="str">
        <f t="shared" si="229"/>
        <v/>
      </c>
      <c r="G1348" s="21" t="str">
        <f>IF(ISBLANK(C1348),"",_xlfn.XLOOKUP(_xlfn.XLOOKUP(VALUE(LEFT(C1348,4)),Souches!$B$2:$B$15000,Souches!$E$2:$E$15000),Varietes!$B$2:$B$500,Varietes!$C$2:$C$500))</f>
        <v/>
      </c>
      <c r="H1348" s="19" t="str">
        <f>IF(ISBLANK(C1348),"",_xlfn.XLOOKUP(VALUE(LEFT(C1348,4)),Souches!$B$2:$B$15000,Souches!$D$2:$D$15000))</f>
        <v/>
      </c>
      <c r="I1348" s="10" t="str">
        <f t="shared" si="236"/>
        <v/>
      </c>
      <c r="J1348" s="19" t="str">
        <f>IF(I1348="","",INT(('ObjProd (2)'!$C$25-I1348)/7 * (ABS('ObjProd (2)'!$C$25-I1348)&gt;=7)))</f>
        <v/>
      </c>
      <c r="K1348" s="10" t="str">
        <f>IF(I1348="","",
IF(AND(DATEDIF(I1348,'ObjProd (2)'!$C$25,"y")=0,DATEDIF(I1348,'ObjProd (2)'!$C$25,"ym")=0,
   INT(('ObjProd (2)'!$C$25-EDATE(I1348,DATEDIF(I1348,'ObjProd (2)'!$C$25,"y")*12+DATEDIF(I1348,'ObjProd (2)'!$C$25,"ym")))/7)=0),
   "&lt; 1 sem.",
   IF(DATEDIF(I1348,'ObjProd (2)'!$C$25,"y")&gt;0,DATEDIF(I1348,'ObjProd (2)'!$C$25,"y") &amp; " " &amp; IF(DATEDIF(I1348,'ObjProd (2)'!$C$25,"y")=1,"an ","ans "),"") &amp;
   IF(DATEDIF(I1348,'ObjProd (2)'!$C$25,"ym")&gt;0,DATEDIF(I1348,'ObjProd (2)'!$C$25,"ym") &amp; " mois ", "") &amp;
   IF(INT(('ObjProd (2)'!$C$25-EDATE(I1348,DATEDIF(I1348,'ObjProd (2)'!$C$25,"y")*12+DATEDIF(I1348,'ObjProd (2)'!$C$25,"ym")))/7)&gt;0,
      INT(('ObjProd (2)'!$C$25-EDATE(I1348,DATEDIF(I1348,'ObjProd (2)'!$C$25,"y")*12+DATEDIF(I1348,'ObjProd (2)'!$C$25,"ym")))/7) &amp; " sem.",
      "")
)
)</f>
        <v/>
      </c>
      <c r="L1348" s="11" t="str">
        <f t="shared" si="237"/>
        <v/>
      </c>
      <c r="M1348" s="9" t="str">
        <f t="shared" si="233"/>
        <v/>
      </c>
      <c r="N1348" s="9" t="str" cm="1">
        <f t="array" aca="1" ref="N1348" ca="1">LEFT(L1348, IF(ISNUMBER(SUBSTITUTE(_xludf.MID(L1348, 2, 1), ".", ",")), 1, 2))</f>
        <v/>
      </c>
      <c r="O1348" s="19" t="str">
        <f t="shared" ca="1" si="230"/>
        <v/>
      </c>
      <c r="P1348" s="9" t="str">
        <f t="shared" ca="1" si="231"/>
        <v/>
      </c>
      <c r="Q1348" s="9" t="str">
        <f t="shared" ca="1" si="232"/>
        <v/>
      </c>
      <c r="R1348" s="9" t="str">
        <f t="shared" si="234"/>
        <v/>
      </c>
      <c r="S1348" t="str" cm="1">
        <f t="array" ref="S1348">IF(ISBLANK(C1348),"",IFERROR(INDEX(ListeSeries!$A$2:$A$1045, MATCH(1, (DatasScan!G1348=ListeSeries!$B$2:$B$1045) * (DatasScan!H1348&gt;=ListeSeries!$D$2:$D$1045) * (DatasScan!H1348&lt;=ListeSeries!$E$2:$E$1045), 0)), "no match"))</f>
        <v/>
      </c>
      <c r="T1348" s="7" t="str" cm="1">
        <f t="array" ref="T1348">IF(ISBLANK(C1348),"",IFERROR(INDEX(ListeSeries!$C$2:$C$1045, MATCH(1, (DatasScan!G1348=ListeSeries!$B$2:$B$1045) * (DatasScan!H1348&gt;=ListeSeries!$D$2:$D$1045) * (DatasScan!H1348&lt;=ListeSeries!$E$2:$E$1045), 0)), "no match"))</f>
        <v/>
      </c>
      <c r="U1348" s="11" t="str" cm="1">
        <f t="array" ref="U1348">IF(ISBLANK(C1348),"",IFERROR(INDEX(ListeSeries!$F$2:$F$1045, MATCH(1, (DatasScan!G1348=ListeSeries!$B$2:$B$1045) * (DatasScan!H1348&gt;=ListeSeries!$D$2:$D$1045) * (DatasScan!H1348&lt;=ListeSeries!$E$2:$E$1045), 0)), "no match"))</f>
        <v/>
      </c>
    </row>
    <row r="1349" spans="1:21" x14ac:dyDescent="0.25">
      <c r="A1349" s="6" t="str">
        <f t="shared" si="235"/>
        <v/>
      </c>
      <c r="B1349" s="272"/>
      <c r="F1349" s="7" t="str">
        <f t="shared" si="229"/>
        <v/>
      </c>
      <c r="G1349" s="21" t="str">
        <f>IF(ISBLANK(C1349),"",_xlfn.XLOOKUP(_xlfn.XLOOKUP(VALUE(LEFT(C1349,4)),Souches!$B$2:$B$15000,Souches!$E$2:$E$15000),Varietes!$B$2:$B$500,Varietes!$C$2:$C$500))</f>
        <v/>
      </c>
      <c r="H1349" s="19" t="str">
        <f>IF(ISBLANK(C1349),"",_xlfn.XLOOKUP(VALUE(LEFT(C1349,4)),Souches!$B$2:$B$15000,Souches!$D$2:$D$15000))</f>
        <v/>
      </c>
      <c r="I1349" s="10" t="str">
        <f t="shared" si="236"/>
        <v/>
      </c>
      <c r="J1349" s="19" t="str">
        <f>IF(I1349="","",INT(('ObjProd (2)'!$C$25-I1349)/7 * (ABS('ObjProd (2)'!$C$25-I1349)&gt;=7)))</f>
        <v/>
      </c>
      <c r="K1349" s="10" t="str">
        <f>IF(I1349="","",
IF(AND(DATEDIF(I1349,'ObjProd (2)'!$C$25,"y")=0,DATEDIF(I1349,'ObjProd (2)'!$C$25,"ym")=0,
   INT(('ObjProd (2)'!$C$25-EDATE(I1349,DATEDIF(I1349,'ObjProd (2)'!$C$25,"y")*12+DATEDIF(I1349,'ObjProd (2)'!$C$25,"ym")))/7)=0),
   "&lt; 1 sem.",
   IF(DATEDIF(I1349,'ObjProd (2)'!$C$25,"y")&gt;0,DATEDIF(I1349,'ObjProd (2)'!$C$25,"y") &amp; " " &amp; IF(DATEDIF(I1349,'ObjProd (2)'!$C$25,"y")=1,"an ","ans "),"") &amp;
   IF(DATEDIF(I1349,'ObjProd (2)'!$C$25,"ym")&gt;0,DATEDIF(I1349,'ObjProd (2)'!$C$25,"ym") &amp; " mois ", "") &amp;
   IF(INT(('ObjProd (2)'!$C$25-EDATE(I1349,DATEDIF(I1349,'ObjProd (2)'!$C$25,"y")*12+DATEDIF(I1349,'ObjProd (2)'!$C$25,"ym")))/7)&gt;0,
      INT(('ObjProd (2)'!$C$25-EDATE(I1349,DATEDIF(I1349,'ObjProd (2)'!$C$25,"y")*12+DATEDIF(I1349,'ObjProd (2)'!$C$25,"ym")))/7) &amp; " sem.",
      "")
)
)</f>
        <v/>
      </c>
      <c r="L1349" s="11" t="str">
        <f t="shared" si="237"/>
        <v/>
      </c>
      <c r="M1349" s="9" t="str">
        <f t="shared" si="233"/>
        <v/>
      </c>
      <c r="N1349" s="9" t="str" cm="1">
        <f t="array" aca="1" ref="N1349" ca="1">LEFT(L1349, IF(ISNUMBER(SUBSTITUTE(_xludf.MID(L1349, 2, 1), ".", ",")), 1, 2))</f>
        <v/>
      </c>
      <c r="O1349" s="19" t="str">
        <f t="shared" ca="1" si="230"/>
        <v/>
      </c>
      <c r="P1349" s="9" t="str">
        <f t="shared" ca="1" si="231"/>
        <v/>
      </c>
      <c r="Q1349" s="9" t="str">
        <f t="shared" ca="1" si="232"/>
        <v/>
      </c>
      <c r="R1349" s="9" t="str">
        <f t="shared" si="234"/>
        <v/>
      </c>
      <c r="S1349" t="str" cm="1">
        <f t="array" ref="S1349">IF(ISBLANK(C1349),"",IFERROR(INDEX(ListeSeries!$A$2:$A$1045, MATCH(1, (DatasScan!G1349=ListeSeries!$B$2:$B$1045) * (DatasScan!H1349&gt;=ListeSeries!$D$2:$D$1045) * (DatasScan!H1349&lt;=ListeSeries!$E$2:$E$1045), 0)), "no match"))</f>
        <v/>
      </c>
      <c r="T1349" s="7" t="str" cm="1">
        <f t="array" ref="T1349">IF(ISBLANK(C1349),"",IFERROR(INDEX(ListeSeries!$C$2:$C$1045, MATCH(1, (DatasScan!G1349=ListeSeries!$B$2:$B$1045) * (DatasScan!H1349&gt;=ListeSeries!$D$2:$D$1045) * (DatasScan!H1349&lt;=ListeSeries!$E$2:$E$1045), 0)), "no match"))</f>
        <v/>
      </c>
      <c r="U1349" s="11" t="str" cm="1">
        <f t="array" ref="U1349">IF(ISBLANK(C1349),"",IFERROR(INDEX(ListeSeries!$F$2:$F$1045, MATCH(1, (DatasScan!G1349=ListeSeries!$B$2:$B$1045) * (DatasScan!H1349&gt;=ListeSeries!$D$2:$D$1045) * (DatasScan!H1349&lt;=ListeSeries!$E$2:$E$1045), 0)), "no match"))</f>
        <v/>
      </c>
    </row>
    <row r="1350" spans="1:21" x14ac:dyDescent="0.25">
      <c r="A1350" s="6" t="str">
        <f t="shared" si="235"/>
        <v/>
      </c>
      <c r="B1350" s="272"/>
      <c r="F1350" s="7" t="str">
        <f t="shared" si="229"/>
        <v/>
      </c>
      <c r="G1350" s="21" t="str">
        <f>IF(ISBLANK(C1350),"",_xlfn.XLOOKUP(_xlfn.XLOOKUP(VALUE(LEFT(C1350,4)),Souches!$B$2:$B$15000,Souches!$E$2:$E$15000),Varietes!$B$2:$B$500,Varietes!$C$2:$C$500))</f>
        <v/>
      </c>
      <c r="H1350" s="19" t="str">
        <f>IF(ISBLANK(C1350),"",_xlfn.XLOOKUP(VALUE(LEFT(C1350,4)),Souches!$B$2:$B$15000,Souches!$D$2:$D$15000))</f>
        <v/>
      </c>
      <c r="I1350" s="10" t="str">
        <f t="shared" si="236"/>
        <v/>
      </c>
      <c r="J1350" s="19" t="str">
        <f>IF(I1350="","",INT(('ObjProd (2)'!$C$25-I1350)/7 * (ABS('ObjProd (2)'!$C$25-I1350)&gt;=7)))</f>
        <v/>
      </c>
      <c r="K1350" s="10" t="str">
        <f>IF(I1350="","",
IF(AND(DATEDIF(I1350,'ObjProd (2)'!$C$25,"y")=0,DATEDIF(I1350,'ObjProd (2)'!$C$25,"ym")=0,
   INT(('ObjProd (2)'!$C$25-EDATE(I1350,DATEDIF(I1350,'ObjProd (2)'!$C$25,"y")*12+DATEDIF(I1350,'ObjProd (2)'!$C$25,"ym")))/7)=0),
   "&lt; 1 sem.",
   IF(DATEDIF(I1350,'ObjProd (2)'!$C$25,"y")&gt;0,DATEDIF(I1350,'ObjProd (2)'!$C$25,"y") &amp; " " &amp; IF(DATEDIF(I1350,'ObjProd (2)'!$C$25,"y")=1,"an ","ans "),"") &amp;
   IF(DATEDIF(I1350,'ObjProd (2)'!$C$25,"ym")&gt;0,DATEDIF(I1350,'ObjProd (2)'!$C$25,"ym") &amp; " mois ", "") &amp;
   IF(INT(('ObjProd (2)'!$C$25-EDATE(I1350,DATEDIF(I1350,'ObjProd (2)'!$C$25,"y")*12+DATEDIF(I1350,'ObjProd (2)'!$C$25,"ym")))/7)&gt;0,
      INT(('ObjProd (2)'!$C$25-EDATE(I1350,DATEDIF(I1350,'ObjProd (2)'!$C$25,"y")*12+DATEDIF(I1350,'ObjProd (2)'!$C$25,"ym")))/7) &amp; " sem.",
      "")
)
)</f>
        <v/>
      </c>
      <c r="L1350" s="11" t="str">
        <f t="shared" si="237"/>
        <v/>
      </c>
      <c r="M1350" s="9" t="str">
        <f t="shared" si="233"/>
        <v/>
      </c>
      <c r="N1350" s="9" t="str" cm="1">
        <f t="array" aca="1" ref="N1350" ca="1">LEFT(L1350, IF(ISNUMBER(SUBSTITUTE(_xludf.MID(L1350, 2, 1), ".", ",")), 1, 2))</f>
        <v/>
      </c>
      <c r="O1350" s="19" t="str">
        <f t="shared" ca="1" si="230"/>
        <v/>
      </c>
      <c r="P1350" s="9" t="str">
        <f t="shared" ca="1" si="231"/>
        <v/>
      </c>
      <c r="Q1350" s="9" t="str">
        <f t="shared" ca="1" si="232"/>
        <v/>
      </c>
      <c r="R1350" s="9" t="str">
        <f t="shared" si="234"/>
        <v/>
      </c>
      <c r="S1350" t="str" cm="1">
        <f t="array" ref="S1350">IF(ISBLANK(C1350),"",IFERROR(INDEX(ListeSeries!$A$2:$A$1045, MATCH(1, (DatasScan!G1350=ListeSeries!$B$2:$B$1045) * (DatasScan!H1350&gt;=ListeSeries!$D$2:$D$1045) * (DatasScan!H1350&lt;=ListeSeries!$E$2:$E$1045), 0)), "no match"))</f>
        <v/>
      </c>
      <c r="T1350" s="7" t="str" cm="1">
        <f t="array" ref="T1350">IF(ISBLANK(C1350),"",IFERROR(INDEX(ListeSeries!$C$2:$C$1045, MATCH(1, (DatasScan!G1350=ListeSeries!$B$2:$B$1045) * (DatasScan!H1350&gt;=ListeSeries!$D$2:$D$1045) * (DatasScan!H1350&lt;=ListeSeries!$E$2:$E$1045), 0)), "no match"))</f>
        <v/>
      </c>
      <c r="U1350" s="11" t="str" cm="1">
        <f t="array" ref="U1350">IF(ISBLANK(C1350),"",IFERROR(INDEX(ListeSeries!$F$2:$F$1045, MATCH(1, (DatasScan!G1350=ListeSeries!$B$2:$B$1045) * (DatasScan!H1350&gt;=ListeSeries!$D$2:$D$1045) * (DatasScan!H1350&lt;=ListeSeries!$E$2:$E$1045), 0)), "no match"))</f>
        <v/>
      </c>
    </row>
    <row r="1351" spans="1:21" x14ac:dyDescent="0.25">
      <c r="A1351" s="6" t="str">
        <f t="shared" si="235"/>
        <v/>
      </c>
      <c r="B1351" s="272"/>
      <c r="F1351" s="7" t="str">
        <f t="shared" si="229"/>
        <v/>
      </c>
      <c r="G1351" s="21" t="str">
        <f>IF(ISBLANK(C1351),"",_xlfn.XLOOKUP(_xlfn.XLOOKUP(VALUE(LEFT(C1351,4)),Souches!$B$2:$B$15000,Souches!$E$2:$E$15000),Varietes!$B$2:$B$500,Varietes!$C$2:$C$500))</f>
        <v/>
      </c>
      <c r="H1351" s="19" t="str">
        <f>IF(ISBLANK(C1351),"",_xlfn.XLOOKUP(VALUE(LEFT(C1351,4)),Souches!$B$2:$B$15000,Souches!$D$2:$D$15000))</f>
        <v/>
      </c>
      <c r="I1351" s="10" t="str">
        <f t="shared" si="236"/>
        <v/>
      </c>
      <c r="J1351" s="19" t="str">
        <f>IF(I1351="","",INT(('ObjProd (2)'!$C$25-I1351)/7 * (ABS('ObjProd (2)'!$C$25-I1351)&gt;=7)))</f>
        <v/>
      </c>
      <c r="K1351" s="10" t="str">
        <f>IF(I1351="","",
IF(AND(DATEDIF(I1351,'ObjProd (2)'!$C$25,"y")=0,DATEDIF(I1351,'ObjProd (2)'!$C$25,"ym")=0,
   INT(('ObjProd (2)'!$C$25-EDATE(I1351,DATEDIF(I1351,'ObjProd (2)'!$C$25,"y")*12+DATEDIF(I1351,'ObjProd (2)'!$C$25,"ym")))/7)=0),
   "&lt; 1 sem.",
   IF(DATEDIF(I1351,'ObjProd (2)'!$C$25,"y")&gt;0,DATEDIF(I1351,'ObjProd (2)'!$C$25,"y") &amp; " " &amp; IF(DATEDIF(I1351,'ObjProd (2)'!$C$25,"y")=1,"an ","ans "),"") &amp;
   IF(DATEDIF(I1351,'ObjProd (2)'!$C$25,"ym")&gt;0,DATEDIF(I1351,'ObjProd (2)'!$C$25,"ym") &amp; " mois ", "") &amp;
   IF(INT(('ObjProd (2)'!$C$25-EDATE(I1351,DATEDIF(I1351,'ObjProd (2)'!$C$25,"y")*12+DATEDIF(I1351,'ObjProd (2)'!$C$25,"ym")))/7)&gt;0,
      INT(('ObjProd (2)'!$C$25-EDATE(I1351,DATEDIF(I1351,'ObjProd (2)'!$C$25,"y")*12+DATEDIF(I1351,'ObjProd (2)'!$C$25,"ym")))/7) &amp; " sem.",
      "")
)
)</f>
        <v/>
      </c>
      <c r="L1351" s="11" t="str">
        <f t="shared" si="237"/>
        <v/>
      </c>
      <c r="M1351" s="9" t="str">
        <f t="shared" si="233"/>
        <v/>
      </c>
      <c r="N1351" s="9" t="str" cm="1">
        <f t="array" aca="1" ref="N1351" ca="1">LEFT(L1351, IF(ISNUMBER(SUBSTITUTE(_xludf.MID(L1351, 2, 1), ".", ",")), 1, 2))</f>
        <v/>
      </c>
      <c r="O1351" s="19" t="str">
        <f t="shared" ca="1" si="230"/>
        <v/>
      </c>
      <c r="P1351" s="9" t="str">
        <f t="shared" ca="1" si="231"/>
        <v/>
      </c>
      <c r="Q1351" s="9" t="str">
        <f t="shared" ca="1" si="232"/>
        <v/>
      </c>
      <c r="R1351" s="9" t="str">
        <f t="shared" si="234"/>
        <v/>
      </c>
      <c r="S1351" t="str" cm="1">
        <f t="array" ref="S1351">IF(ISBLANK(C1351),"",IFERROR(INDEX(ListeSeries!$A$2:$A$1045, MATCH(1, (DatasScan!G1351=ListeSeries!$B$2:$B$1045) * (DatasScan!H1351&gt;=ListeSeries!$D$2:$D$1045) * (DatasScan!H1351&lt;=ListeSeries!$E$2:$E$1045), 0)), "no match"))</f>
        <v/>
      </c>
      <c r="T1351" s="7" t="str" cm="1">
        <f t="array" ref="T1351">IF(ISBLANK(C1351),"",IFERROR(INDEX(ListeSeries!$C$2:$C$1045, MATCH(1, (DatasScan!G1351=ListeSeries!$B$2:$B$1045) * (DatasScan!H1351&gt;=ListeSeries!$D$2:$D$1045) * (DatasScan!H1351&lt;=ListeSeries!$E$2:$E$1045), 0)), "no match"))</f>
        <v/>
      </c>
      <c r="U1351" s="11" t="str" cm="1">
        <f t="array" ref="U1351">IF(ISBLANK(C1351),"",IFERROR(INDEX(ListeSeries!$F$2:$F$1045, MATCH(1, (DatasScan!G1351=ListeSeries!$B$2:$B$1045) * (DatasScan!H1351&gt;=ListeSeries!$D$2:$D$1045) * (DatasScan!H1351&lt;=ListeSeries!$E$2:$E$1045), 0)), "no match"))</f>
        <v/>
      </c>
    </row>
    <row r="1352" spans="1:21" x14ac:dyDescent="0.25">
      <c r="A1352" s="6" t="str">
        <f t="shared" si="235"/>
        <v/>
      </c>
      <c r="B1352" s="272"/>
      <c r="F1352" s="7" t="str">
        <f t="shared" si="229"/>
        <v/>
      </c>
      <c r="G1352" s="21" t="str">
        <f>IF(ISBLANK(C1352),"",_xlfn.XLOOKUP(_xlfn.XLOOKUP(VALUE(LEFT(C1352,4)),Souches!$B$2:$B$15000,Souches!$E$2:$E$15000),Varietes!$B$2:$B$500,Varietes!$C$2:$C$500))</f>
        <v/>
      </c>
      <c r="H1352" s="19" t="str">
        <f>IF(ISBLANK(C1352),"",_xlfn.XLOOKUP(VALUE(LEFT(C1352,4)),Souches!$B$2:$B$15000,Souches!$D$2:$D$15000))</f>
        <v/>
      </c>
      <c r="I1352" s="10" t="str">
        <f t="shared" si="236"/>
        <v/>
      </c>
      <c r="J1352" s="19" t="str">
        <f>IF(I1352="","",INT(('ObjProd (2)'!$C$25-I1352)/7 * (ABS('ObjProd (2)'!$C$25-I1352)&gt;=7)))</f>
        <v/>
      </c>
      <c r="K1352" s="10" t="str">
        <f>IF(I1352="","",
IF(AND(DATEDIF(I1352,'ObjProd (2)'!$C$25,"y")=0,DATEDIF(I1352,'ObjProd (2)'!$C$25,"ym")=0,
   INT(('ObjProd (2)'!$C$25-EDATE(I1352,DATEDIF(I1352,'ObjProd (2)'!$C$25,"y")*12+DATEDIF(I1352,'ObjProd (2)'!$C$25,"ym")))/7)=0),
   "&lt; 1 sem.",
   IF(DATEDIF(I1352,'ObjProd (2)'!$C$25,"y")&gt;0,DATEDIF(I1352,'ObjProd (2)'!$C$25,"y") &amp; " " &amp; IF(DATEDIF(I1352,'ObjProd (2)'!$C$25,"y")=1,"an ","ans "),"") &amp;
   IF(DATEDIF(I1352,'ObjProd (2)'!$C$25,"ym")&gt;0,DATEDIF(I1352,'ObjProd (2)'!$C$25,"ym") &amp; " mois ", "") &amp;
   IF(INT(('ObjProd (2)'!$C$25-EDATE(I1352,DATEDIF(I1352,'ObjProd (2)'!$C$25,"y")*12+DATEDIF(I1352,'ObjProd (2)'!$C$25,"ym")))/7)&gt;0,
      INT(('ObjProd (2)'!$C$25-EDATE(I1352,DATEDIF(I1352,'ObjProd (2)'!$C$25,"y")*12+DATEDIF(I1352,'ObjProd (2)'!$C$25,"ym")))/7) &amp; " sem.",
      "")
)
)</f>
        <v/>
      </c>
      <c r="L1352" s="11" t="str">
        <f t="shared" si="237"/>
        <v/>
      </c>
      <c r="M1352" s="9" t="str">
        <f t="shared" si="233"/>
        <v/>
      </c>
      <c r="N1352" s="9" t="str" cm="1">
        <f t="array" aca="1" ref="N1352" ca="1">LEFT(L1352, IF(ISNUMBER(SUBSTITUTE(_xludf.MID(L1352, 2, 1), ".", ",")), 1, 2))</f>
        <v/>
      </c>
      <c r="O1352" s="19" t="str">
        <f t="shared" ca="1" si="230"/>
        <v/>
      </c>
      <c r="P1352" s="9" t="str">
        <f t="shared" ca="1" si="231"/>
        <v/>
      </c>
      <c r="Q1352" s="9" t="str">
        <f t="shared" ca="1" si="232"/>
        <v/>
      </c>
      <c r="R1352" s="9" t="str">
        <f t="shared" si="234"/>
        <v/>
      </c>
      <c r="S1352" t="str" cm="1">
        <f t="array" ref="S1352">IF(ISBLANK(C1352),"",IFERROR(INDEX(ListeSeries!$A$2:$A$1045, MATCH(1, (DatasScan!G1352=ListeSeries!$B$2:$B$1045) * (DatasScan!H1352&gt;=ListeSeries!$D$2:$D$1045) * (DatasScan!H1352&lt;=ListeSeries!$E$2:$E$1045), 0)), "no match"))</f>
        <v/>
      </c>
      <c r="T1352" s="7" t="str" cm="1">
        <f t="array" ref="T1352">IF(ISBLANK(C1352),"",IFERROR(INDEX(ListeSeries!$C$2:$C$1045, MATCH(1, (DatasScan!G1352=ListeSeries!$B$2:$B$1045) * (DatasScan!H1352&gt;=ListeSeries!$D$2:$D$1045) * (DatasScan!H1352&lt;=ListeSeries!$E$2:$E$1045), 0)), "no match"))</f>
        <v/>
      </c>
      <c r="U1352" s="11" t="str" cm="1">
        <f t="array" ref="U1352">IF(ISBLANK(C1352),"",IFERROR(INDEX(ListeSeries!$F$2:$F$1045, MATCH(1, (DatasScan!G1352=ListeSeries!$B$2:$B$1045) * (DatasScan!H1352&gt;=ListeSeries!$D$2:$D$1045) * (DatasScan!H1352&lt;=ListeSeries!$E$2:$E$1045), 0)), "no match"))</f>
        <v/>
      </c>
    </row>
    <row r="1353" spans="1:21" x14ac:dyDescent="0.25">
      <c r="A1353" s="6" t="str">
        <f t="shared" si="235"/>
        <v/>
      </c>
      <c r="B1353" s="272"/>
      <c r="F1353" s="7" t="str">
        <f t="shared" si="229"/>
        <v/>
      </c>
      <c r="G1353" s="21" t="str">
        <f>IF(ISBLANK(C1353),"",_xlfn.XLOOKUP(_xlfn.XLOOKUP(VALUE(LEFT(C1353,4)),Souches!$B$2:$B$15000,Souches!$E$2:$E$15000),Varietes!$B$2:$B$500,Varietes!$C$2:$C$500))</f>
        <v/>
      </c>
      <c r="H1353" s="19" t="str">
        <f>IF(ISBLANK(C1353),"",_xlfn.XLOOKUP(VALUE(LEFT(C1353,4)),Souches!$B$2:$B$15000,Souches!$D$2:$D$15000))</f>
        <v/>
      </c>
      <c r="I1353" s="10" t="str">
        <f t="shared" si="236"/>
        <v/>
      </c>
      <c r="J1353" s="19" t="str">
        <f>IF(I1353="","",INT(('ObjProd (2)'!$C$25-I1353)/7 * (ABS('ObjProd (2)'!$C$25-I1353)&gt;=7)))</f>
        <v/>
      </c>
      <c r="K1353" s="10" t="str">
        <f>IF(I1353="","",
IF(AND(DATEDIF(I1353,'ObjProd (2)'!$C$25,"y")=0,DATEDIF(I1353,'ObjProd (2)'!$C$25,"ym")=0,
   INT(('ObjProd (2)'!$C$25-EDATE(I1353,DATEDIF(I1353,'ObjProd (2)'!$C$25,"y")*12+DATEDIF(I1353,'ObjProd (2)'!$C$25,"ym")))/7)=0),
   "&lt; 1 sem.",
   IF(DATEDIF(I1353,'ObjProd (2)'!$C$25,"y")&gt;0,DATEDIF(I1353,'ObjProd (2)'!$C$25,"y") &amp; " " &amp; IF(DATEDIF(I1353,'ObjProd (2)'!$C$25,"y")=1,"an ","ans "),"") &amp;
   IF(DATEDIF(I1353,'ObjProd (2)'!$C$25,"ym")&gt;0,DATEDIF(I1353,'ObjProd (2)'!$C$25,"ym") &amp; " mois ", "") &amp;
   IF(INT(('ObjProd (2)'!$C$25-EDATE(I1353,DATEDIF(I1353,'ObjProd (2)'!$C$25,"y")*12+DATEDIF(I1353,'ObjProd (2)'!$C$25,"ym")))/7)&gt;0,
      INT(('ObjProd (2)'!$C$25-EDATE(I1353,DATEDIF(I1353,'ObjProd (2)'!$C$25,"y")*12+DATEDIF(I1353,'ObjProd (2)'!$C$25,"ym")))/7) &amp; " sem.",
      "")
)
)</f>
        <v/>
      </c>
      <c r="L1353" s="11" t="str">
        <f t="shared" si="237"/>
        <v/>
      </c>
      <c r="M1353" s="9" t="str">
        <f t="shared" si="233"/>
        <v/>
      </c>
      <c r="N1353" s="9" t="str" cm="1">
        <f t="array" aca="1" ref="N1353" ca="1">LEFT(L1353, IF(ISNUMBER(SUBSTITUTE(_xludf.MID(L1353, 2, 1), ".", ",")), 1, 2))</f>
        <v/>
      </c>
      <c r="O1353" s="19" t="str">
        <f t="shared" ca="1" si="230"/>
        <v/>
      </c>
      <c r="P1353" s="9" t="str">
        <f t="shared" ca="1" si="231"/>
        <v/>
      </c>
      <c r="Q1353" s="9" t="str">
        <f t="shared" ca="1" si="232"/>
        <v/>
      </c>
      <c r="R1353" s="9" t="str">
        <f t="shared" si="234"/>
        <v/>
      </c>
      <c r="S1353" t="str" cm="1">
        <f t="array" ref="S1353">IF(ISBLANK(C1353),"",IFERROR(INDEX(ListeSeries!$A$2:$A$1045, MATCH(1, (DatasScan!G1353=ListeSeries!$B$2:$B$1045) * (DatasScan!H1353&gt;=ListeSeries!$D$2:$D$1045) * (DatasScan!H1353&lt;=ListeSeries!$E$2:$E$1045), 0)), "no match"))</f>
        <v/>
      </c>
      <c r="T1353" s="7" t="str" cm="1">
        <f t="array" ref="T1353">IF(ISBLANK(C1353),"",IFERROR(INDEX(ListeSeries!$C$2:$C$1045, MATCH(1, (DatasScan!G1353=ListeSeries!$B$2:$B$1045) * (DatasScan!H1353&gt;=ListeSeries!$D$2:$D$1045) * (DatasScan!H1353&lt;=ListeSeries!$E$2:$E$1045), 0)), "no match"))</f>
        <v/>
      </c>
      <c r="U1353" s="11" t="str" cm="1">
        <f t="array" ref="U1353">IF(ISBLANK(C1353),"",IFERROR(INDEX(ListeSeries!$F$2:$F$1045, MATCH(1, (DatasScan!G1353=ListeSeries!$B$2:$B$1045) * (DatasScan!H1353&gt;=ListeSeries!$D$2:$D$1045) * (DatasScan!H1353&lt;=ListeSeries!$E$2:$E$1045), 0)), "no match"))</f>
        <v/>
      </c>
    </row>
    <row r="1354" spans="1:21" x14ac:dyDescent="0.25">
      <c r="A1354" s="6" t="str">
        <f t="shared" si="235"/>
        <v/>
      </c>
      <c r="B1354" s="272"/>
      <c r="F1354" s="7" t="str">
        <f t="shared" si="229"/>
        <v/>
      </c>
      <c r="G1354" s="21" t="str">
        <f>IF(ISBLANK(C1354),"",_xlfn.XLOOKUP(_xlfn.XLOOKUP(VALUE(LEFT(C1354,4)),Souches!$B$2:$B$15000,Souches!$E$2:$E$15000),Varietes!$B$2:$B$500,Varietes!$C$2:$C$500))</f>
        <v/>
      </c>
      <c r="H1354" s="19" t="str">
        <f>IF(ISBLANK(C1354),"",_xlfn.XLOOKUP(VALUE(LEFT(C1354,4)),Souches!$B$2:$B$15000,Souches!$D$2:$D$15000))</f>
        <v/>
      </c>
      <c r="I1354" s="10" t="str">
        <f t="shared" si="236"/>
        <v/>
      </c>
      <c r="J1354" s="19" t="str">
        <f>IF(I1354="","",INT(('ObjProd (2)'!$C$25-I1354)/7 * (ABS('ObjProd (2)'!$C$25-I1354)&gt;=7)))</f>
        <v/>
      </c>
      <c r="K1354" s="10" t="str">
        <f>IF(I1354="","",
IF(AND(DATEDIF(I1354,'ObjProd (2)'!$C$25,"y")=0,DATEDIF(I1354,'ObjProd (2)'!$C$25,"ym")=0,
   INT(('ObjProd (2)'!$C$25-EDATE(I1354,DATEDIF(I1354,'ObjProd (2)'!$C$25,"y")*12+DATEDIF(I1354,'ObjProd (2)'!$C$25,"ym")))/7)=0),
   "&lt; 1 sem.",
   IF(DATEDIF(I1354,'ObjProd (2)'!$C$25,"y")&gt;0,DATEDIF(I1354,'ObjProd (2)'!$C$25,"y") &amp; " " &amp; IF(DATEDIF(I1354,'ObjProd (2)'!$C$25,"y")=1,"an ","ans "),"") &amp;
   IF(DATEDIF(I1354,'ObjProd (2)'!$C$25,"ym")&gt;0,DATEDIF(I1354,'ObjProd (2)'!$C$25,"ym") &amp; " mois ", "") &amp;
   IF(INT(('ObjProd (2)'!$C$25-EDATE(I1354,DATEDIF(I1354,'ObjProd (2)'!$C$25,"y")*12+DATEDIF(I1354,'ObjProd (2)'!$C$25,"ym")))/7)&gt;0,
      INT(('ObjProd (2)'!$C$25-EDATE(I1354,DATEDIF(I1354,'ObjProd (2)'!$C$25,"y")*12+DATEDIF(I1354,'ObjProd (2)'!$C$25,"ym")))/7) &amp; " sem.",
      "")
)
)</f>
        <v/>
      </c>
      <c r="L1354" s="11" t="str">
        <f t="shared" si="237"/>
        <v/>
      </c>
      <c r="M1354" s="9" t="str">
        <f t="shared" si="233"/>
        <v/>
      </c>
      <c r="N1354" s="9" t="str" cm="1">
        <f t="array" aca="1" ref="N1354" ca="1">LEFT(L1354, IF(ISNUMBER(SUBSTITUTE(_xludf.MID(L1354, 2, 1), ".", ",")), 1, 2))</f>
        <v/>
      </c>
      <c r="O1354" s="19" t="str">
        <f t="shared" ca="1" si="230"/>
        <v/>
      </c>
      <c r="P1354" s="9" t="str">
        <f t="shared" ca="1" si="231"/>
        <v/>
      </c>
      <c r="Q1354" s="9" t="str">
        <f t="shared" ca="1" si="232"/>
        <v/>
      </c>
      <c r="R1354" s="9" t="str">
        <f t="shared" si="234"/>
        <v/>
      </c>
      <c r="S1354" t="str" cm="1">
        <f t="array" ref="S1354">IF(ISBLANK(C1354),"",IFERROR(INDEX(ListeSeries!$A$2:$A$1045, MATCH(1, (DatasScan!G1354=ListeSeries!$B$2:$B$1045) * (DatasScan!H1354&gt;=ListeSeries!$D$2:$D$1045) * (DatasScan!H1354&lt;=ListeSeries!$E$2:$E$1045), 0)), "no match"))</f>
        <v/>
      </c>
      <c r="T1354" s="7" t="str" cm="1">
        <f t="array" ref="T1354">IF(ISBLANK(C1354),"",IFERROR(INDEX(ListeSeries!$C$2:$C$1045, MATCH(1, (DatasScan!G1354=ListeSeries!$B$2:$B$1045) * (DatasScan!H1354&gt;=ListeSeries!$D$2:$D$1045) * (DatasScan!H1354&lt;=ListeSeries!$E$2:$E$1045), 0)), "no match"))</f>
        <v/>
      </c>
      <c r="U1354" s="11" t="str" cm="1">
        <f t="array" ref="U1354">IF(ISBLANK(C1354),"",IFERROR(INDEX(ListeSeries!$F$2:$F$1045, MATCH(1, (DatasScan!G1354=ListeSeries!$B$2:$B$1045) * (DatasScan!H1354&gt;=ListeSeries!$D$2:$D$1045) * (DatasScan!H1354&lt;=ListeSeries!$E$2:$E$1045), 0)), "no match"))</f>
        <v/>
      </c>
    </row>
    <row r="1355" spans="1:21" x14ac:dyDescent="0.25">
      <c r="A1355" s="6" t="str">
        <f t="shared" si="235"/>
        <v/>
      </c>
      <c r="B1355" s="272"/>
      <c r="F1355" s="7" t="str">
        <f t="shared" si="229"/>
        <v/>
      </c>
      <c r="G1355" s="21" t="str">
        <f>IF(ISBLANK(C1355),"",_xlfn.XLOOKUP(_xlfn.XLOOKUP(VALUE(LEFT(C1355,4)),Souches!$B$2:$B$15000,Souches!$E$2:$E$15000),Varietes!$B$2:$B$500,Varietes!$C$2:$C$500))</f>
        <v/>
      </c>
      <c r="H1355" s="19" t="str">
        <f>IF(ISBLANK(C1355),"",_xlfn.XLOOKUP(VALUE(LEFT(C1355,4)),Souches!$B$2:$B$15000,Souches!$D$2:$D$15000))</f>
        <v/>
      </c>
      <c r="I1355" s="10" t="str">
        <f t="shared" si="236"/>
        <v/>
      </c>
      <c r="J1355" s="19" t="str">
        <f>IF(I1355="","",INT(('ObjProd (2)'!$C$25-I1355)/7 * (ABS('ObjProd (2)'!$C$25-I1355)&gt;=7)))</f>
        <v/>
      </c>
      <c r="K1355" s="10" t="str">
        <f>IF(I1355="","",
IF(AND(DATEDIF(I1355,'ObjProd (2)'!$C$25,"y")=0,DATEDIF(I1355,'ObjProd (2)'!$C$25,"ym")=0,
   INT(('ObjProd (2)'!$C$25-EDATE(I1355,DATEDIF(I1355,'ObjProd (2)'!$C$25,"y")*12+DATEDIF(I1355,'ObjProd (2)'!$C$25,"ym")))/7)=0),
   "&lt; 1 sem.",
   IF(DATEDIF(I1355,'ObjProd (2)'!$C$25,"y")&gt;0,DATEDIF(I1355,'ObjProd (2)'!$C$25,"y") &amp; " " &amp; IF(DATEDIF(I1355,'ObjProd (2)'!$C$25,"y")=1,"an ","ans "),"") &amp;
   IF(DATEDIF(I1355,'ObjProd (2)'!$C$25,"ym")&gt;0,DATEDIF(I1355,'ObjProd (2)'!$C$25,"ym") &amp; " mois ", "") &amp;
   IF(INT(('ObjProd (2)'!$C$25-EDATE(I1355,DATEDIF(I1355,'ObjProd (2)'!$C$25,"y")*12+DATEDIF(I1355,'ObjProd (2)'!$C$25,"ym")))/7)&gt;0,
      INT(('ObjProd (2)'!$C$25-EDATE(I1355,DATEDIF(I1355,'ObjProd (2)'!$C$25,"y")*12+DATEDIF(I1355,'ObjProd (2)'!$C$25,"ym")))/7) &amp; " sem.",
      "")
)
)</f>
        <v/>
      </c>
      <c r="L1355" s="11" t="str">
        <f t="shared" si="237"/>
        <v/>
      </c>
      <c r="M1355" s="9" t="str">
        <f t="shared" si="233"/>
        <v/>
      </c>
      <c r="N1355" s="9" t="str" cm="1">
        <f t="array" aca="1" ref="N1355" ca="1">LEFT(L1355, IF(ISNUMBER(SUBSTITUTE(_xludf.MID(L1355, 2, 1), ".", ",")), 1, 2))</f>
        <v/>
      </c>
      <c r="O1355" s="19" t="str">
        <f t="shared" ca="1" si="230"/>
        <v/>
      </c>
      <c r="P1355" s="9" t="str">
        <f t="shared" ca="1" si="231"/>
        <v/>
      </c>
      <c r="Q1355" s="9" t="str">
        <f t="shared" ca="1" si="232"/>
        <v/>
      </c>
      <c r="R1355" s="9" t="str">
        <f t="shared" si="234"/>
        <v/>
      </c>
      <c r="S1355" t="str" cm="1">
        <f t="array" ref="S1355">IF(ISBLANK(C1355),"",IFERROR(INDEX(ListeSeries!$A$2:$A$1045, MATCH(1, (DatasScan!G1355=ListeSeries!$B$2:$B$1045) * (DatasScan!H1355&gt;=ListeSeries!$D$2:$D$1045) * (DatasScan!H1355&lt;=ListeSeries!$E$2:$E$1045), 0)), "no match"))</f>
        <v/>
      </c>
      <c r="T1355" s="7" t="str" cm="1">
        <f t="array" ref="T1355">IF(ISBLANK(C1355),"",IFERROR(INDEX(ListeSeries!$C$2:$C$1045, MATCH(1, (DatasScan!G1355=ListeSeries!$B$2:$B$1045) * (DatasScan!H1355&gt;=ListeSeries!$D$2:$D$1045) * (DatasScan!H1355&lt;=ListeSeries!$E$2:$E$1045), 0)), "no match"))</f>
        <v/>
      </c>
      <c r="U1355" s="11" t="str" cm="1">
        <f t="array" ref="U1355">IF(ISBLANK(C1355),"",IFERROR(INDEX(ListeSeries!$F$2:$F$1045, MATCH(1, (DatasScan!G1355=ListeSeries!$B$2:$B$1045) * (DatasScan!H1355&gt;=ListeSeries!$D$2:$D$1045) * (DatasScan!H1355&lt;=ListeSeries!$E$2:$E$1045), 0)), "no match"))</f>
        <v/>
      </c>
    </row>
    <row r="1356" spans="1:21" x14ac:dyDescent="0.25">
      <c r="A1356" s="6" t="str">
        <f t="shared" si="235"/>
        <v/>
      </c>
      <c r="B1356" s="272"/>
      <c r="F1356" s="7" t="str">
        <f t="shared" ref="F1356:F1419" si="238">IF(ISBLANK(C1356),"",LEFT(C1356,15))</f>
        <v/>
      </c>
      <c r="G1356" s="21" t="str">
        <f>IF(ISBLANK(C1356),"",_xlfn.XLOOKUP(_xlfn.XLOOKUP(VALUE(LEFT(C1356,4)),Souches!$B$2:$B$15000,Souches!$E$2:$E$15000),Varietes!$B$2:$B$500,Varietes!$C$2:$C$500))</f>
        <v/>
      </c>
      <c r="H1356" s="19" t="str">
        <f>IF(ISBLANK(C1356),"",_xlfn.XLOOKUP(VALUE(LEFT(C1356,4)),Souches!$B$2:$B$15000,Souches!$D$2:$D$15000))</f>
        <v/>
      </c>
      <c r="I1356" s="10" t="str">
        <f t="shared" si="236"/>
        <v/>
      </c>
      <c r="J1356" s="19" t="str">
        <f>IF(I1356="","",INT(('ObjProd (2)'!$C$25-I1356)/7 * (ABS('ObjProd (2)'!$C$25-I1356)&gt;=7)))</f>
        <v/>
      </c>
      <c r="K1356" s="10" t="str">
        <f>IF(I1356="","",
IF(AND(DATEDIF(I1356,'ObjProd (2)'!$C$25,"y")=0,DATEDIF(I1356,'ObjProd (2)'!$C$25,"ym")=0,
   INT(('ObjProd (2)'!$C$25-EDATE(I1356,DATEDIF(I1356,'ObjProd (2)'!$C$25,"y")*12+DATEDIF(I1356,'ObjProd (2)'!$C$25,"ym")))/7)=0),
   "&lt; 1 sem.",
   IF(DATEDIF(I1356,'ObjProd (2)'!$C$25,"y")&gt;0,DATEDIF(I1356,'ObjProd (2)'!$C$25,"y") &amp; " " &amp; IF(DATEDIF(I1356,'ObjProd (2)'!$C$25,"y")=1,"an ","ans "),"") &amp;
   IF(DATEDIF(I1356,'ObjProd (2)'!$C$25,"ym")&gt;0,DATEDIF(I1356,'ObjProd (2)'!$C$25,"ym") &amp; " mois ", "") &amp;
   IF(INT(('ObjProd (2)'!$C$25-EDATE(I1356,DATEDIF(I1356,'ObjProd (2)'!$C$25,"y")*12+DATEDIF(I1356,'ObjProd (2)'!$C$25,"ym")))/7)&gt;0,
      INT(('ObjProd (2)'!$C$25-EDATE(I1356,DATEDIF(I1356,'ObjProd (2)'!$C$25,"y")*12+DATEDIF(I1356,'ObjProd (2)'!$C$25,"ym")))/7) &amp; " sem.",
      "")
)
)</f>
        <v/>
      </c>
      <c r="L1356" s="11" t="str">
        <f t="shared" si="237"/>
        <v/>
      </c>
      <c r="M1356" s="9" t="str">
        <f t="shared" si="233"/>
        <v/>
      </c>
      <c r="N1356" s="9" t="str" cm="1">
        <f t="array" aca="1" ref="N1356" ca="1">LEFT(L1356, IF(ISNUMBER(SUBSTITUTE(_xludf.MID(L1356, 2, 1), ".", ",")), 1, 2))</f>
        <v/>
      </c>
      <c r="O1356" s="19" t="str">
        <f t="shared" ref="O1356:O1419" ca="1" si="239">IF(N1356="", "", _xlfn.NUMBERVALUE(RIGHT(L1356, LEN(L1356)-LEN(N1356))))</f>
        <v/>
      </c>
      <c r="P1356" s="9" t="str">
        <f t="shared" ref="P1356:P1419" ca="1" si="240">IF(N1356="", "",
    IF(N1356="E+", "X",
        IF(OR(LEFT(N1356, 1)="E", N1356="XR", N1356="CS"), "E",
            IF(AND(LEFT(N1356, 1)="R", LEFT(N1356, 2)&lt;&gt;"RG"), "R",
                IF(OR(N1356="MG", N1356="G+"), "BoxE",
                    IF(LEFT(N1356, 1)="i", "i", "X")
                )
            )
        )
    )
)</f>
        <v/>
      </c>
      <c r="Q1356" s="9" t="str">
        <f t="shared" ref="Q1356:Q1419" ca="1" si="241">IF(P1356&lt;&gt;"", IF(P1356="X", IF(AND(O1356&gt;=1, O1356&lt;=12), O1356, IF(O1356&gt;12, "13+", "erreur")), IF(P1356="E", IF(AND(O1356&gt;=1, O1356&lt;=6), O1356, IF(O1356&gt;6, "7+", "erreur")), IF(P1356="R", 0, IF(P1356="I", IF(O1356&lt;=2, "nit° 1-2", IF(O1356&lt;=5, "° 3-4-5", IF(O1356&lt;=8, " préX° 6-7-8", "erreur"))), IF(P1356="BoxE", O1356, ""))))), "")</f>
        <v/>
      </c>
      <c r="R1356" s="9" t="str">
        <f t="shared" si="234"/>
        <v/>
      </c>
      <c r="S1356" t="str" cm="1">
        <f t="array" ref="S1356">IF(ISBLANK(C1356),"",IFERROR(INDEX(ListeSeries!$A$2:$A$1045, MATCH(1, (DatasScan!G1356=ListeSeries!$B$2:$B$1045) * (DatasScan!H1356&gt;=ListeSeries!$D$2:$D$1045) * (DatasScan!H1356&lt;=ListeSeries!$E$2:$E$1045), 0)), "no match"))</f>
        <v/>
      </c>
      <c r="T1356" s="7" t="str" cm="1">
        <f t="array" ref="T1356">IF(ISBLANK(C1356),"",IFERROR(INDEX(ListeSeries!$C$2:$C$1045, MATCH(1, (DatasScan!G1356=ListeSeries!$B$2:$B$1045) * (DatasScan!H1356&gt;=ListeSeries!$D$2:$D$1045) * (DatasScan!H1356&lt;=ListeSeries!$E$2:$E$1045), 0)), "no match"))</f>
        <v/>
      </c>
      <c r="U1356" s="11" t="str" cm="1">
        <f t="array" ref="U1356">IF(ISBLANK(C1356),"",IFERROR(INDEX(ListeSeries!$F$2:$F$1045, MATCH(1, (DatasScan!G1356=ListeSeries!$B$2:$B$1045) * (DatasScan!H1356&gt;=ListeSeries!$D$2:$D$1045) * (DatasScan!H1356&lt;=ListeSeries!$E$2:$E$1045), 0)), "no match"))</f>
        <v/>
      </c>
    </row>
    <row r="1357" spans="1:21" x14ac:dyDescent="0.25">
      <c r="A1357" s="6" t="str">
        <f t="shared" si="235"/>
        <v/>
      </c>
      <c r="B1357" s="272"/>
      <c r="F1357" s="7" t="str">
        <f t="shared" si="238"/>
        <v/>
      </c>
      <c r="G1357" s="21" t="str">
        <f>IF(ISBLANK(C1357),"",_xlfn.XLOOKUP(_xlfn.XLOOKUP(VALUE(LEFT(C1357,4)),Souches!$B$2:$B$15000,Souches!$E$2:$E$15000),Varietes!$B$2:$B$500,Varietes!$C$2:$C$500))</f>
        <v/>
      </c>
      <c r="H1357" s="19" t="str">
        <f>IF(ISBLANK(C1357),"",_xlfn.XLOOKUP(VALUE(LEFT(C1357,4)),Souches!$B$2:$B$15000,Souches!$D$2:$D$15000))</f>
        <v/>
      </c>
      <c r="I1357" s="10" t="str">
        <f t="shared" si="236"/>
        <v/>
      </c>
      <c r="J1357" s="19" t="str">
        <f>IF(I1357="","",INT(('ObjProd (2)'!$C$25-I1357)/7 * (ABS('ObjProd (2)'!$C$25-I1357)&gt;=7)))</f>
        <v/>
      </c>
      <c r="K1357" s="10" t="str">
        <f>IF(I1357="","",
IF(AND(DATEDIF(I1357,'ObjProd (2)'!$C$25,"y")=0,DATEDIF(I1357,'ObjProd (2)'!$C$25,"ym")=0,
   INT(('ObjProd (2)'!$C$25-EDATE(I1357,DATEDIF(I1357,'ObjProd (2)'!$C$25,"y")*12+DATEDIF(I1357,'ObjProd (2)'!$C$25,"ym")))/7)=0),
   "&lt; 1 sem.",
   IF(DATEDIF(I1357,'ObjProd (2)'!$C$25,"y")&gt;0,DATEDIF(I1357,'ObjProd (2)'!$C$25,"y") &amp; " " &amp; IF(DATEDIF(I1357,'ObjProd (2)'!$C$25,"y")=1,"an ","ans "),"") &amp;
   IF(DATEDIF(I1357,'ObjProd (2)'!$C$25,"ym")&gt;0,DATEDIF(I1357,'ObjProd (2)'!$C$25,"ym") &amp; " mois ", "") &amp;
   IF(INT(('ObjProd (2)'!$C$25-EDATE(I1357,DATEDIF(I1357,'ObjProd (2)'!$C$25,"y")*12+DATEDIF(I1357,'ObjProd (2)'!$C$25,"ym")))/7)&gt;0,
      INT(('ObjProd (2)'!$C$25-EDATE(I1357,DATEDIF(I1357,'ObjProd (2)'!$C$25,"y")*12+DATEDIF(I1357,'ObjProd (2)'!$C$25,"ym")))/7) &amp; " sem.",
      "")
)
)</f>
        <v/>
      </c>
      <c r="L1357" s="11" t="str">
        <f t="shared" si="237"/>
        <v/>
      </c>
      <c r="M1357" s="9" t="str">
        <f t="shared" si="233"/>
        <v/>
      </c>
      <c r="N1357" s="9" t="str" cm="1">
        <f t="array" aca="1" ref="N1357" ca="1">LEFT(L1357, IF(ISNUMBER(SUBSTITUTE(_xludf.MID(L1357, 2, 1), ".", ",")), 1, 2))</f>
        <v/>
      </c>
      <c r="O1357" s="19" t="str">
        <f t="shared" ca="1" si="239"/>
        <v/>
      </c>
      <c r="P1357" s="9" t="str">
        <f t="shared" ca="1" si="240"/>
        <v/>
      </c>
      <c r="Q1357" s="9" t="str">
        <f t="shared" ca="1" si="241"/>
        <v/>
      </c>
      <c r="R1357" s="9" t="str">
        <f t="shared" si="234"/>
        <v/>
      </c>
      <c r="S1357" t="str" cm="1">
        <f t="array" ref="S1357">IF(ISBLANK(C1357),"",IFERROR(INDEX(ListeSeries!$A$2:$A$1045, MATCH(1, (DatasScan!G1357=ListeSeries!$B$2:$B$1045) * (DatasScan!H1357&gt;=ListeSeries!$D$2:$D$1045) * (DatasScan!H1357&lt;=ListeSeries!$E$2:$E$1045), 0)), "no match"))</f>
        <v/>
      </c>
      <c r="T1357" s="7" t="str" cm="1">
        <f t="array" ref="T1357">IF(ISBLANK(C1357),"",IFERROR(INDEX(ListeSeries!$C$2:$C$1045, MATCH(1, (DatasScan!G1357=ListeSeries!$B$2:$B$1045) * (DatasScan!H1357&gt;=ListeSeries!$D$2:$D$1045) * (DatasScan!H1357&lt;=ListeSeries!$E$2:$E$1045), 0)), "no match"))</f>
        <v/>
      </c>
      <c r="U1357" s="11" t="str" cm="1">
        <f t="array" ref="U1357">IF(ISBLANK(C1357),"",IFERROR(INDEX(ListeSeries!$F$2:$F$1045, MATCH(1, (DatasScan!G1357=ListeSeries!$B$2:$B$1045) * (DatasScan!H1357&gt;=ListeSeries!$D$2:$D$1045) * (DatasScan!H1357&lt;=ListeSeries!$E$2:$E$1045), 0)), "no match"))</f>
        <v/>
      </c>
    </row>
    <row r="1358" spans="1:21" x14ac:dyDescent="0.25">
      <c r="A1358" s="6" t="str">
        <f t="shared" si="235"/>
        <v/>
      </c>
      <c r="B1358" s="272"/>
      <c r="F1358" s="7" t="str">
        <f t="shared" si="238"/>
        <v/>
      </c>
      <c r="G1358" s="21" t="str">
        <f>IF(ISBLANK(C1358),"",_xlfn.XLOOKUP(_xlfn.XLOOKUP(VALUE(LEFT(C1358,4)),Souches!$B$2:$B$15000,Souches!$E$2:$E$15000),Varietes!$B$2:$B$500,Varietes!$C$2:$C$500))</f>
        <v/>
      </c>
      <c r="H1358" s="19" t="str">
        <f>IF(ISBLANK(C1358),"",_xlfn.XLOOKUP(VALUE(LEFT(C1358,4)),Souches!$B$2:$B$15000,Souches!$D$2:$D$15000))</f>
        <v/>
      </c>
      <c r="I1358" s="10" t="str">
        <f t="shared" si="236"/>
        <v/>
      </c>
      <c r="J1358" s="19" t="str">
        <f>IF(I1358="","",INT(('ObjProd (2)'!$C$25-I1358)/7 * (ABS('ObjProd (2)'!$C$25-I1358)&gt;=7)))</f>
        <v/>
      </c>
      <c r="K1358" s="10" t="str">
        <f>IF(I1358="","",
IF(AND(DATEDIF(I1358,'ObjProd (2)'!$C$25,"y")=0,DATEDIF(I1358,'ObjProd (2)'!$C$25,"ym")=0,
   INT(('ObjProd (2)'!$C$25-EDATE(I1358,DATEDIF(I1358,'ObjProd (2)'!$C$25,"y")*12+DATEDIF(I1358,'ObjProd (2)'!$C$25,"ym")))/7)=0),
   "&lt; 1 sem.",
   IF(DATEDIF(I1358,'ObjProd (2)'!$C$25,"y")&gt;0,DATEDIF(I1358,'ObjProd (2)'!$C$25,"y") &amp; " " &amp; IF(DATEDIF(I1358,'ObjProd (2)'!$C$25,"y")=1,"an ","ans "),"") &amp;
   IF(DATEDIF(I1358,'ObjProd (2)'!$C$25,"ym")&gt;0,DATEDIF(I1358,'ObjProd (2)'!$C$25,"ym") &amp; " mois ", "") &amp;
   IF(INT(('ObjProd (2)'!$C$25-EDATE(I1358,DATEDIF(I1358,'ObjProd (2)'!$C$25,"y")*12+DATEDIF(I1358,'ObjProd (2)'!$C$25,"ym")))/7)&gt;0,
      INT(('ObjProd (2)'!$C$25-EDATE(I1358,DATEDIF(I1358,'ObjProd (2)'!$C$25,"y")*12+DATEDIF(I1358,'ObjProd (2)'!$C$25,"ym")))/7) &amp; " sem.",
      "")
)
)</f>
        <v/>
      </c>
      <c r="L1358" s="11" t="str">
        <f t="shared" si="237"/>
        <v/>
      </c>
      <c r="M1358" s="9" t="str">
        <f t="shared" si="233"/>
        <v/>
      </c>
      <c r="N1358" s="9" t="str" cm="1">
        <f t="array" aca="1" ref="N1358" ca="1">LEFT(L1358, IF(ISNUMBER(SUBSTITUTE(_xludf.MID(L1358, 2, 1), ".", ",")), 1, 2))</f>
        <v/>
      </c>
      <c r="O1358" s="19" t="str">
        <f t="shared" ca="1" si="239"/>
        <v/>
      </c>
      <c r="P1358" s="9" t="str">
        <f t="shared" ca="1" si="240"/>
        <v/>
      </c>
      <c r="Q1358" s="9" t="str">
        <f t="shared" ca="1" si="241"/>
        <v/>
      </c>
      <c r="R1358" s="9" t="str">
        <f t="shared" si="234"/>
        <v/>
      </c>
      <c r="S1358" t="str" cm="1">
        <f t="array" ref="S1358">IF(ISBLANK(C1358),"",IFERROR(INDEX(ListeSeries!$A$2:$A$1045, MATCH(1, (DatasScan!G1358=ListeSeries!$B$2:$B$1045) * (DatasScan!H1358&gt;=ListeSeries!$D$2:$D$1045) * (DatasScan!H1358&lt;=ListeSeries!$E$2:$E$1045), 0)), "no match"))</f>
        <v/>
      </c>
      <c r="T1358" s="7" t="str" cm="1">
        <f t="array" ref="T1358">IF(ISBLANK(C1358),"",IFERROR(INDEX(ListeSeries!$C$2:$C$1045, MATCH(1, (DatasScan!G1358=ListeSeries!$B$2:$B$1045) * (DatasScan!H1358&gt;=ListeSeries!$D$2:$D$1045) * (DatasScan!H1358&lt;=ListeSeries!$E$2:$E$1045), 0)), "no match"))</f>
        <v/>
      </c>
      <c r="U1358" s="11" t="str" cm="1">
        <f t="array" ref="U1358">IF(ISBLANK(C1358),"",IFERROR(INDEX(ListeSeries!$F$2:$F$1045, MATCH(1, (DatasScan!G1358=ListeSeries!$B$2:$B$1045) * (DatasScan!H1358&gt;=ListeSeries!$D$2:$D$1045) * (DatasScan!H1358&lt;=ListeSeries!$E$2:$E$1045), 0)), "no match"))</f>
        <v/>
      </c>
    </row>
    <row r="1359" spans="1:21" x14ac:dyDescent="0.25">
      <c r="A1359" s="6" t="str">
        <f t="shared" si="235"/>
        <v/>
      </c>
      <c r="B1359" s="272"/>
      <c r="F1359" s="7" t="str">
        <f t="shared" si="238"/>
        <v/>
      </c>
      <c r="G1359" s="21" t="str">
        <f>IF(ISBLANK(C1359),"",_xlfn.XLOOKUP(_xlfn.XLOOKUP(VALUE(LEFT(C1359,4)),Souches!$B$2:$B$15000,Souches!$E$2:$E$15000),Varietes!$B$2:$B$500,Varietes!$C$2:$C$500))</f>
        <v/>
      </c>
      <c r="H1359" s="19" t="str">
        <f>IF(ISBLANK(C1359),"",_xlfn.XLOOKUP(VALUE(LEFT(C1359,4)),Souches!$B$2:$B$15000,Souches!$D$2:$D$15000))</f>
        <v/>
      </c>
      <c r="I1359" s="10" t="str">
        <f t="shared" si="236"/>
        <v/>
      </c>
      <c r="J1359" s="19" t="str">
        <f>IF(I1359="","",INT(('ObjProd (2)'!$C$25-I1359)/7 * (ABS('ObjProd (2)'!$C$25-I1359)&gt;=7)))</f>
        <v/>
      </c>
      <c r="K1359" s="10" t="str">
        <f>IF(I1359="","",
IF(AND(DATEDIF(I1359,'ObjProd (2)'!$C$25,"y")=0,DATEDIF(I1359,'ObjProd (2)'!$C$25,"ym")=0,
   INT(('ObjProd (2)'!$C$25-EDATE(I1359,DATEDIF(I1359,'ObjProd (2)'!$C$25,"y")*12+DATEDIF(I1359,'ObjProd (2)'!$C$25,"ym")))/7)=0),
   "&lt; 1 sem.",
   IF(DATEDIF(I1359,'ObjProd (2)'!$C$25,"y")&gt;0,DATEDIF(I1359,'ObjProd (2)'!$C$25,"y") &amp; " " &amp; IF(DATEDIF(I1359,'ObjProd (2)'!$C$25,"y")=1,"an ","ans "),"") &amp;
   IF(DATEDIF(I1359,'ObjProd (2)'!$C$25,"ym")&gt;0,DATEDIF(I1359,'ObjProd (2)'!$C$25,"ym") &amp; " mois ", "") &amp;
   IF(INT(('ObjProd (2)'!$C$25-EDATE(I1359,DATEDIF(I1359,'ObjProd (2)'!$C$25,"y")*12+DATEDIF(I1359,'ObjProd (2)'!$C$25,"ym")))/7)&gt;0,
      INT(('ObjProd (2)'!$C$25-EDATE(I1359,DATEDIF(I1359,'ObjProd (2)'!$C$25,"y")*12+DATEDIF(I1359,'ObjProd (2)'!$C$25,"ym")))/7) &amp; " sem.",
      "")
)
)</f>
        <v/>
      </c>
      <c r="L1359" s="11" t="str">
        <f t="shared" si="237"/>
        <v/>
      </c>
      <c r="M1359" s="9" t="str">
        <f t="shared" si="233"/>
        <v/>
      </c>
      <c r="N1359" s="9" t="str" cm="1">
        <f t="array" aca="1" ref="N1359" ca="1">LEFT(L1359, IF(ISNUMBER(SUBSTITUTE(_xludf.MID(L1359, 2, 1), ".", ",")), 1, 2))</f>
        <v/>
      </c>
      <c r="O1359" s="19" t="str">
        <f t="shared" ca="1" si="239"/>
        <v/>
      </c>
      <c r="P1359" s="9" t="str">
        <f t="shared" ca="1" si="240"/>
        <v/>
      </c>
      <c r="Q1359" s="9" t="str">
        <f t="shared" ca="1" si="241"/>
        <v/>
      </c>
      <c r="R1359" s="9" t="str">
        <f t="shared" si="234"/>
        <v/>
      </c>
      <c r="S1359" t="str" cm="1">
        <f t="array" ref="S1359">IF(ISBLANK(C1359),"",IFERROR(INDEX(ListeSeries!$A$2:$A$1045, MATCH(1, (DatasScan!G1359=ListeSeries!$B$2:$B$1045) * (DatasScan!H1359&gt;=ListeSeries!$D$2:$D$1045) * (DatasScan!H1359&lt;=ListeSeries!$E$2:$E$1045), 0)), "no match"))</f>
        <v/>
      </c>
      <c r="T1359" s="7" t="str" cm="1">
        <f t="array" ref="T1359">IF(ISBLANK(C1359),"",IFERROR(INDEX(ListeSeries!$C$2:$C$1045, MATCH(1, (DatasScan!G1359=ListeSeries!$B$2:$B$1045) * (DatasScan!H1359&gt;=ListeSeries!$D$2:$D$1045) * (DatasScan!H1359&lt;=ListeSeries!$E$2:$E$1045), 0)), "no match"))</f>
        <v/>
      </c>
      <c r="U1359" s="11" t="str" cm="1">
        <f t="array" ref="U1359">IF(ISBLANK(C1359),"",IFERROR(INDEX(ListeSeries!$F$2:$F$1045, MATCH(1, (DatasScan!G1359=ListeSeries!$B$2:$B$1045) * (DatasScan!H1359&gt;=ListeSeries!$D$2:$D$1045) * (DatasScan!H1359&lt;=ListeSeries!$E$2:$E$1045), 0)), "no match"))</f>
        <v/>
      </c>
    </row>
    <row r="1360" spans="1:21" x14ac:dyDescent="0.25">
      <c r="A1360" s="6" t="str">
        <f t="shared" si="235"/>
        <v/>
      </c>
      <c r="B1360" s="272"/>
      <c r="F1360" s="7" t="str">
        <f t="shared" si="238"/>
        <v/>
      </c>
      <c r="G1360" s="21" t="str">
        <f>IF(ISBLANK(C1360),"",_xlfn.XLOOKUP(_xlfn.XLOOKUP(VALUE(LEFT(C1360,4)),Souches!$B$2:$B$15000,Souches!$E$2:$E$15000),Varietes!$B$2:$B$500,Varietes!$C$2:$C$500))</f>
        <v/>
      </c>
      <c r="H1360" s="19" t="str">
        <f>IF(ISBLANK(C1360),"",_xlfn.XLOOKUP(VALUE(LEFT(C1360,4)),Souches!$B$2:$B$15000,Souches!$D$2:$D$15000))</f>
        <v/>
      </c>
      <c r="I1360" s="10" t="str">
        <f t="shared" si="236"/>
        <v/>
      </c>
      <c r="J1360" s="19" t="str">
        <f>IF(I1360="","",INT(('ObjProd (2)'!$C$25-I1360)/7 * (ABS('ObjProd (2)'!$C$25-I1360)&gt;=7)))</f>
        <v/>
      </c>
      <c r="K1360" s="10" t="str">
        <f>IF(I1360="","",
IF(AND(DATEDIF(I1360,'ObjProd (2)'!$C$25,"y")=0,DATEDIF(I1360,'ObjProd (2)'!$C$25,"ym")=0,
   INT(('ObjProd (2)'!$C$25-EDATE(I1360,DATEDIF(I1360,'ObjProd (2)'!$C$25,"y")*12+DATEDIF(I1360,'ObjProd (2)'!$C$25,"ym")))/7)=0),
   "&lt; 1 sem.",
   IF(DATEDIF(I1360,'ObjProd (2)'!$C$25,"y")&gt;0,DATEDIF(I1360,'ObjProd (2)'!$C$25,"y") &amp; " " &amp; IF(DATEDIF(I1360,'ObjProd (2)'!$C$25,"y")=1,"an ","ans "),"") &amp;
   IF(DATEDIF(I1360,'ObjProd (2)'!$C$25,"ym")&gt;0,DATEDIF(I1360,'ObjProd (2)'!$C$25,"ym") &amp; " mois ", "") &amp;
   IF(INT(('ObjProd (2)'!$C$25-EDATE(I1360,DATEDIF(I1360,'ObjProd (2)'!$C$25,"y")*12+DATEDIF(I1360,'ObjProd (2)'!$C$25,"ym")))/7)&gt;0,
      INT(('ObjProd (2)'!$C$25-EDATE(I1360,DATEDIF(I1360,'ObjProd (2)'!$C$25,"y")*12+DATEDIF(I1360,'ObjProd (2)'!$C$25,"ym")))/7) &amp; " sem.",
      "")
)
)</f>
        <v/>
      </c>
      <c r="L1360" s="11" t="str">
        <f t="shared" si="237"/>
        <v/>
      </c>
      <c r="M1360" s="9" t="str">
        <f t="shared" si="233"/>
        <v/>
      </c>
      <c r="N1360" s="9" t="str" cm="1">
        <f t="array" aca="1" ref="N1360" ca="1">LEFT(L1360, IF(ISNUMBER(SUBSTITUTE(_xludf.MID(L1360, 2, 1), ".", ",")), 1, 2))</f>
        <v/>
      </c>
      <c r="O1360" s="19" t="str">
        <f t="shared" ca="1" si="239"/>
        <v/>
      </c>
      <c r="P1360" s="9" t="str">
        <f t="shared" ca="1" si="240"/>
        <v/>
      </c>
      <c r="Q1360" s="9" t="str">
        <f t="shared" ca="1" si="241"/>
        <v/>
      </c>
      <c r="R1360" s="9" t="str">
        <f t="shared" si="234"/>
        <v/>
      </c>
      <c r="S1360" t="str" cm="1">
        <f t="array" ref="S1360">IF(ISBLANK(C1360),"",IFERROR(INDEX(ListeSeries!$A$2:$A$1045, MATCH(1, (DatasScan!G1360=ListeSeries!$B$2:$B$1045) * (DatasScan!H1360&gt;=ListeSeries!$D$2:$D$1045) * (DatasScan!H1360&lt;=ListeSeries!$E$2:$E$1045), 0)), "no match"))</f>
        <v/>
      </c>
      <c r="T1360" s="7" t="str" cm="1">
        <f t="array" ref="T1360">IF(ISBLANK(C1360),"",IFERROR(INDEX(ListeSeries!$C$2:$C$1045, MATCH(1, (DatasScan!G1360=ListeSeries!$B$2:$B$1045) * (DatasScan!H1360&gt;=ListeSeries!$D$2:$D$1045) * (DatasScan!H1360&lt;=ListeSeries!$E$2:$E$1045), 0)), "no match"))</f>
        <v/>
      </c>
      <c r="U1360" s="11" t="str" cm="1">
        <f t="array" ref="U1360">IF(ISBLANK(C1360),"",IFERROR(INDEX(ListeSeries!$F$2:$F$1045, MATCH(1, (DatasScan!G1360=ListeSeries!$B$2:$B$1045) * (DatasScan!H1360&gt;=ListeSeries!$D$2:$D$1045) * (DatasScan!H1360&lt;=ListeSeries!$E$2:$E$1045), 0)), "no match"))</f>
        <v/>
      </c>
    </row>
    <row r="1361" spans="1:21" x14ac:dyDescent="0.25">
      <c r="A1361" s="6" t="str">
        <f t="shared" si="235"/>
        <v/>
      </c>
      <c r="B1361" s="272"/>
      <c r="F1361" s="7" t="str">
        <f t="shared" si="238"/>
        <v/>
      </c>
      <c r="G1361" s="21" t="str">
        <f>IF(ISBLANK(C1361),"",_xlfn.XLOOKUP(_xlfn.XLOOKUP(VALUE(LEFT(C1361,4)),Souches!$B$2:$B$15000,Souches!$E$2:$E$15000),Varietes!$B$2:$B$500,Varietes!$C$2:$C$500))</f>
        <v/>
      </c>
      <c r="H1361" s="19" t="str">
        <f>IF(ISBLANK(C1361),"",_xlfn.XLOOKUP(VALUE(LEFT(C1361,4)),Souches!$B$2:$B$15000,Souches!$D$2:$D$15000))</f>
        <v/>
      </c>
      <c r="I1361" s="10" t="str">
        <f t="shared" si="236"/>
        <v/>
      </c>
      <c r="J1361" s="19" t="str">
        <f>IF(I1361="","",INT(('ObjProd (2)'!$C$25-I1361)/7 * (ABS('ObjProd (2)'!$C$25-I1361)&gt;=7)))</f>
        <v/>
      </c>
      <c r="K1361" s="10" t="str">
        <f>IF(I1361="","",
IF(AND(DATEDIF(I1361,'ObjProd (2)'!$C$25,"y")=0,DATEDIF(I1361,'ObjProd (2)'!$C$25,"ym")=0,
   INT(('ObjProd (2)'!$C$25-EDATE(I1361,DATEDIF(I1361,'ObjProd (2)'!$C$25,"y")*12+DATEDIF(I1361,'ObjProd (2)'!$C$25,"ym")))/7)=0),
   "&lt; 1 sem.",
   IF(DATEDIF(I1361,'ObjProd (2)'!$C$25,"y")&gt;0,DATEDIF(I1361,'ObjProd (2)'!$C$25,"y") &amp; " " &amp; IF(DATEDIF(I1361,'ObjProd (2)'!$C$25,"y")=1,"an ","ans "),"") &amp;
   IF(DATEDIF(I1361,'ObjProd (2)'!$C$25,"ym")&gt;0,DATEDIF(I1361,'ObjProd (2)'!$C$25,"ym") &amp; " mois ", "") &amp;
   IF(INT(('ObjProd (2)'!$C$25-EDATE(I1361,DATEDIF(I1361,'ObjProd (2)'!$C$25,"y")*12+DATEDIF(I1361,'ObjProd (2)'!$C$25,"ym")))/7)&gt;0,
      INT(('ObjProd (2)'!$C$25-EDATE(I1361,DATEDIF(I1361,'ObjProd (2)'!$C$25,"y")*12+DATEDIF(I1361,'ObjProd (2)'!$C$25,"ym")))/7) &amp; " sem.",
      "")
)
)</f>
        <v/>
      </c>
      <c r="L1361" s="11" t="str">
        <f t="shared" si="237"/>
        <v/>
      </c>
      <c r="M1361" s="9" t="str">
        <f t="shared" si="233"/>
        <v/>
      </c>
      <c r="N1361" s="9" t="str" cm="1">
        <f t="array" aca="1" ref="N1361" ca="1">LEFT(L1361, IF(ISNUMBER(SUBSTITUTE(_xludf.MID(L1361, 2, 1), ".", ",")), 1, 2))</f>
        <v/>
      </c>
      <c r="O1361" s="19" t="str">
        <f t="shared" ca="1" si="239"/>
        <v/>
      </c>
      <c r="P1361" s="9" t="str">
        <f t="shared" ca="1" si="240"/>
        <v/>
      </c>
      <c r="Q1361" s="9" t="str">
        <f t="shared" ca="1" si="241"/>
        <v/>
      </c>
      <c r="R1361" s="9" t="str">
        <f t="shared" si="234"/>
        <v/>
      </c>
      <c r="S1361" t="str" cm="1">
        <f t="array" ref="S1361">IF(ISBLANK(C1361),"",IFERROR(INDEX(ListeSeries!$A$2:$A$1045, MATCH(1, (DatasScan!G1361=ListeSeries!$B$2:$B$1045) * (DatasScan!H1361&gt;=ListeSeries!$D$2:$D$1045) * (DatasScan!H1361&lt;=ListeSeries!$E$2:$E$1045), 0)), "no match"))</f>
        <v/>
      </c>
      <c r="T1361" s="7" t="str" cm="1">
        <f t="array" ref="T1361">IF(ISBLANK(C1361),"",IFERROR(INDEX(ListeSeries!$C$2:$C$1045, MATCH(1, (DatasScan!G1361=ListeSeries!$B$2:$B$1045) * (DatasScan!H1361&gt;=ListeSeries!$D$2:$D$1045) * (DatasScan!H1361&lt;=ListeSeries!$E$2:$E$1045), 0)), "no match"))</f>
        <v/>
      </c>
      <c r="U1361" s="11" t="str" cm="1">
        <f t="array" ref="U1361">IF(ISBLANK(C1361),"",IFERROR(INDEX(ListeSeries!$F$2:$F$1045, MATCH(1, (DatasScan!G1361=ListeSeries!$B$2:$B$1045) * (DatasScan!H1361&gt;=ListeSeries!$D$2:$D$1045) * (DatasScan!H1361&lt;=ListeSeries!$E$2:$E$1045), 0)), "no match"))</f>
        <v/>
      </c>
    </row>
    <row r="1362" spans="1:21" x14ac:dyDescent="0.25">
      <c r="A1362" s="6" t="str">
        <f t="shared" si="235"/>
        <v/>
      </c>
      <c r="B1362" s="272"/>
      <c r="F1362" s="7" t="str">
        <f t="shared" si="238"/>
        <v/>
      </c>
      <c r="G1362" s="21" t="str">
        <f>IF(ISBLANK(C1362),"",_xlfn.XLOOKUP(_xlfn.XLOOKUP(VALUE(LEFT(C1362,4)),Souches!$B$2:$B$15000,Souches!$E$2:$E$15000),Varietes!$B$2:$B$500,Varietes!$C$2:$C$500))</f>
        <v/>
      </c>
      <c r="H1362" s="19" t="str">
        <f>IF(ISBLANK(C1362),"",_xlfn.XLOOKUP(VALUE(LEFT(C1362,4)),Souches!$B$2:$B$15000,Souches!$D$2:$D$15000))</f>
        <v/>
      </c>
      <c r="I1362" s="10" t="str">
        <f t="shared" si="236"/>
        <v/>
      </c>
      <c r="J1362" s="19" t="str">
        <f>IF(I1362="","",INT(('ObjProd (2)'!$C$25-I1362)/7 * (ABS('ObjProd (2)'!$C$25-I1362)&gt;=7)))</f>
        <v/>
      </c>
      <c r="K1362" s="10" t="str">
        <f>IF(I1362="","",
IF(AND(DATEDIF(I1362,'ObjProd (2)'!$C$25,"y")=0,DATEDIF(I1362,'ObjProd (2)'!$C$25,"ym")=0,
   INT(('ObjProd (2)'!$C$25-EDATE(I1362,DATEDIF(I1362,'ObjProd (2)'!$C$25,"y")*12+DATEDIF(I1362,'ObjProd (2)'!$C$25,"ym")))/7)=0),
   "&lt; 1 sem.",
   IF(DATEDIF(I1362,'ObjProd (2)'!$C$25,"y")&gt;0,DATEDIF(I1362,'ObjProd (2)'!$C$25,"y") &amp; " " &amp; IF(DATEDIF(I1362,'ObjProd (2)'!$C$25,"y")=1,"an ","ans "),"") &amp;
   IF(DATEDIF(I1362,'ObjProd (2)'!$C$25,"ym")&gt;0,DATEDIF(I1362,'ObjProd (2)'!$C$25,"ym") &amp; " mois ", "") &amp;
   IF(INT(('ObjProd (2)'!$C$25-EDATE(I1362,DATEDIF(I1362,'ObjProd (2)'!$C$25,"y")*12+DATEDIF(I1362,'ObjProd (2)'!$C$25,"ym")))/7)&gt;0,
      INT(('ObjProd (2)'!$C$25-EDATE(I1362,DATEDIF(I1362,'ObjProd (2)'!$C$25,"y")*12+DATEDIF(I1362,'ObjProd (2)'!$C$25,"ym")))/7) &amp; " sem.",
      "")
)
)</f>
        <v/>
      </c>
      <c r="L1362" s="11" t="str">
        <f t="shared" si="237"/>
        <v/>
      </c>
      <c r="M1362" s="9" t="str">
        <f t="shared" si="233"/>
        <v/>
      </c>
      <c r="N1362" s="9" t="str" cm="1">
        <f t="array" aca="1" ref="N1362" ca="1">LEFT(L1362, IF(ISNUMBER(SUBSTITUTE(_xludf.MID(L1362, 2, 1), ".", ",")), 1, 2))</f>
        <v/>
      </c>
      <c r="O1362" s="19" t="str">
        <f t="shared" ca="1" si="239"/>
        <v/>
      </c>
      <c r="P1362" s="9" t="str">
        <f t="shared" ca="1" si="240"/>
        <v/>
      </c>
      <c r="Q1362" s="9" t="str">
        <f t="shared" ca="1" si="241"/>
        <v/>
      </c>
      <c r="R1362" s="9" t="str">
        <f t="shared" si="234"/>
        <v/>
      </c>
      <c r="S1362" t="str" cm="1">
        <f t="array" ref="S1362">IF(ISBLANK(C1362),"",IFERROR(INDEX(ListeSeries!$A$2:$A$1045, MATCH(1, (DatasScan!G1362=ListeSeries!$B$2:$B$1045) * (DatasScan!H1362&gt;=ListeSeries!$D$2:$D$1045) * (DatasScan!H1362&lt;=ListeSeries!$E$2:$E$1045), 0)), "no match"))</f>
        <v/>
      </c>
      <c r="T1362" s="7" t="str" cm="1">
        <f t="array" ref="T1362">IF(ISBLANK(C1362),"",IFERROR(INDEX(ListeSeries!$C$2:$C$1045, MATCH(1, (DatasScan!G1362=ListeSeries!$B$2:$B$1045) * (DatasScan!H1362&gt;=ListeSeries!$D$2:$D$1045) * (DatasScan!H1362&lt;=ListeSeries!$E$2:$E$1045), 0)), "no match"))</f>
        <v/>
      </c>
      <c r="U1362" s="11" t="str" cm="1">
        <f t="array" ref="U1362">IF(ISBLANK(C1362),"",IFERROR(INDEX(ListeSeries!$F$2:$F$1045, MATCH(1, (DatasScan!G1362=ListeSeries!$B$2:$B$1045) * (DatasScan!H1362&gt;=ListeSeries!$D$2:$D$1045) * (DatasScan!H1362&lt;=ListeSeries!$E$2:$E$1045), 0)), "no match"))</f>
        <v/>
      </c>
    </row>
    <row r="1363" spans="1:21" x14ac:dyDescent="0.25">
      <c r="A1363" s="6" t="str">
        <f t="shared" si="235"/>
        <v/>
      </c>
      <c r="B1363" s="272"/>
      <c r="F1363" s="7" t="str">
        <f t="shared" si="238"/>
        <v/>
      </c>
      <c r="G1363" s="21" t="str">
        <f>IF(ISBLANK(C1363),"",_xlfn.XLOOKUP(_xlfn.XLOOKUP(VALUE(LEFT(C1363,4)),Souches!$B$2:$B$15000,Souches!$E$2:$E$15000),Varietes!$B$2:$B$500,Varietes!$C$2:$C$500))</f>
        <v/>
      </c>
      <c r="H1363" s="19" t="str">
        <f>IF(ISBLANK(C1363),"",_xlfn.XLOOKUP(VALUE(LEFT(C1363,4)),Souches!$B$2:$B$15000,Souches!$D$2:$D$15000))</f>
        <v/>
      </c>
      <c r="I1363" s="10" t="str">
        <f t="shared" si="236"/>
        <v/>
      </c>
      <c r="J1363" s="19" t="str">
        <f>IF(I1363="","",INT(('ObjProd (2)'!$C$25-I1363)/7 * (ABS('ObjProd (2)'!$C$25-I1363)&gt;=7)))</f>
        <v/>
      </c>
      <c r="K1363" s="10" t="str">
        <f>IF(I1363="","",
IF(AND(DATEDIF(I1363,'ObjProd (2)'!$C$25,"y")=0,DATEDIF(I1363,'ObjProd (2)'!$C$25,"ym")=0,
   INT(('ObjProd (2)'!$C$25-EDATE(I1363,DATEDIF(I1363,'ObjProd (2)'!$C$25,"y")*12+DATEDIF(I1363,'ObjProd (2)'!$C$25,"ym")))/7)=0),
   "&lt; 1 sem.",
   IF(DATEDIF(I1363,'ObjProd (2)'!$C$25,"y")&gt;0,DATEDIF(I1363,'ObjProd (2)'!$C$25,"y") &amp; " " &amp; IF(DATEDIF(I1363,'ObjProd (2)'!$C$25,"y")=1,"an ","ans "),"") &amp;
   IF(DATEDIF(I1363,'ObjProd (2)'!$C$25,"ym")&gt;0,DATEDIF(I1363,'ObjProd (2)'!$C$25,"ym") &amp; " mois ", "") &amp;
   IF(INT(('ObjProd (2)'!$C$25-EDATE(I1363,DATEDIF(I1363,'ObjProd (2)'!$C$25,"y")*12+DATEDIF(I1363,'ObjProd (2)'!$C$25,"ym")))/7)&gt;0,
      INT(('ObjProd (2)'!$C$25-EDATE(I1363,DATEDIF(I1363,'ObjProd (2)'!$C$25,"y")*12+DATEDIF(I1363,'ObjProd (2)'!$C$25,"ym")))/7) &amp; " sem.",
      "")
)
)</f>
        <v/>
      </c>
      <c r="L1363" s="11" t="str">
        <f t="shared" si="237"/>
        <v/>
      </c>
      <c r="M1363" s="9" t="str">
        <f t="shared" si="233"/>
        <v/>
      </c>
      <c r="N1363" s="9" t="str" cm="1">
        <f t="array" aca="1" ref="N1363" ca="1">LEFT(L1363, IF(ISNUMBER(SUBSTITUTE(_xludf.MID(L1363, 2, 1), ".", ",")), 1, 2))</f>
        <v/>
      </c>
      <c r="O1363" s="19" t="str">
        <f t="shared" ca="1" si="239"/>
        <v/>
      </c>
      <c r="P1363" s="9" t="str">
        <f t="shared" ca="1" si="240"/>
        <v/>
      </c>
      <c r="Q1363" s="9" t="str">
        <f t="shared" ca="1" si="241"/>
        <v/>
      </c>
      <c r="R1363" s="9" t="str">
        <f t="shared" si="234"/>
        <v/>
      </c>
      <c r="S1363" t="str" cm="1">
        <f t="array" ref="S1363">IF(ISBLANK(C1363),"",IFERROR(INDEX(ListeSeries!$A$2:$A$1045, MATCH(1, (DatasScan!G1363=ListeSeries!$B$2:$B$1045) * (DatasScan!H1363&gt;=ListeSeries!$D$2:$D$1045) * (DatasScan!H1363&lt;=ListeSeries!$E$2:$E$1045), 0)), "no match"))</f>
        <v/>
      </c>
      <c r="T1363" s="7" t="str" cm="1">
        <f t="array" ref="T1363">IF(ISBLANK(C1363),"",IFERROR(INDEX(ListeSeries!$C$2:$C$1045, MATCH(1, (DatasScan!G1363=ListeSeries!$B$2:$B$1045) * (DatasScan!H1363&gt;=ListeSeries!$D$2:$D$1045) * (DatasScan!H1363&lt;=ListeSeries!$E$2:$E$1045), 0)), "no match"))</f>
        <v/>
      </c>
      <c r="U1363" s="11" t="str" cm="1">
        <f t="array" ref="U1363">IF(ISBLANK(C1363),"",IFERROR(INDEX(ListeSeries!$F$2:$F$1045, MATCH(1, (DatasScan!G1363=ListeSeries!$B$2:$B$1045) * (DatasScan!H1363&gt;=ListeSeries!$D$2:$D$1045) * (DatasScan!H1363&lt;=ListeSeries!$E$2:$E$1045), 0)), "no match"))</f>
        <v/>
      </c>
    </row>
    <row r="1364" spans="1:21" x14ac:dyDescent="0.25">
      <c r="A1364" s="6" t="str">
        <f t="shared" si="235"/>
        <v/>
      </c>
      <c r="B1364" s="272"/>
      <c r="F1364" s="7" t="str">
        <f t="shared" si="238"/>
        <v/>
      </c>
      <c r="G1364" s="21" t="str">
        <f>IF(ISBLANK(C1364),"",_xlfn.XLOOKUP(_xlfn.XLOOKUP(VALUE(LEFT(C1364,4)),Souches!$B$2:$B$15000,Souches!$E$2:$E$15000),Varietes!$B$2:$B$500,Varietes!$C$2:$C$500))</f>
        <v/>
      </c>
      <c r="H1364" s="19" t="str">
        <f>IF(ISBLANK(C1364),"",_xlfn.XLOOKUP(VALUE(LEFT(C1364,4)),Souches!$B$2:$B$15000,Souches!$D$2:$D$15000))</f>
        <v/>
      </c>
      <c r="I1364" s="10" t="str">
        <f t="shared" si="236"/>
        <v/>
      </c>
      <c r="J1364" s="19" t="str">
        <f>IF(I1364="","",INT(('ObjProd (2)'!$C$25-I1364)/7 * (ABS('ObjProd (2)'!$C$25-I1364)&gt;=7)))</f>
        <v/>
      </c>
      <c r="K1364" s="10" t="str">
        <f>IF(I1364="","",
IF(AND(DATEDIF(I1364,'ObjProd (2)'!$C$25,"y")=0,DATEDIF(I1364,'ObjProd (2)'!$C$25,"ym")=0,
   INT(('ObjProd (2)'!$C$25-EDATE(I1364,DATEDIF(I1364,'ObjProd (2)'!$C$25,"y")*12+DATEDIF(I1364,'ObjProd (2)'!$C$25,"ym")))/7)=0),
   "&lt; 1 sem.",
   IF(DATEDIF(I1364,'ObjProd (2)'!$C$25,"y")&gt;0,DATEDIF(I1364,'ObjProd (2)'!$C$25,"y") &amp; " " &amp; IF(DATEDIF(I1364,'ObjProd (2)'!$C$25,"y")=1,"an ","ans "),"") &amp;
   IF(DATEDIF(I1364,'ObjProd (2)'!$C$25,"ym")&gt;0,DATEDIF(I1364,'ObjProd (2)'!$C$25,"ym") &amp; " mois ", "") &amp;
   IF(INT(('ObjProd (2)'!$C$25-EDATE(I1364,DATEDIF(I1364,'ObjProd (2)'!$C$25,"y")*12+DATEDIF(I1364,'ObjProd (2)'!$C$25,"ym")))/7)&gt;0,
      INT(('ObjProd (2)'!$C$25-EDATE(I1364,DATEDIF(I1364,'ObjProd (2)'!$C$25,"y")*12+DATEDIF(I1364,'ObjProd (2)'!$C$25,"ym")))/7) &amp; " sem.",
      "")
)
)</f>
        <v/>
      </c>
      <c r="L1364" s="11" t="str">
        <f t="shared" si="237"/>
        <v/>
      </c>
      <c r="M1364" s="9" t="str">
        <f t="shared" si="233"/>
        <v/>
      </c>
      <c r="N1364" s="9" t="str" cm="1">
        <f t="array" aca="1" ref="N1364" ca="1">LEFT(L1364, IF(ISNUMBER(SUBSTITUTE(_xludf.MID(L1364, 2, 1), ".", ",")), 1, 2))</f>
        <v/>
      </c>
      <c r="O1364" s="19" t="str">
        <f t="shared" ca="1" si="239"/>
        <v/>
      </c>
      <c r="P1364" s="9" t="str">
        <f t="shared" ca="1" si="240"/>
        <v/>
      </c>
      <c r="Q1364" s="9" t="str">
        <f t="shared" ca="1" si="241"/>
        <v/>
      </c>
      <c r="R1364" s="9" t="str">
        <f t="shared" si="234"/>
        <v/>
      </c>
      <c r="S1364" t="str" cm="1">
        <f t="array" ref="S1364">IF(ISBLANK(C1364),"",IFERROR(INDEX(ListeSeries!$A$2:$A$1045, MATCH(1, (DatasScan!G1364=ListeSeries!$B$2:$B$1045) * (DatasScan!H1364&gt;=ListeSeries!$D$2:$D$1045) * (DatasScan!H1364&lt;=ListeSeries!$E$2:$E$1045), 0)), "no match"))</f>
        <v/>
      </c>
      <c r="T1364" s="7" t="str" cm="1">
        <f t="array" ref="T1364">IF(ISBLANK(C1364),"",IFERROR(INDEX(ListeSeries!$C$2:$C$1045, MATCH(1, (DatasScan!G1364=ListeSeries!$B$2:$B$1045) * (DatasScan!H1364&gt;=ListeSeries!$D$2:$D$1045) * (DatasScan!H1364&lt;=ListeSeries!$E$2:$E$1045), 0)), "no match"))</f>
        <v/>
      </c>
      <c r="U1364" s="11" t="str" cm="1">
        <f t="array" ref="U1364">IF(ISBLANK(C1364),"",IFERROR(INDEX(ListeSeries!$F$2:$F$1045, MATCH(1, (DatasScan!G1364=ListeSeries!$B$2:$B$1045) * (DatasScan!H1364&gt;=ListeSeries!$D$2:$D$1045) * (DatasScan!H1364&lt;=ListeSeries!$E$2:$E$1045), 0)), "no match"))</f>
        <v/>
      </c>
    </row>
    <row r="1365" spans="1:21" x14ac:dyDescent="0.25">
      <c r="A1365" s="6" t="str">
        <f t="shared" si="235"/>
        <v/>
      </c>
      <c r="B1365" s="272"/>
      <c r="F1365" s="7" t="str">
        <f t="shared" si="238"/>
        <v/>
      </c>
      <c r="G1365" s="21" t="str">
        <f>IF(ISBLANK(C1365),"",_xlfn.XLOOKUP(_xlfn.XLOOKUP(VALUE(LEFT(C1365,4)),Souches!$B$2:$B$15000,Souches!$E$2:$E$15000),Varietes!$B$2:$B$500,Varietes!$C$2:$C$500))</f>
        <v/>
      </c>
      <c r="H1365" s="19" t="str">
        <f>IF(ISBLANK(C1365),"",_xlfn.XLOOKUP(VALUE(LEFT(C1365,4)),Souches!$B$2:$B$15000,Souches!$D$2:$D$15000))</f>
        <v/>
      </c>
      <c r="I1365" s="10" t="str">
        <f t="shared" si="236"/>
        <v/>
      </c>
      <c r="J1365" s="19" t="str">
        <f>IF(I1365="","",INT(('ObjProd (2)'!$C$25-I1365)/7 * (ABS('ObjProd (2)'!$C$25-I1365)&gt;=7)))</f>
        <v/>
      </c>
      <c r="K1365" s="10" t="str">
        <f>IF(I1365="","",
IF(AND(DATEDIF(I1365,'ObjProd (2)'!$C$25,"y")=0,DATEDIF(I1365,'ObjProd (2)'!$C$25,"ym")=0,
   INT(('ObjProd (2)'!$C$25-EDATE(I1365,DATEDIF(I1365,'ObjProd (2)'!$C$25,"y")*12+DATEDIF(I1365,'ObjProd (2)'!$C$25,"ym")))/7)=0),
   "&lt; 1 sem.",
   IF(DATEDIF(I1365,'ObjProd (2)'!$C$25,"y")&gt;0,DATEDIF(I1365,'ObjProd (2)'!$C$25,"y") &amp; " " &amp; IF(DATEDIF(I1365,'ObjProd (2)'!$C$25,"y")=1,"an ","ans "),"") &amp;
   IF(DATEDIF(I1365,'ObjProd (2)'!$C$25,"ym")&gt;0,DATEDIF(I1365,'ObjProd (2)'!$C$25,"ym") &amp; " mois ", "") &amp;
   IF(INT(('ObjProd (2)'!$C$25-EDATE(I1365,DATEDIF(I1365,'ObjProd (2)'!$C$25,"y")*12+DATEDIF(I1365,'ObjProd (2)'!$C$25,"ym")))/7)&gt;0,
      INT(('ObjProd (2)'!$C$25-EDATE(I1365,DATEDIF(I1365,'ObjProd (2)'!$C$25,"y")*12+DATEDIF(I1365,'ObjProd (2)'!$C$25,"ym")))/7) &amp; " sem.",
      "")
)
)</f>
        <v/>
      </c>
      <c r="L1365" s="11" t="str">
        <f t="shared" si="237"/>
        <v/>
      </c>
      <c r="M1365" s="9" t="str">
        <f t="shared" si="233"/>
        <v/>
      </c>
      <c r="N1365" s="9" t="str" cm="1">
        <f t="array" aca="1" ref="N1365" ca="1">LEFT(L1365, IF(ISNUMBER(SUBSTITUTE(_xludf.MID(L1365, 2, 1), ".", ",")), 1, 2))</f>
        <v/>
      </c>
      <c r="O1365" s="19" t="str">
        <f t="shared" ca="1" si="239"/>
        <v/>
      </c>
      <c r="P1365" s="9" t="str">
        <f t="shared" ca="1" si="240"/>
        <v/>
      </c>
      <c r="Q1365" s="9" t="str">
        <f t="shared" ca="1" si="241"/>
        <v/>
      </c>
      <c r="R1365" s="9" t="str">
        <f t="shared" si="234"/>
        <v/>
      </c>
      <c r="S1365" t="str" cm="1">
        <f t="array" ref="S1365">IF(ISBLANK(C1365),"",IFERROR(INDEX(ListeSeries!$A$2:$A$1045, MATCH(1, (DatasScan!G1365=ListeSeries!$B$2:$B$1045) * (DatasScan!H1365&gt;=ListeSeries!$D$2:$D$1045) * (DatasScan!H1365&lt;=ListeSeries!$E$2:$E$1045), 0)), "no match"))</f>
        <v/>
      </c>
      <c r="T1365" s="7" t="str" cm="1">
        <f t="array" ref="T1365">IF(ISBLANK(C1365),"",IFERROR(INDEX(ListeSeries!$C$2:$C$1045, MATCH(1, (DatasScan!G1365=ListeSeries!$B$2:$B$1045) * (DatasScan!H1365&gt;=ListeSeries!$D$2:$D$1045) * (DatasScan!H1365&lt;=ListeSeries!$E$2:$E$1045), 0)), "no match"))</f>
        <v/>
      </c>
      <c r="U1365" s="11" t="str" cm="1">
        <f t="array" ref="U1365">IF(ISBLANK(C1365),"",IFERROR(INDEX(ListeSeries!$F$2:$F$1045, MATCH(1, (DatasScan!G1365=ListeSeries!$B$2:$B$1045) * (DatasScan!H1365&gt;=ListeSeries!$D$2:$D$1045) * (DatasScan!H1365&lt;=ListeSeries!$E$2:$E$1045), 0)), "no match"))</f>
        <v/>
      </c>
    </row>
    <row r="1366" spans="1:21" x14ac:dyDescent="0.25">
      <c r="A1366" s="6" t="str">
        <f t="shared" si="235"/>
        <v/>
      </c>
      <c r="B1366" s="272"/>
      <c r="F1366" s="7" t="str">
        <f t="shared" si="238"/>
        <v/>
      </c>
      <c r="G1366" s="21" t="str">
        <f>IF(ISBLANK(C1366),"",_xlfn.XLOOKUP(_xlfn.XLOOKUP(VALUE(LEFT(C1366,4)),Souches!$B$2:$B$15000,Souches!$E$2:$E$15000),Varietes!$B$2:$B$500,Varietes!$C$2:$C$500))</f>
        <v/>
      </c>
      <c r="H1366" s="19" t="str">
        <f>IF(ISBLANK(C1366),"",_xlfn.XLOOKUP(VALUE(LEFT(C1366,4)),Souches!$B$2:$B$15000,Souches!$D$2:$D$15000))</f>
        <v/>
      </c>
      <c r="I1366" s="10" t="str">
        <f t="shared" si="236"/>
        <v/>
      </c>
      <c r="J1366" s="19" t="str">
        <f>IF(I1366="","",INT(('ObjProd (2)'!$C$25-I1366)/7 * (ABS('ObjProd (2)'!$C$25-I1366)&gt;=7)))</f>
        <v/>
      </c>
      <c r="K1366" s="10" t="str">
        <f>IF(I1366="","",
IF(AND(DATEDIF(I1366,'ObjProd (2)'!$C$25,"y")=0,DATEDIF(I1366,'ObjProd (2)'!$C$25,"ym")=0,
   INT(('ObjProd (2)'!$C$25-EDATE(I1366,DATEDIF(I1366,'ObjProd (2)'!$C$25,"y")*12+DATEDIF(I1366,'ObjProd (2)'!$C$25,"ym")))/7)=0),
   "&lt; 1 sem.",
   IF(DATEDIF(I1366,'ObjProd (2)'!$C$25,"y")&gt;0,DATEDIF(I1366,'ObjProd (2)'!$C$25,"y") &amp; " " &amp; IF(DATEDIF(I1366,'ObjProd (2)'!$C$25,"y")=1,"an ","ans "),"") &amp;
   IF(DATEDIF(I1366,'ObjProd (2)'!$C$25,"ym")&gt;0,DATEDIF(I1366,'ObjProd (2)'!$C$25,"ym") &amp; " mois ", "") &amp;
   IF(INT(('ObjProd (2)'!$C$25-EDATE(I1366,DATEDIF(I1366,'ObjProd (2)'!$C$25,"y")*12+DATEDIF(I1366,'ObjProd (2)'!$C$25,"ym")))/7)&gt;0,
      INT(('ObjProd (2)'!$C$25-EDATE(I1366,DATEDIF(I1366,'ObjProd (2)'!$C$25,"y")*12+DATEDIF(I1366,'ObjProd (2)'!$C$25,"ym")))/7) &amp; " sem.",
      "")
)
)</f>
        <v/>
      </c>
      <c r="L1366" s="11" t="str">
        <f t="shared" si="237"/>
        <v/>
      </c>
      <c r="M1366" s="9" t="str">
        <f t="shared" si="233"/>
        <v/>
      </c>
      <c r="N1366" s="9" t="str" cm="1">
        <f t="array" aca="1" ref="N1366" ca="1">LEFT(L1366, IF(ISNUMBER(SUBSTITUTE(_xludf.MID(L1366, 2, 1), ".", ",")), 1, 2))</f>
        <v/>
      </c>
      <c r="O1366" s="19" t="str">
        <f t="shared" ca="1" si="239"/>
        <v/>
      </c>
      <c r="P1366" s="9" t="str">
        <f t="shared" ca="1" si="240"/>
        <v/>
      </c>
      <c r="Q1366" s="9" t="str">
        <f t="shared" ca="1" si="241"/>
        <v/>
      </c>
      <c r="R1366" s="9" t="str">
        <f t="shared" si="234"/>
        <v/>
      </c>
      <c r="S1366" t="str" cm="1">
        <f t="array" ref="S1366">IF(ISBLANK(C1366),"",IFERROR(INDEX(ListeSeries!$A$2:$A$1045, MATCH(1, (DatasScan!G1366=ListeSeries!$B$2:$B$1045) * (DatasScan!H1366&gt;=ListeSeries!$D$2:$D$1045) * (DatasScan!H1366&lt;=ListeSeries!$E$2:$E$1045), 0)), "no match"))</f>
        <v/>
      </c>
      <c r="T1366" s="7" t="str" cm="1">
        <f t="array" ref="T1366">IF(ISBLANK(C1366),"",IFERROR(INDEX(ListeSeries!$C$2:$C$1045, MATCH(1, (DatasScan!G1366=ListeSeries!$B$2:$B$1045) * (DatasScan!H1366&gt;=ListeSeries!$D$2:$D$1045) * (DatasScan!H1366&lt;=ListeSeries!$E$2:$E$1045), 0)), "no match"))</f>
        <v/>
      </c>
      <c r="U1366" s="11" t="str" cm="1">
        <f t="array" ref="U1366">IF(ISBLANK(C1366),"",IFERROR(INDEX(ListeSeries!$F$2:$F$1045, MATCH(1, (DatasScan!G1366=ListeSeries!$B$2:$B$1045) * (DatasScan!H1366&gt;=ListeSeries!$D$2:$D$1045) * (DatasScan!H1366&lt;=ListeSeries!$E$2:$E$1045), 0)), "no match"))</f>
        <v/>
      </c>
    </row>
    <row r="1367" spans="1:21" x14ac:dyDescent="0.25">
      <c r="A1367" s="6" t="str">
        <f t="shared" si="235"/>
        <v/>
      </c>
      <c r="B1367" s="272"/>
      <c r="F1367" s="7" t="str">
        <f t="shared" si="238"/>
        <v/>
      </c>
      <c r="G1367" s="21" t="str">
        <f>IF(ISBLANK(C1367),"",_xlfn.XLOOKUP(_xlfn.XLOOKUP(VALUE(LEFT(C1367,4)),Souches!$B$2:$B$15000,Souches!$E$2:$E$15000),Varietes!$B$2:$B$500,Varietes!$C$2:$C$500))</f>
        <v/>
      </c>
      <c r="H1367" s="19" t="str">
        <f>IF(ISBLANK(C1367),"",_xlfn.XLOOKUP(VALUE(LEFT(C1367,4)),Souches!$B$2:$B$15000,Souches!$D$2:$D$15000))</f>
        <v/>
      </c>
      <c r="I1367" s="10" t="str">
        <f t="shared" si="236"/>
        <v/>
      </c>
      <c r="J1367" s="19" t="str">
        <f>IF(I1367="","",INT(('ObjProd (2)'!$C$25-I1367)/7 * (ABS('ObjProd (2)'!$C$25-I1367)&gt;=7)))</f>
        <v/>
      </c>
      <c r="K1367" s="10" t="str">
        <f>IF(I1367="","",
IF(AND(DATEDIF(I1367,'ObjProd (2)'!$C$25,"y")=0,DATEDIF(I1367,'ObjProd (2)'!$C$25,"ym")=0,
   INT(('ObjProd (2)'!$C$25-EDATE(I1367,DATEDIF(I1367,'ObjProd (2)'!$C$25,"y")*12+DATEDIF(I1367,'ObjProd (2)'!$C$25,"ym")))/7)=0),
   "&lt; 1 sem.",
   IF(DATEDIF(I1367,'ObjProd (2)'!$C$25,"y")&gt;0,DATEDIF(I1367,'ObjProd (2)'!$C$25,"y") &amp; " " &amp; IF(DATEDIF(I1367,'ObjProd (2)'!$C$25,"y")=1,"an ","ans "),"") &amp;
   IF(DATEDIF(I1367,'ObjProd (2)'!$C$25,"ym")&gt;0,DATEDIF(I1367,'ObjProd (2)'!$C$25,"ym") &amp; " mois ", "") &amp;
   IF(INT(('ObjProd (2)'!$C$25-EDATE(I1367,DATEDIF(I1367,'ObjProd (2)'!$C$25,"y")*12+DATEDIF(I1367,'ObjProd (2)'!$C$25,"ym")))/7)&gt;0,
      INT(('ObjProd (2)'!$C$25-EDATE(I1367,DATEDIF(I1367,'ObjProd (2)'!$C$25,"y")*12+DATEDIF(I1367,'ObjProd (2)'!$C$25,"ym")))/7) &amp; " sem.",
      "")
)
)</f>
        <v/>
      </c>
      <c r="L1367" s="11" t="str">
        <f t="shared" si="237"/>
        <v/>
      </c>
      <c r="M1367" s="9" t="str">
        <f t="shared" si="233"/>
        <v/>
      </c>
      <c r="N1367" s="9" t="str" cm="1">
        <f t="array" aca="1" ref="N1367" ca="1">LEFT(L1367, IF(ISNUMBER(SUBSTITUTE(_xludf.MID(L1367, 2, 1), ".", ",")), 1, 2))</f>
        <v/>
      </c>
      <c r="O1367" s="19" t="str">
        <f t="shared" ca="1" si="239"/>
        <v/>
      </c>
      <c r="P1367" s="9" t="str">
        <f t="shared" ca="1" si="240"/>
        <v/>
      </c>
      <c r="Q1367" s="9" t="str">
        <f t="shared" ca="1" si="241"/>
        <v/>
      </c>
      <c r="R1367" s="9" t="str">
        <f t="shared" si="234"/>
        <v/>
      </c>
      <c r="S1367" t="str" cm="1">
        <f t="array" ref="S1367">IF(ISBLANK(C1367),"",IFERROR(INDEX(ListeSeries!$A$2:$A$1045, MATCH(1, (DatasScan!G1367=ListeSeries!$B$2:$B$1045) * (DatasScan!H1367&gt;=ListeSeries!$D$2:$D$1045) * (DatasScan!H1367&lt;=ListeSeries!$E$2:$E$1045), 0)), "no match"))</f>
        <v/>
      </c>
      <c r="T1367" s="7" t="str" cm="1">
        <f t="array" ref="T1367">IF(ISBLANK(C1367),"",IFERROR(INDEX(ListeSeries!$C$2:$C$1045, MATCH(1, (DatasScan!G1367=ListeSeries!$B$2:$B$1045) * (DatasScan!H1367&gt;=ListeSeries!$D$2:$D$1045) * (DatasScan!H1367&lt;=ListeSeries!$E$2:$E$1045), 0)), "no match"))</f>
        <v/>
      </c>
      <c r="U1367" s="11" t="str" cm="1">
        <f t="array" ref="U1367">IF(ISBLANK(C1367),"",IFERROR(INDEX(ListeSeries!$F$2:$F$1045, MATCH(1, (DatasScan!G1367=ListeSeries!$B$2:$B$1045) * (DatasScan!H1367&gt;=ListeSeries!$D$2:$D$1045) * (DatasScan!H1367&lt;=ListeSeries!$E$2:$E$1045), 0)), "no match"))</f>
        <v/>
      </c>
    </row>
    <row r="1368" spans="1:21" x14ac:dyDescent="0.25">
      <c r="A1368" s="6" t="str">
        <f t="shared" si="235"/>
        <v/>
      </c>
      <c r="B1368" s="272"/>
      <c r="F1368" s="7" t="str">
        <f t="shared" si="238"/>
        <v/>
      </c>
      <c r="G1368" s="21" t="str">
        <f>IF(ISBLANK(C1368),"",_xlfn.XLOOKUP(_xlfn.XLOOKUP(VALUE(LEFT(C1368,4)),Souches!$B$2:$B$15000,Souches!$E$2:$E$15000),Varietes!$B$2:$B$500,Varietes!$C$2:$C$500))</f>
        <v/>
      </c>
      <c r="H1368" s="19" t="str">
        <f>IF(ISBLANK(C1368),"",_xlfn.XLOOKUP(VALUE(LEFT(C1368,4)),Souches!$B$2:$B$15000,Souches!$D$2:$D$15000))</f>
        <v/>
      </c>
      <c r="I1368" s="10" t="str">
        <f t="shared" si="236"/>
        <v/>
      </c>
      <c r="J1368" s="19" t="str">
        <f>IF(I1368="","",INT(('ObjProd (2)'!$C$25-I1368)/7 * (ABS('ObjProd (2)'!$C$25-I1368)&gt;=7)))</f>
        <v/>
      </c>
      <c r="K1368" s="10" t="str">
        <f>IF(I1368="","",
IF(AND(DATEDIF(I1368,'ObjProd (2)'!$C$25,"y")=0,DATEDIF(I1368,'ObjProd (2)'!$C$25,"ym")=0,
   INT(('ObjProd (2)'!$C$25-EDATE(I1368,DATEDIF(I1368,'ObjProd (2)'!$C$25,"y")*12+DATEDIF(I1368,'ObjProd (2)'!$C$25,"ym")))/7)=0),
   "&lt; 1 sem.",
   IF(DATEDIF(I1368,'ObjProd (2)'!$C$25,"y")&gt;0,DATEDIF(I1368,'ObjProd (2)'!$C$25,"y") &amp; " " &amp; IF(DATEDIF(I1368,'ObjProd (2)'!$C$25,"y")=1,"an ","ans "),"") &amp;
   IF(DATEDIF(I1368,'ObjProd (2)'!$C$25,"ym")&gt;0,DATEDIF(I1368,'ObjProd (2)'!$C$25,"ym") &amp; " mois ", "") &amp;
   IF(INT(('ObjProd (2)'!$C$25-EDATE(I1368,DATEDIF(I1368,'ObjProd (2)'!$C$25,"y")*12+DATEDIF(I1368,'ObjProd (2)'!$C$25,"ym")))/7)&gt;0,
      INT(('ObjProd (2)'!$C$25-EDATE(I1368,DATEDIF(I1368,'ObjProd (2)'!$C$25,"y")*12+DATEDIF(I1368,'ObjProd (2)'!$C$25,"ym")))/7) &amp; " sem.",
      "")
)
)</f>
        <v/>
      </c>
      <c r="L1368" s="11" t="str">
        <f t="shared" si="237"/>
        <v/>
      </c>
      <c r="M1368" s="9" t="str">
        <f t="shared" si="233"/>
        <v/>
      </c>
      <c r="N1368" s="9" t="str" cm="1">
        <f t="array" aca="1" ref="N1368" ca="1">LEFT(L1368, IF(ISNUMBER(SUBSTITUTE(_xludf.MID(L1368, 2, 1), ".", ",")), 1, 2))</f>
        <v/>
      </c>
      <c r="O1368" s="19" t="str">
        <f t="shared" ca="1" si="239"/>
        <v/>
      </c>
      <c r="P1368" s="9" t="str">
        <f t="shared" ca="1" si="240"/>
        <v/>
      </c>
      <c r="Q1368" s="9" t="str">
        <f t="shared" ca="1" si="241"/>
        <v/>
      </c>
      <c r="R1368" s="9" t="str">
        <f t="shared" si="234"/>
        <v/>
      </c>
      <c r="S1368" t="str" cm="1">
        <f t="array" ref="S1368">IF(ISBLANK(C1368),"",IFERROR(INDEX(ListeSeries!$A$2:$A$1045, MATCH(1, (DatasScan!G1368=ListeSeries!$B$2:$B$1045) * (DatasScan!H1368&gt;=ListeSeries!$D$2:$D$1045) * (DatasScan!H1368&lt;=ListeSeries!$E$2:$E$1045), 0)), "no match"))</f>
        <v/>
      </c>
      <c r="T1368" s="7" t="str" cm="1">
        <f t="array" ref="T1368">IF(ISBLANK(C1368),"",IFERROR(INDEX(ListeSeries!$C$2:$C$1045, MATCH(1, (DatasScan!G1368=ListeSeries!$B$2:$B$1045) * (DatasScan!H1368&gt;=ListeSeries!$D$2:$D$1045) * (DatasScan!H1368&lt;=ListeSeries!$E$2:$E$1045), 0)), "no match"))</f>
        <v/>
      </c>
      <c r="U1368" s="11" t="str" cm="1">
        <f t="array" ref="U1368">IF(ISBLANK(C1368),"",IFERROR(INDEX(ListeSeries!$F$2:$F$1045, MATCH(1, (DatasScan!G1368=ListeSeries!$B$2:$B$1045) * (DatasScan!H1368&gt;=ListeSeries!$D$2:$D$1045) * (DatasScan!H1368&lt;=ListeSeries!$E$2:$E$1045), 0)), "no match"))</f>
        <v/>
      </c>
    </row>
    <row r="1369" spans="1:21" x14ac:dyDescent="0.25">
      <c r="A1369" s="6" t="str">
        <f t="shared" si="235"/>
        <v/>
      </c>
      <c r="B1369" s="272"/>
      <c r="F1369" s="7" t="str">
        <f t="shared" si="238"/>
        <v/>
      </c>
      <c r="G1369" s="21" t="str">
        <f>IF(ISBLANK(C1369),"",_xlfn.XLOOKUP(_xlfn.XLOOKUP(VALUE(LEFT(C1369,4)),Souches!$B$2:$B$15000,Souches!$E$2:$E$15000),Varietes!$B$2:$B$500,Varietes!$C$2:$C$500))</f>
        <v/>
      </c>
      <c r="H1369" s="19" t="str">
        <f>IF(ISBLANK(C1369),"",_xlfn.XLOOKUP(VALUE(LEFT(C1369,4)),Souches!$B$2:$B$15000,Souches!$D$2:$D$15000))</f>
        <v/>
      </c>
      <c r="I1369" s="10" t="str">
        <f t="shared" si="236"/>
        <v/>
      </c>
      <c r="J1369" s="19" t="str">
        <f>IF(I1369="","",INT(('ObjProd (2)'!$C$25-I1369)/7 * (ABS('ObjProd (2)'!$C$25-I1369)&gt;=7)))</f>
        <v/>
      </c>
      <c r="K1369" s="10" t="str">
        <f>IF(I1369="","",
IF(AND(DATEDIF(I1369,'ObjProd (2)'!$C$25,"y")=0,DATEDIF(I1369,'ObjProd (2)'!$C$25,"ym")=0,
   INT(('ObjProd (2)'!$C$25-EDATE(I1369,DATEDIF(I1369,'ObjProd (2)'!$C$25,"y")*12+DATEDIF(I1369,'ObjProd (2)'!$C$25,"ym")))/7)=0),
   "&lt; 1 sem.",
   IF(DATEDIF(I1369,'ObjProd (2)'!$C$25,"y")&gt;0,DATEDIF(I1369,'ObjProd (2)'!$C$25,"y") &amp; " " &amp; IF(DATEDIF(I1369,'ObjProd (2)'!$C$25,"y")=1,"an ","ans "),"") &amp;
   IF(DATEDIF(I1369,'ObjProd (2)'!$C$25,"ym")&gt;0,DATEDIF(I1369,'ObjProd (2)'!$C$25,"ym") &amp; " mois ", "") &amp;
   IF(INT(('ObjProd (2)'!$C$25-EDATE(I1369,DATEDIF(I1369,'ObjProd (2)'!$C$25,"y")*12+DATEDIF(I1369,'ObjProd (2)'!$C$25,"ym")))/7)&gt;0,
      INT(('ObjProd (2)'!$C$25-EDATE(I1369,DATEDIF(I1369,'ObjProd (2)'!$C$25,"y")*12+DATEDIF(I1369,'ObjProd (2)'!$C$25,"ym")))/7) &amp; " sem.",
      "")
)
)</f>
        <v/>
      </c>
      <c r="L1369" s="11" t="str">
        <f t="shared" si="237"/>
        <v/>
      </c>
      <c r="M1369" s="9" t="str">
        <f t="shared" si="233"/>
        <v/>
      </c>
      <c r="N1369" s="9" t="str" cm="1">
        <f t="array" aca="1" ref="N1369" ca="1">LEFT(L1369, IF(ISNUMBER(SUBSTITUTE(_xludf.MID(L1369, 2, 1), ".", ",")), 1, 2))</f>
        <v/>
      </c>
      <c r="O1369" s="19" t="str">
        <f t="shared" ca="1" si="239"/>
        <v/>
      </c>
      <c r="P1369" s="9" t="str">
        <f t="shared" ca="1" si="240"/>
        <v/>
      </c>
      <c r="Q1369" s="9" t="str">
        <f t="shared" ca="1" si="241"/>
        <v/>
      </c>
      <c r="R1369" s="9" t="str">
        <f t="shared" si="234"/>
        <v/>
      </c>
      <c r="S1369" t="str" cm="1">
        <f t="array" ref="S1369">IF(ISBLANK(C1369),"",IFERROR(INDEX(ListeSeries!$A$2:$A$1045, MATCH(1, (DatasScan!G1369=ListeSeries!$B$2:$B$1045) * (DatasScan!H1369&gt;=ListeSeries!$D$2:$D$1045) * (DatasScan!H1369&lt;=ListeSeries!$E$2:$E$1045), 0)), "no match"))</f>
        <v/>
      </c>
      <c r="T1369" s="7" t="str" cm="1">
        <f t="array" ref="T1369">IF(ISBLANK(C1369),"",IFERROR(INDEX(ListeSeries!$C$2:$C$1045, MATCH(1, (DatasScan!G1369=ListeSeries!$B$2:$B$1045) * (DatasScan!H1369&gt;=ListeSeries!$D$2:$D$1045) * (DatasScan!H1369&lt;=ListeSeries!$E$2:$E$1045), 0)), "no match"))</f>
        <v/>
      </c>
      <c r="U1369" s="11" t="str" cm="1">
        <f t="array" ref="U1369">IF(ISBLANK(C1369),"",IFERROR(INDEX(ListeSeries!$F$2:$F$1045, MATCH(1, (DatasScan!G1369=ListeSeries!$B$2:$B$1045) * (DatasScan!H1369&gt;=ListeSeries!$D$2:$D$1045) * (DatasScan!H1369&lt;=ListeSeries!$E$2:$E$1045), 0)), "no match"))</f>
        <v/>
      </c>
    </row>
    <row r="1370" spans="1:21" x14ac:dyDescent="0.25">
      <c r="A1370" s="6" t="str">
        <f t="shared" si="235"/>
        <v/>
      </c>
      <c r="B1370" s="272"/>
      <c r="F1370" s="7" t="str">
        <f t="shared" si="238"/>
        <v/>
      </c>
      <c r="G1370" s="21" t="str">
        <f>IF(ISBLANK(C1370),"",_xlfn.XLOOKUP(_xlfn.XLOOKUP(VALUE(LEFT(C1370,4)),Souches!$B$2:$B$15000,Souches!$E$2:$E$15000),Varietes!$B$2:$B$500,Varietes!$C$2:$C$500))</f>
        <v/>
      </c>
      <c r="H1370" s="19" t="str">
        <f>IF(ISBLANK(C1370),"",_xlfn.XLOOKUP(VALUE(LEFT(C1370,4)),Souches!$B$2:$B$15000,Souches!$D$2:$D$15000))</f>
        <v/>
      </c>
      <c r="I1370" s="10" t="str">
        <f t="shared" si="236"/>
        <v/>
      </c>
      <c r="J1370" s="19" t="str">
        <f>IF(I1370="","",INT(('ObjProd (2)'!$C$25-I1370)/7 * (ABS('ObjProd (2)'!$C$25-I1370)&gt;=7)))</f>
        <v/>
      </c>
      <c r="K1370" s="10" t="str">
        <f>IF(I1370="","",
IF(AND(DATEDIF(I1370,'ObjProd (2)'!$C$25,"y")=0,DATEDIF(I1370,'ObjProd (2)'!$C$25,"ym")=0,
   INT(('ObjProd (2)'!$C$25-EDATE(I1370,DATEDIF(I1370,'ObjProd (2)'!$C$25,"y")*12+DATEDIF(I1370,'ObjProd (2)'!$C$25,"ym")))/7)=0),
   "&lt; 1 sem.",
   IF(DATEDIF(I1370,'ObjProd (2)'!$C$25,"y")&gt;0,DATEDIF(I1370,'ObjProd (2)'!$C$25,"y") &amp; " " &amp; IF(DATEDIF(I1370,'ObjProd (2)'!$C$25,"y")=1,"an ","ans "),"") &amp;
   IF(DATEDIF(I1370,'ObjProd (2)'!$C$25,"ym")&gt;0,DATEDIF(I1370,'ObjProd (2)'!$C$25,"ym") &amp; " mois ", "") &amp;
   IF(INT(('ObjProd (2)'!$C$25-EDATE(I1370,DATEDIF(I1370,'ObjProd (2)'!$C$25,"y")*12+DATEDIF(I1370,'ObjProd (2)'!$C$25,"ym")))/7)&gt;0,
      INT(('ObjProd (2)'!$C$25-EDATE(I1370,DATEDIF(I1370,'ObjProd (2)'!$C$25,"y")*12+DATEDIF(I1370,'ObjProd (2)'!$C$25,"ym")))/7) &amp; " sem.",
      "")
)
)</f>
        <v/>
      </c>
      <c r="L1370" s="11" t="str">
        <f t="shared" si="237"/>
        <v/>
      </c>
      <c r="M1370" s="9" t="str">
        <f t="shared" si="233"/>
        <v/>
      </c>
      <c r="N1370" s="9" t="str" cm="1">
        <f t="array" aca="1" ref="N1370" ca="1">LEFT(L1370, IF(ISNUMBER(SUBSTITUTE(_xludf.MID(L1370, 2, 1), ".", ",")), 1, 2))</f>
        <v/>
      </c>
      <c r="O1370" s="19" t="str">
        <f t="shared" ca="1" si="239"/>
        <v/>
      </c>
      <c r="P1370" s="9" t="str">
        <f t="shared" ca="1" si="240"/>
        <v/>
      </c>
      <c r="Q1370" s="9" t="str">
        <f t="shared" ca="1" si="241"/>
        <v/>
      </c>
      <c r="R1370" s="9" t="str">
        <f t="shared" si="234"/>
        <v/>
      </c>
      <c r="S1370" t="str" cm="1">
        <f t="array" ref="S1370">IF(ISBLANK(C1370),"",IFERROR(INDEX(ListeSeries!$A$2:$A$1045, MATCH(1, (DatasScan!G1370=ListeSeries!$B$2:$B$1045) * (DatasScan!H1370&gt;=ListeSeries!$D$2:$D$1045) * (DatasScan!H1370&lt;=ListeSeries!$E$2:$E$1045), 0)), "no match"))</f>
        <v/>
      </c>
      <c r="T1370" s="7" t="str" cm="1">
        <f t="array" ref="T1370">IF(ISBLANK(C1370),"",IFERROR(INDEX(ListeSeries!$C$2:$C$1045, MATCH(1, (DatasScan!G1370=ListeSeries!$B$2:$B$1045) * (DatasScan!H1370&gt;=ListeSeries!$D$2:$D$1045) * (DatasScan!H1370&lt;=ListeSeries!$E$2:$E$1045), 0)), "no match"))</f>
        <v/>
      </c>
      <c r="U1370" s="11" t="str" cm="1">
        <f t="array" ref="U1370">IF(ISBLANK(C1370),"",IFERROR(INDEX(ListeSeries!$F$2:$F$1045, MATCH(1, (DatasScan!G1370=ListeSeries!$B$2:$B$1045) * (DatasScan!H1370&gt;=ListeSeries!$D$2:$D$1045) * (DatasScan!H1370&lt;=ListeSeries!$E$2:$E$1045), 0)), "no match"))</f>
        <v/>
      </c>
    </row>
    <row r="1371" spans="1:21" x14ac:dyDescent="0.25">
      <c r="A1371" s="6" t="str">
        <f t="shared" si="235"/>
        <v/>
      </c>
      <c r="B1371" s="272"/>
      <c r="F1371" s="7" t="str">
        <f t="shared" si="238"/>
        <v/>
      </c>
      <c r="G1371" s="21" t="str">
        <f>IF(ISBLANK(C1371),"",_xlfn.XLOOKUP(_xlfn.XLOOKUP(VALUE(LEFT(C1371,4)),Souches!$B$2:$B$15000,Souches!$E$2:$E$15000),Varietes!$B$2:$B$500,Varietes!$C$2:$C$500))</f>
        <v/>
      </c>
      <c r="H1371" s="19" t="str">
        <f>IF(ISBLANK(C1371),"",_xlfn.XLOOKUP(VALUE(LEFT(C1371,4)),Souches!$B$2:$B$15000,Souches!$D$2:$D$15000))</f>
        <v/>
      </c>
      <c r="I1371" s="10" t="str">
        <f t="shared" si="236"/>
        <v/>
      </c>
      <c r="J1371" s="19" t="str">
        <f>IF(I1371="","",INT(('ObjProd (2)'!$C$25-I1371)/7 * (ABS('ObjProd (2)'!$C$25-I1371)&gt;=7)))</f>
        <v/>
      </c>
      <c r="K1371" s="10" t="str">
        <f>IF(I1371="","",
IF(AND(DATEDIF(I1371,'ObjProd (2)'!$C$25,"y")=0,DATEDIF(I1371,'ObjProd (2)'!$C$25,"ym")=0,
   INT(('ObjProd (2)'!$C$25-EDATE(I1371,DATEDIF(I1371,'ObjProd (2)'!$C$25,"y")*12+DATEDIF(I1371,'ObjProd (2)'!$C$25,"ym")))/7)=0),
   "&lt; 1 sem.",
   IF(DATEDIF(I1371,'ObjProd (2)'!$C$25,"y")&gt;0,DATEDIF(I1371,'ObjProd (2)'!$C$25,"y") &amp; " " &amp; IF(DATEDIF(I1371,'ObjProd (2)'!$C$25,"y")=1,"an ","ans "),"") &amp;
   IF(DATEDIF(I1371,'ObjProd (2)'!$C$25,"ym")&gt;0,DATEDIF(I1371,'ObjProd (2)'!$C$25,"ym") &amp; " mois ", "") &amp;
   IF(INT(('ObjProd (2)'!$C$25-EDATE(I1371,DATEDIF(I1371,'ObjProd (2)'!$C$25,"y")*12+DATEDIF(I1371,'ObjProd (2)'!$C$25,"ym")))/7)&gt;0,
      INT(('ObjProd (2)'!$C$25-EDATE(I1371,DATEDIF(I1371,'ObjProd (2)'!$C$25,"y")*12+DATEDIF(I1371,'ObjProd (2)'!$C$25,"ym")))/7) &amp; " sem.",
      "")
)
)</f>
        <v/>
      </c>
      <c r="L1371" s="11" t="str">
        <f t="shared" si="237"/>
        <v/>
      </c>
      <c r="M1371" s="9" t="str">
        <f t="shared" si="233"/>
        <v/>
      </c>
      <c r="N1371" s="9" t="str" cm="1">
        <f t="array" aca="1" ref="N1371" ca="1">LEFT(L1371, IF(ISNUMBER(SUBSTITUTE(_xludf.MID(L1371, 2, 1), ".", ",")), 1, 2))</f>
        <v/>
      </c>
      <c r="O1371" s="19" t="str">
        <f t="shared" ca="1" si="239"/>
        <v/>
      </c>
      <c r="P1371" s="9" t="str">
        <f t="shared" ca="1" si="240"/>
        <v/>
      </c>
      <c r="Q1371" s="9" t="str">
        <f t="shared" ca="1" si="241"/>
        <v/>
      </c>
      <c r="R1371" s="9" t="str">
        <f t="shared" si="234"/>
        <v/>
      </c>
      <c r="S1371" t="str" cm="1">
        <f t="array" ref="S1371">IF(ISBLANK(C1371),"",IFERROR(INDEX(ListeSeries!$A$2:$A$1045, MATCH(1, (DatasScan!G1371=ListeSeries!$B$2:$B$1045) * (DatasScan!H1371&gt;=ListeSeries!$D$2:$D$1045) * (DatasScan!H1371&lt;=ListeSeries!$E$2:$E$1045), 0)), "no match"))</f>
        <v/>
      </c>
      <c r="T1371" s="7" t="str" cm="1">
        <f t="array" ref="T1371">IF(ISBLANK(C1371),"",IFERROR(INDEX(ListeSeries!$C$2:$C$1045, MATCH(1, (DatasScan!G1371=ListeSeries!$B$2:$B$1045) * (DatasScan!H1371&gt;=ListeSeries!$D$2:$D$1045) * (DatasScan!H1371&lt;=ListeSeries!$E$2:$E$1045), 0)), "no match"))</f>
        <v/>
      </c>
      <c r="U1371" s="11" t="str" cm="1">
        <f t="array" ref="U1371">IF(ISBLANK(C1371),"",IFERROR(INDEX(ListeSeries!$F$2:$F$1045, MATCH(1, (DatasScan!G1371=ListeSeries!$B$2:$B$1045) * (DatasScan!H1371&gt;=ListeSeries!$D$2:$D$1045) * (DatasScan!H1371&lt;=ListeSeries!$E$2:$E$1045), 0)), "no match"))</f>
        <v/>
      </c>
    </row>
    <row r="1372" spans="1:21" x14ac:dyDescent="0.25">
      <c r="A1372" s="6" t="str">
        <f t="shared" si="235"/>
        <v/>
      </c>
      <c r="B1372" s="272"/>
      <c r="F1372" s="7" t="str">
        <f t="shared" si="238"/>
        <v/>
      </c>
      <c r="G1372" s="21" t="str">
        <f>IF(ISBLANK(C1372),"",_xlfn.XLOOKUP(_xlfn.XLOOKUP(VALUE(LEFT(C1372,4)),Souches!$B$2:$B$15000,Souches!$E$2:$E$15000),Varietes!$B$2:$B$500,Varietes!$C$2:$C$500))</f>
        <v/>
      </c>
      <c r="H1372" s="19" t="str">
        <f>IF(ISBLANK(C1372),"",_xlfn.XLOOKUP(VALUE(LEFT(C1372,4)),Souches!$B$2:$B$15000,Souches!$D$2:$D$15000))</f>
        <v/>
      </c>
      <c r="I1372" s="10" t="str">
        <f t="shared" si="236"/>
        <v/>
      </c>
      <c r="J1372" s="19" t="str">
        <f>IF(I1372="","",INT(('ObjProd (2)'!$C$25-I1372)/7 * (ABS('ObjProd (2)'!$C$25-I1372)&gt;=7)))</f>
        <v/>
      </c>
      <c r="K1372" s="10" t="str">
        <f>IF(I1372="","",
IF(AND(DATEDIF(I1372,'ObjProd (2)'!$C$25,"y")=0,DATEDIF(I1372,'ObjProd (2)'!$C$25,"ym")=0,
   INT(('ObjProd (2)'!$C$25-EDATE(I1372,DATEDIF(I1372,'ObjProd (2)'!$C$25,"y")*12+DATEDIF(I1372,'ObjProd (2)'!$C$25,"ym")))/7)=0),
   "&lt; 1 sem.",
   IF(DATEDIF(I1372,'ObjProd (2)'!$C$25,"y")&gt;0,DATEDIF(I1372,'ObjProd (2)'!$C$25,"y") &amp; " " &amp; IF(DATEDIF(I1372,'ObjProd (2)'!$C$25,"y")=1,"an ","ans "),"") &amp;
   IF(DATEDIF(I1372,'ObjProd (2)'!$C$25,"ym")&gt;0,DATEDIF(I1372,'ObjProd (2)'!$C$25,"ym") &amp; " mois ", "") &amp;
   IF(INT(('ObjProd (2)'!$C$25-EDATE(I1372,DATEDIF(I1372,'ObjProd (2)'!$C$25,"y")*12+DATEDIF(I1372,'ObjProd (2)'!$C$25,"ym")))/7)&gt;0,
      INT(('ObjProd (2)'!$C$25-EDATE(I1372,DATEDIF(I1372,'ObjProd (2)'!$C$25,"y")*12+DATEDIF(I1372,'ObjProd (2)'!$C$25,"ym")))/7) &amp; " sem.",
      "")
)
)</f>
        <v/>
      </c>
      <c r="L1372" s="11" t="str">
        <f t="shared" si="237"/>
        <v/>
      </c>
      <c r="M1372" s="9" t="str">
        <f t="shared" si="233"/>
        <v/>
      </c>
      <c r="N1372" s="9" t="str" cm="1">
        <f t="array" aca="1" ref="N1372" ca="1">LEFT(L1372, IF(ISNUMBER(SUBSTITUTE(_xludf.MID(L1372, 2, 1), ".", ",")), 1, 2))</f>
        <v/>
      </c>
      <c r="O1372" s="19" t="str">
        <f t="shared" ca="1" si="239"/>
        <v/>
      </c>
      <c r="P1372" s="9" t="str">
        <f t="shared" ca="1" si="240"/>
        <v/>
      </c>
      <c r="Q1372" s="9" t="str">
        <f t="shared" ca="1" si="241"/>
        <v/>
      </c>
      <c r="R1372" s="9" t="str">
        <f t="shared" si="234"/>
        <v/>
      </c>
      <c r="S1372" t="str" cm="1">
        <f t="array" ref="S1372">IF(ISBLANK(C1372),"",IFERROR(INDEX(ListeSeries!$A$2:$A$1045, MATCH(1, (DatasScan!G1372=ListeSeries!$B$2:$B$1045) * (DatasScan!H1372&gt;=ListeSeries!$D$2:$D$1045) * (DatasScan!H1372&lt;=ListeSeries!$E$2:$E$1045), 0)), "no match"))</f>
        <v/>
      </c>
      <c r="T1372" s="7" t="str" cm="1">
        <f t="array" ref="T1372">IF(ISBLANK(C1372),"",IFERROR(INDEX(ListeSeries!$C$2:$C$1045, MATCH(1, (DatasScan!G1372=ListeSeries!$B$2:$B$1045) * (DatasScan!H1372&gt;=ListeSeries!$D$2:$D$1045) * (DatasScan!H1372&lt;=ListeSeries!$E$2:$E$1045), 0)), "no match"))</f>
        <v/>
      </c>
      <c r="U1372" s="11" t="str" cm="1">
        <f t="array" ref="U1372">IF(ISBLANK(C1372),"",IFERROR(INDEX(ListeSeries!$F$2:$F$1045, MATCH(1, (DatasScan!G1372=ListeSeries!$B$2:$B$1045) * (DatasScan!H1372&gt;=ListeSeries!$D$2:$D$1045) * (DatasScan!H1372&lt;=ListeSeries!$E$2:$E$1045), 0)), "no match"))</f>
        <v/>
      </c>
    </row>
    <row r="1373" spans="1:21" x14ac:dyDescent="0.25">
      <c r="A1373" s="6" t="str">
        <f t="shared" si="235"/>
        <v/>
      </c>
      <c r="B1373" s="272"/>
      <c r="F1373" s="7" t="str">
        <f t="shared" si="238"/>
        <v/>
      </c>
      <c r="G1373" s="21" t="str">
        <f>IF(ISBLANK(C1373),"",_xlfn.XLOOKUP(_xlfn.XLOOKUP(VALUE(LEFT(C1373,4)),Souches!$B$2:$B$15000,Souches!$E$2:$E$15000),Varietes!$B$2:$B$500,Varietes!$C$2:$C$500))</f>
        <v/>
      </c>
      <c r="H1373" s="19" t="str">
        <f>IF(ISBLANK(C1373),"",_xlfn.XLOOKUP(VALUE(LEFT(C1373,4)),Souches!$B$2:$B$15000,Souches!$D$2:$D$15000))</f>
        <v/>
      </c>
      <c r="I1373" s="10" t="str">
        <f t="shared" si="236"/>
        <v/>
      </c>
      <c r="J1373" s="19" t="str">
        <f>IF(I1373="","",INT(('ObjProd (2)'!$C$25-I1373)/7 * (ABS('ObjProd (2)'!$C$25-I1373)&gt;=7)))</f>
        <v/>
      </c>
      <c r="K1373" s="10" t="str">
        <f>IF(I1373="","",
IF(AND(DATEDIF(I1373,'ObjProd (2)'!$C$25,"y")=0,DATEDIF(I1373,'ObjProd (2)'!$C$25,"ym")=0,
   INT(('ObjProd (2)'!$C$25-EDATE(I1373,DATEDIF(I1373,'ObjProd (2)'!$C$25,"y")*12+DATEDIF(I1373,'ObjProd (2)'!$C$25,"ym")))/7)=0),
   "&lt; 1 sem.",
   IF(DATEDIF(I1373,'ObjProd (2)'!$C$25,"y")&gt;0,DATEDIF(I1373,'ObjProd (2)'!$C$25,"y") &amp; " " &amp; IF(DATEDIF(I1373,'ObjProd (2)'!$C$25,"y")=1,"an ","ans "),"") &amp;
   IF(DATEDIF(I1373,'ObjProd (2)'!$C$25,"ym")&gt;0,DATEDIF(I1373,'ObjProd (2)'!$C$25,"ym") &amp; " mois ", "") &amp;
   IF(INT(('ObjProd (2)'!$C$25-EDATE(I1373,DATEDIF(I1373,'ObjProd (2)'!$C$25,"y")*12+DATEDIF(I1373,'ObjProd (2)'!$C$25,"ym")))/7)&gt;0,
      INT(('ObjProd (2)'!$C$25-EDATE(I1373,DATEDIF(I1373,'ObjProd (2)'!$C$25,"y")*12+DATEDIF(I1373,'ObjProd (2)'!$C$25,"ym")))/7) &amp; " sem.",
      "")
)
)</f>
        <v/>
      </c>
      <c r="L1373" s="11" t="str">
        <f t="shared" si="237"/>
        <v/>
      </c>
      <c r="M1373" s="9" t="str">
        <f t="shared" si="233"/>
        <v/>
      </c>
      <c r="N1373" s="9" t="str" cm="1">
        <f t="array" aca="1" ref="N1373" ca="1">LEFT(L1373, IF(ISNUMBER(SUBSTITUTE(_xludf.MID(L1373, 2, 1), ".", ",")), 1, 2))</f>
        <v/>
      </c>
      <c r="O1373" s="19" t="str">
        <f t="shared" ca="1" si="239"/>
        <v/>
      </c>
      <c r="P1373" s="9" t="str">
        <f t="shared" ca="1" si="240"/>
        <v/>
      </c>
      <c r="Q1373" s="9" t="str">
        <f t="shared" ca="1" si="241"/>
        <v/>
      </c>
      <c r="R1373" s="9" t="str">
        <f t="shared" si="234"/>
        <v/>
      </c>
      <c r="S1373" t="str" cm="1">
        <f t="array" ref="S1373">IF(ISBLANK(C1373),"",IFERROR(INDEX(ListeSeries!$A$2:$A$1045, MATCH(1, (DatasScan!G1373=ListeSeries!$B$2:$B$1045) * (DatasScan!H1373&gt;=ListeSeries!$D$2:$D$1045) * (DatasScan!H1373&lt;=ListeSeries!$E$2:$E$1045), 0)), "no match"))</f>
        <v/>
      </c>
      <c r="T1373" s="7" t="str" cm="1">
        <f t="array" ref="T1373">IF(ISBLANK(C1373),"",IFERROR(INDEX(ListeSeries!$C$2:$C$1045, MATCH(1, (DatasScan!G1373=ListeSeries!$B$2:$B$1045) * (DatasScan!H1373&gt;=ListeSeries!$D$2:$D$1045) * (DatasScan!H1373&lt;=ListeSeries!$E$2:$E$1045), 0)), "no match"))</f>
        <v/>
      </c>
      <c r="U1373" s="11" t="str" cm="1">
        <f t="array" ref="U1373">IF(ISBLANK(C1373),"",IFERROR(INDEX(ListeSeries!$F$2:$F$1045, MATCH(1, (DatasScan!G1373=ListeSeries!$B$2:$B$1045) * (DatasScan!H1373&gt;=ListeSeries!$D$2:$D$1045) * (DatasScan!H1373&lt;=ListeSeries!$E$2:$E$1045), 0)), "no match"))</f>
        <v/>
      </c>
    </row>
    <row r="1374" spans="1:21" x14ac:dyDescent="0.25">
      <c r="A1374" s="6" t="str">
        <f t="shared" si="235"/>
        <v/>
      </c>
      <c r="B1374" s="272"/>
      <c r="F1374" s="7" t="str">
        <f t="shared" si="238"/>
        <v/>
      </c>
      <c r="G1374" s="21" t="str">
        <f>IF(ISBLANK(C1374),"",_xlfn.XLOOKUP(_xlfn.XLOOKUP(VALUE(LEFT(C1374,4)),Souches!$B$2:$B$15000,Souches!$E$2:$E$15000),Varietes!$B$2:$B$500,Varietes!$C$2:$C$500))</f>
        <v/>
      </c>
      <c r="H1374" s="19" t="str">
        <f>IF(ISBLANK(C1374),"",_xlfn.XLOOKUP(VALUE(LEFT(C1374,4)),Souches!$B$2:$B$15000,Souches!$D$2:$D$15000))</f>
        <v/>
      </c>
      <c r="I1374" s="10" t="str">
        <f t="shared" si="236"/>
        <v/>
      </c>
      <c r="J1374" s="19" t="str">
        <f>IF(I1374="","",INT(('ObjProd (2)'!$C$25-I1374)/7 * (ABS('ObjProd (2)'!$C$25-I1374)&gt;=7)))</f>
        <v/>
      </c>
      <c r="K1374" s="10" t="str">
        <f>IF(I1374="","",
IF(AND(DATEDIF(I1374,'ObjProd (2)'!$C$25,"y")=0,DATEDIF(I1374,'ObjProd (2)'!$C$25,"ym")=0,
   INT(('ObjProd (2)'!$C$25-EDATE(I1374,DATEDIF(I1374,'ObjProd (2)'!$C$25,"y")*12+DATEDIF(I1374,'ObjProd (2)'!$C$25,"ym")))/7)=0),
   "&lt; 1 sem.",
   IF(DATEDIF(I1374,'ObjProd (2)'!$C$25,"y")&gt;0,DATEDIF(I1374,'ObjProd (2)'!$C$25,"y") &amp; " " &amp; IF(DATEDIF(I1374,'ObjProd (2)'!$C$25,"y")=1,"an ","ans "),"") &amp;
   IF(DATEDIF(I1374,'ObjProd (2)'!$C$25,"ym")&gt;0,DATEDIF(I1374,'ObjProd (2)'!$C$25,"ym") &amp; " mois ", "") &amp;
   IF(INT(('ObjProd (2)'!$C$25-EDATE(I1374,DATEDIF(I1374,'ObjProd (2)'!$C$25,"y")*12+DATEDIF(I1374,'ObjProd (2)'!$C$25,"ym")))/7)&gt;0,
      INT(('ObjProd (2)'!$C$25-EDATE(I1374,DATEDIF(I1374,'ObjProd (2)'!$C$25,"y")*12+DATEDIF(I1374,'ObjProd (2)'!$C$25,"ym")))/7) &amp; " sem.",
      "")
)
)</f>
        <v/>
      </c>
      <c r="L1374" s="11" t="str">
        <f t="shared" si="237"/>
        <v/>
      </c>
      <c r="M1374" s="9" t="str">
        <f t="shared" si="233"/>
        <v/>
      </c>
      <c r="N1374" s="9" t="str" cm="1">
        <f t="array" aca="1" ref="N1374" ca="1">LEFT(L1374, IF(ISNUMBER(SUBSTITUTE(_xludf.MID(L1374, 2, 1), ".", ",")), 1, 2))</f>
        <v/>
      </c>
      <c r="O1374" s="19" t="str">
        <f t="shared" ca="1" si="239"/>
        <v/>
      </c>
      <c r="P1374" s="9" t="str">
        <f t="shared" ca="1" si="240"/>
        <v/>
      </c>
      <c r="Q1374" s="9" t="str">
        <f t="shared" ca="1" si="241"/>
        <v/>
      </c>
      <c r="R1374" s="9" t="str">
        <f t="shared" si="234"/>
        <v/>
      </c>
      <c r="S1374" t="str" cm="1">
        <f t="array" ref="S1374">IF(ISBLANK(C1374),"",IFERROR(INDEX(ListeSeries!$A$2:$A$1045, MATCH(1, (DatasScan!G1374=ListeSeries!$B$2:$B$1045) * (DatasScan!H1374&gt;=ListeSeries!$D$2:$D$1045) * (DatasScan!H1374&lt;=ListeSeries!$E$2:$E$1045), 0)), "no match"))</f>
        <v/>
      </c>
      <c r="T1374" s="7" t="str" cm="1">
        <f t="array" ref="T1374">IF(ISBLANK(C1374),"",IFERROR(INDEX(ListeSeries!$C$2:$C$1045, MATCH(1, (DatasScan!G1374=ListeSeries!$B$2:$B$1045) * (DatasScan!H1374&gt;=ListeSeries!$D$2:$D$1045) * (DatasScan!H1374&lt;=ListeSeries!$E$2:$E$1045), 0)), "no match"))</f>
        <v/>
      </c>
      <c r="U1374" s="11" t="str" cm="1">
        <f t="array" ref="U1374">IF(ISBLANK(C1374),"",IFERROR(INDEX(ListeSeries!$F$2:$F$1045, MATCH(1, (DatasScan!G1374=ListeSeries!$B$2:$B$1045) * (DatasScan!H1374&gt;=ListeSeries!$D$2:$D$1045) * (DatasScan!H1374&lt;=ListeSeries!$E$2:$E$1045), 0)), "no match"))</f>
        <v/>
      </c>
    </row>
    <row r="1375" spans="1:21" x14ac:dyDescent="0.25">
      <c r="A1375" s="6" t="str">
        <f t="shared" si="235"/>
        <v/>
      </c>
      <c r="B1375" s="272"/>
      <c r="F1375" s="7" t="str">
        <f t="shared" si="238"/>
        <v/>
      </c>
      <c r="G1375" s="21" t="str">
        <f>IF(ISBLANK(C1375),"",_xlfn.XLOOKUP(_xlfn.XLOOKUP(VALUE(LEFT(C1375,4)),Souches!$B$2:$B$15000,Souches!$E$2:$E$15000),Varietes!$B$2:$B$500,Varietes!$C$2:$C$500))</f>
        <v/>
      </c>
      <c r="H1375" s="19" t="str">
        <f>IF(ISBLANK(C1375),"",_xlfn.XLOOKUP(VALUE(LEFT(C1375,4)),Souches!$B$2:$B$15000,Souches!$D$2:$D$15000))</f>
        <v/>
      </c>
      <c r="I1375" s="10" t="str">
        <f t="shared" si="236"/>
        <v/>
      </c>
      <c r="J1375" s="19" t="str">
        <f>IF(I1375="","",INT(('ObjProd (2)'!$C$25-I1375)/7 * (ABS('ObjProd (2)'!$C$25-I1375)&gt;=7)))</f>
        <v/>
      </c>
      <c r="K1375" s="10" t="str">
        <f>IF(I1375="","",
IF(AND(DATEDIF(I1375,'ObjProd (2)'!$C$25,"y")=0,DATEDIF(I1375,'ObjProd (2)'!$C$25,"ym")=0,
   INT(('ObjProd (2)'!$C$25-EDATE(I1375,DATEDIF(I1375,'ObjProd (2)'!$C$25,"y")*12+DATEDIF(I1375,'ObjProd (2)'!$C$25,"ym")))/7)=0),
   "&lt; 1 sem.",
   IF(DATEDIF(I1375,'ObjProd (2)'!$C$25,"y")&gt;0,DATEDIF(I1375,'ObjProd (2)'!$C$25,"y") &amp; " " &amp; IF(DATEDIF(I1375,'ObjProd (2)'!$C$25,"y")=1,"an ","ans "),"") &amp;
   IF(DATEDIF(I1375,'ObjProd (2)'!$C$25,"ym")&gt;0,DATEDIF(I1375,'ObjProd (2)'!$C$25,"ym") &amp; " mois ", "") &amp;
   IF(INT(('ObjProd (2)'!$C$25-EDATE(I1375,DATEDIF(I1375,'ObjProd (2)'!$C$25,"y")*12+DATEDIF(I1375,'ObjProd (2)'!$C$25,"ym")))/7)&gt;0,
      INT(('ObjProd (2)'!$C$25-EDATE(I1375,DATEDIF(I1375,'ObjProd (2)'!$C$25,"y")*12+DATEDIF(I1375,'ObjProd (2)'!$C$25,"ym")))/7) &amp; " sem.",
      "")
)
)</f>
        <v/>
      </c>
      <c r="L1375" s="11" t="str">
        <f t="shared" si="237"/>
        <v/>
      </c>
      <c r="M1375" s="9" t="str">
        <f t="shared" si="233"/>
        <v/>
      </c>
      <c r="N1375" s="9" t="str" cm="1">
        <f t="array" aca="1" ref="N1375" ca="1">LEFT(L1375, IF(ISNUMBER(SUBSTITUTE(_xludf.MID(L1375, 2, 1), ".", ",")), 1, 2))</f>
        <v/>
      </c>
      <c r="O1375" s="19" t="str">
        <f t="shared" ca="1" si="239"/>
        <v/>
      </c>
      <c r="P1375" s="9" t="str">
        <f t="shared" ca="1" si="240"/>
        <v/>
      </c>
      <c r="Q1375" s="9" t="str">
        <f t="shared" ca="1" si="241"/>
        <v/>
      </c>
      <c r="R1375" s="9" t="str">
        <f t="shared" si="234"/>
        <v/>
      </c>
      <c r="S1375" t="str" cm="1">
        <f t="array" ref="S1375">IF(ISBLANK(C1375),"",IFERROR(INDEX(ListeSeries!$A$2:$A$1045, MATCH(1, (DatasScan!G1375=ListeSeries!$B$2:$B$1045) * (DatasScan!H1375&gt;=ListeSeries!$D$2:$D$1045) * (DatasScan!H1375&lt;=ListeSeries!$E$2:$E$1045), 0)), "no match"))</f>
        <v/>
      </c>
      <c r="T1375" s="7" t="str" cm="1">
        <f t="array" ref="T1375">IF(ISBLANK(C1375),"",IFERROR(INDEX(ListeSeries!$C$2:$C$1045, MATCH(1, (DatasScan!G1375=ListeSeries!$B$2:$B$1045) * (DatasScan!H1375&gt;=ListeSeries!$D$2:$D$1045) * (DatasScan!H1375&lt;=ListeSeries!$E$2:$E$1045), 0)), "no match"))</f>
        <v/>
      </c>
      <c r="U1375" s="11" t="str" cm="1">
        <f t="array" ref="U1375">IF(ISBLANK(C1375),"",IFERROR(INDEX(ListeSeries!$F$2:$F$1045, MATCH(1, (DatasScan!G1375=ListeSeries!$B$2:$B$1045) * (DatasScan!H1375&gt;=ListeSeries!$D$2:$D$1045) * (DatasScan!H1375&lt;=ListeSeries!$E$2:$E$1045), 0)), "no match"))</f>
        <v/>
      </c>
    </row>
    <row r="1376" spans="1:21" x14ac:dyDescent="0.25">
      <c r="A1376" s="6" t="str">
        <f t="shared" si="235"/>
        <v/>
      </c>
      <c r="B1376" s="272"/>
      <c r="F1376" s="7" t="str">
        <f t="shared" si="238"/>
        <v/>
      </c>
      <c r="G1376" s="21" t="str">
        <f>IF(ISBLANK(C1376),"",_xlfn.XLOOKUP(_xlfn.XLOOKUP(VALUE(LEFT(C1376,4)),Souches!$B$2:$B$15000,Souches!$E$2:$E$15000),Varietes!$B$2:$B$500,Varietes!$C$2:$C$500))</f>
        <v/>
      </c>
      <c r="H1376" s="19" t="str">
        <f>IF(ISBLANK(C1376),"",_xlfn.XLOOKUP(VALUE(LEFT(C1376,4)),Souches!$B$2:$B$15000,Souches!$D$2:$D$15000))</f>
        <v/>
      </c>
      <c r="I1376" s="10" t="str">
        <f t="shared" si="236"/>
        <v/>
      </c>
      <c r="J1376" s="19" t="str">
        <f>IF(I1376="","",INT(('ObjProd (2)'!$C$25-I1376)/7 * (ABS('ObjProd (2)'!$C$25-I1376)&gt;=7)))</f>
        <v/>
      </c>
      <c r="K1376" s="10" t="str">
        <f>IF(I1376="","",
IF(AND(DATEDIF(I1376,'ObjProd (2)'!$C$25,"y")=0,DATEDIF(I1376,'ObjProd (2)'!$C$25,"ym")=0,
   INT(('ObjProd (2)'!$C$25-EDATE(I1376,DATEDIF(I1376,'ObjProd (2)'!$C$25,"y")*12+DATEDIF(I1376,'ObjProd (2)'!$C$25,"ym")))/7)=0),
   "&lt; 1 sem.",
   IF(DATEDIF(I1376,'ObjProd (2)'!$C$25,"y")&gt;0,DATEDIF(I1376,'ObjProd (2)'!$C$25,"y") &amp; " " &amp; IF(DATEDIF(I1376,'ObjProd (2)'!$C$25,"y")=1,"an ","ans "),"") &amp;
   IF(DATEDIF(I1376,'ObjProd (2)'!$C$25,"ym")&gt;0,DATEDIF(I1376,'ObjProd (2)'!$C$25,"ym") &amp; " mois ", "") &amp;
   IF(INT(('ObjProd (2)'!$C$25-EDATE(I1376,DATEDIF(I1376,'ObjProd (2)'!$C$25,"y")*12+DATEDIF(I1376,'ObjProd (2)'!$C$25,"ym")))/7)&gt;0,
      INT(('ObjProd (2)'!$C$25-EDATE(I1376,DATEDIF(I1376,'ObjProd (2)'!$C$25,"y")*12+DATEDIF(I1376,'ObjProd (2)'!$C$25,"ym")))/7) &amp; " sem.",
      "")
)
)</f>
        <v/>
      </c>
      <c r="L1376" s="11" t="str">
        <f t="shared" si="237"/>
        <v/>
      </c>
      <c r="M1376" s="9" t="str">
        <f t="shared" si="233"/>
        <v/>
      </c>
      <c r="N1376" s="9" t="str" cm="1">
        <f t="array" aca="1" ref="N1376" ca="1">LEFT(L1376, IF(ISNUMBER(SUBSTITUTE(_xludf.MID(L1376, 2, 1), ".", ",")), 1, 2))</f>
        <v/>
      </c>
      <c r="O1376" s="19" t="str">
        <f t="shared" ca="1" si="239"/>
        <v/>
      </c>
      <c r="P1376" s="9" t="str">
        <f t="shared" ca="1" si="240"/>
        <v/>
      </c>
      <c r="Q1376" s="9" t="str">
        <f t="shared" ca="1" si="241"/>
        <v/>
      </c>
      <c r="R1376" s="9" t="str">
        <f t="shared" si="234"/>
        <v/>
      </c>
      <c r="S1376" t="str" cm="1">
        <f t="array" ref="S1376">IF(ISBLANK(C1376),"",IFERROR(INDEX(ListeSeries!$A$2:$A$1045, MATCH(1, (DatasScan!G1376=ListeSeries!$B$2:$B$1045) * (DatasScan!H1376&gt;=ListeSeries!$D$2:$D$1045) * (DatasScan!H1376&lt;=ListeSeries!$E$2:$E$1045), 0)), "no match"))</f>
        <v/>
      </c>
      <c r="T1376" s="7" t="str" cm="1">
        <f t="array" ref="T1376">IF(ISBLANK(C1376),"",IFERROR(INDEX(ListeSeries!$C$2:$C$1045, MATCH(1, (DatasScan!G1376=ListeSeries!$B$2:$B$1045) * (DatasScan!H1376&gt;=ListeSeries!$D$2:$D$1045) * (DatasScan!H1376&lt;=ListeSeries!$E$2:$E$1045), 0)), "no match"))</f>
        <v/>
      </c>
      <c r="U1376" s="11" t="str" cm="1">
        <f t="array" ref="U1376">IF(ISBLANK(C1376),"",IFERROR(INDEX(ListeSeries!$F$2:$F$1045, MATCH(1, (DatasScan!G1376=ListeSeries!$B$2:$B$1045) * (DatasScan!H1376&gt;=ListeSeries!$D$2:$D$1045) * (DatasScan!H1376&lt;=ListeSeries!$E$2:$E$1045), 0)), "no match"))</f>
        <v/>
      </c>
    </row>
    <row r="1377" spans="1:21" x14ac:dyDescent="0.25">
      <c r="A1377" s="6" t="str">
        <f t="shared" si="235"/>
        <v/>
      </c>
      <c r="B1377" s="272"/>
      <c r="F1377" s="7" t="str">
        <f t="shared" si="238"/>
        <v/>
      </c>
      <c r="G1377" s="21" t="str">
        <f>IF(ISBLANK(C1377),"",_xlfn.XLOOKUP(_xlfn.XLOOKUP(VALUE(LEFT(C1377,4)),Souches!$B$2:$B$15000,Souches!$E$2:$E$15000),Varietes!$B$2:$B$500,Varietes!$C$2:$C$500))</f>
        <v/>
      </c>
      <c r="H1377" s="19" t="str">
        <f>IF(ISBLANK(C1377),"",_xlfn.XLOOKUP(VALUE(LEFT(C1377,4)),Souches!$B$2:$B$15000,Souches!$D$2:$D$15000))</f>
        <v/>
      </c>
      <c r="I1377" s="10" t="str">
        <f t="shared" si="236"/>
        <v/>
      </c>
      <c r="J1377" s="19" t="str">
        <f>IF(I1377="","",INT(('ObjProd (2)'!$C$25-I1377)/7 * (ABS('ObjProd (2)'!$C$25-I1377)&gt;=7)))</f>
        <v/>
      </c>
      <c r="K1377" s="10" t="str">
        <f>IF(I1377="","",
IF(AND(DATEDIF(I1377,'ObjProd (2)'!$C$25,"y")=0,DATEDIF(I1377,'ObjProd (2)'!$C$25,"ym")=0,
   INT(('ObjProd (2)'!$C$25-EDATE(I1377,DATEDIF(I1377,'ObjProd (2)'!$C$25,"y")*12+DATEDIF(I1377,'ObjProd (2)'!$C$25,"ym")))/7)=0),
   "&lt; 1 sem.",
   IF(DATEDIF(I1377,'ObjProd (2)'!$C$25,"y")&gt;0,DATEDIF(I1377,'ObjProd (2)'!$C$25,"y") &amp; " " &amp; IF(DATEDIF(I1377,'ObjProd (2)'!$C$25,"y")=1,"an ","ans "),"") &amp;
   IF(DATEDIF(I1377,'ObjProd (2)'!$C$25,"ym")&gt;0,DATEDIF(I1377,'ObjProd (2)'!$C$25,"ym") &amp; " mois ", "") &amp;
   IF(INT(('ObjProd (2)'!$C$25-EDATE(I1377,DATEDIF(I1377,'ObjProd (2)'!$C$25,"y")*12+DATEDIF(I1377,'ObjProd (2)'!$C$25,"ym")))/7)&gt;0,
      INT(('ObjProd (2)'!$C$25-EDATE(I1377,DATEDIF(I1377,'ObjProd (2)'!$C$25,"y")*12+DATEDIF(I1377,'ObjProd (2)'!$C$25,"ym")))/7) &amp; " sem.",
      "")
)
)</f>
        <v/>
      </c>
      <c r="L1377" s="11" t="str">
        <f t="shared" si="237"/>
        <v/>
      </c>
      <c r="M1377" s="9" t="str">
        <f t="shared" si="233"/>
        <v/>
      </c>
      <c r="N1377" s="9" t="str" cm="1">
        <f t="array" aca="1" ref="N1377" ca="1">LEFT(L1377, IF(ISNUMBER(SUBSTITUTE(_xludf.MID(L1377, 2, 1), ".", ",")), 1, 2))</f>
        <v/>
      </c>
      <c r="O1377" s="19" t="str">
        <f t="shared" ca="1" si="239"/>
        <v/>
      </c>
      <c r="P1377" s="9" t="str">
        <f t="shared" ca="1" si="240"/>
        <v/>
      </c>
      <c r="Q1377" s="9" t="str">
        <f t="shared" ca="1" si="241"/>
        <v/>
      </c>
      <c r="R1377" s="9" t="str">
        <f t="shared" si="234"/>
        <v/>
      </c>
      <c r="S1377" t="str" cm="1">
        <f t="array" ref="S1377">IF(ISBLANK(C1377),"",IFERROR(INDEX(ListeSeries!$A$2:$A$1045, MATCH(1, (DatasScan!G1377=ListeSeries!$B$2:$B$1045) * (DatasScan!H1377&gt;=ListeSeries!$D$2:$D$1045) * (DatasScan!H1377&lt;=ListeSeries!$E$2:$E$1045), 0)), "no match"))</f>
        <v/>
      </c>
      <c r="T1377" s="7" t="str" cm="1">
        <f t="array" ref="T1377">IF(ISBLANK(C1377),"",IFERROR(INDEX(ListeSeries!$C$2:$C$1045, MATCH(1, (DatasScan!G1377=ListeSeries!$B$2:$B$1045) * (DatasScan!H1377&gt;=ListeSeries!$D$2:$D$1045) * (DatasScan!H1377&lt;=ListeSeries!$E$2:$E$1045), 0)), "no match"))</f>
        <v/>
      </c>
      <c r="U1377" s="11" t="str" cm="1">
        <f t="array" ref="U1377">IF(ISBLANK(C1377),"",IFERROR(INDEX(ListeSeries!$F$2:$F$1045, MATCH(1, (DatasScan!G1377=ListeSeries!$B$2:$B$1045) * (DatasScan!H1377&gt;=ListeSeries!$D$2:$D$1045) * (DatasScan!H1377&lt;=ListeSeries!$E$2:$E$1045), 0)), "no match"))</f>
        <v/>
      </c>
    </row>
    <row r="1378" spans="1:21" x14ac:dyDescent="0.25">
      <c r="A1378" s="6" t="str">
        <f t="shared" si="235"/>
        <v/>
      </c>
      <c r="B1378" s="272"/>
      <c r="F1378" s="7" t="str">
        <f t="shared" si="238"/>
        <v/>
      </c>
      <c r="G1378" s="21" t="str">
        <f>IF(ISBLANK(C1378),"",_xlfn.XLOOKUP(_xlfn.XLOOKUP(VALUE(LEFT(C1378,4)),Souches!$B$2:$B$15000,Souches!$E$2:$E$15000),Varietes!$B$2:$B$500,Varietes!$C$2:$C$500))</f>
        <v/>
      </c>
      <c r="H1378" s="19" t="str">
        <f>IF(ISBLANK(C1378),"",_xlfn.XLOOKUP(VALUE(LEFT(C1378,4)),Souches!$B$2:$B$15000,Souches!$D$2:$D$15000))</f>
        <v/>
      </c>
      <c r="I1378" s="10" t="str">
        <f t="shared" si="236"/>
        <v/>
      </c>
      <c r="J1378" s="19" t="str">
        <f>IF(I1378="","",INT(('ObjProd (2)'!$C$25-I1378)/7 * (ABS('ObjProd (2)'!$C$25-I1378)&gt;=7)))</f>
        <v/>
      </c>
      <c r="K1378" s="10" t="str">
        <f>IF(I1378="","",
IF(AND(DATEDIF(I1378,'ObjProd (2)'!$C$25,"y")=0,DATEDIF(I1378,'ObjProd (2)'!$C$25,"ym")=0,
   INT(('ObjProd (2)'!$C$25-EDATE(I1378,DATEDIF(I1378,'ObjProd (2)'!$C$25,"y")*12+DATEDIF(I1378,'ObjProd (2)'!$C$25,"ym")))/7)=0),
   "&lt; 1 sem.",
   IF(DATEDIF(I1378,'ObjProd (2)'!$C$25,"y")&gt;0,DATEDIF(I1378,'ObjProd (2)'!$C$25,"y") &amp; " " &amp; IF(DATEDIF(I1378,'ObjProd (2)'!$C$25,"y")=1,"an ","ans "),"") &amp;
   IF(DATEDIF(I1378,'ObjProd (2)'!$C$25,"ym")&gt;0,DATEDIF(I1378,'ObjProd (2)'!$C$25,"ym") &amp; " mois ", "") &amp;
   IF(INT(('ObjProd (2)'!$C$25-EDATE(I1378,DATEDIF(I1378,'ObjProd (2)'!$C$25,"y")*12+DATEDIF(I1378,'ObjProd (2)'!$C$25,"ym")))/7)&gt;0,
      INT(('ObjProd (2)'!$C$25-EDATE(I1378,DATEDIF(I1378,'ObjProd (2)'!$C$25,"y")*12+DATEDIF(I1378,'ObjProd (2)'!$C$25,"ym")))/7) &amp; " sem.",
      "")
)
)</f>
        <v/>
      </c>
      <c r="L1378" s="11" t="str">
        <f t="shared" si="237"/>
        <v/>
      </c>
      <c r="M1378" s="9" t="str">
        <f t="shared" si="233"/>
        <v/>
      </c>
      <c r="N1378" s="9" t="str" cm="1">
        <f t="array" aca="1" ref="N1378" ca="1">LEFT(L1378, IF(ISNUMBER(SUBSTITUTE(_xludf.MID(L1378, 2, 1), ".", ",")), 1, 2))</f>
        <v/>
      </c>
      <c r="O1378" s="19" t="str">
        <f t="shared" ca="1" si="239"/>
        <v/>
      </c>
      <c r="P1378" s="9" t="str">
        <f t="shared" ca="1" si="240"/>
        <v/>
      </c>
      <c r="Q1378" s="9" t="str">
        <f t="shared" ca="1" si="241"/>
        <v/>
      </c>
      <c r="R1378" s="9" t="str">
        <f t="shared" si="234"/>
        <v/>
      </c>
      <c r="S1378" t="str" cm="1">
        <f t="array" ref="S1378">IF(ISBLANK(C1378),"",IFERROR(INDEX(ListeSeries!$A$2:$A$1045, MATCH(1, (DatasScan!G1378=ListeSeries!$B$2:$B$1045) * (DatasScan!H1378&gt;=ListeSeries!$D$2:$D$1045) * (DatasScan!H1378&lt;=ListeSeries!$E$2:$E$1045), 0)), "no match"))</f>
        <v/>
      </c>
      <c r="T1378" s="7" t="str" cm="1">
        <f t="array" ref="T1378">IF(ISBLANK(C1378),"",IFERROR(INDEX(ListeSeries!$C$2:$C$1045, MATCH(1, (DatasScan!G1378=ListeSeries!$B$2:$B$1045) * (DatasScan!H1378&gt;=ListeSeries!$D$2:$D$1045) * (DatasScan!H1378&lt;=ListeSeries!$E$2:$E$1045), 0)), "no match"))</f>
        <v/>
      </c>
      <c r="U1378" s="11" t="str" cm="1">
        <f t="array" ref="U1378">IF(ISBLANK(C1378),"",IFERROR(INDEX(ListeSeries!$F$2:$F$1045, MATCH(1, (DatasScan!G1378=ListeSeries!$B$2:$B$1045) * (DatasScan!H1378&gt;=ListeSeries!$D$2:$D$1045) * (DatasScan!H1378&lt;=ListeSeries!$E$2:$E$1045), 0)), "no match"))</f>
        <v/>
      </c>
    </row>
    <row r="1379" spans="1:21" x14ac:dyDescent="0.25">
      <c r="A1379" s="6" t="str">
        <f t="shared" si="235"/>
        <v/>
      </c>
      <c r="B1379" s="272"/>
      <c r="F1379" s="7" t="str">
        <f t="shared" si="238"/>
        <v/>
      </c>
      <c r="G1379" s="21" t="str">
        <f>IF(ISBLANK(C1379),"",_xlfn.XLOOKUP(_xlfn.XLOOKUP(VALUE(LEFT(C1379,4)),Souches!$B$2:$B$15000,Souches!$E$2:$E$15000),Varietes!$B$2:$B$500,Varietes!$C$2:$C$500))</f>
        <v/>
      </c>
      <c r="H1379" s="19" t="str">
        <f>IF(ISBLANK(C1379),"",_xlfn.XLOOKUP(VALUE(LEFT(C1379,4)),Souches!$B$2:$B$15000,Souches!$D$2:$D$15000))</f>
        <v/>
      </c>
      <c r="I1379" s="10" t="str">
        <f t="shared" si="236"/>
        <v/>
      </c>
      <c r="J1379" s="19" t="str">
        <f>IF(I1379="","",INT(('ObjProd (2)'!$C$25-I1379)/7 * (ABS('ObjProd (2)'!$C$25-I1379)&gt;=7)))</f>
        <v/>
      </c>
      <c r="K1379" s="10" t="str">
        <f>IF(I1379="","",
IF(AND(DATEDIF(I1379,'ObjProd (2)'!$C$25,"y")=0,DATEDIF(I1379,'ObjProd (2)'!$C$25,"ym")=0,
   INT(('ObjProd (2)'!$C$25-EDATE(I1379,DATEDIF(I1379,'ObjProd (2)'!$C$25,"y")*12+DATEDIF(I1379,'ObjProd (2)'!$C$25,"ym")))/7)=0),
   "&lt; 1 sem.",
   IF(DATEDIF(I1379,'ObjProd (2)'!$C$25,"y")&gt;0,DATEDIF(I1379,'ObjProd (2)'!$C$25,"y") &amp; " " &amp; IF(DATEDIF(I1379,'ObjProd (2)'!$C$25,"y")=1,"an ","ans "),"") &amp;
   IF(DATEDIF(I1379,'ObjProd (2)'!$C$25,"ym")&gt;0,DATEDIF(I1379,'ObjProd (2)'!$C$25,"ym") &amp; " mois ", "") &amp;
   IF(INT(('ObjProd (2)'!$C$25-EDATE(I1379,DATEDIF(I1379,'ObjProd (2)'!$C$25,"y")*12+DATEDIF(I1379,'ObjProd (2)'!$C$25,"ym")))/7)&gt;0,
      INT(('ObjProd (2)'!$C$25-EDATE(I1379,DATEDIF(I1379,'ObjProd (2)'!$C$25,"y")*12+DATEDIF(I1379,'ObjProd (2)'!$C$25,"ym")))/7) &amp; " sem.",
      "")
)
)</f>
        <v/>
      </c>
      <c r="L1379" s="11" t="str">
        <f t="shared" si="237"/>
        <v/>
      </c>
      <c r="M1379" s="9" t="str">
        <f t="shared" si="233"/>
        <v/>
      </c>
      <c r="N1379" s="9" t="str" cm="1">
        <f t="array" aca="1" ref="N1379" ca="1">LEFT(L1379, IF(ISNUMBER(SUBSTITUTE(_xludf.MID(L1379, 2, 1), ".", ",")), 1, 2))</f>
        <v/>
      </c>
      <c r="O1379" s="19" t="str">
        <f t="shared" ca="1" si="239"/>
        <v/>
      </c>
      <c r="P1379" s="9" t="str">
        <f t="shared" ca="1" si="240"/>
        <v/>
      </c>
      <c r="Q1379" s="9" t="str">
        <f t="shared" ca="1" si="241"/>
        <v/>
      </c>
      <c r="R1379" s="9" t="str">
        <f t="shared" si="234"/>
        <v/>
      </c>
      <c r="S1379" t="str" cm="1">
        <f t="array" ref="S1379">IF(ISBLANK(C1379),"",IFERROR(INDEX(ListeSeries!$A$2:$A$1045, MATCH(1, (DatasScan!G1379=ListeSeries!$B$2:$B$1045) * (DatasScan!H1379&gt;=ListeSeries!$D$2:$D$1045) * (DatasScan!H1379&lt;=ListeSeries!$E$2:$E$1045), 0)), "no match"))</f>
        <v/>
      </c>
      <c r="T1379" s="7" t="str" cm="1">
        <f t="array" ref="T1379">IF(ISBLANK(C1379),"",IFERROR(INDEX(ListeSeries!$C$2:$C$1045, MATCH(1, (DatasScan!G1379=ListeSeries!$B$2:$B$1045) * (DatasScan!H1379&gt;=ListeSeries!$D$2:$D$1045) * (DatasScan!H1379&lt;=ListeSeries!$E$2:$E$1045), 0)), "no match"))</f>
        <v/>
      </c>
      <c r="U1379" s="11" t="str" cm="1">
        <f t="array" ref="U1379">IF(ISBLANK(C1379),"",IFERROR(INDEX(ListeSeries!$F$2:$F$1045, MATCH(1, (DatasScan!G1379=ListeSeries!$B$2:$B$1045) * (DatasScan!H1379&gt;=ListeSeries!$D$2:$D$1045) * (DatasScan!H1379&lt;=ListeSeries!$E$2:$E$1045), 0)), "no match"))</f>
        <v/>
      </c>
    </row>
    <row r="1380" spans="1:21" x14ac:dyDescent="0.25">
      <c r="A1380" s="6" t="str">
        <f t="shared" si="235"/>
        <v/>
      </c>
      <c r="B1380" s="272"/>
      <c r="F1380" s="7" t="str">
        <f t="shared" si="238"/>
        <v/>
      </c>
      <c r="G1380" s="21" t="str">
        <f>IF(ISBLANK(C1380),"",_xlfn.XLOOKUP(_xlfn.XLOOKUP(VALUE(LEFT(C1380,4)),Souches!$B$2:$B$15000,Souches!$E$2:$E$15000),Varietes!$B$2:$B$500,Varietes!$C$2:$C$500))</f>
        <v/>
      </c>
      <c r="H1380" s="19" t="str">
        <f>IF(ISBLANK(C1380),"",_xlfn.XLOOKUP(VALUE(LEFT(C1380,4)),Souches!$B$2:$B$15000,Souches!$D$2:$D$15000))</f>
        <v/>
      </c>
      <c r="I1380" s="10" t="str">
        <f t="shared" si="236"/>
        <v/>
      </c>
      <c r="J1380" s="19" t="str">
        <f>IF(I1380="","",INT(('ObjProd (2)'!$C$25-I1380)/7 * (ABS('ObjProd (2)'!$C$25-I1380)&gt;=7)))</f>
        <v/>
      </c>
      <c r="K1380" s="10" t="str">
        <f>IF(I1380="","",
IF(AND(DATEDIF(I1380,'ObjProd (2)'!$C$25,"y")=0,DATEDIF(I1380,'ObjProd (2)'!$C$25,"ym")=0,
   INT(('ObjProd (2)'!$C$25-EDATE(I1380,DATEDIF(I1380,'ObjProd (2)'!$C$25,"y")*12+DATEDIF(I1380,'ObjProd (2)'!$C$25,"ym")))/7)=0),
   "&lt; 1 sem.",
   IF(DATEDIF(I1380,'ObjProd (2)'!$C$25,"y")&gt;0,DATEDIF(I1380,'ObjProd (2)'!$C$25,"y") &amp; " " &amp; IF(DATEDIF(I1380,'ObjProd (2)'!$C$25,"y")=1,"an ","ans "),"") &amp;
   IF(DATEDIF(I1380,'ObjProd (2)'!$C$25,"ym")&gt;0,DATEDIF(I1380,'ObjProd (2)'!$C$25,"ym") &amp; " mois ", "") &amp;
   IF(INT(('ObjProd (2)'!$C$25-EDATE(I1380,DATEDIF(I1380,'ObjProd (2)'!$C$25,"y")*12+DATEDIF(I1380,'ObjProd (2)'!$C$25,"ym")))/7)&gt;0,
      INT(('ObjProd (2)'!$C$25-EDATE(I1380,DATEDIF(I1380,'ObjProd (2)'!$C$25,"y")*12+DATEDIF(I1380,'ObjProd (2)'!$C$25,"ym")))/7) &amp; " sem.",
      "")
)
)</f>
        <v/>
      </c>
      <c r="L1380" s="11" t="str">
        <f t="shared" si="237"/>
        <v/>
      </c>
      <c r="M1380" s="9" t="str">
        <f t="shared" si="233"/>
        <v/>
      </c>
      <c r="N1380" s="9" t="str" cm="1">
        <f t="array" aca="1" ref="N1380" ca="1">LEFT(L1380, IF(ISNUMBER(SUBSTITUTE(_xludf.MID(L1380, 2, 1), ".", ",")), 1, 2))</f>
        <v/>
      </c>
      <c r="O1380" s="19" t="str">
        <f t="shared" ca="1" si="239"/>
        <v/>
      </c>
      <c r="P1380" s="9" t="str">
        <f t="shared" ca="1" si="240"/>
        <v/>
      </c>
      <c r="Q1380" s="9" t="str">
        <f t="shared" ca="1" si="241"/>
        <v/>
      </c>
      <c r="R1380" s="9" t="str">
        <f t="shared" si="234"/>
        <v/>
      </c>
      <c r="S1380" t="str" cm="1">
        <f t="array" ref="S1380">IF(ISBLANK(C1380),"",IFERROR(INDEX(ListeSeries!$A$2:$A$1045, MATCH(1, (DatasScan!G1380=ListeSeries!$B$2:$B$1045) * (DatasScan!H1380&gt;=ListeSeries!$D$2:$D$1045) * (DatasScan!H1380&lt;=ListeSeries!$E$2:$E$1045), 0)), "no match"))</f>
        <v/>
      </c>
      <c r="T1380" s="7" t="str" cm="1">
        <f t="array" ref="T1380">IF(ISBLANK(C1380),"",IFERROR(INDEX(ListeSeries!$C$2:$C$1045, MATCH(1, (DatasScan!G1380=ListeSeries!$B$2:$B$1045) * (DatasScan!H1380&gt;=ListeSeries!$D$2:$D$1045) * (DatasScan!H1380&lt;=ListeSeries!$E$2:$E$1045), 0)), "no match"))</f>
        <v/>
      </c>
      <c r="U1380" s="11" t="str" cm="1">
        <f t="array" ref="U1380">IF(ISBLANK(C1380),"",IFERROR(INDEX(ListeSeries!$F$2:$F$1045, MATCH(1, (DatasScan!G1380=ListeSeries!$B$2:$B$1045) * (DatasScan!H1380&gt;=ListeSeries!$D$2:$D$1045) * (DatasScan!H1380&lt;=ListeSeries!$E$2:$E$1045), 0)), "no match"))</f>
        <v/>
      </c>
    </row>
    <row r="1381" spans="1:21" x14ac:dyDescent="0.25">
      <c r="A1381" s="6" t="str">
        <f t="shared" si="235"/>
        <v/>
      </c>
      <c r="B1381" s="272"/>
      <c r="F1381" s="7" t="str">
        <f t="shared" si="238"/>
        <v/>
      </c>
      <c r="G1381" s="21" t="str">
        <f>IF(ISBLANK(C1381),"",_xlfn.XLOOKUP(_xlfn.XLOOKUP(VALUE(LEFT(C1381,4)),Souches!$B$2:$B$15000,Souches!$E$2:$E$15000),Varietes!$B$2:$B$500,Varietes!$C$2:$C$500))</f>
        <v/>
      </c>
      <c r="H1381" s="19" t="str">
        <f>IF(ISBLANK(C1381),"",_xlfn.XLOOKUP(VALUE(LEFT(C1381,4)),Souches!$B$2:$B$15000,Souches!$D$2:$D$15000))</f>
        <v/>
      </c>
      <c r="I1381" s="10" t="str">
        <f t="shared" si="236"/>
        <v/>
      </c>
      <c r="J1381" s="19" t="str">
        <f>IF(I1381="","",INT(('ObjProd (2)'!$C$25-I1381)/7 * (ABS('ObjProd (2)'!$C$25-I1381)&gt;=7)))</f>
        <v/>
      </c>
      <c r="K1381" s="10" t="str">
        <f>IF(I1381="","",
IF(AND(DATEDIF(I1381,'ObjProd (2)'!$C$25,"y")=0,DATEDIF(I1381,'ObjProd (2)'!$C$25,"ym")=0,
   INT(('ObjProd (2)'!$C$25-EDATE(I1381,DATEDIF(I1381,'ObjProd (2)'!$C$25,"y")*12+DATEDIF(I1381,'ObjProd (2)'!$C$25,"ym")))/7)=0),
   "&lt; 1 sem.",
   IF(DATEDIF(I1381,'ObjProd (2)'!$C$25,"y")&gt;0,DATEDIF(I1381,'ObjProd (2)'!$C$25,"y") &amp; " " &amp; IF(DATEDIF(I1381,'ObjProd (2)'!$C$25,"y")=1,"an ","ans "),"") &amp;
   IF(DATEDIF(I1381,'ObjProd (2)'!$C$25,"ym")&gt;0,DATEDIF(I1381,'ObjProd (2)'!$C$25,"ym") &amp; " mois ", "") &amp;
   IF(INT(('ObjProd (2)'!$C$25-EDATE(I1381,DATEDIF(I1381,'ObjProd (2)'!$C$25,"y")*12+DATEDIF(I1381,'ObjProd (2)'!$C$25,"ym")))/7)&gt;0,
      INT(('ObjProd (2)'!$C$25-EDATE(I1381,DATEDIF(I1381,'ObjProd (2)'!$C$25,"y")*12+DATEDIF(I1381,'ObjProd (2)'!$C$25,"ym")))/7) &amp; " sem.",
      "")
)
)</f>
        <v/>
      </c>
      <c r="L1381" s="11" t="str">
        <f t="shared" si="237"/>
        <v/>
      </c>
      <c r="M1381" s="9" t="str">
        <f t="shared" si="233"/>
        <v/>
      </c>
      <c r="N1381" s="9" t="str" cm="1">
        <f t="array" aca="1" ref="N1381" ca="1">LEFT(L1381, IF(ISNUMBER(SUBSTITUTE(_xludf.MID(L1381, 2, 1), ".", ",")), 1, 2))</f>
        <v/>
      </c>
      <c r="O1381" s="19" t="str">
        <f t="shared" ca="1" si="239"/>
        <v/>
      </c>
      <c r="P1381" s="9" t="str">
        <f t="shared" ca="1" si="240"/>
        <v/>
      </c>
      <c r="Q1381" s="9" t="str">
        <f t="shared" ca="1" si="241"/>
        <v/>
      </c>
      <c r="R1381" s="9" t="str">
        <f t="shared" si="234"/>
        <v/>
      </c>
      <c r="S1381" t="str" cm="1">
        <f t="array" ref="S1381">IF(ISBLANK(C1381),"",IFERROR(INDEX(ListeSeries!$A$2:$A$1045, MATCH(1, (DatasScan!G1381=ListeSeries!$B$2:$B$1045) * (DatasScan!H1381&gt;=ListeSeries!$D$2:$D$1045) * (DatasScan!H1381&lt;=ListeSeries!$E$2:$E$1045), 0)), "no match"))</f>
        <v/>
      </c>
      <c r="T1381" s="7" t="str" cm="1">
        <f t="array" ref="T1381">IF(ISBLANK(C1381),"",IFERROR(INDEX(ListeSeries!$C$2:$C$1045, MATCH(1, (DatasScan!G1381=ListeSeries!$B$2:$B$1045) * (DatasScan!H1381&gt;=ListeSeries!$D$2:$D$1045) * (DatasScan!H1381&lt;=ListeSeries!$E$2:$E$1045), 0)), "no match"))</f>
        <v/>
      </c>
      <c r="U1381" s="11" t="str" cm="1">
        <f t="array" ref="U1381">IF(ISBLANK(C1381),"",IFERROR(INDEX(ListeSeries!$F$2:$F$1045, MATCH(1, (DatasScan!G1381=ListeSeries!$B$2:$B$1045) * (DatasScan!H1381&gt;=ListeSeries!$D$2:$D$1045) * (DatasScan!H1381&lt;=ListeSeries!$E$2:$E$1045), 0)), "no match"))</f>
        <v/>
      </c>
    </row>
    <row r="1382" spans="1:21" x14ac:dyDescent="0.25">
      <c r="A1382" s="6" t="str">
        <f t="shared" si="235"/>
        <v/>
      </c>
      <c r="B1382" s="272"/>
      <c r="F1382" s="7" t="str">
        <f t="shared" si="238"/>
        <v/>
      </c>
      <c r="G1382" s="21" t="str">
        <f>IF(ISBLANK(C1382),"",_xlfn.XLOOKUP(_xlfn.XLOOKUP(VALUE(LEFT(C1382,4)),Souches!$B$2:$B$15000,Souches!$E$2:$E$15000),Varietes!$B$2:$B$500,Varietes!$C$2:$C$500))</f>
        <v/>
      </c>
      <c r="H1382" s="19" t="str">
        <f>IF(ISBLANK(C1382),"",_xlfn.XLOOKUP(VALUE(LEFT(C1382,4)),Souches!$B$2:$B$15000,Souches!$D$2:$D$15000))</f>
        <v/>
      </c>
      <c r="I1382" s="10" t="str">
        <f t="shared" si="236"/>
        <v/>
      </c>
      <c r="J1382" s="19" t="str">
        <f>IF(I1382="","",INT(('ObjProd (2)'!$C$25-I1382)/7 * (ABS('ObjProd (2)'!$C$25-I1382)&gt;=7)))</f>
        <v/>
      </c>
      <c r="K1382" s="10" t="str">
        <f>IF(I1382="","",
IF(AND(DATEDIF(I1382,'ObjProd (2)'!$C$25,"y")=0,DATEDIF(I1382,'ObjProd (2)'!$C$25,"ym")=0,
   INT(('ObjProd (2)'!$C$25-EDATE(I1382,DATEDIF(I1382,'ObjProd (2)'!$C$25,"y")*12+DATEDIF(I1382,'ObjProd (2)'!$C$25,"ym")))/7)=0),
   "&lt; 1 sem.",
   IF(DATEDIF(I1382,'ObjProd (2)'!$C$25,"y")&gt;0,DATEDIF(I1382,'ObjProd (2)'!$C$25,"y") &amp; " " &amp; IF(DATEDIF(I1382,'ObjProd (2)'!$C$25,"y")=1,"an ","ans "),"") &amp;
   IF(DATEDIF(I1382,'ObjProd (2)'!$C$25,"ym")&gt;0,DATEDIF(I1382,'ObjProd (2)'!$C$25,"ym") &amp; " mois ", "") &amp;
   IF(INT(('ObjProd (2)'!$C$25-EDATE(I1382,DATEDIF(I1382,'ObjProd (2)'!$C$25,"y")*12+DATEDIF(I1382,'ObjProd (2)'!$C$25,"ym")))/7)&gt;0,
      INT(('ObjProd (2)'!$C$25-EDATE(I1382,DATEDIF(I1382,'ObjProd (2)'!$C$25,"y")*12+DATEDIF(I1382,'ObjProd (2)'!$C$25,"ym")))/7) &amp; " sem.",
      "")
)
)</f>
        <v/>
      </c>
      <c r="L1382" s="11" t="str">
        <f t="shared" si="237"/>
        <v/>
      </c>
      <c r="M1382" s="9" t="str">
        <f t="shared" si="233"/>
        <v/>
      </c>
      <c r="N1382" s="9" t="str" cm="1">
        <f t="array" aca="1" ref="N1382" ca="1">LEFT(L1382, IF(ISNUMBER(SUBSTITUTE(_xludf.MID(L1382, 2, 1), ".", ",")), 1, 2))</f>
        <v/>
      </c>
      <c r="O1382" s="19" t="str">
        <f t="shared" ca="1" si="239"/>
        <v/>
      </c>
      <c r="P1382" s="9" t="str">
        <f t="shared" ca="1" si="240"/>
        <v/>
      </c>
      <c r="Q1382" s="9" t="str">
        <f t="shared" ca="1" si="241"/>
        <v/>
      </c>
      <c r="R1382" s="9" t="str">
        <f t="shared" si="234"/>
        <v/>
      </c>
      <c r="S1382" t="str" cm="1">
        <f t="array" ref="S1382">IF(ISBLANK(C1382),"",IFERROR(INDEX(ListeSeries!$A$2:$A$1045, MATCH(1, (DatasScan!G1382=ListeSeries!$B$2:$B$1045) * (DatasScan!H1382&gt;=ListeSeries!$D$2:$D$1045) * (DatasScan!H1382&lt;=ListeSeries!$E$2:$E$1045), 0)), "no match"))</f>
        <v/>
      </c>
      <c r="T1382" s="7" t="str" cm="1">
        <f t="array" ref="T1382">IF(ISBLANK(C1382),"",IFERROR(INDEX(ListeSeries!$C$2:$C$1045, MATCH(1, (DatasScan!G1382=ListeSeries!$B$2:$B$1045) * (DatasScan!H1382&gt;=ListeSeries!$D$2:$D$1045) * (DatasScan!H1382&lt;=ListeSeries!$E$2:$E$1045), 0)), "no match"))</f>
        <v/>
      </c>
      <c r="U1382" s="11" t="str" cm="1">
        <f t="array" ref="U1382">IF(ISBLANK(C1382),"",IFERROR(INDEX(ListeSeries!$F$2:$F$1045, MATCH(1, (DatasScan!G1382=ListeSeries!$B$2:$B$1045) * (DatasScan!H1382&gt;=ListeSeries!$D$2:$D$1045) * (DatasScan!H1382&lt;=ListeSeries!$E$2:$E$1045), 0)), "no match"))</f>
        <v/>
      </c>
    </row>
    <row r="1383" spans="1:21" x14ac:dyDescent="0.25">
      <c r="A1383" s="6" t="str">
        <f t="shared" si="235"/>
        <v/>
      </c>
      <c r="B1383" s="272"/>
      <c r="F1383" s="7" t="str">
        <f t="shared" si="238"/>
        <v/>
      </c>
      <c r="G1383" s="21" t="str">
        <f>IF(ISBLANK(C1383),"",_xlfn.XLOOKUP(_xlfn.XLOOKUP(VALUE(LEFT(C1383,4)),Souches!$B$2:$B$15000,Souches!$E$2:$E$15000),Varietes!$B$2:$B$500,Varietes!$C$2:$C$500))</f>
        <v/>
      </c>
      <c r="H1383" s="19" t="str">
        <f>IF(ISBLANK(C1383),"",_xlfn.XLOOKUP(VALUE(LEFT(C1383,4)),Souches!$B$2:$B$15000,Souches!$D$2:$D$15000))</f>
        <v/>
      </c>
      <c r="I1383" s="10" t="str">
        <f t="shared" si="236"/>
        <v/>
      </c>
      <c r="J1383" s="19" t="str">
        <f>IF(I1383="","",INT(('ObjProd (2)'!$C$25-I1383)/7 * (ABS('ObjProd (2)'!$C$25-I1383)&gt;=7)))</f>
        <v/>
      </c>
      <c r="K1383" s="10" t="str">
        <f>IF(I1383="","",
IF(AND(DATEDIF(I1383,'ObjProd (2)'!$C$25,"y")=0,DATEDIF(I1383,'ObjProd (2)'!$C$25,"ym")=0,
   INT(('ObjProd (2)'!$C$25-EDATE(I1383,DATEDIF(I1383,'ObjProd (2)'!$C$25,"y")*12+DATEDIF(I1383,'ObjProd (2)'!$C$25,"ym")))/7)=0),
   "&lt; 1 sem.",
   IF(DATEDIF(I1383,'ObjProd (2)'!$C$25,"y")&gt;0,DATEDIF(I1383,'ObjProd (2)'!$C$25,"y") &amp; " " &amp; IF(DATEDIF(I1383,'ObjProd (2)'!$C$25,"y")=1,"an ","ans "),"") &amp;
   IF(DATEDIF(I1383,'ObjProd (2)'!$C$25,"ym")&gt;0,DATEDIF(I1383,'ObjProd (2)'!$C$25,"ym") &amp; " mois ", "") &amp;
   IF(INT(('ObjProd (2)'!$C$25-EDATE(I1383,DATEDIF(I1383,'ObjProd (2)'!$C$25,"y")*12+DATEDIF(I1383,'ObjProd (2)'!$C$25,"ym")))/7)&gt;0,
      INT(('ObjProd (2)'!$C$25-EDATE(I1383,DATEDIF(I1383,'ObjProd (2)'!$C$25,"y")*12+DATEDIF(I1383,'ObjProd (2)'!$C$25,"ym")))/7) &amp; " sem.",
      "")
)
)</f>
        <v/>
      </c>
      <c r="L1383" s="11" t="str">
        <f t="shared" si="237"/>
        <v/>
      </c>
      <c r="M1383" s="9" t="str">
        <f t="shared" si="233"/>
        <v/>
      </c>
      <c r="N1383" s="9" t="str" cm="1">
        <f t="array" aca="1" ref="N1383" ca="1">LEFT(L1383, IF(ISNUMBER(SUBSTITUTE(_xludf.MID(L1383, 2, 1), ".", ",")), 1, 2))</f>
        <v/>
      </c>
      <c r="O1383" s="19" t="str">
        <f t="shared" ca="1" si="239"/>
        <v/>
      </c>
      <c r="P1383" s="9" t="str">
        <f t="shared" ca="1" si="240"/>
        <v/>
      </c>
      <c r="Q1383" s="9" t="str">
        <f t="shared" ca="1" si="241"/>
        <v/>
      </c>
      <c r="R1383" s="9" t="str">
        <f t="shared" si="234"/>
        <v/>
      </c>
      <c r="S1383" t="str" cm="1">
        <f t="array" ref="S1383">IF(ISBLANK(C1383),"",IFERROR(INDEX(ListeSeries!$A$2:$A$1045, MATCH(1, (DatasScan!G1383=ListeSeries!$B$2:$B$1045) * (DatasScan!H1383&gt;=ListeSeries!$D$2:$D$1045) * (DatasScan!H1383&lt;=ListeSeries!$E$2:$E$1045), 0)), "no match"))</f>
        <v/>
      </c>
      <c r="T1383" s="7" t="str" cm="1">
        <f t="array" ref="T1383">IF(ISBLANK(C1383),"",IFERROR(INDEX(ListeSeries!$C$2:$C$1045, MATCH(1, (DatasScan!G1383=ListeSeries!$B$2:$B$1045) * (DatasScan!H1383&gt;=ListeSeries!$D$2:$D$1045) * (DatasScan!H1383&lt;=ListeSeries!$E$2:$E$1045), 0)), "no match"))</f>
        <v/>
      </c>
      <c r="U1383" s="11" t="str" cm="1">
        <f t="array" ref="U1383">IF(ISBLANK(C1383),"",IFERROR(INDEX(ListeSeries!$F$2:$F$1045, MATCH(1, (DatasScan!G1383=ListeSeries!$B$2:$B$1045) * (DatasScan!H1383&gt;=ListeSeries!$D$2:$D$1045) * (DatasScan!H1383&lt;=ListeSeries!$E$2:$E$1045), 0)), "no match"))</f>
        <v/>
      </c>
    </row>
    <row r="1384" spans="1:21" x14ac:dyDescent="0.25">
      <c r="A1384" s="6" t="str">
        <f t="shared" si="235"/>
        <v/>
      </c>
      <c r="B1384" s="272"/>
      <c r="F1384" s="7" t="str">
        <f t="shared" si="238"/>
        <v/>
      </c>
      <c r="G1384" s="21" t="str">
        <f>IF(ISBLANK(C1384),"",_xlfn.XLOOKUP(_xlfn.XLOOKUP(VALUE(LEFT(C1384,4)),Souches!$B$2:$B$15000,Souches!$E$2:$E$15000),Varietes!$B$2:$B$500,Varietes!$C$2:$C$500))</f>
        <v/>
      </c>
      <c r="H1384" s="19" t="str">
        <f>IF(ISBLANK(C1384),"",_xlfn.XLOOKUP(VALUE(LEFT(C1384,4)),Souches!$B$2:$B$15000,Souches!$D$2:$D$15000))</f>
        <v/>
      </c>
      <c r="I1384" s="10" t="str">
        <f t="shared" si="236"/>
        <v/>
      </c>
      <c r="J1384" s="19" t="str">
        <f>IF(I1384="","",INT(('ObjProd (2)'!$C$25-I1384)/7 * (ABS('ObjProd (2)'!$C$25-I1384)&gt;=7)))</f>
        <v/>
      </c>
      <c r="K1384" s="10" t="str">
        <f>IF(I1384="","",
IF(AND(DATEDIF(I1384,'ObjProd (2)'!$C$25,"y")=0,DATEDIF(I1384,'ObjProd (2)'!$C$25,"ym")=0,
   INT(('ObjProd (2)'!$C$25-EDATE(I1384,DATEDIF(I1384,'ObjProd (2)'!$C$25,"y")*12+DATEDIF(I1384,'ObjProd (2)'!$C$25,"ym")))/7)=0),
   "&lt; 1 sem.",
   IF(DATEDIF(I1384,'ObjProd (2)'!$C$25,"y")&gt;0,DATEDIF(I1384,'ObjProd (2)'!$C$25,"y") &amp; " " &amp; IF(DATEDIF(I1384,'ObjProd (2)'!$C$25,"y")=1,"an ","ans "),"") &amp;
   IF(DATEDIF(I1384,'ObjProd (2)'!$C$25,"ym")&gt;0,DATEDIF(I1384,'ObjProd (2)'!$C$25,"ym") &amp; " mois ", "") &amp;
   IF(INT(('ObjProd (2)'!$C$25-EDATE(I1384,DATEDIF(I1384,'ObjProd (2)'!$C$25,"y")*12+DATEDIF(I1384,'ObjProd (2)'!$C$25,"ym")))/7)&gt;0,
      INT(('ObjProd (2)'!$C$25-EDATE(I1384,DATEDIF(I1384,'ObjProd (2)'!$C$25,"y")*12+DATEDIF(I1384,'ObjProd (2)'!$C$25,"ym")))/7) &amp; " sem.",
      "")
)
)</f>
        <v/>
      </c>
      <c r="L1384" s="11" t="str">
        <f t="shared" si="237"/>
        <v/>
      </c>
      <c r="M1384" s="9" t="str">
        <f t="shared" si="233"/>
        <v/>
      </c>
      <c r="N1384" s="9" t="str" cm="1">
        <f t="array" aca="1" ref="N1384" ca="1">LEFT(L1384, IF(ISNUMBER(SUBSTITUTE(_xludf.MID(L1384, 2, 1), ".", ",")), 1, 2))</f>
        <v/>
      </c>
      <c r="O1384" s="19" t="str">
        <f t="shared" ca="1" si="239"/>
        <v/>
      </c>
      <c r="P1384" s="9" t="str">
        <f t="shared" ca="1" si="240"/>
        <v/>
      </c>
      <c r="Q1384" s="9" t="str">
        <f t="shared" ca="1" si="241"/>
        <v/>
      </c>
      <c r="R1384" s="9" t="str">
        <f t="shared" si="234"/>
        <v/>
      </c>
      <c r="S1384" t="str" cm="1">
        <f t="array" ref="S1384">IF(ISBLANK(C1384),"",IFERROR(INDEX(ListeSeries!$A$2:$A$1045, MATCH(1, (DatasScan!G1384=ListeSeries!$B$2:$B$1045) * (DatasScan!H1384&gt;=ListeSeries!$D$2:$D$1045) * (DatasScan!H1384&lt;=ListeSeries!$E$2:$E$1045), 0)), "no match"))</f>
        <v/>
      </c>
      <c r="T1384" s="7" t="str" cm="1">
        <f t="array" ref="T1384">IF(ISBLANK(C1384),"",IFERROR(INDEX(ListeSeries!$C$2:$C$1045, MATCH(1, (DatasScan!G1384=ListeSeries!$B$2:$B$1045) * (DatasScan!H1384&gt;=ListeSeries!$D$2:$D$1045) * (DatasScan!H1384&lt;=ListeSeries!$E$2:$E$1045), 0)), "no match"))</f>
        <v/>
      </c>
      <c r="U1384" s="11" t="str" cm="1">
        <f t="array" ref="U1384">IF(ISBLANK(C1384),"",IFERROR(INDEX(ListeSeries!$F$2:$F$1045, MATCH(1, (DatasScan!G1384=ListeSeries!$B$2:$B$1045) * (DatasScan!H1384&gt;=ListeSeries!$D$2:$D$1045) * (DatasScan!H1384&lt;=ListeSeries!$E$2:$E$1045), 0)), "no match"))</f>
        <v/>
      </c>
    </row>
    <row r="1385" spans="1:21" x14ac:dyDescent="0.25">
      <c r="A1385" s="6" t="str">
        <f t="shared" si="235"/>
        <v/>
      </c>
      <c r="B1385" s="272"/>
      <c r="F1385" s="7" t="str">
        <f t="shared" si="238"/>
        <v/>
      </c>
      <c r="G1385" s="21" t="str">
        <f>IF(ISBLANK(C1385),"",_xlfn.XLOOKUP(_xlfn.XLOOKUP(VALUE(LEFT(C1385,4)),Souches!$B$2:$B$15000,Souches!$E$2:$E$15000),Varietes!$B$2:$B$500,Varietes!$C$2:$C$500))</f>
        <v/>
      </c>
      <c r="H1385" s="19" t="str">
        <f>IF(ISBLANK(C1385),"",_xlfn.XLOOKUP(VALUE(LEFT(C1385,4)),Souches!$B$2:$B$15000,Souches!$D$2:$D$15000))</f>
        <v/>
      </c>
      <c r="I1385" s="10" t="str">
        <f t="shared" si="236"/>
        <v/>
      </c>
      <c r="J1385" s="19" t="str">
        <f>IF(I1385="","",INT(('ObjProd (2)'!$C$25-I1385)/7 * (ABS('ObjProd (2)'!$C$25-I1385)&gt;=7)))</f>
        <v/>
      </c>
      <c r="K1385" s="10" t="str">
        <f>IF(I1385="","",
IF(AND(DATEDIF(I1385,'ObjProd (2)'!$C$25,"y")=0,DATEDIF(I1385,'ObjProd (2)'!$C$25,"ym")=0,
   INT(('ObjProd (2)'!$C$25-EDATE(I1385,DATEDIF(I1385,'ObjProd (2)'!$C$25,"y")*12+DATEDIF(I1385,'ObjProd (2)'!$C$25,"ym")))/7)=0),
   "&lt; 1 sem.",
   IF(DATEDIF(I1385,'ObjProd (2)'!$C$25,"y")&gt;0,DATEDIF(I1385,'ObjProd (2)'!$C$25,"y") &amp; " " &amp; IF(DATEDIF(I1385,'ObjProd (2)'!$C$25,"y")=1,"an ","ans "),"") &amp;
   IF(DATEDIF(I1385,'ObjProd (2)'!$C$25,"ym")&gt;0,DATEDIF(I1385,'ObjProd (2)'!$C$25,"ym") &amp; " mois ", "") &amp;
   IF(INT(('ObjProd (2)'!$C$25-EDATE(I1385,DATEDIF(I1385,'ObjProd (2)'!$C$25,"y")*12+DATEDIF(I1385,'ObjProd (2)'!$C$25,"ym")))/7)&gt;0,
      INT(('ObjProd (2)'!$C$25-EDATE(I1385,DATEDIF(I1385,'ObjProd (2)'!$C$25,"y")*12+DATEDIF(I1385,'ObjProd (2)'!$C$25,"ym")))/7) &amp; " sem.",
      "")
)
)</f>
        <v/>
      </c>
      <c r="L1385" s="11" t="str">
        <f t="shared" si="237"/>
        <v/>
      </c>
      <c r="M1385" s="9" t="str">
        <f t="shared" si="233"/>
        <v/>
      </c>
      <c r="N1385" s="9" t="str" cm="1">
        <f t="array" aca="1" ref="N1385" ca="1">LEFT(L1385, IF(ISNUMBER(SUBSTITUTE(_xludf.MID(L1385, 2, 1), ".", ",")), 1, 2))</f>
        <v/>
      </c>
      <c r="O1385" s="19" t="str">
        <f t="shared" ca="1" si="239"/>
        <v/>
      </c>
      <c r="P1385" s="9" t="str">
        <f t="shared" ca="1" si="240"/>
        <v/>
      </c>
      <c r="Q1385" s="9" t="str">
        <f t="shared" ca="1" si="241"/>
        <v/>
      </c>
      <c r="R1385" s="9" t="str">
        <f t="shared" si="234"/>
        <v/>
      </c>
      <c r="S1385" t="str" cm="1">
        <f t="array" ref="S1385">IF(ISBLANK(C1385),"",IFERROR(INDEX(ListeSeries!$A$2:$A$1045, MATCH(1, (DatasScan!G1385=ListeSeries!$B$2:$B$1045) * (DatasScan!H1385&gt;=ListeSeries!$D$2:$D$1045) * (DatasScan!H1385&lt;=ListeSeries!$E$2:$E$1045), 0)), "no match"))</f>
        <v/>
      </c>
      <c r="T1385" s="7" t="str" cm="1">
        <f t="array" ref="T1385">IF(ISBLANK(C1385),"",IFERROR(INDEX(ListeSeries!$C$2:$C$1045, MATCH(1, (DatasScan!G1385=ListeSeries!$B$2:$B$1045) * (DatasScan!H1385&gt;=ListeSeries!$D$2:$D$1045) * (DatasScan!H1385&lt;=ListeSeries!$E$2:$E$1045), 0)), "no match"))</f>
        <v/>
      </c>
      <c r="U1385" s="11" t="str" cm="1">
        <f t="array" ref="U1385">IF(ISBLANK(C1385),"",IFERROR(INDEX(ListeSeries!$F$2:$F$1045, MATCH(1, (DatasScan!G1385=ListeSeries!$B$2:$B$1045) * (DatasScan!H1385&gt;=ListeSeries!$D$2:$D$1045) * (DatasScan!H1385&lt;=ListeSeries!$E$2:$E$1045), 0)), "no match"))</f>
        <v/>
      </c>
    </row>
    <row r="1386" spans="1:21" x14ac:dyDescent="0.25">
      <c r="A1386" s="6" t="str">
        <f t="shared" si="235"/>
        <v/>
      </c>
      <c r="B1386" s="272"/>
      <c r="F1386" s="7" t="str">
        <f t="shared" si="238"/>
        <v/>
      </c>
      <c r="G1386" s="21" t="str">
        <f>IF(ISBLANK(C1386),"",_xlfn.XLOOKUP(_xlfn.XLOOKUP(VALUE(LEFT(C1386,4)),Souches!$B$2:$B$15000,Souches!$E$2:$E$15000),Varietes!$B$2:$B$500,Varietes!$C$2:$C$500))</f>
        <v/>
      </c>
      <c r="H1386" s="19" t="str">
        <f>IF(ISBLANK(C1386),"",_xlfn.XLOOKUP(VALUE(LEFT(C1386,4)),Souches!$B$2:$B$15000,Souches!$D$2:$D$15000))</f>
        <v/>
      </c>
      <c r="I1386" s="10" t="str">
        <f t="shared" si="236"/>
        <v/>
      </c>
      <c r="J1386" s="19" t="str">
        <f>IF(I1386="","",INT(('ObjProd (2)'!$C$25-I1386)/7 * (ABS('ObjProd (2)'!$C$25-I1386)&gt;=7)))</f>
        <v/>
      </c>
      <c r="K1386" s="10" t="str">
        <f>IF(I1386="","",
IF(AND(DATEDIF(I1386,'ObjProd (2)'!$C$25,"y")=0,DATEDIF(I1386,'ObjProd (2)'!$C$25,"ym")=0,
   INT(('ObjProd (2)'!$C$25-EDATE(I1386,DATEDIF(I1386,'ObjProd (2)'!$C$25,"y")*12+DATEDIF(I1386,'ObjProd (2)'!$C$25,"ym")))/7)=0),
   "&lt; 1 sem.",
   IF(DATEDIF(I1386,'ObjProd (2)'!$C$25,"y")&gt;0,DATEDIF(I1386,'ObjProd (2)'!$C$25,"y") &amp; " " &amp; IF(DATEDIF(I1386,'ObjProd (2)'!$C$25,"y")=1,"an ","ans "),"") &amp;
   IF(DATEDIF(I1386,'ObjProd (2)'!$C$25,"ym")&gt;0,DATEDIF(I1386,'ObjProd (2)'!$C$25,"ym") &amp; " mois ", "") &amp;
   IF(INT(('ObjProd (2)'!$C$25-EDATE(I1386,DATEDIF(I1386,'ObjProd (2)'!$C$25,"y")*12+DATEDIF(I1386,'ObjProd (2)'!$C$25,"ym")))/7)&gt;0,
      INT(('ObjProd (2)'!$C$25-EDATE(I1386,DATEDIF(I1386,'ObjProd (2)'!$C$25,"y")*12+DATEDIF(I1386,'ObjProd (2)'!$C$25,"ym")))/7) &amp; " sem.",
      "")
)
)</f>
        <v/>
      </c>
      <c r="L1386" s="11" t="str">
        <f t="shared" si="237"/>
        <v/>
      </c>
      <c r="M1386" s="9" t="str">
        <f t="shared" si="233"/>
        <v/>
      </c>
      <c r="N1386" s="9" t="str" cm="1">
        <f t="array" aca="1" ref="N1386" ca="1">LEFT(L1386, IF(ISNUMBER(SUBSTITUTE(_xludf.MID(L1386, 2, 1), ".", ",")), 1, 2))</f>
        <v/>
      </c>
      <c r="O1386" s="19" t="str">
        <f t="shared" ca="1" si="239"/>
        <v/>
      </c>
      <c r="P1386" s="9" t="str">
        <f t="shared" ca="1" si="240"/>
        <v/>
      </c>
      <c r="Q1386" s="9" t="str">
        <f t="shared" ca="1" si="241"/>
        <v/>
      </c>
      <c r="R1386" s="9" t="str">
        <f t="shared" si="234"/>
        <v/>
      </c>
      <c r="S1386" t="str" cm="1">
        <f t="array" ref="S1386">IF(ISBLANK(C1386),"",IFERROR(INDEX(ListeSeries!$A$2:$A$1045, MATCH(1, (DatasScan!G1386=ListeSeries!$B$2:$B$1045) * (DatasScan!H1386&gt;=ListeSeries!$D$2:$D$1045) * (DatasScan!H1386&lt;=ListeSeries!$E$2:$E$1045), 0)), "no match"))</f>
        <v/>
      </c>
      <c r="T1386" s="7" t="str" cm="1">
        <f t="array" ref="T1386">IF(ISBLANK(C1386),"",IFERROR(INDEX(ListeSeries!$C$2:$C$1045, MATCH(1, (DatasScan!G1386=ListeSeries!$B$2:$B$1045) * (DatasScan!H1386&gt;=ListeSeries!$D$2:$D$1045) * (DatasScan!H1386&lt;=ListeSeries!$E$2:$E$1045), 0)), "no match"))</f>
        <v/>
      </c>
      <c r="U1386" s="11" t="str" cm="1">
        <f t="array" ref="U1386">IF(ISBLANK(C1386),"",IFERROR(INDEX(ListeSeries!$F$2:$F$1045, MATCH(1, (DatasScan!G1386=ListeSeries!$B$2:$B$1045) * (DatasScan!H1386&gt;=ListeSeries!$D$2:$D$1045) * (DatasScan!H1386&lt;=ListeSeries!$E$2:$E$1045), 0)), "no match"))</f>
        <v/>
      </c>
    </row>
    <row r="1387" spans="1:21" x14ac:dyDescent="0.25">
      <c r="A1387" s="6" t="str">
        <f t="shared" si="235"/>
        <v/>
      </c>
      <c r="B1387" s="272"/>
      <c r="F1387" s="7" t="str">
        <f t="shared" si="238"/>
        <v/>
      </c>
      <c r="G1387" s="21" t="str">
        <f>IF(ISBLANK(C1387),"",_xlfn.XLOOKUP(_xlfn.XLOOKUP(VALUE(LEFT(C1387,4)),Souches!$B$2:$B$15000,Souches!$E$2:$E$15000),Varietes!$B$2:$B$500,Varietes!$C$2:$C$500))</f>
        <v/>
      </c>
      <c r="H1387" s="19" t="str">
        <f>IF(ISBLANK(C1387),"",_xlfn.XLOOKUP(VALUE(LEFT(C1387,4)),Souches!$B$2:$B$15000,Souches!$D$2:$D$15000))</f>
        <v/>
      </c>
      <c r="I1387" s="10" t="str">
        <f t="shared" si="236"/>
        <v/>
      </c>
      <c r="J1387" s="19" t="str">
        <f>IF(I1387="","",INT(('ObjProd (2)'!$C$25-I1387)/7 * (ABS('ObjProd (2)'!$C$25-I1387)&gt;=7)))</f>
        <v/>
      </c>
      <c r="K1387" s="10" t="str">
        <f>IF(I1387="","",
IF(AND(DATEDIF(I1387,'ObjProd (2)'!$C$25,"y")=0,DATEDIF(I1387,'ObjProd (2)'!$C$25,"ym")=0,
   INT(('ObjProd (2)'!$C$25-EDATE(I1387,DATEDIF(I1387,'ObjProd (2)'!$C$25,"y")*12+DATEDIF(I1387,'ObjProd (2)'!$C$25,"ym")))/7)=0),
   "&lt; 1 sem.",
   IF(DATEDIF(I1387,'ObjProd (2)'!$C$25,"y")&gt;0,DATEDIF(I1387,'ObjProd (2)'!$C$25,"y") &amp; " " &amp; IF(DATEDIF(I1387,'ObjProd (2)'!$C$25,"y")=1,"an ","ans "),"") &amp;
   IF(DATEDIF(I1387,'ObjProd (2)'!$C$25,"ym")&gt;0,DATEDIF(I1387,'ObjProd (2)'!$C$25,"ym") &amp; " mois ", "") &amp;
   IF(INT(('ObjProd (2)'!$C$25-EDATE(I1387,DATEDIF(I1387,'ObjProd (2)'!$C$25,"y")*12+DATEDIF(I1387,'ObjProd (2)'!$C$25,"ym")))/7)&gt;0,
      INT(('ObjProd (2)'!$C$25-EDATE(I1387,DATEDIF(I1387,'ObjProd (2)'!$C$25,"y")*12+DATEDIF(I1387,'ObjProd (2)'!$C$25,"ym")))/7) &amp; " sem.",
      "")
)
)</f>
        <v/>
      </c>
      <c r="L1387" s="11" t="str">
        <f t="shared" si="237"/>
        <v/>
      </c>
      <c r="M1387" s="9" t="str">
        <f t="shared" si="233"/>
        <v/>
      </c>
      <c r="N1387" s="9" t="str" cm="1">
        <f t="array" aca="1" ref="N1387" ca="1">LEFT(L1387, IF(ISNUMBER(SUBSTITUTE(_xludf.MID(L1387, 2, 1), ".", ",")), 1, 2))</f>
        <v/>
      </c>
      <c r="O1387" s="19" t="str">
        <f t="shared" ca="1" si="239"/>
        <v/>
      </c>
      <c r="P1387" s="9" t="str">
        <f t="shared" ca="1" si="240"/>
        <v/>
      </c>
      <c r="Q1387" s="9" t="str">
        <f t="shared" ca="1" si="241"/>
        <v/>
      </c>
      <c r="R1387" s="9" t="str">
        <f t="shared" si="234"/>
        <v/>
      </c>
      <c r="S1387" t="str" cm="1">
        <f t="array" ref="S1387">IF(ISBLANK(C1387),"",IFERROR(INDEX(ListeSeries!$A$2:$A$1045, MATCH(1, (DatasScan!G1387=ListeSeries!$B$2:$B$1045) * (DatasScan!H1387&gt;=ListeSeries!$D$2:$D$1045) * (DatasScan!H1387&lt;=ListeSeries!$E$2:$E$1045), 0)), "no match"))</f>
        <v/>
      </c>
      <c r="T1387" s="7" t="str" cm="1">
        <f t="array" ref="T1387">IF(ISBLANK(C1387),"",IFERROR(INDEX(ListeSeries!$C$2:$C$1045, MATCH(1, (DatasScan!G1387=ListeSeries!$B$2:$B$1045) * (DatasScan!H1387&gt;=ListeSeries!$D$2:$D$1045) * (DatasScan!H1387&lt;=ListeSeries!$E$2:$E$1045), 0)), "no match"))</f>
        <v/>
      </c>
      <c r="U1387" s="11" t="str" cm="1">
        <f t="array" ref="U1387">IF(ISBLANK(C1387),"",IFERROR(INDEX(ListeSeries!$F$2:$F$1045, MATCH(1, (DatasScan!G1387=ListeSeries!$B$2:$B$1045) * (DatasScan!H1387&gt;=ListeSeries!$D$2:$D$1045) * (DatasScan!H1387&lt;=ListeSeries!$E$2:$E$1045), 0)), "no match"))</f>
        <v/>
      </c>
    </row>
    <row r="1388" spans="1:21" x14ac:dyDescent="0.25">
      <c r="A1388" s="6" t="str">
        <f t="shared" si="235"/>
        <v/>
      </c>
      <c r="B1388" s="272"/>
      <c r="F1388" s="7" t="str">
        <f t="shared" si="238"/>
        <v/>
      </c>
      <c r="G1388" s="21" t="str">
        <f>IF(ISBLANK(C1388),"",_xlfn.XLOOKUP(_xlfn.XLOOKUP(VALUE(LEFT(C1388,4)),Souches!$B$2:$B$15000,Souches!$E$2:$E$15000),Varietes!$B$2:$B$500,Varietes!$C$2:$C$500))</f>
        <v/>
      </c>
      <c r="H1388" s="19" t="str">
        <f>IF(ISBLANK(C1388),"",_xlfn.XLOOKUP(VALUE(LEFT(C1388,4)),Souches!$B$2:$B$15000,Souches!$D$2:$D$15000))</f>
        <v/>
      </c>
      <c r="I1388" s="10" t="str">
        <f t="shared" si="236"/>
        <v/>
      </c>
      <c r="J1388" s="19" t="str">
        <f>IF(I1388="","",INT(('ObjProd (2)'!$C$25-I1388)/7 * (ABS('ObjProd (2)'!$C$25-I1388)&gt;=7)))</f>
        <v/>
      </c>
      <c r="K1388" s="10" t="str">
        <f>IF(I1388="","",
IF(AND(DATEDIF(I1388,'ObjProd (2)'!$C$25,"y")=0,DATEDIF(I1388,'ObjProd (2)'!$C$25,"ym")=0,
   INT(('ObjProd (2)'!$C$25-EDATE(I1388,DATEDIF(I1388,'ObjProd (2)'!$C$25,"y")*12+DATEDIF(I1388,'ObjProd (2)'!$C$25,"ym")))/7)=0),
   "&lt; 1 sem.",
   IF(DATEDIF(I1388,'ObjProd (2)'!$C$25,"y")&gt;0,DATEDIF(I1388,'ObjProd (2)'!$C$25,"y") &amp; " " &amp; IF(DATEDIF(I1388,'ObjProd (2)'!$C$25,"y")=1,"an ","ans "),"") &amp;
   IF(DATEDIF(I1388,'ObjProd (2)'!$C$25,"ym")&gt;0,DATEDIF(I1388,'ObjProd (2)'!$C$25,"ym") &amp; " mois ", "") &amp;
   IF(INT(('ObjProd (2)'!$C$25-EDATE(I1388,DATEDIF(I1388,'ObjProd (2)'!$C$25,"y")*12+DATEDIF(I1388,'ObjProd (2)'!$C$25,"ym")))/7)&gt;0,
      INT(('ObjProd (2)'!$C$25-EDATE(I1388,DATEDIF(I1388,'ObjProd (2)'!$C$25,"y")*12+DATEDIF(I1388,'ObjProd (2)'!$C$25,"ym")))/7) &amp; " sem.",
      "")
)
)</f>
        <v/>
      </c>
      <c r="L1388" s="11" t="str">
        <f t="shared" si="237"/>
        <v/>
      </c>
      <c r="M1388" s="9" t="str">
        <f t="shared" si="233"/>
        <v/>
      </c>
      <c r="N1388" s="9" t="str" cm="1">
        <f t="array" aca="1" ref="N1388" ca="1">LEFT(L1388, IF(ISNUMBER(SUBSTITUTE(_xludf.MID(L1388, 2, 1), ".", ",")), 1, 2))</f>
        <v/>
      </c>
      <c r="O1388" s="19" t="str">
        <f t="shared" ca="1" si="239"/>
        <v/>
      </c>
      <c r="P1388" s="9" t="str">
        <f t="shared" ca="1" si="240"/>
        <v/>
      </c>
      <c r="Q1388" s="9" t="str">
        <f t="shared" ca="1" si="241"/>
        <v/>
      </c>
      <c r="R1388" s="9" t="str">
        <f t="shared" si="234"/>
        <v/>
      </c>
      <c r="S1388" t="str" cm="1">
        <f t="array" ref="S1388">IF(ISBLANK(C1388),"",IFERROR(INDEX(ListeSeries!$A$2:$A$1045, MATCH(1, (DatasScan!G1388=ListeSeries!$B$2:$B$1045) * (DatasScan!H1388&gt;=ListeSeries!$D$2:$D$1045) * (DatasScan!H1388&lt;=ListeSeries!$E$2:$E$1045), 0)), "no match"))</f>
        <v/>
      </c>
      <c r="T1388" s="7" t="str" cm="1">
        <f t="array" ref="T1388">IF(ISBLANK(C1388),"",IFERROR(INDEX(ListeSeries!$C$2:$C$1045, MATCH(1, (DatasScan!G1388=ListeSeries!$B$2:$B$1045) * (DatasScan!H1388&gt;=ListeSeries!$D$2:$D$1045) * (DatasScan!H1388&lt;=ListeSeries!$E$2:$E$1045), 0)), "no match"))</f>
        <v/>
      </c>
      <c r="U1388" s="11" t="str" cm="1">
        <f t="array" ref="U1388">IF(ISBLANK(C1388),"",IFERROR(INDEX(ListeSeries!$F$2:$F$1045, MATCH(1, (DatasScan!G1388=ListeSeries!$B$2:$B$1045) * (DatasScan!H1388&gt;=ListeSeries!$D$2:$D$1045) * (DatasScan!H1388&lt;=ListeSeries!$E$2:$E$1045), 0)), "no match"))</f>
        <v/>
      </c>
    </row>
    <row r="1389" spans="1:21" x14ac:dyDescent="0.25">
      <c r="A1389" s="6" t="str">
        <f t="shared" si="235"/>
        <v/>
      </c>
      <c r="B1389" s="272"/>
      <c r="F1389" s="7" t="str">
        <f t="shared" si="238"/>
        <v/>
      </c>
      <c r="G1389" s="21" t="str">
        <f>IF(ISBLANK(C1389),"",_xlfn.XLOOKUP(_xlfn.XLOOKUP(VALUE(LEFT(C1389,4)),Souches!$B$2:$B$15000,Souches!$E$2:$E$15000),Varietes!$B$2:$B$500,Varietes!$C$2:$C$500))</f>
        <v/>
      </c>
      <c r="H1389" s="19" t="str">
        <f>IF(ISBLANK(C1389),"",_xlfn.XLOOKUP(VALUE(LEFT(C1389,4)),Souches!$B$2:$B$15000,Souches!$D$2:$D$15000))</f>
        <v/>
      </c>
      <c r="I1389" s="10" t="str">
        <f t="shared" si="236"/>
        <v/>
      </c>
      <c r="J1389" s="19" t="str">
        <f>IF(I1389="","",INT(('ObjProd (2)'!$C$25-I1389)/7 * (ABS('ObjProd (2)'!$C$25-I1389)&gt;=7)))</f>
        <v/>
      </c>
      <c r="K1389" s="10" t="str">
        <f>IF(I1389="","",
IF(AND(DATEDIF(I1389,'ObjProd (2)'!$C$25,"y")=0,DATEDIF(I1389,'ObjProd (2)'!$C$25,"ym")=0,
   INT(('ObjProd (2)'!$C$25-EDATE(I1389,DATEDIF(I1389,'ObjProd (2)'!$C$25,"y")*12+DATEDIF(I1389,'ObjProd (2)'!$C$25,"ym")))/7)=0),
   "&lt; 1 sem.",
   IF(DATEDIF(I1389,'ObjProd (2)'!$C$25,"y")&gt;0,DATEDIF(I1389,'ObjProd (2)'!$C$25,"y") &amp; " " &amp; IF(DATEDIF(I1389,'ObjProd (2)'!$C$25,"y")=1,"an ","ans "),"") &amp;
   IF(DATEDIF(I1389,'ObjProd (2)'!$C$25,"ym")&gt;0,DATEDIF(I1389,'ObjProd (2)'!$C$25,"ym") &amp; " mois ", "") &amp;
   IF(INT(('ObjProd (2)'!$C$25-EDATE(I1389,DATEDIF(I1389,'ObjProd (2)'!$C$25,"y")*12+DATEDIF(I1389,'ObjProd (2)'!$C$25,"ym")))/7)&gt;0,
      INT(('ObjProd (2)'!$C$25-EDATE(I1389,DATEDIF(I1389,'ObjProd (2)'!$C$25,"y")*12+DATEDIF(I1389,'ObjProd (2)'!$C$25,"ym")))/7) &amp; " sem.",
      "")
)
)</f>
        <v/>
      </c>
      <c r="L1389" s="11" t="str">
        <f t="shared" si="237"/>
        <v/>
      </c>
      <c r="M1389" s="9" t="str">
        <f t="shared" si="233"/>
        <v/>
      </c>
      <c r="N1389" s="9" t="str" cm="1">
        <f t="array" aca="1" ref="N1389" ca="1">LEFT(L1389, IF(ISNUMBER(SUBSTITUTE(_xludf.MID(L1389, 2, 1), ".", ",")), 1, 2))</f>
        <v/>
      </c>
      <c r="O1389" s="19" t="str">
        <f t="shared" ca="1" si="239"/>
        <v/>
      </c>
      <c r="P1389" s="9" t="str">
        <f t="shared" ca="1" si="240"/>
        <v/>
      </c>
      <c r="Q1389" s="9" t="str">
        <f t="shared" ca="1" si="241"/>
        <v/>
      </c>
      <c r="R1389" s="9" t="str">
        <f t="shared" si="234"/>
        <v/>
      </c>
      <c r="S1389" t="str" cm="1">
        <f t="array" ref="S1389">IF(ISBLANK(C1389),"",IFERROR(INDEX(ListeSeries!$A$2:$A$1045, MATCH(1, (DatasScan!G1389=ListeSeries!$B$2:$B$1045) * (DatasScan!H1389&gt;=ListeSeries!$D$2:$D$1045) * (DatasScan!H1389&lt;=ListeSeries!$E$2:$E$1045), 0)), "no match"))</f>
        <v/>
      </c>
      <c r="T1389" s="7" t="str" cm="1">
        <f t="array" ref="T1389">IF(ISBLANK(C1389),"",IFERROR(INDEX(ListeSeries!$C$2:$C$1045, MATCH(1, (DatasScan!G1389=ListeSeries!$B$2:$B$1045) * (DatasScan!H1389&gt;=ListeSeries!$D$2:$D$1045) * (DatasScan!H1389&lt;=ListeSeries!$E$2:$E$1045), 0)), "no match"))</f>
        <v/>
      </c>
      <c r="U1389" s="11" t="str" cm="1">
        <f t="array" ref="U1389">IF(ISBLANK(C1389),"",IFERROR(INDEX(ListeSeries!$F$2:$F$1045, MATCH(1, (DatasScan!G1389=ListeSeries!$B$2:$B$1045) * (DatasScan!H1389&gt;=ListeSeries!$D$2:$D$1045) * (DatasScan!H1389&lt;=ListeSeries!$E$2:$E$1045), 0)), "no match"))</f>
        <v/>
      </c>
    </row>
    <row r="1390" spans="1:21" x14ac:dyDescent="0.25">
      <c r="A1390" s="6" t="str">
        <f t="shared" si="235"/>
        <v/>
      </c>
      <c r="B1390" s="272"/>
      <c r="F1390" s="7" t="str">
        <f t="shared" si="238"/>
        <v/>
      </c>
      <c r="G1390" s="21" t="str">
        <f>IF(ISBLANK(C1390),"",_xlfn.XLOOKUP(_xlfn.XLOOKUP(VALUE(LEFT(C1390,4)),Souches!$B$2:$B$15000,Souches!$E$2:$E$15000),Varietes!$B$2:$B$500,Varietes!$C$2:$C$500))</f>
        <v/>
      </c>
      <c r="H1390" s="19" t="str">
        <f>IF(ISBLANK(C1390),"",_xlfn.XLOOKUP(VALUE(LEFT(C1390,4)),Souches!$B$2:$B$15000,Souches!$D$2:$D$15000))</f>
        <v/>
      </c>
      <c r="I1390" s="10" t="str">
        <f t="shared" si="236"/>
        <v/>
      </c>
      <c r="J1390" s="19" t="str">
        <f>IF(I1390="","",INT(('ObjProd (2)'!$C$25-I1390)/7 * (ABS('ObjProd (2)'!$C$25-I1390)&gt;=7)))</f>
        <v/>
      </c>
      <c r="K1390" s="10" t="str">
        <f>IF(I1390="","",
IF(AND(DATEDIF(I1390,'ObjProd (2)'!$C$25,"y")=0,DATEDIF(I1390,'ObjProd (2)'!$C$25,"ym")=0,
   INT(('ObjProd (2)'!$C$25-EDATE(I1390,DATEDIF(I1390,'ObjProd (2)'!$C$25,"y")*12+DATEDIF(I1390,'ObjProd (2)'!$C$25,"ym")))/7)=0),
   "&lt; 1 sem.",
   IF(DATEDIF(I1390,'ObjProd (2)'!$C$25,"y")&gt;0,DATEDIF(I1390,'ObjProd (2)'!$C$25,"y") &amp; " " &amp; IF(DATEDIF(I1390,'ObjProd (2)'!$C$25,"y")=1,"an ","ans "),"") &amp;
   IF(DATEDIF(I1390,'ObjProd (2)'!$C$25,"ym")&gt;0,DATEDIF(I1390,'ObjProd (2)'!$C$25,"ym") &amp; " mois ", "") &amp;
   IF(INT(('ObjProd (2)'!$C$25-EDATE(I1390,DATEDIF(I1390,'ObjProd (2)'!$C$25,"y")*12+DATEDIF(I1390,'ObjProd (2)'!$C$25,"ym")))/7)&gt;0,
      INT(('ObjProd (2)'!$C$25-EDATE(I1390,DATEDIF(I1390,'ObjProd (2)'!$C$25,"y")*12+DATEDIF(I1390,'ObjProd (2)'!$C$25,"ym")))/7) &amp; " sem.",
      "")
)
)</f>
        <v/>
      </c>
      <c r="L1390" s="11" t="str">
        <f t="shared" si="237"/>
        <v/>
      </c>
      <c r="M1390" s="9" t="str">
        <f t="shared" si="233"/>
        <v/>
      </c>
      <c r="N1390" s="9" t="str" cm="1">
        <f t="array" aca="1" ref="N1390" ca="1">LEFT(L1390, IF(ISNUMBER(SUBSTITUTE(_xludf.MID(L1390, 2, 1), ".", ",")), 1, 2))</f>
        <v/>
      </c>
      <c r="O1390" s="19" t="str">
        <f t="shared" ca="1" si="239"/>
        <v/>
      </c>
      <c r="P1390" s="9" t="str">
        <f t="shared" ca="1" si="240"/>
        <v/>
      </c>
      <c r="Q1390" s="9" t="str">
        <f t="shared" ca="1" si="241"/>
        <v/>
      </c>
      <c r="R1390" s="9" t="str">
        <f t="shared" si="234"/>
        <v/>
      </c>
      <c r="S1390" t="str" cm="1">
        <f t="array" ref="S1390">IF(ISBLANK(C1390),"",IFERROR(INDEX(ListeSeries!$A$2:$A$1045, MATCH(1, (DatasScan!G1390=ListeSeries!$B$2:$B$1045) * (DatasScan!H1390&gt;=ListeSeries!$D$2:$D$1045) * (DatasScan!H1390&lt;=ListeSeries!$E$2:$E$1045), 0)), "no match"))</f>
        <v/>
      </c>
      <c r="T1390" s="7" t="str" cm="1">
        <f t="array" ref="T1390">IF(ISBLANK(C1390),"",IFERROR(INDEX(ListeSeries!$C$2:$C$1045, MATCH(1, (DatasScan!G1390=ListeSeries!$B$2:$B$1045) * (DatasScan!H1390&gt;=ListeSeries!$D$2:$D$1045) * (DatasScan!H1390&lt;=ListeSeries!$E$2:$E$1045), 0)), "no match"))</f>
        <v/>
      </c>
      <c r="U1390" s="11" t="str" cm="1">
        <f t="array" ref="U1390">IF(ISBLANK(C1390),"",IFERROR(INDEX(ListeSeries!$F$2:$F$1045, MATCH(1, (DatasScan!G1390=ListeSeries!$B$2:$B$1045) * (DatasScan!H1390&gt;=ListeSeries!$D$2:$D$1045) * (DatasScan!H1390&lt;=ListeSeries!$E$2:$E$1045), 0)), "no match"))</f>
        <v/>
      </c>
    </row>
    <row r="1391" spans="1:21" x14ac:dyDescent="0.25">
      <c r="A1391" s="6" t="str">
        <f t="shared" si="235"/>
        <v/>
      </c>
      <c r="B1391" s="272"/>
      <c r="F1391" s="7" t="str">
        <f t="shared" si="238"/>
        <v/>
      </c>
      <c r="G1391" s="21" t="str">
        <f>IF(ISBLANK(C1391),"",_xlfn.XLOOKUP(_xlfn.XLOOKUP(VALUE(LEFT(C1391,4)),Souches!$B$2:$B$15000,Souches!$E$2:$E$15000),Varietes!$B$2:$B$500,Varietes!$C$2:$C$500))</f>
        <v/>
      </c>
      <c r="H1391" s="19" t="str">
        <f>IF(ISBLANK(C1391),"",_xlfn.XLOOKUP(VALUE(LEFT(C1391,4)),Souches!$B$2:$B$15000,Souches!$D$2:$D$15000))</f>
        <v/>
      </c>
      <c r="I1391" s="10" t="str">
        <f t="shared" si="236"/>
        <v/>
      </c>
      <c r="J1391" s="19" t="str">
        <f>IF(I1391="","",INT(('ObjProd (2)'!$C$25-I1391)/7 * (ABS('ObjProd (2)'!$C$25-I1391)&gt;=7)))</f>
        <v/>
      </c>
      <c r="K1391" s="10" t="str">
        <f>IF(I1391="","",
IF(AND(DATEDIF(I1391,'ObjProd (2)'!$C$25,"y")=0,DATEDIF(I1391,'ObjProd (2)'!$C$25,"ym")=0,
   INT(('ObjProd (2)'!$C$25-EDATE(I1391,DATEDIF(I1391,'ObjProd (2)'!$C$25,"y")*12+DATEDIF(I1391,'ObjProd (2)'!$C$25,"ym")))/7)=0),
   "&lt; 1 sem.",
   IF(DATEDIF(I1391,'ObjProd (2)'!$C$25,"y")&gt;0,DATEDIF(I1391,'ObjProd (2)'!$C$25,"y") &amp; " " &amp; IF(DATEDIF(I1391,'ObjProd (2)'!$C$25,"y")=1,"an ","ans "),"") &amp;
   IF(DATEDIF(I1391,'ObjProd (2)'!$C$25,"ym")&gt;0,DATEDIF(I1391,'ObjProd (2)'!$C$25,"ym") &amp; " mois ", "") &amp;
   IF(INT(('ObjProd (2)'!$C$25-EDATE(I1391,DATEDIF(I1391,'ObjProd (2)'!$C$25,"y")*12+DATEDIF(I1391,'ObjProd (2)'!$C$25,"ym")))/7)&gt;0,
      INT(('ObjProd (2)'!$C$25-EDATE(I1391,DATEDIF(I1391,'ObjProd (2)'!$C$25,"y")*12+DATEDIF(I1391,'ObjProd (2)'!$C$25,"ym")))/7) &amp; " sem.",
      "")
)
)</f>
        <v/>
      </c>
      <c r="L1391" s="11" t="str">
        <f t="shared" si="237"/>
        <v/>
      </c>
      <c r="M1391" s="9" t="str">
        <f t="shared" si="233"/>
        <v/>
      </c>
      <c r="N1391" s="9" t="str" cm="1">
        <f t="array" aca="1" ref="N1391" ca="1">LEFT(L1391, IF(ISNUMBER(SUBSTITUTE(_xludf.MID(L1391, 2, 1), ".", ",")), 1, 2))</f>
        <v/>
      </c>
      <c r="O1391" s="19" t="str">
        <f t="shared" ca="1" si="239"/>
        <v/>
      </c>
      <c r="P1391" s="9" t="str">
        <f t="shared" ca="1" si="240"/>
        <v/>
      </c>
      <c r="Q1391" s="9" t="str">
        <f t="shared" ca="1" si="241"/>
        <v/>
      </c>
      <c r="R1391" s="9" t="str">
        <f t="shared" si="234"/>
        <v/>
      </c>
      <c r="S1391" t="str" cm="1">
        <f t="array" ref="S1391">IF(ISBLANK(C1391),"",IFERROR(INDEX(ListeSeries!$A$2:$A$1045, MATCH(1, (DatasScan!G1391=ListeSeries!$B$2:$B$1045) * (DatasScan!H1391&gt;=ListeSeries!$D$2:$D$1045) * (DatasScan!H1391&lt;=ListeSeries!$E$2:$E$1045), 0)), "no match"))</f>
        <v/>
      </c>
      <c r="T1391" s="7" t="str" cm="1">
        <f t="array" ref="T1391">IF(ISBLANK(C1391),"",IFERROR(INDEX(ListeSeries!$C$2:$C$1045, MATCH(1, (DatasScan!G1391=ListeSeries!$B$2:$B$1045) * (DatasScan!H1391&gt;=ListeSeries!$D$2:$D$1045) * (DatasScan!H1391&lt;=ListeSeries!$E$2:$E$1045), 0)), "no match"))</f>
        <v/>
      </c>
      <c r="U1391" s="11" t="str" cm="1">
        <f t="array" ref="U1391">IF(ISBLANK(C1391),"",IFERROR(INDEX(ListeSeries!$F$2:$F$1045, MATCH(1, (DatasScan!G1391=ListeSeries!$B$2:$B$1045) * (DatasScan!H1391&gt;=ListeSeries!$D$2:$D$1045) * (DatasScan!H1391&lt;=ListeSeries!$E$2:$E$1045), 0)), "no match"))</f>
        <v/>
      </c>
    </row>
    <row r="1392" spans="1:21" x14ac:dyDescent="0.25">
      <c r="A1392" s="6" t="str">
        <f t="shared" si="235"/>
        <v/>
      </c>
      <c r="B1392" s="272"/>
      <c r="F1392" s="7" t="str">
        <f t="shared" si="238"/>
        <v/>
      </c>
      <c r="G1392" s="21" t="str">
        <f>IF(ISBLANK(C1392),"",_xlfn.XLOOKUP(_xlfn.XLOOKUP(VALUE(LEFT(C1392,4)),Souches!$B$2:$B$15000,Souches!$E$2:$E$15000),Varietes!$B$2:$B$500,Varietes!$C$2:$C$500))</f>
        <v/>
      </c>
      <c r="H1392" s="19" t="str">
        <f>IF(ISBLANK(C1392),"",_xlfn.XLOOKUP(VALUE(LEFT(C1392,4)),Souches!$B$2:$B$15000,Souches!$D$2:$D$15000))</f>
        <v/>
      </c>
      <c r="I1392" s="10" t="str">
        <f t="shared" si="236"/>
        <v/>
      </c>
      <c r="J1392" s="19" t="str">
        <f>IF(I1392="","",INT(('ObjProd (2)'!$C$25-I1392)/7 * (ABS('ObjProd (2)'!$C$25-I1392)&gt;=7)))</f>
        <v/>
      </c>
      <c r="K1392" s="10" t="str">
        <f>IF(I1392="","",
IF(AND(DATEDIF(I1392,'ObjProd (2)'!$C$25,"y")=0,DATEDIF(I1392,'ObjProd (2)'!$C$25,"ym")=0,
   INT(('ObjProd (2)'!$C$25-EDATE(I1392,DATEDIF(I1392,'ObjProd (2)'!$C$25,"y")*12+DATEDIF(I1392,'ObjProd (2)'!$C$25,"ym")))/7)=0),
   "&lt; 1 sem.",
   IF(DATEDIF(I1392,'ObjProd (2)'!$C$25,"y")&gt;0,DATEDIF(I1392,'ObjProd (2)'!$C$25,"y") &amp; " " &amp; IF(DATEDIF(I1392,'ObjProd (2)'!$C$25,"y")=1,"an ","ans "),"") &amp;
   IF(DATEDIF(I1392,'ObjProd (2)'!$C$25,"ym")&gt;0,DATEDIF(I1392,'ObjProd (2)'!$C$25,"ym") &amp; " mois ", "") &amp;
   IF(INT(('ObjProd (2)'!$C$25-EDATE(I1392,DATEDIF(I1392,'ObjProd (2)'!$C$25,"y")*12+DATEDIF(I1392,'ObjProd (2)'!$C$25,"ym")))/7)&gt;0,
      INT(('ObjProd (2)'!$C$25-EDATE(I1392,DATEDIF(I1392,'ObjProd (2)'!$C$25,"y")*12+DATEDIF(I1392,'ObjProd (2)'!$C$25,"ym")))/7) &amp; " sem.",
      "")
)
)</f>
        <v/>
      </c>
      <c r="L1392" s="11" t="str">
        <f t="shared" si="237"/>
        <v/>
      </c>
      <c r="M1392" s="9" t="str">
        <f t="shared" si="233"/>
        <v/>
      </c>
      <c r="N1392" s="9" t="str" cm="1">
        <f t="array" aca="1" ref="N1392" ca="1">LEFT(L1392, IF(ISNUMBER(SUBSTITUTE(_xludf.MID(L1392, 2, 1), ".", ",")), 1, 2))</f>
        <v/>
      </c>
      <c r="O1392" s="19" t="str">
        <f t="shared" ca="1" si="239"/>
        <v/>
      </c>
      <c r="P1392" s="9" t="str">
        <f t="shared" ca="1" si="240"/>
        <v/>
      </c>
      <c r="Q1392" s="9" t="str">
        <f t="shared" ca="1" si="241"/>
        <v/>
      </c>
      <c r="R1392" s="9" t="str">
        <f t="shared" si="234"/>
        <v/>
      </c>
      <c r="S1392" t="str" cm="1">
        <f t="array" ref="S1392">IF(ISBLANK(C1392),"",IFERROR(INDEX(ListeSeries!$A$2:$A$1045, MATCH(1, (DatasScan!G1392=ListeSeries!$B$2:$B$1045) * (DatasScan!H1392&gt;=ListeSeries!$D$2:$D$1045) * (DatasScan!H1392&lt;=ListeSeries!$E$2:$E$1045), 0)), "no match"))</f>
        <v/>
      </c>
      <c r="T1392" s="7" t="str" cm="1">
        <f t="array" ref="T1392">IF(ISBLANK(C1392),"",IFERROR(INDEX(ListeSeries!$C$2:$C$1045, MATCH(1, (DatasScan!G1392=ListeSeries!$B$2:$B$1045) * (DatasScan!H1392&gt;=ListeSeries!$D$2:$D$1045) * (DatasScan!H1392&lt;=ListeSeries!$E$2:$E$1045), 0)), "no match"))</f>
        <v/>
      </c>
      <c r="U1392" s="11" t="str" cm="1">
        <f t="array" ref="U1392">IF(ISBLANK(C1392),"",IFERROR(INDEX(ListeSeries!$F$2:$F$1045, MATCH(1, (DatasScan!G1392=ListeSeries!$B$2:$B$1045) * (DatasScan!H1392&gt;=ListeSeries!$D$2:$D$1045) * (DatasScan!H1392&lt;=ListeSeries!$E$2:$E$1045), 0)), "no match"))</f>
        <v/>
      </c>
    </row>
    <row r="1393" spans="1:21" x14ac:dyDescent="0.25">
      <c r="A1393" s="6" t="str">
        <f t="shared" si="235"/>
        <v/>
      </c>
      <c r="B1393" s="272"/>
      <c r="F1393" s="7" t="str">
        <f t="shared" si="238"/>
        <v/>
      </c>
      <c r="G1393" s="21" t="str">
        <f>IF(ISBLANK(C1393),"",_xlfn.XLOOKUP(_xlfn.XLOOKUP(VALUE(LEFT(C1393,4)),Souches!$B$2:$B$15000,Souches!$E$2:$E$15000),Varietes!$B$2:$B$500,Varietes!$C$2:$C$500))</f>
        <v/>
      </c>
      <c r="H1393" s="19" t="str">
        <f>IF(ISBLANK(C1393),"",_xlfn.XLOOKUP(VALUE(LEFT(C1393,4)),Souches!$B$2:$B$15000,Souches!$D$2:$D$15000))</f>
        <v/>
      </c>
      <c r="I1393" s="10" t="str">
        <f t="shared" si="236"/>
        <v/>
      </c>
      <c r="J1393" s="19" t="str">
        <f>IF(I1393="","",INT(('ObjProd (2)'!$C$25-I1393)/7 * (ABS('ObjProd (2)'!$C$25-I1393)&gt;=7)))</f>
        <v/>
      </c>
      <c r="K1393" s="10" t="str">
        <f>IF(I1393="","",
IF(AND(DATEDIF(I1393,'ObjProd (2)'!$C$25,"y")=0,DATEDIF(I1393,'ObjProd (2)'!$C$25,"ym")=0,
   INT(('ObjProd (2)'!$C$25-EDATE(I1393,DATEDIF(I1393,'ObjProd (2)'!$C$25,"y")*12+DATEDIF(I1393,'ObjProd (2)'!$C$25,"ym")))/7)=0),
   "&lt; 1 sem.",
   IF(DATEDIF(I1393,'ObjProd (2)'!$C$25,"y")&gt;0,DATEDIF(I1393,'ObjProd (2)'!$C$25,"y") &amp; " " &amp; IF(DATEDIF(I1393,'ObjProd (2)'!$C$25,"y")=1,"an ","ans "),"") &amp;
   IF(DATEDIF(I1393,'ObjProd (2)'!$C$25,"ym")&gt;0,DATEDIF(I1393,'ObjProd (2)'!$C$25,"ym") &amp; " mois ", "") &amp;
   IF(INT(('ObjProd (2)'!$C$25-EDATE(I1393,DATEDIF(I1393,'ObjProd (2)'!$C$25,"y")*12+DATEDIF(I1393,'ObjProd (2)'!$C$25,"ym")))/7)&gt;0,
      INT(('ObjProd (2)'!$C$25-EDATE(I1393,DATEDIF(I1393,'ObjProd (2)'!$C$25,"y")*12+DATEDIF(I1393,'ObjProd (2)'!$C$25,"ym")))/7) &amp; " sem.",
      "")
)
)</f>
        <v/>
      </c>
      <c r="L1393" s="11" t="str">
        <f t="shared" si="237"/>
        <v/>
      </c>
      <c r="M1393" s="9" t="str">
        <f t="shared" si="233"/>
        <v/>
      </c>
      <c r="N1393" s="9" t="str" cm="1">
        <f t="array" aca="1" ref="N1393" ca="1">LEFT(L1393, IF(ISNUMBER(SUBSTITUTE(_xludf.MID(L1393, 2, 1), ".", ",")), 1, 2))</f>
        <v/>
      </c>
      <c r="O1393" s="19" t="str">
        <f t="shared" ca="1" si="239"/>
        <v/>
      </c>
      <c r="P1393" s="9" t="str">
        <f t="shared" ca="1" si="240"/>
        <v/>
      </c>
      <c r="Q1393" s="9" t="str">
        <f t="shared" ca="1" si="241"/>
        <v/>
      </c>
      <c r="R1393" s="9" t="str">
        <f t="shared" si="234"/>
        <v/>
      </c>
      <c r="S1393" t="str" cm="1">
        <f t="array" ref="S1393">IF(ISBLANK(C1393),"",IFERROR(INDEX(ListeSeries!$A$2:$A$1045, MATCH(1, (DatasScan!G1393=ListeSeries!$B$2:$B$1045) * (DatasScan!H1393&gt;=ListeSeries!$D$2:$D$1045) * (DatasScan!H1393&lt;=ListeSeries!$E$2:$E$1045), 0)), "no match"))</f>
        <v/>
      </c>
      <c r="T1393" s="7" t="str" cm="1">
        <f t="array" ref="T1393">IF(ISBLANK(C1393),"",IFERROR(INDEX(ListeSeries!$C$2:$C$1045, MATCH(1, (DatasScan!G1393=ListeSeries!$B$2:$B$1045) * (DatasScan!H1393&gt;=ListeSeries!$D$2:$D$1045) * (DatasScan!H1393&lt;=ListeSeries!$E$2:$E$1045), 0)), "no match"))</f>
        <v/>
      </c>
      <c r="U1393" s="11" t="str" cm="1">
        <f t="array" ref="U1393">IF(ISBLANK(C1393),"",IFERROR(INDEX(ListeSeries!$F$2:$F$1045, MATCH(1, (DatasScan!G1393=ListeSeries!$B$2:$B$1045) * (DatasScan!H1393&gt;=ListeSeries!$D$2:$D$1045) * (DatasScan!H1393&lt;=ListeSeries!$E$2:$E$1045), 0)), "no match"))</f>
        <v/>
      </c>
    </row>
    <row r="1394" spans="1:21" x14ac:dyDescent="0.25">
      <c r="A1394" s="6" t="str">
        <f t="shared" si="235"/>
        <v/>
      </c>
      <c r="B1394" s="272"/>
      <c r="F1394" s="7" t="str">
        <f t="shared" si="238"/>
        <v/>
      </c>
      <c r="G1394" s="21" t="str">
        <f>IF(ISBLANK(C1394),"",_xlfn.XLOOKUP(_xlfn.XLOOKUP(VALUE(LEFT(C1394,4)),Souches!$B$2:$B$15000,Souches!$E$2:$E$15000),Varietes!$B$2:$B$500,Varietes!$C$2:$C$500))</f>
        <v/>
      </c>
      <c r="H1394" s="19" t="str">
        <f>IF(ISBLANK(C1394),"",_xlfn.XLOOKUP(VALUE(LEFT(C1394,4)),Souches!$B$2:$B$15000,Souches!$D$2:$D$15000))</f>
        <v/>
      </c>
      <c r="I1394" s="10" t="str">
        <f t="shared" si="236"/>
        <v/>
      </c>
      <c r="J1394" s="19" t="str">
        <f>IF(I1394="","",INT(('ObjProd (2)'!$C$25-I1394)/7 * (ABS('ObjProd (2)'!$C$25-I1394)&gt;=7)))</f>
        <v/>
      </c>
      <c r="K1394" s="10" t="str">
        <f>IF(I1394="","",
IF(AND(DATEDIF(I1394,'ObjProd (2)'!$C$25,"y")=0,DATEDIF(I1394,'ObjProd (2)'!$C$25,"ym")=0,
   INT(('ObjProd (2)'!$C$25-EDATE(I1394,DATEDIF(I1394,'ObjProd (2)'!$C$25,"y")*12+DATEDIF(I1394,'ObjProd (2)'!$C$25,"ym")))/7)=0),
   "&lt; 1 sem.",
   IF(DATEDIF(I1394,'ObjProd (2)'!$C$25,"y")&gt;0,DATEDIF(I1394,'ObjProd (2)'!$C$25,"y") &amp; " " &amp; IF(DATEDIF(I1394,'ObjProd (2)'!$C$25,"y")=1,"an ","ans "),"") &amp;
   IF(DATEDIF(I1394,'ObjProd (2)'!$C$25,"ym")&gt;0,DATEDIF(I1394,'ObjProd (2)'!$C$25,"ym") &amp; " mois ", "") &amp;
   IF(INT(('ObjProd (2)'!$C$25-EDATE(I1394,DATEDIF(I1394,'ObjProd (2)'!$C$25,"y")*12+DATEDIF(I1394,'ObjProd (2)'!$C$25,"ym")))/7)&gt;0,
      INT(('ObjProd (2)'!$C$25-EDATE(I1394,DATEDIF(I1394,'ObjProd (2)'!$C$25,"y")*12+DATEDIF(I1394,'ObjProd (2)'!$C$25,"ym")))/7) &amp; " sem.",
      "")
)
)</f>
        <v/>
      </c>
      <c r="L1394" s="11" t="str">
        <f t="shared" si="237"/>
        <v/>
      </c>
      <c r="M1394" s="9" t="str">
        <f t="shared" si="233"/>
        <v/>
      </c>
      <c r="N1394" s="9" t="str" cm="1">
        <f t="array" aca="1" ref="N1394" ca="1">LEFT(L1394, IF(ISNUMBER(SUBSTITUTE(_xludf.MID(L1394, 2, 1), ".", ",")), 1, 2))</f>
        <v/>
      </c>
      <c r="O1394" s="19" t="str">
        <f t="shared" ca="1" si="239"/>
        <v/>
      </c>
      <c r="P1394" s="9" t="str">
        <f t="shared" ca="1" si="240"/>
        <v/>
      </c>
      <c r="Q1394" s="9" t="str">
        <f t="shared" ca="1" si="241"/>
        <v/>
      </c>
      <c r="R1394" s="9" t="str">
        <f t="shared" si="234"/>
        <v/>
      </c>
      <c r="S1394" t="str" cm="1">
        <f t="array" ref="S1394">IF(ISBLANK(C1394),"",IFERROR(INDEX(ListeSeries!$A$2:$A$1045, MATCH(1, (DatasScan!G1394=ListeSeries!$B$2:$B$1045) * (DatasScan!H1394&gt;=ListeSeries!$D$2:$D$1045) * (DatasScan!H1394&lt;=ListeSeries!$E$2:$E$1045), 0)), "no match"))</f>
        <v/>
      </c>
      <c r="T1394" s="7" t="str" cm="1">
        <f t="array" ref="T1394">IF(ISBLANK(C1394),"",IFERROR(INDEX(ListeSeries!$C$2:$C$1045, MATCH(1, (DatasScan!G1394=ListeSeries!$B$2:$B$1045) * (DatasScan!H1394&gt;=ListeSeries!$D$2:$D$1045) * (DatasScan!H1394&lt;=ListeSeries!$E$2:$E$1045), 0)), "no match"))</f>
        <v/>
      </c>
      <c r="U1394" s="11" t="str" cm="1">
        <f t="array" ref="U1394">IF(ISBLANK(C1394),"",IFERROR(INDEX(ListeSeries!$F$2:$F$1045, MATCH(1, (DatasScan!G1394=ListeSeries!$B$2:$B$1045) * (DatasScan!H1394&gt;=ListeSeries!$D$2:$D$1045) * (DatasScan!H1394&lt;=ListeSeries!$E$2:$E$1045), 0)), "no match"))</f>
        <v/>
      </c>
    </row>
    <row r="1395" spans="1:21" x14ac:dyDescent="0.25">
      <c r="A1395" s="6" t="str">
        <f t="shared" si="235"/>
        <v/>
      </c>
      <c r="B1395" s="272"/>
      <c r="F1395" s="7" t="str">
        <f t="shared" si="238"/>
        <v/>
      </c>
      <c r="G1395" s="21" t="str">
        <f>IF(ISBLANK(C1395),"",_xlfn.XLOOKUP(_xlfn.XLOOKUP(VALUE(LEFT(C1395,4)),Souches!$B$2:$B$15000,Souches!$E$2:$E$15000),Varietes!$B$2:$B$500,Varietes!$C$2:$C$500))</f>
        <v/>
      </c>
      <c r="H1395" s="19" t="str">
        <f>IF(ISBLANK(C1395),"",_xlfn.XLOOKUP(VALUE(LEFT(C1395,4)),Souches!$B$2:$B$15000,Souches!$D$2:$D$15000))</f>
        <v/>
      </c>
      <c r="I1395" s="10" t="str">
        <f t="shared" si="236"/>
        <v/>
      </c>
      <c r="J1395" s="19" t="str">
        <f>IF(I1395="","",INT(('ObjProd (2)'!$C$25-I1395)/7 * (ABS('ObjProd (2)'!$C$25-I1395)&gt;=7)))</f>
        <v/>
      </c>
      <c r="K1395" s="10" t="str">
        <f>IF(I1395="","",
IF(AND(DATEDIF(I1395,'ObjProd (2)'!$C$25,"y")=0,DATEDIF(I1395,'ObjProd (2)'!$C$25,"ym")=0,
   INT(('ObjProd (2)'!$C$25-EDATE(I1395,DATEDIF(I1395,'ObjProd (2)'!$C$25,"y")*12+DATEDIF(I1395,'ObjProd (2)'!$C$25,"ym")))/7)=0),
   "&lt; 1 sem.",
   IF(DATEDIF(I1395,'ObjProd (2)'!$C$25,"y")&gt;0,DATEDIF(I1395,'ObjProd (2)'!$C$25,"y") &amp; " " &amp; IF(DATEDIF(I1395,'ObjProd (2)'!$C$25,"y")=1,"an ","ans "),"") &amp;
   IF(DATEDIF(I1395,'ObjProd (2)'!$C$25,"ym")&gt;0,DATEDIF(I1395,'ObjProd (2)'!$C$25,"ym") &amp; " mois ", "") &amp;
   IF(INT(('ObjProd (2)'!$C$25-EDATE(I1395,DATEDIF(I1395,'ObjProd (2)'!$C$25,"y")*12+DATEDIF(I1395,'ObjProd (2)'!$C$25,"ym")))/7)&gt;0,
      INT(('ObjProd (2)'!$C$25-EDATE(I1395,DATEDIF(I1395,'ObjProd (2)'!$C$25,"y")*12+DATEDIF(I1395,'ObjProd (2)'!$C$25,"ym")))/7) &amp; " sem.",
      "")
)
)</f>
        <v/>
      </c>
      <c r="L1395" s="11" t="str">
        <f t="shared" si="237"/>
        <v/>
      </c>
      <c r="M1395" s="9" t="str">
        <f t="shared" si="233"/>
        <v/>
      </c>
      <c r="N1395" s="9" t="str" cm="1">
        <f t="array" aca="1" ref="N1395" ca="1">LEFT(L1395, IF(ISNUMBER(SUBSTITUTE(_xludf.MID(L1395, 2, 1), ".", ",")), 1, 2))</f>
        <v/>
      </c>
      <c r="O1395" s="19" t="str">
        <f t="shared" ca="1" si="239"/>
        <v/>
      </c>
      <c r="P1395" s="9" t="str">
        <f t="shared" ca="1" si="240"/>
        <v/>
      </c>
      <c r="Q1395" s="9" t="str">
        <f t="shared" ca="1" si="241"/>
        <v/>
      </c>
      <c r="R1395" s="9" t="str">
        <f t="shared" si="234"/>
        <v/>
      </c>
      <c r="S1395" t="str" cm="1">
        <f t="array" ref="S1395">IF(ISBLANK(C1395),"",IFERROR(INDEX(ListeSeries!$A$2:$A$1045, MATCH(1, (DatasScan!G1395=ListeSeries!$B$2:$B$1045) * (DatasScan!H1395&gt;=ListeSeries!$D$2:$D$1045) * (DatasScan!H1395&lt;=ListeSeries!$E$2:$E$1045), 0)), "no match"))</f>
        <v/>
      </c>
      <c r="T1395" s="7" t="str" cm="1">
        <f t="array" ref="T1395">IF(ISBLANK(C1395),"",IFERROR(INDEX(ListeSeries!$C$2:$C$1045, MATCH(1, (DatasScan!G1395=ListeSeries!$B$2:$B$1045) * (DatasScan!H1395&gt;=ListeSeries!$D$2:$D$1045) * (DatasScan!H1395&lt;=ListeSeries!$E$2:$E$1045), 0)), "no match"))</f>
        <v/>
      </c>
      <c r="U1395" s="11" t="str" cm="1">
        <f t="array" ref="U1395">IF(ISBLANK(C1395),"",IFERROR(INDEX(ListeSeries!$F$2:$F$1045, MATCH(1, (DatasScan!G1395=ListeSeries!$B$2:$B$1045) * (DatasScan!H1395&gt;=ListeSeries!$D$2:$D$1045) * (DatasScan!H1395&lt;=ListeSeries!$E$2:$E$1045), 0)), "no match"))</f>
        <v/>
      </c>
    </row>
    <row r="1396" spans="1:21" x14ac:dyDescent="0.25">
      <c r="A1396" s="6" t="str">
        <f t="shared" si="235"/>
        <v/>
      </c>
      <c r="B1396" s="272"/>
      <c r="F1396" s="7" t="str">
        <f t="shared" si="238"/>
        <v/>
      </c>
      <c r="G1396" s="21" t="str">
        <f>IF(ISBLANK(C1396),"",_xlfn.XLOOKUP(_xlfn.XLOOKUP(VALUE(LEFT(C1396,4)),Souches!$B$2:$B$15000,Souches!$E$2:$E$15000),Varietes!$B$2:$B$500,Varietes!$C$2:$C$500))</f>
        <v/>
      </c>
      <c r="H1396" s="19" t="str">
        <f>IF(ISBLANK(C1396),"",_xlfn.XLOOKUP(VALUE(LEFT(C1396,4)),Souches!$B$2:$B$15000,Souches!$D$2:$D$15000))</f>
        <v/>
      </c>
      <c r="I1396" s="10" t="str">
        <f t="shared" si="236"/>
        <v/>
      </c>
      <c r="J1396" s="19" t="str">
        <f>IF(I1396="","",INT(('ObjProd (2)'!$C$25-I1396)/7 * (ABS('ObjProd (2)'!$C$25-I1396)&gt;=7)))</f>
        <v/>
      </c>
      <c r="K1396" s="10" t="str">
        <f>IF(I1396="","",
IF(AND(DATEDIF(I1396,'ObjProd (2)'!$C$25,"y")=0,DATEDIF(I1396,'ObjProd (2)'!$C$25,"ym")=0,
   INT(('ObjProd (2)'!$C$25-EDATE(I1396,DATEDIF(I1396,'ObjProd (2)'!$C$25,"y")*12+DATEDIF(I1396,'ObjProd (2)'!$C$25,"ym")))/7)=0),
   "&lt; 1 sem.",
   IF(DATEDIF(I1396,'ObjProd (2)'!$C$25,"y")&gt;0,DATEDIF(I1396,'ObjProd (2)'!$C$25,"y") &amp; " " &amp; IF(DATEDIF(I1396,'ObjProd (2)'!$C$25,"y")=1,"an ","ans "),"") &amp;
   IF(DATEDIF(I1396,'ObjProd (2)'!$C$25,"ym")&gt;0,DATEDIF(I1396,'ObjProd (2)'!$C$25,"ym") &amp; " mois ", "") &amp;
   IF(INT(('ObjProd (2)'!$C$25-EDATE(I1396,DATEDIF(I1396,'ObjProd (2)'!$C$25,"y")*12+DATEDIF(I1396,'ObjProd (2)'!$C$25,"ym")))/7)&gt;0,
      INT(('ObjProd (2)'!$C$25-EDATE(I1396,DATEDIF(I1396,'ObjProd (2)'!$C$25,"y")*12+DATEDIF(I1396,'ObjProd (2)'!$C$25,"ym")))/7) &amp; " sem.",
      "")
)
)</f>
        <v/>
      </c>
      <c r="L1396" s="11" t="str">
        <f t="shared" si="237"/>
        <v/>
      </c>
      <c r="M1396" s="9" t="str">
        <f t="shared" si="233"/>
        <v/>
      </c>
      <c r="N1396" s="9" t="str" cm="1">
        <f t="array" aca="1" ref="N1396" ca="1">LEFT(L1396, IF(ISNUMBER(SUBSTITUTE(_xludf.MID(L1396, 2, 1), ".", ",")), 1, 2))</f>
        <v/>
      </c>
      <c r="O1396" s="19" t="str">
        <f t="shared" ca="1" si="239"/>
        <v/>
      </c>
      <c r="P1396" s="9" t="str">
        <f t="shared" ca="1" si="240"/>
        <v/>
      </c>
      <c r="Q1396" s="9" t="str">
        <f t="shared" ca="1" si="241"/>
        <v/>
      </c>
      <c r="R1396" s="9" t="str">
        <f t="shared" si="234"/>
        <v/>
      </c>
      <c r="S1396" t="str" cm="1">
        <f t="array" ref="S1396">IF(ISBLANK(C1396),"",IFERROR(INDEX(ListeSeries!$A$2:$A$1045, MATCH(1, (DatasScan!G1396=ListeSeries!$B$2:$B$1045) * (DatasScan!H1396&gt;=ListeSeries!$D$2:$D$1045) * (DatasScan!H1396&lt;=ListeSeries!$E$2:$E$1045), 0)), "no match"))</f>
        <v/>
      </c>
      <c r="T1396" s="7" t="str" cm="1">
        <f t="array" ref="T1396">IF(ISBLANK(C1396),"",IFERROR(INDEX(ListeSeries!$C$2:$C$1045, MATCH(1, (DatasScan!G1396=ListeSeries!$B$2:$B$1045) * (DatasScan!H1396&gt;=ListeSeries!$D$2:$D$1045) * (DatasScan!H1396&lt;=ListeSeries!$E$2:$E$1045), 0)), "no match"))</f>
        <v/>
      </c>
      <c r="U1396" s="11" t="str" cm="1">
        <f t="array" ref="U1396">IF(ISBLANK(C1396),"",IFERROR(INDEX(ListeSeries!$F$2:$F$1045, MATCH(1, (DatasScan!G1396=ListeSeries!$B$2:$B$1045) * (DatasScan!H1396&gt;=ListeSeries!$D$2:$D$1045) * (DatasScan!H1396&lt;=ListeSeries!$E$2:$E$1045), 0)), "no match"))</f>
        <v/>
      </c>
    </row>
    <row r="1397" spans="1:21" x14ac:dyDescent="0.25">
      <c r="A1397" s="6" t="str">
        <f t="shared" si="235"/>
        <v/>
      </c>
      <c r="B1397" s="272"/>
      <c r="F1397" s="7" t="str">
        <f t="shared" si="238"/>
        <v/>
      </c>
      <c r="G1397" s="21" t="str">
        <f>IF(ISBLANK(C1397),"",_xlfn.XLOOKUP(_xlfn.XLOOKUP(VALUE(LEFT(C1397,4)),Souches!$B$2:$B$15000,Souches!$E$2:$E$15000),Varietes!$B$2:$B$500,Varietes!$C$2:$C$500))</f>
        <v/>
      </c>
      <c r="H1397" s="19" t="str">
        <f>IF(ISBLANK(C1397),"",_xlfn.XLOOKUP(VALUE(LEFT(C1397,4)),Souches!$B$2:$B$15000,Souches!$D$2:$D$15000))</f>
        <v/>
      </c>
      <c r="I1397" s="10" t="str">
        <f t="shared" si="236"/>
        <v/>
      </c>
      <c r="J1397" s="19" t="str">
        <f>IF(I1397="","",INT(('ObjProd (2)'!$C$25-I1397)/7 * (ABS('ObjProd (2)'!$C$25-I1397)&gt;=7)))</f>
        <v/>
      </c>
      <c r="K1397" s="10" t="str">
        <f>IF(I1397="","",
IF(AND(DATEDIF(I1397,'ObjProd (2)'!$C$25,"y")=0,DATEDIF(I1397,'ObjProd (2)'!$C$25,"ym")=0,
   INT(('ObjProd (2)'!$C$25-EDATE(I1397,DATEDIF(I1397,'ObjProd (2)'!$C$25,"y")*12+DATEDIF(I1397,'ObjProd (2)'!$C$25,"ym")))/7)=0),
   "&lt; 1 sem.",
   IF(DATEDIF(I1397,'ObjProd (2)'!$C$25,"y")&gt;0,DATEDIF(I1397,'ObjProd (2)'!$C$25,"y") &amp; " " &amp; IF(DATEDIF(I1397,'ObjProd (2)'!$C$25,"y")=1,"an ","ans "),"") &amp;
   IF(DATEDIF(I1397,'ObjProd (2)'!$C$25,"ym")&gt;0,DATEDIF(I1397,'ObjProd (2)'!$C$25,"ym") &amp; " mois ", "") &amp;
   IF(INT(('ObjProd (2)'!$C$25-EDATE(I1397,DATEDIF(I1397,'ObjProd (2)'!$C$25,"y")*12+DATEDIF(I1397,'ObjProd (2)'!$C$25,"ym")))/7)&gt;0,
      INT(('ObjProd (2)'!$C$25-EDATE(I1397,DATEDIF(I1397,'ObjProd (2)'!$C$25,"y")*12+DATEDIF(I1397,'ObjProd (2)'!$C$25,"ym")))/7) &amp; " sem.",
      "")
)
)</f>
        <v/>
      </c>
      <c r="L1397" s="11" t="str">
        <f t="shared" si="237"/>
        <v/>
      </c>
      <c r="M1397" s="9" t="str">
        <f t="shared" si="233"/>
        <v/>
      </c>
      <c r="N1397" s="9" t="str" cm="1">
        <f t="array" aca="1" ref="N1397" ca="1">LEFT(L1397, IF(ISNUMBER(SUBSTITUTE(_xludf.MID(L1397, 2, 1), ".", ",")), 1, 2))</f>
        <v/>
      </c>
      <c r="O1397" s="19" t="str">
        <f t="shared" ca="1" si="239"/>
        <v/>
      </c>
      <c r="P1397" s="9" t="str">
        <f t="shared" ca="1" si="240"/>
        <v/>
      </c>
      <c r="Q1397" s="9" t="str">
        <f t="shared" ca="1" si="241"/>
        <v/>
      </c>
      <c r="R1397" s="9" t="str">
        <f t="shared" si="234"/>
        <v/>
      </c>
      <c r="S1397" t="str" cm="1">
        <f t="array" ref="S1397">IF(ISBLANK(C1397),"",IFERROR(INDEX(ListeSeries!$A$2:$A$1045, MATCH(1, (DatasScan!G1397=ListeSeries!$B$2:$B$1045) * (DatasScan!H1397&gt;=ListeSeries!$D$2:$D$1045) * (DatasScan!H1397&lt;=ListeSeries!$E$2:$E$1045), 0)), "no match"))</f>
        <v/>
      </c>
      <c r="T1397" s="7" t="str" cm="1">
        <f t="array" ref="T1397">IF(ISBLANK(C1397),"",IFERROR(INDEX(ListeSeries!$C$2:$C$1045, MATCH(1, (DatasScan!G1397=ListeSeries!$B$2:$B$1045) * (DatasScan!H1397&gt;=ListeSeries!$D$2:$D$1045) * (DatasScan!H1397&lt;=ListeSeries!$E$2:$E$1045), 0)), "no match"))</f>
        <v/>
      </c>
      <c r="U1397" s="11" t="str" cm="1">
        <f t="array" ref="U1397">IF(ISBLANK(C1397),"",IFERROR(INDEX(ListeSeries!$F$2:$F$1045, MATCH(1, (DatasScan!G1397=ListeSeries!$B$2:$B$1045) * (DatasScan!H1397&gt;=ListeSeries!$D$2:$D$1045) * (DatasScan!H1397&lt;=ListeSeries!$E$2:$E$1045), 0)), "no match"))</f>
        <v/>
      </c>
    </row>
    <row r="1398" spans="1:21" x14ac:dyDescent="0.25">
      <c r="A1398" s="6" t="str">
        <f t="shared" si="235"/>
        <v/>
      </c>
      <c r="B1398" s="272"/>
      <c r="F1398" s="7" t="str">
        <f t="shared" si="238"/>
        <v/>
      </c>
      <c r="G1398" s="21" t="str">
        <f>IF(ISBLANK(C1398),"",_xlfn.XLOOKUP(_xlfn.XLOOKUP(VALUE(LEFT(C1398,4)),Souches!$B$2:$B$15000,Souches!$E$2:$E$15000),Varietes!$B$2:$B$500,Varietes!$C$2:$C$500))</f>
        <v/>
      </c>
      <c r="H1398" s="19" t="str">
        <f>IF(ISBLANK(C1398),"",_xlfn.XLOOKUP(VALUE(LEFT(C1398,4)),Souches!$B$2:$B$15000,Souches!$D$2:$D$15000))</f>
        <v/>
      </c>
      <c r="I1398" s="10" t="str">
        <f t="shared" si="236"/>
        <v/>
      </c>
      <c r="J1398" s="19" t="str">
        <f>IF(I1398="","",INT(('ObjProd (2)'!$C$25-I1398)/7 * (ABS('ObjProd (2)'!$C$25-I1398)&gt;=7)))</f>
        <v/>
      </c>
      <c r="K1398" s="10" t="str">
        <f>IF(I1398="","",
IF(AND(DATEDIF(I1398,'ObjProd (2)'!$C$25,"y")=0,DATEDIF(I1398,'ObjProd (2)'!$C$25,"ym")=0,
   INT(('ObjProd (2)'!$C$25-EDATE(I1398,DATEDIF(I1398,'ObjProd (2)'!$C$25,"y")*12+DATEDIF(I1398,'ObjProd (2)'!$C$25,"ym")))/7)=0),
   "&lt; 1 sem.",
   IF(DATEDIF(I1398,'ObjProd (2)'!$C$25,"y")&gt;0,DATEDIF(I1398,'ObjProd (2)'!$C$25,"y") &amp; " " &amp; IF(DATEDIF(I1398,'ObjProd (2)'!$C$25,"y")=1,"an ","ans "),"") &amp;
   IF(DATEDIF(I1398,'ObjProd (2)'!$C$25,"ym")&gt;0,DATEDIF(I1398,'ObjProd (2)'!$C$25,"ym") &amp; " mois ", "") &amp;
   IF(INT(('ObjProd (2)'!$C$25-EDATE(I1398,DATEDIF(I1398,'ObjProd (2)'!$C$25,"y")*12+DATEDIF(I1398,'ObjProd (2)'!$C$25,"ym")))/7)&gt;0,
      INT(('ObjProd (2)'!$C$25-EDATE(I1398,DATEDIF(I1398,'ObjProd (2)'!$C$25,"y")*12+DATEDIF(I1398,'ObjProd (2)'!$C$25,"ym")))/7) &amp; " sem.",
      "")
)
)</f>
        <v/>
      </c>
      <c r="L1398" s="11" t="str">
        <f t="shared" si="237"/>
        <v/>
      </c>
      <c r="M1398" s="9" t="str">
        <f t="shared" si="233"/>
        <v/>
      </c>
      <c r="N1398" s="9" t="str" cm="1">
        <f t="array" aca="1" ref="N1398" ca="1">LEFT(L1398, IF(ISNUMBER(SUBSTITUTE(_xludf.MID(L1398, 2, 1), ".", ",")), 1, 2))</f>
        <v/>
      </c>
      <c r="O1398" s="19" t="str">
        <f t="shared" ca="1" si="239"/>
        <v/>
      </c>
      <c r="P1398" s="9" t="str">
        <f t="shared" ca="1" si="240"/>
        <v/>
      </c>
      <c r="Q1398" s="9" t="str">
        <f t="shared" ca="1" si="241"/>
        <v/>
      </c>
      <c r="R1398" s="9" t="str">
        <f t="shared" si="234"/>
        <v/>
      </c>
      <c r="S1398" t="str" cm="1">
        <f t="array" ref="S1398">IF(ISBLANK(C1398),"",IFERROR(INDEX(ListeSeries!$A$2:$A$1045, MATCH(1, (DatasScan!G1398=ListeSeries!$B$2:$B$1045) * (DatasScan!H1398&gt;=ListeSeries!$D$2:$D$1045) * (DatasScan!H1398&lt;=ListeSeries!$E$2:$E$1045), 0)), "no match"))</f>
        <v/>
      </c>
      <c r="T1398" s="7" t="str" cm="1">
        <f t="array" ref="T1398">IF(ISBLANK(C1398),"",IFERROR(INDEX(ListeSeries!$C$2:$C$1045, MATCH(1, (DatasScan!G1398=ListeSeries!$B$2:$B$1045) * (DatasScan!H1398&gt;=ListeSeries!$D$2:$D$1045) * (DatasScan!H1398&lt;=ListeSeries!$E$2:$E$1045), 0)), "no match"))</f>
        <v/>
      </c>
      <c r="U1398" s="11" t="str" cm="1">
        <f t="array" ref="U1398">IF(ISBLANK(C1398),"",IFERROR(INDEX(ListeSeries!$F$2:$F$1045, MATCH(1, (DatasScan!G1398=ListeSeries!$B$2:$B$1045) * (DatasScan!H1398&gt;=ListeSeries!$D$2:$D$1045) * (DatasScan!H1398&lt;=ListeSeries!$E$2:$E$1045), 0)), "no match"))</f>
        <v/>
      </c>
    </row>
    <row r="1399" spans="1:21" x14ac:dyDescent="0.25">
      <c r="A1399" s="6" t="str">
        <f t="shared" si="235"/>
        <v/>
      </c>
      <c r="B1399" s="272"/>
      <c r="F1399" s="7" t="str">
        <f t="shared" si="238"/>
        <v/>
      </c>
      <c r="G1399" s="21" t="str">
        <f>IF(ISBLANK(C1399),"",_xlfn.XLOOKUP(_xlfn.XLOOKUP(VALUE(LEFT(C1399,4)),Souches!$B$2:$B$15000,Souches!$E$2:$E$15000),Varietes!$B$2:$B$500,Varietes!$C$2:$C$500))</f>
        <v/>
      </c>
      <c r="H1399" s="19" t="str">
        <f>IF(ISBLANK(C1399),"",_xlfn.XLOOKUP(VALUE(LEFT(C1399,4)),Souches!$B$2:$B$15000,Souches!$D$2:$D$15000))</f>
        <v/>
      </c>
      <c r="I1399" s="10" t="str">
        <f t="shared" si="236"/>
        <v/>
      </c>
      <c r="J1399" s="19" t="str">
        <f>IF(I1399="","",INT(('ObjProd (2)'!$C$25-I1399)/7 * (ABS('ObjProd (2)'!$C$25-I1399)&gt;=7)))</f>
        <v/>
      </c>
      <c r="K1399" s="10" t="str">
        <f>IF(I1399="","",
IF(AND(DATEDIF(I1399,'ObjProd (2)'!$C$25,"y")=0,DATEDIF(I1399,'ObjProd (2)'!$C$25,"ym")=0,
   INT(('ObjProd (2)'!$C$25-EDATE(I1399,DATEDIF(I1399,'ObjProd (2)'!$C$25,"y")*12+DATEDIF(I1399,'ObjProd (2)'!$C$25,"ym")))/7)=0),
   "&lt; 1 sem.",
   IF(DATEDIF(I1399,'ObjProd (2)'!$C$25,"y")&gt;0,DATEDIF(I1399,'ObjProd (2)'!$C$25,"y") &amp; " " &amp; IF(DATEDIF(I1399,'ObjProd (2)'!$C$25,"y")=1,"an ","ans "),"") &amp;
   IF(DATEDIF(I1399,'ObjProd (2)'!$C$25,"ym")&gt;0,DATEDIF(I1399,'ObjProd (2)'!$C$25,"ym") &amp; " mois ", "") &amp;
   IF(INT(('ObjProd (2)'!$C$25-EDATE(I1399,DATEDIF(I1399,'ObjProd (2)'!$C$25,"y")*12+DATEDIF(I1399,'ObjProd (2)'!$C$25,"ym")))/7)&gt;0,
      INT(('ObjProd (2)'!$C$25-EDATE(I1399,DATEDIF(I1399,'ObjProd (2)'!$C$25,"y")*12+DATEDIF(I1399,'ObjProd (2)'!$C$25,"ym")))/7) &amp; " sem.",
      "")
)
)</f>
        <v/>
      </c>
      <c r="L1399" s="11" t="str">
        <f t="shared" si="237"/>
        <v/>
      </c>
      <c r="M1399" s="9" t="str">
        <f t="shared" si="233"/>
        <v/>
      </c>
      <c r="N1399" s="9" t="str" cm="1">
        <f t="array" aca="1" ref="N1399" ca="1">LEFT(L1399, IF(ISNUMBER(SUBSTITUTE(_xludf.MID(L1399, 2, 1), ".", ",")), 1, 2))</f>
        <v/>
      </c>
      <c r="O1399" s="19" t="str">
        <f t="shared" ca="1" si="239"/>
        <v/>
      </c>
      <c r="P1399" s="9" t="str">
        <f t="shared" ca="1" si="240"/>
        <v/>
      </c>
      <c r="Q1399" s="9" t="str">
        <f t="shared" ca="1" si="241"/>
        <v/>
      </c>
      <c r="R1399" s="9" t="str">
        <f t="shared" si="234"/>
        <v/>
      </c>
      <c r="S1399" t="str" cm="1">
        <f t="array" ref="S1399">IF(ISBLANK(C1399),"",IFERROR(INDEX(ListeSeries!$A$2:$A$1045, MATCH(1, (DatasScan!G1399=ListeSeries!$B$2:$B$1045) * (DatasScan!H1399&gt;=ListeSeries!$D$2:$D$1045) * (DatasScan!H1399&lt;=ListeSeries!$E$2:$E$1045), 0)), "no match"))</f>
        <v/>
      </c>
      <c r="T1399" s="7" t="str" cm="1">
        <f t="array" ref="T1399">IF(ISBLANK(C1399),"",IFERROR(INDEX(ListeSeries!$C$2:$C$1045, MATCH(1, (DatasScan!G1399=ListeSeries!$B$2:$B$1045) * (DatasScan!H1399&gt;=ListeSeries!$D$2:$D$1045) * (DatasScan!H1399&lt;=ListeSeries!$E$2:$E$1045), 0)), "no match"))</f>
        <v/>
      </c>
      <c r="U1399" s="11" t="str" cm="1">
        <f t="array" ref="U1399">IF(ISBLANK(C1399),"",IFERROR(INDEX(ListeSeries!$F$2:$F$1045, MATCH(1, (DatasScan!G1399=ListeSeries!$B$2:$B$1045) * (DatasScan!H1399&gt;=ListeSeries!$D$2:$D$1045) * (DatasScan!H1399&lt;=ListeSeries!$E$2:$E$1045), 0)), "no match"))</f>
        <v/>
      </c>
    </row>
    <row r="1400" spans="1:21" x14ac:dyDescent="0.25">
      <c r="A1400" s="6" t="str">
        <f t="shared" si="235"/>
        <v/>
      </c>
      <c r="B1400" s="272"/>
      <c r="F1400" s="7" t="str">
        <f t="shared" si="238"/>
        <v/>
      </c>
      <c r="G1400" s="21" t="str">
        <f>IF(ISBLANK(C1400),"",_xlfn.XLOOKUP(_xlfn.XLOOKUP(VALUE(LEFT(C1400,4)),Souches!$B$2:$B$15000,Souches!$E$2:$E$15000),Varietes!$B$2:$B$500,Varietes!$C$2:$C$500))</f>
        <v/>
      </c>
      <c r="H1400" s="19" t="str">
        <f>IF(ISBLANK(C1400),"",_xlfn.XLOOKUP(VALUE(LEFT(C1400,4)),Souches!$B$2:$B$15000,Souches!$D$2:$D$15000))</f>
        <v/>
      </c>
      <c r="I1400" s="10" t="str">
        <f t="shared" si="236"/>
        <v/>
      </c>
      <c r="J1400" s="19" t="str">
        <f>IF(I1400="","",INT(('ObjProd (2)'!$C$25-I1400)/7 * (ABS('ObjProd (2)'!$C$25-I1400)&gt;=7)))</f>
        <v/>
      </c>
      <c r="K1400" s="10" t="str">
        <f>IF(I1400="","",
IF(AND(DATEDIF(I1400,'ObjProd (2)'!$C$25,"y")=0,DATEDIF(I1400,'ObjProd (2)'!$C$25,"ym")=0,
   INT(('ObjProd (2)'!$C$25-EDATE(I1400,DATEDIF(I1400,'ObjProd (2)'!$C$25,"y")*12+DATEDIF(I1400,'ObjProd (2)'!$C$25,"ym")))/7)=0),
   "&lt; 1 sem.",
   IF(DATEDIF(I1400,'ObjProd (2)'!$C$25,"y")&gt;0,DATEDIF(I1400,'ObjProd (2)'!$C$25,"y") &amp; " " &amp; IF(DATEDIF(I1400,'ObjProd (2)'!$C$25,"y")=1,"an ","ans "),"") &amp;
   IF(DATEDIF(I1400,'ObjProd (2)'!$C$25,"ym")&gt;0,DATEDIF(I1400,'ObjProd (2)'!$C$25,"ym") &amp; " mois ", "") &amp;
   IF(INT(('ObjProd (2)'!$C$25-EDATE(I1400,DATEDIF(I1400,'ObjProd (2)'!$C$25,"y")*12+DATEDIF(I1400,'ObjProd (2)'!$C$25,"ym")))/7)&gt;0,
      INT(('ObjProd (2)'!$C$25-EDATE(I1400,DATEDIF(I1400,'ObjProd (2)'!$C$25,"y")*12+DATEDIF(I1400,'ObjProd (2)'!$C$25,"ym")))/7) &amp; " sem.",
      "")
)
)</f>
        <v/>
      </c>
      <c r="L1400" s="11" t="str">
        <f t="shared" si="237"/>
        <v/>
      </c>
      <c r="M1400" s="9" t="str">
        <f t="shared" si="233"/>
        <v/>
      </c>
      <c r="N1400" s="9" t="str" cm="1">
        <f t="array" aca="1" ref="N1400" ca="1">LEFT(L1400, IF(ISNUMBER(SUBSTITUTE(_xludf.MID(L1400, 2, 1), ".", ",")), 1, 2))</f>
        <v/>
      </c>
      <c r="O1400" s="19" t="str">
        <f t="shared" ca="1" si="239"/>
        <v/>
      </c>
      <c r="P1400" s="9" t="str">
        <f t="shared" ca="1" si="240"/>
        <v/>
      </c>
      <c r="Q1400" s="9" t="str">
        <f t="shared" ca="1" si="241"/>
        <v/>
      </c>
      <c r="R1400" s="9" t="str">
        <f t="shared" si="234"/>
        <v/>
      </c>
      <c r="S1400" t="str" cm="1">
        <f t="array" ref="S1400">IF(ISBLANK(C1400),"",IFERROR(INDEX(ListeSeries!$A$2:$A$1045, MATCH(1, (DatasScan!G1400=ListeSeries!$B$2:$B$1045) * (DatasScan!H1400&gt;=ListeSeries!$D$2:$D$1045) * (DatasScan!H1400&lt;=ListeSeries!$E$2:$E$1045), 0)), "no match"))</f>
        <v/>
      </c>
      <c r="T1400" s="7" t="str" cm="1">
        <f t="array" ref="T1400">IF(ISBLANK(C1400),"",IFERROR(INDEX(ListeSeries!$C$2:$C$1045, MATCH(1, (DatasScan!G1400=ListeSeries!$B$2:$B$1045) * (DatasScan!H1400&gt;=ListeSeries!$D$2:$D$1045) * (DatasScan!H1400&lt;=ListeSeries!$E$2:$E$1045), 0)), "no match"))</f>
        <v/>
      </c>
      <c r="U1400" s="11" t="str" cm="1">
        <f t="array" ref="U1400">IF(ISBLANK(C1400),"",IFERROR(INDEX(ListeSeries!$F$2:$F$1045, MATCH(1, (DatasScan!G1400=ListeSeries!$B$2:$B$1045) * (DatasScan!H1400&gt;=ListeSeries!$D$2:$D$1045) * (DatasScan!H1400&lt;=ListeSeries!$E$2:$E$1045), 0)), "no match"))</f>
        <v/>
      </c>
    </row>
    <row r="1401" spans="1:21" x14ac:dyDescent="0.25">
      <c r="A1401" s="6" t="str">
        <f t="shared" si="235"/>
        <v/>
      </c>
      <c r="B1401" s="272"/>
      <c r="F1401" s="7" t="str">
        <f t="shared" si="238"/>
        <v/>
      </c>
      <c r="G1401" s="21" t="str">
        <f>IF(ISBLANK(C1401),"",_xlfn.XLOOKUP(_xlfn.XLOOKUP(VALUE(LEFT(C1401,4)),Souches!$B$2:$B$15000,Souches!$E$2:$E$15000),Varietes!$B$2:$B$500,Varietes!$C$2:$C$500))</f>
        <v/>
      </c>
      <c r="H1401" s="19" t="str">
        <f>IF(ISBLANK(C1401),"",_xlfn.XLOOKUP(VALUE(LEFT(C1401,4)),Souches!$B$2:$B$15000,Souches!$D$2:$D$15000))</f>
        <v/>
      </c>
      <c r="I1401" s="10" t="str">
        <f t="shared" si="236"/>
        <v/>
      </c>
      <c r="J1401" s="19" t="str">
        <f>IF(I1401="","",INT(('ObjProd (2)'!$C$25-I1401)/7 * (ABS('ObjProd (2)'!$C$25-I1401)&gt;=7)))</f>
        <v/>
      </c>
      <c r="K1401" s="10" t="str">
        <f>IF(I1401="","",
IF(AND(DATEDIF(I1401,'ObjProd (2)'!$C$25,"y")=0,DATEDIF(I1401,'ObjProd (2)'!$C$25,"ym")=0,
   INT(('ObjProd (2)'!$C$25-EDATE(I1401,DATEDIF(I1401,'ObjProd (2)'!$C$25,"y")*12+DATEDIF(I1401,'ObjProd (2)'!$C$25,"ym")))/7)=0),
   "&lt; 1 sem.",
   IF(DATEDIF(I1401,'ObjProd (2)'!$C$25,"y")&gt;0,DATEDIF(I1401,'ObjProd (2)'!$C$25,"y") &amp; " " &amp; IF(DATEDIF(I1401,'ObjProd (2)'!$C$25,"y")=1,"an ","ans "),"") &amp;
   IF(DATEDIF(I1401,'ObjProd (2)'!$C$25,"ym")&gt;0,DATEDIF(I1401,'ObjProd (2)'!$C$25,"ym") &amp; " mois ", "") &amp;
   IF(INT(('ObjProd (2)'!$C$25-EDATE(I1401,DATEDIF(I1401,'ObjProd (2)'!$C$25,"y")*12+DATEDIF(I1401,'ObjProd (2)'!$C$25,"ym")))/7)&gt;0,
      INT(('ObjProd (2)'!$C$25-EDATE(I1401,DATEDIF(I1401,'ObjProd (2)'!$C$25,"y")*12+DATEDIF(I1401,'ObjProd (2)'!$C$25,"ym")))/7) &amp; " sem.",
      "")
)
)</f>
        <v/>
      </c>
      <c r="L1401" s="11" t="str">
        <f t="shared" si="237"/>
        <v/>
      </c>
      <c r="M1401" s="9" t="str">
        <f t="shared" si="233"/>
        <v/>
      </c>
      <c r="N1401" s="9" t="str" cm="1">
        <f t="array" aca="1" ref="N1401" ca="1">LEFT(L1401, IF(ISNUMBER(SUBSTITUTE(_xludf.MID(L1401, 2, 1), ".", ",")), 1, 2))</f>
        <v/>
      </c>
      <c r="O1401" s="19" t="str">
        <f t="shared" ca="1" si="239"/>
        <v/>
      </c>
      <c r="P1401" s="9" t="str">
        <f t="shared" ca="1" si="240"/>
        <v/>
      </c>
      <c r="Q1401" s="9" t="str">
        <f t="shared" ca="1" si="241"/>
        <v/>
      </c>
      <c r="R1401" s="9" t="str">
        <f t="shared" si="234"/>
        <v/>
      </c>
      <c r="S1401" t="str" cm="1">
        <f t="array" ref="S1401">IF(ISBLANK(C1401),"",IFERROR(INDEX(ListeSeries!$A$2:$A$1045, MATCH(1, (DatasScan!G1401=ListeSeries!$B$2:$B$1045) * (DatasScan!H1401&gt;=ListeSeries!$D$2:$D$1045) * (DatasScan!H1401&lt;=ListeSeries!$E$2:$E$1045), 0)), "no match"))</f>
        <v/>
      </c>
      <c r="T1401" s="7" t="str" cm="1">
        <f t="array" ref="T1401">IF(ISBLANK(C1401),"",IFERROR(INDEX(ListeSeries!$C$2:$C$1045, MATCH(1, (DatasScan!G1401=ListeSeries!$B$2:$B$1045) * (DatasScan!H1401&gt;=ListeSeries!$D$2:$D$1045) * (DatasScan!H1401&lt;=ListeSeries!$E$2:$E$1045), 0)), "no match"))</f>
        <v/>
      </c>
      <c r="U1401" s="11" t="str" cm="1">
        <f t="array" ref="U1401">IF(ISBLANK(C1401),"",IFERROR(INDEX(ListeSeries!$F$2:$F$1045, MATCH(1, (DatasScan!G1401=ListeSeries!$B$2:$B$1045) * (DatasScan!H1401&gt;=ListeSeries!$D$2:$D$1045) * (DatasScan!H1401&lt;=ListeSeries!$E$2:$E$1045), 0)), "no match"))</f>
        <v/>
      </c>
    </row>
    <row r="1402" spans="1:21" x14ac:dyDescent="0.25">
      <c r="A1402" s="6" t="str">
        <f t="shared" si="235"/>
        <v/>
      </c>
      <c r="B1402" s="272"/>
      <c r="F1402" s="7" t="str">
        <f t="shared" si="238"/>
        <v/>
      </c>
      <c r="G1402" s="21" t="str">
        <f>IF(ISBLANK(C1402),"",_xlfn.XLOOKUP(_xlfn.XLOOKUP(VALUE(LEFT(C1402,4)),Souches!$B$2:$B$15000,Souches!$E$2:$E$15000),Varietes!$B$2:$B$500,Varietes!$C$2:$C$500))</f>
        <v/>
      </c>
      <c r="H1402" s="19" t="str">
        <f>IF(ISBLANK(C1402),"",_xlfn.XLOOKUP(VALUE(LEFT(C1402,4)),Souches!$B$2:$B$15000,Souches!$D$2:$D$15000))</f>
        <v/>
      </c>
      <c r="I1402" s="10" t="str">
        <f t="shared" si="236"/>
        <v/>
      </c>
      <c r="J1402" s="19" t="str">
        <f>IF(I1402="","",INT(('ObjProd (2)'!$C$25-I1402)/7 * (ABS('ObjProd (2)'!$C$25-I1402)&gt;=7)))</f>
        <v/>
      </c>
      <c r="K1402" s="10" t="str">
        <f>IF(I1402="","",
IF(AND(DATEDIF(I1402,'ObjProd (2)'!$C$25,"y")=0,DATEDIF(I1402,'ObjProd (2)'!$C$25,"ym")=0,
   INT(('ObjProd (2)'!$C$25-EDATE(I1402,DATEDIF(I1402,'ObjProd (2)'!$C$25,"y")*12+DATEDIF(I1402,'ObjProd (2)'!$C$25,"ym")))/7)=0),
   "&lt; 1 sem.",
   IF(DATEDIF(I1402,'ObjProd (2)'!$C$25,"y")&gt;0,DATEDIF(I1402,'ObjProd (2)'!$C$25,"y") &amp; " " &amp; IF(DATEDIF(I1402,'ObjProd (2)'!$C$25,"y")=1,"an ","ans "),"") &amp;
   IF(DATEDIF(I1402,'ObjProd (2)'!$C$25,"ym")&gt;0,DATEDIF(I1402,'ObjProd (2)'!$C$25,"ym") &amp; " mois ", "") &amp;
   IF(INT(('ObjProd (2)'!$C$25-EDATE(I1402,DATEDIF(I1402,'ObjProd (2)'!$C$25,"y")*12+DATEDIF(I1402,'ObjProd (2)'!$C$25,"ym")))/7)&gt;0,
      INT(('ObjProd (2)'!$C$25-EDATE(I1402,DATEDIF(I1402,'ObjProd (2)'!$C$25,"y")*12+DATEDIF(I1402,'ObjProd (2)'!$C$25,"ym")))/7) &amp; " sem.",
      "")
)
)</f>
        <v/>
      </c>
      <c r="L1402" s="11" t="str">
        <f t="shared" si="237"/>
        <v/>
      </c>
      <c r="M1402" s="9" t="str">
        <f t="shared" si="233"/>
        <v/>
      </c>
      <c r="N1402" s="9" t="str" cm="1">
        <f t="array" aca="1" ref="N1402" ca="1">LEFT(L1402, IF(ISNUMBER(SUBSTITUTE(_xludf.MID(L1402, 2, 1), ".", ",")), 1, 2))</f>
        <v/>
      </c>
      <c r="O1402" s="19" t="str">
        <f t="shared" ca="1" si="239"/>
        <v/>
      </c>
      <c r="P1402" s="9" t="str">
        <f t="shared" ca="1" si="240"/>
        <v/>
      </c>
      <c r="Q1402" s="9" t="str">
        <f t="shared" ca="1" si="241"/>
        <v/>
      </c>
      <c r="R1402" s="9" t="str">
        <f t="shared" si="234"/>
        <v/>
      </c>
      <c r="S1402" t="str" cm="1">
        <f t="array" ref="S1402">IF(ISBLANK(C1402),"",IFERROR(INDEX(ListeSeries!$A$2:$A$1045, MATCH(1, (DatasScan!G1402=ListeSeries!$B$2:$B$1045) * (DatasScan!H1402&gt;=ListeSeries!$D$2:$D$1045) * (DatasScan!H1402&lt;=ListeSeries!$E$2:$E$1045), 0)), "no match"))</f>
        <v/>
      </c>
      <c r="T1402" s="7" t="str" cm="1">
        <f t="array" ref="T1402">IF(ISBLANK(C1402),"",IFERROR(INDEX(ListeSeries!$C$2:$C$1045, MATCH(1, (DatasScan!G1402=ListeSeries!$B$2:$B$1045) * (DatasScan!H1402&gt;=ListeSeries!$D$2:$D$1045) * (DatasScan!H1402&lt;=ListeSeries!$E$2:$E$1045), 0)), "no match"))</f>
        <v/>
      </c>
      <c r="U1402" s="11" t="str" cm="1">
        <f t="array" ref="U1402">IF(ISBLANK(C1402),"",IFERROR(INDEX(ListeSeries!$F$2:$F$1045, MATCH(1, (DatasScan!G1402=ListeSeries!$B$2:$B$1045) * (DatasScan!H1402&gt;=ListeSeries!$D$2:$D$1045) * (DatasScan!H1402&lt;=ListeSeries!$E$2:$E$1045), 0)), "no match"))</f>
        <v/>
      </c>
    </row>
    <row r="1403" spans="1:21" x14ac:dyDescent="0.25">
      <c r="A1403" s="6" t="str">
        <f t="shared" si="235"/>
        <v/>
      </c>
      <c r="B1403" s="272"/>
      <c r="F1403" s="7" t="str">
        <f t="shared" si="238"/>
        <v/>
      </c>
      <c r="G1403" s="21" t="str">
        <f>IF(ISBLANK(C1403),"",_xlfn.XLOOKUP(_xlfn.XLOOKUP(VALUE(LEFT(C1403,4)),Souches!$B$2:$B$15000,Souches!$E$2:$E$15000),Varietes!$B$2:$B$500,Varietes!$C$2:$C$500))</f>
        <v/>
      </c>
      <c r="H1403" s="19" t="str">
        <f>IF(ISBLANK(C1403),"",_xlfn.XLOOKUP(VALUE(LEFT(C1403,4)),Souches!$B$2:$B$15000,Souches!$D$2:$D$15000))</f>
        <v/>
      </c>
      <c r="I1403" s="10" t="str">
        <f t="shared" si="236"/>
        <v/>
      </c>
      <c r="J1403" s="19" t="str">
        <f>IF(I1403="","",INT(('ObjProd (2)'!$C$25-I1403)/7 * (ABS('ObjProd (2)'!$C$25-I1403)&gt;=7)))</f>
        <v/>
      </c>
      <c r="K1403" s="10" t="str">
        <f>IF(I1403="","",
IF(AND(DATEDIF(I1403,'ObjProd (2)'!$C$25,"y")=0,DATEDIF(I1403,'ObjProd (2)'!$C$25,"ym")=0,
   INT(('ObjProd (2)'!$C$25-EDATE(I1403,DATEDIF(I1403,'ObjProd (2)'!$C$25,"y")*12+DATEDIF(I1403,'ObjProd (2)'!$C$25,"ym")))/7)=0),
   "&lt; 1 sem.",
   IF(DATEDIF(I1403,'ObjProd (2)'!$C$25,"y")&gt;0,DATEDIF(I1403,'ObjProd (2)'!$C$25,"y") &amp; " " &amp; IF(DATEDIF(I1403,'ObjProd (2)'!$C$25,"y")=1,"an ","ans "),"") &amp;
   IF(DATEDIF(I1403,'ObjProd (2)'!$C$25,"ym")&gt;0,DATEDIF(I1403,'ObjProd (2)'!$C$25,"ym") &amp; " mois ", "") &amp;
   IF(INT(('ObjProd (2)'!$C$25-EDATE(I1403,DATEDIF(I1403,'ObjProd (2)'!$C$25,"y")*12+DATEDIF(I1403,'ObjProd (2)'!$C$25,"ym")))/7)&gt;0,
      INT(('ObjProd (2)'!$C$25-EDATE(I1403,DATEDIF(I1403,'ObjProd (2)'!$C$25,"y")*12+DATEDIF(I1403,'ObjProd (2)'!$C$25,"ym")))/7) &amp; " sem.",
      "")
)
)</f>
        <v/>
      </c>
      <c r="L1403" s="11" t="str">
        <f t="shared" si="237"/>
        <v/>
      </c>
      <c r="M1403" s="9" t="str">
        <f t="shared" si="233"/>
        <v/>
      </c>
      <c r="N1403" s="9" t="str" cm="1">
        <f t="array" aca="1" ref="N1403" ca="1">LEFT(L1403, IF(ISNUMBER(SUBSTITUTE(_xludf.MID(L1403, 2, 1), ".", ",")), 1, 2))</f>
        <v/>
      </c>
      <c r="O1403" s="19" t="str">
        <f t="shared" ca="1" si="239"/>
        <v/>
      </c>
      <c r="P1403" s="9" t="str">
        <f t="shared" ca="1" si="240"/>
        <v/>
      </c>
      <c r="Q1403" s="9" t="str">
        <f t="shared" ca="1" si="241"/>
        <v/>
      </c>
      <c r="R1403" s="9" t="str">
        <f t="shared" si="234"/>
        <v/>
      </c>
      <c r="S1403" t="str" cm="1">
        <f t="array" ref="S1403">IF(ISBLANK(C1403),"",IFERROR(INDEX(ListeSeries!$A$2:$A$1045, MATCH(1, (DatasScan!G1403=ListeSeries!$B$2:$B$1045) * (DatasScan!H1403&gt;=ListeSeries!$D$2:$D$1045) * (DatasScan!H1403&lt;=ListeSeries!$E$2:$E$1045), 0)), "no match"))</f>
        <v/>
      </c>
      <c r="T1403" s="7" t="str" cm="1">
        <f t="array" ref="T1403">IF(ISBLANK(C1403),"",IFERROR(INDEX(ListeSeries!$C$2:$C$1045, MATCH(1, (DatasScan!G1403=ListeSeries!$B$2:$B$1045) * (DatasScan!H1403&gt;=ListeSeries!$D$2:$D$1045) * (DatasScan!H1403&lt;=ListeSeries!$E$2:$E$1045), 0)), "no match"))</f>
        <v/>
      </c>
      <c r="U1403" s="11" t="str" cm="1">
        <f t="array" ref="U1403">IF(ISBLANK(C1403),"",IFERROR(INDEX(ListeSeries!$F$2:$F$1045, MATCH(1, (DatasScan!G1403=ListeSeries!$B$2:$B$1045) * (DatasScan!H1403&gt;=ListeSeries!$D$2:$D$1045) * (DatasScan!H1403&lt;=ListeSeries!$E$2:$E$1045), 0)), "no match"))</f>
        <v/>
      </c>
    </row>
    <row r="1404" spans="1:21" x14ac:dyDescent="0.25">
      <c r="A1404" s="6" t="str">
        <f t="shared" si="235"/>
        <v/>
      </c>
      <c r="B1404" s="272"/>
      <c r="F1404" s="7" t="str">
        <f t="shared" si="238"/>
        <v/>
      </c>
      <c r="G1404" s="21" t="str">
        <f>IF(ISBLANK(C1404),"",_xlfn.XLOOKUP(_xlfn.XLOOKUP(VALUE(LEFT(C1404,4)),Souches!$B$2:$B$15000,Souches!$E$2:$E$15000),Varietes!$B$2:$B$500,Varietes!$C$2:$C$500))</f>
        <v/>
      </c>
      <c r="H1404" s="19" t="str">
        <f>IF(ISBLANK(C1404),"",_xlfn.XLOOKUP(VALUE(LEFT(C1404,4)),Souches!$B$2:$B$15000,Souches!$D$2:$D$15000))</f>
        <v/>
      </c>
      <c r="I1404" s="10" t="str">
        <f t="shared" si="236"/>
        <v/>
      </c>
      <c r="J1404" s="19" t="str">
        <f>IF(I1404="","",INT(('ObjProd (2)'!$C$25-I1404)/7 * (ABS('ObjProd (2)'!$C$25-I1404)&gt;=7)))</f>
        <v/>
      </c>
      <c r="K1404" s="10" t="str">
        <f>IF(I1404="","",
IF(AND(DATEDIF(I1404,'ObjProd (2)'!$C$25,"y")=0,DATEDIF(I1404,'ObjProd (2)'!$C$25,"ym")=0,
   INT(('ObjProd (2)'!$C$25-EDATE(I1404,DATEDIF(I1404,'ObjProd (2)'!$C$25,"y")*12+DATEDIF(I1404,'ObjProd (2)'!$C$25,"ym")))/7)=0),
   "&lt; 1 sem.",
   IF(DATEDIF(I1404,'ObjProd (2)'!$C$25,"y")&gt;0,DATEDIF(I1404,'ObjProd (2)'!$C$25,"y") &amp; " " &amp; IF(DATEDIF(I1404,'ObjProd (2)'!$C$25,"y")=1,"an ","ans "),"") &amp;
   IF(DATEDIF(I1404,'ObjProd (2)'!$C$25,"ym")&gt;0,DATEDIF(I1404,'ObjProd (2)'!$C$25,"ym") &amp; " mois ", "") &amp;
   IF(INT(('ObjProd (2)'!$C$25-EDATE(I1404,DATEDIF(I1404,'ObjProd (2)'!$C$25,"y")*12+DATEDIF(I1404,'ObjProd (2)'!$C$25,"ym")))/7)&gt;0,
      INT(('ObjProd (2)'!$C$25-EDATE(I1404,DATEDIF(I1404,'ObjProd (2)'!$C$25,"y")*12+DATEDIF(I1404,'ObjProd (2)'!$C$25,"ym")))/7) &amp; " sem.",
      "")
)
)</f>
        <v/>
      </c>
      <c r="L1404" s="11" t="str">
        <f t="shared" si="237"/>
        <v/>
      </c>
      <c r="M1404" s="9" t="str">
        <f t="shared" si="233"/>
        <v/>
      </c>
      <c r="N1404" s="9" t="str" cm="1">
        <f t="array" aca="1" ref="N1404" ca="1">LEFT(L1404, IF(ISNUMBER(SUBSTITUTE(_xludf.MID(L1404, 2, 1), ".", ",")), 1, 2))</f>
        <v/>
      </c>
      <c r="O1404" s="19" t="str">
        <f t="shared" ca="1" si="239"/>
        <v/>
      </c>
      <c r="P1404" s="9" t="str">
        <f t="shared" ca="1" si="240"/>
        <v/>
      </c>
      <c r="Q1404" s="9" t="str">
        <f t="shared" ca="1" si="241"/>
        <v/>
      </c>
      <c r="R1404" s="9" t="str">
        <f t="shared" si="234"/>
        <v/>
      </c>
      <c r="S1404" t="str" cm="1">
        <f t="array" ref="S1404">IF(ISBLANK(C1404),"",IFERROR(INDEX(ListeSeries!$A$2:$A$1045, MATCH(1, (DatasScan!G1404=ListeSeries!$B$2:$B$1045) * (DatasScan!H1404&gt;=ListeSeries!$D$2:$D$1045) * (DatasScan!H1404&lt;=ListeSeries!$E$2:$E$1045), 0)), "no match"))</f>
        <v/>
      </c>
      <c r="T1404" s="7" t="str" cm="1">
        <f t="array" ref="T1404">IF(ISBLANK(C1404),"",IFERROR(INDEX(ListeSeries!$C$2:$C$1045, MATCH(1, (DatasScan!G1404=ListeSeries!$B$2:$B$1045) * (DatasScan!H1404&gt;=ListeSeries!$D$2:$D$1045) * (DatasScan!H1404&lt;=ListeSeries!$E$2:$E$1045), 0)), "no match"))</f>
        <v/>
      </c>
      <c r="U1404" s="11" t="str" cm="1">
        <f t="array" ref="U1404">IF(ISBLANK(C1404),"",IFERROR(INDEX(ListeSeries!$F$2:$F$1045, MATCH(1, (DatasScan!G1404=ListeSeries!$B$2:$B$1045) * (DatasScan!H1404&gt;=ListeSeries!$D$2:$D$1045) * (DatasScan!H1404&lt;=ListeSeries!$E$2:$E$1045), 0)), "no match"))</f>
        <v/>
      </c>
    </row>
    <row r="1405" spans="1:21" x14ac:dyDescent="0.25">
      <c r="A1405" s="6" t="str">
        <f t="shared" si="235"/>
        <v/>
      </c>
      <c r="B1405" s="272"/>
      <c r="F1405" s="7" t="str">
        <f t="shared" si="238"/>
        <v/>
      </c>
      <c r="G1405" s="21" t="str">
        <f>IF(ISBLANK(C1405),"",_xlfn.XLOOKUP(_xlfn.XLOOKUP(VALUE(LEFT(C1405,4)),Souches!$B$2:$B$15000,Souches!$E$2:$E$15000),Varietes!$B$2:$B$500,Varietes!$C$2:$C$500))</f>
        <v/>
      </c>
      <c r="H1405" s="19" t="str">
        <f>IF(ISBLANK(C1405),"",_xlfn.XLOOKUP(VALUE(LEFT(C1405,4)),Souches!$B$2:$B$15000,Souches!$D$2:$D$15000))</f>
        <v/>
      </c>
      <c r="I1405" s="10" t="str">
        <f t="shared" si="236"/>
        <v/>
      </c>
      <c r="J1405" s="19" t="str">
        <f>IF(I1405="","",INT(('ObjProd (2)'!$C$25-I1405)/7 * (ABS('ObjProd (2)'!$C$25-I1405)&gt;=7)))</f>
        <v/>
      </c>
      <c r="K1405" s="10" t="str">
        <f>IF(I1405="","",
IF(AND(DATEDIF(I1405,'ObjProd (2)'!$C$25,"y")=0,DATEDIF(I1405,'ObjProd (2)'!$C$25,"ym")=0,
   INT(('ObjProd (2)'!$C$25-EDATE(I1405,DATEDIF(I1405,'ObjProd (2)'!$C$25,"y")*12+DATEDIF(I1405,'ObjProd (2)'!$C$25,"ym")))/7)=0),
   "&lt; 1 sem.",
   IF(DATEDIF(I1405,'ObjProd (2)'!$C$25,"y")&gt;0,DATEDIF(I1405,'ObjProd (2)'!$C$25,"y") &amp; " " &amp; IF(DATEDIF(I1405,'ObjProd (2)'!$C$25,"y")=1,"an ","ans "),"") &amp;
   IF(DATEDIF(I1405,'ObjProd (2)'!$C$25,"ym")&gt;0,DATEDIF(I1405,'ObjProd (2)'!$C$25,"ym") &amp; " mois ", "") &amp;
   IF(INT(('ObjProd (2)'!$C$25-EDATE(I1405,DATEDIF(I1405,'ObjProd (2)'!$C$25,"y")*12+DATEDIF(I1405,'ObjProd (2)'!$C$25,"ym")))/7)&gt;0,
      INT(('ObjProd (2)'!$C$25-EDATE(I1405,DATEDIF(I1405,'ObjProd (2)'!$C$25,"y")*12+DATEDIF(I1405,'ObjProd (2)'!$C$25,"ym")))/7) &amp; " sem.",
      "")
)
)</f>
        <v/>
      </c>
      <c r="L1405" s="11" t="str">
        <f t="shared" si="237"/>
        <v/>
      </c>
      <c r="M1405" s="9" t="str">
        <f t="shared" si="233"/>
        <v/>
      </c>
      <c r="N1405" s="9" t="str" cm="1">
        <f t="array" aca="1" ref="N1405" ca="1">LEFT(L1405, IF(ISNUMBER(SUBSTITUTE(_xludf.MID(L1405, 2, 1), ".", ",")), 1, 2))</f>
        <v/>
      </c>
      <c r="O1405" s="19" t="str">
        <f t="shared" ca="1" si="239"/>
        <v/>
      </c>
      <c r="P1405" s="9" t="str">
        <f t="shared" ca="1" si="240"/>
        <v/>
      </c>
      <c r="Q1405" s="9" t="str">
        <f t="shared" ca="1" si="241"/>
        <v/>
      </c>
      <c r="R1405" s="9" t="str">
        <f t="shared" si="234"/>
        <v/>
      </c>
      <c r="S1405" t="str" cm="1">
        <f t="array" ref="S1405">IF(ISBLANK(C1405),"",IFERROR(INDEX(ListeSeries!$A$2:$A$1045, MATCH(1, (DatasScan!G1405=ListeSeries!$B$2:$B$1045) * (DatasScan!H1405&gt;=ListeSeries!$D$2:$D$1045) * (DatasScan!H1405&lt;=ListeSeries!$E$2:$E$1045), 0)), "no match"))</f>
        <v/>
      </c>
      <c r="T1405" s="7" t="str" cm="1">
        <f t="array" ref="T1405">IF(ISBLANK(C1405),"",IFERROR(INDEX(ListeSeries!$C$2:$C$1045, MATCH(1, (DatasScan!G1405=ListeSeries!$B$2:$B$1045) * (DatasScan!H1405&gt;=ListeSeries!$D$2:$D$1045) * (DatasScan!H1405&lt;=ListeSeries!$E$2:$E$1045), 0)), "no match"))</f>
        <v/>
      </c>
      <c r="U1405" s="11" t="str" cm="1">
        <f t="array" ref="U1405">IF(ISBLANK(C1405),"",IFERROR(INDEX(ListeSeries!$F$2:$F$1045, MATCH(1, (DatasScan!G1405=ListeSeries!$B$2:$B$1045) * (DatasScan!H1405&gt;=ListeSeries!$D$2:$D$1045) * (DatasScan!H1405&lt;=ListeSeries!$E$2:$E$1045), 0)), "no match"))</f>
        <v/>
      </c>
    </row>
    <row r="1406" spans="1:21" x14ac:dyDescent="0.25">
      <c r="A1406" s="6" t="str">
        <f t="shared" si="235"/>
        <v/>
      </c>
      <c r="B1406" s="272"/>
      <c r="F1406" s="7" t="str">
        <f t="shared" si="238"/>
        <v/>
      </c>
      <c r="G1406" s="21" t="str">
        <f>IF(ISBLANK(C1406),"",_xlfn.XLOOKUP(_xlfn.XLOOKUP(VALUE(LEFT(C1406,4)),Souches!$B$2:$B$15000,Souches!$E$2:$E$15000),Varietes!$B$2:$B$500,Varietes!$C$2:$C$500))</f>
        <v/>
      </c>
      <c r="H1406" s="19" t="str">
        <f>IF(ISBLANK(C1406),"",_xlfn.XLOOKUP(VALUE(LEFT(C1406,4)),Souches!$B$2:$B$15000,Souches!$D$2:$D$15000))</f>
        <v/>
      </c>
      <c r="I1406" s="10" t="str">
        <f t="shared" si="236"/>
        <v/>
      </c>
      <c r="J1406" s="19" t="str">
        <f>IF(I1406="","",INT(('ObjProd (2)'!$C$25-I1406)/7 * (ABS('ObjProd (2)'!$C$25-I1406)&gt;=7)))</f>
        <v/>
      </c>
      <c r="K1406" s="10" t="str">
        <f>IF(I1406="","",
IF(AND(DATEDIF(I1406,'ObjProd (2)'!$C$25,"y")=0,DATEDIF(I1406,'ObjProd (2)'!$C$25,"ym")=0,
   INT(('ObjProd (2)'!$C$25-EDATE(I1406,DATEDIF(I1406,'ObjProd (2)'!$C$25,"y")*12+DATEDIF(I1406,'ObjProd (2)'!$C$25,"ym")))/7)=0),
   "&lt; 1 sem.",
   IF(DATEDIF(I1406,'ObjProd (2)'!$C$25,"y")&gt;0,DATEDIF(I1406,'ObjProd (2)'!$C$25,"y") &amp; " " &amp; IF(DATEDIF(I1406,'ObjProd (2)'!$C$25,"y")=1,"an ","ans "),"") &amp;
   IF(DATEDIF(I1406,'ObjProd (2)'!$C$25,"ym")&gt;0,DATEDIF(I1406,'ObjProd (2)'!$C$25,"ym") &amp; " mois ", "") &amp;
   IF(INT(('ObjProd (2)'!$C$25-EDATE(I1406,DATEDIF(I1406,'ObjProd (2)'!$C$25,"y")*12+DATEDIF(I1406,'ObjProd (2)'!$C$25,"ym")))/7)&gt;0,
      INT(('ObjProd (2)'!$C$25-EDATE(I1406,DATEDIF(I1406,'ObjProd (2)'!$C$25,"y")*12+DATEDIF(I1406,'ObjProd (2)'!$C$25,"ym")))/7) &amp; " sem.",
      "")
)
)</f>
        <v/>
      </c>
      <c r="L1406" s="11" t="str">
        <f t="shared" si="237"/>
        <v/>
      </c>
      <c r="M1406" s="9" t="str">
        <f t="shared" si="233"/>
        <v/>
      </c>
      <c r="N1406" s="9" t="str" cm="1">
        <f t="array" aca="1" ref="N1406" ca="1">LEFT(L1406, IF(ISNUMBER(SUBSTITUTE(_xludf.MID(L1406, 2, 1), ".", ",")), 1, 2))</f>
        <v/>
      </c>
      <c r="O1406" s="19" t="str">
        <f t="shared" ca="1" si="239"/>
        <v/>
      </c>
      <c r="P1406" s="9" t="str">
        <f t="shared" ca="1" si="240"/>
        <v/>
      </c>
      <c r="Q1406" s="9" t="str">
        <f t="shared" ca="1" si="241"/>
        <v/>
      </c>
      <c r="R1406" s="9" t="str">
        <f t="shared" si="234"/>
        <v/>
      </c>
      <c r="S1406" t="str" cm="1">
        <f t="array" ref="S1406">IF(ISBLANK(C1406),"",IFERROR(INDEX(ListeSeries!$A$2:$A$1045, MATCH(1, (DatasScan!G1406=ListeSeries!$B$2:$B$1045) * (DatasScan!H1406&gt;=ListeSeries!$D$2:$D$1045) * (DatasScan!H1406&lt;=ListeSeries!$E$2:$E$1045), 0)), "no match"))</f>
        <v/>
      </c>
      <c r="T1406" s="7" t="str" cm="1">
        <f t="array" ref="T1406">IF(ISBLANK(C1406),"",IFERROR(INDEX(ListeSeries!$C$2:$C$1045, MATCH(1, (DatasScan!G1406=ListeSeries!$B$2:$B$1045) * (DatasScan!H1406&gt;=ListeSeries!$D$2:$D$1045) * (DatasScan!H1406&lt;=ListeSeries!$E$2:$E$1045), 0)), "no match"))</f>
        <v/>
      </c>
      <c r="U1406" s="11" t="str" cm="1">
        <f t="array" ref="U1406">IF(ISBLANK(C1406),"",IFERROR(INDEX(ListeSeries!$F$2:$F$1045, MATCH(1, (DatasScan!G1406=ListeSeries!$B$2:$B$1045) * (DatasScan!H1406&gt;=ListeSeries!$D$2:$D$1045) * (DatasScan!H1406&lt;=ListeSeries!$E$2:$E$1045), 0)), "no match"))</f>
        <v/>
      </c>
    </row>
    <row r="1407" spans="1:21" x14ac:dyDescent="0.25">
      <c r="A1407" s="6" t="str">
        <f t="shared" si="235"/>
        <v/>
      </c>
      <c r="B1407" s="272"/>
      <c r="F1407" s="7" t="str">
        <f t="shared" si="238"/>
        <v/>
      </c>
      <c r="G1407" s="21" t="str">
        <f>IF(ISBLANK(C1407),"",_xlfn.XLOOKUP(_xlfn.XLOOKUP(VALUE(LEFT(C1407,4)),Souches!$B$2:$B$15000,Souches!$E$2:$E$15000),Varietes!$B$2:$B$500,Varietes!$C$2:$C$500))</f>
        <v/>
      </c>
      <c r="H1407" s="19" t="str">
        <f>IF(ISBLANK(C1407),"",_xlfn.XLOOKUP(VALUE(LEFT(C1407,4)),Souches!$B$2:$B$15000,Souches!$D$2:$D$15000))</f>
        <v/>
      </c>
      <c r="I1407" s="10" t="str">
        <f t="shared" si="236"/>
        <v/>
      </c>
      <c r="J1407" s="19" t="str">
        <f>IF(I1407="","",INT(('ObjProd (2)'!$C$25-I1407)/7 * (ABS('ObjProd (2)'!$C$25-I1407)&gt;=7)))</f>
        <v/>
      </c>
      <c r="K1407" s="10" t="str">
        <f>IF(I1407="","",
IF(AND(DATEDIF(I1407,'ObjProd (2)'!$C$25,"y")=0,DATEDIF(I1407,'ObjProd (2)'!$C$25,"ym")=0,
   INT(('ObjProd (2)'!$C$25-EDATE(I1407,DATEDIF(I1407,'ObjProd (2)'!$C$25,"y")*12+DATEDIF(I1407,'ObjProd (2)'!$C$25,"ym")))/7)=0),
   "&lt; 1 sem.",
   IF(DATEDIF(I1407,'ObjProd (2)'!$C$25,"y")&gt;0,DATEDIF(I1407,'ObjProd (2)'!$C$25,"y") &amp; " " &amp; IF(DATEDIF(I1407,'ObjProd (2)'!$C$25,"y")=1,"an ","ans "),"") &amp;
   IF(DATEDIF(I1407,'ObjProd (2)'!$C$25,"ym")&gt;0,DATEDIF(I1407,'ObjProd (2)'!$C$25,"ym") &amp; " mois ", "") &amp;
   IF(INT(('ObjProd (2)'!$C$25-EDATE(I1407,DATEDIF(I1407,'ObjProd (2)'!$C$25,"y")*12+DATEDIF(I1407,'ObjProd (2)'!$C$25,"ym")))/7)&gt;0,
      INT(('ObjProd (2)'!$C$25-EDATE(I1407,DATEDIF(I1407,'ObjProd (2)'!$C$25,"y")*12+DATEDIF(I1407,'ObjProd (2)'!$C$25,"ym")))/7) &amp; " sem.",
      "")
)
)</f>
        <v/>
      </c>
      <c r="L1407" s="11" t="str">
        <f t="shared" si="237"/>
        <v/>
      </c>
      <c r="M1407" s="9" t="str">
        <f t="shared" si="233"/>
        <v/>
      </c>
      <c r="N1407" s="9" t="str" cm="1">
        <f t="array" aca="1" ref="N1407" ca="1">LEFT(L1407, IF(ISNUMBER(SUBSTITUTE(_xludf.MID(L1407, 2, 1), ".", ",")), 1, 2))</f>
        <v/>
      </c>
      <c r="O1407" s="19" t="str">
        <f t="shared" ca="1" si="239"/>
        <v/>
      </c>
      <c r="P1407" s="9" t="str">
        <f t="shared" ca="1" si="240"/>
        <v/>
      </c>
      <c r="Q1407" s="9" t="str">
        <f t="shared" ca="1" si="241"/>
        <v/>
      </c>
      <c r="R1407" s="9" t="str">
        <f t="shared" si="234"/>
        <v/>
      </c>
      <c r="S1407" t="str" cm="1">
        <f t="array" ref="S1407">IF(ISBLANK(C1407),"",IFERROR(INDEX(ListeSeries!$A$2:$A$1045, MATCH(1, (DatasScan!G1407=ListeSeries!$B$2:$B$1045) * (DatasScan!H1407&gt;=ListeSeries!$D$2:$D$1045) * (DatasScan!H1407&lt;=ListeSeries!$E$2:$E$1045), 0)), "no match"))</f>
        <v/>
      </c>
      <c r="T1407" s="7" t="str" cm="1">
        <f t="array" ref="T1407">IF(ISBLANK(C1407),"",IFERROR(INDEX(ListeSeries!$C$2:$C$1045, MATCH(1, (DatasScan!G1407=ListeSeries!$B$2:$B$1045) * (DatasScan!H1407&gt;=ListeSeries!$D$2:$D$1045) * (DatasScan!H1407&lt;=ListeSeries!$E$2:$E$1045), 0)), "no match"))</f>
        <v/>
      </c>
      <c r="U1407" s="11" t="str" cm="1">
        <f t="array" ref="U1407">IF(ISBLANK(C1407),"",IFERROR(INDEX(ListeSeries!$F$2:$F$1045, MATCH(1, (DatasScan!G1407=ListeSeries!$B$2:$B$1045) * (DatasScan!H1407&gt;=ListeSeries!$D$2:$D$1045) * (DatasScan!H1407&lt;=ListeSeries!$E$2:$E$1045), 0)), "no match"))</f>
        <v/>
      </c>
    </row>
    <row r="1408" spans="1:21" x14ac:dyDescent="0.25">
      <c r="A1408" s="6" t="str">
        <f t="shared" si="235"/>
        <v/>
      </c>
      <c r="B1408" s="272"/>
      <c r="F1408" s="7" t="str">
        <f t="shared" si="238"/>
        <v/>
      </c>
      <c r="G1408" s="21" t="str">
        <f>IF(ISBLANK(C1408),"",_xlfn.XLOOKUP(_xlfn.XLOOKUP(VALUE(LEFT(C1408,4)),Souches!$B$2:$B$15000,Souches!$E$2:$E$15000),Varietes!$B$2:$B$500,Varietes!$C$2:$C$500))</f>
        <v/>
      </c>
      <c r="H1408" s="19" t="str">
        <f>IF(ISBLANK(C1408),"",_xlfn.XLOOKUP(VALUE(LEFT(C1408,4)),Souches!$B$2:$B$15000,Souches!$D$2:$D$15000))</f>
        <v/>
      </c>
      <c r="I1408" s="10" t="str">
        <f t="shared" si="236"/>
        <v/>
      </c>
      <c r="J1408" s="19" t="str">
        <f>IF(I1408="","",INT(('ObjProd (2)'!$C$25-I1408)/7 * (ABS('ObjProd (2)'!$C$25-I1408)&gt;=7)))</f>
        <v/>
      </c>
      <c r="K1408" s="10" t="str">
        <f>IF(I1408="","",
IF(AND(DATEDIF(I1408,'ObjProd (2)'!$C$25,"y")=0,DATEDIF(I1408,'ObjProd (2)'!$C$25,"ym")=0,
   INT(('ObjProd (2)'!$C$25-EDATE(I1408,DATEDIF(I1408,'ObjProd (2)'!$C$25,"y")*12+DATEDIF(I1408,'ObjProd (2)'!$C$25,"ym")))/7)=0),
   "&lt; 1 sem.",
   IF(DATEDIF(I1408,'ObjProd (2)'!$C$25,"y")&gt;0,DATEDIF(I1408,'ObjProd (2)'!$C$25,"y") &amp; " " &amp; IF(DATEDIF(I1408,'ObjProd (2)'!$C$25,"y")=1,"an ","ans "),"") &amp;
   IF(DATEDIF(I1408,'ObjProd (2)'!$C$25,"ym")&gt;0,DATEDIF(I1408,'ObjProd (2)'!$C$25,"ym") &amp; " mois ", "") &amp;
   IF(INT(('ObjProd (2)'!$C$25-EDATE(I1408,DATEDIF(I1408,'ObjProd (2)'!$C$25,"y")*12+DATEDIF(I1408,'ObjProd (2)'!$C$25,"ym")))/7)&gt;0,
      INT(('ObjProd (2)'!$C$25-EDATE(I1408,DATEDIF(I1408,'ObjProd (2)'!$C$25,"y")*12+DATEDIF(I1408,'ObjProd (2)'!$C$25,"ym")))/7) &amp; " sem.",
      "")
)
)</f>
        <v/>
      </c>
      <c r="L1408" s="11" t="str">
        <f t="shared" si="237"/>
        <v/>
      </c>
      <c r="M1408" s="9" t="str">
        <f t="shared" ref="M1408:M1471" si="242">IF(OR(D1408&gt;0, E1408&gt;0), D1408*14+E1408,"")</f>
        <v/>
      </c>
      <c r="N1408" s="9" t="str" cm="1">
        <f t="array" aca="1" ref="N1408" ca="1">LEFT(L1408, IF(ISNUMBER(SUBSTITUTE(_xludf.MID(L1408, 2, 1), ".", ",")), 1, 2))</f>
        <v/>
      </c>
      <c r="O1408" s="19" t="str">
        <f t="shared" ca="1" si="239"/>
        <v/>
      </c>
      <c r="P1408" s="9" t="str">
        <f t="shared" ca="1" si="240"/>
        <v/>
      </c>
      <c r="Q1408" s="9" t="str">
        <f t="shared" ca="1" si="241"/>
        <v/>
      </c>
      <c r="R1408" s="9" t="str">
        <f t="shared" ref="R1408:R1471" si="243">IF(ISBLANK(C1408),"",P1408&amp;Q1408)</f>
        <v/>
      </c>
      <c r="S1408" t="str" cm="1">
        <f t="array" ref="S1408">IF(ISBLANK(C1408),"",IFERROR(INDEX(ListeSeries!$A$2:$A$1045, MATCH(1, (DatasScan!G1408=ListeSeries!$B$2:$B$1045) * (DatasScan!H1408&gt;=ListeSeries!$D$2:$D$1045) * (DatasScan!H1408&lt;=ListeSeries!$E$2:$E$1045), 0)), "no match"))</f>
        <v/>
      </c>
      <c r="T1408" s="7" t="str" cm="1">
        <f t="array" ref="T1408">IF(ISBLANK(C1408),"",IFERROR(INDEX(ListeSeries!$C$2:$C$1045, MATCH(1, (DatasScan!G1408=ListeSeries!$B$2:$B$1045) * (DatasScan!H1408&gt;=ListeSeries!$D$2:$D$1045) * (DatasScan!H1408&lt;=ListeSeries!$E$2:$E$1045), 0)), "no match"))</f>
        <v/>
      </c>
      <c r="U1408" s="11" t="str" cm="1">
        <f t="array" ref="U1408">IF(ISBLANK(C1408),"",IFERROR(INDEX(ListeSeries!$F$2:$F$1045, MATCH(1, (DatasScan!G1408=ListeSeries!$B$2:$B$1045) * (DatasScan!H1408&gt;=ListeSeries!$D$2:$D$1045) * (DatasScan!H1408&lt;=ListeSeries!$E$2:$E$1045), 0)), "no match"))</f>
        <v/>
      </c>
    </row>
    <row r="1409" spans="1:21" x14ac:dyDescent="0.25">
      <c r="A1409" s="6" t="str">
        <f t="shared" ref="A1409:A1472" si="244">IF(B1409="CHF","CHF",IF(B1409="CHF 2","CHF hangar",LEFT(B1409,1)))</f>
        <v/>
      </c>
      <c r="B1409" s="272"/>
      <c r="F1409" s="7" t="str">
        <f t="shared" si="238"/>
        <v/>
      </c>
      <c r="G1409" s="21" t="str">
        <f>IF(ISBLANK(C1409),"",_xlfn.XLOOKUP(_xlfn.XLOOKUP(VALUE(LEFT(C1409,4)),Souches!$B$2:$B$15000,Souches!$E$2:$E$15000),Varietes!$B$2:$B$500,Varietes!$C$2:$C$500))</f>
        <v/>
      </c>
      <c r="H1409" s="19" t="str">
        <f>IF(ISBLANK(C1409),"",_xlfn.XLOOKUP(VALUE(LEFT(C1409,4)),Souches!$B$2:$B$15000,Souches!$D$2:$D$15000))</f>
        <v/>
      </c>
      <c r="I1409" s="10" t="str">
        <f t="shared" si="236"/>
        <v/>
      </c>
      <c r="J1409" s="19" t="str">
        <f>IF(I1409="","",INT(('ObjProd (2)'!$C$25-I1409)/7 * (ABS('ObjProd (2)'!$C$25-I1409)&gt;=7)))</f>
        <v/>
      </c>
      <c r="K1409" s="10" t="str">
        <f>IF(I1409="","",
IF(AND(DATEDIF(I1409,'ObjProd (2)'!$C$25,"y")=0,DATEDIF(I1409,'ObjProd (2)'!$C$25,"ym")=0,
   INT(('ObjProd (2)'!$C$25-EDATE(I1409,DATEDIF(I1409,'ObjProd (2)'!$C$25,"y")*12+DATEDIF(I1409,'ObjProd (2)'!$C$25,"ym")))/7)=0),
   "&lt; 1 sem.",
   IF(DATEDIF(I1409,'ObjProd (2)'!$C$25,"y")&gt;0,DATEDIF(I1409,'ObjProd (2)'!$C$25,"y") &amp; " " &amp; IF(DATEDIF(I1409,'ObjProd (2)'!$C$25,"y")=1,"an ","ans "),"") &amp;
   IF(DATEDIF(I1409,'ObjProd (2)'!$C$25,"ym")&gt;0,DATEDIF(I1409,'ObjProd (2)'!$C$25,"ym") &amp; " mois ", "") &amp;
   IF(INT(('ObjProd (2)'!$C$25-EDATE(I1409,DATEDIF(I1409,'ObjProd (2)'!$C$25,"y")*12+DATEDIF(I1409,'ObjProd (2)'!$C$25,"ym")))/7)&gt;0,
      INT(('ObjProd (2)'!$C$25-EDATE(I1409,DATEDIF(I1409,'ObjProd (2)'!$C$25,"y")*12+DATEDIF(I1409,'ObjProd (2)'!$C$25,"ym")))/7) &amp; " sem.",
      "")
)
)</f>
        <v/>
      </c>
      <c r="L1409" s="11" t="str">
        <f t="shared" si="237"/>
        <v/>
      </c>
      <c r="M1409" s="9" t="str">
        <f t="shared" si="242"/>
        <v/>
      </c>
      <c r="N1409" s="9" t="str" cm="1">
        <f t="array" aca="1" ref="N1409" ca="1">LEFT(L1409, IF(ISNUMBER(SUBSTITUTE(_xludf.MID(L1409, 2, 1), ".", ",")), 1, 2))</f>
        <v/>
      </c>
      <c r="O1409" s="19" t="str">
        <f t="shared" ca="1" si="239"/>
        <v/>
      </c>
      <c r="P1409" s="9" t="str">
        <f t="shared" ca="1" si="240"/>
        <v/>
      </c>
      <c r="Q1409" s="9" t="str">
        <f t="shared" ca="1" si="241"/>
        <v/>
      </c>
      <c r="R1409" s="9" t="str">
        <f t="shared" si="243"/>
        <v/>
      </c>
      <c r="S1409" t="str" cm="1">
        <f t="array" ref="S1409">IF(ISBLANK(C1409),"",IFERROR(INDEX(ListeSeries!$A$2:$A$1045, MATCH(1, (DatasScan!G1409=ListeSeries!$B$2:$B$1045) * (DatasScan!H1409&gt;=ListeSeries!$D$2:$D$1045) * (DatasScan!H1409&lt;=ListeSeries!$E$2:$E$1045), 0)), "no match"))</f>
        <v/>
      </c>
      <c r="T1409" s="7" t="str" cm="1">
        <f t="array" ref="T1409">IF(ISBLANK(C1409),"",IFERROR(INDEX(ListeSeries!$C$2:$C$1045, MATCH(1, (DatasScan!G1409=ListeSeries!$B$2:$B$1045) * (DatasScan!H1409&gt;=ListeSeries!$D$2:$D$1045) * (DatasScan!H1409&lt;=ListeSeries!$E$2:$E$1045), 0)), "no match"))</f>
        <v/>
      </c>
      <c r="U1409" s="11" t="str" cm="1">
        <f t="array" ref="U1409">IF(ISBLANK(C1409),"",IFERROR(INDEX(ListeSeries!$F$2:$F$1045, MATCH(1, (DatasScan!G1409=ListeSeries!$B$2:$B$1045) * (DatasScan!H1409&gt;=ListeSeries!$D$2:$D$1045) * (DatasScan!H1409&lt;=ListeSeries!$E$2:$E$1045), 0)), "no match"))</f>
        <v/>
      </c>
    </row>
    <row r="1410" spans="1:21" x14ac:dyDescent="0.25">
      <c r="A1410" s="6" t="str">
        <f t="shared" si="244"/>
        <v/>
      </c>
      <c r="B1410" s="272"/>
      <c r="F1410" s="7" t="str">
        <f t="shared" si="238"/>
        <v/>
      </c>
      <c r="G1410" s="21" t="str">
        <f>IF(ISBLANK(C1410),"",_xlfn.XLOOKUP(_xlfn.XLOOKUP(VALUE(LEFT(C1410,4)),Souches!$B$2:$B$15000,Souches!$E$2:$E$15000),Varietes!$B$2:$B$500,Varietes!$C$2:$C$500))</f>
        <v/>
      </c>
      <c r="H1410" s="19" t="str">
        <f>IF(ISBLANK(C1410),"",_xlfn.XLOOKUP(VALUE(LEFT(C1410,4)),Souches!$B$2:$B$15000,Souches!$D$2:$D$15000))</f>
        <v/>
      </c>
      <c r="I1410" s="10" t="str">
        <f t="shared" ref="I1410:I1473" si="245">IF(ISBLANK(C1410),"",DATE(MID(C1410,5,4),MID(C1410,9,2),MID(C1410,11,2)))</f>
        <v/>
      </c>
      <c r="J1410" s="19" t="str">
        <f>IF(I1410="","",INT(('ObjProd (2)'!$C$25-I1410)/7 * (ABS('ObjProd (2)'!$C$25-I1410)&gt;=7)))</f>
        <v/>
      </c>
      <c r="K1410" s="10" t="str">
        <f>IF(I1410="","",
IF(AND(DATEDIF(I1410,'ObjProd (2)'!$C$25,"y")=0,DATEDIF(I1410,'ObjProd (2)'!$C$25,"ym")=0,
   INT(('ObjProd (2)'!$C$25-EDATE(I1410,DATEDIF(I1410,'ObjProd (2)'!$C$25,"y")*12+DATEDIF(I1410,'ObjProd (2)'!$C$25,"ym")))/7)=0),
   "&lt; 1 sem.",
   IF(DATEDIF(I1410,'ObjProd (2)'!$C$25,"y")&gt;0,DATEDIF(I1410,'ObjProd (2)'!$C$25,"y") &amp; " " &amp; IF(DATEDIF(I1410,'ObjProd (2)'!$C$25,"y")=1,"an ","ans "),"") &amp;
   IF(DATEDIF(I1410,'ObjProd (2)'!$C$25,"ym")&gt;0,DATEDIF(I1410,'ObjProd (2)'!$C$25,"ym") &amp; " mois ", "") &amp;
   IF(INT(('ObjProd (2)'!$C$25-EDATE(I1410,DATEDIF(I1410,'ObjProd (2)'!$C$25,"y")*12+DATEDIF(I1410,'ObjProd (2)'!$C$25,"ym")))/7)&gt;0,
      INT(('ObjProd (2)'!$C$25-EDATE(I1410,DATEDIF(I1410,'ObjProd (2)'!$C$25,"y")*12+DATEDIF(I1410,'ObjProd (2)'!$C$25,"ym")))/7) &amp; " sem.",
      "")
)
)</f>
        <v/>
      </c>
      <c r="L1410" s="11" t="str">
        <f t="shared" ref="L1410:L1473" si="246">IF(ISBLANK(C1410),"",MID(C1410,13,4))</f>
        <v/>
      </c>
      <c r="M1410" s="9" t="str">
        <f t="shared" si="242"/>
        <v/>
      </c>
      <c r="N1410" s="9" t="str" cm="1">
        <f t="array" aca="1" ref="N1410" ca="1">LEFT(L1410, IF(ISNUMBER(SUBSTITUTE(_xludf.MID(L1410, 2, 1), ".", ",")), 1, 2))</f>
        <v/>
      </c>
      <c r="O1410" s="19" t="str">
        <f t="shared" ca="1" si="239"/>
        <v/>
      </c>
      <c r="P1410" s="9" t="str">
        <f t="shared" ca="1" si="240"/>
        <v/>
      </c>
      <c r="Q1410" s="9" t="str">
        <f t="shared" ca="1" si="241"/>
        <v/>
      </c>
      <c r="R1410" s="9" t="str">
        <f t="shared" si="243"/>
        <v/>
      </c>
      <c r="S1410" t="str" cm="1">
        <f t="array" ref="S1410">IF(ISBLANK(C1410),"",IFERROR(INDEX(ListeSeries!$A$2:$A$1045, MATCH(1, (DatasScan!G1410=ListeSeries!$B$2:$B$1045) * (DatasScan!H1410&gt;=ListeSeries!$D$2:$D$1045) * (DatasScan!H1410&lt;=ListeSeries!$E$2:$E$1045), 0)), "no match"))</f>
        <v/>
      </c>
      <c r="T1410" s="7" t="str" cm="1">
        <f t="array" ref="T1410">IF(ISBLANK(C1410),"",IFERROR(INDEX(ListeSeries!$C$2:$C$1045, MATCH(1, (DatasScan!G1410=ListeSeries!$B$2:$B$1045) * (DatasScan!H1410&gt;=ListeSeries!$D$2:$D$1045) * (DatasScan!H1410&lt;=ListeSeries!$E$2:$E$1045), 0)), "no match"))</f>
        <v/>
      </c>
      <c r="U1410" s="11" t="str" cm="1">
        <f t="array" ref="U1410">IF(ISBLANK(C1410),"",IFERROR(INDEX(ListeSeries!$F$2:$F$1045, MATCH(1, (DatasScan!G1410=ListeSeries!$B$2:$B$1045) * (DatasScan!H1410&gt;=ListeSeries!$D$2:$D$1045) * (DatasScan!H1410&lt;=ListeSeries!$E$2:$E$1045), 0)), "no match"))</f>
        <v/>
      </c>
    </row>
    <row r="1411" spans="1:21" x14ac:dyDescent="0.25">
      <c r="A1411" s="6" t="str">
        <f t="shared" si="244"/>
        <v/>
      </c>
      <c r="B1411" s="272"/>
      <c r="F1411" s="7" t="str">
        <f t="shared" si="238"/>
        <v/>
      </c>
      <c r="G1411" s="21" t="str">
        <f>IF(ISBLANK(C1411),"",_xlfn.XLOOKUP(_xlfn.XLOOKUP(VALUE(LEFT(C1411,4)),Souches!$B$2:$B$15000,Souches!$E$2:$E$15000),Varietes!$B$2:$B$500,Varietes!$C$2:$C$500))</f>
        <v/>
      </c>
      <c r="H1411" s="19" t="str">
        <f>IF(ISBLANK(C1411),"",_xlfn.XLOOKUP(VALUE(LEFT(C1411,4)),Souches!$B$2:$B$15000,Souches!$D$2:$D$15000))</f>
        <v/>
      </c>
      <c r="I1411" s="10" t="str">
        <f t="shared" si="245"/>
        <v/>
      </c>
      <c r="J1411" s="19" t="str">
        <f>IF(I1411="","",INT(('ObjProd (2)'!$C$25-I1411)/7 * (ABS('ObjProd (2)'!$C$25-I1411)&gt;=7)))</f>
        <v/>
      </c>
      <c r="K1411" s="10" t="str">
        <f>IF(I1411="","",
IF(AND(DATEDIF(I1411,'ObjProd (2)'!$C$25,"y")=0,DATEDIF(I1411,'ObjProd (2)'!$C$25,"ym")=0,
   INT(('ObjProd (2)'!$C$25-EDATE(I1411,DATEDIF(I1411,'ObjProd (2)'!$C$25,"y")*12+DATEDIF(I1411,'ObjProd (2)'!$C$25,"ym")))/7)=0),
   "&lt; 1 sem.",
   IF(DATEDIF(I1411,'ObjProd (2)'!$C$25,"y")&gt;0,DATEDIF(I1411,'ObjProd (2)'!$C$25,"y") &amp; " " &amp; IF(DATEDIF(I1411,'ObjProd (2)'!$C$25,"y")=1,"an ","ans "),"") &amp;
   IF(DATEDIF(I1411,'ObjProd (2)'!$C$25,"ym")&gt;0,DATEDIF(I1411,'ObjProd (2)'!$C$25,"ym") &amp; " mois ", "") &amp;
   IF(INT(('ObjProd (2)'!$C$25-EDATE(I1411,DATEDIF(I1411,'ObjProd (2)'!$C$25,"y")*12+DATEDIF(I1411,'ObjProd (2)'!$C$25,"ym")))/7)&gt;0,
      INT(('ObjProd (2)'!$C$25-EDATE(I1411,DATEDIF(I1411,'ObjProd (2)'!$C$25,"y")*12+DATEDIF(I1411,'ObjProd (2)'!$C$25,"ym")))/7) &amp; " sem.",
      "")
)
)</f>
        <v/>
      </c>
      <c r="L1411" s="11" t="str">
        <f t="shared" si="246"/>
        <v/>
      </c>
      <c r="M1411" s="9" t="str">
        <f t="shared" si="242"/>
        <v/>
      </c>
      <c r="N1411" s="9" t="str" cm="1">
        <f t="array" aca="1" ref="N1411" ca="1">LEFT(L1411, IF(ISNUMBER(SUBSTITUTE(_xludf.MID(L1411, 2, 1), ".", ",")), 1, 2))</f>
        <v/>
      </c>
      <c r="O1411" s="19" t="str">
        <f t="shared" ca="1" si="239"/>
        <v/>
      </c>
      <c r="P1411" s="9" t="str">
        <f t="shared" ca="1" si="240"/>
        <v/>
      </c>
      <c r="Q1411" s="9" t="str">
        <f t="shared" ca="1" si="241"/>
        <v/>
      </c>
      <c r="R1411" s="9" t="str">
        <f t="shared" si="243"/>
        <v/>
      </c>
      <c r="S1411" t="str" cm="1">
        <f t="array" ref="S1411">IF(ISBLANK(C1411),"",IFERROR(INDEX(ListeSeries!$A$2:$A$1045, MATCH(1, (DatasScan!G1411=ListeSeries!$B$2:$B$1045) * (DatasScan!H1411&gt;=ListeSeries!$D$2:$D$1045) * (DatasScan!H1411&lt;=ListeSeries!$E$2:$E$1045), 0)), "no match"))</f>
        <v/>
      </c>
      <c r="T1411" s="7" t="str" cm="1">
        <f t="array" ref="T1411">IF(ISBLANK(C1411),"",IFERROR(INDEX(ListeSeries!$C$2:$C$1045, MATCH(1, (DatasScan!G1411=ListeSeries!$B$2:$B$1045) * (DatasScan!H1411&gt;=ListeSeries!$D$2:$D$1045) * (DatasScan!H1411&lt;=ListeSeries!$E$2:$E$1045), 0)), "no match"))</f>
        <v/>
      </c>
      <c r="U1411" s="11" t="str" cm="1">
        <f t="array" ref="U1411">IF(ISBLANK(C1411),"",IFERROR(INDEX(ListeSeries!$F$2:$F$1045, MATCH(1, (DatasScan!G1411=ListeSeries!$B$2:$B$1045) * (DatasScan!H1411&gt;=ListeSeries!$D$2:$D$1045) * (DatasScan!H1411&lt;=ListeSeries!$E$2:$E$1045), 0)), "no match"))</f>
        <v/>
      </c>
    </row>
    <row r="1412" spans="1:21" x14ac:dyDescent="0.25">
      <c r="A1412" s="6" t="str">
        <f t="shared" si="244"/>
        <v/>
      </c>
      <c r="B1412" s="272"/>
      <c r="F1412" s="7" t="str">
        <f t="shared" si="238"/>
        <v/>
      </c>
      <c r="G1412" s="21" t="str">
        <f>IF(ISBLANK(C1412),"",_xlfn.XLOOKUP(_xlfn.XLOOKUP(VALUE(LEFT(C1412,4)),Souches!$B$2:$B$15000,Souches!$E$2:$E$15000),Varietes!$B$2:$B$500,Varietes!$C$2:$C$500))</f>
        <v/>
      </c>
      <c r="H1412" s="19" t="str">
        <f>IF(ISBLANK(C1412),"",_xlfn.XLOOKUP(VALUE(LEFT(C1412,4)),Souches!$B$2:$B$15000,Souches!$D$2:$D$15000))</f>
        <v/>
      </c>
      <c r="I1412" s="10" t="str">
        <f t="shared" si="245"/>
        <v/>
      </c>
      <c r="J1412" s="19" t="str">
        <f>IF(I1412="","",INT(('ObjProd (2)'!$C$25-I1412)/7 * (ABS('ObjProd (2)'!$C$25-I1412)&gt;=7)))</f>
        <v/>
      </c>
      <c r="K1412" s="10" t="str">
        <f>IF(I1412="","",
IF(AND(DATEDIF(I1412,'ObjProd (2)'!$C$25,"y")=0,DATEDIF(I1412,'ObjProd (2)'!$C$25,"ym")=0,
   INT(('ObjProd (2)'!$C$25-EDATE(I1412,DATEDIF(I1412,'ObjProd (2)'!$C$25,"y")*12+DATEDIF(I1412,'ObjProd (2)'!$C$25,"ym")))/7)=0),
   "&lt; 1 sem.",
   IF(DATEDIF(I1412,'ObjProd (2)'!$C$25,"y")&gt;0,DATEDIF(I1412,'ObjProd (2)'!$C$25,"y") &amp; " " &amp; IF(DATEDIF(I1412,'ObjProd (2)'!$C$25,"y")=1,"an ","ans "),"") &amp;
   IF(DATEDIF(I1412,'ObjProd (2)'!$C$25,"ym")&gt;0,DATEDIF(I1412,'ObjProd (2)'!$C$25,"ym") &amp; " mois ", "") &amp;
   IF(INT(('ObjProd (2)'!$C$25-EDATE(I1412,DATEDIF(I1412,'ObjProd (2)'!$C$25,"y")*12+DATEDIF(I1412,'ObjProd (2)'!$C$25,"ym")))/7)&gt;0,
      INT(('ObjProd (2)'!$C$25-EDATE(I1412,DATEDIF(I1412,'ObjProd (2)'!$C$25,"y")*12+DATEDIF(I1412,'ObjProd (2)'!$C$25,"ym")))/7) &amp; " sem.",
      "")
)
)</f>
        <v/>
      </c>
      <c r="L1412" s="11" t="str">
        <f t="shared" si="246"/>
        <v/>
      </c>
      <c r="M1412" s="9" t="str">
        <f t="shared" si="242"/>
        <v/>
      </c>
      <c r="N1412" s="9" t="str" cm="1">
        <f t="array" aca="1" ref="N1412" ca="1">LEFT(L1412, IF(ISNUMBER(SUBSTITUTE(_xludf.MID(L1412, 2, 1), ".", ",")), 1, 2))</f>
        <v/>
      </c>
      <c r="O1412" s="19" t="str">
        <f t="shared" ca="1" si="239"/>
        <v/>
      </c>
      <c r="P1412" s="9" t="str">
        <f t="shared" ca="1" si="240"/>
        <v/>
      </c>
      <c r="Q1412" s="9" t="str">
        <f t="shared" ca="1" si="241"/>
        <v/>
      </c>
      <c r="R1412" s="9" t="str">
        <f t="shared" si="243"/>
        <v/>
      </c>
      <c r="S1412" t="str" cm="1">
        <f t="array" ref="S1412">IF(ISBLANK(C1412),"",IFERROR(INDEX(ListeSeries!$A$2:$A$1045, MATCH(1, (DatasScan!G1412=ListeSeries!$B$2:$B$1045) * (DatasScan!H1412&gt;=ListeSeries!$D$2:$D$1045) * (DatasScan!H1412&lt;=ListeSeries!$E$2:$E$1045), 0)), "no match"))</f>
        <v/>
      </c>
      <c r="T1412" s="7" t="str" cm="1">
        <f t="array" ref="T1412">IF(ISBLANK(C1412),"",IFERROR(INDEX(ListeSeries!$C$2:$C$1045, MATCH(1, (DatasScan!G1412=ListeSeries!$B$2:$B$1045) * (DatasScan!H1412&gt;=ListeSeries!$D$2:$D$1045) * (DatasScan!H1412&lt;=ListeSeries!$E$2:$E$1045), 0)), "no match"))</f>
        <v/>
      </c>
      <c r="U1412" s="11" t="str" cm="1">
        <f t="array" ref="U1412">IF(ISBLANK(C1412),"",IFERROR(INDEX(ListeSeries!$F$2:$F$1045, MATCH(1, (DatasScan!G1412=ListeSeries!$B$2:$B$1045) * (DatasScan!H1412&gt;=ListeSeries!$D$2:$D$1045) * (DatasScan!H1412&lt;=ListeSeries!$E$2:$E$1045), 0)), "no match"))</f>
        <v/>
      </c>
    </row>
    <row r="1413" spans="1:21" x14ac:dyDescent="0.25">
      <c r="A1413" s="6" t="str">
        <f t="shared" si="244"/>
        <v/>
      </c>
      <c r="B1413" s="272"/>
      <c r="F1413" s="7" t="str">
        <f t="shared" si="238"/>
        <v/>
      </c>
      <c r="G1413" s="21" t="str">
        <f>IF(ISBLANK(C1413),"",_xlfn.XLOOKUP(_xlfn.XLOOKUP(VALUE(LEFT(C1413,4)),Souches!$B$2:$B$15000,Souches!$E$2:$E$15000),Varietes!$B$2:$B$500,Varietes!$C$2:$C$500))</f>
        <v/>
      </c>
      <c r="H1413" s="19" t="str">
        <f>IF(ISBLANK(C1413),"",_xlfn.XLOOKUP(VALUE(LEFT(C1413,4)),Souches!$B$2:$B$15000,Souches!$D$2:$D$15000))</f>
        <v/>
      </c>
      <c r="I1413" s="10" t="str">
        <f t="shared" si="245"/>
        <v/>
      </c>
      <c r="J1413" s="19" t="str">
        <f>IF(I1413="","",INT(('ObjProd (2)'!$C$25-I1413)/7 * (ABS('ObjProd (2)'!$C$25-I1413)&gt;=7)))</f>
        <v/>
      </c>
      <c r="K1413" s="10" t="str">
        <f>IF(I1413="","",
IF(AND(DATEDIF(I1413,'ObjProd (2)'!$C$25,"y")=0,DATEDIF(I1413,'ObjProd (2)'!$C$25,"ym")=0,
   INT(('ObjProd (2)'!$C$25-EDATE(I1413,DATEDIF(I1413,'ObjProd (2)'!$C$25,"y")*12+DATEDIF(I1413,'ObjProd (2)'!$C$25,"ym")))/7)=0),
   "&lt; 1 sem.",
   IF(DATEDIF(I1413,'ObjProd (2)'!$C$25,"y")&gt;0,DATEDIF(I1413,'ObjProd (2)'!$C$25,"y") &amp; " " &amp; IF(DATEDIF(I1413,'ObjProd (2)'!$C$25,"y")=1,"an ","ans "),"") &amp;
   IF(DATEDIF(I1413,'ObjProd (2)'!$C$25,"ym")&gt;0,DATEDIF(I1413,'ObjProd (2)'!$C$25,"ym") &amp; " mois ", "") &amp;
   IF(INT(('ObjProd (2)'!$C$25-EDATE(I1413,DATEDIF(I1413,'ObjProd (2)'!$C$25,"y")*12+DATEDIF(I1413,'ObjProd (2)'!$C$25,"ym")))/7)&gt;0,
      INT(('ObjProd (2)'!$C$25-EDATE(I1413,DATEDIF(I1413,'ObjProd (2)'!$C$25,"y")*12+DATEDIF(I1413,'ObjProd (2)'!$C$25,"ym")))/7) &amp; " sem.",
      "")
)
)</f>
        <v/>
      </c>
      <c r="L1413" s="11" t="str">
        <f t="shared" si="246"/>
        <v/>
      </c>
      <c r="M1413" s="9" t="str">
        <f t="shared" si="242"/>
        <v/>
      </c>
      <c r="N1413" s="9" t="str" cm="1">
        <f t="array" aca="1" ref="N1413" ca="1">LEFT(L1413, IF(ISNUMBER(SUBSTITUTE(_xludf.MID(L1413, 2, 1), ".", ",")), 1, 2))</f>
        <v/>
      </c>
      <c r="O1413" s="19" t="str">
        <f t="shared" ca="1" si="239"/>
        <v/>
      </c>
      <c r="P1413" s="9" t="str">
        <f t="shared" ca="1" si="240"/>
        <v/>
      </c>
      <c r="Q1413" s="9" t="str">
        <f t="shared" ca="1" si="241"/>
        <v/>
      </c>
      <c r="R1413" s="9" t="str">
        <f t="shared" si="243"/>
        <v/>
      </c>
      <c r="S1413" t="str" cm="1">
        <f t="array" ref="S1413">IF(ISBLANK(C1413),"",IFERROR(INDEX(ListeSeries!$A$2:$A$1045, MATCH(1, (DatasScan!G1413=ListeSeries!$B$2:$B$1045) * (DatasScan!H1413&gt;=ListeSeries!$D$2:$D$1045) * (DatasScan!H1413&lt;=ListeSeries!$E$2:$E$1045), 0)), "no match"))</f>
        <v/>
      </c>
      <c r="T1413" s="7" t="str" cm="1">
        <f t="array" ref="T1413">IF(ISBLANK(C1413),"",IFERROR(INDEX(ListeSeries!$C$2:$C$1045, MATCH(1, (DatasScan!G1413=ListeSeries!$B$2:$B$1045) * (DatasScan!H1413&gt;=ListeSeries!$D$2:$D$1045) * (DatasScan!H1413&lt;=ListeSeries!$E$2:$E$1045), 0)), "no match"))</f>
        <v/>
      </c>
      <c r="U1413" s="11" t="str" cm="1">
        <f t="array" ref="U1413">IF(ISBLANK(C1413),"",IFERROR(INDEX(ListeSeries!$F$2:$F$1045, MATCH(1, (DatasScan!G1413=ListeSeries!$B$2:$B$1045) * (DatasScan!H1413&gt;=ListeSeries!$D$2:$D$1045) * (DatasScan!H1413&lt;=ListeSeries!$E$2:$E$1045), 0)), "no match"))</f>
        <v/>
      </c>
    </row>
    <row r="1414" spans="1:21" x14ac:dyDescent="0.25">
      <c r="A1414" s="6" t="str">
        <f t="shared" si="244"/>
        <v/>
      </c>
      <c r="B1414" s="272"/>
      <c r="F1414" s="7" t="str">
        <f t="shared" si="238"/>
        <v/>
      </c>
      <c r="G1414" s="21" t="str">
        <f>IF(ISBLANK(C1414),"",_xlfn.XLOOKUP(_xlfn.XLOOKUP(VALUE(LEFT(C1414,4)),Souches!$B$2:$B$15000,Souches!$E$2:$E$15000),Varietes!$B$2:$B$500,Varietes!$C$2:$C$500))</f>
        <v/>
      </c>
      <c r="H1414" s="19" t="str">
        <f>IF(ISBLANK(C1414),"",_xlfn.XLOOKUP(VALUE(LEFT(C1414,4)),Souches!$B$2:$B$15000,Souches!$D$2:$D$15000))</f>
        <v/>
      </c>
      <c r="I1414" s="10" t="str">
        <f t="shared" si="245"/>
        <v/>
      </c>
      <c r="J1414" s="19" t="str">
        <f>IF(I1414="","",INT(('ObjProd (2)'!$C$25-I1414)/7 * (ABS('ObjProd (2)'!$C$25-I1414)&gt;=7)))</f>
        <v/>
      </c>
      <c r="K1414" s="10" t="str">
        <f>IF(I1414="","",
IF(AND(DATEDIF(I1414,'ObjProd (2)'!$C$25,"y")=0,DATEDIF(I1414,'ObjProd (2)'!$C$25,"ym")=0,
   INT(('ObjProd (2)'!$C$25-EDATE(I1414,DATEDIF(I1414,'ObjProd (2)'!$C$25,"y")*12+DATEDIF(I1414,'ObjProd (2)'!$C$25,"ym")))/7)=0),
   "&lt; 1 sem.",
   IF(DATEDIF(I1414,'ObjProd (2)'!$C$25,"y")&gt;0,DATEDIF(I1414,'ObjProd (2)'!$C$25,"y") &amp; " " &amp; IF(DATEDIF(I1414,'ObjProd (2)'!$C$25,"y")=1,"an ","ans "),"") &amp;
   IF(DATEDIF(I1414,'ObjProd (2)'!$C$25,"ym")&gt;0,DATEDIF(I1414,'ObjProd (2)'!$C$25,"ym") &amp; " mois ", "") &amp;
   IF(INT(('ObjProd (2)'!$C$25-EDATE(I1414,DATEDIF(I1414,'ObjProd (2)'!$C$25,"y")*12+DATEDIF(I1414,'ObjProd (2)'!$C$25,"ym")))/7)&gt;0,
      INT(('ObjProd (2)'!$C$25-EDATE(I1414,DATEDIF(I1414,'ObjProd (2)'!$C$25,"y")*12+DATEDIF(I1414,'ObjProd (2)'!$C$25,"ym")))/7) &amp; " sem.",
      "")
)
)</f>
        <v/>
      </c>
      <c r="L1414" s="11" t="str">
        <f t="shared" si="246"/>
        <v/>
      </c>
      <c r="M1414" s="9" t="str">
        <f t="shared" si="242"/>
        <v/>
      </c>
      <c r="N1414" s="9" t="str" cm="1">
        <f t="array" aca="1" ref="N1414" ca="1">LEFT(L1414, IF(ISNUMBER(SUBSTITUTE(_xludf.MID(L1414, 2, 1), ".", ",")), 1, 2))</f>
        <v/>
      </c>
      <c r="O1414" s="19" t="str">
        <f t="shared" ca="1" si="239"/>
        <v/>
      </c>
      <c r="P1414" s="9" t="str">
        <f t="shared" ca="1" si="240"/>
        <v/>
      </c>
      <c r="Q1414" s="9" t="str">
        <f t="shared" ca="1" si="241"/>
        <v/>
      </c>
      <c r="R1414" s="9" t="str">
        <f t="shared" si="243"/>
        <v/>
      </c>
      <c r="S1414" t="str" cm="1">
        <f t="array" ref="S1414">IF(ISBLANK(C1414),"",IFERROR(INDEX(ListeSeries!$A$2:$A$1045, MATCH(1, (DatasScan!G1414=ListeSeries!$B$2:$B$1045) * (DatasScan!H1414&gt;=ListeSeries!$D$2:$D$1045) * (DatasScan!H1414&lt;=ListeSeries!$E$2:$E$1045), 0)), "no match"))</f>
        <v/>
      </c>
      <c r="T1414" s="7" t="str" cm="1">
        <f t="array" ref="T1414">IF(ISBLANK(C1414),"",IFERROR(INDEX(ListeSeries!$C$2:$C$1045, MATCH(1, (DatasScan!G1414=ListeSeries!$B$2:$B$1045) * (DatasScan!H1414&gt;=ListeSeries!$D$2:$D$1045) * (DatasScan!H1414&lt;=ListeSeries!$E$2:$E$1045), 0)), "no match"))</f>
        <v/>
      </c>
      <c r="U1414" s="11" t="str" cm="1">
        <f t="array" ref="U1414">IF(ISBLANK(C1414),"",IFERROR(INDEX(ListeSeries!$F$2:$F$1045, MATCH(1, (DatasScan!G1414=ListeSeries!$B$2:$B$1045) * (DatasScan!H1414&gt;=ListeSeries!$D$2:$D$1045) * (DatasScan!H1414&lt;=ListeSeries!$E$2:$E$1045), 0)), "no match"))</f>
        <v/>
      </c>
    </row>
    <row r="1415" spans="1:21" x14ac:dyDescent="0.25">
      <c r="A1415" s="6" t="str">
        <f t="shared" si="244"/>
        <v/>
      </c>
      <c r="B1415" s="272"/>
      <c r="F1415" s="7" t="str">
        <f t="shared" si="238"/>
        <v/>
      </c>
      <c r="G1415" s="21" t="str">
        <f>IF(ISBLANK(C1415),"",_xlfn.XLOOKUP(_xlfn.XLOOKUP(VALUE(LEFT(C1415,4)),Souches!$B$2:$B$15000,Souches!$E$2:$E$15000),Varietes!$B$2:$B$500,Varietes!$C$2:$C$500))</f>
        <v/>
      </c>
      <c r="H1415" s="19" t="str">
        <f>IF(ISBLANK(C1415),"",_xlfn.XLOOKUP(VALUE(LEFT(C1415,4)),Souches!$B$2:$B$15000,Souches!$D$2:$D$15000))</f>
        <v/>
      </c>
      <c r="I1415" s="10" t="str">
        <f t="shared" si="245"/>
        <v/>
      </c>
      <c r="J1415" s="19" t="str">
        <f>IF(I1415="","",INT(('ObjProd (2)'!$C$25-I1415)/7 * (ABS('ObjProd (2)'!$C$25-I1415)&gt;=7)))</f>
        <v/>
      </c>
      <c r="K1415" s="10" t="str">
        <f>IF(I1415="","",
IF(AND(DATEDIF(I1415,'ObjProd (2)'!$C$25,"y")=0,DATEDIF(I1415,'ObjProd (2)'!$C$25,"ym")=0,
   INT(('ObjProd (2)'!$C$25-EDATE(I1415,DATEDIF(I1415,'ObjProd (2)'!$C$25,"y")*12+DATEDIF(I1415,'ObjProd (2)'!$C$25,"ym")))/7)=0),
   "&lt; 1 sem.",
   IF(DATEDIF(I1415,'ObjProd (2)'!$C$25,"y")&gt;0,DATEDIF(I1415,'ObjProd (2)'!$C$25,"y") &amp; " " &amp; IF(DATEDIF(I1415,'ObjProd (2)'!$C$25,"y")=1,"an ","ans "),"") &amp;
   IF(DATEDIF(I1415,'ObjProd (2)'!$C$25,"ym")&gt;0,DATEDIF(I1415,'ObjProd (2)'!$C$25,"ym") &amp; " mois ", "") &amp;
   IF(INT(('ObjProd (2)'!$C$25-EDATE(I1415,DATEDIF(I1415,'ObjProd (2)'!$C$25,"y")*12+DATEDIF(I1415,'ObjProd (2)'!$C$25,"ym")))/7)&gt;0,
      INT(('ObjProd (2)'!$C$25-EDATE(I1415,DATEDIF(I1415,'ObjProd (2)'!$C$25,"y")*12+DATEDIF(I1415,'ObjProd (2)'!$C$25,"ym")))/7) &amp; " sem.",
      "")
)
)</f>
        <v/>
      </c>
      <c r="L1415" s="11" t="str">
        <f t="shared" si="246"/>
        <v/>
      </c>
      <c r="M1415" s="9" t="str">
        <f t="shared" si="242"/>
        <v/>
      </c>
      <c r="N1415" s="9" t="str" cm="1">
        <f t="array" aca="1" ref="N1415" ca="1">LEFT(L1415, IF(ISNUMBER(SUBSTITUTE(_xludf.MID(L1415, 2, 1), ".", ",")), 1, 2))</f>
        <v/>
      </c>
      <c r="O1415" s="19" t="str">
        <f t="shared" ca="1" si="239"/>
        <v/>
      </c>
      <c r="P1415" s="9" t="str">
        <f t="shared" ca="1" si="240"/>
        <v/>
      </c>
      <c r="Q1415" s="9" t="str">
        <f t="shared" ca="1" si="241"/>
        <v/>
      </c>
      <c r="R1415" s="9" t="str">
        <f t="shared" si="243"/>
        <v/>
      </c>
      <c r="S1415" t="str" cm="1">
        <f t="array" ref="S1415">IF(ISBLANK(C1415),"",IFERROR(INDEX(ListeSeries!$A$2:$A$1045, MATCH(1, (DatasScan!G1415=ListeSeries!$B$2:$B$1045) * (DatasScan!H1415&gt;=ListeSeries!$D$2:$D$1045) * (DatasScan!H1415&lt;=ListeSeries!$E$2:$E$1045), 0)), "no match"))</f>
        <v/>
      </c>
      <c r="T1415" s="7" t="str" cm="1">
        <f t="array" ref="T1415">IF(ISBLANK(C1415),"",IFERROR(INDEX(ListeSeries!$C$2:$C$1045, MATCH(1, (DatasScan!G1415=ListeSeries!$B$2:$B$1045) * (DatasScan!H1415&gt;=ListeSeries!$D$2:$D$1045) * (DatasScan!H1415&lt;=ListeSeries!$E$2:$E$1045), 0)), "no match"))</f>
        <v/>
      </c>
      <c r="U1415" s="11" t="str" cm="1">
        <f t="array" ref="U1415">IF(ISBLANK(C1415),"",IFERROR(INDEX(ListeSeries!$F$2:$F$1045, MATCH(1, (DatasScan!G1415=ListeSeries!$B$2:$B$1045) * (DatasScan!H1415&gt;=ListeSeries!$D$2:$D$1045) * (DatasScan!H1415&lt;=ListeSeries!$E$2:$E$1045), 0)), "no match"))</f>
        <v/>
      </c>
    </row>
    <row r="1416" spans="1:21" x14ac:dyDescent="0.25">
      <c r="A1416" s="6" t="str">
        <f t="shared" si="244"/>
        <v/>
      </c>
      <c r="B1416" s="272"/>
      <c r="F1416" s="7" t="str">
        <f t="shared" si="238"/>
        <v/>
      </c>
      <c r="G1416" s="21" t="str">
        <f>IF(ISBLANK(C1416),"",_xlfn.XLOOKUP(_xlfn.XLOOKUP(VALUE(LEFT(C1416,4)),Souches!$B$2:$B$15000,Souches!$E$2:$E$15000),Varietes!$B$2:$B$500,Varietes!$C$2:$C$500))</f>
        <v/>
      </c>
      <c r="H1416" s="19" t="str">
        <f>IF(ISBLANK(C1416),"",_xlfn.XLOOKUP(VALUE(LEFT(C1416,4)),Souches!$B$2:$B$15000,Souches!$D$2:$D$15000))</f>
        <v/>
      </c>
      <c r="I1416" s="10" t="str">
        <f t="shared" si="245"/>
        <v/>
      </c>
      <c r="J1416" s="19" t="str">
        <f>IF(I1416="","",INT(('ObjProd (2)'!$C$25-I1416)/7 * (ABS('ObjProd (2)'!$C$25-I1416)&gt;=7)))</f>
        <v/>
      </c>
      <c r="K1416" s="10" t="str">
        <f>IF(I1416="","",
IF(AND(DATEDIF(I1416,'ObjProd (2)'!$C$25,"y")=0,DATEDIF(I1416,'ObjProd (2)'!$C$25,"ym")=0,
   INT(('ObjProd (2)'!$C$25-EDATE(I1416,DATEDIF(I1416,'ObjProd (2)'!$C$25,"y")*12+DATEDIF(I1416,'ObjProd (2)'!$C$25,"ym")))/7)=0),
   "&lt; 1 sem.",
   IF(DATEDIF(I1416,'ObjProd (2)'!$C$25,"y")&gt;0,DATEDIF(I1416,'ObjProd (2)'!$C$25,"y") &amp; " " &amp; IF(DATEDIF(I1416,'ObjProd (2)'!$C$25,"y")=1,"an ","ans "),"") &amp;
   IF(DATEDIF(I1416,'ObjProd (2)'!$C$25,"ym")&gt;0,DATEDIF(I1416,'ObjProd (2)'!$C$25,"ym") &amp; " mois ", "") &amp;
   IF(INT(('ObjProd (2)'!$C$25-EDATE(I1416,DATEDIF(I1416,'ObjProd (2)'!$C$25,"y")*12+DATEDIF(I1416,'ObjProd (2)'!$C$25,"ym")))/7)&gt;0,
      INT(('ObjProd (2)'!$C$25-EDATE(I1416,DATEDIF(I1416,'ObjProd (2)'!$C$25,"y")*12+DATEDIF(I1416,'ObjProd (2)'!$C$25,"ym")))/7) &amp; " sem.",
      "")
)
)</f>
        <v/>
      </c>
      <c r="L1416" s="11" t="str">
        <f t="shared" si="246"/>
        <v/>
      </c>
      <c r="M1416" s="9" t="str">
        <f t="shared" si="242"/>
        <v/>
      </c>
      <c r="N1416" s="9" t="str" cm="1">
        <f t="array" aca="1" ref="N1416" ca="1">LEFT(L1416, IF(ISNUMBER(SUBSTITUTE(_xludf.MID(L1416, 2, 1), ".", ",")), 1, 2))</f>
        <v/>
      </c>
      <c r="O1416" s="19" t="str">
        <f t="shared" ca="1" si="239"/>
        <v/>
      </c>
      <c r="P1416" s="9" t="str">
        <f t="shared" ca="1" si="240"/>
        <v/>
      </c>
      <c r="Q1416" s="9" t="str">
        <f t="shared" ca="1" si="241"/>
        <v/>
      </c>
      <c r="R1416" s="9" t="str">
        <f t="shared" si="243"/>
        <v/>
      </c>
      <c r="S1416" t="str" cm="1">
        <f t="array" ref="S1416">IF(ISBLANK(C1416),"",IFERROR(INDEX(ListeSeries!$A$2:$A$1045, MATCH(1, (DatasScan!G1416=ListeSeries!$B$2:$B$1045) * (DatasScan!H1416&gt;=ListeSeries!$D$2:$D$1045) * (DatasScan!H1416&lt;=ListeSeries!$E$2:$E$1045), 0)), "no match"))</f>
        <v/>
      </c>
      <c r="T1416" s="7" t="str" cm="1">
        <f t="array" ref="T1416">IF(ISBLANK(C1416),"",IFERROR(INDEX(ListeSeries!$C$2:$C$1045, MATCH(1, (DatasScan!G1416=ListeSeries!$B$2:$B$1045) * (DatasScan!H1416&gt;=ListeSeries!$D$2:$D$1045) * (DatasScan!H1416&lt;=ListeSeries!$E$2:$E$1045), 0)), "no match"))</f>
        <v/>
      </c>
      <c r="U1416" s="11" t="str" cm="1">
        <f t="array" ref="U1416">IF(ISBLANK(C1416),"",IFERROR(INDEX(ListeSeries!$F$2:$F$1045, MATCH(1, (DatasScan!G1416=ListeSeries!$B$2:$B$1045) * (DatasScan!H1416&gt;=ListeSeries!$D$2:$D$1045) * (DatasScan!H1416&lt;=ListeSeries!$E$2:$E$1045), 0)), "no match"))</f>
        <v/>
      </c>
    </row>
    <row r="1417" spans="1:21" x14ac:dyDescent="0.25">
      <c r="A1417" s="6" t="str">
        <f t="shared" si="244"/>
        <v/>
      </c>
      <c r="B1417" s="272"/>
      <c r="F1417" s="7" t="str">
        <f t="shared" si="238"/>
        <v/>
      </c>
      <c r="G1417" s="21" t="str">
        <f>IF(ISBLANK(C1417),"",_xlfn.XLOOKUP(_xlfn.XLOOKUP(VALUE(LEFT(C1417,4)),Souches!$B$2:$B$15000,Souches!$E$2:$E$15000),Varietes!$B$2:$B$500,Varietes!$C$2:$C$500))</f>
        <v/>
      </c>
      <c r="H1417" s="19" t="str">
        <f>IF(ISBLANK(C1417),"",_xlfn.XLOOKUP(VALUE(LEFT(C1417,4)),Souches!$B$2:$B$15000,Souches!$D$2:$D$15000))</f>
        <v/>
      </c>
      <c r="I1417" s="10" t="str">
        <f t="shared" si="245"/>
        <v/>
      </c>
      <c r="J1417" s="19" t="str">
        <f>IF(I1417="","",INT(('ObjProd (2)'!$C$25-I1417)/7 * (ABS('ObjProd (2)'!$C$25-I1417)&gt;=7)))</f>
        <v/>
      </c>
      <c r="K1417" s="10" t="str">
        <f>IF(I1417="","",
IF(AND(DATEDIF(I1417,'ObjProd (2)'!$C$25,"y")=0,DATEDIF(I1417,'ObjProd (2)'!$C$25,"ym")=0,
   INT(('ObjProd (2)'!$C$25-EDATE(I1417,DATEDIF(I1417,'ObjProd (2)'!$C$25,"y")*12+DATEDIF(I1417,'ObjProd (2)'!$C$25,"ym")))/7)=0),
   "&lt; 1 sem.",
   IF(DATEDIF(I1417,'ObjProd (2)'!$C$25,"y")&gt;0,DATEDIF(I1417,'ObjProd (2)'!$C$25,"y") &amp; " " &amp; IF(DATEDIF(I1417,'ObjProd (2)'!$C$25,"y")=1,"an ","ans "),"") &amp;
   IF(DATEDIF(I1417,'ObjProd (2)'!$C$25,"ym")&gt;0,DATEDIF(I1417,'ObjProd (2)'!$C$25,"ym") &amp; " mois ", "") &amp;
   IF(INT(('ObjProd (2)'!$C$25-EDATE(I1417,DATEDIF(I1417,'ObjProd (2)'!$C$25,"y")*12+DATEDIF(I1417,'ObjProd (2)'!$C$25,"ym")))/7)&gt;0,
      INT(('ObjProd (2)'!$C$25-EDATE(I1417,DATEDIF(I1417,'ObjProd (2)'!$C$25,"y")*12+DATEDIF(I1417,'ObjProd (2)'!$C$25,"ym")))/7) &amp; " sem.",
      "")
)
)</f>
        <v/>
      </c>
      <c r="L1417" s="11" t="str">
        <f t="shared" si="246"/>
        <v/>
      </c>
      <c r="M1417" s="9" t="str">
        <f t="shared" si="242"/>
        <v/>
      </c>
      <c r="N1417" s="9" t="str" cm="1">
        <f t="array" aca="1" ref="N1417" ca="1">LEFT(L1417, IF(ISNUMBER(SUBSTITUTE(_xludf.MID(L1417, 2, 1), ".", ",")), 1, 2))</f>
        <v/>
      </c>
      <c r="O1417" s="19" t="str">
        <f t="shared" ca="1" si="239"/>
        <v/>
      </c>
      <c r="P1417" s="9" t="str">
        <f t="shared" ca="1" si="240"/>
        <v/>
      </c>
      <c r="Q1417" s="9" t="str">
        <f t="shared" ca="1" si="241"/>
        <v/>
      </c>
      <c r="R1417" s="9" t="str">
        <f t="shared" si="243"/>
        <v/>
      </c>
      <c r="S1417" t="str" cm="1">
        <f t="array" ref="S1417">IF(ISBLANK(C1417),"",IFERROR(INDEX(ListeSeries!$A$2:$A$1045, MATCH(1, (DatasScan!G1417=ListeSeries!$B$2:$B$1045) * (DatasScan!H1417&gt;=ListeSeries!$D$2:$D$1045) * (DatasScan!H1417&lt;=ListeSeries!$E$2:$E$1045), 0)), "no match"))</f>
        <v/>
      </c>
      <c r="T1417" s="7" t="str" cm="1">
        <f t="array" ref="T1417">IF(ISBLANK(C1417),"",IFERROR(INDEX(ListeSeries!$C$2:$C$1045, MATCH(1, (DatasScan!G1417=ListeSeries!$B$2:$B$1045) * (DatasScan!H1417&gt;=ListeSeries!$D$2:$D$1045) * (DatasScan!H1417&lt;=ListeSeries!$E$2:$E$1045), 0)), "no match"))</f>
        <v/>
      </c>
      <c r="U1417" s="11" t="str" cm="1">
        <f t="array" ref="U1417">IF(ISBLANK(C1417),"",IFERROR(INDEX(ListeSeries!$F$2:$F$1045, MATCH(1, (DatasScan!G1417=ListeSeries!$B$2:$B$1045) * (DatasScan!H1417&gt;=ListeSeries!$D$2:$D$1045) * (DatasScan!H1417&lt;=ListeSeries!$E$2:$E$1045), 0)), "no match"))</f>
        <v/>
      </c>
    </row>
    <row r="1418" spans="1:21" x14ac:dyDescent="0.25">
      <c r="A1418" s="6" t="str">
        <f t="shared" si="244"/>
        <v/>
      </c>
      <c r="B1418" s="272"/>
      <c r="F1418" s="7" t="str">
        <f t="shared" si="238"/>
        <v/>
      </c>
      <c r="G1418" s="21" t="str">
        <f>IF(ISBLANK(C1418),"",_xlfn.XLOOKUP(_xlfn.XLOOKUP(VALUE(LEFT(C1418,4)),Souches!$B$2:$B$15000,Souches!$E$2:$E$15000),Varietes!$B$2:$B$500,Varietes!$C$2:$C$500))</f>
        <v/>
      </c>
      <c r="H1418" s="19" t="str">
        <f>IF(ISBLANK(C1418),"",_xlfn.XLOOKUP(VALUE(LEFT(C1418,4)),Souches!$B$2:$B$15000,Souches!$D$2:$D$15000))</f>
        <v/>
      </c>
      <c r="I1418" s="10" t="str">
        <f t="shared" si="245"/>
        <v/>
      </c>
      <c r="J1418" s="19" t="str">
        <f>IF(I1418="","",INT(('ObjProd (2)'!$C$25-I1418)/7 * (ABS('ObjProd (2)'!$C$25-I1418)&gt;=7)))</f>
        <v/>
      </c>
      <c r="K1418" s="10" t="str">
        <f>IF(I1418="","",
IF(AND(DATEDIF(I1418,'ObjProd (2)'!$C$25,"y")=0,DATEDIF(I1418,'ObjProd (2)'!$C$25,"ym")=0,
   INT(('ObjProd (2)'!$C$25-EDATE(I1418,DATEDIF(I1418,'ObjProd (2)'!$C$25,"y")*12+DATEDIF(I1418,'ObjProd (2)'!$C$25,"ym")))/7)=0),
   "&lt; 1 sem.",
   IF(DATEDIF(I1418,'ObjProd (2)'!$C$25,"y")&gt;0,DATEDIF(I1418,'ObjProd (2)'!$C$25,"y") &amp; " " &amp; IF(DATEDIF(I1418,'ObjProd (2)'!$C$25,"y")=1,"an ","ans "),"") &amp;
   IF(DATEDIF(I1418,'ObjProd (2)'!$C$25,"ym")&gt;0,DATEDIF(I1418,'ObjProd (2)'!$C$25,"ym") &amp; " mois ", "") &amp;
   IF(INT(('ObjProd (2)'!$C$25-EDATE(I1418,DATEDIF(I1418,'ObjProd (2)'!$C$25,"y")*12+DATEDIF(I1418,'ObjProd (2)'!$C$25,"ym")))/7)&gt;0,
      INT(('ObjProd (2)'!$C$25-EDATE(I1418,DATEDIF(I1418,'ObjProd (2)'!$C$25,"y")*12+DATEDIF(I1418,'ObjProd (2)'!$C$25,"ym")))/7) &amp; " sem.",
      "")
)
)</f>
        <v/>
      </c>
      <c r="L1418" s="11" t="str">
        <f t="shared" si="246"/>
        <v/>
      </c>
      <c r="M1418" s="9" t="str">
        <f t="shared" si="242"/>
        <v/>
      </c>
      <c r="N1418" s="9" t="str" cm="1">
        <f t="array" aca="1" ref="N1418" ca="1">LEFT(L1418, IF(ISNUMBER(SUBSTITUTE(_xludf.MID(L1418, 2, 1), ".", ",")), 1, 2))</f>
        <v/>
      </c>
      <c r="O1418" s="19" t="str">
        <f t="shared" ca="1" si="239"/>
        <v/>
      </c>
      <c r="P1418" s="9" t="str">
        <f t="shared" ca="1" si="240"/>
        <v/>
      </c>
      <c r="Q1418" s="9" t="str">
        <f t="shared" ca="1" si="241"/>
        <v/>
      </c>
      <c r="R1418" s="9" t="str">
        <f t="shared" si="243"/>
        <v/>
      </c>
      <c r="S1418" t="str" cm="1">
        <f t="array" ref="S1418">IF(ISBLANK(C1418),"",IFERROR(INDEX(ListeSeries!$A$2:$A$1045, MATCH(1, (DatasScan!G1418=ListeSeries!$B$2:$B$1045) * (DatasScan!H1418&gt;=ListeSeries!$D$2:$D$1045) * (DatasScan!H1418&lt;=ListeSeries!$E$2:$E$1045), 0)), "no match"))</f>
        <v/>
      </c>
      <c r="T1418" s="7" t="str" cm="1">
        <f t="array" ref="T1418">IF(ISBLANK(C1418),"",IFERROR(INDEX(ListeSeries!$C$2:$C$1045, MATCH(1, (DatasScan!G1418=ListeSeries!$B$2:$B$1045) * (DatasScan!H1418&gt;=ListeSeries!$D$2:$D$1045) * (DatasScan!H1418&lt;=ListeSeries!$E$2:$E$1045), 0)), "no match"))</f>
        <v/>
      </c>
      <c r="U1418" s="11" t="str" cm="1">
        <f t="array" ref="U1418">IF(ISBLANK(C1418),"",IFERROR(INDEX(ListeSeries!$F$2:$F$1045, MATCH(1, (DatasScan!G1418=ListeSeries!$B$2:$B$1045) * (DatasScan!H1418&gt;=ListeSeries!$D$2:$D$1045) * (DatasScan!H1418&lt;=ListeSeries!$E$2:$E$1045), 0)), "no match"))</f>
        <v/>
      </c>
    </row>
    <row r="1419" spans="1:21" x14ac:dyDescent="0.25">
      <c r="A1419" s="6" t="str">
        <f t="shared" si="244"/>
        <v/>
      </c>
      <c r="B1419" s="272"/>
      <c r="F1419" s="7" t="str">
        <f t="shared" si="238"/>
        <v/>
      </c>
      <c r="G1419" s="21" t="str">
        <f>IF(ISBLANK(C1419),"",_xlfn.XLOOKUP(_xlfn.XLOOKUP(VALUE(LEFT(C1419,4)),Souches!$B$2:$B$15000,Souches!$E$2:$E$15000),Varietes!$B$2:$B$500,Varietes!$C$2:$C$500))</f>
        <v/>
      </c>
      <c r="H1419" s="19" t="str">
        <f>IF(ISBLANK(C1419),"",_xlfn.XLOOKUP(VALUE(LEFT(C1419,4)),Souches!$B$2:$B$15000,Souches!$D$2:$D$15000))</f>
        <v/>
      </c>
      <c r="I1419" s="10" t="str">
        <f t="shared" si="245"/>
        <v/>
      </c>
      <c r="J1419" s="19" t="str">
        <f>IF(I1419="","",INT(('ObjProd (2)'!$C$25-I1419)/7 * (ABS('ObjProd (2)'!$C$25-I1419)&gt;=7)))</f>
        <v/>
      </c>
      <c r="K1419" s="10" t="str">
        <f>IF(I1419="","",
IF(AND(DATEDIF(I1419,'ObjProd (2)'!$C$25,"y")=0,DATEDIF(I1419,'ObjProd (2)'!$C$25,"ym")=0,
   INT(('ObjProd (2)'!$C$25-EDATE(I1419,DATEDIF(I1419,'ObjProd (2)'!$C$25,"y")*12+DATEDIF(I1419,'ObjProd (2)'!$C$25,"ym")))/7)=0),
   "&lt; 1 sem.",
   IF(DATEDIF(I1419,'ObjProd (2)'!$C$25,"y")&gt;0,DATEDIF(I1419,'ObjProd (2)'!$C$25,"y") &amp; " " &amp; IF(DATEDIF(I1419,'ObjProd (2)'!$C$25,"y")=1,"an ","ans "),"") &amp;
   IF(DATEDIF(I1419,'ObjProd (2)'!$C$25,"ym")&gt;0,DATEDIF(I1419,'ObjProd (2)'!$C$25,"ym") &amp; " mois ", "") &amp;
   IF(INT(('ObjProd (2)'!$C$25-EDATE(I1419,DATEDIF(I1419,'ObjProd (2)'!$C$25,"y")*12+DATEDIF(I1419,'ObjProd (2)'!$C$25,"ym")))/7)&gt;0,
      INT(('ObjProd (2)'!$C$25-EDATE(I1419,DATEDIF(I1419,'ObjProd (2)'!$C$25,"y")*12+DATEDIF(I1419,'ObjProd (2)'!$C$25,"ym")))/7) &amp; " sem.",
      "")
)
)</f>
        <v/>
      </c>
      <c r="L1419" s="11" t="str">
        <f t="shared" si="246"/>
        <v/>
      </c>
      <c r="M1419" s="9" t="str">
        <f t="shared" si="242"/>
        <v/>
      </c>
      <c r="N1419" s="9" t="str" cm="1">
        <f t="array" aca="1" ref="N1419" ca="1">LEFT(L1419, IF(ISNUMBER(SUBSTITUTE(_xludf.MID(L1419, 2, 1), ".", ",")), 1, 2))</f>
        <v/>
      </c>
      <c r="O1419" s="19" t="str">
        <f t="shared" ca="1" si="239"/>
        <v/>
      </c>
      <c r="P1419" s="9" t="str">
        <f t="shared" ca="1" si="240"/>
        <v/>
      </c>
      <c r="Q1419" s="9" t="str">
        <f t="shared" ca="1" si="241"/>
        <v/>
      </c>
      <c r="R1419" s="9" t="str">
        <f t="shared" si="243"/>
        <v/>
      </c>
      <c r="S1419" t="str" cm="1">
        <f t="array" ref="S1419">IF(ISBLANK(C1419),"",IFERROR(INDEX(ListeSeries!$A$2:$A$1045, MATCH(1, (DatasScan!G1419=ListeSeries!$B$2:$B$1045) * (DatasScan!H1419&gt;=ListeSeries!$D$2:$D$1045) * (DatasScan!H1419&lt;=ListeSeries!$E$2:$E$1045), 0)), "no match"))</f>
        <v/>
      </c>
      <c r="T1419" s="7" t="str" cm="1">
        <f t="array" ref="T1419">IF(ISBLANK(C1419),"",IFERROR(INDEX(ListeSeries!$C$2:$C$1045, MATCH(1, (DatasScan!G1419=ListeSeries!$B$2:$B$1045) * (DatasScan!H1419&gt;=ListeSeries!$D$2:$D$1045) * (DatasScan!H1419&lt;=ListeSeries!$E$2:$E$1045), 0)), "no match"))</f>
        <v/>
      </c>
      <c r="U1419" s="11" t="str" cm="1">
        <f t="array" ref="U1419">IF(ISBLANK(C1419),"",IFERROR(INDEX(ListeSeries!$F$2:$F$1045, MATCH(1, (DatasScan!G1419=ListeSeries!$B$2:$B$1045) * (DatasScan!H1419&gt;=ListeSeries!$D$2:$D$1045) * (DatasScan!H1419&lt;=ListeSeries!$E$2:$E$1045), 0)), "no match"))</f>
        <v/>
      </c>
    </row>
    <row r="1420" spans="1:21" x14ac:dyDescent="0.25">
      <c r="A1420" s="6" t="str">
        <f t="shared" si="244"/>
        <v/>
      </c>
      <c r="B1420" s="272"/>
      <c r="F1420" s="7" t="str">
        <f t="shared" ref="F1420:F1483" si="247">IF(ISBLANK(C1420),"",LEFT(C1420,15))</f>
        <v/>
      </c>
      <c r="G1420" s="21" t="str">
        <f>IF(ISBLANK(C1420),"",_xlfn.XLOOKUP(_xlfn.XLOOKUP(VALUE(LEFT(C1420,4)),Souches!$B$2:$B$15000,Souches!$E$2:$E$15000),Varietes!$B$2:$B$500,Varietes!$C$2:$C$500))</f>
        <v/>
      </c>
      <c r="H1420" s="19" t="str">
        <f>IF(ISBLANK(C1420),"",_xlfn.XLOOKUP(VALUE(LEFT(C1420,4)),Souches!$B$2:$B$15000,Souches!$D$2:$D$15000))</f>
        <v/>
      </c>
      <c r="I1420" s="10" t="str">
        <f t="shared" si="245"/>
        <v/>
      </c>
      <c r="J1420" s="19" t="str">
        <f>IF(I1420="","",INT(('ObjProd (2)'!$C$25-I1420)/7 * (ABS('ObjProd (2)'!$C$25-I1420)&gt;=7)))</f>
        <v/>
      </c>
      <c r="K1420" s="10" t="str">
        <f>IF(I1420="","",
IF(AND(DATEDIF(I1420,'ObjProd (2)'!$C$25,"y")=0,DATEDIF(I1420,'ObjProd (2)'!$C$25,"ym")=0,
   INT(('ObjProd (2)'!$C$25-EDATE(I1420,DATEDIF(I1420,'ObjProd (2)'!$C$25,"y")*12+DATEDIF(I1420,'ObjProd (2)'!$C$25,"ym")))/7)=0),
   "&lt; 1 sem.",
   IF(DATEDIF(I1420,'ObjProd (2)'!$C$25,"y")&gt;0,DATEDIF(I1420,'ObjProd (2)'!$C$25,"y") &amp; " " &amp; IF(DATEDIF(I1420,'ObjProd (2)'!$C$25,"y")=1,"an ","ans "),"") &amp;
   IF(DATEDIF(I1420,'ObjProd (2)'!$C$25,"ym")&gt;0,DATEDIF(I1420,'ObjProd (2)'!$C$25,"ym") &amp; " mois ", "") &amp;
   IF(INT(('ObjProd (2)'!$C$25-EDATE(I1420,DATEDIF(I1420,'ObjProd (2)'!$C$25,"y")*12+DATEDIF(I1420,'ObjProd (2)'!$C$25,"ym")))/7)&gt;0,
      INT(('ObjProd (2)'!$C$25-EDATE(I1420,DATEDIF(I1420,'ObjProd (2)'!$C$25,"y")*12+DATEDIF(I1420,'ObjProd (2)'!$C$25,"ym")))/7) &amp; " sem.",
      "")
)
)</f>
        <v/>
      </c>
      <c r="L1420" s="11" t="str">
        <f t="shared" si="246"/>
        <v/>
      </c>
      <c r="M1420" s="9" t="str">
        <f t="shared" si="242"/>
        <v/>
      </c>
      <c r="N1420" s="9" t="str" cm="1">
        <f t="array" aca="1" ref="N1420" ca="1">LEFT(L1420, IF(ISNUMBER(SUBSTITUTE(_xludf.MID(L1420, 2, 1), ".", ",")), 1, 2))</f>
        <v/>
      </c>
      <c r="O1420" s="19" t="str">
        <f t="shared" ref="O1420:O1483" ca="1" si="248">IF(N1420="", "", _xlfn.NUMBERVALUE(RIGHT(L1420, LEN(L1420)-LEN(N1420))))</f>
        <v/>
      </c>
      <c r="P1420" s="9" t="str">
        <f t="shared" ref="P1420:P1483" ca="1" si="249">IF(N1420="", "",
    IF(N1420="E+", "X",
        IF(OR(LEFT(N1420, 1)="E", N1420="XR", N1420="CS"), "E",
            IF(AND(LEFT(N1420, 1)="R", LEFT(N1420, 2)&lt;&gt;"RG"), "R",
                IF(OR(N1420="MG", N1420="G+"), "BoxE",
                    IF(LEFT(N1420, 1)="i", "i", "X")
                )
            )
        )
    )
)</f>
        <v/>
      </c>
      <c r="Q1420" s="9" t="str">
        <f t="shared" ref="Q1420:Q1483" ca="1" si="250">IF(P1420&lt;&gt;"", IF(P1420="X", IF(AND(O1420&gt;=1, O1420&lt;=12), O1420, IF(O1420&gt;12, "13+", "erreur")), IF(P1420="E", IF(AND(O1420&gt;=1, O1420&lt;=6), O1420, IF(O1420&gt;6, "7+", "erreur")), IF(P1420="R", 0, IF(P1420="I", IF(O1420&lt;=2, "nit° 1-2", IF(O1420&lt;=5, "° 3-4-5", IF(O1420&lt;=8, " préX° 6-7-8", "erreur"))), IF(P1420="BoxE", O1420, ""))))), "")</f>
        <v/>
      </c>
      <c r="R1420" s="9" t="str">
        <f t="shared" si="243"/>
        <v/>
      </c>
      <c r="S1420" t="str" cm="1">
        <f t="array" ref="S1420">IF(ISBLANK(C1420),"",IFERROR(INDEX(ListeSeries!$A$2:$A$1045, MATCH(1, (DatasScan!G1420=ListeSeries!$B$2:$B$1045) * (DatasScan!H1420&gt;=ListeSeries!$D$2:$D$1045) * (DatasScan!H1420&lt;=ListeSeries!$E$2:$E$1045), 0)), "no match"))</f>
        <v/>
      </c>
      <c r="T1420" s="7" t="str" cm="1">
        <f t="array" ref="T1420">IF(ISBLANK(C1420),"",IFERROR(INDEX(ListeSeries!$C$2:$C$1045, MATCH(1, (DatasScan!G1420=ListeSeries!$B$2:$B$1045) * (DatasScan!H1420&gt;=ListeSeries!$D$2:$D$1045) * (DatasScan!H1420&lt;=ListeSeries!$E$2:$E$1045), 0)), "no match"))</f>
        <v/>
      </c>
      <c r="U1420" s="11" t="str" cm="1">
        <f t="array" ref="U1420">IF(ISBLANK(C1420),"",IFERROR(INDEX(ListeSeries!$F$2:$F$1045, MATCH(1, (DatasScan!G1420=ListeSeries!$B$2:$B$1045) * (DatasScan!H1420&gt;=ListeSeries!$D$2:$D$1045) * (DatasScan!H1420&lt;=ListeSeries!$E$2:$E$1045), 0)), "no match"))</f>
        <v/>
      </c>
    </row>
    <row r="1421" spans="1:21" x14ac:dyDescent="0.25">
      <c r="A1421" s="6" t="str">
        <f t="shared" si="244"/>
        <v/>
      </c>
      <c r="B1421" s="272"/>
      <c r="F1421" s="7" t="str">
        <f t="shared" si="247"/>
        <v/>
      </c>
      <c r="G1421" s="21" t="str">
        <f>IF(ISBLANK(C1421),"",_xlfn.XLOOKUP(_xlfn.XLOOKUP(VALUE(LEFT(C1421,4)),Souches!$B$2:$B$15000,Souches!$E$2:$E$15000),Varietes!$B$2:$B$500,Varietes!$C$2:$C$500))</f>
        <v/>
      </c>
      <c r="H1421" s="19" t="str">
        <f>IF(ISBLANK(C1421),"",_xlfn.XLOOKUP(VALUE(LEFT(C1421,4)),Souches!$B$2:$B$15000,Souches!$D$2:$D$15000))</f>
        <v/>
      </c>
      <c r="I1421" s="10" t="str">
        <f t="shared" si="245"/>
        <v/>
      </c>
      <c r="J1421" s="19" t="str">
        <f>IF(I1421="","",INT(('ObjProd (2)'!$C$25-I1421)/7 * (ABS('ObjProd (2)'!$C$25-I1421)&gt;=7)))</f>
        <v/>
      </c>
      <c r="K1421" s="10" t="str">
        <f>IF(I1421="","",
IF(AND(DATEDIF(I1421,'ObjProd (2)'!$C$25,"y")=0,DATEDIF(I1421,'ObjProd (2)'!$C$25,"ym")=0,
   INT(('ObjProd (2)'!$C$25-EDATE(I1421,DATEDIF(I1421,'ObjProd (2)'!$C$25,"y")*12+DATEDIF(I1421,'ObjProd (2)'!$C$25,"ym")))/7)=0),
   "&lt; 1 sem.",
   IF(DATEDIF(I1421,'ObjProd (2)'!$C$25,"y")&gt;0,DATEDIF(I1421,'ObjProd (2)'!$C$25,"y") &amp; " " &amp; IF(DATEDIF(I1421,'ObjProd (2)'!$C$25,"y")=1,"an ","ans "),"") &amp;
   IF(DATEDIF(I1421,'ObjProd (2)'!$C$25,"ym")&gt;0,DATEDIF(I1421,'ObjProd (2)'!$C$25,"ym") &amp; " mois ", "") &amp;
   IF(INT(('ObjProd (2)'!$C$25-EDATE(I1421,DATEDIF(I1421,'ObjProd (2)'!$C$25,"y")*12+DATEDIF(I1421,'ObjProd (2)'!$C$25,"ym")))/7)&gt;0,
      INT(('ObjProd (2)'!$C$25-EDATE(I1421,DATEDIF(I1421,'ObjProd (2)'!$C$25,"y")*12+DATEDIF(I1421,'ObjProd (2)'!$C$25,"ym")))/7) &amp; " sem.",
      "")
)
)</f>
        <v/>
      </c>
      <c r="L1421" s="11" t="str">
        <f t="shared" si="246"/>
        <v/>
      </c>
      <c r="M1421" s="9" t="str">
        <f t="shared" si="242"/>
        <v/>
      </c>
      <c r="N1421" s="9" t="str" cm="1">
        <f t="array" aca="1" ref="N1421" ca="1">LEFT(L1421, IF(ISNUMBER(SUBSTITUTE(_xludf.MID(L1421, 2, 1), ".", ",")), 1, 2))</f>
        <v/>
      </c>
      <c r="O1421" s="19" t="str">
        <f t="shared" ca="1" si="248"/>
        <v/>
      </c>
      <c r="P1421" s="9" t="str">
        <f t="shared" ca="1" si="249"/>
        <v/>
      </c>
      <c r="Q1421" s="9" t="str">
        <f t="shared" ca="1" si="250"/>
        <v/>
      </c>
      <c r="R1421" s="9" t="str">
        <f t="shared" si="243"/>
        <v/>
      </c>
      <c r="S1421" t="str" cm="1">
        <f t="array" ref="S1421">IF(ISBLANK(C1421),"",IFERROR(INDEX(ListeSeries!$A$2:$A$1045, MATCH(1, (DatasScan!G1421=ListeSeries!$B$2:$B$1045) * (DatasScan!H1421&gt;=ListeSeries!$D$2:$D$1045) * (DatasScan!H1421&lt;=ListeSeries!$E$2:$E$1045), 0)), "no match"))</f>
        <v/>
      </c>
      <c r="T1421" s="7" t="str" cm="1">
        <f t="array" ref="T1421">IF(ISBLANK(C1421),"",IFERROR(INDEX(ListeSeries!$C$2:$C$1045, MATCH(1, (DatasScan!G1421=ListeSeries!$B$2:$B$1045) * (DatasScan!H1421&gt;=ListeSeries!$D$2:$D$1045) * (DatasScan!H1421&lt;=ListeSeries!$E$2:$E$1045), 0)), "no match"))</f>
        <v/>
      </c>
      <c r="U1421" s="11" t="str" cm="1">
        <f t="array" ref="U1421">IF(ISBLANK(C1421),"",IFERROR(INDEX(ListeSeries!$F$2:$F$1045, MATCH(1, (DatasScan!G1421=ListeSeries!$B$2:$B$1045) * (DatasScan!H1421&gt;=ListeSeries!$D$2:$D$1045) * (DatasScan!H1421&lt;=ListeSeries!$E$2:$E$1045), 0)), "no match"))</f>
        <v/>
      </c>
    </row>
    <row r="1422" spans="1:21" x14ac:dyDescent="0.25">
      <c r="A1422" s="6" t="str">
        <f t="shared" si="244"/>
        <v/>
      </c>
      <c r="B1422" s="272"/>
      <c r="F1422" s="7" t="str">
        <f t="shared" si="247"/>
        <v/>
      </c>
      <c r="G1422" s="21" t="str">
        <f>IF(ISBLANK(C1422),"",_xlfn.XLOOKUP(_xlfn.XLOOKUP(VALUE(LEFT(C1422,4)),Souches!$B$2:$B$15000,Souches!$E$2:$E$15000),Varietes!$B$2:$B$500,Varietes!$C$2:$C$500))</f>
        <v/>
      </c>
      <c r="H1422" s="19" t="str">
        <f>IF(ISBLANK(C1422),"",_xlfn.XLOOKUP(VALUE(LEFT(C1422,4)),Souches!$B$2:$B$15000,Souches!$D$2:$D$15000))</f>
        <v/>
      </c>
      <c r="I1422" s="10" t="str">
        <f t="shared" si="245"/>
        <v/>
      </c>
      <c r="J1422" s="19" t="str">
        <f>IF(I1422="","",INT(('ObjProd (2)'!$C$25-I1422)/7 * (ABS('ObjProd (2)'!$C$25-I1422)&gt;=7)))</f>
        <v/>
      </c>
      <c r="K1422" s="10" t="str">
        <f>IF(I1422="","",
IF(AND(DATEDIF(I1422,'ObjProd (2)'!$C$25,"y")=0,DATEDIF(I1422,'ObjProd (2)'!$C$25,"ym")=0,
   INT(('ObjProd (2)'!$C$25-EDATE(I1422,DATEDIF(I1422,'ObjProd (2)'!$C$25,"y")*12+DATEDIF(I1422,'ObjProd (2)'!$C$25,"ym")))/7)=0),
   "&lt; 1 sem.",
   IF(DATEDIF(I1422,'ObjProd (2)'!$C$25,"y")&gt;0,DATEDIF(I1422,'ObjProd (2)'!$C$25,"y") &amp; " " &amp; IF(DATEDIF(I1422,'ObjProd (2)'!$C$25,"y")=1,"an ","ans "),"") &amp;
   IF(DATEDIF(I1422,'ObjProd (2)'!$C$25,"ym")&gt;0,DATEDIF(I1422,'ObjProd (2)'!$C$25,"ym") &amp; " mois ", "") &amp;
   IF(INT(('ObjProd (2)'!$C$25-EDATE(I1422,DATEDIF(I1422,'ObjProd (2)'!$C$25,"y")*12+DATEDIF(I1422,'ObjProd (2)'!$C$25,"ym")))/7)&gt;0,
      INT(('ObjProd (2)'!$C$25-EDATE(I1422,DATEDIF(I1422,'ObjProd (2)'!$C$25,"y")*12+DATEDIF(I1422,'ObjProd (2)'!$C$25,"ym")))/7) &amp; " sem.",
      "")
)
)</f>
        <v/>
      </c>
      <c r="L1422" s="11" t="str">
        <f t="shared" si="246"/>
        <v/>
      </c>
      <c r="M1422" s="9" t="str">
        <f t="shared" si="242"/>
        <v/>
      </c>
      <c r="N1422" s="9" t="str" cm="1">
        <f t="array" aca="1" ref="N1422" ca="1">LEFT(L1422, IF(ISNUMBER(SUBSTITUTE(_xludf.MID(L1422, 2, 1), ".", ",")), 1, 2))</f>
        <v/>
      </c>
      <c r="O1422" s="19" t="str">
        <f t="shared" ca="1" si="248"/>
        <v/>
      </c>
      <c r="P1422" s="9" t="str">
        <f t="shared" ca="1" si="249"/>
        <v/>
      </c>
      <c r="Q1422" s="9" t="str">
        <f t="shared" ca="1" si="250"/>
        <v/>
      </c>
      <c r="R1422" s="9" t="str">
        <f t="shared" si="243"/>
        <v/>
      </c>
      <c r="S1422" t="str" cm="1">
        <f t="array" ref="S1422">IF(ISBLANK(C1422),"",IFERROR(INDEX(ListeSeries!$A$2:$A$1045, MATCH(1, (DatasScan!G1422=ListeSeries!$B$2:$B$1045) * (DatasScan!H1422&gt;=ListeSeries!$D$2:$D$1045) * (DatasScan!H1422&lt;=ListeSeries!$E$2:$E$1045), 0)), "no match"))</f>
        <v/>
      </c>
      <c r="T1422" s="7" t="str" cm="1">
        <f t="array" ref="T1422">IF(ISBLANK(C1422),"",IFERROR(INDEX(ListeSeries!$C$2:$C$1045, MATCH(1, (DatasScan!G1422=ListeSeries!$B$2:$B$1045) * (DatasScan!H1422&gt;=ListeSeries!$D$2:$D$1045) * (DatasScan!H1422&lt;=ListeSeries!$E$2:$E$1045), 0)), "no match"))</f>
        <v/>
      </c>
      <c r="U1422" s="11" t="str" cm="1">
        <f t="array" ref="U1422">IF(ISBLANK(C1422),"",IFERROR(INDEX(ListeSeries!$F$2:$F$1045, MATCH(1, (DatasScan!G1422=ListeSeries!$B$2:$B$1045) * (DatasScan!H1422&gt;=ListeSeries!$D$2:$D$1045) * (DatasScan!H1422&lt;=ListeSeries!$E$2:$E$1045), 0)), "no match"))</f>
        <v/>
      </c>
    </row>
    <row r="1423" spans="1:21" x14ac:dyDescent="0.25">
      <c r="A1423" s="6" t="str">
        <f t="shared" si="244"/>
        <v/>
      </c>
      <c r="B1423" s="272"/>
      <c r="F1423" s="7" t="str">
        <f t="shared" si="247"/>
        <v/>
      </c>
      <c r="G1423" s="21" t="str">
        <f>IF(ISBLANK(C1423),"",_xlfn.XLOOKUP(_xlfn.XLOOKUP(VALUE(LEFT(C1423,4)),Souches!$B$2:$B$15000,Souches!$E$2:$E$15000),Varietes!$B$2:$B$500,Varietes!$C$2:$C$500))</f>
        <v/>
      </c>
      <c r="H1423" s="19" t="str">
        <f>IF(ISBLANK(C1423),"",_xlfn.XLOOKUP(VALUE(LEFT(C1423,4)),Souches!$B$2:$B$15000,Souches!$D$2:$D$15000))</f>
        <v/>
      </c>
      <c r="I1423" s="10" t="str">
        <f t="shared" si="245"/>
        <v/>
      </c>
      <c r="J1423" s="19" t="str">
        <f>IF(I1423="","",INT(('ObjProd (2)'!$C$25-I1423)/7 * (ABS('ObjProd (2)'!$C$25-I1423)&gt;=7)))</f>
        <v/>
      </c>
      <c r="K1423" s="10" t="str">
        <f>IF(I1423="","",
IF(AND(DATEDIF(I1423,'ObjProd (2)'!$C$25,"y")=0,DATEDIF(I1423,'ObjProd (2)'!$C$25,"ym")=0,
   INT(('ObjProd (2)'!$C$25-EDATE(I1423,DATEDIF(I1423,'ObjProd (2)'!$C$25,"y")*12+DATEDIF(I1423,'ObjProd (2)'!$C$25,"ym")))/7)=0),
   "&lt; 1 sem.",
   IF(DATEDIF(I1423,'ObjProd (2)'!$C$25,"y")&gt;0,DATEDIF(I1423,'ObjProd (2)'!$C$25,"y") &amp; " " &amp; IF(DATEDIF(I1423,'ObjProd (2)'!$C$25,"y")=1,"an ","ans "),"") &amp;
   IF(DATEDIF(I1423,'ObjProd (2)'!$C$25,"ym")&gt;0,DATEDIF(I1423,'ObjProd (2)'!$C$25,"ym") &amp; " mois ", "") &amp;
   IF(INT(('ObjProd (2)'!$C$25-EDATE(I1423,DATEDIF(I1423,'ObjProd (2)'!$C$25,"y")*12+DATEDIF(I1423,'ObjProd (2)'!$C$25,"ym")))/7)&gt;0,
      INT(('ObjProd (2)'!$C$25-EDATE(I1423,DATEDIF(I1423,'ObjProd (2)'!$C$25,"y")*12+DATEDIF(I1423,'ObjProd (2)'!$C$25,"ym")))/7) &amp; " sem.",
      "")
)
)</f>
        <v/>
      </c>
      <c r="L1423" s="11" t="str">
        <f t="shared" si="246"/>
        <v/>
      </c>
      <c r="M1423" s="9" t="str">
        <f t="shared" si="242"/>
        <v/>
      </c>
      <c r="N1423" s="9" t="str" cm="1">
        <f t="array" aca="1" ref="N1423" ca="1">LEFT(L1423, IF(ISNUMBER(SUBSTITUTE(_xludf.MID(L1423, 2, 1), ".", ",")), 1, 2))</f>
        <v/>
      </c>
      <c r="O1423" s="19" t="str">
        <f t="shared" ca="1" si="248"/>
        <v/>
      </c>
      <c r="P1423" s="9" t="str">
        <f t="shared" ca="1" si="249"/>
        <v/>
      </c>
      <c r="Q1423" s="9" t="str">
        <f t="shared" ca="1" si="250"/>
        <v/>
      </c>
      <c r="R1423" s="9" t="str">
        <f t="shared" si="243"/>
        <v/>
      </c>
      <c r="S1423" t="str" cm="1">
        <f t="array" ref="S1423">IF(ISBLANK(C1423),"",IFERROR(INDEX(ListeSeries!$A$2:$A$1045, MATCH(1, (DatasScan!G1423=ListeSeries!$B$2:$B$1045) * (DatasScan!H1423&gt;=ListeSeries!$D$2:$D$1045) * (DatasScan!H1423&lt;=ListeSeries!$E$2:$E$1045), 0)), "no match"))</f>
        <v/>
      </c>
      <c r="T1423" s="7" t="str" cm="1">
        <f t="array" ref="T1423">IF(ISBLANK(C1423),"",IFERROR(INDEX(ListeSeries!$C$2:$C$1045, MATCH(1, (DatasScan!G1423=ListeSeries!$B$2:$B$1045) * (DatasScan!H1423&gt;=ListeSeries!$D$2:$D$1045) * (DatasScan!H1423&lt;=ListeSeries!$E$2:$E$1045), 0)), "no match"))</f>
        <v/>
      </c>
      <c r="U1423" s="11" t="str" cm="1">
        <f t="array" ref="U1423">IF(ISBLANK(C1423),"",IFERROR(INDEX(ListeSeries!$F$2:$F$1045, MATCH(1, (DatasScan!G1423=ListeSeries!$B$2:$B$1045) * (DatasScan!H1423&gt;=ListeSeries!$D$2:$D$1045) * (DatasScan!H1423&lt;=ListeSeries!$E$2:$E$1045), 0)), "no match"))</f>
        <v/>
      </c>
    </row>
    <row r="1424" spans="1:21" x14ac:dyDescent="0.25">
      <c r="A1424" s="6" t="str">
        <f t="shared" si="244"/>
        <v/>
      </c>
      <c r="B1424" s="272"/>
      <c r="F1424" s="7" t="str">
        <f t="shared" si="247"/>
        <v/>
      </c>
      <c r="G1424" s="21" t="str">
        <f>IF(ISBLANK(C1424),"",_xlfn.XLOOKUP(_xlfn.XLOOKUP(VALUE(LEFT(C1424,4)),Souches!$B$2:$B$15000,Souches!$E$2:$E$15000),Varietes!$B$2:$B$500,Varietes!$C$2:$C$500))</f>
        <v/>
      </c>
      <c r="H1424" s="19" t="str">
        <f>IF(ISBLANK(C1424),"",_xlfn.XLOOKUP(VALUE(LEFT(C1424,4)),Souches!$B$2:$B$15000,Souches!$D$2:$D$15000))</f>
        <v/>
      </c>
      <c r="I1424" s="10" t="str">
        <f t="shared" si="245"/>
        <v/>
      </c>
      <c r="J1424" s="19" t="str">
        <f>IF(I1424="","",INT(('ObjProd (2)'!$C$25-I1424)/7 * (ABS('ObjProd (2)'!$C$25-I1424)&gt;=7)))</f>
        <v/>
      </c>
      <c r="K1424" s="10" t="str">
        <f>IF(I1424="","",
IF(AND(DATEDIF(I1424,'ObjProd (2)'!$C$25,"y")=0,DATEDIF(I1424,'ObjProd (2)'!$C$25,"ym")=0,
   INT(('ObjProd (2)'!$C$25-EDATE(I1424,DATEDIF(I1424,'ObjProd (2)'!$C$25,"y")*12+DATEDIF(I1424,'ObjProd (2)'!$C$25,"ym")))/7)=0),
   "&lt; 1 sem.",
   IF(DATEDIF(I1424,'ObjProd (2)'!$C$25,"y")&gt;0,DATEDIF(I1424,'ObjProd (2)'!$C$25,"y") &amp; " " &amp; IF(DATEDIF(I1424,'ObjProd (2)'!$C$25,"y")=1,"an ","ans "),"") &amp;
   IF(DATEDIF(I1424,'ObjProd (2)'!$C$25,"ym")&gt;0,DATEDIF(I1424,'ObjProd (2)'!$C$25,"ym") &amp; " mois ", "") &amp;
   IF(INT(('ObjProd (2)'!$C$25-EDATE(I1424,DATEDIF(I1424,'ObjProd (2)'!$C$25,"y")*12+DATEDIF(I1424,'ObjProd (2)'!$C$25,"ym")))/7)&gt;0,
      INT(('ObjProd (2)'!$C$25-EDATE(I1424,DATEDIF(I1424,'ObjProd (2)'!$C$25,"y")*12+DATEDIF(I1424,'ObjProd (2)'!$C$25,"ym")))/7) &amp; " sem.",
      "")
)
)</f>
        <v/>
      </c>
      <c r="L1424" s="11" t="str">
        <f t="shared" si="246"/>
        <v/>
      </c>
      <c r="M1424" s="9" t="str">
        <f t="shared" si="242"/>
        <v/>
      </c>
      <c r="N1424" s="9" t="str" cm="1">
        <f t="array" aca="1" ref="N1424" ca="1">LEFT(L1424, IF(ISNUMBER(SUBSTITUTE(_xludf.MID(L1424, 2, 1), ".", ",")), 1, 2))</f>
        <v/>
      </c>
      <c r="O1424" s="19" t="str">
        <f t="shared" ca="1" si="248"/>
        <v/>
      </c>
      <c r="P1424" s="9" t="str">
        <f t="shared" ca="1" si="249"/>
        <v/>
      </c>
      <c r="Q1424" s="9" t="str">
        <f t="shared" ca="1" si="250"/>
        <v/>
      </c>
      <c r="R1424" s="9" t="str">
        <f t="shared" si="243"/>
        <v/>
      </c>
      <c r="S1424" t="str" cm="1">
        <f t="array" ref="S1424">IF(ISBLANK(C1424),"",IFERROR(INDEX(ListeSeries!$A$2:$A$1045, MATCH(1, (DatasScan!G1424=ListeSeries!$B$2:$B$1045) * (DatasScan!H1424&gt;=ListeSeries!$D$2:$D$1045) * (DatasScan!H1424&lt;=ListeSeries!$E$2:$E$1045), 0)), "no match"))</f>
        <v/>
      </c>
      <c r="T1424" s="7" t="str" cm="1">
        <f t="array" ref="T1424">IF(ISBLANK(C1424),"",IFERROR(INDEX(ListeSeries!$C$2:$C$1045, MATCH(1, (DatasScan!G1424=ListeSeries!$B$2:$B$1045) * (DatasScan!H1424&gt;=ListeSeries!$D$2:$D$1045) * (DatasScan!H1424&lt;=ListeSeries!$E$2:$E$1045), 0)), "no match"))</f>
        <v/>
      </c>
      <c r="U1424" s="11" t="str" cm="1">
        <f t="array" ref="U1424">IF(ISBLANK(C1424),"",IFERROR(INDEX(ListeSeries!$F$2:$F$1045, MATCH(1, (DatasScan!G1424=ListeSeries!$B$2:$B$1045) * (DatasScan!H1424&gt;=ListeSeries!$D$2:$D$1045) * (DatasScan!H1424&lt;=ListeSeries!$E$2:$E$1045), 0)), "no match"))</f>
        <v/>
      </c>
    </row>
    <row r="1425" spans="1:21" x14ac:dyDescent="0.25">
      <c r="A1425" s="6" t="str">
        <f t="shared" si="244"/>
        <v/>
      </c>
      <c r="B1425" s="272"/>
      <c r="F1425" s="7" t="str">
        <f t="shared" si="247"/>
        <v/>
      </c>
      <c r="G1425" s="21" t="str">
        <f>IF(ISBLANK(C1425),"",_xlfn.XLOOKUP(_xlfn.XLOOKUP(VALUE(LEFT(C1425,4)),Souches!$B$2:$B$15000,Souches!$E$2:$E$15000),Varietes!$B$2:$B$500,Varietes!$C$2:$C$500))</f>
        <v/>
      </c>
      <c r="H1425" s="19" t="str">
        <f>IF(ISBLANK(C1425),"",_xlfn.XLOOKUP(VALUE(LEFT(C1425,4)),Souches!$B$2:$B$15000,Souches!$D$2:$D$15000))</f>
        <v/>
      </c>
      <c r="I1425" s="10" t="str">
        <f t="shared" si="245"/>
        <v/>
      </c>
      <c r="J1425" s="19" t="str">
        <f>IF(I1425="","",INT(('ObjProd (2)'!$C$25-I1425)/7 * (ABS('ObjProd (2)'!$C$25-I1425)&gt;=7)))</f>
        <v/>
      </c>
      <c r="K1425" s="10" t="str">
        <f>IF(I1425="","",
IF(AND(DATEDIF(I1425,'ObjProd (2)'!$C$25,"y")=0,DATEDIF(I1425,'ObjProd (2)'!$C$25,"ym")=0,
   INT(('ObjProd (2)'!$C$25-EDATE(I1425,DATEDIF(I1425,'ObjProd (2)'!$C$25,"y")*12+DATEDIF(I1425,'ObjProd (2)'!$C$25,"ym")))/7)=0),
   "&lt; 1 sem.",
   IF(DATEDIF(I1425,'ObjProd (2)'!$C$25,"y")&gt;0,DATEDIF(I1425,'ObjProd (2)'!$C$25,"y") &amp; " " &amp; IF(DATEDIF(I1425,'ObjProd (2)'!$C$25,"y")=1,"an ","ans "),"") &amp;
   IF(DATEDIF(I1425,'ObjProd (2)'!$C$25,"ym")&gt;0,DATEDIF(I1425,'ObjProd (2)'!$C$25,"ym") &amp; " mois ", "") &amp;
   IF(INT(('ObjProd (2)'!$C$25-EDATE(I1425,DATEDIF(I1425,'ObjProd (2)'!$C$25,"y")*12+DATEDIF(I1425,'ObjProd (2)'!$C$25,"ym")))/7)&gt;0,
      INT(('ObjProd (2)'!$C$25-EDATE(I1425,DATEDIF(I1425,'ObjProd (2)'!$C$25,"y")*12+DATEDIF(I1425,'ObjProd (2)'!$C$25,"ym")))/7) &amp; " sem.",
      "")
)
)</f>
        <v/>
      </c>
      <c r="L1425" s="11" t="str">
        <f t="shared" si="246"/>
        <v/>
      </c>
      <c r="M1425" s="9" t="str">
        <f t="shared" si="242"/>
        <v/>
      </c>
      <c r="N1425" s="9" t="str" cm="1">
        <f t="array" aca="1" ref="N1425" ca="1">LEFT(L1425, IF(ISNUMBER(SUBSTITUTE(_xludf.MID(L1425, 2, 1), ".", ",")), 1, 2))</f>
        <v/>
      </c>
      <c r="O1425" s="19" t="str">
        <f t="shared" ca="1" si="248"/>
        <v/>
      </c>
      <c r="P1425" s="9" t="str">
        <f t="shared" ca="1" si="249"/>
        <v/>
      </c>
      <c r="Q1425" s="9" t="str">
        <f t="shared" ca="1" si="250"/>
        <v/>
      </c>
      <c r="R1425" s="9" t="str">
        <f t="shared" si="243"/>
        <v/>
      </c>
      <c r="S1425" t="str" cm="1">
        <f t="array" ref="S1425">IF(ISBLANK(C1425),"",IFERROR(INDEX(ListeSeries!$A$2:$A$1045, MATCH(1, (DatasScan!G1425=ListeSeries!$B$2:$B$1045) * (DatasScan!H1425&gt;=ListeSeries!$D$2:$D$1045) * (DatasScan!H1425&lt;=ListeSeries!$E$2:$E$1045), 0)), "no match"))</f>
        <v/>
      </c>
      <c r="T1425" s="7" t="str" cm="1">
        <f t="array" ref="T1425">IF(ISBLANK(C1425),"",IFERROR(INDEX(ListeSeries!$C$2:$C$1045, MATCH(1, (DatasScan!G1425=ListeSeries!$B$2:$B$1045) * (DatasScan!H1425&gt;=ListeSeries!$D$2:$D$1045) * (DatasScan!H1425&lt;=ListeSeries!$E$2:$E$1045), 0)), "no match"))</f>
        <v/>
      </c>
      <c r="U1425" s="11" t="str" cm="1">
        <f t="array" ref="U1425">IF(ISBLANK(C1425),"",IFERROR(INDEX(ListeSeries!$F$2:$F$1045, MATCH(1, (DatasScan!G1425=ListeSeries!$B$2:$B$1045) * (DatasScan!H1425&gt;=ListeSeries!$D$2:$D$1045) * (DatasScan!H1425&lt;=ListeSeries!$E$2:$E$1045), 0)), "no match"))</f>
        <v/>
      </c>
    </row>
    <row r="1426" spans="1:21" x14ac:dyDescent="0.25">
      <c r="A1426" s="6" t="str">
        <f t="shared" si="244"/>
        <v/>
      </c>
      <c r="B1426" s="272"/>
      <c r="F1426" s="7" t="str">
        <f t="shared" si="247"/>
        <v/>
      </c>
      <c r="G1426" s="21" t="str">
        <f>IF(ISBLANK(C1426),"",_xlfn.XLOOKUP(_xlfn.XLOOKUP(VALUE(LEFT(C1426,4)),Souches!$B$2:$B$15000,Souches!$E$2:$E$15000),Varietes!$B$2:$B$500,Varietes!$C$2:$C$500))</f>
        <v/>
      </c>
      <c r="H1426" s="19" t="str">
        <f>IF(ISBLANK(C1426),"",_xlfn.XLOOKUP(VALUE(LEFT(C1426,4)),Souches!$B$2:$B$15000,Souches!$D$2:$D$15000))</f>
        <v/>
      </c>
      <c r="I1426" s="10" t="str">
        <f t="shared" si="245"/>
        <v/>
      </c>
      <c r="J1426" s="19" t="str">
        <f>IF(I1426="","",INT(('ObjProd (2)'!$C$25-I1426)/7 * (ABS('ObjProd (2)'!$C$25-I1426)&gt;=7)))</f>
        <v/>
      </c>
      <c r="K1426" s="10" t="str">
        <f>IF(I1426="","",
IF(AND(DATEDIF(I1426,'ObjProd (2)'!$C$25,"y")=0,DATEDIF(I1426,'ObjProd (2)'!$C$25,"ym")=0,
   INT(('ObjProd (2)'!$C$25-EDATE(I1426,DATEDIF(I1426,'ObjProd (2)'!$C$25,"y")*12+DATEDIF(I1426,'ObjProd (2)'!$C$25,"ym")))/7)=0),
   "&lt; 1 sem.",
   IF(DATEDIF(I1426,'ObjProd (2)'!$C$25,"y")&gt;0,DATEDIF(I1426,'ObjProd (2)'!$C$25,"y") &amp; " " &amp; IF(DATEDIF(I1426,'ObjProd (2)'!$C$25,"y")=1,"an ","ans "),"") &amp;
   IF(DATEDIF(I1426,'ObjProd (2)'!$C$25,"ym")&gt;0,DATEDIF(I1426,'ObjProd (2)'!$C$25,"ym") &amp; " mois ", "") &amp;
   IF(INT(('ObjProd (2)'!$C$25-EDATE(I1426,DATEDIF(I1426,'ObjProd (2)'!$C$25,"y")*12+DATEDIF(I1426,'ObjProd (2)'!$C$25,"ym")))/7)&gt;0,
      INT(('ObjProd (2)'!$C$25-EDATE(I1426,DATEDIF(I1426,'ObjProd (2)'!$C$25,"y")*12+DATEDIF(I1426,'ObjProd (2)'!$C$25,"ym")))/7) &amp; " sem.",
      "")
)
)</f>
        <v/>
      </c>
      <c r="L1426" s="11" t="str">
        <f t="shared" si="246"/>
        <v/>
      </c>
      <c r="M1426" s="9" t="str">
        <f t="shared" si="242"/>
        <v/>
      </c>
      <c r="N1426" s="9" t="str" cm="1">
        <f t="array" aca="1" ref="N1426" ca="1">LEFT(L1426, IF(ISNUMBER(SUBSTITUTE(_xludf.MID(L1426, 2, 1), ".", ",")), 1, 2))</f>
        <v/>
      </c>
      <c r="O1426" s="19" t="str">
        <f t="shared" ca="1" si="248"/>
        <v/>
      </c>
      <c r="P1426" s="9" t="str">
        <f t="shared" ca="1" si="249"/>
        <v/>
      </c>
      <c r="Q1426" s="9" t="str">
        <f t="shared" ca="1" si="250"/>
        <v/>
      </c>
      <c r="R1426" s="9" t="str">
        <f t="shared" si="243"/>
        <v/>
      </c>
      <c r="S1426" t="str" cm="1">
        <f t="array" ref="S1426">IF(ISBLANK(C1426),"",IFERROR(INDEX(ListeSeries!$A$2:$A$1045, MATCH(1, (DatasScan!G1426=ListeSeries!$B$2:$B$1045) * (DatasScan!H1426&gt;=ListeSeries!$D$2:$D$1045) * (DatasScan!H1426&lt;=ListeSeries!$E$2:$E$1045), 0)), "no match"))</f>
        <v/>
      </c>
      <c r="T1426" s="7" t="str" cm="1">
        <f t="array" ref="T1426">IF(ISBLANK(C1426),"",IFERROR(INDEX(ListeSeries!$C$2:$C$1045, MATCH(1, (DatasScan!G1426=ListeSeries!$B$2:$B$1045) * (DatasScan!H1426&gt;=ListeSeries!$D$2:$D$1045) * (DatasScan!H1426&lt;=ListeSeries!$E$2:$E$1045), 0)), "no match"))</f>
        <v/>
      </c>
      <c r="U1426" s="11" t="str" cm="1">
        <f t="array" ref="U1426">IF(ISBLANK(C1426),"",IFERROR(INDEX(ListeSeries!$F$2:$F$1045, MATCH(1, (DatasScan!G1426=ListeSeries!$B$2:$B$1045) * (DatasScan!H1426&gt;=ListeSeries!$D$2:$D$1045) * (DatasScan!H1426&lt;=ListeSeries!$E$2:$E$1045), 0)), "no match"))</f>
        <v/>
      </c>
    </row>
    <row r="1427" spans="1:21" x14ac:dyDescent="0.25">
      <c r="A1427" s="6" t="str">
        <f t="shared" si="244"/>
        <v/>
      </c>
      <c r="B1427" s="272"/>
      <c r="F1427" s="7" t="str">
        <f t="shared" si="247"/>
        <v/>
      </c>
      <c r="G1427" s="21" t="str">
        <f>IF(ISBLANK(C1427),"",_xlfn.XLOOKUP(_xlfn.XLOOKUP(VALUE(LEFT(C1427,4)),Souches!$B$2:$B$15000,Souches!$E$2:$E$15000),Varietes!$B$2:$B$500,Varietes!$C$2:$C$500))</f>
        <v/>
      </c>
      <c r="H1427" s="19" t="str">
        <f>IF(ISBLANK(C1427),"",_xlfn.XLOOKUP(VALUE(LEFT(C1427,4)),Souches!$B$2:$B$15000,Souches!$D$2:$D$15000))</f>
        <v/>
      </c>
      <c r="I1427" s="10" t="str">
        <f t="shared" si="245"/>
        <v/>
      </c>
      <c r="J1427" s="19" t="str">
        <f>IF(I1427="","",INT(('ObjProd (2)'!$C$25-I1427)/7 * (ABS('ObjProd (2)'!$C$25-I1427)&gt;=7)))</f>
        <v/>
      </c>
      <c r="K1427" s="10" t="str">
        <f>IF(I1427="","",
IF(AND(DATEDIF(I1427,'ObjProd (2)'!$C$25,"y")=0,DATEDIF(I1427,'ObjProd (2)'!$C$25,"ym")=0,
   INT(('ObjProd (2)'!$C$25-EDATE(I1427,DATEDIF(I1427,'ObjProd (2)'!$C$25,"y")*12+DATEDIF(I1427,'ObjProd (2)'!$C$25,"ym")))/7)=0),
   "&lt; 1 sem.",
   IF(DATEDIF(I1427,'ObjProd (2)'!$C$25,"y")&gt;0,DATEDIF(I1427,'ObjProd (2)'!$C$25,"y") &amp; " " &amp; IF(DATEDIF(I1427,'ObjProd (2)'!$C$25,"y")=1,"an ","ans "),"") &amp;
   IF(DATEDIF(I1427,'ObjProd (2)'!$C$25,"ym")&gt;0,DATEDIF(I1427,'ObjProd (2)'!$C$25,"ym") &amp; " mois ", "") &amp;
   IF(INT(('ObjProd (2)'!$C$25-EDATE(I1427,DATEDIF(I1427,'ObjProd (2)'!$C$25,"y")*12+DATEDIF(I1427,'ObjProd (2)'!$C$25,"ym")))/7)&gt;0,
      INT(('ObjProd (2)'!$C$25-EDATE(I1427,DATEDIF(I1427,'ObjProd (2)'!$C$25,"y")*12+DATEDIF(I1427,'ObjProd (2)'!$C$25,"ym")))/7) &amp; " sem.",
      "")
)
)</f>
        <v/>
      </c>
      <c r="L1427" s="11" t="str">
        <f t="shared" si="246"/>
        <v/>
      </c>
      <c r="M1427" s="9" t="str">
        <f t="shared" si="242"/>
        <v/>
      </c>
      <c r="N1427" s="9" t="str" cm="1">
        <f t="array" aca="1" ref="N1427" ca="1">LEFT(L1427, IF(ISNUMBER(SUBSTITUTE(_xludf.MID(L1427, 2, 1), ".", ",")), 1, 2))</f>
        <v/>
      </c>
      <c r="O1427" s="19" t="str">
        <f t="shared" ca="1" si="248"/>
        <v/>
      </c>
      <c r="P1427" s="9" t="str">
        <f t="shared" ca="1" si="249"/>
        <v/>
      </c>
      <c r="Q1427" s="9" t="str">
        <f t="shared" ca="1" si="250"/>
        <v/>
      </c>
      <c r="R1427" s="9" t="str">
        <f t="shared" si="243"/>
        <v/>
      </c>
      <c r="S1427" t="str" cm="1">
        <f t="array" ref="S1427">IF(ISBLANK(C1427),"",IFERROR(INDEX(ListeSeries!$A$2:$A$1045, MATCH(1, (DatasScan!G1427=ListeSeries!$B$2:$B$1045) * (DatasScan!H1427&gt;=ListeSeries!$D$2:$D$1045) * (DatasScan!H1427&lt;=ListeSeries!$E$2:$E$1045), 0)), "no match"))</f>
        <v/>
      </c>
      <c r="T1427" s="7" t="str" cm="1">
        <f t="array" ref="T1427">IF(ISBLANK(C1427),"",IFERROR(INDEX(ListeSeries!$C$2:$C$1045, MATCH(1, (DatasScan!G1427=ListeSeries!$B$2:$B$1045) * (DatasScan!H1427&gt;=ListeSeries!$D$2:$D$1045) * (DatasScan!H1427&lt;=ListeSeries!$E$2:$E$1045), 0)), "no match"))</f>
        <v/>
      </c>
      <c r="U1427" s="11" t="str" cm="1">
        <f t="array" ref="U1427">IF(ISBLANK(C1427),"",IFERROR(INDEX(ListeSeries!$F$2:$F$1045, MATCH(1, (DatasScan!G1427=ListeSeries!$B$2:$B$1045) * (DatasScan!H1427&gt;=ListeSeries!$D$2:$D$1045) * (DatasScan!H1427&lt;=ListeSeries!$E$2:$E$1045), 0)), "no match"))</f>
        <v/>
      </c>
    </row>
    <row r="1428" spans="1:21" x14ac:dyDescent="0.25">
      <c r="A1428" s="6" t="str">
        <f t="shared" si="244"/>
        <v/>
      </c>
      <c r="B1428" s="272"/>
      <c r="F1428" s="7" t="str">
        <f t="shared" si="247"/>
        <v/>
      </c>
      <c r="G1428" s="21" t="str">
        <f>IF(ISBLANK(C1428),"",_xlfn.XLOOKUP(_xlfn.XLOOKUP(VALUE(LEFT(C1428,4)),Souches!$B$2:$B$15000,Souches!$E$2:$E$15000),Varietes!$B$2:$B$500,Varietes!$C$2:$C$500))</f>
        <v/>
      </c>
      <c r="H1428" s="19" t="str">
        <f>IF(ISBLANK(C1428),"",_xlfn.XLOOKUP(VALUE(LEFT(C1428,4)),Souches!$B$2:$B$15000,Souches!$D$2:$D$15000))</f>
        <v/>
      </c>
      <c r="I1428" s="10" t="str">
        <f t="shared" si="245"/>
        <v/>
      </c>
      <c r="J1428" s="19" t="str">
        <f>IF(I1428="","",INT(('ObjProd (2)'!$C$25-I1428)/7 * (ABS('ObjProd (2)'!$C$25-I1428)&gt;=7)))</f>
        <v/>
      </c>
      <c r="K1428" s="10" t="str">
        <f>IF(I1428="","",
IF(AND(DATEDIF(I1428,'ObjProd (2)'!$C$25,"y")=0,DATEDIF(I1428,'ObjProd (2)'!$C$25,"ym")=0,
   INT(('ObjProd (2)'!$C$25-EDATE(I1428,DATEDIF(I1428,'ObjProd (2)'!$C$25,"y")*12+DATEDIF(I1428,'ObjProd (2)'!$C$25,"ym")))/7)=0),
   "&lt; 1 sem.",
   IF(DATEDIF(I1428,'ObjProd (2)'!$C$25,"y")&gt;0,DATEDIF(I1428,'ObjProd (2)'!$C$25,"y") &amp; " " &amp; IF(DATEDIF(I1428,'ObjProd (2)'!$C$25,"y")=1,"an ","ans "),"") &amp;
   IF(DATEDIF(I1428,'ObjProd (2)'!$C$25,"ym")&gt;0,DATEDIF(I1428,'ObjProd (2)'!$C$25,"ym") &amp; " mois ", "") &amp;
   IF(INT(('ObjProd (2)'!$C$25-EDATE(I1428,DATEDIF(I1428,'ObjProd (2)'!$C$25,"y")*12+DATEDIF(I1428,'ObjProd (2)'!$C$25,"ym")))/7)&gt;0,
      INT(('ObjProd (2)'!$C$25-EDATE(I1428,DATEDIF(I1428,'ObjProd (2)'!$C$25,"y")*12+DATEDIF(I1428,'ObjProd (2)'!$C$25,"ym")))/7) &amp; " sem.",
      "")
)
)</f>
        <v/>
      </c>
      <c r="L1428" s="11" t="str">
        <f t="shared" si="246"/>
        <v/>
      </c>
      <c r="M1428" s="9" t="str">
        <f t="shared" si="242"/>
        <v/>
      </c>
      <c r="N1428" s="9" t="str" cm="1">
        <f t="array" aca="1" ref="N1428" ca="1">LEFT(L1428, IF(ISNUMBER(SUBSTITUTE(_xludf.MID(L1428, 2, 1), ".", ",")), 1, 2))</f>
        <v/>
      </c>
      <c r="O1428" s="19" t="str">
        <f t="shared" ca="1" si="248"/>
        <v/>
      </c>
      <c r="P1428" s="9" t="str">
        <f t="shared" ca="1" si="249"/>
        <v/>
      </c>
      <c r="Q1428" s="9" t="str">
        <f t="shared" ca="1" si="250"/>
        <v/>
      </c>
      <c r="R1428" s="9" t="str">
        <f t="shared" si="243"/>
        <v/>
      </c>
      <c r="S1428" t="str" cm="1">
        <f t="array" ref="S1428">IF(ISBLANK(C1428),"",IFERROR(INDEX(ListeSeries!$A$2:$A$1045, MATCH(1, (DatasScan!G1428=ListeSeries!$B$2:$B$1045) * (DatasScan!H1428&gt;=ListeSeries!$D$2:$D$1045) * (DatasScan!H1428&lt;=ListeSeries!$E$2:$E$1045), 0)), "no match"))</f>
        <v/>
      </c>
      <c r="T1428" s="7" t="str" cm="1">
        <f t="array" ref="T1428">IF(ISBLANK(C1428),"",IFERROR(INDEX(ListeSeries!$C$2:$C$1045, MATCH(1, (DatasScan!G1428=ListeSeries!$B$2:$B$1045) * (DatasScan!H1428&gt;=ListeSeries!$D$2:$D$1045) * (DatasScan!H1428&lt;=ListeSeries!$E$2:$E$1045), 0)), "no match"))</f>
        <v/>
      </c>
      <c r="U1428" s="11" t="str" cm="1">
        <f t="array" ref="U1428">IF(ISBLANK(C1428),"",IFERROR(INDEX(ListeSeries!$F$2:$F$1045, MATCH(1, (DatasScan!G1428=ListeSeries!$B$2:$B$1045) * (DatasScan!H1428&gt;=ListeSeries!$D$2:$D$1045) * (DatasScan!H1428&lt;=ListeSeries!$E$2:$E$1045), 0)), "no match"))</f>
        <v/>
      </c>
    </row>
    <row r="1429" spans="1:21" x14ac:dyDescent="0.25">
      <c r="A1429" s="6" t="str">
        <f t="shared" si="244"/>
        <v/>
      </c>
      <c r="B1429" s="272"/>
      <c r="F1429" s="7" t="str">
        <f t="shared" si="247"/>
        <v/>
      </c>
      <c r="G1429" s="21" t="str">
        <f>IF(ISBLANK(C1429),"",_xlfn.XLOOKUP(_xlfn.XLOOKUP(VALUE(LEFT(C1429,4)),Souches!$B$2:$B$15000,Souches!$E$2:$E$15000),Varietes!$B$2:$B$500,Varietes!$C$2:$C$500))</f>
        <v/>
      </c>
      <c r="H1429" s="19" t="str">
        <f>IF(ISBLANK(C1429),"",_xlfn.XLOOKUP(VALUE(LEFT(C1429,4)),Souches!$B$2:$B$15000,Souches!$D$2:$D$15000))</f>
        <v/>
      </c>
      <c r="I1429" s="10" t="str">
        <f t="shared" si="245"/>
        <v/>
      </c>
      <c r="J1429" s="19" t="str">
        <f>IF(I1429="","",INT(('ObjProd (2)'!$C$25-I1429)/7 * (ABS('ObjProd (2)'!$C$25-I1429)&gt;=7)))</f>
        <v/>
      </c>
      <c r="K1429" s="10" t="str">
        <f>IF(I1429="","",
IF(AND(DATEDIF(I1429,'ObjProd (2)'!$C$25,"y")=0,DATEDIF(I1429,'ObjProd (2)'!$C$25,"ym")=0,
   INT(('ObjProd (2)'!$C$25-EDATE(I1429,DATEDIF(I1429,'ObjProd (2)'!$C$25,"y")*12+DATEDIF(I1429,'ObjProd (2)'!$C$25,"ym")))/7)=0),
   "&lt; 1 sem.",
   IF(DATEDIF(I1429,'ObjProd (2)'!$C$25,"y")&gt;0,DATEDIF(I1429,'ObjProd (2)'!$C$25,"y") &amp; " " &amp; IF(DATEDIF(I1429,'ObjProd (2)'!$C$25,"y")=1,"an ","ans "),"") &amp;
   IF(DATEDIF(I1429,'ObjProd (2)'!$C$25,"ym")&gt;0,DATEDIF(I1429,'ObjProd (2)'!$C$25,"ym") &amp; " mois ", "") &amp;
   IF(INT(('ObjProd (2)'!$C$25-EDATE(I1429,DATEDIF(I1429,'ObjProd (2)'!$C$25,"y")*12+DATEDIF(I1429,'ObjProd (2)'!$C$25,"ym")))/7)&gt;0,
      INT(('ObjProd (2)'!$C$25-EDATE(I1429,DATEDIF(I1429,'ObjProd (2)'!$C$25,"y")*12+DATEDIF(I1429,'ObjProd (2)'!$C$25,"ym")))/7) &amp; " sem.",
      "")
)
)</f>
        <v/>
      </c>
      <c r="L1429" s="11" t="str">
        <f t="shared" si="246"/>
        <v/>
      </c>
      <c r="M1429" s="9" t="str">
        <f t="shared" si="242"/>
        <v/>
      </c>
      <c r="N1429" s="9" t="str" cm="1">
        <f t="array" aca="1" ref="N1429" ca="1">LEFT(L1429, IF(ISNUMBER(SUBSTITUTE(_xludf.MID(L1429, 2, 1), ".", ",")), 1, 2))</f>
        <v/>
      </c>
      <c r="O1429" s="19" t="str">
        <f t="shared" ca="1" si="248"/>
        <v/>
      </c>
      <c r="P1429" s="9" t="str">
        <f t="shared" ca="1" si="249"/>
        <v/>
      </c>
      <c r="Q1429" s="9" t="str">
        <f t="shared" ca="1" si="250"/>
        <v/>
      </c>
      <c r="R1429" s="9" t="str">
        <f t="shared" si="243"/>
        <v/>
      </c>
      <c r="S1429" t="str" cm="1">
        <f t="array" ref="S1429">IF(ISBLANK(C1429),"",IFERROR(INDEX(ListeSeries!$A$2:$A$1045, MATCH(1, (DatasScan!G1429=ListeSeries!$B$2:$B$1045) * (DatasScan!H1429&gt;=ListeSeries!$D$2:$D$1045) * (DatasScan!H1429&lt;=ListeSeries!$E$2:$E$1045), 0)), "no match"))</f>
        <v/>
      </c>
      <c r="T1429" s="7" t="str" cm="1">
        <f t="array" ref="T1429">IF(ISBLANK(C1429),"",IFERROR(INDEX(ListeSeries!$C$2:$C$1045, MATCH(1, (DatasScan!G1429=ListeSeries!$B$2:$B$1045) * (DatasScan!H1429&gt;=ListeSeries!$D$2:$D$1045) * (DatasScan!H1429&lt;=ListeSeries!$E$2:$E$1045), 0)), "no match"))</f>
        <v/>
      </c>
      <c r="U1429" s="11" t="str" cm="1">
        <f t="array" ref="U1429">IF(ISBLANK(C1429),"",IFERROR(INDEX(ListeSeries!$F$2:$F$1045, MATCH(1, (DatasScan!G1429=ListeSeries!$B$2:$B$1045) * (DatasScan!H1429&gt;=ListeSeries!$D$2:$D$1045) * (DatasScan!H1429&lt;=ListeSeries!$E$2:$E$1045), 0)), "no match"))</f>
        <v/>
      </c>
    </row>
    <row r="1430" spans="1:21" x14ac:dyDescent="0.25">
      <c r="A1430" s="6" t="str">
        <f t="shared" si="244"/>
        <v/>
      </c>
      <c r="B1430" s="272"/>
      <c r="F1430" s="7" t="str">
        <f t="shared" si="247"/>
        <v/>
      </c>
      <c r="G1430" s="21" t="str">
        <f>IF(ISBLANK(C1430),"",_xlfn.XLOOKUP(_xlfn.XLOOKUP(VALUE(LEFT(C1430,4)),Souches!$B$2:$B$15000,Souches!$E$2:$E$15000),Varietes!$B$2:$B$500,Varietes!$C$2:$C$500))</f>
        <v/>
      </c>
      <c r="H1430" s="19" t="str">
        <f>IF(ISBLANK(C1430),"",_xlfn.XLOOKUP(VALUE(LEFT(C1430,4)),Souches!$B$2:$B$15000,Souches!$D$2:$D$15000))</f>
        <v/>
      </c>
      <c r="I1430" s="10" t="str">
        <f t="shared" si="245"/>
        <v/>
      </c>
      <c r="J1430" s="19" t="str">
        <f>IF(I1430="","",INT(('ObjProd (2)'!$C$25-I1430)/7 * (ABS('ObjProd (2)'!$C$25-I1430)&gt;=7)))</f>
        <v/>
      </c>
      <c r="K1430" s="10" t="str">
        <f>IF(I1430="","",
IF(AND(DATEDIF(I1430,'ObjProd (2)'!$C$25,"y")=0,DATEDIF(I1430,'ObjProd (2)'!$C$25,"ym")=0,
   INT(('ObjProd (2)'!$C$25-EDATE(I1430,DATEDIF(I1430,'ObjProd (2)'!$C$25,"y")*12+DATEDIF(I1430,'ObjProd (2)'!$C$25,"ym")))/7)=0),
   "&lt; 1 sem.",
   IF(DATEDIF(I1430,'ObjProd (2)'!$C$25,"y")&gt;0,DATEDIF(I1430,'ObjProd (2)'!$C$25,"y") &amp; " " &amp; IF(DATEDIF(I1430,'ObjProd (2)'!$C$25,"y")=1,"an ","ans "),"") &amp;
   IF(DATEDIF(I1430,'ObjProd (2)'!$C$25,"ym")&gt;0,DATEDIF(I1430,'ObjProd (2)'!$C$25,"ym") &amp; " mois ", "") &amp;
   IF(INT(('ObjProd (2)'!$C$25-EDATE(I1430,DATEDIF(I1430,'ObjProd (2)'!$C$25,"y")*12+DATEDIF(I1430,'ObjProd (2)'!$C$25,"ym")))/7)&gt;0,
      INT(('ObjProd (2)'!$C$25-EDATE(I1430,DATEDIF(I1430,'ObjProd (2)'!$C$25,"y")*12+DATEDIF(I1430,'ObjProd (2)'!$C$25,"ym")))/7) &amp; " sem.",
      "")
)
)</f>
        <v/>
      </c>
      <c r="L1430" s="11" t="str">
        <f t="shared" si="246"/>
        <v/>
      </c>
      <c r="M1430" s="9" t="str">
        <f t="shared" si="242"/>
        <v/>
      </c>
      <c r="N1430" s="9" t="str" cm="1">
        <f t="array" aca="1" ref="N1430" ca="1">LEFT(L1430, IF(ISNUMBER(SUBSTITUTE(_xludf.MID(L1430, 2, 1), ".", ",")), 1, 2))</f>
        <v/>
      </c>
      <c r="O1430" s="19" t="str">
        <f t="shared" ca="1" si="248"/>
        <v/>
      </c>
      <c r="P1430" s="9" t="str">
        <f t="shared" ca="1" si="249"/>
        <v/>
      </c>
      <c r="Q1430" s="9" t="str">
        <f t="shared" ca="1" si="250"/>
        <v/>
      </c>
      <c r="R1430" s="9" t="str">
        <f t="shared" si="243"/>
        <v/>
      </c>
      <c r="S1430" t="str" cm="1">
        <f t="array" ref="S1430">IF(ISBLANK(C1430),"",IFERROR(INDEX(ListeSeries!$A$2:$A$1045, MATCH(1, (DatasScan!G1430=ListeSeries!$B$2:$B$1045) * (DatasScan!H1430&gt;=ListeSeries!$D$2:$D$1045) * (DatasScan!H1430&lt;=ListeSeries!$E$2:$E$1045), 0)), "no match"))</f>
        <v/>
      </c>
      <c r="T1430" s="7" t="str" cm="1">
        <f t="array" ref="T1430">IF(ISBLANK(C1430),"",IFERROR(INDEX(ListeSeries!$C$2:$C$1045, MATCH(1, (DatasScan!G1430=ListeSeries!$B$2:$B$1045) * (DatasScan!H1430&gt;=ListeSeries!$D$2:$D$1045) * (DatasScan!H1430&lt;=ListeSeries!$E$2:$E$1045), 0)), "no match"))</f>
        <v/>
      </c>
      <c r="U1430" s="11" t="str" cm="1">
        <f t="array" ref="U1430">IF(ISBLANK(C1430),"",IFERROR(INDEX(ListeSeries!$F$2:$F$1045, MATCH(1, (DatasScan!G1430=ListeSeries!$B$2:$B$1045) * (DatasScan!H1430&gt;=ListeSeries!$D$2:$D$1045) * (DatasScan!H1430&lt;=ListeSeries!$E$2:$E$1045), 0)), "no match"))</f>
        <v/>
      </c>
    </row>
    <row r="1431" spans="1:21" x14ac:dyDescent="0.25">
      <c r="A1431" s="6" t="str">
        <f t="shared" si="244"/>
        <v/>
      </c>
      <c r="B1431" s="272"/>
      <c r="F1431" s="7" t="str">
        <f t="shared" si="247"/>
        <v/>
      </c>
      <c r="G1431" s="21" t="str">
        <f>IF(ISBLANK(C1431),"",_xlfn.XLOOKUP(_xlfn.XLOOKUP(VALUE(LEFT(C1431,4)),Souches!$B$2:$B$15000,Souches!$E$2:$E$15000),Varietes!$B$2:$B$500,Varietes!$C$2:$C$500))</f>
        <v/>
      </c>
      <c r="H1431" s="19" t="str">
        <f>IF(ISBLANK(C1431),"",_xlfn.XLOOKUP(VALUE(LEFT(C1431,4)),Souches!$B$2:$B$15000,Souches!$D$2:$D$15000))</f>
        <v/>
      </c>
      <c r="I1431" s="10" t="str">
        <f t="shared" si="245"/>
        <v/>
      </c>
      <c r="J1431" s="19" t="str">
        <f>IF(I1431="","",INT(('ObjProd (2)'!$C$25-I1431)/7 * (ABS('ObjProd (2)'!$C$25-I1431)&gt;=7)))</f>
        <v/>
      </c>
      <c r="K1431" s="10" t="str">
        <f>IF(I1431="","",
IF(AND(DATEDIF(I1431,'ObjProd (2)'!$C$25,"y")=0,DATEDIF(I1431,'ObjProd (2)'!$C$25,"ym")=0,
   INT(('ObjProd (2)'!$C$25-EDATE(I1431,DATEDIF(I1431,'ObjProd (2)'!$C$25,"y")*12+DATEDIF(I1431,'ObjProd (2)'!$C$25,"ym")))/7)=0),
   "&lt; 1 sem.",
   IF(DATEDIF(I1431,'ObjProd (2)'!$C$25,"y")&gt;0,DATEDIF(I1431,'ObjProd (2)'!$C$25,"y") &amp; " " &amp; IF(DATEDIF(I1431,'ObjProd (2)'!$C$25,"y")=1,"an ","ans "),"") &amp;
   IF(DATEDIF(I1431,'ObjProd (2)'!$C$25,"ym")&gt;0,DATEDIF(I1431,'ObjProd (2)'!$C$25,"ym") &amp; " mois ", "") &amp;
   IF(INT(('ObjProd (2)'!$C$25-EDATE(I1431,DATEDIF(I1431,'ObjProd (2)'!$C$25,"y")*12+DATEDIF(I1431,'ObjProd (2)'!$C$25,"ym")))/7)&gt;0,
      INT(('ObjProd (2)'!$C$25-EDATE(I1431,DATEDIF(I1431,'ObjProd (2)'!$C$25,"y")*12+DATEDIF(I1431,'ObjProd (2)'!$C$25,"ym")))/7) &amp; " sem.",
      "")
)
)</f>
        <v/>
      </c>
      <c r="L1431" s="11" t="str">
        <f t="shared" si="246"/>
        <v/>
      </c>
      <c r="M1431" s="9" t="str">
        <f t="shared" si="242"/>
        <v/>
      </c>
      <c r="N1431" s="9" t="str" cm="1">
        <f t="array" aca="1" ref="N1431" ca="1">LEFT(L1431, IF(ISNUMBER(SUBSTITUTE(_xludf.MID(L1431, 2, 1), ".", ",")), 1, 2))</f>
        <v/>
      </c>
      <c r="O1431" s="19" t="str">
        <f t="shared" ca="1" si="248"/>
        <v/>
      </c>
      <c r="P1431" s="9" t="str">
        <f t="shared" ca="1" si="249"/>
        <v/>
      </c>
      <c r="Q1431" s="9" t="str">
        <f t="shared" ca="1" si="250"/>
        <v/>
      </c>
      <c r="R1431" s="9" t="str">
        <f t="shared" si="243"/>
        <v/>
      </c>
      <c r="S1431" t="str" cm="1">
        <f t="array" ref="S1431">IF(ISBLANK(C1431),"",IFERROR(INDEX(ListeSeries!$A$2:$A$1045, MATCH(1, (DatasScan!G1431=ListeSeries!$B$2:$B$1045) * (DatasScan!H1431&gt;=ListeSeries!$D$2:$D$1045) * (DatasScan!H1431&lt;=ListeSeries!$E$2:$E$1045), 0)), "no match"))</f>
        <v/>
      </c>
      <c r="T1431" s="7" t="str" cm="1">
        <f t="array" ref="T1431">IF(ISBLANK(C1431),"",IFERROR(INDEX(ListeSeries!$C$2:$C$1045, MATCH(1, (DatasScan!G1431=ListeSeries!$B$2:$B$1045) * (DatasScan!H1431&gt;=ListeSeries!$D$2:$D$1045) * (DatasScan!H1431&lt;=ListeSeries!$E$2:$E$1045), 0)), "no match"))</f>
        <v/>
      </c>
      <c r="U1431" s="11" t="str" cm="1">
        <f t="array" ref="U1431">IF(ISBLANK(C1431),"",IFERROR(INDEX(ListeSeries!$F$2:$F$1045, MATCH(1, (DatasScan!G1431=ListeSeries!$B$2:$B$1045) * (DatasScan!H1431&gt;=ListeSeries!$D$2:$D$1045) * (DatasScan!H1431&lt;=ListeSeries!$E$2:$E$1045), 0)), "no match"))</f>
        <v/>
      </c>
    </row>
    <row r="1432" spans="1:21" x14ac:dyDescent="0.25">
      <c r="A1432" s="6" t="str">
        <f t="shared" si="244"/>
        <v/>
      </c>
      <c r="B1432" s="272"/>
      <c r="F1432" s="7" t="str">
        <f t="shared" si="247"/>
        <v/>
      </c>
      <c r="G1432" s="21" t="str">
        <f>IF(ISBLANK(C1432),"",_xlfn.XLOOKUP(_xlfn.XLOOKUP(VALUE(LEFT(C1432,4)),Souches!$B$2:$B$15000,Souches!$E$2:$E$15000),Varietes!$B$2:$B$500,Varietes!$C$2:$C$500))</f>
        <v/>
      </c>
      <c r="H1432" s="19" t="str">
        <f>IF(ISBLANK(C1432),"",_xlfn.XLOOKUP(VALUE(LEFT(C1432,4)),Souches!$B$2:$B$15000,Souches!$D$2:$D$15000))</f>
        <v/>
      </c>
      <c r="I1432" s="10" t="str">
        <f t="shared" si="245"/>
        <v/>
      </c>
      <c r="J1432" s="19" t="str">
        <f>IF(I1432="","",INT(('ObjProd (2)'!$C$25-I1432)/7 * (ABS('ObjProd (2)'!$C$25-I1432)&gt;=7)))</f>
        <v/>
      </c>
      <c r="K1432" s="10" t="str">
        <f>IF(I1432="","",
IF(AND(DATEDIF(I1432,'ObjProd (2)'!$C$25,"y")=0,DATEDIF(I1432,'ObjProd (2)'!$C$25,"ym")=0,
   INT(('ObjProd (2)'!$C$25-EDATE(I1432,DATEDIF(I1432,'ObjProd (2)'!$C$25,"y")*12+DATEDIF(I1432,'ObjProd (2)'!$C$25,"ym")))/7)=0),
   "&lt; 1 sem.",
   IF(DATEDIF(I1432,'ObjProd (2)'!$C$25,"y")&gt;0,DATEDIF(I1432,'ObjProd (2)'!$C$25,"y") &amp; " " &amp; IF(DATEDIF(I1432,'ObjProd (2)'!$C$25,"y")=1,"an ","ans "),"") &amp;
   IF(DATEDIF(I1432,'ObjProd (2)'!$C$25,"ym")&gt;0,DATEDIF(I1432,'ObjProd (2)'!$C$25,"ym") &amp; " mois ", "") &amp;
   IF(INT(('ObjProd (2)'!$C$25-EDATE(I1432,DATEDIF(I1432,'ObjProd (2)'!$C$25,"y")*12+DATEDIF(I1432,'ObjProd (2)'!$C$25,"ym")))/7)&gt;0,
      INT(('ObjProd (2)'!$C$25-EDATE(I1432,DATEDIF(I1432,'ObjProd (2)'!$C$25,"y")*12+DATEDIF(I1432,'ObjProd (2)'!$C$25,"ym")))/7) &amp; " sem.",
      "")
)
)</f>
        <v/>
      </c>
      <c r="L1432" s="11" t="str">
        <f t="shared" si="246"/>
        <v/>
      </c>
      <c r="M1432" s="9" t="str">
        <f t="shared" si="242"/>
        <v/>
      </c>
      <c r="N1432" s="9" t="str" cm="1">
        <f t="array" aca="1" ref="N1432" ca="1">LEFT(L1432, IF(ISNUMBER(SUBSTITUTE(_xludf.MID(L1432, 2, 1), ".", ",")), 1, 2))</f>
        <v/>
      </c>
      <c r="O1432" s="19" t="str">
        <f t="shared" ca="1" si="248"/>
        <v/>
      </c>
      <c r="P1432" s="9" t="str">
        <f t="shared" ca="1" si="249"/>
        <v/>
      </c>
      <c r="Q1432" s="9" t="str">
        <f t="shared" ca="1" si="250"/>
        <v/>
      </c>
      <c r="R1432" s="9" t="str">
        <f t="shared" si="243"/>
        <v/>
      </c>
      <c r="S1432" t="str" cm="1">
        <f t="array" ref="S1432">IF(ISBLANK(C1432),"",IFERROR(INDEX(ListeSeries!$A$2:$A$1045, MATCH(1, (DatasScan!G1432=ListeSeries!$B$2:$B$1045) * (DatasScan!H1432&gt;=ListeSeries!$D$2:$D$1045) * (DatasScan!H1432&lt;=ListeSeries!$E$2:$E$1045), 0)), "no match"))</f>
        <v/>
      </c>
      <c r="T1432" s="7" t="str" cm="1">
        <f t="array" ref="T1432">IF(ISBLANK(C1432),"",IFERROR(INDEX(ListeSeries!$C$2:$C$1045, MATCH(1, (DatasScan!G1432=ListeSeries!$B$2:$B$1045) * (DatasScan!H1432&gt;=ListeSeries!$D$2:$D$1045) * (DatasScan!H1432&lt;=ListeSeries!$E$2:$E$1045), 0)), "no match"))</f>
        <v/>
      </c>
      <c r="U1432" s="11" t="str" cm="1">
        <f t="array" ref="U1432">IF(ISBLANK(C1432),"",IFERROR(INDEX(ListeSeries!$F$2:$F$1045, MATCH(1, (DatasScan!G1432=ListeSeries!$B$2:$B$1045) * (DatasScan!H1432&gt;=ListeSeries!$D$2:$D$1045) * (DatasScan!H1432&lt;=ListeSeries!$E$2:$E$1045), 0)), "no match"))</f>
        <v/>
      </c>
    </row>
    <row r="1433" spans="1:21" x14ac:dyDescent="0.25">
      <c r="A1433" s="6" t="str">
        <f t="shared" si="244"/>
        <v/>
      </c>
      <c r="B1433" s="272"/>
      <c r="F1433" s="7" t="str">
        <f t="shared" si="247"/>
        <v/>
      </c>
      <c r="G1433" s="21" t="str">
        <f>IF(ISBLANK(C1433),"",_xlfn.XLOOKUP(_xlfn.XLOOKUP(VALUE(LEFT(C1433,4)),Souches!$B$2:$B$15000,Souches!$E$2:$E$15000),Varietes!$B$2:$B$500,Varietes!$C$2:$C$500))</f>
        <v/>
      </c>
      <c r="H1433" s="19" t="str">
        <f>IF(ISBLANK(C1433),"",_xlfn.XLOOKUP(VALUE(LEFT(C1433,4)),Souches!$B$2:$B$15000,Souches!$D$2:$D$15000))</f>
        <v/>
      </c>
      <c r="I1433" s="10" t="str">
        <f t="shared" si="245"/>
        <v/>
      </c>
      <c r="J1433" s="19" t="str">
        <f>IF(I1433="","",INT(('ObjProd (2)'!$C$25-I1433)/7 * (ABS('ObjProd (2)'!$C$25-I1433)&gt;=7)))</f>
        <v/>
      </c>
      <c r="K1433" s="10" t="str">
        <f>IF(I1433="","",
IF(AND(DATEDIF(I1433,'ObjProd (2)'!$C$25,"y")=0,DATEDIF(I1433,'ObjProd (2)'!$C$25,"ym")=0,
   INT(('ObjProd (2)'!$C$25-EDATE(I1433,DATEDIF(I1433,'ObjProd (2)'!$C$25,"y")*12+DATEDIF(I1433,'ObjProd (2)'!$C$25,"ym")))/7)=0),
   "&lt; 1 sem.",
   IF(DATEDIF(I1433,'ObjProd (2)'!$C$25,"y")&gt;0,DATEDIF(I1433,'ObjProd (2)'!$C$25,"y") &amp; " " &amp; IF(DATEDIF(I1433,'ObjProd (2)'!$C$25,"y")=1,"an ","ans "),"") &amp;
   IF(DATEDIF(I1433,'ObjProd (2)'!$C$25,"ym")&gt;0,DATEDIF(I1433,'ObjProd (2)'!$C$25,"ym") &amp; " mois ", "") &amp;
   IF(INT(('ObjProd (2)'!$C$25-EDATE(I1433,DATEDIF(I1433,'ObjProd (2)'!$C$25,"y")*12+DATEDIF(I1433,'ObjProd (2)'!$C$25,"ym")))/7)&gt;0,
      INT(('ObjProd (2)'!$C$25-EDATE(I1433,DATEDIF(I1433,'ObjProd (2)'!$C$25,"y")*12+DATEDIF(I1433,'ObjProd (2)'!$C$25,"ym")))/7) &amp; " sem.",
      "")
)
)</f>
        <v/>
      </c>
      <c r="L1433" s="11" t="str">
        <f t="shared" si="246"/>
        <v/>
      </c>
      <c r="M1433" s="9" t="str">
        <f t="shared" si="242"/>
        <v/>
      </c>
      <c r="N1433" s="9" t="str" cm="1">
        <f t="array" aca="1" ref="N1433" ca="1">LEFT(L1433, IF(ISNUMBER(SUBSTITUTE(_xludf.MID(L1433, 2, 1), ".", ",")), 1, 2))</f>
        <v/>
      </c>
      <c r="O1433" s="19" t="str">
        <f t="shared" ca="1" si="248"/>
        <v/>
      </c>
      <c r="P1433" s="9" t="str">
        <f t="shared" ca="1" si="249"/>
        <v/>
      </c>
      <c r="Q1433" s="9" t="str">
        <f t="shared" ca="1" si="250"/>
        <v/>
      </c>
      <c r="R1433" s="9" t="str">
        <f t="shared" si="243"/>
        <v/>
      </c>
      <c r="S1433" t="str" cm="1">
        <f t="array" ref="S1433">IF(ISBLANK(C1433),"",IFERROR(INDEX(ListeSeries!$A$2:$A$1045, MATCH(1, (DatasScan!G1433=ListeSeries!$B$2:$B$1045) * (DatasScan!H1433&gt;=ListeSeries!$D$2:$D$1045) * (DatasScan!H1433&lt;=ListeSeries!$E$2:$E$1045), 0)), "no match"))</f>
        <v/>
      </c>
      <c r="T1433" s="7" t="str" cm="1">
        <f t="array" ref="T1433">IF(ISBLANK(C1433),"",IFERROR(INDEX(ListeSeries!$C$2:$C$1045, MATCH(1, (DatasScan!G1433=ListeSeries!$B$2:$B$1045) * (DatasScan!H1433&gt;=ListeSeries!$D$2:$D$1045) * (DatasScan!H1433&lt;=ListeSeries!$E$2:$E$1045), 0)), "no match"))</f>
        <v/>
      </c>
      <c r="U1433" s="11" t="str" cm="1">
        <f t="array" ref="U1433">IF(ISBLANK(C1433),"",IFERROR(INDEX(ListeSeries!$F$2:$F$1045, MATCH(1, (DatasScan!G1433=ListeSeries!$B$2:$B$1045) * (DatasScan!H1433&gt;=ListeSeries!$D$2:$D$1045) * (DatasScan!H1433&lt;=ListeSeries!$E$2:$E$1045), 0)), "no match"))</f>
        <v/>
      </c>
    </row>
    <row r="1434" spans="1:21" x14ac:dyDescent="0.25">
      <c r="A1434" s="6" t="str">
        <f t="shared" si="244"/>
        <v/>
      </c>
      <c r="B1434" s="272"/>
      <c r="F1434" s="7" t="str">
        <f t="shared" si="247"/>
        <v/>
      </c>
      <c r="G1434" s="21" t="str">
        <f>IF(ISBLANK(C1434),"",_xlfn.XLOOKUP(_xlfn.XLOOKUP(VALUE(LEFT(C1434,4)),Souches!$B$2:$B$15000,Souches!$E$2:$E$15000),Varietes!$B$2:$B$500,Varietes!$C$2:$C$500))</f>
        <v/>
      </c>
      <c r="H1434" s="19" t="str">
        <f>IF(ISBLANK(C1434),"",_xlfn.XLOOKUP(VALUE(LEFT(C1434,4)),Souches!$B$2:$B$15000,Souches!$D$2:$D$15000))</f>
        <v/>
      </c>
      <c r="I1434" s="10" t="str">
        <f t="shared" si="245"/>
        <v/>
      </c>
      <c r="J1434" s="19" t="str">
        <f>IF(I1434="","",INT(('ObjProd (2)'!$C$25-I1434)/7 * (ABS('ObjProd (2)'!$C$25-I1434)&gt;=7)))</f>
        <v/>
      </c>
      <c r="K1434" s="10" t="str">
        <f>IF(I1434="","",
IF(AND(DATEDIF(I1434,'ObjProd (2)'!$C$25,"y")=0,DATEDIF(I1434,'ObjProd (2)'!$C$25,"ym")=0,
   INT(('ObjProd (2)'!$C$25-EDATE(I1434,DATEDIF(I1434,'ObjProd (2)'!$C$25,"y")*12+DATEDIF(I1434,'ObjProd (2)'!$C$25,"ym")))/7)=0),
   "&lt; 1 sem.",
   IF(DATEDIF(I1434,'ObjProd (2)'!$C$25,"y")&gt;0,DATEDIF(I1434,'ObjProd (2)'!$C$25,"y") &amp; " " &amp; IF(DATEDIF(I1434,'ObjProd (2)'!$C$25,"y")=1,"an ","ans "),"") &amp;
   IF(DATEDIF(I1434,'ObjProd (2)'!$C$25,"ym")&gt;0,DATEDIF(I1434,'ObjProd (2)'!$C$25,"ym") &amp; " mois ", "") &amp;
   IF(INT(('ObjProd (2)'!$C$25-EDATE(I1434,DATEDIF(I1434,'ObjProd (2)'!$C$25,"y")*12+DATEDIF(I1434,'ObjProd (2)'!$C$25,"ym")))/7)&gt;0,
      INT(('ObjProd (2)'!$C$25-EDATE(I1434,DATEDIF(I1434,'ObjProd (2)'!$C$25,"y")*12+DATEDIF(I1434,'ObjProd (2)'!$C$25,"ym")))/7) &amp; " sem.",
      "")
)
)</f>
        <v/>
      </c>
      <c r="L1434" s="11" t="str">
        <f t="shared" si="246"/>
        <v/>
      </c>
      <c r="M1434" s="9" t="str">
        <f t="shared" si="242"/>
        <v/>
      </c>
      <c r="N1434" s="9" t="str" cm="1">
        <f t="array" aca="1" ref="N1434" ca="1">LEFT(L1434, IF(ISNUMBER(SUBSTITUTE(_xludf.MID(L1434, 2, 1), ".", ",")), 1, 2))</f>
        <v/>
      </c>
      <c r="O1434" s="19" t="str">
        <f t="shared" ca="1" si="248"/>
        <v/>
      </c>
      <c r="P1434" s="9" t="str">
        <f t="shared" ca="1" si="249"/>
        <v/>
      </c>
      <c r="Q1434" s="9" t="str">
        <f t="shared" ca="1" si="250"/>
        <v/>
      </c>
      <c r="R1434" s="9" t="str">
        <f t="shared" si="243"/>
        <v/>
      </c>
      <c r="S1434" t="str" cm="1">
        <f t="array" ref="S1434">IF(ISBLANK(C1434),"",IFERROR(INDEX(ListeSeries!$A$2:$A$1045, MATCH(1, (DatasScan!G1434=ListeSeries!$B$2:$B$1045) * (DatasScan!H1434&gt;=ListeSeries!$D$2:$D$1045) * (DatasScan!H1434&lt;=ListeSeries!$E$2:$E$1045), 0)), "no match"))</f>
        <v/>
      </c>
      <c r="T1434" s="7" t="str" cm="1">
        <f t="array" ref="T1434">IF(ISBLANK(C1434),"",IFERROR(INDEX(ListeSeries!$C$2:$C$1045, MATCH(1, (DatasScan!G1434=ListeSeries!$B$2:$B$1045) * (DatasScan!H1434&gt;=ListeSeries!$D$2:$D$1045) * (DatasScan!H1434&lt;=ListeSeries!$E$2:$E$1045), 0)), "no match"))</f>
        <v/>
      </c>
      <c r="U1434" s="11" t="str" cm="1">
        <f t="array" ref="U1434">IF(ISBLANK(C1434),"",IFERROR(INDEX(ListeSeries!$F$2:$F$1045, MATCH(1, (DatasScan!G1434=ListeSeries!$B$2:$B$1045) * (DatasScan!H1434&gt;=ListeSeries!$D$2:$D$1045) * (DatasScan!H1434&lt;=ListeSeries!$E$2:$E$1045), 0)), "no match"))</f>
        <v/>
      </c>
    </row>
    <row r="1435" spans="1:21" x14ac:dyDescent="0.25">
      <c r="A1435" s="6" t="str">
        <f t="shared" si="244"/>
        <v/>
      </c>
      <c r="B1435" s="272"/>
      <c r="F1435" s="7" t="str">
        <f t="shared" si="247"/>
        <v/>
      </c>
      <c r="G1435" s="21" t="str">
        <f>IF(ISBLANK(C1435),"",_xlfn.XLOOKUP(_xlfn.XLOOKUP(VALUE(LEFT(C1435,4)),Souches!$B$2:$B$15000,Souches!$E$2:$E$15000),Varietes!$B$2:$B$500,Varietes!$C$2:$C$500))</f>
        <v/>
      </c>
      <c r="H1435" s="19" t="str">
        <f>IF(ISBLANK(C1435),"",_xlfn.XLOOKUP(VALUE(LEFT(C1435,4)),Souches!$B$2:$B$15000,Souches!$D$2:$D$15000))</f>
        <v/>
      </c>
      <c r="I1435" s="10" t="str">
        <f t="shared" si="245"/>
        <v/>
      </c>
      <c r="J1435" s="19" t="str">
        <f>IF(I1435="","",INT(('ObjProd (2)'!$C$25-I1435)/7 * (ABS('ObjProd (2)'!$C$25-I1435)&gt;=7)))</f>
        <v/>
      </c>
      <c r="K1435" s="10" t="str">
        <f>IF(I1435="","",
IF(AND(DATEDIF(I1435,'ObjProd (2)'!$C$25,"y")=0,DATEDIF(I1435,'ObjProd (2)'!$C$25,"ym")=0,
   INT(('ObjProd (2)'!$C$25-EDATE(I1435,DATEDIF(I1435,'ObjProd (2)'!$C$25,"y")*12+DATEDIF(I1435,'ObjProd (2)'!$C$25,"ym")))/7)=0),
   "&lt; 1 sem.",
   IF(DATEDIF(I1435,'ObjProd (2)'!$C$25,"y")&gt;0,DATEDIF(I1435,'ObjProd (2)'!$C$25,"y") &amp; " " &amp; IF(DATEDIF(I1435,'ObjProd (2)'!$C$25,"y")=1,"an ","ans "),"") &amp;
   IF(DATEDIF(I1435,'ObjProd (2)'!$C$25,"ym")&gt;0,DATEDIF(I1435,'ObjProd (2)'!$C$25,"ym") &amp; " mois ", "") &amp;
   IF(INT(('ObjProd (2)'!$C$25-EDATE(I1435,DATEDIF(I1435,'ObjProd (2)'!$C$25,"y")*12+DATEDIF(I1435,'ObjProd (2)'!$C$25,"ym")))/7)&gt;0,
      INT(('ObjProd (2)'!$C$25-EDATE(I1435,DATEDIF(I1435,'ObjProd (2)'!$C$25,"y")*12+DATEDIF(I1435,'ObjProd (2)'!$C$25,"ym")))/7) &amp; " sem.",
      "")
)
)</f>
        <v/>
      </c>
      <c r="L1435" s="11" t="str">
        <f t="shared" si="246"/>
        <v/>
      </c>
      <c r="M1435" s="9" t="str">
        <f t="shared" si="242"/>
        <v/>
      </c>
      <c r="N1435" s="9" t="str" cm="1">
        <f t="array" aca="1" ref="N1435" ca="1">LEFT(L1435, IF(ISNUMBER(SUBSTITUTE(_xludf.MID(L1435, 2, 1), ".", ",")), 1, 2))</f>
        <v/>
      </c>
      <c r="O1435" s="19" t="str">
        <f t="shared" ca="1" si="248"/>
        <v/>
      </c>
      <c r="P1435" s="9" t="str">
        <f t="shared" ca="1" si="249"/>
        <v/>
      </c>
      <c r="Q1435" s="9" t="str">
        <f t="shared" ca="1" si="250"/>
        <v/>
      </c>
      <c r="R1435" s="9" t="str">
        <f t="shared" si="243"/>
        <v/>
      </c>
      <c r="S1435" t="str" cm="1">
        <f t="array" ref="S1435">IF(ISBLANK(C1435),"",IFERROR(INDEX(ListeSeries!$A$2:$A$1045, MATCH(1, (DatasScan!G1435=ListeSeries!$B$2:$B$1045) * (DatasScan!H1435&gt;=ListeSeries!$D$2:$D$1045) * (DatasScan!H1435&lt;=ListeSeries!$E$2:$E$1045), 0)), "no match"))</f>
        <v/>
      </c>
      <c r="T1435" s="7" t="str" cm="1">
        <f t="array" ref="T1435">IF(ISBLANK(C1435),"",IFERROR(INDEX(ListeSeries!$C$2:$C$1045, MATCH(1, (DatasScan!G1435=ListeSeries!$B$2:$B$1045) * (DatasScan!H1435&gt;=ListeSeries!$D$2:$D$1045) * (DatasScan!H1435&lt;=ListeSeries!$E$2:$E$1045), 0)), "no match"))</f>
        <v/>
      </c>
      <c r="U1435" s="11" t="str" cm="1">
        <f t="array" ref="U1435">IF(ISBLANK(C1435),"",IFERROR(INDEX(ListeSeries!$F$2:$F$1045, MATCH(1, (DatasScan!G1435=ListeSeries!$B$2:$B$1045) * (DatasScan!H1435&gt;=ListeSeries!$D$2:$D$1045) * (DatasScan!H1435&lt;=ListeSeries!$E$2:$E$1045), 0)), "no match"))</f>
        <v/>
      </c>
    </row>
    <row r="1436" spans="1:21" x14ac:dyDescent="0.25">
      <c r="A1436" s="6" t="str">
        <f t="shared" si="244"/>
        <v/>
      </c>
      <c r="B1436" s="272"/>
      <c r="F1436" s="7" t="str">
        <f t="shared" si="247"/>
        <v/>
      </c>
      <c r="G1436" s="21" t="str">
        <f>IF(ISBLANK(C1436),"",_xlfn.XLOOKUP(_xlfn.XLOOKUP(VALUE(LEFT(C1436,4)),Souches!$B$2:$B$15000,Souches!$E$2:$E$15000),Varietes!$B$2:$B$500,Varietes!$C$2:$C$500))</f>
        <v/>
      </c>
      <c r="H1436" s="19" t="str">
        <f>IF(ISBLANK(C1436),"",_xlfn.XLOOKUP(VALUE(LEFT(C1436,4)),Souches!$B$2:$B$15000,Souches!$D$2:$D$15000))</f>
        <v/>
      </c>
      <c r="I1436" s="10" t="str">
        <f t="shared" si="245"/>
        <v/>
      </c>
      <c r="J1436" s="19" t="str">
        <f>IF(I1436="","",INT(('ObjProd (2)'!$C$25-I1436)/7 * (ABS('ObjProd (2)'!$C$25-I1436)&gt;=7)))</f>
        <v/>
      </c>
      <c r="K1436" s="10" t="str">
        <f>IF(I1436="","",
IF(AND(DATEDIF(I1436,'ObjProd (2)'!$C$25,"y")=0,DATEDIF(I1436,'ObjProd (2)'!$C$25,"ym")=0,
   INT(('ObjProd (2)'!$C$25-EDATE(I1436,DATEDIF(I1436,'ObjProd (2)'!$C$25,"y")*12+DATEDIF(I1436,'ObjProd (2)'!$C$25,"ym")))/7)=0),
   "&lt; 1 sem.",
   IF(DATEDIF(I1436,'ObjProd (2)'!$C$25,"y")&gt;0,DATEDIF(I1436,'ObjProd (2)'!$C$25,"y") &amp; " " &amp; IF(DATEDIF(I1436,'ObjProd (2)'!$C$25,"y")=1,"an ","ans "),"") &amp;
   IF(DATEDIF(I1436,'ObjProd (2)'!$C$25,"ym")&gt;0,DATEDIF(I1436,'ObjProd (2)'!$C$25,"ym") &amp; " mois ", "") &amp;
   IF(INT(('ObjProd (2)'!$C$25-EDATE(I1436,DATEDIF(I1436,'ObjProd (2)'!$C$25,"y")*12+DATEDIF(I1436,'ObjProd (2)'!$C$25,"ym")))/7)&gt;0,
      INT(('ObjProd (2)'!$C$25-EDATE(I1436,DATEDIF(I1436,'ObjProd (2)'!$C$25,"y")*12+DATEDIF(I1436,'ObjProd (2)'!$C$25,"ym")))/7) &amp; " sem.",
      "")
)
)</f>
        <v/>
      </c>
      <c r="L1436" s="11" t="str">
        <f t="shared" si="246"/>
        <v/>
      </c>
      <c r="M1436" s="9" t="str">
        <f t="shared" si="242"/>
        <v/>
      </c>
      <c r="N1436" s="9" t="str" cm="1">
        <f t="array" aca="1" ref="N1436" ca="1">LEFT(L1436, IF(ISNUMBER(SUBSTITUTE(_xludf.MID(L1436, 2, 1), ".", ",")), 1, 2))</f>
        <v/>
      </c>
      <c r="O1436" s="19" t="str">
        <f t="shared" ca="1" si="248"/>
        <v/>
      </c>
      <c r="P1436" s="9" t="str">
        <f t="shared" ca="1" si="249"/>
        <v/>
      </c>
      <c r="Q1436" s="9" t="str">
        <f t="shared" ca="1" si="250"/>
        <v/>
      </c>
      <c r="R1436" s="9" t="str">
        <f t="shared" si="243"/>
        <v/>
      </c>
      <c r="S1436" t="str" cm="1">
        <f t="array" ref="S1436">IF(ISBLANK(C1436),"",IFERROR(INDEX(ListeSeries!$A$2:$A$1045, MATCH(1, (DatasScan!G1436=ListeSeries!$B$2:$B$1045) * (DatasScan!H1436&gt;=ListeSeries!$D$2:$D$1045) * (DatasScan!H1436&lt;=ListeSeries!$E$2:$E$1045), 0)), "no match"))</f>
        <v/>
      </c>
      <c r="T1436" s="7" t="str" cm="1">
        <f t="array" ref="T1436">IF(ISBLANK(C1436),"",IFERROR(INDEX(ListeSeries!$C$2:$C$1045, MATCH(1, (DatasScan!G1436=ListeSeries!$B$2:$B$1045) * (DatasScan!H1436&gt;=ListeSeries!$D$2:$D$1045) * (DatasScan!H1436&lt;=ListeSeries!$E$2:$E$1045), 0)), "no match"))</f>
        <v/>
      </c>
      <c r="U1436" s="11" t="str" cm="1">
        <f t="array" ref="U1436">IF(ISBLANK(C1436),"",IFERROR(INDEX(ListeSeries!$F$2:$F$1045, MATCH(1, (DatasScan!G1436=ListeSeries!$B$2:$B$1045) * (DatasScan!H1436&gt;=ListeSeries!$D$2:$D$1045) * (DatasScan!H1436&lt;=ListeSeries!$E$2:$E$1045), 0)), "no match"))</f>
        <v/>
      </c>
    </row>
    <row r="1437" spans="1:21" x14ac:dyDescent="0.25">
      <c r="A1437" s="6" t="str">
        <f t="shared" si="244"/>
        <v/>
      </c>
      <c r="B1437" s="272"/>
      <c r="F1437" s="7" t="str">
        <f t="shared" si="247"/>
        <v/>
      </c>
      <c r="G1437" s="21" t="str">
        <f>IF(ISBLANK(C1437),"",_xlfn.XLOOKUP(_xlfn.XLOOKUP(VALUE(LEFT(C1437,4)),Souches!$B$2:$B$15000,Souches!$E$2:$E$15000),Varietes!$B$2:$B$500,Varietes!$C$2:$C$500))</f>
        <v/>
      </c>
      <c r="H1437" s="19" t="str">
        <f>IF(ISBLANK(C1437),"",_xlfn.XLOOKUP(VALUE(LEFT(C1437,4)),Souches!$B$2:$B$15000,Souches!$D$2:$D$15000))</f>
        <v/>
      </c>
      <c r="I1437" s="10" t="str">
        <f t="shared" si="245"/>
        <v/>
      </c>
      <c r="J1437" s="19" t="str">
        <f>IF(I1437="","",INT(('ObjProd (2)'!$C$25-I1437)/7 * (ABS('ObjProd (2)'!$C$25-I1437)&gt;=7)))</f>
        <v/>
      </c>
      <c r="K1437" s="10" t="str">
        <f>IF(I1437="","",
IF(AND(DATEDIF(I1437,'ObjProd (2)'!$C$25,"y")=0,DATEDIF(I1437,'ObjProd (2)'!$C$25,"ym")=0,
   INT(('ObjProd (2)'!$C$25-EDATE(I1437,DATEDIF(I1437,'ObjProd (2)'!$C$25,"y")*12+DATEDIF(I1437,'ObjProd (2)'!$C$25,"ym")))/7)=0),
   "&lt; 1 sem.",
   IF(DATEDIF(I1437,'ObjProd (2)'!$C$25,"y")&gt;0,DATEDIF(I1437,'ObjProd (2)'!$C$25,"y") &amp; " " &amp; IF(DATEDIF(I1437,'ObjProd (2)'!$C$25,"y")=1,"an ","ans "),"") &amp;
   IF(DATEDIF(I1437,'ObjProd (2)'!$C$25,"ym")&gt;0,DATEDIF(I1437,'ObjProd (2)'!$C$25,"ym") &amp; " mois ", "") &amp;
   IF(INT(('ObjProd (2)'!$C$25-EDATE(I1437,DATEDIF(I1437,'ObjProd (2)'!$C$25,"y")*12+DATEDIF(I1437,'ObjProd (2)'!$C$25,"ym")))/7)&gt;0,
      INT(('ObjProd (2)'!$C$25-EDATE(I1437,DATEDIF(I1437,'ObjProd (2)'!$C$25,"y")*12+DATEDIF(I1437,'ObjProd (2)'!$C$25,"ym")))/7) &amp; " sem.",
      "")
)
)</f>
        <v/>
      </c>
      <c r="L1437" s="11" t="str">
        <f t="shared" si="246"/>
        <v/>
      </c>
      <c r="M1437" s="9" t="str">
        <f t="shared" si="242"/>
        <v/>
      </c>
      <c r="N1437" s="9" t="str" cm="1">
        <f t="array" aca="1" ref="N1437" ca="1">LEFT(L1437, IF(ISNUMBER(SUBSTITUTE(_xludf.MID(L1437, 2, 1), ".", ",")), 1, 2))</f>
        <v/>
      </c>
      <c r="O1437" s="19" t="str">
        <f t="shared" ca="1" si="248"/>
        <v/>
      </c>
      <c r="P1437" s="9" t="str">
        <f t="shared" ca="1" si="249"/>
        <v/>
      </c>
      <c r="Q1437" s="9" t="str">
        <f t="shared" ca="1" si="250"/>
        <v/>
      </c>
      <c r="R1437" s="9" t="str">
        <f t="shared" si="243"/>
        <v/>
      </c>
      <c r="S1437" t="str" cm="1">
        <f t="array" ref="S1437">IF(ISBLANK(C1437),"",IFERROR(INDEX(ListeSeries!$A$2:$A$1045, MATCH(1, (DatasScan!G1437=ListeSeries!$B$2:$B$1045) * (DatasScan!H1437&gt;=ListeSeries!$D$2:$D$1045) * (DatasScan!H1437&lt;=ListeSeries!$E$2:$E$1045), 0)), "no match"))</f>
        <v/>
      </c>
      <c r="T1437" s="7" t="str" cm="1">
        <f t="array" ref="T1437">IF(ISBLANK(C1437),"",IFERROR(INDEX(ListeSeries!$C$2:$C$1045, MATCH(1, (DatasScan!G1437=ListeSeries!$B$2:$B$1045) * (DatasScan!H1437&gt;=ListeSeries!$D$2:$D$1045) * (DatasScan!H1437&lt;=ListeSeries!$E$2:$E$1045), 0)), "no match"))</f>
        <v/>
      </c>
      <c r="U1437" s="11" t="str" cm="1">
        <f t="array" ref="U1437">IF(ISBLANK(C1437),"",IFERROR(INDEX(ListeSeries!$F$2:$F$1045, MATCH(1, (DatasScan!G1437=ListeSeries!$B$2:$B$1045) * (DatasScan!H1437&gt;=ListeSeries!$D$2:$D$1045) * (DatasScan!H1437&lt;=ListeSeries!$E$2:$E$1045), 0)), "no match"))</f>
        <v/>
      </c>
    </row>
    <row r="1438" spans="1:21" x14ac:dyDescent="0.25">
      <c r="A1438" s="6" t="str">
        <f t="shared" si="244"/>
        <v/>
      </c>
      <c r="B1438" s="272"/>
      <c r="F1438" s="7" t="str">
        <f t="shared" si="247"/>
        <v/>
      </c>
      <c r="G1438" s="21" t="str">
        <f>IF(ISBLANK(C1438),"",_xlfn.XLOOKUP(_xlfn.XLOOKUP(VALUE(LEFT(C1438,4)),Souches!$B$2:$B$15000,Souches!$E$2:$E$15000),Varietes!$B$2:$B$500,Varietes!$C$2:$C$500))</f>
        <v/>
      </c>
      <c r="H1438" s="19" t="str">
        <f>IF(ISBLANK(C1438),"",_xlfn.XLOOKUP(VALUE(LEFT(C1438,4)),Souches!$B$2:$B$15000,Souches!$D$2:$D$15000))</f>
        <v/>
      </c>
      <c r="I1438" s="10" t="str">
        <f t="shared" si="245"/>
        <v/>
      </c>
      <c r="J1438" s="19" t="str">
        <f>IF(I1438="","",INT(('ObjProd (2)'!$C$25-I1438)/7 * (ABS('ObjProd (2)'!$C$25-I1438)&gt;=7)))</f>
        <v/>
      </c>
      <c r="K1438" s="10" t="str">
        <f>IF(I1438="","",
IF(AND(DATEDIF(I1438,'ObjProd (2)'!$C$25,"y")=0,DATEDIF(I1438,'ObjProd (2)'!$C$25,"ym")=0,
   INT(('ObjProd (2)'!$C$25-EDATE(I1438,DATEDIF(I1438,'ObjProd (2)'!$C$25,"y")*12+DATEDIF(I1438,'ObjProd (2)'!$C$25,"ym")))/7)=0),
   "&lt; 1 sem.",
   IF(DATEDIF(I1438,'ObjProd (2)'!$C$25,"y")&gt;0,DATEDIF(I1438,'ObjProd (2)'!$C$25,"y") &amp; " " &amp; IF(DATEDIF(I1438,'ObjProd (2)'!$C$25,"y")=1,"an ","ans "),"") &amp;
   IF(DATEDIF(I1438,'ObjProd (2)'!$C$25,"ym")&gt;0,DATEDIF(I1438,'ObjProd (2)'!$C$25,"ym") &amp; " mois ", "") &amp;
   IF(INT(('ObjProd (2)'!$C$25-EDATE(I1438,DATEDIF(I1438,'ObjProd (2)'!$C$25,"y")*12+DATEDIF(I1438,'ObjProd (2)'!$C$25,"ym")))/7)&gt;0,
      INT(('ObjProd (2)'!$C$25-EDATE(I1438,DATEDIF(I1438,'ObjProd (2)'!$C$25,"y")*12+DATEDIF(I1438,'ObjProd (2)'!$C$25,"ym")))/7) &amp; " sem.",
      "")
)
)</f>
        <v/>
      </c>
      <c r="L1438" s="11" t="str">
        <f t="shared" si="246"/>
        <v/>
      </c>
      <c r="M1438" s="9" t="str">
        <f t="shared" si="242"/>
        <v/>
      </c>
      <c r="N1438" s="9" t="str" cm="1">
        <f t="array" aca="1" ref="N1438" ca="1">LEFT(L1438, IF(ISNUMBER(SUBSTITUTE(_xludf.MID(L1438, 2, 1), ".", ",")), 1, 2))</f>
        <v/>
      </c>
      <c r="O1438" s="19" t="str">
        <f t="shared" ca="1" si="248"/>
        <v/>
      </c>
      <c r="P1438" s="9" t="str">
        <f t="shared" ca="1" si="249"/>
        <v/>
      </c>
      <c r="Q1438" s="9" t="str">
        <f t="shared" ca="1" si="250"/>
        <v/>
      </c>
      <c r="R1438" s="9" t="str">
        <f t="shared" si="243"/>
        <v/>
      </c>
      <c r="S1438" t="str" cm="1">
        <f t="array" ref="S1438">IF(ISBLANK(C1438),"",IFERROR(INDEX(ListeSeries!$A$2:$A$1045, MATCH(1, (DatasScan!G1438=ListeSeries!$B$2:$B$1045) * (DatasScan!H1438&gt;=ListeSeries!$D$2:$D$1045) * (DatasScan!H1438&lt;=ListeSeries!$E$2:$E$1045), 0)), "no match"))</f>
        <v/>
      </c>
      <c r="T1438" s="7" t="str" cm="1">
        <f t="array" ref="T1438">IF(ISBLANK(C1438),"",IFERROR(INDEX(ListeSeries!$C$2:$C$1045, MATCH(1, (DatasScan!G1438=ListeSeries!$B$2:$B$1045) * (DatasScan!H1438&gt;=ListeSeries!$D$2:$D$1045) * (DatasScan!H1438&lt;=ListeSeries!$E$2:$E$1045), 0)), "no match"))</f>
        <v/>
      </c>
      <c r="U1438" s="11" t="str" cm="1">
        <f t="array" ref="U1438">IF(ISBLANK(C1438),"",IFERROR(INDEX(ListeSeries!$F$2:$F$1045, MATCH(1, (DatasScan!G1438=ListeSeries!$B$2:$B$1045) * (DatasScan!H1438&gt;=ListeSeries!$D$2:$D$1045) * (DatasScan!H1438&lt;=ListeSeries!$E$2:$E$1045), 0)), "no match"))</f>
        <v/>
      </c>
    </row>
    <row r="1439" spans="1:21" x14ac:dyDescent="0.25">
      <c r="A1439" s="6" t="str">
        <f t="shared" si="244"/>
        <v/>
      </c>
      <c r="B1439" s="272"/>
      <c r="F1439" s="7" t="str">
        <f t="shared" si="247"/>
        <v/>
      </c>
      <c r="G1439" s="21" t="str">
        <f>IF(ISBLANK(C1439),"",_xlfn.XLOOKUP(_xlfn.XLOOKUP(VALUE(LEFT(C1439,4)),Souches!$B$2:$B$15000,Souches!$E$2:$E$15000),Varietes!$B$2:$B$500,Varietes!$C$2:$C$500))</f>
        <v/>
      </c>
      <c r="H1439" s="19" t="str">
        <f>IF(ISBLANK(C1439),"",_xlfn.XLOOKUP(VALUE(LEFT(C1439,4)),Souches!$B$2:$B$15000,Souches!$D$2:$D$15000))</f>
        <v/>
      </c>
      <c r="I1439" s="10" t="str">
        <f t="shared" si="245"/>
        <v/>
      </c>
      <c r="J1439" s="19" t="str">
        <f>IF(I1439="","",INT(('ObjProd (2)'!$C$25-I1439)/7 * (ABS('ObjProd (2)'!$C$25-I1439)&gt;=7)))</f>
        <v/>
      </c>
      <c r="K1439" s="10" t="str">
        <f>IF(I1439="","",
IF(AND(DATEDIF(I1439,'ObjProd (2)'!$C$25,"y")=0,DATEDIF(I1439,'ObjProd (2)'!$C$25,"ym")=0,
   INT(('ObjProd (2)'!$C$25-EDATE(I1439,DATEDIF(I1439,'ObjProd (2)'!$C$25,"y")*12+DATEDIF(I1439,'ObjProd (2)'!$C$25,"ym")))/7)=0),
   "&lt; 1 sem.",
   IF(DATEDIF(I1439,'ObjProd (2)'!$C$25,"y")&gt;0,DATEDIF(I1439,'ObjProd (2)'!$C$25,"y") &amp; " " &amp; IF(DATEDIF(I1439,'ObjProd (2)'!$C$25,"y")=1,"an ","ans "),"") &amp;
   IF(DATEDIF(I1439,'ObjProd (2)'!$C$25,"ym")&gt;0,DATEDIF(I1439,'ObjProd (2)'!$C$25,"ym") &amp; " mois ", "") &amp;
   IF(INT(('ObjProd (2)'!$C$25-EDATE(I1439,DATEDIF(I1439,'ObjProd (2)'!$C$25,"y")*12+DATEDIF(I1439,'ObjProd (2)'!$C$25,"ym")))/7)&gt;0,
      INT(('ObjProd (2)'!$C$25-EDATE(I1439,DATEDIF(I1439,'ObjProd (2)'!$C$25,"y")*12+DATEDIF(I1439,'ObjProd (2)'!$C$25,"ym")))/7) &amp; " sem.",
      "")
)
)</f>
        <v/>
      </c>
      <c r="L1439" s="11" t="str">
        <f t="shared" si="246"/>
        <v/>
      </c>
      <c r="M1439" s="9" t="str">
        <f t="shared" si="242"/>
        <v/>
      </c>
      <c r="N1439" s="9" t="str" cm="1">
        <f t="array" aca="1" ref="N1439" ca="1">LEFT(L1439, IF(ISNUMBER(SUBSTITUTE(_xludf.MID(L1439, 2, 1), ".", ",")), 1, 2))</f>
        <v/>
      </c>
      <c r="O1439" s="19" t="str">
        <f t="shared" ca="1" si="248"/>
        <v/>
      </c>
      <c r="P1439" s="9" t="str">
        <f t="shared" ca="1" si="249"/>
        <v/>
      </c>
      <c r="Q1439" s="9" t="str">
        <f t="shared" ca="1" si="250"/>
        <v/>
      </c>
      <c r="R1439" s="9" t="str">
        <f t="shared" si="243"/>
        <v/>
      </c>
      <c r="S1439" t="str" cm="1">
        <f t="array" ref="S1439">IF(ISBLANK(C1439),"",IFERROR(INDEX(ListeSeries!$A$2:$A$1045, MATCH(1, (DatasScan!G1439=ListeSeries!$B$2:$B$1045) * (DatasScan!H1439&gt;=ListeSeries!$D$2:$D$1045) * (DatasScan!H1439&lt;=ListeSeries!$E$2:$E$1045), 0)), "no match"))</f>
        <v/>
      </c>
      <c r="T1439" s="7" t="str" cm="1">
        <f t="array" ref="T1439">IF(ISBLANK(C1439),"",IFERROR(INDEX(ListeSeries!$C$2:$C$1045, MATCH(1, (DatasScan!G1439=ListeSeries!$B$2:$B$1045) * (DatasScan!H1439&gt;=ListeSeries!$D$2:$D$1045) * (DatasScan!H1439&lt;=ListeSeries!$E$2:$E$1045), 0)), "no match"))</f>
        <v/>
      </c>
      <c r="U1439" s="11" t="str" cm="1">
        <f t="array" ref="U1439">IF(ISBLANK(C1439),"",IFERROR(INDEX(ListeSeries!$F$2:$F$1045, MATCH(1, (DatasScan!G1439=ListeSeries!$B$2:$B$1045) * (DatasScan!H1439&gt;=ListeSeries!$D$2:$D$1045) * (DatasScan!H1439&lt;=ListeSeries!$E$2:$E$1045), 0)), "no match"))</f>
        <v/>
      </c>
    </row>
    <row r="1440" spans="1:21" x14ac:dyDescent="0.25">
      <c r="A1440" s="6" t="str">
        <f t="shared" si="244"/>
        <v/>
      </c>
      <c r="B1440" s="272"/>
      <c r="F1440" s="7" t="str">
        <f t="shared" si="247"/>
        <v/>
      </c>
      <c r="G1440" s="21" t="str">
        <f>IF(ISBLANK(C1440),"",_xlfn.XLOOKUP(_xlfn.XLOOKUP(VALUE(LEFT(C1440,4)),Souches!$B$2:$B$15000,Souches!$E$2:$E$15000),Varietes!$B$2:$B$500,Varietes!$C$2:$C$500))</f>
        <v/>
      </c>
      <c r="H1440" s="19" t="str">
        <f>IF(ISBLANK(C1440),"",_xlfn.XLOOKUP(VALUE(LEFT(C1440,4)),Souches!$B$2:$B$15000,Souches!$D$2:$D$15000))</f>
        <v/>
      </c>
      <c r="I1440" s="10" t="str">
        <f t="shared" si="245"/>
        <v/>
      </c>
      <c r="J1440" s="19" t="str">
        <f>IF(I1440="","",INT(('ObjProd (2)'!$C$25-I1440)/7 * (ABS('ObjProd (2)'!$C$25-I1440)&gt;=7)))</f>
        <v/>
      </c>
      <c r="K1440" s="10" t="str">
        <f>IF(I1440="","",
IF(AND(DATEDIF(I1440,'ObjProd (2)'!$C$25,"y")=0,DATEDIF(I1440,'ObjProd (2)'!$C$25,"ym")=0,
   INT(('ObjProd (2)'!$C$25-EDATE(I1440,DATEDIF(I1440,'ObjProd (2)'!$C$25,"y")*12+DATEDIF(I1440,'ObjProd (2)'!$C$25,"ym")))/7)=0),
   "&lt; 1 sem.",
   IF(DATEDIF(I1440,'ObjProd (2)'!$C$25,"y")&gt;0,DATEDIF(I1440,'ObjProd (2)'!$C$25,"y") &amp; " " &amp; IF(DATEDIF(I1440,'ObjProd (2)'!$C$25,"y")=1,"an ","ans "),"") &amp;
   IF(DATEDIF(I1440,'ObjProd (2)'!$C$25,"ym")&gt;0,DATEDIF(I1440,'ObjProd (2)'!$C$25,"ym") &amp; " mois ", "") &amp;
   IF(INT(('ObjProd (2)'!$C$25-EDATE(I1440,DATEDIF(I1440,'ObjProd (2)'!$C$25,"y")*12+DATEDIF(I1440,'ObjProd (2)'!$C$25,"ym")))/7)&gt;0,
      INT(('ObjProd (2)'!$C$25-EDATE(I1440,DATEDIF(I1440,'ObjProd (2)'!$C$25,"y")*12+DATEDIF(I1440,'ObjProd (2)'!$C$25,"ym")))/7) &amp; " sem.",
      "")
)
)</f>
        <v/>
      </c>
      <c r="L1440" s="11" t="str">
        <f t="shared" si="246"/>
        <v/>
      </c>
      <c r="M1440" s="9" t="str">
        <f t="shared" si="242"/>
        <v/>
      </c>
      <c r="N1440" s="9" t="str" cm="1">
        <f t="array" aca="1" ref="N1440" ca="1">LEFT(L1440, IF(ISNUMBER(SUBSTITUTE(_xludf.MID(L1440, 2, 1), ".", ",")), 1, 2))</f>
        <v/>
      </c>
      <c r="O1440" s="19" t="str">
        <f t="shared" ca="1" si="248"/>
        <v/>
      </c>
      <c r="P1440" s="9" t="str">
        <f t="shared" ca="1" si="249"/>
        <v/>
      </c>
      <c r="Q1440" s="9" t="str">
        <f t="shared" ca="1" si="250"/>
        <v/>
      </c>
      <c r="R1440" s="9" t="str">
        <f t="shared" si="243"/>
        <v/>
      </c>
      <c r="S1440" t="str" cm="1">
        <f t="array" ref="S1440">IF(ISBLANK(C1440),"",IFERROR(INDEX(ListeSeries!$A$2:$A$1045, MATCH(1, (DatasScan!G1440=ListeSeries!$B$2:$B$1045) * (DatasScan!H1440&gt;=ListeSeries!$D$2:$D$1045) * (DatasScan!H1440&lt;=ListeSeries!$E$2:$E$1045), 0)), "no match"))</f>
        <v/>
      </c>
      <c r="T1440" s="7" t="str" cm="1">
        <f t="array" ref="T1440">IF(ISBLANK(C1440),"",IFERROR(INDEX(ListeSeries!$C$2:$C$1045, MATCH(1, (DatasScan!G1440=ListeSeries!$B$2:$B$1045) * (DatasScan!H1440&gt;=ListeSeries!$D$2:$D$1045) * (DatasScan!H1440&lt;=ListeSeries!$E$2:$E$1045), 0)), "no match"))</f>
        <v/>
      </c>
      <c r="U1440" s="11" t="str" cm="1">
        <f t="array" ref="U1440">IF(ISBLANK(C1440),"",IFERROR(INDEX(ListeSeries!$F$2:$F$1045, MATCH(1, (DatasScan!G1440=ListeSeries!$B$2:$B$1045) * (DatasScan!H1440&gt;=ListeSeries!$D$2:$D$1045) * (DatasScan!H1440&lt;=ListeSeries!$E$2:$E$1045), 0)), "no match"))</f>
        <v/>
      </c>
    </row>
    <row r="1441" spans="1:21" x14ac:dyDescent="0.25">
      <c r="A1441" s="6" t="str">
        <f t="shared" si="244"/>
        <v/>
      </c>
      <c r="B1441" s="272"/>
      <c r="F1441" s="7" t="str">
        <f t="shared" si="247"/>
        <v/>
      </c>
      <c r="G1441" s="21" t="str">
        <f>IF(ISBLANK(C1441),"",_xlfn.XLOOKUP(_xlfn.XLOOKUP(VALUE(LEFT(C1441,4)),Souches!$B$2:$B$15000,Souches!$E$2:$E$15000),Varietes!$B$2:$B$500,Varietes!$C$2:$C$500))</f>
        <v/>
      </c>
      <c r="H1441" s="19" t="str">
        <f>IF(ISBLANK(C1441),"",_xlfn.XLOOKUP(VALUE(LEFT(C1441,4)),Souches!$B$2:$B$15000,Souches!$D$2:$D$15000))</f>
        <v/>
      </c>
      <c r="I1441" s="10" t="str">
        <f t="shared" si="245"/>
        <v/>
      </c>
      <c r="J1441" s="19" t="str">
        <f>IF(I1441="","",INT(('ObjProd (2)'!$C$25-I1441)/7 * (ABS('ObjProd (2)'!$C$25-I1441)&gt;=7)))</f>
        <v/>
      </c>
      <c r="K1441" s="10" t="str">
        <f>IF(I1441="","",
IF(AND(DATEDIF(I1441,'ObjProd (2)'!$C$25,"y")=0,DATEDIF(I1441,'ObjProd (2)'!$C$25,"ym")=0,
   INT(('ObjProd (2)'!$C$25-EDATE(I1441,DATEDIF(I1441,'ObjProd (2)'!$C$25,"y")*12+DATEDIF(I1441,'ObjProd (2)'!$C$25,"ym")))/7)=0),
   "&lt; 1 sem.",
   IF(DATEDIF(I1441,'ObjProd (2)'!$C$25,"y")&gt;0,DATEDIF(I1441,'ObjProd (2)'!$C$25,"y") &amp; " " &amp; IF(DATEDIF(I1441,'ObjProd (2)'!$C$25,"y")=1,"an ","ans "),"") &amp;
   IF(DATEDIF(I1441,'ObjProd (2)'!$C$25,"ym")&gt;0,DATEDIF(I1441,'ObjProd (2)'!$C$25,"ym") &amp; " mois ", "") &amp;
   IF(INT(('ObjProd (2)'!$C$25-EDATE(I1441,DATEDIF(I1441,'ObjProd (2)'!$C$25,"y")*12+DATEDIF(I1441,'ObjProd (2)'!$C$25,"ym")))/7)&gt;0,
      INT(('ObjProd (2)'!$C$25-EDATE(I1441,DATEDIF(I1441,'ObjProd (2)'!$C$25,"y")*12+DATEDIF(I1441,'ObjProd (2)'!$C$25,"ym")))/7) &amp; " sem.",
      "")
)
)</f>
        <v/>
      </c>
      <c r="L1441" s="11" t="str">
        <f t="shared" si="246"/>
        <v/>
      </c>
      <c r="M1441" s="9" t="str">
        <f t="shared" si="242"/>
        <v/>
      </c>
      <c r="N1441" s="9" t="str" cm="1">
        <f t="array" aca="1" ref="N1441" ca="1">LEFT(L1441, IF(ISNUMBER(SUBSTITUTE(_xludf.MID(L1441, 2, 1), ".", ",")), 1, 2))</f>
        <v/>
      </c>
      <c r="O1441" s="19" t="str">
        <f t="shared" ca="1" si="248"/>
        <v/>
      </c>
      <c r="P1441" s="9" t="str">
        <f t="shared" ca="1" si="249"/>
        <v/>
      </c>
      <c r="Q1441" s="9" t="str">
        <f t="shared" ca="1" si="250"/>
        <v/>
      </c>
      <c r="R1441" s="9" t="str">
        <f t="shared" si="243"/>
        <v/>
      </c>
      <c r="S1441" t="str" cm="1">
        <f t="array" ref="S1441">IF(ISBLANK(C1441),"",IFERROR(INDEX(ListeSeries!$A$2:$A$1045, MATCH(1, (DatasScan!G1441=ListeSeries!$B$2:$B$1045) * (DatasScan!H1441&gt;=ListeSeries!$D$2:$D$1045) * (DatasScan!H1441&lt;=ListeSeries!$E$2:$E$1045), 0)), "no match"))</f>
        <v/>
      </c>
      <c r="T1441" s="7" t="str" cm="1">
        <f t="array" ref="T1441">IF(ISBLANK(C1441),"",IFERROR(INDEX(ListeSeries!$C$2:$C$1045, MATCH(1, (DatasScan!G1441=ListeSeries!$B$2:$B$1045) * (DatasScan!H1441&gt;=ListeSeries!$D$2:$D$1045) * (DatasScan!H1441&lt;=ListeSeries!$E$2:$E$1045), 0)), "no match"))</f>
        <v/>
      </c>
      <c r="U1441" s="11" t="str" cm="1">
        <f t="array" ref="U1441">IF(ISBLANK(C1441),"",IFERROR(INDEX(ListeSeries!$F$2:$F$1045, MATCH(1, (DatasScan!G1441=ListeSeries!$B$2:$B$1045) * (DatasScan!H1441&gt;=ListeSeries!$D$2:$D$1045) * (DatasScan!H1441&lt;=ListeSeries!$E$2:$E$1045), 0)), "no match"))</f>
        <v/>
      </c>
    </row>
    <row r="1442" spans="1:21" x14ac:dyDescent="0.25">
      <c r="A1442" s="6" t="str">
        <f t="shared" si="244"/>
        <v/>
      </c>
      <c r="B1442" s="272"/>
      <c r="F1442" s="7" t="str">
        <f t="shared" si="247"/>
        <v/>
      </c>
      <c r="G1442" s="21" t="str">
        <f>IF(ISBLANK(C1442),"",_xlfn.XLOOKUP(_xlfn.XLOOKUP(VALUE(LEFT(C1442,4)),Souches!$B$2:$B$15000,Souches!$E$2:$E$15000),Varietes!$B$2:$B$500,Varietes!$C$2:$C$500))</f>
        <v/>
      </c>
      <c r="H1442" s="19" t="str">
        <f>IF(ISBLANK(C1442),"",_xlfn.XLOOKUP(VALUE(LEFT(C1442,4)),Souches!$B$2:$B$15000,Souches!$D$2:$D$15000))</f>
        <v/>
      </c>
      <c r="I1442" s="10" t="str">
        <f t="shared" si="245"/>
        <v/>
      </c>
      <c r="J1442" s="19" t="str">
        <f>IF(I1442="","",INT(('ObjProd (2)'!$C$25-I1442)/7 * (ABS('ObjProd (2)'!$C$25-I1442)&gt;=7)))</f>
        <v/>
      </c>
      <c r="K1442" s="10" t="str">
        <f>IF(I1442="","",
IF(AND(DATEDIF(I1442,'ObjProd (2)'!$C$25,"y")=0,DATEDIF(I1442,'ObjProd (2)'!$C$25,"ym")=0,
   INT(('ObjProd (2)'!$C$25-EDATE(I1442,DATEDIF(I1442,'ObjProd (2)'!$C$25,"y")*12+DATEDIF(I1442,'ObjProd (2)'!$C$25,"ym")))/7)=0),
   "&lt; 1 sem.",
   IF(DATEDIF(I1442,'ObjProd (2)'!$C$25,"y")&gt;0,DATEDIF(I1442,'ObjProd (2)'!$C$25,"y") &amp; " " &amp; IF(DATEDIF(I1442,'ObjProd (2)'!$C$25,"y")=1,"an ","ans "),"") &amp;
   IF(DATEDIF(I1442,'ObjProd (2)'!$C$25,"ym")&gt;0,DATEDIF(I1442,'ObjProd (2)'!$C$25,"ym") &amp; " mois ", "") &amp;
   IF(INT(('ObjProd (2)'!$C$25-EDATE(I1442,DATEDIF(I1442,'ObjProd (2)'!$C$25,"y")*12+DATEDIF(I1442,'ObjProd (2)'!$C$25,"ym")))/7)&gt;0,
      INT(('ObjProd (2)'!$C$25-EDATE(I1442,DATEDIF(I1442,'ObjProd (2)'!$C$25,"y")*12+DATEDIF(I1442,'ObjProd (2)'!$C$25,"ym")))/7) &amp; " sem.",
      "")
)
)</f>
        <v/>
      </c>
      <c r="L1442" s="11" t="str">
        <f t="shared" si="246"/>
        <v/>
      </c>
      <c r="M1442" s="9" t="str">
        <f t="shared" si="242"/>
        <v/>
      </c>
      <c r="N1442" s="9" t="str" cm="1">
        <f t="array" aca="1" ref="N1442" ca="1">LEFT(L1442, IF(ISNUMBER(SUBSTITUTE(_xludf.MID(L1442, 2, 1), ".", ",")), 1, 2))</f>
        <v/>
      </c>
      <c r="O1442" s="19" t="str">
        <f t="shared" ca="1" si="248"/>
        <v/>
      </c>
      <c r="P1442" s="9" t="str">
        <f t="shared" ca="1" si="249"/>
        <v/>
      </c>
      <c r="Q1442" s="9" t="str">
        <f t="shared" ca="1" si="250"/>
        <v/>
      </c>
      <c r="R1442" s="9" t="str">
        <f t="shared" si="243"/>
        <v/>
      </c>
      <c r="S1442" t="str" cm="1">
        <f t="array" ref="S1442">IF(ISBLANK(C1442),"",IFERROR(INDEX(ListeSeries!$A$2:$A$1045, MATCH(1, (DatasScan!G1442=ListeSeries!$B$2:$B$1045) * (DatasScan!H1442&gt;=ListeSeries!$D$2:$D$1045) * (DatasScan!H1442&lt;=ListeSeries!$E$2:$E$1045), 0)), "no match"))</f>
        <v/>
      </c>
      <c r="T1442" s="7" t="str" cm="1">
        <f t="array" ref="T1442">IF(ISBLANK(C1442),"",IFERROR(INDEX(ListeSeries!$C$2:$C$1045, MATCH(1, (DatasScan!G1442=ListeSeries!$B$2:$B$1045) * (DatasScan!H1442&gt;=ListeSeries!$D$2:$D$1045) * (DatasScan!H1442&lt;=ListeSeries!$E$2:$E$1045), 0)), "no match"))</f>
        <v/>
      </c>
      <c r="U1442" s="11" t="str" cm="1">
        <f t="array" ref="U1442">IF(ISBLANK(C1442),"",IFERROR(INDEX(ListeSeries!$F$2:$F$1045, MATCH(1, (DatasScan!G1442=ListeSeries!$B$2:$B$1045) * (DatasScan!H1442&gt;=ListeSeries!$D$2:$D$1045) * (DatasScan!H1442&lt;=ListeSeries!$E$2:$E$1045), 0)), "no match"))</f>
        <v/>
      </c>
    </row>
    <row r="1443" spans="1:21" x14ac:dyDescent="0.25">
      <c r="A1443" s="6" t="str">
        <f t="shared" si="244"/>
        <v/>
      </c>
      <c r="B1443" s="272"/>
      <c r="F1443" s="7" t="str">
        <f t="shared" si="247"/>
        <v/>
      </c>
      <c r="G1443" s="21" t="str">
        <f>IF(ISBLANK(C1443),"",_xlfn.XLOOKUP(_xlfn.XLOOKUP(VALUE(LEFT(C1443,4)),Souches!$B$2:$B$15000,Souches!$E$2:$E$15000),Varietes!$B$2:$B$500,Varietes!$C$2:$C$500))</f>
        <v/>
      </c>
      <c r="H1443" s="19" t="str">
        <f>IF(ISBLANK(C1443),"",_xlfn.XLOOKUP(VALUE(LEFT(C1443,4)),Souches!$B$2:$B$15000,Souches!$D$2:$D$15000))</f>
        <v/>
      </c>
      <c r="I1443" s="10" t="str">
        <f t="shared" si="245"/>
        <v/>
      </c>
      <c r="J1443" s="19" t="str">
        <f>IF(I1443="","",INT(('ObjProd (2)'!$C$25-I1443)/7 * (ABS('ObjProd (2)'!$C$25-I1443)&gt;=7)))</f>
        <v/>
      </c>
      <c r="K1443" s="10" t="str">
        <f>IF(I1443="","",
IF(AND(DATEDIF(I1443,'ObjProd (2)'!$C$25,"y")=0,DATEDIF(I1443,'ObjProd (2)'!$C$25,"ym")=0,
   INT(('ObjProd (2)'!$C$25-EDATE(I1443,DATEDIF(I1443,'ObjProd (2)'!$C$25,"y")*12+DATEDIF(I1443,'ObjProd (2)'!$C$25,"ym")))/7)=0),
   "&lt; 1 sem.",
   IF(DATEDIF(I1443,'ObjProd (2)'!$C$25,"y")&gt;0,DATEDIF(I1443,'ObjProd (2)'!$C$25,"y") &amp; " " &amp; IF(DATEDIF(I1443,'ObjProd (2)'!$C$25,"y")=1,"an ","ans "),"") &amp;
   IF(DATEDIF(I1443,'ObjProd (2)'!$C$25,"ym")&gt;0,DATEDIF(I1443,'ObjProd (2)'!$C$25,"ym") &amp; " mois ", "") &amp;
   IF(INT(('ObjProd (2)'!$C$25-EDATE(I1443,DATEDIF(I1443,'ObjProd (2)'!$C$25,"y")*12+DATEDIF(I1443,'ObjProd (2)'!$C$25,"ym")))/7)&gt;0,
      INT(('ObjProd (2)'!$C$25-EDATE(I1443,DATEDIF(I1443,'ObjProd (2)'!$C$25,"y")*12+DATEDIF(I1443,'ObjProd (2)'!$C$25,"ym")))/7) &amp; " sem.",
      "")
)
)</f>
        <v/>
      </c>
      <c r="L1443" s="11" t="str">
        <f t="shared" si="246"/>
        <v/>
      </c>
      <c r="M1443" s="9" t="str">
        <f t="shared" si="242"/>
        <v/>
      </c>
      <c r="N1443" s="9" t="str" cm="1">
        <f t="array" aca="1" ref="N1443" ca="1">LEFT(L1443, IF(ISNUMBER(SUBSTITUTE(_xludf.MID(L1443, 2, 1), ".", ",")), 1, 2))</f>
        <v/>
      </c>
      <c r="O1443" s="19" t="str">
        <f t="shared" ca="1" si="248"/>
        <v/>
      </c>
      <c r="P1443" s="9" t="str">
        <f t="shared" ca="1" si="249"/>
        <v/>
      </c>
      <c r="Q1443" s="9" t="str">
        <f t="shared" ca="1" si="250"/>
        <v/>
      </c>
      <c r="R1443" s="9" t="str">
        <f t="shared" si="243"/>
        <v/>
      </c>
      <c r="S1443" t="str" cm="1">
        <f t="array" ref="S1443">IF(ISBLANK(C1443),"",IFERROR(INDEX(ListeSeries!$A$2:$A$1045, MATCH(1, (DatasScan!G1443=ListeSeries!$B$2:$B$1045) * (DatasScan!H1443&gt;=ListeSeries!$D$2:$D$1045) * (DatasScan!H1443&lt;=ListeSeries!$E$2:$E$1045), 0)), "no match"))</f>
        <v/>
      </c>
      <c r="T1443" s="7" t="str" cm="1">
        <f t="array" ref="T1443">IF(ISBLANK(C1443),"",IFERROR(INDEX(ListeSeries!$C$2:$C$1045, MATCH(1, (DatasScan!G1443=ListeSeries!$B$2:$B$1045) * (DatasScan!H1443&gt;=ListeSeries!$D$2:$D$1045) * (DatasScan!H1443&lt;=ListeSeries!$E$2:$E$1045), 0)), "no match"))</f>
        <v/>
      </c>
      <c r="U1443" s="11" t="str" cm="1">
        <f t="array" ref="U1443">IF(ISBLANK(C1443),"",IFERROR(INDEX(ListeSeries!$F$2:$F$1045, MATCH(1, (DatasScan!G1443=ListeSeries!$B$2:$B$1045) * (DatasScan!H1443&gt;=ListeSeries!$D$2:$D$1045) * (DatasScan!H1443&lt;=ListeSeries!$E$2:$E$1045), 0)), "no match"))</f>
        <v/>
      </c>
    </row>
    <row r="1444" spans="1:21" x14ac:dyDescent="0.25">
      <c r="A1444" s="6" t="str">
        <f t="shared" si="244"/>
        <v/>
      </c>
      <c r="B1444" s="272"/>
      <c r="F1444" s="7" t="str">
        <f t="shared" si="247"/>
        <v/>
      </c>
      <c r="G1444" s="21" t="str">
        <f>IF(ISBLANK(C1444),"",_xlfn.XLOOKUP(_xlfn.XLOOKUP(VALUE(LEFT(C1444,4)),Souches!$B$2:$B$15000,Souches!$E$2:$E$15000),Varietes!$B$2:$B$500,Varietes!$C$2:$C$500))</f>
        <v/>
      </c>
      <c r="H1444" s="19" t="str">
        <f>IF(ISBLANK(C1444),"",_xlfn.XLOOKUP(VALUE(LEFT(C1444,4)),Souches!$B$2:$B$15000,Souches!$D$2:$D$15000))</f>
        <v/>
      </c>
      <c r="I1444" s="10" t="str">
        <f t="shared" si="245"/>
        <v/>
      </c>
      <c r="J1444" s="19" t="str">
        <f>IF(I1444="","",INT(('ObjProd (2)'!$C$25-I1444)/7 * (ABS('ObjProd (2)'!$C$25-I1444)&gt;=7)))</f>
        <v/>
      </c>
      <c r="K1444" s="10" t="str">
        <f>IF(I1444="","",
IF(AND(DATEDIF(I1444,'ObjProd (2)'!$C$25,"y")=0,DATEDIF(I1444,'ObjProd (2)'!$C$25,"ym")=0,
   INT(('ObjProd (2)'!$C$25-EDATE(I1444,DATEDIF(I1444,'ObjProd (2)'!$C$25,"y")*12+DATEDIF(I1444,'ObjProd (2)'!$C$25,"ym")))/7)=0),
   "&lt; 1 sem.",
   IF(DATEDIF(I1444,'ObjProd (2)'!$C$25,"y")&gt;0,DATEDIF(I1444,'ObjProd (2)'!$C$25,"y") &amp; " " &amp; IF(DATEDIF(I1444,'ObjProd (2)'!$C$25,"y")=1,"an ","ans "),"") &amp;
   IF(DATEDIF(I1444,'ObjProd (2)'!$C$25,"ym")&gt;0,DATEDIF(I1444,'ObjProd (2)'!$C$25,"ym") &amp; " mois ", "") &amp;
   IF(INT(('ObjProd (2)'!$C$25-EDATE(I1444,DATEDIF(I1444,'ObjProd (2)'!$C$25,"y")*12+DATEDIF(I1444,'ObjProd (2)'!$C$25,"ym")))/7)&gt;0,
      INT(('ObjProd (2)'!$C$25-EDATE(I1444,DATEDIF(I1444,'ObjProd (2)'!$C$25,"y")*12+DATEDIF(I1444,'ObjProd (2)'!$C$25,"ym")))/7) &amp; " sem.",
      "")
)
)</f>
        <v/>
      </c>
      <c r="L1444" s="11" t="str">
        <f t="shared" si="246"/>
        <v/>
      </c>
      <c r="M1444" s="9" t="str">
        <f t="shared" si="242"/>
        <v/>
      </c>
      <c r="N1444" s="9" t="str" cm="1">
        <f t="array" aca="1" ref="N1444" ca="1">LEFT(L1444, IF(ISNUMBER(SUBSTITUTE(_xludf.MID(L1444, 2, 1), ".", ",")), 1, 2))</f>
        <v/>
      </c>
      <c r="O1444" s="19" t="str">
        <f t="shared" ca="1" si="248"/>
        <v/>
      </c>
      <c r="P1444" s="9" t="str">
        <f t="shared" ca="1" si="249"/>
        <v/>
      </c>
      <c r="Q1444" s="9" t="str">
        <f t="shared" ca="1" si="250"/>
        <v/>
      </c>
      <c r="R1444" s="9" t="str">
        <f t="shared" si="243"/>
        <v/>
      </c>
      <c r="S1444" t="str" cm="1">
        <f t="array" ref="S1444">IF(ISBLANK(C1444),"",IFERROR(INDEX(ListeSeries!$A$2:$A$1045, MATCH(1, (DatasScan!G1444=ListeSeries!$B$2:$B$1045) * (DatasScan!H1444&gt;=ListeSeries!$D$2:$D$1045) * (DatasScan!H1444&lt;=ListeSeries!$E$2:$E$1045), 0)), "no match"))</f>
        <v/>
      </c>
      <c r="T1444" s="7" t="str" cm="1">
        <f t="array" ref="T1444">IF(ISBLANK(C1444),"",IFERROR(INDEX(ListeSeries!$C$2:$C$1045, MATCH(1, (DatasScan!G1444=ListeSeries!$B$2:$B$1045) * (DatasScan!H1444&gt;=ListeSeries!$D$2:$D$1045) * (DatasScan!H1444&lt;=ListeSeries!$E$2:$E$1045), 0)), "no match"))</f>
        <v/>
      </c>
      <c r="U1444" s="11" t="str" cm="1">
        <f t="array" ref="U1444">IF(ISBLANK(C1444),"",IFERROR(INDEX(ListeSeries!$F$2:$F$1045, MATCH(1, (DatasScan!G1444=ListeSeries!$B$2:$B$1045) * (DatasScan!H1444&gt;=ListeSeries!$D$2:$D$1045) * (DatasScan!H1444&lt;=ListeSeries!$E$2:$E$1045), 0)), "no match"))</f>
        <v/>
      </c>
    </row>
    <row r="1445" spans="1:21" x14ac:dyDescent="0.25">
      <c r="A1445" s="6" t="str">
        <f t="shared" si="244"/>
        <v/>
      </c>
      <c r="B1445" s="272"/>
      <c r="F1445" s="7" t="str">
        <f t="shared" si="247"/>
        <v/>
      </c>
      <c r="G1445" s="21" t="str">
        <f>IF(ISBLANK(C1445),"",_xlfn.XLOOKUP(_xlfn.XLOOKUP(VALUE(LEFT(C1445,4)),Souches!$B$2:$B$15000,Souches!$E$2:$E$15000),Varietes!$B$2:$B$500,Varietes!$C$2:$C$500))</f>
        <v/>
      </c>
      <c r="H1445" s="19" t="str">
        <f>IF(ISBLANK(C1445),"",_xlfn.XLOOKUP(VALUE(LEFT(C1445,4)),Souches!$B$2:$B$15000,Souches!$D$2:$D$15000))</f>
        <v/>
      </c>
      <c r="I1445" s="10" t="str">
        <f t="shared" si="245"/>
        <v/>
      </c>
      <c r="J1445" s="19" t="str">
        <f>IF(I1445="","",INT(('ObjProd (2)'!$C$25-I1445)/7 * (ABS('ObjProd (2)'!$C$25-I1445)&gt;=7)))</f>
        <v/>
      </c>
      <c r="K1445" s="10" t="str">
        <f>IF(I1445="","",
IF(AND(DATEDIF(I1445,'ObjProd (2)'!$C$25,"y")=0,DATEDIF(I1445,'ObjProd (2)'!$C$25,"ym")=0,
   INT(('ObjProd (2)'!$C$25-EDATE(I1445,DATEDIF(I1445,'ObjProd (2)'!$C$25,"y")*12+DATEDIF(I1445,'ObjProd (2)'!$C$25,"ym")))/7)=0),
   "&lt; 1 sem.",
   IF(DATEDIF(I1445,'ObjProd (2)'!$C$25,"y")&gt;0,DATEDIF(I1445,'ObjProd (2)'!$C$25,"y") &amp; " " &amp; IF(DATEDIF(I1445,'ObjProd (2)'!$C$25,"y")=1,"an ","ans "),"") &amp;
   IF(DATEDIF(I1445,'ObjProd (2)'!$C$25,"ym")&gt;0,DATEDIF(I1445,'ObjProd (2)'!$C$25,"ym") &amp; " mois ", "") &amp;
   IF(INT(('ObjProd (2)'!$C$25-EDATE(I1445,DATEDIF(I1445,'ObjProd (2)'!$C$25,"y")*12+DATEDIF(I1445,'ObjProd (2)'!$C$25,"ym")))/7)&gt;0,
      INT(('ObjProd (2)'!$C$25-EDATE(I1445,DATEDIF(I1445,'ObjProd (2)'!$C$25,"y")*12+DATEDIF(I1445,'ObjProd (2)'!$C$25,"ym")))/7) &amp; " sem.",
      "")
)
)</f>
        <v/>
      </c>
      <c r="L1445" s="11" t="str">
        <f t="shared" si="246"/>
        <v/>
      </c>
      <c r="M1445" s="9" t="str">
        <f t="shared" si="242"/>
        <v/>
      </c>
      <c r="N1445" s="9" t="str" cm="1">
        <f t="array" aca="1" ref="N1445" ca="1">LEFT(L1445, IF(ISNUMBER(SUBSTITUTE(_xludf.MID(L1445, 2, 1), ".", ",")), 1, 2))</f>
        <v/>
      </c>
      <c r="O1445" s="19" t="str">
        <f t="shared" ca="1" si="248"/>
        <v/>
      </c>
      <c r="P1445" s="9" t="str">
        <f t="shared" ca="1" si="249"/>
        <v/>
      </c>
      <c r="Q1445" s="9" t="str">
        <f t="shared" ca="1" si="250"/>
        <v/>
      </c>
      <c r="R1445" s="9" t="str">
        <f t="shared" si="243"/>
        <v/>
      </c>
      <c r="S1445" t="str" cm="1">
        <f t="array" ref="S1445">IF(ISBLANK(C1445),"",IFERROR(INDEX(ListeSeries!$A$2:$A$1045, MATCH(1, (DatasScan!G1445=ListeSeries!$B$2:$B$1045) * (DatasScan!H1445&gt;=ListeSeries!$D$2:$D$1045) * (DatasScan!H1445&lt;=ListeSeries!$E$2:$E$1045), 0)), "no match"))</f>
        <v/>
      </c>
      <c r="T1445" s="7" t="str" cm="1">
        <f t="array" ref="T1445">IF(ISBLANK(C1445),"",IFERROR(INDEX(ListeSeries!$C$2:$C$1045, MATCH(1, (DatasScan!G1445=ListeSeries!$B$2:$B$1045) * (DatasScan!H1445&gt;=ListeSeries!$D$2:$D$1045) * (DatasScan!H1445&lt;=ListeSeries!$E$2:$E$1045), 0)), "no match"))</f>
        <v/>
      </c>
      <c r="U1445" s="11" t="str" cm="1">
        <f t="array" ref="U1445">IF(ISBLANK(C1445),"",IFERROR(INDEX(ListeSeries!$F$2:$F$1045, MATCH(1, (DatasScan!G1445=ListeSeries!$B$2:$B$1045) * (DatasScan!H1445&gt;=ListeSeries!$D$2:$D$1045) * (DatasScan!H1445&lt;=ListeSeries!$E$2:$E$1045), 0)), "no match"))</f>
        <v/>
      </c>
    </row>
    <row r="1446" spans="1:21" x14ac:dyDescent="0.25">
      <c r="A1446" s="6" t="str">
        <f t="shared" si="244"/>
        <v/>
      </c>
      <c r="B1446" s="272"/>
      <c r="F1446" s="7" t="str">
        <f t="shared" si="247"/>
        <v/>
      </c>
      <c r="G1446" s="21" t="str">
        <f>IF(ISBLANK(C1446),"",_xlfn.XLOOKUP(_xlfn.XLOOKUP(VALUE(LEFT(C1446,4)),Souches!$B$2:$B$15000,Souches!$E$2:$E$15000),Varietes!$B$2:$B$500,Varietes!$C$2:$C$500))</f>
        <v/>
      </c>
      <c r="H1446" s="19" t="str">
        <f>IF(ISBLANK(C1446),"",_xlfn.XLOOKUP(VALUE(LEFT(C1446,4)),Souches!$B$2:$B$15000,Souches!$D$2:$D$15000))</f>
        <v/>
      </c>
      <c r="I1446" s="10" t="str">
        <f t="shared" si="245"/>
        <v/>
      </c>
      <c r="J1446" s="19" t="str">
        <f>IF(I1446="","",INT(('ObjProd (2)'!$C$25-I1446)/7 * (ABS('ObjProd (2)'!$C$25-I1446)&gt;=7)))</f>
        <v/>
      </c>
      <c r="K1446" s="10" t="str">
        <f>IF(I1446="","",
IF(AND(DATEDIF(I1446,'ObjProd (2)'!$C$25,"y")=0,DATEDIF(I1446,'ObjProd (2)'!$C$25,"ym")=0,
   INT(('ObjProd (2)'!$C$25-EDATE(I1446,DATEDIF(I1446,'ObjProd (2)'!$C$25,"y")*12+DATEDIF(I1446,'ObjProd (2)'!$C$25,"ym")))/7)=0),
   "&lt; 1 sem.",
   IF(DATEDIF(I1446,'ObjProd (2)'!$C$25,"y")&gt;0,DATEDIF(I1446,'ObjProd (2)'!$C$25,"y") &amp; " " &amp; IF(DATEDIF(I1446,'ObjProd (2)'!$C$25,"y")=1,"an ","ans "),"") &amp;
   IF(DATEDIF(I1446,'ObjProd (2)'!$C$25,"ym")&gt;0,DATEDIF(I1446,'ObjProd (2)'!$C$25,"ym") &amp; " mois ", "") &amp;
   IF(INT(('ObjProd (2)'!$C$25-EDATE(I1446,DATEDIF(I1446,'ObjProd (2)'!$C$25,"y")*12+DATEDIF(I1446,'ObjProd (2)'!$C$25,"ym")))/7)&gt;0,
      INT(('ObjProd (2)'!$C$25-EDATE(I1446,DATEDIF(I1446,'ObjProd (2)'!$C$25,"y")*12+DATEDIF(I1446,'ObjProd (2)'!$C$25,"ym")))/7) &amp; " sem.",
      "")
)
)</f>
        <v/>
      </c>
      <c r="L1446" s="11" t="str">
        <f t="shared" si="246"/>
        <v/>
      </c>
      <c r="M1446" s="9" t="str">
        <f t="shared" si="242"/>
        <v/>
      </c>
      <c r="N1446" s="9" t="str" cm="1">
        <f t="array" aca="1" ref="N1446" ca="1">LEFT(L1446, IF(ISNUMBER(SUBSTITUTE(_xludf.MID(L1446, 2, 1), ".", ",")), 1, 2))</f>
        <v/>
      </c>
      <c r="O1446" s="19" t="str">
        <f t="shared" ca="1" si="248"/>
        <v/>
      </c>
      <c r="P1446" s="9" t="str">
        <f t="shared" ca="1" si="249"/>
        <v/>
      </c>
      <c r="Q1446" s="9" t="str">
        <f t="shared" ca="1" si="250"/>
        <v/>
      </c>
      <c r="R1446" s="9" t="str">
        <f t="shared" si="243"/>
        <v/>
      </c>
      <c r="S1446" t="str" cm="1">
        <f t="array" ref="S1446">IF(ISBLANK(C1446),"",IFERROR(INDEX(ListeSeries!$A$2:$A$1045, MATCH(1, (DatasScan!G1446=ListeSeries!$B$2:$B$1045) * (DatasScan!H1446&gt;=ListeSeries!$D$2:$D$1045) * (DatasScan!H1446&lt;=ListeSeries!$E$2:$E$1045), 0)), "no match"))</f>
        <v/>
      </c>
      <c r="T1446" s="7" t="str" cm="1">
        <f t="array" ref="T1446">IF(ISBLANK(C1446),"",IFERROR(INDEX(ListeSeries!$C$2:$C$1045, MATCH(1, (DatasScan!G1446=ListeSeries!$B$2:$B$1045) * (DatasScan!H1446&gt;=ListeSeries!$D$2:$D$1045) * (DatasScan!H1446&lt;=ListeSeries!$E$2:$E$1045), 0)), "no match"))</f>
        <v/>
      </c>
      <c r="U1446" s="11" t="str" cm="1">
        <f t="array" ref="U1446">IF(ISBLANK(C1446),"",IFERROR(INDEX(ListeSeries!$F$2:$F$1045, MATCH(1, (DatasScan!G1446=ListeSeries!$B$2:$B$1045) * (DatasScan!H1446&gt;=ListeSeries!$D$2:$D$1045) * (DatasScan!H1446&lt;=ListeSeries!$E$2:$E$1045), 0)), "no match"))</f>
        <v/>
      </c>
    </row>
    <row r="1447" spans="1:21" x14ac:dyDescent="0.25">
      <c r="A1447" s="6" t="str">
        <f t="shared" si="244"/>
        <v/>
      </c>
      <c r="B1447" s="272"/>
      <c r="F1447" s="7" t="str">
        <f t="shared" si="247"/>
        <v/>
      </c>
      <c r="G1447" s="21" t="str">
        <f>IF(ISBLANK(C1447),"",_xlfn.XLOOKUP(_xlfn.XLOOKUP(VALUE(LEFT(C1447,4)),Souches!$B$2:$B$15000,Souches!$E$2:$E$15000),Varietes!$B$2:$B$500,Varietes!$C$2:$C$500))</f>
        <v/>
      </c>
      <c r="H1447" s="19" t="str">
        <f>IF(ISBLANK(C1447),"",_xlfn.XLOOKUP(VALUE(LEFT(C1447,4)),Souches!$B$2:$B$15000,Souches!$D$2:$D$15000))</f>
        <v/>
      </c>
      <c r="I1447" s="10" t="str">
        <f t="shared" si="245"/>
        <v/>
      </c>
      <c r="J1447" s="19" t="str">
        <f>IF(I1447="","",INT(('ObjProd (2)'!$C$25-I1447)/7 * (ABS('ObjProd (2)'!$C$25-I1447)&gt;=7)))</f>
        <v/>
      </c>
      <c r="K1447" s="10" t="str">
        <f>IF(I1447="","",
IF(AND(DATEDIF(I1447,'ObjProd (2)'!$C$25,"y")=0,DATEDIF(I1447,'ObjProd (2)'!$C$25,"ym")=0,
   INT(('ObjProd (2)'!$C$25-EDATE(I1447,DATEDIF(I1447,'ObjProd (2)'!$C$25,"y")*12+DATEDIF(I1447,'ObjProd (2)'!$C$25,"ym")))/7)=0),
   "&lt; 1 sem.",
   IF(DATEDIF(I1447,'ObjProd (2)'!$C$25,"y")&gt;0,DATEDIF(I1447,'ObjProd (2)'!$C$25,"y") &amp; " " &amp; IF(DATEDIF(I1447,'ObjProd (2)'!$C$25,"y")=1,"an ","ans "),"") &amp;
   IF(DATEDIF(I1447,'ObjProd (2)'!$C$25,"ym")&gt;0,DATEDIF(I1447,'ObjProd (2)'!$C$25,"ym") &amp; " mois ", "") &amp;
   IF(INT(('ObjProd (2)'!$C$25-EDATE(I1447,DATEDIF(I1447,'ObjProd (2)'!$C$25,"y")*12+DATEDIF(I1447,'ObjProd (2)'!$C$25,"ym")))/7)&gt;0,
      INT(('ObjProd (2)'!$C$25-EDATE(I1447,DATEDIF(I1447,'ObjProd (2)'!$C$25,"y")*12+DATEDIF(I1447,'ObjProd (2)'!$C$25,"ym")))/7) &amp; " sem.",
      "")
)
)</f>
        <v/>
      </c>
      <c r="L1447" s="11" t="str">
        <f t="shared" si="246"/>
        <v/>
      </c>
      <c r="M1447" s="9" t="str">
        <f t="shared" si="242"/>
        <v/>
      </c>
      <c r="N1447" s="9" t="str" cm="1">
        <f t="array" aca="1" ref="N1447" ca="1">LEFT(L1447, IF(ISNUMBER(SUBSTITUTE(_xludf.MID(L1447, 2, 1), ".", ",")), 1, 2))</f>
        <v/>
      </c>
      <c r="O1447" s="19" t="str">
        <f t="shared" ca="1" si="248"/>
        <v/>
      </c>
      <c r="P1447" s="9" t="str">
        <f t="shared" ca="1" si="249"/>
        <v/>
      </c>
      <c r="Q1447" s="9" t="str">
        <f t="shared" ca="1" si="250"/>
        <v/>
      </c>
      <c r="R1447" s="9" t="str">
        <f t="shared" si="243"/>
        <v/>
      </c>
      <c r="S1447" t="str" cm="1">
        <f t="array" ref="S1447">IF(ISBLANK(C1447),"",IFERROR(INDEX(ListeSeries!$A$2:$A$1045, MATCH(1, (DatasScan!G1447=ListeSeries!$B$2:$B$1045) * (DatasScan!H1447&gt;=ListeSeries!$D$2:$D$1045) * (DatasScan!H1447&lt;=ListeSeries!$E$2:$E$1045), 0)), "no match"))</f>
        <v/>
      </c>
      <c r="T1447" s="7" t="str" cm="1">
        <f t="array" ref="T1447">IF(ISBLANK(C1447),"",IFERROR(INDEX(ListeSeries!$C$2:$C$1045, MATCH(1, (DatasScan!G1447=ListeSeries!$B$2:$B$1045) * (DatasScan!H1447&gt;=ListeSeries!$D$2:$D$1045) * (DatasScan!H1447&lt;=ListeSeries!$E$2:$E$1045), 0)), "no match"))</f>
        <v/>
      </c>
      <c r="U1447" s="11" t="str" cm="1">
        <f t="array" ref="U1447">IF(ISBLANK(C1447),"",IFERROR(INDEX(ListeSeries!$F$2:$F$1045, MATCH(1, (DatasScan!G1447=ListeSeries!$B$2:$B$1045) * (DatasScan!H1447&gt;=ListeSeries!$D$2:$D$1045) * (DatasScan!H1447&lt;=ListeSeries!$E$2:$E$1045), 0)), "no match"))</f>
        <v/>
      </c>
    </row>
    <row r="1448" spans="1:21" x14ac:dyDescent="0.25">
      <c r="A1448" s="6" t="str">
        <f t="shared" si="244"/>
        <v/>
      </c>
      <c r="B1448" s="272"/>
      <c r="F1448" s="7" t="str">
        <f t="shared" si="247"/>
        <v/>
      </c>
      <c r="G1448" s="21" t="str">
        <f>IF(ISBLANK(C1448),"",_xlfn.XLOOKUP(_xlfn.XLOOKUP(VALUE(LEFT(C1448,4)),Souches!$B$2:$B$15000,Souches!$E$2:$E$15000),Varietes!$B$2:$B$500,Varietes!$C$2:$C$500))</f>
        <v/>
      </c>
      <c r="H1448" s="19" t="str">
        <f>IF(ISBLANK(C1448),"",_xlfn.XLOOKUP(VALUE(LEFT(C1448,4)),Souches!$B$2:$B$15000,Souches!$D$2:$D$15000))</f>
        <v/>
      </c>
      <c r="I1448" s="10" t="str">
        <f t="shared" si="245"/>
        <v/>
      </c>
      <c r="J1448" s="19" t="str">
        <f>IF(I1448="","",INT(('ObjProd (2)'!$C$25-I1448)/7 * (ABS('ObjProd (2)'!$C$25-I1448)&gt;=7)))</f>
        <v/>
      </c>
      <c r="K1448" s="10" t="str">
        <f>IF(I1448="","",
IF(AND(DATEDIF(I1448,'ObjProd (2)'!$C$25,"y")=0,DATEDIF(I1448,'ObjProd (2)'!$C$25,"ym")=0,
   INT(('ObjProd (2)'!$C$25-EDATE(I1448,DATEDIF(I1448,'ObjProd (2)'!$C$25,"y")*12+DATEDIF(I1448,'ObjProd (2)'!$C$25,"ym")))/7)=0),
   "&lt; 1 sem.",
   IF(DATEDIF(I1448,'ObjProd (2)'!$C$25,"y")&gt;0,DATEDIF(I1448,'ObjProd (2)'!$C$25,"y") &amp; " " &amp; IF(DATEDIF(I1448,'ObjProd (2)'!$C$25,"y")=1,"an ","ans "),"") &amp;
   IF(DATEDIF(I1448,'ObjProd (2)'!$C$25,"ym")&gt;0,DATEDIF(I1448,'ObjProd (2)'!$C$25,"ym") &amp; " mois ", "") &amp;
   IF(INT(('ObjProd (2)'!$C$25-EDATE(I1448,DATEDIF(I1448,'ObjProd (2)'!$C$25,"y")*12+DATEDIF(I1448,'ObjProd (2)'!$C$25,"ym")))/7)&gt;0,
      INT(('ObjProd (2)'!$C$25-EDATE(I1448,DATEDIF(I1448,'ObjProd (2)'!$C$25,"y")*12+DATEDIF(I1448,'ObjProd (2)'!$C$25,"ym")))/7) &amp; " sem.",
      "")
)
)</f>
        <v/>
      </c>
      <c r="L1448" s="11" t="str">
        <f t="shared" si="246"/>
        <v/>
      </c>
      <c r="M1448" s="9" t="str">
        <f t="shared" si="242"/>
        <v/>
      </c>
      <c r="N1448" s="9" t="str" cm="1">
        <f t="array" aca="1" ref="N1448" ca="1">LEFT(L1448, IF(ISNUMBER(SUBSTITUTE(_xludf.MID(L1448, 2, 1), ".", ",")), 1, 2))</f>
        <v/>
      </c>
      <c r="O1448" s="19" t="str">
        <f t="shared" ca="1" si="248"/>
        <v/>
      </c>
      <c r="P1448" s="9" t="str">
        <f t="shared" ca="1" si="249"/>
        <v/>
      </c>
      <c r="Q1448" s="9" t="str">
        <f t="shared" ca="1" si="250"/>
        <v/>
      </c>
      <c r="R1448" s="9" t="str">
        <f t="shared" si="243"/>
        <v/>
      </c>
      <c r="S1448" t="str" cm="1">
        <f t="array" ref="S1448">IF(ISBLANK(C1448),"",IFERROR(INDEX(ListeSeries!$A$2:$A$1045, MATCH(1, (DatasScan!G1448=ListeSeries!$B$2:$B$1045) * (DatasScan!H1448&gt;=ListeSeries!$D$2:$D$1045) * (DatasScan!H1448&lt;=ListeSeries!$E$2:$E$1045), 0)), "no match"))</f>
        <v/>
      </c>
      <c r="T1448" s="7" t="str" cm="1">
        <f t="array" ref="T1448">IF(ISBLANK(C1448),"",IFERROR(INDEX(ListeSeries!$C$2:$C$1045, MATCH(1, (DatasScan!G1448=ListeSeries!$B$2:$B$1045) * (DatasScan!H1448&gt;=ListeSeries!$D$2:$D$1045) * (DatasScan!H1448&lt;=ListeSeries!$E$2:$E$1045), 0)), "no match"))</f>
        <v/>
      </c>
      <c r="U1448" s="11" t="str" cm="1">
        <f t="array" ref="U1448">IF(ISBLANK(C1448),"",IFERROR(INDEX(ListeSeries!$F$2:$F$1045, MATCH(1, (DatasScan!G1448=ListeSeries!$B$2:$B$1045) * (DatasScan!H1448&gt;=ListeSeries!$D$2:$D$1045) * (DatasScan!H1448&lt;=ListeSeries!$E$2:$E$1045), 0)), "no match"))</f>
        <v/>
      </c>
    </row>
    <row r="1449" spans="1:21" x14ac:dyDescent="0.25">
      <c r="A1449" s="6" t="str">
        <f t="shared" si="244"/>
        <v/>
      </c>
      <c r="B1449" s="272"/>
      <c r="F1449" s="7" t="str">
        <f t="shared" si="247"/>
        <v/>
      </c>
      <c r="G1449" s="21" t="str">
        <f>IF(ISBLANK(C1449),"",_xlfn.XLOOKUP(_xlfn.XLOOKUP(VALUE(LEFT(C1449,4)),Souches!$B$2:$B$15000,Souches!$E$2:$E$15000),Varietes!$B$2:$B$500,Varietes!$C$2:$C$500))</f>
        <v/>
      </c>
      <c r="H1449" s="19" t="str">
        <f>IF(ISBLANK(C1449),"",_xlfn.XLOOKUP(VALUE(LEFT(C1449,4)),Souches!$B$2:$B$15000,Souches!$D$2:$D$15000))</f>
        <v/>
      </c>
      <c r="I1449" s="10" t="str">
        <f t="shared" si="245"/>
        <v/>
      </c>
      <c r="J1449" s="19" t="str">
        <f>IF(I1449="","",INT(('ObjProd (2)'!$C$25-I1449)/7 * (ABS('ObjProd (2)'!$C$25-I1449)&gt;=7)))</f>
        <v/>
      </c>
      <c r="K1449" s="10" t="str">
        <f>IF(I1449="","",
IF(AND(DATEDIF(I1449,'ObjProd (2)'!$C$25,"y")=0,DATEDIF(I1449,'ObjProd (2)'!$C$25,"ym")=0,
   INT(('ObjProd (2)'!$C$25-EDATE(I1449,DATEDIF(I1449,'ObjProd (2)'!$C$25,"y")*12+DATEDIF(I1449,'ObjProd (2)'!$C$25,"ym")))/7)=0),
   "&lt; 1 sem.",
   IF(DATEDIF(I1449,'ObjProd (2)'!$C$25,"y")&gt;0,DATEDIF(I1449,'ObjProd (2)'!$C$25,"y") &amp; " " &amp; IF(DATEDIF(I1449,'ObjProd (2)'!$C$25,"y")=1,"an ","ans "),"") &amp;
   IF(DATEDIF(I1449,'ObjProd (2)'!$C$25,"ym")&gt;0,DATEDIF(I1449,'ObjProd (2)'!$C$25,"ym") &amp; " mois ", "") &amp;
   IF(INT(('ObjProd (2)'!$C$25-EDATE(I1449,DATEDIF(I1449,'ObjProd (2)'!$C$25,"y")*12+DATEDIF(I1449,'ObjProd (2)'!$C$25,"ym")))/7)&gt;0,
      INT(('ObjProd (2)'!$C$25-EDATE(I1449,DATEDIF(I1449,'ObjProd (2)'!$C$25,"y")*12+DATEDIF(I1449,'ObjProd (2)'!$C$25,"ym")))/7) &amp; " sem.",
      "")
)
)</f>
        <v/>
      </c>
      <c r="L1449" s="11" t="str">
        <f t="shared" si="246"/>
        <v/>
      </c>
      <c r="M1449" s="9" t="str">
        <f t="shared" si="242"/>
        <v/>
      </c>
      <c r="N1449" s="9" t="str" cm="1">
        <f t="array" aca="1" ref="N1449" ca="1">LEFT(L1449, IF(ISNUMBER(SUBSTITUTE(_xludf.MID(L1449, 2, 1), ".", ",")), 1, 2))</f>
        <v/>
      </c>
      <c r="O1449" s="19" t="str">
        <f t="shared" ca="1" si="248"/>
        <v/>
      </c>
      <c r="P1449" s="9" t="str">
        <f t="shared" ca="1" si="249"/>
        <v/>
      </c>
      <c r="Q1449" s="9" t="str">
        <f t="shared" ca="1" si="250"/>
        <v/>
      </c>
      <c r="R1449" s="9" t="str">
        <f t="shared" si="243"/>
        <v/>
      </c>
      <c r="S1449" t="str" cm="1">
        <f t="array" ref="S1449">IF(ISBLANK(C1449),"",IFERROR(INDEX(ListeSeries!$A$2:$A$1045, MATCH(1, (DatasScan!G1449=ListeSeries!$B$2:$B$1045) * (DatasScan!H1449&gt;=ListeSeries!$D$2:$D$1045) * (DatasScan!H1449&lt;=ListeSeries!$E$2:$E$1045), 0)), "no match"))</f>
        <v/>
      </c>
      <c r="T1449" s="7" t="str" cm="1">
        <f t="array" ref="T1449">IF(ISBLANK(C1449),"",IFERROR(INDEX(ListeSeries!$C$2:$C$1045, MATCH(1, (DatasScan!G1449=ListeSeries!$B$2:$B$1045) * (DatasScan!H1449&gt;=ListeSeries!$D$2:$D$1045) * (DatasScan!H1449&lt;=ListeSeries!$E$2:$E$1045), 0)), "no match"))</f>
        <v/>
      </c>
      <c r="U1449" s="11" t="str" cm="1">
        <f t="array" ref="U1449">IF(ISBLANK(C1449),"",IFERROR(INDEX(ListeSeries!$F$2:$F$1045, MATCH(1, (DatasScan!G1449=ListeSeries!$B$2:$B$1045) * (DatasScan!H1449&gt;=ListeSeries!$D$2:$D$1045) * (DatasScan!H1449&lt;=ListeSeries!$E$2:$E$1045), 0)), "no match"))</f>
        <v/>
      </c>
    </row>
    <row r="1450" spans="1:21" x14ac:dyDescent="0.25">
      <c r="A1450" s="6" t="str">
        <f t="shared" si="244"/>
        <v/>
      </c>
      <c r="B1450" s="272"/>
      <c r="F1450" s="7" t="str">
        <f t="shared" si="247"/>
        <v/>
      </c>
      <c r="G1450" s="21" t="str">
        <f>IF(ISBLANK(C1450),"",_xlfn.XLOOKUP(_xlfn.XLOOKUP(VALUE(LEFT(C1450,4)),Souches!$B$2:$B$15000,Souches!$E$2:$E$15000),Varietes!$B$2:$B$500,Varietes!$C$2:$C$500))</f>
        <v/>
      </c>
      <c r="H1450" s="19" t="str">
        <f>IF(ISBLANK(C1450),"",_xlfn.XLOOKUP(VALUE(LEFT(C1450,4)),Souches!$B$2:$B$15000,Souches!$D$2:$D$15000))</f>
        <v/>
      </c>
      <c r="I1450" s="10" t="str">
        <f t="shared" si="245"/>
        <v/>
      </c>
      <c r="J1450" s="19" t="str">
        <f>IF(I1450="","",INT(('ObjProd (2)'!$C$25-I1450)/7 * (ABS('ObjProd (2)'!$C$25-I1450)&gt;=7)))</f>
        <v/>
      </c>
      <c r="K1450" s="10" t="str">
        <f>IF(I1450="","",
IF(AND(DATEDIF(I1450,'ObjProd (2)'!$C$25,"y")=0,DATEDIF(I1450,'ObjProd (2)'!$C$25,"ym")=0,
   INT(('ObjProd (2)'!$C$25-EDATE(I1450,DATEDIF(I1450,'ObjProd (2)'!$C$25,"y")*12+DATEDIF(I1450,'ObjProd (2)'!$C$25,"ym")))/7)=0),
   "&lt; 1 sem.",
   IF(DATEDIF(I1450,'ObjProd (2)'!$C$25,"y")&gt;0,DATEDIF(I1450,'ObjProd (2)'!$C$25,"y") &amp; " " &amp; IF(DATEDIF(I1450,'ObjProd (2)'!$C$25,"y")=1,"an ","ans "),"") &amp;
   IF(DATEDIF(I1450,'ObjProd (2)'!$C$25,"ym")&gt;0,DATEDIF(I1450,'ObjProd (2)'!$C$25,"ym") &amp; " mois ", "") &amp;
   IF(INT(('ObjProd (2)'!$C$25-EDATE(I1450,DATEDIF(I1450,'ObjProd (2)'!$C$25,"y")*12+DATEDIF(I1450,'ObjProd (2)'!$C$25,"ym")))/7)&gt;0,
      INT(('ObjProd (2)'!$C$25-EDATE(I1450,DATEDIF(I1450,'ObjProd (2)'!$C$25,"y")*12+DATEDIF(I1450,'ObjProd (2)'!$C$25,"ym")))/7) &amp; " sem.",
      "")
)
)</f>
        <v/>
      </c>
      <c r="L1450" s="11" t="str">
        <f t="shared" si="246"/>
        <v/>
      </c>
      <c r="M1450" s="9" t="str">
        <f t="shared" si="242"/>
        <v/>
      </c>
      <c r="N1450" s="9" t="str" cm="1">
        <f t="array" aca="1" ref="N1450" ca="1">LEFT(L1450, IF(ISNUMBER(SUBSTITUTE(_xludf.MID(L1450, 2, 1), ".", ",")), 1, 2))</f>
        <v/>
      </c>
      <c r="O1450" s="19" t="str">
        <f t="shared" ca="1" si="248"/>
        <v/>
      </c>
      <c r="P1450" s="9" t="str">
        <f t="shared" ca="1" si="249"/>
        <v/>
      </c>
      <c r="Q1450" s="9" t="str">
        <f t="shared" ca="1" si="250"/>
        <v/>
      </c>
      <c r="R1450" s="9" t="str">
        <f t="shared" si="243"/>
        <v/>
      </c>
      <c r="S1450" t="str" cm="1">
        <f t="array" ref="S1450">IF(ISBLANK(C1450),"",IFERROR(INDEX(ListeSeries!$A$2:$A$1045, MATCH(1, (DatasScan!G1450=ListeSeries!$B$2:$B$1045) * (DatasScan!H1450&gt;=ListeSeries!$D$2:$D$1045) * (DatasScan!H1450&lt;=ListeSeries!$E$2:$E$1045), 0)), "no match"))</f>
        <v/>
      </c>
      <c r="T1450" s="7" t="str" cm="1">
        <f t="array" ref="T1450">IF(ISBLANK(C1450),"",IFERROR(INDEX(ListeSeries!$C$2:$C$1045, MATCH(1, (DatasScan!G1450=ListeSeries!$B$2:$B$1045) * (DatasScan!H1450&gt;=ListeSeries!$D$2:$D$1045) * (DatasScan!H1450&lt;=ListeSeries!$E$2:$E$1045), 0)), "no match"))</f>
        <v/>
      </c>
      <c r="U1450" s="11" t="str" cm="1">
        <f t="array" ref="U1450">IF(ISBLANK(C1450),"",IFERROR(INDEX(ListeSeries!$F$2:$F$1045, MATCH(1, (DatasScan!G1450=ListeSeries!$B$2:$B$1045) * (DatasScan!H1450&gt;=ListeSeries!$D$2:$D$1045) * (DatasScan!H1450&lt;=ListeSeries!$E$2:$E$1045), 0)), "no match"))</f>
        <v/>
      </c>
    </row>
    <row r="1451" spans="1:21" x14ac:dyDescent="0.25">
      <c r="A1451" s="6" t="str">
        <f t="shared" si="244"/>
        <v/>
      </c>
      <c r="B1451" s="272"/>
      <c r="F1451" s="7" t="str">
        <f t="shared" si="247"/>
        <v/>
      </c>
      <c r="G1451" s="21" t="str">
        <f>IF(ISBLANK(C1451),"",_xlfn.XLOOKUP(_xlfn.XLOOKUP(VALUE(LEFT(C1451,4)),Souches!$B$2:$B$15000,Souches!$E$2:$E$15000),Varietes!$B$2:$B$500,Varietes!$C$2:$C$500))</f>
        <v/>
      </c>
      <c r="H1451" s="19" t="str">
        <f>IF(ISBLANK(C1451),"",_xlfn.XLOOKUP(VALUE(LEFT(C1451,4)),Souches!$B$2:$B$15000,Souches!$D$2:$D$15000))</f>
        <v/>
      </c>
      <c r="I1451" s="10" t="str">
        <f t="shared" si="245"/>
        <v/>
      </c>
      <c r="J1451" s="19" t="str">
        <f>IF(I1451="","",INT(('ObjProd (2)'!$C$25-I1451)/7 * (ABS('ObjProd (2)'!$C$25-I1451)&gt;=7)))</f>
        <v/>
      </c>
      <c r="K1451" s="10" t="str">
        <f>IF(I1451="","",
IF(AND(DATEDIF(I1451,'ObjProd (2)'!$C$25,"y")=0,DATEDIF(I1451,'ObjProd (2)'!$C$25,"ym")=0,
   INT(('ObjProd (2)'!$C$25-EDATE(I1451,DATEDIF(I1451,'ObjProd (2)'!$C$25,"y")*12+DATEDIF(I1451,'ObjProd (2)'!$C$25,"ym")))/7)=0),
   "&lt; 1 sem.",
   IF(DATEDIF(I1451,'ObjProd (2)'!$C$25,"y")&gt;0,DATEDIF(I1451,'ObjProd (2)'!$C$25,"y") &amp; " " &amp; IF(DATEDIF(I1451,'ObjProd (2)'!$C$25,"y")=1,"an ","ans "),"") &amp;
   IF(DATEDIF(I1451,'ObjProd (2)'!$C$25,"ym")&gt;0,DATEDIF(I1451,'ObjProd (2)'!$C$25,"ym") &amp; " mois ", "") &amp;
   IF(INT(('ObjProd (2)'!$C$25-EDATE(I1451,DATEDIF(I1451,'ObjProd (2)'!$C$25,"y")*12+DATEDIF(I1451,'ObjProd (2)'!$C$25,"ym")))/7)&gt;0,
      INT(('ObjProd (2)'!$C$25-EDATE(I1451,DATEDIF(I1451,'ObjProd (2)'!$C$25,"y")*12+DATEDIF(I1451,'ObjProd (2)'!$C$25,"ym")))/7) &amp; " sem.",
      "")
)
)</f>
        <v/>
      </c>
      <c r="L1451" s="11" t="str">
        <f t="shared" si="246"/>
        <v/>
      </c>
      <c r="M1451" s="9" t="str">
        <f t="shared" si="242"/>
        <v/>
      </c>
      <c r="N1451" s="9" t="str" cm="1">
        <f t="array" aca="1" ref="N1451" ca="1">LEFT(L1451, IF(ISNUMBER(SUBSTITUTE(_xludf.MID(L1451, 2, 1), ".", ",")), 1, 2))</f>
        <v/>
      </c>
      <c r="O1451" s="19" t="str">
        <f t="shared" ca="1" si="248"/>
        <v/>
      </c>
      <c r="P1451" s="9" t="str">
        <f t="shared" ca="1" si="249"/>
        <v/>
      </c>
      <c r="Q1451" s="9" t="str">
        <f t="shared" ca="1" si="250"/>
        <v/>
      </c>
      <c r="R1451" s="9" t="str">
        <f t="shared" si="243"/>
        <v/>
      </c>
      <c r="S1451" t="str" cm="1">
        <f t="array" ref="S1451">IF(ISBLANK(C1451),"",IFERROR(INDEX(ListeSeries!$A$2:$A$1045, MATCH(1, (DatasScan!G1451=ListeSeries!$B$2:$B$1045) * (DatasScan!H1451&gt;=ListeSeries!$D$2:$D$1045) * (DatasScan!H1451&lt;=ListeSeries!$E$2:$E$1045), 0)), "no match"))</f>
        <v/>
      </c>
      <c r="T1451" s="7" t="str" cm="1">
        <f t="array" ref="T1451">IF(ISBLANK(C1451),"",IFERROR(INDEX(ListeSeries!$C$2:$C$1045, MATCH(1, (DatasScan!G1451=ListeSeries!$B$2:$B$1045) * (DatasScan!H1451&gt;=ListeSeries!$D$2:$D$1045) * (DatasScan!H1451&lt;=ListeSeries!$E$2:$E$1045), 0)), "no match"))</f>
        <v/>
      </c>
      <c r="U1451" s="11" t="str" cm="1">
        <f t="array" ref="U1451">IF(ISBLANK(C1451),"",IFERROR(INDEX(ListeSeries!$F$2:$F$1045, MATCH(1, (DatasScan!G1451=ListeSeries!$B$2:$B$1045) * (DatasScan!H1451&gt;=ListeSeries!$D$2:$D$1045) * (DatasScan!H1451&lt;=ListeSeries!$E$2:$E$1045), 0)), "no match"))</f>
        <v/>
      </c>
    </row>
    <row r="1452" spans="1:21" x14ac:dyDescent="0.25">
      <c r="A1452" s="6" t="str">
        <f t="shared" si="244"/>
        <v/>
      </c>
      <c r="B1452" s="272"/>
      <c r="F1452" s="7" t="str">
        <f t="shared" si="247"/>
        <v/>
      </c>
      <c r="G1452" s="21" t="str">
        <f>IF(ISBLANK(C1452),"",_xlfn.XLOOKUP(_xlfn.XLOOKUP(VALUE(LEFT(C1452,4)),Souches!$B$2:$B$15000,Souches!$E$2:$E$15000),Varietes!$B$2:$B$500,Varietes!$C$2:$C$500))</f>
        <v/>
      </c>
      <c r="H1452" s="19" t="str">
        <f>IF(ISBLANK(C1452),"",_xlfn.XLOOKUP(VALUE(LEFT(C1452,4)),Souches!$B$2:$B$15000,Souches!$D$2:$D$15000))</f>
        <v/>
      </c>
      <c r="I1452" s="10" t="str">
        <f t="shared" si="245"/>
        <v/>
      </c>
      <c r="J1452" s="19" t="str">
        <f>IF(I1452="","",INT(('ObjProd (2)'!$C$25-I1452)/7 * (ABS('ObjProd (2)'!$C$25-I1452)&gt;=7)))</f>
        <v/>
      </c>
      <c r="K1452" s="10" t="str">
        <f>IF(I1452="","",
IF(AND(DATEDIF(I1452,'ObjProd (2)'!$C$25,"y")=0,DATEDIF(I1452,'ObjProd (2)'!$C$25,"ym")=0,
   INT(('ObjProd (2)'!$C$25-EDATE(I1452,DATEDIF(I1452,'ObjProd (2)'!$C$25,"y")*12+DATEDIF(I1452,'ObjProd (2)'!$C$25,"ym")))/7)=0),
   "&lt; 1 sem.",
   IF(DATEDIF(I1452,'ObjProd (2)'!$C$25,"y")&gt;0,DATEDIF(I1452,'ObjProd (2)'!$C$25,"y") &amp; " " &amp; IF(DATEDIF(I1452,'ObjProd (2)'!$C$25,"y")=1,"an ","ans "),"") &amp;
   IF(DATEDIF(I1452,'ObjProd (2)'!$C$25,"ym")&gt;0,DATEDIF(I1452,'ObjProd (2)'!$C$25,"ym") &amp; " mois ", "") &amp;
   IF(INT(('ObjProd (2)'!$C$25-EDATE(I1452,DATEDIF(I1452,'ObjProd (2)'!$C$25,"y")*12+DATEDIF(I1452,'ObjProd (2)'!$C$25,"ym")))/7)&gt;0,
      INT(('ObjProd (2)'!$C$25-EDATE(I1452,DATEDIF(I1452,'ObjProd (2)'!$C$25,"y")*12+DATEDIF(I1452,'ObjProd (2)'!$C$25,"ym")))/7) &amp; " sem.",
      "")
)
)</f>
        <v/>
      </c>
      <c r="L1452" s="11" t="str">
        <f t="shared" si="246"/>
        <v/>
      </c>
      <c r="M1452" s="9" t="str">
        <f t="shared" si="242"/>
        <v/>
      </c>
      <c r="N1452" s="9" t="str" cm="1">
        <f t="array" aca="1" ref="N1452" ca="1">LEFT(L1452, IF(ISNUMBER(SUBSTITUTE(_xludf.MID(L1452, 2, 1), ".", ",")), 1, 2))</f>
        <v/>
      </c>
      <c r="O1452" s="19" t="str">
        <f t="shared" ca="1" si="248"/>
        <v/>
      </c>
      <c r="P1452" s="9" t="str">
        <f t="shared" ca="1" si="249"/>
        <v/>
      </c>
      <c r="Q1452" s="9" t="str">
        <f t="shared" ca="1" si="250"/>
        <v/>
      </c>
      <c r="R1452" s="9" t="str">
        <f t="shared" si="243"/>
        <v/>
      </c>
      <c r="S1452" t="str" cm="1">
        <f t="array" ref="S1452">IF(ISBLANK(C1452),"",IFERROR(INDEX(ListeSeries!$A$2:$A$1045, MATCH(1, (DatasScan!G1452=ListeSeries!$B$2:$B$1045) * (DatasScan!H1452&gt;=ListeSeries!$D$2:$D$1045) * (DatasScan!H1452&lt;=ListeSeries!$E$2:$E$1045), 0)), "no match"))</f>
        <v/>
      </c>
      <c r="T1452" s="7" t="str" cm="1">
        <f t="array" ref="T1452">IF(ISBLANK(C1452),"",IFERROR(INDEX(ListeSeries!$C$2:$C$1045, MATCH(1, (DatasScan!G1452=ListeSeries!$B$2:$B$1045) * (DatasScan!H1452&gt;=ListeSeries!$D$2:$D$1045) * (DatasScan!H1452&lt;=ListeSeries!$E$2:$E$1045), 0)), "no match"))</f>
        <v/>
      </c>
      <c r="U1452" s="11" t="str" cm="1">
        <f t="array" ref="U1452">IF(ISBLANK(C1452),"",IFERROR(INDEX(ListeSeries!$F$2:$F$1045, MATCH(1, (DatasScan!G1452=ListeSeries!$B$2:$B$1045) * (DatasScan!H1452&gt;=ListeSeries!$D$2:$D$1045) * (DatasScan!H1452&lt;=ListeSeries!$E$2:$E$1045), 0)), "no match"))</f>
        <v/>
      </c>
    </row>
    <row r="1453" spans="1:21" x14ac:dyDescent="0.25">
      <c r="A1453" s="6" t="str">
        <f t="shared" si="244"/>
        <v/>
      </c>
      <c r="B1453" s="272"/>
      <c r="F1453" s="7" t="str">
        <f t="shared" si="247"/>
        <v/>
      </c>
      <c r="G1453" s="21" t="str">
        <f>IF(ISBLANK(C1453),"",_xlfn.XLOOKUP(_xlfn.XLOOKUP(VALUE(LEFT(C1453,4)),Souches!$B$2:$B$15000,Souches!$E$2:$E$15000),Varietes!$B$2:$B$500,Varietes!$C$2:$C$500))</f>
        <v/>
      </c>
      <c r="H1453" s="19" t="str">
        <f>IF(ISBLANK(C1453),"",_xlfn.XLOOKUP(VALUE(LEFT(C1453,4)),Souches!$B$2:$B$15000,Souches!$D$2:$D$15000))</f>
        <v/>
      </c>
      <c r="I1453" s="10" t="str">
        <f t="shared" si="245"/>
        <v/>
      </c>
      <c r="J1453" s="19" t="str">
        <f>IF(I1453="","",INT(('ObjProd (2)'!$C$25-I1453)/7 * (ABS('ObjProd (2)'!$C$25-I1453)&gt;=7)))</f>
        <v/>
      </c>
      <c r="K1453" s="10" t="str">
        <f>IF(I1453="","",
IF(AND(DATEDIF(I1453,'ObjProd (2)'!$C$25,"y")=0,DATEDIF(I1453,'ObjProd (2)'!$C$25,"ym")=0,
   INT(('ObjProd (2)'!$C$25-EDATE(I1453,DATEDIF(I1453,'ObjProd (2)'!$C$25,"y")*12+DATEDIF(I1453,'ObjProd (2)'!$C$25,"ym")))/7)=0),
   "&lt; 1 sem.",
   IF(DATEDIF(I1453,'ObjProd (2)'!$C$25,"y")&gt;0,DATEDIF(I1453,'ObjProd (2)'!$C$25,"y") &amp; " " &amp; IF(DATEDIF(I1453,'ObjProd (2)'!$C$25,"y")=1,"an ","ans "),"") &amp;
   IF(DATEDIF(I1453,'ObjProd (2)'!$C$25,"ym")&gt;0,DATEDIF(I1453,'ObjProd (2)'!$C$25,"ym") &amp; " mois ", "") &amp;
   IF(INT(('ObjProd (2)'!$C$25-EDATE(I1453,DATEDIF(I1453,'ObjProd (2)'!$C$25,"y")*12+DATEDIF(I1453,'ObjProd (2)'!$C$25,"ym")))/7)&gt;0,
      INT(('ObjProd (2)'!$C$25-EDATE(I1453,DATEDIF(I1453,'ObjProd (2)'!$C$25,"y")*12+DATEDIF(I1453,'ObjProd (2)'!$C$25,"ym")))/7) &amp; " sem.",
      "")
)
)</f>
        <v/>
      </c>
      <c r="L1453" s="11" t="str">
        <f t="shared" si="246"/>
        <v/>
      </c>
      <c r="M1453" s="9" t="str">
        <f t="shared" si="242"/>
        <v/>
      </c>
      <c r="N1453" s="9" t="str" cm="1">
        <f t="array" aca="1" ref="N1453" ca="1">LEFT(L1453, IF(ISNUMBER(SUBSTITUTE(_xludf.MID(L1453, 2, 1), ".", ",")), 1, 2))</f>
        <v/>
      </c>
      <c r="O1453" s="19" t="str">
        <f t="shared" ca="1" si="248"/>
        <v/>
      </c>
      <c r="P1453" s="9" t="str">
        <f t="shared" ca="1" si="249"/>
        <v/>
      </c>
      <c r="Q1453" s="9" t="str">
        <f t="shared" ca="1" si="250"/>
        <v/>
      </c>
      <c r="R1453" s="9" t="str">
        <f t="shared" si="243"/>
        <v/>
      </c>
      <c r="S1453" t="str" cm="1">
        <f t="array" ref="S1453">IF(ISBLANK(C1453),"",IFERROR(INDEX(ListeSeries!$A$2:$A$1045, MATCH(1, (DatasScan!G1453=ListeSeries!$B$2:$B$1045) * (DatasScan!H1453&gt;=ListeSeries!$D$2:$D$1045) * (DatasScan!H1453&lt;=ListeSeries!$E$2:$E$1045), 0)), "no match"))</f>
        <v/>
      </c>
      <c r="T1453" s="7" t="str" cm="1">
        <f t="array" ref="T1453">IF(ISBLANK(C1453),"",IFERROR(INDEX(ListeSeries!$C$2:$C$1045, MATCH(1, (DatasScan!G1453=ListeSeries!$B$2:$B$1045) * (DatasScan!H1453&gt;=ListeSeries!$D$2:$D$1045) * (DatasScan!H1453&lt;=ListeSeries!$E$2:$E$1045), 0)), "no match"))</f>
        <v/>
      </c>
      <c r="U1453" s="11" t="str" cm="1">
        <f t="array" ref="U1453">IF(ISBLANK(C1453),"",IFERROR(INDEX(ListeSeries!$F$2:$F$1045, MATCH(1, (DatasScan!G1453=ListeSeries!$B$2:$B$1045) * (DatasScan!H1453&gt;=ListeSeries!$D$2:$D$1045) * (DatasScan!H1453&lt;=ListeSeries!$E$2:$E$1045), 0)), "no match"))</f>
        <v/>
      </c>
    </row>
    <row r="1454" spans="1:21" x14ac:dyDescent="0.25">
      <c r="A1454" s="6" t="str">
        <f t="shared" si="244"/>
        <v/>
      </c>
      <c r="B1454" s="272"/>
      <c r="F1454" s="7" t="str">
        <f t="shared" si="247"/>
        <v/>
      </c>
      <c r="G1454" s="21" t="str">
        <f>IF(ISBLANK(C1454),"",_xlfn.XLOOKUP(_xlfn.XLOOKUP(VALUE(LEFT(C1454,4)),Souches!$B$2:$B$15000,Souches!$E$2:$E$15000),Varietes!$B$2:$B$500,Varietes!$C$2:$C$500))</f>
        <v/>
      </c>
      <c r="H1454" s="19" t="str">
        <f>IF(ISBLANK(C1454),"",_xlfn.XLOOKUP(VALUE(LEFT(C1454,4)),Souches!$B$2:$B$15000,Souches!$D$2:$D$15000))</f>
        <v/>
      </c>
      <c r="I1454" s="10" t="str">
        <f t="shared" si="245"/>
        <v/>
      </c>
      <c r="J1454" s="19" t="str">
        <f>IF(I1454="","",INT(('ObjProd (2)'!$C$25-I1454)/7 * (ABS('ObjProd (2)'!$C$25-I1454)&gt;=7)))</f>
        <v/>
      </c>
      <c r="K1454" s="10" t="str">
        <f>IF(I1454="","",
IF(AND(DATEDIF(I1454,'ObjProd (2)'!$C$25,"y")=0,DATEDIF(I1454,'ObjProd (2)'!$C$25,"ym")=0,
   INT(('ObjProd (2)'!$C$25-EDATE(I1454,DATEDIF(I1454,'ObjProd (2)'!$C$25,"y")*12+DATEDIF(I1454,'ObjProd (2)'!$C$25,"ym")))/7)=0),
   "&lt; 1 sem.",
   IF(DATEDIF(I1454,'ObjProd (2)'!$C$25,"y")&gt;0,DATEDIF(I1454,'ObjProd (2)'!$C$25,"y") &amp; " " &amp; IF(DATEDIF(I1454,'ObjProd (2)'!$C$25,"y")=1,"an ","ans "),"") &amp;
   IF(DATEDIF(I1454,'ObjProd (2)'!$C$25,"ym")&gt;0,DATEDIF(I1454,'ObjProd (2)'!$C$25,"ym") &amp; " mois ", "") &amp;
   IF(INT(('ObjProd (2)'!$C$25-EDATE(I1454,DATEDIF(I1454,'ObjProd (2)'!$C$25,"y")*12+DATEDIF(I1454,'ObjProd (2)'!$C$25,"ym")))/7)&gt;0,
      INT(('ObjProd (2)'!$C$25-EDATE(I1454,DATEDIF(I1454,'ObjProd (2)'!$C$25,"y")*12+DATEDIF(I1454,'ObjProd (2)'!$C$25,"ym")))/7) &amp; " sem.",
      "")
)
)</f>
        <v/>
      </c>
      <c r="L1454" s="11" t="str">
        <f t="shared" si="246"/>
        <v/>
      </c>
      <c r="M1454" s="9" t="str">
        <f t="shared" si="242"/>
        <v/>
      </c>
      <c r="N1454" s="9" t="str" cm="1">
        <f t="array" aca="1" ref="N1454" ca="1">LEFT(L1454, IF(ISNUMBER(SUBSTITUTE(_xludf.MID(L1454, 2, 1), ".", ",")), 1, 2))</f>
        <v/>
      </c>
      <c r="O1454" s="19" t="str">
        <f t="shared" ca="1" si="248"/>
        <v/>
      </c>
      <c r="P1454" s="9" t="str">
        <f t="shared" ca="1" si="249"/>
        <v/>
      </c>
      <c r="Q1454" s="9" t="str">
        <f t="shared" ca="1" si="250"/>
        <v/>
      </c>
      <c r="R1454" s="9" t="str">
        <f t="shared" si="243"/>
        <v/>
      </c>
      <c r="S1454" t="str" cm="1">
        <f t="array" ref="S1454">IF(ISBLANK(C1454),"",IFERROR(INDEX(ListeSeries!$A$2:$A$1045, MATCH(1, (DatasScan!G1454=ListeSeries!$B$2:$B$1045) * (DatasScan!H1454&gt;=ListeSeries!$D$2:$D$1045) * (DatasScan!H1454&lt;=ListeSeries!$E$2:$E$1045), 0)), "no match"))</f>
        <v/>
      </c>
      <c r="T1454" s="7" t="str" cm="1">
        <f t="array" ref="T1454">IF(ISBLANK(C1454),"",IFERROR(INDEX(ListeSeries!$C$2:$C$1045, MATCH(1, (DatasScan!G1454=ListeSeries!$B$2:$B$1045) * (DatasScan!H1454&gt;=ListeSeries!$D$2:$D$1045) * (DatasScan!H1454&lt;=ListeSeries!$E$2:$E$1045), 0)), "no match"))</f>
        <v/>
      </c>
      <c r="U1454" s="11" t="str" cm="1">
        <f t="array" ref="U1454">IF(ISBLANK(C1454),"",IFERROR(INDEX(ListeSeries!$F$2:$F$1045, MATCH(1, (DatasScan!G1454=ListeSeries!$B$2:$B$1045) * (DatasScan!H1454&gt;=ListeSeries!$D$2:$D$1045) * (DatasScan!H1454&lt;=ListeSeries!$E$2:$E$1045), 0)), "no match"))</f>
        <v/>
      </c>
    </row>
    <row r="1455" spans="1:21" x14ac:dyDescent="0.25">
      <c r="A1455" s="6" t="str">
        <f t="shared" si="244"/>
        <v/>
      </c>
      <c r="B1455" s="272"/>
      <c r="F1455" s="7" t="str">
        <f t="shared" si="247"/>
        <v/>
      </c>
      <c r="G1455" s="21" t="str">
        <f>IF(ISBLANK(C1455),"",_xlfn.XLOOKUP(_xlfn.XLOOKUP(VALUE(LEFT(C1455,4)),Souches!$B$2:$B$15000,Souches!$E$2:$E$15000),Varietes!$B$2:$B$500,Varietes!$C$2:$C$500))</f>
        <v/>
      </c>
      <c r="H1455" s="19" t="str">
        <f>IF(ISBLANK(C1455),"",_xlfn.XLOOKUP(VALUE(LEFT(C1455,4)),Souches!$B$2:$B$15000,Souches!$D$2:$D$15000))</f>
        <v/>
      </c>
      <c r="I1455" s="10" t="str">
        <f t="shared" si="245"/>
        <v/>
      </c>
      <c r="J1455" s="19" t="str">
        <f>IF(I1455="","",INT(('ObjProd (2)'!$C$25-I1455)/7 * (ABS('ObjProd (2)'!$C$25-I1455)&gt;=7)))</f>
        <v/>
      </c>
      <c r="K1455" s="10" t="str">
        <f>IF(I1455="","",
IF(AND(DATEDIF(I1455,'ObjProd (2)'!$C$25,"y")=0,DATEDIF(I1455,'ObjProd (2)'!$C$25,"ym")=0,
   INT(('ObjProd (2)'!$C$25-EDATE(I1455,DATEDIF(I1455,'ObjProd (2)'!$C$25,"y")*12+DATEDIF(I1455,'ObjProd (2)'!$C$25,"ym")))/7)=0),
   "&lt; 1 sem.",
   IF(DATEDIF(I1455,'ObjProd (2)'!$C$25,"y")&gt;0,DATEDIF(I1455,'ObjProd (2)'!$C$25,"y") &amp; " " &amp; IF(DATEDIF(I1455,'ObjProd (2)'!$C$25,"y")=1,"an ","ans "),"") &amp;
   IF(DATEDIF(I1455,'ObjProd (2)'!$C$25,"ym")&gt;0,DATEDIF(I1455,'ObjProd (2)'!$C$25,"ym") &amp; " mois ", "") &amp;
   IF(INT(('ObjProd (2)'!$C$25-EDATE(I1455,DATEDIF(I1455,'ObjProd (2)'!$C$25,"y")*12+DATEDIF(I1455,'ObjProd (2)'!$C$25,"ym")))/7)&gt;0,
      INT(('ObjProd (2)'!$C$25-EDATE(I1455,DATEDIF(I1455,'ObjProd (2)'!$C$25,"y")*12+DATEDIF(I1455,'ObjProd (2)'!$C$25,"ym")))/7) &amp; " sem.",
      "")
)
)</f>
        <v/>
      </c>
      <c r="L1455" s="11" t="str">
        <f t="shared" si="246"/>
        <v/>
      </c>
      <c r="M1455" s="9" t="str">
        <f t="shared" si="242"/>
        <v/>
      </c>
      <c r="N1455" s="9" t="str" cm="1">
        <f t="array" aca="1" ref="N1455" ca="1">LEFT(L1455, IF(ISNUMBER(SUBSTITUTE(_xludf.MID(L1455, 2, 1), ".", ",")), 1, 2))</f>
        <v/>
      </c>
      <c r="O1455" s="19" t="str">
        <f t="shared" ca="1" si="248"/>
        <v/>
      </c>
      <c r="P1455" s="9" t="str">
        <f t="shared" ca="1" si="249"/>
        <v/>
      </c>
      <c r="Q1455" s="9" t="str">
        <f t="shared" ca="1" si="250"/>
        <v/>
      </c>
      <c r="R1455" s="9" t="str">
        <f t="shared" si="243"/>
        <v/>
      </c>
      <c r="S1455" t="str" cm="1">
        <f t="array" ref="S1455">IF(ISBLANK(C1455),"",IFERROR(INDEX(ListeSeries!$A$2:$A$1045, MATCH(1, (DatasScan!G1455=ListeSeries!$B$2:$B$1045) * (DatasScan!H1455&gt;=ListeSeries!$D$2:$D$1045) * (DatasScan!H1455&lt;=ListeSeries!$E$2:$E$1045), 0)), "no match"))</f>
        <v/>
      </c>
      <c r="T1455" s="7" t="str" cm="1">
        <f t="array" ref="T1455">IF(ISBLANK(C1455),"",IFERROR(INDEX(ListeSeries!$C$2:$C$1045, MATCH(1, (DatasScan!G1455=ListeSeries!$B$2:$B$1045) * (DatasScan!H1455&gt;=ListeSeries!$D$2:$D$1045) * (DatasScan!H1455&lt;=ListeSeries!$E$2:$E$1045), 0)), "no match"))</f>
        <v/>
      </c>
      <c r="U1455" s="11" t="str" cm="1">
        <f t="array" ref="U1455">IF(ISBLANK(C1455),"",IFERROR(INDEX(ListeSeries!$F$2:$F$1045, MATCH(1, (DatasScan!G1455=ListeSeries!$B$2:$B$1045) * (DatasScan!H1455&gt;=ListeSeries!$D$2:$D$1045) * (DatasScan!H1455&lt;=ListeSeries!$E$2:$E$1045), 0)), "no match"))</f>
        <v/>
      </c>
    </row>
    <row r="1456" spans="1:21" x14ac:dyDescent="0.25">
      <c r="A1456" s="6" t="str">
        <f t="shared" si="244"/>
        <v/>
      </c>
      <c r="B1456" s="272"/>
      <c r="F1456" s="7" t="str">
        <f t="shared" si="247"/>
        <v/>
      </c>
      <c r="G1456" s="21" t="str">
        <f>IF(ISBLANK(C1456),"",_xlfn.XLOOKUP(_xlfn.XLOOKUP(VALUE(LEFT(C1456,4)),Souches!$B$2:$B$15000,Souches!$E$2:$E$15000),Varietes!$B$2:$B$500,Varietes!$C$2:$C$500))</f>
        <v/>
      </c>
      <c r="H1456" s="19" t="str">
        <f>IF(ISBLANK(C1456),"",_xlfn.XLOOKUP(VALUE(LEFT(C1456,4)),Souches!$B$2:$B$15000,Souches!$D$2:$D$15000))</f>
        <v/>
      </c>
      <c r="I1456" s="10" t="str">
        <f t="shared" si="245"/>
        <v/>
      </c>
      <c r="J1456" s="19" t="str">
        <f>IF(I1456="","",INT(('ObjProd (2)'!$C$25-I1456)/7 * (ABS('ObjProd (2)'!$C$25-I1456)&gt;=7)))</f>
        <v/>
      </c>
      <c r="K1456" s="10" t="str">
        <f>IF(I1456="","",
IF(AND(DATEDIF(I1456,'ObjProd (2)'!$C$25,"y")=0,DATEDIF(I1456,'ObjProd (2)'!$C$25,"ym")=0,
   INT(('ObjProd (2)'!$C$25-EDATE(I1456,DATEDIF(I1456,'ObjProd (2)'!$C$25,"y")*12+DATEDIF(I1456,'ObjProd (2)'!$C$25,"ym")))/7)=0),
   "&lt; 1 sem.",
   IF(DATEDIF(I1456,'ObjProd (2)'!$C$25,"y")&gt;0,DATEDIF(I1456,'ObjProd (2)'!$C$25,"y") &amp; " " &amp; IF(DATEDIF(I1456,'ObjProd (2)'!$C$25,"y")=1,"an ","ans "),"") &amp;
   IF(DATEDIF(I1456,'ObjProd (2)'!$C$25,"ym")&gt;0,DATEDIF(I1456,'ObjProd (2)'!$C$25,"ym") &amp; " mois ", "") &amp;
   IF(INT(('ObjProd (2)'!$C$25-EDATE(I1456,DATEDIF(I1456,'ObjProd (2)'!$C$25,"y")*12+DATEDIF(I1456,'ObjProd (2)'!$C$25,"ym")))/7)&gt;0,
      INT(('ObjProd (2)'!$C$25-EDATE(I1456,DATEDIF(I1456,'ObjProd (2)'!$C$25,"y")*12+DATEDIF(I1456,'ObjProd (2)'!$C$25,"ym")))/7) &amp; " sem.",
      "")
)
)</f>
        <v/>
      </c>
      <c r="L1456" s="11" t="str">
        <f t="shared" si="246"/>
        <v/>
      </c>
      <c r="M1456" s="9" t="str">
        <f t="shared" si="242"/>
        <v/>
      </c>
      <c r="N1456" s="9" t="str" cm="1">
        <f t="array" aca="1" ref="N1456" ca="1">LEFT(L1456, IF(ISNUMBER(SUBSTITUTE(_xludf.MID(L1456, 2, 1), ".", ",")), 1, 2))</f>
        <v/>
      </c>
      <c r="O1456" s="19" t="str">
        <f t="shared" ca="1" si="248"/>
        <v/>
      </c>
      <c r="P1456" s="9" t="str">
        <f t="shared" ca="1" si="249"/>
        <v/>
      </c>
      <c r="Q1456" s="9" t="str">
        <f t="shared" ca="1" si="250"/>
        <v/>
      </c>
      <c r="R1456" s="9" t="str">
        <f t="shared" si="243"/>
        <v/>
      </c>
      <c r="S1456" t="str" cm="1">
        <f t="array" ref="S1456">IF(ISBLANK(C1456),"",IFERROR(INDEX(ListeSeries!$A$2:$A$1045, MATCH(1, (DatasScan!G1456=ListeSeries!$B$2:$B$1045) * (DatasScan!H1456&gt;=ListeSeries!$D$2:$D$1045) * (DatasScan!H1456&lt;=ListeSeries!$E$2:$E$1045), 0)), "no match"))</f>
        <v/>
      </c>
      <c r="T1456" s="7" t="str" cm="1">
        <f t="array" ref="T1456">IF(ISBLANK(C1456),"",IFERROR(INDEX(ListeSeries!$C$2:$C$1045, MATCH(1, (DatasScan!G1456=ListeSeries!$B$2:$B$1045) * (DatasScan!H1456&gt;=ListeSeries!$D$2:$D$1045) * (DatasScan!H1456&lt;=ListeSeries!$E$2:$E$1045), 0)), "no match"))</f>
        <v/>
      </c>
      <c r="U1456" s="11" t="str" cm="1">
        <f t="array" ref="U1456">IF(ISBLANK(C1456),"",IFERROR(INDEX(ListeSeries!$F$2:$F$1045, MATCH(1, (DatasScan!G1456=ListeSeries!$B$2:$B$1045) * (DatasScan!H1456&gt;=ListeSeries!$D$2:$D$1045) * (DatasScan!H1456&lt;=ListeSeries!$E$2:$E$1045), 0)), "no match"))</f>
        <v/>
      </c>
    </row>
    <row r="1457" spans="1:21" x14ac:dyDescent="0.25">
      <c r="A1457" s="6" t="str">
        <f t="shared" si="244"/>
        <v/>
      </c>
      <c r="B1457" s="272"/>
      <c r="F1457" s="7" t="str">
        <f t="shared" si="247"/>
        <v/>
      </c>
      <c r="G1457" s="21" t="str">
        <f>IF(ISBLANK(C1457),"",_xlfn.XLOOKUP(_xlfn.XLOOKUP(VALUE(LEFT(C1457,4)),Souches!$B$2:$B$15000,Souches!$E$2:$E$15000),Varietes!$B$2:$B$500,Varietes!$C$2:$C$500))</f>
        <v/>
      </c>
      <c r="H1457" s="19" t="str">
        <f>IF(ISBLANK(C1457),"",_xlfn.XLOOKUP(VALUE(LEFT(C1457,4)),Souches!$B$2:$B$15000,Souches!$D$2:$D$15000))</f>
        <v/>
      </c>
      <c r="I1457" s="10" t="str">
        <f t="shared" si="245"/>
        <v/>
      </c>
      <c r="J1457" s="19" t="str">
        <f>IF(I1457="","",INT(('ObjProd (2)'!$C$25-I1457)/7 * (ABS('ObjProd (2)'!$C$25-I1457)&gt;=7)))</f>
        <v/>
      </c>
      <c r="K1457" s="10" t="str">
        <f>IF(I1457="","",
IF(AND(DATEDIF(I1457,'ObjProd (2)'!$C$25,"y")=0,DATEDIF(I1457,'ObjProd (2)'!$C$25,"ym")=0,
   INT(('ObjProd (2)'!$C$25-EDATE(I1457,DATEDIF(I1457,'ObjProd (2)'!$C$25,"y")*12+DATEDIF(I1457,'ObjProd (2)'!$C$25,"ym")))/7)=0),
   "&lt; 1 sem.",
   IF(DATEDIF(I1457,'ObjProd (2)'!$C$25,"y")&gt;0,DATEDIF(I1457,'ObjProd (2)'!$C$25,"y") &amp; " " &amp; IF(DATEDIF(I1457,'ObjProd (2)'!$C$25,"y")=1,"an ","ans "),"") &amp;
   IF(DATEDIF(I1457,'ObjProd (2)'!$C$25,"ym")&gt;0,DATEDIF(I1457,'ObjProd (2)'!$C$25,"ym") &amp; " mois ", "") &amp;
   IF(INT(('ObjProd (2)'!$C$25-EDATE(I1457,DATEDIF(I1457,'ObjProd (2)'!$C$25,"y")*12+DATEDIF(I1457,'ObjProd (2)'!$C$25,"ym")))/7)&gt;0,
      INT(('ObjProd (2)'!$C$25-EDATE(I1457,DATEDIF(I1457,'ObjProd (2)'!$C$25,"y")*12+DATEDIF(I1457,'ObjProd (2)'!$C$25,"ym")))/7) &amp; " sem.",
      "")
)
)</f>
        <v/>
      </c>
      <c r="L1457" s="11" t="str">
        <f t="shared" si="246"/>
        <v/>
      </c>
      <c r="M1457" s="9" t="str">
        <f t="shared" si="242"/>
        <v/>
      </c>
      <c r="N1457" s="9" t="str" cm="1">
        <f t="array" aca="1" ref="N1457" ca="1">LEFT(L1457, IF(ISNUMBER(SUBSTITUTE(_xludf.MID(L1457, 2, 1), ".", ",")), 1, 2))</f>
        <v/>
      </c>
      <c r="O1457" s="19" t="str">
        <f t="shared" ca="1" si="248"/>
        <v/>
      </c>
      <c r="P1457" s="9" t="str">
        <f t="shared" ca="1" si="249"/>
        <v/>
      </c>
      <c r="Q1457" s="9" t="str">
        <f t="shared" ca="1" si="250"/>
        <v/>
      </c>
      <c r="R1457" s="9" t="str">
        <f t="shared" si="243"/>
        <v/>
      </c>
      <c r="S1457" t="str" cm="1">
        <f t="array" ref="S1457">IF(ISBLANK(C1457),"",IFERROR(INDEX(ListeSeries!$A$2:$A$1045, MATCH(1, (DatasScan!G1457=ListeSeries!$B$2:$B$1045) * (DatasScan!H1457&gt;=ListeSeries!$D$2:$D$1045) * (DatasScan!H1457&lt;=ListeSeries!$E$2:$E$1045), 0)), "no match"))</f>
        <v/>
      </c>
      <c r="T1457" s="7" t="str" cm="1">
        <f t="array" ref="T1457">IF(ISBLANK(C1457),"",IFERROR(INDEX(ListeSeries!$C$2:$C$1045, MATCH(1, (DatasScan!G1457=ListeSeries!$B$2:$B$1045) * (DatasScan!H1457&gt;=ListeSeries!$D$2:$D$1045) * (DatasScan!H1457&lt;=ListeSeries!$E$2:$E$1045), 0)), "no match"))</f>
        <v/>
      </c>
      <c r="U1457" s="11" t="str" cm="1">
        <f t="array" ref="U1457">IF(ISBLANK(C1457),"",IFERROR(INDEX(ListeSeries!$F$2:$F$1045, MATCH(1, (DatasScan!G1457=ListeSeries!$B$2:$B$1045) * (DatasScan!H1457&gt;=ListeSeries!$D$2:$D$1045) * (DatasScan!H1457&lt;=ListeSeries!$E$2:$E$1045), 0)), "no match"))</f>
        <v/>
      </c>
    </row>
    <row r="1458" spans="1:21" x14ac:dyDescent="0.25">
      <c r="A1458" s="6" t="str">
        <f t="shared" si="244"/>
        <v/>
      </c>
      <c r="B1458" s="272"/>
      <c r="F1458" s="7" t="str">
        <f t="shared" si="247"/>
        <v/>
      </c>
      <c r="G1458" s="21" t="str">
        <f>IF(ISBLANK(C1458),"",_xlfn.XLOOKUP(_xlfn.XLOOKUP(VALUE(LEFT(C1458,4)),Souches!$B$2:$B$15000,Souches!$E$2:$E$15000),Varietes!$B$2:$B$500,Varietes!$C$2:$C$500))</f>
        <v/>
      </c>
      <c r="H1458" s="19" t="str">
        <f>IF(ISBLANK(C1458),"",_xlfn.XLOOKUP(VALUE(LEFT(C1458,4)),Souches!$B$2:$B$15000,Souches!$D$2:$D$15000))</f>
        <v/>
      </c>
      <c r="I1458" s="10" t="str">
        <f t="shared" si="245"/>
        <v/>
      </c>
      <c r="J1458" s="19" t="str">
        <f>IF(I1458="","",INT(('ObjProd (2)'!$C$25-I1458)/7 * (ABS('ObjProd (2)'!$C$25-I1458)&gt;=7)))</f>
        <v/>
      </c>
      <c r="K1458" s="10" t="str">
        <f>IF(I1458="","",
IF(AND(DATEDIF(I1458,'ObjProd (2)'!$C$25,"y")=0,DATEDIF(I1458,'ObjProd (2)'!$C$25,"ym")=0,
   INT(('ObjProd (2)'!$C$25-EDATE(I1458,DATEDIF(I1458,'ObjProd (2)'!$C$25,"y")*12+DATEDIF(I1458,'ObjProd (2)'!$C$25,"ym")))/7)=0),
   "&lt; 1 sem.",
   IF(DATEDIF(I1458,'ObjProd (2)'!$C$25,"y")&gt;0,DATEDIF(I1458,'ObjProd (2)'!$C$25,"y") &amp; " " &amp; IF(DATEDIF(I1458,'ObjProd (2)'!$C$25,"y")=1,"an ","ans "),"") &amp;
   IF(DATEDIF(I1458,'ObjProd (2)'!$C$25,"ym")&gt;0,DATEDIF(I1458,'ObjProd (2)'!$C$25,"ym") &amp; " mois ", "") &amp;
   IF(INT(('ObjProd (2)'!$C$25-EDATE(I1458,DATEDIF(I1458,'ObjProd (2)'!$C$25,"y")*12+DATEDIF(I1458,'ObjProd (2)'!$C$25,"ym")))/7)&gt;0,
      INT(('ObjProd (2)'!$C$25-EDATE(I1458,DATEDIF(I1458,'ObjProd (2)'!$C$25,"y")*12+DATEDIF(I1458,'ObjProd (2)'!$C$25,"ym")))/7) &amp; " sem.",
      "")
)
)</f>
        <v/>
      </c>
      <c r="L1458" s="11" t="str">
        <f t="shared" si="246"/>
        <v/>
      </c>
      <c r="M1458" s="9" t="str">
        <f t="shared" si="242"/>
        <v/>
      </c>
      <c r="N1458" s="9" t="str" cm="1">
        <f t="array" aca="1" ref="N1458" ca="1">LEFT(L1458, IF(ISNUMBER(SUBSTITUTE(_xludf.MID(L1458, 2, 1), ".", ",")), 1, 2))</f>
        <v/>
      </c>
      <c r="O1458" s="19" t="str">
        <f t="shared" ca="1" si="248"/>
        <v/>
      </c>
      <c r="P1458" s="9" t="str">
        <f t="shared" ca="1" si="249"/>
        <v/>
      </c>
      <c r="Q1458" s="9" t="str">
        <f t="shared" ca="1" si="250"/>
        <v/>
      </c>
      <c r="R1458" s="9" t="str">
        <f t="shared" si="243"/>
        <v/>
      </c>
      <c r="S1458" t="str" cm="1">
        <f t="array" ref="S1458">IF(ISBLANK(C1458),"",IFERROR(INDEX(ListeSeries!$A$2:$A$1045, MATCH(1, (DatasScan!G1458=ListeSeries!$B$2:$B$1045) * (DatasScan!H1458&gt;=ListeSeries!$D$2:$D$1045) * (DatasScan!H1458&lt;=ListeSeries!$E$2:$E$1045), 0)), "no match"))</f>
        <v/>
      </c>
      <c r="T1458" s="7" t="str" cm="1">
        <f t="array" ref="T1458">IF(ISBLANK(C1458),"",IFERROR(INDEX(ListeSeries!$C$2:$C$1045, MATCH(1, (DatasScan!G1458=ListeSeries!$B$2:$B$1045) * (DatasScan!H1458&gt;=ListeSeries!$D$2:$D$1045) * (DatasScan!H1458&lt;=ListeSeries!$E$2:$E$1045), 0)), "no match"))</f>
        <v/>
      </c>
      <c r="U1458" s="11" t="str" cm="1">
        <f t="array" ref="U1458">IF(ISBLANK(C1458),"",IFERROR(INDEX(ListeSeries!$F$2:$F$1045, MATCH(1, (DatasScan!G1458=ListeSeries!$B$2:$B$1045) * (DatasScan!H1458&gt;=ListeSeries!$D$2:$D$1045) * (DatasScan!H1458&lt;=ListeSeries!$E$2:$E$1045), 0)), "no match"))</f>
        <v/>
      </c>
    </row>
    <row r="1459" spans="1:21" x14ac:dyDescent="0.25">
      <c r="A1459" s="6" t="str">
        <f t="shared" si="244"/>
        <v/>
      </c>
      <c r="B1459" s="272"/>
      <c r="F1459" s="7" t="str">
        <f t="shared" si="247"/>
        <v/>
      </c>
      <c r="G1459" s="21" t="str">
        <f>IF(ISBLANK(C1459),"",_xlfn.XLOOKUP(_xlfn.XLOOKUP(VALUE(LEFT(C1459,4)),Souches!$B$2:$B$15000,Souches!$E$2:$E$15000),Varietes!$B$2:$B$500,Varietes!$C$2:$C$500))</f>
        <v/>
      </c>
      <c r="H1459" s="19" t="str">
        <f>IF(ISBLANK(C1459),"",_xlfn.XLOOKUP(VALUE(LEFT(C1459,4)),Souches!$B$2:$B$15000,Souches!$D$2:$D$15000))</f>
        <v/>
      </c>
      <c r="I1459" s="10" t="str">
        <f t="shared" si="245"/>
        <v/>
      </c>
      <c r="J1459" s="19" t="str">
        <f>IF(I1459="","",INT(('ObjProd (2)'!$C$25-I1459)/7 * (ABS('ObjProd (2)'!$C$25-I1459)&gt;=7)))</f>
        <v/>
      </c>
      <c r="K1459" s="10" t="str">
        <f>IF(I1459="","",
IF(AND(DATEDIF(I1459,'ObjProd (2)'!$C$25,"y")=0,DATEDIF(I1459,'ObjProd (2)'!$C$25,"ym")=0,
   INT(('ObjProd (2)'!$C$25-EDATE(I1459,DATEDIF(I1459,'ObjProd (2)'!$C$25,"y")*12+DATEDIF(I1459,'ObjProd (2)'!$C$25,"ym")))/7)=0),
   "&lt; 1 sem.",
   IF(DATEDIF(I1459,'ObjProd (2)'!$C$25,"y")&gt;0,DATEDIF(I1459,'ObjProd (2)'!$C$25,"y") &amp; " " &amp; IF(DATEDIF(I1459,'ObjProd (2)'!$C$25,"y")=1,"an ","ans "),"") &amp;
   IF(DATEDIF(I1459,'ObjProd (2)'!$C$25,"ym")&gt;0,DATEDIF(I1459,'ObjProd (2)'!$C$25,"ym") &amp; " mois ", "") &amp;
   IF(INT(('ObjProd (2)'!$C$25-EDATE(I1459,DATEDIF(I1459,'ObjProd (2)'!$C$25,"y")*12+DATEDIF(I1459,'ObjProd (2)'!$C$25,"ym")))/7)&gt;0,
      INT(('ObjProd (2)'!$C$25-EDATE(I1459,DATEDIF(I1459,'ObjProd (2)'!$C$25,"y")*12+DATEDIF(I1459,'ObjProd (2)'!$C$25,"ym")))/7) &amp; " sem.",
      "")
)
)</f>
        <v/>
      </c>
      <c r="L1459" s="11" t="str">
        <f t="shared" si="246"/>
        <v/>
      </c>
      <c r="M1459" s="9" t="str">
        <f t="shared" si="242"/>
        <v/>
      </c>
      <c r="N1459" s="9" t="str" cm="1">
        <f t="array" aca="1" ref="N1459" ca="1">LEFT(L1459, IF(ISNUMBER(SUBSTITUTE(_xludf.MID(L1459, 2, 1), ".", ",")), 1, 2))</f>
        <v/>
      </c>
      <c r="O1459" s="19" t="str">
        <f t="shared" ca="1" si="248"/>
        <v/>
      </c>
      <c r="P1459" s="9" t="str">
        <f t="shared" ca="1" si="249"/>
        <v/>
      </c>
      <c r="Q1459" s="9" t="str">
        <f t="shared" ca="1" si="250"/>
        <v/>
      </c>
      <c r="R1459" s="9" t="str">
        <f t="shared" si="243"/>
        <v/>
      </c>
      <c r="S1459" t="str" cm="1">
        <f t="array" ref="S1459">IF(ISBLANK(C1459),"",IFERROR(INDEX(ListeSeries!$A$2:$A$1045, MATCH(1, (DatasScan!G1459=ListeSeries!$B$2:$B$1045) * (DatasScan!H1459&gt;=ListeSeries!$D$2:$D$1045) * (DatasScan!H1459&lt;=ListeSeries!$E$2:$E$1045), 0)), "no match"))</f>
        <v/>
      </c>
      <c r="T1459" s="7" t="str" cm="1">
        <f t="array" ref="T1459">IF(ISBLANK(C1459),"",IFERROR(INDEX(ListeSeries!$C$2:$C$1045, MATCH(1, (DatasScan!G1459=ListeSeries!$B$2:$B$1045) * (DatasScan!H1459&gt;=ListeSeries!$D$2:$D$1045) * (DatasScan!H1459&lt;=ListeSeries!$E$2:$E$1045), 0)), "no match"))</f>
        <v/>
      </c>
      <c r="U1459" s="11" t="str" cm="1">
        <f t="array" ref="U1459">IF(ISBLANK(C1459),"",IFERROR(INDEX(ListeSeries!$F$2:$F$1045, MATCH(1, (DatasScan!G1459=ListeSeries!$B$2:$B$1045) * (DatasScan!H1459&gt;=ListeSeries!$D$2:$D$1045) * (DatasScan!H1459&lt;=ListeSeries!$E$2:$E$1045), 0)), "no match"))</f>
        <v/>
      </c>
    </row>
    <row r="1460" spans="1:21" x14ac:dyDescent="0.25">
      <c r="A1460" s="6" t="str">
        <f t="shared" si="244"/>
        <v/>
      </c>
      <c r="B1460" s="272"/>
      <c r="F1460" s="7" t="str">
        <f t="shared" si="247"/>
        <v/>
      </c>
      <c r="G1460" s="21" t="str">
        <f>IF(ISBLANK(C1460),"",_xlfn.XLOOKUP(_xlfn.XLOOKUP(VALUE(LEFT(C1460,4)),Souches!$B$2:$B$15000,Souches!$E$2:$E$15000),Varietes!$B$2:$B$500,Varietes!$C$2:$C$500))</f>
        <v/>
      </c>
      <c r="H1460" s="19" t="str">
        <f>IF(ISBLANK(C1460),"",_xlfn.XLOOKUP(VALUE(LEFT(C1460,4)),Souches!$B$2:$B$15000,Souches!$D$2:$D$15000))</f>
        <v/>
      </c>
      <c r="I1460" s="10" t="str">
        <f t="shared" si="245"/>
        <v/>
      </c>
      <c r="J1460" s="19" t="str">
        <f>IF(I1460="","",INT(('ObjProd (2)'!$C$25-I1460)/7 * (ABS('ObjProd (2)'!$C$25-I1460)&gt;=7)))</f>
        <v/>
      </c>
      <c r="K1460" s="10" t="str">
        <f>IF(I1460="","",
IF(AND(DATEDIF(I1460,'ObjProd (2)'!$C$25,"y")=0,DATEDIF(I1460,'ObjProd (2)'!$C$25,"ym")=0,
   INT(('ObjProd (2)'!$C$25-EDATE(I1460,DATEDIF(I1460,'ObjProd (2)'!$C$25,"y")*12+DATEDIF(I1460,'ObjProd (2)'!$C$25,"ym")))/7)=0),
   "&lt; 1 sem.",
   IF(DATEDIF(I1460,'ObjProd (2)'!$C$25,"y")&gt;0,DATEDIF(I1460,'ObjProd (2)'!$C$25,"y") &amp; " " &amp; IF(DATEDIF(I1460,'ObjProd (2)'!$C$25,"y")=1,"an ","ans "),"") &amp;
   IF(DATEDIF(I1460,'ObjProd (2)'!$C$25,"ym")&gt;0,DATEDIF(I1460,'ObjProd (2)'!$C$25,"ym") &amp; " mois ", "") &amp;
   IF(INT(('ObjProd (2)'!$C$25-EDATE(I1460,DATEDIF(I1460,'ObjProd (2)'!$C$25,"y")*12+DATEDIF(I1460,'ObjProd (2)'!$C$25,"ym")))/7)&gt;0,
      INT(('ObjProd (2)'!$C$25-EDATE(I1460,DATEDIF(I1460,'ObjProd (2)'!$C$25,"y")*12+DATEDIF(I1460,'ObjProd (2)'!$C$25,"ym")))/7) &amp; " sem.",
      "")
)
)</f>
        <v/>
      </c>
      <c r="L1460" s="11" t="str">
        <f t="shared" si="246"/>
        <v/>
      </c>
      <c r="M1460" s="9" t="str">
        <f t="shared" si="242"/>
        <v/>
      </c>
      <c r="N1460" s="9" t="str" cm="1">
        <f t="array" aca="1" ref="N1460" ca="1">LEFT(L1460, IF(ISNUMBER(SUBSTITUTE(_xludf.MID(L1460, 2, 1), ".", ",")), 1, 2))</f>
        <v/>
      </c>
      <c r="O1460" s="19" t="str">
        <f t="shared" ca="1" si="248"/>
        <v/>
      </c>
      <c r="P1460" s="9" t="str">
        <f t="shared" ca="1" si="249"/>
        <v/>
      </c>
      <c r="Q1460" s="9" t="str">
        <f t="shared" ca="1" si="250"/>
        <v/>
      </c>
      <c r="R1460" s="9" t="str">
        <f t="shared" si="243"/>
        <v/>
      </c>
      <c r="S1460" t="str" cm="1">
        <f t="array" ref="S1460">IF(ISBLANK(C1460),"",IFERROR(INDEX(ListeSeries!$A$2:$A$1045, MATCH(1, (DatasScan!G1460=ListeSeries!$B$2:$B$1045) * (DatasScan!H1460&gt;=ListeSeries!$D$2:$D$1045) * (DatasScan!H1460&lt;=ListeSeries!$E$2:$E$1045), 0)), "no match"))</f>
        <v/>
      </c>
      <c r="T1460" s="7" t="str" cm="1">
        <f t="array" ref="T1460">IF(ISBLANK(C1460),"",IFERROR(INDEX(ListeSeries!$C$2:$C$1045, MATCH(1, (DatasScan!G1460=ListeSeries!$B$2:$B$1045) * (DatasScan!H1460&gt;=ListeSeries!$D$2:$D$1045) * (DatasScan!H1460&lt;=ListeSeries!$E$2:$E$1045), 0)), "no match"))</f>
        <v/>
      </c>
      <c r="U1460" s="11" t="str" cm="1">
        <f t="array" ref="U1460">IF(ISBLANK(C1460),"",IFERROR(INDEX(ListeSeries!$F$2:$F$1045, MATCH(1, (DatasScan!G1460=ListeSeries!$B$2:$B$1045) * (DatasScan!H1460&gt;=ListeSeries!$D$2:$D$1045) * (DatasScan!H1460&lt;=ListeSeries!$E$2:$E$1045), 0)), "no match"))</f>
        <v/>
      </c>
    </row>
    <row r="1461" spans="1:21" x14ac:dyDescent="0.25">
      <c r="A1461" s="6" t="str">
        <f t="shared" si="244"/>
        <v/>
      </c>
      <c r="B1461" s="272"/>
      <c r="F1461" s="7" t="str">
        <f t="shared" si="247"/>
        <v/>
      </c>
      <c r="G1461" s="21" t="str">
        <f>IF(ISBLANK(C1461),"",_xlfn.XLOOKUP(_xlfn.XLOOKUP(VALUE(LEFT(C1461,4)),Souches!$B$2:$B$15000,Souches!$E$2:$E$15000),Varietes!$B$2:$B$500,Varietes!$C$2:$C$500))</f>
        <v/>
      </c>
      <c r="H1461" s="19" t="str">
        <f>IF(ISBLANK(C1461),"",_xlfn.XLOOKUP(VALUE(LEFT(C1461,4)),Souches!$B$2:$B$15000,Souches!$D$2:$D$15000))</f>
        <v/>
      </c>
      <c r="I1461" s="10" t="str">
        <f t="shared" si="245"/>
        <v/>
      </c>
      <c r="J1461" s="19" t="str">
        <f>IF(I1461="","",INT(('ObjProd (2)'!$C$25-I1461)/7 * (ABS('ObjProd (2)'!$C$25-I1461)&gt;=7)))</f>
        <v/>
      </c>
      <c r="K1461" s="10" t="str">
        <f>IF(I1461="","",
IF(AND(DATEDIF(I1461,'ObjProd (2)'!$C$25,"y")=0,DATEDIF(I1461,'ObjProd (2)'!$C$25,"ym")=0,
   INT(('ObjProd (2)'!$C$25-EDATE(I1461,DATEDIF(I1461,'ObjProd (2)'!$C$25,"y")*12+DATEDIF(I1461,'ObjProd (2)'!$C$25,"ym")))/7)=0),
   "&lt; 1 sem.",
   IF(DATEDIF(I1461,'ObjProd (2)'!$C$25,"y")&gt;0,DATEDIF(I1461,'ObjProd (2)'!$C$25,"y") &amp; " " &amp; IF(DATEDIF(I1461,'ObjProd (2)'!$C$25,"y")=1,"an ","ans "),"") &amp;
   IF(DATEDIF(I1461,'ObjProd (2)'!$C$25,"ym")&gt;0,DATEDIF(I1461,'ObjProd (2)'!$C$25,"ym") &amp; " mois ", "") &amp;
   IF(INT(('ObjProd (2)'!$C$25-EDATE(I1461,DATEDIF(I1461,'ObjProd (2)'!$C$25,"y")*12+DATEDIF(I1461,'ObjProd (2)'!$C$25,"ym")))/7)&gt;0,
      INT(('ObjProd (2)'!$C$25-EDATE(I1461,DATEDIF(I1461,'ObjProd (2)'!$C$25,"y")*12+DATEDIF(I1461,'ObjProd (2)'!$C$25,"ym")))/7) &amp; " sem.",
      "")
)
)</f>
        <v/>
      </c>
      <c r="L1461" s="11" t="str">
        <f t="shared" si="246"/>
        <v/>
      </c>
      <c r="M1461" s="9" t="str">
        <f t="shared" si="242"/>
        <v/>
      </c>
      <c r="N1461" s="9" t="str" cm="1">
        <f t="array" aca="1" ref="N1461" ca="1">LEFT(L1461, IF(ISNUMBER(SUBSTITUTE(_xludf.MID(L1461, 2, 1), ".", ",")), 1, 2))</f>
        <v/>
      </c>
      <c r="O1461" s="19" t="str">
        <f t="shared" ca="1" si="248"/>
        <v/>
      </c>
      <c r="P1461" s="9" t="str">
        <f t="shared" ca="1" si="249"/>
        <v/>
      </c>
      <c r="Q1461" s="9" t="str">
        <f t="shared" ca="1" si="250"/>
        <v/>
      </c>
      <c r="R1461" s="9" t="str">
        <f t="shared" si="243"/>
        <v/>
      </c>
      <c r="S1461" t="str" cm="1">
        <f t="array" ref="S1461">IF(ISBLANK(C1461),"",IFERROR(INDEX(ListeSeries!$A$2:$A$1045, MATCH(1, (DatasScan!G1461=ListeSeries!$B$2:$B$1045) * (DatasScan!H1461&gt;=ListeSeries!$D$2:$D$1045) * (DatasScan!H1461&lt;=ListeSeries!$E$2:$E$1045), 0)), "no match"))</f>
        <v/>
      </c>
      <c r="T1461" s="7" t="str" cm="1">
        <f t="array" ref="T1461">IF(ISBLANK(C1461),"",IFERROR(INDEX(ListeSeries!$C$2:$C$1045, MATCH(1, (DatasScan!G1461=ListeSeries!$B$2:$B$1045) * (DatasScan!H1461&gt;=ListeSeries!$D$2:$D$1045) * (DatasScan!H1461&lt;=ListeSeries!$E$2:$E$1045), 0)), "no match"))</f>
        <v/>
      </c>
      <c r="U1461" s="11" t="str" cm="1">
        <f t="array" ref="U1461">IF(ISBLANK(C1461),"",IFERROR(INDEX(ListeSeries!$F$2:$F$1045, MATCH(1, (DatasScan!G1461=ListeSeries!$B$2:$B$1045) * (DatasScan!H1461&gt;=ListeSeries!$D$2:$D$1045) * (DatasScan!H1461&lt;=ListeSeries!$E$2:$E$1045), 0)), "no match"))</f>
        <v/>
      </c>
    </row>
    <row r="1462" spans="1:21" x14ac:dyDescent="0.25">
      <c r="A1462" s="6" t="str">
        <f t="shared" si="244"/>
        <v/>
      </c>
      <c r="B1462" s="272"/>
      <c r="F1462" s="7" t="str">
        <f t="shared" si="247"/>
        <v/>
      </c>
      <c r="G1462" s="21" t="str">
        <f>IF(ISBLANK(C1462),"",_xlfn.XLOOKUP(_xlfn.XLOOKUP(VALUE(LEFT(C1462,4)),Souches!$B$2:$B$15000,Souches!$E$2:$E$15000),Varietes!$B$2:$B$500,Varietes!$C$2:$C$500))</f>
        <v/>
      </c>
      <c r="H1462" s="19" t="str">
        <f>IF(ISBLANK(C1462),"",_xlfn.XLOOKUP(VALUE(LEFT(C1462,4)),Souches!$B$2:$B$15000,Souches!$D$2:$D$15000))</f>
        <v/>
      </c>
      <c r="I1462" s="10" t="str">
        <f t="shared" si="245"/>
        <v/>
      </c>
      <c r="J1462" s="19" t="str">
        <f>IF(I1462="","",INT(('ObjProd (2)'!$C$25-I1462)/7 * (ABS('ObjProd (2)'!$C$25-I1462)&gt;=7)))</f>
        <v/>
      </c>
      <c r="K1462" s="10" t="str">
        <f>IF(I1462="","",
IF(AND(DATEDIF(I1462,'ObjProd (2)'!$C$25,"y")=0,DATEDIF(I1462,'ObjProd (2)'!$C$25,"ym")=0,
   INT(('ObjProd (2)'!$C$25-EDATE(I1462,DATEDIF(I1462,'ObjProd (2)'!$C$25,"y")*12+DATEDIF(I1462,'ObjProd (2)'!$C$25,"ym")))/7)=0),
   "&lt; 1 sem.",
   IF(DATEDIF(I1462,'ObjProd (2)'!$C$25,"y")&gt;0,DATEDIF(I1462,'ObjProd (2)'!$C$25,"y") &amp; " " &amp; IF(DATEDIF(I1462,'ObjProd (2)'!$C$25,"y")=1,"an ","ans "),"") &amp;
   IF(DATEDIF(I1462,'ObjProd (2)'!$C$25,"ym")&gt;0,DATEDIF(I1462,'ObjProd (2)'!$C$25,"ym") &amp; " mois ", "") &amp;
   IF(INT(('ObjProd (2)'!$C$25-EDATE(I1462,DATEDIF(I1462,'ObjProd (2)'!$C$25,"y")*12+DATEDIF(I1462,'ObjProd (2)'!$C$25,"ym")))/7)&gt;0,
      INT(('ObjProd (2)'!$C$25-EDATE(I1462,DATEDIF(I1462,'ObjProd (2)'!$C$25,"y")*12+DATEDIF(I1462,'ObjProd (2)'!$C$25,"ym")))/7) &amp; " sem.",
      "")
)
)</f>
        <v/>
      </c>
      <c r="L1462" s="11" t="str">
        <f t="shared" si="246"/>
        <v/>
      </c>
      <c r="M1462" s="9" t="str">
        <f t="shared" si="242"/>
        <v/>
      </c>
      <c r="N1462" s="9" t="str" cm="1">
        <f t="array" aca="1" ref="N1462" ca="1">LEFT(L1462, IF(ISNUMBER(SUBSTITUTE(_xludf.MID(L1462, 2, 1), ".", ",")), 1, 2))</f>
        <v/>
      </c>
      <c r="O1462" s="19" t="str">
        <f t="shared" ca="1" si="248"/>
        <v/>
      </c>
      <c r="P1462" s="9" t="str">
        <f t="shared" ca="1" si="249"/>
        <v/>
      </c>
      <c r="Q1462" s="9" t="str">
        <f t="shared" ca="1" si="250"/>
        <v/>
      </c>
      <c r="R1462" s="9" t="str">
        <f t="shared" si="243"/>
        <v/>
      </c>
      <c r="S1462" t="str" cm="1">
        <f t="array" ref="S1462">IF(ISBLANK(C1462),"",IFERROR(INDEX(ListeSeries!$A$2:$A$1045, MATCH(1, (DatasScan!G1462=ListeSeries!$B$2:$B$1045) * (DatasScan!H1462&gt;=ListeSeries!$D$2:$D$1045) * (DatasScan!H1462&lt;=ListeSeries!$E$2:$E$1045), 0)), "no match"))</f>
        <v/>
      </c>
      <c r="T1462" s="7" t="str" cm="1">
        <f t="array" ref="T1462">IF(ISBLANK(C1462),"",IFERROR(INDEX(ListeSeries!$C$2:$C$1045, MATCH(1, (DatasScan!G1462=ListeSeries!$B$2:$B$1045) * (DatasScan!H1462&gt;=ListeSeries!$D$2:$D$1045) * (DatasScan!H1462&lt;=ListeSeries!$E$2:$E$1045), 0)), "no match"))</f>
        <v/>
      </c>
      <c r="U1462" s="11" t="str" cm="1">
        <f t="array" ref="U1462">IF(ISBLANK(C1462),"",IFERROR(INDEX(ListeSeries!$F$2:$F$1045, MATCH(1, (DatasScan!G1462=ListeSeries!$B$2:$B$1045) * (DatasScan!H1462&gt;=ListeSeries!$D$2:$D$1045) * (DatasScan!H1462&lt;=ListeSeries!$E$2:$E$1045), 0)), "no match"))</f>
        <v/>
      </c>
    </row>
    <row r="1463" spans="1:21" x14ac:dyDescent="0.25">
      <c r="A1463" s="6" t="str">
        <f t="shared" si="244"/>
        <v/>
      </c>
      <c r="B1463" s="272"/>
      <c r="F1463" s="7" t="str">
        <f t="shared" si="247"/>
        <v/>
      </c>
      <c r="G1463" s="21" t="str">
        <f>IF(ISBLANK(C1463),"",_xlfn.XLOOKUP(_xlfn.XLOOKUP(VALUE(LEFT(C1463,4)),Souches!$B$2:$B$15000,Souches!$E$2:$E$15000),Varietes!$B$2:$B$500,Varietes!$C$2:$C$500))</f>
        <v/>
      </c>
      <c r="H1463" s="19" t="str">
        <f>IF(ISBLANK(C1463),"",_xlfn.XLOOKUP(VALUE(LEFT(C1463,4)),Souches!$B$2:$B$15000,Souches!$D$2:$D$15000))</f>
        <v/>
      </c>
      <c r="I1463" s="10" t="str">
        <f t="shared" si="245"/>
        <v/>
      </c>
      <c r="J1463" s="19" t="str">
        <f>IF(I1463="","",INT(('ObjProd (2)'!$C$25-I1463)/7 * (ABS('ObjProd (2)'!$C$25-I1463)&gt;=7)))</f>
        <v/>
      </c>
      <c r="K1463" s="10" t="str">
        <f>IF(I1463="","",
IF(AND(DATEDIF(I1463,'ObjProd (2)'!$C$25,"y")=0,DATEDIF(I1463,'ObjProd (2)'!$C$25,"ym")=0,
   INT(('ObjProd (2)'!$C$25-EDATE(I1463,DATEDIF(I1463,'ObjProd (2)'!$C$25,"y")*12+DATEDIF(I1463,'ObjProd (2)'!$C$25,"ym")))/7)=0),
   "&lt; 1 sem.",
   IF(DATEDIF(I1463,'ObjProd (2)'!$C$25,"y")&gt;0,DATEDIF(I1463,'ObjProd (2)'!$C$25,"y") &amp; " " &amp; IF(DATEDIF(I1463,'ObjProd (2)'!$C$25,"y")=1,"an ","ans "),"") &amp;
   IF(DATEDIF(I1463,'ObjProd (2)'!$C$25,"ym")&gt;0,DATEDIF(I1463,'ObjProd (2)'!$C$25,"ym") &amp; " mois ", "") &amp;
   IF(INT(('ObjProd (2)'!$C$25-EDATE(I1463,DATEDIF(I1463,'ObjProd (2)'!$C$25,"y")*12+DATEDIF(I1463,'ObjProd (2)'!$C$25,"ym")))/7)&gt;0,
      INT(('ObjProd (2)'!$C$25-EDATE(I1463,DATEDIF(I1463,'ObjProd (2)'!$C$25,"y")*12+DATEDIF(I1463,'ObjProd (2)'!$C$25,"ym")))/7) &amp; " sem.",
      "")
)
)</f>
        <v/>
      </c>
      <c r="L1463" s="11" t="str">
        <f t="shared" si="246"/>
        <v/>
      </c>
      <c r="M1463" s="9" t="str">
        <f t="shared" si="242"/>
        <v/>
      </c>
      <c r="N1463" s="9" t="str" cm="1">
        <f t="array" aca="1" ref="N1463" ca="1">LEFT(L1463, IF(ISNUMBER(SUBSTITUTE(_xludf.MID(L1463, 2, 1), ".", ",")), 1, 2))</f>
        <v/>
      </c>
      <c r="O1463" s="19" t="str">
        <f t="shared" ca="1" si="248"/>
        <v/>
      </c>
      <c r="P1463" s="9" t="str">
        <f t="shared" ca="1" si="249"/>
        <v/>
      </c>
      <c r="Q1463" s="9" t="str">
        <f t="shared" ca="1" si="250"/>
        <v/>
      </c>
      <c r="R1463" s="9" t="str">
        <f t="shared" si="243"/>
        <v/>
      </c>
      <c r="S1463" t="str" cm="1">
        <f t="array" ref="S1463">IF(ISBLANK(C1463),"",IFERROR(INDEX(ListeSeries!$A$2:$A$1045, MATCH(1, (DatasScan!G1463=ListeSeries!$B$2:$B$1045) * (DatasScan!H1463&gt;=ListeSeries!$D$2:$D$1045) * (DatasScan!H1463&lt;=ListeSeries!$E$2:$E$1045), 0)), "no match"))</f>
        <v/>
      </c>
      <c r="T1463" s="7" t="str" cm="1">
        <f t="array" ref="T1463">IF(ISBLANK(C1463),"",IFERROR(INDEX(ListeSeries!$C$2:$C$1045, MATCH(1, (DatasScan!G1463=ListeSeries!$B$2:$B$1045) * (DatasScan!H1463&gt;=ListeSeries!$D$2:$D$1045) * (DatasScan!H1463&lt;=ListeSeries!$E$2:$E$1045), 0)), "no match"))</f>
        <v/>
      </c>
      <c r="U1463" s="11" t="str" cm="1">
        <f t="array" ref="U1463">IF(ISBLANK(C1463),"",IFERROR(INDEX(ListeSeries!$F$2:$F$1045, MATCH(1, (DatasScan!G1463=ListeSeries!$B$2:$B$1045) * (DatasScan!H1463&gt;=ListeSeries!$D$2:$D$1045) * (DatasScan!H1463&lt;=ListeSeries!$E$2:$E$1045), 0)), "no match"))</f>
        <v/>
      </c>
    </row>
    <row r="1464" spans="1:21" x14ac:dyDescent="0.25">
      <c r="A1464" s="6" t="str">
        <f t="shared" si="244"/>
        <v/>
      </c>
      <c r="B1464" s="272"/>
      <c r="F1464" s="7" t="str">
        <f t="shared" si="247"/>
        <v/>
      </c>
      <c r="G1464" s="21" t="str">
        <f>IF(ISBLANK(C1464),"",_xlfn.XLOOKUP(_xlfn.XLOOKUP(VALUE(LEFT(C1464,4)),Souches!$B$2:$B$15000,Souches!$E$2:$E$15000),Varietes!$B$2:$B$500,Varietes!$C$2:$C$500))</f>
        <v/>
      </c>
      <c r="H1464" s="19" t="str">
        <f>IF(ISBLANK(C1464),"",_xlfn.XLOOKUP(VALUE(LEFT(C1464,4)),Souches!$B$2:$B$15000,Souches!$D$2:$D$15000))</f>
        <v/>
      </c>
      <c r="I1464" s="10" t="str">
        <f t="shared" si="245"/>
        <v/>
      </c>
      <c r="J1464" s="19" t="str">
        <f>IF(I1464="","",INT(('ObjProd (2)'!$C$25-I1464)/7 * (ABS('ObjProd (2)'!$C$25-I1464)&gt;=7)))</f>
        <v/>
      </c>
      <c r="K1464" s="10" t="str">
        <f>IF(I1464="","",
IF(AND(DATEDIF(I1464,'ObjProd (2)'!$C$25,"y")=0,DATEDIF(I1464,'ObjProd (2)'!$C$25,"ym")=0,
   INT(('ObjProd (2)'!$C$25-EDATE(I1464,DATEDIF(I1464,'ObjProd (2)'!$C$25,"y")*12+DATEDIF(I1464,'ObjProd (2)'!$C$25,"ym")))/7)=0),
   "&lt; 1 sem.",
   IF(DATEDIF(I1464,'ObjProd (2)'!$C$25,"y")&gt;0,DATEDIF(I1464,'ObjProd (2)'!$C$25,"y") &amp; " " &amp; IF(DATEDIF(I1464,'ObjProd (2)'!$C$25,"y")=1,"an ","ans "),"") &amp;
   IF(DATEDIF(I1464,'ObjProd (2)'!$C$25,"ym")&gt;0,DATEDIF(I1464,'ObjProd (2)'!$C$25,"ym") &amp; " mois ", "") &amp;
   IF(INT(('ObjProd (2)'!$C$25-EDATE(I1464,DATEDIF(I1464,'ObjProd (2)'!$C$25,"y")*12+DATEDIF(I1464,'ObjProd (2)'!$C$25,"ym")))/7)&gt;0,
      INT(('ObjProd (2)'!$C$25-EDATE(I1464,DATEDIF(I1464,'ObjProd (2)'!$C$25,"y")*12+DATEDIF(I1464,'ObjProd (2)'!$C$25,"ym")))/7) &amp; " sem.",
      "")
)
)</f>
        <v/>
      </c>
      <c r="L1464" s="11" t="str">
        <f t="shared" si="246"/>
        <v/>
      </c>
      <c r="M1464" s="9" t="str">
        <f t="shared" si="242"/>
        <v/>
      </c>
      <c r="N1464" s="9" t="str" cm="1">
        <f t="array" aca="1" ref="N1464" ca="1">LEFT(L1464, IF(ISNUMBER(SUBSTITUTE(_xludf.MID(L1464, 2, 1), ".", ",")), 1, 2))</f>
        <v/>
      </c>
      <c r="O1464" s="19" t="str">
        <f t="shared" ca="1" si="248"/>
        <v/>
      </c>
      <c r="P1464" s="9" t="str">
        <f t="shared" ca="1" si="249"/>
        <v/>
      </c>
      <c r="Q1464" s="9" t="str">
        <f t="shared" ca="1" si="250"/>
        <v/>
      </c>
      <c r="R1464" s="9" t="str">
        <f t="shared" si="243"/>
        <v/>
      </c>
      <c r="S1464" t="str" cm="1">
        <f t="array" ref="S1464">IF(ISBLANK(C1464),"",IFERROR(INDEX(ListeSeries!$A$2:$A$1045, MATCH(1, (DatasScan!G1464=ListeSeries!$B$2:$B$1045) * (DatasScan!H1464&gt;=ListeSeries!$D$2:$D$1045) * (DatasScan!H1464&lt;=ListeSeries!$E$2:$E$1045), 0)), "no match"))</f>
        <v/>
      </c>
      <c r="T1464" s="7" t="str" cm="1">
        <f t="array" ref="T1464">IF(ISBLANK(C1464),"",IFERROR(INDEX(ListeSeries!$C$2:$C$1045, MATCH(1, (DatasScan!G1464=ListeSeries!$B$2:$B$1045) * (DatasScan!H1464&gt;=ListeSeries!$D$2:$D$1045) * (DatasScan!H1464&lt;=ListeSeries!$E$2:$E$1045), 0)), "no match"))</f>
        <v/>
      </c>
      <c r="U1464" s="11" t="str" cm="1">
        <f t="array" ref="U1464">IF(ISBLANK(C1464),"",IFERROR(INDEX(ListeSeries!$F$2:$F$1045, MATCH(1, (DatasScan!G1464=ListeSeries!$B$2:$B$1045) * (DatasScan!H1464&gt;=ListeSeries!$D$2:$D$1045) * (DatasScan!H1464&lt;=ListeSeries!$E$2:$E$1045), 0)), "no match"))</f>
        <v/>
      </c>
    </row>
    <row r="1465" spans="1:21" x14ac:dyDescent="0.25">
      <c r="A1465" s="6" t="str">
        <f t="shared" si="244"/>
        <v/>
      </c>
      <c r="B1465" s="272"/>
      <c r="F1465" s="7" t="str">
        <f t="shared" si="247"/>
        <v/>
      </c>
      <c r="G1465" s="21" t="str">
        <f>IF(ISBLANK(C1465),"",_xlfn.XLOOKUP(_xlfn.XLOOKUP(VALUE(LEFT(C1465,4)),Souches!$B$2:$B$15000,Souches!$E$2:$E$15000),Varietes!$B$2:$B$500,Varietes!$C$2:$C$500))</f>
        <v/>
      </c>
      <c r="H1465" s="19" t="str">
        <f>IF(ISBLANK(C1465),"",_xlfn.XLOOKUP(VALUE(LEFT(C1465,4)),Souches!$B$2:$B$15000,Souches!$D$2:$D$15000))</f>
        <v/>
      </c>
      <c r="I1465" s="10" t="str">
        <f t="shared" si="245"/>
        <v/>
      </c>
      <c r="J1465" s="19" t="str">
        <f>IF(I1465="","",INT(('ObjProd (2)'!$C$25-I1465)/7 * (ABS('ObjProd (2)'!$C$25-I1465)&gt;=7)))</f>
        <v/>
      </c>
      <c r="K1465" s="10" t="str">
        <f>IF(I1465="","",
IF(AND(DATEDIF(I1465,'ObjProd (2)'!$C$25,"y")=0,DATEDIF(I1465,'ObjProd (2)'!$C$25,"ym")=0,
   INT(('ObjProd (2)'!$C$25-EDATE(I1465,DATEDIF(I1465,'ObjProd (2)'!$C$25,"y")*12+DATEDIF(I1465,'ObjProd (2)'!$C$25,"ym")))/7)=0),
   "&lt; 1 sem.",
   IF(DATEDIF(I1465,'ObjProd (2)'!$C$25,"y")&gt;0,DATEDIF(I1465,'ObjProd (2)'!$C$25,"y") &amp; " " &amp; IF(DATEDIF(I1465,'ObjProd (2)'!$C$25,"y")=1,"an ","ans "),"") &amp;
   IF(DATEDIF(I1465,'ObjProd (2)'!$C$25,"ym")&gt;0,DATEDIF(I1465,'ObjProd (2)'!$C$25,"ym") &amp; " mois ", "") &amp;
   IF(INT(('ObjProd (2)'!$C$25-EDATE(I1465,DATEDIF(I1465,'ObjProd (2)'!$C$25,"y")*12+DATEDIF(I1465,'ObjProd (2)'!$C$25,"ym")))/7)&gt;0,
      INT(('ObjProd (2)'!$C$25-EDATE(I1465,DATEDIF(I1465,'ObjProd (2)'!$C$25,"y")*12+DATEDIF(I1465,'ObjProd (2)'!$C$25,"ym")))/7) &amp; " sem.",
      "")
)
)</f>
        <v/>
      </c>
      <c r="L1465" s="11" t="str">
        <f t="shared" si="246"/>
        <v/>
      </c>
      <c r="M1465" s="9" t="str">
        <f t="shared" si="242"/>
        <v/>
      </c>
      <c r="N1465" s="9" t="str" cm="1">
        <f t="array" aca="1" ref="N1465" ca="1">LEFT(L1465, IF(ISNUMBER(SUBSTITUTE(_xludf.MID(L1465, 2, 1), ".", ",")), 1, 2))</f>
        <v/>
      </c>
      <c r="O1465" s="19" t="str">
        <f t="shared" ca="1" si="248"/>
        <v/>
      </c>
      <c r="P1465" s="9" t="str">
        <f t="shared" ca="1" si="249"/>
        <v/>
      </c>
      <c r="Q1465" s="9" t="str">
        <f t="shared" ca="1" si="250"/>
        <v/>
      </c>
      <c r="R1465" s="9" t="str">
        <f t="shared" si="243"/>
        <v/>
      </c>
      <c r="S1465" t="str" cm="1">
        <f t="array" ref="S1465">IF(ISBLANK(C1465),"",IFERROR(INDEX(ListeSeries!$A$2:$A$1045, MATCH(1, (DatasScan!G1465=ListeSeries!$B$2:$B$1045) * (DatasScan!H1465&gt;=ListeSeries!$D$2:$D$1045) * (DatasScan!H1465&lt;=ListeSeries!$E$2:$E$1045), 0)), "no match"))</f>
        <v/>
      </c>
      <c r="T1465" s="7" t="str" cm="1">
        <f t="array" ref="T1465">IF(ISBLANK(C1465),"",IFERROR(INDEX(ListeSeries!$C$2:$C$1045, MATCH(1, (DatasScan!G1465=ListeSeries!$B$2:$B$1045) * (DatasScan!H1465&gt;=ListeSeries!$D$2:$D$1045) * (DatasScan!H1465&lt;=ListeSeries!$E$2:$E$1045), 0)), "no match"))</f>
        <v/>
      </c>
      <c r="U1465" s="11" t="str" cm="1">
        <f t="array" ref="U1465">IF(ISBLANK(C1465),"",IFERROR(INDEX(ListeSeries!$F$2:$F$1045, MATCH(1, (DatasScan!G1465=ListeSeries!$B$2:$B$1045) * (DatasScan!H1465&gt;=ListeSeries!$D$2:$D$1045) * (DatasScan!H1465&lt;=ListeSeries!$E$2:$E$1045), 0)), "no match"))</f>
        <v/>
      </c>
    </row>
    <row r="1466" spans="1:21" x14ac:dyDescent="0.25">
      <c r="A1466" s="6" t="str">
        <f t="shared" si="244"/>
        <v/>
      </c>
      <c r="B1466" s="272"/>
      <c r="F1466" s="7" t="str">
        <f t="shared" si="247"/>
        <v/>
      </c>
      <c r="G1466" s="21" t="str">
        <f>IF(ISBLANK(C1466),"",_xlfn.XLOOKUP(_xlfn.XLOOKUP(VALUE(LEFT(C1466,4)),Souches!$B$2:$B$15000,Souches!$E$2:$E$15000),Varietes!$B$2:$B$500,Varietes!$C$2:$C$500))</f>
        <v/>
      </c>
      <c r="H1466" s="19" t="str">
        <f>IF(ISBLANK(C1466),"",_xlfn.XLOOKUP(VALUE(LEFT(C1466,4)),Souches!$B$2:$B$15000,Souches!$D$2:$D$15000))</f>
        <v/>
      </c>
      <c r="I1466" s="10" t="str">
        <f t="shared" si="245"/>
        <v/>
      </c>
      <c r="J1466" s="19" t="str">
        <f>IF(I1466="","",INT(('ObjProd (2)'!$C$25-I1466)/7 * (ABS('ObjProd (2)'!$C$25-I1466)&gt;=7)))</f>
        <v/>
      </c>
      <c r="K1466" s="10" t="str">
        <f>IF(I1466="","",
IF(AND(DATEDIF(I1466,'ObjProd (2)'!$C$25,"y")=0,DATEDIF(I1466,'ObjProd (2)'!$C$25,"ym")=0,
   INT(('ObjProd (2)'!$C$25-EDATE(I1466,DATEDIF(I1466,'ObjProd (2)'!$C$25,"y")*12+DATEDIF(I1466,'ObjProd (2)'!$C$25,"ym")))/7)=0),
   "&lt; 1 sem.",
   IF(DATEDIF(I1466,'ObjProd (2)'!$C$25,"y")&gt;0,DATEDIF(I1466,'ObjProd (2)'!$C$25,"y") &amp; " " &amp; IF(DATEDIF(I1466,'ObjProd (2)'!$C$25,"y")=1,"an ","ans "),"") &amp;
   IF(DATEDIF(I1466,'ObjProd (2)'!$C$25,"ym")&gt;0,DATEDIF(I1466,'ObjProd (2)'!$C$25,"ym") &amp; " mois ", "") &amp;
   IF(INT(('ObjProd (2)'!$C$25-EDATE(I1466,DATEDIF(I1466,'ObjProd (2)'!$C$25,"y")*12+DATEDIF(I1466,'ObjProd (2)'!$C$25,"ym")))/7)&gt;0,
      INT(('ObjProd (2)'!$C$25-EDATE(I1466,DATEDIF(I1466,'ObjProd (2)'!$C$25,"y")*12+DATEDIF(I1466,'ObjProd (2)'!$C$25,"ym")))/7) &amp; " sem.",
      "")
)
)</f>
        <v/>
      </c>
      <c r="L1466" s="11" t="str">
        <f t="shared" si="246"/>
        <v/>
      </c>
      <c r="M1466" s="9" t="str">
        <f t="shared" si="242"/>
        <v/>
      </c>
      <c r="N1466" s="9" t="str" cm="1">
        <f t="array" aca="1" ref="N1466" ca="1">LEFT(L1466, IF(ISNUMBER(SUBSTITUTE(_xludf.MID(L1466, 2, 1), ".", ",")), 1, 2))</f>
        <v/>
      </c>
      <c r="O1466" s="19" t="str">
        <f t="shared" ca="1" si="248"/>
        <v/>
      </c>
      <c r="P1466" s="9" t="str">
        <f t="shared" ca="1" si="249"/>
        <v/>
      </c>
      <c r="Q1466" s="9" t="str">
        <f t="shared" ca="1" si="250"/>
        <v/>
      </c>
      <c r="R1466" s="9" t="str">
        <f t="shared" si="243"/>
        <v/>
      </c>
      <c r="S1466" t="str" cm="1">
        <f t="array" ref="S1466">IF(ISBLANK(C1466),"",IFERROR(INDEX(ListeSeries!$A$2:$A$1045, MATCH(1, (DatasScan!G1466=ListeSeries!$B$2:$B$1045) * (DatasScan!H1466&gt;=ListeSeries!$D$2:$D$1045) * (DatasScan!H1466&lt;=ListeSeries!$E$2:$E$1045), 0)), "no match"))</f>
        <v/>
      </c>
      <c r="T1466" s="7" t="str" cm="1">
        <f t="array" ref="T1466">IF(ISBLANK(C1466),"",IFERROR(INDEX(ListeSeries!$C$2:$C$1045, MATCH(1, (DatasScan!G1466=ListeSeries!$B$2:$B$1045) * (DatasScan!H1466&gt;=ListeSeries!$D$2:$D$1045) * (DatasScan!H1466&lt;=ListeSeries!$E$2:$E$1045), 0)), "no match"))</f>
        <v/>
      </c>
      <c r="U1466" s="11" t="str" cm="1">
        <f t="array" ref="U1466">IF(ISBLANK(C1466),"",IFERROR(INDEX(ListeSeries!$F$2:$F$1045, MATCH(1, (DatasScan!G1466=ListeSeries!$B$2:$B$1045) * (DatasScan!H1466&gt;=ListeSeries!$D$2:$D$1045) * (DatasScan!H1466&lt;=ListeSeries!$E$2:$E$1045), 0)), "no match"))</f>
        <v/>
      </c>
    </row>
    <row r="1467" spans="1:21" x14ac:dyDescent="0.25">
      <c r="A1467" s="6" t="str">
        <f t="shared" si="244"/>
        <v/>
      </c>
      <c r="B1467" s="272"/>
      <c r="F1467" s="7" t="str">
        <f t="shared" si="247"/>
        <v/>
      </c>
      <c r="G1467" s="21" t="str">
        <f>IF(ISBLANK(C1467),"",_xlfn.XLOOKUP(_xlfn.XLOOKUP(VALUE(LEFT(C1467,4)),Souches!$B$2:$B$15000,Souches!$E$2:$E$15000),Varietes!$B$2:$B$500,Varietes!$C$2:$C$500))</f>
        <v/>
      </c>
      <c r="H1467" s="19" t="str">
        <f>IF(ISBLANK(C1467),"",_xlfn.XLOOKUP(VALUE(LEFT(C1467,4)),Souches!$B$2:$B$15000,Souches!$D$2:$D$15000))</f>
        <v/>
      </c>
      <c r="I1467" s="10" t="str">
        <f t="shared" si="245"/>
        <v/>
      </c>
      <c r="J1467" s="19" t="str">
        <f>IF(I1467="","",INT(('ObjProd (2)'!$C$25-I1467)/7 * (ABS('ObjProd (2)'!$C$25-I1467)&gt;=7)))</f>
        <v/>
      </c>
      <c r="K1467" s="10" t="str">
        <f>IF(I1467="","",
IF(AND(DATEDIF(I1467,'ObjProd (2)'!$C$25,"y")=0,DATEDIF(I1467,'ObjProd (2)'!$C$25,"ym")=0,
   INT(('ObjProd (2)'!$C$25-EDATE(I1467,DATEDIF(I1467,'ObjProd (2)'!$C$25,"y")*12+DATEDIF(I1467,'ObjProd (2)'!$C$25,"ym")))/7)=0),
   "&lt; 1 sem.",
   IF(DATEDIF(I1467,'ObjProd (2)'!$C$25,"y")&gt;0,DATEDIF(I1467,'ObjProd (2)'!$C$25,"y") &amp; " " &amp; IF(DATEDIF(I1467,'ObjProd (2)'!$C$25,"y")=1,"an ","ans "),"") &amp;
   IF(DATEDIF(I1467,'ObjProd (2)'!$C$25,"ym")&gt;0,DATEDIF(I1467,'ObjProd (2)'!$C$25,"ym") &amp; " mois ", "") &amp;
   IF(INT(('ObjProd (2)'!$C$25-EDATE(I1467,DATEDIF(I1467,'ObjProd (2)'!$C$25,"y")*12+DATEDIF(I1467,'ObjProd (2)'!$C$25,"ym")))/7)&gt;0,
      INT(('ObjProd (2)'!$C$25-EDATE(I1467,DATEDIF(I1467,'ObjProd (2)'!$C$25,"y")*12+DATEDIF(I1467,'ObjProd (2)'!$C$25,"ym")))/7) &amp; " sem.",
      "")
)
)</f>
        <v/>
      </c>
      <c r="L1467" s="11" t="str">
        <f t="shared" si="246"/>
        <v/>
      </c>
      <c r="M1467" s="9" t="str">
        <f t="shared" si="242"/>
        <v/>
      </c>
      <c r="N1467" s="9" t="str" cm="1">
        <f t="array" aca="1" ref="N1467" ca="1">LEFT(L1467, IF(ISNUMBER(SUBSTITUTE(_xludf.MID(L1467, 2, 1), ".", ",")), 1, 2))</f>
        <v/>
      </c>
      <c r="O1467" s="19" t="str">
        <f t="shared" ca="1" si="248"/>
        <v/>
      </c>
      <c r="P1467" s="9" t="str">
        <f t="shared" ca="1" si="249"/>
        <v/>
      </c>
      <c r="Q1467" s="9" t="str">
        <f t="shared" ca="1" si="250"/>
        <v/>
      </c>
      <c r="R1467" s="9" t="str">
        <f t="shared" si="243"/>
        <v/>
      </c>
      <c r="S1467" t="str" cm="1">
        <f t="array" ref="S1467">IF(ISBLANK(C1467),"",IFERROR(INDEX(ListeSeries!$A$2:$A$1045, MATCH(1, (DatasScan!G1467=ListeSeries!$B$2:$B$1045) * (DatasScan!H1467&gt;=ListeSeries!$D$2:$D$1045) * (DatasScan!H1467&lt;=ListeSeries!$E$2:$E$1045), 0)), "no match"))</f>
        <v/>
      </c>
      <c r="T1467" s="7" t="str" cm="1">
        <f t="array" ref="T1467">IF(ISBLANK(C1467),"",IFERROR(INDEX(ListeSeries!$C$2:$C$1045, MATCH(1, (DatasScan!G1467=ListeSeries!$B$2:$B$1045) * (DatasScan!H1467&gt;=ListeSeries!$D$2:$D$1045) * (DatasScan!H1467&lt;=ListeSeries!$E$2:$E$1045), 0)), "no match"))</f>
        <v/>
      </c>
      <c r="U1467" s="11" t="str" cm="1">
        <f t="array" ref="U1467">IF(ISBLANK(C1467),"",IFERROR(INDEX(ListeSeries!$F$2:$F$1045, MATCH(1, (DatasScan!G1467=ListeSeries!$B$2:$B$1045) * (DatasScan!H1467&gt;=ListeSeries!$D$2:$D$1045) * (DatasScan!H1467&lt;=ListeSeries!$E$2:$E$1045), 0)), "no match"))</f>
        <v/>
      </c>
    </row>
    <row r="1468" spans="1:21" x14ac:dyDescent="0.25">
      <c r="A1468" s="6" t="str">
        <f t="shared" si="244"/>
        <v/>
      </c>
      <c r="B1468" s="272"/>
      <c r="F1468" s="7" t="str">
        <f t="shared" si="247"/>
        <v/>
      </c>
      <c r="G1468" s="21" t="str">
        <f>IF(ISBLANK(C1468),"",_xlfn.XLOOKUP(_xlfn.XLOOKUP(VALUE(LEFT(C1468,4)),Souches!$B$2:$B$15000,Souches!$E$2:$E$15000),Varietes!$B$2:$B$500,Varietes!$C$2:$C$500))</f>
        <v/>
      </c>
      <c r="H1468" s="19" t="str">
        <f>IF(ISBLANK(C1468),"",_xlfn.XLOOKUP(VALUE(LEFT(C1468,4)),Souches!$B$2:$B$15000,Souches!$D$2:$D$15000))</f>
        <v/>
      </c>
      <c r="I1468" s="10" t="str">
        <f t="shared" si="245"/>
        <v/>
      </c>
      <c r="J1468" s="19" t="str">
        <f>IF(I1468="","",INT(('ObjProd (2)'!$C$25-I1468)/7 * (ABS('ObjProd (2)'!$C$25-I1468)&gt;=7)))</f>
        <v/>
      </c>
      <c r="K1468" s="10" t="str">
        <f>IF(I1468="","",
IF(AND(DATEDIF(I1468,'ObjProd (2)'!$C$25,"y")=0,DATEDIF(I1468,'ObjProd (2)'!$C$25,"ym")=0,
   INT(('ObjProd (2)'!$C$25-EDATE(I1468,DATEDIF(I1468,'ObjProd (2)'!$C$25,"y")*12+DATEDIF(I1468,'ObjProd (2)'!$C$25,"ym")))/7)=0),
   "&lt; 1 sem.",
   IF(DATEDIF(I1468,'ObjProd (2)'!$C$25,"y")&gt;0,DATEDIF(I1468,'ObjProd (2)'!$C$25,"y") &amp; " " &amp; IF(DATEDIF(I1468,'ObjProd (2)'!$C$25,"y")=1,"an ","ans "),"") &amp;
   IF(DATEDIF(I1468,'ObjProd (2)'!$C$25,"ym")&gt;0,DATEDIF(I1468,'ObjProd (2)'!$C$25,"ym") &amp; " mois ", "") &amp;
   IF(INT(('ObjProd (2)'!$C$25-EDATE(I1468,DATEDIF(I1468,'ObjProd (2)'!$C$25,"y")*12+DATEDIF(I1468,'ObjProd (2)'!$C$25,"ym")))/7)&gt;0,
      INT(('ObjProd (2)'!$C$25-EDATE(I1468,DATEDIF(I1468,'ObjProd (2)'!$C$25,"y")*12+DATEDIF(I1468,'ObjProd (2)'!$C$25,"ym")))/7) &amp; " sem.",
      "")
)
)</f>
        <v/>
      </c>
      <c r="L1468" s="11" t="str">
        <f t="shared" si="246"/>
        <v/>
      </c>
      <c r="M1468" s="9" t="str">
        <f t="shared" si="242"/>
        <v/>
      </c>
      <c r="N1468" s="9" t="str" cm="1">
        <f t="array" aca="1" ref="N1468" ca="1">LEFT(L1468, IF(ISNUMBER(SUBSTITUTE(_xludf.MID(L1468, 2, 1), ".", ",")), 1, 2))</f>
        <v/>
      </c>
      <c r="O1468" s="19" t="str">
        <f t="shared" ca="1" si="248"/>
        <v/>
      </c>
      <c r="P1468" s="9" t="str">
        <f t="shared" ca="1" si="249"/>
        <v/>
      </c>
      <c r="Q1468" s="9" t="str">
        <f t="shared" ca="1" si="250"/>
        <v/>
      </c>
      <c r="R1468" s="9" t="str">
        <f t="shared" si="243"/>
        <v/>
      </c>
      <c r="S1468" t="str" cm="1">
        <f t="array" ref="S1468">IF(ISBLANK(C1468),"",IFERROR(INDEX(ListeSeries!$A$2:$A$1045, MATCH(1, (DatasScan!G1468=ListeSeries!$B$2:$B$1045) * (DatasScan!H1468&gt;=ListeSeries!$D$2:$D$1045) * (DatasScan!H1468&lt;=ListeSeries!$E$2:$E$1045), 0)), "no match"))</f>
        <v/>
      </c>
      <c r="T1468" s="7" t="str" cm="1">
        <f t="array" ref="T1468">IF(ISBLANK(C1468),"",IFERROR(INDEX(ListeSeries!$C$2:$C$1045, MATCH(1, (DatasScan!G1468=ListeSeries!$B$2:$B$1045) * (DatasScan!H1468&gt;=ListeSeries!$D$2:$D$1045) * (DatasScan!H1468&lt;=ListeSeries!$E$2:$E$1045), 0)), "no match"))</f>
        <v/>
      </c>
      <c r="U1468" s="11" t="str" cm="1">
        <f t="array" ref="U1468">IF(ISBLANK(C1468),"",IFERROR(INDEX(ListeSeries!$F$2:$F$1045, MATCH(1, (DatasScan!G1468=ListeSeries!$B$2:$B$1045) * (DatasScan!H1468&gt;=ListeSeries!$D$2:$D$1045) * (DatasScan!H1468&lt;=ListeSeries!$E$2:$E$1045), 0)), "no match"))</f>
        <v/>
      </c>
    </row>
    <row r="1469" spans="1:21" x14ac:dyDescent="0.25">
      <c r="A1469" s="6" t="str">
        <f t="shared" si="244"/>
        <v/>
      </c>
      <c r="B1469" s="272"/>
      <c r="F1469" s="7" t="str">
        <f t="shared" si="247"/>
        <v/>
      </c>
      <c r="G1469" s="21" t="str">
        <f>IF(ISBLANK(C1469),"",_xlfn.XLOOKUP(_xlfn.XLOOKUP(VALUE(LEFT(C1469,4)),Souches!$B$2:$B$15000,Souches!$E$2:$E$15000),Varietes!$B$2:$B$500,Varietes!$C$2:$C$500))</f>
        <v/>
      </c>
      <c r="H1469" s="19" t="str">
        <f>IF(ISBLANK(C1469),"",_xlfn.XLOOKUP(VALUE(LEFT(C1469,4)),Souches!$B$2:$B$15000,Souches!$D$2:$D$15000))</f>
        <v/>
      </c>
      <c r="I1469" s="10" t="str">
        <f t="shared" si="245"/>
        <v/>
      </c>
      <c r="J1469" s="19" t="str">
        <f>IF(I1469="","",INT(('ObjProd (2)'!$C$25-I1469)/7 * (ABS('ObjProd (2)'!$C$25-I1469)&gt;=7)))</f>
        <v/>
      </c>
      <c r="K1469" s="10" t="str">
        <f>IF(I1469="","",
IF(AND(DATEDIF(I1469,'ObjProd (2)'!$C$25,"y")=0,DATEDIF(I1469,'ObjProd (2)'!$C$25,"ym")=0,
   INT(('ObjProd (2)'!$C$25-EDATE(I1469,DATEDIF(I1469,'ObjProd (2)'!$C$25,"y")*12+DATEDIF(I1469,'ObjProd (2)'!$C$25,"ym")))/7)=0),
   "&lt; 1 sem.",
   IF(DATEDIF(I1469,'ObjProd (2)'!$C$25,"y")&gt;0,DATEDIF(I1469,'ObjProd (2)'!$C$25,"y") &amp; " " &amp; IF(DATEDIF(I1469,'ObjProd (2)'!$C$25,"y")=1,"an ","ans "),"") &amp;
   IF(DATEDIF(I1469,'ObjProd (2)'!$C$25,"ym")&gt;0,DATEDIF(I1469,'ObjProd (2)'!$C$25,"ym") &amp; " mois ", "") &amp;
   IF(INT(('ObjProd (2)'!$C$25-EDATE(I1469,DATEDIF(I1469,'ObjProd (2)'!$C$25,"y")*12+DATEDIF(I1469,'ObjProd (2)'!$C$25,"ym")))/7)&gt;0,
      INT(('ObjProd (2)'!$C$25-EDATE(I1469,DATEDIF(I1469,'ObjProd (2)'!$C$25,"y")*12+DATEDIF(I1469,'ObjProd (2)'!$C$25,"ym")))/7) &amp; " sem.",
      "")
)
)</f>
        <v/>
      </c>
      <c r="L1469" s="11" t="str">
        <f t="shared" si="246"/>
        <v/>
      </c>
      <c r="M1469" s="9" t="str">
        <f t="shared" si="242"/>
        <v/>
      </c>
      <c r="N1469" s="9" t="str" cm="1">
        <f t="array" aca="1" ref="N1469" ca="1">LEFT(L1469, IF(ISNUMBER(SUBSTITUTE(_xludf.MID(L1469, 2, 1), ".", ",")), 1, 2))</f>
        <v/>
      </c>
      <c r="O1469" s="19" t="str">
        <f t="shared" ca="1" si="248"/>
        <v/>
      </c>
      <c r="P1469" s="9" t="str">
        <f t="shared" ca="1" si="249"/>
        <v/>
      </c>
      <c r="Q1469" s="9" t="str">
        <f t="shared" ca="1" si="250"/>
        <v/>
      </c>
      <c r="R1469" s="9" t="str">
        <f t="shared" si="243"/>
        <v/>
      </c>
      <c r="S1469" t="str" cm="1">
        <f t="array" ref="S1469">IF(ISBLANK(C1469),"",IFERROR(INDEX(ListeSeries!$A$2:$A$1045, MATCH(1, (DatasScan!G1469=ListeSeries!$B$2:$B$1045) * (DatasScan!H1469&gt;=ListeSeries!$D$2:$D$1045) * (DatasScan!H1469&lt;=ListeSeries!$E$2:$E$1045), 0)), "no match"))</f>
        <v/>
      </c>
      <c r="T1469" s="7" t="str" cm="1">
        <f t="array" ref="T1469">IF(ISBLANK(C1469),"",IFERROR(INDEX(ListeSeries!$C$2:$C$1045, MATCH(1, (DatasScan!G1469=ListeSeries!$B$2:$B$1045) * (DatasScan!H1469&gt;=ListeSeries!$D$2:$D$1045) * (DatasScan!H1469&lt;=ListeSeries!$E$2:$E$1045), 0)), "no match"))</f>
        <v/>
      </c>
      <c r="U1469" s="11" t="str" cm="1">
        <f t="array" ref="U1469">IF(ISBLANK(C1469),"",IFERROR(INDEX(ListeSeries!$F$2:$F$1045, MATCH(1, (DatasScan!G1469=ListeSeries!$B$2:$B$1045) * (DatasScan!H1469&gt;=ListeSeries!$D$2:$D$1045) * (DatasScan!H1469&lt;=ListeSeries!$E$2:$E$1045), 0)), "no match"))</f>
        <v/>
      </c>
    </row>
    <row r="1470" spans="1:21" x14ac:dyDescent="0.25">
      <c r="A1470" s="6" t="str">
        <f t="shared" si="244"/>
        <v/>
      </c>
      <c r="B1470" s="272"/>
      <c r="F1470" s="7" t="str">
        <f t="shared" si="247"/>
        <v/>
      </c>
      <c r="G1470" s="21" t="str">
        <f>IF(ISBLANK(C1470),"",_xlfn.XLOOKUP(_xlfn.XLOOKUP(VALUE(LEFT(C1470,4)),Souches!$B$2:$B$15000,Souches!$E$2:$E$15000),Varietes!$B$2:$B$500,Varietes!$C$2:$C$500))</f>
        <v/>
      </c>
      <c r="H1470" s="19" t="str">
        <f>IF(ISBLANK(C1470),"",_xlfn.XLOOKUP(VALUE(LEFT(C1470,4)),Souches!$B$2:$B$15000,Souches!$D$2:$D$15000))</f>
        <v/>
      </c>
      <c r="I1470" s="10" t="str">
        <f t="shared" si="245"/>
        <v/>
      </c>
      <c r="J1470" s="19" t="str">
        <f>IF(I1470="","",INT(('ObjProd (2)'!$C$25-I1470)/7 * (ABS('ObjProd (2)'!$C$25-I1470)&gt;=7)))</f>
        <v/>
      </c>
      <c r="K1470" s="10" t="str">
        <f>IF(I1470="","",
IF(AND(DATEDIF(I1470,'ObjProd (2)'!$C$25,"y")=0,DATEDIF(I1470,'ObjProd (2)'!$C$25,"ym")=0,
   INT(('ObjProd (2)'!$C$25-EDATE(I1470,DATEDIF(I1470,'ObjProd (2)'!$C$25,"y")*12+DATEDIF(I1470,'ObjProd (2)'!$C$25,"ym")))/7)=0),
   "&lt; 1 sem.",
   IF(DATEDIF(I1470,'ObjProd (2)'!$C$25,"y")&gt;0,DATEDIF(I1470,'ObjProd (2)'!$C$25,"y") &amp; " " &amp; IF(DATEDIF(I1470,'ObjProd (2)'!$C$25,"y")=1,"an ","ans "),"") &amp;
   IF(DATEDIF(I1470,'ObjProd (2)'!$C$25,"ym")&gt;0,DATEDIF(I1470,'ObjProd (2)'!$C$25,"ym") &amp; " mois ", "") &amp;
   IF(INT(('ObjProd (2)'!$C$25-EDATE(I1470,DATEDIF(I1470,'ObjProd (2)'!$C$25,"y")*12+DATEDIF(I1470,'ObjProd (2)'!$C$25,"ym")))/7)&gt;0,
      INT(('ObjProd (2)'!$C$25-EDATE(I1470,DATEDIF(I1470,'ObjProd (2)'!$C$25,"y")*12+DATEDIF(I1470,'ObjProd (2)'!$C$25,"ym")))/7) &amp; " sem.",
      "")
)
)</f>
        <v/>
      </c>
      <c r="L1470" s="11" t="str">
        <f t="shared" si="246"/>
        <v/>
      </c>
      <c r="M1470" s="9" t="str">
        <f t="shared" si="242"/>
        <v/>
      </c>
      <c r="N1470" s="9" t="str" cm="1">
        <f t="array" aca="1" ref="N1470" ca="1">LEFT(L1470, IF(ISNUMBER(SUBSTITUTE(_xludf.MID(L1470, 2, 1), ".", ",")), 1, 2))</f>
        <v/>
      </c>
      <c r="O1470" s="19" t="str">
        <f t="shared" ca="1" si="248"/>
        <v/>
      </c>
      <c r="P1470" s="9" t="str">
        <f t="shared" ca="1" si="249"/>
        <v/>
      </c>
      <c r="Q1470" s="9" t="str">
        <f t="shared" ca="1" si="250"/>
        <v/>
      </c>
      <c r="R1470" s="9" t="str">
        <f t="shared" si="243"/>
        <v/>
      </c>
      <c r="S1470" t="str" cm="1">
        <f t="array" ref="S1470">IF(ISBLANK(C1470),"",IFERROR(INDEX(ListeSeries!$A$2:$A$1045, MATCH(1, (DatasScan!G1470=ListeSeries!$B$2:$B$1045) * (DatasScan!H1470&gt;=ListeSeries!$D$2:$D$1045) * (DatasScan!H1470&lt;=ListeSeries!$E$2:$E$1045), 0)), "no match"))</f>
        <v/>
      </c>
      <c r="T1470" s="7" t="str" cm="1">
        <f t="array" ref="T1470">IF(ISBLANK(C1470),"",IFERROR(INDEX(ListeSeries!$C$2:$C$1045, MATCH(1, (DatasScan!G1470=ListeSeries!$B$2:$B$1045) * (DatasScan!H1470&gt;=ListeSeries!$D$2:$D$1045) * (DatasScan!H1470&lt;=ListeSeries!$E$2:$E$1045), 0)), "no match"))</f>
        <v/>
      </c>
      <c r="U1470" s="11" t="str" cm="1">
        <f t="array" ref="U1470">IF(ISBLANK(C1470),"",IFERROR(INDEX(ListeSeries!$F$2:$F$1045, MATCH(1, (DatasScan!G1470=ListeSeries!$B$2:$B$1045) * (DatasScan!H1470&gt;=ListeSeries!$D$2:$D$1045) * (DatasScan!H1470&lt;=ListeSeries!$E$2:$E$1045), 0)), "no match"))</f>
        <v/>
      </c>
    </row>
    <row r="1471" spans="1:21" x14ac:dyDescent="0.25">
      <c r="A1471" s="6" t="str">
        <f t="shared" si="244"/>
        <v/>
      </c>
      <c r="B1471" s="272"/>
      <c r="F1471" s="7" t="str">
        <f t="shared" si="247"/>
        <v/>
      </c>
      <c r="G1471" s="21" t="str">
        <f>IF(ISBLANK(C1471),"",_xlfn.XLOOKUP(_xlfn.XLOOKUP(VALUE(LEFT(C1471,4)),Souches!$B$2:$B$15000,Souches!$E$2:$E$15000),Varietes!$B$2:$B$500,Varietes!$C$2:$C$500))</f>
        <v/>
      </c>
      <c r="H1471" s="19" t="str">
        <f>IF(ISBLANK(C1471),"",_xlfn.XLOOKUP(VALUE(LEFT(C1471,4)),Souches!$B$2:$B$15000,Souches!$D$2:$D$15000))</f>
        <v/>
      </c>
      <c r="I1471" s="10" t="str">
        <f t="shared" si="245"/>
        <v/>
      </c>
      <c r="J1471" s="19" t="str">
        <f>IF(I1471="","",INT(('ObjProd (2)'!$C$25-I1471)/7 * (ABS('ObjProd (2)'!$C$25-I1471)&gt;=7)))</f>
        <v/>
      </c>
      <c r="K1471" s="10" t="str">
        <f>IF(I1471="","",
IF(AND(DATEDIF(I1471,'ObjProd (2)'!$C$25,"y")=0,DATEDIF(I1471,'ObjProd (2)'!$C$25,"ym")=0,
   INT(('ObjProd (2)'!$C$25-EDATE(I1471,DATEDIF(I1471,'ObjProd (2)'!$C$25,"y")*12+DATEDIF(I1471,'ObjProd (2)'!$C$25,"ym")))/7)=0),
   "&lt; 1 sem.",
   IF(DATEDIF(I1471,'ObjProd (2)'!$C$25,"y")&gt;0,DATEDIF(I1471,'ObjProd (2)'!$C$25,"y") &amp; " " &amp; IF(DATEDIF(I1471,'ObjProd (2)'!$C$25,"y")=1,"an ","ans "),"") &amp;
   IF(DATEDIF(I1471,'ObjProd (2)'!$C$25,"ym")&gt;0,DATEDIF(I1471,'ObjProd (2)'!$C$25,"ym") &amp; " mois ", "") &amp;
   IF(INT(('ObjProd (2)'!$C$25-EDATE(I1471,DATEDIF(I1471,'ObjProd (2)'!$C$25,"y")*12+DATEDIF(I1471,'ObjProd (2)'!$C$25,"ym")))/7)&gt;0,
      INT(('ObjProd (2)'!$C$25-EDATE(I1471,DATEDIF(I1471,'ObjProd (2)'!$C$25,"y")*12+DATEDIF(I1471,'ObjProd (2)'!$C$25,"ym")))/7) &amp; " sem.",
      "")
)
)</f>
        <v/>
      </c>
      <c r="L1471" s="11" t="str">
        <f t="shared" si="246"/>
        <v/>
      </c>
      <c r="M1471" s="9" t="str">
        <f t="shared" si="242"/>
        <v/>
      </c>
      <c r="N1471" s="9" t="str" cm="1">
        <f t="array" aca="1" ref="N1471" ca="1">LEFT(L1471, IF(ISNUMBER(SUBSTITUTE(_xludf.MID(L1471, 2, 1), ".", ",")), 1, 2))</f>
        <v/>
      </c>
      <c r="O1471" s="19" t="str">
        <f t="shared" ca="1" si="248"/>
        <v/>
      </c>
      <c r="P1471" s="9" t="str">
        <f t="shared" ca="1" si="249"/>
        <v/>
      </c>
      <c r="Q1471" s="9" t="str">
        <f t="shared" ca="1" si="250"/>
        <v/>
      </c>
      <c r="R1471" s="9" t="str">
        <f t="shared" si="243"/>
        <v/>
      </c>
      <c r="S1471" t="str" cm="1">
        <f t="array" ref="S1471">IF(ISBLANK(C1471),"",IFERROR(INDEX(ListeSeries!$A$2:$A$1045, MATCH(1, (DatasScan!G1471=ListeSeries!$B$2:$B$1045) * (DatasScan!H1471&gt;=ListeSeries!$D$2:$D$1045) * (DatasScan!H1471&lt;=ListeSeries!$E$2:$E$1045), 0)), "no match"))</f>
        <v/>
      </c>
      <c r="T1471" s="7" t="str" cm="1">
        <f t="array" ref="T1471">IF(ISBLANK(C1471),"",IFERROR(INDEX(ListeSeries!$C$2:$C$1045, MATCH(1, (DatasScan!G1471=ListeSeries!$B$2:$B$1045) * (DatasScan!H1471&gt;=ListeSeries!$D$2:$D$1045) * (DatasScan!H1471&lt;=ListeSeries!$E$2:$E$1045), 0)), "no match"))</f>
        <v/>
      </c>
      <c r="U1471" s="11" t="str" cm="1">
        <f t="array" ref="U1471">IF(ISBLANK(C1471),"",IFERROR(INDEX(ListeSeries!$F$2:$F$1045, MATCH(1, (DatasScan!G1471=ListeSeries!$B$2:$B$1045) * (DatasScan!H1471&gt;=ListeSeries!$D$2:$D$1045) * (DatasScan!H1471&lt;=ListeSeries!$E$2:$E$1045), 0)), "no match"))</f>
        <v/>
      </c>
    </row>
    <row r="1472" spans="1:21" x14ac:dyDescent="0.25">
      <c r="A1472" s="6" t="str">
        <f t="shared" si="244"/>
        <v/>
      </c>
      <c r="B1472" s="272"/>
      <c r="F1472" s="7" t="str">
        <f t="shared" si="247"/>
        <v/>
      </c>
      <c r="G1472" s="21" t="str">
        <f>IF(ISBLANK(C1472),"",_xlfn.XLOOKUP(_xlfn.XLOOKUP(VALUE(LEFT(C1472,4)),Souches!$B$2:$B$15000,Souches!$E$2:$E$15000),Varietes!$B$2:$B$500,Varietes!$C$2:$C$500))</f>
        <v/>
      </c>
      <c r="H1472" s="19" t="str">
        <f>IF(ISBLANK(C1472),"",_xlfn.XLOOKUP(VALUE(LEFT(C1472,4)),Souches!$B$2:$B$15000,Souches!$D$2:$D$15000))</f>
        <v/>
      </c>
      <c r="I1472" s="10" t="str">
        <f t="shared" si="245"/>
        <v/>
      </c>
      <c r="J1472" s="19" t="str">
        <f>IF(I1472="","",INT(('ObjProd (2)'!$C$25-I1472)/7 * (ABS('ObjProd (2)'!$C$25-I1472)&gt;=7)))</f>
        <v/>
      </c>
      <c r="K1472" s="10" t="str">
        <f>IF(I1472="","",
IF(AND(DATEDIF(I1472,'ObjProd (2)'!$C$25,"y")=0,DATEDIF(I1472,'ObjProd (2)'!$C$25,"ym")=0,
   INT(('ObjProd (2)'!$C$25-EDATE(I1472,DATEDIF(I1472,'ObjProd (2)'!$C$25,"y")*12+DATEDIF(I1472,'ObjProd (2)'!$C$25,"ym")))/7)=0),
   "&lt; 1 sem.",
   IF(DATEDIF(I1472,'ObjProd (2)'!$C$25,"y")&gt;0,DATEDIF(I1472,'ObjProd (2)'!$C$25,"y") &amp; " " &amp; IF(DATEDIF(I1472,'ObjProd (2)'!$C$25,"y")=1,"an ","ans "),"") &amp;
   IF(DATEDIF(I1472,'ObjProd (2)'!$C$25,"ym")&gt;0,DATEDIF(I1472,'ObjProd (2)'!$C$25,"ym") &amp; " mois ", "") &amp;
   IF(INT(('ObjProd (2)'!$C$25-EDATE(I1472,DATEDIF(I1472,'ObjProd (2)'!$C$25,"y")*12+DATEDIF(I1472,'ObjProd (2)'!$C$25,"ym")))/7)&gt;0,
      INT(('ObjProd (2)'!$C$25-EDATE(I1472,DATEDIF(I1472,'ObjProd (2)'!$C$25,"y")*12+DATEDIF(I1472,'ObjProd (2)'!$C$25,"ym")))/7) &amp; " sem.",
      "")
)
)</f>
        <v/>
      </c>
      <c r="L1472" s="11" t="str">
        <f t="shared" si="246"/>
        <v/>
      </c>
      <c r="M1472" s="9" t="str">
        <f t="shared" ref="M1472:M1535" si="251">IF(OR(D1472&gt;0, E1472&gt;0), D1472*14+E1472,"")</f>
        <v/>
      </c>
      <c r="N1472" s="9" t="str" cm="1">
        <f t="array" aca="1" ref="N1472" ca="1">LEFT(L1472, IF(ISNUMBER(SUBSTITUTE(_xludf.MID(L1472, 2, 1), ".", ",")), 1, 2))</f>
        <v/>
      </c>
      <c r="O1472" s="19" t="str">
        <f t="shared" ca="1" si="248"/>
        <v/>
      </c>
      <c r="P1472" s="9" t="str">
        <f t="shared" ca="1" si="249"/>
        <v/>
      </c>
      <c r="Q1472" s="9" t="str">
        <f t="shared" ca="1" si="250"/>
        <v/>
      </c>
      <c r="R1472" s="9" t="str">
        <f t="shared" ref="R1472:R1535" si="252">IF(ISBLANK(C1472),"",P1472&amp;Q1472)</f>
        <v/>
      </c>
      <c r="S1472" t="str" cm="1">
        <f t="array" ref="S1472">IF(ISBLANK(C1472),"",IFERROR(INDEX(ListeSeries!$A$2:$A$1045, MATCH(1, (DatasScan!G1472=ListeSeries!$B$2:$B$1045) * (DatasScan!H1472&gt;=ListeSeries!$D$2:$D$1045) * (DatasScan!H1472&lt;=ListeSeries!$E$2:$E$1045), 0)), "no match"))</f>
        <v/>
      </c>
      <c r="T1472" s="7" t="str" cm="1">
        <f t="array" ref="T1472">IF(ISBLANK(C1472),"",IFERROR(INDEX(ListeSeries!$C$2:$C$1045, MATCH(1, (DatasScan!G1472=ListeSeries!$B$2:$B$1045) * (DatasScan!H1472&gt;=ListeSeries!$D$2:$D$1045) * (DatasScan!H1472&lt;=ListeSeries!$E$2:$E$1045), 0)), "no match"))</f>
        <v/>
      </c>
      <c r="U1472" s="11" t="str" cm="1">
        <f t="array" ref="U1472">IF(ISBLANK(C1472),"",IFERROR(INDEX(ListeSeries!$F$2:$F$1045, MATCH(1, (DatasScan!G1472=ListeSeries!$B$2:$B$1045) * (DatasScan!H1472&gt;=ListeSeries!$D$2:$D$1045) * (DatasScan!H1472&lt;=ListeSeries!$E$2:$E$1045), 0)), "no match"))</f>
        <v/>
      </c>
    </row>
    <row r="1473" spans="1:21" x14ac:dyDescent="0.25">
      <c r="A1473" s="6" t="str">
        <f t="shared" ref="A1473:A1536" si="253">IF(B1473="CHF","CHF",IF(B1473="CHF 2","CHF hangar",LEFT(B1473,1)))</f>
        <v/>
      </c>
      <c r="B1473" s="272"/>
      <c r="F1473" s="7" t="str">
        <f t="shared" si="247"/>
        <v/>
      </c>
      <c r="G1473" s="21" t="str">
        <f>IF(ISBLANK(C1473),"",_xlfn.XLOOKUP(_xlfn.XLOOKUP(VALUE(LEFT(C1473,4)),Souches!$B$2:$B$15000,Souches!$E$2:$E$15000),Varietes!$B$2:$B$500,Varietes!$C$2:$C$500))</f>
        <v/>
      </c>
      <c r="H1473" s="19" t="str">
        <f>IF(ISBLANK(C1473),"",_xlfn.XLOOKUP(VALUE(LEFT(C1473,4)),Souches!$B$2:$B$15000,Souches!$D$2:$D$15000))</f>
        <v/>
      </c>
      <c r="I1473" s="10" t="str">
        <f t="shared" si="245"/>
        <v/>
      </c>
      <c r="J1473" s="19" t="str">
        <f>IF(I1473="","",INT(('ObjProd (2)'!$C$25-I1473)/7 * (ABS('ObjProd (2)'!$C$25-I1473)&gt;=7)))</f>
        <v/>
      </c>
      <c r="K1473" s="10" t="str">
        <f>IF(I1473="","",
IF(AND(DATEDIF(I1473,'ObjProd (2)'!$C$25,"y")=0,DATEDIF(I1473,'ObjProd (2)'!$C$25,"ym")=0,
   INT(('ObjProd (2)'!$C$25-EDATE(I1473,DATEDIF(I1473,'ObjProd (2)'!$C$25,"y")*12+DATEDIF(I1473,'ObjProd (2)'!$C$25,"ym")))/7)=0),
   "&lt; 1 sem.",
   IF(DATEDIF(I1473,'ObjProd (2)'!$C$25,"y")&gt;0,DATEDIF(I1473,'ObjProd (2)'!$C$25,"y") &amp; " " &amp; IF(DATEDIF(I1473,'ObjProd (2)'!$C$25,"y")=1,"an ","ans "),"") &amp;
   IF(DATEDIF(I1473,'ObjProd (2)'!$C$25,"ym")&gt;0,DATEDIF(I1473,'ObjProd (2)'!$C$25,"ym") &amp; " mois ", "") &amp;
   IF(INT(('ObjProd (2)'!$C$25-EDATE(I1473,DATEDIF(I1473,'ObjProd (2)'!$C$25,"y")*12+DATEDIF(I1473,'ObjProd (2)'!$C$25,"ym")))/7)&gt;0,
      INT(('ObjProd (2)'!$C$25-EDATE(I1473,DATEDIF(I1473,'ObjProd (2)'!$C$25,"y")*12+DATEDIF(I1473,'ObjProd (2)'!$C$25,"ym")))/7) &amp; " sem.",
      "")
)
)</f>
        <v/>
      </c>
      <c r="L1473" s="11" t="str">
        <f t="shared" si="246"/>
        <v/>
      </c>
      <c r="M1473" s="9" t="str">
        <f t="shared" si="251"/>
        <v/>
      </c>
      <c r="N1473" s="9" t="str" cm="1">
        <f t="array" aca="1" ref="N1473" ca="1">LEFT(L1473, IF(ISNUMBER(SUBSTITUTE(_xludf.MID(L1473, 2, 1), ".", ",")), 1, 2))</f>
        <v/>
      </c>
      <c r="O1473" s="19" t="str">
        <f t="shared" ca="1" si="248"/>
        <v/>
      </c>
      <c r="P1473" s="9" t="str">
        <f t="shared" ca="1" si="249"/>
        <v/>
      </c>
      <c r="Q1473" s="9" t="str">
        <f t="shared" ca="1" si="250"/>
        <v/>
      </c>
      <c r="R1473" s="9" t="str">
        <f t="shared" si="252"/>
        <v/>
      </c>
      <c r="S1473" t="str" cm="1">
        <f t="array" ref="S1473">IF(ISBLANK(C1473),"",IFERROR(INDEX(ListeSeries!$A$2:$A$1045, MATCH(1, (DatasScan!G1473=ListeSeries!$B$2:$B$1045) * (DatasScan!H1473&gt;=ListeSeries!$D$2:$D$1045) * (DatasScan!H1473&lt;=ListeSeries!$E$2:$E$1045), 0)), "no match"))</f>
        <v/>
      </c>
      <c r="T1473" s="7" t="str" cm="1">
        <f t="array" ref="T1473">IF(ISBLANK(C1473),"",IFERROR(INDEX(ListeSeries!$C$2:$C$1045, MATCH(1, (DatasScan!G1473=ListeSeries!$B$2:$B$1045) * (DatasScan!H1473&gt;=ListeSeries!$D$2:$D$1045) * (DatasScan!H1473&lt;=ListeSeries!$E$2:$E$1045), 0)), "no match"))</f>
        <v/>
      </c>
      <c r="U1473" s="11" t="str" cm="1">
        <f t="array" ref="U1473">IF(ISBLANK(C1473),"",IFERROR(INDEX(ListeSeries!$F$2:$F$1045, MATCH(1, (DatasScan!G1473=ListeSeries!$B$2:$B$1045) * (DatasScan!H1473&gt;=ListeSeries!$D$2:$D$1045) * (DatasScan!H1473&lt;=ListeSeries!$E$2:$E$1045), 0)), "no match"))</f>
        <v/>
      </c>
    </row>
    <row r="1474" spans="1:21" x14ac:dyDescent="0.25">
      <c r="A1474" s="6" t="str">
        <f t="shared" si="253"/>
        <v/>
      </c>
      <c r="B1474" s="272"/>
      <c r="F1474" s="7" t="str">
        <f t="shared" si="247"/>
        <v/>
      </c>
      <c r="G1474" s="21" t="str">
        <f>IF(ISBLANK(C1474),"",_xlfn.XLOOKUP(_xlfn.XLOOKUP(VALUE(LEFT(C1474,4)),Souches!$B$2:$B$15000,Souches!$E$2:$E$15000),Varietes!$B$2:$B$500,Varietes!$C$2:$C$500))</f>
        <v/>
      </c>
      <c r="H1474" s="19" t="str">
        <f>IF(ISBLANK(C1474),"",_xlfn.XLOOKUP(VALUE(LEFT(C1474,4)),Souches!$B$2:$B$15000,Souches!$D$2:$D$15000))</f>
        <v/>
      </c>
      <c r="I1474" s="10" t="str">
        <f t="shared" ref="I1474:I1537" si="254">IF(ISBLANK(C1474),"",DATE(MID(C1474,5,4),MID(C1474,9,2),MID(C1474,11,2)))</f>
        <v/>
      </c>
      <c r="J1474" s="19" t="str">
        <f>IF(I1474="","",INT(('ObjProd (2)'!$C$25-I1474)/7 * (ABS('ObjProd (2)'!$C$25-I1474)&gt;=7)))</f>
        <v/>
      </c>
      <c r="K1474" s="10" t="str">
        <f>IF(I1474="","",
IF(AND(DATEDIF(I1474,'ObjProd (2)'!$C$25,"y")=0,DATEDIF(I1474,'ObjProd (2)'!$C$25,"ym")=0,
   INT(('ObjProd (2)'!$C$25-EDATE(I1474,DATEDIF(I1474,'ObjProd (2)'!$C$25,"y")*12+DATEDIF(I1474,'ObjProd (2)'!$C$25,"ym")))/7)=0),
   "&lt; 1 sem.",
   IF(DATEDIF(I1474,'ObjProd (2)'!$C$25,"y")&gt;0,DATEDIF(I1474,'ObjProd (2)'!$C$25,"y") &amp; " " &amp; IF(DATEDIF(I1474,'ObjProd (2)'!$C$25,"y")=1,"an ","ans "),"") &amp;
   IF(DATEDIF(I1474,'ObjProd (2)'!$C$25,"ym")&gt;0,DATEDIF(I1474,'ObjProd (2)'!$C$25,"ym") &amp; " mois ", "") &amp;
   IF(INT(('ObjProd (2)'!$C$25-EDATE(I1474,DATEDIF(I1474,'ObjProd (2)'!$C$25,"y")*12+DATEDIF(I1474,'ObjProd (2)'!$C$25,"ym")))/7)&gt;0,
      INT(('ObjProd (2)'!$C$25-EDATE(I1474,DATEDIF(I1474,'ObjProd (2)'!$C$25,"y")*12+DATEDIF(I1474,'ObjProd (2)'!$C$25,"ym")))/7) &amp; " sem.",
      "")
)
)</f>
        <v/>
      </c>
      <c r="L1474" s="11" t="str">
        <f t="shared" ref="L1474:L1537" si="255">IF(ISBLANK(C1474),"",MID(C1474,13,4))</f>
        <v/>
      </c>
      <c r="M1474" s="9" t="str">
        <f t="shared" si="251"/>
        <v/>
      </c>
      <c r="N1474" s="9" t="str" cm="1">
        <f t="array" aca="1" ref="N1474" ca="1">LEFT(L1474, IF(ISNUMBER(SUBSTITUTE(_xludf.MID(L1474, 2, 1), ".", ",")), 1, 2))</f>
        <v/>
      </c>
      <c r="O1474" s="19" t="str">
        <f t="shared" ca="1" si="248"/>
        <v/>
      </c>
      <c r="P1474" s="9" t="str">
        <f t="shared" ca="1" si="249"/>
        <v/>
      </c>
      <c r="Q1474" s="9" t="str">
        <f t="shared" ca="1" si="250"/>
        <v/>
      </c>
      <c r="R1474" s="9" t="str">
        <f t="shared" si="252"/>
        <v/>
      </c>
      <c r="S1474" t="str" cm="1">
        <f t="array" ref="S1474">IF(ISBLANK(C1474),"",IFERROR(INDEX(ListeSeries!$A$2:$A$1045, MATCH(1, (DatasScan!G1474=ListeSeries!$B$2:$B$1045) * (DatasScan!H1474&gt;=ListeSeries!$D$2:$D$1045) * (DatasScan!H1474&lt;=ListeSeries!$E$2:$E$1045), 0)), "no match"))</f>
        <v/>
      </c>
      <c r="T1474" s="7" t="str" cm="1">
        <f t="array" ref="T1474">IF(ISBLANK(C1474),"",IFERROR(INDEX(ListeSeries!$C$2:$C$1045, MATCH(1, (DatasScan!G1474=ListeSeries!$B$2:$B$1045) * (DatasScan!H1474&gt;=ListeSeries!$D$2:$D$1045) * (DatasScan!H1474&lt;=ListeSeries!$E$2:$E$1045), 0)), "no match"))</f>
        <v/>
      </c>
      <c r="U1474" s="11" t="str" cm="1">
        <f t="array" ref="U1474">IF(ISBLANK(C1474),"",IFERROR(INDEX(ListeSeries!$F$2:$F$1045, MATCH(1, (DatasScan!G1474=ListeSeries!$B$2:$B$1045) * (DatasScan!H1474&gt;=ListeSeries!$D$2:$D$1045) * (DatasScan!H1474&lt;=ListeSeries!$E$2:$E$1045), 0)), "no match"))</f>
        <v/>
      </c>
    </row>
    <row r="1475" spans="1:21" x14ac:dyDescent="0.25">
      <c r="A1475" s="6" t="str">
        <f t="shared" si="253"/>
        <v/>
      </c>
      <c r="B1475" s="272"/>
      <c r="F1475" s="7" t="str">
        <f t="shared" si="247"/>
        <v/>
      </c>
      <c r="G1475" s="21" t="str">
        <f>IF(ISBLANK(C1475),"",_xlfn.XLOOKUP(_xlfn.XLOOKUP(VALUE(LEFT(C1475,4)),Souches!$B$2:$B$15000,Souches!$E$2:$E$15000),Varietes!$B$2:$B$500,Varietes!$C$2:$C$500))</f>
        <v/>
      </c>
      <c r="H1475" s="19" t="str">
        <f>IF(ISBLANK(C1475),"",_xlfn.XLOOKUP(VALUE(LEFT(C1475,4)),Souches!$B$2:$B$15000,Souches!$D$2:$D$15000))</f>
        <v/>
      </c>
      <c r="I1475" s="10" t="str">
        <f t="shared" si="254"/>
        <v/>
      </c>
      <c r="J1475" s="19" t="str">
        <f>IF(I1475="","",INT(('ObjProd (2)'!$C$25-I1475)/7 * (ABS('ObjProd (2)'!$C$25-I1475)&gt;=7)))</f>
        <v/>
      </c>
      <c r="K1475" s="10" t="str">
        <f>IF(I1475="","",
IF(AND(DATEDIF(I1475,'ObjProd (2)'!$C$25,"y")=0,DATEDIF(I1475,'ObjProd (2)'!$C$25,"ym")=0,
   INT(('ObjProd (2)'!$C$25-EDATE(I1475,DATEDIF(I1475,'ObjProd (2)'!$C$25,"y")*12+DATEDIF(I1475,'ObjProd (2)'!$C$25,"ym")))/7)=0),
   "&lt; 1 sem.",
   IF(DATEDIF(I1475,'ObjProd (2)'!$C$25,"y")&gt;0,DATEDIF(I1475,'ObjProd (2)'!$C$25,"y") &amp; " " &amp; IF(DATEDIF(I1475,'ObjProd (2)'!$C$25,"y")=1,"an ","ans "),"") &amp;
   IF(DATEDIF(I1475,'ObjProd (2)'!$C$25,"ym")&gt;0,DATEDIF(I1475,'ObjProd (2)'!$C$25,"ym") &amp; " mois ", "") &amp;
   IF(INT(('ObjProd (2)'!$C$25-EDATE(I1475,DATEDIF(I1475,'ObjProd (2)'!$C$25,"y")*12+DATEDIF(I1475,'ObjProd (2)'!$C$25,"ym")))/7)&gt;0,
      INT(('ObjProd (2)'!$C$25-EDATE(I1475,DATEDIF(I1475,'ObjProd (2)'!$C$25,"y")*12+DATEDIF(I1475,'ObjProd (2)'!$C$25,"ym")))/7) &amp; " sem.",
      "")
)
)</f>
        <v/>
      </c>
      <c r="L1475" s="11" t="str">
        <f t="shared" si="255"/>
        <v/>
      </c>
      <c r="M1475" s="9" t="str">
        <f t="shared" si="251"/>
        <v/>
      </c>
      <c r="N1475" s="9" t="str" cm="1">
        <f t="array" aca="1" ref="N1475" ca="1">LEFT(L1475, IF(ISNUMBER(SUBSTITUTE(_xludf.MID(L1475, 2, 1), ".", ",")), 1, 2))</f>
        <v/>
      </c>
      <c r="O1475" s="19" t="str">
        <f t="shared" ca="1" si="248"/>
        <v/>
      </c>
      <c r="P1475" s="9" t="str">
        <f t="shared" ca="1" si="249"/>
        <v/>
      </c>
      <c r="Q1475" s="9" t="str">
        <f t="shared" ca="1" si="250"/>
        <v/>
      </c>
      <c r="R1475" s="9" t="str">
        <f t="shared" si="252"/>
        <v/>
      </c>
      <c r="S1475" t="str" cm="1">
        <f t="array" ref="S1475">IF(ISBLANK(C1475),"",IFERROR(INDEX(ListeSeries!$A$2:$A$1045, MATCH(1, (DatasScan!G1475=ListeSeries!$B$2:$B$1045) * (DatasScan!H1475&gt;=ListeSeries!$D$2:$D$1045) * (DatasScan!H1475&lt;=ListeSeries!$E$2:$E$1045), 0)), "no match"))</f>
        <v/>
      </c>
      <c r="T1475" s="7" t="str" cm="1">
        <f t="array" ref="T1475">IF(ISBLANK(C1475),"",IFERROR(INDEX(ListeSeries!$C$2:$C$1045, MATCH(1, (DatasScan!G1475=ListeSeries!$B$2:$B$1045) * (DatasScan!H1475&gt;=ListeSeries!$D$2:$D$1045) * (DatasScan!H1475&lt;=ListeSeries!$E$2:$E$1045), 0)), "no match"))</f>
        <v/>
      </c>
      <c r="U1475" s="11" t="str" cm="1">
        <f t="array" ref="U1475">IF(ISBLANK(C1475),"",IFERROR(INDEX(ListeSeries!$F$2:$F$1045, MATCH(1, (DatasScan!G1475=ListeSeries!$B$2:$B$1045) * (DatasScan!H1475&gt;=ListeSeries!$D$2:$D$1045) * (DatasScan!H1475&lt;=ListeSeries!$E$2:$E$1045), 0)), "no match"))</f>
        <v/>
      </c>
    </row>
    <row r="1476" spans="1:21" x14ac:dyDescent="0.25">
      <c r="A1476" s="6" t="str">
        <f t="shared" si="253"/>
        <v/>
      </c>
      <c r="B1476" s="272"/>
      <c r="F1476" s="7" t="str">
        <f t="shared" si="247"/>
        <v/>
      </c>
      <c r="G1476" s="21" t="str">
        <f>IF(ISBLANK(C1476),"",_xlfn.XLOOKUP(_xlfn.XLOOKUP(VALUE(LEFT(C1476,4)),Souches!$B$2:$B$15000,Souches!$E$2:$E$15000),Varietes!$B$2:$B$500,Varietes!$C$2:$C$500))</f>
        <v/>
      </c>
      <c r="H1476" s="19" t="str">
        <f>IF(ISBLANK(C1476),"",_xlfn.XLOOKUP(VALUE(LEFT(C1476,4)),Souches!$B$2:$B$15000,Souches!$D$2:$D$15000))</f>
        <v/>
      </c>
      <c r="I1476" s="10" t="str">
        <f t="shared" si="254"/>
        <v/>
      </c>
      <c r="J1476" s="19" t="str">
        <f>IF(I1476="","",INT(('ObjProd (2)'!$C$25-I1476)/7 * (ABS('ObjProd (2)'!$C$25-I1476)&gt;=7)))</f>
        <v/>
      </c>
      <c r="K1476" s="10" t="str">
        <f>IF(I1476="","",
IF(AND(DATEDIF(I1476,'ObjProd (2)'!$C$25,"y")=0,DATEDIF(I1476,'ObjProd (2)'!$C$25,"ym")=0,
   INT(('ObjProd (2)'!$C$25-EDATE(I1476,DATEDIF(I1476,'ObjProd (2)'!$C$25,"y")*12+DATEDIF(I1476,'ObjProd (2)'!$C$25,"ym")))/7)=0),
   "&lt; 1 sem.",
   IF(DATEDIF(I1476,'ObjProd (2)'!$C$25,"y")&gt;0,DATEDIF(I1476,'ObjProd (2)'!$C$25,"y") &amp; " " &amp; IF(DATEDIF(I1476,'ObjProd (2)'!$C$25,"y")=1,"an ","ans "),"") &amp;
   IF(DATEDIF(I1476,'ObjProd (2)'!$C$25,"ym")&gt;0,DATEDIF(I1476,'ObjProd (2)'!$C$25,"ym") &amp; " mois ", "") &amp;
   IF(INT(('ObjProd (2)'!$C$25-EDATE(I1476,DATEDIF(I1476,'ObjProd (2)'!$C$25,"y")*12+DATEDIF(I1476,'ObjProd (2)'!$C$25,"ym")))/7)&gt;0,
      INT(('ObjProd (2)'!$C$25-EDATE(I1476,DATEDIF(I1476,'ObjProd (2)'!$C$25,"y")*12+DATEDIF(I1476,'ObjProd (2)'!$C$25,"ym")))/7) &amp; " sem.",
      "")
)
)</f>
        <v/>
      </c>
      <c r="L1476" s="11" t="str">
        <f t="shared" si="255"/>
        <v/>
      </c>
      <c r="M1476" s="9" t="str">
        <f t="shared" si="251"/>
        <v/>
      </c>
      <c r="N1476" s="9" t="str" cm="1">
        <f t="array" aca="1" ref="N1476" ca="1">LEFT(L1476, IF(ISNUMBER(SUBSTITUTE(_xludf.MID(L1476, 2, 1), ".", ",")), 1, 2))</f>
        <v/>
      </c>
      <c r="O1476" s="19" t="str">
        <f t="shared" ca="1" si="248"/>
        <v/>
      </c>
      <c r="P1476" s="9" t="str">
        <f t="shared" ca="1" si="249"/>
        <v/>
      </c>
      <c r="Q1476" s="9" t="str">
        <f t="shared" ca="1" si="250"/>
        <v/>
      </c>
      <c r="R1476" s="9" t="str">
        <f t="shared" si="252"/>
        <v/>
      </c>
      <c r="S1476" t="str" cm="1">
        <f t="array" ref="S1476">IF(ISBLANK(C1476),"",IFERROR(INDEX(ListeSeries!$A$2:$A$1045, MATCH(1, (DatasScan!G1476=ListeSeries!$B$2:$B$1045) * (DatasScan!H1476&gt;=ListeSeries!$D$2:$D$1045) * (DatasScan!H1476&lt;=ListeSeries!$E$2:$E$1045), 0)), "no match"))</f>
        <v/>
      </c>
      <c r="T1476" s="7" t="str" cm="1">
        <f t="array" ref="T1476">IF(ISBLANK(C1476),"",IFERROR(INDEX(ListeSeries!$C$2:$C$1045, MATCH(1, (DatasScan!G1476=ListeSeries!$B$2:$B$1045) * (DatasScan!H1476&gt;=ListeSeries!$D$2:$D$1045) * (DatasScan!H1476&lt;=ListeSeries!$E$2:$E$1045), 0)), "no match"))</f>
        <v/>
      </c>
      <c r="U1476" s="11" t="str" cm="1">
        <f t="array" ref="U1476">IF(ISBLANK(C1476),"",IFERROR(INDEX(ListeSeries!$F$2:$F$1045, MATCH(1, (DatasScan!G1476=ListeSeries!$B$2:$B$1045) * (DatasScan!H1476&gt;=ListeSeries!$D$2:$D$1045) * (DatasScan!H1476&lt;=ListeSeries!$E$2:$E$1045), 0)), "no match"))</f>
        <v/>
      </c>
    </row>
    <row r="1477" spans="1:21" x14ac:dyDescent="0.25">
      <c r="A1477" s="6" t="str">
        <f t="shared" si="253"/>
        <v/>
      </c>
      <c r="B1477" s="272"/>
      <c r="F1477" s="7" t="str">
        <f t="shared" si="247"/>
        <v/>
      </c>
      <c r="G1477" s="21" t="str">
        <f>IF(ISBLANK(C1477),"",_xlfn.XLOOKUP(_xlfn.XLOOKUP(VALUE(LEFT(C1477,4)),Souches!$B$2:$B$15000,Souches!$E$2:$E$15000),Varietes!$B$2:$B$500,Varietes!$C$2:$C$500))</f>
        <v/>
      </c>
      <c r="H1477" s="19" t="str">
        <f>IF(ISBLANK(C1477),"",_xlfn.XLOOKUP(VALUE(LEFT(C1477,4)),Souches!$B$2:$B$15000,Souches!$D$2:$D$15000))</f>
        <v/>
      </c>
      <c r="I1477" s="10" t="str">
        <f t="shared" si="254"/>
        <v/>
      </c>
      <c r="J1477" s="19" t="str">
        <f>IF(I1477="","",INT(('ObjProd (2)'!$C$25-I1477)/7 * (ABS('ObjProd (2)'!$C$25-I1477)&gt;=7)))</f>
        <v/>
      </c>
      <c r="K1477" s="10" t="str">
        <f>IF(I1477="","",
IF(AND(DATEDIF(I1477,'ObjProd (2)'!$C$25,"y")=0,DATEDIF(I1477,'ObjProd (2)'!$C$25,"ym")=0,
   INT(('ObjProd (2)'!$C$25-EDATE(I1477,DATEDIF(I1477,'ObjProd (2)'!$C$25,"y")*12+DATEDIF(I1477,'ObjProd (2)'!$C$25,"ym")))/7)=0),
   "&lt; 1 sem.",
   IF(DATEDIF(I1477,'ObjProd (2)'!$C$25,"y")&gt;0,DATEDIF(I1477,'ObjProd (2)'!$C$25,"y") &amp; " " &amp; IF(DATEDIF(I1477,'ObjProd (2)'!$C$25,"y")=1,"an ","ans "),"") &amp;
   IF(DATEDIF(I1477,'ObjProd (2)'!$C$25,"ym")&gt;0,DATEDIF(I1477,'ObjProd (2)'!$C$25,"ym") &amp; " mois ", "") &amp;
   IF(INT(('ObjProd (2)'!$C$25-EDATE(I1477,DATEDIF(I1477,'ObjProd (2)'!$C$25,"y")*12+DATEDIF(I1477,'ObjProd (2)'!$C$25,"ym")))/7)&gt;0,
      INT(('ObjProd (2)'!$C$25-EDATE(I1477,DATEDIF(I1477,'ObjProd (2)'!$C$25,"y")*12+DATEDIF(I1477,'ObjProd (2)'!$C$25,"ym")))/7) &amp; " sem.",
      "")
)
)</f>
        <v/>
      </c>
      <c r="L1477" s="11" t="str">
        <f t="shared" si="255"/>
        <v/>
      </c>
      <c r="M1477" s="9" t="str">
        <f t="shared" si="251"/>
        <v/>
      </c>
      <c r="N1477" s="9" t="str" cm="1">
        <f t="array" aca="1" ref="N1477" ca="1">LEFT(L1477, IF(ISNUMBER(SUBSTITUTE(_xludf.MID(L1477, 2, 1), ".", ",")), 1, 2))</f>
        <v/>
      </c>
      <c r="O1477" s="19" t="str">
        <f t="shared" ca="1" si="248"/>
        <v/>
      </c>
      <c r="P1477" s="9" t="str">
        <f t="shared" ca="1" si="249"/>
        <v/>
      </c>
      <c r="Q1477" s="9" t="str">
        <f t="shared" ca="1" si="250"/>
        <v/>
      </c>
      <c r="R1477" s="9" t="str">
        <f t="shared" si="252"/>
        <v/>
      </c>
      <c r="S1477" t="str" cm="1">
        <f t="array" ref="S1477">IF(ISBLANK(C1477),"",IFERROR(INDEX(ListeSeries!$A$2:$A$1045, MATCH(1, (DatasScan!G1477=ListeSeries!$B$2:$B$1045) * (DatasScan!H1477&gt;=ListeSeries!$D$2:$D$1045) * (DatasScan!H1477&lt;=ListeSeries!$E$2:$E$1045), 0)), "no match"))</f>
        <v/>
      </c>
      <c r="T1477" s="7" t="str" cm="1">
        <f t="array" ref="T1477">IF(ISBLANK(C1477),"",IFERROR(INDEX(ListeSeries!$C$2:$C$1045, MATCH(1, (DatasScan!G1477=ListeSeries!$B$2:$B$1045) * (DatasScan!H1477&gt;=ListeSeries!$D$2:$D$1045) * (DatasScan!H1477&lt;=ListeSeries!$E$2:$E$1045), 0)), "no match"))</f>
        <v/>
      </c>
      <c r="U1477" s="11" t="str" cm="1">
        <f t="array" ref="U1477">IF(ISBLANK(C1477),"",IFERROR(INDEX(ListeSeries!$F$2:$F$1045, MATCH(1, (DatasScan!G1477=ListeSeries!$B$2:$B$1045) * (DatasScan!H1477&gt;=ListeSeries!$D$2:$D$1045) * (DatasScan!H1477&lt;=ListeSeries!$E$2:$E$1045), 0)), "no match"))</f>
        <v/>
      </c>
    </row>
    <row r="1478" spans="1:21" x14ac:dyDescent="0.25">
      <c r="A1478" s="6" t="str">
        <f t="shared" si="253"/>
        <v/>
      </c>
      <c r="B1478" s="272"/>
      <c r="F1478" s="7" t="str">
        <f t="shared" si="247"/>
        <v/>
      </c>
      <c r="G1478" s="21" t="str">
        <f>IF(ISBLANK(C1478),"",_xlfn.XLOOKUP(_xlfn.XLOOKUP(VALUE(LEFT(C1478,4)),Souches!$B$2:$B$15000,Souches!$E$2:$E$15000),Varietes!$B$2:$B$500,Varietes!$C$2:$C$500))</f>
        <v/>
      </c>
      <c r="H1478" s="19" t="str">
        <f>IF(ISBLANK(C1478),"",_xlfn.XLOOKUP(VALUE(LEFT(C1478,4)),Souches!$B$2:$B$15000,Souches!$D$2:$D$15000))</f>
        <v/>
      </c>
      <c r="I1478" s="10" t="str">
        <f t="shared" si="254"/>
        <v/>
      </c>
      <c r="J1478" s="19" t="str">
        <f>IF(I1478="","",INT(('ObjProd (2)'!$C$25-I1478)/7 * (ABS('ObjProd (2)'!$C$25-I1478)&gt;=7)))</f>
        <v/>
      </c>
      <c r="K1478" s="10" t="str">
        <f>IF(I1478="","",
IF(AND(DATEDIF(I1478,'ObjProd (2)'!$C$25,"y")=0,DATEDIF(I1478,'ObjProd (2)'!$C$25,"ym")=0,
   INT(('ObjProd (2)'!$C$25-EDATE(I1478,DATEDIF(I1478,'ObjProd (2)'!$C$25,"y")*12+DATEDIF(I1478,'ObjProd (2)'!$C$25,"ym")))/7)=0),
   "&lt; 1 sem.",
   IF(DATEDIF(I1478,'ObjProd (2)'!$C$25,"y")&gt;0,DATEDIF(I1478,'ObjProd (2)'!$C$25,"y") &amp; " " &amp; IF(DATEDIF(I1478,'ObjProd (2)'!$C$25,"y")=1,"an ","ans "),"") &amp;
   IF(DATEDIF(I1478,'ObjProd (2)'!$C$25,"ym")&gt;0,DATEDIF(I1478,'ObjProd (2)'!$C$25,"ym") &amp; " mois ", "") &amp;
   IF(INT(('ObjProd (2)'!$C$25-EDATE(I1478,DATEDIF(I1478,'ObjProd (2)'!$C$25,"y")*12+DATEDIF(I1478,'ObjProd (2)'!$C$25,"ym")))/7)&gt;0,
      INT(('ObjProd (2)'!$C$25-EDATE(I1478,DATEDIF(I1478,'ObjProd (2)'!$C$25,"y")*12+DATEDIF(I1478,'ObjProd (2)'!$C$25,"ym")))/7) &amp; " sem.",
      "")
)
)</f>
        <v/>
      </c>
      <c r="L1478" s="11" t="str">
        <f t="shared" si="255"/>
        <v/>
      </c>
      <c r="M1478" s="9" t="str">
        <f t="shared" si="251"/>
        <v/>
      </c>
      <c r="N1478" s="9" t="str" cm="1">
        <f t="array" aca="1" ref="N1478" ca="1">LEFT(L1478, IF(ISNUMBER(SUBSTITUTE(_xludf.MID(L1478, 2, 1), ".", ",")), 1, 2))</f>
        <v/>
      </c>
      <c r="O1478" s="19" t="str">
        <f t="shared" ca="1" si="248"/>
        <v/>
      </c>
      <c r="P1478" s="9" t="str">
        <f t="shared" ca="1" si="249"/>
        <v/>
      </c>
      <c r="Q1478" s="9" t="str">
        <f t="shared" ca="1" si="250"/>
        <v/>
      </c>
      <c r="R1478" s="9" t="str">
        <f t="shared" si="252"/>
        <v/>
      </c>
      <c r="S1478" t="str" cm="1">
        <f t="array" ref="S1478">IF(ISBLANK(C1478),"",IFERROR(INDEX(ListeSeries!$A$2:$A$1045, MATCH(1, (DatasScan!G1478=ListeSeries!$B$2:$B$1045) * (DatasScan!H1478&gt;=ListeSeries!$D$2:$D$1045) * (DatasScan!H1478&lt;=ListeSeries!$E$2:$E$1045), 0)), "no match"))</f>
        <v/>
      </c>
      <c r="T1478" s="7" t="str" cm="1">
        <f t="array" ref="T1478">IF(ISBLANK(C1478),"",IFERROR(INDEX(ListeSeries!$C$2:$C$1045, MATCH(1, (DatasScan!G1478=ListeSeries!$B$2:$B$1045) * (DatasScan!H1478&gt;=ListeSeries!$D$2:$D$1045) * (DatasScan!H1478&lt;=ListeSeries!$E$2:$E$1045), 0)), "no match"))</f>
        <v/>
      </c>
      <c r="U1478" s="11" t="str" cm="1">
        <f t="array" ref="U1478">IF(ISBLANK(C1478),"",IFERROR(INDEX(ListeSeries!$F$2:$F$1045, MATCH(1, (DatasScan!G1478=ListeSeries!$B$2:$B$1045) * (DatasScan!H1478&gt;=ListeSeries!$D$2:$D$1045) * (DatasScan!H1478&lt;=ListeSeries!$E$2:$E$1045), 0)), "no match"))</f>
        <v/>
      </c>
    </row>
    <row r="1479" spans="1:21" x14ac:dyDescent="0.25">
      <c r="A1479" s="6" t="str">
        <f t="shared" si="253"/>
        <v/>
      </c>
      <c r="B1479" s="272"/>
      <c r="F1479" s="7" t="str">
        <f t="shared" si="247"/>
        <v/>
      </c>
      <c r="G1479" s="21" t="str">
        <f>IF(ISBLANK(C1479),"",_xlfn.XLOOKUP(_xlfn.XLOOKUP(VALUE(LEFT(C1479,4)),Souches!$B$2:$B$15000,Souches!$E$2:$E$15000),Varietes!$B$2:$B$500,Varietes!$C$2:$C$500))</f>
        <v/>
      </c>
      <c r="H1479" s="19" t="str">
        <f>IF(ISBLANK(C1479),"",_xlfn.XLOOKUP(VALUE(LEFT(C1479,4)),Souches!$B$2:$B$15000,Souches!$D$2:$D$15000))</f>
        <v/>
      </c>
      <c r="I1479" s="10" t="str">
        <f t="shared" si="254"/>
        <v/>
      </c>
      <c r="J1479" s="19" t="str">
        <f>IF(I1479="","",INT(('ObjProd (2)'!$C$25-I1479)/7 * (ABS('ObjProd (2)'!$C$25-I1479)&gt;=7)))</f>
        <v/>
      </c>
      <c r="K1479" s="10" t="str">
        <f>IF(I1479="","",
IF(AND(DATEDIF(I1479,'ObjProd (2)'!$C$25,"y")=0,DATEDIF(I1479,'ObjProd (2)'!$C$25,"ym")=0,
   INT(('ObjProd (2)'!$C$25-EDATE(I1479,DATEDIF(I1479,'ObjProd (2)'!$C$25,"y")*12+DATEDIF(I1479,'ObjProd (2)'!$C$25,"ym")))/7)=0),
   "&lt; 1 sem.",
   IF(DATEDIF(I1479,'ObjProd (2)'!$C$25,"y")&gt;0,DATEDIF(I1479,'ObjProd (2)'!$C$25,"y") &amp; " " &amp; IF(DATEDIF(I1479,'ObjProd (2)'!$C$25,"y")=1,"an ","ans "),"") &amp;
   IF(DATEDIF(I1479,'ObjProd (2)'!$C$25,"ym")&gt;0,DATEDIF(I1479,'ObjProd (2)'!$C$25,"ym") &amp; " mois ", "") &amp;
   IF(INT(('ObjProd (2)'!$C$25-EDATE(I1479,DATEDIF(I1479,'ObjProd (2)'!$C$25,"y")*12+DATEDIF(I1479,'ObjProd (2)'!$C$25,"ym")))/7)&gt;0,
      INT(('ObjProd (2)'!$C$25-EDATE(I1479,DATEDIF(I1479,'ObjProd (2)'!$C$25,"y")*12+DATEDIF(I1479,'ObjProd (2)'!$C$25,"ym")))/7) &amp; " sem.",
      "")
)
)</f>
        <v/>
      </c>
      <c r="L1479" s="11" t="str">
        <f t="shared" si="255"/>
        <v/>
      </c>
      <c r="M1479" s="9" t="str">
        <f t="shared" si="251"/>
        <v/>
      </c>
      <c r="N1479" s="9" t="str" cm="1">
        <f t="array" aca="1" ref="N1479" ca="1">LEFT(L1479, IF(ISNUMBER(SUBSTITUTE(_xludf.MID(L1479, 2, 1), ".", ",")), 1, 2))</f>
        <v/>
      </c>
      <c r="O1479" s="19" t="str">
        <f t="shared" ca="1" si="248"/>
        <v/>
      </c>
      <c r="P1479" s="9" t="str">
        <f t="shared" ca="1" si="249"/>
        <v/>
      </c>
      <c r="Q1479" s="9" t="str">
        <f t="shared" ca="1" si="250"/>
        <v/>
      </c>
      <c r="R1479" s="9" t="str">
        <f t="shared" si="252"/>
        <v/>
      </c>
      <c r="S1479" t="str" cm="1">
        <f t="array" ref="S1479">IF(ISBLANK(C1479),"",IFERROR(INDEX(ListeSeries!$A$2:$A$1045, MATCH(1, (DatasScan!G1479=ListeSeries!$B$2:$B$1045) * (DatasScan!H1479&gt;=ListeSeries!$D$2:$D$1045) * (DatasScan!H1479&lt;=ListeSeries!$E$2:$E$1045), 0)), "no match"))</f>
        <v/>
      </c>
      <c r="T1479" s="7" t="str" cm="1">
        <f t="array" ref="T1479">IF(ISBLANK(C1479),"",IFERROR(INDEX(ListeSeries!$C$2:$C$1045, MATCH(1, (DatasScan!G1479=ListeSeries!$B$2:$B$1045) * (DatasScan!H1479&gt;=ListeSeries!$D$2:$D$1045) * (DatasScan!H1479&lt;=ListeSeries!$E$2:$E$1045), 0)), "no match"))</f>
        <v/>
      </c>
      <c r="U1479" s="11" t="str" cm="1">
        <f t="array" ref="U1479">IF(ISBLANK(C1479),"",IFERROR(INDEX(ListeSeries!$F$2:$F$1045, MATCH(1, (DatasScan!G1479=ListeSeries!$B$2:$B$1045) * (DatasScan!H1479&gt;=ListeSeries!$D$2:$D$1045) * (DatasScan!H1479&lt;=ListeSeries!$E$2:$E$1045), 0)), "no match"))</f>
        <v/>
      </c>
    </row>
    <row r="1480" spans="1:21" x14ac:dyDescent="0.25">
      <c r="A1480" s="6" t="str">
        <f t="shared" si="253"/>
        <v/>
      </c>
      <c r="B1480" s="272"/>
      <c r="F1480" s="7" t="str">
        <f t="shared" si="247"/>
        <v/>
      </c>
      <c r="G1480" s="21" t="str">
        <f>IF(ISBLANK(C1480),"",_xlfn.XLOOKUP(_xlfn.XLOOKUP(VALUE(LEFT(C1480,4)),Souches!$B$2:$B$15000,Souches!$E$2:$E$15000),Varietes!$B$2:$B$500,Varietes!$C$2:$C$500))</f>
        <v/>
      </c>
      <c r="H1480" s="19" t="str">
        <f>IF(ISBLANK(C1480),"",_xlfn.XLOOKUP(VALUE(LEFT(C1480,4)),Souches!$B$2:$B$15000,Souches!$D$2:$D$15000))</f>
        <v/>
      </c>
      <c r="I1480" s="10" t="str">
        <f t="shared" si="254"/>
        <v/>
      </c>
      <c r="J1480" s="19" t="str">
        <f>IF(I1480="","",INT(('ObjProd (2)'!$C$25-I1480)/7 * (ABS('ObjProd (2)'!$C$25-I1480)&gt;=7)))</f>
        <v/>
      </c>
      <c r="K1480" s="10" t="str">
        <f>IF(I1480="","",
IF(AND(DATEDIF(I1480,'ObjProd (2)'!$C$25,"y")=0,DATEDIF(I1480,'ObjProd (2)'!$C$25,"ym")=0,
   INT(('ObjProd (2)'!$C$25-EDATE(I1480,DATEDIF(I1480,'ObjProd (2)'!$C$25,"y")*12+DATEDIF(I1480,'ObjProd (2)'!$C$25,"ym")))/7)=0),
   "&lt; 1 sem.",
   IF(DATEDIF(I1480,'ObjProd (2)'!$C$25,"y")&gt;0,DATEDIF(I1480,'ObjProd (2)'!$C$25,"y") &amp; " " &amp; IF(DATEDIF(I1480,'ObjProd (2)'!$C$25,"y")=1,"an ","ans "),"") &amp;
   IF(DATEDIF(I1480,'ObjProd (2)'!$C$25,"ym")&gt;0,DATEDIF(I1480,'ObjProd (2)'!$C$25,"ym") &amp; " mois ", "") &amp;
   IF(INT(('ObjProd (2)'!$C$25-EDATE(I1480,DATEDIF(I1480,'ObjProd (2)'!$C$25,"y")*12+DATEDIF(I1480,'ObjProd (2)'!$C$25,"ym")))/7)&gt;0,
      INT(('ObjProd (2)'!$C$25-EDATE(I1480,DATEDIF(I1480,'ObjProd (2)'!$C$25,"y")*12+DATEDIF(I1480,'ObjProd (2)'!$C$25,"ym")))/7) &amp; " sem.",
      "")
)
)</f>
        <v/>
      </c>
      <c r="L1480" s="11" t="str">
        <f t="shared" si="255"/>
        <v/>
      </c>
      <c r="M1480" s="9" t="str">
        <f t="shared" si="251"/>
        <v/>
      </c>
      <c r="N1480" s="9" t="str" cm="1">
        <f t="array" aca="1" ref="N1480" ca="1">LEFT(L1480, IF(ISNUMBER(SUBSTITUTE(_xludf.MID(L1480, 2, 1), ".", ",")), 1, 2))</f>
        <v/>
      </c>
      <c r="O1480" s="19" t="str">
        <f t="shared" ca="1" si="248"/>
        <v/>
      </c>
      <c r="P1480" s="9" t="str">
        <f t="shared" ca="1" si="249"/>
        <v/>
      </c>
      <c r="Q1480" s="9" t="str">
        <f t="shared" ca="1" si="250"/>
        <v/>
      </c>
      <c r="R1480" s="9" t="str">
        <f t="shared" si="252"/>
        <v/>
      </c>
      <c r="S1480" t="str" cm="1">
        <f t="array" ref="S1480">IF(ISBLANK(C1480),"",IFERROR(INDEX(ListeSeries!$A$2:$A$1045, MATCH(1, (DatasScan!G1480=ListeSeries!$B$2:$B$1045) * (DatasScan!H1480&gt;=ListeSeries!$D$2:$D$1045) * (DatasScan!H1480&lt;=ListeSeries!$E$2:$E$1045), 0)), "no match"))</f>
        <v/>
      </c>
      <c r="T1480" s="7" t="str" cm="1">
        <f t="array" ref="T1480">IF(ISBLANK(C1480),"",IFERROR(INDEX(ListeSeries!$C$2:$C$1045, MATCH(1, (DatasScan!G1480=ListeSeries!$B$2:$B$1045) * (DatasScan!H1480&gt;=ListeSeries!$D$2:$D$1045) * (DatasScan!H1480&lt;=ListeSeries!$E$2:$E$1045), 0)), "no match"))</f>
        <v/>
      </c>
      <c r="U1480" s="11" t="str" cm="1">
        <f t="array" ref="U1480">IF(ISBLANK(C1480),"",IFERROR(INDEX(ListeSeries!$F$2:$F$1045, MATCH(1, (DatasScan!G1480=ListeSeries!$B$2:$B$1045) * (DatasScan!H1480&gt;=ListeSeries!$D$2:$D$1045) * (DatasScan!H1480&lt;=ListeSeries!$E$2:$E$1045), 0)), "no match"))</f>
        <v/>
      </c>
    </row>
    <row r="1481" spans="1:21" x14ac:dyDescent="0.25">
      <c r="A1481" s="6" t="str">
        <f t="shared" si="253"/>
        <v/>
      </c>
      <c r="B1481" s="272"/>
      <c r="F1481" s="7" t="str">
        <f t="shared" si="247"/>
        <v/>
      </c>
      <c r="G1481" s="21" t="str">
        <f>IF(ISBLANK(C1481),"",_xlfn.XLOOKUP(_xlfn.XLOOKUP(VALUE(LEFT(C1481,4)),Souches!$B$2:$B$15000,Souches!$E$2:$E$15000),Varietes!$B$2:$B$500,Varietes!$C$2:$C$500))</f>
        <v/>
      </c>
      <c r="H1481" s="19" t="str">
        <f>IF(ISBLANK(C1481),"",_xlfn.XLOOKUP(VALUE(LEFT(C1481,4)),Souches!$B$2:$B$15000,Souches!$D$2:$D$15000))</f>
        <v/>
      </c>
      <c r="I1481" s="10" t="str">
        <f t="shared" si="254"/>
        <v/>
      </c>
      <c r="J1481" s="19" t="str">
        <f>IF(I1481="","",INT(('ObjProd (2)'!$C$25-I1481)/7 * (ABS('ObjProd (2)'!$C$25-I1481)&gt;=7)))</f>
        <v/>
      </c>
      <c r="K1481" s="10" t="str">
        <f>IF(I1481="","",
IF(AND(DATEDIF(I1481,'ObjProd (2)'!$C$25,"y")=0,DATEDIF(I1481,'ObjProd (2)'!$C$25,"ym")=0,
   INT(('ObjProd (2)'!$C$25-EDATE(I1481,DATEDIF(I1481,'ObjProd (2)'!$C$25,"y")*12+DATEDIF(I1481,'ObjProd (2)'!$C$25,"ym")))/7)=0),
   "&lt; 1 sem.",
   IF(DATEDIF(I1481,'ObjProd (2)'!$C$25,"y")&gt;0,DATEDIF(I1481,'ObjProd (2)'!$C$25,"y") &amp; " " &amp; IF(DATEDIF(I1481,'ObjProd (2)'!$C$25,"y")=1,"an ","ans "),"") &amp;
   IF(DATEDIF(I1481,'ObjProd (2)'!$C$25,"ym")&gt;0,DATEDIF(I1481,'ObjProd (2)'!$C$25,"ym") &amp; " mois ", "") &amp;
   IF(INT(('ObjProd (2)'!$C$25-EDATE(I1481,DATEDIF(I1481,'ObjProd (2)'!$C$25,"y")*12+DATEDIF(I1481,'ObjProd (2)'!$C$25,"ym")))/7)&gt;0,
      INT(('ObjProd (2)'!$C$25-EDATE(I1481,DATEDIF(I1481,'ObjProd (2)'!$C$25,"y")*12+DATEDIF(I1481,'ObjProd (2)'!$C$25,"ym")))/7) &amp; " sem.",
      "")
)
)</f>
        <v/>
      </c>
      <c r="L1481" s="11" t="str">
        <f t="shared" si="255"/>
        <v/>
      </c>
      <c r="M1481" s="9" t="str">
        <f t="shared" si="251"/>
        <v/>
      </c>
      <c r="N1481" s="9" t="str" cm="1">
        <f t="array" aca="1" ref="N1481" ca="1">LEFT(L1481, IF(ISNUMBER(SUBSTITUTE(_xludf.MID(L1481, 2, 1), ".", ",")), 1, 2))</f>
        <v/>
      </c>
      <c r="O1481" s="19" t="str">
        <f t="shared" ca="1" si="248"/>
        <v/>
      </c>
      <c r="P1481" s="9" t="str">
        <f t="shared" ca="1" si="249"/>
        <v/>
      </c>
      <c r="Q1481" s="9" t="str">
        <f t="shared" ca="1" si="250"/>
        <v/>
      </c>
      <c r="R1481" s="9" t="str">
        <f t="shared" si="252"/>
        <v/>
      </c>
      <c r="S1481" t="str" cm="1">
        <f t="array" ref="S1481">IF(ISBLANK(C1481),"",IFERROR(INDEX(ListeSeries!$A$2:$A$1045, MATCH(1, (DatasScan!G1481=ListeSeries!$B$2:$B$1045) * (DatasScan!H1481&gt;=ListeSeries!$D$2:$D$1045) * (DatasScan!H1481&lt;=ListeSeries!$E$2:$E$1045), 0)), "no match"))</f>
        <v/>
      </c>
      <c r="T1481" s="7" t="str" cm="1">
        <f t="array" ref="T1481">IF(ISBLANK(C1481),"",IFERROR(INDEX(ListeSeries!$C$2:$C$1045, MATCH(1, (DatasScan!G1481=ListeSeries!$B$2:$B$1045) * (DatasScan!H1481&gt;=ListeSeries!$D$2:$D$1045) * (DatasScan!H1481&lt;=ListeSeries!$E$2:$E$1045), 0)), "no match"))</f>
        <v/>
      </c>
      <c r="U1481" s="11" t="str" cm="1">
        <f t="array" ref="U1481">IF(ISBLANK(C1481),"",IFERROR(INDEX(ListeSeries!$F$2:$F$1045, MATCH(1, (DatasScan!G1481=ListeSeries!$B$2:$B$1045) * (DatasScan!H1481&gt;=ListeSeries!$D$2:$D$1045) * (DatasScan!H1481&lt;=ListeSeries!$E$2:$E$1045), 0)), "no match"))</f>
        <v/>
      </c>
    </row>
    <row r="1482" spans="1:21" x14ac:dyDescent="0.25">
      <c r="A1482" s="6" t="str">
        <f t="shared" si="253"/>
        <v/>
      </c>
      <c r="B1482" s="272"/>
      <c r="F1482" s="7" t="str">
        <f t="shared" si="247"/>
        <v/>
      </c>
      <c r="G1482" s="21" t="str">
        <f>IF(ISBLANK(C1482),"",_xlfn.XLOOKUP(_xlfn.XLOOKUP(VALUE(LEFT(C1482,4)),Souches!$B$2:$B$15000,Souches!$E$2:$E$15000),Varietes!$B$2:$B$500,Varietes!$C$2:$C$500))</f>
        <v/>
      </c>
      <c r="H1482" s="19" t="str">
        <f>IF(ISBLANK(C1482),"",_xlfn.XLOOKUP(VALUE(LEFT(C1482,4)),Souches!$B$2:$B$15000,Souches!$D$2:$D$15000))</f>
        <v/>
      </c>
      <c r="I1482" s="10" t="str">
        <f t="shared" si="254"/>
        <v/>
      </c>
      <c r="J1482" s="19" t="str">
        <f>IF(I1482="","",INT(('ObjProd (2)'!$C$25-I1482)/7 * (ABS('ObjProd (2)'!$C$25-I1482)&gt;=7)))</f>
        <v/>
      </c>
      <c r="K1482" s="10" t="str">
        <f>IF(I1482="","",
IF(AND(DATEDIF(I1482,'ObjProd (2)'!$C$25,"y")=0,DATEDIF(I1482,'ObjProd (2)'!$C$25,"ym")=0,
   INT(('ObjProd (2)'!$C$25-EDATE(I1482,DATEDIF(I1482,'ObjProd (2)'!$C$25,"y")*12+DATEDIF(I1482,'ObjProd (2)'!$C$25,"ym")))/7)=0),
   "&lt; 1 sem.",
   IF(DATEDIF(I1482,'ObjProd (2)'!$C$25,"y")&gt;0,DATEDIF(I1482,'ObjProd (2)'!$C$25,"y") &amp; " " &amp; IF(DATEDIF(I1482,'ObjProd (2)'!$C$25,"y")=1,"an ","ans "),"") &amp;
   IF(DATEDIF(I1482,'ObjProd (2)'!$C$25,"ym")&gt;0,DATEDIF(I1482,'ObjProd (2)'!$C$25,"ym") &amp; " mois ", "") &amp;
   IF(INT(('ObjProd (2)'!$C$25-EDATE(I1482,DATEDIF(I1482,'ObjProd (2)'!$C$25,"y")*12+DATEDIF(I1482,'ObjProd (2)'!$C$25,"ym")))/7)&gt;0,
      INT(('ObjProd (2)'!$C$25-EDATE(I1482,DATEDIF(I1482,'ObjProd (2)'!$C$25,"y")*12+DATEDIF(I1482,'ObjProd (2)'!$C$25,"ym")))/7) &amp; " sem.",
      "")
)
)</f>
        <v/>
      </c>
      <c r="L1482" s="11" t="str">
        <f t="shared" si="255"/>
        <v/>
      </c>
      <c r="M1482" s="9" t="str">
        <f t="shared" si="251"/>
        <v/>
      </c>
      <c r="N1482" s="9" t="str" cm="1">
        <f t="array" aca="1" ref="N1482" ca="1">LEFT(L1482, IF(ISNUMBER(SUBSTITUTE(_xludf.MID(L1482, 2, 1), ".", ",")), 1, 2))</f>
        <v/>
      </c>
      <c r="O1482" s="19" t="str">
        <f t="shared" ca="1" si="248"/>
        <v/>
      </c>
      <c r="P1482" s="9" t="str">
        <f t="shared" ca="1" si="249"/>
        <v/>
      </c>
      <c r="Q1482" s="9" t="str">
        <f t="shared" ca="1" si="250"/>
        <v/>
      </c>
      <c r="R1482" s="9" t="str">
        <f t="shared" si="252"/>
        <v/>
      </c>
      <c r="S1482" t="str" cm="1">
        <f t="array" ref="S1482">IF(ISBLANK(C1482),"",IFERROR(INDEX(ListeSeries!$A$2:$A$1045, MATCH(1, (DatasScan!G1482=ListeSeries!$B$2:$B$1045) * (DatasScan!H1482&gt;=ListeSeries!$D$2:$D$1045) * (DatasScan!H1482&lt;=ListeSeries!$E$2:$E$1045), 0)), "no match"))</f>
        <v/>
      </c>
      <c r="T1482" s="7" t="str" cm="1">
        <f t="array" ref="T1482">IF(ISBLANK(C1482),"",IFERROR(INDEX(ListeSeries!$C$2:$C$1045, MATCH(1, (DatasScan!G1482=ListeSeries!$B$2:$B$1045) * (DatasScan!H1482&gt;=ListeSeries!$D$2:$D$1045) * (DatasScan!H1482&lt;=ListeSeries!$E$2:$E$1045), 0)), "no match"))</f>
        <v/>
      </c>
      <c r="U1482" s="11" t="str" cm="1">
        <f t="array" ref="U1482">IF(ISBLANK(C1482),"",IFERROR(INDEX(ListeSeries!$F$2:$F$1045, MATCH(1, (DatasScan!G1482=ListeSeries!$B$2:$B$1045) * (DatasScan!H1482&gt;=ListeSeries!$D$2:$D$1045) * (DatasScan!H1482&lt;=ListeSeries!$E$2:$E$1045), 0)), "no match"))</f>
        <v/>
      </c>
    </row>
    <row r="1483" spans="1:21" x14ac:dyDescent="0.25">
      <c r="A1483" s="6" t="str">
        <f t="shared" si="253"/>
        <v/>
      </c>
      <c r="B1483" s="272"/>
      <c r="F1483" s="7" t="str">
        <f t="shared" si="247"/>
        <v/>
      </c>
      <c r="G1483" s="21" t="str">
        <f>IF(ISBLANK(C1483),"",_xlfn.XLOOKUP(_xlfn.XLOOKUP(VALUE(LEFT(C1483,4)),Souches!$B$2:$B$15000,Souches!$E$2:$E$15000),Varietes!$B$2:$B$500,Varietes!$C$2:$C$500))</f>
        <v/>
      </c>
      <c r="H1483" s="19" t="str">
        <f>IF(ISBLANK(C1483),"",_xlfn.XLOOKUP(VALUE(LEFT(C1483,4)),Souches!$B$2:$B$15000,Souches!$D$2:$D$15000))</f>
        <v/>
      </c>
      <c r="I1483" s="10" t="str">
        <f t="shared" si="254"/>
        <v/>
      </c>
      <c r="J1483" s="19" t="str">
        <f>IF(I1483="","",INT(('ObjProd (2)'!$C$25-I1483)/7 * (ABS('ObjProd (2)'!$C$25-I1483)&gt;=7)))</f>
        <v/>
      </c>
      <c r="K1483" s="10" t="str">
        <f>IF(I1483="","",
IF(AND(DATEDIF(I1483,'ObjProd (2)'!$C$25,"y")=0,DATEDIF(I1483,'ObjProd (2)'!$C$25,"ym")=0,
   INT(('ObjProd (2)'!$C$25-EDATE(I1483,DATEDIF(I1483,'ObjProd (2)'!$C$25,"y")*12+DATEDIF(I1483,'ObjProd (2)'!$C$25,"ym")))/7)=0),
   "&lt; 1 sem.",
   IF(DATEDIF(I1483,'ObjProd (2)'!$C$25,"y")&gt;0,DATEDIF(I1483,'ObjProd (2)'!$C$25,"y") &amp; " " &amp; IF(DATEDIF(I1483,'ObjProd (2)'!$C$25,"y")=1,"an ","ans "),"") &amp;
   IF(DATEDIF(I1483,'ObjProd (2)'!$C$25,"ym")&gt;0,DATEDIF(I1483,'ObjProd (2)'!$C$25,"ym") &amp; " mois ", "") &amp;
   IF(INT(('ObjProd (2)'!$C$25-EDATE(I1483,DATEDIF(I1483,'ObjProd (2)'!$C$25,"y")*12+DATEDIF(I1483,'ObjProd (2)'!$C$25,"ym")))/7)&gt;0,
      INT(('ObjProd (2)'!$C$25-EDATE(I1483,DATEDIF(I1483,'ObjProd (2)'!$C$25,"y")*12+DATEDIF(I1483,'ObjProd (2)'!$C$25,"ym")))/7) &amp; " sem.",
      "")
)
)</f>
        <v/>
      </c>
      <c r="L1483" s="11" t="str">
        <f t="shared" si="255"/>
        <v/>
      </c>
      <c r="M1483" s="9" t="str">
        <f t="shared" si="251"/>
        <v/>
      </c>
      <c r="N1483" s="9" t="str" cm="1">
        <f t="array" aca="1" ref="N1483" ca="1">LEFT(L1483, IF(ISNUMBER(SUBSTITUTE(_xludf.MID(L1483, 2, 1), ".", ",")), 1, 2))</f>
        <v/>
      </c>
      <c r="O1483" s="19" t="str">
        <f t="shared" ca="1" si="248"/>
        <v/>
      </c>
      <c r="P1483" s="9" t="str">
        <f t="shared" ca="1" si="249"/>
        <v/>
      </c>
      <c r="Q1483" s="9" t="str">
        <f t="shared" ca="1" si="250"/>
        <v/>
      </c>
      <c r="R1483" s="9" t="str">
        <f t="shared" si="252"/>
        <v/>
      </c>
      <c r="S1483" t="str" cm="1">
        <f t="array" ref="S1483">IF(ISBLANK(C1483),"",IFERROR(INDEX(ListeSeries!$A$2:$A$1045, MATCH(1, (DatasScan!G1483=ListeSeries!$B$2:$B$1045) * (DatasScan!H1483&gt;=ListeSeries!$D$2:$D$1045) * (DatasScan!H1483&lt;=ListeSeries!$E$2:$E$1045), 0)), "no match"))</f>
        <v/>
      </c>
      <c r="T1483" s="7" t="str" cm="1">
        <f t="array" ref="T1483">IF(ISBLANK(C1483),"",IFERROR(INDEX(ListeSeries!$C$2:$C$1045, MATCH(1, (DatasScan!G1483=ListeSeries!$B$2:$B$1045) * (DatasScan!H1483&gt;=ListeSeries!$D$2:$D$1045) * (DatasScan!H1483&lt;=ListeSeries!$E$2:$E$1045), 0)), "no match"))</f>
        <v/>
      </c>
      <c r="U1483" s="11" t="str" cm="1">
        <f t="array" ref="U1483">IF(ISBLANK(C1483),"",IFERROR(INDEX(ListeSeries!$F$2:$F$1045, MATCH(1, (DatasScan!G1483=ListeSeries!$B$2:$B$1045) * (DatasScan!H1483&gt;=ListeSeries!$D$2:$D$1045) * (DatasScan!H1483&lt;=ListeSeries!$E$2:$E$1045), 0)), "no match"))</f>
        <v/>
      </c>
    </row>
    <row r="1484" spans="1:21" x14ac:dyDescent="0.25">
      <c r="A1484" s="6" t="str">
        <f t="shared" si="253"/>
        <v/>
      </c>
      <c r="B1484" s="272"/>
      <c r="F1484" s="7" t="str">
        <f t="shared" ref="F1484:F1547" si="256">IF(ISBLANK(C1484),"",LEFT(C1484,15))</f>
        <v/>
      </c>
      <c r="G1484" s="21" t="str">
        <f>IF(ISBLANK(C1484),"",_xlfn.XLOOKUP(_xlfn.XLOOKUP(VALUE(LEFT(C1484,4)),Souches!$B$2:$B$15000,Souches!$E$2:$E$15000),Varietes!$B$2:$B$500,Varietes!$C$2:$C$500))</f>
        <v/>
      </c>
      <c r="H1484" s="19" t="str">
        <f>IF(ISBLANK(C1484),"",_xlfn.XLOOKUP(VALUE(LEFT(C1484,4)),Souches!$B$2:$B$15000,Souches!$D$2:$D$15000))</f>
        <v/>
      </c>
      <c r="I1484" s="10" t="str">
        <f t="shared" si="254"/>
        <v/>
      </c>
      <c r="J1484" s="19" t="str">
        <f>IF(I1484="","",INT(('ObjProd (2)'!$C$25-I1484)/7 * (ABS('ObjProd (2)'!$C$25-I1484)&gt;=7)))</f>
        <v/>
      </c>
      <c r="K1484" s="10" t="str">
        <f>IF(I1484="","",
IF(AND(DATEDIF(I1484,'ObjProd (2)'!$C$25,"y")=0,DATEDIF(I1484,'ObjProd (2)'!$C$25,"ym")=0,
   INT(('ObjProd (2)'!$C$25-EDATE(I1484,DATEDIF(I1484,'ObjProd (2)'!$C$25,"y")*12+DATEDIF(I1484,'ObjProd (2)'!$C$25,"ym")))/7)=0),
   "&lt; 1 sem.",
   IF(DATEDIF(I1484,'ObjProd (2)'!$C$25,"y")&gt;0,DATEDIF(I1484,'ObjProd (2)'!$C$25,"y") &amp; " " &amp; IF(DATEDIF(I1484,'ObjProd (2)'!$C$25,"y")=1,"an ","ans "),"") &amp;
   IF(DATEDIF(I1484,'ObjProd (2)'!$C$25,"ym")&gt;0,DATEDIF(I1484,'ObjProd (2)'!$C$25,"ym") &amp; " mois ", "") &amp;
   IF(INT(('ObjProd (2)'!$C$25-EDATE(I1484,DATEDIF(I1484,'ObjProd (2)'!$C$25,"y")*12+DATEDIF(I1484,'ObjProd (2)'!$C$25,"ym")))/7)&gt;0,
      INT(('ObjProd (2)'!$C$25-EDATE(I1484,DATEDIF(I1484,'ObjProd (2)'!$C$25,"y")*12+DATEDIF(I1484,'ObjProd (2)'!$C$25,"ym")))/7) &amp; " sem.",
      "")
)
)</f>
        <v/>
      </c>
      <c r="L1484" s="11" t="str">
        <f t="shared" si="255"/>
        <v/>
      </c>
      <c r="M1484" s="9" t="str">
        <f t="shared" si="251"/>
        <v/>
      </c>
      <c r="N1484" s="9" t="str" cm="1">
        <f t="array" aca="1" ref="N1484" ca="1">LEFT(L1484, IF(ISNUMBER(SUBSTITUTE(_xludf.MID(L1484, 2, 1), ".", ",")), 1, 2))</f>
        <v/>
      </c>
      <c r="O1484" s="19" t="str">
        <f t="shared" ref="O1484:O1547" ca="1" si="257">IF(N1484="", "", _xlfn.NUMBERVALUE(RIGHT(L1484, LEN(L1484)-LEN(N1484))))</f>
        <v/>
      </c>
      <c r="P1484" s="9" t="str">
        <f t="shared" ref="P1484:P1547" ca="1" si="258">IF(N1484="", "",
    IF(N1484="E+", "X",
        IF(OR(LEFT(N1484, 1)="E", N1484="XR", N1484="CS"), "E",
            IF(AND(LEFT(N1484, 1)="R", LEFT(N1484, 2)&lt;&gt;"RG"), "R",
                IF(OR(N1484="MG", N1484="G+"), "BoxE",
                    IF(LEFT(N1484, 1)="i", "i", "X")
                )
            )
        )
    )
)</f>
        <v/>
      </c>
      <c r="Q1484" s="9" t="str">
        <f t="shared" ref="Q1484:Q1547" ca="1" si="259">IF(P1484&lt;&gt;"", IF(P1484="X", IF(AND(O1484&gt;=1, O1484&lt;=12), O1484, IF(O1484&gt;12, "13+", "erreur")), IF(P1484="E", IF(AND(O1484&gt;=1, O1484&lt;=6), O1484, IF(O1484&gt;6, "7+", "erreur")), IF(P1484="R", 0, IF(P1484="I", IF(O1484&lt;=2, "nit° 1-2", IF(O1484&lt;=5, "° 3-4-5", IF(O1484&lt;=8, " préX° 6-7-8", "erreur"))), IF(P1484="BoxE", O1484, ""))))), "")</f>
        <v/>
      </c>
      <c r="R1484" s="9" t="str">
        <f t="shared" si="252"/>
        <v/>
      </c>
      <c r="S1484" t="str" cm="1">
        <f t="array" ref="S1484">IF(ISBLANK(C1484),"",IFERROR(INDEX(ListeSeries!$A$2:$A$1045, MATCH(1, (DatasScan!G1484=ListeSeries!$B$2:$B$1045) * (DatasScan!H1484&gt;=ListeSeries!$D$2:$D$1045) * (DatasScan!H1484&lt;=ListeSeries!$E$2:$E$1045), 0)), "no match"))</f>
        <v/>
      </c>
      <c r="T1484" s="7" t="str" cm="1">
        <f t="array" ref="T1484">IF(ISBLANK(C1484),"",IFERROR(INDEX(ListeSeries!$C$2:$C$1045, MATCH(1, (DatasScan!G1484=ListeSeries!$B$2:$B$1045) * (DatasScan!H1484&gt;=ListeSeries!$D$2:$D$1045) * (DatasScan!H1484&lt;=ListeSeries!$E$2:$E$1045), 0)), "no match"))</f>
        <v/>
      </c>
      <c r="U1484" s="11" t="str" cm="1">
        <f t="array" ref="U1484">IF(ISBLANK(C1484),"",IFERROR(INDEX(ListeSeries!$F$2:$F$1045, MATCH(1, (DatasScan!G1484=ListeSeries!$B$2:$B$1045) * (DatasScan!H1484&gt;=ListeSeries!$D$2:$D$1045) * (DatasScan!H1484&lt;=ListeSeries!$E$2:$E$1045), 0)), "no match"))</f>
        <v/>
      </c>
    </row>
    <row r="1485" spans="1:21" x14ac:dyDescent="0.25">
      <c r="A1485" s="6" t="str">
        <f t="shared" si="253"/>
        <v/>
      </c>
      <c r="B1485" s="272"/>
      <c r="F1485" s="7" t="str">
        <f t="shared" si="256"/>
        <v/>
      </c>
      <c r="G1485" s="21" t="str">
        <f>IF(ISBLANK(C1485),"",_xlfn.XLOOKUP(_xlfn.XLOOKUP(VALUE(LEFT(C1485,4)),Souches!$B$2:$B$15000,Souches!$E$2:$E$15000),Varietes!$B$2:$B$500,Varietes!$C$2:$C$500))</f>
        <v/>
      </c>
      <c r="H1485" s="19" t="str">
        <f>IF(ISBLANK(C1485),"",_xlfn.XLOOKUP(VALUE(LEFT(C1485,4)),Souches!$B$2:$B$15000,Souches!$D$2:$D$15000))</f>
        <v/>
      </c>
      <c r="I1485" s="10" t="str">
        <f t="shared" si="254"/>
        <v/>
      </c>
      <c r="J1485" s="19" t="str">
        <f>IF(I1485="","",INT(('ObjProd (2)'!$C$25-I1485)/7 * (ABS('ObjProd (2)'!$C$25-I1485)&gt;=7)))</f>
        <v/>
      </c>
      <c r="K1485" s="10" t="str">
        <f>IF(I1485="","",
IF(AND(DATEDIF(I1485,'ObjProd (2)'!$C$25,"y")=0,DATEDIF(I1485,'ObjProd (2)'!$C$25,"ym")=0,
   INT(('ObjProd (2)'!$C$25-EDATE(I1485,DATEDIF(I1485,'ObjProd (2)'!$C$25,"y")*12+DATEDIF(I1485,'ObjProd (2)'!$C$25,"ym")))/7)=0),
   "&lt; 1 sem.",
   IF(DATEDIF(I1485,'ObjProd (2)'!$C$25,"y")&gt;0,DATEDIF(I1485,'ObjProd (2)'!$C$25,"y") &amp; " " &amp; IF(DATEDIF(I1485,'ObjProd (2)'!$C$25,"y")=1,"an ","ans "),"") &amp;
   IF(DATEDIF(I1485,'ObjProd (2)'!$C$25,"ym")&gt;0,DATEDIF(I1485,'ObjProd (2)'!$C$25,"ym") &amp; " mois ", "") &amp;
   IF(INT(('ObjProd (2)'!$C$25-EDATE(I1485,DATEDIF(I1485,'ObjProd (2)'!$C$25,"y")*12+DATEDIF(I1485,'ObjProd (2)'!$C$25,"ym")))/7)&gt;0,
      INT(('ObjProd (2)'!$C$25-EDATE(I1485,DATEDIF(I1485,'ObjProd (2)'!$C$25,"y")*12+DATEDIF(I1485,'ObjProd (2)'!$C$25,"ym")))/7) &amp; " sem.",
      "")
)
)</f>
        <v/>
      </c>
      <c r="L1485" s="11" t="str">
        <f t="shared" si="255"/>
        <v/>
      </c>
      <c r="M1485" s="9" t="str">
        <f t="shared" si="251"/>
        <v/>
      </c>
      <c r="N1485" s="9" t="str" cm="1">
        <f t="array" aca="1" ref="N1485" ca="1">LEFT(L1485, IF(ISNUMBER(SUBSTITUTE(_xludf.MID(L1485, 2, 1), ".", ",")), 1, 2))</f>
        <v/>
      </c>
      <c r="O1485" s="19" t="str">
        <f t="shared" ca="1" si="257"/>
        <v/>
      </c>
      <c r="P1485" s="9" t="str">
        <f t="shared" ca="1" si="258"/>
        <v/>
      </c>
      <c r="Q1485" s="9" t="str">
        <f t="shared" ca="1" si="259"/>
        <v/>
      </c>
      <c r="R1485" s="9" t="str">
        <f t="shared" si="252"/>
        <v/>
      </c>
      <c r="S1485" t="str" cm="1">
        <f t="array" ref="S1485">IF(ISBLANK(C1485),"",IFERROR(INDEX(ListeSeries!$A$2:$A$1045, MATCH(1, (DatasScan!G1485=ListeSeries!$B$2:$B$1045) * (DatasScan!H1485&gt;=ListeSeries!$D$2:$D$1045) * (DatasScan!H1485&lt;=ListeSeries!$E$2:$E$1045), 0)), "no match"))</f>
        <v/>
      </c>
      <c r="T1485" s="7" t="str" cm="1">
        <f t="array" ref="T1485">IF(ISBLANK(C1485),"",IFERROR(INDEX(ListeSeries!$C$2:$C$1045, MATCH(1, (DatasScan!G1485=ListeSeries!$B$2:$B$1045) * (DatasScan!H1485&gt;=ListeSeries!$D$2:$D$1045) * (DatasScan!H1485&lt;=ListeSeries!$E$2:$E$1045), 0)), "no match"))</f>
        <v/>
      </c>
      <c r="U1485" s="11" t="str" cm="1">
        <f t="array" ref="U1485">IF(ISBLANK(C1485),"",IFERROR(INDEX(ListeSeries!$F$2:$F$1045, MATCH(1, (DatasScan!G1485=ListeSeries!$B$2:$B$1045) * (DatasScan!H1485&gt;=ListeSeries!$D$2:$D$1045) * (DatasScan!H1485&lt;=ListeSeries!$E$2:$E$1045), 0)), "no match"))</f>
        <v/>
      </c>
    </row>
    <row r="1486" spans="1:21" x14ac:dyDescent="0.25">
      <c r="A1486" s="6" t="str">
        <f t="shared" si="253"/>
        <v/>
      </c>
      <c r="B1486" s="272"/>
      <c r="F1486" s="7" t="str">
        <f t="shared" si="256"/>
        <v/>
      </c>
      <c r="G1486" s="21" t="str">
        <f>IF(ISBLANK(C1486),"",_xlfn.XLOOKUP(_xlfn.XLOOKUP(VALUE(LEFT(C1486,4)),Souches!$B$2:$B$15000,Souches!$E$2:$E$15000),Varietes!$B$2:$B$500,Varietes!$C$2:$C$500))</f>
        <v/>
      </c>
      <c r="H1486" s="19" t="str">
        <f>IF(ISBLANK(C1486),"",_xlfn.XLOOKUP(VALUE(LEFT(C1486,4)),Souches!$B$2:$B$15000,Souches!$D$2:$D$15000))</f>
        <v/>
      </c>
      <c r="I1486" s="10" t="str">
        <f t="shared" si="254"/>
        <v/>
      </c>
      <c r="J1486" s="19" t="str">
        <f>IF(I1486="","",INT(('ObjProd (2)'!$C$25-I1486)/7 * (ABS('ObjProd (2)'!$C$25-I1486)&gt;=7)))</f>
        <v/>
      </c>
      <c r="K1486" s="10" t="str">
        <f>IF(I1486="","",
IF(AND(DATEDIF(I1486,'ObjProd (2)'!$C$25,"y")=0,DATEDIF(I1486,'ObjProd (2)'!$C$25,"ym")=0,
   INT(('ObjProd (2)'!$C$25-EDATE(I1486,DATEDIF(I1486,'ObjProd (2)'!$C$25,"y")*12+DATEDIF(I1486,'ObjProd (2)'!$C$25,"ym")))/7)=0),
   "&lt; 1 sem.",
   IF(DATEDIF(I1486,'ObjProd (2)'!$C$25,"y")&gt;0,DATEDIF(I1486,'ObjProd (2)'!$C$25,"y") &amp; " " &amp; IF(DATEDIF(I1486,'ObjProd (2)'!$C$25,"y")=1,"an ","ans "),"") &amp;
   IF(DATEDIF(I1486,'ObjProd (2)'!$C$25,"ym")&gt;0,DATEDIF(I1486,'ObjProd (2)'!$C$25,"ym") &amp; " mois ", "") &amp;
   IF(INT(('ObjProd (2)'!$C$25-EDATE(I1486,DATEDIF(I1486,'ObjProd (2)'!$C$25,"y")*12+DATEDIF(I1486,'ObjProd (2)'!$C$25,"ym")))/7)&gt;0,
      INT(('ObjProd (2)'!$C$25-EDATE(I1486,DATEDIF(I1486,'ObjProd (2)'!$C$25,"y")*12+DATEDIF(I1486,'ObjProd (2)'!$C$25,"ym")))/7) &amp; " sem.",
      "")
)
)</f>
        <v/>
      </c>
      <c r="L1486" s="11" t="str">
        <f t="shared" si="255"/>
        <v/>
      </c>
      <c r="M1486" s="9" t="str">
        <f t="shared" si="251"/>
        <v/>
      </c>
      <c r="N1486" s="9" t="str" cm="1">
        <f t="array" aca="1" ref="N1486" ca="1">LEFT(L1486, IF(ISNUMBER(SUBSTITUTE(_xludf.MID(L1486, 2, 1), ".", ",")), 1, 2))</f>
        <v/>
      </c>
      <c r="O1486" s="19" t="str">
        <f t="shared" ca="1" si="257"/>
        <v/>
      </c>
      <c r="P1486" s="9" t="str">
        <f t="shared" ca="1" si="258"/>
        <v/>
      </c>
      <c r="Q1486" s="9" t="str">
        <f t="shared" ca="1" si="259"/>
        <v/>
      </c>
      <c r="R1486" s="9" t="str">
        <f t="shared" si="252"/>
        <v/>
      </c>
      <c r="S1486" t="str" cm="1">
        <f t="array" ref="S1486">IF(ISBLANK(C1486),"",IFERROR(INDEX(ListeSeries!$A$2:$A$1045, MATCH(1, (DatasScan!G1486=ListeSeries!$B$2:$B$1045) * (DatasScan!H1486&gt;=ListeSeries!$D$2:$D$1045) * (DatasScan!H1486&lt;=ListeSeries!$E$2:$E$1045), 0)), "no match"))</f>
        <v/>
      </c>
      <c r="T1486" s="7" t="str" cm="1">
        <f t="array" ref="T1486">IF(ISBLANK(C1486),"",IFERROR(INDEX(ListeSeries!$C$2:$C$1045, MATCH(1, (DatasScan!G1486=ListeSeries!$B$2:$B$1045) * (DatasScan!H1486&gt;=ListeSeries!$D$2:$D$1045) * (DatasScan!H1486&lt;=ListeSeries!$E$2:$E$1045), 0)), "no match"))</f>
        <v/>
      </c>
      <c r="U1486" s="11" t="str" cm="1">
        <f t="array" ref="U1486">IF(ISBLANK(C1486),"",IFERROR(INDEX(ListeSeries!$F$2:$F$1045, MATCH(1, (DatasScan!G1486=ListeSeries!$B$2:$B$1045) * (DatasScan!H1486&gt;=ListeSeries!$D$2:$D$1045) * (DatasScan!H1486&lt;=ListeSeries!$E$2:$E$1045), 0)), "no match"))</f>
        <v/>
      </c>
    </row>
    <row r="1487" spans="1:21" x14ac:dyDescent="0.25">
      <c r="A1487" s="6" t="str">
        <f t="shared" si="253"/>
        <v/>
      </c>
      <c r="B1487" s="272"/>
      <c r="F1487" s="7" t="str">
        <f t="shared" si="256"/>
        <v/>
      </c>
      <c r="G1487" s="21" t="str">
        <f>IF(ISBLANK(C1487),"",_xlfn.XLOOKUP(_xlfn.XLOOKUP(VALUE(LEFT(C1487,4)),Souches!$B$2:$B$15000,Souches!$E$2:$E$15000),Varietes!$B$2:$B$500,Varietes!$C$2:$C$500))</f>
        <v/>
      </c>
      <c r="H1487" s="19" t="str">
        <f>IF(ISBLANK(C1487),"",_xlfn.XLOOKUP(VALUE(LEFT(C1487,4)),Souches!$B$2:$B$15000,Souches!$D$2:$D$15000))</f>
        <v/>
      </c>
      <c r="I1487" s="10" t="str">
        <f t="shared" si="254"/>
        <v/>
      </c>
      <c r="J1487" s="19" t="str">
        <f>IF(I1487="","",INT(('ObjProd (2)'!$C$25-I1487)/7 * (ABS('ObjProd (2)'!$C$25-I1487)&gt;=7)))</f>
        <v/>
      </c>
      <c r="K1487" s="10" t="str">
        <f>IF(I1487="","",
IF(AND(DATEDIF(I1487,'ObjProd (2)'!$C$25,"y")=0,DATEDIF(I1487,'ObjProd (2)'!$C$25,"ym")=0,
   INT(('ObjProd (2)'!$C$25-EDATE(I1487,DATEDIF(I1487,'ObjProd (2)'!$C$25,"y")*12+DATEDIF(I1487,'ObjProd (2)'!$C$25,"ym")))/7)=0),
   "&lt; 1 sem.",
   IF(DATEDIF(I1487,'ObjProd (2)'!$C$25,"y")&gt;0,DATEDIF(I1487,'ObjProd (2)'!$C$25,"y") &amp; " " &amp; IF(DATEDIF(I1487,'ObjProd (2)'!$C$25,"y")=1,"an ","ans "),"") &amp;
   IF(DATEDIF(I1487,'ObjProd (2)'!$C$25,"ym")&gt;0,DATEDIF(I1487,'ObjProd (2)'!$C$25,"ym") &amp; " mois ", "") &amp;
   IF(INT(('ObjProd (2)'!$C$25-EDATE(I1487,DATEDIF(I1487,'ObjProd (2)'!$C$25,"y")*12+DATEDIF(I1487,'ObjProd (2)'!$C$25,"ym")))/7)&gt;0,
      INT(('ObjProd (2)'!$C$25-EDATE(I1487,DATEDIF(I1487,'ObjProd (2)'!$C$25,"y")*12+DATEDIF(I1487,'ObjProd (2)'!$C$25,"ym")))/7) &amp; " sem.",
      "")
)
)</f>
        <v/>
      </c>
      <c r="L1487" s="11" t="str">
        <f t="shared" si="255"/>
        <v/>
      </c>
      <c r="M1487" s="9" t="str">
        <f t="shared" si="251"/>
        <v/>
      </c>
      <c r="N1487" s="9" t="str" cm="1">
        <f t="array" aca="1" ref="N1487" ca="1">LEFT(L1487, IF(ISNUMBER(SUBSTITUTE(_xludf.MID(L1487, 2, 1), ".", ",")), 1, 2))</f>
        <v/>
      </c>
      <c r="O1487" s="19" t="str">
        <f t="shared" ca="1" si="257"/>
        <v/>
      </c>
      <c r="P1487" s="9" t="str">
        <f t="shared" ca="1" si="258"/>
        <v/>
      </c>
      <c r="Q1487" s="9" t="str">
        <f t="shared" ca="1" si="259"/>
        <v/>
      </c>
      <c r="R1487" s="9" t="str">
        <f t="shared" si="252"/>
        <v/>
      </c>
      <c r="S1487" t="str" cm="1">
        <f t="array" ref="S1487">IF(ISBLANK(C1487),"",IFERROR(INDEX(ListeSeries!$A$2:$A$1045, MATCH(1, (DatasScan!G1487=ListeSeries!$B$2:$B$1045) * (DatasScan!H1487&gt;=ListeSeries!$D$2:$D$1045) * (DatasScan!H1487&lt;=ListeSeries!$E$2:$E$1045), 0)), "no match"))</f>
        <v/>
      </c>
      <c r="T1487" s="7" t="str" cm="1">
        <f t="array" ref="T1487">IF(ISBLANK(C1487),"",IFERROR(INDEX(ListeSeries!$C$2:$C$1045, MATCH(1, (DatasScan!G1487=ListeSeries!$B$2:$B$1045) * (DatasScan!H1487&gt;=ListeSeries!$D$2:$D$1045) * (DatasScan!H1487&lt;=ListeSeries!$E$2:$E$1045), 0)), "no match"))</f>
        <v/>
      </c>
      <c r="U1487" s="11" t="str" cm="1">
        <f t="array" ref="U1487">IF(ISBLANK(C1487),"",IFERROR(INDEX(ListeSeries!$F$2:$F$1045, MATCH(1, (DatasScan!G1487=ListeSeries!$B$2:$B$1045) * (DatasScan!H1487&gt;=ListeSeries!$D$2:$D$1045) * (DatasScan!H1487&lt;=ListeSeries!$E$2:$E$1045), 0)), "no match"))</f>
        <v/>
      </c>
    </row>
    <row r="1488" spans="1:21" x14ac:dyDescent="0.25">
      <c r="A1488" s="6" t="str">
        <f t="shared" si="253"/>
        <v/>
      </c>
      <c r="B1488" s="272"/>
      <c r="F1488" s="7" t="str">
        <f t="shared" si="256"/>
        <v/>
      </c>
      <c r="G1488" s="21" t="str">
        <f>IF(ISBLANK(C1488),"",_xlfn.XLOOKUP(_xlfn.XLOOKUP(VALUE(LEFT(C1488,4)),Souches!$B$2:$B$15000,Souches!$E$2:$E$15000),Varietes!$B$2:$B$500,Varietes!$C$2:$C$500))</f>
        <v/>
      </c>
      <c r="H1488" s="19" t="str">
        <f>IF(ISBLANK(C1488),"",_xlfn.XLOOKUP(VALUE(LEFT(C1488,4)),Souches!$B$2:$B$15000,Souches!$D$2:$D$15000))</f>
        <v/>
      </c>
      <c r="I1488" s="10" t="str">
        <f t="shared" si="254"/>
        <v/>
      </c>
      <c r="J1488" s="19" t="str">
        <f>IF(I1488="","",INT(('ObjProd (2)'!$C$25-I1488)/7 * (ABS('ObjProd (2)'!$C$25-I1488)&gt;=7)))</f>
        <v/>
      </c>
      <c r="K1488" s="10" t="str">
        <f>IF(I1488="","",
IF(AND(DATEDIF(I1488,'ObjProd (2)'!$C$25,"y")=0,DATEDIF(I1488,'ObjProd (2)'!$C$25,"ym")=0,
   INT(('ObjProd (2)'!$C$25-EDATE(I1488,DATEDIF(I1488,'ObjProd (2)'!$C$25,"y")*12+DATEDIF(I1488,'ObjProd (2)'!$C$25,"ym")))/7)=0),
   "&lt; 1 sem.",
   IF(DATEDIF(I1488,'ObjProd (2)'!$C$25,"y")&gt;0,DATEDIF(I1488,'ObjProd (2)'!$C$25,"y") &amp; " " &amp; IF(DATEDIF(I1488,'ObjProd (2)'!$C$25,"y")=1,"an ","ans "),"") &amp;
   IF(DATEDIF(I1488,'ObjProd (2)'!$C$25,"ym")&gt;0,DATEDIF(I1488,'ObjProd (2)'!$C$25,"ym") &amp; " mois ", "") &amp;
   IF(INT(('ObjProd (2)'!$C$25-EDATE(I1488,DATEDIF(I1488,'ObjProd (2)'!$C$25,"y")*12+DATEDIF(I1488,'ObjProd (2)'!$C$25,"ym")))/7)&gt;0,
      INT(('ObjProd (2)'!$C$25-EDATE(I1488,DATEDIF(I1488,'ObjProd (2)'!$C$25,"y")*12+DATEDIF(I1488,'ObjProd (2)'!$C$25,"ym")))/7) &amp; " sem.",
      "")
)
)</f>
        <v/>
      </c>
      <c r="L1488" s="11" t="str">
        <f t="shared" si="255"/>
        <v/>
      </c>
      <c r="M1488" s="9" t="str">
        <f t="shared" si="251"/>
        <v/>
      </c>
      <c r="N1488" s="9" t="str" cm="1">
        <f t="array" aca="1" ref="N1488" ca="1">LEFT(L1488, IF(ISNUMBER(SUBSTITUTE(_xludf.MID(L1488, 2, 1), ".", ",")), 1, 2))</f>
        <v/>
      </c>
      <c r="O1488" s="19" t="str">
        <f t="shared" ca="1" si="257"/>
        <v/>
      </c>
      <c r="P1488" s="9" t="str">
        <f t="shared" ca="1" si="258"/>
        <v/>
      </c>
      <c r="Q1488" s="9" t="str">
        <f t="shared" ca="1" si="259"/>
        <v/>
      </c>
      <c r="R1488" s="9" t="str">
        <f t="shared" si="252"/>
        <v/>
      </c>
      <c r="S1488" t="str" cm="1">
        <f t="array" ref="S1488">IF(ISBLANK(C1488),"",IFERROR(INDEX(ListeSeries!$A$2:$A$1045, MATCH(1, (DatasScan!G1488=ListeSeries!$B$2:$B$1045) * (DatasScan!H1488&gt;=ListeSeries!$D$2:$D$1045) * (DatasScan!H1488&lt;=ListeSeries!$E$2:$E$1045), 0)), "no match"))</f>
        <v/>
      </c>
      <c r="T1488" s="7" t="str" cm="1">
        <f t="array" ref="T1488">IF(ISBLANK(C1488),"",IFERROR(INDEX(ListeSeries!$C$2:$C$1045, MATCH(1, (DatasScan!G1488=ListeSeries!$B$2:$B$1045) * (DatasScan!H1488&gt;=ListeSeries!$D$2:$D$1045) * (DatasScan!H1488&lt;=ListeSeries!$E$2:$E$1045), 0)), "no match"))</f>
        <v/>
      </c>
      <c r="U1488" s="11" t="str" cm="1">
        <f t="array" ref="U1488">IF(ISBLANK(C1488),"",IFERROR(INDEX(ListeSeries!$F$2:$F$1045, MATCH(1, (DatasScan!G1488=ListeSeries!$B$2:$B$1045) * (DatasScan!H1488&gt;=ListeSeries!$D$2:$D$1045) * (DatasScan!H1488&lt;=ListeSeries!$E$2:$E$1045), 0)), "no match"))</f>
        <v/>
      </c>
    </row>
    <row r="1489" spans="1:21" x14ac:dyDescent="0.25">
      <c r="A1489" s="6" t="str">
        <f t="shared" si="253"/>
        <v/>
      </c>
      <c r="B1489" s="272"/>
      <c r="F1489" s="7" t="str">
        <f t="shared" si="256"/>
        <v/>
      </c>
      <c r="G1489" s="21" t="str">
        <f>IF(ISBLANK(C1489),"",_xlfn.XLOOKUP(_xlfn.XLOOKUP(VALUE(LEFT(C1489,4)),Souches!$B$2:$B$15000,Souches!$E$2:$E$15000),Varietes!$B$2:$B$500,Varietes!$C$2:$C$500))</f>
        <v/>
      </c>
      <c r="H1489" s="19" t="str">
        <f>IF(ISBLANK(C1489),"",_xlfn.XLOOKUP(VALUE(LEFT(C1489,4)),Souches!$B$2:$B$15000,Souches!$D$2:$D$15000))</f>
        <v/>
      </c>
      <c r="I1489" s="10" t="str">
        <f t="shared" si="254"/>
        <v/>
      </c>
      <c r="J1489" s="19" t="str">
        <f>IF(I1489="","",INT(('ObjProd (2)'!$C$25-I1489)/7 * (ABS('ObjProd (2)'!$C$25-I1489)&gt;=7)))</f>
        <v/>
      </c>
      <c r="K1489" s="10" t="str">
        <f>IF(I1489="","",
IF(AND(DATEDIF(I1489,'ObjProd (2)'!$C$25,"y")=0,DATEDIF(I1489,'ObjProd (2)'!$C$25,"ym")=0,
   INT(('ObjProd (2)'!$C$25-EDATE(I1489,DATEDIF(I1489,'ObjProd (2)'!$C$25,"y")*12+DATEDIF(I1489,'ObjProd (2)'!$C$25,"ym")))/7)=0),
   "&lt; 1 sem.",
   IF(DATEDIF(I1489,'ObjProd (2)'!$C$25,"y")&gt;0,DATEDIF(I1489,'ObjProd (2)'!$C$25,"y") &amp; " " &amp; IF(DATEDIF(I1489,'ObjProd (2)'!$C$25,"y")=1,"an ","ans "),"") &amp;
   IF(DATEDIF(I1489,'ObjProd (2)'!$C$25,"ym")&gt;0,DATEDIF(I1489,'ObjProd (2)'!$C$25,"ym") &amp; " mois ", "") &amp;
   IF(INT(('ObjProd (2)'!$C$25-EDATE(I1489,DATEDIF(I1489,'ObjProd (2)'!$C$25,"y")*12+DATEDIF(I1489,'ObjProd (2)'!$C$25,"ym")))/7)&gt;0,
      INT(('ObjProd (2)'!$C$25-EDATE(I1489,DATEDIF(I1489,'ObjProd (2)'!$C$25,"y")*12+DATEDIF(I1489,'ObjProd (2)'!$C$25,"ym")))/7) &amp; " sem.",
      "")
)
)</f>
        <v/>
      </c>
      <c r="L1489" s="11" t="str">
        <f t="shared" si="255"/>
        <v/>
      </c>
      <c r="M1489" s="9" t="str">
        <f t="shared" si="251"/>
        <v/>
      </c>
      <c r="N1489" s="9" t="str" cm="1">
        <f t="array" aca="1" ref="N1489" ca="1">LEFT(L1489, IF(ISNUMBER(SUBSTITUTE(_xludf.MID(L1489, 2, 1), ".", ",")), 1, 2))</f>
        <v/>
      </c>
      <c r="O1489" s="19" t="str">
        <f t="shared" ca="1" si="257"/>
        <v/>
      </c>
      <c r="P1489" s="9" t="str">
        <f t="shared" ca="1" si="258"/>
        <v/>
      </c>
      <c r="Q1489" s="9" t="str">
        <f t="shared" ca="1" si="259"/>
        <v/>
      </c>
      <c r="R1489" s="9" t="str">
        <f t="shared" si="252"/>
        <v/>
      </c>
      <c r="S1489" t="str" cm="1">
        <f t="array" ref="S1489">IF(ISBLANK(C1489),"",IFERROR(INDEX(ListeSeries!$A$2:$A$1045, MATCH(1, (DatasScan!G1489=ListeSeries!$B$2:$B$1045) * (DatasScan!H1489&gt;=ListeSeries!$D$2:$D$1045) * (DatasScan!H1489&lt;=ListeSeries!$E$2:$E$1045), 0)), "no match"))</f>
        <v/>
      </c>
      <c r="T1489" s="7" t="str" cm="1">
        <f t="array" ref="T1489">IF(ISBLANK(C1489),"",IFERROR(INDEX(ListeSeries!$C$2:$C$1045, MATCH(1, (DatasScan!G1489=ListeSeries!$B$2:$B$1045) * (DatasScan!H1489&gt;=ListeSeries!$D$2:$D$1045) * (DatasScan!H1489&lt;=ListeSeries!$E$2:$E$1045), 0)), "no match"))</f>
        <v/>
      </c>
      <c r="U1489" s="11" t="str" cm="1">
        <f t="array" ref="U1489">IF(ISBLANK(C1489),"",IFERROR(INDEX(ListeSeries!$F$2:$F$1045, MATCH(1, (DatasScan!G1489=ListeSeries!$B$2:$B$1045) * (DatasScan!H1489&gt;=ListeSeries!$D$2:$D$1045) * (DatasScan!H1489&lt;=ListeSeries!$E$2:$E$1045), 0)), "no match"))</f>
        <v/>
      </c>
    </row>
    <row r="1490" spans="1:21" x14ac:dyDescent="0.25">
      <c r="A1490" s="6" t="str">
        <f t="shared" si="253"/>
        <v/>
      </c>
      <c r="B1490" s="272"/>
      <c r="F1490" s="7" t="str">
        <f t="shared" si="256"/>
        <v/>
      </c>
      <c r="G1490" s="21" t="str">
        <f>IF(ISBLANK(C1490),"",_xlfn.XLOOKUP(_xlfn.XLOOKUP(VALUE(LEFT(C1490,4)),Souches!$B$2:$B$15000,Souches!$E$2:$E$15000),Varietes!$B$2:$B$500,Varietes!$C$2:$C$500))</f>
        <v/>
      </c>
      <c r="H1490" s="19" t="str">
        <f>IF(ISBLANK(C1490),"",_xlfn.XLOOKUP(VALUE(LEFT(C1490,4)),Souches!$B$2:$B$15000,Souches!$D$2:$D$15000))</f>
        <v/>
      </c>
      <c r="I1490" s="10" t="str">
        <f t="shared" si="254"/>
        <v/>
      </c>
      <c r="J1490" s="19" t="str">
        <f>IF(I1490="","",INT(('ObjProd (2)'!$C$25-I1490)/7 * (ABS('ObjProd (2)'!$C$25-I1490)&gt;=7)))</f>
        <v/>
      </c>
      <c r="K1490" s="10" t="str">
        <f>IF(I1490="","",
IF(AND(DATEDIF(I1490,'ObjProd (2)'!$C$25,"y")=0,DATEDIF(I1490,'ObjProd (2)'!$C$25,"ym")=0,
   INT(('ObjProd (2)'!$C$25-EDATE(I1490,DATEDIF(I1490,'ObjProd (2)'!$C$25,"y")*12+DATEDIF(I1490,'ObjProd (2)'!$C$25,"ym")))/7)=0),
   "&lt; 1 sem.",
   IF(DATEDIF(I1490,'ObjProd (2)'!$C$25,"y")&gt;0,DATEDIF(I1490,'ObjProd (2)'!$C$25,"y") &amp; " " &amp; IF(DATEDIF(I1490,'ObjProd (2)'!$C$25,"y")=1,"an ","ans "),"") &amp;
   IF(DATEDIF(I1490,'ObjProd (2)'!$C$25,"ym")&gt;0,DATEDIF(I1490,'ObjProd (2)'!$C$25,"ym") &amp; " mois ", "") &amp;
   IF(INT(('ObjProd (2)'!$C$25-EDATE(I1490,DATEDIF(I1490,'ObjProd (2)'!$C$25,"y")*12+DATEDIF(I1490,'ObjProd (2)'!$C$25,"ym")))/7)&gt;0,
      INT(('ObjProd (2)'!$C$25-EDATE(I1490,DATEDIF(I1490,'ObjProd (2)'!$C$25,"y")*12+DATEDIF(I1490,'ObjProd (2)'!$C$25,"ym")))/7) &amp; " sem.",
      "")
)
)</f>
        <v/>
      </c>
      <c r="L1490" s="11" t="str">
        <f t="shared" si="255"/>
        <v/>
      </c>
      <c r="M1490" s="9" t="str">
        <f t="shared" si="251"/>
        <v/>
      </c>
      <c r="N1490" s="9" t="str" cm="1">
        <f t="array" aca="1" ref="N1490" ca="1">LEFT(L1490, IF(ISNUMBER(SUBSTITUTE(_xludf.MID(L1490, 2, 1), ".", ",")), 1, 2))</f>
        <v/>
      </c>
      <c r="O1490" s="19" t="str">
        <f t="shared" ca="1" si="257"/>
        <v/>
      </c>
      <c r="P1490" s="9" t="str">
        <f t="shared" ca="1" si="258"/>
        <v/>
      </c>
      <c r="Q1490" s="9" t="str">
        <f t="shared" ca="1" si="259"/>
        <v/>
      </c>
      <c r="R1490" s="9" t="str">
        <f t="shared" si="252"/>
        <v/>
      </c>
      <c r="S1490" t="str" cm="1">
        <f t="array" ref="S1490">IF(ISBLANK(C1490),"",IFERROR(INDEX(ListeSeries!$A$2:$A$1045, MATCH(1, (DatasScan!G1490=ListeSeries!$B$2:$B$1045) * (DatasScan!H1490&gt;=ListeSeries!$D$2:$D$1045) * (DatasScan!H1490&lt;=ListeSeries!$E$2:$E$1045), 0)), "no match"))</f>
        <v/>
      </c>
      <c r="T1490" s="7" t="str" cm="1">
        <f t="array" ref="T1490">IF(ISBLANK(C1490),"",IFERROR(INDEX(ListeSeries!$C$2:$C$1045, MATCH(1, (DatasScan!G1490=ListeSeries!$B$2:$B$1045) * (DatasScan!H1490&gt;=ListeSeries!$D$2:$D$1045) * (DatasScan!H1490&lt;=ListeSeries!$E$2:$E$1045), 0)), "no match"))</f>
        <v/>
      </c>
      <c r="U1490" s="11" t="str" cm="1">
        <f t="array" ref="U1490">IF(ISBLANK(C1490),"",IFERROR(INDEX(ListeSeries!$F$2:$F$1045, MATCH(1, (DatasScan!G1490=ListeSeries!$B$2:$B$1045) * (DatasScan!H1490&gt;=ListeSeries!$D$2:$D$1045) * (DatasScan!H1490&lt;=ListeSeries!$E$2:$E$1045), 0)), "no match"))</f>
        <v/>
      </c>
    </row>
    <row r="1491" spans="1:21" x14ac:dyDescent="0.25">
      <c r="A1491" s="6" t="str">
        <f t="shared" si="253"/>
        <v/>
      </c>
      <c r="B1491" s="272"/>
      <c r="F1491" s="7" t="str">
        <f t="shared" si="256"/>
        <v/>
      </c>
      <c r="G1491" s="21" t="str">
        <f>IF(ISBLANK(C1491),"",_xlfn.XLOOKUP(_xlfn.XLOOKUP(VALUE(LEFT(C1491,4)),Souches!$B$2:$B$15000,Souches!$E$2:$E$15000),Varietes!$B$2:$B$500,Varietes!$C$2:$C$500))</f>
        <v/>
      </c>
      <c r="H1491" s="19" t="str">
        <f>IF(ISBLANK(C1491),"",_xlfn.XLOOKUP(VALUE(LEFT(C1491,4)),Souches!$B$2:$B$15000,Souches!$D$2:$D$15000))</f>
        <v/>
      </c>
      <c r="I1491" s="10" t="str">
        <f t="shared" si="254"/>
        <v/>
      </c>
      <c r="J1491" s="19" t="str">
        <f>IF(I1491="","",INT(('ObjProd (2)'!$C$25-I1491)/7 * (ABS('ObjProd (2)'!$C$25-I1491)&gt;=7)))</f>
        <v/>
      </c>
      <c r="K1491" s="10" t="str">
        <f>IF(I1491="","",
IF(AND(DATEDIF(I1491,'ObjProd (2)'!$C$25,"y")=0,DATEDIF(I1491,'ObjProd (2)'!$C$25,"ym")=0,
   INT(('ObjProd (2)'!$C$25-EDATE(I1491,DATEDIF(I1491,'ObjProd (2)'!$C$25,"y")*12+DATEDIF(I1491,'ObjProd (2)'!$C$25,"ym")))/7)=0),
   "&lt; 1 sem.",
   IF(DATEDIF(I1491,'ObjProd (2)'!$C$25,"y")&gt;0,DATEDIF(I1491,'ObjProd (2)'!$C$25,"y") &amp; " " &amp; IF(DATEDIF(I1491,'ObjProd (2)'!$C$25,"y")=1,"an ","ans "),"") &amp;
   IF(DATEDIF(I1491,'ObjProd (2)'!$C$25,"ym")&gt;0,DATEDIF(I1491,'ObjProd (2)'!$C$25,"ym") &amp; " mois ", "") &amp;
   IF(INT(('ObjProd (2)'!$C$25-EDATE(I1491,DATEDIF(I1491,'ObjProd (2)'!$C$25,"y")*12+DATEDIF(I1491,'ObjProd (2)'!$C$25,"ym")))/7)&gt;0,
      INT(('ObjProd (2)'!$C$25-EDATE(I1491,DATEDIF(I1491,'ObjProd (2)'!$C$25,"y")*12+DATEDIF(I1491,'ObjProd (2)'!$C$25,"ym")))/7) &amp; " sem.",
      "")
)
)</f>
        <v/>
      </c>
      <c r="L1491" s="11" t="str">
        <f t="shared" si="255"/>
        <v/>
      </c>
      <c r="M1491" s="9" t="str">
        <f t="shared" si="251"/>
        <v/>
      </c>
      <c r="N1491" s="9" t="str" cm="1">
        <f t="array" aca="1" ref="N1491" ca="1">LEFT(L1491, IF(ISNUMBER(SUBSTITUTE(_xludf.MID(L1491, 2, 1), ".", ",")), 1, 2))</f>
        <v/>
      </c>
      <c r="O1491" s="19" t="str">
        <f t="shared" ca="1" si="257"/>
        <v/>
      </c>
      <c r="P1491" s="9" t="str">
        <f t="shared" ca="1" si="258"/>
        <v/>
      </c>
      <c r="Q1491" s="9" t="str">
        <f t="shared" ca="1" si="259"/>
        <v/>
      </c>
      <c r="R1491" s="9" t="str">
        <f t="shared" si="252"/>
        <v/>
      </c>
      <c r="S1491" t="str" cm="1">
        <f t="array" ref="S1491">IF(ISBLANK(C1491),"",IFERROR(INDEX(ListeSeries!$A$2:$A$1045, MATCH(1, (DatasScan!G1491=ListeSeries!$B$2:$B$1045) * (DatasScan!H1491&gt;=ListeSeries!$D$2:$D$1045) * (DatasScan!H1491&lt;=ListeSeries!$E$2:$E$1045), 0)), "no match"))</f>
        <v/>
      </c>
      <c r="T1491" s="7" t="str" cm="1">
        <f t="array" ref="T1491">IF(ISBLANK(C1491),"",IFERROR(INDEX(ListeSeries!$C$2:$C$1045, MATCH(1, (DatasScan!G1491=ListeSeries!$B$2:$B$1045) * (DatasScan!H1491&gt;=ListeSeries!$D$2:$D$1045) * (DatasScan!H1491&lt;=ListeSeries!$E$2:$E$1045), 0)), "no match"))</f>
        <v/>
      </c>
      <c r="U1491" s="11" t="str" cm="1">
        <f t="array" ref="U1491">IF(ISBLANK(C1491),"",IFERROR(INDEX(ListeSeries!$F$2:$F$1045, MATCH(1, (DatasScan!G1491=ListeSeries!$B$2:$B$1045) * (DatasScan!H1491&gt;=ListeSeries!$D$2:$D$1045) * (DatasScan!H1491&lt;=ListeSeries!$E$2:$E$1045), 0)), "no match"))</f>
        <v/>
      </c>
    </row>
    <row r="1492" spans="1:21" x14ac:dyDescent="0.25">
      <c r="A1492" s="6" t="str">
        <f t="shared" si="253"/>
        <v/>
      </c>
      <c r="B1492" s="272"/>
      <c r="F1492" s="7" t="str">
        <f t="shared" si="256"/>
        <v/>
      </c>
      <c r="G1492" s="21" t="str">
        <f>IF(ISBLANK(C1492),"",_xlfn.XLOOKUP(_xlfn.XLOOKUP(VALUE(LEFT(C1492,4)),Souches!$B$2:$B$15000,Souches!$E$2:$E$15000),Varietes!$B$2:$B$500,Varietes!$C$2:$C$500))</f>
        <v/>
      </c>
      <c r="H1492" s="19" t="str">
        <f>IF(ISBLANK(C1492),"",_xlfn.XLOOKUP(VALUE(LEFT(C1492,4)),Souches!$B$2:$B$15000,Souches!$D$2:$D$15000))</f>
        <v/>
      </c>
      <c r="I1492" s="10" t="str">
        <f t="shared" si="254"/>
        <v/>
      </c>
      <c r="J1492" s="19" t="str">
        <f>IF(I1492="","",INT(('ObjProd (2)'!$C$25-I1492)/7 * (ABS('ObjProd (2)'!$C$25-I1492)&gt;=7)))</f>
        <v/>
      </c>
      <c r="K1492" s="10" t="str">
        <f>IF(I1492="","",
IF(AND(DATEDIF(I1492,'ObjProd (2)'!$C$25,"y")=0,DATEDIF(I1492,'ObjProd (2)'!$C$25,"ym")=0,
   INT(('ObjProd (2)'!$C$25-EDATE(I1492,DATEDIF(I1492,'ObjProd (2)'!$C$25,"y")*12+DATEDIF(I1492,'ObjProd (2)'!$C$25,"ym")))/7)=0),
   "&lt; 1 sem.",
   IF(DATEDIF(I1492,'ObjProd (2)'!$C$25,"y")&gt;0,DATEDIF(I1492,'ObjProd (2)'!$C$25,"y") &amp; " " &amp; IF(DATEDIF(I1492,'ObjProd (2)'!$C$25,"y")=1,"an ","ans "),"") &amp;
   IF(DATEDIF(I1492,'ObjProd (2)'!$C$25,"ym")&gt;0,DATEDIF(I1492,'ObjProd (2)'!$C$25,"ym") &amp; " mois ", "") &amp;
   IF(INT(('ObjProd (2)'!$C$25-EDATE(I1492,DATEDIF(I1492,'ObjProd (2)'!$C$25,"y")*12+DATEDIF(I1492,'ObjProd (2)'!$C$25,"ym")))/7)&gt;0,
      INT(('ObjProd (2)'!$C$25-EDATE(I1492,DATEDIF(I1492,'ObjProd (2)'!$C$25,"y")*12+DATEDIF(I1492,'ObjProd (2)'!$C$25,"ym")))/7) &amp; " sem.",
      "")
)
)</f>
        <v/>
      </c>
      <c r="L1492" s="11" t="str">
        <f t="shared" si="255"/>
        <v/>
      </c>
      <c r="M1492" s="9" t="str">
        <f t="shared" si="251"/>
        <v/>
      </c>
      <c r="N1492" s="9" t="str" cm="1">
        <f t="array" aca="1" ref="N1492" ca="1">LEFT(L1492, IF(ISNUMBER(SUBSTITUTE(_xludf.MID(L1492, 2, 1), ".", ",")), 1, 2))</f>
        <v/>
      </c>
      <c r="O1492" s="19" t="str">
        <f t="shared" ca="1" si="257"/>
        <v/>
      </c>
      <c r="P1492" s="9" t="str">
        <f t="shared" ca="1" si="258"/>
        <v/>
      </c>
      <c r="Q1492" s="9" t="str">
        <f t="shared" ca="1" si="259"/>
        <v/>
      </c>
      <c r="R1492" s="9" t="str">
        <f t="shared" si="252"/>
        <v/>
      </c>
      <c r="S1492" t="str" cm="1">
        <f t="array" ref="S1492">IF(ISBLANK(C1492),"",IFERROR(INDEX(ListeSeries!$A$2:$A$1045, MATCH(1, (DatasScan!G1492=ListeSeries!$B$2:$B$1045) * (DatasScan!H1492&gt;=ListeSeries!$D$2:$D$1045) * (DatasScan!H1492&lt;=ListeSeries!$E$2:$E$1045), 0)), "no match"))</f>
        <v/>
      </c>
      <c r="T1492" s="7" t="str" cm="1">
        <f t="array" ref="T1492">IF(ISBLANK(C1492),"",IFERROR(INDEX(ListeSeries!$C$2:$C$1045, MATCH(1, (DatasScan!G1492=ListeSeries!$B$2:$B$1045) * (DatasScan!H1492&gt;=ListeSeries!$D$2:$D$1045) * (DatasScan!H1492&lt;=ListeSeries!$E$2:$E$1045), 0)), "no match"))</f>
        <v/>
      </c>
      <c r="U1492" s="11" t="str" cm="1">
        <f t="array" ref="U1492">IF(ISBLANK(C1492),"",IFERROR(INDEX(ListeSeries!$F$2:$F$1045, MATCH(1, (DatasScan!G1492=ListeSeries!$B$2:$B$1045) * (DatasScan!H1492&gt;=ListeSeries!$D$2:$D$1045) * (DatasScan!H1492&lt;=ListeSeries!$E$2:$E$1045), 0)), "no match"))</f>
        <v/>
      </c>
    </row>
    <row r="1493" spans="1:21" x14ac:dyDescent="0.25">
      <c r="A1493" s="6" t="str">
        <f t="shared" si="253"/>
        <v/>
      </c>
      <c r="B1493" s="272"/>
      <c r="F1493" s="7" t="str">
        <f t="shared" si="256"/>
        <v/>
      </c>
      <c r="G1493" s="21" t="str">
        <f>IF(ISBLANK(C1493),"",_xlfn.XLOOKUP(_xlfn.XLOOKUP(VALUE(LEFT(C1493,4)),Souches!$B$2:$B$15000,Souches!$E$2:$E$15000),Varietes!$B$2:$B$500,Varietes!$C$2:$C$500))</f>
        <v/>
      </c>
      <c r="H1493" s="19" t="str">
        <f>IF(ISBLANK(C1493),"",_xlfn.XLOOKUP(VALUE(LEFT(C1493,4)),Souches!$B$2:$B$15000,Souches!$D$2:$D$15000))</f>
        <v/>
      </c>
      <c r="I1493" s="10" t="str">
        <f t="shared" si="254"/>
        <v/>
      </c>
      <c r="J1493" s="19" t="str">
        <f>IF(I1493="","",INT(('ObjProd (2)'!$C$25-I1493)/7 * (ABS('ObjProd (2)'!$C$25-I1493)&gt;=7)))</f>
        <v/>
      </c>
      <c r="K1493" s="10" t="str">
        <f>IF(I1493="","",
IF(AND(DATEDIF(I1493,'ObjProd (2)'!$C$25,"y")=0,DATEDIF(I1493,'ObjProd (2)'!$C$25,"ym")=0,
   INT(('ObjProd (2)'!$C$25-EDATE(I1493,DATEDIF(I1493,'ObjProd (2)'!$C$25,"y")*12+DATEDIF(I1493,'ObjProd (2)'!$C$25,"ym")))/7)=0),
   "&lt; 1 sem.",
   IF(DATEDIF(I1493,'ObjProd (2)'!$C$25,"y")&gt;0,DATEDIF(I1493,'ObjProd (2)'!$C$25,"y") &amp; " " &amp; IF(DATEDIF(I1493,'ObjProd (2)'!$C$25,"y")=1,"an ","ans "),"") &amp;
   IF(DATEDIF(I1493,'ObjProd (2)'!$C$25,"ym")&gt;0,DATEDIF(I1493,'ObjProd (2)'!$C$25,"ym") &amp; " mois ", "") &amp;
   IF(INT(('ObjProd (2)'!$C$25-EDATE(I1493,DATEDIF(I1493,'ObjProd (2)'!$C$25,"y")*12+DATEDIF(I1493,'ObjProd (2)'!$C$25,"ym")))/7)&gt;0,
      INT(('ObjProd (2)'!$C$25-EDATE(I1493,DATEDIF(I1493,'ObjProd (2)'!$C$25,"y")*12+DATEDIF(I1493,'ObjProd (2)'!$C$25,"ym")))/7) &amp; " sem.",
      "")
)
)</f>
        <v/>
      </c>
      <c r="L1493" s="11" t="str">
        <f t="shared" si="255"/>
        <v/>
      </c>
      <c r="M1493" s="9" t="str">
        <f t="shared" si="251"/>
        <v/>
      </c>
      <c r="N1493" s="9" t="str" cm="1">
        <f t="array" aca="1" ref="N1493" ca="1">LEFT(L1493, IF(ISNUMBER(SUBSTITUTE(_xludf.MID(L1493, 2, 1), ".", ",")), 1, 2))</f>
        <v/>
      </c>
      <c r="O1493" s="19" t="str">
        <f t="shared" ca="1" si="257"/>
        <v/>
      </c>
      <c r="P1493" s="9" t="str">
        <f t="shared" ca="1" si="258"/>
        <v/>
      </c>
      <c r="Q1493" s="9" t="str">
        <f t="shared" ca="1" si="259"/>
        <v/>
      </c>
      <c r="R1493" s="9" t="str">
        <f t="shared" si="252"/>
        <v/>
      </c>
      <c r="S1493" t="str" cm="1">
        <f t="array" ref="S1493">IF(ISBLANK(C1493),"",IFERROR(INDEX(ListeSeries!$A$2:$A$1045, MATCH(1, (DatasScan!G1493=ListeSeries!$B$2:$B$1045) * (DatasScan!H1493&gt;=ListeSeries!$D$2:$D$1045) * (DatasScan!H1493&lt;=ListeSeries!$E$2:$E$1045), 0)), "no match"))</f>
        <v/>
      </c>
      <c r="T1493" s="7" t="str" cm="1">
        <f t="array" ref="T1493">IF(ISBLANK(C1493),"",IFERROR(INDEX(ListeSeries!$C$2:$C$1045, MATCH(1, (DatasScan!G1493=ListeSeries!$B$2:$B$1045) * (DatasScan!H1493&gt;=ListeSeries!$D$2:$D$1045) * (DatasScan!H1493&lt;=ListeSeries!$E$2:$E$1045), 0)), "no match"))</f>
        <v/>
      </c>
      <c r="U1493" s="11" t="str" cm="1">
        <f t="array" ref="U1493">IF(ISBLANK(C1493),"",IFERROR(INDEX(ListeSeries!$F$2:$F$1045, MATCH(1, (DatasScan!G1493=ListeSeries!$B$2:$B$1045) * (DatasScan!H1493&gt;=ListeSeries!$D$2:$D$1045) * (DatasScan!H1493&lt;=ListeSeries!$E$2:$E$1045), 0)), "no match"))</f>
        <v/>
      </c>
    </row>
    <row r="1494" spans="1:21" x14ac:dyDescent="0.25">
      <c r="A1494" s="6" t="str">
        <f t="shared" si="253"/>
        <v/>
      </c>
      <c r="B1494" s="272"/>
      <c r="F1494" s="7" t="str">
        <f t="shared" si="256"/>
        <v/>
      </c>
      <c r="G1494" s="21" t="str">
        <f>IF(ISBLANK(C1494),"",_xlfn.XLOOKUP(_xlfn.XLOOKUP(VALUE(LEFT(C1494,4)),Souches!$B$2:$B$15000,Souches!$E$2:$E$15000),Varietes!$B$2:$B$500,Varietes!$C$2:$C$500))</f>
        <v/>
      </c>
      <c r="H1494" s="19" t="str">
        <f>IF(ISBLANK(C1494),"",_xlfn.XLOOKUP(VALUE(LEFT(C1494,4)),Souches!$B$2:$B$15000,Souches!$D$2:$D$15000))</f>
        <v/>
      </c>
      <c r="I1494" s="10" t="str">
        <f t="shared" si="254"/>
        <v/>
      </c>
      <c r="J1494" s="19" t="str">
        <f>IF(I1494="","",INT(('ObjProd (2)'!$C$25-I1494)/7 * (ABS('ObjProd (2)'!$C$25-I1494)&gt;=7)))</f>
        <v/>
      </c>
      <c r="K1494" s="10" t="str">
        <f>IF(I1494="","",
IF(AND(DATEDIF(I1494,'ObjProd (2)'!$C$25,"y")=0,DATEDIF(I1494,'ObjProd (2)'!$C$25,"ym")=0,
   INT(('ObjProd (2)'!$C$25-EDATE(I1494,DATEDIF(I1494,'ObjProd (2)'!$C$25,"y")*12+DATEDIF(I1494,'ObjProd (2)'!$C$25,"ym")))/7)=0),
   "&lt; 1 sem.",
   IF(DATEDIF(I1494,'ObjProd (2)'!$C$25,"y")&gt;0,DATEDIF(I1494,'ObjProd (2)'!$C$25,"y") &amp; " " &amp; IF(DATEDIF(I1494,'ObjProd (2)'!$C$25,"y")=1,"an ","ans "),"") &amp;
   IF(DATEDIF(I1494,'ObjProd (2)'!$C$25,"ym")&gt;0,DATEDIF(I1494,'ObjProd (2)'!$C$25,"ym") &amp; " mois ", "") &amp;
   IF(INT(('ObjProd (2)'!$C$25-EDATE(I1494,DATEDIF(I1494,'ObjProd (2)'!$C$25,"y")*12+DATEDIF(I1494,'ObjProd (2)'!$C$25,"ym")))/7)&gt;0,
      INT(('ObjProd (2)'!$C$25-EDATE(I1494,DATEDIF(I1494,'ObjProd (2)'!$C$25,"y")*12+DATEDIF(I1494,'ObjProd (2)'!$C$25,"ym")))/7) &amp; " sem.",
      "")
)
)</f>
        <v/>
      </c>
      <c r="L1494" s="11" t="str">
        <f t="shared" si="255"/>
        <v/>
      </c>
      <c r="M1494" s="9" t="str">
        <f t="shared" si="251"/>
        <v/>
      </c>
      <c r="N1494" s="9" t="str" cm="1">
        <f t="array" aca="1" ref="N1494" ca="1">LEFT(L1494, IF(ISNUMBER(SUBSTITUTE(_xludf.MID(L1494, 2, 1), ".", ",")), 1, 2))</f>
        <v/>
      </c>
      <c r="O1494" s="19" t="str">
        <f t="shared" ca="1" si="257"/>
        <v/>
      </c>
      <c r="P1494" s="9" t="str">
        <f t="shared" ca="1" si="258"/>
        <v/>
      </c>
      <c r="Q1494" s="9" t="str">
        <f t="shared" ca="1" si="259"/>
        <v/>
      </c>
      <c r="R1494" s="9" t="str">
        <f t="shared" si="252"/>
        <v/>
      </c>
      <c r="S1494" t="str" cm="1">
        <f t="array" ref="S1494">IF(ISBLANK(C1494),"",IFERROR(INDEX(ListeSeries!$A$2:$A$1045, MATCH(1, (DatasScan!G1494=ListeSeries!$B$2:$B$1045) * (DatasScan!H1494&gt;=ListeSeries!$D$2:$D$1045) * (DatasScan!H1494&lt;=ListeSeries!$E$2:$E$1045), 0)), "no match"))</f>
        <v/>
      </c>
      <c r="T1494" s="7" t="str" cm="1">
        <f t="array" ref="T1494">IF(ISBLANK(C1494),"",IFERROR(INDEX(ListeSeries!$C$2:$C$1045, MATCH(1, (DatasScan!G1494=ListeSeries!$B$2:$B$1045) * (DatasScan!H1494&gt;=ListeSeries!$D$2:$D$1045) * (DatasScan!H1494&lt;=ListeSeries!$E$2:$E$1045), 0)), "no match"))</f>
        <v/>
      </c>
      <c r="U1494" s="11" t="str" cm="1">
        <f t="array" ref="U1494">IF(ISBLANK(C1494),"",IFERROR(INDEX(ListeSeries!$F$2:$F$1045, MATCH(1, (DatasScan!G1494=ListeSeries!$B$2:$B$1045) * (DatasScan!H1494&gt;=ListeSeries!$D$2:$D$1045) * (DatasScan!H1494&lt;=ListeSeries!$E$2:$E$1045), 0)), "no match"))</f>
        <v/>
      </c>
    </row>
    <row r="1495" spans="1:21" x14ac:dyDescent="0.25">
      <c r="A1495" s="6" t="str">
        <f t="shared" si="253"/>
        <v/>
      </c>
      <c r="B1495" s="272"/>
      <c r="F1495" s="7" t="str">
        <f t="shared" si="256"/>
        <v/>
      </c>
      <c r="G1495" s="21" t="str">
        <f>IF(ISBLANK(C1495),"",_xlfn.XLOOKUP(_xlfn.XLOOKUP(VALUE(LEFT(C1495,4)),Souches!$B$2:$B$15000,Souches!$E$2:$E$15000),Varietes!$B$2:$B$500,Varietes!$C$2:$C$500))</f>
        <v/>
      </c>
      <c r="H1495" s="19" t="str">
        <f>IF(ISBLANK(C1495),"",_xlfn.XLOOKUP(VALUE(LEFT(C1495,4)),Souches!$B$2:$B$15000,Souches!$D$2:$D$15000))</f>
        <v/>
      </c>
      <c r="I1495" s="10" t="str">
        <f t="shared" si="254"/>
        <v/>
      </c>
      <c r="J1495" s="19" t="str">
        <f>IF(I1495="","",INT(('ObjProd (2)'!$C$25-I1495)/7 * (ABS('ObjProd (2)'!$C$25-I1495)&gt;=7)))</f>
        <v/>
      </c>
      <c r="K1495" s="10" t="str">
        <f>IF(I1495="","",
IF(AND(DATEDIF(I1495,'ObjProd (2)'!$C$25,"y")=0,DATEDIF(I1495,'ObjProd (2)'!$C$25,"ym")=0,
   INT(('ObjProd (2)'!$C$25-EDATE(I1495,DATEDIF(I1495,'ObjProd (2)'!$C$25,"y")*12+DATEDIF(I1495,'ObjProd (2)'!$C$25,"ym")))/7)=0),
   "&lt; 1 sem.",
   IF(DATEDIF(I1495,'ObjProd (2)'!$C$25,"y")&gt;0,DATEDIF(I1495,'ObjProd (2)'!$C$25,"y") &amp; " " &amp; IF(DATEDIF(I1495,'ObjProd (2)'!$C$25,"y")=1,"an ","ans "),"") &amp;
   IF(DATEDIF(I1495,'ObjProd (2)'!$C$25,"ym")&gt;0,DATEDIF(I1495,'ObjProd (2)'!$C$25,"ym") &amp; " mois ", "") &amp;
   IF(INT(('ObjProd (2)'!$C$25-EDATE(I1495,DATEDIF(I1495,'ObjProd (2)'!$C$25,"y")*12+DATEDIF(I1495,'ObjProd (2)'!$C$25,"ym")))/7)&gt;0,
      INT(('ObjProd (2)'!$C$25-EDATE(I1495,DATEDIF(I1495,'ObjProd (2)'!$C$25,"y")*12+DATEDIF(I1495,'ObjProd (2)'!$C$25,"ym")))/7) &amp; " sem.",
      "")
)
)</f>
        <v/>
      </c>
      <c r="L1495" s="11" t="str">
        <f t="shared" si="255"/>
        <v/>
      </c>
      <c r="M1495" s="9" t="str">
        <f t="shared" si="251"/>
        <v/>
      </c>
      <c r="N1495" s="9" t="str" cm="1">
        <f t="array" aca="1" ref="N1495" ca="1">LEFT(L1495, IF(ISNUMBER(SUBSTITUTE(_xludf.MID(L1495, 2, 1), ".", ",")), 1, 2))</f>
        <v/>
      </c>
      <c r="O1495" s="19" t="str">
        <f t="shared" ca="1" si="257"/>
        <v/>
      </c>
      <c r="P1495" s="9" t="str">
        <f t="shared" ca="1" si="258"/>
        <v/>
      </c>
      <c r="Q1495" s="9" t="str">
        <f t="shared" ca="1" si="259"/>
        <v/>
      </c>
      <c r="R1495" s="9" t="str">
        <f t="shared" si="252"/>
        <v/>
      </c>
      <c r="S1495" t="str" cm="1">
        <f t="array" ref="S1495">IF(ISBLANK(C1495),"",IFERROR(INDEX(ListeSeries!$A$2:$A$1045, MATCH(1, (DatasScan!G1495=ListeSeries!$B$2:$B$1045) * (DatasScan!H1495&gt;=ListeSeries!$D$2:$D$1045) * (DatasScan!H1495&lt;=ListeSeries!$E$2:$E$1045), 0)), "no match"))</f>
        <v/>
      </c>
      <c r="T1495" s="7" t="str" cm="1">
        <f t="array" ref="T1495">IF(ISBLANK(C1495),"",IFERROR(INDEX(ListeSeries!$C$2:$C$1045, MATCH(1, (DatasScan!G1495=ListeSeries!$B$2:$B$1045) * (DatasScan!H1495&gt;=ListeSeries!$D$2:$D$1045) * (DatasScan!H1495&lt;=ListeSeries!$E$2:$E$1045), 0)), "no match"))</f>
        <v/>
      </c>
      <c r="U1495" s="11" t="str" cm="1">
        <f t="array" ref="U1495">IF(ISBLANK(C1495),"",IFERROR(INDEX(ListeSeries!$F$2:$F$1045, MATCH(1, (DatasScan!G1495=ListeSeries!$B$2:$B$1045) * (DatasScan!H1495&gt;=ListeSeries!$D$2:$D$1045) * (DatasScan!H1495&lt;=ListeSeries!$E$2:$E$1045), 0)), "no match"))</f>
        <v/>
      </c>
    </row>
    <row r="1496" spans="1:21" x14ac:dyDescent="0.25">
      <c r="A1496" s="6" t="str">
        <f t="shared" si="253"/>
        <v/>
      </c>
      <c r="B1496" s="272"/>
      <c r="F1496" s="7" t="str">
        <f t="shared" si="256"/>
        <v/>
      </c>
      <c r="G1496" s="21" t="str">
        <f>IF(ISBLANK(C1496),"",_xlfn.XLOOKUP(_xlfn.XLOOKUP(VALUE(LEFT(C1496,4)),Souches!$B$2:$B$15000,Souches!$E$2:$E$15000),Varietes!$B$2:$B$500,Varietes!$C$2:$C$500))</f>
        <v/>
      </c>
      <c r="H1496" s="19" t="str">
        <f>IF(ISBLANK(C1496),"",_xlfn.XLOOKUP(VALUE(LEFT(C1496,4)),Souches!$B$2:$B$15000,Souches!$D$2:$D$15000))</f>
        <v/>
      </c>
      <c r="I1496" s="10" t="str">
        <f t="shared" si="254"/>
        <v/>
      </c>
      <c r="J1496" s="19" t="str">
        <f>IF(I1496="","",INT(('ObjProd (2)'!$C$25-I1496)/7 * (ABS('ObjProd (2)'!$C$25-I1496)&gt;=7)))</f>
        <v/>
      </c>
      <c r="K1496" s="10" t="str">
        <f>IF(I1496="","",
IF(AND(DATEDIF(I1496,'ObjProd (2)'!$C$25,"y")=0,DATEDIF(I1496,'ObjProd (2)'!$C$25,"ym")=0,
   INT(('ObjProd (2)'!$C$25-EDATE(I1496,DATEDIF(I1496,'ObjProd (2)'!$C$25,"y")*12+DATEDIF(I1496,'ObjProd (2)'!$C$25,"ym")))/7)=0),
   "&lt; 1 sem.",
   IF(DATEDIF(I1496,'ObjProd (2)'!$C$25,"y")&gt;0,DATEDIF(I1496,'ObjProd (2)'!$C$25,"y") &amp; " " &amp; IF(DATEDIF(I1496,'ObjProd (2)'!$C$25,"y")=1,"an ","ans "),"") &amp;
   IF(DATEDIF(I1496,'ObjProd (2)'!$C$25,"ym")&gt;0,DATEDIF(I1496,'ObjProd (2)'!$C$25,"ym") &amp; " mois ", "") &amp;
   IF(INT(('ObjProd (2)'!$C$25-EDATE(I1496,DATEDIF(I1496,'ObjProd (2)'!$C$25,"y")*12+DATEDIF(I1496,'ObjProd (2)'!$C$25,"ym")))/7)&gt;0,
      INT(('ObjProd (2)'!$C$25-EDATE(I1496,DATEDIF(I1496,'ObjProd (2)'!$C$25,"y")*12+DATEDIF(I1496,'ObjProd (2)'!$C$25,"ym")))/7) &amp; " sem.",
      "")
)
)</f>
        <v/>
      </c>
      <c r="L1496" s="11" t="str">
        <f t="shared" si="255"/>
        <v/>
      </c>
      <c r="M1496" s="9" t="str">
        <f t="shared" si="251"/>
        <v/>
      </c>
      <c r="N1496" s="9" t="str" cm="1">
        <f t="array" aca="1" ref="N1496" ca="1">LEFT(L1496, IF(ISNUMBER(SUBSTITUTE(_xludf.MID(L1496, 2, 1), ".", ",")), 1, 2))</f>
        <v/>
      </c>
      <c r="O1496" s="19" t="str">
        <f t="shared" ca="1" si="257"/>
        <v/>
      </c>
      <c r="P1496" s="9" t="str">
        <f t="shared" ca="1" si="258"/>
        <v/>
      </c>
      <c r="Q1496" s="9" t="str">
        <f t="shared" ca="1" si="259"/>
        <v/>
      </c>
      <c r="R1496" s="9" t="str">
        <f t="shared" si="252"/>
        <v/>
      </c>
      <c r="S1496" t="str" cm="1">
        <f t="array" ref="S1496">IF(ISBLANK(C1496),"",IFERROR(INDEX(ListeSeries!$A$2:$A$1045, MATCH(1, (DatasScan!G1496=ListeSeries!$B$2:$B$1045) * (DatasScan!H1496&gt;=ListeSeries!$D$2:$D$1045) * (DatasScan!H1496&lt;=ListeSeries!$E$2:$E$1045), 0)), "no match"))</f>
        <v/>
      </c>
      <c r="T1496" s="7" t="str" cm="1">
        <f t="array" ref="T1496">IF(ISBLANK(C1496),"",IFERROR(INDEX(ListeSeries!$C$2:$C$1045, MATCH(1, (DatasScan!G1496=ListeSeries!$B$2:$B$1045) * (DatasScan!H1496&gt;=ListeSeries!$D$2:$D$1045) * (DatasScan!H1496&lt;=ListeSeries!$E$2:$E$1045), 0)), "no match"))</f>
        <v/>
      </c>
      <c r="U1496" s="11" t="str" cm="1">
        <f t="array" ref="U1496">IF(ISBLANK(C1496),"",IFERROR(INDEX(ListeSeries!$F$2:$F$1045, MATCH(1, (DatasScan!G1496=ListeSeries!$B$2:$B$1045) * (DatasScan!H1496&gt;=ListeSeries!$D$2:$D$1045) * (DatasScan!H1496&lt;=ListeSeries!$E$2:$E$1045), 0)), "no match"))</f>
        <v/>
      </c>
    </row>
    <row r="1497" spans="1:21" x14ac:dyDescent="0.25">
      <c r="A1497" s="6" t="str">
        <f t="shared" si="253"/>
        <v/>
      </c>
      <c r="B1497" s="272"/>
      <c r="F1497" s="7" t="str">
        <f t="shared" si="256"/>
        <v/>
      </c>
      <c r="G1497" s="21" t="str">
        <f>IF(ISBLANK(C1497),"",_xlfn.XLOOKUP(_xlfn.XLOOKUP(VALUE(LEFT(C1497,4)),Souches!$B$2:$B$15000,Souches!$E$2:$E$15000),Varietes!$B$2:$B$500,Varietes!$C$2:$C$500))</f>
        <v/>
      </c>
      <c r="H1497" s="19" t="str">
        <f>IF(ISBLANK(C1497),"",_xlfn.XLOOKUP(VALUE(LEFT(C1497,4)),Souches!$B$2:$B$15000,Souches!$D$2:$D$15000))</f>
        <v/>
      </c>
      <c r="I1497" s="10" t="str">
        <f t="shared" si="254"/>
        <v/>
      </c>
      <c r="J1497" s="19" t="str">
        <f>IF(I1497="","",INT(('ObjProd (2)'!$C$25-I1497)/7 * (ABS('ObjProd (2)'!$C$25-I1497)&gt;=7)))</f>
        <v/>
      </c>
      <c r="K1497" s="10" t="str">
        <f>IF(I1497="","",
IF(AND(DATEDIF(I1497,'ObjProd (2)'!$C$25,"y")=0,DATEDIF(I1497,'ObjProd (2)'!$C$25,"ym")=0,
   INT(('ObjProd (2)'!$C$25-EDATE(I1497,DATEDIF(I1497,'ObjProd (2)'!$C$25,"y")*12+DATEDIF(I1497,'ObjProd (2)'!$C$25,"ym")))/7)=0),
   "&lt; 1 sem.",
   IF(DATEDIF(I1497,'ObjProd (2)'!$C$25,"y")&gt;0,DATEDIF(I1497,'ObjProd (2)'!$C$25,"y") &amp; " " &amp; IF(DATEDIF(I1497,'ObjProd (2)'!$C$25,"y")=1,"an ","ans "),"") &amp;
   IF(DATEDIF(I1497,'ObjProd (2)'!$C$25,"ym")&gt;0,DATEDIF(I1497,'ObjProd (2)'!$C$25,"ym") &amp; " mois ", "") &amp;
   IF(INT(('ObjProd (2)'!$C$25-EDATE(I1497,DATEDIF(I1497,'ObjProd (2)'!$C$25,"y")*12+DATEDIF(I1497,'ObjProd (2)'!$C$25,"ym")))/7)&gt;0,
      INT(('ObjProd (2)'!$C$25-EDATE(I1497,DATEDIF(I1497,'ObjProd (2)'!$C$25,"y")*12+DATEDIF(I1497,'ObjProd (2)'!$C$25,"ym")))/7) &amp; " sem.",
      "")
)
)</f>
        <v/>
      </c>
      <c r="L1497" s="11" t="str">
        <f t="shared" si="255"/>
        <v/>
      </c>
      <c r="M1497" s="9" t="str">
        <f t="shared" si="251"/>
        <v/>
      </c>
      <c r="N1497" s="9" t="str" cm="1">
        <f t="array" aca="1" ref="N1497" ca="1">LEFT(L1497, IF(ISNUMBER(SUBSTITUTE(_xludf.MID(L1497, 2, 1), ".", ",")), 1, 2))</f>
        <v/>
      </c>
      <c r="O1497" s="19" t="str">
        <f t="shared" ca="1" si="257"/>
        <v/>
      </c>
      <c r="P1497" s="9" t="str">
        <f t="shared" ca="1" si="258"/>
        <v/>
      </c>
      <c r="Q1497" s="9" t="str">
        <f t="shared" ca="1" si="259"/>
        <v/>
      </c>
      <c r="R1497" s="9" t="str">
        <f t="shared" si="252"/>
        <v/>
      </c>
      <c r="S1497" t="str" cm="1">
        <f t="array" ref="S1497">IF(ISBLANK(C1497),"",IFERROR(INDEX(ListeSeries!$A$2:$A$1045, MATCH(1, (DatasScan!G1497=ListeSeries!$B$2:$B$1045) * (DatasScan!H1497&gt;=ListeSeries!$D$2:$D$1045) * (DatasScan!H1497&lt;=ListeSeries!$E$2:$E$1045), 0)), "no match"))</f>
        <v/>
      </c>
      <c r="T1497" s="7" t="str" cm="1">
        <f t="array" ref="T1497">IF(ISBLANK(C1497),"",IFERROR(INDEX(ListeSeries!$C$2:$C$1045, MATCH(1, (DatasScan!G1497=ListeSeries!$B$2:$B$1045) * (DatasScan!H1497&gt;=ListeSeries!$D$2:$D$1045) * (DatasScan!H1497&lt;=ListeSeries!$E$2:$E$1045), 0)), "no match"))</f>
        <v/>
      </c>
      <c r="U1497" s="11" t="str" cm="1">
        <f t="array" ref="U1497">IF(ISBLANK(C1497),"",IFERROR(INDEX(ListeSeries!$F$2:$F$1045, MATCH(1, (DatasScan!G1497=ListeSeries!$B$2:$B$1045) * (DatasScan!H1497&gt;=ListeSeries!$D$2:$D$1045) * (DatasScan!H1497&lt;=ListeSeries!$E$2:$E$1045), 0)), "no match"))</f>
        <v/>
      </c>
    </row>
    <row r="1498" spans="1:21" x14ac:dyDescent="0.25">
      <c r="A1498" s="6" t="str">
        <f t="shared" si="253"/>
        <v/>
      </c>
      <c r="B1498" s="272"/>
      <c r="F1498" s="7" t="str">
        <f t="shared" si="256"/>
        <v/>
      </c>
      <c r="G1498" s="21" t="str">
        <f>IF(ISBLANK(C1498),"",_xlfn.XLOOKUP(_xlfn.XLOOKUP(VALUE(LEFT(C1498,4)),Souches!$B$2:$B$15000,Souches!$E$2:$E$15000),Varietes!$B$2:$B$500,Varietes!$C$2:$C$500))</f>
        <v/>
      </c>
      <c r="H1498" s="19" t="str">
        <f>IF(ISBLANK(C1498),"",_xlfn.XLOOKUP(VALUE(LEFT(C1498,4)),Souches!$B$2:$B$15000,Souches!$D$2:$D$15000))</f>
        <v/>
      </c>
      <c r="I1498" s="10" t="str">
        <f t="shared" si="254"/>
        <v/>
      </c>
      <c r="J1498" s="19" t="str">
        <f>IF(I1498="","",INT(('ObjProd (2)'!$C$25-I1498)/7 * (ABS('ObjProd (2)'!$C$25-I1498)&gt;=7)))</f>
        <v/>
      </c>
      <c r="K1498" s="10" t="str">
        <f>IF(I1498="","",
IF(AND(DATEDIF(I1498,'ObjProd (2)'!$C$25,"y")=0,DATEDIF(I1498,'ObjProd (2)'!$C$25,"ym")=0,
   INT(('ObjProd (2)'!$C$25-EDATE(I1498,DATEDIF(I1498,'ObjProd (2)'!$C$25,"y")*12+DATEDIF(I1498,'ObjProd (2)'!$C$25,"ym")))/7)=0),
   "&lt; 1 sem.",
   IF(DATEDIF(I1498,'ObjProd (2)'!$C$25,"y")&gt;0,DATEDIF(I1498,'ObjProd (2)'!$C$25,"y") &amp; " " &amp; IF(DATEDIF(I1498,'ObjProd (2)'!$C$25,"y")=1,"an ","ans "),"") &amp;
   IF(DATEDIF(I1498,'ObjProd (2)'!$C$25,"ym")&gt;0,DATEDIF(I1498,'ObjProd (2)'!$C$25,"ym") &amp; " mois ", "") &amp;
   IF(INT(('ObjProd (2)'!$C$25-EDATE(I1498,DATEDIF(I1498,'ObjProd (2)'!$C$25,"y")*12+DATEDIF(I1498,'ObjProd (2)'!$C$25,"ym")))/7)&gt;0,
      INT(('ObjProd (2)'!$C$25-EDATE(I1498,DATEDIF(I1498,'ObjProd (2)'!$C$25,"y")*12+DATEDIF(I1498,'ObjProd (2)'!$C$25,"ym")))/7) &amp; " sem.",
      "")
)
)</f>
        <v/>
      </c>
      <c r="L1498" s="11" t="str">
        <f t="shared" si="255"/>
        <v/>
      </c>
      <c r="M1498" s="9" t="str">
        <f t="shared" si="251"/>
        <v/>
      </c>
      <c r="N1498" s="9" t="str" cm="1">
        <f t="array" aca="1" ref="N1498" ca="1">LEFT(L1498, IF(ISNUMBER(SUBSTITUTE(_xludf.MID(L1498, 2, 1), ".", ",")), 1, 2))</f>
        <v/>
      </c>
      <c r="O1498" s="19" t="str">
        <f t="shared" ca="1" si="257"/>
        <v/>
      </c>
      <c r="P1498" s="9" t="str">
        <f t="shared" ca="1" si="258"/>
        <v/>
      </c>
      <c r="Q1498" s="9" t="str">
        <f t="shared" ca="1" si="259"/>
        <v/>
      </c>
      <c r="R1498" s="9" t="str">
        <f t="shared" si="252"/>
        <v/>
      </c>
      <c r="S1498" t="str" cm="1">
        <f t="array" ref="S1498">IF(ISBLANK(C1498),"",IFERROR(INDEX(ListeSeries!$A$2:$A$1045, MATCH(1, (DatasScan!G1498=ListeSeries!$B$2:$B$1045) * (DatasScan!H1498&gt;=ListeSeries!$D$2:$D$1045) * (DatasScan!H1498&lt;=ListeSeries!$E$2:$E$1045), 0)), "no match"))</f>
        <v/>
      </c>
      <c r="T1498" s="7" t="str" cm="1">
        <f t="array" ref="T1498">IF(ISBLANK(C1498),"",IFERROR(INDEX(ListeSeries!$C$2:$C$1045, MATCH(1, (DatasScan!G1498=ListeSeries!$B$2:$B$1045) * (DatasScan!H1498&gt;=ListeSeries!$D$2:$D$1045) * (DatasScan!H1498&lt;=ListeSeries!$E$2:$E$1045), 0)), "no match"))</f>
        <v/>
      </c>
      <c r="U1498" s="11" t="str" cm="1">
        <f t="array" ref="U1498">IF(ISBLANK(C1498),"",IFERROR(INDEX(ListeSeries!$F$2:$F$1045, MATCH(1, (DatasScan!G1498=ListeSeries!$B$2:$B$1045) * (DatasScan!H1498&gt;=ListeSeries!$D$2:$D$1045) * (DatasScan!H1498&lt;=ListeSeries!$E$2:$E$1045), 0)), "no match"))</f>
        <v/>
      </c>
    </row>
    <row r="1499" spans="1:21" x14ac:dyDescent="0.25">
      <c r="A1499" s="6" t="str">
        <f t="shared" si="253"/>
        <v/>
      </c>
      <c r="B1499" s="272"/>
      <c r="F1499" s="7" t="str">
        <f t="shared" si="256"/>
        <v/>
      </c>
      <c r="G1499" s="21" t="str">
        <f>IF(ISBLANK(C1499),"",_xlfn.XLOOKUP(_xlfn.XLOOKUP(VALUE(LEFT(C1499,4)),Souches!$B$2:$B$15000,Souches!$E$2:$E$15000),Varietes!$B$2:$B$500,Varietes!$C$2:$C$500))</f>
        <v/>
      </c>
      <c r="H1499" s="19" t="str">
        <f>IF(ISBLANK(C1499),"",_xlfn.XLOOKUP(VALUE(LEFT(C1499,4)),Souches!$B$2:$B$15000,Souches!$D$2:$D$15000))</f>
        <v/>
      </c>
      <c r="I1499" s="10" t="str">
        <f t="shared" si="254"/>
        <v/>
      </c>
      <c r="J1499" s="19" t="str">
        <f>IF(I1499="","",INT(('ObjProd (2)'!$C$25-I1499)/7 * (ABS('ObjProd (2)'!$C$25-I1499)&gt;=7)))</f>
        <v/>
      </c>
      <c r="K1499" s="10" t="str">
        <f>IF(I1499="","",
IF(AND(DATEDIF(I1499,'ObjProd (2)'!$C$25,"y")=0,DATEDIF(I1499,'ObjProd (2)'!$C$25,"ym")=0,
   INT(('ObjProd (2)'!$C$25-EDATE(I1499,DATEDIF(I1499,'ObjProd (2)'!$C$25,"y")*12+DATEDIF(I1499,'ObjProd (2)'!$C$25,"ym")))/7)=0),
   "&lt; 1 sem.",
   IF(DATEDIF(I1499,'ObjProd (2)'!$C$25,"y")&gt;0,DATEDIF(I1499,'ObjProd (2)'!$C$25,"y") &amp; " " &amp; IF(DATEDIF(I1499,'ObjProd (2)'!$C$25,"y")=1,"an ","ans "),"") &amp;
   IF(DATEDIF(I1499,'ObjProd (2)'!$C$25,"ym")&gt;0,DATEDIF(I1499,'ObjProd (2)'!$C$25,"ym") &amp; " mois ", "") &amp;
   IF(INT(('ObjProd (2)'!$C$25-EDATE(I1499,DATEDIF(I1499,'ObjProd (2)'!$C$25,"y")*12+DATEDIF(I1499,'ObjProd (2)'!$C$25,"ym")))/7)&gt;0,
      INT(('ObjProd (2)'!$C$25-EDATE(I1499,DATEDIF(I1499,'ObjProd (2)'!$C$25,"y")*12+DATEDIF(I1499,'ObjProd (2)'!$C$25,"ym")))/7) &amp; " sem.",
      "")
)
)</f>
        <v/>
      </c>
      <c r="L1499" s="11" t="str">
        <f t="shared" si="255"/>
        <v/>
      </c>
      <c r="M1499" s="9" t="str">
        <f t="shared" si="251"/>
        <v/>
      </c>
      <c r="N1499" s="9" t="str" cm="1">
        <f t="array" aca="1" ref="N1499" ca="1">LEFT(L1499, IF(ISNUMBER(SUBSTITUTE(_xludf.MID(L1499, 2, 1), ".", ",")), 1, 2))</f>
        <v/>
      </c>
      <c r="O1499" s="19" t="str">
        <f t="shared" ca="1" si="257"/>
        <v/>
      </c>
      <c r="P1499" s="9" t="str">
        <f t="shared" ca="1" si="258"/>
        <v/>
      </c>
      <c r="Q1499" s="9" t="str">
        <f t="shared" ca="1" si="259"/>
        <v/>
      </c>
      <c r="R1499" s="9" t="str">
        <f t="shared" si="252"/>
        <v/>
      </c>
      <c r="S1499" t="str" cm="1">
        <f t="array" ref="S1499">IF(ISBLANK(C1499),"",IFERROR(INDEX(ListeSeries!$A$2:$A$1045, MATCH(1, (DatasScan!G1499=ListeSeries!$B$2:$B$1045) * (DatasScan!H1499&gt;=ListeSeries!$D$2:$D$1045) * (DatasScan!H1499&lt;=ListeSeries!$E$2:$E$1045), 0)), "no match"))</f>
        <v/>
      </c>
      <c r="T1499" s="7" t="str" cm="1">
        <f t="array" ref="T1499">IF(ISBLANK(C1499),"",IFERROR(INDEX(ListeSeries!$C$2:$C$1045, MATCH(1, (DatasScan!G1499=ListeSeries!$B$2:$B$1045) * (DatasScan!H1499&gt;=ListeSeries!$D$2:$D$1045) * (DatasScan!H1499&lt;=ListeSeries!$E$2:$E$1045), 0)), "no match"))</f>
        <v/>
      </c>
      <c r="U1499" s="11" t="str" cm="1">
        <f t="array" ref="U1499">IF(ISBLANK(C1499),"",IFERROR(INDEX(ListeSeries!$F$2:$F$1045, MATCH(1, (DatasScan!G1499=ListeSeries!$B$2:$B$1045) * (DatasScan!H1499&gt;=ListeSeries!$D$2:$D$1045) * (DatasScan!H1499&lt;=ListeSeries!$E$2:$E$1045), 0)), "no match"))</f>
        <v/>
      </c>
    </row>
    <row r="1500" spans="1:21" x14ac:dyDescent="0.25">
      <c r="A1500" s="6" t="str">
        <f t="shared" si="253"/>
        <v/>
      </c>
      <c r="B1500" s="272"/>
      <c r="F1500" s="7" t="str">
        <f t="shared" si="256"/>
        <v/>
      </c>
      <c r="G1500" s="21" t="str">
        <f>IF(ISBLANK(C1500),"",_xlfn.XLOOKUP(_xlfn.XLOOKUP(VALUE(LEFT(C1500,4)),Souches!$B$2:$B$15000,Souches!$E$2:$E$15000),Varietes!$B$2:$B$500,Varietes!$C$2:$C$500))</f>
        <v/>
      </c>
      <c r="H1500" s="19" t="str">
        <f>IF(ISBLANK(C1500),"",_xlfn.XLOOKUP(VALUE(LEFT(C1500,4)),Souches!$B$2:$B$15000,Souches!$D$2:$D$15000))</f>
        <v/>
      </c>
      <c r="I1500" s="10" t="str">
        <f t="shared" si="254"/>
        <v/>
      </c>
      <c r="J1500" s="19" t="str">
        <f>IF(I1500="","",INT(('ObjProd (2)'!$C$25-I1500)/7 * (ABS('ObjProd (2)'!$C$25-I1500)&gt;=7)))</f>
        <v/>
      </c>
      <c r="K1500" s="10" t="str">
        <f>IF(I1500="","",
IF(AND(DATEDIF(I1500,'ObjProd (2)'!$C$25,"y")=0,DATEDIF(I1500,'ObjProd (2)'!$C$25,"ym")=0,
   INT(('ObjProd (2)'!$C$25-EDATE(I1500,DATEDIF(I1500,'ObjProd (2)'!$C$25,"y")*12+DATEDIF(I1500,'ObjProd (2)'!$C$25,"ym")))/7)=0),
   "&lt; 1 sem.",
   IF(DATEDIF(I1500,'ObjProd (2)'!$C$25,"y")&gt;0,DATEDIF(I1500,'ObjProd (2)'!$C$25,"y") &amp; " " &amp; IF(DATEDIF(I1500,'ObjProd (2)'!$C$25,"y")=1,"an ","ans "),"") &amp;
   IF(DATEDIF(I1500,'ObjProd (2)'!$C$25,"ym")&gt;0,DATEDIF(I1500,'ObjProd (2)'!$C$25,"ym") &amp; " mois ", "") &amp;
   IF(INT(('ObjProd (2)'!$C$25-EDATE(I1500,DATEDIF(I1500,'ObjProd (2)'!$C$25,"y")*12+DATEDIF(I1500,'ObjProd (2)'!$C$25,"ym")))/7)&gt;0,
      INT(('ObjProd (2)'!$C$25-EDATE(I1500,DATEDIF(I1500,'ObjProd (2)'!$C$25,"y")*12+DATEDIF(I1500,'ObjProd (2)'!$C$25,"ym")))/7) &amp; " sem.",
      "")
)
)</f>
        <v/>
      </c>
      <c r="L1500" s="11" t="str">
        <f t="shared" si="255"/>
        <v/>
      </c>
      <c r="M1500" s="9" t="str">
        <f t="shared" si="251"/>
        <v/>
      </c>
      <c r="N1500" s="9" t="str" cm="1">
        <f t="array" aca="1" ref="N1500" ca="1">LEFT(L1500, IF(ISNUMBER(SUBSTITUTE(_xludf.MID(L1500, 2, 1), ".", ",")), 1, 2))</f>
        <v/>
      </c>
      <c r="O1500" s="19" t="str">
        <f t="shared" ca="1" si="257"/>
        <v/>
      </c>
      <c r="P1500" s="9" t="str">
        <f t="shared" ca="1" si="258"/>
        <v/>
      </c>
      <c r="Q1500" s="9" t="str">
        <f t="shared" ca="1" si="259"/>
        <v/>
      </c>
      <c r="R1500" s="9" t="str">
        <f t="shared" si="252"/>
        <v/>
      </c>
      <c r="S1500" t="str" cm="1">
        <f t="array" ref="S1500">IF(ISBLANK(C1500),"",IFERROR(INDEX(ListeSeries!$A$2:$A$1045, MATCH(1, (DatasScan!G1500=ListeSeries!$B$2:$B$1045) * (DatasScan!H1500&gt;=ListeSeries!$D$2:$D$1045) * (DatasScan!H1500&lt;=ListeSeries!$E$2:$E$1045), 0)), "no match"))</f>
        <v/>
      </c>
      <c r="T1500" s="7" t="str" cm="1">
        <f t="array" ref="T1500">IF(ISBLANK(C1500),"",IFERROR(INDEX(ListeSeries!$C$2:$C$1045, MATCH(1, (DatasScan!G1500=ListeSeries!$B$2:$B$1045) * (DatasScan!H1500&gt;=ListeSeries!$D$2:$D$1045) * (DatasScan!H1500&lt;=ListeSeries!$E$2:$E$1045), 0)), "no match"))</f>
        <v/>
      </c>
      <c r="U1500" s="11" t="str" cm="1">
        <f t="array" ref="U1500">IF(ISBLANK(C1500),"",IFERROR(INDEX(ListeSeries!$F$2:$F$1045, MATCH(1, (DatasScan!G1500=ListeSeries!$B$2:$B$1045) * (DatasScan!H1500&gt;=ListeSeries!$D$2:$D$1045) * (DatasScan!H1500&lt;=ListeSeries!$E$2:$E$1045), 0)), "no match"))</f>
        <v/>
      </c>
    </row>
    <row r="1501" spans="1:21" x14ac:dyDescent="0.25">
      <c r="A1501" s="6" t="str">
        <f t="shared" si="253"/>
        <v/>
      </c>
      <c r="B1501" s="272"/>
      <c r="F1501" s="7" t="str">
        <f t="shared" si="256"/>
        <v/>
      </c>
      <c r="G1501" s="21" t="str">
        <f>IF(ISBLANK(C1501),"",_xlfn.XLOOKUP(_xlfn.XLOOKUP(VALUE(LEFT(C1501,4)),Souches!$B$2:$B$15000,Souches!$E$2:$E$15000),Varietes!$B$2:$B$500,Varietes!$C$2:$C$500))</f>
        <v/>
      </c>
      <c r="H1501" s="19" t="str">
        <f>IF(ISBLANK(C1501),"",_xlfn.XLOOKUP(VALUE(LEFT(C1501,4)),Souches!$B$2:$B$15000,Souches!$D$2:$D$15000))</f>
        <v/>
      </c>
      <c r="I1501" s="10" t="str">
        <f t="shared" si="254"/>
        <v/>
      </c>
      <c r="J1501" s="19" t="str">
        <f>IF(I1501="","",INT(('ObjProd (2)'!$C$25-I1501)/7 * (ABS('ObjProd (2)'!$C$25-I1501)&gt;=7)))</f>
        <v/>
      </c>
      <c r="K1501" s="10" t="str">
        <f>IF(I1501="","",
IF(AND(DATEDIF(I1501,'ObjProd (2)'!$C$25,"y")=0,DATEDIF(I1501,'ObjProd (2)'!$C$25,"ym")=0,
   INT(('ObjProd (2)'!$C$25-EDATE(I1501,DATEDIF(I1501,'ObjProd (2)'!$C$25,"y")*12+DATEDIF(I1501,'ObjProd (2)'!$C$25,"ym")))/7)=0),
   "&lt; 1 sem.",
   IF(DATEDIF(I1501,'ObjProd (2)'!$C$25,"y")&gt;0,DATEDIF(I1501,'ObjProd (2)'!$C$25,"y") &amp; " " &amp; IF(DATEDIF(I1501,'ObjProd (2)'!$C$25,"y")=1,"an ","ans "),"") &amp;
   IF(DATEDIF(I1501,'ObjProd (2)'!$C$25,"ym")&gt;0,DATEDIF(I1501,'ObjProd (2)'!$C$25,"ym") &amp; " mois ", "") &amp;
   IF(INT(('ObjProd (2)'!$C$25-EDATE(I1501,DATEDIF(I1501,'ObjProd (2)'!$C$25,"y")*12+DATEDIF(I1501,'ObjProd (2)'!$C$25,"ym")))/7)&gt;0,
      INT(('ObjProd (2)'!$C$25-EDATE(I1501,DATEDIF(I1501,'ObjProd (2)'!$C$25,"y")*12+DATEDIF(I1501,'ObjProd (2)'!$C$25,"ym")))/7) &amp; " sem.",
      "")
)
)</f>
        <v/>
      </c>
      <c r="L1501" s="11" t="str">
        <f t="shared" si="255"/>
        <v/>
      </c>
      <c r="M1501" s="9" t="str">
        <f t="shared" si="251"/>
        <v/>
      </c>
      <c r="N1501" s="9" t="str" cm="1">
        <f t="array" aca="1" ref="N1501" ca="1">LEFT(L1501, IF(ISNUMBER(SUBSTITUTE(_xludf.MID(L1501, 2, 1), ".", ",")), 1, 2))</f>
        <v/>
      </c>
      <c r="O1501" s="19" t="str">
        <f t="shared" ca="1" si="257"/>
        <v/>
      </c>
      <c r="P1501" s="9" t="str">
        <f t="shared" ca="1" si="258"/>
        <v/>
      </c>
      <c r="Q1501" s="9" t="str">
        <f t="shared" ca="1" si="259"/>
        <v/>
      </c>
      <c r="R1501" s="9" t="str">
        <f t="shared" si="252"/>
        <v/>
      </c>
      <c r="S1501" t="str" cm="1">
        <f t="array" ref="S1501">IF(ISBLANK(C1501),"",IFERROR(INDEX(ListeSeries!$A$2:$A$1045, MATCH(1, (DatasScan!G1501=ListeSeries!$B$2:$B$1045) * (DatasScan!H1501&gt;=ListeSeries!$D$2:$D$1045) * (DatasScan!H1501&lt;=ListeSeries!$E$2:$E$1045), 0)), "no match"))</f>
        <v/>
      </c>
      <c r="T1501" s="7" t="str" cm="1">
        <f t="array" ref="T1501">IF(ISBLANK(C1501),"",IFERROR(INDEX(ListeSeries!$C$2:$C$1045, MATCH(1, (DatasScan!G1501=ListeSeries!$B$2:$B$1045) * (DatasScan!H1501&gt;=ListeSeries!$D$2:$D$1045) * (DatasScan!H1501&lt;=ListeSeries!$E$2:$E$1045), 0)), "no match"))</f>
        <v/>
      </c>
      <c r="U1501" s="11" t="str" cm="1">
        <f t="array" ref="U1501">IF(ISBLANK(C1501),"",IFERROR(INDEX(ListeSeries!$F$2:$F$1045, MATCH(1, (DatasScan!G1501=ListeSeries!$B$2:$B$1045) * (DatasScan!H1501&gt;=ListeSeries!$D$2:$D$1045) * (DatasScan!H1501&lt;=ListeSeries!$E$2:$E$1045), 0)), "no match"))</f>
        <v/>
      </c>
    </row>
    <row r="1502" spans="1:21" x14ac:dyDescent="0.25">
      <c r="A1502" s="6" t="str">
        <f t="shared" si="253"/>
        <v/>
      </c>
      <c r="B1502" s="272"/>
      <c r="F1502" s="7" t="str">
        <f t="shared" si="256"/>
        <v/>
      </c>
      <c r="G1502" s="21" t="str">
        <f>IF(ISBLANK(C1502),"",_xlfn.XLOOKUP(_xlfn.XLOOKUP(VALUE(LEFT(C1502,4)),Souches!$B$2:$B$15000,Souches!$E$2:$E$15000),Varietes!$B$2:$B$500,Varietes!$C$2:$C$500))</f>
        <v/>
      </c>
      <c r="H1502" s="19" t="str">
        <f>IF(ISBLANK(C1502),"",_xlfn.XLOOKUP(VALUE(LEFT(C1502,4)),Souches!$B$2:$B$15000,Souches!$D$2:$D$15000))</f>
        <v/>
      </c>
      <c r="I1502" s="10" t="str">
        <f t="shared" si="254"/>
        <v/>
      </c>
      <c r="J1502" s="19" t="str">
        <f>IF(I1502="","",INT(('ObjProd (2)'!$C$25-I1502)/7 * (ABS('ObjProd (2)'!$C$25-I1502)&gt;=7)))</f>
        <v/>
      </c>
      <c r="K1502" s="10" t="str">
        <f>IF(I1502="","",
IF(AND(DATEDIF(I1502,'ObjProd (2)'!$C$25,"y")=0,DATEDIF(I1502,'ObjProd (2)'!$C$25,"ym")=0,
   INT(('ObjProd (2)'!$C$25-EDATE(I1502,DATEDIF(I1502,'ObjProd (2)'!$C$25,"y")*12+DATEDIF(I1502,'ObjProd (2)'!$C$25,"ym")))/7)=0),
   "&lt; 1 sem.",
   IF(DATEDIF(I1502,'ObjProd (2)'!$C$25,"y")&gt;0,DATEDIF(I1502,'ObjProd (2)'!$C$25,"y") &amp; " " &amp; IF(DATEDIF(I1502,'ObjProd (2)'!$C$25,"y")=1,"an ","ans "),"") &amp;
   IF(DATEDIF(I1502,'ObjProd (2)'!$C$25,"ym")&gt;0,DATEDIF(I1502,'ObjProd (2)'!$C$25,"ym") &amp; " mois ", "") &amp;
   IF(INT(('ObjProd (2)'!$C$25-EDATE(I1502,DATEDIF(I1502,'ObjProd (2)'!$C$25,"y")*12+DATEDIF(I1502,'ObjProd (2)'!$C$25,"ym")))/7)&gt;0,
      INT(('ObjProd (2)'!$C$25-EDATE(I1502,DATEDIF(I1502,'ObjProd (2)'!$C$25,"y")*12+DATEDIF(I1502,'ObjProd (2)'!$C$25,"ym")))/7) &amp; " sem.",
      "")
)
)</f>
        <v/>
      </c>
      <c r="L1502" s="11" t="str">
        <f t="shared" si="255"/>
        <v/>
      </c>
      <c r="M1502" s="9" t="str">
        <f t="shared" si="251"/>
        <v/>
      </c>
      <c r="N1502" s="9" t="str" cm="1">
        <f t="array" aca="1" ref="N1502" ca="1">LEFT(L1502, IF(ISNUMBER(SUBSTITUTE(_xludf.MID(L1502, 2, 1), ".", ",")), 1, 2))</f>
        <v/>
      </c>
      <c r="O1502" s="19" t="str">
        <f t="shared" ca="1" si="257"/>
        <v/>
      </c>
      <c r="P1502" s="9" t="str">
        <f t="shared" ca="1" si="258"/>
        <v/>
      </c>
      <c r="Q1502" s="9" t="str">
        <f t="shared" ca="1" si="259"/>
        <v/>
      </c>
      <c r="R1502" s="9" t="str">
        <f t="shared" si="252"/>
        <v/>
      </c>
      <c r="S1502" t="str" cm="1">
        <f t="array" ref="S1502">IF(ISBLANK(C1502),"",IFERROR(INDEX(ListeSeries!$A$2:$A$1045, MATCH(1, (DatasScan!G1502=ListeSeries!$B$2:$B$1045) * (DatasScan!H1502&gt;=ListeSeries!$D$2:$D$1045) * (DatasScan!H1502&lt;=ListeSeries!$E$2:$E$1045), 0)), "no match"))</f>
        <v/>
      </c>
      <c r="T1502" s="7" t="str" cm="1">
        <f t="array" ref="T1502">IF(ISBLANK(C1502),"",IFERROR(INDEX(ListeSeries!$C$2:$C$1045, MATCH(1, (DatasScan!G1502=ListeSeries!$B$2:$B$1045) * (DatasScan!H1502&gt;=ListeSeries!$D$2:$D$1045) * (DatasScan!H1502&lt;=ListeSeries!$E$2:$E$1045), 0)), "no match"))</f>
        <v/>
      </c>
      <c r="U1502" s="11" t="str" cm="1">
        <f t="array" ref="U1502">IF(ISBLANK(C1502),"",IFERROR(INDEX(ListeSeries!$F$2:$F$1045, MATCH(1, (DatasScan!G1502=ListeSeries!$B$2:$B$1045) * (DatasScan!H1502&gt;=ListeSeries!$D$2:$D$1045) * (DatasScan!H1502&lt;=ListeSeries!$E$2:$E$1045), 0)), "no match"))</f>
        <v/>
      </c>
    </row>
    <row r="1503" spans="1:21" x14ac:dyDescent="0.25">
      <c r="A1503" s="6" t="str">
        <f t="shared" si="253"/>
        <v/>
      </c>
      <c r="B1503" s="272"/>
      <c r="F1503" s="7" t="str">
        <f t="shared" si="256"/>
        <v/>
      </c>
      <c r="G1503" s="21" t="str">
        <f>IF(ISBLANK(C1503),"",_xlfn.XLOOKUP(_xlfn.XLOOKUP(VALUE(LEFT(C1503,4)),Souches!$B$2:$B$15000,Souches!$E$2:$E$15000),Varietes!$B$2:$B$500,Varietes!$C$2:$C$500))</f>
        <v/>
      </c>
      <c r="H1503" s="19" t="str">
        <f>IF(ISBLANK(C1503),"",_xlfn.XLOOKUP(VALUE(LEFT(C1503,4)),Souches!$B$2:$B$15000,Souches!$D$2:$D$15000))</f>
        <v/>
      </c>
      <c r="I1503" s="10" t="str">
        <f t="shared" si="254"/>
        <v/>
      </c>
      <c r="J1503" s="19" t="str">
        <f>IF(I1503="","",INT(('ObjProd (2)'!$C$25-I1503)/7 * (ABS('ObjProd (2)'!$C$25-I1503)&gt;=7)))</f>
        <v/>
      </c>
      <c r="K1503" s="10" t="str">
        <f>IF(I1503="","",
IF(AND(DATEDIF(I1503,'ObjProd (2)'!$C$25,"y")=0,DATEDIF(I1503,'ObjProd (2)'!$C$25,"ym")=0,
   INT(('ObjProd (2)'!$C$25-EDATE(I1503,DATEDIF(I1503,'ObjProd (2)'!$C$25,"y")*12+DATEDIF(I1503,'ObjProd (2)'!$C$25,"ym")))/7)=0),
   "&lt; 1 sem.",
   IF(DATEDIF(I1503,'ObjProd (2)'!$C$25,"y")&gt;0,DATEDIF(I1503,'ObjProd (2)'!$C$25,"y") &amp; " " &amp; IF(DATEDIF(I1503,'ObjProd (2)'!$C$25,"y")=1,"an ","ans "),"") &amp;
   IF(DATEDIF(I1503,'ObjProd (2)'!$C$25,"ym")&gt;0,DATEDIF(I1503,'ObjProd (2)'!$C$25,"ym") &amp; " mois ", "") &amp;
   IF(INT(('ObjProd (2)'!$C$25-EDATE(I1503,DATEDIF(I1503,'ObjProd (2)'!$C$25,"y")*12+DATEDIF(I1503,'ObjProd (2)'!$C$25,"ym")))/7)&gt;0,
      INT(('ObjProd (2)'!$C$25-EDATE(I1503,DATEDIF(I1503,'ObjProd (2)'!$C$25,"y")*12+DATEDIF(I1503,'ObjProd (2)'!$C$25,"ym")))/7) &amp; " sem.",
      "")
)
)</f>
        <v/>
      </c>
      <c r="L1503" s="11" t="str">
        <f t="shared" si="255"/>
        <v/>
      </c>
      <c r="M1503" s="9" t="str">
        <f t="shared" si="251"/>
        <v/>
      </c>
      <c r="N1503" s="9" t="str" cm="1">
        <f t="array" aca="1" ref="N1503" ca="1">LEFT(L1503, IF(ISNUMBER(SUBSTITUTE(_xludf.MID(L1503, 2, 1), ".", ",")), 1, 2))</f>
        <v/>
      </c>
      <c r="O1503" s="19" t="str">
        <f t="shared" ca="1" si="257"/>
        <v/>
      </c>
      <c r="P1503" s="9" t="str">
        <f t="shared" ca="1" si="258"/>
        <v/>
      </c>
      <c r="Q1503" s="9" t="str">
        <f t="shared" ca="1" si="259"/>
        <v/>
      </c>
      <c r="R1503" s="9" t="str">
        <f t="shared" si="252"/>
        <v/>
      </c>
      <c r="S1503" t="str" cm="1">
        <f t="array" ref="S1503">IF(ISBLANK(C1503),"",IFERROR(INDEX(ListeSeries!$A$2:$A$1045, MATCH(1, (DatasScan!G1503=ListeSeries!$B$2:$B$1045) * (DatasScan!H1503&gt;=ListeSeries!$D$2:$D$1045) * (DatasScan!H1503&lt;=ListeSeries!$E$2:$E$1045), 0)), "no match"))</f>
        <v/>
      </c>
      <c r="T1503" s="7" t="str" cm="1">
        <f t="array" ref="T1503">IF(ISBLANK(C1503),"",IFERROR(INDEX(ListeSeries!$C$2:$C$1045, MATCH(1, (DatasScan!G1503=ListeSeries!$B$2:$B$1045) * (DatasScan!H1503&gt;=ListeSeries!$D$2:$D$1045) * (DatasScan!H1503&lt;=ListeSeries!$E$2:$E$1045), 0)), "no match"))</f>
        <v/>
      </c>
      <c r="U1503" s="11" t="str" cm="1">
        <f t="array" ref="U1503">IF(ISBLANK(C1503),"",IFERROR(INDEX(ListeSeries!$F$2:$F$1045, MATCH(1, (DatasScan!G1503=ListeSeries!$B$2:$B$1045) * (DatasScan!H1503&gt;=ListeSeries!$D$2:$D$1045) * (DatasScan!H1503&lt;=ListeSeries!$E$2:$E$1045), 0)), "no match"))</f>
        <v/>
      </c>
    </row>
    <row r="1504" spans="1:21" x14ac:dyDescent="0.25">
      <c r="A1504" s="6" t="str">
        <f t="shared" si="253"/>
        <v/>
      </c>
      <c r="B1504" s="272"/>
      <c r="F1504" s="7" t="str">
        <f t="shared" si="256"/>
        <v/>
      </c>
      <c r="G1504" s="21" t="str">
        <f>IF(ISBLANK(C1504),"",_xlfn.XLOOKUP(_xlfn.XLOOKUP(VALUE(LEFT(C1504,4)),Souches!$B$2:$B$15000,Souches!$E$2:$E$15000),Varietes!$B$2:$B$500,Varietes!$C$2:$C$500))</f>
        <v/>
      </c>
      <c r="H1504" s="19" t="str">
        <f>IF(ISBLANK(C1504),"",_xlfn.XLOOKUP(VALUE(LEFT(C1504,4)),Souches!$B$2:$B$15000,Souches!$D$2:$D$15000))</f>
        <v/>
      </c>
      <c r="I1504" s="10" t="str">
        <f t="shared" si="254"/>
        <v/>
      </c>
      <c r="J1504" s="19" t="str">
        <f>IF(I1504="","",INT(('ObjProd (2)'!$C$25-I1504)/7 * (ABS('ObjProd (2)'!$C$25-I1504)&gt;=7)))</f>
        <v/>
      </c>
      <c r="K1504" s="10" t="str">
        <f>IF(I1504="","",
IF(AND(DATEDIF(I1504,'ObjProd (2)'!$C$25,"y")=0,DATEDIF(I1504,'ObjProd (2)'!$C$25,"ym")=0,
   INT(('ObjProd (2)'!$C$25-EDATE(I1504,DATEDIF(I1504,'ObjProd (2)'!$C$25,"y")*12+DATEDIF(I1504,'ObjProd (2)'!$C$25,"ym")))/7)=0),
   "&lt; 1 sem.",
   IF(DATEDIF(I1504,'ObjProd (2)'!$C$25,"y")&gt;0,DATEDIF(I1504,'ObjProd (2)'!$C$25,"y") &amp; " " &amp; IF(DATEDIF(I1504,'ObjProd (2)'!$C$25,"y")=1,"an ","ans "),"") &amp;
   IF(DATEDIF(I1504,'ObjProd (2)'!$C$25,"ym")&gt;0,DATEDIF(I1504,'ObjProd (2)'!$C$25,"ym") &amp; " mois ", "") &amp;
   IF(INT(('ObjProd (2)'!$C$25-EDATE(I1504,DATEDIF(I1504,'ObjProd (2)'!$C$25,"y")*12+DATEDIF(I1504,'ObjProd (2)'!$C$25,"ym")))/7)&gt;0,
      INT(('ObjProd (2)'!$C$25-EDATE(I1504,DATEDIF(I1504,'ObjProd (2)'!$C$25,"y")*12+DATEDIF(I1504,'ObjProd (2)'!$C$25,"ym")))/7) &amp; " sem.",
      "")
)
)</f>
        <v/>
      </c>
      <c r="L1504" s="11" t="str">
        <f t="shared" si="255"/>
        <v/>
      </c>
      <c r="M1504" s="9" t="str">
        <f t="shared" si="251"/>
        <v/>
      </c>
      <c r="N1504" s="9" t="str" cm="1">
        <f t="array" aca="1" ref="N1504" ca="1">LEFT(L1504, IF(ISNUMBER(SUBSTITUTE(_xludf.MID(L1504, 2, 1), ".", ",")), 1, 2))</f>
        <v/>
      </c>
      <c r="O1504" s="19" t="str">
        <f t="shared" ca="1" si="257"/>
        <v/>
      </c>
      <c r="P1504" s="9" t="str">
        <f t="shared" ca="1" si="258"/>
        <v/>
      </c>
      <c r="Q1504" s="9" t="str">
        <f t="shared" ca="1" si="259"/>
        <v/>
      </c>
      <c r="R1504" s="9" t="str">
        <f t="shared" si="252"/>
        <v/>
      </c>
      <c r="S1504" t="str" cm="1">
        <f t="array" ref="S1504">IF(ISBLANK(C1504),"",IFERROR(INDEX(ListeSeries!$A$2:$A$1045, MATCH(1, (DatasScan!G1504=ListeSeries!$B$2:$B$1045) * (DatasScan!H1504&gt;=ListeSeries!$D$2:$D$1045) * (DatasScan!H1504&lt;=ListeSeries!$E$2:$E$1045), 0)), "no match"))</f>
        <v/>
      </c>
      <c r="T1504" s="7" t="str" cm="1">
        <f t="array" ref="T1504">IF(ISBLANK(C1504),"",IFERROR(INDEX(ListeSeries!$C$2:$C$1045, MATCH(1, (DatasScan!G1504=ListeSeries!$B$2:$B$1045) * (DatasScan!H1504&gt;=ListeSeries!$D$2:$D$1045) * (DatasScan!H1504&lt;=ListeSeries!$E$2:$E$1045), 0)), "no match"))</f>
        <v/>
      </c>
      <c r="U1504" s="11" t="str" cm="1">
        <f t="array" ref="U1504">IF(ISBLANK(C1504),"",IFERROR(INDEX(ListeSeries!$F$2:$F$1045, MATCH(1, (DatasScan!G1504=ListeSeries!$B$2:$B$1045) * (DatasScan!H1504&gt;=ListeSeries!$D$2:$D$1045) * (DatasScan!H1504&lt;=ListeSeries!$E$2:$E$1045), 0)), "no match"))</f>
        <v/>
      </c>
    </row>
    <row r="1505" spans="1:21" x14ac:dyDescent="0.25">
      <c r="A1505" s="6" t="str">
        <f t="shared" si="253"/>
        <v/>
      </c>
      <c r="B1505" s="272"/>
      <c r="F1505" s="7" t="str">
        <f t="shared" si="256"/>
        <v/>
      </c>
      <c r="G1505" s="21" t="str">
        <f>IF(ISBLANK(C1505),"",_xlfn.XLOOKUP(_xlfn.XLOOKUP(VALUE(LEFT(C1505,4)),Souches!$B$2:$B$15000,Souches!$E$2:$E$15000),Varietes!$B$2:$B$500,Varietes!$C$2:$C$500))</f>
        <v/>
      </c>
      <c r="H1505" s="19" t="str">
        <f>IF(ISBLANK(C1505),"",_xlfn.XLOOKUP(VALUE(LEFT(C1505,4)),Souches!$B$2:$B$15000,Souches!$D$2:$D$15000))</f>
        <v/>
      </c>
      <c r="I1505" s="10" t="str">
        <f t="shared" si="254"/>
        <v/>
      </c>
      <c r="J1505" s="19" t="str">
        <f>IF(I1505="","",INT(('ObjProd (2)'!$C$25-I1505)/7 * (ABS('ObjProd (2)'!$C$25-I1505)&gt;=7)))</f>
        <v/>
      </c>
      <c r="K1505" s="10" t="str">
        <f>IF(I1505="","",
IF(AND(DATEDIF(I1505,'ObjProd (2)'!$C$25,"y")=0,DATEDIF(I1505,'ObjProd (2)'!$C$25,"ym")=0,
   INT(('ObjProd (2)'!$C$25-EDATE(I1505,DATEDIF(I1505,'ObjProd (2)'!$C$25,"y")*12+DATEDIF(I1505,'ObjProd (2)'!$C$25,"ym")))/7)=0),
   "&lt; 1 sem.",
   IF(DATEDIF(I1505,'ObjProd (2)'!$C$25,"y")&gt;0,DATEDIF(I1505,'ObjProd (2)'!$C$25,"y") &amp; " " &amp; IF(DATEDIF(I1505,'ObjProd (2)'!$C$25,"y")=1,"an ","ans "),"") &amp;
   IF(DATEDIF(I1505,'ObjProd (2)'!$C$25,"ym")&gt;0,DATEDIF(I1505,'ObjProd (2)'!$C$25,"ym") &amp; " mois ", "") &amp;
   IF(INT(('ObjProd (2)'!$C$25-EDATE(I1505,DATEDIF(I1505,'ObjProd (2)'!$C$25,"y")*12+DATEDIF(I1505,'ObjProd (2)'!$C$25,"ym")))/7)&gt;0,
      INT(('ObjProd (2)'!$C$25-EDATE(I1505,DATEDIF(I1505,'ObjProd (2)'!$C$25,"y")*12+DATEDIF(I1505,'ObjProd (2)'!$C$25,"ym")))/7) &amp; " sem.",
      "")
)
)</f>
        <v/>
      </c>
      <c r="L1505" s="11" t="str">
        <f t="shared" si="255"/>
        <v/>
      </c>
      <c r="M1505" s="9" t="str">
        <f t="shared" si="251"/>
        <v/>
      </c>
      <c r="N1505" s="9" t="str" cm="1">
        <f t="array" aca="1" ref="N1505" ca="1">LEFT(L1505, IF(ISNUMBER(SUBSTITUTE(_xludf.MID(L1505, 2, 1), ".", ",")), 1, 2))</f>
        <v/>
      </c>
      <c r="O1505" s="19" t="str">
        <f t="shared" ca="1" si="257"/>
        <v/>
      </c>
      <c r="P1505" s="9" t="str">
        <f t="shared" ca="1" si="258"/>
        <v/>
      </c>
      <c r="Q1505" s="9" t="str">
        <f t="shared" ca="1" si="259"/>
        <v/>
      </c>
      <c r="R1505" s="9" t="str">
        <f t="shared" si="252"/>
        <v/>
      </c>
      <c r="S1505" t="str" cm="1">
        <f t="array" ref="S1505">IF(ISBLANK(C1505),"",IFERROR(INDEX(ListeSeries!$A$2:$A$1045, MATCH(1, (DatasScan!G1505=ListeSeries!$B$2:$B$1045) * (DatasScan!H1505&gt;=ListeSeries!$D$2:$D$1045) * (DatasScan!H1505&lt;=ListeSeries!$E$2:$E$1045), 0)), "no match"))</f>
        <v/>
      </c>
      <c r="T1505" s="7" t="str" cm="1">
        <f t="array" ref="T1505">IF(ISBLANK(C1505),"",IFERROR(INDEX(ListeSeries!$C$2:$C$1045, MATCH(1, (DatasScan!G1505=ListeSeries!$B$2:$B$1045) * (DatasScan!H1505&gt;=ListeSeries!$D$2:$D$1045) * (DatasScan!H1505&lt;=ListeSeries!$E$2:$E$1045), 0)), "no match"))</f>
        <v/>
      </c>
      <c r="U1505" s="11" t="str" cm="1">
        <f t="array" ref="U1505">IF(ISBLANK(C1505),"",IFERROR(INDEX(ListeSeries!$F$2:$F$1045, MATCH(1, (DatasScan!G1505=ListeSeries!$B$2:$B$1045) * (DatasScan!H1505&gt;=ListeSeries!$D$2:$D$1045) * (DatasScan!H1505&lt;=ListeSeries!$E$2:$E$1045), 0)), "no match"))</f>
        <v/>
      </c>
    </row>
    <row r="1506" spans="1:21" x14ac:dyDescent="0.25">
      <c r="A1506" s="6" t="str">
        <f t="shared" si="253"/>
        <v/>
      </c>
      <c r="B1506" s="272"/>
      <c r="F1506" s="7" t="str">
        <f t="shared" si="256"/>
        <v/>
      </c>
      <c r="G1506" s="21" t="str">
        <f>IF(ISBLANK(C1506),"",_xlfn.XLOOKUP(_xlfn.XLOOKUP(VALUE(LEFT(C1506,4)),Souches!$B$2:$B$15000,Souches!$E$2:$E$15000),Varietes!$B$2:$B$500,Varietes!$C$2:$C$500))</f>
        <v/>
      </c>
      <c r="H1506" s="19" t="str">
        <f>IF(ISBLANK(C1506),"",_xlfn.XLOOKUP(VALUE(LEFT(C1506,4)),Souches!$B$2:$B$15000,Souches!$D$2:$D$15000))</f>
        <v/>
      </c>
      <c r="I1506" s="10" t="str">
        <f t="shared" si="254"/>
        <v/>
      </c>
      <c r="J1506" s="19" t="str">
        <f>IF(I1506="","",INT(('ObjProd (2)'!$C$25-I1506)/7 * (ABS('ObjProd (2)'!$C$25-I1506)&gt;=7)))</f>
        <v/>
      </c>
      <c r="K1506" s="10" t="str">
        <f>IF(I1506="","",
IF(AND(DATEDIF(I1506,'ObjProd (2)'!$C$25,"y")=0,DATEDIF(I1506,'ObjProd (2)'!$C$25,"ym")=0,
   INT(('ObjProd (2)'!$C$25-EDATE(I1506,DATEDIF(I1506,'ObjProd (2)'!$C$25,"y")*12+DATEDIF(I1506,'ObjProd (2)'!$C$25,"ym")))/7)=0),
   "&lt; 1 sem.",
   IF(DATEDIF(I1506,'ObjProd (2)'!$C$25,"y")&gt;0,DATEDIF(I1506,'ObjProd (2)'!$C$25,"y") &amp; " " &amp; IF(DATEDIF(I1506,'ObjProd (2)'!$C$25,"y")=1,"an ","ans "),"") &amp;
   IF(DATEDIF(I1506,'ObjProd (2)'!$C$25,"ym")&gt;0,DATEDIF(I1506,'ObjProd (2)'!$C$25,"ym") &amp; " mois ", "") &amp;
   IF(INT(('ObjProd (2)'!$C$25-EDATE(I1506,DATEDIF(I1506,'ObjProd (2)'!$C$25,"y")*12+DATEDIF(I1506,'ObjProd (2)'!$C$25,"ym")))/7)&gt;0,
      INT(('ObjProd (2)'!$C$25-EDATE(I1506,DATEDIF(I1506,'ObjProd (2)'!$C$25,"y")*12+DATEDIF(I1506,'ObjProd (2)'!$C$25,"ym")))/7) &amp; " sem.",
      "")
)
)</f>
        <v/>
      </c>
      <c r="L1506" s="11" t="str">
        <f t="shared" si="255"/>
        <v/>
      </c>
      <c r="M1506" s="9" t="str">
        <f t="shared" si="251"/>
        <v/>
      </c>
      <c r="N1506" s="9" t="str" cm="1">
        <f t="array" aca="1" ref="N1506" ca="1">LEFT(L1506, IF(ISNUMBER(SUBSTITUTE(_xludf.MID(L1506, 2, 1), ".", ",")), 1, 2))</f>
        <v/>
      </c>
      <c r="O1506" s="19" t="str">
        <f t="shared" ca="1" si="257"/>
        <v/>
      </c>
      <c r="P1506" s="9" t="str">
        <f t="shared" ca="1" si="258"/>
        <v/>
      </c>
      <c r="Q1506" s="9" t="str">
        <f t="shared" ca="1" si="259"/>
        <v/>
      </c>
      <c r="R1506" s="9" t="str">
        <f t="shared" si="252"/>
        <v/>
      </c>
      <c r="S1506" t="str" cm="1">
        <f t="array" ref="S1506">IF(ISBLANK(C1506),"",IFERROR(INDEX(ListeSeries!$A$2:$A$1045, MATCH(1, (DatasScan!G1506=ListeSeries!$B$2:$B$1045) * (DatasScan!H1506&gt;=ListeSeries!$D$2:$D$1045) * (DatasScan!H1506&lt;=ListeSeries!$E$2:$E$1045), 0)), "no match"))</f>
        <v/>
      </c>
      <c r="T1506" s="7" t="str" cm="1">
        <f t="array" ref="T1506">IF(ISBLANK(C1506),"",IFERROR(INDEX(ListeSeries!$C$2:$C$1045, MATCH(1, (DatasScan!G1506=ListeSeries!$B$2:$B$1045) * (DatasScan!H1506&gt;=ListeSeries!$D$2:$D$1045) * (DatasScan!H1506&lt;=ListeSeries!$E$2:$E$1045), 0)), "no match"))</f>
        <v/>
      </c>
      <c r="U1506" s="11" t="str" cm="1">
        <f t="array" ref="U1506">IF(ISBLANK(C1506),"",IFERROR(INDEX(ListeSeries!$F$2:$F$1045, MATCH(1, (DatasScan!G1506=ListeSeries!$B$2:$B$1045) * (DatasScan!H1506&gt;=ListeSeries!$D$2:$D$1045) * (DatasScan!H1506&lt;=ListeSeries!$E$2:$E$1045), 0)), "no match"))</f>
        <v/>
      </c>
    </row>
    <row r="1507" spans="1:21" x14ac:dyDescent="0.25">
      <c r="A1507" s="6" t="str">
        <f t="shared" si="253"/>
        <v/>
      </c>
      <c r="B1507" s="272"/>
      <c r="F1507" s="7" t="str">
        <f t="shared" si="256"/>
        <v/>
      </c>
      <c r="G1507" s="21" t="str">
        <f>IF(ISBLANK(C1507),"",_xlfn.XLOOKUP(_xlfn.XLOOKUP(VALUE(LEFT(C1507,4)),Souches!$B$2:$B$15000,Souches!$E$2:$E$15000),Varietes!$B$2:$B$500,Varietes!$C$2:$C$500))</f>
        <v/>
      </c>
      <c r="H1507" s="19" t="str">
        <f>IF(ISBLANK(C1507),"",_xlfn.XLOOKUP(VALUE(LEFT(C1507,4)),Souches!$B$2:$B$15000,Souches!$D$2:$D$15000))</f>
        <v/>
      </c>
      <c r="I1507" s="10" t="str">
        <f t="shared" si="254"/>
        <v/>
      </c>
      <c r="J1507" s="19" t="str">
        <f>IF(I1507="","",INT(('ObjProd (2)'!$C$25-I1507)/7 * (ABS('ObjProd (2)'!$C$25-I1507)&gt;=7)))</f>
        <v/>
      </c>
      <c r="K1507" s="10" t="str">
        <f>IF(I1507="","",
IF(AND(DATEDIF(I1507,'ObjProd (2)'!$C$25,"y")=0,DATEDIF(I1507,'ObjProd (2)'!$C$25,"ym")=0,
   INT(('ObjProd (2)'!$C$25-EDATE(I1507,DATEDIF(I1507,'ObjProd (2)'!$C$25,"y")*12+DATEDIF(I1507,'ObjProd (2)'!$C$25,"ym")))/7)=0),
   "&lt; 1 sem.",
   IF(DATEDIF(I1507,'ObjProd (2)'!$C$25,"y")&gt;0,DATEDIF(I1507,'ObjProd (2)'!$C$25,"y") &amp; " " &amp; IF(DATEDIF(I1507,'ObjProd (2)'!$C$25,"y")=1,"an ","ans "),"") &amp;
   IF(DATEDIF(I1507,'ObjProd (2)'!$C$25,"ym")&gt;0,DATEDIF(I1507,'ObjProd (2)'!$C$25,"ym") &amp; " mois ", "") &amp;
   IF(INT(('ObjProd (2)'!$C$25-EDATE(I1507,DATEDIF(I1507,'ObjProd (2)'!$C$25,"y")*12+DATEDIF(I1507,'ObjProd (2)'!$C$25,"ym")))/7)&gt;0,
      INT(('ObjProd (2)'!$C$25-EDATE(I1507,DATEDIF(I1507,'ObjProd (2)'!$C$25,"y")*12+DATEDIF(I1507,'ObjProd (2)'!$C$25,"ym")))/7) &amp; " sem.",
      "")
)
)</f>
        <v/>
      </c>
      <c r="L1507" s="11" t="str">
        <f t="shared" si="255"/>
        <v/>
      </c>
      <c r="M1507" s="9" t="str">
        <f t="shared" si="251"/>
        <v/>
      </c>
      <c r="N1507" s="9" t="str" cm="1">
        <f t="array" aca="1" ref="N1507" ca="1">LEFT(L1507, IF(ISNUMBER(SUBSTITUTE(_xludf.MID(L1507, 2, 1), ".", ",")), 1, 2))</f>
        <v/>
      </c>
      <c r="O1507" s="19" t="str">
        <f t="shared" ca="1" si="257"/>
        <v/>
      </c>
      <c r="P1507" s="9" t="str">
        <f t="shared" ca="1" si="258"/>
        <v/>
      </c>
      <c r="Q1507" s="9" t="str">
        <f t="shared" ca="1" si="259"/>
        <v/>
      </c>
      <c r="R1507" s="9" t="str">
        <f t="shared" si="252"/>
        <v/>
      </c>
      <c r="S1507" t="str" cm="1">
        <f t="array" ref="S1507">IF(ISBLANK(C1507),"",IFERROR(INDEX(ListeSeries!$A$2:$A$1045, MATCH(1, (DatasScan!G1507=ListeSeries!$B$2:$B$1045) * (DatasScan!H1507&gt;=ListeSeries!$D$2:$D$1045) * (DatasScan!H1507&lt;=ListeSeries!$E$2:$E$1045), 0)), "no match"))</f>
        <v/>
      </c>
      <c r="T1507" s="7" t="str" cm="1">
        <f t="array" ref="T1507">IF(ISBLANK(C1507),"",IFERROR(INDEX(ListeSeries!$C$2:$C$1045, MATCH(1, (DatasScan!G1507=ListeSeries!$B$2:$B$1045) * (DatasScan!H1507&gt;=ListeSeries!$D$2:$D$1045) * (DatasScan!H1507&lt;=ListeSeries!$E$2:$E$1045), 0)), "no match"))</f>
        <v/>
      </c>
      <c r="U1507" s="11" t="str" cm="1">
        <f t="array" ref="U1507">IF(ISBLANK(C1507),"",IFERROR(INDEX(ListeSeries!$F$2:$F$1045, MATCH(1, (DatasScan!G1507=ListeSeries!$B$2:$B$1045) * (DatasScan!H1507&gt;=ListeSeries!$D$2:$D$1045) * (DatasScan!H1507&lt;=ListeSeries!$E$2:$E$1045), 0)), "no match"))</f>
        <v/>
      </c>
    </row>
    <row r="1508" spans="1:21" x14ac:dyDescent="0.25">
      <c r="A1508" s="6" t="str">
        <f t="shared" si="253"/>
        <v/>
      </c>
      <c r="B1508" s="272"/>
      <c r="F1508" s="7" t="str">
        <f t="shared" si="256"/>
        <v/>
      </c>
      <c r="G1508" s="21" t="str">
        <f>IF(ISBLANK(C1508),"",_xlfn.XLOOKUP(_xlfn.XLOOKUP(VALUE(LEFT(C1508,4)),Souches!$B$2:$B$15000,Souches!$E$2:$E$15000),Varietes!$B$2:$B$500,Varietes!$C$2:$C$500))</f>
        <v/>
      </c>
      <c r="H1508" s="19" t="str">
        <f>IF(ISBLANK(C1508),"",_xlfn.XLOOKUP(VALUE(LEFT(C1508,4)),Souches!$B$2:$B$15000,Souches!$D$2:$D$15000))</f>
        <v/>
      </c>
      <c r="I1508" s="10" t="str">
        <f t="shared" si="254"/>
        <v/>
      </c>
      <c r="J1508" s="19" t="str">
        <f>IF(I1508="","",INT(('ObjProd (2)'!$C$25-I1508)/7 * (ABS('ObjProd (2)'!$C$25-I1508)&gt;=7)))</f>
        <v/>
      </c>
      <c r="K1508" s="10" t="str">
        <f>IF(I1508="","",
IF(AND(DATEDIF(I1508,'ObjProd (2)'!$C$25,"y")=0,DATEDIF(I1508,'ObjProd (2)'!$C$25,"ym")=0,
   INT(('ObjProd (2)'!$C$25-EDATE(I1508,DATEDIF(I1508,'ObjProd (2)'!$C$25,"y")*12+DATEDIF(I1508,'ObjProd (2)'!$C$25,"ym")))/7)=0),
   "&lt; 1 sem.",
   IF(DATEDIF(I1508,'ObjProd (2)'!$C$25,"y")&gt;0,DATEDIF(I1508,'ObjProd (2)'!$C$25,"y") &amp; " " &amp; IF(DATEDIF(I1508,'ObjProd (2)'!$C$25,"y")=1,"an ","ans "),"") &amp;
   IF(DATEDIF(I1508,'ObjProd (2)'!$C$25,"ym")&gt;0,DATEDIF(I1508,'ObjProd (2)'!$C$25,"ym") &amp; " mois ", "") &amp;
   IF(INT(('ObjProd (2)'!$C$25-EDATE(I1508,DATEDIF(I1508,'ObjProd (2)'!$C$25,"y")*12+DATEDIF(I1508,'ObjProd (2)'!$C$25,"ym")))/7)&gt;0,
      INT(('ObjProd (2)'!$C$25-EDATE(I1508,DATEDIF(I1508,'ObjProd (2)'!$C$25,"y")*12+DATEDIF(I1508,'ObjProd (2)'!$C$25,"ym")))/7) &amp; " sem.",
      "")
)
)</f>
        <v/>
      </c>
      <c r="L1508" s="11" t="str">
        <f t="shared" si="255"/>
        <v/>
      </c>
      <c r="M1508" s="9" t="str">
        <f t="shared" si="251"/>
        <v/>
      </c>
      <c r="N1508" s="9" t="str" cm="1">
        <f t="array" aca="1" ref="N1508" ca="1">LEFT(L1508, IF(ISNUMBER(SUBSTITUTE(_xludf.MID(L1508, 2, 1), ".", ",")), 1, 2))</f>
        <v/>
      </c>
      <c r="O1508" s="19" t="str">
        <f t="shared" ca="1" si="257"/>
        <v/>
      </c>
      <c r="P1508" s="9" t="str">
        <f t="shared" ca="1" si="258"/>
        <v/>
      </c>
      <c r="Q1508" s="9" t="str">
        <f t="shared" ca="1" si="259"/>
        <v/>
      </c>
      <c r="R1508" s="9" t="str">
        <f t="shared" si="252"/>
        <v/>
      </c>
      <c r="S1508" t="str" cm="1">
        <f t="array" ref="S1508">IF(ISBLANK(C1508),"",IFERROR(INDEX(ListeSeries!$A$2:$A$1045, MATCH(1, (DatasScan!G1508=ListeSeries!$B$2:$B$1045) * (DatasScan!H1508&gt;=ListeSeries!$D$2:$D$1045) * (DatasScan!H1508&lt;=ListeSeries!$E$2:$E$1045), 0)), "no match"))</f>
        <v/>
      </c>
      <c r="T1508" s="7" t="str" cm="1">
        <f t="array" ref="T1508">IF(ISBLANK(C1508),"",IFERROR(INDEX(ListeSeries!$C$2:$C$1045, MATCH(1, (DatasScan!G1508=ListeSeries!$B$2:$B$1045) * (DatasScan!H1508&gt;=ListeSeries!$D$2:$D$1045) * (DatasScan!H1508&lt;=ListeSeries!$E$2:$E$1045), 0)), "no match"))</f>
        <v/>
      </c>
      <c r="U1508" s="11" t="str" cm="1">
        <f t="array" ref="U1508">IF(ISBLANK(C1508),"",IFERROR(INDEX(ListeSeries!$F$2:$F$1045, MATCH(1, (DatasScan!G1508=ListeSeries!$B$2:$B$1045) * (DatasScan!H1508&gt;=ListeSeries!$D$2:$D$1045) * (DatasScan!H1508&lt;=ListeSeries!$E$2:$E$1045), 0)), "no match"))</f>
        <v/>
      </c>
    </row>
    <row r="1509" spans="1:21" x14ac:dyDescent="0.25">
      <c r="A1509" s="6" t="str">
        <f t="shared" si="253"/>
        <v/>
      </c>
      <c r="B1509" s="272"/>
      <c r="F1509" s="7" t="str">
        <f t="shared" si="256"/>
        <v/>
      </c>
      <c r="G1509" s="21" t="str">
        <f>IF(ISBLANK(C1509),"",_xlfn.XLOOKUP(_xlfn.XLOOKUP(VALUE(LEFT(C1509,4)),Souches!$B$2:$B$15000,Souches!$E$2:$E$15000),Varietes!$B$2:$B$500,Varietes!$C$2:$C$500))</f>
        <v/>
      </c>
      <c r="H1509" s="19" t="str">
        <f>IF(ISBLANK(C1509),"",_xlfn.XLOOKUP(VALUE(LEFT(C1509,4)),Souches!$B$2:$B$15000,Souches!$D$2:$D$15000))</f>
        <v/>
      </c>
      <c r="I1509" s="10" t="str">
        <f t="shared" si="254"/>
        <v/>
      </c>
      <c r="J1509" s="19" t="str">
        <f>IF(I1509="","",INT(('ObjProd (2)'!$C$25-I1509)/7 * (ABS('ObjProd (2)'!$C$25-I1509)&gt;=7)))</f>
        <v/>
      </c>
      <c r="K1509" s="10" t="str">
        <f>IF(I1509="","",
IF(AND(DATEDIF(I1509,'ObjProd (2)'!$C$25,"y")=0,DATEDIF(I1509,'ObjProd (2)'!$C$25,"ym")=0,
   INT(('ObjProd (2)'!$C$25-EDATE(I1509,DATEDIF(I1509,'ObjProd (2)'!$C$25,"y")*12+DATEDIF(I1509,'ObjProd (2)'!$C$25,"ym")))/7)=0),
   "&lt; 1 sem.",
   IF(DATEDIF(I1509,'ObjProd (2)'!$C$25,"y")&gt;0,DATEDIF(I1509,'ObjProd (2)'!$C$25,"y") &amp; " " &amp; IF(DATEDIF(I1509,'ObjProd (2)'!$C$25,"y")=1,"an ","ans "),"") &amp;
   IF(DATEDIF(I1509,'ObjProd (2)'!$C$25,"ym")&gt;0,DATEDIF(I1509,'ObjProd (2)'!$C$25,"ym") &amp; " mois ", "") &amp;
   IF(INT(('ObjProd (2)'!$C$25-EDATE(I1509,DATEDIF(I1509,'ObjProd (2)'!$C$25,"y")*12+DATEDIF(I1509,'ObjProd (2)'!$C$25,"ym")))/7)&gt;0,
      INT(('ObjProd (2)'!$C$25-EDATE(I1509,DATEDIF(I1509,'ObjProd (2)'!$C$25,"y")*12+DATEDIF(I1509,'ObjProd (2)'!$C$25,"ym")))/7) &amp; " sem.",
      "")
)
)</f>
        <v/>
      </c>
      <c r="L1509" s="11" t="str">
        <f t="shared" si="255"/>
        <v/>
      </c>
      <c r="M1509" s="9" t="str">
        <f t="shared" si="251"/>
        <v/>
      </c>
      <c r="N1509" s="9" t="str" cm="1">
        <f t="array" aca="1" ref="N1509" ca="1">LEFT(L1509, IF(ISNUMBER(SUBSTITUTE(_xludf.MID(L1509, 2, 1), ".", ",")), 1, 2))</f>
        <v/>
      </c>
      <c r="O1509" s="19" t="str">
        <f t="shared" ca="1" si="257"/>
        <v/>
      </c>
      <c r="P1509" s="9" t="str">
        <f t="shared" ca="1" si="258"/>
        <v/>
      </c>
      <c r="Q1509" s="9" t="str">
        <f t="shared" ca="1" si="259"/>
        <v/>
      </c>
      <c r="R1509" s="9" t="str">
        <f t="shared" si="252"/>
        <v/>
      </c>
      <c r="S1509" t="str" cm="1">
        <f t="array" ref="S1509">IF(ISBLANK(C1509),"",IFERROR(INDEX(ListeSeries!$A$2:$A$1045, MATCH(1, (DatasScan!G1509=ListeSeries!$B$2:$B$1045) * (DatasScan!H1509&gt;=ListeSeries!$D$2:$D$1045) * (DatasScan!H1509&lt;=ListeSeries!$E$2:$E$1045), 0)), "no match"))</f>
        <v/>
      </c>
      <c r="T1509" s="7" t="str" cm="1">
        <f t="array" ref="T1509">IF(ISBLANK(C1509),"",IFERROR(INDEX(ListeSeries!$C$2:$C$1045, MATCH(1, (DatasScan!G1509=ListeSeries!$B$2:$B$1045) * (DatasScan!H1509&gt;=ListeSeries!$D$2:$D$1045) * (DatasScan!H1509&lt;=ListeSeries!$E$2:$E$1045), 0)), "no match"))</f>
        <v/>
      </c>
      <c r="U1509" s="11" t="str" cm="1">
        <f t="array" ref="U1509">IF(ISBLANK(C1509),"",IFERROR(INDEX(ListeSeries!$F$2:$F$1045, MATCH(1, (DatasScan!G1509=ListeSeries!$B$2:$B$1045) * (DatasScan!H1509&gt;=ListeSeries!$D$2:$D$1045) * (DatasScan!H1509&lt;=ListeSeries!$E$2:$E$1045), 0)), "no match"))</f>
        <v/>
      </c>
    </row>
    <row r="1510" spans="1:21" x14ac:dyDescent="0.25">
      <c r="A1510" s="6" t="str">
        <f t="shared" si="253"/>
        <v/>
      </c>
      <c r="B1510" s="272"/>
      <c r="F1510" s="7" t="str">
        <f t="shared" si="256"/>
        <v/>
      </c>
      <c r="G1510" s="21" t="str">
        <f>IF(ISBLANK(C1510),"",_xlfn.XLOOKUP(_xlfn.XLOOKUP(VALUE(LEFT(C1510,4)),Souches!$B$2:$B$15000,Souches!$E$2:$E$15000),Varietes!$B$2:$B$500,Varietes!$C$2:$C$500))</f>
        <v/>
      </c>
      <c r="H1510" s="19" t="str">
        <f>IF(ISBLANK(C1510),"",_xlfn.XLOOKUP(VALUE(LEFT(C1510,4)),Souches!$B$2:$B$15000,Souches!$D$2:$D$15000))</f>
        <v/>
      </c>
      <c r="I1510" s="10" t="str">
        <f t="shared" si="254"/>
        <v/>
      </c>
      <c r="J1510" s="19" t="str">
        <f>IF(I1510="","",INT(('ObjProd (2)'!$C$25-I1510)/7 * (ABS('ObjProd (2)'!$C$25-I1510)&gt;=7)))</f>
        <v/>
      </c>
      <c r="K1510" s="10" t="str">
        <f>IF(I1510="","",
IF(AND(DATEDIF(I1510,'ObjProd (2)'!$C$25,"y")=0,DATEDIF(I1510,'ObjProd (2)'!$C$25,"ym")=0,
   INT(('ObjProd (2)'!$C$25-EDATE(I1510,DATEDIF(I1510,'ObjProd (2)'!$C$25,"y")*12+DATEDIF(I1510,'ObjProd (2)'!$C$25,"ym")))/7)=0),
   "&lt; 1 sem.",
   IF(DATEDIF(I1510,'ObjProd (2)'!$C$25,"y")&gt;0,DATEDIF(I1510,'ObjProd (2)'!$C$25,"y") &amp; " " &amp; IF(DATEDIF(I1510,'ObjProd (2)'!$C$25,"y")=1,"an ","ans "),"") &amp;
   IF(DATEDIF(I1510,'ObjProd (2)'!$C$25,"ym")&gt;0,DATEDIF(I1510,'ObjProd (2)'!$C$25,"ym") &amp; " mois ", "") &amp;
   IF(INT(('ObjProd (2)'!$C$25-EDATE(I1510,DATEDIF(I1510,'ObjProd (2)'!$C$25,"y")*12+DATEDIF(I1510,'ObjProd (2)'!$C$25,"ym")))/7)&gt;0,
      INT(('ObjProd (2)'!$C$25-EDATE(I1510,DATEDIF(I1510,'ObjProd (2)'!$C$25,"y")*12+DATEDIF(I1510,'ObjProd (2)'!$C$25,"ym")))/7) &amp; " sem.",
      "")
)
)</f>
        <v/>
      </c>
      <c r="L1510" s="11" t="str">
        <f t="shared" si="255"/>
        <v/>
      </c>
      <c r="M1510" s="9" t="str">
        <f t="shared" si="251"/>
        <v/>
      </c>
      <c r="N1510" s="9" t="str" cm="1">
        <f t="array" aca="1" ref="N1510" ca="1">LEFT(L1510, IF(ISNUMBER(SUBSTITUTE(_xludf.MID(L1510, 2, 1), ".", ",")), 1, 2))</f>
        <v/>
      </c>
      <c r="O1510" s="19" t="str">
        <f t="shared" ca="1" si="257"/>
        <v/>
      </c>
      <c r="P1510" s="9" t="str">
        <f t="shared" ca="1" si="258"/>
        <v/>
      </c>
      <c r="Q1510" s="9" t="str">
        <f t="shared" ca="1" si="259"/>
        <v/>
      </c>
      <c r="R1510" s="9" t="str">
        <f t="shared" si="252"/>
        <v/>
      </c>
      <c r="S1510" t="str" cm="1">
        <f t="array" ref="S1510">IF(ISBLANK(C1510),"",IFERROR(INDEX(ListeSeries!$A$2:$A$1045, MATCH(1, (DatasScan!G1510=ListeSeries!$B$2:$B$1045) * (DatasScan!H1510&gt;=ListeSeries!$D$2:$D$1045) * (DatasScan!H1510&lt;=ListeSeries!$E$2:$E$1045), 0)), "no match"))</f>
        <v/>
      </c>
      <c r="T1510" s="7" t="str" cm="1">
        <f t="array" ref="T1510">IF(ISBLANK(C1510),"",IFERROR(INDEX(ListeSeries!$C$2:$C$1045, MATCH(1, (DatasScan!G1510=ListeSeries!$B$2:$B$1045) * (DatasScan!H1510&gt;=ListeSeries!$D$2:$D$1045) * (DatasScan!H1510&lt;=ListeSeries!$E$2:$E$1045), 0)), "no match"))</f>
        <v/>
      </c>
      <c r="U1510" s="11" t="str" cm="1">
        <f t="array" ref="U1510">IF(ISBLANK(C1510),"",IFERROR(INDEX(ListeSeries!$F$2:$F$1045, MATCH(1, (DatasScan!G1510=ListeSeries!$B$2:$B$1045) * (DatasScan!H1510&gt;=ListeSeries!$D$2:$D$1045) * (DatasScan!H1510&lt;=ListeSeries!$E$2:$E$1045), 0)), "no match"))</f>
        <v/>
      </c>
    </row>
    <row r="1511" spans="1:21" x14ac:dyDescent="0.25">
      <c r="A1511" s="6" t="str">
        <f t="shared" si="253"/>
        <v/>
      </c>
      <c r="B1511" s="272"/>
      <c r="F1511" s="7" t="str">
        <f t="shared" si="256"/>
        <v/>
      </c>
      <c r="G1511" s="21" t="str">
        <f>IF(ISBLANK(C1511),"",_xlfn.XLOOKUP(_xlfn.XLOOKUP(VALUE(LEFT(C1511,4)),Souches!$B$2:$B$15000,Souches!$E$2:$E$15000),Varietes!$B$2:$B$500,Varietes!$C$2:$C$500))</f>
        <v/>
      </c>
      <c r="H1511" s="19" t="str">
        <f>IF(ISBLANK(C1511),"",_xlfn.XLOOKUP(VALUE(LEFT(C1511,4)),Souches!$B$2:$B$15000,Souches!$D$2:$D$15000))</f>
        <v/>
      </c>
      <c r="I1511" s="10" t="str">
        <f t="shared" si="254"/>
        <v/>
      </c>
      <c r="J1511" s="19" t="str">
        <f>IF(I1511="","",INT(('ObjProd (2)'!$C$25-I1511)/7 * (ABS('ObjProd (2)'!$C$25-I1511)&gt;=7)))</f>
        <v/>
      </c>
      <c r="K1511" s="10" t="str">
        <f>IF(I1511="","",
IF(AND(DATEDIF(I1511,'ObjProd (2)'!$C$25,"y")=0,DATEDIF(I1511,'ObjProd (2)'!$C$25,"ym")=0,
   INT(('ObjProd (2)'!$C$25-EDATE(I1511,DATEDIF(I1511,'ObjProd (2)'!$C$25,"y")*12+DATEDIF(I1511,'ObjProd (2)'!$C$25,"ym")))/7)=0),
   "&lt; 1 sem.",
   IF(DATEDIF(I1511,'ObjProd (2)'!$C$25,"y")&gt;0,DATEDIF(I1511,'ObjProd (2)'!$C$25,"y") &amp; " " &amp; IF(DATEDIF(I1511,'ObjProd (2)'!$C$25,"y")=1,"an ","ans "),"") &amp;
   IF(DATEDIF(I1511,'ObjProd (2)'!$C$25,"ym")&gt;0,DATEDIF(I1511,'ObjProd (2)'!$C$25,"ym") &amp; " mois ", "") &amp;
   IF(INT(('ObjProd (2)'!$C$25-EDATE(I1511,DATEDIF(I1511,'ObjProd (2)'!$C$25,"y")*12+DATEDIF(I1511,'ObjProd (2)'!$C$25,"ym")))/7)&gt;0,
      INT(('ObjProd (2)'!$C$25-EDATE(I1511,DATEDIF(I1511,'ObjProd (2)'!$C$25,"y")*12+DATEDIF(I1511,'ObjProd (2)'!$C$25,"ym")))/7) &amp; " sem.",
      "")
)
)</f>
        <v/>
      </c>
      <c r="L1511" s="11" t="str">
        <f t="shared" si="255"/>
        <v/>
      </c>
      <c r="M1511" s="9" t="str">
        <f t="shared" si="251"/>
        <v/>
      </c>
      <c r="N1511" s="9" t="str" cm="1">
        <f t="array" aca="1" ref="N1511" ca="1">LEFT(L1511, IF(ISNUMBER(SUBSTITUTE(_xludf.MID(L1511, 2, 1), ".", ",")), 1, 2))</f>
        <v/>
      </c>
      <c r="O1511" s="19" t="str">
        <f t="shared" ca="1" si="257"/>
        <v/>
      </c>
      <c r="P1511" s="9" t="str">
        <f t="shared" ca="1" si="258"/>
        <v/>
      </c>
      <c r="Q1511" s="9" t="str">
        <f t="shared" ca="1" si="259"/>
        <v/>
      </c>
      <c r="R1511" s="9" t="str">
        <f t="shared" si="252"/>
        <v/>
      </c>
      <c r="S1511" t="str" cm="1">
        <f t="array" ref="S1511">IF(ISBLANK(C1511),"",IFERROR(INDEX(ListeSeries!$A$2:$A$1045, MATCH(1, (DatasScan!G1511=ListeSeries!$B$2:$B$1045) * (DatasScan!H1511&gt;=ListeSeries!$D$2:$D$1045) * (DatasScan!H1511&lt;=ListeSeries!$E$2:$E$1045), 0)), "no match"))</f>
        <v/>
      </c>
      <c r="T1511" s="7" t="str" cm="1">
        <f t="array" ref="T1511">IF(ISBLANK(C1511),"",IFERROR(INDEX(ListeSeries!$C$2:$C$1045, MATCH(1, (DatasScan!G1511=ListeSeries!$B$2:$B$1045) * (DatasScan!H1511&gt;=ListeSeries!$D$2:$D$1045) * (DatasScan!H1511&lt;=ListeSeries!$E$2:$E$1045), 0)), "no match"))</f>
        <v/>
      </c>
      <c r="U1511" s="11" t="str" cm="1">
        <f t="array" ref="U1511">IF(ISBLANK(C1511),"",IFERROR(INDEX(ListeSeries!$F$2:$F$1045, MATCH(1, (DatasScan!G1511=ListeSeries!$B$2:$B$1045) * (DatasScan!H1511&gt;=ListeSeries!$D$2:$D$1045) * (DatasScan!H1511&lt;=ListeSeries!$E$2:$E$1045), 0)), "no match"))</f>
        <v/>
      </c>
    </row>
    <row r="1512" spans="1:21" x14ac:dyDescent="0.25">
      <c r="A1512" s="6" t="str">
        <f t="shared" si="253"/>
        <v/>
      </c>
      <c r="B1512" s="272"/>
      <c r="F1512" s="7" t="str">
        <f t="shared" si="256"/>
        <v/>
      </c>
      <c r="G1512" s="21" t="str">
        <f>IF(ISBLANK(C1512),"",_xlfn.XLOOKUP(_xlfn.XLOOKUP(VALUE(LEFT(C1512,4)),Souches!$B$2:$B$15000,Souches!$E$2:$E$15000),Varietes!$B$2:$B$500,Varietes!$C$2:$C$500))</f>
        <v/>
      </c>
      <c r="H1512" s="19" t="str">
        <f>IF(ISBLANK(C1512),"",_xlfn.XLOOKUP(VALUE(LEFT(C1512,4)),Souches!$B$2:$B$15000,Souches!$D$2:$D$15000))</f>
        <v/>
      </c>
      <c r="I1512" s="10" t="str">
        <f t="shared" si="254"/>
        <v/>
      </c>
      <c r="J1512" s="19" t="str">
        <f>IF(I1512="","",INT(('ObjProd (2)'!$C$25-I1512)/7 * (ABS('ObjProd (2)'!$C$25-I1512)&gt;=7)))</f>
        <v/>
      </c>
      <c r="K1512" s="10" t="str">
        <f>IF(I1512="","",
IF(AND(DATEDIF(I1512,'ObjProd (2)'!$C$25,"y")=0,DATEDIF(I1512,'ObjProd (2)'!$C$25,"ym")=0,
   INT(('ObjProd (2)'!$C$25-EDATE(I1512,DATEDIF(I1512,'ObjProd (2)'!$C$25,"y")*12+DATEDIF(I1512,'ObjProd (2)'!$C$25,"ym")))/7)=0),
   "&lt; 1 sem.",
   IF(DATEDIF(I1512,'ObjProd (2)'!$C$25,"y")&gt;0,DATEDIF(I1512,'ObjProd (2)'!$C$25,"y") &amp; " " &amp; IF(DATEDIF(I1512,'ObjProd (2)'!$C$25,"y")=1,"an ","ans "),"") &amp;
   IF(DATEDIF(I1512,'ObjProd (2)'!$C$25,"ym")&gt;0,DATEDIF(I1512,'ObjProd (2)'!$C$25,"ym") &amp; " mois ", "") &amp;
   IF(INT(('ObjProd (2)'!$C$25-EDATE(I1512,DATEDIF(I1512,'ObjProd (2)'!$C$25,"y")*12+DATEDIF(I1512,'ObjProd (2)'!$C$25,"ym")))/7)&gt;0,
      INT(('ObjProd (2)'!$C$25-EDATE(I1512,DATEDIF(I1512,'ObjProd (2)'!$C$25,"y")*12+DATEDIF(I1512,'ObjProd (2)'!$C$25,"ym")))/7) &amp; " sem.",
      "")
)
)</f>
        <v/>
      </c>
      <c r="L1512" s="11" t="str">
        <f t="shared" si="255"/>
        <v/>
      </c>
      <c r="M1512" s="9" t="str">
        <f t="shared" si="251"/>
        <v/>
      </c>
      <c r="N1512" s="9" t="str" cm="1">
        <f t="array" aca="1" ref="N1512" ca="1">LEFT(L1512, IF(ISNUMBER(SUBSTITUTE(_xludf.MID(L1512, 2, 1), ".", ",")), 1, 2))</f>
        <v/>
      </c>
      <c r="O1512" s="19" t="str">
        <f t="shared" ca="1" si="257"/>
        <v/>
      </c>
      <c r="P1512" s="9" t="str">
        <f t="shared" ca="1" si="258"/>
        <v/>
      </c>
      <c r="Q1512" s="9" t="str">
        <f t="shared" ca="1" si="259"/>
        <v/>
      </c>
      <c r="R1512" s="9" t="str">
        <f t="shared" si="252"/>
        <v/>
      </c>
      <c r="S1512" t="str" cm="1">
        <f t="array" ref="S1512">IF(ISBLANK(C1512),"",IFERROR(INDEX(ListeSeries!$A$2:$A$1045, MATCH(1, (DatasScan!G1512=ListeSeries!$B$2:$B$1045) * (DatasScan!H1512&gt;=ListeSeries!$D$2:$D$1045) * (DatasScan!H1512&lt;=ListeSeries!$E$2:$E$1045), 0)), "no match"))</f>
        <v/>
      </c>
      <c r="T1512" s="7" t="str" cm="1">
        <f t="array" ref="T1512">IF(ISBLANK(C1512),"",IFERROR(INDEX(ListeSeries!$C$2:$C$1045, MATCH(1, (DatasScan!G1512=ListeSeries!$B$2:$B$1045) * (DatasScan!H1512&gt;=ListeSeries!$D$2:$D$1045) * (DatasScan!H1512&lt;=ListeSeries!$E$2:$E$1045), 0)), "no match"))</f>
        <v/>
      </c>
      <c r="U1512" s="11" t="str" cm="1">
        <f t="array" ref="U1512">IF(ISBLANK(C1512),"",IFERROR(INDEX(ListeSeries!$F$2:$F$1045, MATCH(1, (DatasScan!G1512=ListeSeries!$B$2:$B$1045) * (DatasScan!H1512&gt;=ListeSeries!$D$2:$D$1045) * (DatasScan!H1512&lt;=ListeSeries!$E$2:$E$1045), 0)), "no match"))</f>
        <v/>
      </c>
    </row>
    <row r="1513" spans="1:21" x14ac:dyDescent="0.25">
      <c r="A1513" s="6" t="str">
        <f t="shared" si="253"/>
        <v/>
      </c>
      <c r="B1513" s="272"/>
      <c r="F1513" s="7" t="str">
        <f t="shared" si="256"/>
        <v/>
      </c>
      <c r="G1513" s="21" t="str">
        <f>IF(ISBLANK(C1513),"",_xlfn.XLOOKUP(_xlfn.XLOOKUP(VALUE(LEFT(C1513,4)),Souches!$B$2:$B$15000,Souches!$E$2:$E$15000),Varietes!$B$2:$B$500,Varietes!$C$2:$C$500))</f>
        <v/>
      </c>
      <c r="H1513" s="19" t="str">
        <f>IF(ISBLANK(C1513),"",_xlfn.XLOOKUP(VALUE(LEFT(C1513,4)),Souches!$B$2:$B$15000,Souches!$D$2:$D$15000))</f>
        <v/>
      </c>
      <c r="I1513" s="10" t="str">
        <f t="shared" si="254"/>
        <v/>
      </c>
      <c r="J1513" s="19" t="str">
        <f>IF(I1513="","",INT(('ObjProd (2)'!$C$25-I1513)/7 * (ABS('ObjProd (2)'!$C$25-I1513)&gt;=7)))</f>
        <v/>
      </c>
      <c r="K1513" s="10" t="str">
        <f>IF(I1513="","",
IF(AND(DATEDIF(I1513,'ObjProd (2)'!$C$25,"y")=0,DATEDIF(I1513,'ObjProd (2)'!$C$25,"ym")=0,
   INT(('ObjProd (2)'!$C$25-EDATE(I1513,DATEDIF(I1513,'ObjProd (2)'!$C$25,"y")*12+DATEDIF(I1513,'ObjProd (2)'!$C$25,"ym")))/7)=0),
   "&lt; 1 sem.",
   IF(DATEDIF(I1513,'ObjProd (2)'!$C$25,"y")&gt;0,DATEDIF(I1513,'ObjProd (2)'!$C$25,"y") &amp; " " &amp; IF(DATEDIF(I1513,'ObjProd (2)'!$C$25,"y")=1,"an ","ans "),"") &amp;
   IF(DATEDIF(I1513,'ObjProd (2)'!$C$25,"ym")&gt;0,DATEDIF(I1513,'ObjProd (2)'!$C$25,"ym") &amp; " mois ", "") &amp;
   IF(INT(('ObjProd (2)'!$C$25-EDATE(I1513,DATEDIF(I1513,'ObjProd (2)'!$C$25,"y")*12+DATEDIF(I1513,'ObjProd (2)'!$C$25,"ym")))/7)&gt;0,
      INT(('ObjProd (2)'!$C$25-EDATE(I1513,DATEDIF(I1513,'ObjProd (2)'!$C$25,"y")*12+DATEDIF(I1513,'ObjProd (2)'!$C$25,"ym")))/7) &amp; " sem.",
      "")
)
)</f>
        <v/>
      </c>
      <c r="L1513" s="11" t="str">
        <f t="shared" si="255"/>
        <v/>
      </c>
      <c r="M1513" s="9" t="str">
        <f t="shared" si="251"/>
        <v/>
      </c>
      <c r="N1513" s="9" t="str" cm="1">
        <f t="array" aca="1" ref="N1513" ca="1">LEFT(L1513, IF(ISNUMBER(SUBSTITUTE(_xludf.MID(L1513, 2, 1), ".", ",")), 1, 2))</f>
        <v/>
      </c>
      <c r="O1513" s="19" t="str">
        <f t="shared" ca="1" si="257"/>
        <v/>
      </c>
      <c r="P1513" s="9" t="str">
        <f t="shared" ca="1" si="258"/>
        <v/>
      </c>
      <c r="Q1513" s="9" t="str">
        <f t="shared" ca="1" si="259"/>
        <v/>
      </c>
      <c r="R1513" s="9" t="str">
        <f t="shared" si="252"/>
        <v/>
      </c>
      <c r="S1513" t="str" cm="1">
        <f t="array" ref="S1513">IF(ISBLANK(C1513),"",IFERROR(INDEX(ListeSeries!$A$2:$A$1045, MATCH(1, (DatasScan!G1513=ListeSeries!$B$2:$B$1045) * (DatasScan!H1513&gt;=ListeSeries!$D$2:$D$1045) * (DatasScan!H1513&lt;=ListeSeries!$E$2:$E$1045), 0)), "no match"))</f>
        <v/>
      </c>
      <c r="T1513" s="7" t="str" cm="1">
        <f t="array" ref="T1513">IF(ISBLANK(C1513),"",IFERROR(INDEX(ListeSeries!$C$2:$C$1045, MATCH(1, (DatasScan!G1513=ListeSeries!$B$2:$B$1045) * (DatasScan!H1513&gt;=ListeSeries!$D$2:$D$1045) * (DatasScan!H1513&lt;=ListeSeries!$E$2:$E$1045), 0)), "no match"))</f>
        <v/>
      </c>
      <c r="U1513" s="11" t="str" cm="1">
        <f t="array" ref="U1513">IF(ISBLANK(C1513),"",IFERROR(INDEX(ListeSeries!$F$2:$F$1045, MATCH(1, (DatasScan!G1513=ListeSeries!$B$2:$B$1045) * (DatasScan!H1513&gt;=ListeSeries!$D$2:$D$1045) * (DatasScan!H1513&lt;=ListeSeries!$E$2:$E$1045), 0)), "no match"))</f>
        <v/>
      </c>
    </row>
    <row r="1514" spans="1:21" x14ac:dyDescent="0.25">
      <c r="A1514" s="6" t="str">
        <f t="shared" si="253"/>
        <v/>
      </c>
      <c r="B1514" s="272"/>
      <c r="F1514" s="7" t="str">
        <f t="shared" si="256"/>
        <v/>
      </c>
      <c r="G1514" s="21" t="str">
        <f>IF(ISBLANK(C1514),"",_xlfn.XLOOKUP(_xlfn.XLOOKUP(VALUE(LEFT(C1514,4)),Souches!$B$2:$B$15000,Souches!$E$2:$E$15000),Varietes!$B$2:$B$500,Varietes!$C$2:$C$500))</f>
        <v/>
      </c>
      <c r="H1514" s="19" t="str">
        <f>IF(ISBLANK(C1514),"",_xlfn.XLOOKUP(VALUE(LEFT(C1514,4)),Souches!$B$2:$B$15000,Souches!$D$2:$D$15000))</f>
        <v/>
      </c>
      <c r="I1514" s="10" t="str">
        <f t="shared" si="254"/>
        <v/>
      </c>
      <c r="J1514" s="19" t="str">
        <f>IF(I1514="","",INT(('ObjProd (2)'!$C$25-I1514)/7 * (ABS('ObjProd (2)'!$C$25-I1514)&gt;=7)))</f>
        <v/>
      </c>
      <c r="K1514" s="10" t="str">
        <f>IF(I1514="","",
IF(AND(DATEDIF(I1514,'ObjProd (2)'!$C$25,"y")=0,DATEDIF(I1514,'ObjProd (2)'!$C$25,"ym")=0,
   INT(('ObjProd (2)'!$C$25-EDATE(I1514,DATEDIF(I1514,'ObjProd (2)'!$C$25,"y")*12+DATEDIF(I1514,'ObjProd (2)'!$C$25,"ym")))/7)=0),
   "&lt; 1 sem.",
   IF(DATEDIF(I1514,'ObjProd (2)'!$C$25,"y")&gt;0,DATEDIF(I1514,'ObjProd (2)'!$C$25,"y") &amp; " " &amp; IF(DATEDIF(I1514,'ObjProd (2)'!$C$25,"y")=1,"an ","ans "),"") &amp;
   IF(DATEDIF(I1514,'ObjProd (2)'!$C$25,"ym")&gt;0,DATEDIF(I1514,'ObjProd (2)'!$C$25,"ym") &amp; " mois ", "") &amp;
   IF(INT(('ObjProd (2)'!$C$25-EDATE(I1514,DATEDIF(I1514,'ObjProd (2)'!$C$25,"y")*12+DATEDIF(I1514,'ObjProd (2)'!$C$25,"ym")))/7)&gt;0,
      INT(('ObjProd (2)'!$C$25-EDATE(I1514,DATEDIF(I1514,'ObjProd (2)'!$C$25,"y")*12+DATEDIF(I1514,'ObjProd (2)'!$C$25,"ym")))/7) &amp; " sem.",
      "")
)
)</f>
        <v/>
      </c>
      <c r="L1514" s="11" t="str">
        <f t="shared" si="255"/>
        <v/>
      </c>
      <c r="M1514" s="9" t="str">
        <f t="shared" si="251"/>
        <v/>
      </c>
      <c r="N1514" s="9" t="str" cm="1">
        <f t="array" aca="1" ref="N1514" ca="1">LEFT(L1514, IF(ISNUMBER(SUBSTITUTE(_xludf.MID(L1514, 2, 1), ".", ",")), 1, 2))</f>
        <v/>
      </c>
      <c r="O1514" s="19" t="str">
        <f t="shared" ca="1" si="257"/>
        <v/>
      </c>
      <c r="P1514" s="9" t="str">
        <f t="shared" ca="1" si="258"/>
        <v/>
      </c>
      <c r="Q1514" s="9" t="str">
        <f t="shared" ca="1" si="259"/>
        <v/>
      </c>
      <c r="R1514" s="9" t="str">
        <f t="shared" si="252"/>
        <v/>
      </c>
      <c r="S1514" t="str" cm="1">
        <f t="array" ref="S1514">IF(ISBLANK(C1514),"",IFERROR(INDEX(ListeSeries!$A$2:$A$1045, MATCH(1, (DatasScan!G1514=ListeSeries!$B$2:$B$1045) * (DatasScan!H1514&gt;=ListeSeries!$D$2:$D$1045) * (DatasScan!H1514&lt;=ListeSeries!$E$2:$E$1045), 0)), "no match"))</f>
        <v/>
      </c>
      <c r="T1514" s="7" t="str" cm="1">
        <f t="array" ref="T1514">IF(ISBLANK(C1514),"",IFERROR(INDEX(ListeSeries!$C$2:$C$1045, MATCH(1, (DatasScan!G1514=ListeSeries!$B$2:$B$1045) * (DatasScan!H1514&gt;=ListeSeries!$D$2:$D$1045) * (DatasScan!H1514&lt;=ListeSeries!$E$2:$E$1045), 0)), "no match"))</f>
        <v/>
      </c>
      <c r="U1514" s="11" t="str" cm="1">
        <f t="array" ref="U1514">IF(ISBLANK(C1514),"",IFERROR(INDEX(ListeSeries!$F$2:$F$1045, MATCH(1, (DatasScan!G1514=ListeSeries!$B$2:$B$1045) * (DatasScan!H1514&gt;=ListeSeries!$D$2:$D$1045) * (DatasScan!H1514&lt;=ListeSeries!$E$2:$E$1045), 0)), "no match"))</f>
        <v/>
      </c>
    </row>
    <row r="1515" spans="1:21" x14ac:dyDescent="0.25">
      <c r="A1515" s="6" t="str">
        <f t="shared" si="253"/>
        <v/>
      </c>
      <c r="B1515" s="272"/>
      <c r="F1515" s="7" t="str">
        <f t="shared" si="256"/>
        <v/>
      </c>
      <c r="G1515" s="21" t="str">
        <f>IF(ISBLANK(C1515),"",_xlfn.XLOOKUP(_xlfn.XLOOKUP(VALUE(LEFT(C1515,4)),Souches!$B$2:$B$15000,Souches!$E$2:$E$15000),Varietes!$B$2:$B$500,Varietes!$C$2:$C$500))</f>
        <v/>
      </c>
      <c r="H1515" s="19" t="str">
        <f>IF(ISBLANK(C1515),"",_xlfn.XLOOKUP(VALUE(LEFT(C1515,4)),Souches!$B$2:$B$15000,Souches!$D$2:$D$15000))</f>
        <v/>
      </c>
      <c r="I1515" s="10" t="str">
        <f t="shared" si="254"/>
        <v/>
      </c>
      <c r="J1515" s="19" t="str">
        <f>IF(I1515="","",INT(('ObjProd (2)'!$C$25-I1515)/7 * (ABS('ObjProd (2)'!$C$25-I1515)&gt;=7)))</f>
        <v/>
      </c>
      <c r="K1515" s="10" t="str">
        <f>IF(I1515="","",
IF(AND(DATEDIF(I1515,'ObjProd (2)'!$C$25,"y")=0,DATEDIF(I1515,'ObjProd (2)'!$C$25,"ym")=0,
   INT(('ObjProd (2)'!$C$25-EDATE(I1515,DATEDIF(I1515,'ObjProd (2)'!$C$25,"y")*12+DATEDIF(I1515,'ObjProd (2)'!$C$25,"ym")))/7)=0),
   "&lt; 1 sem.",
   IF(DATEDIF(I1515,'ObjProd (2)'!$C$25,"y")&gt;0,DATEDIF(I1515,'ObjProd (2)'!$C$25,"y") &amp; " " &amp; IF(DATEDIF(I1515,'ObjProd (2)'!$C$25,"y")=1,"an ","ans "),"") &amp;
   IF(DATEDIF(I1515,'ObjProd (2)'!$C$25,"ym")&gt;0,DATEDIF(I1515,'ObjProd (2)'!$C$25,"ym") &amp; " mois ", "") &amp;
   IF(INT(('ObjProd (2)'!$C$25-EDATE(I1515,DATEDIF(I1515,'ObjProd (2)'!$C$25,"y")*12+DATEDIF(I1515,'ObjProd (2)'!$C$25,"ym")))/7)&gt;0,
      INT(('ObjProd (2)'!$C$25-EDATE(I1515,DATEDIF(I1515,'ObjProd (2)'!$C$25,"y")*12+DATEDIF(I1515,'ObjProd (2)'!$C$25,"ym")))/7) &amp; " sem.",
      "")
)
)</f>
        <v/>
      </c>
      <c r="L1515" s="11" t="str">
        <f t="shared" si="255"/>
        <v/>
      </c>
      <c r="M1515" s="9" t="str">
        <f t="shared" si="251"/>
        <v/>
      </c>
      <c r="N1515" s="9" t="str" cm="1">
        <f t="array" aca="1" ref="N1515" ca="1">LEFT(L1515, IF(ISNUMBER(SUBSTITUTE(_xludf.MID(L1515, 2, 1), ".", ",")), 1, 2))</f>
        <v/>
      </c>
      <c r="O1515" s="19" t="str">
        <f t="shared" ca="1" si="257"/>
        <v/>
      </c>
      <c r="P1515" s="9" t="str">
        <f t="shared" ca="1" si="258"/>
        <v/>
      </c>
      <c r="Q1515" s="9" t="str">
        <f t="shared" ca="1" si="259"/>
        <v/>
      </c>
      <c r="R1515" s="9" t="str">
        <f t="shared" si="252"/>
        <v/>
      </c>
      <c r="S1515" t="str" cm="1">
        <f t="array" ref="S1515">IF(ISBLANK(C1515),"",IFERROR(INDEX(ListeSeries!$A$2:$A$1045, MATCH(1, (DatasScan!G1515=ListeSeries!$B$2:$B$1045) * (DatasScan!H1515&gt;=ListeSeries!$D$2:$D$1045) * (DatasScan!H1515&lt;=ListeSeries!$E$2:$E$1045), 0)), "no match"))</f>
        <v/>
      </c>
      <c r="T1515" s="7" t="str" cm="1">
        <f t="array" ref="T1515">IF(ISBLANK(C1515),"",IFERROR(INDEX(ListeSeries!$C$2:$C$1045, MATCH(1, (DatasScan!G1515=ListeSeries!$B$2:$B$1045) * (DatasScan!H1515&gt;=ListeSeries!$D$2:$D$1045) * (DatasScan!H1515&lt;=ListeSeries!$E$2:$E$1045), 0)), "no match"))</f>
        <v/>
      </c>
      <c r="U1515" s="11" t="str" cm="1">
        <f t="array" ref="U1515">IF(ISBLANK(C1515),"",IFERROR(INDEX(ListeSeries!$F$2:$F$1045, MATCH(1, (DatasScan!G1515=ListeSeries!$B$2:$B$1045) * (DatasScan!H1515&gt;=ListeSeries!$D$2:$D$1045) * (DatasScan!H1515&lt;=ListeSeries!$E$2:$E$1045), 0)), "no match"))</f>
        <v/>
      </c>
    </row>
    <row r="1516" spans="1:21" x14ac:dyDescent="0.25">
      <c r="A1516" s="6" t="str">
        <f t="shared" si="253"/>
        <v/>
      </c>
      <c r="B1516" s="272"/>
      <c r="F1516" s="7" t="str">
        <f t="shared" si="256"/>
        <v/>
      </c>
      <c r="G1516" s="21" t="str">
        <f>IF(ISBLANK(C1516),"",_xlfn.XLOOKUP(_xlfn.XLOOKUP(VALUE(LEFT(C1516,4)),Souches!$B$2:$B$15000,Souches!$E$2:$E$15000),Varietes!$B$2:$B$500,Varietes!$C$2:$C$500))</f>
        <v/>
      </c>
      <c r="H1516" s="19" t="str">
        <f>IF(ISBLANK(C1516),"",_xlfn.XLOOKUP(VALUE(LEFT(C1516,4)),Souches!$B$2:$B$15000,Souches!$D$2:$D$15000))</f>
        <v/>
      </c>
      <c r="I1516" s="10" t="str">
        <f t="shared" si="254"/>
        <v/>
      </c>
      <c r="J1516" s="19" t="str">
        <f>IF(I1516="","",INT(('ObjProd (2)'!$C$25-I1516)/7 * (ABS('ObjProd (2)'!$C$25-I1516)&gt;=7)))</f>
        <v/>
      </c>
      <c r="K1516" s="10" t="str">
        <f>IF(I1516="","",
IF(AND(DATEDIF(I1516,'ObjProd (2)'!$C$25,"y")=0,DATEDIF(I1516,'ObjProd (2)'!$C$25,"ym")=0,
   INT(('ObjProd (2)'!$C$25-EDATE(I1516,DATEDIF(I1516,'ObjProd (2)'!$C$25,"y")*12+DATEDIF(I1516,'ObjProd (2)'!$C$25,"ym")))/7)=0),
   "&lt; 1 sem.",
   IF(DATEDIF(I1516,'ObjProd (2)'!$C$25,"y")&gt;0,DATEDIF(I1516,'ObjProd (2)'!$C$25,"y") &amp; " " &amp; IF(DATEDIF(I1516,'ObjProd (2)'!$C$25,"y")=1,"an ","ans "),"") &amp;
   IF(DATEDIF(I1516,'ObjProd (2)'!$C$25,"ym")&gt;0,DATEDIF(I1516,'ObjProd (2)'!$C$25,"ym") &amp; " mois ", "") &amp;
   IF(INT(('ObjProd (2)'!$C$25-EDATE(I1516,DATEDIF(I1516,'ObjProd (2)'!$C$25,"y")*12+DATEDIF(I1516,'ObjProd (2)'!$C$25,"ym")))/7)&gt;0,
      INT(('ObjProd (2)'!$C$25-EDATE(I1516,DATEDIF(I1516,'ObjProd (2)'!$C$25,"y")*12+DATEDIF(I1516,'ObjProd (2)'!$C$25,"ym")))/7) &amp; " sem.",
      "")
)
)</f>
        <v/>
      </c>
      <c r="L1516" s="11" t="str">
        <f t="shared" si="255"/>
        <v/>
      </c>
      <c r="M1516" s="9" t="str">
        <f t="shared" si="251"/>
        <v/>
      </c>
      <c r="N1516" s="9" t="str" cm="1">
        <f t="array" aca="1" ref="N1516" ca="1">LEFT(L1516, IF(ISNUMBER(SUBSTITUTE(_xludf.MID(L1516, 2, 1), ".", ",")), 1, 2))</f>
        <v/>
      </c>
      <c r="O1516" s="19" t="str">
        <f t="shared" ca="1" si="257"/>
        <v/>
      </c>
      <c r="P1516" s="9" t="str">
        <f t="shared" ca="1" si="258"/>
        <v/>
      </c>
      <c r="Q1516" s="9" t="str">
        <f t="shared" ca="1" si="259"/>
        <v/>
      </c>
      <c r="R1516" s="9" t="str">
        <f t="shared" si="252"/>
        <v/>
      </c>
      <c r="S1516" t="str" cm="1">
        <f t="array" ref="S1516">IF(ISBLANK(C1516),"",IFERROR(INDEX(ListeSeries!$A$2:$A$1045, MATCH(1, (DatasScan!G1516=ListeSeries!$B$2:$B$1045) * (DatasScan!H1516&gt;=ListeSeries!$D$2:$D$1045) * (DatasScan!H1516&lt;=ListeSeries!$E$2:$E$1045), 0)), "no match"))</f>
        <v/>
      </c>
      <c r="T1516" s="7" t="str" cm="1">
        <f t="array" ref="T1516">IF(ISBLANK(C1516),"",IFERROR(INDEX(ListeSeries!$C$2:$C$1045, MATCH(1, (DatasScan!G1516=ListeSeries!$B$2:$B$1045) * (DatasScan!H1516&gt;=ListeSeries!$D$2:$D$1045) * (DatasScan!H1516&lt;=ListeSeries!$E$2:$E$1045), 0)), "no match"))</f>
        <v/>
      </c>
      <c r="U1516" s="11" t="str" cm="1">
        <f t="array" ref="U1516">IF(ISBLANK(C1516),"",IFERROR(INDEX(ListeSeries!$F$2:$F$1045, MATCH(1, (DatasScan!G1516=ListeSeries!$B$2:$B$1045) * (DatasScan!H1516&gt;=ListeSeries!$D$2:$D$1045) * (DatasScan!H1516&lt;=ListeSeries!$E$2:$E$1045), 0)), "no match"))</f>
        <v/>
      </c>
    </row>
    <row r="1517" spans="1:21" x14ac:dyDescent="0.25">
      <c r="A1517" s="6" t="str">
        <f t="shared" si="253"/>
        <v/>
      </c>
      <c r="B1517" s="272"/>
      <c r="F1517" s="7" t="str">
        <f t="shared" si="256"/>
        <v/>
      </c>
      <c r="G1517" s="21" t="str">
        <f>IF(ISBLANK(C1517),"",_xlfn.XLOOKUP(_xlfn.XLOOKUP(VALUE(LEFT(C1517,4)),Souches!$B$2:$B$15000,Souches!$E$2:$E$15000),Varietes!$B$2:$B$500,Varietes!$C$2:$C$500))</f>
        <v/>
      </c>
      <c r="H1517" s="19" t="str">
        <f>IF(ISBLANK(C1517),"",_xlfn.XLOOKUP(VALUE(LEFT(C1517,4)),Souches!$B$2:$B$15000,Souches!$D$2:$D$15000))</f>
        <v/>
      </c>
      <c r="I1517" s="10" t="str">
        <f t="shared" si="254"/>
        <v/>
      </c>
      <c r="J1517" s="19" t="str">
        <f>IF(I1517="","",INT(('ObjProd (2)'!$C$25-I1517)/7 * (ABS('ObjProd (2)'!$C$25-I1517)&gt;=7)))</f>
        <v/>
      </c>
      <c r="K1517" s="10" t="str">
        <f>IF(I1517="","",
IF(AND(DATEDIF(I1517,'ObjProd (2)'!$C$25,"y")=0,DATEDIF(I1517,'ObjProd (2)'!$C$25,"ym")=0,
   INT(('ObjProd (2)'!$C$25-EDATE(I1517,DATEDIF(I1517,'ObjProd (2)'!$C$25,"y")*12+DATEDIF(I1517,'ObjProd (2)'!$C$25,"ym")))/7)=0),
   "&lt; 1 sem.",
   IF(DATEDIF(I1517,'ObjProd (2)'!$C$25,"y")&gt;0,DATEDIF(I1517,'ObjProd (2)'!$C$25,"y") &amp; " " &amp; IF(DATEDIF(I1517,'ObjProd (2)'!$C$25,"y")=1,"an ","ans "),"") &amp;
   IF(DATEDIF(I1517,'ObjProd (2)'!$C$25,"ym")&gt;0,DATEDIF(I1517,'ObjProd (2)'!$C$25,"ym") &amp; " mois ", "") &amp;
   IF(INT(('ObjProd (2)'!$C$25-EDATE(I1517,DATEDIF(I1517,'ObjProd (2)'!$C$25,"y")*12+DATEDIF(I1517,'ObjProd (2)'!$C$25,"ym")))/7)&gt;0,
      INT(('ObjProd (2)'!$C$25-EDATE(I1517,DATEDIF(I1517,'ObjProd (2)'!$C$25,"y")*12+DATEDIF(I1517,'ObjProd (2)'!$C$25,"ym")))/7) &amp; " sem.",
      "")
)
)</f>
        <v/>
      </c>
      <c r="L1517" s="11" t="str">
        <f t="shared" si="255"/>
        <v/>
      </c>
      <c r="M1517" s="9" t="str">
        <f t="shared" si="251"/>
        <v/>
      </c>
      <c r="N1517" s="9" t="str" cm="1">
        <f t="array" aca="1" ref="N1517" ca="1">LEFT(L1517, IF(ISNUMBER(SUBSTITUTE(_xludf.MID(L1517, 2, 1), ".", ",")), 1, 2))</f>
        <v/>
      </c>
      <c r="O1517" s="19" t="str">
        <f t="shared" ca="1" si="257"/>
        <v/>
      </c>
      <c r="P1517" s="9" t="str">
        <f t="shared" ca="1" si="258"/>
        <v/>
      </c>
      <c r="Q1517" s="9" t="str">
        <f t="shared" ca="1" si="259"/>
        <v/>
      </c>
      <c r="R1517" s="9" t="str">
        <f t="shared" si="252"/>
        <v/>
      </c>
      <c r="S1517" t="str" cm="1">
        <f t="array" ref="S1517">IF(ISBLANK(C1517),"",IFERROR(INDEX(ListeSeries!$A$2:$A$1045, MATCH(1, (DatasScan!G1517=ListeSeries!$B$2:$B$1045) * (DatasScan!H1517&gt;=ListeSeries!$D$2:$D$1045) * (DatasScan!H1517&lt;=ListeSeries!$E$2:$E$1045), 0)), "no match"))</f>
        <v/>
      </c>
      <c r="T1517" s="7" t="str" cm="1">
        <f t="array" ref="T1517">IF(ISBLANK(C1517),"",IFERROR(INDEX(ListeSeries!$C$2:$C$1045, MATCH(1, (DatasScan!G1517=ListeSeries!$B$2:$B$1045) * (DatasScan!H1517&gt;=ListeSeries!$D$2:$D$1045) * (DatasScan!H1517&lt;=ListeSeries!$E$2:$E$1045), 0)), "no match"))</f>
        <v/>
      </c>
      <c r="U1517" s="11" t="str" cm="1">
        <f t="array" ref="U1517">IF(ISBLANK(C1517),"",IFERROR(INDEX(ListeSeries!$F$2:$F$1045, MATCH(1, (DatasScan!G1517=ListeSeries!$B$2:$B$1045) * (DatasScan!H1517&gt;=ListeSeries!$D$2:$D$1045) * (DatasScan!H1517&lt;=ListeSeries!$E$2:$E$1045), 0)), "no match"))</f>
        <v/>
      </c>
    </row>
    <row r="1518" spans="1:21" x14ac:dyDescent="0.25">
      <c r="A1518" s="6" t="str">
        <f t="shared" si="253"/>
        <v/>
      </c>
      <c r="B1518" s="272"/>
      <c r="F1518" s="7" t="str">
        <f t="shared" si="256"/>
        <v/>
      </c>
      <c r="G1518" s="21" t="str">
        <f>IF(ISBLANK(C1518),"",_xlfn.XLOOKUP(_xlfn.XLOOKUP(VALUE(LEFT(C1518,4)),Souches!$B$2:$B$15000,Souches!$E$2:$E$15000),Varietes!$B$2:$B$500,Varietes!$C$2:$C$500))</f>
        <v/>
      </c>
      <c r="H1518" s="19" t="str">
        <f>IF(ISBLANK(C1518),"",_xlfn.XLOOKUP(VALUE(LEFT(C1518,4)),Souches!$B$2:$B$15000,Souches!$D$2:$D$15000))</f>
        <v/>
      </c>
      <c r="I1518" s="10" t="str">
        <f t="shared" si="254"/>
        <v/>
      </c>
      <c r="J1518" s="19" t="str">
        <f>IF(I1518="","",INT(('ObjProd (2)'!$C$25-I1518)/7 * (ABS('ObjProd (2)'!$C$25-I1518)&gt;=7)))</f>
        <v/>
      </c>
      <c r="K1518" s="10" t="str">
        <f>IF(I1518="","",
IF(AND(DATEDIF(I1518,'ObjProd (2)'!$C$25,"y")=0,DATEDIF(I1518,'ObjProd (2)'!$C$25,"ym")=0,
   INT(('ObjProd (2)'!$C$25-EDATE(I1518,DATEDIF(I1518,'ObjProd (2)'!$C$25,"y")*12+DATEDIF(I1518,'ObjProd (2)'!$C$25,"ym")))/7)=0),
   "&lt; 1 sem.",
   IF(DATEDIF(I1518,'ObjProd (2)'!$C$25,"y")&gt;0,DATEDIF(I1518,'ObjProd (2)'!$C$25,"y") &amp; " " &amp; IF(DATEDIF(I1518,'ObjProd (2)'!$C$25,"y")=1,"an ","ans "),"") &amp;
   IF(DATEDIF(I1518,'ObjProd (2)'!$C$25,"ym")&gt;0,DATEDIF(I1518,'ObjProd (2)'!$C$25,"ym") &amp; " mois ", "") &amp;
   IF(INT(('ObjProd (2)'!$C$25-EDATE(I1518,DATEDIF(I1518,'ObjProd (2)'!$C$25,"y")*12+DATEDIF(I1518,'ObjProd (2)'!$C$25,"ym")))/7)&gt;0,
      INT(('ObjProd (2)'!$C$25-EDATE(I1518,DATEDIF(I1518,'ObjProd (2)'!$C$25,"y")*12+DATEDIF(I1518,'ObjProd (2)'!$C$25,"ym")))/7) &amp; " sem.",
      "")
)
)</f>
        <v/>
      </c>
      <c r="L1518" s="11" t="str">
        <f t="shared" si="255"/>
        <v/>
      </c>
      <c r="M1518" s="9" t="str">
        <f t="shared" si="251"/>
        <v/>
      </c>
      <c r="N1518" s="9" t="str" cm="1">
        <f t="array" aca="1" ref="N1518" ca="1">LEFT(L1518, IF(ISNUMBER(SUBSTITUTE(_xludf.MID(L1518, 2, 1), ".", ",")), 1, 2))</f>
        <v/>
      </c>
      <c r="O1518" s="19" t="str">
        <f t="shared" ca="1" si="257"/>
        <v/>
      </c>
      <c r="P1518" s="9" t="str">
        <f t="shared" ca="1" si="258"/>
        <v/>
      </c>
      <c r="Q1518" s="9" t="str">
        <f t="shared" ca="1" si="259"/>
        <v/>
      </c>
      <c r="R1518" s="9" t="str">
        <f t="shared" si="252"/>
        <v/>
      </c>
      <c r="S1518" t="str" cm="1">
        <f t="array" ref="S1518">IF(ISBLANK(C1518),"",IFERROR(INDEX(ListeSeries!$A$2:$A$1045, MATCH(1, (DatasScan!G1518=ListeSeries!$B$2:$B$1045) * (DatasScan!H1518&gt;=ListeSeries!$D$2:$D$1045) * (DatasScan!H1518&lt;=ListeSeries!$E$2:$E$1045), 0)), "no match"))</f>
        <v/>
      </c>
      <c r="T1518" s="7" t="str" cm="1">
        <f t="array" ref="T1518">IF(ISBLANK(C1518),"",IFERROR(INDEX(ListeSeries!$C$2:$C$1045, MATCH(1, (DatasScan!G1518=ListeSeries!$B$2:$B$1045) * (DatasScan!H1518&gt;=ListeSeries!$D$2:$D$1045) * (DatasScan!H1518&lt;=ListeSeries!$E$2:$E$1045), 0)), "no match"))</f>
        <v/>
      </c>
      <c r="U1518" s="11" t="str" cm="1">
        <f t="array" ref="U1518">IF(ISBLANK(C1518),"",IFERROR(INDEX(ListeSeries!$F$2:$F$1045, MATCH(1, (DatasScan!G1518=ListeSeries!$B$2:$B$1045) * (DatasScan!H1518&gt;=ListeSeries!$D$2:$D$1045) * (DatasScan!H1518&lt;=ListeSeries!$E$2:$E$1045), 0)), "no match"))</f>
        <v/>
      </c>
    </row>
    <row r="1519" spans="1:21" x14ac:dyDescent="0.25">
      <c r="A1519" s="6" t="str">
        <f t="shared" si="253"/>
        <v/>
      </c>
      <c r="B1519" s="272"/>
      <c r="F1519" s="7" t="str">
        <f t="shared" si="256"/>
        <v/>
      </c>
      <c r="G1519" s="21" t="str">
        <f>IF(ISBLANK(C1519),"",_xlfn.XLOOKUP(_xlfn.XLOOKUP(VALUE(LEFT(C1519,4)),Souches!$B$2:$B$15000,Souches!$E$2:$E$15000),Varietes!$B$2:$B$500,Varietes!$C$2:$C$500))</f>
        <v/>
      </c>
      <c r="H1519" s="19" t="str">
        <f>IF(ISBLANK(C1519),"",_xlfn.XLOOKUP(VALUE(LEFT(C1519,4)),Souches!$B$2:$B$15000,Souches!$D$2:$D$15000))</f>
        <v/>
      </c>
      <c r="I1519" s="10" t="str">
        <f t="shared" si="254"/>
        <v/>
      </c>
      <c r="J1519" s="19" t="str">
        <f>IF(I1519="","",INT(('ObjProd (2)'!$C$25-I1519)/7 * (ABS('ObjProd (2)'!$C$25-I1519)&gt;=7)))</f>
        <v/>
      </c>
      <c r="K1519" s="10" t="str">
        <f>IF(I1519="","",
IF(AND(DATEDIF(I1519,'ObjProd (2)'!$C$25,"y")=0,DATEDIF(I1519,'ObjProd (2)'!$C$25,"ym")=0,
   INT(('ObjProd (2)'!$C$25-EDATE(I1519,DATEDIF(I1519,'ObjProd (2)'!$C$25,"y")*12+DATEDIF(I1519,'ObjProd (2)'!$C$25,"ym")))/7)=0),
   "&lt; 1 sem.",
   IF(DATEDIF(I1519,'ObjProd (2)'!$C$25,"y")&gt;0,DATEDIF(I1519,'ObjProd (2)'!$C$25,"y") &amp; " " &amp; IF(DATEDIF(I1519,'ObjProd (2)'!$C$25,"y")=1,"an ","ans "),"") &amp;
   IF(DATEDIF(I1519,'ObjProd (2)'!$C$25,"ym")&gt;0,DATEDIF(I1519,'ObjProd (2)'!$C$25,"ym") &amp; " mois ", "") &amp;
   IF(INT(('ObjProd (2)'!$C$25-EDATE(I1519,DATEDIF(I1519,'ObjProd (2)'!$C$25,"y")*12+DATEDIF(I1519,'ObjProd (2)'!$C$25,"ym")))/7)&gt;0,
      INT(('ObjProd (2)'!$C$25-EDATE(I1519,DATEDIF(I1519,'ObjProd (2)'!$C$25,"y")*12+DATEDIF(I1519,'ObjProd (2)'!$C$25,"ym")))/7) &amp; " sem.",
      "")
)
)</f>
        <v/>
      </c>
      <c r="L1519" s="11" t="str">
        <f t="shared" si="255"/>
        <v/>
      </c>
      <c r="M1519" s="9" t="str">
        <f t="shared" si="251"/>
        <v/>
      </c>
      <c r="N1519" s="9" t="str" cm="1">
        <f t="array" aca="1" ref="N1519" ca="1">LEFT(L1519, IF(ISNUMBER(SUBSTITUTE(_xludf.MID(L1519, 2, 1), ".", ",")), 1, 2))</f>
        <v/>
      </c>
      <c r="O1519" s="19" t="str">
        <f t="shared" ca="1" si="257"/>
        <v/>
      </c>
      <c r="P1519" s="9" t="str">
        <f t="shared" ca="1" si="258"/>
        <v/>
      </c>
      <c r="Q1519" s="9" t="str">
        <f t="shared" ca="1" si="259"/>
        <v/>
      </c>
      <c r="R1519" s="9" t="str">
        <f t="shared" si="252"/>
        <v/>
      </c>
      <c r="S1519" t="str" cm="1">
        <f t="array" ref="S1519">IF(ISBLANK(C1519),"",IFERROR(INDEX(ListeSeries!$A$2:$A$1045, MATCH(1, (DatasScan!G1519=ListeSeries!$B$2:$B$1045) * (DatasScan!H1519&gt;=ListeSeries!$D$2:$D$1045) * (DatasScan!H1519&lt;=ListeSeries!$E$2:$E$1045), 0)), "no match"))</f>
        <v/>
      </c>
      <c r="T1519" s="7" t="str" cm="1">
        <f t="array" ref="T1519">IF(ISBLANK(C1519),"",IFERROR(INDEX(ListeSeries!$C$2:$C$1045, MATCH(1, (DatasScan!G1519=ListeSeries!$B$2:$B$1045) * (DatasScan!H1519&gt;=ListeSeries!$D$2:$D$1045) * (DatasScan!H1519&lt;=ListeSeries!$E$2:$E$1045), 0)), "no match"))</f>
        <v/>
      </c>
      <c r="U1519" s="11" t="str" cm="1">
        <f t="array" ref="U1519">IF(ISBLANK(C1519),"",IFERROR(INDEX(ListeSeries!$F$2:$F$1045, MATCH(1, (DatasScan!G1519=ListeSeries!$B$2:$B$1045) * (DatasScan!H1519&gt;=ListeSeries!$D$2:$D$1045) * (DatasScan!H1519&lt;=ListeSeries!$E$2:$E$1045), 0)), "no match"))</f>
        <v/>
      </c>
    </row>
    <row r="1520" spans="1:21" x14ac:dyDescent="0.25">
      <c r="A1520" s="6" t="str">
        <f t="shared" si="253"/>
        <v/>
      </c>
      <c r="B1520" s="272"/>
      <c r="F1520" s="7" t="str">
        <f t="shared" si="256"/>
        <v/>
      </c>
      <c r="G1520" s="21" t="str">
        <f>IF(ISBLANK(C1520),"",_xlfn.XLOOKUP(_xlfn.XLOOKUP(VALUE(LEFT(C1520,4)),Souches!$B$2:$B$15000,Souches!$E$2:$E$15000),Varietes!$B$2:$B$500,Varietes!$C$2:$C$500))</f>
        <v/>
      </c>
      <c r="H1520" s="19" t="str">
        <f>IF(ISBLANK(C1520),"",_xlfn.XLOOKUP(VALUE(LEFT(C1520,4)),Souches!$B$2:$B$15000,Souches!$D$2:$D$15000))</f>
        <v/>
      </c>
      <c r="I1520" s="10" t="str">
        <f t="shared" si="254"/>
        <v/>
      </c>
      <c r="J1520" s="19" t="str">
        <f>IF(I1520="","",INT(('ObjProd (2)'!$C$25-I1520)/7 * (ABS('ObjProd (2)'!$C$25-I1520)&gt;=7)))</f>
        <v/>
      </c>
      <c r="K1520" s="10" t="str">
        <f>IF(I1520="","",
IF(AND(DATEDIF(I1520,'ObjProd (2)'!$C$25,"y")=0,DATEDIF(I1520,'ObjProd (2)'!$C$25,"ym")=0,
   INT(('ObjProd (2)'!$C$25-EDATE(I1520,DATEDIF(I1520,'ObjProd (2)'!$C$25,"y")*12+DATEDIF(I1520,'ObjProd (2)'!$C$25,"ym")))/7)=0),
   "&lt; 1 sem.",
   IF(DATEDIF(I1520,'ObjProd (2)'!$C$25,"y")&gt;0,DATEDIF(I1520,'ObjProd (2)'!$C$25,"y") &amp; " " &amp; IF(DATEDIF(I1520,'ObjProd (2)'!$C$25,"y")=1,"an ","ans "),"") &amp;
   IF(DATEDIF(I1520,'ObjProd (2)'!$C$25,"ym")&gt;0,DATEDIF(I1520,'ObjProd (2)'!$C$25,"ym") &amp; " mois ", "") &amp;
   IF(INT(('ObjProd (2)'!$C$25-EDATE(I1520,DATEDIF(I1520,'ObjProd (2)'!$C$25,"y")*12+DATEDIF(I1520,'ObjProd (2)'!$C$25,"ym")))/7)&gt;0,
      INT(('ObjProd (2)'!$C$25-EDATE(I1520,DATEDIF(I1520,'ObjProd (2)'!$C$25,"y")*12+DATEDIF(I1520,'ObjProd (2)'!$C$25,"ym")))/7) &amp; " sem.",
      "")
)
)</f>
        <v/>
      </c>
      <c r="L1520" s="11" t="str">
        <f t="shared" si="255"/>
        <v/>
      </c>
      <c r="M1520" s="9" t="str">
        <f t="shared" si="251"/>
        <v/>
      </c>
      <c r="N1520" s="9" t="str" cm="1">
        <f t="array" aca="1" ref="N1520" ca="1">LEFT(L1520, IF(ISNUMBER(SUBSTITUTE(_xludf.MID(L1520, 2, 1), ".", ",")), 1, 2))</f>
        <v/>
      </c>
      <c r="O1520" s="19" t="str">
        <f t="shared" ca="1" si="257"/>
        <v/>
      </c>
      <c r="P1520" s="9" t="str">
        <f t="shared" ca="1" si="258"/>
        <v/>
      </c>
      <c r="Q1520" s="9" t="str">
        <f t="shared" ca="1" si="259"/>
        <v/>
      </c>
      <c r="R1520" s="9" t="str">
        <f t="shared" si="252"/>
        <v/>
      </c>
      <c r="S1520" t="str" cm="1">
        <f t="array" ref="S1520">IF(ISBLANK(C1520),"",IFERROR(INDEX(ListeSeries!$A$2:$A$1045, MATCH(1, (DatasScan!G1520=ListeSeries!$B$2:$B$1045) * (DatasScan!H1520&gt;=ListeSeries!$D$2:$D$1045) * (DatasScan!H1520&lt;=ListeSeries!$E$2:$E$1045), 0)), "no match"))</f>
        <v/>
      </c>
      <c r="T1520" s="7" t="str" cm="1">
        <f t="array" ref="T1520">IF(ISBLANK(C1520),"",IFERROR(INDEX(ListeSeries!$C$2:$C$1045, MATCH(1, (DatasScan!G1520=ListeSeries!$B$2:$B$1045) * (DatasScan!H1520&gt;=ListeSeries!$D$2:$D$1045) * (DatasScan!H1520&lt;=ListeSeries!$E$2:$E$1045), 0)), "no match"))</f>
        <v/>
      </c>
      <c r="U1520" s="11" t="str" cm="1">
        <f t="array" ref="U1520">IF(ISBLANK(C1520),"",IFERROR(INDEX(ListeSeries!$F$2:$F$1045, MATCH(1, (DatasScan!G1520=ListeSeries!$B$2:$B$1045) * (DatasScan!H1520&gt;=ListeSeries!$D$2:$D$1045) * (DatasScan!H1520&lt;=ListeSeries!$E$2:$E$1045), 0)), "no match"))</f>
        <v/>
      </c>
    </row>
    <row r="1521" spans="1:21" x14ac:dyDescent="0.25">
      <c r="A1521" s="6" t="str">
        <f t="shared" si="253"/>
        <v/>
      </c>
      <c r="B1521" s="272"/>
      <c r="F1521" s="7" t="str">
        <f t="shared" si="256"/>
        <v/>
      </c>
      <c r="G1521" s="21" t="str">
        <f>IF(ISBLANK(C1521),"",_xlfn.XLOOKUP(_xlfn.XLOOKUP(VALUE(LEFT(C1521,4)),Souches!$B$2:$B$15000,Souches!$E$2:$E$15000),Varietes!$B$2:$B$500,Varietes!$C$2:$C$500))</f>
        <v/>
      </c>
      <c r="H1521" s="19" t="str">
        <f>IF(ISBLANK(C1521),"",_xlfn.XLOOKUP(VALUE(LEFT(C1521,4)),Souches!$B$2:$B$15000,Souches!$D$2:$D$15000))</f>
        <v/>
      </c>
      <c r="I1521" s="10" t="str">
        <f t="shared" si="254"/>
        <v/>
      </c>
      <c r="J1521" s="19" t="str">
        <f>IF(I1521="","",INT(('ObjProd (2)'!$C$25-I1521)/7 * (ABS('ObjProd (2)'!$C$25-I1521)&gt;=7)))</f>
        <v/>
      </c>
      <c r="K1521" s="10" t="str">
        <f>IF(I1521="","",
IF(AND(DATEDIF(I1521,'ObjProd (2)'!$C$25,"y")=0,DATEDIF(I1521,'ObjProd (2)'!$C$25,"ym")=0,
   INT(('ObjProd (2)'!$C$25-EDATE(I1521,DATEDIF(I1521,'ObjProd (2)'!$C$25,"y")*12+DATEDIF(I1521,'ObjProd (2)'!$C$25,"ym")))/7)=0),
   "&lt; 1 sem.",
   IF(DATEDIF(I1521,'ObjProd (2)'!$C$25,"y")&gt;0,DATEDIF(I1521,'ObjProd (2)'!$C$25,"y") &amp; " " &amp; IF(DATEDIF(I1521,'ObjProd (2)'!$C$25,"y")=1,"an ","ans "),"") &amp;
   IF(DATEDIF(I1521,'ObjProd (2)'!$C$25,"ym")&gt;0,DATEDIF(I1521,'ObjProd (2)'!$C$25,"ym") &amp; " mois ", "") &amp;
   IF(INT(('ObjProd (2)'!$C$25-EDATE(I1521,DATEDIF(I1521,'ObjProd (2)'!$C$25,"y")*12+DATEDIF(I1521,'ObjProd (2)'!$C$25,"ym")))/7)&gt;0,
      INT(('ObjProd (2)'!$C$25-EDATE(I1521,DATEDIF(I1521,'ObjProd (2)'!$C$25,"y")*12+DATEDIF(I1521,'ObjProd (2)'!$C$25,"ym")))/7) &amp; " sem.",
      "")
)
)</f>
        <v/>
      </c>
      <c r="L1521" s="11" t="str">
        <f t="shared" si="255"/>
        <v/>
      </c>
      <c r="M1521" s="9" t="str">
        <f t="shared" si="251"/>
        <v/>
      </c>
      <c r="N1521" s="9" t="str" cm="1">
        <f t="array" aca="1" ref="N1521" ca="1">LEFT(L1521, IF(ISNUMBER(SUBSTITUTE(_xludf.MID(L1521, 2, 1), ".", ",")), 1, 2))</f>
        <v/>
      </c>
      <c r="O1521" s="19" t="str">
        <f t="shared" ca="1" si="257"/>
        <v/>
      </c>
      <c r="P1521" s="9" t="str">
        <f t="shared" ca="1" si="258"/>
        <v/>
      </c>
      <c r="Q1521" s="9" t="str">
        <f t="shared" ca="1" si="259"/>
        <v/>
      </c>
      <c r="R1521" s="9" t="str">
        <f t="shared" si="252"/>
        <v/>
      </c>
      <c r="S1521" t="str" cm="1">
        <f t="array" ref="S1521">IF(ISBLANK(C1521),"",IFERROR(INDEX(ListeSeries!$A$2:$A$1045, MATCH(1, (DatasScan!G1521=ListeSeries!$B$2:$B$1045) * (DatasScan!H1521&gt;=ListeSeries!$D$2:$D$1045) * (DatasScan!H1521&lt;=ListeSeries!$E$2:$E$1045), 0)), "no match"))</f>
        <v/>
      </c>
      <c r="T1521" s="7" t="str" cm="1">
        <f t="array" ref="T1521">IF(ISBLANK(C1521),"",IFERROR(INDEX(ListeSeries!$C$2:$C$1045, MATCH(1, (DatasScan!G1521=ListeSeries!$B$2:$B$1045) * (DatasScan!H1521&gt;=ListeSeries!$D$2:$D$1045) * (DatasScan!H1521&lt;=ListeSeries!$E$2:$E$1045), 0)), "no match"))</f>
        <v/>
      </c>
      <c r="U1521" s="11" t="str" cm="1">
        <f t="array" ref="U1521">IF(ISBLANK(C1521),"",IFERROR(INDEX(ListeSeries!$F$2:$F$1045, MATCH(1, (DatasScan!G1521=ListeSeries!$B$2:$B$1045) * (DatasScan!H1521&gt;=ListeSeries!$D$2:$D$1045) * (DatasScan!H1521&lt;=ListeSeries!$E$2:$E$1045), 0)), "no match"))</f>
        <v/>
      </c>
    </row>
    <row r="1522" spans="1:21" x14ac:dyDescent="0.25">
      <c r="A1522" s="6" t="str">
        <f t="shared" si="253"/>
        <v/>
      </c>
      <c r="B1522" s="272"/>
      <c r="F1522" s="7" t="str">
        <f t="shared" si="256"/>
        <v/>
      </c>
      <c r="G1522" s="21" t="str">
        <f>IF(ISBLANK(C1522),"",_xlfn.XLOOKUP(_xlfn.XLOOKUP(VALUE(LEFT(C1522,4)),Souches!$B$2:$B$15000,Souches!$E$2:$E$15000),Varietes!$B$2:$B$500,Varietes!$C$2:$C$500))</f>
        <v/>
      </c>
      <c r="H1522" s="19" t="str">
        <f>IF(ISBLANK(C1522),"",_xlfn.XLOOKUP(VALUE(LEFT(C1522,4)),Souches!$B$2:$B$15000,Souches!$D$2:$D$15000))</f>
        <v/>
      </c>
      <c r="I1522" s="10" t="str">
        <f t="shared" si="254"/>
        <v/>
      </c>
      <c r="J1522" s="19" t="str">
        <f>IF(I1522="","",INT(('ObjProd (2)'!$C$25-I1522)/7 * (ABS('ObjProd (2)'!$C$25-I1522)&gt;=7)))</f>
        <v/>
      </c>
      <c r="K1522" s="10" t="str">
        <f>IF(I1522="","",
IF(AND(DATEDIF(I1522,'ObjProd (2)'!$C$25,"y")=0,DATEDIF(I1522,'ObjProd (2)'!$C$25,"ym")=0,
   INT(('ObjProd (2)'!$C$25-EDATE(I1522,DATEDIF(I1522,'ObjProd (2)'!$C$25,"y")*12+DATEDIF(I1522,'ObjProd (2)'!$C$25,"ym")))/7)=0),
   "&lt; 1 sem.",
   IF(DATEDIF(I1522,'ObjProd (2)'!$C$25,"y")&gt;0,DATEDIF(I1522,'ObjProd (2)'!$C$25,"y") &amp; " " &amp; IF(DATEDIF(I1522,'ObjProd (2)'!$C$25,"y")=1,"an ","ans "),"") &amp;
   IF(DATEDIF(I1522,'ObjProd (2)'!$C$25,"ym")&gt;0,DATEDIF(I1522,'ObjProd (2)'!$C$25,"ym") &amp; " mois ", "") &amp;
   IF(INT(('ObjProd (2)'!$C$25-EDATE(I1522,DATEDIF(I1522,'ObjProd (2)'!$C$25,"y")*12+DATEDIF(I1522,'ObjProd (2)'!$C$25,"ym")))/7)&gt;0,
      INT(('ObjProd (2)'!$C$25-EDATE(I1522,DATEDIF(I1522,'ObjProd (2)'!$C$25,"y")*12+DATEDIF(I1522,'ObjProd (2)'!$C$25,"ym")))/7) &amp; " sem.",
      "")
)
)</f>
        <v/>
      </c>
      <c r="L1522" s="11" t="str">
        <f t="shared" si="255"/>
        <v/>
      </c>
      <c r="M1522" s="9" t="str">
        <f t="shared" si="251"/>
        <v/>
      </c>
      <c r="N1522" s="9" t="str" cm="1">
        <f t="array" aca="1" ref="N1522" ca="1">LEFT(L1522, IF(ISNUMBER(SUBSTITUTE(_xludf.MID(L1522, 2, 1), ".", ",")), 1, 2))</f>
        <v/>
      </c>
      <c r="O1522" s="19" t="str">
        <f t="shared" ca="1" si="257"/>
        <v/>
      </c>
      <c r="P1522" s="9" t="str">
        <f t="shared" ca="1" si="258"/>
        <v/>
      </c>
      <c r="Q1522" s="9" t="str">
        <f t="shared" ca="1" si="259"/>
        <v/>
      </c>
      <c r="R1522" s="9" t="str">
        <f t="shared" si="252"/>
        <v/>
      </c>
      <c r="S1522" t="str" cm="1">
        <f t="array" ref="S1522">IF(ISBLANK(C1522),"",IFERROR(INDEX(ListeSeries!$A$2:$A$1045, MATCH(1, (DatasScan!G1522=ListeSeries!$B$2:$B$1045) * (DatasScan!H1522&gt;=ListeSeries!$D$2:$D$1045) * (DatasScan!H1522&lt;=ListeSeries!$E$2:$E$1045), 0)), "no match"))</f>
        <v/>
      </c>
      <c r="T1522" s="7" t="str" cm="1">
        <f t="array" ref="T1522">IF(ISBLANK(C1522),"",IFERROR(INDEX(ListeSeries!$C$2:$C$1045, MATCH(1, (DatasScan!G1522=ListeSeries!$B$2:$B$1045) * (DatasScan!H1522&gt;=ListeSeries!$D$2:$D$1045) * (DatasScan!H1522&lt;=ListeSeries!$E$2:$E$1045), 0)), "no match"))</f>
        <v/>
      </c>
      <c r="U1522" s="11" t="str" cm="1">
        <f t="array" ref="U1522">IF(ISBLANK(C1522),"",IFERROR(INDEX(ListeSeries!$F$2:$F$1045, MATCH(1, (DatasScan!G1522=ListeSeries!$B$2:$B$1045) * (DatasScan!H1522&gt;=ListeSeries!$D$2:$D$1045) * (DatasScan!H1522&lt;=ListeSeries!$E$2:$E$1045), 0)), "no match"))</f>
        <v/>
      </c>
    </row>
    <row r="1523" spans="1:21" x14ac:dyDescent="0.25">
      <c r="A1523" s="6" t="str">
        <f t="shared" si="253"/>
        <v/>
      </c>
      <c r="B1523" s="272"/>
      <c r="F1523" s="7" t="str">
        <f t="shared" si="256"/>
        <v/>
      </c>
      <c r="G1523" s="21" t="str">
        <f>IF(ISBLANK(C1523),"",_xlfn.XLOOKUP(_xlfn.XLOOKUP(VALUE(LEFT(C1523,4)),Souches!$B$2:$B$15000,Souches!$E$2:$E$15000),Varietes!$B$2:$B$500,Varietes!$C$2:$C$500))</f>
        <v/>
      </c>
      <c r="H1523" s="19" t="str">
        <f>IF(ISBLANK(C1523),"",_xlfn.XLOOKUP(VALUE(LEFT(C1523,4)),Souches!$B$2:$B$15000,Souches!$D$2:$D$15000))</f>
        <v/>
      </c>
      <c r="I1523" s="10" t="str">
        <f t="shared" si="254"/>
        <v/>
      </c>
      <c r="J1523" s="19" t="str">
        <f>IF(I1523="","",INT(('ObjProd (2)'!$C$25-I1523)/7 * (ABS('ObjProd (2)'!$C$25-I1523)&gt;=7)))</f>
        <v/>
      </c>
      <c r="K1523" s="10" t="str">
        <f>IF(I1523="","",
IF(AND(DATEDIF(I1523,'ObjProd (2)'!$C$25,"y")=0,DATEDIF(I1523,'ObjProd (2)'!$C$25,"ym")=0,
   INT(('ObjProd (2)'!$C$25-EDATE(I1523,DATEDIF(I1523,'ObjProd (2)'!$C$25,"y")*12+DATEDIF(I1523,'ObjProd (2)'!$C$25,"ym")))/7)=0),
   "&lt; 1 sem.",
   IF(DATEDIF(I1523,'ObjProd (2)'!$C$25,"y")&gt;0,DATEDIF(I1523,'ObjProd (2)'!$C$25,"y") &amp; " " &amp; IF(DATEDIF(I1523,'ObjProd (2)'!$C$25,"y")=1,"an ","ans "),"") &amp;
   IF(DATEDIF(I1523,'ObjProd (2)'!$C$25,"ym")&gt;0,DATEDIF(I1523,'ObjProd (2)'!$C$25,"ym") &amp; " mois ", "") &amp;
   IF(INT(('ObjProd (2)'!$C$25-EDATE(I1523,DATEDIF(I1523,'ObjProd (2)'!$C$25,"y")*12+DATEDIF(I1523,'ObjProd (2)'!$C$25,"ym")))/7)&gt;0,
      INT(('ObjProd (2)'!$C$25-EDATE(I1523,DATEDIF(I1523,'ObjProd (2)'!$C$25,"y")*12+DATEDIF(I1523,'ObjProd (2)'!$C$25,"ym")))/7) &amp; " sem.",
      "")
)
)</f>
        <v/>
      </c>
      <c r="L1523" s="11" t="str">
        <f t="shared" si="255"/>
        <v/>
      </c>
      <c r="M1523" s="9" t="str">
        <f t="shared" si="251"/>
        <v/>
      </c>
      <c r="N1523" s="9" t="str" cm="1">
        <f t="array" aca="1" ref="N1523" ca="1">LEFT(L1523, IF(ISNUMBER(SUBSTITUTE(_xludf.MID(L1523, 2, 1), ".", ",")), 1, 2))</f>
        <v/>
      </c>
      <c r="O1523" s="19" t="str">
        <f t="shared" ca="1" si="257"/>
        <v/>
      </c>
      <c r="P1523" s="9" t="str">
        <f t="shared" ca="1" si="258"/>
        <v/>
      </c>
      <c r="Q1523" s="9" t="str">
        <f t="shared" ca="1" si="259"/>
        <v/>
      </c>
      <c r="R1523" s="9" t="str">
        <f t="shared" si="252"/>
        <v/>
      </c>
      <c r="S1523" t="str" cm="1">
        <f t="array" ref="S1523">IF(ISBLANK(C1523),"",IFERROR(INDEX(ListeSeries!$A$2:$A$1045, MATCH(1, (DatasScan!G1523=ListeSeries!$B$2:$B$1045) * (DatasScan!H1523&gt;=ListeSeries!$D$2:$D$1045) * (DatasScan!H1523&lt;=ListeSeries!$E$2:$E$1045), 0)), "no match"))</f>
        <v/>
      </c>
      <c r="T1523" s="7" t="str" cm="1">
        <f t="array" ref="T1523">IF(ISBLANK(C1523),"",IFERROR(INDEX(ListeSeries!$C$2:$C$1045, MATCH(1, (DatasScan!G1523=ListeSeries!$B$2:$B$1045) * (DatasScan!H1523&gt;=ListeSeries!$D$2:$D$1045) * (DatasScan!H1523&lt;=ListeSeries!$E$2:$E$1045), 0)), "no match"))</f>
        <v/>
      </c>
      <c r="U1523" s="11" t="str" cm="1">
        <f t="array" ref="U1523">IF(ISBLANK(C1523),"",IFERROR(INDEX(ListeSeries!$F$2:$F$1045, MATCH(1, (DatasScan!G1523=ListeSeries!$B$2:$B$1045) * (DatasScan!H1523&gt;=ListeSeries!$D$2:$D$1045) * (DatasScan!H1523&lt;=ListeSeries!$E$2:$E$1045), 0)), "no match"))</f>
        <v/>
      </c>
    </row>
    <row r="1524" spans="1:21" x14ac:dyDescent="0.25">
      <c r="A1524" s="6" t="str">
        <f t="shared" si="253"/>
        <v/>
      </c>
      <c r="B1524" s="272"/>
      <c r="F1524" s="7" t="str">
        <f t="shared" si="256"/>
        <v/>
      </c>
      <c r="G1524" s="21" t="str">
        <f>IF(ISBLANK(C1524),"",_xlfn.XLOOKUP(_xlfn.XLOOKUP(VALUE(LEFT(C1524,4)),Souches!$B$2:$B$15000,Souches!$E$2:$E$15000),Varietes!$B$2:$B$500,Varietes!$C$2:$C$500))</f>
        <v/>
      </c>
      <c r="H1524" s="19" t="str">
        <f>IF(ISBLANK(C1524),"",_xlfn.XLOOKUP(VALUE(LEFT(C1524,4)),Souches!$B$2:$B$15000,Souches!$D$2:$D$15000))</f>
        <v/>
      </c>
      <c r="I1524" s="10" t="str">
        <f t="shared" si="254"/>
        <v/>
      </c>
      <c r="J1524" s="19" t="str">
        <f>IF(I1524="","",INT(('ObjProd (2)'!$C$25-I1524)/7 * (ABS('ObjProd (2)'!$C$25-I1524)&gt;=7)))</f>
        <v/>
      </c>
      <c r="K1524" s="10" t="str">
        <f>IF(I1524="","",
IF(AND(DATEDIF(I1524,'ObjProd (2)'!$C$25,"y")=0,DATEDIF(I1524,'ObjProd (2)'!$C$25,"ym")=0,
   INT(('ObjProd (2)'!$C$25-EDATE(I1524,DATEDIF(I1524,'ObjProd (2)'!$C$25,"y")*12+DATEDIF(I1524,'ObjProd (2)'!$C$25,"ym")))/7)=0),
   "&lt; 1 sem.",
   IF(DATEDIF(I1524,'ObjProd (2)'!$C$25,"y")&gt;0,DATEDIF(I1524,'ObjProd (2)'!$C$25,"y") &amp; " " &amp; IF(DATEDIF(I1524,'ObjProd (2)'!$C$25,"y")=1,"an ","ans "),"") &amp;
   IF(DATEDIF(I1524,'ObjProd (2)'!$C$25,"ym")&gt;0,DATEDIF(I1524,'ObjProd (2)'!$C$25,"ym") &amp; " mois ", "") &amp;
   IF(INT(('ObjProd (2)'!$C$25-EDATE(I1524,DATEDIF(I1524,'ObjProd (2)'!$C$25,"y")*12+DATEDIF(I1524,'ObjProd (2)'!$C$25,"ym")))/7)&gt;0,
      INT(('ObjProd (2)'!$C$25-EDATE(I1524,DATEDIF(I1524,'ObjProd (2)'!$C$25,"y")*12+DATEDIF(I1524,'ObjProd (2)'!$C$25,"ym")))/7) &amp; " sem.",
      "")
)
)</f>
        <v/>
      </c>
      <c r="L1524" s="11" t="str">
        <f t="shared" si="255"/>
        <v/>
      </c>
      <c r="M1524" s="9" t="str">
        <f t="shared" si="251"/>
        <v/>
      </c>
      <c r="N1524" s="9" t="str" cm="1">
        <f t="array" aca="1" ref="N1524" ca="1">LEFT(L1524, IF(ISNUMBER(SUBSTITUTE(_xludf.MID(L1524, 2, 1), ".", ",")), 1, 2))</f>
        <v/>
      </c>
      <c r="O1524" s="19" t="str">
        <f t="shared" ca="1" si="257"/>
        <v/>
      </c>
      <c r="P1524" s="9" t="str">
        <f t="shared" ca="1" si="258"/>
        <v/>
      </c>
      <c r="Q1524" s="9" t="str">
        <f t="shared" ca="1" si="259"/>
        <v/>
      </c>
      <c r="R1524" s="9" t="str">
        <f t="shared" si="252"/>
        <v/>
      </c>
      <c r="S1524" t="str" cm="1">
        <f t="array" ref="S1524">IF(ISBLANK(C1524),"",IFERROR(INDEX(ListeSeries!$A$2:$A$1045, MATCH(1, (DatasScan!G1524=ListeSeries!$B$2:$B$1045) * (DatasScan!H1524&gt;=ListeSeries!$D$2:$D$1045) * (DatasScan!H1524&lt;=ListeSeries!$E$2:$E$1045), 0)), "no match"))</f>
        <v/>
      </c>
      <c r="T1524" s="7" t="str" cm="1">
        <f t="array" ref="T1524">IF(ISBLANK(C1524),"",IFERROR(INDEX(ListeSeries!$C$2:$C$1045, MATCH(1, (DatasScan!G1524=ListeSeries!$B$2:$B$1045) * (DatasScan!H1524&gt;=ListeSeries!$D$2:$D$1045) * (DatasScan!H1524&lt;=ListeSeries!$E$2:$E$1045), 0)), "no match"))</f>
        <v/>
      </c>
      <c r="U1524" s="11" t="str" cm="1">
        <f t="array" ref="U1524">IF(ISBLANK(C1524),"",IFERROR(INDEX(ListeSeries!$F$2:$F$1045, MATCH(1, (DatasScan!G1524=ListeSeries!$B$2:$B$1045) * (DatasScan!H1524&gt;=ListeSeries!$D$2:$D$1045) * (DatasScan!H1524&lt;=ListeSeries!$E$2:$E$1045), 0)), "no match"))</f>
        <v/>
      </c>
    </row>
    <row r="1525" spans="1:21" x14ac:dyDescent="0.25">
      <c r="A1525" s="6" t="str">
        <f t="shared" si="253"/>
        <v/>
      </c>
      <c r="B1525" s="272"/>
      <c r="F1525" s="7" t="str">
        <f t="shared" si="256"/>
        <v/>
      </c>
      <c r="G1525" s="21" t="str">
        <f>IF(ISBLANK(C1525),"",_xlfn.XLOOKUP(_xlfn.XLOOKUP(VALUE(LEFT(C1525,4)),Souches!$B$2:$B$15000,Souches!$E$2:$E$15000),Varietes!$B$2:$B$500,Varietes!$C$2:$C$500))</f>
        <v/>
      </c>
      <c r="H1525" s="19" t="str">
        <f>IF(ISBLANK(C1525),"",_xlfn.XLOOKUP(VALUE(LEFT(C1525,4)),Souches!$B$2:$B$15000,Souches!$D$2:$D$15000))</f>
        <v/>
      </c>
      <c r="I1525" s="10" t="str">
        <f t="shared" si="254"/>
        <v/>
      </c>
      <c r="J1525" s="19" t="str">
        <f>IF(I1525="","",INT(('ObjProd (2)'!$C$25-I1525)/7 * (ABS('ObjProd (2)'!$C$25-I1525)&gt;=7)))</f>
        <v/>
      </c>
      <c r="K1525" s="10" t="str">
        <f>IF(I1525="","",
IF(AND(DATEDIF(I1525,'ObjProd (2)'!$C$25,"y")=0,DATEDIF(I1525,'ObjProd (2)'!$C$25,"ym")=0,
   INT(('ObjProd (2)'!$C$25-EDATE(I1525,DATEDIF(I1525,'ObjProd (2)'!$C$25,"y")*12+DATEDIF(I1525,'ObjProd (2)'!$C$25,"ym")))/7)=0),
   "&lt; 1 sem.",
   IF(DATEDIF(I1525,'ObjProd (2)'!$C$25,"y")&gt;0,DATEDIF(I1525,'ObjProd (2)'!$C$25,"y") &amp; " " &amp; IF(DATEDIF(I1525,'ObjProd (2)'!$C$25,"y")=1,"an ","ans "),"") &amp;
   IF(DATEDIF(I1525,'ObjProd (2)'!$C$25,"ym")&gt;0,DATEDIF(I1525,'ObjProd (2)'!$C$25,"ym") &amp; " mois ", "") &amp;
   IF(INT(('ObjProd (2)'!$C$25-EDATE(I1525,DATEDIF(I1525,'ObjProd (2)'!$C$25,"y")*12+DATEDIF(I1525,'ObjProd (2)'!$C$25,"ym")))/7)&gt;0,
      INT(('ObjProd (2)'!$C$25-EDATE(I1525,DATEDIF(I1525,'ObjProd (2)'!$C$25,"y")*12+DATEDIF(I1525,'ObjProd (2)'!$C$25,"ym")))/7) &amp; " sem.",
      "")
)
)</f>
        <v/>
      </c>
      <c r="L1525" s="11" t="str">
        <f t="shared" si="255"/>
        <v/>
      </c>
      <c r="M1525" s="9" t="str">
        <f t="shared" si="251"/>
        <v/>
      </c>
      <c r="N1525" s="9" t="str" cm="1">
        <f t="array" aca="1" ref="N1525" ca="1">LEFT(L1525, IF(ISNUMBER(SUBSTITUTE(_xludf.MID(L1525, 2, 1), ".", ",")), 1, 2))</f>
        <v/>
      </c>
      <c r="O1525" s="19" t="str">
        <f t="shared" ca="1" si="257"/>
        <v/>
      </c>
      <c r="P1525" s="9" t="str">
        <f t="shared" ca="1" si="258"/>
        <v/>
      </c>
      <c r="Q1525" s="9" t="str">
        <f t="shared" ca="1" si="259"/>
        <v/>
      </c>
      <c r="R1525" s="9" t="str">
        <f t="shared" si="252"/>
        <v/>
      </c>
      <c r="S1525" t="str" cm="1">
        <f t="array" ref="S1525">IF(ISBLANK(C1525),"",IFERROR(INDEX(ListeSeries!$A$2:$A$1045, MATCH(1, (DatasScan!G1525=ListeSeries!$B$2:$B$1045) * (DatasScan!H1525&gt;=ListeSeries!$D$2:$D$1045) * (DatasScan!H1525&lt;=ListeSeries!$E$2:$E$1045), 0)), "no match"))</f>
        <v/>
      </c>
      <c r="T1525" s="7" t="str" cm="1">
        <f t="array" ref="T1525">IF(ISBLANK(C1525),"",IFERROR(INDEX(ListeSeries!$C$2:$C$1045, MATCH(1, (DatasScan!G1525=ListeSeries!$B$2:$B$1045) * (DatasScan!H1525&gt;=ListeSeries!$D$2:$D$1045) * (DatasScan!H1525&lt;=ListeSeries!$E$2:$E$1045), 0)), "no match"))</f>
        <v/>
      </c>
      <c r="U1525" s="11" t="str" cm="1">
        <f t="array" ref="U1525">IF(ISBLANK(C1525),"",IFERROR(INDEX(ListeSeries!$F$2:$F$1045, MATCH(1, (DatasScan!G1525=ListeSeries!$B$2:$B$1045) * (DatasScan!H1525&gt;=ListeSeries!$D$2:$D$1045) * (DatasScan!H1525&lt;=ListeSeries!$E$2:$E$1045), 0)), "no match"))</f>
        <v/>
      </c>
    </row>
    <row r="1526" spans="1:21" x14ac:dyDescent="0.25">
      <c r="A1526" s="6" t="str">
        <f t="shared" si="253"/>
        <v/>
      </c>
      <c r="B1526" s="272"/>
      <c r="F1526" s="7" t="str">
        <f t="shared" si="256"/>
        <v/>
      </c>
      <c r="G1526" s="21" t="str">
        <f>IF(ISBLANK(C1526),"",_xlfn.XLOOKUP(_xlfn.XLOOKUP(VALUE(LEFT(C1526,4)),Souches!$B$2:$B$15000,Souches!$E$2:$E$15000),Varietes!$B$2:$B$500,Varietes!$C$2:$C$500))</f>
        <v/>
      </c>
      <c r="H1526" s="19" t="str">
        <f>IF(ISBLANK(C1526),"",_xlfn.XLOOKUP(VALUE(LEFT(C1526,4)),Souches!$B$2:$B$15000,Souches!$D$2:$D$15000))</f>
        <v/>
      </c>
      <c r="I1526" s="10" t="str">
        <f t="shared" si="254"/>
        <v/>
      </c>
      <c r="J1526" s="19" t="str">
        <f>IF(I1526="","",INT(('ObjProd (2)'!$C$25-I1526)/7 * (ABS('ObjProd (2)'!$C$25-I1526)&gt;=7)))</f>
        <v/>
      </c>
      <c r="K1526" s="10" t="str">
        <f>IF(I1526="","",
IF(AND(DATEDIF(I1526,'ObjProd (2)'!$C$25,"y")=0,DATEDIF(I1526,'ObjProd (2)'!$C$25,"ym")=0,
   INT(('ObjProd (2)'!$C$25-EDATE(I1526,DATEDIF(I1526,'ObjProd (2)'!$C$25,"y")*12+DATEDIF(I1526,'ObjProd (2)'!$C$25,"ym")))/7)=0),
   "&lt; 1 sem.",
   IF(DATEDIF(I1526,'ObjProd (2)'!$C$25,"y")&gt;0,DATEDIF(I1526,'ObjProd (2)'!$C$25,"y") &amp; " " &amp; IF(DATEDIF(I1526,'ObjProd (2)'!$C$25,"y")=1,"an ","ans "),"") &amp;
   IF(DATEDIF(I1526,'ObjProd (2)'!$C$25,"ym")&gt;0,DATEDIF(I1526,'ObjProd (2)'!$C$25,"ym") &amp; " mois ", "") &amp;
   IF(INT(('ObjProd (2)'!$C$25-EDATE(I1526,DATEDIF(I1526,'ObjProd (2)'!$C$25,"y")*12+DATEDIF(I1526,'ObjProd (2)'!$C$25,"ym")))/7)&gt;0,
      INT(('ObjProd (2)'!$C$25-EDATE(I1526,DATEDIF(I1526,'ObjProd (2)'!$C$25,"y")*12+DATEDIF(I1526,'ObjProd (2)'!$C$25,"ym")))/7) &amp; " sem.",
      "")
)
)</f>
        <v/>
      </c>
      <c r="L1526" s="11" t="str">
        <f t="shared" si="255"/>
        <v/>
      </c>
      <c r="M1526" s="9" t="str">
        <f t="shared" si="251"/>
        <v/>
      </c>
      <c r="N1526" s="9" t="str" cm="1">
        <f t="array" aca="1" ref="N1526" ca="1">LEFT(L1526, IF(ISNUMBER(SUBSTITUTE(_xludf.MID(L1526, 2, 1), ".", ",")), 1, 2))</f>
        <v/>
      </c>
      <c r="O1526" s="19" t="str">
        <f t="shared" ca="1" si="257"/>
        <v/>
      </c>
      <c r="P1526" s="9" t="str">
        <f t="shared" ca="1" si="258"/>
        <v/>
      </c>
      <c r="Q1526" s="9" t="str">
        <f t="shared" ca="1" si="259"/>
        <v/>
      </c>
      <c r="R1526" s="9" t="str">
        <f t="shared" si="252"/>
        <v/>
      </c>
      <c r="S1526" t="str" cm="1">
        <f t="array" ref="S1526">IF(ISBLANK(C1526),"",IFERROR(INDEX(ListeSeries!$A$2:$A$1045, MATCH(1, (DatasScan!G1526=ListeSeries!$B$2:$B$1045) * (DatasScan!H1526&gt;=ListeSeries!$D$2:$D$1045) * (DatasScan!H1526&lt;=ListeSeries!$E$2:$E$1045), 0)), "no match"))</f>
        <v/>
      </c>
      <c r="T1526" s="7" t="str" cm="1">
        <f t="array" ref="T1526">IF(ISBLANK(C1526),"",IFERROR(INDEX(ListeSeries!$C$2:$C$1045, MATCH(1, (DatasScan!G1526=ListeSeries!$B$2:$B$1045) * (DatasScan!H1526&gt;=ListeSeries!$D$2:$D$1045) * (DatasScan!H1526&lt;=ListeSeries!$E$2:$E$1045), 0)), "no match"))</f>
        <v/>
      </c>
      <c r="U1526" s="11" t="str" cm="1">
        <f t="array" ref="U1526">IF(ISBLANK(C1526),"",IFERROR(INDEX(ListeSeries!$F$2:$F$1045, MATCH(1, (DatasScan!G1526=ListeSeries!$B$2:$B$1045) * (DatasScan!H1526&gt;=ListeSeries!$D$2:$D$1045) * (DatasScan!H1526&lt;=ListeSeries!$E$2:$E$1045), 0)), "no match"))</f>
        <v/>
      </c>
    </row>
    <row r="1527" spans="1:21" x14ac:dyDescent="0.25">
      <c r="A1527" s="6" t="str">
        <f t="shared" si="253"/>
        <v/>
      </c>
      <c r="B1527" s="272"/>
      <c r="F1527" s="7" t="str">
        <f t="shared" si="256"/>
        <v/>
      </c>
      <c r="G1527" s="21" t="str">
        <f>IF(ISBLANK(C1527),"",_xlfn.XLOOKUP(_xlfn.XLOOKUP(VALUE(LEFT(C1527,4)),Souches!$B$2:$B$15000,Souches!$E$2:$E$15000),Varietes!$B$2:$B$500,Varietes!$C$2:$C$500))</f>
        <v/>
      </c>
      <c r="H1527" s="19" t="str">
        <f>IF(ISBLANK(C1527),"",_xlfn.XLOOKUP(VALUE(LEFT(C1527,4)),Souches!$B$2:$B$15000,Souches!$D$2:$D$15000))</f>
        <v/>
      </c>
      <c r="I1527" s="10" t="str">
        <f t="shared" si="254"/>
        <v/>
      </c>
      <c r="J1527" s="19" t="str">
        <f>IF(I1527="","",INT(('ObjProd (2)'!$C$25-I1527)/7 * (ABS('ObjProd (2)'!$C$25-I1527)&gt;=7)))</f>
        <v/>
      </c>
      <c r="K1527" s="10" t="str">
        <f>IF(I1527="","",
IF(AND(DATEDIF(I1527,'ObjProd (2)'!$C$25,"y")=0,DATEDIF(I1527,'ObjProd (2)'!$C$25,"ym")=0,
   INT(('ObjProd (2)'!$C$25-EDATE(I1527,DATEDIF(I1527,'ObjProd (2)'!$C$25,"y")*12+DATEDIF(I1527,'ObjProd (2)'!$C$25,"ym")))/7)=0),
   "&lt; 1 sem.",
   IF(DATEDIF(I1527,'ObjProd (2)'!$C$25,"y")&gt;0,DATEDIF(I1527,'ObjProd (2)'!$C$25,"y") &amp; " " &amp; IF(DATEDIF(I1527,'ObjProd (2)'!$C$25,"y")=1,"an ","ans "),"") &amp;
   IF(DATEDIF(I1527,'ObjProd (2)'!$C$25,"ym")&gt;0,DATEDIF(I1527,'ObjProd (2)'!$C$25,"ym") &amp; " mois ", "") &amp;
   IF(INT(('ObjProd (2)'!$C$25-EDATE(I1527,DATEDIF(I1527,'ObjProd (2)'!$C$25,"y")*12+DATEDIF(I1527,'ObjProd (2)'!$C$25,"ym")))/7)&gt;0,
      INT(('ObjProd (2)'!$C$25-EDATE(I1527,DATEDIF(I1527,'ObjProd (2)'!$C$25,"y")*12+DATEDIF(I1527,'ObjProd (2)'!$C$25,"ym")))/7) &amp; " sem.",
      "")
)
)</f>
        <v/>
      </c>
      <c r="L1527" s="11" t="str">
        <f t="shared" si="255"/>
        <v/>
      </c>
      <c r="M1527" s="9" t="str">
        <f t="shared" si="251"/>
        <v/>
      </c>
      <c r="N1527" s="9" t="str" cm="1">
        <f t="array" aca="1" ref="N1527" ca="1">LEFT(L1527, IF(ISNUMBER(SUBSTITUTE(_xludf.MID(L1527, 2, 1), ".", ",")), 1, 2))</f>
        <v/>
      </c>
      <c r="O1527" s="19" t="str">
        <f t="shared" ca="1" si="257"/>
        <v/>
      </c>
      <c r="P1527" s="9" t="str">
        <f t="shared" ca="1" si="258"/>
        <v/>
      </c>
      <c r="Q1527" s="9" t="str">
        <f t="shared" ca="1" si="259"/>
        <v/>
      </c>
      <c r="R1527" s="9" t="str">
        <f t="shared" si="252"/>
        <v/>
      </c>
      <c r="S1527" t="str" cm="1">
        <f t="array" ref="S1527">IF(ISBLANK(C1527),"",IFERROR(INDEX(ListeSeries!$A$2:$A$1045, MATCH(1, (DatasScan!G1527=ListeSeries!$B$2:$B$1045) * (DatasScan!H1527&gt;=ListeSeries!$D$2:$D$1045) * (DatasScan!H1527&lt;=ListeSeries!$E$2:$E$1045), 0)), "no match"))</f>
        <v/>
      </c>
      <c r="T1527" s="7" t="str" cm="1">
        <f t="array" ref="T1527">IF(ISBLANK(C1527),"",IFERROR(INDEX(ListeSeries!$C$2:$C$1045, MATCH(1, (DatasScan!G1527=ListeSeries!$B$2:$B$1045) * (DatasScan!H1527&gt;=ListeSeries!$D$2:$D$1045) * (DatasScan!H1527&lt;=ListeSeries!$E$2:$E$1045), 0)), "no match"))</f>
        <v/>
      </c>
      <c r="U1527" s="11" t="str" cm="1">
        <f t="array" ref="U1527">IF(ISBLANK(C1527),"",IFERROR(INDEX(ListeSeries!$F$2:$F$1045, MATCH(1, (DatasScan!G1527=ListeSeries!$B$2:$B$1045) * (DatasScan!H1527&gt;=ListeSeries!$D$2:$D$1045) * (DatasScan!H1527&lt;=ListeSeries!$E$2:$E$1045), 0)), "no match"))</f>
        <v/>
      </c>
    </row>
    <row r="1528" spans="1:21" x14ac:dyDescent="0.25">
      <c r="A1528" s="6" t="str">
        <f t="shared" si="253"/>
        <v/>
      </c>
      <c r="B1528" s="272"/>
      <c r="F1528" s="7" t="str">
        <f t="shared" si="256"/>
        <v/>
      </c>
      <c r="G1528" s="21" t="str">
        <f>IF(ISBLANK(C1528),"",_xlfn.XLOOKUP(_xlfn.XLOOKUP(VALUE(LEFT(C1528,4)),Souches!$B$2:$B$15000,Souches!$E$2:$E$15000),Varietes!$B$2:$B$500,Varietes!$C$2:$C$500))</f>
        <v/>
      </c>
      <c r="H1528" s="19" t="str">
        <f>IF(ISBLANK(C1528),"",_xlfn.XLOOKUP(VALUE(LEFT(C1528,4)),Souches!$B$2:$B$15000,Souches!$D$2:$D$15000))</f>
        <v/>
      </c>
      <c r="I1528" s="10" t="str">
        <f t="shared" si="254"/>
        <v/>
      </c>
      <c r="J1528" s="19" t="str">
        <f>IF(I1528="","",INT(('ObjProd (2)'!$C$25-I1528)/7 * (ABS('ObjProd (2)'!$C$25-I1528)&gt;=7)))</f>
        <v/>
      </c>
      <c r="K1528" s="10" t="str">
        <f>IF(I1528="","",
IF(AND(DATEDIF(I1528,'ObjProd (2)'!$C$25,"y")=0,DATEDIF(I1528,'ObjProd (2)'!$C$25,"ym")=0,
   INT(('ObjProd (2)'!$C$25-EDATE(I1528,DATEDIF(I1528,'ObjProd (2)'!$C$25,"y")*12+DATEDIF(I1528,'ObjProd (2)'!$C$25,"ym")))/7)=0),
   "&lt; 1 sem.",
   IF(DATEDIF(I1528,'ObjProd (2)'!$C$25,"y")&gt;0,DATEDIF(I1528,'ObjProd (2)'!$C$25,"y") &amp; " " &amp; IF(DATEDIF(I1528,'ObjProd (2)'!$C$25,"y")=1,"an ","ans "),"") &amp;
   IF(DATEDIF(I1528,'ObjProd (2)'!$C$25,"ym")&gt;0,DATEDIF(I1528,'ObjProd (2)'!$C$25,"ym") &amp; " mois ", "") &amp;
   IF(INT(('ObjProd (2)'!$C$25-EDATE(I1528,DATEDIF(I1528,'ObjProd (2)'!$C$25,"y")*12+DATEDIF(I1528,'ObjProd (2)'!$C$25,"ym")))/7)&gt;0,
      INT(('ObjProd (2)'!$C$25-EDATE(I1528,DATEDIF(I1528,'ObjProd (2)'!$C$25,"y")*12+DATEDIF(I1528,'ObjProd (2)'!$C$25,"ym")))/7) &amp; " sem.",
      "")
)
)</f>
        <v/>
      </c>
      <c r="L1528" s="11" t="str">
        <f t="shared" si="255"/>
        <v/>
      </c>
      <c r="M1528" s="9" t="str">
        <f t="shared" si="251"/>
        <v/>
      </c>
      <c r="N1528" s="9" t="str" cm="1">
        <f t="array" aca="1" ref="N1528" ca="1">LEFT(L1528, IF(ISNUMBER(SUBSTITUTE(_xludf.MID(L1528, 2, 1), ".", ",")), 1, 2))</f>
        <v/>
      </c>
      <c r="O1528" s="19" t="str">
        <f t="shared" ca="1" si="257"/>
        <v/>
      </c>
      <c r="P1528" s="9" t="str">
        <f t="shared" ca="1" si="258"/>
        <v/>
      </c>
      <c r="Q1528" s="9" t="str">
        <f t="shared" ca="1" si="259"/>
        <v/>
      </c>
      <c r="R1528" s="9" t="str">
        <f t="shared" si="252"/>
        <v/>
      </c>
      <c r="S1528" t="str" cm="1">
        <f t="array" ref="S1528">IF(ISBLANK(C1528),"",IFERROR(INDEX(ListeSeries!$A$2:$A$1045, MATCH(1, (DatasScan!G1528=ListeSeries!$B$2:$B$1045) * (DatasScan!H1528&gt;=ListeSeries!$D$2:$D$1045) * (DatasScan!H1528&lt;=ListeSeries!$E$2:$E$1045), 0)), "no match"))</f>
        <v/>
      </c>
      <c r="T1528" s="7" t="str" cm="1">
        <f t="array" ref="T1528">IF(ISBLANK(C1528),"",IFERROR(INDEX(ListeSeries!$C$2:$C$1045, MATCH(1, (DatasScan!G1528=ListeSeries!$B$2:$B$1045) * (DatasScan!H1528&gt;=ListeSeries!$D$2:$D$1045) * (DatasScan!H1528&lt;=ListeSeries!$E$2:$E$1045), 0)), "no match"))</f>
        <v/>
      </c>
      <c r="U1528" s="11" t="str" cm="1">
        <f t="array" ref="U1528">IF(ISBLANK(C1528),"",IFERROR(INDEX(ListeSeries!$F$2:$F$1045, MATCH(1, (DatasScan!G1528=ListeSeries!$B$2:$B$1045) * (DatasScan!H1528&gt;=ListeSeries!$D$2:$D$1045) * (DatasScan!H1528&lt;=ListeSeries!$E$2:$E$1045), 0)), "no match"))</f>
        <v/>
      </c>
    </row>
    <row r="1529" spans="1:21" x14ac:dyDescent="0.25">
      <c r="A1529" s="6" t="str">
        <f t="shared" si="253"/>
        <v/>
      </c>
      <c r="B1529" s="272"/>
      <c r="F1529" s="7" t="str">
        <f t="shared" si="256"/>
        <v/>
      </c>
      <c r="G1529" s="21" t="str">
        <f>IF(ISBLANK(C1529),"",_xlfn.XLOOKUP(_xlfn.XLOOKUP(VALUE(LEFT(C1529,4)),Souches!$B$2:$B$15000,Souches!$E$2:$E$15000),Varietes!$B$2:$B$500,Varietes!$C$2:$C$500))</f>
        <v/>
      </c>
      <c r="H1529" s="19" t="str">
        <f>IF(ISBLANK(C1529),"",_xlfn.XLOOKUP(VALUE(LEFT(C1529,4)),Souches!$B$2:$B$15000,Souches!$D$2:$D$15000))</f>
        <v/>
      </c>
      <c r="I1529" s="10" t="str">
        <f t="shared" si="254"/>
        <v/>
      </c>
      <c r="J1529" s="19" t="str">
        <f>IF(I1529="","",INT(('ObjProd (2)'!$C$25-I1529)/7 * (ABS('ObjProd (2)'!$C$25-I1529)&gt;=7)))</f>
        <v/>
      </c>
      <c r="K1529" s="10" t="str">
        <f>IF(I1529="","",
IF(AND(DATEDIF(I1529,'ObjProd (2)'!$C$25,"y")=0,DATEDIF(I1529,'ObjProd (2)'!$C$25,"ym")=0,
   INT(('ObjProd (2)'!$C$25-EDATE(I1529,DATEDIF(I1529,'ObjProd (2)'!$C$25,"y")*12+DATEDIF(I1529,'ObjProd (2)'!$C$25,"ym")))/7)=0),
   "&lt; 1 sem.",
   IF(DATEDIF(I1529,'ObjProd (2)'!$C$25,"y")&gt;0,DATEDIF(I1529,'ObjProd (2)'!$C$25,"y") &amp; " " &amp; IF(DATEDIF(I1529,'ObjProd (2)'!$C$25,"y")=1,"an ","ans "),"") &amp;
   IF(DATEDIF(I1529,'ObjProd (2)'!$C$25,"ym")&gt;0,DATEDIF(I1529,'ObjProd (2)'!$C$25,"ym") &amp; " mois ", "") &amp;
   IF(INT(('ObjProd (2)'!$C$25-EDATE(I1529,DATEDIF(I1529,'ObjProd (2)'!$C$25,"y")*12+DATEDIF(I1529,'ObjProd (2)'!$C$25,"ym")))/7)&gt;0,
      INT(('ObjProd (2)'!$C$25-EDATE(I1529,DATEDIF(I1529,'ObjProd (2)'!$C$25,"y")*12+DATEDIF(I1529,'ObjProd (2)'!$C$25,"ym")))/7) &amp; " sem.",
      "")
)
)</f>
        <v/>
      </c>
      <c r="L1529" s="11" t="str">
        <f t="shared" si="255"/>
        <v/>
      </c>
      <c r="M1529" s="9" t="str">
        <f t="shared" si="251"/>
        <v/>
      </c>
      <c r="N1529" s="9" t="str" cm="1">
        <f t="array" aca="1" ref="N1529" ca="1">LEFT(L1529, IF(ISNUMBER(SUBSTITUTE(_xludf.MID(L1529, 2, 1), ".", ",")), 1, 2))</f>
        <v/>
      </c>
      <c r="O1529" s="19" t="str">
        <f t="shared" ca="1" si="257"/>
        <v/>
      </c>
      <c r="P1529" s="9" t="str">
        <f t="shared" ca="1" si="258"/>
        <v/>
      </c>
      <c r="Q1529" s="9" t="str">
        <f t="shared" ca="1" si="259"/>
        <v/>
      </c>
      <c r="R1529" s="9" t="str">
        <f t="shared" si="252"/>
        <v/>
      </c>
      <c r="S1529" t="str" cm="1">
        <f t="array" ref="S1529">IF(ISBLANK(C1529),"",IFERROR(INDEX(ListeSeries!$A$2:$A$1045, MATCH(1, (DatasScan!G1529=ListeSeries!$B$2:$B$1045) * (DatasScan!H1529&gt;=ListeSeries!$D$2:$D$1045) * (DatasScan!H1529&lt;=ListeSeries!$E$2:$E$1045), 0)), "no match"))</f>
        <v/>
      </c>
      <c r="T1529" s="7" t="str" cm="1">
        <f t="array" ref="T1529">IF(ISBLANK(C1529),"",IFERROR(INDEX(ListeSeries!$C$2:$C$1045, MATCH(1, (DatasScan!G1529=ListeSeries!$B$2:$B$1045) * (DatasScan!H1529&gt;=ListeSeries!$D$2:$D$1045) * (DatasScan!H1529&lt;=ListeSeries!$E$2:$E$1045), 0)), "no match"))</f>
        <v/>
      </c>
      <c r="U1529" s="11" t="str" cm="1">
        <f t="array" ref="U1529">IF(ISBLANK(C1529),"",IFERROR(INDEX(ListeSeries!$F$2:$F$1045, MATCH(1, (DatasScan!G1529=ListeSeries!$B$2:$B$1045) * (DatasScan!H1529&gt;=ListeSeries!$D$2:$D$1045) * (DatasScan!H1529&lt;=ListeSeries!$E$2:$E$1045), 0)), "no match"))</f>
        <v/>
      </c>
    </row>
    <row r="1530" spans="1:21" x14ac:dyDescent="0.25">
      <c r="A1530" s="6" t="str">
        <f t="shared" si="253"/>
        <v/>
      </c>
      <c r="B1530" s="272"/>
      <c r="F1530" s="7" t="str">
        <f t="shared" si="256"/>
        <v/>
      </c>
      <c r="G1530" s="21" t="str">
        <f>IF(ISBLANK(C1530),"",_xlfn.XLOOKUP(_xlfn.XLOOKUP(VALUE(LEFT(C1530,4)),Souches!$B$2:$B$15000,Souches!$E$2:$E$15000),Varietes!$B$2:$B$500,Varietes!$C$2:$C$500))</f>
        <v/>
      </c>
      <c r="H1530" s="19" t="str">
        <f>IF(ISBLANK(C1530),"",_xlfn.XLOOKUP(VALUE(LEFT(C1530,4)),Souches!$B$2:$B$15000,Souches!$D$2:$D$15000))</f>
        <v/>
      </c>
      <c r="I1530" s="10" t="str">
        <f t="shared" si="254"/>
        <v/>
      </c>
      <c r="J1530" s="19" t="str">
        <f>IF(I1530="","",INT(('ObjProd (2)'!$C$25-I1530)/7 * (ABS('ObjProd (2)'!$C$25-I1530)&gt;=7)))</f>
        <v/>
      </c>
      <c r="K1530" s="10" t="str">
        <f>IF(I1530="","",
IF(AND(DATEDIF(I1530,'ObjProd (2)'!$C$25,"y")=0,DATEDIF(I1530,'ObjProd (2)'!$C$25,"ym")=0,
   INT(('ObjProd (2)'!$C$25-EDATE(I1530,DATEDIF(I1530,'ObjProd (2)'!$C$25,"y")*12+DATEDIF(I1530,'ObjProd (2)'!$C$25,"ym")))/7)=0),
   "&lt; 1 sem.",
   IF(DATEDIF(I1530,'ObjProd (2)'!$C$25,"y")&gt;0,DATEDIF(I1530,'ObjProd (2)'!$C$25,"y") &amp; " " &amp; IF(DATEDIF(I1530,'ObjProd (2)'!$C$25,"y")=1,"an ","ans "),"") &amp;
   IF(DATEDIF(I1530,'ObjProd (2)'!$C$25,"ym")&gt;0,DATEDIF(I1530,'ObjProd (2)'!$C$25,"ym") &amp; " mois ", "") &amp;
   IF(INT(('ObjProd (2)'!$C$25-EDATE(I1530,DATEDIF(I1530,'ObjProd (2)'!$C$25,"y")*12+DATEDIF(I1530,'ObjProd (2)'!$C$25,"ym")))/7)&gt;0,
      INT(('ObjProd (2)'!$C$25-EDATE(I1530,DATEDIF(I1530,'ObjProd (2)'!$C$25,"y")*12+DATEDIF(I1530,'ObjProd (2)'!$C$25,"ym")))/7) &amp; " sem.",
      "")
)
)</f>
        <v/>
      </c>
      <c r="L1530" s="11" t="str">
        <f t="shared" si="255"/>
        <v/>
      </c>
      <c r="M1530" s="9" t="str">
        <f t="shared" si="251"/>
        <v/>
      </c>
      <c r="N1530" s="9" t="str" cm="1">
        <f t="array" aca="1" ref="N1530" ca="1">LEFT(L1530, IF(ISNUMBER(SUBSTITUTE(_xludf.MID(L1530, 2, 1), ".", ",")), 1, 2))</f>
        <v/>
      </c>
      <c r="O1530" s="19" t="str">
        <f t="shared" ca="1" si="257"/>
        <v/>
      </c>
      <c r="P1530" s="9" t="str">
        <f t="shared" ca="1" si="258"/>
        <v/>
      </c>
      <c r="Q1530" s="9" t="str">
        <f t="shared" ca="1" si="259"/>
        <v/>
      </c>
      <c r="R1530" s="9" t="str">
        <f t="shared" si="252"/>
        <v/>
      </c>
      <c r="S1530" t="str" cm="1">
        <f t="array" ref="S1530">IF(ISBLANK(C1530),"",IFERROR(INDEX(ListeSeries!$A$2:$A$1045, MATCH(1, (DatasScan!G1530=ListeSeries!$B$2:$B$1045) * (DatasScan!H1530&gt;=ListeSeries!$D$2:$D$1045) * (DatasScan!H1530&lt;=ListeSeries!$E$2:$E$1045), 0)), "no match"))</f>
        <v/>
      </c>
      <c r="T1530" s="7" t="str" cm="1">
        <f t="array" ref="T1530">IF(ISBLANK(C1530),"",IFERROR(INDEX(ListeSeries!$C$2:$C$1045, MATCH(1, (DatasScan!G1530=ListeSeries!$B$2:$B$1045) * (DatasScan!H1530&gt;=ListeSeries!$D$2:$D$1045) * (DatasScan!H1530&lt;=ListeSeries!$E$2:$E$1045), 0)), "no match"))</f>
        <v/>
      </c>
      <c r="U1530" s="11" t="str" cm="1">
        <f t="array" ref="U1530">IF(ISBLANK(C1530),"",IFERROR(INDEX(ListeSeries!$F$2:$F$1045, MATCH(1, (DatasScan!G1530=ListeSeries!$B$2:$B$1045) * (DatasScan!H1530&gt;=ListeSeries!$D$2:$D$1045) * (DatasScan!H1530&lt;=ListeSeries!$E$2:$E$1045), 0)), "no match"))</f>
        <v/>
      </c>
    </row>
    <row r="1531" spans="1:21" x14ac:dyDescent="0.25">
      <c r="A1531" s="6" t="str">
        <f t="shared" si="253"/>
        <v/>
      </c>
      <c r="B1531" s="272"/>
      <c r="F1531" s="7" t="str">
        <f t="shared" si="256"/>
        <v/>
      </c>
      <c r="G1531" s="21" t="str">
        <f>IF(ISBLANK(C1531),"",_xlfn.XLOOKUP(_xlfn.XLOOKUP(VALUE(LEFT(C1531,4)),Souches!$B$2:$B$15000,Souches!$E$2:$E$15000),Varietes!$B$2:$B$500,Varietes!$C$2:$C$500))</f>
        <v/>
      </c>
      <c r="H1531" s="19" t="str">
        <f>IF(ISBLANK(C1531),"",_xlfn.XLOOKUP(VALUE(LEFT(C1531,4)),Souches!$B$2:$B$15000,Souches!$D$2:$D$15000))</f>
        <v/>
      </c>
      <c r="I1531" s="10" t="str">
        <f t="shared" si="254"/>
        <v/>
      </c>
      <c r="J1531" s="19" t="str">
        <f>IF(I1531="","",INT(('ObjProd (2)'!$C$25-I1531)/7 * (ABS('ObjProd (2)'!$C$25-I1531)&gt;=7)))</f>
        <v/>
      </c>
      <c r="K1531" s="10" t="str">
        <f>IF(I1531="","",
IF(AND(DATEDIF(I1531,'ObjProd (2)'!$C$25,"y")=0,DATEDIF(I1531,'ObjProd (2)'!$C$25,"ym")=0,
   INT(('ObjProd (2)'!$C$25-EDATE(I1531,DATEDIF(I1531,'ObjProd (2)'!$C$25,"y")*12+DATEDIF(I1531,'ObjProd (2)'!$C$25,"ym")))/7)=0),
   "&lt; 1 sem.",
   IF(DATEDIF(I1531,'ObjProd (2)'!$C$25,"y")&gt;0,DATEDIF(I1531,'ObjProd (2)'!$C$25,"y") &amp; " " &amp; IF(DATEDIF(I1531,'ObjProd (2)'!$C$25,"y")=1,"an ","ans "),"") &amp;
   IF(DATEDIF(I1531,'ObjProd (2)'!$C$25,"ym")&gt;0,DATEDIF(I1531,'ObjProd (2)'!$C$25,"ym") &amp; " mois ", "") &amp;
   IF(INT(('ObjProd (2)'!$C$25-EDATE(I1531,DATEDIF(I1531,'ObjProd (2)'!$C$25,"y")*12+DATEDIF(I1531,'ObjProd (2)'!$C$25,"ym")))/7)&gt;0,
      INT(('ObjProd (2)'!$C$25-EDATE(I1531,DATEDIF(I1531,'ObjProd (2)'!$C$25,"y")*12+DATEDIF(I1531,'ObjProd (2)'!$C$25,"ym")))/7) &amp; " sem.",
      "")
)
)</f>
        <v/>
      </c>
      <c r="L1531" s="11" t="str">
        <f t="shared" si="255"/>
        <v/>
      </c>
      <c r="M1531" s="9" t="str">
        <f t="shared" si="251"/>
        <v/>
      </c>
      <c r="N1531" s="9" t="str" cm="1">
        <f t="array" aca="1" ref="N1531" ca="1">LEFT(L1531, IF(ISNUMBER(SUBSTITUTE(_xludf.MID(L1531, 2, 1), ".", ",")), 1, 2))</f>
        <v/>
      </c>
      <c r="O1531" s="19" t="str">
        <f t="shared" ca="1" si="257"/>
        <v/>
      </c>
      <c r="P1531" s="9" t="str">
        <f t="shared" ca="1" si="258"/>
        <v/>
      </c>
      <c r="Q1531" s="9" t="str">
        <f t="shared" ca="1" si="259"/>
        <v/>
      </c>
      <c r="R1531" s="9" t="str">
        <f t="shared" si="252"/>
        <v/>
      </c>
      <c r="S1531" t="str" cm="1">
        <f t="array" ref="S1531">IF(ISBLANK(C1531),"",IFERROR(INDEX(ListeSeries!$A$2:$A$1045, MATCH(1, (DatasScan!G1531=ListeSeries!$B$2:$B$1045) * (DatasScan!H1531&gt;=ListeSeries!$D$2:$D$1045) * (DatasScan!H1531&lt;=ListeSeries!$E$2:$E$1045), 0)), "no match"))</f>
        <v/>
      </c>
      <c r="T1531" s="7" t="str" cm="1">
        <f t="array" ref="T1531">IF(ISBLANK(C1531),"",IFERROR(INDEX(ListeSeries!$C$2:$C$1045, MATCH(1, (DatasScan!G1531=ListeSeries!$B$2:$B$1045) * (DatasScan!H1531&gt;=ListeSeries!$D$2:$D$1045) * (DatasScan!H1531&lt;=ListeSeries!$E$2:$E$1045), 0)), "no match"))</f>
        <v/>
      </c>
      <c r="U1531" s="11" t="str" cm="1">
        <f t="array" ref="U1531">IF(ISBLANK(C1531),"",IFERROR(INDEX(ListeSeries!$F$2:$F$1045, MATCH(1, (DatasScan!G1531=ListeSeries!$B$2:$B$1045) * (DatasScan!H1531&gt;=ListeSeries!$D$2:$D$1045) * (DatasScan!H1531&lt;=ListeSeries!$E$2:$E$1045), 0)), "no match"))</f>
        <v/>
      </c>
    </row>
    <row r="1532" spans="1:21" x14ac:dyDescent="0.25">
      <c r="A1532" s="6" t="str">
        <f t="shared" si="253"/>
        <v/>
      </c>
      <c r="B1532" s="272"/>
      <c r="F1532" s="7" t="str">
        <f t="shared" si="256"/>
        <v/>
      </c>
      <c r="G1532" s="21" t="str">
        <f>IF(ISBLANK(C1532),"",_xlfn.XLOOKUP(_xlfn.XLOOKUP(VALUE(LEFT(C1532,4)),Souches!$B$2:$B$15000,Souches!$E$2:$E$15000),Varietes!$B$2:$B$500,Varietes!$C$2:$C$500))</f>
        <v/>
      </c>
      <c r="H1532" s="19" t="str">
        <f>IF(ISBLANK(C1532),"",_xlfn.XLOOKUP(VALUE(LEFT(C1532,4)),Souches!$B$2:$B$15000,Souches!$D$2:$D$15000))</f>
        <v/>
      </c>
      <c r="I1532" s="10" t="str">
        <f t="shared" si="254"/>
        <v/>
      </c>
      <c r="J1532" s="19" t="str">
        <f>IF(I1532="","",INT(('ObjProd (2)'!$C$25-I1532)/7 * (ABS('ObjProd (2)'!$C$25-I1532)&gt;=7)))</f>
        <v/>
      </c>
      <c r="K1532" s="10" t="str">
        <f>IF(I1532="","",
IF(AND(DATEDIF(I1532,'ObjProd (2)'!$C$25,"y")=0,DATEDIF(I1532,'ObjProd (2)'!$C$25,"ym")=0,
   INT(('ObjProd (2)'!$C$25-EDATE(I1532,DATEDIF(I1532,'ObjProd (2)'!$C$25,"y")*12+DATEDIF(I1532,'ObjProd (2)'!$C$25,"ym")))/7)=0),
   "&lt; 1 sem.",
   IF(DATEDIF(I1532,'ObjProd (2)'!$C$25,"y")&gt;0,DATEDIF(I1532,'ObjProd (2)'!$C$25,"y") &amp; " " &amp; IF(DATEDIF(I1532,'ObjProd (2)'!$C$25,"y")=1,"an ","ans "),"") &amp;
   IF(DATEDIF(I1532,'ObjProd (2)'!$C$25,"ym")&gt;0,DATEDIF(I1532,'ObjProd (2)'!$C$25,"ym") &amp; " mois ", "") &amp;
   IF(INT(('ObjProd (2)'!$C$25-EDATE(I1532,DATEDIF(I1532,'ObjProd (2)'!$C$25,"y")*12+DATEDIF(I1532,'ObjProd (2)'!$C$25,"ym")))/7)&gt;0,
      INT(('ObjProd (2)'!$C$25-EDATE(I1532,DATEDIF(I1532,'ObjProd (2)'!$C$25,"y")*12+DATEDIF(I1532,'ObjProd (2)'!$C$25,"ym")))/7) &amp; " sem.",
      "")
)
)</f>
        <v/>
      </c>
      <c r="L1532" s="11" t="str">
        <f t="shared" si="255"/>
        <v/>
      </c>
      <c r="M1532" s="9" t="str">
        <f t="shared" si="251"/>
        <v/>
      </c>
      <c r="N1532" s="9" t="str" cm="1">
        <f t="array" aca="1" ref="N1532" ca="1">LEFT(L1532, IF(ISNUMBER(SUBSTITUTE(_xludf.MID(L1532, 2, 1), ".", ",")), 1, 2))</f>
        <v/>
      </c>
      <c r="O1532" s="19" t="str">
        <f t="shared" ca="1" si="257"/>
        <v/>
      </c>
      <c r="P1532" s="9" t="str">
        <f t="shared" ca="1" si="258"/>
        <v/>
      </c>
      <c r="Q1532" s="9" t="str">
        <f t="shared" ca="1" si="259"/>
        <v/>
      </c>
      <c r="R1532" s="9" t="str">
        <f t="shared" si="252"/>
        <v/>
      </c>
      <c r="S1532" t="str" cm="1">
        <f t="array" ref="S1532">IF(ISBLANK(C1532),"",IFERROR(INDEX(ListeSeries!$A$2:$A$1045, MATCH(1, (DatasScan!G1532=ListeSeries!$B$2:$B$1045) * (DatasScan!H1532&gt;=ListeSeries!$D$2:$D$1045) * (DatasScan!H1532&lt;=ListeSeries!$E$2:$E$1045), 0)), "no match"))</f>
        <v/>
      </c>
      <c r="T1532" s="7" t="str" cm="1">
        <f t="array" ref="T1532">IF(ISBLANK(C1532),"",IFERROR(INDEX(ListeSeries!$C$2:$C$1045, MATCH(1, (DatasScan!G1532=ListeSeries!$B$2:$B$1045) * (DatasScan!H1532&gt;=ListeSeries!$D$2:$D$1045) * (DatasScan!H1532&lt;=ListeSeries!$E$2:$E$1045), 0)), "no match"))</f>
        <v/>
      </c>
      <c r="U1532" s="11" t="str" cm="1">
        <f t="array" ref="U1532">IF(ISBLANK(C1532),"",IFERROR(INDEX(ListeSeries!$F$2:$F$1045, MATCH(1, (DatasScan!G1532=ListeSeries!$B$2:$B$1045) * (DatasScan!H1532&gt;=ListeSeries!$D$2:$D$1045) * (DatasScan!H1532&lt;=ListeSeries!$E$2:$E$1045), 0)), "no match"))</f>
        <v/>
      </c>
    </row>
    <row r="1533" spans="1:21" x14ac:dyDescent="0.25">
      <c r="A1533" s="6" t="str">
        <f t="shared" si="253"/>
        <v/>
      </c>
      <c r="B1533" s="272"/>
      <c r="F1533" s="7" t="str">
        <f t="shared" si="256"/>
        <v/>
      </c>
      <c r="G1533" s="21" t="str">
        <f>IF(ISBLANK(C1533),"",_xlfn.XLOOKUP(_xlfn.XLOOKUP(VALUE(LEFT(C1533,4)),Souches!$B$2:$B$15000,Souches!$E$2:$E$15000),Varietes!$B$2:$B$500,Varietes!$C$2:$C$500))</f>
        <v/>
      </c>
      <c r="H1533" s="19" t="str">
        <f>IF(ISBLANK(C1533),"",_xlfn.XLOOKUP(VALUE(LEFT(C1533,4)),Souches!$B$2:$B$15000,Souches!$D$2:$D$15000))</f>
        <v/>
      </c>
      <c r="I1533" s="10" t="str">
        <f t="shared" si="254"/>
        <v/>
      </c>
      <c r="J1533" s="19" t="str">
        <f>IF(I1533="","",INT(('ObjProd (2)'!$C$25-I1533)/7 * (ABS('ObjProd (2)'!$C$25-I1533)&gt;=7)))</f>
        <v/>
      </c>
      <c r="K1533" s="10" t="str">
        <f>IF(I1533="","",
IF(AND(DATEDIF(I1533,'ObjProd (2)'!$C$25,"y")=0,DATEDIF(I1533,'ObjProd (2)'!$C$25,"ym")=0,
   INT(('ObjProd (2)'!$C$25-EDATE(I1533,DATEDIF(I1533,'ObjProd (2)'!$C$25,"y")*12+DATEDIF(I1533,'ObjProd (2)'!$C$25,"ym")))/7)=0),
   "&lt; 1 sem.",
   IF(DATEDIF(I1533,'ObjProd (2)'!$C$25,"y")&gt;0,DATEDIF(I1533,'ObjProd (2)'!$C$25,"y") &amp; " " &amp; IF(DATEDIF(I1533,'ObjProd (2)'!$C$25,"y")=1,"an ","ans "),"") &amp;
   IF(DATEDIF(I1533,'ObjProd (2)'!$C$25,"ym")&gt;0,DATEDIF(I1533,'ObjProd (2)'!$C$25,"ym") &amp; " mois ", "") &amp;
   IF(INT(('ObjProd (2)'!$C$25-EDATE(I1533,DATEDIF(I1533,'ObjProd (2)'!$C$25,"y")*12+DATEDIF(I1533,'ObjProd (2)'!$C$25,"ym")))/7)&gt;0,
      INT(('ObjProd (2)'!$C$25-EDATE(I1533,DATEDIF(I1533,'ObjProd (2)'!$C$25,"y")*12+DATEDIF(I1533,'ObjProd (2)'!$C$25,"ym")))/7) &amp; " sem.",
      "")
)
)</f>
        <v/>
      </c>
      <c r="L1533" s="11" t="str">
        <f t="shared" si="255"/>
        <v/>
      </c>
      <c r="M1533" s="9" t="str">
        <f t="shared" si="251"/>
        <v/>
      </c>
      <c r="N1533" s="9" t="str" cm="1">
        <f t="array" aca="1" ref="N1533" ca="1">LEFT(L1533, IF(ISNUMBER(SUBSTITUTE(_xludf.MID(L1533, 2, 1), ".", ",")), 1, 2))</f>
        <v/>
      </c>
      <c r="O1533" s="19" t="str">
        <f t="shared" ca="1" si="257"/>
        <v/>
      </c>
      <c r="P1533" s="9" t="str">
        <f t="shared" ca="1" si="258"/>
        <v/>
      </c>
      <c r="Q1533" s="9" t="str">
        <f t="shared" ca="1" si="259"/>
        <v/>
      </c>
      <c r="R1533" s="9" t="str">
        <f t="shared" si="252"/>
        <v/>
      </c>
      <c r="S1533" t="str" cm="1">
        <f t="array" ref="S1533">IF(ISBLANK(C1533),"",IFERROR(INDEX(ListeSeries!$A$2:$A$1045, MATCH(1, (DatasScan!G1533=ListeSeries!$B$2:$B$1045) * (DatasScan!H1533&gt;=ListeSeries!$D$2:$D$1045) * (DatasScan!H1533&lt;=ListeSeries!$E$2:$E$1045), 0)), "no match"))</f>
        <v/>
      </c>
      <c r="T1533" s="7" t="str" cm="1">
        <f t="array" ref="T1533">IF(ISBLANK(C1533),"",IFERROR(INDEX(ListeSeries!$C$2:$C$1045, MATCH(1, (DatasScan!G1533=ListeSeries!$B$2:$B$1045) * (DatasScan!H1533&gt;=ListeSeries!$D$2:$D$1045) * (DatasScan!H1533&lt;=ListeSeries!$E$2:$E$1045), 0)), "no match"))</f>
        <v/>
      </c>
      <c r="U1533" s="11" t="str" cm="1">
        <f t="array" ref="U1533">IF(ISBLANK(C1533),"",IFERROR(INDEX(ListeSeries!$F$2:$F$1045, MATCH(1, (DatasScan!G1533=ListeSeries!$B$2:$B$1045) * (DatasScan!H1533&gt;=ListeSeries!$D$2:$D$1045) * (DatasScan!H1533&lt;=ListeSeries!$E$2:$E$1045), 0)), "no match"))</f>
        <v/>
      </c>
    </row>
    <row r="1534" spans="1:21" x14ac:dyDescent="0.25">
      <c r="A1534" s="6" t="str">
        <f t="shared" si="253"/>
        <v/>
      </c>
      <c r="B1534" s="272"/>
      <c r="F1534" s="7" t="str">
        <f t="shared" si="256"/>
        <v/>
      </c>
      <c r="G1534" s="21" t="str">
        <f>IF(ISBLANK(C1534),"",_xlfn.XLOOKUP(_xlfn.XLOOKUP(VALUE(LEFT(C1534,4)),Souches!$B$2:$B$15000,Souches!$E$2:$E$15000),Varietes!$B$2:$B$500,Varietes!$C$2:$C$500))</f>
        <v/>
      </c>
      <c r="H1534" s="19" t="str">
        <f>IF(ISBLANK(C1534),"",_xlfn.XLOOKUP(VALUE(LEFT(C1534,4)),Souches!$B$2:$B$15000,Souches!$D$2:$D$15000))</f>
        <v/>
      </c>
      <c r="I1534" s="10" t="str">
        <f t="shared" si="254"/>
        <v/>
      </c>
      <c r="J1534" s="19" t="str">
        <f>IF(I1534="","",INT(('ObjProd (2)'!$C$25-I1534)/7 * (ABS('ObjProd (2)'!$C$25-I1534)&gt;=7)))</f>
        <v/>
      </c>
      <c r="K1534" s="10" t="str">
        <f>IF(I1534="","",
IF(AND(DATEDIF(I1534,'ObjProd (2)'!$C$25,"y")=0,DATEDIF(I1534,'ObjProd (2)'!$C$25,"ym")=0,
   INT(('ObjProd (2)'!$C$25-EDATE(I1534,DATEDIF(I1534,'ObjProd (2)'!$C$25,"y")*12+DATEDIF(I1534,'ObjProd (2)'!$C$25,"ym")))/7)=0),
   "&lt; 1 sem.",
   IF(DATEDIF(I1534,'ObjProd (2)'!$C$25,"y")&gt;0,DATEDIF(I1534,'ObjProd (2)'!$C$25,"y") &amp; " " &amp; IF(DATEDIF(I1534,'ObjProd (2)'!$C$25,"y")=1,"an ","ans "),"") &amp;
   IF(DATEDIF(I1534,'ObjProd (2)'!$C$25,"ym")&gt;0,DATEDIF(I1534,'ObjProd (2)'!$C$25,"ym") &amp; " mois ", "") &amp;
   IF(INT(('ObjProd (2)'!$C$25-EDATE(I1534,DATEDIF(I1534,'ObjProd (2)'!$C$25,"y")*12+DATEDIF(I1534,'ObjProd (2)'!$C$25,"ym")))/7)&gt;0,
      INT(('ObjProd (2)'!$C$25-EDATE(I1534,DATEDIF(I1534,'ObjProd (2)'!$C$25,"y")*12+DATEDIF(I1534,'ObjProd (2)'!$C$25,"ym")))/7) &amp; " sem.",
      "")
)
)</f>
        <v/>
      </c>
      <c r="L1534" s="11" t="str">
        <f t="shared" si="255"/>
        <v/>
      </c>
      <c r="M1534" s="9" t="str">
        <f t="shared" si="251"/>
        <v/>
      </c>
      <c r="N1534" s="9" t="str" cm="1">
        <f t="array" aca="1" ref="N1534" ca="1">LEFT(L1534, IF(ISNUMBER(SUBSTITUTE(_xludf.MID(L1534, 2, 1), ".", ",")), 1, 2))</f>
        <v/>
      </c>
      <c r="O1534" s="19" t="str">
        <f t="shared" ca="1" si="257"/>
        <v/>
      </c>
      <c r="P1534" s="9" t="str">
        <f t="shared" ca="1" si="258"/>
        <v/>
      </c>
      <c r="Q1534" s="9" t="str">
        <f t="shared" ca="1" si="259"/>
        <v/>
      </c>
      <c r="R1534" s="9" t="str">
        <f t="shared" si="252"/>
        <v/>
      </c>
      <c r="S1534" t="str" cm="1">
        <f t="array" ref="S1534">IF(ISBLANK(C1534),"",IFERROR(INDEX(ListeSeries!$A$2:$A$1045, MATCH(1, (DatasScan!G1534=ListeSeries!$B$2:$B$1045) * (DatasScan!H1534&gt;=ListeSeries!$D$2:$D$1045) * (DatasScan!H1534&lt;=ListeSeries!$E$2:$E$1045), 0)), "no match"))</f>
        <v/>
      </c>
      <c r="T1534" s="7" t="str" cm="1">
        <f t="array" ref="T1534">IF(ISBLANK(C1534),"",IFERROR(INDEX(ListeSeries!$C$2:$C$1045, MATCH(1, (DatasScan!G1534=ListeSeries!$B$2:$B$1045) * (DatasScan!H1534&gt;=ListeSeries!$D$2:$D$1045) * (DatasScan!H1534&lt;=ListeSeries!$E$2:$E$1045), 0)), "no match"))</f>
        <v/>
      </c>
      <c r="U1534" s="11" t="str" cm="1">
        <f t="array" ref="U1534">IF(ISBLANK(C1534),"",IFERROR(INDEX(ListeSeries!$F$2:$F$1045, MATCH(1, (DatasScan!G1534=ListeSeries!$B$2:$B$1045) * (DatasScan!H1534&gt;=ListeSeries!$D$2:$D$1045) * (DatasScan!H1534&lt;=ListeSeries!$E$2:$E$1045), 0)), "no match"))</f>
        <v/>
      </c>
    </row>
    <row r="1535" spans="1:21" x14ac:dyDescent="0.25">
      <c r="A1535" s="6" t="str">
        <f t="shared" si="253"/>
        <v/>
      </c>
      <c r="B1535" s="272"/>
      <c r="F1535" s="7" t="str">
        <f t="shared" si="256"/>
        <v/>
      </c>
      <c r="G1535" s="21" t="str">
        <f>IF(ISBLANK(C1535),"",_xlfn.XLOOKUP(_xlfn.XLOOKUP(VALUE(LEFT(C1535,4)),Souches!$B$2:$B$15000,Souches!$E$2:$E$15000),Varietes!$B$2:$B$500,Varietes!$C$2:$C$500))</f>
        <v/>
      </c>
      <c r="H1535" s="19" t="str">
        <f>IF(ISBLANK(C1535),"",_xlfn.XLOOKUP(VALUE(LEFT(C1535,4)),Souches!$B$2:$B$15000,Souches!$D$2:$D$15000))</f>
        <v/>
      </c>
      <c r="I1535" s="10" t="str">
        <f t="shared" si="254"/>
        <v/>
      </c>
      <c r="J1535" s="19" t="str">
        <f>IF(I1535="","",INT(('ObjProd (2)'!$C$25-I1535)/7 * (ABS('ObjProd (2)'!$C$25-I1535)&gt;=7)))</f>
        <v/>
      </c>
      <c r="K1535" s="10" t="str">
        <f>IF(I1535="","",
IF(AND(DATEDIF(I1535,'ObjProd (2)'!$C$25,"y")=0,DATEDIF(I1535,'ObjProd (2)'!$C$25,"ym")=0,
   INT(('ObjProd (2)'!$C$25-EDATE(I1535,DATEDIF(I1535,'ObjProd (2)'!$C$25,"y")*12+DATEDIF(I1535,'ObjProd (2)'!$C$25,"ym")))/7)=0),
   "&lt; 1 sem.",
   IF(DATEDIF(I1535,'ObjProd (2)'!$C$25,"y")&gt;0,DATEDIF(I1535,'ObjProd (2)'!$C$25,"y") &amp; " " &amp; IF(DATEDIF(I1535,'ObjProd (2)'!$C$25,"y")=1,"an ","ans "),"") &amp;
   IF(DATEDIF(I1535,'ObjProd (2)'!$C$25,"ym")&gt;0,DATEDIF(I1535,'ObjProd (2)'!$C$25,"ym") &amp; " mois ", "") &amp;
   IF(INT(('ObjProd (2)'!$C$25-EDATE(I1535,DATEDIF(I1535,'ObjProd (2)'!$C$25,"y")*12+DATEDIF(I1535,'ObjProd (2)'!$C$25,"ym")))/7)&gt;0,
      INT(('ObjProd (2)'!$C$25-EDATE(I1535,DATEDIF(I1535,'ObjProd (2)'!$C$25,"y")*12+DATEDIF(I1535,'ObjProd (2)'!$C$25,"ym")))/7) &amp; " sem.",
      "")
)
)</f>
        <v/>
      </c>
      <c r="L1535" s="11" t="str">
        <f t="shared" si="255"/>
        <v/>
      </c>
      <c r="M1535" s="9" t="str">
        <f t="shared" si="251"/>
        <v/>
      </c>
      <c r="N1535" s="9" t="str" cm="1">
        <f t="array" aca="1" ref="N1535" ca="1">LEFT(L1535, IF(ISNUMBER(SUBSTITUTE(_xludf.MID(L1535, 2, 1), ".", ",")), 1, 2))</f>
        <v/>
      </c>
      <c r="O1535" s="19" t="str">
        <f t="shared" ca="1" si="257"/>
        <v/>
      </c>
      <c r="P1535" s="9" t="str">
        <f t="shared" ca="1" si="258"/>
        <v/>
      </c>
      <c r="Q1535" s="9" t="str">
        <f t="shared" ca="1" si="259"/>
        <v/>
      </c>
      <c r="R1535" s="9" t="str">
        <f t="shared" si="252"/>
        <v/>
      </c>
      <c r="S1535" t="str" cm="1">
        <f t="array" ref="S1535">IF(ISBLANK(C1535),"",IFERROR(INDEX(ListeSeries!$A$2:$A$1045, MATCH(1, (DatasScan!G1535=ListeSeries!$B$2:$B$1045) * (DatasScan!H1535&gt;=ListeSeries!$D$2:$D$1045) * (DatasScan!H1535&lt;=ListeSeries!$E$2:$E$1045), 0)), "no match"))</f>
        <v/>
      </c>
      <c r="T1535" s="7" t="str" cm="1">
        <f t="array" ref="T1535">IF(ISBLANK(C1535),"",IFERROR(INDEX(ListeSeries!$C$2:$C$1045, MATCH(1, (DatasScan!G1535=ListeSeries!$B$2:$B$1045) * (DatasScan!H1535&gt;=ListeSeries!$D$2:$D$1045) * (DatasScan!H1535&lt;=ListeSeries!$E$2:$E$1045), 0)), "no match"))</f>
        <v/>
      </c>
      <c r="U1535" s="11" t="str" cm="1">
        <f t="array" ref="U1535">IF(ISBLANK(C1535),"",IFERROR(INDEX(ListeSeries!$F$2:$F$1045, MATCH(1, (DatasScan!G1535=ListeSeries!$B$2:$B$1045) * (DatasScan!H1535&gt;=ListeSeries!$D$2:$D$1045) * (DatasScan!H1535&lt;=ListeSeries!$E$2:$E$1045), 0)), "no match"))</f>
        <v/>
      </c>
    </row>
    <row r="1536" spans="1:21" x14ac:dyDescent="0.25">
      <c r="A1536" s="6" t="str">
        <f t="shared" si="253"/>
        <v/>
      </c>
      <c r="B1536" s="272"/>
      <c r="F1536" s="7" t="str">
        <f t="shared" si="256"/>
        <v/>
      </c>
      <c r="G1536" s="21" t="str">
        <f>IF(ISBLANK(C1536),"",_xlfn.XLOOKUP(_xlfn.XLOOKUP(VALUE(LEFT(C1536,4)),Souches!$B$2:$B$15000,Souches!$E$2:$E$15000),Varietes!$B$2:$B$500,Varietes!$C$2:$C$500))</f>
        <v/>
      </c>
      <c r="H1536" s="19" t="str">
        <f>IF(ISBLANK(C1536),"",_xlfn.XLOOKUP(VALUE(LEFT(C1536,4)),Souches!$B$2:$B$15000,Souches!$D$2:$D$15000))</f>
        <v/>
      </c>
      <c r="I1536" s="10" t="str">
        <f t="shared" si="254"/>
        <v/>
      </c>
      <c r="J1536" s="19" t="str">
        <f>IF(I1536="","",INT(('ObjProd (2)'!$C$25-I1536)/7 * (ABS('ObjProd (2)'!$C$25-I1536)&gt;=7)))</f>
        <v/>
      </c>
      <c r="K1536" s="10" t="str">
        <f>IF(I1536="","",
IF(AND(DATEDIF(I1536,'ObjProd (2)'!$C$25,"y")=0,DATEDIF(I1536,'ObjProd (2)'!$C$25,"ym")=0,
   INT(('ObjProd (2)'!$C$25-EDATE(I1536,DATEDIF(I1536,'ObjProd (2)'!$C$25,"y")*12+DATEDIF(I1536,'ObjProd (2)'!$C$25,"ym")))/7)=0),
   "&lt; 1 sem.",
   IF(DATEDIF(I1536,'ObjProd (2)'!$C$25,"y")&gt;0,DATEDIF(I1536,'ObjProd (2)'!$C$25,"y") &amp; " " &amp; IF(DATEDIF(I1536,'ObjProd (2)'!$C$25,"y")=1,"an ","ans "),"") &amp;
   IF(DATEDIF(I1536,'ObjProd (2)'!$C$25,"ym")&gt;0,DATEDIF(I1536,'ObjProd (2)'!$C$25,"ym") &amp; " mois ", "") &amp;
   IF(INT(('ObjProd (2)'!$C$25-EDATE(I1536,DATEDIF(I1536,'ObjProd (2)'!$C$25,"y")*12+DATEDIF(I1536,'ObjProd (2)'!$C$25,"ym")))/7)&gt;0,
      INT(('ObjProd (2)'!$C$25-EDATE(I1536,DATEDIF(I1536,'ObjProd (2)'!$C$25,"y")*12+DATEDIF(I1536,'ObjProd (2)'!$C$25,"ym")))/7) &amp; " sem.",
      "")
)
)</f>
        <v/>
      </c>
      <c r="L1536" s="11" t="str">
        <f t="shared" si="255"/>
        <v/>
      </c>
      <c r="M1536" s="9" t="str">
        <f t="shared" ref="M1536:M1599" si="260">IF(OR(D1536&gt;0, E1536&gt;0), D1536*14+E1536,"")</f>
        <v/>
      </c>
      <c r="N1536" s="9" t="str" cm="1">
        <f t="array" aca="1" ref="N1536" ca="1">LEFT(L1536, IF(ISNUMBER(SUBSTITUTE(_xludf.MID(L1536, 2, 1), ".", ",")), 1, 2))</f>
        <v/>
      </c>
      <c r="O1536" s="19" t="str">
        <f t="shared" ca="1" si="257"/>
        <v/>
      </c>
      <c r="P1536" s="9" t="str">
        <f t="shared" ca="1" si="258"/>
        <v/>
      </c>
      <c r="Q1536" s="9" t="str">
        <f t="shared" ca="1" si="259"/>
        <v/>
      </c>
      <c r="R1536" s="9" t="str">
        <f t="shared" ref="R1536:R1599" si="261">IF(ISBLANK(C1536),"",P1536&amp;Q1536)</f>
        <v/>
      </c>
      <c r="S1536" t="str" cm="1">
        <f t="array" ref="S1536">IF(ISBLANK(C1536),"",IFERROR(INDEX(ListeSeries!$A$2:$A$1045, MATCH(1, (DatasScan!G1536=ListeSeries!$B$2:$B$1045) * (DatasScan!H1536&gt;=ListeSeries!$D$2:$D$1045) * (DatasScan!H1536&lt;=ListeSeries!$E$2:$E$1045), 0)), "no match"))</f>
        <v/>
      </c>
      <c r="T1536" s="7" t="str" cm="1">
        <f t="array" ref="T1536">IF(ISBLANK(C1536),"",IFERROR(INDEX(ListeSeries!$C$2:$C$1045, MATCH(1, (DatasScan!G1536=ListeSeries!$B$2:$B$1045) * (DatasScan!H1536&gt;=ListeSeries!$D$2:$D$1045) * (DatasScan!H1536&lt;=ListeSeries!$E$2:$E$1045), 0)), "no match"))</f>
        <v/>
      </c>
      <c r="U1536" s="11" t="str" cm="1">
        <f t="array" ref="U1536">IF(ISBLANK(C1536),"",IFERROR(INDEX(ListeSeries!$F$2:$F$1045, MATCH(1, (DatasScan!G1536=ListeSeries!$B$2:$B$1045) * (DatasScan!H1536&gt;=ListeSeries!$D$2:$D$1045) * (DatasScan!H1536&lt;=ListeSeries!$E$2:$E$1045), 0)), "no match"))</f>
        <v/>
      </c>
    </row>
    <row r="1537" spans="1:21" x14ac:dyDescent="0.25">
      <c r="A1537" s="6" t="str">
        <f t="shared" ref="A1537:A1600" si="262">IF(B1537="CHF","CHF",IF(B1537="CHF 2","CHF hangar",LEFT(B1537,1)))</f>
        <v/>
      </c>
      <c r="B1537" s="272"/>
      <c r="F1537" s="7" t="str">
        <f t="shared" si="256"/>
        <v/>
      </c>
      <c r="G1537" s="21" t="str">
        <f>IF(ISBLANK(C1537),"",_xlfn.XLOOKUP(_xlfn.XLOOKUP(VALUE(LEFT(C1537,4)),Souches!$B$2:$B$15000,Souches!$E$2:$E$15000),Varietes!$B$2:$B$500,Varietes!$C$2:$C$500))</f>
        <v/>
      </c>
      <c r="H1537" s="19" t="str">
        <f>IF(ISBLANK(C1537),"",_xlfn.XLOOKUP(VALUE(LEFT(C1537,4)),Souches!$B$2:$B$15000,Souches!$D$2:$D$15000))</f>
        <v/>
      </c>
      <c r="I1537" s="10" t="str">
        <f t="shared" si="254"/>
        <v/>
      </c>
      <c r="J1537" s="19" t="str">
        <f>IF(I1537="","",INT(('ObjProd (2)'!$C$25-I1537)/7 * (ABS('ObjProd (2)'!$C$25-I1537)&gt;=7)))</f>
        <v/>
      </c>
      <c r="K1537" s="10" t="str">
        <f>IF(I1537="","",
IF(AND(DATEDIF(I1537,'ObjProd (2)'!$C$25,"y")=0,DATEDIF(I1537,'ObjProd (2)'!$C$25,"ym")=0,
   INT(('ObjProd (2)'!$C$25-EDATE(I1537,DATEDIF(I1537,'ObjProd (2)'!$C$25,"y")*12+DATEDIF(I1537,'ObjProd (2)'!$C$25,"ym")))/7)=0),
   "&lt; 1 sem.",
   IF(DATEDIF(I1537,'ObjProd (2)'!$C$25,"y")&gt;0,DATEDIF(I1537,'ObjProd (2)'!$C$25,"y") &amp; " " &amp; IF(DATEDIF(I1537,'ObjProd (2)'!$C$25,"y")=1,"an ","ans "),"") &amp;
   IF(DATEDIF(I1537,'ObjProd (2)'!$C$25,"ym")&gt;0,DATEDIF(I1537,'ObjProd (2)'!$C$25,"ym") &amp; " mois ", "") &amp;
   IF(INT(('ObjProd (2)'!$C$25-EDATE(I1537,DATEDIF(I1537,'ObjProd (2)'!$C$25,"y")*12+DATEDIF(I1537,'ObjProd (2)'!$C$25,"ym")))/7)&gt;0,
      INT(('ObjProd (2)'!$C$25-EDATE(I1537,DATEDIF(I1537,'ObjProd (2)'!$C$25,"y")*12+DATEDIF(I1537,'ObjProd (2)'!$C$25,"ym")))/7) &amp; " sem.",
      "")
)
)</f>
        <v/>
      </c>
      <c r="L1537" s="11" t="str">
        <f t="shared" si="255"/>
        <v/>
      </c>
      <c r="M1537" s="9" t="str">
        <f t="shared" si="260"/>
        <v/>
      </c>
      <c r="N1537" s="9" t="str" cm="1">
        <f t="array" aca="1" ref="N1537" ca="1">LEFT(L1537, IF(ISNUMBER(SUBSTITUTE(_xludf.MID(L1537, 2, 1), ".", ",")), 1, 2))</f>
        <v/>
      </c>
      <c r="O1537" s="19" t="str">
        <f t="shared" ca="1" si="257"/>
        <v/>
      </c>
      <c r="P1537" s="9" t="str">
        <f t="shared" ca="1" si="258"/>
        <v/>
      </c>
      <c r="Q1537" s="9" t="str">
        <f t="shared" ca="1" si="259"/>
        <v/>
      </c>
      <c r="R1537" s="9" t="str">
        <f t="shared" si="261"/>
        <v/>
      </c>
      <c r="S1537" t="str" cm="1">
        <f t="array" ref="S1537">IF(ISBLANK(C1537),"",IFERROR(INDEX(ListeSeries!$A$2:$A$1045, MATCH(1, (DatasScan!G1537=ListeSeries!$B$2:$B$1045) * (DatasScan!H1537&gt;=ListeSeries!$D$2:$D$1045) * (DatasScan!H1537&lt;=ListeSeries!$E$2:$E$1045), 0)), "no match"))</f>
        <v/>
      </c>
      <c r="T1537" s="7" t="str" cm="1">
        <f t="array" ref="T1537">IF(ISBLANK(C1537),"",IFERROR(INDEX(ListeSeries!$C$2:$C$1045, MATCH(1, (DatasScan!G1537=ListeSeries!$B$2:$B$1045) * (DatasScan!H1537&gt;=ListeSeries!$D$2:$D$1045) * (DatasScan!H1537&lt;=ListeSeries!$E$2:$E$1045), 0)), "no match"))</f>
        <v/>
      </c>
      <c r="U1537" s="11" t="str" cm="1">
        <f t="array" ref="U1537">IF(ISBLANK(C1537),"",IFERROR(INDEX(ListeSeries!$F$2:$F$1045, MATCH(1, (DatasScan!G1537=ListeSeries!$B$2:$B$1045) * (DatasScan!H1537&gt;=ListeSeries!$D$2:$D$1045) * (DatasScan!H1537&lt;=ListeSeries!$E$2:$E$1045), 0)), "no match"))</f>
        <v/>
      </c>
    </row>
    <row r="1538" spans="1:21" x14ac:dyDescent="0.25">
      <c r="A1538" s="6" t="str">
        <f t="shared" si="262"/>
        <v/>
      </c>
      <c r="B1538" s="272"/>
      <c r="F1538" s="7" t="str">
        <f t="shared" si="256"/>
        <v/>
      </c>
      <c r="G1538" s="21" t="str">
        <f>IF(ISBLANK(C1538),"",_xlfn.XLOOKUP(_xlfn.XLOOKUP(VALUE(LEFT(C1538,4)),Souches!$B$2:$B$15000,Souches!$E$2:$E$15000),Varietes!$B$2:$B$500,Varietes!$C$2:$C$500))</f>
        <v/>
      </c>
      <c r="H1538" s="19" t="str">
        <f>IF(ISBLANK(C1538),"",_xlfn.XLOOKUP(VALUE(LEFT(C1538,4)),Souches!$B$2:$B$15000,Souches!$D$2:$D$15000))</f>
        <v/>
      </c>
      <c r="I1538" s="10" t="str">
        <f t="shared" ref="I1538:I1601" si="263">IF(ISBLANK(C1538),"",DATE(MID(C1538,5,4),MID(C1538,9,2),MID(C1538,11,2)))</f>
        <v/>
      </c>
      <c r="J1538" s="19" t="str">
        <f>IF(I1538="","",INT(('ObjProd (2)'!$C$25-I1538)/7 * (ABS('ObjProd (2)'!$C$25-I1538)&gt;=7)))</f>
        <v/>
      </c>
      <c r="K1538" s="10" t="str">
        <f>IF(I1538="","",
IF(AND(DATEDIF(I1538,'ObjProd (2)'!$C$25,"y")=0,DATEDIF(I1538,'ObjProd (2)'!$C$25,"ym")=0,
   INT(('ObjProd (2)'!$C$25-EDATE(I1538,DATEDIF(I1538,'ObjProd (2)'!$C$25,"y")*12+DATEDIF(I1538,'ObjProd (2)'!$C$25,"ym")))/7)=0),
   "&lt; 1 sem.",
   IF(DATEDIF(I1538,'ObjProd (2)'!$C$25,"y")&gt;0,DATEDIF(I1538,'ObjProd (2)'!$C$25,"y") &amp; " " &amp; IF(DATEDIF(I1538,'ObjProd (2)'!$C$25,"y")=1,"an ","ans "),"") &amp;
   IF(DATEDIF(I1538,'ObjProd (2)'!$C$25,"ym")&gt;0,DATEDIF(I1538,'ObjProd (2)'!$C$25,"ym") &amp; " mois ", "") &amp;
   IF(INT(('ObjProd (2)'!$C$25-EDATE(I1538,DATEDIF(I1538,'ObjProd (2)'!$C$25,"y")*12+DATEDIF(I1538,'ObjProd (2)'!$C$25,"ym")))/7)&gt;0,
      INT(('ObjProd (2)'!$C$25-EDATE(I1538,DATEDIF(I1538,'ObjProd (2)'!$C$25,"y")*12+DATEDIF(I1538,'ObjProd (2)'!$C$25,"ym")))/7) &amp; " sem.",
      "")
)
)</f>
        <v/>
      </c>
      <c r="L1538" s="11" t="str">
        <f t="shared" ref="L1538:L1601" si="264">IF(ISBLANK(C1538),"",MID(C1538,13,4))</f>
        <v/>
      </c>
      <c r="M1538" s="9" t="str">
        <f t="shared" si="260"/>
        <v/>
      </c>
      <c r="N1538" s="9" t="str" cm="1">
        <f t="array" aca="1" ref="N1538" ca="1">LEFT(L1538, IF(ISNUMBER(SUBSTITUTE(_xludf.MID(L1538, 2, 1), ".", ",")), 1, 2))</f>
        <v/>
      </c>
      <c r="O1538" s="19" t="str">
        <f t="shared" ca="1" si="257"/>
        <v/>
      </c>
      <c r="P1538" s="9" t="str">
        <f t="shared" ca="1" si="258"/>
        <v/>
      </c>
      <c r="Q1538" s="9" t="str">
        <f t="shared" ca="1" si="259"/>
        <v/>
      </c>
      <c r="R1538" s="9" t="str">
        <f t="shared" si="261"/>
        <v/>
      </c>
      <c r="S1538" t="str" cm="1">
        <f t="array" ref="S1538">IF(ISBLANK(C1538),"",IFERROR(INDEX(ListeSeries!$A$2:$A$1045, MATCH(1, (DatasScan!G1538=ListeSeries!$B$2:$B$1045) * (DatasScan!H1538&gt;=ListeSeries!$D$2:$D$1045) * (DatasScan!H1538&lt;=ListeSeries!$E$2:$E$1045), 0)), "no match"))</f>
        <v/>
      </c>
      <c r="T1538" s="7" t="str" cm="1">
        <f t="array" ref="T1538">IF(ISBLANK(C1538),"",IFERROR(INDEX(ListeSeries!$C$2:$C$1045, MATCH(1, (DatasScan!G1538=ListeSeries!$B$2:$B$1045) * (DatasScan!H1538&gt;=ListeSeries!$D$2:$D$1045) * (DatasScan!H1538&lt;=ListeSeries!$E$2:$E$1045), 0)), "no match"))</f>
        <v/>
      </c>
      <c r="U1538" s="11" t="str" cm="1">
        <f t="array" ref="U1538">IF(ISBLANK(C1538),"",IFERROR(INDEX(ListeSeries!$F$2:$F$1045, MATCH(1, (DatasScan!G1538=ListeSeries!$B$2:$B$1045) * (DatasScan!H1538&gt;=ListeSeries!$D$2:$D$1045) * (DatasScan!H1538&lt;=ListeSeries!$E$2:$E$1045), 0)), "no match"))</f>
        <v/>
      </c>
    </row>
    <row r="1539" spans="1:21" x14ac:dyDescent="0.25">
      <c r="A1539" s="6" t="str">
        <f t="shared" si="262"/>
        <v/>
      </c>
      <c r="B1539" s="272"/>
      <c r="F1539" s="7" t="str">
        <f t="shared" si="256"/>
        <v/>
      </c>
      <c r="G1539" s="21" t="str">
        <f>IF(ISBLANK(C1539),"",_xlfn.XLOOKUP(_xlfn.XLOOKUP(VALUE(LEFT(C1539,4)),Souches!$B$2:$B$15000,Souches!$E$2:$E$15000),Varietes!$B$2:$B$500,Varietes!$C$2:$C$500))</f>
        <v/>
      </c>
      <c r="H1539" s="19" t="str">
        <f>IF(ISBLANK(C1539),"",_xlfn.XLOOKUP(VALUE(LEFT(C1539,4)),Souches!$B$2:$B$15000,Souches!$D$2:$D$15000))</f>
        <v/>
      </c>
      <c r="I1539" s="10" t="str">
        <f t="shared" si="263"/>
        <v/>
      </c>
      <c r="J1539" s="19" t="str">
        <f>IF(I1539="","",INT(('ObjProd (2)'!$C$25-I1539)/7 * (ABS('ObjProd (2)'!$C$25-I1539)&gt;=7)))</f>
        <v/>
      </c>
      <c r="K1539" s="10" t="str">
        <f>IF(I1539="","",
IF(AND(DATEDIF(I1539,'ObjProd (2)'!$C$25,"y")=0,DATEDIF(I1539,'ObjProd (2)'!$C$25,"ym")=0,
   INT(('ObjProd (2)'!$C$25-EDATE(I1539,DATEDIF(I1539,'ObjProd (2)'!$C$25,"y")*12+DATEDIF(I1539,'ObjProd (2)'!$C$25,"ym")))/7)=0),
   "&lt; 1 sem.",
   IF(DATEDIF(I1539,'ObjProd (2)'!$C$25,"y")&gt;0,DATEDIF(I1539,'ObjProd (2)'!$C$25,"y") &amp; " " &amp; IF(DATEDIF(I1539,'ObjProd (2)'!$C$25,"y")=1,"an ","ans "),"") &amp;
   IF(DATEDIF(I1539,'ObjProd (2)'!$C$25,"ym")&gt;0,DATEDIF(I1539,'ObjProd (2)'!$C$25,"ym") &amp; " mois ", "") &amp;
   IF(INT(('ObjProd (2)'!$C$25-EDATE(I1539,DATEDIF(I1539,'ObjProd (2)'!$C$25,"y")*12+DATEDIF(I1539,'ObjProd (2)'!$C$25,"ym")))/7)&gt;0,
      INT(('ObjProd (2)'!$C$25-EDATE(I1539,DATEDIF(I1539,'ObjProd (2)'!$C$25,"y")*12+DATEDIF(I1539,'ObjProd (2)'!$C$25,"ym")))/7) &amp; " sem.",
      "")
)
)</f>
        <v/>
      </c>
      <c r="L1539" s="11" t="str">
        <f t="shared" si="264"/>
        <v/>
      </c>
      <c r="M1539" s="9" t="str">
        <f t="shared" si="260"/>
        <v/>
      </c>
      <c r="N1539" s="9" t="str" cm="1">
        <f t="array" aca="1" ref="N1539" ca="1">LEFT(L1539, IF(ISNUMBER(SUBSTITUTE(_xludf.MID(L1539, 2, 1), ".", ",")), 1, 2))</f>
        <v/>
      </c>
      <c r="O1539" s="19" t="str">
        <f t="shared" ca="1" si="257"/>
        <v/>
      </c>
      <c r="P1539" s="9" t="str">
        <f t="shared" ca="1" si="258"/>
        <v/>
      </c>
      <c r="Q1539" s="9" t="str">
        <f t="shared" ca="1" si="259"/>
        <v/>
      </c>
      <c r="R1539" s="9" t="str">
        <f t="shared" si="261"/>
        <v/>
      </c>
      <c r="S1539" t="str" cm="1">
        <f t="array" ref="S1539">IF(ISBLANK(C1539),"",IFERROR(INDEX(ListeSeries!$A$2:$A$1045, MATCH(1, (DatasScan!G1539=ListeSeries!$B$2:$B$1045) * (DatasScan!H1539&gt;=ListeSeries!$D$2:$D$1045) * (DatasScan!H1539&lt;=ListeSeries!$E$2:$E$1045), 0)), "no match"))</f>
        <v/>
      </c>
      <c r="T1539" s="7" t="str" cm="1">
        <f t="array" ref="T1539">IF(ISBLANK(C1539),"",IFERROR(INDEX(ListeSeries!$C$2:$C$1045, MATCH(1, (DatasScan!G1539=ListeSeries!$B$2:$B$1045) * (DatasScan!H1539&gt;=ListeSeries!$D$2:$D$1045) * (DatasScan!H1539&lt;=ListeSeries!$E$2:$E$1045), 0)), "no match"))</f>
        <v/>
      </c>
      <c r="U1539" s="11" t="str" cm="1">
        <f t="array" ref="U1539">IF(ISBLANK(C1539),"",IFERROR(INDEX(ListeSeries!$F$2:$F$1045, MATCH(1, (DatasScan!G1539=ListeSeries!$B$2:$B$1045) * (DatasScan!H1539&gt;=ListeSeries!$D$2:$D$1045) * (DatasScan!H1539&lt;=ListeSeries!$E$2:$E$1045), 0)), "no match"))</f>
        <v/>
      </c>
    </row>
    <row r="1540" spans="1:21" x14ac:dyDescent="0.25">
      <c r="A1540" s="6" t="str">
        <f t="shared" si="262"/>
        <v/>
      </c>
      <c r="B1540" s="272"/>
      <c r="F1540" s="7" t="str">
        <f t="shared" si="256"/>
        <v/>
      </c>
      <c r="G1540" s="21" t="str">
        <f>IF(ISBLANK(C1540),"",_xlfn.XLOOKUP(_xlfn.XLOOKUP(VALUE(LEFT(C1540,4)),Souches!$B$2:$B$15000,Souches!$E$2:$E$15000),Varietes!$B$2:$B$500,Varietes!$C$2:$C$500))</f>
        <v/>
      </c>
      <c r="H1540" s="19" t="str">
        <f>IF(ISBLANK(C1540),"",_xlfn.XLOOKUP(VALUE(LEFT(C1540,4)),Souches!$B$2:$B$15000,Souches!$D$2:$D$15000))</f>
        <v/>
      </c>
      <c r="I1540" s="10" t="str">
        <f t="shared" si="263"/>
        <v/>
      </c>
      <c r="J1540" s="19" t="str">
        <f>IF(I1540="","",INT(('ObjProd (2)'!$C$25-I1540)/7 * (ABS('ObjProd (2)'!$C$25-I1540)&gt;=7)))</f>
        <v/>
      </c>
      <c r="K1540" s="10" t="str">
        <f>IF(I1540="","",
IF(AND(DATEDIF(I1540,'ObjProd (2)'!$C$25,"y")=0,DATEDIF(I1540,'ObjProd (2)'!$C$25,"ym")=0,
   INT(('ObjProd (2)'!$C$25-EDATE(I1540,DATEDIF(I1540,'ObjProd (2)'!$C$25,"y")*12+DATEDIF(I1540,'ObjProd (2)'!$C$25,"ym")))/7)=0),
   "&lt; 1 sem.",
   IF(DATEDIF(I1540,'ObjProd (2)'!$C$25,"y")&gt;0,DATEDIF(I1540,'ObjProd (2)'!$C$25,"y") &amp; " " &amp; IF(DATEDIF(I1540,'ObjProd (2)'!$C$25,"y")=1,"an ","ans "),"") &amp;
   IF(DATEDIF(I1540,'ObjProd (2)'!$C$25,"ym")&gt;0,DATEDIF(I1540,'ObjProd (2)'!$C$25,"ym") &amp; " mois ", "") &amp;
   IF(INT(('ObjProd (2)'!$C$25-EDATE(I1540,DATEDIF(I1540,'ObjProd (2)'!$C$25,"y")*12+DATEDIF(I1540,'ObjProd (2)'!$C$25,"ym")))/7)&gt;0,
      INT(('ObjProd (2)'!$C$25-EDATE(I1540,DATEDIF(I1540,'ObjProd (2)'!$C$25,"y")*12+DATEDIF(I1540,'ObjProd (2)'!$C$25,"ym")))/7) &amp; " sem.",
      "")
)
)</f>
        <v/>
      </c>
      <c r="L1540" s="11" t="str">
        <f t="shared" si="264"/>
        <v/>
      </c>
      <c r="M1540" s="9" t="str">
        <f t="shared" si="260"/>
        <v/>
      </c>
      <c r="N1540" s="9" t="str" cm="1">
        <f t="array" aca="1" ref="N1540" ca="1">LEFT(L1540, IF(ISNUMBER(SUBSTITUTE(_xludf.MID(L1540, 2, 1), ".", ",")), 1, 2))</f>
        <v/>
      </c>
      <c r="O1540" s="19" t="str">
        <f t="shared" ca="1" si="257"/>
        <v/>
      </c>
      <c r="P1540" s="9" t="str">
        <f t="shared" ca="1" si="258"/>
        <v/>
      </c>
      <c r="Q1540" s="9" t="str">
        <f t="shared" ca="1" si="259"/>
        <v/>
      </c>
      <c r="R1540" s="9" t="str">
        <f t="shared" si="261"/>
        <v/>
      </c>
      <c r="S1540" t="str" cm="1">
        <f t="array" ref="S1540">IF(ISBLANK(C1540),"",IFERROR(INDEX(ListeSeries!$A$2:$A$1045, MATCH(1, (DatasScan!G1540=ListeSeries!$B$2:$B$1045) * (DatasScan!H1540&gt;=ListeSeries!$D$2:$D$1045) * (DatasScan!H1540&lt;=ListeSeries!$E$2:$E$1045), 0)), "no match"))</f>
        <v/>
      </c>
      <c r="T1540" s="7" t="str" cm="1">
        <f t="array" ref="T1540">IF(ISBLANK(C1540),"",IFERROR(INDEX(ListeSeries!$C$2:$C$1045, MATCH(1, (DatasScan!G1540=ListeSeries!$B$2:$B$1045) * (DatasScan!H1540&gt;=ListeSeries!$D$2:$D$1045) * (DatasScan!H1540&lt;=ListeSeries!$E$2:$E$1045), 0)), "no match"))</f>
        <v/>
      </c>
      <c r="U1540" s="11" t="str" cm="1">
        <f t="array" ref="U1540">IF(ISBLANK(C1540),"",IFERROR(INDEX(ListeSeries!$F$2:$F$1045, MATCH(1, (DatasScan!G1540=ListeSeries!$B$2:$B$1045) * (DatasScan!H1540&gt;=ListeSeries!$D$2:$D$1045) * (DatasScan!H1540&lt;=ListeSeries!$E$2:$E$1045), 0)), "no match"))</f>
        <v/>
      </c>
    </row>
    <row r="1541" spans="1:21" x14ac:dyDescent="0.25">
      <c r="A1541" s="6" t="str">
        <f t="shared" si="262"/>
        <v/>
      </c>
      <c r="B1541" s="272"/>
      <c r="F1541" s="7" t="str">
        <f t="shared" si="256"/>
        <v/>
      </c>
      <c r="G1541" s="21" t="str">
        <f>IF(ISBLANK(C1541),"",_xlfn.XLOOKUP(_xlfn.XLOOKUP(VALUE(LEFT(C1541,4)),Souches!$B$2:$B$15000,Souches!$E$2:$E$15000),Varietes!$B$2:$B$500,Varietes!$C$2:$C$500))</f>
        <v/>
      </c>
      <c r="H1541" s="19" t="str">
        <f>IF(ISBLANK(C1541),"",_xlfn.XLOOKUP(VALUE(LEFT(C1541,4)),Souches!$B$2:$B$15000,Souches!$D$2:$D$15000))</f>
        <v/>
      </c>
      <c r="I1541" s="10" t="str">
        <f t="shared" si="263"/>
        <v/>
      </c>
      <c r="J1541" s="19" t="str">
        <f>IF(I1541="","",INT(('ObjProd (2)'!$C$25-I1541)/7 * (ABS('ObjProd (2)'!$C$25-I1541)&gt;=7)))</f>
        <v/>
      </c>
      <c r="K1541" s="10" t="str">
        <f>IF(I1541="","",
IF(AND(DATEDIF(I1541,'ObjProd (2)'!$C$25,"y")=0,DATEDIF(I1541,'ObjProd (2)'!$C$25,"ym")=0,
   INT(('ObjProd (2)'!$C$25-EDATE(I1541,DATEDIF(I1541,'ObjProd (2)'!$C$25,"y")*12+DATEDIF(I1541,'ObjProd (2)'!$C$25,"ym")))/7)=0),
   "&lt; 1 sem.",
   IF(DATEDIF(I1541,'ObjProd (2)'!$C$25,"y")&gt;0,DATEDIF(I1541,'ObjProd (2)'!$C$25,"y") &amp; " " &amp; IF(DATEDIF(I1541,'ObjProd (2)'!$C$25,"y")=1,"an ","ans "),"") &amp;
   IF(DATEDIF(I1541,'ObjProd (2)'!$C$25,"ym")&gt;0,DATEDIF(I1541,'ObjProd (2)'!$C$25,"ym") &amp; " mois ", "") &amp;
   IF(INT(('ObjProd (2)'!$C$25-EDATE(I1541,DATEDIF(I1541,'ObjProd (2)'!$C$25,"y")*12+DATEDIF(I1541,'ObjProd (2)'!$C$25,"ym")))/7)&gt;0,
      INT(('ObjProd (2)'!$C$25-EDATE(I1541,DATEDIF(I1541,'ObjProd (2)'!$C$25,"y")*12+DATEDIF(I1541,'ObjProd (2)'!$C$25,"ym")))/7) &amp; " sem.",
      "")
)
)</f>
        <v/>
      </c>
      <c r="L1541" s="11" t="str">
        <f t="shared" si="264"/>
        <v/>
      </c>
      <c r="M1541" s="9" t="str">
        <f t="shared" si="260"/>
        <v/>
      </c>
      <c r="N1541" s="9" t="str" cm="1">
        <f t="array" aca="1" ref="N1541" ca="1">LEFT(L1541, IF(ISNUMBER(SUBSTITUTE(_xludf.MID(L1541, 2, 1), ".", ",")), 1, 2))</f>
        <v/>
      </c>
      <c r="O1541" s="19" t="str">
        <f t="shared" ca="1" si="257"/>
        <v/>
      </c>
      <c r="P1541" s="9" t="str">
        <f t="shared" ca="1" si="258"/>
        <v/>
      </c>
      <c r="Q1541" s="9" t="str">
        <f t="shared" ca="1" si="259"/>
        <v/>
      </c>
      <c r="R1541" s="9" t="str">
        <f t="shared" si="261"/>
        <v/>
      </c>
      <c r="S1541" t="str" cm="1">
        <f t="array" ref="S1541">IF(ISBLANK(C1541),"",IFERROR(INDEX(ListeSeries!$A$2:$A$1045, MATCH(1, (DatasScan!G1541=ListeSeries!$B$2:$B$1045) * (DatasScan!H1541&gt;=ListeSeries!$D$2:$D$1045) * (DatasScan!H1541&lt;=ListeSeries!$E$2:$E$1045), 0)), "no match"))</f>
        <v/>
      </c>
      <c r="T1541" s="7" t="str" cm="1">
        <f t="array" ref="T1541">IF(ISBLANK(C1541),"",IFERROR(INDEX(ListeSeries!$C$2:$C$1045, MATCH(1, (DatasScan!G1541=ListeSeries!$B$2:$B$1045) * (DatasScan!H1541&gt;=ListeSeries!$D$2:$D$1045) * (DatasScan!H1541&lt;=ListeSeries!$E$2:$E$1045), 0)), "no match"))</f>
        <v/>
      </c>
      <c r="U1541" s="11" t="str" cm="1">
        <f t="array" ref="U1541">IF(ISBLANK(C1541),"",IFERROR(INDEX(ListeSeries!$F$2:$F$1045, MATCH(1, (DatasScan!G1541=ListeSeries!$B$2:$B$1045) * (DatasScan!H1541&gt;=ListeSeries!$D$2:$D$1045) * (DatasScan!H1541&lt;=ListeSeries!$E$2:$E$1045), 0)), "no match"))</f>
        <v/>
      </c>
    </row>
    <row r="1542" spans="1:21" x14ac:dyDescent="0.25">
      <c r="A1542" s="6" t="str">
        <f t="shared" si="262"/>
        <v/>
      </c>
      <c r="B1542" s="272"/>
      <c r="F1542" s="7" t="str">
        <f t="shared" si="256"/>
        <v/>
      </c>
      <c r="G1542" s="21" t="str">
        <f>IF(ISBLANK(C1542),"",_xlfn.XLOOKUP(_xlfn.XLOOKUP(VALUE(LEFT(C1542,4)),Souches!$B$2:$B$15000,Souches!$E$2:$E$15000),Varietes!$B$2:$B$500,Varietes!$C$2:$C$500))</f>
        <v/>
      </c>
      <c r="H1542" s="19" t="str">
        <f>IF(ISBLANK(C1542),"",_xlfn.XLOOKUP(VALUE(LEFT(C1542,4)),Souches!$B$2:$B$15000,Souches!$D$2:$D$15000))</f>
        <v/>
      </c>
      <c r="I1542" s="10" t="str">
        <f t="shared" si="263"/>
        <v/>
      </c>
      <c r="J1542" s="19" t="str">
        <f>IF(I1542="","",INT(('ObjProd (2)'!$C$25-I1542)/7 * (ABS('ObjProd (2)'!$C$25-I1542)&gt;=7)))</f>
        <v/>
      </c>
      <c r="K1542" s="10" t="str">
        <f>IF(I1542="","",
IF(AND(DATEDIF(I1542,'ObjProd (2)'!$C$25,"y")=0,DATEDIF(I1542,'ObjProd (2)'!$C$25,"ym")=0,
   INT(('ObjProd (2)'!$C$25-EDATE(I1542,DATEDIF(I1542,'ObjProd (2)'!$C$25,"y")*12+DATEDIF(I1542,'ObjProd (2)'!$C$25,"ym")))/7)=0),
   "&lt; 1 sem.",
   IF(DATEDIF(I1542,'ObjProd (2)'!$C$25,"y")&gt;0,DATEDIF(I1542,'ObjProd (2)'!$C$25,"y") &amp; " " &amp; IF(DATEDIF(I1542,'ObjProd (2)'!$C$25,"y")=1,"an ","ans "),"") &amp;
   IF(DATEDIF(I1542,'ObjProd (2)'!$C$25,"ym")&gt;0,DATEDIF(I1542,'ObjProd (2)'!$C$25,"ym") &amp; " mois ", "") &amp;
   IF(INT(('ObjProd (2)'!$C$25-EDATE(I1542,DATEDIF(I1542,'ObjProd (2)'!$C$25,"y")*12+DATEDIF(I1542,'ObjProd (2)'!$C$25,"ym")))/7)&gt;0,
      INT(('ObjProd (2)'!$C$25-EDATE(I1542,DATEDIF(I1542,'ObjProd (2)'!$C$25,"y")*12+DATEDIF(I1542,'ObjProd (2)'!$C$25,"ym")))/7) &amp; " sem.",
      "")
)
)</f>
        <v/>
      </c>
      <c r="L1542" s="11" t="str">
        <f t="shared" si="264"/>
        <v/>
      </c>
      <c r="M1542" s="9" t="str">
        <f t="shared" si="260"/>
        <v/>
      </c>
      <c r="N1542" s="9" t="str" cm="1">
        <f t="array" aca="1" ref="N1542" ca="1">LEFT(L1542, IF(ISNUMBER(SUBSTITUTE(_xludf.MID(L1542, 2, 1), ".", ",")), 1, 2))</f>
        <v/>
      </c>
      <c r="O1542" s="19" t="str">
        <f t="shared" ca="1" si="257"/>
        <v/>
      </c>
      <c r="P1542" s="9" t="str">
        <f t="shared" ca="1" si="258"/>
        <v/>
      </c>
      <c r="Q1542" s="9" t="str">
        <f t="shared" ca="1" si="259"/>
        <v/>
      </c>
      <c r="R1542" s="9" t="str">
        <f t="shared" si="261"/>
        <v/>
      </c>
      <c r="S1542" t="str" cm="1">
        <f t="array" ref="S1542">IF(ISBLANK(C1542),"",IFERROR(INDEX(ListeSeries!$A$2:$A$1045, MATCH(1, (DatasScan!G1542=ListeSeries!$B$2:$B$1045) * (DatasScan!H1542&gt;=ListeSeries!$D$2:$D$1045) * (DatasScan!H1542&lt;=ListeSeries!$E$2:$E$1045), 0)), "no match"))</f>
        <v/>
      </c>
      <c r="T1542" s="7" t="str" cm="1">
        <f t="array" ref="T1542">IF(ISBLANK(C1542),"",IFERROR(INDEX(ListeSeries!$C$2:$C$1045, MATCH(1, (DatasScan!G1542=ListeSeries!$B$2:$B$1045) * (DatasScan!H1542&gt;=ListeSeries!$D$2:$D$1045) * (DatasScan!H1542&lt;=ListeSeries!$E$2:$E$1045), 0)), "no match"))</f>
        <v/>
      </c>
      <c r="U1542" s="11" t="str" cm="1">
        <f t="array" ref="U1542">IF(ISBLANK(C1542),"",IFERROR(INDEX(ListeSeries!$F$2:$F$1045, MATCH(1, (DatasScan!G1542=ListeSeries!$B$2:$B$1045) * (DatasScan!H1542&gt;=ListeSeries!$D$2:$D$1045) * (DatasScan!H1542&lt;=ListeSeries!$E$2:$E$1045), 0)), "no match"))</f>
        <v/>
      </c>
    </row>
    <row r="1543" spans="1:21" x14ac:dyDescent="0.25">
      <c r="A1543" s="6" t="str">
        <f t="shared" si="262"/>
        <v/>
      </c>
      <c r="B1543" s="272"/>
      <c r="F1543" s="7" t="str">
        <f t="shared" si="256"/>
        <v/>
      </c>
      <c r="G1543" s="21" t="str">
        <f>IF(ISBLANK(C1543),"",_xlfn.XLOOKUP(_xlfn.XLOOKUP(VALUE(LEFT(C1543,4)),Souches!$B$2:$B$15000,Souches!$E$2:$E$15000),Varietes!$B$2:$B$500,Varietes!$C$2:$C$500))</f>
        <v/>
      </c>
      <c r="H1543" s="19" t="str">
        <f>IF(ISBLANK(C1543),"",_xlfn.XLOOKUP(VALUE(LEFT(C1543,4)),Souches!$B$2:$B$15000,Souches!$D$2:$D$15000))</f>
        <v/>
      </c>
      <c r="I1543" s="10" t="str">
        <f t="shared" si="263"/>
        <v/>
      </c>
      <c r="J1543" s="19" t="str">
        <f>IF(I1543="","",INT(('ObjProd (2)'!$C$25-I1543)/7 * (ABS('ObjProd (2)'!$C$25-I1543)&gt;=7)))</f>
        <v/>
      </c>
      <c r="K1543" s="10" t="str">
        <f>IF(I1543="","",
IF(AND(DATEDIF(I1543,'ObjProd (2)'!$C$25,"y")=0,DATEDIF(I1543,'ObjProd (2)'!$C$25,"ym")=0,
   INT(('ObjProd (2)'!$C$25-EDATE(I1543,DATEDIF(I1543,'ObjProd (2)'!$C$25,"y")*12+DATEDIF(I1543,'ObjProd (2)'!$C$25,"ym")))/7)=0),
   "&lt; 1 sem.",
   IF(DATEDIF(I1543,'ObjProd (2)'!$C$25,"y")&gt;0,DATEDIF(I1543,'ObjProd (2)'!$C$25,"y") &amp; " " &amp; IF(DATEDIF(I1543,'ObjProd (2)'!$C$25,"y")=1,"an ","ans "),"") &amp;
   IF(DATEDIF(I1543,'ObjProd (2)'!$C$25,"ym")&gt;0,DATEDIF(I1543,'ObjProd (2)'!$C$25,"ym") &amp; " mois ", "") &amp;
   IF(INT(('ObjProd (2)'!$C$25-EDATE(I1543,DATEDIF(I1543,'ObjProd (2)'!$C$25,"y")*12+DATEDIF(I1543,'ObjProd (2)'!$C$25,"ym")))/7)&gt;0,
      INT(('ObjProd (2)'!$C$25-EDATE(I1543,DATEDIF(I1543,'ObjProd (2)'!$C$25,"y")*12+DATEDIF(I1543,'ObjProd (2)'!$C$25,"ym")))/7) &amp; " sem.",
      "")
)
)</f>
        <v/>
      </c>
      <c r="L1543" s="11" t="str">
        <f t="shared" si="264"/>
        <v/>
      </c>
      <c r="M1543" s="9" t="str">
        <f t="shared" si="260"/>
        <v/>
      </c>
      <c r="N1543" s="9" t="str" cm="1">
        <f t="array" aca="1" ref="N1543" ca="1">LEFT(L1543, IF(ISNUMBER(SUBSTITUTE(_xludf.MID(L1543, 2, 1), ".", ",")), 1, 2))</f>
        <v/>
      </c>
      <c r="O1543" s="19" t="str">
        <f t="shared" ca="1" si="257"/>
        <v/>
      </c>
      <c r="P1543" s="9" t="str">
        <f t="shared" ca="1" si="258"/>
        <v/>
      </c>
      <c r="Q1543" s="9" t="str">
        <f t="shared" ca="1" si="259"/>
        <v/>
      </c>
      <c r="R1543" s="9" t="str">
        <f t="shared" si="261"/>
        <v/>
      </c>
      <c r="S1543" t="str" cm="1">
        <f t="array" ref="S1543">IF(ISBLANK(C1543),"",IFERROR(INDEX(ListeSeries!$A$2:$A$1045, MATCH(1, (DatasScan!G1543=ListeSeries!$B$2:$B$1045) * (DatasScan!H1543&gt;=ListeSeries!$D$2:$D$1045) * (DatasScan!H1543&lt;=ListeSeries!$E$2:$E$1045), 0)), "no match"))</f>
        <v/>
      </c>
      <c r="T1543" s="7" t="str" cm="1">
        <f t="array" ref="T1543">IF(ISBLANK(C1543),"",IFERROR(INDEX(ListeSeries!$C$2:$C$1045, MATCH(1, (DatasScan!G1543=ListeSeries!$B$2:$B$1045) * (DatasScan!H1543&gt;=ListeSeries!$D$2:$D$1045) * (DatasScan!H1543&lt;=ListeSeries!$E$2:$E$1045), 0)), "no match"))</f>
        <v/>
      </c>
      <c r="U1543" s="11" t="str" cm="1">
        <f t="array" ref="U1543">IF(ISBLANK(C1543),"",IFERROR(INDEX(ListeSeries!$F$2:$F$1045, MATCH(1, (DatasScan!G1543=ListeSeries!$B$2:$B$1045) * (DatasScan!H1543&gt;=ListeSeries!$D$2:$D$1045) * (DatasScan!H1543&lt;=ListeSeries!$E$2:$E$1045), 0)), "no match"))</f>
        <v/>
      </c>
    </row>
    <row r="1544" spans="1:21" x14ac:dyDescent="0.25">
      <c r="A1544" s="6" t="str">
        <f t="shared" si="262"/>
        <v/>
      </c>
      <c r="B1544" s="272"/>
      <c r="F1544" s="7" t="str">
        <f t="shared" si="256"/>
        <v/>
      </c>
      <c r="G1544" s="21" t="str">
        <f>IF(ISBLANK(C1544),"",_xlfn.XLOOKUP(_xlfn.XLOOKUP(VALUE(LEFT(C1544,4)),Souches!$B$2:$B$15000,Souches!$E$2:$E$15000),Varietes!$B$2:$B$500,Varietes!$C$2:$C$500))</f>
        <v/>
      </c>
      <c r="H1544" s="19" t="str">
        <f>IF(ISBLANK(C1544),"",_xlfn.XLOOKUP(VALUE(LEFT(C1544,4)),Souches!$B$2:$B$15000,Souches!$D$2:$D$15000))</f>
        <v/>
      </c>
      <c r="I1544" s="10" t="str">
        <f t="shared" si="263"/>
        <v/>
      </c>
      <c r="J1544" s="19" t="str">
        <f>IF(I1544="","",INT(('ObjProd (2)'!$C$25-I1544)/7 * (ABS('ObjProd (2)'!$C$25-I1544)&gt;=7)))</f>
        <v/>
      </c>
      <c r="K1544" s="10" t="str">
        <f>IF(I1544="","",
IF(AND(DATEDIF(I1544,'ObjProd (2)'!$C$25,"y")=0,DATEDIF(I1544,'ObjProd (2)'!$C$25,"ym")=0,
   INT(('ObjProd (2)'!$C$25-EDATE(I1544,DATEDIF(I1544,'ObjProd (2)'!$C$25,"y")*12+DATEDIF(I1544,'ObjProd (2)'!$C$25,"ym")))/7)=0),
   "&lt; 1 sem.",
   IF(DATEDIF(I1544,'ObjProd (2)'!$C$25,"y")&gt;0,DATEDIF(I1544,'ObjProd (2)'!$C$25,"y") &amp; " " &amp; IF(DATEDIF(I1544,'ObjProd (2)'!$C$25,"y")=1,"an ","ans "),"") &amp;
   IF(DATEDIF(I1544,'ObjProd (2)'!$C$25,"ym")&gt;0,DATEDIF(I1544,'ObjProd (2)'!$C$25,"ym") &amp; " mois ", "") &amp;
   IF(INT(('ObjProd (2)'!$C$25-EDATE(I1544,DATEDIF(I1544,'ObjProd (2)'!$C$25,"y")*12+DATEDIF(I1544,'ObjProd (2)'!$C$25,"ym")))/7)&gt;0,
      INT(('ObjProd (2)'!$C$25-EDATE(I1544,DATEDIF(I1544,'ObjProd (2)'!$C$25,"y")*12+DATEDIF(I1544,'ObjProd (2)'!$C$25,"ym")))/7) &amp; " sem.",
      "")
)
)</f>
        <v/>
      </c>
      <c r="L1544" s="11" t="str">
        <f t="shared" si="264"/>
        <v/>
      </c>
      <c r="M1544" s="9" t="str">
        <f t="shared" si="260"/>
        <v/>
      </c>
      <c r="N1544" s="9" t="str" cm="1">
        <f t="array" aca="1" ref="N1544" ca="1">LEFT(L1544, IF(ISNUMBER(SUBSTITUTE(_xludf.MID(L1544, 2, 1), ".", ",")), 1, 2))</f>
        <v/>
      </c>
      <c r="O1544" s="19" t="str">
        <f t="shared" ca="1" si="257"/>
        <v/>
      </c>
      <c r="P1544" s="9" t="str">
        <f t="shared" ca="1" si="258"/>
        <v/>
      </c>
      <c r="Q1544" s="9" t="str">
        <f t="shared" ca="1" si="259"/>
        <v/>
      </c>
      <c r="R1544" s="9" t="str">
        <f t="shared" si="261"/>
        <v/>
      </c>
      <c r="S1544" t="str" cm="1">
        <f t="array" ref="S1544">IF(ISBLANK(C1544),"",IFERROR(INDEX(ListeSeries!$A$2:$A$1045, MATCH(1, (DatasScan!G1544=ListeSeries!$B$2:$B$1045) * (DatasScan!H1544&gt;=ListeSeries!$D$2:$D$1045) * (DatasScan!H1544&lt;=ListeSeries!$E$2:$E$1045), 0)), "no match"))</f>
        <v/>
      </c>
      <c r="T1544" s="7" t="str" cm="1">
        <f t="array" ref="T1544">IF(ISBLANK(C1544),"",IFERROR(INDEX(ListeSeries!$C$2:$C$1045, MATCH(1, (DatasScan!G1544=ListeSeries!$B$2:$B$1045) * (DatasScan!H1544&gt;=ListeSeries!$D$2:$D$1045) * (DatasScan!H1544&lt;=ListeSeries!$E$2:$E$1045), 0)), "no match"))</f>
        <v/>
      </c>
      <c r="U1544" s="11" t="str" cm="1">
        <f t="array" ref="U1544">IF(ISBLANK(C1544),"",IFERROR(INDEX(ListeSeries!$F$2:$F$1045, MATCH(1, (DatasScan!G1544=ListeSeries!$B$2:$B$1045) * (DatasScan!H1544&gt;=ListeSeries!$D$2:$D$1045) * (DatasScan!H1544&lt;=ListeSeries!$E$2:$E$1045), 0)), "no match"))</f>
        <v/>
      </c>
    </row>
    <row r="1545" spans="1:21" x14ac:dyDescent="0.25">
      <c r="A1545" s="6" t="str">
        <f t="shared" si="262"/>
        <v/>
      </c>
      <c r="B1545" s="272"/>
      <c r="F1545" s="7" t="str">
        <f t="shared" si="256"/>
        <v/>
      </c>
      <c r="G1545" s="21" t="str">
        <f>IF(ISBLANK(C1545),"",_xlfn.XLOOKUP(_xlfn.XLOOKUP(VALUE(LEFT(C1545,4)),Souches!$B$2:$B$15000,Souches!$E$2:$E$15000),Varietes!$B$2:$B$500,Varietes!$C$2:$C$500))</f>
        <v/>
      </c>
      <c r="H1545" s="19" t="str">
        <f>IF(ISBLANK(C1545),"",_xlfn.XLOOKUP(VALUE(LEFT(C1545,4)),Souches!$B$2:$B$15000,Souches!$D$2:$D$15000))</f>
        <v/>
      </c>
      <c r="I1545" s="10" t="str">
        <f t="shared" si="263"/>
        <v/>
      </c>
      <c r="J1545" s="19" t="str">
        <f>IF(I1545="","",INT(('ObjProd (2)'!$C$25-I1545)/7 * (ABS('ObjProd (2)'!$C$25-I1545)&gt;=7)))</f>
        <v/>
      </c>
      <c r="K1545" s="10" t="str">
        <f>IF(I1545="","",
IF(AND(DATEDIF(I1545,'ObjProd (2)'!$C$25,"y")=0,DATEDIF(I1545,'ObjProd (2)'!$C$25,"ym")=0,
   INT(('ObjProd (2)'!$C$25-EDATE(I1545,DATEDIF(I1545,'ObjProd (2)'!$C$25,"y")*12+DATEDIF(I1545,'ObjProd (2)'!$C$25,"ym")))/7)=0),
   "&lt; 1 sem.",
   IF(DATEDIF(I1545,'ObjProd (2)'!$C$25,"y")&gt;0,DATEDIF(I1545,'ObjProd (2)'!$C$25,"y") &amp; " " &amp; IF(DATEDIF(I1545,'ObjProd (2)'!$C$25,"y")=1,"an ","ans "),"") &amp;
   IF(DATEDIF(I1545,'ObjProd (2)'!$C$25,"ym")&gt;0,DATEDIF(I1545,'ObjProd (2)'!$C$25,"ym") &amp; " mois ", "") &amp;
   IF(INT(('ObjProd (2)'!$C$25-EDATE(I1545,DATEDIF(I1545,'ObjProd (2)'!$C$25,"y")*12+DATEDIF(I1545,'ObjProd (2)'!$C$25,"ym")))/7)&gt;0,
      INT(('ObjProd (2)'!$C$25-EDATE(I1545,DATEDIF(I1545,'ObjProd (2)'!$C$25,"y")*12+DATEDIF(I1545,'ObjProd (2)'!$C$25,"ym")))/7) &amp; " sem.",
      "")
)
)</f>
        <v/>
      </c>
      <c r="L1545" s="11" t="str">
        <f t="shared" si="264"/>
        <v/>
      </c>
      <c r="M1545" s="9" t="str">
        <f t="shared" si="260"/>
        <v/>
      </c>
      <c r="N1545" s="9" t="str" cm="1">
        <f t="array" aca="1" ref="N1545" ca="1">LEFT(L1545, IF(ISNUMBER(SUBSTITUTE(_xludf.MID(L1545, 2, 1), ".", ",")), 1, 2))</f>
        <v/>
      </c>
      <c r="O1545" s="19" t="str">
        <f t="shared" ca="1" si="257"/>
        <v/>
      </c>
      <c r="P1545" s="9" t="str">
        <f t="shared" ca="1" si="258"/>
        <v/>
      </c>
      <c r="Q1545" s="9" t="str">
        <f t="shared" ca="1" si="259"/>
        <v/>
      </c>
      <c r="R1545" s="9" t="str">
        <f t="shared" si="261"/>
        <v/>
      </c>
      <c r="S1545" t="str" cm="1">
        <f t="array" ref="S1545">IF(ISBLANK(C1545),"",IFERROR(INDEX(ListeSeries!$A$2:$A$1045, MATCH(1, (DatasScan!G1545=ListeSeries!$B$2:$B$1045) * (DatasScan!H1545&gt;=ListeSeries!$D$2:$D$1045) * (DatasScan!H1545&lt;=ListeSeries!$E$2:$E$1045), 0)), "no match"))</f>
        <v/>
      </c>
      <c r="T1545" s="7" t="str" cm="1">
        <f t="array" ref="T1545">IF(ISBLANK(C1545),"",IFERROR(INDEX(ListeSeries!$C$2:$C$1045, MATCH(1, (DatasScan!G1545=ListeSeries!$B$2:$B$1045) * (DatasScan!H1545&gt;=ListeSeries!$D$2:$D$1045) * (DatasScan!H1545&lt;=ListeSeries!$E$2:$E$1045), 0)), "no match"))</f>
        <v/>
      </c>
      <c r="U1545" s="11" t="str" cm="1">
        <f t="array" ref="U1545">IF(ISBLANK(C1545),"",IFERROR(INDEX(ListeSeries!$F$2:$F$1045, MATCH(1, (DatasScan!G1545=ListeSeries!$B$2:$B$1045) * (DatasScan!H1545&gt;=ListeSeries!$D$2:$D$1045) * (DatasScan!H1545&lt;=ListeSeries!$E$2:$E$1045), 0)), "no match"))</f>
        <v/>
      </c>
    </row>
    <row r="1546" spans="1:21" x14ac:dyDescent="0.25">
      <c r="A1546" s="6" t="str">
        <f t="shared" si="262"/>
        <v/>
      </c>
      <c r="B1546" s="272"/>
      <c r="F1546" s="7" t="str">
        <f t="shared" si="256"/>
        <v/>
      </c>
      <c r="G1546" s="21" t="str">
        <f>IF(ISBLANK(C1546),"",_xlfn.XLOOKUP(_xlfn.XLOOKUP(VALUE(LEFT(C1546,4)),Souches!$B$2:$B$15000,Souches!$E$2:$E$15000),Varietes!$B$2:$B$500,Varietes!$C$2:$C$500))</f>
        <v/>
      </c>
      <c r="H1546" s="19" t="str">
        <f>IF(ISBLANK(C1546),"",_xlfn.XLOOKUP(VALUE(LEFT(C1546,4)),Souches!$B$2:$B$15000,Souches!$D$2:$D$15000))</f>
        <v/>
      </c>
      <c r="I1546" s="10" t="str">
        <f t="shared" si="263"/>
        <v/>
      </c>
      <c r="J1546" s="19" t="str">
        <f>IF(I1546="","",INT(('ObjProd (2)'!$C$25-I1546)/7 * (ABS('ObjProd (2)'!$C$25-I1546)&gt;=7)))</f>
        <v/>
      </c>
      <c r="K1546" s="10" t="str">
        <f>IF(I1546="","",
IF(AND(DATEDIF(I1546,'ObjProd (2)'!$C$25,"y")=0,DATEDIF(I1546,'ObjProd (2)'!$C$25,"ym")=0,
   INT(('ObjProd (2)'!$C$25-EDATE(I1546,DATEDIF(I1546,'ObjProd (2)'!$C$25,"y")*12+DATEDIF(I1546,'ObjProd (2)'!$C$25,"ym")))/7)=0),
   "&lt; 1 sem.",
   IF(DATEDIF(I1546,'ObjProd (2)'!$C$25,"y")&gt;0,DATEDIF(I1546,'ObjProd (2)'!$C$25,"y") &amp; " " &amp; IF(DATEDIF(I1546,'ObjProd (2)'!$C$25,"y")=1,"an ","ans "),"") &amp;
   IF(DATEDIF(I1546,'ObjProd (2)'!$C$25,"ym")&gt;0,DATEDIF(I1546,'ObjProd (2)'!$C$25,"ym") &amp; " mois ", "") &amp;
   IF(INT(('ObjProd (2)'!$C$25-EDATE(I1546,DATEDIF(I1546,'ObjProd (2)'!$C$25,"y")*12+DATEDIF(I1546,'ObjProd (2)'!$C$25,"ym")))/7)&gt;0,
      INT(('ObjProd (2)'!$C$25-EDATE(I1546,DATEDIF(I1546,'ObjProd (2)'!$C$25,"y")*12+DATEDIF(I1546,'ObjProd (2)'!$C$25,"ym")))/7) &amp; " sem.",
      "")
)
)</f>
        <v/>
      </c>
      <c r="L1546" s="11" t="str">
        <f t="shared" si="264"/>
        <v/>
      </c>
      <c r="M1546" s="9" t="str">
        <f t="shared" si="260"/>
        <v/>
      </c>
      <c r="N1546" s="9" t="str" cm="1">
        <f t="array" aca="1" ref="N1546" ca="1">LEFT(L1546, IF(ISNUMBER(SUBSTITUTE(_xludf.MID(L1546, 2, 1), ".", ",")), 1, 2))</f>
        <v/>
      </c>
      <c r="O1546" s="19" t="str">
        <f t="shared" ca="1" si="257"/>
        <v/>
      </c>
      <c r="P1546" s="9" t="str">
        <f t="shared" ca="1" si="258"/>
        <v/>
      </c>
      <c r="Q1546" s="9" t="str">
        <f t="shared" ca="1" si="259"/>
        <v/>
      </c>
      <c r="R1546" s="9" t="str">
        <f t="shared" si="261"/>
        <v/>
      </c>
      <c r="S1546" t="str" cm="1">
        <f t="array" ref="S1546">IF(ISBLANK(C1546),"",IFERROR(INDEX(ListeSeries!$A$2:$A$1045, MATCH(1, (DatasScan!G1546=ListeSeries!$B$2:$B$1045) * (DatasScan!H1546&gt;=ListeSeries!$D$2:$D$1045) * (DatasScan!H1546&lt;=ListeSeries!$E$2:$E$1045), 0)), "no match"))</f>
        <v/>
      </c>
      <c r="T1546" s="7" t="str" cm="1">
        <f t="array" ref="T1546">IF(ISBLANK(C1546),"",IFERROR(INDEX(ListeSeries!$C$2:$C$1045, MATCH(1, (DatasScan!G1546=ListeSeries!$B$2:$B$1045) * (DatasScan!H1546&gt;=ListeSeries!$D$2:$D$1045) * (DatasScan!H1546&lt;=ListeSeries!$E$2:$E$1045), 0)), "no match"))</f>
        <v/>
      </c>
      <c r="U1546" s="11" t="str" cm="1">
        <f t="array" ref="U1546">IF(ISBLANK(C1546),"",IFERROR(INDEX(ListeSeries!$F$2:$F$1045, MATCH(1, (DatasScan!G1546=ListeSeries!$B$2:$B$1045) * (DatasScan!H1546&gt;=ListeSeries!$D$2:$D$1045) * (DatasScan!H1546&lt;=ListeSeries!$E$2:$E$1045), 0)), "no match"))</f>
        <v/>
      </c>
    </row>
    <row r="1547" spans="1:21" x14ac:dyDescent="0.25">
      <c r="A1547" s="6" t="str">
        <f t="shared" si="262"/>
        <v/>
      </c>
      <c r="B1547" s="272"/>
      <c r="F1547" s="7" t="str">
        <f t="shared" si="256"/>
        <v/>
      </c>
      <c r="G1547" s="21" t="str">
        <f>IF(ISBLANK(C1547),"",_xlfn.XLOOKUP(_xlfn.XLOOKUP(VALUE(LEFT(C1547,4)),Souches!$B$2:$B$15000,Souches!$E$2:$E$15000),Varietes!$B$2:$B$500,Varietes!$C$2:$C$500))</f>
        <v/>
      </c>
      <c r="H1547" s="19" t="str">
        <f>IF(ISBLANK(C1547),"",_xlfn.XLOOKUP(VALUE(LEFT(C1547,4)),Souches!$B$2:$B$15000,Souches!$D$2:$D$15000))</f>
        <v/>
      </c>
      <c r="I1547" s="10" t="str">
        <f t="shared" si="263"/>
        <v/>
      </c>
      <c r="J1547" s="19" t="str">
        <f>IF(I1547="","",INT(('ObjProd (2)'!$C$25-I1547)/7 * (ABS('ObjProd (2)'!$C$25-I1547)&gt;=7)))</f>
        <v/>
      </c>
      <c r="K1547" s="10" t="str">
        <f>IF(I1547="","",
IF(AND(DATEDIF(I1547,'ObjProd (2)'!$C$25,"y")=0,DATEDIF(I1547,'ObjProd (2)'!$C$25,"ym")=0,
   INT(('ObjProd (2)'!$C$25-EDATE(I1547,DATEDIF(I1547,'ObjProd (2)'!$C$25,"y")*12+DATEDIF(I1547,'ObjProd (2)'!$C$25,"ym")))/7)=0),
   "&lt; 1 sem.",
   IF(DATEDIF(I1547,'ObjProd (2)'!$C$25,"y")&gt;0,DATEDIF(I1547,'ObjProd (2)'!$C$25,"y") &amp; " " &amp; IF(DATEDIF(I1547,'ObjProd (2)'!$C$25,"y")=1,"an ","ans "),"") &amp;
   IF(DATEDIF(I1547,'ObjProd (2)'!$C$25,"ym")&gt;0,DATEDIF(I1547,'ObjProd (2)'!$C$25,"ym") &amp; " mois ", "") &amp;
   IF(INT(('ObjProd (2)'!$C$25-EDATE(I1547,DATEDIF(I1547,'ObjProd (2)'!$C$25,"y")*12+DATEDIF(I1547,'ObjProd (2)'!$C$25,"ym")))/7)&gt;0,
      INT(('ObjProd (2)'!$C$25-EDATE(I1547,DATEDIF(I1547,'ObjProd (2)'!$C$25,"y")*12+DATEDIF(I1547,'ObjProd (2)'!$C$25,"ym")))/7) &amp; " sem.",
      "")
)
)</f>
        <v/>
      </c>
      <c r="L1547" s="11" t="str">
        <f t="shared" si="264"/>
        <v/>
      </c>
      <c r="M1547" s="9" t="str">
        <f t="shared" si="260"/>
        <v/>
      </c>
      <c r="N1547" s="9" t="str" cm="1">
        <f t="array" aca="1" ref="N1547" ca="1">LEFT(L1547, IF(ISNUMBER(SUBSTITUTE(_xludf.MID(L1547, 2, 1), ".", ",")), 1, 2))</f>
        <v/>
      </c>
      <c r="O1547" s="19" t="str">
        <f t="shared" ca="1" si="257"/>
        <v/>
      </c>
      <c r="P1547" s="9" t="str">
        <f t="shared" ca="1" si="258"/>
        <v/>
      </c>
      <c r="Q1547" s="9" t="str">
        <f t="shared" ca="1" si="259"/>
        <v/>
      </c>
      <c r="R1547" s="9" t="str">
        <f t="shared" si="261"/>
        <v/>
      </c>
      <c r="S1547" t="str" cm="1">
        <f t="array" ref="S1547">IF(ISBLANK(C1547),"",IFERROR(INDEX(ListeSeries!$A$2:$A$1045, MATCH(1, (DatasScan!G1547=ListeSeries!$B$2:$B$1045) * (DatasScan!H1547&gt;=ListeSeries!$D$2:$D$1045) * (DatasScan!H1547&lt;=ListeSeries!$E$2:$E$1045), 0)), "no match"))</f>
        <v/>
      </c>
      <c r="T1547" s="7" t="str" cm="1">
        <f t="array" ref="T1547">IF(ISBLANK(C1547),"",IFERROR(INDEX(ListeSeries!$C$2:$C$1045, MATCH(1, (DatasScan!G1547=ListeSeries!$B$2:$B$1045) * (DatasScan!H1547&gt;=ListeSeries!$D$2:$D$1045) * (DatasScan!H1547&lt;=ListeSeries!$E$2:$E$1045), 0)), "no match"))</f>
        <v/>
      </c>
      <c r="U1547" s="11" t="str" cm="1">
        <f t="array" ref="U1547">IF(ISBLANK(C1547),"",IFERROR(INDEX(ListeSeries!$F$2:$F$1045, MATCH(1, (DatasScan!G1547=ListeSeries!$B$2:$B$1045) * (DatasScan!H1547&gt;=ListeSeries!$D$2:$D$1045) * (DatasScan!H1547&lt;=ListeSeries!$E$2:$E$1045), 0)), "no match"))</f>
        <v/>
      </c>
    </row>
    <row r="1548" spans="1:21" x14ac:dyDescent="0.25">
      <c r="A1548" s="6" t="str">
        <f t="shared" si="262"/>
        <v/>
      </c>
      <c r="B1548" s="272"/>
      <c r="F1548" s="7" t="str">
        <f t="shared" ref="F1548:F1611" si="265">IF(ISBLANK(C1548),"",LEFT(C1548,15))</f>
        <v/>
      </c>
      <c r="G1548" s="21" t="str">
        <f>IF(ISBLANK(C1548),"",_xlfn.XLOOKUP(_xlfn.XLOOKUP(VALUE(LEFT(C1548,4)),Souches!$B$2:$B$15000,Souches!$E$2:$E$15000),Varietes!$B$2:$B$500,Varietes!$C$2:$C$500))</f>
        <v/>
      </c>
      <c r="H1548" s="19" t="str">
        <f>IF(ISBLANK(C1548),"",_xlfn.XLOOKUP(VALUE(LEFT(C1548,4)),Souches!$B$2:$B$15000,Souches!$D$2:$D$15000))</f>
        <v/>
      </c>
      <c r="I1548" s="10" t="str">
        <f t="shared" si="263"/>
        <v/>
      </c>
      <c r="J1548" s="19" t="str">
        <f>IF(I1548="","",INT(('ObjProd (2)'!$C$25-I1548)/7 * (ABS('ObjProd (2)'!$C$25-I1548)&gt;=7)))</f>
        <v/>
      </c>
      <c r="K1548" s="10" t="str">
        <f>IF(I1548="","",
IF(AND(DATEDIF(I1548,'ObjProd (2)'!$C$25,"y")=0,DATEDIF(I1548,'ObjProd (2)'!$C$25,"ym")=0,
   INT(('ObjProd (2)'!$C$25-EDATE(I1548,DATEDIF(I1548,'ObjProd (2)'!$C$25,"y")*12+DATEDIF(I1548,'ObjProd (2)'!$C$25,"ym")))/7)=0),
   "&lt; 1 sem.",
   IF(DATEDIF(I1548,'ObjProd (2)'!$C$25,"y")&gt;0,DATEDIF(I1548,'ObjProd (2)'!$C$25,"y") &amp; " " &amp; IF(DATEDIF(I1548,'ObjProd (2)'!$C$25,"y")=1,"an ","ans "),"") &amp;
   IF(DATEDIF(I1548,'ObjProd (2)'!$C$25,"ym")&gt;0,DATEDIF(I1548,'ObjProd (2)'!$C$25,"ym") &amp; " mois ", "") &amp;
   IF(INT(('ObjProd (2)'!$C$25-EDATE(I1548,DATEDIF(I1548,'ObjProd (2)'!$C$25,"y")*12+DATEDIF(I1548,'ObjProd (2)'!$C$25,"ym")))/7)&gt;0,
      INT(('ObjProd (2)'!$C$25-EDATE(I1548,DATEDIF(I1548,'ObjProd (2)'!$C$25,"y")*12+DATEDIF(I1548,'ObjProd (2)'!$C$25,"ym")))/7) &amp; " sem.",
      "")
)
)</f>
        <v/>
      </c>
      <c r="L1548" s="11" t="str">
        <f t="shared" si="264"/>
        <v/>
      </c>
      <c r="M1548" s="9" t="str">
        <f t="shared" si="260"/>
        <v/>
      </c>
      <c r="N1548" s="9" t="str" cm="1">
        <f t="array" aca="1" ref="N1548" ca="1">LEFT(L1548, IF(ISNUMBER(SUBSTITUTE(_xludf.MID(L1548, 2, 1), ".", ",")), 1, 2))</f>
        <v/>
      </c>
      <c r="O1548" s="19" t="str">
        <f t="shared" ref="O1548:O1611" ca="1" si="266">IF(N1548="", "", _xlfn.NUMBERVALUE(RIGHT(L1548, LEN(L1548)-LEN(N1548))))</f>
        <v/>
      </c>
      <c r="P1548" s="9" t="str">
        <f t="shared" ref="P1548:P1611" ca="1" si="267">IF(N1548="", "",
    IF(N1548="E+", "X",
        IF(OR(LEFT(N1548, 1)="E", N1548="XR", N1548="CS"), "E",
            IF(AND(LEFT(N1548, 1)="R", LEFT(N1548, 2)&lt;&gt;"RG"), "R",
                IF(OR(N1548="MG", N1548="G+"), "BoxE",
                    IF(LEFT(N1548, 1)="i", "i", "X")
                )
            )
        )
    )
)</f>
        <v/>
      </c>
      <c r="Q1548" s="9" t="str">
        <f t="shared" ref="Q1548:Q1611" ca="1" si="268">IF(P1548&lt;&gt;"", IF(P1548="X", IF(AND(O1548&gt;=1, O1548&lt;=12), O1548, IF(O1548&gt;12, "13+", "erreur")), IF(P1548="E", IF(AND(O1548&gt;=1, O1548&lt;=6), O1548, IF(O1548&gt;6, "7+", "erreur")), IF(P1548="R", 0, IF(P1548="I", IF(O1548&lt;=2, "nit° 1-2", IF(O1548&lt;=5, "° 3-4-5", IF(O1548&lt;=8, " préX° 6-7-8", "erreur"))), IF(P1548="BoxE", O1548, ""))))), "")</f>
        <v/>
      </c>
      <c r="R1548" s="9" t="str">
        <f t="shared" si="261"/>
        <v/>
      </c>
      <c r="S1548" t="str" cm="1">
        <f t="array" ref="S1548">IF(ISBLANK(C1548),"",IFERROR(INDEX(ListeSeries!$A$2:$A$1045, MATCH(1, (DatasScan!G1548=ListeSeries!$B$2:$B$1045) * (DatasScan!H1548&gt;=ListeSeries!$D$2:$D$1045) * (DatasScan!H1548&lt;=ListeSeries!$E$2:$E$1045), 0)), "no match"))</f>
        <v/>
      </c>
      <c r="T1548" s="7" t="str" cm="1">
        <f t="array" ref="T1548">IF(ISBLANK(C1548),"",IFERROR(INDEX(ListeSeries!$C$2:$C$1045, MATCH(1, (DatasScan!G1548=ListeSeries!$B$2:$B$1045) * (DatasScan!H1548&gt;=ListeSeries!$D$2:$D$1045) * (DatasScan!H1548&lt;=ListeSeries!$E$2:$E$1045), 0)), "no match"))</f>
        <v/>
      </c>
      <c r="U1548" s="11" t="str" cm="1">
        <f t="array" ref="U1548">IF(ISBLANK(C1548),"",IFERROR(INDEX(ListeSeries!$F$2:$F$1045, MATCH(1, (DatasScan!G1548=ListeSeries!$B$2:$B$1045) * (DatasScan!H1548&gt;=ListeSeries!$D$2:$D$1045) * (DatasScan!H1548&lt;=ListeSeries!$E$2:$E$1045), 0)), "no match"))</f>
        <v/>
      </c>
    </row>
    <row r="1549" spans="1:21" x14ac:dyDescent="0.25">
      <c r="A1549" s="6" t="str">
        <f t="shared" si="262"/>
        <v/>
      </c>
      <c r="B1549" s="272"/>
      <c r="F1549" s="7" t="str">
        <f t="shared" si="265"/>
        <v/>
      </c>
      <c r="G1549" s="21" t="str">
        <f>IF(ISBLANK(C1549),"",_xlfn.XLOOKUP(_xlfn.XLOOKUP(VALUE(LEFT(C1549,4)),Souches!$B$2:$B$15000,Souches!$E$2:$E$15000),Varietes!$B$2:$B$500,Varietes!$C$2:$C$500))</f>
        <v/>
      </c>
      <c r="H1549" s="19" t="str">
        <f>IF(ISBLANK(C1549),"",_xlfn.XLOOKUP(VALUE(LEFT(C1549,4)),Souches!$B$2:$B$15000,Souches!$D$2:$D$15000))</f>
        <v/>
      </c>
      <c r="I1549" s="10" t="str">
        <f t="shared" si="263"/>
        <v/>
      </c>
      <c r="J1549" s="19" t="str">
        <f>IF(I1549="","",INT(('ObjProd (2)'!$C$25-I1549)/7 * (ABS('ObjProd (2)'!$C$25-I1549)&gt;=7)))</f>
        <v/>
      </c>
      <c r="K1549" s="10" t="str">
        <f>IF(I1549="","",
IF(AND(DATEDIF(I1549,'ObjProd (2)'!$C$25,"y")=0,DATEDIF(I1549,'ObjProd (2)'!$C$25,"ym")=0,
   INT(('ObjProd (2)'!$C$25-EDATE(I1549,DATEDIF(I1549,'ObjProd (2)'!$C$25,"y")*12+DATEDIF(I1549,'ObjProd (2)'!$C$25,"ym")))/7)=0),
   "&lt; 1 sem.",
   IF(DATEDIF(I1549,'ObjProd (2)'!$C$25,"y")&gt;0,DATEDIF(I1549,'ObjProd (2)'!$C$25,"y") &amp; " " &amp; IF(DATEDIF(I1549,'ObjProd (2)'!$C$25,"y")=1,"an ","ans "),"") &amp;
   IF(DATEDIF(I1549,'ObjProd (2)'!$C$25,"ym")&gt;0,DATEDIF(I1549,'ObjProd (2)'!$C$25,"ym") &amp; " mois ", "") &amp;
   IF(INT(('ObjProd (2)'!$C$25-EDATE(I1549,DATEDIF(I1549,'ObjProd (2)'!$C$25,"y")*12+DATEDIF(I1549,'ObjProd (2)'!$C$25,"ym")))/7)&gt;0,
      INT(('ObjProd (2)'!$C$25-EDATE(I1549,DATEDIF(I1549,'ObjProd (2)'!$C$25,"y")*12+DATEDIF(I1549,'ObjProd (2)'!$C$25,"ym")))/7) &amp; " sem.",
      "")
)
)</f>
        <v/>
      </c>
      <c r="L1549" s="11" t="str">
        <f t="shared" si="264"/>
        <v/>
      </c>
      <c r="M1549" s="9" t="str">
        <f t="shared" si="260"/>
        <v/>
      </c>
      <c r="N1549" s="9" t="str" cm="1">
        <f t="array" aca="1" ref="N1549" ca="1">LEFT(L1549, IF(ISNUMBER(SUBSTITUTE(_xludf.MID(L1549, 2, 1), ".", ",")), 1, 2))</f>
        <v/>
      </c>
      <c r="O1549" s="19" t="str">
        <f t="shared" ca="1" si="266"/>
        <v/>
      </c>
      <c r="P1549" s="9" t="str">
        <f t="shared" ca="1" si="267"/>
        <v/>
      </c>
      <c r="Q1549" s="9" t="str">
        <f t="shared" ca="1" si="268"/>
        <v/>
      </c>
      <c r="R1549" s="9" t="str">
        <f t="shared" si="261"/>
        <v/>
      </c>
      <c r="S1549" t="str" cm="1">
        <f t="array" ref="S1549">IF(ISBLANK(C1549),"",IFERROR(INDEX(ListeSeries!$A$2:$A$1045, MATCH(1, (DatasScan!G1549=ListeSeries!$B$2:$B$1045) * (DatasScan!H1549&gt;=ListeSeries!$D$2:$D$1045) * (DatasScan!H1549&lt;=ListeSeries!$E$2:$E$1045), 0)), "no match"))</f>
        <v/>
      </c>
      <c r="T1549" s="7" t="str" cm="1">
        <f t="array" ref="T1549">IF(ISBLANK(C1549),"",IFERROR(INDEX(ListeSeries!$C$2:$C$1045, MATCH(1, (DatasScan!G1549=ListeSeries!$B$2:$B$1045) * (DatasScan!H1549&gt;=ListeSeries!$D$2:$D$1045) * (DatasScan!H1549&lt;=ListeSeries!$E$2:$E$1045), 0)), "no match"))</f>
        <v/>
      </c>
      <c r="U1549" s="11" t="str" cm="1">
        <f t="array" ref="U1549">IF(ISBLANK(C1549),"",IFERROR(INDEX(ListeSeries!$F$2:$F$1045, MATCH(1, (DatasScan!G1549=ListeSeries!$B$2:$B$1045) * (DatasScan!H1549&gt;=ListeSeries!$D$2:$D$1045) * (DatasScan!H1549&lt;=ListeSeries!$E$2:$E$1045), 0)), "no match"))</f>
        <v/>
      </c>
    </row>
    <row r="1550" spans="1:21" x14ac:dyDescent="0.25">
      <c r="A1550" s="6" t="str">
        <f t="shared" si="262"/>
        <v/>
      </c>
      <c r="B1550" s="272"/>
      <c r="F1550" s="7" t="str">
        <f t="shared" si="265"/>
        <v/>
      </c>
      <c r="G1550" s="21" t="str">
        <f>IF(ISBLANK(C1550),"",_xlfn.XLOOKUP(_xlfn.XLOOKUP(VALUE(LEFT(C1550,4)),Souches!$B$2:$B$15000,Souches!$E$2:$E$15000),Varietes!$B$2:$B$500,Varietes!$C$2:$C$500))</f>
        <v/>
      </c>
      <c r="H1550" s="19" t="str">
        <f>IF(ISBLANK(C1550),"",_xlfn.XLOOKUP(VALUE(LEFT(C1550,4)),Souches!$B$2:$B$15000,Souches!$D$2:$D$15000))</f>
        <v/>
      </c>
      <c r="I1550" s="10" t="str">
        <f t="shared" si="263"/>
        <v/>
      </c>
      <c r="J1550" s="19" t="str">
        <f>IF(I1550="","",INT(('ObjProd (2)'!$C$25-I1550)/7 * (ABS('ObjProd (2)'!$C$25-I1550)&gt;=7)))</f>
        <v/>
      </c>
      <c r="K1550" s="10" t="str">
        <f>IF(I1550="","",
IF(AND(DATEDIF(I1550,'ObjProd (2)'!$C$25,"y")=0,DATEDIF(I1550,'ObjProd (2)'!$C$25,"ym")=0,
   INT(('ObjProd (2)'!$C$25-EDATE(I1550,DATEDIF(I1550,'ObjProd (2)'!$C$25,"y")*12+DATEDIF(I1550,'ObjProd (2)'!$C$25,"ym")))/7)=0),
   "&lt; 1 sem.",
   IF(DATEDIF(I1550,'ObjProd (2)'!$C$25,"y")&gt;0,DATEDIF(I1550,'ObjProd (2)'!$C$25,"y") &amp; " " &amp; IF(DATEDIF(I1550,'ObjProd (2)'!$C$25,"y")=1,"an ","ans "),"") &amp;
   IF(DATEDIF(I1550,'ObjProd (2)'!$C$25,"ym")&gt;0,DATEDIF(I1550,'ObjProd (2)'!$C$25,"ym") &amp; " mois ", "") &amp;
   IF(INT(('ObjProd (2)'!$C$25-EDATE(I1550,DATEDIF(I1550,'ObjProd (2)'!$C$25,"y")*12+DATEDIF(I1550,'ObjProd (2)'!$C$25,"ym")))/7)&gt;0,
      INT(('ObjProd (2)'!$C$25-EDATE(I1550,DATEDIF(I1550,'ObjProd (2)'!$C$25,"y")*12+DATEDIF(I1550,'ObjProd (2)'!$C$25,"ym")))/7) &amp; " sem.",
      "")
)
)</f>
        <v/>
      </c>
      <c r="L1550" s="11" t="str">
        <f t="shared" si="264"/>
        <v/>
      </c>
      <c r="M1550" s="9" t="str">
        <f t="shared" si="260"/>
        <v/>
      </c>
      <c r="N1550" s="9" t="str" cm="1">
        <f t="array" aca="1" ref="N1550" ca="1">LEFT(L1550, IF(ISNUMBER(SUBSTITUTE(_xludf.MID(L1550, 2, 1), ".", ",")), 1, 2))</f>
        <v/>
      </c>
      <c r="O1550" s="19" t="str">
        <f t="shared" ca="1" si="266"/>
        <v/>
      </c>
      <c r="P1550" s="9" t="str">
        <f t="shared" ca="1" si="267"/>
        <v/>
      </c>
      <c r="Q1550" s="9" t="str">
        <f t="shared" ca="1" si="268"/>
        <v/>
      </c>
      <c r="R1550" s="9" t="str">
        <f t="shared" si="261"/>
        <v/>
      </c>
      <c r="S1550" t="str" cm="1">
        <f t="array" ref="S1550">IF(ISBLANK(C1550),"",IFERROR(INDEX(ListeSeries!$A$2:$A$1045, MATCH(1, (DatasScan!G1550=ListeSeries!$B$2:$B$1045) * (DatasScan!H1550&gt;=ListeSeries!$D$2:$D$1045) * (DatasScan!H1550&lt;=ListeSeries!$E$2:$E$1045), 0)), "no match"))</f>
        <v/>
      </c>
      <c r="T1550" s="7" t="str" cm="1">
        <f t="array" ref="T1550">IF(ISBLANK(C1550),"",IFERROR(INDEX(ListeSeries!$C$2:$C$1045, MATCH(1, (DatasScan!G1550=ListeSeries!$B$2:$B$1045) * (DatasScan!H1550&gt;=ListeSeries!$D$2:$D$1045) * (DatasScan!H1550&lt;=ListeSeries!$E$2:$E$1045), 0)), "no match"))</f>
        <v/>
      </c>
      <c r="U1550" s="11" t="str" cm="1">
        <f t="array" ref="U1550">IF(ISBLANK(C1550),"",IFERROR(INDEX(ListeSeries!$F$2:$F$1045, MATCH(1, (DatasScan!G1550=ListeSeries!$B$2:$B$1045) * (DatasScan!H1550&gt;=ListeSeries!$D$2:$D$1045) * (DatasScan!H1550&lt;=ListeSeries!$E$2:$E$1045), 0)), "no match"))</f>
        <v/>
      </c>
    </row>
    <row r="1551" spans="1:21" x14ac:dyDescent="0.25">
      <c r="A1551" s="6" t="str">
        <f t="shared" si="262"/>
        <v/>
      </c>
      <c r="B1551" s="272"/>
      <c r="F1551" s="7" t="str">
        <f t="shared" si="265"/>
        <v/>
      </c>
      <c r="G1551" s="21" t="str">
        <f>IF(ISBLANK(C1551),"",_xlfn.XLOOKUP(_xlfn.XLOOKUP(VALUE(LEFT(C1551,4)),Souches!$B$2:$B$15000,Souches!$E$2:$E$15000),Varietes!$B$2:$B$500,Varietes!$C$2:$C$500))</f>
        <v/>
      </c>
      <c r="H1551" s="19" t="str">
        <f>IF(ISBLANK(C1551),"",_xlfn.XLOOKUP(VALUE(LEFT(C1551,4)),Souches!$B$2:$B$15000,Souches!$D$2:$D$15000))</f>
        <v/>
      </c>
      <c r="I1551" s="10" t="str">
        <f t="shared" si="263"/>
        <v/>
      </c>
      <c r="J1551" s="19" t="str">
        <f>IF(I1551="","",INT(('ObjProd (2)'!$C$25-I1551)/7 * (ABS('ObjProd (2)'!$C$25-I1551)&gt;=7)))</f>
        <v/>
      </c>
      <c r="K1551" s="10" t="str">
        <f>IF(I1551="","",
IF(AND(DATEDIF(I1551,'ObjProd (2)'!$C$25,"y")=0,DATEDIF(I1551,'ObjProd (2)'!$C$25,"ym")=0,
   INT(('ObjProd (2)'!$C$25-EDATE(I1551,DATEDIF(I1551,'ObjProd (2)'!$C$25,"y")*12+DATEDIF(I1551,'ObjProd (2)'!$C$25,"ym")))/7)=0),
   "&lt; 1 sem.",
   IF(DATEDIF(I1551,'ObjProd (2)'!$C$25,"y")&gt;0,DATEDIF(I1551,'ObjProd (2)'!$C$25,"y") &amp; " " &amp; IF(DATEDIF(I1551,'ObjProd (2)'!$C$25,"y")=1,"an ","ans "),"") &amp;
   IF(DATEDIF(I1551,'ObjProd (2)'!$C$25,"ym")&gt;0,DATEDIF(I1551,'ObjProd (2)'!$C$25,"ym") &amp; " mois ", "") &amp;
   IF(INT(('ObjProd (2)'!$C$25-EDATE(I1551,DATEDIF(I1551,'ObjProd (2)'!$C$25,"y")*12+DATEDIF(I1551,'ObjProd (2)'!$C$25,"ym")))/7)&gt;0,
      INT(('ObjProd (2)'!$C$25-EDATE(I1551,DATEDIF(I1551,'ObjProd (2)'!$C$25,"y")*12+DATEDIF(I1551,'ObjProd (2)'!$C$25,"ym")))/7) &amp; " sem.",
      "")
)
)</f>
        <v/>
      </c>
      <c r="L1551" s="11" t="str">
        <f t="shared" si="264"/>
        <v/>
      </c>
      <c r="M1551" s="9" t="str">
        <f t="shared" si="260"/>
        <v/>
      </c>
      <c r="N1551" s="9" t="str" cm="1">
        <f t="array" aca="1" ref="N1551" ca="1">LEFT(L1551, IF(ISNUMBER(SUBSTITUTE(_xludf.MID(L1551, 2, 1), ".", ",")), 1, 2))</f>
        <v/>
      </c>
      <c r="O1551" s="19" t="str">
        <f t="shared" ca="1" si="266"/>
        <v/>
      </c>
      <c r="P1551" s="9" t="str">
        <f t="shared" ca="1" si="267"/>
        <v/>
      </c>
      <c r="Q1551" s="9" t="str">
        <f t="shared" ca="1" si="268"/>
        <v/>
      </c>
      <c r="R1551" s="9" t="str">
        <f t="shared" si="261"/>
        <v/>
      </c>
      <c r="S1551" t="str" cm="1">
        <f t="array" ref="S1551">IF(ISBLANK(C1551),"",IFERROR(INDEX(ListeSeries!$A$2:$A$1045, MATCH(1, (DatasScan!G1551=ListeSeries!$B$2:$B$1045) * (DatasScan!H1551&gt;=ListeSeries!$D$2:$D$1045) * (DatasScan!H1551&lt;=ListeSeries!$E$2:$E$1045), 0)), "no match"))</f>
        <v/>
      </c>
      <c r="T1551" s="7" t="str" cm="1">
        <f t="array" ref="T1551">IF(ISBLANK(C1551),"",IFERROR(INDEX(ListeSeries!$C$2:$C$1045, MATCH(1, (DatasScan!G1551=ListeSeries!$B$2:$B$1045) * (DatasScan!H1551&gt;=ListeSeries!$D$2:$D$1045) * (DatasScan!H1551&lt;=ListeSeries!$E$2:$E$1045), 0)), "no match"))</f>
        <v/>
      </c>
      <c r="U1551" s="11" t="str" cm="1">
        <f t="array" ref="U1551">IF(ISBLANK(C1551),"",IFERROR(INDEX(ListeSeries!$F$2:$F$1045, MATCH(1, (DatasScan!G1551=ListeSeries!$B$2:$B$1045) * (DatasScan!H1551&gt;=ListeSeries!$D$2:$D$1045) * (DatasScan!H1551&lt;=ListeSeries!$E$2:$E$1045), 0)), "no match"))</f>
        <v/>
      </c>
    </row>
    <row r="1552" spans="1:21" x14ac:dyDescent="0.25">
      <c r="A1552" s="6" t="str">
        <f t="shared" si="262"/>
        <v/>
      </c>
      <c r="B1552" s="272"/>
      <c r="F1552" s="7" t="str">
        <f t="shared" si="265"/>
        <v/>
      </c>
      <c r="G1552" s="21" t="str">
        <f>IF(ISBLANK(C1552),"",_xlfn.XLOOKUP(_xlfn.XLOOKUP(VALUE(LEFT(C1552,4)),Souches!$B$2:$B$15000,Souches!$E$2:$E$15000),Varietes!$B$2:$B$500,Varietes!$C$2:$C$500))</f>
        <v/>
      </c>
      <c r="H1552" s="19" t="str">
        <f>IF(ISBLANK(C1552),"",_xlfn.XLOOKUP(VALUE(LEFT(C1552,4)),Souches!$B$2:$B$15000,Souches!$D$2:$D$15000))</f>
        <v/>
      </c>
      <c r="I1552" s="10" t="str">
        <f t="shared" si="263"/>
        <v/>
      </c>
      <c r="J1552" s="19" t="str">
        <f>IF(I1552="","",INT(('ObjProd (2)'!$C$25-I1552)/7 * (ABS('ObjProd (2)'!$C$25-I1552)&gt;=7)))</f>
        <v/>
      </c>
      <c r="K1552" s="10" t="str">
        <f>IF(I1552="","",
IF(AND(DATEDIF(I1552,'ObjProd (2)'!$C$25,"y")=0,DATEDIF(I1552,'ObjProd (2)'!$C$25,"ym")=0,
   INT(('ObjProd (2)'!$C$25-EDATE(I1552,DATEDIF(I1552,'ObjProd (2)'!$C$25,"y")*12+DATEDIF(I1552,'ObjProd (2)'!$C$25,"ym")))/7)=0),
   "&lt; 1 sem.",
   IF(DATEDIF(I1552,'ObjProd (2)'!$C$25,"y")&gt;0,DATEDIF(I1552,'ObjProd (2)'!$C$25,"y") &amp; " " &amp; IF(DATEDIF(I1552,'ObjProd (2)'!$C$25,"y")=1,"an ","ans "),"") &amp;
   IF(DATEDIF(I1552,'ObjProd (2)'!$C$25,"ym")&gt;0,DATEDIF(I1552,'ObjProd (2)'!$C$25,"ym") &amp; " mois ", "") &amp;
   IF(INT(('ObjProd (2)'!$C$25-EDATE(I1552,DATEDIF(I1552,'ObjProd (2)'!$C$25,"y")*12+DATEDIF(I1552,'ObjProd (2)'!$C$25,"ym")))/7)&gt;0,
      INT(('ObjProd (2)'!$C$25-EDATE(I1552,DATEDIF(I1552,'ObjProd (2)'!$C$25,"y")*12+DATEDIF(I1552,'ObjProd (2)'!$C$25,"ym")))/7) &amp; " sem.",
      "")
)
)</f>
        <v/>
      </c>
      <c r="L1552" s="11" t="str">
        <f t="shared" si="264"/>
        <v/>
      </c>
      <c r="M1552" s="9" t="str">
        <f t="shared" si="260"/>
        <v/>
      </c>
      <c r="N1552" s="9" t="str" cm="1">
        <f t="array" aca="1" ref="N1552" ca="1">LEFT(L1552, IF(ISNUMBER(SUBSTITUTE(_xludf.MID(L1552, 2, 1), ".", ",")), 1, 2))</f>
        <v/>
      </c>
      <c r="O1552" s="19" t="str">
        <f t="shared" ca="1" si="266"/>
        <v/>
      </c>
      <c r="P1552" s="9" t="str">
        <f t="shared" ca="1" si="267"/>
        <v/>
      </c>
      <c r="Q1552" s="9" t="str">
        <f t="shared" ca="1" si="268"/>
        <v/>
      </c>
      <c r="R1552" s="9" t="str">
        <f t="shared" si="261"/>
        <v/>
      </c>
      <c r="S1552" t="str" cm="1">
        <f t="array" ref="S1552">IF(ISBLANK(C1552),"",IFERROR(INDEX(ListeSeries!$A$2:$A$1045, MATCH(1, (DatasScan!G1552=ListeSeries!$B$2:$B$1045) * (DatasScan!H1552&gt;=ListeSeries!$D$2:$D$1045) * (DatasScan!H1552&lt;=ListeSeries!$E$2:$E$1045), 0)), "no match"))</f>
        <v/>
      </c>
      <c r="T1552" s="7" t="str" cm="1">
        <f t="array" ref="T1552">IF(ISBLANK(C1552),"",IFERROR(INDEX(ListeSeries!$C$2:$C$1045, MATCH(1, (DatasScan!G1552=ListeSeries!$B$2:$B$1045) * (DatasScan!H1552&gt;=ListeSeries!$D$2:$D$1045) * (DatasScan!H1552&lt;=ListeSeries!$E$2:$E$1045), 0)), "no match"))</f>
        <v/>
      </c>
      <c r="U1552" s="11" t="str" cm="1">
        <f t="array" ref="U1552">IF(ISBLANK(C1552),"",IFERROR(INDEX(ListeSeries!$F$2:$F$1045, MATCH(1, (DatasScan!G1552=ListeSeries!$B$2:$B$1045) * (DatasScan!H1552&gt;=ListeSeries!$D$2:$D$1045) * (DatasScan!H1552&lt;=ListeSeries!$E$2:$E$1045), 0)), "no match"))</f>
        <v/>
      </c>
    </row>
    <row r="1553" spans="1:21" x14ac:dyDescent="0.25">
      <c r="A1553" s="6" t="str">
        <f t="shared" si="262"/>
        <v/>
      </c>
      <c r="B1553" s="272"/>
      <c r="F1553" s="7" t="str">
        <f t="shared" si="265"/>
        <v/>
      </c>
      <c r="G1553" s="21" t="str">
        <f>IF(ISBLANK(C1553),"",_xlfn.XLOOKUP(_xlfn.XLOOKUP(VALUE(LEFT(C1553,4)),Souches!$B$2:$B$15000,Souches!$E$2:$E$15000),Varietes!$B$2:$B$500,Varietes!$C$2:$C$500))</f>
        <v/>
      </c>
      <c r="H1553" s="19" t="str">
        <f>IF(ISBLANK(C1553),"",_xlfn.XLOOKUP(VALUE(LEFT(C1553,4)),Souches!$B$2:$B$15000,Souches!$D$2:$D$15000))</f>
        <v/>
      </c>
      <c r="I1553" s="10" t="str">
        <f t="shared" si="263"/>
        <v/>
      </c>
      <c r="J1553" s="19" t="str">
        <f>IF(I1553="","",INT(('ObjProd (2)'!$C$25-I1553)/7 * (ABS('ObjProd (2)'!$C$25-I1553)&gt;=7)))</f>
        <v/>
      </c>
      <c r="K1553" s="10" t="str">
        <f>IF(I1553="","",
IF(AND(DATEDIF(I1553,'ObjProd (2)'!$C$25,"y")=0,DATEDIF(I1553,'ObjProd (2)'!$C$25,"ym")=0,
   INT(('ObjProd (2)'!$C$25-EDATE(I1553,DATEDIF(I1553,'ObjProd (2)'!$C$25,"y")*12+DATEDIF(I1553,'ObjProd (2)'!$C$25,"ym")))/7)=0),
   "&lt; 1 sem.",
   IF(DATEDIF(I1553,'ObjProd (2)'!$C$25,"y")&gt;0,DATEDIF(I1553,'ObjProd (2)'!$C$25,"y") &amp; " " &amp; IF(DATEDIF(I1553,'ObjProd (2)'!$C$25,"y")=1,"an ","ans "),"") &amp;
   IF(DATEDIF(I1553,'ObjProd (2)'!$C$25,"ym")&gt;0,DATEDIF(I1553,'ObjProd (2)'!$C$25,"ym") &amp; " mois ", "") &amp;
   IF(INT(('ObjProd (2)'!$C$25-EDATE(I1553,DATEDIF(I1553,'ObjProd (2)'!$C$25,"y")*12+DATEDIF(I1553,'ObjProd (2)'!$C$25,"ym")))/7)&gt;0,
      INT(('ObjProd (2)'!$C$25-EDATE(I1553,DATEDIF(I1553,'ObjProd (2)'!$C$25,"y")*12+DATEDIF(I1553,'ObjProd (2)'!$C$25,"ym")))/7) &amp; " sem.",
      "")
)
)</f>
        <v/>
      </c>
      <c r="L1553" s="11" t="str">
        <f t="shared" si="264"/>
        <v/>
      </c>
      <c r="M1553" s="9" t="str">
        <f t="shared" si="260"/>
        <v/>
      </c>
      <c r="N1553" s="9" t="str" cm="1">
        <f t="array" aca="1" ref="N1553" ca="1">LEFT(L1553, IF(ISNUMBER(SUBSTITUTE(_xludf.MID(L1553, 2, 1), ".", ",")), 1, 2))</f>
        <v/>
      </c>
      <c r="O1553" s="19" t="str">
        <f t="shared" ca="1" si="266"/>
        <v/>
      </c>
      <c r="P1553" s="9" t="str">
        <f t="shared" ca="1" si="267"/>
        <v/>
      </c>
      <c r="Q1553" s="9" t="str">
        <f t="shared" ca="1" si="268"/>
        <v/>
      </c>
      <c r="R1553" s="9" t="str">
        <f t="shared" si="261"/>
        <v/>
      </c>
      <c r="S1553" t="str" cm="1">
        <f t="array" ref="S1553">IF(ISBLANK(C1553),"",IFERROR(INDEX(ListeSeries!$A$2:$A$1045, MATCH(1, (DatasScan!G1553=ListeSeries!$B$2:$B$1045) * (DatasScan!H1553&gt;=ListeSeries!$D$2:$D$1045) * (DatasScan!H1553&lt;=ListeSeries!$E$2:$E$1045), 0)), "no match"))</f>
        <v/>
      </c>
      <c r="T1553" s="7" t="str" cm="1">
        <f t="array" ref="T1553">IF(ISBLANK(C1553),"",IFERROR(INDEX(ListeSeries!$C$2:$C$1045, MATCH(1, (DatasScan!G1553=ListeSeries!$B$2:$B$1045) * (DatasScan!H1553&gt;=ListeSeries!$D$2:$D$1045) * (DatasScan!H1553&lt;=ListeSeries!$E$2:$E$1045), 0)), "no match"))</f>
        <v/>
      </c>
      <c r="U1553" s="11" t="str" cm="1">
        <f t="array" ref="U1553">IF(ISBLANK(C1553),"",IFERROR(INDEX(ListeSeries!$F$2:$F$1045, MATCH(1, (DatasScan!G1553=ListeSeries!$B$2:$B$1045) * (DatasScan!H1553&gt;=ListeSeries!$D$2:$D$1045) * (DatasScan!H1553&lt;=ListeSeries!$E$2:$E$1045), 0)), "no match"))</f>
        <v/>
      </c>
    </row>
    <row r="1554" spans="1:21" x14ac:dyDescent="0.25">
      <c r="A1554" s="6" t="str">
        <f t="shared" si="262"/>
        <v/>
      </c>
      <c r="B1554" s="272"/>
      <c r="F1554" s="7" t="str">
        <f t="shared" si="265"/>
        <v/>
      </c>
      <c r="G1554" s="21" t="str">
        <f>IF(ISBLANK(C1554),"",_xlfn.XLOOKUP(_xlfn.XLOOKUP(VALUE(LEFT(C1554,4)),Souches!$B$2:$B$15000,Souches!$E$2:$E$15000),Varietes!$B$2:$B$500,Varietes!$C$2:$C$500))</f>
        <v/>
      </c>
      <c r="H1554" s="19" t="str">
        <f>IF(ISBLANK(C1554),"",_xlfn.XLOOKUP(VALUE(LEFT(C1554,4)),Souches!$B$2:$B$15000,Souches!$D$2:$D$15000))</f>
        <v/>
      </c>
      <c r="I1554" s="10" t="str">
        <f t="shared" si="263"/>
        <v/>
      </c>
      <c r="J1554" s="19" t="str">
        <f>IF(I1554="","",INT(('ObjProd (2)'!$C$25-I1554)/7 * (ABS('ObjProd (2)'!$C$25-I1554)&gt;=7)))</f>
        <v/>
      </c>
      <c r="K1554" s="10" t="str">
        <f>IF(I1554="","",
IF(AND(DATEDIF(I1554,'ObjProd (2)'!$C$25,"y")=0,DATEDIF(I1554,'ObjProd (2)'!$C$25,"ym")=0,
   INT(('ObjProd (2)'!$C$25-EDATE(I1554,DATEDIF(I1554,'ObjProd (2)'!$C$25,"y")*12+DATEDIF(I1554,'ObjProd (2)'!$C$25,"ym")))/7)=0),
   "&lt; 1 sem.",
   IF(DATEDIF(I1554,'ObjProd (2)'!$C$25,"y")&gt;0,DATEDIF(I1554,'ObjProd (2)'!$C$25,"y") &amp; " " &amp; IF(DATEDIF(I1554,'ObjProd (2)'!$C$25,"y")=1,"an ","ans "),"") &amp;
   IF(DATEDIF(I1554,'ObjProd (2)'!$C$25,"ym")&gt;0,DATEDIF(I1554,'ObjProd (2)'!$C$25,"ym") &amp; " mois ", "") &amp;
   IF(INT(('ObjProd (2)'!$C$25-EDATE(I1554,DATEDIF(I1554,'ObjProd (2)'!$C$25,"y")*12+DATEDIF(I1554,'ObjProd (2)'!$C$25,"ym")))/7)&gt;0,
      INT(('ObjProd (2)'!$C$25-EDATE(I1554,DATEDIF(I1554,'ObjProd (2)'!$C$25,"y")*12+DATEDIF(I1554,'ObjProd (2)'!$C$25,"ym")))/7) &amp; " sem.",
      "")
)
)</f>
        <v/>
      </c>
      <c r="L1554" s="11" t="str">
        <f t="shared" si="264"/>
        <v/>
      </c>
      <c r="M1554" s="9" t="str">
        <f t="shared" si="260"/>
        <v/>
      </c>
      <c r="N1554" s="9" t="str" cm="1">
        <f t="array" aca="1" ref="N1554" ca="1">LEFT(L1554, IF(ISNUMBER(SUBSTITUTE(_xludf.MID(L1554, 2, 1), ".", ",")), 1, 2))</f>
        <v/>
      </c>
      <c r="O1554" s="19" t="str">
        <f t="shared" ca="1" si="266"/>
        <v/>
      </c>
      <c r="P1554" s="9" t="str">
        <f t="shared" ca="1" si="267"/>
        <v/>
      </c>
      <c r="Q1554" s="9" t="str">
        <f t="shared" ca="1" si="268"/>
        <v/>
      </c>
      <c r="R1554" s="9" t="str">
        <f t="shared" si="261"/>
        <v/>
      </c>
      <c r="S1554" t="str" cm="1">
        <f t="array" ref="S1554">IF(ISBLANK(C1554),"",IFERROR(INDEX(ListeSeries!$A$2:$A$1045, MATCH(1, (DatasScan!G1554=ListeSeries!$B$2:$B$1045) * (DatasScan!H1554&gt;=ListeSeries!$D$2:$D$1045) * (DatasScan!H1554&lt;=ListeSeries!$E$2:$E$1045), 0)), "no match"))</f>
        <v/>
      </c>
      <c r="T1554" s="7" t="str" cm="1">
        <f t="array" ref="T1554">IF(ISBLANK(C1554),"",IFERROR(INDEX(ListeSeries!$C$2:$C$1045, MATCH(1, (DatasScan!G1554=ListeSeries!$B$2:$B$1045) * (DatasScan!H1554&gt;=ListeSeries!$D$2:$D$1045) * (DatasScan!H1554&lt;=ListeSeries!$E$2:$E$1045), 0)), "no match"))</f>
        <v/>
      </c>
      <c r="U1554" s="11" t="str" cm="1">
        <f t="array" ref="U1554">IF(ISBLANK(C1554),"",IFERROR(INDEX(ListeSeries!$F$2:$F$1045, MATCH(1, (DatasScan!G1554=ListeSeries!$B$2:$B$1045) * (DatasScan!H1554&gt;=ListeSeries!$D$2:$D$1045) * (DatasScan!H1554&lt;=ListeSeries!$E$2:$E$1045), 0)), "no match"))</f>
        <v/>
      </c>
    </row>
    <row r="1555" spans="1:21" x14ac:dyDescent="0.25">
      <c r="A1555" s="6" t="str">
        <f t="shared" si="262"/>
        <v/>
      </c>
      <c r="B1555" s="272"/>
      <c r="F1555" s="7" t="str">
        <f t="shared" si="265"/>
        <v/>
      </c>
      <c r="G1555" s="21" t="str">
        <f>IF(ISBLANK(C1555),"",_xlfn.XLOOKUP(_xlfn.XLOOKUP(VALUE(LEFT(C1555,4)),Souches!$B$2:$B$15000,Souches!$E$2:$E$15000),Varietes!$B$2:$B$500,Varietes!$C$2:$C$500))</f>
        <v/>
      </c>
      <c r="H1555" s="19" t="str">
        <f>IF(ISBLANK(C1555),"",_xlfn.XLOOKUP(VALUE(LEFT(C1555,4)),Souches!$B$2:$B$15000,Souches!$D$2:$D$15000))</f>
        <v/>
      </c>
      <c r="I1555" s="10" t="str">
        <f t="shared" si="263"/>
        <v/>
      </c>
      <c r="J1555" s="19" t="str">
        <f>IF(I1555="","",INT(('ObjProd (2)'!$C$25-I1555)/7 * (ABS('ObjProd (2)'!$C$25-I1555)&gt;=7)))</f>
        <v/>
      </c>
      <c r="K1555" s="10" t="str">
        <f>IF(I1555="","",
IF(AND(DATEDIF(I1555,'ObjProd (2)'!$C$25,"y")=0,DATEDIF(I1555,'ObjProd (2)'!$C$25,"ym")=0,
   INT(('ObjProd (2)'!$C$25-EDATE(I1555,DATEDIF(I1555,'ObjProd (2)'!$C$25,"y")*12+DATEDIF(I1555,'ObjProd (2)'!$C$25,"ym")))/7)=0),
   "&lt; 1 sem.",
   IF(DATEDIF(I1555,'ObjProd (2)'!$C$25,"y")&gt;0,DATEDIF(I1555,'ObjProd (2)'!$C$25,"y") &amp; " " &amp; IF(DATEDIF(I1555,'ObjProd (2)'!$C$25,"y")=1,"an ","ans "),"") &amp;
   IF(DATEDIF(I1555,'ObjProd (2)'!$C$25,"ym")&gt;0,DATEDIF(I1555,'ObjProd (2)'!$C$25,"ym") &amp; " mois ", "") &amp;
   IF(INT(('ObjProd (2)'!$C$25-EDATE(I1555,DATEDIF(I1555,'ObjProd (2)'!$C$25,"y")*12+DATEDIF(I1555,'ObjProd (2)'!$C$25,"ym")))/7)&gt;0,
      INT(('ObjProd (2)'!$C$25-EDATE(I1555,DATEDIF(I1555,'ObjProd (2)'!$C$25,"y")*12+DATEDIF(I1555,'ObjProd (2)'!$C$25,"ym")))/7) &amp; " sem.",
      "")
)
)</f>
        <v/>
      </c>
      <c r="L1555" s="11" t="str">
        <f t="shared" si="264"/>
        <v/>
      </c>
      <c r="M1555" s="9" t="str">
        <f t="shared" si="260"/>
        <v/>
      </c>
      <c r="N1555" s="9" t="str" cm="1">
        <f t="array" aca="1" ref="N1555" ca="1">LEFT(L1555, IF(ISNUMBER(SUBSTITUTE(_xludf.MID(L1555, 2, 1), ".", ",")), 1, 2))</f>
        <v/>
      </c>
      <c r="O1555" s="19" t="str">
        <f t="shared" ca="1" si="266"/>
        <v/>
      </c>
      <c r="P1555" s="9" t="str">
        <f t="shared" ca="1" si="267"/>
        <v/>
      </c>
      <c r="Q1555" s="9" t="str">
        <f t="shared" ca="1" si="268"/>
        <v/>
      </c>
      <c r="R1555" s="9" t="str">
        <f t="shared" si="261"/>
        <v/>
      </c>
      <c r="S1555" t="str" cm="1">
        <f t="array" ref="S1555">IF(ISBLANK(C1555),"",IFERROR(INDEX(ListeSeries!$A$2:$A$1045, MATCH(1, (DatasScan!G1555=ListeSeries!$B$2:$B$1045) * (DatasScan!H1555&gt;=ListeSeries!$D$2:$D$1045) * (DatasScan!H1555&lt;=ListeSeries!$E$2:$E$1045), 0)), "no match"))</f>
        <v/>
      </c>
      <c r="T1555" s="7" t="str" cm="1">
        <f t="array" ref="T1555">IF(ISBLANK(C1555),"",IFERROR(INDEX(ListeSeries!$C$2:$C$1045, MATCH(1, (DatasScan!G1555=ListeSeries!$B$2:$B$1045) * (DatasScan!H1555&gt;=ListeSeries!$D$2:$D$1045) * (DatasScan!H1555&lt;=ListeSeries!$E$2:$E$1045), 0)), "no match"))</f>
        <v/>
      </c>
      <c r="U1555" s="11" t="str" cm="1">
        <f t="array" ref="U1555">IF(ISBLANK(C1555),"",IFERROR(INDEX(ListeSeries!$F$2:$F$1045, MATCH(1, (DatasScan!G1555=ListeSeries!$B$2:$B$1045) * (DatasScan!H1555&gt;=ListeSeries!$D$2:$D$1045) * (DatasScan!H1555&lt;=ListeSeries!$E$2:$E$1045), 0)), "no match"))</f>
        <v/>
      </c>
    </row>
    <row r="1556" spans="1:21" x14ac:dyDescent="0.25">
      <c r="A1556" s="6" t="str">
        <f t="shared" si="262"/>
        <v/>
      </c>
      <c r="B1556" s="272"/>
      <c r="F1556" s="7" t="str">
        <f t="shared" si="265"/>
        <v/>
      </c>
      <c r="G1556" s="21" t="str">
        <f>IF(ISBLANK(C1556),"",_xlfn.XLOOKUP(_xlfn.XLOOKUP(VALUE(LEFT(C1556,4)),Souches!$B$2:$B$15000,Souches!$E$2:$E$15000),Varietes!$B$2:$B$500,Varietes!$C$2:$C$500))</f>
        <v/>
      </c>
      <c r="H1556" s="19" t="str">
        <f>IF(ISBLANK(C1556),"",_xlfn.XLOOKUP(VALUE(LEFT(C1556,4)),Souches!$B$2:$B$15000,Souches!$D$2:$D$15000))</f>
        <v/>
      </c>
      <c r="I1556" s="10" t="str">
        <f t="shared" si="263"/>
        <v/>
      </c>
      <c r="J1556" s="19" t="str">
        <f>IF(I1556="","",INT(('ObjProd (2)'!$C$25-I1556)/7 * (ABS('ObjProd (2)'!$C$25-I1556)&gt;=7)))</f>
        <v/>
      </c>
      <c r="K1556" s="10" t="str">
        <f>IF(I1556="","",
IF(AND(DATEDIF(I1556,'ObjProd (2)'!$C$25,"y")=0,DATEDIF(I1556,'ObjProd (2)'!$C$25,"ym")=0,
   INT(('ObjProd (2)'!$C$25-EDATE(I1556,DATEDIF(I1556,'ObjProd (2)'!$C$25,"y")*12+DATEDIF(I1556,'ObjProd (2)'!$C$25,"ym")))/7)=0),
   "&lt; 1 sem.",
   IF(DATEDIF(I1556,'ObjProd (2)'!$C$25,"y")&gt;0,DATEDIF(I1556,'ObjProd (2)'!$C$25,"y") &amp; " " &amp; IF(DATEDIF(I1556,'ObjProd (2)'!$C$25,"y")=1,"an ","ans "),"") &amp;
   IF(DATEDIF(I1556,'ObjProd (2)'!$C$25,"ym")&gt;0,DATEDIF(I1556,'ObjProd (2)'!$C$25,"ym") &amp; " mois ", "") &amp;
   IF(INT(('ObjProd (2)'!$C$25-EDATE(I1556,DATEDIF(I1556,'ObjProd (2)'!$C$25,"y")*12+DATEDIF(I1556,'ObjProd (2)'!$C$25,"ym")))/7)&gt;0,
      INT(('ObjProd (2)'!$C$25-EDATE(I1556,DATEDIF(I1556,'ObjProd (2)'!$C$25,"y")*12+DATEDIF(I1556,'ObjProd (2)'!$C$25,"ym")))/7) &amp; " sem.",
      "")
)
)</f>
        <v/>
      </c>
      <c r="L1556" s="11" t="str">
        <f t="shared" si="264"/>
        <v/>
      </c>
      <c r="M1556" s="9" t="str">
        <f t="shared" si="260"/>
        <v/>
      </c>
      <c r="N1556" s="9" t="str" cm="1">
        <f t="array" aca="1" ref="N1556" ca="1">LEFT(L1556, IF(ISNUMBER(SUBSTITUTE(_xludf.MID(L1556, 2, 1), ".", ",")), 1, 2))</f>
        <v/>
      </c>
      <c r="O1556" s="19" t="str">
        <f t="shared" ca="1" si="266"/>
        <v/>
      </c>
      <c r="P1556" s="9" t="str">
        <f t="shared" ca="1" si="267"/>
        <v/>
      </c>
      <c r="Q1556" s="9" t="str">
        <f t="shared" ca="1" si="268"/>
        <v/>
      </c>
      <c r="R1556" s="9" t="str">
        <f t="shared" si="261"/>
        <v/>
      </c>
      <c r="S1556" t="str" cm="1">
        <f t="array" ref="S1556">IF(ISBLANK(C1556),"",IFERROR(INDEX(ListeSeries!$A$2:$A$1045, MATCH(1, (DatasScan!G1556=ListeSeries!$B$2:$B$1045) * (DatasScan!H1556&gt;=ListeSeries!$D$2:$D$1045) * (DatasScan!H1556&lt;=ListeSeries!$E$2:$E$1045), 0)), "no match"))</f>
        <v/>
      </c>
      <c r="T1556" s="7" t="str" cm="1">
        <f t="array" ref="T1556">IF(ISBLANK(C1556),"",IFERROR(INDEX(ListeSeries!$C$2:$C$1045, MATCH(1, (DatasScan!G1556=ListeSeries!$B$2:$B$1045) * (DatasScan!H1556&gt;=ListeSeries!$D$2:$D$1045) * (DatasScan!H1556&lt;=ListeSeries!$E$2:$E$1045), 0)), "no match"))</f>
        <v/>
      </c>
      <c r="U1556" s="11" t="str" cm="1">
        <f t="array" ref="U1556">IF(ISBLANK(C1556),"",IFERROR(INDEX(ListeSeries!$F$2:$F$1045, MATCH(1, (DatasScan!G1556=ListeSeries!$B$2:$B$1045) * (DatasScan!H1556&gt;=ListeSeries!$D$2:$D$1045) * (DatasScan!H1556&lt;=ListeSeries!$E$2:$E$1045), 0)), "no match"))</f>
        <v/>
      </c>
    </row>
    <row r="1557" spans="1:21" x14ac:dyDescent="0.25">
      <c r="A1557" s="6" t="str">
        <f t="shared" si="262"/>
        <v/>
      </c>
      <c r="B1557" s="272"/>
      <c r="F1557" s="7" t="str">
        <f t="shared" si="265"/>
        <v/>
      </c>
      <c r="G1557" s="21" t="str">
        <f>IF(ISBLANK(C1557),"",_xlfn.XLOOKUP(_xlfn.XLOOKUP(VALUE(LEFT(C1557,4)),Souches!$B$2:$B$15000,Souches!$E$2:$E$15000),Varietes!$B$2:$B$500,Varietes!$C$2:$C$500))</f>
        <v/>
      </c>
      <c r="H1557" s="19" t="str">
        <f>IF(ISBLANK(C1557),"",_xlfn.XLOOKUP(VALUE(LEFT(C1557,4)),Souches!$B$2:$B$15000,Souches!$D$2:$D$15000))</f>
        <v/>
      </c>
      <c r="I1557" s="10" t="str">
        <f t="shared" si="263"/>
        <v/>
      </c>
      <c r="J1557" s="19" t="str">
        <f>IF(I1557="","",INT(('ObjProd (2)'!$C$25-I1557)/7 * (ABS('ObjProd (2)'!$C$25-I1557)&gt;=7)))</f>
        <v/>
      </c>
      <c r="K1557" s="10" t="str">
        <f>IF(I1557="","",
IF(AND(DATEDIF(I1557,'ObjProd (2)'!$C$25,"y")=0,DATEDIF(I1557,'ObjProd (2)'!$C$25,"ym")=0,
   INT(('ObjProd (2)'!$C$25-EDATE(I1557,DATEDIF(I1557,'ObjProd (2)'!$C$25,"y")*12+DATEDIF(I1557,'ObjProd (2)'!$C$25,"ym")))/7)=0),
   "&lt; 1 sem.",
   IF(DATEDIF(I1557,'ObjProd (2)'!$C$25,"y")&gt;0,DATEDIF(I1557,'ObjProd (2)'!$C$25,"y") &amp; " " &amp; IF(DATEDIF(I1557,'ObjProd (2)'!$C$25,"y")=1,"an ","ans "),"") &amp;
   IF(DATEDIF(I1557,'ObjProd (2)'!$C$25,"ym")&gt;0,DATEDIF(I1557,'ObjProd (2)'!$C$25,"ym") &amp; " mois ", "") &amp;
   IF(INT(('ObjProd (2)'!$C$25-EDATE(I1557,DATEDIF(I1557,'ObjProd (2)'!$C$25,"y")*12+DATEDIF(I1557,'ObjProd (2)'!$C$25,"ym")))/7)&gt;0,
      INT(('ObjProd (2)'!$C$25-EDATE(I1557,DATEDIF(I1557,'ObjProd (2)'!$C$25,"y")*12+DATEDIF(I1557,'ObjProd (2)'!$C$25,"ym")))/7) &amp; " sem.",
      "")
)
)</f>
        <v/>
      </c>
      <c r="L1557" s="11" t="str">
        <f t="shared" si="264"/>
        <v/>
      </c>
      <c r="M1557" s="9" t="str">
        <f t="shared" si="260"/>
        <v/>
      </c>
      <c r="N1557" s="9" t="str" cm="1">
        <f t="array" aca="1" ref="N1557" ca="1">LEFT(L1557, IF(ISNUMBER(SUBSTITUTE(_xludf.MID(L1557, 2, 1), ".", ",")), 1, 2))</f>
        <v/>
      </c>
      <c r="O1557" s="19" t="str">
        <f t="shared" ca="1" si="266"/>
        <v/>
      </c>
      <c r="P1557" s="9" t="str">
        <f t="shared" ca="1" si="267"/>
        <v/>
      </c>
      <c r="Q1557" s="9" t="str">
        <f t="shared" ca="1" si="268"/>
        <v/>
      </c>
      <c r="R1557" s="9" t="str">
        <f t="shared" si="261"/>
        <v/>
      </c>
      <c r="S1557" t="str" cm="1">
        <f t="array" ref="S1557">IF(ISBLANK(C1557),"",IFERROR(INDEX(ListeSeries!$A$2:$A$1045, MATCH(1, (DatasScan!G1557=ListeSeries!$B$2:$B$1045) * (DatasScan!H1557&gt;=ListeSeries!$D$2:$D$1045) * (DatasScan!H1557&lt;=ListeSeries!$E$2:$E$1045), 0)), "no match"))</f>
        <v/>
      </c>
      <c r="T1557" s="7" t="str" cm="1">
        <f t="array" ref="T1557">IF(ISBLANK(C1557),"",IFERROR(INDEX(ListeSeries!$C$2:$C$1045, MATCH(1, (DatasScan!G1557=ListeSeries!$B$2:$B$1045) * (DatasScan!H1557&gt;=ListeSeries!$D$2:$D$1045) * (DatasScan!H1557&lt;=ListeSeries!$E$2:$E$1045), 0)), "no match"))</f>
        <v/>
      </c>
      <c r="U1557" s="11" t="str" cm="1">
        <f t="array" ref="U1557">IF(ISBLANK(C1557),"",IFERROR(INDEX(ListeSeries!$F$2:$F$1045, MATCH(1, (DatasScan!G1557=ListeSeries!$B$2:$B$1045) * (DatasScan!H1557&gt;=ListeSeries!$D$2:$D$1045) * (DatasScan!H1557&lt;=ListeSeries!$E$2:$E$1045), 0)), "no match"))</f>
        <v/>
      </c>
    </row>
    <row r="1558" spans="1:21" x14ac:dyDescent="0.25">
      <c r="A1558" s="6" t="str">
        <f t="shared" si="262"/>
        <v/>
      </c>
      <c r="B1558" s="272"/>
      <c r="F1558" s="7" t="str">
        <f t="shared" si="265"/>
        <v/>
      </c>
      <c r="G1558" s="21" t="str">
        <f>IF(ISBLANK(C1558),"",_xlfn.XLOOKUP(_xlfn.XLOOKUP(VALUE(LEFT(C1558,4)),Souches!$B$2:$B$15000,Souches!$E$2:$E$15000),Varietes!$B$2:$B$500,Varietes!$C$2:$C$500))</f>
        <v/>
      </c>
      <c r="H1558" s="19" t="str">
        <f>IF(ISBLANK(C1558),"",_xlfn.XLOOKUP(VALUE(LEFT(C1558,4)),Souches!$B$2:$B$15000,Souches!$D$2:$D$15000))</f>
        <v/>
      </c>
      <c r="I1558" s="10" t="str">
        <f t="shared" si="263"/>
        <v/>
      </c>
      <c r="J1558" s="19" t="str">
        <f>IF(I1558="","",INT(('ObjProd (2)'!$C$25-I1558)/7 * (ABS('ObjProd (2)'!$C$25-I1558)&gt;=7)))</f>
        <v/>
      </c>
      <c r="K1558" s="10" t="str">
        <f>IF(I1558="","",
IF(AND(DATEDIF(I1558,'ObjProd (2)'!$C$25,"y")=0,DATEDIF(I1558,'ObjProd (2)'!$C$25,"ym")=0,
   INT(('ObjProd (2)'!$C$25-EDATE(I1558,DATEDIF(I1558,'ObjProd (2)'!$C$25,"y")*12+DATEDIF(I1558,'ObjProd (2)'!$C$25,"ym")))/7)=0),
   "&lt; 1 sem.",
   IF(DATEDIF(I1558,'ObjProd (2)'!$C$25,"y")&gt;0,DATEDIF(I1558,'ObjProd (2)'!$C$25,"y") &amp; " " &amp; IF(DATEDIF(I1558,'ObjProd (2)'!$C$25,"y")=1,"an ","ans "),"") &amp;
   IF(DATEDIF(I1558,'ObjProd (2)'!$C$25,"ym")&gt;0,DATEDIF(I1558,'ObjProd (2)'!$C$25,"ym") &amp; " mois ", "") &amp;
   IF(INT(('ObjProd (2)'!$C$25-EDATE(I1558,DATEDIF(I1558,'ObjProd (2)'!$C$25,"y")*12+DATEDIF(I1558,'ObjProd (2)'!$C$25,"ym")))/7)&gt;0,
      INT(('ObjProd (2)'!$C$25-EDATE(I1558,DATEDIF(I1558,'ObjProd (2)'!$C$25,"y")*12+DATEDIF(I1558,'ObjProd (2)'!$C$25,"ym")))/7) &amp; " sem.",
      "")
)
)</f>
        <v/>
      </c>
      <c r="L1558" s="11" t="str">
        <f t="shared" si="264"/>
        <v/>
      </c>
      <c r="M1558" s="9" t="str">
        <f t="shared" si="260"/>
        <v/>
      </c>
      <c r="N1558" s="9" t="str" cm="1">
        <f t="array" aca="1" ref="N1558" ca="1">LEFT(L1558, IF(ISNUMBER(SUBSTITUTE(_xludf.MID(L1558, 2, 1), ".", ",")), 1, 2))</f>
        <v/>
      </c>
      <c r="O1558" s="19" t="str">
        <f t="shared" ca="1" si="266"/>
        <v/>
      </c>
      <c r="P1558" s="9" t="str">
        <f t="shared" ca="1" si="267"/>
        <v/>
      </c>
      <c r="Q1558" s="9" t="str">
        <f t="shared" ca="1" si="268"/>
        <v/>
      </c>
      <c r="R1558" s="9" t="str">
        <f t="shared" si="261"/>
        <v/>
      </c>
      <c r="S1558" t="str" cm="1">
        <f t="array" ref="S1558">IF(ISBLANK(C1558),"",IFERROR(INDEX(ListeSeries!$A$2:$A$1045, MATCH(1, (DatasScan!G1558=ListeSeries!$B$2:$B$1045) * (DatasScan!H1558&gt;=ListeSeries!$D$2:$D$1045) * (DatasScan!H1558&lt;=ListeSeries!$E$2:$E$1045), 0)), "no match"))</f>
        <v/>
      </c>
      <c r="T1558" s="7" t="str" cm="1">
        <f t="array" ref="T1558">IF(ISBLANK(C1558),"",IFERROR(INDEX(ListeSeries!$C$2:$C$1045, MATCH(1, (DatasScan!G1558=ListeSeries!$B$2:$B$1045) * (DatasScan!H1558&gt;=ListeSeries!$D$2:$D$1045) * (DatasScan!H1558&lt;=ListeSeries!$E$2:$E$1045), 0)), "no match"))</f>
        <v/>
      </c>
      <c r="U1558" s="11" t="str" cm="1">
        <f t="array" ref="U1558">IF(ISBLANK(C1558),"",IFERROR(INDEX(ListeSeries!$F$2:$F$1045, MATCH(1, (DatasScan!G1558=ListeSeries!$B$2:$B$1045) * (DatasScan!H1558&gt;=ListeSeries!$D$2:$D$1045) * (DatasScan!H1558&lt;=ListeSeries!$E$2:$E$1045), 0)), "no match"))</f>
        <v/>
      </c>
    </row>
    <row r="1559" spans="1:21" x14ac:dyDescent="0.25">
      <c r="A1559" s="6" t="str">
        <f t="shared" si="262"/>
        <v/>
      </c>
      <c r="B1559" s="272"/>
      <c r="F1559" s="7" t="str">
        <f t="shared" si="265"/>
        <v/>
      </c>
      <c r="G1559" s="21" t="str">
        <f>IF(ISBLANK(C1559),"",_xlfn.XLOOKUP(_xlfn.XLOOKUP(VALUE(LEFT(C1559,4)),Souches!$B$2:$B$15000,Souches!$E$2:$E$15000),Varietes!$B$2:$B$500,Varietes!$C$2:$C$500))</f>
        <v/>
      </c>
      <c r="H1559" s="19" t="str">
        <f>IF(ISBLANK(C1559),"",_xlfn.XLOOKUP(VALUE(LEFT(C1559,4)),Souches!$B$2:$B$15000,Souches!$D$2:$D$15000))</f>
        <v/>
      </c>
      <c r="I1559" s="10" t="str">
        <f t="shared" si="263"/>
        <v/>
      </c>
      <c r="J1559" s="19" t="str">
        <f>IF(I1559="","",INT(('ObjProd (2)'!$C$25-I1559)/7 * (ABS('ObjProd (2)'!$C$25-I1559)&gt;=7)))</f>
        <v/>
      </c>
      <c r="K1559" s="10" t="str">
        <f>IF(I1559="","",
IF(AND(DATEDIF(I1559,'ObjProd (2)'!$C$25,"y")=0,DATEDIF(I1559,'ObjProd (2)'!$C$25,"ym")=0,
   INT(('ObjProd (2)'!$C$25-EDATE(I1559,DATEDIF(I1559,'ObjProd (2)'!$C$25,"y")*12+DATEDIF(I1559,'ObjProd (2)'!$C$25,"ym")))/7)=0),
   "&lt; 1 sem.",
   IF(DATEDIF(I1559,'ObjProd (2)'!$C$25,"y")&gt;0,DATEDIF(I1559,'ObjProd (2)'!$C$25,"y") &amp; " " &amp; IF(DATEDIF(I1559,'ObjProd (2)'!$C$25,"y")=1,"an ","ans "),"") &amp;
   IF(DATEDIF(I1559,'ObjProd (2)'!$C$25,"ym")&gt;0,DATEDIF(I1559,'ObjProd (2)'!$C$25,"ym") &amp; " mois ", "") &amp;
   IF(INT(('ObjProd (2)'!$C$25-EDATE(I1559,DATEDIF(I1559,'ObjProd (2)'!$C$25,"y")*12+DATEDIF(I1559,'ObjProd (2)'!$C$25,"ym")))/7)&gt;0,
      INT(('ObjProd (2)'!$C$25-EDATE(I1559,DATEDIF(I1559,'ObjProd (2)'!$C$25,"y")*12+DATEDIF(I1559,'ObjProd (2)'!$C$25,"ym")))/7) &amp; " sem.",
      "")
)
)</f>
        <v/>
      </c>
      <c r="L1559" s="11" t="str">
        <f t="shared" si="264"/>
        <v/>
      </c>
      <c r="M1559" s="9" t="str">
        <f t="shared" si="260"/>
        <v/>
      </c>
      <c r="N1559" s="9" t="str" cm="1">
        <f t="array" aca="1" ref="N1559" ca="1">LEFT(L1559, IF(ISNUMBER(SUBSTITUTE(_xludf.MID(L1559, 2, 1), ".", ",")), 1, 2))</f>
        <v/>
      </c>
      <c r="O1559" s="19" t="str">
        <f t="shared" ca="1" si="266"/>
        <v/>
      </c>
      <c r="P1559" s="9" t="str">
        <f t="shared" ca="1" si="267"/>
        <v/>
      </c>
      <c r="Q1559" s="9" t="str">
        <f t="shared" ca="1" si="268"/>
        <v/>
      </c>
      <c r="R1559" s="9" t="str">
        <f t="shared" si="261"/>
        <v/>
      </c>
      <c r="S1559" t="str" cm="1">
        <f t="array" ref="S1559">IF(ISBLANK(C1559),"",IFERROR(INDEX(ListeSeries!$A$2:$A$1045, MATCH(1, (DatasScan!G1559=ListeSeries!$B$2:$B$1045) * (DatasScan!H1559&gt;=ListeSeries!$D$2:$D$1045) * (DatasScan!H1559&lt;=ListeSeries!$E$2:$E$1045), 0)), "no match"))</f>
        <v/>
      </c>
      <c r="T1559" s="7" t="str" cm="1">
        <f t="array" ref="T1559">IF(ISBLANK(C1559),"",IFERROR(INDEX(ListeSeries!$C$2:$C$1045, MATCH(1, (DatasScan!G1559=ListeSeries!$B$2:$B$1045) * (DatasScan!H1559&gt;=ListeSeries!$D$2:$D$1045) * (DatasScan!H1559&lt;=ListeSeries!$E$2:$E$1045), 0)), "no match"))</f>
        <v/>
      </c>
      <c r="U1559" s="11" t="str" cm="1">
        <f t="array" ref="U1559">IF(ISBLANK(C1559),"",IFERROR(INDEX(ListeSeries!$F$2:$F$1045, MATCH(1, (DatasScan!G1559=ListeSeries!$B$2:$B$1045) * (DatasScan!H1559&gt;=ListeSeries!$D$2:$D$1045) * (DatasScan!H1559&lt;=ListeSeries!$E$2:$E$1045), 0)), "no match"))</f>
        <v/>
      </c>
    </row>
    <row r="1560" spans="1:21" x14ac:dyDescent="0.25">
      <c r="A1560" s="6" t="str">
        <f t="shared" si="262"/>
        <v/>
      </c>
      <c r="B1560" s="272"/>
      <c r="F1560" s="7" t="str">
        <f t="shared" si="265"/>
        <v/>
      </c>
      <c r="G1560" s="21" t="str">
        <f>IF(ISBLANK(C1560),"",_xlfn.XLOOKUP(_xlfn.XLOOKUP(VALUE(LEFT(C1560,4)),Souches!$B$2:$B$15000,Souches!$E$2:$E$15000),Varietes!$B$2:$B$500,Varietes!$C$2:$C$500))</f>
        <v/>
      </c>
      <c r="H1560" s="19" t="str">
        <f>IF(ISBLANK(C1560),"",_xlfn.XLOOKUP(VALUE(LEFT(C1560,4)),Souches!$B$2:$B$15000,Souches!$D$2:$D$15000))</f>
        <v/>
      </c>
      <c r="I1560" s="10" t="str">
        <f t="shared" si="263"/>
        <v/>
      </c>
      <c r="J1560" s="19" t="str">
        <f>IF(I1560="","",INT(('ObjProd (2)'!$C$25-I1560)/7 * (ABS('ObjProd (2)'!$C$25-I1560)&gt;=7)))</f>
        <v/>
      </c>
      <c r="K1560" s="10" t="str">
        <f>IF(I1560="","",
IF(AND(DATEDIF(I1560,'ObjProd (2)'!$C$25,"y")=0,DATEDIF(I1560,'ObjProd (2)'!$C$25,"ym")=0,
   INT(('ObjProd (2)'!$C$25-EDATE(I1560,DATEDIF(I1560,'ObjProd (2)'!$C$25,"y")*12+DATEDIF(I1560,'ObjProd (2)'!$C$25,"ym")))/7)=0),
   "&lt; 1 sem.",
   IF(DATEDIF(I1560,'ObjProd (2)'!$C$25,"y")&gt;0,DATEDIF(I1560,'ObjProd (2)'!$C$25,"y") &amp; " " &amp; IF(DATEDIF(I1560,'ObjProd (2)'!$C$25,"y")=1,"an ","ans "),"") &amp;
   IF(DATEDIF(I1560,'ObjProd (2)'!$C$25,"ym")&gt;0,DATEDIF(I1560,'ObjProd (2)'!$C$25,"ym") &amp; " mois ", "") &amp;
   IF(INT(('ObjProd (2)'!$C$25-EDATE(I1560,DATEDIF(I1560,'ObjProd (2)'!$C$25,"y")*12+DATEDIF(I1560,'ObjProd (2)'!$C$25,"ym")))/7)&gt;0,
      INT(('ObjProd (2)'!$C$25-EDATE(I1560,DATEDIF(I1560,'ObjProd (2)'!$C$25,"y")*12+DATEDIF(I1560,'ObjProd (2)'!$C$25,"ym")))/7) &amp; " sem.",
      "")
)
)</f>
        <v/>
      </c>
      <c r="L1560" s="11" t="str">
        <f t="shared" si="264"/>
        <v/>
      </c>
      <c r="M1560" s="9" t="str">
        <f t="shared" si="260"/>
        <v/>
      </c>
      <c r="N1560" s="9" t="str" cm="1">
        <f t="array" aca="1" ref="N1560" ca="1">LEFT(L1560, IF(ISNUMBER(SUBSTITUTE(_xludf.MID(L1560, 2, 1), ".", ",")), 1, 2))</f>
        <v/>
      </c>
      <c r="O1560" s="19" t="str">
        <f t="shared" ca="1" si="266"/>
        <v/>
      </c>
      <c r="P1560" s="9" t="str">
        <f t="shared" ca="1" si="267"/>
        <v/>
      </c>
      <c r="Q1560" s="9" t="str">
        <f t="shared" ca="1" si="268"/>
        <v/>
      </c>
      <c r="R1560" s="9" t="str">
        <f t="shared" si="261"/>
        <v/>
      </c>
      <c r="S1560" t="str" cm="1">
        <f t="array" ref="S1560">IF(ISBLANK(C1560),"",IFERROR(INDEX(ListeSeries!$A$2:$A$1045, MATCH(1, (DatasScan!G1560=ListeSeries!$B$2:$B$1045) * (DatasScan!H1560&gt;=ListeSeries!$D$2:$D$1045) * (DatasScan!H1560&lt;=ListeSeries!$E$2:$E$1045), 0)), "no match"))</f>
        <v/>
      </c>
      <c r="T1560" s="7" t="str" cm="1">
        <f t="array" ref="T1560">IF(ISBLANK(C1560),"",IFERROR(INDEX(ListeSeries!$C$2:$C$1045, MATCH(1, (DatasScan!G1560=ListeSeries!$B$2:$B$1045) * (DatasScan!H1560&gt;=ListeSeries!$D$2:$D$1045) * (DatasScan!H1560&lt;=ListeSeries!$E$2:$E$1045), 0)), "no match"))</f>
        <v/>
      </c>
      <c r="U1560" s="11" t="str" cm="1">
        <f t="array" ref="U1560">IF(ISBLANK(C1560),"",IFERROR(INDEX(ListeSeries!$F$2:$F$1045, MATCH(1, (DatasScan!G1560=ListeSeries!$B$2:$B$1045) * (DatasScan!H1560&gt;=ListeSeries!$D$2:$D$1045) * (DatasScan!H1560&lt;=ListeSeries!$E$2:$E$1045), 0)), "no match"))</f>
        <v/>
      </c>
    </row>
    <row r="1561" spans="1:21" x14ac:dyDescent="0.25">
      <c r="A1561" s="6" t="str">
        <f t="shared" si="262"/>
        <v/>
      </c>
      <c r="B1561" s="272"/>
      <c r="F1561" s="7" t="str">
        <f t="shared" si="265"/>
        <v/>
      </c>
      <c r="G1561" s="21" t="str">
        <f>IF(ISBLANK(C1561),"",_xlfn.XLOOKUP(_xlfn.XLOOKUP(VALUE(LEFT(C1561,4)),Souches!$B$2:$B$15000,Souches!$E$2:$E$15000),Varietes!$B$2:$B$500,Varietes!$C$2:$C$500))</f>
        <v/>
      </c>
      <c r="H1561" s="19" t="str">
        <f>IF(ISBLANK(C1561),"",_xlfn.XLOOKUP(VALUE(LEFT(C1561,4)),Souches!$B$2:$B$15000,Souches!$D$2:$D$15000))</f>
        <v/>
      </c>
      <c r="I1561" s="10" t="str">
        <f t="shared" si="263"/>
        <v/>
      </c>
      <c r="J1561" s="19" t="str">
        <f>IF(I1561="","",INT(('ObjProd (2)'!$C$25-I1561)/7 * (ABS('ObjProd (2)'!$C$25-I1561)&gt;=7)))</f>
        <v/>
      </c>
      <c r="K1561" s="10" t="str">
        <f>IF(I1561="","",
IF(AND(DATEDIF(I1561,'ObjProd (2)'!$C$25,"y")=0,DATEDIF(I1561,'ObjProd (2)'!$C$25,"ym")=0,
   INT(('ObjProd (2)'!$C$25-EDATE(I1561,DATEDIF(I1561,'ObjProd (2)'!$C$25,"y")*12+DATEDIF(I1561,'ObjProd (2)'!$C$25,"ym")))/7)=0),
   "&lt; 1 sem.",
   IF(DATEDIF(I1561,'ObjProd (2)'!$C$25,"y")&gt;0,DATEDIF(I1561,'ObjProd (2)'!$C$25,"y") &amp; " " &amp; IF(DATEDIF(I1561,'ObjProd (2)'!$C$25,"y")=1,"an ","ans "),"") &amp;
   IF(DATEDIF(I1561,'ObjProd (2)'!$C$25,"ym")&gt;0,DATEDIF(I1561,'ObjProd (2)'!$C$25,"ym") &amp; " mois ", "") &amp;
   IF(INT(('ObjProd (2)'!$C$25-EDATE(I1561,DATEDIF(I1561,'ObjProd (2)'!$C$25,"y")*12+DATEDIF(I1561,'ObjProd (2)'!$C$25,"ym")))/7)&gt;0,
      INT(('ObjProd (2)'!$C$25-EDATE(I1561,DATEDIF(I1561,'ObjProd (2)'!$C$25,"y")*12+DATEDIF(I1561,'ObjProd (2)'!$C$25,"ym")))/7) &amp; " sem.",
      "")
)
)</f>
        <v/>
      </c>
      <c r="L1561" s="11" t="str">
        <f t="shared" si="264"/>
        <v/>
      </c>
      <c r="M1561" s="9" t="str">
        <f t="shared" si="260"/>
        <v/>
      </c>
      <c r="N1561" s="9" t="str" cm="1">
        <f t="array" aca="1" ref="N1561" ca="1">LEFT(L1561, IF(ISNUMBER(SUBSTITUTE(_xludf.MID(L1561, 2, 1), ".", ",")), 1, 2))</f>
        <v/>
      </c>
      <c r="O1561" s="19" t="str">
        <f t="shared" ca="1" si="266"/>
        <v/>
      </c>
      <c r="P1561" s="9" t="str">
        <f t="shared" ca="1" si="267"/>
        <v/>
      </c>
      <c r="Q1561" s="9" t="str">
        <f t="shared" ca="1" si="268"/>
        <v/>
      </c>
      <c r="R1561" s="9" t="str">
        <f t="shared" si="261"/>
        <v/>
      </c>
      <c r="S1561" t="str" cm="1">
        <f t="array" ref="S1561">IF(ISBLANK(C1561),"",IFERROR(INDEX(ListeSeries!$A$2:$A$1045, MATCH(1, (DatasScan!G1561=ListeSeries!$B$2:$B$1045) * (DatasScan!H1561&gt;=ListeSeries!$D$2:$D$1045) * (DatasScan!H1561&lt;=ListeSeries!$E$2:$E$1045), 0)), "no match"))</f>
        <v/>
      </c>
      <c r="T1561" s="7" t="str" cm="1">
        <f t="array" ref="T1561">IF(ISBLANK(C1561),"",IFERROR(INDEX(ListeSeries!$C$2:$C$1045, MATCH(1, (DatasScan!G1561=ListeSeries!$B$2:$B$1045) * (DatasScan!H1561&gt;=ListeSeries!$D$2:$D$1045) * (DatasScan!H1561&lt;=ListeSeries!$E$2:$E$1045), 0)), "no match"))</f>
        <v/>
      </c>
      <c r="U1561" s="11" t="str" cm="1">
        <f t="array" ref="U1561">IF(ISBLANK(C1561),"",IFERROR(INDEX(ListeSeries!$F$2:$F$1045, MATCH(1, (DatasScan!G1561=ListeSeries!$B$2:$B$1045) * (DatasScan!H1561&gt;=ListeSeries!$D$2:$D$1045) * (DatasScan!H1561&lt;=ListeSeries!$E$2:$E$1045), 0)), "no match"))</f>
        <v/>
      </c>
    </row>
    <row r="1562" spans="1:21" x14ac:dyDescent="0.25">
      <c r="A1562" s="6" t="str">
        <f t="shared" si="262"/>
        <v/>
      </c>
      <c r="B1562" s="272"/>
      <c r="F1562" s="7" t="str">
        <f t="shared" si="265"/>
        <v/>
      </c>
      <c r="G1562" s="21" t="str">
        <f>IF(ISBLANK(C1562),"",_xlfn.XLOOKUP(_xlfn.XLOOKUP(VALUE(LEFT(C1562,4)),Souches!$B$2:$B$15000,Souches!$E$2:$E$15000),Varietes!$B$2:$B$500,Varietes!$C$2:$C$500))</f>
        <v/>
      </c>
      <c r="H1562" s="19" t="str">
        <f>IF(ISBLANK(C1562),"",_xlfn.XLOOKUP(VALUE(LEFT(C1562,4)),Souches!$B$2:$B$15000,Souches!$D$2:$D$15000))</f>
        <v/>
      </c>
      <c r="I1562" s="10" t="str">
        <f t="shared" si="263"/>
        <v/>
      </c>
      <c r="J1562" s="19" t="str">
        <f>IF(I1562="","",INT(('ObjProd (2)'!$C$25-I1562)/7 * (ABS('ObjProd (2)'!$C$25-I1562)&gt;=7)))</f>
        <v/>
      </c>
      <c r="K1562" s="10" t="str">
        <f>IF(I1562="","",
IF(AND(DATEDIF(I1562,'ObjProd (2)'!$C$25,"y")=0,DATEDIF(I1562,'ObjProd (2)'!$C$25,"ym")=0,
   INT(('ObjProd (2)'!$C$25-EDATE(I1562,DATEDIF(I1562,'ObjProd (2)'!$C$25,"y")*12+DATEDIF(I1562,'ObjProd (2)'!$C$25,"ym")))/7)=0),
   "&lt; 1 sem.",
   IF(DATEDIF(I1562,'ObjProd (2)'!$C$25,"y")&gt;0,DATEDIF(I1562,'ObjProd (2)'!$C$25,"y") &amp; " " &amp; IF(DATEDIF(I1562,'ObjProd (2)'!$C$25,"y")=1,"an ","ans "),"") &amp;
   IF(DATEDIF(I1562,'ObjProd (2)'!$C$25,"ym")&gt;0,DATEDIF(I1562,'ObjProd (2)'!$C$25,"ym") &amp; " mois ", "") &amp;
   IF(INT(('ObjProd (2)'!$C$25-EDATE(I1562,DATEDIF(I1562,'ObjProd (2)'!$C$25,"y")*12+DATEDIF(I1562,'ObjProd (2)'!$C$25,"ym")))/7)&gt;0,
      INT(('ObjProd (2)'!$C$25-EDATE(I1562,DATEDIF(I1562,'ObjProd (2)'!$C$25,"y")*12+DATEDIF(I1562,'ObjProd (2)'!$C$25,"ym")))/7) &amp; " sem.",
      "")
)
)</f>
        <v/>
      </c>
      <c r="L1562" s="11" t="str">
        <f t="shared" si="264"/>
        <v/>
      </c>
      <c r="M1562" s="9" t="str">
        <f t="shared" si="260"/>
        <v/>
      </c>
      <c r="N1562" s="9" t="str" cm="1">
        <f t="array" aca="1" ref="N1562" ca="1">LEFT(L1562, IF(ISNUMBER(SUBSTITUTE(_xludf.MID(L1562, 2, 1), ".", ",")), 1, 2))</f>
        <v/>
      </c>
      <c r="O1562" s="19" t="str">
        <f t="shared" ca="1" si="266"/>
        <v/>
      </c>
      <c r="P1562" s="9" t="str">
        <f t="shared" ca="1" si="267"/>
        <v/>
      </c>
      <c r="Q1562" s="9" t="str">
        <f t="shared" ca="1" si="268"/>
        <v/>
      </c>
      <c r="R1562" s="9" t="str">
        <f t="shared" si="261"/>
        <v/>
      </c>
      <c r="S1562" t="str" cm="1">
        <f t="array" ref="S1562">IF(ISBLANK(C1562),"",IFERROR(INDEX(ListeSeries!$A$2:$A$1045, MATCH(1, (DatasScan!G1562=ListeSeries!$B$2:$B$1045) * (DatasScan!H1562&gt;=ListeSeries!$D$2:$D$1045) * (DatasScan!H1562&lt;=ListeSeries!$E$2:$E$1045), 0)), "no match"))</f>
        <v/>
      </c>
      <c r="T1562" s="7" t="str" cm="1">
        <f t="array" ref="T1562">IF(ISBLANK(C1562),"",IFERROR(INDEX(ListeSeries!$C$2:$C$1045, MATCH(1, (DatasScan!G1562=ListeSeries!$B$2:$B$1045) * (DatasScan!H1562&gt;=ListeSeries!$D$2:$D$1045) * (DatasScan!H1562&lt;=ListeSeries!$E$2:$E$1045), 0)), "no match"))</f>
        <v/>
      </c>
      <c r="U1562" s="11" t="str" cm="1">
        <f t="array" ref="U1562">IF(ISBLANK(C1562),"",IFERROR(INDEX(ListeSeries!$F$2:$F$1045, MATCH(1, (DatasScan!G1562=ListeSeries!$B$2:$B$1045) * (DatasScan!H1562&gt;=ListeSeries!$D$2:$D$1045) * (DatasScan!H1562&lt;=ListeSeries!$E$2:$E$1045), 0)), "no match"))</f>
        <v/>
      </c>
    </row>
    <row r="1563" spans="1:21" x14ac:dyDescent="0.25">
      <c r="A1563" s="6" t="str">
        <f t="shared" si="262"/>
        <v/>
      </c>
      <c r="B1563" s="272"/>
      <c r="F1563" s="7" t="str">
        <f t="shared" si="265"/>
        <v/>
      </c>
      <c r="G1563" s="21" t="str">
        <f>IF(ISBLANK(C1563),"",_xlfn.XLOOKUP(_xlfn.XLOOKUP(VALUE(LEFT(C1563,4)),Souches!$B$2:$B$15000,Souches!$E$2:$E$15000),Varietes!$B$2:$B$500,Varietes!$C$2:$C$500))</f>
        <v/>
      </c>
      <c r="H1563" s="19" t="str">
        <f>IF(ISBLANK(C1563),"",_xlfn.XLOOKUP(VALUE(LEFT(C1563,4)),Souches!$B$2:$B$15000,Souches!$D$2:$D$15000))</f>
        <v/>
      </c>
      <c r="I1563" s="10" t="str">
        <f t="shared" si="263"/>
        <v/>
      </c>
      <c r="J1563" s="19" t="str">
        <f>IF(I1563="","",INT(('ObjProd (2)'!$C$25-I1563)/7 * (ABS('ObjProd (2)'!$C$25-I1563)&gt;=7)))</f>
        <v/>
      </c>
      <c r="K1563" s="10" t="str">
        <f>IF(I1563="","",
IF(AND(DATEDIF(I1563,'ObjProd (2)'!$C$25,"y")=0,DATEDIF(I1563,'ObjProd (2)'!$C$25,"ym")=0,
   INT(('ObjProd (2)'!$C$25-EDATE(I1563,DATEDIF(I1563,'ObjProd (2)'!$C$25,"y")*12+DATEDIF(I1563,'ObjProd (2)'!$C$25,"ym")))/7)=0),
   "&lt; 1 sem.",
   IF(DATEDIF(I1563,'ObjProd (2)'!$C$25,"y")&gt;0,DATEDIF(I1563,'ObjProd (2)'!$C$25,"y") &amp; " " &amp; IF(DATEDIF(I1563,'ObjProd (2)'!$C$25,"y")=1,"an ","ans "),"") &amp;
   IF(DATEDIF(I1563,'ObjProd (2)'!$C$25,"ym")&gt;0,DATEDIF(I1563,'ObjProd (2)'!$C$25,"ym") &amp; " mois ", "") &amp;
   IF(INT(('ObjProd (2)'!$C$25-EDATE(I1563,DATEDIF(I1563,'ObjProd (2)'!$C$25,"y")*12+DATEDIF(I1563,'ObjProd (2)'!$C$25,"ym")))/7)&gt;0,
      INT(('ObjProd (2)'!$C$25-EDATE(I1563,DATEDIF(I1563,'ObjProd (2)'!$C$25,"y")*12+DATEDIF(I1563,'ObjProd (2)'!$C$25,"ym")))/7) &amp; " sem.",
      "")
)
)</f>
        <v/>
      </c>
      <c r="L1563" s="11" t="str">
        <f t="shared" si="264"/>
        <v/>
      </c>
      <c r="M1563" s="9" t="str">
        <f t="shared" si="260"/>
        <v/>
      </c>
      <c r="N1563" s="9" t="str" cm="1">
        <f t="array" aca="1" ref="N1563" ca="1">LEFT(L1563, IF(ISNUMBER(SUBSTITUTE(_xludf.MID(L1563, 2, 1), ".", ",")), 1, 2))</f>
        <v/>
      </c>
      <c r="O1563" s="19" t="str">
        <f t="shared" ca="1" si="266"/>
        <v/>
      </c>
      <c r="P1563" s="9" t="str">
        <f t="shared" ca="1" si="267"/>
        <v/>
      </c>
      <c r="Q1563" s="9" t="str">
        <f t="shared" ca="1" si="268"/>
        <v/>
      </c>
      <c r="R1563" s="9" t="str">
        <f t="shared" si="261"/>
        <v/>
      </c>
      <c r="S1563" t="str" cm="1">
        <f t="array" ref="S1563">IF(ISBLANK(C1563),"",IFERROR(INDEX(ListeSeries!$A$2:$A$1045, MATCH(1, (DatasScan!G1563=ListeSeries!$B$2:$B$1045) * (DatasScan!H1563&gt;=ListeSeries!$D$2:$D$1045) * (DatasScan!H1563&lt;=ListeSeries!$E$2:$E$1045), 0)), "no match"))</f>
        <v/>
      </c>
      <c r="T1563" s="7" t="str" cm="1">
        <f t="array" ref="T1563">IF(ISBLANK(C1563),"",IFERROR(INDEX(ListeSeries!$C$2:$C$1045, MATCH(1, (DatasScan!G1563=ListeSeries!$B$2:$B$1045) * (DatasScan!H1563&gt;=ListeSeries!$D$2:$D$1045) * (DatasScan!H1563&lt;=ListeSeries!$E$2:$E$1045), 0)), "no match"))</f>
        <v/>
      </c>
      <c r="U1563" s="11" t="str" cm="1">
        <f t="array" ref="U1563">IF(ISBLANK(C1563),"",IFERROR(INDEX(ListeSeries!$F$2:$F$1045, MATCH(1, (DatasScan!G1563=ListeSeries!$B$2:$B$1045) * (DatasScan!H1563&gt;=ListeSeries!$D$2:$D$1045) * (DatasScan!H1563&lt;=ListeSeries!$E$2:$E$1045), 0)), "no match"))</f>
        <v/>
      </c>
    </row>
    <row r="1564" spans="1:21" x14ac:dyDescent="0.25">
      <c r="A1564" s="6" t="str">
        <f t="shared" si="262"/>
        <v/>
      </c>
      <c r="B1564" s="272"/>
      <c r="F1564" s="7" t="str">
        <f t="shared" si="265"/>
        <v/>
      </c>
      <c r="G1564" s="21" t="str">
        <f>IF(ISBLANK(C1564),"",_xlfn.XLOOKUP(_xlfn.XLOOKUP(VALUE(LEFT(C1564,4)),Souches!$B$2:$B$15000,Souches!$E$2:$E$15000),Varietes!$B$2:$B$500,Varietes!$C$2:$C$500))</f>
        <v/>
      </c>
      <c r="H1564" s="19" t="str">
        <f>IF(ISBLANK(C1564),"",_xlfn.XLOOKUP(VALUE(LEFT(C1564,4)),Souches!$B$2:$B$15000,Souches!$D$2:$D$15000))</f>
        <v/>
      </c>
      <c r="I1564" s="10" t="str">
        <f t="shared" si="263"/>
        <v/>
      </c>
      <c r="J1564" s="19" t="str">
        <f>IF(I1564="","",INT(('ObjProd (2)'!$C$25-I1564)/7 * (ABS('ObjProd (2)'!$C$25-I1564)&gt;=7)))</f>
        <v/>
      </c>
      <c r="K1564" s="10" t="str">
        <f>IF(I1564="","",
IF(AND(DATEDIF(I1564,'ObjProd (2)'!$C$25,"y")=0,DATEDIF(I1564,'ObjProd (2)'!$C$25,"ym")=0,
   INT(('ObjProd (2)'!$C$25-EDATE(I1564,DATEDIF(I1564,'ObjProd (2)'!$C$25,"y")*12+DATEDIF(I1564,'ObjProd (2)'!$C$25,"ym")))/7)=0),
   "&lt; 1 sem.",
   IF(DATEDIF(I1564,'ObjProd (2)'!$C$25,"y")&gt;0,DATEDIF(I1564,'ObjProd (2)'!$C$25,"y") &amp; " " &amp; IF(DATEDIF(I1564,'ObjProd (2)'!$C$25,"y")=1,"an ","ans "),"") &amp;
   IF(DATEDIF(I1564,'ObjProd (2)'!$C$25,"ym")&gt;0,DATEDIF(I1564,'ObjProd (2)'!$C$25,"ym") &amp; " mois ", "") &amp;
   IF(INT(('ObjProd (2)'!$C$25-EDATE(I1564,DATEDIF(I1564,'ObjProd (2)'!$C$25,"y")*12+DATEDIF(I1564,'ObjProd (2)'!$C$25,"ym")))/7)&gt;0,
      INT(('ObjProd (2)'!$C$25-EDATE(I1564,DATEDIF(I1564,'ObjProd (2)'!$C$25,"y")*12+DATEDIF(I1564,'ObjProd (2)'!$C$25,"ym")))/7) &amp; " sem.",
      "")
)
)</f>
        <v/>
      </c>
      <c r="L1564" s="11" t="str">
        <f t="shared" si="264"/>
        <v/>
      </c>
      <c r="M1564" s="9" t="str">
        <f t="shared" si="260"/>
        <v/>
      </c>
      <c r="N1564" s="9" t="str" cm="1">
        <f t="array" aca="1" ref="N1564" ca="1">LEFT(L1564, IF(ISNUMBER(SUBSTITUTE(_xludf.MID(L1564, 2, 1), ".", ",")), 1, 2))</f>
        <v/>
      </c>
      <c r="O1564" s="19" t="str">
        <f t="shared" ca="1" si="266"/>
        <v/>
      </c>
      <c r="P1564" s="9" t="str">
        <f t="shared" ca="1" si="267"/>
        <v/>
      </c>
      <c r="Q1564" s="9" t="str">
        <f t="shared" ca="1" si="268"/>
        <v/>
      </c>
      <c r="R1564" s="9" t="str">
        <f t="shared" si="261"/>
        <v/>
      </c>
      <c r="S1564" t="str" cm="1">
        <f t="array" ref="S1564">IF(ISBLANK(C1564),"",IFERROR(INDEX(ListeSeries!$A$2:$A$1045, MATCH(1, (DatasScan!G1564=ListeSeries!$B$2:$B$1045) * (DatasScan!H1564&gt;=ListeSeries!$D$2:$D$1045) * (DatasScan!H1564&lt;=ListeSeries!$E$2:$E$1045), 0)), "no match"))</f>
        <v/>
      </c>
      <c r="T1564" s="7" t="str" cm="1">
        <f t="array" ref="T1564">IF(ISBLANK(C1564),"",IFERROR(INDEX(ListeSeries!$C$2:$C$1045, MATCH(1, (DatasScan!G1564=ListeSeries!$B$2:$B$1045) * (DatasScan!H1564&gt;=ListeSeries!$D$2:$D$1045) * (DatasScan!H1564&lt;=ListeSeries!$E$2:$E$1045), 0)), "no match"))</f>
        <v/>
      </c>
      <c r="U1564" s="11" t="str" cm="1">
        <f t="array" ref="U1564">IF(ISBLANK(C1564),"",IFERROR(INDEX(ListeSeries!$F$2:$F$1045, MATCH(1, (DatasScan!G1564=ListeSeries!$B$2:$B$1045) * (DatasScan!H1564&gt;=ListeSeries!$D$2:$D$1045) * (DatasScan!H1564&lt;=ListeSeries!$E$2:$E$1045), 0)), "no match"))</f>
        <v/>
      </c>
    </row>
    <row r="1565" spans="1:21" x14ac:dyDescent="0.25">
      <c r="A1565" s="6" t="str">
        <f t="shared" si="262"/>
        <v/>
      </c>
      <c r="B1565" s="272"/>
      <c r="F1565" s="7" t="str">
        <f t="shared" si="265"/>
        <v/>
      </c>
      <c r="G1565" s="21" t="str">
        <f>IF(ISBLANK(C1565),"",_xlfn.XLOOKUP(_xlfn.XLOOKUP(VALUE(LEFT(C1565,4)),Souches!$B$2:$B$15000,Souches!$E$2:$E$15000),Varietes!$B$2:$B$500,Varietes!$C$2:$C$500))</f>
        <v/>
      </c>
      <c r="H1565" s="19" t="str">
        <f>IF(ISBLANK(C1565),"",_xlfn.XLOOKUP(VALUE(LEFT(C1565,4)),Souches!$B$2:$B$15000,Souches!$D$2:$D$15000))</f>
        <v/>
      </c>
      <c r="I1565" s="10" t="str">
        <f t="shared" si="263"/>
        <v/>
      </c>
      <c r="J1565" s="19" t="str">
        <f>IF(I1565="","",INT(('ObjProd (2)'!$C$25-I1565)/7 * (ABS('ObjProd (2)'!$C$25-I1565)&gt;=7)))</f>
        <v/>
      </c>
      <c r="K1565" s="10" t="str">
        <f>IF(I1565="","",
IF(AND(DATEDIF(I1565,'ObjProd (2)'!$C$25,"y")=0,DATEDIF(I1565,'ObjProd (2)'!$C$25,"ym")=0,
   INT(('ObjProd (2)'!$C$25-EDATE(I1565,DATEDIF(I1565,'ObjProd (2)'!$C$25,"y")*12+DATEDIF(I1565,'ObjProd (2)'!$C$25,"ym")))/7)=0),
   "&lt; 1 sem.",
   IF(DATEDIF(I1565,'ObjProd (2)'!$C$25,"y")&gt;0,DATEDIF(I1565,'ObjProd (2)'!$C$25,"y") &amp; " " &amp; IF(DATEDIF(I1565,'ObjProd (2)'!$C$25,"y")=1,"an ","ans "),"") &amp;
   IF(DATEDIF(I1565,'ObjProd (2)'!$C$25,"ym")&gt;0,DATEDIF(I1565,'ObjProd (2)'!$C$25,"ym") &amp; " mois ", "") &amp;
   IF(INT(('ObjProd (2)'!$C$25-EDATE(I1565,DATEDIF(I1565,'ObjProd (2)'!$C$25,"y")*12+DATEDIF(I1565,'ObjProd (2)'!$C$25,"ym")))/7)&gt;0,
      INT(('ObjProd (2)'!$C$25-EDATE(I1565,DATEDIF(I1565,'ObjProd (2)'!$C$25,"y")*12+DATEDIF(I1565,'ObjProd (2)'!$C$25,"ym")))/7) &amp; " sem.",
      "")
)
)</f>
        <v/>
      </c>
      <c r="L1565" s="11" t="str">
        <f t="shared" si="264"/>
        <v/>
      </c>
      <c r="M1565" s="9" t="str">
        <f t="shared" si="260"/>
        <v/>
      </c>
      <c r="N1565" s="9" t="str" cm="1">
        <f t="array" aca="1" ref="N1565" ca="1">LEFT(L1565, IF(ISNUMBER(SUBSTITUTE(_xludf.MID(L1565, 2, 1), ".", ",")), 1, 2))</f>
        <v/>
      </c>
      <c r="O1565" s="19" t="str">
        <f t="shared" ca="1" si="266"/>
        <v/>
      </c>
      <c r="P1565" s="9" t="str">
        <f t="shared" ca="1" si="267"/>
        <v/>
      </c>
      <c r="Q1565" s="9" t="str">
        <f t="shared" ca="1" si="268"/>
        <v/>
      </c>
      <c r="R1565" s="9" t="str">
        <f t="shared" si="261"/>
        <v/>
      </c>
      <c r="S1565" t="str" cm="1">
        <f t="array" ref="S1565">IF(ISBLANK(C1565),"",IFERROR(INDEX(ListeSeries!$A$2:$A$1045, MATCH(1, (DatasScan!G1565=ListeSeries!$B$2:$B$1045) * (DatasScan!H1565&gt;=ListeSeries!$D$2:$D$1045) * (DatasScan!H1565&lt;=ListeSeries!$E$2:$E$1045), 0)), "no match"))</f>
        <v/>
      </c>
      <c r="T1565" s="7" t="str" cm="1">
        <f t="array" ref="T1565">IF(ISBLANK(C1565),"",IFERROR(INDEX(ListeSeries!$C$2:$C$1045, MATCH(1, (DatasScan!G1565=ListeSeries!$B$2:$B$1045) * (DatasScan!H1565&gt;=ListeSeries!$D$2:$D$1045) * (DatasScan!H1565&lt;=ListeSeries!$E$2:$E$1045), 0)), "no match"))</f>
        <v/>
      </c>
      <c r="U1565" s="11" t="str" cm="1">
        <f t="array" ref="U1565">IF(ISBLANK(C1565),"",IFERROR(INDEX(ListeSeries!$F$2:$F$1045, MATCH(1, (DatasScan!G1565=ListeSeries!$B$2:$B$1045) * (DatasScan!H1565&gt;=ListeSeries!$D$2:$D$1045) * (DatasScan!H1565&lt;=ListeSeries!$E$2:$E$1045), 0)), "no match"))</f>
        <v/>
      </c>
    </row>
    <row r="1566" spans="1:21" x14ac:dyDescent="0.25">
      <c r="A1566" s="6" t="str">
        <f t="shared" si="262"/>
        <v/>
      </c>
      <c r="B1566" s="272"/>
      <c r="F1566" s="7" t="str">
        <f t="shared" si="265"/>
        <v/>
      </c>
      <c r="G1566" s="21" t="str">
        <f>IF(ISBLANK(C1566),"",_xlfn.XLOOKUP(_xlfn.XLOOKUP(VALUE(LEFT(C1566,4)),Souches!$B$2:$B$15000,Souches!$E$2:$E$15000),Varietes!$B$2:$B$500,Varietes!$C$2:$C$500))</f>
        <v/>
      </c>
      <c r="H1566" s="19" t="str">
        <f>IF(ISBLANK(C1566),"",_xlfn.XLOOKUP(VALUE(LEFT(C1566,4)),Souches!$B$2:$B$15000,Souches!$D$2:$D$15000))</f>
        <v/>
      </c>
      <c r="I1566" s="10" t="str">
        <f t="shared" si="263"/>
        <v/>
      </c>
      <c r="J1566" s="19" t="str">
        <f>IF(I1566="","",INT(('ObjProd (2)'!$C$25-I1566)/7 * (ABS('ObjProd (2)'!$C$25-I1566)&gt;=7)))</f>
        <v/>
      </c>
      <c r="K1566" s="10" t="str">
        <f>IF(I1566="","",
IF(AND(DATEDIF(I1566,'ObjProd (2)'!$C$25,"y")=0,DATEDIF(I1566,'ObjProd (2)'!$C$25,"ym")=0,
   INT(('ObjProd (2)'!$C$25-EDATE(I1566,DATEDIF(I1566,'ObjProd (2)'!$C$25,"y")*12+DATEDIF(I1566,'ObjProd (2)'!$C$25,"ym")))/7)=0),
   "&lt; 1 sem.",
   IF(DATEDIF(I1566,'ObjProd (2)'!$C$25,"y")&gt;0,DATEDIF(I1566,'ObjProd (2)'!$C$25,"y") &amp; " " &amp; IF(DATEDIF(I1566,'ObjProd (2)'!$C$25,"y")=1,"an ","ans "),"") &amp;
   IF(DATEDIF(I1566,'ObjProd (2)'!$C$25,"ym")&gt;0,DATEDIF(I1566,'ObjProd (2)'!$C$25,"ym") &amp; " mois ", "") &amp;
   IF(INT(('ObjProd (2)'!$C$25-EDATE(I1566,DATEDIF(I1566,'ObjProd (2)'!$C$25,"y")*12+DATEDIF(I1566,'ObjProd (2)'!$C$25,"ym")))/7)&gt;0,
      INT(('ObjProd (2)'!$C$25-EDATE(I1566,DATEDIF(I1566,'ObjProd (2)'!$C$25,"y")*12+DATEDIF(I1566,'ObjProd (2)'!$C$25,"ym")))/7) &amp; " sem.",
      "")
)
)</f>
        <v/>
      </c>
      <c r="L1566" s="11" t="str">
        <f t="shared" si="264"/>
        <v/>
      </c>
      <c r="M1566" s="9" t="str">
        <f t="shared" si="260"/>
        <v/>
      </c>
      <c r="N1566" s="9" t="str" cm="1">
        <f t="array" aca="1" ref="N1566" ca="1">LEFT(L1566, IF(ISNUMBER(SUBSTITUTE(_xludf.MID(L1566, 2, 1), ".", ",")), 1, 2))</f>
        <v/>
      </c>
      <c r="O1566" s="19" t="str">
        <f t="shared" ca="1" si="266"/>
        <v/>
      </c>
      <c r="P1566" s="9" t="str">
        <f t="shared" ca="1" si="267"/>
        <v/>
      </c>
      <c r="Q1566" s="9" t="str">
        <f t="shared" ca="1" si="268"/>
        <v/>
      </c>
      <c r="R1566" s="9" t="str">
        <f t="shared" si="261"/>
        <v/>
      </c>
      <c r="S1566" t="str" cm="1">
        <f t="array" ref="S1566">IF(ISBLANK(C1566),"",IFERROR(INDEX(ListeSeries!$A$2:$A$1045, MATCH(1, (DatasScan!G1566=ListeSeries!$B$2:$B$1045) * (DatasScan!H1566&gt;=ListeSeries!$D$2:$D$1045) * (DatasScan!H1566&lt;=ListeSeries!$E$2:$E$1045), 0)), "no match"))</f>
        <v/>
      </c>
      <c r="T1566" s="7" t="str" cm="1">
        <f t="array" ref="T1566">IF(ISBLANK(C1566),"",IFERROR(INDEX(ListeSeries!$C$2:$C$1045, MATCH(1, (DatasScan!G1566=ListeSeries!$B$2:$B$1045) * (DatasScan!H1566&gt;=ListeSeries!$D$2:$D$1045) * (DatasScan!H1566&lt;=ListeSeries!$E$2:$E$1045), 0)), "no match"))</f>
        <v/>
      </c>
      <c r="U1566" s="11" t="str" cm="1">
        <f t="array" ref="U1566">IF(ISBLANK(C1566),"",IFERROR(INDEX(ListeSeries!$F$2:$F$1045, MATCH(1, (DatasScan!G1566=ListeSeries!$B$2:$B$1045) * (DatasScan!H1566&gt;=ListeSeries!$D$2:$D$1045) * (DatasScan!H1566&lt;=ListeSeries!$E$2:$E$1045), 0)), "no match"))</f>
        <v/>
      </c>
    </row>
    <row r="1567" spans="1:21" x14ac:dyDescent="0.25">
      <c r="A1567" s="6" t="str">
        <f t="shared" si="262"/>
        <v/>
      </c>
      <c r="B1567" s="272"/>
      <c r="F1567" s="7" t="str">
        <f t="shared" si="265"/>
        <v/>
      </c>
      <c r="G1567" s="21" t="str">
        <f>IF(ISBLANK(C1567),"",_xlfn.XLOOKUP(_xlfn.XLOOKUP(VALUE(LEFT(C1567,4)),Souches!$B$2:$B$15000,Souches!$E$2:$E$15000),Varietes!$B$2:$B$500,Varietes!$C$2:$C$500))</f>
        <v/>
      </c>
      <c r="H1567" s="19" t="str">
        <f>IF(ISBLANK(C1567),"",_xlfn.XLOOKUP(VALUE(LEFT(C1567,4)),Souches!$B$2:$B$15000,Souches!$D$2:$D$15000))</f>
        <v/>
      </c>
      <c r="I1567" s="10" t="str">
        <f t="shared" si="263"/>
        <v/>
      </c>
      <c r="J1567" s="19" t="str">
        <f>IF(I1567="","",INT(('ObjProd (2)'!$C$25-I1567)/7 * (ABS('ObjProd (2)'!$C$25-I1567)&gt;=7)))</f>
        <v/>
      </c>
      <c r="K1567" s="10" t="str">
        <f>IF(I1567="","",
IF(AND(DATEDIF(I1567,'ObjProd (2)'!$C$25,"y")=0,DATEDIF(I1567,'ObjProd (2)'!$C$25,"ym")=0,
   INT(('ObjProd (2)'!$C$25-EDATE(I1567,DATEDIF(I1567,'ObjProd (2)'!$C$25,"y")*12+DATEDIF(I1567,'ObjProd (2)'!$C$25,"ym")))/7)=0),
   "&lt; 1 sem.",
   IF(DATEDIF(I1567,'ObjProd (2)'!$C$25,"y")&gt;0,DATEDIF(I1567,'ObjProd (2)'!$C$25,"y") &amp; " " &amp; IF(DATEDIF(I1567,'ObjProd (2)'!$C$25,"y")=1,"an ","ans "),"") &amp;
   IF(DATEDIF(I1567,'ObjProd (2)'!$C$25,"ym")&gt;0,DATEDIF(I1567,'ObjProd (2)'!$C$25,"ym") &amp; " mois ", "") &amp;
   IF(INT(('ObjProd (2)'!$C$25-EDATE(I1567,DATEDIF(I1567,'ObjProd (2)'!$C$25,"y")*12+DATEDIF(I1567,'ObjProd (2)'!$C$25,"ym")))/7)&gt;0,
      INT(('ObjProd (2)'!$C$25-EDATE(I1567,DATEDIF(I1567,'ObjProd (2)'!$C$25,"y")*12+DATEDIF(I1567,'ObjProd (2)'!$C$25,"ym")))/7) &amp; " sem.",
      "")
)
)</f>
        <v/>
      </c>
      <c r="L1567" s="11" t="str">
        <f t="shared" si="264"/>
        <v/>
      </c>
      <c r="M1567" s="9" t="str">
        <f t="shared" si="260"/>
        <v/>
      </c>
      <c r="N1567" s="9" t="str" cm="1">
        <f t="array" aca="1" ref="N1567" ca="1">LEFT(L1567, IF(ISNUMBER(SUBSTITUTE(_xludf.MID(L1567, 2, 1), ".", ",")), 1, 2))</f>
        <v/>
      </c>
      <c r="O1567" s="19" t="str">
        <f t="shared" ca="1" si="266"/>
        <v/>
      </c>
      <c r="P1567" s="9" t="str">
        <f t="shared" ca="1" si="267"/>
        <v/>
      </c>
      <c r="Q1567" s="9" t="str">
        <f t="shared" ca="1" si="268"/>
        <v/>
      </c>
      <c r="R1567" s="9" t="str">
        <f t="shared" si="261"/>
        <v/>
      </c>
      <c r="S1567" t="str" cm="1">
        <f t="array" ref="S1567">IF(ISBLANK(C1567),"",IFERROR(INDEX(ListeSeries!$A$2:$A$1045, MATCH(1, (DatasScan!G1567=ListeSeries!$B$2:$B$1045) * (DatasScan!H1567&gt;=ListeSeries!$D$2:$D$1045) * (DatasScan!H1567&lt;=ListeSeries!$E$2:$E$1045), 0)), "no match"))</f>
        <v/>
      </c>
      <c r="T1567" s="7" t="str" cm="1">
        <f t="array" ref="T1567">IF(ISBLANK(C1567),"",IFERROR(INDEX(ListeSeries!$C$2:$C$1045, MATCH(1, (DatasScan!G1567=ListeSeries!$B$2:$B$1045) * (DatasScan!H1567&gt;=ListeSeries!$D$2:$D$1045) * (DatasScan!H1567&lt;=ListeSeries!$E$2:$E$1045), 0)), "no match"))</f>
        <v/>
      </c>
      <c r="U1567" s="11" t="str" cm="1">
        <f t="array" ref="U1567">IF(ISBLANK(C1567),"",IFERROR(INDEX(ListeSeries!$F$2:$F$1045, MATCH(1, (DatasScan!G1567=ListeSeries!$B$2:$B$1045) * (DatasScan!H1567&gt;=ListeSeries!$D$2:$D$1045) * (DatasScan!H1567&lt;=ListeSeries!$E$2:$E$1045), 0)), "no match"))</f>
        <v/>
      </c>
    </row>
    <row r="1568" spans="1:21" x14ac:dyDescent="0.25">
      <c r="A1568" s="6" t="str">
        <f t="shared" si="262"/>
        <v/>
      </c>
      <c r="B1568" s="272"/>
      <c r="F1568" s="7" t="str">
        <f t="shared" si="265"/>
        <v/>
      </c>
      <c r="G1568" s="21" t="str">
        <f>IF(ISBLANK(C1568),"",_xlfn.XLOOKUP(_xlfn.XLOOKUP(VALUE(LEFT(C1568,4)),Souches!$B$2:$B$15000,Souches!$E$2:$E$15000),Varietes!$B$2:$B$500,Varietes!$C$2:$C$500))</f>
        <v/>
      </c>
      <c r="H1568" s="19" t="str">
        <f>IF(ISBLANK(C1568),"",_xlfn.XLOOKUP(VALUE(LEFT(C1568,4)),Souches!$B$2:$B$15000,Souches!$D$2:$D$15000))</f>
        <v/>
      </c>
      <c r="I1568" s="10" t="str">
        <f t="shared" si="263"/>
        <v/>
      </c>
      <c r="J1568" s="19" t="str">
        <f>IF(I1568="","",INT(('ObjProd (2)'!$C$25-I1568)/7 * (ABS('ObjProd (2)'!$C$25-I1568)&gt;=7)))</f>
        <v/>
      </c>
      <c r="K1568" s="10" t="str">
        <f>IF(I1568="","",
IF(AND(DATEDIF(I1568,'ObjProd (2)'!$C$25,"y")=0,DATEDIF(I1568,'ObjProd (2)'!$C$25,"ym")=0,
   INT(('ObjProd (2)'!$C$25-EDATE(I1568,DATEDIF(I1568,'ObjProd (2)'!$C$25,"y")*12+DATEDIF(I1568,'ObjProd (2)'!$C$25,"ym")))/7)=0),
   "&lt; 1 sem.",
   IF(DATEDIF(I1568,'ObjProd (2)'!$C$25,"y")&gt;0,DATEDIF(I1568,'ObjProd (2)'!$C$25,"y") &amp; " " &amp; IF(DATEDIF(I1568,'ObjProd (2)'!$C$25,"y")=1,"an ","ans "),"") &amp;
   IF(DATEDIF(I1568,'ObjProd (2)'!$C$25,"ym")&gt;0,DATEDIF(I1568,'ObjProd (2)'!$C$25,"ym") &amp; " mois ", "") &amp;
   IF(INT(('ObjProd (2)'!$C$25-EDATE(I1568,DATEDIF(I1568,'ObjProd (2)'!$C$25,"y")*12+DATEDIF(I1568,'ObjProd (2)'!$C$25,"ym")))/7)&gt;0,
      INT(('ObjProd (2)'!$C$25-EDATE(I1568,DATEDIF(I1568,'ObjProd (2)'!$C$25,"y")*12+DATEDIF(I1568,'ObjProd (2)'!$C$25,"ym")))/7) &amp; " sem.",
      "")
)
)</f>
        <v/>
      </c>
      <c r="L1568" s="11" t="str">
        <f t="shared" si="264"/>
        <v/>
      </c>
      <c r="M1568" s="9" t="str">
        <f t="shared" si="260"/>
        <v/>
      </c>
      <c r="N1568" s="9" t="str" cm="1">
        <f t="array" aca="1" ref="N1568" ca="1">LEFT(L1568, IF(ISNUMBER(SUBSTITUTE(_xludf.MID(L1568, 2, 1), ".", ",")), 1, 2))</f>
        <v/>
      </c>
      <c r="O1568" s="19" t="str">
        <f t="shared" ca="1" si="266"/>
        <v/>
      </c>
      <c r="P1568" s="9" t="str">
        <f t="shared" ca="1" si="267"/>
        <v/>
      </c>
      <c r="Q1568" s="9" t="str">
        <f t="shared" ca="1" si="268"/>
        <v/>
      </c>
      <c r="R1568" s="9" t="str">
        <f t="shared" si="261"/>
        <v/>
      </c>
      <c r="S1568" t="str" cm="1">
        <f t="array" ref="S1568">IF(ISBLANK(C1568),"",IFERROR(INDEX(ListeSeries!$A$2:$A$1045, MATCH(1, (DatasScan!G1568=ListeSeries!$B$2:$B$1045) * (DatasScan!H1568&gt;=ListeSeries!$D$2:$D$1045) * (DatasScan!H1568&lt;=ListeSeries!$E$2:$E$1045), 0)), "no match"))</f>
        <v/>
      </c>
      <c r="T1568" s="7" t="str" cm="1">
        <f t="array" ref="T1568">IF(ISBLANK(C1568),"",IFERROR(INDEX(ListeSeries!$C$2:$C$1045, MATCH(1, (DatasScan!G1568=ListeSeries!$B$2:$B$1045) * (DatasScan!H1568&gt;=ListeSeries!$D$2:$D$1045) * (DatasScan!H1568&lt;=ListeSeries!$E$2:$E$1045), 0)), "no match"))</f>
        <v/>
      </c>
      <c r="U1568" s="11" t="str" cm="1">
        <f t="array" ref="U1568">IF(ISBLANK(C1568),"",IFERROR(INDEX(ListeSeries!$F$2:$F$1045, MATCH(1, (DatasScan!G1568=ListeSeries!$B$2:$B$1045) * (DatasScan!H1568&gt;=ListeSeries!$D$2:$D$1045) * (DatasScan!H1568&lt;=ListeSeries!$E$2:$E$1045), 0)), "no match"))</f>
        <v/>
      </c>
    </row>
    <row r="1569" spans="1:21" x14ac:dyDescent="0.25">
      <c r="A1569" s="6" t="str">
        <f t="shared" si="262"/>
        <v/>
      </c>
      <c r="B1569" s="272"/>
      <c r="F1569" s="7" t="str">
        <f t="shared" si="265"/>
        <v/>
      </c>
      <c r="G1569" s="21" t="str">
        <f>IF(ISBLANK(C1569),"",_xlfn.XLOOKUP(_xlfn.XLOOKUP(VALUE(LEFT(C1569,4)),Souches!$B$2:$B$15000,Souches!$E$2:$E$15000),Varietes!$B$2:$B$500,Varietes!$C$2:$C$500))</f>
        <v/>
      </c>
      <c r="H1569" s="19" t="str">
        <f>IF(ISBLANK(C1569),"",_xlfn.XLOOKUP(VALUE(LEFT(C1569,4)),Souches!$B$2:$B$15000,Souches!$D$2:$D$15000))</f>
        <v/>
      </c>
      <c r="I1569" s="10" t="str">
        <f t="shared" si="263"/>
        <v/>
      </c>
      <c r="J1569" s="19" t="str">
        <f>IF(I1569="","",INT(('ObjProd (2)'!$C$25-I1569)/7 * (ABS('ObjProd (2)'!$C$25-I1569)&gt;=7)))</f>
        <v/>
      </c>
      <c r="K1569" s="10" t="str">
        <f>IF(I1569="","",
IF(AND(DATEDIF(I1569,'ObjProd (2)'!$C$25,"y")=0,DATEDIF(I1569,'ObjProd (2)'!$C$25,"ym")=0,
   INT(('ObjProd (2)'!$C$25-EDATE(I1569,DATEDIF(I1569,'ObjProd (2)'!$C$25,"y")*12+DATEDIF(I1569,'ObjProd (2)'!$C$25,"ym")))/7)=0),
   "&lt; 1 sem.",
   IF(DATEDIF(I1569,'ObjProd (2)'!$C$25,"y")&gt;0,DATEDIF(I1569,'ObjProd (2)'!$C$25,"y") &amp; " " &amp; IF(DATEDIF(I1569,'ObjProd (2)'!$C$25,"y")=1,"an ","ans "),"") &amp;
   IF(DATEDIF(I1569,'ObjProd (2)'!$C$25,"ym")&gt;0,DATEDIF(I1569,'ObjProd (2)'!$C$25,"ym") &amp; " mois ", "") &amp;
   IF(INT(('ObjProd (2)'!$C$25-EDATE(I1569,DATEDIF(I1569,'ObjProd (2)'!$C$25,"y")*12+DATEDIF(I1569,'ObjProd (2)'!$C$25,"ym")))/7)&gt;0,
      INT(('ObjProd (2)'!$C$25-EDATE(I1569,DATEDIF(I1569,'ObjProd (2)'!$C$25,"y")*12+DATEDIF(I1569,'ObjProd (2)'!$C$25,"ym")))/7) &amp; " sem.",
      "")
)
)</f>
        <v/>
      </c>
      <c r="L1569" s="11" t="str">
        <f t="shared" si="264"/>
        <v/>
      </c>
      <c r="M1569" s="9" t="str">
        <f t="shared" si="260"/>
        <v/>
      </c>
      <c r="N1569" s="9" t="str" cm="1">
        <f t="array" aca="1" ref="N1569" ca="1">LEFT(L1569, IF(ISNUMBER(SUBSTITUTE(_xludf.MID(L1569, 2, 1), ".", ",")), 1, 2))</f>
        <v/>
      </c>
      <c r="O1569" s="19" t="str">
        <f t="shared" ca="1" si="266"/>
        <v/>
      </c>
      <c r="P1569" s="9" t="str">
        <f t="shared" ca="1" si="267"/>
        <v/>
      </c>
      <c r="Q1569" s="9" t="str">
        <f t="shared" ca="1" si="268"/>
        <v/>
      </c>
      <c r="R1569" s="9" t="str">
        <f t="shared" si="261"/>
        <v/>
      </c>
      <c r="S1569" t="str" cm="1">
        <f t="array" ref="S1569">IF(ISBLANK(C1569),"",IFERROR(INDEX(ListeSeries!$A$2:$A$1045, MATCH(1, (DatasScan!G1569=ListeSeries!$B$2:$B$1045) * (DatasScan!H1569&gt;=ListeSeries!$D$2:$D$1045) * (DatasScan!H1569&lt;=ListeSeries!$E$2:$E$1045), 0)), "no match"))</f>
        <v/>
      </c>
      <c r="T1569" s="7" t="str" cm="1">
        <f t="array" ref="T1569">IF(ISBLANK(C1569),"",IFERROR(INDEX(ListeSeries!$C$2:$C$1045, MATCH(1, (DatasScan!G1569=ListeSeries!$B$2:$B$1045) * (DatasScan!H1569&gt;=ListeSeries!$D$2:$D$1045) * (DatasScan!H1569&lt;=ListeSeries!$E$2:$E$1045), 0)), "no match"))</f>
        <v/>
      </c>
      <c r="U1569" s="11" t="str" cm="1">
        <f t="array" ref="U1569">IF(ISBLANK(C1569),"",IFERROR(INDEX(ListeSeries!$F$2:$F$1045, MATCH(1, (DatasScan!G1569=ListeSeries!$B$2:$B$1045) * (DatasScan!H1569&gt;=ListeSeries!$D$2:$D$1045) * (DatasScan!H1569&lt;=ListeSeries!$E$2:$E$1045), 0)), "no match"))</f>
        <v/>
      </c>
    </row>
    <row r="1570" spans="1:21" x14ac:dyDescent="0.25">
      <c r="A1570" s="6" t="str">
        <f t="shared" si="262"/>
        <v/>
      </c>
      <c r="B1570" s="272"/>
      <c r="F1570" s="7" t="str">
        <f t="shared" si="265"/>
        <v/>
      </c>
      <c r="G1570" s="21" t="str">
        <f>IF(ISBLANK(C1570),"",_xlfn.XLOOKUP(_xlfn.XLOOKUP(VALUE(LEFT(C1570,4)),Souches!$B$2:$B$15000,Souches!$E$2:$E$15000),Varietes!$B$2:$B$500,Varietes!$C$2:$C$500))</f>
        <v/>
      </c>
      <c r="H1570" s="19" t="str">
        <f>IF(ISBLANK(C1570),"",_xlfn.XLOOKUP(VALUE(LEFT(C1570,4)),Souches!$B$2:$B$15000,Souches!$D$2:$D$15000))</f>
        <v/>
      </c>
      <c r="I1570" s="10" t="str">
        <f t="shared" si="263"/>
        <v/>
      </c>
      <c r="J1570" s="19" t="str">
        <f>IF(I1570="","",INT(('ObjProd (2)'!$C$25-I1570)/7 * (ABS('ObjProd (2)'!$C$25-I1570)&gt;=7)))</f>
        <v/>
      </c>
      <c r="K1570" s="10" t="str">
        <f>IF(I1570="","",
IF(AND(DATEDIF(I1570,'ObjProd (2)'!$C$25,"y")=0,DATEDIF(I1570,'ObjProd (2)'!$C$25,"ym")=0,
   INT(('ObjProd (2)'!$C$25-EDATE(I1570,DATEDIF(I1570,'ObjProd (2)'!$C$25,"y")*12+DATEDIF(I1570,'ObjProd (2)'!$C$25,"ym")))/7)=0),
   "&lt; 1 sem.",
   IF(DATEDIF(I1570,'ObjProd (2)'!$C$25,"y")&gt;0,DATEDIF(I1570,'ObjProd (2)'!$C$25,"y") &amp; " " &amp; IF(DATEDIF(I1570,'ObjProd (2)'!$C$25,"y")=1,"an ","ans "),"") &amp;
   IF(DATEDIF(I1570,'ObjProd (2)'!$C$25,"ym")&gt;0,DATEDIF(I1570,'ObjProd (2)'!$C$25,"ym") &amp; " mois ", "") &amp;
   IF(INT(('ObjProd (2)'!$C$25-EDATE(I1570,DATEDIF(I1570,'ObjProd (2)'!$C$25,"y")*12+DATEDIF(I1570,'ObjProd (2)'!$C$25,"ym")))/7)&gt;0,
      INT(('ObjProd (2)'!$C$25-EDATE(I1570,DATEDIF(I1570,'ObjProd (2)'!$C$25,"y")*12+DATEDIF(I1570,'ObjProd (2)'!$C$25,"ym")))/7) &amp; " sem.",
      "")
)
)</f>
        <v/>
      </c>
      <c r="L1570" s="11" t="str">
        <f t="shared" si="264"/>
        <v/>
      </c>
      <c r="M1570" s="9" t="str">
        <f t="shared" si="260"/>
        <v/>
      </c>
      <c r="N1570" s="9" t="str" cm="1">
        <f t="array" aca="1" ref="N1570" ca="1">LEFT(L1570, IF(ISNUMBER(SUBSTITUTE(_xludf.MID(L1570, 2, 1), ".", ",")), 1, 2))</f>
        <v/>
      </c>
      <c r="O1570" s="19" t="str">
        <f t="shared" ca="1" si="266"/>
        <v/>
      </c>
      <c r="P1570" s="9" t="str">
        <f t="shared" ca="1" si="267"/>
        <v/>
      </c>
      <c r="Q1570" s="9" t="str">
        <f t="shared" ca="1" si="268"/>
        <v/>
      </c>
      <c r="R1570" s="9" t="str">
        <f t="shared" si="261"/>
        <v/>
      </c>
      <c r="S1570" t="str" cm="1">
        <f t="array" ref="S1570">IF(ISBLANK(C1570),"",IFERROR(INDEX(ListeSeries!$A$2:$A$1045, MATCH(1, (DatasScan!G1570=ListeSeries!$B$2:$B$1045) * (DatasScan!H1570&gt;=ListeSeries!$D$2:$D$1045) * (DatasScan!H1570&lt;=ListeSeries!$E$2:$E$1045), 0)), "no match"))</f>
        <v/>
      </c>
      <c r="T1570" s="7" t="str" cm="1">
        <f t="array" ref="T1570">IF(ISBLANK(C1570),"",IFERROR(INDEX(ListeSeries!$C$2:$C$1045, MATCH(1, (DatasScan!G1570=ListeSeries!$B$2:$B$1045) * (DatasScan!H1570&gt;=ListeSeries!$D$2:$D$1045) * (DatasScan!H1570&lt;=ListeSeries!$E$2:$E$1045), 0)), "no match"))</f>
        <v/>
      </c>
      <c r="U1570" s="11" t="str" cm="1">
        <f t="array" ref="U1570">IF(ISBLANK(C1570),"",IFERROR(INDEX(ListeSeries!$F$2:$F$1045, MATCH(1, (DatasScan!G1570=ListeSeries!$B$2:$B$1045) * (DatasScan!H1570&gt;=ListeSeries!$D$2:$D$1045) * (DatasScan!H1570&lt;=ListeSeries!$E$2:$E$1045), 0)), "no match"))</f>
        <v/>
      </c>
    </row>
    <row r="1571" spans="1:21" x14ac:dyDescent="0.25">
      <c r="A1571" s="6" t="str">
        <f t="shared" si="262"/>
        <v/>
      </c>
      <c r="B1571" s="272"/>
      <c r="F1571" s="7" t="str">
        <f t="shared" si="265"/>
        <v/>
      </c>
      <c r="G1571" s="21" t="str">
        <f>IF(ISBLANK(C1571),"",_xlfn.XLOOKUP(_xlfn.XLOOKUP(VALUE(LEFT(C1571,4)),Souches!$B$2:$B$15000,Souches!$E$2:$E$15000),Varietes!$B$2:$B$500,Varietes!$C$2:$C$500))</f>
        <v/>
      </c>
      <c r="H1571" s="19" t="str">
        <f>IF(ISBLANK(C1571),"",_xlfn.XLOOKUP(VALUE(LEFT(C1571,4)),Souches!$B$2:$B$15000,Souches!$D$2:$D$15000))</f>
        <v/>
      </c>
      <c r="I1571" s="10" t="str">
        <f t="shared" si="263"/>
        <v/>
      </c>
      <c r="J1571" s="19" t="str">
        <f>IF(I1571="","",INT(('ObjProd (2)'!$C$25-I1571)/7 * (ABS('ObjProd (2)'!$C$25-I1571)&gt;=7)))</f>
        <v/>
      </c>
      <c r="K1571" s="10" t="str">
        <f>IF(I1571="","",
IF(AND(DATEDIF(I1571,'ObjProd (2)'!$C$25,"y")=0,DATEDIF(I1571,'ObjProd (2)'!$C$25,"ym")=0,
   INT(('ObjProd (2)'!$C$25-EDATE(I1571,DATEDIF(I1571,'ObjProd (2)'!$C$25,"y")*12+DATEDIF(I1571,'ObjProd (2)'!$C$25,"ym")))/7)=0),
   "&lt; 1 sem.",
   IF(DATEDIF(I1571,'ObjProd (2)'!$C$25,"y")&gt;0,DATEDIF(I1571,'ObjProd (2)'!$C$25,"y") &amp; " " &amp; IF(DATEDIF(I1571,'ObjProd (2)'!$C$25,"y")=1,"an ","ans "),"") &amp;
   IF(DATEDIF(I1571,'ObjProd (2)'!$C$25,"ym")&gt;0,DATEDIF(I1571,'ObjProd (2)'!$C$25,"ym") &amp; " mois ", "") &amp;
   IF(INT(('ObjProd (2)'!$C$25-EDATE(I1571,DATEDIF(I1571,'ObjProd (2)'!$C$25,"y")*12+DATEDIF(I1571,'ObjProd (2)'!$C$25,"ym")))/7)&gt;0,
      INT(('ObjProd (2)'!$C$25-EDATE(I1571,DATEDIF(I1571,'ObjProd (2)'!$C$25,"y")*12+DATEDIF(I1571,'ObjProd (2)'!$C$25,"ym")))/7) &amp; " sem.",
      "")
)
)</f>
        <v/>
      </c>
      <c r="L1571" s="11" t="str">
        <f t="shared" si="264"/>
        <v/>
      </c>
      <c r="M1571" s="9" t="str">
        <f t="shared" si="260"/>
        <v/>
      </c>
      <c r="N1571" s="9" t="str" cm="1">
        <f t="array" aca="1" ref="N1571" ca="1">LEFT(L1571, IF(ISNUMBER(SUBSTITUTE(_xludf.MID(L1571, 2, 1), ".", ",")), 1, 2))</f>
        <v/>
      </c>
      <c r="O1571" s="19" t="str">
        <f t="shared" ca="1" si="266"/>
        <v/>
      </c>
      <c r="P1571" s="9" t="str">
        <f t="shared" ca="1" si="267"/>
        <v/>
      </c>
      <c r="Q1571" s="9" t="str">
        <f t="shared" ca="1" si="268"/>
        <v/>
      </c>
      <c r="R1571" s="9" t="str">
        <f t="shared" si="261"/>
        <v/>
      </c>
      <c r="S1571" t="str" cm="1">
        <f t="array" ref="S1571">IF(ISBLANK(C1571),"",IFERROR(INDEX(ListeSeries!$A$2:$A$1045, MATCH(1, (DatasScan!G1571=ListeSeries!$B$2:$B$1045) * (DatasScan!H1571&gt;=ListeSeries!$D$2:$D$1045) * (DatasScan!H1571&lt;=ListeSeries!$E$2:$E$1045), 0)), "no match"))</f>
        <v/>
      </c>
      <c r="T1571" s="7" t="str" cm="1">
        <f t="array" ref="T1571">IF(ISBLANK(C1571),"",IFERROR(INDEX(ListeSeries!$C$2:$C$1045, MATCH(1, (DatasScan!G1571=ListeSeries!$B$2:$B$1045) * (DatasScan!H1571&gt;=ListeSeries!$D$2:$D$1045) * (DatasScan!H1571&lt;=ListeSeries!$E$2:$E$1045), 0)), "no match"))</f>
        <v/>
      </c>
      <c r="U1571" s="11" t="str" cm="1">
        <f t="array" ref="U1571">IF(ISBLANK(C1571),"",IFERROR(INDEX(ListeSeries!$F$2:$F$1045, MATCH(1, (DatasScan!G1571=ListeSeries!$B$2:$B$1045) * (DatasScan!H1571&gt;=ListeSeries!$D$2:$D$1045) * (DatasScan!H1571&lt;=ListeSeries!$E$2:$E$1045), 0)), "no match"))</f>
        <v/>
      </c>
    </row>
    <row r="1572" spans="1:21" x14ac:dyDescent="0.25">
      <c r="A1572" s="6" t="str">
        <f t="shared" si="262"/>
        <v/>
      </c>
      <c r="B1572" s="272"/>
      <c r="F1572" s="7" t="str">
        <f t="shared" si="265"/>
        <v/>
      </c>
      <c r="G1572" s="21" t="str">
        <f>IF(ISBLANK(C1572),"",_xlfn.XLOOKUP(_xlfn.XLOOKUP(VALUE(LEFT(C1572,4)),Souches!$B$2:$B$15000,Souches!$E$2:$E$15000),Varietes!$B$2:$B$500,Varietes!$C$2:$C$500))</f>
        <v/>
      </c>
      <c r="H1572" s="19" t="str">
        <f>IF(ISBLANK(C1572),"",_xlfn.XLOOKUP(VALUE(LEFT(C1572,4)),Souches!$B$2:$B$15000,Souches!$D$2:$D$15000))</f>
        <v/>
      </c>
      <c r="I1572" s="10" t="str">
        <f t="shared" si="263"/>
        <v/>
      </c>
      <c r="J1572" s="19" t="str">
        <f>IF(I1572="","",INT(('ObjProd (2)'!$C$25-I1572)/7 * (ABS('ObjProd (2)'!$C$25-I1572)&gt;=7)))</f>
        <v/>
      </c>
      <c r="K1572" s="10" t="str">
        <f>IF(I1572="","",
IF(AND(DATEDIF(I1572,'ObjProd (2)'!$C$25,"y")=0,DATEDIF(I1572,'ObjProd (2)'!$C$25,"ym")=0,
   INT(('ObjProd (2)'!$C$25-EDATE(I1572,DATEDIF(I1572,'ObjProd (2)'!$C$25,"y")*12+DATEDIF(I1572,'ObjProd (2)'!$C$25,"ym")))/7)=0),
   "&lt; 1 sem.",
   IF(DATEDIF(I1572,'ObjProd (2)'!$C$25,"y")&gt;0,DATEDIF(I1572,'ObjProd (2)'!$C$25,"y") &amp; " " &amp; IF(DATEDIF(I1572,'ObjProd (2)'!$C$25,"y")=1,"an ","ans "),"") &amp;
   IF(DATEDIF(I1572,'ObjProd (2)'!$C$25,"ym")&gt;0,DATEDIF(I1572,'ObjProd (2)'!$C$25,"ym") &amp; " mois ", "") &amp;
   IF(INT(('ObjProd (2)'!$C$25-EDATE(I1572,DATEDIF(I1572,'ObjProd (2)'!$C$25,"y")*12+DATEDIF(I1572,'ObjProd (2)'!$C$25,"ym")))/7)&gt;0,
      INT(('ObjProd (2)'!$C$25-EDATE(I1572,DATEDIF(I1572,'ObjProd (2)'!$C$25,"y")*12+DATEDIF(I1572,'ObjProd (2)'!$C$25,"ym")))/7) &amp; " sem.",
      "")
)
)</f>
        <v/>
      </c>
      <c r="L1572" s="11" t="str">
        <f t="shared" si="264"/>
        <v/>
      </c>
      <c r="M1572" s="9" t="str">
        <f t="shared" si="260"/>
        <v/>
      </c>
      <c r="N1572" s="9" t="str" cm="1">
        <f t="array" aca="1" ref="N1572" ca="1">LEFT(L1572, IF(ISNUMBER(SUBSTITUTE(_xludf.MID(L1572, 2, 1), ".", ",")), 1, 2))</f>
        <v/>
      </c>
      <c r="O1572" s="19" t="str">
        <f t="shared" ca="1" si="266"/>
        <v/>
      </c>
      <c r="P1572" s="9" t="str">
        <f t="shared" ca="1" si="267"/>
        <v/>
      </c>
      <c r="Q1572" s="9" t="str">
        <f t="shared" ca="1" si="268"/>
        <v/>
      </c>
      <c r="R1572" s="9" t="str">
        <f t="shared" si="261"/>
        <v/>
      </c>
      <c r="S1572" t="str" cm="1">
        <f t="array" ref="S1572">IF(ISBLANK(C1572),"",IFERROR(INDEX(ListeSeries!$A$2:$A$1045, MATCH(1, (DatasScan!G1572=ListeSeries!$B$2:$B$1045) * (DatasScan!H1572&gt;=ListeSeries!$D$2:$D$1045) * (DatasScan!H1572&lt;=ListeSeries!$E$2:$E$1045), 0)), "no match"))</f>
        <v/>
      </c>
      <c r="T1572" s="7" t="str" cm="1">
        <f t="array" ref="T1572">IF(ISBLANK(C1572),"",IFERROR(INDEX(ListeSeries!$C$2:$C$1045, MATCH(1, (DatasScan!G1572=ListeSeries!$B$2:$B$1045) * (DatasScan!H1572&gt;=ListeSeries!$D$2:$D$1045) * (DatasScan!H1572&lt;=ListeSeries!$E$2:$E$1045), 0)), "no match"))</f>
        <v/>
      </c>
      <c r="U1572" s="11" t="str" cm="1">
        <f t="array" ref="U1572">IF(ISBLANK(C1572),"",IFERROR(INDEX(ListeSeries!$F$2:$F$1045, MATCH(1, (DatasScan!G1572=ListeSeries!$B$2:$B$1045) * (DatasScan!H1572&gt;=ListeSeries!$D$2:$D$1045) * (DatasScan!H1572&lt;=ListeSeries!$E$2:$E$1045), 0)), "no match"))</f>
        <v/>
      </c>
    </row>
    <row r="1573" spans="1:21" x14ac:dyDescent="0.25">
      <c r="A1573" s="6" t="str">
        <f t="shared" si="262"/>
        <v/>
      </c>
      <c r="B1573" s="272"/>
      <c r="F1573" s="7" t="str">
        <f t="shared" si="265"/>
        <v/>
      </c>
      <c r="G1573" s="21" t="str">
        <f>IF(ISBLANK(C1573),"",_xlfn.XLOOKUP(_xlfn.XLOOKUP(VALUE(LEFT(C1573,4)),Souches!$B$2:$B$15000,Souches!$E$2:$E$15000),Varietes!$B$2:$B$500,Varietes!$C$2:$C$500))</f>
        <v/>
      </c>
      <c r="H1573" s="19" t="str">
        <f>IF(ISBLANK(C1573),"",_xlfn.XLOOKUP(VALUE(LEFT(C1573,4)),Souches!$B$2:$B$15000,Souches!$D$2:$D$15000))</f>
        <v/>
      </c>
      <c r="I1573" s="10" t="str">
        <f t="shared" si="263"/>
        <v/>
      </c>
      <c r="J1573" s="19" t="str">
        <f>IF(I1573="","",INT(('ObjProd (2)'!$C$25-I1573)/7 * (ABS('ObjProd (2)'!$C$25-I1573)&gt;=7)))</f>
        <v/>
      </c>
      <c r="K1573" s="10" t="str">
        <f>IF(I1573="","",
IF(AND(DATEDIF(I1573,'ObjProd (2)'!$C$25,"y")=0,DATEDIF(I1573,'ObjProd (2)'!$C$25,"ym")=0,
   INT(('ObjProd (2)'!$C$25-EDATE(I1573,DATEDIF(I1573,'ObjProd (2)'!$C$25,"y")*12+DATEDIF(I1573,'ObjProd (2)'!$C$25,"ym")))/7)=0),
   "&lt; 1 sem.",
   IF(DATEDIF(I1573,'ObjProd (2)'!$C$25,"y")&gt;0,DATEDIF(I1573,'ObjProd (2)'!$C$25,"y") &amp; " " &amp; IF(DATEDIF(I1573,'ObjProd (2)'!$C$25,"y")=1,"an ","ans "),"") &amp;
   IF(DATEDIF(I1573,'ObjProd (2)'!$C$25,"ym")&gt;0,DATEDIF(I1573,'ObjProd (2)'!$C$25,"ym") &amp; " mois ", "") &amp;
   IF(INT(('ObjProd (2)'!$C$25-EDATE(I1573,DATEDIF(I1573,'ObjProd (2)'!$C$25,"y")*12+DATEDIF(I1573,'ObjProd (2)'!$C$25,"ym")))/7)&gt;0,
      INT(('ObjProd (2)'!$C$25-EDATE(I1573,DATEDIF(I1573,'ObjProd (2)'!$C$25,"y")*12+DATEDIF(I1573,'ObjProd (2)'!$C$25,"ym")))/7) &amp; " sem.",
      "")
)
)</f>
        <v/>
      </c>
      <c r="L1573" s="11" t="str">
        <f t="shared" si="264"/>
        <v/>
      </c>
      <c r="M1573" s="9" t="str">
        <f t="shared" si="260"/>
        <v/>
      </c>
      <c r="N1573" s="9" t="str" cm="1">
        <f t="array" aca="1" ref="N1573" ca="1">LEFT(L1573, IF(ISNUMBER(SUBSTITUTE(_xludf.MID(L1573, 2, 1), ".", ",")), 1, 2))</f>
        <v/>
      </c>
      <c r="O1573" s="19" t="str">
        <f t="shared" ca="1" si="266"/>
        <v/>
      </c>
      <c r="P1573" s="9" t="str">
        <f t="shared" ca="1" si="267"/>
        <v/>
      </c>
      <c r="Q1573" s="9" t="str">
        <f t="shared" ca="1" si="268"/>
        <v/>
      </c>
      <c r="R1573" s="9" t="str">
        <f t="shared" si="261"/>
        <v/>
      </c>
      <c r="S1573" t="str" cm="1">
        <f t="array" ref="S1573">IF(ISBLANK(C1573),"",IFERROR(INDEX(ListeSeries!$A$2:$A$1045, MATCH(1, (DatasScan!G1573=ListeSeries!$B$2:$B$1045) * (DatasScan!H1573&gt;=ListeSeries!$D$2:$D$1045) * (DatasScan!H1573&lt;=ListeSeries!$E$2:$E$1045), 0)), "no match"))</f>
        <v/>
      </c>
      <c r="T1573" s="7" t="str" cm="1">
        <f t="array" ref="T1573">IF(ISBLANK(C1573),"",IFERROR(INDEX(ListeSeries!$C$2:$C$1045, MATCH(1, (DatasScan!G1573=ListeSeries!$B$2:$B$1045) * (DatasScan!H1573&gt;=ListeSeries!$D$2:$D$1045) * (DatasScan!H1573&lt;=ListeSeries!$E$2:$E$1045), 0)), "no match"))</f>
        <v/>
      </c>
      <c r="U1573" s="11" t="str" cm="1">
        <f t="array" ref="U1573">IF(ISBLANK(C1573),"",IFERROR(INDEX(ListeSeries!$F$2:$F$1045, MATCH(1, (DatasScan!G1573=ListeSeries!$B$2:$B$1045) * (DatasScan!H1573&gt;=ListeSeries!$D$2:$D$1045) * (DatasScan!H1573&lt;=ListeSeries!$E$2:$E$1045), 0)), "no match"))</f>
        <v/>
      </c>
    </row>
    <row r="1574" spans="1:21" x14ac:dyDescent="0.25">
      <c r="A1574" s="6" t="str">
        <f t="shared" si="262"/>
        <v/>
      </c>
      <c r="B1574" s="272"/>
      <c r="F1574" s="7" t="str">
        <f t="shared" si="265"/>
        <v/>
      </c>
      <c r="G1574" s="21" t="str">
        <f>IF(ISBLANK(C1574),"",_xlfn.XLOOKUP(_xlfn.XLOOKUP(VALUE(LEFT(C1574,4)),Souches!$B$2:$B$15000,Souches!$E$2:$E$15000),Varietes!$B$2:$B$500,Varietes!$C$2:$C$500))</f>
        <v/>
      </c>
      <c r="H1574" s="19" t="str">
        <f>IF(ISBLANK(C1574),"",_xlfn.XLOOKUP(VALUE(LEFT(C1574,4)),Souches!$B$2:$B$15000,Souches!$D$2:$D$15000))</f>
        <v/>
      </c>
      <c r="I1574" s="10" t="str">
        <f t="shared" si="263"/>
        <v/>
      </c>
      <c r="J1574" s="19" t="str">
        <f>IF(I1574="","",INT(('ObjProd (2)'!$C$25-I1574)/7 * (ABS('ObjProd (2)'!$C$25-I1574)&gt;=7)))</f>
        <v/>
      </c>
      <c r="K1574" s="10" t="str">
        <f>IF(I1574="","",
IF(AND(DATEDIF(I1574,'ObjProd (2)'!$C$25,"y")=0,DATEDIF(I1574,'ObjProd (2)'!$C$25,"ym")=0,
   INT(('ObjProd (2)'!$C$25-EDATE(I1574,DATEDIF(I1574,'ObjProd (2)'!$C$25,"y")*12+DATEDIF(I1574,'ObjProd (2)'!$C$25,"ym")))/7)=0),
   "&lt; 1 sem.",
   IF(DATEDIF(I1574,'ObjProd (2)'!$C$25,"y")&gt;0,DATEDIF(I1574,'ObjProd (2)'!$C$25,"y") &amp; " " &amp; IF(DATEDIF(I1574,'ObjProd (2)'!$C$25,"y")=1,"an ","ans "),"") &amp;
   IF(DATEDIF(I1574,'ObjProd (2)'!$C$25,"ym")&gt;0,DATEDIF(I1574,'ObjProd (2)'!$C$25,"ym") &amp; " mois ", "") &amp;
   IF(INT(('ObjProd (2)'!$C$25-EDATE(I1574,DATEDIF(I1574,'ObjProd (2)'!$C$25,"y")*12+DATEDIF(I1574,'ObjProd (2)'!$C$25,"ym")))/7)&gt;0,
      INT(('ObjProd (2)'!$C$25-EDATE(I1574,DATEDIF(I1574,'ObjProd (2)'!$C$25,"y")*12+DATEDIF(I1574,'ObjProd (2)'!$C$25,"ym")))/7) &amp; " sem.",
      "")
)
)</f>
        <v/>
      </c>
      <c r="L1574" s="11" t="str">
        <f t="shared" si="264"/>
        <v/>
      </c>
      <c r="M1574" s="9" t="str">
        <f t="shared" si="260"/>
        <v/>
      </c>
      <c r="N1574" s="9" t="str" cm="1">
        <f t="array" aca="1" ref="N1574" ca="1">LEFT(L1574, IF(ISNUMBER(SUBSTITUTE(_xludf.MID(L1574, 2, 1), ".", ",")), 1, 2))</f>
        <v/>
      </c>
      <c r="O1574" s="19" t="str">
        <f t="shared" ca="1" si="266"/>
        <v/>
      </c>
      <c r="P1574" s="9" t="str">
        <f t="shared" ca="1" si="267"/>
        <v/>
      </c>
      <c r="Q1574" s="9" t="str">
        <f t="shared" ca="1" si="268"/>
        <v/>
      </c>
      <c r="R1574" s="9" t="str">
        <f t="shared" si="261"/>
        <v/>
      </c>
      <c r="S1574" t="str" cm="1">
        <f t="array" ref="S1574">IF(ISBLANK(C1574),"",IFERROR(INDEX(ListeSeries!$A$2:$A$1045, MATCH(1, (DatasScan!G1574=ListeSeries!$B$2:$B$1045) * (DatasScan!H1574&gt;=ListeSeries!$D$2:$D$1045) * (DatasScan!H1574&lt;=ListeSeries!$E$2:$E$1045), 0)), "no match"))</f>
        <v/>
      </c>
      <c r="T1574" s="7" t="str" cm="1">
        <f t="array" ref="T1574">IF(ISBLANK(C1574),"",IFERROR(INDEX(ListeSeries!$C$2:$C$1045, MATCH(1, (DatasScan!G1574=ListeSeries!$B$2:$B$1045) * (DatasScan!H1574&gt;=ListeSeries!$D$2:$D$1045) * (DatasScan!H1574&lt;=ListeSeries!$E$2:$E$1045), 0)), "no match"))</f>
        <v/>
      </c>
      <c r="U1574" s="11" t="str" cm="1">
        <f t="array" ref="U1574">IF(ISBLANK(C1574),"",IFERROR(INDEX(ListeSeries!$F$2:$F$1045, MATCH(1, (DatasScan!G1574=ListeSeries!$B$2:$B$1045) * (DatasScan!H1574&gt;=ListeSeries!$D$2:$D$1045) * (DatasScan!H1574&lt;=ListeSeries!$E$2:$E$1045), 0)), "no match"))</f>
        <v/>
      </c>
    </row>
    <row r="1575" spans="1:21" x14ac:dyDescent="0.25">
      <c r="A1575" s="6" t="str">
        <f t="shared" si="262"/>
        <v/>
      </c>
      <c r="B1575" s="272"/>
      <c r="F1575" s="7" t="str">
        <f t="shared" si="265"/>
        <v/>
      </c>
      <c r="G1575" s="21" t="str">
        <f>IF(ISBLANK(C1575),"",_xlfn.XLOOKUP(_xlfn.XLOOKUP(VALUE(LEFT(C1575,4)),Souches!$B$2:$B$15000,Souches!$E$2:$E$15000),Varietes!$B$2:$B$500,Varietes!$C$2:$C$500))</f>
        <v/>
      </c>
      <c r="H1575" s="19" t="str">
        <f>IF(ISBLANK(C1575),"",_xlfn.XLOOKUP(VALUE(LEFT(C1575,4)),Souches!$B$2:$B$15000,Souches!$D$2:$D$15000))</f>
        <v/>
      </c>
      <c r="I1575" s="10" t="str">
        <f t="shared" si="263"/>
        <v/>
      </c>
      <c r="J1575" s="19" t="str">
        <f>IF(I1575="","",INT(('ObjProd (2)'!$C$25-I1575)/7 * (ABS('ObjProd (2)'!$C$25-I1575)&gt;=7)))</f>
        <v/>
      </c>
      <c r="K1575" s="10" t="str">
        <f>IF(I1575="","",
IF(AND(DATEDIF(I1575,'ObjProd (2)'!$C$25,"y")=0,DATEDIF(I1575,'ObjProd (2)'!$C$25,"ym")=0,
   INT(('ObjProd (2)'!$C$25-EDATE(I1575,DATEDIF(I1575,'ObjProd (2)'!$C$25,"y")*12+DATEDIF(I1575,'ObjProd (2)'!$C$25,"ym")))/7)=0),
   "&lt; 1 sem.",
   IF(DATEDIF(I1575,'ObjProd (2)'!$C$25,"y")&gt;0,DATEDIF(I1575,'ObjProd (2)'!$C$25,"y") &amp; " " &amp; IF(DATEDIF(I1575,'ObjProd (2)'!$C$25,"y")=1,"an ","ans "),"") &amp;
   IF(DATEDIF(I1575,'ObjProd (2)'!$C$25,"ym")&gt;0,DATEDIF(I1575,'ObjProd (2)'!$C$25,"ym") &amp; " mois ", "") &amp;
   IF(INT(('ObjProd (2)'!$C$25-EDATE(I1575,DATEDIF(I1575,'ObjProd (2)'!$C$25,"y")*12+DATEDIF(I1575,'ObjProd (2)'!$C$25,"ym")))/7)&gt;0,
      INT(('ObjProd (2)'!$C$25-EDATE(I1575,DATEDIF(I1575,'ObjProd (2)'!$C$25,"y")*12+DATEDIF(I1575,'ObjProd (2)'!$C$25,"ym")))/7) &amp; " sem.",
      "")
)
)</f>
        <v/>
      </c>
      <c r="L1575" s="11" t="str">
        <f t="shared" si="264"/>
        <v/>
      </c>
      <c r="M1575" s="9" t="str">
        <f t="shared" si="260"/>
        <v/>
      </c>
      <c r="N1575" s="9" t="str" cm="1">
        <f t="array" aca="1" ref="N1575" ca="1">LEFT(L1575, IF(ISNUMBER(SUBSTITUTE(_xludf.MID(L1575, 2, 1), ".", ",")), 1, 2))</f>
        <v/>
      </c>
      <c r="O1575" s="19" t="str">
        <f t="shared" ca="1" si="266"/>
        <v/>
      </c>
      <c r="P1575" s="9" t="str">
        <f t="shared" ca="1" si="267"/>
        <v/>
      </c>
      <c r="Q1575" s="9" t="str">
        <f t="shared" ca="1" si="268"/>
        <v/>
      </c>
      <c r="R1575" s="9" t="str">
        <f t="shared" si="261"/>
        <v/>
      </c>
      <c r="S1575" t="str" cm="1">
        <f t="array" ref="S1575">IF(ISBLANK(C1575),"",IFERROR(INDEX(ListeSeries!$A$2:$A$1045, MATCH(1, (DatasScan!G1575=ListeSeries!$B$2:$B$1045) * (DatasScan!H1575&gt;=ListeSeries!$D$2:$D$1045) * (DatasScan!H1575&lt;=ListeSeries!$E$2:$E$1045), 0)), "no match"))</f>
        <v/>
      </c>
      <c r="T1575" s="7" t="str" cm="1">
        <f t="array" ref="T1575">IF(ISBLANK(C1575),"",IFERROR(INDEX(ListeSeries!$C$2:$C$1045, MATCH(1, (DatasScan!G1575=ListeSeries!$B$2:$B$1045) * (DatasScan!H1575&gt;=ListeSeries!$D$2:$D$1045) * (DatasScan!H1575&lt;=ListeSeries!$E$2:$E$1045), 0)), "no match"))</f>
        <v/>
      </c>
      <c r="U1575" s="11" t="str" cm="1">
        <f t="array" ref="U1575">IF(ISBLANK(C1575),"",IFERROR(INDEX(ListeSeries!$F$2:$F$1045, MATCH(1, (DatasScan!G1575=ListeSeries!$B$2:$B$1045) * (DatasScan!H1575&gt;=ListeSeries!$D$2:$D$1045) * (DatasScan!H1575&lt;=ListeSeries!$E$2:$E$1045), 0)), "no match"))</f>
        <v/>
      </c>
    </row>
    <row r="1576" spans="1:21" x14ac:dyDescent="0.25">
      <c r="A1576" s="6" t="str">
        <f t="shared" si="262"/>
        <v/>
      </c>
      <c r="B1576" s="272"/>
      <c r="F1576" s="7" t="str">
        <f t="shared" si="265"/>
        <v/>
      </c>
      <c r="G1576" s="21" t="str">
        <f>IF(ISBLANK(C1576),"",_xlfn.XLOOKUP(_xlfn.XLOOKUP(VALUE(LEFT(C1576,4)),Souches!$B$2:$B$15000,Souches!$E$2:$E$15000),Varietes!$B$2:$B$500,Varietes!$C$2:$C$500))</f>
        <v/>
      </c>
      <c r="H1576" s="19" t="str">
        <f>IF(ISBLANK(C1576),"",_xlfn.XLOOKUP(VALUE(LEFT(C1576,4)),Souches!$B$2:$B$15000,Souches!$D$2:$D$15000))</f>
        <v/>
      </c>
      <c r="I1576" s="10" t="str">
        <f t="shared" si="263"/>
        <v/>
      </c>
      <c r="J1576" s="19" t="str">
        <f>IF(I1576="","",INT(('ObjProd (2)'!$C$25-I1576)/7 * (ABS('ObjProd (2)'!$C$25-I1576)&gt;=7)))</f>
        <v/>
      </c>
      <c r="K1576" s="10" t="str">
        <f>IF(I1576="","",
IF(AND(DATEDIF(I1576,'ObjProd (2)'!$C$25,"y")=0,DATEDIF(I1576,'ObjProd (2)'!$C$25,"ym")=0,
   INT(('ObjProd (2)'!$C$25-EDATE(I1576,DATEDIF(I1576,'ObjProd (2)'!$C$25,"y")*12+DATEDIF(I1576,'ObjProd (2)'!$C$25,"ym")))/7)=0),
   "&lt; 1 sem.",
   IF(DATEDIF(I1576,'ObjProd (2)'!$C$25,"y")&gt;0,DATEDIF(I1576,'ObjProd (2)'!$C$25,"y") &amp; " " &amp; IF(DATEDIF(I1576,'ObjProd (2)'!$C$25,"y")=1,"an ","ans "),"") &amp;
   IF(DATEDIF(I1576,'ObjProd (2)'!$C$25,"ym")&gt;0,DATEDIF(I1576,'ObjProd (2)'!$C$25,"ym") &amp; " mois ", "") &amp;
   IF(INT(('ObjProd (2)'!$C$25-EDATE(I1576,DATEDIF(I1576,'ObjProd (2)'!$C$25,"y")*12+DATEDIF(I1576,'ObjProd (2)'!$C$25,"ym")))/7)&gt;0,
      INT(('ObjProd (2)'!$C$25-EDATE(I1576,DATEDIF(I1576,'ObjProd (2)'!$C$25,"y")*12+DATEDIF(I1576,'ObjProd (2)'!$C$25,"ym")))/7) &amp; " sem.",
      "")
)
)</f>
        <v/>
      </c>
      <c r="L1576" s="11" t="str">
        <f t="shared" si="264"/>
        <v/>
      </c>
      <c r="M1576" s="9" t="str">
        <f t="shared" si="260"/>
        <v/>
      </c>
      <c r="N1576" s="9" t="str" cm="1">
        <f t="array" aca="1" ref="N1576" ca="1">LEFT(L1576, IF(ISNUMBER(SUBSTITUTE(_xludf.MID(L1576, 2, 1), ".", ",")), 1, 2))</f>
        <v/>
      </c>
      <c r="O1576" s="19" t="str">
        <f t="shared" ca="1" si="266"/>
        <v/>
      </c>
      <c r="P1576" s="9" t="str">
        <f t="shared" ca="1" si="267"/>
        <v/>
      </c>
      <c r="Q1576" s="9" t="str">
        <f t="shared" ca="1" si="268"/>
        <v/>
      </c>
      <c r="R1576" s="9" t="str">
        <f t="shared" si="261"/>
        <v/>
      </c>
      <c r="S1576" t="str" cm="1">
        <f t="array" ref="S1576">IF(ISBLANK(C1576),"",IFERROR(INDEX(ListeSeries!$A$2:$A$1045, MATCH(1, (DatasScan!G1576=ListeSeries!$B$2:$B$1045) * (DatasScan!H1576&gt;=ListeSeries!$D$2:$D$1045) * (DatasScan!H1576&lt;=ListeSeries!$E$2:$E$1045), 0)), "no match"))</f>
        <v/>
      </c>
      <c r="T1576" s="7" t="str" cm="1">
        <f t="array" ref="T1576">IF(ISBLANK(C1576),"",IFERROR(INDEX(ListeSeries!$C$2:$C$1045, MATCH(1, (DatasScan!G1576=ListeSeries!$B$2:$B$1045) * (DatasScan!H1576&gt;=ListeSeries!$D$2:$D$1045) * (DatasScan!H1576&lt;=ListeSeries!$E$2:$E$1045), 0)), "no match"))</f>
        <v/>
      </c>
      <c r="U1576" s="11" t="str" cm="1">
        <f t="array" ref="U1576">IF(ISBLANK(C1576),"",IFERROR(INDEX(ListeSeries!$F$2:$F$1045, MATCH(1, (DatasScan!G1576=ListeSeries!$B$2:$B$1045) * (DatasScan!H1576&gt;=ListeSeries!$D$2:$D$1045) * (DatasScan!H1576&lt;=ListeSeries!$E$2:$E$1045), 0)), "no match"))</f>
        <v/>
      </c>
    </row>
    <row r="1577" spans="1:21" x14ac:dyDescent="0.25">
      <c r="A1577" s="6" t="str">
        <f t="shared" si="262"/>
        <v/>
      </c>
      <c r="B1577" s="272"/>
      <c r="F1577" s="7" t="str">
        <f t="shared" si="265"/>
        <v/>
      </c>
      <c r="G1577" s="21" t="str">
        <f>IF(ISBLANK(C1577),"",_xlfn.XLOOKUP(_xlfn.XLOOKUP(VALUE(LEFT(C1577,4)),Souches!$B$2:$B$15000,Souches!$E$2:$E$15000),Varietes!$B$2:$B$500,Varietes!$C$2:$C$500))</f>
        <v/>
      </c>
      <c r="H1577" s="19" t="str">
        <f>IF(ISBLANK(C1577),"",_xlfn.XLOOKUP(VALUE(LEFT(C1577,4)),Souches!$B$2:$B$15000,Souches!$D$2:$D$15000))</f>
        <v/>
      </c>
      <c r="I1577" s="10" t="str">
        <f t="shared" si="263"/>
        <v/>
      </c>
      <c r="J1577" s="19" t="str">
        <f>IF(I1577="","",INT(('ObjProd (2)'!$C$25-I1577)/7 * (ABS('ObjProd (2)'!$C$25-I1577)&gt;=7)))</f>
        <v/>
      </c>
      <c r="K1577" s="10" t="str">
        <f>IF(I1577="","",
IF(AND(DATEDIF(I1577,'ObjProd (2)'!$C$25,"y")=0,DATEDIF(I1577,'ObjProd (2)'!$C$25,"ym")=0,
   INT(('ObjProd (2)'!$C$25-EDATE(I1577,DATEDIF(I1577,'ObjProd (2)'!$C$25,"y")*12+DATEDIF(I1577,'ObjProd (2)'!$C$25,"ym")))/7)=0),
   "&lt; 1 sem.",
   IF(DATEDIF(I1577,'ObjProd (2)'!$C$25,"y")&gt;0,DATEDIF(I1577,'ObjProd (2)'!$C$25,"y") &amp; " " &amp; IF(DATEDIF(I1577,'ObjProd (2)'!$C$25,"y")=1,"an ","ans "),"") &amp;
   IF(DATEDIF(I1577,'ObjProd (2)'!$C$25,"ym")&gt;0,DATEDIF(I1577,'ObjProd (2)'!$C$25,"ym") &amp; " mois ", "") &amp;
   IF(INT(('ObjProd (2)'!$C$25-EDATE(I1577,DATEDIF(I1577,'ObjProd (2)'!$C$25,"y")*12+DATEDIF(I1577,'ObjProd (2)'!$C$25,"ym")))/7)&gt;0,
      INT(('ObjProd (2)'!$C$25-EDATE(I1577,DATEDIF(I1577,'ObjProd (2)'!$C$25,"y")*12+DATEDIF(I1577,'ObjProd (2)'!$C$25,"ym")))/7) &amp; " sem.",
      "")
)
)</f>
        <v/>
      </c>
      <c r="L1577" s="11" t="str">
        <f t="shared" si="264"/>
        <v/>
      </c>
      <c r="M1577" s="9" t="str">
        <f t="shared" si="260"/>
        <v/>
      </c>
      <c r="N1577" s="9" t="str" cm="1">
        <f t="array" aca="1" ref="N1577" ca="1">LEFT(L1577, IF(ISNUMBER(SUBSTITUTE(_xludf.MID(L1577, 2, 1), ".", ",")), 1, 2))</f>
        <v/>
      </c>
      <c r="O1577" s="19" t="str">
        <f t="shared" ca="1" si="266"/>
        <v/>
      </c>
      <c r="P1577" s="9" t="str">
        <f t="shared" ca="1" si="267"/>
        <v/>
      </c>
      <c r="Q1577" s="9" t="str">
        <f t="shared" ca="1" si="268"/>
        <v/>
      </c>
      <c r="R1577" s="9" t="str">
        <f t="shared" si="261"/>
        <v/>
      </c>
      <c r="S1577" t="str" cm="1">
        <f t="array" ref="S1577">IF(ISBLANK(C1577),"",IFERROR(INDEX(ListeSeries!$A$2:$A$1045, MATCH(1, (DatasScan!G1577=ListeSeries!$B$2:$B$1045) * (DatasScan!H1577&gt;=ListeSeries!$D$2:$D$1045) * (DatasScan!H1577&lt;=ListeSeries!$E$2:$E$1045), 0)), "no match"))</f>
        <v/>
      </c>
      <c r="T1577" s="7" t="str" cm="1">
        <f t="array" ref="T1577">IF(ISBLANK(C1577),"",IFERROR(INDEX(ListeSeries!$C$2:$C$1045, MATCH(1, (DatasScan!G1577=ListeSeries!$B$2:$B$1045) * (DatasScan!H1577&gt;=ListeSeries!$D$2:$D$1045) * (DatasScan!H1577&lt;=ListeSeries!$E$2:$E$1045), 0)), "no match"))</f>
        <v/>
      </c>
      <c r="U1577" s="11" t="str" cm="1">
        <f t="array" ref="U1577">IF(ISBLANK(C1577),"",IFERROR(INDEX(ListeSeries!$F$2:$F$1045, MATCH(1, (DatasScan!G1577=ListeSeries!$B$2:$B$1045) * (DatasScan!H1577&gt;=ListeSeries!$D$2:$D$1045) * (DatasScan!H1577&lt;=ListeSeries!$E$2:$E$1045), 0)), "no match"))</f>
        <v/>
      </c>
    </row>
    <row r="1578" spans="1:21" x14ac:dyDescent="0.25">
      <c r="A1578" s="6" t="str">
        <f t="shared" si="262"/>
        <v/>
      </c>
      <c r="B1578" s="272"/>
      <c r="F1578" s="7" t="str">
        <f t="shared" si="265"/>
        <v/>
      </c>
      <c r="G1578" s="21" t="str">
        <f>IF(ISBLANK(C1578),"",_xlfn.XLOOKUP(_xlfn.XLOOKUP(VALUE(LEFT(C1578,4)),Souches!$B$2:$B$15000,Souches!$E$2:$E$15000),Varietes!$B$2:$B$500,Varietes!$C$2:$C$500))</f>
        <v/>
      </c>
      <c r="H1578" s="19" t="str">
        <f>IF(ISBLANK(C1578),"",_xlfn.XLOOKUP(VALUE(LEFT(C1578,4)),Souches!$B$2:$B$15000,Souches!$D$2:$D$15000))</f>
        <v/>
      </c>
      <c r="I1578" s="10" t="str">
        <f t="shared" si="263"/>
        <v/>
      </c>
      <c r="J1578" s="19" t="str">
        <f>IF(I1578="","",INT(('ObjProd (2)'!$C$25-I1578)/7 * (ABS('ObjProd (2)'!$C$25-I1578)&gt;=7)))</f>
        <v/>
      </c>
      <c r="K1578" s="10" t="str">
        <f>IF(I1578="","",
IF(AND(DATEDIF(I1578,'ObjProd (2)'!$C$25,"y")=0,DATEDIF(I1578,'ObjProd (2)'!$C$25,"ym")=0,
   INT(('ObjProd (2)'!$C$25-EDATE(I1578,DATEDIF(I1578,'ObjProd (2)'!$C$25,"y")*12+DATEDIF(I1578,'ObjProd (2)'!$C$25,"ym")))/7)=0),
   "&lt; 1 sem.",
   IF(DATEDIF(I1578,'ObjProd (2)'!$C$25,"y")&gt;0,DATEDIF(I1578,'ObjProd (2)'!$C$25,"y") &amp; " " &amp; IF(DATEDIF(I1578,'ObjProd (2)'!$C$25,"y")=1,"an ","ans "),"") &amp;
   IF(DATEDIF(I1578,'ObjProd (2)'!$C$25,"ym")&gt;0,DATEDIF(I1578,'ObjProd (2)'!$C$25,"ym") &amp; " mois ", "") &amp;
   IF(INT(('ObjProd (2)'!$C$25-EDATE(I1578,DATEDIF(I1578,'ObjProd (2)'!$C$25,"y")*12+DATEDIF(I1578,'ObjProd (2)'!$C$25,"ym")))/7)&gt;0,
      INT(('ObjProd (2)'!$C$25-EDATE(I1578,DATEDIF(I1578,'ObjProd (2)'!$C$25,"y")*12+DATEDIF(I1578,'ObjProd (2)'!$C$25,"ym")))/7) &amp; " sem.",
      "")
)
)</f>
        <v/>
      </c>
      <c r="L1578" s="11" t="str">
        <f t="shared" si="264"/>
        <v/>
      </c>
      <c r="M1578" s="9" t="str">
        <f t="shared" si="260"/>
        <v/>
      </c>
      <c r="N1578" s="9" t="str" cm="1">
        <f t="array" aca="1" ref="N1578" ca="1">LEFT(L1578, IF(ISNUMBER(SUBSTITUTE(_xludf.MID(L1578, 2, 1), ".", ",")), 1, 2))</f>
        <v/>
      </c>
      <c r="O1578" s="19" t="str">
        <f t="shared" ca="1" si="266"/>
        <v/>
      </c>
      <c r="P1578" s="9" t="str">
        <f t="shared" ca="1" si="267"/>
        <v/>
      </c>
      <c r="Q1578" s="9" t="str">
        <f t="shared" ca="1" si="268"/>
        <v/>
      </c>
      <c r="R1578" s="9" t="str">
        <f t="shared" si="261"/>
        <v/>
      </c>
      <c r="S1578" t="str" cm="1">
        <f t="array" ref="S1578">IF(ISBLANK(C1578),"",IFERROR(INDEX(ListeSeries!$A$2:$A$1045, MATCH(1, (DatasScan!G1578=ListeSeries!$B$2:$B$1045) * (DatasScan!H1578&gt;=ListeSeries!$D$2:$D$1045) * (DatasScan!H1578&lt;=ListeSeries!$E$2:$E$1045), 0)), "no match"))</f>
        <v/>
      </c>
      <c r="T1578" s="7" t="str" cm="1">
        <f t="array" ref="T1578">IF(ISBLANK(C1578),"",IFERROR(INDEX(ListeSeries!$C$2:$C$1045, MATCH(1, (DatasScan!G1578=ListeSeries!$B$2:$B$1045) * (DatasScan!H1578&gt;=ListeSeries!$D$2:$D$1045) * (DatasScan!H1578&lt;=ListeSeries!$E$2:$E$1045), 0)), "no match"))</f>
        <v/>
      </c>
      <c r="U1578" s="11" t="str" cm="1">
        <f t="array" ref="U1578">IF(ISBLANK(C1578),"",IFERROR(INDEX(ListeSeries!$F$2:$F$1045, MATCH(1, (DatasScan!G1578=ListeSeries!$B$2:$B$1045) * (DatasScan!H1578&gt;=ListeSeries!$D$2:$D$1045) * (DatasScan!H1578&lt;=ListeSeries!$E$2:$E$1045), 0)), "no match"))</f>
        <v/>
      </c>
    </row>
    <row r="1579" spans="1:21" x14ac:dyDescent="0.25">
      <c r="A1579" s="6" t="str">
        <f t="shared" si="262"/>
        <v/>
      </c>
      <c r="B1579" s="272"/>
      <c r="F1579" s="7" t="str">
        <f t="shared" si="265"/>
        <v/>
      </c>
      <c r="G1579" s="21" t="str">
        <f>IF(ISBLANK(C1579),"",_xlfn.XLOOKUP(_xlfn.XLOOKUP(VALUE(LEFT(C1579,4)),Souches!$B$2:$B$15000,Souches!$E$2:$E$15000),Varietes!$B$2:$B$500,Varietes!$C$2:$C$500))</f>
        <v/>
      </c>
      <c r="H1579" s="19" t="str">
        <f>IF(ISBLANK(C1579),"",_xlfn.XLOOKUP(VALUE(LEFT(C1579,4)),Souches!$B$2:$B$15000,Souches!$D$2:$D$15000))</f>
        <v/>
      </c>
      <c r="I1579" s="10" t="str">
        <f t="shared" si="263"/>
        <v/>
      </c>
      <c r="J1579" s="19" t="str">
        <f>IF(I1579="","",INT(('ObjProd (2)'!$C$25-I1579)/7 * (ABS('ObjProd (2)'!$C$25-I1579)&gt;=7)))</f>
        <v/>
      </c>
      <c r="K1579" s="10" t="str">
        <f>IF(I1579="","",
IF(AND(DATEDIF(I1579,'ObjProd (2)'!$C$25,"y")=0,DATEDIF(I1579,'ObjProd (2)'!$C$25,"ym")=0,
   INT(('ObjProd (2)'!$C$25-EDATE(I1579,DATEDIF(I1579,'ObjProd (2)'!$C$25,"y")*12+DATEDIF(I1579,'ObjProd (2)'!$C$25,"ym")))/7)=0),
   "&lt; 1 sem.",
   IF(DATEDIF(I1579,'ObjProd (2)'!$C$25,"y")&gt;0,DATEDIF(I1579,'ObjProd (2)'!$C$25,"y") &amp; " " &amp; IF(DATEDIF(I1579,'ObjProd (2)'!$C$25,"y")=1,"an ","ans "),"") &amp;
   IF(DATEDIF(I1579,'ObjProd (2)'!$C$25,"ym")&gt;0,DATEDIF(I1579,'ObjProd (2)'!$C$25,"ym") &amp; " mois ", "") &amp;
   IF(INT(('ObjProd (2)'!$C$25-EDATE(I1579,DATEDIF(I1579,'ObjProd (2)'!$C$25,"y")*12+DATEDIF(I1579,'ObjProd (2)'!$C$25,"ym")))/7)&gt;0,
      INT(('ObjProd (2)'!$C$25-EDATE(I1579,DATEDIF(I1579,'ObjProd (2)'!$C$25,"y")*12+DATEDIF(I1579,'ObjProd (2)'!$C$25,"ym")))/7) &amp; " sem.",
      "")
)
)</f>
        <v/>
      </c>
      <c r="L1579" s="11" t="str">
        <f t="shared" si="264"/>
        <v/>
      </c>
      <c r="M1579" s="9" t="str">
        <f t="shared" si="260"/>
        <v/>
      </c>
      <c r="N1579" s="9" t="str" cm="1">
        <f t="array" aca="1" ref="N1579" ca="1">LEFT(L1579, IF(ISNUMBER(SUBSTITUTE(_xludf.MID(L1579, 2, 1), ".", ",")), 1, 2))</f>
        <v/>
      </c>
      <c r="O1579" s="19" t="str">
        <f t="shared" ca="1" si="266"/>
        <v/>
      </c>
      <c r="P1579" s="9" t="str">
        <f t="shared" ca="1" si="267"/>
        <v/>
      </c>
      <c r="Q1579" s="9" t="str">
        <f t="shared" ca="1" si="268"/>
        <v/>
      </c>
      <c r="R1579" s="9" t="str">
        <f t="shared" si="261"/>
        <v/>
      </c>
      <c r="S1579" t="str" cm="1">
        <f t="array" ref="S1579">IF(ISBLANK(C1579),"",IFERROR(INDEX(ListeSeries!$A$2:$A$1045, MATCH(1, (DatasScan!G1579=ListeSeries!$B$2:$B$1045) * (DatasScan!H1579&gt;=ListeSeries!$D$2:$D$1045) * (DatasScan!H1579&lt;=ListeSeries!$E$2:$E$1045), 0)), "no match"))</f>
        <v/>
      </c>
      <c r="T1579" s="7" t="str" cm="1">
        <f t="array" ref="T1579">IF(ISBLANK(C1579),"",IFERROR(INDEX(ListeSeries!$C$2:$C$1045, MATCH(1, (DatasScan!G1579=ListeSeries!$B$2:$B$1045) * (DatasScan!H1579&gt;=ListeSeries!$D$2:$D$1045) * (DatasScan!H1579&lt;=ListeSeries!$E$2:$E$1045), 0)), "no match"))</f>
        <v/>
      </c>
      <c r="U1579" s="11" t="str" cm="1">
        <f t="array" ref="U1579">IF(ISBLANK(C1579),"",IFERROR(INDEX(ListeSeries!$F$2:$F$1045, MATCH(1, (DatasScan!G1579=ListeSeries!$B$2:$B$1045) * (DatasScan!H1579&gt;=ListeSeries!$D$2:$D$1045) * (DatasScan!H1579&lt;=ListeSeries!$E$2:$E$1045), 0)), "no match"))</f>
        <v/>
      </c>
    </row>
    <row r="1580" spans="1:21" x14ac:dyDescent="0.25">
      <c r="A1580" s="6" t="str">
        <f t="shared" si="262"/>
        <v/>
      </c>
      <c r="B1580" s="272"/>
      <c r="F1580" s="7" t="str">
        <f t="shared" si="265"/>
        <v/>
      </c>
      <c r="G1580" s="21" t="str">
        <f>IF(ISBLANK(C1580),"",_xlfn.XLOOKUP(_xlfn.XLOOKUP(VALUE(LEFT(C1580,4)),Souches!$B$2:$B$15000,Souches!$E$2:$E$15000),Varietes!$B$2:$B$500,Varietes!$C$2:$C$500))</f>
        <v/>
      </c>
      <c r="H1580" s="19" t="str">
        <f>IF(ISBLANK(C1580),"",_xlfn.XLOOKUP(VALUE(LEFT(C1580,4)),Souches!$B$2:$B$15000,Souches!$D$2:$D$15000))</f>
        <v/>
      </c>
      <c r="I1580" s="10" t="str">
        <f t="shared" si="263"/>
        <v/>
      </c>
      <c r="J1580" s="19" t="str">
        <f>IF(I1580="","",INT(('ObjProd (2)'!$C$25-I1580)/7 * (ABS('ObjProd (2)'!$C$25-I1580)&gt;=7)))</f>
        <v/>
      </c>
      <c r="K1580" s="10" t="str">
        <f>IF(I1580="","",
IF(AND(DATEDIF(I1580,'ObjProd (2)'!$C$25,"y")=0,DATEDIF(I1580,'ObjProd (2)'!$C$25,"ym")=0,
   INT(('ObjProd (2)'!$C$25-EDATE(I1580,DATEDIF(I1580,'ObjProd (2)'!$C$25,"y")*12+DATEDIF(I1580,'ObjProd (2)'!$C$25,"ym")))/7)=0),
   "&lt; 1 sem.",
   IF(DATEDIF(I1580,'ObjProd (2)'!$C$25,"y")&gt;0,DATEDIF(I1580,'ObjProd (2)'!$C$25,"y") &amp; " " &amp; IF(DATEDIF(I1580,'ObjProd (2)'!$C$25,"y")=1,"an ","ans "),"") &amp;
   IF(DATEDIF(I1580,'ObjProd (2)'!$C$25,"ym")&gt;0,DATEDIF(I1580,'ObjProd (2)'!$C$25,"ym") &amp; " mois ", "") &amp;
   IF(INT(('ObjProd (2)'!$C$25-EDATE(I1580,DATEDIF(I1580,'ObjProd (2)'!$C$25,"y")*12+DATEDIF(I1580,'ObjProd (2)'!$C$25,"ym")))/7)&gt;0,
      INT(('ObjProd (2)'!$C$25-EDATE(I1580,DATEDIF(I1580,'ObjProd (2)'!$C$25,"y")*12+DATEDIF(I1580,'ObjProd (2)'!$C$25,"ym")))/7) &amp; " sem.",
      "")
)
)</f>
        <v/>
      </c>
      <c r="L1580" s="11" t="str">
        <f t="shared" si="264"/>
        <v/>
      </c>
      <c r="M1580" s="9" t="str">
        <f t="shared" si="260"/>
        <v/>
      </c>
      <c r="N1580" s="9" t="str" cm="1">
        <f t="array" aca="1" ref="N1580" ca="1">LEFT(L1580, IF(ISNUMBER(SUBSTITUTE(_xludf.MID(L1580, 2, 1), ".", ",")), 1, 2))</f>
        <v/>
      </c>
      <c r="O1580" s="19" t="str">
        <f t="shared" ca="1" si="266"/>
        <v/>
      </c>
      <c r="P1580" s="9" t="str">
        <f t="shared" ca="1" si="267"/>
        <v/>
      </c>
      <c r="Q1580" s="9" t="str">
        <f t="shared" ca="1" si="268"/>
        <v/>
      </c>
      <c r="R1580" s="9" t="str">
        <f t="shared" si="261"/>
        <v/>
      </c>
      <c r="S1580" t="str" cm="1">
        <f t="array" ref="S1580">IF(ISBLANK(C1580),"",IFERROR(INDEX(ListeSeries!$A$2:$A$1045, MATCH(1, (DatasScan!G1580=ListeSeries!$B$2:$B$1045) * (DatasScan!H1580&gt;=ListeSeries!$D$2:$D$1045) * (DatasScan!H1580&lt;=ListeSeries!$E$2:$E$1045), 0)), "no match"))</f>
        <v/>
      </c>
      <c r="T1580" s="7" t="str" cm="1">
        <f t="array" ref="T1580">IF(ISBLANK(C1580),"",IFERROR(INDEX(ListeSeries!$C$2:$C$1045, MATCH(1, (DatasScan!G1580=ListeSeries!$B$2:$B$1045) * (DatasScan!H1580&gt;=ListeSeries!$D$2:$D$1045) * (DatasScan!H1580&lt;=ListeSeries!$E$2:$E$1045), 0)), "no match"))</f>
        <v/>
      </c>
      <c r="U1580" s="11" t="str" cm="1">
        <f t="array" ref="U1580">IF(ISBLANK(C1580),"",IFERROR(INDEX(ListeSeries!$F$2:$F$1045, MATCH(1, (DatasScan!G1580=ListeSeries!$B$2:$B$1045) * (DatasScan!H1580&gt;=ListeSeries!$D$2:$D$1045) * (DatasScan!H1580&lt;=ListeSeries!$E$2:$E$1045), 0)), "no match"))</f>
        <v/>
      </c>
    </row>
    <row r="1581" spans="1:21" x14ac:dyDescent="0.25">
      <c r="A1581" s="6" t="str">
        <f t="shared" si="262"/>
        <v/>
      </c>
      <c r="B1581" s="272"/>
      <c r="F1581" s="7" t="str">
        <f t="shared" si="265"/>
        <v/>
      </c>
      <c r="G1581" s="21" t="str">
        <f>IF(ISBLANK(C1581),"",_xlfn.XLOOKUP(_xlfn.XLOOKUP(VALUE(LEFT(C1581,4)),Souches!$B$2:$B$15000,Souches!$E$2:$E$15000),Varietes!$B$2:$B$500,Varietes!$C$2:$C$500))</f>
        <v/>
      </c>
      <c r="H1581" s="19" t="str">
        <f>IF(ISBLANK(C1581),"",_xlfn.XLOOKUP(VALUE(LEFT(C1581,4)),Souches!$B$2:$B$15000,Souches!$D$2:$D$15000))</f>
        <v/>
      </c>
      <c r="I1581" s="10" t="str">
        <f t="shared" si="263"/>
        <v/>
      </c>
      <c r="J1581" s="19" t="str">
        <f>IF(I1581="","",INT(('ObjProd (2)'!$C$25-I1581)/7 * (ABS('ObjProd (2)'!$C$25-I1581)&gt;=7)))</f>
        <v/>
      </c>
      <c r="K1581" s="10" t="str">
        <f>IF(I1581="","",
IF(AND(DATEDIF(I1581,'ObjProd (2)'!$C$25,"y")=0,DATEDIF(I1581,'ObjProd (2)'!$C$25,"ym")=0,
   INT(('ObjProd (2)'!$C$25-EDATE(I1581,DATEDIF(I1581,'ObjProd (2)'!$C$25,"y")*12+DATEDIF(I1581,'ObjProd (2)'!$C$25,"ym")))/7)=0),
   "&lt; 1 sem.",
   IF(DATEDIF(I1581,'ObjProd (2)'!$C$25,"y")&gt;0,DATEDIF(I1581,'ObjProd (2)'!$C$25,"y") &amp; " " &amp; IF(DATEDIF(I1581,'ObjProd (2)'!$C$25,"y")=1,"an ","ans "),"") &amp;
   IF(DATEDIF(I1581,'ObjProd (2)'!$C$25,"ym")&gt;0,DATEDIF(I1581,'ObjProd (2)'!$C$25,"ym") &amp; " mois ", "") &amp;
   IF(INT(('ObjProd (2)'!$C$25-EDATE(I1581,DATEDIF(I1581,'ObjProd (2)'!$C$25,"y")*12+DATEDIF(I1581,'ObjProd (2)'!$C$25,"ym")))/7)&gt;0,
      INT(('ObjProd (2)'!$C$25-EDATE(I1581,DATEDIF(I1581,'ObjProd (2)'!$C$25,"y")*12+DATEDIF(I1581,'ObjProd (2)'!$C$25,"ym")))/7) &amp; " sem.",
      "")
)
)</f>
        <v/>
      </c>
      <c r="L1581" s="11" t="str">
        <f t="shared" si="264"/>
        <v/>
      </c>
      <c r="M1581" s="9" t="str">
        <f t="shared" si="260"/>
        <v/>
      </c>
      <c r="N1581" s="9" t="str" cm="1">
        <f t="array" aca="1" ref="N1581" ca="1">LEFT(L1581, IF(ISNUMBER(SUBSTITUTE(_xludf.MID(L1581, 2, 1), ".", ",")), 1, 2))</f>
        <v/>
      </c>
      <c r="O1581" s="19" t="str">
        <f t="shared" ca="1" si="266"/>
        <v/>
      </c>
      <c r="P1581" s="9" t="str">
        <f t="shared" ca="1" si="267"/>
        <v/>
      </c>
      <c r="Q1581" s="9" t="str">
        <f t="shared" ca="1" si="268"/>
        <v/>
      </c>
      <c r="R1581" s="9" t="str">
        <f t="shared" si="261"/>
        <v/>
      </c>
      <c r="S1581" t="str" cm="1">
        <f t="array" ref="S1581">IF(ISBLANK(C1581),"",IFERROR(INDEX(ListeSeries!$A$2:$A$1045, MATCH(1, (DatasScan!G1581=ListeSeries!$B$2:$B$1045) * (DatasScan!H1581&gt;=ListeSeries!$D$2:$D$1045) * (DatasScan!H1581&lt;=ListeSeries!$E$2:$E$1045), 0)), "no match"))</f>
        <v/>
      </c>
      <c r="T1581" s="7" t="str" cm="1">
        <f t="array" ref="T1581">IF(ISBLANK(C1581),"",IFERROR(INDEX(ListeSeries!$C$2:$C$1045, MATCH(1, (DatasScan!G1581=ListeSeries!$B$2:$B$1045) * (DatasScan!H1581&gt;=ListeSeries!$D$2:$D$1045) * (DatasScan!H1581&lt;=ListeSeries!$E$2:$E$1045), 0)), "no match"))</f>
        <v/>
      </c>
      <c r="U1581" s="11" t="str" cm="1">
        <f t="array" ref="U1581">IF(ISBLANK(C1581),"",IFERROR(INDEX(ListeSeries!$F$2:$F$1045, MATCH(1, (DatasScan!G1581=ListeSeries!$B$2:$B$1045) * (DatasScan!H1581&gt;=ListeSeries!$D$2:$D$1045) * (DatasScan!H1581&lt;=ListeSeries!$E$2:$E$1045), 0)), "no match"))</f>
        <v/>
      </c>
    </row>
    <row r="1582" spans="1:21" x14ac:dyDescent="0.25">
      <c r="A1582" s="6" t="str">
        <f t="shared" si="262"/>
        <v/>
      </c>
      <c r="B1582" s="272"/>
      <c r="F1582" s="7" t="str">
        <f t="shared" si="265"/>
        <v/>
      </c>
      <c r="G1582" s="21" t="str">
        <f>IF(ISBLANK(C1582),"",_xlfn.XLOOKUP(_xlfn.XLOOKUP(VALUE(LEFT(C1582,4)),Souches!$B$2:$B$15000,Souches!$E$2:$E$15000),Varietes!$B$2:$B$500,Varietes!$C$2:$C$500))</f>
        <v/>
      </c>
      <c r="H1582" s="19" t="str">
        <f>IF(ISBLANK(C1582),"",_xlfn.XLOOKUP(VALUE(LEFT(C1582,4)),Souches!$B$2:$B$15000,Souches!$D$2:$D$15000))</f>
        <v/>
      </c>
      <c r="I1582" s="10" t="str">
        <f t="shared" si="263"/>
        <v/>
      </c>
      <c r="J1582" s="19" t="str">
        <f>IF(I1582="","",INT(('ObjProd (2)'!$C$25-I1582)/7 * (ABS('ObjProd (2)'!$C$25-I1582)&gt;=7)))</f>
        <v/>
      </c>
      <c r="K1582" s="10" t="str">
        <f>IF(I1582="","",
IF(AND(DATEDIF(I1582,'ObjProd (2)'!$C$25,"y")=0,DATEDIF(I1582,'ObjProd (2)'!$C$25,"ym")=0,
   INT(('ObjProd (2)'!$C$25-EDATE(I1582,DATEDIF(I1582,'ObjProd (2)'!$C$25,"y")*12+DATEDIF(I1582,'ObjProd (2)'!$C$25,"ym")))/7)=0),
   "&lt; 1 sem.",
   IF(DATEDIF(I1582,'ObjProd (2)'!$C$25,"y")&gt;0,DATEDIF(I1582,'ObjProd (2)'!$C$25,"y") &amp; " " &amp; IF(DATEDIF(I1582,'ObjProd (2)'!$C$25,"y")=1,"an ","ans "),"") &amp;
   IF(DATEDIF(I1582,'ObjProd (2)'!$C$25,"ym")&gt;0,DATEDIF(I1582,'ObjProd (2)'!$C$25,"ym") &amp; " mois ", "") &amp;
   IF(INT(('ObjProd (2)'!$C$25-EDATE(I1582,DATEDIF(I1582,'ObjProd (2)'!$C$25,"y")*12+DATEDIF(I1582,'ObjProd (2)'!$C$25,"ym")))/7)&gt;0,
      INT(('ObjProd (2)'!$C$25-EDATE(I1582,DATEDIF(I1582,'ObjProd (2)'!$C$25,"y")*12+DATEDIF(I1582,'ObjProd (2)'!$C$25,"ym")))/7) &amp; " sem.",
      "")
)
)</f>
        <v/>
      </c>
      <c r="L1582" s="11" t="str">
        <f t="shared" si="264"/>
        <v/>
      </c>
      <c r="M1582" s="9" t="str">
        <f t="shared" si="260"/>
        <v/>
      </c>
      <c r="N1582" s="9" t="str" cm="1">
        <f t="array" aca="1" ref="N1582" ca="1">LEFT(L1582, IF(ISNUMBER(SUBSTITUTE(_xludf.MID(L1582, 2, 1), ".", ",")), 1, 2))</f>
        <v/>
      </c>
      <c r="O1582" s="19" t="str">
        <f t="shared" ca="1" si="266"/>
        <v/>
      </c>
      <c r="P1582" s="9" t="str">
        <f t="shared" ca="1" si="267"/>
        <v/>
      </c>
      <c r="Q1582" s="9" t="str">
        <f t="shared" ca="1" si="268"/>
        <v/>
      </c>
      <c r="R1582" s="9" t="str">
        <f t="shared" si="261"/>
        <v/>
      </c>
      <c r="S1582" t="str" cm="1">
        <f t="array" ref="S1582">IF(ISBLANK(C1582),"",IFERROR(INDEX(ListeSeries!$A$2:$A$1045, MATCH(1, (DatasScan!G1582=ListeSeries!$B$2:$B$1045) * (DatasScan!H1582&gt;=ListeSeries!$D$2:$D$1045) * (DatasScan!H1582&lt;=ListeSeries!$E$2:$E$1045), 0)), "no match"))</f>
        <v/>
      </c>
      <c r="T1582" s="7" t="str" cm="1">
        <f t="array" ref="T1582">IF(ISBLANK(C1582),"",IFERROR(INDEX(ListeSeries!$C$2:$C$1045, MATCH(1, (DatasScan!G1582=ListeSeries!$B$2:$B$1045) * (DatasScan!H1582&gt;=ListeSeries!$D$2:$D$1045) * (DatasScan!H1582&lt;=ListeSeries!$E$2:$E$1045), 0)), "no match"))</f>
        <v/>
      </c>
      <c r="U1582" s="11" t="str" cm="1">
        <f t="array" ref="U1582">IF(ISBLANK(C1582),"",IFERROR(INDEX(ListeSeries!$F$2:$F$1045, MATCH(1, (DatasScan!G1582=ListeSeries!$B$2:$B$1045) * (DatasScan!H1582&gt;=ListeSeries!$D$2:$D$1045) * (DatasScan!H1582&lt;=ListeSeries!$E$2:$E$1045), 0)), "no match"))</f>
        <v/>
      </c>
    </row>
    <row r="1583" spans="1:21" x14ac:dyDescent="0.25">
      <c r="A1583" s="6" t="str">
        <f t="shared" si="262"/>
        <v/>
      </c>
      <c r="B1583" s="272"/>
      <c r="F1583" s="7" t="str">
        <f t="shared" si="265"/>
        <v/>
      </c>
      <c r="G1583" s="21" t="str">
        <f>IF(ISBLANK(C1583),"",_xlfn.XLOOKUP(_xlfn.XLOOKUP(VALUE(LEFT(C1583,4)),Souches!$B$2:$B$15000,Souches!$E$2:$E$15000),Varietes!$B$2:$B$500,Varietes!$C$2:$C$500))</f>
        <v/>
      </c>
      <c r="H1583" s="19" t="str">
        <f>IF(ISBLANK(C1583),"",_xlfn.XLOOKUP(VALUE(LEFT(C1583,4)),Souches!$B$2:$B$15000,Souches!$D$2:$D$15000))</f>
        <v/>
      </c>
      <c r="I1583" s="10" t="str">
        <f t="shared" si="263"/>
        <v/>
      </c>
      <c r="J1583" s="19" t="str">
        <f>IF(I1583="","",INT(('ObjProd (2)'!$C$25-I1583)/7 * (ABS('ObjProd (2)'!$C$25-I1583)&gt;=7)))</f>
        <v/>
      </c>
      <c r="K1583" s="10" t="str">
        <f>IF(I1583="","",
IF(AND(DATEDIF(I1583,'ObjProd (2)'!$C$25,"y")=0,DATEDIF(I1583,'ObjProd (2)'!$C$25,"ym")=0,
   INT(('ObjProd (2)'!$C$25-EDATE(I1583,DATEDIF(I1583,'ObjProd (2)'!$C$25,"y")*12+DATEDIF(I1583,'ObjProd (2)'!$C$25,"ym")))/7)=0),
   "&lt; 1 sem.",
   IF(DATEDIF(I1583,'ObjProd (2)'!$C$25,"y")&gt;0,DATEDIF(I1583,'ObjProd (2)'!$C$25,"y") &amp; " " &amp; IF(DATEDIF(I1583,'ObjProd (2)'!$C$25,"y")=1,"an ","ans "),"") &amp;
   IF(DATEDIF(I1583,'ObjProd (2)'!$C$25,"ym")&gt;0,DATEDIF(I1583,'ObjProd (2)'!$C$25,"ym") &amp; " mois ", "") &amp;
   IF(INT(('ObjProd (2)'!$C$25-EDATE(I1583,DATEDIF(I1583,'ObjProd (2)'!$C$25,"y")*12+DATEDIF(I1583,'ObjProd (2)'!$C$25,"ym")))/7)&gt;0,
      INT(('ObjProd (2)'!$C$25-EDATE(I1583,DATEDIF(I1583,'ObjProd (2)'!$C$25,"y")*12+DATEDIF(I1583,'ObjProd (2)'!$C$25,"ym")))/7) &amp; " sem.",
      "")
)
)</f>
        <v/>
      </c>
      <c r="L1583" s="11" t="str">
        <f t="shared" si="264"/>
        <v/>
      </c>
      <c r="M1583" s="9" t="str">
        <f t="shared" si="260"/>
        <v/>
      </c>
      <c r="N1583" s="9" t="str" cm="1">
        <f t="array" aca="1" ref="N1583" ca="1">LEFT(L1583, IF(ISNUMBER(SUBSTITUTE(_xludf.MID(L1583, 2, 1), ".", ",")), 1, 2))</f>
        <v/>
      </c>
      <c r="O1583" s="19" t="str">
        <f t="shared" ca="1" si="266"/>
        <v/>
      </c>
      <c r="P1583" s="9" t="str">
        <f t="shared" ca="1" si="267"/>
        <v/>
      </c>
      <c r="Q1583" s="9" t="str">
        <f t="shared" ca="1" si="268"/>
        <v/>
      </c>
      <c r="R1583" s="9" t="str">
        <f t="shared" si="261"/>
        <v/>
      </c>
      <c r="S1583" t="str" cm="1">
        <f t="array" ref="S1583">IF(ISBLANK(C1583),"",IFERROR(INDEX(ListeSeries!$A$2:$A$1045, MATCH(1, (DatasScan!G1583=ListeSeries!$B$2:$B$1045) * (DatasScan!H1583&gt;=ListeSeries!$D$2:$D$1045) * (DatasScan!H1583&lt;=ListeSeries!$E$2:$E$1045), 0)), "no match"))</f>
        <v/>
      </c>
      <c r="T1583" s="7" t="str" cm="1">
        <f t="array" ref="T1583">IF(ISBLANK(C1583),"",IFERROR(INDEX(ListeSeries!$C$2:$C$1045, MATCH(1, (DatasScan!G1583=ListeSeries!$B$2:$B$1045) * (DatasScan!H1583&gt;=ListeSeries!$D$2:$D$1045) * (DatasScan!H1583&lt;=ListeSeries!$E$2:$E$1045), 0)), "no match"))</f>
        <v/>
      </c>
      <c r="U1583" s="11" t="str" cm="1">
        <f t="array" ref="U1583">IF(ISBLANK(C1583),"",IFERROR(INDEX(ListeSeries!$F$2:$F$1045, MATCH(1, (DatasScan!G1583=ListeSeries!$B$2:$B$1045) * (DatasScan!H1583&gt;=ListeSeries!$D$2:$D$1045) * (DatasScan!H1583&lt;=ListeSeries!$E$2:$E$1045), 0)), "no match"))</f>
        <v/>
      </c>
    </row>
    <row r="1584" spans="1:21" x14ac:dyDescent="0.25">
      <c r="A1584" s="6" t="str">
        <f t="shared" si="262"/>
        <v/>
      </c>
      <c r="B1584" s="272"/>
      <c r="F1584" s="7" t="str">
        <f t="shared" si="265"/>
        <v/>
      </c>
      <c r="G1584" s="21" t="str">
        <f>IF(ISBLANK(C1584),"",_xlfn.XLOOKUP(_xlfn.XLOOKUP(VALUE(LEFT(C1584,4)),Souches!$B$2:$B$15000,Souches!$E$2:$E$15000),Varietes!$B$2:$B$500,Varietes!$C$2:$C$500))</f>
        <v/>
      </c>
      <c r="H1584" s="19" t="str">
        <f>IF(ISBLANK(C1584),"",_xlfn.XLOOKUP(VALUE(LEFT(C1584,4)),Souches!$B$2:$B$15000,Souches!$D$2:$D$15000))</f>
        <v/>
      </c>
      <c r="I1584" s="10" t="str">
        <f t="shared" si="263"/>
        <v/>
      </c>
      <c r="J1584" s="19" t="str">
        <f>IF(I1584="","",INT(('ObjProd (2)'!$C$25-I1584)/7 * (ABS('ObjProd (2)'!$C$25-I1584)&gt;=7)))</f>
        <v/>
      </c>
      <c r="K1584" s="10" t="str">
        <f>IF(I1584="","",
IF(AND(DATEDIF(I1584,'ObjProd (2)'!$C$25,"y")=0,DATEDIF(I1584,'ObjProd (2)'!$C$25,"ym")=0,
   INT(('ObjProd (2)'!$C$25-EDATE(I1584,DATEDIF(I1584,'ObjProd (2)'!$C$25,"y")*12+DATEDIF(I1584,'ObjProd (2)'!$C$25,"ym")))/7)=0),
   "&lt; 1 sem.",
   IF(DATEDIF(I1584,'ObjProd (2)'!$C$25,"y")&gt;0,DATEDIF(I1584,'ObjProd (2)'!$C$25,"y") &amp; " " &amp; IF(DATEDIF(I1584,'ObjProd (2)'!$C$25,"y")=1,"an ","ans "),"") &amp;
   IF(DATEDIF(I1584,'ObjProd (2)'!$C$25,"ym")&gt;0,DATEDIF(I1584,'ObjProd (2)'!$C$25,"ym") &amp; " mois ", "") &amp;
   IF(INT(('ObjProd (2)'!$C$25-EDATE(I1584,DATEDIF(I1584,'ObjProd (2)'!$C$25,"y")*12+DATEDIF(I1584,'ObjProd (2)'!$C$25,"ym")))/7)&gt;0,
      INT(('ObjProd (2)'!$C$25-EDATE(I1584,DATEDIF(I1584,'ObjProd (2)'!$C$25,"y")*12+DATEDIF(I1584,'ObjProd (2)'!$C$25,"ym")))/7) &amp; " sem.",
      "")
)
)</f>
        <v/>
      </c>
      <c r="L1584" s="11" t="str">
        <f t="shared" si="264"/>
        <v/>
      </c>
      <c r="M1584" s="9" t="str">
        <f t="shared" si="260"/>
        <v/>
      </c>
      <c r="N1584" s="9" t="str" cm="1">
        <f t="array" aca="1" ref="N1584" ca="1">LEFT(L1584, IF(ISNUMBER(SUBSTITUTE(_xludf.MID(L1584, 2, 1), ".", ",")), 1, 2))</f>
        <v/>
      </c>
      <c r="O1584" s="19" t="str">
        <f t="shared" ca="1" si="266"/>
        <v/>
      </c>
      <c r="P1584" s="9" t="str">
        <f t="shared" ca="1" si="267"/>
        <v/>
      </c>
      <c r="Q1584" s="9" t="str">
        <f t="shared" ca="1" si="268"/>
        <v/>
      </c>
      <c r="R1584" s="9" t="str">
        <f t="shared" si="261"/>
        <v/>
      </c>
      <c r="S1584" t="str" cm="1">
        <f t="array" ref="S1584">IF(ISBLANK(C1584),"",IFERROR(INDEX(ListeSeries!$A$2:$A$1045, MATCH(1, (DatasScan!G1584=ListeSeries!$B$2:$B$1045) * (DatasScan!H1584&gt;=ListeSeries!$D$2:$D$1045) * (DatasScan!H1584&lt;=ListeSeries!$E$2:$E$1045), 0)), "no match"))</f>
        <v/>
      </c>
      <c r="T1584" s="7" t="str" cm="1">
        <f t="array" ref="T1584">IF(ISBLANK(C1584),"",IFERROR(INDEX(ListeSeries!$C$2:$C$1045, MATCH(1, (DatasScan!G1584=ListeSeries!$B$2:$B$1045) * (DatasScan!H1584&gt;=ListeSeries!$D$2:$D$1045) * (DatasScan!H1584&lt;=ListeSeries!$E$2:$E$1045), 0)), "no match"))</f>
        <v/>
      </c>
      <c r="U1584" s="11" t="str" cm="1">
        <f t="array" ref="U1584">IF(ISBLANK(C1584),"",IFERROR(INDEX(ListeSeries!$F$2:$F$1045, MATCH(1, (DatasScan!G1584=ListeSeries!$B$2:$B$1045) * (DatasScan!H1584&gt;=ListeSeries!$D$2:$D$1045) * (DatasScan!H1584&lt;=ListeSeries!$E$2:$E$1045), 0)), "no match"))</f>
        <v/>
      </c>
    </row>
    <row r="1585" spans="1:21" x14ac:dyDescent="0.25">
      <c r="A1585" s="6" t="str">
        <f t="shared" si="262"/>
        <v/>
      </c>
      <c r="B1585" s="272"/>
      <c r="F1585" s="7" t="str">
        <f t="shared" si="265"/>
        <v/>
      </c>
      <c r="G1585" s="21" t="str">
        <f>IF(ISBLANK(C1585),"",_xlfn.XLOOKUP(_xlfn.XLOOKUP(VALUE(LEFT(C1585,4)),Souches!$B$2:$B$15000,Souches!$E$2:$E$15000),Varietes!$B$2:$B$500,Varietes!$C$2:$C$500))</f>
        <v/>
      </c>
      <c r="H1585" s="19" t="str">
        <f>IF(ISBLANK(C1585),"",_xlfn.XLOOKUP(VALUE(LEFT(C1585,4)),Souches!$B$2:$B$15000,Souches!$D$2:$D$15000))</f>
        <v/>
      </c>
      <c r="I1585" s="10" t="str">
        <f t="shared" si="263"/>
        <v/>
      </c>
      <c r="J1585" s="19" t="str">
        <f>IF(I1585="","",INT(('ObjProd (2)'!$C$25-I1585)/7 * (ABS('ObjProd (2)'!$C$25-I1585)&gt;=7)))</f>
        <v/>
      </c>
      <c r="K1585" s="10" t="str">
        <f>IF(I1585="","",
IF(AND(DATEDIF(I1585,'ObjProd (2)'!$C$25,"y")=0,DATEDIF(I1585,'ObjProd (2)'!$C$25,"ym")=0,
   INT(('ObjProd (2)'!$C$25-EDATE(I1585,DATEDIF(I1585,'ObjProd (2)'!$C$25,"y")*12+DATEDIF(I1585,'ObjProd (2)'!$C$25,"ym")))/7)=0),
   "&lt; 1 sem.",
   IF(DATEDIF(I1585,'ObjProd (2)'!$C$25,"y")&gt;0,DATEDIF(I1585,'ObjProd (2)'!$C$25,"y") &amp; " " &amp; IF(DATEDIF(I1585,'ObjProd (2)'!$C$25,"y")=1,"an ","ans "),"") &amp;
   IF(DATEDIF(I1585,'ObjProd (2)'!$C$25,"ym")&gt;0,DATEDIF(I1585,'ObjProd (2)'!$C$25,"ym") &amp; " mois ", "") &amp;
   IF(INT(('ObjProd (2)'!$C$25-EDATE(I1585,DATEDIF(I1585,'ObjProd (2)'!$C$25,"y")*12+DATEDIF(I1585,'ObjProd (2)'!$C$25,"ym")))/7)&gt;0,
      INT(('ObjProd (2)'!$C$25-EDATE(I1585,DATEDIF(I1585,'ObjProd (2)'!$C$25,"y")*12+DATEDIF(I1585,'ObjProd (2)'!$C$25,"ym")))/7) &amp; " sem.",
      "")
)
)</f>
        <v/>
      </c>
      <c r="L1585" s="11" t="str">
        <f t="shared" si="264"/>
        <v/>
      </c>
      <c r="M1585" s="9" t="str">
        <f t="shared" si="260"/>
        <v/>
      </c>
      <c r="N1585" s="9" t="str" cm="1">
        <f t="array" aca="1" ref="N1585" ca="1">LEFT(L1585, IF(ISNUMBER(SUBSTITUTE(_xludf.MID(L1585, 2, 1), ".", ",")), 1, 2))</f>
        <v/>
      </c>
      <c r="O1585" s="19" t="str">
        <f t="shared" ca="1" si="266"/>
        <v/>
      </c>
      <c r="P1585" s="9" t="str">
        <f t="shared" ca="1" si="267"/>
        <v/>
      </c>
      <c r="Q1585" s="9" t="str">
        <f t="shared" ca="1" si="268"/>
        <v/>
      </c>
      <c r="R1585" s="9" t="str">
        <f t="shared" si="261"/>
        <v/>
      </c>
      <c r="S1585" t="str" cm="1">
        <f t="array" ref="S1585">IF(ISBLANK(C1585),"",IFERROR(INDEX(ListeSeries!$A$2:$A$1045, MATCH(1, (DatasScan!G1585=ListeSeries!$B$2:$B$1045) * (DatasScan!H1585&gt;=ListeSeries!$D$2:$D$1045) * (DatasScan!H1585&lt;=ListeSeries!$E$2:$E$1045), 0)), "no match"))</f>
        <v/>
      </c>
      <c r="T1585" s="7" t="str" cm="1">
        <f t="array" ref="T1585">IF(ISBLANK(C1585),"",IFERROR(INDEX(ListeSeries!$C$2:$C$1045, MATCH(1, (DatasScan!G1585=ListeSeries!$B$2:$B$1045) * (DatasScan!H1585&gt;=ListeSeries!$D$2:$D$1045) * (DatasScan!H1585&lt;=ListeSeries!$E$2:$E$1045), 0)), "no match"))</f>
        <v/>
      </c>
      <c r="U1585" s="11" t="str" cm="1">
        <f t="array" ref="U1585">IF(ISBLANK(C1585),"",IFERROR(INDEX(ListeSeries!$F$2:$F$1045, MATCH(1, (DatasScan!G1585=ListeSeries!$B$2:$B$1045) * (DatasScan!H1585&gt;=ListeSeries!$D$2:$D$1045) * (DatasScan!H1585&lt;=ListeSeries!$E$2:$E$1045), 0)), "no match"))</f>
        <v/>
      </c>
    </row>
    <row r="1586" spans="1:21" x14ac:dyDescent="0.25">
      <c r="A1586" s="6" t="str">
        <f t="shared" si="262"/>
        <v/>
      </c>
      <c r="B1586" s="272"/>
      <c r="F1586" s="7" t="str">
        <f t="shared" si="265"/>
        <v/>
      </c>
      <c r="G1586" s="21" t="str">
        <f>IF(ISBLANK(C1586),"",_xlfn.XLOOKUP(_xlfn.XLOOKUP(VALUE(LEFT(C1586,4)),Souches!$B$2:$B$15000,Souches!$E$2:$E$15000),Varietes!$B$2:$B$500,Varietes!$C$2:$C$500))</f>
        <v/>
      </c>
      <c r="H1586" s="19" t="str">
        <f>IF(ISBLANK(C1586),"",_xlfn.XLOOKUP(VALUE(LEFT(C1586,4)),Souches!$B$2:$B$15000,Souches!$D$2:$D$15000))</f>
        <v/>
      </c>
      <c r="I1586" s="10" t="str">
        <f t="shared" si="263"/>
        <v/>
      </c>
      <c r="J1586" s="19" t="str">
        <f>IF(I1586="","",INT(('ObjProd (2)'!$C$25-I1586)/7 * (ABS('ObjProd (2)'!$C$25-I1586)&gt;=7)))</f>
        <v/>
      </c>
      <c r="K1586" s="10" t="str">
        <f>IF(I1586="","",
IF(AND(DATEDIF(I1586,'ObjProd (2)'!$C$25,"y")=0,DATEDIF(I1586,'ObjProd (2)'!$C$25,"ym")=0,
   INT(('ObjProd (2)'!$C$25-EDATE(I1586,DATEDIF(I1586,'ObjProd (2)'!$C$25,"y")*12+DATEDIF(I1586,'ObjProd (2)'!$C$25,"ym")))/7)=0),
   "&lt; 1 sem.",
   IF(DATEDIF(I1586,'ObjProd (2)'!$C$25,"y")&gt;0,DATEDIF(I1586,'ObjProd (2)'!$C$25,"y") &amp; " " &amp; IF(DATEDIF(I1586,'ObjProd (2)'!$C$25,"y")=1,"an ","ans "),"") &amp;
   IF(DATEDIF(I1586,'ObjProd (2)'!$C$25,"ym")&gt;0,DATEDIF(I1586,'ObjProd (2)'!$C$25,"ym") &amp; " mois ", "") &amp;
   IF(INT(('ObjProd (2)'!$C$25-EDATE(I1586,DATEDIF(I1586,'ObjProd (2)'!$C$25,"y")*12+DATEDIF(I1586,'ObjProd (2)'!$C$25,"ym")))/7)&gt;0,
      INT(('ObjProd (2)'!$C$25-EDATE(I1586,DATEDIF(I1586,'ObjProd (2)'!$C$25,"y")*12+DATEDIF(I1586,'ObjProd (2)'!$C$25,"ym")))/7) &amp; " sem.",
      "")
)
)</f>
        <v/>
      </c>
      <c r="L1586" s="11" t="str">
        <f t="shared" si="264"/>
        <v/>
      </c>
      <c r="M1586" s="9" t="str">
        <f t="shared" si="260"/>
        <v/>
      </c>
      <c r="N1586" s="9" t="str" cm="1">
        <f t="array" aca="1" ref="N1586" ca="1">LEFT(L1586, IF(ISNUMBER(SUBSTITUTE(_xludf.MID(L1586, 2, 1), ".", ",")), 1, 2))</f>
        <v/>
      </c>
      <c r="O1586" s="19" t="str">
        <f t="shared" ca="1" si="266"/>
        <v/>
      </c>
      <c r="P1586" s="9" t="str">
        <f t="shared" ca="1" si="267"/>
        <v/>
      </c>
      <c r="Q1586" s="9" t="str">
        <f t="shared" ca="1" si="268"/>
        <v/>
      </c>
      <c r="R1586" s="9" t="str">
        <f t="shared" si="261"/>
        <v/>
      </c>
      <c r="S1586" t="str" cm="1">
        <f t="array" ref="S1586">IF(ISBLANK(C1586),"",IFERROR(INDEX(ListeSeries!$A$2:$A$1045, MATCH(1, (DatasScan!G1586=ListeSeries!$B$2:$B$1045) * (DatasScan!H1586&gt;=ListeSeries!$D$2:$D$1045) * (DatasScan!H1586&lt;=ListeSeries!$E$2:$E$1045), 0)), "no match"))</f>
        <v/>
      </c>
      <c r="T1586" s="7" t="str" cm="1">
        <f t="array" ref="T1586">IF(ISBLANK(C1586),"",IFERROR(INDEX(ListeSeries!$C$2:$C$1045, MATCH(1, (DatasScan!G1586=ListeSeries!$B$2:$B$1045) * (DatasScan!H1586&gt;=ListeSeries!$D$2:$D$1045) * (DatasScan!H1586&lt;=ListeSeries!$E$2:$E$1045), 0)), "no match"))</f>
        <v/>
      </c>
      <c r="U1586" s="11" t="str" cm="1">
        <f t="array" ref="U1586">IF(ISBLANK(C1586),"",IFERROR(INDEX(ListeSeries!$F$2:$F$1045, MATCH(1, (DatasScan!G1586=ListeSeries!$B$2:$B$1045) * (DatasScan!H1586&gt;=ListeSeries!$D$2:$D$1045) * (DatasScan!H1586&lt;=ListeSeries!$E$2:$E$1045), 0)), "no match"))</f>
        <v/>
      </c>
    </row>
    <row r="1587" spans="1:21" x14ac:dyDescent="0.25">
      <c r="A1587" s="6" t="str">
        <f t="shared" si="262"/>
        <v/>
      </c>
      <c r="B1587" s="272"/>
      <c r="F1587" s="7" t="str">
        <f t="shared" si="265"/>
        <v/>
      </c>
      <c r="G1587" s="21" t="str">
        <f>IF(ISBLANK(C1587),"",_xlfn.XLOOKUP(_xlfn.XLOOKUP(VALUE(LEFT(C1587,4)),Souches!$B$2:$B$15000,Souches!$E$2:$E$15000),Varietes!$B$2:$B$500,Varietes!$C$2:$C$500))</f>
        <v/>
      </c>
      <c r="H1587" s="19" t="str">
        <f>IF(ISBLANK(C1587),"",_xlfn.XLOOKUP(VALUE(LEFT(C1587,4)),Souches!$B$2:$B$15000,Souches!$D$2:$D$15000))</f>
        <v/>
      </c>
      <c r="I1587" s="10" t="str">
        <f t="shared" si="263"/>
        <v/>
      </c>
      <c r="J1587" s="19" t="str">
        <f>IF(I1587="","",INT(('ObjProd (2)'!$C$25-I1587)/7 * (ABS('ObjProd (2)'!$C$25-I1587)&gt;=7)))</f>
        <v/>
      </c>
      <c r="K1587" s="10" t="str">
        <f>IF(I1587="","",
IF(AND(DATEDIF(I1587,'ObjProd (2)'!$C$25,"y")=0,DATEDIF(I1587,'ObjProd (2)'!$C$25,"ym")=0,
   INT(('ObjProd (2)'!$C$25-EDATE(I1587,DATEDIF(I1587,'ObjProd (2)'!$C$25,"y")*12+DATEDIF(I1587,'ObjProd (2)'!$C$25,"ym")))/7)=0),
   "&lt; 1 sem.",
   IF(DATEDIF(I1587,'ObjProd (2)'!$C$25,"y")&gt;0,DATEDIF(I1587,'ObjProd (2)'!$C$25,"y") &amp; " " &amp; IF(DATEDIF(I1587,'ObjProd (2)'!$C$25,"y")=1,"an ","ans "),"") &amp;
   IF(DATEDIF(I1587,'ObjProd (2)'!$C$25,"ym")&gt;0,DATEDIF(I1587,'ObjProd (2)'!$C$25,"ym") &amp; " mois ", "") &amp;
   IF(INT(('ObjProd (2)'!$C$25-EDATE(I1587,DATEDIF(I1587,'ObjProd (2)'!$C$25,"y")*12+DATEDIF(I1587,'ObjProd (2)'!$C$25,"ym")))/7)&gt;0,
      INT(('ObjProd (2)'!$C$25-EDATE(I1587,DATEDIF(I1587,'ObjProd (2)'!$C$25,"y")*12+DATEDIF(I1587,'ObjProd (2)'!$C$25,"ym")))/7) &amp; " sem.",
      "")
)
)</f>
        <v/>
      </c>
      <c r="L1587" s="11" t="str">
        <f t="shared" si="264"/>
        <v/>
      </c>
      <c r="M1587" s="9" t="str">
        <f t="shared" si="260"/>
        <v/>
      </c>
      <c r="N1587" s="9" t="str" cm="1">
        <f t="array" aca="1" ref="N1587" ca="1">LEFT(L1587, IF(ISNUMBER(SUBSTITUTE(_xludf.MID(L1587, 2, 1), ".", ",")), 1, 2))</f>
        <v/>
      </c>
      <c r="O1587" s="19" t="str">
        <f t="shared" ca="1" si="266"/>
        <v/>
      </c>
      <c r="P1587" s="9" t="str">
        <f t="shared" ca="1" si="267"/>
        <v/>
      </c>
      <c r="Q1587" s="9" t="str">
        <f t="shared" ca="1" si="268"/>
        <v/>
      </c>
      <c r="R1587" s="9" t="str">
        <f t="shared" si="261"/>
        <v/>
      </c>
      <c r="S1587" t="str" cm="1">
        <f t="array" ref="S1587">IF(ISBLANK(C1587),"",IFERROR(INDEX(ListeSeries!$A$2:$A$1045, MATCH(1, (DatasScan!G1587=ListeSeries!$B$2:$B$1045) * (DatasScan!H1587&gt;=ListeSeries!$D$2:$D$1045) * (DatasScan!H1587&lt;=ListeSeries!$E$2:$E$1045), 0)), "no match"))</f>
        <v/>
      </c>
      <c r="T1587" s="7" t="str" cm="1">
        <f t="array" ref="T1587">IF(ISBLANK(C1587),"",IFERROR(INDEX(ListeSeries!$C$2:$C$1045, MATCH(1, (DatasScan!G1587=ListeSeries!$B$2:$B$1045) * (DatasScan!H1587&gt;=ListeSeries!$D$2:$D$1045) * (DatasScan!H1587&lt;=ListeSeries!$E$2:$E$1045), 0)), "no match"))</f>
        <v/>
      </c>
      <c r="U1587" s="11" t="str" cm="1">
        <f t="array" ref="U1587">IF(ISBLANK(C1587),"",IFERROR(INDEX(ListeSeries!$F$2:$F$1045, MATCH(1, (DatasScan!G1587=ListeSeries!$B$2:$B$1045) * (DatasScan!H1587&gt;=ListeSeries!$D$2:$D$1045) * (DatasScan!H1587&lt;=ListeSeries!$E$2:$E$1045), 0)), "no match"))</f>
        <v/>
      </c>
    </row>
    <row r="1588" spans="1:21" ht="15" customHeight="1" x14ac:dyDescent="0.25">
      <c r="A1588" s="6" t="str">
        <f t="shared" si="262"/>
        <v/>
      </c>
      <c r="B1588" s="272"/>
      <c r="F1588" s="7" t="str">
        <f t="shared" si="265"/>
        <v/>
      </c>
      <c r="G1588" s="21" t="str">
        <f>IF(ISBLANK(C1588),"",_xlfn.XLOOKUP(_xlfn.XLOOKUP(VALUE(LEFT(C1588,4)),Souches!$B$2:$B$15000,Souches!$E$2:$E$15000),Varietes!$B$2:$B$500,Varietes!$C$2:$C$500))</f>
        <v/>
      </c>
      <c r="H1588" s="19" t="str">
        <f>IF(ISBLANK(C1588),"",_xlfn.XLOOKUP(VALUE(LEFT(C1588,4)),Souches!$B$2:$B$15000,Souches!$D$2:$D$15000))</f>
        <v/>
      </c>
      <c r="I1588" s="10" t="str">
        <f t="shared" si="263"/>
        <v/>
      </c>
      <c r="J1588" s="19" t="str">
        <f>IF(I1588="","",INT(('ObjProd (2)'!$C$25-I1588)/7 * (ABS('ObjProd (2)'!$C$25-I1588)&gt;=7)))</f>
        <v/>
      </c>
      <c r="K1588" s="10" t="str">
        <f>IF(I1588="","",
IF(AND(DATEDIF(I1588,'ObjProd (2)'!$C$25,"y")=0,DATEDIF(I1588,'ObjProd (2)'!$C$25,"ym")=0,
   INT(('ObjProd (2)'!$C$25-EDATE(I1588,DATEDIF(I1588,'ObjProd (2)'!$C$25,"y")*12+DATEDIF(I1588,'ObjProd (2)'!$C$25,"ym")))/7)=0),
   "&lt; 1 sem.",
   IF(DATEDIF(I1588,'ObjProd (2)'!$C$25,"y")&gt;0,DATEDIF(I1588,'ObjProd (2)'!$C$25,"y") &amp; " " &amp; IF(DATEDIF(I1588,'ObjProd (2)'!$C$25,"y")=1,"an ","ans "),"") &amp;
   IF(DATEDIF(I1588,'ObjProd (2)'!$C$25,"ym")&gt;0,DATEDIF(I1588,'ObjProd (2)'!$C$25,"ym") &amp; " mois ", "") &amp;
   IF(INT(('ObjProd (2)'!$C$25-EDATE(I1588,DATEDIF(I1588,'ObjProd (2)'!$C$25,"y")*12+DATEDIF(I1588,'ObjProd (2)'!$C$25,"ym")))/7)&gt;0,
      INT(('ObjProd (2)'!$C$25-EDATE(I1588,DATEDIF(I1588,'ObjProd (2)'!$C$25,"y")*12+DATEDIF(I1588,'ObjProd (2)'!$C$25,"ym")))/7) &amp; " sem.",
      "")
)
)</f>
        <v/>
      </c>
      <c r="L1588" s="11" t="str">
        <f t="shared" si="264"/>
        <v/>
      </c>
      <c r="M1588" s="9" t="str">
        <f t="shared" si="260"/>
        <v/>
      </c>
      <c r="N1588" s="9" t="str" cm="1">
        <f t="array" aca="1" ref="N1588" ca="1">LEFT(L1588, IF(ISNUMBER(SUBSTITUTE(_xludf.MID(L1588, 2, 1), ".", ",")), 1, 2))</f>
        <v/>
      </c>
      <c r="O1588" s="19" t="str">
        <f t="shared" ca="1" si="266"/>
        <v/>
      </c>
      <c r="P1588" s="9" t="str">
        <f t="shared" ca="1" si="267"/>
        <v/>
      </c>
      <c r="Q1588" s="9" t="str">
        <f t="shared" ca="1" si="268"/>
        <v/>
      </c>
      <c r="R1588" s="9" t="str">
        <f t="shared" si="261"/>
        <v/>
      </c>
      <c r="S1588" t="str" cm="1">
        <f t="array" ref="S1588">IF(ISBLANK(C1588),"",IFERROR(INDEX(ListeSeries!$A$2:$A$1045, MATCH(1, (DatasScan!G1588=ListeSeries!$B$2:$B$1045) * (DatasScan!H1588&gt;=ListeSeries!$D$2:$D$1045) * (DatasScan!H1588&lt;=ListeSeries!$E$2:$E$1045), 0)), "no match"))</f>
        <v/>
      </c>
      <c r="T1588" s="7" t="str" cm="1">
        <f t="array" ref="T1588">IF(ISBLANK(C1588),"",IFERROR(INDEX(ListeSeries!$C$2:$C$1045, MATCH(1, (DatasScan!G1588=ListeSeries!$B$2:$B$1045) * (DatasScan!H1588&gt;=ListeSeries!$D$2:$D$1045) * (DatasScan!H1588&lt;=ListeSeries!$E$2:$E$1045), 0)), "no match"))</f>
        <v/>
      </c>
      <c r="U1588" s="11" t="str" cm="1">
        <f t="array" ref="U1588">IF(ISBLANK(C1588),"",IFERROR(INDEX(ListeSeries!$F$2:$F$1045, MATCH(1, (DatasScan!G1588=ListeSeries!$B$2:$B$1045) * (DatasScan!H1588&gt;=ListeSeries!$D$2:$D$1045) * (DatasScan!H1588&lt;=ListeSeries!$E$2:$E$1045), 0)), "no match"))</f>
        <v/>
      </c>
    </row>
    <row r="1589" spans="1:21" ht="15" customHeight="1" x14ac:dyDescent="0.25">
      <c r="A1589" s="6" t="str">
        <f t="shared" si="262"/>
        <v/>
      </c>
      <c r="B1589" s="272"/>
      <c r="F1589" s="7" t="str">
        <f t="shared" si="265"/>
        <v/>
      </c>
      <c r="G1589" s="21" t="str">
        <f>IF(ISBLANK(C1589),"",_xlfn.XLOOKUP(_xlfn.XLOOKUP(VALUE(LEFT(C1589,4)),Souches!$B$2:$B$15000,Souches!$E$2:$E$15000),Varietes!$B$2:$B$500,Varietes!$C$2:$C$500))</f>
        <v/>
      </c>
      <c r="H1589" s="19" t="str">
        <f>IF(ISBLANK(C1589),"",_xlfn.XLOOKUP(VALUE(LEFT(C1589,4)),Souches!$B$2:$B$15000,Souches!$D$2:$D$15000))</f>
        <v/>
      </c>
      <c r="I1589" s="10" t="str">
        <f t="shared" si="263"/>
        <v/>
      </c>
      <c r="J1589" s="19" t="str">
        <f>IF(I1589="","",INT(('ObjProd (2)'!$C$25-I1589)/7 * (ABS('ObjProd (2)'!$C$25-I1589)&gt;=7)))</f>
        <v/>
      </c>
      <c r="K1589" s="10" t="str">
        <f>IF(I1589="","",
IF(AND(DATEDIF(I1589,'ObjProd (2)'!$C$25,"y")=0,DATEDIF(I1589,'ObjProd (2)'!$C$25,"ym")=0,
   INT(('ObjProd (2)'!$C$25-EDATE(I1589,DATEDIF(I1589,'ObjProd (2)'!$C$25,"y")*12+DATEDIF(I1589,'ObjProd (2)'!$C$25,"ym")))/7)=0),
   "&lt; 1 sem.",
   IF(DATEDIF(I1589,'ObjProd (2)'!$C$25,"y")&gt;0,DATEDIF(I1589,'ObjProd (2)'!$C$25,"y") &amp; " " &amp; IF(DATEDIF(I1589,'ObjProd (2)'!$C$25,"y")=1,"an ","ans "),"") &amp;
   IF(DATEDIF(I1589,'ObjProd (2)'!$C$25,"ym")&gt;0,DATEDIF(I1589,'ObjProd (2)'!$C$25,"ym") &amp; " mois ", "") &amp;
   IF(INT(('ObjProd (2)'!$C$25-EDATE(I1589,DATEDIF(I1589,'ObjProd (2)'!$C$25,"y")*12+DATEDIF(I1589,'ObjProd (2)'!$C$25,"ym")))/7)&gt;0,
      INT(('ObjProd (2)'!$C$25-EDATE(I1589,DATEDIF(I1589,'ObjProd (2)'!$C$25,"y")*12+DATEDIF(I1589,'ObjProd (2)'!$C$25,"ym")))/7) &amp; " sem.",
      "")
)
)</f>
        <v/>
      </c>
      <c r="L1589" s="11" t="str">
        <f t="shared" si="264"/>
        <v/>
      </c>
      <c r="M1589" s="9" t="str">
        <f t="shared" si="260"/>
        <v/>
      </c>
      <c r="N1589" s="9" t="str" cm="1">
        <f t="array" aca="1" ref="N1589" ca="1">LEFT(L1589, IF(ISNUMBER(SUBSTITUTE(_xludf.MID(L1589, 2, 1), ".", ",")), 1, 2))</f>
        <v/>
      </c>
      <c r="O1589" s="19" t="str">
        <f t="shared" ca="1" si="266"/>
        <v/>
      </c>
      <c r="P1589" s="9" t="str">
        <f t="shared" ca="1" si="267"/>
        <v/>
      </c>
      <c r="Q1589" s="9" t="str">
        <f t="shared" ca="1" si="268"/>
        <v/>
      </c>
      <c r="R1589" s="9" t="str">
        <f t="shared" si="261"/>
        <v/>
      </c>
      <c r="S1589" t="str" cm="1">
        <f t="array" ref="S1589">IF(ISBLANK(C1589),"",IFERROR(INDEX(ListeSeries!$A$2:$A$1045, MATCH(1, (DatasScan!G1589=ListeSeries!$B$2:$B$1045) * (DatasScan!H1589&gt;=ListeSeries!$D$2:$D$1045) * (DatasScan!H1589&lt;=ListeSeries!$E$2:$E$1045), 0)), "no match"))</f>
        <v/>
      </c>
      <c r="T1589" s="7" t="str" cm="1">
        <f t="array" ref="T1589">IF(ISBLANK(C1589),"",IFERROR(INDEX(ListeSeries!$C$2:$C$1045, MATCH(1, (DatasScan!G1589=ListeSeries!$B$2:$B$1045) * (DatasScan!H1589&gt;=ListeSeries!$D$2:$D$1045) * (DatasScan!H1589&lt;=ListeSeries!$E$2:$E$1045), 0)), "no match"))</f>
        <v/>
      </c>
      <c r="U1589" s="11" t="str" cm="1">
        <f t="array" ref="U1589">IF(ISBLANK(C1589),"",IFERROR(INDEX(ListeSeries!$F$2:$F$1045, MATCH(1, (DatasScan!G1589=ListeSeries!$B$2:$B$1045) * (DatasScan!H1589&gt;=ListeSeries!$D$2:$D$1045) * (DatasScan!H1589&lt;=ListeSeries!$E$2:$E$1045), 0)), "no match"))</f>
        <v/>
      </c>
    </row>
    <row r="1590" spans="1:21" ht="15" customHeight="1" x14ac:dyDescent="0.25">
      <c r="A1590" s="6" t="str">
        <f t="shared" si="262"/>
        <v/>
      </c>
      <c r="B1590" s="272"/>
      <c r="F1590" s="7" t="str">
        <f t="shared" si="265"/>
        <v/>
      </c>
      <c r="G1590" s="21" t="str">
        <f>IF(ISBLANK(C1590),"",_xlfn.XLOOKUP(_xlfn.XLOOKUP(VALUE(LEFT(C1590,4)),Souches!$B$2:$B$15000,Souches!$E$2:$E$15000),Varietes!$B$2:$B$500,Varietes!$C$2:$C$500))</f>
        <v/>
      </c>
      <c r="H1590" s="19" t="str">
        <f>IF(ISBLANK(C1590),"",_xlfn.XLOOKUP(VALUE(LEFT(C1590,4)),Souches!$B$2:$B$15000,Souches!$D$2:$D$15000))</f>
        <v/>
      </c>
      <c r="I1590" s="10" t="str">
        <f t="shared" si="263"/>
        <v/>
      </c>
      <c r="J1590" s="19" t="str">
        <f>IF(I1590="","",INT(('ObjProd (2)'!$C$25-I1590)/7 * (ABS('ObjProd (2)'!$C$25-I1590)&gt;=7)))</f>
        <v/>
      </c>
      <c r="K1590" s="10" t="str">
        <f>IF(I1590="","",
IF(AND(DATEDIF(I1590,'ObjProd (2)'!$C$25,"y")=0,DATEDIF(I1590,'ObjProd (2)'!$C$25,"ym")=0,
   INT(('ObjProd (2)'!$C$25-EDATE(I1590,DATEDIF(I1590,'ObjProd (2)'!$C$25,"y")*12+DATEDIF(I1590,'ObjProd (2)'!$C$25,"ym")))/7)=0),
   "&lt; 1 sem.",
   IF(DATEDIF(I1590,'ObjProd (2)'!$C$25,"y")&gt;0,DATEDIF(I1590,'ObjProd (2)'!$C$25,"y") &amp; " " &amp; IF(DATEDIF(I1590,'ObjProd (2)'!$C$25,"y")=1,"an ","ans "),"") &amp;
   IF(DATEDIF(I1590,'ObjProd (2)'!$C$25,"ym")&gt;0,DATEDIF(I1590,'ObjProd (2)'!$C$25,"ym") &amp; " mois ", "") &amp;
   IF(INT(('ObjProd (2)'!$C$25-EDATE(I1590,DATEDIF(I1590,'ObjProd (2)'!$C$25,"y")*12+DATEDIF(I1590,'ObjProd (2)'!$C$25,"ym")))/7)&gt;0,
      INT(('ObjProd (2)'!$C$25-EDATE(I1590,DATEDIF(I1590,'ObjProd (2)'!$C$25,"y")*12+DATEDIF(I1590,'ObjProd (2)'!$C$25,"ym")))/7) &amp; " sem.",
      "")
)
)</f>
        <v/>
      </c>
      <c r="L1590" s="11" t="str">
        <f t="shared" si="264"/>
        <v/>
      </c>
      <c r="M1590" s="9" t="str">
        <f t="shared" si="260"/>
        <v/>
      </c>
      <c r="N1590" s="9" t="str" cm="1">
        <f t="array" aca="1" ref="N1590" ca="1">LEFT(L1590, IF(ISNUMBER(SUBSTITUTE(_xludf.MID(L1590, 2, 1), ".", ",")), 1, 2))</f>
        <v/>
      </c>
      <c r="O1590" s="19" t="str">
        <f t="shared" ca="1" si="266"/>
        <v/>
      </c>
      <c r="P1590" s="9" t="str">
        <f t="shared" ca="1" si="267"/>
        <v/>
      </c>
      <c r="Q1590" s="9" t="str">
        <f t="shared" ca="1" si="268"/>
        <v/>
      </c>
      <c r="R1590" s="9" t="str">
        <f t="shared" si="261"/>
        <v/>
      </c>
      <c r="S1590" t="str" cm="1">
        <f t="array" ref="S1590">IF(ISBLANK(C1590),"",IFERROR(INDEX(ListeSeries!$A$2:$A$1045, MATCH(1, (DatasScan!G1590=ListeSeries!$B$2:$B$1045) * (DatasScan!H1590&gt;=ListeSeries!$D$2:$D$1045) * (DatasScan!H1590&lt;=ListeSeries!$E$2:$E$1045), 0)), "no match"))</f>
        <v/>
      </c>
      <c r="T1590" s="7" t="str" cm="1">
        <f t="array" ref="T1590">IF(ISBLANK(C1590),"",IFERROR(INDEX(ListeSeries!$C$2:$C$1045, MATCH(1, (DatasScan!G1590=ListeSeries!$B$2:$B$1045) * (DatasScan!H1590&gt;=ListeSeries!$D$2:$D$1045) * (DatasScan!H1590&lt;=ListeSeries!$E$2:$E$1045), 0)), "no match"))</f>
        <v/>
      </c>
      <c r="U1590" s="11" t="str" cm="1">
        <f t="array" ref="U1590">IF(ISBLANK(C1590),"",IFERROR(INDEX(ListeSeries!$F$2:$F$1045, MATCH(1, (DatasScan!G1590=ListeSeries!$B$2:$B$1045) * (DatasScan!H1590&gt;=ListeSeries!$D$2:$D$1045) * (DatasScan!H1590&lt;=ListeSeries!$E$2:$E$1045), 0)), "no match"))</f>
        <v/>
      </c>
    </row>
    <row r="1591" spans="1:21" ht="15" customHeight="1" x14ac:dyDescent="0.25">
      <c r="A1591" s="6" t="str">
        <f t="shared" si="262"/>
        <v/>
      </c>
      <c r="B1591" s="272"/>
      <c r="F1591" s="7" t="str">
        <f t="shared" si="265"/>
        <v/>
      </c>
      <c r="G1591" s="21" t="str">
        <f>IF(ISBLANK(C1591),"",_xlfn.XLOOKUP(_xlfn.XLOOKUP(VALUE(LEFT(C1591,4)),Souches!$B$2:$B$15000,Souches!$E$2:$E$15000),Varietes!$B$2:$B$500,Varietes!$C$2:$C$500))</f>
        <v/>
      </c>
      <c r="H1591" s="19" t="str">
        <f>IF(ISBLANK(C1591),"",_xlfn.XLOOKUP(VALUE(LEFT(C1591,4)),Souches!$B$2:$B$15000,Souches!$D$2:$D$15000))</f>
        <v/>
      </c>
      <c r="I1591" s="10" t="str">
        <f t="shared" si="263"/>
        <v/>
      </c>
      <c r="J1591" s="19" t="str">
        <f>IF(I1591="","",INT(('ObjProd (2)'!$C$25-I1591)/7 * (ABS('ObjProd (2)'!$C$25-I1591)&gt;=7)))</f>
        <v/>
      </c>
      <c r="K1591" s="10" t="str">
        <f>IF(I1591="","",
IF(AND(DATEDIF(I1591,'ObjProd (2)'!$C$25,"y")=0,DATEDIF(I1591,'ObjProd (2)'!$C$25,"ym")=0,
   INT(('ObjProd (2)'!$C$25-EDATE(I1591,DATEDIF(I1591,'ObjProd (2)'!$C$25,"y")*12+DATEDIF(I1591,'ObjProd (2)'!$C$25,"ym")))/7)=0),
   "&lt; 1 sem.",
   IF(DATEDIF(I1591,'ObjProd (2)'!$C$25,"y")&gt;0,DATEDIF(I1591,'ObjProd (2)'!$C$25,"y") &amp; " " &amp; IF(DATEDIF(I1591,'ObjProd (2)'!$C$25,"y")=1,"an ","ans "),"") &amp;
   IF(DATEDIF(I1591,'ObjProd (2)'!$C$25,"ym")&gt;0,DATEDIF(I1591,'ObjProd (2)'!$C$25,"ym") &amp; " mois ", "") &amp;
   IF(INT(('ObjProd (2)'!$C$25-EDATE(I1591,DATEDIF(I1591,'ObjProd (2)'!$C$25,"y")*12+DATEDIF(I1591,'ObjProd (2)'!$C$25,"ym")))/7)&gt;0,
      INT(('ObjProd (2)'!$C$25-EDATE(I1591,DATEDIF(I1591,'ObjProd (2)'!$C$25,"y")*12+DATEDIF(I1591,'ObjProd (2)'!$C$25,"ym")))/7) &amp; " sem.",
      "")
)
)</f>
        <v/>
      </c>
      <c r="L1591" s="11" t="str">
        <f t="shared" si="264"/>
        <v/>
      </c>
      <c r="M1591" s="9" t="str">
        <f t="shared" si="260"/>
        <v/>
      </c>
      <c r="N1591" s="9" t="str" cm="1">
        <f t="array" aca="1" ref="N1591" ca="1">LEFT(L1591, IF(ISNUMBER(SUBSTITUTE(_xludf.MID(L1591, 2, 1), ".", ",")), 1, 2))</f>
        <v/>
      </c>
      <c r="O1591" s="19" t="str">
        <f t="shared" ca="1" si="266"/>
        <v/>
      </c>
      <c r="P1591" s="9" t="str">
        <f t="shared" ca="1" si="267"/>
        <v/>
      </c>
      <c r="Q1591" s="9" t="str">
        <f t="shared" ca="1" si="268"/>
        <v/>
      </c>
      <c r="R1591" s="9" t="str">
        <f t="shared" si="261"/>
        <v/>
      </c>
      <c r="S1591" t="str" cm="1">
        <f t="array" ref="S1591">IF(ISBLANK(C1591),"",IFERROR(INDEX(ListeSeries!$A$2:$A$1045, MATCH(1, (DatasScan!G1591=ListeSeries!$B$2:$B$1045) * (DatasScan!H1591&gt;=ListeSeries!$D$2:$D$1045) * (DatasScan!H1591&lt;=ListeSeries!$E$2:$E$1045), 0)), "no match"))</f>
        <v/>
      </c>
      <c r="T1591" s="7" t="str" cm="1">
        <f t="array" ref="T1591">IF(ISBLANK(C1591),"",IFERROR(INDEX(ListeSeries!$C$2:$C$1045, MATCH(1, (DatasScan!G1591=ListeSeries!$B$2:$B$1045) * (DatasScan!H1591&gt;=ListeSeries!$D$2:$D$1045) * (DatasScan!H1591&lt;=ListeSeries!$E$2:$E$1045), 0)), "no match"))</f>
        <v/>
      </c>
      <c r="U1591" s="11" t="str" cm="1">
        <f t="array" ref="U1591">IF(ISBLANK(C1591),"",IFERROR(INDEX(ListeSeries!$F$2:$F$1045, MATCH(1, (DatasScan!G1591=ListeSeries!$B$2:$B$1045) * (DatasScan!H1591&gt;=ListeSeries!$D$2:$D$1045) * (DatasScan!H1591&lt;=ListeSeries!$E$2:$E$1045), 0)), "no match"))</f>
        <v/>
      </c>
    </row>
    <row r="1592" spans="1:21" ht="15" customHeight="1" x14ac:dyDescent="0.25">
      <c r="A1592" s="6" t="str">
        <f t="shared" si="262"/>
        <v/>
      </c>
      <c r="B1592" s="272"/>
      <c r="F1592" s="7" t="str">
        <f t="shared" si="265"/>
        <v/>
      </c>
      <c r="G1592" s="21" t="str">
        <f>IF(ISBLANK(C1592),"",_xlfn.XLOOKUP(_xlfn.XLOOKUP(VALUE(LEFT(C1592,4)),Souches!$B$2:$B$15000,Souches!$E$2:$E$15000),Varietes!$B$2:$B$500,Varietes!$C$2:$C$500))</f>
        <v/>
      </c>
      <c r="H1592" s="19" t="str">
        <f>IF(ISBLANK(C1592),"",_xlfn.XLOOKUP(VALUE(LEFT(C1592,4)),Souches!$B$2:$B$15000,Souches!$D$2:$D$15000))</f>
        <v/>
      </c>
      <c r="I1592" s="10" t="str">
        <f t="shared" si="263"/>
        <v/>
      </c>
      <c r="J1592" s="19" t="str">
        <f>IF(I1592="","",INT(('ObjProd (2)'!$C$25-I1592)/7 * (ABS('ObjProd (2)'!$C$25-I1592)&gt;=7)))</f>
        <v/>
      </c>
      <c r="K1592" s="10" t="str">
        <f>IF(I1592="","",
IF(AND(DATEDIF(I1592,'ObjProd (2)'!$C$25,"y")=0,DATEDIF(I1592,'ObjProd (2)'!$C$25,"ym")=0,
   INT(('ObjProd (2)'!$C$25-EDATE(I1592,DATEDIF(I1592,'ObjProd (2)'!$C$25,"y")*12+DATEDIF(I1592,'ObjProd (2)'!$C$25,"ym")))/7)=0),
   "&lt; 1 sem.",
   IF(DATEDIF(I1592,'ObjProd (2)'!$C$25,"y")&gt;0,DATEDIF(I1592,'ObjProd (2)'!$C$25,"y") &amp; " " &amp; IF(DATEDIF(I1592,'ObjProd (2)'!$C$25,"y")=1,"an ","ans "),"") &amp;
   IF(DATEDIF(I1592,'ObjProd (2)'!$C$25,"ym")&gt;0,DATEDIF(I1592,'ObjProd (2)'!$C$25,"ym") &amp; " mois ", "") &amp;
   IF(INT(('ObjProd (2)'!$C$25-EDATE(I1592,DATEDIF(I1592,'ObjProd (2)'!$C$25,"y")*12+DATEDIF(I1592,'ObjProd (2)'!$C$25,"ym")))/7)&gt;0,
      INT(('ObjProd (2)'!$C$25-EDATE(I1592,DATEDIF(I1592,'ObjProd (2)'!$C$25,"y")*12+DATEDIF(I1592,'ObjProd (2)'!$C$25,"ym")))/7) &amp; " sem.",
      "")
)
)</f>
        <v/>
      </c>
      <c r="L1592" s="11" t="str">
        <f t="shared" si="264"/>
        <v/>
      </c>
      <c r="M1592" s="9" t="str">
        <f t="shared" si="260"/>
        <v/>
      </c>
      <c r="N1592" s="9" t="str" cm="1">
        <f t="array" aca="1" ref="N1592" ca="1">LEFT(L1592, IF(ISNUMBER(SUBSTITUTE(_xludf.MID(L1592, 2, 1), ".", ",")), 1, 2))</f>
        <v/>
      </c>
      <c r="O1592" s="19" t="str">
        <f t="shared" ca="1" si="266"/>
        <v/>
      </c>
      <c r="P1592" s="9" t="str">
        <f t="shared" ca="1" si="267"/>
        <v/>
      </c>
      <c r="Q1592" s="9" t="str">
        <f t="shared" ca="1" si="268"/>
        <v/>
      </c>
      <c r="R1592" s="9" t="str">
        <f t="shared" si="261"/>
        <v/>
      </c>
      <c r="S1592" t="str" cm="1">
        <f t="array" ref="S1592">IF(ISBLANK(C1592),"",IFERROR(INDEX(ListeSeries!$A$2:$A$1045, MATCH(1, (DatasScan!G1592=ListeSeries!$B$2:$B$1045) * (DatasScan!H1592&gt;=ListeSeries!$D$2:$D$1045) * (DatasScan!H1592&lt;=ListeSeries!$E$2:$E$1045), 0)), "no match"))</f>
        <v/>
      </c>
      <c r="T1592" s="7" t="str" cm="1">
        <f t="array" ref="T1592">IF(ISBLANK(C1592),"",IFERROR(INDEX(ListeSeries!$C$2:$C$1045, MATCH(1, (DatasScan!G1592=ListeSeries!$B$2:$B$1045) * (DatasScan!H1592&gt;=ListeSeries!$D$2:$D$1045) * (DatasScan!H1592&lt;=ListeSeries!$E$2:$E$1045), 0)), "no match"))</f>
        <v/>
      </c>
      <c r="U1592" s="11" t="str" cm="1">
        <f t="array" ref="U1592">IF(ISBLANK(C1592),"",IFERROR(INDEX(ListeSeries!$F$2:$F$1045, MATCH(1, (DatasScan!G1592=ListeSeries!$B$2:$B$1045) * (DatasScan!H1592&gt;=ListeSeries!$D$2:$D$1045) * (DatasScan!H1592&lt;=ListeSeries!$E$2:$E$1045), 0)), "no match"))</f>
        <v/>
      </c>
    </row>
    <row r="1593" spans="1:21" ht="15" customHeight="1" x14ac:dyDescent="0.25">
      <c r="A1593" s="6" t="str">
        <f t="shared" si="262"/>
        <v/>
      </c>
      <c r="B1593" s="272"/>
      <c r="F1593" s="7" t="str">
        <f t="shared" si="265"/>
        <v/>
      </c>
      <c r="G1593" s="21" t="str">
        <f>IF(ISBLANK(C1593),"",_xlfn.XLOOKUP(_xlfn.XLOOKUP(VALUE(LEFT(C1593,4)),Souches!$B$2:$B$15000,Souches!$E$2:$E$15000),Varietes!$B$2:$B$500,Varietes!$C$2:$C$500))</f>
        <v/>
      </c>
      <c r="H1593" s="19" t="str">
        <f>IF(ISBLANK(C1593),"",_xlfn.XLOOKUP(VALUE(LEFT(C1593,4)),Souches!$B$2:$B$15000,Souches!$D$2:$D$15000))</f>
        <v/>
      </c>
      <c r="I1593" s="10" t="str">
        <f t="shared" si="263"/>
        <v/>
      </c>
      <c r="J1593" s="19" t="str">
        <f>IF(I1593="","",INT(('ObjProd (2)'!$C$25-I1593)/7 * (ABS('ObjProd (2)'!$C$25-I1593)&gt;=7)))</f>
        <v/>
      </c>
      <c r="K1593" s="10" t="str">
        <f>IF(I1593="","",
IF(AND(DATEDIF(I1593,'ObjProd (2)'!$C$25,"y")=0,DATEDIF(I1593,'ObjProd (2)'!$C$25,"ym")=0,
   INT(('ObjProd (2)'!$C$25-EDATE(I1593,DATEDIF(I1593,'ObjProd (2)'!$C$25,"y")*12+DATEDIF(I1593,'ObjProd (2)'!$C$25,"ym")))/7)=0),
   "&lt; 1 sem.",
   IF(DATEDIF(I1593,'ObjProd (2)'!$C$25,"y")&gt;0,DATEDIF(I1593,'ObjProd (2)'!$C$25,"y") &amp; " " &amp; IF(DATEDIF(I1593,'ObjProd (2)'!$C$25,"y")=1,"an ","ans "),"") &amp;
   IF(DATEDIF(I1593,'ObjProd (2)'!$C$25,"ym")&gt;0,DATEDIF(I1593,'ObjProd (2)'!$C$25,"ym") &amp; " mois ", "") &amp;
   IF(INT(('ObjProd (2)'!$C$25-EDATE(I1593,DATEDIF(I1593,'ObjProd (2)'!$C$25,"y")*12+DATEDIF(I1593,'ObjProd (2)'!$C$25,"ym")))/7)&gt;0,
      INT(('ObjProd (2)'!$C$25-EDATE(I1593,DATEDIF(I1593,'ObjProd (2)'!$C$25,"y")*12+DATEDIF(I1593,'ObjProd (2)'!$C$25,"ym")))/7) &amp; " sem.",
      "")
)
)</f>
        <v/>
      </c>
      <c r="L1593" s="11" t="str">
        <f t="shared" si="264"/>
        <v/>
      </c>
      <c r="M1593" s="9" t="str">
        <f t="shared" si="260"/>
        <v/>
      </c>
      <c r="N1593" s="9" t="str" cm="1">
        <f t="array" aca="1" ref="N1593" ca="1">LEFT(L1593, IF(ISNUMBER(SUBSTITUTE(_xludf.MID(L1593, 2, 1), ".", ",")), 1, 2))</f>
        <v/>
      </c>
      <c r="O1593" s="19" t="str">
        <f t="shared" ca="1" si="266"/>
        <v/>
      </c>
      <c r="P1593" s="9" t="str">
        <f t="shared" ca="1" si="267"/>
        <v/>
      </c>
      <c r="Q1593" s="9" t="str">
        <f t="shared" ca="1" si="268"/>
        <v/>
      </c>
      <c r="R1593" s="9" t="str">
        <f t="shared" si="261"/>
        <v/>
      </c>
      <c r="S1593" t="str" cm="1">
        <f t="array" ref="S1593">IF(ISBLANK(C1593),"",IFERROR(INDEX(ListeSeries!$A$2:$A$1045, MATCH(1, (DatasScan!G1593=ListeSeries!$B$2:$B$1045) * (DatasScan!H1593&gt;=ListeSeries!$D$2:$D$1045) * (DatasScan!H1593&lt;=ListeSeries!$E$2:$E$1045), 0)), "no match"))</f>
        <v/>
      </c>
      <c r="T1593" s="7" t="str" cm="1">
        <f t="array" ref="T1593">IF(ISBLANK(C1593),"",IFERROR(INDEX(ListeSeries!$C$2:$C$1045, MATCH(1, (DatasScan!G1593=ListeSeries!$B$2:$B$1045) * (DatasScan!H1593&gt;=ListeSeries!$D$2:$D$1045) * (DatasScan!H1593&lt;=ListeSeries!$E$2:$E$1045), 0)), "no match"))</f>
        <v/>
      </c>
      <c r="U1593" s="11" t="str" cm="1">
        <f t="array" ref="U1593">IF(ISBLANK(C1593),"",IFERROR(INDEX(ListeSeries!$F$2:$F$1045, MATCH(1, (DatasScan!G1593=ListeSeries!$B$2:$B$1045) * (DatasScan!H1593&gt;=ListeSeries!$D$2:$D$1045) * (DatasScan!H1593&lt;=ListeSeries!$E$2:$E$1045), 0)), "no match"))</f>
        <v/>
      </c>
    </row>
    <row r="1594" spans="1:21" ht="15" customHeight="1" x14ac:dyDescent="0.25">
      <c r="A1594" s="6" t="str">
        <f t="shared" si="262"/>
        <v/>
      </c>
      <c r="B1594" s="272"/>
      <c r="F1594" s="7" t="str">
        <f t="shared" si="265"/>
        <v/>
      </c>
      <c r="G1594" s="21" t="str">
        <f>IF(ISBLANK(C1594),"",_xlfn.XLOOKUP(_xlfn.XLOOKUP(VALUE(LEFT(C1594,4)),Souches!$B$2:$B$15000,Souches!$E$2:$E$15000),Varietes!$B$2:$B$500,Varietes!$C$2:$C$500))</f>
        <v/>
      </c>
      <c r="H1594" s="19" t="str">
        <f>IF(ISBLANK(C1594),"",_xlfn.XLOOKUP(VALUE(LEFT(C1594,4)),Souches!$B$2:$B$15000,Souches!$D$2:$D$15000))</f>
        <v/>
      </c>
      <c r="I1594" s="10" t="str">
        <f t="shared" si="263"/>
        <v/>
      </c>
      <c r="J1594" s="19" t="str">
        <f>IF(I1594="","",INT(('ObjProd (2)'!$C$25-I1594)/7 * (ABS('ObjProd (2)'!$C$25-I1594)&gt;=7)))</f>
        <v/>
      </c>
      <c r="K1594" s="10" t="str">
        <f>IF(I1594="","",
IF(AND(DATEDIF(I1594,'ObjProd (2)'!$C$25,"y")=0,DATEDIF(I1594,'ObjProd (2)'!$C$25,"ym")=0,
   INT(('ObjProd (2)'!$C$25-EDATE(I1594,DATEDIF(I1594,'ObjProd (2)'!$C$25,"y")*12+DATEDIF(I1594,'ObjProd (2)'!$C$25,"ym")))/7)=0),
   "&lt; 1 sem.",
   IF(DATEDIF(I1594,'ObjProd (2)'!$C$25,"y")&gt;0,DATEDIF(I1594,'ObjProd (2)'!$C$25,"y") &amp; " " &amp; IF(DATEDIF(I1594,'ObjProd (2)'!$C$25,"y")=1,"an ","ans "),"") &amp;
   IF(DATEDIF(I1594,'ObjProd (2)'!$C$25,"ym")&gt;0,DATEDIF(I1594,'ObjProd (2)'!$C$25,"ym") &amp; " mois ", "") &amp;
   IF(INT(('ObjProd (2)'!$C$25-EDATE(I1594,DATEDIF(I1594,'ObjProd (2)'!$C$25,"y")*12+DATEDIF(I1594,'ObjProd (2)'!$C$25,"ym")))/7)&gt;0,
      INT(('ObjProd (2)'!$C$25-EDATE(I1594,DATEDIF(I1594,'ObjProd (2)'!$C$25,"y")*12+DATEDIF(I1594,'ObjProd (2)'!$C$25,"ym")))/7) &amp; " sem.",
      "")
)
)</f>
        <v/>
      </c>
      <c r="L1594" s="11" t="str">
        <f t="shared" si="264"/>
        <v/>
      </c>
      <c r="M1594" s="9" t="str">
        <f t="shared" si="260"/>
        <v/>
      </c>
      <c r="N1594" s="9" t="str" cm="1">
        <f t="array" aca="1" ref="N1594" ca="1">LEFT(L1594, IF(ISNUMBER(SUBSTITUTE(_xludf.MID(L1594, 2, 1), ".", ",")), 1, 2))</f>
        <v/>
      </c>
      <c r="O1594" s="19" t="str">
        <f t="shared" ca="1" si="266"/>
        <v/>
      </c>
      <c r="P1594" s="9" t="str">
        <f t="shared" ca="1" si="267"/>
        <v/>
      </c>
      <c r="Q1594" s="9" t="str">
        <f t="shared" ca="1" si="268"/>
        <v/>
      </c>
      <c r="R1594" s="9" t="str">
        <f t="shared" si="261"/>
        <v/>
      </c>
      <c r="S1594" t="str" cm="1">
        <f t="array" ref="S1594">IF(ISBLANK(C1594),"",IFERROR(INDEX(ListeSeries!$A$2:$A$1045, MATCH(1, (DatasScan!G1594=ListeSeries!$B$2:$B$1045) * (DatasScan!H1594&gt;=ListeSeries!$D$2:$D$1045) * (DatasScan!H1594&lt;=ListeSeries!$E$2:$E$1045), 0)), "no match"))</f>
        <v/>
      </c>
      <c r="T1594" s="7" t="str" cm="1">
        <f t="array" ref="T1594">IF(ISBLANK(C1594),"",IFERROR(INDEX(ListeSeries!$C$2:$C$1045, MATCH(1, (DatasScan!G1594=ListeSeries!$B$2:$B$1045) * (DatasScan!H1594&gt;=ListeSeries!$D$2:$D$1045) * (DatasScan!H1594&lt;=ListeSeries!$E$2:$E$1045), 0)), "no match"))</f>
        <v/>
      </c>
      <c r="U1594" s="11" t="str" cm="1">
        <f t="array" ref="U1594">IF(ISBLANK(C1594),"",IFERROR(INDEX(ListeSeries!$F$2:$F$1045, MATCH(1, (DatasScan!G1594=ListeSeries!$B$2:$B$1045) * (DatasScan!H1594&gt;=ListeSeries!$D$2:$D$1045) * (DatasScan!H1594&lt;=ListeSeries!$E$2:$E$1045), 0)), "no match"))</f>
        <v/>
      </c>
    </row>
    <row r="1595" spans="1:21" ht="15" customHeight="1" x14ac:dyDescent="0.25">
      <c r="A1595" s="6" t="str">
        <f t="shared" si="262"/>
        <v/>
      </c>
      <c r="B1595" s="272"/>
      <c r="F1595" s="7" t="str">
        <f t="shared" si="265"/>
        <v/>
      </c>
      <c r="G1595" s="21" t="str">
        <f>IF(ISBLANK(C1595),"",_xlfn.XLOOKUP(_xlfn.XLOOKUP(VALUE(LEFT(C1595,4)),Souches!$B$2:$B$15000,Souches!$E$2:$E$15000),Varietes!$B$2:$B$500,Varietes!$C$2:$C$500))</f>
        <v/>
      </c>
      <c r="H1595" s="19" t="str">
        <f>IF(ISBLANK(C1595),"",_xlfn.XLOOKUP(VALUE(LEFT(C1595,4)),Souches!$B$2:$B$15000,Souches!$D$2:$D$15000))</f>
        <v/>
      </c>
      <c r="I1595" s="10" t="str">
        <f t="shared" si="263"/>
        <v/>
      </c>
      <c r="J1595" s="19" t="str">
        <f>IF(I1595="","",INT(('ObjProd (2)'!$C$25-I1595)/7 * (ABS('ObjProd (2)'!$C$25-I1595)&gt;=7)))</f>
        <v/>
      </c>
      <c r="K1595" s="10" t="str">
        <f>IF(I1595="","",
IF(AND(DATEDIF(I1595,'ObjProd (2)'!$C$25,"y")=0,DATEDIF(I1595,'ObjProd (2)'!$C$25,"ym")=0,
   INT(('ObjProd (2)'!$C$25-EDATE(I1595,DATEDIF(I1595,'ObjProd (2)'!$C$25,"y")*12+DATEDIF(I1595,'ObjProd (2)'!$C$25,"ym")))/7)=0),
   "&lt; 1 sem.",
   IF(DATEDIF(I1595,'ObjProd (2)'!$C$25,"y")&gt;0,DATEDIF(I1595,'ObjProd (2)'!$C$25,"y") &amp; " " &amp; IF(DATEDIF(I1595,'ObjProd (2)'!$C$25,"y")=1,"an ","ans "),"") &amp;
   IF(DATEDIF(I1595,'ObjProd (2)'!$C$25,"ym")&gt;0,DATEDIF(I1595,'ObjProd (2)'!$C$25,"ym") &amp; " mois ", "") &amp;
   IF(INT(('ObjProd (2)'!$C$25-EDATE(I1595,DATEDIF(I1595,'ObjProd (2)'!$C$25,"y")*12+DATEDIF(I1595,'ObjProd (2)'!$C$25,"ym")))/7)&gt;0,
      INT(('ObjProd (2)'!$C$25-EDATE(I1595,DATEDIF(I1595,'ObjProd (2)'!$C$25,"y")*12+DATEDIF(I1595,'ObjProd (2)'!$C$25,"ym")))/7) &amp; " sem.",
      "")
)
)</f>
        <v/>
      </c>
      <c r="L1595" s="11" t="str">
        <f t="shared" si="264"/>
        <v/>
      </c>
      <c r="M1595" s="9" t="str">
        <f t="shared" si="260"/>
        <v/>
      </c>
      <c r="N1595" s="9" t="str" cm="1">
        <f t="array" aca="1" ref="N1595" ca="1">LEFT(L1595, IF(ISNUMBER(SUBSTITUTE(_xludf.MID(L1595, 2, 1), ".", ",")), 1, 2))</f>
        <v/>
      </c>
      <c r="O1595" s="19" t="str">
        <f t="shared" ca="1" si="266"/>
        <v/>
      </c>
      <c r="P1595" s="9" t="str">
        <f t="shared" ca="1" si="267"/>
        <v/>
      </c>
      <c r="Q1595" s="9" t="str">
        <f t="shared" ca="1" si="268"/>
        <v/>
      </c>
      <c r="R1595" s="9" t="str">
        <f t="shared" si="261"/>
        <v/>
      </c>
      <c r="S1595" t="str" cm="1">
        <f t="array" ref="S1595">IF(ISBLANK(C1595),"",IFERROR(INDEX(ListeSeries!$A$2:$A$1045, MATCH(1, (DatasScan!G1595=ListeSeries!$B$2:$B$1045) * (DatasScan!H1595&gt;=ListeSeries!$D$2:$D$1045) * (DatasScan!H1595&lt;=ListeSeries!$E$2:$E$1045), 0)), "no match"))</f>
        <v/>
      </c>
      <c r="T1595" s="7" t="str" cm="1">
        <f t="array" ref="T1595">IF(ISBLANK(C1595),"",IFERROR(INDEX(ListeSeries!$C$2:$C$1045, MATCH(1, (DatasScan!G1595=ListeSeries!$B$2:$B$1045) * (DatasScan!H1595&gt;=ListeSeries!$D$2:$D$1045) * (DatasScan!H1595&lt;=ListeSeries!$E$2:$E$1045), 0)), "no match"))</f>
        <v/>
      </c>
      <c r="U1595" s="11" t="str" cm="1">
        <f t="array" ref="U1595">IF(ISBLANK(C1595),"",IFERROR(INDEX(ListeSeries!$F$2:$F$1045, MATCH(1, (DatasScan!G1595=ListeSeries!$B$2:$B$1045) * (DatasScan!H1595&gt;=ListeSeries!$D$2:$D$1045) * (DatasScan!H1595&lt;=ListeSeries!$E$2:$E$1045), 0)), "no match"))</f>
        <v/>
      </c>
    </row>
    <row r="1596" spans="1:21" ht="15" customHeight="1" x14ac:dyDescent="0.25">
      <c r="A1596" s="6" t="str">
        <f t="shared" si="262"/>
        <v/>
      </c>
      <c r="B1596" s="272"/>
      <c r="F1596" s="7" t="str">
        <f t="shared" si="265"/>
        <v/>
      </c>
      <c r="G1596" s="21" t="str">
        <f>IF(ISBLANK(C1596),"",_xlfn.XLOOKUP(_xlfn.XLOOKUP(VALUE(LEFT(C1596,4)),Souches!$B$2:$B$15000,Souches!$E$2:$E$15000),Varietes!$B$2:$B$500,Varietes!$C$2:$C$500))</f>
        <v/>
      </c>
      <c r="H1596" s="19" t="str">
        <f>IF(ISBLANK(C1596),"",_xlfn.XLOOKUP(VALUE(LEFT(C1596,4)),Souches!$B$2:$B$15000,Souches!$D$2:$D$15000))</f>
        <v/>
      </c>
      <c r="I1596" s="10" t="str">
        <f t="shared" si="263"/>
        <v/>
      </c>
      <c r="J1596" s="19" t="str">
        <f>IF(I1596="","",INT(('ObjProd (2)'!$C$25-I1596)/7 * (ABS('ObjProd (2)'!$C$25-I1596)&gt;=7)))</f>
        <v/>
      </c>
      <c r="K1596" s="10" t="str">
        <f>IF(I1596="","",
IF(AND(DATEDIF(I1596,'ObjProd (2)'!$C$25,"y")=0,DATEDIF(I1596,'ObjProd (2)'!$C$25,"ym")=0,
   INT(('ObjProd (2)'!$C$25-EDATE(I1596,DATEDIF(I1596,'ObjProd (2)'!$C$25,"y")*12+DATEDIF(I1596,'ObjProd (2)'!$C$25,"ym")))/7)=0),
   "&lt; 1 sem.",
   IF(DATEDIF(I1596,'ObjProd (2)'!$C$25,"y")&gt;0,DATEDIF(I1596,'ObjProd (2)'!$C$25,"y") &amp; " " &amp; IF(DATEDIF(I1596,'ObjProd (2)'!$C$25,"y")=1,"an ","ans "),"") &amp;
   IF(DATEDIF(I1596,'ObjProd (2)'!$C$25,"ym")&gt;0,DATEDIF(I1596,'ObjProd (2)'!$C$25,"ym") &amp; " mois ", "") &amp;
   IF(INT(('ObjProd (2)'!$C$25-EDATE(I1596,DATEDIF(I1596,'ObjProd (2)'!$C$25,"y")*12+DATEDIF(I1596,'ObjProd (2)'!$C$25,"ym")))/7)&gt;0,
      INT(('ObjProd (2)'!$C$25-EDATE(I1596,DATEDIF(I1596,'ObjProd (2)'!$C$25,"y")*12+DATEDIF(I1596,'ObjProd (2)'!$C$25,"ym")))/7) &amp; " sem.",
      "")
)
)</f>
        <v/>
      </c>
      <c r="L1596" s="11" t="str">
        <f t="shared" si="264"/>
        <v/>
      </c>
      <c r="M1596" s="9" t="str">
        <f t="shared" si="260"/>
        <v/>
      </c>
      <c r="N1596" s="9" t="str" cm="1">
        <f t="array" aca="1" ref="N1596" ca="1">LEFT(L1596, IF(ISNUMBER(SUBSTITUTE(_xludf.MID(L1596, 2, 1), ".", ",")), 1, 2))</f>
        <v/>
      </c>
      <c r="O1596" s="19" t="str">
        <f t="shared" ca="1" si="266"/>
        <v/>
      </c>
      <c r="P1596" s="9" t="str">
        <f t="shared" ca="1" si="267"/>
        <v/>
      </c>
      <c r="Q1596" s="9" t="str">
        <f t="shared" ca="1" si="268"/>
        <v/>
      </c>
      <c r="R1596" s="9" t="str">
        <f t="shared" si="261"/>
        <v/>
      </c>
      <c r="S1596" t="str" cm="1">
        <f t="array" ref="S1596">IF(ISBLANK(C1596),"",IFERROR(INDEX(ListeSeries!$A$2:$A$1045, MATCH(1, (DatasScan!G1596=ListeSeries!$B$2:$B$1045) * (DatasScan!H1596&gt;=ListeSeries!$D$2:$D$1045) * (DatasScan!H1596&lt;=ListeSeries!$E$2:$E$1045), 0)), "no match"))</f>
        <v/>
      </c>
      <c r="T1596" s="7" t="str" cm="1">
        <f t="array" ref="T1596">IF(ISBLANK(C1596),"",IFERROR(INDEX(ListeSeries!$C$2:$C$1045, MATCH(1, (DatasScan!G1596=ListeSeries!$B$2:$B$1045) * (DatasScan!H1596&gt;=ListeSeries!$D$2:$D$1045) * (DatasScan!H1596&lt;=ListeSeries!$E$2:$E$1045), 0)), "no match"))</f>
        <v/>
      </c>
      <c r="U1596" s="11" t="str" cm="1">
        <f t="array" ref="U1596">IF(ISBLANK(C1596),"",IFERROR(INDEX(ListeSeries!$F$2:$F$1045, MATCH(1, (DatasScan!G1596=ListeSeries!$B$2:$B$1045) * (DatasScan!H1596&gt;=ListeSeries!$D$2:$D$1045) * (DatasScan!H1596&lt;=ListeSeries!$E$2:$E$1045), 0)), "no match"))</f>
        <v/>
      </c>
    </row>
    <row r="1597" spans="1:21" ht="15" customHeight="1" x14ac:dyDescent="0.25">
      <c r="A1597" s="6" t="str">
        <f t="shared" si="262"/>
        <v/>
      </c>
      <c r="B1597" s="272"/>
      <c r="F1597" s="7" t="str">
        <f t="shared" si="265"/>
        <v/>
      </c>
      <c r="G1597" s="21" t="str">
        <f>IF(ISBLANK(C1597),"",_xlfn.XLOOKUP(_xlfn.XLOOKUP(VALUE(LEFT(C1597,4)),Souches!$B$2:$B$15000,Souches!$E$2:$E$15000),Varietes!$B$2:$B$500,Varietes!$C$2:$C$500))</f>
        <v/>
      </c>
      <c r="H1597" s="19" t="str">
        <f>IF(ISBLANK(C1597),"",_xlfn.XLOOKUP(VALUE(LEFT(C1597,4)),Souches!$B$2:$B$15000,Souches!$D$2:$D$15000))</f>
        <v/>
      </c>
      <c r="I1597" s="10" t="str">
        <f t="shared" si="263"/>
        <v/>
      </c>
      <c r="J1597" s="19" t="str">
        <f>IF(I1597="","",INT(('ObjProd (2)'!$C$25-I1597)/7 * (ABS('ObjProd (2)'!$C$25-I1597)&gt;=7)))</f>
        <v/>
      </c>
      <c r="K1597" s="10" t="str">
        <f>IF(I1597="","",
IF(AND(DATEDIF(I1597,'ObjProd (2)'!$C$25,"y")=0,DATEDIF(I1597,'ObjProd (2)'!$C$25,"ym")=0,
   INT(('ObjProd (2)'!$C$25-EDATE(I1597,DATEDIF(I1597,'ObjProd (2)'!$C$25,"y")*12+DATEDIF(I1597,'ObjProd (2)'!$C$25,"ym")))/7)=0),
   "&lt; 1 sem.",
   IF(DATEDIF(I1597,'ObjProd (2)'!$C$25,"y")&gt;0,DATEDIF(I1597,'ObjProd (2)'!$C$25,"y") &amp; " " &amp; IF(DATEDIF(I1597,'ObjProd (2)'!$C$25,"y")=1,"an ","ans "),"") &amp;
   IF(DATEDIF(I1597,'ObjProd (2)'!$C$25,"ym")&gt;0,DATEDIF(I1597,'ObjProd (2)'!$C$25,"ym") &amp; " mois ", "") &amp;
   IF(INT(('ObjProd (2)'!$C$25-EDATE(I1597,DATEDIF(I1597,'ObjProd (2)'!$C$25,"y")*12+DATEDIF(I1597,'ObjProd (2)'!$C$25,"ym")))/7)&gt;0,
      INT(('ObjProd (2)'!$C$25-EDATE(I1597,DATEDIF(I1597,'ObjProd (2)'!$C$25,"y")*12+DATEDIF(I1597,'ObjProd (2)'!$C$25,"ym")))/7) &amp; " sem.",
      "")
)
)</f>
        <v/>
      </c>
      <c r="L1597" s="11" t="str">
        <f t="shared" si="264"/>
        <v/>
      </c>
      <c r="M1597" s="9" t="str">
        <f t="shared" si="260"/>
        <v/>
      </c>
      <c r="N1597" s="9" t="str" cm="1">
        <f t="array" aca="1" ref="N1597" ca="1">LEFT(L1597, IF(ISNUMBER(SUBSTITUTE(_xludf.MID(L1597, 2, 1), ".", ",")), 1, 2))</f>
        <v/>
      </c>
      <c r="O1597" s="19" t="str">
        <f t="shared" ca="1" si="266"/>
        <v/>
      </c>
      <c r="P1597" s="9" t="str">
        <f t="shared" ca="1" si="267"/>
        <v/>
      </c>
      <c r="Q1597" s="9" t="str">
        <f t="shared" ca="1" si="268"/>
        <v/>
      </c>
      <c r="R1597" s="9" t="str">
        <f t="shared" si="261"/>
        <v/>
      </c>
      <c r="S1597" t="str" cm="1">
        <f t="array" ref="S1597">IF(ISBLANK(C1597),"",IFERROR(INDEX(ListeSeries!$A$2:$A$1045, MATCH(1, (DatasScan!G1597=ListeSeries!$B$2:$B$1045) * (DatasScan!H1597&gt;=ListeSeries!$D$2:$D$1045) * (DatasScan!H1597&lt;=ListeSeries!$E$2:$E$1045), 0)), "no match"))</f>
        <v/>
      </c>
      <c r="T1597" s="7" t="str" cm="1">
        <f t="array" ref="T1597">IF(ISBLANK(C1597),"",IFERROR(INDEX(ListeSeries!$C$2:$C$1045, MATCH(1, (DatasScan!G1597=ListeSeries!$B$2:$B$1045) * (DatasScan!H1597&gt;=ListeSeries!$D$2:$D$1045) * (DatasScan!H1597&lt;=ListeSeries!$E$2:$E$1045), 0)), "no match"))</f>
        <v/>
      </c>
      <c r="U1597" s="11" t="str" cm="1">
        <f t="array" ref="U1597">IF(ISBLANK(C1597),"",IFERROR(INDEX(ListeSeries!$F$2:$F$1045, MATCH(1, (DatasScan!G1597=ListeSeries!$B$2:$B$1045) * (DatasScan!H1597&gt;=ListeSeries!$D$2:$D$1045) * (DatasScan!H1597&lt;=ListeSeries!$E$2:$E$1045), 0)), "no match"))</f>
        <v/>
      </c>
    </row>
    <row r="1598" spans="1:21" ht="15" customHeight="1" x14ac:dyDescent="0.25">
      <c r="A1598" s="6" t="str">
        <f t="shared" si="262"/>
        <v/>
      </c>
      <c r="B1598" s="272"/>
      <c r="F1598" s="7" t="str">
        <f t="shared" si="265"/>
        <v/>
      </c>
      <c r="G1598" s="21" t="str">
        <f>IF(ISBLANK(C1598),"",_xlfn.XLOOKUP(_xlfn.XLOOKUP(VALUE(LEFT(C1598,4)),Souches!$B$2:$B$15000,Souches!$E$2:$E$15000),Varietes!$B$2:$B$500,Varietes!$C$2:$C$500))</f>
        <v/>
      </c>
      <c r="H1598" s="19" t="str">
        <f>IF(ISBLANK(C1598),"",_xlfn.XLOOKUP(VALUE(LEFT(C1598,4)),Souches!$B$2:$B$15000,Souches!$D$2:$D$15000))</f>
        <v/>
      </c>
      <c r="I1598" s="10" t="str">
        <f t="shared" si="263"/>
        <v/>
      </c>
      <c r="J1598" s="19" t="str">
        <f>IF(I1598="","",INT(('ObjProd (2)'!$C$25-I1598)/7 * (ABS('ObjProd (2)'!$C$25-I1598)&gt;=7)))</f>
        <v/>
      </c>
      <c r="K1598" s="10" t="str">
        <f>IF(I1598="","",
IF(AND(DATEDIF(I1598,'ObjProd (2)'!$C$25,"y")=0,DATEDIF(I1598,'ObjProd (2)'!$C$25,"ym")=0,
   INT(('ObjProd (2)'!$C$25-EDATE(I1598,DATEDIF(I1598,'ObjProd (2)'!$C$25,"y")*12+DATEDIF(I1598,'ObjProd (2)'!$C$25,"ym")))/7)=0),
   "&lt; 1 sem.",
   IF(DATEDIF(I1598,'ObjProd (2)'!$C$25,"y")&gt;0,DATEDIF(I1598,'ObjProd (2)'!$C$25,"y") &amp; " " &amp; IF(DATEDIF(I1598,'ObjProd (2)'!$C$25,"y")=1,"an ","ans "),"") &amp;
   IF(DATEDIF(I1598,'ObjProd (2)'!$C$25,"ym")&gt;0,DATEDIF(I1598,'ObjProd (2)'!$C$25,"ym") &amp; " mois ", "") &amp;
   IF(INT(('ObjProd (2)'!$C$25-EDATE(I1598,DATEDIF(I1598,'ObjProd (2)'!$C$25,"y")*12+DATEDIF(I1598,'ObjProd (2)'!$C$25,"ym")))/7)&gt;0,
      INT(('ObjProd (2)'!$C$25-EDATE(I1598,DATEDIF(I1598,'ObjProd (2)'!$C$25,"y")*12+DATEDIF(I1598,'ObjProd (2)'!$C$25,"ym")))/7) &amp; " sem.",
      "")
)
)</f>
        <v/>
      </c>
      <c r="L1598" s="11" t="str">
        <f t="shared" si="264"/>
        <v/>
      </c>
      <c r="M1598" s="9" t="str">
        <f t="shared" si="260"/>
        <v/>
      </c>
      <c r="N1598" s="9" t="str" cm="1">
        <f t="array" aca="1" ref="N1598" ca="1">LEFT(L1598, IF(ISNUMBER(SUBSTITUTE(_xludf.MID(L1598, 2, 1), ".", ",")), 1, 2))</f>
        <v/>
      </c>
      <c r="O1598" s="19" t="str">
        <f t="shared" ca="1" si="266"/>
        <v/>
      </c>
      <c r="P1598" s="9" t="str">
        <f t="shared" ca="1" si="267"/>
        <v/>
      </c>
      <c r="Q1598" s="9" t="str">
        <f t="shared" ca="1" si="268"/>
        <v/>
      </c>
      <c r="R1598" s="9" t="str">
        <f t="shared" si="261"/>
        <v/>
      </c>
      <c r="S1598" t="str" cm="1">
        <f t="array" ref="S1598">IF(ISBLANK(C1598),"",IFERROR(INDEX(ListeSeries!$A$2:$A$1045, MATCH(1, (DatasScan!G1598=ListeSeries!$B$2:$B$1045) * (DatasScan!H1598&gt;=ListeSeries!$D$2:$D$1045) * (DatasScan!H1598&lt;=ListeSeries!$E$2:$E$1045), 0)), "no match"))</f>
        <v/>
      </c>
      <c r="T1598" s="7" t="str" cm="1">
        <f t="array" ref="T1598">IF(ISBLANK(C1598),"",IFERROR(INDEX(ListeSeries!$C$2:$C$1045, MATCH(1, (DatasScan!G1598=ListeSeries!$B$2:$B$1045) * (DatasScan!H1598&gt;=ListeSeries!$D$2:$D$1045) * (DatasScan!H1598&lt;=ListeSeries!$E$2:$E$1045), 0)), "no match"))</f>
        <v/>
      </c>
      <c r="U1598" s="11" t="str" cm="1">
        <f t="array" ref="U1598">IF(ISBLANK(C1598),"",IFERROR(INDEX(ListeSeries!$F$2:$F$1045, MATCH(1, (DatasScan!G1598=ListeSeries!$B$2:$B$1045) * (DatasScan!H1598&gt;=ListeSeries!$D$2:$D$1045) * (DatasScan!H1598&lt;=ListeSeries!$E$2:$E$1045), 0)), "no match"))</f>
        <v/>
      </c>
    </row>
    <row r="1599" spans="1:21" ht="15" customHeight="1" x14ac:dyDescent="0.25">
      <c r="A1599" s="6" t="str">
        <f t="shared" si="262"/>
        <v/>
      </c>
      <c r="B1599" s="272"/>
      <c r="F1599" s="7" t="str">
        <f t="shared" si="265"/>
        <v/>
      </c>
      <c r="G1599" s="21" t="str">
        <f>IF(ISBLANK(C1599),"",_xlfn.XLOOKUP(_xlfn.XLOOKUP(VALUE(LEFT(C1599,4)),Souches!$B$2:$B$15000,Souches!$E$2:$E$15000),Varietes!$B$2:$B$500,Varietes!$C$2:$C$500))</f>
        <v/>
      </c>
      <c r="H1599" s="19" t="str">
        <f>IF(ISBLANK(C1599),"",_xlfn.XLOOKUP(VALUE(LEFT(C1599,4)),Souches!$B$2:$B$15000,Souches!$D$2:$D$15000))</f>
        <v/>
      </c>
      <c r="I1599" s="10" t="str">
        <f t="shared" si="263"/>
        <v/>
      </c>
      <c r="J1599" s="19" t="str">
        <f>IF(I1599="","",INT(('ObjProd (2)'!$C$25-I1599)/7 * (ABS('ObjProd (2)'!$C$25-I1599)&gt;=7)))</f>
        <v/>
      </c>
      <c r="K1599" s="10" t="str">
        <f>IF(I1599="","",
IF(AND(DATEDIF(I1599,'ObjProd (2)'!$C$25,"y")=0,DATEDIF(I1599,'ObjProd (2)'!$C$25,"ym")=0,
   INT(('ObjProd (2)'!$C$25-EDATE(I1599,DATEDIF(I1599,'ObjProd (2)'!$C$25,"y")*12+DATEDIF(I1599,'ObjProd (2)'!$C$25,"ym")))/7)=0),
   "&lt; 1 sem.",
   IF(DATEDIF(I1599,'ObjProd (2)'!$C$25,"y")&gt;0,DATEDIF(I1599,'ObjProd (2)'!$C$25,"y") &amp; " " &amp; IF(DATEDIF(I1599,'ObjProd (2)'!$C$25,"y")=1,"an ","ans "),"") &amp;
   IF(DATEDIF(I1599,'ObjProd (2)'!$C$25,"ym")&gt;0,DATEDIF(I1599,'ObjProd (2)'!$C$25,"ym") &amp; " mois ", "") &amp;
   IF(INT(('ObjProd (2)'!$C$25-EDATE(I1599,DATEDIF(I1599,'ObjProd (2)'!$C$25,"y")*12+DATEDIF(I1599,'ObjProd (2)'!$C$25,"ym")))/7)&gt;0,
      INT(('ObjProd (2)'!$C$25-EDATE(I1599,DATEDIF(I1599,'ObjProd (2)'!$C$25,"y")*12+DATEDIF(I1599,'ObjProd (2)'!$C$25,"ym")))/7) &amp; " sem.",
      "")
)
)</f>
        <v/>
      </c>
      <c r="L1599" s="11" t="str">
        <f t="shared" si="264"/>
        <v/>
      </c>
      <c r="M1599" s="9" t="str">
        <f t="shared" si="260"/>
        <v/>
      </c>
      <c r="N1599" s="9" t="str" cm="1">
        <f t="array" aca="1" ref="N1599" ca="1">LEFT(L1599, IF(ISNUMBER(SUBSTITUTE(_xludf.MID(L1599, 2, 1), ".", ",")), 1, 2))</f>
        <v/>
      </c>
      <c r="O1599" s="19" t="str">
        <f t="shared" ca="1" si="266"/>
        <v/>
      </c>
      <c r="P1599" s="9" t="str">
        <f t="shared" ca="1" si="267"/>
        <v/>
      </c>
      <c r="Q1599" s="9" t="str">
        <f t="shared" ca="1" si="268"/>
        <v/>
      </c>
      <c r="R1599" s="9" t="str">
        <f t="shared" si="261"/>
        <v/>
      </c>
      <c r="S1599" t="str" cm="1">
        <f t="array" ref="S1599">IF(ISBLANK(C1599),"",IFERROR(INDEX(ListeSeries!$A$2:$A$1045, MATCH(1, (DatasScan!G1599=ListeSeries!$B$2:$B$1045) * (DatasScan!H1599&gt;=ListeSeries!$D$2:$D$1045) * (DatasScan!H1599&lt;=ListeSeries!$E$2:$E$1045), 0)), "no match"))</f>
        <v/>
      </c>
      <c r="T1599" s="7" t="str" cm="1">
        <f t="array" ref="T1599">IF(ISBLANK(C1599),"",IFERROR(INDEX(ListeSeries!$C$2:$C$1045, MATCH(1, (DatasScan!G1599=ListeSeries!$B$2:$B$1045) * (DatasScan!H1599&gt;=ListeSeries!$D$2:$D$1045) * (DatasScan!H1599&lt;=ListeSeries!$E$2:$E$1045), 0)), "no match"))</f>
        <v/>
      </c>
      <c r="U1599" s="11" t="str" cm="1">
        <f t="array" ref="U1599">IF(ISBLANK(C1599),"",IFERROR(INDEX(ListeSeries!$F$2:$F$1045, MATCH(1, (DatasScan!G1599=ListeSeries!$B$2:$B$1045) * (DatasScan!H1599&gt;=ListeSeries!$D$2:$D$1045) * (DatasScan!H1599&lt;=ListeSeries!$E$2:$E$1045), 0)), "no match"))</f>
        <v/>
      </c>
    </row>
    <row r="1600" spans="1:21" ht="15" customHeight="1" x14ac:dyDescent="0.25">
      <c r="A1600" s="6" t="str">
        <f t="shared" si="262"/>
        <v/>
      </c>
      <c r="B1600" s="272"/>
      <c r="F1600" s="7" t="str">
        <f t="shared" si="265"/>
        <v/>
      </c>
      <c r="G1600" s="21" t="str">
        <f>IF(ISBLANK(C1600),"",_xlfn.XLOOKUP(_xlfn.XLOOKUP(VALUE(LEFT(C1600,4)),Souches!$B$2:$B$15000,Souches!$E$2:$E$15000),Varietes!$B$2:$B$500,Varietes!$C$2:$C$500))</f>
        <v/>
      </c>
      <c r="H1600" s="19" t="str">
        <f>IF(ISBLANK(C1600),"",_xlfn.XLOOKUP(VALUE(LEFT(C1600,4)),Souches!$B$2:$B$15000,Souches!$D$2:$D$15000))</f>
        <v/>
      </c>
      <c r="I1600" s="10" t="str">
        <f t="shared" si="263"/>
        <v/>
      </c>
      <c r="J1600" s="19" t="str">
        <f>IF(I1600="","",INT(('ObjProd (2)'!$C$25-I1600)/7 * (ABS('ObjProd (2)'!$C$25-I1600)&gt;=7)))</f>
        <v/>
      </c>
      <c r="K1600" s="10" t="str">
        <f>IF(I1600="","",
IF(AND(DATEDIF(I1600,'ObjProd (2)'!$C$25,"y")=0,DATEDIF(I1600,'ObjProd (2)'!$C$25,"ym")=0,
   INT(('ObjProd (2)'!$C$25-EDATE(I1600,DATEDIF(I1600,'ObjProd (2)'!$C$25,"y")*12+DATEDIF(I1600,'ObjProd (2)'!$C$25,"ym")))/7)=0),
   "&lt; 1 sem.",
   IF(DATEDIF(I1600,'ObjProd (2)'!$C$25,"y")&gt;0,DATEDIF(I1600,'ObjProd (2)'!$C$25,"y") &amp; " " &amp; IF(DATEDIF(I1600,'ObjProd (2)'!$C$25,"y")=1,"an ","ans "),"") &amp;
   IF(DATEDIF(I1600,'ObjProd (2)'!$C$25,"ym")&gt;0,DATEDIF(I1600,'ObjProd (2)'!$C$25,"ym") &amp; " mois ", "") &amp;
   IF(INT(('ObjProd (2)'!$C$25-EDATE(I1600,DATEDIF(I1600,'ObjProd (2)'!$C$25,"y")*12+DATEDIF(I1600,'ObjProd (2)'!$C$25,"ym")))/7)&gt;0,
      INT(('ObjProd (2)'!$C$25-EDATE(I1600,DATEDIF(I1600,'ObjProd (2)'!$C$25,"y")*12+DATEDIF(I1600,'ObjProd (2)'!$C$25,"ym")))/7) &amp; " sem.",
      "")
)
)</f>
        <v/>
      </c>
      <c r="L1600" s="11" t="str">
        <f t="shared" si="264"/>
        <v/>
      </c>
      <c r="M1600" s="9" t="str">
        <f t="shared" ref="M1600:M1663" si="269">IF(OR(D1600&gt;0, E1600&gt;0), D1600*14+E1600,"")</f>
        <v/>
      </c>
      <c r="N1600" s="9" t="str" cm="1">
        <f t="array" aca="1" ref="N1600" ca="1">LEFT(L1600, IF(ISNUMBER(SUBSTITUTE(_xludf.MID(L1600, 2, 1), ".", ",")), 1, 2))</f>
        <v/>
      </c>
      <c r="O1600" s="19" t="str">
        <f t="shared" ca="1" si="266"/>
        <v/>
      </c>
      <c r="P1600" s="9" t="str">
        <f t="shared" ca="1" si="267"/>
        <v/>
      </c>
      <c r="Q1600" s="9" t="str">
        <f t="shared" ca="1" si="268"/>
        <v/>
      </c>
      <c r="R1600" s="9" t="str">
        <f t="shared" ref="R1600:R1663" si="270">IF(ISBLANK(C1600),"",P1600&amp;Q1600)</f>
        <v/>
      </c>
      <c r="S1600" t="str" cm="1">
        <f t="array" ref="S1600">IF(ISBLANK(C1600),"",IFERROR(INDEX(ListeSeries!$A$2:$A$1045, MATCH(1, (DatasScan!G1600=ListeSeries!$B$2:$B$1045) * (DatasScan!H1600&gt;=ListeSeries!$D$2:$D$1045) * (DatasScan!H1600&lt;=ListeSeries!$E$2:$E$1045), 0)), "no match"))</f>
        <v/>
      </c>
      <c r="T1600" s="7" t="str" cm="1">
        <f t="array" ref="T1600">IF(ISBLANK(C1600),"",IFERROR(INDEX(ListeSeries!$C$2:$C$1045, MATCH(1, (DatasScan!G1600=ListeSeries!$B$2:$B$1045) * (DatasScan!H1600&gt;=ListeSeries!$D$2:$D$1045) * (DatasScan!H1600&lt;=ListeSeries!$E$2:$E$1045), 0)), "no match"))</f>
        <v/>
      </c>
      <c r="U1600" s="11" t="str" cm="1">
        <f t="array" ref="U1600">IF(ISBLANK(C1600),"",IFERROR(INDEX(ListeSeries!$F$2:$F$1045, MATCH(1, (DatasScan!G1600=ListeSeries!$B$2:$B$1045) * (DatasScan!H1600&gt;=ListeSeries!$D$2:$D$1045) * (DatasScan!H1600&lt;=ListeSeries!$E$2:$E$1045), 0)), "no match"))</f>
        <v/>
      </c>
    </row>
    <row r="1601" spans="1:21" ht="15" customHeight="1" x14ac:dyDescent="0.25">
      <c r="A1601" s="6" t="str">
        <f t="shared" ref="A1601:A1664" si="271">IF(B1601="CHF","CHF",IF(B1601="CHF 2","CHF hangar",LEFT(B1601,1)))</f>
        <v/>
      </c>
      <c r="B1601" s="272"/>
      <c r="F1601" s="7" t="str">
        <f t="shared" si="265"/>
        <v/>
      </c>
      <c r="G1601" s="21" t="str">
        <f>IF(ISBLANK(C1601),"",_xlfn.XLOOKUP(_xlfn.XLOOKUP(VALUE(LEFT(C1601,4)),Souches!$B$2:$B$15000,Souches!$E$2:$E$15000),Varietes!$B$2:$B$500,Varietes!$C$2:$C$500))</f>
        <v/>
      </c>
      <c r="H1601" s="19" t="str">
        <f>IF(ISBLANK(C1601),"",_xlfn.XLOOKUP(VALUE(LEFT(C1601,4)),Souches!$B$2:$B$15000,Souches!$D$2:$D$15000))</f>
        <v/>
      </c>
      <c r="I1601" s="10" t="str">
        <f t="shared" si="263"/>
        <v/>
      </c>
      <c r="J1601" s="19" t="str">
        <f>IF(I1601="","",INT(('ObjProd (2)'!$C$25-I1601)/7 * (ABS('ObjProd (2)'!$C$25-I1601)&gt;=7)))</f>
        <v/>
      </c>
      <c r="K1601" s="10" t="str">
        <f>IF(I1601="","",
IF(AND(DATEDIF(I1601,'ObjProd (2)'!$C$25,"y")=0,DATEDIF(I1601,'ObjProd (2)'!$C$25,"ym")=0,
   INT(('ObjProd (2)'!$C$25-EDATE(I1601,DATEDIF(I1601,'ObjProd (2)'!$C$25,"y")*12+DATEDIF(I1601,'ObjProd (2)'!$C$25,"ym")))/7)=0),
   "&lt; 1 sem.",
   IF(DATEDIF(I1601,'ObjProd (2)'!$C$25,"y")&gt;0,DATEDIF(I1601,'ObjProd (2)'!$C$25,"y") &amp; " " &amp; IF(DATEDIF(I1601,'ObjProd (2)'!$C$25,"y")=1,"an ","ans "),"") &amp;
   IF(DATEDIF(I1601,'ObjProd (2)'!$C$25,"ym")&gt;0,DATEDIF(I1601,'ObjProd (2)'!$C$25,"ym") &amp; " mois ", "") &amp;
   IF(INT(('ObjProd (2)'!$C$25-EDATE(I1601,DATEDIF(I1601,'ObjProd (2)'!$C$25,"y")*12+DATEDIF(I1601,'ObjProd (2)'!$C$25,"ym")))/7)&gt;0,
      INT(('ObjProd (2)'!$C$25-EDATE(I1601,DATEDIF(I1601,'ObjProd (2)'!$C$25,"y")*12+DATEDIF(I1601,'ObjProd (2)'!$C$25,"ym")))/7) &amp; " sem.",
      "")
)
)</f>
        <v/>
      </c>
      <c r="L1601" s="11" t="str">
        <f t="shared" si="264"/>
        <v/>
      </c>
      <c r="M1601" s="9" t="str">
        <f t="shared" si="269"/>
        <v/>
      </c>
      <c r="N1601" s="9" t="str" cm="1">
        <f t="array" aca="1" ref="N1601" ca="1">LEFT(L1601, IF(ISNUMBER(SUBSTITUTE(_xludf.MID(L1601, 2, 1), ".", ",")), 1, 2))</f>
        <v/>
      </c>
      <c r="O1601" s="19" t="str">
        <f t="shared" ca="1" si="266"/>
        <v/>
      </c>
      <c r="P1601" s="9" t="str">
        <f t="shared" ca="1" si="267"/>
        <v/>
      </c>
      <c r="Q1601" s="9" t="str">
        <f t="shared" ca="1" si="268"/>
        <v/>
      </c>
      <c r="R1601" s="9" t="str">
        <f t="shared" si="270"/>
        <v/>
      </c>
      <c r="S1601" t="str" cm="1">
        <f t="array" ref="S1601">IF(ISBLANK(C1601),"",IFERROR(INDEX(ListeSeries!$A$2:$A$1045, MATCH(1, (DatasScan!G1601=ListeSeries!$B$2:$B$1045) * (DatasScan!H1601&gt;=ListeSeries!$D$2:$D$1045) * (DatasScan!H1601&lt;=ListeSeries!$E$2:$E$1045), 0)), "no match"))</f>
        <v/>
      </c>
      <c r="T1601" s="7" t="str" cm="1">
        <f t="array" ref="T1601">IF(ISBLANK(C1601),"",IFERROR(INDEX(ListeSeries!$C$2:$C$1045, MATCH(1, (DatasScan!G1601=ListeSeries!$B$2:$B$1045) * (DatasScan!H1601&gt;=ListeSeries!$D$2:$D$1045) * (DatasScan!H1601&lt;=ListeSeries!$E$2:$E$1045), 0)), "no match"))</f>
        <v/>
      </c>
      <c r="U1601" s="11" t="str" cm="1">
        <f t="array" ref="U1601">IF(ISBLANK(C1601),"",IFERROR(INDEX(ListeSeries!$F$2:$F$1045, MATCH(1, (DatasScan!G1601=ListeSeries!$B$2:$B$1045) * (DatasScan!H1601&gt;=ListeSeries!$D$2:$D$1045) * (DatasScan!H1601&lt;=ListeSeries!$E$2:$E$1045), 0)), "no match"))</f>
        <v/>
      </c>
    </row>
    <row r="1602" spans="1:21" ht="15" customHeight="1" x14ac:dyDescent="0.25">
      <c r="A1602" s="6" t="str">
        <f t="shared" si="271"/>
        <v/>
      </c>
      <c r="B1602" s="272"/>
      <c r="F1602" s="7" t="str">
        <f t="shared" si="265"/>
        <v/>
      </c>
      <c r="G1602" s="21" t="str">
        <f>IF(ISBLANK(C1602),"",_xlfn.XLOOKUP(_xlfn.XLOOKUP(VALUE(LEFT(C1602,4)),Souches!$B$2:$B$15000,Souches!$E$2:$E$15000),Varietes!$B$2:$B$500,Varietes!$C$2:$C$500))</f>
        <v/>
      </c>
      <c r="H1602" s="19" t="str">
        <f>IF(ISBLANK(C1602),"",_xlfn.XLOOKUP(VALUE(LEFT(C1602,4)),Souches!$B$2:$B$15000,Souches!$D$2:$D$15000))</f>
        <v/>
      </c>
      <c r="I1602" s="10" t="str">
        <f t="shared" ref="I1602:I1665" si="272">IF(ISBLANK(C1602),"",DATE(MID(C1602,5,4),MID(C1602,9,2),MID(C1602,11,2)))</f>
        <v/>
      </c>
      <c r="J1602" s="19" t="str">
        <f>IF(I1602="","",INT(('ObjProd (2)'!$C$25-I1602)/7 * (ABS('ObjProd (2)'!$C$25-I1602)&gt;=7)))</f>
        <v/>
      </c>
      <c r="K1602" s="10" t="str">
        <f>IF(I1602="","",
IF(AND(DATEDIF(I1602,'ObjProd (2)'!$C$25,"y")=0,DATEDIF(I1602,'ObjProd (2)'!$C$25,"ym")=0,
   INT(('ObjProd (2)'!$C$25-EDATE(I1602,DATEDIF(I1602,'ObjProd (2)'!$C$25,"y")*12+DATEDIF(I1602,'ObjProd (2)'!$C$25,"ym")))/7)=0),
   "&lt; 1 sem.",
   IF(DATEDIF(I1602,'ObjProd (2)'!$C$25,"y")&gt;0,DATEDIF(I1602,'ObjProd (2)'!$C$25,"y") &amp; " " &amp; IF(DATEDIF(I1602,'ObjProd (2)'!$C$25,"y")=1,"an ","ans "),"") &amp;
   IF(DATEDIF(I1602,'ObjProd (2)'!$C$25,"ym")&gt;0,DATEDIF(I1602,'ObjProd (2)'!$C$25,"ym") &amp; " mois ", "") &amp;
   IF(INT(('ObjProd (2)'!$C$25-EDATE(I1602,DATEDIF(I1602,'ObjProd (2)'!$C$25,"y")*12+DATEDIF(I1602,'ObjProd (2)'!$C$25,"ym")))/7)&gt;0,
      INT(('ObjProd (2)'!$C$25-EDATE(I1602,DATEDIF(I1602,'ObjProd (2)'!$C$25,"y")*12+DATEDIF(I1602,'ObjProd (2)'!$C$25,"ym")))/7) &amp; " sem.",
      "")
)
)</f>
        <v/>
      </c>
      <c r="L1602" s="11" t="str">
        <f t="shared" ref="L1602:L1665" si="273">IF(ISBLANK(C1602),"",MID(C1602,13,4))</f>
        <v/>
      </c>
      <c r="M1602" s="9" t="str">
        <f t="shared" si="269"/>
        <v/>
      </c>
      <c r="N1602" s="9" t="str" cm="1">
        <f t="array" aca="1" ref="N1602" ca="1">LEFT(L1602, IF(ISNUMBER(SUBSTITUTE(_xludf.MID(L1602, 2, 1), ".", ",")), 1, 2))</f>
        <v/>
      </c>
      <c r="O1602" s="19" t="str">
        <f t="shared" ca="1" si="266"/>
        <v/>
      </c>
      <c r="P1602" s="9" t="str">
        <f t="shared" ca="1" si="267"/>
        <v/>
      </c>
      <c r="Q1602" s="9" t="str">
        <f t="shared" ca="1" si="268"/>
        <v/>
      </c>
      <c r="R1602" s="9" t="str">
        <f t="shared" si="270"/>
        <v/>
      </c>
      <c r="S1602" t="str" cm="1">
        <f t="array" ref="S1602">IF(ISBLANK(C1602),"",IFERROR(INDEX(ListeSeries!$A$2:$A$1045, MATCH(1, (DatasScan!G1602=ListeSeries!$B$2:$B$1045) * (DatasScan!H1602&gt;=ListeSeries!$D$2:$D$1045) * (DatasScan!H1602&lt;=ListeSeries!$E$2:$E$1045), 0)), "no match"))</f>
        <v/>
      </c>
      <c r="T1602" s="7" t="str" cm="1">
        <f t="array" ref="T1602">IF(ISBLANK(C1602),"",IFERROR(INDEX(ListeSeries!$C$2:$C$1045, MATCH(1, (DatasScan!G1602=ListeSeries!$B$2:$B$1045) * (DatasScan!H1602&gt;=ListeSeries!$D$2:$D$1045) * (DatasScan!H1602&lt;=ListeSeries!$E$2:$E$1045), 0)), "no match"))</f>
        <v/>
      </c>
      <c r="U1602" s="11" t="str" cm="1">
        <f t="array" ref="U1602">IF(ISBLANK(C1602),"",IFERROR(INDEX(ListeSeries!$F$2:$F$1045, MATCH(1, (DatasScan!G1602=ListeSeries!$B$2:$B$1045) * (DatasScan!H1602&gt;=ListeSeries!$D$2:$D$1045) * (DatasScan!H1602&lt;=ListeSeries!$E$2:$E$1045), 0)), "no match"))</f>
        <v/>
      </c>
    </row>
    <row r="1603" spans="1:21" ht="15" customHeight="1" x14ac:dyDescent="0.25">
      <c r="A1603" s="6" t="str">
        <f t="shared" si="271"/>
        <v/>
      </c>
      <c r="B1603" s="272"/>
      <c r="F1603" s="7" t="str">
        <f t="shared" si="265"/>
        <v/>
      </c>
      <c r="G1603" s="21" t="str">
        <f>IF(ISBLANK(C1603),"",_xlfn.XLOOKUP(_xlfn.XLOOKUP(VALUE(LEFT(C1603,4)),Souches!$B$2:$B$15000,Souches!$E$2:$E$15000),Varietes!$B$2:$B$500,Varietes!$C$2:$C$500))</f>
        <v/>
      </c>
      <c r="H1603" s="19" t="str">
        <f>IF(ISBLANK(C1603),"",_xlfn.XLOOKUP(VALUE(LEFT(C1603,4)),Souches!$B$2:$B$15000,Souches!$D$2:$D$15000))</f>
        <v/>
      </c>
      <c r="I1603" s="10" t="str">
        <f t="shared" si="272"/>
        <v/>
      </c>
      <c r="J1603" s="19" t="str">
        <f>IF(I1603="","",INT(('ObjProd (2)'!$C$25-I1603)/7 * (ABS('ObjProd (2)'!$C$25-I1603)&gt;=7)))</f>
        <v/>
      </c>
      <c r="K1603" s="10" t="str">
        <f>IF(I1603="","",
IF(AND(DATEDIF(I1603,'ObjProd (2)'!$C$25,"y")=0,DATEDIF(I1603,'ObjProd (2)'!$C$25,"ym")=0,
   INT(('ObjProd (2)'!$C$25-EDATE(I1603,DATEDIF(I1603,'ObjProd (2)'!$C$25,"y")*12+DATEDIF(I1603,'ObjProd (2)'!$C$25,"ym")))/7)=0),
   "&lt; 1 sem.",
   IF(DATEDIF(I1603,'ObjProd (2)'!$C$25,"y")&gt;0,DATEDIF(I1603,'ObjProd (2)'!$C$25,"y") &amp; " " &amp; IF(DATEDIF(I1603,'ObjProd (2)'!$C$25,"y")=1,"an ","ans "),"") &amp;
   IF(DATEDIF(I1603,'ObjProd (2)'!$C$25,"ym")&gt;0,DATEDIF(I1603,'ObjProd (2)'!$C$25,"ym") &amp; " mois ", "") &amp;
   IF(INT(('ObjProd (2)'!$C$25-EDATE(I1603,DATEDIF(I1603,'ObjProd (2)'!$C$25,"y")*12+DATEDIF(I1603,'ObjProd (2)'!$C$25,"ym")))/7)&gt;0,
      INT(('ObjProd (2)'!$C$25-EDATE(I1603,DATEDIF(I1603,'ObjProd (2)'!$C$25,"y")*12+DATEDIF(I1603,'ObjProd (2)'!$C$25,"ym")))/7) &amp; " sem.",
      "")
)
)</f>
        <v/>
      </c>
      <c r="L1603" s="11" t="str">
        <f t="shared" si="273"/>
        <v/>
      </c>
      <c r="M1603" s="9" t="str">
        <f t="shared" si="269"/>
        <v/>
      </c>
      <c r="N1603" s="9" t="str" cm="1">
        <f t="array" aca="1" ref="N1603" ca="1">LEFT(L1603, IF(ISNUMBER(SUBSTITUTE(_xludf.MID(L1603, 2, 1), ".", ",")), 1, 2))</f>
        <v/>
      </c>
      <c r="O1603" s="19" t="str">
        <f t="shared" ca="1" si="266"/>
        <v/>
      </c>
      <c r="P1603" s="9" t="str">
        <f t="shared" ca="1" si="267"/>
        <v/>
      </c>
      <c r="Q1603" s="9" t="str">
        <f t="shared" ca="1" si="268"/>
        <v/>
      </c>
      <c r="R1603" s="9" t="str">
        <f t="shared" si="270"/>
        <v/>
      </c>
      <c r="S1603" t="str" cm="1">
        <f t="array" ref="S1603">IF(ISBLANK(C1603),"",IFERROR(INDEX(ListeSeries!$A$2:$A$1045, MATCH(1, (DatasScan!G1603=ListeSeries!$B$2:$B$1045) * (DatasScan!H1603&gt;=ListeSeries!$D$2:$D$1045) * (DatasScan!H1603&lt;=ListeSeries!$E$2:$E$1045), 0)), "no match"))</f>
        <v/>
      </c>
      <c r="T1603" s="7" t="str" cm="1">
        <f t="array" ref="T1603">IF(ISBLANK(C1603),"",IFERROR(INDEX(ListeSeries!$C$2:$C$1045, MATCH(1, (DatasScan!G1603=ListeSeries!$B$2:$B$1045) * (DatasScan!H1603&gt;=ListeSeries!$D$2:$D$1045) * (DatasScan!H1603&lt;=ListeSeries!$E$2:$E$1045), 0)), "no match"))</f>
        <v/>
      </c>
      <c r="U1603" s="11" t="str" cm="1">
        <f t="array" ref="U1603">IF(ISBLANK(C1603),"",IFERROR(INDEX(ListeSeries!$F$2:$F$1045, MATCH(1, (DatasScan!G1603=ListeSeries!$B$2:$B$1045) * (DatasScan!H1603&gt;=ListeSeries!$D$2:$D$1045) * (DatasScan!H1603&lt;=ListeSeries!$E$2:$E$1045), 0)), "no match"))</f>
        <v/>
      </c>
    </row>
    <row r="1604" spans="1:21" ht="15" customHeight="1" x14ac:dyDescent="0.25">
      <c r="A1604" s="6" t="str">
        <f t="shared" si="271"/>
        <v/>
      </c>
      <c r="B1604" s="272"/>
      <c r="F1604" s="7" t="str">
        <f t="shared" si="265"/>
        <v/>
      </c>
      <c r="G1604" s="21" t="str">
        <f>IF(ISBLANK(C1604),"",_xlfn.XLOOKUP(_xlfn.XLOOKUP(VALUE(LEFT(C1604,4)),Souches!$B$2:$B$15000,Souches!$E$2:$E$15000),Varietes!$B$2:$B$500,Varietes!$C$2:$C$500))</f>
        <v/>
      </c>
      <c r="H1604" s="19" t="str">
        <f>IF(ISBLANK(C1604),"",_xlfn.XLOOKUP(VALUE(LEFT(C1604,4)),Souches!$B$2:$B$15000,Souches!$D$2:$D$15000))</f>
        <v/>
      </c>
      <c r="I1604" s="10" t="str">
        <f t="shared" si="272"/>
        <v/>
      </c>
      <c r="J1604" s="19" t="str">
        <f>IF(I1604="","",INT(('ObjProd (2)'!$C$25-I1604)/7 * (ABS('ObjProd (2)'!$C$25-I1604)&gt;=7)))</f>
        <v/>
      </c>
      <c r="K1604" s="10" t="str">
        <f>IF(I1604="","",
IF(AND(DATEDIF(I1604,'ObjProd (2)'!$C$25,"y")=0,DATEDIF(I1604,'ObjProd (2)'!$C$25,"ym")=0,
   INT(('ObjProd (2)'!$C$25-EDATE(I1604,DATEDIF(I1604,'ObjProd (2)'!$C$25,"y")*12+DATEDIF(I1604,'ObjProd (2)'!$C$25,"ym")))/7)=0),
   "&lt; 1 sem.",
   IF(DATEDIF(I1604,'ObjProd (2)'!$C$25,"y")&gt;0,DATEDIF(I1604,'ObjProd (2)'!$C$25,"y") &amp; " " &amp; IF(DATEDIF(I1604,'ObjProd (2)'!$C$25,"y")=1,"an ","ans "),"") &amp;
   IF(DATEDIF(I1604,'ObjProd (2)'!$C$25,"ym")&gt;0,DATEDIF(I1604,'ObjProd (2)'!$C$25,"ym") &amp; " mois ", "") &amp;
   IF(INT(('ObjProd (2)'!$C$25-EDATE(I1604,DATEDIF(I1604,'ObjProd (2)'!$C$25,"y")*12+DATEDIF(I1604,'ObjProd (2)'!$C$25,"ym")))/7)&gt;0,
      INT(('ObjProd (2)'!$C$25-EDATE(I1604,DATEDIF(I1604,'ObjProd (2)'!$C$25,"y")*12+DATEDIF(I1604,'ObjProd (2)'!$C$25,"ym")))/7) &amp; " sem.",
      "")
)
)</f>
        <v/>
      </c>
      <c r="L1604" s="11" t="str">
        <f t="shared" si="273"/>
        <v/>
      </c>
      <c r="M1604" s="9" t="str">
        <f t="shared" si="269"/>
        <v/>
      </c>
      <c r="N1604" s="9" t="str" cm="1">
        <f t="array" aca="1" ref="N1604" ca="1">LEFT(L1604, IF(ISNUMBER(SUBSTITUTE(_xludf.MID(L1604, 2, 1), ".", ",")), 1, 2))</f>
        <v/>
      </c>
      <c r="O1604" s="19" t="str">
        <f t="shared" ca="1" si="266"/>
        <v/>
      </c>
      <c r="P1604" s="9" t="str">
        <f t="shared" ca="1" si="267"/>
        <v/>
      </c>
      <c r="Q1604" s="9" t="str">
        <f t="shared" ca="1" si="268"/>
        <v/>
      </c>
      <c r="R1604" s="9" t="str">
        <f t="shared" si="270"/>
        <v/>
      </c>
      <c r="S1604" t="str" cm="1">
        <f t="array" ref="S1604">IF(ISBLANK(C1604),"",IFERROR(INDEX(ListeSeries!$A$2:$A$1045, MATCH(1, (DatasScan!G1604=ListeSeries!$B$2:$B$1045) * (DatasScan!H1604&gt;=ListeSeries!$D$2:$D$1045) * (DatasScan!H1604&lt;=ListeSeries!$E$2:$E$1045), 0)), "no match"))</f>
        <v/>
      </c>
      <c r="T1604" s="7" t="str" cm="1">
        <f t="array" ref="T1604">IF(ISBLANK(C1604),"",IFERROR(INDEX(ListeSeries!$C$2:$C$1045, MATCH(1, (DatasScan!G1604=ListeSeries!$B$2:$B$1045) * (DatasScan!H1604&gt;=ListeSeries!$D$2:$D$1045) * (DatasScan!H1604&lt;=ListeSeries!$E$2:$E$1045), 0)), "no match"))</f>
        <v/>
      </c>
      <c r="U1604" s="11" t="str" cm="1">
        <f t="array" ref="U1604">IF(ISBLANK(C1604),"",IFERROR(INDEX(ListeSeries!$F$2:$F$1045, MATCH(1, (DatasScan!G1604=ListeSeries!$B$2:$B$1045) * (DatasScan!H1604&gt;=ListeSeries!$D$2:$D$1045) * (DatasScan!H1604&lt;=ListeSeries!$E$2:$E$1045), 0)), "no match"))</f>
        <v/>
      </c>
    </row>
    <row r="1605" spans="1:21" ht="15" customHeight="1" x14ac:dyDescent="0.25">
      <c r="A1605" s="6" t="str">
        <f t="shared" si="271"/>
        <v/>
      </c>
      <c r="B1605" s="272"/>
      <c r="F1605" s="7" t="str">
        <f t="shared" si="265"/>
        <v/>
      </c>
      <c r="G1605" s="21" t="str">
        <f>IF(ISBLANK(C1605),"",_xlfn.XLOOKUP(_xlfn.XLOOKUP(VALUE(LEFT(C1605,4)),Souches!$B$2:$B$15000,Souches!$E$2:$E$15000),Varietes!$B$2:$B$500,Varietes!$C$2:$C$500))</f>
        <v/>
      </c>
      <c r="H1605" s="19" t="str">
        <f>IF(ISBLANK(C1605),"",_xlfn.XLOOKUP(VALUE(LEFT(C1605,4)),Souches!$B$2:$B$15000,Souches!$D$2:$D$15000))</f>
        <v/>
      </c>
      <c r="I1605" s="10" t="str">
        <f t="shared" si="272"/>
        <v/>
      </c>
      <c r="J1605" s="19" t="str">
        <f>IF(I1605="","",INT(('ObjProd (2)'!$C$25-I1605)/7 * (ABS('ObjProd (2)'!$C$25-I1605)&gt;=7)))</f>
        <v/>
      </c>
      <c r="K1605" s="10" t="str">
        <f>IF(I1605="","",
IF(AND(DATEDIF(I1605,'ObjProd (2)'!$C$25,"y")=0,DATEDIF(I1605,'ObjProd (2)'!$C$25,"ym")=0,
   INT(('ObjProd (2)'!$C$25-EDATE(I1605,DATEDIF(I1605,'ObjProd (2)'!$C$25,"y")*12+DATEDIF(I1605,'ObjProd (2)'!$C$25,"ym")))/7)=0),
   "&lt; 1 sem.",
   IF(DATEDIF(I1605,'ObjProd (2)'!$C$25,"y")&gt;0,DATEDIF(I1605,'ObjProd (2)'!$C$25,"y") &amp; " " &amp; IF(DATEDIF(I1605,'ObjProd (2)'!$C$25,"y")=1,"an ","ans "),"") &amp;
   IF(DATEDIF(I1605,'ObjProd (2)'!$C$25,"ym")&gt;0,DATEDIF(I1605,'ObjProd (2)'!$C$25,"ym") &amp; " mois ", "") &amp;
   IF(INT(('ObjProd (2)'!$C$25-EDATE(I1605,DATEDIF(I1605,'ObjProd (2)'!$C$25,"y")*12+DATEDIF(I1605,'ObjProd (2)'!$C$25,"ym")))/7)&gt;0,
      INT(('ObjProd (2)'!$C$25-EDATE(I1605,DATEDIF(I1605,'ObjProd (2)'!$C$25,"y")*12+DATEDIF(I1605,'ObjProd (2)'!$C$25,"ym")))/7) &amp; " sem.",
      "")
)
)</f>
        <v/>
      </c>
      <c r="L1605" s="11" t="str">
        <f t="shared" si="273"/>
        <v/>
      </c>
      <c r="M1605" s="9" t="str">
        <f t="shared" si="269"/>
        <v/>
      </c>
      <c r="N1605" s="9" t="str" cm="1">
        <f t="array" aca="1" ref="N1605" ca="1">LEFT(L1605, IF(ISNUMBER(SUBSTITUTE(_xludf.MID(L1605, 2, 1), ".", ",")), 1, 2))</f>
        <v/>
      </c>
      <c r="O1605" s="19" t="str">
        <f t="shared" ca="1" si="266"/>
        <v/>
      </c>
      <c r="P1605" s="9" t="str">
        <f t="shared" ca="1" si="267"/>
        <v/>
      </c>
      <c r="Q1605" s="9" t="str">
        <f t="shared" ca="1" si="268"/>
        <v/>
      </c>
      <c r="R1605" s="9" t="str">
        <f t="shared" si="270"/>
        <v/>
      </c>
      <c r="S1605" t="str" cm="1">
        <f t="array" ref="S1605">IF(ISBLANK(C1605),"",IFERROR(INDEX(ListeSeries!$A$2:$A$1045, MATCH(1, (DatasScan!G1605=ListeSeries!$B$2:$B$1045) * (DatasScan!H1605&gt;=ListeSeries!$D$2:$D$1045) * (DatasScan!H1605&lt;=ListeSeries!$E$2:$E$1045), 0)), "no match"))</f>
        <v/>
      </c>
      <c r="T1605" s="7" t="str" cm="1">
        <f t="array" ref="T1605">IF(ISBLANK(C1605),"",IFERROR(INDEX(ListeSeries!$C$2:$C$1045, MATCH(1, (DatasScan!G1605=ListeSeries!$B$2:$B$1045) * (DatasScan!H1605&gt;=ListeSeries!$D$2:$D$1045) * (DatasScan!H1605&lt;=ListeSeries!$E$2:$E$1045), 0)), "no match"))</f>
        <v/>
      </c>
      <c r="U1605" s="11" t="str" cm="1">
        <f t="array" ref="U1605">IF(ISBLANK(C1605),"",IFERROR(INDEX(ListeSeries!$F$2:$F$1045, MATCH(1, (DatasScan!G1605=ListeSeries!$B$2:$B$1045) * (DatasScan!H1605&gt;=ListeSeries!$D$2:$D$1045) * (DatasScan!H1605&lt;=ListeSeries!$E$2:$E$1045), 0)), "no match"))</f>
        <v/>
      </c>
    </row>
    <row r="1606" spans="1:21" ht="15" customHeight="1" x14ac:dyDescent="0.25">
      <c r="A1606" s="6" t="str">
        <f t="shared" si="271"/>
        <v/>
      </c>
      <c r="B1606" s="272"/>
      <c r="F1606" s="7" t="str">
        <f t="shared" si="265"/>
        <v/>
      </c>
      <c r="G1606" s="21" t="str">
        <f>IF(ISBLANK(C1606),"",_xlfn.XLOOKUP(_xlfn.XLOOKUP(VALUE(LEFT(C1606,4)),Souches!$B$2:$B$15000,Souches!$E$2:$E$15000),Varietes!$B$2:$B$500,Varietes!$C$2:$C$500))</f>
        <v/>
      </c>
      <c r="H1606" s="19" t="str">
        <f>IF(ISBLANK(C1606),"",_xlfn.XLOOKUP(VALUE(LEFT(C1606,4)),Souches!$B$2:$B$15000,Souches!$D$2:$D$15000))</f>
        <v/>
      </c>
      <c r="I1606" s="10" t="str">
        <f t="shared" si="272"/>
        <v/>
      </c>
      <c r="J1606" s="19" t="str">
        <f>IF(I1606="","",INT(('ObjProd (2)'!$C$25-I1606)/7 * (ABS('ObjProd (2)'!$C$25-I1606)&gt;=7)))</f>
        <v/>
      </c>
      <c r="K1606" s="10" t="str">
        <f>IF(I1606="","",
IF(AND(DATEDIF(I1606,'ObjProd (2)'!$C$25,"y")=0,DATEDIF(I1606,'ObjProd (2)'!$C$25,"ym")=0,
   INT(('ObjProd (2)'!$C$25-EDATE(I1606,DATEDIF(I1606,'ObjProd (2)'!$C$25,"y")*12+DATEDIF(I1606,'ObjProd (2)'!$C$25,"ym")))/7)=0),
   "&lt; 1 sem.",
   IF(DATEDIF(I1606,'ObjProd (2)'!$C$25,"y")&gt;0,DATEDIF(I1606,'ObjProd (2)'!$C$25,"y") &amp; " " &amp; IF(DATEDIF(I1606,'ObjProd (2)'!$C$25,"y")=1,"an ","ans "),"") &amp;
   IF(DATEDIF(I1606,'ObjProd (2)'!$C$25,"ym")&gt;0,DATEDIF(I1606,'ObjProd (2)'!$C$25,"ym") &amp; " mois ", "") &amp;
   IF(INT(('ObjProd (2)'!$C$25-EDATE(I1606,DATEDIF(I1606,'ObjProd (2)'!$C$25,"y")*12+DATEDIF(I1606,'ObjProd (2)'!$C$25,"ym")))/7)&gt;0,
      INT(('ObjProd (2)'!$C$25-EDATE(I1606,DATEDIF(I1606,'ObjProd (2)'!$C$25,"y")*12+DATEDIF(I1606,'ObjProd (2)'!$C$25,"ym")))/7) &amp; " sem.",
      "")
)
)</f>
        <v/>
      </c>
      <c r="L1606" s="11" t="str">
        <f t="shared" si="273"/>
        <v/>
      </c>
      <c r="M1606" s="9" t="str">
        <f t="shared" si="269"/>
        <v/>
      </c>
      <c r="N1606" s="9" t="str" cm="1">
        <f t="array" aca="1" ref="N1606" ca="1">LEFT(L1606, IF(ISNUMBER(SUBSTITUTE(_xludf.MID(L1606, 2, 1), ".", ",")), 1, 2))</f>
        <v/>
      </c>
      <c r="O1606" s="19" t="str">
        <f t="shared" ca="1" si="266"/>
        <v/>
      </c>
      <c r="P1606" s="9" t="str">
        <f t="shared" ca="1" si="267"/>
        <v/>
      </c>
      <c r="Q1606" s="9" t="str">
        <f t="shared" ca="1" si="268"/>
        <v/>
      </c>
      <c r="R1606" s="9" t="str">
        <f t="shared" si="270"/>
        <v/>
      </c>
      <c r="S1606" t="str" cm="1">
        <f t="array" ref="S1606">IF(ISBLANK(C1606),"",IFERROR(INDEX(ListeSeries!$A$2:$A$1045, MATCH(1, (DatasScan!G1606=ListeSeries!$B$2:$B$1045) * (DatasScan!H1606&gt;=ListeSeries!$D$2:$D$1045) * (DatasScan!H1606&lt;=ListeSeries!$E$2:$E$1045), 0)), "no match"))</f>
        <v/>
      </c>
      <c r="T1606" s="7" t="str" cm="1">
        <f t="array" ref="T1606">IF(ISBLANK(C1606),"",IFERROR(INDEX(ListeSeries!$C$2:$C$1045, MATCH(1, (DatasScan!G1606=ListeSeries!$B$2:$B$1045) * (DatasScan!H1606&gt;=ListeSeries!$D$2:$D$1045) * (DatasScan!H1606&lt;=ListeSeries!$E$2:$E$1045), 0)), "no match"))</f>
        <v/>
      </c>
      <c r="U1606" s="11" t="str" cm="1">
        <f t="array" ref="U1606">IF(ISBLANK(C1606),"",IFERROR(INDEX(ListeSeries!$F$2:$F$1045, MATCH(1, (DatasScan!G1606=ListeSeries!$B$2:$B$1045) * (DatasScan!H1606&gt;=ListeSeries!$D$2:$D$1045) * (DatasScan!H1606&lt;=ListeSeries!$E$2:$E$1045), 0)), "no match"))</f>
        <v/>
      </c>
    </row>
    <row r="1607" spans="1:21" ht="15" customHeight="1" x14ac:dyDescent="0.25">
      <c r="A1607" s="6" t="str">
        <f t="shared" si="271"/>
        <v/>
      </c>
      <c r="B1607" s="272"/>
      <c r="F1607" s="7" t="str">
        <f t="shared" si="265"/>
        <v/>
      </c>
      <c r="G1607" s="21" t="str">
        <f>IF(ISBLANK(C1607),"",_xlfn.XLOOKUP(_xlfn.XLOOKUP(VALUE(LEFT(C1607,4)),Souches!$B$2:$B$15000,Souches!$E$2:$E$15000),Varietes!$B$2:$B$500,Varietes!$C$2:$C$500))</f>
        <v/>
      </c>
      <c r="H1607" s="19" t="str">
        <f>IF(ISBLANK(C1607),"",_xlfn.XLOOKUP(VALUE(LEFT(C1607,4)),Souches!$B$2:$B$15000,Souches!$D$2:$D$15000))</f>
        <v/>
      </c>
      <c r="I1607" s="10" t="str">
        <f t="shared" si="272"/>
        <v/>
      </c>
      <c r="J1607" s="19" t="str">
        <f>IF(I1607="","",INT(('ObjProd (2)'!$C$25-I1607)/7 * (ABS('ObjProd (2)'!$C$25-I1607)&gt;=7)))</f>
        <v/>
      </c>
      <c r="K1607" s="10" t="str">
        <f>IF(I1607="","",
IF(AND(DATEDIF(I1607,'ObjProd (2)'!$C$25,"y")=0,DATEDIF(I1607,'ObjProd (2)'!$C$25,"ym")=0,
   INT(('ObjProd (2)'!$C$25-EDATE(I1607,DATEDIF(I1607,'ObjProd (2)'!$C$25,"y")*12+DATEDIF(I1607,'ObjProd (2)'!$C$25,"ym")))/7)=0),
   "&lt; 1 sem.",
   IF(DATEDIF(I1607,'ObjProd (2)'!$C$25,"y")&gt;0,DATEDIF(I1607,'ObjProd (2)'!$C$25,"y") &amp; " " &amp; IF(DATEDIF(I1607,'ObjProd (2)'!$C$25,"y")=1,"an ","ans "),"") &amp;
   IF(DATEDIF(I1607,'ObjProd (2)'!$C$25,"ym")&gt;0,DATEDIF(I1607,'ObjProd (2)'!$C$25,"ym") &amp; " mois ", "") &amp;
   IF(INT(('ObjProd (2)'!$C$25-EDATE(I1607,DATEDIF(I1607,'ObjProd (2)'!$C$25,"y")*12+DATEDIF(I1607,'ObjProd (2)'!$C$25,"ym")))/7)&gt;0,
      INT(('ObjProd (2)'!$C$25-EDATE(I1607,DATEDIF(I1607,'ObjProd (2)'!$C$25,"y")*12+DATEDIF(I1607,'ObjProd (2)'!$C$25,"ym")))/7) &amp; " sem.",
      "")
)
)</f>
        <v/>
      </c>
      <c r="L1607" s="11" t="str">
        <f t="shared" si="273"/>
        <v/>
      </c>
      <c r="M1607" s="9" t="str">
        <f t="shared" si="269"/>
        <v/>
      </c>
      <c r="N1607" s="9" t="str" cm="1">
        <f t="array" aca="1" ref="N1607" ca="1">LEFT(L1607, IF(ISNUMBER(SUBSTITUTE(_xludf.MID(L1607, 2, 1), ".", ",")), 1, 2))</f>
        <v/>
      </c>
      <c r="O1607" s="19" t="str">
        <f t="shared" ca="1" si="266"/>
        <v/>
      </c>
      <c r="P1607" s="9" t="str">
        <f t="shared" ca="1" si="267"/>
        <v/>
      </c>
      <c r="Q1607" s="9" t="str">
        <f t="shared" ca="1" si="268"/>
        <v/>
      </c>
      <c r="R1607" s="9" t="str">
        <f t="shared" si="270"/>
        <v/>
      </c>
      <c r="S1607" t="str" cm="1">
        <f t="array" ref="S1607">IF(ISBLANK(C1607),"",IFERROR(INDEX(ListeSeries!$A$2:$A$1045, MATCH(1, (DatasScan!G1607=ListeSeries!$B$2:$B$1045) * (DatasScan!H1607&gt;=ListeSeries!$D$2:$D$1045) * (DatasScan!H1607&lt;=ListeSeries!$E$2:$E$1045), 0)), "no match"))</f>
        <v/>
      </c>
      <c r="T1607" s="7" t="str" cm="1">
        <f t="array" ref="T1607">IF(ISBLANK(C1607),"",IFERROR(INDEX(ListeSeries!$C$2:$C$1045, MATCH(1, (DatasScan!G1607=ListeSeries!$B$2:$B$1045) * (DatasScan!H1607&gt;=ListeSeries!$D$2:$D$1045) * (DatasScan!H1607&lt;=ListeSeries!$E$2:$E$1045), 0)), "no match"))</f>
        <v/>
      </c>
      <c r="U1607" s="11" t="str" cm="1">
        <f t="array" ref="U1607">IF(ISBLANK(C1607),"",IFERROR(INDEX(ListeSeries!$F$2:$F$1045, MATCH(1, (DatasScan!G1607=ListeSeries!$B$2:$B$1045) * (DatasScan!H1607&gt;=ListeSeries!$D$2:$D$1045) * (DatasScan!H1607&lt;=ListeSeries!$E$2:$E$1045), 0)), "no match"))</f>
        <v/>
      </c>
    </row>
    <row r="1608" spans="1:21" ht="15" customHeight="1" x14ac:dyDescent="0.25">
      <c r="A1608" s="6" t="str">
        <f t="shared" si="271"/>
        <v/>
      </c>
      <c r="B1608" s="272"/>
      <c r="F1608" s="7" t="str">
        <f t="shared" si="265"/>
        <v/>
      </c>
      <c r="G1608" s="21" t="str">
        <f>IF(ISBLANK(C1608),"",_xlfn.XLOOKUP(_xlfn.XLOOKUP(VALUE(LEFT(C1608,4)),Souches!$B$2:$B$15000,Souches!$E$2:$E$15000),Varietes!$B$2:$B$500,Varietes!$C$2:$C$500))</f>
        <v/>
      </c>
      <c r="H1608" s="19" t="str">
        <f>IF(ISBLANK(C1608),"",_xlfn.XLOOKUP(VALUE(LEFT(C1608,4)),Souches!$B$2:$B$15000,Souches!$D$2:$D$15000))</f>
        <v/>
      </c>
      <c r="I1608" s="10" t="str">
        <f t="shared" si="272"/>
        <v/>
      </c>
      <c r="J1608" s="19" t="str">
        <f>IF(I1608="","",INT(('ObjProd (2)'!$C$25-I1608)/7 * (ABS('ObjProd (2)'!$C$25-I1608)&gt;=7)))</f>
        <v/>
      </c>
      <c r="K1608" s="10" t="str">
        <f>IF(I1608="","",
IF(AND(DATEDIF(I1608,'ObjProd (2)'!$C$25,"y")=0,DATEDIF(I1608,'ObjProd (2)'!$C$25,"ym")=0,
   INT(('ObjProd (2)'!$C$25-EDATE(I1608,DATEDIF(I1608,'ObjProd (2)'!$C$25,"y")*12+DATEDIF(I1608,'ObjProd (2)'!$C$25,"ym")))/7)=0),
   "&lt; 1 sem.",
   IF(DATEDIF(I1608,'ObjProd (2)'!$C$25,"y")&gt;0,DATEDIF(I1608,'ObjProd (2)'!$C$25,"y") &amp; " " &amp; IF(DATEDIF(I1608,'ObjProd (2)'!$C$25,"y")=1,"an ","ans "),"") &amp;
   IF(DATEDIF(I1608,'ObjProd (2)'!$C$25,"ym")&gt;0,DATEDIF(I1608,'ObjProd (2)'!$C$25,"ym") &amp; " mois ", "") &amp;
   IF(INT(('ObjProd (2)'!$C$25-EDATE(I1608,DATEDIF(I1608,'ObjProd (2)'!$C$25,"y")*12+DATEDIF(I1608,'ObjProd (2)'!$C$25,"ym")))/7)&gt;0,
      INT(('ObjProd (2)'!$C$25-EDATE(I1608,DATEDIF(I1608,'ObjProd (2)'!$C$25,"y")*12+DATEDIF(I1608,'ObjProd (2)'!$C$25,"ym")))/7) &amp; " sem.",
      "")
)
)</f>
        <v/>
      </c>
      <c r="L1608" s="11" t="str">
        <f t="shared" si="273"/>
        <v/>
      </c>
      <c r="M1608" s="9" t="str">
        <f t="shared" si="269"/>
        <v/>
      </c>
      <c r="N1608" s="9" t="str" cm="1">
        <f t="array" aca="1" ref="N1608" ca="1">LEFT(L1608, IF(ISNUMBER(SUBSTITUTE(_xludf.MID(L1608, 2, 1), ".", ",")), 1, 2))</f>
        <v/>
      </c>
      <c r="O1608" s="19" t="str">
        <f t="shared" ca="1" si="266"/>
        <v/>
      </c>
      <c r="P1608" s="9" t="str">
        <f t="shared" ca="1" si="267"/>
        <v/>
      </c>
      <c r="Q1608" s="9" t="str">
        <f t="shared" ca="1" si="268"/>
        <v/>
      </c>
      <c r="R1608" s="9" t="str">
        <f t="shared" si="270"/>
        <v/>
      </c>
      <c r="S1608" t="str" cm="1">
        <f t="array" ref="S1608">IF(ISBLANK(C1608),"",IFERROR(INDEX(ListeSeries!$A$2:$A$1045, MATCH(1, (DatasScan!G1608=ListeSeries!$B$2:$B$1045) * (DatasScan!H1608&gt;=ListeSeries!$D$2:$D$1045) * (DatasScan!H1608&lt;=ListeSeries!$E$2:$E$1045), 0)), "no match"))</f>
        <v/>
      </c>
      <c r="T1608" s="7" t="str" cm="1">
        <f t="array" ref="T1608">IF(ISBLANK(C1608),"",IFERROR(INDEX(ListeSeries!$C$2:$C$1045, MATCH(1, (DatasScan!G1608=ListeSeries!$B$2:$B$1045) * (DatasScan!H1608&gt;=ListeSeries!$D$2:$D$1045) * (DatasScan!H1608&lt;=ListeSeries!$E$2:$E$1045), 0)), "no match"))</f>
        <v/>
      </c>
      <c r="U1608" s="11" t="str" cm="1">
        <f t="array" ref="U1608">IF(ISBLANK(C1608),"",IFERROR(INDEX(ListeSeries!$F$2:$F$1045, MATCH(1, (DatasScan!G1608=ListeSeries!$B$2:$B$1045) * (DatasScan!H1608&gt;=ListeSeries!$D$2:$D$1045) * (DatasScan!H1608&lt;=ListeSeries!$E$2:$E$1045), 0)), "no match"))</f>
        <v/>
      </c>
    </row>
    <row r="1609" spans="1:21" ht="15" customHeight="1" x14ac:dyDescent="0.25">
      <c r="A1609" s="6" t="str">
        <f t="shared" si="271"/>
        <v/>
      </c>
      <c r="B1609" s="272"/>
      <c r="F1609" s="7" t="str">
        <f t="shared" si="265"/>
        <v/>
      </c>
      <c r="G1609" s="21" t="str">
        <f>IF(ISBLANK(C1609),"",_xlfn.XLOOKUP(_xlfn.XLOOKUP(VALUE(LEFT(C1609,4)),Souches!$B$2:$B$15000,Souches!$E$2:$E$15000),Varietes!$B$2:$B$500,Varietes!$C$2:$C$500))</f>
        <v/>
      </c>
      <c r="H1609" s="19" t="str">
        <f>IF(ISBLANK(C1609),"",_xlfn.XLOOKUP(VALUE(LEFT(C1609,4)),Souches!$B$2:$B$15000,Souches!$D$2:$D$15000))</f>
        <v/>
      </c>
      <c r="I1609" s="10" t="str">
        <f t="shared" si="272"/>
        <v/>
      </c>
      <c r="J1609" s="19" t="str">
        <f>IF(I1609="","",INT(('ObjProd (2)'!$C$25-I1609)/7 * (ABS('ObjProd (2)'!$C$25-I1609)&gt;=7)))</f>
        <v/>
      </c>
      <c r="K1609" s="10" t="str">
        <f>IF(I1609="","",
IF(AND(DATEDIF(I1609,'ObjProd (2)'!$C$25,"y")=0,DATEDIF(I1609,'ObjProd (2)'!$C$25,"ym")=0,
   INT(('ObjProd (2)'!$C$25-EDATE(I1609,DATEDIF(I1609,'ObjProd (2)'!$C$25,"y")*12+DATEDIF(I1609,'ObjProd (2)'!$C$25,"ym")))/7)=0),
   "&lt; 1 sem.",
   IF(DATEDIF(I1609,'ObjProd (2)'!$C$25,"y")&gt;0,DATEDIF(I1609,'ObjProd (2)'!$C$25,"y") &amp; " " &amp; IF(DATEDIF(I1609,'ObjProd (2)'!$C$25,"y")=1,"an ","ans "),"") &amp;
   IF(DATEDIF(I1609,'ObjProd (2)'!$C$25,"ym")&gt;0,DATEDIF(I1609,'ObjProd (2)'!$C$25,"ym") &amp; " mois ", "") &amp;
   IF(INT(('ObjProd (2)'!$C$25-EDATE(I1609,DATEDIF(I1609,'ObjProd (2)'!$C$25,"y")*12+DATEDIF(I1609,'ObjProd (2)'!$C$25,"ym")))/7)&gt;0,
      INT(('ObjProd (2)'!$C$25-EDATE(I1609,DATEDIF(I1609,'ObjProd (2)'!$C$25,"y")*12+DATEDIF(I1609,'ObjProd (2)'!$C$25,"ym")))/7) &amp; " sem.",
      "")
)
)</f>
        <v/>
      </c>
      <c r="L1609" s="11" t="str">
        <f t="shared" si="273"/>
        <v/>
      </c>
      <c r="M1609" s="9" t="str">
        <f t="shared" si="269"/>
        <v/>
      </c>
      <c r="N1609" s="9" t="str" cm="1">
        <f t="array" aca="1" ref="N1609" ca="1">LEFT(L1609, IF(ISNUMBER(SUBSTITUTE(_xludf.MID(L1609, 2, 1), ".", ",")), 1, 2))</f>
        <v/>
      </c>
      <c r="O1609" s="19" t="str">
        <f t="shared" ca="1" si="266"/>
        <v/>
      </c>
      <c r="P1609" s="9" t="str">
        <f t="shared" ca="1" si="267"/>
        <v/>
      </c>
      <c r="Q1609" s="9" t="str">
        <f t="shared" ca="1" si="268"/>
        <v/>
      </c>
      <c r="R1609" s="9" t="str">
        <f t="shared" si="270"/>
        <v/>
      </c>
      <c r="S1609" t="str" cm="1">
        <f t="array" ref="S1609">IF(ISBLANK(C1609),"",IFERROR(INDEX(ListeSeries!$A$2:$A$1045, MATCH(1, (DatasScan!G1609=ListeSeries!$B$2:$B$1045) * (DatasScan!H1609&gt;=ListeSeries!$D$2:$D$1045) * (DatasScan!H1609&lt;=ListeSeries!$E$2:$E$1045), 0)), "no match"))</f>
        <v/>
      </c>
      <c r="T1609" s="7" t="str" cm="1">
        <f t="array" ref="T1609">IF(ISBLANK(C1609),"",IFERROR(INDEX(ListeSeries!$C$2:$C$1045, MATCH(1, (DatasScan!G1609=ListeSeries!$B$2:$B$1045) * (DatasScan!H1609&gt;=ListeSeries!$D$2:$D$1045) * (DatasScan!H1609&lt;=ListeSeries!$E$2:$E$1045), 0)), "no match"))</f>
        <v/>
      </c>
      <c r="U1609" s="11" t="str" cm="1">
        <f t="array" ref="U1609">IF(ISBLANK(C1609),"",IFERROR(INDEX(ListeSeries!$F$2:$F$1045, MATCH(1, (DatasScan!G1609=ListeSeries!$B$2:$B$1045) * (DatasScan!H1609&gt;=ListeSeries!$D$2:$D$1045) * (DatasScan!H1609&lt;=ListeSeries!$E$2:$E$1045), 0)), "no match"))</f>
        <v/>
      </c>
    </row>
    <row r="1610" spans="1:21" ht="15" customHeight="1" x14ac:dyDescent="0.25">
      <c r="A1610" s="6" t="str">
        <f t="shared" si="271"/>
        <v/>
      </c>
      <c r="B1610" s="272"/>
      <c r="F1610" s="7" t="str">
        <f t="shared" si="265"/>
        <v/>
      </c>
      <c r="G1610" s="21" t="str">
        <f>IF(ISBLANK(C1610),"",_xlfn.XLOOKUP(_xlfn.XLOOKUP(VALUE(LEFT(C1610,4)),Souches!$B$2:$B$15000,Souches!$E$2:$E$15000),Varietes!$B$2:$B$500,Varietes!$C$2:$C$500))</f>
        <v/>
      </c>
      <c r="H1610" s="19" t="str">
        <f>IF(ISBLANK(C1610),"",_xlfn.XLOOKUP(VALUE(LEFT(C1610,4)),Souches!$B$2:$B$15000,Souches!$D$2:$D$15000))</f>
        <v/>
      </c>
      <c r="I1610" s="10" t="str">
        <f t="shared" si="272"/>
        <v/>
      </c>
      <c r="J1610" s="19" t="str">
        <f>IF(I1610="","",INT(('ObjProd (2)'!$C$25-I1610)/7 * (ABS('ObjProd (2)'!$C$25-I1610)&gt;=7)))</f>
        <v/>
      </c>
      <c r="K1610" s="10" t="str">
        <f>IF(I1610="","",
IF(AND(DATEDIF(I1610,'ObjProd (2)'!$C$25,"y")=0,DATEDIF(I1610,'ObjProd (2)'!$C$25,"ym")=0,
   INT(('ObjProd (2)'!$C$25-EDATE(I1610,DATEDIF(I1610,'ObjProd (2)'!$C$25,"y")*12+DATEDIF(I1610,'ObjProd (2)'!$C$25,"ym")))/7)=0),
   "&lt; 1 sem.",
   IF(DATEDIF(I1610,'ObjProd (2)'!$C$25,"y")&gt;0,DATEDIF(I1610,'ObjProd (2)'!$C$25,"y") &amp; " " &amp; IF(DATEDIF(I1610,'ObjProd (2)'!$C$25,"y")=1,"an ","ans "),"") &amp;
   IF(DATEDIF(I1610,'ObjProd (2)'!$C$25,"ym")&gt;0,DATEDIF(I1610,'ObjProd (2)'!$C$25,"ym") &amp; " mois ", "") &amp;
   IF(INT(('ObjProd (2)'!$C$25-EDATE(I1610,DATEDIF(I1610,'ObjProd (2)'!$C$25,"y")*12+DATEDIF(I1610,'ObjProd (2)'!$C$25,"ym")))/7)&gt;0,
      INT(('ObjProd (2)'!$C$25-EDATE(I1610,DATEDIF(I1610,'ObjProd (2)'!$C$25,"y")*12+DATEDIF(I1610,'ObjProd (2)'!$C$25,"ym")))/7) &amp; " sem.",
      "")
)
)</f>
        <v/>
      </c>
      <c r="L1610" s="11" t="str">
        <f t="shared" si="273"/>
        <v/>
      </c>
      <c r="M1610" s="9" t="str">
        <f t="shared" si="269"/>
        <v/>
      </c>
      <c r="N1610" s="9" t="str" cm="1">
        <f t="array" aca="1" ref="N1610" ca="1">LEFT(L1610, IF(ISNUMBER(SUBSTITUTE(_xludf.MID(L1610, 2, 1), ".", ",")), 1, 2))</f>
        <v/>
      </c>
      <c r="O1610" s="19" t="str">
        <f t="shared" ca="1" si="266"/>
        <v/>
      </c>
      <c r="P1610" s="9" t="str">
        <f t="shared" ca="1" si="267"/>
        <v/>
      </c>
      <c r="Q1610" s="9" t="str">
        <f t="shared" ca="1" si="268"/>
        <v/>
      </c>
      <c r="R1610" s="9" t="str">
        <f t="shared" si="270"/>
        <v/>
      </c>
      <c r="S1610" t="str" cm="1">
        <f t="array" ref="S1610">IF(ISBLANK(C1610),"",IFERROR(INDEX(ListeSeries!$A$2:$A$1045, MATCH(1, (DatasScan!G1610=ListeSeries!$B$2:$B$1045) * (DatasScan!H1610&gt;=ListeSeries!$D$2:$D$1045) * (DatasScan!H1610&lt;=ListeSeries!$E$2:$E$1045), 0)), "no match"))</f>
        <v/>
      </c>
      <c r="T1610" s="7" t="str" cm="1">
        <f t="array" ref="T1610">IF(ISBLANK(C1610),"",IFERROR(INDEX(ListeSeries!$C$2:$C$1045, MATCH(1, (DatasScan!G1610=ListeSeries!$B$2:$B$1045) * (DatasScan!H1610&gt;=ListeSeries!$D$2:$D$1045) * (DatasScan!H1610&lt;=ListeSeries!$E$2:$E$1045), 0)), "no match"))</f>
        <v/>
      </c>
      <c r="U1610" s="11" t="str" cm="1">
        <f t="array" ref="U1610">IF(ISBLANK(C1610),"",IFERROR(INDEX(ListeSeries!$F$2:$F$1045, MATCH(1, (DatasScan!G1610=ListeSeries!$B$2:$B$1045) * (DatasScan!H1610&gt;=ListeSeries!$D$2:$D$1045) * (DatasScan!H1610&lt;=ListeSeries!$E$2:$E$1045), 0)), "no match"))</f>
        <v/>
      </c>
    </row>
    <row r="1611" spans="1:21" ht="15" customHeight="1" x14ac:dyDescent="0.25">
      <c r="A1611" s="6" t="str">
        <f t="shared" si="271"/>
        <v/>
      </c>
      <c r="B1611" s="272"/>
      <c r="F1611" s="7" t="str">
        <f t="shared" si="265"/>
        <v/>
      </c>
      <c r="G1611" s="21" t="str">
        <f>IF(ISBLANK(C1611),"",_xlfn.XLOOKUP(_xlfn.XLOOKUP(VALUE(LEFT(C1611,4)),Souches!$B$2:$B$15000,Souches!$E$2:$E$15000),Varietes!$B$2:$B$500,Varietes!$C$2:$C$500))</f>
        <v/>
      </c>
      <c r="H1611" s="19" t="str">
        <f>IF(ISBLANK(C1611),"",_xlfn.XLOOKUP(VALUE(LEFT(C1611,4)),Souches!$B$2:$B$15000,Souches!$D$2:$D$15000))</f>
        <v/>
      </c>
      <c r="I1611" s="10" t="str">
        <f t="shared" si="272"/>
        <v/>
      </c>
      <c r="J1611" s="19" t="str">
        <f>IF(I1611="","",INT(('ObjProd (2)'!$C$25-I1611)/7 * (ABS('ObjProd (2)'!$C$25-I1611)&gt;=7)))</f>
        <v/>
      </c>
      <c r="K1611" s="10" t="str">
        <f>IF(I1611="","",
IF(AND(DATEDIF(I1611,'ObjProd (2)'!$C$25,"y")=0,DATEDIF(I1611,'ObjProd (2)'!$C$25,"ym")=0,
   INT(('ObjProd (2)'!$C$25-EDATE(I1611,DATEDIF(I1611,'ObjProd (2)'!$C$25,"y")*12+DATEDIF(I1611,'ObjProd (2)'!$C$25,"ym")))/7)=0),
   "&lt; 1 sem.",
   IF(DATEDIF(I1611,'ObjProd (2)'!$C$25,"y")&gt;0,DATEDIF(I1611,'ObjProd (2)'!$C$25,"y") &amp; " " &amp; IF(DATEDIF(I1611,'ObjProd (2)'!$C$25,"y")=1,"an ","ans "),"") &amp;
   IF(DATEDIF(I1611,'ObjProd (2)'!$C$25,"ym")&gt;0,DATEDIF(I1611,'ObjProd (2)'!$C$25,"ym") &amp; " mois ", "") &amp;
   IF(INT(('ObjProd (2)'!$C$25-EDATE(I1611,DATEDIF(I1611,'ObjProd (2)'!$C$25,"y")*12+DATEDIF(I1611,'ObjProd (2)'!$C$25,"ym")))/7)&gt;0,
      INT(('ObjProd (2)'!$C$25-EDATE(I1611,DATEDIF(I1611,'ObjProd (2)'!$C$25,"y")*12+DATEDIF(I1611,'ObjProd (2)'!$C$25,"ym")))/7) &amp; " sem.",
      "")
)
)</f>
        <v/>
      </c>
      <c r="L1611" s="11" t="str">
        <f t="shared" si="273"/>
        <v/>
      </c>
      <c r="M1611" s="9" t="str">
        <f t="shared" si="269"/>
        <v/>
      </c>
      <c r="N1611" s="9" t="str" cm="1">
        <f t="array" aca="1" ref="N1611" ca="1">LEFT(L1611, IF(ISNUMBER(SUBSTITUTE(_xludf.MID(L1611, 2, 1), ".", ",")), 1, 2))</f>
        <v/>
      </c>
      <c r="O1611" s="19" t="str">
        <f t="shared" ca="1" si="266"/>
        <v/>
      </c>
      <c r="P1611" s="9" t="str">
        <f t="shared" ca="1" si="267"/>
        <v/>
      </c>
      <c r="Q1611" s="9" t="str">
        <f t="shared" ca="1" si="268"/>
        <v/>
      </c>
      <c r="R1611" s="9" t="str">
        <f t="shared" si="270"/>
        <v/>
      </c>
      <c r="S1611" t="str" cm="1">
        <f t="array" ref="S1611">IF(ISBLANK(C1611),"",IFERROR(INDEX(ListeSeries!$A$2:$A$1045, MATCH(1, (DatasScan!G1611=ListeSeries!$B$2:$B$1045) * (DatasScan!H1611&gt;=ListeSeries!$D$2:$D$1045) * (DatasScan!H1611&lt;=ListeSeries!$E$2:$E$1045), 0)), "no match"))</f>
        <v/>
      </c>
      <c r="T1611" s="7" t="str" cm="1">
        <f t="array" ref="T1611">IF(ISBLANK(C1611),"",IFERROR(INDEX(ListeSeries!$C$2:$C$1045, MATCH(1, (DatasScan!G1611=ListeSeries!$B$2:$B$1045) * (DatasScan!H1611&gt;=ListeSeries!$D$2:$D$1045) * (DatasScan!H1611&lt;=ListeSeries!$E$2:$E$1045), 0)), "no match"))</f>
        <v/>
      </c>
      <c r="U1611" s="11" t="str" cm="1">
        <f t="array" ref="U1611">IF(ISBLANK(C1611),"",IFERROR(INDEX(ListeSeries!$F$2:$F$1045, MATCH(1, (DatasScan!G1611=ListeSeries!$B$2:$B$1045) * (DatasScan!H1611&gt;=ListeSeries!$D$2:$D$1045) * (DatasScan!H1611&lt;=ListeSeries!$E$2:$E$1045), 0)), "no match"))</f>
        <v/>
      </c>
    </row>
    <row r="1612" spans="1:21" ht="15" customHeight="1" x14ac:dyDescent="0.25">
      <c r="A1612" s="6" t="str">
        <f t="shared" si="271"/>
        <v/>
      </c>
      <c r="B1612" s="272"/>
      <c r="F1612" s="7" t="str">
        <f t="shared" ref="F1612:F1675" si="274">IF(ISBLANK(C1612),"",LEFT(C1612,15))</f>
        <v/>
      </c>
      <c r="G1612" s="21" t="str">
        <f>IF(ISBLANK(C1612),"",_xlfn.XLOOKUP(_xlfn.XLOOKUP(VALUE(LEFT(C1612,4)),Souches!$B$2:$B$15000,Souches!$E$2:$E$15000),Varietes!$B$2:$B$500,Varietes!$C$2:$C$500))</f>
        <v/>
      </c>
      <c r="H1612" s="19" t="str">
        <f>IF(ISBLANK(C1612),"",_xlfn.XLOOKUP(VALUE(LEFT(C1612,4)),Souches!$B$2:$B$15000,Souches!$D$2:$D$15000))</f>
        <v/>
      </c>
      <c r="I1612" s="10" t="str">
        <f t="shared" si="272"/>
        <v/>
      </c>
      <c r="J1612" s="19" t="str">
        <f>IF(I1612="","",INT(('ObjProd (2)'!$C$25-I1612)/7 * (ABS('ObjProd (2)'!$C$25-I1612)&gt;=7)))</f>
        <v/>
      </c>
      <c r="K1612" s="10" t="str">
        <f>IF(I1612="","",
IF(AND(DATEDIF(I1612,'ObjProd (2)'!$C$25,"y")=0,DATEDIF(I1612,'ObjProd (2)'!$C$25,"ym")=0,
   INT(('ObjProd (2)'!$C$25-EDATE(I1612,DATEDIF(I1612,'ObjProd (2)'!$C$25,"y")*12+DATEDIF(I1612,'ObjProd (2)'!$C$25,"ym")))/7)=0),
   "&lt; 1 sem.",
   IF(DATEDIF(I1612,'ObjProd (2)'!$C$25,"y")&gt;0,DATEDIF(I1612,'ObjProd (2)'!$C$25,"y") &amp; " " &amp; IF(DATEDIF(I1612,'ObjProd (2)'!$C$25,"y")=1,"an ","ans "),"") &amp;
   IF(DATEDIF(I1612,'ObjProd (2)'!$C$25,"ym")&gt;0,DATEDIF(I1612,'ObjProd (2)'!$C$25,"ym") &amp; " mois ", "") &amp;
   IF(INT(('ObjProd (2)'!$C$25-EDATE(I1612,DATEDIF(I1612,'ObjProd (2)'!$C$25,"y")*12+DATEDIF(I1612,'ObjProd (2)'!$C$25,"ym")))/7)&gt;0,
      INT(('ObjProd (2)'!$C$25-EDATE(I1612,DATEDIF(I1612,'ObjProd (2)'!$C$25,"y")*12+DATEDIF(I1612,'ObjProd (2)'!$C$25,"ym")))/7) &amp; " sem.",
      "")
)
)</f>
        <v/>
      </c>
      <c r="L1612" s="11" t="str">
        <f t="shared" si="273"/>
        <v/>
      </c>
      <c r="M1612" s="9" t="str">
        <f t="shared" si="269"/>
        <v/>
      </c>
      <c r="N1612" s="9" t="str" cm="1">
        <f t="array" aca="1" ref="N1612" ca="1">LEFT(L1612, IF(ISNUMBER(SUBSTITUTE(_xludf.MID(L1612, 2, 1), ".", ",")), 1, 2))</f>
        <v/>
      </c>
      <c r="O1612" s="19" t="str">
        <f t="shared" ref="O1612:O1675" ca="1" si="275">IF(N1612="", "", _xlfn.NUMBERVALUE(RIGHT(L1612, LEN(L1612)-LEN(N1612))))</f>
        <v/>
      </c>
      <c r="P1612" s="9" t="str">
        <f t="shared" ref="P1612:P1675" ca="1" si="276">IF(N1612="", "",
    IF(N1612="E+", "X",
        IF(OR(LEFT(N1612, 1)="E", N1612="XR", N1612="CS"), "E",
            IF(AND(LEFT(N1612, 1)="R", LEFT(N1612, 2)&lt;&gt;"RG"), "R",
                IF(OR(N1612="MG", N1612="G+"), "BoxE",
                    IF(LEFT(N1612, 1)="i", "i", "X")
                )
            )
        )
    )
)</f>
        <v/>
      </c>
      <c r="Q1612" s="9" t="str">
        <f t="shared" ref="Q1612:Q1675" ca="1" si="277">IF(P1612&lt;&gt;"", IF(P1612="X", IF(AND(O1612&gt;=1, O1612&lt;=12), O1612, IF(O1612&gt;12, "13+", "erreur")), IF(P1612="E", IF(AND(O1612&gt;=1, O1612&lt;=6), O1612, IF(O1612&gt;6, "7+", "erreur")), IF(P1612="R", 0, IF(P1612="I", IF(O1612&lt;=2, "nit° 1-2", IF(O1612&lt;=5, "° 3-4-5", IF(O1612&lt;=8, " préX° 6-7-8", "erreur"))), IF(P1612="BoxE", O1612, ""))))), "")</f>
        <v/>
      </c>
      <c r="R1612" s="9" t="str">
        <f t="shared" si="270"/>
        <v/>
      </c>
      <c r="S1612" t="str" cm="1">
        <f t="array" ref="S1612">IF(ISBLANK(C1612),"",IFERROR(INDEX(ListeSeries!$A$2:$A$1045, MATCH(1, (DatasScan!G1612=ListeSeries!$B$2:$B$1045) * (DatasScan!H1612&gt;=ListeSeries!$D$2:$D$1045) * (DatasScan!H1612&lt;=ListeSeries!$E$2:$E$1045), 0)), "no match"))</f>
        <v/>
      </c>
      <c r="T1612" s="7" t="str" cm="1">
        <f t="array" ref="T1612">IF(ISBLANK(C1612),"",IFERROR(INDEX(ListeSeries!$C$2:$C$1045, MATCH(1, (DatasScan!G1612=ListeSeries!$B$2:$B$1045) * (DatasScan!H1612&gt;=ListeSeries!$D$2:$D$1045) * (DatasScan!H1612&lt;=ListeSeries!$E$2:$E$1045), 0)), "no match"))</f>
        <v/>
      </c>
      <c r="U1612" s="11" t="str" cm="1">
        <f t="array" ref="U1612">IF(ISBLANK(C1612),"",IFERROR(INDEX(ListeSeries!$F$2:$F$1045, MATCH(1, (DatasScan!G1612=ListeSeries!$B$2:$B$1045) * (DatasScan!H1612&gt;=ListeSeries!$D$2:$D$1045) * (DatasScan!H1612&lt;=ListeSeries!$E$2:$E$1045), 0)), "no match"))</f>
        <v/>
      </c>
    </row>
    <row r="1613" spans="1:21" ht="15" customHeight="1" x14ac:dyDescent="0.25">
      <c r="A1613" s="6" t="str">
        <f t="shared" si="271"/>
        <v/>
      </c>
      <c r="B1613" s="272"/>
      <c r="F1613" s="7" t="str">
        <f t="shared" si="274"/>
        <v/>
      </c>
      <c r="G1613" s="21" t="str">
        <f>IF(ISBLANK(C1613),"",_xlfn.XLOOKUP(_xlfn.XLOOKUP(VALUE(LEFT(C1613,4)),Souches!$B$2:$B$15000,Souches!$E$2:$E$15000),Varietes!$B$2:$B$500,Varietes!$C$2:$C$500))</f>
        <v/>
      </c>
      <c r="H1613" s="19" t="str">
        <f>IF(ISBLANK(C1613),"",_xlfn.XLOOKUP(VALUE(LEFT(C1613,4)),Souches!$B$2:$B$15000,Souches!$D$2:$D$15000))</f>
        <v/>
      </c>
      <c r="I1613" s="10" t="str">
        <f t="shared" si="272"/>
        <v/>
      </c>
      <c r="J1613" s="19" t="str">
        <f>IF(I1613="","",INT(('ObjProd (2)'!$C$25-I1613)/7 * (ABS('ObjProd (2)'!$C$25-I1613)&gt;=7)))</f>
        <v/>
      </c>
      <c r="K1613" s="10" t="str">
        <f>IF(I1613="","",
IF(AND(DATEDIF(I1613,'ObjProd (2)'!$C$25,"y")=0,DATEDIF(I1613,'ObjProd (2)'!$C$25,"ym")=0,
   INT(('ObjProd (2)'!$C$25-EDATE(I1613,DATEDIF(I1613,'ObjProd (2)'!$C$25,"y")*12+DATEDIF(I1613,'ObjProd (2)'!$C$25,"ym")))/7)=0),
   "&lt; 1 sem.",
   IF(DATEDIF(I1613,'ObjProd (2)'!$C$25,"y")&gt;0,DATEDIF(I1613,'ObjProd (2)'!$C$25,"y") &amp; " " &amp; IF(DATEDIF(I1613,'ObjProd (2)'!$C$25,"y")=1,"an ","ans "),"") &amp;
   IF(DATEDIF(I1613,'ObjProd (2)'!$C$25,"ym")&gt;0,DATEDIF(I1613,'ObjProd (2)'!$C$25,"ym") &amp; " mois ", "") &amp;
   IF(INT(('ObjProd (2)'!$C$25-EDATE(I1613,DATEDIF(I1613,'ObjProd (2)'!$C$25,"y")*12+DATEDIF(I1613,'ObjProd (2)'!$C$25,"ym")))/7)&gt;0,
      INT(('ObjProd (2)'!$C$25-EDATE(I1613,DATEDIF(I1613,'ObjProd (2)'!$C$25,"y")*12+DATEDIF(I1613,'ObjProd (2)'!$C$25,"ym")))/7) &amp; " sem.",
      "")
)
)</f>
        <v/>
      </c>
      <c r="L1613" s="11" t="str">
        <f t="shared" si="273"/>
        <v/>
      </c>
      <c r="M1613" s="9" t="str">
        <f t="shared" si="269"/>
        <v/>
      </c>
      <c r="N1613" s="9" t="str" cm="1">
        <f t="array" aca="1" ref="N1613" ca="1">LEFT(L1613, IF(ISNUMBER(SUBSTITUTE(_xludf.MID(L1613, 2, 1), ".", ",")), 1, 2))</f>
        <v/>
      </c>
      <c r="O1613" s="19" t="str">
        <f t="shared" ca="1" si="275"/>
        <v/>
      </c>
      <c r="P1613" s="9" t="str">
        <f t="shared" ca="1" si="276"/>
        <v/>
      </c>
      <c r="Q1613" s="9" t="str">
        <f t="shared" ca="1" si="277"/>
        <v/>
      </c>
      <c r="R1613" s="9" t="str">
        <f t="shared" si="270"/>
        <v/>
      </c>
      <c r="S1613" t="str" cm="1">
        <f t="array" ref="S1613">IF(ISBLANK(C1613),"",IFERROR(INDEX(ListeSeries!$A$2:$A$1045, MATCH(1, (DatasScan!G1613=ListeSeries!$B$2:$B$1045) * (DatasScan!H1613&gt;=ListeSeries!$D$2:$D$1045) * (DatasScan!H1613&lt;=ListeSeries!$E$2:$E$1045), 0)), "no match"))</f>
        <v/>
      </c>
      <c r="T1613" s="7" t="str" cm="1">
        <f t="array" ref="T1613">IF(ISBLANK(C1613),"",IFERROR(INDEX(ListeSeries!$C$2:$C$1045, MATCH(1, (DatasScan!G1613=ListeSeries!$B$2:$B$1045) * (DatasScan!H1613&gt;=ListeSeries!$D$2:$D$1045) * (DatasScan!H1613&lt;=ListeSeries!$E$2:$E$1045), 0)), "no match"))</f>
        <v/>
      </c>
      <c r="U1613" s="11" t="str" cm="1">
        <f t="array" ref="U1613">IF(ISBLANK(C1613),"",IFERROR(INDEX(ListeSeries!$F$2:$F$1045, MATCH(1, (DatasScan!G1613=ListeSeries!$B$2:$B$1045) * (DatasScan!H1613&gt;=ListeSeries!$D$2:$D$1045) * (DatasScan!H1613&lt;=ListeSeries!$E$2:$E$1045), 0)), "no match"))</f>
        <v/>
      </c>
    </row>
    <row r="1614" spans="1:21" ht="15" customHeight="1" x14ac:dyDescent="0.25">
      <c r="A1614" s="6" t="str">
        <f t="shared" si="271"/>
        <v/>
      </c>
      <c r="B1614" s="272"/>
      <c r="F1614" s="7" t="str">
        <f t="shared" si="274"/>
        <v/>
      </c>
      <c r="G1614" s="21" t="str">
        <f>IF(ISBLANK(C1614),"",_xlfn.XLOOKUP(_xlfn.XLOOKUP(VALUE(LEFT(C1614,4)),Souches!$B$2:$B$15000,Souches!$E$2:$E$15000),Varietes!$B$2:$B$500,Varietes!$C$2:$C$500))</f>
        <v/>
      </c>
      <c r="H1614" s="19" t="str">
        <f>IF(ISBLANK(C1614),"",_xlfn.XLOOKUP(VALUE(LEFT(C1614,4)),Souches!$B$2:$B$15000,Souches!$D$2:$D$15000))</f>
        <v/>
      </c>
      <c r="I1614" s="10" t="str">
        <f t="shared" si="272"/>
        <v/>
      </c>
      <c r="J1614" s="19" t="str">
        <f>IF(I1614="","",INT(('ObjProd (2)'!$C$25-I1614)/7 * (ABS('ObjProd (2)'!$C$25-I1614)&gt;=7)))</f>
        <v/>
      </c>
      <c r="K1614" s="10" t="str">
        <f>IF(I1614="","",
IF(AND(DATEDIF(I1614,'ObjProd (2)'!$C$25,"y")=0,DATEDIF(I1614,'ObjProd (2)'!$C$25,"ym")=0,
   INT(('ObjProd (2)'!$C$25-EDATE(I1614,DATEDIF(I1614,'ObjProd (2)'!$C$25,"y")*12+DATEDIF(I1614,'ObjProd (2)'!$C$25,"ym")))/7)=0),
   "&lt; 1 sem.",
   IF(DATEDIF(I1614,'ObjProd (2)'!$C$25,"y")&gt;0,DATEDIF(I1614,'ObjProd (2)'!$C$25,"y") &amp; " " &amp; IF(DATEDIF(I1614,'ObjProd (2)'!$C$25,"y")=1,"an ","ans "),"") &amp;
   IF(DATEDIF(I1614,'ObjProd (2)'!$C$25,"ym")&gt;0,DATEDIF(I1614,'ObjProd (2)'!$C$25,"ym") &amp; " mois ", "") &amp;
   IF(INT(('ObjProd (2)'!$C$25-EDATE(I1614,DATEDIF(I1614,'ObjProd (2)'!$C$25,"y")*12+DATEDIF(I1614,'ObjProd (2)'!$C$25,"ym")))/7)&gt;0,
      INT(('ObjProd (2)'!$C$25-EDATE(I1614,DATEDIF(I1614,'ObjProd (2)'!$C$25,"y")*12+DATEDIF(I1614,'ObjProd (2)'!$C$25,"ym")))/7) &amp; " sem.",
      "")
)
)</f>
        <v/>
      </c>
      <c r="L1614" s="11" t="str">
        <f t="shared" si="273"/>
        <v/>
      </c>
      <c r="M1614" s="9" t="str">
        <f t="shared" si="269"/>
        <v/>
      </c>
      <c r="N1614" s="9" t="str" cm="1">
        <f t="array" aca="1" ref="N1614" ca="1">LEFT(L1614, IF(ISNUMBER(SUBSTITUTE(_xludf.MID(L1614, 2, 1), ".", ",")), 1, 2))</f>
        <v/>
      </c>
      <c r="O1614" s="19" t="str">
        <f t="shared" ca="1" si="275"/>
        <v/>
      </c>
      <c r="P1614" s="9" t="str">
        <f t="shared" ca="1" si="276"/>
        <v/>
      </c>
      <c r="Q1614" s="9" t="str">
        <f t="shared" ca="1" si="277"/>
        <v/>
      </c>
      <c r="R1614" s="9" t="str">
        <f t="shared" si="270"/>
        <v/>
      </c>
      <c r="S1614" t="str" cm="1">
        <f t="array" ref="S1614">IF(ISBLANK(C1614),"",IFERROR(INDEX(ListeSeries!$A$2:$A$1045, MATCH(1, (DatasScan!G1614=ListeSeries!$B$2:$B$1045) * (DatasScan!H1614&gt;=ListeSeries!$D$2:$D$1045) * (DatasScan!H1614&lt;=ListeSeries!$E$2:$E$1045), 0)), "no match"))</f>
        <v/>
      </c>
      <c r="T1614" s="7" t="str" cm="1">
        <f t="array" ref="T1614">IF(ISBLANK(C1614),"",IFERROR(INDEX(ListeSeries!$C$2:$C$1045, MATCH(1, (DatasScan!G1614=ListeSeries!$B$2:$B$1045) * (DatasScan!H1614&gt;=ListeSeries!$D$2:$D$1045) * (DatasScan!H1614&lt;=ListeSeries!$E$2:$E$1045), 0)), "no match"))</f>
        <v/>
      </c>
      <c r="U1614" s="11" t="str" cm="1">
        <f t="array" ref="U1614">IF(ISBLANK(C1614),"",IFERROR(INDEX(ListeSeries!$F$2:$F$1045, MATCH(1, (DatasScan!G1614=ListeSeries!$B$2:$B$1045) * (DatasScan!H1614&gt;=ListeSeries!$D$2:$D$1045) * (DatasScan!H1614&lt;=ListeSeries!$E$2:$E$1045), 0)), "no match"))</f>
        <v/>
      </c>
    </row>
    <row r="1615" spans="1:21" ht="15" customHeight="1" x14ac:dyDescent="0.25">
      <c r="A1615" s="6" t="str">
        <f t="shared" si="271"/>
        <v/>
      </c>
      <c r="B1615" s="272"/>
      <c r="F1615" s="7" t="str">
        <f t="shared" si="274"/>
        <v/>
      </c>
      <c r="G1615" s="21" t="str">
        <f>IF(ISBLANK(C1615),"",_xlfn.XLOOKUP(_xlfn.XLOOKUP(VALUE(LEFT(C1615,4)),Souches!$B$2:$B$15000,Souches!$E$2:$E$15000),Varietes!$B$2:$B$500,Varietes!$C$2:$C$500))</f>
        <v/>
      </c>
      <c r="H1615" s="19" t="str">
        <f>IF(ISBLANK(C1615),"",_xlfn.XLOOKUP(VALUE(LEFT(C1615,4)),Souches!$B$2:$B$15000,Souches!$D$2:$D$15000))</f>
        <v/>
      </c>
      <c r="I1615" s="10" t="str">
        <f t="shared" si="272"/>
        <v/>
      </c>
      <c r="J1615" s="19" t="str">
        <f>IF(I1615="","",INT(('ObjProd (2)'!$C$25-I1615)/7 * (ABS('ObjProd (2)'!$C$25-I1615)&gt;=7)))</f>
        <v/>
      </c>
      <c r="K1615" s="10" t="str">
        <f>IF(I1615="","",
IF(AND(DATEDIF(I1615,'ObjProd (2)'!$C$25,"y")=0,DATEDIF(I1615,'ObjProd (2)'!$C$25,"ym")=0,
   INT(('ObjProd (2)'!$C$25-EDATE(I1615,DATEDIF(I1615,'ObjProd (2)'!$C$25,"y")*12+DATEDIF(I1615,'ObjProd (2)'!$C$25,"ym")))/7)=0),
   "&lt; 1 sem.",
   IF(DATEDIF(I1615,'ObjProd (2)'!$C$25,"y")&gt;0,DATEDIF(I1615,'ObjProd (2)'!$C$25,"y") &amp; " " &amp; IF(DATEDIF(I1615,'ObjProd (2)'!$C$25,"y")=1,"an ","ans "),"") &amp;
   IF(DATEDIF(I1615,'ObjProd (2)'!$C$25,"ym")&gt;0,DATEDIF(I1615,'ObjProd (2)'!$C$25,"ym") &amp; " mois ", "") &amp;
   IF(INT(('ObjProd (2)'!$C$25-EDATE(I1615,DATEDIF(I1615,'ObjProd (2)'!$C$25,"y")*12+DATEDIF(I1615,'ObjProd (2)'!$C$25,"ym")))/7)&gt;0,
      INT(('ObjProd (2)'!$C$25-EDATE(I1615,DATEDIF(I1615,'ObjProd (2)'!$C$25,"y")*12+DATEDIF(I1615,'ObjProd (2)'!$C$25,"ym")))/7) &amp; " sem.",
      "")
)
)</f>
        <v/>
      </c>
      <c r="L1615" s="11" t="str">
        <f t="shared" si="273"/>
        <v/>
      </c>
      <c r="M1615" s="9" t="str">
        <f t="shared" si="269"/>
        <v/>
      </c>
      <c r="N1615" s="9" t="str" cm="1">
        <f t="array" aca="1" ref="N1615" ca="1">LEFT(L1615, IF(ISNUMBER(SUBSTITUTE(_xludf.MID(L1615, 2, 1), ".", ",")), 1, 2))</f>
        <v/>
      </c>
      <c r="O1615" s="19" t="str">
        <f t="shared" ca="1" si="275"/>
        <v/>
      </c>
      <c r="P1615" s="9" t="str">
        <f t="shared" ca="1" si="276"/>
        <v/>
      </c>
      <c r="Q1615" s="9" t="str">
        <f t="shared" ca="1" si="277"/>
        <v/>
      </c>
      <c r="R1615" s="9" t="str">
        <f t="shared" si="270"/>
        <v/>
      </c>
      <c r="S1615" t="str" cm="1">
        <f t="array" ref="S1615">IF(ISBLANK(C1615),"",IFERROR(INDEX(ListeSeries!$A$2:$A$1045, MATCH(1, (DatasScan!G1615=ListeSeries!$B$2:$B$1045) * (DatasScan!H1615&gt;=ListeSeries!$D$2:$D$1045) * (DatasScan!H1615&lt;=ListeSeries!$E$2:$E$1045), 0)), "no match"))</f>
        <v/>
      </c>
      <c r="T1615" s="7" t="str" cm="1">
        <f t="array" ref="T1615">IF(ISBLANK(C1615),"",IFERROR(INDEX(ListeSeries!$C$2:$C$1045, MATCH(1, (DatasScan!G1615=ListeSeries!$B$2:$B$1045) * (DatasScan!H1615&gt;=ListeSeries!$D$2:$D$1045) * (DatasScan!H1615&lt;=ListeSeries!$E$2:$E$1045), 0)), "no match"))</f>
        <v/>
      </c>
      <c r="U1615" s="11" t="str" cm="1">
        <f t="array" ref="U1615">IF(ISBLANK(C1615),"",IFERROR(INDEX(ListeSeries!$F$2:$F$1045, MATCH(1, (DatasScan!G1615=ListeSeries!$B$2:$B$1045) * (DatasScan!H1615&gt;=ListeSeries!$D$2:$D$1045) * (DatasScan!H1615&lt;=ListeSeries!$E$2:$E$1045), 0)), "no match"))</f>
        <v/>
      </c>
    </row>
    <row r="1616" spans="1:21" ht="15" customHeight="1" x14ac:dyDescent="0.25">
      <c r="A1616" s="6" t="str">
        <f t="shared" si="271"/>
        <v/>
      </c>
      <c r="B1616" s="272"/>
      <c r="F1616" s="7" t="str">
        <f t="shared" si="274"/>
        <v/>
      </c>
      <c r="G1616" s="21" t="str">
        <f>IF(ISBLANK(C1616),"",_xlfn.XLOOKUP(_xlfn.XLOOKUP(VALUE(LEFT(C1616,4)),Souches!$B$2:$B$15000,Souches!$E$2:$E$15000),Varietes!$B$2:$B$500,Varietes!$C$2:$C$500))</f>
        <v/>
      </c>
      <c r="H1616" s="19" t="str">
        <f>IF(ISBLANK(C1616),"",_xlfn.XLOOKUP(VALUE(LEFT(C1616,4)),Souches!$B$2:$B$15000,Souches!$D$2:$D$15000))</f>
        <v/>
      </c>
      <c r="I1616" s="10" t="str">
        <f t="shared" si="272"/>
        <v/>
      </c>
      <c r="J1616" s="19" t="str">
        <f>IF(I1616="","",INT(('ObjProd (2)'!$C$25-I1616)/7 * (ABS('ObjProd (2)'!$C$25-I1616)&gt;=7)))</f>
        <v/>
      </c>
      <c r="K1616" s="10" t="str">
        <f>IF(I1616="","",
IF(AND(DATEDIF(I1616,'ObjProd (2)'!$C$25,"y")=0,DATEDIF(I1616,'ObjProd (2)'!$C$25,"ym")=0,
   INT(('ObjProd (2)'!$C$25-EDATE(I1616,DATEDIF(I1616,'ObjProd (2)'!$C$25,"y")*12+DATEDIF(I1616,'ObjProd (2)'!$C$25,"ym")))/7)=0),
   "&lt; 1 sem.",
   IF(DATEDIF(I1616,'ObjProd (2)'!$C$25,"y")&gt;0,DATEDIF(I1616,'ObjProd (2)'!$C$25,"y") &amp; " " &amp; IF(DATEDIF(I1616,'ObjProd (2)'!$C$25,"y")=1,"an ","ans "),"") &amp;
   IF(DATEDIF(I1616,'ObjProd (2)'!$C$25,"ym")&gt;0,DATEDIF(I1616,'ObjProd (2)'!$C$25,"ym") &amp; " mois ", "") &amp;
   IF(INT(('ObjProd (2)'!$C$25-EDATE(I1616,DATEDIF(I1616,'ObjProd (2)'!$C$25,"y")*12+DATEDIF(I1616,'ObjProd (2)'!$C$25,"ym")))/7)&gt;0,
      INT(('ObjProd (2)'!$C$25-EDATE(I1616,DATEDIF(I1616,'ObjProd (2)'!$C$25,"y")*12+DATEDIF(I1616,'ObjProd (2)'!$C$25,"ym")))/7) &amp; " sem.",
      "")
)
)</f>
        <v/>
      </c>
      <c r="L1616" s="11" t="str">
        <f t="shared" si="273"/>
        <v/>
      </c>
      <c r="M1616" s="9" t="str">
        <f t="shared" si="269"/>
        <v/>
      </c>
      <c r="N1616" s="9" t="str" cm="1">
        <f t="array" aca="1" ref="N1616" ca="1">LEFT(L1616, IF(ISNUMBER(SUBSTITUTE(_xludf.MID(L1616, 2, 1), ".", ",")), 1, 2))</f>
        <v/>
      </c>
      <c r="O1616" s="19" t="str">
        <f t="shared" ca="1" si="275"/>
        <v/>
      </c>
      <c r="P1616" s="9" t="str">
        <f t="shared" ca="1" si="276"/>
        <v/>
      </c>
      <c r="Q1616" s="9" t="str">
        <f t="shared" ca="1" si="277"/>
        <v/>
      </c>
      <c r="R1616" s="9" t="str">
        <f t="shared" si="270"/>
        <v/>
      </c>
      <c r="S1616" t="str" cm="1">
        <f t="array" ref="S1616">IF(ISBLANK(C1616),"",IFERROR(INDEX(ListeSeries!$A$2:$A$1045, MATCH(1, (DatasScan!G1616=ListeSeries!$B$2:$B$1045) * (DatasScan!H1616&gt;=ListeSeries!$D$2:$D$1045) * (DatasScan!H1616&lt;=ListeSeries!$E$2:$E$1045), 0)), "no match"))</f>
        <v/>
      </c>
      <c r="T1616" s="7" t="str" cm="1">
        <f t="array" ref="T1616">IF(ISBLANK(C1616),"",IFERROR(INDEX(ListeSeries!$C$2:$C$1045, MATCH(1, (DatasScan!G1616=ListeSeries!$B$2:$B$1045) * (DatasScan!H1616&gt;=ListeSeries!$D$2:$D$1045) * (DatasScan!H1616&lt;=ListeSeries!$E$2:$E$1045), 0)), "no match"))</f>
        <v/>
      </c>
      <c r="U1616" s="11" t="str" cm="1">
        <f t="array" ref="U1616">IF(ISBLANK(C1616),"",IFERROR(INDEX(ListeSeries!$F$2:$F$1045, MATCH(1, (DatasScan!G1616=ListeSeries!$B$2:$B$1045) * (DatasScan!H1616&gt;=ListeSeries!$D$2:$D$1045) * (DatasScan!H1616&lt;=ListeSeries!$E$2:$E$1045), 0)), "no match"))</f>
        <v/>
      </c>
    </row>
    <row r="1617" spans="1:21" ht="15" customHeight="1" x14ac:dyDescent="0.25">
      <c r="A1617" s="6" t="str">
        <f t="shared" si="271"/>
        <v/>
      </c>
      <c r="B1617" s="272"/>
      <c r="F1617" s="7" t="str">
        <f t="shared" si="274"/>
        <v/>
      </c>
      <c r="G1617" s="21" t="str">
        <f>IF(ISBLANK(C1617),"",_xlfn.XLOOKUP(_xlfn.XLOOKUP(VALUE(LEFT(C1617,4)),Souches!$B$2:$B$15000,Souches!$E$2:$E$15000),Varietes!$B$2:$B$500,Varietes!$C$2:$C$500))</f>
        <v/>
      </c>
      <c r="H1617" s="19" t="str">
        <f>IF(ISBLANK(C1617),"",_xlfn.XLOOKUP(VALUE(LEFT(C1617,4)),Souches!$B$2:$B$15000,Souches!$D$2:$D$15000))</f>
        <v/>
      </c>
      <c r="I1617" s="10" t="str">
        <f t="shared" si="272"/>
        <v/>
      </c>
      <c r="J1617" s="19" t="str">
        <f>IF(I1617="","",INT(('ObjProd (2)'!$C$25-I1617)/7 * (ABS('ObjProd (2)'!$C$25-I1617)&gt;=7)))</f>
        <v/>
      </c>
      <c r="K1617" s="10" t="str">
        <f>IF(I1617="","",
IF(AND(DATEDIF(I1617,'ObjProd (2)'!$C$25,"y")=0,DATEDIF(I1617,'ObjProd (2)'!$C$25,"ym")=0,
   INT(('ObjProd (2)'!$C$25-EDATE(I1617,DATEDIF(I1617,'ObjProd (2)'!$C$25,"y")*12+DATEDIF(I1617,'ObjProd (2)'!$C$25,"ym")))/7)=0),
   "&lt; 1 sem.",
   IF(DATEDIF(I1617,'ObjProd (2)'!$C$25,"y")&gt;0,DATEDIF(I1617,'ObjProd (2)'!$C$25,"y") &amp; " " &amp; IF(DATEDIF(I1617,'ObjProd (2)'!$C$25,"y")=1,"an ","ans "),"") &amp;
   IF(DATEDIF(I1617,'ObjProd (2)'!$C$25,"ym")&gt;0,DATEDIF(I1617,'ObjProd (2)'!$C$25,"ym") &amp; " mois ", "") &amp;
   IF(INT(('ObjProd (2)'!$C$25-EDATE(I1617,DATEDIF(I1617,'ObjProd (2)'!$C$25,"y")*12+DATEDIF(I1617,'ObjProd (2)'!$C$25,"ym")))/7)&gt;0,
      INT(('ObjProd (2)'!$C$25-EDATE(I1617,DATEDIF(I1617,'ObjProd (2)'!$C$25,"y")*12+DATEDIF(I1617,'ObjProd (2)'!$C$25,"ym")))/7) &amp; " sem.",
      "")
)
)</f>
        <v/>
      </c>
      <c r="L1617" s="11" t="str">
        <f t="shared" si="273"/>
        <v/>
      </c>
      <c r="M1617" s="9" t="str">
        <f t="shared" si="269"/>
        <v/>
      </c>
      <c r="N1617" s="9" t="str" cm="1">
        <f t="array" aca="1" ref="N1617" ca="1">LEFT(L1617, IF(ISNUMBER(SUBSTITUTE(_xludf.MID(L1617, 2, 1), ".", ",")), 1, 2))</f>
        <v/>
      </c>
      <c r="O1617" s="19" t="str">
        <f t="shared" ca="1" si="275"/>
        <v/>
      </c>
      <c r="P1617" s="9" t="str">
        <f t="shared" ca="1" si="276"/>
        <v/>
      </c>
      <c r="Q1617" s="9" t="str">
        <f t="shared" ca="1" si="277"/>
        <v/>
      </c>
      <c r="R1617" s="9" t="str">
        <f t="shared" si="270"/>
        <v/>
      </c>
      <c r="S1617" t="str" cm="1">
        <f t="array" ref="S1617">IF(ISBLANK(C1617),"",IFERROR(INDEX(ListeSeries!$A$2:$A$1045, MATCH(1, (DatasScan!G1617=ListeSeries!$B$2:$B$1045) * (DatasScan!H1617&gt;=ListeSeries!$D$2:$D$1045) * (DatasScan!H1617&lt;=ListeSeries!$E$2:$E$1045), 0)), "no match"))</f>
        <v/>
      </c>
      <c r="T1617" s="7" t="str" cm="1">
        <f t="array" ref="T1617">IF(ISBLANK(C1617),"",IFERROR(INDEX(ListeSeries!$C$2:$C$1045, MATCH(1, (DatasScan!G1617=ListeSeries!$B$2:$B$1045) * (DatasScan!H1617&gt;=ListeSeries!$D$2:$D$1045) * (DatasScan!H1617&lt;=ListeSeries!$E$2:$E$1045), 0)), "no match"))</f>
        <v/>
      </c>
      <c r="U1617" s="11" t="str" cm="1">
        <f t="array" ref="U1617">IF(ISBLANK(C1617),"",IFERROR(INDEX(ListeSeries!$F$2:$F$1045, MATCH(1, (DatasScan!G1617=ListeSeries!$B$2:$B$1045) * (DatasScan!H1617&gt;=ListeSeries!$D$2:$D$1045) * (DatasScan!H1617&lt;=ListeSeries!$E$2:$E$1045), 0)), "no match"))</f>
        <v/>
      </c>
    </row>
    <row r="1618" spans="1:21" ht="15" customHeight="1" x14ac:dyDescent="0.25">
      <c r="A1618" s="6" t="str">
        <f t="shared" si="271"/>
        <v/>
      </c>
      <c r="B1618" s="272"/>
      <c r="F1618" s="7" t="str">
        <f t="shared" si="274"/>
        <v/>
      </c>
      <c r="G1618" s="21" t="str">
        <f>IF(ISBLANK(C1618),"",_xlfn.XLOOKUP(_xlfn.XLOOKUP(VALUE(LEFT(C1618,4)),Souches!$B$2:$B$15000,Souches!$E$2:$E$15000),Varietes!$B$2:$B$500,Varietes!$C$2:$C$500))</f>
        <v/>
      </c>
      <c r="H1618" s="19" t="str">
        <f>IF(ISBLANK(C1618),"",_xlfn.XLOOKUP(VALUE(LEFT(C1618,4)),Souches!$B$2:$B$15000,Souches!$D$2:$D$15000))</f>
        <v/>
      </c>
      <c r="I1618" s="10" t="str">
        <f t="shared" si="272"/>
        <v/>
      </c>
      <c r="J1618" s="19" t="str">
        <f>IF(I1618="","",INT(('ObjProd (2)'!$C$25-I1618)/7 * (ABS('ObjProd (2)'!$C$25-I1618)&gt;=7)))</f>
        <v/>
      </c>
      <c r="K1618" s="10" t="str">
        <f>IF(I1618="","",
IF(AND(DATEDIF(I1618,'ObjProd (2)'!$C$25,"y")=0,DATEDIF(I1618,'ObjProd (2)'!$C$25,"ym")=0,
   INT(('ObjProd (2)'!$C$25-EDATE(I1618,DATEDIF(I1618,'ObjProd (2)'!$C$25,"y")*12+DATEDIF(I1618,'ObjProd (2)'!$C$25,"ym")))/7)=0),
   "&lt; 1 sem.",
   IF(DATEDIF(I1618,'ObjProd (2)'!$C$25,"y")&gt;0,DATEDIF(I1618,'ObjProd (2)'!$C$25,"y") &amp; " " &amp; IF(DATEDIF(I1618,'ObjProd (2)'!$C$25,"y")=1,"an ","ans "),"") &amp;
   IF(DATEDIF(I1618,'ObjProd (2)'!$C$25,"ym")&gt;0,DATEDIF(I1618,'ObjProd (2)'!$C$25,"ym") &amp; " mois ", "") &amp;
   IF(INT(('ObjProd (2)'!$C$25-EDATE(I1618,DATEDIF(I1618,'ObjProd (2)'!$C$25,"y")*12+DATEDIF(I1618,'ObjProd (2)'!$C$25,"ym")))/7)&gt;0,
      INT(('ObjProd (2)'!$C$25-EDATE(I1618,DATEDIF(I1618,'ObjProd (2)'!$C$25,"y")*12+DATEDIF(I1618,'ObjProd (2)'!$C$25,"ym")))/7) &amp; " sem.",
      "")
)
)</f>
        <v/>
      </c>
      <c r="L1618" s="11" t="str">
        <f t="shared" si="273"/>
        <v/>
      </c>
      <c r="M1618" s="9" t="str">
        <f t="shared" si="269"/>
        <v/>
      </c>
      <c r="N1618" s="9" t="str" cm="1">
        <f t="array" aca="1" ref="N1618" ca="1">LEFT(L1618, IF(ISNUMBER(SUBSTITUTE(_xludf.MID(L1618, 2, 1), ".", ",")), 1, 2))</f>
        <v/>
      </c>
      <c r="O1618" s="19" t="str">
        <f t="shared" ca="1" si="275"/>
        <v/>
      </c>
      <c r="P1618" s="9" t="str">
        <f t="shared" ca="1" si="276"/>
        <v/>
      </c>
      <c r="Q1618" s="9" t="str">
        <f t="shared" ca="1" si="277"/>
        <v/>
      </c>
      <c r="R1618" s="9" t="str">
        <f t="shared" si="270"/>
        <v/>
      </c>
      <c r="S1618" t="str" cm="1">
        <f t="array" ref="S1618">IF(ISBLANK(C1618),"",IFERROR(INDEX(ListeSeries!$A$2:$A$1045, MATCH(1, (DatasScan!G1618=ListeSeries!$B$2:$B$1045) * (DatasScan!H1618&gt;=ListeSeries!$D$2:$D$1045) * (DatasScan!H1618&lt;=ListeSeries!$E$2:$E$1045), 0)), "no match"))</f>
        <v/>
      </c>
      <c r="T1618" s="7" t="str" cm="1">
        <f t="array" ref="T1618">IF(ISBLANK(C1618),"",IFERROR(INDEX(ListeSeries!$C$2:$C$1045, MATCH(1, (DatasScan!G1618=ListeSeries!$B$2:$B$1045) * (DatasScan!H1618&gt;=ListeSeries!$D$2:$D$1045) * (DatasScan!H1618&lt;=ListeSeries!$E$2:$E$1045), 0)), "no match"))</f>
        <v/>
      </c>
      <c r="U1618" s="11" t="str" cm="1">
        <f t="array" ref="U1618">IF(ISBLANK(C1618),"",IFERROR(INDEX(ListeSeries!$F$2:$F$1045, MATCH(1, (DatasScan!G1618=ListeSeries!$B$2:$B$1045) * (DatasScan!H1618&gt;=ListeSeries!$D$2:$D$1045) * (DatasScan!H1618&lt;=ListeSeries!$E$2:$E$1045), 0)), "no match"))</f>
        <v/>
      </c>
    </row>
    <row r="1619" spans="1:21" ht="15" customHeight="1" x14ac:dyDescent="0.25">
      <c r="A1619" s="6" t="str">
        <f t="shared" si="271"/>
        <v/>
      </c>
      <c r="B1619" s="272"/>
      <c r="F1619" s="7" t="str">
        <f t="shared" si="274"/>
        <v/>
      </c>
      <c r="G1619" s="21" t="str">
        <f>IF(ISBLANK(C1619),"",_xlfn.XLOOKUP(_xlfn.XLOOKUP(VALUE(LEFT(C1619,4)),Souches!$B$2:$B$15000,Souches!$E$2:$E$15000),Varietes!$B$2:$B$500,Varietes!$C$2:$C$500))</f>
        <v/>
      </c>
      <c r="H1619" s="19" t="str">
        <f>IF(ISBLANK(C1619),"",_xlfn.XLOOKUP(VALUE(LEFT(C1619,4)),Souches!$B$2:$B$15000,Souches!$D$2:$D$15000))</f>
        <v/>
      </c>
      <c r="I1619" s="10" t="str">
        <f t="shared" si="272"/>
        <v/>
      </c>
      <c r="J1619" s="19" t="str">
        <f>IF(I1619="","",INT(('ObjProd (2)'!$C$25-I1619)/7 * (ABS('ObjProd (2)'!$C$25-I1619)&gt;=7)))</f>
        <v/>
      </c>
      <c r="K1619" s="10" t="str">
        <f>IF(I1619="","",
IF(AND(DATEDIF(I1619,'ObjProd (2)'!$C$25,"y")=0,DATEDIF(I1619,'ObjProd (2)'!$C$25,"ym")=0,
   INT(('ObjProd (2)'!$C$25-EDATE(I1619,DATEDIF(I1619,'ObjProd (2)'!$C$25,"y")*12+DATEDIF(I1619,'ObjProd (2)'!$C$25,"ym")))/7)=0),
   "&lt; 1 sem.",
   IF(DATEDIF(I1619,'ObjProd (2)'!$C$25,"y")&gt;0,DATEDIF(I1619,'ObjProd (2)'!$C$25,"y") &amp; " " &amp; IF(DATEDIF(I1619,'ObjProd (2)'!$C$25,"y")=1,"an ","ans "),"") &amp;
   IF(DATEDIF(I1619,'ObjProd (2)'!$C$25,"ym")&gt;0,DATEDIF(I1619,'ObjProd (2)'!$C$25,"ym") &amp; " mois ", "") &amp;
   IF(INT(('ObjProd (2)'!$C$25-EDATE(I1619,DATEDIF(I1619,'ObjProd (2)'!$C$25,"y")*12+DATEDIF(I1619,'ObjProd (2)'!$C$25,"ym")))/7)&gt;0,
      INT(('ObjProd (2)'!$C$25-EDATE(I1619,DATEDIF(I1619,'ObjProd (2)'!$C$25,"y")*12+DATEDIF(I1619,'ObjProd (2)'!$C$25,"ym")))/7) &amp; " sem.",
      "")
)
)</f>
        <v/>
      </c>
      <c r="L1619" s="11" t="str">
        <f t="shared" si="273"/>
        <v/>
      </c>
      <c r="M1619" s="9" t="str">
        <f t="shared" si="269"/>
        <v/>
      </c>
      <c r="N1619" s="9" t="str" cm="1">
        <f t="array" aca="1" ref="N1619" ca="1">LEFT(L1619, IF(ISNUMBER(SUBSTITUTE(_xludf.MID(L1619, 2, 1), ".", ",")), 1, 2))</f>
        <v/>
      </c>
      <c r="O1619" s="19" t="str">
        <f t="shared" ca="1" si="275"/>
        <v/>
      </c>
      <c r="P1619" s="9" t="str">
        <f t="shared" ca="1" si="276"/>
        <v/>
      </c>
      <c r="Q1619" s="9" t="str">
        <f t="shared" ca="1" si="277"/>
        <v/>
      </c>
      <c r="R1619" s="9" t="str">
        <f t="shared" si="270"/>
        <v/>
      </c>
      <c r="S1619" t="str" cm="1">
        <f t="array" ref="S1619">IF(ISBLANK(C1619),"",IFERROR(INDEX(ListeSeries!$A$2:$A$1045, MATCH(1, (DatasScan!G1619=ListeSeries!$B$2:$B$1045) * (DatasScan!H1619&gt;=ListeSeries!$D$2:$D$1045) * (DatasScan!H1619&lt;=ListeSeries!$E$2:$E$1045), 0)), "no match"))</f>
        <v/>
      </c>
      <c r="T1619" s="7" t="str" cm="1">
        <f t="array" ref="T1619">IF(ISBLANK(C1619),"",IFERROR(INDEX(ListeSeries!$C$2:$C$1045, MATCH(1, (DatasScan!G1619=ListeSeries!$B$2:$B$1045) * (DatasScan!H1619&gt;=ListeSeries!$D$2:$D$1045) * (DatasScan!H1619&lt;=ListeSeries!$E$2:$E$1045), 0)), "no match"))</f>
        <v/>
      </c>
      <c r="U1619" s="11" t="str" cm="1">
        <f t="array" ref="U1619">IF(ISBLANK(C1619),"",IFERROR(INDEX(ListeSeries!$F$2:$F$1045, MATCH(1, (DatasScan!G1619=ListeSeries!$B$2:$B$1045) * (DatasScan!H1619&gt;=ListeSeries!$D$2:$D$1045) * (DatasScan!H1619&lt;=ListeSeries!$E$2:$E$1045), 0)), "no match"))</f>
        <v/>
      </c>
    </row>
    <row r="1620" spans="1:21" ht="15" customHeight="1" x14ac:dyDescent="0.25">
      <c r="A1620" s="6" t="str">
        <f t="shared" si="271"/>
        <v/>
      </c>
      <c r="B1620" s="272"/>
      <c r="F1620" s="7" t="str">
        <f t="shared" si="274"/>
        <v/>
      </c>
      <c r="G1620" s="21" t="str">
        <f>IF(ISBLANK(C1620),"",_xlfn.XLOOKUP(_xlfn.XLOOKUP(VALUE(LEFT(C1620,4)),Souches!$B$2:$B$15000,Souches!$E$2:$E$15000),Varietes!$B$2:$B$500,Varietes!$C$2:$C$500))</f>
        <v/>
      </c>
      <c r="H1620" s="19" t="str">
        <f>IF(ISBLANK(C1620),"",_xlfn.XLOOKUP(VALUE(LEFT(C1620,4)),Souches!$B$2:$B$15000,Souches!$D$2:$D$15000))</f>
        <v/>
      </c>
      <c r="I1620" s="10" t="str">
        <f t="shared" si="272"/>
        <v/>
      </c>
      <c r="J1620" s="19" t="str">
        <f>IF(I1620="","",INT(('ObjProd (2)'!$C$25-I1620)/7 * (ABS('ObjProd (2)'!$C$25-I1620)&gt;=7)))</f>
        <v/>
      </c>
      <c r="K1620" s="10" t="str">
        <f>IF(I1620="","",
IF(AND(DATEDIF(I1620,'ObjProd (2)'!$C$25,"y")=0,DATEDIF(I1620,'ObjProd (2)'!$C$25,"ym")=0,
   INT(('ObjProd (2)'!$C$25-EDATE(I1620,DATEDIF(I1620,'ObjProd (2)'!$C$25,"y")*12+DATEDIF(I1620,'ObjProd (2)'!$C$25,"ym")))/7)=0),
   "&lt; 1 sem.",
   IF(DATEDIF(I1620,'ObjProd (2)'!$C$25,"y")&gt;0,DATEDIF(I1620,'ObjProd (2)'!$C$25,"y") &amp; " " &amp; IF(DATEDIF(I1620,'ObjProd (2)'!$C$25,"y")=1,"an ","ans "),"") &amp;
   IF(DATEDIF(I1620,'ObjProd (2)'!$C$25,"ym")&gt;0,DATEDIF(I1620,'ObjProd (2)'!$C$25,"ym") &amp; " mois ", "") &amp;
   IF(INT(('ObjProd (2)'!$C$25-EDATE(I1620,DATEDIF(I1620,'ObjProd (2)'!$C$25,"y")*12+DATEDIF(I1620,'ObjProd (2)'!$C$25,"ym")))/7)&gt;0,
      INT(('ObjProd (2)'!$C$25-EDATE(I1620,DATEDIF(I1620,'ObjProd (2)'!$C$25,"y")*12+DATEDIF(I1620,'ObjProd (2)'!$C$25,"ym")))/7) &amp; " sem.",
      "")
)
)</f>
        <v/>
      </c>
      <c r="L1620" s="11" t="str">
        <f t="shared" si="273"/>
        <v/>
      </c>
      <c r="M1620" s="9" t="str">
        <f t="shared" si="269"/>
        <v/>
      </c>
      <c r="N1620" s="9" t="str" cm="1">
        <f t="array" aca="1" ref="N1620" ca="1">LEFT(L1620, IF(ISNUMBER(SUBSTITUTE(_xludf.MID(L1620, 2, 1), ".", ",")), 1, 2))</f>
        <v/>
      </c>
      <c r="O1620" s="19" t="str">
        <f t="shared" ca="1" si="275"/>
        <v/>
      </c>
      <c r="P1620" s="9" t="str">
        <f t="shared" ca="1" si="276"/>
        <v/>
      </c>
      <c r="Q1620" s="9" t="str">
        <f t="shared" ca="1" si="277"/>
        <v/>
      </c>
      <c r="R1620" s="9" t="str">
        <f t="shared" si="270"/>
        <v/>
      </c>
      <c r="S1620" t="str" cm="1">
        <f t="array" ref="S1620">IF(ISBLANK(C1620),"",IFERROR(INDEX(ListeSeries!$A$2:$A$1045, MATCH(1, (DatasScan!G1620=ListeSeries!$B$2:$B$1045) * (DatasScan!H1620&gt;=ListeSeries!$D$2:$D$1045) * (DatasScan!H1620&lt;=ListeSeries!$E$2:$E$1045), 0)), "no match"))</f>
        <v/>
      </c>
      <c r="T1620" s="7" t="str" cm="1">
        <f t="array" ref="T1620">IF(ISBLANK(C1620),"",IFERROR(INDEX(ListeSeries!$C$2:$C$1045, MATCH(1, (DatasScan!G1620=ListeSeries!$B$2:$B$1045) * (DatasScan!H1620&gt;=ListeSeries!$D$2:$D$1045) * (DatasScan!H1620&lt;=ListeSeries!$E$2:$E$1045), 0)), "no match"))</f>
        <v/>
      </c>
      <c r="U1620" s="11" t="str" cm="1">
        <f t="array" ref="U1620">IF(ISBLANK(C1620),"",IFERROR(INDEX(ListeSeries!$F$2:$F$1045, MATCH(1, (DatasScan!G1620=ListeSeries!$B$2:$B$1045) * (DatasScan!H1620&gt;=ListeSeries!$D$2:$D$1045) * (DatasScan!H1620&lt;=ListeSeries!$E$2:$E$1045), 0)), "no match"))</f>
        <v/>
      </c>
    </row>
    <row r="1621" spans="1:21" ht="15" customHeight="1" x14ac:dyDescent="0.25">
      <c r="A1621" s="6" t="str">
        <f t="shared" si="271"/>
        <v/>
      </c>
      <c r="B1621" s="272"/>
      <c r="F1621" s="7" t="str">
        <f t="shared" si="274"/>
        <v/>
      </c>
      <c r="G1621" s="21" t="str">
        <f>IF(ISBLANK(C1621),"",_xlfn.XLOOKUP(_xlfn.XLOOKUP(VALUE(LEFT(C1621,4)),Souches!$B$2:$B$15000,Souches!$E$2:$E$15000),Varietes!$B$2:$B$500,Varietes!$C$2:$C$500))</f>
        <v/>
      </c>
      <c r="H1621" s="19" t="str">
        <f>IF(ISBLANK(C1621),"",_xlfn.XLOOKUP(VALUE(LEFT(C1621,4)),Souches!$B$2:$B$15000,Souches!$D$2:$D$15000))</f>
        <v/>
      </c>
      <c r="I1621" s="10" t="str">
        <f t="shared" si="272"/>
        <v/>
      </c>
      <c r="J1621" s="19" t="str">
        <f>IF(I1621="","",INT(('ObjProd (2)'!$C$25-I1621)/7 * (ABS('ObjProd (2)'!$C$25-I1621)&gt;=7)))</f>
        <v/>
      </c>
      <c r="K1621" s="10" t="str">
        <f>IF(I1621="","",
IF(AND(DATEDIF(I1621,'ObjProd (2)'!$C$25,"y")=0,DATEDIF(I1621,'ObjProd (2)'!$C$25,"ym")=0,
   INT(('ObjProd (2)'!$C$25-EDATE(I1621,DATEDIF(I1621,'ObjProd (2)'!$C$25,"y")*12+DATEDIF(I1621,'ObjProd (2)'!$C$25,"ym")))/7)=0),
   "&lt; 1 sem.",
   IF(DATEDIF(I1621,'ObjProd (2)'!$C$25,"y")&gt;0,DATEDIF(I1621,'ObjProd (2)'!$C$25,"y") &amp; " " &amp; IF(DATEDIF(I1621,'ObjProd (2)'!$C$25,"y")=1,"an ","ans "),"") &amp;
   IF(DATEDIF(I1621,'ObjProd (2)'!$C$25,"ym")&gt;0,DATEDIF(I1621,'ObjProd (2)'!$C$25,"ym") &amp; " mois ", "") &amp;
   IF(INT(('ObjProd (2)'!$C$25-EDATE(I1621,DATEDIF(I1621,'ObjProd (2)'!$C$25,"y")*12+DATEDIF(I1621,'ObjProd (2)'!$C$25,"ym")))/7)&gt;0,
      INT(('ObjProd (2)'!$C$25-EDATE(I1621,DATEDIF(I1621,'ObjProd (2)'!$C$25,"y")*12+DATEDIF(I1621,'ObjProd (2)'!$C$25,"ym")))/7) &amp; " sem.",
      "")
)
)</f>
        <v/>
      </c>
      <c r="L1621" s="11" t="str">
        <f t="shared" si="273"/>
        <v/>
      </c>
      <c r="M1621" s="9" t="str">
        <f t="shared" si="269"/>
        <v/>
      </c>
      <c r="N1621" s="9" t="str" cm="1">
        <f t="array" aca="1" ref="N1621" ca="1">LEFT(L1621, IF(ISNUMBER(SUBSTITUTE(_xludf.MID(L1621, 2, 1), ".", ",")), 1, 2))</f>
        <v/>
      </c>
      <c r="O1621" s="19" t="str">
        <f t="shared" ca="1" si="275"/>
        <v/>
      </c>
      <c r="P1621" s="9" t="str">
        <f t="shared" ca="1" si="276"/>
        <v/>
      </c>
      <c r="Q1621" s="9" t="str">
        <f t="shared" ca="1" si="277"/>
        <v/>
      </c>
      <c r="R1621" s="9" t="str">
        <f t="shared" si="270"/>
        <v/>
      </c>
      <c r="S1621" t="str" cm="1">
        <f t="array" ref="S1621">IF(ISBLANK(C1621),"",IFERROR(INDEX(ListeSeries!$A$2:$A$1045, MATCH(1, (DatasScan!G1621=ListeSeries!$B$2:$B$1045) * (DatasScan!H1621&gt;=ListeSeries!$D$2:$D$1045) * (DatasScan!H1621&lt;=ListeSeries!$E$2:$E$1045), 0)), "no match"))</f>
        <v/>
      </c>
      <c r="T1621" s="7" t="str" cm="1">
        <f t="array" ref="T1621">IF(ISBLANK(C1621),"",IFERROR(INDEX(ListeSeries!$C$2:$C$1045, MATCH(1, (DatasScan!G1621=ListeSeries!$B$2:$B$1045) * (DatasScan!H1621&gt;=ListeSeries!$D$2:$D$1045) * (DatasScan!H1621&lt;=ListeSeries!$E$2:$E$1045), 0)), "no match"))</f>
        <v/>
      </c>
      <c r="U1621" s="11" t="str" cm="1">
        <f t="array" ref="U1621">IF(ISBLANK(C1621),"",IFERROR(INDEX(ListeSeries!$F$2:$F$1045, MATCH(1, (DatasScan!G1621=ListeSeries!$B$2:$B$1045) * (DatasScan!H1621&gt;=ListeSeries!$D$2:$D$1045) * (DatasScan!H1621&lt;=ListeSeries!$E$2:$E$1045), 0)), "no match"))</f>
        <v/>
      </c>
    </row>
    <row r="1622" spans="1:21" ht="15" customHeight="1" x14ac:dyDescent="0.25">
      <c r="A1622" s="6" t="str">
        <f t="shared" si="271"/>
        <v/>
      </c>
      <c r="B1622" s="272"/>
      <c r="F1622" s="7" t="str">
        <f t="shared" si="274"/>
        <v/>
      </c>
      <c r="G1622" s="21" t="str">
        <f>IF(ISBLANK(C1622),"",_xlfn.XLOOKUP(_xlfn.XLOOKUP(VALUE(LEFT(C1622,4)),Souches!$B$2:$B$15000,Souches!$E$2:$E$15000),Varietes!$B$2:$B$500,Varietes!$C$2:$C$500))</f>
        <v/>
      </c>
      <c r="H1622" s="19" t="str">
        <f>IF(ISBLANK(C1622),"",_xlfn.XLOOKUP(VALUE(LEFT(C1622,4)),Souches!$B$2:$B$15000,Souches!$D$2:$D$15000))</f>
        <v/>
      </c>
      <c r="I1622" s="10" t="str">
        <f t="shared" si="272"/>
        <v/>
      </c>
      <c r="J1622" s="19" t="str">
        <f>IF(I1622="","",INT(('ObjProd (2)'!$C$25-I1622)/7 * (ABS('ObjProd (2)'!$C$25-I1622)&gt;=7)))</f>
        <v/>
      </c>
      <c r="K1622" s="10" t="str">
        <f>IF(I1622="","",
IF(AND(DATEDIF(I1622,'ObjProd (2)'!$C$25,"y")=0,DATEDIF(I1622,'ObjProd (2)'!$C$25,"ym")=0,
   INT(('ObjProd (2)'!$C$25-EDATE(I1622,DATEDIF(I1622,'ObjProd (2)'!$C$25,"y")*12+DATEDIF(I1622,'ObjProd (2)'!$C$25,"ym")))/7)=0),
   "&lt; 1 sem.",
   IF(DATEDIF(I1622,'ObjProd (2)'!$C$25,"y")&gt;0,DATEDIF(I1622,'ObjProd (2)'!$C$25,"y") &amp; " " &amp; IF(DATEDIF(I1622,'ObjProd (2)'!$C$25,"y")=1,"an ","ans "),"") &amp;
   IF(DATEDIF(I1622,'ObjProd (2)'!$C$25,"ym")&gt;0,DATEDIF(I1622,'ObjProd (2)'!$C$25,"ym") &amp; " mois ", "") &amp;
   IF(INT(('ObjProd (2)'!$C$25-EDATE(I1622,DATEDIF(I1622,'ObjProd (2)'!$C$25,"y")*12+DATEDIF(I1622,'ObjProd (2)'!$C$25,"ym")))/7)&gt;0,
      INT(('ObjProd (2)'!$C$25-EDATE(I1622,DATEDIF(I1622,'ObjProd (2)'!$C$25,"y")*12+DATEDIF(I1622,'ObjProd (2)'!$C$25,"ym")))/7) &amp; " sem.",
      "")
)
)</f>
        <v/>
      </c>
      <c r="L1622" s="11" t="str">
        <f t="shared" si="273"/>
        <v/>
      </c>
      <c r="M1622" s="9" t="str">
        <f t="shared" si="269"/>
        <v/>
      </c>
      <c r="N1622" s="9" t="str" cm="1">
        <f t="array" aca="1" ref="N1622" ca="1">LEFT(L1622, IF(ISNUMBER(SUBSTITUTE(_xludf.MID(L1622, 2, 1), ".", ",")), 1, 2))</f>
        <v/>
      </c>
      <c r="O1622" s="19" t="str">
        <f t="shared" ca="1" si="275"/>
        <v/>
      </c>
      <c r="P1622" s="9" t="str">
        <f t="shared" ca="1" si="276"/>
        <v/>
      </c>
      <c r="Q1622" s="9" t="str">
        <f t="shared" ca="1" si="277"/>
        <v/>
      </c>
      <c r="R1622" s="9" t="str">
        <f t="shared" si="270"/>
        <v/>
      </c>
      <c r="S1622" t="str" cm="1">
        <f t="array" ref="S1622">IF(ISBLANK(C1622),"",IFERROR(INDEX(ListeSeries!$A$2:$A$1045, MATCH(1, (DatasScan!G1622=ListeSeries!$B$2:$B$1045) * (DatasScan!H1622&gt;=ListeSeries!$D$2:$D$1045) * (DatasScan!H1622&lt;=ListeSeries!$E$2:$E$1045), 0)), "no match"))</f>
        <v/>
      </c>
      <c r="T1622" s="7" t="str" cm="1">
        <f t="array" ref="T1622">IF(ISBLANK(C1622),"",IFERROR(INDEX(ListeSeries!$C$2:$C$1045, MATCH(1, (DatasScan!G1622=ListeSeries!$B$2:$B$1045) * (DatasScan!H1622&gt;=ListeSeries!$D$2:$D$1045) * (DatasScan!H1622&lt;=ListeSeries!$E$2:$E$1045), 0)), "no match"))</f>
        <v/>
      </c>
      <c r="U1622" s="11" t="str" cm="1">
        <f t="array" ref="U1622">IF(ISBLANK(C1622),"",IFERROR(INDEX(ListeSeries!$F$2:$F$1045, MATCH(1, (DatasScan!G1622=ListeSeries!$B$2:$B$1045) * (DatasScan!H1622&gt;=ListeSeries!$D$2:$D$1045) * (DatasScan!H1622&lt;=ListeSeries!$E$2:$E$1045), 0)), "no match"))</f>
        <v/>
      </c>
    </row>
    <row r="1623" spans="1:21" ht="15" customHeight="1" x14ac:dyDescent="0.25">
      <c r="A1623" s="6" t="str">
        <f t="shared" si="271"/>
        <v/>
      </c>
      <c r="B1623" s="272"/>
      <c r="F1623" s="7" t="str">
        <f t="shared" si="274"/>
        <v/>
      </c>
      <c r="G1623" s="21" t="str">
        <f>IF(ISBLANK(C1623),"",_xlfn.XLOOKUP(_xlfn.XLOOKUP(VALUE(LEFT(C1623,4)),Souches!$B$2:$B$15000,Souches!$E$2:$E$15000),Varietes!$B$2:$B$500,Varietes!$C$2:$C$500))</f>
        <v/>
      </c>
      <c r="H1623" s="19" t="str">
        <f>IF(ISBLANK(C1623),"",_xlfn.XLOOKUP(VALUE(LEFT(C1623,4)),Souches!$B$2:$B$15000,Souches!$D$2:$D$15000))</f>
        <v/>
      </c>
      <c r="I1623" s="10" t="str">
        <f t="shared" si="272"/>
        <v/>
      </c>
      <c r="J1623" s="19" t="str">
        <f>IF(I1623="","",INT(('ObjProd (2)'!$C$25-I1623)/7 * (ABS('ObjProd (2)'!$C$25-I1623)&gt;=7)))</f>
        <v/>
      </c>
      <c r="K1623" s="10" t="str">
        <f>IF(I1623="","",
IF(AND(DATEDIF(I1623,'ObjProd (2)'!$C$25,"y")=0,DATEDIF(I1623,'ObjProd (2)'!$C$25,"ym")=0,
   INT(('ObjProd (2)'!$C$25-EDATE(I1623,DATEDIF(I1623,'ObjProd (2)'!$C$25,"y")*12+DATEDIF(I1623,'ObjProd (2)'!$C$25,"ym")))/7)=0),
   "&lt; 1 sem.",
   IF(DATEDIF(I1623,'ObjProd (2)'!$C$25,"y")&gt;0,DATEDIF(I1623,'ObjProd (2)'!$C$25,"y") &amp; " " &amp; IF(DATEDIF(I1623,'ObjProd (2)'!$C$25,"y")=1,"an ","ans "),"") &amp;
   IF(DATEDIF(I1623,'ObjProd (2)'!$C$25,"ym")&gt;0,DATEDIF(I1623,'ObjProd (2)'!$C$25,"ym") &amp; " mois ", "") &amp;
   IF(INT(('ObjProd (2)'!$C$25-EDATE(I1623,DATEDIF(I1623,'ObjProd (2)'!$C$25,"y")*12+DATEDIF(I1623,'ObjProd (2)'!$C$25,"ym")))/7)&gt;0,
      INT(('ObjProd (2)'!$C$25-EDATE(I1623,DATEDIF(I1623,'ObjProd (2)'!$C$25,"y")*12+DATEDIF(I1623,'ObjProd (2)'!$C$25,"ym")))/7) &amp; " sem.",
      "")
)
)</f>
        <v/>
      </c>
      <c r="L1623" s="11" t="str">
        <f t="shared" si="273"/>
        <v/>
      </c>
      <c r="M1623" s="9" t="str">
        <f t="shared" si="269"/>
        <v/>
      </c>
      <c r="N1623" s="9" t="str" cm="1">
        <f t="array" aca="1" ref="N1623" ca="1">LEFT(L1623, IF(ISNUMBER(SUBSTITUTE(_xludf.MID(L1623, 2, 1), ".", ",")), 1, 2))</f>
        <v/>
      </c>
      <c r="O1623" s="19" t="str">
        <f t="shared" ca="1" si="275"/>
        <v/>
      </c>
      <c r="P1623" s="9" t="str">
        <f t="shared" ca="1" si="276"/>
        <v/>
      </c>
      <c r="Q1623" s="9" t="str">
        <f t="shared" ca="1" si="277"/>
        <v/>
      </c>
      <c r="R1623" s="9" t="str">
        <f t="shared" si="270"/>
        <v/>
      </c>
      <c r="S1623" t="str" cm="1">
        <f t="array" ref="S1623">IF(ISBLANK(C1623),"",IFERROR(INDEX(ListeSeries!$A$2:$A$1045, MATCH(1, (DatasScan!G1623=ListeSeries!$B$2:$B$1045) * (DatasScan!H1623&gt;=ListeSeries!$D$2:$D$1045) * (DatasScan!H1623&lt;=ListeSeries!$E$2:$E$1045), 0)), "no match"))</f>
        <v/>
      </c>
      <c r="T1623" s="7" t="str" cm="1">
        <f t="array" ref="T1623">IF(ISBLANK(C1623),"",IFERROR(INDEX(ListeSeries!$C$2:$C$1045, MATCH(1, (DatasScan!G1623=ListeSeries!$B$2:$B$1045) * (DatasScan!H1623&gt;=ListeSeries!$D$2:$D$1045) * (DatasScan!H1623&lt;=ListeSeries!$E$2:$E$1045), 0)), "no match"))</f>
        <v/>
      </c>
      <c r="U1623" s="11" t="str" cm="1">
        <f t="array" ref="U1623">IF(ISBLANK(C1623),"",IFERROR(INDEX(ListeSeries!$F$2:$F$1045, MATCH(1, (DatasScan!G1623=ListeSeries!$B$2:$B$1045) * (DatasScan!H1623&gt;=ListeSeries!$D$2:$D$1045) * (DatasScan!H1623&lt;=ListeSeries!$E$2:$E$1045), 0)), "no match"))</f>
        <v/>
      </c>
    </row>
    <row r="1624" spans="1:21" ht="15" customHeight="1" x14ac:dyDescent="0.25">
      <c r="A1624" s="6" t="str">
        <f t="shared" si="271"/>
        <v/>
      </c>
      <c r="B1624" s="272"/>
      <c r="F1624" s="7" t="str">
        <f t="shared" si="274"/>
        <v/>
      </c>
      <c r="G1624" s="21" t="str">
        <f>IF(ISBLANK(C1624),"",_xlfn.XLOOKUP(_xlfn.XLOOKUP(VALUE(LEFT(C1624,4)),Souches!$B$2:$B$15000,Souches!$E$2:$E$15000),Varietes!$B$2:$B$500,Varietes!$C$2:$C$500))</f>
        <v/>
      </c>
      <c r="H1624" s="19" t="str">
        <f>IF(ISBLANK(C1624),"",_xlfn.XLOOKUP(VALUE(LEFT(C1624,4)),Souches!$B$2:$B$15000,Souches!$D$2:$D$15000))</f>
        <v/>
      </c>
      <c r="I1624" s="10" t="str">
        <f t="shared" si="272"/>
        <v/>
      </c>
      <c r="J1624" s="19" t="str">
        <f>IF(I1624="","",INT(('ObjProd (2)'!$C$25-I1624)/7 * (ABS('ObjProd (2)'!$C$25-I1624)&gt;=7)))</f>
        <v/>
      </c>
      <c r="K1624" s="10" t="str">
        <f>IF(I1624="","",
IF(AND(DATEDIF(I1624,'ObjProd (2)'!$C$25,"y")=0,DATEDIF(I1624,'ObjProd (2)'!$C$25,"ym")=0,
   INT(('ObjProd (2)'!$C$25-EDATE(I1624,DATEDIF(I1624,'ObjProd (2)'!$C$25,"y")*12+DATEDIF(I1624,'ObjProd (2)'!$C$25,"ym")))/7)=0),
   "&lt; 1 sem.",
   IF(DATEDIF(I1624,'ObjProd (2)'!$C$25,"y")&gt;0,DATEDIF(I1624,'ObjProd (2)'!$C$25,"y") &amp; " " &amp; IF(DATEDIF(I1624,'ObjProd (2)'!$C$25,"y")=1,"an ","ans "),"") &amp;
   IF(DATEDIF(I1624,'ObjProd (2)'!$C$25,"ym")&gt;0,DATEDIF(I1624,'ObjProd (2)'!$C$25,"ym") &amp; " mois ", "") &amp;
   IF(INT(('ObjProd (2)'!$C$25-EDATE(I1624,DATEDIF(I1624,'ObjProd (2)'!$C$25,"y")*12+DATEDIF(I1624,'ObjProd (2)'!$C$25,"ym")))/7)&gt;0,
      INT(('ObjProd (2)'!$C$25-EDATE(I1624,DATEDIF(I1624,'ObjProd (2)'!$C$25,"y")*12+DATEDIF(I1624,'ObjProd (2)'!$C$25,"ym")))/7) &amp; " sem.",
      "")
)
)</f>
        <v/>
      </c>
      <c r="L1624" s="11" t="str">
        <f t="shared" si="273"/>
        <v/>
      </c>
      <c r="M1624" s="9" t="str">
        <f t="shared" si="269"/>
        <v/>
      </c>
      <c r="N1624" s="9" t="str" cm="1">
        <f t="array" aca="1" ref="N1624" ca="1">LEFT(L1624, IF(ISNUMBER(SUBSTITUTE(_xludf.MID(L1624, 2, 1), ".", ",")), 1, 2))</f>
        <v/>
      </c>
      <c r="O1624" s="19" t="str">
        <f t="shared" ca="1" si="275"/>
        <v/>
      </c>
      <c r="P1624" s="9" t="str">
        <f t="shared" ca="1" si="276"/>
        <v/>
      </c>
      <c r="Q1624" s="9" t="str">
        <f t="shared" ca="1" si="277"/>
        <v/>
      </c>
      <c r="R1624" s="9" t="str">
        <f t="shared" si="270"/>
        <v/>
      </c>
      <c r="S1624" t="str" cm="1">
        <f t="array" ref="S1624">IF(ISBLANK(C1624),"",IFERROR(INDEX(ListeSeries!$A$2:$A$1045, MATCH(1, (DatasScan!G1624=ListeSeries!$B$2:$B$1045) * (DatasScan!H1624&gt;=ListeSeries!$D$2:$D$1045) * (DatasScan!H1624&lt;=ListeSeries!$E$2:$E$1045), 0)), "no match"))</f>
        <v/>
      </c>
      <c r="T1624" s="7" t="str" cm="1">
        <f t="array" ref="T1624">IF(ISBLANK(C1624),"",IFERROR(INDEX(ListeSeries!$C$2:$C$1045, MATCH(1, (DatasScan!G1624=ListeSeries!$B$2:$B$1045) * (DatasScan!H1624&gt;=ListeSeries!$D$2:$D$1045) * (DatasScan!H1624&lt;=ListeSeries!$E$2:$E$1045), 0)), "no match"))</f>
        <v/>
      </c>
      <c r="U1624" s="11" t="str" cm="1">
        <f t="array" ref="U1624">IF(ISBLANK(C1624),"",IFERROR(INDEX(ListeSeries!$F$2:$F$1045, MATCH(1, (DatasScan!G1624=ListeSeries!$B$2:$B$1045) * (DatasScan!H1624&gt;=ListeSeries!$D$2:$D$1045) * (DatasScan!H1624&lt;=ListeSeries!$E$2:$E$1045), 0)), "no match"))</f>
        <v/>
      </c>
    </row>
    <row r="1625" spans="1:21" ht="15" customHeight="1" x14ac:dyDescent="0.25">
      <c r="A1625" s="6" t="str">
        <f t="shared" si="271"/>
        <v/>
      </c>
      <c r="B1625" s="272"/>
      <c r="F1625" s="7" t="str">
        <f t="shared" si="274"/>
        <v/>
      </c>
      <c r="G1625" s="21" t="str">
        <f>IF(ISBLANK(C1625),"",_xlfn.XLOOKUP(_xlfn.XLOOKUP(VALUE(LEFT(C1625,4)),Souches!$B$2:$B$15000,Souches!$E$2:$E$15000),Varietes!$B$2:$B$500,Varietes!$C$2:$C$500))</f>
        <v/>
      </c>
      <c r="H1625" s="19" t="str">
        <f>IF(ISBLANK(C1625),"",_xlfn.XLOOKUP(VALUE(LEFT(C1625,4)),Souches!$B$2:$B$15000,Souches!$D$2:$D$15000))</f>
        <v/>
      </c>
      <c r="I1625" s="10" t="str">
        <f t="shared" si="272"/>
        <v/>
      </c>
      <c r="J1625" s="19" t="str">
        <f>IF(I1625="","",INT(('ObjProd (2)'!$C$25-I1625)/7 * (ABS('ObjProd (2)'!$C$25-I1625)&gt;=7)))</f>
        <v/>
      </c>
      <c r="K1625" s="10" t="str">
        <f>IF(I1625="","",
IF(AND(DATEDIF(I1625,'ObjProd (2)'!$C$25,"y")=0,DATEDIF(I1625,'ObjProd (2)'!$C$25,"ym")=0,
   INT(('ObjProd (2)'!$C$25-EDATE(I1625,DATEDIF(I1625,'ObjProd (2)'!$C$25,"y")*12+DATEDIF(I1625,'ObjProd (2)'!$C$25,"ym")))/7)=0),
   "&lt; 1 sem.",
   IF(DATEDIF(I1625,'ObjProd (2)'!$C$25,"y")&gt;0,DATEDIF(I1625,'ObjProd (2)'!$C$25,"y") &amp; " " &amp; IF(DATEDIF(I1625,'ObjProd (2)'!$C$25,"y")=1,"an ","ans "),"") &amp;
   IF(DATEDIF(I1625,'ObjProd (2)'!$C$25,"ym")&gt;0,DATEDIF(I1625,'ObjProd (2)'!$C$25,"ym") &amp; " mois ", "") &amp;
   IF(INT(('ObjProd (2)'!$C$25-EDATE(I1625,DATEDIF(I1625,'ObjProd (2)'!$C$25,"y")*12+DATEDIF(I1625,'ObjProd (2)'!$C$25,"ym")))/7)&gt;0,
      INT(('ObjProd (2)'!$C$25-EDATE(I1625,DATEDIF(I1625,'ObjProd (2)'!$C$25,"y")*12+DATEDIF(I1625,'ObjProd (2)'!$C$25,"ym")))/7) &amp; " sem.",
      "")
)
)</f>
        <v/>
      </c>
      <c r="L1625" s="11" t="str">
        <f t="shared" si="273"/>
        <v/>
      </c>
      <c r="M1625" s="9" t="str">
        <f t="shared" si="269"/>
        <v/>
      </c>
      <c r="N1625" s="9" t="str" cm="1">
        <f t="array" aca="1" ref="N1625" ca="1">LEFT(L1625, IF(ISNUMBER(SUBSTITUTE(_xludf.MID(L1625, 2, 1), ".", ",")), 1, 2))</f>
        <v/>
      </c>
      <c r="O1625" s="19" t="str">
        <f t="shared" ca="1" si="275"/>
        <v/>
      </c>
      <c r="P1625" s="9" t="str">
        <f t="shared" ca="1" si="276"/>
        <v/>
      </c>
      <c r="Q1625" s="9" t="str">
        <f t="shared" ca="1" si="277"/>
        <v/>
      </c>
      <c r="R1625" s="9" t="str">
        <f t="shared" si="270"/>
        <v/>
      </c>
      <c r="S1625" t="str" cm="1">
        <f t="array" ref="S1625">IF(ISBLANK(C1625),"",IFERROR(INDEX(ListeSeries!$A$2:$A$1045, MATCH(1, (DatasScan!G1625=ListeSeries!$B$2:$B$1045) * (DatasScan!H1625&gt;=ListeSeries!$D$2:$D$1045) * (DatasScan!H1625&lt;=ListeSeries!$E$2:$E$1045), 0)), "no match"))</f>
        <v/>
      </c>
      <c r="T1625" s="7" t="str" cm="1">
        <f t="array" ref="T1625">IF(ISBLANK(C1625),"",IFERROR(INDEX(ListeSeries!$C$2:$C$1045, MATCH(1, (DatasScan!G1625=ListeSeries!$B$2:$B$1045) * (DatasScan!H1625&gt;=ListeSeries!$D$2:$D$1045) * (DatasScan!H1625&lt;=ListeSeries!$E$2:$E$1045), 0)), "no match"))</f>
        <v/>
      </c>
      <c r="U1625" s="11" t="str" cm="1">
        <f t="array" ref="U1625">IF(ISBLANK(C1625),"",IFERROR(INDEX(ListeSeries!$F$2:$F$1045, MATCH(1, (DatasScan!G1625=ListeSeries!$B$2:$B$1045) * (DatasScan!H1625&gt;=ListeSeries!$D$2:$D$1045) * (DatasScan!H1625&lt;=ListeSeries!$E$2:$E$1045), 0)), "no match"))</f>
        <v/>
      </c>
    </row>
    <row r="1626" spans="1:21" ht="15" customHeight="1" x14ac:dyDescent="0.25">
      <c r="A1626" s="6" t="str">
        <f t="shared" si="271"/>
        <v/>
      </c>
      <c r="B1626" s="272"/>
      <c r="F1626" s="7" t="str">
        <f t="shared" si="274"/>
        <v/>
      </c>
      <c r="G1626" s="21" t="str">
        <f>IF(ISBLANK(C1626),"",_xlfn.XLOOKUP(_xlfn.XLOOKUP(VALUE(LEFT(C1626,4)),Souches!$B$2:$B$15000,Souches!$E$2:$E$15000),Varietes!$B$2:$B$500,Varietes!$C$2:$C$500))</f>
        <v/>
      </c>
      <c r="H1626" s="19" t="str">
        <f>IF(ISBLANK(C1626),"",_xlfn.XLOOKUP(VALUE(LEFT(C1626,4)),Souches!$B$2:$B$15000,Souches!$D$2:$D$15000))</f>
        <v/>
      </c>
      <c r="I1626" s="10" t="str">
        <f t="shared" si="272"/>
        <v/>
      </c>
      <c r="J1626" s="19" t="str">
        <f>IF(I1626="","",INT(('ObjProd (2)'!$C$25-I1626)/7 * (ABS('ObjProd (2)'!$C$25-I1626)&gt;=7)))</f>
        <v/>
      </c>
      <c r="K1626" s="10" t="str">
        <f>IF(I1626="","",
IF(AND(DATEDIF(I1626,'ObjProd (2)'!$C$25,"y")=0,DATEDIF(I1626,'ObjProd (2)'!$C$25,"ym")=0,
   INT(('ObjProd (2)'!$C$25-EDATE(I1626,DATEDIF(I1626,'ObjProd (2)'!$C$25,"y")*12+DATEDIF(I1626,'ObjProd (2)'!$C$25,"ym")))/7)=0),
   "&lt; 1 sem.",
   IF(DATEDIF(I1626,'ObjProd (2)'!$C$25,"y")&gt;0,DATEDIF(I1626,'ObjProd (2)'!$C$25,"y") &amp; " " &amp; IF(DATEDIF(I1626,'ObjProd (2)'!$C$25,"y")=1,"an ","ans "),"") &amp;
   IF(DATEDIF(I1626,'ObjProd (2)'!$C$25,"ym")&gt;0,DATEDIF(I1626,'ObjProd (2)'!$C$25,"ym") &amp; " mois ", "") &amp;
   IF(INT(('ObjProd (2)'!$C$25-EDATE(I1626,DATEDIF(I1626,'ObjProd (2)'!$C$25,"y")*12+DATEDIF(I1626,'ObjProd (2)'!$C$25,"ym")))/7)&gt;0,
      INT(('ObjProd (2)'!$C$25-EDATE(I1626,DATEDIF(I1626,'ObjProd (2)'!$C$25,"y")*12+DATEDIF(I1626,'ObjProd (2)'!$C$25,"ym")))/7) &amp; " sem.",
      "")
)
)</f>
        <v/>
      </c>
      <c r="L1626" s="11" t="str">
        <f t="shared" si="273"/>
        <v/>
      </c>
      <c r="M1626" s="9" t="str">
        <f t="shared" si="269"/>
        <v/>
      </c>
      <c r="N1626" s="9" t="str" cm="1">
        <f t="array" aca="1" ref="N1626" ca="1">LEFT(L1626, IF(ISNUMBER(SUBSTITUTE(_xludf.MID(L1626, 2, 1), ".", ",")), 1, 2))</f>
        <v/>
      </c>
      <c r="O1626" s="19" t="str">
        <f t="shared" ca="1" si="275"/>
        <v/>
      </c>
      <c r="P1626" s="9" t="str">
        <f t="shared" ca="1" si="276"/>
        <v/>
      </c>
      <c r="Q1626" s="9" t="str">
        <f t="shared" ca="1" si="277"/>
        <v/>
      </c>
      <c r="R1626" s="9" t="str">
        <f t="shared" si="270"/>
        <v/>
      </c>
      <c r="S1626" t="str" cm="1">
        <f t="array" ref="S1626">IF(ISBLANK(C1626),"",IFERROR(INDEX(ListeSeries!$A$2:$A$1045, MATCH(1, (DatasScan!G1626=ListeSeries!$B$2:$B$1045) * (DatasScan!H1626&gt;=ListeSeries!$D$2:$D$1045) * (DatasScan!H1626&lt;=ListeSeries!$E$2:$E$1045), 0)), "no match"))</f>
        <v/>
      </c>
      <c r="T1626" s="7" t="str" cm="1">
        <f t="array" ref="T1626">IF(ISBLANK(C1626),"",IFERROR(INDEX(ListeSeries!$C$2:$C$1045, MATCH(1, (DatasScan!G1626=ListeSeries!$B$2:$B$1045) * (DatasScan!H1626&gt;=ListeSeries!$D$2:$D$1045) * (DatasScan!H1626&lt;=ListeSeries!$E$2:$E$1045), 0)), "no match"))</f>
        <v/>
      </c>
      <c r="U1626" s="11" t="str" cm="1">
        <f t="array" ref="U1626">IF(ISBLANK(C1626),"",IFERROR(INDEX(ListeSeries!$F$2:$F$1045, MATCH(1, (DatasScan!G1626=ListeSeries!$B$2:$B$1045) * (DatasScan!H1626&gt;=ListeSeries!$D$2:$D$1045) * (DatasScan!H1626&lt;=ListeSeries!$E$2:$E$1045), 0)), "no match"))</f>
        <v/>
      </c>
    </row>
    <row r="1627" spans="1:21" ht="15" customHeight="1" x14ac:dyDescent="0.25">
      <c r="A1627" s="6" t="str">
        <f t="shared" si="271"/>
        <v/>
      </c>
      <c r="B1627" s="272"/>
      <c r="F1627" s="7" t="str">
        <f t="shared" si="274"/>
        <v/>
      </c>
      <c r="G1627" s="21" t="str">
        <f>IF(ISBLANK(C1627),"",_xlfn.XLOOKUP(_xlfn.XLOOKUP(VALUE(LEFT(C1627,4)),Souches!$B$2:$B$15000,Souches!$E$2:$E$15000),Varietes!$B$2:$B$500,Varietes!$C$2:$C$500))</f>
        <v/>
      </c>
      <c r="H1627" s="19" t="str">
        <f>IF(ISBLANK(C1627),"",_xlfn.XLOOKUP(VALUE(LEFT(C1627,4)),Souches!$B$2:$B$15000,Souches!$D$2:$D$15000))</f>
        <v/>
      </c>
      <c r="I1627" s="10" t="str">
        <f t="shared" si="272"/>
        <v/>
      </c>
      <c r="J1627" s="19" t="str">
        <f>IF(I1627="","",INT(('ObjProd (2)'!$C$25-I1627)/7 * (ABS('ObjProd (2)'!$C$25-I1627)&gt;=7)))</f>
        <v/>
      </c>
      <c r="K1627" s="10" t="str">
        <f>IF(I1627="","",
IF(AND(DATEDIF(I1627,'ObjProd (2)'!$C$25,"y")=0,DATEDIF(I1627,'ObjProd (2)'!$C$25,"ym")=0,
   INT(('ObjProd (2)'!$C$25-EDATE(I1627,DATEDIF(I1627,'ObjProd (2)'!$C$25,"y")*12+DATEDIF(I1627,'ObjProd (2)'!$C$25,"ym")))/7)=0),
   "&lt; 1 sem.",
   IF(DATEDIF(I1627,'ObjProd (2)'!$C$25,"y")&gt;0,DATEDIF(I1627,'ObjProd (2)'!$C$25,"y") &amp; " " &amp; IF(DATEDIF(I1627,'ObjProd (2)'!$C$25,"y")=1,"an ","ans "),"") &amp;
   IF(DATEDIF(I1627,'ObjProd (2)'!$C$25,"ym")&gt;0,DATEDIF(I1627,'ObjProd (2)'!$C$25,"ym") &amp; " mois ", "") &amp;
   IF(INT(('ObjProd (2)'!$C$25-EDATE(I1627,DATEDIF(I1627,'ObjProd (2)'!$C$25,"y")*12+DATEDIF(I1627,'ObjProd (2)'!$C$25,"ym")))/7)&gt;0,
      INT(('ObjProd (2)'!$C$25-EDATE(I1627,DATEDIF(I1627,'ObjProd (2)'!$C$25,"y")*12+DATEDIF(I1627,'ObjProd (2)'!$C$25,"ym")))/7) &amp; " sem.",
      "")
)
)</f>
        <v/>
      </c>
      <c r="L1627" s="11" t="str">
        <f t="shared" si="273"/>
        <v/>
      </c>
      <c r="M1627" s="9" t="str">
        <f t="shared" si="269"/>
        <v/>
      </c>
      <c r="N1627" s="9" t="str" cm="1">
        <f t="array" aca="1" ref="N1627" ca="1">LEFT(L1627, IF(ISNUMBER(SUBSTITUTE(_xludf.MID(L1627, 2, 1), ".", ",")), 1, 2))</f>
        <v/>
      </c>
      <c r="O1627" s="19" t="str">
        <f t="shared" ca="1" si="275"/>
        <v/>
      </c>
      <c r="P1627" s="9" t="str">
        <f t="shared" ca="1" si="276"/>
        <v/>
      </c>
      <c r="Q1627" s="9" t="str">
        <f t="shared" ca="1" si="277"/>
        <v/>
      </c>
      <c r="R1627" s="9" t="str">
        <f t="shared" si="270"/>
        <v/>
      </c>
      <c r="S1627" t="str" cm="1">
        <f t="array" ref="S1627">IF(ISBLANK(C1627),"",IFERROR(INDEX(ListeSeries!$A$2:$A$1045, MATCH(1, (DatasScan!G1627=ListeSeries!$B$2:$B$1045) * (DatasScan!H1627&gt;=ListeSeries!$D$2:$D$1045) * (DatasScan!H1627&lt;=ListeSeries!$E$2:$E$1045), 0)), "no match"))</f>
        <v/>
      </c>
      <c r="T1627" s="7" t="str" cm="1">
        <f t="array" ref="T1627">IF(ISBLANK(C1627),"",IFERROR(INDEX(ListeSeries!$C$2:$C$1045, MATCH(1, (DatasScan!G1627=ListeSeries!$B$2:$B$1045) * (DatasScan!H1627&gt;=ListeSeries!$D$2:$D$1045) * (DatasScan!H1627&lt;=ListeSeries!$E$2:$E$1045), 0)), "no match"))</f>
        <v/>
      </c>
      <c r="U1627" s="11" t="str" cm="1">
        <f t="array" ref="U1627">IF(ISBLANK(C1627),"",IFERROR(INDEX(ListeSeries!$F$2:$F$1045, MATCH(1, (DatasScan!G1627=ListeSeries!$B$2:$B$1045) * (DatasScan!H1627&gt;=ListeSeries!$D$2:$D$1045) * (DatasScan!H1627&lt;=ListeSeries!$E$2:$E$1045), 0)), "no match"))</f>
        <v/>
      </c>
    </row>
    <row r="1628" spans="1:21" ht="15" customHeight="1" x14ac:dyDescent="0.25">
      <c r="A1628" s="6" t="str">
        <f t="shared" si="271"/>
        <v/>
      </c>
      <c r="B1628" s="272"/>
      <c r="F1628" s="7" t="str">
        <f t="shared" si="274"/>
        <v/>
      </c>
      <c r="G1628" s="21" t="str">
        <f>IF(ISBLANK(C1628),"",_xlfn.XLOOKUP(_xlfn.XLOOKUP(VALUE(LEFT(C1628,4)),Souches!$B$2:$B$15000,Souches!$E$2:$E$15000),Varietes!$B$2:$B$500,Varietes!$C$2:$C$500))</f>
        <v/>
      </c>
      <c r="H1628" s="19" t="str">
        <f>IF(ISBLANK(C1628),"",_xlfn.XLOOKUP(VALUE(LEFT(C1628,4)),Souches!$B$2:$B$15000,Souches!$D$2:$D$15000))</f>
        <v/>
      </c>
      <c r="I1628" s="10" t="str">
        <f t="shared" si="272"/>
        <v/>
      </c>
      <c r="J1628" s="19" t="str">
        <f>IF(I1628="","",INT(('ObjProd (2)'!$C$25-I1628)/7 * (ABS('ObjProd (2)'!$C$25-I1628)&gt;=7)))</f>
        <v/>
      </c>
      <c r="K1628" s="10" t="str">
        <f>IF(I1628="","",
IF(AND(DATEDIF(I1628,'ObjProd (2)'!$C$25,"y")=0,DATEDIF(I1628,'ObjProd (2)'!$C$25,"ym")=0,
   INT(('ObjProd (2)'!$C$25-EDATE(I1628,DATEDIF(I1628,'ObjProd (2)'!$C$25,"y")*12+DATEDIF(I1628,'ObjProd (2)'!$C$25,"ym")))/7)=0),
   "&lt; 1 sem.",
   IF(DATEDIF(I1628,'ObjProd (2)'!$C$25,"y")&gt;0,DATEDIF(I1628,'ObjProd (2)'!$C$25,"y") &amp; " " &amp; IF(DATEDIF(I1628,'ObjProd (2)'!$C$25,"y")=1,"an ","ans "),"") &amp;
   IF(DATEDIF(I1628,'ObjProd (2)'!$C$25,"ym")&gt;0,DATEDIF(I1628,'ObjProd (2)'!$C$25,"ym") &amp; " mois ", "") &amp;
   IF(INT(('ObjProd (2)'!$C$25-EDATE(I1628,DATEDIF(I1628,'ObjProd (2)'!$C$25,"y")*12+DATEDIF(I1628,'ObjProd (2)'!$C$25,"ym")))/7)&gt;0,
      INT(('ObjProd (2)'!$C$25-EDATE(I1628,DATEDIF(I1628,'ObjProd (2)'!$C$25,"y")*12+DATEDIF(I1628,'ObjProd (2)'!$C$25,"ym")))/7) &amp; " sem.",
      "")
)
)</f>
        <v/>
      </c>
      <c r="L1628" s="11" t="str">
        <f t="shared" si="273"/>
        <v/>
      </c>
      <c r="M1628" s="9" t="str">
        <f t="shared" si="269"/>
        <v/>
      </c>
      <c r="N1628" s="9" t="str" cm="1">
        <f t="array" aca="1" ref="N1628" ca="1">LEFT(L1628, IF(ISNUMBER(SUBSTITUTE(_xludf.MID(L1628, 2, 1), ".", ",")), 1, 2))</f>
        <v/>
      </c>
      <c r="O1628" s="19" t="str">
        <f t="shared" ca="1" si="275"/>
        <v/>
      </c>
      <c r="P1628" s="9" t="str">
        <f t="shared" ca="1" si="276"/>
        <v/>
      </c>
      <c r="Q1628" s="9" t="str">
        <f t="shared" ca="1" si="277"/>
        <v/>
      </c>
      <c r="R1628" s="9" t="str">
        <f t="shared" si="270"/>
        <v/>
      </c>
      <c r="S1628" t="str" cm="1">
        <f t="array" ref="S1628">IF(ISBLANK(C1628),"",IFERROR(INDEX(ListeSeries!$A$2:$A$1045, MATCH(1, (DatasScan!G1628=ListeSeries!$B$2:$B$1045) * (DatasScan!H1628&gt;=ListeSeries!$D$2:$D$1045) * (DatasScan!H1628&lt;=ListeSeries!$E$2:$E$1045), 0)), "no match"))</f>
        <v/>
      </c>
      <c r="T1628" s="7" t="str" cm="1">
        <f t="array" ref="T1628">IF(ISBLANK(C1628),"",IFERROR(INDEX(ListeSeries!$C$2:$C$1045, MATCH(1, (DatasScan!G1628=ListeSeries!$B$2:$B$1045) * (DatasScan!H1628&gt;=ListeSeries!$D$2:$D$1045) * (DatasScan!H1628&lt;=ListeSeries!$E$2:$E$1045), 0)), "no match"))</f>
        <v/>
      </c>
      <c r="U1628" s="11" t="str" cm="1">
        <f t="array" ref="U1628">IF(ISBLANK(C1628),"",IFERROR(INDEX(ListeSeries!$F$2:$F$1045, MATCH(1, (DatasScan!G1628=ListeSeries!$B$2:$B$1045) * (DatasScan!H1628&gt;=ListeSeries!$D$2:$D$1045) * (DatasScan!H1628&lt;=ListeSeries!$E$2:$E$1045), 0)), "no match"))</f>
        <v/>
      </c>
    </row>
    <row r="1629" spans="1:21" ht="15" customHeight="1" x14ac:dyDescent="0.25">
      <c r="A1629" s="6" t="str">
        <f t="shared" si="271"/>
        <v/>
      </c>
      <c r="B1629" s="272"/>
      <c r="F1629" s="7" t="str">
        <f t="shared" si="274"/>
        <v/>
      </c>
      <c r="G1629" s="21" t="str">
        <f>IF(ISBLANK(C1629),"",_xlfn.XLOOKUP(_xlfn.XLOOKUP(VALUE(LEFT(C1629,4)),Souches!$B$2:$B$15000,Souches!$E$2:$E$15000),Varietes!$B$2:$B$500,Varietes!$C$2:$C$500))</f>
        <v/>
      </c>
      <c r="H1629" s="19" t="str">
        <f>IF(ISBLANK(C1629),"",_xlfn.XLOOKUP(VALUE(LEFT(C1629,4)),Souches!$B$2:$B$15000,Souches!$D$2:$D$15000))</f>
        <v/>
      </c>
      <c r="I1629" s="10" t="str">
        <f t="shared" si="272"/>
        <v/>
      </c>
      <c r="J1629" s="19" t="str">
        <f>IF(I1629="","",INT(('ObjProd (2)'!$C$25-I1629)/7 * (ABS('ObjProd (2)'!$C$25-I1629)&gt;=7)))</f>
        <v/>
      </c>
      <c r="K1629" s="10" t="str">
        <f>IF(I1629="","",
IF(AND(DATEDIF(I1629,'ObjProd (2)'!$C$25,"y")=0,DATEDIF(I1629,'ObjProd (2)'!$C$25,"ym")=0,
   INT(('ObjProd (2)'!$C$25-EDATE(I1629,DATEDIF(I1629,'ObjProd (2)'!$C$25,"y")*12+DATEDIF(I1629,'ObjProd (2)'!$C$25,"ym")))/7)=0),
   "&lt; 1 sem.",
   IF(DATEDIF(I1629,'ObjProd (2)'!$C$25,"y")&gt;0,DATEDIF(I1629,'ObjProd (2)'!$C$25,"y") &amp; " " &amp; IF(DATEDIF(I1629,'ObjProd (2)'!$C$25,"y")=1,"an ","ans "),"") &amp;
   IF(DATEDIF(I1629,'ObjProd (2)'!$C$25,"ym")&gt;0,DATEDIF(I1629,'ObjProd (2)'!$C$25,"ym") &amp; " mois ", "") &amp;
   IF(INT(('ObjProd (2)'!$C$25-EDATE(I1629,DATEDIF(I1629,'ObjProd (2)'!$C$25,"y")*12+DATEDIF(I1629,'ObjProd (2)'!$C$25,"ym")))/7)&gt;0,
      INT(('ObjProd (2)'!$C$25-EDATE(I1629,DATEDIF(I1629,'ObjProd (2)'!$C$25,"y")*12+DATEDIF(I1629,'ObjProd (2)'!$C$25,"ym")))/7) &amp; " sem.",
      "")
)
)</f>
        <v/>
      </c>
      <c r="L1629" s="11" t="str">
        <f t="shared" si="273"/>
        <v/>
      </c>
      <c r="M1629" s="9" t="str">
        <f t="shared" si="269"/>
        <v/>
      </c>
      <c r="N1629" s="9" t="str" cm="1">
        <f t="array" aca="1" ref="N1629" ca="1">LEFT(L1629, IF(ISNUMBER(SUBSTITUTE(_xludf.MID(L1629, 2, 1), ".", ",")), 1, 2))</f>
        <v/>
      </c>
      <c r="O1629" s="19" t="str">
        <f t="shared" ca="1" si="275"/>
        <v/>
      </c>
      <c r="P1629" s="9" t="str">
        <f t="shared" ca="1" si="276"/>
        <v/>
      </c>
      <c r="Q1629" s="9" t="str">
        <f t="shared" ca="1" si="277"/>
        <v/>
      </c>
      <c r="R1629" s="9" t="str">
        <f t="shared" si="270"/>
        <v/>
      </c>
      <c r="S1629" t="str" cm="1">
        <f t="array" ref="S1629">IF(ISBLANK(C1629),"",IFERROR(INDEX(ListeSeries!$A$2:$A$1045, MATCH(1, (DatasScan!G1629=ListeSeries!$B$2:$B$1045) * (DatasScan!H1629&gt;=ListeSeries!$D$2:$D$1045) * (DatasScan!H1629&lt;=ListeSeries!$E$2:$E$1045), 0)), "no match"))</f>
        <v/>
      </c>
      <c r="T1629" s="7" t="str" cm="1">
        <f t="array" ref="T1629">IF(ISBLANK(C1629),"",IFERROR(INDEX(ListeSeries!$C$2:$C$1045, MATCH(1, (DatasScan!G1629=ListeSeries!$B$2:$B$1045) * (DatasScan!H1629&gt;=ListeSeries!$D$2:$D$1045) * (DatasScan!H1629&lt;=ListeSeries!$E$2:$E$1045), 0)), "no match"))</f>
        <v/>
      </c>
      <c r="U1629" s="11" t="str" cm="1">
        <f t="array" ref="U1629">IF(ISBLANK(C1629),"",IFERROR(INDEX(ListeSeries!$F$2:$F$1045, MATCH(1, (DatasScan!G1629=ListeSeries!$B$2:$B$1045) * (DatasScan!H1629&gt;=ListeSeries!$D$2:$D$1045) * (DatasScan!H1629&lt;=ListeSeries!$E$2:$E$1045), 0)), "no match"))</f>
        <v/>
      </c>
    </row>
    <row r="1630" spans="1:21" ht="15" customHeight="1" x14ac:dyDescent="0.25">
      <c r="A1630" s="6" t="str">
        <f t="shared" si="271"/>
        <v/>
      </c>
      <c r="B1630" s="272"/>
      <c r="F1630" s="7" t="str">
        <f t="shared" si="274"/>
        <v/>
      </c>
      <c r="G1630" s="21" t="str">
        <f>IF(ISBLANK(C1630),"",_xlfn.XLOOKUP(_xlfn.XLOOKUP(VALUE(LEFT(C1630,4)),Souches!$B$2:$B$15000,Souches!$E$2:$E$15000),Varietes!$B$2:$B$500,Varietes!$C$2:$C$500))</f>
        <v/>
      </c>
      <c r="H1630" s="19" t="str">
        <f>IF(ISBLANK(C1630),"",_xlfn.XLOOKUP(VALUE(LEFT(C1630,4)),Souches!$B$2:$B$15000,Souches!$D$2:$D$15000))</f>
        <v/>
      </c>
      <c r="I1630" s="10" t="str">
        <f t="shared" si="272"/>
        <v/>
      </c>
      <c r="J1630" s="19" t="str">
        <f>IF(I1630="","",INT(('ObjProd (2)'!$C$25-I1630)/7 * (ABS('ObjProd (2)'!$C$25-I1630)&gt;=7)))</f>
        <v/>
      </c>
      <c r="K1630" s="10" t="str">
        <f>IF(I1630="","",
IF(AND(DATEDIF(I1630,'ObjProd (2)'!$C$25,"y")=0,DATEDIF(I1630,'ObjProd (2)'!$C$25,"ym")=0,
   INT(('ObjProd (2)'!$C$25-EDATE(I1630,DATEDIF(I1630,'ObjProd (2)'!$C$25,"y")*12+DATEDIF(I1630,'ObjProd (2)'!$C$25,"ym")))/7)=0),
   "&lt; 1 sem.",
   IF(DATEDIF(I1630,'ObjProd (2)'!$C$25,"y")&gt;0,DATEDIF(I1630,'ObjProd (2)'!$C$25,"y") &amp; " " &amp; IF(DATEDIF(I1630,'ObjProd (2)'!$C$25,"y")=1,"an ","ans "),"") &amp;
   IF(DATEDIF(I1630,'ObjProd (2)'!$C$25,"ym")&gt;0,DATEDIF(I1630,'ObjProd (2)'!$C$25,"ym") &amp; " mois ", "") &amp;
   IF(INT(('ObjProd (2)'!$C$25-EDATE(I1630,DATEDIF(I1630,'ObjProd (2)'!$C$25,"y")*12+DATEDIF(I1630,'ObjProd (2)'!$C$25,"ym")))/7)&gt;0,
      INT(('ObjProd (2)'!$C$25-EDATE(I1630,DATEDIF(I1630,'ObjProd (2)'!$C$25,"y")*12+DATEDIF(I1630,'ObjProd (2)'!$C$25,"ym")))/7) &amp; " sem.",
      "")
)
)</f>
        <v/>
      </c>
      <c r="L1630" s="11" t="str">
        <f t="shared" si="273"/>
        <v/>
      </c>
      <c r="M1630" s="9" t="str">
        <f t="shared" si="269"/>
        <v/>
      </c>
      <c r="N1630" s="9" t="str" cm="1">
        <f t="array" aca="1" ref="N1630" ca="1">LEFT(L1630, IF(ISNUMBER(SUBSTITUTE(_xludf.MID(L1630, 2, 1), ".", ",")), 1, 2))</f>
        <v/>
      </c>
      <c r="O1630" s="19" t="str">
        <f t="shared" ca="1" si="275"/>
        <v/>
      </c>
      <c r="P1630" s="9" t="str">
        <f t="shared" ca="1" si="276"/>
        <v/>
      </c>
      <c r="Q1630" s="9" t="str">
        <f t="shared" ca="1" si="277"/>
        <v/>
      </c>
      <c r="R1630" s="9" t="str">
        <f t="shared" si="270"/>
        <v/>
      </c>
      <c r="S1630" t="str" cm="1">
        <f t="array" ref="S1630">IF(ISBLANK(C1630),"",IFERROR(INDEX(ListeSeries!$A$2:$A$1045, MATCH(1, (DatasScan!G1630=ListeSeries!$B$2:$B$1045) * (DatasScan!H1630&gt;=ListeSeries!$D$2:$D$1045) * (DatasScan!H1630&lt;=ListeSeries!$E$2:$E$1045), 0)), "no match"))</f>
        <v/>
      </c>
      <c r="T1630" s="7" t="str" cm="1">
        <f t="array" ref="T1630">IF(ISBLANK(C1630),"",IFERROR(INDEX(ListeSeries!$C$2:$C$1045, MATCH(1, (DatasScan!G1630=ListeSeries!$B$2:$B$1045) * (DatasScan!H1630&gt;=ListeSeries!$D$2:$D$1045) * (DatasScan!H1630&lt;=ListeSeries!$E$2:$E$1045), 0)), "no match"))</f>
        <v/>
      </c>
      <c r="U1630" s="11" t="str" cm="1">
        <f t="array" ref="U1630">IF(ISBLANK(C1630),"",IFERROR(INDEX(ListeSeries!$F$2:$F$1045, MATCH(1, (DatasScan!G1630=ListeSeries!$B$2:$B$1045) * (DatasScan!H1630&gt;=ListeSeries!$D$2:$D$1045) * (DatasScan!H1630&lt;=ListeSeries!$E$2:$E$1045), 0)), "no match"))</f>
        <v/>
      </c>
    </row>
    <row r="1631" spans="1:21" ht="15" customHeight="1" x14ac:dyDescent="0.25">
      <c r="A1631" s="6" t="str">
        <f t="shared" si="271"/>
        <v/>
      </c>
      <c r="B1631" s="272"/>
      <c r="F1631" s="7" t="str">
        <f t="shared" si="274"/>
        <v/>
      </c>
      <c r="G1631" s="21" t="str">
        <f>IF(ISBLANK(C1631),"",_xlfn.XLOOKUP(_xlfn.XLOOKUP(VALUE(LEFT(C1631,4)),Souches!$B$2:$B$15000,Souches!$E$2:$E$15000),Varietes!$B$2:$B$500,Varietes!$C$2:$C$500))</f>
        <v/>
      </c>
      <c r="H1631" s="19" t="str">
        <f>IF(ISBLANK(C1631),"",_xlfn.XLOOKUP(VALUE(LEFT(C1631,4)),Souches!$B$2:$B$15000,Souches!$D$2:$D$15000))</f>
        <v/>
      </c>
      <c r="I1631" s="10" t="str">
        <f t="shared" si="272"/>
        <v/>
      </c>
      <c r="J1631" s="19" t="str">
        <f>IF(I1631="","",INT(('ObjProd (2)'!$C$25-I1631)/7 * (ABS('ObjProd (2)'!$C$25-I1631)&gt;=7)))</f>
        <v/>
      </c>
      <c r="K1631" s="10" t="str">
        <f>IF(I1631="","",
IF(AND(DATEDIF(I1631,'ObjProd (2)'!$C$25,"y")=0,DATEDIF(I1631,'ObjProd (2)'!$C$25,"ym")=0,
   INT(('ObjProd (2)'!$C$25-EDATE(I1631,DATEDIF(I1631,'ObjProd (2)'!$C$25,"y")*12+DATEDIF(I1631,'ObjProd (2)'!$C$25,"ym")))/7)=0),
   "&lt; 1 sem.",
   IF(DATEDIF(I1631,'ObjProd (2)'!$C$25,"y")&gt;0,DATEDIF(I1631,'ObjProd (2)'!$C$25,"y") &amp; " " &amp; IF(DATEDIF(I1631,'ObjProd (2)'!$C$25,"y")=1,"an ","ans "),"") &amp;
   IF(DATEDIF(I1631,'ObjProd (2)'!$C$25,"ym")&gt;0,DATEDIF(I1631,'ObjProd (2)'!$C$25,"ym") &amp; " mois ", "") &amp;
   IF(INT(('ObjProd (2)'!$C$25-EDATE(I1631,DATEDIF(I1631,'ObjProd (2)'!$C$25,"y")*12+DATEDIF(I1631,'ObjProd (2)'!$C$25,"ym")))/7)&gt;0,
      INT(('ObjProd (2)'!$C$25-EDATE(I1631,DATEDIF(I1631,'ObjProd (2)'!$C$25,"y")*12+DATEDIF(I1631,'ObjProd (2)'!$C$25,"ym")))/7) &amp; " sem.",
      "")
)
)</f>
        <v/>
      </c>
      <c r="L1631" s="11" t="str">
        <f t="shared" si="273"/>
        <v/>
      </c>
      <c r="M1631" s="9" t="str">
        <f t="shared" si="269"/>
        <v/>
      </c>
      <c r="N1631" s="9" t="str" cm="1">
        <f t="array" aca="1" ref="N1631" ca="1">LEFT(L1631, IF(ISNUMBER(SUBSTITUTE(_xludf.MID(L1631, 2, 1), ".", ",")), 1, 2))</f>
        <v/>
      </c>
      <c r="O1631" s="19" t="str">
        <f t="shared" ca="1" si="275"/>
        <v/>
      </c>
      <c r="P1631" s="9" t="str">
        <f t="shared" ca="1" si="276"/>
        <v/>
      </c>
      <c r="Q1631" s="9" t="str">
        <f t="shared" ca="1" si="277"/>
        <v/>
      </c>
      <c r="R1631" s="9" t="str">
        <f t="shared" si="270"/>
        <v/>
      </c>
      <c r="S1631" t="str" cm="1">
        <f t="array" ref="S1631">IF(ISBLANK(C1631),"",IFERROR(INDEX(ListeSeries!$A$2:$A$1045, MATCH(1, (DatasScan!G1631=ListeSeries!$B$2:$B$1045) * (DatasScan!H1631&gt;=ListeSeries!$D$2:$D$1045) * (DatasScan!H1631&lt;=ListeSeries!$E$2:$E$1045), 0)), "no match"))</f>
        <v/>
      </c>
      <c r="T1631" s="7" t="str" cm="1">
        <f t="array" ref="T1631">IF(ISBLANK(C1631),"",IFERROR(INDEX(ListeSeries!$C$2:$C$1045, MATCH(1, (DatasScan!G1631=ListeSeries!$B$2:$B$1045) * (DatasScan!H1631&gt;=ListeSeries!$D$2:$D$1045) * (DatasScan!H1631&lt;=ListeSeries!$E$2:$E$1045), 0)), "no match"))</f>
        <v/>
      </c>
      <c r="U1631" s="11" t="str" cm="1">
        <f t="array" ref="U1631">IF(ISBLANK(C1631),"",IFERROR(INDEX(ListeSeries!$F$2:$F$1045, MATCH(1, (DatasScan!G1631=ListeSeries!$B$2:$B$1045) * (DatasScan!H1631&gt;=ListeSeries!$D$2:$D$1045) * (DatasScan!H1631&lt;=ListeSeries!$E$2:$E$1045), 0)), "no match"))</f>
        <v/>
      </c>
    </row>
    <row r="1632" spans="1:21" ht="15" customHeight="1" x14ac:dyDescent="0.25">
      <c r="A1632" s="6" t="str">
        <f t="shared" si="271"/>
        <v/>
      </c>
      <c r="B1632" s="272"/>
      <c r="F1632" s="7" t="str">
        <f t="shared" si="274"/>
        <v/>
      </c>
      <c r="G1632" s="21" t="str">
        <f>IF(ISBLANK(C1632),"",_xlfn.XLOOKUP(_xlfn.XLOOKUP(VALUE(LEFT(C1632,4)),Souches!$B$2:$B$15000,Souches!$E$2:$E$15000),Varietes!$B$2:$B$500,Varietes!$C$2:$C$500))</f>
        <v/>
      </c>
      <c r="H1632" s="19" t="str">
        <f>IF(ISBLANK(C1632),"",_xlfn.XLOOKUP(VALUE(LEFT(C1632,4)),Souches!$B$2:$B$15000,Souches!$D$2:$D$15000))</f>
        <v/>
      </c>
      <c r="I1632" s="10" t="str">
        <f t="shared" si="272"/>
        <v/>
      </c>
      <c r="J1632" s="19" t="str">
        <f>IF(I1632="","",INT(('ObjProd (2)'!$C$25-I1632)/7 * (ABS('ObjProd (2)'!$C$25-I1632)&gt;=7)))</f>
        <v/>
      </c>
      <c r="K1632" s="10" t="str">
        <f>IF(I1632="","",
IF(AND(DATEDIF(I1632,'ObjProd (2)'!$C$25,"y")=0,DATEDIF(I1632,'ObjProd (2)'!$C$25,"ym")=0,
   INT(('ObjProd (2)'!$C$25-EDATE(I1632,DATEDIF(I1632,'ObjProd (2)'!$C$25,"y")*12+DATEDIF(I1632,'ObjProd (2)'!$C$25,"ym")))/7)=0),
   "&lt; 1 sem.",
   IF(DATEDIF(I1632,'ObjProd (2)'!$C$25,"y")&gt;0,DATEDIF(I1632,'ObjProd (2)'!$C$25,"y") &amp; " " &amp; IF(DATEDIF(I1632,'ObjProd (2)'!$C$25,"y")=1,"an ","ans "),"") &amp;
   IF(DATEDIF(I1632,'ObjProd (2)'!$C$25,"ym")&gt;0,DATEDIF(I1632,'ObjProd (2)'!$C$25,"ym") &amp; " mois ", "") &amp;
   IF(INT(('ObjProd (2)'!$C$25-EDATE(I1632,DATEDIF(I1632,'ObjProd (2)'!$C$25,"y")*12+DATEDIF(I1632,'ObjProd (2)'!$C$25,"ym")))/7)&gt;0,
      INT(('ObjProd (2)'!$C$25-EDATE(I1632,DATEDIF(I1632,'ObjProd (2)'!$C$25,"y")*12+DATEDIF(I1632,'ObjProd (2)'!$C$25,"ym")))/7) &amp; " sem.",
      "")
)
)</f>
        <v/>
      </c>
      <c r="L1632" s="11" t="str">
        <f t="shared" si="273"/>
        <v/>
      </c>
      <c r="M1632" s="9" t="str">
        <f t="shared" si="269"/>
        <v/>
      </c>
      <c r="N1632" s="9" t="str" cm="1">
        <f t="array" aca="1" ref="N1632" ca="1">LEFT(L1632, IF(ISNUMBER(SUBSTITUTE(_xludf.MID(L1632, 2, 1), ".", ",")), 1, 2))</f>
        <v/>
      </c>
      <c r="O1632" s="19" t="str">
        <f t="shared" ca="1" si="275"/>
        <v/>
      </c>
      <c r="P1632" s="9" t="str">
        <f t="shared" ca="1" si="276"/>
        <v/>
      </c>
      <c r="Q1632" s="9" t="str">
        <f t="shared" ca="1" si="277"/>
        <v/>
      </c>
      <c r="R1632" s="9" t="str">
        <f t="shared" si="270"/>
        <v/>
      </c>
      <c r="S1632" t="str" cm="1">
        <f t="array" ref="S1632">IF(ISBLANK(C1632),"",IFERROR(INDEX(ListeSeries!$A$2:$A$1045, MATCH(1, (DatasScan!G1632=ListeSeries!$B$2:$B$1045) * (DatasScan!H1632&gt;=ListeSeries!$D$2:$D$1045) * (DatasScan!H1632&lt;=ListeSeries!$E$2:$E$1045), 0)), "no match"))</f>
        <v/>
      </c>
      <c r="T1632" s="7" t="str" cm="1">
        <f t="array" ref="T1632">IF(ISBLANK(C1632),"",IFERROR(INDEX(ListeSeries!$C$2:$C$1045, MATCH(1, (DatasScan!G1632=ListeSeries!$B$2:$B$1045) * (DatasScan!H1632&gt;=ListeSeries!$D$2:$D$1045) * (DatasScan!H1632&lt;=ListeSeries!$E$2:$E$1045), 0)), "no match"))</f>
        <v/>
      </c>
      <c r="U1632" s="11" t="str" cm="1">
        <f t="array" ref="U1632">IF(ISBLANK(C1632),"",IFERROR(INDEX(ListeSeries!$F$2:$F$1045, MATCH(1, (DatasScan!G1632=ListeSeries!$B$2:$B$1045) * (DatasScan!H1632&gt;=ListeSeries!$D$2:$D$1045) * (DatasScan!H1632&lt;=ListeSeries!$E$2:$E$1045), 0)), "no match"))</f>
        <v/>
      </c>
    </row>
    <row r="1633" spans="1:21" ht="15" customHeight="1" x14ac:dyDescent="0.25">
      <c r="A1633" s="6" t="str">
        <f t="shared" si="271"/>
        <v/>
      </c>
      <c r="B1633" s="272"/>
      <c r="F1633" s="7" t="str">
        <f t="shared" si="274"/>
        <v/>
      </c>
      <c r="G1633" s="21" t="str">
        <f>IF(ISBLANK(C1633),"",_xlfn.XLOOKUP(_xlfn.XLOOKUP(VALUE(LEFT(C1633,4)),Souches!$B$2:$B$15000,Souches!$E$2:$E$15000),Varietes!$B$2:$B$500,Varietes!$C$2:$C$500))</f>
        <v/>
      </c>
      <c r="H1633" s="19" t="str">
        <f>IF(ISBLANK(C1633),"",_xlfn.XLOOKUP(VALUE(LEFT(C1633,4)),Souches!$B$2:$B$15000,Souches!$D$2:$D$15000))</f>
        <v/>
      </c>
      <c r="I1633" s="10" t="str">
        <f t="shared" si="272"/>
        <v/>
      </c>
      <c r="J1633" s="19" t="str">
        <f>IF(I1633="","",INT(('ObjProd (2)'!$C$25-I1633)/7 * (ABS('ObjProd (2)'!$C$25-I1633)&gt;=7)))</f>
        <v/>
      </c>
      <c r="K1633" s="10" t="str">
        <f>IF(I1633="","",
IF(AND(DATEDIF(I1633,'ObjProd (2)'!$C$25,"y")=0,DATEDIF(I1633,'ObjProd (2)'!$C$25,"ym")=0,
   INT(('ObjProd (2)'!$C$25-EDATE(I1633,DATEDIF(I1633,'ObjProd (2)'!$C$25,"y")*12+DATEDIF(I1633,'ObjProd (2)'!$C$25,"ym")))/7)=0),
   "&lt; 1 sem.",
   IF(DATEDIF(I1633,'ObjProd (2)'!$C$25,"y")&gt;0,DATEDIF(I1633,'ObjProd (2)'!$C$25,"y") &amp; " " &amp; IF(DATEDIF(I1633,'ObjProd (2)'!$C$25,"y")=1,"an ","ans "),"") &amp;
   IF(DATEDIF(I1633,'ObjProd (2)'!$C$25,"ym")&gt;0,DATEDIF(I1633,'ObjProd (2)'!$C$25,"ym") &amp; " mois ", "") &amp;
   IF(INT(('ObjProd (2)'!$C$25-EDATE(I1633,DATEDIF(I1633,'ObjProd (2)'!$C$25,"y")*12+DATEDIF(I1633,'ObjProd (2)'!$C$25,"ym")))/7)&gt;0,
      INT(('ObjProd (2)'!$C$25-EDATE(I1633,DATEDIF(I1633,'ObjProd (2)'!$C$25,"y")*12+DATEDIF(I1633,'ObjProd (2)'!$C$25,"ym")))/7) &amp; " sem.",
      "")
)
)</f>
        <v/>
      </c>
      <c r="L1633" s="11" t="str">
        <f t="shared" si="273"/>
        <v/>
      </c>
      <c r="M1633" s="9" t="str">
        <f t="shared" si="269"/>
        <v/>
      </c>
      <c r="N1633" s="9" t="str" cm="1">
        <f t="array" aca="1" ref="N1633" ca="1">LEFT(L1633, IF(ISNUMBER(SUBSTITUTE(_xludf.MID(L1633, 2, 1), ".", ",")), 1, 2))</f>
        <v/>
      </c>
      <c r="O1633" s="19" t="str">
        <f t="shared" ca="1" si="275"/>
        <v/>
      </c>
      <c r="P1633" s="9" t="str">
        <f t="shared" ca="1" si="276"/>
        <v/>
      </c>
      <c r="Q1633" s="9" t="str">
        <f t="shared" ca="1" si="277"/>
        <v/>
      </c>
      <c r="R1633" s="9" t="str">
        <f t="shared" si="270"/>
        <v/>
      </c>
      <c r="S1633" t="str" cm="1">
        <f t="array" ref="S1633">IF(ISBLANK(C1633),"",IFERROR(INDEX(ListeSeries!$A$2:$A$1045, MATCH(1, (DatasScan!G1633=ListeSeries!$B$2:$B$1045) * (DatasScan!H1633&gt;=ListeSeries!$D$2:$D$1045) * (DatasScan!H1633&lt;=ListeSeries!$E$2:$E$1045), 0)), "no match"))</f>
        <v/>
      </c>
      <c r="T1633" s="7" t="str" cm="1">
        <f t="array" ref="T1633">IF(ISBLANK(C1633),"",IFERROR(INDEX(ListeSeries!$C$2:$C$1045, MATCH(1, (DatasScan!G1633=ListeSeries!$B$2:$B$1045) * (DatasScan!H1633&gt;=ListeSeries!$D$2:$D$1045) * (DatasScan!H1633&lt;=ListeSeries!$E$2:$E$1045), 0)), "no match"))</f>
        <v/>
      </c>
      <c r="U1633" s="11" t="str" cm="1">
        <f t="array" ref="U1633">IF(ISBLANK(C1633),"",IFERROR(INDEX(ListeSeries!$F$2:$F$1045, MATCH(1, (DatasScan!G1633=ListeSeries!$B$2:$B$1045) * (DatasScan!H1633&gt;=ListeSeries!$D$2:$D$1045) * (DatasScan!H1633&lt;=ListeSeries!$E$2:$E$1045), 0)), "no match"))</f>
        <v/>
      </c>
    </row>
    <row r="1634" spans="1:21" ht="15" customHeight="1" x14ac:dyDescent="0.25">
      <c r="A1634" s="6" t="str">
        <f t="shared" si="271"/>
        <v/>
      </c>
      <c r="B1634" s="272"/>
      <c r="F1634" s="7" t="str">
        <f t="shared" si="274"/>
        <v/>
      </c>
      <c r="G1634" s="21" t="str">
        <f>IF(ISBLANK(C1634),"",_xlfn.XLOOKUP(_xlfn.XLOOKUP(VALUE(LEFT(C1634,4)),Souches!$B$2:$B$15000,Souches!$E$2:$E$15000),Varietes!$B$2:$B$500,Varietes!$C$2:$C$500))</f>
        <v/>
      </c>
      <c r="H1634" s="19" t="str">
        <f>IF(ISBLANK(C1634),"",_xlfn.XLOOKUP(VALUE(LEFT(C1634,4)),Souches!$B$2:$B$15000,Souches!$D$2:$D$15000))</f>
        <v/>
      </c>
      <c r="I1634" s="10" t="str">
        <f t="shared" si="272"/>
        <v/>
      </c>
      <c r="J1634" s="19" t="str">
        <f>IF(I1634="","",INT(('ObjProd (2)'!$C$25-I1634)/7 * (ABS('ObjProd (2)'!$C$25-I1634)&gt;=7)))</f>
        <v/>
      </c>
      <c r="K1634" s="10" t="str">
        <f>IF(I1634="","",
IF(AND(DATEDIF(I1634,'ObjProd (2)'!$C$25,"y")=0,DATEDIF(I1634,'ObjProd (2)'!$C$25,"ym")=0,
   INT(('ObjProd (2)'!$C$25-EDATE(I1634,DATEDIF(I1634,'ObjProd (2)'!$C$25,"y")*12+DATEDIF(I1634,'ObjProd (2)'!$C$25,"ym")))/7)=0),
   "&lt; 1 sem.",
   IF(DATEDIF(I1634,'ObjProd (2)'!$C$25,"y")&gt;0,DATEDIF(I1634,'ObjProd (2)'!$C$25,"y") &amp; " " &amp; IF(DATEDIF(I1634,'ObjProd (2)'!$C$25,"y")=1,"an ","ans "),"") &amp;
   IF(DATEDIF(I1634,'ObjProd (2)'!$C$25,"ym")&gt;0,DATEDIF(I1634,'ObjProd (2)'!$C$25,"ym") &amp; " mois ", "") &amp;
   IF(INT(('ObjProd (2)'!$C$25-EDATE(I1634,DATEDIF(I1634,'ObjProd (2)'!$C$25,"y")*12+DATEDIF(I1634,'ObjProd (2)'!$C$25,"ym")))/7)&gt;0,
      INT(('ObjProd (2)'!$C$25-EDATE(I1634,DATEDIF(I1634,'ObjProd (2)'!$C$25,"y")*12+DATEDIF(I1634,'ObjProd (2)'!$C$25,"ym")))/7) &amp; " sem.",
      "")
)
)</f>
        <v/>
      </c>
      <c r="L1634" s="11" t="str">
        <f t="shared" si="273"/>
        <v/>
      </c>
      <c r="M1634" s="9" t="str">
        <f t="shared" si="269"/>
        <v/>
      </c>
      <c r="N1634" s="9" t="str" cm="1">
        <f t="array" aca="1" ref="N1634" ca="1">LEFT(L1634, IF(ISNUMBER(SUBSTITUTE(_xludf.MID(L1634, 2, 1), ".", ",")), 1, 2))</f>
        <v/>
      </c>
      <c r="O1634" s="19" t="str">
        <f t="shared" ca="1" si="275"/>
        <v/>
      </c>
      <c r="P1634" s="9" t="str">
        <f t="shared" ca="1" si="276"/>
        <v/>
      </c>
      <c r="Q1634" s="9" t="str">
        <f t="shared" ca="1" si="277"/>
        <v/>
      </c>
      <c r="R1634" s="9" t="str">
        <f t="shared" si="270"/>
        <v/>
      </c>
      <c r="S1634" t="str" cm="1">
        <f t="array" ref="S1634">IF(ISBLANK(C1634),"",IFERROR(INDEX(ListeSeries!$A$2:$A$1045, MATCH(1, (DatasScan!G1634=ListeSeries!$B$2:$B$1045) * (DatasScan!H1634&gt;=ListeSeries!$D$2:$D$1045) * (DatasScan!H1634&lt;=ListeSeries!$E$2:$E$1045), 0)), "no match"))</f>
        <v/>
      </c>
      <c r="T1634" s="7" t="str" cm="1">
        <f t="array" ref="T1634">IF(ISBLANK(C1634),"",IFERROR(INDEX(ListeSeries!$C$2:$C$1045, MATCH(1, (DatasScan!G1634=ListeSeries!$B$2:$B$1045) * (DatasScan!H1634&gt;=ListeSeries!$D$2:$D$1045) * (DatasScan!H1634&lt;=ListeSeries!$E$2:$E$1045), 0)), "no match"))</f>
        <v/>
      </c>
      <c r="U1634" s="11" t="str" cm="1">
        <f t="array" ref="U1634">IF(ISBLANK(C1634),"",IFERROR(INDEX(ListeSeries!$F$2:$F$1045, MATCH(1, (DatasScan!G1634=ListeSeries!$B$2:$B$1045) * (DatasScan!H1634&gt;=ListeSeries!$D$2:$D$1045) * (DatasScan!H1634&lt;=ListeSeries!$E$2:$E$1045), 0)), "no match"))</f>
        <v/>
      </c>
    </row>
    <row r="1635" spans="1:21" ht="15" customHeight="1" x14ac:dyDescent="0.25">
      <c r="A1635" s="6" t="str">
        <f t="shared" si="271"/>
        <v/>
      </c>
      <c r="B1635" s="272"/>
      <c r="F1635" s="7" t="str">
        <f t="shared" si="274"/>
        <v/>
      </c>
      <c r="G1635" s="21" t="str">
        <f>IF(ISBLANK(C1635),"",_xlfn.XLOOKUP(_xlfn.XLOOKUP(VALUE(LEFT(C1635,4)),Souches!$B$2:$B$15000,Souches!$E$2:$E$15000),Varietes!$B$2:$B$500,Varietes!$C$2:$C$500))</f>
        <v/>
      </c>
      <c r="H1635" s="19" t="str">
        <f>IF(ISBLANK(C1635),"",_xlfn.XLOOKUP(VALUE(LEFT(C1635,4)),Souches!$B$2:$B$15000,Souches!$D$2:$D$15000))</f>
        <v/>
      </c>
      <c r="I1635" s="10" t="str">
        <f t="shared" si="272"/>
        <v/>
      </c>
      <c r="J1635" s="19" t="str">
        <f>IF(I1635="","",INT(('ObjProd (2)'!$C$25-I1635)/7 * (ABS('ObjProd (2)'!$C$25-I1635)&gt;=7)))</f>
        <v/>
      </c>
      <c r="K1635" s="10" t="str">
        <f>IF(I1635="","",
IF(AND(DATEDIF(I1635,'ObjProd (2)'!$C$25,"y")=0,DATEDIF(I1635,'ObjProd (2)'!$C$25,"ym")=0,
   INT(('ObjProd (2)'!$C$25-EDATE(I1635,DATEDIF(I1635,'ObjProd (2)'!$C$25,"y")*12+DATEDIF(I1635,'ObjProd (2)'!$C$25,"ym")))/7)=0),
   "&lt; 1 sem.",
   IF(DATEDIF(I1635,'ObjProd (2)'!$C$25,"y")&gt;0,DATEDIF(I1635,'ObjProd (2)'!$C$25,"y") &amp; " " &amp; IF(DATEDIF(I1635,'ObjProd (2)'!$C$25,"y")=1,"an ","ans "),"") &amp;
   IF(DATEDIF(I1635,'ObjProd (2)'!$C$25,"ym")&gt;0,DATEDIF(I1635,'ObjProd (2)'!$C$25,"ym") &amp; " mois ", "") &amp;
   IF(INT(('ObjProd (2)'!$C$25-EDATE(I1635,DATEDIF(I1635,'ObjProd (2)'!$C$25,"y")*12+DATEDIF(I1635,'ObjProd (2)'!$C$25,"ym")))/7)&gt;0,
      INT(('ObjProd (2)'!$C$25-EDATE(I1635,DATEDIF(I1635,'ObjProd (2)'!$C$25,"y")*12+DATEDIF(I1635,'ObjProd (2)'!$C$25,"ym")))/7) &amp; " sem.",
      "")
)
)</f>
        <v/>
      </c>
      <c r="L1635" s="11" t="str">
        <f t="shared" si="273"/>
        <v/>
      </c>
      <c r="M1635" s="9" t="str">
        <f t="shared" si="269"/>
        <v/>
      </c>
      <c r="N1635" s="9" t="str" cm="1">
        <f t="array" aca="1" ref="N1635" ca="1">LEFT(L1635, IF(ISNUMBER(SUBSTITUTE(_xludf.MID(L1635, 2, 1), ".", ",")), 1, 2))</f>
        <v/>
      </c>
      <c r="O1635" s="19" t="str">
        <f t="shared" ca="1" si="275"/>
        <v/>
      </c>
      <c r="P1635" s="9" t="str">
        <f t="shared" ca="1" si="276"/>
        <v/>
      </c>
      <c r="Q1635" s="9" t="str">
        <f t="shared" ca="1" si="277"/>
        <v/>
      </c>
      <c r="R1635" s="9" t="str">
        <f t="shared" si="270"/>
        <v/>
      </c>
      <c r="S1635" t="str" cm="1">
        <f t="array" ref="S1635">IF(ISBLANK(C1635),"",IFERROR(INDEX(ListeSeries!$A$2:$A$1045, MATCH(1, (DatasScan!G1635=ListeSeries!$B$2:$B$1045) * (DatasScan!H1635&gt;=ListeSeries!$D$2:$D$1045) * (DatasScan!H1635&lt;=ListeSeries!$E$2:$E$1045), 0)), "no match"))</f>
        <v/>
      </c>
      <c r="T1635" s="7" t="str" cm="1">
        <f t="array" ref="T1635">IF(ISBLANK(C1635),"",IFERROR(INDEX(ListeSeries!$C$2:$C$1045, MATCH(1, (DatasScan!G1635=ListeSeries!$B$2:$B$1045) * (DatasScan!H1635&gt;=ListeSeries!$D$2:$D$1045) * (DatasScan!H1635&lt;=ListeSeries!$E$2:$E$1045), 0)), "no match"))</f>
        <v/>
      </c>
      <c r="U1635" s="11" t="str" cm="1">
        <f t="array" ref="U1635">IF(ISBLANK(C1635),"",IFERROR(INDEX(ListeSeries!$F$2:$F$1045, MATCH(1, (DatasScan!G1635=ListeSeries!$B$2:$B$1045) * (DatasScan!H1635&gt;=ListeSeries!$D$2:$D$1045) * (DatasScan!H1635&lt;=ListeSeries!$E$2:$E$1045), 0)), "no match"))</f>
        <v/>
      </c>
    </row>
    <row r="1636" spans="1:21" ht="15" customHeight="1" x14ac:dyDescent="0.25">
      <c r="A1636" s="6" t="str">
        <f t="shared" si="271"/>
        <v/>
      </c>
      <c r="B1636" s="272"/>
      <c r="F1636" s="7" t="str">
        <f t="shared" si="274"/>
        <v/>
      </c>
      <c r="G1636" s="21" t="str">
        <f>IF(ISBLANK(C1636),"",_xlfn.XLOOKUP(_xlfn.XLOOKUP(VALUE(LEFT(C1636,4)),Souches!$B$2:$B$15000,Souches!$E$2:$E$15000),Varietes!$B$2:$B$500,Varietes!$C$2:$C$500))</f>
        <v/>
      </c>
      <c r="H1636" s="19" t="str">
        <f>IF(ISBLANK(C1636),"",_xlfn.XLOOKUP(VALUE(LEFT(C1636,4)),Souches!$B$2:$B$15000,Souches!$D$2:$D$15000))</f>
        <v/>
      </c>
      <c r="I1636" s="10" t="str">
        <f t="shared" si="272"/>
        <v/>
      </c>
      <c r="J1636" s="19" t="str">
        <f>IF(I1636="","",INT(('ObjProd (2)'!$C$25-I1636)/7 * (ABS('ObjProd (2)'!$C$25-I1636)&gt;=7)))</f>
        <v/>
      </c>
      <c r="K1636" s="10" t="str">
        <f>IF(I1636="","",
IF(AND(DATEDIF(I1636,'ObjProd (2)'!$C$25,"y")=0,DATEDIF(I1636,'ObjProd (2)'!$C$25,"ym")=0,
   INT(('ObjProd (2)'!$C$25-EDATE(I1636,DATEDIF(I1636,'ObjProd (2)'!$C$25,"y")*12+DATEDIF(I1636,'ObjProd (2)'!$C$25,"ym")))/7)=0),
   "&lt; 1 sem.",
   IF(DATEDIF(I1636,'ObjProd (2)'!$C$25,"y")&gt;0,DATEDIF(I1636,'ObjProd (2)'!$C$25,"y") &amp; " " &amp; IF(DATEDIF(I1636,'ObjProd (2)'!$C$25,"y")=1,"an ","ans "),"") &amp;
   IF(DATEDIF(I1636,'ObjProd (2)'!$C$25,"ym")&gt;0,DATEDIF(I1636,'ObjProd (2)'!$C$25,"ym") &amp; " mois ", "") &amp;
   IF(INT(('ObjProd (2)'!$C$25-EDATE(I1636,DATEDIF(I1636,'ObjProd (2)'!$C$25,"y")*12+DATEDIF(I1636,'ObjProd (2)'!$C$25,"ym")))/7)&gt;0,
      INT(('ObjProd (2)'!$C$25-EDATE(I1636,DATEDIF(I1636,'ObjProd (2)'!$C$25,"y")*12+DATEDIF(I1636,'ObjProd (2)'!$C$25,"ym")))/7) &amp; " sem.",
      "")
)
)</f>
        <v/>
      </c>
      <c r="L1636" s="11" t="str">
        <f t="shared" si="273"/>
        <v/>
      </c>
      <c r="M1636" s="9" t="str">
        <f t="shared" si="269"/>
        <v/>
      </c>
      <c r="N1636" s="9" t="str" cm="1">
        <f t="array" aca="1" ref="N1636" ca="1">LEFT(L1636, IF(ISNUMBER(SUBSTITUTE(_xludf.MID(L1636, 2, 1), ".", ",")), 1, 2))</f>
        <v/>
      </c>
      <c r="O1636" s="19" t="str">
        <f t="shared" ca="1" si="275"/>
        <v/>
      </c>
      <c r="P1636" s="9" t="str">
        <f t="shared" ca="1" si="276"/>
        <v/>
      </c>
      <c r="Q1636" s="9" t="str">
        <f t="shared" ca="1" si="277"/>
        <v/>
      </c>
      <c r="R1636" s="9" t="str">
        <f t="shared" si="270"/>
        <v/>
      </c>
      <c r="S1636" t="str" cm="1">
        <f t="array" ref="S1636">IF(ISBLANK(C1636),"",IFERROR(INDEX(ListeSeries!$A$2:$A$1045, MATCH(1, (DatasScan!G1636=ListeSeries!$B$2:$B$1045) * (DatasScan!H1636&gt;=ListeSeries!$D$2:$D$1045) * (DatasScan!H1636&lt;=ListeSeries!$E$2:$E$1045), 0)), "no match"))</f>
        <v/>
      </c>
      <c r="T1636" s="7" t="str" cm="1">
        <f t="array" ref="T1636">IF(ISBLANK(C1636),"",IFERROR(INDEX(ListeSeries!$C$2:$C$1045, MATCH(1, (DatasScan!G1636=ListeSeries!$B$2:$B$1045) * (DatasScan!H1636&gt;=ListeSeries!$D$2:$D$1045) * (DatasScan!H1636&lt;=ListeSeries!$E$2:$E$1045), 0)), "no match"))</f>
        <v/>
      </c>
      <c r="U1636" s="11" t="str" cm="1">
        <f t="array" ref="U1636">IF(ISBLANK(C1636),"",IFERROR(INDEX(ListeSeries!$F$2:$F$1045, MATCH(1, (DatasScan!G1636=ListeSeries!$B$2:$B$1045) * (DatasScan!H1636&gt;=ListeSeries!$D$2:$D$1045) * (DatasScan!H1636&lt;=ListeSeries!$E$2:$E$1045), 0)), "no match"))</f>
        <v/>
      </c>
    </row>
    <row r="1637" spans="1:21" ht="15" customHeight="1" x14ac:dyDescent="0.25">
      <c r="A1637" s="6" t="str">
        <f t="shared" si="271"/>
        <v/>
      </c>
      <c r="B1637" s="272"/>
      <c r="F1637" s="7" t="str">
        <f t="shared" si="274"/>
        <v/>
      </c>
      <c r="G1637" s="21" t="str">
        <f>IF(ISBLANK(C1637),"",_xlfn.XLOOKUP(_xlfn.XLOOKUP(VALUE(LEFT(C1637,4)),Souches!$B$2:$B$15000,Souches!$E$2:$E$15000),Varietes!$B$2:$B$500,Varietes!$C$2:$C$500))</f>
        <v/>
      </c>
      <c r="H1637" s="19" t="str">
        <f>IF(ISBLANK(C1637),"",_xlfn.XLOOKUP(VALUE(LEFT(C1637,4)),Souches!$B$2:$B$15000,Souches!$D$2:$D$15000))</f>
        <v/>
      </c>
      <c r="I1637" s="10" t="str">
        <f t="shared" si="272"/>
        <v/>
      </c>
      <c r="J1637" s="19" t="str">
        <f>IF(I1637="","",INT(('ObjProd (2)'!$C$25-I1637)/7 * (ABS('ObjProd (2)'!$C$25-I1637)&gt;=7)))</f>
        <v/>
      </c>
      <c r="K1637" s="10" t="str">
        <f>IF(I1637="","",
IF(AND(DATEDIF(I1637,'ObjProd (2)'!$C$25,"y")=0,DATEDIF(I1637,'ObjProd (2)'!$C$25,"ym")=0,
   INT(('ObjProd (2)'!$C$25-EDATE(I1637,DATEDIF(I1637,'ObjProd (2)'!$C$25,"y")*12+DATEDIF(I1637,'ObjProd (2)'!$C$25,"ym")))/7)=0),
   "&lt; 1 sem.",
   IF(DATEDIF(I1637,'ObjProd (2)'!$C$25,"y")&gt;0,DATEDIF(I1637,'ObjProd (2)'!$C$25,"y") &amp; " " &amp; IF(DATEDIF(I1637,'ObjProd (2)'!$C$25,"y")=1,"an ","ans "),"") &amp;
   IF(DATEDIF(I1637,'ObjProd (2)'!$C$25,"ym")&gt;0,DATEDIF(I1637,'ObjProd (2)'!$C$25,"ym") &amp; " mois ", "") &amp;
   IF(INT(('ObjProd (2)'!$C$25-EDATE(I1637,DATEDIF(I1637,'ObjProd (2)'!$C$25,"y")*12+DATEDIF(I1637,'ObjProd (2)'!$C$25,"ym")))/7)&gt;0,
      INT(('ObjProd (2)'!$C$25-EDATE(I1637,DATEDIF(I1637,'ObjProd (2)'!$C$25,"y")*12+DATEDIF(I1637,'ObjProd (2)'!$C$25,"ym")))/7) &amp; " sem.",
      "")
)
)</f>
        <v/>
      </c>
      <c r="L1637" s="11" t="str">
        <f t="shared" si="273"/>
        <v/>
      </c>
      <c r="M1637" s="9" t="str">
        <f t="shared" si="269"/>
        <v/>
      </c>
      <c r="N1637" s="9" t="str" cm="1">
        <f t="array" aca="1" ref="N1637" ca="1">LEFT(L1637, IF(ISNUMBER(SUBSTITUTE(_xludf.MID(L1637, 2, 1), ".", ",")), 1, 2))</f>
        <v/>
      </c>
      <c r="O1637" s="19" t="str">
        <f t="shared" ca="1" si="275"/>
        <v/>
      </c>
      <c r="P1637" s="9" t="str">
        <f t="shared" ca="1" si="276"/>
        <v/>
      </c>
      <c r="Q1637" s="9" t="str">
        <f t="shared" ca="1" si="277"/>
        <v/>
      </c>
      <c r="R1637" s="9" t="str">
        <f t="shared" si="270"/>
        <v/>
      </c>
      <c r="S1637" t="str" cm="1">
        <f t="array" ref="S1637">IF(ISBLANK(C1637),"",IFERROR(INDEX(ListeSeries!$A$2:$A$1045, MATCH(1, (DatasScan!G1637=ListeSeries!$B$2:$B$1045) * (DatasScan!H1637&gt;=ListeSeries!$D$2:$D$1045) * (DatasScan!H1637&lt;=ListeSeries!$E$2:$E$1045), 0)), "no match"))</f>
        <v/>
      </c>
      <c r="T1637" s="7" t="str" cm="1">
        <f t="array" ref="T1637">IF(ISBLANK(C1637),"",IFERROR(INDEX(ListeSeries!$C$2:$C$1045, MATCH(1, (DatasScan!G1637=ListeSeries!$B$2:$B$1045) * (DatasScan!H1637&gt;=ListeSeries!$D$2:$D$1045) * (DatasScan!H1637&lt;=ListeSeries!$E$2:$E$1045), 0)), "no match"))</f>
        <v/>
      </c>
      <c r="U1637" s="11" t="str" cm="1">
        <f t="array" ref="U1637">IF(ISBLANK(C1637),"",IFERROR(INDEX(ListeSeries!$F$2:$F$1045, MATCH(1, (DatasScan!G1637=ListeSeries!$B$2:$B$1045) * (DatasScan!H1637&gt;=ListeSeries!$D$2:$D$1045) * (DatasScan!H1637&lt;=ListeSeries!$E$2:$E$1045), 0)), "no match"))</f>
        <v/>
      </c>
    </row>
    <row r="1638" spans="1:21" ht="15" customHeight="1" x14ac:dyDescent="0.25">
      <c r="A1638" s="6" t="str">
        <f t="shared" si="271"/>
        <v/>
      </c>
      <c r="B1638" s="272"/>
      <c r="F1638" s="7" t="str">
        <f t="shared" si="274"/>
        <v/>
      </c>
      <c r="G1638" s="21" t="str">
        <f>IF(ISBLANK(C1638),"",_xlfn.XLOOKUP(_xlfn.XLOOKUP(VALUE(LEFT(C1638,4)),Souches!$B$2:$B$15000,Souches!$E$2:$E$15000),Varietes!$B$2:$B$500,Varietes!$C$2:$C$500))</f>
        <v/>
      </c>
      <c r="H1638" s="19" t="str">
        <f>IF(ISBLANK(C1638),"",_xlfn.XLOOKUP(VALUE(LEFT(C1638,4)),Souches!$B$2:$B$15000,Souches!$D$2:$D$15000))</f>
        <v/>
      </c>
      <c r="I1638" s="10" t="str">
        <f t="shared" si="272"/>
        <v/>
      </c>
      <c r="J1638" s="19" t="str">
        <f>IF(I1638="","",INT(('ObjProd (2)'!$C$25-I1638)/7 * (ABS('ObjProd (2)'!$C$25-I1638)&gt;=7)))</f>
        <v/>
      </c>
      <c r="K1638" s="10" t="str">
        <f>IF(I1638="","",
IF(AND(DATEDIF(I1638,'ObjProd (2)'!$C$25,"y")=0,DATEDIF(I1638,'ObjProd (2)'!$C$25,"ym")=0,
   INT(('ObjProd (2)'!$C$25-EDATE(I1638,DATEDIF(I1638,'ObjProd (2)'!$C$25,"y")*12+DATEDIF(I1638,'ObjProd (2)'!$C$25,"ym")))/7)=0),
   "&lt; 1 sem.",
   IF(DATEDIF(I1638,'ObjProd (2)'!$C$25,"y")&gt;0,DATEDIF(I1638,'ObjProd (2)'!$C$25,"y") &amp; " " &amp; IF(DATEDIF(I1638,'ObjProd (2)'!$C$25,"y")=1,"an ","ans "),"") &amp;
   IF(DATEDIF(I1638,'ObjProd (2)'!$C$25,"ym")&gt;0,DATEDIF(I1638,'ObjProd (2)'!$C$25,"ym") &amp; " mois ", "") &amp;
   IF(INT(('ObjProd (2)'!$C$25-EDATE(I1638,DATEDIF(I1638,'ObjProd (2)'!$C$25,"y")*12+DATEDIF(I1638,'ObjProd (2)'!$C$25,"ym")))/7)&gt;0,
      INT(('ObjProd (2)'!$C$25-EDATE(I1638,DATEDIF(I1638,'ObjProd (2)'!$C$25,"y")*12+DATEDIF(I1638,'ObjProd (2)'!$C$25,"ym")))/7) &amp; " sem.",
      "")
)
)</f>
        <v/>
      </c>
      <c r="L1638" s="11" t="str">
        <f t="shared" si="273"/>
        <v/>
      </c>
      <c r="M1638" s="9" t="str">
        <f t="shared" si="269"/>
        <v/>
      </c>
      <c r="N1638" s="9" t="str" cm="1">
        <f t="array" aca="1" ref="N1638" ca="1">LEFT(L1638, IF(ISNUMBER(SUBSTITUTE(_xludf.MID(L1638, 2, 1), ".", ",")), 1, 2))</f>
        <v/>
      </c>
      <c r="O1638" s="19" t="str">
        <f t="shared" ca="1" si="275"/>
        <v/>
      </c>
      <c r="P1638" s="9" t="str">
        <f t="shared" ca="1" si="276"/>
        <v/>
      </c>
      <c r="Q1638" s="9" t="str">
        <f t="shared" ca="1" si="277"/>
        <v/>
      </c>
      <c r="R1638" s="9" t="str">
        <f t="shared" si="270"/>
        <v/>
      </c>
      <c r="S1638" t="str" cm="1">
        <f t="array" ref="S1638">IF(ISBLANK(C1638),"",IFERROR(INDEX(ListeSeries!$A$2:$A$1045, MATCH(1, (DatasScan!G1638=ListeSeries!$B$2:$B$1045) * (DatasScan!H1638&gt;=ListeSeries!$D$2:$D$1045) * (DatasScan!H1638&lt;=ListeSeries!$E$2:$E$1045), 0)), "no match"))</f>
        <v/>
      </c>
      <c r="T1638" s="7" t="str" cm="1">
        <f t="array" ref="T1638">IF(ISBLANK(C1638),"",IFERROR(INDEX(ListeSeries!$C$2:$C$1045, MATCH(1, (DatasScan!G1638=ListeSeries!$B$2:$B$1045) * (DatasScan!H1638&gt;=ListeSeries!$D$2:$D$1045) * (DatasScan!H1638&lt;=ListeSeries!$E$2:$E$1045), 0)), "no match"))</f>
        <v/>
      </c>
      <c r="U1638" s="11" t="str" cm="1">
        <f t="array" ref="U1638">IF(ISBLANK(C1638),"",IFERROR(INDEX(ListeSeries!$F$2:$F$1045, MATCH(1, (DatasScan!G1638=ListeSeries!$B$2:$B$1045) * (DatasScan!H1638&gt;=ListeSeries!$D$2:$D$1045) * (DatasScan!H1638&lt;=ListeSeries!$E$2:$E$1045), 0)), "no match"))</f>
        <v/>
      </c>
    </row>
    <row r="1639" spans="1:21" ht="15" customHeight="1" x14ac:dyDescent="0.25">
      <c r="A1639" s="6" t="str">
        <f t="shared" si="271"/>
        <v/>
      </c>
      <c r="B1639" s="272"/>
      <c r="F1639" s="7" t="str">
        <f t="shared" si="274"/>
        <v/>
      </c>
      <c r="G1639" s="21" t="str">
        <f>IF(ISBLANK(C1639),"",_xlfn.XLOOKUP(_xlfn.XLOOKUP(VALUE(LEFT(C1639,4)),Souches!$B$2:$B$15000,Souches!$E$2:$E$15000),Varietes!$B$2:$B$500,Varietes!$C$2:$C$500))</f>
        <v/>
      </c>
      <c r="H1639" s="19" t="str">
        <f>IF(ISBLANK(C1639),"",_xlfn.XLOOKUP(VALUE(LEFT(C1639,4)),Souches!$B$2:$B$15000,Souches!$D$2:$D$15000))</f>
        <v/>
      </c>
      <c r="I1639" s="10" t="str">
        <f t="shared" si="272"/>
        <v/>
      </c>
      <c r="J1639" s="19" t="str">
        <f>IF(I1639="","",INT(('ObjProd (2)'!$C$25-I1639)/7 * (ABS('ObjProd (2)'!$C$25-I1639)&gt;=7)))</f>
        <v/>
      </c>
      <c r="K1639" s="10" t="str">
        <f>IF(I1639="","",
IF(AND(DATEDIF(I1639,'ObjProd (2)'!$C$25,"y")=0,DATEDIF(I1639,'ObjProd (2)'!$C$25,"ym")=0,
   INT(('ObjProd (2)'!$C$25-EDATE(I1639,DATEDIF(I1639,'ObjProd (2)'!$C$25,"y")*12+DATEDIF(I1639,'ObjProd (2)'!$C$25,"ym")))/7)=0),
   "&lt; 1 sem.",
   IF(DATEDIF(I1639,'ObjProd (2)'!$C$25,"y")&gt;0,DATEDIF(I1639,'ObjProd (2)'!$C$25,"y") &amp; " " &amp; IF(DATEDIF(I1639,'ObjProd (2)'!$C$25,"y")=1,"an ","ans "),"") &amp;
   IF(DATEDIF(I1639,'ObjProd (2)'!$C$25,"ym")&gt;0,DATEDIF(I1639,'ObjProd (2)'!$C$25,"ym") &amp; " mois ", "") &amp;
   IF(INT(('ObjProd (2)'!$C$25-EDATE(I1639,DATEDIF(I1639,'ObjProd (2)'!$C$25,"y")*12+DATEDIF(I1639,'ObjProd (2)'!$C$25,"ym")))/7)&gt;0,
      INT(('ObjProd (2)'!$C$25-EDATE(I1639,DATEDIF(I1639,'ObjProd (2)'!$C$25,"y")*12+DATEDIF(I1639,'ObjProd (2)'!$C$25,"ym")))/7) &amp; " sem.",
      "")
)
)</f>
        <v/>
      </c>
      <c r="L1639" s="11" t="str">
        <f t="shared" si="273"/>
        <v/>
      </c>
      <c r="M1639" s="9" t="str">
        <f t="shared" si="269"/>
        <v/>
      </c>
      <c r="N1639" s="9" t="str" cm="1">
        <f t="array" aca="1" ref="N1639" ca="1">LEFT(L1639, IF(ISNUMBER(SUBSTITUTE(_xludf.MID(L1639, 2, 1), ".", ",")), 1, 2))</f>
        <v/>
      </c>
      <c r="O1639" s="19" t="str">
        <f t="shared" ca="1" si="275"/>
        <v/>
      </c>
      <c r="P1639" s="9" t="str">
        <f t="shared" ca="1" si="276"/>
        <v/>
      </c>
      <c r="Q1639" s="9" t="str">
        <f t="shared" ca="1" si="277"/>
        <v/>
      </c>
      <c r="R1639" s="9" t="str">
        <f t="shared" si="270"/>
        <v/>
      </c>
      <c r="S1639" t="str" cm="1">
        <f t="array" ref="S1639">IF(ISBLANK(C1639),"",IFERROR(INDEX(ListeSeries!$A$2:$A$1045, MATCH(1, (DatasScan!G1639=ListeSeries!$B$2:$B$1045) * (DatasScan!H1639&gt;=ListeSeries!$D$2:$D$1045) * (DatasScan!H1639&lt;=ListeSeries!$E$2:$E$1045), 0)), "no match"))</f>
        <v/>
      </c>
      <c r="T1639" s="7" t="str" cm="1">
        <f t="array" ref="T1639">IF(ISBLANK(C1639),"",IFERROR(INDEX(ListeSeries!$C$2:$C$1045, MATCH(1, (DatasScan!G1639=ListeSeries!$B$2:$B$1045) * (DatasScan!H1639&gt;=ListeSeries!$D$2:$D$1045) * (DatasScan!H1639&lt;=ListeSeries!$E$2:$E$1045), 0)), "no match"))</f>
        <v/>
      </c>
      <c r="U1639" s="11" t="str" cm="1">
        <f t="array" ref="U1639">IF(ISBLANK(C1639),"",IFERROR(INDEX(ListeSeries!$F$2:$F$1045, MATCH(1, (DatasScan!G1639=ListeSeries!$B$2:$B$1045) * (DatasScan!H1639&gt;=ListeSeries!$D$2:$D$1045) * (DatasScan!H1639&lt;=ListeSeries!$E$2:$E$1045), 0)), "no match"))</f>
        <v/>
      </c>
    </row>
    <row r="1640" spans="1:21" ht="15" customHeight="1" x14ac:dyDescent="0.25">
      <c r="A1640" s="6" t="str">
        <f t="shared" si="271"/>
        <v/>
      </c>
      <c r="B1640" s="272"/>
      <c r="F1640" s="7" t="str">
        <f t="shared" si="274"/>
        <v/>
      </c>
      <c r="G1640" s="21" t="str">
        <f>IF(ISBLANK(C1640),"",_xlfn.XLOOKUP(_xlfn.XLOOKUP(VALUE(LEFT(C1640,4)),Souches!$B$2:$B$15000,Souches!$E$2:$E$15000),Varietes!$B$2:$B$500,Varietes!$C$2:$C$500))</f>
        <v/>
      </c>
      <c r="H1640" s="19" t="str">
        <f>IF(ISBLANK(C1640),"",_xlfn.XLOOKUP(VALUE(LEFT(C1640,4)),Souches!$B$2:$B$15000,Souches!$D$2:$D$15000))</f>
        <v/>
      </c>
      <c r="I1640" s="10" t="str">
        <f t="shared" si="272"/>
        <v/>
      </c>
      <c r="J1640" s="19" t="str">
        <f>IF(I1640="","",INT(('ObjProd (2)'!$C$25-I1640)/7 * (ABS('ObjProd (2)'!$C$25-I1640)&gt;=7)))</f>
        <v/>
      </c>
      <c r="K1640" s="10" t="str">
        <f>IF(I1640="","",
IF(AND(DATEDIF(I1640,'ObjProd (2)'!$C$25,"y")=0,DATEDIF(I1640,'ObjProd (2)'!$C$25,"ym")=0,
   INT(('ObjProd (2)'!$C$25-EDATE(I1640,DATEDIF(I1640,'ObjProd (2)'!$C$25,"y")*12+DATEDIF(I1640,'ObjProd (2)'!$C$25,"ym")))/7)=0),
   "&lt; 1 sem.",
   IF(DATEDIF(I1640,'ObjProd (2)'!$C$25,"y")&gt;0,DATEDIF(I1640,'ObjProd (2)'!$C$25,"y") &amp; " " &amp; IF(DATEDIF(I1640,'ObjProd (2)'!$C$25,"y")=1,"an ","ans "),"") &amp;
   IF(DATEDIF(I1640,'ObjProd (2)'!$C$25,"ym")&gt;0,DATEDIF(I1640,'ObjProd (2)'!$C$25,"ym") &amp; " mois ", "") &amp;
   IF(INT(('ObjProd (2)'!$C$25-EDATE(I1640,DATEDIF(I1640,'ObjProd (2)'!$C$25,"y")*12+DATEDIF(I1640,'ObjProd (2)'!$C$25,"ym")))/7)&gt;0,
      INT(('ObjProd (2)'!$C$25-EDATE(I1640,DATEDIF(I1640,'ObjProd (2)'!$C$25,"y")*12+DATEDIF(I1640,'ObjProd (2)'!$C$25,"ym")))/7) &amp; " sem.",
      "")
)
)</f>
        <v/>
      </c>
      <c r="L1640" s="11" t="str">
        <f t="shared" si="273"/>
        <v/>
      </c>
      <c r="M1640" s="9" t="str">
        <f t="shared" si="269"/>
        <v/>
      </c>
      <c r="N1640" s="9" t="str" cm="1">
        <f t="array" aca="1" ref="N1640" ca="1">LEFT(L1640, IF(ISNUMBER(SUBSTITUTE(_xludf.MID(L1640, 2, 1), ".", ",")), 1, 2))</f>
        <v/>
      </c>
      <c r="O1640" s="19" t="str">
        <f t="shared" ca="1" si="275"/>
        <v/>
      </c>
      <c r="P1640" s="9" t="str">
        <f t="shared" ca="1" si="276"/>
        <v/>
      </c>
      <c r="Q1640" s="9" t="str">
        <f t="shared" ca="1" si="277"/>
        <v/>
      </c>
      <c r="R1640" s="9" t="str">
        <f t="shared" si="270"/>
        <v/>
      </c>
      <c r="S1640" t="str" cm="1">
        <f t="array" ref="S1640">IF(ISBLANK(C1640),"",IFERROR(INDEX(ListeSeries!$A$2:$A$1045, MATCH(1, (DatasScan!G1640=ListeSeries!$B$2:$B$1045) * (DatasScan!H1640&gt;=ListeSeries!$D$2:$D$1045) * (DatasScan!H1640&lt;=ListeSeries!$E$2:$E$1045), 0)), "no match"))</f>
        <v/>
      </c>
      <c r="T1640" s="7" t="str" cm="1">
        <f t="array" ref="T1640">IF(ISBLANK(C1640),"",IFERROR(INDEX(ListeSeries!$C$2:$C$1045, MATCH(1, (DatasScan!G1640=ListeSeries!$B$2:$B$1045) * (DatasScan!H1640&gt;=ListeSeries!$D$2:$D$1045) * (DatasScan!H1640&lt;=ListeSeries!$E$2:$E$1045), 0)), "no match"))</f>
        <v/>
      </c>
      <c r="U1640" s="11" t="str" cm="1">
        <f t="array" ref="U1640">IF(ISBLANK(C1640),"",IFERROR(INDEX(ListeSeries!$F$2:$F$1045, MATCH(1, (DatasScan!G1640=ListeSeries!$B$2:$B$1045) * (DatasScan!H1640&gt;=ListeSeries!$D$2:$D$1045) * (DatasScan!H1640&lt;=ListeSeries!$E$2:$E$1045), 0)), "no match"))</f>
        <v/>
      </c>
    </row>
    <row r="1641" spans="1:21" ht="15" customHeight="1" x14ac:dyDescent="0.25">
      <c r="A1641" s="6" t="str">
        <f t="shared" si="271"/>
        <v/>
      </c>
      <c r="B1641" s="272"/>
      <c r="F1641" s="7" t="str">
        <f t="shared" si="274"/>
        <v/>
      </c>
      <c r="G1641" s="21" t="str">
        <f>IF(ISBLANK(C1641),"",_xlfn.XLOOKUP(_xlfn.XLOOKUP(VALUE(LEFT(C1641,4)),Souches!$B$2:$B$15000,Souches!$E$2:$E$15000),Varietes!$B$2:$B$500,Varietes!$C$2:$C$500))</f>
        <v/>
      </c>
      <c r="H1641" s="19" t="str">
        <f>IF(ISBLANK(C1641),"",_xlfn.XLOOKUP(VALUE(LEFT(C1641,4)),Souches!$B$2:$B$15000,Souches!$D$2:$D$15000))</f>
        <v/>
      </c>
      <c r="I1641" s="10" t="str">
        <f t="shared" si="272"/>
        <v/>
      </c>
      <c r="J1641" s="19" t="str">
        <f>IF(I1641="","",INT(('ObjProd (2)'!$C$25-I1641)/7 * (ABS('ObjProd (2)'!$C$25-I1641)&gt;=7)))</f>
        <v/>
      </c>
      <c r="K1641" s="10" t="str">
        <f>IF(I1641="","",
IF(AND(DATEDIF(I1641,'ObjProd (2)'!$C$25,"y")=0,DATEDIF(I1641,'ObjProd (2)'!$C$25,"ym")=0,
   INT(('ObjProd (2)'!$C$25-EDATE(I1641,DATEDIF(I1641,'ObjProd (2)'!$C$25,"y")*12+DATEDIF(I1641,'ObjProd (2)'!$C$25,"ym")))/7)=0),
   "&lt; 1 sem.",
   IF(DATEDIF(I1641,'ObjProd (2)'!$C$25,"y")&gt;0,DATEDIF(I1641,'ObjProd (2)'!$C$25,"y") &amp; " " &amp; IF(DATEDIF(I1641,'ObjProd (2)'!$C$25,"y")=1,"an ","ans "),"") &amp;
   IF(DATEDIF(I1641,'ObjProd (2)'!$C$25,"ym")&gt;0,DATEDIF(I1641,'ObjProd (2)'!$C$25,"ym") &amp; " mois ", "") &amp;
   IF(INT(('ObjProd (2)'!$C$25-EDATE(I1641,DATEDIF(I1641,'ObjProd (2)'!$C$25,"y")*12+DATEDIF(I1641,'ObjProd (2)'!$C$25,"ym")))/7)&gt;0,
      INT(('ObjProd (2)'!$C$25-EDATE(I1641,DATEDIF(I1641,'ObjProd (2)'!$C$25,"y")*12+DATEDIF(I1641,'ObjProd (2)'!$C$25,"ym")))/7) &amp; " sem.",
      "")
)
)</f>
        <v/>
      </c>
      <c r="L1641" s="11" t="str">
        <f t="shared" si="273"/>
        <v/>
      </c>
      <c r="M1641" s="9" t="str">
        <f t="shared" si="269"/>
        <v/>
      </c>
      <c r="N1641" s="9" t="str" cm="1">
        <f t="array" aca="1" ref="N1641" ca="1">LEFT(L1641, IF(ISNUMBER(SUBSTITUTE(_xludf.MID(L1641, 2, 1), ".", ",")), 1, 2))</f>
        <v/>
      </c>
      <c r="O1641" s="19" t="str">
        <f t="shared" ca="1" si="275"/>
        <v/>
      </c>
      <c r="P1641" s="9" t="str">
        <f t="shared" ca="1" si="276"/>
        <v/>
      </c>
      <c r="Q1641" s="9" t="str">
        <f t="shared" ca="1" si="277"/>
        <v/>
      </c>
      <c r="R1641" s="9" t="str">
        <f t="shared" si="270"/>
        <v/>
      </c>
      <c r="S1641" t="str" cm="1">
        <f t="array" ref="S1641">IF(ISBLANK(C1641),"",IFERROR(INDEX(ListeSeries!$A$2:$A$1045, MATCH(1, (DatasScan!G1641=ListeSeries!$B$2:$B$1045) * (DatasScan!H1641&gt;=ListeSeries!$D$2:$D$1045) * (DatasScan!H1641&lt;=ListeSeries!$E$2:$E$1045), 0)), "no match"))</f>
        <v/>
      </c>
      <c r="T1641" s="7" t="str" cm="1">
        <f t="array" ref="T1641">IF(ISBLANK(C1641),"",IFERROR(INDEX(ListeSeries!$C$2:$C$1045, MATCH(1, (DatasScan!G1641=ListeSeries!$B$2:$B$1045) * (DatasScan!H1641&gt;=ListeSeries!$D$2:$D$1045) * (DatasScan!H1641&lt;=ListeSeries!$E$2:$E$1045), 0)), "no match"))</f>
        <v/>
      </c>
      <c r="U1641" s="11" t="str" cm="1">
        <f t="array" ref="U1641">IF(ISBLANK(C1641),"",IFERROR(INDEX(ListeSeries!$F$2:$F$1045, MATCH(1, (DatasScan!G1641=ListeSeries!$B$2:$B$1045) * (DatasScan!H1641&gt;=ListeSeries!$D$2:$D$1045) * (DatasScan!H1641&lt;=ListeSeries!$E$2:$E$1045), 0)), "no match"))</f>
        <v/>
      </c>
    </row>
    <row r="1642" spans="1:21" ht="15" customHeight="1" x14ac:dyDescent="0.25">
      <c r="A1642" s="6" t="str">
        <f t="shared" si="271"/>
        <v/>
      </c>
      <c r="B1642" s="272"/>
      <c r="F1642" s="7" t="str">
        <f t="shared" si="274"/>
        <v/>
      </c>
      <c r="G1642" s="21" t="str">
        <f>IF(ISBLANK(C1642),"",_xlfn.XLOOKUP(_xlfn.XLOOKUP(VALUE(LEFT(C1642,4)),Souches!$B$2:$B$15000,Souches!$E$2:$E$15000),Varietes!$B$2:$B$500,Varietes!$C$2:$C$500))</f>
        <v/>
      </c>
      <c r="H1642" s="19" t="str">
        <f>IF(ISBLANK(C1642),"",_xlfn.XLOOKUP(VALUE(LEFT(C1642,4)),Souches!$B$2:$B$15000,Souches!$D$2:$D$15000))</f>
        <v/>
      </c>
      <c r="I1642" s="10" t="str">
        <f t="shared" si="272"/>
        <v/>
      </c>
      <c r="J1642" s="19" t="str">
        <f>IF(I1642="","",INT(('ObjProd (2)'!$C$25-I1642)/7 * (ABS('ObjProd (2)'!$C$25-I1642)&gt;=7)))</f>
        <v/>
      </c>
      <c r="K1642" s="10" t="str">
        <f>IF(I1642="","",
IF(AND(DATEDIF(I1642,'ObjProd (2)'!$C$25,"y")=0,DATEDIF(I1642,'ObjProd (2)'!$C$25,"ym")=0,
   INT(('ObjProd (2)'!$C$25-EDATE(I1642,DATEDIF(I1642,'ObjProd (2)'!$C$25,"y")*12+DATEDIF(I1642,'ObjProd (2)'!$C$25,"ym")))/7)=0),
   "&lt; 1 sem.",
   IF(DATEDIF(I1642,'ObjProd (2)'!$C$25,"y")&gt;0,DATEDIF(I1642,'ObjProd (2)'!$C$25,"y") &amp; " " &amp; IF(DATEDIF(I1642,'ObjProd (2)'!$C$25,"y")=1,"an ","ans "),"") &amp;
   IF(DATEDIF(I1642,'ObjProd (2)'!$C$25,"ym")&gt;0,DATEDIF(I1642,'ObjProd (2)'!$C$25,"ym") &amp; " mois ", "") &amp;
   IF(INT(('ObjProd (2)'!$C$25-EDATE(I1642,DATEDIF(I1642,'ObjProd (2)'!$C$25,"y")*12+DATEDIF(I1642,'ObjProd (2)'!$C$25,"ym")))/7)&gt;0,
      INT(('ObjProd (2)'!$C$25-EDATE(I1642,DATEDIF(I1642,'ObjProd (2)'!$C$25,"y")*12+DATEDIF(I1642,'ObjProd (2)'!$C$25,"ym")))/7) &amp; " sem.",
      "")
)
)</f>
        <v/>
      </c>
      <c r="L1642" s="11" t="str">
        <f t="shared" si="273"/>
        <v/>
      </c>
      <c r="M1642" s="9" t="str">
        <f t="shared" si="269"/>
        <v/>
      </c>
      <c r="N1642" s="9" t="str" cm="1">
        <f t="array" aca="1" ref="N1642" ca="1">LEFT(L1642, IF(ISNUMBER(SUBSTITUTE(_xludf.MID(L1642, 2, 1), ".", ",")), 1, 2))</f>
        <v/>
      </c>
      <c r="O1642" s="19" t="str">
        <f t="shared" ca="1" si="275"/>
        <v/>
      </c>
      <c r="P1642" s="9" t="str">
        <f t="shared" ca="1" si="276"/>
        <v/>
      </c>
      <c r="Q1642" s="9" t="str">
        <f t="shared" ca="1" si="277"/>
        <v/>
      </c>
      <c r="R1642" s="9" t="str">
        <f t="shared" si="270"/>
        <v/>
      </c>
      <c r="S1642" t="str" cm="1">
        <f t="array" ref="S1642">IF(ISBLANK(C1642),"",IFERROR(INDEX(ListeSeries!$A$2:$A$1045, MATCH(1, (DatasScan!G1642=ListeSeries!$B$2:$B$1045) * (DatasScan!H1642&gt;=ListeSeries!$D$2:$D$1045) * (DatasScan!H1642&lt;=ListeSeries!$E$2:$E$1045), 0)), "no match"))</f>
        <v/>
      </c>
      <c r="T1642" s="7" t="str" cm="1">
        <f t="array" ref="T1642">IF(ISBLANK(C1642),"",IFERROR(INDEX(ListeSeries!$C$2:$C$1045, MATCH(1, (DatasScan!G1642=ListeSeries!$B$2:$B$1045) * (DatasScan!H1642&gt;=ListeSeries!$D$2:$D$1045) * (DatasScan!H1642&lt;=ListeSeries!$E$2:$E$1045), 0)), "no match"))</f>
        <v/>
      </c>
      <c r="U1642" s="11" t="str" cm="1">
        <f t="array" ref="U1642">IF(ISBLANK(C1642),"",IFERROR(INDEX(ListeSeries!$F$2:$F$1045, MATCH(1, (DatasScan!G1642=ListeSeries!$B$2:$B$1045) * (DatasScan!H1642&gt;=ListeSeries!$D$2:$D$1045) * (DatasScan!H1642&lt;=ListeSeries!$E$2:$E$1045), 0)), "no match"))</f>
        <v/>
      </c>
    </row>
    <row r="1643" spans="1:21" ht="15" customHeight="1" x14ac:dyDescent="0.25">
      <c r="A1643" s="6" t="str">
        <f t="shared" si="271"/>
        <v/>
      </c>
      <c r="B1643" s="272"/>
      <c r="F1643" s="7" t="str">
        <f t="shared" si="274"/>
        <v/>
      </c>
      <c r="G1643" s="21" t="str">
        <f>IF(ISBLANK(C1643),"",_xlfn.XLOOKUP(_xlfn.XLOOKUP(VALUE(LEFT(C1643,4)),Souches!$B$2:$B$15000,Souches!$E$2:$E$15000),Varietes!$B$2:$B$500,Varietes!$C$2:$C$500))</f>
        <v/>
      </c>
      <c r="H1643" s="19" t="str">
        <f>IF(ISBLANK(C1643),"",_xlfn.XLOOKUP(VALUE(LEFT(C1643,4)),Souches!$B$2:$B$15000,Souches!$D$2:$D$15000))</f>
        <v/>
      </c>
      <c r="I1643" s="10" t="str">
        <f t="shared" si="272"/>
        <v/>
      </c>
      <c r="J1643" s="19" t="str">
        <f>IF(I1643="","",INT(('ObjProd (2)'!$C$25-I1643)/7 * (ABS('ObjProd (2)'!$C$25-I1643)&gt;=7)))</f>
        <v/>
      </c>
      <c r="K1643" s="10" t="str">
        <f>IF(I1643="","",
IF(AND(DATEDIF(I1643,'ObjProd (2)'!$C$25,"y")=0,DATEDIF(I1643,'ObjProd (2)'!$C$25,"ym")=0,
   INT(('ObjProd (2)'!$C$25-EDATE(I1643,DATEDIF(I1643,'ObjProd (2)'!$C$25,"y")*12+DATEDIF(I1643,'ObjProd (2)'!$C$25,"ym")))/7)=0),
   "&lt; 1 sem.",
   IF(DATEDIF(I1643,'ObjProd (2)'!$C$25,"y")&gt;0,DATEDIF(I1643,'ObjProd (2)'!$C$25,"y") &amp; " " &amp; IF(DATEDIF(I1643,'ObjProd (2)'!$C$25,"y")=1,"an ","ans "),"") &amp;
   IF(DATEDIF(I1643,'ObjProd (2)'!$C$25,"ym")&gt;0,DATEDIF(I1643,'ObjProd (2)'!$C$25,"ym") &amp; " mois ", "") &amp;
   IF(INT(('ObjProd (2)'!$C$25-EDATE(I1643,DATEDIF(I1643,'ObjProd (2)'!$C$25,"y")*12+DATEDIF(I1643,'ObjProd (2)'!$C$25,"ym")))/7)&gt;0,
      INT(('ObjProd (2)'!$C$25-EDATE(I1643,DATEDIF(I1643,'ObjProd (2)'!$C$25,"y")*12+DATEDIF(I1643,'ObjProd (2)'!$C$25,"ym")))/7) &amp; " sem.",
      "")
)
)</f>
        <v/>
      </c>
      <c r="L1643" s="11" t="str">
        <f t="shared" si="273"/>
        <v/>
      </c>
      <c r="M1643" s="9" t="str">
        <f t="shared" si="269"/>
        <v/>
      </c>
      <c r="N1643" s="9" t="str" cm="1">
        <f t="array" aca="1" ref="N1643" ca="1">LEFT(L1643, IF(ISNUMBER(SUBSTITUTE(_xludf.MID(L1643, 2, 1), ".", ",")), 1, 2))</f>
        <v/>
      </c>
      <c r="O1643" s="19" t="str">
        <f t="shared" ca="1" si="275"/>
        <v/>
      </c>
      <c r="P1643" s="9" t="str">
        <f t="shared" ca="1" si="276"/>
        <v/>
      </c>
      <c r="Q1643" s="9" t="str">
        <f t="shared" ca="1" si="277"/>
        <v/>
      </c>
      <c r="R1643" s="9" t="str">
        <f t="shared" si="270"/>
        <v/>
      </c>
      <c r="S1643" t="str" cm="1">
        <f t="array" ref="S1643">IF(ISBLANK(C1643),"",IFERROR(INDEX(ListeSeries!$A$2:$A$1045, MATCH(1, (DatasScan!G1643=ListeSeries!$B$2:$B$1045) * (DatasScan!H1643&gt;=ListeSeries!$D$2:$D$1045) * (DatasScan!H1643&lt;=ListeSeries!$E$2:$E$1045), 0)), "no match"))</f>
        <v/>
      </c>
      <c r="T1643" s="7" t="str" cm="1">
        <f t="array" ref="T1643">IF(ISBLANK(C1643),"",IFERROR(INDEX(ListeSeries!$C$2:$C$1045, MATCH(1, (DatasScan!G1643=ListeSeries!$B$2:$B$1045) * (DatasScan!H1643&gt;=ListeSeries!$D$2:$D$1045) * (DatasScan!H1643&lt;=ListeSeries!$E$2:$E$1045), 0)), "no match"))</f>
        <v/>
      </c>
      <c r="U1643" s="11" t="str" cm="1">
        <f t="array" ref="U1643">IF(ISBLANK(C1643),"",IFERROR(INDEX(ListeSeries!$F$2:$F$1045, MATCH(1, (DatasScan!G1643=ListeSeries!$B$2:$B$1045) * (DatasScan!H1643&gt;=ListeSeries!$D$2:$D$1045) * (DatasScan!H1643&lt;=ListeSeries!$E$2:$E$1045), 0)), "no match"))</f>
        <v/>
      </c>
    </row>
    <row r="1644" spans="1:21" ht="15" customHeight="1" x14ac:dyDescent="0.25">
      <c r="A1644" s="6" t="str">
        <f t="shared" si="271"/>
        <v/>
      </c>
      <c r="B1644" s="272"/>
      <c r="F1644" s="7" t="str">
        <f t="shared" si="274"/>
        <v/>
      </c>
      <c r="G1644" s="21" t="str">
        <f>IF(ISBLANK(C1644),"",_xlfn.XLOOKUP(_xlfn.XLOOKUP(VALUE(LEFT(C1644,4)),Souches!$B$2:$B$15000,Souches!$E$2:$E$15000),Varietes!$B$2:$B$500,Varietes!$C$2:$C$500))</f>
        <v/>
      </c>
      <c r="H1644" s="19" t="str">
        <f>IF(ISBLANK(C1644),"",_xlfn.XLOOKUP(VALUE(LEFT(C1644,4)),Souches!$B$2:$B$15000,Souches!$D$2:$D$15000))</f>
        <v/>
      </c>
      <c r="I1644" s="10" t="str">
        <f t="shared" si="272"/>
        <v/>
      </c>
      <c r="J1644" s="19" t="str">
        <f>IF(I1644="","",INT(('ObjProd (2)'!$C$25-I1644)/7 * (ABS('ObjProd (2)'!$C$25-I1644)&gt;=7)))</f>
        <v/>
      </c>
      <c r="K1644" s="10" t="str">
        <f>IF(I1644="","",
IF(AND(DATEDIF(I1644,'ObjProd (2)'!$C$25,"y")=0,DATEDIF(I1644,'ObjProd (2)'!$C$25,"ym")=0,
   INT(('ObjProd (2)'!$C$25-EDATE(I1644,DATEDIF(I1644,'ObjProd (2)'!$C$25,"y")*12+DATEDIF(I1644,'ObjProd (2)'!$C$25,"ym")))/7)=0),
   "&lt; 1 sem.",
   IF(DATEDIF(I1644,'ObjProd (2)'!$C$25,"y")&gt;0,DATEDIF(I1644,'ObjProd (2)'!$C$25,"y") &amp; " " &amp; IF(DATEDIF(I1644,'ObjProd (2)'!$C$25,"y")=1,"an ","ans "),"") &amp;
   IF(DATEDIF(I1644,'ObjProd (2)'!$C$25,"ym")&gt;0,DATEDIF(I1644,'ObjProd (2)'!$C$25,"ym") &amp; " mois ", "") &amp;
   IF(INT(('ObjProd (2)'!$C$25-EDATE(I1644,DATEDIF(I1644,'ObjProd (2)'!$C$25,"y")*12+DATEDIF(I1644,'ObjProd (2)'!$C$25,"ym")))/7)&gt;0,
      INT(('ObjProd (2)'!$C$25-EDATE(I1644,DATEDIF(I1644,'ObjProd (2)'!$C$25,"y")*12+DATEDIF(I1644,'ObjProd (2)'!$C$25,"ym")))/7) &amp; " sem.",
      "")
)
)</f>
        <v/>
      </c>
      <c r="L1644" s="11" t="str">
        <f t="shared" si="273"/>
        <v/>
      </c>
      <c r="M1644" s="9" t="str">
        <f t="shared" si="269"/>
        <v/>
      </c>
      <c r="N1644" s="9" t="str" cm="1">
        <f t="array" aca="1" ref="N1644" ca="1">LEFT(L1644, IF(ISNUMBER(SUBSTITUTE(_xludf.MID(L1644, 2, 1), ".", ",")), 1, 2))</f>
        <v/>
      </c>
      <c r="O1644" s="19" t="str">
        <f t="shared" ca="1" si="275"/>
        <v/>
      </c>
      <c r="P1644" s="9" t="str">
        <f t="shared" ca="1" si="276"/>
        <v/>
      </c>
      <c r="Q1644" s="9" t="str">
        <f t="shared" ca="1" si="277"/>
        <v/>
      </c>
      <c r="R1644" s="9" t="str">
        <f t="shared" si="270"/>
        <v/>
      </c>
      <c r="S1644" t="str" cm="1">
        <f t="array" ref="S1644">IF(ISBLANK(C1644),"",IFERROR(INDEX(ListeSeries!$A$2:$A$1045, MATCH(1, (DatasScan!G1644=ListeSeries!$B$2:$B$1045) * (DatasScan!H1644&gt;=ListeSeries!$D$2:$D$1045) * (DatasScan!H1644&lt;=ListeSeries!$E$2:$E$1045), 0)), "no match"))</f>
        <v/>
      </c>
      <c r="T1644" s="7" t="str" cm="1">
        <f t="array" ref="T1644">IF(ISBLANK(C1644),"",IFERROR(INDEX(ListeSeries!$C$2:$C$1045, MATCH(1, (DatasScan!G1644=ListeSeries!$B$2:$B$1045) * (DatasScan!H1644&gt;=ListeSeries!$D$2:$D$1045) * (DatasScan!H1644&lt;=ListeSeries!$E$2:$E$1045), 0)), "no match"))</f>
        <v/>
      </c>
      <c r="U1644" s="11" t="str" cm="1">
        <f t="array" ref="U1644">IF(ISBLANK(C1644),"",IFERROR(INDEX(ListeSeries!$F$2:$F$1045, MATCH(1, (DatasScan!G1644=ListeSeries!$B$2:$B$1045) * (DatasScan!H1644&gt;=ListeSeries!$D$2:$D$1045) * (DatasScan!H1644&lt;=ListeSeries!$E$2:$E$1045), 0)), "no match"))</f>
        <v/>
      </c>
    </row>
    <row r="1645" spans="1:21" ht="15" customHeight="1" x14ac:dyDescent="0.25">
      <c r="A1645" s="6" t="str">
        <f t="shared" si="271"/>
        <v/>
      </c>
      <c r="B1645" s="272"/>
      <c r="F1645" s="7" t="str">
        <f t="shared" si="274"/>
        <v/>
      </c>
      <c r="G1645" s="21" t="str">
        <f>IF(ISBLANK(C1645),"",_xlfn.XLOOKUP(_xlfn.XLOOKUP(VALUE(LEFT(C1645,4)),Souches!$B$2:$B$15000,Souches!$E$2:$E$15000),Varietes!$B$2:$B$500,Varietes!$C$2:$C$500))</f>
        <v/>
      </c>
      <c r="H1645" s="19" t="str">
        <f>IF(ISBLANK(C1645),"",_xlfn.XLOOKUP(VALUE(LEFT(C1645,4)),Souches!$B$2:$B$15000,Souches!$D$2:$D$15000))</f>
        <v/>
      </c>
      <c r="I1645" s="10" t="str">
        <f t="shared" si="272"/>
        <v/>
      </c>
      <c r="J1645" s="19" t="str">
        <f>IF(I1645="","",INT(('ObjProd (2)'!$C$25-I1645)/7 * (ABS('ObjProd (2)'!$C$25-I1645)&gt;=7)))</f>
        <v/>
      </c>
      <c r="K1645" s="10" t="str">
        <f>IF(I1645="","",
IF(AND(DATEDIF(I1645,'ObjProd (2)'!$C$25,"y")=0,DATEDIF(I1645,'ObjProd (2)'!$C$25,"ym")=0,
   INT(('ObjProd (2)'!$C$25-EDATE(I1645,DATEDIF(I1645,'ObjProd (2)'!$C$25,"y")*12+DATEDIF(I1645,'ObjProd (2)'!$C$25,"ym")))/7)=0),
   "&lt; 1 sem.",
   IF(DATEDIF(I1645,'ObjProd (2)'!$C$25,"y")&gt;0,DATEDIF(I1645,'ObjProd (2)'!$C$25,"y") &amp; " " &amp; IF(DATEDIF(I1645,'ObjProd (2)'!$C$25,"y")=1,"an ","ans "),"") &amp;
   IF(DATEDIF(I1645,'ObjProd (2)'!$C$25,"ym")&gt;0,DATEDIF(I1645,'ObjProd (2)'!$C$25,"ym") &amp; " mois ", "") &amp;
   IF(INT(('ObjProd (2)'!$C$25-EDATE(I1645,DATEDIF(I1645,'ObjProd (2)'!$C$25,"y")*12+DATEDIF(I1645,'ObjProd (2)'!$C$25,"ym")))/7)&gt;0,
      INT(('ObjProd (2)'!$C$25-EDATE(I1645,DATEDIF(I1645,'ObjProd (2)'!$C$25,"y")*12+DATEDIF(I1645,'ObjProd (2)'!$C$25,"ym")))/7) &amp; " sem.",
      "")
)
)</f>
        <v/>
      </c>
      <c r="L1645" s="11" t="str">
        <f t="shared" si="273"/>
        <v/>
      </c>
      <c r="M1645" s="9" t="str">
        <f t="shared" si="269"/>
        <v/>
      </c>
      <c r="N1645" s="9" t="str" cm="1">
        <f t="array" aca="1" ref="N1645" ca="1">LEFT(L1645, IF(ISNUMBER(SUBSTITUTE(_xludf.MID(L1645, 2, 1), ".", ",")), 1, 2))</f>
        <v/>
      </c>
      <c r="O1645" s="19" t="str">
        <f t="shared" ca="1" si="275"/>
        <v/>
      </c>
      <c r="P1645" s="9" t="str">
        <f t="shared" ca="1" si="276"/>
        <v/>
      </c>
      <c r="Q1645" s="9" t="str">
        <f t="shared" ca="1" si="277"/>
        <v/>
      </c>
      <c r="R1645" s="9" t="str">
        <f t="shared" si="270"/>
        <v/>
      </c>
      <c r="S1645" t="str" cm="1">
        <f t="array" ref="S1645">IF(ISBLANK(C1645),"",IFERROR(INDEX(ListeSeries!$A$2:$A$1045, MATCH(1, (DatasScan!G1645=ListeSeries!$B$2:$B$1045) * (DatasScan!H1645&gt;=ListeSeries!$D$2:$D$1045) * (DatasScan!H1645&lt;=ListeSeries!$E$2:$E$1045), 0)), "no match"))</f>
        <v/>
      </c>
      <c r="T1645" s="7" t="str" cm="1">
        <f t="array" ref="T1645">IF(ISBLANK(C1645),"",IFERROR(INDEX(ListeSeries!$C$2:$C$1045, MATCH(1, (DatasScan!G1645=ListeSeries!$B$2:$B$1045) * (DatasScan!H1645&gt;=ListeSeries!$D$2:$D$1045) * (DatasScan!H1645&lt;=ListeSeries!$E$2:$E$1045), 0)), "no match"))</f>
        <v/>
      </c>
      <c r="U1645" s="11" t="str" cm="1">
        <f t="array" ref="U1645">IF(ISBLANK(C1645),"",IFERROR(INDEX(ListeSeries!$F$2:$F$1045, MATCH(1, (DatasScan!G1645=ListeSeries!$B$2:$B$1045) * (DatasScan!H1645&gt;=ListeSeries!$D$2:$D$1045) * (DatasScan!H1645&lt;=ListeSeries!$E$2:$E$1045), 0)), "no match"))</f>
        <v/>
      </c>
    </row>
    <row r="1646" spans="1:21" ht="15" customHeight="1" x14ac:dyDescent="0.25">
      <c r="A1646" s="6" t="str">
        <f t="shared" si="271"/>
        <v/>
      </c>
      <c r="B1646" s="272"/>
      <c r="F1646" s="7" t="str">
        <f t="shared" si="274"/>
        <v/>
      </c>
      <c r="G1646" s="21" t="str">
        <f>IF(ISBLANK(C1646),"",_xlfn.XLOOKUP(_xlfn.XLOOKUP(VALUE(LEFT(C1646,4)),Souches!$B$2:$B$15000,Souches!$E$2:$E$15000),Varietes!$B$2:$B$500,Varietes!$C$2:$C$500))</f>
        <v/>
      </c>
      <c r="H1646" s="19" t="str">
        <f>IF(ISBLANK(C1646),"",_xlfn.XLOOKUP(VALUE(LEFT(C1646,4)),Souches!$B$2:$B$15000,Souches!$D$2:$D$15000))</f>
        <v/>
      </c>
      <c r="I1646" s="10" t="str">
        <f t="shared" si="272"/>
        <v/>
      </c>
      <c r="J1646" s="19" t="str">
        <f>IF(I1646="","",INT(('ObjProd (2)'!$C$25-I1646)/7 * (ABS('ObjProd (2)'!$C$25-I1646)&gt;=7)))</f>
        <v/>
      </c>
      <c r="K1646" s="10" t="str">
        <f>IF(I1646="","",
IF(AND(DATEDIF(I1646,'ObjProd (2)'!$C$25,"y")=0,DATEDIF(I1646,'ObjProd (2)'!$C$25,"ym")=0,
   INT(('ObjProd (2)'!$C$25-EDATE(I1646,DATEDIF(I1646,'ObjProd (2)'!$C$25,"y")*12+DATEDIF(I1646,'ObjProd (2)'!$C$25,"ym")))/7)=0),
   "&lt; 1 sem.",
   IF(DATEDIF(I1646,'ObjProd (2)'!$C$25,"y")&gt;0,DATEDIF(I1646,'ObjProd (2)'!$C$25,"y") &amp; " " &amp; IF(DATEDIF(I1646,'ObjProd (2)'!$C$25,"y")=1,"an ","ans "),"") &amp;
   IF(DATEDIF(I1646,'ObjProd (2)'!$C$25,"ym")&gt;0,DATEDIF(I1646,'ObjProd (2)'!$C$25,"ym") &amp; " mois ", "") &amp;
   IF(INT(('ObjProd (2)'!$C$25-EDATE(I1646,DATEDIF(I1646,'ObjProd (2)'!$C$25,"y")*12+DATEDIF(I1646,'ObjProd (2)'!$C$25,"ym")))/7)&gt;0,
      INT(('ObjProd (2)'!$C$25-EDATE(I1646,DATEDIF(I1646,'ObjProd (2)'!$C$25,"y")*12+DATEDIF(I1646,'ObjProd (2)'!$C$25,"ym")))/7) &amp; " sem.",
      "")
)
)</f>
        <v/>
      </c>
      <c r="L1646" s="11" t="str">
        <f t="shared" si="273"/>
        <v/>
      </c>
      <c r="M1646" s="9" t="str">
        <f t="shared" si="269"/>
        <v/>
      </c>
      <c r="N1646" s="9" t="str" cm="1">
        <f t="array" aca="1" ref="N1646" ca="1">LEFT(L1646, IF(ISNUMBER(SUBSTITUTE(_xludf.MID(L1646, 2, 1), ".", ",")), 1, 2))</f>
        <v/>
      </c>
      <c r="O1646" s="19" t="str">
        <f t="shared" ca="1" si="275"/>
        <v/>
      </c>
      <c r="P1646" s="9" t="str">
        <f t="shared" ca="1" si="276"/>
        <v/>
      </c>
      <c r="Q1646" s="9" t="str">
        <f t="shared" ca="1" si="277"/>
        <v/>
      </c>
      <c r="R1646" s="9" t="str">
        <f t="shared" si="270"/>
        <v/>
      </c>
      <c r="S1646" t="str" cm="1">
        <f t="array" ref="S1646">IF(ISBLANK(C1646),"",IFERROR(INDEX(ListeSeries!$A$2:$A$1045, MATCH(1, (DatasScan!G1646=ListeSeries!$B$2:$B$1045) * (DatasScan!H1646&gt;=ListeSeries!$D$2:$D$1045) * (DatasScan!H1646&lt;=ListeSeries!$E$2:$E$1045), 0)), "no match"))</f>
        <v/>
      </c>
      <c r="T1646" s="7" t="str" cm="1">
        <f t="array" ref="T1646">IF(ISBLANK(C1646),"",IFERROR(INDEX(ListeSeries!$C$2:$C$1045, MATCH(1, (DatasScan!G1646=ListeSeries!$B$2:$B$1045) * (DatasScan!H1646&gt;=ListeSeries!$D$2:$D$1045) * (DatasScan!H1646&lt;=ListeSeries!$E$2:$E$1045), 0)), "no match"))</f>
        <v/>
      </c>
      <c r="U1646" s="11" t="str" cm="1">
        <f t="array" ref="U1646">IF(ISBLANK(C1646),"",IFERROR(INDEX(ListeSeries!$F$2:$F$1045, MATCH(1, (DatasScan!G1646=ListeSeries!$B$2:$B$1045) * (DatasScan!H1646&gt;=ListeSeries!$D$2:$D$1045) * (DatasScan!H1646&lt;=ListeSeries!$E$2:$E$1045), 0)), "no match"))</f>
        <v/>
      </c>
    </row>
    <row r="1647" spans="1:21" ht="15" customHeight="1" x14ac:dyDescent="0.25">
      <c r="A1647" s="6" t="str">
        <f t="shared" si="271"/>
        <v/>
      </c>
      <c r="B1647" s="272"/>
      <c r="F1647" s="7" t="str">
        <f t="shared" si="274"/>
        <v/>
      </c>
      <c r="G1647" s="21" t="str">
        <f>IF(ISBLANK(C1647),"",_xlfn.XLOOKUP(_xlfn.XLOOKUP(VALUE(LEFT(C1647,4)),Souches!$B$2:$B$15000,Souches!$E$2:$E$15000),Varietes!$B$2:$B$500,Varietes!$C$2:$C$500))</f>
        <v/>
      </c>
      <c r="H1647" s="19" t="str">
        <f>IF(ISBLANK(C1647),"",_xlfn.XLOOKUP(VALUE(LEFT(C1647,4)),Souches!$B$2:$B$15000,Souches!$D$2:$D$15000))</f>
        <v/>
      </c>
      <c r="I1647" s="10" t="str">
        <f t="shared" si="272"/>
        <v/>
      </c>
      <c r="J1647" s="19" t="str">
        <f>IF(I1647="","",INT(('ObjProd (2)'!$C$25-I1647)/7 * (ABS('ObjProd (2)'!$C$25-I1647)&gt;=7)))</f>
        <v/>
      </c>
      <c r="K1647" s="10" t="str">
        <f>IF(I1647="","",
IF(AND(DATEDIF(I1647,'ObjProd (2)'!$C$25,"y")=0,DATEDIF(I1647,'ObjProd (2)'!$C$25,"ym")=0,
   INT(('ObjProd (2)'!$C$25-EDATE(I1647,DATEDIF(I1647,'ObjProd (2)'!$C$25,"y")*12+DATEDIF(I1647,'ObjProd (2)'!$C$25,"ym")))/7)=0),
   "&lt; 1 sem.",
   IF(DATEDIF(I1647,'ObjProd (2)'!$C$25,"y")&gt;0,DATEDIF(I1647,'ObjProd (2)'!$C$25,"y") &amp; " " &amp; IF(DATEDIF(I1647,'ObjProd (2)'!$C$25,"y")=1,"an ","ans "),"") &amp;
   IF(DATEDIF(I1647,'ObjProd (2)'!$C$25,"ym")&gt;0,DATEDIF(I1647,'ObjProd (2)'!$C$25,"ym") &amp; " mois ", "") &amp;
   IF(INT(('ObjProd (2)'!$C$25-EDATE(I1647,DATEDIF(I1647,'ObjProd (2)'!$C$25,"y")*12+DATEDIF(I1647,'ObjProd (2)'!$C$25,"ym")))/7)&gt;0,
      INT(('ObjProd (2)'!$C$25-EDATE(I1647,DATEDIF(I1647,'ObjProd (2)'!$C$25,"y")*12+DATEDIF(I1647,'ObjProd (2)'!$C$25,"ym")))/7) &amp; " sem.",
      "")
)
)</f>
        <v/>
      </c>
      <c r="L1647" s="11" t="str">
        <f t="shared" si="273"/>
        <v/>
      </c>
      <c r="M1647" s="9" t="str">
        <f t="shared" si="269"/>
        <v/>
      </c>
      <c r="N1647" s="9" t="str" cm="1">
        <f t="array" aca="1" ref="N1647" ca="1">LEFT(L1647, IF(ISNUMBER(SUBSTITUTE(_xludf.MID(L1647, 2, 1), ".", ",")), 1, 2))</f>
        <v/>
      </c>
      <c r="O1647" s="19" t="str">
        <f t="shared" ca="1" si="275"/>
        <v/>
      </c>
      <c r="P1647" s="9" t="str">
        <f t="shared" ca="1" si="276"/>
        <v/>
      </c>
      <c r="Q1647" s="9" t="str">
        <f t="shared" ca="1" si="277"/>
        <v/>
      </c>
      <c r="R1647" s="9" t="str">
        <f t="shared" si="270"/>
        <v/>
      </c>
      <c r="S1647" t="str" cm="1">
        <f t="array" ref="S1647">IF(ISBLANK(C1647),"",IFERROR(INDEX(ListeSeries!$A$2:$A$1045, MATCH(1, (DatasScan!G1647=ListeSeries!$B$2:$B$1045) * (DatasScan!H1647&gt;=ListeSeries!$D$2:$D$1045) * (DatasScan!H1647&lt;=ListeSeries!$E$2:$E$1045), 0)), "no match"))</f>
        <v/>
      </c>
      <c r="T1647" s="7" t="str" cm="1">
        <f t="array" ref="T1647">IF(ISBLANK(C1647),"",IFERROR(INDEX(ListeSeries!$C$2:$C$1045, MATCH(1, (DatasScan!G1647=ListeSeries!$B$2:$B$1045) * (DatasScan!H1647&gt;=ListeSeries!$D$2:$D$1045) * (DatasScan!H1647&lt;=ListeSeries!$E$2:$E$1045), 0)), "no match"))</f>
        <v/>
      </c>
      <c r="U1647" s="11" t="str" cm="1">
        <f t="array" ref="U1647">IF(ISBLANK(C1647),"",IFERROR(INDEX(ListeSeries!$F$2:$F$1045, MATCH(1, (DatasScan!G1647=ListeSeries!$B$2:$B$1045) * (DatasScan!H1647&gt;=ListeSeries!$D$2:$D$1045) * (DatasScan!H1647&lt;=ListeSeries!$E$2:$E$1045), 0)), "no match"))</f>
        <v/>
      </c>
    </row>
    <row r="1648" spans="1:21" ht="15" customHeight="1" x14ac:dyDescent="0.25">
      <c r="A1648" s="6" t="str">
        <f t="shared" si="271"/>
        <v/>
      </c>
      <c r="B1648" s="272"/>
      <c r="F1648" s="7" t="str">
        <f t="shared" si="274"/>
        <v/>
      </c>
      <c r="G1648" s="21" t="str">
        <f>IF(ISBLANK(C1648),"",_xlfn.XLOOKUP(_xlfn.XLOOKUP(VALUE(LEFT(C1648,4)),Souches!$B$2:$B$15000,Souches!$E$2:$E$15000),Varietes!$B$2:$B$500,Varietes!$C$2:$C$500))</f>
        <v/>
      </c>
      <c r="H1648" s="19" t="str">
        <f>IF(ISBLANK(C1648),"",_xlfn.XLOOKUP(VALUE(LEFT(C1648,4)),Souches!$B$2:$B$15000,Souches!$D$2:$D$15000))</f>
        <v/>
      </c>
      <c r="I1648" s="10" t="str">
        <f t="shared" si="272"/>
        <v/>
      </c>
      <c r="J1648" s="19" t="str">
        <f>IF(I1648="","",INT(('ObjProd (2)'!$C$25-I1648)/7 * (ABS('ObjProd (2)'!$C$25-I1648)&gt;=7)))</f>
        <v/>
      </c>
      <c r="K1648" s="10" t="str">
        <f>IF(I1648="","",
IF(AND(DATEDIF(I1648,'ObjProd (2)'!$C$25,"y")=0,DATEDIF(I1648,'ObjProd (2)'!$C$25,"ym")=0,
   INT(('ObjProd (2)'!$C$25-EDATE(I1648,DATEDIF(I1648,'ObjProd (2)'!$C$25,"y")*12+DATEDIF(I1648,'ObjProd (2)'!$C$25,"ym")))/7)=0),
   "&lt; 1 sem.",
   IF(DATEDIF(I1648,'ObjProd (2)'!$C$25,"y")&gt;0,DATEDIF(I1648,'ObjProd (2)'!$C$25,"y") &amp; " " &amp; IF(DATEDIF(I1648,'ObjProd (2)'!$C$25,"y")=1,"an ","ans "),"") &amp;
   IF(DATEDIF(I1648,'ObjProd (2)'!$C$25,"ym")&gt;0,DATEDIF(I1648,'ObjProd (2)'!$C$25,"ym") &amp; " mois ", "") &amp;
   IF(INT(('ObjProd (2)'!$C$25-EDATE(I1648,DATEDIF(I1648,'ObjProd (2)'!$C$25,"y")*12+DATEDIF(I1648,'ObjProd (2)'!$C$25,"ym")))/7)&gt;0,
      INT(('ObjProd (2)'!$C$25-EDATE(I1648,DATEDIF(I1648,'ObjProd (2)'!$C$25,"y")*12+DATEDIF(I1648,'ObjProd (2)'!$C$25,"ym")))/7) &amp; " sem.",
      "")
)
)</f>
        <v/>
      </c>
      <c r="L1648" s="11" t="str">
        <f t="shared" si="273"/>
        <v/>
      </c>
      <c r="M1648" s="9" t="str">
        <f t="shared" si="269"/>
        <v/>
      </c>
      <c r="N1648" s="9" t="str" cm="1">
        <f t="array" aca="1" ref="N1648" ca="1">LEFT(L1648, IF(ISNUMBER(SUBSTITUTE(_xludf.MID(L1648, 2, 1), ".", ",")), 1, 2))</f>
        <v/>
      </c>
      <c r="O1648" s="19" t="str">
        <f t="shared" ca="1" si="275"/>
        <v/>
      </c>
      <c r="P1648" s="9" t="str">
        <f t="shared" ca="1" si="276"/>
        <v/>
      </c>
      <c r="Q1648" s="9" t="str">
        <f t="shared" ca="1" si="277"/>
        <v/>
      </c>
      <c r="R1648" s="9" t="str">
        <f t="shared" si="270"/>
        <v/>
      </c>
      <c r="S1648" t="str" cm="1">
        <f t="array" ref="S1648">IF(ISBLANK(C1648),"",IFERROR(INDEX(ListeSeries!$A$2:$A$1045, MATCH(1, (DatasScan!G1648=ListeSeries!$B$2:$B$1045) * (DatasScan!H1648&gt;=ListeSeries!$D$2:$D$1045) * (DatasScan!H1648&lt;=ListeSeries!$E$2:$E$1045), 0)), "no match"))</f>
        <v/>
      </c>
      <c r="T1648" s="7" t="str" cm="1">
        <f t="array" ref="T1648">IF(ISBLANK(C1648),"",IFERROR(INDEX(ListeSeries!$C$2:$C$1045, MATCH(1, (DatasScan!G1648=ListeSeries!$B$2:$B$1045) * (DatasScan!H1648&gt;=ListeSeries!$D$2:$D$1045) * (DatasScan!H1648&lt;=ListeSeries!$E$2:$E$1045), 0)), "no match"))</f>
        <v/>
      </c>
      <c r="U1648" s="11" t="str" cm="1">
        <f t="array" ref="U1648">IF(ISBLANK(C1648),"",IFERROR(INDEX(ListeSeries!$F$2:$F$1045, MATCH(1, (DatasScan!G1648=ListeSeries!$B$2:$B$1045) * (DatasScan!H1648&gt;=ListeSeries!$D$2:$D$1045) * (DatasScan!H1648&lt;=ListeSeries!$E$2:$E$1045), 0)), "no match"))</f>
        <v/>
      </c>
    </row>
    <row r="1649" spans="1:21" ht="15" customHeight="1" x14ac:dyDescent="0.25">
      <c r="A1649" s="6" t="str">
        <f t="shared" si="271"/>
        <v/>
      </c>
      <c r="B1649" s="272"/>
      <c r="F1649" s="7" t="str">
        <f t="shared" si="274"/>
        <v/>
      </c>
      <c r="G1649" s="21" t="str">
        <f>IF(ISBLANK(C1649),"",_xlfn.XLOOKUP(_xlfn.XLOOKUP(VALUE(LEFT(C1649,4)),Souches!$B$2:$B$15000,Souches!$E$2:$E$15000),Varietes!$B$2:$B$500,Varietes!$C$2:$C$500))</f>
        <v/>
      </c>
      <c r="H1649" s="19" t="str">
        <f>IF(ISBLANK(C1649),"",_xlfn.XLOOKUP(VALUE(LEFT(C1649,4)),Souches!$B$2:$B$15000,Souches!$D$2:$D$15000))</f>
        <v/>
      </c>
      <c r="I1649" s="10" t="str">
        <f t="shared" si="272"/>
        <v/>
      </c>
      <c r="J1649" s="19" t="str">
        <f>IF(I1649="","",INT(('ObjProd (2)'!$C$25-I1649)/7 * (ABS('ObjProd (2)'!$C$25-I1649)&gt;=7)))</f>
        <v/>
      </c>
      <c r="K1649" s="10" t="str">
        <f>IF(I1649="","",
IF(AND(DATEDIF(I1649,'ObjProd (2)'!$C$25,"y")=0,DATEDIF(I1649,'ObjProd (2)'!$C$25,"ym")=0,
   INT(('ObjProd (2)'!$C$25-EDATE(I1649,DATEDIF(I1649,'ObjProd (2)'!$C$25,"y")*12+DATEDIF(I1649,'ObjProd (2)'!$C$25,"ym")))/7)=0),
   "&lt; 1 sem.",
   IF(DATEDIF(I1649,'ObjProd (2)'!$C$25,"y")&gt;0,DATEDIF(I1649,'ObjProd (2)'!$C$25,"y") &amp; " " &amp; IF(DATEDIF(I1649,'ObjProd (2)'!$C$25,"y")=1,"an ","ans "),"") &amp;
   IF(DATEDIF(I1649,'ObjProd (2)'!$C$25,"ym")&gt;0,DATEDIF(I1649,'ObjProd (2)'!$C$25,"ym") &amp; " mois ", "") &amp;
   IF(INT(('ObjProd (2)'!$C$25-EDATE(I1649,DATEDIF(I1649,'ObjProd (2)'!$C$25,"y")*12+DATEDIF(I1649,'ObjProd (2)'!$C$25,"ym")))/7)&gt;0,
      INT(('ObjProd (2)'!$C$25-EDATE(I1649,DATEDIF(I1649,'ObjProd (2)'!$C$25,"y")*12+DATEDIF(I1649,'ObjProd (2)'!$C$25,"ym")))/7) &amp; " sem.",
      "")
)
)</f>
        <v/>
      </c>
      <c r="L1649" s="11" t="str">
        <f t="shared" si="273"/>
        <v/>
      </c>
      <c r="M1649" s="9" t="str">
        <f t="shared" si="269"/>
        <v/>
      </c>
      <c r="N1649" s="9" t="str" cm="1">
        <f t="array" aca="1" ref="N1649" ca="1">LEFT(L1649, IF(ISNUMBER(SUBSTITUTE(_xludf.MID(L1649, 2, 1), ".", ",")), 1, 2))</f>
        <v/>
      </c>
      <c r="O1649" s="19" t="str">
        <f t="shared" ca="1" si="275"/>
        <v/>
      </c>
      <c r="P1649" s="9" t="str">
        <f t="shared" ca="1" si="276"/>
        <v/>
      </c>
      <c r="Q1649" s="9" t="str">
        <f t="shared" ca="1" si="277"/>
        <v/>
      </c>
      <c r="R1649" s="9" t="str">
        <f t="shared" si="270"/>
        <v/>
      </c>
      <c r="S1649" t="str" cm="1">
        <f t="array" ref="S1649">IF(ISBLANK(C1649),"",IFERROR(INDEX(ListeSeries!$A$2:$A$1045, MATCH(1, (DatasScan!G1649=ListeSeries!$B$2:$B$1045) * (DatasScan!H1649&gt;=ListeSeries!$D$2:$D$1045) * (DatasScan!H1649&lt;=ListeSeries!$E$2:$E$1045), 0)), "no match"))</f>
        <v/>
      </c>
      <c r="T1649" s="7" t="str" cm="1">
        <f t="array" ref="T1649">IF(ISBLANK(C1649),"",IFERROR(INDEX(ListeSeries!$C$2:$C$1045, MATCH(1, (DatasScan!G1649=ListeSeries!$B$2:$B$1045) * (DatasScan!H1649&gt;=ListeSeries!$D$2:$D$1045) * (DatasScan!H1649&lt;=ListeSeries!$E$2:$E$1045), 0)), "no match"))</f>
        <v/>
      </c>
      <c r="U1649" s="11" t="str" cm="1">
        <f t="array" ref="U1649">IF(ISBLANK(C1649),"",IFERROR(INDEX(ListeSeries!$F$2:$F$1045, MATCH(1, (DatasScan!G1649=ListeSeries!$B$2:$B$1045) * (DatasScan!H1649&gt;=ListeSeries!$D$2:$D$1045) * (DatasScan!H1649&lt;=ListeSeries!$E$2:$E$1045), 0)), "no match"))</f>
        <v/>
      </c>
    </row>
    <row r="1650" spans="1:21" ht="15" customHeight="1" x14ac:dyDescent="0.25">
      <c r="A1650" s="6" t="str">
        <f t="shared" si="271"/>
        <v/>
      </c>
      <c r="B1650" s="272"/>
      <c r="F1650" s="7" t="str">
        <f t="shared" si="274"/>
        <v/>
      </c>
      <c r="G1650" s="21" t="str">
        <f>IF(ISBLANK(C1650),"",_xlfn.XLOOKUP(_xlfn.XLOOKUP(VALUE(LEFT(C1650,4)),Souches!$B$2:$B$15000,Souches!$E$2:$E$15000),Varietes!$B$2:$B$500,Varietes!$C$2:$C$500))</f>
        <v/>
      </c>
      <c r="H1650" s="19" t="str">
        <f>IF(ISBLANK(C1650),"",_xlfn.XLOOKUP(VALUE(LEFT(C1650,4)),Souches!$B$2:$B$15000,Souches!$D$2:$D$15000))</f>
        <v/>
      </c>
      <c r="I1650" s="10" t="str">
        <f t="shared" si="272"/>
        <v/>
      </c>
      <c r="J1650" s="19" t="str">
        <f>IF(I1650="","",INT(('ObjProd (2)'!$C$25-I1650)/7 * (ABS('ObjProd (2)'!$C$25-I1650)&gt;=7)))</f>
        <v/>
      </c>
      <c r="K1650" s="10" t="str">
        <f>IF(I1650="","",
IF(AND(DATEDIF(I1650,'ObjProd (2)'!$C$25,"y")=0,DATEDIF(I1650,'ObjProd (2)'!$C$25,"ym")=0,
   INT(('ObjProd (2)'!$C$25-EDATE(I1650,DATEDIF(I1650,'ObjProd (2)'!$C$25,"y")*12+DATEDIF(I1650,'ObjProd (2)'!$C$25,"ym")))/7)=0),
   "&lt; 1 sem.",
   IF(DATEDIF(I1650,'ObjProd (2)'!$C$25,"y")&gt;0,DATEDIF(I1650,'ObjProd (2)'!$C$25,"y") &amp; " " &amp; IF(DATEDIF(I1650,'ObjProd (2)'!$C$25,"y")=1,"an ","ans "),"") &amp;
   IF(DATEDIF(I1650,'ObjProd (2)'!$C$25,"ym")&gt;0,DATEDIF(I1650,'ObjProd (2)'!$C$25,"ym") &amp; " mois ", "") &amp;
   IF(INT(('ObjProd (2)'!$C$25-EDATE(I1650,DATEDIF(I1650,'ObjProd (2)'!$C$25,"y")*12+DATEDIF(I1650,'ObjProd (2)'!$C$25,"ym")))/7)&gt;0,
      INT(('ObjProd (2)'!$C$25-EDATE(I1650,DATEDIF(I1650,'ObjProd (2)'!$C$25,"y")*12+DATEDIF(I1650,'ObjProd (2)'!$C$25,"ym")))/7) &amp; " sem.",
      "")
)
)</f>
        <v/>
      </c>
      <c r="L1650" s="11" t="str">
        <f t="shared" si="273"/>
        <v/>
      </c>
      <c r="M1650" s="9" t="str">
        <f t="shared" si="269"/>
        <v/>
      </c>
      <c r="N1650" s="9" t="str" cm="1">
        <f t="array" aca="1" ref="N1650" ca="1">LEFT(L1650, IF(ISNUMBER(SUBSTITUTE(_xludf.MID(L1650, 2, 1), ".", ",")), 1, 2))</f>
        <v/>
      </c>
      <c r="O1650" s="19" t="str">
        <f t="shared" ca="1" si="275"/>
        <v/>
      </c>
      <c r="P1650" s="9" t="str">
        <f t="shared" ca="1" si="276"/>
        <v/>
      </c>
      <c r="Q1650" s="9" t="str">
        <f t="shared" ca="1" si="277"/>
        <v/>
      </c>
      <c r="R1650" s="9" t="str">
        <f t="shared" si="270"/>
        <v/>
      </c>
      <c r="S1650" t="str" cm="1">
        <f t="array" ref="S1650">IF(ISBLANK(C1650),"",IFERROR(INDEX(ListeSeries!$A$2:$A$1045, MATCH(1, (DatasScan!G1650=ListeSeries!$B$2:$B$1045) * (DatasScan!H1650&gt;=ListeSeries!$D$2:$D$1045) * (DatasScan!H1650&lt;=ListeSeries!$E$2:$E$1045), 0)), "no match"))</f>
        <v/>
      </c>
      <c r="T1650" s="7" t="str" cm="1">
        <f t="array" ref="T1650">IF(ISBLANK(C1650),"",IFERROR(INDEX(ListeSeries!$C$2:$C$1045, MATCH(1, (DatasScan!G1650=ListeSeries!$B$2:$B$1045) * (DatasScan!H1650&gt;=ListeSeries!$D$2:$D$1045) * (DatasScan!H1650&lt;=ListeSeries!$E$2:$E$1045), 0)), "no match"))</f>
        <v/>
      </c>
      <c r="U1650" s="11" t="str" cm="1">
        <f t="array" ref="U1650">IF(ISBLANK(C1650),"",IFERROR(INDEX(ListeSeries!$F$2:$F$1045, MATCH(1, (DatasScan!G1650=ListeSeries!$B$2:$B$1045) * (DatasScan!H1650&gt;=ListeSeries!$D$2:$D$1045) * (DatasScan!H1650&lt;=ListeSeries!$E$2:$E$1045), 0)), "no match"))</f>
        <v/>
      </c>
    </row>
    <row r="1651" spans="1:21" ht="15" customHeight="1" x14ac:dyDescent="0.25">
      <c r="A1651" s="6" t="str">
        <f t="shared" si="271"/>
        <v/>
      </c>
      <c r="B1651" s="272"/>
      <c r="F1651" s="7" t="str">
        <f t="shared" si="274"/>
        <v/>
      </c>
      <c r="G1651" s="21" t="str">
        <f>IF(ISBLANK(C1651),"",_xlfn.XLOOKUP(_xlfn.XLOOKUP(VALUE(LEFT(C1651,4)),Souches!$B$2:$B$15000,Souches!$E$2:$E$15000),Varietes!$B$2:$B$500,Varietes!$C$2:$C$500))</f>
        <v/>
      </c>
      <c r="H1651" s="19" t="str">
        <f>IF(ISBLANK(C1651),"",_xlfn.XLOOKUP(VALUE(LEFT(C1651,4)),Souches!$B$2:$B$15000,Souches!$D$2:$D$15000))</f>
        <v/>
      </c>
      <c r="I1651" s="10" t="str">
        <f t="shared" si="272"/>
        <v/>
      </c>
      <c r="J1651" s="19" t="str">
        <f>IF(I1651="","",INT(('ObjProd (2)'!$C$25-I1651)/7 * (ABS('ObjProd (2)'!$C$25-I1651)&gt;=7)))</f>
        <v/>
      </c>
      <c r="K1651" s="10" t="str">
        <f>IF(I1651="","",
IF(AND(DATEDIF(I1651,'ObjProd (2)'!$C$25,"y")=0,DATEDIF(I1651,'ObjProd (2)'!$C$25,"ym")=0,
   INT(('ObjProd (2)'!$C$25-EDATE(I1651,DATEDIF(I1651,'ObjProd (2)'!$C$25,"y")*12+DATEDIF(I1651,'ObjProd (2)'!$C$25,"ym")))/7)=0),
   "&lt; 1 sem.",
   IF(DATEDIF(I1651,'ObjProd (2)'!$C$25,"y")&gt;0,DATEDIF(I1651,'ObjProd (2)'!$C$25,"y") &amp; " " &amp; IF(DATEDIF(I1651,'ObjProd (2)'!$C$25,"y")=1,"an ","ans "),"") &amp;
   IF(DATEDIF(I1651,'ObjProd (2)'!$C$25,"ym")&gt;0,DATEDIF(I1651,'ObjProd (2)'!$C$25,"ym") &amp; " mois ", "") &amp;
   IF(INT(('ObjProd (2)'!$C$25-EDATE(I1651,DATEDIF(I1651,'ObjProd (2)'!$C$25,"y")*12+DATEDIF(I1651,'ObjProd (2)'!$C$25,"ym")))/7)&gt;0,
      INT(('ObjProd (2)'!$C$25-EDATE(I1651,DATEDIF(I1651,'ObjProd (2)'!$C$25,"y")*12+DATEDIF(I1651,'ObjProd (2)'!$C$25,"ym")))/7) &amp; " sem.",
      "")
)
)</f>
        <v/>
      </c>
      <c r="L1651" s="11" t="str">
        <f t="shared" si="273"/>
        <v/>
      </c>
      <c r="M1651" s="9" t="str">
        <f t="shared" si="269"/>
        <v/>
      </c>
      <c r="N1651" s="9" t="str" cm="1">
        <f t="array" aca="1" ref="N1651" ca="1">LEFT(L1651, IF(ISNUMBER(SUBSTITUTE(_xludf.MID(L1651, 2, 1), ".", ",")), 1, 2))</f>
        <v/>
      </c>
      <c r="O1651" s="19" t="str">
        <f t="shared" ca="1" si="275"/>
        <v/>
      </c>
      <c r="P1651" s="9" t="str">
        <f t="shared" ca="1" si="276"/>
        <v/>
      </c>
      <c r="Q1651" s="9" t="str">
        <f t="shared" ca="1" si="277"/>
        <v/>
      </c>
      <c r="R1651" s="9" t="str">
        <f t="shared" si="270"/>
        <v/>
      </c>
      <c r="S1651" t="str" cm="1">
        <f t="array" ref="S1651">IF(ISBLANK(C1651),"",IFERROR(INDEX(ListeSeries!$A$2:$A$1045, MATCH(1, (DatasScan!G1651=ListeSeries!$B$2:$B$1045) * (DatasScan!H1651&gt;=ListeSeries!$D$2:$D$1045) * (DatasScan!H1651&lt;=ListeSeries!$E$2:$E$1045), 0)), "no match"))</f>
        <v/>
      </c>
      <c r="T1651" s="7" t="str" cm="1">
        <f t="array" ref="T1651">IF(ISBLANK(C1651),"",IFERROR(INDEX(ListeSeries!$C$2:$C$1045, MATCH(1, (DatasScan!G1651=ListeSeries!$B$2:$B$1045) * (DatasScan!H1651&gt;=ListeSeries!$D$2:$D$1045) * (DatasScan!H1651&lt;=ListeSeries!$E$2:$E$1045), 0)), "no match"))</f>
        <v/>
      </c>
      <c r="U1651" s="11" t="str" cm="1">
        <f t="array" ref="U1651">IF(ISBLANK(C1651),"",IFERROR(INDEX(ListeSeries!$F$2:$F$1045, MATCH(1, (DatasScan!G1651=ListeSeries!$B$2:$B$1045) * (DatasScan!H1651&gt;=ListeSeries!$D$2:$D$1045) * (DatasScan!H1651&lt;=ListeSeries!$E$2:$E$1045), 0)), "no match"))</f>
        <v/>
      </c>
    </row>
    <row r="1652" spans="1:21" ht="15" customHeight="1" x14ac:dyDescent="0.25">
      <c r="A1652" s="6" t="str">
        <f t="shared" si="271"/>
        <v/>
      </c>
      <c r="B1652" s="272"/>
      <c r="F1652" s="7" t="str">
        <f t="shared" si="274"/>
        <v/>
      </c>
      <c r="G1652" s="21" t="str">
        <f>IF(ISBLANK(C1652),"",_xlfn.XLOOKUP(_xlfn.XLOOKUP(VALUE(LEFT(C1652,4)),Souches!$B$2:$B$15000,Souches!$E$2:$E$15000),Varietes!$B$2:$B$500,Varietes!$C$2:$C$500))</f>
        <v/>
      </c>
      <c r="H1652" s="19" t="str">
        <f>IF(ISBLANK(C1652),"",_xlfn.XLOOKUP(VALUE(LEFT(C1652,4)),Souches!$B$2:$B$15000,Souches!$D$2:$D$15000))</f>
        <v/>
      </c>
      <c r="I1652" s="10" t="str">
        <f t="shared" si="272"/>
        <v/>
      </c>
      <c r="J1652" s="19" t="str">
        <f>IF(I1652="","",INT(('ObjProd (2)'!$C$25-I1652)/7 * (ABS('ObjProd (2)'!$C$25-I1652)&gt;=7)))</f>
        <v/>
      </c>
      <c r="K1652" s="10" t="str">
        <f>IF(I1652="","",
IF(AND(DATEDIF(I1652,'ObjProd (2)'!$C$25,"y")=0,DATEDIF(I1652,'ObjProd (2)'!$C$25,"ym")=0,
   INT(('ObjProd (2)'!$C$25-EDATE(I1652,DATEDIF(I1652,'ObjProd (2)'!$C$25,"y")*12+DATEDIF(I1652,'ObjProd (2)'!$C$25,"ym")))/7)=0),
   "&lt; 1 sem.",
   IF(DATEDIF(I1652,'ObjProd (2)'!$C$25,"y")&gt;0,DATEDIF(I1652,'ObjProd (2)'!$C$25,"y") &amp; " " &amp; IF(DATEDIF(I1652,'ObjProd (2)'!$C$25,"y")=1,"an ","ans "),"") &amp;
   IF(DATEDIF(I1652,'ObjProd (2)'!$C$25,"ym")&gt;0,DATEDIF(I1652,'ObjProd (2)'!$C$25,"ym") &amp; " mois ", "") &amp;
   IF(INT(('ObjProd (2)'!$C$25-EDATE(I1652,DATEDIF(I1652,'ObjProd (2)'!$C$25,"y")*12+DATEDIF(I1652,'ObjProd (2)'!$C$25,"ym")))/7)&gt;0,
      INT(('ObjProd (2)'!$C$25-EDATE(I1652,DATEDIF(I1652,'ObjProd (2)'!$C$25,"y")*12+DATEDIF(I1652,'ObjProd (2)'!$C$25,"ym")))/7) &amp; " sem.",
      "")
)
)</f>
        <v/>
      </c>
      <c r="L1652" s="11" t="str">
        <f t="shared" si="273"/>
        <v/>
      </c>
      <c r="M1652" s="9" t="str">
        <f t="shared" si="269"/>
        <v/>
      </c>
      <c r="N1652" s="9" t="str" cm="1">
        <f t="array" aca="1" ref="N1652" ca="1">LEFT(L1652, IF(ISNUMBER(SUBSTITUTE(_xludf.MID(L1652, 2, 1), ".", ",")), 1, 2))</f>
        <v/>
      </c>
      <c r="O1652" s="19" t="str">
        <f t="shared" ca="1" si="275"/>
        <v/>
      </c>
      <c r="P1652" s="9" t="str">
        <f t="shared" ca="1" si="276"/>
        <v/>
      </c>
      <c r="Q1652" s="9" t="str">
        <f t="shared" ca="1" si="277"/>
        <v/>
      </c>
      <c r="R1652" s="9" t="str">
        <f t="shared" si="270"/>
        <v/>
      </c>
      <c r="S1652" t="str" cm="1">
        <f t="array" ref="S1652">IF(ISBLANK(C1652),"",IFERROR(INDEX(ListeSeries!$A$2:$A$1045, MATCH(1, (DatasScan!G1652=ListeSeries!$B$2:$B$1045) * (DatasScan!H1652&gt;=ListeSeries!$D$2:$D$1045) * (DatasScan!H1652&lt;=ListeSeries!$E$2:$E$1045), 0)), "no match"))</f>
        <v/>
      </c>
      <c r="T1652" s="7" t="str" cm="1">
        <f t="array" ref="T1652">IF(ISBLANK(C1652),"",IFERROR(INDEX(ListeSeries!$C$2:$C$1045, MATCH(1, (DatasScan!G1652=ListeSeries!$B$2:$B$1045) * (DatasScan!H1652&gt;=ListeSeries!$D$2:$D$1045) * (DatasScan!H1652&lt;=ListeSeries!$E$2:$E$1045), 0)), "no match"))</f>
        <v/>
      </c>
      <c r="U1652" s="11" t="str" cm="1">
        <f t="array" ref="U1652">IF(ISBLANK(C1652),"",IFERROR(INDEX(ListeSeries!$F$2:$F$1045, MATCH(1, (DatasScan!G1652=ListeSeries!$B$2:$B$1045) * (DatasScan!H1652&gt;=ListeSeries!$D$2:$D$1045) * (DatasScan!H1652&lt;=ListeSeries!$E$2:$E$1045), 0)), "no match"))</f>
        <v/>
      </c>
    </row>
    <row r="1653" spans="1:21" ht="15" customHeight="1" x14ac:dyDescent="0.25">
      <c r="A1653" s="6" t="str">
        <f t="shared" si="271"/>
        <v/>
      </c>
      <c r="B1653" s="272"/>
      <c r="F1653" s="7" t="str">
        <f t="shared" si="274"/>
        <v/>
      </c>
      <c r="G1653" s="21" t="str">
        <f>IF(ISBLANK(C1653),"",_xlfn.XLOOKUP(_xlfn.XLOOKUP(VALUE(LEFT(C1653,4)),Souches!$B$2:$B$15000,Souches!$E$2:$E$15000),Varietes!$B$2:$B$500,Varietes!$C$2:$C$500))</f>
        <v/>
      </c>
      <c r="H1653" s="19" t="str">
        <f>IF(ISBLANK(C1653),"",_xlfn.XLOOKUP(VALUE(LEFT(C1653,4)),Souches!$B$2:$B$15000,Souches!$D$2:$D$15000))</f>
        <v/>
      </c>
      <c r="I1653" s="10" t="str">
        <f t="shared" si="272"/>
        <v/>
      </c>
      <c r="J1653" s="19" t="str">
        <f>IF(I1653="","",INT(('ObjProd (2)'!$C$25-I1653)/7 * (ABS('ObjProd (2)'!$C$25-I1653)&gt;=7)))</f>
        <v/>
      </c>
      <c r="K1653" s="10" t="str">
        <f>IF(I1653="","",
IF(AND(DATEDIF(I1653,'ObjProd (2)'!$C$25,"y")=0,DATEDIF(I1653,'ObjProd (2)'!$C$25,"ym")=0,
   INT(('ObjProd (2)'!$C$25-EDATE(I1653,DATEDIF(I1653,'ObjProd (2)'!$C$25,"y")*12+DATEDIF(I1653,'ObjProd (2)'!$C$25,"ym")))/7)=0),
   "&lt; 1 sem.",
   IF(DATEDIF(I1653,'ObjProd (2)'!$C$25,"y")&gt;0,DATEDIF(I1653,'ObjProd (2)'!$C$25,"y") &amp; " " &amp; IF(DATEDIF(I1653,'ObjProd (2)'!$C$25,"y")=1,"an ","ans "),"") &amp;
   IF(DATEDIF(I1653,'ObjProd (2)'!$C$25,"ym")&gt;0,DATEDIF(I1653,'ObjProd (2)'!$C$25,"ym") &amp; " mois ", "") &amp;
   IF(INT(('ObjProd (2)'!$C$25-EDATE(I1653,DATEDIF(I1653,'ObjProd (2)'!$C$25,"y")*12+DATEDIF(I1653,'ObjProd (2)'!$C$25,"ym")))/7)&gt;0,
      INT(('ObjProd (2)'!$C$25-EDATE(I1653,DATEDIF(I1653,'ObjProd (2)'!$C$25,"y")*12+DATEDIF(I1653,'ObjProd (2)'!$C$25,"ym")))/7) &amp; " sem.",
      "")
)
)</f>
        <v/>
      </c>
      <c r="L1653" s="11" t="str">
        <f t="shared" si="273"/>
        <v/>
      </c>
      <c r="M1653" s="9" t="str">
        <f t="shared" si="269"/>
        <v/>
      </c>
      <c r="N1653" s="9" t="str" cm="1">
        <f t="array" aca="1" ref="N1653" ca="1">LEFT(L1653, IF(ISNUMBER(SUBSTITUTE(_xludf.MID(L1653, 2, 1), ".", ",")), 1, 2))</f>
        <v/>
      </c>
      <c r="O1653" s="19" t="str">
        <f t="shared" ca="1" si="275"/>
        <v/>
      </c>
      <c r="P1653" s="9" t="str">
        <f t="shared" ca="1" si="276"/>
        <v/>
      </c>
      <c r="Q1653" s="9" t="str">
        <f t="shared" ca="1" si="277"/>
        <v/>
      </c>
      <c r="R1653" s="9" t="str">
        <f t="shared" si="270"/>
        <v/>
      </c>
      <c r="S1653" t="str" cm="1">
        <f t="array" ref="S1653">IF(ISBLANK(C1653),"",IFERROR(INDEX(ListeSeries!$A$2:$A$1045, MATCH(1, (DatasScan!G1653=ListeSeries!$B$2:$B$1045) * (DatasScan!H1653&gt;=ListeSeries!$D$2:$D$1045) * (DatasScan!H1653&lt;=ListeSeries!$E$2:$E$1045), 0)), "no match"))</f>
        <v/>
      </c>
      <c r="T1653" s="7" t="str" cm="1">
        <f t="array" ref="T1653">IF(ISBLANK(C1653),"",IFERROR(INDEX(ListeSeries!$C$2:$C$1045, MATCH(1, (DatasScan!G1653=ListeSeries!$B$2:$B$1045) * (DatasScan!H1653&gt;=ListeSeries!$D$2:$D$1045) * (DatasScan!H1653&lt;=ListeSeries!$E$2:$E$1045), 0)), "no match"))</f>
        <v/>
      </c>
      <c r="U1653" s="11" t="str" cm="1">
        <f t="array" ref="U1653">IF(ISBLANK(C1653),"",IFERROR(INDEX(ListeSeries!$F$2:$F$1045, MATCH(1, (DatasScan!G1653=ListeSeries!$B$2:$B$1045) * (DatasScan!H1653&gt;=ListeSeries!$D$2:$D$1045) * (DatasScan!H1653&lt;=ListeSeries!$E$2:$E$1045), 0)), "no match"))</f>
        <v/>
      </c>
    </row>
    <row r="1654" spans="1:21" ht="15" customHeight="1" x14ac:dyDescent="0.25">
      <c r="A1654" s="6" t="str">
        <f t="shared" si="271"/>
        <v/>
      </c>
      <c r="B1654" s="272"/>
      <c r="F1654" s="7" t="str">
        <f t="shared" si="274"/>
        <v/>
      </c>
      <c r="G1654" s="21" t="str">
        <f>IF(ISBLANK(C1654),"",_xlfn.XLOOKUP(_xlfn.XLOOKUP(VALUE(LEFT(C1654,4)),Souches!$B$2:$B$15000,Souches!$E$2:$E$15000),Varietes!$B$2:$B$500,Varietes!$C$2:$C$500))</f>
        <v/>
      </c>
      <c r="H1654" s="19" t="str">
        <f>IF(ISBLANK(C1654),"",_xlfn.XLOOKUP(VALUE(LEFT(C1654,4)),Souches!$B$2:$B$15000,Souches!$D$2:$D$15000))</f>
        <v/>
      </c>
      <c r="I1654" s="10" t="str">
        <f t="shared" si="272"/>
        <v/>
      </c>
      <c r="J1654" s="19" t="str">
        <f>IF(I1654="","",INT(('ObjProd (2)'!$C$25-I1654)/7 * (ABS('ObjProd (2)'!$C$25-I1654)&gt;=7)))</f>
        <v/>
      </c>
      <c r="K1654" s="10" t="str">
        <f>IF(I1654="","",
IF(AND(DATEDIF(I1654,'ObjProd (2)'!$C$25,"y")=0,DATEDIF(I1654,'ObjProd (2)'!$C$25,"ym")=0,
   INT(('ObjProd (2)'!$C$25-EDATE(I1654,DATEDIF(I1654,'ObjProd (2)'!$C$25,"y")*12+DATEDIF(I1654,'ObjProd (2)'!$C$25,"ym")))/7)=0),
   "&lt; 1 sem.",
   IF(DATEDIF(I1654,'ObjProd (2)'!$C$25,"y")&gt;0,DATEDIF(I1654,'ObjProd (2)'!$C$25,"y") &amp; " " &amp; IF(DATEDIF(I1654,'ObjProd (2)'!$C$25,"y")=1,"an ","ans "),"") &amp;
   IF(DATEDIF(I1654,'ObjProd (2)'!$C$25,"ym")&gt;0,DATEDIF(I1654,'ObjProd (2)'!$C$25,"ym") &amp; " mois ", "") &amp;
   IF(INT(('ObjProd (2)'!$C$25-EDATE(I1654,DATEDIF(I1654,'ObjProd (2)'!$C$25,"y")*12+DATEDIF(I1654,'ObjProd (2)'!$C$25,"ym")))/7)&gt;0,
      INT(('ObjProd (2)'!$C$25-EDATE(I1654,DATEDIF(I1654,'ObjProd (2)'!$C$25,"y")*12+DATEDIF(I1654,'ObjProd (2)'!$C$25,"ym")))/7) &amp; " sem.",
      "")
)
)</f>
        <v/>
      </c>
      <c r="L1654" s="11" t="str">
        <f t="shared" si="273"/>
        <v/>
      </c>
      <c r="M1654" s="9" t="str">
        <f t="shared" si="269"/>
        <v/>
      </c>
      <c r="N1654" s="9" t="str" cm="1">
        <f t="array" aca="1" ref="N1654" ca="1">LEFT(L1654, IF(ISNUMBER(SUBSTITUTE(_xludf.MID(L1654, 2, 1), ".", ",")), 1, 2))</f>
        <v/>
      </c>
      <c r="O1654" s="19" t="str">
        <f t="shared" ca="1" si="275"/>
        <v/>
      </c>
      <c r="P1654" s="9" t="str">
        <f t="shared" ca="1" si="276"/>
        <v/>
      </c>
      <c r="Q1654" s="9" t="str">
        <f t="shared" ca="1" si="277"/>
        <v/>
      </c>
      <c r="R1654" s="9" t="str">
        <f t="shared" si="270"/>
        <v/>
      </c>
      <c r="S1654" t="str" cm="1">
        <f t="array" ref="S1654">IF(ISBLANK(C1654),"",IFERROR(INDEX(ListeSeries!$A$2:$A$1045, MATCH(1, (DatasScan!G1654=ListeSeries!$B$2:$B$1045) * (DatasScan!H1654&gt;=ListeSeries!$D$2:$D$1045) * (DatasScan!H1654&lt;=ListeSeries!$E$2:$E$1045), 0)), "no match"))</f>
        <v/>
      </c>
      <c r="T1654" s="7" t="str" cm="1">
        <f t="array" ref="T1654">IF(ISBLANK(C1654),"",IFERROR(INDEX(ListeSeries!$C$2:$C$1045, MATCH(1, (DatasScan!G1654=ListeSeries!$B$2:$B$1045) * (DatasScan!H1654&gt;=ListeSeries!$D$2:$D$1045) * (DatasScan!H1654&lt;=ListeSeries!$E$2:$E$1045), 0)), "no match"))</f>
        <v/>
      </c>
      <c r="U1654" s="11" t="str" cm="1">
        <f t="array" ref="U1654">IF(ISBLANK(C1654),"",IFERROR(INDEX(ListeSeries!$F$2:$F$1045, MATCH(1, (DatasScan!G1654=ListeSeries!$B$2:$B$1045) * (DatasScan!H1654&gt;=ListeSeries!$D$2:$D$1045) * (DatasScan!H1654&lt;=ListeSeries!$E$2:$E$1045), 0)), "no match"))</f>
        <v/>
      </c>
    </row>
    <row r="1655" spans="1:21" ht="15" customHeight="1" x14ac:dyDescent="0.25">
      <c r="A1655" s="6" t="str">
        <f t="shared" si="271"/>
        <v/>
      </c>
      <c r="B1655" s="272"/>
      <c r="F1655" s="7" t="str">
        <f t="shared" si="274"/>
        <v/>
      </c>
      <c r="G1655" s="21" t="str">
        <f>IF(ISBLANK(C1655),"",_xlfn.XLOOKUP(_xlfn.XLOOKUP(VALUE(LEFT(C1655,4)),Souches!$B$2:$B$15000,Souches!$E$2:$E$15000),Varietes!$B$2:$B$500,Varietes!$C$2:$C$500))</f>
        <v/>
      </c>
      <c r="H1655" s="19" t="str">
        <f>IF(ISBLANK(C1655),"",_xlfn.XLOOKUP(VALUE(LEFT(C1655,4)),Souches!$B$2:$B$15000,Souches!$D$2:$D$15000))</f>
        <v/>
      </c>
      <c r="I1655" s="10" t="str">
        <f t="shared" si="272"/>
        <v/>
      </c>
      <c r="J1655" s="19" t="str">
        <f>IF(I1655="","",INT(('ObjProd (2)'!$C$25-I1655)/7 * (ABS('ObjProd (2)'!$C$25-I1655)&gt;=7)))</f>
        <v/>
      </c>
      <c r="K1655" s="10" t="str">
        <f>IF(I1655="","",
IF(AND(DATEDIF(I1655,'ObjProd (2)'!$C$25,"y")=0,DATEDIF(I1655,'ObjProd (2)'!$C$25,"ym")=0,
   INT(('ObjProd (2)'!$C$25-EDATE(I1655,DATEDIF(I1655,'ObjProd (2)'!$C$25,"y")*12+DATEDIF(I1655,'ObjProd (2)'!$C$25,"ym")))/7)=0),
   "&lt; 1 sem.",
   IF(DATEDIF(I1655,'ObjProd (2)'!$C$25,"y")&gt;0,DATEDIF(I1655,'ObjProd (2)'!$C$25,"y") &amp; " " &amp; IF(DATEDIF(I1655,'ObjProd (2)'!$C$25,"y")=1,"an ","ans "),"") &amp;
   IF(DATEDIF(I1655,'ObjProd (2)'!$C$25,"ym")&gt;0,DATEDIF(I1655,'ObjProd (2)'!$C$25,"ym") &amp; " mois ", "") &amp;
   IF(INT(('ObjProd (2)'!$C$25-EDATE(I1655,DATEDIF(I1655,'ObjProd (2)'!$C$25,"y")*12+DATEDIF(I1655,'ObjProd (2)'!$C$25,"ym")))/7)&gt;0,
      INT(('ObjProd (2)'!$C$25-EDATE(I1655,DATEDIF(I1655,'ObjProd (2)'!$C$25,"y")*12+DATEDIF(I1655,'ObjProd (2)'!$C$25,"ym")))/7) &amp; " sem.",
      "")
)
)</f>
        <v/>
      </c>
      <c r="L1655" s="11" t="str">
        <f t="shared" si="273"/>
        <v/>
      </c>
      <c r="M1655" s="9" t="str">
        <f t="shared" si="269"/>
        <v/>
      </c>
      <c r="N1655" s="9" t="str" cm="1">
        <f t="array" aca="1" ref="N1655" ca="1">LEFT(L1655, IF(ISNUMBER(SUBSTITUTE(_xludf.MID(L1655, 2, 1), ".", ",")), 1, 2))</f>
        <v/>
      </c>
      <c r="O1655" s="19" t="str">
        <f t="shared" ca="1" si="275"/>
        <v/>
      </c>
      <c r="P1655" s="9" t="str">
        <f t="shared" ca="1" si="276"/>
        <v/>
      </c>
      <c r="Q1655" s="9" t="str">
        <f t="shared" ca="1" si="277"/>
        <v/>
      </c>
      <c r="R1655" s="9" t="str">
        <f t="shared" si="270"/>
        <v/>
      </c>
      <c r="S1655" t="str" cm="1">
        <f t="array" ref="S1655">IF(ISBLANK(C1655),"",IFERROR(INDEX(ListeSeries!$A$2:$A$1045, MATCH(1, (DatasScan!G1655=ListeSeries!$B$2:$B$1045) * (DatasScan!H1655&gt;=ListeSeries!$D$2:$D$1045) * (DatasScan!H1655&lt;=ListeSeries!$E$2:$E$1045), 0)), "no match"))</f>
        <v/>
      </c>
      <c r="T1655" s="7" t="str" cm="1">
        <f t="array" ref="T1655">IF(ISBLANK(C1655),"",IFERROR(INDEX(ListeSeries!$C$2:$C$1045, MATCH(1, (DatasScan!G1655=ListeSeries!$B$2:$B$1045) * (DatasScan!H1655&gt;=ListeSeries!$D$2:$D$1045) * (DatasScan!H1655&lt;=ListeSeries!$E$2:$E$1045), 0)), "no match"))</f>
        <v/>
      </c>
      <c r="U1655" s="11" t="str" cm="1">
        <f t="array" ref="U1655">IF(ISBLANK(C1655),"",IFERROR(INDEX(ListeSeries!$F$2:$F$1045, MATCH(1, (DatasScan!G1655=ListeSeries!$B$2:$B$1045) * (DatasScan!H1655&gt;=ListeSeries!$D$2:$D$1045) * (DatasScan!H1655&lt;=ListeSeries!$E$2:$E$1045), 0)), "no match"))</f>
        <v/>
      </c>
    </row>
    <row r="1656" spans="1:21" ht="15" customHeight="1" x14ac:dyDescent="0.25">
      <c r="A1656" s="6" t="str">
        <f t="shared" si="271"/>
        <v/>
      </c>
      <c r="B1656" s="272"/>
      <c r="F1656" s="7" t="str">
        <f t="shared" si="274"/>
        <v/>
      </c>
      <c r="G1656" s="21" t="str">
        <f>IF(ISBLANK(C1656),"",_xlfn.XLOOKUP(_xlfn.XLOOKUP(VALUE(LEFT(C1656,4)),Souches!$B$2:$B$15000,Souches!$E$2:$E$15000),Varietes!$B$2:$B$500,Varietes!$C$2:$C$500))</f>
        <v/>
      </c>
      <c r="H1656" s="19" t="str">
        <f>IF(ISBLANK(C1656),"",_xlfn.XLOOKUP(VALUE(LEFT(C1656,4)),Souches!$B$2:$B$15000,Souches!$D$2:$D$15000))</f>
        <v/>
      </c>
      <c r="I1656" s="10" t="str">
        <f t="shared" si="272"/>
        <v/>
      </c>
      <c r="J1656" s="19" t="str">
        <f>IF(I1656="","",INT(('ObjProd (2)'!$C$25-I1656)/7 * (ABS('ObjProd (2)'!$C$25-I1656)&gt;=7)))</f>
        <v/>
      </c>
      <c r="K1656" s="10" t="str">
        <f>IF(I1656="","",
IF(AND(DATEDIF(I1656,'ObjProd (2)'!$C$25,"y")=0,DATEDIF(I1656,'ObjProd (2)'!$C$25,"ym")=0,
   INT(('ObjProd (2)'!$C$25-EDATE(I1656,DATEDIF(I1656,'ObjProd (2)'!$C$25,"y")*12+DATEDIF(I1656,'ObjProd (2)'!$C$25,"ym")))/7)=0),
   "&lt; 1 sem.",
   IF(DATEDIF(I1656,'ObjProd (2)'!$C$25,"y")&gt;0,DATEDIF(I1656,'ObjProd (2)'!$C$25,"y") &amp; " " &amp; IF(DATEDIF(I1656,'ObjProd (2)'!$C$25,"y")=1,"an ","ans "),"") &amp;
   IF(DATEDIF(I1656,'ObjProd (2)'!$C$25,"ym")&gt;0,DATEDIF(I1656,'ObjProd (2)'!$C$25,"ym") &amp; " mois ", "") &amp;
   IF(INT(('ObjProd (2)'!$C$25-EDATE(I1656,DATEDIF(I1656,'ObjProd (2)'!$C$25,"y")*12+DATEDIF(I1656,'ObjProd (2)'!$C$25,"ym")))/7)&gt;0,
      INT(('ObjProd (2)'!$C$25-EDATE(I1656,DATEDIF(I1656,'ObjProd (2)'!$C$25,"y")*12+DATEDIF(I1656,'ObjProd (2)'!$C$25,"ym")))/7) &amp; " sem.",
      "")
)
)</f>
        <v/>
      </c>
      <c r="L1656" s="11" t="str">
        <f t="shared" si="273"/>
        <v/>
      </c>
      <c r="M1656" s="9" t="str">
        <f t="shared" si="269"/>
        <v/>
      </c>
      <c r="N1656" s="9" t="str" cm="1">
        <f t="array" aca="1" ref="N1656" ca="1">LEFT(L1656, IF(ISNUMBER(SUBSTITUTE(_xludf.MID(L1656, 2, 1), ".", ",")), 1, 2))</f>
        <v/>
      </c>
      <c r="O1656" s="19" t="str">
        <f t="shared" ca="1" si="275"/>
        <v/>
      </c>
      <c r="P1656" s="9" t="str">
        <f t="shared" ca="1" si="276"/>
        <v/>
      </c>
      <c r="Q1656" s="9" t="str">
        <f t="shared" ca="1" si="277"/>
        <v/>
      </c>
      <c r="R1656" s="9" t="str">
        <f t="shared" si="270"/>
        <v/>
      </c>
      <c r="S1656" t="str" cm="1">
        <f t="array" ref="S1656">IF(ISBLANK(C1656),"",IFERROR(INDEX(ListeSeries!$A$2:$A$1045, MATCH(1, (DatasScan!G1656=ListeSeries!$B$2:$B$1045) * (DatasScan!H1656&gt;=ListeSeries!$D$2:$D$1045) * (DatasScan!H1656&lt;=ListeSeries!$E$2:$E$1045), 0)), "no match"))</f>
        <v/>
      </c>
      <c r="T1656" s="7" t="str" cm="1">
        <f t="array" ref="T1656">IF(ISBLANK(C1656),"",IFERROR(INDEX(ListeSeries!$C$2:$C$1045, MATCH(1, (DatasScan!G1656=ListeSeries!$B$2:$B$1045) * (DatasScan!H1656&gt;=ListeSeries!$D$2:$D$1045) * (DatasScan!H1656&lt;=ListeSeries!$E$2:$E$1045), 0)), "no match"))</f>
        <v/>
      </c>
      <c r="U1656" s="11" t="str" cm="1">
        <f t="array" ref="U1656">IF(ISBLANK(C1656),"",IFERROR(INDEX(ListeSeries!$F$2:$F$1045, MATCH(1, (DatasScan!G1656=ListeSeries!$B$2:$B$1045) * (DatasScan!H1656&gt;=ListeSeries!$D$2:$D$1045) * (DatasScan!H1656&lt;=ListeSeries!$E$2:$E$1045), 0)), "no match"))</f>
        <v/>
      </c>
    </row>
    <row r="1657" spans="1:21" ht="15" customHeight="1" x14ac:dyDescent="0.25">
      <c r="A1657" s="6" t="str">
        <f t="shared" si="271"/>
        <v/>
      </c>
      <c r="B1657" s="272"/>
      <c r="F1657" s="7" t="str">
        <f t="shared" si="274"/>
        <v/>
      </c>
      <c r="G1657" s="21" t="str">
        <f>IF(ISBLANK(C1657),"",_xlfn.XLOOKUP(_xlfn.XLOOKUP(VALUE(LEFT(C1657,4)),Souches!$B$2:$B$15000,Souches!$E$2:$E$15000),Varietes!$B$2:$B$500,Varietes!$C$2:$C$500))</f>
        <v/>
      </c>
      <c r="H1657" s="19" t="str">
        <f>IF(ISBLANK(C1657),"",_xlfn.XLOOKUP(VALUE(LEFT(C1657,4)),Souches!$B$2:$B$15000,Souches!$D$2:$D$15000))</f>
        <v/>
      </c>
      <c r="I1657" s="10" t="str">
        <f t="shared" si="272"/>
        <v/>
      </c>
      <c r="J1657" s="19" t="str">
        <f>IF(I1657="","",INT(('ObjProd (2)'!$C$25-I1657)/7 * (ABS('ObjProd (2)'!$C$25-I1657)&gt;=7)))</f>
        <v/>
      </c>
      <c r="K1657" s="10" t="str">
        <f>IF(I1657="","",
IF(AND(DATEDIF(I1657,'ObjProd (2)'!$C$25,"y")=0,DATEDIF(I1657,'ObjProd (2)'!$C$25,"ym")=0,
   INT(('ObjProd (2)'!$C$25-EDATE(I1657,DATEDIF(I1657,'ObjProd (2)'!$C$25,"y")*12+DATEDIF(I1657,'ObjProd (2)'!$C$25,"ym")))/7)=0),
   "&lt; 1 sem.",
   IF(DATEDIF(I1657,'ObjProd (2)'!$C$25,"y")&gt;0,DATEDIF(I1657,'ObjProd (2)'!$C$25,"y") &amp; " " &amp; IF(DATEDIF(I1657,'ObjProd (2)'!$C$25,"y")=1,"an ","ans "),"") &amp;
   IF(DATEDIF(I1657,'ObjProd (2)'!$C$25,"ym")&gt;0,DATEDIF(I1657,'ObjProd (2)'!$C$25,"ym") &amp; " mois ", "") &amp;
   IF(INT(('ObjProd (2)'!$C$25-EDATE(I1657,DATEDIF(I1657,'ObjProd (2)'!$C$25,"y")*12+DATEDIF(I1657,'ObjProd (2)'!$C$25,"ym")))/7)&gt;0,
      INT(('ObjProd (2)'!$C$25-EDATE(I1657,DATEDIF(I1657,'ObjProd (2)'!$C$25,"y")*12+DATEDIF(I1657,'ObjProd (2)'!$C$25,"ym")))/7) &amp; " sem.",
      "")
)
)</f>
        <v/>
      </c>
      <c r="L1657" s="11" t="str">
        <f t="shared" si="273"/>
        <v/>
      </c>
      <c r="M1657" s="9" t="str">
        <f t="shared" si="269"/>
        <v/>
      </c>
      <c r="N1657" s="9" t="str" cm="1">
        <f t="array" aca="1" ref="N1657" ca="1">LEFT(L1657, IF(ISNUMBER(SUBSTITUTE(_xludf.MID(L1657, 2, 1), ".", ",")), 1, 2))</f>
        <v/>
      </c>
      <c r="O1657" s="19" t="str">
        <f t="shared" ca="1" si="275"/>
        <v/>
      </c>
      <c r="P1657" s="9" t="str">
        <f t="shared" ca="1" si="276"/>
        <v/>
      </c>
      <c r="Q1657" s="9" t="str">
        <f t="shared" ca="1" si="277"/>
        <v/>
      </c>
      <c r="R1657" s="9" t="str">
        <f t="shared" si="270"/>
        <v/>
      </c>
      <c r="S1657" t="str" cm="1">
        <f t="array" ref="S1657">IF(ISBLANK(C1657),"",IFERROR(INDEX(ListeSeries!$A$2:$A$1045, MATCH(1, (DatasScan!G1657=ListeSeries!$B$2:$B$1045) * (DatasScan!H1657&gt;=ListeSeries!$D$2:$D$1045) * (DatasScan!H1657&lt;=ListeSeries!$E$2:$E$1045), 0)), "no match"))</f>
        <v/>
      </c>
      <c r="T1657" s="7" t="str" cm="1">
        <f t="array" ref="T1657">IF(ISBLANK(C1657),"",IFERROR(INDEX(ListeSeries!$C$2:$C$1045, MATCH(1, (DatasScan!G1657=ListeSeries!$B$2:$B$1045) * (DatasScan!H1657&gt;=ListeSeries!$D$2:$D$1045) * (DatasScan!H1657&lt;=ListeSeries!$E$2:$E$1045), 0)), "no match"))</f>
        <v/>
      </c>
      <c r="U1657" s="11" t="str" cm="1">
        <f t="array" ref="U1657">IF(ISBLANK(C1657),"",IFERROR(INDEX(ListeSeries!$F$2:$F$1045, MATCH(1, (DatasScan!G1657=ListeSeries!$B$2:$B$1045) * (DatasScan!H1657&gt;=ListeSeries!$D$2:$D$1045) * (DatasScan!H1657&lt;=ListeSeries!$E$2:$E$1045), 0)), "no match"))</f>
        <v/>
      </c>
    </row>
    <row r="1658" spans="1:21" ht="15" customHeight="1" x14ac:dyDescent="0.25">
      <c r="A1658" s="6" t="str">
        <f t="shared" si="271"/>
        <v/>
      </c>
      <c r="B1658" s="272"/>
      <c r="F1658" s="7" t="str">
        <f t="shared" si="274"/>
        <v/>
      </c>
      <c r="G1658" s="21" t="str">
        <f>IF(ISBLANK(C1658),"",_xlfn.XLOOKUP(_xlfn.XLOOKUP(VALUE(LEFT(C1658,4)),Souches!$B$2:$B$15000,Souches!$E$2:$E$15000),Varietes!$B$2:$B$500,Varietes!$C$2:$C$500))</f>
        <v/>
      </c>
      <c r="H1658" s="19" t="str">
        <f>IF(ISBLANK(C1658),"",_xlfn.XLOOKUP(VALUE(LEFT(C1658,4)),Souches!$B$2:$B$15000,Souches!$D$2:$D$15000))</f>
        <v/>
      </c>
      <c r="I1658" s="10" t="str">
        <f t="shared" si="272"/>
        <v/>
      </c>
      <c r="J1658" s="19" t="str">
        <f>IF(I1658="","",INT(('ObjProd (2)'!$C$25-I1658)/7 * (ABS('ObjProd (2)'!$C$25-I1658)&gt;=7)))</f>
        <v/>
      </c>
      <c r="K1658" s="10" t="str">
        <f>IF(I1658="","",
IF(AND(DATEDIF(I1658,'ObjProd (2)'!$C$25,"y")=0,DATEDIF(I1658,'ObjProd (2)'!$C$25,"ym")=0,
   INT(('ObjProd (2)'!$C$25-EDATE(I1658,DATEDIF(I1658,'ObjProd (2)'!$C$25,"y")*12+DATEDIF(I1658,'ObjProd (2)'!$C$25,"ym")))/7)=0),
   "&lt; 1 sem.",
   IF(DATEDIF(I1658,'ObjProd (2)'!$C$25,"y")&gt;0,DATEDIF(I1658,'ObjProd (2)'!$C$25,"y") &amp; " " &amp; IF(DATEDIF(I1658,'ObjProd (2)'!$C$25,"y")=1,"an ","ans "),"") &amp;
   IF(DATEDIF(I1658,'ObjProd (2)'!$C$25,"ym")&gt;0,DATEDIF(I1658,'ObjProd (2)'!$C$25,"ym") &amp; " mois ", "") &amp;
   IF(INT(('ObjProd (2)'!$C$25-EDATE(I1658,DATEDIF(I1658,'ObjProd (2)'!$C$25,"y")*12+DATEDIF(I1658,'ObjProd (2)'!$C$25,"ym")))/7)&gt;0,
      INT(('ObjProd (2)'!$C$25-EDATE(I1658,DATEDIF(I1658,'ObjProd (2)'!$C$25,"y")*12+DATEDIF(I1658,'ObjProd (2)'!$C$25,"ym")))/7) &amp; " sem.",
      "")
)
)</f>
        <v/>
      </c>
      <c r="L1658" s="11" t="str">
        <f t="shared" si="273"/>
        <v/>
      </c>
      <c r="M1658" s="9" t="str">
        <f t="shared" si="269"/>
        <v/>
      </c>
      <c r="N1658" s="9" t="str" cm="1">
        <f t="array" aca="1" ref="N1658" ca="1">LEFT(L1658, IF(ISNUMBER(SUBSTITUTE(_xludf.MID(L1658, 2, 1), ".", ",")), 1, 2))</f>
        <v/>
      </c>
      <c r="O1658" s="19" t="str">
        <f t="shared" ca="1" si="275"/>
        <v/>
      </c>
      <c r="P1658" s="9" t="str">
        <f t="shared" ca="1" si="276"/>
        <v/>
      </c>
      <c r="Q1658" s="9" t="str">
        <f t="shared" ca="1" si="277"/>
        <v/>
      </c>
      <c r="R1658" s="9" t="str">
        <f t="shared" si="270"/>
        <v/>
      </c>
      <c r="S1658" t="str" cm="1">
        <f t="array" ref="S1658">IF(ISBLANK(C1658),"",IFERROR(INDEX(ListeSeries!$A$2:$A$1045, MATCH(1, (DatasScan!G1658=ListeSeries!$B$2:$B$1045) * (DatasScan!H1658&gt;=ListeSeries!$D$2:$D$1045) * (DatasScan!H1658&lt;=ListeSeries!$E$2:$E$1045), 0)), "no match"))</f>
        <v/>
      </c>
      <c r="T1658" s="7" t="str" cm="1">
        <f t="array" ref="T1658">IF(ISBLANK(C1658),"",IFERROR(INDEX(ListeSeries!$C$2:$C$1045, MATCH(1, (DatasScan!G1658=ListeSeries!$B$2:$B$1045) * (DatasScan!H1658&gt;=ListeSeries!$D$2:$D$1045) * (DatasScan!H1658&lt;=ListeSeries!$E$2:$E$1045), 0)), "no match"))</f>
        <v/>
      </c>
      <c r="U1658" s="11" t="str" cm="1">
        <f t="array" ref="U1658">IF(ISBLANK(C1658),"",IFERROR(INDEX(ListeSeries!$F$2:$F$1045, MATCH(1, (DatasScan!G1658=ListeSeries!$B$2:$B$1045) * (DatasScan!H1658&gt;=ListeSeries!$D$2:$D$1045) * (DatasScan!H1658&lt;=ListeSeries!$E$2:$E$1045), 0)), "no match"))</f>
        <v/>
      </c>
    </row>
    <row r="1659" spans="1:21" ht="15" customHeight="1" x14ac:dyDescent="0.25">
      <c r="A1659" s="6" t="str">
        <f t="shared" si="271"/>
        <v/>
      </c>
      <c r="B1659" s="272"/>
      <c r="F1659" s="7" t="str">
        <f t="shared" si="274"/>
        <v/>
      </c>
      <c r="G1659" s="21" t="str">
        <f>IF(ISBLANK(C1659),"",_xlfn.XLOOKUP(_xlfn.XLOOKUP(VALUE(LEFT(C1659,4)),Souches!$B$2:$B$15000,Souches!$E$2:$E$15000),Varietes!$B$2:$B$500,Varietes!$C$2:$C$500))</f>
        <v/>
      </c>
      <c r="H1659" s="19" t="str">
        <f>IF(ISBLANK(C1659),"",_xlfn.XLOOKUP(VALUE(LEFT(C1659,4)),Souches!$B$2:$B$15000,Souches!$D$2:$D$15000))</f>
        <v/>
      </c>
      <c r="I1659" s="10" t="str">
        <f t="shared" si="272"/>
        <v/>
      </c>
      <c r="J1659" s="19" t="str">
        <f>IF(I1659="","",INT(('ObjProd (2)'!$C$25-I1659)/7 * (ABS('ObjProd (2)'!$C$25-I1659)&gt;=7)))</f>
        <v/>
      </c>
      <c r="K1659" s="10" t="str">
        <f>IF(I1659="","",
IF(AND(DATEDIF(I1659,'ObjProd (2)'!$C$25,"y")=0,DATEDIF(I1659,'ObjProd (2)'!$C$25,"ym")=0,
   INT(('ObjProd (2)'!$C$25-EDATE(I1659,DATEDIF(I1659,'ObjProd (2)'!$C$25,"y")*12+DATEDIF(I1659,'ObjProd (2)'!$C$25,"ym")))/7)=0),
   "&lt; 1 sem.",
   IF(DATEDIF(I1659,'ObjProd (2)'!$C$25,"y")&gt;0,DATEDIF(I1659,'ObjProd (2)'!$C$25,"y") &amp; " " &amp; IF(DATEDIF(I1659,'ObjProd (2)'!$C$25,"y")=1,"an ","ans "),"") &amp;
   IF(DATEDIF(I1659,'ObjProd (2)'!$C$25,"ym")&gt;0,DATEDIF(I1659,'ObjProd (2)'!$C$25,"ym") &amp; " mois ", "") &amp;
   IF(INT(('ObjProd (2)'!$C$25-EDATE(I1659,DATEDIF(I1659,'ObjProd (2)'!$C$25,"y")*12+DATEDIF(I1659,'ObjProd (2)'!$C$25,"ym")))/7)&gt;0,
      INT(('ObjProd (2)'!$C$25-EDATE(I1659,DATEDIF(I1659,'ObjProd (2)'!$C$25,"y")*12+DATEDIF(I1659,'ObjProd (2)'!$C$25,"ym")))/7) &amp; " sem.",
      "")
)
)</f>
        <v/>
      </c>
      <c r="L1659" s="11" t="str">
        <f t="shared" si="273"/>
        <v/>
      </c>
      <c r="M1659" s="9" t="str">
        <f t="shared" si="269"/>
        <v/>
      </c>
      <c r="N1659" s="9" t="str" cm="1">
        <f t="array" aca="1" ref="N1659" ca="1">LEFT(L1659, IF(ISNUMBER(SUBSTITUTE(_xludf.MID(L1659, 2, 1), ".", ",")), 1, 2))</f>
        <v/>
      </c>
      <c r="O1659" s="19" t="str">
        <f t="shared" ca="1" si="275"/>
        <v/>
      </c>
      <c r="P1659" s="9" t="str">
        <f t="shared" ca="1" si="276"/>
        <v/>
      </c>
      <c r="Q1659" s="9" t="str">
        <f t="shared" ca="1" si="277"/>
        <v/>
      </c>
      <c r="R1659" s="9" t="str">
        <f t="shared" si="270"/>
        <v/>
      </c>
      <c r="S1659" t="str" cm="1">
        <f t="array" ref="S1659">IF(ISBLANK(C1659),"",IFERROR(INDEX(ListeSeries!$A$2:$A$1045, MATCH(1, (DatasScan!G1659=ListeSeries!$B$2:$B$1045) * (DatasScan!H1659&gt;=ListeSeries!$D$2:$D$1045) * (DatasScan!H1659&lt;=ListeSeries!$E$2:$E$1045), 0)), "no match"))</f>
        <v/>
      </c>
      <c r="T1659" s="7" t="str" cm="1">
        <f t="array" ref="T1659">IF(ISBLANK(C1659),"",IFERROR(INDEX(ListeSeries!$C$2:$C$1045, MATCH(1, (DatasScan!G1659=ListeSeries!$B$2:$B$1045) * (DatasScan!H1659&gt;=ListeSeries!$D$2:$D$1045) * (DatasScan!H1659&lt;=ListeSeries!$E$2:$E$1045), 0)), "no match"))</f>
        <v/>
      </c>
      <c r="U1659" s="11" t="str" cm="1">
        <f t="array" ref="U1659">IF(ISBLANK(C1659),"",IFERROR(INDEX(ListeSeries!$F$2:$F$1045, MATCH(1, (DatasScan!G1659=ListeSeries!$B$2:$B$1045) * (DatasScan!H1659&gt;=ListeSeries!$D$2:$D$1045) * (DatasScan!H1659&lt;=ListeSeries!$E$2:$E$1045), 0)), "no match"))</f>
        <v/>
      </c>
    </row>
    <row r="1660" spans="1:21" ht="15" customHeight="1" x14ac:dyDescent="0.25">
      <c r="A1660" s="6" t="str">
        <f t="shared" si="271"/>
        <v/>
      </c>
      <c r="B1660" s="272"/>
      <c r="F1660" s="7" t="str">
        <f t="shared" si="274"/>
        <v/>
      </c>
      <c r="G1660" s="21" t="str">
        <f>IF(ISBLANK(C1660),"",_xlfn.XLOOKUP(_xlfn.XLOOKUP(VALUE(LEFT(C1660,4)),Souches!$B$2:$B$15000,Souches!$E$2:$E$15000),Varietes!$B$2:$B$500,Varietes!$C$2:$C$500))</f>
        <v/>
      </c>
      <c r="H1660" s="19" t="str">
        <f>IF(ISBLANK(C1660),"",_xlfn.XLOOKUP(VALUE(LEFT(C1660,4)),Souches!$B$2:$B$15000,Souches!$D$2:$D$15000))</f>
        <v/>
      </c>
      <c r="I1660" s="10" t="str">
        <f t="shared" si="272"/>
        <v/>
      </c>
      <c r="J1660" s="19" t="str">
        <f>IF(I1660="","",INT(('ObjProd (2)'!$C$25-I1660)/7 * (ABS('ObjProd (2)'!$C$25-I1660)&gt;=7)))</f>
        <v/>
      </c>
      <c r="K1660" s="10" t="str">
        <f>IF(I1660="","",
IF(AND(DATEDIF(I1660,'ObjProd (2)'!$C$25,"y")=0,DATEDIF(I1660,'ObjProd (2)'!$C$25,"ym")=0,
   INT(('ObjProd (2)'!$C$25-EDATE(I1660,DATEDIF(I1660,'ObjProd (2)'!$C$25,"y")*12+DATEDIF(I1660,'ObjProd (2)'!$C$25,"ym")))/7)=0),
   "&lt; 1 sem.",
   IF(DATEDIF(I1660,'ObjProd (2)'!$C$25,"y")&gt;0,DATEDIF(I1660,'ObjProd (2)'!$C$25,"y") &amp; " " &amp; IF(DATEDIF(I1660,'ObjProd (2)'!$C$25,"y")=1,"an ","ans "),"") &amp;
   IF(DATEDIF(I1660,'ObjProd (2)'!$C$25,"ym")&gt;0,DATEDIF(I1660,'ObjProd (2)'!$C$25,"ym") &amp; " mois ", "") &amp;
   IF(INT(('ObjProd (2)'!$C$25-EDATE(I1660,DATEDIF(I1660,'ObjProd (2)'!$C$25,"y")*12+DATEDIF(I1660,'ObjProd (2)'!$C$25,"ym")))/7)&gt;0,
      INT(('ObjProd (2)'!$C$25-EDATE(I1660,DATEDIF(I1660,'ObjProd (2)'!$C$25,"y")*12+DATEDIF(I1660,'ObjProd (2)'!$C$25,"ym")))/7) &amp; " sem.",
      "")
)
)</f>
        <v/>
      </c>
      <c r="L1660" s="11" t="str">
        <f t="shared" si="273"/>
        <v/>
      </c>
      <c r="M1660" s="9" t="str">
        <f t="shared" si="269"/>
        <v/>
      </c>
      <c r="N1660" s="9" t="str" cm="1">
        <f t="array" aca="1" ref="N1660" ca="1">LEFT(L1660, IF(ISNUMBER(SUBSTITUTE(_xludf.MID(L1660, 2, 1), ".", ",")), 1, 2))</f>
        <v/>
      </c>
      <c r="O1660" s="19" t="str">
        <f t="shared" ca="1" si="275"/>
        <v/>
      </c>
      <c r="P1660" s="9" t="str">
        <f t="shared" ca="1" si="276"/>
        <v/>
      </c>
      <c r="Q1660" s="9" t="str">
        <f t="shared" ca="1" si="277"/>
        <v/>
      </c>
      <c r="R1660" s="9" t="str">
        <f t="shared" si="270"/>
        <v/>
      </c>
      <c r="S1660" t="str" cm="1">
        <f t="array" ref="S1660">IF(ISBLANK(C1660),"",IFERROR(INDEX(ListeSeries!$A$2:$A$1045, MATCH(1, (DatasScan!G1660=ListeSeries!$B$2:$B$1045) * (DatasScan!H1660&gt;=ListeSeries!$D$2:$D$1045) * (DatasScan!H1660&lt;=ListeSeries!$E$2:$E$1045), 0)), "no match"))</f>
        <v/>
      </c>
      <c r="T1660" s="7" t="str" cm="1">
        <f t="array" ref="T1660">IF(ISBLANK(C1660),"",IFERROR(INDEX(ListeSeries!$C$2:$C$1045, MATCH(1, (DatasScan!G1660=ListeSeries!$B$2:$B$1045) * (DatasScan!H1660&gt;=ListeSeries!$D$2:$D$1045) * (DatasScan!H1660&lt;=ListeSeries!$E$2:$E$1045), 0)), "no match"))</f>
        <v/>
      </c>
      <c r="U1660" s="11" t="str" cm="1">
        <f t="array" ref="U1660">IF(ISBLANK(C1660),"",IFERROR(INDEX(ListeSeries!$F$2:$F$1045, MATCH(1, (DatasScan!G1660=ListeSeries!$B$2:$B$1045) * (DatasScan!H1660&gt;=ListeSeries!$D$2:$D$1045) * (DatasScan!H1660&lt;=ListeSeries!$E$2:$E$1045), 0)), "no match"))</f>
        <v/>
      </c>
    </row>
    <row r="1661" spans="1:21" ht="15" customHeight="1" x14ac:dyDescent="0.25">
      <c r="A1661" s="6" t="str">
        <f t="shared" si="271"/>
        <v/>
      </c>
      <c r="B1661" s="272"/>
      <c r="F1661" s="7" t="str">
        <f t="shared" si="274"/>
        <v/>
      </c>
      <c r="G1661" s="21" t="str">
        <f>IF(ISBLANK(C1661),"",_xlfn.XLOOKUP(_xlfn.XLOOKUP(VALUE(LEFT(C1661,4)),Souches!$B$2:$B$15000,Souches!$E$2:$E$15000),Varietes!$B$2:$B$500,Varietes!$C$2:$C$500))</f>
        <v/>
      </c>
      <c r="H1661" s="19" t="str">
        <f>IF(ISBLANK(C1661),"",_xlfn.XLOOKUP(VALUE(LEFT(C1661,4)),Souches!$B$2:$B$15000,Souches!$D$2:$D$15000))</f>
        <v/>
      </c>
      <c r="I1661" s="10" t="str">
        <f t="shared" si="272"/>
        <v/>
      </c>
      <c r="J1661" s="19" t="str">
        <f>IF(I1661="","",INT(('ObjProd (2)'!$C$25-I1661)/7 * (ABS('ObjProd (2)'!$C$25-I1661)&gt;=7)))</f>
        <v/>
      </c>
      <c r="K1661" s="10" t="str">
        <f>IF(I1661="","",
IF(AND(DATEDIF(I1661,'ObjProd (2)'!$C$25,"y")=0,DATEDIF(I1661,'ObjProd (2)'!$C$25,"ym")=0,
   INT(('ObjProd (2)'!$C$25-EDATE(I1661,DATEDIF(I1661,'ObjProd (2)'!$C$25,"y")*12+DATEDIF(I1661,'ObjProd (2)'!$C$25,"ym")))/7)=0),
   "&lt; 1 sem.",
   IF(DATEDIF(I1661,'ObjProd (2)'!$C$25,"y")&gt;0,DATEDIF(I1661,'ObjProd (2)'!$C$25,"y") &amp; " " &amp; IF(DATEDIF(I1661,'ObjProd (2)'!$C$25,"y")=1,"an ","ans "),"") &amp;
   IF(DATEDIF(I1661,'ObjProd (2)'!$C$25,"ym")&gt;0,DATEDIF(I1661,'ObjProd (2)'!$C$25,"ym") &amp; " mois ", "") &amp;
   IF(INT(('ObjProd (2)'!$C$25-EDATE(I1661,DATEDIF(I1661,'ObjProd (2)'!$C$25,"y")*12+DATEDIF(I1661,'ObjProd (2)'!$C$25,"ym")))/7)&gt;0,
      INT(('ObjProd (2)'!$C$25-EDATE(I1661,DATEDIF(I1661,'ObjProd (2)'!$C$25,"y")*12+DATEDIF(I1661,'ObjProd (2)'!$C$25,"ym")))/7) &amp; " sem.",
      "")
)
)</f>
        <v/>
      </c>
      <c r="L1661" s="11" t="str">
        <f t="shared" si="273"/>
        <v/>
      </c>
      <c r="M1661" s="9" t="str">
        <f t="shared" si="269"/>
        <v/>
      </c>
      <c r="N1661" s="9" t="str" cm="1">
        <f t="array" aca="1" ref="N1661" ca="1">LEFT(L1661, IF(ISNUMBER(SUBSTITUTE(_xludf.MID(L1661, 2, 1), ".", ",")), 1, 2))</f>
        <v/>
      </c>
      <c r="O1661" s="19" t="str">
        <f t="shared" ca="1" si="275"/>
        <v/>
      </c>
      <c r="P1661" s="9" t="str">
        <f t="shared" ca="1" si="276"/>
        <v/>
      </c>
      <c r="Q1661" s="9" t="str">
        <f t="shared" ca="1" si="277"/>
        <v/>
      </c>
      <c r="R1661" s="9" t="str">
        <f t="shared" si="270"/>
        <v/>
      </c>
      <c r="S1661" t="str" cm="1">
        <f t="array" ref="S1661">IF(ISBLANK(C1661),"",IFERROR(INDEX(ListeSeries!$A$2:$A$1045, MATCH(1, (DatasScan!G1661=ListeSeries!$B$2:$B$1045) * (DatasScan!H1661&gt;=ListeSeries!$D$2:$D$1045) * (DatasScan!H1661&lt;=ListeSeries!$E$2:$E$1045), 0)), "no match"))</f>
        <v/>
      </c>
      <c r="T1661" s="7" t="str" cm="1">
        <f t="array" ref="T1661">IF(ISBLANK(C1661),"",IFERROR(INDEX(ListeSeries!$C$2:$C$1045, MATCH(1, (DatasScan!G1661=ListeSeries!$B$2:$B$1045) * (DatasScan!H1661&gt;=ListeSeries!$D$2:$D$1045) * (DatasScan!H1661&lt;=ListeSeries!$E$2:$E$1045), 0)), "no match"))</f>
        <v/>
      </c>
      <c r="U1661" s="11" t="str" cm="1">
        <f t="array" ref="U1661">IF(ISBLANK(C1661),"",IFERROR(INDEX(ListeSeries!$F$2:$F$1045, MATCH(1, (DatasScan!G1661=ListeSeries!$B$2:$B$1045) * (DatasScan!H1661&gt;=ListeSeries!$D$2:$D$1045) * (DatasScan!H1661&lt;=ListeSeries!$E$2:$E$1045), 0)), "no match"))</f>
        <v/>
      </c>
    </row>
    <row r="1662" spans="1:21" ht="15" customHeight="1" x14ac:dyDescent="0.25">
      <c r="A1662" s="6" t="str">
        <f t="shared" si="271"/>
        <v/>
      </c>
      <c r="B1662" s="272"/>
      <c r="F1662" s="7" t="str">
        <f t="shared" si="274"/>
        <v/>
      </c>
      <c r="G1662" s="21" t="str">
        <f>IF(ISBLANK(C1662),"",_xlfn.XLOOKUP(_xlfn.XLOOKUP(VALUE(LEFT(C1662,4)),Souches!$B$2:$B$15000,Souches!$E$2:$E$15000),Varietes!$B$2:$B$500,Varietes!$C$2:$C$500))</f>
        <v/>
      </c>
      <c r="H1662" s="19" t="str">
        <f>IF(ISBLANK(C1662),"",_xlfn.XLOOKUP(VALUE(LEFT(C1662,4)),Souches!$B$2:$B$15000,Souches!$D$2:$D$15000))</f>
        <v/>
      </c>
      <c r="I1662" s="10" t="str">
        <f t="shared" si="272"/>
        <v/>
      </c>
      <c r="J1662" s="19" t="str">
        <f>IF(I1662="","",INT(('ObjProd (2)'!$C$25-I1662)/7 * (ABS('ObjProd (2)'!$C$25-I1662)&gt;=7)))</f>
        <v/>
      </c>
      <c r="K1662" s="10" t="str">
        <f>IF(I1662="","",
IF(AND(DATEDIF(I1662,'ObjProd (2)'!$C$25,"y")=0,DATEDIF(I1662,'ObjProd (2)'!$C$25,"ym")=0,
   INT(('ObjProd (2)'!$C$25-EDATE(I1662,DATEDIF(I1662,'ObjProd (2)'!$C$25,"y")*12+DATEDIF(I1662,'ObjProd (2)'!$C$25,"ym")))/7)=0),
   "&lt; 1 sem.",
   IF(DATEDIF(I1662,'ObjProd (2)'!$C$25,"y")&gt;0,DATEDIF(I1662,'ObjProd (2)'!$C$25,"y") &amp; " " &amp; IF(DATEDIF(I1662,'ObjProd (2)'!$C$25,"y")=1,"an ","ans "),"") &amp;
   IF(DATEDIF(I1662,'ObjProd (2)'!$C$25,"ym")&gt;0,DATEDIF(I1662,'ObjProd (2)'!$C$25,"ym") &amp; " mois ", "") &amp;
   IF(INT(('ObjProd (2)'!$C$25-EDATE(I1662,DATEDIF(I1662,'ObjProd (2)'!$C$25,"y")*12+DATEDIF(I1662,'ObjProd (2)'!$C$25,"ym")))/7)&gt;0,
      INT(('ObjProd (2)'!$C$25-EDATE(I1662,DATEDIF(I1662,'ObjProd (2)'!$C$25,"y")*12+DATEDIF(I1662,'ObjProd (2)'!$C$25,"ym")))/7) &amp; " sem.",
      "")
)
)</f>
        <v/>
      </c>
      <c r="L1662" s="11" t="str">
        <f t="shared" si="273"/>
        <v/>
      </c>
      <c r="M1662" s="9" t="str">
        <f t="shared" si="269"/>
        <v/>
      </c>
      <c r="N1662" s="9" t="str" cm="1">
        <f t="array" aca="1" ref="N1662" ca="1">LEFT(L1662, IF(ISNUMBER(SUBSTITUTE(_xludf.MID(L1662, 2, 1), ".", ",")), 1, 2))</f>
        <v/>
      </c>
      <c r="O1662" s="19" t="str">
        <f t="shared" ca="1" si="275"/>
        <v/>
      </c>
      <c r="P1662" s="9" t="str">
        <f t="shared" ca="1" si="276"/>
        <v/>
      </c>
      <c r="Q1662" s="9" t="str">
        <f t="shared" ca="1" si="277"/>
        <v/>
      </c>
      <c r="R1662" s="9" t="str">
        <f t="shared" si="270"/>
        <v/>
      </c>
      <c r="S1662" t="str" cm="1">
        <f t="array" ref="S1662">IF(ISBLANK(C1662),"",IFERROR(INDEX(ListeSeries!$A$2:$A$1045, MATCH(1, (DatasScan!G1662=ListeSeries!$B$2:$B$1045) * (DatasScan!H1662&gt;=ListeSeries!$D$2:$D$1045) * (DatasScan!H1662&lt;=ListeSeries!$E$2:$E$1045), 0)), "no match"))</f>
        <v/>
      </c>
      <c r="T1662" s="7" t="str" cm="1">
        <f t="array" ref="T1662">IF(ISBLANK(C1662),"",IFERROR(INDEX(ListeSeries!$C$2:$C$1045, MATCH(1, (DatasScan!G1662=ListeSeries!$B$2:$B$1045) * (DatasScan!H1662&gt;=ListeSeries!$D$2:$D$1045) * (DatasScan!H1662&lt;=ListeSeries!$E$2:$E$1045), 0)), "no match"))</f>
        <v/>
      </c>
      <c r="U1662" s="11" t="str" cm="1">
        <f t="array" ref="U1662">IF(ISBLANK(C1662),"",IFERROR(INDEX(ListeSeries!$F$2:$F$1045, MATCH(1, (DatasScan!G1662=ListeSeries!$B$2:$B$1045) * (DatasScan!H1662&gt;=ListeSeries!$D$2:$D$1045) * (DatasScan!H1662&lt;=ListeSeries!$E$2:$E$1045), 0)), "no match"))</f>
        <v/>
      </c>
    </row>
    <row r="1663" spans="1:21" ht="15" customHeight="1" x14ac:dyDescent="0.25">
      <c r="A1663" s="6" t="str">
        <f t="shared" si="271"/>
        <v/>
      </c>
      <c r="B1663" s="272"/>
      <c r="F1663" s="7" t="str">
        <f t="shared" si="274"/>
        <v/>
      </c>
      <c r="G1663" s="21" t="str">
        <f>IF(ISBLANK(C1663),"",_xlfn.XLOOKUP(_xlfn.XLOOKUP(VALUE(LEFT(C1663,4)),Souches!$B$2:$B$15000,Souches!$E$2:$E$15000),Varietes!$B$2:$B$500,Varietes!$C$2:$C$500))</f>
        <v/>
      </c>
      <c r="H1663" s="19" t="str">
        <f>IF(ISBLANK(C1663),"",_xlfn.XLOOKUP(VALUE(LEFT(C1663,4)),Souches!$B$2:$B$15000,Souches!$D$2:$D$15000))</f>
        <v/>
      </c>
      <c r="I1663" s="10" t="str">
        <f t="shared" si="272"/>
        <v/>
      </c>
      <c r="J1663" s="19" t="str">
        <f>IF(I1663="","",INT(('ObjProd (2)'!$C$25-I1663)/7 * (ABS('ObjProd (2)'!$C$25-I1663)&gt;=7)))</f>
        <v/>
      </c>
      <c r="K1663" s="10" t="str">
        <f>IF(I1663="","",
IF(AND(DATEDIF(I1663,'ObjProd (2)'!$C$25,"y")=0,DATEDIF(I1663,'ObjProd (2)'!$C$25,"ym")=0,
   INT(('ObjProd (2)'!$C$25-EDATE(I1663,DATEDIF(I1663,'ObjProd (2)'!$C$25,"y")*12+DATEDIF(I1663,'ObjProd (2)'!$C$25,"ym")))/7)=0),
   "&lt; 1 sem.",
   IF(DATEDIF(I1663,'ObjProd (2)'!$C$25,"y")&gt;0,DATEDIF(I1663,'ObjProd (2)'!$C$25,"y") &amp; " " &amp; IF(DATEDIF(I1663,'ObjProd (2)'!$C$25,"y")=1,"an ","ans "),"") &amp;
   IF(DATEDIF(I1663,'ObjProd (2)'!$C$25,"ym")&gt;0,DATEDIF(I1663,'ObjProd (2)'!$C$25,"ym") &amp; " mois ", "") &amp;
   IF(INT(('ObjProd (2)'!$C$25-EDATE(I1663,DATEDIF(I1663,'ObjProd (2)'!$C$25,"y")*12+DATEDIF(I1663,'ObjProd (2)'!$C$25,"ym")))/7)&gt;0,
      INT(('ObjProd (2)'!$C$25-EDATE(I1663,DATEDIF(I1663,'ObjProd (2)'!$C$25,"y")*12+DATEDIF(I1663,'ObjProd (2)'!$C$25,"ym")))/7) &amp; " sem.",
      "")
)
)</f>
        <v/>
      </c>
      <c r="L1663" s="11" t="str">
        <f t="shared" si="273"/>
        <v/>
      </c>
      <c r="M1663" s="9" t="str">
        <f t="shared" si="269"/>
        <v/>
      </c>
      <c r="N1663" s="9" t="str" cm="1">
        <f t="array" aca="1" ref="N1663" ca="1">LEFT(L1663, IF(ISNUMBER(SUBSTITUTE(_xludf.MID(L1663, 2, 1), ".", ",")), 1, 2))</f>
        <v/>
      </c>
      <c r="O1663" s="19" t="str">
        <f t="shared" ca="1" si="275"/>
        <v/>
      </c>
      <c r="P1663" s="9" t="str">
        <f t="shared" ca="1" si="276"/>
        <v/>
      </c>
      <c r="Q1663" s="9" t="str">
        <f t="shared" ca="1" si="277"/>
        <v/>
      </c>
      <c r="R1663" s="9" t="str">
        <f t="shared" si="270"/>
        <v/>
      </c>
      <c r="S1663" t="str" cm="1">
        <f t="array" ref="S1663">IF(ISBLANK(C1663),"",IFERROR(INDEX(ListeSeries!$A$2:$A$1045, MATCH(1, (DatasScan!G1663=ListeSeries!$B$2:$B$1045) * (DatasScan!H1663&gt;=ListeSeries!$D$2:$D$1045) * (DatasScan!H1663&lt;=ListeSeries!$E$2:$E$1045), 0)), "no match"))</f>
        <v/>
      </c>
      <c r="T1663" s="7" t="str" cm="1">
        <f t="array" ref="T1663">IF(ISBLANK(C1663),"",IFERROR(INDEX(ListeSeries!$C$2:$C$1045, MATCH(1, (DatasScan!G1663=ListeSeries!$B$2:$B$1045) * (DatasScan!H1663&gt;=ListeSeries!$D$2:$D$1045) * (DatasScan!H1663&lt;=ListeSeries!$E$2:$E$1045), 0)), "no match"))</f>
        <v/>
      </c>
      <c r="U1663" s="11" t="str" cm="1">
        <f t="array" ref="U1663">IF(ISBLANK(C1663),"",IFERROR(INDEX(ListeSeries!$F$2:$F$1045, MATCH(1, (DatasScan!G1663=ListeSeries!$B$2:$B$1045) * (DatasScan!H1663&gt;=ListeSeries!$D$2:$D$1045) * (DatasScan!H1663&lt;=ListeSeries!$E$2:$E$1045), 0)), "no match"))</f>
        <v/>
      </c>
    </row>
    <row r="1664" spans="1:21" ht="15" customHeight="1" x14ac:dyDescent="0.25">
      <c r="A1664" s="6" t="str">
        <f t="shared" si="271"/>
        <v/>
      </c>
      <c r="B1664" s="272"/>
      <c r="F1664" s="7" t="str">
        <f t="shared" si="274"/>
        <v/>
      </c>
      <c r="G1664" s="21" t="str">
        <f>IF(ISBLANK(C1664),"",_xlfn.XLOOKUP(_xlfn.XLOOKUP(VALUE(LEFT(C1664,4)),Souches!$B$2:$B$15000,Souches!$E$2:$E$15000),Varietes!$B$2:$B$500,Varietes!$C$2:$C$500))</f>
        <v/>
      </c>
      <c r="H1664" s="19" t="str">
        <f>IF(ISBLANK(C1664),"",_xlfn.XLOOKUP(VALUE(LEFT(C1664,4)),Souches!$B$2:$B$15000,Souches!$D$2:$D$15000))</f>
        <v/>
      </c>
      <c r="I1664" s="10" t="str">
        <f t="shared" si="272"/>
        <v/>
      </c>
      <c r="J1664" s="19" t="str">
        <f>IF(I1664="","",INT(('ObjProd (2)'!$C$25-I1664)/7 * (ABS('ObjProd (2)'!$C$25-I1664)&gt;=7)))</f>
        <v/>
      </c>
      <c r="K1664" s="10" t="str">
        <f>IF(I1664="","",
IF(AND(DATEDIF(I1664,'ObjProd (2)'!$C$25,"y")=0,DATEDIF(I1664,'ObjProd (2)'!$C$25,"ym")=0,
   INT(('ObjProd (2)'!$C$25-EDATE(I1664,DATEDIF(I1664,'ObjProd (2)'!$C$25,"y")*12+DATEDIF(I1664,'ObjProd (2)'!$C$25,"ym")))/7)=0),
   "&lt; 1 sem.",
   IF(DATEDIF(I1664,'ObjProd (2)'!$C$25,"y")&gt;0,DATEDIF(I1664,'ObjProd (2)'!$C$25,"y") &amp; " " &amp; IF(DATEDIF(I1664,'ObjProd (2)'!$C$25,"y")=1,"an ","ans "),"") &amp;
   IF(DATEDIF(I1664,'ObjProd (2)'!$C$25,"ym")&gt;0,DATEDIF(I1664,'ObjProd (2)'!$C$25,"ym") &amp; " mois ", "") &amp;
   IF(INT(('ObjProd (2)'!$C$25-EDATE(I1664,DATEDIF(I1664,'ObjProd (2)'!$C$25,"y")*12+DATEDIF(I1664,'ObjProd (2)'!$C$25,"ym")))/7)&gt;0,
      INT(('ObjProd (2)'!$C$25-EDATE(I1664,DATEDIF(I1664,'ObjProd (2)'!$C$25,"y")*12+DATEDIF(I1664,'ObjProd (2)'!$C$25,"ym")))/7) &amp; " sem.",
      "")
)
)</f>
        <v/>
      </c>
      <c r="L1664" s="11" t="str">
        <f t="shared" si="273"/>
        <v/>
      </c>
      <c r="M1664" s="9" t="str">
        <f t="shared" ref="M1664:M1727" si="278">IF(OR(D1664&gt;0, E1664&gt;0), D1664*14+E1664,"")</f>
        <v/>
      </c>
      <c r="N1664" s="9" t="str" cm="1">
        <f t="array" aca="1" ref="N1664" ca="1">LEFT(L1664, IF(ISNUMBER(SUBSTITUTE(_xludf.MID(L1664, 2, 1), ".", ",")), 1, 2))</f>
        <v/>
      </c>
      <c r="O1664" s="19" t="str">
        <f t="shared" ca="1" si="275"/>
        <v/>
      </c>
      <c r="P1664" s="9" t="str">
        <f t="shared" ca="1" si="276"/>
        <v/>
      </c>
      <c r="Q1664" s="9" t="str">
        <f t="shared" ca="1" si="277"/>
        <v/>
      </c>
      <c r="R1664" s="9" t="str">
        <f t="shared" ref="R1664:R1727" si="279">IF(ISBLANK(C1664),"",P1664&amp;Q1664)</f>
        <v/>
      </c>
      <c r="S1664" t="str" cm="1">
        <f t="array" ref="S1664">IF(ISBLANK(C1664),"",IFERROR(INDEX(ListeSeries!$A$2:$A$1045, MATCH(1, (DatasScan!G1664=ListeSeries!$B$2:$B$1045) * (DatasScan!H1664&gt;=ListeSeries!$D$2:$D$1045) * (DatasScan!H1664&lt;=ListeSeries!$E$2:$E$1045), 0)), "no match"))</f>
        <v/>
      </c>
      <c r="T1664" s="7" t="str" cm="1">
        <f t="array" ref="T1664">IF(ISBLANK(C1664),"",IFERROR(INDEX(ListeSeries!$C$2:$C$1045, MATCH(1, (DatasScan!G1664=ListeSeries!$B$2:$B$1045) * (DatasScan!H1664&gt;=ListeSeries!$D$2:$D$1045) * (DatasScan!H1664&lt;=ListeSeries!$E$2:$E$1045), 0)), "no match"))</f>
        <v/>
      </c>
      <c r="U1664" s="11" t="str" cm="1">
        <f t="array" ref="U1664">IF(ISBLANK(C1664),"",IFERROR(INDEX(ListeSeries!$F$2:$F$1045, MATCH(1, (DatasScan!G1664=ListeSeries!$B$2:$B$1045) * (DatasScan!H1664&gt;=ListeSeries!$D$2:$D$1045) * (DatasScan!H1664&lt;=ListeSeries!$E$2:$E$1045), 0)), "no match"))</f>
        <v/>
      </c>
    </row>
    <row r="1665" spans="1:21" ht="15" customHeight="1" x14ac:dyDescent="0.25">
      <c r="A1665" s="6" t="str">
        <f t="shared" ref="A1665:A1728" si="280">IF(B1665="CHF","CHF",IF(B1665="CHF 2","CHF hangar",LEFT(B1665,1)))</f>
        <v/>
      </c>
      <c r="B1665" s="272"/>
      <c r="F1665" s="7" t="str">
        <f t="shared" si="274"/>
        <v/>
      </c>
      <c r="G1665" s="21" t="str">
        <f>IF(ISBLANK(C1665),"",_xlfn.XLOOKUP(_xlfn.XLOOKUP(VALUE(LEFT(C1665,4)),Souches!$B$2:$B$15000,Souches!$E$2:$E$15000),Varietes!$B$2:$B$500,Varietes!$C$2:$C$500))</f>
        <v/>
      </c>
      <c r="H1665" s="19" t="str">
        <f>IF(ISBLANK(C1665),"",_xlfn.XLOOKUP(VALUE(LEFT(C1665,4)),Souches!$B$2:$B$15000,Souches!$D$2:$D$15000))</f>
        <v/>
      </c>
      <c r="I1665" s="10" t="str">
        <f t="shared" si="272"/>
        <v/>
      </c>
      <c r="J1665" s="19" t="str">
        <f>IF(I1665="","",INT(('ObjProd (2)'!$C$25-I1665)/7 * (ABS('ObjProd (2)'!$C$25-I1665)&gt;=7)))</f>
        <v/>
      </c>
      <c r="K1665" s="10" t="str">
        <f>IF(I1665="","",
IF(AND(DATEDIF(I1665,'ObjProd (2)'!$C$25,"y")=0,DATEDIF(I1665,'ObjProd (2)'!$C$25,"ym")=0,
   INT(('ObjProd (2)'!$C$25-EDATE(I1665,DATEDIF(I1665,'ObjProd (2)'!$C$25,"y")*12+DATEDIF(I1665,'ObjProd (2)'!$C$25,"ym")))/7)=0),
   "&lt; 1 sem.",
   IF(DATEDIF(I1665,'ObjProd (2)'!$C$25,"y")&gt;0,DATEDIF(I1665,'ObjProd (2)'!$C$25,"y") &amp; " " &amp; IF(DATEDIF(I1665,'ObjProd (2)'!$C$25,"y")=1,"an ","ans "),"") &amp;
   IF(DATEDIF(I1665,'ObjProd (2)'!$C$25,"ym")&gt;0,DATEDIF(I1665,'ObjProd (2)'!$C$25,"ym") &amp; " mois ", "") &amp;
   IF(INT(('ObjProd (2)'!$C$25-EDATE(I1665,DATEDIF(I1665,'ObjProd (2)'!$C$25,"y")*12+DATEDIF(I1665,'ObjProd (2)'!$C$25,"ym")))/7)&gt;0,
      INT(('ObjProd (2)'!$C$25-EDATE(I1665,DATEDIF(I1665,'ObjProd (2)'!$C$25,"y")*12+DATEDIF(I1665,'ObjProd (2)'!$C$25,"ym")))/7) &amp; " sem.",
      "")
)
)</f>
        <v/>
      </c>
      <c r="L1665" s="11" t="str">
        <f t="shared" si="273"/>
        <v/>
      </c>
      <c r="M1665" s="9" t="str">
        <f t="shared" si="278"/>
        <v/>
      </c>
      <c r="N1665" s="9" t="str" cm="1">
        <f t="array" aca="1" ref="N1665" ca="1">LEFT(L1665, IF(ISNUMBER(SUBSTITUTE(_xludf.MID(L1665, 2, 1), ".", ",")), 1, 2))</f>
        <v/>
      </c>
      <c r="O1665" s="19" t="str">
        <f t="shared" ca="1" si="275"/>
        <v/>
      </c>
      <c r="P1665" s="9" t="str">
        <f t="shared" ca="1" si="276"/>
        <v/>
      </c>
      <c r="Q1665" s="9" t="str">
        <f t="shared" ca="1" si="277"/>
        <v/>
      </c>
      <c r="R1665" s="9" t="str">
        <f t="shared" si="279"/>
        <v/>
      </c>
      <c r="S1665" t="str" cm="1">
        <f t="array" ref="S1665">IF(ISBLANK(C1665),"",IFERROR(INDEX(ListeSeries!$A$2:$A$1045, MATCH(1, (DatasScan!G1665=ListeSeries!$B$2:$B$1045) * (DatasScan!H1665&gt;=ListeSeries!$D$2:$D$1045) * (DatasScan!H1665&lt;=ListeSeries!$E$2:$E$1045), 0)), "no match"))</f>
        <v/>
      </c>
      <c r="T1665" s="7" t="str" cm="1">
        <f t="array" ref="T1665">IF(ISBLANK(C1665),"",IFERROR(INDEX(ListeSeries!$C$2:$C$1045, MATCH(1, (DatasScan!G1665=ListeSeries!$B$2:$B$1045) * (DatasScan!H1665&gt;=ListeSeries!$D$2:$D$1045) * (DatasScan!H1665&lt;=ListeSeries!$E$2:$E$1045), 0)), "no match"))</f>
        <v/>
      </c>
      <c r="U1665" s="11" t="str" cm="1">
        <f t="array" ref="U1665">IF(ISBLANK(C1665),"",IFERROR(INDEX(ListeSeries!$F$2:$F$1045, MATCH(1, (DatasScan!G1665=ListeSeries!$B$2:$B$1045) * (DatasScan!H1665&gt;=ListeSeries!$D$2:$D$1045) * (DatasScan!H1665&lt;=ListeSeries!$E$2:$E$1045), 0)), "no match"))</f>
        <v/>
      </c>
    </row>
    <row r="1666" spans="1:21" ht="15" customHeight="1" x14ac:dyDescent="0.25">
      <c r="A1666" s="6" t="str">
        <f t="shared" si="280"/>
        <v/>
      </c>
      <c r="B1666" s="272"/>
      <c r="F1666" s="7" t="str">
        <f t="shared" si="274"/>
        <v/>
      </c>
      <c r="G1666" s="21" t="str">
        <f>IF(ISBLANK(C1666),"",_xlfn.XLOOKUP(_xlfn.XLOOKUP(VALUE(LEFT(C1666,4)),Souches!$B$2:$B$15000,Souches!$E$2:$E$15000),Varietes!$B$2:$B$500,Varietes!$C$2:$C$500))</f>
        <v/>
      </c>
      <c r="H1666" s="19" t="str">
        <f>IF(ISBLANK(C1666),"",_xlfn.XLOOKUP(VALUE(LEFT(C1666,4)),Souches!$B$2:$B$15000,Souches!$D$2:$D$15000))</f>
        <v/>
      </c>
      <c r="I1666" s="10" t="str">
        <f t="shared" ref="I1666:I1729" si="281">IF(ISBLANK(C1666),"",DATE(MID(C1666,5,4),MID(C1666,9,2),MID(C1666,11,2)))</f>
        <v/>
      </c>
      <c r="J1666" s="19" t="str">
        <f>IF(I1666="","",INT(('ObjProd (2)'!$C$25-I1666)/7 * (ABS('ObjProd (2)'!$C$25-I1666)&gt;=7)))</f>
        <v/>
      </c>
      <c r="K1666" s="10" t="str">
        <f>IF(I1666="","",
IF(AND(DATEDIF(I1666,'ObjProd (2)'!$C$25,"y")=0,DATEDIF(I1666,'ObjProd (2)'!$C$25,"ym")=0,
   INT(('ObjProd (2)'!$C$25-EDATE(I1666,DATEDIF(I1666,'ObjProd (2)'!$C$25,"y")*12+DATEDIF(I1666,'ObjProd (2)'!$C$25,"ym")))/7)=0),
   "&lt; 1 sem.",
   IF(DATEDIF(I1666,'ObjProd (2)'!$C$25,"y")&gt;0,DATEDIF(I1666,'ObjProd (2)'!$C$25,"y") &amp; " " &amp; IF(DATEDIF(I1666,'ObjProd (2)'!$C$25,"y")=1,"an ","ans "),"") &amp;
   IF(DATEDIF(I1666,'ObjProd (2)'!$C$25,"ym")&gt;0,DATEDIF(I1666,'ObjProd (2)'!$C$25,"ym") &amp; " mois ", "") &amp;
   IF(INT(('ObjProd (2)'!$C$25-EDATE(I1666,DATEDIF(I1666,'ObjProd (2)'!$C$25,"y")*12+DATEDIF(I1666,'ObjProd (2)'!$C$25,"ym")))/7)&gt;0,
      INT(('ObjProd (2)'!$C$25-EDATE(I1666,DATEDIF(I1666,'ObjProd (2)'!$C$25,"y")*12+DATEDIF(I1666,'ObjProd (2)'!$C$25,"ym")))/7) &amp; " sem.",
      "")
)
)</f>
        <v/>
      </c>
      <c r="L1666" s="11" t="str">
        <f t="shared" ref="L1666:L1729" si="282">IF(ISBLANK(C1666),"",MID(C1666,13,4))</f>
        <v/>
      </c>
      <c r="M1666" s="9" t="str">
        <f t="shared" si="278"/>
        <v/>
      </c>
      <c r="N1666" s="9" t="str" cm="1">
        <f t="array" aca="1" ref="N1666" ca="1">LEFT(L1666, IF(ISNUMBER(SUBSTITUTE(_xludf.MID(L1666, 2, 1), ".", ",")), 1, 2))</f>
        <v/>
      </c>
      <c r="O1666" s="19" t="str">
        <f t="shared" ca="1" si="275"/>
        <v/>
      </c>
      <c r="P1666" s="9" t="str">
        <f t="shared" ca="1" si="276"/>
        <v/>
      </c>
      <c r="Q1666" s="9" t="str">
        <f t="shared" ca="1" si="277"/>
        <v/>
      </c>
      <c r="R1666" s="9" t="str">
        <f t="shared" si="279"/>
        <v/>
      </c>
      <c r="S1666" t="str" cm="1">
        <f t="array" ref="S1666">IF(ISBLANK(C1666),"",IFERROR(INDEX(ListeSeries!$A$2:$A$1045, MATCH(1, (DatasScan!G1666=ListeSeries!$B$2:$B$1045) * (DatasScan!H1666&gt;=ListeSeries!$D$2:$D$1045) * (DatasScan!H1666&lt;=ListeSeries!$E$2:$E$1045), 0)), "no match"))</f>
        <v/>
      </c>
      <c r="T1666" s="7" t="str" cm="1">
        <f t="array" ref="T1666">IF(ISBLANK(C1666),"",IFERROR(INDEX(ListeSeries!$C$2:$C$1045, MATCH(1, (DatasScan!G1666=ListeSeries!$B$2:$B$1045) * (DatasScan!H1666&gt;=ListeSeries!$D$2:$D$1045) * (DatasScan!H1666&lt;=ListeSeries!$E$2:$E$1045), 0)), "no match"))</f>
        <v/>
      </c>
      <c r="U1666" s="11" t="str" cm="1">
        <f t="array" ref="U1666">IF(ISBLANK(C1666),"",IFERROR(INDEX(ListeSeries!$F$2:$F$1045, MATCH(1, (DatasScan!G1666=ListeSeries!$B$2:$B$1045) * (DatasScan!H1666&gt;=ListeSeries!$D$2:$D$1045) * (DatasScan!H1666&lt;=ListeSeries!$E$2:$E$1045), 0)), "no match"))</f>
        <v/>
      </c>
    </row>
    <row r="1667" spans="1:21" ht="15" customHeight="1" x14ac:dyDescent="0.25">
      <c r="A1667" s="6" t="str">
        <f t="shared" si="280"/>
        <v/>
      </c>
      <c r="B1667" s="272"/>
      <c r="F1667" s="7" t="str">
        <f t="shared" si="274"/>
        <v/>
      </c>
      <c r="G1667" s="21" t="str">
        <f>IF(ISBLANK(C1667),"",_xlfn.XLOOKUP(_xlfn.XLOOKUP(VALUE(LEFT(C1667,4)),Souches!$B$2:$B$15000,Souches!$E$2:$E$15000),Varietes!$B$2:$B$500,Varietes!$C$2:$C$500))</f>
        <v/>
      </c>
      <c r="H1667" s="19" t="str">
        <f>IF(ISBLANK(C1667),"",_xlfn.XLOOKUP(VALUE(LEFT(C1667,4)),Souches!$B$2:$B$15000,Souches!$D$2:$D$15000))</f>
        <v/>
      </c>
      <c r="I1667" s="10" t="str">
        <f t="shared" si="281"/>
        <v/>
      </c>
      <c r="J1667" s="19" t="str">
        <f>IF(I1667="","",INT(('ObjProd (2)'!$C$25-I1667)/7 * (ABS('ObjProd (2)'!$C$25-I1667)&gt;=7)))</f>
        <v/>
      </c>
      <c r="K1667" s="10" t="str">
        <f>IF(I1667="","",
IF(AND(DATEDIF(I1667,'ObjProd (2)'!$C$25,"y")=0,DATEDIF(I1667,'ObjProd (2)'!$C$25,"ym")=0,
   INT(('ObjProd (2)'!$C$25-EDATE(I1667,DATEDIF(I1667,'ObjProd (2)'!$C$25,"y")*12+DATEDIF(I1667,'ObjProd (2)'!$C$25,"ym")))/7)=0),
   "&lt; 1 sem.",
   IF(DATEDIF(I1667,'ObjProd (2)'!$C$25,"y")&gt;0,DATEDIF(I1667,'ObjProd (2)'!$C$25,"y") &amp; " " &amp; IF(DATEDIF(I1667,'ObjProd (2)'!$C$25,"y")=1,"an ","ans "),"") &amp;
   IF(DATEDIF(I1667,'ObjProd (2)'!$C$25,"ym")&gt;0,DATEDIF(I1667,'ObjProd (2)'!$C$25,"ym") &amp; " mois ", "") &amp;
   IF(INT(('ObjProd (2)'!$C$25-EDATE(I1667,DATEDIF(I1667,'ObjProd (2)'!$C$25,"y")*12+DATEDIF(I1667,'ObjProd (2)'!$C$25,"ym")))/7)&gt;0,
      INT(('ObjProd (2)'!$C$25-EDATE(I1667,DATEDIF(I1667,'ObjProd (2)'!$C$25,"y")*12+DATEDIF(I1667,'ObjProd (2)'!$C$25,"ym")))/7) &amp; " sem.",
      "")
)
)</f>
        <v/>
      </c>
      <c r="L1667" s="11" t="str">
        <f t="shared" si="282"/>
        <v/>
      </c>
      <c r="M1667" s="9" t="str">
        <f t="shared" si="278"/>
        <v/>
      </c>
      <c r="N1667" s="9" t="str" cm="1">
        <f t="array" aca="1" ref="N1667" ca="1">LEFT(L1667, IF(ISNUMBER(SUBSTITUTE(_xludf.MID(L1667, 2, 1), ".", ",")), 1, 2))</f>
        <v/>
      </c>
      <c r="O1667" s="19" t="str">
        <f t="shared" ca="1" si="275"/>
        <v/>
      </c>
      <c r="P1667" s="9" t="str">
        <f t="shared" ca="1" si="276"/>
        <v/>
      </c>
      <c r="Q1667" s="9" t="str">
        <f t="shared" ca="1" si="277"/>
        <v/>
      </c>
      <c r="R1667" s="9" t="str">
        <f t="shared" si="279"/>
        <v/>
      </c>
      <c r="S1667" t="str" cm="1">
        <f t="array" ref="S1667">IF(ISBLANK(C1667),"",IFERROR(INDEX(ListeSeries!$A$2:$A$1045, MATCH(1, (DatasScan!G1667=ListeSeries!$B$2:$B$1045) * (DatasScan!H1667&gt;=ListeSeries!$D$2:$D$1045) * (DatasScan!H1667&lt;=ListeSeries!$E$2:$E$1045), 0)), "no match"))</f>
        <v/>
      </c>
      <c r="T1667" s="7" t="str" cm="1">
        <f t="array" ref="T1667">IF(ISBLANK(C1667),"",IFERROR(INDEX(ListeSeries!$C$2:$C$1045, MATCH(1, (DatasScan!G1667=ListeSeries!$B$2:$B$1045) * (DatasScan!H1667&gt;=ListeSeries!$D$2:$D$1045) * (DatasScan!H1667&lt;=ListeSeries!$E$2:$E$1045), 0)), "no match"))</f>
        <v/>
      </c>
      <c r="U1667" s="11" t="str" cm="1">
        <f t="array" ref="U1667">IF(ISBLANK(C1667),"",IFERROR(INDEX(ListeSeries!$F$2:$F$1045, MATCH(1, (DatasScan!G1667=ListeSeries!$B$2:$B$1045) * (DatasScan!H1667&gt;=ListeSeries!$D$2:$D$1045) * (DatasScan!H1667&lt;=ListeSeries!$E$2:$E$1045), 0)), "no match"))</f>
        <v/>
      </c>
    </row>
    <row r="1668" spans="1:21" ht="15" customHeight="1" x14ac:dyDescent="0.25">
      <c r="A1668" s="6" t="str">
        <f t="shared" si="280"/>
        <v/>
      </c>
      <c r="B1668" s="272"/>
      <c r="F1668" s="7" t="str">
        <f t="shared" si="274"/>
        <v/>
      </c>
      <c r="G1668" s="21" t="str">
        <f>IF(ISBLANK(C1668),"",_xlfn.XLOOKUP(_xlfn.XLOOKUP(VALUE(LEFT(C1668,4)),Souches!$B$2:$B$15000,Souches!$E$2:$E$15000),Varietes!$B$2:$B$500,Varietes!$C$2:$C$500))</f>
        <v/>
      </c>
      <c r="H1668" s="19" t="str">
        <f>IF(ISBLANK(C1668),"",_xlfn.XLOOKUP(VALUE(LEFT(C1668,4)),Souches!$B$2:$B$15000,Souches!$D$2:$D$15000))</f>
        <v/>
      </c>
      <c r="I1668" s="10" t="str">
        <f t="shared" si="281"/>
        <v/>
      </c>
      <c r="J1668" s="19" t="str">
        <f>IF(I1668="","",INT(('ObjProd (2)'!$C$25-I1668)/7 * (ABS('ObjProd (2)'!$C$25-I1668)&gt;=7)))</f>
        <v/>
      </c>
      <c r="K1668" s="10" t="str">
        <f>IF(I1668="","",
IF(AND(DATEDIF(I1668,'ObjProd (2)'!$C$25,"y")=0,DATEDIF(I1668,'ObjProd (2)'!$C$25,"ym")=0,
   INT(('ObjProd (2)'!$C$25-EDATE(I1668,DATEDIF(I1668,'ObjProd (2)'!$C$25,"y")*12+DATEDIF(I1668,'ObjProd (2)'!$C$25,"ym")))/7)=0),
   "&lt; 1 sem.",
   IF(DATEDIF(I1668,'ObjProd (2)'!$C$25,"y")&gt;0,DATEDIF(I1668,'ObjProd (2)'!$C$25,"y") &amp; " " &amp; IF(DATEDIF(I1668,'ObjProd (2)'!$C$25,"y")=1,"an ","ans "),"") &amp;
   IF(DATEDIF(I1668,'ObjProd (2)'!$C$25,"ym")&gt;0,DATEDIF(I1668,'ObjProd (2)'!$C$25,"ym") &amp; " mois ", "") &amp;
   IF(INT(('ObjProd (2)'!$C$25-EDATE(I1668,DATEDIF(I1668,'ObjProd (2)'!$C$25,"y")*12+DATEDIF(I1668,'ObjProd (2)'!$C$25,"ym")))/7)&gt;0,
      INT(('ObjProd (2)'!$C$25-EDATE(I1668,DATEDIF(I1668,'ObjProd (2)'!$C$25,"y")*12+DATEDIF(I1668,'ObjProd (2)'!$C$25,"ym")))/7) &amp; " sem.",
      "")
)
)</f>
        <v/>
      </c>
      <c r="L1668" s="11" t="str">
        <f t="shared" si="282"/>
        <v/>
      </c>
      <c r="M1668" s="9" t="str">
        <f t="shared" si="278"/>
        <v/>
      </c>
      <c r="N1668" s="9" t="str" cm="1">
        <f t="array" aca="1" ref="N1668" ca="1">LEFT(L1668, IF(ISNUMBER(SUBSTITUTE(_xludf.MID(L1668, 2, 1), ".", ",")), 1, 2))</f>
        <v/>
      </c>
      <c r="O1668" s="19" t="str">
        <f t="shared" ca="1" si="275"/>
        <v/>
      </c>
      <c r="P1668" s="9" t="str">
        <f t="shared" ca="1" si="276"/>
        <v/>
      </c>
      <c r="Q1668" s="9" t="str">
        <f t="shared" ca="1" si="277"/>
        <v/>
      </c>
      <c r="R1668" s="9" t="str">
        <f t="shared" si="279"/>
        <v/>
      </c>
      <c r="S1668" t="str" cm="1">
        <f t="array" ref="S1668">IF(ISBLANK(C1668),"",IFERROR(INDEX(ListeSeries!$A$2:$A$1045, MATCH(1, (DatasScan!G1668=ListeSeries!$B$2:$B$1045) * (DatasScan!H1668&gt;=ListeSeries!$D$2:$D$1045) * (DatasScan!H1668&lt;=ListeSeries!$E$2:$E$1045), 0)), "no match"))</f>
        <v/>
      </c>
      <c r="T1668" s="7" t="str" cm="1">
        <f t="array" ref="T1668">IF(ISBLANK(C1668),"",IFERROR(INDEX(ListeSeries!$C$2:$C$1045, MATCH(1, (DatasScan!G1668=ListeSeries!$B$2:$B$1045) * (DatasScan!H1668&gt;=ListeSeries!$D$2:$D$1045) * (DatasScan!H1668&lt;=ListeSeries!$E$2:$E$1045), 0)), "no match"))</f>
        <v/>
      </c>
      <c r="U1668" s="11" t="str" cm="1">
        <f t="array" ref="U1668">IF(ISBLANK(C1668),"",IFERROR(INDEX(ListeSeries!$F$2:$F$1045, MATCH(1, (DatasScan!G1668=ListeSeries!$B$2:$B$1045) * (DatasScan!H1668&gt;=ListeSeries!$D$2:$D$1045) * (DatasScan!H1668&lt;=ListeSeries!$E$2:$E$1045), 0)), "no match"))</f>
        <v/>
      </c>
    </row>
    <row r="1669" spans="1:21" ht="15" customHeight="1" x14ac:dyDescent="0.25">
      <c r="A1669" s="6" t="str">
        <f t="shared" si="280"/>
        <v/>
      </c>
      <c r="B1669" s="272"/>
      <c r="F1669" s="7" t="str">
        <f t="shared" si="274"/>
        <v/>
      </c>
      <c r="G1669" s="21" t="str">
        <f>IF(ISBLANK(C1669),"",_xlfn.XLOOKUP(_xlfn.XLOOKUP(VALUE(LEFT(C1669,4)),Souches!$B$2:$B$15000,Souches!$E$2:$E$15000),Varietes!$B$2:$B$500,Varietes!$C$2:$C$500))</f>
        <v/>
      </c>
      <c r="H1669" s="19" t="str">
        <f>IF(ISBLANK(C1669),"",_xlfn.XLOOKUP(VALUE(LEFT(C1669,4)),Souches!$B$2:$B$15000,Souches!$D$2:$D$15000))</f>
        <v/>
      </c>
      <c r="I1669" s="10" t="str">
        <f t="shared" si="281"/>
        <v/>
      </c>
      <c r="J1669" s="19" t="str">
        <f>IF(I1669="","",INT(('ObjProd (2)'!$C$25-I1669)/7 * (ABS('ObjProd (2)'!$C$25-I1669)&gt;=7)))</f>
        <v/>
      </c>
      <c r="K1669" s="10" t="str">
        <f>IF(I1669="","",
IF(AND(DATEDIF(I1669,'ObjProd (2)'!$C$25,"y")=0,DATEDIF(I1669,'ObjProd (2)'!$C$25,"ym")=0,
   INT(('ObjProd (2)'!$C$25-EDATE(I1669,DATEDIF(I1669,'ObjProd (2)'!$C$25,"y")*12+DATEDIF(I1669,'ObjProd (2)'!$C$25,"ym")))/7)=0),
   "&lt; 1 sem.",
   IF(DATEDIF(I1669,'ObjProd (2)'!$C$25,"y")&gt;0,DATEDIF(I1669,'ObjProd (2)'!$C$25,"y") &amp; " " &amp; IF(DATEDIF(I1669,'ObjProd (2)'!$C$25,"y")=1,"an ","ans "),"") &amp;
   IF(DATEDIF(I1669,'ObjProd (2)'!$C$25,"ym")&gt;0,DATEDIF(I1669,'ObjProd (2)'!$C$25,"ym") &amp; " mois ", "") &amp;
   IF(INT(('ObjProd (2)'!$C$25-EDATE(I1669,DATEDIF(I1669,'ObjProd (2)'!$C$25,"y")*12+DATEDIF(I1669,'ObjProd (2)'!$C$25,"ym")))/7)&gt;0,
      INT(('ObjProd (2)'!$C$25-EDATE(I1669,DATEDIF(I1669,'ObjProd (2)'!$C$25,"y")*12+DATEDIF(I1669,'ObjProd (2)'!$C$25,"ym")))/7) &amp; " sem.",
      "")
)
)</f>
        <v/>
      </c>
      <c r="L1669" s="11" t="str">
        <f t="shared" si="282"/>
        <v/>
      </c>
      <c r="M1669" s="9" t="str">
        <f t="shared" si="278"/>
        <v/>
      </c>
      <c r="N1669" s="9" t="str" cm="1">
        <f t="array" aca="1" ref="N1669" ca="1">LEFT(L1669, IF(ISNUMBER(SUBSTITUTE(_xludf.MID(L1669, 2, 1), ".", ",")), 1, 2))</f>
        <v/>
      </c>
      <c r="O1669" s="19" t="str">
        <f t="shared" ca="1" si="275"/>
        <v/>
      </c>
      <c r="P1669" s="9" t="str">
        <f t="shared" ca="1" si="276"/>
        <v/>
      </c>
      <c r="Q1669" s="9" t="str">
        <f t="shared" ca="1" si="277"/>
        <v/>
      </c>
      <c r="R1669" s="9" t="str">
        <f t="shared" si="279"/>
        <v/>
      </c>
      <c r="S1669" t="str" cm="1">
        <f t="array" ref="S1669">IF(ISBLANK(C1669),"",IFERROR(INDEX(ListeSeries!$A$2:$A$1045, MATCH(1, (DatasScan!G1669=ListeSeries!$B$2:$B$1045) * (DatasScan!H1669&gt;=ListeSeries!$D$2:$D$1045) * (DatasScan!H1669&lt;=ListeSeries!$E$2:$E$1045), 0)), "no match"))</f>
        <v/>
      </c>
      <c r="T1669" s="7" t="str" cm="1">
        <f t="array" ref="T1669">IF(ISBLANK(C1669),"",IFERROR(INDEX(ListeSeries!$C$2:$C$1045, MATCH(1, (DatasScan!G1669=ListeSeries!$B$2:$B$1045) * (DatasScan!H1669&gt;=ListeSeries!$D$2:$D$1045) * (DatasScan!H1669&lt;=ListeSeries!$E$2:$E$1045), 0)), "no match"))</f>
        <v/>
      </c>
      <c r="U1669" s="11" t="str" cm="1">
        <f t="array" ref="U1669">IF(ISBLANK(C1669),"",IFERROR(INDEX(ListeSeries!$F$2:$F$1045, MATCH(1, (DatasScan!G1669=ListeSeries!$B$2:$B$1045) * (DatasScan!H1669&gt;=ListeSeries!$D$2:$D$1045) * (DatasScan!H1669&lt;=ListeSeries!$E$2:$E$1045), 0)), "no match"))</f>
        <v/>
      </c>
    </row>
    <row r="1670" spans="1:21" ht="15" customHeight="1" x14ac:dyDescent="0.25">
      <c r="A1670" s="6" t="str">
        <f t="shared" si="280"/>
        <v/>
      </c>
      <c r="B1670" s="272"/>
      <c r="F1670" s="7" t="str">
        <f t="shared" si="274"/>
        <v/>
      </c>
      <c r="G1670" s="21" t="str">
        <f>IF(ISBLANK(C1670),"",_xlfn.XLOOKUP(_xlfn.XLOOKUP(VALUE(LEFT(C1670,4)),Souches!$B$2:$B$15000,Souches!$E$2:$E$15000),Varietes!$B$2:$B$500,Varietes!$C$2:$C$500))</f>
        <v/>
      </c>
      <c r="H1670" s="19" t="str">
        <f>IF(ISBLANK(C1670),"",_xlfn.XLOOKUP(VALUE(LEFT(C1670,4)),Souches!$B$2:$B$15000,Souches!$D$2:$D$15000))</f>
        <v/>
      </c>
      <c r="I1670" s="10" t="str">
        <f t="shared" si="281"/>
        <v/>
      </c>
      <c r="J1670" s="19" t="str">
        <f>IF(I1670="","",INT(('ObjProd (2)'!$C$25-I1670)/7 * (ABS('ObjProd (2)'!$C$25-I1670)&gt;=7)))</f>
        <v/>
      </c>
      <c r="K1670" s="10" t="str">
        <f>IF(I1670="","",
IF(AND(DATEDIF(I1670,'ObjProd (2)'!$C$25,"y")=0,DATEDIF(I1670,'ObjProd (2)'!$C$25,"ym")=0,
   INT(('ObjProd (2)'!$C$25-EDATE(I1670,DATEDIF(I1670,'ObjProd (2)'!$C$25,"y")*12+DATEDIF(I1670,'ObjProd (2)'!$C$25,"ym")))/7)=0),
   "&lt; 1 sem.",
   IF(DATEDIF(I1670,'ObjProd (2)'!$C$25,"y")&gt;0,DATEDIF(I1670,'ObjProd (2)'!$C$25,"y") &amp; " " &amp; IF(DATEDIF(I1670,'ObjProd (2)'!$C$25,"y")=1,"an ","ans "),"") &amp;
   IF(DATEDIF(I1670,'ObjProd (2)'!$C$25,"ym")&gt;0,DATEDIF(I1670,'ObjProd (2)'!$C$25,"ym") &amp; " mois ", "") &amp;
   IF(INT(('ObjProd (2)'!$C$25-EDATE(I1670,DATEDIF(I1670,'ObjProd (2)'!$C$25,"y")*12+DATEDIF(I1670,'ObjProd (2)'!$C$25,"ym")))/7)&gt;0,
      INT(('ObjProd (2)'!$C$25-EDATE(I1670,DATEDIF(I1670,'ObjProd (2)'!$C$25,"y")*12+DATEDIF(I1670,'ObjProd (2)'!$C$25,"ym")))/7) &amp; " sem.",
      "")
)
)</f>
        <v/>
      </c>
      <c r="L1670" s="11" t="str">
        <f t="shared" si="282"/>
        <v/>
      </c>
      <c r="M1670" s="9" t="str">
        <f t="shared" si="278"/>
        <v/>
      </c>
      <c r="N1670" s="9" t="str" cm="1">
        <f t="array" aca="1" ref="N1670" ca="1">LEFT(L1670, IF(ISNUMBER(SUBSTITUTE(_xludf.MID(L1670, 2, 1), ".", ",")), 1, 2))</f>
        <v/>
      </c>
      <c r="O1670" s="19" t="str">
        <f t="shared" ca="1" si="275"/>
        <v/>
      </c>
      <c r="P1670" s="9" t="str">
        <f t="shared" ca="1" si="276"/>
        <v/>
      </c>
      <c r="Q1670" s="9" t="str">
        <f t="shared" ca="1" si="277"/>
        <v/>
      </c>
      <c r="R1670" s="9" t="str">
        <f t="shared" si="279"/>
        <v/>
      </c>
      <c r="S1670" t="str" cm="1">
        <f t="array" ref="S1670">IF(ISBLANK(C1670),"",IFERROR(INDEX(ListeSeries!$A$2:$A$1045, MATCH(1, (DatasScan!G1670=ListeSeries!$B$2:$B$1045) * (DatasScan!H1670&gt;=ListeSeries!$D$2:$D$1045) * (DatasScan!H1670&lt;=ListeSeries!$E$2:$E$1045), 0)), "no match"))</f>
        <v/>
      </c>
      <c r="T1670" s="7" t="str" cm="1">
        <f t="array" ref="T1670">IF(ISBLANK(C1670),"",IFERROR(INDEX(ListeSeries!$C$2:$C$1045, MATCH(1, (DatasScan!G1670=ListeSeries!$B$2:$B$1045) * (DatasScan!H1670&gt;=ListeSeries!$D$2:$D$1045) * (DatasScan!H1670&lt;=ListeSeries!$E$2:$E$1045), 0)), "no match"))</f>
        <v/>
      </c>
      <c r="U1670" s="11" t="str" cm="1">
        <f t="array" ref="U1670">IF(ISBLANK(C1670),"",IFERROR(INDEX(ListeSeries!$F$2:$F$1045, MATCH(1, (DatasScan!G1670=ListeSeries!$B$2:$B$1045) * (DatasScan!H1670&gt;=ListeSeries!$D$2:$D$1045) * (DatasScan!H1670&lt;=ListeSeries!$E$2:$E$1045), 0)), "no match"))</f>
        <v/>
      </c>
    </row>
    <row r="1671" spans="1:21" ht="15" customHeight="1" x14ac:dyDescent="0.25">
      <c r="A1671" s="6" t="str">
        <f t="shared" si="280"/>
        <v/>
      </c>
      <c r="B1671" s="272"/>
      <c r="F1671" s="7" t="str">
        <f t="shared" si="274"/>
        <v/>
      </c>
      <c r="G1671" s="21" t="str">
        <f>IF(ISBLANK(C1671),"",_xlfn.XLOOKUP(_xlfn.XLOOKUP(VALUE(LEFT(C1671,4)),Souches!$B$2:$B$15000,Souches!$E$2:$E$15000),Varietes!$B$2:$B$500,Varietes!$C$2:$C$500))</f>
        <v/>
      </c>
      <c r="H1671" s="19" t="str">
        <f>IF(ISBLANK(C1671),"",_xlfn.XLOOKUP(VALUE(LEFT(C1671,4)),Souches!$B$2:$B$15000,Souches!$D$2:$D$15000))</f>
        <v/>
      </c>
      <c r="I1671" s="10" t="str">
        <f t="shared" si="281"/>
        <v/>
      </c>
      <c r="J1671" s="19" t="str">
        <f>IF(I1671="","",INT(('ObjProd (2)'!$C$25-I1671)/7 * (ABS('ObjProd (2)'!$C$25-I1671)&gt;=7)))</f>
        <v/>
      </c>
      <c r="K1671" s="10" t="str">
        <f>IF(I1671="","",
IF(AND(DATEDIF(I1671,'ObjProd (2)'!$C$25,"y")=0,DATEDIF(I1671,'ObjProd (2)'!$C$25,"ym")=0,
   INT(('ObjProd (2)'!$C$25-EDATE(I1671,DATEDIF(I1671,'ObjProd (2)'!$C$25,"y")*12+DATEDIF(I1671,'ObjProd (2)'!$C$25,"ym")))/7)=0),
   "&lt; 1 sem.",
   IF(DATEDIF(I1671,'ObjProd (2)'!$C$25,"y")&gt;0,DATEDIF(I1671,'ObjProd (2)'!$C$25,"y") &amp; " " &amp; IF(DATEDIF(I1671,'ObjProd (2)'!$C$25,"y")=1,"an ","ans "),"") &amp;
   IF(DATEDIF(I1671,'ObjProd (2)'!$C$25,"ym")&gt;0,DATEDIF(I1671,'ObjProd (2)'!$C$25,"ym") &amp; " mois ", "") &amp;
   IF(INT(('ObjProd (2)'!$C$25-EDATE(I1671,DATEDIF(I1671,'ObjProd (2)'!$C$25,"y")*12+DATEDIF(I1671,'ObjProd (2)'!$C$25,"ym")))/7)&gt;0,
      INT(('ObjProd (2)'!$C$25-EDATE(I1671,DATEDIF(I1671,'ObjProd (2)'!$C$25,"y")*12+DATEDIF(I1671,'ObjProd (2)'!$C$25,"ym")))/7) &amp; " sem.",
      "")
)
)</f>
        <v/>
      </c>
      <c r="L1671" s="11" t="str">
        <f t="shared" si="282"/>
        <v/>
      </c>
      <c r="M1671" s="9" t="str">
        <f t="shared" si="278"/>
        <v/>
      </c>
      <c r="N1671" s="9" t="str" cm="1">
        <f t="array" aca="1" ref="N1671" ca="1">LEFT(L1671, IF(ISNUMBER(SUBSTITUTE(_xludf.MID(L1671, 2, 1), ".", ",")), 1, 2))</f>
        <v/>
      </c>
      <c r="O1671" s="19" t="str">
        <f t="shared" ca="1" si="275"/>
        <v/>
      </c>
      <c r="P1671" s="9" t="str">
        <f t="shared" ca="1" si="276"/>
        <v/>
      </c>
      <c r="Q1671" s="9" t="str">
        <f t="shared" ca="1" si="277"/>
        <v/>
      </c>
      <c r="R1671" s="9" t="str">
        <f t="shared" si="279"/>
        <v/>
      </c>
      <c r="S1671" t="str" cm="1">
        <f t="array" ref="S1671">IF(ISBLANK(C1671),"",IFERROR(INDEX(ListeSeries!$A$2:$A$1045, MATCH(1, (DatasScan!G1671=ListeSeries!$B$2:$B$1045) * (DatasScan!H1671&gt;=ListeSeries!$D$2:$D$1045) * (DatasScan!H1671&lt;=ListeSeries!$E$2:$E$1045), 0)), "no match"))</f>
        <v/>
      </c>
      <c r="T1671" s="7" t="str" cm="1">
        <f t="array" ref="T1671">IF(ISBLANK(C1671),"",IFERROR(INDEX(ListeSeries!$C$2:$C$1045, MATCH(1, (DatasScan!G1671=ListeSeries!$B$2:$B$1045) * (DatasScan!H1671&gt;=ListeSeries!$D$2:$D$1045) * (DatasScan!H1671&lt;=ListeSeries!$E$2:$E$1045), 0)), "no match"))</f>
        <v/>
      </c>
      <c r="U1671" s="11" t="str" cm="1">
        <f t="array" ref="U1671">IF(ISBLANK(C1671),"",IFERROR(INDEX(ListeSeries!$F$2:$F$1045, MATCH(1, (DatasScan!G1671=ListeSeries!$B$2:$B$1045) * (DatasScan!H1671&gt;=ListeSeries!$D$2:$D$1045) * (DatasScan!H1671&lt;=ListeSeries!$E$2:$E$1045), 0)), "no match"))</f>
        <v/>
      </c>
    </row>
    <row r="1672" spans="1:21" ht="15" customHeight="1" x14ac:dyDescent="0.25">
      <c r="A1672" s="6" t="str">
        <f t="shared" si="280"/>
        <v/>
      </c>
      <c r="B1672" s="272"/>
      <c r="F1672" s="7" t="str">
        <f t="shared" si="274"/>
        <v/>
      </c>
      <c r="G1672" s="21" t="str">
        <f>IF(ISBLANK(C1672),"",_xlfn.XLOOKUP(_xlfn.XLOOKUP(VALUE(LEFT(C1672,4)),Souches!$B$2:$B$15000,Souches!$E$2:$E$15000),Varietes!$B$2:$B$500,Varietes!$C$2:$C$500))</f>
        <v/>
      </c>
      <c r="H1672" s="19" t="str">
        <f>IF(ISBLANK(C1672),"",_xlfn.XLOOKUP(VALUE(LEFT(C1672,4)),Souches!$B$2:$B$15000,Souches!$D$2:$D$15000))</f>
        <v/>
      </c>
      <c r="I1672" s="10" t="str">
        <f t="shared" si="281"/>
        <v/>
      </c>
      <c r="J1672" s="19" t="str">
        <f>IF(I1672="","",INT(('ObjProd (2)'!$C$25-I1672)/7 * (ABS('ObjProd (2)'!$C$25-I1672)&gt;=7)))</f>
        <v/>
      </c>
      <c r="K1672" s="10" t="str">
        <f>IF(I1672="","",
IF(AND(DATEDIF(I1672,'ObjProd (2)'!$C$25,"y")=0,DATEDIF(I1672,'ObjProd (2)'!$C$25,"ym")=0,
   INT(('ObjProd (2)'!$C$25-EDATE(I1672,DATEDIF(I1672,'ObjProd (2)'!$C$25,"y")*12+DATEDIF(I1672,'ObjProd (2)'!$C$25,"ym")))/7)=0),
   "&lt; 1 sem.",
   IF(DATEDIF(I1672,'ObjProd (2)'!$C$25,"y")&gt;0,DATEDIF(I1672,'ObjProd (2)'!$C$25,"y") &amp; " " &amp; IF(DATEDIF(I1672,'ObjProd (2)'!$C$25,"y")=1,"an ","ans "),"") &amp;
   IF(DATEDIF(I1672,'ObjProd (2)'!$C$25,"ym")&gt;0,DATEDIF(I1672,'ObjProd (2)'!$C$25,"ym") &amp; " mois ", "") &amp;
   IF(INT(('ObjProd (2)'!$C$25-EDATE(I1672,DATEDIF(I1672,'ObjProd (2)'!$C$25,"y")*12+DATEDIF(I1672,'ObjProd (2)'!$C$25,"ym")))/7)&gt;0,
      INT(('ObjProd (2)'!$C$25-EDATE(I1672,DATEDIF(I1672,'ObjProd (2)'!$C$25,"y")*12+DATEDIF(I1672,'ObjProd (2)'!$C$25,"ym")))/7) &amp; " sem.",
      "")
)
)</f>
        <v/>
      </c>
      <c r="L1672" s="11" t="str">
        <f t="shared" si="282"/>
        <v/>
      </c>
      <c r="M1672" s="9" t="str">
        <f t="shared" si="278"/>
        <v/>
      </c>
      <c r="N1672" s="9" t="str" cm="1">
        <f t="array" aca="1" ref="N1672" ca="1">LEFT(L1672, IF(ISNUMBER(SUBSTITUTE(_xludf.MID(L1672, 2, 1), ".", ",")), 1, 2))</f>
        <v/>
      </c>
      <c r="O1672" s="19" t="str">
        <f t="shared" ca="1" si="275"/>
        <v/>
      </c>
      <c r="P1672" s="9" t="str">
        <f t="shared" ca="1" si="276"/>
        <v/>
      </c>
      <c r="Q1672" s="9" t="str">
        <f t="shared" ca="1" si="277"/>
        <v/>
      </c>
      <c r="R1672" s="9" t="str">
        <f t="shared" si="279"/>
        <v/>
      </c>
      <c r="S1672" t="str" cm="1">
        <f t="array" ref="S1672">IF(ISBLANK(C1672),"",IFERROR(INDEX(ListeSeries!$A$2:$A$1045, MATCH(1, (DatasScan!G1672=ListeSeries!$B$2:$B$1045) * (DatasScan!H1672&gt;=ListeSeries!$D$2:$D$1045) * (DatasScan!H1672&lt;=ListeSeries!$E$2:$E$1045), 0)), "no match"))</f>
        <v/>
      </c>
      <c r="T1672" s="7" t="str" cm="1">
        <f t="array" ref="T1672">IF(ISBLANK(C1672),"",IFERROR(INDEX(ListeSeries!$C$2:$C$1045, MATCH(1, (DatasScan!G1672=ListeSeries!$B$2:$B$1045) * (DatasScan!H1672&gt;=ListeSeries!$D$2:$D$1045) * (DatasScan!H1672&lt;=ListeSeries!$E$2:$E$1045), 0)), "no match"))</f>
        <v/>
      </c>
      <c r="U1672" s="11" t="str" cm="1">
        <f t="array" ref="U1672">IF(ISBLANK(C1672),"",IFERROR(INDEX(ListeSeries!$F$2:$F$1045, MATCH(1, (DatasScan!G1672=ListeSeries!$B$2:$B$1045) * (DatasScan!H1672&gt;=ListeSeries!$D$2:$D$1045) * (DatasScan!H1672&lt;=ListeSeries!$E$2:$E$1045), 0)), "no match"))</f>
        <v/>
      </c>
    </row>
    <row r="1673" spans="1:21" ht="15" customHeight="1" x14ac:dyDescent="0.25">
      <c r="A1673" s="6" t="str">
        <f t="shared" si="280"/>
        <v/>
      </c>
      <c r="B1673" s="272"/>
      <c r="F1673" s="7" t="str">
        <f t="shared" si="274"/>
        <v/>
      </c>
      <c r="G1673" s="21" t="str">
        <f>IF(ISBLANK(C1673),"",_xlfn.XLOOKUP(_xlfn.XLOOKUP(VALUE(LEFT(C1673,4)),Souches!$B$2:$B$15000,Souches!$E$2:$E$15000),Varietes!$B$2:$B$500,Varietes!$C$2:$C$500))</f>
        <v/>
      </c>
      <c r="H1673" s="19" t="str">
        <f>IF(ISBLANK(C1673),"",_xlfn.XLOOKUP(VALUE(LEFT(C1673,4)),Souches!$B$2:$B$15000,Souches!$D$2:$D$15000))</f>
        <v/>
      </c>
      <c r="I1673" s="10" t="str">
        <f t="shared" si="281"/>
        <v/>
      </c>
      <c r="J1673" s="19" t="str">
        <f>IF(I1673="","",INT(('ObjProd (2)'!$C$25-I1673)/7 * (ABS('ObjProd (2)'!$C$25-I1673)&gt;=7)))</f>
        <v/>
      </c>
      <c r="K1673" s="10" t="str">
        <f>IF(I1673="","",
IF(AND(DATEDIF(I1673,'ObjProd (2)'!$C$25,"y")=0,DATEDIF(I1673,'ObjProd (2)'!$C$25,"ym")=0,
   INT(('ObjProd (2)'!$C$25-EDATE(I1673,DATEDIF(I1673,'ObjProd (2)'!$C$25,"y")*12+DATEDIF(I1673,'ObjProd (2)'!$C$25,"ym")))/7)=0),
   "&lt; 1 sem.",
   IF(DATEDIF(I1673,'ObjProd (2)'!$C$25,"y")&gt;0,DATEDIF(I1673,'ObjProd (2)'!$C$25,"y") &amp; " " &amp; IF(DATEDIF(I1673,'ObjProd (2)'!$C$25,"y")=1,"an ","ans "),"") &amp;
   IF(DATEDIF(I1673,'ObjProd (2)'!$C$25,"ym")&gt;0,DATEDIF(I1673,'ObjProd (2)'!$C$25,"ym") &amp; " mois ", "") &amp;
   IF(INT(('ObjProd (2)'!$C$25-EDATE(I1673,DATEDIF(I1673,'ObjProd (2)'!$C$25,"y")*12+DATEDIF(I1673,'ObjProd (2)'!$C$25,"ym")))/7)&gt;0,
      INT(('ObjProd (2)'!$C$25-EDATE(I1673,DATEDIF(I1673,'ObjProd (2)'!$C$25,"y")*12+DATEDIF(I1673,'ObjProd (2)'!$C$25,"ym")))/7) &amp; " sem.",
      "")
)
)</f>
        <v/>
      </c>
      <c r="L1673" s="11" t="str">
        <f t="shared" si="282"/>
        <v/>
      </c>
      <c r="M1673" s="9" t="str">
        <f t="shared" si="278"/>
        <v/>
      </c>
      <c r="N1673" s="9" t="str" cm="1">
        <f t="array" aca="1" ref="N1673" ca="1">LEFT(L1673, IF(ISNUMBER(SUBSTITUTE(_xludf.MID(L1673, 2, 1), ".", ",")), 1, 2))</f>
        <v/>
      </c>
      <c r="O1673" s="19" t="str">
        <f t="shared" ca="1" si="275"/>
        <v/>
      </c>
      <c r="P1673" s="9" t="str">
        <f t="shared" ca="1" si="276"/>
        <v/>
      </c>
      <c r="Q1673" s="9" t="str">
        <f t="shared" ca="1" si="277"/>
        <v/>
      </c>
      <c r="R1673" s="9" t="str">
        <f t="shared" si="279"/>
        <v/>
      </c>
      <c r="S1673" t="str" cm="1">
        <f t="array" ref="S1673">IF(ISBLANK(C1673),"",IFERROR(INDEX(ListeSeries!$A$2:$A$1045, MATCH(1, (DatasScan!G1673=ListeSeries!$B$2:$B$1045) * (DatasScan!H1673&gt;=ListeSeries!$D$2:$D$1045) * (DatasScan!H1673&lt;=ListeSeries!$E$2:$E$1045), 0)), "no match"))</f>
        <v/>
      </c>
      <c r="T1673" s="7" t="str" cm="1">
        <f t="array" ref="T1673">IF(ISBLANK(C1673),"",IFERROR(INDEX(ListeSeries!$C$2:$C$1045, MATCH(1, (DatasScan!G1673=ListeSeries!$B$2:$B$1045) * (DatasScan!H1673&gt;=ListeSeries!$D$2:$D$1045) * (DatasScan!H1673&lt;=ListeSeries!$E$2:$E$1045), 0)), "no match"))</f>
        <v/>
      </c>
      <c r="U1673" s="11" t="str" cm="1">
        <f t="array" ref="U1673">IF(ISBLANK(C1673),"",IFERROR(INDEX(ListeSeries!$F$2:$F$1045, MATCH(1, (DatasScan!G1673=ListeSeries!$B$2:$B$1045) * (DatasScan!H1673&gt;=ListeSeries!$D$2:$D$1045) * (DatasScan!H1673&lt;=ListeSeries!$E$2:$E$1045), 0)), "no match"))</f>
        <v/>
      </c>
    </row>
    <row r="1674" spans="1:21" ht="15" customHeight="1" x14ac:dyDescent="0.25">
      <c r="A1674" s="6" t="str">
        <f t="shared" si="280"/>
        <v/>
      </c>
      <c r="B1674" s="272"/>
      <c r="F1674" s="7" t="str">
        <f t="shared" si="274"/>
        <v/>
      </c>
      <c r="G1674" s="21" t="str">
        <f>IF(ISBLANK(C1674),"",_xlfn.XLOOKUP(_xlfn.XLOOKUP(VALUE(LEFT(C1674,4)),Souches!$B$2:$B$15000,Souches!$E$2:$E$15000),Varietes!$B$2:$B$500,Varietes!$C$2:$C$500))</f>
        <v/>
      </c>
      <c r="H1674" s="19" t="str">
        <f>IF(ISBLANK(C1674),"",_xlfn.XLOOKUP(VALUE(LEFT(C1674,4)),Souches!$B$2:$B$15000,Souches!$D$2:$D$15000))</f>
        <v/>
      </c>
      <c r="I1674" s="10" t="str">
        <f t="shared" si="281"/>
        <v/>
      </c>
      <c r="J1674" s="19" t="str">
        <f>IF(I1674="","",INT(('ObjProd (2)'!$C$25-I1674)/7 * (ABS('ObjProd (2)'!$C$25-I1674)&gt;=7)))</f>
        <v/>
      </c>
      <c r="K1674" s="10" t="str">
        <f>IF(I1674="","",
IF(AND(DATEDIF(I1674,'ObjProd (2)'!$C$25,"y")=0,DATEDIF(I1674,'ObjProd (2)'!$C$25,"ym")=0,
   INT(('ObjProd (2)'!$C$25-EDATE(I1674,DATEDIF(I1674,'ObjProd (2)'!$C$25,"y")*12+DATEDIF(I1674,'ObjProd (2)'!$C$25,"ym")))/7)=0),
   "&lt; 1 sem.",
   IF(DATEDIF(I1674,'ObjProd (2)'!$C$25,"y")&gt;0,DATEDIF(I1674,'ObjProd (2)'!$C$25,"y") &amp; " " &amp; IF(DATEDIF(I1674,'ObjProd (2)'!$C$25,"y")=1,"an ","ans "),"") &amp;
   IF(DATEDIF(I1674,'ObjProd (2)'!$C$25,"ym")&gt;0,DATEDIF(I1674,'ObjProd (2)'!$C$25,"ym") &amp; " mois ", "") &amp;
   IF(INT(('ObjProd (2)'!$C$25-EDATE(I1674,DATEDIF(I1674,'ObjProd (2)'!$C$25,"y")*12+DATEDIF(I1674,'ObjProd (2)'!$C$25,"ym")))/7)&gt;0,
      INT(('ObjProd (2)'!$C$25-EDATE(I1674,DATEDIF(I1674,'ObjProd (2)'!$C$25,"y")*12+DATEDIF(I1674,'ObjProd (2)'!$C$25,"ym")))/7) &amp; " sem.",
      "")
)
)</f>
        <v/>
      </c>
      <c r="L1674" s="11" t="str">
        <f t="shared" si="282"/>
        <v/>
      </c>
      <c r="M1674" s="9" t="str">
        <f t="shared" si="278"/>
        <v/>
      </c>
      <c r="N1674" s="9" t="str" cm="1">
        <f t="array" aca="1" ref="N1674" ca="1">LEFT(L1674, IF(ISNUMBER(SUBSTITUTE(_xludf.MID(L1674, 2, 1), ".", ",")), 1, 2))</f>
        <v/>
      </c>
      <c r="O1674" s="19" t="str">
        <f t="shared" ca="1" si="275"/>
        <v/>
      </c>
      <c r="P1674" s="9" t="str">
        <f t="shared" ca="1" si="276"/>
        <v/>
      </c>
      <c r="Q1674" s="9" t="str">
        <f t="shared" ca="1" si="277"/>
        <v/>
      </c>
      <c r="R1674" s="9" t="str">
        <f t="shared" si="279"/>
        <v/>
      </c>
      <c r="S1674" t="str" cm="1">
        <f t="array" ref="S1674">IF(ISBLANK(C1674),"",IFERROR(INDEX(ListeSeries!$A$2:$A$1045, MATCH(1, (DatasScan!G1674=ListeSeries!$B$2:$B$1045) * (DatasScan!H1674&gt;=ListeSeries!$D$2:$D$1045) * (DatasScan!H1674&lt;=ListeSeries!$E$2:$E$1045), 0)), "no match"))</f>
        <v/>
      </c>
      <c r="T1674" s="7" t="str" cm="1">
        <f t="array" ref="T1674">IF(ISBLANK(C1674),"",IFERROR(INDEX(ListeSeries!$C$2:$C$1045, MATCH(1, (DatasScan!G1674=ListeSeries!$B$2:$B$1045) * (DatasScan!H1674&gt;=ListeSeries!$D$2:$D$1045) * (DatasScan!H1674&lt;=ListeSeries!$E$2:$E$1045), 0)), "no match"))</f>
        <v/>
      </c>
      <c r="U1674" s="11" t="str" cm="1">
        <f t="array" ref="U1674">IF(ISBLANK(C1674),"",IFERROR(INDEX(ListeSeries!$F$2:$F$1045, MATCH(1, (DatasScan!G1674=ListeSeries!$B$2:$B$1045) * (DatasScan!H1674&gt;=ListeSeries!$D$2:$D$1045) * (DatasScan!H1674&lt;=ListeSeries!$E$2:$E$1045), 0)), "no match"))</f>
        <v/>
      </c>
    </row>
    <row r="1675" spans="1:21" ht="15" customHeight="1" x14ac:dyDescent="0.25">
      <c r="A1675" s="6" t="str">
        <f t="shared" si="280"/>
        <v/>
      </c>
      <c r="B1675" s="272"/>
      <c r="F1675" s="7" t="str">
        <f t="shared" si="274"/>
        <v/>
      </c>
      <c r="G1675" s="21" t="str">
        <f>IF(ISBLANK(C1675),"",_xlfn.XLOOKUP(_xlfn.XLOOKUP(VALUE(LEFT(C1675,4)),Souches!$B$2:$B$15000,Souches!$E$2:$E$15000),Varietes!$B$2:$B$500,Varietes!$C$2:$C$500))</f>
        <v/>
      </c>
      <c r="H1675" s="19" t="str">
        <f>IF(ISBLANK(C1675),"",_xlfn.XLOOKUP(VALUE(LEFT(C1675,4)),Souches!$B$2:$B$15000,Souches!$D$2:$D$15000))</f>
        <v/>
      </c>
      <c r="I1675" s="10" t="str">
        <f t="shared" si="281"/>
        <v/>
      </c>
      <c r="J1675" s="19" t="str">
        <f>IF(I1675="","",INT(('ObjProd (2)'!$C$25-I1675)/7 * (ABS('ObjProd (2)'!$C$25-I1675)&gt;=7)))</f>
        <v/>
      </c>
      <c r="K1675" s="10" t="str">
        <f>IF(I1675="","",
IF(AND(DATEDIF(I1675,'ObjProd (2)'!$C$25,"y")=0,DATEDIF(I1675,'ObjProd (2)'!$C$25,"ym")=0,
   INT(('ObjProd (2)'!$C$25-EDATE(I1675,DATEDIF(I1675,'ObjProd (2)'!$C$25,"y")*12+DATEDIF(I1675,'ObjProd (2)'!$C$25,"ym")))/7)=0),
   "&lt; 1 sem.",
   IF(DATEDIF(I1675,'ObjProd (2)'!$C$25,"y")&gt;0,DATEDIF(I1675,'ObjProd (2)'!$C$25,"y") &amp; " " &amp; IF(DATEDIF(I1675,'ObjProd (2)'!$C$25,"y")=1,"an ","ans "),"") &amp;
   IF(DATEDIF(I1675,'ObjProd (2)'!$C$25,"ym")&gt;0,DATEDIF(I1675,'ObjProd (2)'!$C$25,"ym") &amp; " mois ", "") &amp;
   IF(INT(('ObjProd (2)'!$C$25-EDATE(I1675,DATEDIF(I1675,'ObjProd (2)'!$C$25,"y")*12+DATEDIF(I1675,'ObjProd (2)'!$C$25,"ym")))/7)&gt;0,
      INT(('ObjProd (2)'!$C$25-EDATE(I1675,DATEDIF(I1675,'ObjProd (2)'!$C$25,"y")*12+DATEDIF(I1675,'ObjProd (2)'!$C$25,"ym")))/7) &amp; " sem.",
      "")
)
)</f>
        <v/>
      </c>
      <c r="L1675" s="11" t="str">
        <f t="shared" si="282"/>
        <v/>
      </c>
      <c r="M1675" s="9" t="str">
        <f t="shared" si="278"/>
        <v/>
      </c>
      <c r="N1675" s="9" t="str" cm="1">
        <f t="array" aca="1" ref="N1675" ca="1">LEFT(L1675, IF(ISNUMBER(SUBSTITUTE(_xludf.MID(L1675, 2, 1), ".", ",")), 1, 2))</f>
        <v/>
      </c>
      <c r="O1675" s="19" t="str">
        <f t="shared" ca="1" si="275"/>
        <v/>
      </c>
      <c r="P1675" s="9" t="str">
        <f t="shared" ca="1" si="276"/>
        <v/>
      </c>
      <c r="Q1675" s="9" t="str">
        <f t="shared" ca="1" si="277"/>
        <v/>
      </c>
      <c r="R1675" s="9" t="str">
        <f t="shared" si="279"/>
        <v/>
      </c>
      <c r="S1675" t="str" cm="1">
        <f t="array" ref="S1675">IF(ISBLANK(C1675),"",IFERROR(INDEX(ListeSeries!$A$2:$A$1045, MATCH(1, (DatasScan!G1675=ListeSeries!$B$2:$B$1045) * (DatasScan!H1675&gt;=ListeSeries!$D$2:$D$1045) * (DatasScan!H1675&lt;=ListeSeries!$E$2:$E$1045), 0)), "no match"))</f>
        <v/>
      </c>
      <c r="T1675" s="7" t="str" cm="1">
        <f t="array" ref="T1675">IF(ISBLANK(C1675),"",IFERROR(INDEX(ListeSeries!$C$2:$C$1045, MATCH(1, (DatasScan!G1675=ListeSeries!$B$2:$B$1045) * (DatasScan!H1675&gt;=ListeSeries!$D$2:$D$1045) * (DatasScan!H1675&lt;=ListeSeries!$E$2:$E$1045), 0)), "no match"))</f>
        <v/>
      </c>
      <c r="U1675" s="11" t="str" cm="1">
        <f t="array" ref="U1675">IF(ISBLANK(C1675),"",IFERROR(INDEX(ListeSeries!$F$2:$F$1045, MATCH(1, (DatasScan!G1675=ListeSeries!$B$2:$B$1045) * (DatasScan!H1675&gt;=ListeSeries!$D$2:$D$1045) * (DatasScan!H1675&lt;=ListeSeries!$E$2:$E$1045), 0)), "no match"))</f>
        <v/>
      </c>
    </row>
    <row r="1676" spans="1:21" ht="15" customHeight="1" x14ac:dyDescent="0.25">
      <c r="A1676" s="6" t="str">
        <f t="shared" si="280"/>
        <v/>
      </c>
      <c r="B1676" s="272"/>
      <c r="F1676" s="7" t="str">
        <f t="shared" ref="F1676:F1739" si="283">IF(ISBLANK(C1676),"",LEFT(C1676,15))</f>
        <v/>
      </c>
      <c r="G1676" s="21" t="str">
        <f>IF(ISBLANK(C1676),"",_xlfn.XLOOKUP(_xlfn.XLOOKUP(VALUE(LEFT(C1676,4)),Souches!$B$2:$B$15000,Souches!$E$2:$E$15000),Varietes!$B$2:$B$500,Varietes!$C$2:$C$500))</f>
        <v/>
      </c>
      <c r="H1676" s="19" t="str">
        <f>IF(ISBLANK(C1676),"",_xlfn.XLOOKUP(VALUE(LEFT(C1676,4)),Souches!$B$2:$B$15000,Souches!$D$2:$D$15000))</f>
        <v/>
      </c>
      <c r="I1676" s="10" t="str">
        <f t="shared" si="281"/>
        <v/>
      </c>
      <c r="J1676" s="19" t="str">
        <f>IF(I1676="","",INT(('ObjProd (2)'!$C$25-I1676)/7 * (ABS('ObjProd (2)'!$C$25-I1676)&gt;=7)))</f>
        <v/>
      </c>
      <c r="K1676" s="10" t="str">
        <f>IF(I1676="","",
IF(AND(DATEDIF(I1676,'ObjProd (2)'!$C$25,"y")=0,DATEDIF(I1676,'ObjProd (2)'!$C$25,"ym")=0,
   INT(('ObjProd (2)'!$C$25-EDATE(I1676,DATEDIF(I1676,'ObjProd (2)'!$C$25,"y")*12+DATEDIF(I1676,'ObjProd (2)'!$C$25,"ym")))/7)=0),
   "&lt; 1 sem.",
   IF(DATEDIF(I1676,'ObjProd (2)'!$C$25,"y")&gt;0,DATEDIF(I1676,'ObjProd (2)'!$C$25,"y") &amp; " " &amp; IF(DATEDIF(I1676,'ObjProd (2)'!$C$25,"y")=1,"an ","ans "),"") &amp;
   IF(DATEDIF(I1676,'ObjProd (2)'!$C$25,"ym")&gt;0,DATEDIF(I1676,'ObjProd (2)'!$C$25,"ym") &amp; " mois ", "") &amp;
   IF(INT(('ObjProd (2)'!$C$25-EDATE(I1676,DATEDIF(I1676,'ObjProd (2)'!$C$25,"y")*12+DATEDIF(I1676,'ObjProd (2)'!$C$25,"ym")))/7)&gt;0,
      INT(('ObjProd (2)'!$C$25-EDATE(I1676,DATEDIF(I1676,'ObjProd (2)'!$C$25,"y")*12+DATEDIF(I1676,'ObjProd (2)'!$C$25,"ym")))/7) &amp; " sem.",
      "")
)
)</f>
        <v/>
      </c>
      <c r="L1676" s="11" t="str">
        <f t="shared" si="282"/>
        <v/>
      </c>
      <c r="M1676" s="9" t="str">
        <f t="shared" si="278"/>
        <v/>
      </c>
      <c r="N1676" s="9" t="str" cm="1">
        <f t="array" aca="1" ref="N1676" ca="1">LEFT(L1676, IF(ISNUMBER(SUBSTITUTE(_xludf.MID(L1676, 2, 1), ".", ",")), 1, 2))</f>
        <v/>
      </c>
      <c r="O1676" s="19" t="str">
        <f t="shared" ref="O1676:O1739" ca="1" si="284">IF(N1676="", "", _xlfn.NUMBERVALUE(RIGHT(L1676, LEN(L1676)-LEN(N1676))))</f>
        <v/>
      </c>
      <c r="P1676" s="9" t="str">
        <f t="shared" ref="P1676:P1739" ca="1" si="285">IF(N1676="", "",
    IF(N1676="E+", "X",
        IF(OR(LEFT(N1676, 1)="E", N1676="XR", N1676="CS"), "E",
            IF(AND(LEFT(N1676, 1)="R", LEFT(N1676, 2)&lt;&gt;"RG"), "R",
                IF(OR(N1676="MG", N1676="G+"), "BoxE",
                    IF(LEFT(N1676, 1)="i", "i", "X")
                )
            )
        )
    )
)</f>
        <v/>
      </c>
      <c r="Q1676" s="9" t="str">
        <f t="shared" ref="Q1676:Q1739" ca="1" si="286">IF(P1676&lt;&gt;"", IF(P1676="X", IF(AND(O1676&gt;=1, O1676&lt;=12), O1676, IF(O1676&gt;12, "13+", "erreur")), IF(P1676="E", IF(AND(O1676&gt;=1, O1676&lt;=6), O1676, IF(O1676&gt;6, "7+", "erreur")), IF(P1676="R", 0, IF(P1676="I", IF(O1676&lt;=2, "nit° 1-2", IF(O1676&lt;=5, "° 3-4-5", IF(O1676&lt;=8, " préX° 6-7-8", "erreur"))), IF(P1676="BoxE", O1676, ""))))), "")</f>
        <v/>
      </c>
      <c r="R1676" s="9" t="str">
        <f t="shared" si="279"/>
        <v/>
      </c>
      <c r="S1676" t="str" cm="1">
        <f t="array" ref="S1676">IF(ISBLANK(C1676),"",IFERROR(INDEX(ListeSeries!$A$2:$A$1045, MATCH(1, (DatasScan!G1676=ListeSeries!$B$2:$B$1045) * (DatasScan!H1676&gt;=ListeSeries!$D$2:$D$1045) * (DatasScan!H1676&lt;=ListeSeries!$E$2:$E$1045), 0)), "no match"))</f>
        <v/>
      </c>
      <c r="T1676" s="7" t="str" cm="1">
        <f t="array" ref="T1676">IF(ISBLANK(C1676),"",IFERROR(INDEX(ListeSeries!$C$2:$C$1045, MATCH(1, (DatasScan!G1676=ListeSeries!$B$2:$B$1045) * (DatasScan!H1676&gt;=ListeSeries!$D$2:$D$1045) * (DatasScan!H1676&lt;=ListeSeries!$E$2:$E$1045), 0)), "no match"))</f>
        <v/>
      </c>
      <c r="U1676" s="11" t="str" cm="1">
        <f t="array" ref="U1676">IF(ISBLANK(C1676),"",IFERROR(INDEX(ListeSeries!$F$2:$F$1045, MATCH(1, (DatasScan!G1676=ListeSeries!$B$2:$B$1045) * (DatasScan!H1676&gt;=ListeSeries!$D$2:$D$1045) * (DatasScan!H1676&lt;=ListeSeries!$E$2:$E$1045), 0)), "no match"))</f>
        <v/>
      </c>
    </row>
    <row r="1677" spans="1:21" ht="15" customHeight="1" x14ac:dyDescent="0.25">
      <c r="A1677" s="6" t="str">
        <f t="shared" si="280"/>
        <v/>
      </c>
      <c r="B1677" s="272"/>
      <c r="F1677" s="7" t="str">
        <f t="shared" si="283"/>
        <v/>
      </c>
      <c r="G1677" s="21" t="str">
        <f>IF(ISBLANK(C1677),"",_xlfn.XLOOKUP(_xlfn.XLOOKUP(VALUE(LEFT(C1677,4)),Souches!$B$2:$B$15000,Souches!$E$2:$E$15000),Varietes!$B$2:$B$500,Varietes!$C$2:$C$500))</f>
        <v/>
      </c>
      <c r="H1677" s="19" t="str">
        <f>IF(ISBLANK(C1677),"",_xlfn.XLOOKUP(VALUE(LEFT(C1677,4)),Souches!$B$2:$B$15000,Souches!$D$2:$D$15000))</f>
        <v/>
      </c>
      <c r="I1677" s="10" t="str">
        <f t="shared" si="281"/>
        <v/>
      </c>
      <c r="J1677" s="19" t="str">
        <f>IF(I1677="","",INT(('ObjProd (2)'!$C$25-I1677)/7 * (ABS('ObjProd (2)'!$C$25-I1677)&gt;=7)))</f>
        <v/>
      </c>
      <c r="K1677" s="10" t="str">
        <f>IF(I1677="","",
IF(AND(DATEDIF(I1677,'ObjProd (2)'!$C$25,"y")=0,DATEDIF(I1677,'ObjProd (2)'!$C$25,"ym")=0,
   INT(('ObjProd (2)'!$C$25-EDATE(I1677,DATEDIF(I1677,'ObjProd (2)'!$C$25,"y")*12+DATEDIF(I1677,'ObjProd (2)'!$C$25,"ym")))/7)=0),
   "&lt; 1 sem.",
   IF(DATEDIF(I1677,'ObjProd (2)'!$C$25,"y")&gt;0,DATEDIF(I1677,'ObjProd (2)'!$C$25,"y") &amp; " " &amp; IF(DATEDIF(I1677,'ObjProd (2)'!$C$25,"y")=1,"an ","ans "),"") &amp;
   IF(DATEDIF(I1677,'ObjProd (2)'!$C$25,"ym")&gt;0,DATEDIF(I1677,'ObjProd (2)'!$C$25,"ym") &amp; " mois ", "") &amp;
   IF(INT(('ObjProd (2)'!$C$25-EDATE(I1677,DATEDIF(I1677,'ObjProd (2)'!$C$25,"y")*12+DATEDIF(I1677,'ObjProd (2)'!$C$25,"ym")))/7)&gt;0,
      INT(('ObjProd (2)'!$C$25-EDATE(I1677,DATEDIF(I1677,'ObjProd (2)'!$C$25,"y")*12+DATEDIF(I1677,'ObjProd (2)'!$C$25,"ym")))/7) &amp; " sem.",
      "")
)
)</f>
        <v/>
      </c>
      <c r="L1677" s="11" t="str">
        <f t="shared" si="282"/>
        <v/>
      </c>
      <c r="M1677" s="9" t="str">
        <f t="shared" si="278"/>
        <v/>
      </c>
      <c r="N1677" s="9" t="str" cm="1">
        <f t="array" aca="1" ref="N1677" ca="1">LEFT(L1677, IF(ISNUMBER(SUBSTITUTE(_xludf.MID(L1677, 2, 1), ".", ",")), 1, 2))</f>
        <v/>
      </c>
      <c r="O1677" s="19" t="str">
        <f t="shared" ca="1" si="284"/>
        <v/>
      </c>
      <c r="P1677" s="9" t="str">
        <f t="shared" ca="1" si="285"/>
        <v/>
      </c>
      <c r="Q1677" s="9" t="str">
        <f t="shared" ca="1" si="286"/>
        <v/>
      </c>
      <c r="R1677" s="9" t="str">
        <f t="shared" si="279"/>
        <v/>
      </c>
      <c r="S1677" t="str" cm="1">
        <f t="array" ref="S1677">IF(ISBLANK(C1677),"",IFERROR(INDEX(ListeSeries!$A$2:$A$1045, MATCH(1, (DatasScan!G1677=ListeSeries!$B$2:$B$1045) * (DatasScan!H1677&gt;=ListeSeries!$D$2:$D$1045) * (DatasScan!H1677&lt;=ListeSeries!$E$2:$E$1045), 0)), "no match"))</f>
        <v/>
      </c>
      <c r="T1677" s="7" t="str" cm="1">
        <f t="array" ref="T1677">IF(ISBLANK(C1677),"",IFERROR(INDEX(ListeSeries!$C$2:$C$1045, MATCH(1, (DatasScan!G1677=ListeSeries!$B$2:$B$1045) * (DatasScan!H1677&gt;=ListeSeries!$D$2:$D$1045) * (DatasScan!H1677&lt;=ListeSeries!$E$2:$E$1045), 0)), "no match"))</f>
        <v/>
      </c>
      <c r="U1677" s="11" t="str" cm="1">
        <f t="array" ref="U1677">IF(ISBLANK(C1677),"",IFERROR(INDEX(ListeSeries!$F$2:$F$1045, MATCH(1, (DatasScan!G1677=ListeSeries!$B$2:$B$1045) * (DatasScan!H1677&gt;=ListeSeries!$D$2:$D$1045) * (DatasScan!H1677&lt;=ListeSeries!$E$2:$E$1045), 0)), "no match"))</f>
        <v/>
      </c>
    </row>
    <row r="1678" spans="1:21" ht="15" customHeight="1" x14ac:dyDescent="0.25">
      <c r="A1678" s="6" t="str">
        <f t="shared" si="280"/>
        <v/>
      </c>
      <c r="B1678" s="272"/>
      <c r="F1678" s="7" t="str">
        <f t="shared" si="283"/>
        <v/>
      </c>
      <c r="G1678" s="21" t="str">
        <f>IF(ISBLANK(C1678),"",_xlfn.XLOOKUP(_xlfn.XLOOKUP(VALUE(LEFT(C1678,4)),Souches!$B$2:$B$15000,Souches!$E$2:$E$15000),Varietes!$B$2:$B$500,Varietes!$C$2:$C$500))</f>
        <v/>
      </c>
      <c r="H1678" s="19" t="str">
        <f>IF(ISBLANK(C1678),"",_xlfn.XLOOKUP(VALUE(LEFT(C1678,4)),Souches!$B$2:$B$15000,Souches!$D$2:$D$15000))</f>
        <v/>
      </c>
      <c r="I1678" s="10" t="str">
        <f t="shared" si="281"/>
        <v/>
      </c>
      <c r="J1678" s="19" t="str">
        <f>IF(I1678="","",INT(('ObjProd (2)'!$C$25-I1678)/7 * (ABS('ObjProd (2)'!$C$25-I1678)&gt;=7)))</f>
        <v/>
      </c>
      <c r="K1678" s="10" t="str">
        <f>IF(I1678="","",
IF(AND(DATEDIF(I1678,'ObjProd (2)'!$C$25,"y")=0,DATEDIF(I1678,'ObjProd (2)'!$C$25,"ym")=0,
   INT(('ObjProd (2)'!$C$25-EDATE(I1678,DATEDIF(I1678,'ObjProd (2)'!$C$25,"y")*12+DATEDIF(I1678,'ObjProd (2)'!$C$25,"ym")))/7)=0),
   "&lt; 1 sem.",
   IF(DATEDIF(I1678,'ObjProd (2)'!$C$25,"y")&gt;0,DATEDIF(I1678,'ObjProd (2)'!$C$25,"y") &amp; " " &amp; IF(DATEDIF(I1678,'ObjProd (2)'!$C$25,"y")=1,"an ","ans "),"") &amp;
   IF(DATEDIF(I1678,'ObjProd (2)'!$C$25,"ym")&gt;0,DATEDIF(I1678,'ObjProd (2)'!$C$25,"ym") &amp; " mois ", "") &amp;
   IF(INT(('ObjProd (2)'!$C$25-EDATE(I1678,DATEDIF(I1678,'ObjProd (2)'!$C$25,"y")*12+DATEDIF(I1678,'ObjProd (2)'!$C$25,"ym")))/7)&gt;0,
      INT(('ObjProd (2)'!$C$25-EDATE(I1678,DATEDIF(I1678,'ObjProd (2)'!$C$25,"y")*12+DATEDIF(I1678,'ObjProd (2)'!$C$25,"ym")))/7) &amp; " sem.",
      "")
)
)</f>
        <v/>
      </c>
      <c r="L1678" s="11" t="str">
        <f t="shared" si="282"/>
        <v/>
      </c>
      <c r="M1678" s="9" t="str">
        <f t="shared" si="278"/>
        <v/>
      </c>
      <c r="N1678" s="9" t="str" cm="1">
        <f t="array" aca="1" ref="N1678" ca="1">LEFT(L1678, IF(ISNUMBER(SUBSTITUTE(_xludf.MID(L1678, 2, 1), ".", ",")), 1, 2))</f>
        <v/>
      </c>
      <c r="O1678" s="19" t="str">
        <f t="shared" ca="1" si="284"/>
        <v/>
      </c>
      <c r="P1678" s="9" t="str">
        <f t="shared" ca="1" si="285"/>
        <v/>
      </c>
      <c r="Q1678" s="9" t="str">
        <f t="shared" ca="1" si="286"/>
        <v/>
      </c>
      <c r="R1678" s="9" t="str">
        <f t="shared" si="279"/>
        <v/>
      </c>
      <c r="S1678" t="str" cm="1">
        <f t="array" ref="S1678">IF(ISBLANK(C1678),"",IFERROR(INDEX(ListeSeries!$A$2:$A$1045, MATCH(1, (DatasScan!G1678=ListeSeries!$B$2:$B$1045) * (DatasScan!H1678&gt;=ListeSeries!$D$2:$D$1045) * (DatasScan!H1678&lt;=ListeSeries!$E$2:$E$1045), 0)), "no match"))</f>
        <v/>
      </c>
      <c r="T1678" s="7" t="str" cm="1">
        <f t="array" ref="T1678">IF(ISBLANK(C1678),"",IFERROR(INDEX(ListeSeries!$C$2:$C$1045, MATCH(1, (DatasScan!G1678=ListeSeries!$B$2:$B$1045) * (DatasScan!H1678&gt;=ListeSeries!$D$2:$D$1045) * (DatasScan!H1678&lt;=ListeSeries!$E$2:$E$1045), 0)), "no match"))</f>
        <v/>
      </c>
      <c r="U1678" s="11" t="str" cm="1">
        <f t="array" ref="U1678">IF(ISBLANK(C1678),"",IFERROR(INDEX(ListeSeries!$F$2:$F$1045, MATCH(1, (DatasScan!G1678=ListeSeries!$B$2:$B$1045) * (DatasScan!H1678&gt;=ListeSeries!$D$2:$D$1045) * (DatasScan!H1678&lt;=ListeSeries!$E$2:$E$1045), 0)), "no match"))</f>
        <v/>
      </c>
    </row>
    <row r="1679" spans="1:21" ht="15" customHeight="1" x14ac:dyDescent="0.25">
      <c r="A1679" s="6" t="str">
        <f t="shared" si="280"/>
        <v/>
      </c>
      <c r="B1679" s="272"/>
      <c r="F1679" s="7" t="str">
        <f t="shared" si="283"/>
        <v/>
      </c>
      <c r="G1679" s="21" t="str">
        <f>IF(ISBLANK(C1679),"",_xlfn.XLOOKUP(_xlfn.XLOOKUP(VALUE(LEFT(C1679,4)),Souches!$B$2:$B$15000,Souches!$E$2:$E$15000),Varietes!$B$2:$B$500,Varietes!$C$2:$C$500))</f>
        <v/>
      </c>
      <c r="H1679" s="19" t="str">
        <f>IF(ISBLANK(C1679),"",_xlfn.XLOOKUP(VALUE(LEFT(C1679,4)),Souches!$B$2:$B$15000,Souches!$D$2:$D$15000))</f>
        <v/>
      </c>
      <c r="I1679" s="10" t="str">
        <f t="shared" si="281"/>
        <v/>
      </c>
      <c r="J1679" s="19" t="str">
        <f>IF(I1679="","",INT(('ObjProd (2)'!$C$25-I1679)/7 * (ABS('ObjProd (2)'!$C$25-I1679)&gt;=7)))</f>
        <v/>
      </c>
      <c r="K1679" s="10" t="str">
        <f>IF(I1679="","",
IF(AND(DATEDIF(I1679,'ObjProd (2)'!$C$25,"y")=0,DATEDIF(I1679,'ObjProd (2)'!$C$25,"ym")=0,
   INT(('ObjProd (2)'!$C$25-EDATE(I1679,DATEDIF(I1679,'ObjProd (2)'!$C$25,"y")*12+DATEDIF(I1679,'ObjProd (2)'!$C$25,"ym")))/7)=0),
   "&lt; 1 sem.",
   IF(DATEDIF(I1679,'ObjProd (2)'!$C$25,"y")&gt;0,DATEDIF(I1679,'ObjProd (2)'!$C$25,"y") &amp; " " &amp; IF(DATEDIF(I1679,'ObjProd (2)'!$C$25,"y")=1,"an ","ans "),"") &amp;
   IF(DATEDIF(I1679,'ObjProd (2)'!$C$25,"ym")&gt;0,DATEDIF(I1679,'ObjProd (2)'!$C$25,"ym") &amp; " mois ", "") &amp;
   IF(INT(('ObjProd (2)'!$C$25-EDATE(I1679,DATEDIF(I1679,'ObjProd (2)'!$C$25,"y")*12+DATEDIF(I1679,'ObjProd (2)'!$C$25,"ym")))/7)&gt;0,
      INT(('ObjProd (2)'!$C$25-EDATE(I1679,DATEDIF(I1679,'ObjProd (2)'!$C$25,"y")*12+DATEDIF(I1679,'ObjProd (2)'!$C$25,"ym")))/7) &amp; " sem.",
      "")
)
)</f>
        <v/>
      </c>
      <c r="L1679" s="11" t="str">
        <f t="shared" si="282"/>
        <v/>
      </c>
      <c r="M1679" s="9" t="str">
        <f t="shared" si="278"/>
        <v/>
      </c>
      <c r="N1679" s="9" t="str" cm="1">
        <f t="array" aca="1" ref="N1679" ca="1">LEFT(L1679, IF(ISNUMBER(SUBSTITUTE(_xludf.MID(L1679, 2, 1), ".", ",")), 1, 2))</f>
        <v/>
      </c>
      <c r="O1679" s="19" t="str">
        <f t="shared" ca="1" si="284"/>
        <v/>
      </c>
      <c r="P1679" s="9" t="str">
        <f t="shared" ca="1" si="285"/>
        <v/>
      </c>
      <c r="Q1679" s="9" t="str">
        <f t="shared" ca="1" si="286"/>
        <v/>
      </c>
      <c r="R1679" s="9" t="str">
        <f t="shared" si="279"/>
        <v/>
      </c>
      <c r="S1679" t="str" cm="1">
        <f t="array" ref="S1679">IF(ISBLANK(C1679),"",IFERROR(INDEX(ListeSeries!$A$2:$A$1045, MATCH(1, (DatasScan!G1679=ListeSeries!$B$2:$B$1045) * (DatasScan!H1679&gt;=ListeSeries!$D$2:$D$1045) * (DatasScan!H1679&lt;=ListeSeries!$E$2:$E$1045), 0)), "no match"))</f>
        <v/>
      </c>
      <c r="T1679" s="7" t="str" cm="1">
        <f t="array" ref="T1679">IF(ISBLANK(C1679),"",IFERROR(INDEX(ListeSeries!$C$2:$C$1045, MATCH(1, (DatasScan!G1679=ListeSeries!$B$2:$B$1045) * (DatasScan!H1679&gt;=ListeSeries!$D$2:$D$1045) * (DatasScan!H1679&lt;=ListeSeries!$E$2:$E$1045), 0)), "no match"))</f>
        <v/>
      </c>
      <c r="U1679" s="11" t="str" cm="1">
        <f t="array" ref="U1679">IF(ISBLANK(C1679),"",IFERROR(INDEX(ListeSeries!$F$2:$F$1045, MATCH(1, (DatasScan!G1679=ListeSeries!$B$2:$B$1045) * (DatasScan!H1679&gt;=ListeSeries!$D$2:$D$1045) * (DatasScan!H1679&lt;=ListeSeries!$E$2:$E$1045), 0)), "no match"))</f>
        <v/>
      </c>
    </row>
    <row r="1680" spans="1:21" ht="15" customHeight="1" x14ac:dyDescent="0.25">
      <c r="A1680" s="6" t="str">
        <f t="shared" si="280"/>
        <v/>
      </c>
      <c r="B1680" s="272"/>
      <c r="F1680" s="7" t="str">
        <f t="shared" si="283"/>
        <v/>
      </c>
      <c r="G1680" s="21" t="str">
        <f>IF(ISBLANK(C1680),"",_xlfn.XLOOKUP(_xlfn.XLOOKUP(VALUE(LEFT(C1680,4)),Souches!$B$2:$B$15000,Souches!$E$2:$E$15000),Varietes!$B$2:$B$500,Varietes!$C$2:$C$500))</f>
        <v/>
      </c>
      <c r="H1680" s="19" t="str">
        <f>IF(ISBLANK(C1680),"",_xlfn.XLOOKUP(VALUE(LEFT(C1680,4)),Souches!$B$2:$B$15000,Souches!$D$2:$D$15000))</f>
        <v/>
      </c>
      <c r="I1680" s="10" t="str">
        <f t="shared" si="281"/>
        <v/>
      </c>
      <c r="J1680" s="19" t="str">
        <f>IF(I1680="","",INT(('ObjProd (2)'!$C$25-I1680)/7 * (ABS('ObjProd (2)'!$C$25-I1680)&gt;=7)))</f>
        <v/>
      </c>
      <c r="K1680" s="10" t="str">
        <f>IF(I1680="","",
IF(AND(DATEDIF(I1680,'ObjProd (2)'!$C$25,"y")=0,DATEDIF(I1680,'ObjProd (2)'!$C$25,"ym")=0,
   INT(('ObjProd (2)'!$C$25-EDATE(I1680,DATEDIF(I1680,'ObjProd (2)'!$C$25,"y")*12+DATEDIF(I1680,'ObjProd (2)'!$C$25,"ym")))/7)=0),
   "&lt; 1 sem.",
   IF(DATEDIF(I1680,'ObjProd (2)'!$C$25,"y")&gt;0,DATEDIF(I1680,'ObjProd (2)'!$C$25,"y") &amp; " " &amp; IF(DATEDIF(I1680,'ObjProd (2)'!$C$25,"y")=1,"an ","ans "),"") &amp;
   IF(DATEDIF(I1680,'ObjProd (2)'!$C$25,"ym")&gt;0,DATEDIF(I1680,'ObjProd (2)'!$C$25,"ym") &amp; " mois ", "") &amp;
   IF(INT(('ObjProd (2)'!$C$25-EDATE(I1680,DATEDIF(I1680,'ObjProd (2)'!$C$25,"y")*12+DATEDIF(I1680,'ObjProd (2)'!$C$25,"ym")))/7)&gt;0,
      INT(('ObjProd (2)'!$C$25-EDATE(I1680,DATEDIF(I1680,'ObjProd (2)'!$C$25,"y")*12+DATEDIF(I1680,'ObjProd (2)'!$C$25,"ym")))/7) &amp; " sem.",
      "")
)
)</f>
        <v/>
      </c>
      <c r="L1680" s="11" t="str">
        <f t="shared" si="282"/>
        <v/>
      </c>
      <c r="M1680" s="9" t="str">
        <f t="shared" si="278"/>
        <v/>
      </c>
      <c r="N1680" s="9" t="str" cm="1">
        <f t="array" aca="1" ref="N1680" ca="1">LEFT(L1680, IF(ISNUMBER(SUBSTITUTE(_xludf.MID(L1680, 2, 1), ".", ",")), 1, 2))</f>
        <v/>
      </c>
      <c r="O1680" s="19" t="str">
        <f t="shared" ca="1" si="284"/>
        <v/>
      </c>
      <c r="P1680" s="9" t="str">
        <f t="shared" ca="1" si="285"/>
        <v/>
      </c>
      <c r="Q1680" s="9" t="str">
        <f t="shared" ca="1" si="286"/>
        <v/>
      </c>
      <c r="R1680" s="9" t="str">
        <f t="shared" si="279"/>
        <v/>
      </c>
      <c r="S1680" t="str" cm="1">
        <f t="array" ref="S1680">IF(ISBLANK(C1680),"",IFERROR(INDEX(ListeSeries!$A$2:$A$1045, MATCH(1, (DatasScan!G1680=ListeSeries!$B$2:$B$1045) * (DatasScan!H1680&gt;=ListeSeries!$D$2:$D$1045) * (DatasScan!H1680&lt;=ListeSeries!$E$2:$E$1045), 0)), "no match"))</f>
        <v/>
      </c>
      <c r="T1680" s="7" t="str" cm="1">
        <f t="array" ref="T1680">IF(ISBLANK(C1680),"",IFERROR(INDEX(ListeSeries!$C$2:$C$1045, MATCH(1, (DatasScan!G1680=ListeSeries!$B$2:$B$1045) * (DatasScan!H1680&gt;=ListeSeries!$D$2:$D$1045) * (DatasScan!H1680&lt;=ListeSeries!$E$2:$E$1045), 0)), "no match"))</f>
        <v/>
      </c>
      <c r="U1680" s="11" t="str" cm="1">
        <f t="array" ref="U1680">IF(ISBLANK(C1680),"",IFERROR(INDEX(ListeSeries!$F$2:$F$1045, MATCH(1, (DatasScan!G1680=ListeSeries!$B$2:$B$1045) * (DatasScan!H1680&gt;=ListeSeries!$D$2:$D$1045) * (DatasScan!H1680&lt;=ListeSeries!$E$2:$E$1045), 0)), "no match"))</f>
        <v/>
      </c>
    </row>
    <row r="1681" spans="1:21" ht="15" customHeight="1" x14ac:dyDescent="0.25">
      <c r="A1681" s="6" t="str">
        <f t="shared" si="280"/>
        <v/>
      </c>
      <c r="B1681" s="272"/>
      <c r="F1681" s="7" t="str">
        <f t="shared" si="283"/>
        <v/>
      </c>
      <c r="G1681" s="21" t="str">
        <f>IF(ISBLANK(C1681),"",_xlfn.XLOOKUP(_xlfn.XLOOKUP(VALUE(LEFT(C1681,4)),Souches!$B$2:$B$15000,Souches!$E$2:$E$15000),Varietes!$B$2:$B$500,Varietes!$C$2:$C$500))</f>
        <v/>
      </c>
      <c r="H1681" s="19" t="str">
        <f>IF(ISBLANK(C1681),"",_xlfn.XLOOKUP(VALUE(LEFT(C1681,4)),Souches!$B$2:$B$15000,Souches!$D$2:$D$15000))</f>
        <v/>
      </c>
      <c r="I1681" s="10" t="str">
        <f t="shared" si="281"/>
        <v/>
      </c>
      <c r="J1681" s="19" t="str">
        <f>IF(I1681="","",INT(('ObjProd (2)'!$C$25-I1681)/7 * (ABS('ObjProd (2)'!$C$25-I1681)&gt;=7)))</f>
        <v/>
      </c>
      <c r="K1681" s="10" t="str">
        <f>IF(I1681="","",
IF(AND(DATEDIF(I1681,'ObjProd (2)'!$C$25,"y")=0,DATEDIF(I1681,'ObjProd (2)'!$C$25,"ym")=0,
   INT(('ObjProd (2)'!$C$25-EDATE(I1681,DATEDIF(I1681,'ObjProd (2)'!$C$25,"y")*12+DATEDIF(I1681,'ObjProd (2)'!$C$25,"ym")))/7)=0),
   "&lt; 1 sem.",
   IF(DATEDIF(I1681,'ObjProd (2)'!$C$25,"y")&gt;0,DATEDIF(I1681,'ObjProd (2)'!$C$25,"y") &amp; " " &amp; IF(DATEDIF(I1681,'ObjProd (2)'!$C$25,"y")=1,"an ","ans "),"") &amp;
   IF(DATEDIF(I1681,'ObjProd (2)'!$C$25,"ym")&gt;0,DATEDIF(I1681,'ObjProd (2)'!$C$25,"ym") &amp; " mois ", "") &amp;
   IF(INT(('ObjProd (2)'!$C$25-EDATE(I1681,DATEDIF(I1681,'ObjProd (2)'!$C$25,"y")*12+DATEDIF(I1681,'ObjProd (2)'!$C$25,"ym")))/7)&gt;0,
      INT(('ObjProd (2)'!$C$25-EDATE(I1681,DATEDIF(I1681,'ObjProd (2)'!$C$25,"y")*12+DATEDIF(I1681,'ObjProd (2)'!$C$25,"ym")))/7) &amp; " sem.",
      "")
)
)</f>
        <v/>
      </c>
      <c r="L1681" s="11" t="str">
        <f t="shared" si="282"/>
        <v/>
      </c>
      <c r="M1681" s="9" t="str">
        <f t="shared" si="278"/>
        <v/>
      </c>
      <c r="N1681" s="9" t="str" cm="1">
        <f t="array" aca="1" ref="N1681" ca="1">LEFT(L1681, IF(ISNUMBER(SUBSTITUTE(_xludf.MID(L1681, 2, 1), ".", ",")), 1, 2))</f>
        <v/>
      </c>
      <c r="O1681" s="19" t="str">
        <f t="shared" ca="1" si="284"/>
        <v/>
      </c>
      <c r="P1681" s="9" t="str">
        <f t="shared" ca="1" si="285"/>
        <v/>
      </c>
      <c r="Q1681" s="9" t="str">
        <f t="shared" ca="1" si="286"/>
        <v/>
      </c>
      <c r="R1681" s="9" t="str">
        <f t="shared" si="279"/>
        <v/>
      </c>
      <c r="S1681" t="str" cm="1">
        <f t="array" ref="S1681">IF(ISBLANK(C1681),"",IFERROR(INDEX(ListeSeries!$A$2:$A$1045, MATCH(1, (DatasScan!G1681=ListeSeries!$B$2:$B$1045) * (DatasScan!H1681&gt;=ListeSeries!$D$2:$D$1045) * (DatasScan!H1681&lt;=ListeSeries!$E$2:$E$1045), 0)), "no match"))</f>
        <v/>
      </c>
      <c r="T1681" s="7" t="str" cm="1">
        <f t="array" ref="T1681">IF(ISBLANK(C1681),"",IFERROR(INDEX(ListeSeries!$C$2:$C$1045, MATCH(1, (DatasScan!G1681=ListeSeries!$B$2:$B$1045) * (DatasScan!H1681&gt;=ListeSeries!$D$2:$D$1045) * (DatasScan!H1681&lt;=ListeSeries!$E$2:$E$1045), 0)), "no match"))</f>
        <v/>
      </c>
      <c r="U1681" s="11" t="str" cm="1">
        <f t="array" ref="U1681">IF(ISBLANK(C1681),"",IFERROR(INDEX(ListeSeries!$F$2:$F$1045, MATCH(1, (DatasScan!G1681=ListeSeries!$B$2:$B$1045) * (DatasScan!H1681&gt;=ListeSeries!$D$2:$D$1045) * (DatasScan!H1681&lt;=ListeSeries!$E$2:$E$1045), 0)), "no match"))</f>
        <v/>
      </c>
    </row>
    <row r="1682" spans="1:21" ht="15" customHeight="1" x14ac:dyDescent="0.25">
      <c r="A1682" s="6" t="str">
        <f t="shared" si="280"/>
        <v/>
      </c>
      <c r="B1682" s="272"/>
      <c r="F1682" s="7" t="str">
        <f t="shared" si="283"/>
        <v/>
      </c>
      <c r="G1682" s="21" t="str">
        <f>IF(ISBLANK(C1682),"",_xlfn.XLOOKUP(_xlfn.XLOOKUP(VALUE(LEFT(C1682,4)),Souches!$B$2:$B$15000,Souches!$E$2:$E$15000),Varietes!$B$2:$B$500,Varietes!$C$2:$C$500))</f>
        <v/>
      </c>
      <c r="H1682" s="19" t="str">
        <f>IF(ISBLANK(C1682),"",_xlfn.XLOOKUP(VALUE(LEFT(C1682,4)),Souches!$B$2:$B$15000,Souches!$D$2:$D$15000))</f>
        <v/>
      </c>
      <c r="I1682" s="10" t="str">
        <f t="shared" si="281"/>
        <v/>
      </c>
      <c r="J1682" s="19" t="str">
        <f>IF(I1682="","",INT(('ObjProd (2)'!$C$25-I1682)/7 * (ABS('ObjProd (2)'!$C$25-I1682)&gt;=7)))</f>
        <v/>
      </c>
      <c r="K1682" s="10" t="str">
        <f>IF(I1682="","",
IF(AND(DATEDIF(I1682,'ObjProd (2)'!$C$25,"y")=0,DATEDIF(I1682,'ObjProd (2)'!$C$25,"ym")=0,
   INT(('ObjProd (2)'!$C$25-EDATE(I1682,DATEDIF(I1682,'ObjProd (2)'!$C$25,"y")*12+DATEDIF(I1682,'ObjProd (2)'!$C$25,"ym")))/7)=0),
   "&lt; 1 sem.",
   IF(DATEDIF(I1682,'ObjProd (2)'!$C$25,"y")&gt;0,DATEDIF(I1682,'ObjProd (2)'!$C$25,"y") &amp; " " &amp; IF(DATEDIF(I1682,'ObjProd (2)'!$C$25,"y")=1,"an ","ans "),"") &amp;
   IF(DATEDIF(I1682,'ObjProd (2)'!$C$25,"ym")&gt;0,DATEDIF(I1682,'ObjProd (2)'!$C$25,"ym") &amp; " mois ", "") &amp;
   IF(INT(('ObjProd (2)'!$C$25-EDATE(I1682,DATEDIF(I1682,'ObjProd (2)'!$C$25,"y")*12+DATEDIF(I1682,'ObjProd (2)'!$C$25,"ym")))/7)&gt;0,
      INT(('ObjProd (2)'!$C$25-EDATE(I1682,DATEDIF(I1682,'ObjProd (2)'!$C$25,"y")*12+DATEDIF(I1682,'ObjProd (2)'!$C$25,"ym")))/7) &amp; " sem.",
      "")
)
)</f>
        <v/>
      </c>
      <c r="L1682" s="11" t="str">
        <f t="shared" si="282"/>
        <v/>
      </c>
      <c r="M1682" s="9" t="str">
        <f t="shared" si="278"/>
        <v/>
      </c>
      <c r="N1682" s="9" t="str" cm="1">
        <f t="array" aca="1" ref="N1682" ca="1">LEFT(L1682, IF(ISNUMBER(SUBSTITUTE(_xludf.MID(L1682, 2, 1), ".", ",")), 1, 2))</f>
        <v/>
      </c>
      <c r="O1682" s="19" t="str">
        <f t="shared" ca="1" si="284"/>
        <v/>
      </c>
      <c r="P1682" s="9" t="str">
        <f t="shared" ca="1" si="285"/>
        <v/>
      </c>
      <c r="Q1682" s="9" t="str">
        <f t="shared" ca="1" si="286"/>
        <v/>
      </c>
      <c r="R1682" s="9" t="str">
        <f t="shared" si="279"/>
        <v/>
      </c>
      <c r="S1682" t="str" cm="1">
        <f t="array" ref="S1682">IF(ISBLANK(C1682),"",IFERROR(INDEX(ListeSeries!$A$2:$A$1045, MATCH(1, (DatasScan!G1682=ListeSeries!$B$2:$B$1045) * (DatasScan!H1682&gt;=ListeSeries!$D$2:$D$1045) * (DatasScan!H1682&lt;=ListeSeries!$E$2:$E$1045), 0)), "no match"))</f>
        <v/>
      </c>
      <c r="T1682" s="7" t="str" cm="1">
        <f t="array" ref="T1682">IF(ISBLANK(C1682),"",IFERROR(INDEX(ListeSeries!$C$2:$C$1045, MATCH(1, (DatasScan!G1682=ListeSeries!$B$2:$B$1045) * (DatasScan!H1682&gt;=ListeSeries!$D$2:$D$1045) * (DatasScan!H1682&lt;=ListeSeries!$E$2:$E$1045), 0)), "no match"))</f>
        <v/>
      </c>
      <c r="U1682" s="11" t="str" cm="1">
        <f t="array" ref="U1682">IF(ISBLANK(C1682),"",IFERROR(INDEX(ListeSeries!$F$2:$F$1045, MATCH(1, (DatasScan!G1682=ListeSeries!$B$2:$B$1045) * (DatasScan!H1682&gt;=ListeSeries!$D$2:$D$1045) * (DatasScan!H1682&lt;=ListeSeries!$E$2:$E$1045), 0)), "no match"))</f>
        <v/>
      </c>
    </row>
    <row r="1683" spans="1:21" ht="15" customHeight="1" x14ac:dyDescent="0.25">
      <c r="A1683" s="6" t="str">
        <f t="shared" si="280"/>
        <v/>
      </c>
      <c r="B1683" s="272"/>
      <c r="F1683" s="7" t="str">
        <f t="shared" si="283"/>
        <v/>
      </c>
      <c r="G1683" s="21" t="str">
        <f>IF(ISBLANK(C1683),"",_xlfn.XLOOKUP(_xlfn.XLOOKUP(VALUE(LEFT(C1683,4)),Souches!$B$2:$B$15000,Souches!$E$2:$E$15000),Varietes!$B$2:$B$500,Varietes!$C$2:$C$500))</f>
        <v/>
      </c>
      <c r="H1683" s="19" t="str">
        <f>IF(ISBLANK(C1683),"",_xlfn.XLOOKUP(VALUE(LEFT(C1683,4)),Souches!$B$2:$B$15000,Souches!$D$2:$D$15000))</f>
        <v/>
      </c>
      <c r="I1683" s="10" t="str">
        <f t="shared" si="281"/>
        <v/>
      </c>
      <c r="J1683" s="19" t="str">
        <f>IF(I1683="","",INT(('ObjProd (2)'!$C$25-I1683)/7 * (ABS('ObjProd (2)'!$C$25-I1683)&gt;=7)))</f>
        <v/>
      </c>
      <c r="K1683" s="10" t="str">
        <f>IF(I1683="","",
IF(AND(DATEDIF(I1683,'ObjProd (2)'!$C$25,"y")=0,DATEDIF(I1683,'ObjProd (2)'!$C$25,"ym")=0,
   INT(('ObjProd (2)'!$C$25-EDATE(I1683,DATEDIF(I1683,'ObjProd (2)'!$C$25,"y")*12+DATEDIF(I1683,'ObjProd (2)'!$C$25,"ym")))/7)=0),
   "&lt; 1 sem.",
   IF(DATEDIF(I1683,'ObjProd (2)'!$C$25,"y")&gt;0,DATEDIF(I1683,'ObjProd (2)'!$C$25,"y") &amp; " " &amp; IF(DATEDIF(I1683,'ObjProd (2)'!$C$25,"y")=1,"an ","ans "),"") &amp;
   IF(DATEDIF(I1683,'ObjProd (2)'!$C$25,"ym")&gt;0,DATEDIF(I1683,'ObjProd (2)'!$C$25,"ym") &amp; " mois ", "") &amp;
   IF(INT(('ObjProd (2)'!$C$25-EDATE(I1683,DATEDIF(I1683,'ObjProd (2)'!$C$25,"y")*12+DATEDIF(I1683,'ObjProd (2)'!$C$25,"ym")))/7)&gt;0,
      INT(('ObjProd (2)'!$C$25-EDATE(I1683,DATEDIF(I1683,'ObjProd (2)'!$C$25,"y")*12+DATEDIF(I1683,'ObjProd (2)'!$C$25,"ym")))/7) &amp; " sem.",
      "")
)
)</f>
        <v/>
      </c>
      <c r="L1683" s="11" t="str">
        <f t="shared" si="282"/>
        <v/>
      </c>
      <c r="M1683" s="9" t="str">
        <f t="shared" si="278"/>
        <v/>
      </c>
      <c r="N1683" s="9" t="str" cm="1">
        <f t="array" aca="1" ref="N1683" ca="1">LEFT(L1683, IF(ISNUMBER(SUBSTITUTE(_xludf.MID(L1683, 2, 1), ".", ",")), 1, 2))</f>
        <v/>
      </c>
      <c r="O1683" s="19" t="str">
        <f t="shared" ca="1" si="284"/>
        <v/>
      </c>
      <c r="P1683" s="9" t="str">
        <f t="shared" ca="1" si="285"/>
        <v/>
      </c>
      <c r="Q1683" s="9" t="str">
        <f t="shared" ca="1" si="286"/>
        <v/>
      </c>
      <c r="R1683" s="9" t="str">
        <f t="shared" si="279"/>
        <v/>
      </c>
      <c r="S1683" t="str" cm="1">
        <f t="array" ref="S1683">IF(ISBLANK(C1683),"",IFERROR(INDEX(ListeSeries!$A$2:$A$1045, MATCH(1, (DatasScan!G1683=ListeSeries!$B$2:$B$1045) * (DatasScan!H1683&gt;=ListeSeries!$D$2:$D$1045) * (DatasScan!H1683&lt;=ListeSeries!$E$2:$E$1045), 0)), "no match"))</f>
        <v/>
      </c>
      <c r="T1683" s="7" t="str" cm="1">
        <f t="array" ref="T1683">IF(ISBLANK(C1683),"",IFERROR(INDEX(ListeSeries!$C$2:$C$1045, MATCH(1, (DatasScan!G1683=ListeSeries!$B$2:$B$1045) * (DatasScan!H1683&gt;=ListeSeries!$D$2:$D$1045) * (DatasScan!H1683&lt;=ListeSeries!$E$2:$E$1045), 0)), "no match"))</f>
        <v/>
      </c>
      <c r="U1683" s="11" t="str" cm="1">
        <f t="array" ref="U1683">IF(ISBLANK(C1683),"",IFERROR(INDEX(ListeSeries!$F$2:$F$1045, MATCH(1, (DatasScan!G1683=ListeSeries!$B$2:$B$1045) * (DatasScan!H1683&gt;=ListeSeries!$D$2:$D$1045) * (DatasScan!H1683&lt;=ListeSeries!$E$2:$E$1045), 0)), "no match"))</f>
        <v/>
      </c>
    </row>
    <row r="1684" spans="1:21" ht="15" customHeight="1" x14ac:dyDescent="0.25">
      <c r="A1684" s="6" t="str">
        <f t="shared" si="280"/>
        <v/>
      </c>
      <c r="B1684" s="272"/>
      <c r="F1684" s="7" t="str">
        <f t="shared" si="283"/>
        <v/>
      </c>
      <c r="G1684" s="21" t="str">
        <f>IF(ISBLANK(C1684),"",_xlfn.XLOOKUP(_xlfn.XLOOKUP(VALUE(LEFT(C1684,4)),Souches!$B$2:$B$15000,Souches!$E$2:$E$15000),Varietes!$B$2:$B$500,Varietes!$C$2:$C$500))</f>
        <v/>
      </c>
      <c r="H1684" s="19" t="str">
        <f>IF(ISBLANK(C1684),"",_xlfn.XLOOKUP(VALUE(LEFT(C1684,4)),Souches!$B$2:$B$15000,Souches!$D$2:$D$15000))</f>
        <v/>
      </c>
      <c r="I1684" s="10" t="str">
        <f t="shared" si="281"/>
        <v/>
      </c>
      <c r="J1684" s="19" t="str">
        <f>IF(I1684="","",INT(('ObjProd (2)'!$C$25-I1684)/7 * (ABS('ObjProd (2)'!$C$25-I1684)&gt;=7)))</f>
        <v/>
      </c>
      <c r="K1684" s="10" t="str">
        <f>IF(I1684="","",
IF(AND(DATEDIF(I1684,'ObjProd (2)'!$C$25,"y")=0,DATEDIF(I1684,'ObjProd (2)'!$C$25,"ym")=0,
   INT(('ObjProd (2)'!$C$25-EDATE(I1684,DATEDIF(I1684,'ObjProd (2)'!$C$25,"y")*12+DATEDIF(I1684,'ObjProd (2)'!$C$25,"ym")))/7)=0),
   "&lt; 1 sem.",
   IF(DATEDIF(I1684,'ObjProd (2)'!$C$25,"y")&gt;0,DATEDIF(I1684,'ObjProd (2)'!$C$25,"y") &amp; " " &amp; IF(DATEDIF(I1684,'ObjProd (2)'!$C$25,"y")=1,"an ","ans "),"") &amp;
   IF(DATEDIF(I1684,'ObjProd (2)'!$C$25,"ym")&gt;0,DATEDIF(I1684,'ObjProd (2)'!$C$25,"ym") &amp; " mois ", "") &amp;
   IF(INT(('ObjProd (2)'!$C$25-EDATE(I1684,DATEDIF(I1684,'ObjProd (2)'!$C$25,"y")*12+DATEDIF(I1684,'ObjProd (2)'!$C$25,"ym")))/7)&gt;0,
      INT(('ObjProd (2)'!$C$25-EDATE(I1684,DATEDIF(I1684,'ObjProd (2)'!$C$25,"y")*12+DATEDIF(I1684,'ObjProd (2)'!$C$25,"ym")))/7) &amp; " sem.",
      "")
)
)</f>
        <v/>
      </c>
      <c r="L1684" s="11" t="str">
        <f t="shared" si="282"/>
        <v/>
      </c>
      <c r="M1684" s="9" t="str">
        <f t="shared" si="278"/>
        <v/>
      </c>
      <c r="N1684" s="9" t="str" cm="1">
        <f t="array" aca="1" ref="N1684" ca="1">LEFT(L1684, IF(ISNUMBER(SUBSTITUTE(_xludf.MID(L1684, 2, 1), ".", ",")), 1, 2))</f>
        <v/>
      </c>
      <c r="O1684" s="19" t="str">
        <f t="shared" ca="1" si="284"/>
        <v/>
      </c>
      <c r="P1684" s="9" t="str">
        <f t="shared" ca="1" si="285"/>
        <v/>
      </c>
      <c r="Q1684" s="9" t="str">
        <f t="shared" ca="1" si="286"/>
        <v/>
      </c>
      <c r="R1684" s="9" t="str">
        <f t="shared" si="279"/>
        <v/>
      </c>
      <c r="S1684" t="str" cm="1">
        <f t="array" ref="S1684">IF(ISBLANK(C1684),"",IFERROR(INDEX(ListeSeries!$A$2:$A$1045, MATCH(1, (DatasScan!G1684=ListeSeries!$B$2:$B$1045) * (DatasScan!H1684&gt;=ListeSeries!$D$2:$D$1045) * (DatasScan!H1684&lt;=ListeSeries!$E$2:$E$1045), 0)), "no match"))</f>
        <v/>
      </c>
      <c r="T1684" s="7" t="str" cm="1">
        <f t="array" ref="T1684">IF(ISBLANK(C1684),"",IFERROR(INDEX(ListeSeries!$C$2:$C$1045, MATCH(1, (DatasScan!G1684=ListeSeries!$B$2:$B$1045) * (DatasScan!H1684&gt;=ListeSeries!$D$2:$D$1045) * (DatasScan!H1684&lt;=ListeSeries!$E$2:$E$1045), 0)), "no match"))</f>
        <v/>
      </c>
      <c r="U1684" s="11" t="str" cm="1">
        <f t="array" ref="U1684">IF(ISBLANK(C1684),"",IFERROR(INDEX(ListeSeries!$F$2:$F$1045, MATCH(1, (DatasScan!G1684=ListeSeries!$B$2:$B$1045) * (DatasScan!H1684&gt;=ListeSeries!$D$2:$D$1045) * (DatasScan!H1684&lt;=ListeSeries!$E$2:$E$1045), 0)), "no match"))</f>
        <v/>
      </c>
    </row>
    <row r="1685" spans="1:21" ht="15" customHeight="1" x14ac:dyDescent="0.25">
      <c r="A1685" s="6" t="str">
        <f t="shared" si="280"/>
        <v/>
      </c>
      <c r="B1685" s="272"/>
      <c r="F1685" s="7" t="str">
        <f t="shared" si="283"/>
        <v/>
      </c>
      <c r="G1685" s="21" t="str">
        <f>IF(ISBLANK(C1685),"",_xlfn.XLOOKUP(_xlfn.XLOOKUP(VALUE(LEFT(C1685,4)),Souches!$B$2:$B$15000,Souches!$E$2:$E$15000),Varietes!$B$2:$B$500,Varietes!$C$2:$C$500))</f>
        <v/>
      </c>
      <c r="H1685" s="19" t="str">
        <f>IF(ISBLANK(C1685),"",_xlfn.XLOOKUP(VALUE(LEFT(C1685,4)),Souches!$B$2:$B$15000,Souches!$D$2:$D$15000))</f>
        <v/>
      </c>
      <c r="I1685" s="10" t="str">
        <f t="shared" si="281"/>
        <v/>
      </c>
      <c r="J1685" s="19" t="str">
        <f>IF(I1685="","",INT(('ObjProd (2)'!$C$25-I1685)/7 * (ABS('ObjProd (2)'!$C$25-I1685)&gt;=7)))</f>
        <v/>
      </c>
      <c r="K1685" s="10" t="str">
        <f>IF(I1685="","",
IF(AND(DATEDIF(I1685,'ObjProd (2)'!$C$25,"y")=0,DATEDIF(I1685,'ObjProd (2)'!$C$25,"ym")=0,
   INT(('ObjProd (2)'!$C$25-EDATE(I1685,DATEDIF(I1685,'ObjProd (2)'!$C$25,"y")*12+DATEDIF(I1685,'ObjProd (2)'!$C$25,"ym")))/7)=0),
   "&lt; 1 sem.",
   IF(DATEDIF(I1685,'ObjProd (2)'!$C$25,"y")&gt;0,DATEDIF(I1685,'ObjProd (2)'!$C$25,"y") &amp; " " &amp; IF(DATEDIF(I1685,'ObjProd (2)'!$C$25,"y")=1,"an ","ans "),"") &amp;
   IF(DATEDIF(I1685,'ObjProd (2)'!$C$25,"ym")&gt;0,DATEDIF(I1685,'ObjProd (2)'!$C$25,"ym") &amp; " mois ", "") &amp;
   IF(INT(('ObjProd (2)'!$C$25-EDATE(I1685,DATEDIF(I1685,'ObjProd (2)'!$C$25,"y")*12+DATEDIF(I1685,'ObjProd (2)'!$C$25,"ym")))/7)&gt;0,
      INT(('ObjProd (2)'!$C$25-EDATE(I1685,DATEDIF(I1685,'ObjProd (2)'!$C$25,"y")*12+DATEDIF(I1685,'ObjProd (2)'!$C$25,"ym")))/7) &amp; " sem.",
      "")
)
)</f>
        <v/>
      </c>
      <c r="L1685" s="11" t="str">
        <f t="shared" si="282"/>
        <v/>
      </c>
      <c r="M1685" s="9" t="str">
        <f t="shared" si="278"/>
        <v/>
      </c>
      <c r="N1685" s="9" t="str" cm="1">
        <f t="array" aca="1" ref="N1685" ca="1">LEFT(L1685, IF(ISNUMBER(SUBSTITUTE(_xludf.MID(L1685, 2, 1), ".", ",")), 1, 2))</f>
        <v/>
      </c>
      <c r="O1685" s="19" t="str">
        <f t="shared" ca="1" si="284"/>
        <v/>
      </c>
      <c r="P1685" s="9" t="str">
        <f t="shared" ca="1" si="285"/>
        <v/>
      </c>
      <c r="Q1685" s="9" t="str">
        <f t="shared" ca="1" si="286"/>
        <v/>
      </c>
      <c r="R1685" s="9" t="str">
        <f t="shared" si="279"/>
        <v/>
      </c>
      <c r="S1685" t="str" cm="1">
        <f t="array" ref="S1685">IF(ISBLANK(C1685),"",IFERROR(INDEX(ListeSeries!$A$2:$A$1045, MATCH(1, (DatasScan!G1685=ListeSeries!$B$2:$B$1045) * (DatasScan!H1685&gt;=ListeSeries!$D$2:$D$1045) * (DatasScan!H1685&lt;=ListeSeries!$E$2:$E$1045), 0)), "no match"))</f>
        <v/>
      </c>
      <c r="T1685" s="7" t="str" cm="1">
        <f t="array" ref="T1685">IF(ISBLANK(C1685),"",IFERROR(INDEX(ListeSeries!$C$2:$C$1045, MATCH(1, (DatasScan!G1685=ListeSeries!$B$2:$B$1045) * (DatasScan!H1685&gt;=ListeSeries!$D$2:$D$1045) * (DatasScan!H1685&lt;=ListeSeries!$E$2:$E$1045), 0)), "no match"))</f>
        <v/>
      </c>
      <c r="U1685" s="11" t="str" cm="1">
        <f t="array" ref="U1685">IF(ISBLANK(C1685),"",IFERROR(INDEX(ListeSeries!$F$2:$F$1045, MATCH(1, (DatasScan!G1685=ListeSeries!$B$2:$B$1045) * (DatasScan!H1685&gt;=ListeSeries!$D$2:$D$1045) * (DatasScan!H1685&lt;=ListeSeries!$E$2:$E$1045), 0)), "no match"))</f>
        <v/>
      </c>
    </row>
    <row r="1686" spans="1:21" ht="15" customHeight="1" x14ac:dyDescent="0.25">
      <c r="A1686" s="6" t="str">
        <f t="shared" si="280"/>
        <v/>
      </c>
      <c r="B1686" s="272"/>
      <c r="F1686" s="7" t="str">
        <f t="shared" si="283"/>
        <v/>
      </c>
      <c r="G1686" s="21" t="str">
        <f>IF(ISBLANK(C1686),"",_xlfn.XLOOKUP(_xlfn.XLOOKUP(VALUE(LEFT(C1686,4)),Souches!$B$2:$B$15000,Souches!$E$2:$E$15000),Varietes!$B$2:$B$500,Varietes!$C$2:$C$500))</f>
        <v/>
      </c>
      <c r="H1686" s="19" t="str">
        <f>IF(ISBLANK(C1686),"",_xlfn.XLOOKUP(VALUE(LEFT(C1686,4)),Souches!$B$2:$B$15000,Souches!$D$2:$D$15000))</f>
        <v/>
      </c>
      <c r="I1686" s="10" t="str">
        <f t="shared" si="281"/>
        <v/>
      </c>
      <c r="J1686" s="19" t="str">
        <f>IF(I1686="","",INT(('ObjProd (2)'!$C$25-I1686)/7 * (ABS('ObjProd (2)'!$C$25-I1686)&gt;=7)))</f>
        <v/>
      </c>
      <c r="K1686" s="10" t="str">
        <f>IF(I1686="","",
IF(AND(DATEDIF(I1686,'ObjProd (2)'!$C$25,"y")=0,DATEDIF(I1686,'ObjProd (2)'!$C$25,"ym")=0,
   INT(('ObjProd (2)'!$C$25-EDATE(I1686,DATEDIF(I1686,'ObjProd (2)'!$C$25,"y")*12+DATEDIF(I1686,'ObjProd (2)'!$C$25,"ym")))/7)=0),
   "&lt; 1 sem.",
   IF(DATEDIF(I1686,'ObjProd (2)'!$C$25,"y")&gt;0,DATEDIF(I1686,'ObjProd (2)'!$C$25,"y") &amp; " " &amp; IF(DATEDIF(I1686,'ObjProd (2)'!$C$25,"y")=1,"an ","ans "),"") &amp;
   IF(DATEDIF(I1686,'ObjProd (2)'!$C$25,"ym")&gt;0,DATEDIF(I1686,'ObjProd (2)'!$C$25,"ym") &amp; " mois ", "") &amp;
   IF(INT(('ObjProd (2)'!$C$25-EDATE(I1686,DATEDIF(I1686,'ObjProd (2)'!$C$25,"y")*12+DATEDIF(I1686,'ObjProd (2)'!$C$25,"ym")))/7)&gt;0,
      INT(('ObjProd (2)'!$C$25-EDATE(I1686,DATEDIF(I1686,'ObjProd (2)'!$C$25,"y")*12+DATEDIF(I1686,'ObjProd (2)'!$C$25,"ym")))/7) &amp; " sem.",
      "")
)
)</f>
        <v/>
      </c>
      <c r="L1686" s="11" t="str">
        <f t="shared" si="282"/>
        <v/>
      </c>
      <c r="M1686" s="9" t="str">
        <f t="shared" si="278"/>
        <v/>
      </c>
      <c r="N1686" s="9" t="str" cm="1">
        <f t="array" aca="1" ref="N1686" ca="1">LEFT(L1686, IF(ISNUMBER(SUBSTITUTE(_xludf.MID(L1686, 2, 1), ".", ",")), 1, 2))</f>
        <v/>
      </c>
      <c r="O1686" s="19" t="str">
        <f t="shared" ca="1" si="284"/>
        <v/>
      </c>
      <c r="P1686" s="9" t="str">
        <f t="shared" ca="1" si="285"/>
        <v/>
      </c>
      <c r="Q1686" s="9" t="str">
        <f t="shared" ca="1" si="286"/>
        <v/>
      </c>
      <c r="R1686" s="9" t="str">
        <f t="shared" si="279"/>
        <v/>
      </c>
      <c r="S1686" t="str" cm="1">
        <f t="array" ref="S1686">IF(ISBLANK(C1686),"",IFERROR(INDEX(ListeSeries!$A$2:$A$1045, MATCH(1, (DatasScan!G1686=ListeSeries!$B$2:$B$1045) * (DatasScan!H1686&gt;=ListeSeries!$D$2:$D$1045) * (DatasScan!H1686&lt;=ListeSeries!$E$2:$E$1045), 0)), "no match"))</f>
        <v/>
      </c>
      <c r="T1686" s="7" t="str" cm="1">
        <f t="array" ref="T1686">IF(ISBLANK(C1686),"",IFERROR(INDEX(ListeSeries!$C$2:$C$1045, MATCH(1, (DatasScan!G1686=ListeSeries!$B$2:$B$1045) * (DatasScan!H1686&gt;=ListeSeries!$D$2:$D$1045) * (DatasScan!H1686&lt;=ListeSeries!$E$2:$E$1045), 0)), "no match"))</f>
        <v/>
      </c>
      <c r="U1686" s="11" t="str" cm="1">
        <f t="array" ref="U1686">IF(ISBLANK(C1686),"",IFERROR(INDEX(ListeSeries!$F$2:$F$1045, MATCH(1, (DatasScan!G1686=ListeSeries!$B$2:$B$1045) * (DatasScan!H1686&gt;=ListeSeries!$D$2:$D$1045) * (DatasScan!H1686&lt;=ListeSeries!$E$2:$E$1045), 0)), "no match"))</f>
        <v/>
      </c>
    </row>
    <row r="1687" spans="1:21" ht="15" customHeight="1" x14ac:dyDescent="0.25">
      <c r="A1687" s="6" t="str">
        <f t="shared" si="280"/>
        <v/>
      </c>
      <c r="B1687" s="272"/>
      <c r="F1687" s="7" t="str">
        <f t="shared" si="283"/>
        <v/>
      </c>
      <c r="G1687" s="21" t="str">
        <f>IF(ISBLANK(C1687),"",_xlfn.XLOOKUP(_xlfn.XLOOKUP(VALUE(LEFT(C1687,4)),Souches!$B$2:$B$15000,Souches!$E$2:$E$15000),Varietes!$B$2:$B$500,Varietes!$C$2:$C$500))</f>
        <v/>
      </c>
      <c r="H1687" s="19" t="str">
        <f>IF(ISBLANK(C1687),"",_xlfn.XLOOKUP(VALUE(LEFT(C1687,4)),Souches!$B$2:$B$15000,Souches!$D$2:$D$15000))</f>
        <v/>
      </c>
      <c r="I1687" s="10" t="str">
        <f t="shared" si="281"/>
        <v/>
      </c>
      <c r="J1687" s="19" t="str">
        <f>IF(I1687="","",INT(('ObjProd (2)'!$C$25-I1687)/7 * (ABS('ObjProd (2)'!$C$25-I1687)&gt;=7)))</f>
        <v/>
      </c>
      <c r="K1687" s="10" t="str">
        <f>IF(I1687="","",
IF(AND(DATEDIF(I1687,'ObjProd (2)'!$C$25,"y")=0,DATEDIF(I1687,'ObjProd (2)'!$C$25,"ym")=0,
   INT(('ObjProd (2)'!$C$25-EDATE(I1687,DATEDIF(I1687,'ObjProd (2)'!$C$25,"y")*12+DATEDIF(I1687,'ObjProd (2)'!$C$25,"ym")))/7)=0),
   "&lt; 1 sem.",
   IF(DATEDIF(I1687,'ObjProd (2)'!$C$25,"y")&gt;0,DATEDIF(I1687,'ObjProd (2)'!$C$25,"y") &amp; " " &amp; IF(DATEDIF(I1687,'ObjProd (2)'!$C$25,"y")=1,"an ","ans "),"") &amp;
   IF(DATEDIF(I1687,'ObjProd (2)'!$C$25,"ym")&gt;0,DATEDIF(I1687,'ObjProd (2)'!$C$25,"ym") &amp; " mois ", "") &amp;
   IF(INT(('ObjProd (2)'!$C$25-EDATE(I1687,DATEDIF(I1687,'ObjProd (2)'!$C$25,"y")*12+DATEDIF(I1687,'ObjProd (2)'!$C$25,"ym")))/7)&gt;0,
      INT(('ObjProd (2)'!$C$25-EDATE(I1687,DATEDIF(I1687,'ObjProd (2)'!$C$25,"y")*12+DATEDIF(I1687,'ObjProd (2)'!$C$25,"ym")))/7) &amp; " sem.",
      "")
)
)</f>
        <v/>
      </c>
      <c r="L1687" s="11" t="str">
        <f t="shared" si="282"/>
        <v/>
      </c>
      <c r="M1687" s="9" t="str">
        <f t="shared" si="278"/>
        <v/>
      </c>
      <c r="N1687" s="9" t="str" cm="1">
        <f t="array" aca="1" ref="N1687" ca="1">LEFT(L1687, IF(ISNUMBER(SUBSTITUTE(_xludf.MID(L1687, 2, 1), ".", ",")), 1, 2))</f>
        <v/>
      </c>
      <c r="O1687" s="19" t="str">
        <f t="shared" ca="1" si="284"/>
        <v/>
      </c>
      <c r="P1687" s="9" t="str">
        <f t="shared" ca="1" si="285"/>
        <v/>
      </c>
      <c r="Q1687" s="9" t="str">
        <f t="shared" ca="1" si="286"/>
        <v/>
      </c>
      <c r="R1687" s="9" t="str">
        <f t="shared" si="279"/>
        <v/>
      </c>
      <c r="S1687" t="str" cm="1">
        <f t="array" ref="S1687">IF(ISBLANK(C1687),"",IFERROR(INDEX(ListeSeries!$A$2:$A$1045, MATCH(1, (DatasScan!G1687=ListeSeries!$B$2:$B$1045) * (DatasScan!H1687&gt;=ListeSeries!$D$2:$D$1045) * (DatasScan!H1687&lt;=ListeSeries!$E$2:$E$1045), 0)), "no match"))</f>
        <v/>
      </c>
      <c r="T1687" s="7" t="str" cm="1">
        <f t="array" ref="T1687">IF(ISBLANK(C1687),"",IFERROR(INDEX(ListeSeries!$C$2:$C$1045, MATCH(1, (DatasScan!G1687=ListeSeries!$B$2:$B$1045) * (DatasScan!H1687&gt;=ListeSeries!$D$2:$D$1045) * (DatasScan!H1687&lt;=ListeSeries!$E$2:$E$1045), 0)), "no match"))</f>
        <v/>
      </c>
      <c r="U1687" s="11" t="str" cm="1">
        <f t="array" ref="U1687">IF(ISBLANK(C1687),"",IFERROR(INDEX(ListeSeries!$F$2:$F$1045, MATCH(1, (DatasScan!G1687=ListeSeries!$B$2:$B$1045) * (DatasScan!H1687&gt;=ListeSeries!$D$2:$D$1045) * (DatasScan!H1687&lt;=ListeSeries!$E$2:$E$1045), 0)), "no match"))</f>
        <v/>
      </c>
    </row>
    <row r="1688" spans="1:21" ht="15" customHeight="1" x14ac:dyDescent="0.25">
      <c r="A1688" s="6" t="str">
        <f t="shared" si="280"/>
        <v/>
      </c>
      <c r="B1688" s="272"/>
      <c r="F1688" s="7" t="str">
        <f t="shared" si="283"/>
        <v/>
      </c>
      <c r="G1688" s="21" t="str">
        <f>IF(ISBLANK(C1688),"",_xlfn.XLOOKUP(_xlfn.XLOOKUP(VALUE(LEFT(C1688,4)),Souches!$B$2:$B$15000,Souches!$E$2:$E$15000),Varietes!$B$2:$B$500,Varietes!$C$2:$C$500))</f>
        <v/>
      </c>
      <c r="H1688" s="19" t="str">
        <f>IF(ISBLANK(C1688),"",_xlfn.XLOOKUP(VALUE(LEFT(C1688,4)),Souches!$B$2:$B$15000,Souches!$D$2:$D$15000))</f>
        <v/>
      </c>
      <c r="I1688" s="10" t="str">
        <f t="shared" si="281"/>
        <v/>
      </c>
      <c r="J1688" s="19" t="str">
        <f>IF(I1688="","",INT(('ObjProd (2)'!$C$25-I1688)/7 * (ABS('ObjProd (2)'!$C$25-I1688)&gt;=7)))</f>
        <v/>
      </c>
      <c r="K1688" s="10" t="str">
        <f>IF(I1688="","",
IF(AND(DATEDIF(I1688,'ObjProd (2)'!$C$25,"y")=0,DATEDIF(I1688,'ObjProd (2)'!$C$25,"ym")=0,
   INT(('ObjProd (2)'!$C$25-EDATE(I1688,DATEDIF(I1688,'ObjProd (2)'!$C$25,"y")*12+DATEDIF(I1688,'ObjProd (2)'!$C$25,"ym")))/7)=0),
   "&lt; 1 sem.",
   IF(DATEDIF(I1688,'ObjProd (2)'!$C$25,"y")&gt;0,DATEDIF(I1688,'ObjProd (2)'!$C$25,"y") &amp; " " &amp; IF(DATEDIF(I1688,'ObjProd (2)'!$C$25,"y")=1,"an ","ans "),"") &amp;
   IF(DATEDIF(I1688,'ObjProd (2)'!$C$25,"ym")&gt;0,DATEDIF(I1688,'ObjProd (2)'!$C$25,"ym") &amp; " mois ", "") &amp;
   IF(INT(('ObjProd (2)'!$C$25-EDATE(I1688,DATEDIF(I1688,'ObjProd (2)'!$C$25,"y")*12+DATEDIF(I1688,'ObjProd (2)'!$C$25,"ym")))/7)&gt;0,
      INT(('ObjProd (2)'!$C$25-EDATE(I1688,DATEDIF(I1688,'ObjProd (2)'!$C$25,"y")*12+DATEDIF(I1688,'ObjProd (2)'!$C$25,"ym")))/7) &amp; " sem.",
      "")
)
)</f>
        <v/>
      </c>
      <c r="L1688" s="11" t="str">
        <f t="shared" si="282"/>
        <v/>
      </c>
      <c r="M1688" s="9" t="str">
        <f t="shared" si="278"/>
        <v/>
      </c>
      <c r="N1688" s="9" t="str" cm="1">
        <f t="array" aca="1" ref="N1688" ca="1">LEFT(L1688, IF(ISNUMBER(SUBSTITUTE(_xludf.MID(L1688, 2, 1), ".", ",")), 1, 2))</f>
        <v/>
      </c>
      <c r="O1688" s="19" t="str">
        <f t="shared" ca="1" si="284"/>
        <v/>
      </c>
      <c r="P1688" s="9" t="str">
        <f t="shared" ca="1" si="285"/>
        <v/>
      </c>
      <c r="Q1688" s="9" t="str">
        <f t="shared" ca="1" si="286"/>
        <v/>
      </c>
      <c r="R1688" s="9" t="str">
        <f t="shared" si="279"/>
        <v/>
      </c>
      <c r="S1688" t="str" cm="1">
        <f t="array" ref="S1688">IF(ISBLANK(C1688),"",IFERROR(INDEX(ListeSeries!$A$2:$A$1045, MATCH(1, (DatasScan!G1688=ListeSeries!$B$2:$B$1045) * (DatasScan!H1688&gt;=ListeSeries!$D$2:$D$1045) * (DatasScan!H1688&lt;=ListeSeries!$E$2:$E$1045), 0)), "no match"))</f>
        <v/>
      </c>
      <c r="T1688" s="7" t="str" cm="1">
        <f t="array" ref="T1688">IF(ISBLANK(C1688),"",IFERROR(INDEX(ListeSeries!$C$2:$C$1045, MATCH(1, (DatasScan!G1688=ListeSeries!$B$2:$B$1045) * (DatasScan!H1688&gt;=ListeSeries!$D$2:$D$1045) * (DatasScan!H1688&lt;=ListeSeries!$E$2:$E$1045), 0)), "no match"))</f>
        <v/>
      </c>
      <c r="U1688" s="11" t="str" cm="1">
        <f t="array" ref="U1688">IF(ISBLANK(C1688),"",IFERROR(INDEX(ListeSeries!$F$2:$F$1045, MATCH(1, (DatasScan!G1688=ListeSeries!$B$2:$B$1045) * (DatasScan!H1688&gt;=ListeSeries!$D$2:$D$1045) * (DatasScan!H1688&lt;=ListeSeries!$E$2:$E$1045), 0)), "no match"))</f>
        <v/>
      </c>
    </row>
    <row r="1689" spans="1:21" ht="15" customHeight="1" x14ac:dyDescent="0.25">
      <c r="A1689" s="6" t="str">
        <f t="shared" si="280"/>
        <v/>
      </c>
      <c r="B1689" s="272"/>
      <c r="F1689" s="7" t="str">
        <f t="shared" si="283"/>
        <v/>
      </c>
      <c r="G1689" s="21" t="str">
        <f>IF(ISBLANK(C1689),"",_xlfn.XLOOKUP(_xlfn.XLOOKUP(VALUE(LEFT(C1689,4)),Souches!$B$2:$B$15000,Souches!$E$2:$E$15000),Varietes!$B$2:$B$500,Varietes!$C$2:$C$500))</f>
        <v/>
      </c>
      <c r="H1689" s="19" t="str">
        <f>IF(ISBLANK(C1689),"",_xlfn.XLOOKUP(VALUE(LEFT(C1689,4)),Souches!$B$2:$B$15000,Souches!$D$2:$D$15000))</f>
        <v/>
      </c>
      <c r="I1689" s="10" t="str">
        <f t="shared" si="281"/>
        <v/>
      </c>
      <c r="J1689" s="19" t="str">
        <f>IF(I1689="","",INT(('ObjProd (2)'!$C$25-I1689)/7 * (ABS('ObjProd (2)'!$C$25-I1689)&gt;=7)))</f>
        <v/>
      </c>
      <c r="K1689" s="10" t="str">
        <f>IF(I1689="","",
IF(AND(DATEDIF(I1689,'ObjProd (2)'!$C$25,"y")=0,DATEDIF(I1689,'ObjProd (2)'!$C$25,"ym")=0,
   INT(('ObjProd (2)'!$C$25-EDATE(I1689,DATEDIF(I1689,'ObjProd (2)'!$C$25,"y")*12+DATEDIF(I1689,'ObjProd (2)'!$C$25,"ym")))/7)=0),
   "&lt; 1 sem.",
   IF(DATEDIF(I1689,'ObjProd (2)'!$C$25,"y")&gt;0,DATEDIF(I1689,'ObjProd (2)'!$C$25,"y") &amp; " " &amp; IF(DATEDIF(I1689,'ObjProd (2)'!$C$25,"y")=1,"an ","ans "),"") &amp;
   IF(DATEDIF(I1689,'ObjProd (2)'!$C$25,"ym")&gt;0,DATEDIF(I1689,'ObjProd (2)'!$C$25,"ym") &amp; " mois ", "") &amp;
   IF(INT(('ObjProd (2)'!$C$25-EDATE(I1689,DATEDIF(I1689,'ObjProd (2)'!$C$25,"y")*12+DATEDIF(I1689,'ObjProd (2)'!$C$25,"ym")))/7)&gt;0,
      INT(('ObjProd (2)'!$C$25-EDATE(I1689,DATEDIF(I1689,'ObjProd (2)'!$C$25,"y")*12+DATEDIF(I1689,'ObjProd (2)'!$C$25,"ym")))/7) &amp; " sem.",
      "")
)
)</f>
        <v/>
      </c>
      <c r="L1689" s="11" t="str">
        <f t="shared" si="282"/>
        <v/>
      </c>
      <c r="M1689" s="9" t="str">
        <f t="shared" si="278"/>
        <v/>
      </c>
      <c r="N1689" s="9" t="str" cm="1">
        <f t="array" aca="1" ref="N1689" ca="1">LEFT(L1689, IF(ISNUMBER(SUBSTITUTE(_xludf.MID(L1689, 2, 1), ".", ",")), 1, 2))</f>
        <v/>
      </c>
      <c r="O1689" s="19" t="str">
        <f t="shared" ca="1" si="284"/>
        <v/>
      </c>
      <c r="P1689" s="9" t="str">
        <f t="shared" ca="1" si="285"/>
        <v/>
      </c>
      <c r="Q1689" s="9" t="str">
        <f t="shared" ca="1" si="286"/>
        <v/>
      </c>
      <c r="R1689" s="9" t="str">
        <f t="shared" si="279"/>
        <v/>
      </c>
      <c r="S1689" t="str" cm="1">
        <f t="array" ref="S1689">IF(ISBLANK(C1689),"",IFERROR(INDEX(ListeSeries!$A$2:$A$1045, MATCH(1, (DatasScan!G1689=ListeSeries!$B$2:$B$1045) * (DatasScan!H1689&gt;=ListeSeries!$D$2:$D$1045) * (DatasScan!H1689&lt;=ListeSeries!$E$2:$E$1045), 0)), "no match"))</f>
        <v/>
      </c>
      <c r="T1689" s="7" t="str" cm="1">
        <f t="array" ref="T1689">IF(ISBLANK(C1689),"",IFERROR(INDEX(ListeSeries!$C$2:$C$1045, MATCH(1, (DatasScan!G1689=ListeSeries!$B$2:$B$1045) * (DatasScan!H1689&gt;=ListeSeries!$D$2:$D$1045) * (DatasScan!H1689&lt;=ListeSeries!$E$2:$E$1045), 0)), "no match"))</f>
        <v/>
      </c>
      <c r="U1689" s="11" t="str" cm="1">
        <f t="array" ref="U1689">IF(ISBLANK(C1689),"",IFERROR(INDEX(ListeSeries!$F$2:$F$1045, MATCH(1, (DatasScan!G1689=ListeSeries!$B$2:$B$1045) * (DatasScan!H1689&gt;=ListeSeries!$D$2:$D$1045) * (DatasScan!H1689&lt;=ListeSeries!$E$2:$E$1045), 0)), "no match"))</f>
        <v/>
      </c>
    </row>
    <row r="1690" spans="1:21" ht="15" customHeight="1" x14ac:dyDescent="0.25">
      <c r="A1690" s="6" t="str">
        <f t="shared" si="280"/>
        <v/>
      </c>
      <c r="B1690" s="272"/>
      <c r="F1690" s="7" t="str">
        <f t="shared" si="283"/>
        <v/>
      </c>
      <c r="G1690" s="21" t="str">
        <f>IF(ISBLANK(C1690),"",_xlfn.XLOOKUP(_xlfn.XLOOKUP(VALUE(LEFT(C1690,4)),Souches!$B$2:$B$15000,Souches!$E$2:$E$15000),Varietes!$B$2:$B$500,Varietes!$C$2:$C$500))</f>
        <v/>
      </c>
      <c r="H1690" s="19" t="str">
        <f>IF(ISBLANK(C1690),"",_xlfn.XLOOKUP(VALUE(LEFT(C1690,4)),Souches!$B$2:$B$15000,Souches!$D$2:$D$15000))</f>
        <v/>
      </c>
      <c r="I1690" s="10" t="str">
        <f t="shared" si="281"/>
        <v/>
      </c>
      <c r="J1690" s="19" t="str">
        <f>IF(I1690="","",INT(('ObjProd (2)'!$C$25-I1690)/7 * (ABS('ObjProd (2)'!$C$25-I1690)&gt;=7)))</f>
        <v/>
      </c>
      <c r="K1690" s="10" t="str">
        <f>IF(I1690="","",
IF(AND(DATEDIF(I1690,'ObjProd (2)'!$C$25,"y")=0,DATEDIF(I1690,'ObjProd (2)'!$C$25,"ym")=0,
   INT(('ObjProd (2)'!$C$25-EDATE(I1690,DATEDIF(I1690,'ObjProd (2)'!$C$25,"y")*12+DATEDIF(I1690,'ObjProd (2)'!$C$25,"ym")))/7)=0),
   "&lt; 1 sem.",
   IF(DATEDIF(I1690,'ObjProd (2)'!$C$25,"y")&gt;0,DATEDIF(I1690,'ObjProd (2)'!$C$25,"y") &amp; " " &amp; IF(DATEDIF(I1690,'ObjProd (2)'!$C$25,"y")=1,"an ","ans "),"") &amp;
   IF(DATEDIF(I1690,'ObjProd (2)'!$C$25,"ym")&gt;0,DATEDIF(I1690,'ObjProd (2)'!$C$25,"ym") &amp; " mois ", "") &amp;
   IF(INT(('ObjProd (2)'!$C$25-EDATE(I1690,DATEDIF(I1690,'ObjProd (2)'!$C$25,"y")*12+DATEDIF(I1690,'ObjProd (2)'!$C$25,"ym")))/7)&gt;0,
      INT(('ObjProd (2)'!$C$25-EDATE(I1690,DATEDIF(I1690,'ObjProd (2)'!$C$25,"y")*12+DATEDIF(I1690,'ObjProd (2)'!$C$25,"ym")))/7) &amp; " sem.",
      "")
)
)</f>
        <v/>
      </c>
      <c r="L1690" s="11" t="str">
        <f t="shared" si="282"/>
        <v/>
      </c>
      <c r="M1690" s="9" t="str">
        <f t="shared" si="278"/>
        <v/>
      </c>
      <c r="N1690" s="9" t="str" cm="1">
        <f t="array" aca="1" ref="N1690" ca="1">LEFT(L1690, IF(ISNUMBER(SUBSTITUTE(_xludf.MID(L1690, 2, 1), ".", ",")), 1, 2))</f>
        <v/>
      </c>
      <c r="O1690" s="19" t="str">
        <f t="shared" ca="1" si="284"/>
        <v/>
      </c>
      <c r="P1690" s="9" t="str">
        <f t="shared" ca="1" si="285"/>
        <v/>
      </c>
      <c r="Q1690" s="9" t="str">
        <f t="shared" ca="1" si="286"/>
        <v/>
      </c>
      <c r="R1690" s="9" t="str">
        <f t="shared" si="279"/>
        <v/>
      </c>
      <c r="S1690" t="str" cm="1">
        <f t="array" ref="S1690">IF(ISBLANK(C1690),"",IFERROR(INDEX(ListeSeries!$A$2:$A$1045, MATCH(1, (DatasScan!G1690=ListeSeries!$B$2:$B$1045) * (DatasScan!H1690&gt;=ListeSeries!$D$2:$D$1045) * (DatasScan!H1690&lt;=ListeSeries!$E$2:$E$1045), 0)), "no match"))</f>
        <v/>
      </c>
      <c r="T1690" s="7" t="str" cm="1">
        <f t="array" ref="T1690">IF(ISBLANK(C1690),"",IFERROR(INDEX(ListeSeries!$C$2:$C$1045, MATCH(1, (DatasScan!G1690=ListeSeries!$B$2:$B$1045) * (DatasScan!H1690&gt;=ListeSeries!$D$2:$D$1045) * (DatasScan!H1690&lt;=ListeSeries!$E$2:$E$1045), 0)), "no match"))</f>
        <v/>
      </c>
      <c r="U1690" s="11" t="str" cm="1">
        <f t="array" ref="U1690">IF(ISBLANK(C1690),"",IFERROR(INDEX(ListeSeries!$F$2:$F$1045, MATCH(1, (DatasScan!G1690=ListeSeries!$B$2:$B$1045) * (DatasScan!H1690&gt;=ListeSeries!$D$2:$D$1045) * (DatasScan!H1690&lt;=ListeSeries!$E$2:$E$1045), 0)), "no match"))</f>
        <v/>
      </c>
    </row>
    <row r="1691" spans="1:21" ht="15" customHeight="1" x14ac:dyDescent="0.25">
      <c r="A1691" s="6" t="str">
        <f t="shared" si="280"/>
        <v/>
      </c>
      <c r="B1691" s="272"/>
      <c r="F1691" s="7" t="str">
        <f t="shared" si="283"/>
        <v/>
      </c>
      <c r="G1691" s="21" t="str">
        <f>IF(ISBLANK(C1691),"",_xlfn.XLOOKUP(_xlfn.XLOOKUP(VALUE(LEFT(C1691,4)),Souches!$B$2:$B$15000,Souches!$E$2:$E$15000),Varietes!$B$2:$B$500,Varietes!$C$2:$C$500))</f>
        <v/>
      </c>
      <c r="H1691" s="19" t="str">
        <f>IF(ISBLANK(C1691),"",_xlfn.XLOOKUP(VALUE(LEFT(C1691,4)),Souches!$B$2:$B$15000,Souches!$D$2:$D$15000))</f>
        <v/>
      </c>
      <c r="I1691" s="10" t="str">
        <f t="shared" si="281"/>
        <v/>
      </c>
      <c r="J1691" s="19" t="str">
        <f>IF(I1691="","",INT(('ObjProd (2)'!$C$25-I1691)/7 * (ABS('ObjProd (2)'!$C$25-I1691)&gt;=7)))</f>
        <v/>
      </c>
      <c r="K1691" s="10" t="str">
        <f>IF(I1691="","",
IF(AND(DATEDIF(I1691,'ObjProd (2)'!$C$25,"y")=0,DATEDIF(I1691,'ObjProd (2)'!$C$25,"ym")=0,
   INT(('ObjProd (2)'!$C$25-EDATE(I1691,DATEDIF(I1691,'ObjProd (2)'!$C$25,"y")*12+DATEDIF(I1691,'ObjProd (2)'!$C$25,"ym")))/7)=0),
   "&lt; 1 sem.",
   IF(DATEDIF(I1691,'ObjProd (2)'!$C$25,"y")&gt;0,DATEDIF(I1691,'ObjProd (2)'!$C$25,"y") &amp; " " &amp; IF(DATEDIF(I1691,'ObjProd (2)'!$C$25,"y")=1,"an ","ans "),"") &amp;
   IF(DATEDIF(I1691,'ObjProd (2)'!$C$25,"ym")&gt;0,DATEDIF(I1691,'ObjProd (2)'!$C$25,"ym") &amp; " mois ", "") &amp;
   IF(INT(('ObjProd (2)'!$C$25-EDATE(I1691,DATEDIF(I1691,'ObjProd (2)'!$C$25,"y")*12+DATEDIF(I1691,'ObjProd (2)'!$C$25,"ym")))/7)&gt;0,
      INT(('ObjProd (2)'!$C$25-EDATE(I1691,DATEDIF(I1691,'ObjProd (2)'!$C$25,"y")*12+DATEDIF(I1691,'ObjProd (2)'!$C$25,"ym")))/7) &amp; " sem.",
      "")
)
)</f>
        <v/>
      </c>
      <c r="L1691" s="11" t="str">
        <f t="shared" si="282"/>
        <v/>
      </c>
      <c r="M1691" s="9" t="str">
        <f t="shared" si="278"/>
        <v/>
      </c>
      <c r="N1691" s="9" t="str" cm="1">
        <f t="array" aca="1" ref="N1691" ca="1">LEFT(L1691, IF(ISNUMBER(SUBSTITUTE(_xludf.MID(L1691, 2, 1), ".", ",")), 1, 2))</f>
        <v/>
      </c>
      <c r="O1691" s="19" t="str">
        <f t="shared" ca="1" si="284"/>
        <v/>
      </c>
      <c r="P1691" s="9" t="str">
        <f t="shared" ca="1" si="285"/>
        <v/>
      </c>
      <c r="Q1691" s="9" t="str">
        <f t="shared" ca="1" si="286"/>
        <v/>
      </c>
      <c r="R1691" s="9" t="str">
        <f t="shared" si="279"/>
        <v/>
      </c>
      <c r="S1691" t="str" cm="1">
        <f t="array" ref="S1691">IF(ISBLANK(C1691),"",IFERROR(INDEX(ListeSeries!$A$2:$A$1045, MATCH(1, (DatasScan!G1691=ListeSeries!$B$2:$B$1045) * (DatasScan!H1691&gt;=ListeSeries!$D$2:$D$1045) * (DatasScan!H1691&lt;=ListeSeries!$E$2:$E$1045), 0)), "no match"))</f>
        <v/>
      </c>
      <c r="T1691" s="7" t="str" cm="1">
        <f t="array" ref="T1691">IF(ISBLANK(C1691),"",IFERROR(INDEX(ListeSeries!$C$2:$C$1045, MATCH(1, (DatasScan!G1691=ListeSeries!$B$2:$B$1045) * (DatasScan!H1691&gt;=ListeSeries!$D$2:$D$1045) * (DatasScan!H1691&lt;=ListeSeries!$E$2:$E$1045), 0)), "no match"))</f>
        <v/>
      </c>
      <c r="U1691" s="11" t="str" cm="1">
        <f t="array" ref="U1691">IF(ISBLANK(C1691),"",IFERROR(INDEX(ListeSeries!$F$2:$F$1045, MATCH(1, (DatasScan!G1691=ListeSeries!$B$2:$B$1045) * (DatasScan!H1691&gt;=ListeSeries!$D$2:$D$1045) * (DatasScan!H1691&lt;=ListeSeries!$E$2:$E$1045), 0)), "no match"))</f>
        <v/>
      </c>
    </row>
    <row r="1692" spans="1:21" ht="15" customHeight="1" x14ac:dyDescent="0.25">
      <c r="A1692" s="6" t="str">
        <f t="shared" si="280"/>
        <v/>
      </c>
      <c r="B1692" s="272"/>
      <c r="F1692" s="7" t="str">
        <f t="shared" si="283"/>
        <v/>
      </c>
      <c r="G1692" s="21" t="str">
        <f>IF(ISBLANK(C1692),"",_xlfn.XLOOKUP(_xlfn.XLOOKUP(VALUE(LEFT(C1692,4)),Souches!$B$2:$B$15000,Souches!$E$2:$E$15000),Varietes!$B$2:$B$500,Varietes!$C$2:$C$500))</f>
        <v/>
      </c>
      <c r="H1692" s="19" t="str">
        <f>IF(ISBLANK(C1692),"",_xlfn.XLOOKUP(VALUE(LEFT(C1692,4)),Souches!$B$2:$B$15000,Souches!$D$2:$D$15000))</f>
        <v/>
      </c>
      <c r="I1692" s="10" t="str">
        <f t="shared" si="281"/>
        <v/>
      </c>
      <c r="J1692" s="19" t="str">
        <f>IF(I1692="","",INT(('ObjProd (2)'!$C$25-I1692)/7 * (ABS('ObjProd (2)'!$C$25-I1692)&gt;=7)))</f>
        <v/>
      </c>
      <c r="K1692" s="10" t="str">
        <f>IF(I1692="","",
IF(AND(DATEDIF(I1692,'ObjProd (2)'!$C$25,"y")=0,DATEDIF(I1692,'ObjProd (2)'!$C$25,"ym")=0,
   INT(('ObjProd (2)'!$C$25-EDATE(I1692,DATEDIF(I1692,'ObjProd (2)'!$C$25,"y")*12+DATEDIF(I1692,'ObjProd (2)'!$C$25,"ym")))/7)=0),
   "&lt; 1 sem.",
   IF(DATEDIF(I1692,'ObjProd (2)'!$C$25,"y")&gt;0,DATEDIF(I1692,'ObjProd (2)'!$C$25,"y") &amp; " " &amp; IF(DATEDIF(I1692,'ObjProd (2)'!$C$25,"y")=1,"an ","ans "),"") &amp;
   IF(DATEDIF(I1692,'ObjProd (2)'!$C$25,"ym")&gt;0,DATEDIF(I1692,'ObjProd (2)'!$C$25,"ym") &amp; " mois ", "") &amp;
   IF(INT(('ObjProd (2)'!$C$25-EDATE(I1692,DATEDIF(I1692,'ObjProd (2)'!$C$25,"y")*12+DATEDIF(I1692,'ObjProd (2)'!$C$25,"ym")))/7)&gt;0,
      INT(('ObjProd (2)'!$C$25-EDATE(I1692,DATEDIF(I1692,'ObjProd (2)'!$C$25,"y")*12+DATEDIF(I1692,'ObjProd (2)'!$C$25,"ym")))/7) &amp; " sem.",
      "")
)
)</f>
        <v/>
      </c>
      <c r="L1692" s="11" t="str">
        <f t="shared" si="282"/>
        <v/>
      </c>
      <c r="M1692" s="9" t="str">
        <f t="shared" si="278"/>
        <v/>
      </c>
      <c r="N1692" s="9" t="str" cm="1">
        <f t="array" aca="1" ref="N1692" ca="1">LEFT(L1692, IF(ISNUMBER(SUBSTITUTE(_xludf.MID(L1692, 2, 1), ".", ",")), 1, 2))</f>
        <v/>
      </c>
      <c r="O1692" s="19" t="str">
        <f t="shared" ca="1" si="284"/>
        <v/>
      </c>
      <c r="P1692" s="9" t="str">
        <f t="shared" ca="1" si="285"/>
        <v/>
      </c>
      <c r="Q1692" s="9" t="str">
        <f t="shared" ca="1" si="286"/>
        <v/>
      </c>
      <c r="R1692" s="9" t="str">
        <f t="shared" si="279"/>
        <v/>
      </c>
      <c r="S1692" t="str" cm="1">
        <f t="array" ref="S1692">IF(ISBLANK(C1692),"",IFERROR(INDEX(ListeSeries!$A$2:$A$1045, MATCH(1, (DatasScan!G1692=ListeSeries!$B$2:$B$1045) * (DatasScan!H1692&gt;=ListeSeries!$D$2:$D$1045) * (DatasScan!H1692&lt;=ListeSeries!$E$2:$E$1045), 0)), "no match"))</f>
        <v/>
      </c>
      <c r="T1692" s="7" t="str" cm="1">
        <f t="array" ref="T1692">IF(ISBLANK(C1692),"",IFERROR(INDEX(ListeSeries!$C$2:$C$1045, MATCH(1, (DatasScan!G1692=ListeSeries!$B$2:$B$1045) * (DatasScan!H1692&gt;=ListeSeries!$D$2:$D$1045) * (DatasScan!H1692&lt;=ListeSeries!$E$2:$E$1045), 0)), "no match"))</f>
        <v/>
      </c>
      <c r="U1692" s="11" t="str" cm="1">
        <f t="array" ref="U1692">IF(ISBLANK(C1692),"",IFERROR(INDEX(ListeSeries!$F$2:$F$1045, MATCH(1, (DatasScan!G1692=ListeSeries!$B$2:$B$1045) * (DatasScan!H1692&gt;=ListeSeries!$D$2:$D$1045) * (DatasScan!H1692&lt;=ListeSeries!$E$2:$E$1045), 0)), "no match"))</f>
        <v/>
      </c>
    </row>
    <row r="1693" spans="1:21" ht="15" customHeight="1" x14ac:dyDescent="0.25">
      <c r="A1693" s="6" t="str">
        <f t="shared" si="280"/>
        <v/>
      </c>
      <c r="B1693" s="272"/>
      <c r="F1693" s="7" t="str">
        <f t="shared" si="283"/>
        <v/>
      </c>
      <c r="G1693" s="21" t="str">
        <f>IF(ISBLANK(C1693),"",_xlfn.XLOOKUP(_xlfn.XLOOKUP(VALUE(LEFT(C1693,4)),Souches!$B$2:$B$15000,Souches!$E$2:$E$15000),Varietes!$B$2:$B$500,Varietes!$C$2:$C$500))</f>
        <v/>
      </c>
      <c r="H1693" s="19" t="str">
        <f>IF(ISBLANK(C1693),"",_xlfn.XLOOKUP(VALUE(LEFT(C1693,4)),Souches!$B$2:$B$15000,Souches!$D$2:$D$15000))</f>
        <v/>
      </c>
      <c r="I1693" s="10" t="str">
        <f t="shared" si="281"/>
        <v/>
      </c>
      <c r="J1693" s="19" t="str">
        <f>IF(I1693="","",INT(('ObjProd (2)'!$C$25-I1693)/7 * (ABS('ObjProd (2)'!$C$25-I1693)&gt;=7)))</f>
        <v/>
      </c>
      <c r="K1693" s="10" t="str">
        <f>IF(I1693="","",
IF(AND(DATEDIF(I1693,'ObjProd (2)'!$C$25,"y")=0,DATEDIF(I1693,'ObjProd (2)'!$C$25,"ym")=0,
   INT(('ObjProd (2)'!$C$25-EDATE(I1693,DATEDIF(I1693,'ObjProd (2)'!$C$25,"y")*12+DATEDIF(I1693,'ObjProd (2)'!$C$25,"ym")))/7)=0),
   "&lt; 1 sem.",
   IF(DATEDIF(I1693,'ObjProd (2)'!$C$25,"y")&gt;0,DATEDIF(I1693,'ObjProd (2)'!$C$25,"y") &amp; " " &amp; IF(DATEDIF(I1693,'ObjProd (2)'!$C$25,"y")=1,"an ","ans "),"") &amp;
   IF(DATEDIF(I1693,'ObjProd (2)'!$C$25,"ym")&gt;0,DATEDIF(I1693,'ObjProd (2)'!$C$25,"ym") &amp; " mois ", "") &amp;
   IF(INT(('ObjProd (2)'!$C$25-EDATE(I1693,DATEDIF(I1693,'ObjProd (2)'!$C$25,"y")*12+DATEDIF(I1693,'ObjProd (2)'!$C$25,"ym")))/7)&gt;0,
      INT(('ObjProd (2)'!$C$25-EDATE(I1693,DATEDIF(I1693,'ObjProd (2)'!$C$25,"y")*12+DATEDIF(I1693,'ObjProd (2)'!$C$25,"ym")))/7) &amp; " sem.",
      "")
)
)</f>
        <v/>
      </c>
      <c r="L1693" s="11" t="str">
        <f t="shared" si="282"/>
        <v/>
      </c>
      <c r="M1693" s="9" t="str">
        <f t="shared" si="278"/>
        <v/>
      </c>
      <c r="N1693" s="9" t="str" cm="1">
        <f t="array" aca="1" ref="N1693" ca="1">LEFT(L1693, IF(ISNUMBER(SUBSTITUTE(_xludf.MID(L1693, 2, 1), ".", ",")), 1, 2))</f>
        <v/>
      </c>
      <c r="O1693" s="19" t="str">
        <f t="shared" ca="1" si="284"/>
        <v/>
      </c>
      <c r="P1693" s="9" t="str">
        <f t="shared" ca="1" si="285"/>
        <v/>
      </c>
      <c r="Q1693" s="9" t="str">
        <f t="shared" ca="1" si="286"/>
        <v/>
      </c>
      <c r="R1693" s="9" t="str">
        <f t="shared" si="279"/>
        <v/>
      </c>
      <c r="S1693" t="str" cm="1">
        <f t="array" ref="S1693">IF(ISBLANK(C1693),"",IFERROR(INDEX(ListeSeries!$A$2:$A$1045, MATCH(1, (DatasScan!G1693=ListeSeries!$B$2:$B$1045) * (DatasScan!H1693&gt;=ListeSeries!$D$2:$D$1045) * (DatasScan!H1693&lt;=ListeSeries!$E$2:$E$1045), 0)), "no match"))</f>
        <v/>
      </c>
      <c r="T1693" s="7" t="str" cm="1">
        <f t="array" ref="T1693">IF(ISBLANK(C1693),"",IFERROR(INDEX(ListeSeries!$C$2:$C$1045, MATCH(1, (DatasScan!G1693=ListeSeries!$B$2:$B$1045) * (DatasScan!H1693&gt;=ListeSeries!$D$2:$D$1045) * (DatasScan!H1693&lt;=ListeSeries!$E$2:$E$1045), 0)), "no match"))</f>
        <v/>
      </c>
      <c r="U1693" s="11" t="str" cm="1">
        <f t="array" ref="U1693">IF(ISBLANK(C1693),"",IFERROR(INDEX(ListeSeries!$F$2:$F$1045, MATCH(1, (DatasScan!G1693=ListeSeries!$B$2:$B$1045) * (DatasScan!H1693&gt;=ListeSeries!$D$2:$D$1045) * (DatasScan!H1693&lt;=ListeSeries!$E$2:$E$1045), 0)), "no match"))</f>
        <v/>
      </c>
    </row>
    <row r="1694" spans="1:21" ht="15" customHeight="1" x14ac:dyDescent="0.25">
      <c r="A1694" s="6" t="str">
        <f t="shared" si="280"/>
        <v/>
      </c>
      <c r="B1694" s="272"/>
      <c r="F1694" s="7" t="str">
        <f t="shared" si="283"/>
        <v/>
      </c>
      <c r="G1694" s="21" t="str">
        <f>IF(ISBLANK(C1694),"",_xlfn.XLOOKUP(_xlfn.XLOOKUP(VALUE(LEFT(C1694,4)),Souches!$B$2:$B$15000,Souches!$E$2:$E$15000),Varietes!$B$2:$B$500,Varietes!$C$2:$C$500))</f>
        <v/>
      </c>
      <c r="H1694" s="19" t="str">
        <f>IF(ISBLANK(C1694),"",_xlfn.XLOOKUP(VALUE(LEFT(C1694,4)),Souches!$B$2:$B$15000,Souches!$D$2:$D$15000))</f>
        <v/>
      </c>
      <c r="I1694" s="10" t="str">
        <f t="shared" si="281"/>
        <v/>
      </c>
      <c r="J1694" s="19" t="str">
        <f>IF(I1694="","",INT(('ObjProd (2)'!$C$25-I1694)/7 * (ABS('ObjProd (2)'!$C$25-I1694)&gt;=7)))</f>
        <v/>
      </c>
      <c r="K1694" s="10" t="str">
        <f>IF(I1694="","",
IF(AND(DATEDIF(I1694,'ObjProd (2)'!$C$25,"y")=0,DATEDIF(I1694,'ObjProd (2)'!$C$25,"ym")=0,
   INT(('ObjProd (2)'!$C$25-EDATE(I1694,DATEDIF(I1694,'ObjProd (2)'!$C$25,"y")*12+DATEDIF(I1694,'ObjProd (2)'!$C$25,"ym")))/7)=0),
   "&lt; 1 sem.",
   IF(DATEDIF(I1694,'ObjProd (2)'!$C$25,"y")&gt;0,DATEDIF(I1694,'ObjProd (2)'!$C$25,"y") &amp; " " &amp; IF(DATEDIF(I1694,'ObjProd (2)'!$C$25,"y")=1,"an ","ans "),"") &amp;
   IF(DATEDIF(I1694,'ObjProd (2)'!$C$25,"ym")&gt;0,DATEDIF(I1694,'ObjProd (2)'!$C$25,"ym") &amp; " mois ", "") &amp;
   IF(INT(('ObjProd (2)'!$C$25-EDATE(I1694,DATEDIF(I1694,'ObjProd (2)'!$C$25,"y")*12+DATEDIF(I1694,'ObjProd (2)'!$C$25,"ym")))/7)&gt;0,
      INT(('ObjProd (2)'!$C$25-EDATE(I1694,DATEDIF(I1694,'ObjProd (2)'!$C$25,"y")*12+DATEDIF(I1694,'ObjProd (2)'!$C$25,"ym")))/7) &amp; " sem.",
      "")
)
)</f>
        <v/>
      </c>
      <c r="L1694" s="11" t="str">
        <f t="shared" si="282"/>
        <v/>
      </c>
      <c r="M1694" s="9" t="str">
        <f t="shared" si="278"/>
        <v/>
      </c>
      <c r="N1694" s="9" t="str" cm="1">
        <f t="array" aca="1" ref="N1694" ca="1">LEFT(L1694, IF(ISNUMBER(SUBSTITUTE(_xludf.MID(L1694, 2, 1), ".", ",")), 1, 2))</f>
        <v/>
      </c>
      <c r="O1694" s="19" t="str">
        <f t="shared" ca="1" si="284"/>
        <v/>
      </c>
      <c r="P1694" s="9" t="str">
        <f t="shared" ca="1" si="285"/>
        <v/>
      </c>
      <c r="Q1694" s="9" t="str">
        <f t="shared" ca="1" si="286"/>
        <v/>
      </c>
      <c r="R1694" s="9" t="str">
        <f t="shared" si="279"/>
        <v/>
      </c>
      <c r="S1694" t="str" cm="1">
        <f t="array" ref="S1694">IF(ISBLANK(C1694),"",IFERROR(INDEX(ListeSeries!$A$2:$A$1045, MATCH(1, (DatasScan!G1694=ListeSeries!$B$2:$B$1045) * (DatasScan!H1694&gt;=ListeSeries!$D$2:$D$1045) * (DatasScan!H1694&lt;=ListeSeries!$E$2:$E$1045), 0)), "no match"))</f>
        <v/>
      </c>
      <c r="T1694" s="7" t="str" cm="1">
        <f t="array" ref="T1694">IF(ISBLANK(C1694),"",IFERROR(INDEX(ListeSeries!$C$2:$C$1045, MATCH(1, (DatasScan!G1694=ListeSeries!$B$2:$B$1045) * (DatasScan!H1694&gt;=ListeSeries!$D$2:$D$1045) * (DatasScan!H1694&lt;=ListeSeries!$E$2:$E$1045), 0)), "no match"))</f>
        <v/>
      </c>
      <c r="U1694" s="11" t="str" cm="1">
        <f t="array" ref="U1694">IF(ISBLANK(C1694),"",IFERROR(INDEX(ListeSeries!$F$2:$F$1045, MATCH(1, (DatasScan!G1694=ListeSeries!$B$2:$B$1045) * (DatasScan!H1694&gt;=ListeSeries!$D$2:$D$1045) * (DatasScan!H1694&lt;=ListeSeries!$E$2:$E$1045), 0)), "no match"))</f>
        <v/>
      </c>
    </row>
    <row r="1695" spans="1:21" ht="15" customHeight="1" x14ac:dyDescent="0.25">
      <c r="A1695" s="6" t="str">
        <f t="shared" si="280"/>
        <v/>
      </c>
      <c r="B1695" s="272"/>
      <c r="F1695" s="7" t="str">
        <f t="shared" si="283"/>
        <v/>
      </c>
      <c r="G1695" s="21" t="str">
        <f>IF(ISBLANK(C1695),"",_xlfn.XLOOKUP(_xlfn.XLOOKUP(VALUE(LEFT(C1695,4)),Souches!$B$2:$B$15000,Souches!$E$2:$E$15000),Varietes!$B$2:$B$500,Varietes!$C$2:$C$500))</f>
        <v/>
      </c>
      <c r="H1695" s="19" t="str">
        <f>IF(ISBLANK(C1695),"",_xlfn.XLOOKUP(VALUE(LEFT(C1695,4)),Souches!$B$2:$B$15000,Souches!$D$2:$D$15000))</f>
        <v/>
      </c>
      <c r="I1695" s="10" t="str">
        <f t="shared" si="281"/>
        <v/>
      </c>
      <c r="J1695" s="19" t="str">
        <f>IF(I1695="","",INT(('ObjProd (2)'!$C$25-I1695)/7 * (ABS('ObjProd (2)'!$C$25-I1695)&gt;=7)))</f>
        <v/>
      </c>
      <c r="K1695" s="10" t="str">
        <f>IF(I1695="","",
IF(AND(DATEDIF(I1695,'ObjProd (2)'!$C$25,"y")=0,DATEDIF(I1695,'ObjProd (2)'!$C$25,"ym")=0,
   INT(('ObjProd (2)'!$C$25-EDATE(I1695,DATEDIF(I1695,'ObjProd (2)'!$C$25,"y")*12+DATEDIF(I1695,'ObjProd (2)'!$C$25,"ym")))/7)=0),
   "&lt; 1 sem.",
   IF(DATEDIF(I1695,'ObjProd (2)'!$C$25,"y")&gt;0,DATEDIF(I1695,'ObjProd (2)'!$C$25,"y") &amp; " " &amp; IF(DATEDIF(I1695,'ObjProd (2)'!$C$25,"y")=1,"an ","ans "),"") &amp;
   IF(DATEDIF(I1695,'ObjProd (2)'!$C$25,"ym")&gt;0,DATEDIF(I1695,'ObjProd (2)'!$C$25,"ym") &amp; " mois ", "") &amp;
   IF(INT(('ObjProd (2)'!$C$25-EDATE(I1695,DATEDIF(I1695,'ObjProd (2)'!$C$25,"y")*12+DATEDIF(I1695,'ObjProd (2)'!$C$25,"ym")))/7)&gt;0,
      INT(('ObjProd (2)'!$C$25-EDATE(I1695,DATEDIF(I1695,'ObjProd (2)'!$C$25,"y")*12+DATEDIF(I1695,'ObjProd (2)'!$C$25,"ym")))/7) &amp; " sem.",
      "")
)
)</f>
        <v/>
      </c>
      <c r="L1695" s="11" t="str">
        <f t="shared" si="282"/>
        <v/>
      </c>
      <c r="M1695" s="9" t="str">
        <f t="shared" si="278"/>
        <v/>
      </c>
      <c r="N1695" s="9" t="str" cm="1">
        <f t="array" aca="1" ref="N1695" ca="1">LEFT(L1695, IF(ISNUMBER(SUBSTITUTE(_xludf.MID(L1695, 2, 1), ".", ",")), 1, 2))</f>
        <v/>
      </c>
      <c r="O1695" s="19" t="str">
        <f t="shared" ca="1" si="284"/>
        <v/>
      </c>
      <c r="P1695" s="9" t="str">
        <f t="shared" ca="1" si="285"/>
        <v/>
      </c>
      <c r="Q1695" s="9" t="str">
        <f t="shared" ca="1" si="286"/>
        <v/>
      </c>
      <c r="R1695" s="9" t="str">
        <f t="shared" si="279"/>
        <v/>
      </c>
      <c r="S1695" t="str" cm="1">
        <f t="array" ref="S1695">IF(ISBLANK(C1695),"",IFERROR(INDEX(ListeSeries!$A$2:$A$1045, MATCH(1, (DatasScan!G1695=ListeSeries!$B$2:$B$1045) * (DatasScan!H1695&gt;=ListeSeries!$D$2:$D$1045) * (DatasScan!H1695&lt;=ListeSeries!$E$2:$E$1045), 0)), "no match"))</f>
        <v/>
      </c>
      <c r="T1695" s="7" t="str" cm="1">
        <f t="array" ref="T1695">IF(ISBLANK(C1695),"",IFERROR(INDEX(ListeSeries!$C$2:$C$1045, MATCH(1, (DatasScan!G1695=ListeSeries!$B$2:$B$1045) * (DatasScan!H1695&gt;=ListeSeries!$D$2:$D$1045) * (DatasScan!H1695&lt;=ListeSeries!$E$2:$E$1045), 0)), "no match"))</f>
        <v/>
      </c>
      <c r="U1695" s="11" t="str" cm="1">
        <f t="array" ref="U1695">IF(ISBLANK(C1695),"",IFERROR(INDEX(ListeSeries!$F$2:$F$1045, MATCH(1, (DatasScan!G1695=ListeSeries!$B$2:$B$1045) * (DatasScan!H1695&gt;=ListeSeries!$D$2:$D$1045) * (DatasScan!H1695&lt;=ListeSeries!$E$2:$E$1045), 0)), "no match"))</f>
        <v/>
      </c>
    </row>
    <row r="1696" spans="1:21" ht="15" customHeight="1" x14ac:dyDescent="0.25">
      <c r="A1696" s="6" t="str">
        <f t="shared" si="280"/>
        <v/>
      </c>
      <c r="B1696" s="272"/>
      <c r="F1696" s="7" t="str">
        <f t="shared" si="283"/>
        <v/>
      </c>
      <c r="G1696" s="21" t="str">
        <f>IF(ISBLANK(C1696),"",_xlfn.XLOOKUP(_xlfn.XLOOKUP(VALUE(LEFT(C1696,4)),Souches!$B$2:$B$15000,Souches!$E$2:$E$15000),Varietes!$B$2:$B$500,Varietes!$C$2:$C$500))</f>
        <v/>
      </c>
      <c r="H1696" s="19" t="str">
        <f>IF(ISBLANK(C1696),"",_xlfn.XLOOKUP(VALUE(LEFT(C1696,4)),Souches!$B$2:$B$15000,Souches!$D$2:$D$15000))</f>
        <v/>
      </c>
      <c r="I1696" s="10" t="str">
        <f t="shared" si="281"/>
        <v/>
      </c>
      <c r="J1696" s="19" t="str">
        <f>IF(I1696="","",INT(('ObjProd (2)'!$C$25-I1696)/7 * (ABS('ObjProd (2)'!$C$25-I1696)&gt;=7)))</f>
        <v/>
      </c>
      <c r="K1696" s="10" t="str">
        <f>IF(I1696="","",
IF(AND(DATEDIF(I1696,'ObjProd (2)'!$C$25,"y")=0,DATEDIF(I1696,'ObjProd (2)'!$C$25,"ym")=0,
   INT(('ObjProd (2)'!$C$25-EDATE(I1696,DATEDIF(I1696,'ObjProd (2)'!$C$25,"y")*12+DATEDIF(I1696,'ObjProd (2)'!$C$25,"ym")))/7)=0),
   "&lt; 1 sem.",
   IF(DATEDIF(I1696,'ObjProd (2)'!$C$25,"y")&gt;0,DATEDIF(I1696,'ObjProd (2)'!$C$25,"y") &amp; " " &amp; IF(DATEDIF(I1696,'ObjProd (2)'!$C$25,"y")=1,"an ","ans "),"") &amp;
   IF(DATEDIF(I1696,'ObjProd (2)'!$C$25,"ym")&gt;0,DATEDIF(I1696,'ObjProd (2)'!$C$25,"ym") &amp; " mois ", "") &amp;
   IF(INT(('ObjProd (2)'!$C$25-EDATE(I1696,DATEDIF(I1696,'ObjProd (2)'!$C$25,"y")*12+DATEDIF(I1696,'ObjProd (2)'!$C$25,"ym")))/7)&gt;0,
      INT(('ObjProd (2)'!$C$25-EDATE(I1696,DATEDIF(I1696,'ObjProd (2)'!$C$25,"y")*12+DATEDIF(I1696,'ObjProd (2)'!$C$25,"ym")))/7) &amp; " sem.",
      "")
)
)</f>
        <v/>
      </c>
      <c r="L1696" s="11" t="str">
        <f t="shared" si="282"/>
        <v/>
      </c>
      <c r="M1696" s="9" t="str">
        <f t="shared" si="278"/>
        <v/>
      </c>
      <c r="N1696" s="9" t="str" cm="1">
        <f t="array" aca="1" ref="N1696" ca="1">LEFT(L1696, IF(ISNUMBER(SUBSTITUTE(_xludf.MID(L1696, 2, 1), ".", ",")), 1, 2))</f>
        <v/>
      </c>
      <c r="O1696" s="19" t="str">
        <f t="shared" ca="1" si="284"/>
        <v/>
      </c>
      <c r="P1696" s="9" t="str">
        <f t="shared" ca="1" si="285"/>
        <v/>
      </c>
      <c r="Q1696" s="9" t="str">
        <f t="shared" ca="1" si="286"/>
        <v/>
      </c>
      <c r="R1696" s="9" t="str">
        <f t="shared" si="279"/>
        <v/>
      </c>
      <c r="S1696" t="str" cm="1">
        <f t="array" ref="S1696">IF(ISBLANK(C1696),"",IFERROR(INDEX(ListeSeries!$A$2:$A$1045, MATCH(1, (DatasScan!G1696=ListeSeries!$B$2:$B$1045) * (DatasScan!H1696&gt;=ListeSeries!$D$2:$D$1045) * (DatasScan!H1696&lt;=ListeSeries!$E$2:$E$1045), 0)), "no match"))</f>
        <v/>
      </c>
      <c r="T1696" s="7" t="str" cm="1">
        <f t="array" ref="T1696">IF(ISBLANK(C1696),"",IFERROR(INDEX(ListeSeries!$C$2:$C$1045, MATCH(1, (DatasScan!G1696=ListeSeries!$B$2:$B$1045) * (DatasScan!H1696&gt;=ListeSeries!$D$2:$D$1045) * (DatasScan!H1696&lt;=ListeSeries!$E$2:$E$1045), 0)), "no match"))</f>
        <v/>
      </c>
      <c r="U1696" s="11" t="str" cm="1">
        <f t="array" ref="U1696">IF(ISBLANK(C1696),"",IFERROR(INDEX(ListeSeries!$F$2:$F$1045, MATCH(1, (DatasScan!G1696=ListeSeries!$B$2:$B$1045) * (DatasScan!H1696&gt;=ListeSeries!$D$2:$D$1045) * (DatasScan!H1696&lt;=ListeSeries!$E$2:$E$1045), 0)), "no match"))</f>
        <v/>
      </c>
    </row>
    <row r="1697" spans="1:21" ht="15" customHeight="1" x14ac:dyDescent="0.25">
      <c r="A1697" s="6" t="str">
        <f t="shared" si="280"/>
        <v/>
      </c>
      <c r="B1697" s="272"/>
      <c r="F1697" s="7" t="str">
        <f t="shared" si="283"/>
        <v/>
      </c>
      <c r="G1697" s="21" t="str">
        <f>IF(ISBLANK(C1697),"",_xlfn.XLOOKUP(_xlfn.XLOOKUP(VALUE(LEFT(C1697,4)),Souches!$B$2:$B$15000,Souches!$E$2:$E$15000),Varietes!$B$2:$B$500,Varietes!$C$2:$C$500))</f>
        <v/>
      </c>
      <c r="H1697" s="19" t="str">
        <f>IF(ISBLANK(C1697),"",_xlfn.XLOOKUP(VALUE(LEFT(C1697,4)),Souches!$B$2:$B$15000,Souches!$D$2:$D$15000))</f>
        <v/>
      </c>
      <c r="I1697" s="10" t="str">
        <f t="shared" si="281"/>
        <v/>
      </c>
      <c r="J1697" s="19" t="str">
        <f>IF(I1697="","",INT(('ObjProd (2)'!$C$25-I1697)/7 * (ABS('ObjProd (2)'!$C$25-I1697)&gt;=7)))</f>
        <v/>
      </c>
      <c r="K1697" s="10" t="str">
        <f>IF(I1697="","",
IF(AND(DATEDIF(I1697,'ObjProd (2)'!$C$25,"y")=0,DATEDIF(I1697,'ObjProd (2)'!$C$25,"ym")=0,
   INT(('ObjProd (2)'!$C$25-EDATE(I1697,DATEDIF(I1697,'ObjProd (2)'!$C$25,"y")*12+DATEDIF(I1697,'ObjProd (2)'!$C$25,"ym")))/7)=0),
   "&lt; 1 sem.",
   IF(DATEDIF(I1697,'ObjProd (2)'!$C$25,"y")&gt;0,DATEDIF(I1697,'ObjProd (2)'!$C$25,"y") &amp; " " &amp; IF(DATEDIF(I1697,'ObjProd (2)'!$C$25,"y")=1,"an ","ans "),"") &amp;
   IF(DATEDIF(I1697,'ObjProd (2)'!$C$25,"ym")&gt;0,DATEDIF(I1697,'ObjProd (2)'!$C$25,"ym") &amp; " mois ", "") &amp;
   IF(INT(('ObjProd (2)'!$C$25-EDATE(I1697,DATEDIF(I1697,'ObjProd (2)'!$C$25,"y")*12+DATEDIF(I1697,'ObjProd (2)'!$C$25,"ym")))/7)&gt;0,
      INT(('ObjProd (2)'!$C$25-EDATE(I1697,DATEDIF(I1697,'ObjProd (2)'!$C$25,"y")*12+DATEDIF(I1697,'ObjProd (2)'!$C$25,"ym")))/7) &amp; " sem.",
      "")
)
)</f>
        <v/>
      </c>
      <c r="L1697" s="11" t="str">
        <f t="shared" si="282"/>
        <v/>
      </c>
      <c r="M1697" s="9" t="str">
        <f t="shared" si="278"/>
        <v/>
      </c>
      <c r="N1697" s="9" t="str" cm="1">
        <f t="array" aca="1" ref="N1697" ca="1">LEFT(L1697, IF(ISNUMBER(SUBSTITUTE(_xludf.MID(L1697, 2, 1), ".", ",")), 1, 2))</f>
        <v/>
      </c>
      <c r="O1697" s="19" t="str">
        <f t="shared" ca="1" si="284"/>
        <v/>
      </c>
      <c r="P1697" s="9" t="str">
        <f t="shared" ca="1" si="285"/>
        <v/>
      </c>
      <c r="Q1697" s="9" t="str">
        <f t="shared" ca="1" si="286"/>
        <v/>
      </c>
      <c r="R1697" s="9" t="str">
        <f t="shared" si="279"/>
        <v/>
      </c>
      <c r="S1697" t="str" cm="1">
        <f t="array" ref="S1697">IF(ISBLANK(C1697),"",IFERROR(INDEX(ListeSeries!$A$2:$A$1045, MATCH(1, (DatasScan!G1697=ListeSeries!$B$2:$B$1045) * (DatasScan!H1697&gt;=ListeSeries!$D$2:$D$1045) * (DatasScan!H1697&lt;=ListeSeries!$E$2:$E$1045), 0)), "no match"))</f>
        <v/>
      </c>
      <c r="T1697" s="7" t="str" cm="1">
        <f t="array" ref="T1697">IF(ISBLANK(C1697),"",IFERROR(INDEX(ListeSeries!$C$2:$C$1045, MATCH(1, (DatasScan!G1697=ListeSeries!$B$2:$B$1045) * (DatasScan!H1697&gt;=ListeSeries!$D$2:$D$1045) * (DatasScan!H1697&lt;=ListeSeries!$E$2:$E$1045), 0)), "no match"))</f>
        <v/>
      </c>
      <c r="U1697" s="11" t="str" cm="1">
        <f t="array" ref="U1697">IF(ISBLANK(C1697),"",IFERROR(INDEX(ListeSeries!$F$2:$F$1045, MATCH(1, (DatasScan!G1697=ListeSeries!$B$2:$B$1045) * (DatasScan!H1697&gt;=ListeSeries!$D$2:$D$1045) * (DatasScan!H1697&lt;=ListeSeries!$E$2:$E$1045), 0)), "no match"))</f>
        <v/>
      </c>
    </row>
    <row r="1698" spans="1:21" ht="15" customHeight="1" x14ac:dyDescent="0.25">
      <c r="A1698" s="6" t="str">
        <f t="shared" si="280"/>
        <v/>
      </c>
      <c r="B1698" s="272"/>
      <c r="F1698" s="7" t="str">
        <f t="shared" si="283"/>
        <v/>
      </c>
      <c r="G1698" s="21" t="str">
        <f>IF(ISBLANK(C1698),"",_xlfn.XLOOKUP(_xlfn.XLOOKUP(VALUE(LEFT(C1698,4)),Souches!$B$2:$B$15000,Souches!$E$2:$E$15000),Varietes!$B$2:$B$500,Varietes!$C$2:$C$500))</f>
        <v/>
      </c>
      <c r="H1698" s="19" t="str">
        <f>IF(ISBLANK(C1698),"",_xlfn.XLOOKUP(VALUE(LEFT(C1698,4)),Souches!$B$2:$B$15000,Souches!$D$2:$D$15000))</f>
        <v/>
      </c>
      <c r="I1698" s="10" t="str">
        <f t="shared" si="281"/>
        <v/>
      </c>
      <c r="J1698" s="19" t="str">
        <f>IF(I1698="","",INT(('ObjProd (2)'!$C$25-I1698)/7 * (ABS('ObjProd (2)'!$C$25-I1698)&gt;=7)))</f>
        <v/>
      </c>
      <c r="K1698" s="10" t="str">
        <f>IF(I1698="","",
IF(AND(DATEDIF(I1698,'ObjProd (2)'!$C$25,"y")=0,DATEDIF(I1698,'ObjProd (2)'!$C$25,"ym")=0,
   INT(('ObjProd (2)'!$C$25-EDATE(I1698,DATEDIF(I1698,'ObjProd (2)'!$C$25,"y")*12+DATEDIF(I1698,'ObjProd (2)'!$C$25,"ym")))/7)=0),
   "&lt; 1 sem.",
   IF(DATEDIF(I1698,'ObjProd (2)'!$C$25,"y")&gt;0,DATEDIF(I1698,'ObjProd (2)'!$C$25,"y") &amp; " " &amp; IF(DATEDIF(I1698,'ObjProd (2)'!$C$25,"y")=1,"an ","ans "),"") &amp;
   IF(DATEDIF(I1698,'ObjProd (2)'!$C$25,"ym")&gt;0,DATEDIF(I1698,'ObjProd (2)'!$C$25,"ym") &amp; " mois ", "") &amp;
   IF(INT(('ObjProd (2)'!$C$25-EDATE(I1698,DATEDIF(I1698,'ObjProd (2)'!$C$25,"y")*12+DATEDIF(I1698,'ObjProd (2)'!$C$25,"ym")))/7)&gt;0,
      INT(('ObjProd (2)'!$C$25-EDATE(I1698,DATEDIF(I1698,'ObjProd (2)'!$C$25,"y")*12+DATEDIF(I1698,'ObjProd (2)'!$C$25,"ym")))/7) &amp; " sem.",
      "")
)
)</f>
        <v/>
      </c>
      <c r="L1698" s="11" t="str">
        <f t="shared" si="282"/>
        <v/>
      </c>
      <c r="M1698" s="9" t="str">
        <f t="shared" si="278"/>
        <v/>
      </c>
      <c r="N1698" s="9" t="str" cm="1">
        <f t="array" aca="1" ref="N1698" ca="1">LEFT(L1698, IF(ISNUMBER(SUBSTITUTE(_xludf.MID(L1698, 2, 1), ".", ",")), 1, 2))</f>
        <v/>
      </c>
      <c r="O1698" s="19" t="str">
        <f t="shared" ca="1" si="284"/>
        <v/>
      </c>
      <c r="P1698" s="9" t="str">
        <f t="shared" ca="1" si="285"/>
        <v/>
      </c>
      <c r="Q1698" s="9" t="str">
        <f t="shared" ca="1" si="286"/>
        <v/>
      </c>
      <c r="R1698" s="9" t="str">
        <f t="shared" si="279"/>
        <v/>
      </c>
      <c r="S1698" t="str" cm="1">
        <f t="array" ref="S1698">IF(ISBLANK(C1698),"",IFERROR(INDEX(ListeSeries!$A$2:$A$1045, MATCH(1, (DatasScan!G1698=ListeSeries!$B$2:$B$1045) * (DatasScan!H1698&gt;=ListeSeries!$D$2:$D$1045) * (DatasScan!H1698&lt;=ListeSeries!$E$2:$E$1045), 0)), "no match"))</f>
        <v/>
      </c>
      <c r="T1698" s="7" t="str" cm="1">
        <f t="array" ref="T1698">IF(ISBLANK(C1698),"",IFERROR(INDEX(ListeSeries!$C$2:$C$1045, MATCH(1, (DatasScan!G1698=ListeSeries!$B$2:$B$1045) * (DatasScan!H1698&gt;=ListeSeries!$D$2:$D$1045) * (DatasScan!H1698&lt;=ListeSeries!$E$2:$E$1045), 0)), "no match"))</f>
        <v/>
      </c>
      <c r="U1698" s="11" t="str" cm="1">
        <f t="array" ref="U1698">IF(ISBLANK(C1698),"",IFERROR(INDEX(ListeSeries!$F$2:$F$1045, MATCH(1, (DatasScan!G1698=ListeSeries!$B$2:$B$1045) * (DatasScan!H1698&gt;=ListeSeries!$D$2:$D$1045) * (DatasScan!H1698&lt;=ListeSeries!$E$2:$E$1045), 0)), "no match"))</f>
        <v/>
      </c>
    </row>
    <row r="1699" spans="1:21" ht="15" customHeight="1" x14ac:dyDescent="0.25">
      <c r="A1699" s="6" t="str">
        <f t="shared" si="280"/>
        <v/>
      </c>
      <c r="B1699" s="272"/>
      <c r="F1699" s="7" t="str">
        <f t="shared" si="283"/>
        <v/>
      </c>
      <c r="G1699" s="21" t="str">
        <f>IF(ISBLANK(C1699),"",_xlfn.XLOOKUP(_xlfn.XLOOKUP(VALUE(LEFT(C1699,4)),Souches!$B$2:$B$15000,Souches!$E$2:$E$15000),Varietes!$B$2:$B$500,Varietes!$C$2:$C$500))</f>
        <v/>
      </c>
      <c r="H1699" s="19" t="str">
        <f>IF(ISBLANK(C1699),"",_xlfn.XLOOKUP(VALUE(LEFT(C1699,4)),Souches!$B$2:$B$15000,Souches!$D$2:$D$15000))</f>
        <v/>
      </c>
      <c r="I1699" s="10" t="str">
        <f t="shared" si="281"/>
        <v/>
      </c>
      <c r="J1699" s="19" t="str">
        <f>IF(I1699="","",INT(('ObjProd (2)'!$C$25-I1699)/7 * (ABS('ObjProd (2)'!$C$25-I1699)&gt;=7)))</f>
        <v/>
      </c>
      <c r="K1699" s="10" t="str">
        <f>IF(I1699="","",
IF(AND(DATEDIF(I1699,'ObjProd (2)'!$C$25,"y")=0,DATEDIF(I1699,'ObjProd (2)'!$C$25,"ym")=0,
   INT(('ObjProd (2)'!$C$25-EDATE(I1699,DATEDIF(I1699,'ObjProd (2)'!$C$25,"y")*12+DATEDIF(I1699,'ObjProd (2)'!$C$25,"ym")))/7)=0),
   "&lt; 1 sem.",
   IF(DATEDIF(I1699,'ObjProd (2)'!$C$25,"y")&gt;0,DATEDIF(I1699,'ObjProd (2)'!$C$25,"y") &amp; " " &amp; IF(DATEDIF(I1699,'ObjProd (2)'!$C$25,"y")=1,"an ","ans "),"") &amp;
   IF(DATEDIF(I1699,'ObjProd (2)'!$C$25,"ym")&gt;0,DATEDIF(I1699,'ObjProd (2)'!$C$25,"ym") &amp; " mois ", "") &amp;
   IF(INT(('ObjProd (2)'!$C$25-EDATE(I1699,DATEDIF(I1699,'ObjProd (2)'!$C$25,"y")*12+DATEDIF(I1699,'ObjProd (2)'!$C$25,"ym")))/7)&gt;0,
      INT(('ObjProd (2)'!$C$25-EDATE(I1699,DATEDIF(I1699,'ObjProd (2)'!$C$25,"y")*12+DATEDIF(I1699,'ObjProd (2)'!$C$25,"ym")))/7) &amp; " sem.",
      "")
)
)</f>
        <v/>
      </c>
      <c r="L1699" s="11" t="str">
        <f t="shared" si="282"/>
        <v/>
      </c>
      <c r="M1699" s="9" t="str">
        <f t="shared" si="278"/>
        <v/>
      </c>
      <c r="N1699" s="9" t="str" cm="1">
        <f t="array" aca="1" ref="N1699" ca="1">LEFT(L1699, IF(ISNUMBER(SUBSTITUTE(_xludf.MID(L1699, 2, 1), ".", ",")), 1, 2))</f>
        <v/>
      </c>
      <c r="O1699" s="19" t="str">
        <f t="shared" ca="1" si="284"/>
        <v/>
      </c>
      <c r="P1699" s="9" t="str">
        <f t="shared" ca="1" si="285"/>
        <v/>
      </c>
      <c r="Q1699" s="9" t="str">
        <f t="shared" ca="1" si="286"/>
        <v/>
      </c>
      <c r="R1699" s="9" t="str">
        <f t="shared" si="279"/>
        <v/>
      </c>
      <c r="S1699" t="str" cm="1">
        <f t="array" ref="S1699">IF(ISBLANK(C1699),"",IFERROR(INDEX(ListeSeries!$A$2:$A$1045, MATCH(1, (DatasScan!G1699=ListeSeries!$B$2:$B$1045) * (DatasScan!H1699&gt;=ListeSeries!$D$2:$D$1045) * (DatasScan!H1699&lt;=ListeSeries!$E$2:$E$1045), 0)), "no match"))</f>
        <v/>
      </c>
      <c r="T1699" s="7" t="str" cm="1">
        <f t="array" ref="T1699">IF(ISBLANK(C1699),"",IFERROR(INDEX(ListeSeries!$C$2:$C$1045, MATCH(1, (DatasScan!G1699=ListeSeries!$B$2:$B$1045) * (DatasScan!H1699&gt;=ListeSeries!$D$2:$D$1045) * (DatasScan!H1699&lt;=ListeSeries!$E$2:$E$1045), 0)), "no match"))</f>
        <v/>
      </c>
      <c r="U1699" s="11" t="str" cm="1">
        <f t="array" ref="U1699">IF(ISBLANK(C1699),"",IFERROR(INDEX(ListeSeries!$F$2:$F$1045, MATCH(1, (DatasScan!G1699=ListeSeries!$B$2:$B$1045) * (DatasScan!H1699&gt;=ListeSeries!$D$2:$D$1045) * (DatasScan!H1699&lt;=ListeSeries!$E$2:$E$1045), 0)), "no match"))</f>
        <v/>
      </c>
    </row>
    <row r="1700" spans="1:21" ht="15" customHeight="1" x14ac:dyDescent="0.25">
      <c r="A1700" s="6" t="str">
        <f t="shared" si="280"/>
        <v/>
      </c>
      <c r="B1700" s="272"/>
      <c r="F1700" s="7" t="str">
        <f t="shared" si="283"/>
        <v/>
      </c>
      <c r="G1700" s="21" t="str">
        <f>IF(ISBLANK(C1700),"",_xlfn.XLOOKUP(_xlfn.XLOOKUP(VALUE(LEFT(C1700,4)),Souches!$B$2:$B$15000,Souches!$E$2:$E$15000),Varietes!$B$2:$B$500,Varietes!$C$2:$C$500))</f>
        <v/>
      </c>
      <c r="H1700" s="19" t="str">
        <f>IF(ISBLANK(C1700),"",_xlfn.XLOOKUP(VALUE(LEFT(C1700,4)),Souches!$B$2:$B$15000,Souches!$D$2:$D$15000))</f>
        <v/>
      </c>
      <c r="I1700" s="10" t="str">
        <f t="shared" si="281"/>
        <v/>
      </c>
      <c r="J1700" s="19" t="str">
        <f>IF(I1700="","",INT(('ObjProd (2)'!$C$25-I1700)/7 * (ABS('ObjProd (2)'!$C$25-I1700)&gt;=7)))</f>
        <v/>
      </c>
      <c r="K1700" s="10" t="str">
        <f>IF(I1700="","",
IF(AND(DATEDIF(I1700,'ObjProd (2)'!$C$25,"y")=0,DATEDIF(I1700,'ObjProd (2)'!$C$25,"ym")=0,
   INT(('ObjProd (2)'!$C$25-EDATE(I1700,DATEDIF(I1700,'ObjProd (2)'!$C$25,"y")*12+DATEDIF(I1700,'ObjProd (2)'!$C$25,"ym")))/7)=0),
   "&lt; 1 sem.",
   IF(DATEDIF(I1700,'ObjProd (2)'!$C$25,"y")&gt;0,DATEDIF(I1700,'ObjProd (2)'!$C$25,"y") &amp; " " &amp; IF(DATEDIF(I1700,'ObjProd (2)'!$C$25,"y")=1,"an ","ans "),"") &amp;
   IF(DATEDIF(I1700,'ObjProd (2)'!$C$25,"ym")&gt;0,DATEDIF(I1700,'ObjProd (2)'!$C$25,"ym") &amp; " mois ", "") &amp;
   IF(INT(('ObjProd (2)'!$C$25-EDATE(I1700,DATEDIF(I1700,'ObjProd (2)'!$C$25,"y")*12+DATEDIF(I1700,'ObjProd (2)'!$C$25,"ym")))/7)&gt;0,
      INT(('ObjProd (2)'!$C$25-EDATE(I1700,DATEDIF(I1700,'ObjProd (2)'!$C$25,"y")*12+DATEDIF(I1700,'ObjProd (2)'!$C$25,"ym")))/7) &amp; " sem.",
      "")
)
)</f>
        <v/>
      </c>
      <c r="L1700" s="11" t="str">
        <f t="shared" si="282"/>
        <v/>
      </c>
      <c r="M1700" s="9" t="str">
        <f t="shared" si="278"/>
        <v/>
      </c>
      <c r="N1700" s="9" t="str" cm="1">
        <f t="array" aca="1" ref="N1700" ca="1">LEFT(L1700, IF(ISNUMBER(SUBSTITUTE(_xludf.MID(L1700, 2, 1), ".", ",")), 1, 2))</f>
        <v/>
      </c>
      <c r="O1700" s="19" t="str">
        <f t="shared" ca="1" si="284"/>
        <v/>
      </c>
      <c r="P1700" s="9" t="str">
        <f t="shared" ca="1" si="285"/>
        <v/>
      </c>
      <c r="Q1700" s="9" t="str">
        <f t="shared" ca="1" si="286"/>
        <v/>
      </c>
      <c r="R1700" s="9" t="str">
        <f t="shared" si="279"/>
        <v/>
      </c>
      <c r="S1700" t="str" cm="1">
        <f t="array" ref="S1700">IF(ISBLANK(C1700),"",IFERROR(INDEX(ListeSeries!$A$2:$A$1045, MATCH(1, (DatasScan!G1700=ListeSeries!$B$2:$B$1045) * (DatasScan!H1700&gt;=ListeSeries!$D$2:$D$1045) * (DatasScan!H1700&lt;=ListeSeries!$E$2:$E$1045), 0)), "no match"))</f>
        <v/>
      </c>
      <c r="T1700" s="7" t="str" cm="1">
        <f t="array" ref="T1700">IF(ISBLANK(C1700),"",IFERROR(INDEX(ListeSeries!$C$2:$C$1045, MATCH(1, (DatasScan!G1700=ListeSeries!$B$2:$B$1045) * (DatasScan!H1700&gt;=ListeSeries!$D$2:$D$1045) * (DatasScan!H1700&lt;=ListeSeries!$E$2:$E$1045), 0)), "no match"))</f>
        <v/>
      </c>
      <c r="U1700" s="11" t="str" cm="1">
        <f t="array" ref="U1700">IF(ISBLANK(C1700),"",IFERROR(INDEX(ListeSeries!$F$2:$F$1045, MATCH(1, (DatasScan!G1700=ListeSeries!$B$2:$B$1045) * (DatasScan!H1700&gt;=ListeSeries!$D$2:$D$1045) * (DatasScan!H1700&lt;=ListeSeries!$E$2:$E$1045), 0)), "no match"))</f>
        <v/>
      </c>
    </row>
    <row r="1701" spans="1:21" ht="15" customHeight="1" x14ac:dyDescent="0.25">
      <c r="A1701" s="6" t="str">
        <f t="shared" si="280"/>
        <v/>
      </c>
      <c r="B1701" s="272"/>
      <c r="F1701" s="7" t="str">
        <f t="shared" si="283"/>
        <v/>
      </c>
      <c r="G1701" s="21" t="str">
        <f>IF(ISBLANK(C1701),"",_xlfn.XLOOKUP(_xlfn.XLOOKUP(VALUE(LEFT(C1701,4)),Souches!$B$2:$B$15000,Souches!$E$2:$E$15000),Varietes!$B$2:$B$500,Varietes!$C$2:$C$500))</f>
        <v/>
      </c>
      <c r="H1701" s="19" t="str">
        <f>IF(ISBLANK(C1701),"",_xlfn.XLOOKUP(VALUE(LEFT(C1701,4)),Souches!$B$2:$B$15000,Souches!$D$2:$D$15000))</f>
        <v/>
      </c>
      <c r="I1701" s="10" t="str">
        <f t="shared" si="281"/>
        <v/>
      </c>
      <c r="J1701" s="19" t="str">
        <f>IF(I1701="","",INT(('ObjProd (2)'!$C$25-I1701)/7 * (ABS('ObjProd (2)'!$C$25-I1701)&gt;=7)))</f>
        <v/>
      </c>
      <c r="K1701" s="10" t="str">
        <f>IF(I1701="","",
IF(AND(DATEDIF(I1701,'ObjProd (2)'!$C$25,"y")=0,DATEDIF(I1701,'ObjProd (2)'!$C$25,"ym")=0,
   INT(('ObjProd (2)'!$C$25-EDATE(I1701,DATEDIF(I1701,'ObjProd (2)'!$C$25,"y")*12+DATEDIF(I1701,'ObjProd (2)'!$C$25,"ym")))/7)=0),
   "&lt; 1 sem.",
   IF(DATEDIF(I1701,'ObjProd (2)'!$C$25,"y")&gt;0,DATEDIF(I1701,'ObjProd (2)'!$C$25,"y") &amp; " " &amp; IF(DATEDIF(I1701,'ObjProd (2)'!$C$25,"y")=1,"an ","ans "),"") &amp;
   IF(DATEDIF(I1701,'ObjProd (2)'!$C$25,"ym")&gt;0,DATEDIF(I1701,'ObjProd (2)'!$C$25,"ym") &amp; " mois ", "") &amp;
   IF(INT(('ObjProd (2)'!$C$25-EDATE(I1701,DATEDIF(I1701,'ObjProd (2)'!$C$25,"y")*12+DATEDIF(I1701,'ObjProd (2)'!$C$25,"ym")))/7)&gt;0,
      INT(('ObjProd (2)'!$C$25-EDATE(I1701,DATEDIF(I1701,'ObjProd (2)'!$C$25,"y")*12+DATEDIF(I1701,'ObjProd (2)'!$C$25,"ym")))/7) &amp; " sem.",
      "")
)
)</f>
        <v/>
      </c>
      <c r="L1701" s="11" t="str">
        <f t="shared" si="282"/>
        <v/>
      </c>
      <c r="M1701" s="9" t="str">
        <f t="shared" si="278"/>
        <v/>
      </c>
      <c r="N1701" s="9" t="str" cm="1">
        <f t="array" aca="1" ref="N1701" ca="1">LEFT(L1701, IF(ISNUMBER(SUBSTITUTE(_xludf.MID(L1701, 2, 1), ".", ",")), 1, 2))</f>
        <v/>
      </c>
      <c r="O1701" s="19" t="str">
        <f t="shared" ca="1" si="284"/>
        <v/>
      </c>
      <c r="P1701" s="9" t="str">
        <f t="shared" ca="1" si="285"/>
        <v/>
      </c>
      <c r="Q1701" s="9" t="str">
        <f t="shared" ca="1" si="286"/>
        <v/>
      </c>
      <c r="R1701" s="9" t="str">
        <f t="shared" si="279"/>
        <v/>
      </c>
      <c r="S1701" t="str" cm="1">
        <f t="array" ref="S1701">IF(ISBLANK(C1701),"",IFERROR(INDEX(ListeSeries!$A$2:$A$1045, MATCH(1, (DatasScan!G1701=ListeSeries!$B$2:$B$1045) * (DatasScan!H1701&gt;=ListeSeries!$D$2:$D$1045) * (DatasScan!H1701&lt;=ListeSeries!$E$2:$E$1045), 0)), "no match"))</f>
        <v/>
      </c>
      <c r="T1701" s="7" t="str" cm="1">
        <f t="array" ref="T1701">IF(ISBLANK(C1701),"",IFERROR(INDEX(ListeSeries!$C$2:$C$1045, MATCH(1, (DatasScan!G1701=ListeSeries!$B$2:$B$1045) * (DatasScan!H1701&gt;=ListeSeries!$D$2:$D$1045) * (DatasScan!H1701&lt;=ListeSeries!$E$2:$E$1045), 0)), "no match"))</f>
        <v/>
      </c>
      <c r="U1701" s="11" t="str" cm="1">
        <f t="array" ref="U1701">IF(ISBLANK(C1701),"",IFERROR(INDEX(ListeSeries!$F$2:$F$1045, MATCH(1, (DatasScan!G1701=ListeSeries!$B$2:$B$1045) * (DatasScan!H1701&gt;=ListeSeries!$D$2:$D$1045) * (DatasScan!H1701&lt;=ListeSeries!$E$2:$E$1045), 0)), "no match"))</f>
        <v/>
      </c>
    </row>
    <row r="1702" spans="1:21" ht="15" customHeight="1" x14ac:dyDescent="0.25">
      <c r="A1702" s="6" t="str">
        <f t="shared" si="280"/>
        <v/>
      </c>
      <c r="B1702" s="272"/>
      <c r="F1702" s="7" t="str">
        <f t="shared" si="283"/>
        <v/>
      </c>
      <c r="G1702" s="21" t="str">
        <f>IF(ISBLANK(C1702),"",_xlfn.XLOOKUP(_xlfn.XLOOKUP(VALUE(LEFT(C1702,4)),Souches!$B$2:$B$15000,Souches!$E$2:$E$15000),Varietes!$B$2:$B$500,Varietes!$C$2:$C$500))</f>
        <v/>
      </c>
      <c r="H1702" s="19" t="str">
        <f>IF(ISBLANK(C1702),"",_xlfn.XLOOKUP(VALUE(LEFT(C1702,4)),Souches!$B$2:$B$15000,Souches!$D$2:$D$15000))</f>
        <v/>
      </c>
      <c r="I1702" s="10" t="str">
        <f t="shared" si="281"/>
        <v/>
      </c>
      <c r="J1702" s="19" t="str">
        <f>IF(I1702="","",INT(('ObjProd (2)'!$C$25-I1702)/7 * (ABS('ObjProd (2)'!$C$25-I1702)&gt;=7)))</f>
        <v/>
      </c>
      <c r="K1702" s="10" t="str">
        <f>IF(I1702="","",
IF(AND(DATEDIF(I1702,'ObjProd (2)'!$C$25,"y")=0,DATEDIF(I1702,'ObjProd (2)'!$C$25,"ym")=0,
   INT(('ObjProd (2)'!$C$25-EDATE(I1702,DATEDIF(I1702,'ObjProd (2)'!$C$25,"y")*12+DATEDIF(I1702,'ObjProd (2)'!$C$25,"ym")))/7)=0),
   "&lt; 1 sem.",
   IF(DATEDIF(I1702,'ObjProd (2)'!$C$25,"y")&gt;0,DATEDIF(I1702,'ObjProd (2)'!$C$25,"y") &amp; " " &amp; IF(DATEDIF(I1702,'ObjProd (2)'!$C$25,"y")=1,"an ","ans "),"") &amp;
   IF(DATEDIF(I1702,'ObjProd (2)'!$C$25,"ym")&gt;0,DATEDIF(I1702,'ObjProd (2)'!$C$25,"ym") &amp; " mois ", "") &amp;
   IF(INT(('ObjProd (2)'!$C$25-EDATE(I1702,DATEDIF(I1702,'ObjProd (2)'!$C$25,"y")*12+DATEDIF(I1702,'ObjProd (2)'!$C$25,"ym")))/7)&gt;0,
      INT(('ObjProd (2)'!$C$25-EDATE(I1702,DATEDIF(I1702,'ObjProd (2)'!$C$25,"y")*12+DATEDIF(I1702,'ObjProd (2)'!$C$25,"ym")))/7) &amp; " sem.",
      "")
)
)</f>
        <v/>
      </c>
      <c r="L1702" s="11" t="str">
        <f t="shared" si="282"/>
        <v/>
      </c>
      <c r="M1702" s="9" t="str">
        <f t="shared" si="278"/>
        <v/>
      </c>
      <c r="N1702" s="9" t="str" cm="1">
        <f t="array" aca="1" ref="N1702" ca="1">LEFT(L1702, IF(ISNUMBER(SUBSTITUTE(_xludf.MID(L1702, 2, 1), ".", ",")), 1, 2))</f>
        <v/>
      </c>
      <c r="O1702" s="19" t="str">
        <f t="shared" ca="1" si="284"/>
        <v/>
      </c>
      <c r="P1702" s="9" t="str">
        <f t="shared" ca="1" si="285"/>
        <v/>
      </c>
      <c r="Q1702" s="9" t="str">
        <f t="shared" ca="1" si="286"/>
        <v/>
      </c>
      <c r="R1702" s="9" t="str">
        <f t="shared" si="279"/>
        <v/>
      </c>
      <c r="S1702" t="str" cm="1">
        <f t="array" ref="S1702">IF(ISBLANK(C1702),"",IFERROR(INDEX(ListeSeries!$A$2:$A$1045, MATCH(1, (DatasScan!G1702=ListeSeries!$B$2:$B$1045) * (DatasScan!H1702&gt;=ListeSeries!$D$2:$D$1045) * (DatasScan!H1702&lt;=ListeSeries!$E$2:$E$1045), 0)), "no match"))</f>
        <v/>
      </c>
      <c r="T1702" s="7" t="str" cm="1">
        <f t="array" ref="T1702">IF(ISBLANK(C1702),"",IFERROR(INDEX(ListeSeries!$C$2:$C$1045, MATCH(1, (DatasScan!G1702=ListeSeries!$B$2:$B$1045) * (DatasScan!H1702&gt;=ListeSeries!$D$2:$D$1045) * (DatasScan!H1702&lt;=ListeSeries!$E$2:$E$1045), 0)), "no match"))</f>
        <v/>
      </c>
      <c r="U1702" s="11" t="str" cm="1">
        <f t="array" ref="U1702">IF(ISBLANK(C1702),"",IFERROR(INDEX(ListeSeries!$F$2:$F$1045, MATCH(1, (DatasScan!G1702=ListeSeries!$B$2:$B$1045) * (DatasScan!H1702&gt;=ListeSeries!$D$2:$D$1045) * (DatasScan!H1702&lt;=ListeSeries!$E$2:$E$1045), 0)), "no match"))</f>
        <v/>
      </c>
    </row>
    <row r="1703" spans="1:21" ht="15" customHeight="1" x14ac:dyDescent="0.25">
      <c r="A1703" s="6" t="str">
        <f t="shared" si="280"/>
        <v/>
      </c>
      <c r="B1703" s="272"/>
      <c r="F1703" s="7" t="str">
        <f t="shared" si="283"/>
        <v/>
      </c>
      <c r="G1703" s="21" t="str">
        <f>IF(ISBLANK(C1703),"",_xlfn.XLOOKUP(_xlfn.XLOOKUP(VALUE(LEFT(C1703,4)),Souches!$B$2:$B$15000,Souches!$E$2:$E$15000),Varietes!$B$2:$B$500,Varietes!$C$2:$C$500))</f>
        <v/>
      </c>
      <c r="H1703" s="19" t="str">
        <f>IF(ISBLANK(C1703),"",_xlfn.XLOOKUP(VALUE(LEFT(C1703,4)),Souches!$B$2:$B$15000,Souches!$D$2:$D$15000))</f>
        <v/>
      </c>
      <c r="I1703" s="10" t="str">
        <f t="shared" si="281"/>
        <v/>
      </c>
      <c r="J1703" s="19" t="str">
        <f>IF(I1703="","",INT(('ObjProd (2)'!$C$25-I1703)/7 * (ABS('ObjProd (2)'!$C$25-I1703)&gt;=7)))</f>
        <v/>
      </c>
      <c r="K1703" s="10" t="str">
        <f>IF(I1703="","",
IF(AND(DATEDIF(I1703,'ObjProd (2)'!$C$25,"y")=0,DATEDIF(I1703,'ObjProd (2)'!$C$25,"ym")=0,
   INT(('ObjProd (2)'!$C$25-EDATE(I1703,DATEDIF(I1703,'ObjProd (2)'!$C$25,"y")*12+DATEDIF(I1703,'ObjProd (2)'!$C$25,"ym")))/7)=0),
   "&lt; 1 sem.",
   IF(DATEDIF(I1703,'ObjProd (2)'!$C$25,"y")&gt;0,DATEDIF(I1703,'ObjProd (2)'!$C$25,"y") &amp; " " &amp; IF(DATEDIF(I1703,'ObjProd (2)'!$C$25,"y")=1,"an ","ans "),"") &amp;
   IF(DATEDIF(I1703,'ObjProd (2)'!$C$25,"ym")&gt;0,DATEDIF(I1703,'ObjProd (2)'!$C$25,"ym") &amp; " mois ", "") &amp;
   IF(INT(('ObjProd (2)'!$C$25-EDATE(I1703,DATEDIF(I1703,'ObjProd (2)'!$C$25,"y")*12+DATEDIF(I1703,'ObjProd (2)'!$C$25,"ym")))/7)&gt;0,
      INT(('ObjProd (2)'!$C$25-EDATE(I1703,DATEDIF(I1703,'ObjProd (2)'!$C$25,"y")*12+DATEDIF(I1703,'ObjProd (2)'!$C$25,"ym")))/7) &amp; " sem.",
      "")
)
)</f>
        <v/>
      </c>
      <c r="L1703" s="11" t="str">
        <f t="shared" si="282"/>
        <v/>
      </c>
      <c r="M1703" s="9" t="str">
        <f t="shared" si="278"/>
        <v/>
      </c>
      <c r="N1703" s="9" t="str" cm="1">
        <f t="array" aca="1" ref="N1703" ca="1">LEFT(L1703, IF(ISNUMBER(SUBSTITUTE(_xludf.MID(L1703, 2, 1), ".", ",")), 1, 2))</f>
        <v/>
      </c>
      <c r="O1703" s="19" t="str">
        <f t="shared" ca="1" si="284"/>
        <v/>
      </c>
      <c r="P1703" s="9" t="str">
        <f t="shared" ca="1" si="285"/>
        <v/>
      </c>
      <c r="Q1703" s="9" t="str">
        <f t="shared" ca="1" si="286"/>
        <v/>
      </c>
      <c r="R1703" s="9" t="str">
        <f t="shared" si="279"/>
        <v/>
      </c>
      <c r="S1703" t="str" cm="1">
        <f t="array" ref="S1703">IF(ISBLANK(C1703),"",IFERROR(INDEX(ListeSeries!$A$2:$A$1045, MATCH(1, (DatasScan!G1703=ListeSeries!$B$2:$B$1045) * (DatasScan!H1703&gt;=ListeSeries!$D$2:$D$1045) * (DatasScan!H1703&lt;=ListeSeries!$E$2:$E$1045), 0)), "no match"))</f>
        <v/>
      </c>
      <c r="T1703" s="7" t="str" cm="1">
        <f t="array" ref="T1703">IF(ISBLANK(C1703),"",IFERROR(INDEX(ListeSeries!$C$2:$C$1045, MATCH(1, (DatasScan!G1703=ListeSeries!$B$2:$B$1045) * (DatasScan!H1703&gt;=ListeSeries!$D$2:$D$1045) * (DatasScan!H1703&lt;=ListeSeries!$E$2:$E$1045), 0)), "no match"))</f>
        <v/>
      </c>
      <c r="U1703" s="11" t="str" cm="1">
        <f t="array" ref="U1703">IF(ISBLANK(C1703),"",IFERROR(INDEX(ListeSeries!$F$2:$F$1045, MATCH(1, (DatasScan!G1703=ListeSeries!$B$2:$B$1045) * (DatasScan!H1703&gt;=ListeSeries!$D$2:$D$1045) * (DatasScan!H1703&lt;=ListeSeries!$E$2:$E$1045), 0)), "no match"))</f>
        <v/>
      </c>
    </row>
    <row r="1704" spans="1:21" ht="15" customHeight="1" x14ac:dyDescent="0.25">
      <c r="A1704" s="6" t="str">
        <f t="shared" si="280"/>
        <v/>
      </c>
      <c r="B1704" s="272"/>
      <c r="F1704" s="7" t="str">
        <f t="shared" si="283"/>
        <v/>
      </c>
      <c r="G1704" s="21" t="str">
        <f>IF(ISBLANK(C1704),"",_xlfn.XLOOKUP(_xlfn.XLOOKUP(VALUE(LEFT(C1704,4)),Souches!$B$2:$B$15000,Souches!$E$2:$E$15000),Varietes!$B$2:$B$500,Varietes!$C$2:$C$500))</f>
        <v/>
      </c>
      <c r="H1704" s="19" t="str">
        <f>IF(ISBLANK(C1704),"",_xlfn.XLOOKUP(VALUE(LEFT(C1704,4)),Souches!$B$2:$B$15000,Souches!$D$2:$D$15000))</f>
        <v/>
      </c>
      <c r="I1704" s="10" t="str">
        <f t="shared" si="281"/>
        <v/>
      </c>
      <c r="J1704" s="19" t="str">
        <f>IF(I1704="","",INT(('ObjProd (2)'!$C$25-I1704)/7 * (ABS('ObjProd (2)'!$C$25-I1704)&gt;=7)))</f>
        <v/>
      </c>
      <c r="K1704" s="10" t="str">
        <f>IF(I1704="","",
IF(AND(DATEDIF(I1704,'ObjProd (2)'!$C$25,"y")=0,DATEDIF(I1704,'ObjProd (2)'!$C$25,"ym")=0,
   INT(('ObjProd (2)'!$C$25-EDATE(I1704,DATEDIF(I1704,'ObjProd (2)'!$C$25,"y")*12+DATEDIF(I1704,'ObjProd (2)'!$C$25,"ym")))/7)=0),
   "&lt; 1 sem.",
   IF(DATEDIF(I1704,'ObjProd (2)'!$C$25,"y")&gt;0,DATEDIF(I1704,'ObjProd (2)'!$C$25,"y") &amp; " " &amp; IF(DATEDIF(I1704,'ObjProd (2)'!$C$25,"y")=1,"an ","ans "),"") &amp;
   IF(DATEDIF(I1704,'ObjProd (2)'!$C$25,"ym")&gt;0,DATEDIF(I1704,'ObjProd (2)'!$C$25,"ym") &amp; " mois ", "") &amp;
   IF(INT(('ObjProd (2)'!$C$25-EDATE(I1704,DATEDIF(I1704,'ObjProd (2)'!$C$25,"y")*12+DATEDIF(I1704,'ObjProd (2)'!$C$25,"ym")))/7)&gt;0,
      INT(('ObjProd (2)'!$C$25-EDATE(I1704,DATEDIF(I1704,'ObjProd (2)'!$C$25,"y")*12+DATEDIF(I1704,'ObjProd (2)'!$C$25,"ym")))/7) &amp; " sem.",
      "")
)
)</f>
        <v/>
      </c>
      <c r="L1704" s="11" t="str">
        <f t="shared" si="282"/>
        <v/>
      </c>
      <c r="M1704" s="9" t="str">
        <f t="shared" si="278"/>
        <v/>
      </c>
      <c r="N1704" s="9" t="str" cm="1">
        <f t="array" aca="1" ref="N1704" ca="1">LEFT(L1704, IF(ISNUMBER(SUBSTITUTE(_xludf.MID(L1704, 2, 1), ".", ",")), 1, 2))</f>
        <v/>
      </c>
      <c r="O1704" s="19" t="str">
        <f t="shared" ca="1" si="284"/>
        <v/>
      </c>
      <c r="P1704" s="9" t="str">
        <f t="shared" ca="1" si="285"/>
        <v/>
      </c>
      <c r="Q1704" s="9" t="str">
        <f t="shared" ca="1" si="286"/>
        <v/>
      </c>
      <c r="R1704" s="9" t="str">
        <f t="shared" si="279"/>
        <v/>
      </c>
      <c r="S1704" t="str" cm="1">
        <f t="array" ref="S1704">IF(ISBLANK(C1704),"",IFERROR(INDEX(ListeSeries!$A$2:$A$1045, MATCH(1, (DatasScan!G1704=ListeSeries!$B$2:$B$1045) * (DatasScan!H1704&gt;=ListeSeries!$D$2:$D$1045) * (DatasScan!H1704&lt;=ListeSeries!$E$2:$E$1045), 0)), "no match"))</f>
        <v/>
      </c>
      <c r="T1704" s="7" t="str" cm="1">
        <f t="array" ref="T1704">IF(ISBLANK(C1704),"",IFERROR(INDEX(ListeSeries!$C$2:$C$1045, MATCH(1, (DatasScan!G1704=ListeSeries!$B$2:$B$1045) * (DatasScan!H1704&gt;=ListeSeries!$D$2:$D$1045) * (DatasScan!H1704&lt;=ListeSeries!$E$2:$E$1045), 0)), "no match"))</f>
        <v/>
      </c>
      <c r="U1704" s="11" t="str" cm="1">
        <f t="array" ref="U1704">IF(ISBLANK(C1704),"",IFERROR(INDEX(ListeSeries!$F$2:$F$1045, MATCH(1, (DatasScan!G1704=ListeSeries!$B$2:$B$1045) * (DatasScan!H1704&gt;=ListeSeries!$D$2:$D$1045) * (DatasScan!H1704&lt;=ListeSeries!$E$2:$E$1045), 0)), "no match"))</f>
        <v/>
      </c>
    </row>
    <row r="1705" spans="1:21" ht="15" customHeight="1" x14ac:dyDescent="0.25">
      <c r="A1705" s="6" t="str">
        <f t="shared" si="280"/>
        <v/>
      </c>
      <c r="B1705" s="272"/>
      <c r="F1705" s="7" t="str">
        <f t="shared" si="283"/>
        <v/>
      </c>
      <c r="G1705" s="21" t="str">
        <f>IF(ISBLANK(C1705),"",_xlfn.XLOOKUP(_xlfn.XLOOKUP(VALUE(LEFT(C1705,4)),Souches!$B$2:$B$15000,Souches!$E$2:$E$15000),Varietes!$B$2:$B$500,Varietes!$C$2:$C$500))</f>
        <v/>
      </c>
      <c r="H1705" s="19" t="str">
        <f>IF(ISBLANK(C1705),"",_xlfn.XLOOKUP(VALUE(LEFT(C1705,4)),Souches!$B$2:$B$15000,Souches!$D$2:$D$15000))</f>
        <v/>
      </c>
      <c r="I1705" s="10" t="str">
        <f t="shared" si="281"/>
        <v/>
      </c>
      <c r="J1705" s="19" t="str">
        <f>IF(I1705="","",INT(('ObjProd (2)'!$C$25-I1705)/7 * (ABS('ObjProd (2)'!$C$25-I1705)&gt;=7)))</f>
        <v/>
      </c>
      <c r="K1705" s="10" t="str">
        <f>IF(I1705="","",
IF(AND(DATEDIF(I1705,'ObjProd (2)'!$C$25,"y")=0,DATEDIF(I1705,'ObjProd (2)'!$C$25,"ym")=0,
   INT(('ObjProd (2)'!$C$25-EDATE(I1705,DATEDIF(I1705,'ObjProd (2)'!$C$25,"y")*12+DATEDIF(I1705,'ObjProd (2)'!$C$25,"ym")))/7)=0),
   "&lt; 1 sem.",
   IF(DATEDIF(I1705,'ObjProd (2)'!$C$25,"y")&gt;0,DATEDIF(I1705,'ObjProd (2)'!$C$25,"y") &amp; " " &amp; IF(DATEDIF(I1705,'ObjProd (2)'!$C$25,"y")=1,"an ","ans "),"") &amp;
   IF(DATEDIF(I1705,'ObjProd (2)'!$C$25,"ym")&gt;0,DATEDIF(I1705,'ObjProd (2)'!$C$25,"ym") &amp; " mois ", "") &amp;
   IF(INT(('ObjProd (2)'!$C$25-EDATE(I1705,DATEDIF(I1705,'ObjProd (2)'!$C$25,"y")*12+DATEDIF(I1705,'ObjProd (2)'!$C$25,"ym")))/7)&gt;0,
      INT(('ObjProd (2)'!$C$25-EDATE(I1705,DATEDIF(I1705,'ObjProd (2)'!$C$25,"y")*12+DATEDIF(I1705,'ObjProd (2)'!$C$25,"ym")))/7) &amp; " sem.",
      "")
)
)</f>
        <v/>
      </c>
      <c r="L1705" s="11" t="str">
        <f t="shared" si="282"/>
        <v/>
      </c>
      <c r="M1705" s="9" t="str">
        <f t="shared" si="278"/>
        <v/>
      </c>
      <c r="N1705" s="9" t="str" cm="1">
        <f t="array" aca="1" ref="N1705" ca="1">LEFT(L1705, IF(ISNUMBER(SUBSTITUTE(_xludf.MID(L1705, 2, 1), ".", ",")), 1, 2))</f>
        <v/>
      </c>
      <c r="O1705" s="19" t="str">
        <f t="shared" ca="1" si="284"/>
        <v/>
      </c>
      <c r="P1705" s="9" t="str">
        <f t="shared" ca="1" si="285"/>
        <v/>
      </c>
      <c r="Q1705" s="9" t="str">
        <f t="shared" ca="1" si="286"/>
        <v/>
      </c>
      <c r="R1705" s="9" t="str">
        <f t="shared" si="279"/>
        <v/>
      </c>
      <c r="S1705" t="str" cm="1">
        <f t="array" ref="S1705">IF(ISBLANK(C1705),"",IFERROR(INDEX(ListeSeries!$A$2:$A$1045, MATCH(1, (DatasScan!G1705=ListeSeries!$B$2:$B$1045) * (DatasScan!H1705&gt;=ListeSeries!$D$2:$D$1045) * (DatasScan!H1705&lt;=ListeSeries!$E$2:$E$1045), 0)), "no match"))</f>
        <v/>
      </c>
      <c r="T1705" s="7" t="str" cm="1">
        <f t="array" ref="T1705">IF(ISBLANK(C1705),"",IFERROR(INDEX(ListeSeries!$C$2:$C$1045, MATCH(1, (DatasScan!G1705=ListeSeries!$B$2:$B$1045) * (DatasScan!H1705&gt;=ListeSeries!$D$2:$D$1045) * (DatasScan!H1705&lt;=ListeSeries!$E$2:$E$1045), 0)), "no match"))</f>
        <v/>
      </c>
      <c r="U1705" s="11" t="str" cm="1">
        <f t="array" ref="U1705">IF(ISBLANK(C1705),"",IFERROR(INDEX(ListeSeries!$F$2:$F$1045, MATCH(1, (DatasScan!G1705=ListeSeries!$B$2:$B$1045) * (DatasScan!H1705&gt;=ListeSeries!$D$2:$D$1045) * (DatasScan!H1705&lt;=ListeSeries!$E$2:$E$1045), 0)), "no match"))</f>
        <v/>
      </c>
    </row>
    <row r="1706" spans="1:21" ht="15" customHeight="1" x14ac:dyDescent="0.25">
      <c r="A1706" s="6" t="str">
        <f t="shared" si="280"/>
        <v/>
      </c>
      <c r="B1706" s="272"/>
      <c r="F1706" s="7" t="str">
        <f t="shared" si="283"/>
        <v/>
      </c>
      <c r="G1706" s="21" t="str">
        <f>IF(ISBLANK(C1706),"",_xlfn.XLOOKUP(_xlfn.XLOOKUP(VALUE(LEFT(C1706,4)),Souches!$B$2:$B$15000,Souches!$E$2:$E$15000),Varietes!$B$2:$B$500,Varietes!$C$2:$C$500))</f>
        <v/>
      </c>
      <c r="H1706" s="19" t="str">
        <f>IF(ISBLANK(C1706),"",_xlfn.XLOOKUP(VALUE(LEFT(C1706,4)),Souches!$B$2:$B$15000,Souches!$D$2:$D$15000))</f>
        <v/>
      </c>
      <c r="I1706" s="10" t="str">
        <f t="shared" si="281"/>
        <v/>
      </c>
      <c r="J1706" s="19" t="str">
        <f>IF(I1706="","",INT(('ObjProd (2)'!$C$25-I1706)/7 * (ABS('ObjProd (2)'!$C$25-I1706)&gt;=7)))</f>
        <v/>
      </c>
      <c r="K1706" s="10" t="str">
        <f>IF(I1706="","",
IF(AND(DATEDIF(I1706,'ObjProd (2)'!$C$25,"y")=0,DATEDIF(I1706,'ObjProd (2)'!$C$25,"ym")=0,
   INT(('ObjProd (2)'!$C$25-EDATE(I1706,DATEDIF(I1706,'ObjProd (2)'!$C$25,"y")*12+DATEDIF(I1706,'ObjProd (2)'!$C$25,"ym")))/7)=0),
   "&lt; 1 sem.",
   IF(DATEDIF(I1706,'ObjProd (2)'!$C$25,"y")&gt;0,DATEDIF(I1706,'ObjProd (2)'!$C$25,"y") &amp; " " &amp; IF(DATEDIF(I1706,'ObjProd (2)'!$C$25,"y")=1,"an ","ans "),"") &amp;
   IF(DATEDIF(I1706,'ObjProd (2)'!$C$25,"ym")&gt;0,DATEDIF(I1706,'ObjProd (2)'!$C$25,"ym") &amp; " mois ", "") &amp;
   IF(INT(('ObjProd (2)'!$C$25-EDATE(I1706,DATEDIF(I1706,'ObjProd (2)'!$C$25,"y")*12+DATEDIF(I1706,'ObjProd (2)'!$C$25,"ym")))/7)&gt;0,
      INT(('ObjProd (2)'!$C$25-EDATE(I1706,DATEDIF(I1706,'ObjProd (2)'!$C$25,"y")*12+DATEDIF(I1706,'ObjProd (2)'!$C$25,"ym")))/7) &amp; " sem.",
      "")
)
)</f>
        <v/>
      </c>
      <c r="L1706" s="11" t="str">
        <f t="shared" si="282"/>
        <v/>
      </c>
      <c r="M1706" s="9" t="str">
        <f t="shared" si="278"/>
        <v/>
      </c>
      <c r="N1706" s="9" t="str" cm="1">
        <f t="array" aca="1" ref="N1706" ca="1">LEFT(L1706, IF(ISNUMBER(SUBSTITUTE(_xludf.MID(L1706, 2, 1), ".", ",")), 1, 2))</f>
        <v/>
      </c>
      <c r="O1706" s="19" t="str">
        <f t="shared" ca="1" si="284"/>
        <v/>
      </c>
      <c r="P1706" s="9" t="str">
        <f t="shared" ca="1" si="285"/>
        <v/>
      </c>
      <c r="Q1706" s="9" t="str">
        <f t="shared" ca="1" si="286"/>
        <v/>
      </c>
      <c r="R1706" s="9" t="str">
        <f t="shared" si="279"/>
        <v/>
      </c>
      <c r="S1706" t="str" cm="1">
        <f t="array" ref="S1706">IF(ISBLANK(C1706),"",IFERROR(INDEX(ListeSeries!$A$2:$A$1045, MATCH(1, (DatasScan!G1706=ListeSeries!$B$2:$B$1045) * (DatasScan!H1706&gt;=ListeSeries!$D$2:$D$1045) * (DatasScan!H1706&lt;=ListeSeries!$E$2:$E$1045), 0)), "no match"))</f>
        <v/>
      </c>
      <c r="T1706" s="7" t="str" cm="1">
        <f t="array" ref="T1706">IF(ISBLANK(C1706),"",IFERROR(INDEX(ListeSeries!$C$2:$C$1045, MATCH(1, (DatasScan!G1706=ListeSeries!$B$2:$B$1045) * (DatasScan!H1706&gt;=ListeSeries!$D$2:$D$1045) * (DatasScan!H1706&lt;=ListeSeries!$E$2:$E$1045), 0)), "no match"))</f>
        <v/>
      </c>
      <c r="U1706" s="11" t="str" cm="1">
        <f t="array" ref="U1706">IF(ISBLANK(C1706),"",IFERROR(INDEX(ListeSeries!$F$2:$F$1045, MATCH(1, (DatasScan!G1706=ListeSeries!$B$2:$B$1045) * (DatasScan!H1706&gt;=ListeSeries!$D$2:$D$1045) * (DatasScan!H1706&lt;=ListeSeries!$E$2:$E$1045), 0)), "no match"))</f>
        <v/>
      </c>
    </row>
    <row r="1707" spans="1:21" ht="15" customHeight="1" x14ac:dyDescent="0.25">
      <c r="A1707" s="6" t="str">
        <f t="shared" si="280"/>
        <v/>
      </c>
      <c r="B1707" s="272"/>
      <c r="F1707" s="7" t="str">
        <f t="shared" si="283"/>
        <v/>
      </c>
      <c r="G1707" s="21" t="str">
        <f>IF(ISBLANK(C1707),"",_xlfn.XLOOKUP(_xlfn.XLOOKUP(VALUE(LEFT(C1707,4)),Souches!$B$2:$B$15000,Souches!$E$2:$E$15000),Varietes!$B$2:$B$500,Varietes!$C$2:$C$500))</f>
        <v/>
      </c>
      <c r="H1707" s="19" t="str">
        <f>IF(ISBLANK(C1707),"",_xlfn.XLOOKUP(VALUE(LEFT(C1707,4)),Souches!$B$2:$B$15000,Souches!$D$2:$D$15000))</f>
        <v/>
      </c>
      <c r="I1707" s="10" t="str">
        <f t="shared" si="281"/>
        <v/>
      </c>
      <c r="J1707" s="19" t="str">
        <f>IF(I1707="","",INT(('ObjProd (2)'!$C$25-I1707)/7 * (ABS('ObjProd (2)'!$C$25-I1707)&gt;=7)))</f>
        <v/>
      </c>
      <c r="K1707" s="10" t="str">
        <f>IF(I1707="","",
IF(AND(DATEDIF(I1707,'ObjProd (2)'!$C$25,"y")=0,DATEDIF(I1707,'ObjProd (2)'!$C$25,"ym")=0,
   INT(('ObjProd (2)'!$C$25-EDATE(I1707,DATEDIF(I1707,'ObjProd (2)'!$C$25,"y")*12+DATEDIF(I1707,'ObjProd (2)'!$C$25,"ym")))/7)=0),
   "&lt; 1 sem.",
   IF(DATEDIF(I1707,'ObjProd (2)'!$C$25,"y")&gt;0,DATEDIF(I1707,'ObjProd (2)'!$C$25,"y") &amp; " " &amp; IF(DATEDIF(I1707,'ObjProd (2)'!$C$25,"y")=1,"an ","ans "),"") &amp;
   IF(DATEDIF(I1707,'ObjProd (2)'!$C$25,"ym")&gt;0,DATEDIF(I1707,'ObjProd (2)'!$C$25,"ym") &amp; " mois ", "") &amp;
   IF(INT(('ObjProd (2)'!$C$25-EDATE(I1707,DATEDIF(I1707,'ObjProd (2)'!$C$25,"y")*12+DATEDIF(I1707,'ObjProd (2)'!$C$25,"ym")))/7)&gt;0,
      INT(('ObjProd (2)'!$C$25-EDATE(I1707,DATEDIF(I1707,'ObjProd (2)'!$C$25,"y")*12+DATEDIF(I1707,'ObjProd (2)'!$C$25,"ym")))/7) &amp; " sem.",
      "")
)
)</f>
        <v/>
      </c>
      <c r="L1707" s="11" t="str">
        <f t="shared" si="282"/>
        <v/>
      </c>
      <c r="M1707" s="9" t="str">
        <f t="shared" si="278"/>
        <v/>
      </c>
      <c r="N1707" s="9" t="str" cm="1">
        <f t="array" aca="1" ref="N1707" ca="1">LEFT(L1707, IF(ISNUMBER(SUBSTITUTE(_xludf.MID(L1707, 2, 1), ".", ",")), 1, 2))</f>
        <v/>
      </c>
      <c r="O1707" s="19" t="str">
        <f t="shared" ca="1" si="284"/>
        <v/>
      </c>
      <c r="P1707" s="9" t="str">
        <f t="shared" ca="1" si="285"/>
        <v/>
      </c>
      <c r="Q1707" s="9" t="str">
        <f t="shared" ca="1" si="286"/>
        <v/>
      </c>
      <c r="R1707" s="9" t="str">
        <f t="shared" si="279"/>
        <v/>
      </c>
      <c r="S1707" t="str" cm="1">
        <f t="array" ref="S1707">IF(ISBLANK(C1707),"",IFERROR(INDEX(ListeSeries!$A$2:$A$1045, MATCH(1, (DatasScan!G1707=ListeSeries!$B$2:$B$1045) * (DatasScan!H1707&gt;=ListeSeries!$D$2:$D$1045) * (DatasScan!H1707&lt;=ListeSeries!$E$2:$E$1045), 0)), "no match"))</f>
        <v/>
      </c>
      <c r="T1707" s="7" t="str" cm="1">
        <f t="array" ref="T1707">IF(ISBLANK(C1707),"",IFERROR(INDEX(ListeSeries!$C$2:$C$1045, MATCH(1, (DatasScan!G1707=ListeSeries!$B$2:$B$1045) * (DatasScan!H1707&gt;=ListeSeries!$D$2:$D$1045) * (DatasScan!H1707&lt;=ListeSeries!$E$2:$E$1045), 0)), "no match"))</f>
        <v/>
      </c>
      <c r="U1707" s="11" t="str" cm="1">
        <f t="array" ref="U1707">IF(ISBLANK(C1707),"",IFERROR(INDEX(ListeSeries!$F$2:$F$1045, MATCH(1, (DatasScan!G1707=ListeSeries!$B$2:$B$1045) * (DatasScan!H1707&gt;=ListeSeries!$D$2:$D$1045) * (DatasScan!H1707&lt;=ListeSeries!$E$2:$E$1045), 0)), "no match"))</f>
        <v/>
      </c>
    </row>
    <row r="1708" spans="1:21" ht="15" customHeight="1" x14ac:dyDescent="0.25">
      <c r="A1708" s="6" t="str">
        <f t="shared" si="280"/>
        <v/>
      </c>
      <c r="B1708" s="272"/>
      <c r="F1708" s="7" t="str">
        <f t="shared" si="283"/>
        <v/>
      </c>
      <c r="G1708" s="21" t="str">
        <f>IF(ISBLANK(C1708),"",_xlfn.XLOOKUP(_xlfn.XLOOKUP(VALUE(LEFT(C1708,4)),Souches!$B$2:$B$15000,Souches!$E$2:$E$15000),Varietes!$B$2:$B$500,Varietes!$C$2:$C$500))</f>
        <v/>
      </c>
      <c r="H1708" s="19" t="str">
        <f>IF(ISBLANK(C1708),"",_xlfn.XLOOKUP(VALUE(LEFT(C1708,4)),Souches!$B$2:$B$15000,Souches!$D$2:$D$15000))</f>
        <v/>
      </c>
      <c r="I1708" s="10" t="str">
        <f t="shared" si="281"/>
        <v/>
      </c>
      <c r="J1708" s="19" t="str">
        <f>IF(I1708="","",INT(('ObjProd (2)'!$C$25-I1708)/7 * (ABS('ObjProd (2)'!$C$25-I1708)&gt;=7)))</f>
        <v/>
      </c>
      <c r="K1708" s="10" t="str">
        <f>IF(I1708="","",
IF(AND(DATEDIF(I1708,'ObjProd (2)'!$C$25,"y")=0,DATEDIF(I1708,'ObjProd (2)'!$C$25,"ym")=0,
   INT(('ObjProd (2)'!$C$25-EDATE(I1708,DATEDIF(I1708,'ObjProd (2)'!$C$25,"y")*12+DATEDIF(I1708,'ObjProd (2)'!$C$25,"ym")))/7)=0),
   "&lt; 1 sem.",
   IF(DATEDIF(I1708,'ObjProd (2)'!$C$25,"y")&gt;0,DATEDIF(I1708,'ObjProd (2)'!$C$25,"y") &amp; " " &amp; IF(DATEDIF(I1708,'ObjProd (2)'!$C$25,"y")=1,"an ","ans "),"") &amp;
   IF(DATEDIF(I1708,'ObjProd (2)'!$C$25,"ym")&gt;0,DATEDIF(I1708,'ObjProd (2)'!$C$25,"ym") &amp; " mois ", "") &amp;
   IF(INT(('ObjProd (2)'!$C$25-EDATE(I1708,DATEDIF(I1708,'ObjProd (2)'!$C$25,"y")*12+DATEDIF(I1708,'ObjProd (2)'!$C$25,"ym")))/7)&gt;0,
      INT(('ObjProd (2)'!$C$25-EDATE(I1708,DATEDIF(I1708,'ObjProd (2)'!$C$25,"y")*12+DATEDIF(I1708,'ObjProd (2)'!$C$25,"ym")))/7) &amp; " sem.",
      "")
)
)</f>
        <v/>
      </c>
      <c r="L1708" s="11" t="str">
        <f t="shared" si="282"/>
        <v/>
      </c>
      <c r="M1708" s="9" t="str">
        <f t="shared" si="278"/>
        <v/>
      </c>
      <c r="N1708" s="9" t="str" cm="1">
        <f t="array" aca="1" ref="N1708" ca="1">LEFT(L1708, IF(ISNUMBER(SUBSTITUTE(_xludf.MID(L1708, 2, 1), ".", ",")), 1, 2))</f>
        <v/>
      </c>
      <c r="O1708" s="19" t="str">
        <f t="shared" ca="1" si="284"/>
        <v/>
      </c>
      <c r="P1708" s="9" t="str">
        <f t="shared" ca="1" si="285"/>
        <v/>
      </c>
      <c r="Q1708" s="9" t="str">
        <f t="shared" ca="1" si="286"/>
        <v/>
      </c>
      <c r="R1708" s="9" t="str">
        <f t="shared" si="279"/>
        <v/>
      </c>
      <c r="S1708" t="str" cm="1">
        <f t="array" ref="S1708">IF(ISBLANK(C1708),"",IFERROR(INDEX(ListeSeries!$A$2:$A$1045, MATCH(1, (DatasScan!G1708=ListeSeries!$B$2:$B$1045) * (DatasScan!H1708&gt;=ListeSeries!$D$2:$D$1045) * (DatasScan!H1708&lt;=ListeSeries!$E$2:$E$1045), 0)), "no match"))</f>
        <v/>
      </c>
      <c r="T1708" s="7" t="str" cm="1">
        <f t="array" ref="T1708">IF(ISBLANK(C1708),"",IFERROR(INDEX(ListeSeries!$C$2:$C$1045, MATCH(1, (DatasScan!G1708=ListeSeries!$B$2:$B$1045) * (DatasScan!H1708&gt;=ListeSeries!$D$2:$D$1045) * (DatasScan!H1708&lt;=ListeSeries!$E$2:$E$1045), 0)), "no match"))</f>
        <v/>
      </c>
      <c r="U1708" s="11" t="str" cm="1">
        <f t="array" ref="U1708">IF(ISBLANK(C1708),"",IFERROR(INDEX(ListeSeries!$F$2:$F$1045, MATCH(1, (DatasScan!G1708=ListeSeries!$B$2:$B$1045) * (DatasScan!H1708&gt;=ListeSeries!$D$2:$D$1045) * (DatasScan!H1708&lt;=ListeSeries!$E$2:$E$1045), 0)), "no match"))</f>
        <v/>
      </c>
    </row>
    <row r="1709" spans="1:21" ht="15" customHeight="1" x14ac:dyDescent="0.25">
      <c r="A1709" s="6" t="str">
        <f t="shared" si="280"/>
        <v/>
      </c>
      <c r="B1709" s="272"/>
      <c r="F1709" s="7" t="str">
        <f t="shared" si="283"/>
        <v/>
      </c>
      <c r="G1709" s="21" t="str">
        <f>IF(ISBLANK(C1709),"",_xlfn.XLOOKUP(_xlfn.XLOOKUP(VALUE(LEFT(C1709,4)),Souches!$B$2:$B$15000,Souches!$E$2:$E$15000),Varietes!$B$2:$B$500,Varietes!$C$2:$C$500))</f>
        <v/>
      </c>
      <c r="H1709" s="19" t="str">
        <f>IF(ISBLANK(C1709),"",_xlfn.XLOOKUP(VALUE(LEFT(C1709,4)),Souches!$B$2:$B$15000,Souches!$D$2:$D$15000))</f>
        <v/>
      </c>
      <c r="I1709" s="10" t="str">
        <f t="shared" si="281"/>
        <v/>
      </c>
      <c r="J1709" s="19" t="str">
        <f>IF(I1709="","",INT(('ObjProd (2)'!$C$25-I1709)/7 * (ABS('ObjProd (2)'!$C$25-I1709)&gt;=7)))</f>
        <v/>
      </c>
      <c r="K1709" s="10" t="str">
        <f>IF(I1709="","",
IF(AND(DATEDIF(I1709,'ObjProd (2)'!$C$25,"y")=0,DATEDIF(I1709,'ObjProd (2)'!$C$25,"ym")=0,
   INT(('ObjProd (2)'!$C$25-EDATE(I1709,DATEDIF(I1709,'ObjProd (2)'!$C$25,"y")*12+DATEDIF(I1709,'ObjProd (2)'!$C$25,"ym")))/7)=0),
   "&lt; 1 sem.",
   IF(DATEDIF(I1709,'ObjProd (2)'!$C$25,"y")&gt;0,DATEDIF(I1709,'ObjProd (2)'!$C$25,"y") &amp; " " &amp; IF(DATEDIF(I1709,'ObjProd (2)'!$C$25,"y")=1,"an ","ans "),"") &amp;
   IF(DATEDIF(I1709,'ObjProd (2)'!$C$25,"ym")&gt;0,DATEDIF(I1709,'ObjProd (2)'!$C$25,"ym") &amp; " mois ", "") &amp;
   IF(INT(('ObjProd (2)'!$C$25-EDATE(I1709,DATEDIF(I1709,'ObjProd (2)'!$C$25,"y")*12+DATEDIF(I1709,'ObjProd (2)'!$C$25,"ym")))/7)&gt;0,
      INT(('ObjProd (2)'!$C$25-EDATE(I1709,DATEDIF(I1709,'ObjProd (2)'!$C$25,"y")*12+DATEDIF(I1709,'ObjProd (2)'!$C$25,"ym")))/7) &amp; " sem.",
      "")
)
)</f>
        <v/>
      </c>
      <c r="L1709" s="11" t="str">
        <f t="shared" si="282"/>
        <v/>
      </c>
      <c r="M1709" s="9" t="str">
        <f t="shared" si="278"/>
        <v/>
      </c>
      <c r="N1709" s="9" t="str" cm="1">
        <f t="array" aca="1" ref="N1709" ca="1">LEFT(L1709, IF(ISNUMBER(SUBSTITUTE(_xludf.MID(L1709, 2, 1), ".", ",")), 1, 2))</f>
        <v/>
      </c>
      <c r="O1709" s="19" t="str">
        <f t="shared" ca="1" si="284"/>
        <v/>
      </c>
      <c r="P1709" s="9" t="str">
        <f t="shared" ca="1" si="285"/>
        <v/>
      </c>
      <c r="Q1709" s="9" t="str">
        <f t="shared" ca="1" si="286"/>
        <v/>
      </c>
      <c r="R1709" s="9" t="str">
        <f t="shared" si="279"/>
        <v/>
      </c>
      <c r="S1709" t="str" cm="1">
        <f t="array" ref="S1709">IF(ISBLANK(C1709),"",IFERROR(INDEX(ListeSeries!$A$2:$A$1045, MATCH(1, (DatasScan!G1709=ListeSeries!$B$2:$B$1045) * (DatasScan!H1709&gt;=ListeSeries!$D$2:$D$1045) * (DatasScan!H1709&lt;=ListeSeries!$E$2:$E$1045), 0)), "no match"))</f>
        <v/>
      </c>
      <c r="T1709" s="7" t="str" cm="1">
        <f t="array" ref="T1709">IF(ISBLANK(C1709),"",IFERROR(INDEX(ListeSeries!$C$2:$C$1045, MATCH(1, (DatasScan!G1709=ListeSeries!$B$2:$B$1045) * (DatasScan!H1709&gt;=ListeSeries!$D$2:$D$1045) * (DatasScan!H1709&lt;=ListeSeries!$E$2:$E$1045), 0)), "no match"))</f>
        <v/>
      </c>
      <c r="U1709" s="11" t="str" cm="1">
        <f t="array" ref="U1709">IF(ISBLANK(C1709),"",IFERROR(INDEX(ListeSeries!$F$2:$F$1045, MATCH(1, (DatasScan!G1709=ListeSeries!$B$2:$B$1045) * (DatasScan!H1709&gt;=ListeSeries!$D$2:$D$1045) * (DatasScan!H1709&lt;=ListeSeries!$E$2:$E$1045), 0)), "no match"))</f>
        <v/>
      </c>
    </row>
    <row r="1710" spans="1:21" ht="15" customHeight="1" x14ac:dyDescent="0.25">
      <c r="A1710" s="6" t="str">
        <f t="shared" si="280"/>
        <v/>
      </c>
      <c r="B1710" s="272"/>
      <c r="F1710" s="7" t="str">
        <f t="shared" si="283"/>
        <v/>
      </c>
      <c r="G1710" s="21" t="str">
        <f>IF(ISBLANK(C1710),"",_xlfn.XLOOKUP(_xlfn.XLOOKUP(VALUE(LEFT(C1710,4)),Souches!$B$2:$B$15000,Souches!$E$2:$E$15000),Varietes!$B$2:$B$500,Varietes!$C$2:$C$500))</f>
        <v/>
      </c>
      <c r="H1710" s="19" t="str">
        <f>IF(ISBLANK(C1710),"",_xlfn.XLOOKUP(VALUE(LEFT(C1710,4)),Souches!$B$2:$B$15000,Souches!$D$2:$D$15000))</f>
        <v/>
      </c>
      <c r="I1710" s="10" t="str">
        <f t="shared" si="281"/>
        <v/>
      </c>
      <c r="J1710" s="19" t="str">
        <f>IF(I1710="","",INT(('ObjProd (2)'!$C$25-I1710)/7 * (ABS('ObjProd (2)'!$C$25-I1710)&gt;=7)))</f>
        <v/>
      </c>
      <c r="K1710" s="10" t="str">
        <f>IF(I1710="","",
IF(AND(DATEDIF(I1710,'ObjProd (2)'!$C$25,"y")=0,DATEDIF(I1710,'ObjProd (2)'!$C$25,"ym")=0,
   INT(('ObjProd (2)'!$C$25-EDATE(I1710,DATEDIF(I1710,'ObjProd (2)'!$C$25,"y")*12+DATEDIF(I1710,'ObjProd (2)'!$C$25,"ym")))/7)=0),
   "&lt; 1 sem.",
   IF(DATEDIF(I1710,'ObjProd (2)'!$C$25,"y")&gt;0,DATEDIF(I1710,'ObjProd (2)'!$C$25,"y") &amp; " " &amp; IF(DATEDIF(I1710,'ObjProd (2)'!$C$25,"y")=1,"an ","ans "),"") &amp;
   IF(DATEDIF(I1710,'ObjProd (2)'!$C$25,"ym")&gt;0,DATEDIF(I1710,'ObjProd (2)'!$C$25,"ym") &amp; " mois ", "") &amp;
   IF(INT(('ObjProd (2)'!$C$25-EDATE(I1710,DATEDIF(I1710,'ObjProd (2)'!$C$25,"y")*12+DATEDIF(I1710,'ObjProd (2)'!$C$25,"ym")))/7)&gt;0,
      INT(('ObjProd (2)'!$C$25-EDATE(I1710,DATEDIF(I1710,'ObjProd (2)'!$C$25,"y")*12+DATEDIF(I1710,'ObjProd (2)'!$C$25,"ym")))/7) &amp; " sem.",
      "")
)
)</f>
        <v/>
      </c>
      <c r="L1710" s="11" t="str">
        <f t="shared" si="282"/>
        <v/>
      </c>
      <c r="M1710" s="9" t="str">
        <f t="shared" si="278"/>
        <v/>
      </c>
      <c r="N1710" s="9" t="str" cm="1">
        <f t="array" aca="1" ref="N1710" ca="1">LEFT(L1710, IF(ISNUMBER(SUBSTITUTE(_xludf.MID(L1710, 2, 1), ".", ",")), 1, 2))</f>
        <v/>
      </c>
      <c r="O1710" s="19" t="str">
        <f t="shared" ca="1" si="284"/>
        <v/>
      </c>
      <c r="P1710" s="9" t="str">
        <f t="shared" ca="1" si="285"/>
        <v/>
      </c>
      <c r="Q1710" s="9" t="str">
        <f t="shared" ca="1" si="286"/>
        <v/>
      </c>
      <c r="R1710" s="9" t="str">
        <f t="shared" si="279"/>
        <v/>
      </c>
      <c r="S1710" t="str" cm="1">
        <f t="array" ref="S1710">IF(ISBLANK(C1710),"",IFERROR(INDEX(ListeSeries!$A$2:$A$1045, MATCH(1, (DatasScan!G1710=ListeSeries!$B$2:$B$1045) * (DatasScan!H1710&gt;=ListeSeries!$D$2:$D$1045) * (DatasScan!H1710&lt;=ListeSeries!$E$2:$E$1045), 0)), "no match"))</f>
        <v/>
      </c>
      <c r="T1710" s="7" t="str" cm="1">
        <f t="array" ref="T1710">IF(ISBLANK(C1710),"",IFERROR(INDEX(ListeSeries!$C$2:$C$1045, MATCH(1, (DatasScan!G1710=ListeSeries!$B$2:$B$1045) * (DatasScan!H1710&gt;=ListeSeries!$D$2:$D$1045) * (DatasScan!H1710&lt;=ListeSeries!$E$2:$E$1045), 0)), "no match"))</f>
        <v/>
      </c>
      <c r="U1710" s="11" t="str" cm="1">
        <f t="array" ref="U1710">IF(ISBLANK(C1710),"",IFERROR(INDEX(ListeSeries!$F$2:$F$1045, MATCH(1, (DatasScan!G1710=ListeSeries!$B$2:$B$1045) * (DatasScan!H1710&gt;=ListeSeries!$D$2:$D$1045) * (DatasScan!H1710&lt;=ListeSeries!$E$2:$E$1045), 0)), "no match"))</f>
        <v/>
      </c>
    </row>
    <row r="1711" spans="1:21" ht="15" customHeight="1" x14ac:dyDescent="0.25">
      <c r="A1711" s="6" t="str">
        <f t="shared" si="280"/>
        <v/>
      </c>
      <c r="B1711" s="272"/>
      <c r="F1711" s="7" t="str">
        <f t="shared" si="283"/>
        <v/>
      </c>
      <c r="G1711" s="21" t="str">
        <f>IF(ISBLANK(C1711),"",_xlfn.XLOOKUP(_xlfn.XLOOKUP(VALUE(LEFT(C1711,4)),Souches!$B$2:$B$15000,Souches!$E$2:$E$15000),Varietes!$B$2:$B$500,Varietes!$C$2:$C$500))</f>
        <v/>
      </c>
      <c r="H1711" s="19" t="str">
        <f>IF(ISBLANK(C1711),"",_xlfn.XLOOKUP(VALUE(LEFT(C1711,4)),Souches!$B$2:$B$15000,Souches!$D$2:$D$15000))</f>
        <v/>
      </c>
      <c r="I1711" s="10" t="str">
        <f t="shared" si="281"/>
        <v/>
      </c>
      <c r="J1711" s="19" t="str">
        <f>IF(I1711="","",INT(('ObjProd (2)'!$C$25-I1711)/7 * (ABS('ObjProd (2)'!$C$25-I1711)&gt;=7)))</f>
        <v/>
      </c>
      <c r="K1711" s="10" t="str">
        <f>IF(I1711="","",
IF(AND(DATEDIF(I1711,'ObjProd (2)'!$C$25,"y")=0,DATEDIF(I1711,'ObjProd (2)'!$C$25,"ym")=0,
   INT(('ObjProd (2)'!$C$25-EDATE(I1711,DATEDIF(I1711,'ObjProd (2)'!$C$25,"y")*12+DATEDIF(I1711,'ObjProd (2)'!$C$25,"ym")))/7)=0),
   "&lt; 1 sem.",
   IF(DATEDIF(I1711,'ObjProd (2)'!$C$25,"y")&gt;0,DATEDIF(I1711,'ObjProd (2)'!$C$25,"y") &amp; " " &amp; IF(DATEDIF(I1711,'ObjProd (2)'!$C$25,"y")=1,"an ","ans "),"") &amp;
   IF(DATEDIF(I1711,'ObjProd (2)'!$C$25,"ym")&gt;0,DATEDIF(I1711,'ObjProd (2)'!$C$25,"ym") &amp; " mois ", "") &amp;
   IF(INT(('ObjProd (2)'!$C$25-EDATE(I1711,DATEDIF(I1711,'ObjProd (2)'!$C$25,"y")*12+DATEDIF(I1711,'ObjProd (2)'!$C$25,"ym")))/7)&gt;0,
      INT(('ObjProd (2)'!$C$25-EDATE(I1711,DATEDIF(I1711,'ObjProd (2)'!$C$25,"y")*12+DATEDIF(I1711,'ObjProd (2)'!$C$25,"ym")))/7) &amp; " sem.",
      "")
)
)</f>
        <v/>
      </c>
      <c r="L1711" s="11" t="str">
        <f t="shared" si="282"/>
        <v/>
      </c>
      <c r="M1711" s="9" t="str">
        <f t="shared" si="278"/>
        <v/>
      </c>
      <c r="N1711" s="9" t="str" cm="1">
        <f t="array" aca="1" ref="N1711" ca="1">LEFT(L1711, IF(ISNUMBER(SUBSTITUTE(_xludf.MID(L1711, 2, 1), ".", ",")), 1, 2))</f>
        <v/>
      </c>
      <c r="O1711" s="19" t="str">
        <f t="shared" ca="1" si="284"/>
        <v/>
      </c>
      <c r="P1711" s="9" t="str">
        <f t="shared" ca="1" si="285"/>
        <v/>
      </c>
      <c r="Q1711" s="9" t="str">
        <f t="shared" ca="1" si="286"/>
        <v/>
      </c>
      <c r="R1711" s="9" t="str">
        <f t="shared" si="279"/>
        <v/>
      </c>
      <c r="S1711" t="str" cm="1">
        <f t="array" ref="S1711">IF(ISBLANK(C1711),"",IFERROR(INDEX(ListeSeries!$A$2:$A$1045, MATCH(1, (DatasScan!G1711=ListeSeries!$B$2:$B$1045) * (DatasScan!H1711&gt;=ListeSeries!$D$2:$D$1045) * (DatasScan!H1711&lt;=ListeSeries!$E$2:$E$1045), 0)), "no match"))</f>
        <v/>
      </c>
      <c r="T1711" s="7" t="str" cm="1">
        <f t="array" ref="T1711">IF(ISBLANK(C1711),"",IFERROR(INDEX(ListeSeries!$C$2:$C$1045, MATCH(1, (DatasScan!G1711=ListeSeries!$B$2:$B$1045) * (DatasScan!H1711&gt;=ListeSeries!$D$2:$D$1045) * (DatasScan!H1711&lt;=ListeSeries!$E$2:$E$1045), 0)), "no match"))</f>
        <v/>
      </c>
      <c r="U1711" s="11" t="str" cm="1">
        <f t="array" ref="U1711">IF(ISBLANK(C1711),"",IFERROR(INDEX(ListeSeries!$F$2:$F$1045, MATCH(1, (DatasScan!G1711=ListeSeries!$B$2:$B$1045) * (DatasScan!H1711&gt;=ListeSeries!$D$2:$D$1045) * (DatasScan!H1711&lt;=ListeSeries!$E$2:$E$1045), 0)), "no match"))</f>
        <v/>
      </c>
    </row>
    <row r="1712" spans="1:21" ht="15" customHeight="1" x14ac:dyDescent="0.25">
      <c r="A1712" s="6" t="str">
        <f t="shared" si="280"/>
        <v/>
      </c>
      <c r="B1712" s="272"/>
      <c r="F1712" s="7" t="str">
        <f t="shared" si="283"/>
        <v/>
      </c>
      <c r="G1712" s="21" t="str">
        <f>IF(ISBLANK(C1712),"",_xlfn.XLOOKUP(_xlfn.XLOOKUP(VALUE(LEFT(C1712,4)),Souches!$B$2:$B$15000,Souches!$E$2:$E$15000),Varietes!$B$2:$B$500,Varietes!$C$2:$C$500))</f>
        <v/>
      </c>
      <c r="H1712" s="19" t="str">
        <f>IF(ISBLANK(C1712),"",_xlfn.XLOOKUP(VALUE(LEFT(C1712,4)),Souches!$B$2:$B$15000,Souches!$D$2:$D$15000))</f>
        <v/>
      </c>
      <c r="I1712" s="10" t="str">
        <f t="shared" si="281"/>
        <v/>
      </c>
      <c r="J1712" s="19" t="str">
        <f>IF(I1712="","",INT(('ObjProd (2)'!$C$25-I1712)/7 * (ABS('ObjProd (2)'!$C$25-I1712)&gt;=7)))</f>
        <v/>
      </c>
      <c r="K1712" s="10" t="str">
        <f>IF(I1712="","",
IF(AND(DATEDIF(I1712,'ObjProd (2)'!$C$25,"y")=0,DATEDIF(I1712,'ObjProd (2)'!$C$25,"ym")=0,
   INT(('ObjProd (2)'!$C$25-EDATE(I1712,DATEDIF(I1712,'ObjProd (2)'!$C$25,"y")*12+DATEDIF(I1712,'ObjProd (2)'!$C$25,"ym")))/7)=0),
   "&lt; 1 sem.",
   IF(DATEDIF(I1712,'ObjProd (2)'!$C$25,"y")&gt;0,DATEDIF(I1712,'ObjProd (2)'!$C$25,"y") &amp; " " &amp; IF(DATEDIF(I1712,'ObjProd (2)'!$C$25,"y")=1,"an ","ans "),"") &amp;
   IF(DATEDIF(I1712,'ObjProd (2)'!$C$25,"ym")&gt;0,DATEDIF(I1712,'ObjProd (2)'!$C$25,"ym") &amp; " mois ", "") &amp;
   IF(INT(('ObjProd (2)'!$C$25-EDATE(I1712,DATEDIF(I1712,'ObjProd (2)'!$C$25,"y")*12+DATEDIF(I1712,'ObjProd (2)'!$C$25,"ym")))/7)&gt;0,
      INT(('ObjProd (2)'!$C$25-EDATE(I1712,DATEDIF(I1712,'ObjProd (2)'!$C$25,"y")*12+DATEDIF(I1712,'ObjProd (2)'!$C$25,"ym")))/7) &amp; " sem.",
      "")
)
)</f>
        <v/>
      </c>
      <c r="L1712" s="11" t="str">
        <f t="shared" si="282"/>
        <v/>
      </c>
      <c r="M1712" s="9" t="str">
        <f t="shared" si="278"/>
        <v/>
      </c>
      <c r="N1712" s="9" t="str" cm="1">
        <f t="array" aca="1" ref="N1712" ca="1">LEFT(L1712, IF(ISNUMBER(SUBSTITUTE(_xludf.MID(L1712, 2, 1), ".", ",")), 1, 2))</f>
        <v/>
      </c>
      <c r="O1712" s="19" t="str">
        <f t="shared" ca="1" si="284"/>
        <v/>
      </c>
      <c r="P1712" s="9" t="str">
        <f t="shared" ca="1" si="285"/>
        <v/>
      </c>
      <c r="Q1712" s="9" t="str">
        <f t="shared" ca="1" si="286"/>
        <v/>
      </c>
      <c r="R1712" s="9" t="str">
        <f t="shared" si="279"/>
        <v/>
      </c>
      <c r="S1712" t="str" cm="1">
        <f t="array" ref="S1712">IF(ISBLANK(C1712),"",IFERROR(INDEX(ListeSeries!$A$2:$A$1045, MATCH(1, (DatasScan!G1712=ListeSeries!$B$2:$B$1045) * (DatasScan!H1712&gt;=ListeSeries!$D$2:$D$1045) * (DatasScan!H1712&lt;=ListeSeries!$E$2:$E$1045), 0)), "no match"))</f>
        <v/>
      </c>
      <c r="T1712" s="7" t="str" cm="1">
        <f t="array" ref="T1712">IF(ISBLANK(C1712),"",IFERROR(INDEX(ListeSeries!$C$2:$C$1045, MATCH(1, (DatasScan!G1712=ListeSeries!$B$2:$B$1045) * (DatasScan!H1712&gt;=ListeSeries!$D$2:$D$1045) * (DatasScan!H1712&lt;=ListeSeries!$E$2:$E$1045), 0)), "no match"))</f>
        <v/>
      </c>
      <c r="U1712" s="11" t="str" cm="1">
        <f t="array" ref="U1712">IF(ISBLANK(C1712),"",IFERROR(INDEX(ListeSeries!$F$2:$F$1045, MATCH(1, (DatasScan!G1712=ListeSeries!$B$2:$B$1045) * (DatasScan!H1712&gt;=ListeSeries!$D$2:$D$1045) * (DatasScan!H1712&lt;=ListeSeries!$E$2:$E$1045), 0)), "no match"))</f>
        <v/>
      </c>
    </row>
    <row r="1713" spans="1:21" ht="15" customHeight="1" x14ac:dyDescent="0.25">
      <c r="A1713" s="6" t="str">
        <f t="shared" si="280"/>
        <v/>
      </c>
      <c r="B1713" s="272"/>
      <c r="F1713" s="7" t="str">
        <f t="shared" si="283"/>
        <v/>
      </c>
      <c r="G1713" s="21" t="str">
        <f>IF(ISBLANK(C1713),"",_xlfn.XLOOKUP(_xlfn.XLOOKUP(VALUE(LEFT(C1713,4)),Souches!$B$2:$B$15000,Souches!$E$2:$E$15000),Varietes!$B$2:$B$500,Varietes!$C$2:$C$500))</f>
        <v/>
      </c>
      <c r="H1713" s="19" t="str">
        <f>IF(ISBLANK(C1713),"",_xlfn.XLOOKUP(VALUE(LEFT(C1713,4)),Souches!$B$2:$B$15000,Souches!$D$2:$D$15000))</f>
        <v/>
      </c>
      <c r="I1713" s="10" t="str">
        <f t="shared" si="281"/>
        <v/>
      </c>
      <c r="J1713" s="19" t="str">
        <f>IF(I1713="","",INT(('ObjProd (2)'!$C$25-I1713)/7 * (ABS('ObjProd (2)'!$C$25-I1713)&gt;=7)))</f>
        <v/>
      </c>
      <c r="K1713" s="10" t="str">
        <f>IF(I1713="","",
IF(AND(DATEDIF(I1713,'ObjProd (2)'!$C$25,"y")=0,DATEDIF(I1713,'ObjProd (2)'!$C$25,"ym")=0,
   INT(('ObjProd (2)'!$C$25-EDATE(I1713,DATEDIF(I1713,'ObjProd (2)'!$C$25,"y")*12+DATEDIF(I1713,'ObjProd (2)'!$C$25,"ym")))/7)=0),
   "&lt; 1 sem.",
   IF(DATEDIF(I1713,'ObjProd (2)'!$C$25,"y")&gt;0,DATEDIF(I1713,'ObjProd (2)'!$C$25,"y") &amp; " " &amp; IF(DATEDIF(I1713,'ObjProd (2)'!$C$25,"y")=1,"an ","ans "),"") &amp;
   IF(DATEDIF(I1713,'ObjProd (2)'!$C$25,"ym")&gt;0,DATEDIF(I1713,'ObjProd (2)'!$C$25,"ym") &amp; " mois ", "") &amp;
   IF(INT(('ObjProd (2)'!$C$25-EDATE(I1713,DATEDIF(I1713,'ObjProd (2)'!$C$25,"y")*12+DATEDIF(I1713,'ObjProd (2)'!$C$25,"ym")))/7)&gt;0,
      INT(('ObjProd (2)'!$C$25-EDATE(I1713,DATEDIF(I1713,'ObjProd (2)'!$C$25,"y")*12+DATEDIF(I1713,'ObjProd (2)'!$C$25,"ym")))/7) &amp; " sem.",
      "")
)
)</f>
        <v/>
      </c>
      <c r="L1713" s="11" t="str">
        <f t="shared" si="282"/>
        <v/>
      </c>
      <c r="M1713" s="9" t="str">
        <f t="shared" si="278"/>
        <v/>
      </c>
      <c r="N1713" s="9" t="str" cm="1">
        <f t="array" aca="1" ref="N1713" ca="1">LEFT(L1713, IF(ISNUMBER(SUBSTITUTE(_xludf.MID(L1713, 2, 1), ".", ",")), 1, 2))</f>
        <v/>
      </c>
      <c r="O1713" s="19" t="str">
        <f t="shared" ca="1" si="284"/>
        <v/>
      </c>
      <c r="P1713" s="9" t="str">
        <f t="shared" ca="1" si="285"/>
        <v/>
      </c>
      <c r="Q1713" s="9" t="str">
        <f t="shared" ca="1" si="286"/>
        <v/>
      </c>
      <c r="R1713" s="9" t="str">
        <f t="shared" si="279"/>
        <v/>
      </c>
      <c r="S1713" t="str" cm="1">
        <f t="array" ref="S1713">IF(ISBLANK(C1713),"",IFERROR(INDEX(ListeSeries!$A$2:$A$1045, MATCH(1, (DatasScan!G1713=ListeSeries!$B$2:$B$1045) * (DatasScan!H1713&gt;=ListeSeries!$D$2:$D$1045) * (DatasScan!H1713&lt;=ListeSeries!$E$2:$E$1045), 0)), "no match"))</f>
        <v/>
      </c>
      <c r="T1713" s="7" t="str" cm="1">
        <f t="array" ref="T1713">IF(ISBLANK(C1713),"",IFERROR(INDEX(ListeSeries!$C$2:$C$1045, MATCH(1, (DatasScan!G1713=ListeSeries!$B$2:$B$1045) * (DatasScan!H1713&gt;=ListeSeries!$D$2:$D$1045) * (DatasScan!H1713&lt;=ListeSeries!$E$2:$E$1045), 0)), "no match"))</f>
        <v/>
      </c>
      <c r="U1713" s="11" t="str" cm="1">
        <f t="array" ref="U1713">IF(ISBLANK(C1713),"",IFERROR(INDEX(ListeSeries!$F$2:$F$1045, MATCH(1, (DatasScan!G1713=ListeSeries!$B$2:$B$1045) * (DatasScan!H1713&gt;=ListeSeries!$D$2:$D$1045) * (DatasScan!H1713&lt;=ListeSeries!$E$2:$E$1045), 0)), "no match"))</f>
        <v/>
      </c>
    </row>
    <row r="1714" spans="1:21" ht="15" customHeight="1" x14ac:dyDescent="0.25">
      <c r="A1714" s="6" t="str">
        <f t="shared" si="280"/>
        <v/>
      </c>
      <c r="B1714" s="272"/>
      <c r="F1714" s="7" t="str">
        <f t="shared" si="283"/>
        <v/>
      </c>
      <c r="G1714" s="21" t="str">
        <f>IF(ISBLANK(C1714),"",_xlfn.XLOOKUP(_xlfn.XLOOKUP(VALUE(LEFT(C1714,4)),Souches!$B$2:$B$15000,Souches!$E$2:$E$15000),Varietes!$B$2:$B$500,Varietes!$C$2:$C$500))</f>
        <v/>
      </c>
      <c r="H1714" s="19" t="str">
        <f>IF(ISBLANK(C1714),"",_xlfn.XLOOKUP(VALUE(LEFT(C1714,4)),Souches!$B$2:$B$15000,Souches!$D$2:$D$15000))</f>
        <v/>
      </c>
      <c r="I1714" s="10" t="str">
        <f t="shared" si="281"/>
        <v/>
      </c>
      <c r="J1714" s="19" t="str">
        <f>IF(I1714="","",INT(('ObjProd (2)'!$C$25-I1714)/7 * (ABS('ObjProd (2)'!$C$25-I1714)&gt;=7)))</f>
        <v/>
      </c>
      <c r="K1714" s="10" t="str">
        <f>IF(I1714="","",
IF(AND(DATEDIF(I1714,'ObjProd (2)'!$C$25,"y")=0,DATEDIF(I1714,'ObjProd (2)'!$C$25,"ym")=0,
   INT(('ObjProd (2)'!$C$25-EDATE(I1714,DATEDIF(I1714,'ObjProd (2)'!$C$25,"y")*12+DATEDIF(I1714,'ObjProd (2)'!$C$25,"ym")))/7)=0),
   "&lt; 1 sem.",
   IF(DATEDIF(I1714,'ObjProd (2)'!$C$25,"y")&gt;0,DATEDIF(I1714,'ObjProd (2)'!$C$25,"y") &amp; " " &amp; IF(DATEDIF(I1714,'ObjProd (2)'!$C$25,"y")=1,"an ","ans "),"") &amp;
   IF(DATEDIF(I1714,'ObjProd (2)'!$C$25,"ym")&gt;0,DATEDIF(I1714,'ObjProd (2)'!$C$25,"ym") &amp; " mois ", "") &amp;
   IF(INT(('ObjProd (2)'!$C$25-EDATE(I1714,DATEDIF(I1714,'ObjProd (2)'!$C$25,"y")*12+DATEDIF(I1714,'ObjProd (2)'!$C$25,"ym")))/7)&gt;0,
      INT(('ObjProd (2)'!$C$25-EDATE(I1714,DATEDIF(I1714,'ObjProd (2)'!$C$25,"y")*12+DATEDIF(I1714,'ObjProd (2)'!$C$25,"ym")))/7) &amp; " sem.",
      "")
)
)</f>
        <v/>
      </c>
      <c r="L1714" s="11" t="str">
        <f t="shared" si="282"/>
        <v/>
      </c>
      <c r="M1714" s="9" t="str">
        <f t="shared" si="278"/>
        <v/>
      </c>
      <c r="N1714" s="9" t="str" cm="1">
        <f t="array" aca="1" ref="N1714" ca="1">LEFT(L1714, IF(ISNUMBER(SUBSTITUTE(_xludf.MID(L1714, 2, 1), ".", ",")), 1, 2))</f>
        <v/>
      </c>
      <c r="O1714" s="19" t="str">
        <f t="shared" ca="1" si="284"/>
        <v/>
      </c>
      <c r="P1714" s="9" t="str">
        <f t="shared" ca="1" si="285"/>
        <v/>
      </c>
      <c r="Q1714" s="9" t="str">
        <f t="shared" ca="1" si="286"/>
        <v/>
      </c>
      <c r="R1714" s="9" t="str">
        <f t="shared" si="279"/>
        <v/>
      </c>
      <c r="S1714" t="str" cm="1">
        <f t="array" ref="S1714">IF(ISBLANK(C1714),"",IFERROR(INDEX(ListeSeries!$A$2:$A$1045, MATCH(1, (DatasScan!G1714=ListeSeries!$B$2:$B$1045) * (DatasScan!H1714&gt;=ListeSeries!$D$2:$D$1045) * (DatasScan!H1714&lt;=ListeSeries!$E$2:$E$1045), 0)), "no match"))</f>
        <v/>
      </c>
      <c r="T1714" s="7" t="str" cm="1">
        <f t="array" ref="T1714">IF(ISBLANK(C1714),"",IFERROR(INDEX(ListeSeries!$C$2:$C$1045, MATCH(1, (DatasScan!G1714=ListeSeries!$B$2:$B$1045) * (DatasScan!H1714&gt;=ListeSeries!$D$2:$D$1045) * (DatasScan!H1714&lt;=ListeSeries!$E$2:$E$1045), 0)), "no match"))</f>
        <v/>
      </c>
      <c r="U1714" s="11" t="str" cm="1">
        <f t="array" ref="U1714">IF(ISBLANK(C1714),"",IFERROR(INDEX(ListeSeries!$F$2:$F$1045, MATCH(1, (DatasScan!G1714=ListeSeries!$B$2:$B$1045) * (DatasScan!H1714&gt;=ListeSeries!$D$2:$D$1045) * (DatasScan!H1714&lt;=ListeSeries!$E$2:$E$1045), 0)), "no match"))</f>
        <v/>
      </c>
    </row>
    <row r="1715" spans="1:21" ht="15" customHeight="1" x14ac:dyDescent="0.25">
      <c r="A1715" s="6" t="str">
        <f t="shared" si="280"/>
        <v/>
      </c>
      <c r="B1715" s="272"/>
      <c r="F1715" s="7" t="str">
        <f t="shared" si="283"/>
        <v/>
      </c>
      <c r="G1715" s="21" t="str">
        <f>IF(ISBLANK(C1715),"",_xlfn.XLOOKUP(_xlfn.XLOOKUP(VALUE(LEFT(C1715,4)),Souches!$B$2:$B$15000,Souches!$E$2:$E$15000),Varietes!$B$2:$B$500,Varietes!$C$2:$C$500))</f>
        <v/>
      </c>
      <c r="H1715" s="19" t="str">
        <f>IF(ISBLANK(C1715),"",_xlfn.XLOOKUP(VALUE(LEFT(C1715,4)),Souches!$B$2:$B$15000,Souches!$D$2:$D$15000))</f>
        <v/>
      </c>
      <c r="I1715" s="10" t="str">
        <f t="shared" si="281"/>
        <v/>
      </c>
      <c r="J1715" s="19" t="str">
        <f>IF(I1715="","",INT(('ObjProd (2)'!$C$25-I1715)/7 * (ABS('ObjProd (2)'!$C$25-I1715)&gt;=7)))</f>
        <v/>
      </c>
      <c r="K1715" s="10" t="str">
        <f>IF(I1715="","",
IF(AND(DATEDIF(I1715,'ObjProd (2)'!$C$25,"y")=0,DATEDIF(I1715,'ObjProd (2)'!$C$25,"ym")=0,
   INT(('ObjProd (2)'!$C$25-EDATE(I1715,DATEDIF(I1715,'ObjProd (2)'!$C$25,"y")*12+DATEDIF(I1715,'ObjProd (2)'!$C$25,"ym")))/7)=0),
   "&lt; 1 sem.",
   IF(DATEDIF(I1715,'ObjProd (2)'!$C$25,"y")&gt;0,DATEDIF(I1715,'ObjProd (2)'!$C$25,"y") &amp; " " &amp; IF(DATEDIF(I1715,'ObjProd (2)'!$C$25,"y")=1,"an ","ans "),"") &amp;
   IF(DATEDIF(I1715,'ObjProd (2)'!$C$25,"ym")&gt;0,DATEDIF(I1715,'ObjProd (2)'!$C$25,"ym") &amp; " mois ", "") &amp;
   IF(INT(('ObjProd (2)'!$C$25-EDATE(I1715,DATEDIF(I1715,'ObjProd (2)'!$C$25,"y")*12+DATEDIF(I1715,'ObjProd (2)'!$C$25,"ym")))/7)&gt;0,
      INT(('ObjProd (2)'!$C$25-EDATE(I1715,DATEDIF(I1715,'ObjProd (2)'!$C$25,"y")*12+DATEDIF(I1715,'ObjProd (2)'!$C$25,"ym")))/7) &amp; " sem.",
      "")
)
)</f>
        <v/>
      </c>
      <c r="L1715" s="11" t="str">
        <f t="shared" si="282"/>
        <v/>
      </c>
      <c r="M1715" s="9" t="str">
        <f t="shared" si="278"/>
        <v/>
      </c>
      <c r="N1715" s="9" t="str" cm="1">
        <f t="array" aca="1" ref="N1715" ca="1">LEFT(L1715, IF(ISNUMBER(SUBSTITUTE(_xludf.MID(L1715, 2, 1), ".", ",")), 1, 2))</f>
        <v/>
      </c>
      <c r="O1715" s="19" t="str">
        <f t="shared" ca="1" si="284"/>
        <v/>
      </c>
      <c r="P1715" s="9" t="str">
        <f t="shared" ca="1" si="285"/>
        <v/>
      </c>
      <c r="Q1715" s="9" t="str">
        <f t="shared" ca="1" si="286"/>
        <v/>
      </c>
      <c r="R1715" s="9" t="str">
        <f t="shared" si="279"/>
        <v/>
      </c>
      <c r="S1715" t="str" cm="1">
        <f t="array" ref="S1715">IF(ISBLANK(C1715),"",IFERROR(INDEX(ListeSeries!$A$2:$A$1045, MATCH(1, (DatasScan!G1715=ListeSeries!$B$2:$B$1045) * (DatasScan!H1715&gt;=ListeSeries!$D$2:$D$1045) * (DatasScan!H1715&lt;=ListeSeries!$E$2:$E$1045), 0)), "no match"))</f>
        <v/>
      </c>
      <c r="T1715" s="7" t="str" cm="1">
        <f t="array" ref="T1715">IF(ISBLANK(C1715),"",IFERROR(INDEX(ListeSeries!$C$2:$C$1045, MATCH(1, (DatasScan!G1715=ListeSeries!$B$2:$B$1045) * (DatasScan!H1715&gt;=ListeSeries!$D$2:$D$1045) * (DatasScan!H1715&lt;=ListeSeries!$E$2:$E$1045), 0)), "no match"))</f>
        <v/>
      </c>
      <c r="U1715" s="11" t="str" cm="1">
        <f t="array" ref="U1715">IF(ISBLANK(C1715),"",IFERROR(INDEX(ListeSeries!$F$2:$F$1045, MATCH(1, (DatasScan!G1715=ListeSeries!$B$2:$B$1045) * (DatasScan!H1715&gt;=ListeSeries!$D$2:$D$1045) * (DatasScan!H1715&lt;=ListeSeries!$E$2:$E$1045), 0)), "no match"))</f>
        <v/>
      </c>
    </row>
    <row r="1716" spans="1:21" ht="15" customHeight="1" x14ac:dyDescent="0.25">
      <c r="A1716" s="6" t="str">
        <f t="shared" si="280"/>
        <v/>
      </c>
      <c r="B1716" s="272"/>
      <c r="F1716" s="7" t="str">
        <f t="shared" si="283"/>
        <v/>
      </c>
      <c r="G1716" s="21" t="str">
        <f>IF(ISBLANK(C1716),"",_xlfn.XLOOKUP(_xlfn.XLOOKUP(VALUE(LEFT(C1716,4)),Souches!$B$2:$B$15000,Souches!$E$2:$E$15000),Varietes!$B$2:$B$500,Varietes!$C$2:$C$500))</f>
        <v/>
      </c>
      <c r="H1716" s="19" t="str">
        <f>IF(ISBLANK(C1716),"",_xlfn.XLOOKUP(VALUE(LEFT(C1716,4)),Souches!$B$2:$B$15000,Souches!$D$2:$D$15000))</f>
        <v/>
      </c>
      <c r="I1716" s="10" t="str">
        <f t="shared" si="281"/>
        <v/>
      </c>
      <c r="J1716" s="19" t="str">
        <f>IF(I1716="","",INT(('ObjProd (2)'!$C$25-I1716)/7 * (ABS('ObjProd (2)'!$C$25-I1716)&gt;=7)))</f>
        <v/>
      </c>
      <c r="K1716" s="10" t="str">
        <f>IF(I1716="","",
IF(AND(DATEDIF(I1716,'ObjProd (2)'!$C$25,"y")=0,DATEDIF(I1716,'ObjProd (2)'!$C$25,"ym")=0,
   INT(('ObjProd (2)'!$C$25-EDATE(I1716,DATEDIF(I1716,'ObjProd (2)'!$C$25,"y")*12+DATEDIF(I1716,'ObjProd (2)'!$C$25,"ym")))/7)=0),
   "&lt; 1 sem.",
   IF(DATEDIF(I1716,'ObjProd (2)'!$C$25,"y")&gt;0,DATEDIF(I1716,'ObjProd (2)'!$C$25,"y") &amp; " " &amp; IF(DATEDIF(I1716,'ObjProd (2)'!$C$25,"y")=1,"an ","ans "),"") &amp;
   IF(DATEDIF(I1716,'ObjProd (2)'!$C$25,"ym")&gt;0,DATEDIF(I1716,'ObjProd (2)'!$C$25,"ym") &amp; " mois ", "") &amp;
   IF(INT(('ObjProd (2)'!$C$25-EDATE(I1716,DATEDIF(I1716,'ObjProd (2)'!$C$25,"y")*12+DATEDIF(I1716,'ObjProd (2)'!$C$25,"ym")))/7)&gt;0,
      INT(('ObjProd (2)'!$C$25-EDATE(I1716,DATEDIF(I1716,'ObjProd (2)'!$C$25,"y")*12+DATEDIF(I1716,'ObjProd (2)'!$C$25,"ym")))/7) &amp; " sem.",
      "")
)
)</f>
        <v/>
      </c>
      <c r="L1716" s="11" t="str">
        <f t="shared" si="282"/>
        <v/>
      </c>
      <c r="M1716" s="9" t="str">
        <f t="shared" si="278"/>
        <v/>
      </c>
      <c r="N1716" s="9" t="str" cm="1">
        <f t="array" aca="1" ref="N1716" ca="1">LEFT(L1716, IF(ISNUMBER(SUBSTITUTE(_xludf.MID(L1716, 2, 1), ".", ",")), 1, 2))</f>
        <v/>
      </c>
      <c r="O1716" s="19" t="str">
        <f t="shared" ca="1" si="284"/>
        <v/>
      </c>
      <c r="P1716" s="9" t="str">
        <f t="shared" ca="1" si="285"/>
        <v/>
      </c>
      <c r="Q1716" s="9" t="str">
        <f t="shared" ca="1" si="286"/>
        <v/>
      </c>
      <c r="R1716" s="9" t="str">
        <f t="shared" si="279"/>
        <v/>
      </c>
      <c r="S1716" t="str" cm="1">
        <f t="array" ref="S1716">IF(ISBLANK(C1716),"",IFERROR(INDEX(ListeSeries!$A$2:$A$1045, MATCH(1, (DatasScan!G1716=ListeSeries!$B$2:$B$1045) * (DatasScan!H1716&gt;=ListeSeries!$D$2:$D$1045) * (DatasScan!H1716&lt;=ListeSeries!$E$2:$E$1045), 0)), "no match"))</f>
        <v/>
      </c>
      <c r="T1716" s="7" t="str" cm="1">
        <f t="array" ref="T1716">IF(ISBLANK(C1716),"",IFERROR(INDEX(ListeSeries!$C$2:$C$1045, MATCH(1, (DatasScan!G1716=ListeSeries!$B$2:$B$1045) * (DatasScan!H1716&gt;=ListeSeries!$D$2:$D$1045) * (DatasScan!H1716&lt;=ListeSeries!$E$2:$E$1045), 0)), "no match"))</f>
        <v/>
      </c>
      <c r="U1716" s="11" t="str" cm="1">
        <f t="array" ref="U1716">IF(ISBLANK(C1716),"",IFERROR(INDEX(ListeSeries!$F$2:$F$1045, MATCH(1, (DatasScan!G1716=ListeSeries!$B$2:$B$1045) * (DatasScan!H1716&gt;=ListeSeries!$D$2:$D$1045) * (DatasScan!H1716&lt;=ListeSeries!$E$2:$E$1045), 0)), "no match"))</f>
        <v/>
      </c>
    </row>
    <row r="1717" spans="1:21" ht="15" customHeight="1" x14ac:dyDescent="0.25">
      <c r="A1717" s="6" t="str">
        <f t="shared" si="280"/>
        <v/>
      </c>
      <c r="B1717" s="272"/>
      <c r="F1717" s="7" t="str">
        <f t="shared" si="283"/>
        <v/>
      </c>
      <c r="G1717" s="21" t="str">
        <f>IF(ISBLANK(C1717),"",_xlfn.XLOOKUP(_xlfn.XLOOKUP(VALUE(LEFT(C1717,4)),Souches!$B$2:$B$15000,Souches!$E$2:$E$15000),Varietes!$B$2:$B$500,Varietes!$C$2:$C$500))</f>
        <v/>
      </c>
      <c r="H1717" s="19" t="str">
        <f>IF(ISBLANK(C1717),"",_xlfn.XLOOKUP(VALUE(LEFT(C1717,4)),Souches!$B$2:$B$15000,Souches!$D$2:$D$15000))</f>
        <v/>
      </c>
      <c r="I1717" s="10" t="str">
        <f t="shared" si="281"/>
        <v/>
      </c>
      <c r="J1717" s="19" t="str">
        <f>IF(I1717="","",INT(('ObjProd (2)'!$C$25-I1717)/7 * (ABS('ObjProd (2)'!$C$25-I1717)&gt;=7)))</f>
        <v/>
      </c>
      <c r="K1717" s="10" t="str">
        <f>IF(I1717="","",
IF(AND(DATEDIF(I1717,'ObjProd (2)'!$C$25,"y")=0,DATEDIF(I1717,'ObjProd (2)'!$C$25,"ym")=0,
   INT(('ObjProd (2)'!$C$25-EDATE(I1717,DATEDIF(I1717,'ObjProd (2)'!$C$25,"y")*12+DATEDIF(I1717,'ObjProd (2)'!$C$25,"ym")))/7)=0),
   "&lt; 1 sem.",
   IF(DATEDIF(I1717,'ObjProd (2)'!$C$25,"y")&gt;0,DATEDIF(I1717,'ObjProd (2)'!$C$25,"y") &amp; " " &amp; IF(DATEDIF(I1717,'ObjProd (2)'!$C$25,"y")=1,"an ","ans "),"") &amp;
   IF(DATEDIF(I1717,'ObjProd (2)'!$C$25,"ym")&gt;0,DATEDIF(I1717,'ObjProd (2)'!$C$25,"ym") &amp; " mois ", "") &amp;
   IF(INT(('ObjProd (2)'!$C$25-EDATE(I1717,DATEDIF(I1717,'ObjProd (2)'!$C$25,"y")*12+DATEDIF(I1717,'ObjProd (2)'!$C$25,"ym")))/7)&gt;0,
      INT(('ObjProd (2)'!$C$25-EDATE(I1717,DATEDIF(I1717,'ObjProd (2)'!$C$25,"y")*12+DATEDIF(I1717,'ObjProd (2)'!$C$25,"ym")))/7) &amp; " sem.",
      "")
)
)</f>
        <v/>
      </c>
      <c r="L1717" s="11" t="str">
        <f t="shared" si="282"/>
        <v/>
      </c>
      <c r="M1717" s="9" t="str">
        <f t="shared" si="278"/>
        <v/>
      </c>
      <c r="N1717" s="9" t="str" cm="1">
        <f t="array" aca="1" ref="N1717" ca="1">LEFT(L1717, IF(ISNUMBER(SUBSTITUTE(_xludf.MID(L1717, 2, 1), ".", ",")), 1, 2))</f>
        <v/>
      </c>
      <c r="O1717" s="19" t="str">
        <f t="shared" ca="1" si="284"/>
        <v/>
      </c>
      <c r="P1717" s="9" t="str">
        <f t="shared" ca="1" si="285"/>
        <v/>
      </c>
      <c r="Q1717" s="9" t="str">
        <f t="shared" ca="1" si="286"/>
        <v/>
      </c>
      <c r="R1717" s="9" t="str">
        <f t="shared" si="279"/>
        <v/>
      </c>
      <c r="S1717" t="str" cm="1">
        <f t="array" ref="S1717">IF(ISBLANK(C1717),"",IFERROR(INDEX(ListeSeries!$A$2:$A$1045, MATCH(1, (DatasScan!G1717=ListeSeries!$B$2:$B$1045) * (DatasScan!H1717&gt;=ListeSeries!$D$2:$D$1045) * (DatasScan!H1717&lt;=ListeSeries!$E$2:$E$1045), 0)), "no match"))</f>
        <v/>
      </c>
      <c r="T1717" s="7" t="str" cm="1">
        <f t="array" ref="T1717">IF(ISBLANK(C1717),"",IFERROR(INDEX(ListeSeries!$C$2:$C$1045, MATCH(1, (DatasScan!G1717=ListeSeries!$B$2:$B$1045) * (DatasScan!H1717&gt;=ListeSeries!$D$2:$D$1045) * (DatasScan!H1717&lt;=ListeSeries!$E$2:$E$1045), 0)), "no match"))</f>
        <v/>
      </c>
      <c r="U1717" s="11" t="str" cm="1">
        <f t="array" ref="U1717">IF(ISBLANK(C1717),"",IFERROR(INDEX(ListeSeries!$F$2:$F$1045, MATCH(1, (DatasScan!G1717=ListeSeries!$B$2:$B$1045) * (DatasScan!H1717&gt;=ListeSeries!$D$2:$D$1045) * (DatasScan!H1717&lt;=ListeSeries!$E$2:$E$1045), 0)), "no match"))</f>
        <v/>
      </c>
    </row>
    <row r="1718" spans="1:21" ht="15" customHeight="1" x14ac:dyDescent="0.25">
      <c r="A1718" s="6" t="str">
        <f t="shared" si="280"/>
        <v/>
      </c>
      <c r="B1718" s="272"/>
      <c r="F1718" s="7" t="str">
        <f t="shared" si="283"/>
        <v/>
      </c>
      <c r="G1718" s="21" t="str">
        <f>IF(ISBLANK(C1718),"",_xlfn.XLOOKUP(_xlfn.XLOOKUP(VALUE(LEFT(C1718,4)),Souches!$B$2:$B$15000,Souches!$E$2:$E$15000),Varietes!$B$2:$B$500,Varietes!$C$2:$C$500))</f>
        <v/>
      </c>
      <c r="H1718" s="19" t="str">
        <f>IF(ISBLANK(C1718),"",_xlfn.XLOOKUP(VALUE(LEFT(C1718,4)),Souches!$B$2:$B$15000,Souches!$D$2:$D$15000))</f>
        <v/>
      </c>
      <c r="I1718" s="10" t="str">
        <f t="shared" si="281"/>
        <v/>
      </c>
      <c r="J1718" s="19" t="str">
        <f>IF(I1718="","",INT(('ObjProd (2)'!$C$25-I1718)/7 * (ABS('ObjProd (2)'!$C$25-I1718)&gt;=7)))</f>
        <v/>
      </c>
      <c r="K1718" s="10" t="str">
        <f>IF(I1718="","",
IF(AND(DATEDIF(I1718,'ObjProd (2)'!$C$25,"y")=0,DATEDIF(I1718,'ObjProd (2)'!$C$25,"ym")=0,
   INT(('ObjProd (2)'!$C$25-EDATE(I1718,DATEDIF(I1718,'ObjProd (2)'!$C$25,"y")*12+DATEDIF(I1718,'ObjProd (2)'!$C$25,"ym")))/7)=0),
   "&lt; 1 sem.",
   IF(DATEDIF(I1718,'ObjProd (2)'!$C$25,"y")&gt;0,DATEDIF(I1718,'ObjProd (2)'!$C$25,"y") &amp; " " &amp; IF(DATEDIF(I1718,'ObjProd (2)'!$C$25,"y")=1,"an ","ans "),"") &amp;
   IF(DATEDIF(I1718,'ObjProd (2)'!$C$25,"ym")&gt;0,DATEDIF(I1718,'ObjProd (2)'!$C$25,"ym") &amp; " mois ", "") &amp;
   IF(INT(('ObjProd (2)'!$C$25-EDATE(I1718,DATEDIF(I1718,'ObjProd (2)'!$C$25,"y")*12+DATEDIF(I1718,'ObjProd (2)'!$C$25,"ym")))/7)&gt;0,
      INT(('ObjProd (2)'!$C$25-EDATE(I1718,DATEDIF(I1718,'ObjProd (2)'!$C$25,"y")*12+DATEDIF(I1718,'ObjProd (2)'!$C$25,"ym")))/7) &amp; " sem.",
      "")
)
)</f>
        <v/>
      </c>
      <c r="L1718" s="11" t="str">
        <f t="shared" si="282"/>
        <v/>
      </c>
      <c r="M1718" s="9" t="str">
        <f t="shared" si="278"/>
        <v/>
      </c>
      <c r="N1718" s="9" t="str" cm="1">
        <f t="array" aca="1" ref="N1718" ca="1">LEFT(L1718, IF(ISNUMBER(SUBSTITUTE(_xludf.MID(L1718, 2, 1), ".", ",")), 1, 2))</f>
        <v/>
      </c>
      <c r="O1718" s="19" t="str">
        <f t="shared" ca="1" si="284"/>
        <v/>
      </c>
      <c r="P1718" s="9" t="str">
        <f t="shared" ca="1" si="285"/>
        <v/>
      </c>
      <c r="Q1718" s="9" t="str">
        <f t="shared" ca="1" si="286"/>
        <v/>
      </c>
      <c r="R1718" s="9" t="str">
        <f t="shared" si="279"/>
        <v/>
      </c>
      <c r="S1718" t="str" cm="1">
        <f t="array" ref="S1718">IF(ISBLANK(C1718),"",IFERROR(INDEX(ListeSeries!$A$2:$A$1045, MATCH(1, (DatasScan!G1718=ListeSeries!$B$2:$B$1045) * (DatasScan!H1718&gt;=ListeSeries!$D$2:$D$1045) * (DatasScan!H1718&lt;=ListeSeries!$E$2:$E$1045), 0)), "no match"))</f>
        <v/>
      </c>
      <c r="T1718" s="7" t="str" cm="1">
        <f t="array" ref="T1718">IF(ISBLANK(C1718),"",IFERROR(INDEX(ListeSeries!$C$2:$C$1045, MATCH(1, (DatasScan!G1718=ListeSeries!$B$2:$B$1045) * (DatasScan!H1718&gt;=ListeSeries!$D$2:$D$1045) * (DatasScan!H1718&lt;=ListeSeries!$E$2:$E$1045), 0)), "no match"))</f>
        <v/>
      </c>
      <c r="U1718" s="11" t="str" cm="1">
        <f t="array" ref="U1718">IF(ISBLANK(C1718),"",IFERROR(INDEX(ListeSeries!$F$2:$F$1045, MATCH(1, (DatasScan!G1718=ListeSeries!$B$2:$B$1045) * (DatasScan!H1718&gt;=ListeSeries!$D$2:$D$1045) * (DatasScan!H1718&lt;=ListeSeries!$E$2:$E$1045), 0)), "no match"))</f>
        <v/>
      </c>
    </row>
    <row r="1719" spans="1:21" ht="15" customHeight="1" x14ac:dyDescent="0.25">
      <c r="A1719" s="6" t="str">
        <f t="shared" si="280"/>
        <v/>
      </c>
      <c r="B1719" s="272"/>
      <c r="F1719" s="7" t="str">
        <f t="shared" si="283"/>
        <v/>
      </c>
      <c r="G1719" s="21" t="str">
        <f>IF(ISBLANK(C1719),"",_xlfn.XLOOKUP(_xlfn.XLOOKUP(VALUE(LEFT(C1719,4)),Souches!$B$2:$B$15000,Souches!$E$2:$E$15000),Varietes!$B$2:$B$500,Varietes!$C$2:$C$500))</f>
        <v/>
      </c>
      <c r="H1719" s="19" t="str">
        <f>IF(ISBLANK(C1719),"",_xlfn.XLOOKUP(VALUE(LEFT(C1719,4)),Souches!$B$2:$B$15000,Souches!$D$2:$D$15000))</f>
        <v/>
      </c>
      <c r="I1719" s="10" t="str">
        <f t="shared" si="281"/>
        <v/>
      </c>
      <c r="J1719" s="19" t="str">
        <f>IF(I1719="","",INT(('ObjProd (2)'!$C$25-I1719)/7 * (ABS('ObjProd (2)'!$C$25-I1719)&gt;=7)))</f>
        <v/>
      </c>
      <c r="K1719" s="10" t="str">
        <f>IF(I1719="","",
IF(AND(DATEDIF(I1719,'ObjProd (2)'!$C$25,"y")=0,DATEDIF(I1719,'ObjProd (2)'!$C$25,"ym")=0,
   INT(('ObjProd (2)'!$C$25-EDATE(I1719,DATEDIF(I1719,'ObjProd (2)'!$C$25,"y")*12+DATEDIF(I1719,'ObjProd (2)'!$C$25,"ym")))/7)=0),
   "&lt; 1 sem.",
   IF(DATEDIF(I1719,'ObjProd (2)'!$C$25,"y")&gt;0,DATEDIF(I1719,'ObjProd (2)'!$C$25,"y") &amp; " " &amp; IF(DATEDIF(I1719,'ObjProd (2)'!$C$25,"y")=1,"an ","ans "),"") &amp;
   IF(DATEDIF(I1719,'ObjProd (2)'!$C$25,"ym")&gt;0,DATEDIF(I1719,'ObjProd (2)'!$C$25,"ym") &amp; " mois ", "") &amp;
   IF(INT(('ObjProd (2)'!$C$25-EDATE(I1719,DATEDIF(I1719,'ObjProd (2)'!$C$25,"y")*12+DATEDIF(I1719,'ObjProd (2)'!$C$25,"ym")))/7)&gt;0,
      INT(('ObjProd (2)'!$C$25-EDATE(I1719,DATEDIF(I1719,'ObjProd (2)'!$C$25,"y")*12+DATEDIF(I1719,'ObjProd (2)'!$C$25,"ym")))/7) &amp; " sem.",
      "")
)
)</f>
        <v/>
      </c>
      <c r="L1719" s="11" t="str">
        <f t="shared" si="282"/>
        <v/>
      </c>
      <c r="M1719" s="9" t="str">
        <f t="shared" si="278"/>
        <v/>
      </c>
      <c r="N1719" s="9" t="str" cm="1">
        <f t="array" aca="1" ref="N1719" ca="1">LEFT(L1719, IF(ISNUMBER(SUBSTITUTE(_xludf.MID(L1719, 2, 1), ".", ",")), 1, 2))</f>
        <v/>
      </c>
      <c r="O1719" s="19" t="str">
        <f t="shared" ca="1" si="284"/>
        <v/>
      </c>
      <c r="P1719" s="9" t="str">
        <f t="shared" ca="1" si="285"/>
        <v/>
      </c>
      <c r="Q1719" s="9" t="str">
        <f t="shared" ca="1" si="286"/>
        <v/>
      </c>
      <c r="R1719" s="9" t="str">
        <f t="shared" si="279"/>
        <v/>
      </c>
      <c r="S1719" t="str" cm="1">
        <f t="array" ref="S1719">IF(ISBLANK(C1719),"",IFERROR(INDEX(ListeSeries!$A$2:$A$1045, MATCH(1, (DatasScan!G1719=ListeSeries!$B$2:$B$1045) * (DatasScan!H1719&gt;=ListeSeries!$D$2:$D$1045) * (DatasScan!H1719&lt;=ListeSeries!$E$2:$E$1045), 0)), "no match"))</f>
        <v/>
      </c>
      <c r="T1719" s="7" t="str" cm="1">
        <f t="array" ref="T1719">IF(ISBLANK(C1719),"",IFERROR(INDEX(ListeSeries!$C$2:$C$1045, MATCH(1, (DatasScan!G1719=ListeSeries!$B$2:$B$1045) * (DatasScan!H1719&gt;=ListeSeries!$D$2:$D$1045) * (DatasScan!H1719&lt;=ListeSeries!$E$2:$E$1045), 0)), "no match"))</f>
        <v/>
      </c>
      <c r="U1719" s="11" t="str" cm="1">
        <f t="array" ref="U1719">IF(ISBLANK(C1719),"",IFERROR(INDEX(ListeSeries!$F$2:$F$1045, MATCH(1, (DatasScan!G1719=ListeSeries!$B$2:$B$1045) * (DatasScan!H1719&gt;=ListeSeries!$D$2:$D$1045) * (DatasScan!H1719&lt;=ListeSeries!$E$2:$E$1045), 0)), "no match"))</f>
        <v/>
      </c>
    </row>
    <row r="1720" spans="1:21" ht="15" customHeight="1" x14ac:dyDescent="0.25">
      <c r="A1720" s="6" t="str">
        <f t="shared" si="280"/>
        <v/>
      </c>
      <c r="B1720" s="272"/>
      <c r="F1720" s="7" t="str">
        <f t="shared" si="283"/>
        <v/>
      </c>
      <c r="G1720" s="21" t="str">
        <f>IF(ISBLANK(C1720),"",_xlfn.XLOOKUP(_xlfn.XLOOKUP(VALUE(LEFT(C1720,4)),Souches!$B$2:$B$15000,Souches!$E$2:$E$15000),Varietes!$B$2:$B$500,Varietes!$C$2:$C$500))</f>
        <v/>
      </c>
      <c r="H1720" s="19" t="str">
        <f>IF(ISBLANK(C1720),"",_xlfn.XLOOKUP(VALUE(LEFT(C1720,4)),Souches!$B$2:$B$15000,Souches!$D$2:$D$15000))</f>
        <v/>
      </c>
      <c r="I1720" s="10" t="str">
        <f t="shared" si="281"/>
        <v/>
      </c>
      <c r="J1720" s="19" t="str">
        <f>IF(I1720="","",INT(('ObjProd (2)'!$C$25-I1720)/7 * (ABS('ObjProd (2)'!$C$25-I1720)&gt;=7)))</f>
        <v/>
      </c>
      <c r="K1720" s="10" t="str">
        <f>IF(I1720="","",
IF(AND(DATEDIF(I1720,'ObjProd (2)'!$C$25,"y")=0,DATEDIF(I1720,'ObjProd (2)'!$C$25,"ym")=0,
   INT(('ObjProd (2)'!$C$25-EDATE(I1720,DATEDIF(I1720,'ObjProd (2)'!$C$25,"y")*12+DATEDIF(I1720,'ObjProd (2)'!$C$25,"ym")))/7)=0),
   "&lt; 1 sem.",
   IF(DATEDIF(I1720,'ObjProd (2)'!$C$25,"y")&gt;0,DATEDIF(I1720,'ObjProd (2)'!$C$25,"y") &amp; " " &amp; IF(DATEDIF(I1720,'ObjProd (2)'!$C$25,"y")=1,"an ","ans "),"") &amp;
   IF(DATEDIF(I1720,'ObjProd (2)'!$C$25,"ym")&gt;0,DATEDIF(I1720,'ObjProd (2)'!$C$25,"ym") &amp; " mois ", "") &amp;
   IF(INT(('ObjProd (2)'!$C$25-EDATE(I1720,DATEDIF(I1720,'ObjProd (2)'!$C$25,"y")*12+DATEDIF(I1720,'ObjProd (2)'!$C$25,"ym")))/7)&gt;0,
      INT(('ObjProd (2)'!$C$25-EDATE(I1720,DATEDIF(I1720,'ObjProd (2)'!$C$25,"y")*12+DATEDIF(I1720,'ObjProd (2)'!$C$25,"ym")))/7) &amp; " sem.",
      "")
)
)</f>
        <v/>
      </c>
      <c r="L1720" s="11" t="str">
        <f t="shared" si="282"/>
        <v/>
      </c>
      <c r="M1720" s="9" t="str">
        <f t="shared" si="278"/>
        <v/>
      </c>
      <c r="N1720" s="9" t="str" cm="1">
        <f t="array" aca="1" ref="N1720" ca="1">LEFT(L1720, IF(ISNUMBER(SUBSTITUTE(_xludf.MID(L1720, 2, 1), ".", ",")), 1, 2))</f>
        <v/>
      </c>
      <c r="O1720" s="19" t="str">
        <f t="shared" ca="1" si="284"/>
        <v/>
      </c>
      <c r="P1720" s="9" t="str">
        <f t="shared" ca="1" si="285"/>
        <v/>
      </c>
      <c r="Q1720" s="9" t="str">
        <f t="shared" ca="1" si="286"/>
        <v/>
      </c>
      <c r="R1720" s="9" t="str">
        <f t="shared" si="279"/>
        <v/>
      </c>
      <c r="S1720" t="str" cm="1">
        <f t="array" ref="S1720">IF(ISBLANK(C1720),"",IFERROR(INDEX(ListeSeries!$A$2:$A$1045, MATCH(1, (DatasScan!G1720=ListeSeries!$B$2:$B$1045) * (DatasScan!H1720&gt;=ListeSeries!$D$2:$D$1045) * (DatasScan!H1720&lt;=ListeSeries!$E$2:$E$1045), 0)), "no match"))</f>
        <v/>
      </c>
      <c r="T1720" s="7" t="str" cm="1">
        <f t="array" ref="T1720">IF(ISBLANK(C1720),"",IFERROR(INDEX(ListeSeries!$C$2:$C$1045, MATCH(1, (DatasScan!G1720=ListeSeries!$B$2:$B$1045) * (DatasScan!H1720&gt;=ListeSeries!$D$2:$D$1045) * (DatasScan!H1720&lt;=ListeSeries!$E$2:$E$1045), 0)), "no match"))</f>
        <v/>
      </c>
      <c r="U1720" s="11" t="str" cm="1">
        <f t="array" ref="U1720">IF(ISBLANK(C1720),"",IFERROR(INDEX(ListeSeries!$F$2:$F$1045, MATCH(1, (DatasScan!G1720=ListeSeries!$B$2:$B$1045) * (DatasScan!H1720&gt;=ListeSeries!$D$2:$D$1045) * (DatasScan!H1720&lt;=ListeSeries!$E$2:$E$1045), 0)), "no match"))</f>
        <v/>
      </c>
    </row>
    <row r="1721" spans="1:21" ht="15" customHeight="1" x14ac:dyDescent="0.25">
      <c r="A1721" s="6" t="str">
        <f t="shared" si="280"/>
        <v/>
      </c>
      <c r="B1721" s="272"/>
      <c r="F1721" s="7" t="str">
        <f t="shared" si="283"/>
        <v/>
      </c>
      <c r="G1721" s="21" t="str">
        <f>IF(ISBLANK(C1721),"",_xlfn.XLOOKUP(_xlfn.XLOOKUP(VALUE(LEFT(C1721,4)),Souches!$B$2:$B$15000,Souches!$E$2:$E$15000),Varietes!$B$2:$B$500,Varietes!$C$2:$C$500))</f>
        <v/>
      </c>
      <c r="H1721" s="19" t="str">
        <f>IF(ISBLANK(C1721),"",_xlfn.XLOOKUP(VALUE(LEFT(C1721,4)),Souches!$B$2:$B$15000,Souches!$D$2:$D$15000))</f>
        <v/>
      </c>
      <c r="I1721" s="10" t="str">
        <f t="shared" si="281"/>
        <v/>
      </c>
      <c r="J1721" s="19" t="str">
        <f>IF(I1721="","",INT(('ObjProd (2)'!$C$25-I1721)/7 * (ABS('ObjProd (2)'!$C$25-I1721)&gt;=7)))</f>
        <v/>
      </c>
      <c r="K1721" s="10" t="str">
        <f>IF(I1721="","",
IF(AND(DATEDIF(I1721,'ObjProd (2)'!$C$25,"y")=0,DATEDIF(I1721,'ObjProd (2)'!$C$25,"ym")=0,
   INT(('ObjProd (2)'!$C$25-EDATE(I1721,DATEDIF(I1721,'ObjProd (2)'!$C$25,"y")*12+DATEDIF(I1721,'ObjProd (2)'!$C$25,"ym")))/7)=0),
   "&lt; 1 sem.",
   IF(DATEDIF(I1721,'ObjProd (2)'!$C$25,"y")&gt;0,DATEDIF(I1721,'ObjProd (2)'!$C$25,"y") &amp; " " &amp; IF(DATEDIF(I1721,'ObjProd (2)'!$C$25,"y")=1,"an ","ans "),"") &amp;
   IF(DATEDIF(I1721,'ObjProd (2)'!$C$25,"ym")&gt;0,DATEDIF(I1721,'ObjProd (2)'!$C$25,"ym") &amp; " mois ", "") &amp;
   IF(INT(('ObjProd (2)'!$C$25-EDATE(I1721,DATEDIF(I1721,'ObjProd (2)'!$C$25,"y")*12+DATEDIF(I1721,'ObjProd (2)'!$C$25,"ym")))/7)&gt;0,
      INT(('ObjProd (2)'!$C$25-EDATE(I1721,DATEDIF(I1721,'ObjProd (2)'!$C$25,"y")*12+DATEDIF(I1721,'ObjProd (2)'!$C$25,"ym")))/7) &amp; " sem.",
      "")
)
)</f>
        <v/>
      </c>
      <c r="L1721" s="11" t="str">
        <f t="shared" si="282"/>
        <v/>
      </c>
      <c r="M1721" s="9" t="str">
        <f t="shared" si="278"/>
        <v/>
      </c>
      <c r="N1721" s="9" t="str" cm="1">
        <f t="array" aca="1" ref="N1721" ca="1">LEFT(L1721, IF(ISNUMBER(SUBSTITUTE(_xludf.MID(L1721, 2, 1), ".", ",")), 1, 2))</f>
        <v/>
      </c>
      <c r="O1721" s="19" t="str">
        <f t="shared" ca="1" si="284"/>
        <v/>
      </c>
      <c r="P1721" s="9" t="str">
        <f t="shared" ca="1" si="285"/>
        <v/>
      </c>
      <c r="Q1721" s="9" t="str">
        <f t="shared" ca="1" si="286"/>
        <v/>
      </c>
      <c r="R1721" s="9" t="str">
        <f t="shared" si="279"/>
        <v/>
      </c>
      <c r="S1721" t="str" cm="1">
        <f t="array" ref="S1721">IF(ISBLANK(C1721),"",IFERROR(INDEX(ListeSeries!$A$2:$A$1045, MATCH(1, (DatasScan!G1721=ListeSeries!$B$2:$B$1045) * (DatasScan!H1721&gt;=ListeSeries!$D$2:$D$1045) * (DatasScan!H1721&lt;=ListeSeries!$E$2:$E$1045), 0)), "no match"))</f>
        <v/>
      </c>
      <c r="T1721" s="7" t="str" cm="1">
        <f t="array" ref="T1721">IF(ISBLANK(C1721),"",IFERROR(INDEX(ListeSeries!$C$2:$C$1045, MATCH(1, (DatasScan!G1721=ListeSeries!$B$2:$B$1045) * (DatasScan!H1721&gt;=ListeSeries!$D$2:$D$1045) * (DatasScan!H1721&lt;=ListeSeries!$E$2:$E$1045), 0)), "no match"))</f>
        <v/>
      </c>
      <c r="U1721" s="11" t="str" cm="1">
        <f t="array" ref="U1721">IF(ISBLANK(C1721),"",IFERROR(INDEX(ListeSeries!$F$2:$F$1045, MATCH(1, (DatasScan!G1721=ListeSeries!$B$2:$B$1045) * (DatasScan!H1721&gt;=ListeSeries!$D$2:$D$1045) * (DatasScan!H1721&lt;=ListeSeries!$E$2:$E$1045), 0)), "no match"))</f>
        <v/>
      </c>
    </row>
    <row r="1722" spans="1:21" ht="15" customHeight="1" x14ac:dyDescent="0.25">
      <c r="A1722" s="6" t="str">
        <f t="shared" si="280"/>
        <v/>
      </c>
      <c r="B1722" s="272"/>
      <c r="F1722" s="7" t="str">
        <f t="shared" si="283"/>
        <v/>
      </c>
      <c r="G1722" s="21" t="str">
        <f>IF(ISBLANK(C1722),"",_xlfn.XLOOKUP(_xlfn.XLOOKUP(VALUE(LEFT(C1722,4)),Souches!$B$2:$B$15000,Souches!$E$2:$E$15000),Varietes!$B$2:$B$500,Varietes!$C$2:$C$500))</f>
        <v/>
      </c>
      <c r="H1722" s="19" t="str">
        <f>IF(ISBLANK(C1722),"",_xlfn.XLOOKUP(VALUE(LEFT(C1722,4)),Souches!$B$2:$B$15000,Souches!$D$2:$D$15000))</f>
        <v/>
      </c>
      <c r="I1722" s="10" t="str">
        <f t="shared" si="281"/>
        <v/>
      </c>
      <c r="J1722" s="19" t="str">
        <f>IF(I1722="","",INT(('ObjProd (2)'!$C$25-I1722)/7 * (ABS('ObjProd (2)'!$C$25-I1722)&gt;=7)))</f>
        <v/>
      </c>
      <c r="K1722" s="10" t="str">
        <f>IF(I1722="","",
IF(AND(DATEDIF(I1722,'ObjProd (2)'!$C$25,"y")=0,DATEDIF(I1722,'ObjProd (2)'!$C$25,"ym")=0,
   INT(('ObjProd (2)'!$C$25-EDATE(I1722,DATEDIF(I1722,'ObjProd (2)'!$C$25,"y")*12+DATEDIF(I1722,'ObjProd (2)'!$C$25,"ym")))/7)=0),
   "&lt; 1 sem.",
   IF(DATEDIF(I1722,'ObjProd (2)'!$C$25,"y")&gt;0,DATEDIF(I1722,'ObjProd (2)'!$C$25,"y") &amp; " " &amp; IF(DATEDIF(I1722,'ObjProd (2)'!$C$25,"y")=1,"an ","ans "),"") &amp;
   IF(DATEDIF(I1722,'ObjProd (2)'!$C$25,"ym")&gt;0,DATEDIF(I1722,'ObjProd (2)'!$C$25,"ym") &amp; " mois ", "") &amp;
   IF(INT(('ObjProd (2)'!$C$25-EDATE(I1722,DATEDIF(I1722,'ObjProd (2)'!$C$25,"y")*12+DATEDIF(I1722,'ObjProd (2)'!$C$25,"ym")))/7)&gt;0,
      INT(('ObjProd (2)'!$C$25-EDATE(I1722,DATEDIF(I1722,'ObjProd (2)'!$C$25,"y")*12+DATEDIF(I1722,'ObjProd (2)'!$C$25,"ym")))/7) &amp; " sem.",
      "")
)
)</f>
        <v/>
      </c>
      <c r="L1722" s="11" t="str">
        <f t="shared" si="282"/>
        <v/>
      </c>
      <c r="M1722" s="9" t="str">
        <f t="shared" si="278"/>
        <v/>
      </c>
      <c r="N1722" s="9" t="str" cm="1">
        <f t="array" aca="1" ref="N1722" ca="1">LEFT(L1722, IF(ISNUMBER(SUBSTITUTE(_xludf.MID(L1722, 2, 1), ".", ",")), 1, 2))</f>
        <v/>
      </c>
      <c r="O1722" s="19" t="str">
        <f t="shared" ca="1" si="284"/>
        <v/>
      </c>
      <c r="P1722" s="9" t="str">
        <f t="shared" ca="1" si="285"/>
        <v/>
      </c>
      <c r="Q1722" s="9" t="str">
        <f t="shared" ca="1" si="286"/>
        <v/>
      </c>
      <c r="R1722" s="9" t="str">
        <f t="shared" si="279"/>
        <v/>
      </c>
      <c r="S1722" t="str" cm="1">
        <f t="array" ref="S1722">IF(ISBLANK(C1722),"",IFERROR(INDEX(ListeSeries!$A$2:$A$1045, MATCH(1, (DatasScan!G1722=ListeSeries!$B$2:$B$1045) * (DatasScan!H1722&gt;=ListeSeries!$D$2:$D$1045) * (DatasScan!H1722&lt;=ListeSeries!$E$2:$E$1045), 0)), "no match"))</f>
        <v/>
      </c>
      <c r="T1722" s="7" t="str" cm="1">
        <f t="array" ref="T1722">IF(ISBLANK(C1722),"",IFERROR(INDEX(ListeSeries!$C$2:$C$1045, MATCH(1, (DatasScan!G1722=ListeSeries!$B$2:$B$1045) * (DatasScan!H1722&gt;=ListeSeries!$D$2:$D$1045) * (DatasScan!H1722&lt;=ListeSeries!$E$2:$E$1045), 0)), "no match"))</f>
        <v/>
      </c>
      <c r="U1722" s="11" t="str" cm="1">
        <f t="array" ref="U1722">IF(ISBLANK(C1722),"",IFERROR(INDEX(ListeSeries!$F$2:$F$1045, MATCH(1, (DatasScan!G1722=ListeSeries!$B$2:$B$1045) * (DatasScan!H1722&gt;=ListeSeries!$D$2:$D$1045) * (DatasScan!H1722&lt;=ListeSeries!$E$2:$E$1045), 0)), "no match"))</f>
        <v/>
      </c>
    </row>
    <row r="1723" spans="1:21" ht="15" customHeight="1" x14ac:dyDescent="0.25">
      <c r="A1723" s="6" t="str">
        <f t="shared" si="280"/>
        <v/>
      </c>
      <c r="B1723" s="272"/>
      <c r="F1723" s="7" t="str">
        <f t="shared" si="283"/>
        <v/>
      </c>
      <c r="G1723" s="21" t="str">
        <f>IF(ISBLANK(C1723),"",_xlfn.XLOOKUP(_xlfn.XLOOKUP(VALUE(LEFT(C1723,4)),Souches!$B$2:$B$15000,Souches!$E$2:$E$15000),Varietes!$B$2:$B$500,Varietes!$C$2:$C$500))</f>
        <v/>
      </c>
      <c r="H1723" s="19" t="str">
        <f>IF(ISBLANK(C1723),"",_xlfn.XLOOKUP(VALUE(LEFT(C1723,4)),Souches!$B$2:$B$15000,Souches!$D$2:$D$15000))</f>
        <v/>
      </c>
      <c r="I1723" s="10" t="str">
        <f t="shared" si="281"/>
        <v/>
      </c>
      <c r="J1723" s="19" t="str">
        <f>IF(I1723="","",INT(('ObjProd (2)'!$C$25-I1723)/7 * (ABS('ObjProd (2)'!$C$25-I1723)&gt;=7)))</f>
        <v/>
      </c>
      <c r="K1723" s="10" t="str">
        <f>IF(I1723="","",
IF(AND(DATEDIF(I1723,'ObjProd (2)'!$C$25,"y")=0,DATEDIF(I1723,'ObjProd (2)'!$C$25,"ym")=0,
   INT(('ObjProd (2)'!$C$25-EDATE(I1723,DATEDIF(I1723,'ObjProd (2)'!$C$25,"y")*12+DATEDIF(I1723,'ObjProd (2)'!$C$25,"ym")))/7)=0),
   "&lt; 1 sem.",
   IF(DATEDIF(I1723,'ObjProd (2)'!$C$25,"y")&gt;0,DATEDIF(I1723,'ObjProd (2)'!$C$25,"y") &amp; " " &amp; IF(DATEDIF(I1723,'ObjProd (2)'!$C$25,"y")=1,"an ","ans "),"") &amp;
   IF(DATEDIF(I1723,'ObjProd (2)'!$C$25,"ym")&gt;0,DATEDIF(I1723,'ObjProd (2)'!$C$25,"ym") &amp; " mois ", "") &amp;
   IF(INT(('ObjProd (2)'!$C$25-EDATE(I1723,DATEDIF(I1723,'ObjProd (2)'!$C$25,"y")*12+DATEDIF(I1723,'ObjProd (2)'!$C$25,"ym")))/7)&gt;0,
      INT(('ObjProd (2)'!$C$25-EDATE(I1723,DATEDIF(I1723,'ObjProd (2)'!$C$25,"y")*12+DATEDIF(I1723,'ObjProd (2)'!$C$25,"ym")))/7) &amp; " sem.",
      "")
)
)</f>
        <v/>
      </c>
      <c r="L1723" s="11" t="str">
        <f t="shared" si="282"/>
        <v/>
      </c>
      <c r="M1723" s="9" t="str">
        <f t="shared" si="278"/>
        <v/>
      </c>
      <c r="N1723" s="9" t="str" cm="1">
        <f t="array" aca="1" ref="N1723" ca="1">LEFT(L1723, IF(ISNUMBER(SUBSTITUTE(_xludf.MID(L1723, 2, 1), ".", ",")), 1, 2))</f>
        <v/>
      </c>
      <c r="O1723" s="19" t="str">
        <f t="shared" ca="1" si="284"/>
        <v/>
      </c>
      <c r="P1723" s="9" t="str">
        <f t="shared" ca="1" si="285"/>
        <v/>
      </c>
      <c r="Q1723" s="9" t="str">
        <f t="shared" ca="1" si="286"/>
        <v/>
      </c>
      <c r="R1723" s="9" t="str">
        <f t="shared" si="279"/>
        <v/>
      </c>
      <c r="S1723" t="str" cm="1">
        <f t="array" ref="S1723">IF(ISBLANK(C1723),"",IFERROR(INDEX(ListeSeries!$A$2:$A$1045, MATCH(1, (DatasScan!G1723=ListeSeries!$B$2:$B$1045) * (DatasScan!H1723&gt;=ListeSeries!$D$2:$D$1045) * (DatasScan!H1723&lt;=ListeSeries!$E$2:$E$1045), 0)), "no match"))</f>
        <v/>
      </c>
      <c r="T1723" s="7" t="str" cm="1">
        <f t="array" ref="T1723">IF(ISBLANK(C1723),"",IFERROR(INDEX(ListeSeries!$C$2:$C$1045, MATCH(1, (DatasScan!G1723=ListeSeries!$B$2:$B$1045) * (DatasScan!H1723&gt;=ListeSeries!$D$2:$D$1045) * (DatasScan!H1723&lt;=ListeSeries!$E$2:$E$1045), 0)), "no match"))</f>
        <v/>
      </c>
      <c r="U1723" s="11" t="str" cm="1">
        <f t="array" ref="U1723">IF(ISBLANK(C1723),"",IFERROR(INDEX(ListeSeries!$F$2:$F$1045, MATCH(1, (DatasScan!G1723=ListeSeries!$B$2:$B$1045) * (DatasScan!H1723&gt;=ListeSeries!$D$2:$D$1045) * (DatasScan!H1723&lt;=ListeSeries!$E$2:$E$1045), 0)), "no match"))</f>
        <v/>
      </c>
    </row>
    <row r="1724" spans="1:21" ht="15" customHeight="1" x14ac:dyDescent="0.25">
      <c r="A1724" s="6" t="str">
        <f t="shared" si="280"/>
        <v/>
      </c>
      <c r="B1724" s="272"/>
      <c r="F1724" s="7" t="str">
        <f t="shared" si="283"/>
        <v/>
      </c>
      <c r="G1724" s="21" t="str">
        <f>IF(ISBLANK(C1724),"",_xlfn.XLOOKUP(_xlfn.XLOOKUP(VALUE(LEFT(C1724,4)),Souches!$B$2:$B$15000,Souches!$E$2:$E$15000),Varietes!$B$2:$B$500,Varietes!$C$2:$C$500))</f>
        <v/>
      </c>
      <c r="H1724" s="19" t="str">
        <f>IF(ISBLANK(C1724),"",_xlfn.XLOOKUP(VALUE(LEFT(C1724,4)),Souches!$B$2:$B$15000,Souches!$D$2:$D$15000))</f>
        <v/>
      </c>
      <c r="I1724" s="10" t="str">
        <f t="shared" si="281"/>
        <v/>
      </c>
      <c r="J1724" s="19" t="str">
        <f>IF(I1724="","",INT(('ObjProd (2)'!$C$25-I1724)/7 * (ABS('ObjProd (2)'!$C$25-I1724)&gt;=7)))</f>
        <v/>
      </c>
      <c r="K1724" s="10" t="str">
        <f>IF(I1724="","",
IF(AND(DATEDIF(I1724,'ObjProd (2)'!$C$25,"y")=0,DATEDIF(I1724,'ObjProd (2)'!$C$25,"ym")=0,
   INT(('ObjProd (2)'!$C$25-EDATE(I1724,DATEDIF(I1724,'ObjProd (2)'!$C$25,"y")*12+DATEDIF(I1724,'ObjProd (2)'!$C$25,"ym")))/7)=0),
   "&lt; 1 sem.",
   IF(DATEDIF(I1724,'ObjProd (2)'!$C$25,"y")&gt;0,DATEDIF(I1724,'ObjProd (2)'!$C$25,"y") &amp; " " &amp; IF(DATEDIF(I1724,'ObjProd (2)'!$C$25,"y")=1,"an ","ans "),"") &amp;
   IF(DATEDIF(I1724,'ObjProd (2)'!$C$25,"ym")&gt;0,DATEDIF(I1724,'ObjProd (2)'!$C$25,"ym") &amp; " mois ", "") &amp;
   IF(INT(('ObjProd (2)'!$C$25-EDATE(I1724,DATEDIF(I1724,'ObjProd (2)'!$C$25,"y")*12+DATEDIF(I1724,'ObjProd (2)'!$C$25,"ym")))/7)&gt;0,
      INT(('ObjProd (2)'!$C$25-EDATE(I1724,DATEDIF(I1724,'ObjProd (2)'!$C$25,"y")*12+DATEDIF(I1724,'ObjProd (2)'!$C$25,"ym")))/7) &amp; " sem.",
      "")
)
)</f>
        <v/>
      </c>
      <c r="L1724" s="11" t="str">
        <f t="shared" si="282"/>
        <v/>
      </c>
      <c r="M1724" s="9" t="str">
        <f t="shared" si="278"/>
        <v/>
      </c>
      <c r="N1724" s="9" t="str" cm="1">
        <f t="array" aca="1" ref="N1724" ca="1">LEFT(L1724, IF(ISNUMBER(SUBSTITUTE(_xludf.MID(L1724, 2, 1), ".", ",")), 1, 2))</f>
        <v/>
      </c>
      <c r="O1724" s="19" t="str">
        <f t="shared" ca="1" si="284"/>
        <v/>
      </c>
      <c r="P1724" s="9" t="str">
        <f t="shared" ca="1" si="285"/>
        <v/>
      </c>
      <c r="Q1724" s="9" t="str">
        <f t="shared" ca="1" si="286"/>
        <v/>
      </c>
      <c r="R1724" s="9" t="str">
        <f t="shared" si="279"/>
        <v/>
      </c>
      <c r="S1724" t="str" cm="1">
        <f t="array" ref="S1724">IF(ISBLANK(C1724),"",IFERROR(INDEX(ListeSeries!$A$2:$A$1045, MATCH(1, (DatasScan!G1724=ListeSeries!$B$2:$B$1045) * (DatasScan!H1724&gt;=ListeSeries!$D$2:$D$1045) * (DatasScan!H1724&lt;=ListeSeries!$E$2:$E$1045), 0)), "no match"))</f>
        <v/>
      </c>
      <c r="T1724" s="7" t="str" cm="1">
        <f t="array" ref="T1724">IF(ISBLANK(C1724),"",IFERROR(INDEX(ListeSeries!$C$2:$C$1045, MATCH(1, (DatasScan!G1724=ListeSeries!$B$2:$B$1045) * (DatasScan!H1724&gt;=ListeSeries!$D$2:$D$1045) * (DatasScan!H1724&lt;=ListeSeries!$E$2:$E$1045), 0)), "no match"))</f>
        <v/>
      </c>
      <c r="U1724" s="11" t="str" cm="1">
        <f t="array" ref="U1724">IF(ISBLANK(C1724),"",IFERROR(INDEX(ListeSeries!$F$2:$F$1045, MATCH(1, (DatasScan!G1724=ListeSeries!$B$2:$B$1045) * (DatasScan!H1724&gt;=ListeSeries!$D$2:$D$1045) * (DatasScan!H1724&lt;=ListeSeries!$E$2:$E$1045), 0)), "no match"))</f>
        <v/>
      </c>
    </row>
    <row r="1725" spans="1:21" ht="15" customHeight="1" x14ac:dyDescent="0.25">
      <c r="A1725" s="6" t="str">
        <f t="shared" si="280"/>
        <v/>
      </c>
      <c r="B1725" s="272"/>
      <c r="F1725" s="7" t="str">
        <f t="shared" si="283"/>
        <v/>
      </c>
      <c r="G1725" s="21" t="str">
        <f>IF(ISBLANK(C1725),"",_xlfn.XLOOKUP(_xlfn.XLOOKUP(VALUE(LEFT(C1725,4)),Souches!$B$2:$B$15000,Souches!$E$2:$E$15000),Varietes!$B$2:$B$500,Varietes!$C$2:$C$500))</f>
        <v/>
      </c>
      <c r="H1725" s="19" t="str">
        <f>IF(ISBLANK(C1725),"",_xlfn.XLOOKUP(VALUE(LEFT(C1725,4)),Souches!$B$2:$B$15000,Souches!$D$2:$D$15000))</f>
        <v/>
      </c>
      <c r="I1725" s="10" t="str">
        <f t="shared" si="281"/>
        <v/>
      </c>
      <c r="J1725" s="19" t="str">
        <f>IF(I1725="","",INT(('ObjProd (2)'!$C$25-I1725)/7 * (ABS('ObjProd (2)'!$C$25-I1725)&gt;=7)))</f>
        <v/>
      </c>
      <c r="K1725" s="10" t="str">
        <f>IF(I1725="","",
IF(AND(DATEDIF(I1725,'ObjProd (2)'!$C$25,"y")=0,DATEDIF(I1725,'ObjProd (2)'!$C$25,"ym")=0,
   INT(('ObjProd (2)'!$C$25-EDATE(I1725,DATEDIF(I1725,'ObjProd (2)'!$C$25,"y")*12+DATEDIF(I1725,'ObjProd (2)'!$C$25,"ym")))/7)=0),
   "&lt; 1 sem.",
   IF(DATEDIF(I1725,'ObjProd (2)'!$C$25,"y")&gt;0,DATEDIF(I1725,'ObjProd (2)'!$C$25,"y") &amp; " " &amp; IF(DATEDIF(I1725,'ObjProd (2)'!$C$25,"y")=1,"an ","ans "),"") &amp;
   IF(DATEDIF(I1725,'ObjProd (2)'!$C$25,"ym")&gt;0,DATEDIF(I1725,'ObjProd (2)'!$C$25,"ym") &amp; " mois ", "") &amp;
   IF(INT(('ObjProd (2)'!$C$25-EDATE(I1725,DATEDIF(I1725,'ObjProd (2)'!$C$25,"y")*12+DATEDIF(I1725,'ObjProd (2)'!$C$25,"ym")))/7)&gt;0,
      INT(('ObjProd (2)'!$C$25-EDATE(I1725,DATEDIF(I1725,'ObjProd (2)'!$C$25,"y")*12+DATEDIF(I1725,'ObjProd (2)'!$C$25,"ym")))/7) &amp; " sem.",
      "")
)
)</f>
        <v/>
      </c>
      <c r="L1725" s="11" t="str">
        <f t="shared" si="282"/>
        <v/>
      </c>
      <c r="M1725" s="9" t="str">
        <f t="shared" si="278"/>
        <v/>
      </c>
      <c r="N1725" s="9" t="str" cm="1">
        <f t="array" aca="1" ref="N1725" ca="1">LEFT(L1725, IF(ISNUMBER(SUBSTITUTE(_xludf.MID(L1725, 2, 1), ".", ",")), 1, 2))</f>
        <v/>
      </c>
      <c r="O1725" s="19" t="str">
        <f t="shared" ca="1" si="284"/>
        <v/>
      </c>
      <c r="P1725" s="9" t="str">
        <f t="shared" ca="1" si="285"/>
        <v/>
      </c>
      <c r="Q1725" s="9" t="str">
        <f t="shared" ca="1" si="286"/>
        <v/>
      </c>
      <c r="R1725" s="9" t="str">
        <f t="shared" si="279"/>
        <v/>
      </c>
      <c r="S1725" t="str" cm="1">
        <f t="array" ref="S1725">IF(ISBLANK(C1725),"",IFERROR(INDEX(ListeSeries!$A$2:$A$1045, MATCH(1, (DatasScan!G1725=ListeSeries!$B$2:$B$1045) * (DatasScan!H1725&gt;=ListeSeries!$D$2:$D$1045) * (DatasScan!H1725&lt;=ListeSeries!$E$2:$E$1045), 0)), "no match"))</f>
        <v/>
      </c>
      <c r="T1725" s="7" t="str" cm="1">
        <f t="array" ref="T1725">IF(ISBLANK(C1725),"",IFERROR(INDEX(ListeSeries!$C$2:$C$1045, MATCH(1, (DatasScan!G1725=ListeSeries!$B$2:$B$1045) * (DatasScan!H1725&gt;=ListeSeries!$D$2:$D$1045) * (DatasScan!H1725&lt;=ListeSeries!$E$2:$E$1045), 0)), "no match"))</f>
        <v/>
      </c>
      <c r="U1725" s="11" t="str" cm="1">
        <f t="array" ref="U1725">IF(ISBLANK(C1725),"",IFERROR(INDEX(ListeSeries!$F$2:$F$1045, MATCH(1, (DatasScan!G1725=ListeSeries!$B$2:$B$1045) * (DatasScan!H1725&gt;=ListeSeries!$D$2:$D$1045) * (DatasScan!H1725&lt;=ListeSeries!$E$2:$E$1045), 0)), "no match"))</f>
        <v/>
      </c>
    </row>
    <row r="1726" spans="1:21" ht="15" customHeight="1" x14ac:dyDescent="0.25">
      <c r="A1726" s="6" t="str">
        <f t="shared" si="280"/>
        <v/>
      </c>
      <c r="B1726" s="272"/>
      <c r="F1726" s="7" t="str">
        <f t="shared" si="283"/>
        <v/>
      </c>
      <c r="G1726" s="21" t="str">
        <f>IF(ISBLANK(C1726),"",_xlfn.XLOOKUP(_xlfn.XLOOKUP(VALUE(LEFT(C1726,4)),Souches!$B$2:$B$15000,Souches!$E$2:$E$15000),Varietes!$B$2:$B$500,Varietes!$C$2:$C$500))</f>
        <v/>
      </c>
      <c r="H1726" s="19" t="str">
        <f>IF(ISBLANK(C1726),"",_xlfn.XLOOKUP(VALUE(LEFT(C1726,4)),Souches!$B$2:$B$15000,Souches!$D$2:$D$15000))</f>
        <v/>
      </c>
      <c r="I1726" s="10" t="str">
        <f t="shared" si="281"/>
        <v/>
      </c>
      <c r="J1726" s="19" t="str">
        <f>IF(I1726="","",INT(('ObjProd (2)'!$C$25-I1726)/7 * (ABS('ObjProd (2)'!$C$25-I1726)&gt;=7)))</f>
        <v/>
      </c>
      <c r="K1726" s="10" t="str">
        <f>IF(I1726="","",
IF(AND(DATEDIF(I1726,'ObjProd (2)'!$C$25,"y")=0,DATEDIF(I1726,'ObjProd (2)'!$C$25,"ym")=0,
   INT(('ObjProd (2)'!$C$25-EDATE(I1726,DATEDIF(I1726,'ObjProd (2)'!$C$25,"y")*12+DATEDIF(I1726,'ObjProd (2)'!$C$25,"ym")))/7)=0),
   "&lt; 1 sem.",
   IF(DATEDIF(I1726,'ObjProd (2)'!$C$25,"y")&gt;0,DATEDIF(I1726,'ObjProd (2)'!$C$25,"y") &amp; " " &amp; IF(DATEDIF(I1726,'ObjProd (2)'!$C$25,"y")=1,"an ","ans "),"") &amp;
   IF(DATEDIF(I1726,'ObjProd (2)'!$C$25,"ym")&gt;0,DATEDIF(I1726,'ObjProd (2)'!$C$25,"ym") &amp; " mois ", "") &amp;
   IF(INT(('ObjProd (2)'!$C$25-EDATE(I1726,DATEDIF(I1726,'ObjProd (2)'!$C$25,"y")*12+DATEDIF(I1726,'ObjProd (2)'!$C$25,"ym")))/7)&gt;0,
      INT(('ObjProd (2)'!$C$25-EDATE(I1726,DATEDIF(I1726,'ObjProd (2)'!$C$25,"y")*12+DATEDIF(I1726,'ObjProd (2)'!$C$25,"ym")))/7) &amp; " sem.",
      "")
)
)</f>
        <v/>
      </c>
      <c r="L1726" s="11" t="str">
        <f t="shared" si="282"/>
        <v/>
      </c>
      <c r="M1726" s="9" t="str">
        <f t="shared" si="278"/>
        <v/>
      </c>
      <c r="N1726" s="9" t="str" cm="1">
        <f t="array" aca="1" ref="N1726" ca="1">LEFT(L1726, IF(ISNUMBER(SUBSTITUTE(_xludf.MID(L1726, 2, 1), ".", ",")), 1, 2))</f>
        <v/>
      </c>
      <c r="O1726" s="19" t="str">
        <f t="shared" ca="1" si="284"/>
        <v/>
      </c>
      <c r="P1726" s="9" t="str">
        <f t="shared" ca="1" si="285"/>
        <v/>
      </c>
      <c r="Q1726" s="9" t="str">
        <f t="shared" ca="1" si="286"/>
        <v/>
      </c>
      <c r="R1726" s="9" t="str">
        <f t="shared" si="279"/>
        <v/>
      </c>
      <c r="S1726" t="str" cm="1">
        <f t="array" ref="S1726">IF(ISBLANK(C1726),"",IFERROR(INDEX(ListeSeries!$A$2:$A$1045, MATCH(1, (DatasScan!G1726=ListeSeries!$B$2:$B$1045) * (DatasScan!H1726&gt;=ListeSeries!$D$2:$D$1045) * (DatasScan!H1726&lt;=ListeSeries!$E$2:$E$1045), 0)), "no match"))</f>
        <v/>
      </c>
      <c r="T1726" s="7" t="str" cm="1">
        <f t="array" ref="T1726">IF(ISBLANK(C1726),"",IFERROR(INDEX(ListeSeries!$C$2:$C$1045, MATCH(1, (DatasScan!G1726=ListeSeries!$B$2:$B$1045) * (DatasScan!H1726&gt;=ListeSeries!$D$2:$D$1045) * (DatasScan!H1726&lt;=ListeSeries!$E$2:$E$1045), 0)), "no match"))</f>
        <v/>
      </c>
      <c r="U1726" s="11" t="str" cm="1">
        <f t="array" ref="U1726">IF(ISBLANK(C1726),"",IFERROR(INDEX(ListeSeries!$F$2:$F$1045, MATCH(1, (DatasScan!G1726=ListeSeries!$B$2:$B$1045) * (DatasScan!H1726&gt;=ListeSeries!$D$2:$D$1045) * (DatasScan!H1726&lt;=ListeSeries!$E$2:$E$1045), 0)), "no match"))</f>
        <v/>
      </c>
    </row>
    <row r="1727" spans="1:21" ht="15" customHeight="1" x14ac:dyDescent="0.25">
      <c r="A1727" s="6" t="str">
        <f t="shared" si="280"/>
        <v/>
      </c>
      <c r="B1727" s="272"/>
      <c r="F1727" s="7" t="str">
        <f t="shared" si="283"/>
        <v/>
      </c>
      <c r="G1727" s="21" t="str">
        <f>IF(ISBLANK(C1727),"",_xlfn.XLOOKUP(_xlfn.XLOOKUP(VALUE(LEFT(C1727,4)),Souches!$B$2:$B$15000,Souches!$E$2:$E$15000),Varietes!$B$2:$B$500,Varietes!$C$2:$C$500))</f>
        <v/>
      </c>
      <c r="H1727" s="19" t="str">
        <f>IF(ISBLANK(C1727),"",_xlfn.XLOOKUP(VALUE(LEFT(C1727,4)),Souches!$B$2:$B$15000,Souches!$D$2:$D$15000))</f>
        <v/>
      </c>
      <c r="I1727" s="10" t="str">
        <f t="shared" si="281"/>
        <v/>
      </c>
      <c r="J1727" s="19" t="str">
        <f>IF(I1727="","",INT(('ObjProd (2)'!$C$25-I1727)/7 * (ABS('ObjProd (2)'!$C$25-I1727)&gt;=7)))</f>
        <v/>
      </c>
      <c r="K1727" s="10" t="str">
        <f>IF(I1727="","",
IF(AND(DATEDIF(I1727,'ObjProd (2)'!$C$25,"y")=0,DATEDIF(I1727,'ObjProd (2)'!$C$25,"ym")=0,
   INT(('ObjProd (2)'!$C$25-EDATE(I1727,DATEDIF(I1727,'ObjProd (2)'!$C$25,"y")*12+DATEDIF(I1727,'ObjProd (2)'!$C$25,"ym")))/7)=0),
   "&lt; 1 sem.",
   IF(DATEDIF(I1727,'ObjProd (2)'!$C$25,"y")&gt;0,DATEDIF(I1727,'ObjProd (2)'!$C$25,"y") &amp; " " &amp; IF(DATEDIF(I1727,'ObjProd (2)'!$C$25,"y")=1,"an ","ans "),"") &amp;
   IF(DATEDIF(I1727,'ObjProd (2)'!$C$25,"ym")&gt;0,DATEDIF(I1727,'ObjProd (2)'!$C$25,"ym") &amp; " mois ", "") &amp;
   IF(INT(('ObjProd (2)'!$C$25-EDATE(I1727,DATEDIF(I1727,'ObjProd (2)'!$C$25,"y")*12+DATEDIF(I1727,'ObjProd (2)'!$C$25,"ym")))/7)&gt;0,
      INT(('ObjProd (2)'!$C$25-EDATE(I1727,DATEDIF(I1727,'ObjProd (2)'!$C$25,"y")*12+DATEDIF(I1727,'ObjProd (2)'!$C$25,"ym")))/7) &amp; " sem.",
      "")
)
)</f>
        <v/>
      </c>
      <c r="L1727" s="11" t="str">
        <f t="shared" si="282"/>
        <v/>
      </c>
      <c r="M1727" s="9" t="str">
        <f t="shared" si="278"/>
        <v/>
      </c>
      <c r="N1727" s="9" t="str" cm="1">
        <f t="array" aca="1" ref="N1727" ca="1">LEFT(L1727, IF(ISNUMBER(SUBSTITUTE(_xludf.MID(L1727, 2, 1), ".", ",")), 1, 2))</f>
        <v/>
      </c>
      <c r="O1727" s="19" t="str">
        <f t="shared" ca="1" si="284"/>
        <v/>
      </c>
      <c r="P1727" s="9" t="str">
        <f t="shared" ca="1" si="285"/>
        <v/>
      </c>
      <c r="Q1727" s="9" t="str">
        <f t="shared" ca="1" si="286"/>
        <v/>
      </c>
      <c r="R1727" s="9" t="str">
        <f t="shared" si="279"/>
        <v/>
      </c>
      <c r="S1727" t="str" cm="1">
        <f t="array" ref="S1727">IF(ISBLANK(C1727),"",IFERROR(INDEX(ListeSeries!$A$2:$A$1045, MATCH(1, (DatasScan!G1727=ListeSeries!$B$2:$B$1045) * (DatasScan!H1727&gt;=ListeSeries!$D$2:$D$1045) * (DatasScan!H1727&lt;=ListeSeries!$E$2:$E$1045), 0)), "no match"))</f>
        <v/>
      </c>
      <c r="T1727" s="7" t="str" cm="1">
        <f t="array" ref="T1727">IF(ISBLANK(C1727),"",IFERROR(INDEX(ListeSeries!$C$2:$C$1045, MATCH(1, (DatasScan!G1727=ListeSeries!$B$2:$B$1045) * (DatasScan!H1727&gt;=ListeSeries!$D$2:$D$1045) * (DatasScan!H1727&lt;=ListeSeries!$E$2:$E$1045), 0)), "no match"))</f>
        <v/>
      </c>
      <c r="U1727" s="11" t="str" cm="1">
        <f t="array" ref="U1727">IF(ISBLANK(C1727),"",IFERROR(INDEX(ListeSeries!$F$2:$F$1045, MATCH(1, (DatasScan!G1727=ListeSeries!$B$2:$B$1045) * (DatasScan!H1727&gt;=ListeSeries!$D$2:$D$1045) * (DatasScan!H1727&lt;=ListeSeries!$E$2:$E$1045), 0)), "no match"))</f>
        <v/>
      </c>
    </row>
    <row r="1728" spans="1:21" ht="15" customHeight="1" x14ac:dyDescent="0.25">
      <c r="A1728" s="6" t="str">
        <f t="shared" si="280"/>
        <v/>
      </c>
      <c r="B1728" s="272"/>
      <c r="F1728" s="7" t="str">
        <f t="shared" si="283"/>
        <v/>
      </c>
      <c r="G1728" s="21" t="str">
        <f>IF(ISBLANK(C1728),"",_xlfn.XLOOKUP(_xlfn.XLOOKUP(VALUE(LEFT(C1728,4)),Souches!$B$2:$B$15000,Souches!$E$2:$E$15000),Varietes!$B$2:$B$500,Varietes!$C$2:$C$500))</f>
        <v/>
      </c>
      <c r="H1728" s="19" t="str">
        <f>IF(ISBLANK(C1728),"",_xlfn.XLOOKUP(VALUE(LEFT(C1728,4)),Souches!$B$2:$B$15000,Souches!$D$2:$D$15000))</f>
        <v/>
      </c>
      <c r="I1728" s="10" t="str">
        <f t="shared" si="281"/>
        <v/>
      </c>
      <c r="J1728" s="19" t="str">
        <f>IF(I1728="","",INT(('ObjProd (2)'!$C$25-I1728)/7 * (ABS('ObjProd (2)'!$C$25-I1728)&gt;=7)))</f>
        <v/>
      </c>
      <c r="K1728" s="10" t="str">
        <f>IF(I1728="","",
IF(AND(DATEDIF(I1728,'ObjProd (2)'!$C$25,"y")=0,DATEDIF(I1728,'ObjProd (2)'!$C$25,"ym")=0,
   INT(('ObjProd (2)'!$C$25-EDATE(I1728,DATEDIF(I1728,'ObjProd (2)'!$C$25,"y")*12+DATEDIF(I1728,'ObjProd (2)'!$C$25,"ym")))/7)=0),
   "&lt; 1 sem.",
   IF(DATEDIF(I1728,'ObjProd (2)'!$C$25,"y")&gt;0,DATEDIF(I1728,'ObjProd (2)'!$C$25,"y") &amp; " " &amp; IF(DATEDIF(I1728,'ObjProd (2)'!$C$25,"y")=1,"an ","ans "),"") &amp;
   IF(DATEDIF(I1728,'ObjProd (2)'!$C$25,"ym")&gt;0,DATEDIF(I1728,'ObjProd (2)'!$C$25,"ym") &amp; " mois ", "") &amp;
   IF(INT(('ObjProd (2)'!$C$25-EDATE(I1728,DATEDIF(I1728,'ObjProd (2)'!$C$25,"y")*12+DATEDIF(I1728,'ObjProd (2)'!$C$25,"ym")))/7)&gt;0,
      INT(('ObjProd (2)'!$C$25-EDATE(I1728,DATEDIF(I1728,'ObjProd (2)'!$C$25,"y")*12+DATEDIF(I1728,'ObjProd (2)'!$C$25,"ym")))/7) &amp; " sem.",
      "")
)
)</f>
        <v/>
      </c>
      <c r="L1728" s="11" t="str">
        <f t="shared" si="282"/>
        <v/>
      </c>
      <c r="M1728" s="9" t="str">
        <f t="shared" ref="M1728:M1791" si="287">IF(OR(D1728&gt;0, E1728&gt;0), D1728*14+E1728,"")</f>
        <v/>
      </c>
      <c r="N1728" s="9" t="str" cm="1">
        <f t="array" aca="1" ref="N1728" ca="1">LEFT(L1728, IF(ISNUMBER(SUBSTITUTE(_xludf.MID(L1728, 2, 1), ".", ",")), 1, 2))</f>
        <v/>
      </c>
      <c r="O1728" s="19" t="str">
        <f t="shared" ca="1" si="284"/>
        <v/>
      </c>
      <c r="P1728" s="9" t="str">
        <f t="shared" ca="1" si="285"/>
        <v/>
      </c>
      <c r="Q1728" s="9" t="str">
        <f t="shared" ca="1" si="286"/>
        <v/>
      </c>
      <c r="R1728" s="9" t="str">
        <f t="shared" ref="R1728:R1791" si="288">IF(ISBLANK(C1728),"",P1728&amp;Q1728)</f>
        <v/>
      </c>
      <c r="S1728" t="str" cm="1">
        <f t="array" ref="S1728">IF(ISBLANK(C1728),"",IFERROR(INDEX(ListeSeries!$A$2:$A$1045, MATCH(1, (DatasScan!G1728=ListeSeries!$B$2:$B$1045) * (DatasScan!H1728&gt;=ListeSeries!$D$2:$D$1045) * (DatasScan!H1728&lt;=ListeSeries!$E$2:$E$1045), 0)), "no match"))</f>
        <v/>
      </c>
      <c r="T1728" s="7" t="str" cm="1">
        <f t="array" ref="T1728">IF(ISBLANK(C1728),"",IFERROR(INDEX(ListeSeries!$C$2:$C$1045, MATCH(1, (DatasScan!G1728=ListeSeries!$B$2:$B$1045) * (DatasScan!H1728&gt;=ListeSeries!$D$2:$D$1045) * (DatasScan!H1728&lt;=ListeSeries!$E$2:$E$1045), 0)), "no match"))</f>
        <v/>
      </c>
      <c r="U1728" s="11" t="str" cm="1">
        <f t="array" ref="U1728">IF(ISBLANK(C1728),"",IFERROR(INDEX(ListeSeries!$F$2:$F$1045, MATCH(1, (DatasScan!G1728=ListeSeries!$B$2:$B$1045) * (DatasScan!H1728&gt;=ListeSeries!$D$2:$D$1045) * (DatasScan!H1728&lt;=ListeSeries!$E$2:$E$1045), 0)), "no match"))</f>
        <v/>
      </c>
    </row>
    <row r="1729" spans="1:21" ht="15" customHeight="1" x14ac:dyDescent="0.25">
      <c r="A1729" s="6" t="str">
        <f t="shared" ref="A1729:A1792" si="289">IF(B1729="CHF","CHF",IF(B1729="CHF 2","CHF hangar",LEFT(B1729,1)))</f>
        <v/>
      </c>
      <c r="B1729" s="272"/>
      <c r="F1729" s="7" t="str">
        <f t="shared" si="283"/>
        <v/>
      </c>
      <c r="G1729" s="21" t="str">
        <f>IF(ISBLANK(C1729),"",_xlfn.XLOOKUP(_xlfn.XLOOKUP(VALUE(LEFT(C1729,4)),Souches!$B$2:$B$15000,Souches!$E$2:$E$15000),Varietes!$B$2:$B$500,Varietes!$C$2:$C$500))</f>
        <v/>
      </c>
      <c r="H1729" s="19" t="str">
        <f>IF(ISBLANK(C1729),"",_xlfn.XLOOKUP(VALUE(LEFT(C1729,4)),Souches!$B$2:$B$15000,Souches!$D$2:$D$15000))</f>
        <v/>
      </c>
      <c r="I1729" s="10" t="str">
        <f t="shared" si="281"/>
        <v/>
      </c>
      <c r="J1729" s="19" t="str">
        <f>IF(I1729="","",INT(('ObjProd (2)'!$C$25-I1729)/7 * (ABS('ObjProd (2)'!$C$25-I1729)&gt;=7)))</f>
        <v/>
      </c>
      <c r="K1729" s="10" t="str">
        <f>IF(I1729="","",
IF(AND(DATEDIF(I1729,'ObjProd (2)'!$C$25,"y")=0,DATEDIF(I1729,'ObjProd (2)'!$C$25,"ym")=0,
   INT(('ObjProd (2)'!$C$25-EDATE(I1729,DATEDIF(I1729,'ObjProd (2)'!$C$25,"y")*12+DATEDIF(I1729,'ObjProd (2)'!$C$25,"ym")))/7)=0),
   "&lt; 1 sem.",
   IF(DATEDIF(I1729,'ObjProd (2)'!$C$25,"y")&gt;0,DATEDIF(I1729,'ObjProd (2)'!$C$25,"y") &amp; " " &amp; IF(DATEDIF(I1729,'ObjProd (2)'!$C$25,"y")=1,"an ","ans "),"") &amp;
   IF(DATEDIF(I1729,'ObjProd (2)'!$C$25,"ym")&gt;0,DATEDIF(I1729,'ObjProd (2)'!$C$25,"ym") &amp; " mois ", "") &amp;
   IF(INT(('ObjProd (2)'!$C$25-EDATE(I1729,DATEDIF(I1729,'ObjProd (2)'!$C$25,"y")*12+DATEDIF(I1729,'ObjProd (2)'!$C$25,"ym")))/7)&gt;0,
      INT(('ObjProd (2)'!$C$25-EDATE(I1729,DATEDIF(I1729,'ObjProd (2)'!$C$25,"y")*12+DATEDIF(I1729,'ObjProd (2)'!$C$25,"ym")))/7) &amp; " sem.",
      "")
)
)</f>
        <v/>
      </c>
      <c r="L1729" s="11" t="str">
        <f t="shared" si="282"/>
        <v/>
      </c>
      <c r="M1729" s="9" t="str">
        <f t="shared" si="287"/>
        <v/>
      </c>
      <c r="N1729" s="9" t="str" cm="1">
        <f t="array" aca="1" ref="N1729" ca="1">LEFT(L1729, IF(ISNUMBER(SUBSTITUTE(_xludf.MID(L1729, 2, 1), ".", ",")), 1, 2))</f>
        <v/>
      </c>
      <c r="O1729" s="19" t="str">
        <f t="shared" ca="1" si="284"/>
        <v/>
      </c>
      <c r="P1729" s="9" t="str">
        <f t="shared" ca="1" si="285"/>
        <v/>
      </c>
      <c r="Q1729" s="9" t="str">
        <f t="shared" ca="1" si="286"/>
        <v/>
      </c>
      <c r="R1729" s="9" t="str">
        <f t="shared" si="288"/>
        <v/>
      </c>
      <c r="S1729" t="str" cm="1">
        <f t="array" ref="S1729">IF(ISBLANK(C1729),"",IFERROR(INDEX(ListeSeries!$A$2:$A$1045, MATCH(1, (DatasScan!G1729=ListeSeries!$B$2:$B$1045) * (DatasScan!H1729&gt;=ListeSeries!$D$2:$D$1045) * (DatasScan!H1729&lt;=ListeSeries!$E$2:$E$1045), 0)), "no match"))</f>
        <v/>
      </c>
      <c r="T1729" s="7" t="str" cm="1">
        <f t="array" ref="T1729">IF(ISBLANK(C1729),"",IFERROR(INDEX(ListeSeries!$C$2:$C$1045, MATCH(1, (DatasScan!G1729=ListeSeries!$B$2:$B$1045) * (DatasScan!H1729&gt;=ListeSeries!$D$2:$D$1045) * (DatasScan!H1729&lt;=ListeSeries!$E$2:$E$1045), 0)), "no match"))</f>
        <v/>
      </c>
      <c r="U1729" s="11" t="str" cm="1">
        <f t="array" ref="U1729">IF(ISBLANK(C1729),"",IFERROR(INDEX(ListeSeries!$F$2:$F$1045, MATCH(1, (DatasScan!G1729=ListeSeries!$B$2:$B$1045) * (DatasScan!H1729&gt;=ListeSeries!$D$2:$D$1045) * (DatasScan!H1729&lt;=ListeSeries!$E$2:$E$1045), 0)), "no match"))</f>
        <v/>
      </c>
    </row>
    <row r="1730" spans="1:21" ht="15" customHeight="1" x14ac:dyDescent="0.25">
      <c r="A1730" s="6" t="str">
        <f t="shared" si="289"/>
        <v/>
      </c>
      <c r="B1730" s="272"/>
      <c r="F1730" s="7" t="str">
        <f t="shared" si="283"/>
        <v/>
      </c>
      <c r="G1730" s="21" t="str">
        <f>IF(ISBLANK(C1730),"",_xlfn.XLOOKUP(_xlfn.XLOOKUP(VALUE(LEFT(C1730,4)),Souches!$B$2:$B$15000,Souches!$E$2:$E$15000),Varietes!$B$2:$B$500,Varietes!$C$2:$C$500))</f>
        <v/>
      </c>
      <c r="H1730" s="19" t="str">
        <f>IF(ISBLANK(C1730),"",_xlfn.XLOOKUP(VALUE(LEFT(C1730,4)),Souches!$B$2:$B$15000,Souches!$D$2:$D$15000))</f>
        <v/>
      </c>
      <c r="I1730" s="10" t="str">
        <f t="shared" ref="I1730:I1793" si="290">IF(ISBLANK(C1730),"",DATE(MID(C1730,5,4),MID(C1730,9,2),MID(C1730,11,2)))</f>
        <v/>
      </c>
      <c r="J1730" s="19" t="str">
        <f>IF(I1730="","",INT(('ObjProd (2)'!$C$25-I1730)/7 * (ABS('ObjProd (2)'!$C$25-I1730)&gt;=7)))</f>
        <v/>
      </c>
      <c r="K1730" s="10" t="str">
        <f>IF(I1730="","",
IF(AND(DATEDIF(I1730,'ObjProd (2)'!$C$25,"y")=0,DATEDIF(I1730,'ObjProd (2)'!$C$25,"ym")=0,
   INT(('ObjProd (2)'!$C$25-EDATE(I1730,DATEDIF(I1730,'ObjProd (2)'!$C$25,"y")*12+DATEDIF(I1730,'ObjProd (2)'!$C$25,"ym")))/7)=0),
   "&lt; 1 sem.",
   IF(DATEDIF(I1730,'ObjProd (2)'!$C$25,"y")&gt;0,DATEDIF(I1730,'ObjProd (2)'!$C$25,"y") &amp; " " &amp; IF(DATEDIF(I1730,'ObjProd (2)'!$C$25,"y")=1,"an ","ans "),"") &amp;
   IF(DATEDIF(I1730,'ObjProd (2)'!$C$25,"ym")&gt;0,DATEDIF(I1730,'ObjProd (2)'!$C$25,"ym") &amp; " mois ", "") &amp;
   IF(INT(('ObjProd (2)'!$C$25-EDATE(I1730,DATEDIF(I1730,'ObjProd (2)'!$C$25,"y")*12+DATEDIF(I1730,'ObjProd (2)'!$C$25,"ym")))/7)&gt;0,
      INT(('ObjProd (2)'!$C$25-EDATE(I1730,DATEDIF(I1730,'ObjProd (2)'!$C$25,"y")*12+DATEDIF(I1730,'ObjProd (2)'!$C$25,"ym")))/7) &amp; " sem.",
      "")
)
)</f>
        <v/>
      </c>
      <c r="L1730" s="11" t="str">
        <f t="shared" ref="L1730:L1793" si="291">IF(ISBLANK(C1730),"",MID(C1730,13,4))</f>
        <v/>
      </c>
      <c r="M1730" s="9" t="str">
        <f t="shared" si="287"/>
        <v/>
      </c>
      <c r="N1730" s="9" t="str" cm="1">
        <f t="array" aca="1" ref="N1730" ca="1">LEFT(L1730, IF(ISNUMBER(SUBSTITUTE(_xludf.MID(L1730, 2, 1), ".", ",")), 1, 2))</f>
        <v/>
      </c>
      <c r="O1730" s="19" t="str">
        <f t="shared" ca="1" si="284"/>
        <v/>
      </c>
      <c r="P1730" s="9" t="str">
        <f t="shared" ca="1" si="285"/>
        <v/>
      </c>
      <c r="Q1730" s="9" t="str">
        <f t="shared" ca="1" si="286"/>
        <v/>
      </c>
      <c r="R1730" s="9" t="str">
        <f t="shared" si="288"/>
        <v/>
      </c>
      <c r="S1730" t="str" cm="1">
        <f t="array" ref="S1730">IF(ISBLANK(C1730),"",IFERROR(INDEX(ListeSeries!$A$2:$A$1045, MATCH(1, (DatasScan!G1730=ListeSeries!$B$2:$B$1045) * (DatasScan!H1730&gt;=ListeSeries!$D$2:$D$1045) * (DatasScan!H1730&lt;=ListeSeries!$E$2:$E$1045), 0)), "no match"))</f>
        <v/>
      </c>
      <c r="T1730" s="7" t="str" cm="1">
        <f t="array" ref="T1730">IF(ISBLANK(C1730),"",IFERROR(INDEX(ListeSeries!$C$2:$C$1045, MATCH(1, (DatasScan!G1730=ListeSeries!$B$2:$B$1045) * (DatasScan!H1730&gt;=ListeSeries!$D$2:$D$1045) * (DatasScan!H1730&lt;=ListeSeries!$E$2:$E$1045), 0)), "no match"))</f>
        <v/>
      </c>
      <c r="U1730" s="11" t="str" cm="1">
        <f t="array" ref="U1730">IF(ISBLANK(C1730),"",IFERROR(INDEX(ListeSeries!$F$2:$F$1045, MATCH(1, (DatasScan!G1730=ListeSeries!$B$2:$B$1045) * (DatasScan!H1730&gt;=ListeSeries!$D$2:$D$1045) * (DatasScan!H1730&lt;=ListeSeries!$E$2:$E$1045), 0)), "no match"))</f>
        <v/>
      </c>
    </row>
    <row r="1731" spans="1:21" ht="15" customHeight="1" x14ac:dyDescent="0.25">
      <c r="A1731" s="6" t="str">
        <f t="shared" si="289"/>
        <v/>
      </c>
      <c r="B1731" s="272"/>
      <c r="F1731" s="7" t="str">
        <f t="shared" si="283"/>
        <v/>
      </c>
      <c r="G1731" s="21" t="str">
        <f>IF(ISBLANK(C1731),"",_xlfn.XLOOKUP(_xlfn.XLOOKUP(VALUE(LEFT(C1731,4)),Souches!$B$2:$B$15000,Souches!$E$2:$E$15000),Varietes!$B$2:$B$500,Varietes!$C$2:$C$500))</f>
        <v/>
      </c>
      <c r="H1731" s="19" t="str">
        <f>IF(ISBLANK(C1731),"",_xlfn.XLOOKUP(VALUE(LEFT(C1731,4)),Souches!$B$2:$B$15000,Souches!$D$2:$D$15000))</f>
        <v/>
      </c>
      <c r="I1731" s="10" t="str">
        <f t="shared" si="290"/>
        <v/>
      </c>
      <c r="J1731" s="19" t="str">
        <f>IF(I1731="","",INT(('ObjProd (2)'!$C$25-I1731)/7 * (ABS('ObjProd (2)'!$C$25-I1731)&gt;=7)))</f>
        <v/>
      </c>
      <c r="K1731" s="10" t="str">
        <f>IF(I1731="","",
IF(AND(DATEDIF(I1731,'ObjProd (2)'!$C$25,"y")=0,DATEDIF(I1731,'ObjProd (2)'!$C$25,"ym")=0,
   INT(('ObjProd (2)'!$C$25-EDATE(I1731,DATEDIF(I1731,'ObjProd (2)'!$C$25,"y")*12+DATEDIF(I1731,'ObjProd (2)'!$C$25,"ym")))/7)=0),
   "&lt; 1 sem.",
   IF(DATEDIF(I1731,'ObjProd (2)'!$C$25,"y")&gt;0,DATEDIF(I1731,'ObjProd (2)'!$C$25,"y") &amp; " " &amp; IF(DATEDIF(I1731,'ObjProd (2)'!$C$25,"y")=1,"an ","ans "),"") &amp;
   IF(DATEDIF(I1731,'ObjProd (2)'!$C$25,"ym")&gt;0,DATEDIF(I1731,'ObjProd (2)'!$C$25,"ym") &amp; " mois ", "") &amp;
   IF(INT(('ObjProd (2)'!$C$25-EDATE(I1731,DATEDIF(I1731,'ObjProd (2)'!$C$25,"y")*12+DATEDIF(I1731,'ObjProd (2)'!$C$25,"ym")))/7)&gt;0,
      INT(('ObjProd (2)'!$C$25-EDATE(I1731,DATEDIF(I1731,'ObjProd (2)'!$C$25,"y")*12+DATEDIF(I1731,'ObjProd (2)'!$C$25,"ym")))/7) &amp; " sem.",
      "")
)
)</f>
        <v/>
      </c>
      <c r="L1731" s="11" t="str">
        <f t="shared" si="291"/>
        <v/>
      </c>
      <c r="M1731" s="9" t="str">
        <f t="shared" si="287"/>
        <v/>
      </c>
      <c r="N1731" s="9" t="str" cm="1">
        <f t="array" aca="1" ref="N1731" ca="1">LEFT(L1731, IF(ISNUMBER(SUBSTITUTE(_xludf.MID(L1731, 2, 1), ".", ",")), 1, 2))</f>
        <v/>
      </c>
      <c r="O1731" s="19" t="str">
        <f t="shared" ca="1" si="284"/>
        <v/>
      </c>
      <c r="P1731" s="9" t="str">
        <f t="shared" ca="1" si="285"/>
        <v/>
      </c>
      <c r="Q1731" s="9" t="str">
        <f t="shared" ca="1" si="286"/>
        <v/>
      </c>
      <c r="R1731" s="9" t="str">
        <f t="shared" si="288"/>
        <v/>
      </c>
      <c r="S1731" t="str" cm="1">
        <f t="array" ref="S1731">IF(ISBLANK(C1731),"",IFERROR(INDEX(ListeSeries!$A$2:$A$1045, MATCH(1, (DatasScan!G1731=ListeSeries!$B$2:$B$1045) * (DatasScan!H1731&gt;=ListeSeries!$D$2:$D$1045) * (DatasScan!H1731&lt;=ListeSeries!$E$2:$E$1045), 0)), "no match"))</f>
        <v/>
      </c>
      <c r="T1731" s="7" t="str" cm="1">
        <f t="array" ref="T1731">IF(ISBLANK(C1731),"",IFERROR(INDEX(ListeSeries!$C$2:$C$1045, MATCH(1, (DatasScan!G1731=ListeSeries!$B$2:$B$1045) * (DatasScan!H1731&gt;=ListeSeries!$D$2:$D$1045) * (DatasScan!H1731&lt;=ListeSeries!$E$2:$E$1045), 0)), "no match"))</f>
        <v/>
      </c>
      <c r="U1731" s="11" t="str" cm="1">
        <f t="array" ref="U1731">IF(ISBLANK(C1731),"",IFERROR(INDEX(ListeSeries!$F$2:$F$1045, MATCH(1, (DatasScan!G1731=ListeSeries!$B$2:$B$1045) * (DatasScan!H1731&gt;=ListeSeries!$D$2:$D$1045) * (DatasScan!H1731&lt;=ListeSeries!$E$2:$E$1045), 0)), "no match"))</f>
        <v/>
      </c>
    </row>
    <row r="1732" spans="1:21" ht="15" customHeight="1" x14ac:dyDescent="0.25">
      <c r="A1732" s="6" t="str">
        <f t="shared" si="289"/>
        <v/>
      </c>
      <c r="B1732" s="272"/>
      <c r="F1732" s="7" t="str">
        <f t="shared" si="283"/>
        <v/>
      </c>
      <c r="G1732" s="21" t="str">
        <f>IF(ISBLANK(C1732),"",_xlfn.XLOOKUP(_xlfn.XLOOKUP(VALUE(LEFT(C1732,4)),Souches!$B$2:$B$15000,Souches!$E$2:$E$15000),Varietes!$B$2:$B$500,Varietes!$C$2:$C$500))</f>
        <v/>
      </c>
      <c r="H1732" s="19" t="str">
        <f>IF(ISBLANK(C1732),"",_xlfn.XLOOKUP(VALUE(LEFT(C1732,4)),Souches!$B$2:$B$15000,Souches!$D$2:$D$15000))</f>
        <v/>
      </c>
      <c r="I1732" s="10" t="str">
        <f t="shared" si="290"/>
        <v/>
      </c>
      <c r="J1732" s="19" t="str">
        <f>IF(I1732="","",INT(('ObjProd (2)'!$C$25-I1732)/7 * (ABS('ObjProd (2)'!$C$25-I1732)&gt;=7)))</f>
        <v/>
      </c>
      <c r="K1732" s="10" t="str">
        <f>IF(I1732="","",
IF(AND(DATEDIF(I1732,'ObjProd (2)'!$C$25,"y")=0,DATEDIF(I1732,'ObjProd (2)'!$C$25,"ym")=0,
   INT(('ObjProd (2)'!$C$25-EDATE(I1732,DATEDIF(I1732,'ObjProd (2)'!$C$25,"y")*12+DATEDIF(I1732,'ObjProd (2)'!$C$25,"ym")))/7)=0),
   "&lt; 1 sem.",
   IF(DATEDIF(I1732,'ObjProd (2)'!$C$25,"y")&gt;0,DATEDIF(I1732,'ObjProd (2)'!$C$25,"y") &amp; " " &amp; IF(DATEDIF(I1732,'ObjProd (2)'!$C$25,"y")=1,"an ","ans "),"") &amp;
   IF(DATEDIF(I1732,'ObjProd (2)'!$C$25,"ym")&gt;0,DATEDIF(I1732,'ObjProd (2)'!$C$25,"ym") &amp; " mois ", "") &amp;
   IF(INT(('ObjProd (2)'!$C$25-EDATE(I1732,DATEDIF(I1732,'ObjProd (2)'!$C$25,"y")*12+DATEDIF(I1732,'ObjProd (2)'!$C$25,"ym")))/7)&gt;0,
      INT(('ObjProd (2)'!$C$25-EDATE(I1732,DATEDIF(I1732,'ObjProd (2)'!$C$25,"y")*12+DATEDIF(I1732,'ObjProd (2)'!$C$25,"ym")))/7) &amp; " sem.",
      "")
)
)</f>
        <v/>
      </c>
      <c r="L1732" s="11" t="str">
        <f t="shared" si="291"/>
        <v/>
      </c>
      <c r="M1732" s="9" t="str">
        <f t="shared" si="287"/>
        <v/>
      </c>
      <c r="N1732" s="9" t="str" cm="1">
        <f t="array" aca="1" ref="N1732" ca="1">LEFT(L1732, IF(ISNUMBER(SUBSTITUTE(_xludf.MID(L1732, 2, 1), ".", ",")), 1, 2))</f>
        <v/>
      </c>
      <c r="O1732" s="19" t="str">
        <f t="shared" ca="1" si="284"/>
        <v/>
      </c>
      <c r="P1732" s="9" t="str">
        <f t="shared" ca="1" si="285"/>
        <v/>
      </c>
      <c r="Q1732" s="9" t="str">
        <f t="shared" ca="1" si="286"/>
        <v/>
      </c>
      <c r="R1732" s="9" t="str">
        <f t="shared" si="288"/>
        <v/>
      </c>
      <c r="S1732" t="str" cm="1">
        <f t="array" ref="S1732">IF(ISBLANK(C1732),"",IFERROR(INDEX(ListeSeries!$A$2:$A$1045, MATCH(1, (DatasScan!G1732=ListeSeries!$B$2:$B$1045) * (DatasScan!H1732&gt;=ListeSeries!$D$2:$D$1045) * (DatasScan!H1732&lt;=ListeSeries!$E$2:$E$1045), 0)), "no match"))</f>
        <v/>
      </c>
      <c r="T1732" s="7" t="str" cm="1">
        <f t="array" ref="T1732">IF(ISBLANK(C1732),"",IFERROR(INDEX(ListeSeries!$C$2:$C$1045, MATCH(1, (DatasScan!G1732=ListeSeries!$B$2:$B$1045) * (DatasScan!H1732&gt;=ListeSeries!$D$2:$D$1045) * (DatasScan!H1732&lt;=ListeSeries!$E$2:$E$1045), 0)), "no match"))</f>
        <v/>
      </c>
      <c r="U1732" s="11" t="str" cm="1">
        <f t="array" ref="U1732">IF(ISBLANK(C1732),"",IFERROR(INDEX(ListeSeries!$F$2:$F$1045, MATCH(1, (DatasScan!G1732=ListeSeries!$B$2:$B$1045) * (DatasScan!H1732&gt;=ListeSeries!$D$2:$D$1045) * (DatasScan!H1732&lt;=ListeSeries!$E$2:$E$1045), 0)), "no match"))</f>
        <v/>
      </c>
    </row>
    <row r="1733" spans="1:21" ht="15" customHeight="1" x14ac:dyDescent="0.25">
      <c r="A1733" s="6" t="str">
        <f t="shared" si="289"/>
        <v/>
      </c>
      <c r="B1733" s="272"/>
      <c r="F1733" s="7" t="str">
        <f t="shared" si="283"/>
        <v/>
      </c>
      <c r="G1733" s="21" t="str">
        <f>IF(ISBLANK(C1733),"",_xlfn.XLOOKUP(_xlfn.XLOOKUP(VALUE(LEFT(C1733,4)),Souches!$B$2:$B$15000,Souches!$E$2:$E$15000),Varietes!$B$2:$B$500,Varietes!$C$2:$C$500))</f>
        <v/>
      </c>
      <c r="H1733" s="19" t="str">
        <f>IF(ISBLANK(C1733),"",_xlfn.XLOOKUP(VALUE(LEFT(C1733,4)),Souches!$B$2:$B$15000,Souches!$D$2:$D$15000))</f>
        <v/>
      </c>
      <c r="I1733" s="10" t="str">
        <f t="shared" si="290"/>
        <v/>
      </c>
      <c r="J1733" s="19" t="str">
        <f>IF(I1733="","",INT(('ObjProd (2)'!$C$25-I1733)/7 * (ABS('ObjProd (2)'!$C$25-I1733)&gt;=7)))</f>
        <v/>
      </c>
      <c r="K1733" s="10" t="str">
        <f>IF(I1733="","",
IF(AND(DATEDIF(I1733,'ObjProd (2)'!$C$25,"y")=0,DATEDIF(I1733,'ObjProd (2)'!$C$25,"ym")=0,
   INT(('ObjProd (2)'!$C$25-EDATE(I1733,DATEDIF(I1733,'ObjProd (2)'!$C$25,"y")*12+DATEDIF(I1733,'ObjProd (2)'!$C$25,"ym")))/7)=0),
   "&lt; 1 sem.",
   IF(DATEDIF(I1733,'ObjProd (2)'!$C$25,"y")&gt;0,DATEDIF(I1733,'ObjProd (2)'!$C$25,"y") &amp; " " &amp; IF(DATEDIF(I1733,'ObjProd (2)'!$C$25,"y")=1,"an ","ans "),"") &amp;
   IF(DATEDIF(I1733,'ObjProd (2)'!$C$25,"ym")&gt;0,DATEDIF(I1733,'ObjProd (2)'!$C$25,"ym") &amp; " mois ", "") &amp;
   IF(INT(('ObjProd (2)'!$C$25-EDATE(I1733,DATEDIF(I1733,'ObjProd (2)'!$C$25,"y")*12+DATEDIF(I1733,'ObjProd (2)'!$C$25,"ym")))/7)&gt;0,
      INT(('ObjProd (2)'!$C$25-EDATE(I1733,DATEDIF(I1733,'ObjProd (2)'!$C$25,"y")*12+DATEDIF(I1733,'ObjProd (2)'!$C$25,"ym")))/7) &amp; " sem.",
      "")
)
)</f>
        <v/>
      </c>
      <c r="L1733" s="11" t="str">
        <f t="shared" si="291"/>
        <v/>
      </c>
      <c r="M1733" s="9" t="str">
        <f t="shared" si="287"/>
        <v/>
      </c>
      <c r="N1733" s="9" t="str" cm="1">
        <f t="array" aca="1" ref="N1733" ca="1">LEFT(L1733, IF(ISNUMBER(SUBSTITUTE(_xludf.MID(L1733, 2, 1), ".", ",")), 1, 2))</f>
        <v/>
      </c>
      <c r="O1733" s="19" t="str">
        <f t="shared" ca="1" si="284"/>
        <v/>
      </c>
      <c r="P1733" s="9" t="str">
        <f t="shared" ca="1" si="285"/>
        <v/>
      </c>
      <c r="Q1733" s="9" t="str">
        <f t="shared" ca="1" si="286"/>
        <v/>
      </c>
      <c r="R1733" s="9" t="str">
        <f t="shared" si="288"/>
        <v/>
      </c>
      <c r="S1733" t="str" cm="1">
        <f t="array" ref="S1733">IF(ISBLANK(C1733),"",IFERROR(INDEX(ListeSeries!$A$2:$A$1045, MATCH(1, (DatasScan!G1733=ListeSeries!$B$2:$B$1045) * (DatasScan!H1733&gt;=ListeSeries!$D$2:$D$1045) * (DatasScan!H1733&lt;=ListeSeries!$E$2:$E$1045), 0)), "no match"))</f>
        <v/>
      </c>
      <c r="T1733" s="7" t="str" cm="1">
        <f t="array" ref="T1733">IF(ISBLANK(C1733),"",IFERROR(INDEX(ListeSeries!$C$2:$C$1045, MATCH(1, (DatasScan!G1733=ListeSeries!$B$2:$B$1045) * (DatasScan!H1733&gt;=ListeSeries!$D$2:$D$1045) * (DatasScan!H1733&lt;=ListeSeries!$E$2:$E$1045), 0)), "no match"))</f>
        <v/>
      </c>
      <c r="U1733" s="11" t="str" cm="1">
        <f t="array" ref="U1733">IF(ISBLANK(C1733),"",IFERROR(INDEX(ListeSeries!$F$2:$F$1045, MATCH(1, (DatasScan!G1733=ListeSeries!$B$2:$B$1045) * (DatasScan!H1733&gt;=ListeSeries!$D$2:$D$1045) * (DatasScan!H1733&lt;=ListeSeries!$E$2:$E$1045), 0)), "no match"))</f>
        <v/>
      </c>
    </row>
    <row r="1734" spans="1:21" ht="15" customHeight="1" x14ac:dyDescent="0.25">
      <c r="A1734" s="6" t="str">
        <f t="shared" si="289"/>
        <v/>
      </c>
      <c r="B1734" s="272"/>
      <c r="F1734" s="7" t="str">
        <f t="shared" si="283"/>
        <v/>
      </c>
      <c r="G1734" s="21" t="str">
        <f>IF(ISBLANK(C1734),"",_xlfn.XLOOKUP(_xlfn.XLOOKUP(VALUE(LEFT(C1734,4)),Souches!$B$2:$B$15000,Souches!$E$2:$E$15000),Varietes!$B$2:$B$500,Varietes!$C$2:$C$500))</f>
        <v/>
      </c>
      <c r="H1734" s="19" t="str">
        <f>IF(ISBLANK(C1734),"",_xlfn.XLOOKUP(VALUE(LEFT(C1734,4)),Souches!$B$2:$B$15000,Souches!$D$2:$D$15000))</f>
        <v/>
      </c>
      <c r="I1734" s="10" t="str">
        <f t="shared" si="290"/>
        <v/>
      </c>
      <c r="J1734" s="19" t="str">
        <f>IF(I1734="","",INT(('ObjProd (2)'!$C$25-I1734)/7 * (ABS('ObjProd (2)'!$C$25-I1734)&gt;=7)))</f>
        <v/>
      </c>
      <c r="K1734" s="10" t="str">
        <f>IF(I1734="","",
IF(AND(DATEDIF(I1734,'ObjProd (2)'!$C$25,"y")=0,DATEDIF(I1734,'ObjProd (2)'!$C$25,"ym")=0,
   INT(('ObjProd (2)'!$C$25-EDATE(I1734,DATEDIF(I1734,'ObjProd (2)'!$C$25,"y")*12+DATEDIF(I1734,'ObjProd (2)'!$C$25,"ym")))/7)=0),
   "&lt; 1 sem.",
   IF(DATEDIF(I1734,'ObjProd (2)'!$C$25,"y")&gt;0,DATEDIF(I1734,'ObjProd (2)'!$C$25,"y") &amp; " " &amp; IF(DATEDIF(I1734,'ObjProd (2)'!$C$25,"y")=1,"an ","ans "),"") &amp;
   IF(DATEDIF(I1734,'ObjProd (2)'!$C$25,"ym")&gt;0,DATEDIF(I1734,'ObjProd (2)'!$C$25,"ym") &amp; " mois ", "") &amp;
   IF(INT(('ObjProd (2)'!$C$25-EDATE(I1734,DATEDIF(I1734,'ObjProd (2)'!$C$25,"y")*12+DATEDIF(I1734,'ObjProd (2)'!$C$25,"ym")))/7)&gt;0,
      INT(('ObjProd (2)'!$C$25-EDATE(I1734,DATEDIF(I1734,'ObjProd (2)'!$C$25,"y")*12+DATEDIF(I1734,'ObjProd (2)'!$C$25,"ym")))/7) &amp; " sem.",
      "")
)
)</f>
        <v/>
      </c>
      <c r="L1734" s="11" t="str">
        <f t="shared" si="291"/>
        <v/>
      </c>
      <c r="M1734" s="9" t="str">
        <f t="shared" si="287"/>
        <v/>
      </c>
      <c r="N1734" s="9" t="str" cm="1">
        <f t="array" aca="1" ref="N1734" ca="1">LEFT(L1734, IF(ISNUMBER(SUBSTITUTE(_xludf.MID(L1734, 2, 1), ".", ",")), 1, 2))</f>
        <v/>
      </c>
      <c r="O1734" s="19" t="str">
        <f t="shared" ca="1" si="284"/>
        <v/>
      </c>
      <c r="P1734" s="9" t="str">
        <f t="shared" ca="1" si="285"/>
        <v/>
      </c>
      <c r="Q1734" s="9" t="str">
        <f t="shared" ca="1" si="286"/>
        <v/>
      </c>
      <c r="R1734" s="9" t="str">
        <f t="shared" si="288"/>
        <v/>
      </c>
      <c r="S1734" t="str" cm="1">
        <f t="array" ref="S1734">IF(ISBLANK(C1734),"",IFERROR(INDEX(ListeSeries!$A$2:$A$1045, MATCH(1, (DatasScan!G1734=ListeSeries!$B$2:$B$1045) * (DatasScan!H1734&gt;=ListeSeries!$D$2:$D$1045) * (DatasScan!H1734&lt;=ListeSeries!$E$2:$E$1045), 0)), "no match"))</f>
        <v/>
      </c>
      <c r="T1734" s="7" t="str" cm="1">
        <f t="array" ref="T1734">IF(ISBLANK(C1734),"",IFERROR(INDEX(ListeSeries!$C$2:$C$1045, MATCH(1, (DatasScan!G1734=ListeSeries!$B$2:$B$1045) * (DatasScan!H1734&gt;=ListeSeries!$D$2:$D$1045) * (DatasScan!H1734&lt;=ListeSeries!$E$2:$E$1045), 0)), "no match"))</f>
        <v/>
      </c>
      <c r="U1734" s="11" t="str" cm="1">
        <f t="array" ref="U1734">IF(ISBLANK(C1734),"",IFERROR(INDEX(ListeSeries!$F$2:$F$1045, MATCH(1, (DatasScan!G1734=ListeSeries!$B$2:$B$1045) * (DatasScan!H1734&gt;=ListeSeries!$D$2:$D$1045) * (DatasScan!H1734&lt;=ListeSeries!$E$2:$E$1045), 0)), "no match"))</f>
        <v/>
      </c>
    </row>
    <row r="1735" spans="1:21" ht="15" customHeight="1" x14ac:dyDescent="0.25">
      <c r="A1735" s="6" t="str">
        <f t="shared" si="289"/>
        <v/>
      </c>
      <c r="B1735" s="272"/>
      <c r="F1735" s="7" t="str">
        <f t="shared" si="283"/>
        <v/>
      </c>
      <c r="G1735" s="21" t="str">
        <f>IF(ISBLANK(C1735),"",_xlfn.XLOOKUP(_xlfn.XLOOKUP(VALUE(LEFT(C1735,4)),Souches!$B$2:$B$15000,Souches!$E$2:$E$15000),Varietes!$B$2:$B$500,Varietes!$C$2:$C$500))</f>
        <v/>
      </c>
      <c r="H1735" s="19" t="str">
        <f>IF(ISBLANK(C1735),"",_xlfn.XLOOKUP(VALUE(LEFT(C1735,4)),Souches!$B$2:$B$15000,Souches!$D$2:$D$15000))</f>
        <v/>
      </c>
      <c r="I1735" s="10" t="str">
        <f t="shared" si="290"/>
        <v/>
      </c>
      <c r="J1735" s="19" t="str">
        <f>IF(I1735="","",INT(('ObjProd (2)'!$C$25-I1735)/7 * (ABS('ObjProd (2)'!$C$25-I1735)&gt;=7)))</f>
        <v/>
      </c>
      <c r="K1735" s="10" t="str">
        <f>IF(I1735="","",
IF(AND(DATEDIF(I1735,'ObjProd (2)'!$C$25,"y")=0,DATEDIF(I1735,'ObjProd (2)'!$C$25,"ym")=0,
   INT(('ObjProd (2)'!$C$25-EDATE(I1735,DATEDIF(I1735,'ObjProd (2)'!$C$25,"y")*12+DATEDIF(I1735,'ObjProd (2)'!$C$25,"ym")))/7)=0),
   "&lt; 1 sem.",
   IF(DATEDIF(I1735,'ObjProd (2)'!$C$25,"y")&gt;0,DATEDIF(I1735,'ObjProd (2)'!$C$25,"y") &amp; " " &amp; IF(DATEDIF(I1735,'ObjProd (2)'!$C$25,"y")=1,"an ","ans "),"") &amp;
   IF(DATEDIF(I1735,'ObjProd (2)'!$C$25,"ym")&gt;0,DATEDIF(I1735,'ObjProd (2)'!$C$25,"ym") &amp; " mois ", "") &amp;
   IF(INT(('ObjProd (2)'!$C$25-EDATE(I1735,DATEDIF(I1735,'ObjProd (2)'!$C$25,"y")*12+DATEDIF(I1735,'ObjProd (2)'!$C$25,"ym")))/7)&gt;0,
      INT(('ObjProd (2)'!$C$25-EDATE(I1735,DATEDIF(I1735,'ObjProd (2)'!$C$25,"y")*12+DATEDIF(I1735,'ObjProd (2)'!$C$25,"ym")))/7) &amp; " sem.",
      "")
)
)</f>
        <v/>
      </c>
      <c r="L1735" s="11" t="str">
        <f t="shared" si="291"/>
        <v/>
      </c>
      <c r="M1735" s="9" t="str">
        <f t="shared" si="287"/>
        <v/>
      </c>
      <c r="N1735" s="9" t="str" cm="1">
        <f t="array" aca="1" ref="N1735" ca="1">LEFT(L1735, IF(ISNUMBER(SUBSTITUTE(_xludf.MID(L1735, 2, 1), ".", ",")), 1, 2))</f>
        <v/>
      </c>
      <c r="O1735" s="19" t="str">
        <f t="shared" ca="1" si="284"/>
        <v/>
      </c>
      <c r="P1735" s="9" t="str">
        <f t="shared" ca="1" si="285"/>
        <v/>
      </c>
      <c r="Q1735" s="9" t="str">
        <f t="shared" ca="1" si="286"/>
        <v/>
      </c>
      <c r="R1735" s="9" t="str">
        <f t="shared" si="288"/>
        <v/>
      </c>
      <c r="S1735" t="str" cm="1">
        <f t="array" ref="S1735">IF(ISBLANK(C1735),"",IFERROR(INDEX(ListeSeries!$A$2:$A$1045, MATCH(1, (DatasScan!G1735=ListeSeries!$B$2:$B$1045) * (DatasScan!H1735&gt;=ListeSeries!$D$2:$D$1045) * (DatasScan!H1735&lt;=ListeSeries!$E$2:$E$1045), 0)), "no match"))</f>
        <v/>
      </c>
      <c r="T1735" s="7" t="str" cm="1">
        <f t="array" ref="T1735">IF(ISBLANK(C1735),"",IFERROR(INDEX(ListeSeries!$C$2:$C$1045, MATCH(1, (DatasScan!G1735=ListeSeries!$B$2:$B$1045) * (DatasScan!H1735&gt;=ListeSeries!$D$2:$D$1045) * (DatasScan!H1735&lt;=ListeSeries!$E$2:$E$1045), 0)), "no match"))</f>
        <v/>
      </c>
      <c r="U1735" s="11" t="str" cm="1">
        <f t="array" ref="U1735">IF(ISBLANK(C1735),"",IFERROR(INDEX(ListeSeries!$F$2:$F$1045, MATCH(1, (DatasScan!G1735=ListeSeries!$B$2:$B$1045) * (DatasScan!H1735&gt;=ListeSeries!$D$2:$D$1045) * (DatasScan!H1735&lt;=ListeSeries!$E$2:$E$1045), 0)), "no match"))</f>
        <v/>
      </c>
    </row>
    <row r="1736" spans="1:21" ht="15" customHeight="1" x14ac:dyDescent="0.25">
      <c r="A1736" s="6" t="str">
        <f t="shared" si="289"/>
        <v/>
      </c>
      <c r="B1736" s="272"/>
      <c r="F1736" s="7" t="str">
        <f t="shared" si="283"/>
        <v/>
      </c>
      <c r="G1736" s="21" t="str">
        <f>IF(ISBLANK(C1736),"",_xlfn.XLOOKUP(_xlfn.XLOOKUP(VALUE(LEFT(C1736,4)),Souches!$B$2:$B$15000,Souches!$E$2:$E$15000),Varietes!$B$2:$B$500,Varietes!$C$2:$C$500))</f>
        <v/>
      </c>
      <c r="H1736" s="19" t="str">
        <f>IF(ISBLANK(C1736),"",_xlfn.XLOOKUP(VALUE(LEFT(C1736,4)),Souches!$B$2:$B$15000,Souches!$D$2:$D$15000))</f>
        <v/>
      </c>
      <c r="I1736" s="10" t="str">
        <f t="shared" si="290"/>
        <v/>
      </c>
      <c r="J1736" s="19" t="str">
        <f>IF(I1736="","",INT(('ObjProd (2)'!$C$25-I1736)/7 * (ABS('ObjProd (2)'!$C$25-I1736)&gt;=7)))</f>
        <v/>
      </c>
      <c r="K1736" s="10" t="str">
        <f>IF(I1736="","",
IF(AND(DATEDIF(I1736,'ObjProd (2)'!$C$25,"y")=0,DATEDIF(I1736,'ObjProd (2)'!$C$25,"ym")=0,
   INT(('ObjProd (2)'!$C$25-EDATE(I1736,DATEDIF(I1736,'ObjProd (2)'!$C$25,"y")*12+DATEDIF(I1736,'ObjProd (2)'!$C$25,"ym")))/7)=0),
   "&lt; 1 sem.",
   IF(DATEDIF(I1736,'ObjProd (2)'!$C$25,"y")&gt;0,DATEDIF(I1736,'ObjProd (2)'!$C$25,"y") &amp; " " &amp; IF(DATEDIF(I1736,'ObjProd (2)'!$C$25,"y")=1,"an ","ans "),"") &amp;
   IF(DATEDIF(I1736,'ObjProd (2)'!$C$25,"ym")&gt;0,DATEDIF(I1736,'ObjProd (2)'!$C$25,"ym") &amp; " mois ", "") &amp;
   IF(INT(('ObjProd (2)'!$C$25-EDATE(I1736,DATEDIF(I1736,'ObjProd (2)'!$C$25,"y")*12+DATEDIF(I1736,'ObjProd (2)'!$C$25,"ym")))/7)&gt;0,
      INT(('ObjProd (2)'!$C$25-EDATE(I1736,DATEDIF(I1736,'ObjProd (2)'!$C$25,"y")*12+DATEDIF(I1736,'ObjProd (2)'!$C$25,"ym")))/7) &amp; " sem.",
      "")
)
)</f>
        <v/>
      </c>
      <c r="L1736" s="11" t="str">
        <f t="shared" si="291"/>
        <v/>
      </c>
      <c r="M1736" s="9" t="str">
        <f t="shared" si="287"/>
        <v/>
      </c>
      <c r="N1736" s="9" t="str" cm="1">
        <f t="array" aca="1" ref="N1736" ca="1">LEFT(L1736, IF(ISNUMBER(SUBSTITUTE(_xludf.MID(L1736, 2, 1), ".", ",")), 1, 2))</f>
        <v/>
      </c>
      <c r="O1736" s="19" t="str">
        <f t="shared" ca="1" si="284"/>
        <v/>
      </c>
      <c r="P1736" s="9" t="str">
        <f t="shared" ca="1" si="285"/>
        <v/>
      </c>
      <c r="Q1736" s="9" t="str">
        <f t="shared" ca="1" si="286"/>
        <v/>
      </c>
      <c r="R1736" s="9" t="str">
        <f t="shared" si="288"/>
        <v/>
      </c>
      <c r="S1736" t="str" cm="1">
        <f t="array" ref="S1736">IF(ISBLANK(C1736),"",IFERROR(INDEX(ListeSeries!$A$2:$A$1045, MATCH(1, (DatasScan!G1736=ListeSeries!$B$2:$B$1045) * (DatasScan!H1736&gt;=ListeSeries!$D$2:$D$1045) * (DatasScan!H1736&lt;=ListeSeries!$E$2:$E$1045), 0)), "no match"))</f>
        <v/>
      </c>
      <c r="T1736" s="7" t="str" cm="1">
        <f t="array" ref="T1736">IF(ISBLANK(C1736),"",IFERROR(INDEX(ListeSeries!$C$2:$C$1045, MATCH(1, (DatasScan!G1736=ListeSeries!$B$2:$B$1045) * (DatasScan!H1736&gt;=ListeSeries!$D$2:$D$1045) * (DatasScan!H1736&lt;=ListeSeries!$E$2:$E$1045), 0)), "no match"))</f>
        <v/>
      </c>
      <c r="U1736" s="11" t="str" cm="1">
        <f t="array" ref="U1736">IF(ISBLANK(C1736),"",IFERROR(INDEX(ListeSeries!$F$2:$F$1045, MATCH(1, (DatasScan!G1736=ListeSeries!$B$2:$B$1045) * (DatasScan!H1736&gt;=ListeSeries!$D$2:$D$1045) * (DatasScan!H1736&lt;=ListeSeries!$E$2:$E$1045), 0)), "no match"))</f>
        <v/>
      </c>
    </row>
    <row r="1737" spans="1:21" ht="15" customHeight="1" x14ac:dyDescent="0.25">
      <c r="A1737" s="6" t="str">
        <f t="shared" si="289"/>
        <v/>
      </c>
      <c r="B1737" s="272"/>
      <c r="F1737" s="7" t="str">
        <f t="shared" si="283"/>
        <v/>
      </c>
      <c r="G1737" s="21" t="str">
        <f>IF(ISBLANK(C1737),"",_xlfn.XLOOKUP(_xlfn.XLOOKUP(VALUE(LEFT(C1737,4)),Souches!$B$2:$B$15000,Souches!$E$2:$E$15000),Varietes!$B$2:$B$500,Varietes!$C$2:$C$500))</f>
        <v/>
      </c>
      <c r="H1737" s="19" t="str">
        <f>IF(ISBLANK(C1737),"",_xlfn.XLOOKUP(VALUE(LEFT(C1737,4)),Souches!$B$2:$B$15000,Souches!$D$2:$D$15000))</f>
        <v/>
      </c>
      <c r="I1737" s="10" t="str">
        <f t="shared" si="290"/>
        <v/>
      </c>
      <c r="J1737" s="19" t="str">
        <f>IF(I1737="","",INT(('ObjProd (2)'!$C$25-I1737)/7 * (ABS('ObjProd (2)'!$C$25-I1737)&gt;=7)))</f>
        <v/>
      </c>
      <c r="K1737" s="10" t="str">
        <f>IF(I1737="","",
IF(AND(DATEDIF(I1737,'ObjProd (2)'!$C$25,"y")=0,DATEDIF(I1737,'ObjProd (2)'!$C$25,"ym")=0,
   INT(('ObjProd (2)'!$C$25-EDATE(I1737,DATEDIF(I1737,'ObjProd (2)'!$C$25,"y")*12+DATEDIF(I1737,'ObjProd (2)'!$C$25,"ym")))/7)=0),
   "&lt; 1 sem.",
   IF(DATEDIF(I1737,'ObjProd (2)'!$C$25,"y")&gt;0,DATEDIF(I1737,'ObjProd (2)'!$C$25,"y") &amp; " " &amp; IF(DATEDIF(I1737,'ObjProd (2)'!$C$25,"y")=1,"an ","ans "),"") &amp;
   IF(DATEDIF(I1737,'ObjProd (2)'!$C$25,"ym")&gt;0,DATEDIF(I1737,'ObjProd (2)'!$C$25,"ym") &amp; " mois ", "") &amp;
   IF(INT(('ObjProd (2)'!$C$25-EDATE(I1737,DATEDIF(I1737,'ObjProd (2)'!$C$25,"y")*12+DATEDIF(I1737,'ObjProd (2)'!$C$25,"ym")))/7)&gt;0,
      INT(('ObjProd (2)'!$C$25-EDATE(I1737,DATEDIF(I1737,'ObjProd (2)'!$C$25,"y")*12+DATEDIF(I1737,'ObjProd (2)'!$C$25,"ym")))/7) &amp; " sem.",
      "")
)
)</f>
        <v/>
      </c>
      <c r="L1737" s="11" t="str">
        <f t="shared" si="291"/>
        <v/>
      </c>
      <c r="M1737" s="9" t="str">
        <f t="shared" si="287"/>
        <v/>
      </c>
      <c r="N1737" s="9" t="str" cm="1">
        <f t="array" aca="1" ref="N1737" ca="1">LEFT(L1737, IF(ISNUMBER(SUBSTITUTE(_xludf.MID(L1737, 2, 1), ".", ",")), 1, 2))</f>
        <v/>
      </c>
      <c r="O1737" s="19" t="str">
        <f t="shared" ca="1" si="284"/>
        <v/>
      </c>
      <c r="P1737" s="9" t="str">
        <f t="shared" ca="1" si="285"/>
        <v/>
      </c>
      <c r="Q1737" s="9" t="str">
        <f t="shared" ca="1" si="286"/>
        <v/>
      </c>
      <c r="R1737" s="9" t="str">
        <f t="shared" si="288"/>
        <v/>
      </c>
      <c r="S1737" t="str" cm="1">
        <f t="array" ref="S1737">IF(ISBLANK(C1737),"",IFERROR(INDEX(ListeSeries!$A$2:$A$1045, MATCH(1, (DatasScan!G1737=ListeSeries!$B$2:$B$1045) * (DatasScan!H1737&gt;=ListeSeries!$D$2:$D$1045) * (DatasScan!H1737&lt;=ListeSeries!$E$2:$E$1045), 0)), "no match"))</f>
        <v/>
      </c>
      <c r="T1737" s="7" t="str" cm="1">
        <f t="array" ref="T1737">IF(ISBLANK(C1737),"",IFERROR(INDEX(ListeSeries!$C$2:$C$1045, MATCH(1, (DatasScan!G1737=ListeSeries!$B$2:$B$1045) * (DatasScan!H1737&gt;=ListeSeries!$D$2:$D$1045) * (DatasScan!H1737&lt;=ListeSeries!$E$2:$E$1045), 0)), "no match"))</f>
        <v/>
      </c>
      <c r="U1737" s="11" t="str" cm="1">
        <f t="array" ref="U1737">IF(ISBLANK(C1737),"",IFERROR(INDEX(ListeSeries!$F$2:$F$1045, MATCH(1, (DatasScan!G1737=ListeSeries!$B$2:$B$1045) * (DatasScan!H1737&gt;=ListeSeries!$D$2:$D$1045) * (DatasScan!H1737&lt;=ListeSeries!$E$2:$E$1045), 0)), "no match"))</f>
        <v/>
      </c>
    </row>
    <row r="1738" spans="1:21" ht="15" customHeight="1" x14ac:dyDescent="0.25">
      <c r="A1738" s="6" t="str">
        <f t="shared" si="289"/>
        <v/>
      </c>
      <c r="B1738" s="272"/>
      <c r="F1738" s="7" t="str">
        <f t="shared" si="283"/>
        <v/>
      </c>
      <c r="G1738" s="21" t="str">
        <f>IF(ISBLANK(C1738),"",_xlfn.XLOOKUP(_xlfn.XLOOKUP(VALUE(LEFT(C1738,4)),Souches!$B$2:$B$15000,Souches!$E$2:$E$15000),Varietes!$B$2:$B$500,Varietes!$C$2:$C$500))</f>
        <v/>
      </c>
      <c r="H1738" s="19" t="str">
        <f>IF(ISBLANK(C1738),"",_xlfn.XLOOKUP(VALUE(LEFT(C1738,4)),Souches!$B$2:$B$15000,Souches!$D$2:$D$15000))</f>
        <v/>
      </c>
      <c r="I1738" s="10" t="str">
        <f t="shared" si="290"/>
        <v/>
      </c>
      <c r="J1738" s="19" t="str">
        <f>IF(I1738="","",INT(('ObjProd (2)'!$C$25-I1738)/7 * (ABS('ObjProd (2)'!$C$25-I1738)&gt;=7)))</f>
        <v/>
      </c>
      <c r="K1738" s="10" t="str">
        <f>IF(I1738="","",
IF(AND(DATEDIF(I1738,'ObjProd (2)'!$C$25,"y")=0,DATEDIF(I1738,'ObjProd (2)'!$C$25,"ym")=0,
   INT(('ObjProd (2)'!$C$25-EDATE(I1738,DATEDIF(I1738,'ObjProd (2)'!$C$25,"y")*12+DATEDIF(I1738,'ObjProd (2)'!$C$25,"ym")))/7)=0),
   "&lt; 1 sem.",
   IF(DATEDIF(I1738,'ObjProd (2)'!$C$25,"y")&gt;0,DATEDIF(I1738,'ObjProd (2)'!$C$25,"y") &amp; " " &amp; IF(DATEDIF(I1738,'ObjProd (2)'!$C$25,"y")=1,"an ","ans "),"") &amp;
   IF(DATEDIF(I1738,'ObjProd (2)'!$C$25,"ym")&gt;0,DATEDIF(I1738,'ObjProd (2)'!$C$25,"ym") &amp; " mois ", "") &amp;
   IF(INT(('ObjProd (2)'!$C$25-EDATE(I1738,DATEDIF(I1738,'ObjProd (2)'!$C$25,"y")*12+DATEDIF(I1738,'ObjProd (2)'!$C$25,"ym")))/7)&gt;0,
      INT(('ObjProd (2)'!$C$25-EDATE(I1738,DATEDIF(I1738,'ObjProd (2)'!$C$25,"y")*12+DATEDIF(I1738,'ObjProd (2)'!$C$25,"ym")))/7) &amp; " sem.",
      "")
)
)</f>
        <v/>
      </c>
      <c r="L1738" s="11" t="str">
        <f t="shared" si="291"/>
        <v/>
      </c>
      <c r="M1738" s="9" t="str">
        <f t="shared" si="287"/>
        <v/>
      </c>
      <c r="N1738" s="9" t="str" cm="1">
        <f t="array" aca="1" ref="N1738" ca="1">LEFT(L1738, IF(ISNUMBER(SUBSTITUTE(_xludf.MID(L1738, 2, 1), ".", ",")), 1, 2))</f>
        <v/>
      </c>
      <c r="O1738" s="19" t="str">
        <f t="shared" ca="1" si="284"/>
        <v/>
      </c>
      <c r="P1738" s="9" t="str">
        <f t="shared" ca="1" si="285"/>
        <v/>
      </c>
      <c r="Q1738" s="9" t="str">
        <f t="shared" ca="1" si="286"/>
        <v/>
      </c>
      <c r="R1738" s="9" t="str">
        <f t="shared" si="288"/>
        <v/>
      </c>
      <c r="S1738" t="str" cm="1">
        <f t="array" ref="S1738">IF(ISBLANK(C1738),"",IFERROR(INDEX(ListeSeries!$A$2:$A$1045, MATCH(1, (DatasScan!G1738=ListeSeries!$B$2:$B$1045) * (DatasScan!H1738&gt;=ListeSeries!$D$2:$D$1045) * (DatasScan!H1738&lt;=ListeSeries!$E$2:$E$1045), 0)), "no match"))</f>
        <v/>
      </c>
      <c r="T1738" s="7" t="str" cm="1">
        <f t="array" ref="T1738">IF(ISBLANK(C1738),"",IFERROR(INDEX(ListeSeries!$C$2:$C$1045, MATCH(1, (DatasScan!G1738=ListeSeries!$B$2:$B$1045) * (DatasScan!H1738&gt;=ListeSeries!$D$2:$D$1045) * (DatasScan!H1738&lt;=ListeSeries!$E$2:$E$1045), 0)), "no match"))</f>
        <v/>
      </c>
      <c r="U1738" s="11" t="str" cm="1">
        <f t="array" ref="U1738">IF(ISBLANK(C1738),"",IFERROR(INDEX(ListeSeries!$F$2:$F$1045, MATCH(1, (DatasScan!G1738=ListeSeries!$B$2:$B$1045) * (DatasScan!H1738&gt;=ListeSeries!$D$2:$D$1045) * (DatasScan!H1738&lt;=ListeSeries!$E$2:$E$1045), 0)), "no match"))</f>
        <v/>
      </c>
    </row>
    <row r="1739" spans="1:21" ht="15" customHeight="1" x14ac:dyDescent="0.25">
      <c r="A1739" s="6" t="str">
        <f t="shared" si="289"/>
        <v/>
      </c>
      <c r="B1739" s="272"/>
      <c r="F1739" s="7" t="str">
        <f t="shared" si="283"/>
        <v/>
      </c>
      <c r="G1739" s="21" t="str">
        <f>IF(ISBLANK(C1739),"",_xlfn.XLOOKUP(_xlfn.XLOOKUP(VALUE(LEFT(C1739,4)),Souches!$B$2:$B$15000,Souches!$E$2:$E$15000),Varietes!$B$2:$B$500,Varietes!$C$2:$C$500))</f>
        <v/>
      </c>
      <c r="H1739" s="19" t="str">
        <f>IF(ISBLANK(C1739),"",_xlfn.XLOOKUP(VALUE(LEFT(C1739,4)),Souches!$B$2:$B$15000,Souches!$D$2:$D$15000))</f>
        <v/>
      </c>
      <c r="I1739" s="10" t="str">
        <f t="shared" si="290"/>
        <v/>
      </c>
      <c r="J1739" s="19" t="str">
        <f>IF(I1739="","",INT(('ObjProd (2)'!$C$25-I1739)/7 * (ABS('ObjProd (2)'!$C$25-I1739)&gt;=7)))</f>
        <v/>
      </c>
      <c r="K1739" s="10" t="str">
        <f>IF(I1739="","",
IF(AND(DATEDIF(I1739,'ObjProd (2)'!$C$25,"y")=0,DATEDIF(I1739,'ObjProd (2)'!$C$25,"ym")=0,
   INT(('ObjProd (2)'!$C$25-EDATE(I1739,DATEDIF(I1739,'ObjProd (2)'!$C$25,"y")*12+DATEDIF(I1739,'ObjProd (2)'!$C$25,"ym")))/7)=0),
   "&lt; 1 sem.",
   IF(DATEDIF(I1739,'ObjProd (2)'!$C$25,"y")&gt;0,DATEDIF(I1739,'ObjProd (2)'!$C$25,"y") &amp; " " &amp; IF(DATEDIF(I1739,'ObjProd (2)'!$C$25,"y")=1,"an ","ans "),"") &amp;
   IF(DATEDIF(I1739,'ObjProd (2)'!$C$25,"ym")&gt;0,DATEDIF(I1739,'ObjProd (2)'!$C$25,"ym") &amp; " mois ", "") &amp;
   IF(INT(('ObjProd (2)'!$C$25-EDATE(I1739,DATEDIF(I1739,'ObjProd (2)'!$C$25,"y")*12+DATEDIF(I1739,'ObjProd (2)'!$C$25,"ym")))/7)&gt;0,
      INT(('ObjProd (2)'!$C$25-EDATE(I1739,DATEDIF(I1739,'ObjProd (2)'!$C$25,"y")*12+DATEDIF(I1739,'ObjProd (2)'!$C$25,"ym")))/7) &amp; " sem.",
      "")
)
)</f>
        <v/>
      </c>
      <c r="L1739" s="11" t="str">
        <f t="shared" si="291"/>
        <v/>
      </c>
      <c r="M1739" s="9" t="str">
        <f t="shared" si="287"/>
        <v/>
      </c>
      <c r="N1739" s="9" t="str" cm="1">
        <f t="array" aca="1" ref="N1739" ca="1">LEFT(L1739, IF(ISNUMBER(SUBSTITUTE(_xludf.MID(L1739, 2, 1), ".", ",")), 1, 2))</f>
        <v/>
      </c>
      <c r="O1739" s="19" t="str">
        <f t="shared" ca="1" si="284"/>
        <v/>
      </c>
      <c r="P1739" s="9" t="str">
        <f t="shared" ca="1" si="285"/>
        <v/>
      </c>
      <c r="Q1739" s="9" t="str">
        <f t="shared" ca="1" si="286"/>
        <v/>
      </c>
      <c r="R1739" s="9" t="str">
        <f t="shared" si="288"/>
        <v/>
      </c>
      <c r="S1739" t="str" cm="1">
        <f t="array" ref="S1739">IF(ISBLANK(C1739),"",IFERROR(INDEX(ListeSeries!$A$2:$A$1045, MATCH(1, (DatasScan!G1739=ListeSeries!$B$2:$B$1045) * (DatasScan!H1739&gt;=ListeSeries!$D$2:$D$1045) * (DatasScan!H1739&lt;=ListeSeries!$E$2:$E$1045), 0)), "no match"))</f>
        <v/>
      </c>
      <c r="T1739" s="7" t="str" cm="1">
        <f t="array" ref="T1739">IF(ISBLANK(C1739),"",IFERROR(INDEX(ListeSeries!$C$2:$C$1045, MATCH(1, (DatasScan!G1739=ListeSeries!$B$2:$B$1045) * (DatasScan!H1739&gt;=ListeSeries!$D$2:$D$1045) * (DatasScan!H1739&lt;=ListeSeries!$E$2:$E$1045), 0)), "no match"))</f>
        <v/>
      </c>
      <c r="U1739" s="11" t="str" cm="1">
        <f t="array" ref="U1739">IF(ISBLANK(C1739),"",IFERROR(INDEX(ListeSeries!$F$2:$F$1045, MATCH(1, (DatasScan!G1739=ListeSeries!$B$2:$B$1045) * (DatasScan!H1739&gt;=ListeSeries!$D$2:$D$1045) * (DatasScan!H1739&lt;=ListeSeries!$E$2:$E$1045), 0)), "no match"))</f>
        <v/>
      </c>
    </row>
    <row r="1740" spans="1:21" ht="15" customHeight="1" x14ac:dyDescent="0.25">
      <c r="A1740" s="6" t="str">
        <f t="shared" si="289"/>
        <v/>
      </c>
      <c r="B1740" s="272"/>
      <c r="F1740" s="7" t="str">
        <f t="shared" ref="F1740:F1803" si="292">IF(ISBLANK(C1740),"",LEFT(C1740,15))</f>
        <v/>
      </c>
      <c r="G1740" s="21" t="str">
        <f>IF(ISBLANK(C1740),"",_xlfn.XLOOKUP(_xlfn.XLOOKUP(VALUE(LEFT(C1740,4)),Souches!$B$2:$B$15000,Souches!$E$2:$E$15000),Varietes!$B$2:$B$500,Varietes!$C$2:$C$500))</f>
        <v/>
      </c>
      <c r="H1740" s="19" t="str">
        <f>IF(ISBLANK(C1740),"",_xlfn.XLOOKUP(VALUE(LEFT(C1740,4)),Souches!$B$2:$B$15000,Souches!$D$2:$D$15000))</f>
        <v/>
      </c>
      <c r="I1740" s="10" t="str">
        <f t="shared" si="290"/>
        <v/>
      </c>
      <c r="J1740" s="19" t="str">
        <f>IF(I1740="","",INT(('ObjProd (2)'!$C$25-I1740)/7 * (ABS('ObjProd (2)'!$C$25-I1740)&gt;=7)))</f>
        <v/>
      </c>
      <c r="K1740" s="10" t="str">
        <f>IF(I1740="","",
IF(AND(DATEDIF(I1740,'ObjProd (2)'!$C$25,"y")=0,DATEDIF(I1740,'ObjProd (2)'!$C$25,"ym")=0,
   INT(('ObjProd (2)'!$C$25-EDATE(I1740,DATEDIF(I1740,'ObjProd (2)'!$C$25,"y")*12+DATEDIF(I1740,'ObjProd (2)'!$C$25,"ym")))/7)=0),
   "&lt; 1 sem.",
   IF(DATEDIF(I1740,'ObjProd (2)'!$C$25,"y")&gt;0,DATEDIF(I1740,'ObjProd (2)'!$C$25,"y") &amp; " " &amp; IF(DATEDIF(I1740,'ObjProd (2)'!$C$25,"y")=1,"an ","ans "),"") &amp;
   IF(DATEDIF(I1740,'ObjProd (2)'!$C$25,"ym")&gt;0,DATEDIF(I1740,'ObjProd (2)'!$C$25,"ym") &amp; " mois ", "") &amp;
   IF(INT(('ObjProd (2)'!$C$25-EDATE(I1740,DATEDIF(I1740,'ObjProd (2)'!$C$25,"y")*12+DATEDIF(I1740,'ObjProd (2)'!$C$25,"ym")))/7)&gt;0,
      INT(('ObjProd (2)'!$C$25-EDATE(I1740,DATEDIF(I1740,'ObjProd (2)'!$C$25,"y")*12+DATEDIF(I1740,'ObjProd (2)'!$C$25,"ym")))/7) &amp; " sem.",
      "")
)
)</f>
        <v/>
      </c>
      <c r="L1740" s="11" t="str">
        <f t="shared" si="291"/>
        <v/>
      </c>
      <c r="M1740" s="9" t="str">
        <f t="shared" si="287"/>
        <v/>
      </c>
      <c r="N1740" s="9" t="str" cm="1">
        <f t="array" aca="1" ref="N1740" ca="1">LEFT(L1740, IF(ISNUMBER(SUBSTITUTE(_xludf.MID(L1740, 2, 1), ".", ",")), 1, 2))</f>
        <v/>
      </c>
      <c r="O1740" s="19" t="str">
        <f t="shared" ref="O1740:O1803" ca="1" si="293">IF(N1740="", "", _xlfn.NUMBERVALUE(RIGHT(L1740, LEN(L1740)-LEN(N1740))))</f>
        <v/>
      </c>
      <c r="P1740" s="9" t="str">
        <f t="shared" ref="P1740:P1803" ca="1" si="294">IF(N1740="", "",
    IF(N1740="E+", "X",
        IF(OR(LEFT(N1740, 1)="E", N1740="XR", N1740="CS"), "E",
            IF(AND(LEFT(N1740, 1)="R", LEFT(N1740, 2)&lt;&gt;"RG"), "R",
                IF(OR(N1740="MG", N1740="G+"), "BoxE",
                    IF(LEFT(N1740, 1)="i", "i", "X")
                )
            )
        )
    )
)</f>
        <v/>
      </c>
      <c r="Q1740" s="9" t="str">
        <f t="shared" ref="Q1740:Q1803" ca="1" si="295">IF(P1740&lt;&gt;"", IF(P1740="X", IF(AND(O1740&gt;=1, O1740&lt;=12), O1740, IF(O1740&gt;12, "13+", "erreur")), IF(P1740="E", IF(AND(O1740&gt;=1, O1740&lt;=6), O1740, IF(O1740&gt;6, "7+", "erreur")), IF(P1740="R", 0, IF(P1740="I", IF(O1740&lt;=2, "nit° 1-2", IF(O1740&lt;=5, "° 3-4-5", IF(O1740&lt;=8, " préX° 6-7-8", "erreur"))), IF(P1740="BoxE", O1740, ""))))), "")</f>
        <v/>
      </c>
      <c r="R1740" s="9" t="str">
        <f t="shared" si="288"/>
        <v/>
      </c>
      <c r="S1740" t="str" cm="1">
        <f t="array" ref="S1740">IF(ISBLANK(C1740),"",IFERROR(INDEX(ListeSeries!$A$2:$A$1045, MATCH(1, (DatasScan!G1740=ListeSeries!$B$2:$B$1045) * (DatasScan!H1740&gt;=ListeSeries!$D$2:$D$1045) * (DatasScan!H1740&lt;=ListeSeries!$E$2:$E$1045), 0)), "no match"))</f>
        <v/>
      </c>
      <c r="T1740" s="7" t="str" cm="1">
        <f t="array" ref="T1740">IF(ISBLANK(C1740),"",IFERROR(INDEX(ListeSeries!$C$2:$C$1045, MATCH(1, (DatasScan!G1740=ListeSeries!$B$2:$B$1045) * (DatasScan!H1740&gt;=ListeSeries!$D$2:$D$1045) * (DatasScan!H1740&lt;=ListeSeries!$E$2:$E$1045), 0)), "no match"))</f>
        <v/>
      </c>
      <c r="U1740" s="11" t="str" cm="1">
        <f t="array" ref="U1740">IF(ISBLANK(C1740),"",IFERROR(INDEX(ListeSeries!$F$2:$F$1045, MATCH(1, (DatasScan!G1740=ListeSeries!$B$2:$B$1045) * (DatasScan!H1740&gt;=ListeSeries!$D$2:$D$1045) * (DatasScan!H1740&lt;=ListeSeries!$E$2:$E$1045), 0)), "no match"))</f>
        <v/>
      </c>
    </row>
    <row r="1741" spans="1:21" ht="15" customHeight="1" x14ac:dyDescent="0.25">
      <c r="A1741" s="6" t="str">
        <f t="shared" si="289"/>
        <v/>
      </c>
      <c r="B1741" s="272"/>
      <c r="F1741" s="7" t="str">
        <f t="shared" si="292"/>
        <v/>
      </c>
      <c r="G1741" s="21" t="str">
        <f>IF(ISBLANK(C1741),"",_xlfn.XLOOKUP(_xlfn.XLOOKUP(VALUE(LEFT(C1741,4)),Souches!$B$2:$B$15000,Souches!$E$2:$E$15000),Varietes!$B$2:$B$500,Varietes!$C$2:$C$500))</f>
        <v/>
      </c>
      <c r="H1741" s="19" t="str">
        <f>IF(ISBLANK(C1741),"",_xlfn.XLOOKUP(VALUE(LEFT(C1741,4)),Souches!$B$2:$B$15000,Souches!$D$2:$D$15000))</f>
        <v/>
      </c>
      <c r="I1741" s="10" t="str">
        <f t="shared" si="290"/>
        <v/>
      </c>
      <c r="J1741" s="19" t="str">
        <f>IF(I1741="","",INT(('ObjProd (2)'!$C$25-I1741)/7 * (ABS('ObjProd (2)'!$C$25-I1741)&gt;=7)))</f>
        <v/>
      </c>
      <c r="K1741" s="10" t="str">
        <f>IF(I1741="","",
IF(AND(DATEDIF(I1741,'ObjProd (2)'!$C$25,"y")=0,DATEDIF(I1741,'ObjProd (2)'!$C$25,"ym")=0,
   INT(('ObjProd (2)'!$C$25-EDATE(I1741,DATEDIF(I1741,'ObjProd (2)'!$C$25,"y")*12+DATEDIF(I1741,'ObjProd (2)'!$C$25,"ym")))/7)=0),
   "&lt; 1 sem.",
   IF(DATEDIF(I1741,'ObjProd (2)'!$C$25,"y")&gt;0,DATEDIF(I1741,'ObjProd (2)'!$C$25,"y") &amp; " " &amp; IF(DATEDIF(I1741,'ObjProd (2)'!$C$25,"y")=1,"an ","ans "),"") &amp;
   IF(DATEDIF(I1741,'ObjProd (2)'!$C$25,"ym")&gt;0,DATEDIF(I1741,'ObjProd (2)'!$C$25,"ym") &amp; " mois ", "") &amp;
   IF(INT(('ObjProd (2)'!$C$25-EDATE(I1741,DATEDIF(I1741,'ObjProd (2)'!$C$25,"y")*12+DATEDIF(I1741,'ObjProd (2)'!$C$25,"ym")))/7)&gt;0,
      INT(('ObjProd (2)'!$C$25-EDATE(I1741,DATEDIF(I1741,'ObjProd (2)'!$C$25,"y")*12+DATEDIF(I1741,'ObjProd (2)'!$C$25,"ym")))/7) &amp; " sem.",
      "")
)
)</f>
        <v/>
      </c>
      <c r="L1741" s="11" t="str">
        <f t="shared" si="291"/>
        <v/>
      </c>
      <c r="M1741" s="9" t="str">
        <f t="shared" si="287"/>
        <v/>
      </c>
      <c r="N1741" s="9" t="str" cm="1">
        <f t="array" aca="1" ref="N1741" ca="1">LEFT(L1741, IF(ISNUMBER(SUBSTITUTE(_xludf.MID(L1741, 2, 1), ".", ",")), 1, 2))</f>
        <v/>
      </c>
      <c r="O1741" s="19" t="str">
        <f t="shared" ca="1" si="293"/>
        <v/>
      </c>
      <c r="P1741" s="9" t="str">
        <f t="shared" ca="1" si="294"/>
        <v/>
      </c>
      <c r="Q1741" s="9" t="str">
        <f t="shared" ca="1" si="295"/>
        <v/>
      </c>
      <c r="R1741" s="9" t="str">
        <f t="shared" si="288"/>
        <v/>
      </c>
      <c r="S1741" t="str" cm="1">
        <f t="array" ref="S1741">IF(ISBLANK(C1741),"",IFERROR(INDEX(ListeSeries!$A$2:$A$1045, MATCH(1, (DatasScan!G1741=ListeSeries!$B$2:$B$1045) * (DatasScan!H1741&gt;=ListeSeries!$D$2:$D$1045) * (DatasScan!H1741&lt;=ListeSeries!$E$2:$E$1045), 0)), "no match"))</f>
        <v/>
      </c>
      <c r="T1741" s="7" t="str" cm="1">
        <f t="array" ref="T1741">IF(ISBLANK(C1741),"",IFERROR(INDEX(ListeSeries!$C$2:$C$1045, MATCH(1, (DatasScan!G1741=ListeSeries!$B$2:$B$1045) * (DatasScan!H1741&gt;=ListeSeries!$D$2:$D$1045) * (DatasScan!H1741&lt;=ListeSeries!$E$2:$E$1045), 0)), "no match"))</f>
        <v/>
      </c>
      <c r="U1741" s="11" t="str" cm="1">
        <f t="array" ref="U1741">IF(ISBLANK(C1741),"",IFERROR(INDEX(ListeSeries!$F$2:$F$1045, MATCH(1, (DatasScan!G1741=ListeSeries!$B$2:$B$1045) * (DatasScan!H1741&gt;=ListeSeries!$D$2:$D$1045) * (DatasScan!H1741&lt;=ListeSeries!$E$2:$E$1045), 0)), "no match"))</f>
        <v/>
      </c>
    </row>
    <row r="1742" spans="1:21" ht="15" customHeight="1" x14ac:dyDescent="0.25">
      <c r="A1742" s="6" t="str">
        <f t="shared" si="289"/>
        <v/>
      </c>
      <c r="B1742" s="272"/>
      <c r="F1742" s="7" t="str">
        <f t="shared" si="292"/>
        <v/>
      </c>
      <c r="G1742" s="21" t="str">
        <f>IF(ISBLANK(C1742),"",_xlfn.XLOOKUP(_xlfn.XLOOKUP(VALUE(LEFT(C1742,4)),Souches!$B$2:$B$15000,Souches!$E$2:$E$15000),Varietes!$B$2:$B$500,Varietes!$C$2:$C$500))</f>
        <v/>
      </c>
      <c r="H1742" s="19" t="str">
        <f>IF(ISBLANK(C1742),"",_xlfn.XLOOKUP(VALUE(LEFT(C1742,4)),Souches!$B$2:$B$15000,Souches!$D$2:$D$15000))</f>
        <v/>
      </c>
      <c r="I1742" s="10" t="str">
        <f t="shared" si="290"/>
        <v/>
      </c>
      <c r="J1742" s="19" t="str">
        <f>IF(I1742="","",INT(('ObjProd (2)'!$C$25-I1742)/7 * (ABS('ObjProd (2)'!$C$25-I1742)&gt;=7)))</f>
        <v/>
      </c>
      <c r="K1742" s="10" t="str">
        <f>IF(I1742="","",
IF(AND(DATEDIF(I1742,'ObjProd (2)'!$C$25,"y")=0,DATEDIF(I1742,'ObjProd (2)'!$C$25,"ym")=0,
   INT(('ObjProd (2)'!$C$25-EDATE(I1742,DATEDIF(I1742,'ObjProd (2)'!$C$25,"y")*12+DATEDIF(I1742,'ObjProd (2)'!$C$25,"ym")))/7)=0),
   "&lt; 1 sem.",
   IF(DATEDIF(I1742,'ObjProd (2)'!$C$25,"y")&gt;0,DATEDIF(I1742,'ObjProd (2)'!$C$25,"y") &amp; " " &amp; IF(DATEDIF(I1742,'ObjProd (2)'!$C$25,"y")=1,"an ","ans "),"") &amp;
   IF(DATEDIF(I1742,'ObjProd (2)'!$C$25,"ym")&gt;0,DATEDIF(I1742,'ObjProd (2)'!$C$25,"ym") &amp; " mois ", "") &amp;
   IF(INT(('ObjProd (2)'!$C$25-EDATE(I1742,DATEDIF(I1742,'ObjProd (2)'!$C$25,"y")*12+DATEDIF(I1742,'ObjProd (2)'!$C$25,"ym")))/7)&gt;0,
      INT(('ObjProd (2)'!$C$25-EDATE(I1742,DATEDIF(I1742,'ObjProd (2)'!$C$25,"y")*12+DATEDIF(I1742,'ObjProd (2)'!$C$25,"ym")))/7) &amp; " sem.",
      "")
)
)</f>
        <v/>
      </c>
      <c r="L1742" s="11" t="str">
        <f t="shared" si="291"/>
        <v/>
      </c>
      <c r="M1742" s="9" t="str">
        <f t="shared" si="287"/>
        <v/>
      </c>
      <c r="N1742" s="9" t="str" cm="1">
        <f t="array" aca="1" ref="N1742" ca="1">LEFT(L1742, IF(ISNUMBER(SUBSTITUTE(_xludf.MID(L1742, 2, 1), ".", ",")), 1, 2))</f>
        <v/>
      </c>
      <c r="O1742" s="19" t="str">
        <f t="shared" ca="1" si="293"/>
        <v/>
      </c>
      <c r="P1742" s="9" t="str">
        <f t="shared" ca="1" si="294"/>
        <v/>
      </c>
      <c r="Q1742" s="9" t="str">
        <f t="shared" ca="1" si="295"/>
        <v/>
      </c>
      <c r="R1742" s="9" t="str">
        <f t="shared" si="288"/>
        <v/>
      </c>
      <c r="S1742" t="str" cm="1">
        <f t="array" ref="S1742">IF(ISBLANK(C1742),"",IFERROR(INDEX(ListeSeries!$A$2:$A$1045, MATCH(1, (DatasScan!G1742=ListeSeries!$B$2:$B$1045) * (DatasScan!H1742&gt;=ListeSeries!$D$2:$D$1045) * (DatasScan!H1742&lt;=ListeSeries!$E$2:$E$1045), 0)), "no match"))</f>
        <v/>
      </c>
      <c r="T1742" s="7" t="str" cm="1">
        <f t="array" ref="T1742">IF(ISBLANK(C1742),"",IFERROR(INDEX(ListeSeries!$C$2:$C$1045, MATCH(1, (DatasScan!G1742=ListeSeries!$B$2:$B$1045) * (DatasScan!H1742&gt;=ListeSeries!$D$2:$D$1045) * (DatasScan!H1742&lt;=ListeSeries!$E$2:$E$1045), 0)), "no match"))</f>
        <v/>
      </c>
      <c r="U1742" s="11" t="str" cm="1">
        <f t="array" ref="U1742">IF(ISBLANK(C1742),"",IFERROR(INDEX(ListeSeries!$F$2:$F$1045, MATCH(1, (DatasScan!G1742=ListeSeries!$B$2:$B$1045) * (DatasScan!H1742&gt;=ListeSeries!$D$2:$D$1045) * (DatasScan!H1742&lt;=ListeSeries!$E$2:$E$1045), 0)), "no match"))</f>
        <v/>
      </c>
    </row>
    <row r="1743" spans="1:21" ht="15" customHeight="1" x14ac:dyDescent="0.25">
      <c r="A1743" s="6" t="str">
        <f t="shared" si="289"/>
        <v/>
      </c>
      <c r="B1743" s="272"/>
      <c r="F1743" s="7" t="str">
        <f t="shared" si="292"/>
        <v/>
      </c>
      <c r="G1743" s="21" t="str">
        <f>IF(ISBLANK(C1743),"",_xlfn.XLOOKUP(_xlfn.XLOOKUP(VALUE(LEFT(C1743,4)),Souches!$B$2:$B$15000,Souches!$E$2:$E$15000),Varietes!$B$2:$B$500,Varietes!$C$2:$C$500))</f>
        <v/>
      </c>
      <c r="H1743" s="19" t="str">
        <f>IF(ISBLANK(C1743),"",_xlfn.XLOOKUP(VALUE(LEFT(C1743,4)),Souches!$B$2:$B$15000,Souches!$D$2:$D$15000))</f>
        <v/>
      </c>
      <c r="I1743" s="10" t="str">
        <f t="shared" si="290"/>
        <v/>
      </c>
      <c r="J1743" s="19" t="str">
        <f>IF(I1743="","",INT(('ObjProd (2)'!$C$25-I1743)/7 * (ABS('ObjProd (2)'!$C$25-I1743)&gt;=7)))</f>
        <v/>
      </c>
      <c r="K1743" s="10" t="str">
        <f>IF(I1743="","",
IF(AND(DATEDIF(I1743,'ObjProd (2)'!$C$25,"y")=0,DATEDIF(I1743,'ObjProd (2)'!$C$25,"ym")=0,
   INT(('ObjProd (2)'!$C$25-EDATE(I1743,DATEDIF(I1743,'ObjProd (2)'!$C$25,"y")*12+DATEDIF(I1743,'ObjProd (2)'!$C$25,"ym")))/7)=0),
   "&lt; 1 sem.",
   IF(DATEDIF(I1743,'ObjProd (2)'!$C$25,"y")&gt;0,DATEDIF(I1743,'ObjProd (2)'!$C$25,"y") &amp; " " &amp; IF(DATEDIF(I1743,'ObjProd (2)'!$C$25,"y")=1,"an ","ans "),"") &amp;
   IF(DATEDIF(I1743,'ObjProd (2)'!$C$25,"ym")&gt;0,DATEDIF(I1743,'ObjProd (2)'!$C$25,"ym") &amp; " mois ", "") &amp;
   IF(INT(('ObjProd (2)'!$C$25-EDATE(I1743,DATEDIF(I1743,'ObjProd (2)'!$C$25,"y")*12+DATEDIF(I1743,'ObjProd (2)'!$C$25,"ym")))/7)&gt;0,
      INT(('ObjProd (2)'!$C$25-EDATE(I1743,DATEDIF(I1743,'ObjProd (2)'!$C$25,"y")*12+DATEDIF(I1743,'ObjProd (2)'!$C$25,"ym")))/7) &amp; " sem.",
      "")
)
)</f>
        <v/>
      </c>
      <c r="L1743" s="11" t="str">
        <f t="shared" si="291"/>
        <v/>
      </c>
      <c r="M1743" s="9" t="str">
        <f t="shared" si="287"/>
        <v/>
      </c>
      <c r="N1743" s="9" t="str" cm="1">
        <f t="array" aca="1" ref="N1743" ca="1">LEFT(L1743, IF(ISNUMBER(SUBSTITUTE(_xludf.MID(L1743, 2, 1), ".", ",")), 1, 2))</f>
        <v/>
      </c>
      <c r="O1743" s="19" t="str">
        <f t="shared" ca="1" si="293"/>
        <v/>
      </c>
      <c r="P1743" s="9" t="str">
        <f t="shared" ca="1" si="294"/>
        <v/>
      </c>
      <c r="Q1743" s="9" t="str">
        <f t="shared" ca="1" si="295"/>
        <v/>
      </c>
      <c r="R1743" s="9" t="str">
        <f t="shared" si="288"/>
        <v/>
      </c>
      <c r="S1743" t="str" cm="1">
        <f t="array" ref="S1743">IF(ISBLANK(C1743),"",IFERROR(INDEX(ListeSeries!$A$2:$A$1045, MATCH(1, (DatasScan!G1743=ListeSeries!$B$2:$B$1045) * (DatasScan!H1743&gt;=ListeSeries!$D$2:$D$1045) * (DatasScan!H1743&lt;=ListeSeries!$E$2:$E$1045), 0)), "no match"))</f>
        <v/>
      </c>
      <c r="T1743" s="7" t="str" cm="1">
        <f t="array" ref="T1743">IF(ISBLANK(C1743),"",IFERROR(INDEX(ListeSeries!$C$2:$C$1045, MATCH(1, (DatasScan!G1743=ListeSeries!$B$2:$B$1045) * (DatasScan!H1743&gt;=ListeSeries!$D$2:$D$1045) * (DatasScan!H1743&lt;=ListeSeries!$E$2:$E$1045), 0)), "no match"))</f>
        <v/>
      </c>
      <c r="U1743" s="11" t="str" cm="1">
        <f t="array" ref="U1743">IF(ISBLANK(C1743),"",IFERROR(INDEX(ListeSeries!$F$2:$F$1045, MATCH(1, (DatasScan!G1743=ListeSeries!$B$2:$B$1045) * (DatasScan!H1743&gt;=ListeSeries!$D$2:$D$1045) * (DatasScan!H1743&lt;=ListeSeries!$E$2:$E$1045), 0)), "no match"))</f>
        <v/>
      </c>
    </row>
    <row r="1744" spans="1:21" ht="15" customHeight="1" x14ac:dyDescent="0.25">
      <c r="A1744" s="6" t="str">
        <f t="shared" si="289"/>
        <v/>
      </c>
      <c r="B1744" s="272"/>
      <c r="F1744" s="7" t="str">
        <f t="shared" si="292"/>
        <v/>
      </c>
      <c r="G1744" s="21" t="str">
        <f>IF(ISBLANK(C1744),"",_xlfn.XLOOKUP(_xlfn.XLOOKUP(VALUE(LEFT(C1744,4)),Souches!$B$2:$B$15000,Souches!$E$2:$E$15000),Varietes!$B$2:$B$500,Varietes!$C$2:$C$500))</f>
        <v/>
      </c>
      <c r="H1744" s="19" t="str">
        <f>IF(ISBLANK(C1744),"",_xlfn.XLOOKUP(VALUE(LEFT(C1744,4)),Souches!$B$2:$B$15000,Souches!$D$2:$D$15000))</f>
        <v/>
      </c>
      <c r="I1744" s="10" t="str">
        <f t="shared" si="290"/>
        <v/>
      </c>
      <c r="J1744" s="19" t="str">
        <f>IF(I1744="","",INT(('ObjProd (2)'!$C$25-I1744)/7 * (ABS('ObjProd (2)'!$C$25-I1744)&gt;=7)))</f>
        <v/>
      </c>
      <c r="K1744" s="10" t="str">
        <f>IF(I1744="","",
IF(AND(DATEDIF(I1744,'ObjProd (2)'!$C$25,"y")=0,DATEDIF(I1744,'ObjProd (2)'!$C$25,"ym")=0,
   INT(('ObjProd (2)'!$C$25-EDATE(I1744,DATEDIF(I1744,'ObjProd (2)'!$C$25,"y")*12+DATEDIF(I1744,'ObjProd (2)'!$C$25,"ym")))/7)=0),
   "&lt; 1 sem.",
   IF(DATEDIF(I1744,'ObjProd (2)'!$C$25,"y")&gt;0,DATEDIF(I1744,'ObjProd (2)'!$C$25,"y") &amp; " " &amp; IF(DATEDIF(I1744,'ObjProd (2)'!$C$25,"y")=1,"an ","ans "),"") &amp;
   IF(DATEDIF(I1744,'ObjProd (2)'!$C$25,"ym")&gt;0,DATEDIF(I1744,'ObjProd (2)'!$C$25,"ym") &amp; " mois ", "") &amp;
   IF(INT(('ObjProd (2)'!$C$25-EDATE(I1744,DATEDIF(I1744,'ObjProd (2)'!$C$25,"y")*12+DATEDIF(I1744,'ObjProd (2)'!$C$25,"ym")))/7)&gt;0,
      INT(('ObjProd (2)'!$C$25-EDATE(I1744,DATEDIF(I1744,'ObjProd (2)'!$C$25,"y")*12+DATEDIF(I1744,'ObjProd (2)'!$C$25,"ym")))/7) &amp; " sem.",
      "")
)
)</f>
        <v/>
      </c>
      <c r="L1744" s="11" t="str">
        <f t="shared" si="291"/>
        <v/>
      </c>
      <c r="M1744" s="9" t="str">
        <f t="shared" si="287"/>
        <v/>
      </c>
      <c r="N1744" s="9" t="str" cm="1">
        <f t="array" aca="1" ref="N1744" ca="1">LEFT(L1744, IF(ISNUMBER(SUBSTITUTE(_xludf.MID(L1744, 2, 1), ".", ",")), 1, 2))</f>
        <v/>
      </c>
      <c r="O1744" s="19" t="str">
        <f t="shared" ca="1" si="293"/>
        <v/>
      </c>
      <c r="P1744" s="9" t="str">
        <f t="shared" ca="1" si="294"/>
        <v/>
      </c>
      <c r="Q1744" s="9" t="str">
        <f t="shared" ca="1" si="295"/>
        <v/>
      </c>
      <c r="R1744" s="9" t="str">
        <f t="shared" si="288"/>
        <v/>
      </c>
      <c r="S1744" t="str" cm="1">
        <f t="array" ref="S1744">IF(ISBLANK(C1744),"",IFERROR(INDEX(ListeSeries!$A$2:$A$1045, MATCH(1, (DatasScan!G1744=ListeSeries!$B$2:$B$1045) * (DatasScan!H1744&gt;=ListeSeries!$D$2:$D$1045) * (DatasScan!H1744&lt;=ListeSeries!$E$2:$E$1045), 0)), "no match"))</f>
        <v/>
      </c>
      <c r="T1744" s="7" t="str" cm="1">
        <f t="array" ref="T1744">IF(ISBLANK(C1744),"",IFERROR(INDEX(ListeSeries!$C$2:$C$1045, MATCH(1, (DatasScan!G1744=ListeSeries!$B$2:$B$1045) * (DatasScan!H1744&gt;=ListeSeries!$D$2:$D$1045) * (DatasScan!H1744&lt;=ListeSeries!$E$2:$E$1045), 0)), "no match"))</f>
        <v/>
      </c>
      <c r="U1744" s="11" t="str" cm="1">
        <f t="array" ref="U1744">IF(ISBLANK(C1744),"",IFERROR(INDEX(ListeSeries!$F$2:$F$1045, MATCH(1, (DatasScan!G1744=ListeSeries!$B$2:$B$1045) * (DatasScan!H1744&gt;=ListeSeries!$D$2:$D$1045) * (DatasScan!H1744&lt;=ListeSeries!$E$2:$E$1045), 0)), "no match"))</f>
        <v/>
      </c>
    </row>
    <row r="1745" spans="1:21" ht="15" customHeight="1" x14ac:dyDescent="0.25">
      <c r="A1745" s="6" t="str">
        <f t="shared" si="289"/>
        <v/>
      </c>
      <c r="B1745" s="272"/>
      <c r="F1745" s="7" t="str">
        <f t="shared" si="292"/>
        <v/>
      </c>
      <c r="G1745" s="21" t="str">
        <f>IF(ISBLANK(C1745),"",_xlfn.XLOOKUP(_xlfn.XLOOKUP(VALUE(LEFT(C1745,4)),Souches!$B$2:$B$15000,Souches!$E$2:$E$15000),Varietes!$B$2:$B$500,Varietes!$C$2:$C$500))</f>
        <v/>
      </c>
      <c r="H1745" s="19" t="str">
        <f>IF(ISBLANK(C1745),"",_xlfn.XLOOKUP(VALUE(LEFT(C1745,4)),Souches!$B$2:$B$15000,Souches!$D$2:$D$15000))</f>
        <v/>
      </c>
      <c r="I1745" s="10" t="str">
        <f t="shared" si="290"/>
        <v/>
      </c>
      <c r="J1745" s="19" t="str">
        <f>IF(I1745="","",INT(('ObjProd (2)'!$C$25-I1745)/7 * (ABS('ObjProd (2)'!$C$25-I1745)&gt;=7)))</f>
        <v/>
      </c>
      <c r="K1745" s="10" t="str">
        <f>IF(I1745="","",
IF(AND(DATEDIF(I1745,'ObjProd (2)'!$C$25,"y")=0,DATEDIF(I1745,'ObjProd (2)'!$C$25,"ym")=0,
   INT(('ObjProd (2)'!$C$25-EDATE(I1745,DATEDIF(I1745,'ObjProd (2)'!$C$25,"y")*12+DATEDIF(I1745,'ObjProd (2)'!$C$25,"ym")))/7)=0),
   "&lt; 1 sem.",
   IF(DATEDIF(I1745,'ObjProd (2)'!$C$25,"y")&gt;0,DATEDIF(I1745,'ObjProd (2)'!$C$25,"y") &amp; " " &amp; IF(DATEDIF(I1745,'ObjProd (2)'!$C$25,"y")=1,"an ","ans "),"") &amp;
   IF(DATEDIF(I1745,'ObjProd (2)'!$C$25,"ym")&gt;0,DATEDIF(I1745,'ObjProd (2)'!$C$25,"ym") &amp; " mois ", "") &amp;
   IF(INT(('ObjProd (2)'!$C$25-EDATE(I1745,DATEDIF(I1745,'ObjProd (2)'!$C$25,"y")*12+DATEDIF(I1745,'ObjProd (2)'!$C$25,"ym")))/7)&gt;0,
      INT(('ObjProd (2)'!$C$25-EDATE(I1745,DATEDIF(I1745,'ObjProd (2)'!$C$25,"y")*12+DATEDIF(I1745,'ObjProd (2)'!$C$25,"ym")))/7) &amp; " sem.",
      "")
)
)</f>
        <v/>
      </c>
      <c r="L1745" s="11" t="str">
        <f t="shared" si="291"/>
        <v/>
      </c>
      <c r="M1745" s="9" t="str">
        <f t="shared" si="287"/>
        <v/>
      </c>
      <c r="N1745" s="9" t="str" cm="1">
        <f t="array" aca="1" ref="N1745" ca="1">LEFT(L1745, IF(ISNUMBER(SUBSTITUTE(_xludf.MID(L1745, 2, 1), ".", ",")), 1, 2))</f>
        <v/>
      </c>
      <c r="O1745" s="19" t="str">
        <f t="shared" ca="1" si="293"/>
        <v/>
      </c>
      <c r="P1745" s="9" t="str">
        <f t="shared" ca="1" si="294"/>
        <v/>
      </c>
      <c r="Q1745" s="9" t="str">
        <f t="shared" ca="1" si="295"/>
        <v/>
      </c>
      <c r="R1745" s="9" t="str">
        <f t="shared" si="288"/>
        <v/>
      </c>
      <c r="S1745" t="str" cm="1">
        <f t="array" ref="S1745">IF(ISBLANK(C1745),"",IFERROR(INDEX(ListeSeries!$A$2:$A$1045, MATCH(1, (DatasScan!G1745=ListeSeries!$B$2:$B$1045) * (DatasScan!H1745&gt;=ListeSeries!$D$2:$D$1045) * (DatasScan!H1745&lt;=ListeSeries!$E$2:$E$1045), 0)), "no match"))</f>
        <v/>
      </c>
      <c r="T1745" s="7" t="str" cm="1">
        <f t="array" ref="T1745">IF(ISBLANK(C1745),"",IFERROR(INDEX(ListeSeries!$C$2:$C$1045, MATCH(1, (DatasScan!G1745=ListeSeries!$B$2:$B$1045) * (DatasScan!H1745&gt;=ListeSeries!$D$2:$D$1045) * (DatasScan!H1745&lt;=ListeSeries!$E$2:$E$1045), 0)), "no match"))</f>
        <v/>
      </c>
      <c r="U1745" s="11" t="str" cm="1">
        <f t="array" ref="U1745">IF(ISBLANK(C1745),"",IFERROR(INDEX(ListeSeries!$F$2:$F$1045, MATCH(1, (DatasScan!G1745=ListeSeries!$B$2:$B$1045) * (DatasScan!H1745&gt;=ListeSeries!$D$2:$D$1045) * (DatasScan!H1745&lt;=ListeSeries!$E$2:$E$1045), 0)), "no match"))</f>
        <v/>
      </c>
    </row>
    <row r="1746" spans="1:21" ht="15" customHeight="1" x14ac:dyDescent="0.25">
      <c r="A1746" s="6" t="str">
        <f t="shared" si="289"/>
        <v/>
      </c>
      <c r="B1746" s="272"/>
      <c r="F1746" s="7" t="str">
        <f t="shared" si="292"/>
        <v/>
      </c>
      <c r="G1746" s="21" t="str">
        <f>IF(ISBLANK(C1746),"",_xlfn.XLOOKUP(_xlfn.XLOOKUP(VALUE(LEFT(C1746,4)),Souches!$B$2:$B$15000,Souches!$E$2:$E$15000),Varietes!$B$2:$B$500,Varietes!$C$2:$C$500))</f>
        <v/>
      </c>
      <c r="H1746" s="19" t="str">
        <f>IF(ISBLANK(C1746),"",_xlfn.XLOOKUP(VALUE(LEFT(C1746,4)),Souches!$B$2:$B$15000,Souches!$D$2:$D$15000))</f>
        <v/>
      </c>
      <c r="I1746" s="10" t="str">
        <f t="shared" si="290"/>
        <v/>
      </c>
      <c r="J1746" s="19" t="str">
        <f>IF(I1746="","",INT(('ObjProd (2)'!$C$25-I1746)/7 * (ABS('ObjProd (2)'!$C$25-I1746)&gt;=7)))</f>
        <v/>
      </c>
      <c r="K1746" s="10" t="str">
        <f>IF(I1746="","",
IF(AND(DATEDIF(I1746,'ObjProd (2)'!$C$25,"y")=0,DATEDIF(I1746,'ObjProd (2)'!$C$25,"ym")=0,
   INT(('ObjProd (2)'!$C$25-EDATE(I1746,DATEDIF(I1746,'ObjProd (2)'!$C$25,"y")*12+DATEDIF(I1746,'ObjProd (2)'!$C$25,"ym")))/7)=0),
   "&lt; 1 sem.",
   IF(DATEDIF(I1746,'ObjProd (2)'!$C$25,"y")&gt;0,DATEDIF(I1746,'ObjProd (2)'!$C$25,"y") &amp; " " &amp; IF(DATEDIF(I1746,'ObjProd (2)'!$C$25,"y")=1,"an ","ans "),"") &amp;
   IF(DATEDIF(I1746,'ObjProd (2)'!$C$25,"ym")&gt;0,DATEDIF(I1746,'ObjProd (2)'!$C$25,"ym") &amp; " mois ", "") &amp;
   IF(INT(('ObjProd (2)'!$C$25-EDATE(I1746,DATEDIF(I1746,'ObjProd (2)'!$C$25,"y")*12+DATEDIF(I1746,'ObjProd (2)'!$C$25,"ym")))/7)&gt;0,
      INT(('ObjProd (2)'!$C$25-EDATE(I1746,DATEDIF(I1746,'ObjProd (2)'!$C$25,"y")*12+DATEDIF(I1746,'ObjProd (2)'!$C$25,"ym")))/7) &amp; " sem.",
      "")
)
)</f>
        <v/>
      </c>
      <c r="L1746" s="11" t="str">
        <f t="shared" si="291"/>
        <v/>
      </c>
      <c r="M1746" s="9" t="str">
        <f t="shared" si="287"/>
        <v/>
      </c>
      <c r="N1746" s="9" t="str" cm="1">
        <f t="array" aca="1" ref="N1746" ca="1">LEFT(L1746, IF(ISNUMBER(SUBSTITUTE(_xludf.MID(L1746, 2, 1), ".", ",")), 1, 2))</f>
        <v/>
      </c>
      <c r="O1746" s="19" t="str">
        <f t="shared" ca="1" si="293"/>
        <v/>
      </c>
      <c r="P1746" s="9" t="str">
        <f t="shared" ca="1" si="294"/>
        <v/>
      </c>
      <c r="Q1746" s="9" t="str">
        <f t="shared" ca="1" si="295"/>
        <v/>
      </c>
      <c r="R1746" s="9" t="str">
        <f t="shared" si="288"/>
        <v/>
      </c>
      <c r="S1746" t="str" cm="1">
        <f t="array" ref="S1746">IF(ISBLANK(C1746),"",IFERROR(INDEX(ListeSeries!$A$2:$A$1045, MATCH(1, (DatasScan!G1746=ListeSeries!$B$2:$B$1045) * (DatasScan!H1746&gt;=ListeSeries!$D$2:$D$1045) * (DatasScan!H1746&lt;=ListeSeries!$E$2:$E$1045), 0)), "no match"))</f>
        <v/>
      </c>
      <c r="T1746" s="7" t="str" cm="1">
        <f t="array" ref="T1746">IF(ISBLANK(C1746),"",IFERROR(INDEX(ListeSeries!$C$2:$C$1045, MATCH(1, (DatasScan!G1746=ListeSeries!$B$2:$B$1045) * (DatasScan!H1746&gt;=ListeSeries!$D$2:$D$1045) * (DatasScan!H1746&lt;=ListeSeries!$E$2:$E$1045), 0)), "no match"))</f>
        <v/>
      </c>
      <c r="U1746" s="11" t="str" cm="1">
        <f t="array" ref="U1746">IF(ISBLANK(C1746),"",IFERROR(INDEX(ListeSeries!$F$2:$F$1045, MATCH(1, (DatasScan!G1746=ListeSeries!$B$2:$B$1045) * (DatasScan!H1746&gt;=ListeSeries!$D$2:$D$1045) * (DatasScan!H1746&lt;=ListeSeries!$E$2:$E$1045), 0)), "no match"))</f>
        <v/>
      </c>
    </row>
    <row r="1747" spans="1:21" ht="15" customHeight="1" x14ac:dyDescent="0.25">
      <c r="A1747" s="6" t="str">
        <f t="shared" si="289"/>
        <v/>
      </c>
      <c r="B1747" s="272"/>
      <c r="F1747" s="7" t="str">
        <f t="shared" si="292"/>
        <v/>
      </c>
      <c r="G1747" s="21" t="str">
        <f>IF(ISBLANK(C1747),"",_xlfn.XLOOKUP(_xlfn.XLOOKUP(VALUE(LEFT(C1747,4)),Souches!$B$2:$B$15000,Souches!$E$2:$E$15000),Varietes!$B$2:$B$500,Varietes!$C$2:$C$500))</f>
        <v/>
      </c>
      <c r="H1747" s="19" t="str">
        <f>IF(ISBLANK(C1747),"",_xlfn.XLOOKUP(VALUE(LEFT(C1747,4)),Souches!$B$2:$B$15000,Souches!$D$2:$D$15000))</f>
        <v/>
      </c>
      <c r="I1747" s="10" t="str">
        <f t="shared" si="290"/>
        <v/>
      </c>
      <c r="J1747" s="19" t="str">
        <f>IF(I1747="","",INT(('ObjProd (2)'!$C$25-I1747)/7 * (ABS('ObjProd (2)'!$C$25-I1747)&gt;=7)))</f>
        <v/>
      </c>
      <c r="K1747" s="10" t="str">
        <f>IF(I1747="","",
IF(AND(DATEDIF(I1747,'ObjProd (2)'!$C$25,"y")=0,DATEDIF(I1747,'ObjProd (2)'!$C$25,"ym")=0,
   INT(('ObjProd (2)'!$C$25-EDATE(I1747,DATEDIF(I1747,'ObjProd (2)'!$C$25,"y")*12+DATEDIF(I1747,'ObjProd (2)'!$C$25,"ym")))/7)=0),
   "&lt; 1 sem.",
   IF(DATEDIF(I1747,'ObjProd (2)'!$C$25,"y")&gt;0,DATEDIF(I1747,'ObjProd (2)'!$C$25,"y") &amp; " " &amp; IF(DATEDIF(I1747,'ObjProd (2)'!$C$25,"y")=1,"an ","ans "),"") &amp;
   IF(DATEDIF(I1747,'ObjProd (2)'!$C$25,"ym")&gt;0,DATEDIF(I1747,'ObjProd (2)'!$C$25,"ym") &amp; " mois ", "") &amp;
   IF(INT(('ObjProd (2)'!$C$25-EDATE(I1747,DATEDIF(I1747,'ObjProd (2)'!$C$25,"y")*12+DATEDIF(I1747,'ObjProd (2)'!$C$25,"ym")))/7)&gt;0,
      INT(('ObjProd (2)'!$C$25-EDATE(I1747,DATEDIF(I1747,'ObjProd (2)'!$C$25,"y")*12+DATEDIF(I1747,'ObjProd (2)'!$C$25,"ym")))/7) &amp; " sem.",
      "")
)
)</f>
        <v/>
      </c>
      <c r="L1747" s="11" t="str">
        <f t="shared" si="291"/>
        <v/>
      </c>
      <c r="M1747" s="9" t="str">
        <f t="shared" si="287"/>
        <v/>
      </c>
      <c r="N1747" s="9" t="str" cm="1">
        <f t="array" aca="1" ref="N1747" ca="1">LEFT(L1747, IF(ISNUMBER(SUBSTITUTE(_xludf.MID(L1747, 2, 1), ".", ",")), 1, 2))</f>
        <v/>
      </c>
      <c r="O1747" s="19" t="str">
        <f t="shared" ca="1" si="293"/>
        <v/>
      </c>
      <c r="P1747" s="9" t="str">
        <f t="shared" ca="1" si="294"/>
        <v/>
      </c>
      <c r="Q1747" s="9" t="str">
        <f t="shared" ca="1" si="295"/>
        <v/>
      </c>
      <c r="R1747" s="9" t="str">
        <f t="shared" si="288"/>
        <v/>
      </c>
      <c r="S1747" t="str" cm="1">
        <f t="array" ref="S1747">IF(ISBLANK(C1747),"",IFERROR(INDEX(ListeSeries!$A$2:$A$1045, MATCH(1, (DatasScan!G1747=ListeSeries!$B$2:$B$1045) * (DatasScan!H1747&gt;=ListeSeries!$D$2:$D$1045) * (DatasScan!H1747&lt;=ListeSeries!$E$2:$E$1045), 0)), "no match"))</f>
        <v/>
      </c>
      <c r="T1747" s="7" t="str" cm="1">
        <f t="array" ref="T1747">IF(ISBLANK(C1747),"",IFERROR(INDEX(ListeSeries!$C$2:$C$1045, MATCH(1, (DatasScan!G1747=ListeSeries!$B$2:$B$1045) * (DatasScan!H1747&gt;=ListeSeries!$D$2:$D$1045) * (DatasScan!H1747&lt;=ListeSeries!$E$2:$E$1045), 0)), "no match"))</f>
        <v/>
      </c>
      <c r="U1747" s="11" t="str" cm="1">
        <f t="array" ref="U1747">IF(ISBLANK(C1747),"",IFERROR(INDEX(ListeSeries!$F$2:$F$1045, MATCH(1, (DatasScan!G1747=ListeSeries!$B$2:$B$1045) * (DatasScan!H1747&gt;=ListeSeries!$D$2:$D$1045) * (DatasScan!H1747&lt;=ListeSeries!$E$2:$E$1045), 0)), "no match"))</f>
        <v/>
      </c>
    </row>
    <row r="1748" spans="1:21" ht="15" customHeight="1" x14ac:dyDescent="0.25">
      <c r="A1748" s="6" t="str">
        <f t="shared" si="289"/>
        <v/>
      </c>
      <c r="B1748" s="272"/>
      <c r="F1748" s="7" t="str">
        <f t="shared" si="292"/>
        <v/>
      </c>
      <c r="G1748" s="21" t="str">
        <f>IF(ISBLANK(C1748),"",_xlfn.XLOOKUP(_xlfn.XLOOKUP(VALUE(LEFT(C1748,4)),Souches!$B$2:$B$15000,Souches!$E$2:$E$15000),Varietes!$B$2:$B$500,Varietes!$C$2:$C$500))</f>
        <v/>
      </c>
      <c r="H1748" s="19" t="str">
        <f>IF(ISBLANK(C1748),"",_xlfn.XLOOKUP(VALUE(LEFT(C1748,4)),Souches!$B$2:$B$15000,Souches!$D$2:$D$15000))</f>
        <v/>
      </c>
      <c r="I1748" s="10" t="str">
        <f t="shared" si="290"/>
        <v/>
      </c>
      <c r="J1748" s="19" t="str">
        <f>IF(I1748="","",INT(('ObjProd (2)'!$C$25-I1748)/7 * (ABS('ObjProd (2)'!$C$25-I1748)&gt;=7)))</f>
        <v/>
      </c>
      <c r="K1748" s="10" t="str">
        <f>IF(I1748="","",
IF(AND(DATEDIF(I1748,'ObjProd (2)'!$C$25,"y")=0,DATEDIF(I1748,'ObjProd (2)'!$C$25,"ym")=0,
   INT(('ObjProd (2)'!$C$25-EDATE(I1748,DATEDIF(I1748,'ObjProd (2)'!$C$25,"y")*12+DATEDIF(I1748,'ObjProd (2)'!$C$25,"ym")))/7)=0),
   "&lt; 1 sem.",
   IF(DATEDIF(I1748,'ObjProd (2)'!$C$25,"y")&gt;0,DATEDIF(I1748,'ObjProd (2)'!$C$25,"y") &amp; " " &amp; IF(DATEDIF(I1748,'ObjProd (2)'!$C$25,"y")=1,"an ","ans "),"") &amp;
   IF(DATEDIF(I1748,'ObjProd (2)'!$C$25,"ym")&gt;0,DATEDIF(I1748,'ObjProd (2)'!$C$25,"ym") &amp; " mois ", "") &amp;
   IF(INT(('ObjProd (2)'!$C$25-EDATE(I1748,DATEDIF(I1748,'ObjProd (2)'!$C$25,"y")*12+DATEDIF(I1748,'ObjProd (2)'!$C$25,"ym")))/7)&gt;0,
      INT(('ObjProd (2)'!$C$25-EDATE(I1748,DATEDIF(I1748,'ObjProd (2)'!$C$25,"y")*12+DATEDIF(I1748,'ObjProd (2)'!$C$25,"ym")))/7) &amp; " sem.",
      "")
)
)</f>
        <v/>
      </c>
      <c r="L1748" s="11" t="str">
        <f t="shared" si="291"/>
        <v/>
      </c>
      <c r="M1748" s="9" t="str">
        <f t="shared" si="287"/>
        <v/>
      </c>
      <c r="N1748" s="9" t="str" cm="1">
        <f t="array" aca="1" ref="N1748" ca="1">LEFT(L1748, IF(ISNUMBER(SUBSTITUTE(_xludf.MID(L1748, 2, 1), ".", ",")), 1, 2))</f>
        <v/>
      </c>
      <c r="O1748" s="19" t="str">
        <f t="shared" ca="1" si="293"/>
        <v/>
      </c>
      <c r="P1748" s="9" t="str">
        <f t="shared" ca="1" si="294"/>
        <v/>
      </c>
      <c r="Q1748" s="9" t="str">
        <f t="shared" ca="1" si="295"/>
        <v/>
      </c>
      <c r="R1748" s="9" t="str">
        <f t="shared" si="288"/>
        <v/>
      </c>
      <c r="S1748" t="str" cm="1">
        <f t="array" ref="S1748">IF(ISBLANK(C1748),"",IFERROR(INDEX(ListeSeries!$A$2:$A$1045, MATCH(1, (DatasScan!G1748=ListeSeries!$B$2:$B$1045) * (DatasScan!H1748&gt;=ListeSeries!$D$2:$D$1045) * (DatasScan!H1748&lt;=ListeSeries!$E$2:$E$1045), 0)), "no match"))</f>
        <v/>
      </c>
      <c r="T1748" s="7" t="str" cm="1">
        <f t="array" ref="T1748">IF(ISBLANK(C1748),"",IFERROR(INDEX(ListeSeries!$C$2:$C$1045, MATCH(1, (DatasScan!G1748=ListeSeries!$B$2:$B$1045) * (DatasScan!H1748&gt;=ListeSeries!$D$2:$D$1045) * (DatasScan!H1748&lt;=ListeSeries!$E$2:$E$1045), 0)), "no match"))</f>
        <v/>
      </c>
      <c r="U1748" s="11" t="str" cm="1">
        <f t="array" ref="U1748">IF(ISBLANK(C1748),"",IFERROR(INDEX(ListeSeries!$F$2:$F$1045, MATCH(1, (DatasScan!G1748=ListeSeries!$B$2:$B$1045) * (DatasScan!H1748&gt;=ListeSeries!$D$2:$D$1045) * (DatasScan!H1748&lt;=ListeSeries!$E$2:$E$1045), 0)), "no match"))</f>
        <v/>
      </c>
    </row>
    <row r="1749" spans="1:21" ht="15" customHeight="1" x14ac:dyDescent="0.25">
      <c r="A1749" s="6" t="str">
        <f t="shared" si="289"/>
        <v/>
      </c>
      <c r="B1749" s="272"/>
      <c r="F1749" s="7" t="str">
        <f t="shared" si="292"/>
        <v/>
      </c>
      <c r="G1749" s="21" t="str">
        <f>IF(ISBLANK(C1749),"",_xlfn.XLOOKUP(_xlfn.XLOOKUP(VALUE(LEFT(C1749,4)),Souches!$B$2:$B$15000,Souches!$E$2:$E$15000),Varietes!$B$2:$B$500,Varietes!$C$2:$C$500))</f>
        <v/>
      </c>
      <c r="H1749" s="19" t="str">
        <f>IF(ISBLANK(C1749),"",_xlfn.XLOOKUP(VALUE(LEFT(C1749,4)),Souches!$B$2:$B$15000,Souches!$D$2:$D$15000))</f>
        <v/>
      </c>
      <c r="I1749" s="10" t="str">
        <f t="shared" si="290"/>
        <v/>
      </c>
      <c r="J1749" s="19" t="str">
        <f>IF(I1749="","",INT(('ObjProd (2)'!$C$25-I1749)/7 * (ABS('ObjProd (2)'!$C$25-I1749)&gt;=7)))</f>
        <v/>
      </c>
      <c r="K1749" s="10" t="str">
        <f>IF(I1749="","",
IF(AND(DATEDIF(I1749,'ObjProd (2)'!$C$25,"y")=0,DATEDIF(I1749,'ObjProd (2)'!$C$25,"ym")=0,
   INT(('ObjProd (2)'!$C$25-EDATE(I1749,DATEDIF(I1749,'ObjProd (2)'!$C$25,"y")*12+DATEDIF(I1749,'ObjProd (2)'!$C$25,"ym")))/7)=0),
   "&lt; 1 sem.",
   IF(DATEDIF(I1749,'ObjProd (2)'!$C$25,"y")&gt;0,DATEDIF(I1749,'ObjProd (2)'!$C$25,"y") &amp; " " &amp; IF(DATEDIF(I1749,'ObjProd (2)'!$C$25,"y")=1,"an ","ans "),"") &amp;
   IF(DATEDIF(I1749,'ObjProd (2)'!$C$25,"ym")&gt;0,DATEDIF(I1749,'ObjProd (2)'!$C$25,"ym") &amp; " mois ", "") &amp;
   IF(INT(('ObjProd (2)'!$C$25-EDATE(I1749,DATEDIF(I1749,'ObjProd (2)'!$C$25,"y")*12+DATEDIF(I1749,'ObjProd (2)'!$C$25,"ym")))/7)&gt;0,
      INT(('ObjProd (2)'!$C$25-EDATE(I1749,DATEDIF(I1749,'ObjProd (2)'!$C$25,"y")*12+DATEDIF(I1749,'ObjProd (2)'!$C$25,"ym")))/7) &amp; " sem.",
      "")
)
)</f>
        <v/>
      </c>
      <c r="L1749" s="11" t="str">
        <f t="shared" si="291"/>
        <v/>
      </c>
      <c r="M1749" s="9" t="str">
        <f t="shared" si="287"/>
        <v/>
      </c>
      <c r="N1749" s="9" t="str" cm="1">
        <f t="array" aca="1" ref="N1749" ca="1">LEFT(L1749, IF(ISNUMBER(SUBSTITUTE(_xludf.MID(L1749, 2, 1), ".", ",")), 1, 2))</f>
        <v/>
      </c>
      <c r="O1749" s="19" t="str">
        <f t="shared" ca="1" si="293"/>
        <v/>
      </c>
      <c r="P1749" s="9" t="str">
        <f t="shared" ca="1" si="294"/>
        <v/>
      </c>
      <c r="Q1749" s="9" t="str">
        <f t="shared" ca="1" si="295"/>
        <v/>
      </c>
      <c r="R1749" s="9" t="str">
        <f t="shared" si="288"/>
        <v/>
      </c>
      <c r="S1749" t="str" cm="1">
        <f t="array" ref="S1749">IF(ISBLANK(C1749),"",IFERROR(INDEX(ListeSeries!$A$2:$A$1045, MATCH(1, (DatasScan!G1749=ListeSeries!$B$2:$B$1045) * (DatasScan!H1749&gt;=ListeSeries!$D$2:$D$1045) * (DatasScan!H1749&lt;=ListeSeries!$E$2:$E$1045), 0)), "no match"))</f>
        <v/>
      </c>
      <c r="T1749" s="7" t="str" cm="1">
        <f t="array" ref="T1749">IF(ISBLANK(C1749),"",IFERROR(INDEX(ListeSeries!$C$2:$C$1045, MATCH(1, (DatasScan!G1749=ListeSeries!$B$2:$B$1045) * (DatasScan!H1749&gt;=ListeSeries!$D$2:$D$1045) * (DatasScan!H1749&lt;=ListeSeries!$E$2:$E$1045), 0)), "no match"))</f>
        <v/>
      </c>
      <c r="U1749" s="11" t="str" cm="1">
        <f t="array" ref="U1749">IF(ISBLANK(C1749),"",IFERROR(INDEX(ListeSeries!$F$2:$F$1045, MATCH(1, (DatasScan!G1749=ListeSeries!$B$2:$B$1045) * (DatasScan!H1749&gt;=ListeSeries!$D$2:$D$1045) * (DatasScan!H1749&lt;=ListeSeries!$E$2:$E$1045), 0)), "no match"))</f>
        <v/>
      </c>
    </row>
    <row r="1750" spans="1:21" ht="15" customHeight="1" x14ac:dyDescent="0.25">
      <c r="A1750" s="6" t="str">
        <f t="shared" si="289"/>
        <v/>
      </c>
      <c r="B1750" s="272"/>
      <c r="F1750" s="7" t="str">
        <f t="shared" si="292"/>
        <v/>
      </c>
      <c r="G1750" s="21" t="str">
        <f>IF(ISBLANK(C1750),"",_xlfn.XLOOKUP(_xlfn.XLOOKUP(VALUE(LEFT(C1750,4)),Souches!$B$2:$B$15000,Souches!$E$2:$E$15000),Varietes!$B$2:$B$500,Varietes!$C$2:$C$500))</f>
        <v/>
      </c>
      <c r="H1750" s="19" t="str">
        <f>IF(ISBLANK(C1750),"",_xlfn.XLOOKUP(VALUE(LEFT(C1750,4)),Souches!$B$2:$B$15000,Souches!$D$2:$D$15000))</f>
        <v/>
      </c>
      <c r="I1750" s="10" t="str">
        <f t="shared" si="290"/>
        <v/>
      </c>
      <c r="J1750" s="19" t="str">
        <f>IF(I1750="","",INT(('ObjProd (2)'!$C$25-I1750)/7 * (ABS('ObjProd (2)'!$C$25-I1750)&gt;=7)))</f>
        <v/>
      </c>
      <c r="K1750" s="10" t="str">
        <f>IF(I1750="","",
IF(AND(DATEDIF(I1750,'ObjProd (2)'!$C$25,"y")=0,DATEDIF(I1750,'ObjProd (2)'!$C$25,"ym")=0,
   INT(('ObjProd (2)'!$C$25-EDATE(I1750,DATEDIF(I1750,'ObjProd (2)'!$C$25,"y")*12+DATEDIF(I1750,'ObjProd (2)'!$C$25,"ym")))/7)=0),
   "&lt; 1 sem.",
   IF(DATEDIF(I1750,'ObjProd (2)'!$C$25,"y")&gt;0,DATEDIF(I1750,'ObjProd (2)'!$C$25,"y") &amp; " " &amp; IF(DATEDIF(I1750,'ObjProd (2)'!$C$25,"y")=1,"an ","ans "),"") &amp;
   IF(DATEDIF(I1750,'ObjProd (2)'!$C$25,"ym")&gt;0,DATEDIF(I1750,'ObjProd (2)'!$C$25,"ym") &amp; " mois ", "") &amp;
   IF(INT(('ObjProd (2)'!$C$25-EDATE(I1750,DATEDIF(I1750,'ObjProd (2)'!$C$25,"y")*12+DATEDIF(I1750,'ObjProd (2)'!$C$25,"ym")))/7)&gt;0,
      INT(('ObjProd (2)'!$C$25-EDATE(I1750,DATEDIF(I1750,'ObjProd (2)'!$C$25,"y")*12+DATEDIF(I1750,'ObjProd (2)'!$C$25,"ym")))/7) &amp; " sem.",
      "")
)
)</f>
        <v/>
      </c>
      <c r="L1750" s="11" t="str">
        <f t="shared" si="291"/>
        <v/>
      </c>
      <c r="M1750" s="9" t="str">
        <f t="shared" si="287"/>
        <v/>
      </c>
      <c r="N1750" s="9" t="str" cm="1">
        <f t="array" aca="1" ref="N1750" ca="1">LEFT(L1750, IF(ISNUMBER(SUBSTITUTE(_xludf.MID(L1750, 2, 1), ".", ",")), 1, 2))</f>
        <v/>
      </c>
      <c r="O1750" s="19" t="str">
        <f t="shared" ca="1" si="293"/>
        <v/>
      </c>
      <c r="P1750" s="9" t="str">
        <f t="shared" ca="1" si="294"/>
        <v/>
      </c>
      <c r="Q1750" s="9" t="str">
        <f t="shared" ca="1" si="295"/>
        <v/>
      </c>
      <c r="R1750" s="9" t="str">
        <f t="shared" si="288"/>
        <v/>
      </c>
      <c r="S1750" t="str" cm="1">
        <f t="array" ref="S1750">IF(ISBLANK(C1750),"",IFERROR(INDEX(ListeSeries!$A$2:$A$1045, MATCH(1, (DatasScan!G1750=ListeSeries!$B$2:$B$1045) * (DatasScan!H1750&gt;=ListeSeries!$D$2:$D$1045) * (DatasScan!H1750&lt;=ListeSeries!$E$2:$E$1045), 0)), "no match"))</f>
        <v/>
      </c>
      <c r="T1750" s="7" t="str" cm="1">
        <f t="array" ref="T1750">IF(ISBLANK(C1750),"",IFERROR(INDEX(ListeSeries!$C$2:$C$1045, MATCH(1, (DatasScan!G1750=ListeSeries!$B$2:$B$1045) * (DatasScan!H1750&gt;=ListeSeries!$D$2:$D$1045) * (DatasScan!H1750&lt;=ListeSeries!$E$2:$E$1045), 0)), "no match"))</f>
        <v/>
      </c>
      <c r="U1750" s="11" t="str" cm="1">
        <f t="array" ref="U1750">IF(ISBLANK(C1750),"",IFERROR(INDEX(ListeSeries!$F$2:$F$1045, MATCH(1, (DatasScan!G1750=ListeSeries!$B$2:$B$1045) * (DatasScan!H1750&gt;=ListeSeries!$D$2:$D$1045) * (DatasScan!H1750&lt;=ListeSeries!$E$2:$E$1045), 0)), "no match"))</f>
        <v/>
      </c>
    </row>
    <row r="1751" spans="1:21" ht="15" customHeight="1" x14ac:dyDescent="0.25">
      <c r="A1751" s="6" t="str">
        <f t="shared" si="289"/>
        <v/>
      </c>
      <c r="B1751" s="272"/>
      <c r="F1751" s="7" t="str">
        <f t="shared" si="292"/>
        <v/>
      </c>
      <c r="G1751" s="21" t="str">
        <f>IF(ISBLANK(C1751),"",_xlfn.XLOOKUP(_xlfn.XLOOKUP(VALUE(LEFT(C1751,4)),Souches!$B$2:$B$15000,Souches!$E$2:$E$15000),Varietes!$B$2:$B$500,Varietes!$C$2:$C$500))</f>
        <v/>
      </c>
      <c r="H1751" s="19" t="str">
        <f>IF(ISBLANK(C1751),"",_xlfn.XLOOKUP(VALUE(LEFT(C1751,4)),Souches!$B$2:$B$15000,Souches!$D$2:$D$15000))</f>
        <v/>
      </c>
      <c r="I1751" s="10" t="str">
        <f t="shared" si="290"/>
        <v/>
      </c>
      <c r="J1751" s="19" t="str">
        <f>IF(I1751="","",INT(('ObjProd (2)'!$C$25-I1751)/7 * (ABS('ObjProd (2)'!$C$25-I1751)&gt;=7)))</f>
        <v/>
      </c>
      <c r="K1751" s="10" t="str">
        <f>IF(I1751="","",
IF(AND(DATEDIF(I1751,'ObjProd (2)'!$C$25,"y")=0,DATEDIF(I1751,'ObjProd (2)'!$C$25,"ym")=0,
   INT(('ObjProd (2)'!$C$25-EDATE(I1751,DATEDIF(I1751,'ObjProd (2)'!$C$25,"y")*12+DATEDIF(I1751,'ObjProd (2)'!$C$25,"ym")))/7)=0),
   "&lt; 1 sem.",
   IF(DATEDIF(I1751,'ObjProd (2)'!$C$25,"y")&gt;0,DATEDIF(I1751,'ObjProd (2)'!$C$25,"y") &amp; " " &amp; IF(DATEDIF(I1751,'ObjProd (2)'!$C$25,"y")=1,"an ","ans "),"") &amp;
   IF(DATEDIF(I1751,'ObjProd (2)'!$C$25,"ym")&gt;0,DATEDIF(I1751,'ObjProd (2)'!$C$25,"ym") &amp; " mois ", "") &amp;
   IF(INT(('ObjProd (2)'!$C$25-EDATE(I1751,DATEDIF(I1751,'ObjProd (2)'!$C$25,"y")*12+DATEDIF(I1751,'ObjProd (2)'!$C$25,"ym")))/7)&gt;0,
      INT(('ObjProd (2)'!$C$25-EDATE(I1751,DATEDIF(I1751,'ObjProd (2)'!$C$25,"y")*12+DATEDIF(I1751,'ObjProd (2)'!$C$25,"ym")))/7) &amp; " sem.",
      "")
)
)</f>
        <v/>
      </c>
      <c r="L1751" s="11" t="str">
        <f t="shared" si="291"/>
        <v/>
      </c>
      <c r="M1751" s="9" t="str">
        <f t="shared" si="287"/>
        <v/>
      </c>
      <c r="N1751" s="9" t="str" cm="1">
        <f t="array" aca="1" ref="N1751" ca="1">LEFT(L1751, IF(ISNUMBER(SUBSTITUTE(_xludf.MID(L1751, 2, 1), ".", ",")), 1, 2))</f>
        <v/>
      </c>
      <c r="O1751" s="19" t="str">
        <f t="shared" ca="1" si="293"/>
        <v/>
      </c>
      <c r="P1751" s="9" t="str">
        <f t="shared" ca="1" si="294"/>
        <v/>
      </c>
      <c r="Q1751" s="9" t="str">
        <f t="shared" ca="1" si="295"/>
        <v/>
      </c>
      <c r="R1751" s="9" t="str">
        <f t="shared" si="288"/>
        <v/>
      </c>
      <c r="S1751" t="str" cm="1">
        <f t="array" ref="S1751">IF(ISBLANK(C1751),"",IFERROR(INDEX(ListeSeries!$A$2:$A$1045, MATCH(1, (DatasScan!G1751=ListeSeries!$B$2:$B$1045) * (DatasScan!H1751&gt;=ListeSeries!$D$2:$D$1045) * (DatasScan!H1751&lt;=ListeSeries!$E$2:$E$1045), 0)), "no match"))</f>
        <v/>
      </c>
      <c r="T1751" s="7" t="str" cm="1">
        <f t="array" ref="T1751">IF(ISBLANK(C1751),"",IFERROR(INDEX(ListeSeries!$C$2:$C$1045, MATCH(1, (DatasScan!G1751=ListeSeries!$B$2:$B$1045) * (DatasScan!H1751&gt;=ListeSeries!$D$2:$D$1045) * (DatasScan!H1751&lt;=ListeSeries!$E$2:$E$1045), 0)), "no match"))</f>
        <v/>
      </c>
      <c r="U1751" s="11" t="str" cm="1">
        <f t="array" ref="U1751">IF(ISBLANK(C1751),"",IFERROR(INDEX(ListeSeries!$F$2:$F$1045, MATCH(1, (DatasScan!G1751=ListeSeries!$B$2:$B$1045) * (DatasScan!H1751&gt;=ListeSeries!$D$2:$D$1045) * (DatasScan!H1751&lt;=ListeSeries!$E$2:$E$1045), 0)), "no match"))</f>
        <v/>
      </c>
    </row>
    <row r="1752" spans="1:21" ht="15" customHeight="1" x14ac:dyDescent="0.25">
      <c r="A1752" s="6" t="str">
        <f t="shared" si="289"/>
        <v/>
      </c>
      <c r="B1752" s="272"/>
      <c r="F1752" s="7" t="str">
        <f t="shared" si="292"/>
        <v/>
      </c>
      <c r="G1752" s="21" t="str">
        <f>IF(ISBLANK(C1752),"",_xlfn.XLOOKUP(_xlfn.XLOOKUP(VALUE(LEFT(C1752,4)),Souches!$B$2:$B$15000,Souches!$E$2:$E$15000),Varietes!$B$2:$B$500,Varietes!$C$2:$C$500))</f>
        <v/>
      </c>
      <c r="H1752" s="19" t="str">
        <f>IF(ISBLANK(C1752),"",_xlfn.XLOOKUP(VALUE(LEFT(C1752,4)),Souches!$B$2:$B$15000,Souches!$D$2:$D$15000))</f>
        <v/>
      </c>
      <c r="I1752" s="10" t="str">
        <f t="shared" si="290"/>
        <v/>
      </c>
      <c r="J1752" s="19" t="str">
        <f>IF(I1752="","",INT(('ObjProd (2)'!$C$25-I1752)/7 * (ABS('ObjProd (2)'!$C$25-I1752)&gt;=7)))</f>
        <v/>
      </c>
      <c r="K1752" s="10" t="str">
        <f>IF(I1752="","",
IF(AND(DATEDIF(I1752,'ObjProd (2)'!$C$25,"y")=0,DATEDIF(I1752,'ObjProd (2)'!$C$25,"ym")=0,
   INT(('ObjProd (2)'!$C$25-EDATE(I1752,DATEDIF(I1752,'ObjProd (2)'!$C$25,"y")*12+DATEDIF(I1752,'ObjProd (2)'!$C$25,"ym")))/7)=0),
   "&lt; 1 sem.",
   IF(DATEDIF(I1752,'ObjProd (2)'!$C$25,"y")&gt;0,DATEDIF(I1752,'ObjProd (2)'!$C$25,"y") &amp; " " &amp; IF(DATEDIF(I1752,'ObjProd (2)'!$C$25,"y")=1,"an ","ans "),"") &amp;
   IF(DATEDIF(I1752,'ObjProd (2)'!$C$25,"ym")&gt;0,DATEDIF(I1752,'ObjProd (2)'!$C$25,"ym") &amp; " mois ", "") &amp;
   IF(INT(('ObjProd (2)'!$C$25-EDATE(I1752,DATEDIF(I1752,'ObjProd (2)'!$C$25,"y")*12+DATEDIF(I1752,'ObjProd (2)'!$C$25,"ym")))/7)&gt;0,
      INT(('ObjProd (2)'!$C$25-EDATE(I1752,DATEDIF(I1752,'ObjProd (2)'!$C$25,"y")*12+DATEDIF(I1752,'ObjProd (2)'!$C$25,"ym")))/7) &amp; " sem.",
      "")
)
)</f>
        <v/>
      </c>
      <c r="L1752" s="11" t="str">
        <f t="shared" si="291"/>
        <v/>
      </c>
      <c r="M1752" s="9" t="str">
        <f t="shared" si="287"/>
        <v/>
      </c>
      <c r="N1752" s="9" t="str" cm="1">
        <f t="array" aca="1" ref="N1752" ca="1">LEFT(L1752, IF(ISNUMBER(SUBSTITUTE(_xludf.MID(L1752, 2, 1), ".", ",")), 1, 2))</f>
        <v/>
      </c>
      <c r="O1752" s="19" t="str">
        <f t="shared" ca="1" si="293"/>
        <v/>
      </c>
      <c r="P1752" s="9" t="str">
        <f t="shared" ca="1" si="294"/>
        <v/>
      </c>
      <c r="Q1752" s="9" t="str">
        <f t="shared" ca="1" si="295"/>
        <v/>
      </c>
      <c r="R1752" s="9" t="str">
        <f t="shared" si="288"/>
        <v/>
      </c>
      <c r="S1752" t="str" cm="1">
        <f t="array" ref="S1752">IF(ISBLANK(C1752),"",IFERROR(INDEX(ListeSeries!$A$2:$A$1045, MATCH(1, (DatasScan!G1752=ListeSeries!$B$2:$B$1045) * (DatasScan!H1752&gt;=ListeSeries!$D$2:$D$1045) * (DatasScan!H1752&lt;=ListeSeries!$E$2:$E$1045), 0)), "no match"))</f>
        <v/>
      </c>
      <c r="T1752" s="7" t="str" cm="1">
        <f t="array" ref="T1752">IF(ISBLANK(C1752),"",IFERROR(INDEX(ListeSeries!$C$2:$C$1045, MATCH(1, (DatasScan!G1752=ListeSeries!$B$2:$B$1045) * (DatasScan!H1752&gt;=ListeSeries!$D$2:$D$1045) * (DatasScan!H1752&lt;=ListeSeries!$E$2:$E$1045), 0)), "no match"))</f>
        <v/>
      </c>
      <c r="U1752" s="11" t="str" cm="1">
        <f t="array" ref="U1752">IF(ISBLANK(C1752),"",IFERROR(INDEX(ListeSeries!$F$2:$F$1045, MATCH(1, (DatasScan!G1752=ListeSeries!$B$2:$B$1045) * (DatasScan!H1752&gt;=ListeSeries!$D$2:$D$1045) * (DatasScan!H1752&lt;=ListeSeries!$E$2:$E$1045), 0)), "no match"))</f>
        <v/>
      </c>
    </row>
    <row r="1753" spans="1:21" ht="15" customHeight="1" x14ac:dyDescent="0.25">
      <c r="A1753" s="6" t="str">
        <f t="shared" si="289"/>
        <v/>
      </c>
      <c r="B1753" s="272"/>
      <c r="F1753" s="7" t="str">
        <f t="shared" si="292"/>
        <v/>
      </c>
      <c r="G1753" s="21" t="str">
        <f>IF(ISBLANK(C1753),"",_xlfn.XLOOKUP(_xlfn.XLOOKUP(VALUE(LEFT(C1753,4)),Souches!$B$2:$B$15000,Souches!$E$2:$E$15000),Varietes!$B$2:$B$500,Varietes!$C$2:$C$500))</f>
        <v/>
      </c>
      <c r="H1753" s="19" t="str">
        <f>IF(ISBLANK(C1753),"",_xlfn.XLOOKUP(VALUE(LEFT(C1753,4)),Souches!$B$2:$B$15000,Souches!$D$2:$D$15000))</f>
        <v/>
      </c>
      <c r="I1753" s="10" t="str">
        <f t="shared" si="290"/>
        <v/>
      </c>
      <c r="J1753" s="19" t="str">
        <f>IF(I1753="","",INT(('ObjProd (2)'!$C$25-I1753)/7 * (ABS('ObjProd (2)'!$C$25-I1753)&gt;=7)))</f>
        <v/>
      </c>
      <c r="K1753" s="10" t="str">
        <f>IF(I1753="","",
IF(AND(DATEDIF(I1753,'ObjProd (2)'!$C$25,"y")=0,DATEDIF(I1753,'ObjProd (2)'!$C$25,"ym")=0,
   INT(('ObjProd (2)'!$C$25-EDATE(I1753,DATEDIF(I1753,'ObjProd (2)'!$C$25,"y")*12+DATEDIF(I1753,'ObjProd (2)'!$C$25,"ym")))/7)=0),
   "&lt; 1 sem.",
   IF(DATEDIF(I1753,'ObjProd (2)'!$C$25,"y")&gt;0,DATEDIF(I1753,'ObjProd (2)'!$C$25,"y") &amp; " " &amp; IF(DATEDIF(I1753,'ObjProd (2)'!$C$25,"y")=1,"an ","ans "),"") &amp;
   IF(DATEDIF(I1753,'ObjProd (2)'!$C$25,"ym")&gt;0,DATEDIF(I1753,'ObjProd (2)'!$C$25,"ym") &amp; " mois ", "") &amp;
   IF(INT(('ObjProd (2)'!$C$25-EDATE(I1753,DATEDIF(I1753,'ObjProd (2)'!$C$25,"y")*12+DATEDIF(I1753,'ObjProd (2)'!$C$25,"ym")))/7)&gt;0,
      INT(('ObjProd (2)'!$C$25-EDATE(I1753,DATEDIF(I1753,'ObjProd (2)'!$C$25,"y")*12+DATEDIF(I1753,'ObjProd (2)'!$C$25,"ym")))/7) &amp; " sem.",
      "")
)
)</f>
        <v/>
      </c>
      <c r="L1753" s="11" t="str">
        <f t="shared" si="291"/>
        <v/>
      </c>
      <c r="M1753" s="9" t="str">
        <f t="shared" si="287"/>
        <v/>
      </c>
      <c r="N1753" s="9" t="str" cm="1">
        <f t="array" aca="1" ref="N1753" ca="1">LEFT(L1753, IF(ISNUMBER(SUBSTITUTE(_xludf.MID(L1753, 2, 1), ".", ",")), 1, 2))</f>
        <v/>
      </c>
      <c r="O1753" s="19" t="str">
        <f t="shared" ca="1" si="293"/>
        <v/>
      </c>
      <c r="P1753" s="9" t="str">
        <f t="shared" ca="1" si="294"/>
        <v/>
      </c>
      <c r="Q1753" s="9" t="str">
        <f t="shared" ca="1" si="295"/>
        <v/>
      </c>
      <c r="R1753" s="9" t="str">
        <f t="shared" si="288"/>
        <v/>
      </c>
      <c r="S1753" t="str" cm="1">
        <f t="array" ref="S1753">IF(ISBLANK(C1753),"",IFERROR(INDEX(ListeSeries!$A$2:$A$1045, MATCH(1, (DatasScan!G1753=ListeSeries!$B$2:$B$1045) * (DatasScan!H1753&gt;=ListeSeries!$D$2:$D$1045) * (DatasScan!H1753&lt;=ListeSeries!$E$2:$E$1045), 0)), "no match"))</f>
        <v/>
      </c>
      <c r="T1753" s="7" t="str" cm="1">
        <f t="array" ref="T1753">IF(ISBLANK(C1753),"",IFERROR(INDEX(ListeSeries!$C$2:$C$1045, MATCH(1, (DatasScan!G1753=ListeSeries!$B$2:$B$1045) * (DatasScan!H1753&gt;=ListeSeries!$D$2:$D$1045) * (DatasScan!H1753&lt;=ListeSeries!$E$2:$E$1045), 0)), "no match"))</f>
        <v/>
      </c>
      <c r="U1753" s="11" t="str" cm="1">
        <f t="array" ref="U1753">IF(ISBLANK(C1753),"",IFERROR(INDEX(ListeSeries!$F$2:$F$1045, MATCH(1, (DatasScan!G1753=ListeSeries!$B$2:$B$1045) * (DatasScan!H1753&gt;=ListeSeries!$D$2:$D$1045) * (DatasScan!H1753&lt;=ListeSeries!$E$2:$E$1045), 0)), "no match"))</f>
        <v/>
      </c>
    </row>
    <row r="1754" spans="1:21" ht="15" customHeight="1" x14ac:dyDescent="0.25">
      <c r="A1754" s="6" t="str">
        <f t="shared" si="289"/>
        <v/>
      </c>
      <c r="B1754" s="272"/>
      <c r="F1754" s="7" t="str">
        <f t="shared" si="292"/>
        <v/>
      </c>
      <c r="G1754" s="21" t="str">
        <f>IF(ISBLANK(C1754),"",_xlfn.XLOOKUP(_xlfn.XLOOKUP(VALUE(LEFT(C1754,4)),Souches!$B$2:$B$15000,Souches!$E$2:$E$15000),Varietes!$B$2:$B$500,Varietes!$C$2:$C$500))</f>
        <v/>
      </c>
      <c r="H1754" s="19" t="str">
        <f>IF(ISBLANK(C1754),"",_xlfn.XLOOKUP(VALUE(LEFT(C1754,4)),Souches!$B$2:$B$15000,Souches!$D$2:$D$15000))</f>
        <v/>
      </c>
      <c r="I1754" s="10" t="str">
        <f t="shared" si="290"/>
        <v/>
      </c>
      <c r="J1754" s="19" t="str">
        <f>IF(I1754="","",INT(('ObjProd (2)'!$C$25-I1754)/7 * (ABS('ObjProd (2)'!$C$25-I1754)&gt;=7)))</f>
        <v/>
      </c>
      <c r="K1754" s="10" t="str">
        <f>IF(I1754="","",
IF(AND(DATEDIF(I1754,'ObjProd (2)'!$C$25,"y")=0,DATEDIF(I1754,'ObjProd (2)'!$C$25,"ym")=0,
   INT(('ObjProd (2)'!$C$25-EDATE(I1754,DATEDIF(I1754,'ObjProd (2)'!$C$25,"y")*12+DATEDIF(I1754,'ObjProd (2)'!$C$25,"ym")))/7)=0),
   "&lt; 1 sem.",
   IF(DATEDIF(I1754,'ObjProd (2)'!$C$25,"y")&gt;0,DATEDIF(I1754,'ObjProd (2)'!$C$25,"y") &amp; " " &amp; IF(DATEDIF(I1754,'ObjProd (2)'!$C$25,"y")=1,"an ","ans "),"") &amp;
   IF(DATEDIF(I1754,'ObjProd (2)'!$C$25,"ym")&gt;0,DATEDIF(I1754,'ObjProd (2)'!$C$25,"ym") &amp; " mois ", "") &amp;
   IF(INT(('ObjProd (2)'!$C$25-EDATE(I1754,DATEDIF(I1754,'ObjProd (2)'!$C$25,"y")*12+DATEDIF(I1754,'ObjProd (2)'!$C$25,"ym")))/7)&gt;0,
      INT(('ObjProd (2)'!$C$25-EDATE(I1754,DATEDIF(I1754,'ObjProd (2)'!$C$25,"y")*12+DATEDIF(I1754,'ObjProd (2)'!$C$25,"ym")))/7) &amp; " sem.",
      "")
)
)</f>
        <v/>
      </c>
      <c r="L1754" s="11" t="str">
        <f t="shared" si="291"/>
        <v/>
      </c>
      <c r="M1754" s="9" t="str">
        <f t="shared" si="287"/>
        <v/>
      </c>
      <c r="N1754" s="9" t="str" cm="1">
        <f t="array" aca="1" ref="N1754" ca="1">LEFT(L1754, IF(ISNUMBER(SUBSTITUTE(_xludf.MID(L1754, 2, 1), ".", ",")), 1, 2))</f>
        <v/>
      </c>
      <c r="O1754" s="19" t="str">
        <f t="shared" ca="1" si="293"/>
        <v/>
      </c>
      <c r="P1754" s="9" t="str">
        <f t="shared" ca="1" si="294"/>
        <v/>
      </c>
      <c r="Q1754" s="9" t="str">
        <f t="shared" ca="1" si="295"/>
        <v/>
      </c>
      <c r="R1754" s="9" t="str">
        <f t="shared" si="288"/>
        <v/>
      </c>
      <c r="S1754" t="str" cm="1">
        <f t="array" ref="S1754">IF(ISBLANK(C1754),"",IFERROR(INDEX(ListeSeries!$A$2:$A$1045, MATCH(1, (DatasScan!G1754=ListeSeries!$B$2:$B$1045) * (DatasScan!H1754&gt;=ListeSeries!$D$2:$D$1045) * (DatasScan!H1754&lt;=ListeSeries!$E$2:$E$1045), 0)), "no match"))</f>
        <v/>
      </c>
      <c r="T1754" s="7" t="str" cm="1">
        <f t="array" ref="T1754">IF(ISBLANK(C1754),"",IFERROR(INDEX(ListeSeries!$C$2:$C$1045, MATCH(1, (DatasScan!G1754=ListeSeries!$B$2:$B$1045) * (DatasScan!H1754&gt;=ListeSeries!$D$2:$D$1045) * (DatasScan!H1754&lt;=ListeSeries!$E$2:$E$1045), 0)), "no match"))</f>
        <v/>
      </c>
      <c r="U1754" s="11" t="str" cm="1">
        <f t="array" ref="U1754">IF(ISBLANK(C1754),"",IFERROR(INDEX(ListeSeries!$F$2:$F$1045, MATCH(1, (DatasScan!G1754=ListeSeries!$B$2:$B$1045) * (DatasScan!H1754&gt;=ListeSeries!$D$2:$D$1045) * (DatasScan!H1754&lt;=ListeSeries!$E$2:$E$1045), 0)), "no match"))</f>
        <v/>
      </c>
    </row>
    <row r="1755" spans="1:21" ht="15" customHeight="1" x14ac:dyDescent="0.25">
      <c r="A1755" s="6" t="str">
        <f t="shared" si="289"/>
        <v/>
      </c>
      <c r="B1755" s="272"/>
      <c r="F1755" s="7" t="str">
        <f t="shared" si="292"/>
        <v/>
      </c>
      <c r="G1755" s="21" t="str">
        <f>IF(ISBLANK(C1755),"",_xlfn.XLOOKUP(_xlfn.XLOOKUP(VALUE(LEFT(C1755,4)),Souches!$B$2:$B$15000,Souches!$E$2:$E$15000),Varietes!$B$2:$B$500,Varietes!$C$2:$C$500))</f>
        <v/>
      </c>
      <c r="H1755" s="19" t="str">
        <f>IF(ISBLANK(C1755),"",_xlfn.XLOOKUP(VALUE(LEFT(C1755,4)),Souches!$B$2:$B$15000,Souches!$D$2:$D$15000))</f>
        <v/>
      </c>
      <c r="I1755" s="10" t="str">
        <f t="shared" si="290"/>
        <v/>
      </c>
      <c r="J1755" s="19" t="str">
        <f>IF(I1755="","",INT(('ObjProd (2)'!$C$25-I1755)/7 * (ABS('ObjProd (2)'!$C$25-I1755)&gt;=7)))</f>
        <v/>
      </c>
      <c r="K1755" s="10" t="str">
        <f>IF(I1755="","",
IF(AND(DATEDIF(I1755,'ObjProd (2)'!$C$25,"y")=0,DATEDIF(I1755,'ObjProd (2)'!$C$25,"ym")=0,
   INT(('ObjProd (2)'!$C$25-EDATE(I1755,DATEDIF(I1755,'ObjProd (2)'!$C$25,"y")*12+DATEDIF(I1755,'ObjProd (2)'!$C$25,"ym")))/7)=0),
   "&lt; 1 sem.",
   IF(DATEDIF(I1755,'ObjProd (2)'!$C$25,"y")&gt;0,DATEDIF(I1755,'ObjProd (2)'!$C$25,"y") &amp; " " &amp; IF(DATEDIF(I1755,'ObjProd (2)'!$C$25,"y")=1,"an ","ans "),"") &amp;
   IF(DATEDIF(I1755,'ObjProd (2)'!$C$25,"ym")&gt;0,DATEDIF(I1755,'ObjProd (2)'!$C$25,"ym") &amp; " mois ", "") &amp;
   IF(INT(('ObjProd (2)'!$C$25-EDATE(I1755,DATEDIF(I1755,'ObjProd (2)'!$C$25,"y")*12+DATEDIF(I1755,'ObjProd (2)'!$C$25,"ym")))/7)&gt;0,
      INT(('ObjProd (2)'!$C$25-EDATE(I1755,DATEDIF(I1755,'ObjProd (2)'!$C$25,"y")*12+DATEDIF(I1755,'ObjProd (2)'!$C$25,"ym")))/7) &amp; " sem.",
      "")
)
)</f>
        <v/>
      </c>
      <c r="L1755" s="11" t="str">
        <f t="shared" si="291"/>
        <v/>
      </c>
      <c r="M1755" s="9" t="str">
        <f t="shared" si="287"/>
        <v/>
      </c>
      <c r="N1755" s="9" t="str" cm="1">
        <f t="array" aca="1" ref="N1755" ca="1">LEFT(L1755, IF(ISNUMBER(SUBSTITUTE(_xludf.MID(L1755, 2, 1), ".", ",")), 1, 2))</f>
        <v/>
      </c>
      <c r="O1755" s="19" t="str">
        <f t="shared" ca="1" si="293"/>
        <v/>
      </c>
      <c r="P1755" s="9" t="str">
        <f t="shared" ca="1" si="294"/>
        <v/>
      </c>
      <c r="Q1755" s="9" t="str">
        <f t="shared" ca="1" si="295"/>
        <v/>
      </c>
      <c r="R1755" s="9" t="str">
        <f t="shared" si="288"/>
        <v/>
      </c>
      <c r="S1755" t="str" cm="1">
        <f t="array" ref="S1755">IF(ISBLANK(C1755),"",IFERROR(INDEX(ListeSeries!$A$2:$A$1045, MATCH(1, (DatasScan!G1755=ListeSeries!$B$2:$B$1045) * (DatasScan!H1755&gt;=ListeSeries!$D$2:$D$1045) * (DatasScan!H1755&lt;=ListeSeries!$E$2:$E$1045), 0)), "no match"))</f>
        <v/>
      </c>
      <c r="T1755" s="7" t="str" cm="1">
        <f t="array" ref="T1755">IF(ISBLANK(C1755),"",IFERROR(INDEX(ListeSeries!$C$2:$C$1045, MATCH(1, (DatasScan!G1755=ListeSeries!$B$2:$B$1045) * (DatasScan!H1755&gt;=ListeSeries!$D$2:$D$1045) * (DatasScan!H1755&lt;=ListeSeries!$E$2:$E$1045), 0)), "no match"))</f>
        <v/>
      </c>
      <c r="U1755" s="11" t="str" cm="1">
        <f t="array" ref="U1755">IF(ISBLANK(C1755),"",IFERROR(INDEX(ListeSeries!$F$2:$F$1045, MATCH(1, (DatasScan!G1755=ListeSeries!$B$2:$B$1045) * (DatasScan!H1755&gt;=ListeSeries!$D$2:$D$1045) * (DatasScan!H1755&lt;=ListeSeries!$E$2:$E$1045), 0)), "no match"))</f>
        <v/>
      </c>
    </row>
    <row r="1756" spans="1:21" ht="15" customHeight="1" x14ac:dyDescent="0.25">
      <c r="A1756" s="6" t="str">
        <f t="shared" si="289"/>
        <v/>
      </c>
      <c r="B1756" s="272"/>
      <c r="F1756" s="7" t="str">
        <f t="shared" si="292"/>
        <v/>
      </c>
      <c r="G1756" s="21" t="str">
        <f>IF(ISBLANK(C1756),"",_xlfn.XLOOKUP(_xlfn.XLOOKUP(VALUE(LEFT(C1756,4)),Souches!$B$2:$B$15000,Souches!$E$2:$E$15000),Varietes!$B$2:$B$500,Varietes!$C$2:$C$500))</f>
        <v/>
      </c>
      <c r="H1756" s="19" t="str">
        <f>IF(ISBLANK(C1756),"",_xlfn.XLOOKUP(VALUE(LEFT(C1756,4)),Souches!$B$2:$B$15000,Souches!$D$2:$D$15000))</f>
        <v/>
      </c>
      <c r="I1756" s="10" t="str">
        <f t="shared" si="290"/>
        <v/>
      </c>
      <c r="J1756" s="19" t="str">
        <f>IF(I1756="","",INT(('ObjProd (2)'!$C$25-I1756)/7 * (ABS('ObjProd (2)'!$C$25-I1756)&gt;=7)))</f>
        <v/>
      </c>
      <c r="K1756" s="10" t="str">
        <f>IF(I1756="","",
IF(AND(DATEDIF(I1756,'ObjProd (2)'!$C$25,"y")=0,DATEDIF(I1756,'ObjProd (2)'!$C$25,"ym")=0,
   INT(('ObjProd (2)'!$C$25-EDATE(I1756,DATEDIF(I1756,'ObjProd (2)'!$C$25,"y")*12+DATEDIF(I1756,'ObjProd (2)'!$C$25,"ym")))/7)=0),
   "&lt; 1 sem.",
   IF(DATEDIF(I1756,'ObjProd (2)'!$C$25,"y")&gt;0,DATEDIF(I1756,'ObjProd (2)'!$C$25,"y") &amp; " " &amp; IF(DATEDIF(I1756,'ObjProd (2)'!$C$25,"y")=1,"an ","ans "),"") &amp;
   IF(DATEDIF(I1756,'ObjProd (2)'!$C$25,"ym")&gt;0,DATEDIF(I1756,'ObjProd (2)'!$C$25,"ym") &amp; " mois ", "") &amp;
   IF(INT(('ObjProd (2)'!$C$25-EDATE(I1756,DATEDIF(I1756,'ObjProd (2)'!$C$25,"y")*12+DATEDIF(I1756,'ObjProd (2)'!$C$25,"ym")))/7)&gt;0,
      INT(('ObjProd (2)'!$C$25-EDATE(I1756,DATEDIF(I1756,'ObjProd (2)'!$C$25,"y")*12+DATEDIF(I1756,'ObjProd (2)'!$C$25,"ym")))/7) &amp; " sem.",
      "")
)
)</f>
        <v/>
      </c>
      <c r="L1756" s="11" t="str">
        <f t="shared" si="291"/>
        <v/>
      </c>
      <c r="M1756" s="9" t="str">
        <f t="shared" si="287"/>
        <v/>
      </c>
      <c r="N1756" s="9" t="str" cm="1">
        <f t="array" aca="1" ref="N1756" ca="1">LEFT(L1756, IF(ISNUMBER(SUBSTITUTE(_xludf.MID(L1756, 2, 1), ".", ",")), 1, 2))</f>
        <v/>
      </c>
      <c r="O1756" s="19" t="str">
        <f t="shared" ca="1" si="293"/>
        <v/>
      </c>
      <c r="P1756" s="9" t="str">
        <f t="shared" ca="1" si="294"/>
        <v/>
      </c>
      <c r="Q1756" s="9" t="str">
        <f t="shared" ca="1" si="295"/>
        <v/>
      </c>
      <c r="R1756" s="9" t="str">
        <f t="shared" si="288"/>
        <v/>
      </c>
      <c r="S1756" t="str" cm="1">
        <f t="array" ref="S1756">IF(ISBLANK(C1756),"",IFERROR(INDEX(ListeSeries!$A$2:$A$1045, MATCH(1, (DatasScan!G1756=ListeSeries!$B$2:$B$1045) * (DatasScan!H1756&gt;=ListeSeries!$D$2:$D$1045) * (DatasScan!H1756&lt;=ListeSeries!$E$2:$E$1045), 0)), "no match"))</f>
        <v/>
      </c>
      <c r="T1756" s="7" t="str" cm="1">
        <f t="array" ref="T1756">IF(ISBLANK(C1756),"",IFERROR(INDEX(ListeSeries!$C$2:$C$1045, MATCH(1, (DatasScan!G1756=ListeSeries!$B$2:$B$1045) * (DatasScan!H1756&gt;=ListeSeries!$D$2:$D$1045) * (DatasScan!H1756&lt;=ListeSeries!$E$2:$E$1045), 0)), "no match"))</f>
        <v/>
      </c>
      <c r="U1756" s="11" t="str" cm="1">
        <f t="array" ref="U1756">IF(ISBLANK(C1756),"",IFERROR(INDEX(ListeSeries!$F$2:$F$1045, MATCH(1, (DatasScan!G1756=ListeSeries!$B$2:$B$1045) * (DatasScan!H1756&gt;=ListeSeries!$D$2:$D$1045) * (DatasScan!H1756&lt;=ListeSeries!$E$2:$E$1045), 0)), "no match"))</f>
        <v/>
      </c>
    </row>
    <row r="1757" spans="1:21" ht="15" customHeight="1" x14ac:dyDescent="0.25">
      <c r="A1757" s="6" t="str">
        <f t="shared" si="289"/>
        <v/>
      </c>
      <c r="B1757" s="272"/>
      <c r="F1757" s="7" t="str">
        <f t="shared" si="292"/>
        <v/>
      </c>
      <c r="G1757" s="21" t="str">
        <f>IF(ISBLANK(C1757),"",_xlfn.XLOOKUP(_xlfn.XLOOKUP(VALUE(LEFT(C1757,4)),Souches!$B$2:$B$15000,Souches!$E$2:$E$15000),Varietes!$B$2:$B$500,Varietes!$C$2:$C$500))</f>
        <v/>
      </c>
      <c r="H1757" s="19" t="str">
        <f>IF(ISBLANK(C1757),"",_xlfn.XLOOKUP(VALUE(LEFT(C1757,4)),Souches!$B$2:$B$15000,Souches!$D$2:$D$15000))</f>
        <v/>
      </c>
      <c r="I1757" s="10" t="str">
        <f t="shared" si="290"/>
        <v/>
      </c>
      <c r="J1757" s="19" t="str">
        <f>IF(I1757="","",INT(('ObjProd (2)'!$C$25-I1757)/7 * (ABS('ObjProd (2)'!$C$25-I1757)&gt;=7)))</f>
        <v/>
      </c>
      <c r="K1757" s="10" t="str">
        <f>IF(I1757="","",
IF(AND(DATEDIF(I1757,'ObjProd (2)'!$C$25,"y")=0,DATEDIF(I1757,'ObjProd (2)'!$C$25,"ym")=0,
   INT(('ObjProd (2)'!$C$25-EDATE(I1757,DATEDIF(I1757,'ObjProd (2)'!$C$25,"y")*12+DATEDIF(I1757,'ObjProd (2)'!$C$25,"ym")))/7)=0),
   "&lt; 1 sem.",
   IF(DATEDIF(I1757,'ObjProd (2)'!$C$25,"y")&gt;0,DATEDIF(I1757,'ObjProd (2)'!$C$25,"y") &amp; " " &amp; IF(DATEDIF(I1757,'ObjProd (2)'!$C$25,"y")=1,"an ","ans "),"") &amp;
   IF(DATEDIF(I1757,'ObjProd (2)'!$C$25,"ym")&gt;0,DATEDIF(I1757,'ObjProd (2)'!$C$25,"ym") &amp; " mois ", "") &amp;
   IF(INT(('ObjProd (2)'!$C$25-EDATE(I1757,DATEDIF(I1757,'ObjProd (2)'!$C$25,"y")*12+DATEDIF(I1757,'ObjProd (2)'!$C$25,"ym")))/7)&gt;0,
      INT(('ObjProd (2)'!$C$25-EDATE(I1757,DATEDIF(I1757,'ObjProd (2)'!$C$25,"y")*12+DATEDIF(I1757,'ObjProd (2)'!$C$25,"ym")))/7) &amp; " sem.",
      "")
)
)</f>
        <v/>
      </c>
      <c r="L1757" s="11" t="str">
        <f t="shared" si="291"/>
        <v/>
      </c>
      <c r="M1757" s="9" t="str">
        <f t="shared" si="287"/>
        <v/>
      </c>
      <c r="N1757" s="9" t="str" cm="1">
        <f t="array" aca="1" ref="N1757" ca="1">LEFT(L1757, IF(ISNUMBER(SUBSTITUTE(_xludf.MID(L1757, 2, 1), ".", ",")), 1, 2))</f>
        <v/>
      </c>
      <c r="O1757" s="19" t="str">
        <f t="shared" ca="1" si="293"/>
        <v/>
      </c>
      <c r="P1757" s="9" t="str">
        <f t="shared" ca="1" si="294"/>
        <v/>
      </c>
      <c r="Q1757" s="9" t="str">
        <f t="shared" ca="1" si="295"/>
        <v/>
      </c>
      <c r="R1757" s="9" t="str">
        <f t="shared" si="288"/>
        <v/>
      </c>
      <c r="S1757" t="str" cm="1">
        <f t="array" ref="S1757">IF(ISBLANK(C1757),"",IFERROR(INDEX(ListeSeries!$A$2:$A$1045, MATCH(1, (DatasScan!G1757=ListeSeries!$B$2:$B$1045) * (DatasScan!H1757&gt;=ListeSeries!$D$2:$D$1045) * (DatasScan!H1757&lt;=ListeSeries!$E$2:$E$1045), 0)), "no match"))</f>
        <v/>
      </c>
      <c r="T1757" s="7" t="str" cm="1">
        <f t="array" ref="T1757">IF(ISBLANK(C1757),"",IFERROR(INDEX(ListeSeries!$C$2:$C$1045, MATCH(1, (DatasScan!G1757=ListeSeries!$B$2:$B$1045) * (DatasScan!H1757&gt;=ListeSeries!$D$2:$D$1045) * (DatasScan!H1757&lt;=ListeSeries!$E$2:$E$1045), 0)), "no match"))</f>
        <v/>
      </c>
      <c r="U1757" s="11" t="str" cm="1">
        <f t="array" ref="U1757">IF(ISBLANK(C1757),"",IFERROR(INDEX(ListeSeries!$F$2:$F$1045, MATCH(1, (DatasScan!G1757=ListeSeries!$B$2:$B$1045) * (DatasScan!H1757&gt;=ListeSeries!$D$2:$D$1045) * (DatasScan!H1757&lt;=ListeSeries!$E$2:$E$1045), 0)), "no match"))</f>
        <v/>
      </c>
    </row>
    <row r="1758" spans="1:21" ht="15" customHeight="1" x14ac:dyDescent="0.25">
      <c r="A1758" s="6" t="str">
        <f t="shared" si="289"/>
        <v/>
      </c>
      <c r="B1758" s="272"/>
      <c r="F1758" s="7" t="str">
        <f t="shared" si="292"/>
        <v/>
      </c>
      <c r="G1758" s="21" t="str">
        <f>IF(ISBLANK(C1758),"",_xlfn.XLOOKUP(_xlfn.XLOOKUP(VALUE(LEFT(C1758,4)),Souches!$B$2:$B$15000,Souches!$E$2:$E$15000),Varietes!$B$2:$B$500,Varietes!$C$2:$C$500))</f>
        <v/>
      </c>
      <c r="H1758" s="19" t="str">
        <f>IF(ISBLANK(C1758),"",_xlfn.XLOOKUP(VALUE(LEFT(C1758,4)),Souches!$B$2:$B$15000,Souches!$D$2:$D$15000))</f>
        <v/>
      </c>
      <c r="I1758" s="10" t="str">
        <f t="shared" si="290"/>
        <v/>
      </c>
      <c r="J1758" s="19" t="str">
        <f>IF(I1758="","",INT(('ObjProd (2)'!$C$25-I1758)/7 * (ABS('ObjProd (2)'!$C$25-I1758)&gt;=7)))</f>
        <v/>
      </c>
      <c r="K1758" s="10" t="str">
        <f>IF(I1758="","",
IF(AND(DATEDIF(I1758,'ObjProd (2)'!$C$25,"y")=0,DATEDIF(I1758,'ObjProd (2)'!$C$25,"ym")=0,
   INT(('ObjProd (2)'!$C$25-EDATE(I1758,DATEDIF(I1758,'ObjProd (2)'!$C$25,"y")*12+DATEDIF(I1758,'ObjProd (2)'!$C$25,"ym")))/7)=0),
   "&lt; 1 sem.",
   IF(DATEDIF(I1758,'ObjProd (2)'!$C$25,"y")&gt;0,DATEDIF(I1758,'ObjProd (2)'!$C$25,"y") &amp; " " &amp; IF(DATEDIF(I1758,'ObjProd (2)'!$C$25,"y")=1,"an ","ans "),"") &amp;
   IF(DATEDIF(I1758,'ObjProd (2)'!$C$25,"ym")&gt;0,DATEDIF(I1758,'ObjProd (2)'!$C$25,"ym") &amp; " mois ", "") &amp;
   IF(INT(('ObjProd (2)'!$C$25-EDATE(I1758,DATEDIF(I1758,'ObjProd (2)'!$C$25,"y")*12+DATEDIF(I1758,'ObjProd (2)'!$C$25,"ym")))/7)&gt;0,
      INT(('ObjProd (2)'!$C$25-EDATE(I1758,DATEDIF(I1758,'ObjProd (2)'!$C$25,"y")*12+DATEDIF(I1758,'ObjProd (2)'!$C$25,"ym")))/7) &amp; " sem.",
      "")
)
)</f>
        <v/>
      </c>
      <c r="L1758" s="11" t="str">
        <f t="shared" si="291"/>
        <v/>
      </c>
      <c r="M1758" s="9" t="str">
        <f t="shared" si="287"/>
        <v/>
      </c>
      <c r="N1758" s="9" t="str" cm="1">
        <f t="array" aca="1" ref="N1758" ca="1">LEFT(L1758, IF(ISNUMBER(SUBSTITUTE(_xludf.MID(L1758, 2, 1), ".", ",")), 1, 2))</f>
        <v/>
      </c>
      <c r="O1758" s="19" t="str">
        <f t="shared" ca="1" si="293"/>
        <v/>
      </c>
      <c r="P1758" s="9" t="str">
        <f t="shared" ca="1" si="294"/>
        <v/>
      </c>
      <c r="Q1758" s="9" t="str">
        <f t="shared" ca="1" si="295"/>
        <v/>
      </c>
      <c r="R1758" s="9" t="str">
        <f t="shared" si="288"/>
        <v/>
      </c>
      <c r="S1758" t="str" cm="1">
        <f t="array" ref="S1758">IF(ISBLANK(C1758),"",IFERROR(INDEX(ListeSeries!$A$2:$A$1045, MATCH(1, (DatasScan!G1758=ListeSeries!$B$2:$B$1045) * (DatasScan!H1758&gt;=ListeSeries!$D$2:$D$1045) * (DatasScan!H1758&lt;=ListeSeries!$E$2:$E$1045), 0)), "no match"))</f>
        <v/>
      </c>
      <c r="T1758" s="7" t="str" cm="1">
        <f t="array" ref="T1758">IF(ISBLANK(C1758),"",IFERROR(INDEX(ListeSeries!$C$2:$C$1045, MATCH(1, (DatasScan!G1758=ListeSeries!$B$2:$B$1045) * (DatasScan!H1758&gt;=ListeSeries!$D$2:$D$1045) * (DatasScan!H1758&lt;=ListeSeries!$E$2:$E$1045), 0)), "no match"))</f>
        <v/>
      </c>
      <c r="U1758" s="11" t="str" cm="1">
        <f t="array" ref="U1758">IF(ISBLANK(C1758),"",IFERROR(INDEX(ListeSeries!$F$2:$F$1045, MATCH(1, (DatasScan!G1758=ListeSeries!$B$2:$B$1045) * (DatasScan!H1758&gt;=ListeSeries!$D$2:$D$1045) * (DatasScan!H1758&lt;=ListeSeries!$E$2:$E$1045), 0)), "no match"))</f>
        <v/>
      </c>
    </row>
    <row r="1759" spans="1:21" ht="15" customHeight="1" x14ac:dyDescent="0.25">
      <c r="A1759" s="6" t="str">
        <f t="shared" si="289"/>
        <v/>
      </c>
      <c r="B1759" s="272"/>
      <c r="F1759" s="7" t="str">
        <f t="shared" si="292"/>
        <v/>
      </c>
      <c r="G1759" s="21" t="str">
        <f>IF(ISBLANK(C1759),"",_xlfn.XLOOKUP(_xlfn.XLOOKUP(VALUE(LEFT(C1759,4)),Souches!$B$2:$B$15000,Souches!$E$2:$E$15000),Varietes!$B$2:$B$500,Varietes!$C$2:$C$500))</f>
        <v/>
      </c>
      <c r="H1759" s="19" t="str">
        <f>IF(ISBLANK(C1759),"",_xlfn.XLOOKUP(VALUE(LEFT(C1759,4)),Souches!$B$2:$B$15000,Souches!$D$2:$D$15000))</f>
        <v/>
      </c>
      <c r="I1759" s="10" t="str">
        <f t="shared" si="290"/>
        <v/>
      </c>
      <c r="J1759" s="19" t="str">
        <f>IF(I1759="","",INT(('ObjProd (2)'!$C$25-I1759)/7 * (ABS('ObjProd (2)'!$C$25-I1759)&gt;=7)))</f>
        <v/>
      </c>
      <c r="K1759" s="10" t="str">
        <f>IF(I1759="","",
IF(AND(DATEDIF(I1759,'ObjProd (2)'!$C$25,"y")=0,DATEDIF(I1759,'ObjProd (2)'!$C$25,"ym")=0,
   INT(('ObjProd (2)'!$C$25-EDATE(I1759,DATEDIF(I1759,'ObjProd (2)'!$C$25,"y")*12+DATEDIF(I1759,'ObjProd (2)'!$C$25,"ym")))/7)=0),
   "&lt; 1 sem.",
   IF(DATEDIF(I1759,'ObjProd (2)'!$C$25,"y")&gt;0,DATEDIF(I1759,'ObjProd (2)'!$C$25,"y") &amp; " " &amp; IF(DATEDIF(I1759,'ObjProd (2)'!$C$25,"y")=1,"an ","ans "),"") &amp;
   IF(DATEDIF(I1759,'ObjProd (2)'!$C$25,"ym")&gt;0,DATEDIF(I1759,'ObjProd (2)'!$C$25,"ym") &amp; " mois ", "") &amp;
   IF(INT(('ObjProd (2)'!$C$25-EDATE(I1759,DATEDIF(I1759,'ObjProd (2)'!$C$25,"y")*12+DATEDIF(I1759,'ObjProd (2)'!$C$25,"ym")))/7)&gt;0,
      INT(('ObjProd (2)'!$C$25-EDATE(I1759,DATEDIF(I1759,'ObjProd (2)'!$C$25,"y")*12+DATEDIF(I1759,'ObjProd (2)'!$C$25,"ym")))/7) &amp; " sem.",
      "")
)
)</f>
        <v/>
      </c>
      <c r="L1759" s="11" t="str">
        <f t="shared" si="291"/>
        <v/>
      </c>
      <c r="M1759" s="9" t="str">
        <f t="shared" si="287"/>
        <v/>
      </c>
      <c r="N1759" s="9" t="str" cm="1">
        <f t="array" aca="1" ref="N1759" ca="1">LEFT(L1759, IF(ISNUMBER(SUBSTITUTE(_xludf.MID(L1759, 2, 1), ".", ",")), 1, 2))</f>
        <v/>
      </c>
      <c r="O1759" s="19" t="str">
        <f t="shared" ca="1" si="293"/>
        <v/>
      </c>
      <c r="P1759" s="9" t="str">
        <f t="shared" ca="1" si="294"/>
        <v/>
      </c>
      <c r="Q1759" s="9" t="str">
        <f t="shared" ca="1" si="295"/>
        <v/>
      </c>
      <c r="R1759" s="9" t="str">
        <f t="shared" si="288"/>
        <v/>
      </c>
      <c r="S1759" t="str" cm="1">
        <f t="array" ref="S1759">IF(ISBLANK(C1759),"",IFERROR(INDEX(ListeSeries!$A$2:$A$1045, MATCH(1, (DatasScan!G1759=ListeSeries!$B$2:$B$1045) * (DatasScan!H1759&gt;=ListeSeries!$D$2:$D$1045) * (DatasScan!H1759&lt;=ListeSeries!$E$2:$E$1045), 0)), "no match"))</f>
        <v/>
      </c>
      <c r="T1759" s="7" t="str" cm="1">
        <f t="array" ref="T1759">IF(ISBLANK(C1759),"",IFERROR(INDEX(ListeSeries!$C$2:$C$1045, MATCH(1, (DatasScan!G1759=ListeSeries!$B$2:$B$1045) * (DatasScan!H1759&gt;=ListeSeries!$D$2:$D$1045) * (DatasScan!H1759&lt;=ListeSeries!$E$2:$E$1045), 0)), "no match"))</f>
        <v/>
      </c>
      <c r="U1759" s="11" t="str" cm="1">
        <f t="array" ref="U1759">IF(ISBLANK(C1759),"",IFERROR(INDEX(ListeSeries!$F$2:$F$1045, MATCH(1, (DatasScan!G1759=ListeSeries!$B$2:$B$1045) * (DatasScan!H1759&gt;=ListeSeries!$D$2:$D$1045) * (DatasScan!H1759&lt;=ListeSeries!$E$2:$E$1045), 0)), "no match"))</f>
        <v/>
      </c>
    </row>
    <row r="1760" spans="1:21" ht="15" customHeight="1" x14ac:dyDescent="0.25">
      <c r="A1760" s="6" t="str">
        <f t="shared" si="289"/>
        <v/>
      </c>
      <c r="B1760" s="272"/>
      <c r="F1760" s="7" t="str">
        <f t="shared" si="292"/>
        <v/>
      </c>
      <c r="G1760" s="21" t="str">
        <f>IF(ISBLANK(C1760),"",_xlfn.XLOOKUP(_xlfn.XLOOKUP(VALUE(LEFT(C1760,4)),Souches!$B$2:$B$15000,Souches!$E$2:$E$15000),Varietes!$B$2:$B$500,Varietes!$C$2:$C$500))</f>
        <v/>
      </c>
      <c r="H1760" s="19" t="str">
        <f>IF(ISBLANK(C1760),"",_xlfn.XLOOKUP(VALUE(LEFT(C1760,4)),Souches!$B$2:$B$15000,Souches!$D$2:$D$15000))</f>
        <v/>
      </c>
      <c r="I1760" s="10" t="str">
        <f t="shared" si="290"/>
        <v/>
      </c>
      <c r="J1760" s="19" t="str">
        <f>IF(I1760="","",INT(('ObjProd (2)'!$C$25-I1760)/7 * (ABS('ObjProd (2)'!$C$25-I1760)&gt;=7)))</f>
        <v/>
      </c>
      <c r="K1760" s="10" t="str">
        <f>IF(I1760="","",
IF(AND(DATEDIF(I1760,'ObjProd (2)'!$C$25,"y")=0,DATEDIF(I1760,'ObjProd (2)'!$C$25,"ym")=0,
   INT(('ObjProd (2)'!$C$25-EDATE(I1760,DATEDIF(I1760,'ObjProd (2)'!$C$25,"y")*12+DATEDIF(I1760,'ObjProd (2)'!$C$25,"ym")))/7)=0),
   "&lt; 1 sem.",
   IF(DATEDIF(I1760,'ObjProd (2)'!$C$25,"y")&gt;0,DATEDIF(I1760,'ObjProd (2)'!$C$25,"y") &amp; " " &amp; IF(DATEDIF(I1760,'ObjProd (2)'!$C$25,"y")=1,"an ","ans "),"") &amp;
   IF(DATEDIF(I1760,'ObjProd (2)'!$C$25,"ym")&gt;0,DATEDIF(I1760,'ObjProd (2)'!$C$25,"ym") &amp; " mois ", "") &amp;
   IF(INT(('ObjProd (2)'!$C$25-EDATE(I1760,DATEDIF(I1760,'ObjProd (2)'!$C$25,"y")*12+DATEDIF(I1760,'ObjProd (2)'!$C$25,"ym")))/7)&gt;0,
      INT(('ObjProd (2)'!$C$25-EDATE(I1760,DATEDIF(I1760,'ObjProd (2)'!$C$25,"y")*12+DATEDIF(I1760,'ObjProd (2)'!$C$25,"ym")))/7) &amp; " sem.",
      "")
)
)</f>
        <v/>
      </c>
      <c r="L1760" s="11" t="str">
        <f t="shared" si="291"/>
        <v/>
      </c>
      <c r="M1760" s="9" t="str">
        <f t="shared" si="287"/>
        <v/>
      </c>
      <c r="N1760" s="9" t="str" cm="1">
        <f t="array" aca="1" ref="N1760" ca="1">LEFT(L1760, IF(ISNUMBER(SUBSTITUTE(_xludf.MID(L1760, 2, 1), ".", ",")), 1, 2))</f>
        <v/>
      </c>
      <c r="O1760" s="19" t="str">
        <f t="shared" ca="1" si="293"/>
        <v/>
      </c>
      <c r="P1760" s="9" t="str">
        <f t="shared" ca="1" si="294"/>
        <v/>
      </c>
      <c r="Q1760" s="9" t="str">
        <f t="shared" ca="1" si="295"/>
        <v/>
      </c>
      <c r="R1760" s="9" t="str">
        <f t="shared" si="288"/>
        <v/>
      </c>
      <c r="S1760" t="str" cm="1">
        <f t="array" ref="S1760">IF(ISBLANK(C1760),"",IFERROR(INDEX(ListeSeries!$A$2:$A$1045, MATCH(1, (DatasScan!G1760=ListeSeries!$B$2:$B$1045) * (DatasScan!H1760&gt;=ListeSeries!$D$2:$D$1045) * (DatasScan!H1760&lt;=ListeSeries!$E$2:$E$1045), 0)), "no match"))</f>
        <v/>
      </c>
      <c r="T1760" s="7" t="str" cm="1">
        <f t="array" ref="T1760">IF(ISBLANK(C1760),"",IFERROR(INDEX(ListeSeries!$C$2:$C$1045, MATCH(1, (DatasScan!G1760=ListeSeries!$B$2:$B$1045) * (DatasScan!H1760&gt;=ListeSeries!$D$2:$D$1045) * (DatasScan!H1760&lt;=ListeSeries!$E$2:$E$1045), 0)), "no match"))</f>
        <v/>
      </c>
      <c r="U1760" s="11" t="str" cm="1">
        <f t="array" ref="U1760">IF(ISBLANK(C1760),"",IFERROR(INDEX(ListeSeries!$F$2:$F$1045, MATCH(1, (DatasScan!G1760=ListeSeries!$B$2:$B$1045) * (DatasScan!H1760&gt;=ListeSeries!$D$2:$D$1045) * (DatasScan!H1760&lt;=ListeSeries!$E$2:$E$1045), 0)), "no match"))</f>
        <v/>
      </c>
    </row>
    <row r="1761" spans="1:21" ht="15" customHeight="1" x14ac:dyDescent="0.25">
      <c r="A1761" s="6" t="str">
        <f t="shared" si="289"/>
        <v/>
      </c>
      <c r="B1761" s="272"/>
      <c r="F1761" s="7" t="str">
        <f t="shared" si="292"/>
        <v/>
      </c>
      <c r="G1761" s="21" t="str">
        <f>IF(ISBLANK(C1761),"",_xlfn.XLOOKUP(_xlfn.XLOOKUP(VALUE(LEFT(C1761,4)),Souches!$B$2:$B$15000,Souches!$E$2:$E$15000),Varietes!$B$2:$B$500,Varietes!$C$2:$C$500))</f>
        <v/>
      </c>
      <c r="H1761" s="19" t="str">
        <f>IF(ISBLANK(C1761),"",_xlfn.XLOOKUP(VALUE(LEFT(C1761,4)),Souches!$B$2:$B$15000,Souches!$D$2:$D$15000))</f>
        <v/>
      </c>
      <c r="I1761" s="10" t="str">
        <f t="shared" si="290"/>
        <v/>
      </c>
      <c r="J1761" s="19" t="str">
        <f>IF(I1761="","",INT(('ObjProd (2)'!$C$25-I1761)/7 * (ABS('ObjProd (2)'!$C$25-I1761)&gt;=7)))</f>
        <v/>
      </c>
      <c r="K1761" s="10" t="str">
        <f>IF(I1761="","",
IF(AND(DATEDIF(I1761,'ObjProd (2)'!$C$25,"y")=0,DATEDIF(I1761,'ObjProd (2)'!$C$25,"ym")=0,
   INT(('ObjProd (2)'!$C$25-EDATE(I1761,DATEDIF(I1761,'ObjProd (2)'!$C$25,"y")*12+DATEDIF(I1761,'ObjProd (2)'!$C$25,"ym")))/7)=0),
   "&lt; 1 sem.",
   IF(DATEDIF(I1761,'ObjProd (2)'!$C$25,"y")&gt;0,DATEDIF(I1761,'ObjProd (2)'!$C$25,"y") &amp; " " &amp; IF(DATEDIF(I1761,'ObjProd (2)'!$C$25,"y")=1,"an ","ans "),"") &amp;
   IF(DATEDIF(I1761,'ObjProd (2)'!$C$25,"ym")&gt;0,DATEDIF(I1761,'ObjProd (2)'!$C$25,"ym") &amp; " mois ", "") &amp;
   IF(INT(('ObjProd (2)'!$C$25-EDATE(I1761,DATEDIF(I1761,'ObjProd (2)'!$C$25,"y")*12+DATEDIF(I1761,'ObjProd (2)'!$C$25,"ym")))/7)&gt;0,
      INT(('ObjProd (2)'!$C$25-EDATE(I1761,DATEDIF(I1761,'ObjProd (2)'!$C$25,"y")*12+DATEDIF(I1761,'ObjProd (2)'!$C$25,"ym")))/7) &amp; " sem.",
      "")
)
)</f>
        <v/>
      </c>
      <c r="L1761" s="11" t="str">
        <f t="shared" si="291"/>
        <v/>
      </c>
      <c r="M1761" s="9" t="str">
        <f t="shared" si="287"/>
        <v/>
      </c>
      <c r="N1761" s="9" t="str" cm="1">
        <f t="array" aca="1" ref="N1761" ca="1">LEFT(L1761, IF(ISNUMBER(SUBSTITUTE(_xludf.MID(L1761, 2, 1), ".", ",")), 1, 2))</f>
        <v/>
      </c>
      <c r="O1761" s="19" t="str">
        <f t="shared" ca="1" si="293"/>
        <v/>
      </c>
      <c r="P1761" s="9" t="str">
        <f t="shared" ca="1" si="294"/>
        <v/>
      </c>
      <c r="Q1761" s="9" t="str">
        <f t="shared" ca="1" si="295"/>
        <v/>
      </c>
      <c r="R1761" s="9" t="str">
        <f t="shared" si="288"/>
        <v/>
      </c>
      <c r="S1761" t="str" cm="1">
        <f t="array" ref="S1761">IF(ISBLANK(C1761),"",IFERROR(INDEX(ListeSeries!$A$2:$A$1045, MATCH(1, (DatasScan!G1761=ListeSeries!$B$2:$B$1045) * (DatasScan!H1761&gt;=ListeSeries!$D$2:$D$1045) * (DatasScan!H1761&lt;=ListeSeries!$E$2:$E$1045), 0)), "no match"))</f>
        <v/>
      </c>
      <c r="T1761" s="7" t="str" cm="1">
        <f t="array" ref="T1761">IF(ISBLANK(C1761),"",IFERROR(INDEX(ListeSeries!$C$2:$C$1045, MATCH(1, (DatasScan!G1761=ListeSeries!$B$2:$B$1045) * (DatasScan!H1761&gt;=ListeSeries!$D$2:$D$1045) * (DatasScan!H1761&lt;=ListeSeries!$E$2:$E$1045), 0)), "no match"))</f>
        <v/>
      </c>
      <c r="U1761" s="11" t="str" cm="1">
        <f t="array" ref="U1761">IF(ISBLANK(C1761),"",IFERROR(INDEX(ListeSeries!$F$2:$F$1045, MATCH(1, (DatasScan!G1761=ListeSeries!$B$2:$B$1045) * (DatasScan!H1761&gt;=ListeSeries!$D$2:$D$1045) * (DatasScan!H1761&lt;=ListeSeries!$E$2:$E$1045), 0)), "no match"))</f>
        <v/>
      </c>
    </row>
    <row r="1762" spans="1:21" ht="15" customHeight="1" x14ac:dyDescent="0.25">
      <c r="A1762" s="6" t="str">
        <f t="shared" si="289"/>
        <v/>
      </c>
      <c r="B1762" s="272"/>
      <c r="F1762" s="7" t="str">
        <f t="shared" si="292"/>
        <v/>
      </c>
      <c r="G1762" s="21" t="str">
        <f>IF(ISBLANK(C1762),"",_xlfn.XLOOKUP(_xlfn.XLOOKUP(VALUE(LEFT(C1762,4)),Souches!$B$2:$B$15000,Souches!$E$2:$E$15000),Varietes!$B$2:$B$500,Varietes!$C$2:$C$500))</f>
        <v/>
      </c>
      <c r="H1762" s="19" t="str">
        <f>IF(ISBLANK(C1762),"",_xlfn.XLOOKUP(VALUE(LEFT(C1762,4)),Souches!$B$2:$B$15000,Souches!$D$2:$D$15000))</f>
        <v/>
      </c>
      <c r="I1762" s="10" t="str">
        <f t="shared" si="290"/>
        <v/>
      </c>
      <c r="J1762" s="19" t="str">
        <f>IF(I1762="","",INT(('ObjProd (2)'!$C$25-I1762)/7 * (ABS('ObjProd (2)'!$C$25-I1762)&gt;=7)))</f>
        <v/>
      </c>
      <c r="K1762" s="10" t="str">
        <f>IF(I1762="","",
IF(AND(DATEDIF(I1762,'ObjProd (2)'!$C$25,"y")=0,DATEDIF(I1762,'ObjProd (2)'!$C$25,"ym")=0,
   INT(('ObjProd (2)'!$C$25-EDATE(I1762,DATEDIF(I1762,'ObjProd (2)'!$C$25,"y")*12+DATEDIF(I1762,'ObjProd (2)'!$C$25,"ym")))/7)=0),
   "&lt; 1 sem.",
   IF(DATEDIF(I1762,'ObjProd (2)'!$C$25,"y")&gt;0,DATEDIF(I1762,'ObjProd (2)'!$C$25,"y") &amp; " " &amp; IF(DATEDIF(I1762,'ObjProd (2)'!$C$25,"y")=1,"an ","ans "),"") &amp;
   IF(DATEDIF(I1762,'ObjProd (2)'!$C$25,"ym")&gt;0,DATEDIF(I1762,'ObjProd (2)'!$C$25,"ym") &amp; " mois ", "") &amp;
   IF(INT(('ObjProd (2)'!$C$25-EDATE(I1762,DATEDIF(I1762,'ObjProd (2)'!$C$25,"y")*12+DATEDIF(I1762,'ObjProd (2)'!$C$25,"ym")))/7)&gt;0,
      INT(('ObjProd (2)'!$C$25-EDATE(I1762,DATEDIF(I1762,'ObjProd (2)'!$C$25,"y")*12+DATEDIF(I1762,'ObjProd (2)'!$C$25,"ym")))/7) &amp; " sem.",
      "")
)
)</f>
        <v/>
      </c>
      <c r="L1762" s="11" t="str">
        <f t="shared" si="291"/>
        <v/>
      </c>
      <c r="M1762" s="9" t="str">
        <f t="shared" si="287"/>
        <v/>
      </c>
      <c r="N1762" s="9" t="str" cm="1">
        <f t="array" aca="1" ref="N1762" ca="1">LEFT(L1762, IF(ISNUMBER(SUBSTITUTE(_xludf.MID(L1762, 2, 1), ".", ",")), 1, 2))</f>
        <v/>
      </c>
      <c r="O1762" s="19" t="str">
        <f t="shared" ca="1" si="293"/>
        <v/>
      </c>
      <c r="P1762" s="9" t="str">
        <f t="shared" ca="1" si="294"/>
        <v/>
      </c>
      <c r="Q1762" s="9" t="str">
        <f t="shared" ca="1" si="295"/>
        <v/>
      </c>
      <c r="R1762" s="9" t="str">
        <f t="shared" si="288"/>
        <v/>
      </c>
      <c r="S1762" t="str" cm="1">
        <f t="array" ref="S1762">IF(ISBLANK(C1762),"",IFERROR(INDEX(ListeSeries!$A$2:$A$1045, MATCH(1, (DatasScan!G1762=ListeSeries!$B$2:$B$1045) * (DatasScan!H1762&gt;=ListeSeries!$D$2:$D$1045) * (DatasScan!H1762&lt;=ListeSeries!$E$2:$E$1045), 0)), "no match"))</f>
        <v/>
      </c>
      <c r="T1762" s="7" t="str" cm="1">
        <f t="array" ref="T1762">IF(ISBLANK(C1762),"",IFERROR(INDEX(ListeSeries!$C$2:$C$1045, MATCH(1, (DatasScan!G1762=ListeSeries!$B$2:$B$1045) * (DatasScan!H1762&gt;=ListeSeries!$D$2:$D$1045) * (DatasScan!H1762&lt;=ListeSeries!$E$2:$E$1045), 0)), "no match"))</f>
        <v/>
      </c>
      <c r="U1762" s="11" t="str" cm="1">
        <f t="array" ref="U1762">IF(ISBLANK(C1762),"",IFERROR(INDEX(ListeSeries!$F$2:$F$1045, MATCH(1, (DatasScan!G1762=ListeSeries!$B$2:$B$1045) * (DatasScan!H1762&gt;=ListeSeries!$D$2:$D$1045) * (DatasScan!H1762&lt;=ListeSeries!$E$2:$E$1045), 0)), "no match"))</f>
        <v/>
      </c>
    </row>
    <row r="1763" spans="1:21" ht="15" customHeight="1" x14ac:dyDescent="0.25">
      <c r="A1763" s="6" t="str">
        <f t="shared" si="289"/>
        <v/>
      </c>
      <c r="B1763" s="272"/>
      <c r="F1763" s="7" t="str">
        <f t="shared" si="292"/>
        <v/>
      </c>
      <c r="G1763" s="21" t="str">
        <f>IF(ISBLANK(C1763),"",_xlfn.XLOOKUP(_xlfn.XLOOKUP(VALUE(LEFT(C1763,4)),Souches!$B$2:$B$15000,Souches!$E$2:$E$15000),Varietes!$B$2:$B$500,Varietes!$C$2:$C$500))</f>
        <v/>
      </c>
      <c r="H1763" s="19" t="str">
        <f>IF(ISBLANK(C1763),"",_xlfn.XLOOKUP(VALUE(LEFT(C1763,4)),Souches!$B$2:$B$15000,Souches!$D$2:$D$15000))</f>
        <v/>
      </c>
      <c r="I1763" s="10" t="str">
        <f t="shared" si="290"/>
        <v/>
      </c>
      <c r="J1763" s="19" t="str">
        <f>IF(I1763="","",INT(('ObjProd (2)'!$C$25-I1763)/7 * (ABS('ObjProd (2)'!$C$25-I1763)&gt;=7)))</f>
        <v/>
      </c>
      <c r="K1763" s="10" t="str">
        <f>IF(I1763="","",
IF(AND(DATEDIF(I1763,'ObjProd (2)'!$C$25,"y")=0,DATEDIF(I1763,'ObjProd (2)'!$C$25,"ym")=0,
   INT(('ObjProd (2)'!$C$25-EDATE(I1763,DATEDIF(I1763,'ObjProd (2)'!$C$25,"y")*12+DATEDIF(I1763,'ObjProd (2)'!$C$25,"ym")))/7)=0),
   "&lt; 1 sem.",
   IF(DATEDIF(I1763,'ObjProd (2)'!$C$25,"y")&gt;0,DATEDIF(I1763,'ObjProd (2)'!$C$25,"y") &amp; " " &amp; IF(DATEDIF(I1763,'ObjProd (2)'!$C$25,"y")=1,"an ","ans "),"") &amp;
   IF(DATEDIF(I1763,'ObjProd (2)'!$C$25,"ym")&gt;0,DATEDIF(I1763,'ObjProd (2)'!$C$25,"ym") &amp; " mois ", "") &amp;
   IF(INT(('ObjProd (2)'!$C$25-EDATE(I1763,DATEDIF(I1763,'ObjProd (2)'!$C$25,"y")*12+DATEDIF(I1763,'ObjProd (2)'!$C$25,"ym")))/7)&gt;0,
      INT(('ObjProd (2)'!$C$25-EDATE(I1763,DATEDIF(I1763,'ObjProd (2)'!$C$25,"y")*12+DATEDIF(I1763,'ObjProd (2)'!$C$25,"ym")))/7) &amp; " sem.",
      "")
)
)</f>
        <v/>
      </c>
      <c r="L1763" s="11" t="str">
        <f t="shared" si="291"/>
        <v/>
      </c>
      <c r="M1763" s="9" t="str">
        <f t="shared" si="287"/>
        <v/>
      </c>
      <c r="N1763" s="9" t="str" cm="1">
        <f t="array" aca="1" ref="N1763" ca="1">LEFT(L1763, IF(ISNUMBER(SUBSTITUTE(_xludf.MID(L1763, 2, 1), ".", ",")), 1, 2))</f>
        <v/>
      </c>
      <c r="O1763" s="19" t="str">
        <f t="shared" ca="1" si="293"/>
        <v/>
      </c>
      <c r="P1763" s="9" t="str">
        <f t="shared" ca="1" si="294"/>
        <v/>
      </c>
      <c r="Q1763" s="9" t="str">
        <f t="shared" ca="1" si="295"/>
        <v/>
      </c>
      <c r="R1763" s="9" t="str">
        <f t="shared" si="288"/>
        <v/>
      </c>
      <c r="S1763" t="str" cm="1">
        <f t="array" ref="S1763">IF(ISBLANK(C1763),"",IFERROR(INDEX(ListeSeries!$A$2:$A$1045, MATCH(1, (DatasScan!G1763=ListeSeries!$B$2:$B$1045) * (DatasScan!H1763&gt;=ListeSeries!$D$2:$D$1045) * (DatasScan!H1763&lt;=ListeSeries!$E$2:$E$1045), 0)), "no match"))</f>
        <v/>
      </c>
      <c r="T1763" s="7" t="str" cm="1">
        <f t="array" ref="T1763">IF(ISBLANK(C1763),"",IFERROR(INDEX(ListeSeries!$C$2:$C$1045, MATCH(1, (DatasScan!G1763=ListeSeries!$B$2:$B$1045) * (DatasScan!H1763&gt;=ListeSeries!$D$2:$D$1045) * (DatasScan!H1763&lt;=ListeSeries!$E$2:$E$1045), 0)), "no match"))</f>
        <v/>
      </c>
      <c r="U1763" s="11" t="str" cm="1">
        <f t="array" ref="U1763">IF(ISBLANK(C1763),"",IFERROR(INDEX(ListeSeries!$F$2:$F$1045, MATCH(1, (DatasScan!G1763=ListeSeries!$B$2:$B$1045) * (DatasScan!H1763&gt;=ListeSeries!$D$2:$D$1045) * (DatasScan!H1763&lt;=ListeSeries!$E$2:$E$1045), 0)), "no match"))</f>
        <v/>
      </c>
    </row>
    <row r="1764" spans="1:21" ht="15" customHeight="1" x14ac:dyDescent="0.25">
      <c r="A1764" s="6" t="str">
        <f t="shared" si="289"/>
        <v/>
      </c>
      <c r="B1764" s="272"/>
      <c r="F1764" s="7" t="str">
        <f t="shared" si="292"/>
        <v/>
      </c>
      <c r="G1764" s="21" t="str">
        <f>IF(ISBLANK(C1764),"",_xlfn.XLOOKUP(_xlfn.XLOOKUP(VALUE(LEFT(C1764,4)),Souches!$B$2:$B$15000,Souches!$E$2:$E$15000),Varietes!$B$2:$B$500,Varietes!$C$2:$C$500))</f>
        <v/>
      </c>
      <c r="H1764" s="19" t="str">
        <f>IF(ISBLANK(C1764),"",_xlfn.XLOOKUP(VALUE(LEFT(C1764,4)),Souches!$B$2:$B$15000,Souches!$D$2:$D$15000))</f>
        <v/>
      </c>
      <c r="I1764" s="10" t="str">
        <f t="shared" si="290"/>
        <v/>
      </c>
      <c r="J1764" s="19" t="str">
        <f>IF(I1764="","",INT(('ObjProd (2)'!$C$25-I1764)/7 * (ABS('ObjProd (2)'!$C$25-I1764)&gt;=7)))</f>
        <v/>
      </c>
      <c r="K1764" s="10" t="str">
        <f>IF(I1764="","",
IF(AND(DATEDIF(I1764,'ObjProd (2)'!$C$25,"y")=0,DATEDIF(I1764,'ObjProd (2)'!$C$25,"ym")=0,
   INT(('ObjProd (2)'!$C$25-EDATE(I1764,DATEDIF(I1764,'ObjProd (2)'!$C$25,"y")*12+DATEDIF(I1764,'ObjProd (2)'!$C$25,"ym")))/7)=0),
   "&lt; 1 sem.",
   IF(DATEDIF(I1764,'ObjProd (2)'!$C$25,"y")&gt;0,DATEDIF(I1764,'ObjProd (2)'!$C$25,"y") &amp; " " &amp; IF(DATEDIF(I1764,'ObjProd (2)'!$C$25,"y")=1,"an ","ans "),"") &amp;
   IF(DATEDIF(I1764,'ObjProd (2)'!$C$25,"ym")&gt;0,DATEDIF(I1764,'ObjProd (2)'!$C$25,"ym") &amp; " mois ", "") &amp;
   IF(INT(('ObjProd (2)'!$C$25-EDATE(I1764,DATEDIF(I1764,'ObjProd (2)'!$C$25,"y")*12+DATEDIF(I1764,'ObjProd (2)'!$C$25,"ym")))/7)&gt;0,
      INT(('ObjProd (2)'!$C$25-EDATE(I1764,DATEDIF(I1764,'ObjProd (2)'!$C$25,"y")*12+DATEDIF(I1764,'ObjProd (2)'!$C$25,"ym")))/7) &amp; " sem.",
      "")
)
)</f>
        <v/>
      </c>
      <c r="L1764" s="11" t="str">
        <f t="shared" si="291"/>
        <v/>
      </c>
      <c r="M1764" s="9" t="str">
        <f t="shared" si="287"/>
        <v/>
      </c>
      <c r="N1764" s="9" t="str" cm="1">
        <f t="array" aca="1" ref="N1764" ca="1">LEFT(L1764, IF(ISNUMBER(SUBSTITUTE(_xludf.MID(L1764, 2, 1), ".", ",")), 1, 2))</f>
        <v/>
      </c>
      <c r="O1764" s="19" t="str">
        <f t="shared" ca="1" si="293"/>
        <v/>
      </c>
      <c r="P1764" s="9" t="str">
        <f t="shared" ca="1" si="294"/>
        <v/>
      </c>
      <c r="Q1764" s="9" t="str">
        <f t="shared" ca="1" si="295"/>
        <v/>
      </c>
      <c r="R1764" s="9" t="str">
        <f t="shared" si="288"/>
        <v/>
      </c>
      <c r="S1764" t="str" cm="1">
        <f t="array" ref="S1764">IF(ISBLANK(C1764),"",IFERROR(INDEX(ListeSeries!$A$2:$A$1045, MATCH(1, (DatasScan!G1764=ListeSeries!$B$2:$B$1045) * (DatasScan!H1764&gt;=ListeSeries!$D$2:$D$1045) * (DatasScan!H1764&lt;=ListeSeries!$E$2:$E$1045), 0)), "no match"))</f>
        <v/>
      </c>
      <c r="T1764" s="7" t="str" cm="1">
        <f t="array" ref="T1764">IF(ISBLANK(C1764),"",IFERROR(INDEX(ListeSeries!$C$2:$C$1045, MATCH(1, (DatasScan!G1764=ListeSeries!$B$2:$B$1045) * (DatasScan!H1764&gt;=ListeSeries!$D$2:$D$1045) * (DatasScan!H1764&lt;=ListeSeries!$E$2:$E$1045), 0)), "no match"))</f>
        <v/>
      </c>
      <c r="U1764" s="11" t="str" cm="1">
        <f t="array" ref="U1764">IF(ISBLANK(C1764),"",IFERROR(INDEX(ListeSeries!$F$2:$F$1045, MATCH(1, (DatasScan!G1764=ListeSeries!$B$2:$B$1045) * (DatasScan!H1764&gt;=ListeSeries!$D$2:$D$1045) * (DatasScan!H1764&lt;=ListeSeries!$E$2:$E$1045), 0)), "no match"))</f>
        <v/>
      </c>
    </row>
    <row r="1765" spans="1:21" ht="15" customHeight="1" x14ac:dyDescent="0.25">
      <c r="A1765" s="6" t="str">
        <f t="shared" si="289"/>
        <v/>
      </c>
      <c r="B1765" s="272"/>
      <c r="F1765" s="7" t="str">
        <f t="shared" si="292"/>
        <v/>
      </c>
      <c r="G1765" s="21" t="str">
        <f>IF(ISBLANK(C1765),"",_xlfn.XLOOKUP(_xlfn.XLOOKUP(VALUE(LEFT(C1765,4)),Souches!$B$2:$B$15000,Souches!$E$2:$E$15000),Varietes!$B$2:$B$500,Varietes!$C$2:$C$500))</f>
        <v/>
      </c>
      <c r="H1765" s="19" t="str">
        <f>IF(ISBLANK(C1765),"",_xlfn.XLOOKUP(VALUE(LEFT(C1765,4)),Souches!$B$2:$B$15000,Souches!$D$2:$D$15000))</f>
        <v/>
      </c>
      <c r="I1765" s="10" t="str">
        <f t="shared" si="290"/>
        <v/>
      </c>
      <c r="J1765" s="19" t="str">
        <f>IF(I1765="","",INT(('ObjProd (2)'!$C$25-I1765)/7 * (ABS('ObjProd (2)'!$C$25-I1765)&gt;=7)))</f>
        <v/>
      </c>
      <c r="K1765" s="10" t="str">
        <f>IF(I1765="","",
IF(AND(DATEDIF(I1765,'ObjProd (2)'!$C$25,"y")=0,DATEDIF(I1765,'ObjProd (2)'!$C$25,"ym")=0,
   INT(('ObjProd (2)'!$C$25-EDATE(I1765,DATEDIF(I1765,'ObjProd (2)'!$C$25,"y")*12+DATEDIF(I1765,'ObjProd (2)'!$C$25,"ym")))/7)=0),
   "&lt; 1 sem.",
   IF(DATEDIF(I1765,'ObjProd (2)'!$C$25,"y")&gt;0,DATEDIF(I1765,'ObjProd (2)'!$C$25,"y") &amp; " " &amp; IF(DATEDIF(I1765,'ObjProd (2)'!$C$25,"y")=1,"an ","ans "),"") &amp;
   IF(DATEDIF(I1765,'ObjProd (2)'!$C$25,"ym")&gt;0,DATEDIF(I1765,'ObjProd (2)'!$C$25,"ym") &amp; " mois ", "") &amp;
   IF(INT(('ObjProd (2)'!$C$25-EDATE(I1765,DATEDIF(I1765,'ObjProd (2)'!$C$25,"y")*12+DATEDIF(I1765,'ObjProd (2)'!$C$25,"ym")))/7)&gt;0,
      INT(('ObjProd (2)'!$C$25-EDATE(I1765,DATEDIF(I1765,'ObjProd (2)'!$C$25,"y")*12+DATEDIF(I1765,'ObjProd (2)'!$C$25,"ym")))/7) &amp; " sem.",
      "")
)
)</f>
        <v/>
      </c>
      <c r="L1765" s="11" t="str">
        <f t="shared" si="291"/>
        <v/>
      </c>
      <c r="M1765" s="9" t="str">
        <f t="shared" si="287"/>
        <v/>
      </c>
      <c r="N1765" s="9" t="str" cm="1">
        <f t="array" aca="1" ref="N1765" ca="1">LEFT(L1765, IF(ISNUMBER(SUBSTITUTE(_xludf.MID(L1765, 2, 1), ".", ",")), 1, 2))</f>
        <v/>
      </c>
      <c r="O1765" s="19" t="str">
        <f t="shared" ca="1" si="293"/>
        <v/>
      </c>
      <c r="P1765" s="9" t="str">
        <f t="shared" ca="1" si="294"/>
        <v/>
      </c>
      <c r="Q1765" s="9" t="str">
        <f t="shared" ca="1" si="295"/>
        <v/>
      </c>
      <c r="R1765" s="9" t="str">
        <f t="shared" si="288"/>
        <v/>
      </c>
      <c r="S1765" t="str" cm="1">
        <f t="array" ref="S1765">IF(ISBLANK(C1765),"",IFERROR(INDEX(ListeSeries!$A$2:$A$1045, MATCH(1, (DatasScan!G1765=ListeSeries!$B$2:$B$1045) * (DatasScan!H1765&gt;=ListeSeries!$D$2:$D$1045) * (DatasScan!H1765&lt;=ListeSeries!$E$2:$E$1045), 0)), "no match"))</f>
        <v/>
      </c>
      <c r="T1765" s="7" t="str" cm="1">
        <f t="array" ref="T1765">IF(ISBLANK(C1765),"",IFERROR(INDEX(ListeSeries!$C$2:$C$1045, MATCH(1, (DatasScan!G1765=ListeSeries!$B$2:$B$1045) * (DatasScan!H1765&gt;=ListeSeries!$D$2:$D$1045) * (DatasScan!H1765&lt;=ListeSeries!$E$2:$E$1045), 0)), "no match"))</f>
        <v/>
      </c>
      <c r="U1765" s="11" t="str" cm="1">
        <f t="array" ref="U1765">IF(ISBLANK(C1765),"",IFERROR(INDEX(ListeSeries!$F$2:$F$1045, MATCH(1, (DatasScan!G1765=ListeSeries!$B$2:$B$1045) * (DatasScan!H1765&gt;=ListeSeries!$D$2:$D$1045) * (DatasScan!H1765&lt;=ListeSeries!$E$2:$E$1045), 0)), "no match"))</f>
        <v/>
      </c>
    </row>
    <row r="1766" spans="1:21" ht="15" customHeight="1" x14ac:dyDescent="0.25">
      <c r="A1766" s="6" t="str">
        <f t="shared" si="289"/>
        <v/>
      </c>
      <c r="B1766" s="272"/>
      <c r="F1766" s="7" t="str">
        <f t="shared" si="292"/>
        <v/>
      </c>
      <c r="G1766" s="21" t="str">
        <f>IF(ISBLANK(C1766),"",_xlfn.XLOOKUP(_xlfn.XLOOKUP(VALUE(LEFT(C1766,4)),Souches!$B$2:$B$15000,Souches!$E$2:$E$15000),Varietes!$B$2:$B$500,Varietes!$C$2:$C$500))</f>
        <v/>
      </c>
      <c r="H1766" s="19" t="str">
        <f>IF(ISBLANK(C1766),"",_xlfn.XLOOKUP(VALUE(LEFT(C1766,4)),Souches!$B$2:$B$15000,Souches!$D$2:$D$15000))</f>
        <v/>
      </c>
      <c r="I1766" s="10" t="str">
        <f t="shared" si="290"/>
        <v/>
      </c>
      <c r="J1766" s="19" t="str">
        <f>IF(I1766="","",INT(('ObjProd (2)'!$C$25-I1766)/7 * (ABS('ObjProd (2)'!$C$25-I1766)&gt;=7)))</f>
        <v/>
      </c>
      <c r="K1766" s="10" t="str">
        <f>IF(I1766="","",
IF(AND(DATEDIF(I1766,'ObjProd (2)'!$C$25,"y")=0,DATEDIF(I1766,'ObjProd (2)'!$C$25,"ym")=0,
   INT(('ObjProd (2)'!$C$25-EDATE(I1766,DATEDIF(I1766,'ObjProd (2)'!$C$25,"y")*12+DATEDIF(I1766,'ObjProd (2)'!$C$25,"ym")))/7)=0),
   "&lt; 1 sem.",
   IF(DATEDIF(I1766,'ObjProd (2)'!$C$25,"y")&gt;0,DATEDIF(I1766,'ObjProd (2)'!$C$25,"y") &amp; " " &amp; IF(DATEDIF(I1766,'ObjProd (2)'!$C$25,"y")=1,"an ","ans "),"") &amp;
   IF(DATEDIF(I1766,'ObjProd (2)'!$C$25,"ym")&gt;0,DATEDIF(I1766,'ObjProd (2)'!$C$25,"ym") &amp; " mois ", "") &amp;
   IF(INT(('ObjProd (2)'!$C$25-EDATE(I1766,DATEDIF(I1766,'ObjProd (2)'!$C$25,"y")*12+DATEDIF(I1766,'ObjProd (2)'!$C$25,"ym")))/7)&gt;0,
      INT(('ObjProd (2)'!$C$25-EDATE(I1766,DATEDIF(I1766,'ObjProd (2)'!$C$25,"y")*12+DATEDIF(I1766,'ObjProd (2)'!$C$25,"ym")))/7) &amp; " sem.",
      "")
)
)</f>
        <v/>
      </c>
      <c r="L1766" s="11" t="str">
        <f t="shared" si="291"/>
        <v/>
      </c>
      <c r="M1766" s="9" t="str">
        <f t="shared" si="287"/>
        <v/>
      </c>
      <c r="N1766" s="9" t="str" cm="1">
        <f t="array" aca="1" ref="N1766" ca="1">LEFT(L1766, IF(ISNUMBER(SUBSTITUTE(_xludf.MID(L1766, 2, 1), ".", ",")), 1, 2))</f>
        <v/>
      </c>
      <c r="O1766" s="19" t="str">
        <f t="shared" ca="1" si="293"/>
        <v/>
      </c>
      <c r="P1766" s="9" t="str">
        <f t="shared" ca="1" si="294"/>
        <v/>
      </c>
      <c r="Q1766" s="9" t="str">
        <f t="shared" ca="1" si="295"/>
        <v/>
      </c>
      <c r="R1766" s="9" t="str">
        <f t="shared" si="288"/>
        <v/>
      </c>
      <c r="S1766" t="str" cm="1">
        <f t="array" ref="S1766">IF(ISBLANK(C1766),"",IFERROR(INDEX(ListeSeries!$A$2:$A$1045, MATCH(1, (DatasScan!G1766=ListeSeries!$B$2:$B$1045) * (DatasScan!H1766&gt;=ListeSeries!$D$2:$D$1045) * (DatasScan!H1766&lt;=ListeSeries!$E$2:$E$1045), 0)), "no match"))</f>
        <v/>
      </c>
      <c r="T1766" s="7" t="str" cm="1">
        <f t="array" ref="T1766">IF(ISBLANK(C1766),"",IFERROR(INDEX(ListeSeries!$C$2:$C$1045, MATCH(1, (DatasScan!G1766=ListeSeries!$B$2:$B$1045) * (DatasScan!H1766&gt;=ListeSeries!$D$2:$D$1045) * (DatasScan!H1766&lt;=ListeSeries!$E$2:$E$1045), 0)), "no match"))</f>
        <v/>
      </c>
      <c r="U1766" s="11" t="str" cm="1">
        <f t="array" ref="U1766">IF(ISBLANK(C1766),"",IFERROR(INDEX(ListeSeries!$F$2:$F$1045, MATCH(1, (DatasScan!G1766=ListeSeries!$B$2:$B$1045) * (DatasScan!H1766&gt;=ListeSeries!$D$2:$D$1045) * (DatasScan!H1766&lt;=ListeSeries!$E$2:$E$1045), 0)), "no match"))</f>
        <v/>
      </c>
    </row>
    <row r="1767" spans="1:21" ht="15" customHeight="1" x14ac:dyDescent="0.25">
      <c r="A1767" s="6" t="str">
        <f t="shared" si="289"/>
        <v/>
      </c>
      <c r="B1767" s="272"/>
      <c r="F1767" s="7" t="str">
        <f t="shared" si="292"/>
        <v/>
      </c>
      <c r="G1767" s="21" t="str">
        <f>IF(ISBLANK(C1767),"",_xlfn.XLOOKUP(_xlfn.XLOOKUP(VALUE(LEFT(C1767,4)),Souches!$B$2:$B$15000,Souches!$E$2:$E$15000),Varietes!$B$2:$B$500,Varietes!$C$2:$C$500))</f>
        <v/>
      </c>
      <c r="H1767" s="19" t="str">
        <f>IF(ISBLANK(C1767),"",_xlfn.XLOOKUP(VALUE(LEFT(C1767,4)),Souches!$B$2:$B$15000,Souches!$D$2:$D$15000))</f>
        <v/>
      </c>
      <c r="I1767" s="10" t="str">
        <f t="shared" si="290"/>
        <v/>
      </c>
      <c r="J1767" s="19" t="str">
        <f>IF(I1767="","",INT(('ObjProd (2)'!$C$25-I1767)/7 * (ABS('ObjProd (2)'!$C$25-I1767)&gt;=7)))</f>
        <v/>
      </c>
      <c r="K1767" s="10" t="str">
        <f>IF(I1767="","",
IF(AND(DATEDIF(I1767,'ObjProd (2)'!$C$25,"y")=0,DATEDIF(I1767,'ObjProd (2)'!$C$25,"ym")=0,
   INT(('ObjProd (2)'!$C$25-EDATE(I1767,DATEDIF(I1767,'ObjProd (2)'!$C$25,"y")*12+DATEDIF(I1767,'ObjProd (2)'!$C$25,"ym")))/7)=0),
   "&lt; 1 sem.",
   IF(DATEDIF(I1767,'ObjProd (2)'!$C$25,"y")&gt;0,DATEDIF(I1767,'ObjProd (2)'!$C$25,"y") &amp; " " &amp; IF(DATEDIF(I1767,'ObjProd (2)'!$C$25,"y")=1,"an ","ans "),"") &amp;
   IF(DATEDIF(I1767,'ObjProd (2)'!$C$25,"ym")&gt;0,DATEDIF(I1767,'ObjProd (2)'!$C$25,"ym") &amp; " mois ", "") &amp;
   IF(INT(('ObjProd (2)'!$C$25-EDATE(I1767,DATEDIF(I1767,'ObjProd (2)'!$C$25,"y")*12+DATEDIF(I1767,'ObjProd (2)'!$C$25,"ym")))/7)&gt;0,
      INT(('ObjProd (2)'!$C$25-EDATE(I1767,DATEDIF(I1767,'ObjProd (2)'!$C$25,"y")*12+DATEDIF(I1767,'ObjProd (2)'!$C$25,"ym")))/7) &amp; " sem.",
      "")
)
)</f>
        <v/>
      </c>
      <c r="L1767" s="11" t="str">
        <f t="shared" si="291"/>
        <v/>
      </c>
      <c r="M1767" s="9" t="str">
        <f t="shared" si="287"/>
        <v/>
      </c>
      <c r="N1767" s="9" t="str" cm="1">
        <f t="array" aca="1" ref="N1767" ca="1">LEFT(L1767, IF(ISNUMBER(SUBSTITUTE(_xludf.MID(L1767, 2, 1), ".", ",")), 1, 2))</f>
        <v/>
      </c>
      <c r="O1767" s="19" t="str">
        <f t="shared" ca="1" si="293"/>
        <v/>
      </c>
      <c r="P1767" s="9" t="str">
        <f t="shared" ca="1" si="294"/>
        <v/>
      </c>
      <c r="Q1767" s="9" t="str">
        <f t="shared" ca="1" si="295"/>
        <v/>
      </c>
      <c r="R1767" s="9" t="str">
        <f t="shared" si="288"/>
        <v/>
      </c>
      <c r="S1767" t="str" cm="1">
        <f t="array" ref="S1767">IF(ISBLANK(C1767),"",IFERROR(INDEX(ListeSeries!$A$2:$A$1045, MATCH(1, (DatasScan!G1767=ListeSeries!$B$2:$B$1045) * (DatasScan!H1767&gt;=ListeSeries!$D$2:$D$1045) * (DatasScan!H1767&lt;=ListeSeries!$E$2:$E$1045), 0)), "no match"))</f>
        <v/>
      </c>
      <c r="T1767" s="7" t="str" cm="1">
        <f t="array" ref="T1767">IF(ISBLANK(C1767),"",IFERROR(INDEX(ListeSeries!$C$2:$C$1045, MATCH(1, (DatasScan!G1767=ListeSeries!$B$2:$B$1045) * (DatasScan!H1767&gt;=ListeSeries!$D$2:$D$1045) * (DatasScan!H1767&lt;=ListeSeries!$E$2:$E$1045), 0)), "no match"))</f>
        <v/>
      </c>
      <c r="U1767" s="11" t="str" cm="1">
        <f t="array" ref="U1767">IF(ISBLANK(C1767),"",IFERROR(INDEX(ListeSeries!$F$2:$F$1045, MATCH(1, (DatasScan!G1767=ListeSeries!$B$2:$B$1045) * (DatasScan!H1767&gt;=ListeSeries!$D$2:$D$1045) * (DatasScan!H1767&lt;=ListeSeries!$E$2:$E$1045), 0)), "no match"))</f>
        <v/>
      </c>
    </row>
    <row r="1768" spans="1:21" ht="15" customHeight="1" x14ac:dyDescent="0.25">
      <c r="A1768" s="6" t="str">
        <f t="shared" si="289"/>
        <v/>
      </c>
      <c r="B1768" s="272"/>
      <c r="F1768" s="7" t="str">
        <f t="shared" si="292"/>
        <v/>
      </c>
      <c r="G1768" s="21" t="str">
        <f>IF(ISBLANK(C1768),"",_xlfn.XLOOKUP(_xlfn.XLOOKUP(VALUE(LEFT(C1768,4)),Souches!$B$2:$B$15000,Souches!$E$2:$E$15000),Varietes!$B$2:$B$500,Varietes!$C$2:$C$500))</f>
        <v/>
      </c>
      <c r="H1768" s="19" t="str">
        <f>IF(ISBLANK(C1768),"",_xlfn.XLOOKUP(VALUE(LEFT(C1768,4)),Souches!$B$2:$B$15000,Souches!$D$2:$D$15000))</f>
        <v/>
      </c>
      <c r="I1768" s="10" t="str">
        <f t="shared" si="290"/>
        <v/>
      </c>
      <c r="J1768" s="19" t="str">
        <f>IF(I1768="","",INT(('ObjProd (2)'!$C$25-I1768)/7 * (ABS('ObjProd (2)'!$C$25-I1768)&gt;=7)))</f>
        <v/>
      </c>
      <c r="K1768" s="10" t="str">
        <f>IF(I1768="","",
IF(AND(DATEDIF(I1768,'ObjProd (2)'!$C$25,"y")=0,DATEDIF(I1768,'ObjProd (2)'!$C$25,"ym")=0,
   INT(('ObjProd (2)'!$C$25-EDATE(I1768,DATEDIF(I1768,'ObjProd (2)'!$C$25,"y")*12+DATEDIF(I1768,'ObjProd (2)'!$C$25,"ym")))/7)=0),
   "&lt; 1 sem.",
   IF(DATEDIF(I1768,'ObjProd (2)'!$C$25,"y")&gt;0,DATEDIF(I1768,'ObjProd (2)'!$C$25,"y") &amp; " " &amp; IF(DATEDIF(I1768,'ObjProd (2)'!$C$25,"y")=1,"an ","ans "),"") &amp;
   IF(DATEDIF(I1768,'ObjProd (2)'!$C$25,"ym")&gt;0,DATEDIF(I1768,'ObjProd (2)'!$C$25,"ym") &amp; " mois ", "") &amp;
   IF(INT(('ObjProd (2)'!$C$25-EDATE(I1768,DATEDIF(I1768,'ObjProd (2)'!$C$25,"y")*12+DATEDIF(I1768,'ObjProd (2)'!$C$25,"ym")))/7)&gt;0,
      INT(('ObjProd (2)'!$C$25-EDATE(I1768,DATEDIF(I1768,'ObjProd (2)'!$C$25,"y")*12+DATEDIF(I1768,'ObjProd (2)'!$C$25,"ym")))/7) &amp; " sem.",
      "")
)
)</f>
        <v/>
      </c>
      <c r="L1768" s="11" t="str">
        <f t="shared" si="291"/>
        <v/>
      </c>
      <c r="M1768" s="9" t="str">
        <f t="shared" si="287"/>
        <v/>
      </c>
      <c r="N1768" s="9" t="str" cm="1">
        <f t="array" aca="1" ref="N1768" ca="1">LEFT(L1768, IF(ISNUMBER(SUBSTITUTE(_xludf.MID(L1768, 2, 1), ".", ",")), 1, 2))</f>
        <v/>
      </c>
      <c r="O1768" s="19" t="str">
        <f t="shared" ca="1" si="293"/>
        <v/>
      </c>
      <c r="P1768" s="9" t="str">
        <f t="shared" ca="1" si="294"/>
        <v/>
      </c>
      <c r="Q1768" s="9" t="str">
        <f t="shared" ca="1" si="295"/>
        <v/>
      </c>
      <c r="R1768" s="9" t="str">
        <f t="shared" si="288"/>
        <v/>
      </c>
      <c r="S1768" t="str" cm="1">
        <f t="array" ref="S1768">IF(ISBLANK(C1768),"",IFERROR(INDEX(ListeSeries!$A$2:$A$1045, MATCH(1, (DatasScan!G1768=ListeSeries!$B$2:$B$1045) * (DatasScan!H1768&gt;=ListeSeries!$D$2:$D$1045) * (DatasScan!H1768&lt;=ListeSeries!$E$2:$E$1045), 0)), "no match"))</f>
        <v/>
      </c>
      <c r="T1768" s="7" t="str" cm="1">
        <f t="array" ref="T1768">IF(ISBLANK(C1768),"",IFERROR(INDEX(ListeSeries!$C$2:$C$1045, MATCH(1, (DatasScan!G1768=ListeSeries!$B$2:$B$1045) * (DatasScan!H1768&gt;=ListeSeries!$D$2:$D$1045) * (DatasScan!H1768&lt;=ListeSeries!$E$2:$E$1045), 0)), "no match"))</f>
        <v/>
      </c>
      <c r="U1768" s="11" t="str" cm="1">
        <f t="array" ref="U1768">IF(ISBLANK(C1768),"",IFERROR(INDEX(ListeSeries!$F$2:$F$1045, MATCH(1, (DatasScan!G1768=ListeSeries!$B$2:$B$1045) * (DatasScan!H1768&gt;=ListeSeries!$D$2:$D$1045) * (DatasScan!H1768&lt;=ListeSeries!$E$2:$E$1045), 0)), "no match"))</f>
        <v/>
      </c>
    </row>
    <row r="1769" spans="1:21" ht="15" customHeight="1" x14ac:dyDescent="0.25">
      <c r="A1769" s="6" t="str">
        <f t="shared" si="289"/>
        <v/>
      </c>
      <c r="B1769" s="272"/>
      <c r="F1769" s="7" t="str">
        <f t="shared" si="292"/>
        <v/>
      </c>
      <c r="G1769" s="21" t="str">
        <f>IF(ISBLANK(C1769),"",_xlfn.XLOOKUP(_xlfn.XLOOKUP(VALUE(LEFT(C1769,4)),Souches!$B$2:$B$15000,Souches!$E$2:$E$15000),Varietes!$B$2:$B$500,Varietes!$C$2:$C$500))</f>
        <v/>
      </c>
      <c r="H1769" s="19" t="str">
        <f>IF(ISBLANK(C1769),"",_xlfn.XLOOKUP(VALUE(LEFT(C1769,4)),Souches!$B$2:$B$15000,Souches!$D$2:$D$15000))</f>
        <v/>
      </c>
      <c r="I1769" s="10" t="str">
        <f t="shared" si="290"/>
        <v/>
      </c>
      <c r="J1769" s="19" t="str">
        <f>IF(I1769="","",INT(('ObjProd (2)'!$C$25-I1769)/7 * (ABS('ObjProd (2)'!$C$25-I1769)&gt;=7)))</f>
        <v/>
      </c>
      <c r="K1769" s="10" t="str">
        <f>IF(I1769="","",
IF(AND(DATEDIF(I1769,'ObjProd (2)'!$C$25,"y")=0,DATEDIF(I1769,'ObjProd (2)'!$C$25,"ym")=0,
   INT(('ObjProd (2)'!$C$25-EDATE(I1769,DATEDIF(I1769,'ObjProd (2)'!$C$25,"y")*12+DATEDIF(I1769,'ObjProd (2)'!$C$25,"ym")))/7)=0),
   "&lt; 1 sem.",
   IF(DATEDIF(I1769,'ObjProd (2)'!$C$25,"y")&gt;0,DATEDIF(I1769,'ObjProd (2)'!$C$25,"y") &amp; " " &amp; IF(DATEDIF(I1769,'ObjProd (2)'!$C$25,"y")=1,"an ","ans "),"") &amp;
   IF(DATEDIF(I1769,'ObjProd (2)'!$C$25,"ym")&gt;0,DATEDIF(I1769,'ObjProd (2)'!$C$25,"ym") &amp; " mois ", "") &amp;
   IF(INT(('ObjProd (2)'!$C$25-EDATE(I1769,DATEDIF(I1769,'ObjProd (2)'!$C$25,"y")*12+DATEDIF(I1769,'ObjProd (2)'!$C$25,"ym")))/7)&gt;0,
      INT(('ObjProd (2)'!$C$25-EDATE(I1769,DATEDIF(I1769,'ObjProd (2)'!$C$25,"y")*12+DATEDIF(I1769,'ObjProd (2)'!$C$25,"ym")))/7) &amp; " sem.",
      "")
)
)</f>
        <v/>
      </c>
      <c r="L1769" s="11" t="str">
        <f t="shared" si="291"/>
        <v/>
      </c>
      <c r="M1769" s="9" t="str">
        <f t="shared" si="287"/>
        <v/>
      </c>
      <c r="N1769" s="9" t="str" cm="1">
        <f t="array" aca="1" ref="N1769" ca="1">LEFT(L1769, IF(ISNUMBER(SUBSTITUTE(_xludf.MID(L1769, 2, 1), ".", ",")), 1, 2))</f>
        <v/>
      </c>
      <c r="O1769" s="19" t="str">
        <f t="shared" ca="1" si="293"/>
        <v/>
      </c>
      <c r="P1769" s="9" t="str">
        <f t="shared" ca="1" si="294"/>
        <v/>
      </c>
      <c r="Q1769" s="9" t="str">
        <f t="shared" ca="1" si="295"/>
        <v/>
      </c>
      <c r="R1769" s="9" t="str">
        <f t="shared" si="288"/>
        <v/>
      </c>
      <c r="S1769" t="str" cm="1">
        <f t="array" ref="S1769">IF(ISBLANK(C1769),"",IFERROR(INDEX(ListeSeries!$A$2:$A$1045, MATCH(1, (DatasScan!G1769=ListeSeries!$B$2:$B$1045) * (DatasScan!H1769&gt;=ListeSeries!$D$2:$D$1045) * (DatasScan!H1769&lt;=ListeSeries!$E$2:$E$1045), 0)), "no match"))</f>
        <v/>
      </c>
      <c r="T1769" s="7" t="str" cm="1">
        <f t="array" ref="T1769">IF(ISBLANK(C1769),"",IFERROR(INDEX(ListeSeries!$C$2:$C$1045, MATCH(1, (DatasScan!G1769=ListeSeries!$B$2:$B$1045) * (DatasScan!H1769&gt;=ListeSeries!$D$2:$D$1045) * (DatasScan!H1769&lt;=ListeSeries!$E$2:$E$1045), 0)), "no match"))</f>
        <v/>
      </c>
      <c r="U1769" s="11" t="str" cm="1">
        <f t="array" ref="U1769">IF(ISBLANK(C1769),"",IFERROR(INDEX(ListeSeries!$F$2:$F$1045, MATCH(1, (DatasScan!G1769=ListeSeries!$B$2:$B$1045) * (DatasScan!H1769&gt;=ListeSeries!$D$2:$D$1045) * (DatasScan!H1769&lt;=ListeSeries!$E$2:$E$1045), 0)), "no match"))</f>
        <v/>
      </c>
    </row>
    <row r="1770" spans="1:21" ht="15" customHeight="1" x14ac:dyDescent="0.25">
      <c r="A1770" s="6" t="str">
        <f t="shared" si="289"/>
        <v/>
      </c>
      <c r="B1770" s="272"/>
      <c r="F1770" s="7" t="str">
        <f t="shared" si="292"/>
        <v/>
      </c>
      <c r="G1770" s="21" t="str">
        <f>IF(ISBLANK(C1770),"",_xlfn.XLOOKUP(_xlfn.XLOOKUP(VALUE(LEFT(C1770,4)),Souches!$B$2:$B$15000,Souches!$E$2:$E$15000),Varietes!$B$2:$B$500,Varietes!$C$2:$C$500))</f>
        <v/>
      </c>
      <c r="H1770" s="19" t="str">
        <f>IF(ISBLANK(C1770),"",_xlfn.XLOOKUP(VALUE(LEFT(C1770,4)),Souches!$B$2:$B$15000,Souches!$D$2:$D$15000))</f>
        <v/>
      </c>
      <c r="I1770" s="10" t="str">
        <f t="shared" si="290"/>
        <v/>
      </c>
      <c r="J1770" s="19" t="str">
        <f>IF(I1770="","",INT(('ObjProd (2)'!$C$25-I1770)/7 * (ABS('ObjProd (2)'!$C$25-I1770)&gt;=7)))</f>
        <v/>
      </c>
      <c r="K1770" s="10" t="str">
        <f>IF(I1770="","",
IF(AND(DATEDIF(I1770,'ObjProd (2)'!$C$25,"y")=0,DATEDIF(I1770,'ObjProd (2)'!$C$25,"ym")=0,
   INT(('ObjProd (2)'!$C$25-EDATE(I1770,DATEDIF(I1770,'ObjProd (2)'!$C$25,"y")*12+DATEDIF(I1770,'ObjProd (2)'!$C$25,"ym")))/7)=0),
   "&lt; 1 sem.",
   IF(DATEDIF(I1770,'ObjProd (2)'!$C$25,"y")&gt;0,DATEDIF(I1770,'ObjProd (2)'!$C$25,"y") &amp; " " &amp; IF(DATEDIF(I1770,'ObjProd (2)'!$C$25,"y")=1,"an ","ans "),"") &amp;
   IF(DATEDIF(I1770,'ObjProd (2)'!$C$25,"ym")&gt;0,DATEDIF(I1770,'ObjProd (2)'!$C$25,"ym") &amp; " mois ", "") &amp;
   IF(INT(('ObjProd (2)'!$C$25-EDATE(I1770,DATEDIF(I1770,'ObjProd (2)'!$C$25,"y")*12+DATEDIF(I1770,'ObjProd (2)'!$C$25,"ym")))/7)&gt;0,
      INT(('ObjProd (2)'!$C$25-EDATE(I1770,DATEDIF(I1770,'ObjProd (2)'!$C$25,"y")*12+DATEDIF(I1770,'ObjProd (2)'!$C$25,"ym")))/7) &amp; " sem.",
      "")
)
)</f>
        <v/>
      </c>
      <c r="L1770" s="11" t="str">
        <f t="shared" si="291"/>
        <v/>
      </c>
      <c r="M1770" s="9" t="str">
        <f t="shared" si="287"/>
        <v/>
      </c>
      <c r="N1770" s="9" t="str" cm="1">
        <f t="array" aca="1" ref="N1770" ca="1">LEFT(L1770, IF(ISNUMBER(SUBSTITUTE(_xludf.MID(L1770, 2, 1), ".", ",")), 1, 2))</f>
        <v/>
      </c>
      <c r="O1770" s="19" t="str">
        <f t="shared" ca="1" si="293"/>
        <v/>
      </c>
      <c r="P1770" s="9" t="str">
        <f t="shared" ca="1" si="294"/>
        <v/>
      </c>
      <c r="Q1770" s="9" t="str">
        <f t="shared" ca="1" si="295"/>
        <v/>
      </c>
      <c r="R1770" s="9" t="str">
        <f t="shared" si="288"/>
        <v/>
      </c>
      <c r="S1770" t="str" cm="1">
        <f t="array" ref="S1770">IF(ISBLANK(C1770),"",IFERROR(INDEX(ListeSeries!$A$2:$A$1045, MATCH(1, (DatasScan!G1770=ListeSeries!$B$2:$B$1045) * (DatasScan!H1770&gt;=ListeSeries!$D$2:$D$1045) * (DatasScan!H1770&lt;=ListeSeries!$E$2:$E$1045), 0)), "no match"))</f>
        <v/>
      </c>
      <c r="T1770" s="7" t="str" cm="1">
        <f t="array" ref="T1770">IF(ISBLANK(C1770),"",IFERROR(INDEX(ListeSeries!$C$2:$C$1045, MATCH(1, (DatasScan!G1770=ListeSeries!$B$2:$B$1045) * (DatasScan!H1770&gt;=ListeSeries!$D$2:$D$1045) * (DatasScan!H1770&lt;=ListeSeries!$E$2:$E$1045), 0)), "no match"))</f>
        <v/>
      </c>
      <c r="U1770" s="11" t="str" cm="1">
        <f t="array" ref="U1770">IF(ISBLANK(C1770),"",IFERROR(INDEX(ListeSeries!$F$2:$F$1045, MATCH(1, (DatasScan!G1770=ListeSeries!$B$2:$B$1045) * (DatasScan!H1770&gt;=ListeSeries!$D$2:$D$1045) * (DatasScan!H1770&lt;=ListeSeries!$E$2:$E$1045), 0)), "no match"))</f>
        <v/>
      </c>
    </row>
    <row r="1771" spans="1:21" ht="15" customHeight="1" x14ac:dyDescent="0.25">
      <c r="A1771" s="6" t="str">
        <f t="shared" si="289"/>
        <v/>
      </c>
      <c r="B1771" s="272"/>
      <c r="F1771" s="7" t="str">
        <f t="shared" si="292"/>
        <v/>
      </c>
      <c r="G1771" s="21" t="str">
        <f>IF(ISBLANK(C1771),"",_xlfn.XLOOKUP(_xlfn.XLOOKUP(VALUE(LEFT(C1771,4)),Souches!$B$2:$B$15000,Souches!$E$2:$E$15000),Varietes!$B$2:$B$500,Varietes!$C$2:$C$500))</f>
        <v/>
      </c>
      <c r="H1771" s="19" t="str">
        <f>IF(ISBLANK(C1771),"",_xlfn.XLOOKUP(VALUE(LEFT(C1771,4)),Souches!$B$2:$B$15000,Souches!$D$2:$D$15000))</f>
        <v/>
      </c>
      <c r="I1771" s="10" t="str">
        <f t="shared" si="290"/>
        <v/>
      </c>
      <c r="J1771" s="19" t="str">
        <f>IF(I1771="","",INT(('ObjProd (2)'!$C$25-I1771)/7 * (ABS('ObjProd (2)'!$C$25-I1771)&gt;=7)))</f>
        <v/>
      </c>
      <c r="K1771" s="10" t="str">
        <f>IF(I1771="","",
IF(AND(DATEDIF(I1771,'ObjProd (2)'!$C$25,"y")=0,DATEDIF(I1771,'ObjProd (2)'!$C$25,"ym")=0,
   INT(('ObjProd (2)'!$C$25-EDATE(I1771,DATEDIF(I1771,'ObjProd (2)'!$C$25,"y")*12+DATEDIF(I1771,'ObjProd (2)'!$C$25,"ym")))/7)=0),
   "&lt; 1 sem.",
   IF(DATEDIF(I1771,'ObjProd (2)'!$C$25,"y")&gt;0,DATEDIF(I1771,'ObjProd (2)'!$C$25,"y") &amp; " " &amp; IF(DATEDIF(I1771,'ObjProd (2)'!$C$25,"y")=1,"an ","ans "),"") &amp;
   IF(DATEDIF(I1771,'ObjProd (2)'!$C$25,"ym")&gt;0,DATEDIF(I1771,'ObjProd (2)'!$C$25,"ym") &amp; " mois ", "") &amp;
   IF(INT(('ObjProd (2)'!$C$25-EDATE(I1771,DATEDIF(I1771,'ObjProd (2)'!$C$25,"y")*12+DATEDIF(I1771,'ObjProd (2)'!$C$25,"ym")))/7)&gt;0,
      INT(('ObjProd (2)'!$C$25-EDATE(I1771,DATEDIF(I1771,'ObjProd (2)'!$C$25,"y")*12+DATEDIF(I1771,'ObjProd (2)'!$C$25,"ym")))/7) &amp; " sem.",
      "")
)
)</f>
        <v/>
      </c>
      <c r="L1771" s="11" t="str">
        <f t="shared" si="291"/>
        <v/>
      </c>
      <c r="M1771" s="9" t="str">
        <f t="shared" si="287"/>
        <v/>
      </c>
      <c r="N1771" s="9" t="str" cm="1">
        <f t="array" aca="1" ref="N1771" ca="1">LEFT(L1771, IF(ISNUMBER(SUBSTITUTE(_xludf.MID(L1771, 2, 1), ".", ",")), 1, 2))</f>
        <v/>
      </c>
      <c r="O1771" s="19" t="str">
        <f t="shared" ca="1" si="293"/>
        <v/>
      </c>
      <c r="P1771" s="9" t="str">
        <f t="shared" ca="1" si="294"/>
        <v/>
      </c>
      <c r="Q1771" s="9" t="str">
        <f t="shared" ca="1" si="295"/>
        <v/>
      </c>
      <c r="R1771" s="9" t="str">
        <f t="shared" si="288"/>
        <v/>
      </c>
      <c r="S1771" t="str" cm="1">
        <f t="array" ref="S1771">IF(ISBLANK(C1771),"",IFERROR(INDEX(ListeSeries!$A$2:$A$1045, MATCH(1, (DatasScan!G1771=ListeSeries!$B$2:$B$1045) * (DatasScan!H1771&gt;=ListeSeries!$D$2:$D$1045) * (DatasScan!H1771&lt;=ListeSeries!$E$2:$E$1045), 0)), "no match"))</f>
        <v/>
      </c>
      <c r="T1771" s="7" t="str" cm="1">
        <f t="array" ref="T1771">IF(ISBLANK(C1771),"",IFERROR(INDEX(ListeSeries!$C$2:$C$1045, MATCH(1, (DatasScan!G1771=ListeSeries!$B$2:$B$1045) * (DatasScan!H1771&gt;=ListeSeries!$D$2:$D$1045) * (DatasScan!H1771&lt;=ListeSeries!$E$2:$E$1045), 0)), "no match"))</f>
        <v/>
      </c>
      <c r="U1771" s="11" t="str" cm="1">
        <f t="array" ref="U1771">IF(ISBLANK(C1771),"",IFERROR(INDEX(ListeSeries!$F$2:$F$1045, MATCH(1, (DatasScan!G1771=ListeSeries!$B$2:$B$1045) * (DatasScan!H1771&gt;=ListeSeries!$D$2:$D$1045) * (DatasScan!H1771&lt;=ListeSeries!$E$2:$E$1045), 0)), "no match"))</f>
        <v/>
      </c>
    </row>
    <row r="1772" spans="1:21" ht="15" customHeight="1" x14ac:dyDescent="0.25">
      <c r="A1772" s="6" t="str">
        <f t="shared" si="289"/>
        <v/>
      </c>
      <c r="B1772" s="272"/>
      <c r="F1772" s="7" t="str">
        <f t="shared" si="292"/>
        <v/>
      </c>
      <c r="G1772" s="21" t="str">
        <f>IF(ISBLANK(C1772),"",_xlfn.XLOOKUP(_xlfn.XLOOKUP(VALUE(LEFT(C1772,4)),Souches!$B$2:$B$15000,Souches!$E$2:$E$15000),Varietes!$B$2:$B$500,Varietes!$C$2:$C$500))</f>
        <v/>
      </c>
      <c r="H1772" s="19" t="str">
        <f>IF(ISBLANK(C1772),"",_xlfn.XLOOKUP(VALUE(LEFT(C1772,4)),Souches!$B$2:$B$15000,Souches!$D$2:$D$15000))</f>
        <v/>
      </c>
      <c r="I1772" s="10" t="str">
        <f t="shared" si="290"/>
        <v/>
      </c>
      <c r="J1772" s="19" t="str">
        <f>IF(I1772="","",INT(('ObjProd (2)'!$C$25-I1772)/7 * (ABS('ObjProd (2)'!$C$25-I1772)&gt;=7)))</f>
        <v/>
      </c>
      <c r="K1772" s="10" t="str">
        <f>IF(I1772="","",
IF(AND(DATEDIF(I1772,'ObjProd (2)'!$C$25,"y")=0,DATEDIF(I1772,'ObjProd (2)'!$C$25,"ym")=0,
   INT(('ObjProd (2)'!$C$25-EDATE(I1772,DATEDIF(I1772,'ObjProd (2)'!$C$25,"y")*12+DATEDIF(I1772,'ObjProd (2)'!$C$25,"ym")))/7)=0),
   "&lt; 1 sem.",
   IF(DATEDIF(I1772,'ObjProd (2)'!$C$25,"y")&gt;0,DATEDIF(I1772,'ObjProd (2)'!$C$25,"y") &amp; " " &amp; IF(DATEDIF(I1772,'ObjProd (2)'!$C$25,"y")=1,"an ","ans "),"") &amp;
   IF(DATEDIF(I1772,'ObjProd (2)'!$C$25,"ym")&gt;0,DATEDIF(I1772,'ObjProd (2)'!$C$25,"ym") &amp; " mois ", "") &amp;
   IF(INT(('ObjProd (2)'!$C$25-EDATE(I1772,DATEDIF(I1772,'ObjProd (2)'!$C$25,"y")*12+DATEDIF(I1772,'ObjProd (2)'!$C$25,"ym")))/7)&gt;0,
      INT(('ObjProd (2)'!$C$25-EDATE(I1772,DATEDIF(I1772,'ObjProd (2)'!$C$25,"y")*12+DATEDIF(I1772,'ObjProd (2)'!$C$25,"ym")))/7) &amp; " sem.",
      "")
)
)</f>
        <v/>
      </c>
      <c r="L1772" s="11" t="str">
        <f t="shared" si="291"/>
        <v/>
      </c>
      <c r="M1772" s="9" t="str">
        <f t="shared" si="287"/>
        <v/>
      </c>
      <c r="N1772" s="9" t="str" cm="1">
        <f t="array" aca="1" ref="N1772" ca="1">LEFT(L1772, IF(ISNUMBER(SUBSTITUTE(_xludf.MID(L1772, 2, 1), ".", ",")), 1, 2))</f>
        <v/>
      </c>
      <c r="O1772" s="19" t="str">
        <f t="shared" ca="1" si="293"/>
        <v/>
      </c>
      <c r="P1772" s="9" t="str">
        <f t="shared" ca="1" si="294"/>
        <v/>
      </c>
      <c r="Q1772" s="9" t="str">
        <f t="shared" ca="1" si="295"/>
        <v/>
      </c>
      <c r="R1772" s="9" t="str">
        <f t="shared" si="288"/>
        <v/>
      </c>
      <c r="S1772" t="str" cm="1">
        <f t="array" ref="S1772">IF(ISBLANK(C1772),"",IFERROR(INDEX(ListeSeries!$A$2:$A$1045, MATCH(1, (DatasScan!G1772=ListeSeries!$B$2:$B$1045) * (DatasScan!H1772&gt;=ListeSeries!$D$2:$D$1045) * (DatasScan!H1772&lt;=ListeSeries!$E$2:$E$1045), 0)), "no match"))</f>
        <v/>
      </c>
      <c r="T1772" s="7" t="str" cm="1">
        <f t="array" ref="T1772">IF(ISBLANK(C1772),"",IFERROR(INDEX(ListeSeries!$C$2:$C$1045, MATCH(1, (DatasScan!G1772=ListeSeries!$B$2:$B$1045) * (DatasScan!H1772&gt;=ListeSeries!$D$2:$D$1045) * (DatasScan!H1772&lt;=ListeSeries!$E$2:$E$1045), 0)), "no match"))</f>
        <v/>
      </c>
      <c r="U1772" s="11" t="str" cm="1">
        <f t="array" ref="U1772">IF(ISBLANK(C1772),"",IFERROR(INDEX(ListeSeries!$F$2:$F$1045, MATCH(1, (DatasScan!G1772=ListeSeries!$B$2:$B$1045) * (DatasScan!H1772&gt;=ListeSeries!$D$2:$D$1045) * (DatasScan!H1772&lt;=ListeSeries!$E$2:$E$1045), 0)), "no match"))</f>
        <v/>
      </c>
    </row>
    <row r="1773" spans="1:21" ht="15" customHeight="1" x14ac:dyDescent="0.25">
      <c r="A1773" s="6" t="str">
        <f t="shared" si="289"/>
        <v/>
      </c>
      <c r="B1773" s="272"/>
      <c r="F1773" s="7" t="str">
        <f t="shared" si="292"/>
        <v/>
      </c>
      <c r="G1773" s="21" t="str">
        <f>IF(ISBLANK(C1773),"",_xlfn.XLOOKUP(_xlfn.XLOOKUP(VALUE(LEFT(C1773,4)),Souches!$B$2:$B$15000,Souches!$E$2:$E$15000),Varietes!$B$2:$B$500,Varietes!$C$2:$C$500))</f>
        <v/>
      </c>
      <c r="H1773" s="19" t="str">
        <f>IF(ISBLANK(C1773),"",_xlfn.XLOOKUP(VALUE(LEFT(C1773,4)),Souches!$B$2:$B$15000,Souches!$D$2:$D$15000))</f>
        <v/>
      </c>
      <c r="I1773" s="10" t="str">
        <f t="shared" si="290"/>
        <v/>
      </c>
      <c r="J1773" s="19" t="str">
        <f>IF(I1773="","",INT(('ObjProd (2)'!$C$25-I1773)/7 * (ABS('ObjProd (2)'!$C$25-I1773)&gt;=7)))</f>
        <v/>
      </c>
      <c r="K1773" s="10" t="str">
        <f>IF(I1773="","",
IF(AND(DATEDIF(I1773,'ObjProd (2)'!$C$25,"y")=0,DATEDIF(I1773,'ObjProd (2)'!$C$25,"ym")=0,
   INT(('ObjProd (2)'!$C$25-EDATE(I1773,DATEDIF(I1773,'ObjProd (2)'!$C$25,"y")*12+DATEDIF(I1773,'ObjProd (2)'!$C$25,"ym")))/7)=0),
   "&lt; 1 sem.",
   IF(DATEDIF(I1773,'ObjProd (2)'!$C$25,"y")&gt;0,DATEDIF(I1773,'ObjProd (2)'!$C$25,"y") &amp; " " &amp; IF(DATEDIF(I1773,'ObjProd (2)'!$C$25,"y")=1,"an ","ans "),"") &amp;
   IF(DATEDIF(I1773,'ObjProd (2)'!$C$25,"ym")&gt;0,DATEDIF(I1773,'ObjProd (2)'!$C$25,"ym") &amp; " mois ", "") &amp;
   IF(INT(('ObjProd (2)'!$C$25-EDATE(I1773,DATEDIF(I1773,'ObjProd (2)'!$C$25,"y")*12+DATEDIF(I1773,'ObjProd (2)'!$C$25,"ym")))/7)&gt;0,
      INT(('ObjProd (2)'!$C$25-EDATE(I1773,DATEDIF(I1773,'ObjProd (2)'!$C$25,"y")*12+DATEDIF(I1773,'ObjProd (2)'!$C$25,"ym")))/7) &amp; " sem.",
      "")
)
)</f>
        <v/>
      </c>
      <c r="L1773" s="11" t="str">
        <f t="shared" si="291"/>
        <v/>
      </c>
      <c r="M1773" s="9" t="str">
        <f t="shared" si="287"/>
        <v/>
      </c>
      <c r="N1773" s="9" t="str" cm="1">
        <f t="array" aca="1" ref="N1773" ca="1">LEFT(L1773, IF(ISNUMBER(SUBSTITUTE(_xludf.MID(L1773, 2, 1), ".", ",")), 1, 2))</f>
        <v/>
      </c>
      <c r="O1773" s="19" t="str">
        <f t="shared" ca="1" si="293"/>
        <v/>
      </c>
      <c r="P1773" s="9" t="str">
        <f t="shared" ca="1" si="294"/>
        <v/>
      </c>
      <c r="Q1773" s="9" t="str">
        <f t="shared" ca="1" si="295"/>
        <v/>
      </c>
      <c r="R1773" s="9" t="str">
        <f t="shared" si="288"/>
        <v/>
      </c>
      <c r="S1773" t="str" cm="1">
        <f t="array" ref="S1773">IF(ISBLANK(C1773),"",IFERROR(INDEX(ListeSeries!$A$2:$A$1045, MATCH(1, (DatasScan!G1773=ListeSeries!$B$2:$B$1045) * (DatasScan!H1773&gt;=ListeSeries!$D$2:$D$1045) * (DatasScan!H1773&lt;=ListeSeries!$E$2:$E$1045), 0)), "no match"))</f>
        <v/>
      </c>
      <c r="T1773" s="7" t="str" cm="1">
        <f t="array" ref="T1773">IF(ISBLANK(C1773),"",IFERROR(INDEX(ListeSeries!$C$2:$C$1045, MATCH(1, (DatasScan!G1773=ListeSeries!$B$2:$B$1045) * (DatasScan!H1773&gt;=ListeSeries!$D$2:$D$1045) * (DatasScan!H1773&lt;=ListeSeries!$E$2:$E$1045), 0)), "no match"))</f>
        <v/>
      </c>
      <c r="U1773" s="11" t="str" cm="1">
        <f t="array" ref="U1773">IF(ISBLANK(C1773),"",IFERROR(INDEX(ListeSeries!$F$2:$F$1045, MATCH(1, (DatasScan!G1773=ListeSeries!$B$2:$B$1045) * (DatasScan!H1773&gt;=ListeSeries!$D$2:$D$1045) * (DatasScan!H1773&lt;=ListeSeries!$E$2:$E$1045), 0)), "no match"))</f>
        <v/>
      </c>
    </row>
    <row r="1774" spans="1:21" ht="15" customHeight="1" x14ac:dyDescent="0.25">
      <c r="A1774" s="6" t="str">
        <f t="shared" si="289"/>
        <v/>
      </c>
      <c r="B1774" s="272"/>
      <c r="F1774" s="7" t="str">
        <f t="shared" si="292"/>
        <v/>
      </c>
      <c r="G1774" s="21" t="str">
        <f>IF(ISBLANK(C1774),"",_xlfn.XLOOKUP(_xlfn.XLOOKUP(VALUE(LEFT(C1774,4)),Souches!$B$2:$B$15000,Souches!$E$2:$E$15000),Varietes!$B$2:$B$500,Varietes!$C$2:$C$500))</f>
        <v/>
      </c>
      <c r="H1774" s="19" t="str">
        <f>IF(ISBLANK(C1774),"",_xlfn.XLOOKUP(VALUE(LEFT(C1774,4)),Souches!$B$2:$B$15000,Souches!$D$2:$D$15000))</f>
        <v/>
      </c>
      <c r="I1774" s="10" t="str">
        <f t="shared" si="290"/>
        <v/>
      </c>
      <c r="J1774" s="19" t="str">
        <f>IF(I1774="","",INT(('ObjProd (2)'!$C$25-I1774)/7 * (ABS('ObjProd (2)'!$C$25-I1774)&gt;=7)))</f>
        <v/>
      </c>
      <c r="K1774" s="10" t="str">
        <f>IF(I1774="","",
IF(AND(DATEDIF(I1774,'ObjProd (2)'!$C$25,"y")=0,DATEDIF(I1774,'ObjProd (2)'!$C$25,"ym")=0,
   INT(('ObjProd (2)'!$C$25-EDATE(I1774,DATEDIF(I1774,'ObjProd (2)'!$C$25,"y")*12+DATEDIF(I1774,'ObjProd (2)'!$C$25,"ym")))/7)=0),
   "&lt; 1 sem.",
   IF(DATEDIF(I1774,'ObjProd (2)'!$C$25,"y")&gt;0,DATEDIF(I1774,'ObjProd (2)'!$C$25,"y") &amp; " " &amp; IF(DATEDIF(I1774,'ObjProd (2)'!$C$25,"y")=1,"an ","ans "),"") &amp;
   IF(DATEDIF(I1774,'ObjProd (2)'!$C$25,"ym")&gt;0,DATEDIF(I1774,'ObjProd (2)'!$C$25,"ym") &amp; " mois ", "") &amp;
   IF(INT(('ObjProd (2)'!$C$25-EDATE(I1774,DATEDIF(I1774,'ObjProd (2)'!$C$25,"y")*12+DATEDIF(I1774,'ObjProd (2)'!$C$25,"ym")))/7)&gt;0,
      INT(('ObjProd (2)'!$C$25-EDATE(I1774,DATEDIF(I1774,'ObjProd (2)'!$C$25,"y")*12+DATEDIF(I1774,'ObjProd (2)'!$C$25,"ym")))/7) &amp; " sem.",
      "")
)
)</f>
        <v/>
      </c>
      <c r="L1774" s="11" t="str">
        <f t="shared" si="291"/>
        <v/>
      </c>
      <c r="M1774" s="9" t="str">
        <f t="shared" si="287"/>
        <v/>
      </c>
      <c r="N1774" s="9" t="str" cm="1">
        <f t="array" aca="1" ref="N1774" ca="1">LEFT(L1774, IF(ISNUMBER(SUBSTITUTE(_xludf.MID(L1774, 2, 1), ".", ",")), 1, 2))</f>
        <v/>
      </c>
      <c r="O1774" s="19" t="str">
        <f t="shared" ca="1" si="293"/>
        <v/>
      </c>
      <c r="P1774" s="9" t="str">
        <f t="shared" ca="1" si="294"/>
        <v/>
      </c>
      <c r="Q1774" s="9" t="str">
        <f t="shared" ca="1" si="295"/>
        <v/>
      </c>
      <c r="R1774" s="9" t="str">
        <f t="shared" si="288"/>
        <v/>
      </c>
      <c r="S1774" t="str" cm="1">
        <f t="array" ref="S1774">IF(ISBLANK(C1774),"",IFERROR(INDEX(ListeSeries!$A$2:$A$1045, MATCH(1, (DatasScan!G1774=ListeSeries!$B$2:$B$1045) * (DatasScan!H1774&gt;=ListeSeries!$D$2:$D$1045) * (DatasScan!H1774&lt;=ListeSeries!$E$2:$E$1045), 0)), "no match"))</f>
        <v/>
      </c>
      <c r="T1774" s="7" t="str" cm="1">
        <f t="array" ref="T1774">IF(ISBLANK(C1774),"",IFERROR(INDEX(ListeSeries!$C$2:$C$1045, MATCH(1, (DatasScan!G1774=ListeSeries!$B$2:$B$1045) * (DatasScan!H1774&gt;=ListeSeries!$D$2:$D$1045) * (DatasScan!H1774&lt;=ListeSeries!$E$2:$E$1045), 0)), "no match"))</f>
        <v/>
      </c>
      <c r="U1774" s="11" t="str" cm="1">
        <f t="array" ref="U1774">IF(ISBLANK(C1774),"",IFERROR(INDEX(ListeSeries!$F$2:$F$1045, MATCH(1, (DatasScan!G1774=ListeSeries!$B$2:$B$1045) * (DatasScan!H1774&gt;=ListeSeries!$D$2:$D$1045) * (DatasScan!H1774&lt;=ListeSeries!$E$2:$E$1045), 0)), "no match"))</f>
        <v/>
      </c>
    </row>
    <row r="1775" spans="1:21" ht="15" customHeight="1" x14ac:dyDescent="0.25">
      <c r="A1775" s="6" t="str">
        <f t="shared" si="289"/>
        <v/>
      </c>
      <c r="B1775" s="272"/>
      <c r="F1775" s="7" t="str">
        <f t="shared" si="292"/>
        <v/>
      </c>
      <c r="G1775" s="21" t="str">
        <f>IF(ISBLANK(C1775),"",_xlfn.XLOOKUP(_xlfn.XLOOKUP(VALUE(LEFT(C1775,4)),Souches!$B$2:$B$15000,Souches!$E$2:$E$15000),Varietes!$B$2:$B$500,Varietes!$C$2:$C$500))</f>
        <v/>
      </c>
      <c r="H1775" s="19" t="str">
        <f>IF(ISBLANK(C1775),"",_xlfn.XLOOKUP(VALUE(LEFT(C1775,4)),Souches!$B$2:$B$15000,Souches!$D$2:$D$15000))</f>
        <v/>
      </c>
      <c r="I1775" s="10" t="str">
        <f t="shared" si="290"/>
        <v/>
      </c>
      <c r="J1775" s="19" t="str">
        <f>IF(I1775="","",INT(('ObjProd (2)'!$C$25-I1775)/7 * (ABS('ObjProd (2)'!$C$25-I1775)&gt;=7)))</f>
        <v/>
      </c>
      <c r="K1775" s="10" t="str">
        <f>IF(I1775="","",
IF(AND(DATEDIF(I1775,'ObjProd (2)'!$C$25,"y")=0,DATEDIF(I1775,'ObjProd (2)'!$C$25,"ym")=0,
   INT(('ObjProd (2)'!$C$25-EDATE(I1775,DATEDIF(I1775,'ObjProd (2)'!$C$25,"y")*12+DATEDIF(I1775,'ObjProd (2)'!$C$25,"ym")))/7)=0),
   "&lt; 1 sem.",
   IF(DATEDIF(I1775,'ObjProd (2)'!$C$25,"y")&gt;0,DATEDIF(I1775,'ObjProd (2)'!$C$25,"y") &amp; " " &amp; IF(DATEDIF(I1775,'ObjProd (2)'!$C$25,"y")=1,"an ","ans "),"") &amp;
   IF(DATEDIF(I1775,'ObjProd (2)'!$C$25,"ym")&gt;0,DATEDIF(I1775,'ObjProd (2)'!$C$25,"ym") &amp; " mois ", "") &amp;
   IF(INT(('ObjProd (2)'!$C$25-EDATE(I1775,DATEDIF(I1775,'ObjProd (2)'!$C$25,"y")*12+DATEDIF(I1775,'ObjProd (2)'!$C$25,"ym")))/7)&gt;0,
      INT(('ObjProd (2)'!$C$25-EDATE(I1775,DATEDIF(I1775,'ObjProd (2)'!$C$25,"y")*12+DATEDIF(I1775,'ObjProd (2)'!$C$25,"ym")))/7) &amp; " sem.",
      "")
)
)</f>
        <v/>
      </c>
      <c r="L1775" s="11" t="str">
        <f t="shared" si="291"/>
        <v/>
      </c>
      <c r="M1775" s="9" t="str">
        <f t="shared" si="287"/>
        <v/>
      </c>
      <c r="N1775" s="9" t="str" cm="1">
        <f t="array" aca="1" ref="N1775" ca="1">LEFT(L1775, IF(ISNUMBER(SUBSTITUTE(_xludf.MID(L1775, 2, 1), ".", ",")), 1, 2))</f>
        <v/>
      </c>
      <c r="O1775" s="19" t="str">
        <f t="shared" ca="1" si="293"/>
        <v/>
      </c>
      <c r="P1775" s="9" t="str">
        <f t="shared" ca="1" si="294"/>
        <v/>
      </c>
      <c r="Q1775" s="9" t="str">
        <f t="shared" ca="1" si="295"/>
        <v/>
      </c>
      <c r="R1775" s="9" t="str">
        <f t="shared" si="288"/>
        <v/>
      </c>
      <c r="S1775" t="str" cm="1">
        <f t="array" ref="S1775">IF(ISBLANK(C1775),"",IFERROR(INDEX(ListeSeries!$A$2:$A$1045, MATCH(1, (DatasScan!G1775=ListeSeries!$B$2:$B$1045) * (DatasScan!H1775&gt;=ListeSeries!$D$2:$D$1045) * (DatasScan!H1775&lt;=ListeSeries!$E$2:$E$1045), 0)), "no match"))</f>
        <v/>
      </c>
      <c r="T1775" s="7" t="str" cm="1">
        <f t="array" ref="T1775">IF(ISBLANK(C1775),"",IFERROR(INDEX(ListeSeries!$C$2:$C$1045, MATCH(1, (DatasScan!G1775=ListeSeries!$B$2:$B$1045) * (DatasScan!H1775&gt;=ListeSeries!$D$2:$D$1045) * (DatasScan!H1775&lt;=ListeSeries!$E$2:$E$1045), 0)), "no match"))</f>
        <v/>
      </c>
      <c r="U1775" s="11" t="str" cm="1">
        <f t="array" ref="U1775">IF(ISBLANK(C1775),"",IFERROR(INDEX(ListeSeries!$F$2:$F$1045, MATCH(1, (DatasScan!G1775=ListeSeries!$B$2:$B$1045) * (DatasScan!H1775&gt;=ListeSeries!$D$2:$D$1045) * (DatasScan!H1775&lt;=ListeSeries!$E$2:$E$1045), 0)), "no match"))</f>
        <v/>
      </c>
    </row>
    <row r="1776" spans="1:21" ht="15" customHeight="1" x14ac:dyDescent="0.25">
      <c r="A1776" s="6" t="str">
        <f t="shared" si="289"/>
        <v/>
      </c>
      <c r="B1776" s="272"/>
      <c r="F1776" s="7" t="str">
        <f t="shared" si="292"/>
        <v/>
      </c>
      <c r="G1776" s="21" t="str">
        <f>IF(ISBLANK(C1776),"",_xlfn.XLOOKUP(_xlfn.XLOOKUP(VALUE(LEFT(C1776,4)),Souches!$B$2:$B$15000,Souches!$E$2:$E$15000),Varietes!$B$2:$B$500,Varietes!$C$2:$C$500))</f>
        <v/>
      </c>
      <c r="H1776" s="19" t="str">
        <f>IF(ISBLANK(C1776),"",_xlfn.XLOOKUP(VALUE(LEFT(C1776,4)),Souches!$B$2:$B$15000,Souches!$D$2:$D$15000))</f>
        <v/>
      </c>
      <c r="I1776" s="10" t="str">
        <f t="shared" si="290"/>
        <v/>
      </c>
      <c r="J1776" s="19" t="str">
        <f>IF(I1776="","",INT(('ObjProd (2)'!$C$25-I1776)/7 * (ABS('ObjProd (2)'!$C$25-I1776)&gt;=7)))</f>
        <v/>
      </c>
      <c r="K1776" s="10" t="str">
        <f>IF(I1776="","",
IF(AND(DATEDIF(I1776,'ObjProd (2)'!$C$25,"y")=0,DATEDIF(I1776,'ObjProd (2)'!$C$25,"ym")=0,
   INT(('ObjProd (2)'!$C$25-EDATE(I1776,DATEDIF(I1776,'ObjProd (2)'!$C$25,"y")*12+DATEDIF(I1776,'ObjProd (2)'!$C$25,"ym")))/7)=0),
   "&lt; 1 sem.",
   IF(DATEDIF(I1776,'ObjProd (2)'!$C$25,"y")&gt;0,DATEDIF(I1776,'ObjProd (2)'!$C$25,"y") &amp; " " &amp; IF(DATEDIF(I1776,'ObjProd (2)'!$C$25,"y")=1,"an ","ans "),"") &amp;
   IF(DATEDIF(I1776,'ObjProd (2)'!$C$25,"ym")&gt;0,DATEDIF(I1776,'ObjProd (2)'!$C$25,"ym") &amp; " mois ", "") &amp;
   IF(INT(('ObjProd (2)'!$C$25-EDATE(I1776,DATEDIF(I1776,'ObjProd (2)'!$C$25,"y")*12+DATEDIF(I1776,'ObjProd (2)'!$C$25,"ym")))/7)&gt;0,
      INT(('ObjProd (2)'!$C$25-EDATE(I1776,DATEDIF(I1776,'ObjProd (2)'!$C$25,"y")*12+DATEDIF(I1776,'ObjProd (2)'!$C$25,"ym")))/7) &amp; " sem.",
      "")
)
)</f>
        <v/>
      </c>
      <c r="L1776" s="11" t="str">
        <f t="shared" si="291"/>
        <v/>
      </c>
      <c r="M1776" s="9" t="str">
        <f t="shared" si="287"/>
        <v/>
      </c>
      <c r="N1776" s="9" t="str" cm="1">
        <f t="array" aca="1" ref="N1776" ca="1">LEFT(L1776, IF(ISNUMBER(SUBSTITUTE(_xludf.MID(L1776, 2, 1), ".", ",")), 1, 2))</f>
        <v/>
      </c>
      <c r="O1776" s="19" t="str">
        <f t="shared" ca="1" si="293"/>
        <v/>
      </c>
      <c r="P1776" s="9" t="str">
        <f t="shared" ca="1" si="294"/>
        <v/>
      </c>
      <c r="Q1776" s="9" t="str">
        <f t="shared" ca="1" si="295"/>
        <v/>
      </c>
      <c r="R1776" s="9" t="str">
        <f t="shared" si="288"/>
        <v/>
      </c>
      <c r="S1776" t="str" cm="1">
        <f t="array" ref="S1776">IF(ISBLANK(C1776),"",IFERROR(INDEX(ListeSeries!$A$2:$A$1045, MATCH(1, (DatasScan!G1776=ListeSeries!$B$2:$B$1045) * (DatasScan!H1776&gt;=ListeSeries!$D$2:$D$1045) * (DatasScan!H1776&lt;=ListeSeries!$E$2:$E$1045), 0)), "no match"))</f>
        <v/>
      </c>
      <c r="T1776" s="7" t="str" cm="1">
        <f t="array" ref="T1776">IF(ISBLANK(C1776),"",IFERROR(INDEX(ListeSeries!$C$2:$C$1045, MATCH(1, (DatasScan!G1776=ListeSeries!$B$2:$B$1045) * (DatasScan!H1776&gt;=ListeSeries!$D$2:$D$1045) * (DatasScan!H1776&lt;=ListeSeries!$E$2:$E$1045), 0)), "no match"))</f>
        <v/>
      </c>
      <c r="U1776" s="11" t="str" cm="1">
        <f t="array" ref="U1776">IF(ISBLANK(C1776),"",IFERROR(INDEX(ListeSeries!$F$2:$F$1045, MATCH(1, (DatasScan!G1776=ListeSeries!$B$2:$B$1045) * (DatasScan!H1776&gt;=ListeSeries!$D$2:$D$1045) * (DatasScan!H1776&lt;=ListeSeries!$E$2:$E$1045), 0)), "no match"))</f>
        <v/>
      </c>
    </row>
    <row r="1777" spans="1:21" ht="15" customHeight="1" x14ac:dyDescent="0.25">
      <c r="A1777" s="6" t="str">
        <f t="shared" si="289"/>
        <v/>
      </c>
      <c r="B1777" s="272"/>
      <c r="F1777" s="7" t="str">
        <f t="shared" si="292"/>
        <v/>
      </c>
      <c r="G1777" s="21" t="str">
        <f>IF(ISBLANK(C1777),"",_xlfn.XLOOKUP(_xlfn.XLOOKUP(VALUE(LEFT(C1777,4)),Souches!$B$2:$B$15000,Souches!$E$2:$E$15000),Varietes!$B$2:$B$500,Varietes!$C$2:$C$500))</f>
        <v/>
      </c>
      <c r="H1777" s="19" t="str">
        <f>IF(ISBLANK(C1777),"",_xlfn.XLOOKUP(VALUE(LEFT(C1777,4)),Souches!$B$2:$B$15000,Souches!$D$2:$D$15000))</f>
        <v/>
      </c>
      <c r="I1777" s="10" t="str">
        <f t="shared" si="290"/>
        <v/>
      </c>
      <c r="J1777" s="19" t="str">
        <f>IF(I1777="","",INT(('ObjProd (2)'!$C$25-I1777)/7 * (ABS('ObjProd (2)'!$C$25-I1777)&gt;=7)))</f>
        <v/>
      </c>
      <c r="K1777" s="10" t="str">
        <f>IF(I1777="","",
IF(AND(DATEDIF(I1777,'ObjProd (2)'!$C$25,"y")=0,DATEDIF(I1777,'ObjProd (2)'!$C$25,"ym")=0,
   INT(('ObjProd (2)'!$C$25-EDATE(I1777,DATEDIF(I1777,'ObjProd (2)'!$C$25,"y")*12+DATEDIF(I1777,'ObjProd (2)'!$C$25,"ym")))/7)=0),
   "&lt; 1 sem.",
   IF(DATEDIF(I1777,'ObjProd (2)'!$C$25,"y")&gt;0,DATEDIF(I1777,'ObjProd (2)'!$C$25,"y") &amp; " " &amp; IF(DATEDIF(I1777,'ObjProd (2)'!$C$25,"y")=1,"an ","ans "),"") &amp;
   IF(DATEDIF(I1777,'ObjProd (2)'!$C$25,"ym")&gt;0,DATEDIF(I1777,'ObjProd (2)'!$C$25,"ym") &amp; " mois ", "") &amp;
   IF(INT(('ObjProd (2)'!$C$25-EDATE(I1777,DATEDIF(I1777,'ObjProd (2)'!$C$25,"y")*12+DATEDIF(I1777,'ObjProd (2)'!$C$25,"ym")))/7)&gt;0,
      INT(('ObjProd (2)'!$C$25-EDATE(I1777,DATEDIF(I1777,'ObjProd (2)'!$C$25,"y")*12+DATEDIF(I1777,'ObjProd (2)'!$C$25,"ym")))/7) &amp; " sem.",
      "")
)
)</f>
        <v/>
      </c>
      <c r="L1777" s="11" t="str">
        <f t="shared" si="291"/>
        <v/>
      </c>
      <c r="M1777" s="9" t="str">
        <f t="shared" si="287"/>
        <v/>
      </c>
      <c r="N1777" s="9" t="str" cm="1">
        <f t="array" aca="1" ref="N1777" ca="1">LEFT(L1777, IF(ISNUMBER(SUBSTITUTE(_xludf.MID(L1777, 2, 1), ".", ",")), 1, 2))</f>
        <v/>
      </c>
      <c r="O1777" s="19" t="str">
        <f t="shared" ca="1" si="293"/>
        <v/>
      </c>
      <c r="P1777" s="9" t="str">
        <f t="shared" ca="1" si="294"/>
        <v/>
      </c>
      <c r="Q1777" s="9" t="str">
        <f t="shared" ca="1" si="295"/>
        <v/>
      </c>
      <c r="R1777" s="9" t="str">
        <f t="shared" si="288"/>
        <v/>
      </c>
      <c r="S1777" t="str" cm="1">
        <f t="array" ref="S1777">IF(ISBLANK(C1777),"",IFERROR(INDEX(ListeSeries!$A$2:$A$1045, MATCH(1, (DatasScan!G1777=ListeSeries!$B$2:$B$1045) * (DatasScan!H1777&gt;=ListeSeries!$D$2:$D$1045) * (DatasScan!H1777&lt;=ListeSeries!$E$2:$E$1045), 0)), "no match"))</f>
        <v/>
      </c>
      <c r="T1777" s="7" t="str" cm="1">
        <f t="array" ref="T1777">IF(ISBLANK(C1777),"",IFERROR(INDEX(ListeSeries!$C$2:$C$1045, MATCH(1, (DatasScan!G1777=ListeSeries!$B$2:$B$1045) * (DatasScan!H1777&gt;=ListeSeries!$D$2:$D$1045) * (DatasScan!H1777&lt;=ListeSeries!$E$2:$E$1045), 0)), "no match"))</f>
        <v/>
      </c>
      <c r="U1777" s="11" t="str" cm="1">
        <f t="array" ref="U1777">IF(ISBLANK(C1777),"",IFERROR(INDEX(ListeSeries!$F$2:$F$1045, MATCH(1, (DatasScan!G1777=ListeSeries!$B$2:$B$1045) * (DatasScan!H1777&gt;=ListeSeries!$D$2:$D$1045) * (DatasScan!H1777&lt;=ListeSeries!$E$2:$E$1045), 0)), "no match"))</f>
        <v/>
      </c>
    </row>
    <row r="1778" spans="1:21" ht="15" customHeight="1" x14ac:dyDescent="0.25">
      <c r="A1778" s="6" t="str">
        <f t="shared" si="289"/>
        <v/>
      </c>
      <c r="B1778" s="272"/>
      <c r="F1778" s="7" t="str">
        <f t="shared" si="292"/>
        <v/>
      </c>
      <c r="G1778" s="21" t="str">
        <f>IF(ISBLANK(C1778),"",_xlfn.XLOOKUP(_xlfn.XLOOKUP(VALUE(LEFT(C1778,4)),Souches!$B$2:$B$15000,Souches!$E$2:$E$15000),Varietes!$B$2:$B$500,Varietes!$C$2:$C$500))</f>
        <v/>
      </c>
      <c r="H1778" s="19" t="str">
        <f>IF(ISBLANK(C1778),"",_xlfn.XLOOKUP(VALUE(LEFT(C1778,4)),Souches!$B$2:$B$15000,Souches!$D$2:$D$15000))</f>
        <v/>
      </c>
      <c r="I1778" s="10" t="str">
        <f t="shared" si="290"/>
        <v/>
      </c>
      <c r="J1778" s="19" t="str">
        <f>IF(I1778="","",INT(('ObjProd (2)'!$C$25-I1778)/7 * (ABS('ObjProd (2)'!$C$25-I1778)&gt;=7)))</f>
        <v/>
      </c>
      <c r="K1778" s="10" t="str">
        <f>IF(I1778="","",
IF(AND(DATEDIF(I1778,'ObjProd (2)'!$C$25,"y")=0,DATEDIF(I1778,'ObjProd (2)'!$C$25,"ym")=0,
   INT(('ObjProd (2)'!$C$25-EDATE(I1778,DATEDIF(I1778,'ObjProd (2)'!$C$25,"y")*12+DATEDIF(I1778,'ObjProd (2)'!$C$25,"ym")))/7)=0),
   "&lt; 1 sem.",
   IF(DATEDIF(I1778,'ObjProd (2)'!$C$25,"y")&gt;0,DATEDIF(I1778,'ObjProd (2)'!$C$25,"y") &amp; " " &amp; IF(DATEDIF(I1778,'ObjProd (2)'!$C$25,"y")=1,"an ","ans "),"") &amp;
   IF(DATEDIF(I1778,'ObjProd (2)'!$C$25,"ym")&gt;0,DATEDIF(I1778,'ObjProd (2)'!$C$25,"ym") &amp; " mois ", "") &amp;
   IF(INT(('ObjProd (2)'!$C$25-EDATE(I1778,DATEDIF(I1778,'ObjProd (2)'!$C$25,"y")*12+DATEDIF(I1778,'ObjProd (2)'!$C$25,"ym")))/7)&gt;0,
      INT(('ObjProd (2)'!$C$25-EDATE(I1778,DATEDIF(I1778,'ObjProd (2)'!$C$25,"y")*12+DATEDIF(I1778,'ObjProd (2)'!$C$25,"ym")))/7) &amp; " sem.",
      "")
)
)</f>
        <v/>
      </c>
      <c r="L1778" s="11" t="str">
        <f t="shared" si="291"/>
        <v/>
      </c>
      <c r="M1778" s="9" t="str">
        <f t="shared" si="287"/>
        <v/>
      </c>
      <c r="N1778" s="9" t="str" cm="1">
        <f t="array" aca="1" ref="N1778" ca="1">LEFT(L1778, IF(ISNUMBER(SUBSTITUTE(_xludf.MID(L1778, 2, 1), ".", ",")), 1, 2))</f>
        <v/>
      </c>
      <c r="O1778" s="19" t="str">
        <f t="shared" ca="1" si="293"/>
        <v/>
      </c>
      <c r="P1778" s="9" t="str">
        <f t="shared" ca="1" si="294"/>
        <v/>
      </c>
      <c r="Q1778" s="9" t="str">
        <f t="shared" ca="1" si="295"/>
        <v/>
      </c>
      <c r="R1778" s="9" t="str">
        <f t="shared" si="288"/>
        <v/>
      </c>
      <c r="S1778" t="str" cm="1">
        <f t="array" ref="S1778">IF(ISBLANK(C1778),"",IFERROR(INDEX(ListeSeries!$A$2:$A$1045, MATCH(1, (DatasScan!G1778=ListeSeries!$B$2:$B$1045) * (DatasScan!H1778&gt;=ListeSeries!$D$2:$D$1045) * (DatasScan!H1778&lt;=ListeSeries!$E$2:$E$1045), 0)), "no match"))</f>
        <v/>
      </c>
      <c r="T1778" s="7" t="str" cm="1">
        <f t="array" ref="T1778">IF(ISBLANK(C1778),"",IFERROR(INDEX(ListeSeries!$C$2:$C$1045, MATCH(1, (DatasScan!G1778=ListeSeries!$B$2:$B$1045) * (DatasScan!H1778&gt;=ListeSeries!$D$2:$D$1045) * (DatasScan!H1778&lt;=ListeSeries!$E$2:$E$1045), 0)), "no match"))</f>
        <v/>
      </c>
      <c r="U1778" s="11" t="str" cm="1">
        <f t="array" ref="U1778">IF(ISBLANK(C1778),"",IFERROR(INDEX(ListeSeries!$F$2:$F$1045, MATCH(1, (DatasScan!G1778=ListeSeries!$B$2:$B$1045) * (DatasScan!H1778&gt;=ListeSeries!$D$2:$D$1045) * (DatasScan!H1778&lt;=ListeSeries!$E$2:$E$1045), 0)), "no match"))</f>
        <v/>
      </c>
    </row>
    <row r="1779" spans="1:21" ht="15" customHeight="1" x14ac:dyDescent="0.25">
      <c r="A1779" s="6" t="str">
        <f t="shared" si="289"/>
        <v/>
      </c>
      <c r="B1779" s="272"/>
      <c r="F1779" s="7" t="str">
        <f t="shared" si="292"/>
        <v/>
      </c>
      <c r="G1779" s="21" t="str">
        <f>IF(ISBLANK(C1779),"",_xlfn.XLOOKUP(_xlfn.XLOOKUP(VALUE(LEFT(C1779,4)),Souches!$B$2:$B$15000,Souches!$E$2:$E$15000),Varietes!$B$2:$B$500,Varietes!$C$2:$C$500))</f>
        <v/>
      </c>
      <c r="H1779" s="19" t="str">
        <f>IF(ISBLANK(C1779),"",_xlfn.XLOOKUP(VALUE(LEFT(C1779,4)),Souches!$B$2:$B$15000,Souches!$D$2:$D$15000))</f>
        <v/>
      </c>
      <c r="I1779" s="10" t="str">
        <f t="shared" si="290"/>
        <v/>
      </c>
      <c r="J1779" s="19" t="str">
        <f>IF(I1779="","",INT(('ObjProd (2)'!$C$25-I1779)/7 * (ABS('ObjProd (2)'!$C$25-I1779)&gt;=7)))</f>
        <v/>
      </c>
      <c r="K1779" s="10" t="str">
        <f>IF(I1779="","",
IF(AND(DATEDIF(I1779,'ObjProd (2)'!$C$25,"y")=0,DATEDIF(I1779,'ObjProd (2)'!$C$25,"ym")=0,
   INT(('ObjProd (2)'!$C$25-EDATE(I1779,DATEDIF(I1779,'ObjProd (2)'!$C$25,"y")*12+DATEDIF(I1779,'ObjProd (2)'!$C$25,"ym")))/7)=0),
   "&lt; 1 sem.",
   IF(DATEDIF(I1779,'ObjProd (2)'!$C$25,"y")&gt;0,DATEDIF(I1779,'ObjProd (2)'!$C$25,"y") &amp; " " &amp; IF(DATEDIF(I1779,'ObjProd (2)'!$C$25,"y")=1,"an ","ans "),"") &amp;
   IF(DATEDIF(I1779,'ObjProd (2)'!$C$25,"ym")&gt;0,DATEDIF(I1779,'ObjProd (2)'!$C$25,"ym") &amp; " mois ", "") &amp;
   IF(INT(('ObjProd (2)'!$C$25-EDATE(I1779,DATEDIF(I1779,'ObjProd (2)'!$C$25,"y")*12+DATEDIF(I1779,'ObjProd (2)'!$C$25,"ym")))/7)&gt;0,
      INT(('ObjProd (2)'!$C$25-EDATE(I1779,DATEDIF(I1779,'ObjProd (2)'!$C$25,"y")*12+DATEDIF(I1779,'ObjProd (2)'!$C$25,"ym")))/7) &amp; " sem.",
      "")
)
)</f>
        <v/>
      </c>
      <c r="L1779" s="11" t="str">
        <f t="shared" si="291"/>
        <v/>
      </c>
      <c r="M1779" s="9" t="str">
        <f t="shared" si="287"/>
        <v/>
      </c>
      <c r="N1779" s="9" t="str" cm="1">
        <f t="array" aca="1" ref="N1779" ca="1">LEFT(L1779, IF(ISNUMBER(SUBSTITUTE(_xludf.MID(L1779, 2, 1), ".", ",")), 1, 2))</f>
        <v/>
      </c>
      <c r="O1779" s="19" t="str">
        <f t="shared" ca="1" si="293"/>
        <v/>
      </c>
      <c r="P1779" s="9" t="str">
        <f t="shared" ca="1" si="294"/>
        <v/>
      </c>
      <c r="Q1779" s="9" t="str">
        <f t="shared" ca="1" si="295"/>
        <v/>
      </c>
      <c r="R1779" s="9" t="str">
        <f t="shared" si="288"/>
        <v/>
      </c>
      <c r="S1779" t="str" cm="1">
        <f t="array" ref="S1779">IF(ISBLANK(C1779),"",IFERROR(INDEX(ListeSeries!$A$2:$A$1045, MATCH(1, (DatasScan!G1779=ListeSeries!$B$2:$B$1045) * (DatasScan!H1779&gt;=ListeSeries!$D$2:$D$1045) * (DatasScan!H1779&lt;=ListeSeries!$E$2:$E$1045), 0)), "no match"))</f>
        <v/>
      </c>
      <c r="T1779" s="7" t="str" cm="1">
        <f t="array" ref="T1779">IF(ISBLANK(C1779),"",IFERROR(INDEX(ListeSeries!$C$2:$C$1045, MATCH(1, (DatasScan!G1779=ListeSeries!$B$2:$B$1045) * (DatasScan!H1779&gt;=ListeSeries!$D$2:$D$1045) * (DatasScan!H1779&lt;=ListeSeries!$E$2:$E$1045), 0)), "no match"))</f>
        <v/>
      </c>
      <c r="U1779" s="11" t="str" cm="1">
        <f t="array" ref="U1779">IF(ISBLANK(C1779),"",IFERROR(INDEX(ListeSeries!$F$2:$F$1045, MATCH(1, (DatasScan!G1779=ListeSeries!$B$2:$B$1045) * (DatasScan!H1779&gt;=ListeSeries!$D$2:$D$1045) * (DatasScan!H1779&lt;=ListeSeries!$E$2:$E$1045), 0)), "no match"))</f>
        <v/>
      </c>
    </row>
    <row r="1780" spans="1:21" ht="15" customHeight="1" x14ac:dyDescent="0.25">
      <c r="A1780" s="6" t="str">
        <f t="shared" si="289"/>
        <v/>
      </c>
      <c r="B1780" s="272"/>
      <c r="F1780" s="7" t="str">
        <f t="shared" si="292"/>
        <v/>
      </c>
      <c r="G1780" s="21" t="str">
        <f>IF(ISBLANK(C1780),"",_xlfn.XLOOKUP(_xlfn.XLOOKUP(VALUE(LEFT(C1780,4)),Souches!$B$2:$B$15000,Souches!$E$2:$E$15000),Varietes!$B$2:$B$500,Varietes!$C$2:$C$500))</f>
        <v/>
      </c>
      <c r="H1780" s="19" t="str">
        <f>IF(ISBLANK(C1780),"",_xlfn.XLOOKUP(VALUE(LEFT(C1780,4)),Souches!$B$2:$B$15000,Souches!$D$2:$D$15000))</f>
        <v/>
      </c>
      <c r="I1780" s="10" t="str">
        <f t="shared" si="290"/>
        <v/>
      </c>
      <c r="J1780" s="19" t="str">
        <f>IF(I1780="","",INT(('ObjProd (2)'!$C$25-I1780)/7 * (ABS('ObjProd (2)'!$C$25-I1780)&gt;=7)))</f>
        <v/>
      </c>
      <c r="K1780" s="10" t="str">
        <f>IF(I1780="","",
IF(AND(DATEDIF(I1780,'ObjProd (2)'!$C$25,"y")=0,DATEDIF(I1780,'ObjProd (2)'!$C$25,"ym")=0,
   INT(('ObjProd (2)'!$C$25-EDATE(I1780,DATEDIF(I1780,'ObjProd (2)'!$C$25,"y")*12+DATEDIF(I1780,'ObjProd (2)'!$C$25,"ym")))/7)=0),
   "&lt; 1 sem.",
   IF(DATEDIF(I1780,'ObjProd (2)'!$C$25,"y")&gt;0,DATEDIF(I1780,'ObjProd (2)'!$C$25,"y") &amp; " " &amp; IF(DATEDIF(I1780,'ObjProd (2)'!$C$25,"y")=1,"an ","ans "),"") &amp;
   IF(DATEDIF(I1780,'ObjProd (2)'!$C$25,"ym")&gt;0,DATEDIF(I1780,'ObjProd (2)'!$C$25,"ym") &amp; " mois ", "") &amp;
   IF(INT(('ObjProd (2)'!$C$25-EDATE(I1780,DATEDIF(I1780,'ObjProd (2)'!$C$25,"y")*12+DATEDIF(I1780,'ObjProd (2)'!$C$25,"ym")))/7)&gt;0,
      INT(('ObjProd (2)'!$C$25-EDATE(I1780,DATEDIF(I1780,'ObjProd (2)'!$C$25,"y")*12+DATEDIF(I1780,'ObjProd (2)'!$C$25,"ym")))/7) &amp; " sem.",
      "")
)
)</f>
        <v/>
      </c>
      <c r="L1780" s="11" t="str">
        <f t="shared" si="291"/>
        <v/>
      </c>
      <c r="M1780" s="9" t="str">
        <f t="shared" si="287"/>
        <v/>
      </c>
      <c r="N1780" s="9" t="str" cm="1">
        <f t="array" aca="1" ref="N1780" ca="1">LEFT(L1780, IF(ISNUMBER(SUBSTITUTE(_xludf.MID(L1780, 2, 1), ".", ",")), 1, 2))</f>
        <v/>
      </c>
      <c r="O1780" s="19" t="str">
        <f t="shared" ca="1" si="293"/>
        <v/>
      </c>
      <c r="P1780" s="9" t="str">
        <f t="shared" ca="1" si="294"/>
        <v/>
      </c>
      <c r="Q1780" s="9" t="str">
        <f t="shared" ca="1" si="295"/>
        <v/>
      </c>
      <c r="R1780" s="9" t="str">
        <f t="shared" si="288"/>
        <v/>
      </c>
      <c r="S1780" t="str" cm="1">
        <f t="array" ref="S1780">IF(ISBLANK(C1780),"",IFERROR(INDEX(ListeSeries!$A$2:$A$1045, MATCH(1, (DatasScan!G1780=ListeSeries!$B$2:$B$1045) * (DatasScan!H1780&gt;=ListeSeries!$D$2:$D$1045) * (DatasScan!H1780&lt;=ListeSeries!$E$2:$E$1045), 0)), "no match"))</f>
        <v/>
      </c>
      <c r="T1780" s="7" t="str" cm="1">
        <f t="array" ref="T1780">IF(ISBLANK(C1780),"",IFERROR(INDEX(ListeSeries!$C$2:$C$1045, MATCH(1, (DatasScan!G1780=ListeSeries!$B$2:$B$1045) * (DatasScan!H1780&gt;=ListeSeries!$D$2:$D$1045) * (DatasScan!H1780&lt;=ListeSeries!$E$2:$E$1045), 0)), "no match"))</f>
        <v/>
      </c>
      <c r="U1780" s="11" t="str" cm="1">
        <f t="array" ref="U1780">IF(ISBLANK(C1780),"",IFERROR(INDEX(ListeSeries!$F$2:$F$1045, MATCH(1, (DatasScan!G1780=ListeSeries!$B$2:$B$1045) * (DatasScan!H1780&gt;=ListeSeries!$D$2:$D$1045) * (DatasScan!H1780&lt;=ListeSeries!$E$2:$E$1045), 0)), "no match"))</f>
        <v/>
      </c>
    </row>
    <row r="1781" spans="1:21" ht="15" customHeight="1" x14ac:dyDescent="0.25">
      <c r="A1781" s="6" t="str">
        <f t="shared" si="289"/>
        <v/>
      </c>
      <c r="B1781" s="272"/>
      <c r="F1781" s="7" t="str">
        <f t="shared" si="292"/>
        <v/>
      </c>
      <c r="G1781" s="21" t="str">
        <f>IF(ISBLANK(C1781),"",_xlfn.XLOOKUP(_xlfn.XLOOKUP(VALUE(LEFT(C1781,4)),Souches!$B$2:$B$15000,Souches!$E$2:$E$15000),Varietes!$B$2:$B$500,Varietes!$C$2:$C$500))</f>
        <v/>
      </c>
      <c r="H1781" s="19" t="str">
        <f>IF(ISBLANK(C1781),"",_xlfn.XLOOKUP(VALUE(LEFT(C1781,4)),Souches!$B$2:$B$15000,Souches!$D$2:$D$15000))</f>
        <v/>
      </c>
      <c r="I1781" s="10" t="str">
        <f t="shared" si="290"/>
        <v/>
      </c>
      <c r="J1781" s="19" t="str">
        <f>IF(I1781="","",INT(('ObjProd (2)'!$C$25-I1781)/7 * (ABS('ObjProd (2)'!$C$25-I1781)&gt;=7)))</f>
        <v/>
      </c>
      <c r="K1781" s="10" t="str">
        <f>IF(I1781="","",
IF(AND(DATEDIF(I1781,'ObjProd (2)'!$C$25,"y")=0,DATEDIF(I1781,'ObjProd (2)'!$C$25,"ym")=0,
   INT(('ObjProd (2)'!$C$25-EDATE(I1781,DATEDIF(I1781,'ObjProd (2)'!$C$25,"y")*12+DATEDIF(I1781,'ObjProd (2)'!$C$25,"ym")))/7)=0),
   "&lt; 1 sem.",
   IF(DATEDIF(I1781,'ObjProd (2)'!$C$25,"y")&gt;0,DATEDIF(I1781,'ObjProd (2)'!$C$25,"y") &amp; " " &amp; IF(DATEDIF(I1781,'ObjProd (2)'!$C$25,"y")=1,"an ","ans "),"") &amp;
   IF(DATEDIF(I1781,'ObjProd (2)'!$C$25,"ym")&gt;0,DATEDIF(I1781,'ObjProd (2)'!$C$25,"ym") &amp; " mois ", "") &amp;
   IF(INT(('ObjProd (2)'!$C$25-EDATE(I1781,DATEDIF(I1781,'ObjProd (2)'!$C$25,"y")*12+DATEDIF(I1781,'ObjProd (2)'!$C$25,"ym")))/7)&gt;0,
      INT(('ObjProd (2)'!$C$25-EDATE(I1781,DATEDIF(I1781,'ObjProd (2)'!$C$25,"y")*12+DATEDIF(I1781,'ObjProd (2)'!$C$25,"ym")))/7) &amp; " sem.",
      "")
)
)</f>
        <v/>
      </c>
      <c r="L1781" s="11" t="str">
        <f t="shared" si="291"/>
        <v/>
      </c>
      <c r="M1781" s="9" t="str">
        <f t="shared" si="287"/>
        <v/>
      </c>
      <c r="N1781" s="9" t="str" cm="1">
        <f t="array" aca="1" ref="N1781" ca="1">LEFT(L1781, IF(ISNUMBER(SUBSTITUTE(_xludf.MID(L1781, 2, 1), ".", ",")), 1, 2))</f>
        <v/>
      </c>
      <c r="O1781" s="19" t="str">
        <f t="shared" ca="1" si="293"/>
        <v/>
      </c>
      <c r="P1781" s="9" t="str">
        <f t="shared" ca="1" si="294"/>
        <v/>
      </c>
      <c r="Q1781" s="9" t="str">
        <f t="shared" ca="1" si="295"/>
        <v/>
      </c>
      <c r="R1781" s="9" t="str">
        <f t="shared" si="288"/>
        <v/>
      </c>
      <c r="S1781" t="str" cm="1">
        <f t="array" ref="S1781">IF(ISBLANK(C1781),"",IFERROR(INDEX(ListeSeries!$A$2:$A$1045, MATCH(1, (DatasScan!G1781=ListeSeries!$B$2:$B$1045) * (DatasScan!H1781&gt;=ListeSeries!$D$2:$D$1045) * (DatasScan!H1781&lt;=ListeSeries!$E$2:$E$1045), 0)), "no match"))</f>
        <v/>
      </c>
      <c r="T1781" s="7" t="str" cm="1">
        <f t="array" ref="T1781">IF(ISBLANK(C1781),"",IFERROR(INDEX(ListeSeries!$C$2:$C$1045, MATCH(1, (DatasScan!G1781=ListeSeries!$B$2:$B$1045) * (DatasScan!H1781&gt;=ListeSeries!$D$2:$D$1045) * (DatasScan!H1781&lt;=ListeSeries!$E$2:$E$1045), 0)), "no match"))</f>
        <v/>
      </c>
      <c r="U1781" s="11" t="str" cm="1">
        <f t="array" ref="U1781">IF(ISBLANK(C1781),"",IFERROR(INDEX(ListeSeries!$F$2:$F$1045, MATCH(1, (DatasScan!G1781=ListeSeries!$B$2:$B$1045) * (DatasScan!H1781&gt;=ListeSeries!$D$2:$D$1045) * (DatasScan!H1781&lt;=ListeSeries!$E$2:$E$1045), 0)), "no match"))</f>
        <v/>
      </c>
    </row>
    <row r="1782" spans="1:21" ht="15" customHeight="1" x14ac:dyDescent="0.25">
      <c r="A1782" s="6" t="str">
        <f t="shared" si="289"/>
        <v/>
      </c>
      <c r="B1782" s="272"/>
      <c r="F1782" s="7" t="str">
        <f t="shared" si="292"/>
        <v/>
      </c>
      <c r="G1782" s="21" t="str">
        <f>IF(ISBLANK(C1782),"",_xlfn.XLOOKUP(_xlfn.XLOOKUP(VALUE(LEFT(C1782,4)),Souches!$B$2:$B$15000,Souches!$E$2:$E$15000),Varietes!$B$2:$B$500,Varietes!$C$2:$C$500))</f>
        <v/>
      </c>
      <c r="H1782" s="19" t="str">
        <f>IF(ISBLANK(C1782),"",_xlfn.XLOOKUP(VALUE(LEFT(C1782,4)),Souches!$B$2:$B$15000,Souches!$D$2:$D$15000))</f>
        <v/>
      </c>
      <c r="I1782" s="10" t="str">
        <f t="shared" si="290"/>
        <v/>
      </c>
      <c r="J1782" s="19" t="str">
        <f>IF(I1782="","",INT(('ObjProd (2)'!$C$25-I1782)/7 * (ABS('ObjProd (2)'!$C$25-I1782)&gt;=7)))</f>
        <v/>
      </c>
      <c r="K1782" s="10" t="str">
        <f>IF(I1782="","",
IF(AND(DATEDIF(I1782,'ObjProd (2)'!$C$25,"y")=0,DATEDIF(I1782,'ObjProd (2)'!$C$25,"ym")=0,
   INT(('ObjProd (2)'!$C$25-EDATE(I1782,DATEDIF(I1782,'ObjProd (2)'!$C$25,"y")*12+DATEDIF(I1782,'ObjProd (2)'!$C$25,"ym")))/7)=0),
   "&lt; 1 sem.",
   IF(DATEDIF(I1782,'ObjProd (2)'!$C$25,"y")&gt;0,DATEDIF(I1782,'ObjProd (2)'!$C$25,"y") &amp; " " &amp; IF(DATEDIF(I1782,'ObjProd (2)'!$C$25,"y")=1,"an ","ans "),"") &amp;
   IF(DATEDIF(I1782,'ObjProd (2)'!$C$25,"ym")&gt;0,DATEDIF(I1782,'ObjProd (2)'!$C$25,"ym") &amp; " mois ", "") &amp;
   IF(INT(('ObjProd (2)'!$C$25-EDATE(I1782,DATEDIF(I1782,'ObjProd (2)'!$C$25,"y")*12+DATEDIF(I1782,'ObjProd (2)'!$C$25,"ym")))/7)&gt;0,
      INT(('ObjProd (2)'!$C$25-EDATE(I1782,DATEDIF(I1782,'ObjProd (2)'!$C$25,"y")*12+DATEDIF(I1782,'ObjProd (2)'!$C$25,"ym")))/7) &amp; " sem.",
      "")
)
)</f>
        <v/>
      </c>
      <c r="L1782" s="11" t="str">
        <f t="shared" si="291"/>
        <v/>
      </c>
      <c r="M1782" s="9" t="str">
        <f t="shared" si="287"/>
        <v/>
      </c>
      <c r="N1782" s="9" t="str" cm="1">
        <f t="array" aca="1" ref="N1782" ca="1">LEFT(L1782, IF(ISNUMBER(SUBSTITUTE(_xludf.MID(L1782, 2, 1), ".", ",")), 1, 2))</f>
        <v/>
      </c>
      <c r="O1782" s="19" t="str">
        <f t="shared" ca="1" si="293"/>
        <v/>
      </c>
      <c r="P1782" s="9" t="str">
        <f t="shared" ca="1" si="294"/>
        <v/>
      </c>
      <c r="Q1782" s="9" t="str">
        <f t="shared" ca="1" si="295"/>
        <v/>
      </c>
      <c r="R1782" s="9" t="str">
        <f t="shared" si="288"/>
        <v/>
      </c>
      <c r="S1782" t="str" cm="1">
        <f t="array" ref="S1782">IF(ISBLANK(C1782),"",IFERROR(INDEX(ListeSeries!$A$2:$A$1045, MATCH(1, (DatasScan!G1782=ListeSeries!$B$2:$B$1045) * (DatasScan!H1782&gt;=ListeSeries!$D$2:$D$1045) * (DatasScan!H1782&lt;=ListeSeries!$E$2:$E$1045), 0)), "no match"))</f>
        <v/>
      </c>
      <c r="T1782" s="7" t="str" cm="1">
        <f t="array" ref="T1782">IF(ISBLANK(C1782),"",IFERROR(INDEX(ListeSeries!$C$2:$C$1045, MATCH(1, (DatasScan!G1782=ListeSeries!$B$2:$B$1045) * (DatasScan!H1782&gt;=ListeSeries!$D$2:$D$1045) * (DatasScan!H1782&lt;=ListeSeries!$E$2:$E$1045), 0)), "no match"))</f>
        <v/>
      </c>
      <c r="U1782" s="11" t="str" cm="1">
        <f t="array" ref="U1782">IF(ISBLANK(C1782),"",IFERROR(INDEX(ListeSeries!$F$2:$F$1045, MATCH(1, (DatasScan!G1782=ListeSeries!$B$2:$B$1045) * (DatasScan!H1782&gt;=ListeSeries!$D$2:$D$1045) * (DatasScan!H1782&lt;=ListeSeries!$E$2:$E$1045), 0)), "no match"))</f>
        <v/>
      </c>
    </row>
    <row r="1783" spans="1:21" ht="15" customHeight="1" x14ac:dyDescent="0.25">
      <c r="A1783" s="6" t="str">
        <f t="shared" si="289"/>
        <v/>
      </c>
      <c r="B1783" s="272"/>
      <c r="F1783" s="7" t="str">
        <f t="shared" si="292"/>
        <v/>
      </c>
      <c r="G1783" s="21" t="str">
        <f>IF(ISBLANK(C1783),"",_xlfn.XLOOKUP(_xlfn.XLOOKUP(VALUE(LEFT(C1783,4)),Souches!$B$2:$B$15000,Souches!$E$2:$E$15000),Varietes!$B$2:$B$500,Varietes!$C$2:$C$500))</f>
        <v/>
      </c>
      <c r="H1783" s="19" t="str">
        <f>IF(ISBLANK(C1783),"",_xlfn.XLOOKUP(VALUE(LEFT(C1783,4)),Souches!$B$2:$B$15000,Souches!$D$2:$D$15000))</f>
        <v/>
      </c>
      <c r="I1783" s="10" t="str">
        <f t="shared" si="290"/>
        <v/>
      </c>
      <c r="J1783" s="19" t="str">
        <f>IF(I1783="","",INT(('ObjProd (2)'!$C$25-I1783)/7 * (ABS('ObjProd (2)'!$C$25-I1783)&gt;=7)))</f>
        <v/>
      </c>
      <c r="K1783" s="10" t="str">
        <f>IF(I1783="","",
IF(AND(DATEDIF(I1783,'ObjProd (2)'!$C$25,"y")=0,DATEDIF(I1783,'ObjProd (2)'!$C$25,"ym")=0,
   INT(('ObjProd (2)'!$C$25-EDATE(I1783,DATEDIF(I1783,'ObjProd (2)'!$C$25,"y")*12+DATEDIF(I1783,'ObjProd (2)'!$C$25,"ym")))/7)=0),
   "&lt; 1 sem.",
   IF(DATEDIF(I1783,'ObjProd (2)'!$C$25,"y")&gt;0,DATEDIF(I1783,'ObjProd (2)'!$C$25,"y") &amp; " " &amp; IF(DATEDIF(I1783,'ObjProd (2)'!$C$25,"y")=1,"an ","ans "),"") &amp;
   IF(DATEDIF(I1783,'ObjProd (2)'!$C$25,"ym")&gt;0,DATEDIF(I1783,'ObjProd (2)'!$C$25,"ym") &amp; " mois ", "") &amp;
   IF(INT(('ObjProd (2)'!$C$25-EDATE(I1783,DATEDIF(I1783,'ObjProd (2)'!$C$25,"y")*12+DATEDIF(I1783,'ObjProd (2)'!$C$25,"ym")))/7)&gt;0,
      INT(('ObjProd (2)'!$C$25-EDATE(I1783,DATEDIF(I1783,'ObjProd (2)'!$C$25,"y")*12+DATEDIF(I1783,'ObjProd (2)'!$C$25,"ym")))/7) &amp; " sem.",
      "")
)
)</f>
        <v/>
      </c>
      <c r="L1783" s="11" t="str">
        <f t="shared" si="291"/>
        <v/>
      </c>
      <c r="M1783" s="9" t="str">
        <f t="shared" si="287"/>
        <v/>
      </c>
      <c r="N1783" s="9" t="str" cm="1">
        <f t="array" aca="1" ref="N1783" ca="1">LEFT(L1783, IF(ISNUMBER(SUBSTITUTE(_xludf.MID(L1783, 2, 1), ".", ",")), 1, 2))</f>
        <v/>
      </c>
      <c r="O1783" s="19" t="str">
        <f t="shared" ca="1" si="293"/>
        <v/>
      </c>
      <c r="P1783" s="9" t="str">
        <f t="shared" ca="1" si="294"/>
        <v/>
      </c>
      <c r="Q1783" s="9" t="str">
        <f t="shared" ca="1" si="295"/>
        <v/>
      </c>
      <c r="R1783" s="9" t="str">
        <f t="shared" si="288"/>
        <v/>
      </c>
      <c r="S1783" t="str" cm="1">
        <f t="array" ref="S1783">IF(ISBLANK(C1783),"",IFERROR(INDEX(ListeSeries!$A$2:$A$1045, MATCH(1, (DatasScan!G1783=ListeSeries!$B$2:$B$1045) * (DatasScan!H1783&gt;=ListeSeries!$D$2:$D$1045) * (DatasScan!H1783&lt;=ListeSeries!$E$2:$E$1045), 0)), "no match"))</f>
        <v/>
      </c>
      <c r="T1783" s="7" t="str" cm="1">
        <f t="array" ref="T1783">IF(ISBLANK(C1783),"",IFERROR(INDEX(ListeSeries!$C$2:$C$1045, MATCH(1, (DatasScan!G1783=ListeSeries!$B$2:$B$1045) * (DatasScan!H1783&gt;=ListeSeries!$D$2:$D$1045) * (DatasScan!H1783&lt;=ListeSeries!$E$2:$E$1045), 0)), "no match"))</f>
        <v/>
      </c>
      <c r="U1783" s="11" t="str" cm="1">
        <f t="array" ref="U1783">IF(ISBLANK(C1783),"",IFERROR(INDEX(ListeSeries!$F$2:$F$1045, MATCH(1, (DatasScan!G1783=ListeSeries!$B$2:$B$1045) * (DatasScan!H1783&gt;=ListeSeries!$D$2:$D$1045) * (DatasScan!H1783&lt;=ListeSeries!$E$2:$E$1045), 0)), "no match"))</f>
        <v/>
      </c>
    </row>
    <row r="1784" spans="1:21" ht="15" customHeight="1" x14ac:dyDescent="0.25">
      <c r="A1784" s="6" t="str">
        <f t="shared" si="289"/>
        <v/>
      </c>
      <c r="B1784" s="272"/>
      <c r="F1784" s="7" t="str">
        <f t="shared" si="292"/>
        <v/>
      </c>
      <c r="G1784" s="21" t="str">
        <f>IF(ISBLANK(C1784),"",_xlfn.XLOOKUP(_xlfn.XLOOKUP(VALUE(LEFT(C1784,4)),Souches!$B$2:$B$15000,Souches!$E$2:$E$15000),Varietes!$B$2:$B$500,Varietes!$C$2:$C$500))</f>
        <v/>
      </c>
      <c r="H1784" s="19" t="str">
        <f>IF(ISBLANK(C1784),"",_xlfn.XLOOKUP(VALUE(LEFT(C1784,4)),Souches!$B$2:$B$15000,Souches!$D$2:$D$15000))</f>
        <v/>
      </c>
      <c r="I1784" s="10" t="str">
        <f t="shared" si="290"/>
        <v/>
      </c>
      <c r="J1784" s="19" t="str">
        <f>IF(I1784="","",INT(('ObjProd (2)'!$C$25-I1784)/7 * (ABS('ObjProd (2)'!$C$25-I1784)&gt;=7)))</f>
        <v/>
      </c>
      <c r="K1784" s="10" t="str">
        <f>IF(I1784="","",
IF(AND(DATEDIF(I1784,'ObjProd (2)'!$C$25,"y")=0,DATEDIF(I1784,'ObjProd (2)'!$C$25,"ym")=0,
   INT(('ObjProd (2)'!$C$25-EDATE(I1784,DATEDIF(I1784,'ObjProd (2)'!$C$25,"y")*12+DATEDIF(I1784,'ObjProd (2)'!$C$25,"ym")))/7)=0),
   "&lt; 1 sem.",
   IF(DATEDIF(I1784,'ObjProd (2)'!$C$25,"y")&gt;0,DATEDIF(I1784,'ObjProd (2)'!$C$25,"y") &amp; " " &amp; IF(DATEDIF(I1784,'ObjProd (2)'!$C$25,"y")=1,"an ","ans "),"") &amp;
   IF(DATEDIF(I1784,'ObjProd (2)'!$C$25,"ym")&gt;0,DATEDIF(I1784,'ObjProd (2)'!$C$25,"ym") &amp; " mois ", "") &amp;
   IF(INT(('ObjProd (2)'!$C$25-EDATE(I1784,DATEDIF(I1784,'ObjProd (2)'!$C$25,"y")*12+DATEDIF(I1784,'ObjProd (2)'!$C$25,"ym")))/7)&gt;0,
      INT(('ObjProd (2)'!$C$25-EDATE(I1784,DATEDIF(I1784,'ObjProd (2)'!$C$25,"y")*12+DATEDIF(I1784,'ObjProd (2)'!$C$25,"ym")))/7) &amp; " sem.",
      "")
)
)</f>
        <v/>
      </c>
      <c r="L1784" s="11" t="str">
        <f t="shared" si="291"/>
        <v/>
      </c>
      <c r="M1784" s="9" t="str">
        <f t="shared" si="287"/>
        <v/>
      </c>
      <c r="N1784" s="9" t="str" cm="1">
        <f t="array" aca="1" ref="N1784" ca="1">LEFT(L1784, IF(ISNUMBER(SUBSTITUTE(_xludf.MID(L1784, 2, 1), ".", ",")), 1, 2))</f>
        <v/>
      </c>
      <c r="O1784" s="19" t="str">
        <f t="shared" ca="1" si="293"/>
        <v/>
      </c>
      <c r="P1784" s="9" t="str">
        <f t="shared" ca="1" si="294"/>
        <v/>
      </c>
      <c r="Q1784" s="9" t="str">
        <f t="shared" ca="1" si="295"/>
        <v/>
      </c>
      <c r="R1784" s="9" t="str">
        <f t="shared" si="288"/>
        <v/>
      </c>
      <c r="S1784" t="str" cm="1">
        <f t="array" ref="S1784">IF(ISBLANK(C1784),"",IFERROR(INDEX(ListeSeries!$A$2:$A$1045, MATCH(1, (DatasScan!G1784=ListeSeries!$B$2:$B$1045) * (DatasScan!H1784&gt;=ListeSeries!$D$2:$D$1045) * (DatasScan!H1784&lt;=ListeSeries!$E$2:$E$1045), 0)), "no match"))</f>
        <v/>
      </c>
      <c r="T1784" s="7" t="str" cm="1">
        <f t="array" ref="T1784">IF(ISBLANK(C1784),"",IFERROR(INDEX(ListeSeries!$C$2:$C$1045, MATCH(1, (DatasScan!G1784=ListeSeries!$B$2:$B$1045) * (DatasScan!H1784&gt;=ListeSeries!$D$2:$D$1045) * (DatasScan!H1784&lt;=ListeSeries!$E$2:$E$1045), 0)), "no match"))</f>
        <v/>
      </c>
      <c r="U1784" s="11" t="str" cm="1">
        <f t="array" ref="U1784">IF(ISBLANK(C1784),"",IFERROR(INDEX(ListeSeries!$F$2:$F$1045, MATCH(1, (DatasScan!G1784=ListeSeries!$B$2:$B$1045) * (DatasScan!H1784&gt;=ListeSeries!$D$2:$D$1045) * (DatasScan!H1784&lt;=ListeSeries!$E$2:$E$1045), 0)), "no match"))</f>
        <v/>
      </c>
    </row>
    <row r="1785" spans="1:21" ht="15" customHeight="1" x14ac:dyDescent="0.25">
      <c r="A1785" s="6" t="str">
        <f t="shared" si="289"/>
        <v/>
      </c>
      <c r="B1785" s="272"/>
      <c r="F1785" s="7" t="str">
        <f t="shared" si="292"/>
        <v/>
      </c>
      <c r="G1785" s="21" t="str">
        <f>IF(ISBLANK(C1785),"",_xlfn.XLOOKUP(_xlfn.XLOOKUP(VALUE(LEFT(C1785,4)),Souches!$B$2:$B$15000,Souches!$E$2:$E$15000),Varietes!$B$2:$B$500,Varietes!$C$2:$C$500))</f>
        <v/>
      </c>
      <c r="H1785" s="19" t="str">
        <f>IF(ISBLANK(C1785),"",_xlfn.XLOOKUP(VALUE(LEFT(C1785,4)),Souches!$B$2:$B$15000,Souches!$D$2:$D$15000))</f>
        <v/>
      </c>
      <c r="I1785" s="10" t="str">
        <f t="shared" si="290"/>
        <v/>
      </c>
      <c r="J1785" s="19" t="str">
        <f>IF(I1785="","",INT(('ObjProd (2)'!$C$25-I1785)/7 * (ABS('ObjProd (2)'!$C$25-I1785)&gt;=7)))</f>
        <v/>
      </c>
      <c r="K1785" s="10" t="str">
        <f>IF(I1785="","",
IF(AND(DATEDIF(I1785,'ObjProd (2)'!$C$25,"y")=0,DATEDIF(I1785,'ObjProd (2)'!$C$25,"ym")=0,
   INT(('ObjProd (2)'!$C$25-EDATE(I1785,DATEDIF(I1785,'ObjProd (2)'!$C$25,"y")*12+DATEDIF(I1785,'ObjProd (2)'!$C$25,"ym")))/7)=0),
   "&lt; 1 sem.",
   IF(DATEDIF(I1785,'ObjProd (2)'!$C$25,"y")&gt;0,DATEDIF(I1785,'ObjProd (2)'!$C$25,"y") &amp; " " &amp; IF(DATEDIF(I1785,'ObjProd (2)'!$C$25,"y")=1,"an ","ans "),"") &amp;
   IF(DATEDIF(I1785,'ObjProd (2)'!$C$25,"ym")&gt;0,DATEDIF(I1785,'ObjProd (2)'!$C$25,"ym") &amp; " mois ", "") &amp;
   IF(INT(('ObjProd (2)'!$C$25-EDATE(I1785,DATEDIF(I1785,'ObjProd (2)'!$C$25,"y")*12+DATEDIF(I1785,'ObjProd (2)'!$C$25,"ym")))/7)&gt;0,
      INT(('ObjProd (2)'!$C$25-EDATE(I1785,DATEDIF(I1785,'ObjProd (2)'!$C$25,"y")*12+DATEDIF(I1785,'ObjProd (2)'!$C$25,"ym")))/7) &amp; " sem.",
      "")
)
)</f>
        <v/>
      </c>
      <c r="L1785" s="11" t="str">
        <f t="shared" si="291"/>
        <v/>
      </c>
      <c r="M1785" s="9" t="str">
        <f t="shared" si="287"/>
        <v/>
      </c>
      <c r="N1785" s="9" t="str" cm="1">
        <f t="array" aca="1" ref="N1785" ca="1">LEFT(L1785, IF(ISNUMBER(SUBSTITUTE(_xludf.MID(L1785, 2, 1), ".", ",")), 1, 2))</f>
        <v/>
      </c>
      <c r="O1785" s="19" t="str">
        <f t="shared" ca="1" si="293"/>
        <v/>
      </c>
      <c r="P1785" s="9" t="str">
        <f t="shared" ca="1" si="294"/>
        <v/>
      </c>
      <c r="Q1785" s="9" t="str">
        <f t="shared" ca="1" si="295"/>
        <v/>
      </c>
      <c r="R1785" s="9" t="str">
        <f t="shared" si="288"/>
        <v/>
      </c>
      <c r="S1785" t="str" cm="1">
        <f t="array" ref="S1785">IF(ISBLANK(C1785),"",IFERROR(INDEX(ListeSeries!$A$2:$A$1045, MATCH(1, (DatasScan!G1785=ListeSeries!$B$2:$B$1045) * (DatasScan!H1785&gt;=ListeSeries!$D$2:$D$1045) * (DatasScan!H1785&lt;=ListeSeries!$E$2:$E$1045), 0)), "no match"))</f>
        <v/>
      </c>
      <c r="T1785" s="7" t="str" cm="1">
        <f t="array" ref="T1785">IF(ISBLANK(C1785),"",IFERROR(INDEX(ListeSeries!$C$2:$C$1045, MATCH(1, (DatasScan!G1785=ListeSeries!$B$2:$B$1045) * (DatasScan!H1785&gt;=ListeSeries!$D$2:$D$1045) * (DatasScan!H1785&lt;=ListeSeries!$E$2:$E$1045), 0)), "no match"))</f>
        <v/>
      </c>
      <c r="U1785" s="11" t="str" cm="1">
        <f t="array" ref="U1785">IF(ISBLANK(C1785),"",IFERROR(INDEX(ListeSeries!$F$2:$F$1045, MATCH(1, (DatasScan!G1785=ListeSeries!$B$2:$B$1045) * (DatasScan!H1785&gt;=ListeSeries!$D$2:$D$1045) * (DatasScan!H1785&lt;=ListeSeries!$E$2:$E$1045), 0)), "no match"))</f>
        <v/>
      </c>
    </row>
    <row r="1786" spans="1:21" ht="15" customHeight="1" x14ac:dyDescent="0.25">
      <c r="A1786" s="6" t="str">
        <f t="shared" si="289"/>
        <v/>
      </c>
      <c r="B1786" s="272"/>
      <c r="F1786" s="7" t="str">
        <f t="shared" si="292"/>
        <v/>
      </c>
      <c r="G1786" s="21" t="str">
        <f>IF(ISBLANK(C1786),"",_xlfn.XLOOKUP(_xlfn.XLOOKUP(VALUE(LEFT(C1786,4)),Souches!$B$2:$B$15000,Souches!$E$2:$E$15000),Varietes!$B$2:$B$500,Varietes!$C$2:$C$500))</f>
        <v/>
      </c>
      <c r="H1786" s="19" t="str">
        <f>IF(ISBLANK(C1786),"",_xlfn.XLOOKUP(VALUE(LEFT(C1786,4)),Souches!$B$2:$B$15000,Souches!$D$2:$D$15000))</f>
        <v/>
      </c>
      <c r="I1786" s="10" t="str">
        <f t="shared" si="290"/>
        <v/>
      </c>
      <c r="J1786" s="19" t="str">
        <f>IF(I1786="","",INT(('ObjProd (2)'!$C$25-I1786)/7 * (ABS('ObjProd (2)'!$C$25-I1786)&gt;=7)))</f>
        <v/>
      </c>
      <c r="K1786" s="10" t="str">
        <f>IF(I1786="","",
IF(AND(DATEDIF(I1786,'ObjProd (2)'!$C$25,"y")=0,DATEDIF(I1786,'ObjProd (2)'!$C$25,"ym")=0,
   INT(('ObjProd (2)'!$C$25-EDATE(I1786,DATEDIF(I1786,'ObjProd (2)'!$C$25,"y")*12+DATEDIF(I1786,'ObjProd (2)'!$C$25,"ym")))/7)=0),
   "&lt; 1 sem.",
   IF(DATEDIF(I1786,'ObjProd (2)'!$C$25,"y")&gt;0,DATEDIF(I1786,'ObjProd (2)'!$C$25,"y") &amp; " " &amp; IF(DATEDIF(I1786,'ObjProd (2)'!$C$25,"y")=1,"an ","ans "),"") &amp;
   IF(DATEDIF(I1786,'ObjProd (2)'!$C$25,"ym")&gt;0,DATEDIF(I1786,'ObjProd (2)'!$C$25,"ym") &amp; " mois ", "") &amp;
   IF(INT(('ObjProd (2)'!$C$25-EDATE(I1786,DATEDIF(I1786,'ObjProd (2)'!$C$25,"y")*12+DATEDIF(I1786,'ObjProd (2)'!$C$25,"ym")))/7)&gt;0,
      INT(('ObjProd (2)'!$C$25-EDATE(I1786,DATEDIF(I1786,'ObjProd (2)'!$C$25,"y")*12+DATEDIF(I1786,'ObjProd (2)'!$C$25,"ym")))/7) &amp; " sem.",
      "")
)
)</f>
        <v/>
      </c>
      <c r="L1786" s="11" t="str">
        <f t="shared" si="291"/>
        <v/>
      </c>
      <c r="M1786" s="9" t="str">
        <f t="shared" si="287"/>
        <v/>
      </c>
      <c r="N1786" s="9" t="str" cm="1">
        <f t="array" aca="1" ref="N1786" ca="1">LEFT(L1786, IF(ISNUMBER(SUBSTITUTE(_xludf.MID(L1786, 2, 1), ".", ",")), 1, 2))</f>
        <v/>
      </c>
      <c r="O1786" s="19" t="str">
        <f t="shared" ca="1" si="293"/>
        <v/>
      </c>
      <c r="P1786" s="9" t="str">
        <f t="shared" ca="1" si="294"/>
        <v/>
      </c>
      <c r="Q1786" s="9" t="str">
        <f t="shared" ca="1" si="295"/>
        <v/>
      </c>
      <c r="R1786" s="9" t="str">
        <f t="shared" si="288"/>
        <v/>
      </c>
      <c r="S1786" t="str" cm="1">
        <f t="array" ref="S1786">IF(ISBLANK(C1786),"",IFERROR(INDEX(ListeSeries!$A$2:$A$1045, MATCH(1, (DatasScan!G1786=ListeSeries!$B$2:$B$1045) * (DatasScan!H1786&gt;=ListeSeries!$D$2:$D$1045) * (DatasScan!H1786&lt;=ListeSeries!$E$2:$E$1045), 0)), "no match"))</f>
        <v/>
      </c>
      <c r="T1786" s="7" t="str" cm="1">
        <f t="array" ref="T1786">IF(ISBLANK(C1786),"",IFERROR(INDEX(ListeSeries!$C$2:$C$1045, MATCH(1, (DatasScan!G1786=ListeSeries!$B$2:$B$1045) * (DatasScan!H1786&gt;=ListeSeries!$D$2:$D$1045) * (DatasScan!H1786&lt;=ListeSeries!$E$2:$E$1045), 0)), "no match"))</f>
        <v/>
      </c>
      <c r="U1786" s="11" t="str" cm="1">
        <f t="array" ref="U1786">IF(ISBLANK(C1786),"",IFERROR(INDEX(ListeSeries!$F$2:$F$1045, MATCH(1, (DatasScan!G1786=ListeSeries!$B$2:$B$1045) * (DatasScan!H1786&gt;=ListeSeries!$D$2:$D$1045) * (DatasScan!H1786&lt;=ListeSeries!$E$2:$E$1045), 0)), "no match"))</f>
        <v/>
      </c>
    </row>
    <row r="1787" spans="1:21" ht="15" customHeight="1" x14ac:dyDescent="0.25">
      <c r="A1787" s="6" t="str">
        <f t="shared" si="289"/>
        <v/>
      </c>
      <c r="B1787" s="272"/>
      <c r="F1787" s="7" t="str">
        <f t="shared" si="292"/>
        <v/>
      </c>
      <c r="G1787" s="21" t="str">
        <f>IF(ISBLANK(C1787),"",_xlfn.XLOOKUP(_xlfn.XLOOKUP(VALUE(LEFT(C1787,4)),Souches!$B$2:$B$15000,Souches!$E$2:$E$15000),Varietes!$B$2:$B$500,Varietes!$C$2:$C$500))</f>
        <v/>
      </c>
      <c r="H1787" s="19" t="str">
        <f>IF(ISBLANK(C1787),"",_xlfn.XLOOKUP(VALUE(LEFT(C1787,4)),Souches!$B$2:$B$15000,Souches!$D$2:$D$15000))</f>
        <v/>
      </c>
      <c r="I1787" s="10" t="str">
        <f t="shared" si="290"/>
        <v/>
      </c>
      <c r="J1787" s="19" t="str">
        <f>IF(I1787="","",INT(('ObjProd (2)'!$C$25-I1787)/7 * (ABS('ObjProd (2)'!$C$25-I1787)&gt;=7)))</f>
        <v/>
      </c>
      <c r="K1787" s="10" t="str">
        <f>IF(I1787="","",
IF(AND(DATEDIF(I1787,'ObjProd (2)'!$C$25,"y")=0,DATEDIF(I1787,'ObjProd (2)'!$C$25,"ym")=0,
   INT(('ObjProd (2)'!$C$25-EDATE(I1787,DATEDIF(I1787,'ObjProd (2)'!$C$25,"y")*12+DATEDIF(I1787,'ObjProd (2)'!$C$25,"ym")))/7)=0),
   "&lt; 1 sem.",
   IF(DATEDIF(I1787,'ObjProd (2)'!$C$25,"y")&gt;0,DATEDIF(I1787,'ObjProd (2)'!$C$25,"y") &amp; " " &amp; IF(DATEDIF(I1787,'ObjProd (2)'!$C$25,"y")=1,"an ","ans "),"") &amp;
   IF(DATEDIF(I1787,'ObjProd (2)'!$C$25,"ym")&gt;0,DATEDIF(I1787,'ObjProd (2)'!$C$25,"ym") &amp; " mois ", "") &amp;
   IF(INT(('ObjProd (2)'!$C$25-EDATE(I1787,DATEDIF(I1787,'ObjProd (2)'!$C$25,"y")*12+DATEDIF(I1787,'ObjProd (2)'!$C$25,"ym")))/7)&gt;0,
      INT(('ObjProd (2)'!$C$25-EDATE(I1787,DATEDIF(I1787,'ObjProd (2)'!$C$25,"y")*12+DATEDIF(I1787,'ObjProd (2)'!$C$25,"ym")))/7) &amp; " sem.",
      "")
)
)</f>
        <v/>
      </c>
      <c r="L1787" s="11" t="str">
        <f t="shared" si="291"/>
        <v/>
      </c>
      <c r="M1787" s="9" t="str">
        <f t="shared" si="287"/>
        <v/>
      </c>
      <c r="N1787" s="9" t="str" cm="1">
        <f t="array" aca="1" ref="N1787" ca="1">LEFT(L1787, IF(ISNUMBER(SUBSTITUTE(_xludf.MID(L1787, 2, 1), ".", ",")), 1, 2))</f>
        <v/>
      </c>
      <c r="O1787" s="19" t="str">
        <f t="shared" ca="1" si="293"/>
        <v/>
      </c>
      <c r="P1787" s="9" t="str">
        <f t="shared" ca="1" si="294"/>
        <v/>
      </c>
      <c r="Q1787" s="9" t="str">
        <f t="shared" ca="1" si="295"/>
        <v/>
      </c>
      <c r="R1787" s="9" t="str">
        <f t="shared" si="288"/>
        <v/>
      </c>
      <c r="S1787" t="str" cm="1">
        <f t="array" ref="S1787">IF(ISBLANK(C1787),"",IFERROR(INDEX(ListeSeries!$A$2:$A$1045, MATCH(1, (DatasScan!G1787=ListeSeries!$B$2:$B$1045) * (DatasScan!H1787&gt;=ListeSeries!$D$2:$D$1045) * (DatasScan!H1787&lt;=ListeSeries!$E$2:$E$1045), 0)), "no match"))</f>
        <v/>
      </c>
      <c r="T1787" s="7" t="str" cm="1">
        <f t="array" ref="T1787">IF(ISBLANK(C1787),"",IFERROR(INDEX(ListeSeries!$C$2:$C$1045, MATCH(1, (DatasScan!G1787=ListeSeries!$B$2:$B$1045) * (DatasScan!H1787&gt;=ListeSeries!$D$2:$D$1045) * (DatasScan!H1787&lt;=ListeSeries!$E$2:$E$1045), 0)), "no match"))</f>
        <v/>
      </c>
      <c r="U1787" s="11" t="str" cm="1">
        <f t="array" ref="U1787">IF(ISBLANK(C1787),"",IFERROR(INDEX(ListeSeries!$F$2:$F$1045, MATCH(1, (DatasScan!G1787=ListeSeries!$B$2:$B$1045) * (DatasScan!H1787&gt;=ListeSeries!$D$2:$D$1045) * (DatasScan!H1787&lt;=ListeSeries!$E$2:$E$1045), 0)), "no match"))</f>
        <v/>
      </c>
    </row>
    <row r="1788" spans="1:21" ht="15" customHeight="1" x14ac:dyDescent="0.25">
      <c r="A1788" s="6" t="str">
        <f t="shared" si="289"/>
        <v/>
      </c>
      <c r="B1788" s="272"/>
      <c r="F1788" s="7" t="str">
        <f t="shared" si="292"/>
        <v/>
      </c>
      <c r="G1788" s="21" t="str">
        <f>IF(ISBLANK(C1788),"",_xlfn.XLOOKUP(_xlfn.XLOOKUP(VALUE(LEFT(C1788,4)),Souches!$B$2:$B$15000,Souches!$E$2:$E$15000),Varietes!$B$2:$B$500,Varietes!$C$2:$C$500))</f>
        <v/>
      </c>
      <c r="H1788" s="19" t="str">
        <f>IF(ISBLANK(C1788),"",_xlfn.XLOOKUP(VALUE(LEFT(C1788,4)),Souches!$B$2:$B$15000,Souches!$D$2:$D$15000))</f>
        <v/>
      </c>
      <c r="I1788" s="10" t="str">
        <f t="shared" si="290"/>
        <v/>
      </c>
      <c r="J1788" s="19" t="str">
        <f>IF(I1788="","",INT(('ObjProd (2)'!$C$25-I1788)/7 * (ABS('ObjProd (2)'!$C$25-I1788)&gt;=7)))</f>
        <v/>
      </c>
      <c r="K1788" s="10" t="str">
        <f>IF(I1788="","",
IF(AND(DATEDIF(I1788,'ObjProd (2)'!$C$25,"y")=0,DATEDIF(I1788,'ObjProd (2)'!$C$25,"ym")=0,
   INT(('ObjProd (2)'!$C$25-EDATE(I1788,DATEDIF(I1788,'ObjProd (2)'!$C$25,"y")*12+DATEDIF(I1788,'ObjProd (2)'!$C$25,"ym")))/7)=0),
   "&lt; 1 sem.",
   IF(DATEDIF(I1788,'ObjProd (2)'!$C$25,"y")&gt;0,DATEDIF(I1788,'ObjProd (2)'!$C$25,"y") &amp; " " &amp; IF(DATEDIF(I1788,'ObjProd (2)'!$C$25,"y")=1,"an ","ans "),"") &amp;
   IF(DATEDIF(I1788,'ObjProd (2)'!$C$25,"ym")&gt;0,DATEDIF(I1788,'ObjProd (2)'!$C$25,"ym") &amp; " mois ", "") &amp;
   IF(INT(('ObjProd (2)'!$C$25-EDATE(I1788,DATEDIF(I1788,'ObjProd (2)'!$C$25,"y")*12+DATEDIF(I1788,'ObjProd (2)'!$C$25,"ym")))/7)&gt;0,
      INT(('ObjProd (2)'!$C$25-EDATE(I1788,DATEDIF(I1788,'ObjProd (2)'!$C$25,"y")*12+DATEDIF(I1788,'ObjProd (2)'!$C$25,"ym")))/7) &amp; " sem.",
      "")
)
)</f>
        <v/>
      </c>
      <c r="L1788" s="11" t="str">
        <f t="shared" si="291"/>
        <v/>
      </c>
      <c r="M1788" s="9" t="str">
        <f t="shared" si="287"/>
        <v/>
      </c>
      <c r="N1788" s="9" t="str" cm="1">
        <f t="array" aca="1" ref="N1788" ca="1">LEFT(L1788, IF(ISNUMBER(SUBSTITUTE(_xludf.MID(L1788, 2, 1), ".", ",")), 1, 2))</f>
        <v/>
      </c>
      <c r="O1788" s="19" t="str">
        <f t="shared" ca="1" si="293"/>
        <v/>
      </c>
      <c r="P1788" s="9" t="str">
        <f t="shared" ca="1" si="294"/>
        <v/>
      </c>
      <c r="Q1788" s="9" t="str">
        <f t="shared" ca="1" si="295"/>
        <v/>
      </c>
      <c r="R1788" s="9" t="str">
        <f t="shared" si="288"/>
        <v/>
      </c>
      <c r="S1788" t="str" cm="1">
        <f t="array" ref="S1788">IF(ISBLANK(C1788),"",IFERROR(INDEX(ListeSeries!$A$2:$A$1045, MATCH(1, (DatasScan!G1788=ListeSeries!$B$2:$B$1045) * (DatasScan!H1788&gt;=ListeSeries!$D$2:$D$1045) * (DatasScan!H1788&lt;=ListeSeries!$E$2:$E$1045), 0)), "no match"))</f>
        <v/>
      </c>
      <c r="T1788" s="7" t="str" cm="1">
        <f t="array" ref="T1788">IF(ISBLANK(C1788),"",IFERROR(INDEX(ListeSeries!$C$2:$C$1045, MATCH(1, (DatasScan!G1788=ListeSeries!$B$2:$B$1045) * (DatasScan!H1788&gt;=ListeSeries!$D$2:$D$1045) * (DatasScan!H1788&lt;=ListeSeries!$E$2:$E$1045), 0)), "no match"))</f>
        <v/>
      </c>
      <c r="U1788" s="11" t="str" cm="1">
        <f t="array" ref="U1788">IF(ISBLANK(C1788),"",IFERROR(INDEX(ListeSeries!$F$2:$F$1045, MATCH(1, (DatasScan!G1788=ListeSeries!$B$2:$B$1045) * (DatasScan!H1788&gt;=ListeSeries!$D$2:$D$1045) * (DatasScan!H1788&lt;=ListeSeries!$E$2:$E$1045), 0)), "no match"))</f>
        <v/>
      </c>
    </row>
    <row r="1789" spans="1:21" ht="15" customHeight="1" x14ac:dyDescent="0.25">
      <c r="A1789" s="6" t="str">
        <f t="shared" si="289"/>
        <v/>
      </c>
      <c r="B1789" s="272"/>
      <c r="F1789" s="7" t="str">
        <f t="shared" si="292"/>
        <v/>
      </c>
      <c r="G1789" s="21" t="str">
        <f>IF(ISBLANK(C1789),"",_xlfn.XLOOKUP(_xlfn.XLOOKUP(VALUE(LEFT(C1789,4)),Souches!$B$2:$B$15000,Souches!$E$2:$E$15000),Varietes!$B$2:$B$500,Varietes!$C$2:$C$500))</f>
        <v/>
      </c>
      <c r="H1789" s="19" t="str">
        <f>IF(ISBLANK(C1789),"",_xlfn.XLOOKUP(VALUE(LEFT(C1789,4)),Souches!$B$2:$B$15000,Souches!$D$2:$D$15000))</f>
        <v/>
      </c>
      <c r="I1789" s="10" t="str">
        <f t="shared" si="290"/>
        <v/>
      </c>
      <c r="J1789" s="19" t="str">
        <f>IF(I1789="","",INT(('ObjProd (2)'!$C$25-I1789)/7 * (ABS('ObjProd (2)'!$C$25-I1789)&gt;=7)))</f>
        <v/>
      </c>
      <c r="K1789" s="10" t="str">
        <f>IF(I1789="","",
IF(AND(DATEDIF(I1789,'ObjProd (2)'!$C$25,"y")=0,DATEDIF(I1789,'ObjProd (2)'!$C$25,"ym")=0,
   INT(('ObjProd (2)'!$C$25-EDATE(I1789,DATEDIF(I1789,'ObjProd (2)'!$C$25,"y")*12+DATEDIF(I1789,'ObjProd (2)'!$C$25,"ym")))/7)=0),
   "&lt; 1 sem.",
   IF(DATEDIF(I1789,'ObjProd (2)'!$C$25,"y")&gt;0,DATEDIF(I1789,'ObjProd (2)'!$C$25,"y") &amp; " " &amp; IF(DATEDIF(I1789,'ObjProd (2)'!$C$25,"y")=1,"an ","ans "),"") &amp;
   IF(DATEDIF(I1789,'ObjProd (2)'!$C$25,"ym")&gt;0,DATEDIF(I1789,'ObjProd (2)'!$C$25,"ym") &amp; " mois ", "") &amp;
   IF(INT(('ObjProd (2)'!$C$25-EDATE(I1789,DATEDIF(I1789,'ObjProd (2)'!$C$25,"y")*12+DATEDIF(I1789,'ObjProd (2)'!$C$25,"ym")))/7)&gt;0,
      INT(('ObjProd (2)'!$C$25-EDATE(I1789,DATEDIF(I1789,'ObjProd (2)'!$C$25,"y")*12+DATEDIF(I1789,'ObjProd (2)'!$C$25,"ym")))/7) &amp; " sem.",
      "")
)
)</f>
        <v/>
      </c>
      <c r="L1789" s="11" t="str">
        <f t="shared" si="291"/>
        <v/>
      </c>
      <c r="M1789" s="9" t="str">
        <f t="shared" si="287"/>
        <v/>
      </c>
      <c r="N1789" s="9" t="str" cm="1">
        <f t="array" aca="1" ref="N1789" ca="1">LEFT(L1789, IF(ISNUMBER(SUBSTITUTE(_xludf.MID(L1789, 2, 1), ".", ",")), 1, 2))</f>
        <v/>
      </c>
      <c r="O1789" s="19" t="str">
        <f t="shared" ca="1" si="293"/>
        <v/>
      </c>
      <c r="P1789" s="9" t="str">
        <f t="shared" ca="1" si="294"/>
        <v/>
      </c>
      <c r="Q1789" s="9" t="str">
        <f t="shared" ca="1" si="295"/>
        <v/>
      </c>
      <c r="R1789" s="9" t="str">
        <f t="shared" si="288"/>
        <v/>
      </c>
      <c r="S1789" t="str" cm="1">
        <f t="array" ref="S1789">IF(ISBLANK(C1789),"",IFERROR(INDEX(ListeSeries!$A$2:$A$1045, MATCH(1, (DatasScan!G1789=ListeSeries!$B$2:$B$1045) * (DatasScan!H1789&gt;=ListeSeries!$D$2:$D$1045) * (DatasScan!H1789&lt;=ListeSeries!$E$2:$E$1045), 0)), "no match"))</f>
        <v/>
      </c>
      <c r="T1789" s="7" t="str" cm="1">
        <f t="array" ref="T1789">IF(ISBLANK(C1789),"",IFERROR(INDEX(ListeSeries!$C$2:$C$1045, MATCH(1, (DatasScan!G1789=ListeSeries!$B$2:$B$1045) * (DatasScan!H1789&gt;=ListeSeries!$D$2:$D$1045) * (DatasScan!H1789&lt;=ListeSeries!$E$2:$E$1045), 0)), "no match"))</f>
        <v/>
      </c>
      <c r="U1789" s="11" t="str" cm="1">
        <f t="array" ref="U1789">IF(ISBLANK(C1789),"",IFERROR(INDEX(ListeSeries!$F$2:$F$1045, MATCH(1, (DatasScan!G1789=ListeSeries!$B$2:$B$1045) * (DatasScan!H1789&gt;=ListeSeries!$D$2:$D$1045) * (DatasScan!H1789&lt;=ListeSeries!$E$2:$E$1045), 0)), "no match"))</f>
        <v/>
      </c>
    </row>
    <row r="1790" spans="1:21" ht="15" customHeight="1" x14ac:dyDescent="0.25">
      <c r="A1790" s="6" t="str">
        <f t="shared" si="289"/>
        <v/>
      </c>
      <c r="B1790" s="272"/>
      <c r="F1790" s="7" t="str">
        <f t="shared" si="292"/>
        <v/>
      </c>
      <c r="G1790" s="21" t="str">
        <f>IF(ISBLANK(C1790),"",_xlfn.XLOOKUP(_xlfn.XLOOKUP(VALUE(LEFT(C1790,4)),Souches!$B$2:$B$15000,Souches!$E$2:$E$15000),Varietes!$B$2:$B$500,Varietes!$C$2:$C$500))</f>
        <v/>
      </c>
      <c r="H1790" s="19" t="str">
        <f>IF(ISBLANK(C1790),"",_xlfn.XLOOKUP(VALUE(LEFT(C1790,4)),Souches!$B$2:$B$15000,Souches!$D$2:$D$15000))</f>
        <v/>
      </c>
      <c r="I1790" s="10" t="str">
        <f t="shared" si="290"/>
        <v/>
      </c>
      <c r="J1790" s="19" t="str">
        <f>IF(I1790="","",INT(('ObjProd (2)'!$C$25-I1790)/7 * (ABS('ObjProd (2)'!$C$25-I1790)&gt;=7)))</f>
        <v/>
      </c>
      <c r="K1790" s="10" t="str">
        <f>IF(I1790="","",
IF(AND(DATEDIF(I1790,'ObjProd (2)'!$C$25,"y")=0,DATEDIF(I1790,'ObjProd (2)'!$C$25,"ym")=0,
   INT(('ObjProd (2)'!$C$25-EDATE(I1790,DATEDIF(I1790,'ObjProd (2)'!$C$25,"y")*12+DATEDIF(I1790,'ObjProd (2)'!$C$25,"ym")))/7)=0),
   "&lt; 1 sem.",
   IF(DATEDIF(I1790,'ObjProd (2)'!$C$25,"y")&gt;0,DATEDIF(I1790,'ObjProd (2)'!$C$25,"y") &amp; " " &amp; IF(DATEDIF(I1790,'ObjProd (2)'!$C$25,"y")=1,"an ","ans "),"") &amp;
   IF(DATEDIF(I1790,'ObjProd (2)'!$C$25,"ym")&gt;0,DATEDIF(I1790,'ObjProd (2)'!$C$25,"ym") &amp; " mois ", "") &amp;
   IF(INT(('ObjProd (2)'!$C$25-EDATE(I1790,DATEDIF(I1790,'ObjProd (2)'!$C$25,"y")*12+DATEDIF(I1790,'ObjProd (2)'!$C$25,"ym")))/7)&gt;0,
      INT(('ObjProd (2)'!$C$25-EDATE(I1790,DATEDIF(I1790,'ObjProd (2)'!$C$25,"y")*12+DATEDIF(I1790,'ObjProd (2)'!$C$25,"ym")))/7) &amp; " sem.",
      "")
)
)</f>
        <v/>
      </c>
      <c r="L1790" s="11" t="str">
        <f t="shared" si="291"/>
        <v/>
      </c>
      <c r="M1790" s="9" t="str">
        <f t="shared" si="287"/>
        <v/>
      </c>
      <c r="N1790" s="9" t="str" cm="1">
        <f t="array" aca="1" ref="N1790" ca="1">LEFT(L1790, IF(ISNUMBER(SUBSTITUTE(_xludf.MID(L1790, 2, 1), ".", ",")), 1, 2))</f>
        <v/>
      </c>
      <c r="O1790" s="19" t="str">
        <f t="shared" ca="1" si="293"/>
        <v/>
      </c>
      <c r="P1790" s="9" t="str">
        <f t="shared" ca="1" si="294"/>
        <v/>
      </c>
      <c r="Q1790" s="9" t="str">
        <f t="shared" ca="1" si="295"/>
        <v/>
      </c>
      <c r="R1790" s="9" t="str">
        <f t="shared" si="288"/>
        <v/>
      </c>
      <c r="S1790" t="str" cm="1">
        <f t="array" ref="S1790">IF(ISBLANK(C1790),"",IFERROR(INDEX(ListeSeries!$A$2:$A$1045, MATCH(1, (DatasScan!G1790=ListeSeries!$B$2:$B$1045) * (DatasScan!H1790&gt;=ListeSeries!$D$2:$D$1045) * (DatasScan!H1790&lt;=ListeSeries!$E$2:$E$1045), 0)), "no match"))</f>
        <v/>
      </c>
      <c r="T1790" s="7" t="str" cm="1">
        <f t="array" ref="T1790">IF(ISBLANK(C1790),"",IFERROR(INDEX(ListeSeries!$C$2:$C$1045, MATCH(1, (DatasScan!G1790=ListeSeries!$B$2:$B$1045) * (DatasScan!H1790&gt;=ListeSeries!$D$2:$D$1045) * (DatasScan!H1790&lt;=ListeSeries!$E$2:$E$1045), 0)), "no match"))</f>
        <v/>
      </c>
      <c r="U1790" s="11" t="str" cm="1">
        <f t="array" ref="U1790">IF(ISBLANK(C1790),"",IFERROR(INDEX(ListeSeries!$F$2:$F$1045, MATCH(1, (DatasScan!G1790=ListeSeries!$B$2:$B$1045) * (DatasScan!H1790&gt;=ListeSeries!$D$2:$D$1045) * (DatasScan!H1790&lt;=ListeSeries!$E$2:$E$1045), 0)), "no match"))</f>
        <v/>
      </c>
    </row>
    <row r="1791" spans="1:21" ht="15" customHeight="1" x14ac:dyDescent="0.25">
      <c r="A1791" s="6" t="str">
        <f t="shared" si="289"/>
        <v/>
      </c>
      <c r="B1791" s="272"/>
      <c r="F1791" s="7" t="str">
        <f t="shared" si="292"/>
        <v/>
      </c>
      <c r="G1791" s="21" t="str">
        <f>IF(ISBLANK(C1791),"",_xlfn.XLOOKUP(_xlfn.XLOOKUP(VALUE(LEFT(C1791,4)),Souches!$B$2:$B$15000,Souches!$E$2:$E$15000),Varietes!$B$2:$B$500,Varietes!$C$2:$C$500))</f>
        <v/>
      </c>
      <c r="H1791" s="19" t="str">
        <f>IF(ISBLANK(C1791),"",_xlfn.XLOOKUP(VALUE(LEFT(C1791,4)),Souches!$B$2:$B$15000,Souches!$D$2:$D$15000))</f>
        <v/>
      </c>
      <c r="I1791" s="10" t="str">
        <f t="shared" si="290"/>
        <v/>
      </c>
      <c r="J1791" s="19" t="str">
        <f>IF(I1791="","",INT(('ObjProd (2)'!$C$25-I1791)/7 * (ABS('ObjProd (2)'!$C$25-I1791)&gt;=7)))</f>
        <v/>
      </c>
      <c r="K1791" s="10" t="str">
        <f>IF(I1791="","",
IF(AND(DATEDIF(I1791,'ObjProd (2)'!$C$25,"y")=0,DATEDIF(I1791,'ObjProd (2)'!$C$25,"ym")=0,
   INT(('ObjProd (2)'!$C$25-EDATE(I1791,DATEDIF(I1791,'ObjProd (2)'!$C$25,"y")*12+DATEDIF(I1791,'ObjProd (2)'!$C$25,"ym")))/7)=0),
   "&lt; 1 sem.",
   IF(DATEDIF(I1791,'ObjProd (2)'!$C$25,"y")&gt;0,DATEDIF(I1791,'ObjProd (2)'!$C$25,"y") &amp; " " &amp; IF(DATEDIF(I1791,'ObjProd (2)'!$C$25,"y")=1,"an ","ans "),"") &amp;
   IF(DATEDIF(I1791,'ObjProd (2)'!$C$25,"ym")&gt;0,DATEDIF(I1791,'ObjProd (2)'!$C$25,"ym") &amp; " mois ", "") &amp;
   IF(INT(('ObjProd (2)'!$C$25-EDATE(I1791,DATEDIF(I1791,'ObjProd (2)'!$C$25,"y")*12+DATEDIF(I1791,'ObjProd (2)'!$C$25,"ym")))/7)&gt;0,
      INT(('ObjProd (2)'!$C$25-EDATE(I1791,DATEDIF(I1791,'ObjProd (2)'!$C$25,"y")*12+DATEDIF(I1791,'ObjProd (2)'!$C$25,"ym")))/7) &amp; " sem.",
      "")
)
)</f>
        <v/>
      </c>
      <c r="L1791" s="11" t="str">
        <f t="shared" si="291"/>
        <v/>
      </c>
      <c r="M1791" s="9" t="str">
        <f t="shared" si="287"/>
        <v/>
      </c>
      <c r="N1791" s="9" t="str" cm="1">
        <f t="array" aca="1" ref="N1791" ca="1">LEFT(L1791, IF(ISNUMBER(SUBSTITUTE(_xludf.MID(L1791, 2, 1), ".", ",")), 1, 2))</f>
        <v/>
      </c>
      <c r="O1791" s="19" t="str">
        <f t="shared" ca="1" si="293"/>
        <v/>
      </c>
      <c r="P1791" s="9" t="str">
        <f t="shared" ca="1" si="294"/>
        <v/>
      </c>
      <c r="Q1791" s="9" t="str">
        <f t="shared" ca="1" si="295"/>
        <v/>
      </c>
      <c r="R1791" s="9" t="str">
        <f t="shared" si="288"/>
        <v/>
      </c>
      <c r="S1791" t="str" cm="1">
        <f t="array" ref="S1791">IF(ISBLANK(C1791),"",IFERROR(INDEX(ListeSeries!$A$2:$A$1045, MATCH(1, (DatasScan!G1791=ListeSeries!$B$2:$B$1045) * (DatasScan!H1791&gt;=ListeSeries!$D$2:$D$1045) * (DatasScan!H1791&lt;=ListeSeries!$E$2:$E$1045), 0)), "no match"))</f>
        <v/>
      </c>
      <c r="T1791" s="7" t="str" cm="1">
        <f t="array" ref="T1791">IF(ISBLANK(C1791),"",IFERROR(INDEX(ListeSeries!$C$2:$C$1045, MATCH(1, (DatasScan!G1791=ListeSeries!$B$2:$B$1045) * (DatasScan!H1791&gt;=ListeSeries!$D$2:$D$1045) * (DatasScan!H1791&lt;=ListeSeries!$E$2:$E$1045), 0)), "no match"))</f>
        <v/>
      </c>
      <c r="U1791" s="11" t="str" cm="1">
        <f t="array" ref="U1791">IF(ISBLANK(C1791),"",IFERROR(INDEX(ListeSeries!$F$2:$F$1045, MATCH(1, (DatasScan!G1791=ListeSeries!$B$2:$B$1045) * (DatasScan!H1791&gt;=ListeSeries!$D$2:$D$1045) * (DatasScan!H1791&lt;=ListeSeries!$E$2:$E$1045), 0)), "no match"))</f>
        <v/>
      </c>
    </row>
    <row r="1792" spans="1:21" ht="15" customHeight="1" x14ac:dyDescent="0.25">
      <c r="A1792" s="6" t="str">
        <f t="shared" si="289"/>
        <v/>
      </c>
      <c r="B1792" s="272"/>
      <c r="F1792" s="7" t="str">
        <f t="shared" si="292"/>
        <v/>
      </c>
      <c r="G1792" s="21" t="str">
        <f>IF(ISBLANK(C1792),"",_xlfn.XLOOKUP(_xlfn.XLOOKUP(VALUE(LEFT(C1792,4)),Souches!$B$2:$B$15000,Souches!$E$2:$E$15000),Varietes!$B$2:$B$500,Varietes!$C$2:$C$500))</f>
        <v/>
      </c>
      <c r="H1792" s="19" t="str">
        <f>IF(ISBLANK(C1792),"",_xlfn.XLOOKUP(VALUE(LEFT(C1792,4)),Souches!$B$2:$B$15000,Souches!$D$2:$D$15000))</f>
        <v/>
      </c>
      <c r="I1792" s="10" t="str">
        <f t="shared" si="290"/>
        <v/>
      </c>
      <c r="J1792" s="19" t="str">
        <f>IF(I1792="","",INT(('ObjProd (2)'!$C$25-I1792)/7 * (ABS('ObjProd (2)'!$C$25-I1792)&gt;=7)))</f>
        <v/>
      </c>
      <c r="K1792" s="10" t="str">
        <f>IF(I1792="","",
IF(AND(DATEDIF(I1792,'ObjProd (2)'!$C$25,"y")=0,DATEDIF(I1792,'ObjProd (2)'!$C$25,"ym")=0,
   INT(('ObjProd (2)'!$C$25-EDATE(I1792,DATEDIF(I1792,'ObjProd (2)'!$C$25,"y")*12+DATEDIF(I1792,'ObjProd (2)'!$C$25,"ym")))/7)=0),
   "&lt; 1 sem.",
   IF(DATEDIF(I1792,'ObjProd (2)'!$C$25,"y")&gt;0,DATEDIF(I1792,'ObjProd (2)'!$C$25,"y") &amp; " " &amp; IF(DATEDIF(I1792,'ObjProd (2)'!$C$25,"y")=1,"an ","ans "),"") &amp;
   IF(DATEDIF(I1792,'ObjProd (2)'!$C$25,"ym")&gt;0,DATEDIF(I1792,'ObjProd (2)'!$C$25,"ym") &amp; " mois ", "") &amp;
   IF(INT(('ObjProd (2)'!$C$25-EDATE(I1792,DATEDIF(I1792,'ObjProd (2)'!$C$25,"y")*12+DATEDIF(I1792,'ObjProd (2)'!$C$25,"ym")))/7)&gt;0,
      INT(('ObjProd (2)'!$C$25-EDATE(I1792,DATEDIF(I1792,'ObjProd (2)'!$C$25,"y")*12+DATEDIF(I1792,'ObjProd (2)'!$C$25,"ym")))/7) &amp; " sem.",
      "")
)
)</f>
        <v/>
      </c>
      <c r="L1792" s="11" t="str">
        <f t="shared" si="291"/>
        <v/>
      </c>
      <c r="M1792" s="9" t="str">
        <f t="shared" ref="M1792:M1855" si="296">IF(OR(D1792&gt;0, E1792&gt;0), D1792*14+E1792,"")</f>
        <v/>
      </c>
      <c r="N1792" s="9" t="str" cm="1">
        <f t="array" aca="1" ref="N1792" ca="1">LEFT(L1792, IF(ISNUMBER(SUBSTITUTE(_xludf.MID(L1792, 2, 1), ".", ",")), 1, 2))</f>
        <v/>
      </c>
      <c r="O1792" s="19" t="str">
        <f t="shared" ca="1" si="293"/>
        <v/>
      </c>
      <c r="P1792" s="9" t="str">
        <f t="shared" ca="1" si="294"/>
        <v/>
      </c>
      <c r="Q1792" s="9" t="str">
        <f t="shared" ca="1" si="295"/>
        <v/>
      </c>
      <c r="R1792" s="9" t="str">
        <f t="shared" ref="R1792:R1855" si="297">IF(ISBLANK(C1792),"",P1792&amp;Q1792)</f>
        <v/>
      </c>
      <c r="S1792" t="str" cm="1">
        <f t="array" ref="S1792">IF(ISBLANK(C1792),"",IFERROR(INDEX(ListeSeries!$A$2:$A$1045, MATCH(1, (DatasScan!G1792=ListeSeries!$B$2:$B$1045) * (DatasScan!H1792&gt;=ListeSeries!$D$2:$D$1045) * (DatasScan!H1792&lt;=ListeSeries!$E$2:$E$1045), 0)), "no match"))</f>
        <v/>
      </c>
      <c r="T1792" s="7" t="str" cm="1">
        <f t="array" ref="T1792">IF(ISBLANK(C1792),"",IFERROR(INDEX(ListeSeries!$C$2:$C$1045, MATCH(1, (DatasScan!G1792=ListeSeries!$B$2:$B$1045) * (DatasScan!H1792&gt;=ListeSeries!$D$2:$D$1045) * (DatasScan!H1792&lt;=ListeSeries!$E$2:$E$1045), 0)), "no match"))</f>
        <v/>
      </c>
      <c r="U1792" s="11" t="str" cm="1">
        <f t="array" ref="U1792">IF(ISBLANK(C1792),"",IFERROR(INDEX(ListeSeries!$F$2:$F$1045, MATCH(1, (DatasScan!G1792=ListeSeries!$B$2:$B$1045) * (DatasScan!H1792&gt;=ListeSeries!$D$2:$D$1045) * (DatasScan!H1792&lt;=ListeSeries!$E$2:$E$1045), 0)), "no match"))</f>
        <v/>
      </c>
    </row>
    <row r="1793" spans="1:21" ht="15" customHeight="1" x14ac:dyDescent="0.25">
      <c r="A1793" s="6" t="str">
        <f t="shared" ref="A1793:A1856" si="298">IF(B1793="CHF","CHF",IF(B1793="CHF 2","CHF hangar",LEFT(B1793,1)))</f>
        <v/>
      </c>
      <c r="B1793" s="272"/>
      <c r="F1793" s="7" t="str">
        <f t="shared" si="292"/>
        <v/>
      </c>
      <c r="G1793" s="21" t="str">
        <f>IF(ISBLANK(C1793),"",_xlfn.XLOOKUP(_xlfn.XLOOKUP(VALUE(LEFT(C1793,4)),Souches!$B$2:$B$15000,Souches!$E$2:$E$15000),Varietes!$B$2:$B$500,Varietes!$C$2:$C$500))</f>
        <v/>
      </c>
      <c r="H1793" s="19" t="str">
        <f>IF(ISBLANK(C1793),"",_xlfn.XLOOKUP(VALUE(LEFT(C1793,4)),Souches!$B$2:$B$15000,Souches!$D$2:$D$15000))</f>
        <v/>
      </c>
      <c r="I1793" s="10" t="str">
        <f t="shared" si="290"/>
        <v/>
      </c>
      <c r="J1793" s="19" t="str">
        <f>IF(I1793="","",INT(('ObjProd (2)'!$C$25-I1793)/7 * (ABS('ObjProd (2)'!$C$25-I1793)&gt;=7)))</f>
        <v/>
      </c>
      <c r="K1793" s="10" t="str">
        <f>IF(I1793="","",
IF(AND(DATEDIF(I1793,'ObjProd (2)'!$C$25,"y")=0,DATEDIF(I1793,'ObjProd (2)'!$C$25,"ym")=0,
   INT(('ObjProd (2)'!$C$25-EDATE(I1793,DATEDIF(I1793,'ObjProd (2)'!$C$25,"y")*12+DATEDIF(I1793,'ObjProd (2)'!$C$25,"ym")))/7)=0),
   "&lt; 1 sem.",
   IF(DATEDIF(I1793,'ObjProd (2)'!$C$25,"y")&gt;0,DATEDIF(I1793,'ObjProd (2)'!$C$25,"y") &amp; " " &amp; IF(DATEDIF(I1793,'ObjProd (2)'!$C$25,"y")=1,"an ","ans "),"") &amp;
   IF(DATEDIF(I1793,'ObjProd (2)'!$C$25,"ym")&gt;0,DATEDIF(I1793,'ObjProd (2)'!$C$25,"ym") &amp; " mois ", "") &amp;
   IF(INT(('ObjProd (2)'!$C$25-EDATE(I1793,DATEDIF(I1793,'ObjProd (2)'!$C$25,"y")*12+DATEDIF(I1793,'ObjProd (2)'!$C$25,"ym")))/7)&gt;0,
      INT(('ObjProd (2)'!$C$25-EDATE(I1793,DATEDIF(I1793,'ObjProd (2)'!$C$25,"y")*12+DATEDIF(I1793,'ObjProd (2)'!$C$25,"ym")))/7) &amp; " sem.",
      "")
)
)</f>
        <v/>
      </c>
      <c r="L1793" s="11" t="str">
        <f t="shared" si="291"/>
        <v/>
      </c>
      <c r="M1793" s="9" t="str">
        <f t="shared" si="296"/>
        <v/>
      </c>
      <c r="N1793" s="9" t="str" cm="1">
        <f t="array" aca="1" ref="N1793" ca="1">LEFT(L1793, IF(ISNUMBER(SUBSTITUTE(_xludf.MID(L1793, 2, 1), ".", ",")), 1, 2))</f>
        <v/>
      </c>
      <c r="O1793" s="19" t="str">
        <f t="shared" ca="1" si="293"/>
        <v/>
      </c>
      <c r="P1793" s="9" t="str">
        <f t="shared" ca="1" si="294"/>
        <v/>
      </c>
      <c r="Q1793" s="9" t="str">
        <f t="shared" ca="1" si="295"/>
        <v/>
      </c>
      <c r="R1793" s="9" t="str">
        <f t="shared" si="297"/>
        <v/>
      </c>
      <c r="S1793" t="str" cm="1">
        <f t="array" ref="S1793">IF(ISBLANK(C1793),"",IFERROR(INDEX(ListeSeries!$A$2:$A$1045, MATCH(1, (DatasScan!G1793=ListeSeries!$B$2:$B$1045) * (DatasScan!H1793&gt;=ListeSeries!$D$2:$D$1045) * (DatasScan!H1793&lt;=ListeSeries!$E$2:$E$1045), 0)), "no match"))</f>
        <v/>
      </c>
      <c r="T1793" s="7" t="str" cm="1">
        <f t="array" ref="T1793">IF(ISBLANK(C1793),"",IFERROR(INDEX(ListeSeries!$C$2:$C$1045, MATCH(1, (DatasScan!G1793=ListeSeries!$B$2:$B$1045) * (DatasScan!H1793&gt;=ListeSeries!$D$2:$D$1045) * (DatasScan!H1793&lt;=ListeSeries!$E$2:$E$1045), 0)), "no match"))</f>
        <v/>
      </c>
      <c r="U1793" s="11" t="str" cm="1">
        <f t="array" ref="U1793">IF(ISBLANK(C1793),"",IFERROR(INDEX(ListeSeries!$F$2:$F$1045, MATCH(1, (DatasScan!G1793=ListeSeries!$B$2:$B$1045) * (DatasScan!H1793&gt;=ListeSeries!$D$2:$D$1045) * (DatasScan!H1793&lt;=ListeSeries!$E$2:$E$1045), 0)), "no match"))</f>
        <v/>
      </c>
    </row>
    <row r="1794" spans="1:21" ht="15" customHeight="1" x14ac:dyDescent="0.25">
      <c r="A1794" s="6" t="str">
        <f t="shared" si="298"/>
        <v/>
      </c>
      <c r="B1794" s="272"/>
      <c r="F1794" s="7" t="str">
        <f t="shared" si="292"/>
        <v/>
      </c>
      <c r="G1794" s="21" t="str">
        <f>IF(ISBLANK(C1794),"",_xlfn.XLOOKUP(_xlfn.XLOOKUP(VALUE(LEFT(C1794,4)),Souches!$B$2:$B$15000,Souches!$E$2:$E$15000),Varietes!$B$2:$B$500,Varietes!$C$2:$C$500))</f>
        <v/>
      </c>
      <c r="H1794" s="19" t="str">
        <f>IF(ISBLANK(C1794),"",_xlfn.XLOOKUP(VALUE(LEFT(C1794,4)),Souches!$B$2:$B$15000,Souches!$D$2:$D$15000))</f>
        <v/>
      </c>
      <c r="I1794" s="10" t="str">
        <f t="shared" ref="I1794:I1857" si="299">IF(ISBLANK(C1794),"",DATE(MID(C1794,5,4),MID(C1794,9,2),MID(C1794,11,2)))</f>
        <v/>
      </c>
      <c r="J1794" s="19" t="str">
        <f>IF(I1794="","",INT(('ObjProd (2)'!$C$25-I1794)/7 * (ABS('ObjProd (2)'!$C$25-I1794)&gt;=7)))</f>
        <v/>
      </c>
      <c r="K1794" s="10" t="str">
        <f>IF(I1794="","",
IF(AND(DATEDIF(I1794,'ObjProd (2)'!$C$25,"y")=0,DATEDIF(I1794,'ObjProd (2)'!$C$25,"ym")=0,
   INT(('ObjProd (2)'!$C$25-EDATE(I1794,DATEDIF(I1794,'ObjProd (2)'!$C$25,"y")*12+DATEDIF(I1794,'ObjProd (2)'!$C$25,"ym")))/7)=0),
   "&lt; 1 sem.",
   IF(DATEDIF(I1794,'ObjProd (2)'!$C$25,"y")&gt;0,DATEDIF(I1794,'ObjProd (2)'!$C$25,"y") &amp; " " &amp; IF(DATEDIF(I1794,'ObjProd (2)'!$C$25,"y")=1,"an ","ans "),"") &amp;
   IF(DATEDIF(I1794,'ObjProd (2)'!$C$25,"ym")&gt;0,DATEDIF(I1794,'ObjProd (2)'!$C$25,"ym") &amp; " mois ", "") &amp;
   IF(INT(('ObjProd (2)'!$C$25-EDATE(I1794,DATEDIF(I1794,'ObjProd (2)'!$C$25,"y")*12+DATEDIF(I1794,'ObjProd (2)'!$C$25,"ym")))/7)&gt;0,
      INT(('ObjProd (2)'!$C$25-EDATE(I1794,DATEDIF(I1794,'ObjProd (2)'!$C$25,"y")*12+DATEDIF(I1794,'ObjProd (2)'!$C$25,"ym")))/7) &amp; " sem.",
      "")
)
)</f>
        <v/>
      </c>
      <c r="L1794" s="11" t="str">
        <f t="shared" ref="L1794:L1857" si="300">IF(ISBLANK(C1794),"",MID(C1794,13,4))</f>
        <v/>
      </c>
      <c r="M1794" s="9" t="str">
        <f t="shared" si="296"/>
        <v/>
      </c>
      <c r="N1794" s="9" t="str" cm="1">
        <f t="array" aca="1" ref="N1794" ca="1">LEFT(L1794, IF(ISNUMBER(SUBSTITUTE(_xludf.MID(L1794, 2, 1), ".", ",")), 1, 2))</f>
        <v/>
      </c>
      <c r="O1794" s="19" t="str">
        <f t="shared" ca="1" si="293"/>
        <v/>
      </c>
      <c r="P1794" s="9" t="str">
        <f t="shared" ca="1" si="294"/>
        <v/>
      </c>
      <c r="Q1794" s="9" t="str">
        <f t="shared" ca="1" si="295"/>
        <v/>
      </c>
      <c r="R1794" s="9" t="str">
        <f t="shared" si="297"/>
        <v/>
      </c>
      <c r="S1794" t="str" cm="1">
        <f t="array" ref="S1794">IF(ISBLANK(C1794),"",IFERROR(INDEX(ListeSeries!$A$2:$A$1045, MATCH(1, (DatasScan!G1794=ListeSeries!$B$2:$B$1045) * (DatasScan!H1794&gt;=ListeSeries!$D$2:$D$1045) * (DatasScan!H1794&lt;=ListeSeries!$E$2:$E$1045), 0)), "no match"))</f>
        <v/>
      </c>
      <c r="T1794" s="7" t="str" cm="1">
        <f t="array" ref="T1794">IF(ISBLANK(C1794),"",IFERROR(INDEX(ListeSeries!$C$2:$C$1045, MATCH(1, (DatasScan!G1794=ListeSeries!$B$2:$B$1045) * (DatasScan!H1794&gt;=ListeSeries!$D$2:$D$1045) * (DatasScan!H1794&lt;=ListeSeries!$E$2:$E$1045), 0)), "no match"))</f>
        <v/>
      </c>
      <c r="U1794" s="11" t="str" cm="1">
        <f t="array" ref="U1794">IF(ISBLANK(C1794),"",IFERROR(INDEX(ListeSeries!$F$2:$F$1045, MATCH(1, (DatasScan!G1794=ListeSeries!$B$2:$B$1045) * (DatasScan!H1794&gt;=ListeSeries!$D$2:$D$1045) * (DatasScan!H1794&lt;=ListeSeries!$E$2:$E$1045), 0)), "no match"))</f>
        <v/>
      </c>
    </row>
    <row r="1795" spans="1:21" ht="15" customHeight="1" x14ac:dyDescent="0.25">
      <c r="A1795" s="6" t="str">
        <f t="shared" si="298"/>
        <v/>
      </c>
      <c r="B1795" s="272"/>
      <c r="F1795" s="7" t="str">
        <f t="shared" si="292"/>
        <v/>
      </c>
      <c r="G1795" s="21" t="str">
        <f>IF(ISBLANK(C1795),"",_xlfn.XLOOKUP(_xlfn.XLOOKUP(VALUE(LEFT(C1795,4)),Souches!$B$2:$B$15000,Souches!$E$2:$E$15000),Varietes!$B$2:$B$500,Varietes!$C$2:$C$500))</f>
        <v/>
      </c>
      <c r="H1795" s="19" t="str">
        <f>IF(ISBLANK(C1795),"",_xlfn.XLOOKUP(VALUE(LEFT(C1795,4)),Souches!$B$2:$B$15000,Souches!$D$2:$D$15000))</f>
        <v/>
      </c>
      <c r="I1795" s="10" t="str">
        <f t="shared" si="299"/>
        <v/>
      </c>
      <c r="J1795" s="19" t="str">
        <f>IF(I1795="","",INT(('ObjProd (2)'!$C$25-I1795)/7 * (ABS('ObjProd (2)'!$C$25-I1795)&gt;=7)))</f>
        <v/>
      </c>
      <c r="K1795" s="10" t="str">
        <f>IF(I1795="","",
IF(AND(DATEDIF(I1795,'ObjProd (2)'!$C$25,"y")=0,DATEDIF(I1795,'ObjProd (2)'!$C$25,"ym")=0,
   INT(('ObjProd (2)'!$C$25-EDATE(I1795,DATEDIF(I1795,'ObjProd (2)'!$C$25,"y")*12+DATEDIF(I1795,'ObjProd (2)'!$C$25,"ym")))/7)=0),
   "&lt; 1 sem.",
   IF(DATEDIF(I1795,'ObjProd (2)'!$C$25,"y")&gt;0,DATEDIF(I1795,'ObjProd (2)'!$C$25,"y") &amp; " " &amp; IF(DATEDIF(I1795,'ObjProd (2)'!$C$25,"y")=1,"an ","ans "),"") &amp;
   IF(DATEDIF(I1795,'ObjProd (2)'!$C$25,"ym")&gt;0,DATEDIF(I1795,'ObjProd (2)'!$C$25,"ym") &amp; " mois ", "") &amp;
   IF(INT(('ObjProd (2)'!$C$25-EDATE(I1795,DATEDIF(I1795,'ObjProd (2)'!$C$25,"y")*12+DATEDIF(I1795,'ObjProd (2)'!$C$25,"ym")))/7)&gt;0,
      INT(('ObjProd (2)'!$C$25-EDATE(I1795,DATEDIF(I1795,'ObjProd (2)'!$C$25,"y")*12+DATEDIF(I1795,'ObjProd (2)'!$C$25,"ym")))/7) &amp; " sem.",
      "")
)
)</f>
        <v/>
      </c>
      <c r="L1795" s="11" t="str">
        <f t="shared" si="300"/>
        <v/>
      </c>
      <c r="M1795" s="9" t="str">
        <f t="shared" si="296"/>
        <v/>
      </c>
      <c r="N1795" s="9" t="str" cm="1">
        <f t="array" aca="1" ref="N1795" ca="1">LEFT(L1795, IF(ISNUMBER(SUBSTITUTE(_xludf.MID(L1795, 2, 1), ".", ",")), 1, 2))</f>
        <v/>
      </c>
      <c r="O1795" s="19" t="str">
        <f t="shared" ca="1" si="293"/>
        <v/>
      </c>
      <c r="P1795" s="9" t="str">
        <f t="shared" ca="1" si="294"/>
        <v/>
      </c>
      <c r="Q1795" s="9" t="str">
        <f t="shared" ca="1" si="295"/>
        <v/>
      </c>
      <c r="R1795" s="9" t="str">
        <f t="shared" si="297"/>
        <v/>
      </c>
      <c r="S1795" t="str" cm="1">
        <f t="array" ref="S1795">IF(ISBLANK(C1795),"",IFERROR(INDEX(ListeSeries!$A$2:$A$1045, MATCH(1, (DatasScan!G1795=ListeSeries!$B$2:$B$1045) * (DatasScan!H1795&gt;=ListeSeries!$D$2:$D$1045) * (DatasScan!H1795&lt;=ListeSeries!$E$2:$E$1045), 0)), "no match"))</f>
        <v/>
      </c>
      <c r="T1795" s="7" t="str" cm="1">
        <f t="array" ref="T1795">IF(ISBLANK(C1795),"",IFERROR(INDEX(ListeSeries!$C$2:$C$1045, MATCH(1, (DatasScan!G1795=ListeSeries!$B$2:$B$1045) * (DatasScan!H1795&gt;=ListeSeries!$D$2:$D$1045) * (DatasScan!H1795&lt;=ListeSeries!$E$2:$E$1045), 0)), "no match"))</f>
        <v/>
      </c>
      <c r="U1795" s="11" t="str" cm="1">
        <f t="array" ref="U1795">IF(ISBLANK(C1795),"",IFERROR(INDEX(ListeSeries!$F$2:$F$1045, MATCH(1, (DatasScan!G1795=ListeSeries!$B$2:$B$1045) * (DatasScan!H1795&gt;=ListeSeries!$D$2:$D$1045) * (DatasScan!H1795&lt;=ListeSeries!$E$2:$E$1045), 0)), "no match"))</f>
        <v/>
      </c>
    </row>
    <row r="1796" spans="1:21" ht="15" customHeight="1" x14ac:dyDescent="0.25">
      <c r="A1796" s="6" t="str">
        <f t="shared" si="298"/>
        <v/>
      </c>
      <c r="B1796" s="272"/>
      <c r="F1796" s="7" t="str">
        <f t="shared" si="292"/>
        <v/>
      </c>
      <c r="G1796" s="21" t="str">
        <f>IF(ISBLANK(C1796),"",_xlfn.XLOOKUP(_xlfn.XLOOKUP(VALUE(LEFT(C1796,4)),Souches!$B$2:$B$15000,Souches!$E$2:$E$15000),Varietes!$B$2:$B$500,Varietes!$C$2:$C$500))</f>
        <v/>
      </c>
      <c r="H1796" s="19" t="str">
        <f>IF(ISBLANK(C1796),"",_xlfn.XLOOKUP(VALUE(LEFT(C1796,4)),Souches!$B$2:$B$15000,Souches!$D$2:$D$15000))</f>
        <v/>
      </c>
      <c r="I1796" s="10" t="str">
        <f t="shared" si="299"/>
        <v/>
      </c>
      <c r="J1796" s="19" t="str">
        <f>IF(I1796="","",INT(('ObjProd (2)'!$C$25-I1796)/7 * (ABS('ObjProd (2)'!$C$25-I1796)&gt;=7)))</f>
        <v/>
      </c>
      <c r="K1796" s="10" t="str">
        <f>IF(I1796="","",
IF(AND(DATEDIF(I1796,'ObjProd (2)'!$C$25,"y")=0,DATEDIF(I1796,'ObjProd (2)'!$C$25,"ym")=0,
   INT(('ObjProd (2)'!$C$25-EDATE(I1796,DATEDIF(I1796,'ObjProd (2)'!$C$25,"y")*12+DATEDIF(I1796,'ObjProd (2)'!$C$25,"ym")))/7)=0),
   "&lt; 1 sem.",
   IF(DATEDIF(I1796,'ObjProd (2)'!$C$25,"y")&gt;0,DATEDIF(I1796,'ObjProd (2)'!$C$25,"y") &amp; " " &amp; IF(DATEDIF(I1796,'ObjProd (2)'!$C$25,"y")=1,"an ","ans "),"") &amp;
   IF(DATEDIF(I1796,'ObjProd (2)'!$C$25,"ym")&gt;0,DATEDIF(I1796,'ObjProd (2)'!$C$25,"ym") &amp; " mois ", "") &amp;
   IF(INT(('ObjProd (2)'!$C$25-EDATE(I1796,DATEDIF(I1796,'ObjProd (2)'!$C$25,"y")*12+DATEDIF(I1796,'ObjProd (2)'!$C$25,"ym")))/7)&gt;0,
      INT(('ObjProd (2)'!$C$25-EDATE(I1796,DATEDIF(I1796,'ObjProd (2)'!$C$25,"y")*12+DATEDIF(I1796,'ObjProd (2)'!$C$25,"ym")))/7) &amp; " sem.",
      "")
)
)</f>
        <v/>
      </c>
      <c r="L1796" s="11" t="str">
        <f t="shared" si="300"/>
        <v/>
      </c>
      <c r="M1796" s="9" t="str">
        <f t="shared" si="296"/>
        <v/>
      </c>
      <c r="N1796" s="9" t="str" cm="1">
        <f t="array" aca="1" ref="N1796" ca="1">LEFT(L1796, IF(ISNUMBER(SUBSTITUTE(_xludf.MID(L1796, 2, 1), ".", ",")), 1, 2))</f>
        <v/>
      </c>
      <c r="O1796" s="19" t="str">
        <f t="shared" ca="1" si="293"/>
        <v/>
      </c>
      <c r="P1796" s="9" t="str">
        <f t="shared" ca="1" si="294"/>
        <v/>
      </c>
      <c r="Q1796" s="9" t="str">
        <f t="shared" ca="1" si="295"/>
        <v/>
      </c>
      <c r="R1796" s="9" t="str">
        <f t="shared" si="297"/>
        <v/>
      </c>
      <c r="S1796" t="str" cm="1">
        <f t="array" ref="S1796">IF(ISBLANK(C1796),"",IFERROR(INDEX(ListeSeries!$A$2:$A$1045, MATCH(1, (DatasScan!G1796=ListeSeries!$B$2:$B$1045) * (DatasScan!H1796&gt;=ListeSeries!$D$2:$D$1045) * (DatasScan!H1796&lt;=ListeSeries!$E$2:$E$1045), 0)), "no match"))</f>
        <v/>
      </c>
      <c r="T1796" s="7" t="str" cm="1">
        <f t="array" ref="T1796">IF(ISBLANK(C1796),"",IFERROR(INDEX(ListeSeries!$C$2:$C$1045, MATCH(1, (DatasScan!G1796=ListeSeries!$B$2:$B$1045) * (DatasScan!H1796&gt;=ListeSeries!$D$2:$D$1045) * (DatasScan!H1796&lt;=ListeSeries!$E$2:$E$1045), 0)), "no match"))</f>
        <v/>
      </c>
      <c r="U1796" s="11" t="str" cm="1">
        <f t="array" ref="U1796">IF(ISBLANK(C1796),"",IFERROR(INDEX(ListeSeries!$F$2:$F$1045, MATCH(1, (DatasScan!G1796=ListeSeries!$B$2:$B$1045) * (DatasScan!H1796&gt;=ListeSeries!$D$2:$D$1045) * (DatasScan!H1796&lt;=ListeSeries!$E$2:$E$1045), 0)), "no match"))</f>
        <v/>
      </c>
    </row>
    <row r="1797" spans="1:21" ht="15" customHeight="1" x14ac:dyDescent="0.25">
      <c r="A1797" s="6" t="str">
        <f t="shared" si="298"/>
        <v/>
      </c>
      <c r="B1797" s="272"/>
      <c r="F1797" s="7" t="str">
        <f t="shared" si="292"/>
        <v/>
      </c>
      <c r="G1797" s="21" t="str">
        <f>IF(ISBLANK(C1797),"",_xlfn.XLOOKUP(_xlfn.XLOOKUP(VALUE(LEFT(C1797,4)),Souches!$B$2:$B$15000,Souches!$E$2:$E$15000),Varietes!$B$2:$B$500,Varietes!$C$2:$C$500))</f>
        <v/>
      </c>
      <c r="H1797" s="19" t="str">
        <f>IF(ISBLANK(C1797),"",_xlfn.XLOOKUP(VALUE(LEFT(C1797,4)),Souches!$B$2:$B$15000,Souches!$D$2:$D$15000))</f>
        <v/>
      </c>
      <c r="I1797" s="10" t="str">
        <f t="shared" si="299"/>
        <v/>
      </c>
      <c r="J1797" s="19" t="str">
        <f>IF(I1797="","",INT(('ObjProd (2)'!$C$25-I1797)/7 * (ABS('ObjProd (2)'!$C$25-I1797)&gt;=7)))</f>
        <v/>
      </c>
      <c r="K1797" s="10" t="str">
        <f>IF(I1797="","",
IF(AND(DATEDIF(I1797,'ObjProd (2)'!$C$25,"y")=0,DATEDIF(I1797,'ObjProd (2)'!$C$25,"ym")=0,
   INT(('ObjProd (2)'!$C$25-EDATE(I1797,DATEDIF(I1797,'ObjProd (2)'!$C$25,"y")*12+DATEDIF(I1797,'ObjProd (2)'!$C$25,"ym")))/7)=0),
   "&lt; 1 sem.",
   IF(DATEDIF(I1797,'ObjProd (2)'!$C$25,"y")&gt;0,DATEDIF(I1797,'ObjProd (2)'!$C$25,"y") &amp; " " &amp; IF(DATEDIF(I1797,'ObjProd (2)'!$C$25,"y")=1,"an ","ans "),"") &amp;
   IF(DATEDIF(I1797,'ObjProd (2)'!$C$25,"ym")&gt;0,DATEDIF(I1797,'ObjProd (2)'!$C$25,"ym") &amp; " mois ", "") &amp;
   IF(INT(('ObjProd (2)'!$C$25-EDATE(I1797,DATEDIF(I1797,'ObjProd (2)'!$C$25,"y")*12+DATEDIF(I1797,'ObjProd (2)'!$C$25,"ym")))/7)&gt;0,
      INT(('ObjProd (2)'!$C$25-EDATE(I1797,DATEDIF(I1797,'ObjProd (2)'!$C$25,"y")*12+DATEDIF(I1797,'ObjProd (2)'!$C$25,"ym")))/7) &amp; " sem.",
      "")
)
)</f>
        <v/>
      </c>
      <c r="L1797" s="11" t="str">
        <f t="shared" si="300"/>
        <v/>
      </c>
      <c r="M1797" s="9" t="str">
        <f t="shared" si="296"/>
        <v/>
      </c>
      <c r="N1797" s="9" t="str" cm="1">
        <f t="array" aca="1" ref="N1797" ca="1">LEFT(L1797, IF(ISNUMBER(SUBSTITUTE(_xludf.MID(L1797, 2, 1), ".", ",")), 1, 2))</f>
        <v/>
      </c>
      <c r="O1797" s="19" t="str">
        <f t="shared" ca="1" si="293"/>
        <v/>
      </c>
      <c r="P1797" s="9" t="str">
        <f t="shared" ca="1" si="294"/>
        <v/>
      </c>
      <c r="Q1797" s="9" t="str">
        <f t="shared" ca="1" si="295"/>
        <v/>
      </c>
      <c r="R1797" s="9" t="str">
        <f t="shared" si="297"/>
        <v/>
      </c>
      <c r="S1797" t="str" cm="1">
        <f t="array" ref="S1797">IF(ISBLANK(C1797),"",IFERROR(INDEX(ListeSeries!$A$2:$A$1045, MATCH(1, (DatasScan!G1797=ListeSeries!$B$2:$B$1045) * (DatasScan!H1797&gt;=ListeSeries!$D$2:$D$1045) * (DatasScan!H1797&lt;=ListeSeries!$E$2:$E$1045), 0)), "no match"))</f>
        <v/>
      </c>
      <c r="T1797" s="7" t="str" cm="1">
        <f t="array" ref="T1797">IF(ISBLANK(C1797),"",IFERROR(INDEX(ListeSeries!$C$2:$C$1045, MATCH(1, (DatasScan!G1797=ListeSeries!$B$2:$B$1045) * (DatasScan!H1797&gt;=ListeSeries!$D$2:$D$1045) * (DatasScan!H1797&lt;=ListeSeries!$E$2:$E$1045), 0)), "no match"))</f>
        <v/>
      </c>
      <c r="U1797" s="11" t="str" cm="1">
        <f t="array" ref="U1797">IF(ISBLANK(C1797),"",IFERROR(INDEX(ListeSeries!$F$2:$F$1045, MATCH(1, (DatasScan!G1797=ListeSeries!$B$2:$B$1045) * (DatasScan!H1797&gt;=ListeSeries!$D$2:$D$1045) * (DatasScan!H1797&lt;=ListeSeries!$E$2:$E$1045), 0)), "no match"))</f>
        <v/>
      </c>
    </row>
    <row r="1798" spans="1:21" ht="15" customHeight="1" x14ac:dyDescent="0.25">
      <c r="A1798" s="6" t="str">
        <f t="shared" si="298"/>
        <v/>
      </c>
      <c r="B1798" s="272"/>
      <c r="F1798" s="7" t="str">
        <f t="shared" si="292"/>
        <v/>
      </c>
      <c r="G1798" s="21" t="str">
        <f>IF(ISBLANK(C1798),"",_xlfn.XLOOKUP(_xlfn.XLOOKUP(VALUE(LEFT(C1798,4)),Souches!$B$2:$B$15000,Souches!$E$2:$E$15000),Varietes!$B$2:$B$500,Varietes!$C$2:$C$500))</f>
        <v/>
      </c>
      <c r="H1798" s="19" t="str">
        <f>IF(ISBLANK(C1798),"",_xlfn.XLOOKUP(VALUE(LEFT(C1798,4)),Souches!$B$2:$B$15000,Souches!$D$2:$D$15000))</f>
        <v/>
      </c>
      <c r="I1798" s="10" t="str">
        <f t="shared" si="299"/>
        <v/>
      </c>
      <c r="J1798" s="19" t="str">
        <f>IF(I1798="","",INT(('ObjProd (2)'!$C$25-I1798)/7 * (ABS('ObjProd (2)'!$C$25-I1798)&gt;=7)))</f>
        <v/>
      </c>
      <c r="K1798" s="10" t="str">
        <f>IF(I1798="","",
IF(AND(DATEDIF(I1798,'ObjProd (2)'!$C$25,"y")=0,DATEDIF(I1798,'ObjProd (2)'!$C$25,"ym")=0,
   INT(('ObjProd (2)'!$C$25-EDATE(I1798,DATEDIF(I1798,'ObjProd (2)'!$C$25,"y")*12+DATEDIF(I1798,'ObjProd (2)'!$C$25,"ym")))/7)=0),
   "&lt; 1 sem.",
   IF(DATEDIF(I1798,'ObjProd (2)'!$C$25,"y")&gt;0,DATEDIF(I1798,'ObjProd (2)'!$C$25,"y") &amp; " " &amp; IF(DATEDIF(I1798,'ObjProd (2)'!$C$25,"y")=1,"an ","ans "),"") &amp;
   IF(DATEDIF(I1798,'ObjProd (2)'!$C$25,"ym")&gt;0,DATEDIF(I1798,'ObjProd (2)'!$C$25,"ym") &amp; " mois ", "") &amp;
   IF(INT(('ObjProd (2)'!$C$25-EDATE(I1798,DATEDIF(I1798,'ObjProd (2)'!$C$25,"y")*12+DATEDIF(I1798,'ObjProd (2)'!$C$25,"ym")))/7)&gt;0,
      INT(('ObjProd (2)'!$C$25-EDATE(I1798,DATEDIF(I1798,'ObjProd (2)'!$C$25,"y")*12+DATEDIF(I1798,'ObjProd (2)'!$C$25,"ym")))/7) &amp; " sem.",
      "")
)
)</f>
        <v/>
      </c>
      <c r="L1798" s="11" t="str">
        <f t="shared" si="300"/>
        <v/>
      </c>
      <c r="M1798" s="9" t="str">
        <f t="shared" si="296"/>
        <v/>
      </c>
      <c r="N1798" s="9" t="str" cm="1">
        <f t="array" aca="1" ref="N1798" ca="1">LEFT(L1798, IF(ISNUMBER(SUBSTITUTE(_xludf.MID(L1798, 2, 1), ".", ",")), 1, 2))</f>
        <v/>
      </c>
      <c r="O1798" s="19" t="str">
        <f t="shared" ca="1" si="293"/>
        <v/>
      </c>
      <c r="P1798" s="9" t="str">
        <f t="shared" ca="1" si="294"/>
        <v/>
      </c>
      <c r="Q1798" s="9" t="str">
        <f t="shared" ca="1" si="295"/>
        <v/>
      </c>
      <c r="R1798" s="9" t="str">
        <f t="shared" si="297"/>
        <v/>
      </c>
      <c r="S1798" t="str" cm="1">
        <f t="array" ref="S1798">IF(ISBLANK(C1798),"",IFERROR(INDEX(ListeSeries!$A$2:$A$1045, MATCH(1, (DatasScan!G1798=ListeSeries!$B$2:$B$1045) * (DatasScan!H1798&gt;=ListeSeries!$D$2:$D$1045) * (DatasScan!H1798&lt;=ListeSeries!$E$2:$E$1045), 0)), "no match"))</f>
        <v/>
      </c>
      <c r="T1798" s="7" t="str" cm="1">
        <f t="array" ref="T1798">IF(ISBLANK(C1798),"",IFERROR(INDEX(ListeSeries!$C$2:$C$1045, MATCH(1, (DatasScan!G1798=ListeSeries!$B$2:$B$1045) * (DatasScan!H1798&gt;=ListeSeries!$D$2:$D$1045) * (DatasScan!H1798&lt;=ListeSeries!$E$2:$E$1045), 0)), "no match"))</f>
        <v/>
      </c>
      <c r="U1798" s="11" t="str" cm="1">
        <f t="array" ref="U1798">IF(ISBLANK(C1798),"",IFERROR(INDEX(ListeSeries!$F$2:$F$1045, MATCH(1, (DatasScan!G1798=ListeSeries!$B$2:$B$1045) * (DatasScan!H1798&gt;=ListeSeries!$D$2:$D$1045) * (DatasScan!H1798&lt;=ListeSeries!$E$2:$E$1045), 0)), "no match"))</f>
        <v/>
      </c>
    </row>
    <row r="1799" spans="1:21" ht="15" customHeight="1" x14ac:dyDescent="0.25">
      <c r="A1799" s="6" t="str">
        <f t="shared" si="298"/>
        <v/>
      </c>
      <c r="B1799" s="272"/>
      <c r="F1799" s="7" t="str">
        <f t="shared" si="292"/>
        <v/>
      </c>
      <c r="G1799" s="21" t="str">
        <f>IF(ISBLANK(C1799),"",_xlfn.XLOOKUP(_xlfn.XLOOKUP(VALUE(LEFT(C1799,4)),Souches!$B$2:$B$15000,Souches!$E$2:$E$15000),Varietes!$B$2:$B$500,Varietes!$C$2:$C$500))</f>
        <v/>
      </c>
      <c r="H1799" s="19" t="str">
        <f>IF(ISBLANK(C1799),"",_xlfn.XLOOKUP(VALUE(LEFT(C1799,4)),Souches!$B$2:$B$15000,Souches!$D$2:$D$15000))</f>
        <v/>
      </c>
      <c r="I1799" s="10" t="str">
        <f t="shared" si="299"/>
        <v/>
      </c>
      <c r="J1799" s="19" t="str">
        <f>IF(I1799="","",INT(('ObjProd (2)'!$C$25-I1799)/7 * (ABS('ObjProd (2)'!$C$25-I1799)&gt;=7)))</f>
        <v/>
      </c>
      <c r="K1799" s="10" t="str">
        <f>IF(I1799="","",
IF(AND(DATEDIF(I1799,'ObjProd (2)'!$C$25,"y")=0,DATEDIF(I1799,'ObjProd (2)'!$C$25,"ym")=0,
   INT(('ObjProd (2)'!$C$25-EDATE(I1799,DATEDIF(I1799,'ObjProd (2)'!$C$25,"y")*12+DATEDIF(I1799,'ObjProd (2)'!$C$25,"ym")))/7)=0),
   "&lt; 1 sem.",
   IF(DATEDIF(I1799,'ObjProd (2)'!$C$25,"y")&gt;0,DATEDIF(I1799,'ObjProd (2)'!$C$25,"y") &amp; " " &amp; IF(DATEDIF(I1799,'ObjProd (2)'!$C$25,"y")=1,"an ","ans "),"") &amp;
   IF(DATEDIF(I1799,'ObjProd (2)'!$C$25,"ym")&gt;0,DATEDIF(I1799,'ObjProd (2)'!$C$25,"ym") &amp; " mois ", "") &amp;
   IF(INT(('ObjProd (2)'!$C$25-EDATE(I1799,DATEDIF(I1799,'ObjProd (2)'!$C$25,"y")*12+DATEDIF(I1799,'ObjProd (2)'!$C$25,"ym")))/7)&gt;0,
      INT(('ObjProd (2)'!$C$25-EDATE(I1799,DATEDIF(I1799,'ObjProd (2)'!$C$25,"y")*12+DATEDIF(I1799,'ObjProd (2)'!$C$25,"ym")))/7) &amp; " sem.",
      "")
)
)</f>
        <v/>
      </c>
      <c r="L1799" s="11" t="str">
        <f t="shared" si="300"/>
        <v/>
      </c>
      <c r="M1799" s="9" t="str">
        <f t="shared" si="296"/>
        <v/>
      </c>
      <c r="N1799" s="9" t="str" cm="1">
        <f t="array" aca="1" ref="N1799" ca="1">LEFT(L1799, IF(ISNUMBER(SUBSTITUTE(_xludf.MID(L1799, 2, 1), ".", ",")), 1, 2))</f>
        <v/>
      </c>
      <c r="O1799" s="19" t="str">
        <f t="shared" ca="1" si="293"/>
        <v/>
      </c>
      <c r="P1799" s="9" t="str">
        <f t="shared" ca="1" si="294"/>
        <v/>
      </c>
      <c r="Q1799" s="9" t="str">
        <f t="shared" ca="1" si="295"/>
        <v/>
      </c>
      <c r="R1799" s="9" t="str">
        <f t="shared" si="297"/>
        <v/>
      </c>
      <c r="S1799" t="str" cm="1">
        <f t="array" ref="S1799">IF(ISBLANK(C1799),"",IFERROR(INDEX(ListeSeries!$A$2:$A$1045, MATCH(1, (DatasScan!G1799=ListeSeries!$B$2:$B$1045) * (DatasScan!H1799&gt;=ListeSeries!$D$2:$D$1045) * (DatasScan!H1799&lt;=ListeSeries!$E$2:$E$1045), 0)), "no match"))</f>
        <v/>
      </c>
      <c r="T1799" s="7" t="str" cm="1">
        <f t="array" ref="T1799">IF(ISBLANK(C1799),"",IFERROR(INDEX(ListeSeries!$C$2:$C$1045, MATCH(1, (DatasScan!G1799=ListeSeries!$B$2:$B$1045) * (DatasScan!H1799&gt;=ListeSeries!$D$2:$D$1045) * (DatasScan!H1799&lt;=ListeSeries!$E$2:$E$1045), 0)), "no match"))</f>
        <v/>
      </c>
      <c r="U1799" s="11" t="str" cm="1">
        <f t="array" ref="U1799">IF(ISBLANK(C1799),"",IFERROR(INDEX(ListeSeries!$F$2:$F$1045, MATCH(1, (DatasScan!G1799=ListeSeries!$B$2:$B$1045) * (DatasScan!H1799&gt;=ListeSeries!$D$2:$D$1045) * (DatasScan!H1799&lt;=ListeSeries!$E$2:$E$1045), 0)), "no match"))</f>
        <v/>
      </c>
    </row>
    <row r="1800" spans="1:21" ht="15" customHeight="1" x14ac:dyDescent="0.25">
      <c r="A1800" s="6" t="str">
        <f t="shared" si="298"/>
        <v/>
      </c>
      <c r="B1800" s="272"/>
      <c r="F1800" s="7" t="str">
        <f t="shared" si="292"/>
        <v/>
      </c>
      <c r="G1800" s="21" t="str">
        <f>IF(ISBLANK(C1800),"",_xlfn.XLOOKUP(_xlfn.XLOOKUP(VALUE(LEFT(C1800,4)),Souches!$B$2:$B$15000,Souches!$E$2:$E$15000),Varietes!$B$2:$B$500,Varietes!$C$2:$C$500))</f>
        <v/>
      </c>
      <c r="H1800" s="19" t="str">
        <f>IF(ISBLANK(C1800),"",_xlfn.XLOOKUP(VALUE(LEFT(C1800,4)),Souches!$B$2:$B$15000,Souches!$D$2:$D$15000))</f>
        <v/>
      </c>
      <c r="I1800" s="10" t="str">
        <f t="shared" si="299"/>
        <v/>
      </c>
      <c r="J1800" s="19" t="str">
        <f>IF(I1800="","",INT(('ObjProd (2)'!$C$25-I1800)/7 * (ABS('ObjProd (2)'!$C$25-I1800)&gt;=7)))</f>
        <v/>
      </c>
      <c r="K1800" s="10" t="str">
        <f>IF(I1800="","",
IF(AND(DATEDIF(I1800,'ObjProd (2)'!$C$25,"y")=0,DATEDIF(I1800,'ObjProd (2)'!$C$25,"ym")=0,
   INT(('ObjProd (2)'!$C$25-EDATE(I1800,DATEDIF(I1800,'ObjProd (2)'!$C$25,"y")*12+DATEDIF(I1800,'ObjProd (2)'!$C$25,"ym")))/7)=0),
   "&lt; 1 sem.",
   IF(DATEDIF(I1800,'ObjProd (2)'!$C$25,"y")&gt;0,DATEDIF(I1800,'ObjProd (2)'!$C$25,"y") &amp; " " &amp; IF(DATEDIF(I1800,'ObjProd (2)'!$C$25,"y")=1,"an ","ans "),"") &amp;
   IF(DATEDIF(I1800,'ObjProd (2)'!$C$25,"ym")&gt;0,DATEDIF(I1800,'ObjProd (2)'!$C$25,"ym") &amp; " mois ", "") &amp;
   IF(INT(('ObjProd (2)'!$C$25-EDATE(I1800,DATEDIF(I1800,'ObjProd (2)'!$C$25,"y")*12+DATEDIF(I1800,'ObjProd (2)'!$C$25,"ym")))/7)&gt;0,
      INT(('ObjProd (2)'!$C$25-EDATE(I1800,DATEDIF(I1800,'ObjProd (2)'!$C$25,"y")*12+DATEDIF(I1800,'ObjProd (2)'!$C$25,"ym")))/7) &amp; " sem.",
      "")
)
)</f>
        <v/>
      </c>
      <c r="L1800" s="11" t="str">
        <f t="shared" si="300"/>
        <v/>
      </c>
      <c r="M1800" s="9" t="str">
        <f t="shared" si="296"/>
        <v/>
      </c>
      <c r="N1800" s="9" t="str" cm="1">
        <f t="array" aca="1" ref="N1800" ca="1">LEFT(L1800, IF(ISNUMBER(SUBSTITUTE(_xludf.MID(L1800, 2, 1), ".", ",")), 1, 2))</f>
        <v/>
      </c>
      <c r="O1800" s="19" t="str">
        <f t="shared" ca="1" si="293"/>
        <v/>
      </c>
      <c r="P1800" s="9" t="str">
        <f t="shared" ca="1" si="294"/>
        <v/>
      </c>
      <c r="Q1800" s="9" t="str">
        <f t="shared" ca="1" si="295"/>
        <v/>
      </c>
      <c r="R1800" s="9" t="str">
        <f t="shared" si="297"/>
        <v/>
      </c>
      <c r="S1800" t="str" cm="1">
        <f t="array" ref="S1800">IF(ISBLANK(C1800),"",IFERROR(INDEX(ListeSeries!$A$2:$A$1045, MATCH(1, (DatasScan!G1800=ListeSeries!$B$2:$B$1045) * (DatasScan!H1800&gt;=ListeSeries!$D$2:$D$1045) * (DatasScan!H1800&lt;=ListeSeries!$E$2:$E$1045), 0)), "no match"))</f>
        <v/>
      </c>
      <c r="T1800" s="7" t="str" cm="1">
        <f t="array" ref="T1800">IF(ISBLANK(C1800),"",IFERROR(INDEX(ListeSeries!$C$2:$C$1045, MATCH(1, (DatasScan!G1800=ListeSeries!$B$2:$B$1045) * (DatasScan!H1800&gt;=ListeSeries!$D$2:$D$1045) * (DatasScan!H1800&lt;=ListeSeries!$E$2:$E$1045), 0)), "no match"))</f>
        <v/>
      </c>
      <c r="U1800" s="11" t="str" cm="1">
        <f t="array" ref="U1800">IF(ISBLANK(C1800),"",IFERROR(INDEX(ListeSeries!$F$2:$F$1045, MATCH(1, (DatasScan!G1800=ListeSeries!$B$2:$B$1045) * (DatasScan!H1800&gt;=ListeSeries!$D$2:$D$1045) * (DatasScan!H1800&lt;=ListeSeries!$E$2:$E$1045), 0)), "no match"))</f>
        <v/>
      </c>
    </row>
    <row r="1801" spans="1:21" ht="15" customHeight="1" x14ac:dyDescent="0.25">
      <c r="A1801" s="6" t="str">
        <f t="shared" si="298"/>
        <v/>
      </c>
      <c r="B1801" s="272"/>
      <c r="F1801" s="7" t="str">
        <f t="shared" si="292"/>
        <v/>
      </c>
      <c r="G1801" s="21" t="str">
        <f>IF(ISBLANK(C1801),"",_xlfn.XLOOKUP(_xlfn.XLOOKUP(VALUE(LEFT(C1801,4)),Souches!$B$2:$B$15000,Souches!$E$2:$E$15000),Varietes!$B$2:$B$500,Varietes!$C$2:$C$500))</f>
        <v/>
      </c>
      <c r="H1801" s="19" t="str">
        <f>IF(ISBLANK(C1801),"",_xlfn.XLOOKUP(VALUE(LEFT(C1801,4)),Souches!$B$2:$B$15000,Souches!$D$2:$D$15000))</f>
        <v/>
      </c>
      <c r="I1801" s="10" t="str">
        <f t="shared" si="299"/>
        <v/>
      </c>
      <c r="J1801" s="19" t="str">
        <f>IF(I1801="","",INT(('ObjProd (2)'!$C$25-I1801)/7 * (ABS('ObjProd (2)'!$C$25-I1801)&gt;=7)))</f>
        <v/>
      </c>
      <c r="K1801" s="10" t="str">
        <f>IF(I1801="","",
IF(AND(DATEDIF(I1801,'ObjProd (2)'!$C$25,"y")=0,DATEDIF(I1801,'ObjProd (2)'!$C$25,"ym")=0,
   INT(('ObjProd (2)'!$C$25-EDATE(I1801,DATEDIF(I1801,'ObjProd (2)'!$C$25,"y")*12+DATEDIF(I1801,'ObjProd (2)'!$C$25,"ym")))/7)=0),
   "&lt; 1 sem.",
   IF(DATEDIF(I1801,'ObjProd (2)'!$C$25,"y")&gt;0,DATEDIF(I1801,'ObjProd (2)'!$C$25,"y") &amp; " " &amp; IF(DATEDIF(I1801,'ObjProd (2)'!$C$25,"y")=1,"an ","ans "),"") &amp;
   IF(DATEDIF(I1801,'ObjProd (2)'!$C$25,"ym")&gt;0,DATEDIF(I1801,'ObjProd (2)'!$C$25,"ym") &amp; " mois ", "") &amp;
   IF(INT(('ObjProd (2)'!$C$25-EDATE(I1801,DATEDIF(I1801,'ObjProd (2)'!$C$25,"y")*12+DATEDIF(I1801,'ObjProd (2)'!$C$25,"ym")))/7)&gt;0,
      INT(('ObjProd (2)'!$C$25-EDATE(I1801,DATEDIF(I1801,'ObjProd (2)'!$C$25,"y")*12+DATEDIF(I1801,'ObjProd (2)'!$C$25,"ym")))/7) &amp; " sem.",
      "")
)
)</f>
        <v/>
      </c>
      <c r="L1801" s="11" t="str">
        <f t="shared" si="300"/>
        <v/>
      </c>
      <c r="M1801" s="9" t="str">
        <f t="shared" si="296"/>
        <v/>
      </c>
      <c r="N1801" s="9" t="str" cm="1">
        <f t="array" aca="1" ref="N1801" ca="1">LEFT(L1801, IF(ISNUMBER(SUBSTITUTE(_xludf.MID(L1801, 2, 1), ".", ",")), 1, 2))</f>
        <v/>
      </c>
      <c r="O1801" s="19" t="str">
        <f t="shared" ca="1" si="293"/>
        <v/>
      </c>
      <c r="P1801" s="9" t="str">
        <f t="shared" ca="1" si="294"/>
        <v/>
      </c>
      <c r="Q1801" s="9" t="str">
        <f t="shared" ca="1" si="295"/>
        <v/>
      </c>
      <c r="R1801" s="9" t="str">
        <f t="shared" si="297"/>
        <v/>
      </c>
      <c r="S1801" t="str" cm="1">
        <f t="array" ref="S1801">IF(ISBLANK(C1801),"",IFERROR(INDEX(ListeSeries!$A$2:$A$1045, MATCH(1, (DatasScan!G1801=ListeSeries!$B$2:$B$1045) * (DatasScan!H1801&gt;=ListeSeries!$D$2:$D$1045) * (DatasScan!H1801&lt;=ListeSeries!$E$2:$E$1045), 0)), "no match"))</f>
        <v/>
      </c>
      <c r="T1801" s="7" t="str" cm="1">
        <f t="array" ref="T1801">IF(ISBLANK(C1801),"",IFERROR(INDEX(ListeSeries!$C$2:$C$1045, MATCH(1, (DatasScan!G1801=ListeSeries!$B$2:$B$1045) * (DatasScan!H1801&gt;=ListeSeries!$D$2:$D$1045) * (DatasScan!H1801&lt;=ListeSeries!$E$2:$E$1045), 0)), "no match"))</f>
        <v/>
      </c>
      <c r="U1801" s="11" t="str" cm="1">
        <f t="array" ref="U1801">IF(ISBLANK(C1801),"",IFERROR(INDEX(ListeSeries!$F$2:$F$1045, MATCH(1, (DatasScan!G1801=ListeSeries!$B$2:$B$1045) * (DatasScan!H1801&gt;=ListeSeries!$D$2:$D$1045) * (DatasScan!H1801&lt;=ListeSeries!$E$2:$E$1045), 0)), "no match"))</f>
        <v/>
      </c>
    </row>
    <row r="1802" spans="1:21" ht="15" customHeight="1" x14ac:dyDescent="0.25">
      <c r="A1802" s="6" t="str">
        <f t="shared" si="298"/>
        <v/>
      </c>
      <c r="B1802" s="272"/>
      <c r="F1802" s="7" t="str">
        <f t="shared" si="292"/>
        <v/>
      </c>
      <c r="G1802" s="21" t="str">
        <f>IF(ISBLANK(C1802),"",_xlfn.XLOOKUP(_xlfn.XLOOKUP(VALUE(LEFT(C1802,4)),Souches!$B$2:$B$15000,Souches!$E$2:$E$15000),Varietes!$B$2:$B$500,Varietes!$C$2:$C$500))</f>
        <v/>
      </c>
      <c r="H1802" s="19" t="str">
        <f>IF(ISBLANK(C1802),"",_xlfn.XLOOKUP(VALUE(LEFT(C1802,4)),Souches!$B$2:$B$15000,Souches!$D$2:$D$15000))</f>
        <v/>
      </c>
      <c r="I1802" s="10" t="str">
        <f t="shared" si="299"/>
        <v/>
      </c>
      <c r="J1802" s="19" t="str">
        <f>IF(I1802="","",INT(('ObjProd (2)'!$C$25-I1802)/7 * (ABS('ObjProd (2)'!$C$25-I1802)&gt;=7)))</f>
        <v/>
      </c>
      <c r="K1802" s="10" t="str">
        <f>IF(I1802="","",
IF(AND(DATEDIF(I1802,'ObjProd (2)'!$C$25,"y")=0,DATEDIF(I1802,'ObjProd (2)'!$C$25,"ym")=0,
   INT(('ObjProd (2)'!$C$25-EDATE(I1802,DATEDIF(I1802,'ObjProd (2)'!$C$25,"y")*12+DATEDIF(I1802,'ObjProd (2)'!$C$25,"ym")))/7)=0),
   "&lt; 1 sem.",
   IF(DATEDIF(I1802,'ObjProd (2)'!$C$25,"y")&gt;0,DATEDIF(I1802,'ObjProd (2)'!$C$25,"y") &amp; " " &amp; IF(DATEDIF(I1802,'ObjProd (2)'!$C$25,"y")=1,"an ","ans "),"") &amp;
   IF(DATEDIF(I1802,'ObjProd (2)'!$C$25,"ym")&gt;0,DATEDIF(I1802,'ObjProd (2)'!$C$25,"ym") &amp; " mois ", "") &amp;
   IF(INT(('ObjProd (2)'!$C$25-EDATE(I1802,DATEDIF(I1802,'ObjProd (2)'!$C$25,"y")*12+DATEDIF(I1802,'ObjProd (2)'!$C$25,"ym")))/7)&gt;0,
      INT(('ObjProd (2)'!$C$25-EDATE(I1802,DATEDIF(I1802,'ObjProd (2)'!$C$25,"y")*12+DATEDIF(I1802,'ObjProd (2)'!$C$25,"ym")))/7) &amp; " sem.",
      "")
)
)</f>
        <v/>
      </c>
      <c r="L1802" s="11" t="str">
        <f t="shared" si="300"/>
        <v/>
      </c>
      <c r="M1802" s="9" t="str">
        <f t="shared" si="296"/>
        <v/>
      </c>
      <c r="N1802" s="9" t="str" cm="1">
        <f t="array" aca="1" ref="N1802" ca="1">LEFT(L1802, IF(ISNUMBER(SUBSTITUTE(_xludf.MID(L1802, 2, 1), ".", ",")), 1, 2))</f>
        <v/>
      </c>
      <c r="O1802" s="19" t="str">
        <f t="shared" ca="1" si="293"/>
        <v/>
      </c>
      <c r="P1802" s="9" t="str">
        <f t="shared" ca="1" si="294"/>
        <v/>
      </c>
      <c r="Q1802" s="9" t="str">
        <f t="shared" ca="1" si="295"/>
        <v/>
      </c>
      <c r="R1802" s="9" t="str">
        <f t="shared" si="297"/>
        <v/>
      </c>
      <c r="S1802" t="str" cm="1">
        <f t="array" ref="S1802">IF(ISBLANK(C1802),"",IFERROR(INDEX(ListeSeries!$A$2:$A$1045, MATCH(1, (DatasScan!G1802=ListeSeries!$B$2:$B$1045) * (DatasScan!H1802&gt;=ListeSeries!$D$2:$D$1045) * (DatasScan!H1802&lt;=ListeSeries!$E$2:$E$1045), 0)), "no match"))</f>
        <v/>
      </c>
      <c r="T1802" s="7" t="str" cm="1">
        <f t="array" ref="T1802">IF(ISBLANK(C1802),"",IFERROR(INDEX(ListeSeries!$C$2:$C$1045, MATCH(1, (DatasScan!G1802=ListeSeries!$B$2:$B$1045) * (DatasScan!H1802&gt;=ListeSeries!$D$2:$D$1045) * (DatasScan!H1802&lt;=ListeSeries!$E$2:$E$1045), 0)), "no match"))</f>
        <v/>
      </c>
      <c r="U1802" s="11" t="str" cm="1">
        <f t="array" ref="U1802">IF(ISBLANK(C1802),"",IFERROR(INDEX(ListeSeries!$F$2:$F$1045, MATCH(1, (DatasScan!G1802=ListeSeries!$B$2:$B$1045) * (DatasScan!H1802&gt;=ListeSeries!$D$2:$D$1045) * (DatasScan!H1802&lt;=ListeSeries!$E$2:$E$1045), 0)), "no match"))</f>
        <v/>
      </c>
    </row>
    <row r="1803" spans="1:21" ht="15" customHeight="1" x14ac:dyDescent="0.25">
      <c r="A1803" s="6" t="str">
        <f t="shared" si="298"/>
        <v/>
      </c>
      <c r="B1803" s="272"/>
      <c r="F1803" s="7" t="str">
        <f t="shared" si="292"/>
        <v/>
      </c>
      <c r="G1803" s="21" t="str">
        <f>IF(ISBLANK(C1803),"",_xlfn.XLOOKUP(_xlfn.XLOOKUP(VALUE(LEFT(C1803,4)),Souches!$B$2:$B$15000,Souches!$E$2:$E$15000),Varietes!$B$2:$B$500,Varietes!$C$2:$C$500))</f>
        <v/>
      </c>
      <c r="H1803" s="19" t="str">
        <f>IF(ISBLANK(C1803),"",_xlfn.XLOOKUP(VALUE(LEFT(C1803,4)),Souches!$B$2:$B$15000,Souches!$D$2:$D$15000))</f>
        <v/>
      </c>
      <c r="I1803" s="10" t="str">
        <f t="shared" si="299"/>
        <v/>
      </c>
      <c r="J1803" s="19" t="str">
        <f>IF(I1803="","",INT(('ObjProd (2)'!$C$25-I1803)/7 * (ABS('ObjProd (2)'!$C$25-I1803)&gt;=7)))</f>
        <v/>
      </c>
      <c r="K1803" s="10" t="str">
        <f>IF(I1803="","",
IF(AND(DATEDIF(I1803,'ObjProd (2)'!$C$25,"y")=0,DATEDIF(I1803,'ObjProd (2)'!$C$25,"ym")=0,
   INT(('ObjProd (2)'!$C$25-EDATE(I1803,DATEDIF(I1803,'ObjProd (2)'!$C$25,"y")*12+DATEDIF(I1803,'ObjProd (2)'!$C$25,"ym")))/7)=0),
   "&lt; 1 sem.",
   IF(DATEDIF(I1803,'ObjProd (2)'!$C$25,"y")&gt;0,DATEDIF(I1803,'ObjProd (2)'!$C$25,"y") &amp; " " &amp; IF(DATEDIF(I1803,'ObjProd (2)'!$C$25,"y")=1,"an ","ans "),"") &amp;
   IF(DATEDIF(I1803,'ObjProd (2)'!$C$25,"ym")&gt;0,DATEDIF(I1803,'ObjProd (2)'!$C$25,"ym") &amp; " mois ", "") &amp;
   IF(INT(('ObjProd (2)'!$C$25-EDATE(I1803,DATEDIF(I1803,'ObjProd (2)'!$C$25,"y")*12+DATEDIF(I1803,'ObjProd (2)'!$C$25,"ym")))/7)&gt;0,
      INT(('ObjProd (2)'!$C$25-EDATE(I1803,DATEDIF(I1803,'ObjProd (2)'!$C$25,"y")*12+DATEDIF(I1803,'ObjProd (2)'!$C$25,"ym")))/7) &amp; " sem.",
      "")
)
)</f>
        <v/>
      </c>
      <c r="L1803" s="11" t="str">
        <f t="shared" si="300"/>
        <v/>
      </c>
      <c r="M1803" s="9" t="str">
        <f t="shared" si="296"/>
        <v/>
      </c>
      <c r="N1803" s="9" t="str" cm="1">
        <f t="array" aca="1" ref="N1803" ca="1">LEFT(L1803, IF(ISNUMBER(SUBSTITUTE(_xludf.MID(L1803, 2, 1), ".", ",")), 1, 2))</f>
        <v/>
      </c>
      <c r="O1803" s="19" t="str">
        <f t="shared" ca="1" si="293"/>
        <v/>
      </c>
      <c r="P1803" s="9" t="str">
        <f t="shared" ca="1" si="294"/>
        <v/>
      </c>
      <c r="Q1803" s="9" t="str">
        <f t="shared" ca="1" si="295"/>
        <v/>
      </c>
      <c r="R1803" s="9" t="str">
        <f t="shared" si="297"/>
        <v/>
      </c>
      <c r="S1803" t="str" cm="1">
        <f t="array" ref="S1803">IF(ISBLANK(C1803),"",IFERROR(INDEX(ListeSeries!$A$2:$A$1045, MATCH(1, (DatasScan!G1803=ListeSeries!$B$2:$B$1045) * (DatasScan!H1803&gt;=ListeSeries!$D$2:$D$1045) * (DatasScan!H1803&lt;=ListeSeries!$E$2:$E$1045), 0)), "no match"))</f>
        <v/>
      </c>
      <c r="T1803" s="7" t="str" cm="1">
        <f t="array" ref="T1803">IF(ISBLANK(C1803),"",IFERROR(INDEX(ListeSeries!$C$2:$C$1045, MATCH(1, (DatasScan!G1803=ListeSeries!$B$2:$B$1045) * (DatasScan!H1803&gt;=ListeSeries!$D$2:$D$1045) * (DatasScan!H1803&lt;=ListeSeries!$E$2:$E$1045), 0)), "no match"))</f>
        <v/>
      </c>
      <c r="U1803" s="11" t="str" cm="1">
        <f t="array" ref="U1803">IF(ISBLANK(C1803),"",IFERROR(INDEX(ListeSeries!$F$2:$F$1045, MATCH(1, (DatasScan!G1803=ListeSeries!$B$2:$B$1045) * (DatasScan!H1803&gt;=ListeSeries!$D$2:$D$1045) * (DatasScan!H1803&lt;=ListeSeries!$E$2:$E$1045), 0)), "no match"))</f>
        <v/>
      </c>
    </row>
    <row r="1804" spans="1:21" ht="15" customHeight="1" x14ac:dyDescent="0.25">
      <c r="A1804" s="6" t="str">
        <f t="shared" si="298"/>
        <v/>
      </c>
      <c r="B1804" s="272"/>
      <c r="F1804" s="7" t="str">
        <f t="shared" ref="F1804:F1867" si="301">IF(ISBLANK(C1804),"",LEFT(C1804,15))</f>
        <v/>
      </c>
      <c r="G1804" s="21" t="str">
        <f>IF(ISBLANK(C1804),"",_xlfn.XLOOKUP(_xlfn.XLOOKUP(VALUE(LEFT(C1804,4)),Souches!$B$2:$B$15000,Souches!$E$2:$E$15000),Varietes!$B$2:$B$500,Varietes!$C$2:$C$500))</f>
        <v/>
      </c>
      <c r="H1804" s="19" t="str">
        <f>IF(ISBLANK(C1804),"",_xlfn.XLOOKUP(VALUE(LEFT(C1804,4)),Souches!$B$2:$B$15000,Souches!$D$2:$D$15000))</f>
        <v/>
      </c>
      <c r="I1804" s="10" t="str">
        <f t="shared" si="299"/>
        <v/>
      </c>
      <c r="J1804" s="19" t="str">
        <f>IF(I1804="","",INT(('ObjProd (2)'!$C$25-I1804)/7 * (ABS('ObjProd (2)'!$C$25-I1804)&gt;=7)))</f>
        <v/>
      </c>
      <c r="K1804" s="10" t="str">
        <f>IF(I1804="","",
IF(AND(DATEDIF(I1804,'ObjProd (2)'!$C$25,"y")=0,DATEDIF(I1804,'ObjProd (2)'!$C$25,"ym")=0,
   INT(('ObjProd (2)'!$C$25-EDATE(I1804,DATEDIF(I1804,'ObjProd (2)'!$C$25,"y")*12+DATEDIF(I1804,'ObjProd (2)'!$C$25,"ym")))/7)=0),
   "&lt; 1 sem.",
   IF(DATEDIF(I1804,'ObjProd (2)'!$C$25,"y")&gt;0,DATEDIF(I1804,'ObjProd (2)'!$C$25,"y") &amp; " " &amp; IF(DATEDIF(I1804,'ObjProd (2)'!$C$25,"y")=1,"an ","ans "),"") &amp;
   IF(DATEDIF(I1804,'ObjProd (2)'!$C$25,"ym")&gt;0,DATEDIF(I1804,'ObjProd (2)'!$C$25,"ym") &amp; " mois ", "") &amp;
   IF(INT(('ObjProd (2)'!$C$25-EDATE(I1804,DATEDIF(I1804,'ObjProd (2)'!$C$25,"y")*12+DATEDIF(I1804,'ObjProd (2)'!$C$25,"ym")))/7)&gt;0,
      INT(('ObjProd (2)'!$C$25-EDATE(I1804,DATEDIF(I1804,'ObjProd (2)'!$C$25,"y")*12+DATEDIF(I1804,'ObjProd (2)'!$C$25,"ym")))/7) &amp; " sem.",
      "")
)
)</f>
        <v/>
      </c>
      <c r="L1804" s="11" t="str">
        <f t="shared" si="300"/>
        <v/>
      </c>
      <c r="M1804" s="9" t="str">
        <f t="shared" si="296"/>
        <v/>
      </c>
      <c r="N1804" s="9" t="str" cm="1">
        <f t="array" aca="1" ref="N1804" ca="1">LEFT(L1804, IF(ISNUMBER(SUBSTITUTE(_xludf.MID(L1804, 2, 1), ".", ",")), 1, 2))</f>
        <v/>
      </c>
      <c r="O1804" s="19" t="str">
        <f t="shared" ref="O1804:O1867" ca="1" si="302">IF(N1804="", "", _xlfn.NUMBERVALUE(RIGHT(L1804, LEN(L1804)-LEN(N1804))))</f>
        <v/>
      </c>
      <c r="P1804" s="9" t="str">
        <f t="shared" ref="P1804:P1867" ca="1" si="303">IF(N1804="", "",
    IF(N1804="E+", "X",
        IF(OR(LEFT(N1804, 1)="E", N1804="XR", N1804="CS"), "E",
            IF(AND(LEFT(N1804, 1)="R", LEFT(N1804, 2)&lt;&gt;"RG"), "R",
                IF(OR(N1804="MG", N1804="G+"), "BoxE",
                    IF(LEFT(N1804, 1)="i", "i", "X")
                )
            )
        )
    )
)</f>
        <v/>
      </c>
      <c r="Q1804" s="9" t="str">
        <f t="shared" ref="Q1804:Q1867" ca="1" si="304">IF(P1804&lt;&gt;"", IF(P1804="X", IF(AND(O1804&gt;=1, O1804&lt;=12), O1804, IF(O1804&gt;12, "13+", "erreur")), IF(P1804="E", IF(AND(O1804&gt;=1, O1804&lt;=6), O1804, IF(O1804&gt;6, "7+", "erreur")), IF(P1804="R", 0, IF(P1804="I", IF(O1804&lt;=2, "nit° 1-2", IF(O1804&lt;=5, "° 3-4-5", IF(O1804&lt;=8, " préX° 6-7-8", "erreur"))), IF(P1804="BoxE", O1804, ""))))), "")</f>
        <v/>
      </c>
      <c r="R1804" s="9" t="str">
        <f t="shared" si="297"/>
        <v/>
      </c>
      <c r="S1804" t="str" cm="1">
        <f t="array" ref="S1804">IF(ISBLANK(C1804),"",IFERROR(INDEX(ListeSeries!$A$2:$A$1045, MATCH(1, (DatasScan!G1804=ListeSeries!$B$2:$B$1045) * (DatasScan!H1804&gt;=ListeSeries!$D$2:$D$1045) * (DatasScan!H1804&lt;=ListeSeries!$E$2:$E$1045), 0)), "no match"))</f>
        <v/>
      </c>
      <c r="T1804" s="7" t="str" cm="1">
        <f t="array" ref="T1804">IF(ISBLANK(C1804),"",IFERROR(INDEX(ListeSeries!$C$2:$C$1045, MATCH(1, (DatasScan!G1804=ListeSeries!$B$2:$B$1045) * (DatasScan!H1804&gt;=ListeSeries!$D$2:$D$1045) * (DatasScan!H1804&lt;=ListeSeries!$E$2:$E$1045), 0)), "no match"))</f>
        <v/>
      </c>
      <c r="U1804" s="11" t="str" cm="1">
        <f t="array" ref="U1804">IF(ISBLANK(C1804),"",IFERROR(INDEX(ListeSeries!$F$2:$F$1045, MATCH(1, (DatasScan!G1804=ListeSeries!$B$2:$B$1045) * (DatasScan!H1804&gt;=ListeSeries!$D$2:$D$1045) * (DatasScan!H1804&lt;=ListeSeries!$E$2:$E$1045), 0)), "no match"))</f>
        <v/>
      </c>
    </row>
    <row r="1805" spans="1:21" ht="15" customHeight="1" x14ac:dyDescent="0.25">
      <c r="A1805" s="6" t="str">
        <f t="shared" si="298"/>
        <v/>
      </c>
      <c r="B1805" s="272"/>
      <c r="F1805" s="7" t="str">
        <f t="shared" si="301"/>
        <v/>
      </c>
      <c r="G1805" s="21" t="str">
        <f>IF(ISBLANK(C1805),"",_xlfn.XLOOKUP(_xlfn.XLOOKUP(VALUE(LEFT(C1805,4)),Souches!$B$2:$B$15000,Souches!$E$2:$E$15000),Varietes!$B$2:$B$500,Varietes!$C$2:$C$500))</f>
        <v/>
      </c>
      <c r="H1805" s="19" t="str">
        <f>IF(ISBLANK(C1805),"",_xlfn.XLOOKUP(VALUE(LEFT(C1805,4)),Souches!$B$2:$B$15000,Souches!$D$2:$D$15000))</f>
        <v/>
      </c>
      <c r="I1805" s="10" t="str">
        <f t="shared" si="299"/>
        <v/>
      </c>
      <c r="J1805" s="19" t="str">
        <f>IF(I1805="","",INT(('ObjProd (2)'!$C$25-I1805)/7 * (ABS('ObjProd (2)'!$C$25-I1805)&gt;=7)))</f>
        <v/>
      </c>
      <c r="K1805" s="10" t="str">
        <f>IF(I1805="","",
IF(AND(DATEDIF(I1805,'ObjProd (2)'!$C$25,"y")=0,DATEDIF(I1805,'ObjProd (2)'!$C$25,"ym")=0,
   INT(('ObjProd (2)'!$C$25-EDATE(I1805,DATEDIF(I1805,'ObjProd (2)'!$C$25,"y")*12+DATEDIF(I1805,'ObjProd (2)'!$C$25,"ym")))/7)=0),
   "&lt; 1 sem.",
   IF(DATEDIF(I1805,'ObjProd (2)'!$C$25,"y")&gt;0,DATEDIF(I1805,'ObjProd (2)'!$C$25,"y") &amp; " " &amp; IF(DATEDIF(I1805,'ObjProd (2)'!$C$25,"y")=1,"an ","ans "),"") &amp;
   IF(DATEDIF(I1805,'ObjProd (2)'!$C$25,"ym")&gt;0,DATEDIF(I1805,'ObjProd (2)'!$C$25,"ym") &amp; " mois ", "") &amp;
   IF(INT(('ObjProd (2)'!$C$25-EDATE(I1805,DATEDIF(I1805,'ObjProd (2)'!$C$25,"y")*12+DATEDIF(I1805,'ObjProd (2)'!$C$25,"ym")))/7)&gt;0,
      INT(('ObjProd (2)'!$C$25-EDATE(I1805,DATEDIF(I1805,'ObjProd (2)'!$C$25,"y")*12+DATEDIF(I1805,'ObjProd (2)'!$C$25,"ym")))/7) &amp; " sem.",
      "")
)
)</f>
        <v/>
      </c>
      <c r="L1805" s="11" t="str">
        <f t="shared" si="300"/>
        <v/>
      </c>
      <c r="M1805" s="9" t="str">
        <f t="shared" si="296"/>
        <v/>
      </c>
      <c r="N1805" s="9" t="str" cm="1">
        <f t="array" aca="1" ref="N1805" ca="1">LEFT(L1805, IF(ISNUMBER(SUBSTITUTE(_xludf.MID(L1805, 2, 1), ".", ",")), 1, 2))</f>
        <v/>
      </c>
      <c r="O1805" s="19" t="str">
        <f t="shared" ca="1" si="302"/>
        <v/>
      </c>
      <c r="P1805" s="9" t="str">
        <f t="shared" ca="1" si="303"/>
        <v/>
      </c>
      <c r="Q1805" s="9" t="str">
        <f t="shared" ca="1" si="304"/>
        <v/>
      </c>
      <c r="R1805" s="9" t="str">
        <f t="shared" si="297"/>
        <v/>
      </c>
      <c r="S1805" t="str" cm="1">
        <f t="array" ref="S1805">IF(ISBLANK(C1805),"",IFERROR(INDEX(ListeSeries!$A$2:$A$1045, MATCH(1, (DatasScan!G1805=ListeSeries!$B$2:$B$1045) * (DatasScan!H1805&gt;=ListeSeries!$D$2:$D$1045) * (DatasScan!H1805&lt;=ListeSeries!$E$2:$E$1045), 0)), "no match"))</f>
        <v/>
      </c>
      <c r="T1805" s="7" t="str" cm="1">
        <f t="array" ref="T1805">IF(ISBLANK(C1805),"",IFERROR(INDEX(ListeSeries!$C$2:$C$1045, MATCH(1, (DatasScan!G1805=ListeSeries!$B$2:$B$1045) * (DatasScan!H1805&gt;=ListeSeries!$D$2:$D$1045) * (DatasScan!H1805&lt;=ListeSeries!$E$2:$E$1045), 0)), "no match"))</f>
        <v/>
      </c>
      <c r="U1805" s="11" t="str" cm="1">
        <f t="array" ref="U1805">IF(ISBLANK(C1805),"",IFERROR(INDEX(ListeSeries!$F$2:$F$1045, MATCH(1, (DatasScan!G1805=ListeSeries!$B$2:$B$1045) * (DatasScan!H1805&gt;=ListeSeries!$D$2:$D$1045) * (DatasScan!H1805&lt;=ListeSeries!$E$2:$E$1045), 0)), "no match"))</f>
        <v/>
      </c>
    </row>
    <row r="1806" spans="1:21" ht="15" customHeight="1" x14ac:dyDescent="0.25">
      <c r="A1806" s="6" t="str">
        <f t="shared" si="298"/>
        <v/>
      </c>
      <c r="B1806" s="272"/>
      <c r="F1806" s="7" t="str">
        <f t="shared" si="301"/>
        <v/>
      </c>
      <c r="G1806" s="21" t="str">
        <f>IF(ISBLANK(C1806),"",_xlfn.XLOOKUP(_xlfn.XLOOKUP(VALUE(LEFT(C1806,4)),Souches!$B$2:$B$15000,Souches!$E$2:$E$15000),Varietes!$B$2:$B$500,Varietes!$C$2:$C$500))</f>
        <v/>
      </c>
      <c r="H1806" s="19" t="str">
        <f>IF(ISBLANK(C1806),"",_xlfn.XLOOKUP(VALUE(LEFT(C1806,4)),Souches!$B$2:$B$15000,Souches!$D$2:$D$15000))</f>
        <v/>
      </c>
      <c r="I1806" s="10" t="str">
        <f t="shared" si="299"/>
        <v/>
      </c>
      <c r="J1806" s="19" t="str">
        <f>IF(I1806="","",INT(('ObjProd (2)'!$C$25-I1806)/7 * (ABS('ObjProd (2)'!$C$25-I1806)&gt;=7)))</f>
        <v/>
      </c>
      <c r="K1806" s="10" t="str">
        <f>IF(I1806="","",
IF(AND(DATEDIF(I1806,'ObjProd (2)'!$C$25,"y")=0,DATEDIF(I1806,'ObjProd (2)'!$C$25,"ym")=0,
   INT(('ObjProd (2)'!$C$25-EDATE(I1806,DATEDIF(I1806,'ObjProd (2)'!$C$25,"y")*12+DATEDIF(I1806,'ObjProd (2)'!$C$25,"ym")))/7)=0),
   "&lt; 1 sem.",
   IF(DATEDIF(I1806,'ObjProd (2)'!$C$25,"y")&gt;0,DATEDIF(I1806,'ObjProd (2)'!$C$25,"y") &amp; " " &amp; IF(DATEDIF(I1806,'ObjProd (2)'!$C$25,"y")=1,"an ","ans "),"") &amp;
   IF(DATEDIF(I1806,'ObjProd (2)'!$C$25,"ym")&gt;0,DATEDIF(I1806,'ObjProd (2)'!$C$25,"ym") &amp; " mois ", "") &amp;
   IF(INT(('ObjProd (2)'!$C$25-EDATE(I1806,DATEDIF(I1806,'ObjProd (2)'!$C$25,"y")*12+DATEDIF(I1806,'ObjProd (2)'!$C$25,"ym")))/7)&gt;0,
      INT(('ObjProd (2)'!$C$25-EDATE(I1806,DATEDIF(I1806,'ObjProd (2)'!$C$25,"y")*12+DATEDIF(I1806,'ObjProd (2)'!$C$25,"ym")))/7) &amp; " sem.",
      "")
)
)</f>
        <v/>
      </c>
      <c r="L1806" s="11" t="str">
        <f t="shared" si="300"/>
        <v/>
      </c>
      <c r="M1806" s="9" t="str">
        <f t="shared" si="296"/>
        <v/>
      </c>
      <c r="N1806" s="9" t="str" cm="1">
        <f t="array" aca="1" ref="N1806" ca="1">LEFT(L1806, IF(ISNUMBER(SUBSTITUTE(_xludf.MID(L1806, 2, 1), ".", ",")), 1, 2))</f>
        <v/>
      </c>
      <c r="O1806" s="19" t="str">
        <f t="shared" ca="1" si="302"/>
        <v/>
      </c>
      <c r="P1806" s="9" t="str">
        <f t="shared" ca="1" si="303"/>
        <v/>
      </c>
      <c r="Q1806" s="9" t="str">
        <f t="shared" ca="1" si="304"/>
        <v/>
      </c>
      <c r="R1806" s="9" t="str">
        <f t="shared" si="297"/>
        <v/>
      </c>
      <c r="S1806" t="str" cm="1">
        <f t="array" ref="S1806">IF(ISBLANK(C1806),"",IFERROR(INDEX(ListeSeries!$A$2:$A$1045, MATCH(1, (DatasScan!G1806=ListeSeries!$B$2:$B$1045) * (DatasScan!H1806&gt;=ListeSeries!$D$2:$D$1045) * (DatasScan!H1806&lt;=ListeSeries!$E$2:$E$1045), 0)), "no match"))</f>
        <v/>
      </c>
      <c r="T1806" s="7" t="str" cm="1">
        <f t="array" ref="T1806">IF(ISBLANK(C1806),"",IFERROR(INDEX(ListeSeries!$C$2:$C$1045, MATCH(1, (DatasScan!G1806=ListeSeries!$B$2:$B$1045) * (DatasScan!H1806&gt;=ListeSeries!$D$2:$D$1045) * (DatasScan!H1806&lt;=ListeSeries!$E$2:$E$1045), 0)), "no match"))</f>
        <v/>
      </c>
      <c r="U1806" s="11" t="str" cm="1">
        <f t="array" ref="U1806">IF(ISBLANK(C1806),"",IFERROR(INDEX(ListeSeries!$F$2:$F$1045, MATCH(1, (DatasScan!G1806=ListeSeries!$B$2:$B$1045) * (DatasScan!H1806&gt;=ListeSeries!$D$2:$D$1045) * (DatasScan!H1806&lt;=ListeSeries!$E$2:$E$1045), 0)), "no match"))</f>
        <v/>
      </c>
    </row>
    <row r="1807" spans="1:21" ht="15" customHeight="1" x14ac:dyDescent="0.25">
      <c r="A1807" s="6" t="str">
        <f t="shared" si="298"/>
        <v/>
      </c>
      <c r="B1807" s="272"/>
      <c r="F1807" s="7" t="str">
        <f t="shared" si="301"/>
        <v/>
      </c>
      <c r="G1807" s="21" t="str">
        <f>IF(ISBLANK(C1807),"",_xlfn.XLOOKUP(_xlfn.XLOOKUP(VALUE(LEFT(C1807,4)),Souches!$B$2:$B$15000,Souches!$E$2:$E$15000),Varietes!$B$2:$B$500,Varietes!$C$2:$C$500))</f>
        <v/>
      </c>
      <c r="H1807" s="19" t="str">
        <f>IF(ISBLANK(C1807),"",_xlfn.XLOOKUP(VALUE(LEFT(C1807,4)),Souches!$B$2:$B$15000,Souches!$D$2:$D$15000))</f>
        <v/>
      </c>
      <c r="I1807" s="10" t="str">
        <f t="shared" si="299"/>
        <v/>
      </c>
      <c r="J1807" s="19" t="str">
        <f>IF(I1807="","",INT(('ObjProd (2)'!$C$25-I1807)/7 * (ABS('ObjProd (2)'!$C$25-I1807)&gt;=7)))</f>
        <v/>
      </c>
      <c r="K1807" s="10" t="str">
        <f>IF(I1807="","",
IF(AND(DATEDIF(I1807,'ObjProd (2)'!$C$25,"y")=0,DATEDIF(I1807,'ObjProd (2)'!$C$25,"ym")=0,
   INT(('ObjProd (2)'!$C$25-EDATE(I1807,DATEDIF(I1807,'ObjProd (2)'!$C$25,"y")*12+DATEDIF(I1807,'ObjProd (2)'!$C$25,"ym")))/7)=0),
   "&lt; 1 sem.",
   IF(DATEDIF(I1807,'ObjProd (2)'!$C$25,"y")&gt;0,DATEDIF(I1807,'ObjProd (2)'!$C$25,"y") &amp; " " &amp; IF(DATEDIF(I1807,'ObjProd (2)'!$C$25,"y")=1,"an ","ans "),"") &amp;
   IF(DATEDIF(I1807,'ObjProd (2)'!$C$25,"ym")&gt;0,DATEDIF(I1807,'ObjProd (2)'!$C$25,"ym") &amp; " mois ", "") &amp;
   IF(INT(('ObjProd (2)'!$C$25-EDATE(I1807,DATEDIF(I1807,'ObjProd (2)'!$C$25,"y")*12+DATEDIF(I1807,'ObjProd (2)'!$C$25,"ym")))/7)&gt;0,
      INT(('ObjProd (2)'!$C$25-EDATE(I1807,DATEDIF(I1807,'ObjProd (2)'!$C$25,"y")*12+DATEDIF(I1807,'ObjProd (2)'!$C$25,"ym")))/7) &amp; " sem.",
      "")
)
)</f>
        <v/>
      </c>
      <c r="L1807" s="11" t="str">
        <f t="shared" si="300"/>
        <v/>
      </c>
      <c r="M1807" s="9" t="str">
        <f t="shared" si="296"/>
        <v/>
      </c>
      <c r="N1807" s="9" t="str" cm="1">
        <f t="array" aca="1" ref="N1807" ca="1">LEFT(L1807, IF(ISNUMBER(SUBSTITUTE(_xludf.MID(L1807, 2, 1), ".", ",")), 1, 2))</f>
        <v/>
      </c>
      <c r="O1807" s="19" t="str">
        <f t="shared" ca="1" si="302"/>
        <v/>
      </c>
      <c r="P1807" s="9" t="str">
        <f t="shared" ca="1" si="303"/>
        <v/>
      </c>
      <c r="Q1807" s="9" t="str">
        <f t="shared" ca="1" si="304"/>
        <v/>
      </c>
      <c r="R1807" s="9" t="str">
        <f t="shared" si="297"/>
        <v/>
      </c>
      <c r="S1807" t="str" cm="1">
        <f t="array" ref="S1807">IF(ISBLANK(C1807),"",IFERROR(INDEX(ListeSeries!$A$2:$A$1045, MATCH(1, (DatasScan!G1807=ListeSeries!$B$2:$B$1045) * (DatasScan!H1807&gt;=ListeSeries!$D$2:$D$1045) * (DatasScan!H1807&lt;=ListeSeries!$E$2:$E$1045), 0)), "no match"))</f>
        <v/>
      </c>
      <c r="T1807" s="7" t="str" cm="1">
        <f t="array" ref="T1807">IF(ISBLANK(C1807),"",IFERROR(INDEX(ListeSeries!$C$2:$C$1045, MATCH(1, (DatasScan!G1807=ListeSeries!$B$2:$B$1045) * (DatasScan!H1807&gt;=ListeSeries!$D$2:$D$1045) * (DatasScan!H1807&lt;=ListeSeries!$E$2:$E$1045), 0)), "no match"))</f>
        <v/>
      </c>
      <c r="U1807" s="11" t="str" cm="1">
        <f t="array" ref="U1807">IF(ISBLANK(C1807),"",IFERROR(INDEX(ListeSeries!$F$2:$F$1045, MATCH(1, (DatasScan!G1807=ListeSeries!$B$2:$B$1045) * (DatasScan!H1807&gt;=ListeSeries!$D$2:$D$1045) * (DatasScan!H1807&lt;=ListeSeries!$E$2:$E$1045), 0)), "no match"))</f>
        <v/>
      </c>
    </row>
    <row r="1808" spans="1:21" ht="15" customHeight="1" x14ac:dyDescent="0.25">
      <c r="A1808" s="6" t="str">
        <f t="shared" si="298"/>
        <v/>
      </c>
      <c r="B1808" s="272"/>
      <c r="F1808" s="7" t="str">
        <f t="shared" si="301"/>
        <v/>
      </c>
      <c r="G1808" s="21" t="str">
        <f>IF(ISBLANK(C1808),"",_xlfn.XLOOKUP(_xlfn.XLOOKUP(VALUE(LEFT(C1808,4)),Souches!$B$2:$B$15000,Souches!$E$2:$E$15000),Varietes!$B$2:$B$500,Varietes!$C$2:$C$500))</f>
        <v/>
      </c>
      <c r="H1808" s="19" t="str">
        <f>IF(ISBLANK(C1808),"",_xlfn.XLOOKUP(VALUE(LEFT(C1808,4)),Souches!$B$2:$B$15000,Souches!$D$2:$D$15000))</f>
        <v/>
      </c>
      <c r="I1808" s="10" t="str">
        <f t="shared" si="299"/>
        <v/>
      </c>
      <c r="J1808" s="19" t="str">
        <f>IF(I1808="","",INT(('ObjProd (2)'!$C$25-I1808)/7 * (ABS('ObjProd (2)'!$C$25-I1808)&gt;=7)))</f>
        <v/>
      </c>
      <c r="K1808" s="10" t="str">
        <f>IF(I1808="","",
IF(AND(DATEDIF(I1808,'ObjProd (2)'!$C$25,"y")=0,DATEDIF(I1808,'ObjProd (2)'!$C$25,"ym")=0,
   INT(('ObjProd (2)'!$C$25-EDATE(I1808,DATEDIF(I1808,'ObjProd (2)'!$C$25,"y")*12+DATEDIF(I1808,'ObjProd (2)'!$C$25,"ym")))/7)=0),
   "&lt; 1 sem.",
   IF(DATEDIF(I1808,'ObjProd (2)'!$C$25,"y")&gt;0,DATEDIF(I1808,'ObjProd (2)'!$C$25,"y") &amp; " " &amp; IF(DATEDIF(I1808,'ObjProd (2)'!$C$25,"y")=1,"an ","ans "),"") &amp;
   IF(DATEDIF(I1808,'ObjProd (2)'!$C$25,"ym")&gt;0,DATEDIF(I1808,'ObjProd (2)'!$C$25,"ym") &amp; " mois ", "") &amp;
   IF(INT(('ObjProd (2)'!$C$25-EDATE(I1808,DATEDIF(I1808,'ObjProd (2)'!$C$25,"y")*12+DATEDIF(I1808,'ObjProd (2)'!$C$25,"ym")))/7)&gt;0,
      INT(('ObjProd (2)'!$C$25-EDATE(I1808,DATEDIF(I1808,'ObjProd (2)'!$C$25,"y")*12+DATEDIF(I1808,'ObjProd (2)'!$C$25,"ym")))/7) &amp; " sem.",
      "")
)
)</f>
        <v/>
      </c>
      <c r="L1808" s="11" t="str">
        <f t="shared" si="300"/>
        <v/>
      </c>
      <c r="M1808" s="9" t="str">
        <f t="shared" si="296"/>
        <v/>
      </c>
      <c r="N1808" s="9" t="str" cm="1">
        <f t="array" aca="1" ref="N1808" ca="1">LEFT(L1808, IF(ISNUMBER(SUBSTITUTE(_xludf.MID(L1808, 2, 1), ".", ",")), 1, 2))</f>
        <v/>
      </c>
      <c r="O1808" s="19" t="str">
        <f t="shared" ca="1" si="302"/>
        <v/>
      </c>
      <c r="P1808" s="9" t="str">
        <f t="shared" ca="1" si="303"/>
        <v/>
      </c>
      <c r="Q1808" s="9" t="str">
        <f t="shared" ca="1" si="304"/>
        <v/>
      </c>
      <c r="R1808" s="9" t="str">
        <f t="shared" si="297"/>
        <v/>
      </c>
      <c r="S1808" t="str" cm="1">
        <f t="array" ref="S1808">IF(ISBLANK(C1808),"",IFERROR(INDEX(ListeSeries!$A$2:$A$1045, MATCH(1, (DatasScan!G1808=ListeSeries!$B$2:$B$1045) * (DatasScan!H1808&gt;=ListeSeries!$D$2:$D$1045) * (DatasScan!H1808&lt;=ListeSeries!$E$2:$E$1045), 0)), "no match"))</f>
        <v/>
      </c>
      <c r="T1808" s="7" t="str" cm="1">
        <f t="array" ref="T1808">IF(ISBLANK(C1808),"",IFERROR(INDEX(ListeSeries!$C$2:$C$1045, MATCH(1, (DatasScan!G1808=ListeSeries!$B$2:$B$1045) * (DatasScan!H1808&gt;=ListeSeries!$D$2:$D$1045) * (DatasScan!H1808&lt;=ListeSeries!$E$2:$E$1045), 0)), "no match"))</f>
        <v/>
      </c>
      <c r="U1808" s="11" t="str" cm="1">
        <f t="array" ref="U1808">IF(ISBLANK(C1808),"",IFERROR(INDEX(ListeSeries!$F$2:$F$1045, MATCH(1, (DatasScan!G1808=ListeSeries!$B$2:$B$1045) * (DatasScan!H1808&gt;=ListeSeries!$D$2:$D$1045) * (DatasScan!H1808&lt;=ListeSeries!$E$2:$E$1045), 0)), "no match"))</f>
        <v/>
      </c>
    </row>
    <row r="1809" spans="1:21" ht="15" customHeight="1" x14ac:dyDescent="0.25">
      <c r="A1809" s="6" t="str">
        <f t="shared" si="298"/>
        <v/>
      </c>
      <c r="B1809" s="272"/>
      <c r="F1809" s="7" t="str">
        <f t="shared" si="301"/>
        <v/>
      </c>
      <c r="G1809" s="21" t="str">
        <f>IF(ISBLANK(C1809),"",_xlfn.XLOOKUP(_xlfn.XLOOKUP(VALUE(LEFT(C1809,4)),Souches!$B$2:$B$15000,Souches!$E$2:$E$15000),Varietes!$B$2:$B$500,Varietes!$C$2:$C$500))</f>
        <v/>
      </c>
      <c r="H1809" s="19" t="str">
        <f>IF(ISBLANK(C1809),"",_xlfn.XLOOKUP(VALUE(LEFT(C1809,4)),Souches!$B$2:$B$15000,Souches!$D$2:$D$15000))</f>
        <v/>
      </c>
      <c r="I1809" s="10" t="str">
        <f t="shared" si="299"/>
        <v/>
      </c>
      <c r="J1809" s="19" t="str">
        <f>IF(I1809="","",INT(('ObjProd (2)'!$C$25-I1809)/7 * (ABS('ObjProd (2)'!$C$25-I1809)&gt;=7)))</f>
        <v/>
      </c>
      <c r="K1809" s="10" t="str">
        <f>IF(I1809="","",
IF(AND(DATEDIF(I1809,'ObjProd (2)'!$C$25,"y")=0,DATEDIF(I1809,'ObjProd (2)'!$C$25,"ym")=0,
   INT(('ObjProd (2)'!$C$25-EDATE(I1809,DATEDIF(I1809,'ObjProd (2)'!$C$25,"y")*12+DATEDIF(I1809,'ObjProd (2)'!$C$25,"ym")))/7)=0),
   "&lt; 1 sem.",
   IF(DATEDIF(I1809,'ObjProd (2)'!$C$25,"y")&gt;0,DATEDIF(I1809,'ObjProd (2)'!$C$25,"y") &amp; " " &amp; IF(DATEDIF(I1809,'ObjProd (2)'!$C$25,"y")=1,"an ","ans "),"") &amp;
   IF(DATEDIF(I1809,'ObjProd (2)'!$C$25,"ym")&gt;0,DATEDIF(I1809,'ObjProd (2)'!$C$25,"ym") &amp; " mois ", "") &amp;
   IF(INT(('ObjProd (2)'!$C$25-EDATE(I1809,DATEDIF(I1809,'ObjProd (2)'!$C$25,"y")*12+DATEDIF(I1809,'ObjProd (2)'!$C$25,"ym")))/7)&gt;0,
      INT(('ObjProd (2)'!$C$25-EDATE(I1809,DATEDIF(I1809,'ObjProd (2)'!$C$25,"y")*12+DATEDIF(I1809,'ObjProd (2)'!$C$25,"ym")))/7) &amp; " sem.",
      "")
)
)</f>
        <v/>
      </c>
      <c r="L1809" s="11" t="str">
        <f t="shared" si="300"/>
        <v/>
      </c>
      <c r="M1809" s="9" t="str">
        <f t="shared" si="296"/>
        <v/>
      </c>
      <c r="N1809" s="9" t="str" cm="1">
        <f t="array" aca="1" ref="N1809" ca="1">LEFT(L1809, IF(ISNUMBER(SUBSTITUTE(_xludf.MID(L1809, 2, 1), ".", ",")), 1, 2))</f>
        <v/>
      </c>
      <c r="O1809" s="19" t="str">
        <f t="shared" ca="1" si="302"/>
        <v/>
      </c>
      <c r="P1809" s="9" t="str">
        <f t="shared" ca="1" si="303"/>
        <v/>
      </c>
      <c r="Q1809" s="9" t="str">
        <f t="shared" ca="1" si="304"/>
        <v/>
      </c>
      <c r="R1809" s="9" t="str">
        <f t="shared" si="297"/>
        <v/>
      </c>
      <c r="S1809" t="str" cm="1">
        <f t="array" ref="S1809">IF(ISBLANK(C1809),"",IFERROR(INDEX(ListeSeries!$A$2:$A$1045, MATCH(1, (DatasScan!G1809=ListeSeries!$B$2:$B$1045) * (DatasScan!H1809&gt;=ListeSeries!$D$2:$D$1045) * (DatasScan!H1809&lt;=ListeSeries!$E$2:$E$1045), 0)), "no match"))</f>
        <v/>
      </c>
      <c r="T1809" s="7" t="str" cm="1">
        <f t="array" ref="T1809">IF(ISBLANK(C1809),"",IFERROR(INDEX(ListeSeries!$C$2:$C$1045, MATCH(1, (DatasScan!G1809=ListeSeries!$B$2:$B$1045) * (DatasScan!H1809&gt;=ListeSeries!$D$2:$D$1045) * (DatasScan!H1809&lt;=ListeSeries!$E$2:$E$1045), 0)), "no match"))</f>
        <v/>
      </c>
      <c r="U1809" s="11" t="str" cm="1">
        <f t="array" ref="U1809">IF(ISBLANK(C1809),"",IFERROR(INDEX(ListeSeries!$F$2:$F$1045, MATCH(1, (DatasScan!G1809=ListeSeries!$B$2:$B$1045) * (DatasScan!H1809&gt;=ListeSeries!$D$2:$D$1045) * (DatasScan!H1809&lt;=ListeSeries!$E$2:$E$1045), 0)), "no match"))</f>
        <v/>
      </c>
    </row>
    <row r="1810" spans="1:21" ht="15" customHeight="1" x14ac:dyDescent="0.25">
      <c r="A1810" s="6" t="str">
        <f t="shared" si="298"/>
        <v/>
      </c>
      <c r="B1810" s="272"/>
      <c r="F1810" s="7" t="str">
        <f t="shared" si="301"/>
        <v/>
      </c>
      <c r="G1810" s="21" t="str">
        <f>IF(ISBLANK(C1810),"",_xlfn.XLOOKUP(_xlfn.XLOOKUP(VALUE(LEFT(C1810,4)),Souches!$B$2:$B$15000,Souches!$E$2:$E$15000),Varietes!$B$2:$B$500,Varietes!$C$2:$C$500))</f>
        <v/>
      </c>
      <c r="H1810" s="19" t="str">
        <f>IF(ISBLANK(C1810),"",_xlfn.XLOOKUP(VALUE(LEFT(C1810,4)),Souches!$B$2:$B$15000,Souches!$D$2:$D$15000))</f>
        <v/>
      </c>
      <c r="I1810" s="10" t="str">
        <f t="shared" si="299"/>
        <v/>
      </c>
      <c r="J1810" s="19" t="str">
        <f>IF(I1810="","",INT(('ObjProd (2)'!$C$25-I1810)/7 * (ABS('ObjProd (2)'!$C$25-I1810)&gt;=7)))</f>
        <v/>
      </c>
      <c r="K1810" s="10" t="str">
        <f>IF(I1810="","",
IF(AND(DATEDIF(I1810,'ObjProd (2)'!$C$25,"y")=0,DATEDIF(I1810,'ObjProd (2)'!$C$25,"ym")=0,
   INT(('ObjProd (2)'!$C$25-EDATE(I1810,DATEDIF(I1810,'ObjProd (2)'!$C$25,"y")*12+DATEDIF(I1810,'ObjProd (2)'!$C$25,"ym")))/7)=0),
   "&lt; 1 sem.",
   IF(DATEDIF(I1810,'ObjProd (2)'!$C$25,"y")&gt;0,DATEDIF(I1810,'ObjProd (2)'!$C$25,"y") &amp; " " &amp; IF(DATEDIF(I1810,'ObjProd (2)'!$C$25,"y")=1,"an ","ans "),"") &amp;
   IF(DATEDIF(I1810,'ObjProd (2)'!$C$25,"ym")&gt;0,DATEDIF(I1810,'ObjProd (2)'!$C$25,"ym") &amp; " mois ", "") &amp;
   IF(INT(('ObjProd (2)'!$C$25-EDATE(I1810,DATEDIF(I1810,'ObjProd (2)'!$C$25,"y")*12+DATEDIF(I1810,'ObjProd (2)'!$C$25,"ym")))/7)&gt;0,
      INT(('ObjProd (2)'!$C$25-EDATE(I1810,DATEDIF(I1810,'ObjProd (2)'!$C$25,"y")*12+DATEDIF(I1810,'ObjProd (2)'!$C$25,"ym")))/7) &amp; " sem.",
      "")
)
)</f>
        <v/>
      </c>
      <c r="L1810" s="11" t="str">
        <f t="shared" si="300"/>
        <v/>
      </c>
      <c r="M1810" s="9" t="str">
        <f t="shared" si="296"/>
        <v/>
      </c>
      <c r="N1810" s="9" t="str" cm="1">
        <f t="array" aca="1" ref="N1810" ca="1">LEFT(L1810, IF(ISNUMBER(SUBSTITUTE(_xludf.MID(L1810, 2, 1), ".", ",")), 1, 2))</f>
        <v/>
      </c>
      <c r="O1810" s="19" t="str">
        <f t="shared" ca="1" si="302"/>
        <v/>
      </c>
      <c r="P1810" s="9" t="str">
        <f t="shared" ca="1" si="303"/>
        <v/>
      </c>
      <c r="Q1810" s="9" t="str">
        <f t="shared" ca="1" si="304"/>
        <v/>
      </c>
      <c r="R1810" s="9" t="str">
        <f t="shared" si="297"/>
        <v/>
      </c>
      <c r="S1810" t="str" cm="1">
        <f t="array" ref="S1810">IF(ISBLANK(C1810),"",IFERROR(INDEX(ListeSeries!$A$2:$A$1045, MATCH(1, (DatasScan!G1810=ListeSeries!$B$2:$B$1045) * (DatasScan!H1810&gt;=ListeSeries!$D$2:$D$1045) * (DatasScan!H1810&lt;=ListeSeries!$E$2:$E$1045), 0)), "no match"))</f>
        <v/>
      </c>
      <c r="T1810" s="7" t="str" cm="1">
        <f t="array" ref="T1810">IF(ISBLANK(C1810),"",IFERROR(INDEX(ListeSeries!$C$2:$C$1045, MATCH(1, (DatasScan!G1810=ListeSeries!$B$2:$B$1045) * (DatasScan!H1810&gt;=ListeSeries!$D$2:$D$1045) * (DatasScan!H1810&lt;=ListeSeries!$E$2:$E$1045), 0)), "no match"))</f>
        <v/>
      </c>
      <c r="U1810" s="11" t="str" cm="1">
        <f t="array" ref="U1810">IF(ISBLANK(C1810),"",IFERROR(INDEX(ListeSeries!$F$2:$F$1045, MATCH(1, (DatasScan!G1810=ListeSeries!$B$2:$B$1045) * (DatasScan!H1810&gt;=ListeSeries!$D$2:$D$1045) * (DatasScan!H1810&lt;=ListeSeries!$E$2:$E$1045), 0)), "no match"))</f>
        <v/>
      </c>
    </row>
    <row r="1811" spans="1:21" ht="15" customHeight="1" x14ac:dyDescent="0.25">
      <c r="A1811" s="6" t="str">
        <f t="shared" si="298"/>
        <v/>
      </c>
      <c r="B1811" s="272"/>
      <c r="F1811" s="7" t="str">
        <f t="shared" si="301"/>
        <v/>
      </c>
      <c r="G1811" s="21" t="str">
        <f>IF(ISBLANK(C1811),"",_xlfn.XLOOKUP(_xlfn.XLOOKUP(VALUE(LEFT(C1811,4)),Souches!$B$2:$B$15000,Souches!$E$2:$E$15000),Varietes!$B$2:$B$500,Varietes!$C$2:$C$500))</f>
        <v/>
      </c>
      <c r="H1811" s="19" t="str">
        <f>IF(ISBLANK(C1811),"",_xlfn.XLOOKUP(VALUE(LEFT(C1811,4)),Souches!$B$2:$B$15000,Souches!$D$2:$D$15000))</f>
        <v/>
      </c>
      <c r="I1811" s="10" t="str">
        <f t="shared" si="299"/>
        <v/>
      </c>
      <c r="J1811" s="19" t="str">
        <f>IF(I1811="","",INT(('ObjProd (2)'!$C$25-I1811)/7 * (ABS('ObjProd (2)'!$C$25-I1811)&gt;=7)))</f>
        <v/>
      </c>
      <c r="K1811" s="10" t="str">
        <f>IF(I1811="","",
IF(AND(DATEDIF(I1811,'ObjProd (2)'!$C$25,"y")=0,DATEDIF(I1811,'ObjProd (2)'!$C$25,"ym")=0,
   INT(('ObjProd (2)'!$C$25-EDATE(I1811,DATEDIF(I1811,'ObjProd (2)'!$C$25,"y")*12+DATEDIF(I1811,'ObjProd (2)'!$C$25,"ym")))/7)=0),
   "&lt; 1 sem.",
   IF(DATEDIF(I1811,'ObjProd (2)'!$C$25,"y")&gt;0,DATEDIF(I1811,'ObjProd (2)'!$C$25,"y") &amp; " " &amp; IF(DATEDIF(I1811,'ObjProd (2)'!$C$25,"y")=1,"an ","ans "),"") &amp;
   IF(DATEDIF(I1811,'ObjProd (2)'!$C$25,"ym")&gt;0,DATEDIF(I1811,'ObjProd (2)'!$C$25,"ym") &amp; " mois ", "") &amp;
   IF(INT(('ObjProd (2)'!$C$25-EDATE(I1811,DATEDIF(I1811,'ObjProd (2)'!$C$25,"y")*12+DATEDIF(I1811,'ObjProd (2)'!$C$25,"ym")))/7)&gt;0,
      INT(('ObjProd (2)'!$C$25-EDATE(I1811,DATEDIF(I1811,'ObjProd (2)'!$C$25,"y")*12+DATEDIF(I1811,'ObjProd (2)'!$C$25,"ym")))/7) &amp; " sem.",
      "")
)
)</f>
        <v/>
      </c>
      <c r="L1811" s="11" t="str">
        <f t="shared" si="300"/>
        <v/>
      </c>
      <c r="M1811" s="9" t="str">
        <f t="shared" si="296"/>
        <v/>
      </c>
      <c r="N1811" s="9" t="str" cm="1">
        <f t="array" aca="1" ref="N1811" ca="1">LEFT(L1811, IF(ISNUMBER(SUBSTITUTE(_xludf.MID(L1811, 2, 1), ".", ",")), 1, 2))</f>
        <v/>
      </c>
      <c r="O1811" s="19" t="str">
        <f t="shared" ca="1" si="302"/>
        <v/>
      </c>
      <c r="P1811" s="9" t="str">
        <f t="shared" ca="1" si="303"/>
        <v/>
      </c>
      <c r="Q1811" s="9" t="str">
        <f t="shared" ca="1" si="304"/>
        <v/>
      </c>
      <c r="R1811" s="9" t="str">
        <f t="shared" si="297"/>
        <v/>
      </c>
      <c r="S1811" t="str" cm="1">
        <f t="array" ref="S1811">IF(ISBLANK(C1811),"",IFERROR(INDEX(ListeSeries!$A$2:$A$1045, MATCH(1, (DatasScan!G1811=ListeSeries!$B$2:$B$1045) * (DatasScan!H1811&gt;=ListeSeries!$D$2:$D$1045) * (DatasScan!H1811&lt;=ListeSeries!$E$2:$E$1045), 0)), "no match"))</f>
        <v/>
      </c>
      <c r="T1811" s="7" t="str" cm="1">
        <f t="array" ref="T1811">IF(ISBLANK(C1811),"",IFERROR(INDEX(ListeSeries!$C$2:$C$1045, MATCH(1, (DatasScan!G1811=ListeSeries!$B$2:$B$1045) * (DatasScan!H1811&gt;=ListeSeries!$D$2:$D$1045) * (DatasScan!H1811&lt;=ListeSeries!$E$2:$E$1045), 0)), "no match"))</f>
        <v/>
      </c>
      <c r="U1811" s="11" t="str" cm="1">
        <f t="array" ref="U1811">IF(ISBLANK(C1811),"",IFERROR(INDEX(ListeSeries!$F$2:$F$1045, MATCH(1, (DatasScan!G1811=ListeSeries!$B$2:$B$1045) * (DatasScan!H1811&gt;=ListeSeries!$D$2:$D$1045) * (DatasScan!H1811&lt;=ListeSeries!$E$2:$E$1045), 0)), "no match"))</f>
        <v/>
      </c>
    </row>
    <row r="1812" spans="1:21" ht="15" customHeight="1" x14ac:dyDescent="0.25">
      <c r="A1812" s="6" t="str">
        <f t="shared" si="298"/>
        <v/>
      </c>
      <c r="B1812" s="272"/>
      <c r="F1812" s="7" t="str">
        <f t="shared" si="301"/>
        <v/>
      </c>
      <c r="G1812" s="21" t="str">
        <f>IF(ISBLANK(C1812),"",_xlfn.XLOOKUP(_xlfn.XLOOKUP(VALUE(LEFT(C1812,4)),Souches!$B$2:$B$15000,Souches!$E$2:$E$15000),Varietes!$B$2:$B$500,Varietes!$C$2:$C$500))</f>
        <v/>
      </c>
      <c r="H1812" s="19" t="str">
        <f>IF(ISBLANK(C1812),"",_xlfn.XLOOKUP(VALUE(LEFT(C1812,4)),Souches!$B$2:$B$15000,Souches!$D$2:$D$15000))</f>
        <v/>
      </c>
      <c r="I1812" s="10" t="str">
        <f t="shared" si="299"/>
        <v/>
      </c>
      <c r="J1812" s="19" t="str">
        <f>IF(I1812="","",INT(('ObjProd (2)'!$C$25-I1812)/7 * (ABS('ObjProd (2)'!$C$25-I1812)&gt;=7)))</f>
        <v/>
      </c>
      <c r="K1812" s="10" t="str">
        <f>IF(I1812="","",
IF(AND(DATEDIF(I1812,'ObjProd (2)'!$C$25,"y")=0,DATEDIF(I1812,'ObjProd (2)'!$C$25,"ym")=0,
   INT(('ObjProd (2)'!$C$25-EDATE(I1812,DATEDIF(I1812,'ObjProd (2)'!$C$25,"y")*12+DATEDIF(I1812,'ObjProd (2)'!$C$25,"ym")))/7)=0),
   "&lt; 1 sem.",
   IF(DATEDIF(I1812,'ObjProd (2)'!$C$25,"y")&gt;0,DATEDIF(I1812,'ObjProd (2)'!$C$25,"y") &amp; " " &amp; IF(DATEDIF(I1812,'ObjProd (2)'!$C$25,"y")=1,"an ","ans "),"") &amp;
   IF(DATEDIF(I1812,'ObjProd (2)'!$C$25,"ym")&gt;0,DATEDIF(I1812,'ObjProd (2)'!$C$25,"ym") &amp; " mois ", "") &amp;
   IF(INT(('ObjProd (2)'!$C$25-EDATE(I1812,DATEDIF(I1812,'ObjProd (2)'!$C$25,"y")*12+DATEDIF(I1812,'ObjProd (2)'!$C$25,"ym")))/7)&gt;0,
      INT(('ObjProd (2)'!$C$25-EDATE(I1812,DATEDIF(I1812,'ObjProd (2)'!$C$25,"y")*12+DATEDIF(I1812,'ObjProd (2)'!$C$25,"ym")))/7) &amp; " sem.",
      "")
)
)</f>
        <v/>
      </c>
      <c r="L1812" s="11" t="str">
        <f t="shared" si="300"/>
        <v/>
      </c>
      <c r="M1812" s="9" t="str">
        <f t="shared" si="296"/>
        <v/>
      </c>
      <c r="N1812" s="9" t="str" cm="1">
        <f t="array" aca="1" ref="N1812" ca="1">LEFT(L1812, IF(ISNUMBER(SUBSTITUTE(_xludf.MID(L1812, 2, 1), ".", ",")), 1, 2))</f>
        <v/>
      </c>
      <c r="O1812" s="19" t="str">
        <f t="shared" ca="1" si="302"/>
        <v/>
      </c>
      <c r="P1812" s="9" t="str">
        <f t="shared" ca="1" si="303"/>
        <v/>
      </c>
      <c r="Q1812" s="9" t="str">
        <f t="shared" ca="1" si="304"/>
        <v/>
      </c>
      <c r="R1812" s="9" t="str">
        <f t="shared" si="297"/>
        <v/>
      </c>
      <c r="S1812" t="str" cm="1">
        <f t="array" ref="S1812">IF(ISBLANK(C1812),"",IFERROR(INDEX(ListeSeries!$A$2:$A$1045, MATCH(1, (DatasScan!G1812=ListeSeries!$B$2:$B$1045) * (DatasScan!H1812&gt;=ListeSeries!$D$2:$D$1045) * (DatasScan!H1812&lt;=ListeSeries!$E$2:$E$1045), 0)), "no match"))</f>
        <v/>
      </c>
      <c r="T1812" s="7" t="str" cm="1">
        <f t="array" ref="T1812">IF(ISBLANK(C1812),"",IFERROR(INDEX(ListeSeries!$C$2:$C$1045, MATCH(1, (DatasScan!G1812=ListeSeries!$B$2:$B$1045) * (DatasScan!H1812&gt;=ListeSeries!$D$2:$D$1045) * (DatasScan!H1812&lt;=ListeSeries!$E$2:$E$1045), 0)), "no match"))</f>
        <v/>
      </c>
      <c r="U1812" s="11" t="str" cm="1">
        <f t="array" ref="U1812">IF(ISBLANK(C1812),"",IFERROR(INDEX(ListeSeries!$F$2:$F$1045, MATCH(1, (DatasScan!G1812=ListeSeries!$B$2:$B$1045) * (DatasScan!H1812&gt;=ListeSeries!$D$2:$D$1045) * (DatasScan!H1812&lt;=ListeSeries!$E$2:$E$1045), 0)), "no match"))</f>
        <v/>
      </c>
    </row>
    <row r="1813" spans="1:21" ht="15" customHeight="1" x14ac:dyDescent="0.25">
      <c r="A1813" s="6" t="str">
        <f t="shared" si="298"/>
        <v/>
      </c>
      <c r="B1813" s="272"/>
      <c r="F1813" s="7" t="str">
        <f t="shared" si="301"/>
        <v/>
      </c>
      <c r="G1813" s="21" t="str">
        <f>IF(ISBLANK(C1813),"",_xlfn.XLOOKUP(_xlfn.XLOOKUP(VALUE(LEFT(C1813,4)),Souches!$B$2:$B$15000,Souches!$E$2:$E$15000),Varietes!$B$2:$B$500,Varietes!$C$2:$C$500))</f>
        <v/>
      </c>
      <c r="H1813" s="19" t="str">
        <f>IF(ISBLANK(C1813),"",_xlfn.XLOOKUP(VALUE(LEFT(C1813,4)),Souches!$B$2:$B$15000,Souches!$D$2:$D$15000))</f>
        <v/>
      </c>
      <c r="I1813" s="10" t="str">
        <f t="shared" si="299"/>
        <v/>
      </c>
      <c r="J1813" s="19" t="str">
        <f>IF(I1813="","",INT(('ObjProd (2)'!$C$25-I1813)/7 * (ABS('ObjProd (2)'!$C$25-I1813)&gt;=7)))</f>
        <v/>
      </c>
      <c r="K1813" s="10" t="str">
        <f>IF(I1813="","",
IF(AND(DATEDIF(I1813,'ObjProd (2)'!$C$25,"y")=0,DATEDIF(I1813,'ObjProd (2)'!$C$25,"ym")=0,
   INT(('ObjProd (2)'!$C$25-EDATE(I1813,DATEDIF(I1813,'ObjProd (2)'!$C$25,"y")*12+DATEDIF(I1813,'ObjProd (2)'!$C$25,"ym")))/7)=0),
   "&lt; 1 sem.",
   IF(DATEDIF(I1813,'ObjProd (2)'!$C$25,"y")&gt;0,DATEDIF(I1813,'ObjProd (2)'!$C$25,"y") &amp; " " &amp; IF(DATEDIF(I1813,'ObjProd (2)'!$C$25,"y")=1,"an ","ans "),"") &amp;
   IF(DATEDIF(I1813,'ObjProd (2)'!$C$25,"ym")&gt;0,DATEDIF(I1813,'ObjProd (2)'!$C$25,"ym") &amp; " mois ", "") &amp;
   IF(INT(('ObjProd (2)'!$C$25-EDATE(I1813,DATEDIF(I1813,'ObjProd (2)'!$C$25,"y")*12+DATEDIF(I1813,'ObjProd (2)'!$C$25,"ym")))/7)&gt;0,
      INT(('ObjProd (2)'!$C$25-EDATE(I1813,DATEDIF(I1813,'ObjProd (2)'!$C$25,"y")*12+DATEDIF(I1813,'ObjProd (2)'!$C$25,"ym")))/7) &amp; " sem.",
      "")
)
)</f>
        <v/>
      </c>
      <c r="L1813" s="11" t="str">
        <f t="shared" si="300"/>
        <v/>
      </c>
      <c r="M1813" s="9" t="str">
        <f t="shared" si="296"/>
        <v/>
      </c>
      <c r="N1813" s="9" t="str" cm="1">
        <f t="array" aca="1" ref="N1813" ca="1">LEFT(L1813, IF(ISNUMBER(SUBSTITUTE(_xludf.MID(L1813, 2, 1), ".", ",")), 1, 2))</f>
        <v/>
      </c>
      <c r="O1813" s="19" t="str">
        <f t="shared" ca="1" si="302"/>
        <v/>
      </c>
      <c r="P1813" s="9" t="str">
        <f t="shared" ca="1" si="303"/>
        <v/>
      </c>
      <c r="Q1813" s="9" t="str">
        <f t="shared" ca="1" si="304"/>
        <v/>
      </c>
      <c r="R1813" s="9" t="str">
        <f t="shared" si="297"/>
        <v/>
      </c>
      <c r="S1813" t="str" cm="1">
        <f t="array" ref="S1813">IF(ISBLANK(C1813),"",IFERROR(INDEX(ListeSeries!$A$2:$A$1045, MATCH(1, (DatasScan!G1813=ListeSeries!$B$2:$B$1045) * (DatasScan!H1813&gt;=ListeSeries!$D$2:$D$1045) * (DatasScan!H1813&lt;=ListeSeries!$E$2:$E$1045), 0)), "no match"))</f>
        <v/>
      </c>
      <c r="T1813" s="7" t="str" cm="1">
        <f t="array" ref="T1813">IF(ISBLANK(C1813),"",IFERROR(INDEX(ListeSeries!$C$2:$C$1045, MATCH(1, (DatasScan!G1813=ListeSeries!$B$2:$B$1045) * (DatasScan!H1813&gt;=ListeSeries!$D$2:$D$1045) * (DatasScan!H1813&lt;=ListeSeries!$E$2:$E$1045), 0)), "no match"))</f>
        <v/>
      </c>
      <c r="U1813" s="11" t="str" cm="1">
        <f t="array" ref="U1813">IF(ISBLANK(C1813),"",IFERROR(INDEX(ListeSeries!$F$2:$F$1045, MATCH(1, (DatasScan!G1813=ListeSeries!$B$2:$B$1045) * (DatasScan!H1813&gt;=ListeSeries!$D$2:$D$1045) * (DatasScan!H1813&lt;=ListeSeries!$E$2:$E$1045), 0)), "no match"))</f>
        <v/>
      </c>
    </row>
    <row r="1814" spans="1:21" ht="15" customHeight="1" x14ac:dyDescent="0.25">
      <c r="A1814" s="6" t="str">
        <f t="shared" si="298"/>
        <v/>
      </c>
      <c r="B1814" s="272"/>
      <c r="F1814" s="7" t="str">
        <f t="shared" si="301"/>
        <v/>
      </c>
      <c r="G1814" s="21" t="str">
        <f>IF(ISBLANK(C1814),"",_xlfn.XLOOKUP(_xlfn.XLOOKUP(VALUE(LEFT(C1814,4)),Souches!$B$2:$B$15000,Souches!$E$2:$E$15000),Varietes!$B$2:$B$500,Varietes!$C$2:$C$500))</f>
        <v/>
      </c>
      <c r="H1814" s="19" t="str">
        <f>IF(ISBLANK(C1814),"",_xlfn.XLOOKUP(VALUE(LEFT(C1814,4)),Souches!$B$2:$B$15000,Souches!$D$2:$D$15000))</f>
        <v/>
      </c>
      <c r="I1814" s="10" t="str">
        <f t="shared" si="299"/>
        <v/>
      </c>
      <c r="J1814" s="19" t="str">
        <f>IF(I1814="","",INT(('ObjProd (2)'!$C$25-I1814)/7 * (ABS('ObjProd (2)'!$C$25-I1814)&gt;=7)))</f>
        <v/>
      </c>
      <c r="K1814" s="10" t="str">
        <f>IF(I1814="","",
IF(AND(DATEDIF(I1814,'ObjProd (2)'!$C$25,"y")=0,DATEDIF(I1814,'ObjProd (2)'!$C$25,"ym")=0,
   INT(('ObjProd (2)'!$C$25-EDATE(I1814,DATEDIF(I1814,'ObjProd (2)'!$C$25,"y")*12+DATEDIF(I1814,'ObjProd (2)'!$C$25,"ym")))/7)=0),
   "&lt; 1 sem.",
   IF(DATEDIF(I1814,'ObjProd (2)'!$C$25,"y")&gt;0,DATEDIF(I1814,'ObjProd (2)'!$C$25,"y") &amp; " " &amp; IF(DATEDIF(I1814,'ObjProd (2)'!$C$25,"y")=1,"an ","ans "),"") &amp;
   IF(DATEDIF(I1814,'ObjProd (2)'!$C$25,"ym")&gt;0,DATEDIF(I1814,'ObjProd (2)'!$C$25,"ym") &amp; " mois ", "") &amp;
   IF(INT(('ObjProd (2)'!$C$25-EDATE(I1814,DATEDIF(I1814,'ObjProd (2)'!$C$25,"y")*12+DATEDIF(I1814,'ObjProd (2)'!$C$25,"ym")))/7)&gt;0,
      INT(('ObjProd (2)'!$C$25-EDATE(I1814,DATEDIF(I1814,'ObjProd (2)'!$C$25,"y")*12+DATEDIF(I1814,'ObjProd (2)'!$C$25,"ym")))/7) &amp; " sem.",
      "")
)
)</f>
        <v/>
      </c>
      <c r="L1814" s="11" t="str">
        <f t="shared" si="300"/>
        <v/>
      </c>
      <c r="M1814" s="9" t="str">
        <f t="shared" si="296"/>
        <v/>
      </c>
      <c r="N1814" s="9" t="str" cm="1">
        <f t="array" aca="1" ref="N1814" ca="1">LEFT(L1814, IF(ISNUMBER(SUBSTITUTE(_xludf.MID(L1814, 2, 1), ".", ",")), 1, 2))</f>
        <v/>
      </c>
      <c r="O1814" s="19" t="str">
        <f t="shared" ca="1" si="302"/>
        <v/>
      </c>
      <c r="P1814" s="9" t="str">
        <f t="shared" ca="1" si="303"/>
        <v/>
      </c>
      <c r="Q1814" s="9" t="str">
        <f t="shared" ca="1" si="304"/>
        <v/>
      </c>
      <c r="R1814" s="9" t="str">
        <f t="shared" si="297"/>
        <v/>
      </c>
      <c r="S1814" t="str" cm="1">
        <f t="array" ref="S1814">IF(ISBLANK(C1814),"",IFERROR(INDEX(ListeSeries!$A$2:$A$1045, MATCH(1, (DatasScan!G1814=ListeSeries!$B$2:$B$1045) * (DatasScan!H1814&gt;=ListeSeries!$D$2:$D$1045) * (DatasScan!H1814&lt;=ListeSeries!$E$2:$E$1045), 0)), "no match"))</f>
        <v/>
      </c>
      <c r="T1814" s="7" t="str" cm="1">
        <f t="array" ref="T1814">IF(ISBLANK(C1814),"",IFERROR(INDEX(ListeSeries!$C$2:$C$1045, MATCH(1, (DatasScan!G1814=ListeSeries!$B$2:$B$1045) * (DatasScan!H1814&gt;=ListeSeries!$D$2:$D$1045) * (DatasScan!H1814&lt;=ListeSeries!$E$2:$E$1045), 0)), "no match"))</f>
        <v/>
      </c>
      <c r="U1814" s="11" t="str" cm="1">
        <f t="array" ref="U1814">IF(ISBLANK(C1814),"",IFERROR(INDEX(ListeSeries!$F$2:$F$1045, MATCH(1, (DatasScan!G1814=ListeSeries!$B$2:$B$1045) * (DatasScan!H1814&gt;=ListeSeries!$D$2:$D$1045) * (DatasScan!H1814&lt;=ListeSeries!$E$2:$E$1045), 0)), "no match"))</f>
        <v/>
      </c>
    </row>
    <row r="1815" spans="1:21" ht="15" customHeight="1" x14ac:dyDescent="0.25">
      <c r="A1815" s="6" t="str">
        <f t="shared" si="298"/>
        <v/>
      </c>
      <c r="B1815" s="272"/>
      <c r="F1815" s="7" t="str">
        <f t="shared" si="301"/>
        <v/>
      </c>
      <c r="G1815" s="21" t="str">
        <f>IF(ISBLANK(C1815),"",_xlfn.XLOOKUP(_xlfn.XLOOKUP(VALUE(LEFT(C1815,4)),Souches!$B$2:$B$15000,Souches!$E$2:$E$15000),Varietes!$B$2:$B$500,Varietes!$C$2:$C$500))</f>
        <v/>
      </c>
      <c r="H1815" s="19" t="str">
        <f>IF(ISBLANK(C1815),"",_xlfn.XLOOKUP(VALUE(LEFT(C1815,4)),Souches!$B$2:$B$15000,Souches!$D$2:$D$15000))</f>
        <v/>
      </c>
      <c r="I1815" s="10" t="str">
        <f t="shared" si="299"/>
        <v/>
      </c>
      <c r="J1815" s="19" t="str">
        <f>IF(I1815="","",INT(('ObjProd (2)'!$C$25-I1815)/7 * (ABS('ObjProd (2)'!$C$25-I1815)&gt;=7)))</f>
        <v/>
      </c>
      <c r="K1815" s="10" t="str">
        <f>IF(I1815="","",
IF(AND(DATEDIF(I1815,'ObjProd (2)'!$C$25,"y")=0,DATEDIF(I1815,'ObjProd (2)'!$C$25,"ym")=0,
   INT(('ObjProd (2)'!$C$25-EDATE(I1815,DATEDIF(I1815,'ObjProd (2)'!$C$25,"y")*12+DATEDIF(I1815,'ObjProd (2)'!$C$25,"ym")))/7)=0),
   "&lt; 1 sem.",
   IF(DATEDIF(I1815,'ObjProd (2)'!$C$25,"y")&gt;0,DATEDIF(I1815,'ObjProd (2)'!$C$25,"y") &amp; " " &amp; IF(DATEDIF(I1815,'ObjProd (2)'!$C$25,"y")=1,"an ","ans "),"") &amp;
   IF(DATEDIF(I1815,'ObjProd (2)'!$C$25,"ym")&gt;0,DATEDIF(I1815,'ObjProd (2)'!$C$25,"ym") &amp; " mois ", "") &amp;
   IF(INT(('ObjProd (2)'!$C$25-EDATE(I1815,DATEDIF(I1815,'ObjProd (2)'!$C$25,"y")*12+DATEDIF(I1815,'ObjProd (2)'!$C$25,"ym")))/7)&gt;0,
      INT(('ObjProd (2)'!$C$25-EDATE(I1815,DATEDIF(I1815,'ObjProd (2)'!$C$25,"y")*12+DATEDIF(I1815,'ObjProd (2)'!$C$25,"ym")))/7) &amp; " sem.",
      "")
)
)</f>
        <v/>
      </c>
      <c r="L1815" s="11" t="str">
        <f t="shared" si="300"/>
        <v/>
      </c>
      <c r="M1815" s="9" t="str">
        <f t="shared" si="296"/>
        <v/>
      </c>
      <c r="N1815" s="9" t="str" cm="1">
        <f t="array" aca="1" ref="N1815" ca="1">LEFT(L1815, IF(ISNUMBER(SUBSTITUTE(_xludf.MID(L1815, 2, 1), ".", ",")), 1, 2))</f>
        <v/>
      </c>
      <c r="O1815" s="19" t="str">
        <f t="shared" ca="1" si="302"/>
        <v/>
      </c>
      <c r="P1815" s="9" t="str">
        <f t="shared" ca="1" si="303"/>
        <v/>
      </c>
      <c r="Q1815" s="9" t="str">
        <f t="shared" ca="1" si="304"/>
        <v/>
      </c>
      <c r="R1815" s="9" t="str">
        <f t="shared" si="297"/>
        <v/>
      </c>
      <c r="S1815" t="str" cm="1">
        <f t="array" ref="S1815">IF(ISBLANK(C1815),"",IFERROR(INDEX(ListeSeries!$A$2:$A$1045, MATCH(1, (DatasScan!G1815=ListeSeries!$B$2:$B$1045) * (DatasScan!H1815&gt;=ListeSeries!$D$2:$D$1045) * (DatasScan!H1815&lt;=ListeSeries!$E$2:$E$1045), 0)), "no match"))</f>
        <v/>
      </c>
      <c r="T1815" s="7" t="str" cm="1">
        <f t="array" ref="T1815">IF(ISBLANK(C1815),"",IFERROR(INDEX(ListeSeries!$C$2:$C$1045, MATCH(1, (DatasScan!G1815=ListeSeries!$B$2:$B$1045) * (DatasScan!H1815&gt;=ListeSeries!$D$2:$D$1045) * (DatasScan!H1815&lt;=ListeSeries!$E$2:$E$1045), 0)), "no match"))</f>
        <v/>
      </c>
      <c r="U1815" s="11" t="str" cm="1">
        <f t="array" ref="U1815">IF(ISBLANK(C1815),"",IFERROR(INDEX(ListeSeries!$F$2:$F$1045, MATCH(1, (DatasScan!G1815=ListeSeries!$B$2:$B$1045) * (DatasScan!H1815&gt;=ListeSeries!$D$2:$D$1045) * (DatasScan!H1815&lt;=ListeSeries!$E$2:$E$1045), 0)), "no match"))</f>
        <v/>
      </c>
    </row>
    <row r="1816" spans="1:21" ht="15" customHeight="1" x14ac:dyDescent="0.25">
      <c r="A1816" s="6" t="str">
        <f t="shared" si="298"/>
        <v/>
      </c>
      <c r="B1816" s="272"/>
      <c r="F1816" s="7" t="str">
        <f t="shared" si="301"/>
        <v/>
      </c>
      <c r="G1816" s="21" t="str">
        <f>IF(ISBLANK(C1816),"",_xlfn.XLOOKUP(_xlfn.XLOOKUP(VALUE(LEFT(C1816,4)),Souches!$B$2:$B$15000,Souches!$E$2:$E$15000),Varietes!$B$2:$B$500,Varietes!$C$2:$C$500))</f>
        <v/>
      </c>
      <c r="H1816" s="19" t="str">
        <f>IF(ISBLANK(C1816),"",_xlfn.XLOOKUP(VALUE(LEFT(C1816,4)),Souches!$B$2:$B$15000,Souches!$D$2:$D$15000))</f>
        <v/>
      </c>
      <c r="I1816" s="10" t="str">
        <f t="shared" si="299"/>
        <v/>
      </c>
      <c r="J1816" s="19" t="str">
        <f>IF(I1816="","",INT(('ObjProd (2)'!$C$25-I1816)/7 * (ABS('ObjProd (2)'!$C$25-I1816)&gt;=7)))</f>
        <v/>
      </c>
      <c r="K1816" s="10" t="str">
        <f>IF(I1816="","",
IF(AND(DATEDIF(I1816,'ObjProd (2)'!$C$25,"y")=0,DATEDIF(I1816,'ObjProd (2)'!$C$25,"ym")=0,
   INT(('ObjProd (2)'!$C$25-EDATE(I1816,DATEDIF(I1816,'ObjProd (2)'!$C$25,"y")*12+DATEDIF(I1816,'ObjProd (2)'!$C$25,"ym")))/7)=0),
   "&lt; 1 sem.",
   IF(DATEDIF(I1816,'ObjProd (2)'!$C$25,"y")&gt;0,DATEDIF(I1816,'ObjProd (2)'!$C$25,"y") &amp; " " &amp; IF(DATEDIF(I1816,'ObjProd (2)'!$C$25,"y")=1,"an ","ans "),"") &amp;
   IF(DATEDIF(I1816,'ObjProd (2)'!$C$25,"ym")&gt;0,DATEDIF(I1816,'ObjProd (2)'!$C$25,"ym") &amp; " mois ", "") &amp;
   IF(INT(('ObjProd (2)'!$C$25-EDATE(I1816,DATEDIF(I1816,'ObjProd (2)'!$C$25,"y")*12+DATEDIF(I1816,'ObjProd (2)'!$C$25,"ym")))/7)&gt;0,
      INT(('ObjProd (2)'!$C$25-EDATE(I1816,DATEDIF(I1816,'ObjProd (2)'!$C$25,"y")*12+DATEDIF(I1816,'ObjProd (2)'!$C$25,"ym")))/7) &amp; " sem.",
      "")
)
)</f>
        <v/>
      </c>
      <c r="L1816" s="11" t="str">
        <f t="shared" si="300"/>
        <v/>
      </c>
      <c r="M1816" s="9" t="str">
        <f t="shared" si="296"/>
        <v/>
      </c>
      <c r="N1816" s="9" t="str" cm="1">
        <f t="array" aca="1" ref="N1816" ca="1">LEFT(L1816, IF(ISNUMBER(SUBSTITUTE(_xludf.MID(L1816, 2, 1), ".", ",")), 1, 2))</f>
        <v/>
      </c>
      <c r="O1816" s="19" t="str">
        <f t="shared" ca="1" si="302"/>
        <v/>
      </c>
      <c r="P1816" s="9" t="str">
        <f t="shared" ca="1" si="303"/>
        <v/>
      </c>
      <c r="Q1816" s="9" t="str">
        <f t="shared" ca="1" si="304"/>
        <v/>
      </c>
      <c r="R1816" s="9" t="str">
        <f t="shared" si="297"/>
        <v/>
      </c>
      <c r="S1816" t="str" cm="1">
        <f t="array" ref="S1816">IF(ISBLANK(C1816),"",IFERROR(INDEX(ListeSeries!$A$2:$A$1045, MATCH(1, (DatasScan!G1816=ListeSeries!$B$2:$B$1045) * (DatasScan!H1816&gt;=ListeSeries!$D$2:$D$1045) * (DatasScan!H1816&lt;=ListeSeries!$E$2:$E$1045), 0)), "no match"))</f>
        <v/>
      </c>
      <c r="T1816" s="7" t="str" cm="1">
        <f t="array" ref="T1816">IF(ISBLANK(C1816),"",IFERROR(INDEX(ListeSeries!$C$2:$C$1045, MATCH(1, (DatasScan!G1816=ListeSeries!$B$2:$B$1045) * (DatasScan!H1816&gt;=ListeSeries!$D$2:$D$1045) * (DatasScan!H1816&lt;=ListeSeries!$E$2:$E$1045), 0)), "no match"))</f>
        <v/>
      </c>
      <c r="U1816" s="11" t="str" cm="1">
        <f t="array" ref="U1816">IF(ISBLANK(C1816),"",IFERROR(INDEX(ListeSeries!$F$2:$F$1045, MATCH(1, (DatasScan!G1816=ListeSeries!$B$2:$B$1045) * (DatasScan!H1816&gt;=ListeSeries!$D$2:$D$1045) * (DatasScan!H1816&lt;=ListeSeries!$E$2:$E$1045), 0)), "no match"))</f>
        <v/>
      </c>
    </row>
    <row r="1817" spans="1:21" ht="15" customHeight="1" x14ac:dyDescent="0.25">
      <c r="A1817" s="6" t="str">
        <f t="shared" si="298"/>
        <v/>
      </c>
      <c r="B1817" s="272"/>
      <c r="F1817" s="7" t="str">
        <f t="shared" si="301"/>
        <v/>
      </c>
      <c r="G1817" s="21" t="str">
        <f>IF(ISBLANK(C1817),"",_xlfn.XLOOKUP(_xlfn.XLOOKUP(VALUE(LEFT(C1817,4)),Souches!$B$2:$B$15000,Souches!$E$2:$E$15000),Varietes!$B$2:$B$500,Varietes!$C$2:$C$500))</f>
        <v/>
      </c>
      <c r="H1817" s="19" t="str">
        <f>IF(ISBLANK(C1817),"",_xlfn.XLOOKUP(VALUE(LEFT(C1817,4)),Souches!$B$2:$B$15000,Souches!$D$2:$D$15000))</f>
        <v/>
      </c>
      <c r="I1817" s="10" t="str">
        <f t="shared" si="299"/>
        <v/>
      </c>
      <c r="J1817" s="19" t="str">
        <f>IF(I1817="","",INT(('ObjProd (2)'!$C$25-I1817)/7 * (ABS('ObjProd (2)'!$C$25-I1817)&gt;=7)))</f>
        <v/>
      </c>
      <c r="K1817" s="10" t="str">
        <f>IF(I1817="","",
IF(AND(DATEDIF(I1817,'ObjProd (2)'!$C$25,"y")=0,DATEDIF(I1817,'ObjProd (2)'!$C$25,"ym")=0,
   INT(('ObjProd (2)'!$C$25-EDATE(I1817,DATEDIF(I1817,'ObjProd (2)'!$C$25,"y")*12+DATEDIF(I1817,'ObjProd (2)'!$C$25,"ym")))/7)=0),
   "&lt; 1 sem.",
   IF(DATEDIF(I1817,'ObjProd (2)'!$C$25,"y")&gt;0,DATEDIF(I1817,'ObjProd (2)'!$C$25,"y") &amp; " " &amp; IF(DATEDIF(I1817,'ObjProd (2)'!$C$25,"y")=1,"an ","ans "),"") &amp;
   IF(DATEDIF(I1817,'ObjProd (2)'!$C$25,"ym")&gt;0,DATEDIF(I1817,'ObjProd (2)'!$C$25,"ym") &amp; " mois ", "") &amp;
   IF(INT(('ObjProd (2)'!$C$25-EDATE(I1817,DATEDIF(I1817,'ObjProd (2)'!$C$25,"y")*12+DATEDIF(I1817,'ObjProd (2)'!$C$25,"ym")))/7)&gt;0,
      INT(('ObjProd (2)'!$C$25-EDATE(I1817,DATEDIF(I1817,'ObjProd (2)'!$C$25,"y")*12+DATEDIF(I1817,'ObjProd (2)'!$C$25,"ym")))/7) &amp; " sem.",
      "")
)
)</f>
        <v/>
      </c>
      <c r="L1817" s="11" t="str">
        <f t="shared" si="300"/>
        <v/>
      </c>
      <c r="M1817" s="9" t="str">
        <f t="shared" si="296"/>
        <v/>
      </c>
      <c r="N1817" s="9" t="str" cm="1">
        <f t="array" aca="1" ref="N1817" ca="1">LEFT(L1817, IF(ISNUMBER(SUBSTITUTE(_xludf.MID(L1817, 2, 1), ".", ",")), 1, 2))</f>
        <v/>
      </c>
      <c r="O1817" s="19" t="str">
        <f t="shared" ca="1" si="302"/>
        <v/>
      </c>
      <c r="P1817" s="9" t="str">
        <f t="shared" ca="1" si="303"/>
        <v/>
      </c>
      <c r="Q1817" s="9" t="str">
        <f t="shared" ca="1" si="304"/>
        <v/>
      </c>
      <c r="R1817" s="9" t="str">
        <f t="shared" si="297"/>
        <v/>
      </c>
      <c r="S1817" t="str" cm="1">
        <f t="array" ref="S1817">IF(ISBLANK(C1817),"",IFERROR(INDEX(ListeSeries!$A$2:$A$1045, MATCH(1, (DatasScan!G1817=ListeSeries!$B$2:$B$1045) * (DatasScan!H1817&gt;=ListeSeries!$D$2:$D$1045) * (DatasScan!H1817&lt;=ListeSeries!$E$2:$E$1045), 0)), "no match"))</f>
        <v/>
      </c>
      <c r="T1817" s="7" t="str" cm="1">
        <f t="array" ref="T1817">IF(ISBLANK(C1817),"",IFERROR(INDEX(ListeSeries!$C$2:$C$1045, MATCH(1, (DatasScan!G1817=ListeSeries!$B$2:$B$1045) * (DatasScan!H1817&gt;=ListeSeries!$D$2:$D$1045) * (DatasScan!H1817&lt;=ListeSeries!$E$2:$E$1045), 0)), "no match"))</f>
        <v/>
      </c>
      <c r="U1817" s="11" t="str" cm="1">
        <f t="array" ref="U1817">IF(ISBLANK(C1817),"",IFERROR(INDEX(ListeSeries!$F$2:$F$1045, MATCH(1, (DatasScan!G1817=ListeSeries!$B$2:$B$1045) * (DatasScan!H1817&gt;=ListeSeries!$D$2:$D$1045) * (DatasScan!H1817&lt;=ListeSeries!$E$2:$E$1045), 0)), "no match"))</f>
        <v/>
      </c>
    </row>
    <row r="1818" spans="1:21" ht="15" customHeight="1" x14ac:dyDescent="0.25">
      <c r="A1818" s="6" t="str">
        <f t="shared" si="298"/>
        <v/>
      </c>
      <c r="B1818" s="272"/>
      <c r="F1818" s="7" t="str">
        <f t="shared" si="301"/>
        <v/>
      </c>
      <c r="G1818" s="21" t="str">
        <f>IF(ISBLANK(C1818),"",_xlfn.XLOOKUP(_xlfn.XLOOKUP(VALUE(LEFT(C1818,4)),Souches!$B$2:$B$15000,Souches!$E$2:$E$15000),Varietes!$B$2:$B$500,Varietes!$C$2:$C$500))</f>
        <v/>
      </c>
      <c r="H1818" s="19" t="str">
        <f>IF(ISBLANK(C1818),"",_xlfn.XLOOKUP(VALUE(LEFT(C1818,4)),Souches!$B$2:$B$15000,Souches!$D$2:$D$15000))</f>
        <v/>
      </c>
      <c r="I1818" s="10" t="str">
        <f t="shared" si="299"/>
        <v/>
      </c>
      <c r="J1818" s="19" t="str">
        <f>IF(I1818="","",INT(('ObjProd (2)'!$C$25-I1818)/7 * (ABS('ObjProd (2)'!$C$25-I1818)&gt;=7)))</f>
        <v/>
      </c>
      <c r="K1818" s="10" t="str">
        <f>IF(I1818="","",
IF(AND(DATEDIF(I1818,'ObjProd (2)'!$C$25,"y")=0,DATEDIF(I1818,'ObjProd (2)'!$C$25,"ym")=0,
   INT(('ObjProd (2)'!$C$25-EDATE(I1818,DATEDIF(I1818,'ObjProd (2)'!$C$25,"y")*12+DATEDIF(I1818,'ObjProd (2)'!$C$25,"ym")))/7)=0),
   "&lt; 1 sem.",
   IF(DATEDIF(I1818,'ObjProd (2)'!$C$25,"y")&gt;0,DATEDIF(I1818,'ObjProd (2)'!$C$25,"y") &amp; " " &amp; IF(DATEDIF(I1818,'ObjProd (2)'!$C$25,"y")=1,"an ","ans "),"") &amp;
   IF(DATEDIF(I1818,'ObjProd (2)'!$C$25,"ym")&gt;0,DATEDIF(I1818,'ObjProd (2)'!$C$25,"ym") &amp; " mois ", "") &amp;
   IF(INT(('ObjProd (2)'!$C$25-EDATE(I1818,DATEDIF(I1818,'ObjProd (2)'!$C$25,"y")*12+DATEDIF(I1818,'ObjProd (2)'!$C$25,"ym")))/7)&gt;0,
      INT(('ObjProd (2)'!$C$25-EDATE(I1818,DATEDIF(I1818,'ObjProd (2)'!$C$25,"y")*12+DATEDIF(I1818,'ObjProd (2)'!$C$25,"ym")))/7) &amp; " sem.",
      "")
)
)</f>
        <v/>
      </c>
      <c r="L1818" s="11" t="str">
        <f t="shared" si="300"/>
        <v/>
      </c>
      <c r="M1818" s="9" t="str">
        <f t="shared" si="296"/>
        <v/>
      </c>
      <c r="N1818" s="9" t="str" cm="1">
        <f t="array" aca="1" ref="N1818" ca="1">LEFT(L1818, IF(ISNUMBER(SUBSTITUTE(_xludf.MID(L1818, 2, 1), ".", ",")), 1, 2))</f>
        <v/>
      </c>
      <c r="O1818" s="19" t="str">
        <f t="shared" ca="1" si="302"/>
        <v/>
      </c>
      <c r="P1818" s="9" t="str">
        <f t="shared" ca="1" si="303"/>
        <v/>
      </c>
      <c r="Q1818" s="9" t="str">
        <f t="shared" ca="1" si="304"/>
        <v/>
      </c>
      <c r="R1818" s="9" t="str">
        <f t="shared" si="297"/>
        <v/>
      </c>
      <c r="S1818" t="str" cm="1">
        <f t="array" ref="S1818">IF(ISBLANK(C1818),"",IFERROR(INDEX(ListeSeries!$A$2:$A$1045, MATCH(1, (DatasScan!G1818=ListeSeries!$B$2:$B$1045) * (DatasScan!H1818&gt;=ListeSeries!$D$2:$D$1045) * (DatasScan!H1818&lt;=ListeSeries!$E$2:$E$1045), 0)), "no match"))</f>
        <v/>
      </c>
      <c r="T1818" s="7" t="str" cm="1">
        <f t="array" ref="T1818">IF(ISBLANK(C1818),"",IFERROR(INDEX(ListeSeries!$C$2:$C$1045, MATCH(1, (DatasScan!G1818=ListeSeries!$B$2:$B$1045) * (DatasScan!H1818&gt;=ListeSeries!$D$2:$D$1045) * (DatasScan!H1818&lt;=ListeSeries!$E$2:$E$1045), 0)), "no match"))</f>
        <v/>
      </c>
      <c r="U1818" s="11" t="str" cm="1">
        <f t="array" ref="U1818">IF(ISBLANK(C1818),"",IFERROR(INDEX(ListeSeries!$F$2:$F$1045, MATCH(1, (DatasScan!G1818=ListeSeries!$B$2:$B$1045) * (DatasScan!H1818&gt;=ListeSeries!$D$2:$D$1045) * (DatasScan!H1818&lt;=ListeSeries!$E$2:$E$1045), 0)), "no match"))</f>
        <v/>
      </c>
    </row>
    <row r="1819" spans="1:21" ht="15" customHeight="1" x14ac:dyDescent="0.25">
      <c r="A1819" s="6" t="str">
        <f t="shared" si="298"/>
        <v/>
      </c>
      <c r="B1819" s="272"/>
      <c r="F1819" s="7" t="str">
        <f t="shared" si="301"/>
        <v/>
      </c>
      <c r="G1819" s="21" t="str">
        <f>IF(ISBLANK(C1819),"",_xlfn.XLOOKUP(_xlfn.XLOOKUP(VALUE(LEFT(C1819,4)),Souches!$B$2:$B$15000,Souches!$E$2:$E$15000),Varietes!$B$2:$B$500,Varietes!$C$2:$C$500))</f>
        <v/>
      </c>
      <c r="H1819" s="19" t="str">
        <f>IF(ISBLANK(C1819),"",_xlfn.XLOOKUP(VALUE(LEFT(C1819,4)),Souches!$B$2:$B$15000,Souches!$D$2:$D$15000))</f>
        <v/>
      </c>
      <c r="I1819" s="10" t="str">
        <f t="shared" si="299"/>
        <v/>
      </c>
      <c r="J1819" s="19" t="str">
        <f>IF(I1819="","",INT(('ObjProd (2)'!$C$25-I1819)/7 * (ABS('ObjProd (2)'!$C$25-I1819)&gt;=7)))</f>
        <v/>
      </c>
      <c r="K1819" s="10" t="str">
        <f>IF(I1819="","",
IF(AND(DATEDIF(I1819,'ObjProd (2)'!$C$25,"y")=0,DATEDIF(I1819,'ObjProd (2)'!$C$25,"ym")=0,
   INT(('ObjProd (2)'!$C$25-EDATE(I1819,DATEDIF(I1819,'ObjProd (2)'!$C$25,"y")*12+DATEDIF(I1819,'ObjProd (2)'!$C$25,"ym")))/7)=0),
   "&lt; 1 sem.",
   IF(DATEDIF(I1819,'ObjProd (2)'!$C$25,"y")&gt;0,DATEDIF(I1819,'ObjProd (2)'!$C$25,"y") &amp; " " &amp; IF(DATEDIF(I1819,'ObjProd (2)'!$C$25,"y")=1,"an ","ans "),"") &amp;
   IF(DATEDIF(I1819,'ObjProd (2)'!$C$25,"ym")&gt;0,DATEDIF(I1819,'ObjProd (2)'!$C$25,"ym") &amp; " mois ", "") &amp;
   IF(INT(('ObjProd (2)'!$C$25-EDATE(I1819,DATEDIF(I1819,'ObjProd (2)'!$C$25,"y")*12+DATEDIF(I1819,'ObjProd (2)'!$C$25,"ym")))/7)&gt;0,
      INT(('ObjProd (2)'!$C$25-EDATE(I1819,DATEDIF(I1819,'ObjProd (2)'!$C$25,"y")*12+DATEDIF(I1819,'ObjProd (2)'!$C$25,"ym")))/7) &amp; " sem.",
      "")
)
)</f>
        <v/>
      </c>
      <c r="L1819" s="11" t="str">
        <f t="shared" si="300"/>
        <v/>
      </c>
      <c r="M1819" s="9" t="str">
        <f t="shared" si="296"/>
        <v/>
      </c>
      <c r="N1819" s="9" t="str" cm="1">
        <f t="array" aca="1" ref="N1819" ca="1">LEFT(L1819, IF(ISNUMBER(SUBSTITUTE(_xludf.MID(L1819, 2, 1), ".", ",")), 1, 2))</f>
        <v/>
      </c>
      <c r="O1819" s="19" t="str">
        <f t="shared" ca="1" si="302"/>
        <v/>
      </c>
      <c r="P1819" s="9" t="str">
        <f t="shared" ca="1" si="303"/>
        <v/>
      </c>
      <c r="Q1819" s="9" t="str">
        <f t="shared" ca="1" si="304"/>
        <v/>
      </c>
      <c r="R1819" s="9" t="str">
        <f t="shared" si="297"/>
        <v/>
      </c>
      <c r="S1819" t="str" cm="1">
        <f t="array" ref="S1819">IF(ISBLANK(C1819),"",IFERROR(INDEX(ListeSeries!$A$2:$A$1045, MATCH(1, (DatasScan!G1819=ListeSeries!$B$2:$B$1045) * (DatasScan!H1819&gt;=ListeSeries!$D$2:$D$1045) * (DatasScan!H1819&lt;=ListeSeries!$E$2:$E$1045), 0)), "no match"))</f>
        <v/>
      </c>
      <c r="T1819" s="7" t="str" cm="1">
        <f t="array" ref="T1819">IF(ISBLANK(C1819),"",IFERROR(INDEX(ListeSeries!$C$2:$C$1045, MATCH(1, (DatasScan!G1819=ListeSeries!$B$2:$B$1045) * (DatasScan!H1819&gt;=ListeSeries!$D$2:$D$1045) * (DatasScan!H1819&lt;=ListeSeries!$E$2:$E$1045), 0)), "no match"))</f>
        <v/>
      </c>
      <c r="U1819" s="11" t="str" cm="1">
        <f t="array" ref="U1819">IF(ISBLANK(C1819),"",IFERROR(INDEX(ListeSeries!$F$2:$F$1045, MATCH(1, (DatasScan!G1819=ListeSeries!$B$2:$B$1045) * (DatasScan!H1819&gt;=ListeSeries!$D$2:$D$1045) * (DatasScan!H1819&lt;=ListeSeries!$E$2:$E$1045), 0)), "no match"))</f>
        <v/>
      </c>
    </row>
    <row r="1820" spans="1:21" ht="15" customHeight="1" x14ac:dyDescent="0.25">
      <c r="A1820" s="6" t="str">
        <f t="shared" si="298"/>
        <v/>
      </c>
      <c r="B1820" s="272"/>
      <c r="F1820" s="7" t="str">
        <f t="shared" si="301"/>
        <v/>
      </c>
      <c r="G1820" s="21" t="str">
        <f>IF(ISBLANK(C1820),"",_xlfn.XLOOKUP(_xlfn.XLOOKUP(VALUE(LEFT(C1820,4)),Souches!$B$2:$B$15000,Souches!$E$2:$E$15000),Varietes!$B$2:$B$500,Varietes!$C$2:$C$500))</f>
        <v/>
      </c>
      <c r="H1820" s="19" t="str">
        <f>IF(ISBLANK(C1820),"",_xlfn.XLOOKUP(VALUE(LEFT(C1820,4)),Souches!$B$2:$B$15000,Souches!$D$2:$D$15000))</f>
        <v/>
      </c>
      <c r="I1820" s="10" t="str">
        <f t="shared" si="299"/>
        <v/>
      </c>
      <c r="J1820" s="19" t="str">
        <f>IF(I1820="","",INT(('ObjProd (2)'!$C$25-I1820)/7 * (ABS('ObjProd (2)'!$C$25-I1820)&gt;=7)))</f>
        <v/>
      </c>
      <c r="K1820" s="10" t="str">
        <f>IF(I1820="","",
IF(AND(DATEDIF(I1820,'ObjProd (2)'!$C$25,"y")=0,DATEDIF(I1820,'ObjProd (2)'!$C$25,"ym")=0,
   INT(('ObjProd (2)'!$C$25-EDATE(I1820,DATEDIF(I1820,'ObjProd (2)'!$C$25,"y")*12+DATEDIF(I1820,'ObjProd (2)'!$C$25,"ym")))/7)=0),
   "&lt; 1 sem.",
   IF(DATEDIF(I1820,'ObjProd (2)'!$C$25,"y")&gt;0,DATEDIF(I1820,'ObjProd (2)'!$C$25,"y") &amp; " " &amp; IF(DATEDIF(I1820,'ObjProd (2)'!$C$25,"y")=1,"an ","ans "),"") &amp;
   IF(DATEDIF(I1820,'ObjProd (2)'!$C$25,"ym")&gt;0,DATEDIF(I1820,'ObjProd (2)'!$C$25,"ym") &amp; " mois ", "") &amp;
   IF(INT(('ObjProd (2)'!$C$25-EDATE(I1820,DATEDIF(I1820,'ObjProd (2)'!$C$25,"y")*12+DATEDIF(I1820,'ObjProd (2)'!$C$25,"ym")))/7)&gt;0,
      INT(('ObjProd (2)'!$C$25-EDATE(I1820,DATEDIF(I1820,'ObjProd (2)'!$C$25,"y")*12+DATEDIF(I1820,'ObjProd (2)'!$C$25,"ym")))/7) &amp; " sem.",
      "")
)
)</f>
        <v/>
      </c>
      <c r="L1820" s="11" t="str">
        <f t="shared" si="300"/>
        <v/>
      </c>
      <c r="M1820" s="9" t="str">
        <f t="shared" si="296"/>
        <v/>
      </c>
      <c r="N1820" s="9" t="str" cm="1">
        <f t="array" aca="1" ref="N1820" ca="1">LEFT(L1820, IF(ISNUMBER(SUBSTITUTE(_xludf.MID(L1820, 2, 1), ".", ",")), 1, 2))</f>
        <v/>
      </c>
      <c r="O1820" s="19" t="str">
        <f t="shared" ca="1" si="302"/>
        <v/>
      </c>
      <c r="P1820" s="9" t="str">
        <f t="shared" ca="1" si="303"/>
        <v/>
      </c>
      <c r="Q1820" s="9" t="str">
        <f t="shared" ca="1" si="304"/>
        <v/>
      </c>
      <c r="R1820" s="9" t="str">
        <f t="shared" si="297"/>
        <v/>
      </c>
      <c r="S1820" t="str" cm="1">
        <f t="array" ref="S1820">IF(ISBLANK(C1820),"",IFERROR(INDEX(ListeSeries!$A$2:$A$1045, MATCH(1, (DatasScan!G1820=ListeSeries!$B$2:$B$1045) * (DatasScan!H1820&gt;=ListeSeries!$D$2:$D$1045) * (DatasScan!H1820&lt;=ListeSeries!$E$2:$E$1045), 0)), "no match"))</f>
        <v/>
      </c>
      <c r="T1820" s="7" t="str" cm="1">
        <f t="array" ref="T1820">IF(ISBLANK(C1820),"",IFERROR(INDEX(ListeSeries!$C$2:$C$1045, MATCH(1, (DatasScan!G1820=ListeSeries!$B$2:$B$1045) * (DatasScan!H1820&gt;=ListeSeries!$D$2:$D$1045) * (DatasScan!H1820&lt;=ListeSeries!$E$2:$E$1045), 0)), "no match"))</f>
        <v/>
      </c>
      <c r="U1820" s="11" t="str" cm="1">
        <f t="array" ref="U1820">IF(ISBLANK(C1820),"",IFERROR(INDEX(ListeSeries!$F$2:$F$1045, MATCH(1, (DatasScan!G1820=ListeSeries!$B$2:$B$1045) * (DatasScan!H1820&gt;=ListeSeries!$D$2:$D$1045) * (DatasScan!H1820&lt;=ListeSeries!$E$2:$E$1045), 0)), "no match"))</f>
        <v/>
      </c>
    </row>
    <row r="1821" spans="1:21" x14ac:dyDescent="0.25">
      <c r="A1821" s="6" t="str">
        <f t="shared" si="298"/>
        <v/>
      </c>
      <c r="B1821" s="272"/>
      <c r="F1821" s="7" t="str">
        <f t="shared" si="301"/>
        <v/>
      </c>
      <c r="G1821" s="21" t="str">
        <f>IF(ISBLANK(C1821),"",_xlfn.XLOOKUP(_xlfn.XLOOKUP(VALUE(LEFT(C1821,4)),Souches!$B$2:$B$15000,Souches!$E$2:$E$15000),Varietes!$B$2:$B$500,Varietes!$C$2:$C$500))</f>
        <v/>
      </c>
      <c r="H1821" s="19" t="str">
        <f>IF(ISBLANK(C1821),"",_xlfn.XLOOKUP(VALUE(LEFT(C1821,4)),Souches!$B$2:$B$15000,Souches!$D$2:$D$15000))</f>
        <v/>
      </c>
      <c r="I1821" s="10" t="str">
        <f t="shared" si="299"/>
        <v/>
      </c>
      <c r="J1821" s="19" t="str">
        <f>IF(I1821="","",INT(('ObjProd (2)'!$C$25-I1821)/7 * (ABS('ObjProd (2)'!$C$25-I1821)&gt;=7)))</f>
        <v/>
      </c>
      <c r="K1821" s="10" t="str">
        <f>IF(I1821="","",
IF(AND(DATEDIF(I1821,'ObjProd (2)'!$C$25,"y")=0,DATEDIF(I1821,'ObjProd (2)'!$C$25,"ym")=0,
   INT(('ObjProd (2)'!$C$25-EDATE(I1821,DATEDIF(I1821,'ObjProd (2)'!$C$25,"y")*12+DATEDIF(I1821,'ObjProd (2)'!$C$25,"ym")))/7)=0),
   "&lt; 1 sem.",
   IF(DATEDIF(I1821,'ObjProd (2)'!$C$25,"y")&gt;0,DATEDIF(I1821,'ObjProd (2)'!$C$25,"y") &amp; " " &amp; IF(DATEDIF(I1821,'ObjProd (2)'!$C$25,"y")=1,"an ","ans "),"") &amp;
   IF(DATEDIF(I1821,'ObjProd (2)'!$C$25,"ym")&gt;0,DATEDIF(I1821,'ObjProd (2)'!$C$25,"ym") &amp; " mois ", "") &amp;
   IF(INT(('ObjProd (2)'!$C$25-EDATE(I1821,DATEDIF(I1821,'ObjProd (2)'!$C$25,"y")*12+DATEDIF(I1821,'ObjProd (2)'!$C$25,"ym")))/7)&gt;0,
      INT(('ObjProd (2)'!$C$25-EDATE(I1821,DATEDIF(I1821,'ObjProd (2)'!$C$25,"y")*12+DATEDIF(I1821,'ObjProd (2)'!$C$25,"ym")))/7) &amp; " sem.",
      "")
)
)</f>
        <v/>
      </c>
      <c r="L1821" s="11" t="str">
        <f t="shared" si="300"/>
        <v/>
      </c>
      <c r="M1821" s="9" t="str">
        <f t="shared" si="296"/>
        <v/>
      </c>
      <c r="N1821" s="9" t="str" cm="1">
        <f t="array" aca="1" ref="N1821" ca="1">LEFT(L1821, IF(ISNUMBER(SUBSTITUTE(_xludf.MID(L1821, 2, 1), ".", ",")), 1, 2))</f>
        <v/>
      </c>
      <c r="O1821" s="19" t="str">
        <f t="shared" ca="1" si="302"/>
        <v/>
      </c>
      <c r="P1821" s="9" t="str">
        <f t="shared" ca="1" si="303"/>
        <v/>
      </c>
      <c r="Q1821" s="9" t="str">
        <f t="shared" ca="1" si="304"/>
        <v/>
      </c>
      <c r="R1821" s="9" t="str">
        <f t="shared" si="297"/>
        <v/>
      </c>
      <c r="S1821" t="str" cm="1">
        <f t="array" ref="S1821">IF(ISBLANK(C1821),"",IFERROR(INDEX(ListeSeries!$A$2:$A$1045, MATCH(1, (DatasScan!G1821=ListeSeries!$B$2:$B$1045) * (DatasScan!H1821&gt;=ListeSeries!$D$2:$D$1045) * (DatasScan!H1821&lt;=ListeSeries!$E$2:$E$1045), 0)), "no match"))</f>
        <v/>
      </c>
      <c r="T1821" s="7" t="str" cm="1">
        <f t="array" ref="T1821">IF(ISBLANK(C1821),"",IFERROR(INDEX(ListeSeries!$C$2:$C$1045, MATCH(1, (DatasScan!G1821=ListeSeries!$B$2:$B$1045) * (DatasScan!H1821&gt;=ListeSeries!$D$2:$D$1045) * (DatasScan!H1821&lt;=ListeSeries!$E$2:$E$1045), 0)), "no match"))</f>
        <v/>
      </c>
      <c r="U1821" s="11" t="str" cm="1">
        <f t="array" ref="U1821">IF(ISBLANK(C1821),"",IFERROR(INDEX(ListeSeries!$F$2:$F$1045, MATCH(1, (DatasScan!G1821=ListeSeries!$B$2:$B$1045) * (DatasScan!H1821&gt;=ListeSeries!$D$2:$D$1045) * (DatasScan!H1821&lt;=ListeSeries!$E$2:$E$1045), 0)), "no match"))</f>
        <v/>
      </c>
    </row>
    <row r="1822" spans="1:21" x14ac:dyDescent="0.25">
      <c r="A1822" s="6" t="str">
        <f t="shared" si="298"/>
        <v/>
      </c>
      <c r="B1822" s="272"/>
      <c r="F1822" s="7" t="str">
        <f t="shared" si="301"/>
        <v/>
      </c>
      <c r="G1822" s="21" t="str">
        <f>IF(ISBLANK(C1822),"",_xlfn.XLOOKUP(_xlfn.XLOOKUP(VALUE(LEFT(C1822,4)),Souches!$B$2:$B$15000,Souches!$E$2:$E$15000),Varietes!$B$2:$B$500,Varietes!$C$2:$C$500))</f>
        <v/>
      </c>
      <c r="H1822" s="19" t="str">
        <f>IF(ISBLANK(C1822),"",_xlfn.XLOOKUP(VALUE(LEFT(C1822,4)),Souches!$B$2:$B$15000,Souches!$D$2:$D$15000))</f>
        <v/>
      </c>
      <c r="I1822" s="10" t="str">
        <f t="shared" si="299"/>
        <v/>
      </c>
      <c r="J1822" s="19" t="str">
        <f>IF(I1822="","",INT(('ObjProd (2)'!$C$25-I1822)/7 * (ABS('ObjProd (2)'!$C$25-I1822)&gt;=7)))</f>
        <v/>
      </c>
      <c r="K1822" s="10" t="str">
        <f>IF(I1822="","",
IF(AND(DATEDIF(I1822,'ObjProd (2)'!$C$25,"y")=0,DATEDIF(I1822,'ObjProd (2)'!$C$25,"ym")=0,
   INT(('ObjProd (2)'!$C$25-EDATE(I1822,DATEDIF(I1822,'ObjProd (2)'!$C$25,"y")*12+DATEDIF(I1822,'ObjProd (2)'!$C$25,"ym")))/7)=0),
   "&lt; 1 sem.",
   IF(DATEDIF(I1822,'ObjProd (2)'!$C$25,"y")&gt;0,DATEDIF(I1822,'ObjProd (2)'!$C$25,"y") &amp; " " &amp; IF(DATEDIF(I1822,'ObjProd (2)'!$C$25,"y")=1,"an ","ans "),"") &amp;
   IF(DATEDIF(I1822,'ObjProd (2)'!$C$25,"ym")&gt;0,DATEDIF(I1822,'ObjProd (2)'!$C$25,"ym") &amp; " mois ", "") &amp;
   IF(INT(('ObjProd (2)'!$C$25-EDATE(I1822,DATEDIF(I1822,'ObjProd (2)'!$C$25,"y")*12+DATEDIF(I1822,'ObjProd (2)'!$C$25,"ym")))/7)&gt;0,
      INT(('ObjProd (2)'!$C$25-EDATE(I1822,DATEDIF(I1822,'ObjProd (2)'!$C$25,"y")*12+DATEDIF(I1822,'ObjProd (2)'!$C$25,"ym")))/7) &amp; " sem.",
      "")
)
)</f>
        <v/>
      </c>
      <c r="L1822" s="11" t="str">
        <f t="shared" si="300"/>
        <v/>
      </c>
      <c r="M1822" s="9" t="str">
        <f t="shared" si="296"/>
        <v/>
      </c>
      <c r="N1822" s="9" t="str" cm="1">
        <f t="array" aca="1" ref="N1822" ca="1">LEFT(L1822, IF(ISNUMBER(SUBSTITUTE(_xludf.MID(L1822, 2, 1), ".", ",")), 1, 2))</f>
        <v/>
      </c>
      <c r="O1822" s="19" t="str">
        <f t="shared" ca="1" si="302"/>
        <v/>
      </c>
      <c r="P1822" s="9" t="str">
        <f t="shared" ca="1" si="303"/>
        <v/>
      </c>
      <c r="Q1822" s="9" t="str">
        <f t="shared" ca="1" si="304"/>
        <v/>
      </c>
      <c r="R1822" s="9" t="str">
        <f t="shared" si="297"/>
        <v/>
      </c>
      <c r="S1822" t="str" cm="1">
        <f t="array" ref="S1822">IF(ISBLANK(C1822),"",IFERROR(INDEX(ListeSeries!$A$2:$A$1045, MATCH(1, (DatasScan!G1822=ListeSeries!$B$2:$B$1045) * (DatasScan!H1822&gt;=ListeSeries!$D$2:$D$1045) * (DatasScan!H1822&lt;=ListeSeries!$E$2:$E$1045), 0)), "no match"))</f>
        <v/>
      </c>
      <c r="T1822" s="7" t="str" cm="1">
        <f t="array" ref="T1822">IF(ISBLANK(C1822),"",IFERROR(INDEX(ListeSeries!$C$2:$C$1045, MATCH(1, (DatasScan!G1822=ListeSeries!$B$2:$B$1045) * (DatasScan!H1822&gt;=ListeSeries!$D$2:$D$1045) * (DatasScan!H1822&lt;=ListeSeries!$E$2:$E$1045), 0)), "no match"))</f>
        <v/>
      </c>
      <c r="U1822" s="11" t="str" cm="1">
        <f t="array" ref="U1822">IF(ISBLANK(C1822),"",IFERROR(INDEX(ListeSeries!$F$2:$F$1045, MATCH(1, (DatasScan!G1822=ListeSeries!$B$2:$B$1045) * (DatasScan!H1822&gt;=ListeSeries!$D$2:$D$1045) * (DatasScan!H1822&lt;=ListeSeries!$E$2:$E$1045), 0)), "no match"))</f>
        <v/>
      </c>
    </row>
    <row r="1823" spans="1:21" x14ac:dyDescent="0.25">
      <c r="A1823" s="6" t="str">
        <f t="shared" si="298"/>
        <v/>
      </c>
      <c r="B1823" s="272"/>
      <c r="F1823" s="7" t="str">
        <f t="shared" si="301"/>
        <v/>
      </c>
      <c r="G1823" s="21" t="str">
        <f>IF(ISBLANK(C1823),"",_xlfn.XLOOKUP(_xlfn.XLOOKUP(VALUE(LEFT(C1823,4)),Souches!$B$2:$B$15000,Souches!$E$2:$E$15000),Varietes!$B$2:$B$500,Varietes!$C$2:$C$500))</f>
        <v/>
      </c>
      <c r="H1823" s="19" t="str">
        <f>IF(ISBLANK(C1823),"",_xlfn.XLOOKUP(VALUE(LEFT(C1823,4)),Souches!$B$2:$B$15000,Souches!$D$2:$D$15000))</f>
        <v/>
      </c>
      <c r="I1823" s="10" t="str">
        <f t="shared" si="299"/>
        <v/>
      </c>
      <c r="J1823" s="19" t="str">
        <f>IF(I1823="","",INT(('ObjProd (2)'!$C$25-I1823)/7 * (ABS('ObjProd (2)'!$C$25-I1823)&gt;=7)))</f>
        <v/>
      </c>
      <c r="K1823" s="10" t="str">
        <f>IF(I1823="","",
IF(AND(DATEDIF(I1823,'ObjProd (2)'!$C$25,"y")=0,DATEDIF(I1823,'ObjProd (2)'!$C$25,"ym")=0,
   INT(('ObjProd (2)'!$C$25-EDATE(I1823,DATEDIF(I1823,'ObjProd (2)'!$C$25,"y")*12+DATEDIF(I1823,'ObjProd (2)'!$C$25,"ym")))/7)=0),
   "&lt; 1 sem.",
   IF(DATEDIF(I1823,'ObjProd (2)'!$C$25,"y")&gt;0,DATEDIF(I1823,'ObjProd (2)'!$C$25,"y") &amp; " " &amp; IF(DATEDIF(I1823,'ObjProd (2)'!$C$25,"y")=1,"an ","ans "),"") &amp;
   IF(DATEDIF(I1823,'ObjProd (2)'!$C$25,"ym")&gt;0,DATEDIF(I1823,'ObjProd (2)'!$C$25,"ym") &amp; " mois ", "") &amp;
   IF(INT(('ObjProd (2)'!$C$25-EDATE(I1823,DATEDIF(I1823,'ObjProd (2)'!$C$25,"y")*12+DATEDIF(I1823,'ObjProd (2)'!$C$25,"ym")))/7)&gt;0,
      INT(('ObjProd (2)'!$C$25-EDATE(I1823,DATEDIF(I1823,'ObjProd (2)'!$C$25,"y")*12+DATEDIF(I1823,'ObjProd (2)'!$C$25,"ym")))/7) &amp; " sem.",
      "")
)
)</f>
        <v/>
      </c>
      <c r="L1823" s="11" t="str">
        <f t="shared" si="300"/>
        <v/>
      </c>
      <c r="M1823" s="9" t="str">
        <f t="shared" si="296"/>
        <v/>
      </c>
      <c r="N1823" s="9" t="str" cm="1">
        <f t="array" aca="1" ref="N1823" ca="1">LEFT(L1823, IF(ISNUMBER(SUBSTITUTE(_xludf.MID(L1823, 2, 1), ".", ",")), 1, 2))</f>
        <v/>
      </c>
      <c r="O1823" s="19" t="str">
        <f t="shared" ca="1" si="302"/>
        <v/>
      </c>
      <c r="P1823" s="9" t="str">
        <f t="shared" ca="1" si="303"/>
        <v/>
      </c>
      <c r="Q1823" s="9" t="str">
        <f t="shared" ca="1" si="304"/>
        <v/>
      </c>
      <c r="R1823" s="9" t="str">
        <f t="shared" si="297"/>
        <v/>
      </c>
      <c r="S1823" t="str" cm="1">
        <f t="array" ref="S1823">IF(ISBLANK(C1823),"",IFERROR(INDEX(ListeSeries!$A$2:$A$1045, MATCH(1, (DatasScan!G1823=ListeSeries!$B$2:$B$1045) * (DatasScan!H1823&gt;=ListeSeries!$D$2:$D$1045) * (DatasScan!H1823&lt;=ListeSeries!$E$2:$E$1045), 0)), "no match"))</f>
        <v/>
      </c>
      <c r="T1823" s="7" t="str" cm="1">
        <f t="array" ref="T1823">IF(ISBLANK(C1823),"",IFERROR(INDEX(ListeSeries!$C$2:$C$1045, MATCH(1, (DatasScan!G1823=ListeSeries!$B$2:$B$1045) * (DatasScan!H1823&gt;=ListeSeries!$D$2:$D$1045) * (DatasScan!H1823&lt;=ListeSeries!$E$2:$E$1045), 0)), "no match"))</f>
        <v/>
      </c>
      <c r="U1823" s="11" t="str" cm="1">
        <f t="array" ref="U1823">IF(ISBLANK(C1823),"",IFERROR(INDEX(ListeSeries!$F$2:$F$1045, MATCH(1, (DatasScan!G1823=ListeSeries!$B$2:$B$1045) * (DatasScan!H1823&gt;=ListeSeries!$D$2:$D$1045) * (DatasScan!H1823&lt;=ListeSeries!$E$2:$E$1045), 0)), "no match"))</f>
        <v/>
      </c>
    </row>
    <row r="1824" spans="1:21" x14ac:dyDescent="0.25">
      <c r="A1824" s="6" t="str">
        <f t="shared" si="298"/>
        <v/>
      </c>
      <c r="B1824" s="272"/>
      <c r="F1824" s="7" t="str">
        <f t="shared" si="301"/>
        <v/>
      </c>
      <c r="G1824" s="21" t="str">
        <f>IF(ISBLANK(C1824),"",_xlfn.XLOOKUP(_xlfn.XLOOKUP(VALUE(LEFT(C1824,4)),Souches!$B$2:$B$15000,Souches!$E$2:$E$15000),Varietes!$B$2:$B$500,Varietes!$C$2:$C$500))</f>
        <v/>
      </c>
      <c r="H1824" s="19" t="str">
        <f>IF(ISBLANK(C1824),"",_xlfn.XLOOKUP(VALUE(LEFT(C1824,4)),Souches!$B$2:$B$15000,Souches!$D$2:$D$15000))</f>
        <v/>
      </c>
      <c r="I1824" s="10" t="str">
        <f t="shared" si="299"/>
        <v/>
      </c>
      <c r="J1824" s="19" t="str">
        <f>IF(I1824="","",INT(('ObjProd (2)'!$C$25-I1824)/7 * (ABS('ObjProd (2)'!$C$25-I1824)&gt;=7)))</f>
        <v/>
      </c>
      <c r="K1824" s="10" t="str">
        <f>IF(I1824="","",
IF(AND(DATEDIF(I1824,'ObjProd (2)'!$C$25,"y")=0,DATEDIF(I1824,'ObjProd (2)'!$C$25,"ym")=0,
   INT(('ObjProd (2)'!$C$25-EDATE(I1824,DATEDIF(I1824,'ObjProd (2)'!$C$25,"y")*12+DATEDIF(I1824,'ObjProd (2)'!$C$25,"ym")))/7)=0),
   "&lt; 1 sem.",
   IF(DATEDIF(I1824,'ObjProd (2)'!$C$25,"y")&gt;0,DATEDIF(I1824,'ObjProd (2)'!$C$25,"y") &amp; " " &amp; IF(DATEDIF(I1824,'ObjProd (2)'!$C$25,"y")=1,"an ","ans "),"") &amp;
   IF(DATEDIF(I1824,'ObjProd (2)'!$C$25,"ym")&gt;0,DATEDIF(I1824,'ObjProd (2)'!$C$25,"ym") &amp; " mois ", "") &amp;
   IF(INT(('ObjProd (2)'!$C$25-EDATE(I1824,DATEDIF(I1824,'ObjProd (2)'!$C$25,"y")*12+DATEDIF(I1824,'ObjProd (2)'!$C$25,"ym")))/7)&gt;0,
      INT(('ObjProd (2)'!$C$25-EDATE(I1824,DATEDIF(I1824,'ObjProd (2)'!$C$25,"y")*12+DATEDIF(I1824,'ObjProd (2)'!$C$25,"ym")))/7) &amp; " sem.",
      "")
)
)</f>
        <v/>
      </c>
      <c r="L1824" s="11" t="str">
        <f t="shared" si="300"/>
        <v/>
      </c>
      <c r="M1824" s="9" t="str">
        <f t="shared" si="296"/>
        <v/>
      </c>
      <c r="N1824" s="9" t="str" cm="1">
        <f t="array" aca="1" ref="N1824" ca="1">LEFT(L1824, IF(ISNUMBER(SUBSTITUTE(_xludf.MID(L1824, 2, 1), ".", ",")), 1, 2))</f>
        <v/>
      </c>
      <c r="O1824" s="19" t="str">
        <f t="shared" ca="1" si="302"/>
        <v/>
      </c>
      <c r="P1824" s="9" t="str">
        <f t="shared" ca="1" si="303"/>
        <v/>
      </c>
      <c r="Q1824" s="9" t="str">
        <f t="shared" ca="1" si="304"/>
        <v/>
      </c>
      <c r="R1824" s="9" t="str">
        <f t="shared" si="297"/>
        <v/>
      </c>
      <c r="S1824" t="str" cm="1">
        <f t="array" ref="S1824">IF(ISBLANK(C1824),"",IFERROR(INDEX(ListeSeries!$A$2:$A$1045, MATCH(1, (DatasScan!G1824=ListeSeries!$B$2:$B$1045) * (DatasScan!H1824&gt;=ListeSeries!$D$2:$D$1045) * (DatasScan!H1824&lt;=ListeSeries!$E$2:$E$1045), 0)), "no match"))</f>
        <v/>
      </c>
      <c r="T1824" s="7" t="str" cm="1">
        <f t="array" ref="T1824">IF(ISBLANK(C1824),"",IFERROR(INDEX(ListeSeries!$C$2:$C$1045, MATCH(1, (DatasScan!G1824=ListeSeries!$B$2:$B$1045) * (DatasScan!H1824&gt;=ListeSeries!$D$2:$D$1045) * (DatasScan!H1824&lt;=ListeSeries!$E$2:$E$1045), 0)), "no match"))</f>
        <v/>
      </c>
      <c r="U1824" s="11" t="str" cm="1">
        <f t="array" ref="U1824">IF(ISBLANK(C1824),"",IFERROR(INDEX(ListeSeries!$F$2:$F$1045, MATCH(1, (DatasScan!G1824=ListeSeries!$B$2:$B$1045) * (DatasScan!H1824&gt;=ListeSeries!$D$2:$D$1045) * (DatasScan!H1824&lt;=ListeSeries!$E$2:$E$1045), 0)), "no match"))</f>
        <v/>
      </c>
    </row>
    <row r="1825" spans="1:21" x14ac:dyDescent="0.25">
      <c r="A1825" s="6" t="str">
        <f t="shared" si="298"/>
        <v/>
      </c>
      <c r="B1825" s="272"/>
      <c r="F1825" s="7" t="str">
        <f t="shared" si="301"/>
        <v/>
      </c>
      <c r="G1825" s="21" t="str">
        <f>IF(ISBLANK(C1825),"",_xlfn.XLOOKUP(_xlfn.XLOOKUP(VALUE(LEFT(C1825,4)),Souches!$B$2:$B$15000,Souches!$E$2:$E$15000),Varietes!$B$2:$B$500,Varietes!$C$2:$C$500))</f>
        <v/>
      </c>
      <c r="H1825" s="19" t="str">
        <f>IF(ISBLANK(C1825),"",_xlfn.XLOOKUP(VALUE(LEFT(C1825,4)),Souches!$B$2:$B$15000,Souches!$D$2:$D$15000))</f>
        <v/>
      </c>
      <c r="I1825" s="10" t="str">
        <f t="shared" si="299"/>
        <v/>
      </c>
      <c r="J1825" s="19" t="str">
        <f>IF(I1825="","",INT(('ObjProd (2)'!$C$25-I1825)/7 * (ABS('ObjProd (2)'!$C$25-I1825)&gt;=7)))</f>
        <v/>
      </c>
      <c r="K1825" s="10" t="str">
        <f>IF(I1825="","",
IF(AND(DATEDIF(I1825,'ObjProd (2)'!$C$25,"y")=0,DATEDIF(I1825,'ObjProd (2)'!$C$25,"ym")=0,
   INT(('ObjProd (2)'!$C$25-EDATE(I1825,DATEDIF(I1825,'ObjProd (2)'!$C$25,"y")*12+DATEDIF(I1825,'ObjProd (2)'!$C$25,"ym")))/7)=0),
   "&lt; 1 sem.",
   IF(DATEDIF(I1825,'ObjProd (2)'!$C$25,"y")&gt;0,DATEDIF(I1825,'ObjProd (2)'!$C$25,"y") &amp; " " &amp; IF(DATEDIF(I1825,'ObjProd (2)'!$C$25,"y")=1,"an ","ans "),"") &amp;
   IF(DATEDIF(I1825,'ObjProd (2)'!$C$25,"ym")&gt;0,DATEDIF(I1825,'ObjProd (2)'!$C$25,"ym") &amp; " mois ", "") &amp;
   IF(INT(('ObjProd (2)'!$C$25-EDATE(I1825,DATEDIF(I1825,'ObjProd (2)'!$C$25,"y")*12+DATEDIF(I1825,'ObjProd (2)'!$C$25,"ym")))/7)&gt;0,
      INT(('ObjProd (2)'!$C$25-EDATE(I1825,DATEDIF(I1825,'ObjProd (2)'!$C$25,"y")*12+DATEDIF(I1825,'ObjProd (2)'!$C$25,"ym")))/7) &amp; " sem.",
      "")
)
)</f>
        <v/>
      </c>
      <c r="L1825" s="11" t="str">
        <f t="shared" si="300"/>
        <v/>
      </c>
      <c r="M1825" s="9" t="str">
        <f t="shared" si="296"/>
        <v/>
      </c>
      <c r="N1825" s="9" t="str" cm="1">
        <f t="array" aca="1" ref="N1825" ca="1">LEFT(L1825, IF(ISNUMBER(SUBSTITUTE(_xludf.MID(L1825, 2, 1), ".", ",")), 1, 2))</f>
        <v/>
      </c>
      <c r="O1825" s="19" t="str">
        <f t="shared" ca="1" si="302"/>
        <v/>
      </c>
      <c r="P1825" s="9" t="str">
        <f t="shared" ca="1" si="303"/>
        <v/>
      </c>
      <c r="Q1825" s="9" t="str">
        <f t="shared" ca="1" si="304"/>
        <v/>
      </c>
      <c r="R1825" s="9" t="str">
        <f t="shared" si="297"/>
        <v/>
      </c>
      <c r="S1825" t="str" cm="1">
        <f t="array" ref="S1825">IF(ISBLANK(C1825),"",IFERROR(INDEX(ListeSeries!$A$2:$A$1045, MATCH(1, (DatasScan!G1825=ListeSeries!$B$2:$B$1045) * (DatasScan!H1825&gt;=ListeSeries!$D$2:$D$1045) * (DatasScan!H1825&lt;=ListeSeries!$E$2:$E$1045), 0)), "no match"))</f>
        <v/>
      </c>
      <c r="T1825" s="7" t="str" cm="1">
        <f t="array" ref="T1825">IF(ISBLANK(C1825),"",IFERROR(INDEX(ListeSeries!$C$2:$C$1045, MATCH(1, (DatasScan!G1825=ListeSeries!$B$2:$B$1045) * (DatasScan!H1825&gt;=ListeSeries!$D$2:$D$1045) * (DatasScan!H1825&lt;=ListeSeries!$E$2:$E$1045), 0)), "no match"))</f>
        <v/>
      </c>
      <c r="U1825" s="11" t="str" cm="1">
        <f t="array" ref="U1825">IF(ISBLANK(C1825),"",IFERROR(INDEX(ListeSeries!$F$2:$F$1045, MATCH(1, (DatasScan!G1825=ListeSeries!$B$2:$B$1045) * (DatasScan!H1825&gt;=ListeSeries!$D$2:$D$1045) * (DatasScan!H1825&lt;=ListeSeries!$E$2:$E$1045), 0)), "no match"))</f>
        <v/>
      </c>
    </row>
    <row r="1826" spans="1:21" x14ac:dyDescent="0.25">
      <c r="A1826" s="6" t="str">
        <f t="shared" si="298"/>
        <v/>
      </c>
      <c r="B1826" s="272"/>
      <c r="F1826" s="7" t="str">
        <f t="shared" si="301"/>
        <v/>
      </c>
      <c r="G1826" s="21" t="str">
        <f>IF(ISBLANK(C1826),"",_xlfn.XLOOKUP(_xlfn.XLOOKUP(VALUE(LEFT(C1826,4)),Souches!$B$2:$B$15000,Souches!$E$2:$E$15000),Varietes!$B$2:$B$500,Varietes!$C$2:$C$500))</f>
        <v/>
      </c>
      <c r="H1826" s="19" t="str">
        <f>IF(ISBLANK(C1826),"",_xlfn.XLOOKUP(VALUE(LEFT(C1826,4)),Souches!$B$2:$B$15000,Souches!$D$2:$D$15000))</f>
        <v/>
      </c>
      <c r="I1826" s="10" t="str">
        <f t="shared" si="299"/>
        <v/>
      </c>
      <c r="J1826" s="19" t="str">
        <f>IF(I1826="","",INT(('ObjProd (2)'!$C$25-I1826)/7 * (ABS('ObjProd (2)'!$C$25-I1826)&gt;=7)))</f>
        <v/>
      </c>
      <c r="K1826" s="10" t="str">
        <f>IF(I1826="","",
IF(AND(DATEDIF(I1826,'ObjProd (2)'!$C$25,"y")=0,DATEDIF(I1826,'ObjProd (2)'!$C$25,"ym")=0,
   INT(('ObjProd (2)'!$C$25-EDATE(I1826,DATEDIF(I1826,'ObjProd (2)'!$C$25,"y")*12+DATEDIF(I1826,'ObjProd (2)'!$C$25,"ym")))/7)=0),
   "&lt; 1 sem.",
   IF(DATEDIF(I1826,'ObjProd (2)'!$C$25,"y")&gt;0,DATEDIF(I1826,'ObjProd (2)'!$C$25,"y") &amp; " " &amp; IF(DATEDIF(I1826,'ObjProd (2)'!$C$25,"y")=1,"an ","ans "),"") &amp;
   IF(DATEDIF(I1826,'ObjProd (2)'!$C$25,"ym")&gt;0,DATEDIF(I1826,'ObjProd (2)'!$C$25,"ym") &amp; " mois ", "") &amp;
   IF(INT(('ObjProd (2)'!$C$25-EDATE(I1826,DATEDIF(I1826,'ObjProd (2)'!$C$25,"y")*12+DATEDIF(I1826,'ObjProd (2)'!$C$25,"ym")))/7)&gt;0,
      INT(('ObjProd (2)'!$C$25-EDATE(I1826,DATEDIF(I1826,'ObjProd (2)'!$C$25,"y")*12+DATEDIF(I1826,'ObjProd (2)'!$C$25,"ym")))/7) &amp; " sem.",
      "")
)
)</f>
        <v/>
      </c>
      <c r="L1826" s="11" t="str">
        <f t="shared" si="300"/>
        <v/>
      </c>
      <c r="M1826" s="9" t="str">
        <f t="shared" si="296"/>
        <v/>
      </c>
      <c r="N1826" s="9" t="str" cm="1">
        <f t="array" aca="1" ref="N1826" ca="1">LEFT(L1826, IF(ISNUMBER(SUBSTITUTE(_xludf.MID(L1826, 2, 1), ".", ",")), 1, 2))</f>
        <v/>
      </c>
      <c r="O1826" s="19" t="str">
        <f t="shared" ca="1" si="302"/>
        <v/>
      </c>
      <c r="P1826" s="9" t="str">
        <f t="shared" ca="1" si="303"/>
        <v/>
      </c>
      <c r="Q1826" s="9" t="str">
        <f t="shared" ca="1" si="304"/>
        <v/>
      </c>
      <c r="R1826" s="9" t="str">
        <f t="shared" si="297"/>
        <v/>
      </c>
      <c r="S1826" t="str" cm="1">
        <f t="array" ref="S1826">IF(ISBLANK(C1826),"",IFERROR(INDEX(ListeSeries!$A$2:$A$1045, MATCH(1, (DatasScan!G1826=ListeSeries!$B$2:$B$1045) * (DatasScan!H1826&gt;=ListeSeries!$D$2:$D$1045) * (DatasScan!H1826&lt;=ListeSeries!$E$2:$E$1045), 0)), "no match"))</f>
        <v/>
      </c>
      <c r="T1826" s="7" t="str" cm="1">
        <f t="array" ref="T1826">IF(ISBLANK(C1826),"",IFERROR(INDEX(ListeSeries!$C$2:$C$1045, MATCH(1, (DatasScan!G1826=ListeSeries!$B$2:$B$1045) * (DatasScan!H1826&gt;=ListeSeries!$D$2:$D$1045) * (DatasScan!H1826&lt;=ListeSeries!$E$2:$E$1045), 0)), "no match"))</f>
        <v/>
      </c>
      <c r="U1826" s="11" t="str" cm="1">
        <f t="array" ref="U1826">IF(ISBLANK(C1826),"",IFERROR(INDEX(ListeSeries!$F$2:$F$1045, MATCH(1, (DatasScan!G1826=ListeSeries!$B$2:$B$1045) * (DatasScan!H1826&gt;=ListeSeries!$D$2:$D$1045) * (DatasScan!H1826&lt;=ListeSeries!$E$2:$E$1045), 0)), "no match"))</f>
        <v/>
      </c>
    </row>
    <row r="1827" spans="1:21" x14ac:dyDescent="0.25">
      <c r="A1827" s="6" t="str">
        <f t="shared" si="298"/>
        <v/>
      </c>
      <c r="B1827" s="272"/>
      <c r="F1827" s="7" t="str">
        <f t="shared" si="301"/>
        <v/>
      </c>
      <c r="G1827" s="21" t="str">
        <f>IF(ISBLANK(C1827),"",_xlfn.XLOOKUP(_xlfn.XLOOKUP(VALUE(LEFT(C1827,4)),Souches!$B$2:$B$15000,Souches!$E$2:$E$15000),Varietes!$B$2:$B$500,Varietes!$C$2:$C$500))</f>
        <v/>
      </c>
      <c r="H1827" s="19" t="str">
        <f>IF(ISBLANK(C1827),"",_xlfn.XLOOKUP(VALUE(LEFT(C1827,4)),Souches!$B$2:$B$15000,Souches!$D$2:$D$15000))</f>
        <v/>
      </c>
      <c r="I1827" s="10" t="str">
        <f t="shared" si="299"/>
        <v/>
      </c>
      <c r="J1827" s="19" t="str">
        <f>IF(I1827="","",INT(('ObjProd (2)'!$C$25-I1827)/7 * (ABS('ObjProd (2)'!$C$25-I1827)&gt;=7)))</f>
        <v/>
      </c>
      <c r="K1827" s="10" t="str">
        <f>IF(I1827="","",
IF(AND(DATEDIF(I1827,'ObjProd (2)'!$C$25,"y")=0,DATEDIF(I1827,'ObjProd (2)'!$C$25,"ym")=0,
   INT(('ObjProd (2)'!$C$25-EDATE(I1827,DATEDIF(I1827,'ObjProd (2)'!$C$25,"y")*12+DATEDIF(I1827,'ObjProd (2)'!$C$25,"ym")))/7)=0),
   "&lt; 1 sem.",
   IF(DATEDIF(I1827,'ObjProd (2)'!$C$25,"y")&gt;0,DATEDIF(I1827,'ObjProd (2)'!$C$25,"y") &amp; " " &amp; IF(DATEDIF(I1827,'ObjProd (2)'!$C$25,"y")=1,"an ","ans "),"") &amp;
   IF(DATEDIF(I1827,'ObjProd (2)'!$C$25,"ym")&gt;0,DATEDIF(I1827,'ObjProd (2)'!$C$25,"ym") &amp; " mois ", "") &amp;
   IF(INT(('ObjProd (2)'!$C$25-EDATE(I1827,DATEDIF(I1827,'ObjProd (2)'!$C$25,"y")*12+DATEDIF(I1827,'ObjProd (2)'!$C$25,"ym")))/7)&gt;0,
      INT(('ObjProd (2)'!$C$25-EDATE(I1827,DATEDIF(I1827,'ObjProd (2)'!$C$25,"y")*12+DATEDIF(I1827,'ObjProd (2)'!$C$25,"ym")))/7) &amp; " sem.",
      "")
)
)</f>
        <v/>
      </c>
      <c r="L1827" s="11" t="str">
        <f t="shared" si="300"/>
        <v/>
      </c>
      <c r="M1827" s="9" t="str">
        <f t="shared" si="296"/>
        <v/>
      </c>
      <c r="N1827" s="9" t="str" cm="1">
        <f t="array" aca="1" ref="N1827" ca="1">LEFT(L1827, IF(ISNUMBER(SUBSTITUTE(_xludf.MID(L1827, 2, 1), ".", ",")), 1, 2))</f>
        <v/>
      </c>
      <c r="O1827" s="19" t="str">
        <f t="shared" ca="1" si="302"/>
        <v/>
      </c>
      <c r="P1827" s="9" t="str">
        <f t="shared" ca="1" si="303"/>
        <v/>
      </c>
      <c r="Q1827" s="9" t="str">
        <f t="shared" ca="1" si="304"/>
        <v/>
      </c>
      <c r="R1827" s="9" t="str">
        <f t="shared" si="297"/>
        <v/>
      </c>
      <c r="S1827" t="str" cm="1">
        <f t="array" ref="S1827">IF(ISBLANK(C1827),"",IFERROR(INDEX(ListeSeries!$A$2:$A$1045, MATCH(1, (DatasScan!G1827=ListeSeries!$B$2:$B$1045) * (DatasScan!H1827&gt;=ListeSeries!$D$2:$D$1045) * (DatasScan!H1827&lt;=ListeSeries!$E$2:$E$1045), 0)), "no match"))</f>
        <v/>
      </c>
      <c r="T1827" s="7" t="str" cm="1">
        <f t="array" ref="T1827">IF(ISBLANK(C1827),"",IFERROR(INDEX(ListeSeries!$C$2:$C$1045, MATCH(1, (DatasScan!G1827=ListeSeries!$B$2:$B$1045) * (DatasScan!H1827&gt;=ListeSeries!$D$2:$D$1045) * (DatasScan!H1827&lt;=ListeSeries!$E$2:$E$1045), 0)), "no match"))</f>
        <v/>
      </c>
      <c r="U1827" s="11" t="str" cm="1">
        <f t="array" ref="U1827">IF(ISBLANK(C1827),"",IFERROR(INDEX(ListeSeries!$F$2:$F$1045, MATCH(1, (DatasScan!G1827=ListeSeries!$B$2:$B$1045) * (DatasScan!H1827&gt;=ListeSeries!$D$2:$D$1045) * (DatasScan!H1827&lt;=ListeSeries!$E$2:$E$1045), 0)), "no match"))</f>
        <v/>
      </c>
    </row>
    <row r="1828" spans="1:21" x14ac:dyDescent="0.25">
      <c r="A1828" s="6" t="str">
        <f t="shared" si="298"/>
        <v/>
      </c>
      <c r="B1828" s="272"/>
      <c r="F1828" s="7" t="str">
        <f t="shared" si="301"/>
        <v/>
      </c>
      <c r="G1828" s="21" t="str">
        <f>IF(ISBLANK(C1828),"",_xlfn.XLOOKUP(_xlfn.XLOOKUP(VALUE(LEFT(C1828,4)),Souches!$B$2:$B$15000,Souches!$E$2:$E$15000),Varietes!$B$2:$B$500,Varietes!$C$2:$C$500))</f>
        <v/>
      </c>
      <c r="H1828" s="19" t="str">
        <f>IF(ISBLANK(C1828),"",_xlfn.XLOOKUP(VALUE(LEFT(C1828,4)),Souches!$B$2:$B$15000,Souches!$D$2:$D$15000))</f>
        <v/>
      </c>
      <c r="I1828" s="10" t="str">
        <f t="shared" si="299"/>
        <v/>
      </c>
      <c r="J1828" s="19" t="str">
        <f>IF(I1828="","",INT(('ObjProd (2)'!$C$25-I1828)/7 * (ABS('ObjProd (2)'!$C$25-I1828)&gt;=7)))</f>
        <v/>
      </c>
      <c r="K1828" s="10" t="str">
        <f>IF(I1828="","",
IF(AND(DATEDIF(I1828,'ObjProd (2)'!$C$25,"y")=0,DATEDIF(I1828,'ObjProd (2)'!$C$25,"ym")=0,
   INT(('ObjProd (2)'!$C$25-EDATE(I1828,DATEDIF(I1828,'ObjProd (2)'!$C$25,"y")*12+DATEDIF(I1828,'ObjProd (2)'!$C$25,"ym")))/7)=0),
   "&lt; 1 sem.",
   IF(DATEDIF(I1828,'ObjProd (2)'!$C$25,"y")&gt;0,DATEDIF(I1828,'ObjProd (2)'!$C$25,"y") &amp; " " &amp; IF(DATEDIF(I1828,'ObjProd (2)'!$C$25,"y")=1,"an ","ans "),"") &amp;
   IF(DATEDIF(I1828,'ObjProd (2)'!$C$25,"ym")&gt;0,DATEDIF(I1828,'ObjProd (2)'!$C$25,"ym") &amp; " mois ", "") &amp;
   IF(INT(('ObjProd (2)'!$C$25-EDATE(I1828,DATEDIF(I1828,'ObjProd (2)'!$C$25,"y")*12+DATEDIF(I1828,'ObjProd (2)'!$C$25,"ym")))/7)&gt;0,
      INT(('ObjProd (2)'!$C$25-EDATE(I1828,DATEDIF(I1828,'ObjProd (2)'!$C$25,"y")*12+DATEDIF(I1828,'ObjProd (2)'!$C$25,"ym")))/7) &amp; " sem.",
      "")
)
)</f>
        <v/>
      </c>
      <c r="L1828" s="11" t="str">
        <f t="shared" si="300"/>
        <v/>
      </c>
      <c r="M1828" s="9" t="str">
        <f t="shared" si="296"/>
        <v/>
      </c>
      <c r="N1828" s="9" t="str" cm="1">
        <f t="array" aca="1" ref="N1828" ca="1">LEFT(L1828, IF(ISNUMBER(SUBSTITUTE(_xludf.MID(L1828, 2, 1), ".", ",")), 1, 2))</f>
        <v/>
      </c>
      <c r="O1828" s="19" t="str">
        <f t="shared" ca="1" si="302"/>
        <v/>
      </c>
      <c r="P1828" s="9" t="str">
        <f t="shared" ca="1" si="303"/>
        <v/>
      </c>
      <c r="Q1828" s="9" t="str">
        <f t="shared" ca="1" si="304"/>
        <v/>
      </c>
      <c r="R1828" s="9" t="str">
        <f t="shared" si="297"/>
        <v/>
      </c>
      <c r="S1828" t="str" cm="1">
        <f t="array" ref="S1828">IF(ISBLANK(C1828),"",IFERROR(INDEX(ListeSeries!$A$2:$A$1045, MATCH(1, (DatasScan!G1828=ListeSeries!$B$2:$B$1045) * (DatasScan!H1828&gt;=ListeSeries!$D$2:$D$1045) * (DatasScan!H1828&lt;=ListeSeries!$E$2:$E$1045), 0)), "no match"))</f>
        <v/>
      </c>
      <c r="T1828" s="7" t="str" cm="1">
        <f t="array" ref="T1828">IF(ISBLANK(C1828),"",IFERROR(INDEX(ListeSeries!$C$2:$C$1045, MATCH(1, (DatasScan!G1828=ListeSeries!$B$2:$B$1045) * (DatasScan!H1828&gt;=ListeSeries!$D$2:$D$1045) * (DatasScan!H1828&lt;=ListeSeries!$E$2:$E$1045), 0)), "no match"))</f>
        <v/>
      </c>
      <c r="U1828" s="11" t="str" cm="1">
        <f t="array" ref="U1828">IF(ISBLANK(C1828),"",IFERROR(INDEX(ListeSeries!$F$2:$F$1045, MATCH(1, (DatasScan!G1828=ListeSeries!$B$2:$B$1045) * (DatasScan!H1828&gt;=ListeSeries!$D$2:$D$1045) * (DatasScan!H1828&lt;=ListeSeries!$E$2:$E$1045), 0)), "no match"))</f>
        <v/>
      </c>
    </row>
    <row r="1829" spans="1:21" x14ac:dyDescent="0.25">
      <c r="A1829" s="6" t="str">
        <f t="shared" si="298"/>
        <v/>
      </c>
      <c r="B1829" s="272"/>
      <c r="F1829" s="7" t="str">
        <f t="shared" si="301"/>
        <v/>
      </c>
      <c r="G1829" s="21" t="str">
        <f>IF(ISBLANK(C1829),"",_xlfn.XLOOKUP(_xlfn.XLOOKUP(VALUE(LEFT(C1829,4)),Souches!$B$2:$B$15000,Souches!$E$2:$E$15000),Varietes!$B$2:$B$500,Varietes!$C$2:$C$500))</f>
        <v/>
      </c>
      <c r="H1829" s="19" t="str">
        <f>IF(ISBLANK(C1829),"",_xlfn.XLOOKUP(VALUE(LEFT(C1829,4)),Souches!$B$2:$B$15000,Souches!$D$2:$D$15000))</f>
        <v/>
      </c>
      <c r="I1829" s="10" t="str">
        <f t="shared" si="299"/>
        <v/>
      </c>
      <c r="J1829" s="19" t="str">
        <f>IF(I1829="","",INT(('ObjProd (2)'!$C$25-I1829)/7 * (ABS('ObjProd (2)'!$C$25-I1829)&gt;=7)))</f>
        <v/>
      </c>
      <c r="K1829" s="10" t="str">
        <f>IF(I1829="","",
IF(AND(DATEDIF(I1829,'ObjProd (2)'!$C$25,"y")=0,DATEDIF(I1829,'ObjProd (2)'!$C$25,"ym")=0,
   INT(('ObjProd (2)'!$C$25-EDATE(I1829,DATEDIF(I1829,'ObjProd (2)'!$C$25,"y")*12+DATEDIF(I1829,'ObjProd (2)'!$C$25,"ym")))/7)=0),
   "&lt; 1 sem.",
   IF(DATEDIF(I1829,'ObjProd (2)'!$C$25,"y")&gt;0,DATEDIF(I1829,'ObjProd (2)'!$C$25,"y") &amp; " " &amp; IF(DATEDIF(I1829,'ObjProd (2)'!$C$25,"y")=1,"an ","ans "),"") &amp;
   IF(DATEDIF(I1829,'ObjProd (2)'!$C$25,"ym")&gt;0,DATEDIF(I1829,'ObjProd (2)'!$C$25,"ym") &amp; " mois ", "") &amp;
   IF(INT(('ObjProd (2)'!$C$25-EDATE(I1829,DATEDIF(I1829,'ObjProd (2)'!$C$25,"y")*12+DATEDIF(I1829,'ObjProd (2)'!$C$25,"ym")))/7)&gt;0,
      INT(('ObjProd (2)'!$C$25-EDATE(I1829,DATEDIF(I1829,'ObjProd (2)'!$C$25,"y")*12+DATEDIF(I1829,'ObjProd (2)'!$C$25,"ym")))/7) &amp; " sem.",
      "")
)
)</f>
        <v/>
      </c>
      <c r="L1829" s="11" t="str">
        <f t="shared" si="300"/>
        <v/>
      </c>
      <c r="M1829" s="9" t="str">
        <f t="shared" si="296"/>
        <v/>
      </c>
      <c r="N1829" s="9" t="str" cm="1">
        <f t="array" aca="1" ref="N1829" ca="1">LEFT(L1829, IF(ISNUMBER(SUBSTITUTE(_xludf.MID(L1829, 2, 1), ".", ",")), 1, 2))</f>
        <v/>
      </c>
      <c r="O1829" s="19" t="str">
        <f t="shared" ca="1" si="302"/>
        <v/>
      </c>
      <c r="P1829" s="9" t="str">
        <f t="shared" ca="1" si="303"/>
        <v/>
      </c>
      <c r="Q1829" s="9" t="str">
        <f t="shared" ca="1" si="304"/>
        <v/>
      </c>
      <c r="R1829" s="9" t="str">
        <f t="shared" si="297"/>
        <v/>
      </c>
      <c r="S1829" t="str" cm="1">
        <f t="array" ref="S1829">IF(ISBLANK(C1829),"",IFERROR(INDEX(ListeSeries!$A$2:$A$1045, MATCH(1, (DatasScan!G1829=ListeSeries!$B$2:$B$1045) * (DatasScan!H1829&gt;=ListeSeries!$D$2:$D$1045) * (DatasScan!H1829&lt;=ListeSeries!$E$2:$E$1045), 0)), "no match"))</f>
        <v/>
      </c>
      <c r="T1829" s="7" t="str" cm="1">
        <f t="array" ref="T1829">IF(ISBLANK(C1829),"",IFERROR(INDEX(ListeSeries!$C$2:$C$1045, MATCH(1, (DatasScan!G1829=ListeSeries!$B$2:$B$1045) * (DatasScan!H1829&gt;=ListeSeries!$D$2:$D$1045) * (DatasScan!H1829&lt;=ListeSeries!$E$2:$E$1045), 0)), "no match"))</f>
        <v/>
      </c>
      <c r="U1829" s="11" t="str" cm="1">
        <f t="array" ref="U1829">IF(ISBLANK(C1829),"",IFERROR(INDEX(ListeSeries!$F$2:$F$1045, MATCH(1, (DatasScan!G1829=ListeSeries!$B$2:$B$1045) * (DatasScan!H1829&gt;=ListeSeries!$D$2:$D$1045) * (DatasScan!H1829&lt;=ListeSeries!$E$2:$E$1045), 0)), "no match"))</f>
        <v/>
      </c>
    </row>
    <row r="1830" spans="1:21" x14ac:dyDescent="0.25">
      <c r="A1830" s="6" t="str">
        <f t="shared" si="298"/>
        <v/>
      </c>
      <c r="B1830" s="272"/>
      <c r="F1830" s="7" t="str">
        <f t="shared" si="301"/>
        <v/>
      </c>
      <c r="G1830" s="21" t="str">
        <f>IF(ISBLANK(C1830),"",_xlfn.XLOOKUP(_xlfn.XLOOKUP(VALUE(LEFT(C1830,4)),Souches!$B$2:$B$15000,Souches!$E$2:$E$15000),Varietes!$B$2:$B$500,Varietes!$C$2:$C$500))</f>
        <v/>
      </c>
      <c r="H1830" s="19" t="str">
        <f>IF(ISBLANK(C1830),"",_xlfn.XLOOKUP(VALUE(LEFT(C1830,4)),Souches!$B$2:$B$15000,Souches!$D$2:$D$15000))</f>
        <v/>
      </c>
      <c r="I1830" s="10" t="str">
        <f t="shared" si="299"/>
        <v/>
      </c>
      <c r="J1830" s="19" t="str">
        <f>IF(I1830="","",INT(('ObjProd (2)'!$C$25-I1830)/7 * (ABS('ObjProd (2)'!$C$25-I1830)&gt;=7)))</f>
        <v/>
      </c>
      <c r="K1830" s="10" t="str">
        <f>IF(I1830="","",
IF(AND(DATEDIF(I1830,'ObjProd (2)'!$C$25,"y")=0,DATEDIF(I1830,'ObjProd (2)'!$C$25,"ym")=0,
   INT(('ObjProd (2)'!$C$25-EDATE(I1830,DATEDIF(I1830,'ObjProd (2)'!$C$25,"y")*12+DATEDIF(I1830,'ObjProd (2)'!$C$25,"ym")))/7)=0),
   "&lt; 1 sem.",
   IF(DATEDIF(I1830,'ObjProd (2)'!$C$25,"y")&gt;0,DATEDIF(I1830,'ObjProd (2)'!$C$25,"y") &amp; " " &amp; IF(DATEDIF(I1830,'ObjProd (2)'!$C$25,"y")=1,"an ","ans "),"") &amp;
   IF(DATEDIF(I1830,'ObjProd (2)'!$C$25,"ym")&gt;0,DATEDIF(I1830,'ObjProd (2)'!$C$25,"ym") &amp; " mois ", "") &amp;
   IF(INT(('ObjProd (2)'!$C$25-EDATE(I1830,DATEDIF(I1830,'ObjProd (2)'!$C$25,"y")*12+DATEDIF(I1830,'ObjProd (2)'!$C$25,"ym")))/7)&gt;0,
      INT(('ObjProd (2)'!$C$25-EDATE(I1830,DATEDIF(I1830,'ObjProd (2)'!$C$25,"y")*12+DATEDIF(I1830,'ObjProd (2)'!$C$25,"ym")))/7) &amp; " sem.",
      "")
)
)</f>
        <v/>
      </c>
      <c r="L1830" s="11" t="str">
        <f t="shared" si="300"/>
        <v/>
      </c>
      <c r="M1830" s="9" t="str">
        <f t="shared" si="296"/>
        <v/>
      </c>
      <c r="N1830" s="9" t="str" cm="1">
        <f t="array" aca="1" ref="N1830" ca="1">LEFT(L1830, IF(ISNUMBER(SUBSTITUTE(_xludf.MID(L1830, 2, 1), ".", ",")), 1, 2))</f>
        <v/>
      </c>
      <c r="O1830" s="19" t="str">
        <f t="shared" ca="1" si="302"/>
        <v/>
      </c>
      <c r="P1830" s="9" t="str">
        <f t="shared" ca="1" si="303"/>
        <v/>
      </c>
      <c r="Q1830" s="9" t="str">
        <f t="shared" ca="1" si="304"/>
        <v/>
      </c>
      <c r="R1830" s="9" t="str">
        <f t="shared" si="297"/>
        <v/>
      </c>
      <c r="S1830" t="str" cm="1">
        <f t="array" ref="S1830">IF(ISBLANK(C1830),"",IFERROR(INDEX(ListeSeries!$A$2:$A$1045, MATCH(1, (DatasScan!G1830=ListeSeries!$B$2:$B$1045) * (DatasScan!H1830&gt;=ListeSeries!$D$2:$D$1045) * (DatasScan!H1830&lt;=ListeSeries!$E$2:$E$1045), 0)), "no match"))</f>
        <v/>
      </c>
      <c r="T1830" s="7" t="str" cm="1">
        <f t="array" ref="T1830">IF(ISBLANK(C1830),"",IFERROR(INDEX(ListeSeries!$C$2:$C$1045, MATCH(1, (DatasScan!G1830=ListeSeries!$B$2:$B$1045) * (DatasScan!H1830&gt;=ListeSeries!$D$2:$D$1045) * (DatasScan!H1830&lt;=ListeSeries!$E$2:$E$1045), 0)), "no match"))</f>
        <v/>
      </c>
      <c r="U1830" s="11" t="str" cm="1">
        <f t="array" ref="U1830">IF(ISBLANK(C1830),"",IFERROR(INDEX(ListeSeries!$F$2:$F$1045, MATCH(1, (DatasScan!G1830=ListeSeries!$B$2:$B$1045) * (DatasScan!H1830&gt;=ListeSeries!$D$2:$D$1045) * (DatasScan!H1830&lt;=ListeSeries!$E$2:$E$1045), 0)), "no match"))</f>
        <v/>
      </c>
    </row>
    <row r="1831" spans="1:21" x14ac:dyDescent="0.25">
      <c r="A1831" s="6" t="str">
        <f t="shared" si="298"/>
        <v/>
      </c>
      <c r="B1831" s="272"/>
      <c r="F1831" s="7" t="str">
        <f t="shared" si="301"/>
        <v/>
      </c>
      <c r="G1831" s="21" t="str">
        <f>IF(ISBLANK(C1831),"",_xlfn.XLOOKUP(_xlfn.XLOOKUP(VALUE(LEFT(C1831,4)),Souches!$B$2:$B$15000,Souches!$E$2:$E$15000),Varietes!$B$2:$B$500,Varietes!$C$2:$C$500))</f>
        <v/>
      </c>
      <c r="H1831" s="19" t="str">
        <f>IF(ISBLANK(C1831),"",_xlfn.XLOOKUP(VALUE(LEFT(C1831,4)),Souches!$B$2:$B$15000,Souches!$D$2:$D$15000))</f>
        <v/>
      </c>
      <c r="I1831" s="10" t="str">
        <f t="shared" si="299"/>
        <v/>
      </c>
      <c r="J1831" s="19" t="str">
        <f>IF(I1831="","",INT(('ObjProd (2)'!$C$25-I1831)/7 * (ABS('ObjProd (2)'!$C$25-I1831)&gt;=7)))</f>
        <v/>
      </c>
      <c r="K1831" s="10" t="str">
        <f>IF(I1831="","",
IF(AND(DATEDIF(I1831,'ObjProd (2)'!$C$25,"y")=0,DATEDIF(I1831,'ObjProd (2)'!$C$25,"ym")=0,
   INT(('ObjProd (2)'!$C$25-EDATE(I1831,DATEDIF(I1831,'ObjProd (2)'!$C$25,"y")*12+DATEDIF(I1831,'ObjProd (2)'!$C$25,"ym")))/7)=0),
   "&lt; 1 sem.",
   IF(DATEDIF(I1831,'ObjProd (2)'!$C$25,"y")&gt;0,DATEDIF(I1831,'ObjProd (2)'!$C$25,"y") &amp; " " &amp; IF(DATEDIF(I1831,'ObjProd (2)'!$C$25,"y")=1,"an ","ans "),"") &amp;
   IF(DATEDIF(I1831,'ObjProd (2)'!$C$25,"ym")&gt;0,DATEDIF(I1831,'ObjProd (2)'!$C$25,"ym") &amp; " mois ", "") &amp;
   IF(INT(('ObjProd (2)'!$C$25-EDATE(I1831,DATEDIF(I1831,'ObjProd (2)'!$C$25,"y")*12+DATEDIF(I1831,'ObjProd (2)'!$C$25,"ym")))/7)&gt;0,
      INT(('ObjProd (2)'!$C$25-EDATE(I1831,DATEDIF(I1831,'ObjProd (2)'!$C$25,"y")*12+DATEDIF(I1831,'ObjProd (2)'!$C$25,"ym")))/7) &amp; " sem.",
      "")
)
)</f>
        <v/>
      </c>
      <c r="L1831" s="11" t="str">
        <f t="shared" si="300"/>
        <v/>
      </c>
      <c r="M1831" s="9" t="str">
        <f t="shared" si="296"/>
        <v/>
      </c>
      <c r="N1831" s="9" t="str" cm="1">
        <f t="array" aca="1" ref="N1831" ca="1">LEFT(L1831, IF(ISNUMBER(SUBSTITUTE(_xludf.MID(L1831, 2, 1), ".", ",")), 1, 2))</f>
        <v/>
      </c>
      <c r="O1831" s="19" t="str">
        <f t="shared" ca="1" si="302"/>
        <v/>
      </c>
      <c r="P1831" s="9" t="str">
        <f t="shared" ca="1" si="303"/>
        <v/>
      </c>
      <c r="Q1831" s="9" t="str">
        <f t="shared" ca="1" si="304"/>
        <v/>
      </c>
      <c r="R1831" s="9" t="str">
        <f t="shared" si="297"/>
        <v/>
      </c>
      <c r="S1831" t="str" cm="1">
        <f t="array" ref="S1831">IF(ISBLANK(C1831),"",IFERROR(INDEX(ListeSeries!$A$2:$A$1045, MATCH(1, (DatasScan!G1831=ListeSeries!$B$2:$B$1045) * (DatasScan!H1831&gt;=ListeSeries!$D$2:$D$1045) * (DatasScan!H1831&lt;=ListeSeries!$E$2:$E$1045), 0)), "no match"))</f>
        <v/>
      </c>
      <c r="T1831" s="7" t="str" cm="1">
        <f t="array" ref="T1831">IF(ISBLANK(C1831),"",IFERROR(INDEX(ListeSeries!$C$2:$C$1045, MATCH(1, (DatasScan!G1831=ListeSeries!$B$2:$B$1045) * (DatasScan!H1831&gt;=ListeSeries!$D$2:$D$1045) * (DatasScan!H1831&lt;=ListeSeries!$E$2:$E$1045), 0)), "no match"))</f>
        <v/>
      </c>
      <c r="U1831" s="11" t="str" cm="1">
        <f t="array" ref="U1831">IF(ISBLANK(C1831),"",IFERROR(INDEX(ListeSeries!$F$2:$F$1045, MATCH(1, (DatasScan!G1831=ListeSeries!$B$2:$B$1045) * (DatasScan!H1831&gt;=ListeSeries!$D$2:$D$1045) * (DatasScan!H1831&lt;=ListeSeries!$E$2:$E$1045), 0)), "no match"))</f>
        <v/>
      </c>
    </row>
    <row r="1832" spans="1:21" x14ac:dyDescent="0.25">
      <c r="A1832" s="6" t="str">
        <f t="shared" si="298"/>
        <v/>
      </c>
      <c r="B1832" s="272"/>
      <c r="F1832" s="7" t="str">
        <f t="shared" si="301"/>
        <v/>
      </c>
      <c r="G1832" s="21" t="str">
        <f>IF(ISBLANK(C1832),"",_xlfn.XLOOKUP(_xlfn.XLOOKUP(VALUE(LEFT(C1832,4)),Souches!$B$2:$B$15000,Souches!$E$2:$E$15000),Varietes!$B$2:$B$500,Varietes!$C$2:$C$500))</f>
        <v/>
      </c>
      <c r="H1832" s="19" t="str">
        <f>IF(ISBLANK(C1832),"",_xlfn.XLOOKUP(VALUE(LEFT(C1832,4)),Souches!$B$2:$B$15000,Souches!$D$2:$D$15000))</f>
        <v/>
      </c>
      <c r="I1832" s="10" t="str">
        <f t="shared" si="299"/>
        <v/>
      </c>
      <c r="J1832" s="19" t="str">
        <f>IF(I1832="","",INT(('ObjProd (2)'!$C$25-I1832)/7 * (ABS('ObjProd (2)'!$C$25-I1832)&gt;=7)))</f>
        <v/>
      </c>
      <c r="K1832" s="10" t="str">
        <f>IF(I1832="","",
IF(AND(DATEDIF(I1832,'ObjProd (2)'!$C$25,"y")=0,DATEDIF(I1832,'ObjProd (2)'!$C$25,"ym")=0,
   INT(('ObjProd (2)'!$C$25-EDATE(I1832,DATEDIF(I1832,'ObjProd (2)'!$C$25,"y")*12+DATEDIF(I1832,'ObjProd (2)'!$C$25,"ym")))/7)=0),
   "&lt; 1 sem.",
   IF(DATEDIF(I1832,'ObjProd (2)'!$C$25,"y")&gt;0,DATEDIF(I1832,'ObjProd (2)'!$C$25,"y") &amp; " " &amp; IF(DATEDIF(I1832,'ObjProd (2)'!$C$25,"y")=1,"an ","ans "),"") &amp;
   IF(DATEDIF(I1832,'ObjProd (2)'!$C$25,"ym")&gt;0,DATEDIF(I1832,'ObjProd (2)'!$C$25,"ym") &amp; " mois ", "") &amp;
   IF(INT(('ObjProd (2)'!$C$25-EDATE(I1832,DATEDIF(I1832,'ObjProd (2)'!$C$25,"y")*12+DATEDIF(I1832,'ObjProd (2)'!$C$25,"ym")))/7)&gt;0,
      INT(('ObjProd (2)'!$C$25-EDATE(I1832,DATEDIF(I1832,'ObjProd (2)'!$C$25,"y")*12+DATEDIF(I1832,'ObjProd (2)'!$C$25,"ym")))/7) &amp; " sem.",
      "")
)
)</f>
        <v/>
      </c>
      <c r="L1832" s="11" t="str">
        <f t="shared" si="300"/>
        <v/>
      </c>
      <c r="M1832" s="9" t="str">
        <f t="shared" si="296"/>
        <v/>
      </c>
      <c r="N1832" s="9" t="str" cm="1">
        <f t="array" aca="1" ref="N1832" ca="1">LEFT(L1832, IF(ISNUMBER(SUBSTITUTE(_xludf.MID(L1832, 2, 1), ".", ",")), 1, 2))</f>
        <v/>
      </c>
      <c r="O1832" s="19" t="str">
        <f t="shared" ca="1" si="302"/>
        <v/>
      </c>
      <c r="P1832" s="9" t="str">
        <f t="shared" ca="1" si="303"/>
        <v/>
      </c>
      <c r="Q1832" s="9" t="str">
        <f t="shared" ca="1" si="304"/>
        <v/>
      </c>
      <c r="R1832" s="9" t="str">
        <f t="shared" si="297"/>
        <v/>
      </c>
      <c r="S1832" t="str" cm="1">
        <f t="array" ref="S1832">IF(ISBLANK(C1832),"",IFERROR(INDEX(ListeSeries!$A$2:$A$1045, MATCH(1, (DatasScan!G1832=ListeSeries!$B$2:$B$1045) * (DatasScan!H1832&gt;=ListeSeries!$D$2:$D$1045) * (DatasScan!H1832&lt;=ListeSeries!$E$2:$E$1045), 0)), "no match"))</f>
        <v/>
      </c>
      <c r="T1832" s="7" t="str" cm="1">
        <f t="array" ref="T1832">IF(ISBLANK(C1832),"",IFERROR(INDEX(ListeSeries!$C$2:$C$1045, MATCH(1, (DatasScan!G1832=ListeSeries!$B$2:$B$1045) * (DatasScan!H1832&gt;=ListeSeries!$D$2:$D$1045) * (DatasScan!H1832&lt;=ListeSeries!$E$2:$E$1045), 0)), "no match"))</f>
        <v/>
      </c>
      <c r="U1832" s="11" t="str" cm="1">
        <f t="array" ref="U1832">IF(ISBLANK(C1832),"",IFERROR(INDEX(ListeSeries!$F$2:$F$1045, MATCH(1, (DatasScan!G1832=ListeSeries!$B$2:$B$1045) * (DatasScan!H1832&gt;=ListeSeries!$D$2:$D$1045) * (DatasScan!H1832&lt;=ListeSeries!$E$2:$E$1045), 0)), "no match"))</f>
        <v/>
      </c>
    </row>
    <row r="1833" spans="1:21" x14ac:dyDescent="0.25">
      <c r="A1833" s="6" t="str">
        <f t="shared" si="298"/>
        <v/>
      </c>
      <c r="B1833" s="272"/>
      <c r="F1833" s="7" t="str">
        <f t="shared" si="301"/>
        <v/>
      </c>
      <c r="G1833" s="21" t="str">
        <f>IF(ISBLANK(C1833),"",_xlfn.XLOOKUP(_xlfn.XLOOKUP(VALUE(LEFT(C1833,4)),Souches!$B$2:$B$15000,Souches!$E$2:$E$15000),Varietes!$B$2:$B$500,Varietes!$C$2:$C$500))</f>
        <v/>
      </c>
      <c r="H1833" s="19" t="str">
        <f>IF(ISBLANK(C1833),"",_xlfn.XLOOKUP(VALUE(LEFT(C1833,4)),Souches!$B$2:$B$15000,Souches!$D$2:$D$15000))</f>
        <v/>
      </c>
      <c r="I1833" s="10" t="str">
        <f t="shared" si="299"/>
        <v/>
      </c>
      <c r="J1833" s="19" t="str">
        <f>IF(I1833="","",INT(('ObjProd (2)'!$C$25-I1833)/7 * (ABS('ObjProd (2)'!$C$25-I1833)&gt;=7)))</f>
        <v/>
      </c>
      <c r="K1833" s="10" t="str">
        <f>IF(I1833="","",
IF(AND(DATEDIF(I1833,'ObjProd (2)'!$C$25,"y")=0,DATEDIF(I1833,'ObjProd (2)'!$C$25,"ym")=0,
   INT(('ObjProd (2)'!$C$25-EDATE(I1833,DATEDIF(I1833,'ObjProd (2)'!$C$25,"y")*12+DATEDIF(I1833,'ObjProd (2)'!$C$25,"ym")))/7)=0),
   "&lt; 1 sem.",
   IF(DATEDIF(I1833,'ObjProd (2)'!$C$25,"y")&gt;0,DATEDIF(I1833,'ObjProd (2)'!$C$25,"y") &amp; " " &amp; IF(DATEDIF(I1833,'ObjProd (2)'!$C$25,"y")=1,"an ","ans "),"") &amp;
   IF(DATEDIF(I1833,'ObjProd (2)'!$C$25,"ym")&gt;0,DATEDIF(I1833,'ObjProd (2)'!$C$25,"ym") &amp; " mois ", "") &amp;
   IF(INT(('ObjProd (2)'!$C$25-EDATE(I1833,DATEDIF(I1833,'ObjProd (2)'!$C$25,"y")*12+DATEDIF(I1833,'ObjProd (2)'!$C$25,"ym")))/7)&gt;0,
      INT(('ObjProd (2)'!$C$25-EDATE(I1833,DATEDIF(I1833,'ObjProd (2)'!$C$25,"y")*12+DATEDIF(I1833,'ObjProd (2)'!$C$25,"ym")))/7) &amp; " sem.",
      "")
)
)</f>
        <v/>
      </c>
      <c r="L1833" s="11" t="str">
        <f t="shared" si="300"/>
        <v/>
      </c>
      <c r="M1833" s="9" t="str">
        <f t="shared" si="296"/>
        <v/>
      </c>
      <c r="N1833" s="9" t="str" cm="1">
        <f t="array" aca="1" ref="N1833" ca="1">LEFT(L1833, IF(ISNUMBER(SUBSTITUTE(_xludf.MID(L1833, 2, 1), ".", ",")), 1, 2))</f>
        <v/>
      </c>
      <c r="O1833" s="19" t="str">
        <f t="shared" ca="1" si="302"/>
        <v/>
      </c>
      <c r="P1833" s="9" t="str">
        <f t="shared" ca="1" si="303"/>
        <v/>
      </c>
      <c r="Q1833" s="9" t="str">
        <f t="shared" ca="1" si="304"/>
        <v/>
      </c>
      <c r="R1833" s="9" t="str">
        <f t="shared" si="297"/>
        <v/>
      </c>
      <c r="S1833" t="str" cm="1">
        <f t="array" ref="S1833">IF(ISBLANK(C1833),"",IFERROR(INDEX(ListeSeries!$A$2:$A$1045, MATCH(1, (DatasScan!G1833=ListeSeries!$B$2:$B$1045) * (DatasScan!H1833&gt;=ListeSeries!$D$2:$D$1045) * (DatasScan!H1833&lt;=ListeSeries!$E$2:$E$1045), 0)), "no match"))</f>
        <v/>
      </c>
      <c r="T1833" s="7" t="str" cm="1">
        <f t="array" ref="T1833">IF(ISBLANK(C1833),"",IFERROR(INDEX(ListeSeries!$C$2:$C$1045, MATCH(1, (DatasScan!G1833=ListeSeries!$B$2:$B$1045) * (DatasScan!H1833&gt;=ListeSeries!$D$2:$D$1045) * (DatasScan!H1833&lt;=ListeSeries!$E$2:$E$1045), 0)), "no match"))</f>
        <v/>
      </c>
      <c r="U1833" s="11" t="str" cm="1">
        <f t="array" ref="U1833">IF(ISBLANK(C1833),"",IFERROR(INDEX(ListeSeries!$F$2:$F$1045, MATCH(1, (DatasScan!G1833=ListeSeries!$B$2:$B$1045) * (DatasScan!H1833&gt;=ListeSeries!$D$2:$D$1045) * (DatasScan!H1833&lt;=ListeSeries!$E$2:$E$1045), 0)), "no match"))</f>
        <v/>
      </c>
    </row>
    <row r="1834" spans="1:21" x14ac:dyDescent="0.25">
      <c r="A1834" s="6" t="str">
        <f t="shared" si="298"/>
        <v/>
      </c>
      <c r="B1834" s="272"/>
      <c r="F1834" s="7" t="str">
        <f t="shared" si="301"/>
        <v/>
      </c>
      <c r="G1834" s="21" t="str">
        <f>IF(ISBLANK(C1834),"",_xlfn.XLOOKUP(_xlfn.XLOOKUP(VALUE(LEFT(C1834,4)),Souches!$B$2:$B$15000,Souches!$E$2:$E$15000),Varietes!$B$2:$B$500,Varietes!$C$2:$C$500))</f>
        <v/>
      </c>
      <c r="H1834" s="19" t="str">
        <f>IF(ISBLANK(C1834),"",_xlfn.XLOOKUP(VALUE(LEFT(C1834,4)),Souches!$B$2:$B$15000,Souches!$D$2:$D$15000))</f>
        <v/>
      </c>
      <c r="I1834" s="10" t="str">
        <f t="shared" si="299"/>
        <v/>
      </c>
      <c r="J1834" s="19" t="str">
        <f>IF(I1834="","",INT(('ObjProd (2)'!$C$25-I1834)/7 * (ABS('ObjProd (2)'!$C$25-I1834)&gt;=7)))</f>
        <v/>
      </c>
      <c r="K1834" s="10" t="str">
        <f>IF(I1834="","",
IF(AND(DATEDIF(I1834,'ObjProd (2)'!$C$25,"y")=0,DATEDIF(I1834,'ObjProd (2)'!$C$25,"ym")=0,
   INT(('ObjProd (2)'!$C$25-EDATE(I1834,DATEDIF(I1834,'ObjProd (2)'!$C$25,"y")*12+DATEDIF(I1834,'ObjProd (2)'!$C$25,"ym")))/7)=0),
   "&lt; 1 sem.",
   IF(DATEDIF(I1834,'ObjProd (2)'!$C$25,"y")&gt;0,DATEDIF(I1834,'ObjProd (2)'!$C$25,"y") &amp; " " &amp; IF(DATEDIF(I1834,'ObjProd (2)'!$C$25,"y")=1,"an ","ans "),"") &amp;
   IF(DATEDIF(I1834,'ObjProd (2)'!$C$25,"ym")&gt;0,DATEDIF(I1834,'ObjProd (2)'!$C$25,"ym") &amp; " mois ", "") &amp;
   IF(INT(('ObjProd (2)'!$C$25-EDATE(I1834,DATEDIF(I1834,'ObjProd (2)'!$C$25,"y")*12+DATEDIF(I1834,'ObjProd (2)'!$C$25,"ym")))/7)&gt;0,
      INT(('ObjProd (2)'!$C$25-EDATE(I1834,DATEDIF(I1834,'ObjProd (2)'!$C$25,"y")*12+DATEDIF(I1834,'ObjProd (2)'!$C$25,"ym")))/7) &amp; " sem.",
      "")
)
)</f>
        <v/>
      </c>
      <c r="L1834" s="11" t="str">
        <f t="shared" si="300"/>
        <v/>
      </c>
      <c r="M1834" s="9" t="str">
        <f t="shared" si="296"/>
        <v/>
      </c>
      <c r="N1834" s="9" t="str" cm="1">
        <f t="array" aca="1" ref="N1834" ca="1">LEFT(L1834, IF(ISNUMBER(SUBSTITUTE(_xludf.MID(L1834, 2, 1), ".", ",")), 1, 2))</f>
        <v/>
      </c>
      <c r="O1834" s="19" t="str">
        <f t="shared" ca="1" si="302"/>
        <v/>
      </c>
      <c r="P1834" s="9" t="str">
        <f t="shared" ca="1" si="303"/>
        <v/>
      </c>
      <c r="Q1834" s="9" t="str">
        <f t="shared" ca="1" si="304"/>
        <v/>
      </c>
      <c r="R1834" s="9" t="str">
        <f t="shared" si="297"/>
        <v/>
      </c>
      <c r="S1834" t="str" cm="1">
        <f t="array" ref="S1834">IF(ISBLANK(C1834),"",IFERROR(INDEX(ListeSeries!$A$2:$A$1045, MATCH(1, (DatasScan!G1834=ListeSeries!$B$2:$B$1045) * (DatasScan!H1834&gt;=ListeSeries!$D$2:$D$1045) * (DatasScan!H1834&lt;=ListeSeries!$E$2:$E$1045), 0)), "no match"))</f>
        <v/>
      </c>
      <c r="T1834" s="7" t="str" cm="1">
        <f t="array" ref="T1834">IF(ISBLANK(C1834),"",IFERROR(INDEX(ListeSeries!$C$2:$C$1045, MATCH(1, (DatasScan!G1834=ListeSeries!$B$2:$B$1045) * (DatasScan!H1834&gt;=ListeSeries!$D$2:$D$1045) * (DatasScan!H1834&lt;=ListeSeries!$E$2:$E$1045), 0)), "no match"))</f>
        <v/>
      </c>
      <c r="U1834" s="11" t="str" cm="1">
        <f t="array" ref="U1834">IF(ISBLANK(C1834),"",IFERROR(INDEX(ListeSeries!$F$2:$F$1045, MATCH(1, (DatasScan!G1834=ListeSeries!$B$2:$B$1045) * (DatasScan!H1834&gt;=ListeSeries!$D$2:$D$1045) * (DatasScan!H1834&lt;=ListeSeries!$E$2:$E$1045), 0)), "no match"))</f>
        <v/>
      </c>
    </row>
    <row r="1835" spans="1:21" x14ac:dyDescent="0.25">
      <c r="A1835" s="6" t="str">
        <f t="shared" si="298"/>
        <v/>
      </c>
      <c r="B1835" s="272"/>
      <c r="F1835" s="7" t="str">
        <f t="shared" si="301"/>
        <v/>
      </c>
      <c r="G1835" s="21" t="str">
        <f>IF(ISBLANK(C1835),"",_xlfn.XLOOKUP(_xlfn.XLOOKUP(VALUE(LEFT(C1835,4)),Souches!$B$2:$B$15000,Souches!$E$2:$E$15000),Varietes!$B$2:$B$500,Varietes!$C$2:$C$500))</f>
        <v/>
      </c>
      <c r="H1835" s="19" t="str">
        <f>IF(ISBLANK(C1835),"",_xlfn.XLOOKUP(VALUE(LEFT(C1835,4)),Souches!$B$2:$B$15000,Souches!$D$2:$D$15000))</f>
        <v/>
      </c>
      <c r="I1835" s="10" t="str">
        <f t="shared" si="299"/>
        <v/>
      </c>
      <c r="J1835" s="19" t="str">
        <f>IF(I1835="","",INT(('ObjProd (2)'!$C$25-I1835)/7 * (ABS('ObjProd (2)'!$C$25-I1835)&gt;=7)))</f>
        <v/>
      </c>
      <c r="K1835" s="10" t="str">
        <f>IF(I1835="","",
IF(AND(DATEDIF(I1835,'ObjProd (2)'!$C$25,"y")=0,DATEDIF(I1835,'ObjProd (2)'!$C$25,"ym")=0,
   INT(('ObjProd (2)'!$C$25-EDATE(I1835,DATEDIF(I1835,'ObjProd (2)'!$C$25,"y")*12+DATEDIF(I1835,'ObjProd (2)'!$C$25,"ym")))/7)=0),
   "&lt; 1 sem.",
   IF(DATEDIF(I1835,'ObjProd (2)'!$C$25,"y")&gt;0,DATEDIF(I1835,'ObjProd (2)'!$C$25,"y") &amp; " " &amp; IF(DATEDIF(I1835,'ObjProd (2)'!$C$25,"y")=1,"an ","ans "),"") &amp;
   IF(DATEDIF(I1835,'ObjProd (2)'!$C$25,"ym")&gt;0,DATEDIF(I1835,'ObjProd (2)'!$C$25,"ym") &amp; " mois ", "") &amp;
   IF(INT(('ObjProd (2)'!$C$25-EDATE(I1835,DATEDIF(I1835,'ObjProd (2)'!$C$25,"y")*12+DATEDIF(I1835,'ObjProd (2)'!$C$25,"ym")))/7)&gt;0,
      INT(('ObjProd (2)'!$C$25-EDATE(I1835,DATEDIF(I1835,'ObjProd (2)'!$C$25,"y")*12+DATEDIF(I1835,'ObjProd (2)'!$C$25,"ym")))/7) &amp; " sem.",
      "")
)
)</f>
        <v/>
      </c>
      <c r="L1835" s="11" t="str">
        <f t="shared" si="300"/>
        <v/>
      </c>
      <c r="M1835" s="9" t="str">
        <f t="shared" si="296"/>
        <v/>
      </c>
      <c r="N1835" s="9" t="str" cm="1">
        <f t="array" aca="1" ref="N1835" ca="1">LEFT(L1835, IF(ISNUMBER(SUBSTITUTE(_xludf.MID(L1835, 2, 1), ".", ",")), 1, 2))</f>
        <v/>
      </c>
      <c r="O1835" s="19" t="str">
        <f t="shared" ca="1" si="302"/>
        <v/>
      </c>
      <c r="P1835" s="9" t="str">
        <f t="shared" ca="1" si="303"/>
        <v/>
      </c>
      <c r="Q1835" s="9" t="str">
        <f t="shared" ca="1" si="304"/>
        <v/>
      </c>
      <c r="R1835" s="9" t="str">
        <f t="shared" si="297"/>
        <v/>
      </c>
      <c r="S1835" t="str" cm="1">
        <f t="array" ref="S1835">IF(ISBLANK(C1835),"",IFERROR(INDEX(ListeSeries!$A$2:$A$1045, MATCH(1, (DatasScan!G1835=ListeSeries!$B$2:$B$1045) * (DatasScan!H1835&gt;=ListeSeries!$D$2:$D$1045) * (DatasScan!H1835&lt;=ListeSeries!$E$2:$E$1045), 0)), "no match"))</f>
        <v/>
      </c>
      <c r="T1835" s="7" t="str" cm="1">
        <f t="array" ref="T1835">IF(ISBLANK(C1835),"",IFERROR(INDEX(ListeSeries!$C$2:$C$1045, MATCH(1, (DatasScan!G1835=ListeSeries!$B$2:$B$1045) * (DatasScan!H1835&gt;=ListeSeries!$D$2:$D$1045) * (DatasScan!H1835&lt;=ListeSeries!$E$2:$E$1045), 0)), "no match"))</f>
        <v/>
      </c>
      <c r="U1835" s="11" t="str" cm="1">
        <f t="array" ref="U1835">IF(ISBLANK(C1835),"",IFERROR(INDEX(ListeSeries!$F$2:$F$1045, MATCH(1, (DatasScan!G1835=ListeSeries!$B$2:$B$1045) * (DatasScan!H1835&gt;=ListeSeries!$D$2:$D$1045) * (DatasScan!H1835&lt;=ListeSeries!$E$2:$E$1045), 0)), "no match"))</f>
        <v/>
      </c>
    </row>
    <row r="1836" spans="1:21" x14ac:dyDescent="0.25">
      <c r="A1836" s="6" t="str">
        <f t="shared" si="298"/>
        <v/>
      </c>
      <c r="B1836" s="272"/>
      <c r="F1836" s="7" t="str">
        <f t="shared" si="301"/>
        <v/>
      </c>
      <c r="G1836" s="21" t="str">
        <f>IF(ISBLANK(C1836),"",_xlfn.XLOOKUP(_xlfn.XLOOKUP(VALUE(LEFT(C1836,4)),Souches!$B$2:$B$15000,Souches!$E$2:$E$15000),Varietes!$B$2:$B$500,Varietes!$C$2:$C$500))</f>
        <v/>
      </c>
      <c r="H1836" s="19" t="str">
        <f>IF(ISBLANK(C1836),"",_xlfn.XLOOKUP(VALUE(LEFT(C1836,4)),Souches!$B$2:$B$15000,Souches!$D$2:$D$15000))</f>
        <v/>
      </c>
      <c r="I1836" s="10" t="str">
        <f t="shared" si="299"/>
        <v/>
      </c>
      <c r="J1836" s="19" t="str">
        <f>IF(I1836="","",INT(('ObjProd (2)'!$C$25-I1836)/7 * (ABS('ObjProd (2)'!$C$25-I1836)&gt;=7)))</f>
        <v/>
      </c>
      <c r="K1836" s="10" t="str">
        <f>IF(I1836="","",
IF(AND(DATEDIF(I1836,'ObjProd (2)'!$C$25,"y")=0,DATEDIF(I1836,'ObjProd (2)'!$C$25,"ym")=0,
   INT(('ObjProd (2)'!$C$25-EDATE(I1836,DATEDIF(I1836,'ObjProd (2)'!$C$25,"y")*12+DATEDIF(I1836,'ObjProd (2)'!$C$25,"ym")))/7)=0),
   "&lt; 1 sem.",
   IF(DATEDIF(I1836,'ObjProd (2)'!$C$25,"y")&gt;0,DATEDIF(I1836,'ObjProd (2)'!$C$25,"y") &amp; " " &amp; IF(DATEDIF(I1836,'ObjProd (2)'!$C$25,"y")=1,"an ","ans "),"") &amp;
   IF(DATEDIF(I1836,'ObjProd (2)'!$C$25,"ym")&gt;0,DATEDIF(I1836,'ObjProd (2)'!$C$25,"ym") &amp; " mois ", "") &amp;
   IF(INT(('ObjProd (2)'!$C$25-EDATE(I1836,DATEDIF(I1836,'ObjProd (2)'!$C$25,"y")*12+DATEDIF(I1836,'ObjProd (2)'!$C$25,"ym")))/7)&gt;0,
      INT(('ObjProd (2)'!$C$25-EDATE(I1836,DATEDIF(I1836,'ObjProd (2)'!$C$25,"y")*12+DATEDIF(I1836,'ObjProd (2)'!$C$25,"ym")))/7) &amp; " sem.",
      "")
)
)</f>
        <v/>
      </c>
      <c r="L1836" s="11" t="str">
        <f t="shared" si="300"/>
        <v/>
      </c>
      <c r="M1836" s="9" t="str">
        <f t="shared" si="296"/>
        <v/>
      </c>
      <c r="N1836" s="9" t="str" cm="1">
        <f t="array" aca="1" ref="N1836" ca="1">LEFT(L1836, IF(ISNUMBER(SUBSTITUTE(_xludf.MID(L1836, 2, 1), ".", ",")), 1, 2))</f>
        <v/>
      </c>
      <c r="O1836" s="19" t="str">
        <f t="shared" ca="1" si="302"/>
        <v/>
      </c>
      <c r="P1836" s="9" t="str">
        <f t="shared" ca="1" si="303"/>
        <v/>
      </c>
      <c r="Q1836" s="9" t="str">
        <f t="shared" ca="1" si="304"/>
        <v/>
      </c>
      <c r="R1836" s="9" t="str">
        <f t="shared" si="297"/>
        <v/>
      </c>
      <c r="S1836" t="str" cm="1">
        <f t="array" ref="S1836">IF(ISBLANK(C1836),"",IFERROR(INDEX(ListeSeries!$A$2:$A$1045, MATCH(1, (DatasScan!G1836=ListeSeries!$B$2:$B$1045) * (DatasScan!H1836&gt;=ListeSeries!$D$2:$D$1045) * (DatasScan!H1836&lt;=ListeSeries!$E$2:$E$1045), 0)), "no match"))</f>
        <v/>
      </c>
      <c r="T1836" s="7" t="str" cm="1">
        <f t="array" ref="T1836">IF(ISBLANK(C1836),"",IFERROR(INDEX(ListeSeries!$C$2:$C$1045, MATCH(1, (DatasScan!G1836=ListeSeries!$B$2:$B$1045) * (DatasScan!H1836&gt;=ListeSeries!$D$2:$D$1045) * (DatasScan!H1836&lt;=ListeSeries!$E$2:$E$1045), 0)), "no match"))</f>
        <v/>
      </c>
      <c r="U1836" s="11" t="str" cm="1">
        <f t="array" ref="U1836">IF(ISBLANK(C1836),"",IFERROR(INDEX(ListeSeries!$F$2:$F$1045, MATCH(1, (DatasScan!G1836=ListeSeries!$B$2:$B$1045) * (DatasScan!H1836&gt;=ListeSeries!$D$2:$D$1045) * (DatasScan!H1836&lt;=ListeSeries!$E$2:$E$1045), 0)), "no match"))</f>
        <v/>
      </c>
    </row>
    <row r="1837" spans="1:21" x14ac:dyDescent="0.25">
      <c r="A1837" s="6" t="str">
        <f t="shared" si="298"/>
        <v/>
      </c>
      <c r="B1837" s="272"/>
      <c r="F1837" s="7" t="str">
        <f t="shared" si="301"/>
        <v/>
      </c>
      <c r="G1837" s="21" t="str">
        <f>IF(ISBLANK(C1837),"",_xlfn.XLOOKUP(_xlfn.XLOOKUP(VALUE(LEFT(C1837,4)),Souches!$B$2:$B$15000,Souches!$E$2:$E$15000),Varietes!$B$2:$B$500,Varietes!$C$2:$C$500))</f>
        <v/>
      </c>
      <c r="H1837" s="19" t="str">
        <f>IF(ISBLANK(C1837),"",_xlfn.XLOOKUP(VALUE(LEFT(C1837,4)),Souches!$B$2:$B$15000,Souches!$D$2:$D$15000))</f>
        <v/>
      </c>
      <c r="I1837" s="10" t="str">
        <f t="shared" si="299"/>
        <v/>
      </c>
      <c r="J1837" s="19" t="str">
        <f>IF(I1837="","",INT(('ObjProd (2)'!$C$25-I1837)/7 * (ABS('ObjProd (2)'!$C$25-I1837)&gt;=7)))</f>
        <v/>
      </c>
      <c r="K1837" s="10" t="str">
        <f>IF(I1837="","",
IF(AND(DATEDIF(I1837,'ObjProd (2)'!$C$25,"y")=0,DATEDIF(I1837,'ObjProd (2)'!$C$25,"ym")=0,
   INT(('ObjProd (2)'!$C$25-EDATE(I1837,DATEDIF(I1837,'ObjProd (2)'!$C$25,"y")*12+DATEDIF(I1837,'ObjProd (2)'!$C$25,"ym")))/7)=0),
   "&lt; 1 sem.",
   IF(DATEDIF(I1837,'ObjProd (2)'!$C$25,"y")&gt;0,DATEDIF(I1837,'ObjProd (2)'!$C$25,"y") &amp; " " &amp; IF(DATEDIF(I1837,'ObjProd (2)'!$C$25,"y")=1,"an ","ans "),"") &amp;
   IF(DATEDIF(I1837,'ObjProd (2)'!$C$25,"ym")&gt;0,DATEDIF(I1837,'ObjProd (2)'!$C$25,"ym") &amp; " mois ", "") &amp;
   IF(INT(('ObjProd (2)'!$C$25-EDATE(I1837,DATEDIF(I1837,'ObjProd (2)'!$C$25,"y")*12+DATEDIF(I1837,'ObjProd (2)'!$C$25,"ym")))/7)&gt;0,
      INT(('ObjProd (2)'!$C$25-EDATE(I1837,DATEDIF(I1837,'ObjProd (2)'!$C$25,"y")*12+DATEDIF(I1837,'ObjProd (2)'!$C$25,"ym")))/7) &amp; " sem.",
      "")
)
)</f>
        <v/>
      </c>
      <c r="L1837" s="11" t="str">
        <f t="shared" si="300"/>
        <v/>
      </c>
      <c r="M1837" s="9" t="str">
        <f t="shared" si="296"/>
        <v/>
      </c>
      <c r="N1837" s="9" t="str" cm="1">
        <f t="array" aca="1" ref="N1837" ca="1">LEFT(L1837, IF(ISNUMBER(SUBSTITUTE(_xludf.MID(L1837, 2, 1), ".", ",")), 1, 2))</f>
        <v/>
      </c>
      <c r="O1837" s="19" t="str">
        <f t="shared" ca="1" si="302"/>
        <v/>
      </c>
      <c r="P1837" s="9" t="str">
        <f t="shared" ca="1" si="303"/>
        <v/>
      </c>
      <c r="Q1837" s="9" t="str">
        <f t="shared" ca="1" si="304"/>
        <v/>
      </c>
      <c r="R1837" s="9" t="str">
        <f t="shared" si="297"/>
        <v/>
      </c>
      <c r="S1837" t="str" cm="1">
        <f t="array" ref="S1837">IF(ISBLANK(C1837),"",IFERROR(INDEX(ListeSeries!$A$2:$A$1045, MATCH(1, (DatasScan!G1837=ListeSeries!$B$2:$B$1045) * (DatasScan!H1837&gt;=ListeSeries!$D$2:$D$1045) * (DatasScan!H1837&lt;=ListeSeries!$E$2:$E$1045), 0)), "no match"))</f>
        <v/>
      </c>
      <c r="T1837" s="7" t="str" cm="1">
        <f t="array" ref="T1837">IF(ISBLANK(C1837),"",IFERROR(INDEX(ListeSeries!$C$2:$C$1045, MATCH(1, (DatasScan!G1837=ListeSeries!$B$2:$B$1045) * (DatasScan!H1837&gt;=ListeSeries!$D$2:$D$1045) * (DatasScan!H1837&lt;=ListeSeries!$E$2:$E$1045), 0)), "no match"))</f>
        <v/>
      </c>
      <c r="U1837" s="11" t="str" cm="1">
        <f t="array" ref="U1837">IF(ISBLANK(C1837),"",IFERROR(INDEX(ListeSeries!$F$2:$F$1045, MATCH(1, (DatasScan!G1837=ListeSeries!$B$2:$B$1045) * (DatasScan!H1837&gt;=ListeSeries!$D$2:$D$1045) * (DatasScan!H1837&lt;=ListeSeries!$E$2:$E$1045), 0)), "no match"))</f>
        <v/>
      </c>
    </row>
    <row r="1838" spans="1:21" x14ac:dyDescent="0.25">
      <c r="A1838" s="6" t="str">
        <f t="shared" si="298"/>
        <v/>
      </c>
      <c r="B1838" s="272"/>
      <c r="F1838" s="7" t="str">
        <f t="shared" si="301"/>
        <v/>
      </c>
      <c r="G1838" s="21" t="str">
        <f>IF(ISBLANK(C1838),"",_xlfn.XLOOKUP(_xlfn.XLOOKUP(VALUE(LEFT(C1838,4)),Souches!$B$2:$B$15000,Souches!$E$2:$E$15000),Varietes!$B$2:$B$500,Varietes!$C$2:$C$500))</f>
        <v/>
      </c>
      <c r="H1838" s="19" t="str">
        <f>IF(ISBLANK(C1838),"",_xlfn.XLOOKUP(VALUE(LEFT(C1838,4)),Souches!$B$2:$B$15000,Souches!$D$2:$D$15000))</f>
        <v/>
      </c>
      <c r="I1838" s="10" t="str">
        <f t="shared" si="299"/>
        <v/>
      </c>
      <c r="J1838" s="19" t="str">
        <f>IF(I1838="","",INT(('ObjProd (2)'!$C$25-I1838)/7 * (ABS('ObjProd (2)'!$C$25-I1838)&gt;=7)))</f>
        <v/>
      </c>
      <c r="K1838" s="10" t="str">
        <f>IF(I1838="","",
IF(AND(DATEDIF(I1838,'ObjProd (2)'!$C$25,"y")=0,DATEDIF(I1838,'ObjProd (2)'!$C$25,"ym")=0,
   INT(('ObjProd (2)'!$C$25-EDATE(I1838,DATEDIF(I1838,'ObjProd (2)'!$C$25,"y")*12+DATEDIF(I1838,'ObjProd (2)'!$C$25,"ym")))/7)=0),
   "&lt; 1 sem.",
   IF(DATEDIF(I1838,'ObjProd (2)'!$C$25,"y")&gt;0,DATEDIF(I1838,'ObjProd (2)'!$C$25,"y") &amp; " " &amp; IF(DATEDIF(I1838,'ObjProd (2)'!$C$25,"y")=1,"an ","ans "),"") &amp;
   IF(DATEDIF(I1838,'ObjProd (2)'!$C$25,"ym")&gt;0,DATEDIF(I1838,'ObjProd (2)'!$C$25,"ym") &amp; " mois ", "") &amp;
   IF(INT(('ObjProd (2)'!$C$25-EDATE(I1838,DATEDIF(I1838,'ObjProd (2)'!$C$25,"y")*12+DATEDIF(I1838,'ObjProd (2)'!$C$25,"ym")))/7)&gt;0,
      INT(('ObjProd (2)'!$C$25-EDATE(I1838,DATEDIF(I1838,'ObjProd (2)'!$C$25,"y")*12+DATEDIF(I1838,'ObjProd (2)'!$C$25,"ym")))/7) &amp; " sem.",
      "")
)
)</f>
        <v/>
      </c>
      <c r="L1838" s="11" t="str">
        <f t="shared" si="300"/>
        <v/>
      </c>
      <c r="M1838" s="9" t="str">
        <f t="shared" si="296"/>
        <v/>
      </c>
      <c r="N1838" s="9" t="str" cm="1">
        <f t="array" aca="1" ref="N1838" ca="1">LEFT(L1838, IF(ISNUMBER(SUBSTITUTE(_xludf.MID(L1838, 2, 1), ".", ",")), 1, 2))</f>
        <v/>
      </c>
      <c r="O1838" s="19" t="str">
        <f t="shared" ca="1" si="302"/>
        <v/>
      </c>
      <c r="P1838" s="9" t="str">
        <f t="shared" ca="1" si="303"/>
        <v/>
      </c>
      <c r="Q1838" s="9" t="str">
        <f t="shared" ca="1" si="304"/>
        <v/>
      </c>
      <c r="R1838" s="9" t="str">
        <f t="shared" si="297"/>
        <v/>
      </c>
      <c r="S1838" t="str" cm="1">
        <f t="array" ref="S1838">IF(ISBLANK(C1838),"",IFERROR(INDEX(ListeSeries!$A$2:$A$1045, MATCH(1, (DatasScan!G1838=ListeSeries!$B$2:$B$1045) * (DatasScan!H1838&gt;=ListeSeries!$D$2:$D$1045) * (DatasScan!H1838&lt;=ListeSeries!$E$2:$E$1045), 0)), "no match"))</f>
        <v/>
      </c>
      <c r="T1838" s="7" t="str" cm="1">
        <f t="array" ref="T1838">IF(ISBLANK(C1838),"",IFERROR(INDEX(ListeSeries!$C$2:$C$1045, MATCH(1, (DatasScan!G1838=ListeSeries!$B$2:$B$1045) * (DatasScan!H1838&gt;=ListeSeries!$D$2:$D$1045) * (DatasScan!H1838&lt;=ListeSeries!$E$2:$E$1045), 0)), "no match"))</f>
        <v/>
      </c>
      <c r="U1838" s="11" t="str" cm="1">
        <f t="array" ref="U1838">IF(ISBLANK(C1838),"",IFERROR(INDEX(ListeSeries!$F$2:$F$1045, MATCH(1, (DatasScan!G1838=ListeSeries!$B$2:$B$1045) * (DatasScan!H1838&gt;=ListeSeries!$D$2:$D$1045) * (DatasScan!H1838&lt;=ListeSeries!$E$2:$E$1045), 0)), "no match"))</f>
        <v/>
      </c>
    </row>
    <row r="1839" spans="1:21" x14ac:dyDescent="0.25">
      <c r="A1839" s="6" t="str">
        <f t="shared" si="298"/>
        <v/>
      </c>
      <c r="B1839" s="272"/>
      <c r="F1839" s="7" t="str">
        <f t="shared" si="301"/>
        <v/>
      </c>
      <c r="G1839" s="21" t="str">
        <f>IF(ISBLANK(C1839),"",_xlfn.XLOOKUP(_xlfn.XLOOKUP(VALUE(LEFT(C1839,4)),Souches!$B$2:$B$15000,Souches!$E$2:$E$15000),Varietes!$B$2:$B$500,Varietes!$C$2:$C$500))</f>
        <v/>
      </c>
      <c r="H1839" s="19" t="str">
        <f>IF(ISBLANK(C1839),"",_xlfn.XLOOKUP(VALUE(LEFT(C1839,4)),Souches!$B$2:$B$15000,Souches!$D$2:$D$15000))</f>
        <v/>
      </c>
      <c r="I1839" s="10" t="str">
        <f t="shared" si="299"/>
        <v/>
      </c>
      <c r="J1839" s="19" t="str">
        <f>IF(I1839="","",INT(('ObjProd (2)'!$C$25-I1839)/7 * (ABS('ObjProd (2)'!$C$25-I1839)&gt;=7)))</f>
        <v/>
      </c>
      <c r="K1839" s="10" t="str">
        <f>IF(I1839="","",
IF(AND(DATEDIF(I1839,'ObjProd (2)'!$C$25,"y")=0,DATEDIF(I1839,'ObjProd (2)'!$C$25,"ym")=0,
   INT(('ObjProd (2)'!$C$25-EDATE(I1839,DATEDIF(I1839,'ObjProd (2)'!$C$25,"y")*12+DATEDIF(I1839,'ObjProd (2)'!$C$25,"ym")))/7)=0),
   "&lt; 1 sem.",
   IF(DATEDIF(I1839,'ObjProd (2)'!$C$25,"y")&gt;0,DATEDIF(I1839,'ObjProd (2)'!$C$25,"y") &amp; " " &amp; IF(DATEDIF(I1839,'ObjProd (2)'!$C$25,"y")=1,"an ","ans "),"") &amp;
   IF(DATEDIF(I1839,'ObjProd (2)'!$C$25,"ym")&gt;0,DATEDIF(I1839,'ObjProd (2)'!$C$25,"ym") &amp; " mois ", "") &amp;
   IF(INT(('ObjProd (2)'!$C$25-EDATE(I1839,DATEDIF(I1839,'ObjProd (2)'!$C$25,"y")*12+DATEDIF(I1839,'ObjProd (2)'!$C$25,"ym")))/7)&gt;0,
      INT(('ObjProd (2)'!$C$25-EDATE(I1839,DATEDIF(I1839,'ObjProd (2)'!$C$25,"y")*12+DATEDIF(I1839,'ObjProd (2)'!$C$25,"ym")))/7) &amp; " sem.",
      "")
)
)</f>
        <v/>
      </c>
      <c r="L1839" s="11" t="str">
        <f t="shared" si="300"/>
        <v/>
      </c>
      <c r="M1839" s="9" t="str">
        <f t="shared" si="296"/>
        <v/>
      </c>
      <c r="N1839" s="9" t="str" cm="1">
        <f t="array" aca="1" ref="N1839" ca="1">LEFT(L1839, IF(ISNUMBER(SUBSTITUTE(_xludf.MID(L1839, 2, 1), ".", ",")), 1, 2))</f>
        <v/>
      </c>
      <c r="O1839" s="19" t="str">
        <f t="shared" ca="1" si="302"/>
        <v/>
      </c>
      <c r="P1839" s="9" t="str">
        <f t="shared" ca="1" si="303"/>
        <v/>
      </c>
      <c r="Q1839" s="9" t="str">
        <f t="shared" ca="1" si="304"/>
        <v/>
      </c>
      <c r="R1839" s="9" t="str">
        <f t="shared" si="297"/>
        <v/>
      </c>
      <c r="S1839" t="str" cm="1">
        <f t="array" ref="S1839">IF(ISBLANK(C1839),"",IFERROR(INDEX(ListeSeries!$A$2:$A$1045, MATCH(1, (DatasScan!G1839=ListeSeries!$B$2:$B$1045) * (DatasScan!H1839&gt;=ListeSeries!$D$2:$D$1045) * (DatasScan!H1839&lt;=ListeSeries!$E$2:$E$1045), 0)), "no match"))</f>
        <v/>
      </c>
      <c r="T1839" s="7" t="str" cm="1">
        <f t="array" ref="T1839">IF(ISBLANK(C1839),"",IFERROR(INDEX(ListeSeries!$C$2:$C$1045, MATCH(1, (DatasScan!G1839=ListeSeries!$B$2:$B$1045) * (DatasScan!H1839&gt;=ListeSeries!$D$2:$D$1045) * (DatasScan!H1839&lt;=ListeSeries!$E$2:$E$1045), 0)), "no match"))</f>
        <v/>
      </c>
      <c r="U1839" s="11" t="str" cm="1">
        <f t="array" ref="U1839">IF(ISBLANK(C1839),"",IFERROR(INDEX(ListeSeries!$F$2:$F$1045, MATCH(1, (DatasScan!G1839=ListeSeries!$B$2:$B$1045) * (DatasScan!H1839&gt;=ListeSeries!$D$2:$D$1045) * (DatasScan!H1839&lt;=ListeSeries!$E$2:$E$1045), 0)), "no match"))</f>
        <v/>
      </c>
    </row>
    <row r="1840" spans="1:21" x14ac:dyDescent="0.25">
      <c r="A1840" s="6" t="str">
        <f t="shared" si="298"/>
        <v/>
      </c>
      <c r="B1840" s="272"/>
      <c r="F1840" s="7" t="str">
        <f t="shared" si="301"/>
        <v/>
      </c>
      <c r="G1840" s="21" t="str">
        <f>IF(ISBLANK(C1840),"",_xlfn.XLOOKUP(_xlfn.XLOOKUP(VALUE(LEFT(C1840,4)),Souches!$B$2:$B$15000,Souches!$E$2:$E$15000),Varietes!$B$2:$B$500,Varietes!$C$2:$C$500))</f>
        <v/>
      </c>
      <c r="H1840" s="19" t="str">
        <f>IF(ISBLANK(C1840),"",_xlfn.XLOOKUP(VALUE(LEFT(C1840,4)),Souches!$B$2:$B$15000,Souches!$D$2:$D$15000))</f>
        <v/>
      </c>
      <c r="I1840" s="10" t="str">
        <f t="shared" si="299"/>
        <v/>
      </c>
      <c r="J1840" s="19" t="str">
        <f>IF(I1840="","",INT(('ObjProd (2)'!$C$25-I1840)/7 * (ABS('ObjProd (2)'!$C$25-I1840)&gt;=7)))</f>
        <v/>
      </c>
      <c r="K1840" s="10" t="str">
        <f>IF(I1840="","",
IF(AND(DATEDIF(I1840,'ObjProd (2)'!$C$25,"y")=0,DATEDIF(I1840,'ObjProd (2)'!$C$25,"ym")=0,
   INT(('ObjProd (2)'!$C$25-EDATE(I1840,DATEDIF(I1840,'ObjProd (2)'!$C$25,"y")*12+DATEDIF(I1840,'ObjProd (2)'!$C$25,"ym")))/7)=0),
   "&lt; 1 sem.",
   IF(DATEDIF(I1840,'ObjProd (2)'!$C$25,"y")&gt;0,DATEDIF(I1840,'ObjProd (2)'!$C$25,"y") &amp; " " &amp; IF(DATEDIF(I1840,'ObjProd (2)'!$C$25,"y")=1,"an ","ans "),"") &amp;
   IF(DATEDIF(I1840,'ObjProd (2)'!$C$25,"ym")&gt;0,DATEDIF(I1840,'ObjProd (2)'!$C$25,"ym") &amp; " mois ", "") &amp;
   IF(INT(('ObjProd (2)'!$C$25-EDATE(I1840,DATEDIF(I1840,'ObjProd (2)'!$C$25,"y")*12+DATEDIF(I1840,'ObjProd (2)'!$C$25,"ym")))/7)&gt;0,
      INT(('ObjProd (2)'!$C$25-EDATE(I1840,DATEDIF(I1840,'ObjProd (2)'!$C$25,"y")*12+DATEDIF(I1840,'ObjProd (2)'!$C$25,"ym")))/7) &amp; " sem.",
      "")
)
)</f>
        <v/>
      </c>
      <c r="L1840" s="11" t="str">
        <f t="shared" si="300"/>
        <v/>
      </c>
      <c r="M1840" s="9" t="str">
        <f t="shared" si="296"/>
        <v/>
      </c>
      <c r="N1840" s="9" t="str" cm="1">
        <f t="array" aca="1" ref="N1840" ca="1">LEFT(L1840, IF(ISNUMBER(SUBSTITUTE(_xludf.MID(L1840, 2, 1), ".", ",")), 1, 2))</f>
        <v/>
      </c>
      <c r="O1840" s="19" t="str">
        <f t="shared" ca="1" si="302"/>
        <v/>
      </c>
      <c r="P1840" s="9" t="str">
        <f t="shared" ca="1" si="303"/>
        <v/>
      </c>
      <c r="Q1840" s="9" t="str">
        <f t="shared" ca="1" si="304"/>
        <v/>
      </c>
      <c r="R1840" s="9" t="str">
        <f t="shared" si="297"/>
        <v/>
      </c>
      <c r="S1840" t="str" cm="1">
        <f t="array" ref="S1840">IF(ISBLANK(C1840),"",IFERROR(INDEX(ListeSeries!$A$2:$A$1045, MATCH(1, (DatasScan!G1840=ListeSeries!$B$2:$B$1045) * (DatasScan!H1840&gt;=ListeSeries!$D$2:$D$1045) * (DatasScan!H1840&lt;=ListeSeries!$E$2:$E$1045), 0)), "no match"))</f>
        <v/>
      </c>
      <c r="T1840" s="7" t="str" cm="1">
        <f t="array" ref="T1840">IF(ISBLANK(C1840),"",IFERROR(INDEX(ListeSeries!$C$2:$C$1045, MATCH(1, (DatasScan!G1840=ListeSeries!$B$2:$B$1045) * (DatasScan!H1840&gt;=ListeSeries!$D$2:$D$1045) * (DatasScan!H1840&lt;=ListeSeries!$E$2:$E$1045), 0)), "no match"))</f>
        <v/>
      </c>
      <c r="U1840" s="11" t="str" cm="1">
        <f t="array" ref="U1840">IF(ISBLANK(C1840),"",IFERROR(INDEX(ListeSeries!$F$2:$F$1045, MATCH(1, (DatasScan!G1840=ListeSeries!$B$2:$B$1045) * (DatasScan!H1840&gt;=ListeSeries!$D$2:$D$1045) * (DatasScan!H1840&lt;=ListeSeries!$E$2:$E$1045), 0)), "no match"))</f>
        <v/>
      </c>
    </row>
    <row r="1841" spans="1:21" x14ac:dyDescent="0.25">
      <c r="A1841" s="6" t="str">
        <f t="shared" si="298"/>
        <v/>
      </c>
      <c r="B1841" s="272"/>
      <c r="F1841" s="7" t="str">
        <f t="shared" si="301"/>
        <v/>
      </c>
      <c r="G1841" s="21" t="str">
        <f>IF(ISBLANK(C1841),"",_xlfn.XLOOKUP(_xlfn.XLOOKUP(VALUE(LEFT(C1841,4)),Souches!$B$2:$B$15000,Souches!$E$2:$E$15000),Varietes!$B$2:$B$500,Varietes!$C$2:$C$500))</f>
        <v/>
      </c>
      <c r="H1841" s="19" t="str">
        <f>IF(ISBLANK(C1841),"",_xlfn.XLOOKUP(VALUE(LEFT(C1841,4)),Souches!$B$2:$B$15000,Souches!$D$2:$D$15000))</f>
        <v/>
      </c>
      <c r="I1841" s="10" t="str">
        <f t="shared" si="299"/>
        <v/>
      </c>
      <c r="J1841" s="19" t="str">
        <f>IF(I1841="","",INT(('ObjProd (2)'!$C$25-I1841)/7 * (ABS('ObjProd (2)'!$C$25-I1841)&gt;=7)))</f>
        <v/>
      </c>
      <c r="K1841" s="10" t="str">
        <f>IF(I1841="","",
IF(AND(DATEDIF(I1841,'ObjProd (2)'!$C$25,"y")=0,DATEDIF(I1841,'ObjProd (2)'!$C$25,"ym")=0,
   INT(('ObjProd (2)'!$C$25-EDATE(I1841,DATEDIF(I1841,'ObjProd (2)'!$C$25,"y")*12+DATEDIF(I1841,'ObjProd (2)'!$C$25,"ym")))/7)=0),
   "&lt; 1 sem.",
   IF(DATEDIF(I1841,'ObjProd (2)'!$C$25,"y")&gt;0,DATEDIF(I1841,'ObjProd (2)'!$C$25,"y") &amp; " " &amp; IF(DATEDIF(I1841,'ObjProd (2)'!$C$25,"y")=1,"an ","ans "),"") &amp;
   IF(DATEDIF(I1841,'ObjProd (2)'!$C$25,"ym")&gt;0,DATEDIF(I1841,'ObjProd (2)'!$C$25,"ym") &amp; " mois ", "") &amp;
   IF(INT(('ObjProd (2)'!$C$25-EDATE(I1841,DATEDIF(I1841,'ObjProd (2)'!$C$25,"y")*12+DATEDIF(I1841,'ObjProd (2)'!$C$25,"ym")))/7)&gt;0,
      INT(('ObjProd (2)'!$C$25-EDATE(I1841,DATEDIF(I1841,'ObjProd (2)'!$C$25,"y")*12+DATEDIF(I1841,'ObjProd (2)'!$C$25,"ym")))/7) &amp; " sem.",
      "")
)
)</f>
        <v/>
      </c>
      <c r="L1841" s="11" t="str">
        <f t="shared" si="300"/>
        <v/>
      </c>
      <c r="M1841" s="9" t="str">
        <f t="shared" si="296"/>
        <v/>
      </c>
      <c r="N1841" s="9" t="str" cm="1">
        <f t="array" aca="1" ref="N1841" ca="1">LEFT(L1841, IF(ISNUMBER(SUBSTITUTE(_xludf.MID(L1841, 2, 1), ".", ",")), 1, 2))</f>
        <v/>
      </c>
      <c r="O1841" s="19" t="str">
        <f t="shared" ca="1" si="302"/>
        <v/>
      </c>
      <c r="P1841" s="9" t="str">
        <f t="shared" ca="1" si="303"/>
        <v/>
      </c>
      <c r="Q1841" s="9" t="str">
        <f t="shared" ca="1" si="304"/>
        <v/>
      </c>
      <c r="R1841" s="9" t="str">
        <f t="shared" si="297"/>
        <v/>
      </c>
      <c r="S1841" t="str" cm="1">
        <f t="array" ref="S1841">IF(ISBLANK(C1841),"",IFERROR(INDEX(ListeSeries!$A$2:$A$1045, MATCH(1, (DatasScan!G1841=ListeSeries!$B$2:$B$1045) * (DatasScan!H1841&gt;=ListeSeries!$D$2:$D$1045) * (DatasScan!H1841&lt;=ListeSeries!$E$2:$E$1045), 0)), "no match"))</f>
        <v/>
      </c>
      <c r="T1841" s="7" t="str" cm="1">
        <f t="array" ref="T1841">IF(ISBLANK(C1841),"",IFERROR(INDEX(ListeSeries!$C$2:$C$1045, MATCH(1, (DatasScan!G1841=ListeSeries!$B$2:$B$1045) * (DatasScan!H1841&gt;=ListeSeries!$D$2:$D$1045) * (DatasScan!H1841&lt;=ListeSeries!$E$2:$E$1045), 0)), "no match"))</f>
        <v/>
      </c>
      <c r="U1841" s="11" t="str" cm="1">
        <f t="array" ref="U1841">IF(ISBLANK(C1841),"",IFERROR(INDEX(ListeSeries!$F$2:$F$1045, MATCH(1, (DatasScan!G1841=ListeSeries!$B$2:$B$1045) * (DatasScan!H1841&gt;=ListeSeries!$D$2:$D$1045) * (DatasScan!H1841&lt;=ListeSeries!$E$2:$E$1045), 0)), "no match"))</f>
        <v/>
      </c>
    </row>
    <row r="1842" spans="1:21" x14ac:dyDescent="0.25">
      <c r="A1842" s="6" t="str">
        <f t="shared" si="298"/>
        <v/>
      </c>
      <c r="B1842" s="272"/>
      <c r="F1842" s="7" t="str">
        <f t="shared" si="301"/>
        <v/>
      </c>
      <c r="G1842" s="21" t="str">
        <f>IF(ISBLANK(C1842),"",_xlfn.XLOOKUP(_xlfn.XLOOKUP(VALUE(LEFT(C1842,4)),Souches!$B$2:$B$15000,Souches!$E$2:$E$15000),Varietes!$B$2:$B$500,Varietes!$C$2:$C$500))</f>
        <v/>
      </c>
      <c r="H1842" s="19" t="str">
        <f>IF(ISBLANK(C1842),"",_xlfn.XLOOKUP(VALUE(LEFT(C1842,4)),Souches!$B$2:$B$15000,Souches!$D$2:$D$15000))</f>
        <v/>
      </c>
      <c r="I1842" s="10" t="str">
        <f t="shared" si="299"/>
        <v/>
      </c>
      <c r="J1842" s="19" t="str">
        <f>IF(I1842="","",INT(('ObjProd (2)'!$C$25-I1842)/7 * (ABS('ObjProd (2)'!$C$25-I1842)&gt;=7)))</f>
        <v/>
      </c>
      <c r="K1842" s="10" t="str">
        <f>IF(I1842="","",
IF(AND(DATEDIF(I1842,'ObjProd (2)'!$C$25,"y")=0,DATEDIF(I1842,'ObjProd (2)'!$C$25,"ym")=0,
   INT(('ObjProd (2)'!$C$25-EDATE(I1842,DATEDIF(I1842,'ObjProd (2)'!$C$25,"y")*12+DATEDIF(I1842,'ObjProd (2)'!$C$25,"ym")))/7)=0),
   "&lt; 1 sem.",
   IF(DATEDIF(I1842,'ObjProd (2)'!$C$25,"y")&gt;0,DATEDIF(I1842,'ObjProd (2)'!$C$25,"y") &amp; " " &amp; IF(DATEDIF(I1842,'ObjProd (2)'!$C$25,"y")=1,"an ","ans "),"") &amp;
   IF(DATEDIF(I1842,'ObjProd (2)'!$C$25,"ym")&gt;0,DATEDIF(I1842,'ObjProd (2)'!$C$25,"ym") &amp; " mois ", "") &amp;
   IF(INT(('ObjProd (2)'!$C$25-EDATE(I1842,DATEDIF(I1842,'ObjProd (2)'!$C$25,"y")*12+DATEDIF(I1842,'ObjProd (2)'!$C$25,"ym")))/7)&gt;0,
      INT(('ObjProd (2)'!$C$25-EDATE(I1842,DATEDIF(I1842,'ObjProd (2)'!$C$25,"y")*12+DATEDIF(I1842,'ObjProd (2)'!$C$25,"ym")))/7) &amp; " sem.",
      "")
)
)</f>
        <v/>
      </c>
      <c r="L1842" s="11" t="str">
        <f t="shared" si="300"/>
        <v/>
      </c>
      <c r="M1842" s="9" t="str">
        <f t="shared" si="296"/>
        <v/>
      </c>
      <c r="N1842" s="9" t="str" cm="1">
        <f t="array" aca="1" ref="N1842" ca="1">LEFT(L1842, IF(ISNUMBER(SUBSTITUTE(_xludf.MID(L1842, 2, 1), ".", ",")), 1, 2))</f>
        <v/>
      </c>
      <c r="O1842" s="19" t="str">
        <f t="shared" ca="1" si="302"/>
        <v/>
      </c>
      <c r="P1842" s="9" t="str">
        <f t="shared" ca="1" si="303"/>
        <v/>
      </c>
      <c r="Q1842" s="9" t="str">
        <f t="shared" ca="1" si="304"/>
        <v/>
      </c>
      <c r="R1842" s="9" t="str">
        <f t="shared" si="297"/>
        <v/>
      </c>
      <c r="S1842" t="str" cm="1">
        <f t="array" ref="S1842">IF(ISBLANK(C1842),"",IFERROR(INDEX(ListeSeries!$A$2:$A$1045, MATCH(1, (DatasScan!G1842=ListeSeries!$B$2:$B$1045) * (DatasScan!H1842&gt;=ListeSeries!$D$2:$D$1045) * (DatasScan!H1842&lt;=ListeSeries!$E$2:$E$1045), 0)), "no match"))</f>
        <v/>
      </c>
      <c r="T1842" s="7" t="str" cm="1">
        <f t="array" ref="T1842">IF(ISBLANK(C1842),"",IFERROR(INDEX(ListeSeries!$C$2:$C$1045, MATCH(1, (DatasScan!G1842=ListeSeries!$B$2:$B$1045) * (DatasScan!H1842&gt;=ListeSeries!$D$2:$D$1045) * (DatasScan!H1842&lt;=ListeSeries!$E$2:$E$1045), 0)), "no match"))</f>
        <v/>
      </c>
      <c r="U1842" s="11" t="str" cm="1">
        <f t="array" ref="U1842">IF(ISBLANK(C1842),"",IFERROR(INDEX(ListeSeries!$F$2:$F$1045, MATCH(1, (DatasScan!G1842=ListeSeries!$B$2:$B$1045) * (DatasScan!H1842&gt;=ListeSeries!$D$2:$D$1045) * (DatasScan!H1842&lt;=ListeSeries!$E$2:$E$1045), 0)), "no match"))</f>
        <v/>
      </c>
    </row>
    <row r="1843" spans="1:21" x14ac:dyDescent="0.25">
      <c r="A1843" s="6" t="str">
        <f t="shared" si="298"/>
        <v/>
      </c>
      <c r="B1843" s="272"/>
      <c r="F1843" s="7" t="str">
        <f t="shared" si="301"/>
        <v/>
      </c>
      <c r="G1843" s="21" t="str">
        <f>IF(ISBLANK(C1843),"",_xlfn.XLOOKUP(_xlfn.XLOOKUP(VALUE(LEFT(C1843,4)),Souches!$B$2:$B$15000,Souches!$E$2:$E$15000),Varietes!$B$2:$B$500,Varietes!$C$2:$C$500))</f>
        <v/>
      </c>
      <c r="H1843" s="19" t="str">
        <f>IF(ISBLANK(C1843),"",_xlfn.XLOOKUP(VALUE(LEFT(C1843,4)),Souches!$B$2:$B$15000,Souches!$D$2:$D$15000))</f>
        <v/>
      </c>
      <c r="I1843" s="10" t="str">
        <f t="shared" si="299"/>
        <v/>
      </c>
      <c r="J1843" s="19" t="str">
        <f>IF(I1843="","",INT(('ObjProd (2)'!$C$25-I1843)/7 * (ABS('ObjProd (2)'!$C$25-I1843)&gt;=7)))</f>
        <v/>
      </c>
      <c r="K1843" s="10" t="str">
        <f>IF(I1843="","",
IF(AND(DATEDIF(I1843,'ObjProd (2)'!$C$25,"y")=0,DATEDIF(I1843,'ObjProd (2)'!$C$25,"ym")=0,
   INT(('ObjProd (2)'!$C$25-EDATE(I1843,DATEDIF(I1843,'ObjProd (2)'!$C$25,"y")*12+DATEDIF(I1843,'ObjProd (2)'!$C$25,"ym")))/7)=0),
   "&lt; 1 sem.",
   IF(DATEDIF(I1843,'ObjProd (2)'!$C$25,"y")&gt;0,DATEDIF(I1843,'ObjProd (2)'!$C$25,"y") &amp; " " &amp; IF(DATEDIF(I1843,'ObjProd (2)'!$C$25,"y")=1,"an ","ans "),"") &amp;
   IF(DATEDIF(I1843,'ObjProd (2)'!$C$25,"ym")&gt;0,DATEDIF(I1843,'ObjProd (2)'!$C$25,"ym") &amp; " mois ", "") &amp;
   IF(INT(('ObjProd (2)'!$C$25-EDATE(I1843,DATEDIF(I1843,'ObjProd (2)'!$C$25,"y")*12+DATEDIF(I1843,'ObjProd (2)'!$C$25,"ym")))/7)&gt;0,
      INT(('ObjProd (2)'!$C$25-EDATE(I1843,DATEDIF(I1843,'ObjProd (2)'!$C$25,"y")*12+DATEDIF(I1843,'ObjProd (2)'!$C$25,"ym")))/7) &amp; " sem.",
      "")
)
)</f>
        <v/>
      </c>
      <c r="L1843" s="11" t="str">
        <f t="shared" si="300"/>
        <v/>
      </c>
      <c r="M1843" s="9" t="str">
        <f t="shared" si="296"/>
        <v/>
      </c>
      <c r="N1843" s="9" t="str" cm="1">
        <f t="array" aca="1" ref="N1843" ca="1">LEFT(L1843, IF(ISNUMBER(SUBSTITUTE(_xludf.MID(L1843, 2, 1), ".", ",")), 1, 2))</f>
        <v/>
      </c>
      <c r="O1843" s="19" t="str">
        <f t="shared" ca="1" si="302"/>
        <v/>
      </c>
      <c r="P1843" s="9" t="str">
        <f t="shared" ca="1" si="303"/>
        <v/>
      </c>
      <c r="Q1843" s="9" t="str">
        <f t="shared" ca="1" si="304"/>
        <v/>
      </c>
      <c r="R1843" s="9" t="str">
        <f t="shared" si="297"/>
        <v/>
      </c>
      <c r="S1843" t="str" cm="1">
        <f t="array" ref="S1843">IF(ISBLANK(C1843),"",IFERROR(INDEX(ListeSeries!$A$2:$A$1045, MATCH(1, (DatasScan!G1843=ListeSeries!$B$2:$B$1045) * (DatasScan!H1843&gt;=ListeSeries!$D$2:$D$1045) * (DatasScan!H1843&lt;=ListeSeries!$E$2:$E$1045), 0)), "no match"))</f>
        <v/>
      </c>
      <c r="T1843" s="7" t="str" cm="1">
        <f t="array" ref="T1843">IF(ISBLANK(C1843),"",IFERROR(INDEX(ListeSeries!$C$2:$C$1045, MATCH(1, (DatasScan!G1843=ListeSeries!$B$2:$B$1045) * (DatasScan!H1843&gt;=ListeSeries!$D$2:$D$1045) * (DatasScan!H1843&lt;=ListeSeries!$E$2:$E$1045), 0)), "no match"))</f>
        <v/>
      </c>
      <c r="U1843" s="11" t="str" cm="1">
        <f t="array" ref="U1843">IF(ISBLANK(C1843),"",IFERROR(INDEX(ListeSeries!$F$2:$F$1045, MATCH(1, (DatasScan!G1843=ListeSeries!$B$2:$B$1045) * (DatasScan!H1843&gt;=ListeSeries!$D$2:$D$1045) * (DatasScan!H1843&lt;=ListeSeries!$E$2:$E$1045), 0)), "no match"))</f>
        <v/>
      </c>
    </row>
    <row r="1844" spans="1:21" x14ac:dyDescent="0.25">
      <c r="A1844" s="6" t="str">
        <f t="shared" si="298"/>
        <v/>
      </c>
      <c r="B1844" s="272"/>
      <c r="F1844" s="7" t="str">
        <f t="shared" si="301"/>
        <v/>
      </c>
      <c r="G1844" s="21" t="str">
        <f>IF(ISBLANK(C1844),"",_xlfn.XLOOKUP(_xlfn.XLOOKUP(VALUE(LEFT(C1844,4)),Souches!$B$2:$B$15000,Souches!$E$2:$E$15000),Varietes!$B$2:$B$500,Varietes!$C$2:$C$500))</f>
        <v/>
      </c>
      <c r="H1844" s="19" t="str">
        <f>IF(ISBLANK(C1844),"",_xlfn.XLOOKUP(VALUE(LEFT(C1844,4)),Souches!$B$2:$B$15000,Souches!$D$2:$D$15000))</f>
        <v/>
      </c>
      <c r="I1844" s="10" t="str">
        <f t="shared" si="299"/>
        <v/>
      </c>
      <c r="J1844" s="19" t="str">
        <f>IF(I1844="","",INT(('ObjProd (2)'!$C$25-I1844)/7 * (ABS('ObjProd (2)'!$C$25-I1844)&gt;=7)))</f>
        <v/>
      </c>
      <c r="K1844" s="10" t="str">
        <f>IF(I1844="","",
IF(AND(DATEDIF(I1844,'ObjProd (2)'!$C$25,"y")=0,DATEDIF(I1844,'ObjProd (2)'!$C$25,"ym")=0,
   INT(('ObjProd (2)'!$C$25-EDATE(I1844,DATEDIF(I1844,'ObjProd (2)'!$C$25,"y")*12+DATEDIF(I1844,'ObjProd (2)'!$C$25,"ym")))/7)=0),
   "&lt; 1 sem.",
   IF(DATEDIF(I1844,'ObjProd (2)'!$C$25,"y")&gt;0,DATEDIF(I1844,'ObjProd (2)'!$C$25,"y") &amp; " " &amp; IF(DATEDIF(I1844,'ObjProd (2)'!$C$25,"y")=1,"an ","ans "),"") &amp;
   IF(DATEDIF(I1844,'ObjProd (2)'!$C$25,"ym")&gt;0,DATEDIF(I1844,'ObjProd (2)'!$C$25,"ym") &amp; " mois ", "") &amp;
   IF(INT(('ObjProd (2)'!$C$25-EDATE(I1844,DATEDIF(I1844,'ObjProd (2)'!$C$25,"y")*12+DATEDIF(I1844,'ObjProd (2)'!$C$25,"ym")))/7)&gt;0,
      INT(('ObjProd (2)'!$C$25-EDATE(I1844,DATEDIF(I1844,'ObjProd (2)'!$C$25,"y")*12+DATEDIF(I1844,'ObjProd (2)'!$C$25,"ym")))/7) &amp; " sem.",
      "")
)
)</f>
        <v/>
      </c>
      <c r="L1844" s="11" t="str">
        <f t="shared" si="300"/>
        <v/>
      </c>
      <c r="M1844" s="9" t="str">
        <f t="shared" si="296"/>
        <v/>
      </c>
      <c r="N1844" s="9" t="str" cm="1">
        <f t="array" aca="1" ref="N1844" ca="1">LEFT(L1844, IF(ISNUMBER(SUBSTITUTE(_xludf.MID(L1844, 2, 1), ".", ",")), 1, 2))</f>
        <v/>
      </c>
      <c r="O1844" s="19" t="str">
        <f t="shared" ca="1" si="302"/>
        <v/>
      </c>
      <c r="P1844" s="9" t="str">
        <f t="shared" ca="1" si="303"/>
        <v/>
      </c>
      <c r="Q1844" s="9" t="str">
        <f t="shared" ca="1" si="304"/>
        <v/>
      </c>
      <c r="R1844" s="9" t="str">
        <f t="shared" si="297"/>
        <v/>
      </c>
      <c r="S1844" t="str" cm="1">
        <f t="array" ref="S1844">IF(ISBLANK(C1844),"",IFERROR(INDEX(ListeSeries!$A$2:$A$1045, MATCH(1, (DatasScan!G1844=ListeSeries!$B$2:$B$1045) * (DatasScan!H1844&gt;=ListeSeries!$D$2:$D$1045) * (DatasScan!H1844&lt;=ListeSeries!$E$2:$E$1045), 0)), "no match"))</f>
        <v/>
      </c>
      <c r="T1844" s="7" t="str" cm="1">
        <f t="array" ref="T1844">IF(ISBLANK(C1844),"",IFERROR(INDEX(ListeSeries!$C$2:$C$1045, MATCH(1, (DatasScan!G1844=ListeSeries!$B$2:$B$1045) * (DatasScan!H1844&gt;=ListeSeries!$D$2:$D$1045) * (DatasScan!H1844&lt;=ListeSeries!$E$2:$E$1045), 0)), "no match"))</f>
        <v/>
      </c>
      <c r="U1844" s="11" t="str" cm="1">
        <f t="array" ref="U1844">IF(ISBLANK(C1844),"",IFERROR(INDEX(ListeSeries!$F$2:$F$1045, MATCH(1, (DatasScan!G1844=ListeSeries!$B$2:$B$1045) * (DatasScan!H1844&gt;=ListeSeries!$D$2:$D$1045) * (DatasScan!H1844&lt;=ListeSeries!$E$2:$E$1045), 0)), "no match"))</f>
        <v/>
      </c>
    </row>
    <row r="1845" spans="1:21" x14ac:dyDescent="0.25">
      <c r="A1845" s="6" t="str">
        <f t="shared" si="298"/>
        <v/>
      </c>
      <c r="B1845" s="272"/>
      <c r="F1845" s="7" t="str">
        <f t="shared" si="301"/>
        <v/>
      </c>
      <c r="G1845" s="21" t="str">
        <f>IF(ISBLANK(C1845),"",_xlfn.XLOOKUP(_xlfn.XLOOKUP(VALUE(LEFT(C1845,4)),Souches!$B$2:$B$15000,Souches!$E$2:$E$15000),Varietes!$B$2:$B$500,Varietes!$C$2:$C$500))</f>
        <v/>
      </c>
      <c r="H1845" s="19" t="str">
        <f>IF(ISBLANK(C1845),"",_xlfn.XLOOKUP(VALUE(LEFT(C1845,4)),Souches!$B$2:$B$15000,Souches!$D$2:$D$15000))</f>
        <v/>
      </c>
      <c r="I1845" s="10" t="str">
        <f t="shared" si="299"/>
        <v/>
      </c>
      <c r="J1845" s="19" t="str">
        <f>IF(I1845="","",INT(('ObjProd (2)'!$C$25-I1845)/7 * (ABS('ObjProd (2)'!$C$25-I1845)&gt;=7)))</f>
        <v/>
      </c>
      <c r="K1845" s="10" t="str">
        <f>IF(I1845="","",
IF(AND(DATEDIF(I1845,'ObjProd (2)'!$C$25,"y")=0,DATEDIF(I1845,'ObjProd (2)'!$C$25,"ym")=0,
   INT(('ObjProd (2)'!$C$25-EDATE(I1845,DATEDIF(I1845,'ObjProd (2)'!$C$25,"y")*12+DATEDIF(I1845,'ObjProd (2)'!$C$25,"ym")))/7)=0),
   "&lt; 1 sem.",
   IF(DATEDIF(I1845,'ObjProd (2)'!$C$25,"y")&gt;0,DATEDIF(I1845,'ObjProd (2)'!$C$25,"y") &amp; " " &amp; IF(DATEDIF(I1845,'ObjProd (2)'!$C$25,"y")=1,"an ","ans "),"") &amp;
   IF(DATEDIF(I1845,'ObjProd (2)'!$C$25,"ym")&gt;0,DATEDIF(I1845,'ObjProd (2)'!$C$25,"ym") &amp; " mois ", "") &amp;
   IF(INT(('ObjProd (2)'!$C$25-EDATE(I1845,DATEDIF(I1845,'ObjProd (2)'!$C$25,"y")*12+DATEDIF(I1845,'ObjProd (2)'!$C$25,"ym")))/7)&gt;0,
      INT(('ObjProd (2)'!$C$25-EDATE(I1845,DATEDIF(I1845,'ObjProd (2)'!$C$25,"y")*12+DATEDIF(I1845,'ObjProd (2)'!$C$25,"ym")))/7) &amp; " sem.",
      "")
)
)</f>
        <v/>
      </c>
      <c r="L1845" s="11" t="str">
        <f t="shared" si="300"/>
        <v/>
      </c>
      <c r="M1845" s="9" t="str">
        <f t="shared" si="296"/>
        <v/>
      </c>
      <c r="N1845" s="9" t="str" cm="1">
        <f t="array" aca="1" ref="N1845" ca="1">LEFT(L1845, IF(ISNUMBER(SUBSTITUTE(_xludf.MID(L1845, 2, 1), ".", ",")), 1, 2))</f>
        <v/>
      </c>
      <c r="O1845" s="19" t="str">
        <f t="shared" ca="1" si="302"/>
        <v/>
      </c>
      <c r="P1845" s="9" t="str">
        <f t="shared" ca="1" si="303"/>
        <v/>
      </c>
      <c r="Q1845" s="9" t="str">
        <f t="shared" ca="1" si="304"/>
        <v/>
      </c>
      <c r="R1845" s="9" t="str">
        <f t="shared" si="297"/>
        <v/>
      </c>
      <c r="S1845" t="str" cm="1">
        <f t="array" ref="S1845">IF(ISBLANK(C1845),"",IFERROR(INDEX(ListeSeries!$A$2:$A$1045, MATCH(1, (DatasScan!G1845=ListeSeries!$B$2:$B$1045) * (DatasScan!H1845&gt;=ListeSeries!$D$2:$D$1045) * (DatasScan!H1845&lt;=ListeSeries!$E$2:$E$1045), 0)), "no match"))</f>
        <v/>
      </c>
      <c r="T1845" s="7" t="str" cm="1">
        <f t="array" ref="T1845">IF(ISBLANK(C1845),"",IFERROR(INDEX(ListeSeries!$C$2:$C$1045, MATCH(1, (DatasScan!G1845=ListeSeries!$B$2:$B$1045) * (DatasScan!H1845&gt;=ListeSeries!$D$2:$D$1045) * (DatasScan!H1845&lt;=ListeSeries!$E$2:$E$1045), 0)), "no match"))</f>
        <v/>
      </c>
      <c r="U1845" s="11" t="str" cm="1">
        <f t="array" ref="U1845">IF(ISBLANK(C1845),"",IFERROR(INDEX(ListeSeries!$F$2:$F$1045, MATCH(1, (DatasScan!G1845=ListeSeries!$B$2:$B$1045) * (DatasScan!H1845&gt;=ListeSeries!$D$2:$D$1045) * (DatasScan!H1845&lt;=ListeSeries!$E$2:$E$1045), 0)), "no match"))</f>
        <v/>
      </c>
    </row>
    <row r="1846" spans="1:21" x14ac:dyDescent="0.25">
      <c r="A1846" s="6" t="str">
        <f t="shared" si="298"/>
        <v/>
      </c>
      <c r="B1846" s="272"/>
      <c r="F1846" s="7" t="str">
        <f t="shared" si="301"/>
        <v/>
      </c>
      <c r="G1846" s="21" t="str">
        <f>IF(ISBLANK(C1846),"",_xlfn.XLOOKUP(_xlfn.XLOOKUP(VALUE(LEFT(C1846,4)),Souches!$B$2:$B$15000,Souches!$E$2:$E$15000),Varietes!$B$2:$B$500,Varietes!$C$2:$C$500))</f>
        <v/>
      </c>
      <c r="H1846" s="19" t="str">
        <f>IF(ISBLANK(C1846),"",_xlfn.XLOOKUP(VALUE(LEFT(C1846,4)),Souches!$B$2:$B$15000,Souches!$D$2:$D$15000))</f>
        <v/>
      </c>
      <c r="I1846" s="10" t="str">
        <f t="shared" si="299"/>
        <v/>
      </c>
      <c r="J1846" s="19" t="str">
        <f>IF(I1846="","",INT(('ObjProd (2)'!$C$25-I1846)/7 * (ABS('ObjProd (2)'!$C$25-I1846)&gt;=7)))</f>
        <v/>
      </c>
      <c r="K1846" s="10" t="str">
        <f>IF(I1846="","",
IF(AND(DATEDIF(I1846,'ObjProd (2)'!$C$25,"y")=0,DATEDIF(I1846,'ObjProd (2)'!$C$25,"ym")=0,
   INT(('ObjProd (2)'!$C$25-EDATE(I1846,DATEDIF(I1846,'ObjProd (2)'!$C$25,"y")*12+DATEDIF(I1846,'ObjProd (2)'!$C$25,"ym")))/7)=0),
   "&lt; 1 sem.",
   IF(DATEDIF(I1846,'ObjProd (2)'!$C$25,"y")&gt;0,DATEDIF(I1846,'ObjProd (2)'!$C$25,"y") &amp; " " &amp; IF(DATEDIF(I1846,'ObjProd (2)'!$C$25,"y")=1,"an ","ans "),"") &amp;
   IF(DATEDIF(I1846,'ObjProd (2)'!$C$25,"ym")&gt;0,DATEDIF(I1846,'ObjProd (2)'!$C$25,"ym") &amp; " mois ", "") &amp;
   IF(INT(('ObjProd (2)'!$C$25-EDATE(I1846,DATEDIF(I1846,'ObjProd (2)'!$C$25,"y")*12+DATEDIF(I1846,'ObjProd (2)'!$C$25,"ym")))/7)&gt;0,
      INT(('ObjProd (2)'!$C$25-EDATE(I1846,DATEDIF(I1846,'ObjProd (2)'!$C$25,"y")*12+DATEDIF(I1846,'ObjProd (2)'!$C$25,"ym")))/7) &amp; " sem.",
      "")
)
)</f>
        <v/>
      </c>
      <c r="L1846" s="11" t="str">
        <f t="shared" si="300"/>
        <v/>
      </c>
      <c r="M1846" s="9" t="str">
        <f t="shared" si="296"/>
        <v/>
      </c>
      <c r="N1846" s="9" t="str" cm="1">
        <f t="array" aca="1" ref="N1846" ca="1">LEFT(L1846, IF(ISNUMBER(SUBSTITUTE(_xludf.MID(L1846, 2, 1), ".", ",")), 1, 2))</f>
        <v/>
      </c>
      <c r="O1846" s="19" t="str">
        <f t="shared" ca="1" si="302"/>
        <v/>
      </c>
      <c r="P1846" s="9" t="str">
        <f t="shared" ca="1" si="303"/>
        <v/>
      </c>
      <c r="Q1846" s="9" t="str">
        <f t="shared" ca="1" si="304"/>
        <v/>
      </c>
      <c r="R1846" s="9" t="str">
        <f t="shared" si="297"/>
        <v/>
      </c>
      <c r="S1846" t="str" cm="1">
        <f t="array" ref="S1846">IF(ISBLANK(C1846),"",IFERROR(INDEX(ListeSeries!$A$2:$A$1045, MATCH(1, (DatasScan!G1846=ListeSeries!$B$2:$B$1045) * (DatasScan!H1846&gt;=ListeSeries!$D$2:$D$1045) * (DatasScan!H1846&lt;=ListeSeries!$E$2:$E$1045), 0)), "no match"))</f>
        <v/>
      </c>
      <c r="T1846" s="7" t="str" cm="1">
        <f t="array" ref="T1846">IF(ISBLANK(C1846),"",IFERROR(INDEX(ListeSeries!$C$2:$C$1045, MATCH(1, (DatasScan!G1846=ListeSeries!$B$2:$B$1045) * (DatasScan!H1846&gt;=ListeSeries!$D$2:$D$1045) * (DatasScan!H1846&lt;=ListeSeries!$E$2:$E$1045), 0)), "no match"))</f>
        <v/>
      </c>
      <c r="U1846" s="11" t="str" cm="1">
        <f t="array" ref="U1846">IF(ISBLANK(C1846),"",IFERROR(INDEX(ListeSeries!$F$2:$F$1045, MATCH(1, (DatasScan!G1846=ListeSeries!$B$2:$B$1045) * (DatasScan!H1846&gt;=ListeSeries!$D$2:$D$1045) * (DatasScan!H1846&lt;=ListeSeries!$E$2:$E$1045), 0)), "no match"))</f>
        <v/>
      </c>
    </row>
    <row r="1847" spans="1:21" x14ac:dyDescent="0.25">
      <c r="A1847" s="6" t="str">
        <f t="shared" si="298"/>
        <v/>
      </c>
      <c r="B1847" s="272"/>
      <c r="F1847" s="7" t="str">
        <f t="shared" si="301"/>
        <v/>
      </c>
      <c r="G1847" s="21" t="str">
        <f>IF(ISBLANK(C1847),"",_xlfn.XLOOKUP(_xlfn.XLOOKUP(VALUE(LEFT(C1847,4)),Souches!$B$2:$B$15000,Souches!$E$2:$E$15000),Varietes!$B$2:$B$500,Varietes!$C$2:$C$500))</f>
        <v/>
      </c>
      <c r="H1847" s="19" t="str">
        <f>IF(ISBLANK(C1847),"",_xlfn.XLOOKUP(VALUE(LEFT(C1847,4)),Souches!$B$2:$B$15000,Souches!$D$2:$D$15000))</f>
        <v/>
      </c>
      <c r="I1847" s="10" t="str">
        <f t="shared" si="299"/>
        <v/>
      </c>
      <c r="J1847" s="19" t="str">
        <f>IF(I1847="","",INT(('ObjProd (2)'!$C$25-I1847)/7 * (ABS('ObjProd (2)'!$C$25-I1847)&gt;=7)))</f>
        <v/>
      </c>
      <c r="K1847" s="10" t="str">
        <f>IF(I1847="","",
IF(AND(DATEDIF(I1847,'ObjProd (2)'!$C$25,"y")=0,DATEDIF(I1847,'ObjProd (2)'!$C$25,"ym")=0,
   INT(('ObjProd (2)'!$C$25-EDATE(I1847,DATEDIF(I1847,'ObjProd (2)'!$C$25,"y")*12+DATEDIF(I1847,'ObjProd (2)'!$C$25,"ym")))/7)=0),
   "&lt; 1 sem.",
   IF(DATEDIF(I1847,'ObjProd (2)'!$C$25,"y")&gt;0,DATEDIF(I1847,'ObjProd (2)'!$C$25,"y") &amp; " " &amp; IF(DATEDIF(I1847,'ObjProd (2)'!$C$25,"y")=1,"an ","ans "),"") &amp;
   IF(DATEDIF(I1847,'ObjProd (2)'!$C$25,"ym")&gt;0,DATEDIF(I1847,'ObjProd (2)'!$C$25,"ym") &amp; " mois ", "") &amp;
   IF(INT(('ObjProd (2)'!$C$25-EDATE(I1847,DATEDIF(I1847,'ObjProd (2)'!$C$25,"y")*12+DATEDIF(I1847,'ObjProd (2)'!$C$25,"ym")))/7)&gt;0,
      INT(('ObjProd (2)'!$C$25-EDATE(I1847,DATEDIF(I1847,'ObjProd (2)'!$C$25,"y")*12+DATEDIF(I1847,'ObjProd (2)'!$C$25,"ym")))/7) &amp; " sem.",
      "")
)
)</f>
        <v/>
      </c>
      <c r="L1847" s="11" t="str">
        <f t="shared" si="300"/>
        <v/>
      </c>
      <c r="M1847" s="9" t="str">
        <f t="shared" si="296"/>
        <v/>
      </c>
      <c r="N1847" s="9" t="str" cm="1">
        <f t="array" aca="1" ref="N1847" ca="1">LEFT(L1847, IF(ISNUMBER(SUBSTITUTE(_xludf.MID(L1847, 2, 1), ".", ",")), 1, 2))</f>
        <v/>
      </c>
      <c r="O1847" s="19" t="str">
        <f t="shared" ca="1" si="302"/>
        <v/>
      </c>
      <c r="P1847" s="9" t="str">
        <f t="shared" ca="1" si="303"/>
        <v/>
      </c>
      <c r="Q1847" s="9" t="str">
        <f t="shared" ca="1" si="304"/>
        <v/>
      </c>
      <c r="R1847" s="9" t="str">
        <f t="shared" si="297"/>
        <v/>
      </c>
      <c r="S1847" t="str" cm="1">
        <f t="array" ref="S1847">IF(ISBLANK(C1847),"",IFERROR(INDEX(ListeSeries!$A$2:$A$1045, MATCH(1, (DatasScan!G1847=ListeSeries!$B$2:$B$1045) * (DatasScan!H1847&gt;=ListeSeries!$D$2:$D$1045) * (DatasScan!H1847&lt;=ListeSeries!$E$2:$E$1045), 0)), "no match"))</f>
        <v/>
      </c>
      <c r="T1847" s="7" t="str" cm="1">
        <f t="array" ref="T1847">IF(ISBLANK(C1847),"",IFERROR(INDEX(ListeSeries!$C$2:$C$1045, MATCH(1, (DatasScan!G1847=ListeSeries!$B$2:$B$1045) * (DatasScan!H1847&gt;=ListeSeries!$D$2:$D$1045) * (DatasScan!H1847&lt;=ListeSeries!$E$2:$E$1045), 0)), "no match"))</f>
        <v/>
      </c>
      <c r="U1847" s="11" t="str" cm="1">
        <f t="array" ref="U1847">IF(ISBLANK(C1847),"",IFERROR(INDEX(ListeSeries!$F$2:$F$1045, MATCH(1, (DatasScan!G1847=ListeSeries!$B$2:$B$1045) * (DatasScan!H1847&gt;=ListeSeries!$D$2:$D$1045) * (DatasScan!H1847&lt;=ListeSeries!$E$2:$E$1045), 0)), "no match"))</f>
        <v/>
      </c>
    </row>
    <row r="1848" spans="1:21" x14ac:dyDescent="0.25">
      <c r="A1848" s="6" t="str">
        <f t="shared" si="298"/>
        <v/>
      </c>
      <c r="B1848" s="272"/>
      <c r="F1848" s="7" t="str">
        <f t="shared" si="301"/>
        <v/>
      </c>
      <c r="G1848" s="21" t="str">
        <f>IF(ISBLANK(C1848),"",_xlfn.XLOOKUP(_xlfn.XLOOKUP(VALUE(LEFT(C1848,4)),Souches!$B$2:$B$15000,Souches!$E$2:$E$15000),Varietes!$B$2:$B$500,Varietes!$C$2:$C$500))</f>
        <v/>
      </c>
      <c r="H1848" s="19" t="str">
        <f>IF(ISBLANK(C1848),"",_xlfn.XLOOKUP(VALUE(LEFT(C1848,4)),Souches!$B$2:$B$15000,Souches!$D$2:$D$15000))</f>
        <v/>
      </c>
      <c r="I1848" s="10" t="str">
        <f t="shared" si="299"/>
        <v/>
      </c>
      <c r="J1848" s="19" t="str">
        <f>IF(I1848="","",INT(('ObjProd (2)'!$C$25-I1848)/7 * (ABS('ObjProd (2)'!$C$25-I1848)&gt;=7)))</f>
        <v/>
      </c>
      <c r="K1848" s="10" t="str">
        <f>IF(I1848="","",
IF(AND(DATEDIF(I1848,'ObjProd (2)'!$C$25,"y")=0,DATEDIF(I1848,'ObjProd (2)'!$C$25,"ym")=0,
   INT(('ObjProd (2)'!$C$25-EDATE(I1848,DATEDIF(I1848,'ObjProd (2)'!$C$25,"y")*12+DATEDIF(I1848,'ObjProd (2)'!$C$25,"ym")))/7)=0),
   "&lt; 1 sem.",
   IF(DATEDIF(I1848,'ObjProd (2)'!$C$25,"y")&gt;0,DATEDIF(I1848,'ObjProd (2)'!$C$25,"y") &amp; " " &amp; IF(DATEDIF(I1848,'ObjProd (2)'!$C$25,"y")=1,"an ","ans "),"") &amp;
   IF(DATEDIF(I1848,'ObjProd (2)'!$C$25,"ym")&gt;0,DATEDIF(I1848,'ObjProd (2)'!$C$25,"ym") &amp; " mois ", "") &amp;
   IF(INT(('ObjProd (2)'!$C$25-EDATE(I1848,DATEDIF(I1848,'ObjProd (2)'!$C$25,"y")*12+DATEDIF(I1848,'ObjProd (2)'!$C$25,"ym")))/7)&gt;0,
      INT(('ObjProd (2)'!$C$25-EDATE(I1848,DATEDIF(I1848,'ObjProd (2)'!$C$25,"y")*12+DATEDIF(I1848,'ObjProd (2)'!$C$25,"ym")))/7) &amp; " sem.",
      "")
)
)</f>
        <v/>
      </c>
      <c r="L1848" s="11" t="str">
        <f t="shared" si="300"/>
        <v/>
      </c>
      <c r="M1848" s="9" t="str">
        <f t="shared" si="296"/>
        <v/>
      </c>
      <c r="N1848" s="9" t="str" cm="1">
        <f t="array" aca="1" ref="N1848" ca="1">LEFT(L1848, IF(ISNUMBER(SUBSTITUTE(_xludf.MID(L1848, 2, 1), ".", ",")), 1, 2))</f>
        <v/>
      </c>
      <c r="O1848" s="19" t="str">
        <f t="shared" ca="1" si="302"/>
        <v/>
      </c>
      <c r="P1848" s="9" t="str">
        <f t="shared" ca="1" si="303"/>
        <v/>
      </c>
      <c r="Q1848" s="9" t="str">
        <f t="shared" ca="1" si="304"/>
        <v/>
      </c>
      <c r="R1848" s="9" t="str">
        <f t="shared" si="297"/>
        <v/>
      </c>
      <c r="S1848" t="str" cm="1">
        <f t="array" ref="S1848">IF(ISBLANK(C1848),"",IFERROR(INDEX(ListeSeries!$A$2:$A$1045, MATCH(1, (DatasScan!G1848=ListeSeries!$B$2:$B$1045) * (DatasScan!H1848&gt;=ListeSeries!$D$2:$D$1045) * (DatasScan!H1848&lt;=ListeSeries!$E$2:$E$1045), 0)), "no match"))</f>
        <v/>
      </c>
      <c r="T1848" s="7" t="str" cm="1">
        <f t="array" ref="T1848">IF(ISBLANK(C1848),"",IFERROR(INDEX(ListeSeries!$C$2:$C$1045, MATCH(1, (DatasScan!G1848=ListeSeries!$B$2:$B$1045) * (DatasScan!H1848&gt;=ListeSeries!$D$2:$D$1045) * (DatasScan!H1848&lt;=ListeSeries!$E$2:$E$1045), 0)), "no match"))</f>
        <v/>
      </c>
      <c r="U1848" s="11" t="str" cm="1">
        <f t="array" ref="U1848">IF(ISBLANK(C1848),"",IFERROR(INDEX(ListeSeries!$F$2:$F$1045, MATCH(1, (DatasScan!G1848=ListeSeries!$B$2:$B$1045) * (DatasScan!H1848&gt;=ListeSeries!$D$2:$D$1045) * (DatasScan!H1848&lt;=ListeSeries!$E$2:$E$1045), 0)), "no match"))</f>
        <v/>
      </c>
    </row>
    <row r="1849" spans="1:21" x14ac:dyDescent="0.25">
      <c r="A1849" s="6" t="str">
        <f t="shared" si="298"/>
        <v/>
      </c>
      <c r="B1849" s="272"/>
      <c r="F1849" s="7" t="str">
        <f t="shared" si="301"/>
        <v/>
      </c>
      <c r="G1849" s="21" t="str">
        <f>IF(ISBLANK(C1849),"",_xlfn.XLOOKUP(_xlfn.XLOOKUP(VALUE(LEFT(C1849,4)),Souches!$B$2:$B$15000,Souches!$E$2:$E$15000),Varietes!$B$2:$B$500,Varietes!$C$2:$C$500))</f>
        <v/>
      </c>
      <c r="H1849" s="19" t="str">
        <f>IF(ISBLANK(C1849),"",_xlfn.XLOOKUP(VALUE(LEFT(C1849,4)),Souches!$B$2:$B$15000,Souches!$D$2:$D$15000))</f>
        <v/>
      </c>
      <c r="I1849" s="10" t="str">
        <f t="shared" si="299"/>
        <v/>
      </c>
      <c r="J1849" s="19" t="str">
        <f>IF(I1849="","",INT(('ObjProd (2)'!$C$25-I1849)/7 * (ABS('ObjProd (2)'!$C$25-I1849)&gt;=7)))</f>
        <v/>
      </c>
      <c r="K1849" s="10" t="str">
        <f>IF(I1849="","",
IF(AND(DATEDIF(I1849,'ObjProd (2)'!$C$25,"y")=0,DATEDIF(I1849,'ObjProd (2)'!$C$25,"ym")=0,
   INT(('ObjProd (2)'!$C$25-EDATE(I1849,DATEDIF(I1849,'ObjProd (2)'!$C$25,"y")*12+DATEDIF(I1849,'ObjProd (2)'!$C$25,"ym")))/7)=0),
   "&lt; 1 sem.",
   IF(DATEDIF(I1849,'ObjProd (2)'!$C$25,"y")&gt;0,DATEDIF(I1849,'ObjProd (2)'!$C$25,"y") &amp; " " &amp; IF(DATEDIF(I1849,'ObjProd (2)'!$C$25,"y")=1,"an ","ans "),"") &amp;
   IF(DATEDIF(I1849,'ObjProd (2)'!$C$25,"ym")&gt;0,DATEDIF(I1849,'ObjProd (2)'!$C$25,"ym") &amp; " mois ", "") &amp;
   IF(INT(('ObjProd (2)'!$C$25-EDATE(I1849,DATEDIF(I1849,'ObjProd (2)'!$C$25,"y")*12+DATEDIF(I1849,'ObjProd (2)'!$C$25,"ym")))/7)&gt;0,
      INT(('ObjProd (2)'!$C$25-EDATE(I1849,DATEDIF(I1849,'ObjProd (2)'!$C$25,"y")*12+DATEDIF(I1849,'ObjProd (2)'!$C$25,"ym")))/7) &amp; " sem.",
      "")
)
)</f>
        <v/>
      </c>
      <c r="L1849" s="11" t="str">
        <f t="shared" si="300"/>
        <v/>
      </c>
      <c r="M1849" s="9" t="str">
        <f t="shared" si="296"/>
        <v/>
      </c>
      <c r="N1849" s="9" t="str" cm="1">
        <f t="array" aca="1" ref="N1849" ca="1">LEFT(L1849, IF(ISNUMBER(SUBSTITUTE(_xludf.MID(L1849, 2, 1), ".", ",")), 1, 2))</f>
        <v/>
      </c>
      <c r="O1849" s="19" t="str">
        <f t="shared" ca="1" si="302"/>
        <v/>
      </c>
      <c r="P1849" s="9" t="str">
        <f t="shared" ca="1" si="303"/>
        <v/>
      </c>
      <c r="Q1849" s="9" t="str">
        <f t="shared" ca="1" si="304"/>
        <v/>
      </c>
      <c r="R1849" s="9" t="str">
        <f t="shared" si="297"/>
        <v/>
      </c>
      <c r="S1849" t="str" cm="1">
        <f t="array" ref="S1849">IF(ISBLANK(C1849),"",IFERROR(INDEX(ListeSeries!$A$2:$A$1045, MATCH(1, (DatasScan!G1849=ListeSeries!$B$2:$B$1045) * (DatasScan!H1849&gt;=ListeSeries!$D$2:$D$1045) * (DatasScan!H1849&lt;=ListeSeries!$E$2:$E$1045), 0)), "no match"))</f>
        <v/>
      </c>
      <c r="T1849" s="7" t="str" cm="1">
        <f t="array" ref="T1849">IF(ISBLANK(C1849),"",IFERROR(INDEX(ListeSeries!$C$2:$C$1045, MATCH(1, (DatasScan!G1849=ListeSeries!$B$2:$B$1045) * (DatasScan!H1849&gt;=ListeSeries!$D$2:$D$1045) * (DatasScan!H1849&lt;=ListeSeries!$E$2:$E$1045), 0)), "no match"))</f>
        <v/>
      </c>
      <c r="U1849" s="11" t="str" cm="1">
        <f t="array" ref="U1849">IF(ISBLANK(C1849),"",IFERROR(INDEX(ListeSeries!$F$2:$F$1045, MATCH(1, (DatasScan!G1849=ListeSeries!$B$2:$B$1045) * (DatasScan!H1849&gt;=ListeSeries!$D$2:$D$1045) * (DatasScan!H1849&lt;=ListeSeries!$E$2:$E$1045), 0)), "no match"))</f>
        <v/>
      </c>
    </row>
    <row r="1850" spans="1:21" x14ac:dyDescent="0.25">
      <c r="A1850" s="6" t="str">
        <f t="shared" si="298"/>
        <v/>
      </c>
      <c r="B1850" s="272"/>
      <c r="F1850" s="7" t="str">
        <f t="shared" si="301"/>
        <v/>
      </c>
      <c r="G1850" s="21" t="str">
        <f>IF(ISBLANK(C1850),"",_xlfn.XLOOKUP(_xlfn.XLOOKUP(VALUE(LEFT(C1850,4)),Souches!$B$2:$B$15000,Souches!$E$2:$E$15000),Varietes!$B$2:$B$500,Varietes!$C$2:$C$500))</f>
        <v/>
      </c>
      <c r="H1850" s="19" t="str">
        <f>IF(ISBLANK(C1850),"",_xlfn.XLOOKUP(VALUE(LEFT(C1850,4)),Souches!$B$2:$B$15000,Souches!$D$2:$D$15000))</f>
        <v/>
      </c>
      <c r="I1850" s="10" t="str">
        <f t="shared" si="299"/>
        <v/>
      </c>
      <c r="J1850" s="19" t="str">
        <f>IF(I1850="","",INT(('ObjProd (2)'!$C$25-I1850)/7 * (ABS('ObjProd (2)'!$C$25-I1850)&gt;=7)))</f>
        <v/>
      </c>
      <c r="K1850" s="10" t="str">
        <f>IF(I1850="","",
IF(AND(DATEDIF(I1850,'ObjProd (2)'!$C$25,"y")=0,DATEDIF(I1850,'ObjProd (2)'!$C$25,"ym")=0,
   INT(('ObjProd (2)'!$C$25-EDATE(I1850,DATEDIF(I1850,'ObjProd (2)'!$C$25,"y")*12+DATEDIF(I1850,'ObjProd (2)'!$C$25,"ym")))/7)=0),
   "&lt; 1 sem.",
   IF(DATEDIF(I1850,'ObjProd (2)'!$C$25,"y")&gt;0,DATEDIF(I1850,'ObjProd (2)'!$C$25,"y") &amp; " " &amp; IF(DATEDIF(I1850,'ObjProd (2)'!$C$25,"y")=1,"an ","ans "),"") &amp;
   IF(DATEDIF(I1850,'ObjProd (2)'!$C$25,"ym")&gt;0,DATEDIF(I1850,'ObjProd (2)'!$C$25,"ym") &amp; " mois ", "") &amp;
   IF(INT(('ObjProd (2)'!$C$25-EDATE(I1850,DATEDIF(I1850,'ObjProd (2)'!$C$25,"y")*12+DATEDIF(I1850,'ObjProd (2)'!$C$25,"ym")))/7)&gt;0,
      INT(('ObjProd (2)'!$C$25-EDATE(I1850,DATEDIF(I1850,'ObjProd (2)'!$C$25,"y")*12+DATEDIF(I1850,'ObjProd (2)'!$C$25,"ym")))/7) &amp; " sem.",
      "")
)
)</f>
        <v/>
      </c>
      <c r="L1850" s="11" t="str">
        <f t="shared" si="300"/>
        <v/>
      </c>
      <c r="M1850" s="9" t="str">
        <f t="shared" si="296"/>
        <v/>
      </c>
      <c r="N1850" s="9" t="str" cm="1">
        <f t="array" aca="1" ref="N1850" ca="1">LEFT(L1850, IF(ISNUMBER(SUBSTITUTE(_xludf.MID(L1850, 2, 1), ".", ",")), 1, 2))</f>
        <v/>
      </c>
      <c r="O1850" s="19" t="str">
        <f t="shared" ca="1" si="302"/>
        <v/>
      </c>
      <c r="P1850" s="9" t="str">
        <f t="shared" ca="1" si="303"/>
        <v/>
      </c>
      <c r="Q1850" s="9" t="str">
        <f t="shared" ca="1" si="304"/>
        <v/>
      </c>
      <c r="R1850" s="9" t="str">
        <f t="shared" si="297"/>
        <v/>
      </c>
      <c r="S1850" t="str" cm="1">
        <f t="array" ref="S1850">IF(ISBLANK(C1850),"",IFERROR(INDEX(ListeSeries!$A$2:$A$1045, MATCH(1, (DatasScan!G1850=ListeSeries!$B$2:$B$1045) * (DatasScan!H1850&gt;=ListeSeries!$D$2:$D$1045) * (DatasScan!H1850&lt;=ListeSeries!$E$2:$E$1045), 0)), "no match"))</f>
        <v/>
      </c>
      <c r="T1850" s="7" t="str" cm="1">
        <f t="array" ref="T1850">IF(ISBLANK(C1850),"",IFERROR(INDEX(ListeSeries!$C$2:$C$1045, MATCH(1, (DatasScan!G1850=ListeSeries!$B$2:$B$1045) * (DatasScan!H1850&gt;=ListeSeries!$D$2:$D$1045) * (DatasScan!H1850&lt;=ListeSeries!$E$2:$E$1045), 0)), "no match"))</f>
        <v/>
      </c>
      <c r="U1850" s="11" t="str" cm="1">
        <f t="array" ref="U1850">IF(ISBLANK(C1850),"",IFERROR(INDEX(ListeSeries!$F$2:$F$1045, MATCH(1, (DatasScan!G1850=ListeSeries!$B$2:$B$1045) * (DatasScan!H1850&gt;=ListeSeries!$D$2:$D$1045) * (DatasScan!H1850&lt;=ListeSeries!$E$2:$E$1045), 0)), "no match"))</f>
        <v/>
      </c>
    </row>
    <row r="1851" spans="1:21" x14ac:dyDescent="0.25">
      <c r="A1851" s="6" t="str">
        <f t="shared" si="298"/>
        <v/>
      </c>
      <c r="B1851" s="272"/>
      <c r="F1851" s="7" t="str">
        <f t="shared" si="301"/>
        <v/>
      </c>
      <c r="G1851" s="21" t="str">
        <f>IF(ISBLANK(C1851),"",_xlfn.XLOOKUP(_xlfn.XLOOKUP(VALUE(LEFT(C1851,4)),Souches!$B$2:$B$15000,Souches!$E$2:$E$15000),Varietes!$B$2:$B$500,Varietes!$C$2:$C$500))</f>
        <v/>
      </c>
      <c r="H1851" s="19" t="str">
        <f>IF(ISBLANK(C1851),"",_xlfn.XLOOKUP(VALUE(LEFT(C1851,4)),Souches!$B$2:$B$15000,Souches!$D$2:$D$15000))</f>
        <v/>
      </c>
      <c r="I1851" s="10" t="str">
        <f t="shared" si="299"/>
        <v/>
      </c>
      <c r="J1851" s="19" t="str">
        <f>IF(I1851="","",INT(('ObjProd (2)'!$C$25-I1851)/7 * (ABS('ObjProd (2)'!$C$25-I1851)&gt;=7)))</f>
        <v/>
      </c>
      <c r="K1851" s="10" t="str">
        <f>IF(I1851="","",
IF(AND(DATEDIF(I1851,'ObjProd (2)'!$C$25,"y")=0,DATEDIF(I1851,'ObjProd (2)'!$C$25,"ym")=0,
   INT(('ObjProd (2)'!$C$25-EDATE(I1851,DATEDIF(I1851,'ObjProd (2)'!$C$25,"y")*12+DATEDIF(I1851,'ObjProd (2)'!$C$25,"ym")))/7)=0),
   "&lt; 1 sem.",
   IF(DATEDIF(I1851,'ObjProd (2)'!$C$25,"y")&gt;0,DATEDIF(I1851,'ObjProd (2)'!$C$25,"y") &amp; " " &amp; IF(DATEDIF(I1851,'ObjProd (2)'!$C$25,"y")=1,"an ","ans "),"") &amp;
   IF(DATEDIF(I1851,'ObjProd (2)'!$C$25,"ym")&gt;0,DATEDIF(I1851,'ObjProd (2)'!$C$25,"ym") &amp; " mois ", "") &amp;
   IF(INT(('ObjProd (2)'!$C$25-EDATE(I1851,DATEDIF(I1851,'ObjProd (2)'!$C$25,"y")*12+DATEDIF(I1851,'ObjProd (2)'!$C$25,"ym")))/7)&gt;0,
      INT(('ObjProd (2)'!$C$25-EDATE(I1851,DATEDIF(I1851,'ObjProd (2)'!$C$25,"y")*12+DATEDIF(I1851,'ObjProd (2)'!$C$25,"ym")))/7) &amp; " sem.",
      "")
)
)</f>
        <v/>
      </c>
      <c r="L1851" s="11" t="str">
        <f t="shared" si="300"/>
        <v/>
      </c>
      <c r="M1851" s="9" t="str">
        <f t="shared" si="296"/>
        <v/>
      </c>
      <c r="N1851" s="9" t="str" cm="1">
        <f t="array" aca="1" ref="N1851" ca="1">LEFT(L1851, IF(ISNUMBER(SUBSTITUTE(_xludf.MID(L1851, 2, 1), ".", ",")), 1, 2))</f>
        <v/>
      </c>
      <c r="O1851" s="19" t="str">
        <f t="shared" ca="1" si="302"/>
        <v/>
      </c>
      <c r="P1851" s="9" t="str">
        <f t="shared" ca="1" si="303"/>
        <v/>
      </c>
      <c r="Q1851" s="9" t="str">
        <f t="shared" ca="1" si="304"/>
        <v/>
      </c>
      <c r="R1851" s="9" t="str">
        <f t="shared" si="297"/>
        <v/>
      </c>
      <c r="S1851" t="str" cm="1">
        <f t="array" ref="S1851">IF(ISBLANK(C1851),"",IFERROR(INDEX(ListeSeries!$A$2:$A$1045, MATCH(1, (DatasScan!G1851=ListeSeries!$B$2:$B$1045) * (DatasScan!H1851&gt;=ListeSeries!$D$2:$D$1045) * (DatasScan!H1851&lt;=ListeSeries!$E$2:$E$1045), 0)), "no match"))</f>
        <v/>
      </c>
      <c r="T1851" s="7" t="str" cm="1">
        <f t="array" ref="T1851">IF(ISBLANK(C1851),"",IFERROR(INDEX(ListeSeries!$C$2:$C$1045, MATCH(1, (DatasScan!G1851=ListeSeries!$B$2:$B$1045) * (DatasScan!H1851&gt;=ListeSeries!$D$2:$D$1045) * (DatasScan!H1851&lt;=ListeSeries!$E$2:$E$1045), 0)), "no match"))</f>
        <v/>
      </c>
      <c r="U1851" s="11" t="str" cm="1">
        <f t="array" ref="U1851">IF(ISBLANK(C1851),"",IFERROR(INDEX(ListeSeries!$F$2:$F$1045, MATCH(1, (DatasScan!G1851=ListeSeries!$B$2:$B$1045) * (DatasScan!H1851&gt;=ListeSeries!$D$2:$D$1045) * (DatasScan!H1851&lt;=ListeSeries!$E$2:$E$1045), 0)), "no match"))</f>
        <v/>
      </c>
    </row>
    <row r="1852" spans="1:21" x14ac:dyDescent="0.25">
      <c r="A1852" s="6" t="str">
        <f t="shared" si="298"/>
        <v/>
      </c>
      <c r="B1852" s="272"/>
      <c r="F1852" s="7" t="str">
        <f t="shared" si="301"/>
        <v/>
      </c>
      <c r="G1852" s="21" t="str">
        <f>IF(ISBLANK(C1852),"",_xlfn.XLOOKUP(_xlfn.XLOOKUP(VALUE(LEFT(C1852,4)),Souches!$B$2:$B$15000,Souches!$E$2:$E$15000),Varietes!$B$2:$B$500,Varietes!$C$2:$C$500))</f>
        <v/>
      </c>
      <c r="H1852" s="19" t="str">
        <f>IF(ISBLANK(C1852),"",_xlfn.XLOOKUP(VALUE(LEFT(C1852,4)),Souches!$B$2:$B$15000,Souches!$D$2:$D$15000))</f>
        <v/>
      </c>
      <c r="I1852" s="10" t="str">
        <f t="shared" si="299"/>
        <v/>
      </c>
      <c r="J1852" s="19" t="str">
        <f>IF(I1852="","",INT(('ObjProd (2)'!$C$25-I1852)/7 * (ABS('ObjProd (2)'!$C$25-I1852)&gt;=7)))</f>
        <v/>
      </c>
      <c r="K1852" s="10" t="str">
        <f>IF(I1852="","",
IF(AND(DATEDIF(I1852,'ObjProd (2)'!$C$25,"y")=0,DATEDIF(I1852,'ObjProd (2)'!$C$25,"ym")=0,
   INT(('ObjProd (2)'!$C$25-EDATE(I1852,DATEDIF(I1852,'ObjProd (2)'!$C$25,"y")*12+DATEDIF(I1852,'ObjProd (2)'!$C$25,"ym")))/7)=0),
   "&lt; 1 sem.",
   IF(DATEDIF(I1852,'ObjProd (2)'!$C$25,"y")&gt;0,DATEDIF(I1852,'ObjProd (2)'!$C$25,"y") &amp; " " &amp; IF(DATEDIF(I1852,'ObjProd (2)'!$C$25,"y")=1,"an ","ans "),"") &amp;
   IF(DATEDIF(I1852,'ObjProd (2)'!$C$25,"ym")&gt;0,DATEDIF(I1852,'ObjProd (2)'!$C$25,"ym") &amp; " mois ", "") &amp;
   IF(INT(('ObjProd (2)'!$C$25-EDATE(I1852,DATEDIF(I1852,'ObjProd (2)'!$C$25,"y")*12+DATEDIF(I1852,'ObjProd (2)'!$C$25,"ym")))/7)&gt;0,
      INT(('ObjProd (2)'!$C$25-EDATE(I1852,DATEDIF(I1852,'ObjProd (2)'!$C$25,"y")*12+DATEDIF(I1852,'ObjProd (2)'!$C$25,"ym")))/7) &amp; " sem.",
      "")
)
)</f>
        <v/>
      </c>
      <c r="L1852" s="11" t="str">
        <f t="shared" si="300"/>
        <v/>
      </c>
      <c r="M1852" s="9" t="str">
        <f t="shared" si="296"/>
        <v/>
      </c>
      <c r="N1852" s="9" t="str" cm="1">
        <f t="array" aca="1" ref="N1852" ca="1">LEFT(L1852, IF(ISNUMBER(SUBSTITUTE(_xludf.MID(L1852, 2, 1), ".", ",")), 1, 2))</f>
        <v/>
      </c>
      <c r="O1852" s="19" t="str">
        <f t="shared" ca="1" si="302"/>
        <v/>
      </c>
      <c r="P1852" s="9" t="str">
        <f t="shared" ca="1" si="303"/>
        <v/>
      </c>
      <c r="Q1852" s="9" t="str">
        <f t="shared" ca="1" si="304"/>
        <v/>
      </c>
      <c r="R1852" s="9" t="str">
        <f t="shared" si="297"/>
        <v/>
      </c>
      <c r="S1852" t="str" cm="1">
        <f t="array" ref="S1852">IF(ISBLANK(C1852),"",IFERROR(INDEX(ListeSeries!$A$2:$A$1045, MATCH(1, (DatasScan!G1852=ListeSeries!$B$2:$B$1045) * (DatasScan!H1852&gt;=ListeSeries!$D$2:$D$1045) * (DatasScan!H1852&lt;=ListeSeries!$E$2:$E$1045), 0)), "no match"))</f>
        <v/>
      </c>
      <c r="T1852" s="7" t="str" cm="1">
        <f t="array" ref="T1852">IF(ISBLANK(C1852),"",IFERROR(INDEX(ListeSeries!$C$2:$C$1045, MATCH(1, (DatasScan!G1852=ListeSeries!$B$2:$B$1045) * (DatasScan!H1852&gt;=ListeSeries!$D$2:$D$1045) * (DatasScan!H1852&lt;=ListeSeries!$E$2:$E$1045), 0)), "no match"))</f>
        <v/>
      </c>
      <c r="U1852" s="11" t="str" cm="1">
        <f t="array" ref="U1852">IF(ISBLANK(C1852),"",IFERROR(INDEX(ListeSeries!$F$2:$F$1045, MATCH(1, (DatasScan!G1852=ListeSeries!$B$2:$B$1045) * (DatasScan!H1852&gt;=ListeSeries!$D$2:$D$1045) * (DatasScan!H1852&lt;=ListeSeries!$E$2:$E$1045), 0)), "no match"))</f>
        <v/>
      </c>
    </row>
    <row r="1853" spans="1:21" x14ac:dyDescent="0.25">
      <c r="A1853" s="6" t="str">
        <f t="shared" si="298"/>
        <v/>
      </c>
      <c r="B1853" s="272"/>
      <c r="F1853" s="7" t="str">
        <f t="shared" si="301"/>
        <v/>
      </c>
      <c r="G1853" s="21" t="str">
        <f>IF(ISBLANK(C1853),"",_xlfn.XLOOKUP(_xlfn.XLOOKUP(VALUE(LEFT(C1853,4)),Souches!$B$2:$B$15000,Souches!$E$2:$E$15000),Varietes!$B$2:$B$500,Varietes!$C$2:$C$500))</f>
        <v/>
      </c>
      <c r="H1853" s="19" t="str">
        <f>IF(ISBLANK(C1853),"",_xlfn.XLOOKUP(VALUE(LEFT(C1853,4)),Souches!$B$2:$B$15000,Souches!$D$2:$D$15000))</f>
        <v/>
      </c>
      <c r="I1853" s="10" t="str">
        <f t="shared" si="299"/>
        <v/>
      </c>
      <c r="J1853" s="19" t="str">
        <f>IF(I1853="","",INT(('ObjProd (2)'!$C$25-I1853)/7 * (ABS('ObjProd (2)'!$C$25-I1853)&gt;=7)))</f>
        <v/>
      </c>
      <c r="K1853" s="10" t="str">
        <f>IF(I1853="","",
IF(AND(DATEDIF(I1853,'ObjProd (2)'!$C$25,"y")=0,DATEDIF(I1853,'ObjProd (2)'!$C$25,"ym")=0,
   INT(('ObjProd (2)'!$C$25-EDATE(I1853,DATEDIF(I1853,'ObjProd (2)'!$C$25,"y")*12+DATEDIF(I1853,'ObjProd (2)'!$C$25,"ym")))/7)=0),
   "&lt; 1 sem.",
   IF(DATEDIF(I1853,'ObjProd (2)'!$C$25,"y")&gt;0,DATEDIF(I1853,'ObjProd (2)'!$C$25,"y") &amp; " " &amp; IF(DATEDIF(I1853,'ObjProd (2)'!$C$25,"y")=1,"an ","ans "),"") &amp;
   IF(DATEDIF(I1853,'ObjProd (2)'!$C$25,"ym")&gt;0,DATEDIF(I1853,'ObjProd (2)'!$C$25,"ym") &amp; " mois ", "") &amp;
   IF(INT(('ObjProd (2)'!$C$25-EDATE(I1853,DATEDIF(I1853,'ObjProd (2)'!$C$25,"y")*12+DATEDIF(I1853,'ObjProd (2)'!$C$25,"ym")))/7)&gt;0,
      INT(('ObjProd (2)'!$C$25-EDATE(I1853,DATEDIF(I1853,'ObjProd (2)'!$C$25,"y")*12+DATEDIF(I1853,'ObjProd (2)'!$C$25,"ym")))/7) &amp; " sem.",
      "")
)
)</f>
        <v/>
      </c>
      <c r="L1853" s="11" t="str">
        <f t="shared" si="300"/>
        <v/>
      </c>
      <c r="M1853" s="9" t="str">
        <f t="shared" si="296"/>
        <v/>
      </c>
      <c r="N1853" s="9" t="str" cm="1">
        <f t="array" aca="1" ref="N1853" ca="1">LEFT(L1853, IF(ISNUMBER(SUBSTITUTE(_xludf.MID(L1853, 2, 1), ".", ",")), 1, 2))</f>
        <v/>
      </c>
      <c r="O1853" s="19" t="str">
        <f t="shared" ca="1" si="302"/>
        <v/>
      </c>
      <c r="P1853" s="9" t="str">
        <f t="shared" ca="1" si="303"/>
        <v/>
      </c>
      <c r="Q1853" s="9" t="str">
        <f t="shared" ca="1" si="304"/>
        <v/>
      </c>
      <c r="R1853" s="9" t="str">
        <f t="shared" si="297"/>
        <v/>
      </c>
      <c r="S1853" t="str" cm="1">
        <f t="array" ref="S1853">IF(ISBLANK(C1853),"",IFERROR(INDEX(ListeSeries!$A$2:$A$1045, MATCH(1, (DatasScan!G1853=ListeSeries!$B$2:$B$1045) * (DatasScan!H1853&gt;=ListeSeries!$D$2:$D$1045) * (DatasScan!H1853&lt;=ListeSeries!$E$2:$E$1045), 0)), "no match"))</f>
        <v/>
      </c>
      <c r="T1853" s="7" t="str" cm="1">
        <f t="array" ref="T1853">IF(ISBLANK(C1853),"",IFERROR(INDEX(ListeSeries!$C$2:$C$1045, MATCH(1, (DatasScan!G1853=ListeSeries!$B$2:$B$1045) * (DatasScan!H1853&gt;=ListeSeries!$D$2:$D$1045) * (DatasScan!H1853&lt;=ListeSeries!$E$2:$E$1045), 0)), "no match"))</f>
        <v/>
      </c>
      <c r="U1853" s="11" t="str" cm="1">
        <f t="array" ref="U1853">IF(ISBLANK(C1853),"",IFERROR(INDEX(ListeSeries!$F$2:$F$1045, MATCH(1, (DatasScan!G1853=ListeSeries!$B$2:$B$1045) * (DatasScan!H1853&gt;=ListeSeries!$D$2:$D$1045) * (DatasScan!H1853&lt;=ListeSeries!$E$2:$E$1045), 0)), "no match"))</f>
        <v/>
      </c>
    </row>
    <row r="1854" spans="1:21" x14ac:dyDescent="0.25">
      <c r="A1854" s="6" t="str">
        <f t="shared" si="298"/>
        <v/>
      </c>
      <c r="B1854" s="272"/>
      <c r="F1854" s="7" t="str">
        <f t="shared" si="301"/>
        <v/>
      </c>
      <c r="G1854" s="21" t="str">
        <f>IF(ISBLANK(C1854),"",_xlfn.XLOOKUP(_xlfn.XLOOKUP(VALUE(LEFT(C1854,4)),Souches!$B$2:$B$15000,Souches!$E$2:$E$15000),Varietes!$B$2:$B$500,Varietes!$C$2:$C$500))</f>
        <v/>
      </c>
      <c r="H1854" s="19" t="str">
        <f>IF(ISBLANK(C1854),"",_xlfn.XLOOKUP(VALUE(LEFT(C1854,4)),Souches!$B$2:$B$15000,Souches!$D$2:$D$15000))</f>
        <v/>
      </c>
      <c r="I1854" s="10" t="str">
        <f t="shared" si="299"/>
        <v/>
      </c>
      <c r="J1854" s="19" t="str">
        <f>IF(I1854="","",INT(('ObjProd (2)'!$C$25-I1854)/7 * (ABS('ObjProd (2)'!$C$25-I1854)&gt;=7)))</f>
        <v/>
      </c>
      <c r="K1854" s="10" t="str">
        <f>IF(I1854="","",
IF(AND(DATEDIF(I1854,'ObjProd (2)'!$C$25,"y")=0,DATEDIF(I1854,'ObjProd (2)'!$C$25,"ym")=0,
   INT(('ObjProd (2)'!$C$25-EDATE(I1854,DATEDIF(I1854,'ObjProd (2)'!$C$25,"y")*12+DATEDIF(I1854,'ObjProd (2)'!$C$25,"ym")))/7)=0),
   "&lt; 1 sem.",
   IF(DATEDIF(I1854,'ObjProd (2)'!$C$25,"y")&gt;0,DATEDIF(I1854,'ObjProd (2)'!$C$25,"y") &amp; " " &amp; IF(DATEDIF(I1854,'ObjProd (2)'!$C$25,"y")=1,"an ","ans "),"") &amp;
   IF(DATEDIF(I1854,'ObjProd (2)'!$C$25,"ym")&gt;0,DATEDIF(I1854,'ObjProd (2)'!$C$25,"ym") &amp; " mois ", "") &amp;
   IF(INT(('ObjProd (2)'!$C$25-EDATE(I1854,DATEDIF(I1854,'ObjProd (2)'!$C$25,"y")*12+DATEDIF(I1854,'ObjProd (2)'!$C$25,"ym")))/7)&gt;0,
      INT(('ObjProd (2)'!$C$25-EDATE(I1854,DATEDIF(I1854,'ObjProd (2)'!$C$25,"y")*12+DATEDIF(I1854,'ObjProd (2)'!$C$25,"ym")))/7) &amp; " sem.",
      "")
)
)</f>
        <v/>
      </c>
      <c r="L1854" s="11" t="str">
        <f t="shared" si="300"/>
        <v/>
      </c>
      <c r="M1854" s="9" t="str">
        <f t="shared" si="296"/>
        <v/>
      </c>
      <c r="N1854" s="9" t="str" cm="1">
        <f t="array" aca="1" ref="N1854" ca="1">LEFT(L1854, IF(ISNUMBER(SUBSTITUTE(_xludf.MID(L1854, 2, 1), ".", ",")), 1, 2))</f>
        <v/>
      </c>
      <c r="O1854" s="19" t="str">
        <f t="shared" ca="1" si="302"/>
        <v/>
      </c>
      <c r="P1854" s="9" t="str">
        <f t="shared" ca="1" si="303"/>
        <v/>
      </c>
      <c r="Q1854" s="9" t="str">
        <f t="shared" ca="1" si="304"/>
        <v/>
      </c>
      <c r="R1854" s="9" t="str">
        <f t="shared" si="297"/>
        <v/>
      </c>
      <c r="S1854" t="str" cm="1">
        <f t="array" ref="S1854">IF(ISBLANK(C1854),"",IFERROR(INDEX(ListeSeries!$A$2:$A$1045, MATCH(1, (DatasScan!G1854=ListeSeries!$B$2:$B$1045) * (DatasScan!H1854&gt;=ListeSeries!$D$2:$D$1045) * (DatasScan!H1854&lt;=ListeSeries!$E$2:$E$1045), 0)), "no match"))</f>
        <v/>
      </c>
      <c r="T1854" s="7" t="str" cm="1">
        <f t="array" ref="T1854">IF(ISBLANK(C1854),"",IFERROR(INDEX(ListeSeries!$C$2:$C$1045, MATCH(1, (DatasScan!G1854=ListeSeries!$B$2:$B$1045) * (DatasScan!H1854&gt;=ListeSeries!$D$2:$D$1045) * (DatasScan!H1854&lt;=ListeSeries!$E$2:$E$1045), 0)), "no match"))</f>
        <v/>
      </c>
      <c r="U1854" s="11" t="str" cm="1">
        <f t="array" ref="U1854">IF(ISBLANK(C1854),"",IFERROR(INDEX(ListeSeries!$F$2:$F$1045, MATCH(1, (DatasScan!G1854=ListeSeries!$B$2:$B$1045) * (DatasScan!H1854&gt;=ListeSeries!$D$2:$D$1045) * (DatasScan!H1854&lt;=ListeSeries!$E$2:$E$1045), 0)), "no match"))</f>
        <v/>
      </c>
    </row>
    <row r="1855" spans="1:21" x14ac:dyDescent="0.25">
      <c r="A1855" s="6" t="str">
        <f t="shared" si="298"/>
        <v/>
      </c>
      <c r="B1855" s="272"/>
      <c r="F1855" s="7" t="str">
        <f t="shared" si="301"/>
        <v/>
      </c>
      <c r="G1855" s="21" t="str">
        <f>IF(ISBLANK(C1855),"",_xlfn.XLOOKUP(_xlfn.XLOOKUP(VALUE(LEFT(C1855,4)),Souches!$B$2:$B$15000,Souches!$E$2:$E$15000),Varietes!$B$2:$B$500,Varietes!$C$2:$C$500))</f>
        <v/>
      </c>
      <c r="H1855" s="19" t="str">
        <f>IF(ISBLANK(C1855),"",_xlfn.XLOOKUP(VALUE(LEFT(C1855,4)),Souches!$B$2:$B$15000,Souches!$D$2:$D$15000))</f>
        <v/>
      </c>
      <c r="I1855" s="10" t="str">
        <f t="shared" si="299"/>
        <v/>
      </c>
      <c r="J1855" s="19" t="str">
        <f>IF(I1855="","",INT(('ObjProd (2)'!$C$25-I1855)/7 * (ABS('ObjProd (2)'!$C$25-I1855)&gt;=7)))</f>
        <v/>
      </c>
      <c r="K1855" s="10" t="str">
        <f>IF(I1855="","",
IF(AND(DATEDIF(I1855,'ObjProd (2)'!$C$25,"y")=0,DATEDIF(I1855,'ObjProd (2)'!$C$25,"ym")=0,
   INT(('ObjProd (2)'!$C$25-EDATE(I1855,DATEDIF(I1855,'ObjProd (2)'!$C$25,"y")*12+DATEDIF(I1855,'ObjProd (2)'!$C$25,"ym")))/7)=0),
   "&lt; 1 sem.",
   IF(DATEDIF(I1855,'ObjProd (2)'!$C$25,"y")&gt;0,DATEDIF(I1855,'ObjProd (2)'!$C$25,"y") &amp; " " &amp; IF(DATEDIF(I1855,'ObjProd (2)'!$C$25,"y")=1,"an ","ans "),"") &amp;
   IF(DATEDIF(I1855,'ObjProd (2)'!$C$25,"ym")&gt;0,DATEDIF(I1855,'ObjProd (2)'!$C$25,"ym") &amp; " mois ", "") &amp;
   IF(INT(('ObjProd (2)'!$C$25-EDATE(I1855,DATEDIF(I1855,'ObjProd (2)'!$C$25,"y")*12+DATEDIF(I1855,'ObjProd (2)'!$C$25,"ym")))/7)&gt;0,
      INT(('ObjProd (2)'!$C$25-EDATE(I1855,DATEDIF(I1855,'ObjProd (2)'!$C$25,"y")*12+DATEDIF(I1855,'ObjProd (2)'!$C$25,"ym")))/7) &amp; " sem.",
      "")
)
)</f>
        <v/>
      </c>
      <c r="L1855" s="11" t="str">
        <f t="shared" si="300"/>
        <v/>
      </c>
      <c r="M1855" s="9" t="str">
        <f t="shared" si="296"/>
        <v/>
      </c>
      <c r="N1855" s="9" t="str" cm="1">
        <f t="array" aca="1" ref="N1855" ca="1">LEFT(L1855, IF(ISNUMBER(SUBSTITUTE(_xludf.MID(L1855, 2, 1), ".", ",")), 1, 2))</f>
        <v/>
      </c>
      <c r="O1855" s="19" t="str">
        <f t="shared" ca="1" si="302"/>
        <v/>
      </c>
      <c r="P1855" s="9" t="str">
        <f t="shared" ca="1" si="303"/>
        <v/>
      </c>
      <c r="Q1855" s="9" t="str">
        <f t="shared" ca="1" si="304"/>
        <v/>
      </c>
      <c r="R1855" s="9" t="str">
        <f t="shared" si="297"/>
        <v/>
      </c>
      <c r="S1855" t="str" cm="1">
        <f t="array" ref="S1855">IF(ISBLANK(C1855),"",IFERROR(INDEX(ListeSeries!$A$2:$A$1045, MATCH(1, (DatasScan!G1855=ListeSeries!$B$2:$B$1045) * (DatasScan!H1855&gt;=ListeSeries!$D$2:$D$1045) * (DatasScan!H1855&lt;=ListeSeries!$E$2:$E$1045), 0)), "no match"))</f>
        <v/>
      </c>
      <c r="T1855" s="7" t="str" cm="1">
        <f t="array" ref="T1855">IF(ISBLANK(C1855),"",IFERROR(INDEX(ListeSeries!$C$2:$C$1045, MATCH(1, (DatasScan!G1855=ListeSeries!$B$2:$B$1045) * (DatasScan!H1855&gt;=ListeSeries!$D$2:$D$1045) * (DatasScan!H1855&lt;=ListeSeries!$E$2:$E$1045), 0)), "no match"))</f>
        <v/>
      </c>
      <c r="U1855" s="11" t="str" cm="1">
        <f t="array" ref="U1855">IF(ISBLANK(C1855),"",IFERROR(INDEX(ListeSeries!$F$2:$F$1045, MATCH(1, (DatasScan!G1855=ListeSeries!$B$2:$B$1045) * (DatasScan!H1855&gt;=ListeSeries!$D$2:$D$1045) * (DatasScan!H1855&lt;=ListeSeries!$E$2:$E$1045), 0)), "no match"))</f>
        <v/>
      </c>
    </row>
    <row r="1856" spans="1:21" x14ac:dyDescent="0.25">
      <c r="A1856" s="6" t="str">
        <f t="shared" si="298"/>
        <v/>
      </c>
      <c r="B1856" s="272"/>
      <c r="F1856" s="7" t="str">
        <f t="shared" si="301"/>
        <v/>
      </c>
      <c r="G1856" s="21" t="str">
        <f>IF(ISBLANK(C1856),"",_xlfn.XLOOKUP(_xlfn.XLOOKUP(VALUE(LEFT(C1856,4)),Souches!$B$2:$B$15000,Souches!$E$2:$E$15000),Varietes!$B$2:$B$500,Varietes!$C$2:$C$500))</f>
        <v/>
      </c>
      <c r="H1856" s="19" t="str">
        <f>IF(ISBLANK(C1856),"",_xlfn.XLOOKUP(VALUE(LEFT(C1856,4)),Souches!$B$2:$B$15000,Souches!$D$2:$D$15000))</f>
        <v/>
      </c>
      <c r="I1856" s="10" t="str">
        <f t="shared" si="299"/>
        <v/>
      </c>
      <c r="J1856" s="19" t="str">
        <f>IF(I1856="","",INT(('ObjProd (2)'!$C$25-I1856)/7 * (ABS('ObjProd (2)'!$C$25-I1856)&gt;=7)))</f>
        <v/>
      </c>
      <c r="K1856" s="10" t="str">
        <f>IF(I1856="","",
IF(AND(DATEDIF(I1856,'ObjProd (2)'!$C$25,"y")=0,DATEDIF(I1856,'ObjProd (2)'!$C$25,"ym")=0,
   INT(('ObjProd (2)'!$C$25-EDATE(I1856,DATEDIF(I1856,'ObjProd (2)'!$C$25,"y")*12+DATEDIF(I1856,'ObjProd (2)'!$C$25,"ym")))/7)=0),
   "&lt; 1 sem.",
   IF(DATEDIF(I1856,'ObjProd (2)'!$C$25,"y")&gt;0,DATEDIF(I1856,'ObjProd (2)'!$C$25,"y") &amp; " " &amp; IF(DATEDIF(I1856,'ObjProd (2)'!$C$25,"y")=1,"an ","ans "),"") &amp;
   IF(DATEDIF(I1856,'ObjProd (2)'!$C$25,"ym")&gt;0,DATEDIF(I1856,'ObjProd (2)'!$C$25,"ym") &amp; " mois ", "") &amp;
   IF(INT(('ObjProd (2)'!$C$25-EDATE(I1856,DATEDIF(I1856,'ObjProd (2)'!$C$25,"y")*12+DATEDIF(I1856,'ObjProd (2)'!$C$25,"ym")))/7)&gt;0,
      INT(('ObjProd (2)'!$C$25-EDATE(I1856,DATEDIF(I1856,'ObjProd (2)'!$C$25,"y")*12+DATEDIF(I1856,'ObjProd (2)'!$C$25,"ym")))/7) &amp; " sem.",
      "")
)
)</f>
        <v/>
      </c>
      <c r="L1856" s="11" t="str">
        <f t="shared" si="300"/>
        <v/>
      </c>
      <c r="M1856" s="9" t="str">
        <f t="shared" ref="M1856:M1919" si="305">IF(OR(D1856&gt;0, E1856&gt;0), D1856*14+E1856,"")</f>
        <v/>
      </c>
      <c r="N1856" s="9" t="str" cm="1">
        <f t="array" aca="1" ref="N1856" ca="1">LEFT(L1856, IF(ISNUMBER(SUBSTITUTE(_xludf.MID(L1856, 2, 1), ".", ",")), 1, 2))</f>
        <v/>
      </c>
      <c r="O1856" s="19" t="str">
        <f t="shared" ca="1" si="302"/>
        <v/>
      </c>
      <c r="P1856" s="9" t="str">
        <f t="shared" ca="1" si="303"/>
        <v/>
      </c>
      <c r="Q1856" s="9" t="str">
        <f t="shared" ca="1" si="304"/>
        <v/>
      </c>
      <c r="R1856" s="9" t="str">
        <f t="shared" ref="R1856:R1919" si="306">IF(ISBLANK(C1856),"",P1856&amp;Q1856)</f>
        <v/>
      </c>
      <c r="S1856" t="str" cm="1">
        <f t="array" ref="S1856">IF(ISBLANK(C1856),"",IFERROR(INDEX(ListeSeries!$A$2:$A$1045, MATCH(1, (DatasScan!G1856=ListeSeries!$B$2:$B$1045) * (DatasScan!H1856&gt;=ListeSeries!$D$2:$D$1045) * (DatasScan!H1856&lt;=ListeSeries!$E$2:$E$1045), 0)), "no match"))</f>
        <v/>
      </c>
      <c r="T1856" s="7" t="str" cm="1">
        <f t="array" ref="T1856">IF(ISBLANK(C1856),"",IFERROR(INDEX(ListeSeries!$C$2:$C$1045, MATCH(1, (DatasScan!G1856=ListeSeries!$B$2:$B$1045) * (DatasScan!H1856&gt;=ListeSeries!$D$2:$D$1045) * (DatasScan!H1856&lt;=ListeSeries!$E$2:$E$1045), 0)), "no match"))</f>
        <v/>
      </c>
      <c r="U1856" s="11" t="str" cm="1">
        <f t="array" ref="U1856">IF(ISBLANK(C1856),"",IFERROR(INDEX(ListeSeries!$F$2:$F$1045, MATCH(1, (DatasScan!G1856=ListeSeries!$B$2:$B$1045) * (DatasScan!H1856&gt;=ListeSeries!$D$2:$D$1045) * (DatasScan!H1856&lt;=ListeSeries!$E$2:$E$1045), 0)), "no match"))</f>
        <v/>
      </c>
    </row>
    <row r="1857" spans="1:21" x14ac:dyDescent="0.25">
      <c r="A1857" s="6" t="str">
        <f t="shared" ref="A1857:A1920" si="307">IF(B1857="CHF","CHF",IF(B1857="CHF 2","CHF hangar",LEFT(B1857,1)))</f>
        <v/>
      </c>
      <c r="B1857" s="272"/>
      <c r="F1857" s="7" t="str">
        <f t="shared" si="301"/>
        <v/>
      </c>
      <c r="G1857" s="21" t="str">
        <f>IF(ISBLANK(C1857),"",_xlfn.XLOOKUP(_xlfn.XLOOKUP(VALUE(LEFT(C1857,4)),Souches!$B$2:$B$15000,Souches!$E$2:$E$15000),Varietes!$B$2:$B$500,Varietes!$C$2:$C$500))</f>
        <v/>
      </c>
      <c r="H1857" s="19" t="str">
        <f>IF(ISBLANK(C1857),"",_xlfn.XLOOKUP(VALUE(LEFT(C1857,4)),Souches!$B$2:$B$15000,Souches!$D$2:$D$15000))</f>
        <v/>
      </c>
      <c r="I1857" s="10" t="str">
        <f t="shared" si="299"/>
        <v/>
      </c>
      <c r="J1857" s="19" t="str">
        <f>IF(I1857="","",INT(('ObjProd (2)'!$C$25-I1857)/7 * (ABS('ObjProd (2)'!$C$25-I1857)&gt;=7)))</f>
        <v/>
      </c>
      <c r="K1857" s="10" t="str">
        <f>IF(I1857="","",
IF(AND(DATEDIF(I1857,'ObjProd (2)'!$C$25,"y")=0,DATEDIF(I1857,'ObjProd (2)'!$C$25,"ym")=0,
   INT(('ObjProd (2)'!$C$25-EDATE(I1857,DATEDIF(I1857,'ObjProd (2)'!$C$25,"y")*12+DATEDIF(I1857,'ObjProd (2)'!$C$25,"ym")))/7)=0),
   "&lt; 1 sem.",
   IF(DATEDIF(I1857,'ObjProd (2)'!$C$25,"y")&gt;0,DATEDIF(I1857,'ObjProd (2)'!$C$25,"y") &amp; " " &amp; IF(DATEDIF(I1857,'ObjProd (2)'!$C$25,"y")=1,"an ","ans "),"") &amp;
   IF(DATEDIF(I1857,'ObjProd (2)'!$C$25,"ym")&gt;0,DATEDIF(I1857,'ObjProd (2)'!$C$25,"ym") &amp; " mois ", "") &amp;
   IF(INT(('ObjProd (2)'!$C$25-EDATE(I1857,DATEDIF(I1857,'ObjProd (2)'!$C$25,"y")*12+DATEDIF(I1857,'ObjProd (2)'!$C$25,"ym")))/7)&gt;0,
      INT(('ObjProd (2)'!$C$25-EDATE(I1857,DATEDIF(I1857,'ObjProd (2)'!$C$25,"y")*12+DATEDIF(I1857,'ObjProd (2)'!$C$25,"ym")))/7) &amp; " sem.",
      "")
)
)</f>
        <v/>
      </c>
      <c r="L1857" s="11" t="str">
        <f t="shared" si="300"/>
        <v/>
      </c>
      <c r="M1857" s="9" t="str">
        <f t="shared" si="305"/>
        <v/>
      </c>
      <c r="N1857" s="9" t="str" cm="1">
        <f t="array" aca="1" ref="N1857" ca="1">LEFT(L1857, IF(ISNUMBER(SUBSTITUTE(_xludf.MID(L1857, 2, 1), ".", ",")), 1, 2))</f>
        <v/>
      </c>
      <c r="O1857" s="19" t="str">
        <f t="shared" ca="1" si="302"/>
        <v/>
      </c>
      <c r="P1857" s="9" t="str">
        <f t="shared" ca="1" si="303"/>
        <v/>
      </c>
      <c r="Q1857" s="9" t="str">
        <f t="shared" ca="1" si="304"/>
        <v/>
      </c>
      <c r="R1857" s="9" t="str">
        <f t="shared" si="306"/>
        <v/>
      </c>
      <c r="S1857" t="str" cm="1">
        <f t="array" ref="S1857">IF(ISBLANK(C1857),"",IFERROR(INDEX(ListeSeries!$A$2:$A$1045, MATCH(1, (DatasScan!G1857=ListeSeries!$B$2:$B$1045) * (DatasScan!H1857&gt;=ListeSeries!$D$2:$D$1045) * (DatasScan!H1857&lt;=ListeSeries!$E$2:$E$1045), 0)), "no match"))</f>
        <v/>
      </c>
      <c r="T1857" s="7" t="str" cm="1">
        <f t="array" ref="T1857">IF(ISBLANK(C1857),"",IFERROR(INDEX(ListeSeries!$C$2:$C$1045, MATCH(1, (DatasScan!G1857=ListeSeries!$B$2:$B$1045) * (DatasScan!H1857&gt;=ListeSeries!$D$2:$D$1045) * (DatasScan!H1857&lt;=ListeSeries!$E$2:$E$1045), 0)), "no match"))</f>
        <v/>
      </c>
      <c r="U1857" s="11" t="str" cm="1">
        <f t="array" ref="U1857">IF(ISBLANK(C1857),"",IFERROR(INDEX(ListeSeries!$F$2:$F$1045, MATCH(1, (DatasScan!G1857=ListeSeries!$B$2:$B$1045) * (DatasScan!H1857&gt;=ListeSeries!$D$2:$D$1045) * (DatasScan!H1857&lt;=ListeSeries!$E$2:$E$1045), 0)), "no match"))</f>
        <v/>
      </c>
    </row>
    <row r="1858" spans="1:21" x14ac:dyDescent="0.25">
      <c r="A1858" s="6" t="str">
        <f t="shared" si="307"/>
        <v/>
      </c>
      <c r="B1858" s="272"/>
      <c r="F1858" s="7" t="str">
        <f t="shared" si="301"/>
        <v/>
      </c>
      <c r="G1858" s="21" t="str">
        <f>IF(ISBLANK(C1858),"",_xlfn.XLOOKUP(_xlfn.XLOOKUP(VALUE(LEFT(C1858,4)),Souches!$B$2:$B$15000,Souches!$E$2:$E$15000),Varietes!$B$2:$B$500,Varietes!$C$2:$C$500))</f>
        <v/>
      </c>
      <c r="H1858" s="19" t="str">
        <f>IF(ISBLANK(C1858),"",_xlfn.XLOOKUP(VALUE(LEFT(C1858,4)),Souches!$B$2:$B$15000,Souches!$D$2:$D$15000))</f>
        <v/>
      </c>
      <c r="I1858" s="10" t="str">
        <f t="shared" ref="I1858:I1921" si="308">IF(ISBLANK(C1858),"",DATE(MID(C1858,5,4),MID(C1858,9,2),MID(C1858,11,2)))</f>
        <v/>
      </c>
      <c r="J1858" s="19" t="str">
        <f>IF(I1858="","",INT(('ObjProd (2)'!$C$25-I1858)/7 * (ABS('ObjProd (2)'!$C$25-I1858)&gt;=7)))</f>
        <v/>
      </c>
      <c r="K1858" s="10" t="str">
        <f>IF(I1858="","",
IF(AND(DATEDIF(I1858,'ObjProd (2)'!$C$25,"y")=0,DATEDIF(I1858,'ObjProd (2)'!$C$25,"ym")=0,
   INT(('ObjProd (2)'!$C$25-EDATE(I1858,DATEDIF(I1858,'ObjProd (2)'!$C$25,"y")*12+DATEDIF(I1858,'ObjProd (2)'!$C$25,"ym")))/7)=0),
   "&lt; 1 sem.",
   IF(DATEDIF(I1858,'ObjProd (2)'!$C$25,"y")&gt;0,DATEDIF(I1858,'ObjProd (2)'!$C$25,"y") &amp; " " &amp; IF(DATEDIF(I1858,'ObjProd (2)'!$C$25,"y")=1,"an ","ans "),"") &amp;
   IF(DATEDIF(I1858,'ObjProd (2)'!$C$25,"ym")&gt;0,DATEDIF(I1858,'ObjProd (2)'!$C$25,"ym") &amp; " mois ", "") &amp;
   IF(INT(('ObjProd (2)'!$C$25-EDATE(I1858,DATEDIF(I1858,'ObjProd (2)'!$C$25,"y")*12+DATEDIF(I1858,'ObjProd (2)'!$C$25,"ym")))/7)&gt;0,
      INT(('ObjProd (2)'!$C$25-EDATE(I1858,DATEDIF(I1858,'ObjProd (2)'!$C$25,"y")*12+DATEDIF(I1858,'ObjProd (2)'!$C$25,"ym")))/7) &amp; " sem.",
      "")
)
)</f>
        <v/>
      </c>
      <c r="L1858" s="11" t="str">
        <f t="shared" ref="L1858:L1921" si="309">IF(ISBLANK(C1858),"",MID(C1858,13,4))</f>
        <v/>
      </c>
      <c r="M1858" s="9" t="str">
        <f t="shared" si="305"/>
        <v/>
      </c>
      <c r="N1858" s="9" t="str" cm="1">
        <f t="array" aca="1" ref="N1858" ca="1">LEFT(L1858, IF(ISNUMBER(SUBSTITUTE(_xludf.MID(L1858, 2, 1), ".", ",")), 1, 2))</f>
        <v/>
      </c>
      <c r="O1858" s="19" t="str">
        <f t="shared" ca="1" si="302"/>
        <v/>
      </c>
      <c r="P1858" s="9" t="str">
        <f t="shared" ca="1" si="303"/>
        <v/>
      </c>
      <c r="Q1858" s="9" t="str">
        <f t="shared" ca="1" si="304"/>
        <v/>
      </c>
      <c r="R1858" s="9" t="str">
        <f t="shared" si="306"/>
        <v/>
      </c>
      <c r="S1858" t="str" cm="1">
        <f t="array" ref="S1858">IF(ISBLANK(C1858),"",IFERROR(INDEX(ListeSeries!$A$2:$A$1045, MATCH(1, (DatasScan!G1858=ListeSeries!$B$2:$B$1045) * (DatasScan!H1858&gt;=ListeSeries!$D$2:$D$1045) * (DatasScan!H1858&lt;=ListeSeries!$E$2:$E$1045), 0)), "no match"))</f>
        <v/>
      </c>
      <c r="T1858" s="7" t="str" cm="1">
        <f t="array" ref="T1858">IF(ISBLANK(C1858),"",IFERROR(INDEX(ListeSeries!$C$2:$C$1045, MATCH(1, (DatasScan!G1858=ListeSeries!$B$2:$B$1045) * (DatasScan!H1858&gt;=ListeSeries!$D$2:$D$1045) * (DatasScan!H1858&lt;=ListeSeries!$E$2:$E$1045), 0)), "no match"))</f>
        <v/>
      </c>
      <c r="U1858" s="11" t="str" cm="1">
        <f t="array" ref="U1858">IF(ISBLANK(C1858),"",IFERROR(INDEX(ListeSeries!$F$2:$F$1045, MATCH(1, (DatasScan!G1858=ListeSeries!$B$2:$B$1045) * (DatasScan!H1858&gt;=ListeSeries!$D$2:$D$1045) * (DatasScan!H1858&lt;=ListeSeries!$E$2:$E$1045), 0)), "no match"))</f>
        <v/>
      </c>
    </row>
    <row r="1859" spans="1:21" x14ac:dyDescent="0.25">
      <c r="A1859" s="6" t="str">
        <f t="shared" si="307"/>
        <v/>
      </c>
      <c r="B1859" s="272"/>
      <c r="F1859" s="7" t="str">
        <f t="shared" si="301"/>
        <v/>
      </c>
      <c r="G1859" s="21" t="str">
        <f>IF(ISBLANK(C1859),"",_xlfn.XLOOKUP(_xlfn.XLOOKUP(VALUE(LEFT(C1859,4)),Souches!$B$2:$B$15000,Souches!$E$2:$E$15000),Varietes!$B$2:$B$500,Varietes!$C$2:$C$500))</f>
        <v/>
      </c>
      <c r="H1859" s="19" t="str">
        <f>IF(ISBLANK(C1859),"",_xlfn.XLOOKUP(VALUE(LEFT(C1859,4)),Souches!$B$2:$B$15000,Souches!$D$2:$D$15000))</f>
        <v/>
      </c>
      <c r="I1859" s="10" t="str">
        <f t="shared" si="308"/>
        <v/>
      </c>
      <c r="J1859" s="19" t="str">
        <f>IF(I1859="","",INT(('ObjProd (2)'!$C$25-I1859)/7 * (ABS('ObjProd (2)'!$C$25-I1859)&gt;=7)))</f>
        <v/>
      </c>
      <c r="K1859" s="10" t="str">
        <f>IF(I1859="","",
IF(AND(DATEDIF(I1859,'ObjProd (2)'!$C$25,"y")=0,DATEDIF(I1859,'ObjProd (2)'!$C$25,"ym")=0,
   INT(('ObjProd (2)'!$C$25-EDATE(I1859,DATEDIF(I1859,'ObjProd (2)'!$C$25,"y")*12+DATEDIF(I1859,'ObjProd (2)'!$C$25,"ym")))/7)=0),
   "&lt; 1 sem.",
   IF(DATEDIF(I1859,'ObjProd (2)'!$C$25,"y")&gt;0,DATEDIF(I1859,'ObjProd (2)'!$C$25,"y") &amp; " " &amp; IF(DATEDIF(I1859,'ObjProd (2)'!$C$25,"y")=1,"an ","ans "),"") &amp;
   IF(DATEDIF(I1859,'ObjProd (2)'!$C$25,"ym")&gt;0,DATEDIF(I1859,'ObjProd (2)'!$C$25,"ym") &amp; " mois ", "") &amp;
   IF(INT(('ObjProd (2)'!$C$25-EDATE(I1859,DATEDIF(I1859,'ObjProd (2)'!$C$25,"y")*12+DATEDIF(I1859,'ObjProd (2)'!$C$25,"ym")))/7)&gt;0,
      INT(('ObjProd (2)'!$C$25-EDATE(I1859,DATEDIF(I1859,'ObjProd (2)'!$C$25,"y")*12+DATEDIF(I1859,'ObjProd (2)'!$C$25,"ym")))/7) &amp; " sem.",
      "")
)
)</f>
        <v/>
      </c>
      <c r="L1859" s="11" t="str">
        <f t="shared" si="309"/>
        <v/>
      </c>
      <c r="M1859" s="9" t="str">
        <f t="shared" si="305"/>
        <v/>
      </c>
      <c r="N1859" s="9" t="str" cm="1">
        <f t="array" aca="1" ref="N1859" ca="1">LEFT(L1859, IF(ISNUMBER(SUBSTITUTE(_xludf.MID(L1859, 2, 1), ".", ",")), 1, 2))</f>
        <v/>
      </c>
      <c r="O1859" s="19" t="str">
        <f t="shared" ca="1" si="302"/>
        <v/>
      </c>
      <c r="P1859" s="9" t="str">
        <f t="shared" ca="1" si="303"/>
        <v/>
      </c>
      <c r="Q1859" s="9" t="str">
        <f t="shared" ca="1" si="304"/>
        <v/>
      </c>
      <c r="R1859" s="9" t="str">
        <f t="shared" si="306"/>
        <v/>
      </c>
      <c r="S1859" t="str" cm="1">
        <f t="array" ref="S1859">IF(ISBLANK(C1859),"",IFERROR(INDEX(ListeSeries!$A$2:$A$1045, MATCH(1, (DatasScan!G1859=ListeSeries!$B$2:$B$1045) * (DatasScan!H1859&gt;=ListeSeries!$D$2:$D$1045) * (DatasScan!H1859&lt;=ListeSeries!$E$2:$E$1045), 0)), "no match"))</f>
        <v/>
      </c>
      <c r="T1859" s="7" t="str" cm="1">
        <f t="array" ref="T1859">IF(ISBLANK(C1859),"",IFERROR(INDEX(ListeSeries!$C$2:$C$1045, MATCH(1, (DatasScan!G1859=ListeSeries!$B$2:$B$1045) * (DatasScan!H1859&gt;=ListeSeries!$D$2:$D$1045) * (DatasScan!H1859&lt;=ListeSeries!$E$2:$E$1045), 0)), "no match"))</f>
        <v/>
      </c>
      <c r="U1859" s="11" t="str" cm="1">
        <f t="array" ref="U1859">IF(ISBLANK(C1859),"",IFERROR(INDEX(ListeSeries!$F$2:$F$1045, MATCH(1, (DatasScan!G1859=ListeSeries!$B$2:$B$1045) * (DatasScan!H1859&gt;=ListeSeries!$D$2:$D$1045) * (DatasScan!H1859&lt;=ListeSeries!$E$2:$E$1045), 0)), "no match"))</f>
        <v/>
      </c>
    </row>
    <row r="1860" spans="1:21" x14ac:dyDescent="0.25">
      <c r="A1860" s="6" t="str">
        <f t="shared" si="307"/>
        <v/>
      </c>
      <c r="B1860" s="272"/>
      <c r="F1860" s="7" t="str">
        <f t="shared" si="301"/>
        <v/>
      </c>
      <c r="G1860" s="21" t="str">
        <f>IF(ISBLANK(C1860),"",_xlfn.XLOOKUP(_xlfn.XLOOKUP(VALUE(LEFT(C1860,4)),Souches!$B$2:$B$15000,Souches!$E$2:$E$15000),Varietes!$B$2:$B$500,Varietes!$C$2:$C$500))</f>
        <v/>
      </c>
      <c r="H1860" s="19" t="str">
        <f>IF(ISBLANK(C1860),"",_xlfn.XLOOKUP(VALUE(LEFT(C1860,4)),Souches!$B$2:$B$15000,Souches!$D$2:$D$15000))</f>
        <v/>
      </c>
      <c r="I1860" s="10" t="str">
        <f t="shared" si="308"/>
        <v/>
      </c>
      <c r="J1860" s="19" t="str">
        <f>IF(I1860="","",INT(('ObjProd (2)'!$C$25-I1860)/7 * (ABS('ObjProd (2)'!$C$25-I1860)&gt;=7)))</f>
        <v/>
      </c>
      <c r="K1860" s="10" t="str">
        <f>IF(I1860="","",
IF(AND(DATEDIF(I1860,'ObjProd (2)'!$C$25,"y")=0,DATEDIF(I1860,'ObjProd (2)'!$C$25,"ym")=0,
   INT(('ObjProd (2)'!$C$25-EDATE(I1860,DATEDIF(I1860,'ObjProd (2)'!$C$25,"y")*12+DATEDIF(I1860,'ObjProd (2)'!$C$25,"ym")))/7)=0),
   "&lt; 1 sem.",
   IF(DATEDIF(I1860,'ObjProd (2)'!$C$25,"y")&gt;0,DATEDIF(I1860,'ObjProd (2)'!$C$25,"y") &amp; " " &amp; IF(DATEDIF(I1860,'ObjProd (2)'!$C$25,"y")=1,"an ","ans "),"") &amp;
   IF(DATEDIF(I1860,'ObjProd (2)'!$C$25,"ym")&gt;0,DATEDIF(I1860,'ObjProd (2)'!$C$25,"ym") &amp; " mois ", "") &amp;
   IF(INT(('ObjProd (2)'!$C$25-EDATE(I1860,DATEDIF(I1860,'ObjProd (2)'!$C$25,"y")*12+DATEDIF(I1860,'ObjProd (2)'!$C$25,"ym")))/7)&gt;0,
      INT(('ObjProd (2)'!$C$25-EDATE(I1860,DATEDIF(I1860,'ObjProd (2)'!$C$25,"y")*12+DATEDIF(I1860,'ObjProd (2)'!$C$25,"ym")))/7) &amp; " sem.",
      "")
)
)</f>
        <v/>
      </c>
      <c r="L1860" s="11" t="str">
        <f t="shared" si="309"/>
        <v/>
      </c>
      <c r="M1860" s="9" t="str">
        <f t="shared" si="305"/>
        <v/>
      </c>
      <c r="N1860" s="9" t="str" cm="1">
        <f t="array" aca="1" ref="N1860" ca="1">LEFT(L1860, IF(ISNUMBER(SUBSTITUTE(_xludf.MID(L1860, 2, 1), ".", ",")), 1, 2))</f>
        <v/>
      </c>
      <c r="O1860" s="19" t="str">
        <f t="shared" ca="1" si="302"/>
        <v/>
      </c>
      <c r="P1860" s="9" t="str">
        <f t="shared" ca="1" si="303"/>
        <v/>
      </c>
      <c r="Q1860" s="9" t="str">
        <f t="shared" ca="1" si="304"/>
        <v/>
      </c>
      <c r="R1860" s="9" t="str">
        <f t="shared" si="306"/>
        <v/>
      </c>
      <c r="S1860" t="str" cm="1">
        <f t="array" ref="S1860">IF(ISBLANK(C1860),"",IFERROR(INDEX(ListeSeries!$A$2:$A$1045, MATCH(1, (DatasScan!G1860=ListeSeries!$B$2:$B$1045) * (DatasScan!H1860&gt;=ListeSeries!$D$2:$D$1045) * (DatasScan!H1860&lt;=ListeSeries!$E$2:$E$1045), 0)), "no match"))</f>
        <v/>
      </c>
      <c r="T1860" s="7" t="str" cm="1">
        <f t="array" ref="T1860">IF(ISBLANK(C1860),"",IFERROR(INDEX(ListeSeries!$C$2:$C$1045, MATCH(1, (DatasScan!G1860=ListeSeries!$B$2:$B$1045) * (DatasScan!H1860&gt;=ListeSeries!$D$2:$D$1045) * (DatasScan!H1860&lt;=ListeSeries!$E$2:$E$1045), 0)), "no match"))</f>
        <v/>
      </c>
      <c r="U1860" s="11" t="str" cm="1">
        <f t="array" ref="U1860">IF(ISBLANK(C1860),"",IFERROR(INDEX(ListeSeries!$F$2:$F$1045, MATCH(1, (DatasScan!G1860=ListeSeries!$B$2:$B$1045) * (DatasScan!H1860&gt;=ListeSeries!$D$2:$D$1045) * (DatasScan!H1860&lt;=ListeSeries!$E$2:$E$1045), 0)), "no match"))</f>
        <v/>
      </c>
    </row>
    <row r="1861" spans="1:21" x14ac:dyDescent="0.25">
      <c r="A1861" s="6" t="str">
        <f t="shared" si="307"/>
        <v/>
      </c>
      <c r="B1861" s="272"/>
      <c r="F1861" s="7" t="str">
        <f t="shared" si="301"/>
        <v/>
      </c>
      <c r="G1861" s="21" t="str">
        <f>IF(ISBLANK(C1861),"",_xlfn.XLOOKUP(_xlfn.XLOOKUP(VALUE(LEFT(C1861,4)),Souches!$B$2:$B$15000,Souches!$E$2:$E$15000),Varietes!$B$2:$B$500,Varietes!$C$2:$C$500))</f>
        <v/>
      </c>
      <c r="H1861" s="19" t="str">
        <f>IF(ISBLANK(C1861),"",_xlfn.XLOOKUP(VALUE(LEFT(C1861,4)),Souches!$B$2:$B$15000,Souches!$D$2:$D$15000))</f>
        <v/>
      </c>
      <c r="I1861" s="10" t="str">
        <f t="shared" si="308"/>
        <v/>
      </c>
      <c r="J1861" s="19" t="str">
        <f>IF(I1861="","",INT(('ObjProd (2)'!$C$25-I1861)/7 * (ABS('ObjProd (2)'!$C$25-I1861)&gt;=7)))</f>
        <v/>
      </c>
      <c r="K1861" s="10" t="str">
        <f>IF(I1861="","",
IF(AND(DATEDIF(I1861,'ObjProd (2)'!$C$25,"y")=0,DATEDIF(I1861,'ObjProd (2)'!$C$25,"ym")=0,
   INT(('ObjProd (2)'!$C$25-EDATE(I1861,DATEDIF(I1861,'ObjProd (2)'!$C$25,"y")*12+DATEDIF(I1861,'ObjProd (2)'!$C$25,"ym")))/7)=0),
   "&lt; 1 sem.",
   IF(DATEDIF(I1861,'ObjProd (2)'!$C$25,"y")&gt;0,DATEDIF(I1861,'ObjProd (2)'!$C$25,"y") &amp; " " &amp; IF(DATEDIF(I1861,'ObjProd (2)'!$C$25,"y")=1,"an ","ans "),"") &amp;
   IF(DATEDIF(I1861,'ObjProd (2)'!$C$25,"ym")&gt;0,DATEDIF(I1861,'ObjProd (2)'!$C$25,"ym") &amp; " mois ", "") &amp;
   IF(INT(('ObjProd (2)'!$C$25-EDATE(I1861,DATEDIF(I1861,'ObjProd (2)'!$C$25,"y")*12+DATEDIF(I1861,'ObjProd (2)'!$C$25,"ym")))/7)&gt;0,
      INT(('ObjProd (2)'!$C$25-EDATE(I1861,DATEDIF(I1861,'ObjProd (2)'!$C$25,"y")*12+DATEDIF(I1861,'ObjProd (2)'!$C$25,"ym")))/7) &amp; " sem.",
      "")
)
)</f>
        <v/>
      </c>
      <c r="L1861" s="11" t="str">
        <f t="shared" si="309"/>
        <v/>
      </c>
      <c r="M1861" s="9" t="str">
        <f t="shared" si="305"/>
        <v/>
      </c>
      <c r="N1861" s="9" t="str" cm="1">
        <f t="array" aca="1" ref="N1861" ca="1">LEFT(L1861, IF(ISNUMBER(SUBSTITUTE(_xludf.MID(L1861, 2, 1), ".", ",")), 1, 2))</f>
        <v/>
      </c>
      <c r="O1861" s="19" t="str">
        <f t="shared" ca="1" si="302"/>
        <v/>
      </c>
      <c r="P1861" s="9" t="str">
        <f t="shared" ca="1" si="303"/>
        <v/>
      </c>
      <c r="Q1861" s="9" t="str">
        <f t="shared" ca="1" si="304"/>
        <v/>
      </c>
      <c r="R1861" s="9" t="str">
        <f t="shared" si="306"/>
        <v/>
      </c>
      <c r="S1861" t="str" cm="1">
        <f t="array" ref="S1861">IF(ISBLANK(C1861),"",IFERROR(INDEX(ListeSeries!$A$2:$A$1045, MATCH(1, (DatasScan!G1861=ListeSeries!$B$2:$B$1045) * (DatasScan!H1861&gt;=ListeSeries!$D$2:$D$1045) * (DatasScan!H1861&lt;=ListeSeries!$E$2:$E$1045), 0)), "no match"))</f>
        <v/>
      </c>
      <c r="T1861" s="7" t="str" cm="1">
        <f t="array" ref="T1861">IF(ISBLANK(C1861),"",IFERROR(INDEX(ListeSeries!$C$2:$C$1045, MATCH(1, (DatasScan!G1861=ListeSeries!$B$2:$B$1045) * (DatasScan!H1861&gt;=ListeSeries!$D$2:$D$1045) * (DatasScan!H1861&lt;=ListeSeries!$E$2:$E$1045), 0)), "no match"))</f>
        <v/>
      </c>
      <c r="U1861" s="11" t="str" cm="1">
        <f t="array" ref="U1861">IF(ISBLANK(C1861),"",IFERROR(INDEX(ListeSeries!$F$2:$F$1045, MATCH(1, (DatasScan!G1861=ListeSeries!$B$2:$B$1045) * (DatasScan!H1861&gt;=ListeSeries!$D$2:$D$1045) * (DatasScan!H1861&lt;=ListeSeries!$E$2:$E$1045), 0)), "no match"))</f>
        <v/>
      </c>
    </row>
    <row r="1862" spans="1:21" x14ac:dyDescent="0.25">
      <c r="A1862" s="6" t="str">
        <f t="shared" si="307"/>
        <v/>
      </c>
      <c r="B1862" s="272"/>
      <c r="F1862" s="7" t="str">
        <f t="shared" si="301"/>
        <v/>
      </c>
      <c r="G1862" s="21" t="str">
        <f>IF(ISBLANK(C1862),"",_xlfn.XLOOKUP(_xlfn.XLOOKUP(VALUE(LEFT(C1862,4)),Souches!$B$2:$B$15000,Souches!$E$2:$E$15000),Varietes!$B$2:$B$500,Varietes!$C$2:$C$500))</f>
        <v/>
      </c>
      <c r="H1862" s="19" t="str">
        <f>IF(ISBLANK(C1862),"",_xlfn.XLOOKUP(VALUE(LEFT(C1862,4)),Souches!$B$2:$B$15000,Souches!$D$2:$D$15000))</f>
        <v/>
      </c>
      <c r="I1862" s="10" t="str">
        <f t="shared" si="308"/>
        <v/>
      </c>
      <c r="J1862" s="19" t="str">
        <f>IF(I1862="","",INT(('ObjProd (2)'!$C$25-I1862)/7 * (ABS('ObjProd (2)'!$C$25-I1862)&gt;=7)))</f>
        <v/>
      </c>
      <c r="K1862" s="10" t="str">
        <f>IF(I1862="","",
IF(AND(DATEDIF(I1862,'ObjProd (2)'!$C$25,"y")=0,DATEDIF(I1862,'ObjProd (2)'!$C$25,"ym")=0,
   INT(('ObjProd (2)'!$C$25-EDATE(I1862,DATEDIF(I1862,'ObjProd (2)'!$C$25,"y")*12+DATEDIF(I1862,'ObjProd (2)'!$C$25,"ym")))/7)=0),
   "&lt; 1 sem.",
   IF(DATEDIF(I1862,'ObjProd (2)'!$C$25,"y")&gt;0,DATEDIF(I1862,'ObjProd (2)'!$C$25,"y") &amp; " " &amp; IF(DATEDIF(I1862,'ObjProd (2)'!$C$25,"y")=1,"an ","ans "),"") &amp;
   IF(DATEDIF(I1862,'ObjProd (2)'!$C$25,"ym")&gt;0,DATEDIF(I1862,'ObjProd (2)'!$C$25,"ym") &amp; " mois ", "") &amp;
   IF(INT(('ObjProd (2)'!$C$25-EDATE(I1862,DATEDIF(I1862,'ObjProd (2)'!$C$25,"y")*12+DATEDIF(I1862,'ObjProd (2)'!$C$25,"ym")))/7)&gt;0,
      INT(('ObjProd (2)'!$C$25-EDATE(I1862,DATEDIF(I1862,'ObjProd (2)'!$C$25,"y")*12+DATEDIF(I1862,'ObjProd (2)'!$C$25,"ym")))/7) &amp; " sem.",
      "")
)
)</f>
        <v/>
      </c>
      <c r="L1862" s="11" t="str">
        <f t="shared" si="309"/>
        <v/>
      </c>
      <c r="M1862" s="9" t="str">
        <f t="shared" si="305"/>
        <v/>
      </c>
      <c r="N1862" s="9" t="str" cm="1">
        <f t="array" aca="1" ref="N1862" ca="1">LEFT(L1862, IF(ISNUMBER(SUBSTITUTE(_xludf.MID(L1862, 2, 1), ".", ",")), 1, 2))</f>
        <v/>
      </c>
      <c r="O1862" s="19" t="str">
        <f t="shared" ca="1" si="302"/>
        <v/>
      </c>
      <c r="P1862" s="9" t="str">
        <f t="shared" ca="1" si="303"/>
        <v/>
      </c>
      <c r="Q1862" s="9" t="str">
        <f t="shared" ca="1" si="304"/>
        <v/>
      </c>
      <c r="R1862" s="9" t="str">
        <f t="shared" si="306"/>
        <v/>
      </c>
      <c r="S1862" t="str" cm="1">
        <f t="array" ref="S1862">IF(ISBLANK(C1862),"",IFERROR(INDEX(ListeSeries!$A$2:$A$1045, MATCH(1, (DatasScan!G1862=ListeSeries!$B$2:$B$1045) * (DatasScan!H1862&gt;=ListeSeries!$D$2:$D$1045) * (DatasScan!H1862&lt;=ListeSeries!$E$2:$E$1045), 0)), "no match"))</f>
        <v/>
      </c>
      <c r="T1862" s="7" t="str" cm="1">
        <f t="array" ref="T1862">IF(ISBLANK(C1862),"",IFERROR(INDEX(ListeSeries!$C$2:$C$1045, MATCH(1, (DatasScan!G1862=ListeSeries!$B$2:$B$1045) * (DatasScan!H1862&gt;=ListeSeries!$D$2:$D$1045) * (DatasScan!H1862&lt;=ListeSeries!$E$2:$E$1045), 0)), "no match"))</f>
        <v/>
      </c>
      <c r="U1862" s="11" t="str" cm="1">
        <f t="array" ref="U1862">IF(ISBLANK(C1862),"",IFERROR(INDEX(ListeSeries!$F$2:$F$1045, MATCH(1, (DatasScan!G1862=ListeSeries!$B$2:$B$1045) * (DatasScan!H1862&gt;=ListeSeries!$D$2:$D$1045) * (DatasScan!H1862&lt;=ListeSeries!$E$2:$E$1045), 0)), "no match"))</f>
        <v/>
      </c>
    </row>
    <row r="1863" spans="1:21" x14ac:dyDescent="0.25">
      <c r="A1863" s="6" t="str">
        <f t="shared" si="307"/>
        <v/>
      </c>
      <c r="B1863" s="272"/>
      <c r="F1863" s="7" t="str">
        <f t="shared" si="301"/>
        <v/>
      </c>
      <c r="G1863" s="21" t="str">
        <f>IF(ISBLANK(C1863),"",_xlfn.XLOOKUP(_xlfn.XLOOKUP(VALUE(LEFT(C1863,4)),Souches!$B$2:$B$15000,Souches!$E$2:$E$15000),Varietes!$B$2:$B$500,Varietes!$C$2:$C$500))</f>
        <v/>
      </c>
      <c r="H1863" s="19" t="str">
        <f>IF(ISBLANK(C1863),"",_xlfn.XLOOKUP(VALUE(LEFT(C1863,4)),Souches!$B$2:$B$15000,Souches!$D$2:$D$15000))</f>
        <v/>
      </c>
      <c r="I1863" s="10" t="str">
        <f t="shared" si="308"/>
        <v/>
      </c>
      <c r="J1863" s="19" t="str">
        <f>IF(I1863="","",INT(('ObjProd (2)'!$C$25-I1863)/7 * (ABS('ObjProd (2)'!$C$25-I1863)&gt;=7)))</f>
        <v/>
      </c>
      <c r="K1863" s="10" t="str">
        <f>IF(I1863="","",
IF(AND(DATEDIF(I1863,'ObjProd (2)'!$C$25,"y")=0,DATEDIF(I1863,'ObjProd (2)'!$C$25,"ym")=0,
   INT(('ObjProd (2)'!$C$25-EDATE(I1863,DATEDIF(I1863,'ObjProd (2)'!$C$25,"y")*12+DATEDIF(I1863,'ObjProd (2)'!$C$25,"ym")))/7)=0),
   "&lt; 1 sem.",
   IF(DATEDIF(I1863,'ObjProd (2)'!$C$25,"y")&gt;0,DATEDIF(I1863,'ObjProd (2)'!$C$25,"y") &amp; " " &amp; IF(DATEDIF(I1863,'ObjProd (2)'!$C$25,"y")=1,"an ","ans "),"") &amp;
   IF(DATEDIF(I1863,'ObjProd (2)'!$C$25,"ym")&gt;0,DATEDIF(I1863,'ObjProd (2)'!$C$25,"ym") &amp; " mois ", "") &amp;
   IF(INT(('ObjProd (2)'!$C$25-EDATE(I1863,DATEDIF(I1863,'ObjProd (2)'!$C$25,"y")*12+DATEDIF(I1863,'ObjProd (2)'!$C$25,"ym")))/7)&gt;0,
      INT(('ObjProd (2)'!$C$25-EDATE(I1863,DATEDIF(I1863,'ObjProd (2)'!$C$25,"y")*12+DATEDIF(I1863,'ObjProd (2)'!$C$25,"ym")))/7) &amp; " sem.",
      "")
)
)</f>
        <v/>
      </c>
      <c r="L1863" s="11" t="str">
        <f t="shared" si="309"/>
        <v/>
      </c>
      <c r="M1863" s="9" t="str">
        <f t="shared" si="305"/>
        <v/>
      </c>
      <c r="N1863" s="9" t="str" cm="1">
        <f t="array" aca="1" ref="N1863" ca="1">LEFT(L1863, IF(ISNUMBER(SUBSTITUTE(_xludf.MID(L1863, 2, 1), ".", ",")), 1, 2))</f>
        <v/>
      </c>
      <c r="O1863" s="19" t="str">
        <f t="shared" ca="1" si="302"/>
        <v/>
      </c>
      <c r="P1863" s="9" t="str">
        <f t="shared" ca="1" si="303"/>
        <v/>
      </c>
      <c r="Q1863" s="9" t="str">
        <f t="shared" ca="1" si="304"/>
        <v/>
      </c>
      <c r="R1863" s="9" t="str">
        <f t="shared" si="306"/>
        <v/>
      </c>
      <c r="S1863" t="str" cm="1">
        <f t="array" ref="S1863">IF(ISBLANK(C1863),"",IFERROR(INDEX(ListeSeries!$A$2:$A$1045, MATCH(1, (DatasScan!G1863=ListeSeries!$B$2:$B$1045) * (DatasScan!H1863&gt;=ListeSeries!$D$2:$D$1045) * (DatasScan!H1863&lt;=ListeSeries!$E$2:$E$1045), 0)), "no match"))</f>
        <v/>
      </c>
      <c r="T1863" s="7" t="str" cm="1">
        <f t="array" ref="T1863">IF(ISBLANK(C1863),"",IFERROR(INDEX(ListeSeries!$C$2:$C$1045, MATCH(1, (DatasScan!G1863=ListeSeries!$B$2:$B$1045) * (DatasScan!H1863&gt;=ListeSeries!$D$2:$D$1045) * (DatasScan!H1863&lt;=ListeSeries!$E$2:$E$1045), 0)), "no match"))</f>
        <v/>
      </c>
      <c r="U1863" s="11" t="str" cm="1">
        <f t="array" ref="U1863">IF(ISBLANK(C1863),"",IFERROR(INDEX(ListeSeries!$F$2:$F$1045, MATCH(1, (DatasScan!G1863=ListeSeries!$B$2:$B$1045) * (DatasScan!H1863&gt;=ListeSeries!$D$2:$D$1045) * (DatasScan!H1863&lt;=ListeSeries!$E$2:$E$1045), 0)), "no match"))</f>
        <v/>
      </c>
    </row>
    <row r="1864" spans="1:21" x14ac:dyDescent="0.25">
      <c r="A1864" s="6" t="str">
        <f t="shared" si="307"/>
        <v/>
      </c>
      <c r="B1864" s="272"/>
      <c r="F1864" s="7" t="str">
        <f t="shared" si="301"/>
        <v/>
      </c>
      <c r="G1864" s="21" t="str">
        <f>IF(ISBLANK(C1864),"",_xlfn.XLOOKUP(_xlfn.XLOOKUP(VALUE(LEFT(C1864,4)),Souches!$B$2:$B$15000,Souches!$E$2:$E$15000),Varietes!$B$2:$B$500,Varietes!$C$2:$C$500))</f>
        <v/>
      </c>
      <c r="H1864" s="19" t="str">
        <f>IF(ISBLANK(C1864),"",_xlfn.XLOOKUP(VALUE(LEFT(C1864,4)),Souches!$B$2:$B$15000,Souches!$D$2:$D$15000))</f>
        <v/>
      </c>
      <c r="I1864" s="10" t="str">
        <f t="shared" si="308"/>
        <v/>
      </c>
      <c r="J1864" s="19" t="str">
        <f>IF(I1864="","",INT(('ObjProd (2)'!$C$25-I1864)/7 * (ABS('ObjProd (2)'!$C$25-I1864)&gt;=7)))</f>
        <v/>
      </c>
      <c r="K1864" s="10" t="str">
        <f>IF(I1864="","",
IF(AND(DATEDIF(I1864,'ObjProd (2)'!$C$25,"y")=0,DATEDIF(I1864,'ObjProd (2)'!$C$25,"ym")=0,
   INT(('ObjProd (2)'!$C$25-EDATE(I1864,DATEDIF(I1864,'ObjProd (2)'!$C$25,"y")*12+DATEDIF(I1864,'ObjProd (2)'!$C$25,"ym")))/7)=0),
   "&lt; 1 sem.",
   IF(DATEDIF(I1864,'ObjProd (2)'!$C$25,"y")&gt;0,DATEDIF(I1864,'ObjProd (2)'!$C$25,"y") &amp; " " &amp; IF(DATEDIF(I1864,'ObjProd (2)'!$C$25,"y")=1,"an ","ans "),"") &amp;
   IF(DATEDIF(I1864,'ObjProd (2)'!$C$25,"ym")&gt;0,DATEDIF(I1864,'ObjProd (2)'!$C$25,"ym") &amp; " mois ", "") &amp;
   IF(INT(('ObjProd (2)'!$C$25-EDATE(I1864,DATEDIF(I1864,'ObjProd (2)'!$C$25,"y")*12+DATEDIF(I1864,'ObjProd (2)'!$C$25,"ym")))/7)&gt;0,
      INT(('ObjProd (2)'!$C$25-EDATE(I1864,DATEDIF(I1864,'ObjProd (2)'!$C$25,"y")*12+DATEDIF(I1864,'ObjProd (2)'!$C$25,"ym")))/7) &amp; " sem.",
      "")
)
)</f>
        <v/>
      </c>
      <c r="L1864" s="11" t="str">
        <f t="shared" si="309"/>
        <v/>
      </c>
      <c r="M1864" s="9" t="str">
        <f t="shared" si="305"/>
        <v/>
      </c>
      <c r="N1864" s="9" t="str" cm="1">
        <f t="array" aca="1" ref="N1864" ca="1">LEFT(L1864, IF(ISNUMBER(SUBSTITUTE(_xludf.MID(L1864, 2, 1), ".", ",")), 1, 2))</f>
        <v/>
      </c>
      <c r="O1864" s="19" t="str">
        <f t="shared" ca="1" si="302"/>
        <v/>
      </c>
      <c r="P1864" s="9" t="str">
        <f t="shared" ca="1" si="303"/>
        <v/>
      </c>
      <c r="Q1864" s="9" t="str">
        <f t="shared" ca="1" si="304"/>
        <v/>
      </c>
      <c r="R1864" s="9" t="str">
        <f t="shared" si="306"/>
        <v/>
      </c>
      <c r="S1864" t="str" cm="1">
        <f t="array" ref="S1864">IF(ISBLANK(C1864),"",IFERROR(INDEX(ListeSeries!$A$2:$A$1045, MATCH(1, (DatasScan!G1864=ListeSeries!$B$2:$B$1045) * (DatasScan!H1864&gt;=ListeSeries!$D$2:$D$1045) * (DatasScan!H1864&lt;=ListeSeries!$E$2:$E$1045), 0)), "no match"))</f>
        <v/>
      </c>
      <c r="T1864" s="7" t="str" cm="1">
        <f t="array" ref="T1864">IF(ISBLANK(C1864),"",IFERROR(INDEX(ListeSeries!$C$2:$C$1045, MATCH(1, (DatasScan!G1864=ListeSeries!$B$2:$B$1045) * (DatasScan!H1864&gt;=ListeSeries!$D$2:$D$1045) * (DatasScan!H1864&lt;=ListeSeries!$E$2:$E$1045), 0)), "no match"))</f>
        <v/>
      </c>
      <c r="U1864" s="11" t="str" cm="1">
        <f t="array" ref="U1864">IF(ISBLANK(C1864),"",IFERROR(INDEX(ListeSeries!$F$2:$F$1045, MATCH(1, (DatasScan!G1864=ListeSeries!$B$2:$B$1045) * (DatasScan!H1864&gt;=ListeSeries!$D$2:$D$1045) * (DatasScan!H1864&lt;=ListeSeries!$E$2:$E$1045), 0)), "no match"))</f>
        <v/>
      </c>
    </row>
    <row r="1865" spans="1:21" x14ac:dyDescent="0.25">
      <c r="A1865" s="6" t="str">
        <f t="shared" si="307"/>
        <v/>
      </c>
      <c r="B1865" s="272"/>
      <c r="F1865" s="7" t="str">
        <f t="shared" si="301"/>
        <v/>
      </c>
      <c r="G1865" s="21" t="str">
        <f>IF(ISBLANK(C1865),"",_xlfn.XLOOKUP(_xlfn.XLOOKUP(VALUE(LEFT(C1865,4)),Souches!$B$2:$B$15000,Souches!$E$2:$E$15000),Varietes!$B$2:$B$500,Varietes!$C$2:$C$500))</f>
        <v/>
      </c>
      <c r="H1865" s="19" t="str">
        <f>IF(ISBLANK(C1865),"",_xlfn.XLOOKUP(VALUE(LEFT(C1865,4)),Souches!$B$2:$B$15000,Souches!$D$2:$D$15000))</f>
        <v/>
      </c>
      <c r="I1865" s="10" t="str">
        <f t="shared" si="308"/>
        <v/>
      </c>
      <c r="J1865" s="19" t="str">
        <f>IF(I1865="","",INT(('ObjProd (2)'!$C$25-I1865)/7 * (ABS('ObjProd (2)'!$C$25-I1865)&gt;=7)))</f>
        <v/>
      </c>
      <c r="K1865" s="10" t="str">
        <f>IF(I1865="","",
IF(AND(DATEDIF(I1865,'ObjProd (2)'!$C$25,"y")=0,DATEDIF(I1865,'ObjProd (2)'!$C$25,"ym")=0,
   INT(('ObjProd (2)'!$C$25-EDATE(I1865,DATEDIF(I1865,'ObjProd (2)'!$C$25,"y")*12+DATEDIF(I1865,'ObjProd (2)'!$C$25,"ym")))/7)=0),
   "&lt; 1 sem.",
   IF(DATEDIF(I1865,'ObjProd (2)'!$C$25,"y")&gt;0,DATEDIF(I1865,'ObjProd (2)'!$C$25,"y") &amp; " " &amp; IF(DATEDIF(I1865,'ObjProd (2)'!$C$25,"y")=1,"an ","ans "),"") &amp;
   IF(DATEDIF(I1865,'ObjProd (2)'!$C$25,"ym")&gt;0,DATEDIF(I1865,'ObjProd (2)'!$C$25,"ym") &amp; " mois ", "") &amp;
   IF(INT(('ObjProd (2)'!$C$25-EDATE(I1865,DATEDIF(I1865,'ObjProd (2)'!$C$25,"y")*12+DATEDIF(I1865,'ObjProd (2)'!$C$25,"ym")))/7)&gt;0,
      INT(('ObjProd (2)'!$C$25-EDATE(I1865,DATEDIF(I1865,'ObjProd (2)'!$C$25,"y")*12+DATEDIF(I1865,'ObjProd (2)'!$C$25,"ym")))/7) &amp; " sem.",
      "")
)
)</f>
        <v/>
      </c>
      <c r="L1865" s="11" t="str">
        <f t="shared" si="309"/>
        <v/>
      </c>
      <c r="M1865" s="9" t="str">
        <f t="shared" si="305"/>
        <v/>
      </c>
      <c r="N1865" s="9" t="str" cm="1">
        <f t="array" aca="1" ref="N1865" ca="1">LEFT(L1865, IF(ISNUMBER(SUBSTITUTE(_xludf.MID(L1865, 2, 1), ".", ",")), 1, 2))</f>
        <v/>
      </c>
      <c r="O1865" s="19" t="str">
        <f t="shared" ca="1" si="302"/>
        <v/>
      </c>
      <c r="P1865" s="9" t="str">
        <f t="shared" ca="1" si="303"/>
        <v/>
      </c>
      <c r="Q1865" s="9" t="str">
        <f t="shared" ca="1" si="304"/>
        <v/>
      </c>
      <c r="R1865" s="9" t="str">
        <f t="shared" si="306"/>
        <v/>
      </c>
      <c r="S1865" t="str" cm="1">
        <f t="array" ref="S1865">IF(ISBLANK(C1865),"",IFERROR(INDEX(ListeSeries!$A$2:$A$1045, MATCH(1, (DatasScan!G1865=ListeSeries!$B$2:$B$1045) * (DatasScan!H1865&gt;=ListeSeries!$D$2:$D$1045) * (DatasScan!H1865&lt;=ListeSeries!$E$2:$E$1045), 0)), "no match"))</f>
        <v/>
      </c>
      <c r="T1865" s="7" t="str" cm="1">
        <f t="array" ref="T1865">IF(ISBLANK(C1865),"",IFERROR(INDEX(ListeSeries!$C$2:$C$1045, MATCH(1, (DatasScan!G1865=ListeSeries!$B$2:$B$1045) * (DatasScan!H1865&gt;=ListeSeries!$D$2:$D$1045) * (DatasScan!H1865&lt;=ListeSeries!$E$2:$E$1045), 0)), "no match"))</f>
        <v/>
      </c>
      <c r="U1865" s="11" t="str" cm="1">
        <f t="array" ref="U1865">IF(ISBLANK(C1865),"",IFERROR(INDEX(ListeSeries!$F$2:$F$1045, MATCH(1, (DatasScan!G1865=ListeSeries!$B$2:$B$1045) * (DatasScan!H1865&gt;=ListeSeries!$D$2:$D$1045) * (DatasScan!H1865&lt;=ListeSeries!$E$2:$E$1045), 0)), "no match"))</f>
        <v/>
      </c>
    </row>
    <row r="1866" spans="1:21" x14ac:dyDescent="0.25">
      <c r="A1866" s="6" t="str">
        <f t="shared" si="307"/>
        <v/>
      </c>
      <c r="B1866" s="272"/>
      <c r="F1866" s="7" t="str">
        <f t="shared" si="301"/>
        <v/>
      </c>
      <c r="G1866" s="21" t="str">
        <f>IF(ISBLANK(C1866),"",_xlfn.XLOOKUP(_xlfn.XLOOKUP(VALUE(LEFT(C1866,4)),Souches!$B$2:$B$15000,Souches!$E$2:$E$15000),Varietes!$B$2:$B$500,Varietes!$C$2:$C$500))</f>
        <v/>
      </c>
      <c r="H1866" s="19" t="str">
        <f>IF(ISBLANK(C1866),"",_xlfn.XLOOKUP(VALUE(LEFT(C1866,4)),Souches!$B$2:$B$15000,Souches!$D$2:$D$15000))</f>
        <v/>
      </c>
      <c r="I1866" s="10" t="str">
        <f t="shared" si="308"/>
        <v/>
      </c>
      <c r="J1866" s="19" t="str">
        <f>IF(I1866="","",INT(('ObjProd (2)'!$C$25-I1866)/7 * (ABS('ObjProd (2)'!$C$25-I1866)&gt;=7)))</f>
        <v/>
      </c>
      <c r="K1866" s="10" t="str">
        <f>IF(I1866="","",
IF(AND(DATEDIF(I1866,'ObjProd (2)'!$C$25,"y")=0,DATEDIF(I1866,'ObjProd (2)'!$C$25,"ym")=0,
   INT(('ObjProd (2)'!$C$25-EDATE(I1866,DATEDIF(I1866,'ObjProd (2)'!$C$25,"y")*12+DATEDIF(I1866,'ObjProd (2)'!$C$25,"ym")))/7)=0),
   "&lt; 1 sem.",
   IF(DATEDIF(I1866,'ObjProd (2)'!$C$25,"y")&gt;0,DATEDIF(I1866,'ObjProd (2)'!$C$25,"y") &amp; " " &amp; IF(DATEDIF(I1866,'ObjProd (2)'!$C$25,"y")=1,"an ","ans "),"") &amp;
   IF(DATEDIF(I1866,'ObjProd (2)'!$C$25,"ym")&gt;0,DATEDIF(I1866,'ObjProd (2)'!$C$25,"ym") &amp; " mois ", "") &amp;
   IF(INT(('ObjProd (2)'!$C$25-EDATE(I1866,DATEDIF(I1866,'ObjProd (2)'!$C$25,"y")*12+DATEDIF(I1866,'ObjProd (2)'!$C$25,"ym")))/7)&gt;0,
      INT(('ObjProd (2)'!$C$25-EDATE(I1866,DATEDIF(I1866,'ObjProd (2)'!$C$25,"y")*12+DATEDIF(I1866,'ObjProd (2)'!$C$25,"ym")))/7) &amp; " sem.",
      "")
)
)</f>
        <v/>
      </c>
      <c r="L1866" s="11" t="str">
        <f t="shared" si="309"/>
        <v/>
      </c>
      <c r="M1866" s="9" t="str">
        <f t="shared" si="305"/>
        <v/>
      </c>
      <c r="N1866" s="9" t="str" cm="1">
        <f t="array" aca="1" ref="N1866" ca="1">LEFT(L1866, IF(ISNUMBER(SUBSTITUTE(_xludf.MID(L1866, 2, 1), ".", ",")), 1, 2))</f>
        <v/>
      </c>
      <c r="O1866" s="19" t="str">
        <f t="shared" ca="1" si="302"/>
        <v/>
      </c>
      <c r="P1866" s="9" t="str">
        <f t="shared" ca="1" si="303"/>
        <v/>
      </c>
      <c r="Q1866" s="9" t="str">
        <f t="shared" ca="1" si="304"/>
        <v/>
      </c>
      <c r="R1866" s="9" t="str">
        <f t="shared" si="306"/>
        <v/>
      </c>
      <c r="S1866" t="str" cm="1">
        <f t="array" ref="S1866">IF(ISBLANK(C1866),"",IFERROR(INDEX(ListeSeries!$A$2:$A$1045, MATCH(1, (DatasScan!G1866=ListeSeries!$B$2:$B$1045) * (DatasScan!H1866&gt;=ListeSeries!$D$2:$D$1045) * (DatasScan!H1866&lt;=ListeSeries!$E$2:$E$1045), 0)), "no match"))</f>
        <v/>
      </c>
      <c r="T1866" s="7" t="str" cm="1">
        <f t="array" ref="T1866">IF(ISBLANK(C1866),"",IFERROR(INDEX(ListeSeries!$C$2:$C$1045, MATCH(1, (DatasScan!G1866=ListeSeries!$B$2:$B$1045) * (DatasScan!H1866&gt;=ListeSeries!$D$2:$D$1045) * (DatasScan!H1866&lt;=ListeSeries!$E$2:$E$1045), 0)), "no match"))</f>
        <v/>
      </c>
      <c r="U1866" s="11" t="str" cm="1">
        <f t="array" ref="U1866">IF(ISBLANK(C1866),"",IFERROR(INDEX(ListeSeries!$F$2:$F$1045, MATCH(1, (DatasScan!G1866=ListeSeries!$B$2:$B$1045) * (DatasScan!H1866&gt;=ListeSeries!$D$2:$D$1045) * (DatasScan!H1866&lt;=ListeSeries!$E$2:$E$1045), 0)), "no match"))</f>
        <v/>
      </c>
    </row>
    <row r="1867" spans="1:21" x14ac:dyDescent="0.25">
      <c r="A1867" s="6" t="str">
        <f t="shared" si="307"/>
        <v/>
      </c>
      <c r="B1867" s="272"/>
      <c r="F1867" s="7" t="str">
        <f t="shared" si="301"/>
        <v/>
      </c>
      <c r="G1867" s="21" t="str">
        <f>IF(ISBLANK(C1867),"",_xlfn.XLOOKUP(_xlfn.XLOOKUP(VALUE(LEFT(C1867,4)),Souches!$B$2:$B$15000,Souches!$E$2:$E$15000),Varietes!$B$2:$B$500,Varietes!$C$2:$C$500))</f>
        <v/>
      </c>
      <c r="H1867" s="19" t="str">
        <f>IF(ISBLANK(C1867),"",_xlfn.XLOOKUP(VALUE(LEFT(C1867,4)),Souches!$B$2:$B$15000,Souches!$D$2:$D$15000))</f>
        <v/>
      </c>
      <c r="I1867" s="10" t="str">
        <f t="shared" si="308"/>
        <v/>
      </c>
      <c r="J1867" s="19" t="str">
        <f>IF(I1867="","",INT(('ObjProd (2)'!$C$25-I1867)/7 * (ABS('ObjProd (2)'!$C$25-I1867)&gt;=7)))</f>
        <v/>
      </c>
      <c r="K1867" s="10" t="str">
        <f>IF(I1867="","",
IF(AND(DATEDIF(I1867,'ObjProd (2)'!$C$25,"y")=0,DATEDIF(I1867,'ObjProd (2)'!$C$25,"ym")=0,
   INT(('ObjProd (2)'!$C$25-EDATE(I1867,DATEDIF(I1867,'ObjProd (2)'!$C$25,"y")*12+DATEDIF(I1867,'ObjProd (2)'!$C$25,"ym")))/7)=0),
   "&lt; 1 sem.",
   IF(DATEDIF(I1867,'ObjProd (2)'!$C$25,"y")&gt;0,DATEDIF(I1867,'ObjProd (2)'!$C$25,"y") &amp; " " &amp; IF(DATEDIF(I1867,'ObjProd (2)'!$C$25,"y")=1,"an ","ans "),"") &amp;
   IF(DATEDIF(I1867,'ObjProd (2)'!$C$25,"ym")&gt;0,DATEDIF(I1867,'ObjProd (2)'!$C$25,"ym") &amp; " mois ", "") &amp;
   IF(INT(('ObjProd (2)'!$C$25-EDATE(I1867,DATEDIF(I1867,'ObjProd (2)'!$C$25,"y")*12+DATEDIF(I1867,'ObjProd (2)'!$C$25,"ym")))/7)&gt;0,
      INT(('ObjProd (2)'!$C$25-EDATE(I1867,DATEDIF(I1867,'ObjProd (2)'!$C$25,"y")*12+DATEDIF(I1867,'ObjProd (2)'!$C$25,"ym")))/7) &amp; " sem.",
      "")
)
)</f>
        <v/>
      </c>
      <c r="L1867" s="11" t="str">
        <f t="shared" si="309"/>
        <v/>
      </c>
      <c r="M1867" s="9" t="str">
        <f t="shared" si="305"/>
        <v/>
      </c>
      <c r="N1867" s="9" t="str" cm="1">
        <f t="array" aca="1" ref="N1867" ca="1">LEFT(L1867, IF(ISNUMBER(SUBSTITUTE(_xludf.MID(L1867, 2, 1), ".", ",")), 1, 2))</f>
        <v/>
      </c>
      <c r="O1867" s="19" t="str">
        <f t="shared" ca="1" si="302"/>
        <v/>
      </c>
      <c r="P1867" s="9" t="str">
        <f t="shared" ca="1" si="303"/>
        <v/>
      </c>
      <c r="Q1867" s="9" t="str">
        <f t="shared" ca="1" si="304"/>
        <v/>
      </c>
      <c r="R1867" s="9" t="str">
        <f t="shared" si="306"/>
        <v/>
      </c>
      <c r="S1867" t="str" cm="1">
        <f t="array" ref="S1867">IF(ISBLANK(C1867),"",IFERROR(INDEX(ListeSeries!$A$2:$A$1045, MATCH(1, (DatasScan!G1867=ListeSeries!$B$2:$B$1045) * (DatasScan!H1867&gt;=ListeSeries!$D$2:$D$1045) * (DatasScan!H1867&lt;=ListeSeries!$E$2:$E$1045), 0)), "no match"))</f>
        <v/>
      </c>
      <c r="T1867" s="7" t="str" cm="1">
        <f t="array" ref="T1867">IF(ISBLANK(C1867),"",IFERROR(INDEX(ListeSeries!$C$2:$C$1045, MATCH(1, (DatasScan!G1867=ListeSeries!$B$2:$B$1045) * (DatasScan!H1867&gt;=ListeSeries!$D$2:$D$1045) * (DatasScan!H1867&lt;=ListeSeries!$E$2:$E$1045), 0)), "no match"))</f>
        <v/>
      </c>
      <c r="U1867" s="11" t="str" cm="1">
        <f t="array" ref="U1867">IF(ISBLANK(C1867),"",IFERROR(INDEX(ListeSeries!$F$2:$F$1045, MATCH(1, (DatasScan!G1867=ListeSeries!$B$2:$B$1045) * (DatasScan!H1867&gt;=ListeSeries!$D$2:$D$1045) * (DatasScan!H1867&lt;=ListeSeries!$E$2:$E$1045), 0)), "no match"))</f>
        <v/>
      </c>
    </row>
    <row r="1868" spans="1:21" x14ac:dyDescent="0.25">
      <c r="A1868" s="6" t="str">
        <f t="shared" si="307"/>
        <v/>
      </c>
      <c r="B1868" s="272"/>
      <c r="F1868" s="7" t="str">
        <f t="shared" ref="F1868:F1931" si="310">IF(ISBLANK(C1868),"",LEFT(C1868,15))</f>
        <v/>
      </c>
      <c r="G1868" s="21" t="str">
        <f>IF(ISBLANK(C1868),"",_xlfn.XLOOKUP(_xlfn.XLOOKUP(VALUE(LEFT(C1868,4)),Souches!$B$2:$B$15000,Souches!$E$2:$E$15000),Varietes!$B$2:$B$500,Varietes!$C$2:$C$500))</f>
        <v/>
      </c>
      <c r="H1868" s="19" t="str">
        <f>IF(ISBLANK(C1868),"",_xlfn.XLOOKUP(VALUE(LEFT(C1868,4)),Souches!$B$2:$B$15000,Souches!$D$2:$D$15000))</f>
        <v/>
      </c>
      <c r="I1868" s="10" t="str">
        <f t="shared" si="308"/>
        <v/>
      </c>
      <c r="J1868" s="19" t="str">
        <f>IF(I1868="","",INT(('ObjProd (2)'!$C$25-I1868)/7 * (ABS('ObjProd (2)'!$C$25-I1868)&gt;=7)))</f>
        <v/>
      </c>
      <c r="K1868" s="10" t="str">
        <f>IF(I1868="","",
IF(AND(DATEDIF(I1868,'ObjProd (2)'!$C$25,"y")=0,DATEDIF(I1868,'ObjProd (2)'!$C$25,"ym")=0,
   INT(('ObjProd (2)'!$C$25-EDATE(I1868,DATEDIF(I1868,'ObjProd (2)'!$C$25,"y")*12+DATEDIF(I1868,'ObjProd (2)'!$C$25,"ym")))/7)=0),
   "&lt; 1 sem.",
   IF(DATEDIF(I1868,'ObjProd (2)'!$C$25,"y")&gt;0,DATEDIF(I1868,'ObjProd (2)'!$C$25,"y") &amp; " " &amp; IF(DATEDIF(I1868,'ObjProd (2)'!$C$25,"y")=1,"an ","ans "),"") &amp;
   IF(DATEDIF(I1868,'ObjProd (2)'!$C$25,"ym")&gt;0,DATEDIF(I1868,'ObjProd (2)'!$C$25,"ym") &amp; " mois ", "") &amp;
   IF(INT(('ObjProd (2)'!$C$25-EDATE(I1868,DATEDIF(I1868,'ObjProd (2)'!$C$25,"y")*12+DATEDIF(I1868,'ObjProd (2)'!$C$25,"ym")))/7)&gt;0,
      INT(('ObjProd (2)'!$C$25-EDATE(I1868,DATEDIF(I1868,'ObjProd (2)'!$C$25,"y")*12+DATEDIF(I1868,'ObjProd (2)'!$C$25,"ym")))/7) &amp; " sem.",
      "")
)
)</f>
        <v/>
      </c>
      <c r="L1868" s="11" t="str">
        <f t="shared" si="309"/>
        <v/>
      </c>
      <c r="M1868" s="9" t="str">
        <f t="shared" si="305"/>
        <v/>
      </c>
      <c r="N1868" s="9" t="str" cm="1">
        <f t="array" aca="1" ref="N1868" ca="1">LEFT(L1868, IF(ISNUMBER(SUBSTITUTE(_xludf.MID(L1868, 2, 1), ".", ",")), 1, 2))</f>
        <v/>
      </c>
      <c r="O1868" s="19" t="str">
        <f t="shared" ref="O1868:O1931" ca="1" si="311">IF(N1868="", "", _xlfn.NUMBERVALUE(RIGHT(L1868, LEN(L1868)-LEN(N1868))))</f>
        <v/>
      </c>
      <c r="P1868" s="9" t="str">
        <f t="shared" ref="P1868:P1931" ca="1" si="312">IF(N1868="", "",
    IF(N1868="E+", "X",
        IF(OR(LEFT(N1868, 1)="E", N1868="XR", N1868="CS"), "E",
            IF(AND(LEFT(N1868, 1)="R", LEFT(N1868, 2)&lt;&gt;"RG"), "R",
                IF(OR(N1868="MG", N1868="G+"), "BoxE",
                    IF(LEFT(N1868, 1)="i", "i", "X")
                )
            )
        )
    )
)</f>
        <v/>
      </c>
      <c r="Q1868" s="9" t="str">
        <f t="shared" ref="Q1868:Q1931" ca="1" si="313">IF(P1868&lt;&gt;"", IF(P1868="X", IF(AND(O1868&gt;=1, O1868&lt;=12), O1868, IF(O1868&gt;12, "13+", "erreur")), IF(P1868="E", IF(AND(O1868&gt;=1, O1868&lt;=6), O1868, IF(O1868&gt;6, "7+", "erreur")), IF(P1868="R", 0, IF(P1868="I", IF(O1868&lt;=2, "nit° 1-2", IF(O1868&lt;=5, "° 3-4-5", IF(O1868&lt;=8, " préX° 6-7-8", "erreur"))), IF(P1868="BoxE", O1868, ""))))), "")</f>
        <v/>
      </c>
      <c r="R1868" s="9" t="str">
        <f t="shared" si="306"/>
        <v/>
      </c>
      <c r="S1868" t="str" cm="1">
        <f t="array" ref="S1868">IF(ISBLANK(C1868),"",IFERROR(INDEX(ListeSeries!$A$2:$A$1045, MATCH(1, (DatasScan!G1868=ListeSeries!$B$2:$B$1045) * (DatasScan!H1868&gt;=ListeSeries!$D$2:$D$1045) * (DatasScan!H1868&lt;=ListeSeries!$E$2:$E$1045), 0)), "no match"))</f>
        <v/>
      </c>
      <c r="T1868" s="7" t="str" cm="1">
        <f t="array" ref="T1868">IF(ISBLANK(C1868),"",IFERROR(INDEX(ListeSeries!$C$2:$C$1045, MATCH(1, (DatasScan!G1868=ListeSeries!$B$2:$B$1045) * (DatasScan!H1868&gt;=ListeSeries!$D$2:$D$1045) * (DatasScan!H1868&lt;=ListeSeries!$E$2:$E$1045), 0)), "no match"))</f>
        <v/>
      </c>
      <c r="U1868" s="11" t="str" cm="1">
        <f t="array" ref="U1868">IF(ISBLANK(C1868),"",IFERROR(INDEX(ListeSeries!$F$2:$F$1045, MATCH(1, (DatasScan!G1868=ListeSeries!$B$2:$B$1045) * (DatasScan!H1868&gt;=ListeSeries!$D$2:$D$1045) * (DatasScan!H1868&lt;=ListeSeries!$E$2:$E$1045), 0)), "no match"))</f>
        <v/>
      </c>
    </row>
    <row r="1869" spans="1:21" x14ac:dyDescent="0.25">
      <c r="A1869" s="6" t="str">
        <f t="shared" si="307"/>
        <v/>
      </c>
      <c r="B1869" s="272"/>
      <c r="F1869" s="7" t="str">
        <f t="shared" si="310"/>
        <v/>
      </c>
      <c r="G1869" s="21" t="str">
        <f>IF(ISBLANK(C1869),"",_xlfn.XLOOKUP(_xlfn.XLOOKUP(VALUE(LEFT(C1869,4)),Souches!$B$2:$B$15000,Souches!$E$2:$E$15000),Varietes!$B$2:$B$500,Varietes!$C$2:$C$500))</f>
        <v/>
      </c>
      <c r="H1869" s="19" t="str">
        <f>IF(ISBLANK(C1869),"",_xlfn.XLOOKUP(VALUE(LEFT(C1869,4)),Souches!$B$2:$B$15000,Souches!$D$2:$D$15000))</f>
        <v/>
      </c>
      <c r="I1869" s="10" t="str">
        <f t="shared" si="308"/>
        <v/>
      </c>
      <c r="J1869" s="19" t="str">
        <f>IF(I1869="","",INT(('ObjProd (2)'!$C$25-I1869)/7 * (ABS('ObjProd (2)'!$C$25-I1869)&gt;=7)))</f>
        <v/>
      </c>
      <c r="K1869" s="10" t="str">
        <f>IF(I1869="","",
IF(AND(DATEDIF(I1869,'ObjProd (2)'!$C$25,"y")=0,DATEDIF(I1869,'ObjProd (2)'!$C$25,"ym")=0,
   INT(('ObjProd (2)'!$C$25-EDATE(I1869,DATEDIF(I1869,'ObjProd (2)'!$C$25,"y")*12+DATEDIF(I1869,'ObjProd (2)'!$C$25,"ym")))/7)=0),
   "&lt; 1 sem.",
   IF(DATEDIF(I1869,'ObjProd (2)'!$C$25,"y")&gt;0,DATEDIF(I1869,'ObjProd (2)'!$C$25,"y") &amp; " " &amp; IF(DATEDIF(I1869,'ObjProd (2)'!$C$25,"y")=1,"an ","ans "),"") &amp;
   IF(DATEDIF(I1869,'ObjProd (2)'!$C$25,"ym")&gt;0,DATEDIF(I1869,'ObjProd (2)'!$C$25,"ym") &amp; " mois ", "") &amp;
   IF(INT(('ObjProd (2)'!$C$25-EDATE(I1869,DATEDIF(I1869,'ObjProd (2)'!$C$25,"y")*12+DATEDIF(I1869,'ObjProd (2)'!$C$25,"ym")))/7)&gt;0,
      INT(('ObjProd (2)'!$C$25-EDATE(I1869,DATEDIF(I1869,'ObjProd (2)'!$C$25,"y")*12+DATEDIF(I1869,'ObjProd (2)'!$C$25,"ym")))/7) &amp; " sem.",
      "")
)
)</f>
        <v/>
      </c>
      <c r="L1869" s="11" t="str">
        <f t="shared" si="309"/>
        <v/>
      </c>
      <c r="M1869" s="9" t="str">
        <f t="shared" si="305"/>
        <v/>
      </c>
      <c r="N1869" s="9" t="str" cm="1">
        <f t="array" aca="1" ref="N1869" ca="1">LEFT(L1869, IF(ISNUMBER(SUBSTITUTE(_xludf.MID(L1869, 2, 1), ".", ",")), 1, 2))</f>
        <v/>
      </c>
      <c r="O1869" s="19" t="str">
        <f t="shared" ca="1" si="311"/>
        <v/>
      </c>
      <c r="P1869" s="9" t="str">
        <f t="shared" ca="1" si="312"/>
        <v/>
      </c>
      <c r="Q1869" s="9" t="str">
        <f t="shared" ca="1" si="313"/>
        <v/>
      </c>
      <c r="R1869" s="9" t="str">
        <f t="shared" si="306"/>
        <v/>
      </c>
      <c r="S1869" t="str" cm="1">
        <f t="array" ref="S1869">IF(ISBLANK(C1869),"",IFERROR(INDEX(ListeSeries!$A$2:$A$1045, MATCH(1, (DatasScan!G1869=ListeSeries!$B$2:$B$1045) * (DatasScan!H1869&gt;=ListeSeries!$D$2:$D$1045) * (DatasScan!H1869&lt;=ListeSeries!$E$2:$E$1045), 0)), "no match"))</f>
        <v/>
      </c>
      <c r="T1869" s="7" t="str" cm="1">
        <f t="array" ref="T1869">IF(ISBLANK(C1869),"",IFERROR(INDEX(ListeSeries!$C$2:$C$1045, MATCH(1, (DatasScan!G1869=ListeSeries!$B$2:$B$1045) * (DatasScan!H1869&gt;=ListeSeries!$D$2:$D$1045) * (DatasScan!H1869&lt;=ListeSeries!$E$2:$E$1045), 0)), "no match"))</f>
        <v/>
      </c>
      <c r="U1869" s="11" t="str" cm="1">
        <f t="array" ref="U1869">IF(ISBLANK(C1869),"",IFERROR(INDEX(ListeSeries!$F$2:$F$1045, MATCH(1, (DatasScan!G1869=ListeSeries!$B$2:$B$1045) * (DatasScan!H1869&gt;=ListeSeries!$D$2:$D$1045) * (DatasScan!H1869&lt;=ListeSeries!$E$2:$E$1045), 0)), "no match"))</f>
        <v/>
      </c>
    </row>
    <row r="1870" spans="1:21" x14ac:dyDescent="0.25">
      <c r="A1870" s="6" t="str">
        <f t="shared" si="307"/>
        <v/>
      </c>
      <c r="B1870" s="272"/>
      <c r="F1870" s="7" t="str">
        <f t="shared" si="310"/>
        <v/>
      </c>
      <c r="G1870" s="21" t="str">
        <f>IF(ISBLANK(C1870),"",_xlfn.XLOOKUP(_xlfn.XLOOKUP(VALUE(LEFT(C1870,4)),Souches!$B$2:$B$15000,Souches!$E$2:$E$15000),Varietes!$B$2:$B$500,Varietes!$C$2:$C$500))</f>
        <v/>
      </c>
      <c r="H1870" s="19" t="str">
        <f>IF(ISBLANK(C1870),"",_xlfn.XLOOKUP(VALUE(LEFT(C1870,4)),Souches!$B$2:$B$15000,Souches!$D$2:$D$15000))</f>
        <v/>
      </c>
      <c r="I1870" s="10" t="str">
        <f t="shared" si="308"/>
        <v/>
      </c>
      <c r="J1870" s="19" t="str">
        <f>IF(I1870="","",INT(('ObjProd (2)'!$C$25-I1870)/7 * (ABS('ObjProd (2)'!$C$25-I1870)&gt;=7)))</f>
        <v/>
      </c>
      <c r="K1870" s="10" t="str">
        <f>IF(I1870="","",
IF(AND(DATEDIF(I1870,'ObjProd (2)'!$C$25,"y")=0,DATEDIF(I1870,'ObjProd (2)'!$C$25,"ym")=0,
   INT(('ObjProd (2)'!$C$25-EDATE(I1870,DATEDIF(I1870,'ObjProd (2)'!$C$25,"y")*12+DATEDIF(I1870,'ObjProd (2)'!$C$25,"ym")))/7)=0),
   "&lt; 1 sem.",
   IF(DATEDIF(I1870,'ObjProd (2)'!$C$25,"y")&gt;0,DATEDIF(I1870,'ObjProd (2)'!$C$25,"y") &amp; " " &amp; IF(DATEDIF(I1870,'ObjProd (2)'!$C$25,"y")=1,"an ","ans "),"") &amp;
   IF(DATEDIF(I1870,'ObjProd (2)'!$C$25,"ym")&gt;0,DATEDIF(I1870,'ObjProd (2)'!$C$25,"ym") &amp; " mois ", "") &amp;
   IF(INT(('ObjProd (2)'!$C$25-EDATE(I1870,DATEDIF(I1870,'ObjProd (2)'!$C$25,"y")*12+DATEDIF(I1870,'ObjProd (2)'!$C$25,"ym")))/7)&gt;0,
      INT(('ObjProd (2)'!$C$25-EDATE(I1870,DATEDIF(I1870,'ObjProd (2)'!$C$25,"y")*12+DATEDIF(I1870,'ObjProd (2)'!$C$25,"ym")))/7) &amp; " sem.",
      "")
)
)</f>
        <v/>
      </c>
      <c r="L1870" s="11" t="str">
        <f t="shared" si="309"/>
        <v/>
      </c>
      <c r="M1870" s="9" t="str">
        <f t="shared" si="305"/>
        <v/>
      </c>
      <c r="N1870" s="9" t="str" cm="1">
        <f t="array" aca="1" ref="N1870" ca="1">LEFT(L1870, IF(ISNUMBER(SUBSTITUTE(_xludf.MID(L1870, 2, 1), ".", ",")), 1, 2))</f>
        <v/>
      </c>
      <c r="O1870" s="19" t="str">
        <f t="shared" ca="1" si="311"/>
        <v/>
      </c>
      <c r="P1870" s="9" t="str">
        <f t="shared" ca="1" si="312"/>
        <v/>
      </c>
      <c r="Q1870" s="9" t="str">
        <f t="shared" ca="1" si="313"/>
        <v/>
      </c>
      <c r="R1870" s="9" t="str">
        <f t="shared" si="306"/>
        <v/>
      </c>
      <c r="S1870" t="str" cm="1">
        <f t="array" ref="S1870">IF(ISBLANK(C1870),"",IFERROR(INDEX(ListeSeries!$A$2:$A$1045, MATCH(1, (DatasScan!G1870=ListeSeries!$B$2:$B$1045) * (DatasScan!H1870&gt;=ListeSeries!$D$2:$D$1045) * (DatasScan!H1870&lt;=ListeSeries!$E$2:$E$1045), 0)), "no match"))</f>
        <v/>
      </c>
      <c r="T1870" s="7" t="str" cm="1">
        <f t="array" ref="T1870">IF(ISBLANK(C1870),"",IFERROR(INDEX(ListeSeries!$C$2:$C$1045, MATCH(1, (DatasScan!G1870=ListeSeries!$B$2:$B$1045) * (DatasScan!H1870&gt;=ListeSeries!$D$2:$D$1045) * (DatasScan!H1870&lt;=ListeSeries!$E$2:$E$1045), 0)), "no match"))</f>
        <v/>
      </c>
      <c r="U1870" s="11" t="str" cm="1">
        <f t="array" ref="U1870">IF(ISBLANK(C1870),"",IFERROR(INDEX(ListeSeries!$F$2:$F$1045, MATCH(1, (DatasScan!G1870=ListeSeries!$B$2:$B$1045) * (DatasScan!H1870&gt;=ListeSeries!$D$2:$D$1045) * (DatasScan!H1870&lt;=ListeSeries!$E$2:$E$1045), 0)), "no match"))</f>
        <v/>
      </c>
    </row>
    <row r="1871" spans="1:21" x14ac:dyDescent="0.25">
      <c r="A1871" s="6" t="str">
        <f t="shared" si="307"/>
        <v/>
      </c>
      <c r="B1871" s="272"/>
      <c r="F1871" s="7" t="str">
        <f t="shared" si="310"/>
        <v/>
      </c>
      <c r="G1871" s="21" t="str">
        <f>IF(ISBLANK(C1871),"",_xlfn.XLOOKUP(_xlfn.XLOOKUP(VALUE(LEFT(C1871,4)),Souches!$B$2:$B$15000,Souches!$E$2:$E$15000),Varietes!$B$2:$B$500,Varietes!$C$2:$C$500))</f>
        <v/>
      </c>
      <c r="H1871" s="19" t="str">
        <f>IF(ISBLANK(C1871),"",_xlfn.XLOOKUP(VALUE(LEFT(C1871,4)),Souches!$B$2:$B$15000,Souches!$D$2:$D$15000))</f>
        <v/>
      </c>
      <c r="I1871" s="10" t="str">
        <f t="shared" si="308"/>
        <v/>
      </c>
      <c r="J1871" s="19" t="str">
        <f>IF(I1871="","",INT(('ObjProd (2)'!$C$25-I1871)/7 * (ABS('ObjProd (2)'!$C$25-I1871)&gt;=7)))</f>
        <v/>
      </c>
      <c r="K1871" s="10" t="str">
        <f>IF(I1871="","",
IF(AND(DATEDIF(I1871,'ObjProd (2)'!$C$25,"y")=0,DATEDIF(I1871,'ObjProd (2)'!$C$25,"ym")=0,
   INT(('ObjProd (2)'!$C$25-EDATE(I1871,DATEDIF(I1871,'ObjProd (2)'!$C$25,"y")*12+DATEDIF(I1871,'ObjProd (2)'!$C$25,"ym")))/7)=0),
   "&lt; 1 sem.",
   IF(DATEDIF(I1871,'ObjProd (2)'!$C$25,"y")&gt;0,DATEDIF(I1871,'ObjProd (2)'!$C$25,"y") &amp; " " &amp; IF(DATEDIF(I1871,'ObjProd (2)'!$C$25,"y")=1,"an ","ans "),"") &amp;
   IF(DATEDIF(I1871,'ObjProd (2)'!$C$25,"ym")&gt;0,DATEDIF(I1871,'ObjProd (2)'!$C$25,"ym") &amp; " mois ", "") &amp;
   IF(INT(('ObjProd (2)'!$C$25-EDATE(I1871,DATEDIF(I1871,'ObjProd (2)'!$C$25,"y")*12+DATEDIF(I1871,'ObjProd (2)'!$C$25,"ym")))/7)&gt;0,
      INT(('ObjProd (2)'!$C$25-EDATE(I1871,DATEDIF(I1871,'ObjProd (2)'!$C$25,"y")*12+DATEDIF(I1871,'ObjProd (2)'!$C$25,"ym")))/7) &amp; " sem.",
      "")
)
)</f>
        <v/>
      </c>
      <c r="L1871" s="11" t="str">
        <f t="shared" si="309"/>
        <v/>
      </c>
      <c r="M1871" s="9" t="str">
        <f t="shared" si="305"/>
        <v/>
      </c>
      <c r="N1871" s="9" t="str" cm="1">
        <f t="array" aca="1" ref="N1871" ca="1">LEFT(L1871, IF(ISNUMBER(SUBSTITUTE(_xludf.MID(L1871, 2, 1), ".", ",")), 1, 2))</f>
        <v/>
      </c>
      <c r="O1871" s="19" t="str">
        <f t="shared" ca="1" si="311"/>
        <v/>
      </c>
      <c r="P1871" s="9" t="str">
        <f t="shared" ca="1" si="312"/>
        <v/>
      </c>
      <c r="Q1871" s="9" t="str">
        <f t="shared" ca="1" si="313"/>
        <v/>
      </c>
      <c r="R1871" s="9" t="str">
        <f t="shared" si="306"/>
        <v/>
      </c>
      <c r="S1871" t="str" cm="1">
        <f t="array" ref="S1871">IF(ISBLANK(C1871),"",IFERROR(INDEX(ListeSeries!$A$2:$A$1045, MATCH(1, (DatasScan!G1871=ListeSeries!$B$2:$B$1045) * (DatasScan!H1871&gt;=ListeSeries!$D$2:$D$1045) * (DatasScan!H1871&lt;=ListeSeries!$E$2:$E$1045), 0)), "no match"))</f>
        <v/>
      </c>
      <c r="T1871" s="7" t="str" cm="1">
        <f t="array" ref="T1871">IF(ISBLANK(C1871),"",IFERROR(INDEX(ListeSeries!$C$2:$C$1045, MATCH(1, (DatasScan!G1871=ListeSeries!$B$2:$B$1045) * (DatasScan!H1871&gt;=ListeSeries!$D$2:$D$1045) * (DatasScan!H1871&lt;=ListeSeries!$E$2:$E$1045), 0)), "no match"))</f>
        <v/>
      </c>
      <c r="U1871" s="11" t="str" cm="1">
        <f t="array" ref="U1871">IF(ISBLANK(C1871),"",IFERROR(INDEX(ListeSeries!$F$2:$F$1045, MATCH(1, (DatasScan!G1871=ListeSeries!$B$2:$B$1045) * (DatasScan!H1871&gt;=ListeSeries!$D$2:$D$1045) * (DatasScan!H1871&lt;=ListeSeries!$E$2:$E$1045), 0)), "no match"))</f>
        <v/>
      </c>
    </row>
    <row r="1872" spans="1:21" x14ac:dyDescent="0.25">
      <c r="A1872" s="6" t="str">
        <f t="shared" si="307"/>
        <v/>
      </c>
      <c r="B1872" s="272"/>
      <c r="F1872" s="7" t="str">
        <f t="shared" si="310"/>
        <v/>
      </c>
      <c r="G1872" s="21" t="str">
        <f>IF(ISBLANK(C1872),"",_xlfn.XLOOKUP(_xlfn.XLOOKUP(VALUE(LEFT(C1872,4)),Souches!$B$2:$B$15000,Souches!$E$2:$E$15000),Varietes!$B$2:$B$500,Varietes!$C$2:$C$500))</f>
        <v/>
      </c>
      <c r="H1872" s="19" t="str">
        <f>IF(ISBLANK(C1872),"",_xlfn.XLOOKUP(VALUE(LEFT(C1872,4)),Souches!$B$2:$B$15000,Souches!$D$2:$D$15000))</f>
        <v/>
      </c>
      <c r="I1872" s="10" t="str">
        <f t="shared" si="308"/>
        <v/>
      </c>
      <c r="J1872" s="19" t="str">
        <f>IF(I1872="","",INT(('ObjProd (2)'!$C$25-I1872)/7 * (ABS('ObjProd (2)'!$C$25-I1872)&gt;=7)))</f>
        <v/>
      </c>
      <c r="K1872" s="10" t="str">
        <f>IF(I1872="","",
IF(AND(DATEDIF(I1872,'ObjProd (2)'!$C$25,"y")=0,DATEDIF(I1872,'ObjProd (2)'!$C$25,"ym")=0,
   INT(('ObjProd (2)'!$C$25-EDATE(I1872,DATEDIF(I1872,'ObjProd (2)'!$C$25,"y")*12+DATEDIF(I1872,'ObjProd (2)'!$C$25,"ym")))/7)=0),
   "&lt; 1 sem.",
   IF(DATEDIF(I1872,'ObjProd (2)'!$C$25,"y")&gt;0,DATEDIF(I1872,'ObjProd (2)'!$C$25,"y") &amp; " " &amp; IF(DATEDIF(I1872,'ObjProd (2)'!$C$25,"y")=1,"an ","ans "),"") &amp;
   IF(DATEDIF(I1872,'ObjProd (2)'!$C$25,"ym")&gt;0,DATEDIF(I1872,'ObjProd (2)'!$C$25,"ym") &amp; " mois ", "") &amp;
   IF(INT(('ObjProd (2)'!$C$25-EDATE(I1872,DATEDIF(I1872,'ObjProd (2)'!$C$25,"y")*12+DATEDIF(I1872,'ObjProd (2)'!$C$25,"ym")))/7)&gt;0,
      INT(('ObjProd (2)'!$C$25-EDATE(I1872,DATEDIF(I1872,'ObjProd (2)'!$C$25,"y")*12+DATEDIF(I1872,'ObjProd (2)'!$C$25,"ym")))/7) &amp; " sem.",
      "")
)
)</f>
        <v/>
      </c>
      <c r="L1872" s="11" t="str">
        <f t="shared" si="309"/>
        <v/>
      </c>
      <c r="M1872" s="9" t="str">
        <f t="shared" si="305"/>
        <v/>
      </c>
      <c r="N1872" s="9" t="str" cm="1">
        <f t="array" aca="1" ref="N1872" ca="1">LEFT(L1872, IF(ISNUMBER(SUBSTITUTE(_xludf.MID(L1872, 2, 1), ".", ",")), 1, 2))</f>
        <v/>
      </c>
      <c r="O1872" s="19" t="str">
        <f t="shared" ca="1" si="311"/>
        <v/>
      </c>
      <c r="P1872" s="9" t="str">
        <f t="shared" ca="1" si="312"/>
        <v/>
      </c>
      <c r="Q1872" s="9" t="str">
        <f t="shared" ca="1" si="313"/>
        <v/>
      </c>
      <c r="R1872" s="9" t="str">
        <f t="shared" si="306"/>
        <v/>
      </c>
      <c r="S1872" t="str" cm="1">
        <f t="array" ref="S1872">IF(ISBLANK(C1872),"",IFERROR(INDEX(ListeSeries!$A$2:$A$1045, MATCH(1, (DatasScan!G1872=ListeSeries!$B$2:$B$1045) * (DatasScan!H1872&gt;=ListeSeries!$D$2:$D$1045) * (DatasScan!H1872&lt;=ListeSeries!$E$2:$E$1045), 0)), "no match"))</f>
        <v/>
      </c>
      <c r="T1872" s="7" t="str" cm="1">
        <f t="array" ref="T1872">IF(ISBLANK(C1872),"",IFERROR(INDEX(ListeSeries!$C$2:$C$1045, MATCH(1, (DatasScan!G1872=ListeSeries!$B$2:$B$1045) * (DatasScan!H1872&gt;=ListeSeries!$D$2:$D$1045) * (DatasScan!H1872&lt;=ListeSeries!$E$2:$E$1045), 0)), "no match"))</f>
        <v/>
      </c>
      <c r="U1872" s="11" t="str" cm="1">
        <f t="array" ref="U1872">IF(ISBLANK(C1872),"",IFERROR(INDEX(ListeSeries!$F$2:$F$1045, MATCH(1, (DatasScan!G1872=ListeSeries!$B$2:$B$1045) * (DatasScan!H1872&gt;=ListeSeries!$D$2:$D$1045) * (DatasScan!H1872&lt;=ListeSeries!$E$2:$E$1045), 0)), "no match"))</f>
        <v/>
      </c>
    </row>
    <row r="1873" spans="1:21" x14ac:dyDescent="0.25">
      <c r="A1873" s="6" t="str">
        <f t="shared" si="307"/>
        <v/>
      </c>
      <c r="B1873" s="272"/>
      <c r="F1873" s="7" t="str">
        <f t="shared" si="310"/>
        <v/>
      </c>
      <c r="G1873" s="21" t="str">
        <f>IF(ISBLANK(C1873),"",_xlfn.XLOOKUP(_xlfn.XLOOKUP(VALUE(LEFT(C1873,4)),Souches!$B$2:$B$15000,Souches!$E$2:$E$15000),Varietes!$B$2:$B$500,Varietes!$C$2:$C$500))</f>
        <v/>
      </c>
      <c r="H1873" s="19" t="str">
        <f>IF(ISBLANK(C1873),"",_xlfn.XLOOKUP(VALUE(LEFT(C1873,4)),Souches!$B$2:$B$15000,Souches!$D$2:$D$15000))</f>
        <v/>
      </c>
      <c r="I1873" s="10" t="str">
        <f t="shared" si="308"/>
        <v/>
      </c>
      <c r="J1873" s="19" t="str">
        <f>IF(I1873="","",INT(('ObjProd (2)'!$C$25-I1873)/7 * (ABS('ObjProd (2)'!$C$25-I1873)&gt;=7)))</f>
        <v/>
      </c>
      <c r="K1873" s="10" t="str">
        <f>IF(I1873="","",
IF(AND(DATEDIF(I1873,'ObjProd (2)'!$C$25,"y")=0,DATEDIF(I1873,'ObjProd (2)'!$C$25,"ym")=0,
   INT(('ObjProd (2)'!$C$25-EDATE(I1873,DATEDIF(I1873,'ObjProd (2)'!$C$25,"y")*12+DATEDIF(I1873,'ObjProd (2)'!$C$25,"ym")))/7)=0),
   "&lt; 1 sem.",
   IF(DATEDIF(I1873,'ObjProd (2)'!$C$25,"y")&gt;0,DATEDIF(I1873,'ObjProd (2)'!$C$25,"y") &amp; " " &amp; IF(DATEDIF(I1873,'ObjProd (2)'!$C$25,"y")=1,"an ","ans "),"") &amp;
   IF(DATEDIF(I1873,'ObjProd (2)'!$C$25,"ym")&gt;0,DATEDIF(I1873,'ObjProd (2)'!$C$25,"ym") &amp; " mois ", "") &amp;
   IF(INT(('ObjProd (2)'!$C$25-EDATE(I1873,DATEDIF(I1873,'ObjProd (2)'!$C$25,"y")*12+DATEDIF(I1873,'ObjProd (2)'!$C$25,"ym")))/7)&gt;0,
      INT(('ObjProd (2)'!$C$25-EDATE(I1873,DATEDIF(I1873,'ObjProd (2)'!$C$25,"y")*12+DATEDIF(I1873,'ObjProd (2)'!$C$25,"ym")))/7) &amp; " sem.",
      "")
)
)</f>
        <v/>
      </c>
      <c r="L1873" s="11" t="str">
        <f t="shared" si="309"/>
        <v/>
      </c>
      <c r="M1873" s="9" t="str">
        <f t="shared" si="305"/>
        <v/>
      </c>
      <c r="N1873" s="9" t="str" cm="1">
        <f t="array" aca="1" ref="N1873" ca="1">LEFT(L1873, IF(ISNUMBER(SUBSTITUTE(_xludf.MID(L1873, 2, 1), ".", ",")), 1, 2))</f>
        <v/>
      </c>
      <c r="O1873" s="19" t="str">
        <f t="shared" ca="1" si="311"/>
        <v/>
      </c>
      <c r="P1873" s="9" t="str">
        <f t="shared" ca="1" si="312"/>
        <v/>
      </c>
      <c r="Q1873" s="9" t="str">
        <f t="shared" ca="1" si="313"/>
        <v/>
      </c>
      <c r="R1873" s="9" t="str">
        <f t="shared" si="306"/>
        <v/>
      </c>
      <c r="S1873" t="str" cm="1">
        <f t="array" ref="S1873">IF(ISBLANK(C1873),"",IFERROR(INDEX(ListeSeries!$A$2:$A$1045, MATCH(1, (DatasScan!G1873=ListeSeries!$B$2:$B$1045) * (DatasScan!H1873&gt;=ListeSeries!$D$2:$D$1045) * (DatasScan!H1873&lt;=ListeSeries!$E$2:$E$1045), 0)), "no match"))</f>
        <v/>
      </c>
      <c r="T1873" s="7" t="str" cm="1">
        <f t="array" ref="T1873">IF(ISBLANK(C1873),"",IFERROR(INDEX(ListeSeries!$C$2:$C$1045, MATCH(1, (DatasScan!G1873=ListeSeries!$B$2:$B$1045) * (DatasScan!H1873&gt;=ListeSeries!$D$2:$D$1045) * (DatasScan!H1873&lt;=ListeSeries!$E$2:$E$1045), 0)), "no match"))</f>
        <v/>
      </c>
      <c r="U1873" s="11" t="str" cm="1">
        <f t="array" ref="U1873">IF(ISBLANK(C1873),"",IFERROR(INDEX(ListeSeries!$F$2:$F$1045, MATCH(1, (DatasScan!G1873=ListeSeries!$B$2:$B$1045) * (DatasScan!H1873&gt;=ListeSeries!$D$2:$D$1045) * (DatasScan!H1873&lt;=ListeSeries!$E$2:$E$1045), 0)), "no match"))</f>
        <v/>
      </c>
    </row>
    <row r="1874" spans="1:21" x14ac:dyDescent="0.25">
      <c r="A1874" s="6" t="str">
        <f t="shared" si="307"/>
        <v/>
      </c>
      <c r="B1874" s="272"/>
      <c r="F1874" s="7" t="str">
        <f t="shared" si="310"/>
        <v/>
      </c>
      <c r="G1874" s="21" t="str">
        <f>IF(ISBLANK(C1874),"",_xlfn.XLOOKUP(_xlfn.XLOOKUP(VALUE(LEFT(C1874,4)),Souches!$B$2:$B$15000,Souches!$E$2:$E$15000),Varietes!$B$2:$B$500,Varietes!$C$2:$C$500))</f>
        <v/>
      </c>
      <c r="H1874" s="19" t="str">
        <f>IF(ISBLANK(C1874),"",_xlfn.XLOOKUP(VALUE(LEFT(C1874,4)),Souches!$B$2:$B$15000,Souches!$D$2:$D$15000))</f>
        <v/>
      </c>
      <c r="I1874" s="10" t="str">
        <f t="shared" si="308"/>
        <v/>
      </c>
      <c r="J1874" s="19" t="str">
        <f>IF(I1874="","",INT(('ObjProd (2)'!$C$25-I1874)/7 * (ABS('ObjProd (2)'!$C$25-I1874)&gt;=7)))</f>
        <v/>
      </c>
      <c r="K1874" s="10" t="str">
        <f>IF(I1874="","",
IF(AND(DATEDIF(I1874,'ObjProd (2)'!$C$25,"y")=0,DATEDIF(I1874,'ObjProd (2)'!$C$25,"ym")=0,
   INT(('ObjProd (2)'!$C$25-EDATE(I1874,DATEDIF(I1874,'ObjProd (2)'!$C$25,"y")*12+DATEDIF(I1874,'ObjProd (2)'!$C$25,"ym")))/7)=0),
   "&lt; 1 sem.",
   IF(DATEDIF(I1874,'ObjProd (2)'!$C$25,"y")&gt;0,DATEDIF(I1874,'ObjProd (2)'!$C$25,"y") &amp; " " &amp; IF(DATEDIF(I1874,'ObjProd (2)'!$C$25,"y")=1,"an ","ans "),"") &amp;
   IF(DATEDIF(I1874,'ObjProd (2)'!$C$25,"ym")&gt;0,DATEDIF(I1874,'ObjProd (2)'!$C$25,"ym") &amp; " mois ", "") &amp;
   IF(INT(('ObjProd (2)'!$C$25-EDATE(I1874,DATEDIF(I1874,'ObjProd (2)'!$C$25,"y")*12+DATEDIF(I1874,'ObjProd (2)'!$C$25,"ym")))/7)&gt;0,
      INT(('ObjProd (2)'!$C$25-EDATE(I1874,DATEDIF(I1874,'ObjProd (2)'!$C$25,"y")*12+DATEDIF(I1874,'ObjProd (2)'!$C$25,"ym")))/7) &amp; " sem.",
      "")
)
)</f>
        <v/>
      </c>
      <c r="L1874" s="11" t="str">
        <f t="shared" si="309"/>
        <v/>
      </c>
      <c r="M1874" s="9" t="str">
        <f t="shared" si="305"/>
        <v/>
      </c>
      <c r="N1874" s="9" t="str" cm="1">
        <f t="array" aca="1" ref="N1874" ca="1">LEFT(L1874, IF(ISNUMBER(SUBSTITUTE(_xludf.MID(L1874, 2, 1), ".", ",")), 1, 2))</f>
        <v/>
      </c>
      <c r="O1874" s="19" t="str">
        <f t="shared" ca="1" si="311"/>
        <v/>
      </c>
      <c r="P1874" s="9" t="str">
        <f t="shared" ca="1" si="312"/>
        <v/>
      </c>
      <c r="Q1874" s="9" t="str">
        <f t="shared" ca="1" si="313"/>
        <v/>
      </c>
      <c r="R1874" s="9" t="str">
        <f t="shared" si="306"/>
        <v/>
      </c>
      <c r="S1874" t="str" cm="1">
        <f t="array" ref="S1874">IF(ISBLANK(C1874),"",IFERROR(INDEX(ListeSeries!$A$2:$A$1045, MATCH(1, (DatasScan!G1874=ListeSeries!$B$2:$B$1045) * (DatasScan!H1874&gt;=ListeSeries!$D$2:$D$1045) * (DatasScan!H1874&lt;=ListeSeries!$E$2:$E$1045), 0)), "no match"))</f>
        <v/>
      </c>
      <c r="T1874" s="7" t="str" cm="1">
        <f t="array" ref="T1874">IF(ISBLANK(C1874),"",IFERROR(INDEX(ListeSeries!$C$2:$C$1045, MATCH(1, (DatasScan!G1874=ListeSeries!$B$2:$B$1045) * (DatasScan!H1874&gt;=ListeSeries!$D$2:$D$1045) * (DatasScan!H1874&lt;=ListeSeries!$E$2:$E$1045), 0)), "no match"))</f>
        <v/>
      </c>
      <c r="U1874" s="11" t="str" cm="1">
        <f t="array" ref="U1874">IF(ISBLANK(C1874),"",IFERROR(INDEX(ListeSeries!$F$2:$F$1045, MATCH(1, (DatasScan!G1874=ListeSeries!$B$2:$B$1045) * (DatasScan!H1874&gt;=ListeSeries!$D$2:$D$1045) * (DatasScan!H1874&lt;=ListeSeries!$E$2:$E$1045), 0)), "no match"))</f>
        <v/>
      </c>
    </row>
    <row r="1875" spans="1:21" x14ac:dyDescent="0.25">
      <c r="A1875" s="6" t="str">
        <f t="shared" si="307"/>
        <v/>
      </c>
      <c r="B1875" s="272"/>
      <c r="F1875" s="7" t="str">
        <f t="shared" si="310"/>
        <v/>
      </c>
      <c r="G1875" s="21" t="str">
        <f>IF(ISBLANK(C1875),"",_xlfn.XLOOKUP(_xlfn.XLOOKUP(VALUE(LEFT(C1875,4)),Souches!$B$2:$B$15000,Souches!$E$2:$E$15000),Varietes!$B$2:$B$500,Varietes!$C$2:$C$500))</f>
        <v/>
      </c>
      <c r="H1875" s="19" t="str">
        <f>IF(ISBLANK(C1875),"",_xlfn.XLOOKUP(VALUE(LEFT(C1875,4)),Souches!$B$2:$B$15000,Souches!$D$2:$D$15000))</f>
        <v/>
      </c>
      <c r="I1875" s="10" t="str">
        <f t="shared" si="308"/>
        <v/>
      </c>
      <c r="J1875" s="19" t="str">
        <f>IF(I1875="","",INT(('ObjProd (2)'!$C$25-I1875)/7 * (ABS('ObjProd (2)'!$C$25-I1875)&gt;=7)))</f>
        <v/>
      </c>
      <c r="K1875" s="10" t="str">
        <f>IF(I1875="","",
IF(AND(DATEDIF(I1875,'ObjProd (2)'!$C$25,"y")=0,DATEDIF(I1875,'ObjProd (2)'!$C$25,"ym")=0,
   INT(('ObjProd (2)'!$C$25-EDATE(I1875,DATEDIF(I1875,'ObjProd (2)'!$C$25,"y")*12+DATEDIF(I1875,'ObjProd (2)'!$C$25,"ym")))/7)=0),
   "&lt; 1 sem.",
   IF(DATEDIF(I1875,'ObjProd (2)'!$C$25,"y")&gt;0,DATEDIF(I1875,'ObjProd (2)'!$C$25,"y") &amp; " " &amp; IF(DATEDIF(I1875,'ObjProd (2)'!$C$25,"y")=1,"an ","ans "),"") &amp;
   IF(DATEDIF(I1875,'ObjProd (2)'!$C$25,"ym")&gt;0,DATEDIF(I1875,'ObjProd (2)'!$C$25,"ym") &amp; " mois ", "") &amp;
   IF(INT(('ObjProd (2)'!$C$25-EDATE(I1875,DATEDIF(I1875,'ObjProd (2)'!$C$25,"y")*12+DATEDIF(I1875,'ObjProd (2)'!$C$25,"ym")))/7)&gt;0,
      INT(('ObjProd (2)'!$C$25-EDATE(I1875,DATEDIF(I1875,'ObjProd (2)'!$C$25,"y")*12+DATEDIF(I1875,'ObjProd (2)'!$C$25,"ym")))/7) &amp; " sem.",
      "")
)
)</f>
        <v/>
      </c>
      <c r="L1875" s="11" t="str">
        <f t="shared" si="309"/>
        <v/>
      </c>
      <c r="M1875" s="9" t="str">
        <f t="shared" si="305"/>
        <v/>
      </c>
      <c r="N1875" s="9" t="str" cm="1">
        <f t="array" aca="1" ref="N1875" ca="1">LEFT(L1875, IF(ISNUMBER(SUBSTITUTE(_xludf.MID(L1875, 2, 1), ".", ",")), 1, 2))</f>
        <v/>
      </c>
      <c r="O1875" s="19" t="str">
        <f t="shared" ca="1" si="311"/>
        <v/>
      </c>
      <c r="P1875" s="9" t="str">
        <f t="shared" ca="1" si="312"/>
        <v/>
      </c>
      <c r="Q1875" s="9" t="str">
        <f t="shared" ca="1" si="313"/>
        <v/>
      </c>
      <c r="R1875" s="9" t="str">
        <f t="shared" si="306"/>
        <v/>
      </c>
      <c r="S1875" t="str" cm="1">
        <f t="array" ref="S1875">IF(ISBLANK(C1875),"",IFERROR(INDEX(ListeSeries!$A$2:$A$1045, MATCH(1, (DatasScan!G1875=ListeSeries!$B$2:$B$1045) * (DatasScan!H1875&gt;=ListeSeries!$D$2:$D$1045) * (DatasScan!H1875&lt;=ListeSeries!$E$2:$E$1045), 0)), "no match"))</f>
        <v/>
      </c>
      <c r="T1875" s="7" t="str" cm="1">
        <f t="array" ref="T1875">IF(ISBLANK(C1875),"",IFERROR(INDEX(ListeSeries!$C$2:$C$1045, MATCH(1, (DatasScan!G1875=ListeSeries!$B$2:$B$1045) * (DatasScan!H1875&gt;=ListeSeries!$D$2:$D$1045) * (DatasScan!H1875&lt;=ListeSeries!$E$2:$E$1045), 0)), "no match"))</f>
        <v/>
      </c>
      <c r="U1875" s="11" t="str" cm="1">
        <f t="array" ref="U1875">IF(ISBLANK(C1875),"",IFERROR(INDEX(ListeSeries!$F$2:$F$1045, MATCH(1, (DatasScan!G1875=ListeSeries!$B$2:$B$1045) * (DatasScan!H1875&gt;=ListeSeries!$D$2:$D$1045) * (DatasScan!H1875&lt;=ListeSeries!$E$2:$E$1045), 0)), "no match"))</f>
        <v/>
      </c>
    </row>
    <row r="1876" spans="1:21" x14ac:dyDescent="0.25">
      <c r="A1876" s="6" t="str">
        <f t="shared" si="307"/>
        <v/>
      </c>
      <c r="B1876" s="272"/>
      <c r="F1876" s="7" t="str">
        <f t="shared" si="310"/>
        <v/>
      </c>
      <c r="G1876" s="21" t="str">
        <f>IF(ISBLANK(C1876),"",_xlfn.XLOOKUP(_xlfn.XLOOKUP(VALUE(LEFT(C1876,4)),Souches!$B$2:$B$15000,Souches!$E$2:$E$15000),Varietes!$B$2:$B$500,Varietes!$C$2:$C$500))</f>
        <v/>
      </c>
      <c r="H1876" s="19" t="str">
        <f>IF(ISBLANK(C1876),"",_xlfn.XLOOKUP(VALUE(LEFT(C1876,4)),Souches!$B$2:$B$15000,Souches!$D$2:$D$15000))</f>
        <v/>
      </c>
      <c r="I1876" s="10" t="str">
        <f t="shared" si="308"/>
        <v/>
      </c>
      <c r="J1876" s="19" t="str">
        <f>IF(I1876="","",INT(('ObjProd (2)'!$C$25-I1876)/7 * (ABS('ObjProd (2)'!$C$25-I1876)&gt;=7)))</f>
        <v/>
      </c>
      <c r="K1876" s="10" t="str">
        <f>IF(I1876="","",
IF(AND(DATEDIF(I1876,'ObjProd (2)'!$C$25,"y")=0,DATEDIF(I1876,'ObjProd (2)'!$C$25,"ym")=0,
   INT(('ObjProd (2)'!$C$25-EDATE(I1876,DATEDIF(I1876,'ObjProd (2)'!$C$25,"y")*12+DATEDIF(I1876,'ObjProd (2)'!$C$25,"ym")))/7)=0),
   "&lt; 1 sem.",
   IF(DATEDIF(I1876,'ObjProd (2)'!$C$25,"y")&gt;0,DATEDIF(I1876,'ObjProd (2)'!$C$25,"y") &amp; " " &amp; IF(DATEDIF(I1876,'ObjProd (2)'!$C$25,"y")=1,"an ","ans "),"") &amp;
   IF(DATEDIF(I1876,'ObjProd (2)'!$C$25,"ym")&gt;0,DATEDIF(I1876,'ObjProd (2)'!$C$25,"ym") &amp; " mois ", "") &amp;
   IF(INT(('ObjProd (2)'!$C$25-EDATE(I1876,DATEDIF(I1876,'ObjProd (2)'!$C$25,"y")*12+DATEDIF(I1876,'ObjProd (2)'!$C$25,"ym")))/7)&gt;0,
      INT(('ObjProd (2)'!$C$25-EDATE(I1876,DATEDIF(I1876,'ObjProd (2)'!$C$25,"y")*12+DATEDIF(I1876,'ObjProd (2)'!$C$25,"ym")))/7) &amp; " sem.",
      "")
)
)</f>
        <v/>
      </c>
      <c r="L1876" s="11" t="str">
        <f t="shared" si="309"/>
        <v/>
      </c>
      <c r="M1876" s="9" t="str">
        <f t="shared" si="305"/>
        <v/>
      </c>
      <c r="N1876" s="9" t="str" cm="1">
        <f t="array" aca="1" ref="N1876" ca="1">LEFT(L1876, IF(ISNUMBER(SUBSTITUTE(_xludf.MID(L1876, 2, 1), ".", ",")), 1, 2))</f>
        <v/>
      </c>
      <c r="O1876" s="19" t="str">
        <f t="shared" ca="1" si="311"/>
        <v/>
      </c>
      <c r="P1876" s="9" t="str">
        <f t="shared" ca="1" si="312"/>
        <v/>
      </c>
      <c r="Q1876" s="9" t="str">
        <f t="shared" ca="1" si="313"/>
        <v/>
      </c>
      <c r="R1876" s="9" t="str">
        <f t="shared" si="306"/>
        <v/>
      </c>
      <c r="S1876" t="str" cm="1">
        <f t="array" ref="S1876">IF(ISBLANK(C1876),"",IFERROR(INDEX(ListeSeries!$A$2:$A$1045, MATCH(1, (DatasScan!G1876=ListeSeries!$B$2:$B$1045) * (DatasScan!H1876&gt;=ListeSeries!$D$2:$D$1045) * (DatasScan!H1876&lt;=ListeSeries!$E$2:$E$1045), 0)), "no match"))</f>
        <v/>
      </c>
      <c r="T1876" s="7" t="str" cm="1">
        <f t="array" ref="T1876">IF(ISBLANK(C1876),"",IFERROR(INDEX(ListeSeries!$C$2:$C$1045, MATCH(1, (DatasScan!G1876=ListeSeries!$B$2:$B$1045) * (DatasScan!H1876&gt;=ListeSeries!$D$2:$D$1045) * (DatasScan!H1876&lt;=ListeSeries!$E$2:$E$1045), 0)), "no match"))</f>
        <v/>
      </c>
      <c r="U1876" s="11" t="str" cm="1">
        <f t="array" ref="U1876">IF(ISBLANK(C1876),"",IFERROR(INDEX(ListeSeries!$F$2:$F$1045, MATCH(1, (DatasScan!G1876=ListeSeries!$B$2:$B$1045) * (DatasScan!H1876&gt;=ListeSeries!$D$2:$D$1045) * (DatasScan!H1876&lt;=ListeSeries!$E$2:$E$1045), 0)), "no match"))</f>
        <v/>
      </c>
    </row>
    <row r="1877" spans="1:21" x14ac:dyDescent="0.25">
      <c r="A1877" s="6" t="str">
        <f t="shared" si="307"/>
        <v/>
      </c>
      <c r="B1877" s="272"/>
      <c r="F1877" s="7" t="str">
        <f t="shared" si="310"/>
        <v/>
      </c>
      <c r="G1877" s="21" t="str">
        <f>IF(ISBLANK(C1877),"",_xlfn.XLOOKUP(_xlfn.XLOOKUP(VALUE(LEFT(C1877,4)),Souches!$B$2:$B$15000,Souches!$E$2:$E$15000),Varietes!$B$2:$B$500,Varietes!$C$2:$C$500))</f>
        <v/>
      </c>
      <c r="H1877" s="19" t="str">
        <f>IF(ISBLANK(C1877),"",_xlfn.XLOOKUP(VALUE(LEFT(C1877,4)),Souches!$B$2:$B$15000,Souches!$D$2:$D$15000))</f>
        <v/>
      </c>
      <c r="I1877" s="10" t="str">
        <f t="shared" si="308"/>
        <v/>
      </c>
      <c r="J1877" s="19" t="str">
        <f>IF(I1877="","",INT(('ObjProd (2)'!$C$25-I1877)/7 * (ABS('ObjProd (2)'!$C$25-I1877)&gt;=7)))</f>
        <v/>
      </c>
      <c r="K1877" s="10" t="str">
        <f>IF(I1877="","",
IF(AND(DATEDIF(I1877,'ObjProd (2)'!$C$25,"y")=0,DATEDIF(I1877,'ObjProd (2)'!$C$25,"ym")=0,
   INT(('ObjProd (2)'!$C$25-EDATE(I1877,DATEDIF(I1877,'ObjProd (2)'!$C$25,"y")*12+DATEDIF(I1877,'ObjProd (2)'!$C$25,"ym")))/7)=0),
   "&lt; 1 sem.",
   IF(DATEDIF(I1877,'ObjProd (2)'!$C$25,"y")&gt;0,DATEDIF(I1877,'ObjProd (2)'!$C$25,"y") &amp; " " &amp; IF(DATEDIF(I1877,'ObjProd (2)'!$C$25,"y")=1,"an ","ans "),"") &amp;
   IF(DATEDIF(I1877,'ObjProd (2)'!$C$25,"ym")&gt;0,DATEDIF(I1877,'ObjProd (2)'!$C$25,"ym") &amp; " mois ", "") &amp;
   IF(INT(('ObjProd (2)'!$C$25-EDATE(I1877,DATEDIF(I1877,'ObjProd (2)'!$C$25,"y")*12+DATEDIF(I1877,'ObjProd (2)'!$C$25,"ym")))/7)&gt;0,
      INT(('ObjProd (2)'!$C$25-EDATE(I1877,DATEDIF(I1877,'ObjProd (2)'!$C$25,"y")*12+DATEDIF(I1877,'ObjProd (2)'!$C$25,"ym")))/7) &amp; " sem.",
      "")
)
)</f>
        <v/>
      </c>
      <c r="L1877" s="11" t="str">
        <f t="shared" si="309"/>
        <v/>
      </c>
      <c r="M1877" s="9" t="str">
        <f t="shared" si="305"/>
        <v/>
      </c>
      <c r="N1877" s="9" t="str" cm="1">
        <f t="array" aca="1" ref="N1877" ca="1">LEFT(L1877, IF(ISNUMBER(SUBSTITUTE(_xludf.MID(L1877, 2, 1), ".", ",")), 1, 2))</f>
        <v/>
      </c>
      <c r="O1877" s="19" t="str">
        <f t="shared" ca="1" si="311"/>
        <v/>
      </c>
      <c r="P1877" s="9" t="str">
        <f t="shared" ca="1" si="312"/>
        <v/>
      </c>
      <c r="Q1877" s="9" t="str">
        <f t="shared" ca="1" si="313"/>
        <v/>
      </c>
      <c r="R1877" s="9" t="str">
        <f t="shared" si="306"/>
        <v/>
      </c>
      <c r="S1877" t="str" cm="1">
        <f t="array" ref="S1877">IF(ISBLANK(C1877),"",IFERROR(INDEX(ListeSeries!$A$2:$A$1045, MATCH(1, (DatasScan!G1877=ListeSeries!$B$2:$B$1045) * (DatasScan!H1877&gt;=ListeSeries!$D$2:$D$1045) * (DatasScan!H1877&lt;=ListeSeries!$E$2:$E$1045), 0)), "no match"))</f>
        <v/>
      </c>
      <c r="T1877" s="7" t="str" cm="1">
        <f t="array" ref="T1877">IF(ISBLANK(C1877),"",IFERROR(INDEX(ListeSeries!$C$2:$C$1045, MATCH(1, (DatasScan!G1877=ListeSeries!$B$2:$B$1045) * (DatasScan!H1877&gt;=ListeSeries!$D$2:$D$1045) * (DatasScan!H1877&lt;=ListeSeries!$E$2:$E$1045), 0)), "no match"))</f>
        <v/>
      </c>
      <c r="U1877" s="11" t="str" cm="1">
        <f t="array" ref="U1877">IF(ISBLANK(C1877),"",IFERROR(INDEX(ListeSeries!$F$2:$F$1045, MATCH(1, (DatasScan!G1877=ListeSeries!$B$2:$B$1045) * (DatasScan!H1877&gt;=ListeSeries!$D$2:$D$1045) * (DatasScan!H1877&lt;=ListeSeries!$E$2:$E$1045), 0)), "no match"))</f>
        <v/>
      </c>
    </row>
    <row r="1878" spans="1:21" x14ac:dyDescent="0.25">
      <c r="A1878" s="6" t="str">
        <f t="shared" si="307"/>
        <v/>
      </c>
      <c r="B1878" s="272"/>
      <c r="F1878" s="7" t="str">
        <f t="shared" si="310"/>
        <v/>
      </c>
      <c r="G1878" s="21" t="str">
        <f>IF(ISBLANK(C1878),"",_xlfn.XLOOKUP(_xlfn.XLOOKUP(VALUE(LEFT(C1878,4)),Souches!$B$2:$B$15000,Souches!$E$2:$E$15000),Varietes!$B$2:$B$500,Varietes!$C$2:$C$500))</f>
        <v/>
      </c>
      <c r="H1878" s="19" t="str">
        <f>IF(ISBLANK(C1878),"",_xlfn.XLOOKUP(VALUE(LEFT(C1878,4)),Souches!$B$2:$B$15000,Souches!$D$2:$D$15000))</f>
        <v/>
      </c>
      <c r="I1878" s="10" t="str">
        <f t="shared" si="308"/>
        <v/>
      </c>
      <c r="J1878" s="19" t="str">
        <f>IF(I1878="","",INT(('ObjProd (2)'!$C$25-I1878)/7 * (ABS('ObjProd (2)'!$C$25-I1878)&gt;=7)))</f>
        <v/>
      </c>
      <c r="K1878" s="10" t="str">
        <f>IF(I1878="","",
IF(AND(DATEDIF(I1878,'ObjProd (2)'!$C$25,"y")=0,DATEDIF(I1878,'ObjProd (2)'!$C$25,"ym")=0,
   INT(('ObjProd (2)'!$C$25-EDATE(I1878,DATEDIF(I1878,'ObjProd (2)'!$C$25,"y")*12+DATEDIF(I1878,'ObjProd (2)'!$C$25,"ym")))/7)=0),
   "&lt; 1 sem.",
   IF(DATEDIF(I1878,'ObjProd (2)'!$C$25,"y")&gt;0,DATEDIF(I1878,'ObjProd (2)'!$C$25,"y") &amp; " " &amp; IF(DATEDIF(I1878,'ObjProd (2)'!$C$25,"y")=1,"an ","ans "),"") &amp;
   IF(DATEDIF(I1878,'ObjProd (2)'!$C$25,"ym")&gt;0,DATEDIF(I1878,'ObjProd (2)'!$C$25,"ym") &amp; " mois ", "") &amp;
   IF(INT(('ObjProd (2)'!$C$25-EDATE(I1878,DATEDIF(I1878,'ObjProd (2)'!$C$25,"y")*12+DATEDIF(I1878,'ObjProd (2)'!$C$25,"ym")))/7)&gt;0,
      INT(('ObjProd (2)'!$C$25-EDATE(I1878,DATEDIF(I1878,'ObjProd (2)'!$C$25,"y")*12+DATEDIF(I1878,'ObjProd (2)'!$C$25,"ym")))/7) &amp; " sem.",
      "")
)
)</f>
        <v/>
      </c>
      <c r="L1878" s="11" t="str">
        <f t="shared" si="309"/>
        <v/>
      </c>
      <c r="M1878" s="9" t="str">
        <f t="shared" si="305"/>
        <v/>
      </c>
      <c r="N1878" s="9" t="str" cm="1">
        <f t="array" aca="1" ref="N1878" ca="1">LEFT(L1878, IF(ISNUMBER(SUBSTITUTE(_xludf.MID(L1878, 2, 1), ".", ",")), 1, 2))</f>
        <v/>
      </c>
      <c r="O1878" s="19" t="str">
        <f t="shared" ca="1" si="311"/>
        <v/>
      </c>
      <c r="P1878" s="9" t="str">
        <f t="shared" ca="1" si="312"/>
        <v/>
      </c>
      <c r="Q1878" s="9" t="str">
        <f t="shared" ca="1" si="313"/>
        <v/>
      </c>
      <c r="R1878" s="9" t="str">
        <f t="shared" si="306"/>
        <v/>
      </c>
      <c r="S1878" t="str" cm="1">
        <f t="array" ref="S1878">IF(ISBLANK(C1878),"",IFERROR(INDEX(ListeSeries!$A$2:$A$1045, MATCH(1, (DatasScan!G1878=ListeSeries!$B$2:$B$1045) * (DatasScan!H1878&gt;=ListeSeries!$D$2:$D$1045) * (DatasScan!H1878&lt;=ListeSeries!$E$2:$E$1045), 0)), "no match"))</f>
        <v/>
      </c>
      <c r="T1878" s="7" t="str" cm="1">
        <f t="array" ref="T1878">IF(ISBLANK(C1878),"",IFERROR(INDEX(ListeSeries!$C$2:$C$1045, MATCH(1, (DatasScan!G1878=ListeSeries!$B$2:$B$1045) * (DatasScan!H1878&gt;=ListeSeries!$D$2:$D$1045) * (DatasScan!H1878&lt;=ListeSeries!$E$2:$E$1045), 0)), "no match"))</f>
        <v/>
      </c>
      <c r="U1878" s="11" t="str" cm="1">
        <f t="array" ref="U1878">IF(ISBLANK(C1878),"",IFERROR(INDEX(ListeSeries!$F$2:$F$1045, MATCH(1, (DatasScan!G1878=ListeSeries!$B$2:$B$1045) * (DatasScan!H1878&gt;=ListeSeries!$D$2:$D$1045) * (DatasScan!H1878&lt;=ListeSeries!$E$2:$E$1045), 0)), "no match"))</f>
        <v/>
      </c>
    </row>
    <row r="1879" spans="1:21" x14ac:dyDescent="0.25">
      <c r="A1879" s="6" t="str">
        <f t="shared" si="307"/>
        <v/>
      </c>
      <c r="B1879" s="272"/>
      <c r="F1879" s="7" t="str">
        <f t="shared" si="310"/>
        <v/>
      </c>
      <c r="G1879" s="21" t="str">
        <f>IF(ISBLANK(C1879),"",_xlfn.XLOOKUP(_xlfn.XLOOKUP(VALUE(LEFT(C1879,4)),Souches!$B$2:$B$15000,Souches!$E$2:$E$15000),Varietes!$B$2:$B$500,Varietes!$C$2:$C$500))</f>
        <v/>
      </c>
      <c r="H1879" s="19" t="str">
        <f>IF(ISBLANK(C1879),"",_xlfn.XLOOKUP(VALUE(LEFT(C1879,4)),Souches!$B$2:$B$15000,Souches!$D$2:$D$15000))</f>
        <v/>
      </c>
      <c r="I1879" s="10" t="str">
        <f t="shared" si="308"/>
        <v/>
      </c>
      <c r="J1879" s="19" t="str">
        <f>IF(I1879="","",INT(('ObjProd (2)'!$C$25-I1879)/7 * (ABS('ObjProd (2)'!$C$25-I1879)&gt;=7)))</f>
        <v/>
      </c>
      <c r="K1879" s="10" t="str">
        <f>IF(I1879="","",
IF(AND(DATEDIF(I1879,'ObjProd (2)'!$C$25,"y")=0,DATEDIF(I1879,'ObjProd (2)'!$C$25,"ym")=0,
   INT(('ObjProd (2)'!$C$25-EDATE(I1879,DATEDIF(I1879,'ObjProd (2)'!$C$25,"y")*12+DATEDIF(I1879,'ObjProd (2)'!$C$25,"ym")))/7)=0),
   "&lt; 1 sem.",
   IF(DATEDIF(I1879,'ObjProd (2)'!$C$25,"y")&gt;0,DATEDIF(I1879,'ObjProd (2)'!$C$25,"y") &amp; " " &amp; IF(DATEDIF(I1879,'ObjProd (2)'!$C$25,"y")=1,"an ","ans "),"") &amp;
   IF(DATEDIF(I1879,'ObjProd (2)'!$C$25,"ym")&gt;0,DATEDIF(I1879,'ObjProd (2)'!$C$25,"ym") &amp; " mois ", "") &amp;
   IF(INT(('ObjProd (2)'!$C$25-EDATE(I1879,DATEDIF(I1879,'ObjProd (2)'!$C$25,"y")*12+DATEDIF(I1879,'ObjProd (2)'!$C$25,"ym")))/7)&gt;0,
      INT(('ObjProd (2)'!$C$25-EDATE(I1879,DATEDIF(I1879,'ObjProd (2)'!$C$25,"y")*12+DATEDIF(I1879,'ObjProd (2)'!$C$25,"ym")))/7) &amp; " sem.",
      "")
)
)</f>
        <v/>
      </c>
      <c r="L1879" s="11" t="str">
        <f t="shared" si="309"/>
        <v/>
      </c>
      <c r="M1879" s="9" t="str">
        <f t="shared" si="305"/>
        <v/>
      </c>
      <c r="N1879" s="9" t="str" cm="1">
        <f t="array" aca="1" ref="N1879" ca="1">LEFT(L1879, IF(ISNUMBER(SUBSTITUTE(_xludf.MID(L1879, 2, 1), ".", ",")), 1, 2))</f>
        <v/>
      </c>
      <c r="O1879" s="19" t="str">
        <f t="shared" ca="1" si="311"/>
        <v/>
      </c>
      <c r="P1879" s="9" t="str">
        <f t="shared" ca="1" si="312"/>
        <v/>
      </c>
      <c r="Q1879" s="9" t="str">
        <f t="shared" ca="1" si="313"/>
        <v/>
      </c>
      <c r="R1879" s="9" t="str">
        <f t="shared" si="306"/>
        <v/>
      </c>
      <c r="S1879" t="str" cm="1">
        <f t="array" ref="S1879">IF(ISBLANK(C1879),"",IFERROR(INDEX(ListeSeries!$A$2:$A$1045, MATCH(1, (DatasScan!G1879=ListeSeries!$B$2:$B$1045) * (DatasScan!H1879&gt;=ListeSeries!$D$2:$D$1045) * (DatasScan!H1879&lt;=ListeSeries!$E$2:$E$1045), 0)), "no match"))</f>
        <v/>
      </c>
      <c r="T1879" s="7" t="str" cm="1">
        <f t="array" ref="T1879">IF(ISBLANK(C1879),"",IFERROR(INDEX(ListeSeries!$C$2:$C$1045, MATCH(1, (DatasScan!G1879=ListeSeries!$B$2:$B$1045) * (DatasScan!H1879&gt;=ListeSeries!$D$2:$D$1045) * (DatasScan!H1879&lt;=ListeSeries!$E$2:$E$1045), 0)), "no match"))</f>
        <v/>
      </c>
      <c r="U1879" s="11" t="str" cm="1">
        <f t="array" ref="U1879">IF(ISBLANK(C1879),"",IFERROR(INDEX(ListeSeries!$F$2:$F$1045, MATCH(1, (DatasScan!G1879=ListeSeries!$B$2:$B$1045) * (DatasScan!H1879&gt;=ListeSeries!$D$2:$D$1045) * (DatasScan!H1879&lt;=ListeSeries!$E$2:$E$1045), 0)), "no match"))</f>
        <v/>
      </c>
    </row>
    <row r="1880" spans="1:21" x14ac:dyDescent="0.25">
      <c r="A1880" s="6" t="str">
        <f t="shared" si="307"/>
        <v/>
      </c>
      <c r="B1880" s="272"/>
      <c r="F1880" s="7" t="str">
        <f t="shared" si="310"/>
        <v/>
      </c>
      <c r="G1880" s="21" t="str">
        <f>IF(ISBLANK(C1880),"",_xlfn.XLOOKUP(_xlfn.XLOOKUP(VALUE(LEFT(C1880,4)),Souches!$B$2:$B$15000,Souches!$E$2:$E$15000),Varietes!$B$2:$B$500,Varietes!$C$2:$C$500))</f>
        <v/>
      </c>
      <c r="H1880" s="19" t="str">
        <f>IF(ISBLANK(C1880),"",_xlfn.XLOOKUP(VALUE(LEFT(C1880,4)),Souches!$B$2:$B$15000,Souches!$D$2:$D$15000))</f>
        <v/>
      </c>
      <c r="I1880" s="10" t="str">
        <f t="shared" si="308"/>
        <v/>
      </c>
      <c r="J1880" s="19" t="str">
        <f>IF(I1880="","",INT(('ObjProd (2)'!$C$25-I1880)/7 * (ABS('ObjProd (2)'!$C$25-I1880)&gt;=7)))</f>
        <v/>
      </c>
      <c r="K1880" s="10" t="str">
        <f>IF(I1880="","",
IF(AND(DATEDIF(I1880,'ObjProd (2)'!$C$25,"y")=0,DATEDIF(I1880,'ObjProd (2)'!$C$25,"ym")=0,
   INT(('ObjProd (2)'!$C$25-EDATE(I1880,DATEDIF(I1880,'ObjProd (2)'!$C$25,"y")*12+DATEDIF(I1880,'ObjProd (2)'!$C$25,"ym")))/7)=0),
   "&lt; 1 sem.",
   IF(DATEDIF(I1880,'ObjProd (2)'!$C$25,"y")&gt;0,DATEDIF(I1880,'ObjProd (2)'!$C$25,"y") &amp; " " &amp; IF(DATEDIF(I1880,'ObjProd (2)'!$C$25,"y")=1,"an ","ans "),"") &amp;
   IF(DATEDIF(I1880,'ObjProd (2)'!$C$25,"ym")&gt;0,DATEDIF(I1880,'ObjProd (2)'!$C$25,"ym") &amp; " mois ", "") &amp;
   IF(INT(('ObjProd (2)'!$C$25-EDATE(I1880,DATEDIF(I1880,'ObjProd (2)'!$C$25,"y")*12+DATEDIF(I1880,'ObjProd (2)'!$C$25,"ym")))/7)&gt;0,
      INT(('ObjProd (2)'!$C$25-EDATE(I1880,DATEDIF(I1880,'ObjProd (2)'!$C$25,"y")*12+DATEDIF(I1880,'ObjProd (2)'!$C$25,"ym")))/7) &amp; " sem.",
      "")
)
)</f>
        <v/>
      </c>
      <c r="L1880" s="11" t="str">
        <f t="shared" si="309"/>
        <v/>
      </c>
      <c r="M1880" s="9" t="str">
        <f t="shared" si="305"/>
        <v/>
      </c>
      <c r="N1880" s="9" t="str" cm="1">
        <f t="array" aca="1" ref="N1880" ca="1">LEFT(L1880, IF(ISNUMBER(SUBSTITUTE(_xludf.MID(L1880, 2, 1), ".", ",")), 1, 2))</f>
        <v/>
      </c>
      <c r="O1880" s="19" t="str">
        <f t="shared" ca="1" si="311"/>
        <v/>
      </c>
      <c r="P1880" s="9" t="str">
        <f t="shared" ca="1" si="312"/>
        <v/>
      </c>
      <c r="Q1880" s="9" t="str">
        <f t="shared" ca="1" si="313"/>
        <v/>
      </c>
      <c r="R1880" s="9" t="str">
        <f t="shared" si="306"/>
        <v/>
      </c>
      <c r="S1880" t="str" cm="1">
        <f t="array" ref="S1880">IF(ISBLANK(C1880),"",IFERROR(INDEX(ListeSeries!$A$2:$A$1045, MATCH(1, (DatasScan!G1880=ListeSeries!$B$2:$B$1045) * (DatasScan!H1880&gt;=ListeSeries!$D$2:$D$1045) * (DatasScan!H1880&lt;=ListeSeries!$E$2:$E$1045), 0)), "no match"))</f>
        <v/>
      </c>
      <c r="T1880" s="7" t="str" cm="1">
        <f t="array" ref="T1880">IF(ISBLANK(C1880),"",IFERROR(INDEX(ListeSeries!$C$2:$C$1045, MATCH(1, (DatasScan!G1880=ListeSeries!$B$2:$B$1045) * (DatasScan!H1880&gt;=ListeSeries!$D$2:$D$1045) * (DatasScan!H1880&lt;=ListeSeries!$E$2:$E$1045), 0)), "no match"))</f>
        <v/>
      </c>
      <c r="U1880" s="11" t="str" cm="1">
        <f t="array" ref="U1880">IF(ISBLANK(C1880),"",IFERROR(INDEX(ListeSeries!$F$2:$F$1045, MATCH(1, (DatasScan!G1880=ListeSeries!$B$2:$B$1045) * (DatasScan!H1880&gt;=ListeSeries!$D$2:$D$1045) * (DatasScan!H1880&lt;=ListeSeries!$E$2:$E$1045), 0)), "no match"))</f>
        <v/>
      </c>
    </row>
    <row r="1881" spans="1:21" x14ac:dyDescent="0.25">
      <c r="A1881" s="6" t="str">
        <f t="shared" si="307"/>
        <v/>
      </c>
      <c r="B1881" s="272"/>
      <c r="F1881" s="7" t="str">
        <f t="shared" si="310"/>
        <v/>
      </c>
      <c r="G1881" s="21" t="str">
        <f>IF(ISBLANK(C1881),"",_xlfn.XLOOKUP(_xlfn.XLOOKUP(VALUE(LEFT(C1881,4)),Souches!$B$2:$B$15000,Souches!$E$2:$E$15000),Varietes!$B$2:$B$500,Varietes!$C$2:$C$500))</f>
        <v/>
      </c>
      <c r="H1881" s="19" t="str">
        <f>IF(ISBLANK(C1881),"",_xlfn.XLOOKUP(VALUE(LEFT(C1881,4)),Souches!$B$2:$B$15000,Souches!$D$2:$D$15000))</f>
        <v/>
      </c>
      <c r="I1881" s="10" t="str">
        <f t="shared" si="308"/>
        <v/>
      </c>
      <c r="J1881" s="19" t="str">
        <f>IF(I1881="","",INT(('ObjProd (2)'!$C$25-I1881)/7 * (ABS('ObjProd (2)'!$C$25-I1881)&gt;=7)))</f>
        <v/>
      </c>
      <c r="K1881" s="10" t="str">
        <f>IF(I1881="","",
IF(AND(DATEDIF(I1881,'ObjProd (2)'!$C$25,"y")=0,DATEDIF(I1881,'ObjProd (2)'!$C$25,"ym")=0,
   INT(('ObjProd (2)'!$C$25-EDATE(I1881,DATEDIF(I1881,'ObjProd (2)'!$C$25,"y")*12+DATEDIF(I1881,'ObjProd (2)'!$C$25,"ym")))/7)=0),
   "&lt; 1 sem.",
   IF(DATEDIF(I1881,'ObjProd (2)'!$C$25,"y")&gt;0,DATEDIF(I1881,'ObjProd (2)'!$C$25,"y") &amp; " " &amp; IF(DATEDIF(I1881,'ObjProd (2)'!$C$25,"y")=1,"an ","ans "),"") &amp;
   IF(DATEDIF(I1881,'ObjProd (2)'!$C$25,"ym")&gt;0,DATEDIF(I1881,'ObjProd (2)'!$C$25,"ym") &amp; " mois ", "") &amp;
   IF(INT(('ObjProd (2)'!$C$25-EDATE(I1881,DATEDIF(I1881,'ObjProd (2)'!$C$25,"y")*12+DATEDIF(I1881,'ObjProd (2)'!$C$25,"ym")))/7)&gt;0,
      INT(('ObjProd (2)'!$C$25-EDATE(I1881,DATEDIF(I1881,'ObjProd (2)'!$C$25,"y")*12+DATEDIF(I1881,'ObjProd (2)'!$C$25,"ym")))/7) &amp; " sem.",
      "")
)
)</f>
        <v/>
      </c>
      <c r="L1881" s="11" t="str">
        <f t="shared" si="309"/>
        <v/>
      </c>
      <c r="M1881" s="9" t="str">
        <f t="shared" si="305"/>
        <v/>
      </c>
      <c r="N1881" s="9" t="str" cm="1">
        <f t="array" aca="1" ref="N1881" ca="1">LEFT(L1881, IF(ISNUMBER(SUBSTITUTE(_xludf.MID(L1881, 2, 1), ".", ",")), 1, 2))</f>
        <v/>
      </c>
      <c r="O1881" s="19" t="str">
        <f t="shared" ca="1" si="311"/>
        <v/>
      </c>
      <c r="P1881" s="9" t="str">
        <f t="shared" ca="1" si="312"/>
        <v/>
      </c>
      <c r="Q1881" s="9" t="str">
        <f t="shared" ca="1" si="313"/>
        <v/>
      </c>
      <c r="R1881" s="9" t="str">
        <f t="shared" si="306"/>
        <v/>
      </c>
      <c r="S1881" t="str" cm="1">
        <f t="array" ref="S1881">IF(ISBLANK(C1881),"",IFERROR(INDEX(ListeSeries!$A$2:$A$1045, MATCH(1, (DatasScan!G1881=ListeSeries!$B$2:$B$1045) * (DatasScan!H1881&gt;=ListeSeries!$D$2:$D$1045) * (DatasScan!H1881&lt;=ListeSeries!$E$2:$E$1045), 0)), "no match"))</f>
        <v/>
      </c>
      <c r="T1881" s="7" t="str" cm="1">
        <f t="array" ref="T1881">IF(ISBLANK(C1881),"",IFERROR(INDEX(ListeSeries!$C$2:$C$1045, MATCH(1, (DatasScan!G1881=ListeSeries!$B$2:$B$1045) * (DatasScan!H1881&gt;=ListeSeries!$D$2:$D$1045) * (DatasScan!H1881&lt;=ListeSeries!$E$2:$E$1045), 0)), "no match"))</f>
        <v/>
      </c>
      <c r="U1881" s="11" t="str" cm="1">
        <f t="array" ref="U1881">IF(ISBLANK(C1881),"",IFERROR(INDEX(ListeSeries!$F$2:$F$1045, MATCH(1, (DatasScan!G1881=ListeSeries!$B$2:$B$1045) * (DatasScan!H1881&gt;=ListeSeries!$D$2:$D$1045) * (DatasScan!H1881&lt;=ListeSeries!$E$2:$E$1045), 0)), "no match"))</f>
        <v/>
      </c>
    </row>
    <row r="1882" spans="1:21" x14ac:dyDescent="0.25">
      <c r="A1882" s="6" t="str">
        <f t="shared" si="307"/>
        <v/>
      </c>
      <c r="B1882" s="272"/>
      <c r="F1882" s="7" t="str">
        <f t="shared" si="310"/>
        <v/>
      </c>
      <c r="G1882" s="21" t="str">
        <f>IF(ISBLANK(C1882),"",_xlfn.XLOOKUP(_xlfn.XLOOKUP(VALUE(LEFT(C1882,4)),Souches!$B$2:$B$15000,Souches!$E$2:$E$15000),Varietes!$B$2:$B$500,Varietes!$C$2:$C$500))</f>
        <v/>
      </c>
      <c r="H1882" s="19" t="str">
        <f>IF(ISBLANK(C1882),"",_xlfn.XLOOKUP(VALUE(LEFT(C1882,4)),Souches!$B$2:$B$15000,Souches!$D$2:$D$15000))</f>
        <v/>
      </c>
      <c r="I1882" s="10" t="str">
        <f t="shared" si="308"/>
        <v/>
      </c>
      <c r="J1882" s="19" t="str">
        <f>IF(I1882="","",INT(('ObjProd (2)'!$C$25-I1882)/7 * (ABS('ObjProd (2)'!$C$25-I1882)&gt;=7)))</f>
        <v/>
      </c>
      <c r="K1882" s="10" t="str">
        <f>IF(I1882="","",
IF(AND(DATEDIF(I1882,'ObjProd (2)'!$C$25,"y")=0,DATEDIF(I1882,'ObjProd (2)'!$C$25,"ym")=0,
   INT(('ObjProd (2)'!$C$25-EDATE(I1882,DATEDIF(I1882,'ObjProd (2)'!$C$25,"y")*12+DATEDIF(I1882,'ObjProd (2)'!$C$25,"ym")))/7)=0),
   "&lt; 1 sem.",
   IF(DATEDIF(I1882,'ObjProd (2)'!$C$25,"y")&gt;0,DATEDIF(I1882,'ObjProd (2)'!$C$25,"y") &amp; " " &amp; IF(DATEDIF(I1882,'ObjProd (2)'!$C$25,"y")=1,"an ","ans "),"") &amp;
   IF(DATEDIF(I1882,'ObjProd (2)'!$C$25,"ym")&gt;0,DATEDIF(I1882,'ObjProd (2)'!$C$25,"ym") &amp; " mois ", "") &amp;
   IF(INT(('ObjProd (2)'!$C$25-EDATE(I1882,DATEDIF(I1882,'ObjProd (2)'!$C$25,"y")*12+DATEDIF(I1882,'ObjProd (2)'!$C$25,"ym")))/7)&gt;0,
      INT(('ObjProd (2)'!$C$25-EDATE(I1882,DATEDIF(I1882,'ObjProd (2)'!$C$25,"y")*12+DATEDIF(I1882,'ObjProd (2)'!$C$25,"ym")))/7) &amp; " sem.",
      "")
)
)</f>
        <v/>
      </c>
      <c r="L1882" s="11" t="str">
        <f t="shared" si="309"/>
        <v/>
      </c>
      <c r="M1882" s="9" t="str">
        <f t="shared" si="305"/>
        <v/>
      </c>
      <c r="N1882" s="9" t="str" cm="1">
        <f t="array" aca="1" ref="N1882" ca="1">LEFT(L1882, IF(ISNUMBER(SUBSTITUTE(_xludf.MID(L1882, 2, 1), ".", ",")), 1, 2))</f>
        <v/>
      </c>
      <c r="O1882" s="19" t="str">
        <f t="shared" ca="1" si="311"/>
        <v/>
      </c>
      <c r="P1882" s="9" t="str">
        <f t="shared" ca="1" si="312"/>
        <v/>
      </c>
      <c r="Q1882" s="9" t="str">
        <f t="shared" ca="1" si="313"/>
        <v/>
      </c>
      <c r="R1882" s="9" t="str">
        <f t="shared" si="306"/>
        <v/>
      </c>
      <c r="S1882" t="str" cm="1">
        <f t="array" ref="S1882">IF(ISBLANK(C1882),"",IFERROR(INDEX(ListeSeries!$A$2:$A$1045, MATCH(1, (DatasScan!G1882=ListeSeries!$B$2:$B$1045) * (DatasScan!H1882&gt;=ListeSeries!$D$2:$D$1045) * (DatasScan!H1882&lt;=ListeSeries!$E$2:$E$1045), 0)), "no match"))</f>
        <v/>
      </c>
      <c r="T1882" s="7" t="str" cm="1">
        <f t="array" ref="T1882">IF(ISBLANK(C1882),"",IFERROR(INDEX(ListeSeries!$C$2:$C$1045, MATCH(1, (DatasScan!G1882=ListeSeries!$B$2:$B$1045) * (DatasScan!H1882&gt;=ListeSeries!$D$2:$D$1045) * (DatasScan!H1882&lt;=ListeSeries!$E$2:$E$1045), 0)), "no match"))</f>
        <v/>
      </c>
      <c r="U1882" s="11" t="str" cm="1">
        <f t="array" ref="U1882">IF(ISBLANK(C1882),"",IFERROR(INDEX(ListeSeries!$F$2:$F$1045, MATCH(1, (DatasScan!G1882=ListeSeries!$B$2:$B$1045) * (DatasScan!H1882&gt;=ListeSeries!$D$2:$D$1045) * (DatasScan!H1882&lt;=ListeSeries!$E$2:$E$1045), 0)), "no match"))</f>
        <v/>
      </c>
    </row>
    <row r="1883" spans="1:21" x14ac:dyDescent="0.25">
      <c r="A1883" s="6" t="str">
        <f t="shared" si="307"/>
        <v/>
      </c>
      <c r="B1883" s="272"/>
      <c r="F1883" s="7" t="str">
        <f t="shared" si="310"/>
        <v/>
      </c>
      <c r="G1883" s="21" t="str">
        <f>IF(ISBLANK(C1883),"",_xlfn.XLOOKUP(_xlfn.XLOOKUP(VALUE(LEFT(C1883,4)),Souches!$B$2:$B$15000,Souches!$E$2:$E$15000),Varietes!$B$2:$B$500,Varietes!$C$2:$C$500))</f>
        <v/>
      </c>
      <c r="H1883" s="19" t="str">
        <f>IF(ISBLANK(C1883),"",_xlfn.XLOOKUP(VALUE(LEFT(C1883,4)),Souches!$B$2:$B$15000,Souches!$D$2:$D$15000))</f>
        <v/>
      </c>
      <c r="I1883" s="10" t="str">
        <f t="shared" si="308"/>
        <v/>
      </c>
      <c r="J1883" s="19" t="str">
        <f>IF(I1883="","",INT(('ObjProd (2)'!$C$25-I1883)/7 * (ABS('ObjProd (2)'!$C$25-I1883)&gt;=7)))</f>
        <v/>
      </c>
      <c r="K1883" s="10" t="str">
        <f>IF(I1883="","",
IF(AND(DATEDIF(I1883,'ObjProd (2)'!$C$25,"y")=0,DATEDIF(I1883,'ObjProd (2)'!$C$25,"ym")=0,
   INT(('ObjProd (2)'!$C$25-EDATE(I1883,DATEDIF(I1883,'ObjProd (2)'!$C$25,"y")*12+DATEDIF(I1883,'ObjProd (2)'!$C$25,"ym")))/7)=0),
   "&lt; 1 sem.",
   IF(DATEDIF(I1883,'ObjProd (2)'!$C$25,"y")&gt;0,DATEDIF(I1883,'ObjProd (2)'!$C$25,"y") &amp; " " &amp; IF(DATEDIF(I1883,'ObjProd (2)'!$C$25,"y")=1,"an ","ans "),"") &amp;
   IF(DATEDIF(I1883,'ObjProd (2)'!$C$25,"ym")&gt;0,DATEDIF(I1883,'ObjProd (2)'!$C$25,"ym") &amp; " mois ", "") &amp;
   IF(INT(('ObjProd (2)'!$C$25-EDATE(I1883,DATEDIF(I1883,'ObjProd (2)'!$C$25,"y")*12+DATEDIF(I1883,'ObjProd (2)'!$C$25,"ym")))/7)&gt;0,
      INT(('ObjProd (2)'!$C$25-EDATE(I1883,DATEDIF(I1883,'ObjProd (2)'!$C$25,"y")*12+DATEDIF(I1883,'ObjProd (2)'!$C$25,"ym")))/7) &amp; " sem.",
      "")
)
)</f>
        <v/>
      </c>
      <c r="L1883" s="11" t="str">
        <f t="shared" si="309"/>
        <v/>
      </c>
      <c r="M1883" s="9" t="str">
        <f t="shared" si="305"/>
        <v/>
      </c>
      <c r="N1883" s="9" t="str" cm="1">
        <f t="array" aca="1" ref="N1883" ca="1">LEFT(L1883, IF(ISNUMBER(SUBSTITUTE(_xludf.MID(L1883, 2, 1), ".", ",")), 1, 2))</f>
        <v/>
      </c>
      <c r="O1883" s="19" t="str">
        <f t="shared" ca="1" si="311"/>
        <v/>
      </c>
      <c r="P1883" s="9" t="str">
        <f t="shared" ca="1" si="312"/>
        <v/>
      </c>
      <c r="Q1883" s="9" t="str">
        <f t="shared" ca="1" si="313"/>
        <v/>
      </c>
      <c r="R1883" s="9" t="str">
        <f t="shared" si="306"/>
        <v/>
      </c>
      <c r="S1883" t="str" cm="1">
        <f t="array" ref="S1883">IF(ISBLANK(C1883),"",IFERROR(INDEX(ListeSeries!$A$2:$A$1045, MATCH(1, (DatasScan!G1883=ListeSeries!$B$2:$B$1045) * (DatasScan!H1883&gt;=ListeSeries!$D$2:$D$1045) * (DatasScan!H1883&lt;=ListeSeries!$E$2:$E$1045), 0)), "no match"))</f>
        <v/>
      </c>
      <c r="T1883" s="7" t="str" cm="1">
        <f t="array" ref="T1883">IF(ISBLANK(C1883),"",IFERROR(INDEX(ListeSeries!$C$2:$C$1045, MATCH(1, (DatasScan!G1883=ListeSeries!$B$2:$B$1045) * (DatasScan!H1883&gt;=ListeSeries!$D$2:$D$1045) * (DatasScan!H1883&lt;=ListeSeries!$E$2:$E$1045), 0)), "no match"))</f>
        <v/>
      </c>
      <c r="U1883" s="11" t="str" cm="1">
        <f t="array" ref="U1883">IF(ISBLANK(C1883),"",IFERROR(INDEX(ListeSeries!$F$2:$F$1045, MATCH(1, (DatasScan!G1883=ListeSeries!$B$2:$B$1045) * (DatasScan!H1883&gt;=ListeSeries!$D$2:$D$1045) * (DatasScan!H1883&lt;=ListeSeries!$E$2:$E$1045), 0)), "no match"))</f>
        <v/>
      </c>
    </row>
    <row r="1884" spans="1:21" x14ac:dyDescent="0.25">
      <c r="A1884" s="6" t="str">
        <f t="shared" si="307"/>
        <v/>
      </c>
      <c r="B1884" s="272"/>
      <c r="F1884" s="7" t="str">
        <f t="shared" si="310"/>
        <v/>
      </c>
      <c r="G1884" s="21" t="str">
        <f>IF(ISBLANK(C1884),"",_xlfn.XLOOKUP(_xlfn.XLOOKUP(VALUE(LEFT(C1884,4)),Souches!$B$2:$B$15000,Souches!$E$2:$E$15000),Varietes!$B$2:$B$500,Varietes!$C$2:$C$500))</f>
        <v/>
      </c>
      <c r="H1884" s="19" t="str">
        <f>IF(ISBLANK(C1884),"",_xlfn.XLOOKUP(VALUE(LEFT(C1884,4)),Souches!$B$2:$B$15000,Souches!$D$2:$D$15000))</f>
        <v/>
      </c>
      <c r="I1884" s="10" t="str">
        <f t="shared" si="308"/>
        <v/>
      </c>
      <c r="J1884" s="19" t="str">
        <f>IF(I1884="","",INT(('ObjProd (2)'!$C$25-I1884)/7 * (ABS('ObjProd (2)'!$C$25-I1884)&gt;=7)))</f>
        <v/>
      </c>
      <c r="K1884" s="10" t="str">
        <f>IF(I1884="","",
IF(AND(DATEDIF(I1884,'ObjProd (2)'!$C$25,"y")=0,DATEDIF(I1884,'ObjProd (2)'!$C$25,"ym")=0,
   INT(('ObjProd (2)'!$C$25-EDATE(I1884,DATEDIF(I1884,'ObjProd (2)'!$C$25,"y")*12+DATEDIF(I1884,'ObjProd (2)'!$C$25,"ym")))/7)=0),
   "&lt; 1 sem.",
   IF(DATEDIF(I1884,'ObjProd (2)'!$C$25,"y")&gt;0,DATEDIF(I1884,'ObjProd (2)'!$C$25,"y") &amp; " " &amp; IF(DATEDIF(I1884,'ObjProd (2)'!$C$25,"y")=1,"an ","ans "),"") &amp;
   IF(DATEDIF(I1884,'ObjProd (2)'!$C$25,"ym")&gt;0,DATEDIF(I1884,'ObjProd (2)'!$C$25,"ym") &amp; " mois ", "") &amp;
   IF(INT(('ObjProd (2)'!$C$25-EDATE(I1884,DATEDIF(I1884,'ObjProd (2)'!$C$25,"y")*12+DATEDIF(I1884,'ObjProd (2)'!$C$25,"ym")))/7)&gt;0,
      INT(('ObjProd (2)'!$C$25-EDATE(I1884,DATEDIF(I1884,'ObjProd (2)'!$C$25,"y")*12+DATEDIF(I1884,'ObjProd (2)'!$C$25,"ym")))/7) &amp; " sem.",
      "")
)
)</f>
        <v/>
      </c>
      <c r="L1884" s="11" t="str">
        <f t="shared" si="309"/>
        <v/>
      </c>
      <c r="M1884" s="9" t="str">
        <f t="shared" si="305"/>
        <v/>
      </c>
      <c r="N1884" s="9" t="str" cm="1">
        <f t="array" aca="1" ref="N1884" ca="1">LEFT(L1884, IF(ISNUMBER(SUBSTITUTE(_xludf.MID(L1884, 2, 1), ".", ",")), 1, 2))</f>
        <v/>
      </c>
      <c r="O1884" s="19" t="str">
        <f t="shared" ca="1" si="311"/>
        <v/>
      </c>
      <c r="P1884" s="9" t="str">
        <f t="shared" ca="1" si="312"/>
        <v/>
      </c>
      <c r="Q1884" s="9" t="str">
        <f t="shared" ca="1" si="313"/>
        <v/>
      </c>
      <c r="R1884" s="9" t="str">
        <f t="shared" si="306"/>
        <v/>
      </c>
      <c r="S1884" t="str" cm="1">
        <f t="array" ref="S1884">IF(ISBLANK(C1884),"",IFERROR(INDEX(ListeSeries!$A$2:$A$1045, MATCH(1, (DatasScan!G1884=ListeSeries!$B$2:$B$1045) * (DatasScan!H1884&gt;=ListeSeries!$D$2:$D$1045) * (DatasScan!H1884&lt;=ListeSeries!$E$2:$E$1045), 0)), "no match"))</f>
        <v/>
      </c>
      <c r="T1884" s="7" t="str" cm="1">
        <f t="array" ref="T1884">IF(ISBLANK(C1884),"",IFERROR(INDEX(ListeSeries!$C$2:$C$1045, MATCH(1, (DatasScan!G1884=ListeSeries!$B$2:$B$1045) * (DatasScan!H1884&gt;=ListeSeries!$D$2:$D$1045) * (DatasScan!H1884&lt;=ListeSeries!$E$2:$E$1045), 0)), "no match"))</f>
        <v/>
      </c>
      <c r="U1884" s="11" t="str" cm="1">
        <f t="array" ref="U1884">IF(ISBLANK(C1884),"",IFERROR(INDEX(ListeSeries!$F$2:$F$1045, MATCH(1, (DatasScan!G1884=ListeSeries!$B$2:$B$1045) * (DatasScan!H1884&gt;=ListeSeries!$D$2:$D$1045) * (DatasScan!H1884&lt;=ListeSeries!$E$2:$E$1045), 0)), "no match"))</f>
        <v/>
      </c>
    </row>
    <row r="1885" spans="1:21" x14ac:dyDescent="0.25">
      <c r="A1885" s="6" t="str">
        <f t="shared" si="307"/>
        <v/>
      </c>
      <c r="B1885" s="272"/>
      <c r="F1885" s="7" t="str">
        <f t="shared" si="310"/>
        <v/>
      </c>
      <c r="G1885" s="21" t="str">
        <f>IF(ISBLANK(C1885),"",_xlfn.XLOOKUP(_xlfn.XLOOKUP(VALUE(LEFT(C1885,4)),Souches!$B$2:$B$15000,Souches!$E$2:$E$15000),Varietes!$B$2:$B$500,Varietes!$C$2:$C$500))</f>
        <v/>
      </c>
      <c r="H1885" s="19" t="str">
        <f>IF(ISBLANK(C1885),"",_xlfn.XLOOKUP(VALUE(LEFT(C1885,4)),Souches!$B$2:$B$15000,Souches!$D$2:$D$15000))</f>
        <v/>
      </c>
      <c r="I1885" s="10" t="str">
        <f t="shared" si="308"/>
        <v/>
      </c>
      <c r="J1885" s="19" t="str">
        <f>IF(I1885="","",INT(('ObjProd (2)'!$C$25-I1885)/7 * (ABS('ObjProd (2)'!$C$25-I1885)&gt;=7)))</f>
        <v/>
      </c>
      <c r="K1885" s="10" t="str">
        <f>IF(I1885="","",
IF(AND(DATEDIF(I1885,'ObjProd (2)'!$C$25,"y")=0,DATEDIF(I1885,'ObjProd (2)'!$C$25,"ym")=0,
   INT(('ObjProd (2)'!$C$25-EDATE(I1885,DATEDIF(I1885,'ObjProd (2)'!$C$25,"y")*12+DATEDIF(I1885,'ObjProd (2)'!$C$25,"ym")))/7)=0),
   "&lt; 1 sem.",
   IF(DATEDIF(I1885,'ObjProd (2)'!$C$25,"y")&gt;0,DATEDIF(I1885,'ObjProd (2)'!$C$25,"y") &amp; " " &amp; IF(DATEDIF(I1885,'ObjProd (2)'!$C$25,"y")=1,"an ","ans "),"") &amp;
   IF(DATEDIF(I1885,'ObjProd (2)'!$C$25,"ym")&gt;0,DATEDIF(I1885,'ObjProd (2)'!$C$25,"ym") &amp; " mois ", "") &amp;
   IF(INT(('ObjProd (2)'!$C$25-EDATE(I1885,DATEDIF(I1885,'ObjProd (2)'!$C$25,"y")*12+DATEDIF(I1885,'ObjProd (2)'!$C$25,"ym")))/7)&gt;0,
      INT(('ObjProd (2)'!$C$25-EDATE(I1885,DATEDIF(I1885,'ObjProd (2)'!$C$25,"y")*12+DATEDIF(I1885,'ObjProd (2)'!$C$25,"ym")))/7) &amp; " sem.",
      "")
)
)</f>
        <v/>
      </c>
      <c r="L1885" s="11" t="str">
        <f t="shared" si="309"/>
        <v/>
      </c>
      <c r="M1885" s="9" t="str">
        <f t="shared" si="305"/>
        <v/>
      </c>
      <c r="N1885" s="9" t="str" cm="1">
        <f t="array" aca="1" ref="N1885" ca="1">LEFT(L1885, IF(ISNUMBER(SUBSTITUTE(_xludf.MID(L1885, 2, 1), ".", ",")), 1, 2))</f>
        <v/>
      </c>
      <c r="O1885" s="19" t="str">
        <f t="shared" ca="1" si="311"/>
        <v/>
      </c>
      <c r="P1885" s="9" t="str">
        <f t="shared" ca="1" si="312"/>
        <v/>
      </c>
      <c r="Q1885" s="9" t="str">
        <f t="shared" ca="1" si="313"/>
        <v/>
      </c>
      <c r="R1885" s="9" t="str">
        <f t="shared" si="306"/>
        <v/>
      </c>
      <c r="S1885" t="str" cm="1">
        <f t="array" ref="S1885">IF(ISBLANK(C1885),"",IFERROR(INDEX(ListeSeries!$A$2:$A$1045, MATCH(1, (DatasScan!G1885=ListeSeries!$B$2:$B$1045) * (DatasScan!H1885&gt;=ListeSeries!$D$2:$D$1045) * (DatasScan!H1885&lt;=ListeSeries!$E$2:$E$1045), 0)), "no match"))</f>
        <v/>
      </c>
      <c r="T1885" s="7" t="str" cm="1">
        <f t="array" ref="T1885">IF(ISBLANK(C1885),"",IFERROR(INDEX(ListeSeries!$C$2:$C$1045, MATCH(1, (DatasScan!G1885=ListeSeries!$B$2:$B$1045) * (DatasScan!H1885&gt;=ListeSeries!$D$2:$D$1045) * (DatasScan!H1885&lt;=ListeSeries!$E$2:$E$1045), 0)), "no match"))</f>
        <v/>
      </c>
      <c r="U1885" s="11" t="str" cm="1">
        <f t="array" ref="U1885">IF(ISBLANK(C1885),"",IFERROR(INDEX(ListeSeries!$F$2:$F$1045, MATCH(1, (DatasScan!G1885=ListeSeries!$B$2:$B$1045) * (DatasScan!H1885&gt;=ListeSeries!$D$2:$D$1045) * (DatasScan!H1885&lt;=ListeSeries!$E$2:$E$1045), 0)), "no match"))</f>
        <v/>
      </c>
    </row>
    <row r="1886" spans="1:21" x14ac:dyDescent="0.25">
      <c r="A1886" s="6" t="str">
        <f t="shared" si="307"/>
        <v/>
      </c>
      <c r="B1886" s="272"/>
      <c r="F1886" s="7" t="str">
        <f t="shared" si="310"/>
        <v/>
      </c>
      <c r="G1886" s="21" t="str">
        <f>IF(ISBLANK(C1886),"",_xlfn.XLOOKUP(_xlfn.XLOOKUP(VALUE(LEFT(C1886,4)),Souches!$B$2:$B$15000,Souches!$E$2:$E$15000),Varietes!$B$2:$B$500,Varietes!$C$2:$C$500))</f>
        <v/>
      </c>
      <c r="H1886" s="19" t="str">
        <f>IF(ISBLANK(C1886),"",_xlfn.XLOOKUP(VALUE(LEFT(C1886,4)),Souches!$B$2:$B$15000,Souches!$D$2:$D$15000))</f>
        <v/>
      </c>
      <c r="I1886" s="10" t="str">
        <f t="shared" si="308"/>
        <v/>
      </c>
      <c r="J1886" s="19" t="str">
        <f>IF(I1886="","",INT(('ObjProd (2)'!$C$25-I1886)/7 * (ABS('ObjProd (2)'!$C$25-I1886)&gt;=7)))</f>
        <v/>
      </c>
      <c r="K1886" s="10" t="str">
        <f>IF(I1886="","",
IF(AND(DATEDIF(I1886,'ObjProd (2)'!$C$25,"y")=0,DATEDIF(I1886,'ObjProd (2)'!$C$25,"ym")=0,
   INT(('ObjProd (2)'!$C$25-EDATE(I1886,DATEDIF(I1886,'ObjProd (2)'!$C$25,"y")*12+DATEDIF(I1886,'ObjProd (2)'!$C$25,"ym")))/7)=0),
   "&lt; 1 sem.",
   IF(DATEDIF(I1886,'ObjProd (2)'!$C$25,"y")&gt;0,DATEDIF(I1886,'ObjProd (2)'!$C$25,"y") &amp; " " &amp; IF(DATEDIF(I1886,'ObjProd (2)'!$C$25,"y")=1,"an ","ans "),"") &amp;
   IF(DATEDIF(I1886,'ObjProd (2)'!$C$25,"ym")&gt;0,DATEDIF(I1886,'ObjProd (2)'!$C$25,"ym") &amp; " mois ", "") &amp;
   IF(INT(('ObjProd (2)'!$C$25-EDATE(I1886,DATEDIF(I1886,'ObjProd (2)'!$C$25,"y")*12+DATEDIF(I1886,'ObjProd (2)'!$C$25,"ym")))/7)&gt;0,
      INT(('ObjProd (2)'!$C$25-EDATE(I1886,DATEDIF(I1886,'ObjProd (2)'!$C$25,"y")*12+DATEDIF(I1886,'ObjProd (2)'!$C$25,"ym")))/7) &amp; " sem.",
      "")
)
)</f>
        <v/>
      </c>
      <c r="L1886" s="11" t="str">
        <f t="shared" si="309"/>
        <v/>
      </c>
      <c r="M1886" s="9" t="str">
        <f t="shared" si="305"/>
        <v/>
      </c>
      <c r="N1886" s="9" t="str" cm="1">
        <f t="array" aca="1" ref="N1886" ca="1">LEFT(L1886, IF(ISNUMBER(SUBSTITUTE(_xludf.MID(L1886, 2, 1), ".", ",")), 1, 2))</f>
        <v/>
      </c>
      <c r="O1886" s="19" t="str">
        <f t="shared" ca="1" si="311"/>
        <v/>
      </c>
      <c r="P1886" s="9" t="str">
        <f t="shared" ca="1" si="312"/>
        <v/>
      </c>
      <c r="Q1886" s="9" t="str">
        <f t="shared" ca="1" si="313"/>
        <v/>
      </c>
      <c r="R1886" s="9" t="str">
        <f t="shared" si="306"/>
        <v/>
      </c>
      <c r="S1886" t="str" cm="1">
        <f t="array" ref="S1886">IF(ISBLANK(C1886),"",IFERROR(INDEX(ListeSeries!$A$2:$A$1045, MATCH(1, (DatasScan!G1886=ListeSeries!$B$2:$B$1045) * (DatasScan!H1886&gt;=ListeSeries!$D$2:$D$1045) * (DatasScan!H1886&lt;=ListeSeries!$E$2:$E$1045), 0)), "no match"))</f>
        <v/>
      </c>
      <c r="T1886" s="7" t="str" cm="1">
        <f t="array" ref="T1886">IF(ISBLANK(C1886),"",IFERROR(INDEX(ListeSeries!$C$2:$C$1045, MATCH(1, (DatasScan!G1886=ListeSeries!$B$2:$B$1045) * (DatasScan!H1886&gt;=ListeSeries!$D$2:$D$1045) * (DatasScan!H1886&lt;=ListeSeries!$E$2:$E$1045), 0)), "no match"))</f>
        <v/>
      </c>
      <c r="U1886" s="11" t="str" cm="1">
        <f t="array" ref="U1886">IF(ISBLANK(C1886),"",IFERROR(INDEX(ListeSeries!$F$2:$F$1045, MATCH(1, (DatasScan!G1886=ListeSeries!$B$2:$B$1045) * (DatasScan!H1886&gt;=ListeSeries!$D$2:$D$1045) * (DatasScan!H1886&lt;=ListeSeries!$E$2:$E$1045), 0)), "no match"))</f>
        <v/>
      </c>
    </row>
    <row r="1887" spans="1:21" x14ac:dyDescent="0.25">
      <c r="A1887" s="6" t="str">
        <f t="shared" si="307"/>
        <v/>
      </c>
      <c r="B1887" s="272"/>
      <c r="F1887" s="7" t="str">
        <f t="shared" si="310"/>
        <v/>
      </c>
      <c r="G1887" s="21" t="str">
        <f>IF(ISBLANK(C1887),"",_xlfn.XLOOKUP(_xlfn.XLOOKUP(VALUE(LEFT(C1887,4)),Souches!$B$2:$B$15000,Souches!$E$2:$E$15000),Varietes!$B$2:$B$500,Varietes!$C$2:$C$500))</f>
        <v/>
      </c>
      <c r="H1887" s="19" t="str">
        <f>IF(ISBLANK(C1887),"",_xlfn.XLOOKUP(VALUE(LEFT(C1887,4)),Souches!$B$2:$B$15000,Souches!$D$2:$D$15000))</f>
        <v/>
      </c>
      <c r="I1887" s="10" t="str">
        <f t="shared" si="308"/>
        <v/>
      </c>
      <c r="J1887" s="19" t="str">
        <f>IF(I1887="","",INT(('ObjProd (2)'!$C$25-I1887)/7 * (ABS('ObjProd (2)'!$C$25-I1887)&gt;=7)))</f>
        <v/>
      </c>
      <c r="K1887" s="10" t="str">
        <f>IF(I1887="","",
IF(AND(DATEDIF(I1887,'ObjProd (2)'!$C$25,"y")=0,DATEDIF(I1887,'ObjProd (2)'!$C$25,"ym")=0,
   INT(('ObjProd (2)'!$C$25-EDATE(I1887,DATEDIF(I1887,'ObjProd (2)'!$C$25,"y")*12+DATEDIF(I1887,'ObjProd (2)'!$C$25,"ym")))/7)=0),
   "&lt; 1 sem.",
   IF(DATEDIF(I1887,'ObjProd (2)'!$C$25,"y")&gt;0,DATEDIF(I1887,'ObjProd (2)'!$C$25,"y") &amp; " " &amp; IF(DATEDIF(I1887,'ObjProd (2)'!$C$25,"y")=1,"an ","ans "),"") &amp;
   IF(DATEDIF(I1887,'ObjProd (2)'!$C$25,"ym")&gt;0,DATEDIF(I1887,'ObjProd (2)'!$C$25,"ym") &amp; " mois ", "") &amp;
   IF(INT(('ObjProd (2)'!$C$25-EDATE(I1887,DATEDIF(I1887,'ObjProd (2)'!$C$25,"y")*12+DATEDIF(I1887,'ObjProd (2)'!$C$25,"ym")))/7)&gt;0,
      INT(('ObjProd (2)'!$C$25-EDATE(I1887,DATEDIF(I1887,'ObjProd (2)'!$C$25,"y")*12+DATEDIF(I1887,'ObjProd (2)'!$C$25,"ym")))/7) &amp; " sem.",
      "")
)
)</f>
        <v/>
      </c>
      <c r="L1887" s="11" t="str">
        <f t="shared" si="309"/>
        <v/>
      </c>
      <c r="M1887" s="9" t="str">
        <f t="shared" si="305"/>
        <v/>
      </c>
      <c r="N1887" s="9" t="str" cm="1">
        <f t="array" aca="1" ref="N1887" ca="1">LEFT(L1887, IF(ISNUMBER(SUBSTITUTE(_xludf.MID(L1887, 2, 1), ".", ",")), 1, 2))</f>
        <v/>
      </c>
      <c r="O1887" s="19" t="str">
        <f t="shared" ca="1" si="311"/>
        <v/>
      </c>
      <c r="P1887" s="9" t="str">
        <f t="shared" ca="1" si="312"/>
        <v/>
      </c>
      <c r="Q1887" s="9" t="str">
        <f t="shared" ca="1" si="313"/>
        <v/>
      </c>
      <c r="R1887" s="9" t="str">
        <f t="shared" si="306"/>
        <v/>
      </c>
      <c r="S1887" t="str" cm="1">
        <f t="array" ref="S1887">IF(ISBLANK(C1887),"",IFERROR(INDEX(ListeSeries!$A$2:$A$1045, MATCH(1, (DatasScan!G1887=ListeSeries!$B$2:$B$1045) * (DatasScan!H1887&gt;=ListeSeries!$D$2:$D$1045) * (DatasScan!H1887&lt;=ListeSeries!$E$2:$E$1045), 0)), "no match"))</f>
        <v/>
      </c>
      <c r="T1887" s="7" t="str" cm="1">
        <f t="array" ref="T1887">IF(ISBLANK(C1887),"",IFERROR(INDEX(ListeSeries!$C$2:$C$1045, MATCH(1, (DatasScan!G1887=ListeSeries!$B$2:$B$1045) * (DatasScan!H1887&gt;=ListeSeries!$D$2:$D$1045) * (DatasScan!H1887&lt;=ListeSeries!$E$2:$E$1045), 0)), "no match"))</f>
        <v/>
      </c>
      <c r="U1887" s="11" t="str" cm="1">
        <f t="array" ref="U1887">IF(ISBLANK(C1887),"",IFERROR(INDEX(ListeSeries!$F$2:$F$1045, MATCH(1, (DatasScan!G1887=ListeSeries!$B$2:$B$1045) * (DatasScan!H1887&gt;=ListeSeries!$D$2:$D$1045) * (DatasScan!H1887&lt;=ListeSeries!$E$2:$E$1045), 0)), "no match"))</f>
        <v/>
      </c>
    </row>
    <row r="1888" spans="1:21" x14ac:dyDescent="0.25">
      <c r="A1888" s="6" t="str">
        <f t="shared" si="307"/>
        <v/>
      </c>
      <c r="B1888" s="272"/>
      <c r="F1888" s="7" t="str">
        <f t="shared" si="310"/>
        <v/>
      </c>
      <c r="G1888" s="21" t="str">
        <f>IF(ISBLANK(C1888),"",_xlfn.XLOOKUP(_xlfn.XLOOKUP(VALUE(LEFT(C1888,4)),Souches!$B$2:$B$15000,Souches!$E$2:$E$15000),Varietes!$B$2:$B$500,Varietes!$C$2:$C$500))</f>
        <v/>
      </c>
      <c r="H1888" s="19" t="str">
        <f>IF(ISBLANK(C1888),"",_xlfn.XLOOKUP(VALUE(LEFT(C1888,4)),Souches!$B$2:$B$15000,Souches!$D$2:$D$15000))</f>
        <v/>
      </c>
      <c r="I1888" s="10" t="str">
        <f t="shared" si="308"/>
        <v/>
      </c>
      <c r="J1888" s="19" t="str">
        <f>IF(I1888="","",INT(('ObjProd (2)'!$C$25-I1888)/7 * (ABS('ObjProd (2)'!$C$25-I1888)&gt;=7)))</f>
        <v/>
      </c>
      <c r="K1888" s="10" t="str">
        <f>IF(I1888="","",
IF(AND(DATEDIF(I1888,'ObjProd (2)'!$C$25,"y")=0,DATEDIF(I1888,'ObjProd (2)'!$C$25,"ym")=0,
   INT(('ObjProd (2)'!$C$25-EDATE(I1888,DATEDIF(I1888,'ObjProd (2)'!$C$25,"y")*12+DATEDIF(I1888,'ObjProd (2)'!$C$25,"ym")))/7)=0),
   "&lt; 1 sem.",
   IF(DATEDIF(I1888,'ObjProd (2)'!$C$25,"y")&gt;0,DATEDIF(I1888,'ObjProd (2)'!$C$25,"y") &amp; " " &amp; IF(DATEDIF(I1888,'ObjProd (2)'!$C$25,"y")=1,"an ","ans "),"") &amp;
   IF(DATEDIF(I1888,'ObjProd (2)'!$C$25,"ym")&gt;0,DATEDIF(I1888,'ObjProd (2)'!$C$25,"ym") &amp; " mois ", "") &amp;
   IF(INT(('ObjProd (2)'!$C$25-EDATE(I1888,DATEDIF(I1888,'ObjProd (2)'!$C$25,"y")*12+DATEDIF(I1888,'ObjProd (2)'!$C$25,"ym")))/7)&gt;0,
      INT(('ObjProd (2)'!$C$25-EDATE(I1888,DATEDIF(I1888,'ObjProd (2)'!$C$25,"y")*12+DATEDIF(I1888,'ObjProd (2)'!$C$25,"ym")))/7) &amp; " sem.",
      "")
)
)</f>
        <v/>
      </c>
      <c r="L1888" s="11" t="str">
        <f t="shared" si="309"/>
        <v/>
      </c>
      <c r="M1888" s="9" t="str">
        <f t="shared" si="305"/>
        <v/>
      </c>
      <c r="N1888" s="9" t="str" cm="1">
        <f t="array" aca="1" ref="N1888" ca="1">LEFT(L1888, IF(ISNUMBER(SUBSTITUTE(_xludf.MID(L1888, 2, 1), ".", ",")), 1, 2))</f>
        <v/>
      </c>
      <c r="O1888" s="19" t="str">
        <f t="shared" ca="1" si="311"/>
        <v/>
      </c>
      <c r="P1888" s="9" t="str">
        <f t="shared" ca="1" si="312"/>
        <v/>
      </c>
      <c r="Q1888" s="9" t="str">
        <f t="shared" ca="1" si="313"/>
        <v/>
      </c>
      <c r="R1888" s="9" t="str">
        <f t="shared" si="306"/>
        <v/>
      </c>
      <c r="S1888" t="str" cm="1">
        <f t="array" ref="S1888">IF(ISBLANK(C1888),"",IFERROR(INDEX(ListeSeries!$A$2:$A$1045, MATCH(1, (DatasScan!G1888=ListeSeries!$B$2:$B$1045) * (DatasScan!H1888&gt;=ListeSeries!$D$2:$D$1045) * (DatasScan!H1888&lt;=ListeSeries!$E$2:$E$1045), 0)), "no match"))</f>
        <v/>
      </c>
      <c r="T1888" s="7" t="str" cm="1">
        <f t="array" ref="T1888">IF(ISBLANK(C1888),"",IFERROR(INDEX(ListeSeries!$C$2:$C$1045, MATCH(1, (DatasScan!G1888=ListeSeries!$B$2:$B$1045) * (DatasScan!H1888&gt;=ListeSeries!$D$2:$D$1045) * (DatasScan!H1888&lt;=ListeSeries!$E$2:$E$1045), 0)), "no match"))</f>
        <v/>
      </c>
      <c r="U1888" s="11" t="str" cm="1">
        <f t="array" ref="U1888">IF(ISBLANK(C1888),"",IFERROR(INDEX(ListeSeries!$F$2:$F$1045, MATCH(1, (DatasScan!G1888=ListeSeries!$B$2:$B$1045) * (DatasScan!H1888&gt;=ListeSeries!$D$2:$D$1045) * (DatasScan!H1888&lt;=ListeSeries!$E$2:$E$1045), 0)), "no match"))</f>
        <v/>
      </c>
    </row>
    <row r="1889" spans="1:21" x14ac:dyDescent="0.25">
      <c r="A1889" s="6" t="str">
        <f t="shared" si="307"/>
        <v/>
      </c>
      <c r="B1889" s="272"/>
      <c r="F1889" s="7" t="str">
        <f t="shared" si="310"/>
        <v/>
      </c>
      <c r="G1889" s="21" t="str">
        <f>IF(ISBLANK(C1889),"",_xlfn.XLOOKUP(_xlfn.XLOOKUP(VALUE(LEFT(C1889,4)),Souches!$B$2:$B$15000,Souches!$E$2:$E$15000),Varietes!$B$2:$B$500,Varietes!$C$2:$C$500))</f>
        <v/>
      </c>
      <c r="H1889" s="19" t="str">
        <f>IF(ISBLANK(C1889),"",_xlfn.XLOOKUP(VALUE(LEFT(C1889,4)),Souches!$B$2:$B$15000,Souches!$D$2:$D$15000))</f>
        <v/>
      </c>
      <c r="I1889" s="10" t="str">
        <f t="shared" si="308"/>
        <v/>
      </c>
      <c r="J1889" s="19" t="str">
        <f>IF(I1889="","",INT(('ObjProd (2)'!$C$25-I1889)/7 * (ABS('ObjProd (2)'!$C$25-I1889)&gt;=7)))</f>
        <v/>
      </c>
      <c r="K1889" s="10" t="str">
        <f>IF(I1889="","",
IF(AND(DATEDIF(I1889,'ObjProd (2)'!$C$25,"y")=0,DATEDIF(I1889,'ObjProd (2)'!$C$25,"ym")=0,
   INT(('ObjProd (2)'!$C$25-EDATE(I1889,DATEDIF(I1889,'ObjProd (2)'!$C$25,"y")*12+DATEDIF(I1889,'ObjProd (2)'!$C$25,"ym")))/7)=0),
   "&lt; 1 sem.",
   IF(DATEDIF(I1889,'ObjProd (2)'!$C$25,"y")&gt;0,DATEDIF(I1889,'ObjProd (2)'!$C$25,"y") &amp; " " &amp; IF(DATEDIF(I1889,'ObjProd (2)'!$C$25,"y")=1,"an ","ans "),"") &amp;
   IF(DATEDIF(I1889,'ObjProd (2)'!$C$25,"ym")&gt;0,DATEDIF(I1889,'ObjProd (2)'!$C$25,"ym") &amp; " mois ", "") &amp;
   IF(INT(('ObjProd (2)'!$C$25-EDATE(I1889,DATEDIF(I1889,'ObjProd (2)'!$C$25,"y")*12+DATEDIF(I1889,'ObjProd (2)'!$C$25,"ym")))/7)&gt;0,
      INT(('ObjProd (2)'!$C$25-EDATE(I1889,DATEDIF(I1889,'ObjProd (2)'!$C$25,"y")*12+DATEDIF(I1889,'ObjProd (2)'!$C$25,"ym")))/7) &amp; " sem.",
      "")
)
)</f>
        <v/>
      </c>
      <c r="L1889" s="11" t="str">
        <f t="shared" si="309"/>
        <v/>
      </c>
      <c r="M1889" s="9" t="str">
        <f t="shared" si="305"/>
        <v/>
      </c>
      <c r="N1889" s="9" t="str" cm="1">
        <f t="array" aca="1" ref="N1889" ca="1">LEFT(L1889, IF(ISNUMBER(SUBSTITUTE(_xludf.MID(L1889, 2, 1), ".", ",")), 1, 2))</f>
        <v/>
      </c>
      <c r="O1889" s="19" t="str">
        <f t="shared" ca="1" si="311"/>
        <v/>
      </c>
      <c r="P1889" s="9" t="str">
        <f t="shared" ca="1" si="312"/>
        <v/>
      </c>
      <c r="Q1889" s="9" t="str">
        <f t="shared" ca="1" si="313"/>
        <v/>
      </c>
      <c r="R1889" s="9" t="str">
        <f t="shared" si="306"/>
        <v/>
      </c>
      <c r="S1889" t="str" cm="1">
        <f t="array" ref="S1889">IF(ISBLANK(C1889),"",IFERROR(INDEX(ListeSeries!$A$2:$A$1045, MATCH(1, (DatasScan!G1889=ListeSeries!$B$2:$B$1045) * (DatasScan!H1889&gt;=ListeSeries!$D$2:$D$1045) * (DatasScan!H1889&lt;=ListeSeries!$E$2:$E$1045), 0)), "no match"))</f>
        <v/>
      </c>
      <c r="T1889" s="7" t="str" cm="1">
        <f t="array" ref="T1889">IF(ISBLANK(C1889),"",IFERROR(INDEX(ListeSeries!$C$2:$C$1045, MATCH(1, (DatasScan!G1889=ListeSeries!$B$2:$B$1045) * (DatasScan!H1889&gt;=ListeSeries!$D$2:$D$1045) * (DatasScan!H1889&lt;=ListeSeries!$E$2:$E$1045), 0)), "no match"))</f>
        <v/>
      </c>
      <c r="U1889" s="11" t="str" cm="1">
        <f t="array" ref="U1889">IF(ISBLANK(C1889),"",IFERROR(INDEX(ListeSeries!$F$2:$F$1045, MATCH(1, (DatasScan!G1889=ListeSeries!$B$2:$B$1045) * (DatasScan!H1889&gt;=ListeSeries!$D$2:$D$1045) * (DatasScan!H1889&lt;=ListeSeries!$E$2:$E$1045), 0)), "no match"))</f>
        <v/>
      </c>
    </row>
    <row r="1890" spans="1:21" x14ac:dyDescent="0.25">
      <c r="A1890" s="6" t="str">
        <f t="shared" si="307"/>
        <v/>
      </c>
      <c r="B1890" s="272"/>
      <c r="F1890" s="7" t="str">
        <f t="shared" si="310"/>
        <v/>
      </c>
      <c r="G1890" s="21" t="str">
        <f>IF(ISBLANK(C1890),"",_xlfn.XLOOKUP(_xlfn.XLOOKUP(VALUE(LEFT(C1890,4)),Souches!$B$2:$B$15000,Souches!$E$2:$E$15000),Varietes!$B$2:$B$500,Varietes!$C$2:$C$500))</f>
        <v/>
      </c>
      <c r="H1890" s="19" t="str">
        <f>IF(ISBLANK(C1890),"",_xlfn.XLOOKUP(VALUE(LEFT(C1890,4)),Souches!$B$2:$B$15000,Souches!$D$2:$D$15000))</f>
        <v/>
      </c>
      <c r="I1890" s="10" t="str">
        <f t="shared" si="308"/>
        <v/>
      </c>
      <c r="J1890" s="19" t="str">
        <f>IF(I1890="","",INT(('ObjProd (2)'!$C$25-I1890)/7 * (ABS('ObjProd (2)'!$C$25-I1890)&gt;=7)))</f>
        <v/>
      </c>
      <c r="K1890" s="10" t="str">
        <f>IF(I1890="","",
IF(AND(DATEDIF(I1890,'ObjProd (2)'!$C$25,"y")=0,DATEDIF(I1890,'ObjProd (2)'!$C$25,"ym")=0,
   INT(('ObjProd (2)'!$C$25-EDATE(I1890,DATEDIF(I1890,'ObjProd (2)'!$C$25,"y")*12+DATEDIF(I1890,'ObjProd (2)'!$C$25,"ym")))/7)=0),
   "&lt; 1 sem.",
   IF(DATEDIF(I1890,'ObjProd (2)'!$C$25,"y")&gt;0,DATEDIF(I1890,'ObjProd (2)'!$C$25,"y") &amp; " " &amp; IF(DATEDIF(I1890,'ObjProd (2)'!$C$25,"y")=1,"an ","ans "),"") &amp;
   IF(DATEDIF(I1890,'ObjProd (2)'!$C$25,"ym")&gt;0,DATEDIF(I1890,'ObjProd (2)'!$C$25,"ym") &amp; " mois ", "") &amp;
   IF(INT(('ObjProd (2)'!$C$25-EDATE(I1890,DATEDIF(I1890,'ObjProd (2)'!$C$25,"y")*12+DATEDIF(I1890,'ObjProd (2)'!$C$25,"ym")))/7)&gt;0,
      INT(('ObjProd (2)'!$C$25-EDATE(I1890,DATEDIF(I1890,'ObjProd (2)'!$C$25,"y")*12+DATEDIF(I1890,'ObjProd (2)'!$C$25,"ym")))/7) &amp; " sem.",
      "")
)
)</f>
        <v/>
      </c>
      <c r="L1890" s="11" t="str">
        <f t="shared" si="309"/>
        <v/>
      </c>
      <c r="M1890" s="9" t="str">
        <f t="shared" si="305"/>
        <v/>
      </c>
      <c r="N1890" s="9" t="str" cm="1">
        <f t="array" aca="1" ref="N1890" ca="1">LEFT(L1890, IF(ISNUMBER(SUBSTITUTE(_xludf.MID(L1890, 2, 1), ".", ",")), 1, 2))</f>
        <v/>
      </c>
      <c r="O1890" s="19" t="str">
        <f t="shared" ca="1" si="311"/>
        <v/>
      </c>
      <c r="P1890" s="9" t="str">
        <f t="shared" ca="1" si="312"/>
        <v/>
      </c>
      <c r="Q1890" s="9" t="str">
        <f t="shared" ca="1" si="313"/>
        <v/>
      </c>
      <c r="R1890" s="9" t="str">
        <f t="shared" si="306"/>
        <v/>
      </c>
      <c r="S1890" t="str" cm="1">
        <f t="array" ref="S1890">IF(ISBLANK(C1890),"",IFERROR(INDEX(ListeSeries!$A$2:$A$1045, MATCH(1, (DatasScan!G1890=ListeSeries!$B$2:$B$1045) * (DatasScan!H1890&gt;=ListeSeries!$D$2:$D$1045) * (DatasScan!H1890&lt;=ListeSeries!$E$2:$E$1045), 0)), "no match"))</f>
        <v/>
      </c>
      <c r="T1890" s="7" t="str" cm="1">
        <f t="array" ref="T1890">IF(ISBLANK(C1890),"",IFERROR(INDEX(ListeSeries!$C$2:$C$1045, MATCH(1, (DatasScan!G1890=ListeSeries!$B$2:$B$1045) * (DatasScan!H1890&gt;=ListeSeries!$D$2:$D$1045) * (DatasScan!H1890&lt;=ListeSeries!$E$2:$E$1045), 0)), "no match"))</f>
        <v/>
      </c>
      <c r="U1890" s="11" t="str" cm="1">
        <f t="array" ref="U1890">IF(ISBLANK(C1890),"",IFERROR(INDEX(ListeSeries!$F$2:$F$1045, MATCH(1, (DatasScan!G1890=ListeSeries!$B$2:$B$1045) * (DatasScan!H1890&gt;=ListeSeries!$D$2:$D$1045) * (DatasScan!H1890&lt;=ListeSeries!$E$2:$E$1045), 0)), "no match"))</f>
        <v/>
      </c>
    </row>
    <row r="1891" spans="1:21" x14ac:dyDescent="0.25">
      <c r="A1891" s="6" t="str">
        <f t="shared" si="307"/>
        <v/>
      </c>
      <c r="B1891" s="272"/>
      <c r="F1891" s="7" t="str">
        <f t="shared" si="310"/>
        <v/>
      </c>
      <c r="G1891" s="21" t="str">
        <f>IF(ISBLANK(C1891),"",_xlfn.XLOOKUP(_xlfn.XLOOKUP(VALUE(LEFT(C1891,4)),Souches!$B$2:$B$15000,Souches!$E$2:$E$15000),Varietes!$B$2:$B$500,Varietes!$C$2:$C$500))</f>
        <v/>
      </c>
      <c r="H1891" s="19" t="str">
        <f>IF(ISBLANK(C1891),"",_xlfn.XLOOKUP(VALUE(LEFT(C1891,4)),Souches!$B$2:$B$15000,Souches!$D$2:$D$15000))</f>
        <v/>
      </c>
      <c r="I1891" s="10" t="str">
        <f t="shared" si="308"/>
        <v/>
      </c>
      <c r="J1891" s="19" t="str">
        <f>IF(I1891="","",INT(('ObjProd (2)'!$C$25-I1891)/7 * (ABS('ObjProd (2)'!$C$25-I1891)&gt;=7)))</f>
        <v/>
      </c>
      <c r="K1891" s="10" t="str">
        <f>IF(I1891="","",
IF(AND(DATEDIF(I1891,'ObjProd (2)'!$C$25,"y")=0,DATEDIF(I1891,'ObjProd (2)'!$C$25,"ym")=0,
   INT(('ObjProd (2)'!$C$25-EDATE(I1891,DATEDIF(I1891,'ObjProd (2)'!$C$25,"y")*12+DATEDIF(I1891,'ObjProd (2)'!$C$25,"ym")))/7)=0),
   "&lt; 1 sem.",
   IF(DATEDIF(I1891,'ObjProd (2)'!$C$25,"y")&gt;0,DATEDIF(I1891,'ObjProd (2)'!$C$25,"y") &amp; " " &amp; IF(DATEDIF(I1891,'ObjProd (2)'!$C$25,"y")=1,"an ","ans "),"") &amp;
   IF(DATEDIF(I1891,'ObjProd (2)'!$C$25,"ym")&gt;0,DATEDIF(I1891,'ObjProd (2)'!$C$25,"ym") &amp; " mois ", "") &amp;
   IF(INT(('ObjProd (2)'!$C$25-EDATE(I1891,DATEDIF(I1891,'ObjProd (2)'!$C$25,"y")*12+DATEDIF(I1891,'ObjProd (2)'!$C$25,"ym")))/7)&gt;0,
      INT(('ObjProd (2)'!$C$25-EDATE(I1891,DATEDIF(I1891,'ObjProd (2)'!$C$25,"y")*12+DATEDIF(I1891,'ObjProd (2)'!$C$25,"ym")))/7) &amp; " sem.",
      "")
)
)</f>
        <v/>
      </c>
      <c r="L1891" s="11" t="str">
        <f t="shared" si="309"/>
        <v/>
      </c>
      <c r="M1891" s="9" t="str">
        <f t="shared" si="305"/>
        <v/>
      </c>
      <c r="N1891" s="9" t="str" cm="1">
        <f t="array" aca="1" ref="N1891" ca="1">LEFT(L1891, IF(ISNUMBER(SUBSTITUTE(_xludf.MID(L1891, 2, 1), ".", ",")), 1, 2))</f>
        <v/>
      </c>
      <c r="O1891" s="19" t="str">
        <f t="shared" ca="1" si="311"/>
        <v/>
      </c>
      <c r="P1891" s="9" t="str">
        <f t="shared" ca="1" si="312"/>
        <v/>
      </c>
      <c r="Q1891" s="9" t="str">
        <f t="shared" ca="1" si="313"/>
        <v/>
      </c>
      <c r="R1891" s="9" t="str">
        <f t="shared" si="306"/>
        <v/>
      </c>
      <c r="S1891" t="str" cm="1">
        <f t="array" ref="S1891">IF(ISBLANK(C1891),"",IFERROR(INDEX(ListeSeries!$A$2:$A$1045, MATCH(1, (DatasScan!G1891=ListeSeries!$B$2:$B$1045) * (DatasScan!H1891&gt;=ListeSeries!$D$2:$D$1045) * (DatasScan!H1891&lt;=ListeSeries!$E$2:$E$1045), 0)), "no match"))</f>
        <v/>
      </c>
      <c r="T1891" s="7" t="str" cm="1">
        <f t="array" ref="T1891">IF(ISBLANK(C1891),"",IFERROR(INDEX(ListeSeries!$C$2:$C$1045, MATCH(1, (DatasScan!G1891=ListeSeries!$B$2:$B$1045) * (DatasScan!H1891&gt;=ListeSeries!$D$2:$D$1045) * (DatasScan!H1891&lt;=ListeSeries!$E$2:$E$1045), 0)), "no match"))</f>
        <v/>
      </c>
      <c r="U1891" s="11" t="str" cm="1">
        <f t="array" ref="U1891">IF(ISBLANK(C1891),"",IFERROR(INDEX(ListeSeries!$F$2:$F$1045, MATCH(1, (DatasScan!G1891=ListeSeries!$B$2:$B$1045) * (DatasScan!H1891&gt;=ListeSeries!$D$2:$D$1045) * (DatasScan!H1891&lt;=ListeSeries!$E$2:$E$1045), 0)), "no match"))</f>
        <v/>
      </c>
    </row>
    <row r="1892" spans="1:21" x14ac:dyDescent="0.25">
      <c r="A1892" s="6" t="str">
        <f t="shared" si="307"/>
        <v/>
      </c>
      <c r="B1892" s="272"/>
      <c r="F1892" s="7" t="str">
        <f t="shared" si="310"/>
        <v/>
      </c>
      <c r="G1892" s="21" t="str">
        <f>IF(ISBLANK(C1892),"",_xlfn.XLOOKUP(_xlfn.XLOOKUP(VALUE(LEFT(C1892,4)),Souches!$B$2:$B$15000,Souches!$E$2:$E$15000),Varietes!$B$2:$B$500,Varietes!$C$2:$C$500))</f>
        <v/>
      </c>
      <c r="H1892" s="19" t="str">
        <f>IF(ISBLANK(C1892),"",_xlfn.XLOOKUP(VALUE(LEFT(C1892,4)),Souches!$B$2:$B$15000,Souches!$D$2:$D$15000))</f>
        <v/>
      </c>
      <c r="I1892" s="10" t="str">
        <f t="shared" si="308"/>
        <v/>
      </c>
      <c r="J1892" s="19" t="str">
        <f>IF(I1892="","",INT(('ObjProd (2)'!$C$25-I1892)/7 * (ABS('ObjProd (2)'!$C$25-I1892)&gt;=7)))</f>
        <v/>
      </c>
      <c r="K1892" s="10" t="str">
        <f>IF(I1892="","",
IF(AND(DATEDIF(I1892,'ObjProd (2)'!$C$25,"y")=0,DATEDIF(I1892,'ObjProd (2)'!$C$25,"ym")=0,
   INT(('ObjProd (2)'!$C$25-EDATE(I1892,DATEDIF(I1892,'ObjProd (2)'!$C$25,"y")*12+DATEDIF(I1892,'ObjProd (2)'!$C$25,"ym")))/7)=0),
   "&lt; 1 sem.",
   IF(DATEDIF(I1892,'ObjProd (2)'!$C$25,"y")&gt;0,DATEDIF(I1892,'ObjProd (2)'!$C$25,"y") &amp; " " &amp; IF(DATEDIF(I1892,'ObjProd (2)'!$C$25,"y")=1,"an ","ans "),"") &amp;
   IF(DATEDIF(I1892,'ObjProd (2)'!$C$25,"ym")&gt;0,DATEDIF(I1892,'ObjProd (2)'!$C$25,"ym") &amp; " mois ", "") &amp;
   IF(INT(('ObjProd (2)'!$C$25-EDATE(I1892,DATEDIF(I1892,'ObjProd (2)'!$C$25,"y")*12+DATEDIF(I1892,'ObjProd (2)'!$C$25,"ym")))/7)&gt;0,
      INT(('ObjProd (2)'!$C$25-EDATE(I1892,DATEDIF(I1892,'ObjProd (2)'!$C$25,"y")*12+DATEDIF(I1892,'ObjProd (2)'!$C$25,"ym")))/7) &amp; " sem.",
      "")
)
)</f>
        <v/>
      </c>
      <c r="L1892" s="11" t="str">
        <f t="shared" si="309"/>
        <v/>
      </c>
      <c r="M1892" s="9" t="str">
        <f t="shared" si="305"/>
        <v/>
      </c>
      <c r="N1892" s="9" t="str" cm="1">
        <f t="array" aca="1" ref="N1892" ca="1">LEFT(L1892, IF(ISNUMBER(SUBSTITUTE(_xludf.MID(L1892, 2, 1), ".", ",")), 1, 2))</f>
        <v/>
      </c>
      <c r="O1892" s="19" t="str">
        <f t="shared" ca="1" si="311"/>
        <v/>
      </c>
      <c r="P1892" s="9" t="str">
        <f t="shared" ca="1" si="312"/>
        <v/>
      </c>
      <c r="Q1892" s="9" t="str">
        <f t="shared" ca="1" si="313"/>
        <v/>
      </c>
      <c r="R1892" s="9" t="str">
        <f t="shared" si="306"/>
        <v/>
      </c>
      <c r="S1892" t="str" cm="1">
        <f t="array" ref="S1892">IF(ISBLANK(C1892),"",IFERROR(INDEX(ListeSeries!$A$2:$A$1045, MATCH(1, (DatasScan!G1892=ListeSeries!$B$2:$B$1045) * (DatasScan!H1892&gt;=ListeSeries!$D$2:$D$1045) * (DatasScan!H1892&lt;=ListeSeries!$E$2:$E$1045), 0)), "no match"))</f>
        <v/>
      </c>
      <c r="T1892" s="7" t="str" cm="1">
        <f t="array" ref="T1892">IF(ISBLANK(C1892),"",IFERROR(INDEX(ListeSeries!$C$2:$C$1045, MATCH(1, (DatasScan!G1892=ListeSeries!$B$2:$B$1045) * (DatasScan!H1892&gt;=ListeSeries!$D$2:$D$1045) * (DatasScan!H1892&lt;=ListeSeries!$E$2:$E$1045), 0)), "no match"))</f>
        <v/>
      </c>
      <c r="U1892" s="11" t="str" cm="1">
        <f t="array" ref="U1892">IF(ISBLANK(C1892),"",IFERROR(INDEX(ListeSeries!$F$2:$F$1045, MATCH(1, (DatasScan!G1892=ListeSeries!$B$2:$B$1045) * (DatasScan!H1892&gt;=ListeSeries!$D$2:$D$1045) * (DatasScan!H1892&lt;=ListeSeries!$E$2:$E$1045), 0)), "no match"))</f>
        <v/>
      </c>
    </row>
    <row r="1893" spans="1:21" x14ac:dyDescent="0.25">
      <c r="A1893" s="6" t="str">
        <f t="shared" si="307"/>
        <v/>
      </c>
      <c r="B1893" s="272"/>
      <c r="F1893" s="7" t="str">
        <f t="shared" si="310"/>
        <v/>
      </c>
      <c r="G1893" s="21" t="str">
        <f>IF(ISBLANK(C1893),"",_xlfn.XLOOKUP(_xlfn.XLOOKUP(VALUE(LEFT(C1893,4)),Souches!$B$2:$B$15000,Souches!$E$2:$E$15000),Varietes!$B$2:$B$500,Varietes!$C$2:$C$500))</f>
        <v/>
      </c>
      <c r="H1893" s="19" t="str">
        <f>IF(ISBLANK(C1893),"",_xlfn.XLOOKUP(VALUE(LEFT(C1893,4)),Souches!$B$2:$B$15000,Souches!$D$2:$D$15000))</f>
        <v/>
      </c>
      <c r="I1893" s="10" t="str">
        <f t="shared" si="308"/>
        <v/>
      </c>
      <c r="J1893" s="19" t="str">
        <f>IF(I1893="","",INT(('ObjProd (2)'!$C$25-I1893)/7 * (ABS('ObjProd (2)'!$C$25-I1893)&gt;=7)))</f>
        <v/>
      </c>
      <c r="K1893" s="10" t="str">
        <f>IF(I1893="","",
IF(AND(DATEDIF(I1893,'ObjProd (2)'!$C$25,"y")=0,DATEDIF(I1893,'ObjProd (2)'!$C$25,"ym")=0,
   INT(('ObjProd (2)'!$C$25-EDATE(I1893,DATEDIF(I1893,'ObjProd (2)'!$C$25,"y")*12+DATEDIF(I1893,'ObjProd (2)'!$C$25,"ym")))/7)=0),
   "&lt; 1 sem.",
   IF(DATEDIF(I1893,'ObjProd (2)'!$C$25,"y")&gt;0,DATEDIF(I1893,'ObjProd (2)'!$C$25,"y") &amp; " " &amp; IF(DATEDIF(I1893,'ObjProd (2)'!$C$25,"y")=1,"an ","ans "),"") &amp;
   IF(DATEDIF(I1893,'ObjProd (2)'!$C$25,"ym")&gt;0,DATEDIF(I1893,'ObjProd (2)'!$C$25,"ym") &amp; " mois ", "") &amp;
   IF(INT(('ObjProd (2)'!$C$25-EDATE(I1893,DATEDIF(I1893,'ObjProd (2)'!$C$25,"y")*12+DATEDIF(I1893,'ObjProd (2)'!$C$25,"ym")))/7)&gt;0,
      INT(('ObjProd (2)'!$C$25-EDATE(I1893,DATEDIF(I1893,'ObjProd (2)'!$C$25,"y")*12+DATEDIF(I1893,'ObjProd (2)'!$C$25,"ym")))/7) &amp; " sem.",
      "")
)
)</f>
        <v/>
      </c>
      <c r="L1893" s="11" t="str">
        <f t="shared" si="309"/>
        <v/>
      </c>
      <c r="M1893" s="9" t="str">
        <f t="shared" si="305"/>
        <v/>
      </c>
      <c r="N1893" s="9" t="str" cm="1">
        <f t="array" aca="1" ref="N1893" ca="1">LEFT(L1893, IF(ISNUMBER(SUBSTITUTE(_xludf.MID(L1893, 2, 1), ".", ",")), 1, 2))</f>
        <v/>
      </c>
      <c r="O1893" s="19" t="str">
        <f t="shared" ca="1" si="311"/>
        <v/>
      </c>
      <c r="P1893" s="9" t="str">
        <f t="shared" ca="1" si="312"/>
        <v/>
      </c>
      <c r="Q1893" s="9" t="str">
        <f t="shared" ca="1" si="313"/>
        <v/>
      </c>
      <c r="R1893" s="9" t="str">
        <f t="shared" si="306"/>
        <v/>
      </c>
      <c r="S1893" t="str" cm="1">
        <f t="array" ref="S1893">IF(ISBLANK(C1893),"",IFERROR(INDEX(ListeSeries!$A$2:$A$1045, MATCH(1, (DatasScan!G1893=ListeSeries!$B$2:$B$1045) * (DatasScan!H1893&gt;=ListeSeries!$D$2:$D$1045) * (DatasScan!H1893&lt;=ListeSeries!$E$2:$E$1045), 0)), "no match"))</f>
        <v/>
      </c>
      <c r="T1893" s="7" t="str" cm="1">
        <f t="array" ref="T1893">IF(ISBLANK(C1893),"",IFERROR(INDEX(ListeSeries!$C$2:$C$1045, MATCH(1, (DatasScan!G1893=ListeSeries!$B$2:$B$1045) * (DatasScan!H1893&gt;=ListeSeries!$D$2:$D$1045) * (DatasScan!H1893&lt;=ListeSeries!$E$2:$E$1045), 0)), "no match"))</f>
        <v/>
      </c>
      <c r="U1893" s="11" t="str" cm="1">
        <f t="array" ref="U1893">IF(ISBLANK(C1893),"",IFERROR(INDEX(ListeSeries!$F$2:$F$1045, MATCH(1, (DatasScan!G1893=ListeSeries!$B$2:$B$1045) * (DatasScan!H1893&gt;=ListeSeries!$D$2:$D$1045) * (DatasScan!H1893&lt;=ListeSeries!$E$2:$E$1045), 0)), "no match"))</f>
        <v/>
      </c>
    </row>
    <row r="1894" spans="1:21" x14ac:dyDescent="0.25">
      <c r="A1894" s="6" t="str">
        <f t="shared" si="307"/>
        <v/>
      </c>
      <c r="B1894" s="272"/>
      <c r="F1894" s="7" t="str">
        <f t="shared" si="310"/>
        <v/>
      </c>
      <c r="G1894" s="21" t="str">
        <f>IF(ISBLANK(C1894),"",_xlfn.XLOOKUP(_xlfn.XLOOKUP(VALUE(LEFT(C1894,4)),Souches!$B$2:$B$15000,Souches!$E$2:$E$15000),Varietes!$B$2:$B$500,Varietes!$C$2:$C$500))</f>
        <v/>
      </c>
      <c r="H1894" s="19" t="str">
        <f>IF(ISBLANK(C1894),"",_xlfn.XLOOKUP(VALUE(LEFT(C1894,4)),Souches!$B$2:$B$15000,Souches!$D$2:$D$15000))</f>
        <v/>
      </c>
      <c r="I1894" s="10" t="str">
        <f t="shared" si="308"/>
        <v/>
      </c>
      <c r="J1894" s="19" t="str">
        <f>IF(I1894="","",INT(('ObjProd (2)'!$C$25-I1894)/7 * (ABS('ObjProd (2)'!$C$25-I1894)&gt;=7)))</f>
        <v/>
      </c>
      <c r="K1894" s="10" t="str">
        <f>IF(I1894="","",
IF(AND(DATEDIF(I1894,'ObjProd (2)'!$C$25,"y")=0,DATEDIF(I1894,'ObjProd (2)'!$C$25,"ym")=0,
   INT(('ObjProd (2)'!$C$25-EDATE(I1894,DATEDIF(I1894,'ObjProd (2)'!$C$25,"y")*12+DATEDIF(I1894,'ObjProd (2)'!$C$25,"ym")))/7)=0),
   "&lt; 1 sem.",
   IF(DATEDIF(I1894,'ObjProd (2)'!$C$25,"y")&gt;0,DATEDIF(I1894,'ObjProd (2)'!$C$25,"y") &amp; " " &amp; IF(DATEDIF(I1894,'ObjProd (2)'!$C$25,"y")=1,"an ","ans "),"") &amp;
   IF(DATEDIF(I1894,'ObjProd (2)'!$C$25,"ym")&gt;0,DATEDIF(I1894,'ObjProd (2)'!$C$25,"ym") &amp; " mois ", "") &amp;
   IF(INT(('ObjProd (2)'!$C$25-EDATE(I1894,DATEDIF(I1894,'ObjProd (2)'!$C$25,"y")*12+DATEDIF(I1894,'ObjProd (2)'!$C$25,"ym")))/7)&gt;0,
      INT(('ObjProd (2)'!$C$25-EDATE(I1894,DATEDIF(I1894,'ObjProd (2)'!$C$25,"y")*12+DATEDIF(I1894,'ObjProd (2)'!$C$25,"ym")))/7) &amp; " sem.",
      "")
)
)</f>
        <v/>
      </c>
      <c r="L1894" s="11" t="str">
        <f t="shared" si="309"/>
        <v/>
      </c>
      <c r="M1894" s="9" t="str">
        <f t="shared" si="305"/>
        <v/>
      </c>
      <c r="N1894" s="9" t="str" cm="1">
        <f t="array" aca="1" ref="N1894" ca="1">LEFT(L1894, IF(ISNUMBER(SUBSTITUTE(_xludf.MID(L1894, 2, 1), ".", ",")), 1, 2))</f>
        <v/>
      </c>
      <c r="O1894" s="19" t="str">
        <f t="shared" ca="1" si="311"/>
        <v/>
      </c>
      <c r="P1894" s="9" t="str">
        <f t="shared" ca="1" si="312"/>
        <v/>
      </c>
      <c r="Q1894" s="9" t="str">
        <f t="shared" ca="1" si="313"/>
        <v/>
      </c>
      <c r="R1894" s="9" t="str">
        <f t="shared" si="306"/>
        <v/>
      </c>
      <c r="S1894" t="str" cm="1">
        <f t="array" ref="S1894">IF(ISBLANK(C1894),"",IFERROR(INDEX(ListeSeries!$A$2:$A$1045, MATCH(1, (DatasScan!G1894=ListeSeries!$B$2:$B$1045) * (DatasScan!H1894&gt;=ListeSeries!$D$2:$D$1045) * (DatasScan!H1894&lt;=ListeSeries!$E$2:$E$1045), 0)), "no match"))</f>
        <v/>
      </c>
      <c r="T1894" s="7" t="str" cm="1">
        <f t="array" ref="T1894">IF(ISBLANK(C1894),"",IFERROR(INDEX(ListeSeries!$C$2:$C$1045, MATCH(1, (DatasScan!G1894=ListeSeries!$B$2:$B$1045) * (DatasScan!H1894&gt;=ListeSeries!$D$2:$D$1045) * (DatasScan!H1894&lt;=ListeSeries!$E$2:$E$1045), 0)), "no match"))</f>
        <v/>
      </c>
      <c r="U1894" s="11" t="str" cm="1">
        <f t="array" ref="U1894">IF(ISBLANK(C1894),"",IFERROR(INDEX(ListeSeries!$F$2:$F$1045, MATCH(1, (DatasScan!G1894=ListeSeries!$B$2:$B$1045) * (DatasScan!H1894&gt;=ListeSeries!$D$2:$D$1045) * (DatasScan!H1894&lt;=ListeSeries!$E$2:$E$1045), 0)), "no match"))</f>
        <v/>
      </c>
    </row>
    <row r="1895" spans="1:21" x14ac:dyDescent="0.25">
      <c r="A1895" s="6" t="str">
        <f t="shared" si="307"/>
        <v/>
      </c>
      <c r="B1895" s="272"/>
      <c r="F1895" s="7" t="str">
        <f t="shared" si="310"/>
        <v/>
      </c>
      <c r="G1895" s="21" t="str">
        <f>IF(ISBLANK(C1895),"",_xlfn.XLOOKUP(_xlfn.XLOOKUP(VALUE(LEFT(C1895,4)),Souches!$B$2:$B$15000,Souches!$E$2:$E$15000),Varietes!$B$2:$B$500,Varietes!$C$2:$C$500))</f>
        <v/>
      </c>
      <c r="H1895" s="19" t="str">
        <f>IF(ISBLANK(C1895),"",_xlfn.XLOOKUP(VALUE(LEFT(C1895,4)),Souches!$B$2:$B$15000,Souches!$D$2:$D$15000))</f>
        <v/>
      </c>
      <c r="I1895" s="10" t="str">
        <f t="shared" si="308"/>
        <v/>
      </c>
      <c r="J1895" s="19" t="str">
        <f>IF(I1895="","",INT(('ObjProd (2)'!$C$25-I1895)/7 * (ABS('ObjProd (2)'!$C$25-I1895)&gt;=7)))</f>
        <v/>
      </c>
      <c r="K1895" s="10" t="str">
        <f>IF(I1895="","",
IF(AND(DATEDIF(I1895,'ObjProd (2)'!$C$25,"y")=0,DATEDIF(I1895,'ObjProd (2)'!$C$25,"ym")=0,
   INT(('ObjProd (2)'!$C$25-EDATE(I1895,DATEDIF(I1895,'ObjProd (2)'!$C$25,"y")*12+DATEDIF(I1895,'ObjProd (2)'!$C$25,"ym")))/7)=0),
   "&lt; 1 sem.",
   IF(DATEDIF(I1895,'ObjProd (2)'!$C$25,"y")&gt;0,DATEDIF(I1895,'ObjProd (2)'!$C$25,"y") &amp; " " &amp; IF(DATEDIF(I1895,'ObjProd (2)'!$C$25,"y")=1,"an ","ans "),"") &amp;
   IF(DATEDIF(I1895,'ObjProd (2)'!$C$25,"ym")&gt;0,DATEDIF(I1895,'ObjProd (2)'!$C$25,"ym") &amp; " mois ", "") &amp;
   IF(INT(('ObjProd (2)'!$C$25-EDATE(I1895,DATEDIF(I1895,'ObjProd (2)'!$C$25,"y")*12+DATEDIF(I1895,'ObjProd (2)'!$C$25,"ym")))/7)&gt;0,
      INT(('ObjProd (2)'!$C$25-EDATE(I1895,DATEDIF(I1895,'ObjProd (2)'!$C$25,"y")*12+DATEDIF(I1895,'ObjProd (2)'!$C$25,"ym")))/7) &amp; " sem.",
      "")
)
)</f>
        <v/>
      </c>
      <c r="L1895" s="11" t="str">
        <f t="shared" si="309"/>
        <v/>
      </c>
      <c r="M1895" s="9" t="str">
        <f t="shared" si="305"/>
        <v/>
      </c>
      <c r="N1895" s="9" t="str" cm="1">
        <f t="array" aca="1" ref="N1895" ca="1">LEFT(L1895, IF(ISNUMBER(SUBSTITUTE(_xludf.MID(L1895, 2, 1), ".", ",")), 1, 2))</f>
        <v/>
      </c>
      <c r="O1895" s="19" t="str">
        <f t="shared" ca="1" si="311"/>
        <v/>
      </c>
      <c r="P1895" s="9" t="str">
        <f t="shared" ca="1" si="312"/>
        <v/>
      </c>
      <c r="Q1895" s="9" t="str">
        <f t="shared" ca="1" si="313"/>
        <v/>
      </c>
      <c r="R1895" s="9" t="str">
        <f t="shared" si="306"/>
        <v/>
      </c>
      <c r="S1895" t="str" cm="1">
        <f t="array" ref="S1895">IF(ISBLANK(C1895),"",IFERROR(INDEX(ListeSeries!$A$2:$A$1045, MATCH(1, (DatasScan!G1895=ListeSeries!$B$2:$B$1045) * (DatasScan!H1895&gt;=ListeSeries!$D$2:$D$1045) * (DatasScan!H1895&lt;=ListeSeries!$E$2:$E$1045), 0)), "no match"))</f>
        <v/>
      </c>
      <c r="T1895" s="7" t="str" cm="1">
        <f t="array" ref="T1895">IF(ISBLANK(C1895),"",IFERROR(INDEX(ListeSeries!$C$2:$C$1045, MATCH(1, (DatasScan!G1895=ListeSeries!$B$2:$B$1045) * (DatasScan!H1895&gt;=ListeSeries!$D$2:$D$1045) * (DatasScan!H1895&lt;=ListeSeries!$E$2:$E$1045), 0)), "no match"))</f>
        <v/>
      </c>
      <c r="U1895" s="11" t="str" cm="1">
        <f t="array" ref="U1895">IF(ISBLANK(C1895),"",IFERROR(INDEX(ListeSeries!$F$2:$F$1045, MATCH(1, (DatasScan!G1895=ListeSeries!$B$2:$B$1045) * (DatasScan!H1895&gt;=ListeSeries!$D$2:$D$1045) * (DatasScan!H1895&lt;=ListeSeries!$E$2:$E$1045), 0)), "no match"))</f>
        <v/>
      </c>
    </row>
    <row r="1896" spans="1:21" x14ac:dyDescent="0.25">
      <c r="A1896" s="6" t="str">
        <f t="shared" si="307"/>
        <v/>
      </c>
      <c r="B1896" s="272"/>
      <c r="F1896" s="7" t="str">
        <f t="shared" si="310"/>
        <v/>
      </c>
      <c r="G1896" s="21" t="str">
        <f>IF(ISBLANK(C1896),"",_xlfn.XLOOKUP(_xlfn.XLOOKUP(VALUE(LEFT(C1896,4)),Souches!$B$2:$B$15000,Souches!$E$2:$E$15000),Varietes!$B$2:$B$500,Varietes!$C$2:$C$500))</f>
        <v/>
      </c>
      <c r="H1896" s="19" t="str">
        <f>IF(ISBLANK(C1896),"",_xlfn.XLOOKUP(VALUE(LEFT(C1896,4)),Souches!$B$2:$B$15000,Souches!$D$2:$D$15000))</f>
        <v/>
      </c>
      <c r="I1896" s="10" t="str">
        <f t="shared" si="308"/>
        <v/>
      </c>
      <c r="J1896" s="19" t="str">
        <f>IF(I1896="","",INT(('ObjProd (2)'!$C$25-I1896)/7 * (ABS('ObjProd (2)'!$C$25-I1896)&gt;=7)))</f>
        <v/>
      </c>
      <c r="K1896" s="10" t="str">
        <f>IF(I1896="","",
IF(AND(DATEDIF(I1896,'ObjProd (2)'!$C$25,"y")=0,DATEDIF(I1896,'ObjProd (2)'!$C$25,"ym")=0,
   INT(('ObjProd (2)'!$C$25-EDATE(I1896,DATEDIF(I1896,'ObjProd (2)'!$C$25,"y")*12+DATEDIF(I1896,'ObjProd (2)'!$C$25,"ym")))/7)=0),
   "&lt; 1 sem.",
   IF(DATEDIF(I1896,'ObjProd (2)'!$C$25,"y")&gt;0,DATEDIF(I1896,'ObjProd (2)'!$C$25,"y") &amp; " " &amp; IF(DATEDIF(I1896,'ObjProd (2)'!$C$25,"y")=1,"an ","ans "),"") &amp;
   IF(DATEDIF(I1896,'ObjProd (2)'!$C$25,"ym")&gt;0,DATEDIF(I1896,'ObjProd (2)'!$C$25,"ym") &amp; " mois ", "") &amp;
   IF(INT(('ObjProd (2)'!$C$25-EDATE(I1896,DATEDIF(I1896,'ObjProd (2)'!$C$25,"y")*12+DATEDIF(I1896,'ObjProd (2)'!$C$25,"ym")))/7)&gt;0,
      INT(('ObjProd (2)'!$C$25-EDATE(I1896,DATEDIF(I1896,'ObjProd (2)'!$C$25,"y")*12+DATEDIF(I1896,'ObjProd (2)'!$C$25,"ym")))/7) &amp; " sem.",
      "")
)
)</f>
        <v/>
      </c>
      <c r="L1896" s="11" t="str">
        <f t="shared" si="309"/>
        <v/>
      </c>
      <c r="M1896" s="9" t="str">
        <f t="shared" si="305"/>
        <v/>
      </c>
      <c r="N1896" s="9" t="str" cm="1">
        <f t="array" aca="1" ref="N1896" ca="1">LEFT(L1896, IF(ISNUMBER(SUBSTITUTE(_xludf.MID(L1896, 2, 1), ".", ",")), 1, 2))</f>
        <v/>
      </c>
      <c r="O1896" s="19" t="str">
        <f t="shared" ca="1" si="311"/>
        <v/>
      </c>
      <c r="P1896" s="9" t="str">
        <f t="shared" ca="1" si="312"/>
        <v/>
      </c>
      <c r="Q1896" s="9" t="str">
        <f t="shared" ca="1" si="313"/>
        <v/>
      </c>
      <c r="R1896" s="9" t="str">
        <f t="shared" si="306"/>
        <v/>
      </c>
      <c r="S1896" t="str" cm="1">
        <f t="array" ref="S1896">IF(ISBLANK(C1896),"",IFERROR(INDEX(ListeSeries!$A$2:$A$1045, MATCH(1, (DatasScan!G1896=ListeSeries!$B$2:$B$1045) * (DatasScan!H1896&gt;=ListeSeries!$D$2:$D$1045) * (DatasScan!H1896&lt;=ListeSeries!$E$2:$E$1045), 0)), "no match"))</f>
        <v/>
      </c>
      <c r="T1896" s="7" t="str" cm="1">
        <f t="array" ref="T1896">IF(ISBLANK(C1896),"",IFERROR(INDEX(ListeSeries!$C$2:$C$1045, MATCH(1, (DatasScan!G1896=ListeSeries!$B$2:$B$1045) * (DatasScan!H1896&gt;=ListeSeries!$D$2:$D$1045) * (DatasScan!H1896&lt;=ListeSeries!$E$2:$E$1045), 0)), "no match"))</f>
        <v/>
      </c>
      <c r="U1896" s="11" t="str" cm="1">
        <f t="array" ref="U1896">IF(ISBLANK(C1896),"",IFERROR(INDEX(ListeSeries!$F$2:$F$1045, MATCH(1, (DatasScan!G1896=ListeSeries!$B$2:$B$1045) * (DatasScan!H1896&gt;=ListeSeries!$D$2:$D$1045) * (DatasScan!H1896&lt;=ListeSeries!$E$2:$E$1045), 0)), "no match"))</f>
        <v/>
      </c>
    </row>
    <row r="1897" spans="1:21" x14ac:dyDescent="0.25">
      <c r="A1897" s="6" t="str">
        <f t="shared" si="307"/>
        <v/>
      </c>
      <c r="B1897" s="272"/>
      <c r="F1897" s="7" t="str">
        <f t="shared" si="310"/>
        <v/>
      </c>
      <c r="G1897" s="21" t="str">
        <f>IF(ISBLANK(C1897),"",_xlfn.XLOOKUP(_xlfn.XLOOKUP(VALUE(LEFT(C1897,4)),Souches!$B$2:$B$15000,Souches!$E$2:$E$15000),Varietes!$B$2:$B$500,Varietes!$C$2:$C$500))</f>
        <v/>
      </c>
      <c r="H1897" s="19" t="str">
        <f>IF(ISBLANK(C1897),"",_xlfn.XLOOKUP(VALUE(LEFT(C1897,4)),Souches!$B$2:$B$15000,Souches!$D$2:$D$15000))</f>
        <v/>
      </c>
      <c r="I1897" s="10" t="str">
        <f t="shared" si="308"/>
        <v/>
      </c>
      <c r="J1897" s="19" t="str">
        <f>IF(I1897="","",INT(('ObjProd (2)'!$C$25-I1897)/7 * (ABS('ObjProd (2)'!$C$25-I1897)&gt;=7)))</f>
        <v/>
      </c>
      <c r="K1897" s="10" t="str">
        <f>IF(I1897="","",
IF(AND(DATEDIF(I1897,'ObjProd (2)'!$C$25,"y")=0,DATEDIF(I1897,'ObjProd (2)'!$C$25,"ym")=0,
   INT(('ObjProd (2)'!$C$25-EDATE(I1897,DATEDIF(I1897,'ObjProd (2)'!$C$25,"y")*12+DATEDIF(I1897,'ObjProd (2)'!$C$25,"ym")))/7)=0),
   "&lt; 1 sem.",
   IF(DATEDIF(I1897,'ObjProd (2)'!$C$25,"y")&gt;0,DATEDIF(I1897,'ObjProd (2)'!$C$25,"y") &amp; " " &amp; IF(DATEDIF(I1897,'ObjProd (2)'!$C$25,"y")=1,"an ","ans "),"") &amp;
   IF(DATEDIF(I1897,'ObjProd (2)'!$C$25,"ym")&gt;0,DATEDIF(I1897,'ObjProd (2)'!$C$25,"ym") &amp; " mois ", "") &amp;
   IF(INT(('ObjProd (2)'!$C$25-EDATE(I1897,DATEDIF(I1897,'ObjProd (2)'!$C$25,"y")*12+DATEDIF(I1897,'ObjProd (2)'!$C$25,"ym")))/7)&gt;0,
      INT(('ObjProd (2)'!$C$25-EDATE(I1897,DATEDIF(I1897,'ObjProd (2)'!$C$25,"y")*12+DATEDIF(I1897,'ObjProd (2)'!$C$25,"ym")))/7) &amp; " sem.",
      "")
)
)</f>
        <v/>
      </c>
      <c r="L1897" s="11" t="str">
        <f t="shared" si="309"/>
        <v/>
      </c>
      <c r="M1897" s="9" t="str">
        <f t="shared" si="305"/>
        <v/>
      </c>
      <c r="N1897" s="9" t="str" cm="1">
        <f t="array" aca="1" ref="N1897" ca="1">LEFT(L1897, IF(ISNUMBER(SUBSTITUTE(_xludf.MID(L1897, 2, 1), ".", ",")), 1, 2))</f>
        <v/>
      </c>
      <c r="O1897" s="19" t="str">
        <f t="shared" ca="1" si="311"/>
        <v/>
      </c>
      <c r="P1897" s="9" t="str">
        <f t="shared" ca="1" si="312"/>
        <v/>
      </c>
      <c r="Q1897" s="9" t="str">
        <f t="shared" ca="1" si="313"/>
        <v/>
      </c>
      <c r="R1897" s="9" t="str">
        <f t="shared" si="306"/>
        <v/>
      </c>
      <c r="S1897" t="str" cm="1">
        <f t="array" ref="S1897">IF(ISBLANK(C1897),"",IFERROR(INDEX(ListeSeries!$A$2:$A$1045, MATCH(1, (DatasScan!G1897=ListeSeries!$B$2:$B$1045) * (DatasScan!H1897&gt;=ListeSeries!$D$2:$D$1045) * (DatasScan!H1897&lt;=ListeSeries!$E$2:$E$1045), 0)), "no match"))</f>
        <v/>
      </c>
      <c r="T1897" s="7" t="str" cm="1">
        <f t="array" ref="T1897">IF(ISBLANK(C1897),"",IFERROR(INDEX(ListeSeries!$C$2:$C$1045, MATCH(1, (DatasScan!G1897=ListeSeries!$B$2:$B$1045) * (DatasScan!H1897&gt;=ListeSeries!$D$2:$D$1045) * (DatasScan!H1897&lt;=ListeSeries!$E$2:$E$1045), 0)), "no match"))</f>
        <v/>
      </c>
      <c r="U1897" s="11" t="str" cm="1">
        <f t="array" ref="U1897">IF(ISBLANK(C1897),"",IFERROR(INDEX(ListeSeries!$F$2:$F$1045, MATCH(1, (DatasScan!G1897=ListeSeries!$B$2:$B$1045) * (DatasScan!H1897&gt;=ListeSeries!$D$2:$D$1045) * (DatasScan!H1897&lt;=ListeSeries!$E$2:$E$1045), 0)), "no match"))</f>
        <v/>
      </c>
    </row>
    <row r="1898" spans="1:21" x14ac:dyDescent="0.25">
      <c r="A1898" s="6" t="str">
        <f t="shared" si="307"/>
        <v/>
      </c>
      <c r="B1898" s="272"/>
      <c r="F1898" s="7" t="str">
        <f t="shared" si="310"/>
        <v/>
      </c>
      <c r="G1898" s="21" t="str">
        <f>IF(ISBLANK(C1898),"",_xlfn.XLOOKUP(_xlfn.XLOOKUP(VALUE(LEFT(C1898,4)),Souches!$B$2:$B$15000,Souches!$E$2:$E$15000),Varietes!$B$2:$B$500,Varietes!$C$2:$C$500))</f>
        <v/>
      </c>
      <c r="H1898" s="19" t="str">
        <f>IF(ISBLANK(C1898),"",_xlfn.XLOOKUP(VALUE(LEFT(C1898,4)),Souches!$B$2:$B$15000,Souches!$D$2:$D$15000))</f>
        <v/>
      </c>
      <c r="I1898" s="10" t="str">
        <f t="shared" si="308"/>
        <v/>
      </c>
      <c r="J1898" s="19" t="str">
        <f>IF(I1898="","",INT(('ObjProd (2)'!$C$25-I1898)/7 * (ABS('ObjProd (2)'!$C$25-I1898)&gt;=7)))</f>
        <v/>
      </c>
      <c r="K1898" s="10" t="str">
        <f>IF(I1898="","",
IF(AND(DATEDIF(I1898,'ObjProd (2)'!$C$25,"y")=0,DATEDIF(I1898,'ObjProd (2)'!$C$25,"ym")=0,
   INT(('ObjProd (2)'!$C$25-EDATE(I1898,DATEDIF(I1898,'ObjProd (2)'!$C$25,"y")*12+DATEDIF(I1898,'ObjProd (2)'!$C$25,"ym")))/7)=0),
   "&lt; 1 sem.",
   IF(DATEDIF(I1898,'ObjProd (2)'!$C$25,"y")&gt;0,DATEDIF(I1898,'ObjProd (2)'!$C$25,"y") &amp; " " &amp; IF(DATEDIF(I1898,'ObjProd (2)'!$C$25,"y")=1,"an ","ans "),"") &amp;
   IF(DATEDIF(I1898,'ObjProd (2)'!$C$25,"ym")&gt;0,DATEDIF(I1898,'ObjProd (2)'!$C$25,"ym") &amp; " mois ", "") &amp;
   IF(INT(('ObjProd (2)'!$C$25-EDATE(I1898,DATEDIF(I1898,'ObjProd (2)'!$C$25,"y")*12+DATEDIF(I1898,'ObjProd (2)'!$C$25,"ym")))/7)&gt;0,
      INT(('ObjProd (2)'!$C$25-EDATE(I1898,DATEDIF(I1898,'ObjProd (2)'!$C$25,"y")*12+DATEDIF(I1898,'ObjProd (2)'!$C$25,"ym")))/7) &amp; " sem.",
      "")
)
)</f>
        <v/>
      </c>
      <c r="L1898" s="11" t="str">
        <f t="shared" si="309"/>
        <v/>
      </c>
      <c r="M1898" s="9" t="str">
        <f t="shared" si="305"/>
        <v/>
      </c>
      <c r="N1898" s="9" t="str" cm="1">
        <f t="array" aca="1" ref="N1898" ca="1">LEFT(L1898, IF(ISNUMBER(SUBSTITUTE(_xludf.MID(L1898, 2, 1), ".", ",")), 1, 2))</f>
        <v/>
      </c>
      <c r="O1898" s="19" t="str">
        <f t="shared" ca="1" si="311"/>
        <v/>
      </c>
      <c r="P1898" s="9" t="str">
        <f t="shared" ca="1" si="312"/>
        <v/>
      </c>
      <c r="Q1898" s="9" t="str">
        <f t="shared" ca="1" si="313"/>
        <v/>
      </c>
      <c r="R1898" s="9" t="str">
        <f t="shared" si="306"/>
        <v/>
      </c>
      <c r="S1898" t="str" cm="1">
        <f t="array" ref="S1898">IF(ISBLANK(C1898),"",IFERROR(INDEX(ListeSeries!$A$2:$A$1045, MATCH(1, (DatasScan!G1898=ListeSeries!$B$2:$B$1045) * (DatasScan!H1898&gt;=ListeSeries!$D$2:$D$1045) * (DatasScan!H1898&lt;=ListeSeries!$E$2:$E$1045), 0)), "no match"))</f>
        <v/>
      </c>
      <c r="T1898" s="7" t="str" cm="1">
        <f t="array" ref="T1898">IF(ISBLANK(C1898),"",IFERROR(INDEX(ListeSeries!$C$2:$C$1045, MATCH(1, (DatasScan!G1898=ListeSeries!$B$2:$B$1045) * (DatasScan!H1898&gt;=ListeSeries!$D$2:$D$1045) * (DatasScan!H1898&lt;=ListeSeries!$E$2:$E$1045), 0)), "no match"))</f>
        <v/>
      </c>
      <c r="U1898" s="11" t="str" cm="1">
        <f t="array" ref="U1898">IF(ISBLANK(C1898),"",IFERROR(INDEX(ListeSeries!$F$2:$F$1045, MATCH(1, (DatasScan!G1898=ListeSeries!$B$2:$B$1045) * (DatasScan!H1898&gt;=ListeSeries!$D$2:$D$1045) * (DatasScan!H1898&lt;=ListeSeries!$E$2:$E$1045), 0)), "no match"))</f>
        <v/>
      </c>
    </row>
    <row r="1899" spans="1:21" x14ac:dyDescent="0.25">
      <c r="A1899" s="6" t="str">
        <f t="shared" si="307"/>
        <v/>
      </c>
      <c r="B1899" s="272"/>
      <c r="F1899" s="7" t="str">
        <f t="shared" si="310"/>
        <v/>
      </c>
      <c r="G1899" s="21" t="str">
        <f>IF(ISBLANK(C1899),"",_xlfn.XLOOKUP(_xlfn.XLOOKUP(VALUE(LEFT(C1899,4)),Souches!$B$2:$B$15000,Souches!$E$2:$E$15000),Varietes!$B$2:$B$500,Varietes!$C$2:$C$500))</f>
        <v/>
      </c>
      <c r="H1899" s="19" t="str">
        <f>IF(ISBLANK(C1899),"",_xlfn.XLOOKUP(VALUE(LEFT(C1899,4)),Souches!$B$2:$B$15000,Souches!$D$2:$D$15000))</f>
        <v/>
      </c>
      <c r="I1899" s="10" t="str">
        <f t="shared" si="308"/>
        <v/>
      </c>
      <c r="J1899" s="19" t="str">
        <f>IF(I1899="","",INT(('ObjProd (2)'!$C$25-I1899)/7 * (ABS('ObjProd (2)'!$C$25-I1899)&gt;=7)))</f>
        <v/>
      </c>
      <c r="K1899" s="10" t="str">
        <f>IF(I1899="","",
IF(AND(DATEDIF(I1899,'ObjProd (2)'!$C$25,"y")=0,DATEDIF(I1899,'ObjProd (2)'!$C$25,"ym")=0,
   INT(('ObjProd (2)'!$C$25-EDATE(I1899,DATEDIF(I1899,'ObjProd (2)'!$C$25,"y")*12+DATEDIF(I1899,'ObjProd (2)'!$C$25,"ym")))/7)=0),
   "&lt; 1 sem.",
   IF(DATEDIF(I1899,'ObjProd (2)'!$C$25,"y")&gt;0,DATEDIF(I1899,'ObjProd (2)'!$C$25,"y") &amp; " " &amp; IF(DATEDIF(I1899,'ObjProd (2)'!$C$25,"y")=1,"an ","ans "),"") &amp;
   IF(DATEDIF(I1899,'ObjProd (2)'!$C$25,"ym")&gt;0,DATEDIF(I1899,'ObjProd (2)'!$C$25,"ym") &amp; " mois ", "") &amp;
   IF(INT(('ObjProd (2)'!$C$25-EDATE(I1899,DATEDIF(I1899,'ObjProd (2)'!$C$25,"y")*12+DATEDIF(I1899,'ObjProd (2)'!$C$25,"ym")))/7)&gt;0,
      INT(('ObjProd (2)'!$C$25-EDATE(I1899,DATEDIF(I1899,'ObjProd (2)'!$C$25,"y")*12+DATEDIF(I1899,'ObjProd (2)'!$C$25,"ym")))/7) &amp; " sem.",
      "")
)
)</f>
        <v/>
      </c>
      <c r="L1899" s="11" t="str">
        <f t="shared" si="309"/>
        <v/>
      </c>
      <c r="M1899" s="9" t="str">
        <f t="shared" si="305"/>
        <v/>
      </c>
      <c r="N1899" s="9" t="str" cm="1">
        <f t="array" aca="1" ref="N1899" ca="1">LEFT(L1899, IF(ISNUMBER(SUBSTITUTE(_xludf.MID(L1899, 2, 1), ".", ",")), 1, 2))</f>
        <v/>
      </c>
      <c r="O1899" s="19" t="str">
        <f t="shared" ca="1" si="311"/>
        <v/>
      </c>
      <c r="P1899" s="9" t="str">
        <f t="shared" ca="1" si="312"/>
        <v/>
      </c>
      <c r="Q1899" s="9" t="str">
        <f t="shared" ca="1" si="313"/>
        <v/>
      </c>
      <c r="R1899" s="9" t="str">
        <f t="shared" si="306"/>
        <v/>
      </c>
      <c r="S1899" t="str" cm="1">
        <f t="array" ref="S1899">IF(ISBLANK(C1899),"",IFERROR(INDEX(ListeSeries!$A$2:$A$1045, MATCH(1, (DatasScan!G1899=ListeSeries!$B$2:$B$1045) * (DatasScan!H1899&gt;=ListeSeries!$D$2:$D$1045) * (DatasScan!H1899&lt;=ListeSeries!$E$2:$E$1045), 0)), "no match"))</f>
        <v/>
      </c>
      <c r="T1899" s="7" t="str" cm="1">
        <f t="array" ref="T1899">IF(ISBLANK(C1899),"",IFERROR(INDEX(ListeSeries!$C$2:$C$1045, MATCH(1, (DatasScan!G1899=ListeSeries!$B$2:$B$1045) * (DatasScan!H1899&gt;=ListeSeries!$D$2:$D$1045) * (DatasScan!H1899&lt;=ListeSeries!$E$2:$E$1045), 0)), "no match"))</f>
        <v/>
      </c>
      <c r="U1899" s="11" t="str" cm="1">
        <f t="array" ref="U1899">IF(ISBLANK(C1899),"",IFERROR(INDEX(ListeSeries!$F$2:$F$1045, MATCH(1, (DatasScan!G1899=ListeSeries!$B$2:$B$1045) * (DatasScan!H1899&gt;=ListeSeries!$D$2:$D$1045) * (DatasScan!H1899&lt;=ListeSeries!$E$2:$E$1045), 0)), "no match"))</f>
        <v/>
      </c>
    </row>
    <row r="1900" spans="1:21" x14ac:dyDescent="0.25">
      <c r="A1900" s="6" t="str">
        <f t="shared" si="307"/>
        <v/>
      </c>
      <c r="B1900" s="272"/>
      <c r="F1900" s="7" t="str">
        <f t="shared" si="310"/>
        <v/>
      </c>
      <c r="G1900" s="21" t="str">
        <f>IF(ISBLANK(C1900),"",_xlfn.XLOOKUP(_xlfn.XLOOKUP(VALUE(LEFT(C1900,4)),Souches!$B$2:$B$15000,Souches!$E$2:$E$15000),Varietes!$B$2:$B$500,Varietes!$C$2:$C$500))</f>
        <v/>
      </c>
      <c r="H1900" s="19" t="str">
        <f>IF(ISBLANK(C1900),"",_xlfn.XLOOKUP(VALUE(LEFT(C1900,4)),Souches!$B$2:$B$15000,Souches!$D$2:$D$15000))</f>
        <v/>
      </c>
      <c r="I1900" s="10" t="str">
        <f t="shared" si="308"/>
        <v/>
      </c>
      <c r="J1900" s="19" t="str">
        <f>IF(I1900="","",INT(('ObjProd (2)'!$C$25-I1900)/7 * (ABS('ObjProd (2)'!$C$25-I1900)&gt;=7)))</f>
        <v/>
      </c>
      <c r="K1900" s="10" t="str">
        <f>IF(I1900="","",
IF(AND(DATEDIF(I1900,'ObjProd (2)'!$C$25,"y")=0,DATEDIF(I1900,'ObjProd (2)'!$C$25,"ym")=0,
   INT(('ObjProd (2)'!$C$25-EDATE(I1900,DATEDIF(I1900,'ObjProd (2)'!$C$25,"y")*12+DATEDIF(I1900,'ObjProd (2)'!$C$25,"ym")))/7)=0),
   "&lt; 1 sem.",
   IF(DATEDIF(I1900,'ObjProd (2)'!$C$25,"y")&gt;0,DATEDIF(I1900,'ObjProd (2)'!$C$25,"y") &amp; " " &amp; IF(DATEDIF(I1900,'ObjProd (2)'!$C$25,"y")=1,"an ","ans "),"") &amp;
   IF(DATEDIF(I1900,'ObjProd (2)'!$C$25,"ym")&gt;0,DATEDIF(I1900,'ObjProd (2)'!$C$25,"ym") &amp; " mois ", "") &amp;
   IF(INT(('ObjProd (2)'!$C$25-EDATE(I1900,DATEDIF(I1900,'ObjProd (2)'!$C$25,"y")*12+DATEDIF(I1900,'ObjProd (2)'!$C$25,"ym")))/7)&gt;0,
      INT(('ObjProd (2)'!$C$25-EDATE(I1900,DATEDIF(I1900,'ObjProd (2)'!$C$25,"y")*12+DATEDIF(I1900,'ObjProd (2)'!$C$25,"ym")))/7) &amp; " sem.",
      "")
)
)</f>
        <v/>
      </c>
      <c r="L1900" s="11" t="str">
        <f t="shared" si="309"/>
        <v/>
      </c>
      <c r="M1900" s="9" t="str">
        <f t="shared" si="305"/>
        <v/>
      </c>
      <c r="N1900" s="9" t="str" cm="1">
        <f t="array" aca="1" ref="N1900" ca="1">LEFT(L1900, IF(ISNUMBER(SUBSTITUTE(_xludf.MID(L1900, 2, 1), ".", ",")), 1, 2))</f>
        <v/>
      </c>
      <c r="O1900" s="19" t="str">
        <f t="shared" ca="1" si="311"/>
        <v/>
      </c>
      <c r="P1900" s="9" t="str">
        <f t="shared" ca="1" si="312"/>
        <v/>
      </c>
      <c r="Q1900" s="9" t="str">
        <f t="shared" ca="1" si="313"/>
        <v/>
      </c>
      <c r="R1900" s="9" t="str">
        <f t="shared" si="306"/>
        <v/>
      </c>
      <c r="S1900" t="str" cm="1">
        <f t="array" ref="S1900">IF(ISBLANK(C1900),"",IFERROR(INDEX(ListeSeries!$A$2:$A$1045, MATCH(1, (DatasScan!G1900=ListeSeries!$B$2:$B$1045) * (DatasScan!H1900&gt;=ListeSeries!$D$2:$D$1045) * (DatasScan!H1900&lt;=ListeSeries!$E$2:$E$1045), 0)), "no match"))</f>
        <v/>
      </c>
      <c r="T1900" s="7" t="str" cm="1">
        <f t="array" ref="T1900">IF(ISBLANK(C1900),"",IFERROR(INDEX(ListeSeries!$C$2:$C$1045, MATCH(1, (DatasScan!G1900=ListeSeries!$B$2:$B$1045) * (DatasScan!H1900&gt;=ListeSeries!$D$2:$D$1045) * (DatasScan!H1900&lt;=ListeSeries!$E$2:$E$1045), 0)), "no match"))</f>
        <v/>
      </c>
      <c r="U1900" s="11" t="str" cm="1">
        <f t="array" ref="U1900">IF(ISBLANK(C1900),"",IFERROR(INDEX(ListeSeries!$F$2:$F$1045, MATCH(1, (DatasScan!G1900=ListeSeries!$B$2:$B$1045) * (DatasScan!H1900&gt;=ListeSeries!$D$2:$D$1045) * (DatasScan!H1900&lt;=ListeSeries!$E$2:$E$1045), 0)), "no match"))</f>
        <v/>
      </c>
    </row>
    <row r="1901" spans="1:21" x14ac:dyDescent="0.25">
      <c r="A1901" s="6" t="str">
        <f t="shared" si="307"/>
        <v/>
      </c>
      <c r="B1901" s="272"/>
      <c r="F1901" s="7" t="str">
        <f t="shared" si="310"/>
        <v/>
      </c>
      <c r="G1901" s="21" t="str">
        <f>IF(ISBLANK(C1901),"",_xlfn.XLOOKUP(_xlfn.XLOOKUP(VALUE(LEFT(C1901,4)),Souches!$B$2:$B$15000,Souches!$E$2:$E$15000),Varietes!$B$2:$B$500,Varietes!$C$2:$C$500))</f>
        <v/>
      </c>
      <c r="H1901" s="19" t="str">
        <f>IF(ISBLANK(C1901),"",_xlfn.XLOOKUP(VALUE(LEFT(C1901,4)),Souches!$B$2:$B$15000,Souches!$D$2:$D$15000))</f>
        <v/>
      </c>
      <c r="I1901" s="10" t="str">
        <f t="shared" si="308"/>
        <v/>
      </c>
      <c r="J1901" s="19" t="str">
        <f>IF(I1901="","",INT(('ObjProd (2)'!$C$25-I1901)/7 * (ABS('ObjProd (2)'!$C$25-I1901)&gt;=7)))</f>
        <v/>
      </c>
      <c r="K1901" s="10" t="str">
        <f>IF(I1901="","",
IF(AND(DATEDIF(I1901,'ObjProd (2)'!$C$25,"y")=0,DATEDIF(I1901,'ObjProd (2)'!$C$25,"ym")=0,
   INT(('ObjProd (2)'!$C$25-EDATE(I1901,DATEDIF(I1901,'ObjProd (2)'!$C$25,"y")*12+DATEDIF(I1901,'ObjProd (2)'!$C$25,"ym")))/7)=0),
   "&lt; 1 sem.",
   IF(DATEDIF(I1901,'ObjProd (2)'!$C$25,"y")&gt;0,DATEDIF(I1901,'ObjProd (2)'!$C$25,"y") &amp; " " &amp; IF(DATEDIF(I1901,'ObjProd (2)'!$C$25,"y")=1,"an ","ans "),"") &amp;
   IF(DATEDIF(I1901,'ObjProd (2)'!$C$25,"ym")&gt;0,DATEDIF(I1901,'ObjProd (2)'!$C$25,"ym") &amp; " mois ", "") &amp;
   IF(INT(('ObjProd (2)'!$C$25-EDATE(I1901,DATEDIF(I1901,'ObjProd (2)'!$C$25,"y")*12+DATEDIF(I1901,'ObjProd (2)'!$C$25,"ym")))/7)&gt;0,
      INT(('ObjProd (2)'!$C$25-EDATE(I1901,DATEDIF(I1901,'ObjProd (2)'!$C$25,"y")*12+DATEDIF(I1901,'ObjProd (2)'!$C$25,"ym")))/7) &amp; " sem.",
      "")
)
)</f>
        <v/>
      </c>
      <c r="L1901" s="11" t="str">
        <f t="shared" si="309"/>
        <v/>
      </c>
      <c r="M1901" s="9" t="str">
        <f t="shared" si="305"/>
        <v/>
      </c>
      <c r="N1901" s="9" t="str" cm="1">
        <f t="array" aca="1" ref="N1901" ca="1">LEFT(L1901, IF(ISNUMBER(SUBSTITUTE(_xludf.MID(L1901, 2, 1), ".", ",")), 1, 2))</f>
        <v/>
      </c>
      <c r="O1901" s="19" t="str">
        <f t="shared" ca="1" si="311"/>
        <v/>
      </c>
      <c r="P1901" s="9" t="str">
        <f t="shared" ca="1" si="312"/>
        <v/>
      </c>
      <c r="Q1901" s="9" t="str">
        <f t="shared" ca="1" si="313"/>
        <v/>
      </c>
      <c r="R1901" s="9" t="str">
        <f t="shared" si="306"/>
        <v/>
      </c>
      <c r="S1901" t="str" cm="1">
        <f t="array" ref="S1901">IF(ISBLANK(C1901),"",IFERROR(INDEX(ListeSeries!$A$2:$A$1045, MATCH(1, (DatasScan!G1901=ListeSeries!$B$2:$B$1045) * (DatasScan!H1901&gt;=ListeSeries!$D$2:$D$1045) * (DatasScan!H1901&lt;=ListeSeries!$E$2:$E$1045), 0)), "no match"))</f>
        <v/>
      </c>
      <c r="T1901" s="7" t="str" cm="1">
        <f t="array" ref="T1901">IF(ISBLANK(C1901),"",IFERROR(INDEX(ListeSeries!$C$2:$C$1045, MATCH(1, (DatasScan!G1901=ListeSeries!$B$2:$B$1045) * (DatasScan!H1901&gt;=ListeSeries!$D$2:$D$1045) * (DatasScan!H1901&lt;=ListeSeries!$E$2:$E$1045), 0)), "no match"))</f>
        <v/>
      </c>
      <c r="U1901" s="11" t="str" cm="1">
        <f t="array" ref="U1901">IF(ISBLANK(C1901),"",IFERROR(INDEX(ListeSeries!$F$2:$F$1045, MATCH(1, (DatasScan!G1901=ListeSeries!$B$2:$B$1045) * (DatasScan!H1901&gt;=ListeSeries!$D$2:$D$1045) * (DatasScan!H1901&lt;=ListeSeries!$E$2:$E$1045), 0)), "no match"))</f>
        <v/>
      </c>
    </row>
    <row r="1902" spans="1:21" x14ac:dyDescent="0.25">
      <c r="A1902" s="6" t="str">
        <f t="shared" si="307"/>
        <v/>
      </c>
      <c r="B1902" s="272"/>
      <c r="F1902" s="7" t="str">
        <f t="shared" si="310"/>
        <v/>
      </c>
      <c r="G1902" s="21" t="str">
        <f>IF(ISBLANK(C1902),"",_xlfn.XLOOKUP(_xlfn.XLOOKUP(VALUE(LEFT(C1902,4)),Souches!$B$2:$B$15000,Souches!$E$2:$E$15000),Varietes!$B$2:$B$500,Varietes!$C$2:$C$500))</f>
        <v/>
      </c>
      <c r="H1902" s="19" t="str">
        <f>IF(ISBLANK(C1902),"",_xlfn.XLOOKUP(VALUE(LEFT(C1902,4)),Souches!$B$2:$B$15000,Souches!$D$2:$D$15000))</f>
        <v/>
      </c>
      <c r="I1902" s="10" t="str">
        <f t="shared" si="308"/>
        <v/>
      </c>
      <c r="J1902" s="19" t="str">
        <f>IF(I1902="","",INT(('ObjProd (2)'!$C$25-I1902)/7 * (ABS('ObjProd (2)'!$C$25-I1902)&gt;=7)))</f>
        <v/>
      </c>
      <c r="K1902" s="10" t="str">
        <f>IF(I1902="","",
IF(AND(DATEDIF(I1902,'ObjProd (2)'!$C$25,"y")=0,DATEDIF(I1902,'ObjProd (2)'!$C$25,"ym")=0,
   INT(('ObjProd (2)'!$C$25-EDATE(I1902,DATEDIF(I1902,'ObjProd (2)'!$C$25,"y")*12+DATEDIF(I1902,'ObjProd (2)'!$C$25,"ym")))/7)=0),
   "&lt; 1 sem.",
   IF(DATEDIF(I1902,'ObjProd (2)'!$C$25,"y")&gt;0,DATEDIF(I1902,'ObjProd (2)'!$C$25,"y") &amp; " " &amp; IF(DATEDIF(I1902,'ObjProd (2)'!$C$25,"y")=1,"an ","ans "),"") &amp;
   IF(DATEDIF(I1902,'ObjProd (2)'!$C$25,"ym")&gt;0,DATEDIF(I1902,'ObjProd (2)'!$C$25,"ym") &amp; " mois ", "") &amp;
   IF(INT(('ObjProd (2)'!$C$25-EDATE(I1902,DATEDIF(I1902,'ObjProd (2)'!$C$25,"y")*12+DATEDIF(I1902,'ObjProd (2)'!$C$25,"ym")))/7)&gt;0,
      INT(('ObjProd (2)'!$C$25-EDATE(I1902,DATEDIF(I1902,'ObjProd (2)'!$C$25,"y")*12+DATEDIF(I1902,'ObjProd (2)'!$C$25,"ym")))/7) &amp; " sem.",
      "")
)
)</f>
        <v/>
      </c>
      <c r="L1902" s="11" t="str">
        <f t="shared" si="309"/>
        <v/>
      </c>
      <c r="M1902" s="9" t="str">
        <f t="shared" si="305"/>
        <v/>
      </c>
      <c r="N1902" s="9" t="str" cm="1">
        <f t="array" aca="1" ref="N1902" ca="1">LEFT(L1902, IF(ISNUMBER(SUBSTITUTE(_xludf.MID(L1902, 2, 1), ".", ",")), 1, 2))</f>
        <v/>
      </c>
      <c r="O1902" s="19" t="str">
        <f t="shared" ca="1" si="311"/>
        <v/>
      </c>
      <c r="P1902" s="9" t="str">
        <f t="shared" ca="1" si="312"/>
        <v/>
      </c>
      <c r="Q1902" s="9" t="str">
        <f t="shared" ca="1" si="313"/>
        <v/>
      </c>
      <c r="R1902" s="9" t="str">
        <f t="shared" si="306"/>
        <v/>
      </c>
      <c r="S1902" t="str" cm="1">
        <f t="array" ref="S1902">IF(ISBLANK(C1902),"",IFERROR(INDEX(ListeSeries!$A$2:$A$1045, MATCH(1, (DatasScan!G1902=ListeSeries!$B$2:$B$1045) * (DatasScan!H1902&gt;=ListeSeries!$D$2:$D$1045) * (DatasScan!H1902&lt;=ListeSeries!$E$2:$E$1045), 0)), "no match"))</f>
        <v/>
      </c>
      <c r="T1902" s="7" t="str" cm="1">
        <f t="array" ref="T1902">IF(ISBLANK(C1902),"",IFERROR(INDEX(ListeSeries!$C$2:$C$1045, MATCH(1, (DatasScan!G1902=ListeSeries!$B$2:$B$1045) * (DatasScan!H1902&gt;=ListeSeries!$D$2:$D$1045) * (DatasScan!H1902&lt;=ListeSeries!$E$2:$E$1045), 0)), "no match"))</f>
        <v/>
      </c>
      <c r="U1902" s="11" t="str" cm="1">
        <f t="array" ref="U1902">IF(ISBLANK(C1902),"",IFERROR(INDEX(ListeSeries!$F$2:$F$1045, MATCH(1, (DatasScan!G1902=ListeSeries!$B$2:$B$1045) * (DatasScan!H1902&gt;=ListeSeries!$D$2:$D$1045) * (DatasScan!H1902&lt;=ListeSeries!$E$2:$E$1045), 0)), "no match"))</f>
        <v/>
      </c>
    </row>
    <row r="1903" spans="1:21" x14ac:dyDescent="0.25">
      <c r="A1903" s="6" t="str">
        <f t="shared" si="307"/>
        <v/>
      </c>
      <c r="B1903" s="272"/>
      <c r="F1903" s="7" t="str">
        <f t="shared" si="310"/>
        <v/>
      </c>
      <c r="G1903" s="21" t="str">
        <f>IF(ISBLANK(C1903),"",_xlfn.XLOOKUP(_xlfn.XLOOKUP(VALUE(LEFT(C1903,4)),Souches!$B$2:$B$15000,Souches!$E$2:$E$15000),Varietes!$B$2:$B$500,Varietes!$C$2:$C$500))</f>
        <v/>
      </c>
      <c r="H1903" s="19" t="str">
        <f>IF(ISBLANK(C1903),"",_xlfn.XLOOKUP(VALUE(LEFT(C1903,4)),Souches!$B$2:$B$15000,Souches!$D$2:$D$15000))</f>
        <v/>
      </c>
      <c r="I1903" s="10" t="str">
        <f t="shared" si="308"/>
        <v/>
      </c>
      <c r="J1903" s="19" t="str">
        <f>IF(I1903="","",INT(('ObjProd (2)'!$C$25-I1903)/7 * (ABS('ObjProd (2)'!$C$25-I1903)&gt;=7)))</f>
        <v/>
      </c>
      <c r="K1903" s="10" t="str">
        <f>IF(I1903="","",
IF(AND(DATEDIF(I1903,'ObjProd (2)'!$C$25,"y")=0,DATEDIF(I1903,'ObjProd (2)'!$C$25,"ym")=0,
   INT(('ObjProd (2)'!$C$25-EDATE(I1903,DATEDIF(I1903,'ObjProd (2)'!$C$25,"y")*12+DATEDIF(I1903,'ObjProd (2)'!$C$25,"ym")))/7)=0),
   "&lt; 1 sem.",
   IF(DATEDIF(I1903,'ObjProd (2)'!$C$25,"y")&gt;0,DATEDIF(I1903,'ObjProd (2)'!$C$25,"y") &amp; " " &amp; IF(DATEDIF(I1903,'ObjProd (2)'!$C$25,"y")=1,"an ","ans "),"") &amp;
   IF(DATEDIF(I1903,'ObjProd (2)'!$C$25,"ym")&gt;0,DATEDIF(I1903,'ObjProd (2)'!$C$25,"ym") &amp; " mois ", "") &amp;
   IF(INT(('ObjProd (2)'!$C$25-EDATE(I1903,DATEDIF(I1903,'ObjProd (2)'!$C$25,"y")*12+DATEDIF(I1903,'ObjProd (2)'!$C$25,"ym")))/7)&gt;0,
      INT(('ObjProd (2)'!$C$25-EDATE(I1903,DATEDIF(I1903,'ObjProd (2)'!$C$25,"y")*12+DATEDIF(I1903,'ObjProd (2)'!$C$25,"ym")))/7) &amp; " sem.",
      "")
)
)</f>
        <v/>
      </c>
      <c r="L1903" s="11" t="str">
        <f t="shared" si="309"/>
        <v/>
      </c>
      <c r="M1903" s="9" t="str">
        <f t="shared" si="305"/>
        <v/>
      </c>
      <c r="N1903" s="9" t="str" cm="1">
        <f t="array" aca="1" ref="N1903" ca="1">LEFT(L1903, IF(ISNUMBER(SUBSTITUTE(_xludf.MID(L1903, 2, 1), ".", ",")), 1, 2))</f>
        <v/>
      </c>
      <c r="O1903" s="19" t="str">
        <f t="shared" ca="1" si="311"/>
        <v/>
      </c>
      <c r="P1903" s="9" t="str">
        <f t="shared" ca="1" si="312"/>
        <v/>
      </c>
      <c r="Q1903" s="9" t="str">
        <f t="shared" ca="1" si="313"/>
        <v/>
      </c>
      <c r="R1903" s="9" t="str">
        <f t="shared" si="306"/>
        <v/>
      </c>
      <c r="S1903" t="str" cm="1">
        <f t="array" ref="S1903">IF(ISBLANK(C1903),"",IFERROR(INDEX(ListeSeries!$A$2:$A$1045, MATCH(1, (DatasScan!G1903=ListeSeries!$B$2:$B$1045) * (DatasScan!H1903&gt;=ListeSeries!$D$2:$D$1045) * (DatasScan!H1903&lt;=ListeSeries!$E$2:$E$1045), 0)), "no match"))</f>
        <v/>
      </c>
      <c r="T1903" s="7" t="str" cm="1">
        <f t="array" ref="T1903">IF(ISBLANK(C1903),"",IFERROR(INDEX(ListeSeries!$C$2:$C$1045, MATCH(1, (DatasScan!G1903=ListeSeries!$B$2:$B$1045) * (DatasScan!H1903&gt;=ListeSeries!$D$2:$D$1045) * (DatasScan!H1903&lt;=ListeSeries!$E$2:$E$1045), 0)), "no match"))</f>
        <v/>
      </c>
      <c r="U1903" s="11" t="str" cm="1">
        <f t="array" ref="U1903">IF(ISBLANK(C1903),"",IFERROR(INDEX(ListeSeries!$F$2:$F$1045, MATCH(1, (DatasScan!G1903=ListeSeries!$B$2:$B$1045) * (DatasScan!H1903&gt;=ListeSeries!$D$2:$D$1045) * (DatasScan!H1903&lt;=ListeSeries!$E$2:$E$1045), 0)), "no match"))</f>
        <v/>
      </c>
    </row>
    <row r="1904" spans="1:21" x14ac:dyDescent="0.25">
      <c r="A1904" s="6" t="str">
        <f t="shared" si="307"/>
        <v/>
      </c>
      <c r="B1904" s="272"/>
      <c r="F1904" s="7" t="str">
        <f t="shared" si="310"/>
        <v/>
      </c>
      <c r="G1904" s="21" t="str">
        <f>IF(ISBLANK(C1904),"",_xlfn.XLOOKUP(_xlfn.XLOOKUP(VALUE(LEFT(C1904,4)),Souches!$B$2:$B$15000,Souches!$E$2:$E$15000),Varietes!$B$2:$B$500,Varietes!$C$2:$C$500))</f>
        <v/>
      </c>
      <c r="H1904" s="19" t="str">
        <f>IF(ISBLANK(C1904),"",_xlfn.XLOOKUP(VALUE(LEFT(C1904,4)),Souches!$B$2:$B$15000,Souches!$D$2:$D$15000))</f>
        <v/>
      </c>
      <c r="I1904" s="10" t="str">
        <f t="shared" si="308"/>
        <v/>
      </c>
      <c r="J1904" s="19" t="str">
        <f>IF(I1904="","",INT(('ObjProd (2)'!$C$25-I1904)/7 * (ABS('ObjProd (2)'!$C$25-I1904)&gt;=7)))</f>
        <v/>
      </c>
      <c r="K1904" s="10" t="str">
        <f>IF(I1904="","",
IF(AND(DATEDIF(I1904,'ObjProd (2)'!$C$25,"y")=0,DATEDIF(I1904,'ObjProd (2)'!$C$25,"ym")=0,
   INT(('ObjProd (2)'!$C$25-EDATE(I1904,DATEDIF(I1904,'ObjProd (2)'!$C$25,"y")*12+DATEDIF(I1904,'ObjProd (2)'!$C$25,"ym")))/7)=0),
   "&lt; 1 sem.",
   IF(DATEDIF(I1904,'ObjProd (2)'!$C$25,"y")&gt;0,DATEDIF(I1904,'ObjProd (2)'!$C$25,"y") &amp; " " &amp; IF(DATEDIF(I1904,'ObjProd (2)'!$C$25,"y")=1,"an ","ans "),"") &amp;
   IF(DATEDIF(I1904,'ObjProd (2)'!$C$25,"ym")&gt;0,DATEDIF(I1904,'ObjProd (2)'!$C$25,"ym") &amp; " mois ", "") &amp;
   IF(INT(('ObjProd (2)'!$C$25-EDATE(I1904,DATEDIF(I1904,'ObjProd (2)'!$C$25,"y")*12+DATEDIF(I1904,'ObjProd (2)'!$C$25,"ym")))/7)&gt;0,
      INT(('ObjProd (2)'!$C$25-EDATE(I1904,DATEDIF(I1904,'ObjProd (2)'!$C$25,"y")*12+DATEDIF(I1904,'ObjProd (2)'!$C$25,"ym")))/7) &amp; " sem.",
      "")
)
)</f>
        <v/>
      </c>
      <c r="L1904" s="11" t="str">
        <f t="shared" si="309"/>
        <v/>
      </c>
      <c r="M1904" s="9" t="str">
        <f t="shared" si="305"/>
        <v/>
      </c>
      <c r="N1904" s="9" t="str" cm="1">
        <f t="array" aca="1" ref="N1904" ca="1">LEFT(L1904, IF(ISNUMBER(SUBSTITUTE(_xludf.MID(L1904, 2, 1), ".", ",")), 1, 2))</f>
        <v/>
      </c>
      <c r="O1904" s="19" t="str">
        <f t="shared" ca="1" si="311"/>
        <v/>
      </c>
      <c r="P1904" s="9" t="str">
        <f t="shared" ca="1" si="312"/>
        <v/>
      </c>
      <c r="Q1904" s="9" t="str">
        <f t="shared" ca="1" si="313"/>
        <v/>
      </c>
      <c r="R1904" s="9" t="str">
        <f t="shared" si="306"/>
        <v/>
      </c>
      <c r="S1904" t="str" cm="1">
        <f t="array" ref="S1904">IF(ISBLANK(C1904),"",IFERROR(INDEX(ListeSeries!$A$2:$A$1045, MATCH(1, (DatasScan!G1904=ListeSeries!$B$2:$B$1045) * (DatasScan!H1904&gt;=ListeSeries!$D$2:$D$1045) * (DatasScan!H1904&lt;=ListeSeries!$E$2:$E$1045), 0)), "no match"))</f>
        <v/>
      </c>
      <c r="T1904" s="7" t="str" cm="1">
        <f t="array" ref="T1904">IF(ISBLANK(C1904),"",IFERROR(INDEX(ListeSeries!$C$2:$C$1045, MATCH(1, (DatasScan!G1904=ListeSeries!$B$2:$B$1045) * (DatasScan!H1904&gt;=ListeSeries!$D$2:$D$1045) * (DatasScan!H1904&lt;=ListeSeries!$E$2:$E$1045), 0)), "no match"))</f>
        <v/>
      </c>
      <c r="U1904" s="11" t="str" cm="1">
        <f t="array" ref="U1904">IF(ISBLANK(C1904),"",IFERROR(INDEX(ListeSeries!$F$2:$F$1045, MATCH(1, (DatasScan!G1904=ListeSeries!$B$2:$B$1045) * (DatasScan!H1904&gt;=ListeSeries!$D$2:$D$1045) * (DatasScan!H1904&lt;=ListeSeries!$E$2:$E$1045), 0)), "no match"))</f>
        <v/>
      </c>
    </row>
    <row r="1905" spans="1:21" x14ac:dyDescent="0.25">
      <c r="A1905" s="6" t="str">
        <f t="shared" si="307"/>
        <v/>
      </c>
      <c r="B1905" s="272"/>
      <c r="F1905" s="7" t="str">
        <f t="shared" si="310"/>
        <v/>
      </c>
      <c r="G1905" s="21" t="str">
        <f>IF(ISBLANK(C1905),"",_xlfn.XLOOKUP(_xlfn.XLOOKUP(VALUE(LEFT(C1905,4)),Souches!$B$2:$B$15000,Souches!$E$2:$E$15000),Varietes!$B$2:$B$500,Varietes!$C$2:$C$500))</f>
        <v/>
      </c>
      <c r="H1905" s="19" t="str">
        <f>IF(ISBLANK(C1905),"",_xlfn.XLOOKUP(VALUE(LEFT(C1905,4)),Souches!$B$2:$B$15000,Souches!$D$2:$D$15000))</f>
        <v/>
      </c>
      <c r="I1905" s="10" t="str">
        <f t="shared" si="308"/>
        <v/>
      </c>
      <c r="J1905" s="19" t="str">
        <f>IF(I1905="","",INT(('ObjProd (2)'!$C$25-I1905)/7 * (ABS('ObjProd (2)'!$C$25-I1905)&gt;=7)))</f>
        <v/>
      </c>
      <c r="K1905" s="10" t="str">
        <f>IF(I1905="","",
IF(AND(DATEDIF(I1905,'ObjProd (2)'!$C$25,"y")=0,DATEDIF(I1905,'ObjProd (2)'!$C$25,"ym")=0,
   INT(('ObjProd (2)'!$C$25-EDATE(I1905,DATEDIF(I1905,'ObjProd (2)'!$C$25,"y")*12+DATEDIF(I1905,'ObjProd (2)'!$C$25,"ym")))/7)=0),
   "&lt; 1 sem.",
   IF(DATEDIF(I1905,'ObjProd (2)'!$C$25,"y")&gt;0,DATEDIF(I1905,'ObjProd (2)'!$C$25,"y") &amp; " " &amp; IF(DATEDIF(I1905,'ObjProd (2)'!$C$25,"y")=1,"an ","ans "),"") &amp;
   IF(DATEDIF(I1905,'ObjProd (2)'!$C$25,"ym")&gt;0,DATEDIF(I1905,'ObjProd (2)'!$C$25,"ym") &amp; " mois ", "") &amp;
   IF(INT(('ObjProd (2)'!$C$25-EDATE(I1905,DATEDIF(I1905,'ObjProd (2)'!$C$25,"y")*12+DATEDIF(I1905,'ObjProd (2)'!$C$25,"ym")))/7)&gt;0,
      INT(('ObjProd (2)'!$C$25-EDATE(I1905,DATEDIF(I1905,'ObjProd (2)'!$C$25,"y")*12+DATEDIF(I1905,'ObjProd (2)'!$C$25,"ym")))/7) &amp; " sem.",
      "")
)
)</f>
        <v/>
      </c>
      <c r="L1905" s="11" t="str">
        <f t="shared" si="309"/>
        <v/>
      </c>
      <c r="M1905" s="9" t="str">
        <f t="shared" si="305"/>
        <v/>
      </c>
      <c r="N1905" s="9" t="str" cm="1">
        <f t="array" aca="1" ref="N1905" ca="1">LEFT(L1905, IF(ISNUMBER(SUBSTITUTE(_xludf.MID(L1905, 2, 1), ".", ",")), 1, 2))</f>
        <v/>
      </c>
      <c r="O1905" s="19" t="str">
        <f t="shared" ca="1" si="311"/>
        <v/>
      </c>
      <c r="P1905" s="9" t="str">
        <f t="shared" ca="1" si="312"/>
        <v/>
      </c>
      <c r="Q1905" s="9" t="str">
        <f t="shared" ca="1" si="313"/>
        <v/>
      </c>
      <c r="R1905" s="9" t="str">
        <f t="shared" si="306"/>
        <v/>
      </c>
      <c r="S1905" t="str" cm="1">
        <f t="array" ref="S1905">IF(ISBLANK(C1905),"",IFERROR(INDEX(ListeSeries!$A$2:$A$1045, MATCH(1, (DatasScan!G1905=ListeSeries!$B$2:$B$1045) * (DatasScan!H1905&gt;=ListeSeries!$D$2:$D$1045) * (DatasScan!H1905&lt;=ListeSeries!$E$2:$E$1045), 0)), "no match"))</f>
        <v/>
      </c>
      <c r="T1905" s="7" t="str" cm="1">
        <f t="array" ref="T1905">IF(ISBLANK(C1905),"",IFERROR(INDEX(ListeSeries!$C$2:$C$1045, MATCH(1, (DatasScan!G1905=ListeSeries!$B$2:$B$1045) * (DatasScan!H1905&gt;=ListeSeries!$D$2:$D$1045) * (DatasScan!H1905&lt;=ListeSeries!$E$2:$E$1045), 0)), "no match"))</f>
        <v/>
      </c>
      <c r="U1905" s="11" t="str" cm="1">
        <f t="array" ref="U1905">IF(ISBLANK(C1905),"",IFERROR(INDEX(ListeSeries!$F$2:$F$1045, MATCH(1, (DatasScan!G1905=ListeSeries!$B$2:$B$1045) * (DatasScan!H1905&gt;=ListeSeries!$D$2:$D$1045) * (DatasScan!H1905&lt;=ListeSeries!$E$2:$E$1045), 0)), "no match"))</f>
        <v/>
      </c>
    </row>
    <row r="1906" spans="1:21" x14ac:dyDescent="0.25">
      <c r="A1906" s="6" t="str">
        <f t="shared" si="307"/>
        <v/>
      </c>
      <c r="B1906" s="272"/>
      <c r="F1906" s="7" t="str">
        <f t="shared" si="310"/>
        <v/>
      </c>
      <c r="G1906" s="21" t="str">
        <f>IF(ISBLANK(C1906),"",_xlfn.XLOOKUP(_xlfn.XLOOKUP(VALUE(LEFT(C1906,4)),Souches!$B$2:$B$15000,Souches!$E$2:$E$15000),Varietes!$B$2:$B$500,Varietes!$C$2:$C$500))</f>
        <v/>
      </c>
      <c r="H1906" s="19" t="str">
        <f>IF(ISBLANK(C1906),"",_xlfn.XLOOKUP(VALUE(LEFT(C1906,4)),Souches!$B$2:$B$15000,Souches!$D$2:$D$15000))</f>
        <v/>
      </c>
      <c r="I1906" s="10" t="str">
        <f t="shared" si="308"/>
        <v/>
      </c>
      <c r="J1906" s="19" t="str">
        <f>IF(I1906="","",INT(('ObjProd (2)'!$C$25-I1906)/7 * (ABS('ObjProd (2)'!$C$25-I1906)&gt;=7)))</f>
        <v/>
      </c>
      <c r="K1906" s="10" t="str">
        <f>IF(I1906="","",
IF(AND(DATEDIF(I1906,'ObjProd (2)'!$C$25,"y")=0,DATEDIF(I1906,'ObjProd (2)'!$C$25,"ym")=0,
   INT(('ObjProd (2)'!$C$25-EDATE(I1906,DATEDIF(I1906,'ObjProd (2)'!$C$25,"y")*12+DATEDIF(I1906,'ObjProd (2)'!$C$25,"ym")))/7)=0),
   "&lt; 1 sem.",
   IF(DATEDIF(I1906,'ObjProd (2)'!$C$25,"y")&gt;0,DATEDIF(I1906,'ObjProd (2)'!$C$25,"y") &amp; " " &amp; IF(DATEDIF(I1906,'ObjProd (2)'!$C$25,"y")=1,"an ","ans "),"") &amp;
   IF(DATEDIF(I1906,'ObjProd (2)'!$C$25,"ym")&gt;0,DATEDIF(I1906,'ObjProd (2)'!$C$25,"ym") &amp; " mois ", "") &amp;
   IF(INT(('ObjProd (2)'!$C$25-EDATE(I1906,DATEDIF(I1906,'ObjProd (2)'!$C$25,"y")*12+DATEDIF(I1906,'ObjProd (2)'!$C$25,"ym")))/7)&gt;0,
      INT(('ObjProd (2)'!$C$25-EDATE(I1906,DATEDIF(I1906,'ObjProd (2)'!$C$25,"y")*12+DATEDIF(I1906,'ObjProd (2)'!$C$25,"ym")))/7) &amp; " sem.",
      "")
)
)</f>
        <v/>
      </c>
      <c r="L1906" s="11" t="str">
        <f t="shared" si="309"/>
        <v/>
      </c>
      <c r="M1906" s="9" t="str">
        <f t="shared" si="305"/>
        <v/>
      </c>
      <c r="N1906" s="9" t="str" cm="1">
        <f t="array" aca="1" ref="N1906" ca="1">LEFT(L1906, IF(ISNUMBER(SUBSTITUTE(_xludf.MID(L1906, 2, 1), ".", ",")), 1, 2))</f>
        <v/>
      </c>
      <c r="O1906" s="19" t="str">
        <f t="shared" ca="1" si="311"/>
        <v/>
      </c>
      <c r="P1906" s="9" t="str">
        <f t="shared" ca="1" si="312"/>
        <v/>
      </c>
      <c r="Q1906" s="9" t="str">
        <f t="shared" ca="1" si="313"/>
        <v/>
      </c>
      <c r="R1906" s="9" t="str">
        <f t="shared" si="306"/>
        <v/>
      </c>
      <c r="S1906" t="str" cm="1">
        <f t="array" ref="S1906">IF(ISBLANK(C1906),"",IFERROR(INDEX(ListeSeries!$A$2:$A$1045, MATCH(1, (DatasScan!G1906=ListeSeries!$B$2:$B$1045) * (DatasScan!H1906&gt;=ListeSeries!$D$2:$D$1045) * (DatasScan!H1906&lt;=ListeSeries!$E$2:$E$1045), 0)), "no match"))</f>
        <v/>
      </c>
      <c r="T1906" s="7" t="str" cm="1">
        <f t="array" ref="T1906">IF(ISBLANK(C1906),"",IFERROR(INDEX(ListeSeries!$C$2:$C$1045, MATCH(1, (DatasScan!G1906=ListeSeries!$B$2:$B$1045) * (DatasScan!H1906&gt;=ListeSeries!$D$2:$D$1045) * (DatasScan!H1906&lt;=ListeSeries!$E$2:$E$1045), 0)), "no match"))</f>
        <v/>
      </c>
      <c r="U1906" s="11" t="str" cm="1">
        <f t="array" ref="U1906">IF(ISBLANK(C1906),"",IFERROR(INDEX(ListeSeries!$F$2:$F$1045, MATCH(1, (DatasScan!G1906=ListeSeries!$B$2:$B$1045) * (DatasScan!H1906&gt;=ListeSeries!$D$2:$D$1045) * (DatasScan!H1906&lt;=ListeSeries!$E$2:$E$1045), 0)), "no match"))</f>
        <v/>
      </c>
    </row>
    <row r="1907" spans="1:21" x14ac:dyDescent="0.25">
      <c r="A1907" s="6" t="str">
        <f t="shared" si="307"/>
        <v/>
      </c>
      <c r="B1907" s="272"/>
      <c r="F1907" s="7" t="str">
        <f t="shared" si="310"/>
        <v/>
      </c>
      <c r="G1907" s="21" t="str">
        <f>IF(ISBLANK(C1907),"",_xlfn.XLOOKUP(_xlfn.XLOOKUP(VALUE(LEFT(C1907,4)),Souches!$B$2:$B$15000,Souches!$E$2:$E$15000),Varietes!$B$2:$B$500,Varietes!$C$2:$C$500))</f>
        <v/>
      </c>
      <c r="H1907" s="19" t="str">
        <f>IF(ISBLANK(C1907),"",_xlfn.XLOOKUP(VALUE(LEFT(C1907,4)),Souches!$B$2:$B$15000,Souches!$D$2:$D$15000))</f>
        <v/>
      </c>
      <c r="I1907" s="10" t="str">
        <f t="shared" si="308"/>
        <v/>
      </c>
      <c r="J1907" s="19" t="str">
        <f>IF(I1907="","",INT(('ObjProd (2)'!$C$25-I1907)/7 * (ABS('ObjProd (2)'!$C$25-I1907)&gt;=7)))</f>
        <v/>
      </c>
      <c r="K1907" s="10" t="str">
        <f>IF(I1907="","",
IF(AND(DATEDIF(I1907,'ObjProd (2)'!$C$25,"y")=0,DATEDIF(I1907,'ObjProd (2)'!$C$25,"ym")=0,
   INT(('ObjProd (2)'!$C$25-EDATE(I1907,DATEDIF(I1907,'ObjProd (2)'!$C$25,"y")*12+DATEDIF(I1907,'ObjProd (2)'!$C$25,"ym")))/7)=0),
   "&lt; 1 sem.",
   IF(DATEDIF(I1907,'ObjProd (2)'!$C$25,"y")&gt;0,DATEDIF(I1907,'ObjProd (2)'!$C$25,"y") &amp; " " &amp; IF(DATEDIF(I1907,'ObjProd (2)'!$C$25,"y")=1,"an ","ans "),"") &amp;
   IF(DATEDIF(I1907,'ObjProd (2)'!$C$25,"ym")&gt;0,DATEDIF(I1907,'ObjProd (2)'!$C$25,"ym") &amp; " mois ", "") &amp;
   IF(INT(('ObjProd (2)'!$C$25-EDATE(I1907,DATEDIF(I1907,'ObjProd (2)'!$C$25,"y")*12+DATEDIF(I1907,'ObjProd (2)'!$C$25,"ym")))/7)&gt;0,
      INT(('ObjProd (2)'!$C$25-EDATE(I1907,DATEDIF(I1907,'ObjProd (2)'!$C$25,"y")*12+DATEDIF(I1907,'ObjProd (2)'!$C$25,"ym")))/7) &amp; " sem.",
      "")
)
)</f>
        <v/>
      </c>
      <c r="L1907" s="11" t="str">
        <f t="shared" si="309"/>
        <v/>
      </c>
      <c r="M1907" s="9" t="str">
        <f t="shared" si="305"/>
        <v/>
      </c>
      <c r="N1907" s="9" t="str" cm="1">
        <f t="array" aca="1" ref="N1907" ca="1">LEFT(L1907, IF(ISNUMBER(SUBSTITUTE(_xludf.MID(L1907, 2, 1), ".", ",")), 1, 2))</f>
        <v/>
      </c>
      <c r="O1907" s="19" t="str">
        <f t="shared" ca="1" si="311"/>
        <v/>
      </c>
      <c r="P1907" s="9" t="str">
        <f t="shared" ca="1" si="312"/>
        <v/>
      </c>
      <c r="Q1907" s="9" t="str">
        <f t="shared" ca="1" si="313"/>
        <v/>
      </c>
      <c r="R1907" s="9" t="str">
        <f t="shared" si="306"/>
        <v/>
      </c>
      <c r="S1907" t="str" cm="1">
        <f t="array" ref="S1907">IF(ISBLANK(C1907),"",IFERROR(INDEX(ListeSeries!$A$2:$A$1045, MATCH(1, (DatasScan!G1907=ListeSeries!$B$2:$B$1045) * (DatasScan!H1907&gt;=ListeSeries!$D$2:$D$1045) * (DatasScan!H1907&lt;=ListeSeries!$E$2:$E$1045), 0)), "no match"))</f>
        <v/>
      </c>
      <c r="T1907" s="7" t="str" cm="1">
        <f t="array" ref="T1907">IF(ISBLANK(C1907),"",IFERROR(INDEX(ListeSeries!$C$2:$C$1045, MATCH(1, (DatasScan!G1907=ListeSeries!$B$2:$B$1045) * (DatasScan!H1907&gt;=ListeSeries!$D$2:$D$1045) * (DatasScan!H1907&lt;=ListeSeries!$E$2:$E$1045), 0)), "no match"))</f>
        <v/>
      </c>
      <c r="U1907" s="11" t="str" cm="1">
        <f t="array" ref="U1907">IF(ISBLANK(C1907),"",IFERROR(INDEX(ListeSeries!$F$2:$F$1045, MATCH(1, (DatasScan!G1907=ListeSeries!$B$2:$B$1045) * (DatasScan!H1907&gt;=ListeSeries!$D$2:$D$1045) * (DatasScan!H1907&lt;=ListeSeries!$E$2:$E$1045), 0)), "no match"))</f>
        <v/>
      </c>
    </row>
    <row r="1908" spans="1:21" x14ac:dyDescent="0.25">
      <c r="A1908" s="6" t="str">
        <f t="shared" si="307"/>
        <v/>
      </c>
      <c r="B1908" s="272"/>
      <c r="F1908" s="7" t="str">
        <f t="shared" si="310"/>
        <v/>
      </c>
      <c r="G1908" s="21" t="str">
        <f>IF(ISBLANK(C1908),"",_xlfn.XLOOKUP(_xlfn.XLOOKUP(VALUE(LEFT(C1908,4)),Souches!$B$2:$B$15000,Souches!$E$2:$E$15000),Varietes!$B$2:$B$500,Varietes!$C$2:$C$500))</f>
        <v/>
      </c>
      <c r="H1908" s="19" t="str">
        <f>IF(ISBLANK(C1908),"",_xlfn.XLOOKUP(VALUE(LEFT(C1908,4)),Souches!$B$2:$B$15000,Souches!$D$2:$D$15000))</f>
        <v/>
      </c>
      <c r="I1908" s="10" t="str">
        <f t="shared" si="308"/>
        <v/>
      </c>
      <c r="J1908" s="19" t="str">
        <f>IF(I1908="","",INT(('ObjProd (2)'!$C$25-I1908)/7 * (ABS('ObjProd (2)'!$C$25-I1908)&gt;=7)))</f>
        <v/>
      </c>
      <c r="K1908" s="10" t="str">
        <f>IF(I1908="","",
IF(AND(DATEDIF(I1908,'ObjProd (2)'!$C$25,"y")=0,DATEDIF(I1908,'ObjProd (2)'!$C$25,"ym")=0,
   INT(('ObjProd (2)'!$C$25-EDATE(I1908,DATEDIF(I1908,'ObjProd (2)'!$C$25,"y")*12+DATEDIF(I1908,'ObjProd (2)'!$C$25,"ym")))/7)=0),
   "&lt; 1 sem.",
   IF(DATEDIF(I1908,'ObjProd (2)'!$C$25,"y")&gt;0,DATEDIF(I1908,'ObjProd (2)'!$C$25,"y") &amp; " " &amp; IF(DATEDIF(I1908,'ObjProd (2)'!$C$25,"y")=1,"an ","ans "),"") &amp;
   IF(DATEDIF(I1908,'ObjProd (2)'!$C$25,"ym")&gt;0,DATEDIF(I1908,'ObjProd (2)'!$C$25,"ym") &amp; " mois ", "") &amp;
   IF(INT(('ObjProd (2)'!$C$25-EDATE(I1908,DATEDIF(I1908,'ObjProd (2)'!$C$25,"y")*12+DATEDIF(I1908,'ObjProd (2)'!$C$25,"ym")))/7)&gt;0,
      INT(('ObjProd (2)'!$C$25-EDATE(I1908,DATEDIF(I1908,'ObjProd (2)'!$C$25,"y")*12+DATEDIF(I1908,'ObjProd (2)'!$C$25,"ym")))/7) &amp; " sem.",
      "")
)
)</f>
        <v/>
      </c>
      <c r="L1908" s="11" t="str">
        <f t="shared" si="309"/>
        <v/>
      </c>
      <c r="M1908" s="9" t="str">
        <f t="shared" si="305"/>
        <v/>
      </c>
      <c r="N1908" s="9" t="str" cm="1">
        <f t="array" aca="1" ref="N1908" ca="1">LEFT(L1908, IF(ISNUMBER(SUBSTITUTE(_xludf.MID(L1908, 2, 1), ".", ",")), 1, 2))</f>
        <v/>
      </c>
      <c r="O1908" s="19" t="str">
        <f t="shared" ca="1" si="311"/>
        <v/>
      </c>
      <c r="P1908" s="9" t="str">
        <f t="shared" ca="1" si="312"/>
        <v/>
      </c>
      <c r="Q1908" s="9" t="str">
        <f t="shared" ca="1" si="313"/>
        <v/>
      </c>
      <c r="R1908" s="9" t="str">
        <f t="shared" si="306"/>
        <v/>
      </c>
      <c r="S1908" t="str" cm="1">
        <f t="array" ref="S1908">IF(ISBLANK(C1908),"",IFERROR(INDEX(ListeSeries!$A$2:$A$1045, MATCH(1, (DatasScan!G1908=ListeSeries!$B$2:$B$1045) * (DatasScan!H1908&gt;=ListeSeries!$D$2:$D$1045) * (DatasScan!H1908&lt;=ListeSeries!$E$2:$E$1045), 0)), "no match"))</f>
        <v/>
      </c>
      <c r="T1908" s="7" t="str" cm="1">
        <f t="array" ref="T1908">IF(ISBLANK(C1908),"",IFERROR(INDEX(ListeSeries!$C$2:$C$1045, MATCH(1, (DatasScan!G1908=ListeSeries!$B$2:$B$1045) * (DatasScan!H1908&gt;=ListeSeries!$D$2:$D$1045) * (DatasScan!H1908&lt;=ListeSeries!$E$2:$E$1045), 0)), "no match"))</f>
        <v/>
      </c>
      <c r="U1908" s="11" t="str" cm="1">
        <f t="array" ref="U1908">IF(ISBLANK(C1908),"",IFERROR(INDEX(ListeSeries!$F$2:$F$1045, MATCH(1, (DatasScan!G1908=ListeSeries!$B$2:$B$1045) * (DatasScan!H1908&gt;=ListeSeries!$D$2:$D$1045) * (DatasScan!H1908&lt;=ListeSeries!$E$2:$E$1045), 0)), "no match"))</f>
        <v/>
      </c>
    </row>
    <row r="1909" spans="1:21" x14ac:dyDescent="0.25">
      <c r="A1909" s="6" t="str">
        <f t="shared" si="307"/>
        <v/>
      </c>
      <c r="B1909" s="272"/>
      <c r="F1909" s="7" t="str">
        <f t="shared" si="310"/>
        <v/>
      </c>
      <c r="G1909" s="21" t="str">
        <f>IF(ISBLANK(C1909),"",_xlfn.XLOOKUP(_xlfn.XLOOKUP(VALUE(LEFT(C1909,4)),Souches!$B$2:$B$15000,Souches!$E$2:$E$15000),Varietes!$B$2:$B$500,Varietes!$C$2:$C$500))</f>
        <v/>
      </c>
      <c r="H1909" s="19" t="str">
        <f>IF(ISBLANK(C1909),"",_xlfn.XLOOKUP(VALUE(LEFT(C1909,4)),Souches!$B$2:$B$15000,Souches!$D$2:$D$15000))</f>
        <v/>
      </c>
      <c r="I1909" s="10" t="str">
        <f t="shared" si="308"/>
        <v/>
      </c>
      <c r="J1909" s="19" t="str">
        <f>IF(I1909="","",INT(('ObjProd (2)'!$C$25-I1909)/7 * (ABS('ObjProd (2)'!$C$25-I1909)&gt;=7)))</f>
        <v/>
      </c>
      <c r="K1909" s="10" t="str">
        <f>IF(I1909="","",
IF(AND(DATEDIF(I1909,'ObjProd (2)'!$C$25,"y")=0,DATEDIF(I1909,'ObjProd (2)'!$C$25,"ym")=0,
   INT(('ObjProd (2)'!$C$25-EDATE(I1909,DATEDIF(I1909,'ObjProd (2)'!$C$25,"y")*12+DATEDIF(I1909,'ObjProd (2)'!$C$25,"ym")))/7)=0),
   "&lt; 1 sem.",
   IF(DATEDIF(I1909,'ObjProd (2)'!$C$25,"y")&gt;0,DATEDIF(I1909,'ObjProd (2)'!$C$25,"y") &amp; " " &amp; IF(DATEDIF(I1909,'ObjProd (2)'!$C$25,"y")=1,"an ","ans "),"") &amp;
   IF(DATEDIF(I1909,'ObjProd (2)'!$C$25,"ym")&gt;0,DATEDIF(I1909,'ObjProd (2)'!$C$25,"ym") &amp; " mois ", "") &amp;
   IF(INT(('ObjProd (2)'!$C$25-EDATE(I1909,DATEDIF(I1909,'ObjProd (2)'!$C$25,"y")*12+DATEDIF(I1909,'ObjProd (2)'!$C$25,"ym")))/7)&gt;0,
      INT(('ObjProd (2)'!$C$25-EDATE(I1909,DATEDIF(I1909,'ObjProd (2)'!$C$25,"y")*12+DATEDIF(I1909,'ObjProd (2)'!$C$25,"ym")))/7) &amp; " sem.",
      "")
)
)</f>
        <v/>
      </c>
      <c r="L1909" s="11" t="str">
        <f t="shared" si="309"/>
        <v/>
      </c>
      <c r="M1909" s="9" t="str">
        <f t="shared" si="305"/>
        <v/>
      </c>
      <c r="N1909" s="9" t="str" cm="1">
        <f t="array" aca="1" ref="N1909" ca="1">LEFT(L1909, IF(ISNUMBER(SUBSTITUTE(_xludf.MID(L1909, 2, 1), ".", ",")), 1, 2))</f>
        <v/>
      </c>
      <c r="O1909" s="19" t="str">
        <f t="shared" ca="1" si="311"/>
        <v/>
      </c>
      <c r="P1909" s="9" t="str">
        <f t="shared" ca="1" si="312"/>
        <v/>
      </c>
      <c r="Q1909" s="9" t="str">
        <f t="shared" ca="1" si="313"/>
        <v/>
      </c>
      <c r="R1909" s="9" t="str">
        <f t="shared" si="306"/>
        <v/>
      </c>
      <c r="S1909" t="str" cm="1">
        <f t="array" ref="S1909">IF(ISBLANK(C1909),"",IFERROR(INDEX(ListeSeries!$A$2:$A$1045, MATCH(1, (DatasScan!G1909=ListeSeries!$B$2:$B$1045) * (DatasScan!H1909&gt;=ListeSeries!$D$2:$D$1045) * (DatasScan!H1909&lt;=ListeSeries!$E$2:$E$1045), 0)), "no match"))</f>
        <v/>
      </c>
      <c r="T1909" s="7" t="str" cm="1">
        <f t="array" ref="T1909">IF(ISBLANK(C1909),"",IFERROR(INDEX(ListeSeries!$C$2:$C$1045, MATCH(1, (DatasScan!G1909=ListeSeries!$B$2:$B$1045) * (DatasScan!H1909&gt;=ListeSeries!$D$2:$D$1045) * (DatasScan!H1909&lt;=ListeSeries!$E$2:$E$1045), 0)), "no match"))</f>
        <v/>
      </c>
      <c r="U1909" s="11" t="str" cm="1">
        <f t="array" ref="U1909">IF(ISBLANK(C1909),"",IFERROR(INDEX(ListeSeries!$F$2:$F$1045, MATCH(1, (DatasScan!G1909=ListeSeries!$B$2:$B$1045) * (DatasScan!H1909&gt;=ListeSeries!$D$2:$D$1045) * (DatasScan!H1909&lt;=ListeSeries!$E$2:$E$1045), 0)), "no match"))</f>
        <v/>
      </c>
    </row>
    <row r="1910" spans="1:21" x14ac:dyDescent="0.25">
      <c r="A1910" s="6" t="str">
        <f t="shared" si="307"/>
        <v/>
      </c>
      <c r="B1910" s="272"/>
      <c r="F1910" s="7" t="str">
        <f t="shared" si="310"/>
        <v/>
      </c>
      <c r="G1910" s="21" t="str">
        <f>IF(ISBLANK(C1910),"",_xlfn.XLOOKUP(_xlfn.XLOOKUP(VALUE(LEFT(C1910,4)),Souches!$B$2:$B$15000,Souches!$E$2:$E$15000),Varietes!$B$2:$B$500,Varietes!$C$2:$C$500))</f>
        <v/>
      </c>
      <c r="H1910" s="19" t="str">
        <f>IF(ISBLANK(C1910),"",_xlfn.XLOOKUP(VALUE(LEFT(C1910,4)),Souches!$B$2:$B$15000,Souches!$D$2:$D$15000))</f>
        <v/>
      </c>
      <c r="I1910" s="10" t="str">
        <f t="shared" si="308"/>
        <v/>
      </c>
      <c r="J1910" s="19" t="str">
        <f>IF(I1910="","",INT(('ObjProd (2)'!$C$25-I1910)/7 * (ABS('ObjProd (2)'!$C$25-I1910)&gt;=7)))</f>
        <v/>
      </c>
      <c r="K1910" s="10" t="str">
        <f>IF(I1910="","",
IF(AND(DATEDIF(I1910,'ObjProd (2)'!$C$25,"y")=0,DATEDIF(I1910,'ObjProd (2)'!$C$25,"ym")=0,
   INT(('ObjProd (2)'!$C$25-EDATE(I1910,DATEDIF(I1910,'ObjProd (2)'!$C$25,"y")*12+DATEDIF(I1910,'ObjProd (2)'!$C$25,"ym")))/7)=0),
   "&lt; 1 sem.",
   IF(DATEDIF(I1910,'ObjProd (2)'!$C$25,"y")&gt;0,DATEDIF(I1910,'ObjProd (2)'!$C$25,"y") &amp; " " &amp; IF(DATEDIF(I1910,'ObjProd (2)'!$C$25,"y")=1,"an ","ans "),"") &amp;
   IF(DATEDIF(I1910,'ObjProd (2)'!$C$25,"ym")&gt;0,DATEDIF(I1910,'ObjProd (2)'!$C$25,"ym") &amp; " mois ", "") &amp;
   IF(INT(('ObjProd (2)'!$C$25-EDATE(I1910,DATEDIF(I1910,'ObjProd (2)'!$C$25,"y")*12+DATEDIF(I1910,'ObjProd (2)'!$C$25,"ym")))/7)&gt;0,
      INT(('ObjProd (2)'!$C$25-EDATE(I1910,DATEDIF(I1910,'ObjProd (2)'!$C$25,"y")*12+DATEDIF(I1910,'ObjProd (2)'!$C$25,"ym")))/7) &amp; " sem.",
      "")
)
)</f>
        <v/>
      </c>
      <c r="L1910" s="11" t="str">
        <f t="shared" si="309"/>
        <v/>
      </c>
      <c r="M1910" s="9" t="str">
        <f t="shared" si="305"/>
        <v/>
      </c>
      <c r="N1910" s="9" t="str" cm="1">
        <f t="array" aca="1" ref="N1910" ca="1">LEFT(L1910, IF(ISNUMBER(SUBSTITUTE(_xludf.MID(L1910, 2, 1), ".", ",")), 1, 2))</f>
        <v/>
      </c>
      <c r="O1910" s="19" t="str">
        <f t="shared" ca="1" si="311"/>
        <v/>
      </c>
      <c r="P1910" s="9" t="str">
        <f t="shared" ca="1" si="312"/>
        <v/>
      </c>
      <c r="Q1910" s="9" t="str">
        <f t="shared" ca="1" si="313"/>
        <v/>
      </c>
      <c r="R1910" s="9" t="str">
        <f t="shared" si="306"/>
        <v/>
      </c>
      <c r="S1910" t="str" cm="1">
        <f t="array" ref="S1910">IF(ISBLANK(C1910),"",IFERROR(INDEX(ListeSeries!$A$2:$A$1045, MATCH(1, (DatasScan!G1910=ListeSeries!$B$2:$B$1045) * (DatasScan!H1910&gt;=ListeSeries!$D$2:$D$1045) * (DatasScan!H1910&lt;=ListeSeries!$E$2:$E$1045), 0)), "no match"))</f>
        <v/>
      </c>
      <c r="T1910" s="7" t="str" cm="1">
        <f t="array" ref="T1910">IF(ISBLANK(C1910),"",IFERROR(INDEX(ListeSeries!$C$2:$C$1045, MATCH(1, (DatasScan!G1910=ListeSeries!$B$2:$B$1045) * (DatasScan!H1910&gt;=ListeSeries!$D$2:$D$1045) * (DatasScan!H1910&lt;=ListeSeries!$E$2:$E$1045), 0)), "no match"))</f>
        <v/>
      </c>
      <c r="U1910" s="11" t="str" cm="1">
        <f t="array" ref="U1910">IF(ISBLANK(C1910),"",IFERROR(INDEX(ListeSeries!$F$2:$F$1045, MATCH(1, (DatasScan!G1910=ListeSeries!$B$2:$B$1045) * (DatasScan!H1910&gt;=ListeSeries!$D$2:$D$1045) * (DatasScan!H1910&lt;=ListeSeries!$E$2:$E$1045), 0)), "no match"))</f>
        <v/>
      </c>
    </row>
    <row r="1911" spans="1:21" x14ac:dyDescent="0.25">
      <c r="A1911" s="6" t="str">
        <f t="shared" si="307"/>
        <v/>
      </c>
      <c r="B1911" s="272"/>
      <c r="F1911" s="7" t="str">
        <f t="shared" si="310"/>
        <v/>
      </c>
      <c r="G1911" s="21" t="str">
        <f>IF(ISBLANK(C1911),"",_xlfn.XLOOKUP(_xlfn.XLOOKUP(VALUE(LEFT(C1911,4)),Souches!$B$2:$B$15000,Souches!$E$2:$E$15000),Varietes!$B$2:$B$500,Varietes!$C$2:$C$500))</f>
        <v/>
      </c>
      <c r="H1911" s="19" t="str">
        <f>IF(ISBLANK(C1911),"",_xlfn.XLOOKUP(VALUE(LEFT(C1911,4)),Souches!$B$2:$B$15000,Souches!$D$2:$D$15000))</f>
        <v/>
      </c>
      <c r="I1911" s="10" t="str">
        <f t="shared" si="308"/>
        <v/>
      </c>
      <c r="J1911" s="19" t="str">
        <f>IF(I1911="","",INT(('ObjProd (2)'!$C$25-I1911)/7 * (ABS('ObjProd (2)'!$C$25-I1911)&gt;=7)))</f>
        <v/>
      </c>
      <c r="K1911" s="10" t="str">
        <f>IF(I1911="","",
IF(AND(DATEDIF(I1911,'ObjProd (2)'!$C$25,"y")=0,DATEDIF(I1911,'ObjProd (2)'!$C$25,"ym")=0,
   INT(('ObjProd (2)'!$C$25-EDATE(I1911,DATEDIF(I1911,'ObjProd (2)'!$C$25,"y")*12+DATEDIF(I1911,'ObjProd (2)'!$C$25,"ym")))/7)=0),
   "&lt; 1 sem.",
   IF(DATEDIF(I1911,'ObjProd (2)'!$C$25,"y")&gt;0,DATEDIF(I1911,'ObjProd (2)'!$C$25,"y") &amp; " " &amp; IF(DATEDIF(I1911,'ObjProd (2)'!$C$25,"y")=1,"an ","ans "),"") &amp;
   IF(DATEDIF(I1911,'ObjProd (2)'!$C$25,"ym")&gt;0,DATEDIF(I1911,'ObjProd (2)'!$C$25,"ym") &amp; " mois ", "") &amp;
   IF(INT(('ObjProd (2)'!$C$25-EDATE(I1911,DATEDIF(I1911,'ObjProd (2)'!$C$25,"y")*12+DATEDIF(I1911,'ObjProd (2)'!$C$25,"ym")))/7)&gt;0,
      INT(('ObjProd (2)'!$C$25-EDATE(I1911,DATEDIF(I1911,'ObjProd (2)'!$C$25,"y")*12+DATEDIF(I1911,'ObjProd (2)'!$C$25,"ym")))/7) &amp; " sem.",
      "")
)
)</f>
        <v/>
      </c>
      <c r="L1911" s="11" t="str">
        <f t="shared" si="309"/>
        <v/>
      </c>
      <c r="M1911" s="9" t="str">
        <f t="shared" si="305"/>
        <v/>
      </c>
      <c r="N1911" s="9" t="str" cm="1">
        <f t="array" aca="1" ref="N1911" ca="1">LEFT(L1911, IF(ISNUMBER(SUBSTITUTE(_xludf.MID(L1911, 2, 1), ".", ",")), 1, 2))</f>
        <v/>
      </c>
      <c r="O1911" s="19" t="str">
        <f t="shared" ca="1" si="311"/>
        <v/>
      </c>
      <c r="P1911" s="9" t="str">
        <f t="shared" ca="1" si="312"/>
        <v/>
      </c>
      <c r="Q1911" s="9" t="str">
        <f t="shared" ca="1" si="313"/>
        <v/>
      </c>
      <c r="R1911" s="9" t="str">
        <f t="shared" si="306"/>
        <v/>
      </c>
      <c r="S1911" t="str" cm="1">
        <f t="array" ref="S1911">IF(ISBLANK(C1911),"",IFERROR(INDEX(ListeSeries!$A$2:$A$1045, MATCH(1, (DatasScan!G1911=ListeSeries!$B$2:$B$1045) * (DatasScan!H1911&gt;=ListeSeries!$D$2:$D$1045) * (DatasScan!H1911&lt;=ListeSeries!$E$2:$E$1045), 0)), "no match"))</f>
        <v/>
      </c>
      <c r="T1911" s="7" t="str" cm="1">
        <f t="array" ref="T1911">IF(ISBLANK(C1911),"",IFERROR(INDEX(ListeSeries!$C$2:$C$1045, MATCH(1, (DatasScan!G1911=ListeSeries!$B$2:$B$1045) * (DatasScan!H1911&gt;=ListeSeries!$D$2:$D$1045) * (DatasScan!H1911&lt;=ListeSeries!$E$2:$E$1045), 0)), "no match"))</f>
        <v/>
      </c>
      <c r="U1911" s="11" t="str" cm="1">
        <f t="array" ref="U1911">IF(ISBLANK(C1911),"",IFERROR(INDEX(ListeSeries!$F$2:$F$1045, MATCH(1, (DatasScan!G1911=ListeSeries!$B$2:$B$1045) * (DatasScan!H1911&gt;=ListeSeries!$D$2:$D$1045) * (DatasScan!H1911&lt;=ListeSeries!$E$2:$E$1045), 0)), "no match"))</f>
        <v/>
      </c>
    </row>
    <row r="1912" spans="1:21" x14ac:dyDescent="0.25">
      <c r="A1912" s="6" t="str">
        <f t="shared" si="307"/>
        <v/>
      </c>
      <c r="B1912" s="272"/>
      <c r="F1912" s="7" t="str">
        <f t="shared" si="310"/>
        <v/>
      </c>
      <c r="G1912" s="21" t="str">
        <f>IF(ISBLANK(C1912),"",_xlfn.XLOOKUP(_xlfn.XLOOKUP(VALUE(LEFT(C1912,4)),Souches!$B$2:$B$15000,Souches!$E$2:$E$15000),Varietes!$B$2:$B$500,Varietes!$C$2:$C$500))</f>
        <v/>
      </c>
      <c r="H1912" s="19" t="str">
        <f>IF(ISBLANK(C1912),"",_xlfn.XLOOKUP(VALUE(LEFT(C1912,4)),Souches!$B$2:$B$15000,Souches!$D$2:$D$15000))</f>
        <v/>
      </c>
      <c r="I1912" s="10" t="str">
        <f t="shared" si="308"/>
        <v/>
      </c>
      <c r="J1912" s="19" t="str">
        <f>IF(I1912="","",INT(('ObjProd (2)'!$C$25-I1912)/7 * (ABS('ObjProd (2)'!$C$25-I1912)&gt;=7)))</f>
        <v/>
      </c>
      <c r="K1912" s="10" t="str">
        <f>IF(I1912="","",
IF(AND(DATEDIF(I1912,'ObjProd (2)'!$C$25,"y")=0,DATEDIF(I1912,'ObjProd (2)'!$C$25,"ym")=0,
   INT(('ObjProd (2)'!$C$25-EDATE(I1912,DATEDIF(I1912,'ObjProd (2)'!$C$25,"y")*12+DATEDIF(I1912,'ObjProd (2)'!$C$25,"ym")))/7)=0),
   "&lt; 1 sem.",
   IF(DATEDIF(I1912,'ObjProd (2)'!$C$25,"y")&gt;0,DATEDIF(I1912,'ObjProd (2)'!$C$25,"y") &amp; " " &amp; IF(DATEDIF(I1912,'ObjProd (2)'!$C$25,"y")=1,"an ","ans "),"") &amp;
   IF(DATEDIF(I1912,'ObjProd (2)'!$C$25,"ym")&gt;0,DATEDIF(I1912,'ObjProd (2)'!$C$25,"ym") &amp; " mois ", "") &amp;
   IF(INT(('ObjProd (2)'!$C$25-EDATE(I1912,DATEDIF(I1912,'ObjProd (2)'!$C$25,"y")*12+DATEDIF(I1912,'ObjProd (2)'!$C$25,"ym")))/7)&gt;0,
      INT(('ObjProd (2)'!$C$25-EDATE(I1912,DATEDIF(I1912,'ObjProd (2)'!$C$25,"y")*12+DATEDIF(I1912,'ObjProd (2)'!$C$25,"ym")))/7) &amp; " sem.",
      "")
)
)</f>
        <v/>
      </c>
      <c r="L1912" s="11" t="str">
        <f t="shared" si="309"/>
        <v/>
      </c>
      <c r="M1912" s="9" t="str">
        <f t="shared" si="305"/>
        <v/>
      </c>
      <c r="N1912" s="9" t="str" cm="1">
        <f t="array" aca="1" ref="N1912" ca="1">LEFT(L1912, IF(ISNUMBER(SUBSTITUTE(_xludf.MID(L1912, 2, 1), ".", ",")), 1, 2))</f>
        <v/>
      </c>
      <c r="O1912" s="19" t="str">
        <f t="shared" ca="1" si="311"/>
        <v/>
      </c>
      <c r="P1912" s="9" t="str">
        <f t="shared" ca="1" si="312"/>
        <v/>
      </c>
      <c r="Q1912" s="9" t="str">
        <f t="shared" ca="1" si="313"/>
        <v/>
      </c>
      <c r="R1912" s="9" t="str">
        <f t="shared" si="306"/>
        <v/>
      </c>
      <c r="S1912" t="str" cm="1">
        <f t="array" ref="S1912">IF(ISBLANK(C1912),"",IFERROR(INDEX(ListeSeries!$A$2:$A$1045, MATCH(1, (DatasScan!G1912=ListeSeries!$B$2:$B$1045) * (DatasScan!H1912&gt;=ListeSeries!$D$2:$D$1045) * (DatasScan!H1912&lt;=ListeSeries!$E$2:$E$1045), 0)), "no match"))</f>
        <v/>
      </c>
      <c r="T1912" s="7" t="str" cm="1">
        <f t="array" ref="T1912">IF(ISBLANK(C1912),"",IFERROR(INDEX(ListeSeries!$C$2:$C$1045, MATCH(1, (DatasScan!G1912=ListeSeries!$B$2:$B$1045) * (DatasScan!H1912&gt;=ListeSeries!$D$2:$D$1045) * (DatasScan!H1912&lt;=ListeSeries!$E$2:$E$1045), 0)), "no match"))</f>
        <v/>
      </c>
      <c r="U1912" s="11" t="str" cm="1">
        <f t="array" ref="U1912">IF(ISBLANK(C1912),"",IFERROR(INDEX(ListeSeries!$F$2:$F$1045, MATCH(1, (DatasScan!G1912=ListeSeries!$B$2:$B$1045) * (DatasScan!H1912&gt;=ListeSeries!$D$2:$D$1045) * (DatasScan!H1912&lt;=ListeSeries!$E$2:$E$1045), 0)), "no match"))</f>
        <v/>
      </c>
    </row>
    <row r="1913" spans="1:21" x14ac:dyDescent="0.25">
      <c r="A1913" s="6" t="str">
        <f t="shared" si="307"/>
        <v/>
      </c>
      <c r="B1913" s="272"/>
      <c r="F1913" s="7" t="str">
        <f t="shared" si="310"/>
        <v/>
      </c>
      <c r="G1913" s="21" t="str">
        <f>IF(ISBLANK(C1913),"",_xlfn.XLOOKUP(_xlfn.XLOOKUP(VALUE(LEFT(C1913,4)),Souches!$B$2:$B$15000,Souches!$E$2:$E$15000),Varietes!$B$2:$B$500,Varietes!$C$2:$C$500))</f>
        <v/>
      </c>
      <c r="H1913" s="19" t="str">
        <f>IF(ISBLANK(C1913),"",_xlfn.XLOOKUP(VALUE(LEFT(C1913,4)),Souches!$B$2:$B$15000,Souches!$D$2:$D$15000))</f>
        <v/>
      </c>
      <c r="I1913" s="10" t="str">
        <f t="shared" si="308"/>
        <v/>
      </c>
      <c r="J1913" s="19" t="str">
        <f>IF(I1913="","",INT(('ObjProd (2)'!$C$25-I1913)/7 * (ABS('ObjProd (2)'!$C$25-I1913)&gt;=7)))</f>
        <v/>
      </c>
      <c r="K1913" s="10" t="str">
        <f>IF(I1913="","",
IF(AND(DATEDIF(I1913,'ObjProd (2)'!$C$25,"y")=0,DATEDIF(I1913,'ObjProd (2)'!$C$25,"ym")=0,
   INT(('ObjProd (2)'!$C$25-EDATE(I1913,DATEDIF(I1913,'ObjProd (2)'!$C$25,"y")*12+DATEDIF(I1913,'ObjProd (2)'!$C$25,"ym")))/7)=0),
   "&lt; 1 sem.",
   IF(DATEDIF(I1913,'ObjProd (2)'!$C$25,"y")&gt;0,DATEDIF(I1913,'ObjProd (2)'!$C$25,"y") &amp; " " &amp; IF(DATEDIF(I1913,'ObjProd (2)'!$C$25,"y")=1,"an ","ans "),"") &amp;
   IF(DATEDIF(I1913,'ObjProd (2)'!$C$25,"ym")&gt;0,DATEDIF(I1913,'ObjProd (2)'!$C$25,"ym") &amp; " mois ", "") &amp;
   IF(INT(('ObjProd (2)'!$C$25-EDATE(I1913,DATEDIF(I1913,'ObjProd (2)'!$C$25,"y")*12+DATEDIF(I1913,'ObjProd (2)'!$C$25,"ym")))/7)&gt;0,
      INT(('ObjProd (2)'!$C$25-EDATE(I1913,DATEDIF(I1913,'ObjProd (2)'!$C$25,"y")*12+DATEDIF(I1913,'ObjProd (2)'!$C$25,"ym")))/7) &amp; " sem.",
      "")
)
)</f>
        <v/>
      </c>
      <c r="L1913" s="11" t="str">
        <f t="shared" si="309"/>
        <v/>
      </c>
      <c r="M1913" s="9" t="str">
        <f t="shared" si="305"/>
        <v/>
      </c>
      <c r="N1913" s="9" t="str" cm="1">
        <f t="array" aca="1" ref="N1913" ca="1">LEFT(L1913, IF(ISNUMBER(SUBSTITUTE(_xludf.MID(L1913, 2, 1), ".", ",")), 1, 2))</f>
        <v/>
      </c>
      <c r="O1913" s="19" t="str">
        <f t="shared" ca="1" si="311"/>
        <v/>
      </c>
      <c r="P1913" s="9" t="str">
        <f t="shared" ca="1" si="312"/>
        <v/>
      </c>
      <c r="Q1913" s="9" t="str">
        <f t="shared" ca="1" si="313"/>
        <v/>
      </c>
      <c r="R1913" s="9" t="str">
        <f t="shared" si="306"/>
        <v/>
      </c>
      <c r="S1913" t="str" cm="1">
        <f t="array" ref="S1913">IF(ISBLANK(C1913),"",IFERROR(INDEX(ListeSeries!$A$2:$A$1045, MATCH(1, (DatasScan!G1913=ListeSeries!$B$2:$B$1045) * (DatasScan!H1913&gt;=ListeSeries!$D$2:$D$1045) * (DatasScan!H1913&lt;=ListeSeries!$E$2:$E$1045), 0)), "no match"))</f>
        <v/>
      </c>
      <c r="T1913" s="7" t="str" cm="1">
        <f t="array" ref="T1913">IF(ISBLANK(C1913),"",IFERROR(INDEX(ListeSeries!$C$2:$C$1045, MATCH(1, (DatasScan!G1913=ListeSeries!$B$2:$B$1045) * (DatasScan!H1913&gt;=ListeSeries!$D$2:$D$1045) * (DatasScan!H1913&lt;=ListeSeries!$E$2:$E$1045), 0)), "no match"))</f>
        <v/>
      </c>
      <c r="U1913" s="11" t="str" cm="1">
        <f t="array" ref="U1913">IF(ISBLANK(C1913),"",IFERROR(INDEX(ListeSeries!$F$2:$F$1045, MATCH(1, (DatasScan!G1913=ListeSeries!$B$2:$B$1045) * (DatasScan!H1913&gt;=ListeSeries!$D$2:$D$1045) * (DatasScan!H1913&lt;=ListeSeries!$E$2:$E$1045), 0)), "no match"))</f>
        <v/>
      </c>
    </row>
    <row r="1914" spans="1:21" x14ac:dyDescent="0.25">
      <c r="A1914" s="6" t="str">
        <f t="shared" si="307"/>
        <v/>
      </c>
      <c r="B1914" s="272"/>
      <c r="F1914" s="7" t="str">
        <f t="shared" si="310"/>
        <v/>
      </c>
      <c r="G1914" s="21" t="str">
        <f>IF(ISBLANK(C1914),"",_xlfn.XLOOKUP(_xlfn.XLOOKUP(VALUE(LEFT(C1914,4)),Souches!$B$2:$B$15000,Souches!$E$2:$E$15000),Varietes!$B$2:$B$500,Varietes!$C$2:$C$500))</f>
        <v/>
      </c>
      <c r="H1914" s="19" t="str">
        <f>IF(ISBLANK(C1914),"",_xlfn.XLOOKUP(VALUE(LEFT(C1914,4)),Souches!$B$2:$B$15000,Souches!$D$2:$D$15000))</f>
        <v/>
      </c>
      <c r="I1914" s="10" t="str">
        <f t="shared" si="308"/>
        <v/>
      </c>
      <c r="J1914" s="19" t="str">
        <f>IF(I1914="","",INT(('ObjProd (2)'!$C$25-I1914)/7 * (ABS('ObjProd (2)'!$C$25-I1914)&gt;=7)))</f>
        <v/>
      </c>
      <c r="K1914" s="10" t="str">
        <f>IF(I1914="","",
IF(AND(DATEDIF(I1914,'ObjProd (2)'!$C$25,"y")=0,DATEDIF(I1914,'ObjProd (2)'!$C$25,"ym")=0,
   INT(('ObjProd (2)'!$C$25-EDATE(I1914,DATEDIF(I1914,'ObjProd (2)'!$C$25,"y")*12+DATEDIF(I1914,'ObjProd (2)'!$C$25,"ym")))/7)=0),
   "&lt; 1 sem.",
   IF(DATEDIF(I1914,'ObjProd (2)'!$C$25,"y")&gt;0,DATEDIF(I1914,'ObjProd (2)'!$C$25,"y") &amp; " " &amp; IF(DATEDIF(I1914,'ObjProd (2)'!$C$25,"y")=1,"an ","ans "),"") &amp;
   IF(DATEDIF(I1914,'ObjProd (2)'!$C$25,"ym")&gt;0,DATEDIF(I1914,'ObjProd (2)'!$C$25,"ym") &amp; " mois ", "") &amp;
   IF(INT(('ObjProd (2)'!$C$25-EDATE(I1914,DATEDIF(I1914,'ObjProd (2)'!$C$25,"y")*12+DATEDIF(I1914,'ObjProd (2)'!$C$25,"ym")))/7)&gt;0,
      INT(('ObjProd (2)'!$C$25-EDATE(I1914,DATEDIF(I1914,'ObjProd (2)'!$C$25,"y")*12+DATEDIF(I1914,'ObjProd (2)'!$C$25,"ym")))/7) &amp; " sem.",
      "")
)
)</f>
        <v/>
      </c>
      <c r="L1914" s="11" t="str">
        <f t="shared" si="309"/>
        <v/>
      </c>
      <c r="M1914" s="9" t="str">
        <f t="shared" si="305"/>
        <v/>
      </c>
      <c r="N1914" s="9" t="str" cm="1">
        <f t="array" aca="1" ref="N1914" ca="1">LEFT(L1914, IF(ISNUMBER(SUBSTITUTE(_xludf.MID(L1914, 2, 1), ".", ",")), 1, 2))</f>
        <v/>
      </c>
      <c r="O1914" s="19" t="str">
        <f t="shared" ca="1" si="311"/>
        <v/>
      </c>
      <c r="P1914" s="9" t="str">
        <f t="shared" ca="1" si="312"/>
        <v/>
      </c>
      <c r="Q1914" s="9" t="str">
        <f t="shared" ca="1" si="313"/>
        <v/>
      </c>
      <c r="R1914" s="9" t="str">
        <f t="shared" si="306"/>
        <v/>
      </c>
      <c r="S1914" t="str" cm="1">
        <f t="array" ref="S1914">IF(ISBLANK(C1914),"",IFERROR(INDEX(ListeSeries!$A$2:$A$1045, MATCH(1, (DatasScan!G1914=ListeSeries!$B$2:$B$1045) * (DatasScan!H1914&gt;=ListeSeries!$D$2:$D$1045) * (DatasScan!H1914&lt;=ListeSeries!$E$2:$E$1045), 0)), "no match"))</f>
        <v/>
      </c>
      <c r="T1914" s="7" t="str" cm="1">
        <f t="array" ref="T1914">IF(ISBLANK(C1914),"",IFERROR(INDEX(ListeSeries!$C$2:$C$1045, MATCH(1, (DatasScan!G1914=ListeSeries!$B$2:$B$1045) * (DatasScan!H1914&gt;=ListeSeries!$D$2:$D$1045) * (DatasScan!H1914&lt;=ListeSeries!$E$2:$E$1045), 0)), "no match"))</f>
        <v/>
      </c>
      <c r="U1914" s="11" t="str" cm="1">
        <f t="array" ref="U1914">IF(ISBLANK(C1914),"",IFERROR(INDEX(ListeSeries!$F$2:$F$1045, MATCH(1, (DatasScan!G1914=ListeSeries!$B$2:$B$1045) * (DatasScan!H1914&gt;=ListeSeries!$D$2:$D$1045) * (DatasScan!H1914&lt;=ListeSeries!$E$2:$E$1045), 0)), "no match"))</f>
        <v/>
      </c>
    </row>
    <row r="1915" spans="1:21" x14ac:dyDescent="0.25">
      <c r="A1915" s="6" t="str">
        <f t="shared" si="307"/>
        <v/>
      </c>
      <c r="B1915" s="272"/>
      <c r="F1915" s="7" t="str">
        <f t="shared" si="310"/>
        <v/>
      </c>
      <c r="G1915" s="21" t="str">
        <f>IF(ISBLANK(C1915),"",_xlfn.XLOOKUP(_xlfn.XLOOKUP(VALUE(LEFT(C1915,4)),Souches!$B$2:$B$15000,Souches!$E$2:$E$15000),Varietes!$B$2:$B$500,Varietes!$C$2:$C$500))</f>
        <v/>
      </c>
      <c r="H1915" s="19" t="str">
        <f>IF(ISBLANK(C1915),"",_xlfn.XLOOKUP(VALUE(LEFT(C1915,4)),Souches!$B$2:$B$15000,Souches!$D$2:$D$15000))</f>
        <v/>
      </c>
      <c r="I1915" s="10" t="str">
        <f t="shared" si="308"/>
        <v/>
      </c>
      <c r="J1915" s="19" t="str">
        <f>IF(I1915="","",INT(('ObjProd (2)'!$C$25-I1915)/7 * (ABS('ObjProd (2)'!$C$25-I1915)&gt;=7)))</f>
        <v/>
      </c>
      <c r="K1915" s="10" t="str">
        <f>IF(I1915="","",
IF(AND(DATEDIF(I1915,'ObjProd (2)'!$C$25,"y")=0,DATEDIF(I1915,'ObjProd (2)'!$C$25,"ym")=0,
   INT(('ObjProd (2)'!$C$25-EDATE(I1915,DATEDIF(I1915,'ObjProd (2)'!$C$25,"y")*12+DATEDIF(I1915,'ObjProd (2)'!$C$25,"ym")))/7)=0),
   "&lt; 1 sem.",
   IF(DATEDIF(I1915,'ObjProd (2)'!$C$25,"y")&gt;0,DATEDIF(I1915,'ObjProd (2)'!$C$25,"y") &amp; " " &amp; IF(DATEDIF(I1915,'ObjProd (2)'!$C$25,"y")=1,"an ","ans "),"") &amp;
   IF(DATEDIF(I1915,'ObjProd (2)'!$C$25,"ym")&gt;0,DATEDIF(I1915,'ObjProd (2)'!$C$25,"ym") &amp; " mois ", "") &amp;
   IF(INT(('ObjProd (2)'!$C$25-EDATE(I1915,DATEDIF(I1915,'ObjProd (2)'!$C$25,"y")*12+DATEDIF(I1915,'ObjProd (2)'!$C$25,"ym")))/7)&gt;0,
      INT(('ObjProd (2)'!$C$25-EDATE(I1915,DATEDIF(I1915,'ObjProd (2)'!$C$25,"y")*12+DATEDIF(I1915,'ObjProd (2)'!$C$25,"ym")))/7) &amp; " sem.",
      "")
)
)</f>
        <v/>
      </c>
      <c r="L1915" s="11" t="str">
        <f t="shared" si="309"/>
        <v/>
      </c>
      <c r="M1915" s="9" t="str">
        <f t="shared" si="305"/>
        <v/>
      </c>
      <c r="N1915" s="9" t="str" cm="1">
        <f t="array" aca="1" ref="N1915" ca="1">LEFT(L1915, IF(ISNUMBER(SUBSTITUTE(_xludf.MID(L1915, 2, 1), ".", ",")), 1, 2))</f>
        <v/>
      </c>
      <c r="O1915" s="19" t="str">
        <f t="shared" ca="1" si="311"/>
        <v/>
      </c>
      <c r="P1915" s="9" t="str">
        <f t="shared" ca="1" si="312"/>
        <v/>
      </c>
      <c r="Q1915" s="9" t="str">
        <f t="shared" ca="1" si="313"/>
        <v/>
      </c>
      <c r="R1915" s="9" t="str">
        <f t="shared" si="306"/>
        <v/>
      </c>
      <c r="S1915" t="str" cm="1">
        <f t="array" ref="S1915">IF(ISBLANK(C1915),"",IFERROR(INDEX(ListeSeries!$A$2:$A$1045, MATCH(1, (DatasScan!G1915=ListeSeries!$B$2:$B$1045) * (DatasScan!H1915&gt;=ListeSeries!$D$2:$D$1045) * (DatasScan!H1915&lt;=ListeSeries!$E$2:$E$1045), 0)), "no match"))</f>
        <v/>
      </c>
      <c r="T1915" s="7" t="str" cm="1">
        <f t="array" ref="T1915">IF(ISBLANK(C1915),"",IFERROR(INDEX(ListeSeries!$C$2:$C$1045, MATCH(1, (DatasScan!G1915=ListeSeries!$B$2:$B$1045) * (DatasScan!H1915&gt;=ListeSeries!$D$2:$D$1045) * (DatasScan!H1915&lt;=ListeSeries!$E$2:$E$1045), 0)), "no match"))</f>
        <v/>
      </c>
      <c r="U1915" s="11" t="str" cm="1">
        <f t="array" ref="U1915">IF(ISBLANK(C1915),"",IFERROR(INDEX(ListeSeries!$F$2:$F$1045, MATCH(1, (DatasScan!G1915=ListeSeries!$B$2:$B$1045) * (DatasScan!H1915&gt;=ListeSeries!$D$2:$D$1045) * (DatasScan!H1915&lt;=ListeSeries!$E$2:$E$1045), 0)), "no match"))</f>
        <v/>
      </c>
    </row>
    <row r="1916" spans="1:21" x14ac:dyDescent="0.25">
      <c r="A1916" s="6" t="str">
        <f t="shared" si="307"/>
        <v/>
      </c>
      <c r="B1916" s="272"/>
      <c r="F1916" s="7" t="str">
        <f t="shared" si="310"/>
        <v/>
      </c>
      <c r="G1916" s="21" t="str">
        <f>IF(ISBLANK(C1916),"",_xlfn.XLOOKUP(_xlfn.XLOOKUP(VALUE(LEFT(C1916,4)),Souches!$B$2:$B$15000,Souches!$E$2:$E$15000),Varietes!$B$2:$B$500,Varietes!$C$2:$C$500))</f>
        <v/>
      </c>
      <c r="H1916" s="19" t="str">
        <f>IF(ISBLANK(C1916),"",_xlfn.XLOOKUP(VALUE(LEFT(C1916,4)),Souches!$B$2:$B$15000,Souches!$D$2:$D$15000))</f>
        <v/>
      </c>
      <c r="I1916" s="10" t="str">
        <f t="shared" si="308"/>
        <v/>
      </c>
      <c r="J1916" s="19" t="str">
        <f>IF(I1916="","",INT(('ObjProd (2)'!$C$25-I1916)/7 * (ABS('ObjProd (2)'!$C$25-I1916)&gt;=7)))</f>
        <v/>
      </c>
      <c r="K1916" s="10" t="str">
        <f>IF(I1916="","",
IF(AND(DATEDIF(I1916,'ObjProd (2)'!$C$25,"y")=0,DATEDIF(I1916,'ObjProd (2)'!$C$25,"ym")=0,
   INT(('ObjProd (2)'!$C$25-EDATE(I1916,DATEDIF(I1916,'ObjProd (2)'!$C$25,"y")*12+DATEDIF(I1916,'ObjProd (2)'!$C$25,"ym")))/7)=0),
   "&lt; 1 sem.",
   IF(DATEDIF(I1916,'ObjProd (2)'!$C$25,"y")&gt;0,DATEDIF(I1916,'ObjProd (2)'!$C$25,"y") &amp; " " &amp; IF(DATEDIF(I1916,'ObjProd (2)'!$C$25,"y")=1,"an ","ans "),"") &amp;
   IF(DATEDIF(I1916,'ObjProd (2)'!$C$25,"ym")&gt;0,DATEDIF(I1916,'ObjProd (2)'!$C$25,"ym") &amp; " mois ", "") &amp;
   IF(INT(('ObjProd (2)'!$C$25-EDATE(I1916,DATEDIF(I1916,'ObjProd (2)'!$C$25,"y")*12+DATEDIF(I1916,'ObjProd (2)'!$C$25,"ym")))/7)&gt;0,
      INT(('ObjProd (2)'!$C$25-EDATE(I1916,DATEDIF(I1916,'ObjProd (2)'!$C$25,"y")*12+DATEDIF(I1916,'ObjProd (2)'!$C$25,"ym")))/7) &amp; " sem.",
      "")
)
)</f>
        <v/>
      </c>
      <c r="L1916" s="11" t="str">
        <f t="shared" si="309"/>
        <v/>
      </c>
      <c r="M1916" s="9" t="str">
        <f t="shared" si="305"/>
        <v/>
      </c>
      <c r="N1916" s="9" t="str" cm="1">
        <f t="array" aca="1" ref="N1916" ca="1">LEFT(L1916, IF(ISNUMBER(SUBSTITUTE(_xludf.MID(L1916, 2, 1), ".", ",")), 1, 2))</f>
        <v/>
      </c>
      <c r="O1916" s="19" t="str">
        <f t="shared" ca="1" si="311"/>
        <v/>
      </c>
      <c r="P1916" s="9" t="str">
        <f t="shared" ca="1" si="312"/>
        <v/>
      </c>
      <c r="Q1916" s="9" t="str">
        <f t="shared" ca="1" si="313"/>
        <v/>
      </c>
      <c r="R1916" s="9" t="str">
        <f t="shared" si="306"/>
        <v/>
      </c>
      <c r="S1916" t="str" cm="1">
        <f t="array" ref="S1916">IF(ISBLANK(C1916),"",IFERROR(INDEX(ListeSeries!$A$2:$A$1045, MATCH(1, (DatasScan!G1916=ListeSeries!$B$2:$B$1045) * (DatasScan!H1916&gt;=ListeSeries!$D$2:$D$1045) * (DatasScan!H1916&lt;=ListeSeries!$E$2:$E$1045), 0)), "no match"))</f>
        <v/>
      </c>
      <c r="T1916" s="7" t="str" cm="1">
        <f t="array" ref="T1916">IF(ISBLANK(C1916),"",IFERROR(INDEX(ListeSeries!$C$2:$C$1045, MATCH(1, (DatasScan!G1916=ListeSeries!$B$2:$B$1045) * (DatasScan!H1916&gt;=ListeSeries!$D$2:$D$1045) * (DatasScan!H1916&lt;=ListeSeries!$E$2:$E$1045), 0)), "no match"))</f>
        <v/>
      </c>
      <c r="U1916" s="11" t="str" cm="1">
        <f t="array" ref="U1916">IF(ISBLANK(C1916),"",IFERROR(INDEX(ListeSeries!$F$2:$F$1045, MATCH(1, (DatasScan!G1916=ListeSeries!$B$2:$B$1045) * (DatasScan!H1916&gt;=ListeSeries!$D$2:$D$1045) * (DatasScan!H1916&lt;=ListeSeries!$E$2:$E$1045), 0)), "no match"))</f>
        <v/>
      </c>
    </row>
    <row r="1917" spans="1:21" x14ac:dyDescent="0.25">
      <c r="A1917" s="6" t="str">
        <f t="shared" si="307"/>
        <v/>
      </c>
      <c r="B1917" s="272"/>
      <c r="F1917" s="7" t="str">
        <f t="shared" si="310"/>
        <v/>
      </c>
      <c r="G1917" s="21" t="str">
        <f>IF(ISBLANK(C1917),"",_xlfn.XLOOKUP(_xlfn.XLOOKUP(VALUE(LEFT(C1917,4)),Souches!$B$2:$B$15000,Souches!$E$2:$E$15000),Varietes!$B$2:$B$500,Varietes!$C$2:$C$500))</f>
        <v/>
      </c>
      <c r="H1917" s="19" t="str">
        <f>IF(ISBLANK(C1917),"",_xlfn.XLOOKUP(VALUE(LEFT(C1917,4)),Souches!$B$2:$B$15000,Souches!$D$2:$D$15000))</f>
        <v/>
      </c>
      <c r="I1917" s="10" t="str">
        <f t="shared" si="308"/>
        <v/>
      </c>
      <c r="J1917" s="19" t="str">
        <f>IF(I1917="","",INT(('ObjProd (2)'!$C$25-I1917)/7 * (ABS('ObjProd (2)'!$C$25-I1917)&gt;=7)))</f>
        <v/>
      </c>
      <c r="K1917" s="10" t="str">
        <f>IF(I1917="","",
IF(AND(DATEDIF(I1917,'ObjProd (2)'!$C$25,"y")=0,DATEDIF(I1917,'ObjProd (2)'!$C$25,"ym")=0,
   INT(('ObjProd (2)'!$C$25-EDATE(I1917,DATEDIF(I1917,'ObjProd (2)'!$C$25,"y")*12+DATEDIF(I1917,'ObjProd (2)'!$C$25,"ym")))/7)=0),
   "&lt; 1 sem.",
   IF(DATEDIF(I1917,'ObjProd (2)'!$C$25,"y")&gt;0,DATEDIF(I1917,'ObjProd (2)'!$C$25,"y") &amp; " " &amp; IF(DATEDIF(I1917,'ObjProd (2)'!$C$25,"y")=1,"an ","ans "),"") &amp;
   IF(DATEDIF(I1917,'ObjProd (2)'!$C$25,"ym")&gt;0,DATEDIF(I1917,'ObjProd (2)'!$C$25,"ym") &amp; " mois ", "") &amp;
   IF(INT(('ObjProd (2)'!$C$25-EDATE(I1917,DATEDIF(I1917,'ObjProd (2)'!$C$25,"y")*12+DATEDIF(I1917,'ObjProd (2)'!$C$25,"ym")))/7)&gt;0,
      INT(('ObjProd (2)'!$C$25-EDATE(I1917,DATEDIF(I1917,'ObjProd (2)'!$C$25,"y")*12+DATEDIF(I1917,'ObjProd (2)'!$C$25,"ym")))/7) &amp; " sem.",
      "")
)
)</f>
        <v/>
      </c>
      <c r="L1917" s="11" t="str">
        <f t="shared" si="309"/>
        <v/>
      </c>
      <c r="M1917" s="9" t="str">
        <f t="shared" si="305"/>
        <v/>
      </c>
      <c r="N1917" s="9" t="str" cm="1">
        <f t="array" aca="1" ref="N1917" ca="1">LEFT(L1917, IF(ISNUMBER(SUBSTITUTE(_xludf.MID(L1917, 2, 1), ".", ",")), 1, 2))</f>
        <v/>
      </c>
      <c r="O1917" s="19" t="str">
        <f t="shared" ca="1" si="311"/>
        <v/>
      </c>
      <c r="P1917" s="9" t="str">
        <f t="shared" ca="1" si="312"/>
        <v/>
      </c>
      <c r="Q1917" s="9" t="str">
        <f t="shared" ca="1" si="313"/>
        <v/>
      </c>
      <c r="R1917" s="9" t="str">
        <f t="shared" si="306"/>
        <v/>
      </c>
      <c r="S1917" t="str" cm="1">
        <f t="array" ref="S1917">IF(ISBLANK(C1917),"",IFERROR(INDEX(ListeSeries!$A$2:$A$1045, MATCH(1, (DatasScan!G1917=ListeSeries!$B$2:$B$1045) * (DatasScan!H1917&gt;=ListeSeries!$D$2:$D$1045) * (DatasScan!H1917&lt;=ListeSeries!$E$2:$E$1045), 0)), "no match"))</f>
        <v/>
      </c>
      <c r="T1917" s="7" t="str" cm="1">
        <f t="array" ref="T1917">IF(ISBLANK(C1917),"",IFERROR(INDEX(ListeSeries!$C$2:$C$1045, MATCH(1, (DatasScan!G1917=ListeSeries!$B$2:$B$1045) * (DatasScan!H1917&gt;=ListeSeries!$D$2:$D$1045) * (DatasScan!H1917&lt;=ListeSeries!$E$2:$E$1045), 0)), "no match"))</f>
        <v/>
      </c>
      <c r="U1917" s="11" t="str" cm="1">
        <f t="array" ref="U1917">IF(ISBLANK(C1917),"",IFERROR(INDEX(ListeSeries!$F$2:$F$1045, MATCH(1, (DatasScan!G1917=ListeSeries!$B$2:$B$1045) * (DatasScan!H1917&gt;=ListeSeries!$D$2:$D$1045) * (DatasScan!H1917&lt;=ListeSeries!$E$2:$E$1045), 0)), "no match"))</f>
        <v/>
      </c>
    </row>
    <row r="1918" spans="1:21" x14ac:dyDescent="0.25">
      <c r="A1918" s="6" t="str">
        <f t="shared" si="307"/>
        <v/>
      </c>
      <c r="B1918" s="272"/>
      <c r="F1918" s="7" t="str">
        <f t="shared" si="310"/>
        <v/>
      </c>
      <c r="G1918" s="21" t="str">
        <f>IF(ISBLANK(C1918),"",_xlfn.XLOOKUP(_xlfn.XLOOKUP(VALUE(LEFT(C1918,4)),Souches!$B$2:$B$15000,Souches!$E$2:$E$15000),Varietes!$B$2:$B$500,Varietes!$C$2:$C$500))</f>
        <v/>
      </c>
      <c r="H1918" s="19" t="str">
        <f>IF(ISBLANK(C1918),"",_xlfn.XLOOKUP(VALUE(LEFT(C1918,4)),Souches!$B$2:$B$15000,Souches!$D$2:$D$15000))</f>
        <v/>
      </c>
      <c r="I1918" s="10" t="str">
        <f t="shared" si="308"/>
        <v/>
      </c>
      <c r="J1918" s="19" t="str">
        <f>IF(I1918="","",INT(('ObjProd (2)'!$C$25-I1918)/7 * (ABS('ObjProd (2)'!$C$25-I1918)&gt;=7)))</f>
        <v/>
      </c>
      <c r="K1918" s="10" t="str">
        <f>IF(I1918="","",
IF(AND(DATEDIF(I1918,'ObjProd (2)'!$C$25,"y")=0,DATEDIF(I1918,'ObjProd (2)'!$C$25,"ym")=0,
   INT(('ObjProd (2)'!$C$25-EDATE(I1918,DATEDIF(I1918,'ObjProd (2)'!$C$25,"y")*12+DATEDIF(I1918,'ObjProd (2)'!$C$25,"ym")))/7)=0),
   "&lt; 1 sem.",
   IF(DATEDIF(I1918,'ObjProd (2)'!$C$25,"y")&gt;0,DATEDIF(I1918,'ObjProd (2)'!$C$25,"y") &amp; " " &amp; IF(DATEDIF(I1918,'ObjProd (2)'!$C$25,"y")=1,"an ","ans "),"") &amp;
   IF(DATEDIF(I1918,'ObjProd (2)'!$C$25,"ym")&gt;0,DATEDIF(I1918,'ObjProd (2)'!$C$25,"ym") &amp; " mois ", "") &amp;
   IF(INT(('ObjProd (2)'!$C$25-EDATE(I1918,DATEDIF(I1918,'ObjProd (2)'!$C$25,"y")*12+DATEDIF(I1918,'ObjProd (2)'!$C$25,"ym")))/7)&gt;0,
      INT(('ObjProd (2)'!$C$25-EDATE(I1918,DATEDIF(I1918,'ObjProd (2)'!$C$25,"y")*12+DATEDIF(I1918,'ObjProd (2)'!$C$25,"ym")))/7) &amp; " sem.",
      "")
)
)</f>
        <v/>
      </c>
      <c r="L1918" s="11" t="str">
        <f t="shared" si="309"/>
        <v/>
      </c>
      <c r="M1918" s="9" t="str">
        <f t="shared" si="305"/>
        <v/>
      </c>
      <c r="N1918" s="9" t="str" cm="1">
        <f t="array" aca="1" ref="N1918" ca="1">LEFT(L1918, IF(ISNUMBER(SUBSTITUTE(_xludf.MID(L1918, 2, 1), ".", ",")), 1, 2))</f>
        <v/>
      </c>
      <c r="O1918" s="19" t="str">
        <f t="shared" ca="1" si="311"/>
        <v/>
      </c>
      <c r="P1918" s="9" t="str">
        <f t="shared" ca="1" si="312"/>
        <v/>
      </c>
      <c r="Q1918" s="9" t="str">
        <f t="shared" ca="1" si="313"/>
        <v/>
      </c>
      <c r="R1918" s="9" t="str">
        <f t="shared" si="306"/>
        <v/>
      </c>
      <c r="S1918" t="str" cm="1">
        <f t="array" ref="S1918">IF(ISBLANK(C1918),"",IFERROR(INDEX(ListeSeries!$A$2:$A$1045, MATCH(1, (DatasScan!G1918=ListeSeries!$B$2:$B$1045) * (DatasScan!H1918&gt;=ListeSeries!$D$2:$D$1045) * (DatasScan!H1918&lt;=ListeSeries!$E$2:$E$1045), 0)), "no match"))</f>
        <v/>
      </c>
      <c r="T1918" s="7" t="str" cm="1">
        <f t="array" ref="T1918">IF(ISBLANK(C1918),"",IFERROR(INDEX(ListeSeries!$C$2:$C$1045, MATCH(1, (DatasScan!G1918=ListeSeries!$B$2:$B$1045) * (DatasScan!H1918&gt;=ListeSeries!$D$2:$D$1045) * (DatasScan!H1918&lt;=ListeSeries!$E$2:$E$1045), 0)), "no match"))</f>
        <v/>
      </c>
      <c r="U1918" s="11" t="str" cm="1">
        <f t="array" ref="U1918">IF(ISBLANK(C1918),"",IFERROR(INDEX(ListeSeries!$F$2:$F$1045, MATCH(1, (DatasScan!G1918=ListeSeries!$B$2:$B$1045) * (DatasScan!H1918&gt;=ListeSeries!$D$2:$D$1045) * (DatasScan!H1918&lt;=ListeSeries!$E$2:$E$1045), 0)), "no match"))</f>
        <v/>
      </c>
    </row>
    <row r="1919" spans="1:21" x14ac:dyDescent="0.25">
      <c r="A1919" s="6" t="str">
        <f t="shared" si="307"/>
        <v/>
      </c>
      <c r="B1919" s="272"/>
      <c r="F1919" s="7" t="str">
        <f t="shared" si="310"/>
        <v/>
      </c>
      <c r="G1919" s="21" t="str">
        <f>IF(ISBLANK(C1919),"",_xlfn.XLOOKUP(_xlfn.XLOOKUP(VALUE(LEFT(C1919,4)),Souches!$B$2:$B$15000,Souches!$E$2:$E$15000),Varietes!$B$2:$B$500,Varietes!$C$2:$C$500))</f>
        <v/>
      </c>
      <c r="H1919" s="19" t="str">
        <f>IF(ISBLANK(C1919),"",_xlfn.XLOOKUP(VALUE(LEFT(C1919,4)),Souches!$B$2:$B$15000,Souches!$D$2:$D$15000))</f>
        <v/>
      </c>
      <c r="I1919" s="10" t="str">
        <f t="shared" si="308"/>
        <v/>
      </c>
      <c r="J1919" s="19" t="str">
        <f>IF(I1919="","",INT(('ObjProd (2)'!$C$25-I1919)/7 * (ABS('ObjProd (2)'!$C$25-I1919)&gt;=7)))</f>
        <v/>
      </c>
      <c r="K1919" s="10" t="str">
        <f>IF(I1919="","",
IF(AND(DATEDIF(I1919,'ObjProd (2)'!$C$25,"y")=0,DATEDIF(I1919,'ObjProd (2)'!$C$25,"ym")=0,
   INT(('ObjProd (2)'!$C$25-EDATE(I1919,DATEDIF(I1919,'ObjProd (2)'!$C$25,"y")*12+DATEDIF(I1919,'ObjProd (2)'!$C$25,"ym")))/7)=0),
   "&lt; 1 sem.",
   IF(DATEDIF(I1919,'ObjProd (2)'!$C$25,"y")&gt;0,DATEDIF(I1919,'ObjProd (2)'!$C$25,"y") &amp; " " &amp; IF(DATEDIF(I1919,'ObjProd (2)'!$C$25,"y")=1,"an ","ans "),"") &amp;
   IF(DATEDIF(I1919,'ObjProd (2)'!$C$25,"ym")&gt;0,DATEDIF(I1919,'ObjProd (2)'!$C$25,"ym") &amp; " mois ", "") &amp;
   IF(INT(('ObjProd (2)'!$C$25-EDATE(I1919,DATEDIF(I1919,'ObjProd (2)'!$C$25,"y")*12+DATEDIF(I1919,'ObjProd (2)'!$C$25,"ym")))/7)&gt;0,
      INT(('ObjProd (2)'!$C$25-EDATE(I1919,DATEDIF(I1919,'ObjProd (2)'!$C$25,"y")*12+DATEDIF(I1919,'ObjProd (2)'!$C$25,"ym")))/7) &amp; " sem.",
      "")
)
)</f>
        <v/>
      </c>
      <c r="L1919" s="11" t="str">
        <f t="shared" si="309"/>
        <v/>
      </c>
      <c r="M1919" s="9" t="str">
        <f t="shared" si="305"/>
        <v/>
      </c>
      <c r="N1919" s="9" t="str" cm="1">
        <f t="array" aca="1" ref="N1919" ca="1">LEFT(L1919, IF(ISNUMBER(SUBSTITUTE(_xludf.MID(L1919, 2, 1), ".", ",")), 1, 2))</f>
        <v/>
      </c>
      <c r="O1919" s="19" t="str">
        <f t="shared" ca="1" si="311"/>
        <v/>
      </c>
      <c r="P1919" s="9" t="str">
        <f t="shared" ca="1" si="312"/>
        <v/>
      </c>
      <c r="Q1919" s="9" t="str">
        <f t="shared" ca="1" si="313"/>
        <v/>
      </c>
      <c r="R1919" s="9" t="str">
        <f t="shared" si="306"/>
        <v/>
      </c>
      <c r="S1919" t="str" cm="1">
        <f t="array" ref="S1919">IF(ISBLANK(C1919),"",IFERROR(INDEX(ListeSeries!$A$2:$A$1045, MATCH(1, (DatasScan!G1919=ListeSeries!$B$2:$B$1045) * (DatasScan!H1919&gt;=ListeSeries!$D$2:$D$1045) * (DatasScan!H1919&lt;=ListeSeries!$E$2:$E$1045), 0)), "no match"))</f>
        <v/>
      </c>
      <c r="T1919" s="7" t="str" cm="1">
        <f t="array" ref="T1919">IF(ISBLANK(C1919),"",IFERROR(INDEX(ListeSeries!$C$2:$C$1045, MATCH(1, (DatasScan!G1919=ListeSeries!$B$2:$B$1045) * (DatasScan!H1919&gt;=ListeSeries!$D$2:$D$1045) * (DatasScan!H1919&lt;=ListeSeries!$E$2:$E$1045), 0)), "no match"))</f>
        <v/>
      </c>
      <c r="U1919" s="11" t="str" cm="1">
        <f t="array" ref="U1919">IF(ISBLANK(C1919),"",IFERROR(INDEX(ListeSeries!$F$2:$F$1045, MATCH(1, (DatasScan!G1919=ListeSeries!$B$2:$B$1045) * (DatasScan!H1919&gt;=ListeSeries!$D$2:$D$1045) * (DatasScan!H1919&lt;=ListeSeries!$E$2:$E$1045), 0)), "no match"))</f>
        <v/>
      </c>
    </row>
    <row r="1920" spans="1:21" x14ac:dyDescent="0.25">
      <c r="A1920" s="6" t="str">
        <f t="shared" si="307"/>
        <v/>
      </c>
      <c r="B1920" s="272"/>
      <c r="F1920" s="7" t="str">
        <f t="shared" si="310"/>
        <v/>
      </c>
      <c r="G1920" s="21" t="str">
        <f>IF(ISBLANK(C1920),"",_xlfn.XLOOKUP(_xlfn.XLOOKUP(VALUE(LEFT(C1920,4)),Souches!$B$2:$B$15000,Souches!$E$2:$E$15000),Varietes!$B$2:$B$500,Varietes!$C$2:$C$500))</f>
        <v/>
      </c>
      <c r="H1920" s="19" t="str">
        <f>IF(ISBLANK(C1920),"",_xlfn.XLOOKUP(VALUE(LEFT(C1920,4)),Souches!$B$2:$B$15000,Souches!$D$2:$D$15000))</f>
        <v/>
      </c>
      <c r="I1920" s="10" t="str">
        <f t="shared" si="308"/>
        <v/>
      </c>
      <c r="J1920" s="19" t="str">
        <f>IF(I1920="","",INT(('ObjProd (2)'!$C$25-I1920)/7 * (ABS('ObjProd (2)'!$C$25-I1920)&gt;=7)))</f>
        <v/>
      </c>
      <c r="K1920" s="10" t="str">
        <f>IF(I1920="","",
IF(AND(DATEDIF(I1920,'ObjProd (2)'!$C$25,"y")=0,DATEDIF(I1920,'ObjProd (2)'!$C$25,"ym")=0,
   INT(('ObjProd (2)'!$C$25-EDATE(I1920,DATEDIF(I1920,'ObjProd (2)'!$C$25,"y")*12+DATEDIF(I1920,'ObjProd (2)'!$C$25,"ym")))/7)=0),
   "&lt; 1 sem.",
   IF(DATEDIF(I1920,'ObjProd (2)'!$C$25,"y")&gt;0,DATEDIF(I1920,'ObjProd (2)'!$C$25,"y") &amp; " " &amp; IF(DATEDIF(I1920,'ObjProd (2)'!$C$25,"y")=1,"an ","ans "),"") &amp;
   IF(DATEDIF(I1920,'ObjProd (2)'!$C$25,"ym")&gt;0,DATEDIF(I1920,'ObjProd (2)'!$C$25,"ym") &amp; " mois ", "") &amp;
   IF(INT(('ObjProd (2)'!$C$25-EDATE(I1920,DATEDIF(I1920,'ObjProd (2)'!$C$25,"y")*12+DATEDIF(I1920,'ObjProd (2)'!$C$25,"ym")))/7)&gt;0,
      INT(('ObjProd (2)'!$C$25-EDATE(I1920,DATEDIF(I1920,'ObjProd (2)'!$C$25,"y")*12+DATEDIF(I1920,'ObjProd (2)'!$C$25,"ym")))/7) &amp; " sem.",
      "")
)
)</f>
        <v/>
      </c>
      <c r="L1920" s="11" t="str">
        <f t="shared" si="309"/>
        <v/>
      </c>
      <c r="M1920" s="9" t="str">
        <f t="shared" ref="M1920:M1983" si="314">IF(OR(D1920&gt;0, E1920&gt;0), D1920*14+E1920,"")</f>
        <v/>
      </c>
      <c r="N1920" s="9" t="str" cm="1">
        <f t="array" aca="1" ref="N1920" ca="1">LEFT(L1920, IF(ISNUMBER(SUBSTITUTE(_xludf.MID(L1920, 2, 1), ".", ",")), 1, 2))</f>
        <v/>
      </c>
      <c r="O1920" s="19" t="str">
        <f t="shared" ca="1" si="311"/>
        <v/>
      </c>
      <c r="P1920" s="9" t="str">
        <f t="shared" ca="1" si="312"/>
        <v/>
      </c>
      <c r="Q1920" s="9" t="str">
        <f t="shared" ca="1" si="313"/>
        <v/>
      </c>
      <c r="R1920" s="9" t="str">
        <f t="shared" ref="R1920:R1983" si="315">IF(ISBLANK(C1920),"",P1920&amp;Q1920)</f>
        <v/>
      </c>
      <c r="S1920" t="str" cm="1">
        <f t="array" ref="S1920">IF(ISBLANK(C1920),"",IFERROR(INDEX(ListeSeries!$A$2:$A$1045, MATCH(1, (DatasScan!G1920=ListeSeries!$B$2:$B$1045) * (DatasScan!H1920&gt;=ListeSeries!$D$2:$D$1045) * (DatasScan!H1920&lt;=ListeSeries!$E$2:$E$1045), 0)), "no match"))</f>
        <v/>
      </c>
      <c r="T1920" s="7" t="str" cm="1">
        <f t="array" ref="T1920">IF(ISBLANK(C1920),"",IFERROR(INDEX(ListeSeries!$C$2:$C$1045, MATCH(1, (DatasScan!G1920=ListeSeries!$B$2:$B$1045) * (DatasScan!H1920&gt;=ListeSeries!$D$2:$D$1045) * (DatasScan!H1920&lt;=ListeSeries!$E$2:$E$1045), 0)), "no match"))</f>
        <v/>
      </c>
      <c r="U1920" s="11" t="str" cm="1">
        <f t="array" ref="U1920">IF(ISBLANK(C1920),"",IFERROR(INDEX(ListeSeries!$F$2:$F$1045, MATCH(1, (DatasScan!G1920=ListeSeries!$B$2:$B$1045) * (DatasScan!H1920&gt;=ListeSeries!$D$2:$D$1045) * (DatasScan!H1920&lt;=ListeSeries!$E$2:$E$1045), 0)), "no match"))</f>
        <v/>
      </c>
    </row>
    <row r="1921" spans="1:21" x14ac:dyDescent="0.25">
      <c r="A1921" s="6" t="str">
        <f t="shared" ref="A1921:A1984" si="316">IF(B1921="CHF","CHF",IF(B1921="CHF 2","CHF hangar",LEFT(B1921,1)))</f>
        <v/>
      </c>
      <c r="B1921" s="272"/>
      <c r="F1921" s="7" t="str">
        <f t="shared" si="310"/>
        <v/>
      </c>
      <c r="G1921" s="21" t="str">
        <f>IF(ISBLANK(C1921),"",_xlfn.XLOOKUP(_xlfn.XLOOKUP(VALUE(LEFT(C1921,4)),Souches!$B$2:$B$15000,Souches!$E$2:$E$15000),Varietes!$B$2:$B$500,Varietes!$C$2:$C$500))</f>
        <v/>
      </c>
      <c r="H1921" s="19" t="str">
        <f>IF(ISBLANK(C1921),"",_xlfn.XLOOKUP(VALUE(LEFT(C1921,4)),Souches!$B$2:$B$15000,Souches!$D$2:$D$15000))</f>
        <v/>
      </c>
      <c r="I1921" s="10" t="str">
        <f t="shared" si="308"/>
        <v/>
      </c>
      <c r="J1921" s="19" t="str">
        <f>IF(I1921="","",INT(('ObjProd (2)'!$C$25-I1921)/7 * (ABS('ObjProd (2)'!$C$25-I1921)&gt;=7)))</f>
        <v/>
      </c>
      <c r="K1921" s="10" t="str">
        <f>IF(I1921="","",
IF(AND(DATEDIF(I1921,'ObjProd (2)'!$C$25,"y")=0,DATEDIF(I1921,'ObjProd (2)'!$C$25,"ym")=0,
   INT(('ObjProd (2)'!$C$25-EDATE(I1921,DATEDIF(I1921,'ObjProd (2)'!$C$25,"y")*12+DATEDIF(I1921,'ObjProd (2)'!$C$25,"ym")))/7)=0),
   "&lt; 1 sem.",
   IF(DATEDIF(I1921,'ObjProd (2)'!$C$25,"y")&gt;0,DATEDIF(I1921,'ObjProd (2)'!$C$25,"y") &amp; " " &amp; IF(DATEDIF(I1921,'ObjProd (2)'!$C$25,"y")=1,"an ","ans "),"") &amp;
   IF(DATEDIF(I1921,'ObjProd (2)'!$C$25,"ym")&gt;0,DATEDIF(I1921,'ObjProd (2)'!$C$25,"ym") &amp; " mois ", "") &amp;
   IF(INT(('ObjProd (2)'!$C$25-EDATE(I1921,DATEDIF(I1921,'ObjProd (2)'!$C$25,"y")*12+DATEDIF(I1921,'ObjProd (2)'!$C$25,"ym")))/7)&gt;0,
      INT(('ObjProd (2)'!$C$25-EDATE(I1921,DATEDIF(I1921,'ObjProd (2)'!$C$25,"y")*12+DATEDIF(I1921,'ObjProd (2)'!$C$25,"ym")))/7) &amp; " sem.",
      "")
)
)</f>
        <v/>
      </c>
      <c r="L1921" s="11" t="str">
        <f t="shared" si="309"/>
        <v/>
      </c>
      <c r="M1921" s="9" t="str">
        <f t="shared" si="314"/>
        <v/>
      </c>
      <c r="N1921" s="9" t="str" cm="1">
        <f t="array" aca="1" ref="N1921" ca="1">LEFT(L1921, IF(ISNUMBER(SUBSTITUTE(_xludf.MID(L1921, 2, 1), ".", ",")), 1, 2))</f>
        <v/>
      </c>
      <c r="O1921" s="19" t="str">
        <f t="shared" ca="1" si="311"/>
        <v/>
      </c>
      <c r="P1921" s="9" t="str">
        <f t="shared" ca="1" si="312"/>
        <v/>
      </c>
      <c r="Q1921" s="9" t="str">
        <f t="shared" ca="1" si="313"/>
        <v/>
      </c>
      <c r="R1921" s="9" t="str">
        <f t="shared" si="315"/>
        <v/>
      </c>
      <c r="S1921" t="str" cm="1">
        <f t="array" ref="S1921">IF(ISBLANK(C1921),"",IFERROR(INDEX(ListeSeries!$A$2:$A$1045, MATCH(1, (DatasScan!G1921=ListeSeries!$B$2:$B$1045) * (DatasScan!H1921&gt;=ListeSeries!$D$2:$D$1045) * (DatasScan!H1921&lt;=ListeSeries!$E$2:$E$1045), 0)), "no match"))</f>
        <v/>
      </c>
      <c r="T1921" s="7" t="str" cm="1">
        <f t="array" ref="T1921">IF(ISBLANK(C1921),"",IFERROR(INDEX(ListeSeries!$C$2:$C$1045, MATCH(1, (DatasScan!G1921=ListeSeries!$B$2:$B$1045) * (DatasScan!H1921&gt;=ListeSeries!$D$2:$D$1045) * (DatasScan!H1921&lt;=ListeSeries!$E$2:$E$1045), 0)), "no match"))</f>
        <v/>
      </c>
      <c r="U1921" s="11" t="str" cm="1">
        <f t="array" ref="U1921">IF(ISBLANK(C1921),"",IFERROR(INDEX(ListeSeries!$F$2:$F$1045, MATCH(1, (DatasScan!G1921=ListeSeries!$B$2:$B$1045) * (DatasScan!H1921&gt;=ListeSeries!$D$2:$D$1045) * (DatasScan!H1921&lt;=ListeSeries!$E$2:$E$1045), 0)), "no match"))</f>
        <v/>
      </c>
    </row>
    <row r="1922" spans="1:21" x14ac:dyDescent="0.25">
      <c r="A1922" s="6" t="str">
        <f t="shared" si="316"/>
        <v/>
      </c>
      <c r="B1922" s="272"/>
      <c r="F1922" s="7" t="str">
        <f t="shared" si="310"/>
        <v/>
      </c>
      <c r="G1922" s="21" t="str">
        <f>IF(ISBLANK(C1922),"",_xlfn.XLOOKUP(_xlfn.XLOOKUP(VALUE(LEFT(C1922,4)),Souches!$B$2:$B$15000,Souches!$E$2:$E$15000),Varietes!$B$2:$B$500,Varietes!$C$2:$C$500))</f>
        <v/>
      </c>
      <c r="H1922" s="19" t="str">
        <f>IF(ISBLANK(C1922),"",_xlfn.XLOOKUP(VALUE(LEFT(C1922,4)),Souches!$B$2:$B$15000,Souches!$D$2:$D$15000))</f>
        <v/>
      </c>
      <c r="I1922" s="10" t="str">
        <f t="shared" ref="I1922:I1985" si="317">IF(ISBLANK(C1922),"",DATE(MID(C1922,5,4),MID(C1922,9,2),MID(C1922,11,2)))</f>
        <v/>
      </c>
      <c r="J1922" s="19" t="str">
        <f>IF(I1922="","",INT(('ObjProd (2)'!$C$25-I1922)/7 * (ABS('ObjProd (2)'!$C$25-I1922)&gt;=7)))</f>
        <v/>
      </c>
      <c r="K1922" s="10" t="str">
        <f>IF(I1922="","",
IF(AND(DATEDIF(I1922,'ObjProd (2)'!$C$25,"y")=0,DATEDIF(I1922,'ObjProd (2)'!$C$25,"ym")=0,
   INT(('ObjProd (2)'!$C$25-EDATE(I1922,DATEDIF(I1922,'ObjProd (2)'!$C$25,"y")*12+DATEDIF(I1922,'ObjProd (2)'!$C$25,"ym")))/7)=0),
   "&lt; 1 sem.",
   IF(DATEDIF(I1922,'ObjProd (2)'!$C$25,"y")&gt;0,DATEDIF(I1922,'ObjProd (2)'!$C$25,"y") &amp; " " &amp; IF(DATEDIF(I1922,'ObjProd (2)'!$C$25,"y")=1,"an ","ans "),"") &amp;
   IF(DATEDIF(I1922,'ObjProd (2)'!$C$25,"ym")&gt;0,DATEDIF(I1922,'ObjProd (2)'!$C$25,"ym") &amp; " mois ", "") &amp;
   IF(INT(('ObjProd (2)'!$C$25-EDATE(I1922,DATEDIF(I1922,'ObjProd (2)'!$C$25,"y")*12+DATEDIF(I1922,'ObjProd (2)'!$C$25,"ym")))/7)&gt;0,
      INT(('ObjProd (2)'!$C$25-EDATE(I1922,DATEDIF(I1922,'ObjProd (2)'!$C$25,"y")*12+DATEDIF(I1922,'ObjProd (2)'!$C$25,"ym")))/7) &amp; " sem.",
      "")
)
)</f>
        <v/>
      </c>
      <c r="L1922" s="11" t="str">
        <f t="shared" ref="L1922:L1985" si="318">IF(ISBLANK(C1922),"",MID(C1922,13,4))</f>
        <v/>
      </c>
      <c r="M1922" s="9" t="str">
        <f t="shared" si="314"/>
        <v/>
      </c>
      <c r="N1922" s="9" t="str" cm="1">
        <f t="array" aca="1" ref="N1922" ca="1">LEFT(L1922, IF(ISNUMBER(SUBSTITUTE(_xludf.MID(L1922, 2, 1), ".", ",")), 1, 2))</f>
        <v/>
      </c>
      <c r="O1922" s="19" t="str">
        <f t="shared" ca="1" si="311"/>
        <v/>
      </c>
      <c r="P1922" s="9" t="str">
        <f t="shared" ca="1" si="312"/>
        <v/>
      </c>
      <c r="Q1922" s="9" t="str">
        <f t="shared" ca="1" si="313"/>
        <v/>
      </c>
      <c r="R1922" s="9" t="str">
        <f t="shared" si="315"/>
        <v/>
      </c>
      <c r="S1922" t="str" cm="1">
        <f t="array" ref="S1922">IF(ISBLANK(C1922),"",IFERROR(INDEX(ListeSeries!$A$2:$A$1045, MATCH(1, (DatasScan!G1922=ListeSeries!$B$2:$B$1045) * (DatasScan!H1922&gt;=ListeSeries!$D$2:$D$1045) * (DatasScan!H1922&lt;=ListeSeries!$E$2:$E$1045), 0)), "no match"))</f>
        <v/>
      </c>
      <c r="T1922" s="7" t="str" cm="1">
        <f t="array" ref="T1922">IF(ISBLANK(C1922),"",IFERROR(INDEX(ListeSeries!$C$2:$C$1045, MATCH(1, (DatasScan!G1922=ListeSeries!$B$2:$B$1045) * (DatasScan!H1922&gt;=ListeSeries!$D$2:$D$1045) * (DatasScan!H1922&lt;=ListeSeries!$E$2:$E$1045), 0)), "no match"))</f>
        <v/>
      </c>
      <c r="U1922" s="11" t="str" cm="1">
        <f t="array" ref="U1922">IF(ISBLANK(C1922),"",IFERROR(INDEX(ListeSeries!$F$2:$F$1045, MATCH(1, (DatasScan!G1922=ListeSeries!$B$2:$B$1045) * (DatasScan!H1922&gt;=ListeSeries!$D$2:$D$1045) * (DatasScan!H1922&lt;=ListeSeries!$E$2:$E$1045), 0)), "no match"))</f>
        <v/>
      </c>
    </row>
    <row r="1923" spans="1:21" x14ac:dyDescent="0.25">
      <c r="A1923" s="6" t="str">
        <f t="shared" si="316"/>
        <v/>
      </c>
      <c r="B1923" s="272"/>
      <c r="F1923" s="7" t="str">
        <f t="shared" si="310"/>
        <v/>
      </c>
      <c r="G1923" s="21" t="str">
        <f>IF(ISBLANK(C1923),"",_xlfn.XLOOKUP(_xlfn.XLOOKUP(VALUE(LEFT(C1923,4)),Souches!$B$2:$B$15000,Souches!$E$2:$E$15000),Varietes!$B$2:$B$500,Varietes!$C$2:$C$500))</f>
        <v/>
      </c>
      <c r="H1923" s="19" t="str">
        <f>IF(ISBLANK(C1923),"",_xlfn.XLOOKUP(VALUE(LEFT(C1923,4)),Souches!$B$2:$B$15000,Souches!$D$2:$D$15000))</f>
        <v/>
      </c>
      <c r="I1923" s="10" t="str">
        <f t="shared" si="317"/>
        <v/>
      </c>
      <c r="J1923" s="19" t="str">
        <f>IF(I1923="","",INT(('ObjProd (2)'!$C$25-I1923)/7 * (ABS('ObjProd (2)'!$C$25-I1923)&gt;=7)))</f>
        <v/>
      </c>
      <c r="K1923" s="10" t="str">
        <f>IF(I1923="","",
IF(AND(DATEDIF(I1923,'ObjProd (2)'!$C$25,"y")=0,DATEDIF(I1923,'ObjProd (2)'!$C$25,"ym")=0,
   INT(('ObjProd (2)'!$C$25-EDATE(I1923,DATEDIF(I1923,'ObjProd (2)'!$C$25,"y")*12+DATEDIF(I1923,'ObjProd (2)'!$C$25,"ym")))/7)=0),
   "&lt; 1 sem.",
   IF(DATEDIF(I1923,'ObjProd (2)'!$C$25,"y")&gt;0,DATEDIF(I1923,'ObjProd (2)'!$C$25,"y") &amp; " " &amp; IF(DATEDIF(I1923,'ObjProd (2)'!$C$25,"y")=1,"an ","ans "),"") &amp;
   IF(DATEDIF(I1923,'ObjProd (2)'!$C$25,"ym")&gt;0,DATEDIF(I1923,'ObjProd (2)'!$C$25,"ym") &amp; " mois ", "") &amp;
   IF(INT(('ObjProd (2)'!$C$25-EDATE(I1923,DATEDIF(I1923,'ObjProd (2)'!$C$25,"y")*12+DATEDIF(I1923,'ObjProd (2)'!$C$25,"ym")))/7)&gt;0,
      INT(('ObjProd (2)'!$C$25-EDATE(I1923,DATEDIF(I1923,'ObjProd (2)'!$C$25,"y")*12+DATEDIF(I1923,'ObjProd (2)'!$C$25,"ym")))/7) &amp; " sem.",
      "")
)
)</f>
        <v/>
      </c>
      <c r="L1923" s="11" t="str">
        <f t="shared" si="318"/>
        <v/>
      </c>
      <c r="M1923" s="9" t="str">
        <f t="shared" si="314"/>
        <v/>
      </c>
      <c r="N1923" s="9" t="str" cm="1">
        <f t="array" aca="1" ref="N1923" ca="1">LEFT(L1923, IF(ISNUMBER(SUBSTITUTE(_xludf.MID(L1923, 2, 1), ".", ",")), 1, 2))</f>
        <v/>
      </c>
      <c r="O1923" s="19" t="str">
        <f t="shared" ca="1" si="311"/>
        <v/>
      </c>
      <c r="P1923" s="9" t="str">
        <f t="shared" ca="1" si="312"/>
        <v/>
      </c>
      <c r="Q1923" s="9" t="str">
        <f t="shared" ca="1" si="313"/>
        <v/>
      </c>
      <c r="R1923" s="9" t="str">
        <f t="shared" si="315"/>
        <v/>
      </c>
      <c r="S1923" t="str" cm="1">
        <f t="array" ref="S1923">IF(ISBLANK(C1923),"",IFERROR(INDEX(ListeSeries!$A$2:$A$1045, MATCH(1, (DatasScan!G1923=ListeSeries!$B$2:$B$1045) * (DatasScan!H1923&gt;=ListeSeries!$D$2:$D$1045) * (DatasScan!H1923&lt;=ListeSeries!$E$2:$E$1045), 0)), "no match"))</f>
        <v/>
      </c>
      <c r="T1923" s="7" t="str" cm="1">
        <f t="array" ref="T1923">IF(ISBLANK(C1923),"",IFERROR(INDEX(ListeSeries!$C$2:$C$1045, MATCH(1, (DatasScan!G1923=ListeSeries!$B$2:$B$1045) * (DatasScan!H1923&gt;=ListeSeries!$D$2:$D$1045) * (DatasScan!H1923&lt;=ListeSeries!$E$2:$E$1045), 0)), "no match"))</f>
        <v/>
      </c>
      <c r="U1923" s="11" t="str" cm="1">
        <f t="array" ref="U1923">IF(ISBLANK(C1923),"",IFERROR(INDEX(ListeSeries!$F$2:$F$1045, MATCH(1, (DatasScan!G1923=ListeSeries!$B$2:$B$1045) * (DatasScan!H1923&gt;=ListeSeries!$D$2:$D$1045) * (DatasScan!H1923&lt;=ListeSeries!$E$2:$E$1045), 0)), "no match"))</f>
        <v/>
      </c>
    </row>
    <row r="1924" spans="1:21" x14ac:dyDescent="0.25">
      <c r="A1924" s="6" t="str">
        <f t="shared" si="316"/>
        <v/>
      </c>
      <c r="B1924" s="272"/>
      <c r="F1924" s="7" t="str">
        <f t="shared" si="310"/>
        <v/>
      </c>
      <c r="G1924" s="21" t="str">
        <f>IF(ISBLANK(C1924),"",_xlfn.XLOOKUP(_xlfn.XLOOKUP(VALUE(LEFT(C1924,4)),Souches!$B$2:$B$15000,Souches!$E$2:$E$15000),Varietes!$B$2:$B$500,Varietes!$C$2:$C$500))</f>
        <v/>
      </c>
      <c r="H1924" s="19" t="str">
        <f>IF(ISBLANK(C1924),"",_xlfn.XLOOKUP(VALUE(LEFT(C1924,4)),Souches!$B$2:$B$15000,Souches!$D$2:$D$15000))</f>
        <v/>
      </c>
      <c r="I1924" s="10" t="str">
        <f t="shared" si="317"/>
        <v/>
      </c>
      <c r="J1924" s="19" t="str">
        <f>IF(I1924="","",INT(('ObjProd (2)'!$C$25-I1924)/7 * (ABS('ObjProd (2)'!$C$25-I1924)&gt;=7)))</f>
        <v/>
      </c>
      <c r="K1924" s="10" t="str">
        <f>IF(I1924="","",
IF(AND(DATEDIF(I1924,'ObjProd (2)'!$C$25,"y")=0,DATEDIF(I1924,'ObjProd (2)'!$C$25,"ym")=0,
   INT(('ObjProd (2)'!$C$25-EDATE(I1924,DATEDIF(I1924,'ObjProd (2)'!$C$25,"y")*12+DATEDIF(I1924,'ObjProd (2)'!$C$25,"ym")))/7)=0),
   "&lt; 1 sem.",
   IF(DATEDIF(I1924,'ObjProd (2)'!$C$25,"y")&gt;0,DATEDIF(I1924,'ObjProd (2)'!$C$25,"y") &amp; " " &amp; IF(DATEDIF(I1924,'ObjProd (2)'!$C$25,"y")=1,"an ","ans "),"") &amp;
   IF(DATEDIF(I1924,'ObjProd (2)'!$C$25,"ym")&gt;0,DATEDIF(I1924,'ObjProd (2)'!$C$25,"ym") &amp; " mois ", "") &amp;
   IF(INT(('ObjProd (2)'!$C$25-EDATE(I1924,DATEDIF(I1924,'ObjProd (2)'!$C$25,"y")*12+DATEDIF(I1924,'ObjProd (2)'!$C$25,"ym")))/7)&gt;0,
      INT(('ObjProd (2)'!$C$25-EDATE(I1924,DATEDIF(I1924,'ObjProd (2)'!$C$25,"y")*12+DATEDIF(I1924,'ObjProd (2)'!$C$25,"ym")))/7) &amp; " sem.",
      "")
)
)</f>
        <v/>
      </c>
      <c r="L1924" s="11" t="str">
        <f t="shared" si="318"/>
        <v/>
      </c>
      <c r="M1924" s="9" t="str">
        <f t="shared" si="314"/>
        <v/>
      </c>
      <c r="N1924" s="9" t="str" cm="1">
        <f t="array" aca="1" ref="N1924" ca="1">LEFT(L1924, IF(ISNUMBER(SUBSTITUTE(_xludf.MID(L1924, 2, 1), ".", ",")), 1, 2))</f>
        <v/>
      </c>
      <c r="O1924" s="19" t="str">
        <f t="shared" ca="1" si="311"/>
        <v/>
      </c>
      <c r="P1924" s="9" t="str">
        <f t="shared" ca="1" si="312"/>
        <v/>
      </c>
      <c r="Q1924" s="9" t="str">
        <f t="shared" ca="1" si="313"/>
        <v/>
      </c>
      <c r="R1924" s="9" t="str">
        <f t="shared" si="315"/>
        <v/>
      </c>
      <c r="S1924" t="str" cm="1">
        <f t="array" ref="S1924">IF(ISBLANK(C1924),"",IFERROR(INDEX(ListeSeries!$A$2:$A$1045, MATCH(1, (DatasScan!G1924=ListeSeries!$B$2:$B$1045) * (DatasScan!H1924&gt;=ListeSeries!$D$2:$D$1045) * (DatasScan!H1924&lt;=ListeSeries!$E$2:$E$1045), 0)), "no match"))</f>
        <v/>
      </c>
      <c r="T1924" s="7" t="str" cm="1">
        <f t="array" ref="T1924">IF(ISBLANK(C1924),"",IFERROR(INDEX(ListeSeries!$C$2:$C$1045, MATCH(1, (DatasScan!G1924=ListeSeries!$B$2:$B$1045) * (DatasScan!H1924&gt;=ListeSeries!$D$2:$D$1045) * (DatasScan!H1924&lt;=ListeSeries!$E$2:$E$1045), 0)), "no match"))</f>
        <v/>
      </c>
      <c r="U1924" s="11" t="str" cm="1">
        <f t="array" ref="U1924">IF(ISBLANK(C1924),"",IFERROR(INDEX(ListeSeries!$F$2:$F$1045, MATCH(1, (DatasScan!G1924=ListeSeries!$B$2:$B$1045) * (DatasScan!H1924&gt;=ListeSeries!$D$2:$D$1045) * (DatasScan!H1924&lt;=ListeSeries!$E$2:$E$1045), 0)), "no match"))</f>
        <v/>
      </c>
    </row>
    <row r="1925" spans="1:21" x14ac:dyDescent="0.25">
      <c r="A1925" s="6" t="str">
        <f t="shared" si="316"/>
        <v/>
      </c>
      <c r="B1925" s="272"/>
      <c r="F1925" s="7" t="str">
        <f t="shared" si="310"/>
        <v/>
      </c>
      <c r="G1925" s="21" t="str">
        <f>IF(ISBLANK(C1925),"",_xlfn.XLOOKUP(_xlfn.XLOOKUP(VALUE(LEFT(C1925,4)),Souches!$B$2:$B$15000,Souches!$E$2:$E$15000),Varietes!$B$2:$B$500,Varietes!$C$2:$C$500))</f>
        <v/>
      </c>
      <c r="H1925" s="19" t="str">
        <f>IF(ISBLANK(C1925),"",_xlfn.XLOOKUP(VALUE(LEFT(C1925,4)),Souches!$B$2:$B$15000,Souches!$D$2:$D$15000))</f>
        <v/>
      </c>
      <c r="I1925" s="10" t="str">
        <f t="shared" si="317"/>
        <v/>
      </c>
      <c r="J1925" s="19" t="str">
        <f>IF(I1925="","",INT(('ObjProd (2)'!$C$25-I1925)/7 * (ABS('ObjProd (2)'!$C$25-I1925)&gt;=7)))</f>
        <v/>
      </c>
      <c r="K1925" s="10" t="str">
        <f>IF(I1925="","",
IF(AND(DATEDIF(I1925,'ObjProd (2)'!$C$25,"y")=0,DATEDIF(I1925,'ObjProd (2)'!$C$25,"ym")=0,
   INT(('ObjProd (2)'!$C$25-EDATE(I1925,DATEDIF(I1925,'ObjProd (2)'!$C$25,"y")*12+DATEDIF(I1925,'ObjProd (2)'!$C$25,"ym")))/7)=0),
   "&lt; 1 sem.",
   IF(DATEDIF(I1925,'ObjProd (2)'!$C$25,"y")&gt;0,DATEDIF(I1925,'ObjProd (2)'!$C$25,"y") &amp; " " &amp; IF(DATEDIF(I1925,'ObjProd (2)'!$C$25,"y")=1,"an ","ans "),"") &amp;
   IF(DATEDIF(I1925,'ObjProd (2)'!$C$25,"ym")&gt;0,DATEDIF(I1925,'ObjProd (2)'!$C$25,"ym") &amp; " mois ", "") &amp;
   IF(INT(('ObjProd (2)'!$C$25-EDATE(I1925,DATEDIF(I1925,'ObjProd (2)'!$C$25,"y")*12+DATEDIF(I1925,'ObjProd (2)'!$C$25,"ym")))/7)&gt;0,
      INT(('ObjProd (2)'!$C$25-EDATE(I1925,DATEDIF(I1925,'ObjProd (2)'!$C$25,"y")*12+DATEDIF(I1925,'ObjProd (2)'!$C$25,"ym")))/7) &amp; " sem.",
      "")
)
)</f>
        <v/>
      </c>
      <c r="L1925" s="11" t="str">
        <f t="shared" si="318"/>
        <v/>
      </c>
      <c r="M1925" s="9" t="str">
        <f t="shared" si="314"/>
        <v/>
      </c>
      <c r="N1925" s="9" t="str" cm="1">
        <f t="array" aca="1" ref="N1925" ca="1">LEFT(L1925, IF(ISNUMBER(SUBSTITUTE(_xludf.MID(L1925, 2, 1), ".", ",")), 1, 2))</f>
        <v/>
      </c>
      <c r="O1925" s="19" t="str">
        <f t="shared" ca="1" si="311"/>
        <v/>
      </c>
      <c r="P1925" s="9" t="str">
        <f t="shared" ca="1" si="312"/>
        <v/>
      </c>
      <c r="Q1925" s="9" t="str">
        <f t="shared" ca="1" si="313"/>
        <v/>
      </c>
      <c r="R1925" s="9" t="str">
        <f t="shared" si="315"/>
        <v/>
      </c>
      <c r="S1925" t="str" cm="1">
        <f t="array" ref="S1925">IF(ISBLANK(C1925),"",IFERROR(INDEX(ListeSeries!$A$2:$A$1045, MATCH(1, (DatasScan!G1925=ListeSeries!$B$2:$B$1045) * (DatasScan!H1925&gt;=ListeSeries!$D$2:$D$1045) * (DatasScan!H1925&lt;=ListeSeries!$E$2:$E$1045), 0)), "no match"))</f>
        <v/>
      </c>
      <c r="T1925" s="7" t="str" cm="1">
        <f t="array" ref="T1925">IF(ISBLANK(C1925),"",IFERROR(INDEX(ListeSeries!$C$2:$C$1045, MATCH(1, (DatasScan!G1925=ListeSeries!$B$2:$B$1045) * (DatasScan!H1925&gt;=ListeSeries!$D$2:$D$1045) * (DatasScan!H1925&lt;=ListeSeries!$E$2:$E$1045), 0)), "no match"))</f>
        <v/>
      </c>
      <c r="U1925" s="11" t="str" cm="1">
        <f t="array" ref="U1925">IF(ISBLANK(C1925),"",IFERROR(INDEX(ListeSeries!$F$2:$F$1045, MATCH(1, (DatasScan!G1925=ListeSeries!$B$2:$B$1045) * (DatasScan!H1925&gt;=ListeSeries!$D$2:$D$1045) * (DatasScan!H1925&lt;=ListeSeries!$E$2:$E$1045), 0)), "no match"))</f>
        <v/>
      </c>
    </row>
    <row r="1926" spans="1:21" x14ac:dyDescent="0.25">
      <c r="A1926" s="6" t="str">
        <f t="shared" si="316"/>
        <v/>
      </c>
      <c r="B1926" s="272"/>
      <c r="F1926" s="7" t="str">
        <f t="shared" si="310"/>
        <v/>
      </c>
      <c r="G1926" s="21" t="str">
        <f>IF(ISBLANK(C1926),"",_xlfn.XLOOKUP(_xlfn.XLOOKUP(VALUE(LEFT(C1926,4)),Souches!$B$2:$B$15000,Souches!$E$2:$E$15000),Varietes!$B$2:$B$500,Varietes!$C$2:$C$500))</f>
        <v/>
      </c>
      <c r="H1926" s="19" t="str">
        <f>IF(ISBLANK(C1926),"",_xlfn.XLOOKUP(VALUE(LEFT(C1926,4)),Souches!$B$2:$B$15000,Souches!$D$2:$D$15000))</f>
        <v/>
      </c>
      <c r="I1926" s="10" t="str">
        <f t="shared" si="317"/>
        <v/>
      </c>
      <c r="J1926" s="19" t="str">
        <f>IF(I1926="","",INT(('ObjProd (2)'!$C$25-I1926)/7 * (ABS('ObjProd (2)'!$C$25-I1926)&gt;=7)))</f>
        <v/>
      </c>
      <c r="K1926" s="10" t="str">
        <f>IF(I1926="","",
IF(AND(DATEDIF(I1926,'ObjProd (2)'!$C$25,"y")=0,DATEDIF(I1926,'ObjProd (2)'!$C$25,"ym")=0,
   INT(('ObjProd (2)'!$C$25-EDATE(I1926,DATEDIF(I1926,'ObjProd (2)'!$C$25,"y")*12+DATEDIF(I1926,'ObjProd (2)'!$C$25,"ym")))/7)=0),
   "&lt; 1 sem.",
   IF(DATEDIF(I1926,'ObjProd (2)'!$C$25,"y")&gt;0,DATEDIF(I1926,'ObjProd (2)'!$C$25,"y") &amp; " " &amp; IF(DATEDIF(I1926,'ObjProd (2)'!$C$25,"y")=1,"an ","ans "),"") &amp;
   IF(DATEDIF(I1926,'ObjProd (2)'!$C$25,"ym")&gt;0,DATEDIF(I1926,'ObjProd (2)'!$C$25,"ym") &amp; " mois ", "") &amp;
   IF(INT(('ObjProd (2)'!$C$25-EDATE(I1926,DATEDIF(I1926,'ObjProd (2)'!$C$25,"y")*12+DATEDIF(I1926,'ObjProd (2)'!$C$25,"ym")))/7)&gt;0,
      INT(('ObjProd (2)'!$C$25-EDATE(I1926,DATEDIF(I1926,'ObjProd (2)'!$C$25,"y")*12+DATEDIF(I1926,'ObjProd (2)'!$C$25,"ym")))/7) &amp; " sem.",
      "")
)
)</f>
        <v/>
      </c>
      <c r="L1926" s="11" t="str">
        <f t="shared" si="318"/>
        <v/>
      </c>
      <c r="M1926" s="9" t="str">
        <f t="shared" si="314"/>
        <v/>
      </c>
      <c r="N1926" s="9" t="str" cm="1">
        <f t="array" aca="1" ref="N1926" ca="1">LEFT(L1926, IF(ISNUMBER(SUBSTITUTE(_xludf.MID(L1926, 2, 1), ".", ",")), 1, 2))</f>
        <v/>
      </c>
      <c r="O1926" s="19" t="str">
        <f t="shared" ca="1" si="311"/>
        <v/>
      </c>
      <c r="P1926" s="9" t="str">
        <f t="shared" ca="1" si="312"/>
        <v/>
      </c>
      <c r="Q1926" s="9" t="str">
        <f t="shared" ca="1" si="313"/>
        <v/>
      </c>
      <c r="R1926" s="9" t="str">
        <f t="shared" si="315"/>
        <v/>
      </c>
      <c r="S1926" t="str" cm="1">
        <f t="array" ref="S1926">IF(ISBLANK(C1926),"",IFERROR(INDEX(ListeSeries!$A$2:$A$1045, MATCH(1, (DatasScan!G1926=ListeSeries!$B$2:$B$1045) * (DatasScan!H1926&gt;=ListeSeries!$D$2:$D$1045) * (DatasScan!H1926&lt;=ListeSeries!$E$2:$E$1045), 0)), "no match"))</f>
        <v/>
      </c>
      <c r="T1926" s="7" t="str" cm="1">
        <f t="array" ref="T1926">IF(ISBLANK(C1926),"",IFERROR(INDEX(ListeSeries!$C$2:$C$1045, MATCH(1, (DatasScan!G1926=ListeSeries!$B$2:$B$1045) * (DatasScan!H1926&gt;=ListeSeries!$D$2:$D$1045) * (DatasScan!H1926&lt;=ListeSeries!$E$2:$E$1045), 0)), "no match"))</f>
        <v/>
      </c>
      <c r="U1926" s="11" t="str" cm="1">
        <f t="array" ref="U1926">IF(ISBLANK(C1926),"",IFERROR(INDEX(ListeSeries!$F$2:$F$1045, MATCH(1, (DatasScan!G1926=ListeSeries!$B$2:$B$1045) * (DatasScan!H1926&gt;=ListeSeries!$D$2:$D$1045) * (DatasScan!H1926&lt;=ListeSeries!$E$2:$E$1045), 0)), "no match"))</f>
        <v/>
      </c>
    </row>
    <row r="1927" spans="1:21" x14ac:dyDescent="0.25">
      <c r="A1927" s="6" t="str">
        <f t="shared" si="316"/>
        <v/>
      </c>
      <c r="B1927" s="272"/>
      <c r="F1927" s="7" t="str">
        <f t="shared" si="310"/>
        <v/>
      </c>
      <c r="G1927" s="21" t="str">
        <f>IF(ISBLANK(C1927),"",_xlfn.XLOOKUP(_xlfn.XLOOKUP(VALUE(LEFT(C1927,4)),Souches!$B$2:$B$15000,Souches!$E$2:$E$15000),Varietes!$B$2:$B$500,Varietes!$C$2:$C$500))</f>
        <v/>
      </c>
      <c r="H1927" s="19" t="str">
        <f>IF(ISBLANK(C1927),"",_xlfn.XLOOKUP(VALUE(LEFT(C1927,4)),Souches!$B$2:$B$15000,Souches!$D$2:$D$15000))</f>
        <v/>
      </c>
      <c r="I1927" s="10" t="str">
        <f t="shared" si="317"/>
        <v/>
      </c>
      <c r="J1927" s="19" t="str">
        <f>IF(I1927="","",INT(('ObjProd (2)'!$C$25-I1927)/7 * (ABS('ObjProd (2)'!$C$25-I1927)&gt;=7)))</f>
        <v/>
      </c>
      <c r="K1927" s="10" t="str">
        <f>IF(I1927="","",
IF(AND(DATEDIF(I1927,'ObjProd (2)'!$C$25,"y")=0,DATEDIF(I1927,'ObjProd (2)'!$C$25,"ym")=0,
   INT(('ObjProd (2)'!$C$25-EDATE(I1927,DATEDIF(I1927,'ObjProd (2)'!$C$25,"y")*12+DATEDIF(I1927,'ObjProd (2)'!$C$25,"ym")))/7)=0),
   "&lt; 1 sem.",
   IF(DATEDIF(I1927,'ObjProd (2)'!$C$25,"y")&gt;0,DATEDIF(I1927,'ObjProd (2)'!$C$25,"y") &amp; " " &amp; IF(DATEDIF(I1927,'ObjProd (2)'!$C$25,"y")=1,"an ","ans "),"") &amp;
   IF(DATEDIF(I1927,'ObjProd (2)'!$C$25,"ym")&gt;0,DATEDIF(I1927,'ObjProd (2)'!$C$25,"ym") &amp; " mois ", "") &amp;
   IF(INT(('ObjProd (2)'!$C$25-EDATE(I1927,DATEDIF(I1927,'ObjProd (2)'!$C$25,"y")*12+DATEDIF(I1927,'ObjProd (2)'!$C$25,"ym")))/7)&gt;0,
      INT(('ObjProd (2)'!$C$25-EDATE(I1927,DATEDIF(I1927,'ObjProd (2)'!$C$25,"y")*12+DATEDIF(I1927,'ObjProd (2)'!$C$25,"ym")))/7) &amp; " sem.",
      "")
)
)</f>
        <v/>
      </c>
      <c r="L1927" s="11" t="str">
        <f t="shared" si="318"/>
        <v/>
      </c>
      <c r="M1927" s="9" t="str">
        <f t="shared" si="314"/>
        <v/>
      </c>
      <c r="N1927" s="9" t="str" cm="1">
        <f t="array" aca="1" ref="N1927" ca="1">LEFT(L1927, IF(ISNUMBER(SUBSTITUTE(_xludf.MID(L1927, 2, 1), ".", ",")), 1, 2))</f>
        <v/>
      </c>
      <c r="O1927" s="19" t="str">
        <f t="shared" ca="1" si="311"/>
        <v/>
      </c>
      <c r="P1927" s="9" t="str">
        <f t="shared" ca="1" si="312"/>
        <v/>
      </c>
      <c r="Q1927" s="9" t="str">
        <f t="shared" ca="1" si="313"/>
        <v/>
      </c>
      <c r="R1927" s="9" t="str">
        <f t="shared" si="315"/>
        <v/>
      </c>
      <c r="S1927" t="str" cm="1">
        <f t="array" ref="S1927">IF(ISBLANK(C1927),"",IFERROR(INDEX(ListeSeries!$A$2:$A$1045, MATCH(1, (DatasScan!G1927=ListeSeries!$B$2:$B$1045) * (DatasScan!H1927&gt;=ListeSeries!$D$2:$D$1045) * (DatasScan!H1927&lt;=ListeSeries!$E$2:$E$1045), 0)), "no match"))</f>
        <v/>
      </c>
      <c r="T1927" s="7" t="str" cm="1">
        <f t="array" ref="T1927">IF(ISBLANK(C1927),"",IFERROR(INDEX(ListeSeries!$C$2:$C$1045, MATCH(1, (DatasScan!G1927=ListeSeries!$B$2:$B$1045) * (DatasScan!H1927&gt;=ListeSeries!$D$2:$D$1045) * (DatasScan!H1927&lt;=ListeSeries!$E$2:$E$1045), 0)), "no match"))</f>
        <v/>
      </c>
      <c r="U1927" s="11" t="str" cm="1">
        <f t="array" ref="U1927">IF(ISBLANK(C1927),"",IFERROR(INDEX(ListeSeries!$F$2:$F$1045, MATCH(1, (DatasScan!G1927=ListeSeries!$B$2:$B$1045) * (DatasScan!H1927&gt;=ListeSeries!$D$2:$D$1045) * (DatasScan!H1927&lt;=ListeSeries!$E$2:$E$1045), 0)), "no match"))</f>
        <v/>
      </c>
    </row>
    <row r="1928" spans="1:21" x14ac:dyDescent="0.25">
      <c r="A1928" s="6" t="str">
        <f t="shared" si="316"/>
        <v/>
      </c>
      <c r="B1928" s="272"/>
      <c r="F1928" s="7" t="str">
        <f t="shared" si="310"/>
        <v/>
      </c>
      <c r="G1928" s="21" t="str">
        <f>IF(ISBLANK(C1928),"",_xlfn.XLOOKUP(_xlfn.XLOOKUP(VALUE(LEFT(C1928,4)),Souches!$B$2:$B$15000,Souches!$E$2:$E$15000),Varietes!$B$2:$B$500,Varietes!$C$2:$C$500))</f>
        <v/>
      </c>
      <c r="H1928" s="19" t="str">
        <f>IF(ISBLANK(C1928),"",_xlfn.XLOOKUP(VALUE(LEFT(C1928,4)),Souches!$B$2:$B$15000,Souches!$D$2:$D$15000))</f>
        <v/>
      </c>
      <c r="I1928" s="10" t="str">
        <f t="shared" si="317"/>
        <v/>
      </c>
      <c r="J1928" s="19" t="str">
        <f>IF(I1928="","",INT(('ObjProd (2)'!$C$25-I1928)/7 * (ABS('ObjProd (2)'!$C$25-I1928)&gt;=7)))</f>
        <v/>
      </c>
      <c r="K1928" s="10" t="str">
        <f>IF(I1928="","",
IF(AND(DATEDIF(I1928,'ObjProd (2)'!$C$25,"y")=0,DATEDIF(I1928,'ObjProd (2)'!$C$25,"ym")=0,
   INT(('ObjProd (2)'!$C$25-EDATE(I1928,DATEDIF(I1928,'ObjProd (2)'!$C$25,"y")*12+DATEDIF(I1928,'ObjProd (2)'!$C$25,"ym")))/7)=0),
   "&lt; 1 sem.",
   IF(DATEDIF(I1928,'ObjProd (2)'!$C$25,"y")&gt;0,DATEDIF(I1928,'ObjProd (2)'!$C$25,"y") &amp; " " &amp; IF(DATEDIF(I1928,'ObjProd (2)'!$C$25,"y")=1,"an ","ans "),"") &amp;
   IF(DATEDIF(I1928,'ObjProd (2)'!$C$25,"ym")&gt;0,DATEDIF(I1928,'ObjProd (2)'!$C$25,"ym") &amp; " mois ", "") &amp;
   IF(INT(('ObjProd (2)'!$C$25-EDATE(I1928,DATEDIF(I1928,'ObjProd (2)'!$C$25,"y")*12+DATEDIF(I1928,'ObjProd (2)'!$C$25,"ym")))/7)&gt;0,
      INT(('ObjProd (2)'!$C$25-EDATE(I1928,DATEDIF(I1928,'ObjProd (2)'!$C$25,"y")*12+DATEDIF(I1928,'ObjProd (2)'!$C$25,"ym")))/7) &amp; " sem.",
      "")
)
)</f>
        <v/>
      </c>
      <c r="L1928" s="11" t="str">
        <f t="shared" si="318"/>
        <v/>
      </c>
      <c r="M1928" s="9" t="str">
        <f t="shared" si="314"/>
        <v/>
      </c>
      <c r="N1928" s="9" t="str" cm="1">
        <f t="array" aca="1" ref="N1928" ca="1">LEFT(L1928, IF(ISNUMBER(SUBSTITUTE(_xludf.MID(L1928, 2, 1), ".", ",")), 1, 2))</f>
        <v/>
      </c>
      <c r="O1928" s="19" t="str">
        <f t="shared" ca="1" si="311"/>
        <v/>
      </c>
      <c r="P1928" s="9" t="str">
        <f t="shared" ca="1" si="312"/>
        <v/>
      </c>
      <c r="Q1928" s="9" t="str">
        <f t="shared" ca="1" si="313"/>
        <v/>
      </c>
      <c r="R1928" s="9" t="str">
        <f t="shared" si="315"/>
        <v/>
      </c>
      <c r="S1928" t="str" cm="1">
        <f t="array" ref="S1928">IF(ISBLANK(C1928),"",IFERROR(INDEX(ListeSeries!$A$2:$A$1045, MATCH(1, (DatasScan!G1928=ListeSeries!$B$2:$B$1045) * (DatasScan!H1928&gt;=ListeSeries!$D$2:$D$1045) * (DatasScan!H1928&lt;=ListeSeries!$E$2:$E$1045), 0)), "no match"))</f>
        <v/>
      </c>
      <c r="T1928" s="7" t="str" cm="1">
        <f t="array" ref="T1928">IF(ISBLANK(C1928),"",IFERROR(INDEX(ListeSeries!$C$2:$C$1045, MATCH(1, (DatasScan!G1928=ListeSeries!$B$2:$B$1045) * (DatasScan!H1928&gt;=ListeSeries!$D$2:$D$1045) * (DatasScan!H1928&lt;=ListeSeries!$E$2:$E$1045), 0)), "no match"))</f>
        <v/>
      </c>
      <c r="U1928" s="11" t="str" cm="1">
        <f t="array" ref="U1928">IF(ISBLANK(C1928),"",IFERROR(INDEX(ListeSeries!$F$2:$F$1045, MATCH(1, (DatasScan!G1928=ListeSeries!$B$2:$B$1045) * (DatasScan!H1928&gt;=ListeSeries!$D$2:$D$1045) * (DatasScan!H1928&lt;=ListeSeries!$E$2:$E$1045), 0)), "no match"))</f>
        <v/>
      </c>
    </row>
    <row r="1929" spans="1:21" x14ac:dyDescent="0.25">
      <c r="A1929" s="6" t="str">
        <f t="shared" si="316"/>
        <v/>
      </c>
      <c r="B1929" s="272"/>
      <c r="F1929" s="7" t="str">
        <f t="shared" si="310"/>
        <v/>
      </c>
      <c r="G1929" s="21" t="str">
        <f>IF(ISBLANK(C1929),"",_xlfn.XLOOKUP(_xlfn.XLOOKUP(VALUE(LEFT(C1929,4)),Souches!$B$2:$B$15000,Souches!$E$2:$E$15000),Varietes!$B$2:$B$500,Varietes!$C$2:$C$500))</f>
        <v/>
      </c>
      <c r="H1929" s="19" t="str">
        <f>IF(ISBLANK(C1929),"",_xlfn.XLOOKUP(VALUE(LEFT(C1929,4)),Souches!$B$2:$B$15000,Souches!$D$2:$D$15000))</f>
        <v/>
      </c>
      <c r="I1929" s="10" t="str">
        <f t="shared" si="317"/>
        <v/>
      </c>
      <c r="J1929" s="19" t="str">
        <f>IF(I1929="","",INT(('ObjProd (2)'!$C$25-I1929)/7 * (ABS('ObjProd (2)'!$C$25-I1929)&gt;=7)))</f>
        <v/>
      </c>
      <c r="K1929" s="10" t="str">
        <f>IF(I1929="","",
IF(AND(DATEDIF(I1929,'ObjProd (2)'!$C$25,"y")=0,DATEDIF(I1929,'ObjProd (2)'!$C$25,"ym")=0,
   INT(('ObjProd (2)'!$C$25-EDATE(I1929,DATEDIF(I1929,'ObjProd (2)'!$C$25,"y")*12+DATEDIF(I1929,'ObjProd (2)'!$C$25,"ym")))/7)=0),
   "&lt; 1 sem.",
   IF(DATEDIF(I1929,'ObjProd (2)'!$C$25,"y")&gt;0,DATEDIF(I1929,'ObjProd (2)'!$C$25,"y") &amp; " " &amp; IF(DATEDIF(I1929,'ObjProd (2)'!$C$25,"y")=1,"an ","ans "),"") &amp;
   IF(DATEDIF(I1929,'ObjProd (2)'!$C$25,"ym")&gt;0,DATEDIF(I1929,'ObjProd (2)'!$C$25,"ym") &amp; " mois ", "") &amp;
   IF(INT(('ObjProd (2)'!$C$25-EDATE(I1929,DATEDIF(I1929,'ObjProd (2)'!$C$25,"y")*12+DATEDIF(I1929,'ObjProd (2)'!$C$25,"ym")))/7)&gt;0,
      INT(('ObjProd (2)'!$C$25-EDATE(I1929,DATEDIF(I1929,'ObjProd (2)'!$C$25,"y")*12+DATEDIF(I1929,'ObjProd (2)'!$C$25,"ym")))/7) &amp; " sem.",
      "")
)
)</f>
        <v/>
      </c>
      <c r="L1929" s="11" t="str">
        <f t="shared" si="318"/>
        <v/>
      </c>
      <c r="M1929" s="9" t="str">
        <f t="shared" si="314"/>
        <v/>
      </c>
      <c r="N1929" s="9" t="str" cm="1">
        <f t="array" aca="1" ref="N1929" ca="1">LEFT(L1929, IF(ISNUMBER(SUBSTITUTE(_xludf.MID(L1929, 2, 1), ".", ",")), 1, 2))</f>
        <v/>
      </c>
      <c r="O1929" s="19" t="str">
        <f t="shared" ca="1" si="311"/>
        <v/>
      </c>
      <c r="P1929" s="9" t="str">
        <f t="shared" ca="1" si="312"/>
        <v/>
      </c>
      <c r="Q1929" s="9" t="str">
        <f t="shared" ca="1" si="313"/>
        <v/>
      </c>
      <c r="R1929" s="9" t="str">
        <f t="shared" si="315"/>
        <v/>
      </c>
      <c r="S1929" t="str" cm="1">
        <f t="array" ref="S1929">IF(ISBLANK(C1929),"",IFERROR(INDEX(ListeSeries!$A$2:$A$1045, MATCH(1, (DatasScan!G1929=ListeSeries!$B$2:$B$1045) * (DatasScan!H1929&gt;=ListeSeries!$D$2:$D$1045) * (DatasScan!H1929&lt;=ListeSeries!$E$2:$E$1045), 0)), "no match"))</f>
        <v/>
      </c>
      <c r="T1929" s="7" t="str" cm="1">
        <f t="array" ref="T1929">IF(ISBLANK(C1929),"",IFERROR(INDEX(ListeSeries!$C$2:$C$1045, MATCH(1, (DatasScan!G1929=ListeSeries!$B$2:$B$1045) * (DatasScan!H1929&gt;=ListeSeries!$D$2:$D$1045) * (DatasScan!H1929&lt;=ListeSeries!$E$2:$E$1045), 0)), "no match"))</f>
        <v/>
      </c>
      <c r="U1929" s="11" t="str" cm="1">
        <f t="array" ref="U1929">IF(ISBLANK(C1929),"",IFERROR(INDEX(ListeSeries!$F$2:$F$1045, MATCH(1, (DatasScan!G1929=ListeSeries!$B$2:$B$1045) * (DatasScan!H1929&gt;=ListeSeries!$D$2:$D$1045) * (DatasScan!H1929&lt;=ListeSeries!$E$2:$E$1045), 0)), "no match"))</f>
        <v/>
      </c>
    </row>
    <row r="1930" spans="1:21" x14ac:dyDescent="0.25">
      <c r="A1930" s="6" t="str">
        <f t="shared" si="316"/>
        <v/>
      </c>
      <c r="B1930" s="272"/>
      <c r="F1930" s="7" t="str">
        <f t="shared" si="310"/>
        <v/>
      </c>
      <c r="G1930" s="21" t="str">
        <f>IF(ISBLANK(C1930),"",_xlfn.XLOOKUP(_xlfn.XLOOKUP(VALUE(LEFT(C1930,4)),Souches!$B$2:$B$15000,Souches!$E$2:$E$15000),Varietes!$B$2:$B$500,Varietes!$C$2:$C$500))</f>
        <v/>
      </c>
      <c r="H1930" s="19" t="str">
        <f>IF(ISBLANK(C1930),"",_xlfn.XLOOKUP(VALUE(LEFT(C1930,4)),Souches!$B$2:$B$15000,Souches!$D$2:$D$15000))</f>
        <v/>
      </c>
      <c r="I1930" s="10" t="str">
        <f t="shared" si="317"/>
        <v/>
      </c>
      <c r="J1930" s="19" t="str">
        <f>IF(I1930="","",INT(('ObjProd (2)'!$C$25-I1930)/7 * (ABS('ObjProd (2)'!$C$25-I1930)&gt;=7)))</f>
        <v/>
      </c>
      <c r="K1930" s="10" t="str">
        <f>IF(I1930="","",
IF(AND(DATEDIF(I1930,'ObjProd (2)'!$C$25,"y")=0,DATEDIF(I1930,'ObjProd (2)'!$C$25,"ym")=0,
   INT(('ObjProd (2)'!$C$25-EDATE(I1930,DATEDIF(I1930,'ObjProd (2)'!$C$25,"y")*12+DATEDIF(I1930,'ObjProd (2)'!$C$25,"ym")))/7)=0),
   "&lt; 1 sem.",
   IF(DATEDIF(I1930,'ObjProd (2)'!$C$25,"y")&gt;0,DATEDIF(I1930,'ObjProd (2)'!$C$25,"y") &amp; " " &amp; IF(DATEDIF(I1930,'ObjProd (2)'!$C$25,"y")=1,"an ","ans "),"") &amp;
   IF(DATEDIF(I1930,'ObjProd (2)'!$C$25,"ym")&gt;0,DATEDIF(I1930,'ObjProd (2)'!$C$25,"ym") &amp; " mois ", "") &amp;
   IF(INT(('ObjProd (2)'!$C$25-EDATE(I1930,DATEDIF(I1930,'ObjProd (2)'!$C$25,"y")*12+DATEDIF(I1930,'ObjProd (2)'!$C$25,"ym")))/7)&gt;0,
      INT(('ObjProd (2)'!$C$25-EDATE(I1930,DATEDIF(I1930,'ObjProd (2)'!$C$25,"y")*12+DATEDIF(I1930,'ObjProd (2)'!$C$25,"ym")))/7) &amp; " sem.",
      "")
)
)</f>
        <v/>
      </c>
      <c r="L1930" s="11" t="str">
        <f t="shared" si="318"/>
        <v/>
      </c>
      <c r="M1930" s="9" t="str">
        <f t="shared" si="314"/>
        <v/>
      </c>
      <c r="N1930" s="9" t="str" cm="1">
        <f t="array" aca="1" ref="N1930" ca="1">LEFT(L1930, IF(ISNUMBER(SUBSTITUTE(_xludf.MID(L1930, 2, 1), ".", ",")), 1, 2))</f>
        <v/>
      </c>
      <c r="O1930" s="19" t="str">
        <f t="shared" ca="1" si="311"/>
        <v/>
      </c>
      <c r="P1930" s="9" t="str">
        <f t="shared" ca="1" si="312"/>
        <v/>
      </c>
      <c r="Q1930" s="9" t="str">
        <f t="shared" ca="1" si="313"/>
        <v/>
      </c>
      <c r="R1930" s="9" t="str">
        <f t="shared" si="315"/>
        <v/>
      </c>
      <c r="S1930" t="str" cm="1">
        <f t="array" ref="S1930">IF(ISBLANK(C1930),"",IFERROR(INDEX(ListeSeries!$A$2:$A$1045, MATCH(1, (DatasScan!G1930=ListeSeries!$B$2:$B$1045) * (DatasScan!H1930&gt;=ListeSeries!$D$2:$D$1045) * (DatasScan!H1930&lt;=ListeSeries!$E$2:$E$1045), 0)), "no match"))</f>
        <v/>
      </c>
      <c r="T1930" s="7" t="str" cm="1">
        <f t="array" ref="T1930">IF(ISBLANK(C1930),"",IFERROR(INDEX(ListeSeries!$C$2:$C$1045, MATCH(1, (DatasScan!G1930=ListeSeries!$B$2:$B$1045) * (DatasScan!H1930&gt;=ListeSeries!$D$2:$D$1045) * (DatasScan!H1930&lt;=ListeSeries!$E$2:$E$1045), 0)), "no match"))</f>
        <v/>
      </c>
      <c r="U1930" s="11" t="str" cm="1">
        <f t="array" ref="U1930">IF(ISBLANK(C1930),"",IFERROR(INDEX(ListeSeries!$F$2:$F$1045, MATCH(1, (DatasScan!G1930=ListeSeries!$B$2:$B$1045) * (DatasScan!H1930&gt;=ListeSeries!$D$2:$D$1045) * (DatasScan!H1930&lt;=ListeSeries!$E$2:$E$1045), 0)), "no match"))</f>
        <v/>
      </c>
    </row>
    <row r="1931" spans="1:21" x14ac:dyDescent="0.25">
      <c r="A1931" s="6" t="str">
        <f t="shared" si="316"/>
        <v/>
      </c>
      <c r="B1931" s="272"/>
      <c r="F1931" s="7" t="str">
        <f t="shared" si="310"/>
        <v/>
      </c>
      <c r="G1931" s="21" t="str">
        <f>IF(ISBLANK(C1931),"",_xlfn.XLOOKUP(_xlfn.XLOOKUP(VALUE(LEFT(C1931,4)),Souches!$B$2:$B$15000,Souches!$E$2:$E$15000),Varietes!$B$2:$B$500,Varietes!$C$2:$C$500))</f>
        <v/>
      </c>
      <c r="H1931" s="19" t="str">
        <f>IF(ISBLANK(C1931),"",_xlfn.XLOOKUP(VALUE(LEFT(C1931,4)),Souches!$B$2:$B$15000,Souches!$D$2:$D$15000))</f>
        <v/>
      </c>
      <c r="I1931" s="10" t="str">
        <f t="shared" si="317"/>
        <v/>
      </c>
      <c r="J1931" s="19" t="str">
        <f>IF(I1931="","",INT(('ObjProd (2)'!$C$25-I1931)/7 * (ABS('ObjProd (2)'!$C$25-I1931)&gt;=7)))</f>
        <v/>
      </c>
      <c r="K1931" s="10" t="str">
        <f>IF(I1931="","",
IF(AND(DATEDIF(I1931,'ObjProd (2)'!$C$25,"y")=0,DATEDIF(I1931,'ObjProd (2)'!$C$25,"ym")=0,
   INT(('ObjProd (2)'!$C$25-EDATE(I1931,DATEDIF(I1931,'ObjProd (2)'!$C$25,"y")*12+DATEDIF(I1931,'ObjProd (2)'!$C$25,"ym")))/7)=0),
   "&lt; 1 sem.",
   IF(DATEDIF(I1931,'ObjProd (2)'!$C$25,"y")&gt;0,DATEDIF(I1931,'ObjProd (2)'!$C$25,"y") &amp; " " &amp; IF(DATEDIF(I1931,'ObjProd (2)'!$C$25,"y")=1,"an ","ans "),"") &amp;
   IF(DATEDIF(I1931,'ObjProd (2)'!$C$25,"ym")&gt;0,DATEDIF(I1931,'ObjProd (2)'!$C$25,"ym") &amp; " mois ", "") &amp;
   IF(INT(('ObjProd (2)'!$C$25-EDATE(I1931,DATEDIF(I1931,'ObjProd (2)'!$C$25,"y")*12+DATEDIF(I1931,'ObjProd (2)'!$C$25,"ym")))/7)&gt;0,
      INT(('ObjProd (2)'!$C$25-EDATE(I1931,DATEDIF(I1931,'ObjProd (2)'!$C$25,"y")*12+DATEDIF(I1931,'ObjProd (2)'!$C$25,"ym")))/7) &amp; " sem.",
      "")
)
)</f>
        <v/>
      </c>
      <c r="L1931" s="11" t="str">
        <f t="shared" si="318"/>
        <v/>
      </c>
      <c r="M1931" s="9" t="str">
        <f t="shared" si="314"/>
        <v/>
      </c>
      <c r="N1931" s="9" t="str" cm="1">
        <f t="array" aca="1" ref="N1931" ca="1">LEFT(L1931, IF(ISNUMBER(SUBSTITUTE(_xludf.MID(L1931, 2, 1), ".", ",")), 1, 2))</f>
        <v/>
      </c>
      <c r="O1931" s="19" t="str">
        <f t="shared" ca="1" si="311"/>
        <v/>
      </c>
      <c r="P1931" s="9" t="str">
        <f t="shared" ca="1" si="312"/>
        <v/>
      </c>
      <c r="Q1931" s="9" t="str">
        <f t="shared" ca="1" si="313"/>
        <v/>
      </c>
      <c r="R1931" s="9" t="str">
        <f t="shared" si="315"/>
        <v/>
      </c>
      <c r="S1931" t="str" cm="1">
        <f t="array" ref="S1931">IF(ISBLANK(C1931),"",IFERROR(INDEX(ListeSeries!$A$2:$A$1045, MATCH(1, (DatasScan!G1931=ListeSeries!$B$2:$B$1045) * (DatasScan!H1931&gt;=ListeSeries!$D$2:$D$1045) * (DatasScan!H1931&lt;=ListeSeries!$E$2:$E$1045), 0)), "no match"))</f>
        <v/>
      </c>
      <c r="T1931" s="7" t="str" cm="1">
        <f t="array" ref="T1931">IF(ISBLANK(C1931),"",IFERROR(INDEX(ListeSeries!$C$2:$C$1045, MATCH(1, (DatasScan!G1931=ListeSeries!$B$2:$B$1045) * (DatasScan!H1931&gt;=ListeSeries!$D$2:$D$1045) * (DatasScan!H1931&lt;=ListeSeries!$E$2:$E$1045), 0)), "no match"))</f>
        <v/>
      </c>
      <c r="U1931" s="11" t="str" cm="1">
        <f t="array" ref="U1931">IF(ISBLANK(C1931),"",IFERROR(INDEX(ListeSeries!$F$2:$F$1045, MATCH(1, (DatasScan!G1931=ListeSeries!$B$2:$B$1045) * (DatasScan!H1931&gt;=ListeSeries!$D$2:$D$1045) * (DatasScan!H1931&lt;=ListeSeries!$E$2:$E$1045), 0)), "no match"))</f>
        <v/>
      </c>
    </row>
    <row r="1932" spans="1:21" x14ac:dyDescent="0.25">
      <c r="A1932" s="6" t="str">
        <f t="shared" si="316"/>
        <v/>
      </c>
      <c r="B1932" s="272"/>
      <c r="F1932" s="7" t="str">
        <f t="shared" ref="F1932:F1995" si="319">IF(ISBLANK(C1932),"",LEFT(C1932,15))</f>
        <v/>
      </c>
      <c r="G1932" s="21" t="str">
        <f>IF(ISBLANK(C1932),"",_xlfn.XLOOKUP(_xlfn.XLOOKUP(VALUE(LEFT(C1932,4)),Souches!$B$2:$B$15000,Souches!$E$2:$E$15000),Varietes!$B$2:$B$500,Varietes!$C$2:$C$500))</f>
        <v/>
      </c>
      <c r="H1932" s="19" t="str">
        <f>IF(ISBLANK(C1932),"",_xlfn.XLOOKUP(VALUE(LEFT(C1932,4)),Souches!$B$2:$B$15000,Souches!$D$2:$D$15000))</f>
        <v/>
      </c>
      <c r="I1932" s="10" t="str">
        <f t="shared" si="317"/>
        <v/>
      </c>
      <c r="J1932" s="19" t="str">
        <f>IF(I1932="","",INT(('ObjProd (2)'!$C$25-I1932)/7 * (ABS('ObjProd (2)'!$C$25-I1932)&gt;=7)))</f>
        <v/>
      </c>
      <c r="K1932" s="10" t="str">
        <f>IF(I1932="","",
IF(AND(DATEDIF(I1932,'ObjProd (2)'!$C$25,"y")=0,DATEDIF(I1932,'ObjProd (2)'!$C$25,"ym")=0,
   INT(('ObjProd (2)'!$C$25-EDATE(I1932,DATEDIF(I1932,'ObjProd (2)'!$C$25,"y")*12+DATEDIF(I1932,'ObjProd (2)'!$C$25,"ym")))/7)=0),
   "&lt; 1 sem.",
   IF(DATEDIF(I1932,'ObjProd (2)'!$C$25,"y")&gt;0,DATEDIF(I1932,'ObjProd (2)'!$C$25,"y") &amp; " " &amp; IF(DATEDIF(I1932,'ObjProd (2)'!$C$25,"y")=1,"an ","ans "),"") &amp;
   IF(DATEDIF(I1932,'ObjProd (2)'!$C$25,"ym")&gt;0,DATEDIF(I1932,'ObjProd (2)'!$C$25,"ym") &amp; " mois ", "") &amp;
   IF(INT(('ObjProd (2)'!$C$25-EDATE(I1932,DATEDIF(I1932,'ObjProd (2)'!$C$25,"y")*12+DATEDIF(I1932,'ObjProd (2)'!$C$25,"ym")))/7)&gt;0,
      INT(('ObjProd (2)'!$C$25-EDATE(I1932,DATEDIF(I1932,'ObjProd (2)'!$C$25,"y")*12+DATEDIF(I1932,'ObjProd (2)'!$C$25,"ym")))/7) &amp; " sem.",
      "")
)
)</f>
        <v/>
      </c>
      <c r="L1932" s="11" t="str">
        <f t="shared" si="318"/>
        <v/>
      </c>
      <c r="M1932" s="9" t="str">
        <f t="shared" si="314"/>
        <v/>
      </c>
      <c r="N1932" s="9" t="str" cm="1">
        <f t="array" aca="1" ref="N1932" ca="1">LEFT(L1932, IF(ISNUMBER(SUBSTITUTE(_xludf.MID(L1932, 2, 1), ".", ",")), 1, 2))</f>
        <v/>
      </c>
      <c r="O1932" s="19" t="str">
        <f t="shared" ref="O1932:O1995" ca="1" si="320">IF(N1932="", "", _xlfn.NUMBERVALUE(RIGHT(L1932, LEN(L1932)-LEN(N1932))))</f>
        <v/>
      </c>
      <c r="P1932" s="9" t="str">
        <f t="shared" ref="P1932:P1995" ca="1" si="321">IF(N1932="", "",
    IF(N1932="E+", "X",
        IF(OR(LEFT(N1932, 1)="E", N1932="XR", N1932="CS"), "E",
            IF(AND(LEFT(N1932, 1)="R", LEFT(N1932, 2)&lt;&gt;"RG"), "R",
                IF(OR(N1932="MG", N1932="G+"), "BoxE",
                    IF(LEFT(N1932, 1)="i", "i", "X")
                )
            )
        )
    )
)</f>
        <v/>
      </c>
      <c r="Q1932" s="9" t="str">
        <f t="shared" ref="Q1932:Q1995" ca="1" si="322">IF(P1932&lt;&gt;"", IF(P1932="X", IF(AND(O1932&gt;=1, O1932&lt;=12), O1932, IF(O1932&gt;12, "13+", "erreur")), IF(P1932="E", IF(AND(O1932&gt;=1, O1932&lt;=6), O1932, IF(O1932&gt;6, "7+", "erreur")), IF(P1932="R", 0, IF(P1932="I", IF(O1932&lt;=2, "nit° 1-2", IF(O1932&lt;=5, "° 3-4-5", IF(O1932&lt;=8, " préX° 6-7-8", "erreur"))), IF(P1932="BoxE", O1932, ""))))), "")</f>
        <v/>
      </c>
      <c r="R1932" s="9" t="str">
        <f t="shared" si="315"/>
        <v/>
      </c>
      <c r="S1932" t="str" cm="1">
        <f t="array" ref="S1932">IF(ISBLANK(C1932),"",IFERROR(INDEX(ListeSeries!$A$2:$A$1045, MATCH(1, (DatasScan!G1932=ListeSeries!$B$2:$B$1045) * (DatasScan!H1932&gt;=ListeSeries!$D$2:$D$1045) * (DatasScan!H1932&lt;=ListeSeries!$E$2:$E$1045), 0)), "no match"))</f>
        <v/>
      </c>
      <c r="T1932" s="7" t="str" cm="1">
        <f t="array" ref="T1932">IF(ISBLANK(C1932),"",IFERROR(INDEX(ListeSeries!$C$2:$C$1045, MATCH(1, (DatasScan!G1932=ListeSeries!$B$2:$B$1045) * (DatasScan!H1932&gt;=ListeSeries!$D$2:$D$1045) * (DatasScan!H1932&lt;=ListeSeries!$E$2:$E$1045), 0)), "no match"))</f>
        <v/>
      </c>
      <c r="U1932" s="11" t="str" cm="1">
        <f t="array" ref="U1932">IF(ISBLANK(C1932),"",IFERROR(INDEX(ListeSeries!$F$2:$F$1045, MATCH(1, (DatasScan!G1932=ListeSeries!$B$2:$B$1045) * (DatasScan!H1932&gt;=ListeSeries!$D$2:$D$1045) * (DatasScan!H1932&lt;=ListeSeries!$E$2:$E$1045), 0)), "no match"))</f>
        <v/>
      </c>
    </row>
    <row r="1933" spans="1:21" x14ac:dyDescent="0.25">
      <c r="A1933" s="6" t="str">
        <f t="shared" si="316"/>
        <v/>
      </c>
      <c r="B1933" s="272"/>
      <c r="F1933" s="7" t="str">
        <f t="shared" si="319"/>
        <v/>
      </c>
      <c r="G1933" s="21" t="str">
        <f>IF(ISBLANK(C1933),"",_xlfn.XLOOKUP(_xlfn.XLOOKUP(VALUE(LEFT(C1933,4)),Souches!$B$2:$B$15000,Souches!$E$2:$E$15000),Varietes!$B$2:$B$500,Varietes!$C$2:$C$500))</f>
        <v/>
      </c>
      <c r="H1933" s="19" t="str">
        <f>IF(ISBLANK(C1933),"",_xlfn.XLOOKUP(VALUE(LEFT(C1933,4)),Souches!$B$2:$B$15000,Souches!$D$2:$D$15000))</f>
        <v/>
      </c>
      <c r="I1933" s="10" t="str">
        <f t="shared" si="317"/>
        <v/>
      </c>
      <c r="J1933" s="19" t="str">
        <f>IF(I1933="","",INT(('ObjProd (2)'!$C$25-I1933)/7 * (ABS('ObjProd (2)'!$C$25-I1933)&gt;=7)))</f>
        <v/>
      </c>
      <c r="K1933" s="10" t="str">
        <f>IF(I1933="","",
IF(AND(DATEDIF(I1933,'ObjProd (2)'!$C$25,"y")=0,DATEDIF(I1933,'ObjProd (2)'!$C$25,"ym")=0,
   INT(('ObjProd (2)'!$C$25-EDATE(I1933,DATEDIF(I1933,'ObjProd (2)'!$C$25,"y")*12+DATEDIF(I1933,'ObjProd (2)'!$C$25,"ym")))/7)=0),
   "&lt; 1 sem.",
   IF(DATEDIF(I1933,'ObjProd (2)'!$C$25,"y")&gt;0,DATEDIF(I1933,'ObjProd (2)'!$C$25,"y") &amp; " " &amp; IF(DATEDIF(I1933,'ObjProd (2)'!$C$25,"y")=1,"an ","ans "),"") &amp;
   IF(DATEDIF(I1933,'ObjProd (2)'!$C$25,"ym")&gt;0,DATEDIF(I1933,'ObjProd (2)'!$C$25,"ym") &amp; " mois ", "") &amp;
   IF(INT(('ObjProd (2)'!$C$25-EDATE(I1933,DATEDIF(I1933,'ObjProd (2)'!$C$25,"y")*12+DATEDIF(I1933,'ObjProd (2)'!$C$25,"ym")))/7)&gt;0,
      INT(('ObjProd (2)'!$C$25-EDATE(I1933,DATEDIF(I1933,'ObjProd (2)'!$C$25,"y")*12+DATEDIF(I1933,'ObjProd (2)'!$C$25,"ym")))/7) &amp; " sem.",
      "")
)
)</f>
        <v/>
      </c>
      <c r="L1933" s="11" t="str">
        <f t="shared" si="318"/>
        <v/>
      </c>
      <c r="M1933" s="9" t="str">
        <f t="shared" si="314"/>
        <v/>
      </c>
      <c r="N1933" s="9" t="str" cm="1">
        <f t="array" aca="1" ref="N1933" ca="1">LEFT(L1933, IF(ISNUMBER(SUBSTITUTE(_xludf.MID(L1933, 2, 1), ".", ",")), 1, 2))</f>
        <v/>
      </c>
      <c r="O1933" s="19" t="str">
        <f t="shared" ca="1" si="320"/>
        <v/>
      </c>
      <c r="P1933" s="9" t="str">
        <f t="shared" ca="1" si="321"/>
        <v/>
      </c>
      <c r="Q1933" s="9" t="str">
        <f t="shared" ca="1" si="322"/>
        <v/>
      </c>
      <c r="R1933" s="9" t="str">
        <f t="shared" si="315"/>
        <v/>
      </c>
      <c r="S1933" t="str" cm="1">
        <f t="array" ref="S1933">IF(ISBLANK(C1933),"",IFERROR(INDEX(ListeSeries!$A$2:$A$1045, MATCH(1, (DatasScan!G1933=ListeSeries!$B$2:$B$1045) * (DatasScan!H1933&gt;=ListeSeries!$D$2:$D$1045) * (DatasScan!H1933&lt;=ListeSeries!$E$2:$E$1045), 0)), "no match"))</f>
        <v/>
      </c>
      <c r="T1933" s="7" t="str" cm="1">
        <f t="array" ref="T1933">IF(ISBLANK(C1933),"",IFERROR(INDEX(ListeSeries!$C$2:$C$1045, MATCH(1, (DatasScan!G1933=ListeSeries!$B$2:$B$1045) * (DatasScan!H1933&gt;=ListeSeries!$D$2:$D$1045) * (DatasScan!H1933&lt;=ListeSeries!$E$2:$E$1045), 0)), "no match"))</f>
        <v/>
      </c>
      <c r="U1933" s="11" t="str" cm="1">
        <f t="array" ref="U1933">IF(ISBLANK(C1933),"",IFERROR(INDEX(ListeSeries!$F$2:$F$1045, MATCH(1, (DatasScan!G1933=ListeSeries!$B$2:$B$1045) * (DatasScan!H1933&gt;=ListeSeries!$D$2:$D$1045) * (DatasScan!H1933&lt;=ListeSeries!$E$2:$E$1045), 0)), "no match"))</f>
        <v/>
      </c>
    </row>
    <row r="1934" spans="1:21" x14ac:dyDescent="0.25">
      <c r="A1934" s="6" t="str">
        <f t="shared" si="316"/>
        <v/>
      </c>
      <c r="B1934" s="272"/>
      <c r="F1934" s="7" t="str">
        <f t="shared" si="319"/>
        <v/>
      </c>
      <c r="G1934" s="21" t="str">
        <f>IF(ISBLANK(C1934),"",_xlfn.XLOOKUP(_xlfn.XLOOKUP(VALUE(LEFT(C1934,4)),Souches!$B$2:$B$15000,Souches!$E$2:$E$15000),Varietes!$B$2:$B$500,Varietes!$C$2:$C$500))</f>
        <v/>
      </c>
      <c r="H1934" s="19" t="str">
        <f>IF(ISBLANK(C1934),"",_xlfn.XLOOKUP(VALUE(LEFT(C1934,4)),Souches!$B$2:$B$15000,Souches!$D$2:$D$15000))</f>
        <v/>
      </c>
      <c r="I1934" s="10" t="str">
        <f t="shared" si="317"/>
        <v/>
      </c>
      <c r="J1934" s="19" t="str">
        <f>IF(I1934="","",INT(('ObjProd (2)'!$C$25-I1934)/7 * (ABS('ObjProd (2)'!$C$25-I1934)&gt;=7)))</f>
        <v/>
      </c>
      <c r="K1934" s="10" t="str">
        <f>IF(I1934="","",
IF(AND(DATEDIF(I1934,'ObjProd (2)'!$C$25,"y")=0,DATEDIF(I1934,'ObjProd (2)'!$C$25,"ym")=0,
   INT(('ObjProd (2)'!$C$25-EDATE(I1934,DATEDIF(I1934,'ObjProd (2)'!$C$25,"y")*12+DATEDIF(I1934,'ObjProd (2)'!$C$25,"ym")))/7)=0),
   "&lt; 1 sem.",
   IF(DATEDIF(I1934,'ObjProd (2)'!$C$25,"y")&gt;0,DATEDIF(I1934,'ObjProd (2)'!$C$25,"y") &amp; " " &amp; IF(DATEDIF(I1934,'ObjProd (2)'!$C$25,"y")=1,"an ","ans "),"") &amp;
   IF(DATEDIF(I1934,'ObjProd (2)'!$C$25,"ym")&gt;0,DATEDIF(I1934,'ObjProd (2)'!$C$25,"ym") &amp; " mois ", "") &amp;
   IF(INT(('ObjProd (2)'!$C$25-EDATE(I1934,DATEDIF(I1934,'ObjProd (2)'!$C$25,"y")*12+DATEDIF(I1934,'ObjProd (2)'!$C$25,"ym")))/7)&gt;0,
      INT(('ObjProd (2)'!$C$25-EDATE(I1934,DATEDIF(I1934,'ObjProd (2)'!$C$25,"y")*12+DATEDIF(I1934,'ObjProd (2)'!$C$25,"ym")))/7) &amp; " sem.",
      "")
)
)</f>
        <v/>
      </c>
      <c r="L1934" s="11" t="str">
        <f t="shared" si="318"/>
        <v/>
      </c>
      <c r="M1934" s="9" t="str">
        <f t="shared" si="314"/>
        <v/>
      </c>
      <c r="N1934" s="9" t="str" cm="1">
        <f t="array" aca="1" ref="N1934" ca="1">LEFT(L1934, IF(ISNUMBER(SUBSTITUTE(_xludf.MID(L1934, 2, 1), ".", ",")), 1, 2))</f>
        <v/>
      </c>
      <c r="O1934" s="19" t="str">
        <f t="shared" ca="1" si="320"/>
        <v/>
      </c>
      <c r="P1934" s="9" t="str">
        <f t="shared" ca="1" si="321"/>
        <v/>
      </c>
      <c r="Q1934" s="9" t="str">
        <f t="shared" ca="1" si="322"/>
        <v/>
      </c>
      <c r="R1934" s="9" t="str">
        <f t="shared" si="315"/>
        <v/>
      </c>
      <c r="S1934" t="str" cm="1">
        <f t="array" ref="S1934">IF(ISBLANK(C1934),"",IFERROR(INDEX(ListeSeries!$A$2:$A$1045, MATCH(1, (DatasScan!G1934=ListeSeries!$B$2:$B$1045) * (DatasScan!H1934&gt;=ListeSeries!$D$2:$D$1045) * (DatasScan!H1934&lt;=ListeSeries!$E$2:$E$1045), 0)), "no match"))</f>
        <v/>
      </c>
      <c r="T1934" s="7" t="str" cm="1">
        <f t="array" ref="T1934">IF(ISBLANK(C1934),"",IFERROR(INDEX(ListeSeries!$C$2:$C$1045, MATCH(1, (DatasScan!G1934=ListeSeries!$B$2:$B$1045) * (DatasScan!H1934&gt;=ListeSeries!$D$2:$D$1045) * (DatasScan!H1934&lt;=ListeSeries!$E$2:$E$1045), 0)), "no match"))</f>
        <v/>
      </c>
      <c r="U1934" s="11" t="str" cm="1">
        <f t="array" ref="U1934">IF(ISBLANK(C1934),"",IFERROR(INDEX(ListeSeries!$F$2:$F$1045, MATCH(1, (DatasScan!G1934=ListeSeries!$B$2:$B$1045) * (DatasScan!H1934&gt;=ListeSeries!$D$2:$D$1045) * (DatasScan!H1934&lt;=ListeSeries!$E$2:$E$1045), 0)), "no match"))</f>
        <v/>
      </c>
    </row>
    <row r="1935" spans="1:21" x14ac:dyDescent="0.25">
      <c r="A1935" s="6" t="str">
        <f t="shared" si="316"/>
        <v/>
      </c>
      <c r="B1935" s="272"/>
      <c r="F1935" s="7" t="str">
        <f t="shared" si="319"/>
        <v/>
      </c>
      <c r="G1935" s="21" t="str">
        <f>IF(ISBLANK(C1935),"",_xlfn.XLOOKUP(_xlfn.XLOOKUP(VALUE(LEFT(C1935,4)),Souches!$B$2:$B$15000,Souches!$E$2:$E$15000),Varietes!$B$2:$B$500,Varietes!$C$2:$C$500))</f>
        <v/>
      </c>
      <c r="H1935" s="19" t="str">
        <f>IF(ISBLANK(C1935),"",_xlfn.XLOOKUP(VALUE(LEFT(C1935,4)),Souches!$B$2:$B$15000,Souches!$D$2:$D$15000))</f>
        <v/>
      </c>
      <c r="I1935" s="10" t="str">
        <f t="shared" si="317"/>
        <v/>
      </c>
      <c r="J1935" s="19" t="str">
        <f>IF(I1935="","",INT(('ObjProd (2)'!$C$25-I1935)/7 * (ABS('ObjProd (2)'!$C$25-I1935)&gt;=7)))</f>
        <v/>
      </c>
      <c r="K1935" s="10" t="str">
        <f>IF(I1935="","",
IF(AND(DATEDIF(I1935,'ObjProd (2)'!$C$25,"y")=0,DATEDIF(I1935,'ObjProd (2)'!$C$25,"ym")=0,
   INT(('ObjProd (2)'!$C$25-EDATE(I1935,DATEDIF(I1935,'ObjProd (2)'!$C$25,"y")*12+DATEDIF(I1935,'ObjProd (2)'!$C$25,"ym")))/7)=0),
   "&lt; 1 sem.",
   IF(DATEDIF(I1935,'ObjProd (2)'!$C$25,"y")&gt;0,DATEDIF(I1935,'ObjProd (2)'!$C$25,"y") &amp; " " &amp; IF(DATEDIF(I1935,'ObjProd (2)'!$C$25,"y")=1,"an ","ans "),"") &amp;
   IF(DATEDIF(I1935,'ObjProd (2)'!$C$25,"ym")&gt;0,DATEDIF(I1935,'ObjProd (2)'!$C$25,"ym") &amp; " mois ", "") &amp;
   IF(INT(('ObjProd (2)'!$C$25-EDATE(I1935,DATEDIF(I1935,'ObjProd (2)'!$C$25,"y")*12+DATEDIF(I1935,'ObjProd (2)'!$C$25,"ym")))/7)&gt;0,
      INT(('ObjProd (2)'!$C$25-EDATE(I1935,DATEDIF(I1935,'ObjProd (2)'!$C$25,"y")*12+DATEDIF(I1935,'ObjProd (2)'!$C$25,"ym")))/7) &amp; " sem.",
      "")
)
)</f>
        <v/>
      </c>
      <c r="L1935" s="11" t="str">
        <f t="shared" si="318"/>
        <v/>
      </c>
      <c r="M1935" s="9" t="str">
        <f t="shared" si="314"/>
        <v/>
      </c>
      <c r="N1935" s="9" t="str" cm="1">
        <f t="array" aca="1" ref="N1935" ca="1">LEFT(L1935, IF(ISNUMBER(SUBSTITUTE(_xludf.MID(L1935, 2, 1), ".", ",")), 1, 2))</f>
        <v/>
      </c>
      <c r="O1935" s="19" t="str">
        <f t="shared" ca="1" si="320"/>
        <v/>
      </c>
      <c r="P1935" s="9" t="str">
        <f t="shared" ca="1" si="321"/>
        <v/>
      </c>
      <c r="Q1935" s="9" t="str">
        <f t="shared" ca="1" si="322"/>
        <v/>
      </c>
      <c r="R1935" s="9" t="str">
        <f t="shared" si="315"/>
        <v/>
      </c>
      <c r="S1935" t="str" cm="1">
        <f t="array" ref="S1935">IF(ISBLANK(C1935),"",IFERROR(INDEX(ListeSeries!$A$2:$A$1045, MATCH(1, (DatasScan!G1935=ListeSeries!$B$2:$B$1045) * (DatasScan!H1935&gt;=ListeSeries!$D$2:$D$1045) * (DatasScan!H1935&lt;=ListeSeries!$E$2:$E$1045), 0)), "no match"))</f>
        <v/>
      </c>
      <c r="T1935" s="7" t="str" cm="1">
        <f t="array" ref="T1935">IF(ISBLANK(C1935),"",IFERROR(INDEX(ListeSeries!$C$2:$C$1045, MATCH(1, (DatasScan!G1935=ListeSeries!$B$2:$B$1045) * (DatasScan!H1935&gt;=ListeSeries!$D$2:$D$1045) * (DatasScan!H1935&lt;=ListeSeries!$E$2:$E$1045), 0)), "no match"))</f>
        <v/>
      </c>
      <c r="U1935" s="11" t="str" cm="1">
        <f t="array" ref="U1935">IF(ISBLANK(C1935),"",IFERROR(INDEX(ListeSeries!$F$2:$F$1045, MATCH(1, (DatasScan!G1935=ListeSeries!$B$2:$B$1045) * (DatasScan!H1935&gt;=ListeSeries!$D$2:$D$1045) * (DatasScan!H1935&lt;=ListeSeries!$E$2:$E$1045), 0)), "no match"))</f>
        <v/>
      </c>
    </row>
    <row r="1936" spans="1:21" x14ac:dyDescent="0.25">
      <c r="A1936" s="6" t="str">
        <f t="shared" si="316"/>
        <v/>
      </c>
      <c r="B1936" s="272"/>
      <c r="F1936" s="7" t="str">
        <f t="shared" si="319"/>
        <v/>
      </c>
      <c r="G1936" s="21" t="str">
        <f>IF(ISBLANK(C1936),"",_xlfn.XLOOKUP(_xlfn.XLOOKUP(VALUE(LEFT(C1936,4)),Souches!$B$2:$B$15000,Souches!$E$2:$E$15000),Varietes!$B$2:$B$500,Varietes!$C$2:$C$500))</f>
        <v/>
      </c>
      <c r="H1936" s="19" t="str">
        <f>IF(ISBLANK(C1936),"",_xlfn.XLOOKUP(VALUE(LEFT(C1936,4)),Souches!$B$2:$B$15000,Souches!$D$2:$D$15000))</f>
        <v/>
      </c>
      <c r="I1936" s="10" t="str">
        <f t="shared" si="317"/>
        <v/>
      </c>
      <c r="J1936" s="19" t="str">
        <f>IF(I1936="","",INT(('ObjProd (2)'!$C$25-I1936)/7 * (ABS('ObjProd (2)'!$C$25-I1936)&gt;=7)))</f>
        <v/>
      </c>
      <c r="K1936" s="10" t="str">
        <f>IF(I1936="","",
IF(AND(DATEDIF(I1936,'ObjProd (2)'!$C$25,"y")=0,DATEDIF(I1936,'ObjProd (2)'!$C$25,"ym")=0,
   INT(('ObjProd (2)'!$C$25-EDATE(I1936,DATEDIF(I1936,'ObjProd (2)'!$C$25,"y")*12+DATEDIF(I1936,'ObjProd (2)'!$C$25,"ym")))/7)=0),
   "&lt; 1 sem.",
   IF(DATEDIF(I1936,'ObjProd (2)'!$C$25,"y")&gt;0,DATEDIF(I1936,'ObjProd (2)'!$C$25,"y") &amp; " " &amp; IF(DATEDIF(I1936,'ObjProd (2)'!$C$25,"y")=1,"an ","ans "),"") &amp;
   IF(DATEDIF(I1936,'ObjProd (2)'!$C$25,"ym")&gt;0,DATEDIF(I1936,'ObjProd (2)'!$C$25,"ym") &amp; " mois ", "") &amp;
   IF(INT(('ObjProd (2)'!$C$25-EDATE(I1936,DATEDIF(I1936,'ObjProd (2)'!$C$25,"y")*12+DATEDIF(I1936,'ObjProd (2)'!$C$25,"ym")))/7)&gt;0,
      INT(('ObjProd (2)'!$C$25-EDATE(I1936,DATEDIF(I1936,'ObjProd (2)'!$C$25,"y")*12+DATEDIF(I1936,'ObjProd (2)'!$C$25,"ym")))/7) &amp; " sem.",
      "")
)
)</f>
        <v/>
      </c>
      <c r="L1936" s="11" t="str">
        <f t="shared" si="318"/>
        <v/>
      </c>
      <c r="M1936" s="9" t="str">
        <f t="shared" si="314"/>
        <v/>
      </c>
      <c r="N1936" s="9" t="str" cm="1">
        <f t="array" aca="1" ref="N1936" ca="1">LEFT(L1936, IF(ISNUMBER(SUBSTITUTE(_xludf.MID(L1936, 2, 1), ".", ",")), 1, 2))</f>
        <v/>
      </c>
      <c r="O1936" s="19" t="str">
        <f t="shared" ca="1" si="320"/>
        <v/>
      </c>
      <c r="P1936" s="9" t="str">
        <f t="shared" ca="1" si="321"/>
        <v/>
      </c>
      <c r="Q1936" s="9" t="str">
        <f t="shared" ca="1" si="322"/>
        <v/>
      </c>
      <c r="R1936" s="9" t="str">
        <f t="shared" si="315"/>
        <v/>
      </c>
      <c r="S1936" t="str" cm="1">
        <f t="array" ref="S1936">IF(ISBLANK(C1936),"",IFERROR(INDEX(ListeSeries!$A$2:$A$1045, MATCH(1, (DatasScan!G1936=ListeSeries!$B$2:$B$1045) * (DatasScan!H1936&gt;=ListeSeries!$D$2:$D$1045) * (DatasScan!H1936&lt;=ListeSeries!$E$2:$E$1045), 0)), "no match"))</f>
        <v/>
      </c>
      <c r="T1936" s="7" t="str" cm="1">
        <f t="array" ref="T1936">IF(ISBLANK(C1936),"",IFERROR(INDEX(ListeSeries!$C$2:$C$1045, MATCH(1, (DatasScan!G1936=ListeSeries!$B$2:$B$1045) * (DatasScan!H1936&gt;=ListeSeries!$D$2:$D$1045) * (DatasScan!H1936&lt;=ListeSeries!$E$2:$E$1045), 0)), "no match"))</f>
        <v/>
      </c>
      <c r="U1936" s="11" t="str" cm="1">
        <f t="array" ref="U1936">IF(ISBLANK(C1936),"",IFERROR(INDEX(ListeSeries!$F$2:$F$1045, MATCH(1, (DatasScan!G1936=ListeSeries!$B$2:$B$1045) * (DatasScan!H1936&gt;=ListeSeries!$D$2:$D$1045) * (DatasScan!H1936&lt;=ListeSeries!$E$2:$E$1045), 0)), "no match"))</f>
        <v/>
      </c>
    </row>
    <row r="1937" spans="1:21" x14ac:dyDescent="0.25">
      <c r="A1937" s="6" t="str">
        <f t="shared" si="316"/>
        <v/>
      </c>
      <c r="B1937" s="272"/>
      <c r="F1937" s="7" t="str">
        <f t="shared" si="319"/>
        <v/>
      </c>
      <c r="G1937" s="21" t="str">
        <f>IF(ISBLANK(C1937),"",_xlfn.XLOOKUP(_xlfn.XLOOKUP(VALUE(LEFT(C1937,4)),Souches!$B$2:$B$15000,Souches!$E$2:$E$15000),Varietes!$B$2:$B$500,Varietes!$C$2:$C$500))</f>
        <v/>
      </c>
      <c r="H1937" s="19" t="str">
        <f>IF(ISBLANK(C1937),"",_xlfn.XLOOKUP(VALUE(LEFT(C1937,4)),Souches!$B$2:$B$15000,Souches!$D$2:$D$15000))</f>
        <v/>
      </c>
      <c r="I1937" s="10" t="str">
        <f t="shared" si="317"/>
        <v/>
      </c>
      <c r="J1937" s="19" t="str">
        <f>IF(I1937="","",INT(('ObjProd (2)'!$C$25-I1937)/7 * (ABS('ObjProd (2)'!$C$25-I1937)&gt;=7)))</f>
        <v/>
      </c>
      <c r="K1937" s="10" t="str">
        <f>IF(I1937="","",
IF(AND(DATEDIF(I1937,'ObjProd (2)'!$C$25,"y")=0,DATEDIF(I1937,'ObjProd (2)'!$C$25,"ym")=0,
   INT(('ObjProd (2)'!$C$25-EDATE(I1937,DATEDIF(I1937,'ObjProd (2)'!$C$25,"y")*12+DATEDIF(I1937,'ObjProd (2)'!$C$25,"ym")))/7)=0),
   "&lt; 1 sem.",
   IF(DATEDIF(I1937,'ObjProd (2)'!$C$25,"y")&gt;0,DATEDIF(I1937,'ObjProd (2)'!$C$25,"y") &amp; " " &amp; IF(DATEDIF(I1937,'ObjProd (2)'!$C$25,"y")=1,"an ","ans "),"") &amp;
   IF(DATEDIF(I1937,'ObjProd (2)'!$C$25,"ym")&gt;0,DATEDIF(I1937,'ObjProd (2)'!$C$25,"ym") &amp; " mois ", "") &amp;
   IF(INT(('ObjProd (2)'!$C$25-EDATE(I1937,DATEDIF(I1937,'ObjProd (2)'!$C$25,"y")*12+DATEDIF(I1937,'ObjProd (2)'!$C$25,"ym")))/7)&gt;0,
      INT(('ObjProd (2)'!$C$25-EDATE(I1937,DATEDIF(I1937,'ObjProd (2)'!$C$25,"y")*12+DATEDIF(I1937,'ObjProd (2)'!$C$25,"ym")))/7) &amp; " sem.",
      "")
)
)</f>
        <v/>
      </c>
      <c r="L1937" s="11" t="str">
        <f t="shared" si="318"/>
        <v/>
      </c>
      <c r="M1937" s="9" t="str">
        <f t="shared" si="314"/>
        <v/>
      </c>
      <c r="N1937" s="9" t="str" cm="1">
        <f t="array" aca="1" ref="N1937" ca="1">LEFT(L1937, IF(ISNUMBER(SUBSTITUTE(_xludf.MID(L1937, 2, 1), ".", ",")), 1, 2))</f>
        <v/>
      </c>
      <c r="O1937" s="19" t="str">
        <f t="shared" ca="1" si="320"/>
        <v/>
      </c>
      <c r="P1937" s="9" t="str">
        <f t="shared" ca="1" si="321"/>
        <v/>
      </c>
      <c r="Q1937" s="9" t="str">
        <f t="shared" ca="1" si="322"/>
        <v/>
      </c>
      <c r="R1937" s="9" t="str">
        <f t="shared" si="315"/>
        <v/>
      </c>
      <c r="S1937" t="str" cm="1">
        <f t="array" ref="S1937">IF(ISBLANK(C1937),"",IFERROR(INDEX(ListeSeries!$A$2:$A$1045, MATCH(1, (DatasScan!G1937=ListeSeries!$B$2:$B$1045) * (DatasScan!H1937&gt;=ListeSeries!$D$2:$D$1045) * (DatasScan!H1937&lt;=ListeSeries!$E$2:$E$1045), 0)), "no match"))</f>
        <v/>
      </c>
      <c r="T1937" s="7" t="str" cm="1">
        <f t="array" ref="T1937">IF(ISBLANK(C1937),"",IFERROR(INDEX(ListeSeries!$C$2:$C$1045, MATCH(1, (DatasScan!G1937=ListeSeries!$B$2:$B$1045) * (DatasScan!H1937&gt;=ListeSeries!$D$2:$D$1045) * (DatasScan!H1937&lt;=ListeSeries!$E$2:$E$1045), 0)), "no match"))</f>
        <v/>
      </c>
      <c r="U1937" s="11" t="str" cm="1">
        <f t="array" ref="U1937">IF(ISBLANK(C1937),"",IFERROR(INDEX(ListeSeries!$F$2:$F$1045, MATCH(1, (DatasScan!G1937=ListeSeries!$B$2:$B$1045) * (DatasScan!H1937&gt;=ListeSeries!$D$2:$D$1045) * (DatasScan!H1937&lt;=ListeSeries!$E$2:$E$1045), 0)), "no match"))</f>
        <v/>
      </c>
    </row>
    <row r="1938" spans="1:21" x14ac:dyDescent="0.25">
      <c r="A1938" s="6" t="str">
        <f t="shared" si="316"/>
        <v/>
      </c>
      <c r="B1938" s="272"/>
      <c r="F1938" s="7" t="str">
        <f t="shared" si="319"/>
        <v/>
      </c>
      <c r="G1938" s="21" t="str">
        <f>IF(ISBLANK(C1938),"",_xlfn.XLOOKUP(_xlfn.XLOOKUP(VALUE(LEFT(C1938,4)),Souches!$B$2:$B$15000,Souches!$E$2:$E$15000),Varietes!$B$2:$B$500,Varietes!$C$2:$C$500))</f>
        <v/>
      </c>
      <c r="H1938" s="19" t="str">
        <f>IF(ISBLANK(C1938),"",_xlfn.XLOOKUP(VALUE(LEFT(C1938,4)),Souches!$B$2:$B$15000,Souches!$D$2:$D$15000))</f>
        <v/>
      </c>
      <c r="I1938" s="10" t="str">
        <f t="shared" si="317"/>
        <v/>
      </c>
      <c r="J1938" s="19" t="str">
        <f>IF(I1938="","",INT(('ObjProd (2)'!$C$25-I1938)/7 * (ABS('ObjProd (2)'!$C$25-I1938)&gt;=7)))</f>
        <v/>
      </c>
      <c r="K1938" s="10" t="str">
        <f>IF(I1938="","",
IF(AND(DATEDIF(I1938,'ObjProd (2)'!$C$25,"y")=0,DATEDIF(I1938,'ObjProd (2)'!$C$25,"ym")=0,
   INT(('ObjProd (2)'!$C$25-EDATE(I1938,DATEDIF(I1938,'ObjProd (2)'!$C$25,"y")*12+DATEDIF(I1938,'ObjProd (2)'!$C$25,"ym")))/7)=0),
   "&lt; 1 sem.",
   IF(DATEDIF(I1938,'ObjProd (2)'!$C$25,"y")&gt;0,DATEDIF(I1938,'ObjProd (2)'!$C$25,"y") &amp; " " &amp; IF(DATEDIF(I1938,'ObjProd (2)'!$C$25,"y")=1,"an ","ans "),"") &amp;
   IF(DATEDIF(I1938,'ObjProd (2)'!$C$25,"ym")&gt;0,DATEDIF(I1938,'ObjProd (2)'!$C$25,"ym") &amp; " mois ", "") &amp;
   IF(INT(('ObjProd (2)'!$C$25-EDATE(I1938,DATEDIF(I1938,'ObjProd (2)'!$C$25,"y")*12+DATEDIF(I1938,'ObjProd (2)'!$C$25,"ym")))/7)&gt;0,
      INT(('ObjProd (2)'!$C$25-EDATE(I1938,DATEDIF(I1938,'ObjProd (2)'!$C$25,"y")*12+DATEDIF(I1938,'ObjProd (2)'!$C$25,"ym")))/7) &amp; " sem.",
      "")
)
)</f>
        <v/>
      </c>
      <c r="L1938" s="11" t="str">
        <f t="shared" si="318"/>
        <v/>
      </c>
      <c r="M1938" s="9" t="str">
        <f t="shared" si="314"/>
        <v/>
      </c>
      <c r="N1938" s="9" t="str" cm="1">
        <f t="array" aca="1" ref="N1938" ca="1">LEFT(L1938, IF(ISNUMBER(SUBSTITUTE(_xludf.MID(L1938, 2, 1), ".", ",")), 1, 2))</f>
        <v/>
      </c>
      <c r="O1938" s="19" t="str">
        <f t="shared" ca="1" si="320"/>
        <v/>
      </c>
      <c r="P1938" s="9" t="str">
        <f t="shared" ca="1" si="321"/>
        <v/>
      </c>
      <c r="Q1938" s="9" t="str">
        <f t="shared" ca="1" si="322"/>
        <v/>
      </c>
      <c r="R1938" s="9" t="str">
        <f t="shared" si="315"/>
        <v/>
      </c>
      <c r="S1938" t="str" cm="1">
        <f t="array" ref="S1938">IF(ISBLANK(C1938),"",IFERROR(INDEX(ListeSeries!$A$2:$A$1045, MATCH(1, (DatasScan!G1938=ListeSeries!$B$2:$B$1045) * (DatasScan!H1938&gt;=ListeSeries!$D$2:$D$1045) * (DatasScan!H1938&lt;=ListeSeries!$E$2:$E$1045), 0)), "no match"))</f>
        <v/>
      </c>
      <c r="T1938" s="7" t="str" cm="1">
        <f t="array" ref="T1938">IF(ISBLANK(C1938),"",IFERROR(INDEX(ListeSeries!$C$2:$C$1045, MATCH(1, (DatasScan!G1938=ListeSeries!$B$2:$B$1045) * (DatasScan!H1938&gt;=ListeSeries!$D$2:$D$1045) * (DatasScan!H1938&lt;=ListeSeries!$E$2:$E$1045), 0)), "no match"))</f>
        <v/>
      </c>
      <c r="U1938" s="11" t="str" cm="1">
        <f t="array" ref="U1938">IF(ISBLANK(C1938),"",IFERROR(INDEX(ListeSeries!$F$2:$F$1045, MATCH(1, (DatasScan!G1938=ListeSeries!$B$2:$B$1045) * (DatasScan!H1938&gt;=ListeSeries!$D$2:$D$1045) * (DatasScan!H1938&lt;=ListeSeries!$E$2:$E$1045), 0)), "no match"))</f>
        <v/>
      </c>
    </row>
    <row r="1939" spans="1:21" x14ac:dyDescent="0.25">
      <c r="A1939" s="6" t="str">
        <f t="shared" si="316"/>
        <v/>
      </c>
      <c r="B1939" s="272"/>
      <c r="F1939" s="7" t="str">
        <f t="shared" si="319"/>
        <v/>
      </c>
      <c r="G1939" s="21" t="str">
        <f>IF(ISBLANK(C1939),"",_xlfn.XLOOKUP(_xlfn.XLOOKUP(VALUE(LEFT(C1939,4)),Souches!$B$2:$B$15000,Souches!$E$2:$E$15000),Varietes!$B$2:$B$500,Varietes!$C$2:$C$500))</f>
        <v/>
      </c>
      <c r="H1939" s="19" t="str">
        <f>IF(ISBLANK(C1939),"",_xlfn.XLOOKUP(VALUE(LEFT(C1939,4)),Souches!$B$2:$B$15000,Souches!$D$2:$D$15000))</f>
        <v/>
      </c>
      <c r="I1939" s="10" t="str">
        <f t="shared" si="317"/>
        <v/>
      </c>
      <c r="J1939" s="19" t="str">
        <f>IF(I1939="","",INT(('ObjProd (2)'!$C$25-I1939)/7 * (ABS('ObjProd (2)'!$C$25-I1939)&gt;=7)))</f>
        <v/>
      </c>
      <c r="K1939" s="10" t="str">
        <f>IF(I1939="","",
IF(AND(DATEDIF(I1939,'ObjProd (2)'!$C$25,"y")=0,DATEDIF(I1939,'ObjProd (2)'!$C$25,"ym")=0,
   INT(('ObjProd (2)'!$C$25-EDATE(I1939,DATEDIF(I1939,'ObjProd (2)'!$C$25,"y")*12+DATEDIF(I1939,'ObjProd (2)'!$C$25,"ym")))/7)=0),
   "&lt; 1 sem.",
   IF(DATEDIF(I1939,'ObjProd (2)'!$C$25,"y")&gt;0,DATEDIF(I1939,'ObjProd (2)'!$C$25,"y") &amp; " " &amp; IF(DATEDIF(I1939,'ObjProd (2)'!$C$25,"y")=1,"an ","ans "),"") &amp;
   IF(DATEDIF(I1939,'ObjProd (2)'!$C$25,"ym")&gt;0,DATEDIF(I1939,'ObjProd (2)'!$C$25,"ym") &amp; " mois ", "") &amp;
   IF(INT(('ObjProd (2)'!$C$25-EDATE(I1939,DATEDIF(I1939,'ObjProd (2)'!$C$25,"y")*12+DATEDIF(I1939,'ObjProd (2)'!$C$25,"ym")))/7)&gt;0,
      INT(('ObjProd (2)'!$C$25-EDATE(I1939,DATEDIF(I1939,'ObjProd (2)'!$C$25,"y")*12+DATEDIF(I1939,'ObjProd (2)'!$C$25,"ym")))/7) &amp; " sem.",
      "")
)
)</f>
        <v/>
      </c>
      <c r="L1939" s="11" t="str">
        <f t="shared" si="318"/>
        <v/>
      </c>
      <c r="M1939" s="9" t="str">
        <f t="shared" si="314"/>
        <v/>
      </c>
      <c r="N1939" s="9" t="str" cm="1">
        <f t="array" aca="1" ref="N1939" ca="1">LEFT(L1939, IF(ISNUMBER(SUBSTITUTE(_xludf.MID(L1939, 2, 1), ".", ",")), 1, 2))</f>
        <v/>
      </c>
      <c r="O1939" s="19" t="str">
        <f t="shared" ca="1" si="320"/>
        <v/>
      </c>
      <c r="P1939" s="9" t="str">
        <f t="shared" ca="1" si="321"/>
        <v/>
      </c>
      <c r="Q1939" s="9" t="str">
        <f t="shared" ca="1" si="322"/>
        <v/>
      </c>
      <c r="R1939" s="9" t="str">
        <f t="shared" si="315"/>
        <v/>
      </c>
      <c r="S1939" t="str" cm="1">
        <f t="array" ref="S1939">IF(ISBLANK(C1939),"",IFERROR(INDEX(ListeSeries!$A$2:$A$1045, MATCH(1, (DatasScan!G1939=ListeSeries!$B$2:$B$1045) * (DatasScan!H1939&gt;=ListeSeries!$D$2:$D$1045) * (DatasScan!H1939&lt;=ListeSeries!$E$2:$E$1045), 0)), "no match"))</f>
        <v/>
      </c>
      <c r="T1939" s="7" t="str" cm="1">
        <f t="array" ref="T1939">IF(ISBLANK(C1939),"",IFERROR(INDEX(ListeSeries!$C$2:$C$1045, MATCH(1, (DatasScan!G1939=ListeSeries!$B$2:$B$1045) * (DatasScan!H1939&gt;=ListeSeries!$D$2:$D$1045) * (DatasScan!H1939&lt;=ListeSeries!$E$2:$E$1045), 0)), "no match"))</f>
        <v/>
      </c>
      <c r="U1939" s="11" t="str" cm="1">
        <f t="array" ref="U1939">IF(ISBLANK(C1939),"",IFERROR(INDEX(ListeSeries!$F$2:$F$1045, MATCH(1, (DatasScan!G1939=ListeSeries!$B$2:$B$1045) * (DatasScan!H1939&gt;=ListeSeries!$D$2:$D$1045) * (DatasScan!H1939&lt;=ListeSeries!$E$2:$E$1045), 0)), "no match"))</f>
        <v/>
      </c>
    </row>
    <row r="1940" spans="1:21" x14ac:dyDescent="0.25">
      <c r="A1940" s="6" t="str">
        <f t="shared" si="316"/>
        <v/>
      </c>
      <c r="B1940" s="272"/>
      <c r="F1940" s="7" t="str">
        <f t="shared" si="319"/>
        <v/>
      </c>
      <c r="G1940" s="21" t="str">
        <f>IF(ISBLANK(C1940),"",_xlfn.XLOOKUP(_xlfn.XLOOKUP(VALUE(LEFT(C1940,4)),Souches!$B$2:$B$15000,Souches!$E$2:$E$15000),Varietes!$B$2:$B$500,Varietes!$C$2:$C$500))</f>
        <v/>
      </c>
      <c r="H1940" s="19" t="str">
        <f>IF(ISBLANK(C1940),"",_xlfn.XLOOKUP(VALUE(LEFT(C1940,4)),Souches!$B$2:$B$15000,Souches!$D$2:$D$15000))</f>
        <v/>
      </c>
      <c r="I1940" s="10" t="str">
        <f t="shared" si="317"/>
        <v/>
      </c>
      <c r="J1940" s="19" t="str">
        <f>IF(I1940="","",INT(('ObjProd (2)'!$C$25-I1940)/7 * (ABS('ObjProd (2)'!$C$25-I1940)&gt;=7)))</f>
        <v/>
      </c>
      <c r="K1940" s="10" t="str">
        <f>IF(I1940="","",
IF(AND(DATEDIF(I1940,'ObjProd (2)'!$C$25,"y")=0,DATEDIF(I1940,'ObjProd (2)'!$C$25,"ym")=0,
   INT(('ObjProd (2)'!$C$25-EDATE(I1940,DATEDIF(I1940,'ObjProd (2)'!$C$25,"y")*12+DATEDIF(I1940,'ObjProd (2)'!$C$25,"ym")))/7)=0),
   "&lt; 1 sem.",
   IF(DATEDIF(I1940,'ObjProd (2)'!$C$25,"y")&gt;0,DATEDIF(I1940,'ObjProd (2)'!$C$25,"y") &amp; " " &amp; IF(DATEDIF(I1940,'ObjProd (2)'!$C$25,"y")=1,"an ","ans "),"") &amp;
   IF(DATEDIF(I1940,'ObjProd (2)'!$C$25,"ym")&gt;0,DATEDIF(I1940,'ObjProd (2)'!$C$25,"ym") &amp; " mois ", "") &amp;
   IF(INT(('ObjProd (2)'!$C$25-EDATE(I1940,DATEDIF(I1940,'ObjProd (2)'!$C$25,"y")*12+DATEDIF(I1940,'ObjProd (2)'!$C$25,"ym")))/7)&gt;0,
      INT(('ObjProd (2)'!$C$25-EDATE(I1940,DATEDIF(I1940,'ObjProd (2)'!$C$25,"y")*12+DATEDIF(I1940,'ObjProd (2)'!$C$25,"ym")))/7) &amp; " sem.",
      "")
)
)</f>
        <v/>
      </c>
      <c r="L1940" s="11" t="str">
        <f t="shared" si="318"/>
        <v/>
      </c>
      <c r="M1940" s="9" t="str">
        <f t="shared" si="314"/>
        <v/>
      </c>
      <c r="N1940" s="9" t="str" cm="1">
        <f t="array" aca="1" ref="N1940" ca="1">LEFT(L1940, IF(ISNUMBER(SUBSTITUTE(_xludf.MID(L1940, 2, 1), ".", ",")), 1, 2))</f>
        <v/>
      </c>
      <c r="O1940" s="19" t="str">
        <f t="shared" ca="1" si="320"/>
        <v/>
      </c>
      <c r="P1940" s="9" t="str">
        <f t="shared" ca="1" si="321"/>
        <v/>
      </c>
      <c r="Q1940" s="9" t="str">
        <f t="shared" ca="1" si="322"/>
        <v/>
      </c>
      <c r="R1940" s="9" t="str">
        <f t="shared" si="315"/>
        <v/>
      </c>
      <c r="S1940" t="str" cm="1">
        <f t="array" ref="S1940">IF(ISBLANK(C1940),"",IFERROR(INDEX(ListeSeries!$A$2:$A$1045, MATCH(1, (DatasScan!G1940=ListeSeries!$B$2:$B$1045) * (DatasScan!H1940&gt;=ListeSeries!$D$2:$D$1045) * (DatasScan!H1940&lt;=ListeSeries!$E$2:$E$1045), 0)), "no match"))</f>
        <v/>
      </c>
      <c r="T1940" s="7" t="str" cm="1">
        <f t="array" ref="T1940">IF(ISBLANK(C1940),"",IFERROR(INDEX(ListeSeries!$C$2:$C$1045, MATCH(1, (DatasScan!G1940=ListeSeries!$B$2:$B$1045) * (DatasScan!H1940&gt;=ListeSeries!$D$2:$D$1045) * (DatasScan!H1940&lt;=ListeSeries!$E$2:$E$1045), 0)), "no match"))</f>
        <v/>
      </c>
      <c r="U1940" s="11" t="str" cm="1">
        <f t="array" ref="U1940">IF(ISBLANK(C1940),"",IFERROR(INDEX(ListeSeries!$F$2:$F$1045, MATCH(1, (DatasScan!G1940=ListeSeries!$B$2:$B$1045) * (DatasScan!H1940&gt;=ListeSeries!$D$2:$D$1045) * (DatasScan!H1940&lt;=ListeSeries!$E$2:$E$1045), 0)), "no match"))</f>
        <v/>
      </c>
    </row>
    <row r="1941" spans="1:21" x14ac:dyDescent="0.25">
      <c r="A1941" s="6" t="str">
        <f t="shared" si="316"/>
        <v/>
      </c>
      <c r="B1941" s="272"/>
      <c r="F1941" s="7" t="str">
        <f t="shared" si="319"/>
        <v/>
      </c>
      <c r="G1941" s="21" t="str">
        <f>IF(ISBLANK(C1941),"",_xlfn.XLOOKUP(_xlfn.XLOOKUP(VALUE(LEFT(C1941,4)),Souches!$B$2:$B$15000,Souches!$E$2:$E$15000),Varietes!$B$2:$B$500,Varietes!$C$2:$C$500))</f>
        <v/>
      </c>
      <c r="H1941" s="19" t="str">
        <f>IF(ISBLANK(C1941),"",_xlfn.XLOOKUP(VALUE(LEFT(C1941,4)),Souches!$B$2:$B$15000,Souches!$D$2:$D$15000))</f>
        <v/>
      </c>
      <c r="I1941" s="10" t="str">
        <f t="shared" si="317"/>
        <v/>
      </c>
      <c r="J1941" s="19" t="str">
        <f>IF(I1941="","",INT(('ObjProd (2)'!$C$25-I1941)/7 * (ABS('ObjProd (2)'!$C$25-I1941)&gt;=7)))</f>
        <v/>
      </c>
      <c r="K1941" s="10" t="str">
        <f>IF(I1941="","",
IF(AND(DATEDIF(I1941,'ObjProd (2)'!$C$25,"y")=0,DATEDIF(I1941,'ObjProd (2)'!$C$25,"ym")=0,
   INT(('ObjProd (2)'!$C$25-EDATE(I1941,DATEDIF(I1941,'ObjProd (2)'!$C$25,"y")*12+DATEDIF(I1941,'ObjProd (2)'!$C$25,"ym")))/7)=0),
   "&lt; 1 sem.",
   IF(DATEDIF(I1941,'ObjProd (2)'!$C$25,"y")&gt;0,DATEDIF(I1941,'ObjProd (2)'!$C$25,"y") &amp; " " &amp; IF(DATEDIF(I1941,'ObjProd (2)'!$C$25,"y")=1,"an ","ans "),"") &amp;
   IF(DATEDIF(I1941,'ObjProd (2)'!$C$25,"ym")&gt;0,DATEDIF(I1941,'ObjProd (2)'!$C$25,"ym") &amp; " mois ", "") &amp;
   IF(INT(('ObjProd (2)'!$C$25-EDATE(I1941,DATEDIF(I1941,'ObjProd (2)'!$C$25,"y")*12+DATEDIF(I1941,'ObjProd (2)'!$C$25,"ym")))/7)&gt;0,
      INT(('ObjProd (2)'!$C$25-EDATE(I1941,DATEDIF(I1941,'ObjProd (2)'!$C$25,"y")*12+DATEDIF(I1941,'ObjProd (2)'!$C$25,"ym")))/7) &amp; " sem.",
      "")
)
)</f>
        <v/>
      </c>
      <c r="L1941" s="11" t="str">
        <f t="shared" si="318"/>
        <v/>
      </c>
      <c r="M1941" s="9" t="str">
        <f t="shared" si="314"/>
        <v/>
      </c>
      <c r="N1941" s="9" t="str" cm="1">
        <f t="array" aca="1" ref="N1941" ca="1">LEFT(L1941, IF(ISNUMBER(SUBSTITUTE(_xludf.MID(L1941, 2, 1), ".", ",")), 1, 2))</f>
        <v/>
      </c>
      <c r="O1941" s="19" t="str">
        <f t="shared" ca="1" si="320"/>
        <v/>
      </c>
      <c r="P1941" s="9" t="str">
        <f t="shared" ca="1" si="321"/>
        <v/>
      </c>
      <c r="Q1941" s="9" t="str">
        <f t="shared" ca="1" si="322"/>
        <v/>
      </c>
      <c r="R1941" s="9" t="str">
        <f t="shared" si="315"/>
        <v/>
      </c>
      <c r="S1941" t="str" cm="1">
        <f t="array" ref="S1941">IF(ISBLANK(C1941),"",IFERROR(INDEX(ListeSeries!$A$2:$A$1045, MATCH(1, (DatasScan!G1941=ListeSeries!$B$2:$B$1045) * (DatasScan!H1941&gt;=ListeSeries!$D$2:$D$1045) * (DatasScan!H1941&lt;=ListeSeries!$E$2:$E$1045), 0)), "no match"))</f>
        <v/>
      </c>
      <c r="T1941" s="7" t="str" cm="1">
        <f t="array" ref="T1941">IF(ISBLANK(C1941),"",IFERROR(INDEX(ListeSeries!$C$2:$C$1045, MATCH(1, (DatasScan!G1941=ListeSeries!$B$2:$B$1045) * (DatasScan!H1941&gt;=ListeSeries!$D$2:$D$1045) * (DatasScan!H1941&lt;=ListeSeries!$E$2:$E$1045), 0)), "no match"))</f>
        <v/>
      </c>
      <c r="U1941" s="11" t="str" cm="1">
        <f t="array" ref="U1941">IF(ISBLANK(C1941),"",IFERROR(INDEX(ListeSeries!$F$2:$F$1045, MATCH(1, (DatasScan!G1941=ListeSeries!$B$2:$B$1045) * (DatasScan!H1941&gt;=ListeSeries!$D$2:$D$1045) * (DatasScan!H1941&lt;=ListeSeries!$E$2:$E$1045), 0)), "no match"))</f>
        <v/>
      </c>
    </row>
    <row r="1942" spans="1:21" x14ac:dyDescent="0.25">
      <c r="A1942" s="6" t="str">
        <f t="shared" si="316"/>
        <v/>
      </c>
      <c r="B1942" s="272"/>
      <c r="F1942" s="7" t="str">
        <f t="shared" si="319"/>
        <v/>
      </c>
      <c r="G1942" s="21" t="str">
        <f>IF(ISBLANK(C1942),"",_xlfn.XLOOKUP(_xlfn.XLOOKUP(VALUE(LEFT(C1942,4)),Souches!$B$2:$B$15000,Souches!$E$2:$E$15000),Varietes!$B$2:$B$500,Varietes!$C$2:$C$500))</f>
        <v/>
      </c>
      <c r="H1942" s="19" t="str">
        <f>IF(ISBLANK(C1942),"",_xlfn.XLOOKUP(VALUE(LEFT(C1942,4)),Souches!$B$2:$B$15000,Souches!$D$2:$D$15000))</f>
        <v/>
      </c>
      <c r="I1942" s="10" t="str">
        <f t="shared" si="317"/>
        <v/>
      </c>
      <c r="J1942" s="19" t="str">
        <f>IF(I1942="","",INT(('ObjProd (2)'!$C$25-I1942)/7 * (ABS('ObjProd (2)'!$C$25-I1942)&gt;=7)))</f>
        <v/>
      </c>
      <c r="K1942" s="10" t="str">
        <f>IF(I1942="","",
IF(AND(DATEDIF(I1942,'ObjProd (2)'!$C$25,"y")=0,DATEDIF(I1942,'ObjProd (2)'!$C$25,"ym")=0,
   INT(('ObjProd (2)'!$C$25-EDATE(I1942,DATEDIF(I1942,'ObjProd (2)'!$C$25,"y")*12+DATEDIF(I1942,'ObjProd (2)'!$C$25,"ym")))/7)=0),
   "&lt; 1 sem.",
   IF(DATEDIF(I1942,'ObjProd (2)'!$C$25,"y")&gt;0,DATEDIF(I1942,'ObjProd (2)'!$C$25,"y") &amp; " " &amp; IF(DATEDIF(I1942,'ObjProd (2)'!$C$25,"y")=1,"an ","ans "),"") &amp;
   IF(DATEDIF(I1942,'ObjProd (2)'!$C$25,"ym")&gt;0,DATEDIF(I1942,'ObjProd (2)'!$C$25,"ym") &amp; " mois ", "") &amp;
   IF(INT(('ObjProd (2)'!$C$25-EDATE(I1942,DATEDIF(I1942,'ObjProd (2)'!$C$25,"y")*12+DATEDIF(I1942,'ObjProd (2)'!$C$25,"ym")))/7)&gt;0,
      INT(('ObjProd (2)'!$C$25-EDATE(I1942,DATEDIF(I1942,'ObjProd (2)'!$C$25,"y")*12+DATEDIF(I1942,'ObjProd (2)'!$C$25,"ym")))/7) &amp; " sem.",
      "")
)
)</f>
        <v/>
      </c>
      <c r="L1942" s="11" t="str">
        <f t="shared" si="318"/>
        <v/>
      </c>
      <c r="M1942" s="9" t="str">
        <f t="shared" si="314"/>
        <v/>
      </c>
      <c r="N1942" s="9" t="str" cm="1">
        <f t="array" aca="1" ref="N1942" ca="1">LEFT(L1942, IF(ISNUMBER(SUBSTITUTE(_xludf.MID(L1942, 2, 1), ".", ",")), 1, 2))</f>
        <v/>
      </c>
      <c r="O1942" s="19" t="str">
        <f t="shared" ca="1" si="320"/>
        <v/>
      </c>
      <c r="P1942" s="9" t="str">
        <f t="shared" ca="1" si="321"/>
        <v/>
      </c>
      <c r="Q1942" s="9" t="str">
        <f t="shared" ca="1" si="322"/>
        <v/>
      </c>
      <c r="R1942" s="9" t="str">
        <f t="shared" si="315"/>
        <v/>
      </c>
      <c r="S1942" t="str" cm="1">
        <f t="array" ref="S1942">IF(ISBLANK(C1942),"",IFERROR(INDEX(ListeSeries!$A$2:$A$1045, MATCH(1, (DatasScan!G1942=ListeSeries!$B$2:$B$1045) * (DatasScan!H1942&gt;=ListeSeries!$D$2:$D$1045) * (DatasScan!H1942&lt;=ListeSeries!$E$2:$E$1045), 0)), "no match"))</f>
        <v/>
      </c>
      <c r="T1942" s="7" t="str" cm="1">
        <f t="array" ref="T1942">IF(ISBLANK(C1942),"",IFERROR(INDEX(ListeSeries!$C$2:$C$1045, MATCH(1, (DatasScan!G1942=ListeSeries!$B$2:$B$1045) * (DatasScan!H1942&gt;=ListeSeries!$D$2:$D$1045) * (DatasScan!H1942&lt;=ListeSeries!$E$2:$E$1045), 0)), "no match"))</f>
        <v/>
      </c>
      <c r="U1942" s="11" t="str" cm="1">
        <f t="array" ref="U1942">IF(ISBLANK(C1942),"",IFERROR(INDEX(ListeSeries!$F$2:$F$1045, MATCH(1, (DatasScan!G1942=ListeSeries!$B$2:$B$1045) * (DatasScan!H1942&gt;=ListeSeries!$D$2:$D$1045) * (DatasScan!H1942&lt;=ListeSeries!$E$2:$E$1045), 0)), "no match"))</f>
        <v/>
      </c>
    </row>
    <row r="1943" spans="1:21" x14ac:dyDescent="0.25">
      <c r="A1943" s="6" t="str">
        <f t="shared" si="316"/>
        <v/>
      </c>
      <c r="B1943" s="272"/>
      <c r="F1943" s="7" t="str">
        <f t="shared" si="319"/>
        <v/>
      </c>
      <c r="G1943" s="21" t="str">
        <f>IF(ISBLANK(C1943),"",_xlfn.XLOOKUP(_xlfn.XLOOKUP(VALUE(LEFT(C1943,4)),Souches!$B$2:$B$15000,Souches!$E$2:$E$15000),Varietes!$B$2:$B$500,Varietes!$C$2:$C$500))</f>
        <v/>
      </c>
      <c r="H1943" s="19" t="str">
        <f>IF(ISBLANK(C1943),"",_xlfn.XLOOKUP(VALUE(LEFT(C1943,4)),Souches!$B$2:$B$15000,Souches!$D$2:$D$15000))</f>
        <v/>
      </c>
      <c r="I1943" s="10" t="str">
        <f t="shared" si="317"/>
        <v/>
      </c>
      <c r="J1943" s="19" t="str">
        <f>IF(I1943="","",INT(('ObjProd (2)'!$C$25-I1943)/7 * (ABS('ObjProd (2)'!$C$25-I1943)&gt;=7)))</f>
        <v/>
      </c>
      <c r="K1943" s="10" t="str">
        <f>IF(I1943="","",
IF(AND(DATEDIF(I1943,'ObjProd (2)'!$C$25,"y")=0,DATEDIF(I1943,'ObjProd (2)'!$C$25,"ym")=0,
   INT(('ObjProd (2)'!$C$25-EDATE(I1943,DATEDIF(I1943,'ObjProd (2)'!$C$25,"y")*12+DATEDIF(I1943,'ObjProd (2)'!$C$25,"ym")))/7)=0),
   "&lt; 1 sem.",
   IF(DATEDIF(I1943,'ObjProd (2)'!$C$25,"y")&gt;0,DATEDIF(I1943,'ObjProd (2)'!$C$25,"y") &amp; " " &amp; IF(DATEDIF(I1943,'ObjProd (2)'!$C$25,"y")=1,"an ","ans "),"") &amp;
   IF(DATEDIF(I1943,'ObjProd (2)'!$C$25,"ym")&gt;0,DATEDIF(I1943,'ObjProd (2)'!$C$25,"ym") &amp; " mois ", "") &amp;
   IF(INT(('ObjProd (2)'!$C$25-EDATE(I1943,DATEDIF(I1943,'ObjProd (2)'!$C$25,"y")*12+DATEDIF(I1943,'ObjProd (2)'!$C$25,"ym")))/7)&gt;0,
      INT(('ObjProd (2)'!$C$25-EDATE(I1943,DATEDIF(I1943,'ObjProd (2)'!$C$25,"y")*12+DATEDIF(I1943,'ObjProd (2)'!$C$25,"ym")))/7) &amp; " sem.",
      "")
)
)</f>
        <v/>
      </c>
      <c r="L1943" s="11" t="str">
        <f t="shared" si="318"/>
        <v/>
      </c>
      <c r="M1943" s="9" t="str">
        <f t="shared" si="314"/>
        <v/>
      </c>
      <c r="N1943" s="9" t="str" cm="1">
        <f t="array" aca="1" ref="N1943" ca="1">LEFT(L1943, IF(ISNUMBER(SUBSTITUTE(_xludf.MID(L1943, 2, 1), ".", ",")), 1, 2))</f>
        <v/>
      </c>
      <c r="O1943" s="19" t="str">
        <f t="shared" ca="1" si="320"/>
        <v/>
      </c>
      <c r="P1943" s="9" t="str">
        <f t="shared" ca="1" si="321"/>
        <v/>
      </c>
      <c r="Q1943" s="9" t="str">
        <f t="shared" ca="1" si="322"/>
        <v/>
      </c>
      <c r="R1943" s="9" t="str">
        <f t="shared" si="315"/>
        <v/>
      </c>
      <c r="S1943" t="str" cm="1">
        <f t="array" ref="S1943">IF(ISBLANK(C1943),"",IFERROR(INDEX(ListeSeries!$A$2:$A$1045, MATCH(1, (DatasScan!G1943=ListeSeries!$B$2:$B$1045) * (DatasScan!H1943&gt;=ListeSeries!$D$2:$D$1045) * (DatasScan!H1943&lt;=ListeSeries!$E$2:$E$1045), 0)), "no match"))</f>
        <v/>
      </c>
      <c r="T1943" s="7" t="str" cm="1">
        <f t="array" ref="T1943">IF(ISBLANK(C1943),"",IFERROR(INDEX(ListeSeries!$C$2:$C$1045, MATCH(1, (DatasScan!G1943=ListeSeries!$B$2:$B$1045) * (DatasScan!H1943&gt;=ListeSeries!$D$2:$D$1045) * (DatasScan!H1943&lt;=ListeSeries!$E$2:$E$1045), 0)), "no match"))</f>
        <v/>
      </c>
      <c r="U1943" s="11" t="str" cm="1">
        <f t="array" ref="U1943">IF(ISBLANK(C1943),"",IFERROR(INDEX(ListeSeries!$F$2:$F$1045, MATCH(1, (DatasScan!G1943=ListeSeries!$B$2:$B$1045) * (DatasScan!H1943&gt;=ListeSeries!$D$2:$D$1045) * (DatasScan!H1943&lt;=ListeSeries!$E$2:$E$1045), 0)), "no match"))</f>
        <v/>
      </c>
    </row>
    <row r="1944" spans="1:21" x14ac:dyDescent="0.25">
      <c r="A1944" s="6" t="str">
        <f t="shared" si="316"/>
        <v/>
      </c>
      <c r="B1944" s="272"/>
      <c r="F1944" s="7" t="str">
        <f t="shared" si="319"/>
        <v/>
      </c>
      <c r="G1944" s="21" t="str">
        <f>IF(ISBLANK(C1944),"",_xlfn.XLOOKUP(_xlfn.XLOOKUP(VALUE(LEFT(C1944,4)),Souches!$B$2:$B$15000,Souches!$E$2:$E$15000),Varietes!$B$2:$B$500,Varietes!$C$2:$C$500))</f>
        <v/>
      </c>
      <c r="H1944" s="19" t="str">
        <f>IF(ISBLANK(C1944),"",_xlfn.XLOOKUP(VALUE(LEFT(C1944,4)),Souches!$B$2:$B$15000,Souches!$D$2:$D$15000))</f>
        <v/>
      </c>
      <c r="I1944" s="10" t="str">
        <f t="shared" si="317"/>
        <v/>
      </c>
      <c r="J1944" s="19" t="str">
        <f>IF(I1944="","",INT(('ObjProd (2)'!$C$25-I1944)/7 * (ABS('ObjProd (2)'!$C$25-I1944)&gt;=7)))</f>
        <v/>
      </c>
      <c r="K1944" s="10" t="str">
        <f>IF(I1944="","",
IF(AND(DATEDIF(I1944,'ObjProd (2)'!$C$25,"y")=0,DATEDIF(I1944,'ObjProd (2)'!$C$25,"ym")=0,
   INT(('ObjProd (2)'!$C$25-EDATE(I1944,DATEDIF(I1944,'ObjProd (2)'!$C$25,"y")*12+DATEDIF(I1944,'ObjProd (2)'!$C$25,"ym")))/7)=0),
   "&lt; 1 sem.",
   IF(DATEDIF(I1944,'ObjProd (2)'!$C$25,"y")&gt;0,DATEDIF(I1944,'ObjProd (2)'!$C$25,"y") &amp; " " &amp; IF(DATEDIF(I1944,'ObjProd (2)'!$C$25,"y")=1,"an ","ans "),"") &amp;
   IF(DATEDIF(I1944,'ObjProd (2)'!$C$25,"ym")&gt;0,DATEDIF(I1944,'ObjProd (2)'!$C$25,"ym") &amp; " mois ", "") &amp;
   IF(INT(('ObjProd (2)'!$C$25-EDATE(I1944,DATEDIF(I1944,'ObjProd (2)'!$C$25,"y")*12+DATEDIF(I1944,'ObjProd (2)'!$C$25,"ym")))/7)&gt;0,
      INT(('ObjProd (2)'!$C$25-EDATE(I1944,DATEDIF(I1944,'ObjProd (2)'!$C$25,"y")*12+DATEDIF(I1944,'ObjProd (2)'!$C$25,"ym")))/7) &amp; " sem.",
      "")
)
)</f>
        <v/>
      </c>
      <c r="L1944" s="11" t="str">
        <f t="shared" si="318"/>
        <v/>
      </c>
      <c r="M1944" s="9" t="str">
        <f t="shared" si="314"/>
        <v/>
      </c>
      <c r="N1944" s="9" t="str" cm="1">
        <f t="array" aca="1" ref="N1944" ca="1">LEFT(L1944, IF(ISNUMBER(SUBSTITUTE(_xludf.MID(L1944, 2, 1), ".", ",")), 1, 2))</f>
        <v/>
      </c>
      <c r="O1944" s="19" t="str">
        <f t="shared" ca="1" si="320"/>
        <v/>
      </c>
      <c r="P1944" s="9" t="str">
        <f t="shared" ca="1" si="321"/>
        <v/>
      </c>
      <c r="Q1944" s="9" t="str">
        <f t="shared" ca="1" si="322"/>
        <v/>
      </c>
      <c r="R1944" s="9" t="str">
        <f t="shared" si="315"/>
        <v/>
      </c>
      <c r="S1944" t="str" cm="1">
        <f t="array" ref="S1944">IF(ISBLANK(C1944),"",IFERROR(INDEX(ListeSeries!$A$2:$A$1045, MATCH(1, (DatasScan!G1944=ListeSeries!$B$2:$B$1045) * (DatasScan!H1944&gt;=ListeSeries!$D$2:$D$1045) * (DatasScan!H1944&lt;=ListeSeries!$E$2:$E$1045), 0)), "no match"))</f>
        <v/>
      </c>
      <c r="T1944" s="7" t="str" cm="1">
        <f t="array" ref="T1944">IF(ISBLANK(C1944),"",IFERROR(INDEX(ListeSeries!$C$2:$C$1045, MATCH(1, (DatasScan!G1944=ListeSeries!$B$2:$B$1045) * (DatasScan!H1944&gt;=ListeSeries!$D$2:$D$1045) * (DatasScan!H1944&lt;=ListeSeries!$E$2:$E$1045), 0)), "no match"))</f>
        <v/>
      </c>
      <c r="U1944" s="11" t="str" cm="1">
        <f t="array" ref="U1944">IF(ISBLANK(C1944),"",IFERROR(INDEX(ListeSeries!$F$2:$F$1045, MATCH(1, (DatasScan!G1944=ListeSeries!$B$2:$B$1045) * (DatasScan!H1944&gt;=ListeSeries!$D$2:$D$1045) * (DatasScan!H1944&lt;=ListeSeries!$E$2:$E$1045), 0)), "no match"))</f>
        <v/>
      </c>
    </row>
    <row r="1945" spans="1:21" x14ac:dyDescent="0.25">
      <c r="A1945" s="6" t="str">
        <f t="shared" si="316"/>
        <v/>
      </c>
      <c r="B1945" s="272"/>
      <c r="F1945" s="7" t="str">
        <f t="shared" si="319"/>
        <v/>
      </c>
      <c r="G1945" s="21" t="str">
        <f>IF(ISBLANK(C1945),"",_xlfn.XLOOKUP(_xlfn.XLOOKUP(VALUE(LEFT(C1945,4)),Souches!$B$2:$B$15000,Souches!$E$2:$E$15000),Varietes!$B$2:$B$500,Varietes!$C$2:$C$500))</f>
        <v/>
      </c>
      <c r="H1945" s="19" t="str">
        <f>IF(ISBLANK(C1945),"",_xlfn.XLOOKUP(VALUE(LEFT(C1945,4)),Souches!$B$2:$B$15000,Souches!$D$2:$D$15000))</f>
        <v/>
      </c>
      <c r="I1945" s="10" t="str">
        <f t="shared" si="317"/>
        <v/>
      </c>
      <c r="J1945" s="19" t="str">
        <f>IF(I1945="","",INT(('ObjProd (2)'!$C$25-I1945)/7 * (ABS('ObjProd (2)'!$C$25-I1945)&gt;=7)))</f>
        <v/>
      </c>
      <c r="K1945" s="10" t="str">
        <f>IF(I1945="","",
IF(AND(DATEDIF(I1945,'ObjProd (2)'!$C$25,"y")=0,DATEDIF(I1945,'ObjProd (2)'!$C$25,"ym")=0,
   INT(('ObjProd (2)'!$C$25-EDATE(I1945,DATEDIF(I1945,'ObjProd (2)'!$C$25,"y")*12+DATEDIF(I1945,'ObjProd (2)'!$C$25,"ym")))/7)=0),
   "&lt; 1 sem.",
   IF(DATEDIF(I1945,'ObjProd (2)'!$C$25,"y")&gt;0,DATEDIF(I1945,'ObjProd (2)'!$C$25,"y") &amp; " " &amp; IF(DATEDIF(I1945,'ObjProd (2)'!$C$25,"y")=1,"an ","ans "),"") &amp;
   IF(DATEDIF(I1945,'ObjProd (2)'!$C$25,"ym")&gt;0,DATEDIF(I1945,'ObjProd (2)'!$C$25,"ym") &amp; " mois ", "") &amp;
   IF(INT(('ObjProd (2)'!$C$25-EDATE(I1945,DATEDIF(I1945,'ObjProd (2)'!$C$25,"y")*12+DATEDIF(I1945,'ObjProd (2)'!$C$25,"ym")))/7)&gt;0,
      INT(('ObjProd (2)'!$C$25-EDATE(I1945,DATEDIF(I1945,'ObjProd (2)'!$C$25,"y")*12+DATEDIF(I1945,'ObjProd (2)'!$C$25,"ym")))/7) &amp; " sem.",
      "")
)
)</f>
        <v/>
      </c>
      <c r="L1945" s="11" t="str">
        <f t="shared" si="318"/>
        <v/>
      </c>
      <c r="M1945" s="9" t="str">
        <f t="shared" si="314"/>
        <v/>
      </c>
      <c r="N1945" s="9" t="str" cm="1">
        <f t="array" aca="1" ref="N1945" ca="1">LEFT(L1945, IF(ISNUMBER(SUBSTITUTE(_xludf.MID(L1945, 2, 1), ".", ",")), 1, 2))</f>
        <v/>
      </c>
      <c r="O1945" s="19" t="str">
        <f t="shared" ca="1" si="320"/>
        <v/>
      </c>
      <c r="P1945" s="9" t="str">
        <f t="shared" ca="1" si="321"/>
        <v/>
      </c>
      <c r="Q1945" s="9" t="str">
        <f t="shared" ca="1" si="322"/>
        <v/>
      </c>
      <c r="R1945" s="9" t="str">
        <f t="shared" si="315"/>
        <v/>
      </c>
      <c r="S1945" t="str" cm="1">
        <f t="array" ref="S1945">IF(ISBLANK(C1945),"",IFERROR(INDEX(ListeSeries!$A$2:$A$1045, MATCH(1, (DatasScan!G1945=ListeSeries!$B$2:$B$1045) * (DatasScan!H1945&gt;=ListeSeries!$D$2:$D$1045) * (DatasScan!H1945&lt;=ListeSeries!$E$2:$E$1045), 0)), "no match"))</f>
        <v/>
      </c>
      <c r="T1945" s="7" t="str" cm="1">
        <f t="array" ref="T1945">IF(ISBLANK(C1945),"",IFERROR(INDEX(ListeSeries!$C$2:$C$1045, MATCH(1, (DatasScan!G1945=ListeSeries!$B$2:$B$1045) * (DatasScan!H1945&gt;=ListeSeries!$D$2:$D$1045) * (DatasScan!H1945&lt;=ListeSeries!$E$2:$E$1045), 0)), "no match"))</f>
        <v/>
      </c>
      <c r="U1945" s="11" t="str" cm="1">
        <f t="array" ref="U1945">IF(ISBLANK(C1945),"",IFERROR(INDEX(ListeSeries!$F$2:$F$1045, MATCH(1, (DatasScan!G1945=ListeSeries!$B$2:$B$1045) * (DatasScan!H1945&gt;=ListeSeries!$D$2:$D$1045) * (DatasScan!H1945&lt;=ListeSeries!$E$2:$E$1045), 0)), "no match"))</f>
        <v/>
      </c>
    </row>
    <row r="1946" spans="1:21" x14ac:dyDescent="0.25">
      <c r="A1946" s="6" t="str">
        <f t="shared" si="316"/>
        <v/>
      </c>
      <c r="B1946" s="272"/>
      <c r="F1946" s="7" t="str">
        <f t="shared" si="319"/>
        <v/>
      </c>
      <c r="G1946" s="21" t="str">
        <f>IF(ISBLANK(C1946),"",_xlfn.XLOOKUP(_xlfn.XLOOKUP(VALUE(LEFT(C1946,4)),Souches!$B$2:$B$15000,Souches!$E$2:$E$15000),Varietes!$B$2:$B$500,Varietes!$C$2:$C$500))</f>
        <v/>
      </c>
      <c r="H1946" s="19" t="str">
        <f>IF(ISBLANK(C1946),"",_xlfn.XLOOKUP(VALUE(LEFT(C1946,4)),Souches!$B$2:$B$15000,Souches!$D$2:$D$15000))</f>
        <v/>
      </c>
      <c r="I1946" s="10" t="str">
        <f t="shared" si="317"/>
        <v/>
      </c>
      <c r="J1946" s="19" t="str">
        <f>IF(I1946="","",INT(('ObjProd (2)'!$C$25-I1946)/7 * (ABS('ObjProd (2)'!$C$25-I1946)&gt;=7)))</f>
        <v/>
      </c>
      <c r="K1946" s="10" t="str">
        <f>IF(I1946="","",
IF(AND(DATEDIF(I1946,'ObjProd (2)'!$C$25,"y")=0,DATEDIF(I1946,'ObjProd (2)'!$C$25,"ym")=0,
   INT(('ObjProd (2)'!$C$25-EDATE(I1946,DATEDIF(I1946,'ObjProd (2)'!$C$25,"y")*12+DATEDIF(I1946,'ObjProd (2)'!$C$25,"ym")))/7)=0),
   "&lt; 1 sem.",
   IF(DATEDIF(I1946,'ObjProd (2)'!$C$25,"y")&gt;0,DATEDIF(I1946,'ObjProd (2)'!$C$25,"y") &amp; " " &amp; IF(DATEDIF(I1946,'ObjProd (2)'!$C$25,"y")=1,"an ","ans "),"") &amp;
   IF(DATEDIF(I1946,'ObjProd (2)'!$C$25,"ym")&gt;0,DATEDIF(I1946,'ObjProd (2)'!$C$25,"ym") &amp; " mois ", "") &amp;
   IF(INT(('ObjProd (2)'!$C$25-EDATE(I1946,DATEDIF(I1946,'ObjProd (2)'!$C$25,"y")*12+DATEDIF(I1946,'ObjProd (2)'!$C$25,"ym")))/7)&gt;0,
      INT(('ObjProd (2)'!$C$25-EDATE(I1946,DATEDIF(I1946,'ObjProd (2)'!$C$25,"y")*12+DATEDIF(I1946,'ObjProd (2)'!$C$25,"ym")))/7) &amp; " sem.",
      "")
)
)</f>
        <v/>
      </c>
      <c r="L1946" s="11" t="str">
        <f t="shared" si="318"/>
        <v/>
      </c>
      <c r="M1946" s="9" t="str">
        <f t="shared" si="314"/>
        <v/>
      </c>
      <c r="N1946" s="9" t="str" cm="1">
        <f t="array" aca="1" ref="N1946" ca="1">LEFT(L1946, IF(ISNUMBER(SUBSTITUTE(_xludf.MID(L1946, 2, 1), ".", ",")), 1, 2))</f>
        <v/>
      </c>
      <c r="O1946" s="19" t="str">
        <f t="shared" ca="1" si="320"/>
        <v/>
      </c>
      <c r="P1946" s="9" t="str">
        <f t="shared" ca="1" si="321"/>
        <v/>
      </c>
      <c r="Q1946" s="9" t="str">
        <f t="shared" ca="1" si="322"/>
        <v/>
      </c>
      <c r="R1946" s="9" t="str">
        <f t="shared" si="315"/>
        <v/>
      </c>
      <c r="S1946" t="str" cm="1">
        <f t="array" ref="S1946">IF(ISBLANK(C1946),"",IFERROR(INDEX(ListeSeries!$A$2:$A$1045, MATCH(1, (DatasScan!G1946=ListeSeries!$B$2:$B$1045) * (DatasScan!H1946&gt;=ListeSeries!$D$2:$D$1045) * (DatasScan!H1946&lt;=ListeSeries!$E$2:$E$1045), 0)), "no match"))</f>
        <v/>
      </c>
      <c r="T1946" s="7" t="str" cm="1">
        <f t="array" ref="T1946">IF(ISBLANK(C1946),"",IFERROR(INDEX(ListeSeries!$C$2:$C$1045, MATCH(1, (DatasScan!G1946=ListeSeries!$B$2:$B$1045) * (DatasScan!H1946&gt;=ListeSeries!$D$2:$D$1045) * (DatasScan!H1946&lt;=ListeSeries!$E$2:$E$1045), 0)), "no match"))</f>
        <v/>
      </c>
      <c r="U1946" s="11" t="str" cm="1">
        <f t="array" ref="U1946">IF(ISBLANK(C1946),"",IFERROR(INDEX(ListeSeries!$F$2:$F$1045, MATCH(1, (DatasScan!G1946=ListeSeries!$B$2:$B$1045) * (DatasScan!H1946&gt;=ListeSeries!$D$2:$D$1045) * (DatasScan!H1946&lt;=ListeSeries!$E$2:$E$1045), 0)), "no match"))</f>
        <v/>
      </c>
    </row>
    <row r="1947" spans="1:21" x14ac:dyDescent="0.25">
      <c r="A1947" s="6" t="str">
        <f t="shared" si="316"/>
        <v/>
      </c>
      <c r="B1947" s="272"/>
      <c r="F1947" s="7" t="str">
        <f t="shared" si="319"/>
        <v/>
      </c>
      <c r="G1947" s="21" t="str">
        <f>IF(ISBLANK(C1947),"",_xlfn.XLOOKUP(_xlfn.XLOOKUP(VALUE(LEFT(C1947,4)),Souches!$B$2:$B$15000,Souches!$E$2:$E$15000),Varietes!$B$2:$B$500,Varietes!$C$2:$C$500))</f>
        <v/>
      </c>
      <c r="H1947" s="19" t="str">
        <f>IF(ISBLANK(C1947),"",_xlfn.XLOOKUP(VALUE(LEFT(C1947,4)),Souches!$B$2:$B$15000,Souches!$D$2:$D$15000))</f>
        <v/>
      </c>
      <c r="I1947" s="10" t="str">
        <f t="shared" si="317"/>
        <v/>
      </c>
      <c r="J1947" s="19" t="str">
        <f>IF(I1947="","",INT(('ObjProd (2)'!$C$25-I1947)/7 * (ABS('ObjProd (2)'!$C$25-I1947)&gt;=7)))</f>
        <v/>
      </c>
      <c r="K1947" s="10" t="str">
        <f>IF(I1947="","",
IF(AND(DATEDIF(I1947,'ObjProd (2)'!$C$25,"y")=0,DATEDIF(I1947,'ObjProd (2)'!$C$25,"ym")=0,
   INT(('ObjProd (2)'!$C$25-EDATE(I1947,DATEDIF(I1947,'ObjProd (2)'!$C$25,"y")*12+DATEDIF(I1947,'ObjProd (2)'!$C$25,"ym")))/7)=0),
   "&lt; 1 sem.",
   IF(DATEDIF(I1947,'ObjProd (2)'!$C$25,"y")&gt;0,DATEDIF(I1947,'ObjProd (2)'!$C$25,"y") &amp; " " &amp; IF(DATEDIF(I1947,'ObjProd (2)'!$C$25,"y")=1,"an ","ans "),"") &amp;
   IF(DATEDIF(I1947,'ObjProd (2)'!$C$25,"ym")&gt;0,DATEDIF(I1947,'ObjProd (2)'!$C$25,"ym") &amp; " mois ", "") &amp;
   IF(INT(('ObjProd (2)'!$C$25-EDATE(I1947,DATEDIF(I1947,'ObjProd (2)'!$C$25,"y")*12+DATEDIF(I1947,'ObjProd (2)'!$C$25,"ym")))/7)&gt;0,
      INT(('ObjProd (2)'!$C$25-EDATE(I1947,DATEDIF(I1947,'ObjProd (2)'!$C$25,"y")*12+DATEDIF(I1947,'ObjProd (2)'!$C$25,"ym")))/7) &amp; " sem.",
      "")
)
)</f>
        <v/>
      </c>
      <c r="L1947" s="11" t="str">
        <f t="shared" si="318"/>
        <v/>
      </c>
      <c r="M1947" s="9" t="str">
        <f t="shared" si="314"/>
        <v/>
      </c>
      <c r="N1947" s="9" t="str" cm="1">
        <f t="array" aca="1" ref="N1947" ca="1">LEFT(L1947, IF(ISNUMBER(SUBSTITUTE(_xludf.MID(L1947, 2, 1), ".", ",")), 1, 2))</f>
        <v/>
      </c>
      <c r="O1947" s="19" t="str">
        <f t="shared" ca="1" si="320"/>
        <v/>
      </c>
      <c r="P1947" s="9" t="str">
        <f t="shared" ca="1" si="321"/>
        <v/>
      </c>
      <c r="Q1947" s="9" t="str">
        <f t="shared" ca="1" si="322"/>
        <v/>
      </c>
      <c r="R1947" s="9" t="str">
        <f t="shared" si="315"/>
        <v/>
      </c>
      <c r="S1947" t="str" cm="1">
        <f t="array" ref="S1947">IF(ISBLANK(C1947),"",IFERROR(INDEX(ListeSeries!$A$2:$A$1045, MATCH(1, (DatasScan!G1947=ListeSeries!$B$2:$B$1045) * (DatasScan!H1947&gt;=ListeSeries!$D$2:$D$1045) * (DatasScan!H1947&lt;=ListeSeries!$E$2:$E$1045), 0)), "no match"))</f>
        <v/>
      </c>
      <c r="T1947" s="7" t="str" cm="1">
        <f t="array" ref="T1947">IF(ISBLANK(C1947),"",IFERROR(INDEX(ListeSeries!$C$2:$C$1045, MATCH(1, (DatasScan!G1947=ListeSeries!$B$2:$B$1045) * (DatasScan!H1947&gt;=ListeSeries!$D$2:$D$1045) * (DatasScan!H1947&lt;=ListeSeries!$E$2:$E$1045), 0)), "no match"))</f>
        <v/>
      </c>
      <c r="U1947" s="11" t="str" cm="1">
        <f t="array" ref="U1947">IF(ISBLANK(C1947),"",IFERROR(INDEX(ListeSeries!$F$2:$F$1045, MATCH(1, (DatasScan!G1947=ListeSeries!$B$2:$B$1045) * (DatasScan!H1947&gt;=ListeSeries!$D$2:$D$1045) * (DatasScan!H1947&lt;=ListeSeries!$E$2:$E$1045), 0)), "no match"))</f>
        <v/>
      </c>
    </row>
    <row r="1948" spans="1:21" x14ac:dyDescent="0.25">
      <c r="A1948" s="6" t="str">
        <f t="shared" si="316"/>
        <v/>
      </c>
      <c r="B1948" s="272"/>
      <c r="F1948" s="7" t="str">
        <f t="shared" si="319"/>
        <v/>
      </c>
      <c r="G1948" s="21" t="str">
        <f>IF(ISBLANK(C1948),"",_xlfn.XLOOKUP(_xlfn.XLOOKUP(VALUE(LEFT(C1948,4)),Souches!$B$2:$B$15000,Souches!$E$2:$E$15000),Varietes!$B$2:$B$500,Varietes!$C$2:$C$500))</f>
        <v/>
      </c>
      <c r="H1948" s="19" t="str">
        <f>IF(ISBLANK(C1948),"",_xlfn.XLOOKUP(VALUE(LEFT(C1948,4)),Souches!$B$2:$B$15000,Souches!$D$2:$D$15000))</f>
        <v/>
      </c>
      <c r="I1948" s="10" t="str">
        <f t="shared" si="317"/>
        <v/>
      </c>
      <c r="J1948" s="19" t="str">
        <f>IF(I1948="","",INT(('ObjProd (2)'!$C$25-I1948)/7 * (ABS('ObjProd (2)'!$C$25-I1948)&gt;=7)))</f>
        <v/>
      </c>
      <c r="K1948" s="10" t="str">
        <f>IF(I1948="","",
IF(AND(DATEDIF(I1948,'ObjProd (2)'!$C$25,"y")=0,DATEDIF(I1948,'ObjProd (2)'!$C$25,"ym")=0,
   INT(('ObjProd (2)'!$C$25-EDATE(I1948,DATEDIF(I1948,'ObjProd (2)'!$C$25,"y")*12+DATEDIF(I1948,'ObjProd (2)'!$C$25,"ym")))/7)=0),
   "&lt; 1 sem.",
   IF(DATEDIF(I1948,'ObjProd (2)'!$C$25,"y")&gt;0,DATEDIF(I1948,'ObjProd (2)'!$C$25,"y") &amp; " " &amp; IF(DATEDIF(I1948,'ObjProd (2)'!$C$25,"y")=1,"an ","ans "),"") &amp;
   IF(DATEDIF(I1948,'ObjProd (2)'!$C$25,"ym")&gt;0,DATEDIF(I1948,'ObjProd (2)'!$C$25,"ym") &amp; " mois ", "") &amp;
   IF(INT(('ObjProd (2)'!$C$25-EDATE(I1948,DATEDIF(I1948,'ObjProd (2)'!$C$25,"y")*12+DATEDIF(I1948,'ObjProd (2)'!$C$25,"ym")))/7)&gt;0,
      INT(('ObjProd (2)'!$C$25-EDATE(I1948,DATEDIF(I1948,'ObjProd (2)'!$C$25,"y")*12+DATEDIF(I1948,'ObjProd (2)'!$C$25,"ym")))/7) &amp; " sem.",
      "")
)
)</f>
        <v/>
      </c>
      <c r="L1948" s="11" t="str">
        <f t="shared" si="318"/>
        <v/>
      </c>
      <c r="M1948" s="9" t="str">
        <f t="shared" si="314"/>
        <v/>
      </c>
      <c r="N1948" s="9" t="str" cm="1">
        <f t="array" aca="1" ref="N1948" ca="1">LEFT(L1948, IF(ISNUMBER(SUBSTITUTE(_xludf.MID(L1948, 2, 1), ".", ",")), 1, 2))</f>
        <v/>
      </c>
      <c r="O1948" s="19" t="str">
        <f t="shared" ca="1" si="320"/>
        <v/>
      </c>
      <c r="P1948" s="9" t="str">
        <f t="shared" ca="1" si="321"/>
        <v/>
      </c>
      <c r="Q1948" s="9" t="str">
        <f t="shared" ca="1" si="322"/>
        <v/>
      </c>
      <c r="R1948" s="9" t="str">
        <f t="shared" si="315"/>
        <v/>
      </c>
      <c r="S1948" t="str" cm="1">
        <f t="array" ref="S1948">IF(ISBLANK(C1948),"",IFERROR(INDEX(ListeSeries!$A$2:$A$1045, MATCH(1, (DatasScan!G1948=ListeSeries!$B$2:$B$1045) * (DatasScan!H1948&gt;=ListeSeries!$D$2:$D$1045) * (DatasScan!H1948&lt;=ListeSeries!$E$2:$E$1045), 0)), "no match"))</f>
        <v/>
      </c>
      <c r="T1948" s="7" t="str" cm="1">
        <f t="array" ref="T1948">IF(ISBLANK(C1948),"",IFERROR(INDEX(ListeSeries!$C$2:$C$1045, MATCH(1, (DatasScan!G1948=ListeSeries!$B$2:$B$1045) * (DatasScan!H1948&gt;=ListeSeries!$D$2:$D$1045) * (DatasScan!H1948&lt;=ListeSeries!$E$2:$E$1045), 0)), "no match"))</f>
        <v/>
      </c>
      <c r="U1948" s="11" t="str" cm="1">
        <f t="array" ref="U1948">IF(ISBLANK(C1948),"",IFERROR(INDEX(ListeSeries!$F$2:$F$1045, MATCH(1, (DatasScan!G1948=ListeSeries!$B$2:$B$1045) * (DatasScan!H1948&gt;=ListeSeries!$D$2:$D$1045) * (DatasScan!H1948&lt;=ListeSeries!$E$2:$E$1045), 0)), "no match"))</f>
        <v/>
      </c>
    </row>
    <row r="1949" spans="1:21" x14ac:dyDescent="0.25">
      <c r="A1949" s="6" t="str">
        <f t="shared" si="316"/>
        <v/>
      </c>
      <c r="B1949" s="272"/>
      <c r="F1949" s="7" t="str">
        <f t="shared" si="319"/>
        <v/>
      </c>
      <c r="G1949" s="21" t="str">
        <f>IF(ISBLANK(C1949),"",_xlfn.XLOOKUP(_xlfn.XLOOKUP(VALUE(LEFT(C1949,4)),Souches!$B$2:$B$15000,Souches!$E$2:$E$15000),Varietes!$B$2:$B$500,Varietes!$C$2:$C$500))</f>
        <v/>
      </c>
      <c r="H1949" s="19" t="str">
        <f>IF(ISBLANK(C1949),"",_xlfn.XLOOKUP(VALUE(LEFT(C1949,4)),Souches!$B$2:$B$15000,Souches!$D$2:$D$15000))</f>
        <v/>
      </c>
      <c r="I1949" s="10" t="str">
        <f t="shared" si="317"/>
        <v/>
      </c>
      <c r="J1949" s="19" t="str">
        <f>IF(I1949="","",INT(('ObjProd (2)'!$C$25-I1949)/7 * (ABS('ObjProd (2)'!$C$25-I1949)&gt;=7)))</f>
        <v/>
      </c>
      <c r="K1949" s="10" t="str">
        <f>IF(I1949="","",
IF(AND(DATEDIF(I1949,'ObjProd (2)'!$C$25,"y")=0,DATEDIF(I1949,'ObjProd (2)'!$C$25,"ym")=0,
   INT(('ObjProd (2)'!$C$25-EDATE(I1949,DATEDIF(I1949,'ObjProd (2)'!$C$25,"y")*12+DATEDIF(I1949,'ObjProd (2)'!$C$25,"ym")))/7)=0),
   "&lt; 1 sem.",
   IF(DATEDIF(I1949,'ObjProd (2)'!$C$25,"y")&gt;0,DATEDIF(I1949,'ObjProd (2)'!$C$25,"y") &amp; " " &amp; IF(DATEDIF(I1949,'ObjProd (2)'!$C$25,"y")=1,"an ","ans "),"") &amp;
   IF(DATEDIF(I1949,'ObjProd (2)'!$C$25,"ym")&gt;0,DATEDIF(I1949,'ObjProd (2)'!$C$25,"ym") &amp; " mois ", "") &amp;
   IF(INT(('ObjProd (2)'!$C$25-EDATE(I1949,DATEDIF(I1949,'ObjProd (2)'!$C$25,"y")*12+DATEDIF(I1949,'ObjProd (2)'!$C$25,"ym")))/7)&gt;0,
      INT(('ObjProd (2)'!$C$25-EDATE(I1949,DATEDIF(I1949,'ObjProd (2)'!$C$25,"y")*12+DATEDIF(I1949,'ObjProd (2)'!$C$25,"ym")))/7) &amp; " sem.",
      "")
)
)</f>
        <v/>
      </c>
      <c r="L1949" s="11" t="str">
        <f t="shared" si="318"/>
        <v/>
      </c>
      <c r="M1949" s="9" t="str">
        <f t="shared" si="314"/>
        <v/>
      </c>
      <c r="N1949" s="9" t="str" cm="1">
        <f t="array" aca="1" ref="N1949" ca="1">LEFT(L1949, IF(ISNUMBER(SUBSTITUTE(_xludf.MID(L1949, 2, 1), ".", ",")), 1, 2))</f>
        <v/>
      </c>
      <c r="O1949" s="19" t="str">
        <f t="shared" ca="1" si="320"/>
        <v/>
      </c>
      <c r="P1949" s="9" t="str">
        <f t="shared" ca="1" si="321"/>
        <v/>
      </c>
      <c r="Q1949" s="9" t="str">
        <f t="shared" ca="1" si="322"/>
        <v/>
      </c>
      <c r="R1949" s="9" t="str">
        <f t="shared" si="315"/>
        <v/>
      </c>
      <c r="S1949" t="str" cm="1">
        <f t="array" ref="S1949">IF(ISBLANK(C1949),"",IFERROR(INDEX(ListeSeries!$A$2:$A$1045, MATCH(1, (DatasScan!G1949=ListeSeries!$B$2:$B$1045) * (DatasScan!H1949&gt;=ListeSeries!$D$2:$D$1045) * (DatasScan!H1949&lt;=ListeSeries!$E$2:$E$1045), 0)), "no match"))</f>
        <v/>
      </c>
      <c r="T1949" s="7" t="str" cm="1">
        <f t="array" ref="T1949">IF(ISBLANK(C1949),"",IFERROR(INDEX(ListeSeries!$C$2:$C$1045, MATCH(1, (DatasScan!G1949=ListeSeries!$B$2:$B$1045) * (DatasScan!H1949&gt;=ListeSeries!$D$2:$D$1045) * (DatasScan!H1949&lt;=ListeSeries!$E$2:$E$1045), 0)), "no match"))</f>
        <v/>
      </c>
      <c r="U1949" s="11" t="str" cm="1">
        <f t="array" ref="U1949">IF(ISBLANK(C1949),"",IFERROR(INDEX(ListeSeries!$F$2:$F$1045, MATCH(1, (DatasScan!G1949=ListeSeries!$B$2:$B$1045) * (DatasScan!H1949&gt;=ListeSeries!$D$2:$D$1045) * (DatasScan!H1949&lt;=ListeSeries!$E$2:$E$1045), 0)), "no match"))</f>
        <v/>
      </c>
    </row>
    <row r="1950" spans="1:21" x14ac:dyDescent="0.25">
      <c r="A1950" s="6" t="str">
        <f t="shared" si="316"/>
        <v/>
      </c>
      <c r="B1950" s="272"/>
      <c r="F1950" s="7" t="str">
        <f t="shared" si="319"/>
        <v/>
      </c>
      <c r="G1950" s="21" t="str">
        <f>IF(ISBLANK(C1950),"",_xlfn.XLOOKUP(_xlfn.XLOOKUP(VALUE(LEFT(C1950,4)),Souches!$B$2:$B$15000,Souches!$E$2:$E$15000),Varietes!$B$2:$B$500,Varietes!$C$2:$C$500))</f>
        <v/>
      </c>
      <c r="H1950" s="19" t="str">
        <f>IF(ISBLANK(C1950),"",_xlfn.XLOOKUP(VALUE(LEFT(C1950,4)),Souches!$B$2:$B$15000,Souches!$D$2:$D$15000))</f>
        <v/>
      </c>
      <c r="I1950" s="10" t="str">
        <f t="shared" si="317"/>
        <v/>
      </c>
      <c r="J1950" s="19" t="str">
        <f>IF(I1950="","",INT(('ObjProd (2)'!$C$25-I1950)/7 * (ABS('ObjProd (2)'!$C$25-I1950)&gt;=7)))</f>
        <v/>
      </c>
      <c r="K1950" s="10" t="str">
        <f>IF(I1950="","",
IF(AND(DATEDIF(I1950,'ObjProd (2)'!$C$25,"y")=0,DATEDIF(I1950,'ObjProd (2)'!$C$25,"ym")=0,
   INT(('ObjProd (2)'!$C$25-EDATE(I1950,DATEDIF(I1950,'ObjProd (2)'!$C$25,"y")*12+DATEDIF(I1950,'ObjProd (2)'!$C$25,"ym")))/7)=0),
   "&lt; 1 sem.",
   IF(DATEDIF(I1950,'ObjProd (2)'!$C$25,"y")&gt;0,DATEDIF(I1950,'ObjProd (2)'!$C$25,"y") &amp; " " &amp; IF(DATEDIF(I1950,'ObjProd (2)'!$C$25,"y")=1,"an ","ans "),"") &amp;
   IF(DATEDIF(I1950,'ObjProd (2)'!$C$25,"ym")&gt;0,DATEDIF(I1950,'ObjProd (2)'!$C$25,"ym") &amp; " mois ", "") &amp;
   IF(INT(('ObjProd (2)'!$C$25-EDATE(I1950,DATEDIF(I1950,'ObjProd (2)'!$C$25,"y")*12+DATEDIF(I1950,'ObjProd (2)'!$C$25,"ym")))/7)&gt;0,
      INT(('ObjProd (2)'!$C$25-EDATE(I1950,DATEDIF(I1950,'ObjProd (2)'!$C$25,"y")*12+DATEDIF(I1950,'ObjProd (2)'!$C$25,"ym")))/7) &amp; " sem.",
      "")
)
)</f>
        <v/>
      </c>
      <c r="L1950" s="11" t="str">
        <f t="shared" si="318"/>
        <v/>
      </c>
      <c r="M1950" s="9" t="str">
        <f t="shared" si="314"/>
        <v/>
      </c>
      <c r="N1950" s="9" t="str" cm="1">
        <f t="array" aca="1" ref="N1950" ca="1">LEFT(L1950, IF(ISNUMBER(SUBSTITUTE(_xludf.MID(L1950, 2, 1), ".", ",")), 1, 2))</f>
        <v/>
      </c>
      <c r="O1950" s="19" t="str">
        <f t="shared" ca="1" si="320"/>
        <v/>
      </c>
      <c r="P1950" s="9" t="str">
        <f t="shared" ca="1" si="321"/>
        <v/>
      </c>
      <c r="Q1950" s="9" t="str">
        <f t="shared" ca="1" si="322"/>
        <v/>
      </c>
      <c r="R1950" s="9" t="str">
        <f t="shared" si="315"/>
        <v/>
      </c>
      <c r="S1950" t="str" cm="1">
        <f t="array" ref="S1950">IF(ISBLANK(C1950),"",IFERROR(INDEX(ListeSeries!$A$2:$A$1045, MATCH(1, (DatasScan!G1950=ListeSeries!$B$2:$B$1045) * (DatasScan!H1950&gt;=ListeSeries!$D$2:$D$1045) * (DatasScan!H1950&lt;=ListeSeries!$E$2:$E$1045), 0)), "no match"))</f>
        <v/>
      </c>
      <c r="T1950" s="7" t="str" cm="1">
        <f t="array" ref="T1950">IF(ISBLANK(C1950),"",IFERROR(INDEX(ListeSeries!$C$2:$C$1045, MATCH(1, (DatasScan!G1950=ListeSeries!$B$2:$B$1045) * (DatasScan!H1950&gt;=ListeSeries!$D$2:$D$1045) * (DatasScan!H1950&lt;=ListeSeries!$E$2:$E$1045), 0)), "no match"))</f>
        <v/>
      </c>
      <c r="U1950" s="11" t="str" cm="1">
        <f t="array" ref="U1950">IF(ISBLANK(C1950),"",IFERROR(INDEX(ListeSeries!$F$2:$F$1045, MATCH(1, (DatasScan!G1950=ListeSeries!$B$2:$B$1045) * (DatasScan!H1950&gt;=ListeSeries!$D$2:$D$1045) * (DatasScan!H1950&lt;=ListeSeries!$E$2:$E$1045), 0)), "no match"))</f>
        <v/>
      </c>
    </row>
    <row r="1951" spans="1:21" x14ac:dyDescent="0.25">
      <c r="A1951" s="6" t="str">
        <f t="shared" si="316"/>
        <v/>
      </c>
      <c r="B1951" s="272"/>
      <c r="F1951" s="7" t="str">
        <f t="shared" si="319"/>
        <v/>
      </c>
      <c r="G1951" s="21" t="str">
        <f>IF(ISBLANK(C1951),"",_xlfn.XLOOKUP(_xlfn.XLOOKUP(VALUE(LEFT(C1951,4)),Souches!$B$2:$B$15000,Souches!$E$2:$E$15000),Varietes!$B$2:$B$500,Varietes!$C$2:$C$500))</f>
        <v/>
      </c>
      <c r="H1951" s="19" t="str">
        <f>IF(ISBLANK(C1951),"",_xlfn.XLOOKUP(VALUE(LEFT(C1951,4)),Souches!$B$2:$B$15000,Souches!$D$2:$D$15000))</f>
        <v/>
      </c>
      <c r="I1951" s="10" t="str">
        <f t="shared" si="317"/>
        <v/>
      </c>
      <c r="J1951" s="19" t="str">
        <f>IF(I1951="","",INT(('ObjProd (2)'!$C$25-I1951)/7 * (ABS('ObjProd (2)'!$C$25-I1951)&gt;=7)))</f>
        <v/>
      </c>
      <c r="K1951" s="10" t="str">
        <f>IF(I1951="","",
IF(AND(DATEDIF(I1951,'ObjProd (2)'!$C$25,"y")=0,DATEDIF(I1951,'ObjProd (2)'!$C$25,"ym")=0,
   INT(('ObjProd (2)'!$C$25-EDATE(I1951,DATEDIF(I1951,'ObjProd (2)'!$C$25,"y")*12+DATEDIF(I1951,'ObjProd (2)'!$C$25,"ym")))/7)=0),
   "&lt; 1 sem.",
   IF(DATEDIF(I1951,'ObjProd (2)'!$C$25,"y")&gt;0,DATEDIF(I1951,'ObjProd (2)'!$C$25,"y") &amp; " " &amp; IF(DATEDIF(I1951,'ObjProd (2)'!$C$25,"y")=1,"an ","ans "),"") &amp;
   IF(DATEDIF(I1951,'ObjProd (2)'!$C$25,"ym")&gt;0,DATEDIF(I1951,'ObjProd (2)'!$C$25,"ym") &amp; " mois ", "") &amp;
   IF(INT(('ObjProd (2)'!$C$25-EDATE(I1951,DATEDIF(I1951,'ObjProd (2)'!$C$25,"y")*12+DATEDIF(I1951,'ObjProd (2)'!$C$25,"ym")))/7)&gt;0,
      INT(('ObjProd (2)'!$C$25-EDATE(I1951,DATEDIF(I1951,'ObjProd (2)'!$C$25,"y")*12+DATEDIF(I1951,'ObjProd (2)'!$C$25,"ym")))/7) &amp; " sem.",
      "")
)
)</f>
        <v/>
      </c>
      <c r="L1951" s="11" t="str">
        <f t="shared" si="318"/>
        <v/>
      </c>
      <c r="M1951" s="9" t="str">
        <f t="shared" si="314"/>
        <v/>
      </c>
      <c r="N1951" s="9" t="str" cm="1">
        <f t="array" aca="1" ref="N1951" ca="1">LEFT(L1951, IF(ISNUMBER(SUBSTITUTE(_xludf.MID(L1951, 2, 1), ".", ",")), 1, 2))</f>
        <v/>
      </c>
      <c r="O1951" s="19" t="str">
        <f t="shared" ca="1" si="320"/>
        <v/>
      </c>
      <c r="P1951" s="9" t="str">
        <f t="shared" ca="1" si="321"/>
        <v/>
      </c>
      <c r="Q1951" s="9" t="str">
        <f t="shared" ca="1" si="322"/>
        <v/>
      </c>
      <c r="R1951" s="9" t="str">
        <f t="shared" si="315"/>
        <v/>
      </c>
      <c r="S1951" t="str" cm="1">
        <f t="array" ref="S1951">IF(ISBLANK(C1951),"",IFERROR(INDEX(ListeSeries!$A$2:$A$1045, MATCH(1, (DatasScan!G1951=ListeSeries!$B$2:$B$1045) * (DatasScan!H1951&gt;=ListeSeries!$D$2:$D$1045) * (DatasScan!H1951&lt;=ListeSeries!$E$2:$E$1045), 0)), "no match"))</f>
        <v/>
      </c>
      <c r="T1951" s="7" t="str" cm="1">
        <f t="array" ref="T1951">IF(ISBLANK(C1951),"",IFERROR(INDEX(ListeSeries!$C$2:$C$1045, MATCH(1, (DatasScan!G1951=ListeSeries!$B$2:$B$1045) * (DatasScan!H1951&gt;=ListeSeries!$D$2:$D$1045) * (DatasScan!H1951&lt;=ListeSeries!$E$2:$E$1045), 0)), "no match"))</f>
        <v/>
      </c>
      <c r="U1951" s="11" t="str" cm="1">
        <f t="array" ref="U1951">IF(ISBLANK(C1951),"",IFERROR(INDEX(ListeSeries!$F$2:$F$1045, MATCH(1, (DatasScan!G1951=ListeSeries!$B$2:$B$1045) * (DatasScan!H1951&gt;=ListeSeries!$D$2:$D$1045) * (DatasScan!H1951&lt;=ListeSeries!$E$2:$E$1045), 0)), "no match"))</f>
        <v/>
      </c>
    </row>
    <row r="1952" spans="1:21" x14ac:dyDescent="0.25">
      <c r="A1952" s="6" t="str">
        <f t="shared" si="316"/>
        <v/>
      </c>
      <c r="B1952" s="272"/>
      <c r="F1952" s="7" t="str">
        <f t="shared" si="319"/>
        <v/>
      </c>
      <c r="G1952" s="21" t="str">
        <f>IF(ISBLANK(C1952),"",_xlfn.XLOOKUP(_xlfn.XLOOKUP(VALUE(LEFT(C1952,4)),Souches!$B$2:$B$15000,Souches!$E$2:$E$15000),Varietes!$B$2:$B$500,Varietes!$C$2:$C$500))</f>
        <v/>
      </c>
      <c r="H1952" s="19" t="str">
        <f>IF(ISBLANK(C1952),"",_xlfn.XLOOKUP(VALUE(LEFT(C1952,4)),Souches!$B$2:$B$15000,Souches!$D$2:$D$15000))</f>
        <v/>
      </c>
      <c r="I1952" s="10" t="str">
        <f t="shared" si="317"/>
        <v/>
      </c>
      <c r="J1952" s="19" t="str">
        <f>IF(I1952="","",INT(('ObjProd (2)'!$C$25-I1952)/7 * (ABS('ObjProd (2)'!$C$25-I1952)&gt;=7)))</f>
        <v/>
      </c>
      <c r="K1952" s="10" t="str">
        <f>IF(I1952="","",
IF(AND(DATEDIF(I1952,'ObjProd (2)'!$C$25,"y")=0,DATEDIF(I1952,'ObjProd (2)'!$C$25,"ym")=0,
   INT(('ObjProd (2)'!$C$25-EDATE(I1952,DATEDIF(I1952,'ObjProd (2)'!$C$25,"y")*12+DATEDIF(I1952,'ObjProd (2)'!$C$25,"ym")))/7)=0),
   "&lt; 1 sem.",
   IF(DATEDIF(I1952,'ObjProd (2)'!$C$25,"y")&gt;0,DATEDIF(I1952,'ObjProd (2)'!$C$25,"y") &amp; " " &amp; IF(DATEDIF(I1952,'ObjProd (2)'!$C$25,"y")=1,"an ","ans "),"") &amp;
   IF(DATEDIF(I1952,'ObjProd (2)'!$C$25,"ym")&gt;0,DATEDIF(I1952,'ObjProd (2)'!$C$25,"ym") &amp; " mois ", "") &amp;
   IF(INT(('ObjProd (2)'!$C$25-EDATE(I1952,DATEDIF(I1952,'ObjProd (2)'!$C$25,"y")*12+DATEDIF(I1952,'ObjProd (2)'!$C$25,"ym")))/7)&gt;0,
      INT(('ObjProd (2)'!$C$25-EDATE(I1952,DATEDIF(I1952,'ObjProd (2)'!$C$25,"y")*12+DATEDIF(I1952,'ObjProd (2)'!$C$25,"ym")))/7) &amp; " sem.",
      "")
)
)</f>
        <v/>
      </c>
      <c r="L1952" s="11" t="str">
        <f t="shared" si="318"/>
        <v/>
      </c>
      <c r="M1952" s="9" t="str">
        <f t="shared" si="314"/>
        <v/>
      </c>
      <c r="N1952" s="9" t="str" cm="1">
        <f t="array" aca="1" ref="N1952" ca="1">LEFT(L1952, IF(ISNUMBER(SUBSTITUTE(_xludf.MID(L1952, 2, 1), ".", ",")), 1, 2))</f>
        <v/>
      </c>
      <c r="O1952" s="19" t="str">
        <f t="shared" ca="1" si="320"/>
        <v/>
      </c>
      <c r="P1952" s="9" t="str">
        <f t="shared" ca="1" si="321"/>
        <v/>
      </c>
      <c r="Q1952" s="9" t="str">
        <f t="shared" ca="1" si="322"/>
        <v/>
      </c>
      <c r="R1952" s="9" t="str">
        <f t="shared" si="315"/>
        <v/>
      </c>
      <c r="S1952" t="str" cm="1">
        <f t="array" ref="S1952">IF(ISBLANK(C1952),"",IFERROR(INDEX(ListeSeries!$A$2:$A$1045, MATCH(1, (DatasScan!G1952=ListeSeries!$B$2:$B$1045) * (DatasScan!H1952&gt;=ListeSeries!$D$2:$D$1045) * (DatasScan!H1952&lt;=ListeSeries!$E$2:$E$1045), 0)), "no match"))</f>
        <v/>
      </c>
      <c r="T1952" s="7" t="str" cm="1">
        <f t="array" ref="T1952">IF(ISBLANK(C1952),"",IFERROR(INDEX(ListeSeries!$C$2:$C$1045, MATCH(1, (DatasScan!G1952=ListeSeries!$B$2:$B$1045) * (DatasScan!H1952&gt;=ListeSeries!$D$2:$D$1045) * (DatasScan!H1952&lt;=ListeSeries!$E$2:$E$1045), 0)), "no match"))</f>
        <v/>
      </c>
      <c r="U1952" s="11" t="str" cm="1">
        <f t="array" ref="U1952">IF(ISBLANK(C1952),"",IFERROR(INDEX(ListeSeries!$F$2:$F$1045, MATCH(1, (DatasScan!G1952=ListeSeries!$B$2:$B$1045) * (DatasScan!H1952&gt;=ListeSeries!$D$2:$D$1045) * (DatasScan!H1952&lt;=ListeSeries!$E$2:$E$1045), 0)), "no match"))</f>
        <v/>
      </c>
    </row>
    <row r="1953" spans="1:21" x14ac:dyDescent="0.25">
      <c r="A1953" s="6" t="str">
        <f t="shared" si="316"/>
        <v/>
      </c>
      <c r="B1953" s="272"/>
      <c r="F1953" s="7" t="str">
        <f t="shared" si="319"/>
        <v/>
      </c>
      <c r="G1953" s="21" t="str">
        <f>IF(ISBLANK(C1953),"",_xlfn.XLOOKUP(_xlfn.XLOOKUP(VALUE(LEFT(C1953,4)),Souches!$B$2:$B$15000,Souches!$E$2:$E$15000),Varietes!$B$2:$B$500,Varietes!$C$2:$C$500))</f>
        <v/>
      </c>
      <c r="H1953" s="19" t="str">
        <f>IF(ISBLANK(C1953),"",_xlfn.XLOOKUP(VALUE(LEFT(C1953,4)),Souches!$B$2:$B$15000,Souches!$D$2:$D$15000))</f>
        <v/>
      </c>
      <c r="I1953" s="10" t="str">
        <f t="shared" si="317"/>
        <v/>
      </c>
      <c r="J1953" s="19" t="str">
        <f>IF(I1953="","",INT(('ObjProd (2)'!$C$25-I1953)/7 * (ABS('ObjProd (2)'!$C$25-I1953)&gt;=7)))</f>
        <v/>
      </c>
      <c r="K1953" s="10" t="str">
        <f>IF(I1953="","",
IF(AND(DATEDIF(I1953,'ObjProd (2)'!$C$25,"y")=0,DATEDIF(I1953,'ObjProd (2)'!$C$25,"ym")=0,
   INT(('ObjProd (2)'!$C$25-EDATE(I1953,DATEDIF(I1953,'ObjProd (2)'!$C$25,"y")*12+DATEDIF(I1953,'ObjProd (2)'!$C$25,"ym")))/7)=0),
   "&lt; 1 sem.",
   IF(DATEDIF(I1953,'ObjProd (2)'!$C$25,"y")&gt;0,DATEDIF(I1953,'ObjProd (2)'!$C$25,"y") &amp; " " &amp; IF(DATEDIF(I1953,'ObjProd (2)'!$C$25,"y")=1,"an ","ans "),"") &amp;
   IF(DATEDIF(I1953,'ObjProd (2)'!$C$25,"ym")&gt;0,DATEDIF(I1953,'ObjProd (2)'!$C$25,"ym") &amp; " mois ", "") &amp;
   IF(INT(('ObjProd (2)'!$C$25-EDATE(I1953,DATEDIF(I1953,'ObjProd (2)'!$C$25,"y")*12+DATEDIF(I1953,'ObjProd (2)'!$C$25,"ym")))/7)&gt;0,
      INT(('ObjProd (2)'!$C$25-EDATE(I1953,DATEDIF(I1953,'ObjProd (2)'!$C$25,"y")*12+DATEDIF(I1953,'ObjProd (2)'!$C$25,"ym")))/7) &amp; " sem.",
      "")
)
)</f>
        <v/>
      </c>
      <c r="L1953" s="11" t="str">
        <f t="shared" si="318"/>
        <v/>
      </c>
      <c r="M1953" s="9" t="str">
        <f t="shared" si="314"/>
        <v/>
      </c>
      <c r="N1953" s="9" t="str" cm="1">
        <f t="array" aca="1" ref="N1953" ca="1">LEFT(L1953, IF(ISNUMBER(SUBSTITUTE(_xludf.MID(L1953, 2, 1), ".", ",")), 1, 2))</f>
        <v/>
      </c>
      <c r="O1953" s="19" t="str">
        <f t="shared" ca="1" si="320"/>
        <v/>
      </c>
      <c r="P1953" s="9" t="str">
        <f t="shared" ca="1" si="321"/>
        <v/>
      </c>
      <c r="Q1953" s="9" t="str">
        <f t="shared" ca="1" si="322"/>
        <v/>
      </c>
      <c r="R1953" s="9" t="str">
        <f t="shared" si="315"/>
        <v/>
      </c>
      <c r="S1953" t="str" cm="1">
        <f t="array" ref="S1953">IF(ISBLANK(C1953),"",IFERROR(INDEX(ListeSeries!$A$2:$A$1045, MATCH(1, (DatasScan!G1953=ListeSeries!$B$2:$B$1045) * (DatasScan!H1953&gt;=ListeSeries!$D$2:$D$1045) * (DatasScan!H1953&lt;=ListeSeries!$E$2:$E$1045), 0)), "no match"))</f>
        <v/>
      </c>
      <c r="T1953" s="7" t="str" cm="1">
        <f t="array" ref="T1953">IF(ISBLANK(C1953),"",IFERROR(INDEX(ListeSeries!$C$2:$C$1045, MATCH(1, (DatasScan!G1953=ListeSeries!$B$2:$B$1045) * (DatasScan!H1953&gt;=ListeSeries!$D$2:$D$1045) * (DatasScan!H1953&lt;=ListeSeries!$E$2:$E$1045), 0)), "no match"))</f>
        <v/>
      </c>
      <c r="U1953" s="11" t="str" cm="1">
        <f t="array" ref="U1953">IF(ISBLANK(C1953),"",IFERROR(INDEX(ListeSeries!$F$2:$F$1045, MATCH(1, (DatasScan!G1953=ListeSeries!$B$2:$B$1045) * (DatasScan!H1953&gt;=ListeSeries!$D$2:$D$1045) * (DatasScan!H1953&lt;=ListeSeries!$E$2:$E$1045), 0)), "no match"))</f>
        <v/>
      </c>
    </row>
    <row r="1954" spans="1:21" x14ac:dyDescent="0.25">
      <c r="A1954" s="6" t="str">
        <f t="shared" si="316"/>
        <v/>
      </c>
      <c r="B1954" s="272"/>
      <c r="F1954" s="7" t="str">
        <f t="shared" si="319"/>
        <v/>
      </c>
      <c r="G1954" s="21" t="str">
        <f>IF(ISBLANK(C1954),"",_xlfn.XLOOKUP(_xlfn.XLOOKUP(VALUE(LEFT(C1954,4)),Souches!$B$2:$B$15000,Souches!$E$2:$E$15000),Varietes!$B$2:$B$500,Varietes!$C$2:$C$500))</f>
        <v/>
      </c>
      <c r="H1954" s="19" t="str">
        <f>IF(ISBLANK(C1954),"",_xlfn.XLOOKUP(VALUE(LEFT(C1954,4)),Souches!$B$2:$B$15000,Souches!$D$2:$D$15000))</f>
        <v/>
      </c>
      <c r="I1954" s="10" t="str">
        <f t="shared" si="317"/>
        <v/>
      </c>
      <c r="J1954" s="19" t="str">
        <f>IF(I1954="","",INT(('ObjProd (2)'!$C$25-I1954)/7 * (ABS('ObjProd (2)'!$C$25-I1954)&gt;=7)))</f>
        <v/>
      </c>
      <c r="K1954" s="10" t="str">
        <f>IF(I1954="","",
IF(AND(DATEDIF(I1954,'ObjProd (2)'!$C$25,"y")=0,DATEDIF(I1954,'ObjProd (2)'!$C$25,"ym")=0,
   INT(('ObjProd (2)'!$C$25-EDATE(I1954,DATEDIF(I1954,'ObjProd (2)'!$C$25,"y")*12+DATEDIF(I1954,'ObjProd (2)'!$C$25,"ym")))/7)=0),
   "&lt; 1 sem.",
   IF(DATEDIF(I1954,'ObjProd (2)'!$C$25,"y")&gt;0,DATEDIF(I1954,'ObjProd (2)'!$C$25,"y") &amp; " " &amp; IF(DATEDIF(I1954,'ObjProd (2)'!$C$25,"y")=1,"an ","ans "),"") &amp;
   IF(DATEDIF(I1954,'ObjProd (2)'!$C$25,"ym")&gt;0,DATEDIF(I1954,'ObjProd (2)'!$C$25,"ym") &amp; " mois ", "") &amp;
   IF(INT(('ObjProd (2)'!$C$25-EDATE(I1954,DATEDIF(I1954,'ObjProd (2)'!$C$25,"y")*12+DATEDIF(I1954,'ObjProd (2)'!$C$25,"ym")))/7)&gt;0,
      INT(('ObjProd (2)'!$C$25-EDATE(I1954,DATEDIF(I1954,'ObjProd (2)'!$C$25,"y")*12+DATEDIF(I1954,'ObjProd (2)'!$C$25,"ym")))/7) &amp; " sem.",
      "")
)
)</f>
        <v/>
      </c>
      <c r="L1954" s="11" t="str">
        <f t="shared" si="318"/>
        <v/>
      </c>
      <c r="M1954" s="9" t="str">
        <f t="shared" si="314"/>
        <v/>
      </c>
      <c r="N1954" s="9" t="str" cm="1">
        <f t="array" aca="1" ref="N1954" ca="1">LEFT(L1954, IF(ISNUMBER(SUBSTITUTE(_xludf.MID(L1954, 2, 1), ".", ",")), 1, 2))</f>
        <v/>
      </c>
      <c r="O1954" s="19" t="str">
        <f t="shared" ca="1" si="320"/>
        <v/>
      </c>
      <c r="P1954" s="9" t="str">
        <f t="shared" ca="1" si="321"/>
        <v/>
      </c>
      <c r="Q1954" s="9" t="str">
        <f t="shared" ca="1" si="322"/>
        <v/>
      </c>
      <c r="R1954" s="9" t="str">
        <f t="shared" si="315"/>
        <v/>
      </c>
      <c r="S1954" t="str" cm="1">
        <f t="array" ref="S1954">IF(ISBLANK(C1954),"",IFERROR(INDEX(ListeSeries!$A$2:$A$1045, MATCH(1, (DatasScan!G1954=ListeSeries!$B$2:$B$1045) * (DatasScan!H1954&gt;=ListeSeries!$D$2:$D$1045) * (DatasScan!H1954&lt;=ListeSeries!$E$2:$E$1045), 0)), "no match"))</f>
        <v/>
      </c>
      <c r="T1954" s="7" t="str" cm="1">
        <f t="array" ref="T1954">IF(ISBLANK(C1954),"",IFERROR(INDEX(ListeSeries!$C$2:$C$1045, MATCH(1, (DatasScan!G1954=ListeSeries!$B$2:$B$1045) * (DatasScan!H1954&gt;=ListeSeries!$D$2:$D$1045) * (DatasScan!H1954&lt;=ListeSeries!$E$2:$E$1045), 0)), "no match"))</f>
        <v/>
      </c>
      <c r="U1954" s="11" t="str" cm="1">
        <f t="array" ref="U1954">IF(ISBLANK(C1954),"",IFERROR(INDEX(ListeSeries!$F$2:$F$1045, MATCH(1, (DatasScan!G1954=ListeSeries!$B$2:$B$1045) * (DatasScan!H1954&gt;=ListeSeries!$D$2:$D$1045) * (DatasScan!H1954&lt;=ListeSeries!$E$2:$E$1045), 0)), "no match"))</f>
        <v/>
      </c>
    </row>
    <row r="1955" spans="1:21" x14ac:dyDescent="0.25">
      <c r="A1955" s="6" t="str">
        <f t="shared" si="316"/>
        <v/>
      </c>
      <c r="B1955" s="272"/>
      <c r="F1955" s="7" t="str">
        <f t="shared" si="319"/>
        <v/>
      </c>
      <c r="G1955" s="21" t="str">
        <f>IF(ISBLANK(C1955),"",_xlfn.XLOOKUP(_xlfn.XLOOKUP(VALUE(LEFT(C1955,4)),Souches!$B$2:$B$15000,Souches!$E$2:$E$15000),Varietes!$B$2:$B$500,Varietes!$C$2:$C$500))</f>
        <v/>
      </c>
      <c r="H1955" s="19" t="str">
        <f>IF(ISBLANK(C1955),"",_xlfn.XLOOKUP(VALUE(LEFT(C1955,4)),Souches!$B$2:$B$15000,Souches!$D$2:$D$15000))</f>
        <v/>
      </c>
      <c r="I1955" s="10" t="str">
        <f t="shared" si="317"/>
        <v/>
      </c>
      <c r="J1955" s="19" t="str">
        <f>IF(I1955="","",INT(('ObjProd (2)'!$C$25-I1955)/7 * (ABS('ObjProd (2)'!$C$25-I1955)&gt;=7)))</f>
        <v/>
      </c>
      <c r="K1955" s="10" t="str">
        <f>IF(I1955="","",
IF(AND(DATEDIF(I1955,'ObjProd (2)'!$C$25,"y")=0,DATEDIF(I1955,'ObjProd (2)'!$C$25,"ym")=0,
   INT(('ObjProd (2)'!$C$25-EDATE(I1955,DATEDIF(I1955,'ObjProd (2)'!$C$25,"y")*12+DATEDIF(I1955,'ObjProd (2)'!$C$25,"ym")))/7)=0),
   "&lt; 1 sem.",
   IF(DATEDIF(I1955,'ObjProd (2)'!$C$25,"y")&gt;0,DATEDIF(I1955,'ObjProd (2)'!$C$25,"y") &amp; " " &amp; IF(DATEDIF(I1955,'ObjProd (2)'!$C$25,"y")=1,"an ","ans "),"") &amp;
   IF(DATEDIF(I1955,'ObjProd (2)'!$C$25,"ym")&gt;0,DATEDIF(I1955,'ObjProd (2)'!$C$25,"ym") &amp; " mois ", "") &amp;
   IF(INT(('ObjProd (2)'!$C$25-EDATE(I1955,DATEDIF(I1955,'ObjProd (2)'!$C$25,"y")*12+DATEDIF(I1955,'ObjProd (2)'!$C$25,"ym")))/7)&gt;0,
      INT(('ObjProd (2)'!$C$25-EDATE(I1955,DATEDIF(I1955,'ObjProd (2)'!$C$25,"y")*12+DATEDIF(I1955,'ObjProd (2)'!$C$25,"ym")))/7) &amp; " sem.",
      "")
)
)</f>
        <v/>
      </c>
      <c r="L1955" s="11" t="str">
        <f t="shared" si="318"/>
        <v/>
      </c>
      <c r="M1955" s="9" t="str">
        <f t="shared" si="314"/>
        <v/>
      </c>
      <c r="N1955" s="9" t="str" cm="1">
        <f t="array" aca="1" ref="N1955" ca="1">LEFT(L1955, IF(ISNUMBER(SUBSTITUTE(_xludf.MID(L1955, 2, 1), ".", ",")), 1, 2))</f>
        <v/>
      </c>
      <c r="O1955" s="19" t="str">
        <f t="shared" ca="1" si="320"/>
        <v/>
      </c>
      <c r="P1955" s="9" t="str">
        <f t="shared" ca="1" si="321"/>
        <v/>
      </c>
      <c r="Q1955" s="9" t="str">
        <f t="shared" ca="1" si="322"/>
        <v/>
      </c>
      <c r="R1955" s="9" t="str">
        <f t="shared" si="315"/>
        <v/>
      </c>
      <c r="S1955" t="str" cm="1">
        <f t="array" ref="S1955">IF(ISBLANK(C1955),"",IFERROR(INDEX(ListeSeries!$A$2:$A$1045, MATCH(1, (DatasScan!G1955=ListeSeries!$B$2:$B$1045) * (DatasScan!H1955&gt;=ListeSeries!$D$2:$D$1045) * (DatasScan!H1955&lt;=ListeSeries!$E$2:$E$1045), 0)), "no match"))</f>
        <v/>
      </c>
      <c r="T1955" s="7" t="str" cm="1">
        <f t="array" ref="T1955">IF(ISBLANK(C1955),"",IFERROR(INDEX(ListeSeries!$C$2:$C$1045, MATCH(1, (DatasScan!G1955=ListeSeries!$B$2:$B$1045) * (DatasScan!H1955&gt;=ListeSeries!$D$2:$D$1045) * (DatasScan!H1955&lt;=ListeSeries!$E$2:$E$1045), 0)), "no match"))</f>
        <v/>
      </c>
      <c r="U1955" s="11" t="str" cm="1">
        <f t="array" ref="U1955">IF(ISBLANK(C1955),"",IFERROR(INDEX(ListeSeries!$F$2:$F$1045, MATCH(1, (DatasScan!G1955=ListeSeries!$B$2:$B$1045) * (DatasScan!H1955&gt;=ListeSeries!$D$2:$D$1045) * (DatasScan!H1955&lt;=ListeSeries!$E$2:$E$1045), 0)), "no match"))</f>
        <v/>
      </c>
    </row>
    <row r="1956" spans="1:21" x14ac:dyDescent="0.25">
      <c r="A1956" s="6" t="str">
        <f t="shared" si="316"/>
        <v/>
      </c>
      <c r="B1956" s="272"/>
      <c r="F1956" s="7" t="str">
        <f t="shared" si="319"/>
        <v/>
      </c>
      <c r="G1956" s="21" t="str">
        <f>IF(ISBLANK(C1956),"",_xlfn.XLOOKUP(_xlfn.XLOOKUP(VALUE(LEFT(C1956,4)),Souches!$B$2:$B$15000,Souches!$E$2:$E$15000),Varietes!$B$2:$B$500,Varietes!$C$2:$C$500))</f>
        <v/>
      </c>
      <c r="H1956" s="19" t="str">
        <f>IF(ISBLANK(C1956),"",_xlfn.XLOOKUP(VALUE(LEFT(C1956,4)),Souches!$B$2:$B$15000,Souches!$D$2:$D$15000))</f>
        <v/>
      </c>
      <c r="I1956" s="10" t="str">
        <f t="shared" si="317"/>
        <v/>
      </c>
      <c r="J1956" s="19" t="str">
        <f>IF(I1956="","",INT(('ObjProd (2)'!$C$25-I1956)/7 * (ABS('ObjProd (2)'!$C$25-I1956)&gt;=7)))</f>
        <v/>
      </c>
      <c r="K1956" s="10" t="str">
        <f>IF(I1956="","",
IF(AND(DATEDIF(I1956,'ObjProd (2)'!$C$25,"y")=0,DATEDIF(I1956,'ObjProd (2)'!$C$25,"ym")=0,
   INT(('ObjProd (2)'!$C$25-EDATE(I1956,DATEDIF(I1956,'ObjProd (2)'!$C$25,"y")*12+DATEDIF(I1956,'ObjProd (2)'!$C$25,"ym")))/7)=0),
   "&lt; 1 sem.",
   IF(DATEDIF(I1956,'ObjProd (2)'!$C$25,"y")&gt;0,DATEDIF(I1956,'ObjProd (2)'!$C$25,"y") &amp; " " &amp; IF(DATEDIF(I1956,'ObjProd (2)'!$C$25,"y")=1,"an ","ans "),"") &amp;
   IF(DATEDIF(I1956,'ObjProd (2)'!$C$25,"ym")&gt;0,DATEDIF(I1956,'ObjProd (2)'!$C$25,"ym") &amp; " mois ", "") &amp;
   IF(INT(('ObjProd (2)'!$C$25-EDATE(I1956,DATEDIF(I1956,'ObjProd (2)'!$C$25,"y")*12+DATEDIF(I1956,'ObjProd (2)'!$C$25,"ym")))/7)&gt;0,
      INT(('ObjProd (2)'!$C$25-EDATE(I1956,DATEDIF(I1956,'ObjProd (2)'!$C$25,"y")*12+DATEDIF(I1956,'ObjProd (2)'!$C$25,"ym")))/7) &amp; " sem.",
      "")
)
)</f>
        <v/>
      </c>
      <c r="L1956" s="11" t="str">
        <f t="shared" si="318"/>
        <v/>
      </c>
      <c r="M1956" s="9" t="str">
        <f t="shared" si="314"/>
        <v/>
      </c>
      <c r="N1956" s="9" t="str" cm="1">
        <f t="array" aca="1" ref="N1956" ca="1">LEFT(L1956, IF(ISNUMBER(SUBSTITUTE(_xludf.MID(L1956, 2, 1), ".", ",")), 1, 2))</f>
        <v/>
      </c>
      <c r="O1956" s="19" t="str">
        <f t="shared" ca="1" si="320"/>
        <v/>
      </c>
      <c r="P1956" s="9" t="str">
        <f t="shared" ca="1" si="321"/>
        <v/>
      </c>
      <c r="Q1956" s="9" t="str">
        <f t="shared" ca="1" si="322"/>
        <v/>
      </c>
      <c r="R1956" s="9" t="str">
        <f t="shared" si="315"/>
        <v/>
      </c>
      <c r="S1956" t="str" cm="1">
        <f t="array" ref="S1956">IF(ISBLANK(C1956),"",IFERROR(INDEX(ListeSeries!$A$2:$A$1045, MATCH(1, (DatasScan!G1956=ListeSeries!$B$2:$B$1045) * (DatasScan!H1956&gt;=ListeSeries!$D$2:$D$1045) * (DatasScan!H1956&lt;=ListeSeries!$E$2:$E$1045), 0)), "no match"))</f>
        <v/>
      </c>
      <c r="T1956" s="7" t="str" cm="1">
        <f t="array" ref="T1956">IF(ISBLANK(C1956),"",IFERROR(INDEX(ListeSeries!$C$2:$C$1045, MATCH(1, (DatasScan!G1956=ListeSeries!$B$2:$B$1045) * (DatasScan!H1956&gt;=ListeSeries!$D$2:$D$1045) * (DatasScan!H1956&lt;=ListeSeries!$E$2:$E$1045), 0)), "no match"))</f>
        <v/>
      </c>
      <c r="U1956" s="11" t="str" cm="1">
        <f t="array" ref="U1956">IF(ISBLANK(C1956),"",IFERROR(INDEX(ListeSeries!$F$2:$F$1045, MATCH(1, (DatasScan!G1956=ListeSeries!$B$2:$B$1045) * (DatasScan!H1956&gt;=ListeSeries!$D$2:$D$1045) * (DatasScan!H1956&lt;=ListeSeries!$E$2:$E$1045), 0)), "no match"))</f>
        <v/>
      </c>
    </row>
    <row r="1957" spans="1:21" x14ac:dyDescent="0.25">
      <c r="A1957" s="6" t="str">
        <f t="shared" si="316"/>
        <v/>
      </c>
      <c r="B1957" s="272"/>
      <c r="F1957" s="7" t="str">
        <f t="shared" si="319"/>
        <v/>
      </c>
      <c r="G1957" s="21" t="str">
        <f>IF(ISBLANK(C1957),"",_xlfn.XLOOKUP(_xlfn.XLOOKUP(VALUE(LEFT(C1957,4)),Souches!$B$2:$B$15000,Souches!$E$2:$E$15000),Varietes!$B$2:$B$500,Varietes!$C$2:$C$500))</f>
        <v/>
      </c>
      <c r="H1957" s="19" t="str">
        <f>IF(ISBLANK(C1957),"",_xlfn.XLOOKUP(VALUE(LEFT(C1957,4)),Souches!$B$2:$B$15000,Souches!$D$2:$D$15000))</f>
        <v/>
      </c>
      <c r="I1957" s="10" t="str">
        <f t="shared" si="317"/>
        <v/>
      </c>
      <c r="J1957" s="19" t="str">
        <f>IF(I1957="","",INT(('ObjProd (2)'!$C$25-I1957)/7 * (ABS('ObjProd (2)'!$C$25-I1957)&gt;=7)))</f>
        <v/>
      </c>
      <c r="K1957" s="10" t="str">
        <f>IF(I1957="","",
IF(AND(DATEDIF(I1957,'ObjProd (2)'!$C$25,"y")=0,DATEDIF(I1957,'ObjProd (2)'!$C$25,"ym")=0,
   INT(('ObjProd (2)'!$C$25-EDATE(I1957,DATEDIF(I1957,'ObjProd (2)'!$C$25,"y")*12+DATEDIF(I1957,'ObjProd (2)'!$C$25,"ym")))/7)=0),
   "&lt; 1 sem.",
   IF(DATEDIF(I1957,'ObjProd (2)'!$C$25,"y")&gt;0,DATEDIF(I1957,'ObjProd (2)'!$C$25,"y") &amp; " " &amp; IF(DATEDIF(I1957,'ObjProd (2)'!$C$25,"y")=1,"an ","ans "),"") &amp;
   IF(DATEDIF(I1957,'ObjProd (2)'!$C$25,"ym")&gt;0,DATEDIF(I1957,'ObjProd (2)'!$C$25,"ym") &amp; " mois ", "") &amp;
   IF(INT(('ObjProd (2)'!$C$25-EDATE(I1957,DATEDIF(I1957,'ObjProd (2)'!$C$25,"y")*12+DATEDIF(I1957,'ObjProd (2)'!$C$25,"ym")))/7)&gt;0,
      INT(('ObjProd (2)'!$C$25-EDATE(I1957,DATEDIF(I1957,'ObjProd (2)'!$C$25,"y")*12+DATEDIF(I1957,'ObjProd (2)'!$C$25,"ym")))/7) &amp; " sem.",
      "")
)
)</f>
        <v/>
      </c>
      <c r="L1957" s="11" t="str">
        <f t="shared" si="318"/>
        <v/>
      </c>
      <c r="M1957" s="9" t="str">
        <f t="shared" si="314"/>
        <v/>
      </c>
      <c r="N1957" s="9" t="str" cm="1">
        <f t="array" aca="1" ref="N1957" ca="1">LEFT(L1957, IF(ISNUMBER(SUBSTITUTE(_xludf.MID(L1957, 2, 1), ".", ",")), 1, 2))</f>
        <v/>
      </c>
      <c r="O1957" s="19" t="str">
        <f t="shared" ca="1" si="320"/>
        <v/>
      </c>
      <c r="P1957" s="9" t="str">
        <f t="shared" ca="1" si="321"/>
        <v/>
      </c>
      <c r="Q1957" s="9" t="str">
        <f t="shared" ca="1" si="322"/>
        <v/>
      </c>
      <c r="R1957" s="9" t="str">
        <f t="shared" si="315"/>
        <v/>
      </c>
      <c r="S1957" t="str" cm="1">
        <f t="array" ref="S1957">IF(ISBLANK(C1957),"",IFERROR(INDEX(ListeSeries!$A$2:$A$1045, MATCH(1, (DatasScan!G1957=ListeSeries!$B$2:$B$1045) * (DatasScan!H1957&gt;=ListeSeries!$D$2:$D$1045) * (DatasScan!H1957&lt;=ListeSeries!$E$2:$E$1045), 0)), "no match"))</f>
        <v/>
      </c>
      <c r="T1957" s="7" t="str" cm="1">
        <f t="array" ref="T1957">IF(ISBLANK(C1957),"",IFERROR(INDEX(ListeSeries!$C$2:$C$1045, MATCH(1, (DatasScan!G1957=ListeSeries!$B$2:$B$1045) * (DatasScan!H1957&gt;=ListeSeries!$D$2:$D$1045) * (DatasScan!H1957&lt;=ListeSeries!$E$2:$E$1045), 0)), "no match"))</f>
        <v/>
      </c>
      <c r="U1957" s="11" t="str" cm="1">
        <f t="array" ref="U1957">IF(ISBLANK(C1957),"",IFERROR(INDEX(ListeSeries!$F$2:$F$1045, MATCH(1, (DatasScan!G1957=ListeSeries!$B$2:$B$1045) * (DatasScan!H1957&gt;=ListeSeries!$D$2:$D$1045) * (DatasScan!H1957&lt;=ListeSeries!$E$2:$E$1045), 0)), "no match"))</f>
        <v/>
      </c>
    </row>
    <row r="1958" spans="1:21" x14ac:dyDescent="0.25">
      <c r="A1958" s="6" t="str">
        <f t="shared" si="316"/>
        <v/>
      </c>
      <c r="B1958" s="272"/>
      <c r="F1958" s="7" t="str">
        <f t="shared" si="319"/>
        <v/>
      </c>
      <c r="G1958" s="21" t="str">
        <f>IF(ISBLANK(C1958),"",_xlfn.XLOOKUP(_xlfn.XLOOKUP(VALUE(LEFT(C1958,4)),Souches!$B$2:$B$15000,Souches!$E$2:$E$15000),Varietes!$B$2:$B$500,Varietes!$C$2:$C$500))</f>
        <v/>
      </c>
      <c r="H1958" s="19" t="str">
        <f>IF(ISBLANK(C1958),"",_xlfn.XLOOKUP(VALUE(LEFT(C1958,4)),Souches!$B$2:$B$15000,Souches!$D$2:$D$15000))</f>
        <v/>
      </c>
      <c r="I1958" s="10" t="str">
        <f t="shared" si="317"/>
        <v/>
      </c>
      <c r="J1958" s="19" t="str">
        <f>IF(I1958="","",INT(('ObjProd (2)'!$C$25-I1958)/7 * (ABS('ObjProd (2)'!$C$25-I1958)&gt;=7)))</f>
        <v/>
      </c>
      <c r="K1958" s="10" t="str">
        <f>IF(I1958="","",
IF(AND(DATEDIF(I1958,'ObjProd (2)'!$C$25,"y")=0,DATEDIF(I1958,'ObjProd (2)'!$C$25,"ym")=0,
   INT(('ObjProd (2)'!$C$25-EDATE(I1958,DATEDIF(I1958,'ObjProd (2)'!$C$25,"y")*12+DATEDIF(I1958,'ObjProd (2)'!$C$25,"ym")))/7)=0),
   "&lt; 1 sem.",
   IF(DATEDIF(I1958,'ObjProd (2)'!$C$25,"y")&gt;0,DATEDIF(I1958,'ObjProd (2)'!$C$25,"y") &amp; " " &amp; IF(DATEDIF(I1958,'ObjProd (2)'!$C$25,"y")=1,"an ","ans "),"") &amp;
   IF(DATEDIF(I1958,'ObjProd (2)'!$C$25,"ym")&gt;0,DATEDIF(I1958,'ObjProd (2)'!$C$25,"ym") &amp; " mois ", "") &amp;
   IF(INT(('ObjProd (2)'!$C$25-EDATE(I1958,DATEDIF(I1958,'ObjProd (2)'!$C$25,"y")*12+DATEDIF(I1958,'ObjProd (2)'!$C$25,"ym")))/7)&gt;0,
      INT(('ObjProd (2)'!$C$25-EDATE(I1958,DATEDIF(I1958,'ObjProd (2)'!$C$25,"y")*12+DATEDIF(I1958,'ObjProd (2)'!$C$25,"ym")))/7) &amp; " sem.",
      "")
)
)</f>
        <v/>
      </c>
      <c r="L1958" s="11" t="str">
        <f t="shared" si="318"/>
        <v/>
      </c>
      <c r="M1958" s="9" t="str">
        <f t="shared" si="314"/>
        <v/>
      </c>
      <c r="N1958" s="9" t="str" cm="1">
        <f t="array" aca="1" ref="N1958" ca="1">LEFT(L1958, IF(ISNUMBER(SUBSTITUTE(_xludf.MID(L1958, 2, 1), ".", ",")), 1, 2))</f>
        <v/>
      </c>
      <c r="O1958" s="19" t="str">
        <f t="shared" ca="1" si="320"/>
        <v/>
      </c>
      <c r="P1958" s="9" t="str">
        <f t="shared" ca="1" si="321"/>
        <v/>
      </c>
      <c r="Q1958" s="9" t="str">
        <f t="shared" ca="1" si="322"/>
        <v/>
      </c>
      <c r="R1958" s="9" t="str">
        <f t="shared" si="315"/>
        <v/>
      </c>
      <c r="S1958" t="str" cm="1">
        <f t="array" ref="S1958">IF(ISBLANK(C1958),"",IFERROR(INDEX(ListeSeries!$A$2:$A$1045, MATCH(1, (DatasScan!G1958=ListeSeries!$B$2:$B$1045) * (DatasScan!H1958&gt;=ListeSeries!$D$2:$D$1045) * (DatasScan!H1958&lt;=ListeSeries!$E$2:$E$1045), 0)), "no match"))</f>
        <v/>
      </c>
      <c r="T1958" s="7" t="str" cm="1">
        <f t="array" ref="T1958">IF(ISBLANK(C1958),"",IFERROR(INDEX(ListeSeries!$C$2:$C$1045, MATCH(1, (DatasScan!G1958=ListeSeries!$B$2:$B$1045) * (DatasScan!H1958&gt;=ListeSeries!$D$2:$D$1045) * (DatasScan!H1958&lt;=ListeSeries!$E$2:$E$1045), 0)), "no match"))</f>
        <v/>
      </c>
      <c r="U1958" s="11" t="str" cm="1">
        <f t="array" ref="U1958">IF(ISBLANK(C1958),"",IFERROR(INDEX(ListeSeries!$F$2:$F$1045, MATCH(1, (DatasScan!G1958=ListeSeries!$B$2:$B$1045) * (DatasScan!H1958&gt;=ListeSeries!$D$2:$D$1045) * (DatasScan!H1958&lt;=ListeSeries!$E$2:$E$1045), 0)), "no match"))</f>
        <v/>
      </c>
    </row>
    <row r="1959" spans="1:21" x14ac:dyDescent="0.25">
      <c r="A1959" s="6" t="str">
        <f t="shared" si="316"/>
        <v/>
      </c>
      <c r="B1959" s="272"/>
      <c r="F1959" s="7" t="str">
        <f t="shared" si="319"/>
        <v/>
      </c>
      <c r="G1959" s="21" t="str">
        <f>IF(ISBLANK(C1959),"",_xlfn.XLOOKUP(_xlfn.XLOOKUP(VALUE(LEFT(C1959,4)),Souches!$B$2:$B$15000,Souches!$E$2:$E$15000),Varietes!$B$2:$B$500,Varietes!$C$2:$C$500))</f>
        <v/>
      </c>
      <c r="H1959" s="19" t="str">
        <f>IF(ISBLANK(C1959),"",_xlfn.XLOOKUP(VALUE(LEFT(C1959,4)),Souches!$B$2:$B$15000,Souches!$D$2:$D$15000))</f>
        <v/>
      </c>
      <c r="I1959" s="10" t="str">
        <f t="shared" si="317"/>
        <v/>
      </c>
      <c r="J1959" s="19" t="str">
        <f>IF(I1959="","",INT(('ObjProd (2)'!$C$25-I1959)/7 * (ABS('ObjProd (2)'!$C$25-I1959)&gt;=7)))</f>
        <v/>
      </c>
      <c r="K1959" s="10" t="str">
        <f>IF(I1959="","",
IF(AND(DATEDIF(I1959,'ObjProd (2)'!$C$25,"y")=0,DATEDIF(I1959,'ObjProd (2)'!$C$25,"ym")=0,
   INT(('ObjProd (2)'!$C$25-EDATE(I1959,DATEDIF(I1959,'ObjProd (2)'!$C$25,"y")*12+DATEDIF(I1959,'ObjProd (2)'!$C$25,"ym")))/7)=0),
   "&lt; 1 sem.",
   IF(DATEDIF(I1959,'ObjProd (2)'!$C$25,"y")&gt;0,DATEDIF(I1959,'ObjProd (2)'!$C$25,"y") &amp; " " &amp; IF(DATEDIF(I1959,'ObjProd (2)'!$C$25,"y")=1,"an ","ans "),"") &amp;
   IF(DATEDIF(I1959,'ObjProd (2)'!$C$25,"ym")&gt;0,DATEDIF(I1959,'ObjProd (2)'!$C$25,"ym") &amp; " mois ", "") &amp;
   IF(INT(('ObjProd (2)'!$C$25-EDATE(I1959,DATEDIF(I1959,'ObjProd (2)'!$C$25,"y")*12+DATEDIF(I1959,'ObjProd (2)'!$C$25,"ym")))/7)&gt;0,
      INT(('ObjProd (2)'!$C$25-EDATE(I1959,DATEDIF(I1959,'ObjProd (2)'!$C$25,"y")*12+DATEDIF(I1959,'ObjProd (2)'!$C$25,"ym")))/7) &amp; " sem.",
      "")
)
)</f>
        <v/>
      </c>
      <c r="L1959" s="11" t="str">
        <f t="shared" si="318"/>
        <v/>
      </c>
      <c r="M1959" s="9" t="str">
        <f t="shared" si="314"/>
        <v/>
      </c>
      <c r="N1959" s="9" t="str" cm="1">
        <f t="array" aca="1" ref="N1959" ca="1">LEFT(L1959, IF(ISNUMBER(SUBSTITUTE(_xludf.MID(L1959, 2, 1), ".", ",")), 1, 2))</f>
        <v/>
      </c>
      <c r="O1959" s="19" t="str">
        <f t="shared" ca="1" si="320"/>
        <v/>
      </c>
      <c r="P1959" s="9" t="str">
        <f t="shared" ca="1" si="321"/>
        <v/>
      </c>
      <c r="Q1959" s="9" t="str">
        <f t="shared" ca="1" si="322"/>
        <v/>
      </c>
      <c r="R1959" s="9" t="str">
        <f t="shared" si="315"/>
        <v/>
      </c>
      <c r="S1959" t="str" cm="1">
        <f t="array" ref="S1959">IF(ISBLANK(C1959),"",IFERROR(INDEX(ListeSeries!$A$2:$A$1045, MATCH(1, (DatasScan!G1959=ListeSeries!$B$2:$B$1045) * (DatasScan!H1959&gt;=ListeSeries!$D$2:$D$1045) * (DatasScan!H1959&lt;=ListeSeries!$E$2:$E$1045), 0)), "no match"))</f>
        <v/>
      </c>
      <c r="T1959" s="7" t="str" cm="1">
        <f t="array" ref="T1959">IF(ISBLANK(C1959),"",IFERROR(INDEX(ListeSeries!$C$2:$C$1045, MATCH(1, (DatasScan!G1959=ListeSeries!$B$2:$B$1045) * (DatasScan!H1959&gt;=ListeSeries!$D$2:$D$1045) * (DatasScan!H1959&lt;=ListeSeries!$E$2:$E$1045), 0)), "no match"))</f>
        <v/>
      </c>
      <c r="U1959" s="11" t="str" cm="1">
        <f t="array" ref="U1959">IF(ISBLANK(C1959),"",IFERROR(INDEX(ListeSeries!$F$2:$F$1045, MATCH(1, (DatasScan!G1959=ListeSeries!$B$2:$B$1045) * (DatasScan!H1959&gt;=ListeSeries!$D$2:$D$1045) * (DatasScan!H1959&lt;=ListeSeries!$E$2:$E$1045), 0)), "no match"))</f>
        <v/>
      </c>
    </row>
    <row r="1960" spans="1:21" x14ac:dyDescent="0.25">
      <c r="A1960" s="6" t="str">
        <f t="shared" si="316"/>
        <v/>
      </c>
      <c r="B1960" s="272"/>
      <c r="F1960" s="7" t="str">
        <f t="shared" si="319"/>
        <v/>
      </c>
      <c r="G1960" s="21" t="str">
        <f>IF(ISBLANK(C1960),"",_xlfn.XLOOKUP(_xlfn.XLOOKUP(VALUE(LEFT(C1960,4)),Souches!$B$2:$B$15000,Souches!$E$2:$E$15000),Varietes!$B$2:$B$500,Varietes!$C$2:$C$500))</f>
        <v/>
      </c>
      <c r="H1960" s="19" t="str">
        <f>IF(ISBLANK(C1960),"",_xlfn.XLOOKUP(VALUE(LEFT(C1960,4)),Souches!$B$2:$B$15000,Souches!$D$2:$D$15000))</f>
        <v/>
      </c>
      <c r="I1960" s="10" t="str">
        <f t="shared" si="317"/>
        <v/>
      </c>
      <c r="J1960" s="19" t="str">
        <f>IF(I1960="","",INT(('ObjProd (2)'!$C$25-I1960)/7 * (ABS('ObjProd (2)'!$C$25-I1960)&gt;=7)))</f>
        <v/>
      </c>
      <c r="K1960" s="10" t="str">
        <f>IF(I1960="","",
IF(AND(DATEDIF(I1960,'ObjProd (2)'!$C$25,"y")=0,DATEDIF(I1960,'ObjProd (2)'!$C$25,"ym")=0,
   INT(('ObjProd (2)'!$C$25-EDATE(I1960,DATEDIF(I1960,'ObjProd (2)'!$C$25,"y")*12+DATEDIF(I1960,'ObjProd (2)'!$C$25,"ym")))/7)=0),
   "&lt; 1 sem.",
   IF(DATEDIF(I1960,'ObjProd (2)'!$C$25,"y")&gt;0,DATEDIF(I1960,'ObjProd (2)'!$C$25,"y") &amp; " " &amp; IF(DATEDIF(I1960,'ObjProd (2)'!$C$25,"y")=1,"an ","ans "),"") &amp;
   IF(DATEDIF(I1960,'ObjProd (2)'!$C$25,"ym")&gt;0,DATEDIF(I1960,'ObjProd (2)'!$C$25,"ym") &amp; " mois ", "") &amp;
   IF(INT(('ObjProd (2)'!$C$25-EDATE(I1960,DATEDIF(I1960,'ObjProd (2)'!$C$25,"y")*12+DATEDIF(I1960,'ObjProd (2)'!$C$25,"ym")))/7)&gt;0,
      INT(('ObjProd (2)'!$C$25-EDATE(I1960,DATEDIF(I1960,'ObjProd (2)'!$C$25,"y")*12+DATEDIF(I1960,'ObjProd (2)'!$C$25,"ym")))/7) &amp; " sem.",
      "")
)
)</f>
        <v/>
      </c>
      <c r="L1960" s="11" t="str">
        <f t="shared" si="318"/>
        <v/>
      </c>
      <c r="M1960" s="9" t="str">
        <f t="shared" si="314"/>
        <v/>
      </c>
      <c r="N1960" s="9" t="str" cm="1">
        <f t="array" aca="1" ref="N1960" ca="1">LEFT(L1960, IF(ISNUMBER(SUBSTITUTE(_xludf.MID(L1960, 2, 1), ".", ",")), 1, 2))</f>
        <v/>
      </c>
      <c r="O1960" s="19" t="str">
        <f t="shared" ca="1" si="320"/>
        <v/>
      </c>
      <c r="P1960" s="9" t="str">
        <f t="shared" ca="1" si="321"/>
        <v/>
      </c>
      <c r="Q1960" s="9" t="str">
        <f t="shared" ca="1" si="322"/>
        <v/>
      </c>
      <c r="R1960" s="9" t="str">
        <f t="shared" si="315"/>
        <v/>
      </c>
      <c r="S1960" t="str" cm="1">
        <f t="array" ref="S1960">IF(ISBLANK(C1960),"",IFERROR(INDEX(ListeSeries!$A$2:$A$1045, MATCH(1, (DatasScan!G1960=ListeSeries!$B$2:$B$1045) * (DatasScan!H1960&gt;=ListeSeries!$D$2:$D$1045) * (DatasScan!H1960&lt;=ListeSeries!$E$2:$E$1045), 0)), "no match"))</f>
        <v/>
      </c>
      <c r="T1960" s="7" t="str" cm="1">
        <f t="array" ref="T1960">IF(ISBLANK(C1960),"",IFERROR(INDEX(ListeSeries!$C$2:$C$1045, MATCH(1, (DatasScan!G1960=ListeSeries!$B$2:$B$1045) * (DatasScan!H1960&gt;=ListeSeries!$D$2:$D$1045) * (DatasScan!H1960&lt;=ListeSeries!$E$2:$E$1045), 0)), "no match"))</f>
        <v/>
      </c>
      <c r="U1960" s="11" t="str" cm="1">
        <f t="array" ref="U1960">IF(ISBLANK(C1960),"",IFERROR(INDEX(ListeSeries!$F$2:$F$1045, MATCH(1, (DatasScan!G1960=ListeSeries!$B$2:$B$1045) * (DatasScan!H1960&gt;=ListeSeries!$D$2:$D$1045) * (DatasScan!H1960&lt;=ListeSeries!$E$2:$E$1045), 0)), "no match"))</f>
        <v/>
      </c>
    </row>
    <row r="1961" spans="1:21" x14ac:dyDescent="0.25">
      <c r="A1961" s="6" t="str">
        <f t="shared" si="316"/>
        <v/>
      </c>
      <c r="B1961" s="272"/>
      <c r="F1961" s="7" t="str">
        <f t="shared" si="319"/>
        <v/>
      </c>
      <c r="G1961" s="21" t="str">
        <f>IF(ISBLANK(C1961),"",_xlfn.XLOOKUP(_xlfn.XLOOKUP(VALUE(LEFT(C1961,4)),Souches!$B$2:$B$15000,Souches!$E$2:$E$15000),Varietes!$B$2:$B$500,Varietes!$C$2:$C$500))</f>
        <v/>
      </c>
      <c r="H1961" s="19" t="str">
        <f>IF(ISBLANK(C1961),"",_xlfn.XLOOKUP(VALUE(LEFT(C1961,4)),Souches!$B$2:$B$15000,Souches!$D$2:$D$15000))</f>
        <v/>
      </c>
      <c r="I1961" s="10" t="str">
        <f t="shared" si="317"/>
        <v/>
      </c>
      <c r="J1961" s="19" t="str">
        <f>IF(I1961="","",INT(('ObjProd (2)'!$C$25-I1961)/7 * (ABS('ObjProd (2)'!$C$25-I1961)&gt;=7)))</f>
        <v/>
      </c>
      <c r="K1961" s="10" t="str">
        <f>IF(I1961="","",
IF(AND(DATEDIF(I1961,'ObjProd (2)'!$C$25,"y")=0,DATEDIF(I1961,'ObjProd (2)'!$C$25,"ym")=0,
   INT(('ObjProd (2)'!$C$25-EDATE(I1961,DATEDIF(I1961,'ObjProd (2)'!$C$25,"y")*12+DATEDIF(I1961,'ObjProd (2)'!$C$25,"ym")))/7)=0),
   "&lt; 1 sem.",
   IF(DATEDIF(I1961,'ObjProd (2)'!$C$25,"y")&gt;0,DATEDIF(I1961,'ObjProd (2)'!$C$25,"y") &amp; " " &amp; IF(DATEDIF(I1961,'ObjProd (2)'!$C$25,"y")=1,"an ","ans "),"") &amp;
   IF(DATEDIF(I1961,'ObjProd (2)'!$C$25,"ym")&gt;0,DATEDIF(I1961,'ObjProd (2)'!$C$25,"ym") &amp; " mois ", "") &amp;
   IF(INT(('ObjProd (2)'!$C$25-EDATE(I1961,DATEDIF(I1961,'ObjProd (2)'!$C$25,"y")*12+DATEDIF(I1961,'ObjProd (2)'!$C$25,"ym")))/7)&gt;0,
      INT(('ObjProd (2)'!$C$25-EDATE(I1961,DATEDIF(I1961,'ObjProd (2)'!$C$25,"y")*12+DATEDIF(I1961,'ObjProd (2)'!$C$25,"ym")))/7) &amp; " sem.",
      "")
)
)</f>
        <v/>
      </c>
      <c r="L1961" s="11" t="str">
        <f t="shared" si="318"/>
        <v/>
      </c>
      <c r="M1961" s="9" t="str">
        <f t="shared" si="314"/>
        <v/>
      </c>
      <c r="N1961" s="9" t="str" cm="1">
        <f t="array" aca="1" ref="N1961" ca="1">LEFT(L1961, IF(ISNUMBER(SUBSTITUTE(_xludf.MID(L1961, 2, 1), ".", ",")), 1, 2))</f>
        <v/>
      </c>
      <c r="O1961" s="19" t="str">
        <f t="shared" ca="1" si="320"/>
        <v/>
      </c>
      <c r="P1961" s="9" t="str">
        <f t="shared" ca="1" si="321"/>
        <v/>
      </c>
      <c r="Q1961" s="9" t="str">
        <f t="shared" ca="1" si="322"/>
        <v/>
      </c>
      <c r="R1961" s="9" t="str">
        <f t="shared" si="315"/>
        <v/>
      </c>
      <c r="S1961" t="str" cm="1">
        <f t="array" ref="S1961">IF(ISBLANK(C1961),"",IFERROR(INDEX(ListeSeries!$A$2:$A$1045, MATCH(1, (DatasScan!G1961=ListeSeries!$B$2:$B$1045) * (DatasScan!H1961&gt;=ListeSeries!$D$2:$D$1045) * (DatasScan!H1961&lt;=ListeSeries!$E$2:$E$1045), 0)), "no match"))</f>
        <v/>
      </c>
      <c r="T1961" s="7" t="str" cm="1">
        <f t="array" ref="T1961">IF(ISBLANK(C1961),"",IFERROR(INDEX(ListeSeries!$C$2:$C$1045, MATCH(1, (DatasScan!G1961=ListeSeries!$B$2:$B$1045) * (DatasScan!H1961&gt;=ListeSeries!$D$2:$D$1045) * (DatasScan!H1961&lt;=ListeSeries!$E$2:$E$1045), 0)), "no match"))</f>
        <v/>
      </c>
      <c r="U1961" s="11" t="str" cm="1">
        <f t="array" ref="U1961">IF(ISBLANK(C1961),"",IFERROR(INDEX(ListeSeries!$F$2:$F$1045, MATCH(1, (DatasScan!G1961=ListeSeries!$B$2:$B$1045) * (DatasScan!H1961&gt;=ListeSeries!$D$2:$D$1045) * (DatasScan!H1961&lt;=ListeSeries!$E$2:$E$1045), 0)), "no match"))</f>
        <v/>
      </c>
    </row>
    <row r="1962" spans="1:21" x14ac:dyDescent="0.25">
      <c r="A1962" s="6" t="str">
        <f t="shared" si="316"/>
        <v/>
      </c>
      <c r="B1962" s="272"/>
      <c r="F1962" s="7" t="str">
        <f t="shared" si="319"/>
        <v/>
      </c>
      <c r="G1962" s="21" t="str">
        <f>IF(ISBLANK(C1962),"",_xlfn.XLOOKUP(_xlfn.XLOOKUP(VALUE(LEFT(C1962,4)),Souches!$B$2:$B$15000,Souches!$E$2:$E$15000),Varietes!$B$2:$B$500,Varietes!$C$2:$C$500))</f>
        <v/>
      </c>
      <c r="H1962" s="19" t="str">
        <f>IF(ISBLANK(C1962),"",_xlfn.XLOOKUP(VALUE(LEFT(C1962,4)),Souches!$B$2:$B$15000,Souches!$D$2:$D$15000))</f>
        <v/>
      </c>
      <c r="I1962" s="10" t="str">
        <f t="shared" si="317"/>
        <v/>
      </c>
      <c r="J1962" s="19" t="str">
        <f>IF(I1962="","",INT(('ObjProd (2)'!$C$25-I1962)/7 * (ABS('ObjProd (2)'!$C$25-I1962)&gt;=7)))</f>
        <v/>
      </c>
      <c r="K1962" s="10" t="str">
        <f>IF(I1962="","",
IF(AND(DATEDIF(I1962,'ObjProd (2)'!$C$25,"y")=0,DATEDIF(I1962,'ObjProd (2)'!$C$25,"ym")=0,
   INT(('ObjProd (2)'!$C$25-EDATE(I1962,DATEDIF(I1962,'ObjProd (2)'!$C$25,"y")*12+DATEDIF(I1962,'ObjProd (2)'!$C$25,"ym")))/7)=0),
   "&lt; 1 sem.",
   IF(DATEDIF(I1962,'ObjProd (2)'!$C$25,"y")&gt;0,DATEDIF(I1962,'ObjProd (2)'!$C$25,"y") &amp; " " &amp; IF(DATEDIF(I1962,'ObjProd (2)'!$C$25,"y")=1,"an ","ans "),"") &amp;
   IF(DATEDIF(I1962,'ObjProd (2)'!$C$25,"ym")&gt;0,DATEDIF(I1962,'ObjProd (2)'!$C$25,"ym") &amp; " mois ", "") &amp;
   IF(INT(('ObjProd (2)'!$C$25-EDATE(I1962,DATEDIF(I1962,'ObjProd (2)'!$C$25,"y")*12+DATEDIF(I1962,'ObjProd (2)'!$C$25,"ym")))/7)&gt;0,
      INT(('ObjProd (2)'!$C$25-EDATE(I1962,DATEDIF(I1962,'ObjProd (2)'!$C$25,"y")*12+DATEDIF(I1962,'ObjProd (2)'!$C$25,"ym")))/7) &amp; " sem.",
      "")
)
)</f>
        <v/>
      </c>
      <c r="L1962" s="11" t="str">
        <f t="shared" si="318"/>
        <v/>
      </c>
      <c r="M1962" s="9" t="str">
        <f t="shared" si="314"/>
        <v/>
      </c>
      <c r="N1962" s="9" t="str" cm="1">
        <f t="array" aca="1" ref="N1962" ca="1">LEFT(L1962, IF(ISNUMBER(SUBSTITUTE(_xludf.MID(L1962, 2, 1), ".", ",")), 1, 2))</f>
        <v/>
      </c>
      <c r="O1962" s="19" t="str">
        <f t="shared" ca="1" si="320"/>
        <v/>
      </c>
      <c r="P1962" s="9" t="str">
        <f t="shared" ca="1" si="321"/>
        <v/>
      </c>
      <c r="Q1962" s="9" t="str">
        <f t="shared" ca="1" si="322"/>
        <v/>
      </c>
      <c r="R1962" s="9" t="str">
        <f t="shared" si="315"/>
        <v/>
      </c>
      <c r="S1962" t="str" cm="1">
        <f t="array" ref="S1962">IF(ISBLANK(C1962),"",IFERROR(INDEX(ListeSeries!$A$2:$A$1045, MATCH(1, (DatasScan!G1962=ListeSeries!$B$2:$B$1045) * (DatasScan!H1962&gt;=ListeSeries!$D$2:$D$1045) * (DatasScan!H1962&lt;=ListeSeries!$E$2:$E$1045), 0)), "no match"))</f>
        <v/>
      </c>
      <c r="T1962" s="7" t="str" cm="1">
        <f t="array" ref="T1962">IF(ISBLANK(C1962),"",IFERROR(INDEX(ListeSeries!$C$2:$C$1045, MATCH(1, (DatasScan!G1962=ListeSeries!$B$2:$B$1045) * (DatasScan!H1962&gt;=ListeSeries!$D$2:$D$1045) * (DatasScan!H1962&lt;=ListeSeries!$E$2:$E$1045), 0)), "no match"))</f>
        <v/>
      </c>
      <c r="U1962" s="11" t="str" cm="1">
        <f t="array" ref="U1962">IF(ISBLANK(C1962),"",IFERROR(INDEX(ListeSeries!$F$2:$F$1045, MATCH(1, (DatasScan!G1962=ListeSeries!$B$2:$B$1045) * (DatasScan!H1962&gt;=ListeSeries!$D$2:$D$1045) * (DatasScan!H1962&lt;=ListeSeries!$E$2:$E$1045), 0)), "no match"))</f>
        <v/>
      </c>
    </row>
    <row r="1963" spans="1:21" x14ac:dyDescent="0.25">
      <c r="A1963" s="6" t="str">
        <f t="shared" si="316"/>
        <v/>
      </c>
      <c r="B1963" s="272"/>
      <c r="F1963" s="7" t="str">
        <f t="shared" si="319"/>
        <v/>
      </c>
      <c r="G1963" s="21" t="str">
        <f>IF(ISBLANK(C1963),"",_xlfn.XLOOKUP(_xlfn.XLOOKUP(VALUE(LEFT(C1963,4)),Souches!$B$2:$B$15000,Souches!$E$2:$E$15000),Varietes!$B$2:$B$500,Varietes!$C$2:$C$500))</f>
        <v/>
      </c>
      <c r="H1963" s="19" t="str">
        <f>IF(ISBLANK(C1963),"",_xlfn.XLOOKUP(VALUE(LEFT(C1963,4)),Souches!$B$2:$B$15000,Souches!$D$2:$D$15000))</f>
        <v/>
      </c>
      <c r="I1963" s="10" t="str">
        <f t="shared" si="317"/>
        <v/>
      </c>
      <c r="J1963" s="19" t="str">
        <f>IF(I1963="","",INT(('ObjProd (2)'!$C$25-I1963)/7 * (ABS('ObjProd (2)'!$C$25-I1963)&gt;=7)))</f>
        <v/>
      </c>
      <c r="K1963" s="10" t="str">
        <f>IF(I1963="","",
IF(AND(DATEDIF(I1963,'ObjProd (2)'!$C$25,"y")=0,DATEDIF(I1963,'ObjProd (2)'!$C$25,"ym")=0,
   INT(('ObjProd (2)'!$C$25-EDATE(I1963,DATEDIF(I1963,'ObjProd (2)'!$C$25,"y")*12+DATEDIF(I1963,'ObjProd (2)'!$C$25,"ym")))/7)=0),
   "&lt; 1 sem.",
   IF(DATEDIF(I1963,'ObjProd (2)'!$C$25,"y")&gt;0,DATEDIF(I1963,'ObjProd (2)'!$C$25,"y") &amp; " " &amp; IF(DATEDIF(I1963,'ObjProd (2)'!$C$25,"y")=1,"an ","ans "),"") &amp;
   IF(DATEDIF(I1963,'ObjProd (2)'!$C$25,"ym")&gt;0,DATEDIF(I1963,'ObjProd (2)'!$C$25,"ym") &amp; " mois ", "") &amp;
   IF(INT(('ObjProd (2)'!$C$25-EDATE(I1963,DATEDIF(I1963,'ObjProd (2)'!$C$25,"y")*12+DATEDIF(I1963,'ObjProd (2)'!$C$25,"ym")))/7)&gt;0,
      INT(('ObjProd (2)'!$C$25-EDATE(I1963,DATEDIF(I1963,'ObjProd (2)'!$C$25,"y")*12+DATEDIF(I1963,'ObjProd (2)'!$C$25,"ym")))/7) &amp; " sem.",
      "")
)
)</f>
        <v/>
      </c>
      <c r="L1963" s="11" t="str">
        <f t="shared" si="318"/>
        <v/>
      </c>
      <c r="M1963" s="9" t="str">
        <f t="shared" si="314"/>
        <v/>
      </c>
      <c r="N1963" s="9" t="str" cm="1">
        <f t="array" aca="1" ref="N1963" ca="1">LEFT(L1963, IF(ISNUMBER(SUBSTITUTE(_xludf.MID(L1963, 2, 1), ".", ",")), 1, 2))</f>
        <v/>
      </c>
      <c r="O1963" s="19" t="str">
        <f t="shared" ca="1" si="320"/>
        <v/>
      </c>
      <c r="P1963" s="9" t="str">
        <f t="shared" ca="1" si="321"/>
        <v/>
      </c>
      <c r="Q1963" s="9" t="str">
        <f t="shared" ca="1" si="322"/>
        <v/>
      </c>
      <c r="R1963" s="9" t="str">
        <f t="shared" si="315"/>
        <v/>
      </c>
      <c r="S1963" t="str" cm="1">
        <f t="array" ref="S1963">IF(ISBLANK(C1963),"",IFERROR(INDEX(ListeSeries!$A$2:$A$1045, MATCH(1, (DatasScan!G1963=ListeSeries!$B$2:$B$1045) * (DatasScan!H1963&gt;=ListeSeries!$D$2:$D$1045) * (DatasScan!H1963&lt;=ListeSeries!$E$2:$E$1045), 0)), "no match"))</f>
        <v/>
      </c>
      <c r="T1963" s="7" t="str" cm="1">
        <f t="array" ref="T1963">IF(ISBLANK(C1963),"",IFERROR(INDEX(ListeSeries!$C$2:$C$1045, MATCH(1, (DatasScan!G1963=ListeSeries!$B$2:$B$1045) * (DatasScan!H1963&gt;=ListeSeries!$D$2:$D$1045) * (DatasScan!H1963&lt;=ListeSeries!$E$2:$E$1045), 0)), "no match"))</f>
        <v/>
      </c>
      <c r="U1963" s="11" t="str" cm="1">
        <f t="array" ref="U1963">IF(ISBLANK(C1963),"",IFERROR(INDEX(ListeSeries!$F$2:$F$1045, MATCH(1, (DatasScan!G1963=ListeSeries!$B$2:$B$1045) * (DatasScan!H1963&gt;=ListeSeries!$D$2:$D$1045) * (DatasScan!H1963&lt;=ListeSeries!$E$2:$E$1045), 0)), "no match"))</f>
        <v/>
      </c>
    </row>
    <row r="1964" spans="1:21" x14ac:dyDescent="0.25">
      <c r="A1964" s="6" t="str">
        <f t="shared" si="316"/>
        <v/>
      </c>
      <c r="B1964" s="272"/>
      <c r="F1964" s="7" t="str">
        <f t="shared" si="319"/>
        <v/>
      </c>
      <c r="G1964" s="21" t="str">
        <f>IF(ISBLANK(C1964),"",_xlfn.XLOOKUP(_xlfn.XLOOKUP(VALUE(LEFT(C1964,4)),Souches!$B$2:$B$15000,Souches!$E$2:$E$15000),Varietes!$B$2:$B$500,Varietes!$C$2:$C$500))</f>
        <v/>
      </c>
      <c r="H1964" s="19" t="str">
        <f>IF(ISBLANK(C1964),"",_xlfn.XLOOKUP(VALUE(LEFT(C1964,4)),Souches!$B$2:$B$15000,Souches!$D$2:$D$15000))</f>
        <v/>
      </c>
      <c r="I1964" s="10" t="str">
        <f t="shared" si="317"/>
        <v/>
      </c>
      <c r="J1964" s="19" t="str">
        <f>IF(I1964="","",INT(('ObjProd (2)'!$C$25-I1964)/7 * (ABS('ObjProd (2)'!$C$25-I1964)&gt;=7)))</f>
        <v/>
      </c>
      <c r="K1964" s="10" t="str">
        <f>IF(I1964="","",
IF(AND(DATEDIF(I1964,'ObjProd (2)'!$C$25,"y")=0,DATEDIF(I1964,'ObjProd (2)'!$C$25,"ym")=0,
   INT(('ObjProd (2)'!$C$25-EDATE(I1964,DATEDIF(I1964,'ObjProd (2)'!$C$25,"y")*12+DATEDIF(I1964,'ObjProd (2)'!$C$25,"ym")))/7)=0),
   "&lt; 1 sem.",
   IF(DATEDIF(I1964,'ObjProd (2)'!$C$25,"y")&gt;0,DATEDIF(I1964,'ObjProd (2)'!$C$25,"y") &amp; " " &amp; IF(DATEDIF(I1964,'ObjProd (2)'!$C$25,"y")=1,"an ","ans "),"") &amp;
   IF(DATEDIF(I1964,'ObjProd (2)'!$C$25,"ym")&gt;0,DATEDIF(I1964,'ObjProd (2)'!$C$25,"ym") &amp; " mois ", "") &amp;
   IF(INT(('ObjProd (2)'!$C$25-EDATE(I1964,DATEDIF(I1964,'ObjProd (2)'!$C$25,"y")*12+DATEDIF(I1964,'ObjProd (2)'!$C$25,"ym")))/7)&gt;0,
      INT(('ObjProd (2)'!$C$25-EDATE(I1964,DATEDIF(I1964,'ObjProd (2)'!$C$25,"y")*12+DATEDIF(I1964,'ObjProd (2)'!$C$25,"ym")))/7) &amp; " sem.",
      "")
)
)</f>
        <v/>
      </c>
      <c r="L1964" s="11" t="str">
        <f t="shared" si="318"/>
        <v/>
      </c>
      <c r="M1964" s="9" t="str">
        <f t="shared" si="314"/>
        <v/>
      </c>
      <c r="N1964" s="9" t="str" cm="1">
        <f t="array" aca="1" ref="N1964" ca="1">LEFT(L1964, IF(ISNUMBER(SUBSTITUTE(_xludf.MID(L1964, 2, 1), ".", ",")), 1, 2))</f>
        <v/>
      </c>
      <c r="O1964" s="19" t="str">
        <f t="shared" ca="1" si="320"/>
        <v/>
      </c>
      <c r="P1964" s="9" t="str">
        <f t="shared" ca="1" si="321"/>
        <v/>
      </c>
      <c r="Q1964" s="9" t="str">
        <f t="shared" ca="1" si="322"/>
        <v/>
      </c>
      <c r="R1964" s="9" t="str">
        <f t="shared" si="315"/>
        <v/>
      </c>
      <c r="S1964" t="str" cm="1">
        <f t="array" ref="S1964">IF(ISBLANK(C1964),"",IFERROR(INDEX(ListeSeries!$A$2:$A$1045, MATCH(1, (DatasScan!G1964=ListeSeries!$B$2:$B$1045) * (DatasScan!H1964&gt;=ListeSeries!$D$2:$D$1045) * (DatasScan!H1964&lt;=ListeSeries!$E$2:$E$1045), 0)), "no match"))</f>
        <v/>
      </c>
      <c r="T1964" s="7" t="str" cm="1">
        <f t="array" ref="T1964">IF(ISBLANK(C1964),"",IFERROR(INDEX(ListeSeries!$C$2:$C$1045, MATCH(1, (DatasScan!G1964=ListeSeries!$B$2:$B$1045) * (DatasScan!H1964&gt;=ListeSeries!$D$2:$D$1045) * (DatasScan!H1964&lt;=ListeSeries!$E$2:$E$1045), 0)), "no match"))</f>
        <v/>
      </c>
      <c r="U1964" s="11" t="str" cm="1">
        <f t="array" ref="U1964">IF(ISBLANK(C1964),"",IFERROR(INDEX(ListeSeries!$F$2:$F$1045, MATCH(1, (DatasScan!G1964=ListeSeries!$B$2:$B$1045) * (DatasScan!H1964&gt;=ListeSeries!$D$2:$D$1045) * (DatasScan!H1964&lt;=ListeSeries!$E$2:$E$1045), 0)), "no match"))</f>
        <v/>
      </c>
    </row>
    <row r="1965" spans="1:21" x14ac:dyDescent="0.25">
      <c r="A1965" s="6" t="str">
        <f t="shared" si="316"/>
        <v/>
      </c>
      <c r="B1965" s="272"/>
      <c r="F1965" s="7" t="str">
        <f t="shared" si="319"/>
        <v/>
      </c>
      <c r="G1965" s="21" t="str">
        <f>IF(ISBLANK(C1965),"",_xlfn.XLOOKUP(_xlfn.XLOOKUP(VALUE(LEFT(C1965,4)),Souches!$B$2:$B$15000,Souches!$E$2:$E$15000),Varietes!$B$2:$B$500,Varietes!$C$2:$C$500))</f>
        <v/>
      </c>
      <c r="H1965" s="19" t="str">
        <f>IF(ISBLANK(C1965),"",_xlfn.XLOOKUP(VALUE(LEFT(C1965,4)),Souches!$B$2:$B$15000,Souches!$D$2:$D$15000))</f>
        <v/>
      </c>
      <c r="I1965" s="10" t="str">
        <f t="shared" si="317"/>
        <v/>
      </c>
      <c r="J1965" s="19" t="str">
        <f>IF(I1965="","",INT(('ObjProd (2)'!$C$25-I1965)/7 * (ABS('ObjProd (2)'!$C$25-I1965)&gt;=7)))</f>
        <v/>
      </c>
      <c r="K1965" s="10" t="str">
        <f>IF(I1965="","",
IF(AND(DATEDIF(I1965,'ObjProd (2)'!$C$25,"y")=0,DATEDIF(I1965,'ObjProd (2)'!$C$25,"ym")=0,
   INT(('ObjProd (2)'!$C$25-EDATE(I1965,DATEDIF(I1965,'ObjProd (2)'!$C$25,"y")*12+DATEDIF(I1965,'ObjProd (2)'!$C$25,"ym")))/7)=0),
   "&lt; 1 sem.",
   IF(DATEDIF(I1965,'ObjProd (2)'!$C$25,"y")&gt;0,DATEDIF(I1965,'ObjProd (2)'!$C$25,"y") &amp; " " &amp; IF(DATEDIF(I1965,'ObjProd (2)'!$C$25,"y")=1,"an ","ans "),"") &amp;
   IF(DATEDIF(I1965,'ObjProd (2)'!$C$25,"ym")&gt;0,DATEDIF(I1965,'ObjProd (2)'!$C$25,"ym") &amp; " mois ", "") &amp;
   IF(INT(('ObjProd (2)'!$C$25-EDATE(I1965,DATEDIF(I1965,'ObjProd (2)'!$C$25,"y")*12+DATEDIF(I1965,'ObjProd (2)'!$C$25,"ym")))/7)&gt;0,
      INT(('ObjProd (2)'!$C$25-EDATE(I1965,DATEDIF(I1965,'ObjProd (2)'!$C$25,"y")*12+DATEDIF(I1965,'ObjProd (2)'!$C$25,"ym")))/7) &amp; " sem.",
      "")
)
)</f>
        <v/>
      </c>
      <c r="L1965" s="11" t="str">
        <f t="shared" si="318"/>
        <v/>
      </c>
      <c r="M1965" s="9" t="str">
        <f t="shared" si="314"/>
        <v/>
      </c>
      <c r="N1965" s="9" t="str" cm="1">
        <f t="array" aca="1" ref="N1965" ca="1">LEFT(L1965, IF(ISNUMBER(SUBSTITUTE(_xludf.MID(L1965, 2, 1), ".", ",")), 1, 2))</f>
        <v/>
      </c>
      <c r="O1965" s="19" t="str">
        <f t="shared" ca="1" si="320"/>
        <v/>
      </c>
      <c r="P1965" s="9" t="str">
        <f t="shared" ca="1" si="321"/>
        <v/>
      </c>
      <c r="Q1965" s="9" t="str">
        <f t="shared" ca="1" si="322"/>
        <v/>
      </c>
      <c r="R1965" s="9" t="str">
        <f t="shared" si="315"/>
        <v/>
      </c>
      <c r="S1965" t="str" cm="1">
        <f t="array" ref="S1965">IF(ISBLANK(C1965),"",IFERROR(INDEX(ListeSeries!$A$2:$A$1045, MATCH(1, (DatasScan!G1965=ListeSeries!$B$2:$B$1045) * (DatasScan!H1965&gt;=ListeSeries!$D$2:$D$1045) * (DatasScan!H1965&lt;=ListeSeries!$E$2:$E$1045), 0)), "no match"))</f>
        <v/>
      </c>
      <c r="T1965" s="7" t="str" cm="1">
        <f t="array" ref="T1965">IF(ISBLANK(C1965),"",IFERROR(INDEX(ListeSeries!$C$2:$C$1045, MATCH(1, (DatasScan!G1965=ListeSeries!$B$2:$B$1045) * (DatasScan!H1965&gt;=ListeSeries!$D$2:$D$1045) * (DatasScan!H1965&lt;=ListeSeries!$E$2:$E$1045), 0)), "no match"))</f>
        <v/>
      </c>
      <c r="U1965" s="11" t="str" cm="1">
        <f t="array" ref="U1965">IF(ISBLANK(C1965),"",IFERROR(INDEX(ListeSeries!$F$2:$F$1045, MATCH(1, (DatasScan!G1965=ListeSeries!$B$2:$B$1045) * (DatasScan!H1965&gt;=ListeSeries!$D$2:$D$1045) * (DatasScan!H1965&lt;=ListeSeries!$E$2:$E$1045), 0)), "no match"))</f>
        <v/>
      </c>
    </row>
    <row r="1966" spans="1:21" x14ac:dyDescent="0.25">
      <c r="A1966" s="6" t="str">
        <f t="shared" si="316"/>
        <v/>
      </c>
      <c r="B1966" s="272"/>
      <c r="F1966" s="7" t="str">
        <f t="shared" si="319"/>
        <v/>
      </c>
      <c r="G1966" s="21" t="str">
        <f>IF(ISBLANK(C1966),"",_xlfn.XLOOKUP(_xlfn.XLOOKUP(VALUE(LEFT(C1966,4)),Souches!$B$2:$B$15000,Souches!$E$2:$E$15000),Varietes!$B$2:$B$500,Varietes!$C$2:$C$500))</f>
        <v/>
      </c>
      <c r="H1966" s="19" t="str">
        <f>IF(ISBLANK(C1966),"",_xlfn.XLOOKUP(VALUE(LEFT(C1966,4)),Souches!$B$2:$B$15000,Souches!$D$2:$D$15000))</f>
        <v/>
      </c>
      <c r="I1966" s="10" t="str">
        <f t="shared" si="317"/>
        <v/>
      </c>
      <c r="J1966" s="19" t="str">
        <f>IF(I1966="","",INT(('ObjProd (2)'!$C$25-I1966)/7 * (ABS('ObjProd (2)'!$C$25-I1966)&gt;=7)))</f>
        <v/>
      </c>
      <c r="K1966" s="10" t="str">
        <f>IF(I1966="","",
IF(AND(DATEDIF(I1966,'ObjProd (2)'!$C$25,"y")=0,DATEDIF(I1966,'ObjProd (2)'!$C$25,"ym")=0,
   INT(('ObjProd (2)'!$C$25-EDATE(I1966,DATEDIF(I1966,'ObjProd (2)'!$C$25,"y")*12+DATEDIF(I1966,'ObjProd (2)'!$C$25,"ym")))/7)=0),
   "&lt; 1 sem.",
   IF(DATEDIF(I1966,'ObjProd (2)'!$C$25,"y")&gt;0,DATEDIF(I1966,'ObjProd (2)'!$C$25,"y") &amp; " " &amp; IF(DATEDIF(I1966,'ObjProd (2)'!$C$25,"y")=1,"an ","ans "),"") &amp;
   IF(DATEDIF(I1966,'ObjProd (2)'!$C$25,"ym")&gt;0,DATEDIF(I1966,'ObjProd (2)'!$C$25,"ym") &amp; " mois ", "") &amp;
   IF(INT(('ObjProd (2)'!$C$25-EDATE(I1966,DATEDIF(I1966,'ObjProd (2)'!$C$25,"y")*12+DATEDIF(I1966,'ObjProd (2)'!$C$25,"ym")))/7)&gt;0,
      INT(('ObjProd (2)'!$C$25-EDATE(I1966,DATEDIF(I1966,'ObjProd (2)'!$C$25,"y")*12+DATEDIF(I1966,'ObjProd (2)'!$C$25,"ym")))/7) &amp; " sem.",
      "")
)
)</f>
        <v/>
      </c>
      <c r="L1966" s="11" t="str">
        <f t="shared" si="318"/>
        <v/>
      </c>
      <c r="M1966" s="9" t="str">
        <f t="shared" si="314"/>
        <v/>
      </c>
      <c r="N1966" s="9" t="str" cm="1">
        <f t="array" aca="1" ref="N1966" ca="1">LEFT(L1966, IF(ISNUMBER(SUBSTITUTE(_xludf.MID(L1966, 2, 1), ".", ",")), 1, 2))</f>
        <v/>
      </c>
      <c r="O1966" s="19" t="str">
        <f t="shared" ca="1" si="320"/>
        <v/>
      </c>
      <c r="P1966" s="9" t="str">
        <f t="shared" ca="1" si="321"/>
        <v/>
      </c>
      <c r="Q1966" s="9" t="str">
        <f t="shared" ca="1" si="322"/>
        <v/>
      </c>
      <c r="R1966" s="9" t="str">
        <f t="shared" si="315"/>
        <v/>
      </c>
      <c r="S1966" t="str" cm="1">
        <f t="array" ref="S1966">IF(ISBLANK(C1966),"",IFERROR(INDEX(ListeSeries!$A$2:$A$1045, MATCH(1, (DatasScan!G1966=ListeSeries!$B$2:$B$1045) * (DatasScan!H1966&gt;=ListeSeries!$D$2:$D$1045) * (DatasScan!H1966&lt;=ListeSeries!$E$2:$E$1045), 0)), "no match"))</f>
        <v/>
      </c>
      <c r="T1966" s="7" t="str" cm="1">
        <f t="array" ref="T1966">IF(ISBLANK(C1966),"",IFERROR(INDEX(ListeSeries!$C$2:$C$1045, MATCH(1, (DatasScan!G1966=ListeSeries!$B$2:$B$1045) * (DatasScan!H1966&gt;=ListeSeries!$D$2:$D$1045) * (DatasScan!H1966&lt;=ListeSeries!$E$2:$E$1045), 0)), "no match"))</f>
        <v/>
      </c>
      <c r="U1966" s="11" t="str" cm="1">
        <f t="array" ref="U1966">IF(ISBLANK(C1966),"",IFERROR(INDEX(ListeSeries!$F$2:$F$1045, MATCH(1, (DatasScan!G1966=ListeSeries!$B$2:$B$1045) * (DatasScan!H1966&gt;=ListeSeries!$D$2:$D$1045) * (DatasScan!H1966&lt;=ListeSeries!$E$2:$E$1045), 0)), "no match"))</f>
        <v/>
      </c>
    </row>
    <row r="1967" spans="1:21" x14ac:dyDescent="0.25">
      <c r="A1967" s="6" t="str">
        <f t="shared" si="316"/>
        <v/>
      </c>
      <c r="B1967" s="272"/>
      <c r="F1967" s="7" t="str">
        <f t="shared" si="319"/>
        <v/>
      </c>
      <c r="G1967" s="21" t="str">
        <f>IF(ISBLANK(C1967),"",_xlfn.XLOOKUP(_xlfn.XLOOKUP(VALUE(LEFT(C1967,4)),Souches!$B$2:$B$15000,Souches!$E$2:$E$15000),Varietes!$B$2:$B$500,Varietes!$C$2:$C$500))</f>
        <v/>
      </c>
      <c r="H1967" s="19" t="str">
        <f>IF(ISBLANK(C1967),"",_xlfn.XLOOKUP(VALUE(LEFT(C1967,4)),Souches!$B$2:$B$15000,Souches!$D$2:$D$15000))</f>
        <v/>
      </c>
      <c r="I1967" s="10" t="str">
        <f t="shared" si="317"/>
        <v/>
      </c>
      <c r="J1967" s="19" t="str">
        <f>IF(I1967="","",INT(('ObjProd (2)'!$C$25-I1967)/7 * (ABS('ObjProd (2)'!$C$25-I1967)&gt;=7)))</f>
        <v/>
      </c>
      <c r="K1967" s="10" t="str">
        <f>IF(I1967="","",
IF(AND(DATEDIF(I1967,'ObjProd (2)'!$C$25,"y")=0,DATEDIF(I1967,'ObjProd (2)'!$C$25,"ym")=0,
   INT(('ObjProd (2)'!$C$25-EDATE(I1967,DATEDIF(I1967,'ObjProd (2)'!$C$25,"y")*12+DATEDIF(I1967,'ObjProd (2)'!$C$25,"ym")))/7)=0),
   "&lt; 1 sem.",
   IF(DATEDIF(I1967,'ObjProd (2)'!$C$25,"y")&gt;0,DATEDIF(I1967,'ObjProd (2)'!$C$25,"y") &amp; " " &amp; IF(DATEDIF(I1967,'ObjProd (2)'!$C$25,"y")=1,"an ","ans "),"") &amp;
   IF(DATEDIF(I1967,'ObjProd (2)'!$C$25,"ym")&gt;0,DATEDIF(I1967,'ObjProd (2)'!$C$25,"ym") &amp; " mois ", "") &amp;
   IF(INT(('ObjProd (2)'!$C$25-EDATE(I1967,DATEDIF(I1967,'ObjProd (2)'!$C$25,"y")*12+DATEDIF(I1967,'ObjProd (2)'!$C$25,"ym")))/7)&gt;0,
      INT(('ObjProd (2)'!$C$25-EDATE(I1967,DATEDIF(I1967,'ObjProd (2)'!$C$25,"y")*12+DATEDIF(I1967,'ObjProd (2)'!$C$25,"ym")))/7) &amp; " sem.",
      "")
)
)</f>
        <v/>
      </c>
      <c r="L1967" s="11" t="str">
        <f t="shared" si="318"/>
        <v/>
      </c>
      <c r="M1967" s="9" t="str">
        <f t="shared" si="314"/>
        <v/>
      </c>
      <c r="N1967" s="9" t="str" cm="1">
        <f t="array" aca="1" ref="N1967" ca="1">LEFT(L1967, IF(ISNUMBER(SUBSTITUTE(_xludf.MID(L1967, 2, 1), ".", ",")), 1, 2))</f>
        <v/>
      </c>
      <c r="O1967" s="19" t="str">
        <f t="shared" ca="1" si="320"/>
        <v/>
      </c>
      <c r="P1967" s="9" t="str">
        <f t="shared" ca="1" si="321"/>
        <v/>
      </c>
      <c r="Q1967" s="9" t="str">
        <f t="shared" ca="1" si="322"/>
        <v/>
      </c>
      <c r="R1967" s="9" t="str">
        <f t="shared" si="315"/>
        <v/>
      </c>
      <c r="S1967" t="str" cm="1">
        <f t="array" ref="S1967">IF(ISBLANK(C1967),"",IFERROR(INDEX(ListeSeries!$A$2:$A$1045, MATCH(1, (DatasScan!G1967=ListeSeries!$B$2:$B$1045) * (DatasScan!H1967&gt;=ListeSeries!$D$2:$D$1045) * (DatasScan!H1967&lt;=ListeSeries!$E$2:$E$1045), 0)), "no match"))</f>
        <v/>
      </c>
      <c r="T1967" s="7" t="str" cm="1">
        <f t="array" ref="T1967">IF(ISBLANK(C1967),"",IFERROR(INDEX(ListeSeries!$C$2:$C$1045, MATCH(1, (DatasScan!G1967=ListeSeries!$B$2:$B$1045) * (DatasScan!H1967&gt;=ListeSeries!$D$2:$D$1045) * (DatasScan!H1967&lt;=ListeSeries!$E$2:$E$1045), 0)), "no match"))</f>
        <v/>
      </c>
      <c r="U1967" s="11" t="str" cm="1">
        <f t="array" ref="U1967">IF(ISBLANK(C1967),"",IFERROR(INDEX(ListeSeries!$F$2:$F$1045, MATCH(1, (DatasScan!G1967=ListeSeries!$B$2:$B$1045) * (DatasScan!H1967&gt;=ListeSeries!$D$2:$D$1045) * (DatasScan!H1967&lt;=ListeSeries!$E$2:$E$1045), 0)), "no match"))</f>
        <v/>
      </c>
    </row>
    <row r="1968" spans="1:21" x14ac:dyDescent="0.25">
      <c r="A1968" s="6" t="str">
        <f t="shared" si="316"/>
        <v/>
      </c>
      <c r="B1968" s="272"/>
      <c r="F1968" s="7" t="str">
        <f t="shared" si="319"/>
        <v/>
      </c>
      <c r="G1968" s="21" t="str">
        <f>IF(ISBLANK(C1968),"",_xlfn.XLOOKUP(_xlfn.XLOOKUP(VALUE(LEFT(C1968,4)),Souches!$B$2:$B$15000,Souches!$E$2:$E$15000),Varietes!$B$2:$B$500,Varietes!$C$2:$C$500))</f>
        <v/>
      </c>
      <c r="H1968" s="19" t="str">
        <f>IF(ISBLANK(C1968),"",_xlfn.XLOOKUP(VALUE(LEFT(C1968,4)),Souches!$B$2:$B$15000,Souches!$D$2:$D$15000))</f>
        <v/>
      </c>
      <c r="I1968" s="10" t="str">
        <f t="shared" si="317"/>
        <v/>
      </c>
      <c r="J1968" s="19" t="str">
        <f>IF(I1968="","",INT(('ObjProd (2)'!$C$25-I1968)/7 * (ABS('ObjProd (2)'!$C$25-I1968)&gt;=7)))</f>
        <v/>
      </c>
      <c r="K1968" s="10" t="str">
        <f>IF(I1968="","",
IF(AND(DATEDIF(I1968,'ObjProd (2)'!$C$25,"y")=0,DATEDIF(I1968,'ObjProd (2)'!$C$25,"ym")=0,
   INT(('ObjProd (2)'!$C$25-EDATE(I1968,DATEDIF(I1968,'ObjProd (2)'!$C$25,"y")*12+DATEDIF(I1968,'ObjProd (2)'!$C$25,"ym")))/7)=0),
   "&lt; 1 sem.",
   IF(DATEDIF(I1968,'ObjProd (2)'!$C$25,"y")&gt;0,DATEDIF(I1968,'ObjProd (2)'!$C$25,"y") &amp; " " &amp; IF(DATEDIF(I1968,'ObjProd (2)'!$C$25,"y")=1,"an ","ans "),"") &amp;
   IF(DATEDIF(I1968,'ObjProd (2)'!$C$25,"ym")&gt;0,DATEDIF(I1968,'ObjProd (2)'!$C$25,"ym") &amp; " mois ", "") &amp;
   IF(INT(('ObjProd (2)'!$C$25-EDATE(I1968,DATEDIF(I1968,'ObjProd (2)'!$C$25,"y")*12+DATEDIF(I1968,'ObjProd (2)'!$C$25,"ym")))/7)&gt;0,
      INT(('ObjProd (2)'!$C$25-EDATE(I1968,DATEDIF(I1968,'ObjProd (2)'!$C$25,"y")*12+DATEDIF(I1968,'ObjProd (2)'!$C$25,"ym")))/7) &amp; " sem.",
      "")
)
)</f>
        <v/>
      </c>
      <c r="L1968" s="11" t="str">
        <f t="shared" si="318"/>
        <v/>
      </c>
      <c r="M1968" s="9" t="str">
        <f t="shared" si="314"/>
        <v/>
      </c>
      <c r="N1968" s="9" t="str" cm="1">
        <f t="array" aca="1" ref="N1968" ca="1">LEFT(L1968, IF(ISNUMBER(SUBSTITUTE(_xludf.MID(L1968, 2, 1), ".", ",")), 1, 2))</f>
        <v/>
      </c>
      <c r="O1968" s="19" t="str">
        <f t="shared" ca="1" si="320"/>
        <v/>
      </c>
      <c r="P1968" s="9" t="str">
        <f t="shared" ca="1" si="321"/>
        <v/>
      </c>
      <c r="Q1968" s="9" t="str">
        <f t="shared" ca="1" si="322"/>
        <v/>
      </c>
      <c r="R1968" s="9" t="str">
        <f t="shared" si="315"/>
        <v/>
      </c>
      <c r="S1968" t="str" cm="1">
        <f t="array" ref="S1968">IF(ISBLANK(C1968),"",IFERROR(INDEX(ListeSeries!$A$2:$A$1045, MATCH(1, (DatasScan!G1968=ListeSeries!$B$2:$B$1045) * (DatasScan!H1968&gt;=ListeSeries!$D$2:$D$1045) * (DatasScan!H1968&lt;=ListeSeries!$E$2:$E$1045), 0)), "no match"))</f>
        <v/>
      </c>
      <c r="T1968" s="7" t="str" cm="1">
        <f t="array" ref="T1968">IF(ISBLANK(C1968),"",IFERROR(INDEX(ListeSeries!$C$2:$C$1045, MATCH(1, (DatasScan!G1968=ListeSeries!$B$2:$B$1045) * (DatasScan!H1968&gt;=ListeSeries!$D$2:$D$1045) * (DatasScan!H1968&lt;=ListeSeries!$E$2:$E$1045), 0)), "no match"))</f>
        <v/>
      </c>
      <c r="U1968" s="11" t="str" cm="1">
        <f t="array" ref="U1968">IF(ISBLANK(C1968),"",IFERROR(INDEX(ListeSeries!$F$2:$F$1045, MATCH(1, (DatasScan!G1968=ListeSeries!$B$2:$B$1045) * (DatasScan!H1968&gt;=ListeSeries!$D$2:$D$1045) * (DatasScan!H1968&lt;=ListeSeries!$E$2:$E$1045), 0)), "no match"))</f>
        <v/>
      </c>
    </row>
    <row r="1969" spans="1:21" x14ac:dyDescent="0.25">
      <c r="A1969" s="6" t="str">
        <f t="shared" si="316"/>
        <v/>
      </c>
      <c r="B1969" s="272"/>
      <c r="F1969" s="7" t="str">
        <f t="shared" si="319"/>
        <v/>
      </c>
      <c r="G1969" s="21" t="str">
        <f>IF(ISBLANK(C1969),"",_xlfn.XLOOKUP(_xlfn.XLOOKUP(VALUE(LEFT(C1969,4)),Souches!$B$2:$B$15000,Souches!$E$2:$E$15000),Varietes!$B$2:$B$500,Varietes!$C$2:$C$500))</f>
        <v/>
      </c>
      <c r="H1969" s="19" t="str">
        <f>IF(ISBLANK(C1969),"",_xlfn.XLOOKUP(VALUE(LEFT(C1969,4)),Souches!$B$2:$B$15000,Souches!$D$2:$D$15000))</f>
        <v/>
      </c>
      <c r="I1969" s="10" t="str">
        <f t="shared" si="317"/>
        <v/>
      </c>
      <c r="J1969" s="19" t="str">
        <f>IF(I1969="","",INT(('ObjProd (2)'!$C$25-I1969)/7 * (ABS('ObjProd (2)'!$C$25-I1969)&gt;=7)))</f>
        <v/>
      </c>
      <c r="K1969" s="10" t="str">
        <f>IF(I1969="","",
IF(AND(DATEDIF(I1969,'ObjProd (2)'!$C$25,"y")=0,DATEDIF(I1969,'ObjProd (2)'!$C$25,"ym")=0,
   INT(('ObjProd (2)'!$C$25-EDATE(I1969,DATEDIF(I1969,'ObjProd (2)'!$C$25,"y")*12+DATEDIF(I1969,'ObjProd (2)'!$C$25,"ym")))/7)=0),
   "&lt; 1 sem.",
   IF(DATEDIF(I1969,'ObjProd (2)'!$C$25,"y")&gt;0,DATEDIF(I1969,'ObjProd (2)'!$C$25,"y") &amp; " " &amp; IF(DATEDIF(I1969,'ObjProd (2)'!$C$25,"y")=1,"an ","ans "),"") &amp;
   IF(DATEDIF(I1969,'ObjProd (2)'!$C$25,"ym")&gt;0,DATEDIF(I1969,'ObjProd (2)'!$C$25,"ym") &amp; " mois ", "") &amp;
   IF(INT(('ObjProd (2)'!$C$25-EDATE(I1969,DATEDIF(I1969,'ObjProd (2)'!$C$25,"y")*12+DATEDIF(I1969,'ObjProd (2)'!$C$25,"ym")))/7)&gt;0,
      INT(('ObjProd (2)'!$C$25-EDATE(I1969,DATEDIF(I1969,'ObjProd (2)'!$C$25,"y")*12+DATEDIF(I1969,'ObjProd (2)'!$C$25,"ym")))/7) &amp; " sem.",
      "")
)
)</f>
        <v/>
      </c>
      <c r="L1969" s="11" t="str">
        <f t="shared" si="318"/>
        <v/>
      </c>
      <c r="M1969" s="9" t="str">
        <f t="shared" si="314"/>
        <v/>
      </c>
      <c r="N1969" s="9" t="str" cm="1">
        <f t="array" aca="1" ref="N1969" ca="1">LEFT(L1969, IF(ISNUMBER(SUBSTITUTE(_xludf.MID(L1969, 2, 1), ".", ",")), 1, 2))</f>
        <v/>
      </c>
      <c r="O1969" s="19" t="str">
        <f t="shared" ca="1" si="320"/>
        <v/>
      </c>
      <c r="P1969" s="9" t="str">
        <f t="shared" ca="1" si="321"/>
        <v/>
      </c>
      <c r="Q1969" s="9" t="str">
        <f t="shared" ca="1" si="322"/>
        <v/>
      </c>
      <c r="R1969" s="9" t="str">
        <f t="shared" si="315"/>
        <v/>
      </c>
      <c r="S1969" t="str" cm="1">
        <f t="array" ref="S1969">IF(ISBLANK(C1969),"",IFERROR(INDEX(ListeSeries!$A$2:$A$1045, MATCH(1, (DatasScan!G1969=ListeSeries!$B$2:$B$1045) * (DatasScan!H1969&gt;=ListeSeries!$D$2:$D$1045) * (DatasScan!H1969&lt;=ListeSeries!$E$2:$E$1045), 0)), "no match"))</f>
        <v/>
      </c>
      <c r="T1969" s="7" t="str" cm="1">
        <f t="array" ref="T1969">IF(ISBLANK(C1969),"",IFERROR(INDEX(ListeSeries!$C$2:$C$1045, MATCH(1, (DatasScan!G1969=ListeSeries!$B$2:$B$1045) * (DatasScan!H1969&gt;=ListeSeries!$D$2:$D$1045) * (DatasScan!H1969&lt;=ListeSeries!$E$2:$E$1045), 0)), "no match"))</f>
        <v/>
      </c>
      <c r="U1969" s="11" t="str" cm="1">
        <f t="array" ref="U1969">IF(ISBLANK(C1969),"",IFERROR(INDEX(ListeSeries!$F$2:$F$1045, MATCH(1, (DatasScan!G1969=ListeSeries!$B$2:$B$1045) * (DatasScan!H1969&gt;=ListeSeries!$D$2:$D$1045) * (DatasScan!H1969&lt;=ListeSeries!$E$2:$E$1045), 0)), "no match"))</f>
        <v/>
      </c>
    </row>
    <row r="1970" spans="1:21" x14ac:dyDescent="0.25">
      <c r="A1970" s="6" t="str">
        <f t="shared" si="316"/>
        <v/>
      </c>
      <c r="B1970" s="272"/>
      <c r="F1970" s="7" t="str">
        <f t="shared" si="319"/>
        <v/>
      </c>
      <c r="G1970" s="21" t="str">
        <f>IF(ISBLANK(C1970),"",_xlfn.XLOOKUP(_xlfn.XLOOKUP(VALUE(LEFT(C1970,4)),Souches!$B$2:$B$15000,Souches!$E$2:$E$15000),Varietes!$B$2:$B$500,Varietes!$C$2:$C$500))</f>
        <v/>
      </c>
      <c r="H1970" s="19" t="str">
        <f>IF(ISBLANK(C1970),"",_xlfn.XLOOKUP(VALUE(LEFT(C1970,4)),Souches!$B$2:$B$15000,Souches!$D$2:$D$15000))</f>
        <v/>
      </c>
      <c r="I1970" s="10" t="str">
        <f t="shared" si="317"/>
        <v/>
      </c>
      <c r="J1970" s="19" t="str">
        <f>IF(I1970="","",INT(('ObjProd (2)'!$C$25-I1970)/7 * (ABS('ObjProd (2)'!$C$25-I1970)&gt;=7)))</f>
        <v/>
      </c>
      <c r="K1970" s="10" t="str">
        <f>IF(I1970="","",
IF(AND(DATEDIF(I1970,'ObjProd (2)'!$C$25,"y")=0,DATEDIF(I1970,'ObjProd (2)'!$C$25,"ym")=0,
   INT(('ObjProd (2)'!$C$25-EDATE(I1970,DATEDIF(I1970,'ObjProd (2)'!$C$25,"y")*12+DATEDIF(I1970,'ObjProd (2)'!$C$25,"ym")))/7)=0),
   "&lt; 1 sem.",
   IF(DATEDIF(I1970,'ObjProd (2)'!$C$25,"y")&gt;0,DATEDIF(I1970,'ObjProd (2)'!$C$25,"y") &amp; " " &amp; IF(DATEDIF(I1970,'ObjProd (2)'!$C$25,"y")=1,"an ","ans "),"") &amp;
   IF(DATEDIF(I1970,'ObjProd (2)'!$C$25,"ym")&gt;0,DATEDIF(I1970,'ObjProd (2)'!$C$25,"ym") &amp; " mois ", "") &amp;
   IF(INT(('ObjProd (2)'!$C$25-EDATE(I1970,DATEDIF(I1970,'ObjProd (2)'!$C$25,"y")*12+DATEDIF(I1970,'ObjProd (2)'!$C$25,"ym")))/7)&gt;0,
      INT(('ObjProd (2)'!$C$25-EDATE(I1970,DATEDIF(I1970,'ObjProd (2)'!$C$25,"y")*12+DATEDIF(I1970,'ObjProd (2)'!$C$25,"ym")))/7) &amp; " sem.",
      "")
)
)</f>
        <v/>
      </c>
      <c r="L1970" s="11" t="str">
        <f t="shared" si="318"/>
        <v/>
      </c>
      <c r="M1970" s="9" t="str">
        <f t="shared" si="314"/>
        <v/>
      </c>
      <c r="N1970" s="9" t="str" cm="1">
        <f t="array" aca="1" ref="N1970" ca="1">LEFT(L1970, IF(ISNUMBER(SUBSTITUTE(_xludf.MID(L1970, 2, 1), ".", ",")), 1, 2))</f>
        <v/>
      </c>
      <c r="O1970" s="19" t="str">
        <f t="shared" ca="1" si="320"/>
        <v/>
      </c>
      <c r="P1970" s="9" t="str">
        <f t="shared" ca="1" si="321"/>
        <v/>
      </c>
      <c r="Q1970" s="9" t="str">
        <f t="shared" ca="1" si="322"/>
        <v/>
      </c>
      <c r="R1970" s="9" t="str">
        <f t="shared" si="315"/>
        <v/>
      </c>
      <c r="S1970" t="str" cm="1">
        <f t="array" ref="S1970">IF(ISBLANK(C1970),"",IFERROR(INDEX(ListeSeries!$A$2:$A$1045, MATCH(1, (DatasScan!G1970=ListeSeries!$B$2:$B$1045) * (DatasScan!H1970&gt;=ListeSeries!$D$2:$D$1045) * (DatasScan!H1970&lt;=ListeSeries!$E$2:$E$1045), 0)), "no match"))</f>
        <v/>
      </c>
      <c r="T1970" s="7" t="str" cm="1">
        <f t="array" ref="T1970">IF(ISBLANK(C1970),"",IFERROR(INDEX(ListeSeries!$C$2:$C$1045, MATCH(1, (DatasScan!G1970=ListeSeries!$B$2:$B$1045) * (DatasScan!H1970&gt;=ListeSeries!$D$2:$D$1045) * (DatasScan!H1970&lt;=ListeSeries!$E$2:$E$1045), 0)), "no match"))</f>
        <v/>
      </c>
      <c r="U1970" s="11" t="str" cm="1">
        <f t="array" ref="U1970">IF(ISBLANK(C1970),"",IFERROR(INDEX(ListeSeries!$F$2:$F$1045, MATCH(1, (DatasScan!G1970=ListeSeries!$B$2:$B$1045) * (DatasScan!H1970&gt;=ListeSeries!$D$2:$D$1045) * (DatasScan!H1970&lt;=ListeSeries!$E$2:$E$1045), 0)), "no match"))</f>
        <v/>
      </c>
    </row>
    <row r="1971" spans="1:21" x14ac:dyDescent="0.25">
      <c r="A1971" s="6" t="str">
        <f t="shared" si="316"/>
        <v/>
      </c>
      <c r="B1971" s="272"/>
      <c r="F1971" s="7" t="str">
        <f t="shared" si="319"/>
        <v/>
      </c>
      <c r="G1971" s="21" t="str">
        <f>IF(ISBLANK(C1971),"",_xlfn.XLOOKUP(_xlfn.XLOOKUP(VALUE(LEFT(C1971,4)),Souches!$B$2:$B$15000,Souches!$E$2:$E$15000),Varietes!$B$2:$B$500,Varietes!$C$2:$C$500))</f>
        <v/>
      </c>
      <c r="H1971" s="19" t="str">
        <f>IF(ISBLANK(C1971),"",_xlfn.XLOOKUP(VALUE(LEFT(C1971,4)),Souches!$B$2:$B$15000,Souches!$D$2:$D$15000))</f>
        <v/>
      </c>
      <c r="I1971" s="10" t="str">
        <f t="shared" si="317"/>
        <v/>
      </c>
      <c r="J1971" s="19" t="str">
        <f>IF(I1971="","",INT(('ObjProd (2)'!$C$25-I1971)/7 * (ABS('ObjProd (2)'!$C$25-I1971)&gt;=7)))</f>
        <v/>
      </c>
      <c r="K1971" s="10" t="str">
        <f>IF(I1971="","",
IF(AND(DATEDIF(I1971,'ObjProd (2)'!$C$25,"y")=0,DATEDIF(I1971,'ObjProd (2)'!$C$25,"ym")=0,
   INT(('ObjProd (2)'!$C$25-EDATE(I1971,DATEDIF(I1971,'ObjProd (2)'!$C$25,"y")*12+DATEDIF(I1971,'ObjProd (2)'!$C$25,"ym")))/7)=0),
   "&lt; 1 sem.",
   IF(DATEDIF(I1971,'ObjProd (2)'!$C$25,"y")&gt;0,DATEDIF(I1971,'ObjProd (2)'!$C$25,"y") &amp; " " &amp; IF(DATEDIF(I1971,'ObjProd (2)'!$C$25,"y")=1,"an ","ans "),"") &amp;
   IF(DATEDIF(I1971,'ObjProd (2)'!$C$25,"ym")&gt;0,DATEDIF(I1971,'ObjProd (2)'!$C$25,"ym") &amp; " mois ", "") &amp;
   IF(INT(('ObjProd (2)'!$C$25-EDATE(I1971,DATEDIF(I1971,'ObjProd (2)'!$C$25,"y")*12+DATEDIF(I1971,'ObjProd (2)'!$C$25,"ym")))/7)&gt;0,
      INT(('ObjProd (2)'!$C$25-EDATE(I1971,DATEDIF(I1971,'ObjProd (2)'!$C$25,"y")*12+DATEDIF(I1971,'ObjProd (2)'!$C$25,"ym")))/7) &amp; " sem.",
      "")
)
)</f>
        <v/>
      </c>
      <c r="L1971" s="11" t="str">
        <f t="shared" si="318"/>
        <v/>
      </c>
      <c r="M1971" s="9" t="str">
        <f t="shared" si="314"/>
        <v/>
      </c>
      <c r="N1971" s="9" t="str" cm="1">
        <f t="array" aca="1" ref="N1971" ca="1">LEFT(L1971, IF(ISNUMBER(SUBSTITUTE(_xludf.MID(L1971, 2, 1), ".", ",")), 1, 2))</f>
        <v/>
      </c>
      <c r="O1971" s="19" t="str">
        <f t="shared" ca="1" si="320"/>
        <v/>
      </c>
      <c r="P1971" s="9" t="str">
        <f t="shared" ca="1" si="321"/>
        <v/>
      </c>
      <c r="Q1971" s="9" t="str">
        <f t="shared" ca="1" si="322"/>
        <v/>
      </c>
      <c r="R1971" s="9" t="str">
        <f t="shared" si="315"/>
        <v/>
      </c>
      <c r="S1971" t="str" cm="1">
        <f t="array" ref="S1971">IF(ISBLANK(C1971),"",IFERROR(INDEX(ListeSeries!$A$2:$A$1045, MATCH(1, (DatasScan!G1971=ListeSeries!$B$2:$B$1045) * (DatasScan!H1971&gt;=ListeSeries!$D$2:$D$1045) * (DatasScan!H1971&lt;=ListeSeries!$E$2:$E$1045), 0)), "no match"))</f>
        <v/>
      </c>
      <c r="T1971" s="7" t="str" cm="1">
        <f t="array" ref="T1971">IF(ISBLANK(C1971),"",IFERROR(INDEX(ListeSeries!$C$2:$C$1045, MATCH(1, (DatasScan!G1971=ListeSeries!$B$2:$B$1045) * (DatasScan!H1971&gt;=ListeSeries!$D$2:$D$1045) * (DatasScan!H1971&lt;=ListeSeries!$E$2:$E$1045), 0)), "no match"))</f>
        <v/>
      </c>
      <c r="U1971" s="11" t="str" cm="1">
        <f t="array" ref="U1971">IF(ISBLANK(C1971),"",IFERROR(INDEX(ListeSeries!$F$2:$F$1045, MATCH(1, (DatasScan!G1971=ListeSeries!$B$2:$B$1045) * (DatasScan!H1971&gt;=ListeSeries!$D$2:$D$1045) * (DatasScan!H1971&lt;=ListeSeries!$E$2:$E$1045), 0)), "no match"))</f>
        <v/>
      </c>
    </row>
    <row r="1972" spans="1:21" x14ac:dyDescent="0.25">
      <c r="A1972" s="6" t="str">
        <f t="shared" si="316"/>
        <v/>
      </c>
      <c r="B1972" s="272"/>
      <c r="F1972" s="7" t="str">
        <f t="shared" si="319"/>
        <v/>
      </c>
      <c r="G1972" s="21" t="str">
        <f>IF(ISBLANK(C1972),"",_xlfn.XLOOKUP(_xlfn.XLOOKUP(VALUE(LEFT(C1972,4)),Souches!$B$2:$B$15000,Souches!$E$2:$E$15000),Varietes!$B$2:$B$500,Varietes!$C$2:$C$500))</f>
        <v/>
      </c>
      <c r="H1972" s="19" t="str">
        <f>IF(ISBLANK(C1972),"",_xlfn.XLOOKUP(VALUE(LEFT(C1972,4)),Souches!$B$2:$B$15000,Souches!$D$2:$D$15000))</f>
        <v/>
      </c>
      <c r="I1972" s="10" t="str">
        <f t="shared" si="317"/>
        <v/>
      </c>
      <c r="J1972" s="19" t="str">
        <f>IF(I1972="","",INT(('ObjProd (2)'!$C$25-I1972)/7 * (ABS('ObjProd (2)'!$C$25-I1972)&gt;=7)))</f>
        <v/>
      </c>
      <c r="K1972" s="10" t="str">
        <f>IF(I1972="","",
IF(AND(DATEDIF(I1972,'ObjProd (2)'!$C$25,"y")=0,DATEDIF(I1972,'ObjProd (2)'!$C$25,"ym")=0,
   INT(('ObjProd (2)'!$C$25-EDATE(I1972,DATEDIF(I1972,'ObjProd (2)'!$C$25,"y")*12+DATEDIF(I1972,'ObjProd (2)'!$C$25,"ym")))/7)=0),
   "&lt; 1 sem.",
   IF(DATEDIF(I1972,'ObjProd (2)'!$C$25,"y")&gt;0,DATEDIF(I1972,'ObjProd (2)'!$C$25,"y") &amp; " " &amp; IF(DATEDIF(I1972,'ObjProd (2)'!$C$25,"y")=1,"an ","ans "),"") &amp;
   IF(DATEDIF(I1972,'ObjProd (2)'!$C$25,"ym")&gt;0,DATEDIF(I1972,'ObjProd (2)'!$C$25,"ym") &amp; " mois ", "") &amp;
   IF(INT(('ObjProd (2)'!$C$25-EDATE(I1972,DATEDIF(I1972,'ObjProd (2)'!$C$25,"y")*12+DATEDIF(I1972,'ObjProd (2)'!$C$25,"ym")))/7)&gt;0,
      INT(('ObjProd (2)'!$C$25-EDATE(I1972,DATEDIF(I1972,'ObjProd (2)'!$C$25,"y")*12+DATEDIF(I1972,'ObjProd (2)'!$C$25,"ym")))/7) &amp; " sem.",
      "")
)
)</f>
        <v/>
      </c>
      <c r="L1972" s="11" t="str">
        <f t="shared" si="318"/>
        <v/>
      </c>
      <c r="M1972" s="9" t="str">
        <f t="shared" si="314"/>
        <v/>
      </c>
      <c r="N1972" s="9" t="str" cm="1">
        <f t="array" aca="1" ref="N1972" ca="1">LEFT(L1972, IF(ISNUMBER(SUBSTITUTE(_xludf.MID(L1972, 2, 1), ".", ",")), 1, 2))</f>
        <v/>
      </c>
      <c r="O1972" s="19" t="str">
        <f t="shared" ca="1" si="320"/>
        <v/>
      </c>
      <c r="P1972" s="9" t="str">
        <f t="shared" ca="1" si="321"/>
        <v/>
      </c>
      <c r="Q1972" s="9" t="str">
        <f t="shared" ca="1" si="322"/>
        <v/>
      </c>
      <c r="R1972" s="9" t="str">
        <f t="shared" si="315"/>
        <v/>
      </c>
      <c r="S1972" t="str" cm="1">
        <f t="array" ref="S1972">IF(ISBLANK(C1972),"",IFERROR(INDEX(ListeSeries!$A$2:$A$1045, MATCH(1, (DatasScan!G1972=ListeSeries!$B$2:$B$1045) * (DatasScan!H1972&gt;=ListeSeries!$D$2:$D$1045) * (DatasScan!H1972&lt;=ListeSeries!$E$2:$E$1045), 0)), "no match"))</f>
        <v/>
      </c>
      <c r="T1972" s="7" t="str" cm="1">
        <f t="array" ref="T1972">IF(ISBLANK(C1972),"",IFERROR(INDEX(ListeSeries!$C$2:$C$1045, MATCH(1, (DatasScan!G1972=ListeSeries!$B$2:$B$1045) * (DatasScan!H1972&gt;=ListeSeries!$D$2:$D$1045) * (DatasScan!H1972&lt;=ListeSeries!$E$2:$E$1045), 0)), "no match"))</f>
        <v/>
      </c>
      <c r="U1972" s="11" t="str" cm="1">
        <f t="array" ref="U1972">IF(ISBLANK(C1972),"",IFERROR(INDEX(ListeSeries!$F$2:$F$1045, MATCH(1, (DatasScan!G1972=ListeSeries!$B$2:$B$1045) * (DatasScan!H1972&gt;=ListeSeries!$D$2:$D$1045) * (DatasScan!H1972&lt;=ListeSeries!$E$2:$E$1045), 0)), "no match"))</f>
        <v/>
      </c>
    </row>
    <row r="1973" spans="1:21" x14ac:dyDescent="0.25">
      <c r="A1973" s="6" t="str">
        <f t="shared" si="316"/>
        <v/>
      </c>
      <c r="B1973" s="272"/>
      <c r="F1973" s="7" t="str">
        <f t="shared" si="319"/>
        <v/>
      </c>
      <c r="G1973" s="21" t="str">
        <f>IF(ISBLANK(C1973),"",_xlfn.XLOOKUP(_xlfn.XLOOKUP(VALUE(LEFT(C1973,4)),Souches!$B$2:$B$15000,Souches!$E$2:$E$15000),Varietes!$B$2:$B$500,Varietes!$C$2:$C$500))</f>
        <v/>
      </c>
      <c r="H1973" s="19" t="str">
        <f>IF(ISBLANK(C1973),"",_xlfn.XLOOKUP(VALUE(LEFT(C1973,4)),Souches!$B$2:$B$15000,Souches!$D$2:$D$15000))</f>
        <v/>
      </c>
      <c r="I1973" s="10" t="str">
        <f t="shared" si="317"/>
        <v/>
      </c>
      <c r="J1973" s="19" t="str">
        <f>IF(I1973="","",INT(('ObjProd (2)'!$C$25-I1973)/7 * (ABS('ObjProd (2)'!$C$25-I1973)&gt;=7)))</f>
        <v/>
      </c>
      <c r="K1973" s="10" t="str">
        <f>IF(I1973="","",
IF(AND(DATEDIF(I1973,'ObjProd (2)'!$C$25,"y")=0,DATEDIF(I1973,'ObjProd (2)'!$C$25,"ym")=0,
   INT(('ObjProd (2)'!$C$25-EDATE(I1973,DATEDIF(I1973,'ObjProd (2)'!$C$25,"y")*12+DATEDIF(I1973,'ObjProd (2)'!$C$25,"ym")))/7)=0),
   "&lt; 1 sem.",
   IF(DATEDIF(I1973,'ObjProd (2)'!$C$25,"y")&gt;0,DATEDIF(I1973,'ObjProd (2)'!$C$25,"y") &amp; " " &amp; IF(DATEDIF(I1973,'ObjProd (2)'!$C$25,"y")=1,"an ","ans "),"") &amp;
   IF(DATEDIF(I1973,'ObjProd (2)'!$C$25,"ym")&gt;0,DATEDIF(I1973,'ObjProd (2)'!$C$25,"ym") &amp; " mois ", "") &amp;
   IF(INT(('ObjProd (2)'!$C$25-EDATE(I1973,DATEDIF(I1973,'ObjProd (2)'!$C$25,"y")*12+DATEDIF(I1973,'ObjProd (2)'!$C$25,"ym")))/7)&gt;0,
      INT(('ObjProd (2)'!$C$25-EDATE(I1973,DATEDIF(I1973,'ObjProd (2)'!$C$25,"y")*12+DATEDIF(I1973,'ObjProd (2)'!$C$25,"ym")))/7) &amp; " sem.",
      "")
)
)</f>
        <v/>
      </c>
      <c r="L1973" s="11" t="str">
        <f t="shared" si="318"/>
        <v/>
      </c>
      <c r="M1973" s="9" t="str">
        <f t="shared" si="314"/>
        <v/>
      </c>
      <c r="N1973" s="9" t="str" cm="1">
        <f t="array" aca="1" ref="N1973" ca="1">LEFT(L1973, IF(ISNUMBER(SUBSTITUTE(_xludf.MID(L1973, 2, 1), ".", ",")), 1, 2))</f>
        <v/>
      </c>
      <c r="O1973" s="19" t="str">
        <f t="shared" ca="1" si="320"/>
        <v/>
      </c>
      <c r="P1973" s="9" t="str">
        <f t="shared" ca="1" si="321"/>
        <v/>
      </c>
      <c r="Q1973" s="9" t="str">
        <f t="shared" ca="1" si="322"/>
        <v/>
      </c>
      <c r="R1973" s="9" t="str">
        <f t="shared" si="315"/>
        <v/>
      </c>
      <c r="S1973" t="str" cm="1">
        <f t="array" ref="S1973">IF(ISBLANK(C1973),"",IFERROR(INDEX(ListeSeries!$A$2:$A$1045, MATCH(1, (DatasScan!G1973=ListeSeries!$B$2:$B$1045) * (DatasScan!H1973&gt;=ListeSeries!$D$2:$D$1045) * (DatasScan!H1973&lt;=ListeSeries!$E$2:$E$1045), 0)), "no match"))</f>
        <v/>
      </c>
      <c r="T1973" s="7" t="str" cm="1">
        <f t="array" ref="T1973">IF(ISBLANK(C1973),"",IFERROR(INDEX(ListeSeries!$C$2:$C$1045, MATCH(1, (DatasScan!G1973=ListeSeries!$B$2:$B$1045) * (DatasScan!H1973&gt;=ListeSeries!$D$2:$D$1045) * (DatasScan!H1973&lt;=ListeSeries!$E$2:$E$1045), 0)), "no match"))</f>
        <v/>
      </c>
      <c r="U1973" s="11" t="str" cm="1">
        <f t="array" ref="U1973">IF(ISBLANK(C1973),"",IFERROR(INDEX(ListeSeries!$F$2:$F$1045, MATCH(1, (DatasScan!G1973=ListeSeries!$B$2:$B$1045) * (DatasScan!H1973&gt;=ListeSeries!$D$2:$D$1045) * (DatasScan!H1973&lt;=ListeSeries!$E$2:$E$1045), 0)), "no match"))</f>
        <v/>
      </c>
    </row>
    <row r="1974" spans="1:21" x14ac:dyDescent="0.25">
      <c r="A1974" s="6" t="str">
        <f t="shared" si="316"/>
        <v/>
      </c>
      <c r="B1974" s="272"/>
      <c r="F1974" s="7" t="str">
        <f t="shared" si="319"/>
        <v/>
      </c>
      <c r="G1974" s="21" t="str">
        <f>IF(ISBLANK(C1974),"",_xlfn.XLOOKUP(_xlfn.XLOOKUP(VALUE(LEFT(C1974,4)),Souches!$B$2:$B$15000,Souches!$E$2:$E$15000),Varietes!$B$2:$B$500,Varietes!$C$2:$C$500))</f>
        <v/>
      </c>
      <c r="H1974" s="19" t="str">
        <f>IF(ISBLANK(C1974),"",_xlfn.XLOOKUP(VALUE(LEFT(C1974,4)),Souches!$B$2:$B$15000,Souches!$D$2:$D$15000))</f>
        <v/>
      </c>
      <c r="I1974" s="10" t="str">
        <f t="shared" si="317"/>
        <v/>
      </c>
      <c r="J1974" s="19" t="str">
        <f>IF(I1974="","",INT(('ObjProd (2)'!$C$25-I1974)/7 * (ABS('ObjProd (2)'!$C$25-I1974)&gt;=7)))</f>
        <v/>
      </c>
      <c r="K1974" s="10" t="str">
        <f>IF(I1974="","",
IF(AND(DATEDIF(I1974,'ObjProd (2)'!$C$25,"y")=0,DATEDIF(I1974,'ObjProd (2)'!$C$25,"ym")=0,
   INT(('ObjProd (2)'!$C$25-EDATE(I1974,DATEDIF(I1974,'ObjProd (2)'!$C$25,"y")*12+DATEDIF(I1974,'ObjProd (2)'!$C$25,"ym")))/7)=0),
   "&lt; 1 sem.",
   IF(DATEDIF(I1974,'ObjProd (2)'!$C$25,"y")&gt;0,DATEDIF(I1974,'ObjProd (2)'!$C$25,"y") &amp; " " &amp; IF(DATEDIF(I1974,'ObjProd (2)'!$C$25,"y")=1,"an ","ans "),"") &amp;
   IF(DATEDIF(I1974,'ObjProd (2)'!$C$25,"ym")&gt;0,DATEDIF(I1974,'ObjProd (2)'!$C$25,"ym") &amp; " mois ", "") &amp;
   IF(INT(('ObjProd (2)'!$C$25-EDATE(I1974,DATEDIF(I1974,'ObjProd (2)'!$C$25,"y")*12+DATEDIF(I1974,'ObjProd (2)'!$C$25,"ym")))/7)&gt;0,
      INT(('ObjProd (2)'!$C$25-EDATE(I1974,DATEDIF(I1974,'ObjProd (2)'!$C$25,"y")*12+DATEDIF(I1974,'ObjProd (2)'!$C$25,"ym")))/7) &amp; " sem.",
      "")
)
)</f>
        <v/>
      </c>
      <c r="L1974" s="11" t="str">
        <f t="shared" si="318"/>
        <v/>
      </c>
      <c r="M1974" s="9" t="str">
        <f t="shared" si="314"/>
        <v/>
      </c>
      <c r="N1974" s="9" t="str" cm="1">
        <f t="array" aca="1" ref="N1974" ca="1">LEFT(L1974, IF(ISNUMBER(SUBSTITUTE(_xludf.MID(L1974, 2, 1), ".", ",")), 1, 2))</f>
        <v/>
      </c>
      <c r="O1974" s="19" t="str">
        <f t="shared" ca="1" si="320"/>
        <v/>
      </c>
      <c r="P1974" s="9" t="str">
        <f t="shared" ca="1" si="321"/>
        <v/>
      </c>
      <c r="Q1974" s="9" t="str">
        <f t="shared" ca="1" si="322"/>
        <v/>
      </c>
      <c r="R1974" s="9" t="str">
        <f t="shared" si="315"/>
        <v/>
      </c>
      <c r="S1974" t="str" cm="1">
        <f t="array" ref="S1974">IF(ISBLANK(C1974),"",IFERROR(INDEX(ListeSeries!$A$2:$A$1045, MATCH(1, (DatasScan!G1974=ListeSeries!$B$2:$B$1045) * (DatasScan!H1974&gt;=ListeSeries!$D$2:$D$1045) * (DatasScan!H1974&lt;=ListeSeries!$E$2:$E$1045), 0)), "no match"))</f>
        <v/>
      </c>
      <c r="T1974" s="7" t="str" cm="1">
        <f t="array" ref="T1974">IF(ISBLANK(C1974),"",IFERROR(INDEX(ListeSeries!$C$2:$C$1045, MATCH(1, (DatasScan!G1974=ListeSeries!$B$2:$B$1045) * (DatasScan!H1974&gt;=ListeSeries!$D$2:$D$1045) * (DatasScan!H1974&lt;=ListeSeries!$E$2:$E$1045), 0)), "no match"))</f>
        <v/>
      </c>
      <c r="U1974" s="11" t="str" cm="1">
        <f t="array" ref="U1974">IF(ISBLANK(C1974),"",IFERROR(INDEX(ListeSeries!$F$2:$F$1045, MATCH(1, (DatasScan!G1974=ListeSeries!$B$2:$B$1045) * (DatasScan!H1974&gt;=ListeSeries!$D$2:$D$1045) * (DatasScan!H1974&lt;=ListeSeries!$E$2:$E$1045), 0)), "no match"))</f>
        <v/>
      </c>
    </row>
    <row r="1975" spans="1:21" x14ac:dyDescent="0.25">
      <c r="A1975" s="6" t="str">
        <f t="shared" si="316"/>
        <v/>
      </c>
      <c r="B1975" s="272"/>
      <c r="F1975" s="7" t="str">
        <f t="shared" si="319"/>
        <v/>
      </c>
      <c r="G1975" s="21" t="str">
        <f>IF(ISBLANK(C1975),"",_xlfn.XLOOKUP(_xlfn.XLOOKUP(VALUE(LEFT(C1975,4)),Souches!$B$2:$B$15000,Souches!$E$2:$E$15000),Varietes!$B$2:$B$500,Varietes!$C$2:$C$500))</f>
        <v/>
      </c>
      <c r="H1975" s="19" t="str">
        <f>IF(ISBLANK(C1975),"",_xlfn.XLOOKUP(VALUE(LEFT(C1975,4)),Souches!$B$2:$B$15000,Souches!$D$2:$D$15000))</f>
        <v/>
      </c>
      <c r="I1975" s="10" t="str">
        <f t="shared" si="317"/>
        <v/>
      </c>
      <c r="J1975" s="19" t="str">
        <f>IF(I1975="","",INT(('ObjProd (2)'!$C$25-I1975)/7 * (ABS('ObjProd (2)'!$C$25-I1975)&gt;=7)))</f>
        <v/>
      </c>
      <c r="K1975" s="10" t="str">
        <f>IF(I1975="","",
IF(AND(DATEDIF(I1975,'ObjProd (2)'!$C$25,"y")=0,DATEDIF(I1975,'ObjProd (2)'!$C$25,"ym")=0,
   INT(('ObjProd (2)'!$C$25-EDATE(I1975,DATEDIF(I1975,'ObjProd (2)'!$C$25,"y")*12+DATEDIF(I1975,'ObjProd (2)'!$C$25,"ym")))/7)=0),
   "&lt; 1 sem.",
   IF(DATEDIF(I1975,'ObjProd (2)'!$C$25,"y")&gt;0,DATEDIF(I1975,'ObjProd (2)'!$C$25,"y") &amp; " " &amp; IF(DATEDIF(I1975,'ObjProd (2)'!$C$25,"y")=1,"an ","ans "),"") &amp;
   IF(DATEDIF(I1975,'ObjProd (2)'!$C$25,"ym")&gt;0,DATEDIF(I1975,'ObjProd (2)'!$C$25,"ym") &amp; " mois ", "") &amp;
   IF(INT(('ObjProd (2)'!$C$25-EDATE(I1975,DATEDIF(I1975,'ObjProd (2)'!$C$25,"y")*12+DATEDIF(I1975,'ObjProd (2)'!$C$25,"ym")))/7)&gt;0,
      INT(('ObjProd (2)'!$C$25-EDATE(I1975,DATEDIF(I1975,'ObjProd (2)'!$C$25,"y")*12+DATEDIF(I1975,'ObjProd (2)'!$C$25,"ym")))/7) &amp; " sem.",
      "")
)
)</f>
        <v/>
      </c>
      <c r="L1975" s="11" t="str">
        <f t="shared" si="318"/>
        <v/>
      </c>
      <c r="M1975" s="9" t="str">
        <f t="shared" si="314"/>
        <v/>
      </c>
      <c r="N1975" s="9" t="str" cm="1">
        <f t="array" aca="1" ref="N1975" ca="1">LEFT(L1975, IF(ISNUMBER(SUBSTITUTE(_xludf.MID(L1975, 2, 1), ".", ",")), 1, 2))</f>
        <v/>
      </c>
      <c r="O1975" s="19" t="str">
        <f t="shared" ca="1" si="320"/>
        <v/>
      </c>
      <c r="P1975" s="9" t="str">
        <f t="shared" ca="1" si="321"/>
        <v/>
      </c>
      <c r="Q1975" s="9" t="str">
        <f t="shared" ca="1" si="322"/>
        <v/>
      </c>
      <c r="R1975" s="9" t="str">
        <f t="shared" si="315"/>
        <v/>
      </c>
      <c r="S1975" t="str" cm="1">
        <f t="array" ref="S1975">IF(ISBLANK(C1975),"",IFERROR(INDEX(ListeSeries!$A$2:$A$1045, MATCH(1, (DatasScan!G1975=ListeSeries!$B$2:$B$1045) * (DatasScan!H1975&gt;=ListeSeries!$D$2:$D$1045) * (DatasScan!H1975&lt;=ListeSeries!$E$2:$E$1045), 0)), "no match"))</f>
        <v/>
      </c>
      <c r="T1975" s="7" t="str" cm="1">
        <f t="array" ref="T1975">IF(ISBLANK(C1975),"",IFERROR(INDEX(ListeSeries!$C$2:$C$1045, MATCH(1, (DatasScan!G1975=ListeSeries!$B$2:$B$1045) * (DatasScan!H1975&gt;=ListeSeries!$D$2:$D$1045) * (DatasScan!H1975&lt;=ListeSeries!$E$2:$E$1045), 0)), "no match"))</f>
        <v/>
      </c>
      <c r="U1975" s="11" t="str" cm="1">
        <f t="array" ref="U1975">IF(ISBLANK(C1975),"",IFERROR(INDEX(ListeSeries!$F$2:$F$1045, MATCH(1, (DatasScan!G1975=ListeSeries!$B$2:$B$1045) * (DatasScan!H1975&gt;=ListeSeries!$D$2:$D$1045) * (DatasScan!H1975&lt;=ListeSeries!$E$2:$E$1045), 0)), "no match"))</f>
        <v/>
      </c>
    </row>
    <row r="1976" spans="1:21" x14ac:dyDescent="0.25">
      <c r="A1976" s="6" t="str">
        <f t="shared" si="316"/>
        <v/>
      </c>
      <c r="B1976" s="272"/>
      <c r="F1976" s="7" t="str">
        <f t="shared" si="319"/>
        <v/>
      </c>
      <c r="G1976" s="21" t="str">
        <f>IF(ISBLANK(C1976),"",_xlfn.XLOOKUP(_xlfn.XLOOKUP(VALUE(LEFT(C1976,4)),Souches!$B$2:$B$15000,Souches!$E$2:$E$15000),Varietes!$B$2:$B$500,Varietes!$C$2:$C$500))</f>
        <v/>
      </c>
      <c r="H1976" s="19" t="str">
        <f>IF(ISBLANK(C1976),"",_xlfn.XLOOKUP(VALUE(LEFT(C1976,4)),Souches!$B$2:$B$15000,Souches!$D$2:$D$15000))</f>
        <v/>
      </c>
      <c r="I1976" s="10" t="str">
        <f t="shared" si="317"/>
        <v/>
      </c>
      <c r="J1976" s="19" t="str">
        <f>IF(I1976="","",INT(('ObjProd (2)'!$C$25-I1976)/7 * (ABS('ObjProd (2)'!$C$25-I1976)&gt;=7)))</f>
        <v/>
      </c>
      <c r="K1976" s="10" t="str">
        <f>IF(I1976="","",
IF(AND(DATEDIF(I1976,'ObjProd (2)'!$C$25,"y")=0,DATEDIF(I1976,'ObjProd (2)'!$C$25,"ym")=0,
   INT(('ObjProd (2)'!$C$25-EDATE(I1976,DATEDIF(I1976,'ObjProd (2)'!$C$25,"y")*12+DATEDIF(I1976,'ObjProd (2)'!$C$25,"ym")))/7)=0),
   "&lt; 1 sem.",
   IF(DATEDIF(I1976,'ObjProd (2)'!$C$25,"y")&gt;0,DATEDIF(I1976,'ObjProd (2)'!$C$25,"y") &amp; " " &amp; IF(DATEDIF(I1976,'ObjProd (2)'!$C$25,"y")=1,"an ","ans "),"") &amp;
   IF(DATEDIF(I1976,'ObjProd (2)'!$C$25,"ym")&gt;0,DATEDIF(I1976,'ObjProd (2)'!$C$25,"ym") &amp; " mois ", "") &amp;
   IF(INT(('ObjProd (2)'!$C$25-EDATE(I1976,DATEDIF(I1976,'ObjProd (2)'!$C$25,"y")*12+DATEDIF(I1976,'ObjProd (2)'!$C$25,"ym")))/7)&gt;0,
      INT(('ObjProd (2)'!$C$25-EDATE(I1976,DATEDIF(I1976,'ObjProd (2)'!$C$25,"y")*12+DATEDIF(I1976,'ObjProd (2)'!$C$25,"ym")))/7) &amp; " sem.",
      "")
)
)</f>
        <v/>
      </c>
      <c r="L1976" s="11" t="str">
        <f t="shared" si="318"/>
        <v/>
      </c>
      <c r="M1976" s="9" t="str">
        <f t="shared" si="314"/>
        <v/>
      </c>
      <c r="N1976" s="9" t="str" cm="1">
        <f t="array" aca="1" ref="N1976" ca="1">LEFT(L1976, IF(ISNUMBER(SUBSTITUTE(_xludf.MID(L1976, 2, 1), ".", ",")), 1, 2))</f>
        <v/>
      </c>
      <c r="O1976" s="19" t="str">
        <f t="shared" ca="1" si="320"/>
        <v/>
      </c>
      <c r="P1976" s="9" t="str">
        <f t="shared" ca="1" si="321"/>
        <v/>
      </c>
      <c r="Q1976" s="9" t="str">
        <f t="shared" ca="1" si="322"/>
        <v/>
      </c>
      <c r="R1976" s="9" t="str">
        <f t="shared" si="315"/>
        <v/>
      </c>
      <c r="S1976" t="str" cm="1">
        <f t="array" ref="S1976">IF(ISBLANK(C1976),"",IFERROR(INDEX(ListeSeries!$A$2:$A$1045, MATCH(1, (DatasScan!G1976=ListeSeries!$B$2:$B$1045) * (DatasScan!H1976&gt;=ListeSeries!$D$2:$D$1045) * (DatasScan!H1976&lt;=ListeSeries!$E$2:$E$1045), 0)), "no match"))</f>
        <v/>
      </c>
      <c r="T1976" s="7" t="str" cm="1">
        <f t="array" ref="T1976">IF(ISBLANK(C1976),"",IFERROR(INDEX(ListeSeries!$C$2:$C$1045, MATCH(1, (DatasScan!G1976=ListeSeries!$B$2:$B$1045) * (DatasScan!H1976&gt;=ListeSeries!$D$2:$D$1045) * (DatasScan!H1976&lt;=ListeSeries!$E$2:$E$1045), 0)), "no match"))</f>
        <v/>
      </c>
      <c r="U1976" s="11" t="str" cm="1">
        <f t="array" ref="U1976">IF(ISBLANK(C1976),"",IFERROR(INDEX(ListeSeries!$F$2:$F$1045, MATCH(1, (DatasScan!G1976=ListeSeries!$B$2:$B$1045) * (DatasScan!H1976&gt;=ListeSeries!$D$2:$D$1045) * (DatasScan!H1976&lt;=ListeSeries!$E$2:$E$1045), 0)), "no match"))</f>
        <v/>
      </c>
    </row>
    <row r="1977" spans="1:21" x14ac:dyDescent="0.25">
      <c r="A1977" s="6" t="str">
        <f t="shared" si="316"/>
        <v/>
      </c>
      <c r="B1977" s="272"/>
      <c r="F1977" s="7" t="str">
        <f t="shared" si="319"/>
        <v/>
      </c>
      <c r="G1977" s="21" t="str">
        <f>IF(ISBLANK(C1977),"",_xlfn.XLOOKUP(_xlfn.XLOOKUP(VALUE(LEFT(C1977,4)),Souches!$B$2:$B$15000,Souches!$E$2:$E$15000),Varietes!$B$2:$B$500,Varietes!$C$2:$C$500))</f>
        <v/>
      </c>
      <c r="H1977" s="19" t="str">
        <f>IF(ISBLANK(C1977),"",_xlfn.XLOOKUP(VALUE(LEFT(C1977,4)),Souches!$B$2:$B$15000,Souches!$D$2:$D$15000))</f>
        <v/>
      </c>
      <c r="I1977" s="10" t="str">
        <f t="shared" si="317"/>
        <v/>
      </c>
      <c r="J1977" s="19" t="str">
        <f>IF(I1977="","",INT(('ObjProd (2)'!$C$25-I1977)/7 * (ABS('ObjProd (2)'!$C$25-I1977)&gt;=7)))</f>
        <v/>
      </c>
      <c r="K1977" s="10" t="str">
        <f>IF(I1977="","",
IF(AND(DATEDIF(I1977,'ObjProd (2)'!$C$25,"y")=0,DATEDIF(I1977,'ObjProd (2)'!$C$25,"ym")=0,
   INT(('ObjProd (2)'!$C$25-EDATE(I1977,DATEDIF(I1977,'ObjProd (2)'!$C$25,"y")*12+DATEDIF(I1977,'ObjProd (2)'!$C$25,"ym")))/7)=0),
   "&lt; 1 sem.",
   IF(DATEDIF(I1977,'ObjProd (2)'!$C$25,"y")&gt;0,DATEDIF(I1977,'ObjProd (2)'!$C$25,"y") &amp; " " &amp; IF(DATEDIF(I1977,'ObjProd (2)'!$C$25,"y")=1,"an ","ans "),"") &amp;
   IF(DATEDIF(I1977,'ObjProd (2)'!$C$25,"ym")&gt;0,DATEDIF(I1977,'ObjProd (2)'!$C$25,"ym") &amp; " mois ", "") &amp;
   IF(INT(('ObjProd (2)'!$C$25-EDATE(I1977,DATEDIF(I1977,'ObjProd (2)'!$C$25,"y")*12+DATEDIF(I1977,'ObjProd (2)'!$C$25,"ym")))/7)&gt;0,
      INT(('ObjProd (2)'!$C$25-EDATE(I1977,DATEDIF(I1977,'ObjProd (2)'!$C$25,"y")*12+DATEDIF(I1977,'ObjProd (2)'!$C$25,"ym")))/7) &amp; " sem.",
      "")
)
)</f>
        <v/>
      </c>
      <c r="L1977" s="11" t="str">
        <f t="shared" si="318"/>
        <v/>
      </c>
      <c r="M1977" s="9" t="str">
        <f t="shared" si="314"/>
        <v/>
      </c>
      <c r="N1977" s="9" t="str" cm="1">
        <f t="array" aca="1" ref="N1977" ca="1">LEFT(L1977, IF(ISNUMBER(SUBSTITUTE(_xludf.MID(L1977, 2, 1), ".", ",")), 1, 2))</f>
        <v/>
      </c>
      <c r="O1977" s="19" t="str">
        <f t="shared" ca="1" si="320"/>
        <v/>
      </c>
      <c r="P1977" s="9" t="str">
        <f t="shared" ca="1" si="321"/>
        <v/>
      </c>
      <c r="Q1977" s="9" t="str">
        <f t="shared" ca="1" si="322"/>
        <v/>
      </c>
      <c r="R1977" s="9" t="str">
        <f t="shared" si="315"/>
        <v/>
      </c>
      <c r="S1977" t="str" cm="1">
        <f t="array" ref="S1977">IF(ISBLANK(C1977),"",IFERROR(INDEX(ListeSeries!$A$2:$A$1045, MATCH(1, (DatasScan!G1977=ListeSeries!$B$2:$B$1045) * (DatasScan!H1977&gt;=ListeSeries!$D$2:$D$1045) * (DatasScan!H1977&lt;=ListeSeries!$E$2:$E$1045), 0)), "no match"))</f>
        <v/>
      </c>
      <c r="T1977" s="7" t="str" cm="1">
        <f t="array" ref="T1977">IF(ISBLANK(C1977),"",IFERROR(INDEX(ListeSeries!$C$2:$C$1045, MATCH(1, (DatasScan!G1977=ListeSeries!$B$2:$B$1045) * (DatasScan!H1977&gt;=ListeSeries!$D$2:$D$1045) * (DatasScan!H1977&lt;=ListeSeries!$E$2:$E$1045), 0)), "no match"))</f>
        <v/>
      </c>
      <c r="U1977" s="11" t="str" cm="1">
        <f t="array" ref="U1977">IF(ISBLANK(C1977),"",IFERROR(INDEX(ListeSeries!$F$2:$F$1045, MATCH(1, (DatasScan!G1977=ListeSeries!$B$2:$B$1045) * (DatasScan!H1977&gt;=ListeSeries!$D$2:$D$1045) * (DatasScan!H1977&lt;=ListeSeries!$E$2:$E$1045), 0)), "no match"))</f>
        <v/>
      </c>
    </row>
    <row r="1978" spans="1:21" x14ac:dyDescent="0.25">
      <c r="A1978" s="6" t="str">
        <f t="shared" si="316"/>
        <v/>
      </c>
      <c r="B1978" s="272"/>
      <c r="F1978" s="7" t="str">
        <f t="shared" si="319"/>
        <v/>
      </c>
      <c r="G1978" s="21" t="str">
        <f>IF(ISBLANK(C1978),"",_xlfn.XLOOKUP(_xlfn.XLOOKUP(VALUE(LEFT(C1978,4)),Souches!$B$2:$B$15000,Souches!$E$2:$E$15000),Varietes!$B$2:$B$500,Varietes!$C$2:$C$500))</f>
        <v/>
      </c>
      <c r="H1978" s="19" t="str">
        <f>IF(ISBLANK(C1978),"",_xlfn.XLOOKUP(VALUE(LEFT(C1978,4)),Souches!$B$2:$B$15000,Souches!$D$2:$D$15000))</f>
        <v/>
      </c>
      <c r="I1978" s="10" t="str">
        <f t="shared" si="317"/>
        <v/>
      </c>
      <c r="J1978" s="19" t="str">
        <f>IF(I1978="","",INT(('ObjProd (2)'!$C$25-I1978)/7 * (ABS('ObjProd (2)'!$C$25-I1978)&gt;=7)))</f>
        <v/>
      </c>
      <c r="K1978" s="10" t="str">
        <f>IF(I1978="","",
IF(AND(DATEDIF(I1978,'ObjProd (2)'!$C$25,"y")=0,DATEDIF(I1978,'ObjProd (2)'!$C$25,"ym")=0,
   INT(('ObjProd (2)'!$C$25-EDATE(I1978,DATEDIF(I1978,'ObjProd (2)'!$C$25,"y")*12+DATEDIF(I1978,'ObjProd (2)'!$C$25,"ym")))/7)=0),
   "&lt; 1 sem.",
   IF(DATEDIF(I1978,'ObjProd (2)'!$C$25,"y")&gt;0,DATEDIF(I1978,'ObjProd (2)'!$C$25,"y") &amp; " " &amp; IF(DATEDIF(I1978,'ObjProd (2)'!$C$25,"y")=1,"an ","ans "),"") &amp;
   IF(DATEDIF(I1978,'ObjProd (2)'!$C$25,"ym")&gt;0,DATEDIF(I1978,'ObjProd (2)'!$C$25,"ym") &amp; " mois ", "") &amp;
   IF(INT(('ObjProd (2)'!$C$25-EDATE(I1978,DATEDIF(I1978,'ObjProd (2)'!$C$25,"y")*12+DATEDIF(I1978,'ObjProd (2)'!$C$25,"ym")))/7)&gt;0,
      INT(('ObjProd (2)'!$C$25-EDATE(I1978,DATEDIF(I1978,'ObjProd (2)'!$C$25,"y")*12+DATEDIF(I1978,'ObjProd (2)'!$C$25,"ym")))/7) &amp; " sem.",
      "")
)
)</f>
        <v/>
      </c>
      <c r="L1978" s="11" t="str">
        <f t="shared" si="318"/>
        <v/>
      </c>
      <c r="M1978" s="9" t="str">
        <f t="shared" si="314"/>
        <v/>
      </c>
      <c r="N1978" s="9" t="str" cm="1">
        <f t="array" aca="1" ref="N1978" ca="1">LEFT(L1978, IF(ISNUMBER(SUBSTITUTE(_xludf.MID(L1978, 2, 1), ".", ",")), 1, 2))</f>
        <v/>
      </c>
      <c r="O1978" s="19" t="str">
        <f t="shared" ca="1" si="320"/>
        <v/>
      </c>
      <c r="P1978" s="9" t="str">
        <f t="shared" ca="1" si="321"/>
        <v/>
      </c>
      <c r="Q1978" s="9" t="str">
        <f t="shared" ca="1" si="322"/>
        <v/>
      </c>
      <c r="R1978" s="9" t="str">
        <f t="shared" si="315"/>
        <v/>
      </c>
      <c r="S1978" t="str" cm="1">
        <f t="array" ref="S1978">IF(ISBLANK(C1978),"",IFERROR(INDEX(ListeSeries!$A$2:$A$1045, MATCH(1, (DatasScan!G1978=ListeSeries!$B$2:$B$1045) * (DatasScan!H1978&gt;=ListeSeries!$D$2:$D$1045) * (DatasScan!H1978&lt;=ListeSeries!$E$2:$E$1045), 0)), "no match"))</f>
        <v/>
      </c>
      <c r="T1978" s="7" t="str" cm="1">
        <f t="array" ref="T1978">IF(ISBLANK(C1978),"",IFERROR(INDEX(ListeSeries!$C$2:$C$1045, MATCH(1, (DatasScan!G1978=ListeSeries!$B$2:$B$1045) * (DatasScan!H1978&gt;=ListeSeries!$D$2:$D$1045) * (DatasScan!H1978&lt;=ListeSeries!$E$2:$E$1045), 0)), "no match"))</f>
        <v/>
      </c>
      <c r="U1978" s="11" t="str" cm="1">
        <f t="array" ref="U1978">IF(ISBLANK(C1978),"",IFERROR(INDEX(ListeSeries!$F$2:$F$1045, MATCH(1, (DatasScan!G1978=ListeSeries!$B$2:$B$1045) * (DatasScan!H1978&gt;=ListeSeries!$D$2:$D$1045) * (DatasScan!H1978&lt;=ListeSeries!$E$2:$E$1045), 0)), "no match"))</f>
        <v/>
      </c>
    </row>
    <row r="1979" spans="1:21" x14ac:dyDescent="0.25">
      <c r="A1979" s="6" t="str">
        <f t="shared" si="316"/>
        <v/>
      </c>
      <c r="B1979" s="272"/>
      <c r="F1979" s="7" t="str">
        <f t="shared" si="319"/>
        <v/>
      </c>
      <c r="G1979" s="21" t="str">
        <f>IF(ISBLANK(C1979),"",_xlfn.XLOOKUP(_xlfn.XLOOKUP(VALUE(LEFT(C1979,4)),Souches!$B$2:$B$15000,Souches!$E$2:$E$15000),Varietes!$B$2:$B$500,Varietes!$C$2:$C$500))</f>
        <v/>
      </c>
      <c r="H1979" s="19" t="str">
        <f>IF(ISBLANK(C1979),"",_xlfn.XLOOKUP(VALUE(LEFT(C1979,4)),Souches!$B$2:$B$15000,Souches!$D$2:$D$15000))</f>
        <v/>
      </c>
      <c r="I1979" s="10" t="str">
        <f t="shared" si="317"/>
        <v/>
      </c>
      <c r="J1979" s="19" t="str">
        <f>IF(I1979="","",INT(('ObjProd (2)'!$C$25-I1979)/7 * (ABS('ObjProd (2)'!$C$25-I1979)&gt;=7)))</f>
        <v/>
      </c>
      <c r="K1979" s="10" t="str">
        <f>IF(I1979="","",
IF(AND(DATEDIF(I1979,'ObjProd (2)'!$C$25,"y")=0,DATEDIF(I1979,'ObjProd (2)'!$C$25,"ym")=0,
   INT(('ObjProd (2)'!$C$25-EDATE(I1979,DATEDIF(I1979,'ObjProd (2)'!$C$25,"y")*12+DATEDIF(I1979,'ObjProd (2)'!$C$25,"ym")))/7)=0),
   "&lt; 1 sem.",
   IF(DATEDIF(I1979,'ObjProd (2)'!$C$25,"y")&gt;0,DATEDIF(I1979,'ObjProd (2)'!$C$25,"y") &amp; " " &amp; IF(DATEDIF(I1979,'ObjProd (2)'!$C$25,"y")=1,"an ","ans "),"") &amp;
   IF(DATEDIF(I1979,'ObjProd (2)'!$C$25,"ym")&gt;0,DATEDIF(I1979,'ObjProd (2)'!$C$25,"ym") &amp; " mois ", "") &amp;
   IF(INT(('ObjProd (2)'!$C$25-EDATE(I1979,DATEDIF(I1979,'ObjProd (2)'!$C$25,"y")*12+DATEDIF(I1979,'ObjProd (2)'!$C$25,"ym")))/7)&gt;0,
      INT(('ObjProd (2)'!$C$25-EDATE(I1979,DATEDIF(I1979,'ObjProd (2)'!$C$25,"y")*12+DATEDIF(I1979,'ObjProd (2)'!$C$25,"ym")))/7) &amp; " sem.",
      "")
)
)</f>
        <v/>
      </c>
      <c r="L1979" s="11" t="str">
        <f t="shared" si="318"/>
        <v/>
      </c>
      <c r="M1979" s="9" t="str">
        <f t="shared" si="314"/>
        <v/>
      </c>
      <c r="N1979" s="9" t="str" cm="1">
        <f t="array" aca="1" ref="N1979" ca="1">LEFT(L1979, IF(ISNUMBER(SUBSTITUTE(_xludf.MID(L1979, 2, 1), ".", ",")), 1, 2))</f>
        <v/>
      </c>
      <c r="O1979" s="19" t="str">
        <f t="shared" ca="1" si="320"/>
        <v/>
      </c>
      <c r="P1979" s="9" t="str">
        <f t="shared" ca="1" si="321"/>
        <v/>
      </c>
      <c r="Q1979" s="9" t="str">
        <f t="shared" ca="1" si="322"/>
        <v/>
      </c>
      <c r="R1979" s="9" t="str">
        <f t="shared" si="315"/>
        <v/>
      </c>
      <c r="S1979" t="str" cm="1">
        <f t="array" ref="S1979">IF(ISBLANK(C1979),"",IFERROR(INDEX(ListeSeries!$A$2:$A$1045, MATCH(1, (DatasScan!G1979=ListeSeries!$B$2:$B$1045) * (DatasScan!H1979&gt;=ListeSeries!$D$2:$D$1045) * (DatasScan!H1979&lt;=ListeSeries!$E$2:$E$1045), 0)), "no match"))</f>
        <v/>
      </c>
      <c r="T1979" s="7" t="str" cm="1">
        <f t="array" ref="T1979">IF(ISBLANK(C1979),"",IFERROR(INDEX(ListeSeries!$C$2:$C$1045, MATCH(1, (DatasScan!G1979=ListeSeries!$B$2:$B$1045) * (DatasScan!H1979&gt;=ListeSeries!$D$2:$D$1045) * (DatasScan!H1979&lt;=ListeSeries!$E$2:$E$1045), 0)), "no match"))</f>
        <v/>
      </c>
      <c r="U1979" s="11" t="str" cm="1">
        <f t="array" ref="U1979">IF(ISBLANK(C1979),"",IFERROR(INDEX(ListeSeries!$F$2:$F$1045, MATCH(1, (DatasScan!G1979=ListeSeries!$B$2:$B$1045) * (DatasScan!H1979&gt;=ListeSeries!$D$2:$D$1045) * (DatasScan!H1979&lt;=ListeSeries!$E$2:$E$1045), 0)), "no match"))</f>
        <v/>
      </c>
    </row>
    <row r="1980" spans="1:21" x14ac:dyDescent="0.25">
      <c r="A1980" s="6" t="str">
        <f t="shared" si="316"/>
        <v/>
      </c>
      <c r="B1980" s="272"/>
      <c r="F1980" s="7" t="str">
        <f t="shared" si="319"/>
        <v/>
      </c>
      <c r="G1980" s="21" t="str">
        <f>IF(ISBLANK(C1980),"",_xlfn.XLOOKUP(_xlfn.XLOOKUP(VALUE(LEFT(C1980,4)),Souches!$B$2:$B$15000,Souches!$E$2:$E$15000),Varietes!$B$2:$B$500,Varietes!$C$2:$C$500))</f>
        <v/>
      </c>
      <c r="H1980" s="19" t="str">
        <f>IF(ISBLANK(C1980),"",_xlfn.XLOOKUP(VALUE(LEFT(C1980,4)),Souches!$B$2:$B$15000,Souches!$D$2:$D$15000))</f>
        <v/>
      </c>
      <c r="I1980" s="10" t="str">
        <f t="shared" si="317"/>
        <v/>
      </c>
      <c r="J1980" s="19" t="str">
        <f>IF(I1980="","",INT(('ObjProd (2)'!$C$25-I1980)/7 * (ABS('ObjProd (2)'!$C$25-I1980)&gt;=7)))</f>
        <v/>
      </c>
      <c r="K1980" s="10" t="str">
        <f>IF(I1980="","",
IF(AND(DATEDIF(I1980,'ObjProd (2)'!$C$25,"y")=0,DATEDIF(I1980,'ObjProd (2)'!$C$25,"ym")=0,
   INT(('ObjProd (2)'!$C$25-EDATE(I1980,DATEDIF(I1980,'ObjProd (2)'!$C$25,"y")*12+DATEDIF(I1980,'ObjProd (2)'!$C$25,"ym")))/7)=0),
   "&lt; 1 sem.",
   IF(DATEDIF(I1980,'ObjProd (2)'!$C$25,"y")&gt;0,DATEDIF(I1980,'ObjProd (2)'!$C$25,"y") &amp; " " &amp; IF(DATEDIF(I1980,'ObjProd (2)'!$C$25,"y")=1,"an ","ans "),"") &amp;
   IF(DATEDIF(I1980,'ObjProd (2)'!$C$25,"ym")&gt;0,DATEDIF(I1980,'ObjProd (2)'!$C$25,"ym") &amp; " mois ", "") &amp;
   IF(INT(('ObjProd (2)'!$C$25-EDATE(I1980,DATEDIF(I1980,'ObjProd (2)'!$C$25,"y")*12+DATEDIF(I1980,'ObjProd (2)'!$C$25,"ym")))/7)&gt;0,
      INT(('ObjProd (2)'!$C$25-EDATE(I1980,DATEDIF(I1980,'ObjProd (2)'!$C$25,"y")*12+DATEDIF(I1980,'ObjProd (2)'!$C$25,"ym")))/7) &amp; " sem.",
      "")
)
)</f>
        <v/>
      </c>
      <c r="L1980" s="11" t="str">
        <f t="shared" si="318"/>
        <v/>
      </c>
      <c r="M1980" s="9" t="str">
        <f t="shared" si="314"/>
        <v/>
      </c>
      <c r="N1980" s="9" t="str" cm="1">
        <f t="array" aca="1" ref="N1980" ca="1">LEFT(L1980, IF(ISNUMBER(SUBSTITUTE(_xludf.MID(L1980, 2, 1), ".", ",")), 1, 2))</f>
        <v/>
      </c>
      <c r="O1980" s="19" t="str">
        <f t="shared" ca="1" si="320"/>
        <v/>
      </c>
      <c r="P1980" s="9" t="str">
        <f t="shared" ca="1" si="321"/>
        <v/>
      </c>
      <c r="Q1980" s="9" t="str">
        <f t="shared" ca="1" si="322"/>
        <v/>
      </c>
      <c r="R1980" s="9" t="str">
        <f t="shared" si="315"/>
        <v/>
      </c>
      <c r="S1980" t="str" cm="1">
        <f t="array" ref="S1980">IF(ISBLANK(C1980),"",IFERROR(INDEX(ListeSeries!$A$2:$A$1045, MATCH(1, (DatasScan!G1980=ListeSeries!$B$2:$B$1045) * (DatasScan!H1980&gt;=ListeSeries!$D$2:$D$1045) * (DatasScan!H1980&lt;=ListeSeries!$E$2:$E$1045), 0)), "no match"))</f>
        <v/>
      </c>
      <c r="T1980" s="7" t="str" cm="1">
        <f t="array" ref="T1980">IF(ISBLANK(C1980),"",IFERROR(INDEX(ListeSeries!$C$2:$C$1045, MATCH(1, (DatasScan!G1980=ListeSeries!$B$2:$B$1045) * (DatasScan!H1980&gt;=ListeSeries!$D$2:$D$1045) * (DatasScan!H1980&lt;=ListeSeries!$E$2:$E$1045), 0)), "no match"))</f>
        <v/>
      </c>
      <c r="U1980" s="11" t="str" cm="1">
        <f t="array" ref="U1980">IF(ISBLANK(C1980),"",IFERROR(INDEX(ListeSeries!$F$2:$F$1045, MATCH(1, (DatasScan!G1980=ListeSeries!$B$2:$B$1045) * (DatasScan!H1980&gt;=ListeSeries!$D$2:$D$1045) * (DatasScan!H1980&lt;=ListeSeries!$E$2:$E$1045), 0)), "no match"))</f>
        <v/>
      </c>
    </row>
    <row r="1981" spans="1:21" x14ac:dyDescent="0.25">
      <c r="A1981" s="6" t="str">
        <f t="shared" si="316"/>
        <v/>
      </c>
      <c r="B1981" s="272"/>
      <c r="F1981" s="7" t="str">
        <f t="shared" si="319"/>
        <v/>
      </c>
      <c r="G1981" s="21" t="str">
        <f>IF(ISBLANK(C1981),"",_xlfn.XLOOKUP(_xlfn.XLOOKUP(VALUE(LEFT(C1981,4)),Souches!$B$2:$B$15000,Souches!$E$2:$E$15000),Varietes!$B$2:$B$500,Varietes!$C$2:$C$500))</f>
        <v/>
      </c>
      <c r="H1981" s="19" t="str">
        <f>IF(ISBLANK(C1981),"",_xlfn.XLOOKUP(VALUE(LEFT(C1981,4)),Souches!$B$2:$B$15000,Souches!$D$2:$D$15000))</f>
        <v/>
      </c>
      <c r="I1981" s="10" t="str">
        <f t="shared" si="317"/>
        <v/>
      </c>
      <c r="J1981" s="19" t="str">
        <f>IF(I1981="","",INT(('ObjProd (2)'!$C$25-I1981)/7 * (ABS('ObjProd (2)'!$C$25-I1981)&gt;=7)))</f>
        <v/>
      </c>
      <c r="K1981" s="10" t="str">
        <f>IF(I1981="","",
IF(AND(DATEDIF(I1981,'ObjProd (2)'!$C$25,"y")=0,DATEDIF(I1981,'ObjProd (2)'!$C$25,"ym")=0,
   INT(('ObjProd (2)'!$C$25-EDATE(I1981,DATEDIF(I1981,'ObjProd (2)'!$C$25,"y")*12+DATEDIF(I1981,'ObjProd (2)'!$C$25,"ym")))/7)=0),
   "&lt; 1 sem.",
   IF(DATEDIF(I1981,'ObjProd (2)'!$C$25,"y")&gt;0,DATEDIF(I1981,'ObjProd (2)'!$C$25,"y") &amp; " " &amp; IF(DATEDIF(I1981,'ObjProd (2)'!$C$25,"y")=1,"an ","ans "),"") &amp;
   IF(DATEDIF(I1981,'ObjProd (2)'!$C$25,"ym")&gt;0,DATEDIF(I1981,'ObjProd (2)'!$C$25,"ym") &amp; " mois ", "") &amp;
   IF(INT(('ObjProd (2)'!$C$25-EDATE(I1981,DATEDIF(I1981,'ObjProd (2)'!$C$25,"y")*12+DATEDIF(I1981,'ObjProd (2)'!$C$25,"ym")))/7)&gt;0,
      INT(('ObjProd (2)'!$C$25-EDATE(I1981,DATEDIF(I1981,'ObjProd (2)'!$C$25,"y")*12+DATEDIF(I1981,'ObjProd (2)'!$C$25,"ym")))/7) &amp; " sem.",
      "")
)
)</f>
        <v/>
      </c>
      <c r="L1981" s="11" t="str">
        <f t="shared" si="318"/>
        <v/>
      </c>
      <c r="M1981" s="9" t="str">
        <f t="shared" si="314"/>
        <v/>
      </c>
      <c r="N1981" s="9" t="str" cm="1">
        <f t="array" aca="1" ref="N1981" ca="1">LEFT(L1981, IF(ISNUMBER(SUBSTITUTE(_xludf.MID(L1981, 2, 1), ".", ",")), 1, 2))</f>
        <v/>
      </c>
      <c r="O1981" s="19" t="str">
        <f t="shared" ca="1" si="320"/>
        <v/>
      </c>
      <c r="P1981" s="9" t="str">
        <f t="shared" ca="1" si="321"/>
        <v/>
      </c>
      <c r="Q1981" s="9" t="str">
        <f t="shared" ca="1" si="322"/>
        <v/>
      </c>
      <c r="R1981" s="9" t="str">
        <f t="shared" si="315"/>
        <v/>
      </c>
      <c r="S1981" t="str" cm="1">
        <f t="array" ref="S1981">IF(ISBLANK(C1981),"",IFERROR(INDEX(ListeSeries!$A$2:$A$1045, MATCH(1, (DatasScan!G1981=ListeSeries!$B$2:$B$1045) * (DatasScan!H1981&gt;=ListeSeries!$D$2:$D$1045) * (DatasScan!H1981&lt;=ListeSeries!$E$2:$E$1045), 0)), "no match"))</f>
        <v/>
      </c>
      <c r="T1981" s="7" t="str" cm="1">
        <f t="array" ref="T1981">IF(ISBLANK(C1981),"",IFERROR(INDEX(ListeSeries!$C$2:$C$1045, MATCH(1, (DatasScan!G1981=ListeSeries!$B$2:$B$1045) * (DatasScan!H1981&gt;=ListeSeries!$D$2:$D$1045) * (DatasScan!H1981&lt;=ListeSeries!$E$2:$E$1045), 0)), "no match"))</f>
        <v/>
      </c>
      <c r="U1981" s="11" t="str" cm="1">
        <f t="array" ref="U1981">IF(ISBLANK(C1981),"",IFERROR(INDEX(ListeSeries!$F$2:$F$1045, MATCH(1, (DatasScan!G1981=ListeSeries!$B$2:$B$1045) * (DatasScan!H1981&gt;=ListeSeries!$D$2:$D$1045) * (DatasScan!H1981&lt;=ListeSeries!$E$2:$E$1045), 0)), "no match"))</f>
        <v/>
      </c>
    </row>
    <row r="1982" spans="1:21" x14ac:dyDescent="0.25">
      <c r="A1982" s="6" t="str">
        <f t="shared" si="316"/>
        <v/>
      </c>
      <c r="B1982" s="272"/>
      <c r="F1982" s="7" t="str">
        <f t="shared" si="319"/>
        <v/>
      </c>
      <c r="G1982" s="21" t="str">
        <f>IF(ISBLANK(C1982),"",_xlfn.XLOOKUP(_xlfn.XLOOKUP(VALUE(LEFT(C1982,4)),Souches!$B$2:$B$15000,Souches!$E$2:$E$15000),Varietes!$B$2:$B$500,Varietes!$C$2:$C$500))</f>
        <v/>
      </c>
      <c r="H1982" s="19" t="str">
        <f>IF(ISBLANK(C1982),"",_xlfn.XLOOKUP(VALUE(LEFT(C1982,4)),Souches!$B$2:$B$15000,Souches!$D$2:$D$15000))</f>
        <v/>
      </c>
      <c r="I1982" s="10" t="str">
        <f t="shared" si="317"/>
        <v/>
      </c>
      <c r="J1982" s="19" t="str">
        <f>IF(I1982="","",INT(('ObjProd (2)'!$C$25-I1982)/7 * (ABS('ObjProd (2)'!$C$25-I1982)&gt;=7)))</f>
        <v/>
      </c>
      <c r="K1982" s="10" t="str">
        <f>IF(I1982="","",
IF(AND(DATEDIF(I1982,'ObjProd (2)'!$C$25,"y")=0,DATEDIF(I1982,'ObjProd (2)'!$C$25,"ym")=0,
   INT(('ObjProd (2)'!$C$25-EDATE(I1982,DATEDIF(I1982,'ObjProd (2)'!$C$25,"y")*12+DATEDIF(I1982,'ObjProd (2)'!$C$25,"ym")))/7)=0),
   "&lt; 1 sem.",
   IF(DATEDIF(I1982,'ObjProd (2)'!$C$25,"y")&gt;0,DATEDIF(I1982,'ObjProd (2)'!$C$25,"y") &amp; " " &amp; IF(DATEDIF(I1982,'ObjProd (2)'!$C$25,"y")=1,"an ","ans "),"") &amp;
   IF(DATEDIF(I1982,'ObjProd (2)'!$C$25,"ym")&gt;0,DATEDIF(I1982,'ObjProd (2)'!$C$25,"ym") &amp; " mois ", "") &amp;
   IF(INT(('ObjProd (2)'!$C$25-EDATE(I1982,DATEDIF(I1982,'ObjProd (2)'!$C$25,"y")*12+DATEDIF(I1982,'ObjProd (2)'!$C$25,"ym")))/7)&gt;0,
      INT(('ObjProd (2)'!$C$25-EDATE(I1982,DATEDIF(I1982,'ObjProd (2)'!$C$25,"y")*12+DATEDIF(I1982,'ObjProd (2)'!$C$25,"ym")))/7) &amp; " sem.",
      "")
)
)</f>
        <v/>
      </c>
      <c r="L1982" s="11" t="str">
        <f t="shared" si="318"/>
        <v/>
      </c>
      <c r="M1982" s="9" t="str">
        <f t="shared" si="314"/>
        <v/>
      </c>
      <c r="N1982" s="9" t="str" cm="1">
        <f t="array" aca="1" ref="N1982" ca="1">LEFT(L1982, IF(ISNUMBER(SUBSTITUTE(_xludf.MID(L1982, 2, 1), ".", ",")), 1, 2))</f>
        <v/>
      </c>
      <c r="O1982" s="19" t="str">
        <f t="shared" ca="1" si="320"/>
        <v/>
      </c>
      <c r="P1982" s="9" t="str">
        <f t="shared" ca="1" si="321"/>
        <v/>
      </c>
      <c r="Q1982" s="9" t="str">
        <f t="shared" ca="1" si="322"/>
        <v/>
      </c>
      <c r="R1982" s="9" t="str">
        <f t="shared" si="315"/>
        <v/>
      </c>
      <c r="S1982" t="str" cm="1">
        <f t="array" ref="S1982">IF(ISBLANK(C1982),"",IFERROR(INDEX(ListeSeries!$A$2:$A$1045, MATCH(1, (DatasScan!G1982=ListeSeries!$B$2:$B$1045) * (DatasScan!H1982&gt;=ListeSeries!$D$2:$D$1045) * (DatasScan!H1982&lt;=ListeSeries!$E$2:$E$1045), 0)), "no match"))</f>
        <v/>
      </c>
      <c r="T1982" s="7" t="str" cm="1">
        <f t="array" ref="T1982">IF(ISBLANK(C1982),"",IFERROR(INDEX(ListeSeries!$C$2:$C$1045, MATCH(1, (DatasScan!G1982=ListeSeries!$B$2:$B$1045) * (DatasScan!H1982&gt;=ListeSeries!$D$2:$D$1045) * (DatasScan!H1982&lt;=ListeSeries!$E$2:$E$1045), 0)), "no match"))</f>
        <v/>
      </c>
      <c r="U1982" s="11" t="str" cm="1">
        <f t="array" ref="U1982">IF(ISBLANK(C1982),"",IFERROR(INDEX(ListeSeries!$F$2:$F$1045, MATCH(1, (DatasScan!G1982=ListeSeries!$B$2:$B$1045) * (DatasScan!H1982&gt;=ListeSeries!$D$2:$D$1045) * (DatasScan!H1982&lt;=ListeSeries!$E$2:$E$1045), 0)), "no match"))</f>
        <v/>
      </c>
    </row>
    <row r="1983" spans="1:21" x14ac:dyDescent="0.25">
      <c r="A1983" s="6" t="str">
        <f t="shared" si="316"/>
        <v/>
      </c>
      <c r="B1983" s="272"/>
      <c r="F1983" s="7" t="str">
        <f t="shared" si="319"/>
        <v/>
      </c>
      <c r="G1983" s="21" t="str">
        <f>IF(ISBLANK(C1983),"",_xlfn.XLOOKUP(_xlfn.XLOOKUP(VALUE(LEFT(C1983,4)),Souches!$B$2:$B$15000,Souches!$E$2:$E$15000),Varietes!$B$2:$B$500,Varietes!$C$2:$C$500))</f>
        <v/>
      </c>
      <c r="H1983" s="19" t="str">
        <f>IF(ISBLANK(C1983),"",_xlfn.XLOOKUP(VALUE(LEFT(C1983,4)),Souches!$B$2:$B$15000,Souches!$D$2:$D$15000))</f>
        <v/>
      </c>
      <c r="I1983" s="10" t="str">
        <f t="shared" si="317"/>
        <v/>
      </c>
      <c r="J1983" s="19" t="str">
        <f>IF(I1983="","",INT(('ObjProd (2)'!$C$25-I1983)/7 * (ABS('ObjProd (2)'!$C$25-I1983)&gt;=7)))</f>
        <v/>
      </c>
      <c r="K1983" s="10" t="str">
        <f>IF(I1983="","",
IF(AND(DATEDIF(I1983,'ObjProd (2)'!$C$25,"y")=0,DATEDIF(I1983,'ObjProd (2)'!$C$25,"ym")=0,
   INT(('ObjProd (2)'!$C$25-EDATE(I1983,DATEDIF(I1983,'ObjProd (2)'!$C$25,"y")*12+DATEDIF(I1983,'ObjProd (2)'!$C$25,"ym")))/7)=0),
   "&lt; 1 sem.",
   IF(DATEDIF(I1983,'ObjProd (2)'!$C$25,"y")&gt;0,DATEDIF(I1983,'ObjProd (2)'!$C$25,"y") &amp; " " &amp; IF(DATEDIF(I1983,'ObjProd (2)'!$C$25,"y")=1,"an ","ans "),"") &amp;
   IF(DATEDIF(I1983,'ObjProd (2)'!$C$25,"ym")&gt;0,DATEDIF(I1983,'ObjProd (2)'!$C$25,"ym") &amp; " mois ", "") &amp;
   IF(INT(('ObjProd (2)'!$C$25-EDATE(I1983,DATEDIF(I1983,'ObjProd (2)'!$C$25,"y")*12+DATEDIF(I1983,'ObjProd (2)'!$C$25,"ym")))/7)&gt;0,
      INT(('ObjProd (2)'!$C$25-EDATE(I1983,DATEDIF(I1983,'ObjProd (2)'!$C$25,"y")*12+DATEDIF(I1983,'ObjProd (2)'!$C$25,"ym")))/7) &amp; " sem.",
      "")
)
)</f>
        <v/>
      </c>
      <c r="L1983" s="11" t="str">
        <f t="shared" si="318"/>
        <v/>
      </c>
      <c r="M1983" s="9" t="str">
        <f t="shared" si="314"/>
        <v/>
      </c>
      <c r="N1983" s="9" t="str" cm="1">
        <f t="array" aca="1" ref="N1983" ca="1">LEFT(L1983, IF(ISNUMBER(SUBSTITUTE(_xludf.MID(L1983, 2, 1), ".", ",")), 1, 2))</f>
        <v/>
      </c>
      <c r="O1983" s="19" t="str">
        <f t="shared" ca="1" si="320"/>
        <v/>
      </c>
      <c r="P1983" s="9" t="str">
        <f t="shared" ca="1" si="321"/>
        <v/>
      </c>
      <c r="Q1983" s="9" t="str">
        <f t="shared" ca="1" si="322"/>
        <v/>
      </c>
      <c r="R1983" s="9" t="str">
        <f t="shared" si="315"/>
        <v/>
      </c>
      <c r="S1983" t="str" cm="1">
        <f t="array" ref="S1983">IF(ISBLANK(C1983),"",IFERROR(INDEX(ListeSeries!$A$2:$A$1045, MATCH(1, (DatasScan!G1983=ListeSeries!$B$2:$B$1045) * (DatasScan!H1983&gt;=ListeSeries!$D$2:$D$1045) * (DatasScan!H1983&lt;=ListeSeries!$E$2:$E$1045), 0)), "no match"))</f>
        <v/>
      </c>
      <c r="T1983" s="7" t="str" cm="1">
        <f t="array" ref="T1983">IF(ISBLANK(C1983),"",IFERROR(INDEX(ListeSeries!$C$2:$C$1045, MATCH(1, (DatasScan!G1983=ListeSeries!$B$2:$B$1045) * (DatasScan!H1983&gt;=ListeSeries!$D$2:$D$1045) * (DatasScan!H1983&lt;=ListeSeries!$E$2:$E$1045), 0)), "no match"))</f>
        <v/>
      </c>
      <c r="U1983" s="11" t="str" cm="1">
        <f t="array" ref="U1983">IF(ISBLANK(C1983),"",IFERROR(INDEX(ListeSeries!$F$2:$F$1045, MATCH(1, (DatasScan!G1983=ListeSeries!$B$2:$B$1045) * (DatasScan!H1983&gt;=ListeSeries!$D$2:$D$1045) * (DatasScan!H1983&lt;=ListeSeries!$E$2:$E$1045), 0)), "no match"))</f>
        <v/>
      </c>
    </row>
    <row r="1984" spans="1:21" x14ac:dyDescent="0.25">
      <c r="A1984" s="6" t="str">
        <f t="shared" si="316"/>
        <v/>
      </c>
      <c r="B1984" s="272"/>
      <c r="F1984" s="7" t="str">
        <f t="shared" si="319"/>
        <v/>
      </c>
      <c r="G1984" s="21" t="str">
        <f>IF(ISBLANK(C1984),"",_xlfn.XLOOKUP(_xlfn.XLOOKUP(VALUE(LEFT(C1984,4)),Souches!$B$2:$B$15000,Souches!$E$2:$E$15000),Varietes!$B$2:$B$500,Varietes!$C$2:$C$500))</f>
        <v/>
      </c>
      <c r="H1984" s="19" t="str">
        <f>IF(ISBLANK(C1984),"",_xlfn.XLOOKUP(VALUE(LEFT(C1984,4)),Souches!$B$2:$B$15000,Souches!$D$2:$D$15000))</f>
        <v/>
      </c>
      <c r="I1984" s="10" t="str">
        <f t="shared" si="317"/>
        <v/>
      </c>
      <c r="J1984" s="19" t="str">
        <f>IF(I1984="","",INT(('ObjProd (2)'!$C$25-I1984)/7 * (ABS('ObjProd (2)'!$C$25-I1984)&gt;=7)))</f>
        <v/>
      </c>
      <c r="K1984" s="10" t="str">
        <f>IF(I1984="","",
IF(AND(DATEDIF(I1984,'ObjProd (2)'!$C$25,"y")=0,DATEDIF(I1984,'ObjProd (2)'!$C$25,"ym")=0,
   INT(('ObjProd (2)'!$C$25-EDATE(I1984,DATEDIF(I1984,'ObjProd (2)'!$C$25,"y")*12+DATEDIF(I1984,'ObjProd (2)'!$C$25,"ym")))/7)=0),
   "&lt; 1 sem.",
   IF(DATEDIF(I1984,'ObjProd (2)'!$C$25,"y")&gt;0,DATEDIF(I1984,'ObjProd (2)'!$C$25,"y") &amp; " " &amp; IF(DATEDIF(I1984,'ObjProd (2)'!$C$25,"y")=1,"an ","ans "),"") &amp;
   IF(DATEDIF(I1984,'ObjProd (2)'!$C$25,"ym")&gt;0,DATEDIF(I1984,'ObjProd (2)'!$C$25,"ym") &amp; " mois ", "") &amp;
   IF(INT(('ObjProd (2)'!$C$25-EDATE(I1984,DATEDIF(I1984,'ObjProd (2)'!$C$25,"y")*12+DATEDIF(I1984,'ObjProd (2)'!$C$25,"ym")))/7)&gt;0,
      INT(('ObjProd (2)'!$C$25-EDATE(I1984,DATEDIF(I1984,'ObjProd (2)'!$C$25,"y")*12+DATEDIF(I1984,'ObjProd (2)'!$C$25,"ym")))/7) &amp; " sem.",
      "")
)
)</f>
        <v/>
      </c>
      <c r="L1984" s="11" t="str">
        <f t="shared" si="318"/>
        <v/>
      </c>
      <c r="M1984" s="9" t="str">
        <f t="shared" ref="M1984:M2047" si="323">IF(OR(D1984&gt;0, E1984&gt;0), D1984*14+E1984,"")</f>
        <v/>
      </c>
      <c r="N1984" s="9" t="str" cm="1">
        <f t="array" aca="1" ref="N1984" ca="1">LEFT(L1984, IF(ISNUMBER(SUBSTITUTE(_xludf.MID(L1984, 2, 1), ".", ",")), 1, 2))</f>
        <v/>
      </c>
      <c r="O1984" s="19" t="str">
        <f t="shared" ca="1" si="320"/>
        <v/>
      </c>
      <c r="P1984" s="9" t="str">
        <f t="shared" ca="1" si="321"/>
        <v/>
      </c>
      <c r="Q1984" s="9" t="str">
        <f t="shared" ca="1" si="322"/>
        <v/>
      </c>
      <c r="R1984" s="9" t="str">
        <f t="shared" ref="R1984:R2047" si="324">IF(ISBLANK(C1984),"",P1984&amp;Q1984)</f>
        <v/>
      </c>
      <c r="S1984" t="str" cm="1">
        <f t="array" ref="S1984">IF(ISBLANK(C1984),"",IFERROR(INDEX(ListeSeries!$A$2:$A$1045, MATCH(1, (DatasScan!G1984=ListeSeries!$B$2:$B$1045) * (DatasScan!H1984&gt;=ListeSeries!$D$2:$D$1045) * (DatasScan!H1984&lt;=ListeSeries!$E$2:$E$1045), 0)), "no match"))</f>
        <v/>
      </c>
      <c r="T1984" s="7" t="str" cm="1">
        <f t="array" ref="T1984">IF(ISBLANK(C1984),"",IFERROR(INDEX(ListeSeries!$C$2:$C$1045, MATCH(1, (DatasScan!G1984=ListeSeries!$B$2:$B$1045) * (DatasScan!H1984&gt;=ListeSeries!$D$2:$D$1045) * (DatasScan!H1984&lt;=ListeSeries!$E$2:$E$1045), 0)), "no match"))</f>
        <v/>
      </c>
      <c r="U1984" s="11" t="str" cm="1">
        <f t="array" ref="U1984">IF(ISBLANK(C1984),"",IFERROR(INDEX(ListeSeries!$F$2:$F$1045, MATCH(1, (DatasScan!G1984=ListeSeries!$B$2:$B$1045) * (DatasScan!H1984&gt;=ListeSeries!$D$2:$D$1045) * (DatasScan!H1984&lt;=ListeSeries!$E$2:$E$1045), 0)), "no match"))</f>
        <v/>
      </c>
    </row>
    <row r="1985" spans="1:21" x14ac:dyDescent="0.25">
      <c r="A1985" s="6" t="str">
        <f t="shared" ref="A1985:A2048" si="325">IF(B1985="CHF","CHF",IF(B1985="CHF 2","CHF hangar",LEFT(B1985,1)))</f>
        <v/>
      </c>
      <c r="B1985" s="272"/>
      <c r="F1985" s="7" t="str">
        <f t="shared" si="319"/>
        <v/>
      </c>
      <c r="G1985" s="21" t="str">
        <f>IF(ISBLANK(C1985),"",_xlfn.XLOOKUP(_xlfn.XLOOKUP(VALUE(LEFT(C1985,4)),Souches!$B$2:$B$15000,Souches!$E$2:$E$15000),Varietes!$B$2:$B$500,Varietes!$C$2:$C$500))</f>
        <v/>
      </c>
      <c r="H1985" s="19" t="str">
        <f>IF(ISBLANK(C1985),"",_xlfn.XLOOKUP(VALUE(LEFT(C1985,4)),Souches!$B$2:$B$15000,Souches!$D$2:$D$15000))</f>
        <v/>
      </c>
      <c r="I1985" s="10" t="str">
        <f t="shared" si="317"/>
        <v/>
      </c>
      <c r="J1985" s="19" t="str">
        <f>IF(I1985="","",INT(('ObjProd (2)'!$C$25-I1985)/7 * (ABS('ObjProd (2)'!$C$25-I1985)&gt;=7)))</f>
        <v/>
      </c>
      <c r="K1985" s="10" t="str">
        <f>IF(I1985="","",
IF(AND(DATEDIF(I1985,'ObjProd (2)'!$C$25,"y")=0,DATEDIF(I1985,'ObjProd (2)'!$C$25,"ym")=0,
   INT(('ObjProd (2)'!$C$25-EDATE(I1985,DATEDIF(I1985,'ObjProd (2)'!$C$25,"y")*12+DATEDIF(I1985,'ObjProd (2)'!$C$25,"ym")))/7)=0),
   "&lt; 1 sem.",
   IF(DATEDIF(I1985,'ObjProd (2)'!$C$25,"y")&gt;0,DATEDIF(I1985,'ObjProd (2)'!$C$25,"y") &amp; " " &amp; IF(DATEDIF(I1985,'ObjProd (2)'!$C$25,"y")=1,"an ","ans "),"") &amp;
   IF(DATEDIF(I1985,'ObjProd (2)'!$C$25,"ym")&gt;0,DATEDIF(I1985,'ObjProd (2)'!$C$25,"ym") &amp; " mois ", "") &amp;
   IF(INT(('ObjProd (2)'!$C$25-EDATE(I1985,DATEDIF(I1985,'ObjProd (2)'!$C$25,"y")*12+DATEDIF(I1985,'ObjProd (2)'!$C$25,"ym")))/7)&gt;0,
      INT(('ObjProd (2)'!$C$25-EDATE(I1985,DATEDIF(I1985,'ObjProd (2)'!$C$25,"y")*12+DATEDIF(I1985,'ObjProd (2)'!$C$25,"ym")))/7) &amp; " sem.",
      "")
)
)</f>
        <v/>
      </c>
      <c r="L1985" s="11" t="str">
        <f t="shared" si="318"/>
        <v/>
      </c>
      <c r="M1985" s="9" t="str">
        <f t="shared" si="323"/>
        <v/>
      </c>
      <c r="N1985" s="9" t="str" cm="1">
        <f t="array" aca="1" ref="N1985" ca="1">LEFT(L1985, IF(ISNUMBER(SUBSTITUTE(_xludf.MID(L1985, 2, 1), ".", ",")), 1, 2))</f>
        <v/>
      </c>
      <c r="O1985" s="19" t="str">
        <f t="shared" ca="1" si="320"/>
        <v/>
      </c>
      <c r="P1985" s="9" t="str">
        <f t="shared" ca="1" si="321"/>
        <v/>
      </c>
      <c r="Q1985" s="9" t="str">
        <f t="shared" ca="1" si="322"/>
        <v/>
      </c>
      <c r="R1985" s="9" t="str">
        <f t="shared" si="324"/>
        <v/>
      </c>
      <c r="S1985" t="str" cm="1">
        <f t="array" ref="S1985">IF(ISBLANK(C1985),"",IFERROR(INDEX(ListeSeries!$A$2:$A$1045, MATCH(1, (DatasScan!G1985=ListeSeries!$B$2:$B$1045) * (DatasScan!H1985&gt;=ListeSeries!$D$2:$D$1045) * (DatasScan!H1985&lt;=ListeSeries!$E$2:$E$1045), 0)), "no match"))</f>
        <v/>
      </c>
      <c r="T1985" s="7" t="str" cm="1">
        <f t="array" ref="T1985">IF(ISBLANK(C1985),"",IFERROR(INDEX(ListeSeries!$C$2:$C$1045, MATCH(1, (DatasScan!G1985=ListeSeries!$B$2:$B$1045) * (DatasScan!H1985&gt;=ListeSeries!$D$2:$D$1045) * (DatasScan!H1985&lt;=ListeSeries!$E$2:$E$1045), 0)), "no match"))</f>
        <v/>
      </c>
      <c r="U1985" s="11" t="str" cm="1">
        <f t="array" ref="U1985">IF(ISBLANK(C1985),"",IFERROR(INDEX(ListeSeries!$F$2:$F$1045, MATCH(1, (DatasScan!G1985=ListeSeries!$B$2:$B$1045) * (DatasScan!H1985&gt;=ListeSeries!$D$2:$D$1045) * (DatasScan!H1985&lt;=ListeSeries!$E$2:$E$1045), 0)), "no match"))</f>
        <v/>
      </c>
    </row>
    <row r="1986" spans="1:21" x14ac:dyDescent="0.25">
      <c r="A1986" s="6" t="str">
        <f t="shared" si="325"/>
        <v/>
      </c>
      <c r="B1986" s="272"/>
      <c r="F1986" s="7" t="str">
        <f t="shared" si="319"/>
        <v/>
      </c>
      <c r="G1986" s="21" t="str">
        <f>IF(ISBLANK(C1986),"",_xlfn.XLOOKUP(_xlfn.XLOOKUP(VALUE(LEFT(C1986,4)),Souches!$B$2:$B$15000,Souches!$E$2:$E$15000),Varietes!$B$2:$B$500,Varietes!$C$2:$C$500))</f>
        <v/>
      </c>
      <c r="H1986" s="19" t="str">
        <f>IF(ISBLANK(C1986),"",_xlfn.XLOOKUP(VALUE(LEFT(C1986,4)),Souches!$B$2:$B$15000,Souches!$D$2:$D$15000))</f>
        <v/>
      </c>
      <c r="I1986" s="10" t="str">
        <f t="shared" ref="I1986:I2049" si="326">IF(ISBLANK(C1986),"",DATE(MID(C1986,5,4),MID(C1986,9,2),MID(C1986,11,2)))</f>
        <v/>
      </c>
      <c r="J1986" s="19" t="str">
        <f>IF(I1986="","",INT(('ObjProd (2)'!$C$25-I1986)/7 * (ABS('ObjProd (2)'!$C$25-I1986)&gt;=7)))</f>
        <v/>
      </c>
      <c r="K1986" s="10" t="str">
        <f>IF(I1986="","",
IF(AND(DATEDIF(I1986,'ObjProd (2)'!$C$25,"y")=0,DATEDIF(I1986,'ObjProd (2)'!$C$25,"ym")=0,
   INT(('ObjProd (2)'!$C$25-EDATE(I1986,DATEDIF(I1986,'ObjProd (2)'!$C$25,"y")*12+DATEDIF(I1986,'ObjProd (2)'!$C$25,"ym")))/7)=0),
   "&lt; 1 sem.",
   IF(DATEDIF(I1986,'ObjProd (2)'!$C$25,"y")&gt;0,DATEDIF(I1986,'ObjProd (2)'!$C$25,"y") &amp; " " &amp; IF(DATEDIF(I1986,'ObjProd (2)'!$C$25,"y")=1,"an ","ans "),"") &amp;
   IF(DATEDIF(I1986,'ObjProd (2)'!$C$25,"ym")&gt;0,DATEDIF(I1986,'ObjProd (2)'!$C$25,"ym") &amp; " mois ", "") &amp;
   IF(INT(('ObjProd (2)'!$C$25-EDATE(I1986,DATEDIF(I1986,'ObjProd (2)'!$C$25,"y")*12+DATEDIF(I1986,'ObjProd (2)'!$C$25,"ym")))/7)&gt;0,
      INT(('ObjProd (2)'!$C$25-EDATE(I1986,DATEDIF(I1986,'ObjProd (2)'!$C$25,"y")*12+DATEDIF(I1986,'ObjProd (2)'!$C$25,"ym")))/7) &amp; " sem.",
      "")
)
)</f>
        <v/>
      </c>
      <c r="L1986" s="11" t="str">
        <f t="shared" ref="L1986:L2049" si="327">IF(ISBLANK(C1986),"",MID(C1986,13,4))</f>
        <v/>
      </c>
      <c r="M1986" s="9" t="str">
        <f t="shared" si="323"/>
        <v/>
      </c>
      <c r="N1986" s="9" t="str" cm="1">
        <f t="array" aca="1" ref="N1986" ca="1">LEFT(L1986, IF(ISNUMBER(SUBSTITUTE(_xludf.MID(L1986, 2, 1), ".", ",")), 1, 2))</f>
        <v/>
      </c>
      <c r="O1986" s="19" t="str">
        <f t="shared" ca="1" si="320"/>
        <v/>
      </c>
      <c r="P1986" s="9" t="str">
        <f t="shared" ca="1" si="321"/>
        <v/>
      </c>
      <c r="Q1986" s="9" t="str">
        <f t="shared" ca="1" si="322"/>
        <v/>
      </c>
      <c r="R1986" s="9" t="str">
        <f t="shared" si="324"/>
        <v/>
      </c>
      <c r="S1986" t="str" cm="1">
        <f t="array" ref="S1986">IF(ISBLANK(C1986),"",IFERROR(INDEX(ListeSeries!$A$2:$A$1045, MATCH(1, (DatasScan!G1986=ListeSeries!$B$2:$B$1045) * (DatasScan!H1986&gt;=ListeSeries!$D$2:$D$1045) * (DatasScan!H1986&lt;=ListeSeries!$E$2:$E$1045), 0)), "no match"))</f>
        <v/>
      </c>
      <c r="T1986" s="7" t="str" cm="1">
        <f t="array" ref="T1986">IF(ISBLANK(C1986),"",IFERROR(INDEX(ListeSeries!$C$2:$C$1045, MATCH(1, (DatasScan!G1986=ListeSeries!$B$2:$B$1045) * (DatasScan!H1986&gt;=ListeSeries!$D$2:$D$1045) * (DatasScan!H1986&lt;=ListeSeries!$E$2:$E$1045), 0)), "no match"))</f>
        <v/>
      </c>
      <c r="U1986" s="11" t="str" cm="1">
        <f t="array" ref="U1986">IF(ISBLANK(C1986),"",IFERROR(INDEX(ListeSeries!$F$2:$F$1045, MATCH(1, (DatasScan!G1986=ListeSeries!$B$2:$B$1045) * (DatasScan!H1986&gt;=ListeSeries!$D$2:$D$1045) * (DatasScan!H1986&lt;=ListeSeries!$E$2:$E$1045), 0)), "no match"))</f>
        <v/>
      </c>
    </row>
    <row r="1987" spans="1:21" x14ac:dyDescent="0.25">
      <c r="A1987" s="6" t="str">
        <f t="shared" si="325"/>
        <v/>
      </c>
      <c r="B1987" s="272"/>
      <c r="F1987" s="7" t="str">
        <f t="shared" si="319"/>
        <v/>
      </c>
      <c r="G1987" s="21" t="str">
        <f>IF(ISBLANK(C1987),"",_xlfn.XLOOKUP(_xlfn.XLOOKUP(VALUE(LEFT(C1987,4)),Souches!$B$2:$B$15000,Souches!$E$2:$E$15000),Varietes!$B$2:$B$500,Varietes!$C$2:$C$500))</f>
        <v/>
      </c>
      <c r="H1987" s="19" t="str">
        <f>IF(ISBLANK(C1987),"",_xlfn.XLOOKUP(VALUE(LEFT(C1987,4)),Souches!$B$2:$B$15000,Souches!$D$2:$D$15000))</f>
        <v/>
      </c>
      <c r="I1987" s="10" t="str">
        <f t="shared" si="326"/>
        <v/>
      </c>
      <c r="J1987" s="19" t="str">
        <f>IF(I1987="","",INT(('ObjProd (2)'!$C$25-I1987)/7 * (ABS('ObjProd (2)'!$C$25-I1987)&gt;=7)))</f>
        <v/>
      </c>
      <c r="K1987" s="10" t="str">
        <f>IF(I1987="","",
IF(AND(DATEDIF(I1987,'ObjProd (2)'!$C$25,"y")=0,DATEDIF(I1987,'ObjProd (2)'!$C$25,"ym")=0,
   INT(('ObjProd (2)'!$C$25-EDATE(I1987,DATEDIF(I1987,'ObjProd (2)'!$C$25,"y")*12+DATEDIF(I1987,'ObjProd (2)'!$C$25,"ym")))/7)=0),
   "&lt; 1 sem.",
   IF(DATEDIF(I1987,'ObjProd (2)'!$C$25,"y")&gt;0,DATEDIF(I1987,'ObjProd (2)'!$C$25,"y") &amp; " " &amp; IF(DATEDIF(I1987,'ObjProd (2)'!$C$25,"y")=1,"an ","ans "),"") &amp;
   IF(DATEDIF(I1987,'ObjProd (2)'!$C$25,"ym")&gt;0,DATEDIF(I1987,'ObjProd (2)'!$C$25,"ym") &amp; " mois ", "") &amp;
   IF(INT(('ObjProd (2)'!$C$25-EDATE(I1987,DATEDIF(I1987,'ObjProd (2)'!$C$25,"y")*12+DATEDIF(I1987,'ObjProd (2)'!$C$25,"ym")))/7)&gt;0,
      INT(('ObjProd (2)'!$C$25-EDATE(I1987,DATEDIF(I1987,'ObjProd (2)'!$C$25,"y")*12+DATEDIF(I1987,'ObjProd (2)'!$C$25,"ym")))/7) &amp; " sem.",
      "")
)
)</f>
        <v/>
      </c>
      <c r="L1987" s="11" t="str">
        <f t="shared" si="327"/>
        <v/>
      </c>
      <c r="M1987" s="9" t="str">
        <f t="shared" si="323"/>
        <v/>
      </c>
      <c r="N1987" s="9" t="str" cm="1">
        <f t="array" aca="1" ref="N1987" ca="1">LEFT(L1987, IF(ISNUMBER(SUBSTITUTE(_xludf.MID(L1987, 2, 1), ".", ",")), 1, 2))</f>
        <v/>
      </c>
      <c r="O1987" s="19" t="str">
        <f t="shared" ca="1" si="320"/>
        <v/>
      </c>
      <c r="P1987" s="9" t="str">
        <f t="shared" ca="1" si="321"/>
        <v/>
      </c>
      <c r="Q1987" s="9" t="str">
        <f t="shared" ca="1" si="322"/>
        <v/>
      </c>
      <c r="R1987" s="9" t="str">
        <f t="shared" si="324"/>
        <v/>
      </c>
      <c r="S1987" t="str" cm="1">
        <f t="array" ref="S1987">IF(ISBLANK(C1987),"",IFERROR(INDEX(ListeSeries!$A$2:$A$1045, MATCH(1, (DatasScan!G1987=ListeSeries!$B$2:$B$1045) * (DatasScan!H1987&gt;=ListeSeries!$D$2:$D$1045) * (DatasScan!H1987&lt;=ListeSeries!$E$2:$E$1045), 0)), "no match"))</f>
        <v/>
      </c>
      <c r="T1987" s="7" t="str" cm="1">
        <f t="array" ref="T1987">IF(ISBLANK(C1987),"",IFERROR(INDEX(ListeSeries!$C$2:$C$1045, MATCH(1, (DatasScan!G1987=ListeSeries!$B$2:$B$1045) * (DatasScan!H1987&gt;=ListeSeries!$D$2:$D$1045) * (DatasScan!H1987&lt;=ListeSeries!$E$2:$E$1045), 0)), "no match"))</f>
        <v/>
      </c>
      <c r="U1987" s="11" t="str" cm="1">
        <f t="array" ref="U1987">IF(ISBLANK(C1987),"",IFERROR(INDEX(ListeSeries!$F$2:$F$1045, MATCH(1, (DatasScan!G1987=ListeSeries!$B$2:$B$1045) * (DatasScan!H1987&gt;=ListeSeries!$D$2:$D$1045) * (DatasScan!H1987&lt;=ListeSeries!$E$2:$E$1045), 0)), "no match"))</f>
        <v/>
      </c>
    </row>
    <row r="1988" spans="1:21" x14ac:dyDescent="0.25">
      <c r="A1988" s="6" t="str">
        <f t="shared" si="325"/>
        <v/>
      </c>
      <c r="B1988" s="272"/>
      <c r="F1988" s="7" t="str">
        <f t="shared" si="319"/>
        <v/>
      </c>
      <c r="G1988" s="21" t="str">
        <f>IF(ISBLANK(C1988),"",_xlfn.XLOOKUP(_xlfn.XLOOKUP(VALUE(LEFT(C1988,4)),Souches!$B$2:$B$15000,Souches!$E$2:$E$15000),Varietes!$B$2:$B$500,Varietes!$C$2:$C$500))</f>
        <v/>
      </c>
      <c r="H1988" s="19" t="str">
        <f>IF(ISBLANK(C1988),"",_xlfn.XLOOKUP(VALUE(LEFT(C1988,4)),Souches!$B$2:$B$15000,Souches!$D$2:$D$15000))</f>
        <v/>
      </c>
      <c r="I1988" s="10" t="str">
        <f t="shared" si="326"/>
        <v/>
      </c>
      <c r="J1988" s="19" t="str">
        <f>IF(I1988="","",INT(('ObjProd (2)'!$C$25-I1988)/7 * (ABS('ObjProd (2)'!$C$25-I1988)&gt;=7)))</f>
        <v/>
      </c>
      <c r="K1988" s="10" t="str">
        <f>IF(I1988="","",
IF(AND(DATEDIF(I1988,'ObjProd (2)'!$C$25,"y")=0,DATEDIF(I1988,'ObjProd (2)'!$C$25,"ym")=0,
   INT(('ObjProd (2)'!$C$25-EDATE(I1988,DATEDIF(I1988,'ObjProd (2)'!$C$25,"y")*12+DATEDIF(I1988,'ObjProd (2)'!$C$25,"ym")))/7)=0),
   "&lt; 1 sem.",
   IF(DATEDIF(I1988,'ObjProd (2)'!$C$25,"y")&gt;0,DATEDIF(I1988,'ObjProd (2)'!$C$25,"y") &amp; " " &amp; IF(DATEDIF(I1988,'ObjProd (2)'!$C$25,"y")=1,"an ","ans "),"") &amp;
   IF(DATEDIF(I1988,'ObjProd (2)'!$C$25,"ym")&gt;0,DATEDIF(I1988,'ObjProd (2)'!$C$25,"ym") &amp; " mois ", "") &amp;
   IF(INT(('ObjProd (2)'!$C$25-EDATE(I1988,DATEDIF(I1988,'ObjProd (2)'!$C$25,"y")*12+DATEDIF(I1988,'ObjProd (2)'!$C$25,"ym")))/7)&gt;0,
      INT(('ObjProd (2)'!$C$25-EDATE(I1988,DATEDIF(I1988,'ObjProd (2)'!$C$25,"y")*12+DATEDIF(I1988,'ObjProd (2)'!$C$25,"ym")))/7) &amp; " sem.",
      "")
)
)</f>
        <v/>
      </c>
      <c r="L1988" s="11" t="str">
        <f t="shared" si="327"/>
        <v/>
      </c>
      <c r="M1988" s="9" t="str">
        <f t="shared" si="323"/>
        <v/>
      </c>
      <c r="N1988" s="9" t="str" cm="1">
        <f t="array" aca="1" ref="N1988" ca="1">LEFT(L1988, IF(ISNUMBER(SUBSTITUTE(_xludf.MID(L1988, 2, 1), ".", ",")), 1, 2))</f>
        <v/>
      </c>
      <c r="O1988" s="19" t="str">
        <f t="shared" ca="1" si="320"/>
        <v/>
      </c>
      <c r="P1988" s="9" t="str">
        <f t="shared" ca="1" si="321"/>
        <v/>
      </c>
      <c r="Q1988" s="9" t="str">
        <f t="shared" ca="1" si="322"/>
        <v/>
      </c>
      <c r="R1988" s="9" t="str">
        <f t="shared" si="324"/>
        <v/>
      </c>
      <c r="S1988" t="str" cm="1">
        <f t="array" ref="S1988">IF(ISBLANK(C1988),"",IFERROR(INDEX(ListeSeries!$A$2:$A$1045, MATCH(1, (DatasScan!G1988=ListeSeries!$B$2:$B$1045) * (DatasScan!H1988&gt;=ListeSeries!$D$2:$D$1045) * (DatasScan!H1988&lt;=ListeSeries!$E$2:$E$1045), 0)), "no match"))</f>
        <v/>
      </c>
      <c r="T1988" s="7" t="str" cm="1">
        <f t="array" ref="T1988">IF(ISBLANK(C1988),"",IFERROR(INDEX(ListeSeries!$C$2:$C$1045, MATCH(1, (DatasScan!G1988=ListeSeries!$B$2:$B$1045) * (DatasScan!H1988&gt;=ListeSeries!$D$2:$D$1045) * (DatasScan!H1988&lt;=ListeSeries!$E$2:$E$1045), 0)), "no match"))</f>
        <v/>
      </c>
      <c r="U1988" s="11" t="str" cm="1">
        <f t="array" ref="U1988">IF(ISBLANK(C1988),"",IFERROR(INDEX(ListeSeries!$F$2:$F$1045, MATCH(1, (DatasScan!G1988=ListeSeries!$B$2:$B$1045) * (DatasScan!H1988&gt;=ListeSeries!$D$2:$D$1045) * (DatasScan!H1988&lt;=ListeSeries!$E$2:$E$1045), 0)), "no match"))</f>
        <v/>
      </c>
    </row>
    <row r="1989" spans="1:21" x14ac:dyDescent="0.25">
      <c r="A1989" s="6" t="str">
        <f t="shared" si="325"/>
        <v/>
      </c>
      <c r="B1989" s="272"/>
      <c r="F1989" s="7" t="str">
        <f t="shared" si="319"/>
        <v/>
      </c>
      <c r="G1989" s="21" t="str">
        <f>IF(ISBLANK(C1989),"",_xlfn.XLOOKUP(_xlfn.XLOOKUP(VALUE(LEFT(C1989,4)),Souches!$B$2:$B$15000,Souches!$E$2:$E$15000),Varietes!$B$2:$B$500,Varietes!$C$2:$C$500))</f>
        <v/>
      </c>
      <c r="H1989" s="19" t="str">
        <f>IF(ISBLANK(C1989),"",_xlfn.XLOOKUP(VALUE(LEFT(C1989,4)),Souches!$B$2:$B$15000,Souches!$D$2:$D$15000))</f>
        <v/>
      </c>
      <c r="I1989" s="10" t="str">
        <f t="shared" si="326"/>
        <v/>
      </c>
      <c r="J1989" s="19" t="str">
        <f>IF(I1989="","",INT(('ObjProd (2)'!$C$25-I1989)/7 * (ABS('ObjProd (2)'!$C$25-I1989)&gt;=7)))</f>
        <v/>
      </c>
      <c r="K1989" s="10" t="str">
        <f>IF(I1989="","",
IF(AND(DATEDIF(I1989,'ObjProd (2)'!$C$25,"y")=0,DATEDIF(I1989,'ObjProd (2)'!$C$25,"ym")=0,
   INT(('ObjProd (2)'!$C$25-EDATE(I1989,DATEDIF(I1989,'ObjProd (2)'!$C$25,"y")*12+DATEDIF(I1989,'ObjProd (2)'!$C$25,"ym")))/7)=0),
   "&lt; 1 sem.",
   IF(DATEDIF(I1989,'ObjProd (2)'!$C$25,"y")&gt;0,DATEDIF(I1989,'ObjProd (2)'!$C$25,"y") &amp; " " &amp; IF(DATEDIF(I1989,'ObjProd (2)'!$C$25,"y")=1,"an ","ans "),"") &amp;
   IF(DATEDIF(I1989,'ObjProd (2)'!$C$25,"ym")&gt;0,DATEDIF(I1989,'ObjProd (2)'!$C$25,"ym") &amp; " mois ", "") &amp;
   IF(INT(('ObjProd (2)'!$C$25-EDATE(I1989,DATEDIF(I1989,'ObjProd (2)'!$C$25,"y")*12+DATEDIF(I1989,'ObjProd (2)'!$C$25,"ym")))/7)&gt;0,
      INT(('ObjProd (2)'!$C$25-EDATE(I1989,DATEDIF(I1989,'ObjProd (2)'!$C$25,"y")*12+DATEDIF(I1989,'ObjProd (2)'!$C$25,"ym")))/7) &amp; " sem.",
      "")
)
)</f>
        <v/>
      </c>
      <c r="L1989" s="11" t="str">
        <f t="shared" si="327"/>
        <v/>
      </c>
      <c r="M1989" s="9" t="str">
        <f t="shared" si="323"/>
        <v/>
      </c>
      <c r="N1989" s="9" t="str" cm="1">
        <f t="array" aca="1" ref="N1989" ca="1">LEFT(L1989, IF(ISNUMBER(SUBSTITUTE(_xludf.MID(L1989, 2, 1), ".", ",")), 1, 2))</f>
        <v/>
      </c>
      <c r="O1989" s="19" t="str">
        <f t="shared" ca="1" si="320"/>
        <v/>
      </c>
      <c r="P1989" s="9" t="str">
        <f t="shared" ca="1" si="321"/>
        <v/>
      </c>
      <c r="Q1989" s="9" t="str">
        <f t="shared" ca="1" si="322"/>
        <v/>
      </c>
      <c r="R1989" s="9" t="str">
        <f t="shared" si="324"/>
        <v/>
      </c>
      <c r="S1989" t="str" cm="1">
        <f t="array" ref="S1989">IF(ISBLANK(C1989),"",IFERROR(INDEX(ListeSeries!$A$2:$A$1045, MATCH(1, (DatasScan!G1989=ListeSeries!$B$2:$B$1045) * (DatasScan!H1989&gt;=ListeSeries!$D$2:$D$1045) * (DatasScan!H1989&lt;=ListeSeries!$E$2:$E$1045), 0)), "no match"))</f>
        <v/>
      </c>
      <c r="T1989" s="7" t="str" cm="1">
        <f t="array" ref="T1989">IF(ISBLANK(C1989),"",IFERROR(INDEX(ListeSeries!$C$2:$C$1045, MATCH(1, (DatasScan!G1989=ListeSeries!$B$2:$B$1045) * (DatasScan!H1989&gt;=ListeSeries!$D$2:$D$1045) * (DatasScan!H1989&lt;=ListeSeries!$E$2:$E$1045), 0)), "no match"))</f>
        <v/>
      </c>
      <c r="U1989" s="11" t="str" cm="1">
        <f t="array" ref="U1989">IF(ISBLANK(C1989),"",IFERROR(INDEX(ListeSeries!$F$2:$F$1045, MATCH(1, (DatasScan!G1989=ListeSeries!$B$2:$B$1045) * (DatasScan!H1989&gt;=ListeSeries!$D$2:$D$1045) * (DatasScan!H1989&lt;=ListeSeries!$E$2:$E$1045), 0)), "no match"))</f>
        <v/>
      </c>
    </row>
    <row r="1990" spans="1:21" x14ac:dyDescent="0.25">
      <c r="A1990" s="6" t="str">
        <f t="shared" si="325"/>
        <v/>
      </c>
      <c r="B1990" s="272"/>
      <c r="F1990" s="7" t="str">
        <f t="shared" si="319"/>
        <v/>
      </c>
      <c r="G1990" s="21" t="str">
        <f>IF(ISBLANK(C1990),"",_xlfn.XLOOKUP(_xlfn.XLOOKUP(VALUE(LEFT(C1990,4)),Souches!$B$2:$B$15000,Souches!$E$2:$E$15000),Varietes!$B$2:$B$500,Varietes!$C$2:$C$500))</f>
        <v/>
      </c>
      <c r="H1990" s="19" t="str">
        <f>IF(ISBLANK(C1990),"",_xlfn.XLOOKUP(VALUE(LEFT(C1990,4)),Souches!$B$2:$B$15000,Souches!$D$2:$D$15000))</f>
        <v/>
      </c>
      <c r="I1990" s="10" t="str">
        <f t="shared" si="326"/>
        <v/>
      </c>
      <c r="J1990" s="19" t="str">
        <f>IF(I1990="","",INT(('ObjProd (2)'!$C$25-I1990)/7 * (ABS('ObjProd (2)'!$C$25-I1990)&gt;=7)))</f>
        <v/>
      </c>
      <c r="K1990" s="10" t="str">
        <f>IF(I1990="","",
IF(AND(DATEDIF(I1990,'ObjProd (2)'!$C$25,"y")=0,DATEDIF(I1990,'ObjProd (2)'!$C$25,"ym")=0,
   INT(('ObjProd (2)'!$C$25-EDATE(I1990,DATEDIF(I1990,'ObjProd (2)'!$C$25,"y")*12+DATEDIF(I1990,'ObjProd (2)'!$C$25,"ym")))/7)=0),
   "&lt; 1 sem.",
   IF(DATEDIF(I1990,'ObjProd (2)'!$C$25,"y")&gt;0,DATEDIF(I1990,'ObjProd (2)'!$C$25,"y") &amp; " " &amp; IF(DATEDIF(I1990,'ObjProd (2)'!$C$25,"y")=1,"an ","ans "),"") &amp;
   IF(DATEDIF(I1990,'ObjProd (2)'!$C$25,"ym")&gt;0,DATEDIF(I1990,'ObjProd (2)'!$C$25,"ym") &amp; " mois ", "") &amp;
   IF(INT(('ObjProd (2)'!$C$25-EDATE(I1990,DATEDIF(I1990,'ObjProd (2)'!$C$25,"y")*12+DATEDIF(I1990,'ObjProd (2)'!$C$25,"ym")))/7)&gt;0,
      INT(('ObjProd (2)'!$C$25-EDATE(I1990,DATEDIF(I1990,'ObjProd (2)'!$C$25,"y")*12+DATEDIF(I1990,'ObjProd (2)'!$C$25,"ym")))/7) &amp; " sem.",
      "")
)
)</f>
        <v/>
      </c>
      <c r="L1990" s="11" t="str">
        <f t="shared" si="327"/>
        <v/>
      </c>
      <c r="M1990" s="9" t="str">
        <f t="shared" si="323"/>
        <v/>
      </c>
      <c r="N1990" s="9" t="str" cm="1">
        <f t="array" aca="1" ref="N1990" ca="1">LEFT(L1990, IF(ISNUMBER(SUBSTITUTE(_xludf.MID(L1990, 2, 1), ".", ",")), 1, 2))</f>
        <v/>
      </c>
      <c r="O1990" s="19" t="str">
        <f t="shared" ca="1" si="320"/>
        <v/>
      </c>
      <c r="P1990" s="9" t="str">
        <f t="shared" ca="1" si="321"/>
        <v/>
      </c>
      <c r="Q1990" s="9" t="str">
        <f t="shared" ca="1" si="322"/>
        <v/>
      </c>
      <c r="R1990" s="9" t="str">
        <f t="shared" si="324"/>
        <v/>
      </c>
      <c r="S1990" t="str" cm="1">
        <f t="array" ref="S1990">IF(ISBLANK(C1990),"",IFERROR(INDEX(ListeSeries!$A$2:$A$1045, MATCH(1, (DatasScan!G1990=ListeSeries!$B$2:$B$1045) * (DatasScan!H1990&gt;=ListeSeries!$D$2:$D$1045) * (DatasScan!H1990&lt;=ListeSeries!$E$2:$E$1045), 0)), "no match"))</f>
        <v/>
      </c>
      <c r="T1990" s="7" t="str" cm="1">
        <f t="array" ref="T1990">IF(ISBLANK(C1990),"",IFERROR(INDEX(ListeSeries!$C$2:$C$1045, MATCH(1, (DatasScan!G1990=ListeSeries!$B$2:$B$1045) * (DatasScan!H1990&gt;=ListeSeries!$D$2:$D$1045) * (DatasScan!H1990&lt;=ListeSeries!$E$2:$E$1045), 0)), "no match"))</f>
        <v/>
      </c>
      <c r="U1990" s="11" t="str" cm="1">
        <f t="array" ref="U1990">IF(ISBLANK(C1990),"",IFERROR(INDEX(ListeSeries!$F$2:$F$1045, MATCH(1, (DatasScan!G1990=ListeSeries!$B$2:$B$1045) * (DatasScan!H1990&gt;=ListeSeries!$D$2:$D$1045) * (DatasScan!H1990&lt;=ListeSeries!$E$2:$E$1045), 0)), "no match"))</f>
        <v/>
      </c>
    </row>
    <row r="1991" spans="1:21" x14ac:dyDescent="0.25">
      <c r="A1991" s="6" t="str">
        <f t="shared" si="325"/>
        <v/>
      </c>
      <c r="B1991" s="272"/>
      <c r="F1991" s="7" t="str">
        <f t="shared" si="319"/>
        <v/>
      </c>
      <c r="G1991" s="21" t="str">
        <f>IF(ISBLANK(C1991),"",_xlfn.XLOOKUP(_xlfn.XLOOKUP(VALUE(LEFT(C1991,4)),Souches!$B$2:$B$15000,Souches!$E$2:$E$15000),Varietes!$B$2:$B$500,Varietes!$C$2:$C$500))</f>
        <v/>
      </c>
      <c r="H1991" s="19" t="str">
        <f>IF(ISBLANK(C1991),"",_xlfn.XLOOKUP(VALUE(LEFT(C1991,4)),Souches!$B$2:$B$15000,Souches!$D$2:$D$15000))</f>
        <v/>
      </c>
      <c r="I1991" s="10" t="str">
        <f t="shared" si="326"/>
        <v/>
      </c>
      <c r="J1991" s="19" t="str">
        <f>IF(I1991="","",INT(('ObjProd (2)'!$C$25-I1991)/7 * (ABS('ObjProd (2)'!$C$25-I1991)&gt;=7)))</f>
        <v/>
      </c>
      <c r="K1991" s="10" t="str">
        <f>IF(I1991="","",
IF(AND(DATEDIF(I1991,'ObjProd (2)'!$C$25,"y")=0,DATEDIF(I1991,'ObjProd (2)'!$C$25,"ym")=0,
   INT(('ObjProd (2)'!$C$25-EDATE(I1991,DATEDIF(I1991,'ObjProd (2)'!$C$25,"y")*12+DATEDIF(I1991,'ObjProd (2)'!$C$25,"ym")))/7)=0),
   "&lt; 1 sem.",
   IF(DATEDIF(I1991,'ObjProd (2)'!$C$25,"y")&gt;0,DATEDIF(I1991,'ObjProd (2)'!$C$25,"y") &amp; " " &amp; IF(DATEDIF(I1991,'ObjProd (2)'!$C$25,"y")=1,"an ","ans "),"") &amp;
   IF(DATEDIF(I1991,'ObjProd (2)'!$C$25,"ym")&gt;0,DATEDIF(I1991,'ObjProd (2)'!$C$25,"ym") &amp; " mois ", "") &amp;
   IF(INT(('ObjProd (2)'!$C$25-EDATE(I1991,DATEDIF(I1991,'ObjProd (2)'!$C$25,"y")*12+DATEDIF(I1991,'ObjProd (2)'!$C$25,"ym")))/7)&gt;0,
      INT(('ObjProd (2)'!$C$25-EDATE(I1991,DATEDIF(I1991,'ObjProd (2)'!$C$25,"y")*12+DATEDIF(I1991,'ObjProd (2)'!$C$25,"ym")))/7) &amp; " sem.",
      "")
)
)</f>
        <v/>
      </c>
      <c r="L1991" s="11" t="str">
        <f t="shared" si="327"/>
        <v/>
      </c>
      <c r="M1991" s="9" t="str">
        <f t="shared" si="323"/>
        <v/>
      </c>
      <c r="N1991" s="9" t="str" cm="1">
        <f t="array" aca="1" ref="N1991" ca="1">LEFT(L1991, IF(ISNUMBER(SUBSTITUTE(_xludf.MID(L1991, 2, 1), ".", ",")), 1, 2))</f>
        <v/>
      </c>
      <c r="O1991" s="19" t="str">
        <f t="shared" ca="1" si="320"/>
        <v/>
      </c>
      <c r="P1991" s="9" t="str">
        <f t="shared" ca="1" si="321"/>
        <v/>
      </c>
      <c r="Q1991" s="9" t="str">
        <f t="shared" ca="1" si="322"/>
        <v/>
      </c>
      <c r="R1991" s="9" t="str">
        <f t="shared" si="324"/>
        <v/>
      </c>
      <c r="S1991" t="str" cm="1">
        <f t="array" ref="S1991">IF(ISBLANK(C1991),"",IFERROR(INDEX(ListeSeries!$A$2:$A$1045, MATCH(1, (DatasScan!G1991=ListeSeries!$B$2:$B$1045) * (DatasScan!H1991&gt;=ListeSeries!$D$2:$D$1045) * (DatasScan!H1991&lt;=ListeSeries!$E$2:$E$1045), 0)), "no match"))</f>
        <v/>
      </c>
      <c r="T1991" s="7" t="str" cm="1">
        <f t="array" ref="T1991">IF(ISBLANK(C1991),"",IFERROR(INDEX(ListeSeries!$C$2:$C$1045, MATCH(1, (DatasScan!G1991=ListeSeries!$B$2:$B$1045) * (DatasScan!H1991&gt;=ListeSeries!$D$2:$D$1045) * (DatasScan!H1991&lt;=ListeSeries!$E$2:$E$1045), 0)), "no match"))</f>
        <v/>
      </c>
      <c r="U1991" s="11" t="str" cm="1">
        <f t="array" ref="U1991">IF(ISBLANK(C1991),"",IFERROR(INDEX(ListeSeries!$F$2:$F$1045, MATCH(1, (DatasScan!G1991=ListeSeries!$B$2:$B$1045) * (DatasScan!H1991&gt;=ListeSeries!$D$2:$D$1045) * (DatasScan!H1991&lt;=ListeSeries!$E$2:$E$1045), 0)), "no match"))</f>
        <v/>
      </c>
    </row>
    <row r="1992" spans="1:21" x14ac:dyDescent="0.25">
      <c r="A1992" s="6" t="str">
        <f t="shared" si="325"/>
        <v/>
      </c>
      <c r="B1992" s="272"/>
      <c r="F1992" s="7" t="str">
        <f t="shared" si="319"/>
        <v/>
      </c>
      <c r="G1992" s="21" t="str">
        <f>IF(ISBLANK(C1992),"",_xlfn.XLOOKUP(_xlfn.XLOOKUP(VALUE(LEFT(C1992,4)),Souches!$B$2:$B$15000,Souches!$E$2:$E$15000),Varietes!$B$2:$B$500,Varietes!$C$2:$C$500))</f>
        <v/>
      </c>
      <c r="H1992" s="19" t="str">
        <f>IF(ISBLANK(C1992),"",_xlfn.XLOOKUP(VALUE(LEFT(C1992,4)),Souches!$B$2:$B$15000,Souches!$D$2:$D$15000))</f>
        <v/>
      </c>
      <c r="I1992" s="10" t="str">
        <f t="shared" si="326"/>
        <v/>
      </c>
      <c r="J1992" s="19" t="str">
        <f>IF(I1992="","",INT(('ObjProd (2)'!$C$25-I1992)/7 * (ABS('ObjProd (2)'!$C$25-I1992)&gt;=7)))</f>
        <v/>
      </c>
      <c r="K1992" s="10" t="str">
        <f>IF(I1992="","",
IF(AND(DATEDIF(I1992,'ObjProd (2)'!$C$25,"y")=0,DATEDIF(I1992,'ObjProd (2)'!$C$25,"ym")=0,
   INT(('ObjProd (2)'!$C$25-EDATE(I1992,DATEDIF(I1992,'ObjProd (2)'!$C$25,"y")*12+DATEDIF(I1992,'ObjProd (2)'!$C$25,"ym")))/7)=0),
   "&lt; 1 sem.",
   IF(DATEDIF(I1992,'ObjProd (2)'!$C$25,"y")&gt;0,DATEDIF(I1992,'ObjProd (2)'!$C$25,"y") &amp; " " &amp; IF(DATEDIF(I1992,'ObjProd (2)'!$C$25,"y")=1,"an ","ans "),"") &amp;
   IF(DATEDIF(I1992,'ObjProd (2)'!$C$25,"ym")&gt;0,DATEDIF(I1992,'ObjProd (2)'!$C$25,"ym") &amp; " mois ", "") &amp;
   IF(INT(('ObjProd (2)'!$C$25-EDATE(I1992,DATEDIF(I1992,'ObjProd (2)'!$C$25,"y")*12+DATEDIF(I1992,'ObjProd (2)'!$C$25,"ym")))/7)&gt;0,
      INT(('ObjProd (2)'!$C$25-EDATE(I1992,DATEDIF(I1992,'ObjProd (2)'!$C$25,"y")*12+DATEDIF(I1992,'ObjProd (2)'!$C$25,"ym")))/7) &amp; " sem.",
      "")
)
)</f>
        <v/>
      </c>
      <c r="L1992" s="11" t="str">
        <f t="shared" si="327"/>
        <v/>
      </c>
      <c r="M1992" s="9" t="str">
        <f t="shared" si="323"/>
        <v/>
      </c>
      <c r="N1992" s="9" t="str" cm="1">
        <f t="array" aca="1" ref="N1992" ca="1">LEFT(L1992, IF(ISNUMBER(SUBSTITUTE(_xludf.MID(L1992, 2, 1), ".", ",")), 1, 2))</f>
        <v/>
      </c>
      <c r="O1992" s="19" t="str">
        <f t="shared" ca="1" si="320"/>
        <v/>
      </c>
      <c r="P1992" s="9" t="str">
        <f t="shared" ca="1" si="321"/>
        <v/>
      </c>
      <c r="Q1992" s="9" t="str">
        <f t="shared" ca="1" si="322"/>
        <v/>
      </c>
      <c r="R1992" s="9" t="str">
        <f t="shared" si="324"/>
        <v/>
      </c>
      <c r="S1992" t="str" cm="1">
        <f t="array" ref="S1992">IF(ISBLANK(C1992),"",IFERROR(INDEX(ListeSeries!$A$2:$A$1045, MATCH(1, (DatasScan!G1992=ListeSeries!$B$2:$B$1045) * (DatasScan!H1992&gt;=ListeSeries!$D$2:$D$1045) * (DatasScan!H1992&lt;=ListeSeries!$E$2:$E$1045), 0)), "no match"))</f>
        <v/>
      </c>
      <c r="T1992" s="7" t="str" cm="1">
        <f t="array" ref="T1992">IF(ISBLANK(C1992),"",IFERROR(INDEX(ListeSeries!$C$2:$C$1045, MATCH(1, (DatasScan!G1992=ListeSeries!$B$2:$B$1045) * (DatasScan!H1992&gt;=ListeSeries!$D$2:$D$1045) * (DatasScan!H1992&lt;=ListeSeries!$E$2:$E$1045), 0)), "no match"))</f>
        <v/>
      </c>
      <c r="U1992" s="11" t="str" cm="1">
        <f t="array" ref="U1992">IF(ISBLANK(C1992),"",IFERROR(INDEX(ListeSeries!$F$2:$F$1045, MATCH(1, (DatasScan!G1992=ListeSeries!$B$2:$B$1045) * (DatasScan!H1992&gt;=ListeSeries!$D$2:$D$1045) * (DatasScan!H1992&lt;=ListeSeries!$E$2:$E$1045), 0)), "no match"))</f>
        <v/>
      </c>
    </row>
    <row r="1993" spans="1:21" x14ac:dyDescent="0.25">
      <c r="A1993" s="6" t="str">
        <f t="shared" si="325"/>
        <v/>
      </c>
      <c r="B1993" s="272"/>
      <c r="F1993" s="7" t="str">
        <f t="shared" si="319"/>
        <v/>
      </c>
      <c r="G1993" s="21" t="str">
        <f>IF(ISBLANK(C1993),"",_xlfn.XLOOKUP(_xlfn.XLOOKUP(VALUE(LEFT(C1993,4)),Souches!$B$2:$B$15000,Souches!$E$2:$E$15000),Varietes!$B$2:$B$500,Varietes!$C$2:$C$500))</f>
        <v/>
      </c>
      <c r="H1993" s="19" t="str">
        <f>IF(ISBLANK(C1993),"",_xlfn.XLOOKUP(VALUE(LEFT(C1993,4)),Souches!$B$2:$B$15000,Souches!$D$2:$D$15000))</f>
        <v/>
      </c>
      <c r="I1993" s="10" t="str">
        <f t="shared" si="326"/>
        <v/>
      </c>
      <c r="J1993" s="19" t="str">
        <f>IF(I1993="","",INT(('ObjProd (2)'!$C$25-I1993)/7 * (ABS('ObjProd (2)'!$C$25-I1993)&gt;=7)))</f>
        <v/>
      </c>
      <c r="K1993" s="10" t="str">
        <f>IF(I1993="","",
IF(AND(DATEDIF(I1993,'ObjProd (2)'!$C$25,"y")=0,DATEDIF(I1993,'ObjProd (2)'!$C$25,"ym")=0,
   INT(('ObjProd (2)'!$C$25-EDATE(I1993,DATEDIF(I1993,'ObjProd (2)'!$C$25,"y")*12+DATEDIF(I1993,'ObjProd (2)'!$C$25,"ym")))/7)=0),
   "&lt; 1 sem.",
   IF(DATEDIF(I1993,'ObjProd (2)'!$C$25,"y")&gt;0,DATEDIF(I1993,'ObjProd (2)'!$C$25,"y") &amp; " " &amp; IF(DATEDIF(I1993,'ObjProd (2)'!$C$25,"y")=1,"an ","ans "),"") &amp;
   IF(DATEDIF(I1993,'ObjProd (2)'!$C$25,"ym")&gt;0,DATEDIF(I1993,'ObjProd (2)'!$C$25,"ym") &amp; " mois ", "") &amp;
   IF(INT(('ObjProd (2)'!$C$25-EDATE(I1993,DATEDIF(I1993,'ObjProd (2)'!$C$25,"y")*12+DATEDIF(I1993,'ObjProd (2)'!$C$25,"ym")))/7)&gt;0,
      INT(('ObjProd (2)'!$C$25-EDATE(I1993,DATEDIF(I1993,'ObjProd (2)'!$C$25,"y")*12+DATEDIF(I1993,'ObjProd (2)'!$C$25,"ym")))/7) &amp; " sem.",
      "")
)
)</f>
        <v/>
      </c>
      <c r="L1993" s="11" t="str">
        <f t="shared" si="327"/>
        <v/>
      </c>
      <c r="M1993" s="9" t="str">
        <f t="shared" si="323"/>
        <v/>
      </c>
      <c r="N1993" s="9" t="str" cm="1">
        <f t="array" aca="1" ref="N1993" ca="1">LEFT(L1993, IF(ISNUMBER(SUBSTITUTE(_xludf.MID(L1993, 2, 1), ".", ",")), 1, 2))</f>
        <v/>
      </c>
      <c r="O1993" s="19" t="str">
        <f t="shared" ca="1" si="320"/>
        <v/>
      </c>
      <c r="P1993" s="9" t="str">
        <f t="shared" ca="1" si="321"/>
        <v/>
      </c>
      <c r="Q1993" s="9" t="str">
        <f t="shared" ca="1" si="322"/>
        <v/>
      </c>
      <c r="R1993" s="9" t="str">
        <f t="shared" si="324"/>
        <v/>
      </c>
      <c r="S1993" t="str" cm="1">
        <f t="array" ref="S1993">IF(ISBLANK(C1993),"",IFERROR(INDEX(ListeSeries!$A$2:$A$1045, MATCH(1, (DatasScan!G1993=ListeSeries!$B$2:$B$1045) * (DatasScan!H1993&gt;=ListeSeries!$D$2:$D$1045) * (DatasScan!H1993&lt;=ListeSeries!$E$2:$E$1045), 0)), "no match"))</f>
        <v/>
      </c>
      <c r="T1993" s="7" t="str" cm="1">
        <f t="array" ref="T1993">IF(ISBLANK(C1993),"",IFERROR(INDEX(ListeSeries!$C$2:$C$1045, MATCH(1, (DatasScan!G1993=ListeSeries!$B$2:$B$1045) * (DatasScan!H1993&gt;=ListeSeries!$D$2:$D$1045) * (DatasScan!H1993&lt;=ListeSeries!$E$2:$E$1045), 0)), "no match"))</f>
        <v/>
      </c>
      <c r="U1993" s="11" t="str" cm="1">
        <f t="array" ref="U1993">IF(ISBLANK(C1993),"",IFERROR(INDEX(ListeSeries!$F$2:$F$1045, MATCH(1, (DatasScan!G1993=ListeSeries!$B$2:$B$1045) * (DatasScan!H1993&gt;=ListeSeries!$D$2:$D$1045) * (DatasScan!H1993&lt;=ListeSeries!$E$2:$E$1045), 0)), "no match"))</f>
        <v/>
      </c>
    </row>
    <row r="1994" spans="1:21" x14ac:dyDescent="0.25">
      <c r="A1994" s="6" t="str">
        <f t="shared" si="325"/>
        <v/>
      </c>
      <c r="B1994" s="272"/>
      <c r="F1994" s="7" t="str">
        <f t="shared" si="319"/>
        <v/>
      </c>
      <c r="G1994" s="21" t="str">
        <f>IF(ISBLANK(C1994),"",_xlfn.XLOOKUP(_xlfn.XLOOKUP(VALUE(LEFT(C1994,4)),Souches!$B$2:$B$15000,Souches!$E$2:$E$15000),Varietes!$B$2:$B$500,Varietes!$C$2:$C$500))</f>
        <v/>
      </c>
      <c r="H1994" s="19" t="str">
        <f>IF(ISBLANK(C1994),"",_xlfn.XLOOKUP(VALUE(LEFT(C1994,4)),Souches!$B$2:$B$15000,Souches!$D$2:$D$15000))</f>
        <v/>
      </c>
      <c r="I1994" s="10" t="str">
        <f t="shared" si="326"/>
        <v/>
      </c>
      <c r="J1994" s="19" t="str">
        <f>IF(I1994="","",INT(('ObjProd (2)'!$C$25-I1994)/7 * (ABS('ObjProd (2)'!$C$25-I1994)&gt;=7)))</f>
        <v/>
      </c>
      <c r="K1994" s="10" t="str">
        <f>IF(I1994="","",
IF(AND(DATEDIF(I1994,'ObjProd (2)'!$C$25,"y")=0,DATEDIF(I1994,'ObjProd (2)'!$C$25,"ym")=0,
   INT(('ObjProd (2)'!$C$25-EDATE(I1994,DATEDIF(I1994,'ObjProd (2)'!$C$25,"y")*12+DATEDIF(I1994,'ObjProd (2)'!$C$25,"ym")))/7)=0),
   "&lt; 1 sem.",
   IF(DATEDIF(I1994,'ObjProd (2)'!$C$25,"y")&gt;0,DATEDIF(I1994,'ObjProd (2)'!$C$25,"y") &amp; " " &amp; IF(DATEDIF(I1994,'ObjProd (2)'!$C$25,"y")=1,"an ","ans "),"") &amp;
   IF(DATEDIF(I1994,'ObjProd (2)'!$C$25,"ym")&gt;0,DATEDIF(I1994,'ObjProd (2)'!$C$25,"ym") &amp; " mois ", "") &amp;
   IF(INT(('ObjProd (2)'!$C$25-EDATE(I1994,DATEDIF(I1994,'ObjProd (2)'!$C$25,"y")*12+DATEDIF(I1994,'ObjProd (2)'!$C$25,"ym")))/7)&gt;0,
      INT(('ObjProd (2)'!$C$25-EDATE(I1994,DATEDIF(I1994,'ObjProd (2)'!$C$25,"y")*12+DATEDIF(I1994,'ObjProd (2)'!$C$25,"ym")))/7) &amp; " sem.",
      "")
)
)</f>
        <v/>
      </c>
      <c r="L1994" s="11" t="str">
        <f t="shared" si="327"/>
        <v/>
      </c>
      <c r="M1994" s="9" t="str">
        <f t="shared" si="323"/>
        <v/>
      </c>
      <c r="N1994" s="9" t="str" cm="1">
        <f t="array" aca="1" ref="N1994" ca="1">LEFT(L1994, IF(ISNUMBER(SUBSTITUTE(_xludf.MID(L1994, 2, 1), ".", ",")), 1, 2))</f>
        <v/>
      </c>
      <c r="O1994" s="19" t="str">
        <f t="shared" ca="1" si="320"/>
        <v/>
      </c>
      <c r="P1994" s="9" t="str">
        <f t="shared" ca="1" si="321"/>
        <v/>
      </c>
      <c r="Q1994" s="9" t="str">
        <f t="shared" ca="1" si="322"/>
        <v/>
      </c>
      <c r="R1994" s="9" t="str">
        <f t="shared" si="324"/>
        <v/>
      </c>
      <c r="S1994" t="str" cm="1">
        <f t="array" ref="S1994">IF(ISBLANK(C1994),"",IFERROR(INDEX(ListeSeries!$A$2:$A$1045, MATCH(1, (DatasScan!G1994=ListeSeries!$B$2:$B$1045) * (DatasScan!H1994&gt;=ListeSeries!$D$2:$D$1045) * (DatasScan!H1994&lt;=ListeSeries!$E$2:$E$1045), 0)), "no match"))</f>
        <v/>
      </c>
      <c r="T1994" s="7" t="str" cm="1">
        <f t="array" ref="T1994">IF(ISBLANK(C1994),"",IFERROR(INDEX(ListeSeries!$C$2:$C$1045, MATCH(1, (DatasScan!G1994=ListeSeries!$B$2:$B$1045) * (DatasScan!H1994&gt;=ListeSeries!$D$2:$D$1045) * (DatasScan!H1994&lt;=ListeSeries!$E$2:$E$1045), 0)), "no match"))</f>
        <v/>
      </c>
      <c r="U1994" s="11" t="str" cm="1">
        <f t="array" ref="U1994">IF(ISBLANK(C1994),"",IFERROR(INDEX(ListeSeries!$F$2:$F$1045, MATCH(1, (DatasScan!G1994=ListeSeries!$B$2:$B$1045) * (DatasScan!H1994&gt;=ListeSeries!$D$2:$D$1045) * (DatasScan!H1994&lt;=ListeSeries!$E$2:$E$1045), 0)), "no match"))</f>
        <v/>
      </c>
    </row>
    <row r="1995" spans="1:21" x14ac:dyDescent="0.25">
      <c r="A1995" s="6" t="str">
        <f t="shared" si="325"/>
        <v/>
      </c>
      <c r="B1995" s="272"/>
      <c r="F1995" s="7" t="str">
        <f t="shared" si="319"/>
        <v/>
      </c>
      <c r="G1995" s="21" t="str">
        <f>IF(ISBLANK(C1995),"",_xlfn.XLOOKUP(_xlfn.XLOOKUP(VALUE(LEFT(C1995,4)),Souches!$B$2:$B$15000,Souches!$E$2:$E$15000),Varietes!$B$2:$B$500,Varietes!$C$2:$C$500))</f>
        <v/>
      </c>
      <c r="H1995" s="19" t="str">
        <f>IF(ISBLANK(C1995),"",_xlfn.XLOOKUP(VALUE(LEFT(C1995,4)),Souches!$B$2:$B$15000,Souches!$D$2:$D$15000))</f>
        <v/>
      </c>
      <c r="I1995" s="10" t="str">
        <f t="shared" si="326"/>
        <v/>
      </c>
      <c r="J1995" s="19" t="str">
        <f>IF(I1995="","",INT(('ObjProd (2)'!$C$25-I1995)/7 * (ABS('ObjProd (2)'!$C$25-I1995)&gt;=7)))</f>
        <v/>
      </c>
      <c r="K1995" s="10" t="str">
        <f>IF(I1995="","",
IF(AND(DATEDIF(I1995,'ObjProd (2)'!$C$25,"y")=0,DATEDIF(I1995,'ObjProd (2)'!$C$25,"ym")=0,
   INT(('ObjProd (2)'!$C$25-EDATE(I1995,DATEDIF(I1995,'ObjProd (2)'!$C$25,"y")*12+DATEDIF(I1995,'ObjProd (2)'!$C$25,"ym")))/7)=0),
   "&lt; 1 sem.",
   IF(DATEDIF(I1995,'ObjProd (2)'!$C$25,"y")&gt;0,DATEDIF(I1995,'ObjProd (2)'!$C$25,"y") &amp; " " &amp; IF(DATEDIF(I1995,'ObjProd (2)'!$C$25,"y")=1,"an ","ans "),"") &amp;
   IF(DATEDIF(I1995,'ObjProd (2)'!$C$25,"ym")&gt;0,DATEDIF(I1995,'ObjProd (2)'!$C$25,"ym") &amp; " mois ", "") &amp;
   IF(INT(('ObjProd (2)'!$C$25-EDATE(I1995,DATEDIF(I1995,'ObjProd (2)'!$C$25,"y")*12+DATEDIF(I1995,'ObjProd (2)'!$C$25,"ym")))/7)&gt;0,
      INT(('ObjProd (2)'!$C$25-EDATE(I1995,DATEDIF(I1995,'ObjProd (2)'!$C$25,"y")*12+DATEDIF(I1995,'ObjProd (2)'!$C$25,"ym")))/7) &amp; " sem.",
      "")
)
)</f>
        <v/>
      </c>
      <c r="L1995" s="11" t="str">
        <f t="shared" si="327"/>
        <v/>
      </c>
      <c r="M1995" s="9" t="str">
        <f t="shared" si="323"/>
        <v/>
      </c>
      <c r="N1995" s="9" t="str" cm="1">
        <f t="array" aca="1" ref="N1995" ca="1">LEFT(L1995, IF(ISNUMBER(SUBSTITUTE(_xludf.MID(L1995, 2, 1), ".", ",")), 1, 2))</f>
        <v/>
      </c>
      <c r="O1995" s="19" t="str">
        <f t="shared" ca="1" si="320"/>
        <v/>
      </c>
      <c r="P1995" s="9" t="str">
        <f t="shared" ca="1" si="321"/>
        <v/>
      </c>
      <c r="Q1995" s="9" t="str">
        <f t="shared" ca="1" si="322"/>
        <v/>
      </c>
      <c r="R1995" s="9" t="str">
        <f t="shared" si="324"/>
        <v/>
      </c>
      <c r="S1995" t="str" cm="1">
        <f t="array" ref="S1995">IF(ISBLANK(C1995),"",IFERROR(INDEX(ListeSeries!$A$2:$A$1045, MATCH(1, (DatasScan!G1995=ListeSeries!$B$2:$B$1045) * (DatasScan!H1995&gt;=ListeSeries!$D$2:$D$1045) * (DatasScan!H1995&lt;=ListeSeries!$E$2:$E$1045), 0)), "no match"))</f>
        <v/>
      </c>
      <c r="T1995" s="7" t="str" cm="1">
        <f t="array" ref="T1995">IF(ISBLANK(C1995),"",IFERROR(INDEX(ListeSeries!$C$2:$C$1045, MATCH(1, (DatasScan!G1995=ListeSeries!$B$2:$B$1045) * (DatasScan!H1995&gt;=ListeSeries!$D$2:$D$1045) * (DatasScan!H1995&lt;=ListeSeries!$E$2:$E$1045), 0)), "no match"))</f>
        <v/>
      </c>
      <c r="U1995" s="11" t="str" cm="1">
        <f t="array" ref="U1995">IF(ISBLANK(C1995),"",IFERROR(INDEX(ListeSeries!$F$2:$F$1045, MATCH(1, (DatasScan!G1995=ListeSeries!$B$2:$B$1045) * (DatasScan!H1995&gt;=ListeSeries!$D$2:$D$1045) * (DatasScan!H1995&lt;=ListeSeries!$E$2:$E$1045), 0)), "no match"))</f>
        <v/>
      </c>
    </row>
    <row r="1996" spans="1:21" x14ac:dyDescent="0.25">
      <c r="A1996" s="6" t="str">
        <f t="shared" si="325"/>
        <v/>
      </c>
      <c r="B1996" s="272"/>
      <c r="F1996" s="7" t="str">
        <f t="shared" ref="F1996:F2059" si="328">IF(ISBLANK(C1996),"",LEFT(C1996,15))</f>
        <v/>
      </c>
      <c r="G1996" s="21" t="str">
        <f>IF(ISBLANK(C1996),"",_xlfn.XLOOKUP(_xlfn.XLOOKUP(VALUE(LEFT(C1996,4)),Souches!$B$2:$B$15000,Souches!$E$2:$E$15000),Varietes!$B$2:$B$500,Varietes!$C$2:$C$500))</f>
        <v/>
      </c>
      <c r="H1996" s="19" t="str">
        <f>IF(ISBLANK(C1996),"",_xlfn.XLOOKUP(VALUE(LEFT(C1996,4)),Souches!$B$2:$B$15000,Souches!$D$2:$D$15000))</f>
        <v/>
      </c>
      <c r="I1996" s="10" t="str">
        <f t="shared" si="326"/>
        <v/>
      </c>
      <c r="J1996" s="19" t="str">
        <f>IF(I1996="","",INT(('ObjProd (2)'!$C$25-I1996)/7 * (ABS('ObjProd (2)'!$C$25-I1996)&gt;=7)))</f>
        <v/>
      </c>
      <c r="K1996" s="10" t="str">
        <f>IF(I1996="","",
IF(AND(DATEDIF(I1996,'ObjProd (2)'!$C$25,"y")=0,DATEDIF(I1996,'ObjProd (2)'!$C$25,"ym")=0,
   INT(('ObjProd (2)'!$C$25-EDATE(I1996,DATEDIF(I1996,'ObjProd (2)'!$C$25,"y")*12+DATEDIF(I1996,'ObjProd (2)'!$C$25,"ym")))/7)=0),
   "&lt; 1 sem.",
   IF(DATEDIF(I1996,'ObjProd (2)'!$C$25,"y")&gt;0,DATEDIF(I1996,'ObjProd (2)'!$C$25,"y") &amp; " " &amp; IF(DATEDIF(I1996,'ObjProd (2)'!$C$25,"y")=1,"an ","ans "),"") &amp;
   IF(DATEDIF(I1996,'ObjProd (2)'!$C$25,"ym")&gt;0,DATEDIF(I1996,'ObjProd (2)'!$C$25,"ym") &amp; " mois ", "") &amp;
   IF(INT(('ObjProd (2)'!$C$25-EDATE(I1996,DATEDIF(I1996,'ObjProd (2)'!$C$25,"y")*12+DATEDIF(I1996,'ObjProd (2)'!$C$25,"ym")))/7)&gt;0,
      INT(('ObjProd (2)'!$C$25-EDATE(I1996,DATEDIF(I1996,'ObjProd (2)'!$C$25,"y")*12+DATEDIF(I1996,'ObjProd (2)'!$C$25,"ym")))/7) &amp; " sem.",
      "")
)
)</f>
        <v/>
      </c>
      <c r="L1996" s="11" t="str">
        <f t="shared" si="327"/>
        <v/>
      </c>
      <c r="M1996" s="9" t="str">
        <f t="shared" si="323"/>
        <v/>
      </c>
      <c r="N1996" s="9" t="str" cm="1">
        <f t="array" aca="1" ref="N1996" ca="1">LEFT(L1996, IF(ISNUMBER(SUBSTITUTE(_xludf.MID(L1996, 2, 1), ".", ",")), 1, 2))</f>
        <v/>
      </c>
      <c r="O1996" s="19" t="str">
        <f t="shared" ref="O1996:O2059" ca="1" si="329">IF(N1996="", "", _xlfn.NUMBERVALUE(RIGHT(L1996, LEN(L1996)-LEN(N1996))))</f>
        <v/>
      </c>
      <c r="P1996" s="9" t="str">
        <f t="shared" ref="P1996:P2059" ca="1" si="330">IF(N1996="", "",
    IF(N1996="E+", "X",
        IF(OR(LEFT(N1996, 1)="E", N1996="XR", N1996="CS"), "E",
            IF(AND(LEFT(N1996, 1)="R", LEFT(N1996, 2)&lt;&gt;"RG"), "R",
                IF(OR(N1996="MG", N1996="G+"), "BoxE",
                    IF(LEFT(N1996, 1)="i", "i", "X")
                )
            )
        )
    )
)</f>
        <v/>
      </c>
      <c r="Q1996" s="9" t="str">
        <f t="shared" ref="Q1996:Q2059" ca="1" si="331">IF(P1996&lt;&gt;"", IF(P1996="X", IF(AND(O1996&gt;=1, O1996&lt;=12), O1996, IF(O1996&gt;12, "13+", "erreur")), IF(P1996="E", IF(AND(O1996&gt;=1, O1996&lt;=6), O1996, IF(O1996&gt;6, "7+", "erreur")), IF(P1996="R", 0, IF(P1996="I", IF(O1996&lt;=2, "nit° 1-2", IF(O1996&lt;=5, "° 3-4-5", IF(O1996&lt;=8, " préX° 6-7-8", "erreur"))), IF(P1996="BoxE", O1996, ""))))), "")</f>
        <v/>
      </c>
      <c r="R1996" s="9" t="str">
        <f t="shared" si="324"/>
        <v/>
      </c>
      <c r="S1996" t="str" cm="1">
        <f t="array" ref="S1996">IF(ISBLANK(C1996),"",IFERROR(INDEX(ListeSeries!$A$2:$A$1045, MATCH(1, (DatasScan!G1996=ListeSeries!$B$2:$B$1045) * (DatasScan!H1996&gt;=ListeSeries!$D$2:$D$1045) * (DatasScan!H1996&lt;=ListeSeries!$E$2:$E$1045), 0)), "no match"))</f>
        <v/>
      </c>
      <c r="T1996" s="7" t="str" cm="1">
        <f t="array" ref="T1996">IF(ISBLANK(C1996),"",IFERROR(INDEX(ListeSeries!$C$2:$C$1045, MATCH(1, (DatasScan!G1996=ListeSeries!$B$2:$B$1045) * (DatasScan!H1996&gt;=ListeSeries!$D$2:$D$1045) * (DatasScan!H1996&lt;=ListeSeries!$E$2:$E$1045), 0)), "no match"))</f>
        <v/>
      </c>
      <c r="U1996" s="11" t="str" cm="1">
        <f t="array" ref="U1996">IF(ISBLANK(C1996),"",IFERROR(INDEX(ListeSeries!$F$2:$F$1045, MATCH(1, (DatasScan!G1996=ListeSeries!$B$2:$B$1045) * (DatasScan!H1996&gt;=ListeSeries!$D$2:$D$1045) * (DatasScan!H1996&lt;=ListeSeries!$E$2:$E$1045), 0)), "no match"))</f>
        <v/>
      </c>
    </row>
    <row r="1997" spans="1:21" x14ac:dyDescent="0.25">
      <c r="A1997" s="6" t="str">
        <f t="shared" si="325"/>
        <v/>
      </c>
      <c r="B1997" s="272"/>
      <c r="F1997" s="7" t="str">
        <f t="shared" si="328"/>
        <v/>
      </c>
      <c r="G1997" s="21" t="str">
        <f>IF(ISBLANK(C1997),"",_xlfn.XLOOKUP(_xlfn.XLOOKUP(VALUE(LEFT(C1997,4)),Souches!$B$2:$B$15000,Souches!$E$2:$E$15000),Varietes!$B$2:$B$500,Varietes!$C$2:$C$500))</f>
        <v/>
      </c>
      <c r="H1997" s="19" t="str">
        <f>IF(ISBLANK(C1997),"",_xlfn.XLOOKUP(VALUE(LEFT(C1997,4)),Souches!$B$2:$B$15000,Souches!$D$2:$D$15000))</f>
        <v/>
      </c>
      <c r="I1997" s="10" t="str">
        <f t="shared" si="326"/>
        <v/>
      </c>
      <c r="J1997" s="19" t="str">
        <f>IF(I1997="","",INT(('ObjProd (2)'!$C$25-I1997)/7 * (ABS('ObjProd (2)'!$C$25-I1997)&gt;=7)))</f>
        <v/>
      </c>
      <c r="K1997" s="10" t="str">
        <f>IF(I1997="","",
IF(AND(DATEDIF(I1997,'ObjProd (2)'!$C$25,"y")=0,DATEDIF(I1997,'ObjProd (2)'!$C$25,"ym")=0,
   INT(('ObjProd (2)'!$C$25-EDATE(I1997,DATEDIF(I1997,'ObjProd (2)'!$C$25,"y")*12+DATEDIF(I1997,'ObjProd (2)'!$C$25,"ym")))/7)=0),
   "&lt; 1 sem.",
   IF(DATEDIF(I1997,'ObjProd (2)'!$C$25,"y")&gt;0,DATEDIF(I1997,'ObjProd (2)'!$C$25,"y") &amp; " " &amp; IF(DATEDIF(I1997,'ObjProd (2)'!$C$25,"y")=1,"an ","ans "),"") &amp;
   IF(DATEDIF(I1997,'ObjProd (2)'!$C$25,"ym")&gt;0,DATEDIF(I1997,'ObjProd (2)'!$C$25,"ym") &amp; " mois ", "") &amp;
   IF(INT(('ObjProd (2)'!$C$25-EDATE(I1997,DATEDIF(I1997,'ObjProd (2)'!$C$25,"y")*12+DATEDIF(I1997,'ObjProd (2)'!$C$25,"ym")))/7)&gt;0,
      INT(('ObjProd (2)'!$C$25-EDATE(I1997,DATEDIF(I1997,'ObjProd (2)'!$C$25,"y")*12+DATEDIF(I1997,'ObjProd (2)'!$C$25,"ym")))/7) &amp; " sem.",
      "")
)
)</f>
        <v/>
      </c>
      <c r="L1997" s="11" t="str">
        <f t="shared" si="327"/>
        <v/>
      </c>
      <c r="M1997" s="9" t="str">
        <f t="shared" si="323"/>
        <v/>
      </c>
      <c r="N1997" s="9" t="str" cm="1">
        <f t="array" aca="1" ref="N1997" ca="1">LEFT(L1997, IF(ISNUMBER(SUBSTITUTE(_xludf.MID(L1997, 2, 1), ".", ",")), 1, 2))</f>
        <v/>
      </c>
      <c r="O1997" s="19" t="str">
        <f t="shared" ca="1" si="329"/>
        <v/>
      </c>
      <c r="P1997" s="9" t="str">
        <f t="shared" ca="1" si="330"/>
        <v/>
      </c>
      <c r="Q1997" s="9" t="str">
        <f t="shared" ca="1" si="331"/>
        <v/>
      </c>
      <c r="R1997" s="9" t="str">
        <f t="shared" si="324"/>
        <v/>
      </c>
      <c r="S1997" t="str" cm="1">
        <f t="array" ref="S1997">IF(ISBLANK(C1997),"",IFERROR(INDEX(ListeSeries!$A$2:$A$1045, MATCH(1, (DatasScan!G1997=ListeSeries!$B$2:$B$1045) * (DatasScan!H1997&gt;=ListeSeries!$D$2:$D$1045) * (DatasScan!H1997&lt;=ListeSeries!$E$2:$E$1045), 0)), "no match"))</f>
        <v/>
      </c>
      <c r="T1997" s="7" t="str" cm="1">
        <f t="array" ref="T1997">IF(ISBLANK(C1997),"",IFERROR(INDEX(ListeSeries!$C$2:$C$1045, MATCH(1, (DatasScan!G1997=ListeSeries!$B$2:$B$1045) * (DatasScan!H1997&gt;=ListeSeries!$D$2:$D$1045) * (DatasScan!H1997&lt;=ListeSeries!$E$2:$E$1045), 0)), "no match"))</f>
        <v/>
      </c>
      <c r="U1997" s="11" t="str" cm="1">
        <f t="array" ref="U1997">IF(ISBLANK(C1997),"",IFERROR(INDEX(ListeSeries!$F$2:$F$1045, MATCH(1, (DatasScan!G1997=ListeSeries!$B$2:$B$1045) * (DatasScan!H1997&gt;=ListeSeries!$D$2:$D$1045) * (DatasScan!H1997&lt;=ListeSeries!$E$2:$E$1045), 0)), "no match"))</f>
        <v/>
      </c>
    </row>
    <row r="1998" spans="1:21" x14ac:dyDescent="0.25">
      <c r="A1998" s="6" t="str">
        <f t="shared" si="325"/>
        <v/>
      </c>
      <c r="B1998" s="272"/>
      <c r="F1998" s="7" t="str">
        <f t="shared" si="328"/>
        <v/>
      </c>
      <c r="G1998" s="21" t="str">
        <f>IF(ISBLANK(C1998),"",_xlfn.XLOOKUP(_xlfn.XLOOKUP(VALUE(LEFT(C1998,4)),Souches!$B$2:$B$15000,Souches!$E$2:$E$15000),Varietes!$B$2:$B$500,Varietes!$C$2:$C$500))</f>
        <v/>
      </c>
      <c r="H1998" s="19" t="str">
        <f>IF(ISBLANK(C1998),"",_xlfn.XLOOKUP(VALUE(LEFT(C1998,4)),Souches!$B$2:$B$15000,Souches!$D$2:$D$15000))</f>
        <v/>
      </c>
      <c r="I1998" s="10" t="str">
        <f t="shared" si="326"/>
        <v/>
      </c>
      <c r="J1998" s="19" t="str">
        <f>IF(I1998="","",INT(('ObjProd (2)'!$C$25-I1998)/7 * (ABS('ObjProd (2)'!$C$25-I1998)&gt;=7)))</f>
        <v/>
      </c>
      <c r="K1998" s="10" t="str">
        <f>IF(I1998="","",
IF(AND(DATEDIF(I1998,'ObjProd (2)'!$C$25,"y")=0,DATEDIF(I1998,'ObjProd (2)'!$C$25,"ym")=0,
   INT(('ObjProd (2)'!$C$25-EDATE(I1998,DATEDIF(I1998,'ObjProd (2)'!$C$25,"y")*12+DATEDIF(I1998,'ObjProd (2)'!$C$25,"ym")))/7)=0),
   "&lt; 1 sem.",
   IF(DATEDIF(I1998,'ObjProd (2)'!$C$25,"y")&gt;0,DATEDIF(I1998,'ObjProd (2)'!$C$25,"y") &amp; " " &amp; IF(DATEDIF(I1998,'ObjProd (2)'!$C$25,"y")=1,"an ","ans "),"") &amp;
   IF(DATEDIF(I1998,'ObjProd (2)'!$C$25,"ym")&gt;0,DATEDIF(I1998,'ObjProd (2)'!$C$25,"ym") &amp; " mois ", "") &amp;
   IF(INT(('ObjProd (2)'!$C$25-EDATE(I1998,DATEDIF(I1998,'ObjProd (2)'!$C$25,"y")*12+DATEDIF(I1998,'ObjProd (2)'!$C$25,"ym")))/7)&gt;0,
      INT(('ObjProd (2)'!$C$25-EDATE(I1998,DATEDIF(I1998,'ObjProd (2)'!$C$25,"y")*12+DATEDIF(I1998,'ObjProd (2)'!$C$25,"ym")))/7) &amp; " sem.",
      "")
)
)</f>
        <v/>
      </c>
      <c r="L1998" s="11" t="str">
        <f t="shared" si="327"/>
        <v/>
      </c>
      <c r="M1998" s="9" t="str">
        <f t="shared" si="323"/>
        <v/>
      </c>
      <c r="N1998" s="9" t="str" cm="1">
        <f t="array" aca="1" ref="N1998" ca="1">LEFT(L1998, IF(ISNUMBER(SUBSTITUTE(_xludf.MID(L1998, 2, 1), ".", ",")), 1, 2))</f>
        <v/>
      </c>
      <c r="O1998" s="19" t="str">
        <f t="shared" ca="1" si="329"/>
        <v/>
      </c>
      <c r="P1998" s="9" t="str">
        <f t="shared" ca="1" si="330"/>
        <v/>
      </c>
      <c r="Q1998" s="9" t="str">
        <f t="shared" ca="1" si="331"/>
        <v/>
      </c>
      <c r="R1998" s="9" t="str">
        <f t="shared" si="324"/>
        <v/>
      </c>
      <c r="S1998" t="str" cm="1">
        <f t="array" ref="S1998">IF(ISBLANK(C1998),"",IFERROR(INDEX(ListeSeries!$A$2:$A$1045, MATCH(1, (DatasScan!G1998=ListeSeries!$B$2:$B$1045) * (DatasScan!H1998&gt;=ListeSeries!$D$2:$D$1045) * (DatasScan!H1998&lt;=ListeSeries!$E$2:$E$1045), 0)), "no match"))</f>
        <v/>
      </c>
      <c r="T1998" s="7" t="str" cm="1">
        <f t="array" ref="T1998">IF(ISBLANK(C1998),"",IFERROR(INDEX(ListeSeries!$C$2:$C$1045, MATCH(1, (DatasScan!G1998=ListeSeries!$B$2:$B$1045) * (DatasScan!H1998&gt;=ListeSeries!$D$2:$D$1045) * (DatasScan!H1998&lt;=ListeSeries!$E$2:$E$1045), 0)), "no match"))</f>
        <v/>
      </c>
      <c r="U1998" s="11" t="str" cm="1">
        <f t="array" ref="U1998">IF(ISBLANK(C1998),"",IFERROR(INDEX(ListeSeries!$F$2:$F$1045, MATCH(1, (DatasScan!G1998=ListeSeries!$B$2:$B$1045) * (DatasScan!H1998&gt;=ListeSeries!$D$2:$D$1045) * (DatasScan!H1998&lt;=ListeSeries!$E$2:$E$1045), 0)), "no match"))</f>
        <v/>
      </c>
    </row>
    <row r="1999" spans="1:21" x14ac:dyDescent="0.25">
      <c r="A1999" s="6" t="str">
        <f t="shared" si="325"/>
        <v/>
      </c>
      <c r="B1999" s="272"/>
      <c r="F1999" s="7" t="str">
        <f t="shared" si="328"/>
        <v/>
      </c>
      <c r="G1999" s="21" t="str">
        <f>IF(ISBLANK(C1999),"",_xlfn.XLOOKUP(_xlfn.XLOOKUP(VALUE(LEFT(C1999,4)),Souches!$B$2:$B$15000,Souches!$E$2:$E$15000),Varietes!$B$2:$B$500,Varietes!$C$2:$C$500))</f>
        <v/>
      </c>
      <c r="H1999" s="19" t="str">
        <f>IF(ISBLANK(C1999),"",_xlfn.XLOOKUP(VALUE(LEFT(C1999,4)),Souches!$B$2:$B$15000,Souches!$D$2:$D$15000))</f>
        <v/>
      </c>
      <c r="I1999" s="10" t="str">
        <f t="shared" si="326"/>
        <v/>
      </c>
      <c r="J1999" s="19" t="str">
        <f>IF(I1999="","",INT(('ObjProd (2)'!$C$25-I1999)/7 * (ABS('ObjProd (2)'!$C$25-I1999)&gt;=7)))</f>
        <v/>
      </c>
      <c r="K1999" s="10" t="str">
        <f>IF(I1999="","",
IF(AND(DATEDIF(I1999,'ObjProd (2)'!$C$25,"y")=0,DATEDIF(I1999,'ObjProd (2)'!$C$25,"ym")=0,
   INT(('ObjProd (2)'!$C$25-EDATE(I1999,DATEDIF(I1999,'ObjProd (2)'!$C$25,"y")*12+DATEDIF(I1999,'ObjProd (2)'!$C$25,"ym")))/7)=0),
   "&lt; 1 sem.",
   IF(DATEDIF(I1999,'ObjProd (2)'!$C$25,"y")&gt;0,DATEDIF(I1999,'ObjProd (2)'!$C$25,"y") &amp; " " &amp; IF(DATEDIF(I1999,'ObjProd (2)'!$C$25,"y")=1,"an ","ans "),"") &amp;
   IF(DATEDIF(I1999,'ObjProd (2)'!$C$25,"ym")&gt;0,DATEDIF(I1999,'ObjProd (2)'!$C$25,"ym") &amp; " mois ", "") &amp;
   IF(INT(('ObjProd (2)'!$C$25-EDATE(I1999,DATEDIF(I1999,'ObjProd (2)'!$C$25,"y")*12+DATEDIF(I1999,'ObjProd (2)'!$C$25,"ym")))/7)&gt;0,
      INT(('ObjProd (2)'!$C$25-EDATE(I1999,DATEDIF(I1999,'ObjProd (2)'!$C$25,"y")*12+DATEDIF(I1999,'ObjProd (2)'!$C$25,"ym")))/7) &amp; " sem.",
      "")
)
)</f>
        <v/>
      </c>
      <c r="L1999" s="11" t="str">
        <f t="shared" si="327"/>
        <v/>
      </c>
      <c r="M1999" s="9" t="str">
        <f t="shared" si="323"/>
        <v/>
      </c>
      <c r="N1999" s="9" t="str" cm="1">
        <f t="array" aca="1" ref="N1999" ca="1">LEFT(L1999, IF(ISNUMBER(SUBSTITUTE(_xludf.MID(L1999, 2, 1), ".", ",")), 1, 2))</f>
        <v/>
      </c>
      <c r="O1999" s="19" t="str">
        <f t="shared" ca="1" si="329"/>
        <v/>
      </c>
      <c r="P1999" s="9" t="str">
        <f t="shared" ca="1" si="330"/>
        <v/>
      </c>
      <c r="Q1999" s="9" t="str">
        <f t="shared" ca="1" si="331"/>
        <v/>
      </c>
      <c r="R1999" s="9" t="str">
        <f t="shared" si="324"/>
        <v/>
      </c>
      <c r="S1999" t="str" cm="1">
        <f t="array" ref="S1999">IF(ISBLANK(C1999),"",IFERROR(INDEX(ListeSeries!$A$2:$A$1045, MATCH(1, (DatasScan!G1999=ListeSeries!$B$2:$B$1045) * (DatasScan!H1999&gt;=ListeSeries!$D$2:$D$1045) * (DatasScan!H1999&lt;=ListeSeries!$E$2:$E$1045), 0)), "no match"))</f>
        <v/>
      </c>
      <c r="T1999" s="7" t="str" cm="1">
        <f t="array" ref="T1999">IF(ISBLANK(C1999),"",IFERROR(INDEX(ListeSeries!$C$2:$C$1045, MATCH(1, (DatasScan!G1999=ListeSeries!$B$2:$B$1045) * (DatasScan!H1999&gt;=ListeSeries!$D$2:$D$1045) * (DatasScan!H1999&lt;=ListeSeries!$E$2:$E$1045), 0)), "no match"))</f>
        <v/>
      </c>
      <c r="U1999" s="11" t="str" cm="1">
        <f t="array" ref="U1999">IF(ISBLANK(C1999),"",IFERROR(INDEX(ListeSeries!$F$2:$F$1045, MATCH(1, (DatasScan!G1999=ListeSeries!$B$2:$B$1045) * (DatasScan!H1999&gt;=ListeSeries!$D$2:$D$1045) * (DatasScan!H1999&lt;=ListeSeries!$E$2:$E$1045), 0)), "no match"))</f>
        <v/>
      </c>
    </row>
    <row r="2000" spans="1:21" x14ac:dyDescent="0.25">
      <c r="A2000" s="6" t="str">
        <f t="shared" si="325"/>
        <v/>
      </c>
      <c r="B2000" s="272"/>
      <c r="F2000" s="7" t="str">
        <f t="shared" si="328"/>
        <v/>
      </c>
      <c r="G2000" s="21" t="str">
        <f>IF(ISBLANK(C2000),"",_xlfn.XLOOKUP(_xlfn.XLOOKUP(VALUE(LEFT(C2000,4)),Souches!$B$2:$B$15000,Souches!$E$2:$E$15000),Varietes!$B$2:$B$500,Varietes!$C$2:$C$500))</f>
        <v/>
      </c>
      <c r="H2000" s="19" t="str">
        <f>IF(ISBLANK(C2000),"",_xlfn.XLOOKUP(VALUE(LEFT(C2000,4)),Souches!$B$2:$B$15000,Souches!$D$2:$D$15000))</f>
        <v/>
      </c>
      <c r="I2000" s="10" t="str">
        <f t="shared" si="326"/>
        <v/>
      </c>
      <c r="J2000" s="19" t="str">
        <f>IF(I2000="","",INT(('ObjProd (2)'!$C$25-I2000)/7 * (ABS('ObjProd (2)'!$C$25-I2000)&gt;=7)))</f>
        <v/>
      </c>
      <c r="K2000" s="10" t="str">
        <f>IF(I2000="","",
IF(AND(DATEDIF(I2000,'ObjProd (2)'!$C$25,"y")=0,DATEDIF(I2000,'ObjProd (2)'!$C$25,"ym")=0,
   INT(('ObjProd (2)'!$C$25-EDATE(I2000,DATEDIF(I2000,'ObjProd (2)'!$C$25,"y")*12+DATEDIF(I2000,'ObjProd (2)'!$C$25,"ym")))/7)=0),
   "&lt; 1 sem.",
   IF(DATEDIF(I2000,'ObjProd (2)'!$C$25,"y")&gt;0,DATEDIF(I2000,'ObjProd (2)'!$C$25,"y") &amp; " " &amp; IF(DATEDIF(I2000,'ObjProd (2)'!$C$25,"y")=1,"an ","ans "),"") &amp;
   IF(DATEDIF(I2000,'ObjProd (2)'!$C$25,"ym")&gt;0,DATEDIF(I2000,'ObjProd (2)'!$C$25,"ym") &amp; " mois ", "") &amp;
   IF(INT(('ObjProd (2)'!$C$25-EDATE(I2000,DATEDIF(I2000,'ObjProd (2)'!$C$25,"y")*12+DATEDIF(I2000,'ObjProd (2)'!$C$25,"ym")))/7)&gt;0,
      INT(('ObjProd (2)'!$C$25-EDATE(I2000,DATEDIF(I2000,'ObjProd (2)'!$C$25,"y")*12+DATEDIF(I2000,'ObjProd (2)'!$C$25,"ym")))/7) &amp; " sem.",
      "")
)
)</f>
        <v/>
      </c>
      <c r="L2000" s="11" t="str">
        <f t="shared" si="327"/>
        <v/>
      </c>
      <c r="M2000" s="9" t="str">
        <f t="shared" si="323"/>
        <v/>
      </c>
      <c r="N2000" s="9" t="str" cm="1">
        <f t="array" aca="1" ref="N2000" ca="1">LEFT(L2000, IF(ISNUMBER(SUBSTITUTE(_xludf.MID(L2000, 2, 1), ".", ",")), 1, 2))</f>
        <v/>
      </c>
      <c r="O2000" s="19" t="str">
        <f t="shared" ca="1" si="329"/>
        <v/>
      </c>
      <c r="P2000" s="9" t="str">
        <f t="shared" ca="1" si="330"/>
        <v/>
      </c>
      <c r="Q2000" s="9" t="str">
        <f t="shared" ca="1" si="331"/>
        <v/>
      </c>
      <c r="R2000" s="9" t="str">
        <f t="shared" si="324"/>
        <v/>
      </c>
      <c r="S2000" t="str" cm="1">
        <f t="array" ref="S2000">IF(ISBLANK(C2000),"",IFERROR(INDEX(ListeSeries!$A$2:$A$1045, MATCH(1, (DatasScan!G2000=ListeSeries!$B$2:$B$1045) * (DatasScan!H2000&gt;=ListeSeries!$D$2:$D$1045) * (DatasScan!H2000&lt;=ListeSeries!$E$2:$E$1045), 0)), "no match"))</f>
        <v/>
      </c>
      <c r="T2000" s="7" t="str" cm="1">
        <f t="array" ref="T2000">IF(ISBLANK(C2000),"",IFERROR(INDEX(ListeSeries!$C$2:$C$1045, MATCH(1, (DatasScan!G2000=ListeSeries!$B$2:$B$1045) * (DatasScan!H2000&gt;=ListeSeries!$D$2:$D$1045) * (DatasScan!H2000&lt;=ListeSeries!$E$2:$E$1045), 0)), "no match"))</f>
        <v/>
      </c>
      <c r="U2000" s="11" t="str" cm="1">
        <f t="array" ref="U2000">IF(ISBLANK(C2000),"",IFERROR(INDEX(ListeSeries!$F$2:$F$1045, MATCH(1, (DatasScan!G2000=ListeSeries!$B$2:$B$1045) * (DatasScan!H2000&gt;=ListeSeries!$D$2:$D$1045) * (DatasScan!H2000&lt;=ListeSeries!$E$2:$E$1045), 0)), "no match"))</f>
        <v/>
      </c>
    </row>
    <row r="2001" spans="1:21" x14ac:dyDescent="0.25">
      <c r="A2001" s="6" t="str">
        <f t="shared" si="325"/>
        <v/>
      </c>
      <c r="B2001" s="272"/>
      <c r="F2001" s="7" t="str">
        <f t="shared" si="328"/>
        <v/>
      </c>
      <c r="G2001" s="21" t="str">
        <f>IF(ISBLANK(C2001),"",_xlfn.XLOOKUP(_xlfn.XLOOKUP(VALUE(LEFT(C2001,4)),Souches!$B$2:$B$15000,Souches!$E$2:$E$15000),Varietes!$B$2:$B$500,Varietes!$C$2:$C$500))</f>
        <v/>
      </c>
      <c r="H2001" s="19" t="str">
        <f>IF(ISBLANK(C2001),"",_xlfn.XLOOKUP(VALUE(LEFT(C2001,4)),Souches!$B$2:$B$15000,Souches!$D$2:$D$15000))</f>
        <v/>
      </c>
      <c r="I2001" s="10" t="str">
        <f t="shared" si="326"/>
        <v/>
      </c>
      <c r="J2001" s="19" t="str">
        <f>IF(I2001="","",INT(('ObjProd (2)'!$C$25-I2001)/7 * (ABS('ObjProd (2)'!$C$25-I2001)&gt;=7)))</f>
        <v/>
      </c>
      <c r="K2001" s="10" t="str">
        <f>IF(I2001="","",
IF(AND(DATEDIF(I2001,'ObjProd (2)'!$C$25,"y")=0,DATEDIF(I2001,'ObjProd (2)'!$C$25,"ym")=0,
   INT(('ObjProd (2)'!$C$25-EDATE(I2001,DATEDIF(I2001,'ObjProd (2)'!$C$25,"y")*12+DATEDIF(I2001,'ObjProd (2)'!$C$25,"ym")))/7)=0),
   "&lt; 1 sem.",
   IF(DATEDIF(I2001,'ObjProd (2)'!$C$25,"y")&gt;0,DATEDIF(I2001,'ObjProd (2)'!$C$25,"y") &amp; " " &amp; IF(DATEDIF(I2001,'ObjProd (2)'!$C$25,"y")=1,"an ","ans "),"") &amp;
   IF(DATEDIF(I2001,'ObjProd (2)'!$C$25,"ym")&gt;0,DATEDIF(I2001,'ObjProd (2)'!$C$25,"ym") &amp; " mois ", "") &amp;
   IF(INT(('ObjProd (2)'!$C$25-EDATE(I2001,DATEDIF(I2001,'ObjProd (2)'!$C$25,"y")*12+DATEDIF(I2001,'ObjProd (2)'!$C$25,"ym")))/7)&gt;0,
      INT(('ObjProd (2)'!$C$25-EDATE(I2001,DATEDIF(I2001,'ObjProd (2)'!$C$25,"y")*12+DATEDIF(I2001,'ObjProd (2)'!$C$25,"ym")))/7) &amp; " sem.",
      "")
)
)</f>
        <v/>
      </c>
      <c r="L2001" s="11" t="str">
        <f t="shared" si="327"/>
        <v/>
      </c>
      <c r="M2001" s="9" t="str">
        <f t="shared" si="323"/>
        <v/>
      </c>
      <c r="N2001" s="9" t="str" cm="1">
        <f t="array" aca="1" ref="N2001" ca="1">LEFT(L2001, IF(ISNUMBER(SUBSTITUTE(_xludf.MID(L2001, 2, 1), ".", ",")), 1, 2))</f>
        <v/>
      </c>
      <c r="O2001" s="19" t="str">
        <f t="shared" ca="1" si="329"/>
        <v/>
      </c>
      <c r="P2001" s="9" t="str">
        <f t="shared" ca="1" si="330"/>
        <v/>
      </c>
      <c r="Q2001" s="9" t="str">
        <f t="shared" ca="1" si="331"/>
        <v/>
      </c>
      <c r="R2001" s="9" t="str">
        <f t="shared" si="324"/>
        <v/>
      </c>
      <c r="S2001" t="str" cm="1">
        <f t="array" ref="S2001">IF(ISBLANK(C2001),"",IFERROR(INDEX(ListeSeries!$A$2:$A$1045, MATCH(1, (DatasScan!G2001=ListeSeries!$B$2:$B$1045) * (DatasScan!H2001&gt;=ListeSeries!$D$2:$D$1045) * (DatasScan!H2001&lt;=ListeSeries!$E$2:$E$1045), 0)), "no match"))</f>
        <v/>
      </c>
      <c r="T2001" s="7" t="str" cm="1">
        <f t="array" ref="T2001">IF(ISBLANK(C2001),"",IFERROR(INDEX(ListeSeries!$C$2:$C$1045, MATCH(1, (DatasScan!G2001=ListeSeries!$B$2:$B$1045) * (DatasScan!H2001&gt;=ListeSeries!$D$2:$D$1045) * (DatasScan!H2001&lt;=ListeSeries!$E$2:$E$1045), 0)), "no match"))</f>
        <v/>
      </c>
      <c r="U2001" s="11" t="str" cm="1">
        <f t="array" ref="U2001">IF(ISBLANK(C2001),"",IFERROR(INDEX(ListeSeries!$F$2:$F$1045, MATCH(1, (DatasScan!G2001=ListeSeries!$B$2:$B$1045) * (DatasScan!H2001&gt;=ListeSeries!$D$2:$D$1045) * (DatasScan!H2001&lt;=ListeSeries!$E$2:$E$1045), 0)), "no match"))</f>
        <v/>
      </c>
    </row>
    <row r="2002" spans="1:21" x14ac:dyDescent="0.25">
      <c r="A2002" s="6" t="str">
        <f t="shared" si="325"/>
        <v/>
      </c>
      <c r="B2002" s="272"/>
      <c r="F2002" s="7" t="str">
        <f t="shared" si="328"/>
        <v/>
      </c>
      <c r="G2002" s="21" t="str">
        <f>IF(ISBLANK(C2002),"",_xlfn.XLOOKUP(_xlfn.XLOOKUP(VALUE(LEFT(C2002,4)),Souches!$B$2:$B$15000,Souches!$E$2:$E$15000),Varietes!$B$2:$B$500,Varietes!$C$2:$C$500))</f>
        <v/>
      </c>
      <c r="H2002" s="19" t="str">
        <f>IF(ISBLANK(C2002),"",_xlfn.XLOOKUP(VALUE(LEFT(C2002,4)),Souches!$B$2:$B$15000,Souches!$D$2:$D$15000))</f>
        <v/>
      </c>
      <c r="I2002" s="10" t="str">
        <f t="shared" si="326"/>
        <v/>
      </c>
      <c r="J2002" s="19" t="str">
        <f>IF(I2002="","",INT(('ObjProd (2)'!$C$25-I2002)/7 * (ABS('ObjProd (2)'!$C$25-I2002)&gt;=7)))</f>
        <v/>
      </c>
      <c r="K2002" s="10" t="str">
        <f>IF(I2002="","",
IF(AND(DATEDIF(I2002,'ObjProd (2)'!$C$25,"y")=0,DATEDIF(I2002,'ObjProd (2)'!$C$25,"ym")=0,
   INT(('ObjProd (2)'!$C$25-EDATE(I2002,DATEDIF(I2002,'ObjProd (2)'!$C$25,"y")*12+DATEDIF(I2002,'ObjProd (2)'!$C$25,"ym")))/7)=0),
   "&lt; 1 sem.",
   IF(DATEDIF(I2002,'ObjProd (2)'!$C$25,"y")&gt;0,DATEDIF(I2002,'ObjProd (2)'!$C$25,"y") &amp; " " &amp; IF(DATEDIF(I2002,'ObjProd (2)'!$C$25,"y")=1,"an ","ans "),"") &amp;
   IF(DATEDIF(I2002,'ObjProd (2)'!$C$25,"ym")&gt;0,DATEDIF(I2002,'ObjProd (2)'!$C$25,"ym") &amp; " mois ", "") &amp;
   IF(INT(('ObjProd (2)'!$C$25-EDATE(I2002,DATEDIF(I2002,'ObjProd (2)'!$C$25,"y")*12+DATEDIF(I2002,'ObjProd (2)'!$C$25,"ym")))/7)&gt;0,
      INT(('ObjProd (2)'!$C$25-EDATE(I2002,DATEDIF(I2002,'ObjProd (2)'!$C$25,"y")*12+DATEDIF(I2002,'ObjProd (2)'!$C$25,"ym")))/7) &amp; " sem.",
      "")
)
)</f>
        <v/>
      </c>
      <c r="L2002" s="11" t="str">
        <f t="shared" si="327"/>
        <v/>
      </c>
      <c r="M2002" s="9" t="str">
        <f t="shared" si="323"/>
        <v/>
      </c>
      <c r="N2002" s="9" t="str" cm="1">
        <f t="array" aca="1" ref="N2002" ca="1">LEFT(L2002, IF(ISNUMBER(SUBSTITUTE(_xludf.MID(L2002, 2, 1), ".", ",")), 1, 2))</f>
        <v/>
      </c>
      <c r="O2002" s="19" t="str">
        <f t="shared" ca="1" si="329"/>
        <v/>
      </c>
      <c r="P2002" s="9" t="str">
        <f t="shared" ca="1" si="330"/>
        <v/>
      </c>
      <c r="Q2002" s="9" t="str">
        <f t="shared" ca="1" si="331"/>
        <v/>
      </c>
      <c r="R2002" s="9" t="str">
        <f t="shared" si="324"/>
        <v/>
      </c>
      <c r="S2002" t="str" cm="1">
        <f t="array" ref="S2002">IF(ISBLANK(C2002),"",IFERROR(INDEX(ListeSeries!$A$2:$A$1045, MATCH(1, (DatasScan!G2002=ListeSeries!$B$2:$B$1045) * (DatasScan!H2002&gt;=ListeSeries!$D$2:$D$1045) * (DatasScan!H2002&lt;=ListeSeries!$E$2:$E$1045), 0)), "no match"))</f>
        <v/>
      </c>
      <c r="T2002" s="7" t="str" cm="1">
        <f t="array" ref="T2002">IF(ISBLANK(C2002),"",IFERROR(INDEX(ListeSeries!$C$2:$C$1045, MATCH(1, (DatasScan!G2002=ListeSeries!$B$2:$B$1045) * (DatasScan!H2002&gt;=ListeSeries!$D$2:$D$1045) * (DatasScan!H2002&lt;=ListeSeries!$E$2:$E$1045), 0)), "no match"))</f>
        <v/>
      </c>
      <c r="U2002" s="11" t="str" cm="1">
        <f t="array" ref="U2002">IF(ISBLANK(C2002),"",IFERROR(INDEX(ListeSeries!$F$2:$F$1045, MATCH(1, (DatasScan!G2002=ListeSeries!$B$2:$B$1045) * (DatasScan!H2002&gt;=ListeSeries!$D$2:$D$1045) * (DatasScan!H2002&lt;=ListeSeries!$E$2:$E$1045), 0)), "no match"))</f>
        <v/>
      </c>
    </row>
    <row r="2003" spans="1:21" x14ac:dyDescent="0.25">
      <c r="A2003" s="6" t="str">
        <f t="shared" si="325"/>
        <v/>
      </c>
      <c r="B2003" s="272"/>
      <c r="F2003" s="7" t="str">
        <f t="shared" si="328"/>
        <v/>
      </c>
      <c r="G2003" s="21" t="str">
        <f>IF(ISBLANK(C2003),"",_xlfn.XLOOKUP(_xlfn.XLOOKUP(VALUE(LEFT(C2003,4)),Souches!$B$2:$B$15000,Souches!$E$2:$E$15000),Varietes!$B$2:$B$500,Varietes!$C$2:$C$500))</f>
        <v/>
      </c>
      <c r="H2003" s="19" t="str">
        <f>IF(ISBLANK(C2003),"",_xlfn.XLOOKUP(VALUE(LEFT(C2003,4)),Souches!$B$2:$B$15000,Souches!$D$2:$D$15000))</f>
        <v/>
      </c>
      <c r="I2003" s="10" t="str">
        <f t="shared" si="326"/>
        <v/>
      </c>
      <c r="J2003" s="19" t="str">
        <f>IF(I2003="","",INT(('ObjProd (2)'!$C$25-I2003)/7 * (ABS('ObjProd (2)'!$C$25-I2003)&gt;=7)))</f>
        <v/>
      </c>
      <c r="K2003" s="10" t="str">
        <f>IF(I2003="","",
IF(AND(DATEDIF(I2003,'ObjProd (2)'!$C$25,"y")=0,DATEDIF(I2003,'ObjProd (2)'!$C$25,"ym")=0,
   INT(('ObjProd (2)'!$C$25-EDATE(I2003,DATEDIF(I2003,'ObjProd (2)'!$C$25,"y")*12+DATEDIF(I2003,'ObjProd (2)'!$C$25,"ym")))/7)=0),
   "&lt; 1 sem.",
   IF(DATEDIF(I2003,'ObjProd (2)'!$C$25,"y")&gt;0,DATEDIF(I2003,'ObjProd (2)'!$C$25,"y") &amp; " " &amp; IF(DATEDIF(I2003,'ObjProd (2)'!$C$25,"y")=1,"an ","ans "),"") &amp;
   IF(DATEDIF(I2003,'ObjProd (2)'!$C$25,"ym")&gt;0,DATEDIF(I2003,'ObjProd (2)'!$C$25,"ym") &amp; " mois ", "") &amp;
   IF(INT(('ObjProd (2)'!$C$25-EDATE(I2003,DATEDIF(I2003,'ObjProd (2)'!$C$25,"y")*12+DATEDIF(I2003,'ObjProd (2)'!$C$25,"ym")))/7)&gt;0,
      INT(('ObjProd (2)'!$C$25-EDATE(I2003,DATEDIF(I2003,'ObjProd (2)'!$C$25,"y")*12+DATEDIF(I2003,'ObjProd (2)'!$C$25,"ym")))/7) &amp; " sem.",
      "")
)
)</f>
        <v/>
      </c>
      <c r="L2003" s="11" t="str">
        <f t="shared" si="327"/>
        <v/>
      </c>
      <c r="M2003" s="9" t="str">
        <f t="shared" si="323"/>
        <v/>
      </c>
      <c r="N2003" s="9" t="str" cm="1">
        <f t="array" aca="1" ref="N2003" ca="1">LEFT(L2003, IF(ISNUMBER(SUBSTITUTE(_xludf.MID(L2003, 2, 1), ".", ",")), 1, 2))</f>
        <v/>
      </c>
      <c r="O2003" s="19" t="str">
        <f t="shared" ca="1" si="329"/>
        <v/>
      </c>
      <c r="P2003" s="9" t="str">
        <f t="shared" ca="1" si="330"/>
        <v/>
      </c>
      <c r="Q2003" s="9" t="str">
        <f t="shared" ca="1" si="331"/>
        <v/>
      </c>
      <c r="R2003" s="9" t="str">
        <f t="shared" si="324"/>
        <v/>
      </c>
      <c r="S2003" t="str" cm="1">
        <f t="array" ref="S2003">IF(ISBLANK(C2003),"",IFERROR(INDEX(ListeSeries!$A$2:$A$1045, MATCH(1, (DatasScan!G2003=ListeSeries!$B$2:$B$1045) * (DatasScan!H2003&gt;=ListeSeries!$D$2:$D$1045) * (DatasScan!H2003&lt;=ListeSeries!$E$2:$E$1045), 0)), "no match"))</f>
        <v/>
      </c>
      <c r="T2003" s="7" t="str" cm="1">
        <f t="array" ref="T2003">IF(ISBLANK(C2003),"",IFERROR(INDEX(ListeSeries!$C$2:$C$1045, MATCH(1, (DatasScan!G2003=ListeSeries!$B$2:$B$1045) * (DatasScan!H2003&gt;=ListeSeries!$D$2:$D$1045) * (DatasScan!H2003&lt;=ListeSeries!$E$2:$E$1045), 0)), "no match"))</f>
        <v/>
      </c>
      <c r="U2003" s="11" t="str" cm="1">
        <f t="array" ref="U2003">IF(ISBLANK(C2003),"",IFERROR(INDEX(ListeSeries!$F$2:$F$1045, MATCH(1, (DatasScan!G2003=ListeSeries!$B$2:$B$1045) * (DatasScan!H2003&gt;=ListeSeries!$D$2:$D$1045) * (DatasScan!H2003&lt;=ListeSeries!$E$2:$E$1045), 0)), "no match"))</f>
        <v/>
      </c>
    </row>
    <row r="2004" spans="1:21" x14ac:dyDescent="0.25">
      <c r="A2004" s="6" t="str">
        <f t="shared" si="325"/>
        <v/>
      </c>
      <c r="B2004" s="272"/>
      <c r="F2004" s="7" t="str">
        <f t="shared" si="328"/>
        <v/>
      </c>
      <c r="G2004" s="21" t="str">
        <f>IF(ISBLANK(C2004),"",_xlfn.XLOOKUP(_xlfn.XLOOKUP(VALUE(LEFT(C2004,4)),Souches!$B$2:$B$15000,Souches!$E$2:$E$15000),Varietes!$B$2:$B$500,Varietes!$C$2:$C$500))</f>
        <v/>
      </c>
      <c r="H2004" s="19" t="str">
        <f>IF(ISBLANK(C2004),"",_xlfn.XLOOKUP(VALUE(LEFT(C2004,4)),Souches!$B$2:$B$15000,Souches!$D$2:$D$15000))</f>
        <v/>
      </c>
      <c r="I2004" s="10" t="str">
        <f t="shared" si="326"/>
        <v/>
      </c>
      <c r="J2004" s="19" t="str">
        <f>IF(I2004="","",INT(('ObjProd (2)'!$C$25-I2004)/7 * (ABS('ObjProd (2)'!$C$25-I2004)&gt;=7)))</f>
        <v/>
      </c>
      <c r="K2004" s="10" t="str">
        <f>IF(I2004="","",
IF(AND(DATEDIF(I2004,'ObjProd (2)'!$C$25,"y")=0,DATEDIF(I2004,'ObjProd (2)'!$C$25,"ym")=0,
   INT(('ObjProd (2)'!$C$25-EDATE(I2004,DATEDIF(I2004,'ObjProd (2)'!$C$25,"y")*12+DATEDIF(I2004,'ObjProd (2)'!$C$25,"ym")))/7)=0),
   "&lt; 1 sem.",
   IF(DATEDIF(I2004,'ObjProd (2)'!$C$25,"y")&gt;0,DATEDIF(I2004,'ObjProd (2)'!$C$25,"y") &amp; " " &amp; IF(DATEDIF(I2004,'ObjProd (2)'!$C$25,"y")=1,"an ","ans "),"") &amp;
   IF(DATEDIF(I2004,'ObjProd (2)'!$C$25,"ym")&gt;0,DATEDIF(I2004,'ObjProd (2)'!$C$25,"ym") &amp; " mois ", "") &amp;
   IF(INT(('ObjProd (2)'!$C$25-EDATE(I2004,DATEDIF(I2004,'ObjProd (2)'!$C$25,"y")*12+DATEDIF(I2004,'ObjProd (2)'!$C$25,"ym")))/7)&gt;0,
      INT(('ObjProd (2)'!$C$25-EDATE(I2004,DATEDIF(I2004,'ObjProd (2)'!$C$25,"y")*12+DATEDIF(I2004,'ObjProd (2)'!$C$25,"ym")))/7) &amp; " sem.",
      "")
)
)</f>
        <v/>
      </c>
      <c r="L2004" s="11" t="str">
        <f t="shared" si="327"/>
        <v/>
      </c>
      <c r="M2004" s="9" t="str">
        <f t="shared" si="323"/>
        <v/>
      </c>
      <c r="N2004" s="9" t="str" cm="1">
        <f t="array" aca="1" ref="N2004" ca="1">LEFT(L2004, IF(ISNUMBER(SUBSTITUTE(_xludf.MID(L2004, 2, 1), ".", ",")), 1, 2))</f>
        <v/>
      </c>
      <c r="O2004" s="19" t="str">
        <f t="shared" ca="1" si="329"/>
        <v/>
      </c>
      <c r="P2004" s="9" t="str">
        <f t="shared" ca="1" si="330"/>
        <v/>
      </c>
      <c r="Q2004" s="9" t="str">
        <f t="shared" ca="1" si="331"/>
        <v/>
      </c>
      <c r="R2004" s="9" t="str">
        <f t="shared" si="324"/>
        <v/>
      </c>
      <c r="S2004" t="str" cm="1">
        <f t="array" ref="S2004">IF(ISBLANK(C2004),"",IFERROR(INDEX(ListeSeries!$A$2:$A$1045, MATCH(1, (DatasScan!G2004=ListeSeries!$B$2:$B$1045) * (DatasScan!H2004&gt;=ListeSeries!$D$2:$D$1045) * (DatasScan!H2004&lt;=ListeSeries!$E$2:$E$1045), 0)), "no match"))</f>
        <v/>
      </c>
      <c r="T2004" s="7" t="str" cm="1">
        <f t="array" ref="T2004">IF(ISBLANK(C2004),"",IFERROR(INDEX(ListeSeries!$C$2:$C$1045, MATCH(1, (DatasScan!G2004=ListeSeries!$B$2:$B$1045) * (DatasScan!H2004&gt;=ListeSeries!$D$2:$D$1045) * (DatasScan!H2004&lt;=ListeSeries!$E$2:$E$1045), 0)), "no match"))</f>
        <v/>
      </c>
      <c r="U2004" s="11" t="str" cm="1">
        <f t="array" ref="U2004">IF(ISBLANK(C2004),"",IFERROR(INDEX(ListeSeries!$F$2:$F$1045, MATCH(1, (DatasScan!G2004=ListeSeries!$B$2:$B$1045) * (DatasScan!H2004&gt;=ListeSeries!$D$2:$D$1045) * (DatasScan!H2004&lt;=ListeSeries!$E$2:$E$1045), 0)), "no match"))</f>
        <v/>
      </c>
    </row>
    <row r="2005" spans="1:21" x14ac:dyDescent="0.25">
      <c r="A2005" s="6" t="str">
        <f t="shared" si="325"/>
        <v/>
      </c>
      <c r="B2005" s="272"/>
      <c r="F2005" s="7" t="str">
        <f t="shared" si="328"/>
        <v/>
      </c>
      <c r="G2005" s="21" t="str">
        <f>IF(ISBLANK(C2005),"",_xlfn.XLOOKUP(_xlfn.XLOOKUP(VALUE(LEFT(C2005,4)),Souches!$B$2:$B$15000,Souches!$E$2:$E$15000),Varietes!$B$2:$B$500,Varietes!$C$2:$C$500))</f>
        <v/>
      </c>
      <c r="H2005" s="19" t="str">
        <f>IF(ISBLANK(C2005),"",_xlfn.XLOOKUP(VALUE(LEFT(C2005,4)),Souches!$B$2:$B$15000,Souches!$D$2:$D$15000))</f>
        <v/>
      </c>
      <c r="I2005" s="10" t="str">
        <f t="shared" si="326"/>
        <v/>
      </c>
      <c r="J2005" s="19" t="str">
        <f>IF(I2005="","",INT(('ObjProd (2)'!$C$25-I2005)/7 * (ABS('ObjProd (2)'!$C$25-I2005)&gt;=7)))</f>
        <v/>
      </c>
      <c r="K2005" s="10" t="str">
        <f>IF(I2005="","",
IF(AND(DATEDIF(I2005,'ObjProd (2)'!$C$25,"y")=0,DATEDIF(I2005,'ObjProd (2)'!$C$25,"ym")=0,
   INT(('ObjProd (2)'!$C$25-EDATE(I2005,DATEDIF(I2005,'ObjProd (2)'!$C$25,"y")*12+DATEDIF(I2005,'ObjProd (2)'!$C$25,"ym")))/7)=0),
   "&lt; 1 sem.",
   IF(DATEDIF(I2005,'ObjProd (2)'!$C$25,"y")&gt;0,DATEDIF(I2005,'ObjProd (2)'!$C$25,"y") &amp; " " &amp; IF(DATEDIF(I2005,'ObjProd (2)'!$C$25,"y")=1,"an ","ans "),"") &amp;
   IF(DATEDIF(I2005,'ObjProd (2)'!$C$25,"ym")&gt;0,DATEDIF(I2005,'ObjProd (2)'!$C$25,"ym") &amp; " mois ", "") &amp;
   IF(INT(('ObjProd (2)'!$C$25-EDATE(I2005,DATEDIF(I2005,'ObjProd (2)'!$C$25,"y")*12+DATEDIF(I2005,'ObjProd (2)'!$C$25,"ym")))/7)&gt;0,
      INT(('ObjProd (2)'!$C$25-EDATE(I2005,DATEDIF(I2005,'ObjProd (2)'!$C$25,"y")*12+DATEDIF(I2005,'ObjProd (2)'!$C$25,"ym")))/7) &amp; " sem.",
      "")
)
)</f>
        <v/>
      </c>
      <c r="L2005" s="11" t="str">
        <f t="shared" si="327"/>
        <v/>
      </c>
      <c r="M2005" s="9" t="str">
        <f t="shared" si="323"/>
        <v/>
      </c>
      <c r="N2005" s="9" t="str" cm="1">
        <f t="array" aca="1" ref="N2005" ca="1">LEFT(L2005, IF(ISNUMBER(SUBSTITUTE(_xludf.MID(L2005, 2, 1), ".", ",")), 1, 2))</f>
        <v/>
      </c>
      <c r="O2005" s="19" t="str">
        <f t="shared" ca="1" si="329"/>
        <v/>
      </c>
      <c r="P2005" s="9" t="str">
        <f t="shared" ca="1" si="330"/>
        <v/>
      </c>
      <c r="Q2005" s="9" t="str">
        <f t="shared" ca="1" si="331"/>
        <v/>
      </c>
      <c r="R2005" s="9" t="str">
        <f t="shared" si="324"/>
        <v/>
      </c>
      <c r="S2005" t="str" cm="1">
        <f t="array" ref="S2005">IF(ISBLANK(C2005),"",IFERROR(INDEX(ListeSeries!$A$2:$A$1045, MATCH(1, (DatasScan!G2005=ListeSeries!$B$2:$B$1045) * (DatasScan!H2005&gt;=ListeSeries!$D$2:$D$1045) * (DatasScan!H2005&lt;=ListeSeries!$E$2:$E$1045), 0)), "no match"))</f>
        <v/>
      </c>
      <c r="T2005" s="7" t="str" cm="1">
        <f t="array" ref="T2005">IF(ISBLANK(C2005),"",IFERROR(INDEX(ListeSeries!$C$2:$C$1045, MATCH(1, (DatasScan!G2005=ListeSeries!$B$2:$B$1045) * (DatasScan!H2005&gt;=ListeSeries!$D$2:$D$1045) * (DatasScan!H2005&lt;=ListeSeries!$E$2:$E$1045), 0)), "no match"))</f>
        <v/>
      </c>
      <c r="U2005" s="11" t="str" cm="1">
        <f t="array" ref="U2005">IF(ISBLANK(C2005),"",IFERROR(INDEX(ListeSeries!$F$2:$F$1045, MATCH(1, (DatasScan!G2005=ListeSeries!$B$2:$B$1045) * (DatasScan!H2005&gt;=ListeSeries!$D$2:$D$1045) * (DatasScan!H2005&lt;=ListeSeries!$E$2:$E$1045), 0)), "no match"))</f>
        <v/>
      </c>
    </row>
    <row r="2006" spans="1:21" x14ac:dyDescent="0.25">
      <c r="A2006" s="6" t="str">
        <f t="shared" si="325"/>
        <v/>
      </c>
      <c r="B2006" s="272"/>
      <c r="F2006" s="7" t="str">
        <f t="shared" si="328"/>
        <v/>
      </c>
      <c r="G2006" s="21" t="str">
        <f>IF(ISBLANK(C2006),"",_xlfn.XLOOKUP(_xlfn.XLOOKUP(VALUE(LEFT(C2006,4)),Souches!$B$2:$B$15000,Souches!$E$2:$E$15000),Varietes!$B$2:$B$500,Varietes!$C$2:$C$500))</f>
        <v/>
      </c>
      <c r="H2006" s="19" t="str">
        <f>IF(ISBLANK(C2006),"",_xlfn.XLOOKUP(VALUE(LEFT(C2006,4)),Souches!$B$2:$B$15000,Souches!$D$2:$D$15000))</f>
        <v/>
      </c>
      <c r="I2006" s="10" t="str">
        <f t="shared" si="326"/>
        <v/>
      </c>
      <c r="J2006" s="19" t="str">
        <f>IF(I2006="","",INT(('ObjProd (2)'!$C$25-I2006)/7 * (ABS('ObjProd (2)'!$C$25-I2006)&gt;=7)))</f>
        <v/>
      </c>
      <c r="K2006" s="10" t="str">
        <f>IF(I2006="","",
IF(AND(DATEDIF(I2006,'ObjProd (2)'!$C$25,"y")=0,DATEDIF(I2006,'ObjProd (2)'!$C$25,"ym")=0,
   INT(('ObjProd (2)'!$C$25-EDATE(I2006,DATEDIF(I2006,'ObjProd (2)'!$C$25,"y")*12+DATEDIF(I2006,'ObjProd (2)'!$C$25,"ym")))/7)=0),
   "&lt; 1 sem.",
   IF(DATEDIF(I2006,'ObjProd (2)'!$C$25,"y")&gt;0,DATEDIF(I2006,'ObjProd (2)'!$C$25,"y") &amp; " " &amp; IF(DATEDIF(I2006,'ObjProd (2)'!$C$25,"y")=1,"an ","ans "),"") &amp;
   IF(DATEDIF(I2006,'ObjProd (2)'!$C$25,"ym")&gt;0,DATEDIF(I2006,'ObjProd (2)'!$C$25,"ym") &amp; " mois ", "") &amp;
   IF(INT(('ObjProd (2)'!$C$25-EDATE(I2006,DATEDIF(I2006,'ObjProd (2)'!$C$25,"y")*12+DATEDIF(I2006,'ObjProd (2)'!$C$25,"ym")))/7)&gt;0,
      INT(('ObjProd (2)'!$C$25-EDATE(I2006,DATEDIF(I2006,'ObjProd (2)'!$C$25,"y")*12+DATEDIF(I2006,'ObjProd (2)'!$C$25,"ym")))/7) &amp; " sem.",
      "")
)
)</f>
        <v/>
      </c>
      <c r="L2006" s="11" t="str">
        <f t="shared" si="327"/>
        <v/>
      </c>
      <c r="M2006" s="9" t="str">
        <f t="shared" si="323"/>
        <v/>
      </c>
      <c r="N2006" s="9" t="str" cm="1">
        <f t="array" aca="1" ref="N2006" ca="1">LEFT(L2006, IF(ISNUMBER(SUBSTITUTE(_xludf.MID(L2006, 2, 1), ".", ",")), 1, 2))</f>
        <v/>
      </c>
      <c r="O2006" s="19" t="str">
        <f t="shared" ca="1" si="329"/>
        <v/>
      </c>
      <c r="P2006" s="9" t="str">
        <f t="shared" ca="1" si="330"/>
        <v/>
      </c>
      <c r="Q2006" s="9" t="str">
        <f t="shared" ca="1" si="331"/>
        <v/>
      </c>
      <c r="R2006" s="9" t="str">
        <f t="shared" si="324"/>
        <v/>
      </c>
      <c r="S2006" t="str" cm="1">
        <f t="array" ref="S2006">IF(ISBLANK(C2006),"",IFERROR(INDEX(ListeSeries!$A$2:$A$1045, MATCH(1, (DatasScan!G2006=ListeSeries!$B$2:$B$1045) * (DatasScan!H2006&gt;=ListeSeries!$D$2:$D$1045) * (DatasScan!H2006&lt;=ListeSeries!$E$2:$E$1045), 0)), "no match"))</f>
        <v/>
      </c>
      <c r="T2006" s="7" t="str" cm="1">
        <f t="array" ref="T2006">IF(ISBLANK(C2006),"",IFERROR(INDEX(ListeSeries!$C$2:$C$1045, MATCH(1, (DatasScan!G2006=ListeSeries!$B$2:$B$1045) * (DatasScan!H2006&gt;=ListeSeries!$D$2:$D$1045) * (DatasScan!H2006&lt;=ListeSeries!$E$2:$E$1045), 0)), "no match"))</f>
        <v/>
      </c>
      <c r="U2006" s="11" t="str" cm="1">
        <f t="array" ref="U2006">IF(ISBLANK(C2006),"",IFERROR(INDEX(ListeSeries!$F$2:$F$1045, MATCH(1, (DatasScan!G2006=ListeSeries!$B$2:$B$1045) * (DatasScan!H2006&gt;=ListeSeries!$D$2:$D$1045) * (DatasScan!H2006&lt;=ListeSeries!$E$2:$E$1045), 0)), "no match"))</f>
        <v/>
      </c>
    </row>
    <row r="2007" spans="1:21" x14ac:dyDescent="0.25">
      <c r="A2007" s="6" t="str">
        <f t="shared" si="325"/>
        <v/>
      </c>
      <c r="B2007" s="272"/>
      <c r="F2007" s="7" t="str">
        <f t="shared" si="328"/>
        <v/>
      </c>
      <c r="G2007" s="21" t="str">
        <f>IF(ISBLANK(C2007),"",_xlfn.XLOOKUP(_xlfn.XLOOKUP(VALUE(LEFT(C2007,4)),Souches!$B$2:$B$15000,Souches!$E$2:$E$15000),Varietes!$B$2:$B$500,Varietes!$C$2:$C$500))</f>
        <v/>
      </c>
      <c r="H2007" s="19" t="str">
        <f>IF(ISBLANK(C2007),"",_xlfn.XLOOKUP(VALUE(LEFT(C2007,4)),Souches!$B$2:$B$15000,Souches!$D$2:$D$15000))</f>
        <v/>
      </c>
      <c r="I2007" s="10" t="str">
        <f t="shared" si="326"/>
        <v/>
      </c>
      <c r="J2007" s="19" t="str">
        <f>IF(I2007="","",INT(('ObjProd (2)'!$C$25-I2007)/7 * (ABS('ObjProd (2)'!$C$25-I2007)&gt;=7)))</f>
        <v/>
      </c>
      <c r="K2007" s="10" t="str">
        <f>IF(I2007="","",
IF(AND(DATEDIF(I2007,'ObjProd (2)'!$C$25,"y")=0,DATEDIF(I2007,'ObjProd (2)'!$C$25,"ym")=0,
   INT(('ObjProd (2)'!$C$25-EDATE(I2007,DATEDIF(I2007,'ObjProd (2)'!$C$25,"y")*12+DATEDIF(I2007,'ObjProd (2)'!$C$25,"ym")))/7)=0),
   "&lt; 1 sem.",
   IF(DATEDIF(I2007,'ObjProd (2)'!$C$25,"y")&gt;0,DATEDIF(I2007,'ObjProd (2)'!$C$25,"y") &amp; " " &amp; IF(DATEDIF(I2007,'ObjProd (2)'!$C$25,"y")=1,"an ","ans "),"") &amp;
   IF(DATEDIF(I2007,'ObjProd (2)'!$C$25,"ym")&gt;0,DATEDIF(I2007,'ObjProd (2)'!$C$25,"ym") &amp; " mois ", "") &amp;
   IF(INT(('ObjProd (2)'!$C$25-EDATE(I2007,DATEDIF(I2007,'ObjProd (2)'!$C$25,"y")*12+DATEDIF(I2007,'ObjProd (2)'!$C$25,"ym")))/7)&gt;0,
      INT(('ObjProd (2)'!$C$25-EDATE(I2007,DATEDIF(I2007,'ObjProd (2)'!$C$25,"y")*12+DATEDIF(I2007,'ObjProd (2)'!$C$25,"ym")))/7) &amp; " sem.",
      "")
)
)</f>
        <v/>
      </c>
      <c r="L2007" s="11" t="str">
        <f t="shared" si="327"/>
        <v/>
      </c>
      <c r="M2007" s="9" t="str">
        <f t="shared" si="323"/>
        <v/>
      </c>
      <c r="N2007" s="9" t="str" cm="1">
        <f t="array" aca="1" ref="N2007" ca="1">LEFT(L2007, IF(ISNUMBER(SUBSTITUTE(_xludf.MID(L2007, 2, 1), ".", ",")), 1, 2))</f>
        <v/>
      </c>
      <c r="O2007" s="19" t="str">
        <f t="shared" ca="1" si="329"/>
        <v/>
      </c>
      <c r="P2007" s="9" t="str">
        <f t="shared" ca="1" si="330"/>
        <v/>
      </c>
      <c r="Q2007" s="9" t="str">
        <f t="shared" ca="1" si="331"/>
        <v/>
      </c>
      <c r="R2007" s="9" t="str">
        <f t="shared" si="324"/>
        <v/>
      </c>
      <c r="S2007" t="str" cm="1">
        <f t="array" ref="S2007">IF(ISBLANK(C2007),"",IFERROR(INDEX(ListeSeries!$A$2:$A$1045, MATCH(1, (DatasScan!G2007=ListeSeries!$B$2:$B$1045) * (DatasScan!H2007&gt;=ListeSeries!$D$2:$D$1045) * (DatasScan!H2007&lt;=ListeSeries!$E$2:$E$1045), 0)), "no match"))</f>
        <v/>
      </c>
      <c r="T2007" s="7" t="str" cm="1">
        <f t="array" ref="T2007">IF(ISBLANK(C2007),"",IFERROR(INDEX(ListeSeries!$C$2:$C$1045, MATCH(1, (DatasScan!G2007=ListeSeries!$B$2:$B$1045) * (DatasScan!H2007&gt;=ListeSeries!$D$2:$D$1045) * (DatasScan!H2007&lt;=ListeSeries!$E$2:$E$1045), 0)), "no match"))</f>
        <v/>
      </c>
      <c r="U2007" s="11" t="str" cm="1">
        <f t="array" ref="U2007">IF(ISBLANK(C2007),"",IFERROR(INDEX(ListeSeries!$F$2:$F$1045, MATCH(1, (DatasScan!G2007=ListeSeries!$B$2:$B$1045) * (DatasScan!H2007&gt;=ListeSeries!$D$2:$D$1045) * (DatasScan!H2007&lt;=ListeSeries!$E$2:$E$1045), 0)), "no match"))</f>
        <v/>
      </c>
    </row>
    <row r="2008" spans="1:21" x14ac:dyDescent="0.25">
      <c r="A2008" s="6" t="str">
        <f t="shared" si="325"/>
        <v/>
      </c>
      <c r="B2008" s="272"/>
      <c r="F2008" s="7" t="str">
        <f t="shared" si="328"/>
        <v/>
      </c>
      <c r="G2008" s="21" t="str">
        <f>IF(ISBLANK(C2008),"",_xlfn.XLOOKUP(_xlfn.XLOOKUP(VALUE(LEFT(C2008,4)),Souches!$B$2:$B$15000,Souches!$E$2:$E$15000),Varietes!$B$2:$B$500,Varietes!$C$2:$C$500))</f>
        <v/>
      </c>
      <c r="H2008" s="19" t="str">
        <f>IF(ISBLANK(C2008),"",_xlfn.XLOOKUP(VALUE(LEFT(C2008,4)),Souches!$B$2:$B$15000,Souches!$D$2:$D$15000))</f>
        <v/>
      </c>
      <c r="I2008" s="10" t="str">
        <f t="shared" si="326"/>
        <v/>
      </c>
      <c r="J2008" s="19" t="str">
        <f>IF(I2008="","",INT(('ObjProd (2)'!$C$25-I2008)/7 * (ABS('ObjProd (2)'!$C$25-I2008)&gt;=7)))</f>
        <v/>
      </c>
      <c r="K2008" s="10" t="str">
        <f>IF(I2008="","",
IF(AND(DATEDIF(I2008,'ObjProd (2)'!$C$25,"y")=0,DATEDIF(I2008,'ObjProd (2)'!$C$25,"ym")=0,
   INT(('ObjProd (2)'!$C$25-EDATE(I2008,DATEDIF(I2008,'ObjProd (2)'!$C$25,"y")*12+DATEDIF(I2008,'ObjProd (2)'!$C$25,"ym")))/7)=0),
   "&lt; 1 sem.",
   IF(DATEDIF(I2008,'ObjProd (2)'!$C$25,"y")&gt;0,DATEDIF(I2008,'ObjProd (2)'!$C$25,"y") &amp; " " &amp; IF(DATEDIF(I2008,'ObjProd (2)'!$C$25,"y")=1,"an ","ans "),"") &amp;
   IF(DATEDIF(I2008,'ObjProd (2)'!$C$25,"ym")&gt;0,DATEDIF(I2008,'ObjProd (2)'!$C$25,"ym") &amp; " mois ", "") &amp;
   IF(INT(('ObjProd (2)'!$C$25-EDATE(I2008,DATEDIF(I2008,'ObjProd (2)'!$C$25,"y")*12+DATEDIF(I2008,'ObjProd (2)'!$C$25,"ym")))/7)&gt;0,
      INT(('ObjProd (2)'!$C$25-EDATE(I2008,DATEDIF(I2008,'ObjProd (2)'!$C$25,"y")*12+DATEDIF(I2008,'ObjProd (2)'!$C$25,"ym")))/7) &amp; " sem.",
      "")
)
)</f>
        <v/>
      </c>
      <c r="L2008" s="11" t="str">
        <f t="shared" si="327"/>
        <v/>
      </c>
      <c r="M2008" s="9" t="str">
        <f t="shared" si="323"/>
        <v/>
      </c>
      <c r="N2008" s="9" t="str" cm="1">
        <f t="array" aca="1" ref="N2008" ca="1">LEFT(L2008, IF(ISNUMBER(SUBSTITUTE(_xludf.MID(L2008, 2, 1), ".", ",")), 1, 2))</f>
        <v/>
      </c>
      <c r="O2008" s="19" t="str">
        <f t="shared" ca="1" si="329"/>
        <v/>
      </c>
      <c r="P2008" s="9" t="str">
        <f t="shared" ca="1" si="330"/>
        <v/>
      </c>
      <c r="Q2008" s="9" t="str">
        <f t="shared" ca="1" si="331"/>
        <v/>
      </c>
      <c r="R2008" s="9" t="str">
        <f t="shared" si="324"/>
        <v/>
      </c>
      <c r="S2008" t="str" cm="1">
        <f t="array" ref="S2008">IF(ISBLANK(C2008),"",IFERROR(INDEX(ListeSeries!$A$2:$A$1045, MATCH(1, (DatasScan!G2008=ListeSeries!$B$2:$B$1045) * (DatasScan!H2008&gt;=ListeSeries!$D$2:$D$1045) * (DatasScan!H2008&lt;=ListeSeries!$E$2:$E$1045), 0)), "no match"))</f>
        <v/>
      </c>
      <c r="T2008" s="7" t="str" cm="1">
        <f t="array" ref="T2008">IF(ISBLANK(C2008),"",IFERROR(INDEX(ListeSeries!$C$2:$C$1045, MATCH(1, (DatasScan!G2008=ListeSeries!$B$2:$B$1045) * (DatasScan!H2008&gt;=ListeSeries!$D$2:$D$1045) * (DatasScan!H2008&lt;=ListeSeries!$E$2:$E$1045), 0)), "no match"))</f>
        <v/>
      </c>
      <c r="U2008" s="11" t="str" cm="1">
        <f t="array" ref="U2008">IF(ISBLANK(C2008),"",IFERROR(INDEX(ListeSeries!$F$2:$F$1045, MATCH(1, (DatasScan!G2008=ListeSeries!$B$2:$B$1045) * (DatasScan!H2008&gt;=ListeSeries!$D$2:$D$1045) * (DatasScan!H2008&lt;=ListeSeries!$E$2:$E$1045), 0)), "no match"))</f>
        <v/>
      </c>
    </row>
    <row r="2009" spans="1:21" x14ac:dyDescent="0.25">
      <c r="A2009" s="6" t="str">
        <f t="shared" si="325"/>
        <v/>
      </c>
      <c r="B2009" s="272"/>
      <c r="F2009" s="7" t="str">
        <f t="shared" si="328"/>
        <v/>
      </c>
      <c r="G2009" s="21" t="str">
        <f>IF(ISBLANK(C2009),"",_xlfn.XLOOKUP(_xlfn.XLOOKUP(VALUE(LEFT(C2009,4)),Souches!$B$2:$B$15000,Souches!$E$2:$E$15000),Varietes!$B$2:$B$500,Varietes!$C$2:$C$500))</f>
        <v/>
      </c>
      <c r="H2009" s="19" t="str">
        <f>IF(ISBLANK(C2009),"",_xlfn.XLOOKUP(VALUE(LEFT(C2009,4)),Souches!$B$2:$B$15000,Souches!$D$2:$D$15000))</f>
        <v/>
      </c>
      <c r="I2009" s="10" t="str">
        <f t="shared" si="326"/>
        <v/>
      </c>
      <c r="J2009" s="19" t="str">
        <f>IF(I2009="","",INT(('ObjProd (2)'!$C$25-I2009)/7 * (ABS('ObjProd (2)'!$C$25-I2009)&gt;=7)))</f>
        <v/>
      </c>
      <c r="K2009" s="10" t="str">
        <f>IF(I2009="","",
IF(AND(DATEDIF(I2009,'ObjProd (2)'!$C$25,"y")=0,DATEDIF(I2009,'ObjProd (2)'!$C$25,"ym")=0,
   INT(('ObjProd (2)'!$C$25-EDATE(I2009,DATEDIF(I2009,'ObjProd (2)'!$C$25,"y")*12+DATEDIF(I2009,'ObjProd (2)'!$C$25,"ym")))/7)=0),
   "&lt; 1 sem.",
   IF(DATEDIF(I2009,'ObjProd (2)'!$C$25,"y")&gt;0,DATEDIF(I2009,'ObjProd (2)'!$C$25,"y") &amp; " " &amp; IF(DATEDIF(I2009,'ObjProd (2)'!$C$25,"y")=1,"an ","ans "),"") &amp;
   IF(DATEDIF(I2009,'ObjProd (2)'!$C$25,"ym")&gt;0,DATEDIF(I2009,'ObjProd (2)'!$C$25,"ym") &amp; " mois ", "") &amp;
   IF(INT(('ObjProd (2)'!$C$25-EDATE(I2009,DATEDIF(I2009,'ObjProd (2)'!$C$25,"y")*12+DATEDIF(I2009,'ObjProd (2)'!$C$25,"ym")))/7)&gt;0,
      INT(('ObjProd (2)'!$C$25-EDATE(I2009,DATEDIF(I2009,'ObjProd (2)'!$C$25,"y")*12+DATEDIF(I2009,'ObjProd (2)'!$C$25,"ym")))/7) &amp; " sem.",
      "")
)
)</f>
        <v/>
      </c>
      <c r="L2009" s="11" t="str">
        <f t="shared" si="327"/>
        <v/>
      </c>
      <c r="M2009" s="9" t="str">
        <f t="shared" si="323"/>
        <v/>
      </c>
      <c r="N2009" s="9" t="str" cm="1">
        <f t="array" aca="1" ref="N2009" ca="1">LEFT(L2009, IF(ISNUMBER(SUBSTITUTE(_xludf.MID(L2009, 2, 1), ".", ",")), 1, 2))</f>
        <v/>
      </c>
      <c r="O2009" s="19" t="str">
        <f t="shared" ca="1" si="329"/>
        <v/>
      </c>
      <c r="P2009" s="9" t="str">
        <f t="shared" ca="1" si="330"/>
        <v/>
      </c>
      <c r="Q2009" s="9" t="str">
        <f t="shared" ca="1" si="331"/>
        <v/>
      </c>
      <c r="R2009" s="9" t="str">
        <f t="shared" si="324"/>
        <v/>
      </c>
      <c r="S2009" t="str" cm="1">
        <f t="array" ref="S2009">IF(ISBLANK(C2009),"",IFERROR(INDEX(ListeSeries!$A$2:$A$1045, MATCH(1, (DatasScan!G2009=ListeSeries!$B$2:$B$1045) * (DatasScan!H2009&gt;=ListeSeries!$D$2:$D$1045) * (DatasScan!H2009&lt;=ListeSeries!$E$2:$E$1045), 0)), "no match"))</f>
        <v/>
      </c>
      <c r="T2009" s="7" t="str" cm="1">
        <f t="array" ref="T2009">IF(ISBLANK(C2009),"",IFERROR(INDEX(ListeSeries!$C$2:$C$1045, MATCH(1, (DatasScan!G2009=ListeSeries!$B$2:$B$1045) * (DatasScan!H2009&gt;=ListeSeries!$D$2:$D$1045) * (DatasScan!H2009&lt;=ListeSeries!$E$2:$E$1045), 0)), "no match"))</f>
        <v/>
      </c>
      <c r="U2009" s="11" t="str" cm="1">
        <f t="array" ref="U2009">IF(ISBLANK(C2009),"",IFERROR(INDEX(ListeSeries!$F$2:$F$1045, MATCH(1, (DatasScan!G2009=ListeSeries!$B$2:$B$1045) * (DatasScan!H2009&gt;=ListeSeries!$D$2:$D$1045) * (DatasScan!H2009&lt;=ListeSeries!$E$2:$E$1045), 0)), "no match"))</f>
        <v/>
      </c>
    </row>
    <row r="2010" spans="1:21" x14ac:dyDescent="0.25">
      <c r="A2010" s="6" t="str">
        <f t="shared" si="325"/>
        <v/>
      </c>
      <c r="B2010" s="272"/>
      <c r="F2010" s="7" t="str">
        <f t="shared" si="328"/>
        <v/>
      </c>
      <c r="G2010" s="21" t="str">
        <f>IF(ISBLANK(C2010),"",_xlfn.XLOOKUP(_xlfn.XLOOKUP(VALUE(LEFT(C2010,4)),Souches!$B$2:$B$15000,Souches!$E$2:$E$15000),Varietes!$B$2:$B$500,Varietes!$C$2:$C$500))</f>
        <v/>
      </c>
      <c r="H2010" s="19" t="str">
        <f>IF(ISBLANK(C2010),"",_xlfn.XLOOKUP(VALUE(LEFT(C2010,4)),Souches!$B$2:$B$15000,Souches!$D$2:$D$15000))</f>
        <v/>
      </c>
      <c r="I2010" s="10" t="str">
        <f t="shared" si="326"/>
        <v/>
      </c>
      <c r="J2010" s="19" t="str">
        <f>IF(I2010="","",INT(('ObjProd (2)'!$C$25-I2010)/7 * (ABS('ObjProd (2)'!$C$25-I2010)&gt;=7)))</f>
        <v/>
      </c>
      <c r="K2010" s="10" t="str">
        <f>IF(I2010="","",
IF(AND(DATEDIF(I2010,'ObjProd (2)'!$C$25,"y")=0,DATEDIF(I2010,'ObjProd (2)'!$C$25,"ym")=0,
   INT(('ObjProd (2)'!$C$25-EDATE(I2010,DATEDIF(I2010,'ObjProd (2)'!$C$25,"y")*12+DATEDIF(I2010,'ObjProd (2)'!$C$25,"ym")))/7)=0),
   "&lt; 1 sem.",
   IF(DATEDIF(I2010,'ObjProd (2)'!$C$25,"y")&gt;0,DATEDIF(I2010,'ObjProd (2)'!$C$25,"y") &amp; " " &amp; IF(DATEDIF(I2010,'ObjProd (2)'!$C$25,"y")=1,"an ","ans "),"") &amp;
   IF(DATEDIF(I2010,'ObjProd (2)'!$C$25,"ym")&gt;0,DATEDIF(I2010,'ObjProd (2)'!$C$25,"ym") &amp; " mois ", "") &amp;
   IF(INT(('ObjProd (2)'!$C$25-EDATE(I2010,DATEDIF(I2010,'ObjProd (2)'!$C$25,"y")*12+DATEDIF(I2010,'ObjProd (2)'!$C$25,"ym")))/7)&gt;0,
      INT(('ObjProd (2)'!$C$25-EDATE(I2010,DATEDIF(I2010,'ObjProd (2)'!$C$25,"y")*12+DATEDIF(I2010,'ObjProd (2)'!$C$25,"ym")))/7) &amp; " sem.",
      "")
)
)</f>
        <v/>
      </c>
      <c r="L2010" s="11" t="str">
        <f t="shared" si="327"/>
        <v/>
      </c>
      <c r="M2010" s="9" t="str">
        <f t="shared" si="323"/>
        <v/>
      </c>
      <c r="N2010" s="9" t="str" cm="1">
        <f t="array" aca="1" ref="N2010" ca="1">LEFT(L2010, IF(ISNUMBER(SUBSTITUTE(_xludf.MID(L2010, 2, 1), ".", ",")), 1, 2))</f>
        <v/>
      </c>
      <c r="O2010" s="19" t="str">
        <f t="shared" ca="1" si="329"/>
        <v/>
      </c>
      <c r="P2010" s="9" t="str">
        <f t="shared" ca="1" si="330"/>
        <v/>
      </c>
      <c r="Q2010" s="9" t="str">
        <f t="shared" ca="1" si="331"/>
        <v/>
      </c>
      <c r="R2010" s="9" t="str">
        <f t="shared" si="324"/>
        <v/>
      </c>
      <c r="S2010" t="str" cm="1">
        <f t="array" ref="S2010">IF(ISBLANK(C2010),"",IFERROR(INDEX(ListeSeries!$A$2:$A$1045, MATCH(1, (DatasScan!G2010=ListeSeries!$B$2:$B$1045) * (DatasScan!H2010&gt;=ListeSeries!$D$2:$D$1045) * (DatasScan!H2010&lt;=ListeSeries!$E$2:$E$1045), 0)), "no match"))</f>
        <v/>
      </c>
      <c r="T2010" s="7" t="str" cm="1">
        <f t="array" ref="T2010">IF(ISBLANK(C2010),"",IFERROR(INDEX(ListeSeries!$C$2:$C$1045, MATCH(1, (DatasScan!G2010=ListeSeries!$B$2:$B$1045) * (DatasScan!H2010&gt;=ListeSeries!$D$2:$D$1045) * (DatasScan!H2010&lt;=ListeSeries!$E$2:$E$1045), 0)), "no match"))</f>
        <v/>
      </c>
      <c r="U2010" s="11" t="str" cm="1">
        <f t="array" ref="U2010">IF(ISBLANK(C2010),"",IFERROR(INDEX(ListeSeries!$F$2:$F$1045, MATCH(1, (DatasScan!G2010=ListeSeries!$B$2:$B$1045) * (DatasScan!H2010&gt;=ListeSeries!$D$2:$D$1045) * (DatasScan!H2010&lt;=ListeSeries!$E$2:$E$1045), 0)), "no match"))</f>
        <v/>
      </c>
    </row>
    <row r="2011" spans="1:21" x14ac:dyDescent="0.25">
      <c r="A2011" s="6" t="str">
        <f t="shared" si="325"/>
        <v/>
      </c>
      <c r="B2011" s="272"/>
      <c r="F2011" s="7" t="str">
        <f t="shared" si="328"/>
        <v/>
      </c>
      <c r="G2011" s="21" t="str">
        <f>IF(ISBLANK(C2011),"",_xlfn.XLOOKUP(_xlfn.XLOOKUP(VALUE(LEFT(C2011,4)),Souches!$B$2:$B$15000,Souches!$E$2:$E$15000),Varietes!$B$2:$B$500,Varietes!$C$2:$C$500))</f>
        <v/>
      </c>
      <c r="H2011" s="19" t="str">
        <f>IF(ISBLANK(C2011),"",_xlfn.XLOOKUP(VALUE(LEFT(C2011,4)),Souches!$B$2:$B$15000,Souches!$D$2:$D$15000))</f>
        <v/>
      </c>
      <c r="I2011" s="10" t="str">
        <f t="shared" si="326"/>
        <v/>
      </c>
      <c r="J2011" s="19" t="str">
        <f>IF(I2011="","",INT(('ObjProd (2)'!$C$25-I2011)/7 * (ABS('ObjProd (2)'!$C$25-I2011)&gt;=7)))</f>
        <v/>
      </c>
      <c r="K2011" s="10" t="str">
        <f>IF(I2011="","",
IF(AND(DATEDIF(I2011,'ObjProd (2)'!$C$25,"y")=0,DATEDIF(I2011,'ObjProd (2)'!$C$25,"ym")=0,
   INT(('ObjProd (2)'!$C$25-EDATE(I2011,DATEDIF(I2011,'ObjProd (2)'!$C$25,"y")*12+DATEDIF(I2011,'ObjProd (2)'!$C$25,"ym")))/7)=0),
   "&lt; 1 sem.",
   IF(DATEDIF(I2011,'ObjProd (2)'!$C$25,"y")&gt;0,DATEDIF(I2011,'ObjProd (2)'!$C$25,"y") &amp; " " &amp; IF(DATEDIF(I2011,'ObjProd (2)'!$C$25,"y")=1,"an ","ans "),"") &amp;
   IF(DATEDIF(I2011,'ObjProd (2)'!$C$25,"ym")&gt;0,DATEDIF(I2011,'ObjProd (2)'!$C$25,"ym") &amp; " mois ", "") &amp;
   IF(INT(('ObjProd (2)'!$C$25-EDATE(I2011,DATEDIF(I2011,'ObjProd (2)'!$C$25,"y")*12+DATEDIF(I2011,'ObjProd (2)'!$C$25,"ym")))/7)&gt;0,
      INT(('ObjProd (2)'!$C$25-EDATE(I2011,DATEDIF(I2011,'ObjProd (2)'!$C$25,"y")*12+DATEDIF(I2011,'ObjProd (2)'!$C$25,"ym")))/7) &amp; " sem.",
      "")
)
)</f>
        <v/>
      </c>
      <c r="L2011" s="11" t="str">
        <f t="shared" si="327"/>
        <v/>
      </c>
      <c r="M2011" s="9" t="str">
        <f t="shared" si="323"/>
        <v/>
      </c>
      <c r="N2011" s="9" t="str" cm="1">
        <f t="array" aca="1" ref="N2011" ca="1">LEFT(L2011, IF(ISNUMBER(SUBSTITUTE(_xludf.MID(L2011, 2, 1), ".", ",")), 1, 2))</f>
        <v/>
      </c>
      <c r="O2011" s="19" t="str">
        <f t="shared" ca="1" si="329"/>
        <v/>
      </c>
      <c r="P2011" s="9" t="str">
        <f t="shared" ca="1" si="330"/>
        <v/>
      </c>
      <c r="Q2011" s="9" t="str">
        <f t="shared" ca="1" si="331"/>
        <v/>
      </c>
      <c r="R2011" s="9" t="str">
        <f t="shared" si="324"/>
        <v/>
      </c>
      <c r="S2011" t="str" cm="1">
        <f t="array" ref="S2011">IF(ISBLANK(C2011),"",IFERROR(INDEX(ListeSeries!$A$2:$A$1045, MATCH(1, (DatasScan!G2011=ListeSeries!$B$2:$B$1045) * (DatasScan!H2011&gt;=ListeSeries!$D$2:$D$1045) * (DatasScan!H2011&lt;=ListeSeries!$E$2:$E$1045), 0)), "no match"))</f>
        <v/>
      </c>
      <c r="T2011" s="7" t="str" cm="1">
        <f t="array" ref="T2011">IF(ISBLANK(C2011),"",IFERROR(INDEX(ListeSeries!$C$2:$C$1045, MATCH(1, (DatasScan!G2011=ListeSeries!$B$2:$B$1045) * (DatasScan!H2011&gt;=ListeSeries!$D$2:$D$1045) * (DatasScan!H2011&lt;=ListeSeries!$E$2:$E$1045), 0)), "no match"))</f>
        <v/>
      </c>
      <c r="U2011" s="11" t="str" cm="1">
        <f t="array" ref="U2011">IF(ISBLANK(C2011),"",IFERROR(INDEX(ListeSeries!$F$2:$F$1045, MATCH(1, (DatasScan!G2011=ListeSeries!$B$2:$B$1045) * (DatasScan!H2011&gt;=ListeSeries!$D$2:$D$1045) * (DatasScan!H2011&lt;=ListeSeries!$E$2:$E$1045), 0)), "no match"))</f>
        <v/>
      </c>
    </row>
    <row r="2012" spans="1:21" x14ac:dyDescent="0.25">
      <c r="A2012" s="6" t="str">
        <f t="shared" si="325"/>
        <v/>
      </c>
      <c r="B2012" s="272"/>
      <c r="F2012" s="7" t="str">
        <f t="shared" si="328"/>
        <v/>
      </c>
      <c r="G2012" s="21" t="str">
        <f>IF(ISBLANK(C2012),"",_xlfn.XLOOKUP(_xlfn.XLOOKUP(VALUE(LEFT(C2012,4)),Souches!$B$2:$B$15000,Souches!$E$2:$E$15000),Varietes!$B$2:$B$500,Varietes!$C$2:$C$500))</f>
        <v/>
      </c>
      <c r="H2012" s="19" t="str">
        <f>IF(ISBLANK(C2012),"",_xlfn.XLOOKUP(VALUE(LEFT(C2012,4)),Souches!$B$2:$B$15000,Souches!$D$2:$D$15000))</f>
        <v/>
      </c>
      <c r="I2012" s="10" t="str">
        <f t="shared" si="326"/>
        <v/>
      </c>
      <c r="J2012" s="19" t="str">
        <f>IF(I2012="","",INT(('ObjProd (2)'!$C$25-I2012)/7 * (ABS('ObjProd (2)'!$C$25-I2012)&gt;=7)))</f>
        <v/>
      </c>
      <c r="K2012" s="10" t="str">
        <f>IF(I2012="","",
IF(AND(DATEDIF(I2012,'ObjProd (2)'!$C$25,"y")=0,DATEDIF(I2012,'ObjProd (2)'!$C$25,"ym")=0,
   INT(('ObjProd (2)'!$C$25-EDATE(I2012,DATEDIF(I2012,'ObjProd (2)'!$C$25,"y")*12+DATEDIF(I2012,'ObjProd (2)'!$C$25,"ym")))/7)=0),
   "&lt; 1 sem.",
   IF(DATEDIF(I2012,'ObjProd (2)'!$C$25,"y")&gt;0,DATEDIF(I2012,'ObjProd (2)'!$C$25,"y") &amp; " " &amp; IF(DATEDIF(I2012,'ObjProd (2)'!$C$25,"y")=1,"an ","ans "),"") &amp;
   IF(DATEDIF(I2012,'ObjProd (2)'!$C$25,"ym")&gt;0,DATEDIF(I2012,'ObjProd (2)'!$C$25,"ym") &amp; " mois ", "") &amp;
   IF(INT(('ObjProd (2)'!$C$25-EDATE(I2012,DATEDIF(I2012,'ObjProd (2)'!$C$25,"y")*12+DATEDIF(I2012,'ObjProd (2)'!$C$25,"ym")))/7)&gt;0,
      INT(('ObjProd (2)'!$C$25-EDATE(I2012,DATEDIF(I2012,'ObjProd (2)'!$C$25,"y")*12+DATEDIF(I2012,'ObjProd (2)'!$C$25,"ym")))/7) &amp; " sem.",
      "")
)
)</f>
        <v/>
      </c>
      <c r="L2012" s="11" t="str">
        <f t="shared" si="327"/>
        <v/>
      </c>
      <c r="M2012" s="9" t="str">
        <f t="shared" si="323"/>
        <v/>
      </c>
      <c r="N2012" s="9" t="str" cm="1">
        <f t="array" aca="1" ref="N2012" ca="1">LEFT(L2012, IF(ISNUMBER(SUBSTITUTE(_xludf.MID(L2012, 2, 1), ".", ",")), 1, 2))</f>
        <v/>
      </c>
      <c r="O2012" s="19" t="str">
        <f t="shared" ca="1" si="329"/>
        <v/>
      </c>
      <c r="P2012" s="9" t="str">
        <f t="shared" ca="1" si="330"/>
        <v/>
      </c>
      <c r="Q2012" s="9" t="str">
        <f t="shared" ca="1" si="331"/>
        <v/>
      </c>
      <c r="R2012" s="9" t="str">
        <f t="shared" si="324"/>
        <v/>
      </c>
      <c r="S2012" t="str" cm="1">
        <f t="array" ref="S2012">IF(ISBLANK(C2012),"",IFERROR(INDEX(ListeSeries!$A$2:$A$1045, MATCH(1, (DatasScan!G2012=ListeSeries!$B$2:$B$1045) * (DatasScan!H2012&gt;=ListeSeries!$D$2:$D$1045) * (DatasScan!H2012&lt;=ListeSeries!$E$2:$E$1045), 0)), "no match"))</f>
        <v/>
      </c>
      <c r="T2012" s="7" t="str" cm="1">
        <f t="array" ref="T2012">IF(ISBLANK(C2012),"",IFERROR(INDEX(ListeSeries!$C$2:$C$1045, MATCH(1, (DatasScan!G2012=ListeSeries!$B$2:$B$1045) * (DatasScan!H2012&gt;=ListeSeries!$D$2:$D$1045) * (DatasScan!H2012&lt;=ListeSeries!$E$2:$E$1045), 0)), "no match"))</f>
        <v/>
      </c>
      <c r="U2012" s="11" t="str" cm="1">
        <f t="array" ref="U2012">IF(ISBLANK(C2012),"",IFERROR(INDEX(ListeSeries!$F$2:$F$1045, MATCH(1, (DatasScan!G2012=ListeSeries!$B$2:$B$1045) * (DatasScan!H2012&gt;=ListeSeries!$D$2:$D$1045) * (DatasScan!H2012&lt;=ListeSeries!$E$2:$E$1045), 0)), "no match"))</f>
        <v/>
      </c>
    </row>
    <row r="2013" spans="1:21" x14ac:dyDescent="0.25">
      <c r="A2013" s="6" t="str">
        <f t="shared" si="325"/>
        <v/>
      </c>
      <c r="B2013" s="272"/>
      <c r="F2013" s="7" t="str">
        <f t="shared" si="328"/>
        <v/>
      </c>
      <c r="G2013" s="21" t="str">
        <f>IF(ISBLANK(C2013),"",_xlfn.XLOOKUP(_xlfn.XLOOKUP(VALUE(LEFT(C2013,4)),Souches!$B$2:$B$15000,Souches!$E$2:$E$15000),Varietes!$B$2:$B$500,Varietes!$C$2:$C$500))</f>
        <v/>
      </c>
      <c r="H2013" s="19" t="str">
        <f>IF(ISBLANK(C2013),"",_xlfn.XLOOKUP(VALUE(LEFT(C2013,4)),Souches!$B$2:$B$15000,Souches!$D$2:$D$15000))</f>
        <v/>
      </c>
      <c r="I2013" s="10" t="str">
        <f t="shared" si="326"/>
        <v/>
      </c>
      <c r="J2013" s="19" t="str">
        <f>IF(I2013="","",INT(('ObjProd (2)'!$C$25-I2013)/7 * (ABS('ObjProd (2)'!$C$25-I2013)&gt;=7)))</f>
        <v/>
      </c>
      <c r="K2013" s="10" t="str">
        <f>IF(I2013="","",
IF(AND(DATEDIF(I2013,'ObjProd (2)'!$C$25,"y")=0,DATEDIF(I2013,'ObjProd (2)'!$C$25,"ym")=0,
   INT(('ObjProd (2)'!$C$25-EDATE(I2013,DATEDIF(I2013,'ObjProd (2)'!$C$25,"y")*12+DATEDIF(I2013,'ObjProd (2)'!$C$25,"ym")))/7)=0),
   "&lt; 1 sem.",
   IF(DATEDIF(I2013,'ObjProd (2)'!$C$25,"y")&gt;0,DATEDIF(I2013,'ObjProd (2)'!$C$25,"y") &amp; " " &amp; IF(DATEDIF(I2013,'ObjProd (2)'!$C$25,"y")=1,"an ","ans "),"") &amp;
   IF(DATEDIF(I2013,'ObjProd (2)'!$C$25,"ym")&gt;0,DATEDIF(I2013,'ObjProd (2)'!$C$25,"ym") &amp; " mois ", "") &amp;
   IF(INT(('ObjProd (2)'!$C$25-EDATE(I2013,DATEDIF(I2013,'ObjProd (2)'!$C$25,"y")*12+DATEDIF(I2013,'ObjProd (2)'!$C$25,"ym")))/7)&gt;0,
      INT(('ObjProd (2)'!$C$25-EDATE(I2013,DATEDIF(I2013,'ObjProd (2)'!$C$25,"y")*12+DATEDIF(I2013,'ObjProd (2)'!$C$25,"ym")))/7) &amp; " sem.",
      "")
)
)</f>
        <v/>
      </c>
      <c r="L2013" s="11" t="str">
        <f t="shared" si="327"/>
        <v/>
      </c>
      <c r="M2013" s="9" t="str">
        <f t="shared" si="323"/>
        <v/>
      </c>
      <c r="N2013" s="9" t="str" cm="1">
        <f t="array" aca="1" ref="N2013" ca="1">LEFT(L2013, IF(ISNUMBER(SUBSTITUTE(_xludf.MID(L2013, 2, 1), ".", ",")), 1, 2))</f>
        <v/>
      </c>
      <c r="O2013" s="19" t="str">
        <f t="shared" ca="1" si="329"/>
        <v/>
      </c>
      <c r="P2013" s="9" t="str">
        <f t="shared" ca="1" si="330"/>
        <v/>
      </c>
      <c r="Q2013" s="9" t="str">
        <f t="shared" ca="1" si="331"/>
        <v/>
      </c>
      <c r="R2013" s="9" t="str">
        <f t="shared" si="324"/>
        <v/>
      </c>
      <c r="S2013" t="str" cm="1">
        <f t="array" ref="S2013">IF(ISBLANK(C2013),"",IFERROR(INDEX(ListeSeries!$A$2:$A$1045, MATCH(1, (DatasScan!G2013=ListeSeries!$B$2:$B$1045) * (DatasScan!H2013&gt;=ListeSeries!$D$2:$D$1045) * (DatasScan!H2013&lt;=ListeSeries!$E$2:$E$1045), 0)), "no match"))</f>
        <v/>
      </c>
      <c r="T2013" s="7" t="str" cm="1">
        <f t="array" ref="T2013">IF(ISBLANK(C2013),"",IFERROR(INDEX(ListeSeries!$C$2:$C$1045, MATCH(1, (DatasScan!G2013=ListeSeries!$B$2:$B$1045) * (DatasScan!H2013&gt;=ListeSeries!$D$2:$D$1045) * (DatasScan!H2013&lt;=ListeSeries!$E$2:$E$1045), 0)), "no match"))</f>
        <v/>
      </c>
      <c r="U2013" s="11" t="str" cm="1">
        <f t="array" ref="U2013">IF(ISBLANK(C2013),"",IFERROR(INDEX(ListeSeries!$F$2:$F$1045, MATCH(1, (DatasScan!G2013=ListeSeries!$B$2:$B$1045) * (DatasScan!H2013&gt;=ListeSeries!$D$2:$D$1045) * (DatasScan!H2013&lt;=ListeSeries!$E$2:$E$1045), 0)), "no match"))</f>
        <v/>
      </c>
    </row>
    <row r="2014" spans="1:21" x14ac:dyDescent="0.25">
      <c r="A2014" s="6" t="str">
        <f t="shared" si="325"/>
        <v/>
      </c>
      <c r="B2014" s="272"/>
      <c r="F2014" s="7" t="str">
        <f t="shared" si="328"/>
        <v/>
      </c>
      <c r="G2014" s="21" t="str">
        <f>IF(ISBLANK(C2014),"",_xlfn.XLOOKUP(_xlfn.XLOOKUP(VALUE(LEFT(C2014,4)),Souches!$B$2:$B$15000,Souches!$E$2:$E$15000),Varietes!$B$2:$B$500,Varietes!$C$2:$C$500))</f>
        <v/>
      </c>
      <c r="H2014" s="19" t="str">
        <f>IF(ISBLANK(C2014),"",_xlfn.XLOOKUP(VALUE(LEFT(C2014,4)),Souches!$B$2:$B$15000,Souches!$D$2:$D$15000))</f>
        <v/>
      </c>
      <c r="I2014" s="10" t="str">
        <f t="shared" si="326"/>
        <v/>
      </c>
      <c r="J2014" s="19" t="str">
        <f>IF(I2014="","",INT(('ObjProd (2)'!$C$25-I2014)/7 * (ABS('ObjProd (2)'!$C$25-I2014)&gt;=7)))</f>
        <v/>
      </c>
      <c r="K2014" s="10" t="str">
        <f>IF(I2014="","",
IF(AND(DATEDIF(I2014,'ObjProd (2)'!$C$25,"y")=0,DATEDIF(I2014,'ObjProd (2)'!$C$25,"ym")=0,
   INT(('ObjProd (2)'!$C$25-EDATE(I2014,DATEDIF(I2014,'ObjProd (2)'!$C$25,"y")*12+DATEDIF(I2014,'ObjProd (2)'!$C$25,"ym")))/7)=0),
   "&lt; 1 sem.",
   IF(DATEDIF(I2014,'ObjProd (2)'!$C$25,"y")&gt;0,DATEDIF(I2014,'ObjProd (2)'!$C$25,"y") &amp; " " &amp; IF(DATEDIF(I2014,'ObjProd (2)'!$C$25,"y")=1,"an ","ans "),"") &amp;
   IF(DATEDIF(I2014,'ObjProd (2)'!$C$25,"ym")&gt;0,DATEDIF(I2014,'ObjProd (2)'!$C$25,"ym") &amp; " mois ", "") &amp;
   IF(INT(('ObjProd (2)'!$C$25-EDATE(I2014,DATEDIF(I2014,'ObjProd (2)'!$C$25,"y")*12+DATEDIF(I2014,'ObjProd (2)'!$C$25,"ym")))/7)&gt;0,
      INT(('ObjProd (2)'!$C$25-EDATE(I2014,DATEDIF(I2014,'ObjProd (2)'!$C$25,"y")*12+DATEDIF(I2014,'ObjProd (2)'!$C$25,"ym")))/7) &amp; " sem.",
      "")
)
)</f>
        <v/>
      </c>
      <c r="L2014" s="11" t="str">
        <f t="shared" si="327"/>
        <v/>
      </c>
      <c r="M2014" s="9" t="str">
        <f t="shared" si="323"/>
        <v/>
      </c>
      <c r="N2014" s="9" t="str" cm="1">
        <f t="array" aca="1" ref="N2014" ca="1">LEFT(L2014, IF(ISNUMBER(SUBSTITUTE(_xludf.MID(L2014, 2, 1), ".", ",")), 1, 2))</f>
        <v/>
      </c>
      <c r="O2014" s="19" t="str">
        <f t="shared" ca="1" si="329"/>
        <v/>
      </c>
      <c r="P2014" s="9" t="str">
        <f t="shared" ca="1" si="330"/>
        <v/>
      </c>
      <c r="Q2014" s="9" t="str">
        <f t="shared" ca="1" si="331"/>
        <v/>
      </c>
      <c r="R2014" s="9" t="str">
        <f t="shared" si="324"/>
        <v/>
      </c>
      <c r="S2014" t="str" cm="1">
        <f t="array" ref="S2014">IF(ISBLANK(C2014),"",IFERROR(INDEX(ListeSeries!$A$2:$A$1045, MATCH(1, (DatasScan!G2014=ListeSeries!$B$2:$B$1045) * (DatasScan!H2014&gt;=ListeSeries!$D$2:$D$1045) * (DatasScan!H2014&lt;=ListeSeries!$E$2:$E$1045), 0)), "no match"))</f>
        <v/>
      </c>
      <c r="T2014" s="7" t="str" cm="1">
        <f t="array" ref="T2014">IF(ISBLANK(C2014),"",IFERROR(INDEX(ListeSeries!$C$2:$C$1045, MATCH(1, (DatasScan!G2014=ListeSeries!$B$2:$B$1045) * (DatasScan!H2014&gt;=ListeSeries!$D$2:$D$1045) * (DatasScan!H2014&lt;=ListeSeries!$E$2:$E$1045), 0)), "no match"))</f>
        <v/>
      </c>
      <c r="U2014" s="11" t="str" cm="1">
        <f t="array" ref="U2014">IF(ISBLANK(C2014),"",IFERROR(INDEX(ListeSeries!$F$2:$F$1045, MATCH(1, (DatasScan!G2014=ListeSeries!$B$2:$B$1045) * (DatasScan!H2014&gt;=ListeSeries!$D$2:$D$1045) * (DatasScan!H2014&lt;=ListeSeries!$E$2:$E$1045), 0)), "no match"))</f>
        <v/>
      </c>
    </row>
    <row r="2015" spans="1:21" x14ac:dyDescent="0.25">
      <c r="A2015" s="6" t="str">
        <f t="shared" si="325"/>
        <v/>
      </c>
      <c r="B2015" s="272"/>
      <c r="F2015" s="7" t="str">
        <f t="shared" si="328"/>
        <v/>
      </c>
      <c r="G2015" s="21" t="str">
        <f>IF(ISBLANK(C2015),"",_xlfn.XLOOKUP(_xlfn.XLOOKUP(VALUE(LEFT(C2015,4)),Souches!$B$2:$B$15000,Souches!$E$2:$E$15000),Varietes!$B$2:$B$500,Varietes!$C$2:$C$500))</f>
        <v/>
      </c>
      <c r="H2015" s="19" t="str">
        <f>IF(ISBLANK(C2015),"",_xlfn.XLOOKUP(VALUE(LEFT(C2015,4)),Souches!$B$2:$B$15000,Souches!$D$2:$D$15000))</f>
        <v/>
      </c>
      <c r="I2015" s="10" t="str">
        <f t="shared" si="326"/>
        <v/>
      </c>
      <c r="J2015" s="19" t="str">
        <f>IF(I2015="","",INT(('ObjProd (2)'!$C$25-I2015)/7 * (ABS('ObjProd (2)'!$C$25-I2015)&gt;=7)))</f>
        <v/>
      </c>
      <c r="K2015" s="10" t="str">
        <f>IF(I2015="","",
IF(AND(DATEDIF(I2015,'ObjProd (2)'!$C$25,"y")=0,DATEDIF(I2015,'ObjProd (2)'!$C$25,"ym")=0,
   INT(('ObjProd (2)'!$C$25-EDATE(I2015,DATEDIF(I2015,'ObjProd (2)'!$C$25,"y")*12+DATEDIF(I2015,'ObjProd (2)'!$C$25,"ym")))/7)=0),
   "&lt; 1 sem.",
   IF(DATEDIF(I2015,'ObjProd (2)'!$C$25,"y")&gt;0,DATEDIF(I2015,'ObjProd (2)'!$C$25,"y") &amp; " " &amp; IF(DATEDIF(I2015,'ObjProd (2)'!$C$25,"y")=1,"an ","ans "),"") &amp;
   IF(DATEDIF(I2015,'ObjProd (2)'!$C$25,"ym")&gt;0,DATEDIF(I2015,'ObjProd (2)'!$C$25,"ym") &amp; " mois ", "") &amp;
   IF(INT(('ObjProd (2)'!$C$25-EDATE(I2015,DATEDIF(I2015,'ObjProd (2)'!$C$25,"y")*12+DATEDIF(I2015,'ObjProd (2)'!$C$25,"ym")))/7)&gt;0,
      INT(('ObjProd (2)'!$C$25-EDATE(I2015,DATEDIF(I2015,'ObjProd (2)'!$C$25,"y")*12+DATEDIF(I2015,'ObjProd (2)'!$C$25,"ym")))/7) &amp; " sem.",
      "")
)
)</f>
        <v/>
      </c>
      <c r="L2015" s="11" t="str">
        <f t="shared" si="327"/>
        <v/>
      </c>
      <c r="M2015" s="9" t="str">
        <f t="shared" si="323"/>
        <v/>
      </c>
      <c r="N2015" s="9" t="str" cm="1">
        <f t="array" aca="1" ref="N2015" ca="1">LEFT(L2015, IF(ISNUMBER(SUBSTITUTE(_xludf.MID(L2015, 2, 1), ".", ",")), 1, 2))</f>
        <v/>
      </c>
      <c r="O2015" s="19" t="str">
        <f t="shared" ca="1" si="329"/>
        <v/>
      </c>
      <c r="P2015" s="9" t="str">
        <f t="shared" ca="1" si="330"/>
        <v/>
      </c>
      <c r="Q2015" s="9" t="str">
        <f t="shared" ca="1" si="331"/>
        <v/>
      </c>
      <c r="R2015" s="9" t="str">
        <f t="shared" si="324"/>
        <v/>
      </c>
      <c r="S2015" t="str" cm="1">
        <f t="array" ref="S2015">IF(ISBLANK(C2015),"",IFERROR(INDEX(ListeSeries!$A$2:$A$1045, MATCH(1, (DatasScan!G2015=ListeSeries!$B$2:$B$1045) * (DatasScan!H2015&gt;=ListeSeries!$D$2:$D$1045) * (DatasScan!H2015&lt;=ListeSeries!$E$2:$E$1045), 0)), "no match"))</f>
        <v/>
      </c>
      <c r="T2015" s="7" t="str" cm="1">
        <f t="array" ref="T2015">IF(ISBLANK(C2015),"",IFERROR(INDEX(ListeSeries!$C$2:$C$1045, MATCH(1, (DatasScan!G2015=ListeSeries!$B$2:$B$1045) * (DatasScan!H2015&gt;=ListeSeries!$D$2:$D$1045) * (DatasScan!H2015&lt;=ListeSeries!$E$2:$E$1045), 0)), "no match"))</f>
        <v/>
      </c>
      <c r="U2015" s="11" t="str" cm="1">
        <f t="array" ref="U2015">IF(ISBLANK(C2015),"",IFERROR(INDEX(ListeSeries!$F$2:$F$1045, MATCH(1, (DatasScan!G2015=ListeSeries!$B$2:$B$1045) * (DatasScan!H2015&gt;=ListeSeries!$D$2:$D$1045) * (DatasScan!H2015&lt;=ListeSeries!$E$2:$E$1045), 0)), "no match"))</f>
        <v/>
      </c>
    </row>
    <row r="2016" spans="1:21" x14ac:dyDescent="0.25">
      <c r="A2016" s="6" t="str">
        <f t="shared" si="325"/>
        <v/>
      </c>
      <c r="B2016" s="272"/>
      <c r="F2016" s="7" t="str">
        <f t="shared" si="328"/>
        <v/>
      </c>
      <c r="G2016" s="21" t="str">
        <f>IF(ISBLANK(C2016),"",_xlfn.XLOOKUP(_xlfn.XLOOKUP(VALUE(LEFT(C2016,4)),Souches!$B$2:$B$15000,Souches!$E$2:$E$15000),Varietes!$B$2:$B$500,Varietes!$C$2:$C$500))</f>
        <v/>
      </c>
      <c r="H2016" s="19" t="str">
        <f>IF(ISBLANK(C2016),"",_xlfn.XLOOKUP(VALUE(LEFT(C2016,4)),Souches!$B$2:$B$15000,Souches!$D$2:$D$15000))</f>
        <v/>
      </c>
      <c r="I2016" s="10" t="str">
        <f t="shared" si="326"/>
        <v/>
      </c>
      <c r="J2016" s="19" t="str">
        <f>IF(I2016="","",INT(('ObjProd (2)'!$C$25-I2016)/7 * (ABS('ObjProd (2)'!$C$25-I2016)&gt;=7)))</f>
        <v/>
      </c>
      <c r="K2016" s="10" t="str">
        <f>IF(I2016="","",
IF(AND(DATEDIF(I2016,'ObjProd (2)'!$C$25,"y")=0,DATEDIF(I2016,'ObjProd (2)'!$C$25,"ym")=0,
   INT(('ObjProd (2)'!$C$25-EDATE(I2016,DATEDIF(I2016,'ObjProd (2)'!$C$25,"y")*12+DATEDIF(I2016,'ObjProd (2)'!$C$25,"ym")))/7)=0),
   "&lt; 1 sem.",
   IF(DATEDIF(I2016,'ObjProd (2)'!$C$25,"y")&gt;0,DATEDIF(I2016,'ObjProd (2)'!$C$25,"y") &amp; " " &amp; IF(DATEDIF(I2016,'ObjProd (2)'!$C$25,"y")=1,"an ","ans "),"") &amp;
   IF(DATEDIF(I2016,'ObjProd (2)'!$C$25,"ym")&gt;0,DATEDIF(I2016,'ObjProd (2)'!$C$25,"ym") &amp; " mois ", "") &amp;
   IF(INT(('ObjProd (2)'!$C$25-EDATE(I2016,DATEDIF(I2016,'ObjProd (2)'!$C$25,"y")*12+DATEDIF(I2016,'ObjProd (2)'!$C$25,"ym")))/7)&gt;0,
      INT(('ObjProd (2)'!$C$25-EDATE(I2016,DATEDIF(I2016,'ObjProd (2)'!$C$25,"y")*12+DATEDIF(I2016,'ObjProd (2)'!$C$25,"ym")))/7) &amp; " sem.",
      "")
)
)</f>
        <v/>
      </c>
      <c r="L2016" s="11" t="str">
        <f t="shared" si="327"/>
        <v/>
      </c>
      <c r="M2016" s="9" t="str">
        <f t="shared" si="323"/>
        <v/>
      </c>
      <c r="N2016" s="9" t="str" cm="1">
        <f t="array" aca="1" ref="N2016" ca="1">LEFT(L2016, IF(ISNUMBER(SUBSTITUTE(_xludf.MID(L2016, 2, 1), ".", ",")), 1, 2))</f>
        <v/>
      </c>
      <c r="O2016" s="19" t="str">
        <f t="shared" ca="1" si="329"/>
        <v/>
      </c>
      <c r="P2016" s="9" t="str">
        <f t="shared" ca="1" si="330"/>
        <v/>
      </c>
      <c r="Q2016" s="9" t="str">
        <f t="shared" ca="1" si="331"/>
        <v/>
      </c>
      <c r="R2016" s="9" t="str">
        <f t="shared" si="324"/>
        <v/>
      </c>
      <c r="S2016" t="str" cm="1">
        <f t="array" ref="S2016">IF(ISBLANK(C2016),"",IFERROR(INDEX(ListeSeries!$A$2:$A$1045, MATCH(1, (DatasScan!G2016=ListeSeries!$B$2:$B$1045) * (DatasScan!H2016&gt;=ListeSeries!$D$2:$D$1045) * (DatasScan!H2016&lt;=ListeSeries!$E$2:$E$1045), 0)), "no match"))</f>
        <v/>
      </c>
      <c r="T2016" s="7" t="str" cm="1">
        <f t="array" ref="T2016">IF(ISBLANK(C2016),"",IFERROR(INDEX(ListeSeries!$C$2:$C$1045, MATCH(1, (DatasScan!G2016=ListeSeries!$B$2:$B$1045) * (DatasScan!H2016&gt;=ListeSeries!$D$2:$D$1045) * (DatasScan!H2016&lt;=ListeSeries!$E$2:$E$1045), 0)), "no match"))</f>
        <v/>
      </c>
      <c r="U2016" s="11" t="str" cm="1">
        <f t="array" ref="U2016">IF(ISBLANK(C2016),"",IFERROR(INDEX(ListeSeries!$F$2:$F$1045, MATCH(1, (DatasScan!G2016=ListeSeries!$B$2:$B$1045) * (DatasScan!H2016&gt;=ListeSeries!$D$2:$D$1045) * (DatasScan!H2016&lt;=ListeSeries!$E$2:$E$1045), 0)), "no match"))</f>
        <v/>
      </c>
    </row>
    <row r="2017" spans="1:21" x14ac:dyDescent="0.25">
      <c r="A2017" s="6" t="str">
        <f t="shared" si="325"/>
        <v/>
      </c>
      <c r="B2017" s="272"/>
      <c r="F2017" s="7" t="str">
        <f t="shared" si="328"/>
        <v/>
      </c>
      <c r="G2017" s="21" t="str">
        <f>IF(ISBLANK(C2017),"",_xlfn.XLOOKUP(_xlfn.XLOOKUP(VALUE(LEFT(C2017,4)),Souches!$B$2:$B$15000,Souches!$E$2:$E$15000),Varietes!$B$2:$B$500,Varietes!$C$2:$C$500))</f>
        <v/>
      </c>
      <c r="H2017" s="19" t="str">
        <f>IF(ISBLANK(C2017),"",_xlfn.XLOOKUP(VALUE(LEFT(C2017,4)),Souches!$B$2:$B$15000,Souches!$D$2:$D$15000))</f>
        <v/>
      </c>
      <c r="I2017" s="10" t="str">
        <f t="shared" si="326"/>
        <v/>
      </c>
      <c r="J2017" s="19" t="str">
        <f>IF(I2017="","",INT(('ObjProd (2)'!$C$25-I2017)/7 * (ABS('ObjProd (2)'!$C$25-I2017)&gt;=7)))</f>
        <v/>
      </c>
      <c r="K2017" s="10" t="str">
        <f>IF(I2017="","",
IF(AND(DATEDIF(I2017,'ObjProd (2)'!$C$25,"y")=0,DATEDIF(I2017,'ObjProd (2)'!$C$25,"ym")=0,
   INT(('ObjProd (2)'!$C$25-EDATE(I2017,DATEDIF(I2017,'ObjProd (2)'!$C$25,"y")*12+DATEDIF(I2017,'ObjProd (2)'!$C$25,"ym")))/7)=0),
   "&lt; 1 sem.",
   IF(DATEDIF(I2017,'ObjProd (2)'!$C$25,"y")&gt;0,DATEDIF(I2017,'ObjProd (2)'!$C$25,"y") &amp; " " &amp; IF(DATEDIF(I2017,'ObjProd (2)'!$C$25,"y")=1,"an ","ans "),"") &amp;
   IF(DATEDIF(I2017,'ObjProd (2)'!$C$25,"ym")&gt;0,DATEDIF(I2017,'ObjProd (2)'!$C$25,"ym") &amp; " mois ", "") &amp;
   IF(INT(('ObjProd (2)'!$C$25-EDATE(I2017,DATEDIF(I2017,'ObjProd (2)'!$C$25,"y")*12+DATEDIF(I2017,'ObjProd (2)'!$C$25,"ym")))/7)&gt;0,
      INT(('ObjProd (2)'!$C$25-EDATE(I2017,DATEDIF(I2017,'ObjProd (2)'!$C$25,"y")*12+DATEDIF(I2017,'ObjProd (2)'!$C$25,"ym")))/7) &amp; " sem.",
      "")
)
)</f>
        <v/>
      </c>
      <c r="L2017" s="11" t="str">
        <f t="shared" si="327"/>
        <v/>
      </c>
      <c r="M2017" s="9" t="str">
        <f t="shared" si="323"/>
        <v/>
      </c>
      <c r="N2017" s="9" t="str" cm="1">
        <f t="array" aca="1" ref="N2017" ca="1">LEFT(L2017, IF(ISNUMBER(SUBSTITUTE(_xludf.MID(L2017, 2, 1), ".", ",")), 1, 2))</f>
        <v/>
      </c>
      <c r="O2017" s="19" t="str">
        <f t="shared" ca="1" si="329"/>
        <v/>
      </c>
      <c r="P2017" s="9" t="str">
        <f t="shared" ca="1" si="330"/>
        <v/>
      </c>
      <c r="Q2017" s="9" t="str">
        <f t="shared" ca="1" si="331"/>
        <v/>
      </c>
      <c r="R2017" s="9" t="str">
        <f t="shared" si="324"/>
        <v/>
      </c>
      <c r="S2017" t="str" cm="1">
        <f t="array" ref="S2017">IF(ISBLANK(C2017),"",IFERROR(INDEX(ListeSeries!$A$2:$A$1045, MATCH(1, (DatasScan!G2017=ListeSeries!$B$2:$B$1045) * (DatasScan!H2017&gt;=ListeSeries!$D$2:$D$1045) * (DatasScan!H2017&lt;=ListeSeries!$E$2:$E$1045), 0)), "no match"))</f>
        <v/>
      </c>
      <c r="T2017" s="7" t="str" cm="1">
        <f t="array" ref="T2017">IF(ISBLANK(C2017),"",IFERROR(INDEX(ListeSeries!$C$2:$C$1045, MATCH(1, (DatasScan!G2017=ListeSeries!$B$2:$B$1045) * (DatasScan!H2017&gt;=ListeSeries!$D$2:$D$1045) * (DatasScan!H2017&lt;=ListeSeries!$E$2:$E$1045), 0)), "no match"))</f>
        <v/>
      </c>
      <c r="U2017" s="11" t="str" cm="1">
        <f t="array" ref="U2017">IF(ISBLANK(C2017),"",IFERROR(INDEX(ListeSeries!$F$2:$F$1045, MATCH(1, (DatasScan!G2017=ListeSeries!$B$2:$B$1045) * (DatasScan!H2017&gt;=ListeSeries!$D$2:$D$1045) * (DatasScan!H2017&lt;=ListeSeries!$E$2:$E$1045), 0)), "no match"))</f>
        <v/>
      </c>
    </row>
    <row r="2018" spans="1:21" x14ac:dyDescent="0.25">
      <c r="A2018" s="6" t="str">
        <f t="shared" si="325"/>
        <v/>
      </c>
      <c r="B2018" s="272"/>
      <c r="F2018" s="7" t="str">
        <f t="shared" si="328"/>
        <v/>
      </c>
      <c r="G2018" s="21" t="str">
        <f>IF(ISBLANK(C2018),"",_xlfn.XLOOKUP(_xlfn.XLOOKUP(VALUE(LEFT(C2018,4)),Souches!$B$2:$B$15000,Souches!$E$2:$E$15000),Varietes!$B$2:$B$500,Varietes!$C$2:$C$500))</f>
        <v/>
      </c>
      <c r="H2018" s="19" t="str">
        <f>IF(ISBLANK(C2018),"",_xlfn.XLOOKUP(VALUE(LEFT(C2018,4)),Souches!$B$2:$B$15000,Souches!$D$2:$D$15000))</f>
        <v/>
      </c>
      <c r="I2018" s="10" t="str">
        <f t="shared" si="326"/>
        <v/>
      </c>
      <c r="J2018" s="19" t="str">
        <f>IF(I2018="","",INT(('ObjProd (2)'!$C$25-I2018)/7 * (ABS('ObjProd (2)'!$C$25-I2018)&gt;=7)))</f>
        <v/>
      </c>
      <c r="K2018" s="10" t="str">
        <f>IF(I2018="","",
IF(AND(DATEDIF(I2018,'ObjProd (2)'!$C$25,"y")=0,DATEDIF(I2018,'ObjProd (2)'!$C$25,"ym")=0,
   INT(('ObjProd (2)'!$C$25-EDATE(I2018,DATEDIF(I2018,'ObjProd (2)'!$C$25,"y")*12+DATEDIF(I2018,'ObjProd (2)'!$C$25,"ym")))/7)=0),
   "&lt; 1 sem.",
   IF(DATEDIF(I2018,'ObjProd (2)'!$C$25,"y")&gt;0,DATEDIF(I2018,'ObjProd (2)'!$C$25,"y") &amp; " " &amp; IF(DATEDIF(I2018,'ObjProd (2)'!$C$25,"y")=1,"an ","ans "),"") &amp;
   IF(DATEDIF(I2018,'ObjProd (2)'!$C$25,"ym")&gt;0,DATEDIF(I2018,'ObjProd (2)'!$C$25,"ym") &amp; " mois ", "") &amp;
   IF(INT(('ObjProd (2)'!$C$25-EDATE(I2018,DATEDIF(I2018,'ObjProd (2)'!$C$25,"y")*12+DATEDIF(I2018,'ObjProd (2)'!$C$25,"ym")))/7)&gt;0,
      INT(('ObjProd (2)'!$C$25-EDATE(I2018,DATEDIF(I2018,'ObjProd (2)'!$C$25,"y")*12+DATEDIF(I2018,'ObjProd (2)'!$C$25,"ym")))/7) &amp; " sem.",
      "")
)
)</f>
        <v/>
      </c>
      <c r="L2018" s="11" t="str">
        <f t="shared" si="327"/>
        <v/>
      </c>
      <c r="M2018" s="9" t="str">
        <f t="shared" si="323"/>
        <v/>
      </c>
      <c r="N2018" s="9" t="str" cm="1">
        <f t="array" aca="1" ref="N2018" ca="1">LEFT(L2018, IF(ISNUMBER(SUBSTITUTE(_xludf.MID(L2018, 2, 1), ".", ",")), 1, 2))</f>
        <v/>
      </c>
      <c r="O2018" s="19" t="str">
        <f t="shared" ca="1" si="329"/>
        <v/>
      </c>
      <c r="P2018" s="9" t="str">
        <f t="shared" ca="1" si="330"/>
        <v/>
      </c>
      <c r="Q2018" s="9" t="str">
        <f t="shared" ca="1" si="331"/>
        <v/>
      </c>
      <c r="R2018" s="9" t="str">
        <f t="shared" si="324"/>
        <v/>
      </c>
      <c r="S2018" t="str" cm="1">
        <f t="array" ref="S2018">IF(ISBLANK(C2018),"",IFERROR(INDEX(ListeSeries!$A$2:$A$1045, MATCH(1, (DatasScan!G2018=ListeSeries!$B$2:$B$1045) * (DatasScan!H2018&gt;=ListeSeries!$D$2:$D$1045) * (DatasScan!H2018&lt;=ListeSeries!$E$2:$E$1045), 0)), "no match"))</f>
        <v/>
      </c>
      <c r="T2018" s="7" t="str" cm="1">
        <f t="array" ref="T2018">IF(ISBLANK(C2018),"",IFERROR(INDEX(ListeSeries!$C$2:$C$1045, MATCH(1, (DatasScan!G2018=ListeSeries!$B$2:$B$1045) * (DatasScan!H2018&gt;=ListeSeries!$D$2:$D$1045) * (DatasScan!H2018&lt;=ListeSeries!$E$2:$E$1045), 0)), "no match"))</f>
        <v/>
      </c>
      <c r="U2018" s="11" t="str" cm="1">
        <f t="array" ref="U2018">IF(ISBLANK(C2018),"",IFERROR(INDEX(ListeSeries!$F$2:$F$1045, MATCH(1, (DatasScan!G2018=ListeSeries!$B$2:$B$1045) * (DatasScan!H2018&gt;=ListeSeries!$D$2:$D$1045) * (DatasScan!H2018&lt;=ListeSeries!$E$2:$E$1045), 0)), "no match"))</f>
        <v/>
      </c>
    </row>
    <row r="2019" spans="1:21" x14ac:dyDescent="0.25">
      <c r="A2019" s="6" t="str">
        <f t="shared" si="325"/>
        <v/>
      </c>
      <c r="B2019" s="272"/>
      <c r="F2019" s="7" t="str">
        <f t="shared" si="328"/>
        <v/>
      </c>
      <c r="G2019" s="21" t="str">
        <f>IF(ISBLANK(C2019),"",_xlfn.XLOOKUP(_xlfn.XLOOKUP(VALUE(LEFT(C2019,4)),Souches!$B$2:$B$15000,Souches!$E$2:$E$15000),Varietes!$B$2:$B$500,Varietes!$C$2:$C$500))</f>
        <v/>
      </c>
      <c r="H2019" s="19" t="str">
        <f>IF(ISBLANK(C2019),"",_xlfn.XLOOKUP(VALUE(LEFT(C2019,4)),Souches!$B$2:$B$15000,Souches!$D$2:$D$15000))</f>
        <v/>
      </c>
      <c r="I2019" s="10" t="str">
        <f t="shared" si="326"/>
        <v/>
      </c>
      <c r="J2019" s="19" t="str">
        <f>IF(I2019="","",INT(('ObjProd (2)'!$C$25-I2019)/7 * (ABS('ObjProd (2)'!$C$25-I2019)&gt;=7)))</f>
        <v/>
      </c>
      <c r="K2019" s="10" t="str">
        <f>IF(I2019="","",
IF(AND(DATEDIF(I2019,'ObjProd (2)'!$C$25,"y")=0,DATEDIF(I2019,'ObjProd (2)'!$C$25,"ym")=0,
   INT(('ObjProd (2)'!$C$25-EDATE(I2019,DATEDIF(I2019,'ObjProd (2)'!$C$25,"y")*12+DATEDIF(I2019,'ObjProd (2)'!$C$25,"ym")))/7)=0),
   "&lt; 1 sem.",
   IF(DATEDIF(I2019,'ObjProd (2)'!$C$25,"y")&gt;0,DATEDIF(I2019,'ObjProd (2)'!$C$25,"y") &amp; " " &amp; IF(DATEDIF(I2019,'ObjProd (2)'!$C$25,"y")=1,"an ","ans "),"") &amp;
   IF(DATEDIF(I2019,'ObjProd (2)'!$C$25,"ym")&gt;0,DATEDIF(I2019,'ObjProd (2)'!$C$25,"ym") &amp; " mois ", "") &amp;
   IF(INT(('ObjProd (2)'!$C$25-EDATE(I2019,DATEDIF(I2019,'ObjProd (2)'!$C$25,"y")*12+DATEDIF(I2019,'ObjProd (2)'!$C$25,"ym")))/7)&gt;0,
      INT(('ObjProd (2)'!$C$25-EDATE(I2019,DATEDIF(I2019,'ObjProd (2)'!$C$25,"y")*12+DATEDIF(I2019,'ObjProd (2)'!$C$25,"ym")))/7) &amp; " sem.",
      "")
)
)</f>
        <v/>
      </c>
      <c r="L2019" s="11" t="str">
        <f t="shared" si="327"/>
        <v/>
      </c>
      <c r="M2019" s="9" t="str">
        <f t="shared" si="323"/>
        <v/>
      </c>
      <c r="N2019" s="9" t="str" cm="1">
        <f t="array" aca="1" ref="N2019" ca="1">LEFT(L2019, IF(ISNUMBER(SUBSTITUTE(_xludf.MID(L2019, 2, 1), ".", ",")), 1, 2))</f>
        <v/>
      </c>
      <c r="O2019" s="19" t="str">
        <f t="shared" ca="1" si="329"/>
        <v/>
      </c>
      <c r="P2019" s="9" t="str">
        <f t="shared" ca="1" si="330"/>
        <v/>
      </c>
      <c r="Q2019" s="9" t="str">
        <f t="shared" ca="1" si="331"/>
        <v/>
      </c>
      <c r="R2019" s="9" t="str">
        <f t="shared" si="324"/>
        <v/>
      </c>
      <c r="S2019" t="str" cm="1">
        <f t="array" ref="S2019">IF(ISBLANK(C2019),"",IFERROR(INDEX(ListeSeries!$A$2:$A$1045, MATCH(1, (DatasScan!G2019=ListeSeries!$B$2:$B$1045) * (DatasScan!H2019&gt;=ListeSeries!$D$2:$D$1045) * (DatasScan!H2019&lt;=ListeSeries!$E$2:$E$1045), 0)), "no match"))</f>
        <v/>
      </c>
      <c r="T2019" s="7" t="str" cm="1">
        <f t="array" ref="T2019">IF(ISBLANK(C2019),"",IFERROR(INDEX(ListeSeries!$C$2:$C$1045, MATCH(1, (DatasScan!G2019=ListeSeries!$B$2:$B$1045) * (DatasScan!H2019&gt;=ListeSeries!$D$2:$D$1045) * (DatasScan!H2019&lt;=ListeSeries!$E$2:$E$1045), 0)), "no match"))</f>
        <v/>
      </c>
      <c r="U2019" s="11" t="str" cm="1">
        <f t="array" ref="U2019">IF(ISBLANK(C2019),"",IFERROR(INDEX(ListeSeries!$F$2:$F$1045, MATCH(1, (DatasScan!G2019=ListeSeries!$B$2:$B$1045) * (DatasScan!H2019&gt;=ListeSeries!$D$2:$D$1045) * (DatasScan!H2019&lt;=ListeSeries!$E$2:$E$1045), 0)), "no match"))</f>
        <v/>
      </c>
    </row>
    <row r="2020" spans="1:21" x14ac:dyDescent="0.25">
      <c r="A2020" s="6" t="str">
        <f t="shared" si="325"/>
        <v/>
      </c>
      <c r="B2020" s="272"/>
      <c r="F2020" s="7" t="str">
        <f t="shared" si="328"/>
        <v/>
      </c>
      <c r="G2020" s="21" t="str">
        <f>IF(ISBLANK(C2020),"",_xlfn.XLOOKUP(_xlfn.XLOOKUP(VALUE(LEFT(C2020,4)),Souches!$B$2:$B$15000,Souches!$E$2:$E$15000),Varietes!$B$2:$B$500,Varietes!$C$2:$C$500))</f>
        <v/>
      </c>
      <c r="H2020" s="19" t="str">
        <f>IF(ISBLANK(C2020),"",_xlfn.XLOOKUP(VALUE(LEFT(C2020,4)),Souches!$B$2:$B$15000,Souches!$D$2:$D$15000))</f>
        <v/>
      </c>
      <c r="I2020" s="10" t="str">
        <f t="shared" si="326"/>
        <v/>
      </c>
      <c r="J2020" s="19" t="str">
        <f>IF(I2020="","",INT(('ObjProd (2)'!$C$25-I2020)/7 * (ABS('ObjProd (2)'!$C$25-I2020)&gt;=7)))</f>
        <v/>
      </c>
      <c r="K2020" s="10" t="str">
        <f>IF(I2020="","",
IF(AND(DATEDIF(I2020,'ObjProd (2)'!$C$25,"y")=0,DATEDIF(I2020,'ObjProd (2)'!$C$25,"ym")=0,
   INT(('ObjProd (2)'!$C$25-EDATE(I2020,DATEDIF(I2020,'ObjProd (2)'!$C$25,"y")*12+DATEDIF(I2020,'ObjProd (2)'!$C$25,"ym")))/7)=0),
   "&lt; 1 sem.",
   IF(DATEDIF(I2020,'ObjProd (2)'!$C$25,"y")&gt;0,DATEDIF(I2020,'ObjProd (2)'!$C$25,"y") &amp; " " &amp; IF(DATEDIF(I2020,'ObjProd (2)'!$C$25,"y")=1,"an ","ans "),"") &amp;
   IF(DATEDIF(I2020,'ObjProd (2)'!$C$25,"ym")&gt;0,DATEDIF(I2020,'ObjProd (2)'!$C$25,"ym") &amp; " mois ", "") &amp;
   IF(INT(('ObjProd (2)'!$C$25-EDATE(I2020,DATEDIF(I2020,'ObjProd (2)'!$C$25,"y")*12+DATEDIF(I2020,'ObjProd (2)'!$C$25,"ym")))/7)&gt;0,
      INT(('ObjProd (2)'!$C$25-EDATE(I2020,DATEDIF(I2020,'ObjProd (2)'!$C$25,"y")*12+DATEDIF(I2020,'ObjProd (2)'!$C$25,"ym")))/7) &amp; " sem.",
      "")
)
)</f>
        <v/>
      </c>
      <c r="L2020" s="11" t="str">
        <f t="shared" si="327"/>
        <v/>
      </c>
      <c r="M2020" s="9" t="str">
        <f t="shared" si="323"/>
        <v/>
      </c>
      <c r="N2020" s="9" t="str" cm="1">
        <f t="array" aca="1" ref="N2020" ca="1">LEFT(L2020, IF(ISNUMBER(SUBSTITUTE(_xludf.MID(L2020, 2, 1), ".", ",")), 1, 2))</f>
        <v/>
      </c>
      <c r="O2020" s="19" t="str">
        <f t="shared" ca="1" si="329"/>
        <v/>
      </c>
      <c r="P2020" s="9" t="str">
        <f t="shared" ca="1" si="330"/>
        <v/>
      </c>
      <c r="Q2020" s="9" t="str">
        <f t="shared" ca="1" si="331"/>
        <v/>
      </c>
      <c r="R2020" s="9" t="str">
        <f t="shared" si="324"/>
        <v/>
      </c>
      <c r="S2020" t="str" cm="1">
        <f t="array" ref="S2020">IF(ISBLANK(C2020),"",IFERROR(INDEX(ListeSeries!$A$2:$A$1045, MATCH(1, (DatasScan!G2020=ListeSeries!$B$2:$B$1045) * (DatasScan!H2020&gt;=ListeSeries!$D$2:$D$1045) * (DatasScan!H2020&lt;=ListeSeries!$E$2:$E$1045), 0)), "no match"))</f>
        <v/>
      </c>
      <c r="T2020" s="7" t="str" cm="1">
        <f t="array" ref="T2020">IF(ISBLANK(C2020),"",IFERROR(INDEX(ListeSeries!$C$2:$C$1045, MATCH(1, (DatasScan!G2020=ListeSeries!$B$2:$B$1045) * (DatasScan!H2020&gt;=ListeSeries!$D$2:$D$1045) * (DatasScan!H2020&lt;=ListeSeries!$E$2:$E$1045), 0)), "no match"))</f>
        <v/>
      </c>
      <c r="U2020" s="11" t="str" cm="1">
        <f t="array" ref="U2020">IF(ISBLANK(C2020),"",IFERROR(INDEX(ListeSeries!$F$2:$F$1045, MATCH(1, (DatasScan!G2020=ListeSeries!$B$2:$B$1045) * (DatasScan!H2020&gt;=ListeSeries!$D$2:$D$1045) * (DatasScan!H2020&lt;=ListeSeries!$E$2:$E$1045), 0)), "no match"))</f>
        <v/>
      </c>
    </row>
    <row r="2021" spans="1:21" x14ac:dyDescent="0.25">
      <c r="A2021" s="6" t="str">
        <f t="shared" si="325"/>
        <v/>
      </c>
      <c r="B2021" s="272"/>
      <c r="F2021" s="7" t="str">
        <f t="shared" si="328"/>
        <v/>
      </c>
      <c r="G2021" s="21" t="str">
        <f>IF(ISBLANK(C2021),"",_xlfn.XLOOKUP(_xlfn.XLOOKUP(VALUE(LEFT(C2021,4)),Souches!$B$2:$B$15000,Souches!$E$2:$E$15000),Varietes!$B$2:$B$500,Varietes!$C$2:$C$500))</f>
        <v/>
      </c>
      <c r="H2021" s="19" t="str">
        <f>IF(ISBLANK(C2021),"",_xlfn.XLOOKUP(VALUE(LEFT(C2021,4)),Souches!$B$2:$B$15000,Souches!$D$2:$D$15000))</f>
        <v/>
      </c>
      <c r="I2021" s="10" t="str">
        <f t="shared" si="326"/>
        <v/>
      </c>
      <c r="J2021" s="19" t="str">
        <f>IF(I2021="","",INT(('ObjProd (2)'!$C$25-I2021)/7 * (ABS('ObjProd (2)'!$C$25-I2021)&gt;=7)))</f>
        <v/>
      </c>
      <c r="K2021" s="10" t="str">
        <f>IF(I2021="","",
IF(AND(DATEDIF(I2021,'ObjProd (2)'!$C$25,"y")=0,DATEDIF(I2021,'ObjProd (2)'!$C$25,"ym")=0,
   INT(('ObjProd (2)'!$C$25-EDATE(I2021,DATEDIF(I2021,'ObjProd (2)'!$C$25,"y")*12+DATEDIF(I2021,'ObjProd (2)'!$C$25,"ym")))/7)=0),
   "&lt; 1 sem.",
   IF(DATEDIF(I2021,'ObjProd (2)'!$C$25,"y")&gt;0,DATEDIF(I2021,'ObjProd (2)'!$C$25,"y") &amp; " " &amp; IF(DATEDIF(I2021,'ObjProd (2)'!$C$25,"y")=1,"an ","ans "),"") &amp;
   IF(DATEDIF(I2021,'ObjProd (2)'!$C$25,"ym")&gt;0,DATEDIF(I2021,'ObjProd (2)'!$C$25,"ym") &amp; " mois ", "") &amp;
   IF(INT(('ObjProd (2)'!$C$25-EDATE(I2021,DATEDIF(I2021,'ObjProd (2)'!$C$25,"y")*12+DATEDIF(I2021,'ObjProd (2)'!$C$25,"ym")))/7)&gt;0,
      INT(('ObjProd (2)'!$C$25-EDATE(I2021,DATEDIF(I2021,'ObjProd (2)'!$C$25,"y")*12+DATEDIF(I2021,'ObjProd (2)'!$C$25,"ym")))/7) &amp; " sem.",
      "")
)
)</f>
        <v/>
      </c>
      <c r="L2021" s="11" t="str">
        <f t="shared" si="327"/>
        <v/>
      </c>
      <c r="M2021" s="9" t="str">
        <f t="shared" si="323"/>
        <v/>
      </c>
      <c r="N2021" s="9" t="str" cm="1">
        <f t="array" aca="1" ref="N2021" ca="1">LEFT(L2021, IF(ISNUMBER(SUBSTITUTE(_xludf.MID(L2021, 2, 1), ".", ",")), 1, 2))</f>
        <v/>
      </c>
      <c r="O2021" s="19" t="str">
        <f t="shared" ca="1" si="329"/>
        <v/>
      </c>
      <c r="P2021" s="9" t="str">
        <f t="shared" ca="1" si="330"/>
        <v/>
      </c>
      <c r="Q2021" s="9" t="str">
        <f t="shared" ca="1" si="331"/>
        <v/>
      </c>
      <c r="R2021" s="9" t="str">
        <f t="shared" si="324"/>
        <v/>
      </c>
      <c r="S2021" t="str" cm="1">
        <f t="array" ref="S2021">IF(ISBLANK(C2021),"",IFERROR(INDEX(ListeSeries!$A$2:$A$1045, MATCH(1, (DatasScan!G2021=ListeSeries!$B$2:$B$1045) * (DatasScan!H2021&gt;=ListeSeries!$D$2:$D$1045) * (DatasScan!H2021&lt;=ListeSeries!$E$2:$E$1045), 0)), "no match"))</f>
        <v/>
      </c>
      <c r="T2021" s="7" t="str" cm="1">
        <f t="array" ref="T2021">IF(ISBLANK(C2021),"",IFERROR(INDEX(ListeSeries!$C$2:$C$1045, MATCH(1, (DatasScan!G2021=ListeSeries!$B$2:$B$1045) * (DatasScan!H2021&gt;=ListeSeries!$D$2:$D$1045) * (DatasScan!H2021&lt;=ListeSeries!$E$2:$E$1045), 0)), "no match"))</f>
        <v/>
      </c>
      <c r="U2021" s="11" t="str" cm="1">
        <f t="array" ref="U2021">IF(ISBLANK(C2021),"",IFERROR(INDEX(ListeSeries!$F$2:$F$1045, MATCH(1, (DatasScan!G2021=ListeSeries!$B$2:$B$1045) * (DatasScan!H2021&gt;=ListeSeries!$D$2:$D$1045) * (DatasScan!H2021&lt;=ListeSeries!$E$2:$E$1045), 0)), "no match"))</f>
        <v/>
      </c>
    </row>
    <row r="2022" spans="1:21" x14ac:dyDescent="0.25">
      <c r="A2022" s="6" t="str">
        <f t="shared" si="325"/>
        <v/>
      </c>
      <c r="B2022" s="272"/>
      <c r="F2022" s="7" t="str">
        <f t="shared" si="328"/>
        <v/>
      </c>
      <c r="G2022" s="21" t="str">
        <f>IF(ISBLANK(C2022),"",_xlfn.XLOOKUP(_xlfn.XLOOKUP(VALUE(LEFT(C2022,4)),Souches!$B$2:$B$15000,Souches!$E$2:$E$15000),Varietes!$B$2:$B$500,Varietes!$C$2:$C$500))</f>
        <v/>
      </c>
      <c r="H2022" s="19" t="str">
        <f>IF(ISBLANK(C2022),"",_xlfn.XLOOKUP(VALUE(LEFT(C2022,4)),Souches!$B$2:$B$15000,Souches!$D$2:$D$15000))</f>
        <v/>
      </c>
      <c r="I2022" s="10" t="str">
        <f t="shared" si="326"/>
        <v/>
      </c>
      <c r="J2022" s="19" t="str">
        <f>IF(I2022="","",INT(('ObjProd (2)'!$C$25-I2022)/7 * (ABS('ObjProd (2)'!$C$25-I2022)&gt;=7)))</f>
        <v/>
      </c>
      <c r="K2022" s="10" t="str">
        <f>IF(I2022="","",
IF(AND(DATEDIF(I2022,'ObjProd (2)'!$C$25,"y")=0,DATEDIF(I2022,'ObjProd (2)'!$C$25,"ym")=0,
   INT(('ObjProd (2)'!$C$25-EDATE(I2022,DATEDIF(I2022,'ObjProd (2)'!$C$25,"y")*12+DATEDIF(I2022,'ObjProd (2)'!$C$25,"ym")))/7)=0),
   "&lt; 1 sem.",
   IF(DATEDIF(I2022,'ObjProd (2)'!$C$25,"y")&gt;0,DATEDIF(I2022,'ObjProd (2)'!$C$25,"y") &amp; " " &amp; IF(DATEDIF(I2022,'ObjProd (2)'!$C$25,"y")=1,"an ","ans "),"") &amp;
   IF(DATEDIF(I2022,'ObjProd (2)'!$C$25,"ym")&gt;0,DATEDIF(I2022,'ObjProd (2)'!$C$25,"ym") &amp; " mois ", "") &amp;
   IF(INT(('ObjProd (2)'!$C$25-EDATE(I2022,DATEDIF(I2022,'ObjProd (2)'!$C$25,"y")*12+DATEDIF(I2022,'ObjProd (2)'!$C$25,"ym")))/7)&gt;0,
      INT(('ObjProd (2)'!$C$25-EDATE(I2022,DATEDIF(I2022,'ObjProd (2)'!$C$25,"y")*12+DATEDIF(I2022,'ObjProd (2)'!$C$25,"ym")))/7) &amp; " sem.",
      "")
)
)</f>
        <v/>
      </c>
      <c r="L2022" s="11" t="str">
        <f t="shared" si="327"/>
        <v/>
      </c>
      <c r="M2022" s="9" t="str">
        <f t="shared" si="323"/>
        <v/>
      </c>
      <c r="N2022" s="9" t="str" cm="1">
        <f t="array" aca="1" ref="N2022" ca="1">LEFT(L2022, IF(ISNUMBER(SUBSTITUTE(_xludf.MID(L2022, 2, 1), ".", ",")), 1, 2))</f>
        <v/>
      </c>
      <c r="O2022" s="19" t="str">
        <f t="shared" ca="1" si="329"/>
        <v/>
      </c>
      <c r="P2022" s="9" t="str">
        <f t="shared" ca="1" si="330"/>
        <v/>
      </c>
      <c r="Q2022" s="9" t="str">
        <f t="shared" ca="1" si="331"/>
        <v/>
      </c>
      <c r="R2022" s="9" t="str">
        <f t="shared" si="324"/>
        <v/>
      </c>
      <c r="S2022" t="str" cm="1">
        <f t="array" ref="S2022">IF(ISBLANK(C2022),"",IFERROR(INDEX(ListeSeries!$A$2:$A$1045, MATCH(1, (DatasScan!G2022=ListeSeries!$B$2:$B$1045) * (DatasScan!H2022&gt;=ListeSeries!$D$2:$D$1045) * (DatasScan!H2022&lt;=ListeSeries!$E$2:$E$1045), 0)), "no match"))</f>
        <v/>
      </c>
      <c r="T2022" s="7" t="str" cm="1">
        <f t="array" ref="T2022">IF(ISBLANK(C2022),"",IFERROR(INDEX(ListeSeries!$C$2:$C$1045, MATCH(1, (DatasScan!G2022=ListeSeries!$B$2:$B$1045) * (DatasScan!H2022&gt;=ListeSeries!$D$2:$D$1045) * (DatasScan!H2022&lt;=ListeSeries!$E$2:$E$1045), 0)), "no match"))</f>
        <v/>
      </c>
      <c r="U2022" s="11" t="str" cm="1">
        <f t="array" ref="U2022">IF(ISBLANK(C2022),"",IFERROR(INDEX(ListeSeries!$F$2:$F$1045, MATCH(1, (DatasScan!G2022=ListeSeries!$B$2:$B$1045) * (DatasScan!H2022&gt;=ListeSeries!$D$2:$D$1045) * (DatasScan!H2022&lt;=ListeSeries!$E$2:$E$1045), 0)), "no match"))</f>
        <v/>
      </c>
    </row>
    <row r="2023" spans="1:21" x14ac:dyDescent="0.25">
      <c r="A2023" s="6" t="str">
        <f t="shared" si="325"/>
        <v/>
      </c>
      <c r="B2023" s="272"/>
      <c r="F2023" s="7" t="str">
        <f t="shared" si="328"/>
        <v/>
      </c>
      <c r="G2023" s="21" t="str">
        <f>IF(ISBLANK(C2023),"",_xlfn.XLOOKUP(_xlfn.XLOOKUP(VALUE(LEFT(C2023,4)),Souches!$B$2:$B$15000,Souches!$E$2:$E$15000),Varietes!$B$2:$B$500,Varietes!$C$2:$C$500))</f>
        <v/>
      </c>
      <c r="H2023" s="19" t="str">
        <f>IF(ISBLANK(C2023),"",_xlfn.XLOOKUP(VALUE(LEFT(C2023,4)),Souches!$B$2:$B$15000,Souches!$D$2:$D$15000))</f>
        <v/>
      </c>
      <c r="I2023" s="10" t="str">
        <f t="shared" si="326"/>
        <v/>
      </c>
      <c r="J2023" s="19" t="str">
        <f>IF(I2023="","",INT(('ObjProd (2)'!$C$25-I2023)/7 * (ABS('ObjProd (2)'!$C$25-I2023)&gt;=7)))</f>
        <v/>
      </c>
      <c r="K2023" s="10" t="str">
        <f>IF(I2023="","",
IF(AND(DATEDIF(I2023,'ObjProd (2)'!$C$25,"y")=0,DATEDIF(I2023,'ObjProd (2)'!$C$25,"ym")=0,
   INT(('ObjProd (2)'!$C$25-EDATE(I2023,DATEDIF(I2023,'ObjProd (2)'!$C$25,"y")*12+DATEDIF(I2023,'ObjProd (2)'!$C$25,"ym")))/7)=0),
   "&lt; 1 sem.",
   IF(DATEDIF(I2023,'ObjProd (2)'!$C$25,"y")&gt;0,DATEDIF(I2023,'ObjProd (2)'!$C$25,"y") &amp; " " &amp; IF(DATEDIF(I2023,'ObjProd (2)'!$C$25,"y")=1,"an ","ans "),"") &amp;
   IF(DATEDIF(I2023,'ObjProd (2)'!$C$25,"ym")&gt;0,DATEDIF(I2023,'ObjProd (2)'!$C$25,"ym") &amp; " mois ", "") &amp;
   IF(INT(('ObjProd (2)'!$C$25-EDATE(I2023,DATEDIF(I2023,'ObjProd (2)'!$C$25,"y")*12+DATEDIF(I2023,'ObjProd (2)'!$C$25,"ym")))/7)&gt;0,
      INT(('ObjProd (2)'!$C$25-EDATE(I2023,DATEDIF(I2023,'ObjProd (2)'!$C$25,"y")*12+DATEDIF(I2023,'ObjProd (2)'!$C$25,"ym")))/7) &amp; " sem.",
      "")
)
)</f>
        <v/>
      </c>
      <c r="L2023" s="11" t="str">
        <f t="shared" si="327"/>
        <v/>
      </c>
      <c r="M2023" s="9" t="str">
        <f t="shared" si="323"/>
        <v/>
      </c>
      <c r="N2023" s="9" t="str" cm="1">
        <f t="array" aca="1" ref="N2023" ca="1">LEFT(L2023, IF(ISNUMBER(SUBSTITUTE(_xludf.MID(L2023, 2, 1), ".", ",")), 1, 2))</f>
        <v/>
      </c>
      <c r="O2023" s="19" t="str">
        <f t="shared" ca="1" si="329"/>
        <v/>
      </c>
      <c r="P2023" s="9" t="str">
        <f t="shared" ca="1" si="330"/>
        <v/>
      </c>
      <c r="Q2023" s="9" t="str">
        <f t="shared" ca="1" si="331"/>
        <v/>
      </c>
      <c r="R2023" s="9" t="str">
        <f t="shared" si="324"/>
        <v/>
      </c>
      <c r="S2023" t="str" cm="1">
        <f t="array" ref="S2023">IF(ISBLANK(C2023),"",IFERROR(INDEX(ListeSeries!$A$2:$A$1045, MATCH(1, (DatasScan!G2023=ListeSeries!$B$2:$B$1045) * (DatasScan!H2023&gt;=ListeSeries!$D$2:$D$1045) * (DatasScan!H2023&lt;=ListeSeries!$E$2:$E$1045), 0)), "no match"))</f>
        <v/>
      </c>
      <c r="T2023" s="7" t="str" cm="1">
        <f t="array" ref="T2023">IF(ISBLANK(C2023),"",IFERROR(INDEX(ListeSeries!$C$2:$C$1045, MATCH(1, (DatasScan!G2023=ListeSeries!$B$2:$B$1045) * (DatasScan!H2023&gt;=ListeSeries!$D$2:$D$1045) * (DatasScan!H2023&lt;=ListeSeries!$E$2:$E$1045), 0)), "no match"))</f>
        <v/>
      </c>
      <c r="U2023" s="11" t="str" cm="1">
        <f t="array" ref="U2023">IF(ISBLANK(C2023),"",IFERROR(INDEX(ListeSeries!$F$2:$F$1045, MATCH(1, (DatasScan!G2023=ListeSeries!$B$2:$B$1045) * (DatasScan!H2023&gt;=ListeSeries!$D$2:$D$1045) * (DatasScan!H2023&lt;=ListeSeries!$E$2:$E$1045), 0)), "no match"))</f>
        <v/>
      </c>
    </row>
    <row r="2024" spans="1:21" x14ac:dyDescent="0.25">
      <c r="A2024" s="6" t="str">
        <f t="shared" si="325"/>
        <v/>
      </c>
      <c r="B2024" s="272"/>
      <c r="F2024" s="7" t="str">
        <f t="shared" si="328"/>
        <v/>
      </c>
      <c r="G2024" s="21" t="str">
        <f>IF(ISBLANK(C2024),"",_xlfn.XLOOKUP(_xlfn.XLOOKUP(VALUE(LEFT(C2024,4)),Souches!$B$2:$B$15000,Souches!$E$2:$E$15000),Varietes!$B$2:$B$500,Varietes!$C$2:$C$500))</f>
        <v/>
      </c>
      <c r="H2024" s="19" t="str">
        <f>IF(ISBLANK(C2024),"",_xlfn.XLOOKUP(VALUE(LEFT(C2024,4)),Souches!$B$2:$B$15000,Souches!$D$2:$D$15000))</f>
        <v/>
      </c>
      <c r="I2024" s="10" t="str">
        <f t="shared" si="326"/>
        <v/>
      </c>
      <c r="J2024" s="19" t="str">
        <f>IF(I2024="","",INT(('ObjProd (2)'!$C$25-I2024)/7 * (ABS('ObjProd (2)'!$C$25-I2024)&gt;=7)))</f>
        <v/>
      </c>
      <c r="K2024" s="10" t="str">
        <f>IF(I2024="","",
IF(AND(DATEDIF(I2024,'ObjProd (2)'!$C$25,"y")=0,DATEDIF(I2024,'ObjProd (2)'!$C$25,"ym")=0,
   INT(('ObjProd (2)'!$C$25-EDATE(I2024,DATEDIF(I2024,'ObjProd (2)'!$C$25,"y")*12+DATEDIF(I2024,'ObjProd (2)'!$C$25,"ym")))/7)=0),
   "&lt; 1 sem.",
   IF(DATEDIF(I2024,'ObjProd (2)'!$C$25,"y")&gt;0,DATEDIF(I2024,'ObjProd (2)'!$C$25,"y") &amp; " " &amp; IF(DATEDIF(I2024,'ObjProd (2)'!$C$25,"y")=1,"an ","ans "),"") &amp;
   IF(DATEDIF(I2024,'ObjProd (2)'!$C$25,"ym")&gt;0,DATEDIF(I2024,'ObjProd (2)'!$C$25,"ym") &amp; " mois ", "") &amp;
   IF(INT(('ObjProd (2)'!$C$25-EDATE(I2024,DATEDIF(I2024,'ObjProd (2)'!$C$25,"y")*12+DATEDIF(I2024,'ObjProd (2)'!$C$25,"ym")))/7)&gt;0,
      INT(('ObjProd (2)'!$C$25-EDATE(I2024,DATEDIF(I2024,'ObjProd (2)'!$C$25,"y")*12+DATEDIF(I2024,'ObjProd (2)'!$C$25,"ym")))/7) &amp; " sem.",
      "")
)
)</f>
        <v/>
      </c>
      <c r="L2024" s="11" t="str">
        <f t="shared" si="327"/>
        <v/>
      </c>
      <c r="M2024" s="9" t="str">
        <f t="shared" si="323"/>
        <v/>
      </c>
      <c r="N2024" s="9" t="str" cm="1">
        <f t="array" aca="1" ref="N2024" ca="1">LEFT(L2024, IF(ISNUMBER(SUBSTITUTE(_xludf.MID(L2024, 2, 1), ".", ",")), 1, 2))</f>
        <v/>
      </c>
      <c r="O2024" s="19" t="str">
        <f t="shared" ca="1" si="329"/>
        <v/>
      </c>
      <c r="P2024" s="9" t="str">
        <f t="shared" ca="1" si="330"/>
        <v/>
      </c>
      <c r="Q2024" s="9" t="str">
        <f t="shared" ca="1" si="331"/>
        <v/>
      </c>
      <c r="R2024" s="9" t="str">
        <f t="shared" si="324"/>
        <v/>
      </c>
      <c r="S2024" t="str" cm="1">
        <f t="array" ref="S2024">IF(ISBLANK(C2024),"",IFERROR(INDEX(ListeSeries!$A$2:$A$1045, MATCH(1, (DatasScan!G2024=ListeSeries!$B$2:$B$1045) * (DatasScan!H2024&gt;=ListeSeries!$D$2:$D$1045) * (DatasScan!H2024&lt;=ListeSeries!$E$2:$E$1045), 0)), "no match"))</f>
        <v/>
      </c>
      <c r="T2024" s="7" t="str" cm="1">
        <f t="array" ref="T2024">IF(ISBLANK(C2024),"",IFERROR(INDEX(ListeSeries!$C$2:$C$1045, MATCH(1, (DatasScan!G2024=ListeSeries!$B$2:$B$1045) * (DatasScan!H2024&gt;=ListeSeries!$D$2:$D$1045) * (DatasScan!H2024&lt;=ListeSeries!$E$2:$E$1045), 0)), "no match"))</f>
        <v/>
      </c>
      <c r="U2024" s="11" t="str" cm="1">
        <f t="array" ref="U2024">IF(ISBLANK(C2024),"",IFERROR(INDEX(ListeSeries!$F$2:$F$1045, MATCH(1, (DatasScan!G2024=ListeSeries!$B$2:$B$1045) * (DatasScan!H2024&gt;=ListeSeries!$D$2:$D$1045) * (DatasScan!H2024&lt;=ListeSeries!$E$2:$E$1045), 0)), "no match"))</f>
        <v/>
      </c>
    </row>
    <row r="2025" spans="1:21" x14ac:dyDescent="0.25">
      <c r="A2025" s="6" t="str">
        <f t="shared" si="325"/>
        <v/>
      </c>
      <c r="B2025" s="272"/>
      <c r="F2025" s="7" t="str">
        <f t="shared" si="328"/>
        <v/>
      </c>
      <c r="G2025" s="21" t="str">
        <f>IF(ISBLANK(C2025),"",_xlfn.XLOOKUP(_xlfn.XLOOKUP(VALUE(LEFT(C2025,4)),Souches!$B$2:$B$15000,Souches!$E$2:$E$15000),Varietes!$B$2:$B$500,Varietes!$C$2:$C$500))</f>
        <v/>
      </c>
      <c r="H2025" s="19" t="str">
        <f>IF(ISBLANK(C2025),"",_xlfn.XLOOKUP(VALUE(LEFT(C2025,4)),Souches!$B$2:$B$15000,Souches!$D$2:$D$15000))</f>
        <v/>
      </c>
      <c r="I2025" s="10" t="str">
        <f t="shared" si="326"/>
        <v/>
      </c>
      <c r="J2025" s="19" t="str">
        <f>IF(I2025="","",INT(('ObjProd (2)'!$C$25-I2025)/7 * (ABS('ObjProd (2)'!$C$25-I2025)&gt;=7)))</f>
        <v/>
      </c>
      <c r="K2025" s="10" t="str">
        <f>IF(I2025="","",
IF(AND(DATEDIF(I2025,'ObjProd (2)'!$C$25,"y")=0,DATEDIF(I2025,'ObjProd (2)'!$C$25,"ym")=0,
   INT(('ObjProd (2)'!$C$25-EDATE(I2025,DATEDIF(I2025,'ObjProd (2)'!$C$25,"y")*12+DATEDIF(I2025,'ObjProd (2)'!$C$25,"ym")))/7)=0),
   "&lt; 1 sem.",
   IF(DATEDIF(I2025,'ObjProd (2)'!$C$25,"y")&gt;0,DATEDIF(I2025,'ObjProd (2)'!$C$25,"y") &amp; " " &amp; IF(DATEDIF(I2025,'ObjProd (2)'!$C$25,"y")=1,"an ","ans "),"") &amp;
   IF(DATEDIF(I2025,'ObjProd (2)'!$C$25,"ym")&gt;0,DATEDIF(I2025,'ObjProd (2)'!$C$25,"ym") &amp; " mois ", "") &amp;
   IF(INT(('ObjProd (2)'!$C$25-EDATE(I2025,DATEDIF(I2025,'ObjProd (2)'!$C$25,"y")*12+DATEDIF(I2025,'ObjProd (2)'!$C$25,"ym")))/7)&gt;0,
      INT(('ObjProd (2)'!$C$25-EDATE(I2025,DATEDIF(I2025,'ObjProd (2)'!$C$25,"y")*12+DATEDIF(I2025,'ObjProd (2)'!$C$25,"ym")))/7) &amp; " sem.",
      "")
)
)</f>
        <v/>
      </c>
      <c r="L2025" s="11" t="str">
        <f t="shared" si="327"/>
        <v/>
      </c>
      <c r="M2025" s="9" t="str">
        <f t="shared" si="323"/>
        <v/>
      </c>
      <c r="N2025" s="9" t="str" cm="1">
        <f t="array" aca="1" ref="N2025" ca="1">LEFT(L2025, IF(ISNUMBER(SUBSTITUTE(_xludf.MID(L2025, 2, 1), ".", ",")), 1, 2))</f>
        <v/>
      </c>
      <c r="O2025" s="19" t="str">
        <f t="shared" ca="1" si="329"/>
        <v/>
      </c>
      <c r="P2025" s="9" t="str">
        <f t="shared" ca="1" si="330"/>
        <v/>
      </c>
      <c r="Q2025" s="9" t="str">
        <f t="shared" ca="1" si="331"/>
        <v/>
      </c>
      <c r="R2025" s="9" t="str">
        <f t="shared" si="324"/>
        <v/>
      </c>
      <c r="S2025" t="str" cm="1">
        <f t="array" ref="S2025">IF(ISBLANK(C2025),"",IFERROR(INDEX(ListeSeries!$A$2:$A$1045, MATCH(1, (DatasScan!G2025=ListeSeries!$B$2:$B$1045) * (DatasScan!H2025&gt;=ListeSeries!$D$2:$D$1045) * (DatasScan!H2025&lt;=ListeSeries!$E$2:$E$1045), 0)), "no match"))</f>
        <v/>
      </c>
      <c r="T2025" s="7" t="str" cm="1">
        <f t="array" ref="T2025">IF(ISBLANK(C2025),"",IFERROR(INDEX(ListeSeries!$C$2:$C$1045, MATCH(1, (DatasScan!G2025=ListeSeries!$B$2:$B$1045) * (DatasScan!H2025&gt;=ListeSeries!$D$2:$D$1045) * (DatasScan!H2025&lt;=ListeSeries!$E$2:$E$1045), 0)), "no match"))</f>
        <v/>
      </c>
      <c r="U2025" s="11" t="str" cm="1">
        <f t="array" ref="U2025">IF(ISBLANK(C2025),"",IFERROR(INDEX(ListeSeries!$F$2:$F$1045, MATCH(1, (DatasScan!G2025=ListeSeries!$B$2:$B$1045) * (DatasScan!H2025&gt;=ListeSeries!$D$2:$D$1045) * (DatasScan!H2025&lt;=ListeSeries!$E$2:$E$1045), 0)), "no match"))</f>
        <v/>
      </c>
    </row>
    <row r="2026" spans="1:21" x14ac:dyDescent="0.25">
      <c r="A2026" s="6" t="str">
        <f t="shared" si="325"/>
        <v/>
      </c>
      <c r="B2026" s="272"/>
      <c r="F2026" s="7" t="str">
        <f t="shared" si="328"/>
        <v/>
      </c>
      <c r="G2026" s="21" t="str">
        <f>IF(ISBLANK(C2026),"",_xlfn.XLOOKUP(_xlfn.XLOOKUP(VALUE(LEFT(C2026,4)),Souches!$B$2:$B$15000,Souches!$E$2:$E$15000),Varietes!$B$2:$B$500,Varietes!$C$2:$C$500))</f>
        <v/>
      </c>
      <c r="H2026" s="19" t="str">
        <f>IF(ISBLANK(C2026),"",_xlfn.XLOOKUP(VALUE(LEFT(C2026,4)),Souches!$B$2:$B$15000,Souches!$D$2:$D$15000))</f>
        <v/>
      </c>
      <c r="I2026" s="10" t="str">
        <f t="shared" si="326"/>
        <v/>
      </c>
      <c r="J2026" s="19" t="str">
        <f>IF(I2026="","",INT(('ObjProd (2)'!$C$25-I2026)/7 * (ABS('ObjProd (2)'!$C$25-I2026)&gt;=7)))</f>
        <v/>
      </c>
      <c r="K2026" s="10" t="str">
        <f>IF(I2026="","",
IF(AND(DATEDIF(I2026,'ObjProd (2)'!$C$25,"y")=0,DATEDIF(I2026,'ObjProd (2)'!$C$25,"ym")=0,
   INT(('ObjProd (2)'!$C$25-EDATE(I2026,DATEDIF(I2026,'ObjProd (2)'!$C$25,"y")*12+DATEDIF(I2026,'ObjProd (2)'!$C$25,"ym")))/7)=0),
   "&lt; 1 sem.",
   IF(DATEDIF(I2026,'ObjProd (2)'!$C$25,"y")&gt;0,DATEDIF(I2026,'ObjProd (2)'!$C$25,"y") &amp; " " &amp; IF(DATEDIF(I2026,'ObjProd (2)'!$C$25,"y")=1,"an ","ans "),"") &amp;
   IF(DATEDIF(I2026,'ObjProd (2)'!$C$25,"ym")&gt;0,DATEDIF(I2026,'ObjProd (2)'!$C$25,"ym") &amp; " mois ", "") &amp;
   IF(INT(('ObjProd (2)'!$C$25-EDATE(I2026,DATEDIF(I2026,'ObjProd (2)'!$C$25,"y")*12+DATEDIF(I2026,'ObjProd (2)'!$C$25,"ym")))/7)&gt;0,
      INT(('ObjProd (2)'!$C$25-EDATE(I2026,DATEDIF(I2026,'ObjProd (2)'!$C$25,"y")*12+DATEDIF(I2026,'ObjProd (2)'!$C$25,"ym")))/7) &amp; " sem.",
      "")
)
)</f>
        <v/>
      </c>
      <c r="L2026" s="11" t="str">
        <f t="shared" si="327"/>
        <v/>
      </c>
      <c r="M2026" s="9" t="str">
        <f t="shared" si="323"/>
        <v/>
      </c>
      <c r="N2026" s="9" t="str" cm="1">
        <f t="array" aca="1" ref="N2026" ca="1">LEFT(L2026, IF(ISNUMBER(SUBSTITUTE(_xludf.MID(L2026, 2, 1), ".", ",")), 1, 2))</f>
        <v/>
      </c>
      <c r="O2026" s="19" t="str">
        <f t="shared" ca="1" si="329"/>
        <v/>
      </c>
      <c r="P2026" s="9" t="str">
        <f t="shared" ca="1" si="330"/>
        <v/>
      </c>
      <c r="Q2026" s="9" t="str">
        <f t="shared" ca="1" si="331"/>
        <v/>
      </c>
      <c r="R2026" s="9" t="str">
        <f t="shared" si="324"/>
        <v/>
      </c>
      <c r="S2026" t="str" cm="1">
        <f t="array" ref="S2026">IF(ISBLANK(C2026),"",IFERROR(INDEX(ListeSeries!$A$2:$A$1045, MATCH(1, (DatasScan!G2026=ListeSeries!$B$2:$B$1045) * (DatasScan!H2026&gt;=ListeSeries!$D$2:$D$1045) * (DatasScan!H2026&lt;=ListeSeries!$E$2:$E$1045), 0)), "no match"))</f>
        <v/>
      </c>
      <c r="T2026" s="7" t="str" cm="1">
        <f t="array" ref="T2026">IF(ISBLANK(C2026),"",IFERROR(INDEX(ListeSeries!$C$2:$C$1045, MATCH(1, (DatasScan!G2026=ListeSeries!$B$2:$B$1045) * (DatasScan!H2026&gt;=ListeSeries!$D$2:$D$1045) * (DatasScan!H2026&lt;=ListeSeries!$E$2:$E$1045), 0)), "no match"))</f>
        <v/>
      </c>
      <c r="U2026" s="11" t="str" cm="1">
        <f t="array" ref="U2026">IF(ISBLANK(C2026),"",IFERROR(INDEX(ListeSeries!$F$2:$F$1045, MATCH(1, (DatasScan!G2026=ListeSeries!$B$2:$B$1045) * (DatasScan!H2026&gt;=ListeSeries!$D$2:$D$1045) * (DatasScan!H2026&lt;=ListeSeries!$E$2:$E$1045), 0)), "no match"))</f>
        <v/>
      </c>
    </row>
    <row r="2027" spans="1:21" x14ac:dyDescent="0.25">
      <c r="A2027" s="6" t="str">
        <f t="shared" si="325"/>
        <v/>
      </c>
      <c r="B2027" s="272"/>
      <c r="F2027" s="7" t="str">
        <f t="shared" si="328"/>
        <v/>
      </c>
      <c r="G2027" s="21" t="str">
        <f>IF(ISBLANK(C2027),"",_xlfn.XLOOKUP(_xlfn.XLOOKUP(VALUE(LEFT(C2027,4)),Souches!$B$2:$B$15000,Souches!$E$2:$E$15000),Varietes!$B$2:$B$500,Varietes!$C$2:$C$500))</f>
        <v/>
      </c>
      <c r="H2027" s="19" t="str">
        <f>IF(ISBLANK(C2027),"",_xlfn.XLOOKUP(VALUE(LEFT(C2027,4)),Souches!$B$2:$B$15000,Souches!$D$2:$D$15000))</f>
        <v/>
      </c>
      <c r="I2027" s="10" t="str">
        <f t="shared" si="326"/>
        <v/>
      </c>
      <c r="J2027" s="19" t="str">
        <f>IF(I2027="","",INT(('ObjProd (2)'!$C$25-I2027)/7 * (ABS('ObjProd (2)'!$C$25-I2027)&gt;=7)))</f>
        <v/>
      </c>
      <c r="K2027" s="10" t="str">
        <f>IF(I2027="","",
IF(AND(DATEDIF(I2027,'ObjProd (2)'!$C$25,"y")=0,DATEDIF(I2027,'ObjProd (2)'!$C$25,"ym")=0,
   INT(('ObjProd (2)'!$C$25-EDATE(I2027,DATEDIF(I2027,'ObjProd (2)'!$C$25,"y")*12+DATEDIF(I2027,'ObjProd (2)'!$C$25,"ym")))/7)=0),
   "&lt; 1 sem.",
   IF(DATEDIF(I2027,'ObjProd (2)'!$C$25,"y")&gt;0,DATEDIF(I2027,'ObjProd (2)'!$C$25,"y") &amp; " " &amp; IF(DATEDIF(I2027,'ObjProd (2)'!$C$25,"y")=1,"an ","ans "),"") &amp;
   IF(DATEDIF(I2027,'ObjProd (2)'!$C$25,"ym")&gt;0,DATEDIF(I2027,'ObjProd (2)'!$C$25,"ym") &amp; " mois ", "") &amp;
   IF(INT(('ObjProd (2)'!$C$25-EDATE(I2027,DATEDIF(I2027,'ObjProd (2)'!$C$25,"y")*12+DATEDIF(I2027,'ObjProd (2)'!$C$25,"ym")))/7)&gt;0,
      INT(('ObjProd (2)'!$C$25-EDATE(I2027,DATEDIF(I2027,'ObjProd (2)'!$C$25,"y")*12+DATEDIF(I2027,'ObjProd (2)'!$C$25,"ym")))/7) &amp; " sem.",
      "")
)
)</f>
        <v/>
      </c>
      <c r="L2027" s="11" t="str">
        <f t="shared" si="327"/>
        <v/>
      </c>
      <c r="M2027" s="9" t="str">
        <f t="shared" si="323"/>
        <v/>
      </c>
      <c r="N2027" s="9" t="str" cm="1">
        <f t="array" aca="1" ref="N2027" ca="1">LEFT(L2027, IF(ISNUMBER(SUBSTITUTE(_xludf.MID(L2027, 2, 1), ".", ",")), 1, 2))</f>
        <v/>
      </c>
      <c r="O2027" s="19" t="str">
        <f t="shared" ca="1" si="329"/>
        <v/>
      </c>
      <c r="P2027" s="9" t="str">
        <f t="shared" ca="1" si="330"/>
        <v/>
      </c>
      <c r="Q2027" s="9" t="str">
        <f t="shared" ca="1" si="331"/>
        <v/>
      </c>
      <c r="R2027" s="9" t="str">
        <f t="shared" si="324"/>
        <v/>
      </c>
      <c r="S2027" t="str" cm="1">
        <f t="array" ref="S2027">IF(ISBLANK(C2027),"",IFERROR(INDEX(ListeSeries!$A$2:$A$1045, MATCH(1, (DatasScan!G2027=ListeSeries!$B$2:$B$1045) * (DatasScan!H2027&gt;=ListeSeries!$D$2:$D$1045) * (DatasScan!H2027&lt;=ListeSeries!$E$2:$E$1045), 0)), "no match"))</f>
        <v/>
      </c>
      <c r="T2027" s="7" t="str" cm="1">
        <f t="array" ref="T2027">IF(ISBLANK(C2027),"",IFERROR(INDEX(ListeSeries!$C$2:$C$1045, MATCH(1, (DatasScan!G2027=ListeSeries!$B$2:$B$1045) * (DatasScan!H2027&gt;=ListeSeries!$D$2:$D$1045) * (DatasScan!H2027&lt;=ListeSeries!$E$2:$E$1045), 0)), "no match"))</f>
        <v/>
      </c>
      <c r="U2027" s="11" t="str" cm="1">
        <f t="array" ref="U2027">IF(ISBLANK(C2027),"",IFERROR(INDEX(ListeSeries!$F$2:$F$1045, MATCH(1, (DatasScan!G2027=ListeSeries!$B$2:$B$1045) * (DatasScan!H2027&gt;=ListeSeries!$D$2:$D$1045) * (DatasScan!H2027&lt;=ListeSeries!$E$2:$E$1045), 0)), "no match"))</f>
        <v/>
      </c>
    </row>
    <row r="2028" spans="1:21" x14ac:dyDescent="0.25">
      <c r="A2028" s="6" t="str">
        <f t="shared" si="325"/>
        <v/>
      </c>
      <c r="B2028" s="272"/>
      <c r="F2028" s="7" t="str">
        <f t="shared" si="328"/>
        <v/>
      </c>
      <c r="G2028" s="21" t="str">
        <f>IF(ISBLANK(C2028),"",_xlfn.XLOOKUP(_xlfn.XLOOKUP(VALUE(LEFT(C2028,4)),Souches!$B$2:$B$15000,Souches!$E$2:$E$15000),Varietes!$B$2:$B$500,Varietes!$C$2:$C$500))</f>
        <v/>
      </c>
      <c r="H2028" s="19" t="str">
        <f>IF(ISBLANK(C2028),"",_xlfn.XLOOKUP(VALUE(LEFT(C2028,4)),Souches!$B$2:$B$15000,Souches!$D$2:$D$15000))</f>
        <v/>
      </c>
      <c r="I2028" s="10" t="str">
        <f t="shared" si="326"/>
        <v/>
      </c>
      <c r="J2028" s="19" t="str">
        <f>IF(I2028="","",INT(('ObjProd (2)'!$C$25-I2028)/7 * (ABS('ObjProd (2)'!$C$25-I2028)&gt;=7)))</f>
        <v/>
      </c>
      <c r="K2028" s="10" t="str">
        <f>IF(I2028="","",
IF(AND(DATEDIF(I2028,'ObjProd (2)'!$C$25,"y")=0,DATEDIF(I2028,'ObjProd (2)'!$C$25,"ym")=0,
   INT(('ObjProd (2)'!$C$25-EDATE(I2028,DATEDIF(I2028,'ObjProd (2)'!$C$25,"y")*12+DATEDIF(I2028,'ObjProd (2)'!$C$25,"ym")))/7)=0),
   "&lt; 1 sem.",
   IF(DATEDIF(I2028,'ObjProd (2)'!$C$25,"y")&gt;0,DATEDIF(I2028,'ObjProd (2)'!$C$25,"y") &amp; " " &amp; IF(DATEDIF(I2028,'ObjProd (2)'!$C$25,"y")=1,"an ","ans "),"") &amp;
   IF(DATEDIF(I2028,'ObjProd (2)'!$C$25,"ym")&gt;0,DATEDIF(I2028,'ObjProd (2)'!$C$25,"ym") &amp; " mois ", "") &amp;
   IF(INT(('ObjProd (2)'!$C$25-EDATE(I2028,DATEDIF(I2028,'ObjProd (2)'!$C$25,"y")*12+DATEDIF(I2028,'ObjProd (2)'!$C$25,"ym")))/7)&gt;0,
      INT(('ObjProd (2)'!$C$25-EDATE(I2028,DATEDIF(I2028,'ObjProd (2)'!$C$25,"y")*12+DATEDIF(I2028,'ObjProd (2)'!$C$25,"ym")))/7) &amp; " sem.",
      "")
)
)</f>
        <v/>
      </c>
      <c r="L2028" s="11" t="str">
        <f t="shared" si="327"/>
        <v/>
      </c>
      <c r="M2028" s="9" t="str">
        <f t="shared" si="323"/>
        <v/>
      </c>
      <c r="N2028" s="9" t="str" cm="1">
        <f t="array" aca="1" ref="N2028" ca="1">LEFT(L2028, IF(ISNUMBER(SUBSTITUTE(_xludf.MID(L2028, 2, 1), ".", ",")), 1, 2))</f>
        <v/>
      </c>
      <c r="O2028" s="19" t="str">
        <f t="shared" ca="1" si="329"/>
        <v/>
      </c>
      <c r="P2028" s="9" t="str">
        <f t="shared" ca="1" si="330"/>
        <v/>
      </c>
      <c r="Q2028" s="9" t="str">
        <f t="shared" ca="1" si="331"/>
        <v/>
      </c>
      <c r="R2028" s="9" t="str">
        <f t="shared" si="324"/>
        <v/>
      </c>
      <c r="S2028" t="str" cm="1">
        <f t="array" ref="S2028">IF(ISBLANK(C2028),"",IFERROR(INDEX(ListeSeries!$A$2:$A$1045, MATCH(1, (DatasScan!G2028=ListeSeries!$B$2:$B$1045) * (DatasScan!H2028&gt;=ListeSeries!$D$2:$D$1045) * (DatasScan!H2028&lt;=ListeSeries!$E$2:$E$1045), 0)), "no match"))</f>
        <v/>
      </c>
      <c r="T2028" s="7" t="str" cm="1">
        <f t="array" ref="T2028">IF(ISBLANK(C2028),"",IFERROR(INDEX(ListeSeries!$C$2:$C$1045, MATCH(1, (DatasScan!G2028=ListeSeries!$B$2:$B$1045) * (DatasScan!H2028&gt;=ListeSeries!$D$2:$D$1045) * (DatasScan!H2028&lt;=ListeSeries!$E$2:$E$1045), 0)), "no match"))</f>
        <v/>
      </c>
      <c r="U2028" s="11" t="str" cm="1">
        <f t="array" ref="U2028">IF(ISBLANK(C2028),"",IFERROR(INDEX(ListeSeries!$F$2:$F$1045, MATCH(1, (DatasScan!G2028=ListeSeries!$B$2:$B$1045) * (DatasScan!H2028&gt;=ListeSeries!$D$2:$D$1045) * (DatasScan!H2028&lt;=ListeSeries!$E$2:$E$1045), 0)), "no match"))</f>
        <v/>
      </c>
    </row>
    <row r="2029" spans="1:21" x14ac:dyDescent="0.25">
      <c r="A2029" s="6" t="str">
        <f t="shared" si="325"/>
        <v/>
      </c>
      <c r="B2029" s="272"/>
      <c r="F2029" s="7" t="str">
        <f t="shared" si="328"/>
        <v/>
      </c>
      <c r="G2029" s="21" t="str">
        <f>IF(ISBLANK(C2029),"",_xlfn.XLOOKUP(_xlfn.XLOOKUP(VALUE(LEFT(C2029,4)),Souches!$B$2:$B$15000,Souches!$E$2:$E$15000),Varietes!$B$2:$B$500,Varietes!$C$2:$C$500))</f>
        <v/>
      </c>
      <c r="H2029" s="19" t="str">
        <f>IF(ISBLANK(C2029),"",_xlfn.XLOOKUP(VALUE(LEFT(C2029,4)),Souches!$B$2:$B$15000,Souches!$D$2:$D$15000))</f>
        <v/>
      </c>
      <c r="I2029" s="10" t="str">
        <f t="shared" si="326"/>
        <v/>
      </c>
      <c r="J2029" s="19" t="str">
        <f>IF(I2029="","",INT(('ObjProd (2)'!$C$25-I2029)/7 * (ABS('ObjProd (2)'!$C$25-I2029)&gt;=7)))</f>
        <v/>
      </c>
      <c r="K2029" s="10" t="str">
        <f>IF(I2029="","",
IF(AND(DATEDIF(I2029,'ObjProd (2)'!$C$25,"y")=0,DATEDIF(I2029,'ObjProd (2)'!$C$25,"ym")=0,
   INT(('ObjProd (2)'!$C$25-EDATE(I2029,DATEDIF(I2029,'ObjProd (2)'!$C$25,"y")*12+DATEDIF(I2029,'ObjProd (2)'!$C$25,"ym")))/7)=0),
   "&lt; 1 sem.",
   IF(DATEDIF(I2029,'ObjProd (2)'!$C$25,"y")&gt;0,DATEDIF(I2029,'ObjProd (2)'!$C$25,"y") &amp; " " &amp; IF(DATEDIF(I2029,'ObjProd (2)'!$C$25,"y")=1,"an ","ans "),"") &amp;
   IF(DATEDIF(I2029,'ObjProd (2)'!$C$25,"ym")&gt;0,DATEDIF(I2029,'ObjProd (2)'!$C$25,"ym") &amp; " mois ", "") &amp;
   IF(INT(('ObjProd (2)'!$C$25-EDATE(I2029,DATEDIF(I2029,'ObjProd (2)'!$C$25,"y")*12+DATEDIF(I2029,'ObjProd (2)'!$C$25,"ym")))/7)&gt;0,
      INT(('ObjProd (2)'!$C$25-EDATE(I2029,DATEDIF(I2029,'ObjProd (2)'!$C$25,"y")*12+DATEDIF(I2029,'ObjProd (2)'!$C$25,"ym")))/7) &amp; " sem.",
      "")
)
)</f>
        <v/>
      </c>
      <c r="L2029" s="11" t="str">
        <f t="shared" si="327"/>
        <v/>
      </c>
      <c r="M2029" s="9" t="str">
        <f t="shared" si="323"/>
        <v/>
      </c>
      <c r="N2029" s="9" t="str" cm="1">
        <f t="array" aca="1" ref="N2029" ca="1">LEFT(L2029, IF(ISNUMBER(SUBSTITUTE(_xludf.MID(L2029, 2, 1), ".", ",")), 1, 2))</f>
        <v/>
      </c>
      <c r="O2029" s="19" t="str">
        <f t="shared" ca="1" si="329"/>
        <v/>
      </c>
      <c r="P2029" s="9" t="str">
        <f t="shared" ca="1" si="330"/>
        <v/>
      </c>
      <c r="Q2029" s="9" t="str">
        <f t="shared" ca="1" si="331"/>
        <v/>
      </c>
      <c r="R2029" s="9" t="str">
        <f t="shared" si="324"/>
        <v/>
      </c>
      <c r="S2029" t="str" cm="1">
        <f t="array" ref="S2029">IF(ISBLANK(C2029),"",IFERROR(INDEX(ListeSeries!$A$2:$A$1045, MATCH(1, (DatasScan!G2029=ListeSeries!$B$2:$B$1045) * (DatasScan!H2029&gt;=ListeSeries!$D$2:$D$1045) * (DatasScan!H2029&lt;=ListeSeries!$E$2:$E$1045), 0)), "no match"))</f>
        <v/>
      </c>
      <c r="T2029" s="7" t="str" cm="1">
        <f t="array" ref="T2029">IF(ISBLANK(C2029),"",IFERROR(INDEX(ListeSeries!$C$2:$C$1045, MATCH(1, (DatasScan!G2029=ListeSeries!$B$2:$B$1045) * (DatasScan!H2029&gt;=ListeSeries!$D$2:$D$1045) * (DatasScan!H2029&lt;=ListeSeries!$E$2:$E$1045), 0)), "no match"))</f>
        <v/>
      </c>
      <c r="U2029" s="11" t="str" cm="1">
        <f t="array" ref="U2029">IF(ISBLANK(C2029),"",IFERROR(INDEX(ListeSeries!$F$2:$F$1045, MATCH(1, (DatasScan!G2029=ListeSeries!$B$2:$B$1045) * (DatasScan!H2029&gt;=ListeSeries!$D$2:$D$1045) * (DatasScan!H2029&lt;=ListeSeries!$E$2:$E$1045), 0)), "no match"))</f>
        <v/>
      </c>
    </row>
    <row r="2030" spans="1:21" x14ac:dyDescent="0.25">
      <c r="A2030" s="6" t="str">
        <f t="shared" si="325"/>
        <v/>
      </c>
      <c r="B2030" s="272"/>
      <c r="F2030" s="7" t="str">
        <f t="shared" si="328"/>
        <v/>
      </c>
      <c r="G2030" s="21" t="str">
        <f>IF(ISBLANK(C2030),"",_xlfn.XLOOKUP(_xlfn.XLOOKUP(VALUE(LEFT(C2030,4)),Souches!$B$2:$B$15000,Souches!$E$2:$E$15000),Varietes!$B$2:$B$500,Varietes!$C$2:$C$500))</f>
        <v/>
      </c>
      <c r="H2030" s="19" t="str">
        <f>IF(ISBLANK(C2030),"",_xlfn.XLOOKUP(VALUE(LEFT(C2030,4)),Souches!$B$2:$B$15000,Souches!$D$2:$D$15000))</f>
        <v/>
      </c>
      <c r="I2030" s="10" t="str">
        <f t="shared" si="326"/>
        <v/>
      </c>
      <c r="J2030" s="19" t="str">
        <f>IF(I2030="","",INT(('ObjProd (2)'!$C$25-I2030)/7 * (ABS('ObjProd (2)'!$C$25-I2030)&gt;=7)))</f>
        <v/>
      </c>
      <c r="K2030" s="10" t="str">
        <f>IF(I2030="","",
IF(AND(DATEDIF(I2030,'ObjProd (2)'!$C$25,"y")=0,DATEDIF(I2030,'ObjProd (2)'!$C$25,"ym")=0,
   INT(('ObjProd (2)'!$C$25-EDATE(I2030,DATEDIF(I2030,'ObjProd (2)'!$C$25,"y")*12+DATEDIF(I2030,'ObjProd (2)'!$C$25,"ym")))/7)=0),
   "&lt; 1 sem.",
   IF(DATEDIF(I2030,'ObjProd (2)'!$C$25,"y")&gt;0,DATEDIF(I2030,'ObjProd (2)'!$C$25,"y") &amp; " " &amp; IF(DATEDIF(I2030,'ObjProd (2)'!$C$25,"y")=1,"an ","ans "),"") &amp;
   IF(DATEDIF(I2030,'ObjProd (2)'!$C$25,"ym")&gt;0,DATEDIF(I2030,'ObjProd (2)'!$C$25,"ym") &amp; " mois ", "") &amp;
   IF(INT(('ObjProd (2)'!$C$25-EDATE(I2030,DATEDIF(I2030,'ObjProd (2)'!$C$25,"y")*12+DATEDIF(I2030,'ObjProd (2)'!$C$25,"ym")))/7)&gt;0,
      INT(('ObjProd (2)'!$C$25-EDATE(I2030,DATEDIF(I2030,'ObjProd (2)'!$C$25,"y")*12+DATEDIF(I2030,'ObjProd (2)'!$C$25,"ym")))/7) &amp; " sem.",
      "")
)
)</f>
        <v/>
      </c>
      <c r="L2030" s="11" t="str">
        <f t="shared" si="327"/>
        <v/>
      </c>
      <c r="M2030" s="9" t="str">
        <f t="shared" si="323"/>
        <v/>
      </c>
      <c r="N2030" s="9" t="str" cm="1">
        <f t="array" aca="1" ref="N2030" ca="1">LEFT(L2030, IF(ISNUMBER(SUBSTITUTE(_xludf.MID(L2030, 2, 1), ".", ",")), 1, 2))</f>
        <v/>
      </c>
      <c r="O2030" s="19" t="str">
        <f t="shared" ca="1" si="329"/>
        <v/>
      </c>
      <c r="P2030" s="9" t="str">
        <f t="shared" ca="1" si="330"/>
        <v/>
      </c>
      <c r="Q2030" s="9" t="str">
        <f t="shared" ca="1" si="331"/>
        <v/>
      </c>
      <c r="R2030" s="9" t="str">
        <f t="shared" si="324"/>
        <v/>
      </c>
      <c r="S2030" t="str" cm="1">
        <f t="array" ref="S2030">IF(ISBLANK(C2030),"",IFERROR(INDEX(ListeSeries!$A$2:$A$1045, MATCH(1, (DatasScan!G2030=ListeSeries!$B$2:$B$1045) * (DatasScan!H2030&gt;=ListeSeries!$D$2:$D$1045) * (DatasScan!H2030&lt;=ListeSeries!$E$2:$E$1045), 0)), "no match"))</f>
        <v/>
      </c>
      <c r="T2030" s="7" t="str" cm="1">
        <f t="array" ref="T2030">IF(ISBLANK(C2030),"",IFERROR(INDEX(ListeSeries!$C$2:$C$1045, MATCH(1, (DatasScan!G2030=ListeSeries!$B$2:$B$1045) * (DatasScan!H2030&gt;=ListeSeries!$D$2:$D$1045) * (DatasScan!H2030&lt;=ListeSeries!$E$2:$E$1045), 0)), "no match"))</f>
        <v/>
      </c>
      <c r="U2030" s="11" t="str" cm="1">
        <f t="array" ref="U2030">IF(ISBLANK(C2030),"",IFERROR(INDEX(ListeSeries!$F$2:$F$1045, MATCH(1, (DatasScan!G2030=ListeSeries!$B$2:$B$1045) * (DatasScan!H2030&gt;=ListeSeries!$D$2:$D$1045) * (DatasScan!H2030&lt;=ListeSeries!$E$2:$E$1045), 0)), "no match"))</f>
        <v/>
      </c>
    </row>
    <row r="2031" spans="1:21" x14ac:dyDescent="0.25">
      <c r="A2031" s="6" t="str">
        <f t="shared" si="325"/>
        <v/>
      </c>
      <c r="B2031" s="272"/>
      <c r="F2031" s="7" t="str">
        <f t="shared" si="328"/>
        <v/>
      </c>
      <c r="G2031" s="21" t="str">
        <f>IF(ISBLANK(C2031),"",_xlfn.XLOOKUP(_xlfn.XLOOKUP(VALUE(LEFT(C2031,4)),Souches!$B$2:$B$15000,Souches!$E$2:$E$15000),Varietes!$B$2:$B$500,Varietes!$C$2:$C$500))</f>
        <v/>
      </c>
      <c r="H2031" s="19" t="str">
        <f>IF(ISBLANK(C2031),"",_xlfn.XLOOKUP(VALUE(LEFT(C2031,4)),Souches!$B$2:$B$15000,Souches!$D$2:$D$15000))</f>
        <v/>
      </c>
      <c r="I2031" s="10" t="str">
        <f t="shared" si="326"/>
        <v/>
      </c>
      <c r="J2031" s="19" t="str">
        <f>IF(I2031="","",INT(('ObjProd (2)'!$C$25-I2031)/7 * (ABS('ObjProd (2)'!$C$25-I2031)&gt;=7)))</f>
        <v/>
      </c>
      <c r="K2031" s="10" t="str">
        <f>IF(I2031="","",
IF(AND(DATEDIF(I2031,'ObjProd (2)'!$C$25,"y")=0,DATEDIF(I2031,'ObjProd (2)'!$C$25,"ym")=0,
   INT(('ObjProd (2)'!$C$25-EDATE(I2031,DATEDIF(I2031,'ObjProd (2)'!$C$25,"y")*12+DATEDIF(I2031,'ObjProd (2)'!$C$25,"ym")))/7)=0),
   "&lt; 1 sem.",
   IF(DATEDIF(I2031,'ObjProd (2)'!$C$25,"y")&gt;0,DATEDIF(I2031,'ObjProd (2)'!$C$25,"y") &amp; " " &amp; IF(DATEDIF(I2031,'ObjProd (2)'!$C$25,"y")=1,"an ","ans "),"") &amp;
   IF(DATEDIF(I2031,'ObjProd (2)'!$C$25,"ym")&gt;0,DATEDIF(I2031,'ObjProd (2)'!$C$25,"ym") &amp; " mois ", "") &amp;
   IF(INT(('ObjProd (2)'!$C$25-EDATE(I2031,DATEDIF(I2031,'ObjProd (2)'!$C$25,"y")*12+DATEDIF(I2031,'ObjProd (2)'!$C$25,"ym")))/7)&gt;0,
      INT(('ObjProd (2)'!$C$25-EDATE(I2031,DATEDIF(I2031,'ObjProd (2)'!$C$25,"y")*12+DATEDIF(I2031,'ObjProd (2)'!$C$25,"ym")))/7) &amp; " sem.",
      "")
)
)</f>
        <v/>
      </c>
      <c r="L2031" s="11" t="str">
        <f t="shared" si="327"/>
        <v/>
      </c>
      <c r="M2031" s="9" t="str">
        <f t="shared" si="323"/>
        <v/>
      </c>
      <c r="N2031" s="9" t="str" cm="1">
        <f t="array" aca="1" ref="N2031" ca="1">LEFT(L2031, IF(ISNUMBER(SUBSTITUTE(_xludf.MID(L2031, 2, 1), ".", ",")), 1, 2))</f>
        <v/>
      </c>
      <c r="O2031" s="19" t="str">
        <f t="shared" ca="1" si="329"/>
        <v/>
      </c>
      <c r="P2031" s="9" t="str">
        <f t="shared" ca="1" si="330"/>
        <v/>
      </c>
      <c r="Q2031" s="9" t="str">
        <f t="shared" ca="1" si="331"/>
        <v/>
      </c>
      <c r="R2031" s="9" t="str">
        <f t="shared" si="324"/>
        <v/>
      </c>
      <c r="S2031" t="str" cm="1">
        <f t="array" ref="S2031">IF(ISBLANK(C2031),"",IFERROR(INDEX(ListeSeries!$A$2:$A$1045, MATCH(1, (DatasScan!G2031=ListeSeries!$B$2:$B$1045) * (DatasScan!H2031&gt;=ListeSeries!$D$2:$D$1045) * (DatasScan!H2031&lt;=ListeSeries!$E$2:$E$1045), 0)), "no match"))</f>
        <v/>
      </c>
      <c r="T2031" s="7" t="str" cm="1">
        <f t="array" ref="T2031">IF(ISBLANK(C2031),"",IFERROR(INDEX(ListeSeries!$C$2:$C$1045, MATCH(1, (DatasScan!G2031=ListeSeries!$B$2:$B$1045) * (DatasScan!H2031&gt;=ListeSeries!$D$2:$D$1045) * (DatasScan!H2031&lt;=ListeSeries!$E$2:$E$1045), 0)), "no match"))</f>
        <v/>
      </c>
      <c r="U2031" s="11" t="str" cm="1">
        <f t="array" ref="U2031">IF(ISBLANK(C2031),"",IFERROR(INDEX(ListeSeries!$F$2:$F$1045, MATCH(1, (DatasScan!G2031=ListeSeries!$B$2:$B$1045) * (DatasScan!H2031&gt;=ListeSeries!$D$2:$D$1045) * (DatasScan!H2031&lt;=ListeSeries!$E$2:$E$1045), 0)), "no match"))</f>
        <v/>
      </c>
    </row>
    <row r="2032" spans="1:21" x14ac:dyDescent="0.25">
      <c r="A2032" s="6" t="str">
        <f t="shared" si="325"/>
        <v/>
      </c>
      <c r="B2032" s="272"/>
      <c r="F2032" s="7" t="str">
        <f t="shared" si="328"/>
        <v/>
      </c>
      <c r="G2032" s="21" t="str">
        <f>IF(ISBLANK(C2032),"",_xlfn.XLOOKUP(_xlfn.XLOOKUP(VALUE(LEFT(C2032,4)),Souches!$B$2:$B$15000,Souches!$E$2:$E$15000),Varietes!$B$2:$B$500,Varietes!$C$2:$C$500))</f>
        <v/>
      </c>
      <c r="H2032" s="19" t="str">
        <f>IF(ISBLANK(C2032),"",_xlfn.XLOOKUP(VALUE(LEFT(C2032,4)),Souches!$B$2:$B$15000,Souches!$D$2:$D$15000))</f>
        <v/>
      </c>
      <c r="I2032" s="10" t="str">
        <f t="shared" si="326"/>
        <v/>
      </c>
      <c r="J2032" s="19" t="str">
        <f>IF(I2032="","",INT(('ObjProd (2)'!$C$25-I2032)/7 * (ABS('ObjProd (2)'!$C$25-I2032)&gt;=7)))</f>
        <v/>
      </c>
      <c r="K2032" s="10" t="str">
        <f>IF(I2032="","",
IF(AND(DATEDIF(I2032,'ObjProd (2)'!$C$25,"y")=0,DATEDIF(I2032,'ObjProd (2)'!$C$25,"ym")=0,
   INT(('ObjProd (2)'!$C$25-EDATE(I2032,DATEDIF(I2032,'ObjProd (2)'!$C$25,"y")*12+DATEDIF(I2032,'ObjProd (2)'!$C$25,"ym")))/7)=0),
   "&lt; 1 sem.",
   IF(DATEDIF(I2032,'ObjProd (2)'!$C$25,"y")&gt;0,DATEDIF(I2032,'ObjProd (2)'!$C$25,"y") &amp; " " &amp; IF(DATEDIF(I2032,'ObjProd (2)'!$C$25,"y")=1,"an ","ans "),"") &amp;
   IF(DATEDIF(I2032,'ObjProd (2)'!$C$25,"ym")&gt;0,DATEDIF(I2032,'ObjProd (2)'!$C$25,"ym") &amp; " mois ", "") &amp;
   IF(INT(('ObjProd (2)'!$C$25-EDATE(I2032,DATEDIF(I2032,'ObjProd (2)'!$C$25,"y")*12+DATEDIF(I2032,'ObjProd (2)'!$C$25,"ym")))/7)&gt;0,
      INT(('ObjProd (2)'!$C$25-EDATE(I2032,DATEDIF(I2032,'ObjProd (2)'!$C$25,"y")*12+DATEDIF(I2032,'ObjProd (2)'!$C$25,"ym")))/7) &amp; " sem.",
      "")
)
)</f>
        <v/>
      </c>
      <c r="L2032" s="11" t="str">
        <f t="shared" si="327"/>
        <v/>
      </c>
      <c r="M2032" s="9" t="str">
        <f t="shared" si="323"/>
        <v/>
      </c>
      <c r="N2032" s="9" t="str" cm="1">
        <f t="array" aca="1" ref="N2032" ca="1">LEFT(L2032, IF(ISNUMBER(SUBSTITUTE(_xludf.MID(L2032, 2, 1), ".", ",")), 1, 2))</f>
        <v/>
      </c>
      <c r="O2032" s="19" t="str">
        <f t="shared" ca="1" si="329"/>
        <v/>
      </c>
      <c r="P2032" s="9" t="str">
        <f t="shared" ca="1" si="330"/>
        <v/>
      </c>
      <c r="Q2032" s="9" t="str">
        <f t="shared" ca="1" si="331"/>
        <v/>
      </c>
      <c r="R2032" s="9" t="str">
        <f t="shared" si="324"/>
        <v/>
      </c>
      <c r="S2032" t="str" cm="1">
        <f t="array" ref="S2032">IF(ISBLANK(C2032),"",IFERROR(INDEX(ListeSeries!$A$2:$A$1045, MATCH(1, (DatasScan!G2032=ListeSeries!$B$2:$B$1045) * (DatasScan!H2032&gt;=ListeSeries!$D$2:$D$1045) * (DatasScan!H2032&lt;=ListeSeries!$E$2:$E$1045), 0)), "no match"))</f>
        <v/>
      </c>
      <c r="T2032" s="7" t="str" cm="1">
        <f t="array" ref="T2032">IF(ISBLANK(C2032),"",IFERROR(INDEX(ListeSeries!$C$2:$C$1045, MATCH(1, (DatasScan!G2032=ListeSeries!$B$2:$B$1045) * (DatasScan!H2032&gt;=ListeSeries!$D$2:$D$1045) * (DatasScan!H2032&lt;=ListeSeries!$E$2:$E$1045), 0)), "no match"))</f>
        <v/>
      </c>
      <c r="U2032" s="11" t="str" cm="1">
        <f t="array" ref="U2032">IF(ISBLANK(C2032),"",IFERROR(INDEX(ListeSeries!$F$2:$F$1045, MATCH(1, (DatasScan!G2032=ListeSeries!$B$2:$B$1045) * (DatasScan!H2032&gt;=ListeSeries!$D$2:$D$1045) * (DatasScan!H2032&lt;=ListeSeries!$E$2:$E$1045), 0)), "no match"))</f>
        <v/>
      </c>
    </row>
    <row r="2033" spans="1:21" x14ac:dyDescent="0.25">
      <c r="A2033" s="6" t="str">
        <f t="shared" si="325"/>
        <v/>
      </c>
      <c r="B2033" s="272"/>
      <c r="F2033" s="7" t="str">
        <f t="shared" si="328"/>
        <v/>
      </c>
      <c r="G2033" s="21" t="str">
        <f>IF(ISBLANK(C2033),"",_xlfn.XLOOKUP(_xlfn.XLOOKUP(VALUE(LEFT(C2033,4)),Souches!$B$2:$B$15000,Souches!$E$2:$E$15000),Varietes!$B$2:$B$500,Varietes!$C$2:$C$500))</f>
        <v/>
      </c>
      <c r="H2033" s="19" t="str">
        <f>IF(ISBLANK(C2033),"",_xlfn.XLOOKUP(VALUE(LEFT(C2033,4)),Souches!$B$2:$B$15000,Souches!$D$2:$D$15000))</f>
        <v/>
      </c>
      <c r="I2033" s="10" t="str">
        <f t="shared" si="326"/>
        <v/>
      </c>
      <c r="J2033" s="19" t="str">
        <f>IF(I2033="","",INT(('ObjProd (2)'!$C$25-I2033)/7 * (ABS('ObjProd (2)'!$C$25-I2033)&gt;=7)))</f>
        <v/>
      </c>
      <c r="K2033" s="10" t="str">
        <f>IF(I2033="","",
IF(AND(DATEDIF(I2033,'ObjProd (2)'!$C$25,"y")=0,DATEDIF(I2033,'ObjProd (2)'!$C$25,"ym")=0,
   INT(('ObjProd (2)'!$C$25-EDATE(I2033,DATEDIF(I2033,'ObjProd (2)'!$C$25,"y")*12+DATEDIF(I2033,'ObjProd (2)'!$C$25,"ym")))/7)=0),
   "&lt; 1 sem.",
   IF(DATEDIF(I2033,'ObjProd (2)'!$C$25,"y")&gt;0,DATEDIF(I2033,'ObjProd (2)'!$C$25,"y") &amp; " " &amp; IF(DATEDIF(I2033,'ObjProd (2)'!$C$25,"y")=1,"an ","ans "),"") &amp;
   IF(DATEDIF(I2033,'ObjProd (2)'!$C$25,"ym")&gt;0,DATEDIF(I2033,'ObjProd (2)'!$C$25,"ym") &amp; " mois ", "") &amp;
   IF(INT(('ObjProd (2)'!$C$25-EDATE(I2033,DATEDIF(I2033,'ObjProd (2)'!$C$25,"y")*12+DATEDIF(I2033,'ObjProd (2)'!$C$25,"ym")))/7)&gt;0,
      INT(('ObjProd (2)'!$C$25-EDATE(I2033,DATEDIF(I2033,'ObjProd (2)'!$C$25,"y")*12+DATEDIF(I2033,'ObjProd (2)'!$C$25,"ym")))/7) &amp; " sem.",
      "")
)
)</f>
        <v/>
      </c>
      <c r="L2033" s="11" t="str">
        <f t="shared" si="327"/>
        <v/>
      </c>
      <c r="M2033" s="9" t="str">
        <f t="shared" si="323"/>
        <v/>
      </c>
      <c r="N2033" s="9" t="str" cm="1">
        <f t="array" aca="1" ref="N2033" ca="1">LEFT(L2033, IF(ISNUMBER(SUBSTITUTE(_xludf.MID(L2033, 2, 1), ".", ",")), 1, 2))</f>
        <v/>
      </c>
      <c r="O2033" s="19" t="str">
        <f t="shared" ca="1" si="329"/>
        <v/>
      </c>
      <c r="P2033" s="9" t="str">
        <f t="shared" ca="1" si="330"/>
        <v/>
      </c>
      <c r="Q2033" s="9" t="str">
        <f t="shared" ca="1" si="331"/>
        <v/>
      </c>
      <c r="R2033" s="9" t="str">
        <f t="shared" si="324"/>
        <v/>
      </c>
      <c r="S2033" t="str" cm="1">
        <f t="array" ref="S2033">IF(ISBLANK(C2033),"",IFERROR(INDEX(ListeSeries!$A$2:$A$1045, MATCH(1, (DatasScan!G2033=ListeSeries!$B$2:$B$1045) * (DatasScan!H2033&gt;=ListeSeries!$D$2:$D$1045) * (DatasScan!H2033&lt;=ListeSeries!$E$2:$E$1045), 0)), "no match"))</f>
        <v/>
      </c>
      <c r="T2033" s="7" t="str" cm="1">
        <f t="array" ref="T2033">IF(ISBLANK(C2033),"",IFERROR(INDEX(ListeSeries!$C$2:$C$1045, MATCH(1, (DatasScan!G2033=ListeSeries!$B$2:$B$1045) * (DatasScan!H2033&gt;=ListeSeries!$D$2:$D$1045) * (DatasScan!H2033&lt;=ListeSeries!$E$2:$E$1045), 0)), "no match"))</f>
        <v/>
      </c>
      <c r="U2033" s="11" t="str" cm="1">
        <f t="array" ref="U2033">IF(ISBLANK(C2033),"",IFERROR(INDEX(ListeSeries!$F$2:$F$1045, MATCH(1, (DatasScan!G2033=ListeSeries!$B$2:$B$1045) * (DatasScan!H2033&gt;=ListeSeries!$D$2:$D$1045) * (DatasScan!H2033&lt;=ListeSeries!$E$2:$E$1045), 0)), "no match"))</f>
        <v/>
      </c>
    </row>
    <row r="2034" spans="1:21" x14ac:dyDescent="0.25">
      <c r="A2034" s="6" t="str">
        <f t="shared" si="325"/>
        <v/>
      </c>
      <c r="B2034" s="272"/>
      <c r="F2034" s="7" t="str">
        <f t="shared" si="328"/>
        <v/>
      </c>
      <c r="G2034" s="21" t="str">
        <f>IF(ISBLANK(C2034),"",_xlfn.XLOOKUP(_xlfn.XLOOKUP(VALUE(LEFT(C2034,4)),Souches!$B$2:$B$15000,Souches!$E$2:$E$15000),Varietes!$B$2:$B$500,Varietes!$C$2:$C$500))</f>
        <v/>
      </c>
      <c r="H2034" s="19" t="str">
        <f>IF(ISBLANK(C2034),"",_xlfn.XLOOKUP(VALUE(LEFT(C2034,4)),Souches!$B$2:$B$15000,Souches!$D$2:$D$15000))</f>
        <v/>
      </c>
      <c r="I2034" s="10" t="str">
        <f t="shared" si="326"/>
        <v/>
      </c>
      <c r="J2034" s="19" t="str">
        <f>IF(I2034="","",INT(('ObjProd (2)'!$C$25-I2034)/7 * (ABS('ObjProd (2)'!$C$25-I2034)&gt;=7)))</f>
        <v/>
      </c>
      <c r="K2034" s="10" t="str">
        <f>IF(I2034="","",
IF(AND(DATEDIF(I2034,'ObjProd (2)'!$C$25,"y")=0,DATEDIF(I2034,'ObjProd (2)'!$C$25,"ym")=0,
   INT(('ObjProd (2)'!$C$25-EDATE(I2034,DATEDIF(I2034,'ObjProd (2)'!$C$25,"y")*12+DATEDIF(I2034,'ObjProd (2)'!$C$25,"ym")))/7)=0),
   "&lt; 1 sem.",
   IF(DATEDIF(I2034,'ObjProd (2)'!$C$25,"y")&gt;0,DATEDIF(I2034,'ObjProd (2)'!$C$25,"y") &amp; " " &amp; IF(DATEDIF(I2034,'ObjProd (2)'!$C$25,"y")=1,"an ","ans "),"") &amp;
   IF(DATEDIF(I2034,'ObjProd (2)'!$C$25,"ym")&gt;0,DATEDIF(I2034,'ObjProd (2)'!$C$25,"ym") &amp; " mois ", "") &amp;
   IF(INT(('ObjProd (2)'!$C$25-EDATE(I2034,DATEDIF(I2034,'ObjProd (2)'!$C$25,"y")*12+DATEDIF(I2034,'ObjProd (2)'!$C$25,"ym")))/7)&gt;0,
      INT(('ObjProd (2)'!$C$25-EDATE(I2034,DATEDIF(I2034,'ObjProd (2)'!$C$25,"y")*12+DATEDIF(I2034,'ObjProd (2)'!$C$25,"ym")))/7) &amp; " sem.",
      "")
)
)</f>
        <v/>
      </c>
      <c r="L2034" s="11" t="str">
        <f t="shared" si="327"/>
        <v/>
      </c>
      <c r="M2034" s="9" t="str">
        <f t="shared" si="323"/>
        <v/>
      </c>
      <c r="N2034" s="9" t="str" cm="1">
        <f t="array" aca="1" ref="N2034" ca="1">LEFT(L2034, IF(ISNUMBER(SUBSTITUTE(_xludf.MID(L2034, 2, 1), ".", ",")), 1, 2))</f>
        <v/>
      </c>
      <c r="O2034" s="19" t="str">
        <f t="shared" ca="1" si="329"/>
        <v/>
      </c>
      <c r="P2034" s="9" t="str">
        <f t="shared" ca="1" si="330"/>
        <v/>
      </c>
      <c r="Q2034" s="9" t="str">
        <f t="shared" ca="1" si="331"/>
        <v/>
      </c>
      <c r="R2034" s="9" t="str">
        <f t="shared" si="324"/>
        <v/>
      </c>
      <c r="S2034" t="str" cm="1">
        <f t="array" ref="S2034">IF(ISBLANK(C2034),"",IFERROR(INDEX(ListeSeries!$A$2:$A$1045, MATCH(1, (DatasScan!G2034=ListeSeries!$B$2:$B$1045) * (DatasScan!H2034&gt;=ListeSeries!$D$2:$D$1045) * (DatasScan!H2034&lt;=ListeSeries!$E$2:$E$1045), 0)), "no match"))</f>
        <v/>
      </c>
      <c r="T2034" s="7" t="str" cm="1">
        <f t="array" ref="T2034">IF(ISBLANK(C2034),"",IFERROR(INDEX(ListeSeries!$C$2:$C$1045, MATCH(1, (DatasScan!G2034=ListeSeries!$B$2:$B$1045) * (DatasScan!H2034&gt;=ListeSeries!$D$2:$D$1045) * (DatasScan!H2034&lt;=ListeSeries!$E$2:$E$1045), 0)), "no match"))</f>
        <v/>
      </c>
      <c r="U2034" s="11" t="str" cm="1">
        <f t="array" ref="U2034">IF(ISBLANK(C2034),"",IFERROR(INDEX(ListeSeries!$F$2:$F$1045, MATCH(1, (DatasScan!G2034=ListeSeries!$B$2:$B$1045) * (DatasScan!H2034&gt;=ListeSeries!$D$2:$D$1045) * (DatasScan!H2034&lt;=ListeSeries!$E$2:$E$1045), 0)), "no match"))</f>
        <v/>
      </c>
    </row>
    <row r="2035" spans="1:21" x14ac:dyDescent="0.25">
      <c r="A2035" s="6" t="str">
        <f t="shared" si="325"/>
        <v/>
      </c>
      <c r="B2035" s="272"/>
      <c r="F2035" s="7" t="str">
        <f t="shared" si="328"/>
        <v/>
      </c>
      <c r="G2035" s="21" t="str">
        <f>IF(ISBLANK(C2035),"",_xlfn.XLOOKUP(_xlfn.XLOOKUP(VALUE(LEFT(C2035,4)),Souches!$B$2:$B$15000,Souches!$E$2:$E$15000),Varietes!$B$2:$B$500,Varietes!$C$2:$C$500))</f>
        <v/>
      </c>
      <c r="H2035" s="19" t="str">
        <f>IF(ISBLANK(C2035),"",_xlfn.XLOOKUP(VALUE(LEFT(C2035,4)),Souches!$B$2:$B$15000,Souches!$D$2:$D$15000))</f>
        <v/>
      </c>
      <c r="I2035" s="10" t="str">
        <f t="shared" si="326"/>
        <v/>
      </c>
      <c r="J2035" s="19" t="str">
        <f>IF(I2035="","",INT(('ObjProd (2)'!$C$25-I2035)/7 * (ABS('ObjProd (2)'!$C$25-I2035)&gt;=7)))</f>
        <v/>
      </c>
      <c r="K2035" s="10" t="str">
        <f>IF(I2035="","",
IF(AND(DATEDIF(I2035,'ObjProd (2)'!$C$25,"y")=0,DATEDIF(I2035,'ObjProd (2)'!$C$25,"ym")=0,
   INT(('ObjProd (2)'!$C$25-EDATE(I2035,DATEDIF(I2035,'ObjProd (2)'!$C$25,"y")*12+DATEDIF(I2035,'ObjProd (2)'!$C$25,"ym")))/7)=0),
   "&lt; 1 sem.",
   IF(DATEDIF(I2035,'ObjProd (2)'!$C$25,"y")&gt;0,DATEDIF(I2035,'ObjProd (2)'!$C$25,"y") &amp; " " &amp; IF(DATEDIF(I2035,'ObjProd (2)'!$C$25,"y")=1,"an ","ans "),"") &amp;
   IF(DATEDIF(I2035,'ObjProd (2)'!$C$25,"ym")&gt;0,DATEDIF(I2035,'ObjProd (2)'!$C$25,"ym") &amp; " mois ", "") &amp;
   IF(INT(('ObjProd (2)'!$C$25-EDATE(I2035,DATEDIF(I2035,'ObjProd (2)'!$C$25,"y")*12+DATEDIF(I2035,'ObjProd (2)'!$C$25,"ym")))/7)&gt;0,
      INT(('ObjProd (2)'!$C$25-EDATE(I2035,DATEDIF(I2035,'ObjProd (2)'!$C$25,"y")*12+DATEDIF(I2035,'ObjProd (2)'!$C$25,"ym")))/7) &amp; " sem.",
      "")
)
)</f>
        <v/>
      </c>
      <c r="L2035" s="11" t="str">
        <f t="shared" si="327"/>
        <v/>
      </c>
      <c r="M2035" s="9" t="str">
        <f t="shared" si="323"/>
        <v/>
      </c>
      <c r="N2035" s="9" t="str" cm="1">
        <f t="array" aca="1" ref="N2035" ca="1">LEFT(L2035, IF(ISNUMBER(SUBSTITUTE(_xludf.MID(L2035, 2, 1), ".", ",")), 1, 2))</f>
        <v/>
      </c>
      <c r="O2035" s="19" t="str">
        <f t="shared" ca="1" si="329"/>
        <v/>
      </c>
      <c r="P2035" s="9" t="str">
        <f t="shared" ca="1" si="330"/>
        <v/>
      </c>
      <c r="Q2035" s="9" t="str">
        <f t="shared" ca="1" si="331"/>
        <v/>
      </c>
      <c r="R2035" s="9" t="str">
        <f t="shared" si="324"/>
        <v/>
      </c>
      <c r="S2035" t="str" cm="1">
        <f t="array" ref="S2035">IF(ISBLANK(C2035),"",IFERROR(INDEX(ListeSeries!$A$2:$A$1045, MATCH(1, (DatasScan!G2035=ListeSeries!$B$2:$B$1045) * (DatasScan!H2035&gt;=ListeSeries!$D$2:$D$1045) * (DatasScan!H2035&lt;=ListeSeries!$E$2:$E$1045), 0)), "no match"))</f>
        <v/>
      </c>
      <c r="T2035" s="7" t="str" cm="1">
        <f t="array" ref="T2035">IF(ISBLANK(C2035),"",IFERROR(INDEX(ListeSeries!$C$2:$C$1045, MATCH(1, (DatasScan!G2035=ListeSeries!$B$2:$B$1045) * (DatasScan!H2035&gt;=ListeSeries!$D$2:$D$1045) * (DatasScan!H2035&lt;=ListeSeries!$E$2:$E$1045), 0)), "no match"))</f>
        <v/>
      </c>
      <c r="U2035" s="11" t="str" cm="1">
        <f t="array" ref="U2035">IF(ISBLANK(C2035),"",IFERROR(INDEX(ListeSeries!$F$2:$F$1045, MATCH(1, (DatasScan!G2035=ListeSeries!$B$2:$B$1045) * (DatasScan!H2035&gt;=ListeSeries!$D$2:$D$1045) * (DatasScan!H2035&lt;=ListeSeries!$E$2:$E$1045), 0)), "no match"))</f>
        <v/>
      </c>
    </row>
    <row r="2036" spans="1:21" x14ac:dyDescent="0.25">
      <c r="A2036" s="6" t="str">
        <f t="shared" si="325"/>
        <v/>
      </c>
      <c r="B2036" s="272"/>
      <c r="F2036" s="7" t="str">
        <f t="shared" si="328"/>
        <v/>
      </c>
      <c r="G2036" s="21" t="str">
        <f>IF(ISBLANK(C2036),"",_xlfn.XLOOKUP(_xlfn.XLOOKUP(VALUE(LEFT(C2036,4)),Souches!$B$2:$B$15000,Souches!$E$2:$E$15000),Varietes!$B$2:$B$500,Varietes!$C$2:$C$500))</f>
        <v/>
      </c>
      <c r="H2036" s="19" t="str">
        <f>IF(ISBLANK(C2036),"",_xlfn.XLOOKUP(VALUE(LEFT(C2036,4)),Souches!$B$2:$B$15000,Souches!$D$2:$D$15000))</f>
        <v/>
      </c>
      <c r="I2036" s="10" t="str">
        <f t="shared" si="326"/>
        <v/>
      </c>
      <c r="J2036" s="19" t="str">
        <f>IF(I2036="","",INT(('ObjProd (2)'!$C$25-I2036)/7 * (ABS('ObjProd (2)'!$C$25-I2036)&gt;=7)))</f>
        <v/>
      </c>
      <c r="K2036" s="10" t="str">
        <f>IF(I2036="","",
IF(AND(DATEDIF(I2036,'ObjProd (2)'!$C$25,"y")=0,DATEDIF(I2036,'ObjProd (2)'!$C$25,"ym")=0,
   INT(('ObjProd (2)'!$C$25-EDATE(I2036,DATEDIF(I2036,'ObjProd (2)'!$C$25,"y")*12+DATEDIF(I2036,'ObjProd (2)'!$C$25,"ym")))/7)=0),
   "&lt; 1 sem.",
   IF(DATEDIF(I2036,'ObjProd (2)'!$C$25,"y")&gt;0,DATEDIF(I2036,'ObjProd (2)'!$C$25,"y") &amp; " " &amp; IF(DATEDIF(I2036,'ObjProd (2)'!$C$25,"y")=1,"an ","ans "),"") &amp;
   IF(DATEDIF(I2036,'ObjProd (2)'!$C$25,"ym")&gt;0,DATEDIF(I2036,'ObjProd (2)'!$C$25,"ym") &amp; " mois ", "") &amp;
   IF(INT(('ObjProd (2)'!$C$25-EDATE(I2036,DATEDIF(I2036,'ObjProd (2)'!$C$25,"y")*12+DATEDIF(I2036,'ObjProd (2)'!$C$25,"ym")))/7)&gt;0,
      INT(('ObjProd (2)'!$C$25-EDATE(I2036,DATEDIF(I2036,'ObjProd (2)'!$C$25,"y")*12+DATEDIF(I2036,'ObjProd (2)'!$C$25,"ym")))/7) &amp; " sem.",
      "")
)
)</f>
        <v/>
      </c>
      <c r="L2036" s="11" t="str">
        <f t="shared" si="327"/>
        <v/>
      </c>
      <c r="M2036" s="9" t="str">
        <f t="shared" si="323"/>
        <v/>
      </c>
      <c r="N2036" s="9" t="str" cm="1">
        <f t="array" aca="1" ref="N2036" ca="1">LEFT(L2036, IF(ISNUMBER(SUBSTITUTE(_xludf.MID(L2036, 2, 1), ".", ",")), 1, 2))</f>
        <v/>
      </c>
      <c r="O2036" s="19" t="str">
        <f t="shared" ca="1" si="329"/>
        <v/>
      </c>
      <c r="P2036" s="9" t="str">
        <f t="shared" ca="1" si="330"/>
        <v/>
      </c>
      <c r="Q2036" s="9" t="str">
        <f t="shared" ca="1" si="331"/>
        <v/>
      </c>
      <c r="R2036" s="9" t="str">
        <f t="shared" si="324"/>
        <v/>
      </c>
      <c r="S2036" t="str" cm="1">
        <f t="array" ref="S2036">IF(ISBLANK(C2036),"",IFERROR(INDEX(ListeSeries!$A$2:$A$1045, MATCH(1, (DatasScan!G2036=ListeSeries!$B$2:$B$1045) * (DatasScan!H2036&gt;=ListeSeries!$D$2:$D$1045) * (DatasScan!H2036&lt;=ListeSeries!$E$2:$E$1045), 0)), "no match"))</f>
        <v/>
      </c>
      <c r="T2036" s="7" t="str" cm="1">
        <f t="array" ref="T2036">IF(ISBLANK(C2036),"",IFERROR(INDEX(ListeSeries!$C$2:$C$1045, MATCH(1, (DatasScan!G2036=ListeSeries!$B$2:$B$1045) * (DatasScan!H2036&gt;=ListeSeries!$D$2:$D$1045) * (DatasScan!H2036&lt;=ListeSeries!$E$2:$E$1045), 0)), "no match"))</f>
        <v/>
      </c>
      <c r="U2036" s="11" t="str" cm="1">
        <f t="array" ref="U2036">IF(ISBLANK(C2036),"",IFERROR(INDEX(ListeSeries!$F$2:$F$1045, MATCH(1, (DatasScan!G2036=ListeSeries!$B$2:$B$1045) * (DatasScan!H2036&gt;=ListeSeries!$D$2:$D$1045) * (DatasScan!H2036&lt;=ListeSeries!$E$2:$E$1045), 0)), "no match"))</f>
        <v/>
      </c>
    </row>
    <row r="2037" spans="1:21" x14ac:dyDescent="0.25">
      <c r="A2037" s="6" t="str">
        <f t="shared" si="325"/>
        <v/>
      </c>
      <c r="B2037" s="272"/>
      <c r="F2037" s="7" t="str">
        <f t="shared" si="328"/>
        <v/>
      </c>
      <c r="G2037" s="21" t="str">
        <f>IF(ISBLANK(C2037),"",_xlfn.XLOOKUP(_xlfn.XLOOKUP(VALUE(LEFT(C2037,4)),Souches!$B$2:$B$15000,Souches!$E$2:$E$15000),Varietes!$B$2:$B$500,Varietes!$C$2:$C$500))</f>
        <v/>
      </c>
      <c r="H2037" s="19" t="str">
        <f>IF(ISBLANK(C2037),"",_xlfn.XLOOKUP(VALUE(LEFT(C2037,4)),Souches!$B$2:$B$15000,Souches!$D$2:$D$15000))</f>
        <v/>
      </c>
      <c r="I2037" s="10" t="str">
        <f t="shared" si="326"/>
        <v/>
      </c>
      <c r="J2037" s="19" t="str">
        <f>IF(I2037="","",INT(('ObjProd (2)'!$C$25-I2037)/7 * (ABS('ObjProd (2)'!$C$25-I2037)&gt;=7)))</f>
        <v/>
      </c>
      <c r="K2037" s="10" t="str">
        <f>IF(I2037="","",
IF(AND(DATEDIF(I2037,'ObjProd (2)'!$C$25,"y")=0,DATEDIF(I2037,'ObjProd (2)'!$C$25,"ym")=0,
   INT(('ObjProd (2)'!$C$25-EDATE(I2037,DATEDIF(I2037,'ObjProd (2)'!$C$25,"y")*12+DATEDIF(I2037,'ObjProd (2)'!$C$25,"ym")))/7)=0),
   "&lt; 1 sem.",
   IF(DATEDIF(I2037,'ObjProd (2)'!$C$25,"y")&gt;0,DATEDIF(I2037,'ObjProd (2)'!$C$25,"y") &amp; " " &amp; IF(DATEDIF(I2037,'ObjProd (2)'!$C$25,"y")=1,"an ","ans "),"") &amp;
   IF(DATEDIF(I2037,'ObjProd (2)'!$C$25,"ym")&gt;0,DATEDIF(I2037,'ObjProd (2)'!$C$25,"ym") &amp; " mois ", "") &amp;
   IF(INT(('ObjProd (2)'!$C$25-EDATE(I2037,DATEDIF(I2037,'ObjProd (2)'!$C$25,"y")*12+DATEDIF(I2037,'ObjProd (2)'!$C$25,"ym")))/7)&gt;0,
      INT(('ObjProd (2)'!$C$25-EDATE(I2037,DATEDIF(I2037,'ObjProd (2)'!$C$25,"y")*12+DATEDIF(I2037,'ObjProd (2)'!$C$25,"ym")))/7) &amp; " sem.",
      "")
)
)</f>
        <v/>
      </c>
      <c r="L2037" s="11" t="str">
        <f t="shared" si="327"/>
        <v/>
      </c>
      <c r="M2037" s="9" t="str">
        <f t="shared" si="323"/>
        <v/>
      </c>
      <c r="N2037" s="9" t="str" cm="1">
        <f t="array" aca="1" ref="N2037" ca="1">LEFT(L2037, IF(ISNUMBER(SUBSTITUTE(_xludf.MID(L2037, 2, 1), ".", ",")), 1, 2))</f>
        <v/>
      </c>
      <c r="O2037" s="19" t="str">
        <f t="shared" ca="1" si="329"/>
        <v/>
      </c>
      <c r="P2037" s="9" t="str">
        <f t="shared" ca="1" si="330"/>
        <v/>
      </c>
      <c r="Q2037" s="9" t="str">
        <f t="shared" ca="1" si="331"/>
        <v/>
      </c>
      <c r="R2037" s="9" t="str">
        <f t="shared" si="324"/>
        <v/>
      </c>
      <c r="S2037" t="str" cm="1">
        <f t="array" ref="S2037">IF(ISBLANK(C2037),"",IFERROR(INDEX(ListeSeries!$A$2:$A$1045, MATCH(1, (DatasScan!G2037=ListeSeries!$B$2:$B$1045) * (DatasScan!H2037&gt;=ListeSeries!$D$2:$D$1045) * (DatasScan!H2037&lt;=ListeSeries!$E$2:$E$1045), 0)), "no match"))</f>
        <v/>
      </c>
      <c r="T2037" s="7" t="str" cm="1">
        <f t="array" ref="T2037">IF(ISBLANK(C2037),"",IFERROR(INDEX(ListeSeries!$C$2:$C$1045, MATCH(1, (DatasScan!G2037=ListeSeries!$B$2:$B$1045) * (DatasScan!H2037&gt;=ListeSeries!$D$2:$D$1045) * (DatasScan!H2037&lt;=ListeSeries!$E$2:$E$1045), 0)), "no match"))</f>
        <v/>
      </c>
      <c r="U2037" s="11" t="str" cm="1">
        <f t="array" ref="U2037">IF(ISBLANK(C2037),"",IFERROR(INDEX(ListeSeries!$F$2:$F$1045, MATCH(1, (DatasScan!G2037=ListeSeries!$B$2:$B$1045) * (DatasScan!H2037&gt;=ListeSeries!$D$2:$D$1045) * (DatasScan!H2037&lt;=ListeSeries!$E$2:$E$1045), 0)), "no match"))</f>
        <v/>
      </c>
    </row>
    <row r="2038" spans="1:21" x14ac:dyDescent="0.25">
      <c r="A2038" s="6" t="str">
        <f t="shared" si="325"/>
        <v/>
      </c>
      <c r="B2038" s="272"/>
      <c r="F2038" s="7" t="str">
        <f t="shared" si="328"/>
        <v/>
      </c>
      <c r="G2038" s="21" t="str">
        <f>IF(ISBLANK(C2038),"",_xlfn.XLOOKUP(_xlfn.XLOOKUP(VALUE(LEFT(C2038,4)),Souches!$B$2:$B$15000,Souches!$E$2:$E$15000),Varietes!$B$2:$B$500,Varietes!$C$2:$C$500))</f>
        <v/>
      </c>
      <c r="H2038" s="19" t="str">
        <f>IF(ISBLANK(C2038),"",_xlfn.XLOOKUP(VALUE(LEFT(C2038,4)),Souches!$B$2:$B$15000,Souches!$D$2:$D$15000))</f>
        <v/>
      </c>
      <c r="I2038" s="10" t="str">
        <f t="shared" si="326"/>
        <v/>
      </c>
      <c r="J2038" s="19" t="str">
        <f>IF(I2038="","",INT(('ObjProd (2)'!$C$25-I2038)/7 * (ABS('ObjProd (2)'!$C$25-I2038)&gt;=7)))</f>
        <v/>
      </c>
      <c r="K2038" s="10" t="str">
        <f>IF(I2038="","",
IF(AND(DATEDIF(I2038,'ObjProd (2)'!$C$25,"y")=0,DATEDIF(I2038,'ObjProd (2)'!$C$25,"ym")=0,
   INT(('ObjProd (2)'!$C$25-EDATE(I2038,DATEDIF(I2038,'ObjProd (2)'!$C$25,"y")*12+DATEDIF(I2038,'ObjProd (2)'!$C$25,"ym")))/7)=0),
   "&lt; 1 sem.",
   IF(DATEDIF(I2038,'ObjProd (2)'!$C$25,"y")&gt;0,DATEDIF(I2038,'ObjProd (2)'!$C$25,"y") &amp; " " &amp; IF(DATEDIF(I2038,'ObjProd (2)'!$C$25,"y")=1,"an ","ans "),"") &amp;
   IF(DATEDIF(I2038,'ObjProd (2)'!$C$25,"ym")&gt;0,DATEDIF(I2038,'ObjProd (2)'!$C$25,"ym") &amp; " mois ", "") &amp;
   IF(INT(('ObjProd (2)'!$C$25-EDATE(I2038,DATEDIF(I2038,'ObjProd (2)'!$C$25,"y")*12+DATEDIF(I2038,'ObjProd (2)'!$C$25,"ym")))/7)&gt;0,
      INT(('ObjProd (2)'!$C$25-EDATE(I2038,DATEDIF(I2038,'ObjProd (2)'!$C$25,"y")*12+DATEDIF(I2038,'ObjProd (2)'!$C$25,"ym")))/7) &amp; " sem.",
      "")
)
)</f>
        <v/>
      </c>
      <c r="L2038" s="11" t="str">
        <f t="shared" si="327"/>
        <v/>
      </c>
      <c r="M2038" s="9" t="str">
        <f t="shared" si="323"/>
        <v/>
      </c>
      <c r="N2038" s="9" t="str" cm="1">
        <f t="array" aca="1" ref="N2038" ca="1">LEFT(L2038, IF(ISNUMBER(SUBSTITUTE(_xludf.MID(L2038, 2, 1), ".", ",")), 1, 2))</f>
        <v/>
      </c>
      <c r="O2038" s="19" t="str">
        <f t="shared" ca="1" si="329"/>
        <v/>
      </c>
      <c r="P2038" s="9" t="str">
        <f t="shared" ca="1" si="330"/>
        <v/>
      </c>
      <c r="Q2038" s="9" t="str">
        <f t="shared" ca="1" si="331"/>
        <v/>
      </c>
      <c r="R2038" s="9" t="str">
        <f t="shared" si="324"/>
        <v/>
      </c>
      <c r="S2038" t="str" cm="1">
        <f t="array" ref="S2038">IF(ISBLANK(C2038),"",IFERROR(INDEX(ListeSeries!$A$2:$A$1045, MATCH(1, (DatasScan!G2038=ListeSeries!$B$2:$B$1045) * (DatasScan!H2038&gt;=ListeSeries!$D$2:$D$1045) * (DatasScan!H2038&lt;=ListeSeries!$E$2:$E$1045), 0)), "no match"))</f>
        <v/>
      </c>
      <c r="T2038" s="7" t="str" cm="1">
        <f t="array" ref="T2038">IF(ISBLANK(C2038),"",IFERROR(INDEX(ListeSeries!$C$2:$C$1045, MATCH(1, (DatasScan!G2038=ListeSeries!$B$2:$B$1045) * (DatasScan!H2038&gt;=ListeSeries!$D$2:$D$1045) * (DatasScan!H2038&lt;=ListeSeries!$E$2:$E$1045), 0)), "no match"))</f>
        <v/>
      </c>
      <c r="U2038" s="11" t="str" cm="1">
        <f t="array" ref="U2038">IF(ISBLANK(C2038),"",IFERROR(INDEX(ListeSeries!$F$2:$F$1045, MATCH(1, (DatasScan!G2038=ListeSeries!$B$2:$B$1045) * (DatasScan!H2038&gt;=ListeSeries!$D$2:$D$1045) * (DatasScan!H2038&lt;=ListeSeries!$E$2:$E$1045), 0)), "no match"))</f>
        <v/>
      </c>
    </row>
    <row r="2039" spans="1:21" x14ac:dyDescent="0.25">
      <c r="A2039" s="6" t="str">
        <f t="shared" si="325"/>
        <v/>
      </c>
      <c r="B2039" s="272"/>
      <c r="F2039" s="7" t="str">
        <f t="shared" si="328"/>
        <v/>
      </c>
      <c r="G2039" s="21" t="str">
        <f>IF(ISBLANK(C2039),"",_xlfn.XLOOKUP(_xlfn.XLOOKUP(VALUE(LEFT(C2039,4)),Souches!$B$2:$B$15000,Souches!$E$2:$E$15000),Varietes!$B$2:$B$500,Varietes!$C$2:$C$500))</f>
        <v/>
      </c>
      <c r="H2039" s="19" t="str">
        <f>IF(ISBLANK(C2039),"",_xlfn.XLOOKUP(VALUE(LEFT(C2039,4)),Souches!$B$2:$B$15000,Souches!$D$2:$D$15000))</f>
        <v/>
      </c>
      <c r="I2039" s="10" t="str">
        <f t="shared" si="326"/>
        <v/>
      </c>
      <c r="J2039" s="19" t="str">
        <f>IF(I2039="","",INT(('ObjProd (2)'!$C$25-I2039)/7 * (ABS('ObjProd (2)'!$C$25-I2039)&gt;=7)))</f>
        <v/>
      </c>
      <c r="K2039" s="10" t="str">
        <f>IF(I2039="","",
IF(AND(DATEDIF(I2039,'ObjProd (2)'!$C$25,"y")=0,DATEDIF(I2039,'ObjProd (2)'!$C$25,"ym")=0,
   INT(('ObjProd (2)'!$C$25-EDATE(I2039,DATEDIF(I2039,'ObjProd (2)'!$C$25,"y")*12+DATEDIF(I2039,'ObjProd (2)'!$C$25,"ym")))/7)=0),
   "&lt; 1 sem.",
   IF(DATEDIF(I2039,'ObjProd (2)'!$C$25,"y")&gt;0,DATEDIF(I2039,'ObjProd (2)'!$C$25,"y") &amp; " " &amp; IF(DATEDIF(I2039,'ObjProd (2)'!$C$25,"y")=1,"an ","ans "),"") &amp;
   IF(DATEDIF(I2039,'ObjProd (2)'!$C$25,"ym")&gt;0,DATEDIF(I2039,'ObjProd (2)'!$C$25,"ym") &amp; " mois ", "") &amp;
   IF(INT(('ObjProd (2)'!$C$25-EDATE(I2039,DATEDIF(I2039,'ObjProd (2)'!$C$25,"y")*12+DATEDIF(I2039,'ObjProd (2)'!$C$25,"ym")))/7)&gt;0,
      INT(('ObjProd (2)'!$C$25-EDATE(I2039,DATEDIF(I2039,'ObjProd (2)'!$C$25,"y")*12+DATEDIF(I2039,'ObjProd (2)'!$C$25,"ym")))/7) &amp; " sem.",
      "")
)
)</f>
        <v/>
      </c>
      <c r="L2039" s="11" t="str">
        <f t="shared" si="327"/>
        <v/>
      </c>
      <c r="M2039" s="9" t="str">
        <f t="shared" si="323"/>
        <v/>
      </c>
      <c r="N2039" s="9" t="str" cm="1">
        <f t="array" aca="1" ref="N2039" ca="1">LEFT(L2039, IF(ISNUMBER(SUBSTITUTE(_xludf.MID(L2039, 2, 1), ".", ",")), 1, 2))</f>
        <v/>
      </c>
      <c r="O2039" s="19" t="str">
        <f t="shared" ca="1" si="329"/>
        <v/>
      </c>
      <c r="P2039" s="9" t="str">
        <f t="shared" ca="1" si="330"/>
        <v/>
      </c>
      <c r="Q2039" s="9" t="str">
        <f t="shared" ca="1" si="331"/>
        <v/>
      </c>
      <c r="R2039" s="9" t="str">
        <f t="shared" si="324"/>
        <v/>
      </c>
      <c r="S2039" t="str" cm="1">
        <f t="array" ref="S2039">IF(ISBLANK(C2039),"",IFERROR(INDEX(ListeSeries!$A$2:$A$1045, MATCH(1, (DatasScan!G2039=ListeSeries!$B$2:$B$1045) * (DatasScan!H2039&gt;=ListeSeries!$D$2:$D$1045) * (DatasScan!H2039&lt;=ListeSeries!$E$2:$E$1045), 0)), "no match"))</f>
        <v/>
      </c>
      <c r="T2039" s="7" t="str" cm="1">
        <f t="array" ref="T2039">IF(ISBLANK(C2039),"",IFERROR(INDEX(ListeSeries!$C$2:$C$1045, MATCH(1, (DatasScan!G2039=ListeSeries!$B$2:$B$1045) * (DatasScan!H2039&gt;=ListeSeries!$D$2:$D$1045) * (DatasScan!H2039&lt;=ListeSeries!$E$2:$E$1045), 0)), "no match"))</f>
        <v/>
      </c>
      <c r="U2039" s="11" t="str" cm="1">
        <f t="array" ref="U2039">IF(ISBLANK(C2039),"",IFERROR(INDEX(ListeSeries!$F$2:$F$1045, MATCH(1, (DatasScan!G2039=ListeSeries!$B$2:$B$1045) * (DatasScan!H2039&gt;=ListeSeries!$D$2:$D$1045) * (DatasScan!H2039&lt;=ListeSeries!$E$2:$E$1045), 0)), "no match"))</f>
        <v/>
      </c>
    </row>
    <row r="2040" spans="1:21" x14ac:dyDescent="0.25">
      <c r="A2040" s="6" t="str">
        <f t="shared" si="325"/>
        <v/>
      </c>
      <c r="B2040" s="272"/>
      <c r="F2040" s="7" t="str">
        <f t="shared" si="328"/>
        <v/>
      </c>
      <c r="G2040" s="21" t="str">
        <f>IF(ISBLANK(C2040),"",_xlfn.XLOOKUP(_xlfn.XLOOKUP(VALUE(LEFT(C2040,4)),Souches!$B$2:$B$15000,Souches!$E$2:$E$15000),Varietes!$B$2:$B$500,Varietes!$C$2:$C$500))</f>
        <v/>
      </c>
      <c r="H2040" s="19" t="str">
        <f>IF(ISBLANK(C2040),"",_xlfn.XLOOKUP(VALUE(LEFT(C2040,4)),Souches!$B$2:$B$15000,Souches!$D$2:$D$15000))</f>
        <v/>
      </c>
      <c r="I2040" s="10" t="str">
        <f t="shared" si="326"/>
        <v/>
      </c>
      <c r="J2040" s="19" t="str">
        <f>IF(I2040="","",INT(('ObjProd (2)'!$C$25-I2040)/7 * (ABS('ObjProd (2)'!$C$25-I2040)&gt;=7)))</f>
        <v/>
      </c>
      <c r="K2040" s="10" t="str">
        <f>IF(I2040="","",
IF(AND(DATEDIF(I2040,'ObjProd (2)'!$C$25,"y")=0,DATEDIF(I2040,'ObjProd (2)'!$C$25,"ym")=0,
   INT(('ObjProd (2)'!$C$25-EDATE(I2040,DATEDIF(I2040,'ObjProd (2)'!$C$25,"y")*12+DATEDIF(I2040,'ObjProd (2)'!$C$25,"ym")))/7)=0),
   "&lt; 1 sem.",
   IF(DATEDIF(I2040,'ObjProd (2)'!$C$25,"y")&gt;0,DATEDIF(I2040,'ObjProd (2)'!$C$25,"y") &amp; " " &amp; IF(DATEDIF(I2040,'ObjProd (2)'!$C$25,"y")=1,"an ","ans "),"") &amp;
   IF(DATEDIF(I2040,'ObjProd (2)'!$C$25,"ym")&gt;0,DATEDIF(I2040,'ObjProd (2)'!$C$25,"ym") &amp; " mois ", "") &amp;
   IF(INT(('ObjProd (2)'!$C$25-EDATE(I2040,DATEDIF(I2040,'ObjProd (2)'!$C$25,"y")*12+DATEDIF(I2040,'ObjProd (2)'!$C$25,"ym")))/7)&gt;0,
      INT(('ObjProd (2)'!$C$25-EDATE(I2040,DATEDIF(I2040,'ObjProd (2)'!$C$25,"y")*12+DATEDIF(I2040,'ObjProd (2)'!$C$25,"ym")))/7) &amp; " sem.",
      "")
)
)</f>
        <v/>
      </c>
      <c r="L2040" s="11" t="str">
        <f t="shared" si="327"/>
        <v/>
      </c>
      <c r="M2040" s="9" t="str">
        <f t="shared" si="323"/>
        <v/>
      </c>
      <c r="N2040" s="9" t="str" cm="1">
        <f t="array" aca="1" ref="N2040" ca="1">LEFT(L2040, IF(ISNUMBER(SUBSTITUTE(_xludf.MID(L2040, 2, 1), ".", ",")), 1, 2))</f>
        <v/>
      </c>
      <c r="O2040" s="19" t="str">
        <f t="shared" ca="1" si="329"/>
        <v/>
      </c>
      <c r="P2040" s="9" t="str">
        <f t="shared" ca="1" si="330"/>
        <v/>
      </c>
      <c r="Q2040" s="9" t="str">
        <f t="shared" ca="1" si="331"/>
        <v/>
      </c>
      <c r="R2040" s="9" t="str">
        <f t="shared" si="324"/>
        <v/>
      </c>
      <c r="S2040" t="str" cm="1">
        <f t="array" ref="S2040">IF(ISBLANK(C2040),"",IFERROR(INDEX(ListeSeries!$A$2:$A$1045, MATCH(1, (DatasScan!G2040=ListeSeries!$B$2:$B$1045) * (DatasScan!H2040&gt;=ListeSeries!$D$2:$D$1045) * (DatasScan!H2040&lt;=ListeSeries!$E$2:$E$1045), 0)), "no match"))</f>
        <v/>
      </c>
      <c r="T2040" s="7" t="str" cm="1">
        <f t="array" ref="T2040">IF(ISBLANK(C2040),"",IFERROR(INDEX(ListeSeries!$C$2:$C$1045, MATCH(1, (DatasScan!G2040=ListeSeries!$B$2:$B$1045) * (DatasScan!H2040&gt;=ListeSeries!$D$2:$D$1045) * (DatasScan!H2040&lt;=ListeSeries!$E$2:$E$1045), 0)), "no match"))</f>
        <v/>
      </c>
      <c r="U2040" s="11" t="str" cm="1">
        <f t="array" ref="U2040">IF(ISBLANK(C2040),"",IFERROR(INDEX(ListeSeries!$F$2:$F$1045, MATCH(1, (DatasScan!G2040=ListeSeries!$B$2:$B$1045) * (DatasScan!H2040&gt;=ListeSeries!$D$2:$D$1045) * (DatasScan!H2040&lt;=ListeSeries!$E$2:$E$1045), 0)), "no match"))</f>
        <v/>
      </c>
    </row>
    <row r="2041" spans="1:21" x14ac:dyDescent="0.25">
      <c r="A2041" s="6" t="str">
        <f t="shared" si="325"/>
        <v/>
      </c>
      <c r="B2041" s="272"/>
      <c r="F2041" s="7" t="str">
        <f t="shared" si="328"/>
        <v/>
      </c>
      <c r="G2041" s="21" t="str">
        <f>IF(ISBLANK(C2041),"",_xlfn.XLOOKUP(_xlfn.XLOOKUP(VALUE(LEFT(C2041,4)),Souches!$B$2:$B$15000,Souches!$E$2:$E$15000),Varietes!$B$2:$B$500,Varietes!$C$2:$C$500))</f>
        <v/>
      </c>
      <c r="H2041" s="19" t="str">
        <f>IF(ISBLANK(C2041),"",_xlfn.XLOOKUP(VALUE(LEFT(C2041,4)),Souches!$B$2:$B$15000,Souches!$D$2:$D$15000))</f>
        <v/>
      </c>
      <c r="I2041" s="10" t="str">
        <f t="shared" si="326"/>
        <v/>
      </c>
      <c r="J2041" s="19" t="str">
        <f>IF(I2041="","",INT(('ObjProd (2)'!$C$25-I2041)/7 * (ABS('ObjProd (2)'!$C$25-I2041)&gt;=7)))</f>
        <v/>
      </c>
      <c r="K2041" s="10" t="str">
        <f>IF(I2041="","",
IF(AND(DATEDIF(I2041,'ObjProd (2)'!$C$25,"y")=0,DATEDIF(I2041,'ObjProd (2)'!$C$25,"ym")=0,
   INT(('ObjProd (2)'!$C$25-EDATE(I2041,DATEDIF(I2041,'ObjProd (2)'!$C$25,"y")*12+DATEDIF(I2041,'ObjProd (2)'!$C$25,"ym")))/7)=0),
   "&lt; 1 sem.",
   IF(DATEDIF(I2041,'ObjProd (2)'!$C$25,"y")&gt;0,DATEDIF(I2041,'ObjProd (2)'!$C$25,"y") &amp; " " &amp; IF(DATEDIF(I2041,'ObjProd (2)'!$C$25,"y")=1,"an ","ans "),"") &amp;
   IF(DATEDIF(I2041,'ObjProd (2)'!$C$25,"ym")&gt;0,DATEDIF(I2041,'ObjProd (2)'!$C$25,"ym") &amp; " mois ", "") &amp;
   IF(INT(('ObjProd (2)'!$C$25-EDATE(I2041,DATEDIF(I2041,'ObjProd (2)'!$C$25,"y")*12+DATEDIF(I2041,'ObjProd (2)'!$C$25,"ym")))/7)&gt;0,
      INT(('ObjProd (2)'!$C$25-EDATE(I2041,DATEDIF(I2041,'ObjProd (2)'!$C$25,"y")*12+DATEDIF(I2041,'ObjProd (2)'!$C$25,"ym")))/7) &amp; " sem.",
      "")
)
)</f>
        <v/>
      </c>
      <c r="L2041" s="11" t="str">
        <f t="shared" si="327"/>
        <v/>
      </c>
      <c r="M2041" s="9" t="str">
        <f t="shared" si="323"/>
        <v/>
      </c>
      <c r="N2041" s="9" t="str" cm="1">
        <f t="array" aca="1" ref="N2041" ca="1">LEFT(L2041, IF(ISNUMBER(SUBSTITUTE(_xludf.MID(L2041, 2, 1), ".", ",")), 1, 2))</f>
        <v/>
      </c>
      <c r="O2041" s="19" t="str">
        <f t="shared" ca="1" si="329"/>
        <v/>
      </c>
      <c r="P2041" s="9" t="str">
        <f t="shared" ca="1" si="330"/>
        <v/>
      </c>
      <c r="Q2041" s="9" t="str">
        <f t="shared" ca="1" si="331"/>
        <v/>
      </c>
      <c r="R2041" s="9" t="str">
        <f t="shared" si="324"/>
        <v/>
      </c>
      <c r="S2041" t="str" cm="1">
        <f t="array" ref="S2041">IF(ISBLANK(C2041),"",IFERROR(INDEX(ListeSeries!$A$2:$A$1045, MATCH(1, (DatasScan!G2041=ListeSeries!$B$2:$B$1045) * (DatasScan!H2041&gt;=ListeSeries!$D$2:$D$1045) * (DatasScan!H2041&lt;=ListeSeries!$E$2:$E$1045), 0)), "no match"))</f>
        <v/>
      </c>
      <c r="T2041" s="7" t="str" cm="1">
        <f t="array" ref="T2041">IF(ISBLANK(C2041),"",IFERROR(INDEX(ListeSeries!$C$2:$C$1045, MATCH(1, (DatasScan!G2041=ListeSeries!$B$2:$B$1045) * (DatasScan!H2041&gt;=ListeSeries!$D$2:$D$1045) * (DatasScan!H2041&lt;=ListeSeries!$E$2:$E$1045), 0)), "no match"))</f>
        <v/>
      </c>
      <c r="U2041" s="11" t="str" cm="1">
        <f t="array" ref="U2041">IF(ISBLANK(C2041),"",IFERROR(INDEX(ListeSeries!$F$2:$F$1045, MATCH(1, (DatasScan!G2041=ListeSeries!$B$2:$B$1045) * (DatasScan!H2041&gt;=ListeSeries!$D$2:$D$1045) * (DatasScan!H2041&lt;=ListeSeries!$E$2:$E$1045), 0)), "no match"))</f>
        <v/>
      </c>
    </row>
    <row r="2042" spans="1:21" x14ac:dyDescent="0.25">
      <c r="A2042" s="6" t="str">
        <f t="shared" si="325"/>
        <v/>
      </c>
      <c r="B2042" s="272"/>
      <c r="F2042" s="7" t="str">
        <f t="shared" si="328"/>
        <v/>
      </c>
      <c r="G2042" s="21" t="str">
        <f>IF(ISBLANK(C2042),"",_xlfn.XLOOKUP(_xlfn.XLOOKUP(VALUE(LEFT(C2042,4)),Souches!$B$2:$B$15000,Souches!$E$2:$E$15000),Varietes!$B$2:$B$500,Varietes!$C$2:$C$500))</f>
        <v/>
      </c>
      <c r="H2042" s="19" t="str">
        <f>IF(ISBLANK(C2042),"",_xlfn.XLOOKUP(VALUE(LEFT(C2042,4)),Souches!$B$2:$B$15000,Souches!$D$2:$D$15000))</f>
        <v/>
      </c>
      <c r="I2042" s="10" t="str">
        <f t="shared" si="326"/>
        <v/>
      </c>
      <c r="J2042" s="19" t="str">
        <f>IF(I2042="","",INT(('ObjProd (2)'!$C$25-I2042)/7 * (ABS('ObjProd (2)'!$C$25-I2042)&gt;=7)))</f>
        <v/>
      </c>
      <c r="K2042" s="10" t="str">
        <f>IF(I2042="","",
IF(AND(DATEDIF(I2042,'ObjProd (2)'!$C$25,"y")=0,DATEDIF(I2042,'ObjProd (2)'!$C$25,"ym")=0,
   INT(('ObjProd (2)'!$C$25-EDATE(I2042,DATEDIF(I2042,'ObjProd (2)'!$C$25,"y")*12+DATEDIF(I2042,'ObjProd (2)'!$C$25,"ym")))/7)=0),
   "&lt; 1 sem.",
   IF(DATEDIF(I2042,'ObjProd (2)'!$C$25,"y")&gt;0,DATEDIF(I2042,'ObjProd (2)'!$C$25,"y") &amp; " " &amp; IF(DATEDIF(I2042,'ObjProd (2)'!$C$25,"y")=1,"an ","ans "),"") &amp;
   IF(DATEDIF(I2042,'ObjProd (2)'!$C$25,"ym")&gt;0,DATEDIF(I2042,'ObjProd (2)'!$C$25,"ym") &amp; " mois ", "") &amp;
   IF(INT(('ObjProd (2)'!$C$25-EDATE(I2042,DATEDIF(I2042,'ObjProd (2)'!$C$25,"y")*12+DATEDIF(I2042,'ObjProd (2)'!$C$25,"ym")))/7)&gt;0,
      INT(('ObjProd (2)'!$C$25-EDATE(I2042,DATEDIF(I2042,'ObjProd (2)'!$C$25,"y")*12+DATEDIF(I2042,'ObjProd (2)'!$C$25,"ym")))/7) &amp; " sem.",
      "")
)
)</f>
        <v/>
      </c>
      <c r="L2042" s="11" t="str">
        <f t="shared" si="327"/>
        <v/>
      </c>
      <c r="M2042" s="9" t="str">
        <f t="shared" si="323"/>
        <v/>
      </c>
      <c r="N2042" s="9" t="str" cm="1">
        <f t="array" aca="1" ref="N2042" ca="1">LEFT(L2042, IF(ISNUMBER(SUBSTITUTE(_xludf.MID(L2042, 2, 1), ".", ",")), 1, 2))</f>
        <v/>
      </c>
      <c r="O2042" s="19" t="str">
        <f t="shared" ca="1" si="329"/>
        <v/>
      </c>
      <c r="P2042" s="9" t="str">
        <f t="shared" ca="1" si="330"/>
        <v/>
      </c>
      <c r="Q2042" s="9" t="str">
        <f t="shared" ca="1" si="331"/>
        <v/>
      </c>
      <c r="R2042" s="9" t="str">
        <f t="shared" si="324"/>
        <v/>
      </c>
      <c r="S2042" t="str" cm="1">
        <f t="array" ref="S2042">IF(ISBLANK(C2042),"",IFERROR(INDEX(ListeSeries!$A$2:$A$1045, MATCH(1, (DatasScan!G2042=ListeSeries!$B$2:$B$1045) * (DatasScan!H2042&gt;=ListeSeries!$D$2:$D$1045) * (DatasScan!H2042&lt;=ListeSeries!$E$2:$E$1045), 0)), "no match"))</f>
        <v/>
      </c>
      <c r="T2042" s="7" t="str" cm="1">
        <f t="array" ref="T2042">IF(ISBLANK(C2042),"",IFERROR(INDEX(ListeSeries!$C$2:$C$1045, MATCH(1, (DatasScan!G2042=ListeSeries!$B$2:$B$1045) * (DatasScan!H2042&gt;=ListeSeries!$D$2:$D$1045) * (DatasScan!H2042&lt;=ListeSeries!$E$2:$E$1045), 0)), "no match"))</f>
        <v/>
      </c>
      <c r="U2042" s="11" t="str" cm="1">
        <f t="array" ref="U2042">IF(ISBLANK(C2042),"",IFERROR(INDEX(ListeSeries!$F$2:$F$1045, MATCH(1, (DatasScan!G2042=ListeSeries!$B$2:$B$1045) * (DatasScan!H2042&gt;=ListeSeries!$D$2:$D$1045) * (DatasScan!H2042&lt;=ListeSeries!$E$2:$E$1045), 0)), "no match"))</f>
        <v/>
      </c>
    </row>
    <row r="2043" spans="1:21" x14ac:dyDescent="0.25">
      <c r="A2043" s="6" t="str">
        <f t="shared" si="325"/>
        <v/>
      </c>
      <c r="B2043" s="272"/>
      <c r="F2043" s="7" t="str">
        <f t="shared" si="328"/>
        <v/>
      </c>
      <c r="G2043" s="21" t="str">
        <f>IF(ISBLANK(C2043),"",_xlfn.XLOOKUP(_xlfn.XLOOKUP(VALUE(LEFT(C2043,4)),Souches!$B$2:$B$15000,Souches!$E$2:$E$15000),Varietes!$B$2:$B$500,Varietes!$C$2:$C$500))</f>
        <v/>
      </c>
      <c r="H2043" s="19" t="str">
        <f>IF(ISBLANK(C2043),"",_xlfn.XLOOKUP(VALUE(LEFT(C2043,4)),Souches!$B$2:$B$15000,Souches!$D$2:$D$15000))</f>
        <v/>
      </c>
      <c r="I2043" s="10" t="str">
        <f t="shared" si="326"/>
        <v/>
      </c>
      <c r="J2043" s="19" t="str">
        <f>IF(I2043="","",INT(('ObjProd (2)'!$C$25-I2043)/7 * (ABS('ObjProd (2)'!$C$25-I2043)&gt;=7)))</f>
        <v/>
      </c>
      <c r="K2043" s="10" t="str">
        <f>IF(I2043="","",
IF(AND(DATEDIF(I2043,'ObjProd (2)'!$C$25,"y")=0,DATEDIF(I2043,'ObjProd (2)'!$C$25,"ym")=0,
   INT(('ObjProd (2)'!$C$25-EDATE(I2043,DATEDIF(I2043,'ObjProd (2)'!$C$25,"y")*12+DATEDIF(I2043,'ObjProd (2)'!$C$25,"ym")))/7)=0),
   "&lt; 1 sem.",
   IF(DATEDIF(I2043,'ObjProd (2)'!$C$25,"y")&gt;0,DATEDIF(I2043,'ObjProd (2)'!$C$25,"y") &amp; " " &amp; IF(DATEDIF(I2043,'ObjProd (2)'!$C$25,"y")=1,"an ","ans "),"") &amp;
   IF(DATEDIF(I2043,'ObjProd (2)'!$C$25,"ym")&gt;0,DATEDIF(I2043,'ObjProd (2)'!$C$25,"ym") &amp; " mois ", "") &amp;
   IF(INT(('ObjProd (2)'!$C$25-EDATE(I2043,DATEDIF(I2043,'ObjProd (2)'!$C$25,"y")*12+DATEDIF(I2043,'ObjProd (2)'!$C$25,"ym")))/7)&gt;0,
      INT(('ObjProd (2)'!$C$25-EDATE(I2043,DATEDIF(I2043,'ObjProd (2)'!$C$25,"y")*12+DATEDIF(I2043,'ObjProd (2)'!$C$25,"ym")))/7) &amp; " sem.",
      "")
)
)</f>
        <v/>
      </c>
      <c r="L2043" s="11" t="str">
        <f t="shared" si="327"/>
        <v/>
      </c>
      <c r="M2043" s="9" t="str">
        <f t="shared" si="323"/>
        <v/>
      </c>
      <c r="N2043" s="9" t="str" cm="1">
        <f t="array" aca="1" ref="N2043" ca="1">LEFT(L2043, IF(ISNUMBER(SUBSTITUTE(_xludf.MID(L2043, 2, 1), ".", ",")), 1, 2))</f>
        <v/>
      </c>
      <c r="O2043" s="19" t="str">
        <f t="shared" ca="1" si="329"/>
        <v/>
      </c>
      <c r="P2043" s="9" t="str">
        <f t="shared" ca="1" si="330"/>
        <v/>
      </c>
      <c r="Q2043" s="9" t="str">
        <f t="shared" ca="1" si="331"/>
        <v/>
      </c>
      <c r="R2043" s="9" t="str">
        <f t="shared" si="324"/>
        <v/>
      </c>
      <c r="S2043" t="str" cm="1">
        <f t="array" ref="S2043">IF(ISBLANK(C2043),"",IFERROR(INDEX(ListeSeries!$A$2:$A$1045, MATCH(1, (DatasScan!G2043=ListeSeries!$B$2:$B$1045) * (DatasScan!H2043&gt;=ListeSeries!$D$2:$D$1045) * (DatasScan!H2043&lt;=ListeSeries!$E$2:$E$1045), 0)), "no match"))</f>
        <v/>
      </c>
      <c r="T2043" s="7" t="str" cm="1">
        <f t="array" ref="T2043">IF(ISBLANK(C2043),"",IFERROR(INDEX(ListeSeries!$C$2:$C$1045, MATCH(1, (DatasScan!G2043=ListeSeries!$B$2:$B$1045) * (DatasScan!H2043&gt;=ListeSeries!$D$2:$D$1045) * (DatasScan!H2043&lt;=ListeSeries!$E$2:$E$1045), 0)), "no match"))</f>
        <v/>
      </c>
      <c r="U2043" s="11" t="str" cm="1">
        <f t="array" ref="U2043">IF(ISBLANK(C2043),"",IFERROR(INDEX(ListeSeries!$F$2:$F$1045, MATCH(1, (DatasScan!G2043=ListeSeries!$B$2:$B$1045) * (DatasScan!H2043&gt;=ListeSeries!$D$2:$D$1045) * (DatasScan!H2043&lt;=ListeSeries!$E$2:$E$1045), 0)), "no match"))</f>
        <v/>
      </c>
    </row>
    <row r="2044" spans="1:21" x14ac:dyDescent="0.25">
      <c r="A2044" s="6" t="str">
        <f t="shared" si="325"/>
        <v/>
      </c>
      <c r="B2044" s="272"/>
      <c r="F2044" s="7" t="str">
        <f t="shared" si="328"/>
        <v/>
      </c>
      <c r="G2044" s="21" t="str">
        <f>IF(ISBLANK(C2044),"",_xlfn.XLOOKUP(_xlfn.XLOOKUP(VALUE(LEFT(C2044,4)),Souches!$B$2:$B$15000,Souches!$E$2:$E$15000),Varietes!$B$2:$B$500,Varietes!$C$2:$C$500))</f>
        <v/>
      </c>
      <c r="H2044" s="19" t="str">
        <f>IF(ISBLANK(C2044),"",_xlfn.XLOOKUP(VALUE(LEFT(C2044,4)),Souches!$B$2:$B$15000,Souches!$D$2:$D$15000))</f>
        <v/>
      </c>
      <c r="I2044" s="10" t="str">
        <f t="shared" si="326"/>
        <v/>
      </c>
      <c r="J2044" s="19" t="str">
        <f>IF(I2044="","",INT(('ObjProd (2)'!$C$25-I2044)/7 * (ABS('ObjProd (2)'!$C$25-I2044)&gt;=7)))</f>
        <v/>
      </c>
      <c r="K2044" s="10" t="str">
        <f>IF(I2044="","",
IF(AND(DATEDIF(I2044,'ObjProd (2)'!$C$25,"y")=0,DATEDIF(I2044,'ObjProd (2)'!$C$25,"ym")=0,
   INT(('ObjProd (2)'!$C$25-EDATE(I2044,DATEDIF(I2044,'ObjProd (2)'!$C$25,"y")*12+DATEDIF(I2044,'ObjProd (2)'!$C$25,"ym")))/7)=0),
   "&lt; 1 sem.",
   IF(DATEDIF(I2044,'ObjProd (2)'!$C$25,"y")&gt;0,DATEDIF(I2044,'ObjProd (2)'!$C$25,"y") &amp; " " &amp; IF(DATEDIF(I2044,'ObjProd (2)'!$C$25,"y")=1,"an ","ans "),"") &amp;
   IF(DATEDIF(I2044,'ObjProd (2)'!$C$25,"ym")&gt;0,DATEDIF(I2044,'ObjProd (2)'!$C$25,"ym") &amp; " mois ", "") &amp;
   IF(INT(('ObjProd (2)'!$C$25-EDATE(I2044,DATEDIF(I2044,'ObjProd (2)'!$C$25,"y")*12+DATEDIF(I2044,'ObjProd (2)'!$C$25,"ym")))/7)&gt;0,
      INT(('ObjProd (2)'!$C$25-EDATE(I2044,DATEDIF(I2044,'ObjProd (2)'!$C$25,"y")*12+DATEDIF(I2044,'ObjProd (2)'!$C$25,"ym")))/7) &amp; " sem.",
      "")
)
)</f>
        <v/>
      </c>
      <c r="L2044" s="11" t="str">
        <f t="shared" si="327"/>
        <v/>
      </c>
      <c r="M2044" s="9" t="str">
        <f t="shared" si="323"/>
        <v/>
      </c>
      <c r="N2044" s="9" t="str" cm="1">
        <f t="array" aca="1" ref="N2044" ca="1">LEFT(L2044, IF(ISNUMBER(SUBSTITUTE(_xludf.MID(L2044, 2, 1), ".", ",")), 1, 2))</f>
        <v/>
      </c>
      <c r="O2044" s="19" t="str">
        <f t="shared" ca="1" si="329"/>
        <v/>
      </c>
      <c r="P2044" s="9" t="str">
        <f t="shared" ca="1" si="330"/>
        <v/>
      </c>
      <c r="Q2044" s="9" t="str">
        <f t="shared" ca="1" si="331"/>
        <v/>
      </c>
      <c r="R2044" s="9" t="str">
        <f t="shared" si="324"/>
        <v/>
      </c>
      <c r="S2044" t="str" cm="1">
        <f t="array" ref="S2044">IF(ISBLANK(C2044),"",IFERROR(INDEX(ListeSeries!$A$2:$A$1045, MATCH(1, (DatasScan!G2044=ListeSeries!$B$2:$B$1045) * (DatasScan!H2044&gt;=ListeSeries!$D$2:$D$1045) * (DatasScan!H2044&lt;=ListeSeries!$E$2:$E$1045), 0)), "no match"))</f>
        <v/>
      </c>
      <c r="T2044" s="7" t="str" cm="1">
        <f t="array" ref="T2044">IF(ISBLANK(C2044),"",IFERROR(INDEX(ListeSeries!$C$2:$C$1045, MATCH(1, (DatasScan!G2044=ListeSeries!$B$2:$B$1045) * (DatasScan!H2044&gt;=ListeSeries!$D$2:$D$1045) * (DatasScan!H2044&lt;=ListeSeries!$E$2:$E$1045), 0)), "no match"))</f>
        <v/>
      </c>
      <c r="U2044" s="11" t="str" cm="1">
        <f t="array" ref="U2044">IF(ISBLANK(C2044),"",IFERROR(INDEX(ListeSeries!$F$2:$F$1045, MATCH(1, (DatasScan!G2044=ListeSeries!$B$2:$B$1045) * (DatasScan!H2044&gt;=ListeSeries!$D$2:$D$1045) * (DatasScan!H2044&lt;=ListeSeries!$E$2:$E$1045), 0)), "no match"))</f>
        <v/>
      </c>
    </row>
    <row r="2045" spans="1:21" x14ac:dyDescent="0.25">
      <c r="A2045" s="6" t="str">
        <f t="shared" si="325"/>
        <v/>
      </c>
      <c r="B2045" s="272"/>
      <c r="F2045" s="7" t="str">
        <f t="shared" si="328"/>
        <v/>
      </c>
      <c r="G2045" s="21" t="str">
        <f>IF(ISBLANK(C2045),"",_xlfn.XLOOKUP(_xlfn.XLOOKUP(VALUE(LEFT(C2045,4)),Souches!$B$2:$B$15000,Souches!$E$2:$E$15000),Varietes!$B$2:$B$500,Varietes!$C$2:$C$500))</f>
        <v/>
      </c>
      <c r="H2045" s="19" t="str">
        <f>IF(ISBLANK(C2045),"",_xlfn.XLOOKUP(VALUE(LEFT(C2045,4)),Souches!$B$2:$B$15000,Souches!$D$2:$D$15000))</f>
        <v/>
      </c>
      <c r="I2045" s="10" t="str">
        <f t="shared" si="326"/>
        <v/>
      </c>
      <c r="J2045" s="19" t="str">
        <f>IF(I2045="","",INT(('ObjProd (2)'!$C$25-I2045)/7 * (ABS('ObjProd (2)'!$C$25-I2045)&gt;=7)))</f>
        <v/>
      </c>
      <c r="K2045" s="10" t="str">
        <f>IF(I2045="","",
IF(AND(DATEDIF(I2045,'ObjProd (2)'!$C$25,"y")=0,DATEDIF(I2045,'ObjProd (2)'!$C$25,"ym")=0,
   INT(('ObjProd (2)'!$C$25-EDATE(I2045,DATEDIF(I2045,'ObjProd (2)'!$C$25,"y")*12+DATEDIF(I2045,'ObjProd (2)'!$C$25,"ym")))/7)=0),
   "&lt; 1 sem.",
   IF(DATEDIF(I2045,'ObjProd (2)'!$C$25,"y")&gt;0,DATEDIF(I2045,'ObjProd (2)'!$C$25,"y") &amp; " " &amp; IF(DATEDIF(I2045,'ObjProd (2)'!$C$25,"y")=1,"an ","ans "),"") &amp;
   IF(DATEDIF(I2045,'ObjProd (2)'!$C$25,"ym")&gt;0,DATEDIF(I2045,'ObjProd (2)'!$C$25,"ym") &amp; " mois ", "") &amp;
   IF(INT(('ObjProd (2)'!$C$25-EDATE(I2045,DATEDIF(I2045,'ObjProd (2)'!$C$25,"y")*12+DATEDIF(I2045,'ObjProd (2)'!$C$25,"ym")))/7)&gt;0,
      INT(('ObjProd (2)'!$C$25-EDATE(I2045,DATEDIF(I2045,'ObjProd (2)'!$C$25,"y")*12+DATEDIF(I2045,'ObjProd (2)'!$C$25,"ym")))/7) &amp; " sem.",
      "")
)
)</f>
        <v/>
      </c>
      <c r="L2045" s="11" t="str">
        <f t="shared" si="327"/>
        <v/>
      </c>
      <c r="M2045" s="9" t="str">
        <f t="shared" si="323"/>
        <v/>
      </c>
      <c r="N2045" s="9" t="str" cm="1">
        <f t="array" aca="1" ref="N2045" ca="1">LEFT(L2045, IF(ISNUMBER(SUBSTITUTE(_xludf.MID(L2045, 2, 1), ".", ",")), 1, 2))</f>
        <v/>
      </c>
      <c r="O2045" s="19" t="str">
        <f t="shared" ca="1" si="329"/>
        <v/>
      </c>
      <c r="P2045" s="9" t="str">
        <f t="shared" ca="1" si="330"/>
        <v/>
      </c>
      <c r="Q2045" s="9" t="str">
        <f t="shared" ca="1" si="331"/>
        <v/>
      </c>
      <c r="R2045" s="9" t="str">
        <f t="shared" si="324"/>
        <v/>
      </c>
      <c r="S2045" t="str" cm="1">
        <f t="array" ref="S2045">IF(ISBLANK(C2045),"",IFERROR(INDEX(ListeSeries!$A$2:$A$1045, MATCH(1, (DatasScan!G2045=ListeSeries!$B$2:$B$1045) * (DatasScan!H2045&gt;=ListeSeries!$D$2:$D$1045) * (DatasScan!H2045&lt;=ListeSeries!$E$2:$E$1045), 0)), "no match"))</f>
        <v/>
      </c>
      <c r="T2045" s="7" t="str" cm="1">
        <f t="array" ref="T2045">IF(ISBLANK(C2045),"",IFERROR(INDEX(ListeSeries!$C$2:$C$1045, MATCH(1, (DatasScan!G2045=ListeSeries!$B$2:$B$1045) * (DatasScan!H2045&gt;=ListeSeries!$D$2:$D$1045) * (DatasScan!H2045&lt;=ListeSeries!$E$2:$E$1045), 0)), "no match"))</f>
        <v/>
      </c>
      <c r="U2045" s="11" t="str" cm="1">
        <f t="array" ref="U2045">IF(ISBLANK(C2045),"",IFERROR(INDEX(ListeSeries!$F$2:$F$1045, MATCH(1, (DatasScan!G2045=ListeSeries!$B$2:$B$1045) * (DatasScan!H2045&gt;=ListeSeries!$D$2:$D$1045) * (DatasScan!H2045&lt;=ListeSeries!$E$2:$E$1045), 0)), "no match"))</f>
        <v/>
      </c>
    </row>
    <row r="2046" spans="1:21" x14ac:dyDescent="0.25">
      <c r="A2046" s="6" t="str">
        <f t="shared" si="325"/>
        <v/>
      </c>
      <c r="B2046" s="272"/>
      <c r="F2046" s="7" t="str">
        <f t="shared" si="328"/>
        <v/>
      </c>
      <c r="G2046" s="21" t="str">
        <f>IF(ISBLANK(C2046),"",_xlfn.XLOOKUP(_xlfn.XLOOKUP(VALUE(LEFT(C2046,4)),Souches!$B$2:$B$15000,Souches!$E$2:$E$15000),Varietes!$B$2:$B$500,Varietes!$C$2:$C$500))</f>
        <v/>
      </c>
      <c r="H2046" s="19" t="str">
        <f>IF(ISBLANK(C2046),"",_xlfn.XLOOKUP(VALUE(LEFT(C2046,4)),Souches!$B$2:$B$15000,Souches!$D$2:$D$15000))</f>
        <v/>
      </c>
      <c r="I2046" s="10" t="str">
        <f t="shared" si="326"/>
        <v/>
      </c>
      <c r="J2046" s="19" t="str">
        <f>IF(I2046="","",INT(('ObjProd (2)'!$C$25-I2046)/7 * (ABS('ObjProd (2)'!$C$25-I2046)&gt;=7)))</f>
        <v/>
      </c>
      <c r="K2046" s="10" t="str">
        <f>IF(I2046="","",
IF(AND(DATEDIF(I2046,'ObjProd (2)'!$C$25,"y")=0,DATEDIF(I2046,'ObjProd (2)'!$C$25,"ym")=0,
   INT(('ObjProd (2)'!$C$25-EDATE(I2046,DATEDIF(I2046,'ObjProd (2)'!$C$25,"y")*12+DATEDIF(I2046,'ObjProd (2)'!$C$25,"ym")))/7)=0),
   "&lt; 1 sem.",
   IF(DATEDIF(I2046,'ObjProd (2)'!$C$25,"y")&gt;0,DATEDIF(I2046,'ObjProd (2)'!$C$25,"y") &amp; " " &amp; IF(DATEDIF(I2046,'ObjProd (2)'!$C$25,"y")=1,"an ","ans "),"") &amp;
   IF(DATEDIF(I2046,'ObjProd (2)'!$C$25,"ym")&gt;0,DATEDIF(I2046,'ObjProd (2)'!$C$25,"ym") &amp; " mois ", "") &amp;
   IF(INT(('ObjProd (2)'!$C$25-EDATE(I2046,DATEDIF(I2046,'ObjProd (2)'!$C$25,"y")*12+DATEDIF(I2046,'ObjProd (2)'!$C$25,"ym")))/7)&gt;0,
      INT(('ObjProd (2)'!$C$25-EDATE(I2046,DATEDIF(I2046,'ObjProd (2)'!$C$25,"y")*12+DATEDIF(I2046,'ObjProd (2)'!$C$25,"ym")))/7) &amp; " sem.",
      "")
)
)</f>
        <v/>
      </c>
      <c r="L2046" s="11" t="str">
        <f t="shared" si="327"/>
        <v/>
      </c>
      <c r="M2046" s="9" t="str">
        <f t="shared" si="323"/>
        <v/>
      </c>
      <c r="N2046" s="9" t="str" cm="1">
        <f t="array" aca="1" ref="N2046" ca="1">LEFT(L2046, IF(ISNUMBER(SUBSTITUTE(_xludf.MID(L2046, 2, 1), ".", ",")), 1, 2))</f>
        <v/>
      </c>
      <c r="O2046" s="19" t="str">
        <f t="shared" ca="1" si="329"/>
        <v/>
      </c>
      <c r="P2046" s="9" t="str">
        <f t="shared" ca="1" si="330"/>
        <v/>
      </c>
      <c r="Q2046" s="9" t="str">
        <f t="shared" ca="1" si="331"/>
        <v/>
      </c>
      <c r="R2046" s="9" t="str">
        <f t="shared" si="324"/>
        <v/>
      </c>
      <c r="S2046" t="str" cm="1">
        <f t="array" ref="S2046">IF(ISBLANK(C2046),"",IFERROR(INDEX(ListeSeries!$A$2:$A$1045, MATCH(1, (DatasScan!G2046=ListeSeries!$B$2:$B$1045) * (DatasScan!H2046&gt;=ListeSeries!$D$2:$D$1045) * (DatasScan!H2046&lt;=ListeSeries!$E$2:$E$1045), 0)), "no match"))</f>
        <v/>
      </c>
      <c r="T2046" s="7" t="str" cm="1">
        <f t="array" ref="T2046">IF(ISBLANK(C2046),"",IFERROR(INDEX(ListeSeries!$C$2:$C$1045, MATCH(1, (DatasScan!G2046=ListeSeries!$B$2:$B$1045) * (DatasScan!H2046&gt;=ListeSeries!$D$2:$D$1045) * (DatasScan!H2046&lt;=ListeSeries!$E$2:$E$1045), 0)), "no match"))</f>
        <v/>
      </c>
      <c r="U2046" s="11" t="str" cm="1">
        <f t="array" ref="U2046">IF(ISBLANK(C2046),"",IFERROR(INDEX(ListeSeries!$F$2:$F$1045, MATCH(1, (DatasScan!G2046=ListeSeries!$B$2:$B$1045) * (DatasScan!H2046&gt;=ListeSeries!$D$2:$D$1045) * (DatasScan!H2046&lt;=ListeSeries!$E$2:$E$1045), 0)), "no match"))</f>
        <v/>
      </c>
    </row>
    <row r="2047" spans="1:21" x14ac:dyDescent="0.25">
      <c r="A2047" s="6" t="str">
        <f t="shared" si="325"/>
        <v/>
      </c>
      <c r="B2047" s="272"/>
      <c r="F2047" s="7" t="str">
        <f t="shared" si="328"/>
        <v/>
      </c>
      <c r="G2047" s="21" t="str">
        <f>IF(ISBLANK(C2047),"",_xlfn.XLOOKUP(_xlfn.XLOOKUP(VALUE(LEFT(C2047,4)),Souches!$B$2:$B$15000,Souches!$E$2:$E$15000),Varietes!$B$2:$B$500,Varietes!$C$2:$C$500))</f>
        <v/>
      </c>
      <c r="H2047" s="19" t="str">
        <f>IF(ISBLANK(C2047),"",_xlfn.XLOOKUP(VALUE(LEFT(C2047,4)),Souches!$B$2:$B$15000,Souches!$D$2:$D$15000))</f>
        <v/>
      </c>
      <c r="I2047" s="10" t="str">
        <f t="shared" si="326"/>
        <v/>
      </c>
      <c r="J2047" s="19" t="str">
        <f>IF(I2047="","",INT(('ObjProd (2)'!$C$25-I2047)/7 * (ABS('ObjProd (2)'!$C$25-I2047)&gt;=7)))</f>
        <v/>
      </c>
      <c r="K2047" s="10" t="str">
        <f>IF(I2047="","",
IF(AND(DATEDIF(I2047,'ObjProd (2)'!$C$25,"y")=0,DATEDIF(I2047,'ObjProd (2)'!$C$25,"ym")=0,
   INT(('ObjProd (2)'!$C$25-EDATE(I2047,DATEDIF(I2047,'ObjProd (2)'!$C$25,"y")*12+DATEDIF(I2047,'ObjProd (2)'!$C$25,"ym")))/7)=0),
   "&lt; 1 sem.",
   IF(DATEDIF(I2047,'ObjProd (2)'!$C$25,"y")&gt;0,DATEDIF(I2047,'ObjProd (2)'!$C$25,"y") &amp; " " &amp; IF(DATEDIF(I2047,'ObjProd (2)'!$C$25,"y")=1,"an ","ans "),"") &amp;
   IF(DATEDIF(I2047,'ObjProd (2)'!$C$25,"ym")&gt;0,DATEDIF(I2047,'ObjProd (2)'!$C$25,"ym") &amp; " mois ", "") &amp;
   IF(INT(('ObjProd (2)'!$C$25-EDATE(I2047,DATEDIF(I2047,'ObjProd (2)'!$C$25,"y")*12+DATEDIF(I2047,'ObjProd (2)'!$C$25,"ym")))/7)&gt;0,
      INT(('ObjProd (2)'!$C$25-EDATE(I2047,DATEDIF(I2047,'ObjProd (2)'!$C$25,"y")*12+DATEDIF(I2047,'ObjProd (2)'!$C$25,"ym")))/7) &amp; " sem.",
      "")
)
)</f>
        <v/>
      </c>
      <c r="L2047" s="11" t="str">
        <f t="shared" si="327"/>
        <v/>
      </c>
      <c r="M2047" s="9" t="str">
        <f t="shared" si="323"/>
        <v/>
      </c>
      <c r="N2047" s="9" t="str" cm="1">
        <f t="array" aca="1" ref="N2047" ca="1">LEFT(L2047, IF(ISNUMBER(SUBSTITUTE(_xludf.MID(L2047, 2, 1), ".", ",")), 1, 2))</f>
        <v/>
      </c>
      <c r="O2047" s="19" t="str">
        <f t="shared" ca="1" si="329"/>
        <v/>
      </c>
      <c r="P2047" s="9" t="str">
        <f t="shared" ca="1" si="330"/>
        <v/>
      </c>
      <c r="Q2047" s="9" t="str">
        <f t="shared" ca="1" si="331"/>
        <v/>
      </c>
      <c r="R2047" s="9" t="str">
        <f t="shared" si="324"/>
        <v/>
      </c>
      <c r="S2047" t="str" cm="1">
        <f t="array" ref="S2047">IF(ISBLANK(C2047),"",IFERROR(INDEX(ListeSeries!$A$2:$A$1045, MATCH(1, (DatasScan!G2047=ListeSeries!$B$2:$B$1045) * (DatasScan!H2047&gt;=ListeSeries!$D$2:$D$1045) * (DatasScan!H2047&lt;=ListeSeries!$E$2:$E$1045), 0)), "no match"))</f>
        <v/>
      </c>
      <c r="T2047" s="7" t="str" cm="1">
        <f t="array" ref="T2047">IF(ISBLANK(C2047),"",IFERROR(INDEX(ListeSeries!$C$2:$C$1045, MATCH(1, (DatasScan!G2047=ListeSeries!$B$2:$B$1045) * (DatasScan!H2047&gt;=ListeSeries!$D$2:$D$1045) * (DatasScan!H2047&lt;=ListeSeries!$E$2:$E$1045), 0)), "no match"))</f>
        <v/>
      </c>
      <c r="U2047" s="11" t="str" cm="1">
        <f t="array" ref="U2047">IF(ISBLANK(C2047),"",IFERROR(INDEX(ListeSeries!$F$2:$F$1045, MATCH(1, (DatasScan!G2047=ListeSeries!$B$2:$B$1045) * (DatasScan!H2047&gt;=ListeSeries!$D$2:$D$1045) * (DatasScan!H2047&lt;=ListeSeries!$E$2:$E$1045), 0)), "no match"))</f>
        <v/>
      </c>
    </row>
    <row r="2048" spans="1:21" x14ac:dyDescent="0.25">
      <c r="A2048" s="6" t="str">
        <f t="shared" si="325"/>
        <v/>
      </c>
      <c r="B2048" s="272"/>
      <c r="F2048" s="7" t="str">
        <f t="shared" si="328"/>
        <v/>
      </c>
      <c r="G2048" s="21" t="str">
        <f>IF(ISBLANK(C2048),"",_xlfn.XLOOKUP(_xlfn.XLOOKUP(VALUE(LEFT(C2048,4)),Souches!$B$2:$B$15000,Souches!$E$2:$E$15000),Varietes!$B$2:$B$500,Varietes!$C$2:$C$500))</f>
        <v/>
      </c>
      <c r="H2048" s="19" t="str">
        <f>IF(ISBLANK(C2048),"",_xlfn.XLOOKUP(VALUE(LEFT(C2048,4)),Souches!$B$2:$B$15000,Souches!$D$2:$D$15000))</f>
        <v/>
      </c>
      <c r="I2048" s="10" t="str">
        <f t="shared" si="326"/>
        <v/>
      </c>
      <c r="J2048" s="19" t="str">
        <f>IF(I2048="","",INT(('ObjProd (2)'!$C$25-I2048)/7 * (ABS('ObjProd (2)'!$C$25-I2048)&gt;=7)))</f>
        <v/>
      </c>
      <c r="K2048" s="10" t="str">
        <f>IF(I2048="","",
IF(AND(DATEDIF(I2048,'ObjProd (2)'!$C$25,"y")=0,DATEDIF(I2048,'ObjProd (2)'!$C$25,"ym")=0,
   INT(('ObjProd (2)'!$C$25-EDATE(I2048,DATEDIF(I2048,'ObjProd (2)'!$C$25,"y")*12+DATEDIF(I2048,'ObjProd (2)'!$C$25,"ym")))/7)=0),
   "&lt; 1 sem.",
   IF(DATEDIF(I2048,'ObjProd (2)'!$C$25,"y")&gt;0,DATEDIF(I2048,'ObjProd (2)'!$C$25,"y") &amp; " " &amp; IF(DATEDIF(I2048,'ObjProd (2)'!$C$25,"y")=1,"an ","ans "),"") &amp;
   IF(DATEDIF(I2048,'ObjProd (2)'!$C$25,"ym")&gt;0,DATEDIF(I2048,'ObjProd (2)'!$C$25,"ym") &amp; " mois ", "") &amp;
   IF(INT(('ObjProd (2)'!$C$25-EDATE(I2048,DATEDIF(I2048,'ObjProd (2)'!$C$25,"y")*12+DATEDIF(I2048,'ObjProd (2)'!$C$25,"ym")))/7)&gt;0,
      INT(('ObjProd (2)'!$C$25-EDATE(I2048,DATEDIF(I2048,'ObjProd (2)'!$C$25,"y")*12+DATEDIF(I2048,'ObjProd (2)'!$C$25,"ym")))/7) &amp; " sem.",
      "")
)
)</f>
        <v/>
      </c>
      <c r="L2048" s="11" t="str">
        <f t="shared" si="327"/>
        <v/>
      </c>
      <c r="M2048" s="9" t="str">
        <f t="shared" ref="M2048:M2111" si="332">IF(OR(D2048&gt;0, E2048&gt;0), D2048*14+E2048,"")</f>
        <v/>
      </c>
      <c r="N2048" s="9" t="str" cm="1">
        <f t="array" aca="1" ref="N2048" ca="1">LEFT(L2048, IF(ISNUMBER(SUBSTITUTE(_xludf.MID(L2048, 2, 1), ".", ",")), 1, 2))</f>
        <v/>
      </c>
      <c r="O2048" s="19" t="str">
        <f t="shared" ca="1" si="329"/>
        <v/>
      </c>
      <c r="P2048" s="9" t="str">
        <f t="shared" ca="1" si="330"/>
        <v/>
      </c>
      <c r="Q2048" s="9" t="str">
        <f t="shared" ca="1" si="331"/>
        <v/>
      </c>
      <c r="R2048" s="9" t="str">
        <f t="shared" ref="R2048:R2111" si="333">IF(ISBLANK(C2048),"",P2048&amp;Q2048)</f>
        <v/>
      </c>
      <c r="S2048" t="str" cm="1">
        <f t="array" ref="S2048">IF(ISBLANK(C2048),"",IFERROR(INDEX(ListeSeries!$A$2:$A$1045, MATCH(1, (DatasScan!G2048=ListeSeries!$B$2:$B$1045) * (DatasScan!H2048&gt;=ListeSeries!$D$2:$D$1045) * (DatasScan!H2048&lt;=ListeSeries!$E$2:$E$1045), 0)), "no match"))</f>
        <v/>
      </c>
      <c r="T2048" s="7" t="str" cm="1">
        <f t="array" ref="T2048">IF(ISBLANK(C2048),"",IFERROR(INDEX(ListeSeries!$C$2:$C$1045, MATCH(1, (DatasScan!G2048=ListeSeries!$B$2:$B$1045) * (DatasScan!H2048&gt;=ListeSeries!$D$2:$D$1045) * (DatasScan!H2048&lt;=ListeSeries!$E$2:$E$1045), 0)), "no match"))</f>
        <v/>
      </c>
      <c r="U2048" s="11" t="str" cm="1">
        <f t="array" ref="U2048">IF(ISBLANK(C2048),"",IFERROR(INDEX(ListeSeries!$F$2:$F$1045, MATCH(1, (DatasScan!G2048=ListeSeries!$B$2:$B$1045) * (DatasScan!H2048&gt;=ListeSeries!$D$2:$D$1045) * (DatasScan!H2048&lt;=ListeSeries!$E$2:$E$1045), 0)), "no match"))</f>
        <v/>
      </c>
    </row>
    <row r="2049" spans="1:21" x14ac:dyDescent="0.25">
      <c r="A2049" s="6" t="str">
        <f t="shared" ref="A2049:A2112" si="334">IF(B2049="CHF","CHF",IF(B2049="CHF 2","CHF hangar",LEFT(B2049,1)))</f>
        <v/>
      </c>
      <c r="B2049" s="272"/>
      <c r="F2049" s="7" t="str">
        <f t="shared" si="328"/>
        <v/>
      </c>
      <c r="G2049" s="21" t="str">
        <f>IF(ISBLANK(C2049),"",_xlfn.XLOOKUP(_xlfn.XLOOKUP(VALUE(LEFT(C2049,4)),Souches!$B$2:$B$15000,Souches!$E$2:$E$15000),Varietes!$B$2:$B$500,Varietes!$C$2:$C$500))</f>
        <v/>
      </c>
      <c r="H2049" s="19" t="str">
        <f>IF(ISBLANK(C2049),"",_xlfn.XLOOKUP(VALUE(LEFT(C2049,4)),Souches!$B$2:$B$15000,Souches!$D$2:$D$15000))</f>
        <v/>
      </c>
      <c r="I2049" s="10" t="str">
        <f t="shared" si="326"/>
        <v/>
      </c>
      <c r="J2049" s="19" t="str">
        <f>IF(I2049="","",INT(('ObjProd (2)'!$C$25-I2049)/7 * (ABS('ObjProd (2)'!$C$25-I2049)&gt;=7)))</f>
        <v/>
      </c>
      <c r="K2049" s="10" t="str">
        <f>IF(I2049="","",
IF(AND(DATEDIF(I2049,'ObjProd (2)'!$C$25,"y")=0,DATEDIF(I2049,'ObjProd (2)'!$C$25,"ym")=0,
   INT(('ObjProd (2)'!$C$25-EDATE(I2049,DATEDIF(I2049,'ObjProd (2)'!$C$25,"y")*12+DATEDIF(I2049,'ObjProd (2)'!$C$25,"ym")))/7)=0),
   "&lt; 1 sem.",
   IF(DATEDIF(I2049,'ObjProd (2)'!$C$25,"y")&gt;0,DATEDIF(I2049,'ObjProd (2)'!$C$25,"y") &amp; " " &amp; IF(DATEDIF(I2049,'ObjProd (2)'!$C$25,"y")=1,"an ","ans "),"") &amp;
   IF(DATEDIF(I2049,'ObjProd (2)'!$C$25,"ym")&gt;0,DATEDIF(I2049,'ObjProd (2)'!$C$25,"ym") &amp; " mois ", "") &amp;
   IF(INT(('ObjProd (2)'!$C$25-EDATE(I2049,DATEDIF(I2049,'ObjProd (2)'!$C$25,"y")*12+DATEDIF(I2049,'ObjProd (2)'!$C$25,"ym")))/7)&gt;0,
      INT(('ObjProd (2)'!$C$25-EDATE(I2049,DATEDIF(I2049,'ObjProd (2)'!$C$25,"y")*12+DATEDIF(I2049,'ObjProd (2)'!$C$25,"ym")))/7) &amp; " sem.",
      "")
)
)</f>
        <v/>
      </c>
      <c r="L2049" s="11" t="str">
        <f t="shared" si="327"/>
        <v/>
      </c>
      <c r="M2049" s="9" t="str">
        <f t="shared" si="332"/>
        <v/>
      </c>
      <c r="N2049" s="9" t="str" cm="1">
        <f t="array" aca="1" ref="N2049" ca="1">LEFT(L2049, IF(ISNUMBER(SUBSTITUTE(_xludf.MID(L2049, 2, 1), ".", ",")), 1, 2))</f>
        <v/>
      </c>
      <c r="O2049" s="19" t="str">
        <f t="shared" ca="1" si="329"/>
        <v/>
      </c>
      <c r="P2049" s="9" t="str">
        <f t="shared" ca="1" si="330"/>
        <v/>
      </c>
      <c r="Q2049" s="9" t="str">
        <f t="shared" ca="1" si="331"/>
        <v/>
      </c>
      <c r="R2049" s="9" t="str">
        <f t="shared" si="333"/>
        <v/>
      </c>
      <c r="S2049" t="str" cm="1">
        <f t="array" ref="S2049">IF(ISBLANK(C2049),"",IFERROR(INDEX(ListeSeries!$A$2:$A$1045, MATCH(1, (DatasScan!G2049=ListeSeries!$B$2:$B$1045) * (DatasScan!H2049&gt;=ListeSeries!$D$2:$D$1045) * (DatasScan!H2049&lt;=ListeSeries!$E$2:$E$1045), 0)), "no match"))</f>
        <v/>
      </c>
      <c r="T2049" s="7" t="str" cm="1">
        <f t="array" ref="T2049">IF(ISBLANK(C2049),"",IFERROR(INDEX(ListeSeries!$C$2:$C$1045, MATCH(1, (DatasScan!G2049=ListeSeries!$B$2:$B$1045) * (DatasScan!H2049&gt;=ListeSeries!$D$2:$D$1045) * (DatasScan!H2049&lt;=ListeSeries!$E$2:$E$1045), 0)), "no match"))</f>
        <v/>
      </c>
      <c r="U2049" s="11" t="str" cm="1">
        <f t="array" ref="U2049">IF(ISBLANK(C2049),"",IFERROR(INDEX(ListeSeries!$F$2:$F$1045, MATCH(1, (DatasScan!G2049=ListeSeries!$B$2:$B$1045) * (DatasScan!H2049&gt;=ListeSeries!$D$2:$D$1045) * (DatasScan!H2049&lt;=ListeSeries!$E$2:$E$1045), 0)), "no match"))</f>
        <v/>
      </c>
    </row>
    <row r="2050" spans="1:21" x14ac:dyDescent="0.25">
      <c r="A2050" s="6" t="str">
        <f t="shared" si="334"/>
        <v/>
      </c>
      <c r="B2050" s="272"/>
      <c r="F2050" s="7" t="str">
        <f t="shared" si="328"/>
        <v/>
      </c>
      <c r="G2050" s="21" t="str">
        <f>IF(ISBLANK(C2050),"",_xlfn.XLOOKUP(_xlfn.XLOOKUP(VALUE(LEFT(C2050,4)),Souches!$B$2:$B$15000,Souches!$E$2:$E$15000),Varietes!$B$2:$B$500,Varietes!$C$2:$C$500))</f>
        <v/>
      </c>
      <c r="H2050" s="19" t="str">
        <f>IF(ISBLANK(C2050),"",_xlfn.XLOOKUP(VALUE(LEFT(C2050,4)),Souches!$B$2:$B$15000,Souches!$D$2:$D$15000))</f>
        <v/>
      </c>
      <c r="I2050" s="10" t="str">
        <f t="shared" ref="I2050:I2113" si="335">IF(ISBLANK(C2050),"",DATE(MID(C2050,5,4),MID(C2050,9,2),MID(C2050,11,2)))</f>
        <v/>
      </c>
      <c r="J2050" s="19" t="str">
        <f>IF(I2050="","",INT(('ObjProd (2)'!$C$25-I2050)/7 * (ABS('ObjProd (2)'!$C$25-I2050)&gt;=7)))</f>
        <v/>
      </c>
      <c r="K2050" s="10" t="str">
        <f>IF(I2050="","",
IF(AND(DATEDIF(I2050,'ObjProd (2)'!$C$25,"y")=0,DATEDIF(I2050,'ObjProd (2)'!$C$25,"ym")=0,
   INT(('ObjProd (2)'!$C$25-EDATE(I2050,DATEDIF(I2050,'ObjProd (2)'!$C$25,"y")*12+DATEDIF(I2050,'ObjProd (2)'!$C$25,"ym")))/7)=0),
   "&lt; 1 sem.",
   IF(DATEDIF(I2050,'ObjProd (2)'!$C$25,"y")&gt;0,DATEDIF(I2050,'ObjProd (2)'!$C$25,"y") &amp; " " &amp; IF(DATEDIF(I2050,'ObjProd (2)'!$C$25,"y")=1,"an ","ans "),"") &amp;
   IF(DATEDIF(I2050,'ObjProd (2)'!$C$25,"ym")&gt;0,DATEDIF(I2050,'ObjProd (2)'!$C$25,"ym") &amp; " mois ", "") &amp;
   IF(INT(('ObjProd (2)'!$C$25-EDATE(I2050,DATEDIF(I2050,'ObjProd (2)'!$C$25,"y")*12+DATEDIF(I2050,'ObjProd (2)'!$C$25,"ym")))/7)&gt;0,
      INT(('ObjProd (2)'!$C$25-EDATE(I2050,DATEDIF(I2050,'ObjProd (2)'!$C$25,"y")*12+DATEDIF(I2050,'ObjProd (2)'!$C$25,"ym")))/7) &amp; " sem.",
      "")
)
)</f>
        <v/>
      </c>
      <c r="L2050" s="11" t="str">
        <f t="shared" ref="L2050:L2113" si="336">IF(ISBLANK(C2050),"",MID(C2050,13,4))</f>
        <v/>
      </c>
      <c r="M2050" s="9" t="str">
        <f t="shared" si="332"/>
        <v/>
      </c>
      <c r="N2050" s="9" t="str" cm="1">
        <f t="array" aca="1" ref="N2050" ca="1">LEFT(L2050, IF(ISNUMBER(SUBSTITUTE(_xludf.MID(L2050, 2, 1), ".", ",")), 1, 2))</f>
        <v/>
      </c>
      <c r="O2050" s="19" t="str">
        <f t="shared" ca="1" si="329"/>
        <v/>
      </c>
      <c r="P2050" s="9" t="str">
        <f t="shared" ca="1" si="330"/>
        <v/>
      </c>
      <c r="Q2050" s="9" t="str">
        <f t="shared" ca="1" si="331"/>
        <v/>
      </c>
      <c r="R2050" s="9" t="str">
        <f t="shared" si="333"/>
        <v/>
      </c>
      <c r="S2050" t="str" cm="1">
        <f t="array" ref="S2050">IF(ISBLANK(C2050),"",IFERROR(INDEX(ListeSeries!$A$2:$A$1045, MATCH(1, (DatasScan!G2050=ListeSeries!$B$2:$B$1045) * (DatasScan!H2050&gt;=ListeSeries!$D$2:$D$1045) * (DatasScan!H2050&lt;=ListeSeries!$E$2:$E$1045), 0)), "no match"))</f>
        <v/>
      </c>
      <c r="T2050" s="7" t="str" cm="1">
        <f t="array" ref="T2050">IF(ISBLANK(C2050),"",IFERROR(INDEX(ListeSeries!$C$2:$C$1045, MATCH(1, (DatasScan!G2050=ListeSeries!$B$2:$B$1045) * (DatasScan!H2050&gt;=ListeSeries!$D$2:$D$1045) * (DatasScan!H2050&lt;=ListeSeries!$E$2:$E$1045), 0)), "no match"))</f>
        <v/>
      </c>
      <c r="U2050" s="11" t="str" cm="1">
        <f t="array" ref="U2050">IF(ISBLANK(C2050),"",IFERROR(INDEX(ListeSeries!$F$2:$F$1045, MATCH(1, (DatasScan!G2050=ListeSeries!$B$2:$B$1045) * (DatasScan!H2050&gt;=ListeSeries!$D$2:$D$1045) * (DatasScan!H2050&lt;=ListeSeries!$E$2:$E$1045), 0)), "no match"))</f>
        <v/>
      </c>
    </row>
    <row r="2051" spans="1:21" x14ac:dyDescent="0.25">
      <c r="A2051" s="6" t="str">
        <f t="shared" si="334"/>
        <v/>
      </c>
      <c r="B2051" s="272"/>
      <c r="F2051" s="7" t="str">
        <f t="shared" si="328"/>
        <v/>
      </c>
      <c r="G2051" s="21" t="str">
        <f>IF(ISBLANK(C2051),"",_xlfn.XLOOKUP(_xlfn.XLOOKUP(VALUE(LEFT(C2051,4)),Souches!$B$2:$B$15000,Souches!$E$2:$E$15000),Varietes!$B$2:$B$500,Varietes!$C$2:$C$500))</f>
        <v/>
      </c>
      <c r="H2051" s="19" t="str">
        <f>IF(ISBLANK(C2051),"",_xlfn.XLOOKUP(VALUE(LEFT(C2051,4)),Souches!$B$2:$B$15000,Souches!$D$2:$D$15000))</f>
        <v/>
      </c>
      <c r="I2051" s="10" t="str">
        <f t="shared" si="335"/>
        <v/>
      </c>
      <c r="J2051" s="19" t="str">
        <f>IF(I2051="","",INT(('ObjProd (2)'!$C$25-I2051)/7 * (ABS('ObjProd (2)'!$C$25-I2051)&gt;=7)))</f>
        <v/>
      </c>
      <c r="K2051" s="10" t="str">
        <f>IF(I2051="","",
IF(AND(DATEDIF(I2051,'ObjProd (2)'!$C$25,"y")=0,DATEDIF(I2051,'ObjProd (2)'!$C$25,"ym")=0,
   INT(('ObjProd (2)'!$C$25-EDATE(I2051,DATEDIF(I2051,'ObjProd (2)'!$C$25,"y")*12+DATEDIF(I2051,'ObjProd (2)'!$C$25,"ym")))/7)=0),
   "&lt; 1 sem.",
   IF(DATEDIF(I2051,'ObjProd (2)'!$C$25,"y")&gt;0,DATEDIF(I2051,'ObjProd (2)'!$C$25,"y") &amp; " " &amp; IF(DATEDIF(I2051,'ObjProd (2)'!$C$25,"y")=1,"an ","ans "),"") &amp;
   IF(DATEDIF(I2051,'ObjProd (2)'!$C$25,"ym")&gt;0,DATEDIF(I2051,'ObjProd (2)'!$C$25,"ym") &amp; " mois ", "") &amp;
   IF(INT(('ObjProd (2)'!$C$25-EDATE(I2051,DATEDIF(I2051,'ObjProd (2)'!$C$25,"y")*12+DATEDIF(I2051,'ObjProd (2)'!$C$25,"ym")))/7)&gt;0,
      INT(('ObjProd (2)'!$C$25-EDATE(I2051,DATEDIF(I2051,'ObjProd (2)'!$C$25,"y")*12+DATEDIF(I2051,'ObjProd (2)'!$C$25,"ym")))/7) &amp; " sem.",
      "")
)
)</f>
        <v/>
      </c>
      <c r="L2051" s="11" t="str">
        <f t="shared" si="336"/>
        <v/>
      </c>
      <c r="M2051" s="9" t="str">
        <f t="shared" si="332"/>
        <v/>
      </c>
      <c r="N2051" s="9" t="str" cm="1">
        <f t="array" aca="1" ref="N2051" ca="1">LEFT(L2051, IF(ISNUMBER(SUBSTITUTE(_xludf.MID(L2051, 2, 1), ".", ",")), 1, 2))</f>
        <v/>
      </c>
      <c r="O2051" s="19" t="str">
        <f t="shared" ca="1" si="329"/>
        <v/>
      </c>
      <c r="P2051" s="9" t="str">
        <f t="shared" ca="1" si="330"/>
        <v/>
      </c>
      <c r="Q2051" s="9" t="str">
        <f t="shared" ca="1" si="331"/>
        <v/>
      </c>
      <c r="R2051" s="9" t="str">
        <f t="shared" si="333"/>
        <v/>
      </c>
      <c r="S2051" t="str" cm="1">
        <f t="array" ref="S2051">IF(ISBLANK(C2051),"",IFERROR(INDEX(ListeSeries!$A$2:$A$1045, MATCH(1, (DatasScan!G2051=ListeSeries!$B$2:$B$1045) * (DatasScan!H2051&gt;=ListeSeries!$D$2:$D$1045) * (DatasScan!H2051&lt;=ListeSeries!$E$2:$E$1045), 0)), "no match"))</f>
        <v/>
      </c>
      <c r="T2051" s="7" t="str" cm="1">
        <f t="array" ref="T2051">IF(ISBLANK(C2051),"",IFERROR(INDEX(ListeSeries!$C$2:$C$1045, MATCH(1, (DatasScan!G2051=ListeSeries!$B$2:$B$1045) * (DatasScan!H2051&gt;=ListeSeries!$D$2:$D$1045) * (DatasScan!H2051&lt;=ListeSeries!$E$2:$E$1045), 0)), "no match"))</f>
        <v/>
      </c>
      <c r="U2051" s="11" t="str" cm="1">
        <f t="array" ref="U2051">IF(ISBLANK(C2051),"",IFERROR(INDEX(ListeSeries!$F$2:$F$1045, MATCH(1, (DatasScan!G2051=ListeSeries!$B$2:$B$1045) * (DatasScan!H2051&gt;=ListeSeries!$D$2:$D$1045) * (DatasScan!H2051&lt;=ListeSeries!$E$2:$E$1045), 0)), "no match"))</f>
        <v/>
      </c>
    </row>
    <row r="2052" spans="1:21" x14ac:dyDescent="0.25">
      <c r="A2052" s="6" t="str">
        <f t="shared" si="334"/>
        <v/>
      </c>
      <c r="B2052" s="272"/>
      <c r="F2052" s="7" t="str">
        <f t="shared" si="328"/>
        <v/>
      </c>
      <c r="G2052" s="21" t="str">
        <f>IF(ISBLANK(C2052),"",_xlfn.XLOOKUP(_xlfn.XLOOKUP(VALUE(LEFT(C2052,4)),Souches!$B$2:$B$15000,Souches!$E$2:$E$15000),Varietes!$B$2:$B$500,Varietes!$C$2:$C$500))</f>
        <v/>
      </c>
      <c r="H2052" s="19" t="str">
        <f>IF(ISBLANK(C2052),"",_xlfn.XLOOKUP(VALUE(LEFT(C2052,4)),Souches!$B$2:$B$15000,Souches!$D$2:$D$15000))</f>
        <v/>
      </c>
      <c r="I2052" s="10" t="str">
        <f t="shared" si="335"/>
        <v/>
      </c>
      <c r="J2052" s="19" t="str">
        <f>IF(I2052="","",INT(('ObjProd (2)'!$C$25-I2052)/7 * (ABS('ObjProd (2)'!$C$25-I2052)&gt;=7)))</f>
        <v/>
      </c>
      <c r="K2052" s="10" t="str">
        <f>IF(I2052="","",
IF(AND(DATEDIF(I2052,'ObjProd (2)'!$C$25,"y")=0,DATEDIF(I2052,'ObjProd (2)'!$C$25,"ym")=0,
   INT(('ObjProd (2)'!$C$25-EDATE(I2052,DATEDIF(I2052,'ObjProd (2)'!$C$25,"y")*12+DATEDIF(I2052,'ObjProd (2)'!$C$25,"ym")))/7)=0),
   "&lt; 1 sem.",
   IF(DATEDIF(I2052,'ObjProd (2)'!$C$25,"y")&gt;0,DATEDIF(I2052,'ObjProd (2)'!$C$25,"y") &amp; " " &amp; IF(DATEDIF(I2052,'ObjProd (2)'!$C$25,"y")=1,"an ","ans "),"") &amp;
   IF(DATEDIF(I2052,'ObjProd (2)'!$C$25,"ym")&gt;0,DATEDIF(I2052,'ObjProd (2)'!$C$25,"ym") &amp; " mois ", "") &amp;
   IF(INT(('ObjProd (2)'!$C$25-EDATE(I2052,DATEDIF(I2052,'ObjProd (2)'!$C$25,"y")*12+DATEDIF(I2052,'ObjProd (2)'!$C$25,"ym")))/7)&gt;0,
      INT(('ObjProd (2)'!$C$25-EDATE(I2052,DATEDIF(I2052,'ObjProd (2)'!$C$25,"y")*12+DATEDIF(I2052,'ObjProd (2)'!$C$25,"ym")))/7) &amp; " sem.",
      "")
)
)</f>
        <v/>
      </c>
      <c r="L2052" s="11" t="str">
        <f t="shared" si="336"/>
        <v/>
      </c>
      <c r="M2052" s="9" t="str">
        <f t="shared" si="332"/>
        <v/>
      </c>
      <c r="N2052" s="9" t="str" cm="1">
        <f t="array" aca="1" ref="N2052" ca="1">LEFT(L2052, IF(ISNUMBER(SUBSTITUTE(_xludf.MID(L2052, 2, 1), ".", ",")), 1, 2))</f>
        <v/>
      </c>
      <c r="O2052" s="19" t="str">
        <f t="shared" ca="1" si="329"/>
        <v/>
      </c>
      <c r="P2052" s="9" t="str">
        <f t="shared" ca="1" si="330"/>
        <v/>
      </c>
      <c r="Q2052" s="9" t="str">
        <f t="shared" ca="1" si="331"/>
        <v/>
      </c>
      <c r="R2052" s="9" t="str">
        <f t="shared" si="333"/>
        <v/>
      </c>
      <c r="S2052" t="str" cm="1">
        <f t="array" ref="S2052">IF(ISBLANK(C2052),"",IFERROR(INDEX(ListeSeries!$A$2:$A$1045, MATCH(1, (DatasScan!G2052=ListeSeries!$B$2:$B$1045) * (DatasScan!H2052&gt;=ListeSeries!$D$2:$D$1045) * (DatasScan!H2052&lt;=ListeSeries!$E$2:$E$1045), 0)), "no match"))</f>
        <v/>
      </c>
      <c r="T2052" s="7" t="str" cm="1">
        <f t="array" ref="T2052">IF(ISBLANK(C2052),"",IFERROR(INDEX(ListeSeries!$C$2:$C$1045, MATCH(1, (DatasScan!G2052=ListeSeries!$B$2:$B$1045) * (DatasScan!H2052&gt;=ListeSeries!$D$2:$D$1045) * (DatasScan!H2052&lt;=ListeSeries!$E$2:$E$1045), 0)), "no match"))</f>
        <v/>
      </c>
      <c r="U2052" s="11" t="str" cm="1">
        <f t="array" ref="U2052">IF(ISBLANK(C2052),"",IFERROR(INDEX(ListeSeries!$F$2:$F$1045, MATCH(1, (DatasScan!G2052=ListeSeries!$B$2:$B$1045) * (DatasScan!H2052&gt;=ListeSeries!$D$2:$D$1045) * (DatasScan!H2052&lt;=ListeSeries!$E$2:$E$1045), 0)), "no match"))</f>
        <v/>
      </c>
    </row>
    <row r="2053" spans="1:21" ht="15" customHeight="1" x14ac:dyDescent="0.25">
      <c r="A2053" s="6" t="str">
        <f t="shared" si="334"/>
        <v/>
      </c>
      <c r="B2053" s="272"/>
      <c r="F2053" s="7" t="str">
        <f t="shared" si="328"/>
        <v/>
      </c>
      <c r="G2053" s="21" t="str">
        <f>IF(ISBLANK(C2053),"",_xlfn.XLOOKUP(_xlfn.XLOOKUP(VALUE(LEFT(C2053,4)),Souches!$B$2:$B$15000,Souches!$E$2:$E$15000),Varietes!$B$2:$B$500,Varietes!$C$2:$C$500))</f>
        <v/>
      </c>
      <c r="H2053" s="19" t="str">
        <f>IF(ISBLANK(C2053),"",_xlfn.XLOOKUP(VALUE(LEFT(C2053,4)),Souches!$B$2:$B$15000,Souches!$D$2:$D$15000))</f>
        <v/>
      </c>
      <c r="I2053" s="10" t="str">
        <f t="shared" si="335"/>
        <v/>
      </c>
      <c r="J2053" s="19" t="str">
        <f>IF(I2053="","",INT(('ObjProd (2)'!$C$25-I2053)/7 * (ABS('ObjProd (2)'!$C$25-I2053)&gt;=7)))</f>
        <v/>
      </c>
      <c r="K2053" s="10" t="str">
        <f>IF(I2053="","",
IF(AND(DATEDIF(I2053,'ObjProd (2)'!$C$25,"y")=0,DATEDIF(I2053,'ObjProd (2)'!$C$25,"ym")=0,
   INT(('ObjProd (2)'!$C$25-EDATE(I2053,DATEDIF(I2053,'ObjProd (2)'!$C$25,"y")*12+DATEDIF(I2053,'ObjProd (2)'!$C$25,"ym")))/7)=0),
   "&lt; 1 sem.",
   IF(DATEDIF(I2053,'ObjProd (2)'!$C$25,"y")&gt;0,DATEDIF(I2053,'ObjProd (2)'!$C$25,"y") &amp; " " &amp; IF(DATEDIF(I2053,'ObjProd (2)'!$C$25,"y")=1,"an ","ans "),"") &amp;
   IF(DATEDIF(I2053,'ObjProd (2)'!$C$25,"ym")&gt;0,DATEDIF(I2053,'ObjProd (2)'!$C$25,"ym") &amp; " mois ", "") &amp;
   IF(INT(('ObjProd (2)'!$C$25-EDATE(I2053,DATEDIF(I2053,'ObjProd (2)'!$C$25,"y")*12+DATEDIF(I2053,'ObjProd (2)'!$C$25,"ym")))/7)&gt;0,
      INT(('ObjProd (2)'!$C$25-EDATE(I2053,DATEDIF(I2053,'ObjProd (2)'!$C$25,"y")*12+DATEDIF(I2053,'ObjProd (2)'!$C$25,"ym")))/7) &amp; " sem.",
      "")
)
)</f>
        <v/>
      </c>
      <c r="L2053" s="11" t="str">
        <f t="shared" si="336"/>
        <v/>
      </c>
      <c r="M2053" s="9" t="str">
        <f t="shared" si="332"/>
        <v/>
      </c>
      <c r="N2053" s="9" t="str" cm="1">
        <f t="array" aca="1" ref="N2053" ca="1">LEFT(L2053, IF(ISNUMBER(SUBSTITUTE(_xludf.MID(L2053, 2, 1), ".", ",")), 1, 2))</f>
        <v/>
      </c>
      <c r="O2053" s="19" t="str">
        <f t="shared" ca="1" si="329"/>
        <v/>
      </c>
      <c r="P2053" s="9" t="str">
        <f t="shared" ca="1" si="330"/>
        <v/>
      </c>
      <c r="Q2053" s="9" t="str">
        <f t="shared" ca="1" si="331"/>
        <v/>
      </c>
      <c r="R2053" s="9" t="str">
        <f t="shared" si="333"/>
        <v/>
      </c>
      <c r="S2053" t="str" cm="1">
        <f t="array" ref="S2053">IF(ISBLANK(C2053),"",IFERROR(INDEX(ListeSeries!$A$2:$A$1045, MATCH(1, (DatasScan!G2053=ListeSeries!$B$2:$B$1045) * (DatasScan!H2053&gt;=ListeSeries!$D$2:$D$1045) * (DatasScan!H2053&lt;=ListeSeries!$E$2:$E$1045), 0)), "no match"))</f>
        <v/>
      </c>
      <c r="T2053" s="7" t="str" cm="1">
        <f t="array" ref="T2053">IF(ISBLANK(C2053),"",IFERROR(INDEX(ListeSeries!$C$2:$C$1045, MATCH(1, (DatasScan!G2053=ListeSeries!$B$2:$B$1045) * (DatasScan!H2053&gt;=ListeSeries!$D$2:$D$1045) * (DatasScan!H2053&lt;=ListeSeries!$E$2:$E$1045), 0)), "no match"))</f>
        <v/>
      </c>
      <c r="U2053" s="11" t="str" cm="1">
        <f t="array" ref="U2053">IF(ISBLANK(C2053),"",IFERROR(INDEX(ListeSeries!$F$2:$F$1045, MATCH(1, (DatasScan!G2053=ListeSeries!$B$2:$B$1045) * (DatasScan!H2053&gt;=ListeSeries!$D$2:$D$1045) * (DatasScan!H2053&lt;=ListeSeries!$E$2:$E$1045), 0)), "no match"))</f>
        <v/>
      </c>
    </row>
    <row r="2054" spans="1:21" ht="15" customHeight="1" x14ac:dyDescent="0.25">
      <c r="A2054" s="6" t="str">
        <f t="shared" si="334"/>
        <v/>
      </c>
      <c r="B2054" s="272"/>
      <c r="F2054" s="7" t="str">
        <f t="shared" si="328"/>
        <v/>
      </c>
      <c r="G2054" s="21" t="str">
        <f>IF(ISBLANK(C2054),"",_xlfn.XLOOKUP(_xlfn.XLOOKUP(VALUE(LEFT(C2054,4)),Souches!$B$2:$B$15000,Souches!$E$2:$E$15000),Varietes!$B$2:$B$500,Varietes!$C$2:$C$500))</f>
        <v/>
      </c>
      <c r="H2054" s="19" t="str">
        <f>IF(ISBLANK(C2054),"",_xlfn.XLOOKUP(VALUE(LEFT(C2054,4)),Souches!$B$2:$B$15000,Souches!$D$2:$D$15000))</f>
        <v/>
      </c>
      <c r="I2054" s="10" t="str">
        <f t="shared" si="335"/>
        <v/>
      </c>
      <c r="J2054" s="19" t="str">
        <f>IF(I2054="","",INT(('ObjProd (2)'!$C$25-I2054)/7 * (ABS('ObjProd (2)'!$C$25-I2054)&gt;=7)))</f>
        <v/>
      </c>
      <c r="K2054" s="10" t="str">
        <f>IF(I2054="","",
IF(AND(DATEDIF(I2054,'ObjProd (2)'!$C$25,"y")=0,DATEDIF(I2054,'ObjProd (2)'!$C$25,"ym")=0,
   INT(('ObjProd (2)'!$C$25-EDATE(I2054,DATEDIF(I2054,'ObjProd (2)'!$C$25,"y")*12+DATEDIF(I2054,'ObjProd (2)'!$C$25,"ym")))/7)=0),
   "&lt; 1 sem.",
   IF(DATEDIF(I2054,'ObjProd (2)'!$C$25,"y")&gt;0,DATEDIF(I2054,'ObjProd (2)'!$C$25,"y") &amp; " " &amp; IF(DATEDIF(I2054,'ObjProd (2)'!$C$25,"y")=1,"an ","ans "),"") &amp;
   IF(DATEDIF(I2054,'ObjProd (2)'!$C$25,"ym")&gt;0,DATEDIF(I2054,'ObjProd (2)'!$C$25,"ym") &amp; " mois ", "") &amp;
   IF(INT(('ObjProd (2)'!$C$25-EDATE(I2054,DATEDIF(I2054,'ObjProd (2)'!$C$25,"y")*12+DATEDIF(I2054,'ObjProd (2)'!$C$25,"ym")))/7)&gt;0,
      INT(('ObjProd (2)'!$C$25-EDATE(I2054,DATEDIF(I2054,'ObjProd (2)'!$C$25,"y")*12+DATEDIF(I2054,'ObjProd (2)'!$C$25,"ym")))/7) &amp; " sem.",
      "")
)
)</f>
        <v/>
      </c>
      <c r="L2054" s="11" t="str">
        <f t="shared" si="336"/>
        <v/>
      </c>
      <c r="M2054" s="9" t="str">
        <f t="shared" si="332"/>
        <v/>
      </c>
      <c r="N2054" s="9" t="str" cm="1">
        <f t="array" aca="1" ref="N2054" ca="1">LEFT(L2054, IF(ISNUMBER(SUBSTITUTE(_xludf.MID(L2054, 2, 1), ".", ",")), 1, 2))</f>
        <v/>
      </c>
      <c r="O2054" s="19" t="str">
        <f t="shared" ca="1" si="329"/>
        <v/>
      </c>
      <c r="P2054" s="9" t="str">
        <f t="shared" ca="1" si="330"/>
        <v/>
      </c>
      <c r="Q2054" s="9" t="str">
        <f t="shared" ca="1" si="331"/>
        <v/>
      </c>
      <c r="R2054" s="9" t="str">
        <f t="shared" si="333"/>
        <v/>
      </c>
      <c r="S2054" t="str" cm="1">
        <f t="array" ref="S2054">IF(ISBLANK(C2054),"",IFERROR(INDEX(ListeSeries!$A$2:$A$1045, MATCH(1, (DatasScan!G2054=ListeSeries!$B$2:$B$1045) * (DatasScan!H2054&gt;=ListeSeries!$D$2:$D$1045) * (DatasScan!H2054&lt;=ListeSeries!$E$2:$E$1045), 0)), "no match"))</f>
        <v/>
      </c>
      <c r="T2054" s="7" t="str" cm="1">
        <f t="array" ref="T2054">IF(ISBLANK(C2054),"",IFERROR(INDEX(ListeSeries!$C$2:$C$1045, MATCH(1, (DatasScan!G2054=ListeSeries!$B$2:$B$1045) * (DatasScan!H2054&gt;=ListeSeries!$D$2:$D$1045) * (DatasScan!H2054&lt;=ListeSeries!$E$2:$E$1045), 0)), "no match"))</f>
        <v/>
      </c>
      <c r="U2054" s="11" t="str" cm="1">
        <f t="array" ref="U2054">IF(ISBLANK(C2054),"",IFERROR(INDEX(ListeSeries!$F$2:$F$1045, MATCH(1, (DatasScan!G2054=ListeSeries!$B$2:$B$1045) * (DatasScan!H2054&gt;=ListeSeries!$D$2:$D$1045) * (DatasScan!H2054&lt;=ListeSeries!$E$2:$E$1045), 0)), "no match"))</f>
        <v/>
      </c>
    </row>
    <row r="2055" spans="1:21" ht="15" customHeight="1" x14ac:dyDescent="0.25">
      <c r="A2055" s="6" t="str">
        <f t="shared" si="334"/>
        <v/>
      </c>
      <c r="B2055" s="272"/>
      <c r="F2055" s="7" t="str">
        <f t="shared" si="328"/>
        <v/>
      </c>
      <c r="G2055" s="21" t="str">
        <f>IF(ISBLANK(C2055),"",_xlfn.XLOOKUP(_xlfn.XLOOKUP(VALUE(LEFT(C2055,4)),Souches!$B$2:$B$15000,Souches!$E$2:$E$15000),Varietes!$B$2:$B$500,Varietes!$C$2:$C$500))</f>
        <v/>
      </c>
      <c r="H2055" s="19" t="str">
        <f>IF(ISBLANK(C2055),"",_xlfn.XLOOKUP(VALUE(LEFT(C2055,4)),Souches!$B$2:$B$15000,Souches!$D$2:$D$15000))</f>
        <v/>
      </c>
      <c r="I2055" s="10" t="str">
        <f t="shared" si="335"/>
        <v/>
      </c>
      <c r="J2055" s="19" t="str">
        <f>IF(I2055="","",INT(('ObjProd (2)'!$C$25-I2055)/7 * (ABS('ObjProd (2)'!$C$25-I2055)&gt;=7)))</f>
        <v/>
      </c>
      <c r="K2055" s="10" t="str">
        <f>IF(I2055="","",
IF(AND(DATEDIF(I2055,'ObjProd (2)'!$C$25,"y")=0,DATEDIF(I2055,'ObjProd (2)'!$C$25,"ym")=0,
   INT(('ObjProd (2)'!$C$25-EDATE(I2055,DATEDIF(I2055,'ObjProd (2)'!$C$25,"y")*12+DATEDIF(I2055,'ObjProd (2)'!$C$25,"ym")))/7)=0),
   "&lt; 1 sem.",
   IF(DATEDIF(I2055,'ObjProd (2)'!$C$25,"y")&gt;0,DATEDIF(I2055,'ObjProd (2)'!$C$25,"y") &amp; " " &amp; IF(DATEDIF(I2055,'ObjProd (2)'!$C$25,"y")=1,"an ","ans "),"") &amp;
   IF(DATEDIF(I2055,'ObjProd (2)'!$C$25,"ym")&gt;0,DATEDIF(I2055,'ObjProd (2)'!$C$25,"ym") &amp; " mois ", "") &amp;
   IF(INT(('ObjProd (2)'!$C$25-EDATE(I2055,DATEDIF(I2055,'ObjProd (2)'!$C$25,"y")*12+DATEDIF(I2055,'ObjProd (2)'!$C$25,"ym")))/7)&gt;0,
      INT(('ObjProd (2)'!$C$25-EDATE(I2055,DATEDIF(I2055,'ObjProd (2)'!$C$25,"y")*12+DATEDIF(I2055,'ObjProd (2)'!$C$25,"ym")))/7) &amp; " sem.",
      "")
)
)</f>
        <v/>
      </c>
      <c r="L2055" s="11" t="str">
        <f t="shared" si="336"/>
        <v/>
      </c>
      <c r="M2055" s="9" t="str">
        <f t="shared" si="332"/>
        <v/>
      </c>
      <c r="N2055" s="9" t="str" cm="1">
        <f t="array" aca="1" ref="N2055" ca="1">LEFT(L2055, IF(ISNUMBER(SUBSTITUTE(_xludf.MID(L2055, 2, 1), ".", ",")), 1, 2))</f>
        <v/>
      </c>
      <c r="O2055" s="19" t="str">
        <f t="shared" ca="1" si="329"/>
        <v/>
      </c>
      <c r="P2055" s="9" t="str">
        <f t="shared" ca="1" si="330"/>
        <v/>
      </c>
      <c r="Q2055" s="9" t="str">
        <f t="shared" ca="1" si="331"/>
        <v/>
      </c>
      <c r="R2055" s="9" t="str">
        <f t="shared" si="333"/>
        <v/>
      </c>
      <c r="S2055" t="str" cm="1">
        <f t="array" ref="S2055">IF(ISBLANK(C2055),"",IFERROR(INDEX(ListeSeries!$A$2:$A$1045, MATCH(1, (DatasScan!G2055=ListeSeries!$B$2:$B$1045) * (DatasScan!H2055&gt;=ListeSeries!$D$2:$D$1045) * (DatasScan!H2055&lt;=ListeSeries!$E$2:$E$1045), 0)), "no match"))</f>
        <v/>
      </c>
      <c r="T2055" s="7" t="str" cm="1">
        <f t="array" ref="T2055">IF(ISBLANK(C2055),"",IFERROR(INDEX(ListeSeries!$C$2:$C$1045, MATCH(1, (DatasScan!G2055=ListeSeries!$B$2:$B$1045) * (DatasScan!H2055&gt;=ListeSeries!$D$2:$D$1045) * (DatasScan!H2055&lt;=ListeSeries!$E$2:$E$1045), 0)), "no match"))</f>
        <v/>
      </c>
      <c r="U2055" s="11" t="str" cm="1">
        <f t="array" ref="U2055">IF(ISBLANK(C2055),"",IFERROR(INDEX(ListeSeries!$F$2:$F$1045, MATCH(1, (DatasScan!G2055=ListeSeries!$B$2:$B$1045) * (DatasScan!H2055&gt;=ListeSeries!$D$2:$D$1045) * (DatasScan!H2055&lt;=ListeSeries!$E$2:$E$1045), 0)), "no match"))</f>
        <v/>
      </c>
    </row>
    <row r="2056" spans="1:21" ht="15" customHeight="1" x14ac:dyDescent="0.25">
      <c r="A2056" s="6" t="str">
        <f t="shared" si="334"/>
        <v/>
      </c>
      <c r="B2056" s="272"/>
      <c r="F2056" s="7" t="str">
        <f t="shared" si="328"/>
        <v/>
      </c>
      <c r="G2056" s="21" t="str">
        <f>IF(ISBLANK(C2056),"",_xlfn.XLOOKUP(_xlfn.XLOOKUP(VALUE(LEFT(C2056,4)),Souches!$B$2:$B$15000,Souches!$E$2:$E$15000),Varietes!$B$2:$B$500,Varietes!$C$2:$C$500))</f>
        <v/>
      </c>
      <c r="H2056" s="19" t="str">
        <f>IF(ISBLANK(C2056),"",_xlfn.XLOOKUP(VALUE(LEFT(C2056,4)),Souches!$B$2:$B$15000,Souches!$D$2:$D$15000))</f>
        <v/>
      </c>
      <c r="I2056" s="10" t="str">
        <f t="shared" si="335"/>
        <v/>
      </c>
      <c r="J2056" s="19" t="str">
        <f>IF(I2056="","",INT(('ObjProd (2)'!$C$25-I2056)/7 * (ABS('ObjProd (2)'!$C$25-I2056)&gt;=7)))</f>
        <v/>
      </c>
      <c r="K2056" s="10" t="str">
        <f>IF(I2056="","",
IF(AND(DATEDIF(I2056,'ObjProd (2)'!$C$25,"y")=0,DATEDIF(I2056,'ObjProd (2)'!$C$25,"ym")=0,
   INT(('ObjProd (2)'!$C$25-EDATE(I2056,DATEDIF(I2056,'ObjProd (2)'!$C$25,"y")*12+DATEDIF(I2056,'ObjProd (2)'!$C$25,"ym")))/7)=0),
   "&lt; 1 sem.",
   IF(DATEDIF(I2056,'ObjProd (2)'!$C$25,"y")&gt;0,DATEDIF(I2056,'ObjProd (2)'!$C$25,"y") &amp; " " &amp; IF(DATEDIF(I2056,'ObjProd (2)'!$C$25,"y")=1,"an ","ans "),"") &amp;
   IF(DATEDIF(I2056,'ObjProd (2)'!$C$25,"ym")&gt;0,DATEDIF(I2056,'ObjProd (2)'!$C$25,"ym") &amp; " mois ", "") &amp;
   IF(INT(('ObjProd (2)'!$C$25-EDATE(I2056,DATEDIF(I2056,'ObjProd (2)'!$C$25,"y")*12+DATEDIF(I2056,'ObjProd (2)'!$C$25,"ym")))/7)&gt;0,
      INT(('ObjProd (2)'!$C$25-EDATE(I2056,DATEDIF(I2056,'ObjProd (2)'!$C$25,"y")*12+DATEDIF(I2056,'ObjProd (2)'!$C$25,"ym")))/7) &amp; " sem.",
      "")
)
)</f>
        <v/>
      </c>
      <c r="L2056" s="11" t="str">
        <f t="shared" si="336"/>
        <v/>
      </c>
      <c r="M2056" s="9" t="str">
        <f t="shared" si="332"/>
        <v/>
      </c>
      <c r="N2056" s="9" t="str" cm="1">
        <f t="array" aca="1" ref="N2056" ca="1">LEFT(L2056, IF(ISNUMBER(SUBSTITUTE(_xludf.MID(L2056, 2, 1), ".", ",")), 1, 2))</f>
        <v/>
      </c>
      <c r="O2056" s="19" t="str">
        <f t="shared" ca="1" si="329"/>
        <v/>
      </c>
      <c r="P2056" s="9" t="str">
        <f t="shared" ca="1" si="330"/>
        <v/>
      </c>
      <c r="Q2056" s="9" t="str">
        <f t="shared" ca="1" si="331"/>
        <v/>
      </c>
      <c r="R2056" s="9" t="str">
        <f t="shared" si="333"/>
        <v/>
      </c>
      <c r="S2056" t="str" cm="1">
        <f t="array" ref="S2056">IF(ISBLANK(C2056),"",IFERROR(INDEX(ListeSeries!$A$2:$A$1045, MATCH(1, (DatasScan!G2056=ListeSeries!$B$2:$B$1045) * (DatasScan!H2056&gt;=ListeSeries!$D$2:$D$1045) * (DatasScan!H2056&lt;=ListeSeries!$E$2:$E$1045), 0)), "no match"))</f>
        <v/>
      </c>
      <c r="T2056" s="7" t="str" cm="1">
        <f t="array" ref="T2056">IF(ISBLANK(C2056),"",IFERROR(INDEX(ListeSeries!$C$2:$C$1045, MATCH(1, (DatasScan!G2056=ListeSeries!$B$2:$B$1045) * (DatasScan!H2056&gt;=ListeSeries!$D$2:$D$1045) * (DatasScan!H2056&lt;=ListeSeries!$E$2:$E$1045), 0)), "no match"))</f>
        <v/>
      </c>
      <c r="U2056" s="11" t="str" cm="1">
        <f t="array" ref="U2056">IF(ISBLANK(C2056),"",IFERROR(INDEX(ListeSeries!$F$2:$F$1045, MATCH(1, (DatasScan!G2056=ListeSeries!$B$2:$B$1045) * (DatasScan!H2056&gt;=ListeSeries!$D$2:$D$1045) * (DatasScan!H2056&lt;=ListeSeries!$E$2:$E$1045), 0)), "no match"))</f>
        <v/>
      </c>
    </row>
    <row r="2057" spans="1:21" ht="15" customHeight="1" x14ac:dyDescent="0.25">
      <c r="A2057" s="6" t="str">
        <f t="shared" si="334"/>
        <v/>
      </c>
      <c r="B2057" s="272"/>
      <c r="F2057" s="7" t="str">
        <f t="shared" si="328"/>
        <v/>
      </c>
      <c r="G2057" s="21" t="str">
        <f>IF(ISBLANK(C2057),"",_xlfn.XLOOKUP(_xlfn.XLOOKUP(VALUE(LEFT(C2057,4)),Souches!$B$2:$B$15000,Souches!$E$2:$E$15000),Varietes!$B$2:$B$500,Varietes!$C$2:$C$500))</f>
        <v/>
      </c>
      <c r="H2057" s="19" t="str">
        <f>IF(ISBLANK(C2057),"",_xlfn.XLOOKUP(VALUE(LEFT(C2057,4)),Souches!$B$2:$B$15000,Souches!$D$2:$D$15000))</f>
        <v/>
      </c>
      <c r="I2057" s="10" t="str">
        <f t="shared" si="335"/>
        <v/>
      </c>
      <c r="J2057" s="19" t="str">
        <f>IF(I2057="","",INT(('ObjProd (2)'!$C$25-I2057)/7 * (ABS('ObjProd (2)'!$C$25-I2057)&gt;=7)))</f>
        <v/>
      </c>
      <c r="K2057" s="10" t="str">
        <f>IF(I2057="","",
IF(AND(DATEDIF(I2057,'ObjProd (2)'!$C$25,"y")=0,DATEDIF(I2057,'ObjProd (2)'!$C$25,"ym")=0,
   INT(('ObjProd (2)'!$C$25-EDATE(I2057,DATEDIF(I2057,'ObjProd (2)'!$C$25,"y")*12+DATEDIF(I2057,'ObjProd (2)'!$C$25,"ym")))/7)=0),
   "&lt; 1 sem.",
   IF(DATEDIF(I2057,'ObjProd (2)'!$C$25,"y")&gt;0,DATEDIF(I2057,'ObjProd (2)'!$C$25,"y") &amp; " " &amp; IF(DATEDIF(I2057,'ObjProd (2)'!$C$25,"y")=1,"an ","ans "),"") &amp;
   IF(DATEDIF(I2057,'ObjProd (2)'!$C$25,"ym")&gt;0,DATEDIF(I2057,'ObjProd (2)'!$C$25,"ym") &amp; " mois ", "") &amp;
   IF(INT(('ObjProd (2)'!$C$25-EDATE(I2057,DATEDIF(I2057,'ObjProd (2)'!$C$25,"y")*12+DATEDIF(I2057,'ObjProd (2)'!$C$25,"ym")))/7)&gt;0,
      INT(('ObjProd (2)'!$C$25-EDATE(I2057,DATEDIF(I2057,'ObjProd (2)'!$C$25,"y")*12+DATEDIF(I2057,'ObjProd (2)'!$C$25,"ym")))/7) &amp; " sem.",
      "")
)
)</f>
        <v/>
      </c>
      <c r="L2057" s="11" t="str">
        <f t="shared" si="336"/>
        <v/>
      </c>
      <c r="M2057" s="9" t="str">
        <f t="shared" si="332"/>
        <v/>
      </c>
      <c r="N2057" s="9" t="str" cm="1">
        <f t="array" aca="1" ref="N2057" ca="1">LEFT(L2057, IF(ISNUMBER(SUBSTITUTE(_xludf.MID(L2057, 2, 1), ".", ",")), 1, 2))</f>
        <v/>
      </c>
      <c r="O2057" s="19" t="str">
        <f t="shared" ca="1" si="329"/>
        <v/>
      </c>
      <c r="P2057" s="9" t="str">
        <f t="shared" ca="1" si="330"/>
        <v/>
      </c>
      <c r="Q2057" s="9" t="str">
        <f t="shared" ca="1" si="331"/>
        <v/>
      </c>
      <c r="R2057" s="9" t="str">
        <f t="shared" si="333"/>
        <v/>
      </c>
      <c r="S2057" t="str" cm="1">
        <f t="array" ref="S2057">IF(ISBLANK(C2057),"",IFERROR(INDEX(ListeSeries!$A$2:$A$1045, MATCH(1, (DatasScan!G2057=ListeSeries!$B$2:$B$1045) * (DatasScan!H2057&gt;=ListeSeries!$D$2:$D$1045) * (DatasScan!H2057&lt;=ListeSeries!$E$2:$E$1045), 0)), "no match"))</f>
        <v/>
      </c>
      <c r="T2057" s="7" t="str" cm="1">
        <f t="array" ref="T2057">IF(ISBLANK(C2057),"",IFERROR(INDEX(ListeSeries!$C$2:$C$1045, MATCH(1, (DatasScan!G2057=ListeSeries!$B$2:$B$1045) * (DatasScan!H2057&gt;=ListeSeries!$D$2:$D$1045) * (DatasScan!H2057&lt;=ListeSeries!$E$2:$E$1045), 0)), "no match"))</f>
        <v/>
      </c>
      <c r="U2057" s="11" t="str" cm="1">
        <f t="array" ref="U2057">IF(ISBLANK(C2057),"",IFERROR(INDEX(ListeSeries!$F$2:$F$1045, MATCH(1, (DatasScan!G2057=ListeSeries!$B$2:$B$1045) * (DatasScan!H2057&gt;=ListeSeries!$D$2:$D$1045) * (DatasScan!H2057&lt;=ListeSeries!$E$2:$E$1045), 0)), "no match"))</f>
        <v/>
      </c>
    </row>
    <row r="2058" spans="1:21" ht="15" customHeight="1" x14ac:dyDescent="0.25">
      <c r="A2058" s="6" t="str">
        <f t="shared" si="334"/>
        <v/>
      </c>
      <c r="B2058" s="272"/>
      <c r="F2058" s="7" t="str">
        <f t="shared" si="328"/>
        <v/>
      </c>
      <c r="G2058" s="21" t="str">
        <f>IF(ISBLANK(C2058),"",_xlfn.XLOOKUP(_xlfn.XLOOKUP(VALUE(LEFT(C2058,4)),Souches!$B$2:$B$15000,Souches!$E$2:$E$15000),Varietes!$B$2:$B$500,Varietes!$C$2:$C$500))</f>
        <v/>
      </c>
      <c r="H2058" s="19" t="str">
        <f>IF(ISBLANK(C2058),"",_xlfn.XLOOKUP(VALUE(LEFT(C2058,4)),Souches!$B$2:$B$15000,Souches!$D$2:$D$15000))</f>
        <v/>
      </c>
      <c r="I2058" s="10" t="str">
        <f t="shared" si="335"/>
        <v/>
      </c>
      <c r="J2058" s="19" t="str">
        <f>IF(I2058="","",INT(('ObjProd (2)'!$C$25-I2058)/7 * (ABS('ObjProd (2)'!$C$25-I2058)&gt;=7)))</f>
        <v/>
      </c>
      <c r="K2058" s="10" t="str">
        <f>IF(I2058="","",
IF(AND(DATEDIF(I2058,'ObjProd (2)'!$C$25,"y")=0,DATEDIF(I2058,'ObjProd (2)'!$C$25,"ym")=0,
   INT(('ObjProd (2)'!$C$25-EDATE(I2058,DATEDIF(I2058,'ObjProd (2)'!$C$25,"y")*12+DATEDIF(I2058,'ObjProd (2)'!$C$25,"ym")))/7)=0),
   "&lt; 1 sem.",
   IF(DATEDIF(I2058,'ObjProd (2)'!$C$25,"y")&gt;0,DATEDIF(I2058,'ObjProd (2)'!$C$25,"y") &amp; " " &amp; IF(DATEDIF(I2058,'ObjProd (2)'!$C$25,"y")=1,"an ","ans "),"") &amp;
   IF(DATEDIF(I2058,'ObjProd (2)'!$C$25,"ym")&gt;0,DATEDIF(I2058,'ObjProd (2)'!$C$25,"ym") &amp; " mois ", "") &amp;
   IF(INT(('ObjProd (2)'!$C$25-EDATE(I2058,DATEDIF(I2058,'ObjProd (2)'!$C$25,"y")*12+DATEDIF(I2058,'ObjProd (2)'!$C$25,"ym")))/7)&gt;0,
      INT(('ObjProd (2)'!$C$25-EDATE(I2058,DATEDIF(I2058,'ObjProd (2)'!$C$25,"y")*12+DATEDIF(I2058,'ObjProd (2)'!$C$25,"ym")))/7) &amp; " sem.",
      "")
)
)</f>
        <v/>
      </c>
      <c r="L2058" s="11" t="str">
        <f t="shared" si="336"/>
        <v/>
      </c>
      <c r="M2058" s="9" t="str">
        <f t="shared" si="332"/>
        <v/>
      </c>
      <c r="N2058" s="9" t="str" cm="1">
        <f t="array" aca="1" ref="N2058" ca="1">LEFT(L2058, IF(ISNUMBER(SUBSTITUTE(_xludf.MID(L2058, 2, 1), ".", ",")), 1, 2))</f>
        <v/>
      </c>
      <c r="O2058" s="19" t="str">
        <f t="shared" ca="1" si="329"/>
        <v/>
      </c>
      <c r="P2058" s="9" t="str">
        <f t="shared" ca="1" si="330"/>
        <v/>
      </c>
      <c r="Q2058" s="9" t="str">
        <f t="shared" ca="1" si="331"/>
        <v/>
      </c>
      <c r="R2058" s="9" t="str">
        <f t="shared" si="333"/>
        <v/>
      </c>
      <c r="S2058" t="str" cm="1">
        <f t="array" ref="S2058">IF(ISBLANK(C2058),"",IFERROR(INDEX(ListeSeries!$A$2:$A$1045, MATCH(1, (DatasScan!G2058=ListeSeries!$B$2:$B$1045) * (DatasScan!H2058&gt;=ListeSeries!$D$2:$D$1045) * (DatasScan!H2058&lt;=ListeSeries!$E$2:$E$1045), 0)), "no match"))</f>
        <v/>
      </c>
      <c r="T2058" s="7" t="str" cm="1">
        <f t="array" ref="T2058">IF(ISBLANK(C2058),"",IFERROR(INDEX(ListeSeries!$C$2:$C$1045, MATCH(1, (DatasScan!G2058=ListeSeries!$B$2:$B$1045) * (DatasScan!H2058&gt;=ListeSeries!$D$2:$D$1045) * (DatasScan!H2058&lt;=ListeSeries!$E$2:$E$1045), 0)), "no match"))</f>
        <v/>
      </c>
      <c r="U2058" s="11" t="str" cm="1">
        <f t="array" ref="U2058">IF(ISBLANK(C2058),"",IFERROR(INDEX(ListeSeries!$F$2:$F$1045, MATCH(1, (DatasScan!G2058=ListeSeries!$B$2:$B$1045) * (DatasScan!H2058&gt;=ListeSeries!$D$2:$D$1045) * (DatasScan!H2058&lt;=ListeSeries!$E$2:$E$1045), 0)), "no match"))</f>
        <v/>
      </c>
    </row>
    <row r="2059" spans="1:21" ht="15" customHeight="1" x14ac:dyDescent="0.25">
      <c r="A2059" s="6" t="str">
        <f t="shared" si="334"/>
        <v/>
      </c>
      <c r="B2059" s="272"/>
      <c r="F2059" s="7" t="str">
        <f t="shared" si="328"/>
        <v/>
      </c>
      <c r="G2059" s="21" t="str">
        <f>IF(ISBLANK(C2059),"",_xlfn.XLOOKUP(_xlfn.XLOOKUP(VALUE(LEFT(C2059,4)),Souches!$B$2:$B$15000,Souches!$E$2:$E$15000),Varietes!$B$2:$B$500,Varietes!$C$2:$C$500))</f>
        <v/>
      </c>
      <c r="H2059" s="19" t="str">
        <f>IF(ISBLANK(C2059),"",_xlfn.XLOOKUP(VALUE(LEFT(C2059,4)),Souches!$B$2:$B$15000,Souches!$D$2:$D$15000))</f>
        <v/>
      </c>
      <c r="I2059" s="10" t="str">
        <f t="shared" si="335"/>
        <v/>
      </c>
      <c r="J2059" s="19" t="str">
        <f>IF(I2059="","",INT(('ObjProd (2)'!$C$25-I2059)/7 * (ABS('ObjProd (2)'!$C$25-I2059)&gt;=7)))</f>
        <v/>
      </c>
      <c r="K2059" s="10" t="str">
        <f>IF(I2059="","",
IF(AND(DATEDIF(I2059,'ObjProd (2)'!$C$25,"y")=0,DATEDIF(I2059,'ObjProd (2)'!$C$25,"ym")=0,
   INT(('ObjProd (2)'!$C$25-EDATE(I2059,DATEDIF(I2059,'ObjProd (2)'!$C$25,"y")*12+DATEDIF(I2059,'ObjProd (2)'!$C$25,"ym")))/7)=0),
   "&lt; 1 sem.",
   IF(DATEDIF(I2059,'ObjProd (2)'!$C$25,"y")&gt;0,DATEDIF(I2059,'ObjProd (2)'!$C$25,"y") &amp; " " &amp; IF(DATEDIF(I2059,'ObjProd (2)'!$C$25,"y")=1,"an ","ans "),"") &amp;
   IF(DATEDIF(I2059,'ObjProd (2)'!$C$25,"ym")&gt;0,DATEDIF(I2059,'ObjProd (2)'!$C$25,"ym") &amp; " mois ", "") &amp;
   IF(INT(('ObjProd (2)'!$C$25-EDATE(I2059,DATEDIF(I2059,'ObjProd (2)'!$C$25,"y")*12+DATEDIF(I2059,'ObjProd (2)'!$C$25,"ym")))/7)&gt;0,
      INT(('ObjProd (2)'!$C$25-EDATE(I2059,DATEDIF(I2059,'ObjProd (2)'!$C$25,"y")*12+DATEDIF(I2059,'ObjProd (2)'!$C$25,"ym")))/7) &amp; " sem.",
      "")
)
)</f>
        <v/>
      </c>
      <c r="L2059" s="11" t="str">
        <f t="shared" si="336"/>
        <v/>
      </c>
      <c r="M2059" s="9" t="str">
        <f t="shared" si="332"/>
        <v/>
      </c>
      <c r="N2059" s="9" t="str" cm="1">
        <f t="array" aca="1" ref="N2059" ca="1">LEFT(L2059, IF(ISNUMBER(SUBSTITUTE(_xludf.MID(L2059, 2, 1), ".", ",")), 1, 2))</f>
        <v/>
      </c>
      <c r="O2059" s="19" t="str">
        <f t="shared" ca="1" si="329"/>
        <v/>
      </c>
      <c r="P2059" s="9" t="str">
        <f t="shared" ca="1" si="330"/>
        <v/>
      </c>
      <c r="Q2059" s="9" t="str">
        <f t="shared" ca="1" si="331"/>
        <v/>
      </c>
      <c r="R2059" s="9" t="str">
        <f t="shared" si="333"/>
        <v/>
      </c>
      <c r="S2059" t="str" cm="1">
        <f t="array" ref="S2059">IF(ISBLANK(C2059),"",IFERROR(INDEX(ListeSeries!$A$2:$A$1045, MATCH(1, (DatasScan!G2059=ListeSeries!$B$2:$B$1045) * (DatasScan!H2059&gt;=ListeSeries!$D$2:$D$1045) * (DatasScan!H2059&lt;=ListeSeries!$E$2:$E$1045), 0)), "no match"))</f>
        <v/>
      </c>
      <c r="T2059" s="7" t="str" cm="1">
        <f t="array" ref="T2059">IF(ISBLANK(C2059),"",IFERROR(INDEX(ListeSeries!$C$2:$C$1045, MATCH(1, (DatasScan!G2059=ListeSeries!$B$2:$B$1045) * (DatasScan!H2059&gt;=ListeSeries!$D$2:$D$1045) * (DatasScan!H2059&lt;=ListeSeries!$E$2:$E$1045), 0)), "no match"))</f>
        <v/>
      </c>
      <c r="U2059" s="11" t="str" cm="1">
        <f t="array" ref="U2059">IF(ISBLANK(C2059),"",IFERROR(INDEX(ListeSeries!$F$2:$F$1045, MATCH(1, (DatasScan!G2059=ListeSeries!$B$2:$B$1045) * (DatasScan!H2059&gt;=ListeSeries!$D$2:$D$1045) * (DatasScan!H2059&lt;=ListeSeries!$E$2:$E$1045), 0)), "no match"))</f>
        <v/>
      </c>
    </row>
    <row r="2060" spans="1:21" ht="15" customHeight="1" x14ac:dyDescent="0.25">
      <c r="A2060" s="6" t="str">
        <f t="shared" si="334"/>
        <v/>
      </c>
      <c r="B2060" s="272"/>
      <c r="F2060" s="7" t="str">
        <f t="shared" ref="F2060:F2123" si="337">IF(ISBLANK(C2060),"",LEFT(C2060,15))</f>
        <v/>
      </c>
      <c r="G2060" s="21" t="str">
        <f>IF(ISBLANK(C2060),"",_xlfn.XLOOKUP(_xlfn.XLOOKUP(VALUE(LEFT(C2060,4)),Souches!$B$2:$B$15000,Souches!$E$2:$E$15000),Varietes!$B$2:$B$500,Varietes!$C$2:$C$500))</f>
        <v/>
      </c>
      <c r="H2060" s="19" t="str">
        <f>IF(ISBLANK(C2060),"",_xlfn.XLOOKUP(VALUE(LEFT(C2060,4)),Souches!$B$2:$B$15000,Souches!$D$2:$D$15000))</f>
        <v/>
      </c>
      <c r="I2060" s="10" t="str">
        <f t="shared" si="335"/>
        <v/>
      </c>
      <c r="J2060" s="19" t="str">
        <f>IF(I2060="","",INT(('ObjProd (2)'!$C$25-I2060)/7 * (ABS('ObjProd (2)'!$C$25-I2060)&gt;=7)))</f>
        <v/>
      </c>
      <c r="K2060" s="10" t="str">
        <f>IF(I2060="","",
IF(AND(DATEDIF(I2060,'ObjProd (2)'!$C$25,"y")=0,DATEDIF(I2060,'ObjProd (2)'!$C$25,"ym")=0,
   INT(('ObjProd (2)'!$C$25-EDATE(I2060,DATEDIF(I2060,'ObjProd (2)'!$C$25,"y")*12+DATEDIF(I2060,'ObjProd (2)'!$C$25,"ym")))/7)=0),
   "&lt; 1 sem.",
   IF(DATEDIF(I2060,'ObjProd (2)'!$C$25,"y")&gt;0,DATEDIF(I2060,'ObjProd (2)'!$C$25,"y") &amp; " " &amp; IF(DATEDIF(I2060,'ObjProd (2)'!$C$25,"y")=1,"an ","ans "),"") &amp;
   IF(DATEDIF(I2060,'ObjProd (2)'!$C$25,"ym")&gt;0,DATEDIF(I2060,'ObjProd (2)'!$C$25,"ym") &amp; " mois ", "") &amp;
   IF(INT(('ObjProd (2)'!$C$25-EDATE(I2060,DATEDIF(I2060,'ObjProd (2)'!$C$25,"y")*12+DATEDIF(I2060,'ObjProd (2)'!$C$25,"ym")))/7)&gt;0,
      INT(('ObjProd (2)'!$C$25-EDATE(I2060,DATEDIF(I2060,'ObjProd (2)'!$C$25,"y")*12+DATEDIF(I2060,'ObjProd (2)'!$C$25,"ym")))/7) &amp; " sem.",
      "")
)
)</f>
        <v/>
      </c>
      <c r="L2060" s="11" t="str">
        <f t="shared" si="336"/>
        <v/>
      </c>
      <c r="M2060" s="9" t="str">
        <f t="shared" si="332"/>
        <v/>
      </c>
      <c r="N2060" s="9" t="str" cm="1">
        <f t="array" aca="1" ref="N2060" ca="1">LEFT(L2060, IF(ISNUMBER(SUBSTITUTE(_xludf.MID(L2060, 2, 1), ".", ",")), 1, 2))</f>
        <v/>
      </c>
      <c r="O2060" s="19" t="str">
        <f t="shared" ref="O2060:O2123" ca="1" si="338">IF(N2060="", "", _xlfn.NUMBERVALUE(RIGHT(L2060, LEN(L2060)-LEN(N2060))))</f>
        <v/>
      </c>
      <c r="P2060" s="9" t="str">
        <f t="shared" ref="P2060:P2123" ca="1" si="339">IF(N2060="", "",
    IF(N2060="E+", "X",
        IF(OR(LEFT(N2060, 1)="E", N2060="XR", N2060="CS"), "E",
            IF(AND(LEFT(N2060, 1)="R", LEFT(N2060, 2)&lt;&gt;"RG"), "R",
                IF(OR(N2060="MG", N2060="G+"), "BoxE",
                    IF(LEFT(N2060, 1)="i", "i", "X")
                )
            )
        )
    )
)</f>
        <v/>
      </c>
      <c r="Q2060" s="9" t="str">
        <f t="shared" ref="Q2060:Q2123" ca="1" si="340">IF(P2060&lt;&gt;"", IF(P2060="X", IF(AND(O2060&gt;=1, O2060&lt;=12), O2060, IF(O2060&gt;12, "13+", "erreur")), IF(P2060="E", IF(AND(O2060&gt;=1, O2060&lt;=6), O2060, IF(O2060&gt;6, "7+", "erreur")), IF(P2060="R", 0, IF(P2060="I", IF(O2060&lt;=2, "nit° 1-2", IF(O2060&lt;=5, "° 3-4-5", IF(O2060&lt;=8, " préX° 6-7-8", "erreur"))), IF(P2060="BoxE", O2060, ""))))), "")</f>
        <v/>
      </c>
      <c r="R2060" s="9" t="str">
        <f t="shared" si="333"/>
        <v/>
      </c>
      <c r="S2060" t="str" cm="1">
        <f t="array" ref="S2060">IF(ISBLANK(C2060),"",IFERROR(INDEX(ListeSeries!$A$2:$A$1045, MATCH(1, (DatasScan!G2060=ListeSeries!$B$2:$B$1045) * (DatasScan!H2060&gt;=ListeSeries!$D$2:$D$1045) * (DatasScan!H2060&lt;=ListeSeries!$E$2:$E$1045), 0)), "no match"))</f>
        <v/>
      </c>
      <c r="T2060" s="7" t="str" cm="1">
        <f t="array" ref="T2060">IF(ISBLANK(C2060),"",IFERROR(INDEX(ListeSeries!$C$2:$C$1045, MATCH(1, (DatasScan!G2060=ListeSeries!$B$2:$B$1045) * (DatasScan!H2060&gt;=ListeSeries!$D$2:$D$1045) * (DatasScan!H2060&lt;=ListeSeries!$E$2:$E$1045), 0)), "no match"))</f>
        <v/>
      </c>
      <c r="U2060" s="11" t="str" cm="1">
        <f t="array" ref="U2060">IF(ISBLANK(C2060),"",IFERROR(INDEX(ListeSeries!$F$2:$F$1045, MATCH(1, (DatasScan!G2060=ListeSeries!$B$2:$B$1045) * (DatasScan!H2060&gt;=ListeSeries!$D$2:$D$1045) * (DatasScan!H2060&lt;=ListeSeries!$E$2:$E$1045), 0)), "no match"))</f>
        <v/>
      </c>
    </row>
    <row r="2061" spans="1:21" ht="15" customHeight="1" x14ac:dyDescent="0.25">
      <c r="A2061" s="6" t="str">
        <f t="shared" si="334"/>
        <v/>
      </c>
      <c r="B2061" s="272"/>
      <c r="F2061" s="7" t="str">
        <f t="shared" si="337"/>
        <v/>
      </c>
      <c r="G2061" s="21" t="str">
        <f>IF(ISBLANK(C2061),"",_xlfn.XLOOKUP(_xlfn.XLOOKUP(VALUE(LEFT(C2061,4)),Souches!$B$2:$B$15000,Souches!$E$2:$E$15000),Varietes!$B$2:$B$500,Varietes!$C$2:$C$500))</f>
        <v/>
      </c>
      <c r="H2061" s="19" t="str">
        <f>IF(ISBLANK(C2061),"",_xlfn.XLOOKUP(VALUE(LEFT(C2061,4)),Souches!$B$2:$B$15000,Souches!$D$2:$D$15000))</f>
        <v/>
      </c>
      <c r="I2061" s="10" t="str">
        <f t="shared" si="335"/>
        <v/>
      </c>
      <c r="J2061" s="19" t="str">
        <f>IF(I2061="","",INT(('ObjProd (2)'!$C$25-I2061)/7 * (ABS('ObjProd (2)'!$C$25-I2061)&gt;=7)))</f>
        <v/>
      </c>
      <c r="K2061" s="10" t="str">
        <f>IF(I2061="","",
IF(AND(DATEDIF(I2061,'ObjProd (2)'!$C$25,"y")=0,DATEDIF(I2061,'ObjProd (2)'!$C$25,"ym")=0,
   INT(('ObjProd (2)'!$C$25-EDATE(I2061,DATEDIF(I2061,'ObjProd (2)'!$C$25,"y")*12+DATEDIF(I2061,'ObjProd (2)'!$C$25,"ym")))/7)=0),
   "&lt; 1 sem.",
   IF(DATEDIF(I2061,'ObjProd (2)'!$C$25,"y")&gt;0,DATEDIF(I2061,'ObjProd (2)'!$C$25,"y") &amp; " " &amp; IF(DATEDIF(I2061,'ObjProd (2)'!$C$25,"y")=1,"an ","ans "),"") &amp;
   IF(DATEDIF(I2061,'ObjProd (2)'!$C$25,"ym")&gt;0,DATEDIF(I2061,'ObjProd (2)'!$C$25,"ym") &amp; " mois ", "") &amp;
   IF(INT(('ObjProd (2)'!$C$25-EDATE(I2061,DATEDIF(I2061,'ObjProd (2)'!$C$25,"y")*12+DATEDIF(I2061,'ObjProd (2)'!$C$25,"ym")))/7)&gt;0,
      INT(('ObjProd (2)'!$C$25-EDATE(I2061,DATEDIF(I2061,'ObjProd (2)'!$C$25,"y")*12+DATEDIF(I2061,'ObjProd (2)'!$C$25,"ym")))/7) &amp; " sem.",
      "")
)
)</f>
        <v/>
      </c>
      <c r="L2061" s="11" t="str">
        <f t="shared" si="336"/>
        <v/>
      </c>
      <c r="M2061" s="9" t="str">
        <f t="shared" si="332"/>
        <v/>
      </c>
      <c r="N2061" s="9" t="str" cm="1">
        <f t="array" aca="1" ref="N2061" ca="1">LEFT(L2061, IF(ISNUMBER(SUBSTITUTE(_xludf.MID(L2061, 2, 1), ".", ",")), 1, 2))</f>
        <v/>
      </c>
      <c r="O2061" s="19" t="str">
        <f t="shared" ca="1" si="338"/>
        <v/>
      </c>
      <c r="P2061" s="9" t="str">
        <f t="shared" ca="1" si="339"/>
        <v/>
      </c>
      <c r="Q2061" s="9" t="str">
        <f t="shared" ca="1" si="340"/>
        <v/>
      </c>
      <c r="R2061" s="9" t="str">
        <f t="shared" si="333"/>
        <v/>
      </c>
      <c r="S2061" t="str" cm="1">
        <f t="array" ref="S2061">IF(ISBLANK(C2061),"",IFERROR(INDEX(ListeSeries!$A$2:$A$1045, MATCH(1, (DatasScan!G2061=ListeSeries!$B$2:$B$1045) * (DatasScan!H2061&gt;=ListeSeries!$D$2:$D$1045) * (DatasScan!H2061&lt;=ListeSeries!$E$2:$E$1045), 0)), "no match"))</f>
        <v/>
      </c>
      <c r="T2061" s="7" t="str" cm="1">
        <f t="array" ref="T2061">IF(ISBLANK(C2061),"",IFERROR(INDEX(ListeSeries!$C$2:$C$1045, MATCH(1, (DatasScan!G2061=ListeSeries!$B$2:$B$1045) * (DatasScan!H2061&gt;=ListeSeries!$D$2:$D$1045) * (DatasScan!H2061&lt;=ListeSeries!$E$2:$E$1045), 0)), "no match"))</f>
        <v/>
      </c>
      <c r="U2061" s="11" t="str" cm="1">
        <f t="array" ref="U2061">IF(ISBLANK(C2061),"",IFERROR(INDEX(ListeSeries!$F$2:$F$1045, MATCH(1, (DatasScan!G2061=ListeSeries!$B$2:$B$1045) * (DatasScan!H2061&gt;=ListeSeries!$D$2:$D$1045) * (DatasScan!H2061&lt;=ListeSeries!$E$2:$E$1045), 0)), "no match"))</f>
        <v/>
      </c>
    </row>
    <row r="2062" spans="1:21" ht="15" customHeight="1" x14ac:dyDescent="0.25">
      <c r="A2062" s="6" t="str">
        <f t="shared" si="334"/>
        <v/>
      </c>
      <c r="B2062" s="272"/>
      <c r="F2062" s="7" t="str">
        <f t="shared" si="337"/>
        <v/>
      </c>
      <c r="G2062" s="21" t="str">
        <f>IF(ISBLANK(C2062),"",_xlfn.XLOOKUP(_xlfn.XLOOKUP(VALUE(LEFT(C2062,4)),Souches!$B$2:$B$15000,Souches!$E$2:$E$15000),Varietes!$B$2:$B$500,Varietes!$C$2:$C$500))</f>
        <v/>
      </c>
      <c r="H2062" s="19" t="str">
        <f>IF(ISBLANK(C2062),"",_xlfn.XLOOKUP(VALUE(LEFT(C2062,4)),Souches!$B$2:$B$15000,Souches!$D$2:$D$15000))</f>
        <v/>
      </c>
      <c r="I2062" s="10" t="str">
        <f t="shared" si="335"/>
        <v/>
      </c>
      <c r="J2062" s="19" t="str">
        <f>IF(I2062="","",INT(('ObjProd (2)'!$C$25-I2062)/7 * (ABS('ObjProd (2)'!$C$25-I2062)&gt;=7)))</f>
        <v/>
      </c>
      <c r="K2062" s="10" t="str">
        <f>IF(I2062="","",
IF(AND(DATEDIF(I2062,'ObjProd (2)'!$C$25,"y")=0,DATEDIF(I2062,'ObjProd (2)'!$C$25,"ym")=0,
   INT(('ObjProd (2)'!$C$25-EDATE(I2062,DATEDIF(I2062,'ObjProd (2)'!$C$25,"y")*12+DATEDIF(I2062,'ObjProd (2)'!$C$25,"ym")))/7)=0),
   "&lt; 1 sem.",
   IF(DATEDIF(I2062,'ObjProd (2)'!$C$25,"y")&gt;0,DATEDIF(I2062,'ObjProd (2)'!$C$25,"y") &amp; " " &amp; IF(DATEDIF(I2062,'ObjProd (2)'!$C$25,"y")=1,"an ","ans "),"") &amp;
   IF(DATEDIF(I2062,'ObjProd (2)'!$C$25,"ym")&gt;0,DATEDIF(I2062,'ObjProd (2)'!$C$25,"ym") &amp; " mois ", "") &amp;
   IF(INT(('ObjProd (2)'!$C$25-EDATE(I2062,DATEDIF(I2062,'ObjProd (2)'!$C$25,"y")*12+DATEDIF(I2062,'ObjProd (2)'!$C$25,"ym")))/7)&gt;0,
      INT(('ObjProd (2)'!$C$25-EDATE(I2062,DATEDIF(I2062,'ObjProd (2)'!$C$25,"y")*12+DATEDIF(I2062,'ObjProd (2)'!$C$25,"ym")))/7) &amp; " sem.",
      "")
)
)</f>
        <v/>
      </c>
      <c r="L2062" s="11" t="str">
        <f t="shared" si="336"/>
        <v/>
      </c>
      <c r="M2062" s="9" t="str">
        <f t="shared" si="332"/>
        <v/>
      </c>
      <c r="N2062" s="9" t="str" cm="1">
        <f t="array" aca="1" ref="N2062" ca="1">LEFT(L2062, IF(ISNUMBER(SUBSTITUTE(_xludf.MID(L2062, 2, 1), ".", ",")), 1, 2))</f>
        <v/>
      </c>
      <c r="O2062" s="19" t="str">
        <f t="shared" ca="1" si="338"/>
        <v/>
      </c>
      <c r="P2062" s="9" t="str">
        <f t="shared" ca="1" si="339"/>
        <v/>
      </c>
      <c r="Q2062" s="9" t="str">
        <f t="shared" ca="1" si="340"/>
        <v/>
      </c>
      <c r="R2062" s="9" t="str">
        <f t="shared" si="333"/>
        <v/>
      </c>
      <c r="S2062" t="str" cm="1">
        <f t="array" ref="S2062">IF(ISBLANK(C2062),"",IFERROR(INDEX(ListeSeries!$A$2:$A$1045, MATCH(1, (DatasScan!G2062=ListeSeries!$B$2:$B$1045) * (DatasScan!H2062&gt;=ListeSeries!$D$2:$D$1045) * (DatasScan!H2062&lt;=ListeSeries!$E$2:$E$1045), 0)), "no match"))</f>
        <v/>
      </c>
      <c r="T2062" s="7" t="str" cm="1">
        <f t="array" ref="T2062">IF(ISBLANK(C2062),"",IFERROR(INDEX(ListeSeries!$C$2:$C$1045, MATCH(1, (DatasScan!G2062=ListeSeries!$B$2:$B$1045) * (DatasScan!H2062&gt;=ListeSeries!$D$2:$D$1045) * (DatasScan!H2062&lt;=ListeSeries!$E$2:$E$1045), 0)), "no match"))</f>
        <v/>
      </c>
      <c r="U2062" s="11" t="str" cm="1">
        <f t="array" ref="U2062">IF(ISBLANK(C2062),"",IFERROR(INDEX(ListeSeries!$F$2:$F$1045, MATCH(1, (DatasScan!G2062=ListeSeries!$B$2:$B$1045) * (DatasScan!H2062&gt;=ListeSeries!$D$2:$D$1045) * (DatasScan!H2062&lt;=ListeSeries!$E$2:$E$1045), 0)), "no match"))</f>
        <v/>
      </c>
    </row>
    <row r="2063" spans="1:21" ht="15" customHeight="1" x14ac:dyDescent="0.25">
      <c r="A2063" s="6" t="str">
        <f t="shared" si="334"/>
        <v/>
      </c>
      <c r="B2063" s="272"/>
      <c r="F2063" s="7" t="str">
        <f t="shared" si="337"/>
        <v/>
      </c>
      <c r="G2063" s="21" t="str">
        <f>IF(ISBLANK(C2063),"",_xlfn.XLOOKUP(_xlfn.XLOOKUP(VALUE(LEFT(C2063,4)),Souches!$B$2:$B$15000,Souches!$E$2:$E$15000),Varietes!$B$2:$B$500,Varietes!$C$2:$C$500))</f>
        <v/>
      </c>
      <c r="H2063" s="19" t="str">
        <f>IF(ISBLANK(C2063),"",_xlfn.XLOOKUP(VALUE(LEFT(C2063,4)),Souches!$B$2:$B$15000,Souches!$D$2:$D$15000))</f>
        <v/>
      </c>
      <c r="I2063" s="10" t="str">
        <f t="shared" si="335"/>
        <v/>
      </c>
      <c r="J2063" s="19" t="str">
        <f>IF(I2063="","",INT(('ObjProd (2)'!$C$25-I2063)/7 * (ABS('ObjProd (2)'!$C$25-I2063)&gt;=7)))</f>
        <v/>
      </c>
      <c r="K2063" s="10" t="str">
        <f>IF(I2063="","",
IF(AND(DATEDIF(I2063,'ObjProd (2)'!$C$25,"y")=0,DATEDIF(I2063,'ObjProd (2)'!$C$25,"ym")=0,
   INT(('ObjProd (2)'!$C$25-EDATE(I2063,DATEDIF(I2063,'ObjProd (2)'!$C$25,"y")*12+DATEDIF(I2063,'ObjProd (2)'!$C$25,"ym")))/7)=0),
   "&lt; 1 sem.",
   IF(DATEDIF(I2063,'ObjProd (2)'!$C$25,"y")&gt;0,DATEDIF(I2063,'ObjProd (2)'!$C$25,"y") &amp; " " &amp; IF(DATEDIF(I2063,'ObjProd (2)'!$C$25,"y")=1,"an ","ans "),"") &amp;
   IF(DATEDIF(I2063,'ObjProd (2)'!$C$25,"ym")&gt;0,DATEDIF(I2063,'ObjProd (2)'!$C$25,"ym") &amp; " mois ", "") &amp;
   IF(INT(('ObjProd (2)'!$C$25-EDATE(I2063,DATEDIF(I2063,'ObjProd (2)'!$C$25,"y")*12+DATEDIF(I2063,'ObjProd (2)'!$C$25,"ym")))/7)&gt;0,
      INT(('ObjProd (2)'!$C$25-EDATE(I2063,DATEDIF(I2063,'ObjProd (2)'!$C$25,"y")*12+DATEDIF(I2063,'ObjProd (2)'!$C$25,"ym")))/7) &amp; " sem.",
      "")
)
)</f>
        <v/>
      </c>
      <c r="L2063" s="11" t="str">
        <f t="shared" si="336"/>
        <v/>
      </c>
      <c r="M2063" s="9" t="str">
        <f t="shared" si="332"/>
        <v/>
      </c>
      <c r="N2063" s="9" t="str" cm="1">
        <f t="array" aca="1" ref="N2063" ca="1">LEFT(L2063, IF(ISNUMBER(SUBSTITUTE(_xludf.MID(L2063, 2, 1), ".", ",")), 1, 2))</f>
        <v/>
      </c>
      <c r="O2063" s="19" t="str">
        <f t="shared" ca="1" si="338"/>
        <v/>
      </c>
      <c r="P2063" s="9" t="str">
        <f t="shared" ca="1" si="339"/>
        <v/>
      </c>
      <c r="Q2063" s="9" t="str">
        <f t="shared" ca="1" si="340"/>
        <v/>
      </c>
      <c r="R2063" s="9" t="str">
        <f t="shared" si="333"/>
        <v/>
      </c>
      <c r="S2063" t="str" cm="1">
        <f t="array" ref="S2063">IF(ISBLANK(C2063),"",IFERROR(INDEX(ListeSeries!$A$2:$A$1045, MATCH(1, (DatasScan!G2063=ListeSeries!$B$2:$B$1045) * (DatasScan!H2063&gt;=ListeSeries!$D$2:$D$1045) * (DatasScan!H2063&lt;=ListeSeries!$E$2:$E$1045), 0)), "no match"))</f>
        <v/>
      </c>
      <c r="T2063" s="7" t="str" cm="1">
        <f t="array" ref="T2063">IF(ISBLANK(C2063),"",IFERROR(INDEX(ListeSeries!$C$2:$C$1045, MATCH(1, (DatasScan!G2063=ListeSeries!$B$2:$B$1045) * (DatasScan!H2063&gt;=ListeSeries!$D$2:$D$1045) * (DatasScan!H2063&lt;=ListeSeries!$E$2:$E$1045), 0)), "no match"))</f>
        <v/>
      </c>
      <c r="U2063" s="11" t="str" cm="1">
        <f t="array" ref="U2063">IF(ISBLANK(C2063),"",IFERROR(INDEX(ListeSeries!$F$2:$F$1045, MATCH(1, (DatasScan!G2063=ListeSeries!$B$2:$B$1045) * (DatasScan!H2063&gt;=ListeSeries!$D$2:$D$1045) * (DatasScan!H2063&lt;=ListeSeries!$E$2:$E$1045), 0)), "no match"))</f>
        <v/>
      </c>
    </row>
    <row r="2064" spans="1:21" ht="15" customHeight="1" x14ac:dyDescent="0.25">
      <c r="A2064" s="6" t="str">
        <f t="shared" si="334"/>
        <v/>
      </c>
      <c r="B2064" s="272"/>
      <c r="F2064" s="7" t="str">
        <f t="shared" si="337"/>
        <v/>
      </c>
      <c r="G2064" s="21" t="str">
        <f>IF(ISBLANK(C2064),"",_xlfn.XLOOKUP(_xlfn.XLOOKUP(VALUE(LEFT(C2064,4)),Souches!$B$2:$B$15000,Souches!$E$2:$E$15000),Varietes!$B$2:$B$500,Varietes!$C$2:$C$500))</f>
        <v/>
      </c>
      <c r="H2064" s="19" t="str">
        <f>IF(ISBLANK(C2064),"",_xlfn.XLOOKUP(VALUE(LEFT(C2064,4)),Souches!$B$2:$B$15000,Souches!$D$2:$D$15000))</f>
        <v/>
      </c>
      <c r="I2064" s="10" t="str">
        <f t="shared" si="335"/>
        <v/>
      </c>
      <c r="J2064" s="19" t="str">
        <f>IF(I2064="","",INT(('ObjProd (2)'!$C$25-I2064)/7 * (ABS('ObjProd (2)'!$C$25-I2064)&gt;=7)))</f>
        <v/>
      </c>
      <c r="K2064" s="10" t="str">
        <f>IF(I2064="","",
IF(AND(DATEDIF(I2064,'ObjProd (2)'!$C$25,"y")=0,DATEDIF(I2064,'ObjProd (2)'!$C$25,"ym")=0,
   INT(('ObjProd (2)'!$C$25-EDATE(I2064,DATEDIF(I2064,'ObjProd (2)'!$C$25,"y")*12+DATEDIF(I2064,'ObjProd (2)'!$C$25,"ym")))/7)=0),
   "&lt; 1 sem.",
   IF(DATEDIF(I2064,'ObjProd (2)'!$C$25,"y")&gt;0,DATEDIF(I2064,'ObjProd (2)'!$C$25,"y") &amp; " " &amp; IF(DATEDIF(I2064,'ObjProd (2)'!$C$25,"y")=1,"an ","ans "),"") &amp;
   IF(DATEDIF(I2064,'ObjProd (2)'!$C$25,"ym")&gt;0,DATEDIF(I2064,'ObjProd (2)'!$C$25,"ym") &amp; " mois ", "") &amp;
   IF(INT(('ObjProd (2)'!$C$25-EDATE(I2064,DATEDIF(I2064,'ObjProd (2)'!$C$25,"y")*12+DATEDIF(I2064,'ObjProd (2)'!$C$25,"ym")))/7)&gt;0,
      INT(('ObjProd (2)'!$C$25-EDATE(I2064,DATEDIF(I2064,'ObjProd (2)'!$C$25,"y")*12+DATEDIF(I2064,'ObjProd (2)'!$C$25,"ym")))/7) &amp; " sem.",
      "")
)
)</f>
        <v/>
      </c>
      <c r="L2064" s="11" t="str">
        <f t="shared" si="336"/>
        <v/>
      </c>
      <c r="M2064" s="9" t="str">
        <f t="shared" si="332"/>
        <v/>
      </c>
      <c r="N2064" s="9" t="str" cm="1">
        <f t="array" aca="1" ref="N2064" ca="1">LEFT(L2064, IF(ISNUMBER(SUBSTITUTE(_xludf.MID(L2064, 2, 1), ".", ",")), 1, 2))</f>
        <v/>
      </c>
      <c r="O2064" s="19" t="str">
        <f t="shared" ca="1" si="338"/>
        <v/>
      </c>
      <c r="P2064" s="9" t="str">
        <f t="shared" ca="1" si="339"/>
        <v/>
      </c>
      <c r="Q2064" s="9" t="str">
        <f t="shared" ca="1" si="340"/>
        <v/>
      </c>
      <c r="R2064" s="9" t="str">
        <f t="shared" si="333"/>
        <v/>
      </c>
      <c r="S2064" t="str" cm="1">
        <f t="array" ref="S2064">IF(ISBLANK(C2064),"",IFERROR(INDEX(ListeSeries!$A$2:$A$1045, MATCH(1, (DatasScan!G2064=ListeSeries!$B$2:$B$1045) * (DatasScan!H2064&gt;=ListeSeries!$D$2:$D$1045) * (DatasScan!H2064&lt;=ListeSeries!$E$2:$E$1045), 0)), "no match"))</f>
        <v/>
      </c>
      <c r="T2064" s="7" t="str" cm="1">
        <f t="array" ref="T2064">IF(ISBLANK(C2064),"",IFERROR(INDEX(ListeSeries!$C$2:$C$1045, MATCH(1, (DatasScan!G2064=ListeSeries!$B$2:$B$1045) * (DatasScan!H2064&gt;=ListeSeries!$D$2:$D$1045) * (DatasScan!H2064&lt;=ListeSeries!$E$2:$E$1045), 0)), "no match"))</f>
        <v/>
      </c>
      <c r="U2064" s="11" t="str" cm="1">
        <f t="array" ref="U2064">IF(ISBLANK(C2064),"",IFERROR(INDEX(ListeSeries!$F$2:$F$1045, MATCH(1, (DatasScan!G2064=ListeSeries!$B$2:$B$1045) * (DatasScan!H2064&gt;=ListeSeries!$D$2:$D$1045) * (DatasScan!H2064&lt;=ListeSeries!$E$2:$E$1045), 0)), "no match"))</f>
        <v/>
      </c>
    </row>
    <row r="2065" spans="1:21" ht="15" customHeight="1" x14ac:dyDescent="0.25">
      <c r="A2065" s="6" t="str">
        <f t="shared" si="334"/>
        <v/>
      </c>
      <c r="B2065" s="272"/>
      <c r="F2065" s="7" t="str">
        <f t="shared" si="337"/>
        <v/>
      </c>
      <c r="G2065" s="21" t="str">
        <f>IF(ISBLANK(C2065),"",_xlfn.XLOOKUP(_xlfn.XLOOKUP(VALUE(LEFT(C2065,4)),Souches!$B$2:$B$15000,Souches!$E$2:$E$15000),Varietes!$B$2:$B$500,Varietes!$C$2:$C$500))</f>
        <v/>
      </c>
      <c r="H2065" s="19" t="str">
        <f>IF(ISBLANK(C2065),"",_xlfn.XLOOKUP(VALUE(LEFT(C2065,4)),Souches!$B$2:$B$15000,Souches!$D$2:$D$15000))</f>
        <v/>
      </c>
      <c r="I2065" s="10" t="str">
        <f t="shared" si="335"/>
        <v/>
      </c>
      <c r="J2065" s="19" t="str">
        <f>IF(I2065="","",INT(('ObjProd (2)'!$C$25-I2065)/7 * (ABS('ObjProd (2)'!$C$25-I2065)&gt;=7)))</f>
        <v/>
      </c>
      <c r="K2065" s="10" t="str">
        <f>IF(I2065="","",
IF(AND(DATEDIF(I2065,'ObjProd (2)'!$C$25,"y")=0,DATEDIF(I2065,'ObjProd (2)'!$C$25,"ym")=0,
   INT(('ObjProd (2)'!$C$25-EDATE(I2065,DATEDIF(I2065,'ObjProd (2)'!$C$25,"y")*12+DATEDIF(I2065,'ObjProd (2)'!$C$25,"ym")))/7)=0),
   "&lt; 1 sem.",
   IF(DATEDIF(I2065,'ObjProd (2)'!$C$25,"y")&gt;0,DATEDIF(I2065,'ObjProd (2)'!$C$25,"y") &amp; " " &amp; IF(DATEDIF(I2065,'ObjProd (2)'!$C$25,"y")=1,"an ","ans "),"") &amp;
   IF(DATEDIF(I2065,'ObjProd (2)'!$C$25,"ym")&gt;0,DATEDIF(I2065,'ObjProd (2)'!$C$25,"ym") &amp; " mois ", "") &amp;
   IF(INT(('ObjProd (2)'!$C$25-EDATE(I2065,DATEDIF(I2065,'ObjProd (2)'!$C$25,"y")*12+DATEDIF(I2065,'ObjProd (2)'!$C$25,"ym")))/7)&gt;0,
      INT(('ObjProd (2)'!$C$25-EDATE(I2065,DATEDIF(I2065,'ObjProd (2)'!$C$25,"y")*12+DATEDIF(I2065,'ObjProd (2)'!$C$25,"ym")))/7) &amp; " sem.",
      "")
)
)</f>
        <v/>
      </c>
      <c r="L2065" s="11" t="str">
        <f t="shared" si="336"/>
        <v/>
      </c>
      <c r="M2065" s="9" t="str">
        <f t="shared" si="332"/>
        <v/>
      </c>
      <c r="N2065" s="9" t="str" cm="1">
        <f t="array" aca="1" ref="N2065" ca="1">LEFT(L2065, IF(ISNUMBER(SUBSTITUTE(_xludf.MID(L2065, 2, 1), ".", ",")), 1, 2))</f>
        <v/>
      </c>
      <c r="O2065" s="19" t="str">
        <f t="shared" ca="1" si="338"/>
        <v/>
      </c>
      <c r="P2065" s="9" t="str">
        <f t="shared" ca="1" si="339"/>
        <v/>
      </c>
      <c r="Q2065" s="9" t="str">
        <f t="shared" ca="1" si="340"/>
        <v/>
      </c>
      <c r="R2065" s="9" t="str">
        <f t="shared" si="333"/>
        <v/>
      </c>
      <c r="S2065" t="str" cm="1">
        <f t="array" ref="S2065">IF(ISBLANK(C2065),"",IFERROR(INDEX(ListeSeries!$A$2:$A$1045, MATCH(1, (DatasScan!G2065=ListeSeries!$B$2:$B$1045) * (DatasScan!H2065&gt;=ListeSeries!$D$2:$D$1045) * (DatasScan!H2065&lt;=ListeSeries!$E$2:$E$1045), 0)), "no match"))</f>
        <v/>
      </c>
      <c r="T2065" s="7" t="str" cm="1">
        <f t="array" ref="T2065">IF(ISBLANK(C2065),"",IFERROR(INDEX(ListeSeries!$C$2:$C$1045, MATCH(1, (DatasScan!G2065=ListeSeries!$B$2:$B$1045) * (DatasScan!H2065&gt;=ListeSeries!$D$2:$D$1045) * (DatasScan!H2065&lt;=ListeSeries!$E$2:$E$1045), 0)), "no match"))</f>
        <v/>
      </c>
      <c r="U2065" s="11" t="str" cm="1">
        <f t="array" ref="U2065">IF(ISBLANK(C2065),"",IFERROR(INDEX(ListeSeries!$F$2:$F$1045, MATCH(1, (DatasScan!G2065=ListeSeries!$B$2:$B$1045) * (DatasScan!H2065&gt;=ListeSeries!$D$2:$D$1045) * (DatasScan!H2065&lt;=ListeSeries!$E$2:$E$1045), 0)), "no match"))</f>
        <v/>
      </c>
    </row>
    <row r="2066" spans="1:21" ht="15" customHeight="1" x14ac:dyDescent="0.25">
      <c r="A2066" s="6" t="str">
        <f t="shared" si="334"/>
        <v/>
      </c>
      <c r="B2066" s="272"/>
      <c r="F2066" s="7" t="str">
        <f t="shared" si="337"/>
        <v/>
      </c>
      <c r="G2066" s="21" t="str">
        <f>IF(ISBLANK(C2066),"",_xlfn.XLOOKUP(_xlfn.XLOOKUP(VALUE(LEFT(C2066,4)),Souches!$B$2:$B$15000,Souches!$E$2:$E$15000),Varietes!$B$2:$B$500,Varietes!$C$2:$C$500))</f>
        <v/>
      </c>
      <c r="H2066" s="19" t="str">
        <f>IF(ISBLANK(C2066),"",_xlfn.XLOOKUP(VALUE(LEFT(C2066,4)),Souches!$B$2:$B$15000,Souches!$D$2:$D$15000))</f>
        <v/>
      </c>
      <c r="I2066" s="10" t="str">
        <f t="shared" si="335"/>
        <v/>
      </c>
      <c r="J2066" s="19" t="str">
        <f>IF(I2066="","",INT(('ObjProd (2)'!$C$25-I2066)/7 * (ABS('ObjProd (2)'!$C$25-I2066)&gt;=7)))</f>
        <v/>
      </c>
      <c r="K2066" s="10" t="str">
        <f>IF(I2066="","",
IF(AND(DATEDIF(I2066,'ObjProd (2)'!$C$25,"y")=0,DATEDIF(I2066,'ObjProd (2)'!$C$25,"ym")=0,
   INT(('ObjProd (2)'!$C$25-EDATE(I2066,DATEDIF(I2066,'ObjProd (2)'!$C$25,"y")*12+DATEDIF(I2066,'ObjProd (2)'!$C$25,"ym")))/7)=0),
   "&lt; 1 sem.",
   IF(DATEDIF(I2066,'ObjProd (2)'!$C$25,"y")&gt;0,DATEDIF(I2066,'ObjProd (2)'!$C$25,"y") &amp; " " &amp; IF(DATEDIF(I2066,'ObjProd (2)'!$C$25,"y")=1,"an ","ans "),"") &amp;
   IF(DATEDIF(I2066,'ObjProd (2)'!$C$25,"ym")&gt;0,DATEDIF(I2066,'ObjProd (2)'!$C$25,"ym") &amp; " mois ", "") &amp;
   IF(INT(('ObjProd (2)'!$C$25-EDATE(I2066,DATEDIF(I2066,'ObjProd (2)'!$C$25,"y")*12+DATEDIF(I2066,'ObjProd (2)'!$C$25,"ym")))/7)&gt;0,
      INT(('ObjProd (2)'!$C$25-EDATE(I2066,DATEDIF(I2066,'ObjProd (2)'!$C$25,"y")*12+DATEDIF(I2066,'ObjProd (2)'!$C$25,"ym")))/7) &amp; " sem.",
      "")
)
)</f>
        <v/>
      </c>
      <c r="L2066" s="11" t="str">
        <f t="shared" si="336"/>
        <v/>
      </c>
      <c r="M2066" s="9" t="str">
        <f t="shared" si="332"/>
        <v/>
      </c>
      <c r="N2066" s="9" t="str" cm="1">
        <f t="array" aca="1" ref="N2066" ca="1">LEFT(L2066, IF(ISNUMBER(SUBSTITUTE(_xludf.MID(L2066, 2, 1), ".", ",")), 1, 2))</f>
        <v/>
      </c>
      <c r="O2066" s="19" t="str">
        <f t="shared" ca="1" si="338"/>
        <v/>
      </c>
      <c r="P2066" s="9" t="str">
        <f t="shared" ca="1" si="339"/>
        <v/>
      </c>
      <c r="Q2066" s="9" t="str">
        <f t="shared" ca="1" si="340"/>
        <v/>
      </c>
      <c r="R2066" s="9" t="str">
        <f t="shared" si="333"/>
        <v/>
      </c>
      <c r="S2066" t="str" cm="1">
        <f t="array" ref="S2066">IF(ISBLANK(C2066),"",IFERROR(INDEX(ListeSeries!$A$2:$A$1045, MATCH(1, (DatasScan!G2066=ListeSeries!$B$2:$B$1045) * (DatasScan!H2066&gt;=ListeSeries!$D$2:$D$1045) * (DatasScan!H2066&lt;=ListeSeries!$E$2:$E$1045), 0)), "no match"))</f>
        <v/>
      </c>
      <c r="T2066" s="7" t="str" cm="1">
        <f t="array" ref="T2066">IF(ISBLANK(C2066),"",IFERROR(INDEX(ListeSeries!$C$2:$C$1045, MATCH(1, (DatasScan!G2066=ListeSeries!$B$2:$B$1045) * (DatasScan!H2066&gt;=ListeSeries!$D$2:$D$1045) * (DatasScan!H2066&lt;=ListeSeries!$E$2:$E$1045), 0)), "no match"))</f>
        <v/>
      </c>
      <c r="U2066" s="11" t="str" cm="1">
        <f t="array" ref="U2066">IF(ISBLANK(C2066),"",IFERROR(INDEX(ListeSeries!$F$2:$F$1045, MATCH(1, (DatasScan!G2066=ListeSeries!$B$2:$B$1045) * (DatasScan!H2066&gt;=ListeSeries!$D$2:$D$1045) * (DatasScan!H2066&lt;=ListeSeries!$E$2:$E$1045), 0)), "no match"))</f>
        <v/>
      </c>
    </row>
    <row r="2067" spans="1:21" ht="15" customHeight="1" x14ac:dyDescent="0.25">
      <c r="A2067" s="6" t="str">
        <f t="shared" si="334"/>
        <v/>
      </c>
      <c r="B2067" s="272"/>
      <c r="F2067" s="7" t="str">
        <f t="shared" si="337"/>
        <v/>
      </c>
      <c r="G2067" s="21" t="str">
        <f>IF(ISBLANK(C2067),"",_xlfn.XLOOKUP(_xlfn.XLOOKUP(VALUE(LEFT(C2067,4)),Souches!$B$2:$B$15000,Souches!$E$2:$E$15000),Varietes!$B$2:$B$500,Varietes!$C$2:$C$500))</f>
        <v/>
      </c>
      <c r="H2067" s="19" t="str">
        <f>IF(ISBLANK(C2067),"",_xlfn.XLOOKUP(VALUE(LEFT(C2067,4)),Souches!$B$2:$B$15000,Souches!$D$2:$D$15000))</f>
        <v/>
      </c>
      <c r="I2067" s="10" t="str">
        <f t="shared" si="335"/>
        <v/>
      </c>
      <c r="J2067" s="19" t="str">
        <f>IF(I2067="","",INT(('ObjProd (2)'!$C$25-I2067)/7 * (ABS('ObjProd (2)'!$C$25-I2067)&gt;=7)))</f>
        <v/>
      </c>
      <c r="K2067" s="10" t="str">
        <f>IF(I2067="","",
IF(AND(DATEDIF(I2067,'ObjProd (2)'!$C$25,"y")=0,DATEDIF(I2067,'ObjProd (2)'!$C$25,"ym")=0,
   INT(('ObjProd (2)'!$C$25-EDATE(I2067,DATEDIF(I2067,'ObjProd (2)'!$C$25,"y")*12+DATEDIF(I2067,'ObjProd (2)'!$C$25,"ym")))/7)=0),
   "&lt; 1 sem.",
   IF(DATEDIF(I2067,'ObjProd (2)'!$C$25,"y")&gt;0,DATEDIF(I2067,'ObjProd (2)'!$C$25,"y") &amp; " " &amp; IF(DATEDIF(I2067,'ObjProd (2)'!$C$25,"y")=1,"an ","ans "),"") &amp;
   IF(DATEDIF(I2067,'ObjProd (2)'!$C$25,"ym")&gt;0,DATEDIF(I2067,'ObjProd (2)'!$C$25,"ym") &amp; " mois ", "") &amp;
   IF(INT(('ObjProd (2)'!$C$25-EDATE(I2067,DATEDIF(I2067,'ObjProd (2)'!$C$25,"y")*12+DATEDIF(I2067,'ObjProd (2)'!$C$25,"ym")))/7)&gt;0,
      INT(('ObjProd (2)'!$C$25-EDATE(I2067,DATEDIF(I2067,'ObjProd (2)'!$C$25,"y")*12+DATEDIF(I2067,'ObjProd (2)'!$C$25,"ym")))/7) &amp; " sem.",
      "")
)
)</f>
        <v/>
      </c>
      <c r="L2067" s="11" t="str">
        <f t="shared" si="336"/>
        <v/>
      </c>
      <c r="M2067" s="9" t="str">
        <f t="shared" si="332"/>
        <v/>
      </c>
      <c r="N2067" s="9" t="str" cm="1">
        <f t="array" aca="1" ref="N2067" ca="1">LEFT(L2067, IF(ISNUMBER(SUBSTITUTE(_xludf.MID(L2067, 2, 1), ".", ",")), 1, 2))</f>
        <v/>
      </c>
      <c r="O2067" s="19" t="str">
        <f t="shared" ca="1" si="338"/>
        <v/>
      </c>
      <c r="P2067" s="9" t="str">
        <f t="shared" ca="1" si="339"/>
        <v/>
      </c>
      <c r="Q2067" s="9" t="str">
        <f t="shared" ca="1" si="340"/>
        <v/>
      </c>
      <c r="R2067" s="9" t="str">
        <f t="shared" si="333"/>
        <v/>
      </c>
      <c r="S2067" t="str" cm="1">
        <f t="array" ref="S2067">IF(ISBLANK(C2067),"",IFERROR(INDEX(ListeSeries!$A$2:$A$1045, MATCH(1, (DatasScan!G2067=ListeSeries!$B$2:$B$1045) * (DatasScan!H2067&gt;=ListeSeries!$D$2:$D$1045) * (DatasScan!H2067&lt;=ListeSeries!$E$2:$E$1045), 0)), "no match"))</f>
        <v/>
      </c>
      <c r="T2067" s="7" t="str" cm="1">
        <f t="array" ref="T2067">IF(ISBLANK(C2067),"",IFERROR(INDEX(ListeSeries!$C$2:$C$1045, MATCH(1, (DatasScan!G2067=ListeSeries!$B$2:$B$1045) * (DatasScan!H2067&gt;=ListeSeries!$D$2:$D$1045) * (DatasScan!H2067&lt;=ListeSeries!$E$2:$E$1045), 0)), "no match"))</f>
        <v/>
      </c>
      <c r="U2067" s="11" t="str" cm="1">
        <f t="array" ref="U2067">IF(ISBLANK(C2067),"",IFERROR(INDEX(ListeSeries!$F$2:$F$1045, MATCH(1, (DatasScan!G2067=ListeSeries!$B$2:$B$1045) * (DatasScan!H2067&gt;=ListeSeries!$D$2:$D$1045) * (DatasScan!H2067&lt;=ListeSeries!$E$2:$E$1045), 0)), "no match"))</f>
        <v/>
      </c>
    </row>
    <row r="2068" spans="1:21" ht="15" customHeight="1" x14ac:dyDescent="0.25">
      <c r="A2068" s="6" t="str">
        <f t="shared" si="334"/>
        <v/>
      </c>
      <c r="B2068" s="272"/>
      <c r="F2068" s="7" t="str">
        <f t="shared" si="337"/>
        <v/>
      </c>
      <c r="G2068" s="21" t="str">
        <f>IF(ISBLANK(C2068),"",_xlfn.XLOOKUP(_xlfn.XLOOKUP(VALUE(LEFT(C2068,4)),Souches!$B$2:$B$15000,Souches!$E$2:$E$15000),Varietes!$B$2:$B$500,Varietes!$C$2:$C$500))</f>
        <v/>
      </c>
      <c r="H2068" s="19" t="str">
        <f>IF(ISBLANK(C2068),"",_xlfn.XLOOKUP(VALUE(LEFT(C2068,4)),Souches!$B$2:$B$15000,Souches!$D$2:$D$15000))</f>
        <v/>
      </c>
      <c r="I2068" s="10" t="str">
        <f t="shared" si="335"/>
        <v/>
      </c>
      <c r="J2068" s="19" t="str">
        <f>IF(I2068="","",INT(('ObjProd (2)'!$C$25-I2068)/7 * (ABS('ObjProd (2)'!$C$25-I2068)&gt;=7)))</f>
        <v/>
      </c>
      <c r="K2068" s="10" t="str">
        <f>IF(I2068="","",
IF(AND(DATEDIF(I2068,'ObjProd (2)'!$C$25,"y")=0,DATEDIF(I2068,'ObjProd (2)'!$C$25,"ym")=0,
   INT(('ObjProd (2)'!$C$25-EDATE(I2068,DATEDIF(I2068,'ObjProd (2)'!$C$25,"y")*12+DATEDIF(I2068,'ObjProd (2)'!$C$25,"ym")))/7)=0),
   "&lt; 1 sem.",
   IF(DATEDIF(I2068,'ObjProd (2)'!$C$25,"y")&gt;0,DATEDIF(I2068,'ObjProd (2)'!$C$25,"y") &amp; " " &amp; IF(DATEDIF(I2068,'ObjProd (2)'!$C$25,"y")=1,"an ","ans "),"") &amp;
   IF(DATEDIF(I2068,'ObjProd (2)'!$C$25,"ym")&gt;0,DATEDIF(I2068,'ObjProd (2)'!$C$25,"ym") &amp; " mois ", "") &amp;
   IF(INT(('ObjProd (2)'!$C$25-EDATE(I2068,DATEDIF(I2068,'ObjProd (2)'!$C$25,"y")*12+DATEDIF(I2068,'ObjProd (2)'!$C$25,"ym")))/7)&gt;0,
      INT(('ObjProd (2)'!$C$25-EDATE(I2068,DATEDIF(I2068,'ObjProd (2)'!$C$25,"y")*12+DATEDIF(I2068,'ObjProd (2)'!$C$25,"ym")))/7) &amp; " sem.",
      "")
)
)</f>
        <v/>
      </c>
      <c r="L2068" s="11" t="str">
        <f t="shared" si="336"/>
        <v/>
      </c>
      <c r="M2068" s="9" t="str">
        <f t="shared" si="332"/>
        <v/>
      </c>
      <c r="N2068" s="9" t="str" cm="1">
        <f t="array" aca="1" ref="N2068" ca="1">LEFT(L2068, IF(ISNUMBER(SUBSTITUTE(_xludf.MID(L2068, 2, 1), ".", ",")), 1, 2))</f>
        <v/>
      </c>
      <c r="O2068" s="19" t="str">
        <f t="shared" ca="1" si="338"/>
        <v/>
      </c>
      <c r="P2068" s="9" t="str">
        <f t="shared" ca="1" si="339"/>
        <v/>
      </c>
      <c r="Q2068" s="9" t="str">
        <f t="shared" ca="1" si="340"/>
        <v/>
      </c>
      <c r="R2068" s="9" t="str">
        <f t="shared" si="333"/>
        <v/>
      </c>
      <c r="S2068" t="str" cm="1">
        <f t="array" ref="S2068">IF(ISBLANK(C2068),"",IFERROR(INDEX(ListeSeries!$A$2:$A$1045, MATCH(1, (DatasScan!G2068=ListeSeries!$B$2:$B$1045) * (DatasScan!H2068&gt;=ListeSeries!$D$2:$D$1045) * (DatasScan!H2068&lt;=ListeSeries!$E$2:$E$1045), 0)), "no match"))</f>
        <v/>
      </c>
      <c r="T2068" s="7" t="str" cm="1">
        <f t="array" ref="T2068">IF(ISBLANK(C2068),"",IFERROR(INDEX(ListeSeries!$C$2:$C$1045, MATCH(1, (DatasScan!G2068=ListeSeries!$B$2:$B$1045) * (DatasScan!H2068&gt;=ListeSeries!$D$2:$D$1045) * (DatasScan!H2068&lt;=ListeSeries!$E$2:$E$1045), 0)), "no match"))</f>
        <v/>
      </c>
      <c r="U2068" s="11" t="str" cm="1">
        <f t="array" ref="U2068">IF(ISBLANK(C2068),"",IFERROR(INDEX(ListeSeries!$F$2:$F$1045, MATCH(1, (DatasScan!G2068=ListeSeries!$B$2:$B$1045) * (DatasScan!H2068&gt;=ListeSeries!$D$2:$D$1045) * (DatasScan!H2068&lt;=ListeSeries!$E$2:$E$1045), 0)), "no match"))</f>
        <v/>
      </c>
    </row>
    <row r="2069" spans="1:21" ht="15" customHeight="1" x14ac:dyDescent="0.25">
      <c r="A2069" s="6" t="str">
        <f t="shared" si="334"/>
        <v/>
      </c>
      <c r="B2069" s="272"/>
      <c r="F2069" s="7" t="str">
        <f t="shared" si="337"/>
        <v/>
      </c>
      <c r="G2069" s="21" t="str">
        <f>IF(ISBLANK(C2069),"",_xlfn.XLOOKUP(_xlfn.XLOOKUP(VALUE(LEFT(C2069,4)),Souches!$B$2:$B$15000,Souches!$E$2:$E$15000),Varietes!$B$2:$B$500,Varietes!$C$2:$C$500))</f>
        <v/>
      </c>
      <c r="H2069" s="19" t="str">
        <f>IF(ISBLANK(C2069),"",_xlfn.XLOOKUP(VALUE(LEFT(C2069,4)),Souches!$B$2:$B$15000,Souches!$D$2:$D$15000))</f>
        <v/>
      </c>
      <c r="I2069" s="10" t="str">
        <f t="shared" si="335"/>
        <v/>
      </c>
      <c r="J2069" s="19" t="str">
        <f>IF(I2069="","",INT(('ObjProd (2)'!$C$25-I2069)/7 * (ABS('ObjProd (2)'!$C$25-I2069)&gt;=7)))</f>
        <v/>
      </c>
      <c r="K2069" s="10" t="str">
        <f>IF(I2069="","",
IF(AND(DATEDIF(I2069,'ObjProd (2)'!$C$25,"y")=0,DATEDIF(I2069,'ObjProd (2)'!$C$25,"ym")=0,
   INT(('ObjProd (2)'!$C$25-EDATE(I2069,DATEDIF(I2069,'ObjProd (2)'!$C$25,"y")*12+DATEDIF(I2069,'ObjProd (2)'!$C$25,"ym")))/7)=0),
   "&lt; 1 sem.",
   IF(DATEDIF(I2069,'ObjProd (2)'!$C$25,"y")&gt;0,DATEDIF(I2069,'ObjProd (2)'!$C$25,"y") &amp; " " &amp; IF(DATEDIF(I2069,'ObjProd (2)'!$C$25,"y")=1,"an ","ans "),"") &amp;
   IF(DATEDIF(I2069,'ObjProd (2)'!$C$25,"ym")&gt;0,DATEDIF(I2069,'ObjProd (2)'!$C$25,"ym") &amp; " mois ", "") &amp;
   IF(INT(('ObjProd (2)'!$C$25-EDATE(I2069,DATEDIF(I2069,'ObjProd (2)'!$C$25,"y")*12+DATEDIF(I2069,'ObjProd (2)'!$C$25,"ym")))/7)&gt;0,
      INT(('ObjProd (2)'!$C$25-EDATE(I2069,DATEDIF(I2069,'ObjProd (2)'!$C$25,"y")*12+DATEDIF(I2069,'ObjProd (2)'!$C$25,"ym")))/7) &amp; " sem.",
      "")
)
)</f>
        <v/>
      </c>
      <c r="L2069" s="11" t="str">
        <f t="shared" si="336"/>
        <v/>
      </c>
      <c r="M2069" s="9" t="str">
        <f t="shared" si="332"/>
        <v/>
      </c>
      <c r="N2069" s="9" t="str" cm="1">
        <f t="array" aca="1" ref="N2069" ca="1">LEFT(L2069, IF(ISNUMBER(SUBSTITUTE(_xludf.MID(L2069, 2, 1), ".", ",")), 1, 2))</f>
        <v/>
      </c>
      <c r="O2069" s="19" t="str">
        <f t="shared" ca="1" si="338"/>
        <v/>
      </c>
      <c r="P2069" s="9" t="str">
        <f t="shared" ca="1" si="339"/>
        <v/>
      </c>
      <c r="Q2069" s="9" t="str">
        <f t="shared" ca="1" si="340"/>
        <v/>
      </c>
      <c r="R2069" s="9" t="str">
        <f t="shared" si="333"/>
        <v/>
      </c>
      <c r="S2069" t="str" cm="1">
        <f t="array" ref="S2069">IF(ISBLANK(C2069),"",IFERROR(INDEX(ListeSeries!$A$2:$A$1045, MATCH(1, (DatasScan!G2069=ListeSeries!$B$2:$B$1045) * (DatasScan!H2069&gt;=ListeSeries!$D$2:$D$1045) * (DatasScan!H2069&lt;=ListeSeries!$E$2:$E$1045), 0)), "no match"))</f>
        <v/>
      </c>
      <c r="T2069" s="7" t="str" cm="1">
        <f t="array" ref="T2069">IF(ISBLANK(C2069),"",IFERROR(INDEX(ListeSeries!$C$2:$C$1045, MATCH(1, (DatasScan!G2069=ListeSeries!$B$2:$B$1045) * (DatasScan!H2069&gt;=ListeSeries!$D$2:$D$1045) * (DatasScan!H2069&lt;=ListeSeries!$E$2:$E$1045), 0)), "no match"))</f>
        <v/>
      </c>
      <c r="U2069" s="11" t="str" cm="1">
        <f t="array" ref="U2069">IF(ISBLANK(C2069),"",IFERROR(INDEX(ListeSeries!$F$2:$F$1045, MATCH(1, (DatasScan!G2069=ListeSeries!$B$2:$B$1045) * (DatasScan!H2069&gt;=ListeSeries!$D$2:$D$1045) * (DatasScan!H2069&lt;=ListeSeries!$E$2:$E$1045), 0)), "no match"))</f>
        <v/>
      </c>
    </row>
    <row r="2070" spans="1:21" ht="15" customHeight="1" x14ac:dyDescent="0.25">
      <c r="A2070" s="6" t="str">
        <f t="shared" si="334"/>
        <v/>
      </c>
      <c r="B2070" s="272"/>
      <c r="F2070" s="7" t="str">
        <f t="shared" si="337"/>
        <v/>
      </c>
      <c r="G2070" s="21" t="str">
        <f>IF(ISBLANK(C2070),"",_xlfn.XLOOKUP(_xlfn.XLOOKUP(VALUE(LEFT(C2070,4)),Souches!$B$2:$B$15000,Souches!$E$2:$E$15000),Varietes!$B$2:$B$500,Varietes!$C$2:$C$500))</f>
        <v/>
      </c>
      <c r="H2070" s="19" t="str">
        <f>IF(ISBLANK(C2070),"",_xlfn.XLOOKUP(VALUE(LEFT(C2070,4)),Souches!$B$2:$B$15000,Souches!$D$2:$D$15000))</f>
        <v/>
      </c>
      <c r="I2070" s="10" t="str">
        <f t="shared" si="335"/>
        <v/>
      </c>
      <c r="J2070" s="19" t="str">
        <f>IF(I2070="","",INT(('ObjProd (2)'!$C$25-I2070)/7 * (ABS('ObjProd (2)'!$C$25-I2070)&gt;=7)))</f>
        <v/>
      </c>
      <c r="K2070" s="10" t="str">
        <f>IF(I2070="","",
IF(AND(DATEDIF(I2070,'ObjProd (2)'!$C$25,"y")=0,DATEDIF(I2070,'ObjProd (2)'!$C$25,"ym")=0,
   INT(('ObjProd (2)'!$C$25-EDATE(I2070,DATEDIF(I2070,'ObjProd (2)'!$C$25,"y")*12+DATEDIF(I2070,'ObjProd (2)'!$C$25,"ym")))/7)=0),
   "&lt; 1 sem.",
   IF(DATEDIF(I2070,'ObjProd (2)'!$C$25,"y")&gt;0,DATEDIF(I2070,'ObjProd (2)'!$C$25,"y") &amp; " " &amp; IF(DATEDIF(I2070,'ObjProd (2)'!$C$25,"y")=1,"an ","ans "),"") &amp;
   IF(DATEDIF(I2070,'ObjProd (2)'!$C$25,"ym")&gt;0,DATEDIF(I2070,'ObjProd (2)'!$C$25,"ym") &amp; " mois ", "") &amp;
   IF(INT(('ObjProd (2)'!$C$25-EDATE(I2070,DATEDIF(I2070,'ObjProd (2)'!$C$25,"y")*12+DATEDIF(I2070,'ObjProd (2)'!$C$25,"ym")))/7)&gt;0,
      INT(('ObjProd (2)'!$C$25-EDATE(I2070,DATEDIF(I2070,'ObjProd (2)'!$C$25,"y")*12+DATEDIF(I2070,'ObjProd (2)'!$C$25,"ym")))/7) &amp; " sem.",
      "")
)
)</f>
        <v/>
      </c>
      <c r="L2070" s="11" t="str">
        <f t="shared" si="336"/>
        <v/>
      </c>
      <c r="M2070" s="9" t="str">
        <f t="shared" si="332"/>
        <v/>
      </c>
      <c r="N2070" s="9" t="str" cm="1">
        <f t="array" aca="1" ref="N2070" ca="1">LEFT(L2070, IF(ISNUMBER(SUBSTITUTE(_xludf.MID(L2070, 2, 1), ".", ",")), 1, 2))</f>
        <v/>
      </c>
      <c r="O2070" s="19" t="str">
        <f t="shared" ca="1" si="338"/>
        <v/>
      </c>
      <c r="P2070" s="9" t="str">
        <f t="shared" ca="1" si="339"/>
        <v/>
      </c>
      <c r="Q2070" s="9" t="str">
        <f t="shared" ca="1" si="340"/>
        <v/>
      </c>
      <c r="R2070" s="9" t="str">
        <f t="shared" si="333"/>
        <v/>
      </c>
      <c r="S2070" t="str" cm="1">
        <f t="array" ref="S2070">IF(ISBLANK(C2070),"",IFERROR(INDEX(ListeSeries!$A$2:$A$1045, MATCH(1, (DatasScan!G2070=ListeSeries!$B$2:$B$1045) * (DatasScan!H2070&gt;=ListeSeries!$D$2:$D$1045) * (DatasScan!H2070&lt;=ListeSeries!$E$2:$E$1045), 0)), "no match"))</f>
        <v/>
      </c>
      <c r="T2070" s="7" t="str" cm="1">
        <f t="array" ref="T2070">IF(ISBLANK(C2070),"",IFERROR(INDEX(ListeSeries!$C$2:$C$1045, MATCH(1, (DatasScan!G2070=ListeSeries!$B$2:$B$1045) * (DatasScan!H2070&gt;=ListeSeries!$D$2:$D$1045) * (DatasScan!H2070&lt;=ListeSeries!$E$2:$E$1045), 0)), "no match"))</f>
        <v/>
      </c>
      <c r="U2070" s="11" t="str" cm="1">
        <f t="array" ref="U2070">IF(ISBLANK(C2070),"",IFERROR(INDEX(ListeSeries!$F$2:$F$1045, MATCH(1, (DatasScan!G2070=ListeSeries!$B$2:$B$1045) * (DatasScan!H2070&gt;=ListeSeries!$D$2:$D$1045) * (DatasScan!H2070&lt;=ListeSeries!$E$2:$E$1045), 0)), "no match"))</f>
        <v/>
      </c>
    </row>
    <row r="2071" spans="1:21" ht="15" customHeight="1" x14ac:dyDescent="0.25">
      <c r="A2071" s="6" t="str">
        <f t="shared" si="334"/>
        <v/>
      </c>
      <c r="B2071" s="272"/>
      <c r="F2071" s="7" t="str">
        <f t="shared" si="337"/>
        <v/>
      </c>
      <c r="G2071" s="21" t="str">
        <f>IF(ISBLANK(C2071),"",_xlfn.XLOOKUP(_xlfn.XLOOKUP(VALUE(LEFT(C2071,4)),Souches!$B$2:$B$15000,Souches!$E$2:$E$15000),Varietes!$B$2:$B$500,Varietes!$C$2:$C$500))</f>
        <v/>
      </c>
      <c r="H2071" s="19" t="str">
        <f>IF(ISBLANK(C2071),"",_xlfn.XLOOKUP(VALUE(LEFT(C2071,4)),Souches!$B$2:$B$15000,Souches!$D$2:$D$15000))</f>
        <v/>
      </c>
      <c r="I2071" s="10" t="str">
        <f t="shared" si="335"/>
        <v/>
      </c>
      <c r="J2071" s="19" t="str">
        <f>IF(I2071="","",INT(('ObjProd (2)'!$C$25-I2071)/7 * (ABS('ObjProd (2)'!$C$25-I2071)&gt;=7)))</f>
        <v/>
      </c>
      <c r="K2071" s="10" t="str">
        <f>IF(I2071="","",
IF(AND(DATEDIF(I2071,'ObjProd (2)'!$C$25,"y")=0,DATEDIF(I2071,'ObjProd (2)'!$C$25,"ym")=0,
   INT(('ObjProd (2)'!$C$25-EDATE(I2071,DATEDIF(I2071,'ObjProd (2)'!$C$25,"y")*12+DATEDIF(I2071,'ObjProd (2)'!$C$25,"ym")))/7)=0),
   "&lt; 1 sem.",
   IF(DATEDIF(I2071,'ObjProd (2)'!$C$25,"y")&gt;0,DATEDIF(I2071,'ObjProd (2)'!$C$25,"y") &amp; " " &amp; IF(DATEDIF(I2071,'ObjProd (2)'!$C$25,"y")=1,"an ","ans "),"") &amp;
   IF(DATEDIF(I2071,'ObjProd (2)'!$C$25,"ym")&gt;0,DATEDIF(I2071,'ObjProd (2)'!$C$25,"ym") &amp; " mois ", "") &amp;
   IF(INT(('ObjProd (2)'!$C$25-EDATE(I2071,DATEDIF(I2071,'ObjProd (2)'!$C$25,"y")*12+DATEDIF(I2071,'ObjProd (2)'!$C$25,"ym")))/7)&gt;0,
      INT(('ObjProd (2)'!$C$25-EDATE(I2071,DATEDIF(I2071,'ObjProd (2)'!$C$25,"y")*12+DATEDIF(I2071,'ObjProd (2)'!$C$25,"ym")))/7) &amp; " sem.",
      "")
)
)</f>
        <v/>
      </c>
      <c r="L2071" s="11" t="str">
        <f t="shared" si="336"/>
        <v/>
      </c>
      <c r="M2071" s="9" t="str">
        <f t="shared" si="332"/>
        <v/>
      </c>
      <c r="N2071" s="9" t="str" cm="1">
        <f t="array" aca="1" ref="N2071" ca="1">LEFT(L2071, IF(ISNUMBER(SUBSTITUTE(_xludf.MID(L2071, 2, 1), ".", ",")), 1, 2))</f>
        <v/>
      </c>
      <c r="O2071" s="19" t="str">
        <f t="shared" ca="1" si="338"/>
        <v/>
      </c>
      <c r="P2071" s="9" t="str">
        <f t="shared" ca="1" si="339"/>
        <v/>
      </c>
      <c r="Q2071" s="9" t="str">
        <f t="shared" ca="1" si="340"/>
        <v/>
      </c>
      <c r="R2071" s="9" t="str">
        <f t="shared" si="333"/>
        <v/>
      </c>
      <c r="S2071" t="str" cm="1">
        <f t="array" ref="S2071">IF(ISBLANK(C2071),"",IFERROR(INDEX(ListeSeries!$A$2:$A$1045, MATCH(1, (DatasScan!G2071=ListeSeries!$B$2:$B$1045) * (DatasScan!H2071&gt;=ListeSeries!$D$2:$D$1045) * (DatasScan!H2071&lt;=ListeSeries!$E$2:$E$1045), 0)), "no match"))</f>
        <v/>
      </c>
      <c r="T2071" s="7" t="str" cm="1">
        <f t="array" ref="T2071">IF(ISBLANK(C2071),"",IFERROR(INDEX(ListeSeries!$C$2:$C$1045, MATCH(1, (DatasScan!G2071=ListeSeries!$B$2:$B$1045) * (DatasScan!H2071&gt;=ListeSeries!$D$2:$D$1045) * (DatasScan!H2071&lt;=ListeSeries!$E$2:$E$1045), 0)), "no match"))</f>
        <v/>
      </c>
      <c r="U2071" s="11" t="str" cm="1">
        <f t="array" ref="U2071">IF(ISBLANK(C2071),"",IFERROR(INDEX(ListeSeries!$F$2:$F$1045, MATCH(1, (DatasScan!G2071=ListeSeries!$B$2:$B$1045) * (DatasScan!H2071&gt;=ListeSeries!$D$2:$D$1045) * (DatasScan!H2071&lt;=ListeSeries!$E$2:$E$1045), 0)), "no match"))</f>
        <v/>
      </c>
    </row>
    <row r="2072" spans="1:21" ht="15" customHeight="1" x14ac:dyDescent="0.25">
      <c r="A2072" s="6" t="str">
        <f t="shared" si="334"/>
        <v/>
      </c>
      <c r="B2072" s="272"/>
      <c r="F2072" s="7" t="str">
        <f t="shared" si="337"/>
        <v/>
      </c>
      <c r="G2072" s="21" t="str">
        <f>IF(ISBLANK(C2072),"",_xlfn.XLOOKUP(_xlfn.XLOOKUP(VALUE(LEFT(C2072,4)),Souches!$B$2:$B$15000,Souches!$E$2:$E$15000),Varietes!$B$2:$B$500,Varietes!$C$2:$C$500))</f>
        <v/>
      </c>
      <c r="H2072" s="19" t="str">
        <f>IF(ISBLANK(C2072),"",_xlfn.XLOOKUP(VALUE(LEFT(C2072,4)),Souches!$B$2:$B$15000,Souches!$D$2:$D$15000))</f>
        <v/>
      </c>
      <c r="I2072" s="10" t="str">
        <f t="shared" si="335"/>
        <v/>
      </c>
      <c r="J2072" s="19" t="str">
        <f>IF(I2072="","",INT(('ObjProd (2)'!$C$25-I2072)/7 * (ABS('ObjProd (2)'!$C$25-I2072)&gt;=7)))</f>
        <v/>
      </c>
      <c r="K2072" s="10" t="str">
        <f>IF(I2072="","",
IF(AND(DATEDIF(I2072,'ObjProd (2)'!$C$25,"y")=0,DATEDIF(I2072,'ObjProd (2)'!$C$25,"ym")=0,
   INT(('ObjProd (2)'!$C$25-EDATE(I2072,DATEDIF(I2072,'ObjProd (2)'!$C$25,"y")*12+DATEDIF(I2072,'ObjProd (2)'!$C$25,"ym")))/7)=0),
   "&lt; 1 sem.",
   IF(DATEDIF(I2072,'ObjProd (2)'!$C$25,"y")&gt;0,DATEDIF(I2072,'ObjProd (2)'!$C$25,"y") &amp; " " &amp; IF(DATEDIF(I2072,'ObjProd (2)'!$C$25,"y")=1,"an ","ans "),"") &amp;
   IF(DATEDIF(I2072,'ObjProd (2)'!$C$25,"ym")&gt;0,DATEDIF(I2072,'ObjProd (2)'!$C$25,"ym") &amp; " mois ", "") &amp;
   IF(INT(('ObjProd (2)'!$C$25-EDATE(I2072,DATEDIF(I2072,'ObjProd (2)'!$C$25,"y")*12+DATEDIF(I2072,'ObjProd (2)'!$C$25,"ym")))/7)&gt;0,
      INT(('ObjProd (2)'!$C$25-EDATE(I2072,DATEDIF(I2072,'ObjProd (2)'!$C$25,"y")*12+DATEDIF(I2072,'ObjProd (2)'!$C$25,"ym")))/7) &amp; " sem.",
      "")
)
)</f>
        <v/>
      </c>
      <c r="L2072" s="11" t="str">
        <f t="shared" si="336"/>
        <v/>
      </c>
      <c r="M2072" s="9" t="str">
        <f t="shared" si="332"/>
        <v/>
      </c>
      <c r="N2072" s="9" t="str" cm="1">
        <f t="array" aca="1" ref="N2072" ca="1">LEFT(L2072, IF(ISNUMBER(SUBSTITUTE(_xludf.MID(L2072, 2, 1), ".", ",")), 1, 2))</f>
        <v/>
      </c>
      <c r="O2072" s="19" t="str">
        <f t="shared" ca="1" si="338"/>
        <v/>
      </c>
      <c r="P2072" s="9" t="str">
        <f t="shared" ca="1" si="339"/>
        <v/>
      </c>
      <c r="Q2072" s="9" t="str">
        <f t="shared" ca="1" si="340"/>
        <v/>
      </c>
      <c r="R2072" s="9" t="str">
        <f t="shared" si="333"/>
        <v/>
      </c>
      <c r="S2072" t="str" cm="1">
        <f t="array" ref="S2072">IF(ISBLANK(C2072),"",IFERROR(INDEX(ListeSeries!$A$2:$A$1045, MATCH(1, (DatasScan!G2072=ListeSeries!$B$2:$B$1045) * (DatasScan!H2072&gt;=ListeSeries!$D$2:$D$1045) * (DatasScan!H2072&lt;=ListeSeries!$E$2:$E$1045), 0)), "no match"))</f>
        <v/>
      </c>
      <c r="T2072" s="7" t="str" cm="1">
        <f t="array" ref="T2072">IF(ISBLANK(C2072),"",IFERROR(INDEX(ListeSeries!$C$2:$C$1045, MATCH(1, (DatasScan!G2072=ListeSeries!$B$2:$B$1045) * (DatasScan!H2072&gt;=ListeSeries!$D$2:$D$1045) * (DatasScan!H2072&lt;=ListeSeries!$E$2:$E$1045), 0)), "no match"))</f>
        <v/>
      </c>
      <c r="U2072" s="11" t="str" cm="1">
        <f t="array" ref="U2072">IF(ISBLANK(C2072),"",IFERROR(INDEX(ListeSeries!$F$2:$F$1045, MATCH(1, (DatasScan!G2072=ListeSeries!$B$2:$B$1045) * (DatasScan!H2072&gt;=ListeSeries!$D$2:$D$1045) * (DatasScan!H2072&lt;=ListeSeries!$E$2:$E$1045), 0)), "no match"))</f>
        <v/>
      </c>
    </row>
    <row r="2073" spans="1:21" ht="15" customHeight="1" x14ac:dyDescent="0.25">
      <c r="A2073" s="6" t="str">
        <f t="shared" si="334"/>
        <v/>
      </c>
      <c r="B2073" s="272"/>
      <c r="F2073" s="7" t="str">
        <f t="shared" si="337"/>
        <v/>
      </c>
      <c r="G2073" s="21" t="str">
        <f>IF(ISBLANK(C2073),"",_xlfn.XLOOKUP(_xlfn.XLOOKUP(VALUE(LEFT(C2073,4)),Souches!$B$2:$B$15000,Souches!$E$2:$E$15000),Varietes!$B$2:$B$500,Varietes!$C$2:$C$500))</f>
        <v/>
      </c>
      <c r="H2073" s="19" t="str">
        <f>IF(ISBLANK(C2073),"",_xlfn.XLOOKUP(VALUE(LEFT(C2073,4)),Souches!$B$2:$B$15000,Souches!$D$2:$D$15000))</f>
        <v/>
      </c>
      <c r="I2073" s="10" t="str">
        <f t="shared" si="335"/>
        <v/>
      </c>
      <c r="J2073" s="19" t="str">
        <f>IF(I2073="","",INT(('ObjProd (2)'!$C$25-I2073)/7 * (ABS('ObjProd (2)'!$C$25-I2073)&gt;=7)))</f>
        <v/>
      </c>
      <c r="K2073" s="10" t="str">
        <f>IF(I2073="","",
IF(AND(DATEDIF(I2073,'ObjProd (2)'!$C$25,"y")=0,DATEDIF(I2073,'ObjProd (2)'!$C$25,"ym")=0,
   INT(('ObjProd (2)'!$C$25-EDATE(I2073,DATEDIF(I2073,'ObjProd (2)'!$C$25,"y")*12+DATEDIF(I2073,'ObjProd (2)'!$C$25,"ym")))/7)=0),
   "&lt; 1 sem.",
   IF(DATEDIF(I2073,'ObjProd (2)'!$C$25,"y")&gt;0,DATEDIF(I2073,'ObjProd (2)'!$C$25,"y") &amp; " " &amp; IF(DATEDIF(I2073,'ObjProd (2)'!$C$25,"y")=1,"an ","ans "),"") &amp;
   IF(DATEDIF(I2073,'ObjProd (2)'!$C$25,"ym")&gt;0,DATEDIF(I2073,'ObjProd (2)'!$C$25,"ym") &amp; " mois ", "") &amp;
   IF(INT(('ObjProd (2)'!$C$25-EDATE(I2073,DATEDIF(I2073,'ObjProd (2)'!$C$25,"y")*12+DATEDIF(I2073,'ObjProd (2)'!$C$25,"ym")))/7)&gt;0,
      INT(('ObjProd (2)'!$C$25-EDATE(I2073,DATEDIF(I2073,'ObjProd (2)'!$C$25,"y")*12+DATEDIF(I2073,'ObjProd (2)'!$C$25,"ym")))/7) &amp; " sem.",
      "")
)
)</f>
        <v/>
      </c>
      <c r="L2073" s="11" t="str">
        <f t="shared" si="336"/>
        <v/>
      </c>
      <c r="M2073" s="9" t="str">
        <f t="shared" si="332"/>
        <v/>
      </c>
      <c r="N2073" s="9" t="str" cm="1">
        <f t="array" aca="1" ref="N2073" ca="1">LEFT(L2073, IF(ISNUMBER(SUBSTITUTE(_xludf.MID(L2073, 2, 1), ".", ",")), 1, 2))</f>
        <v/>
      </c>
      <c r="O2073" s="19" t="str">
        <f t="shared" ca="1" si="338"/>
        <v/>
      </c>
      <c r="P2073" s="9" t="str">
        <f t="shared" ca="1" si="339"/>
        <v/>
      </c>
      <c r="Q2073" s="9" t="str">
        <f t="shared" ca="1" si="340"/>
        <v/>
      </c>
      <c r="R2073" s="9" t="str">
        <f t="shared" si="333"/>
        <v/>
      </c>
      <c r="S2073" t="str" cm="1">
        <f t="array" ref="S2073">IF(ISBLANK(C2073),"",IFERROR(INDEX(ListeSeries!$A$2:$A$1045, MATCH(1, (DatasScan!G2073=ListeSeries!$B$2:$B$1045) * (DatasScan!H2073&gt;=ListeSeries!$D$2:$D$1045) * (DatasScan!H2073&lt;=ListeSeries!$E$2:$E$1045), 0)), "no match"))</f>
        <v/>
      </c>
      <c r="T2073" s="7" t="str" cm="1">
        <f t="array" ref="T2073">IF(ISBLANK(C2073),"",IFERROR(INDEX(ListeSeries!$C$2:$C$1045, MATCH(1, (DatasScan!G2073=ListeSeries!$B$2:$B$1045) * (DatasScan!H2073&gt;=ListeSeries!$D$2:$D$1045) * (DatasScan!H2073&lt;=ListeSeries!$E$2:$E$1045), 0)), "no match"))</f>
        <v/>
      </c>
      <c r="U2073" s="11" t="str" cm="1">
        <f t="array" ref="U2073">IF(ISBLANK(C2073),"",IFERROR(INDEX(ListeSeries!$F$2:$F$1045, MATCH(1, (DatasScan!G2073=ListeSeries!$B$2:$B$1045) * (DatasScan!H2073&gt;=ListeSeries!$D$2:$D$1045) * (DatasScan!H2073&lt;=ListeSeries!$E$2:$E$1045), 0)), "no match"))</f>
        <v/>
      </c>
    </row>
    <row r="2074" spans="1:21" ht="15" customHeight="1" x14ac:dyDescent="0.25">
      <c r="A2074" s="6" t="str">
        <f t="shared" si="334"/>
        <v/>
      </c>
      <c r="B2074" s="272"/>
      <c r="F2074" s="7" t="str">
        <f t="shared" si="337"/>
        <v/>
      </c>
      <c r="G2074" s="21" t="str">
        <f>IF(ISBLANK(C2074),"",_xlfn.XLOOKUP(_xlfn.XLOOKUP(VALUE(LEFT(C2074,4)),Souches!$B$2:$B$15000,Souches!$E$2:$E$15000),Varietes!$B$2:$B$500,Varietes!$C$2:$C$500))</f>
        <v/>
      </c>
      <c r="H2074" s="19" t="str">
        <f>IF(ISBLANK(C2074),"",_xlfn.XLOOKUP(VALUE(LEFT(C2074,4)),Souches!$B$2:$B$15000,Souches!$D$2:$D$15000))</f>
        <v/>
      </c>
      <c r="I2074" s="10" t="str">
        <f t="shared" si="335"/>
        <v/>
      </c>
      <c r="J2074" s="19" t="str">
        <f>IF(I2074="","",INT(('ObjProd (2)'!$C$25-I2074)/7 * (ABS('ObjProd (2)'!$C$25-I2074)&gt;=7)))</f>
        <v/>
      </c>
      <c r="K2074" s="10" t="str">
        <f>IF(I2074="","",
IF(AND(DATEDIF(I2074,'ObjProd (2)'!$C$25,"y")=0,DATEDIF(I2074,'ObjProd (2)'!$C$25,"ym")=0,
   INT(('ObjProd (2)'!$C$25-EDATE(I2074,DATEDIF(I2074,'ObjProd (2)'!$C$25,"y")*12+DATEDIF(I2074,'ObjProd (2)'!$C$25,"ym")))/7)=0),
   "&lt; 1 sem.",
   IF(DATEDIF(I2074,'ObjProd (2)'!$C$25,"y")&gt;0,DATEDIF(I2074,'ObjProd (2)'!$C$25,"y") &amp; " " &amp; IF(DATEDIF(I2074,'ObjProd (2)'!$C$25,"y")=1,"an ","ans "),"") &amp;
   IF(DATEDIF(I2074,'ObjProd (2)'!$C$25,"ym")&gt;0,DATEDIF(I2074,'ObjProd (2)'!$C$25,"ym") &amp; " mois ", "") &amp;
   IF(INT(('ObjProd (2)'!$C$25-EDATE(I2074,DATEDIF(I2074,'ObjProd (2)'!$C$25,"y")*12+DATEDIF(I2074,'ObjProd (2)'!$C$25,"ym")))/7)&gt;0,
      INT(('ObjProd (2)'!$C$25-EDATE(I2074,DATEDIF(I2074,'ObjProd (2)'!$C$25,"y")*12+DATEDIF(I2074,'ObjProd (2)'!$C$25,"ym")))/7) &amp; " sem.",
      "")
)
)</f>
        <v/>
      </c>
      <c r="L2074" s="11" t="str">
        <f t="shared" si="336"/>
        <v/>
      </c>
      <c r="M2074" s="9" t="str">
        <f t="shared" si="332"/>
        <v/>
      </c>
      <c r="N2074" s="9" t="str" cm="1">
        <f t="array" aca="1" ref="N2074" ca="1">LEFT(L2074, IF(ISNUMBER(SUBSTITUTE(_xludf.MID(L2074, 2, 1), ".", ",")), 1, 2))</f>
        <v/>
      </c>
      <c r="O2074" s="19" t="str">
        <f t="shared" ca="1" si="338"/>
        <v/>
      </c>
      <c r="P2074" s="9" t="str">
        <f t="shared" ca="1" si="339"/>
        <v/>
      </c>
      <c r="Q2074" s="9" t="str">
        <f t="shared" ca="1" si="340"/>
        <v/>
      </c>
      <c r="R2074" s="9" t="str">
        <f t="shared" si="333"/>
        <v/>
      </c>
      <c r="S2074" t="str" cm="1">
        <f t="array" ref="S2074">IF(ISBLANK(C2074),"",IFERROR(INDEX(ListeSeries!$A$2:$A$1045, MATCH(1, (DatasScan!G2074=ListeSeries!$B$2:$B$1045) * (DatasScan!H2074&gt;=ListeSeries!$D$2:$D$1045) * (DatasScan!H2074&lt;=ListeSeries!$E$2:$E$1045), 0)), "no match"))</f>
        <v/>
      </c>
      <c r="T2074" s="7" t="str" cm="1">
        <f t="array" ref="T2074">IF(ISBLANK(C2074),"",IFERROR(INDEX(ListeSeries!$C$2:$C$1045, MATCH(1, (DatasScan!G2074=ListeSeries!$B$2:$B$1045) * (DatasScan!H2074&gt;=ListeSeries!$D$2:$D$1045) * (DatasScan!H2074&lt;=ListeSeries!$E$2:$E$1045), 0)), "no match"))</f>
        <v/>
      </c>
      <c r="U2074" s="11" t="str" cm="1">
        <f t="array" ref="U2074">IF(ISBLANK(C2074),"",IFERROR(INDEX(ListeSeries!$F$2:$F$1045, MATCH(1, (DatasScan!G2074=ListeSeries!$B$2:$B$1045) * (DatasScan!H2074&gt;=ListeSeries!$D$2:$D$1045) * (DatasScan!H2074&lt;=ListeSeries!$E$2:$E$1045), 0)), "no match"))</f>
        <v/>
      </c>
    </row>
    <row r="2075" spans="1:21" ht="15" customHeight="1" x14ac:dyDescent="0.25">
      <c r="A2075" s="6" t="str">
        <f t="shared" si="334"/>
        <v/>
      </c>
      <c r="B2075" s="272"/>
      <c r="F2075" s="7" t="str">
        <f t="shared" si="337"/>
        <v/>
      </c>
      <c r="G2075" s="21" t="str">
        <f>IF(ISBLANK(C2075),"",_xlfn.XLOOKUP(_xlfn.XLOOKUP(VALUE(LEFT(C2075,4)),Souches!$B$2:$B$15000,Souches!$E$2:$E$15000),Varietes!$B$2:$B$500,Varietes!$C$2:$C$500))</f>
        <v/>
      </c>
      <c r="H2075" s="19" t="str">
        <f>IF(ISBLANK(C2075),"",_xlfn.XLOOKUP(VALUE(LEFT(C2075,4)),Souches!$B$2:$B$15000,Souches!$D$2:$D$15000))</f>
        <v/>
      </c>
      <c r="I2075" s="10" t="str">
        <f t="shared" si="335"/>
        <v/>
      </c>
      <c r="J2075" s="19" t="str">
        <f>IF(I2075="","",INT(('ObjProd (2)'!$C$25-I2075)/7 * (ABS('ObjProd (2)'!$C$25-I2075)&gt;=7)))</f>
        <v/>
      </c>
      <c r="K2075" s="10" t="str">
        <f>IF(I2075="","",
IF(AND(DATEDIF(I2075,'ObjProd (2)'!$C$25,"y")=0,DATEDIF(I2075,'ObjProd (2)'!$C$25,"ym")=0,
   INT(('ObjProd (2)'!$C$25-EDATE(I2075,DATEDIF(I2075,'ObjProd (2)'!$C$25,"y")*12+DATEDIF(I2075,'ObjProd (2)'!$C$25,"ym")))/7)=0),
   "&lt; 1 sem.",
   IF(DATEDIF(I2075,'ObjProd (2)'!$C$25,"y")&gt;0,DATEDIF(I2075,'ObjProd (2)'!$C$25,"y") &amp; " " &amp; IF(DATEDIF(I2075,'ObjProd (2)'!$C$25,"y")=1,"an ","ans "),"") &amp;
   IF(DATEDIF(I2075,'ObjProd (2)'!$C$25,"ym")&gt;0,DATEDIF(I2075,'ObjProd (2)'!$C$25,"ym") &amp; " mois ", "") &amp;
   IF(INT(('ObjProd (2)'!$C$25-EDATE(I2075,DATEDIF(I2075,'ObjProd (2)'!$C$25,"y")*12+DATEDIF(I2075,'ObjProd (2)'!$C$25,"ym")))/7)&gt;0,
      INT(('ObjProd (2)'!$C$25-EDATE(I2075,DATEDIF(I2075,'ObjProd (2)'!$C$25,"y")*12+DATEDIF(I2075,'ObjProd (2)'!$C$25,"ym")))/7) &amp; " sem.",
      "")
)
)</f>
        <v/>
      </c>
      <c r="L2075" s="11" t="str">
        <f t="shared" si="336"/>
        <v/>
      </c>
      <c r="M2075" s="9" t="str">
        <f t="shared" si="332"/>
        <v/>
      </c>
      <c r="N2075" s="9" t="str" cm="1">
        <f t="array" aca="1" ref="N2075" ca="1">LEFT(L2075, IF(ISNUMBER(SUBSTITUTE(_xludf.MID(L2075, 2, 1), ".", ",")), 1, 2))</f>
        <v/>
      </c>
      <c r="O2075" s="19" t="str">
        <f t="shared" ca="1" si="338"/>
        <v/>
      </c>
      <c r="P2075" s="9" t="str">
        <f t="shared" ca="1" si="339"/>
        <v/>
      </c>
      <c r="Q2075" s="9" t="str">
        <f t="shared" ca="1" si="340"/>
        <v/>
      </c>
      <c r="R2075" s="9" t="str">
        <f t="shared" si="333"/>
        <v/>
      </c>
      <c r="S2075" t="str" cm="1">
        <f t="array" ref="S2075">IF(ISBLANK(C2075),"",IFERROR(INDEX(ListeSeries!$A$2:$A$1045, MATCH(1, (DatasScan!G2075=ListeSeries!$B$2:$B$1045) * (DatasScan!H2075&gt;=ListeSeries!$D$2:$D$1045) * (DatasScan!H2075&lt;=ListeSeries!$E$2:$E$1045), 0)), "no match"))</f>
        <v/>
      </c>
      <c r="T2075" s="7" t="str" cm="1">
        <f t="array" ref="T2075">IF(ISBLANK(C2075),"",IFERROR(INDEX(ListeSeries!$C$2:$C$1045, MATCH(1, (DatasScan!G2075=ListeSeries!$B$2:$B$1045) * (DatasScan!H2075&gt;=ListeSeries!$D$2:$D$1045) * (DatasScan!H2075&lt;=ListeSeries!$E$2:$E$1045), 0)), "no match"))</f>
        <v/>
      </c>
      <c r="U2075" s="11" t="str" cm="1">
        <f t="array" ref="U2075">IF(ISBLANK(C2075),"",IFERROR(INDEX(ListeSeries!$F$2:$F$1045, MATCH(1, (DatasScan!G2075=ListeSeries!$B$2:$B$1045) * (DatasScan!H2075&gt;=ListeSeries!$D$2:$D$1045) * (DatasScan!H2075&lt;=ListeSeries!$E$2:$E$1045), 0)), "no match"))</f>
        <v/>
      </c>
    </row>
    <row r="2076" spans="1:21" ht="15" customHeight="1" x14ac:dyDescent="0.25">
      <c r="A2076" s="6" t="str">
        <f t="shared" si="334"/>
        <v/>
      </c>
      <c r="B2076" s="272"/>
      <c r="F2076" s="7" t="str">
        <f t="shared" si="337"/>
        <v/>
      </c>
      <c r="G2076" s="21" t="str">
        <f>IF(ISBLANK(C2076),"",_xlfn.XLOOKUP(_xlfn.XLOOKUP(VALUE(LEFT(C2076,4)),Souches!$B$2:$B$15000,Souches!$E$2:$E$15000),Varietes!$B$2:$B$500,Varietes!$C$2:$C$500))</f>
        <v/>
      </c>
      <c r="H2076" s="19" t="str">
        <f>IF(ISBLANK(C2076),"",_xlfn.XLOOKUP(VALUE(LEFT(C2076,4)),Souches!$B$2:$B$15000,Souches!$D$2:$D$15000))</f>
        <v/>
      </c>
      <c r="I2076" s="10" t="str">
        <f t="shared" si="335"/>
        <v/>
      </c>
      <c r="J2076" s="19" t="str">
        <f>IF(I2076="","",INT(('ObjProd (2)'!$C$25-I2076)/7 * (ABS('ObjProd (2)'!$C$25-I2076)&gt;=7)))</f>
        <v/>
      </c>
      <c r="K2076" s="10" t="str">
        <f>IF(I2076="","",
IF(AND(DATEDIF(I2076,'ObjProd (2)'!$C$25,"y")=0,DATEDIF(I2076,'ObjProd (2)'!$C$25,"ym")=0,
   INT(('ObjProd (2)'!$C$25-EDATE(I2076,DATEDIF(I2076,'ObjProd (2)'!$C$25,"y")*12+DATEDIF(I2076,'ObjProd (2)'!$C$25,"ym")))/7)=0),
   "&lt; 1 sem.",
   IF(DATEDIF(I2076,'ObjProd (2)'!$C$25,"y")&gt;0,DATEDIF(I2076,'ObjProd (2)'!$C$25,"y") &amp; " " &amp; IF(DATEDIF(I2076,'ObjProd (2)'!$C$25,"y")=1,"an ","ans "),"") &amp;
   IF(DATEDIF(I2076,'ObjProd (2)'!$C$25,"ym")&gt;0,DATEDIF(I2076,'ObjProd (2)'!$C$25,"ym") &amp; " mois ", "") &amp;
   IF(INT(('ObjProd (2)'!$C$25-EDATE(I2076,DATEDIF(I2076,'ObjProd (2)'!$C$25,"y")*12+DATEDIF(I2076,'ObjProd (2)'!$C$25,"ym")))/7)&gt;0,
      INT(('ObjProd (2)'!$C$25-EDATE(I2076,DATEDIF(I2076,'ObjProd (2)'!$C$25,"y")*12+DATEDIF(I2076,'ObjProd (2)'!$C$25,"ym")))/7) &amp; " sem.",
      "")
)
)</f>
        <v/>
      </c>
      <c r="L2076" s="11" t="str">
        <f t="shared" si="336"/>
        <v/>
      </c>
      <c r="M2076" s="9" t="str">
        <f t="shared" si="332"/>
        <v/>
      </c>
      <c r="N2076" s="9" t="str" cm="1">
        <f t="array" aca="1" ref="N2076" ca="1">LEFT(L2076, IF(ISNUMBER(SUBSTITUTE(_xludf.MID(L2076, 2, 1), ".", ",")), 1, 2))</f>
        <v/>
      </c>
      <c r="O2076" s="19" t="str">
        <f t="shared" ca="1" si="338"/>
        <v/>
      </c>
      <c r="P2076" s="9" t="str">
        <f t="shared" ca="1" si="339"/>
        <v/>
      </c>
      <c r="Q2076" s="9" t="str">
        <f t="shared" ca="1" si="340"/>
        <v/>
      </c>
      <c r="R2076" s="9" t="str">
        <f t="shared" si="333"/>
        <v/>
      </c>
      <c r="S2076" t="str" cm="1">
        <f t="array" ref="S2076">IF(ISBLANK(C2076),"",IFERROR(INDEX(ListeSeries!$A$2:$A$1045, MATCH(1, (DatasScan!G2076=ListeSeries!$B$2:$B$1045) * (DatasScan!H2076&gt;=ListeSeries!$D$2:$D$1045) * (DatasScan!H2076&lt;=ListeSeries!$E$2:$E$1045), 0)), "no match"))</f>
        <v/>
      </c>
      <c r="T2076" s="7" t="str" cm="1">
        <f t="array" ref="T2076">IF(ISBLANK(C2076),"",IFERROR(INDEX(ListeSeries!$C$2:$C$1045, MATCH(1, (DatasScan!G2076=ListeSeries!$B$2:$B$1045) * (DatasScan!H2076&gt;=ListeSeries!$D$2:$D$1045) * (DatasScan!H2076&lt;=ListeSeries!$E$2:$E$1045), 0)), "no match"))</f>
        <v/>
      </c>
      <c r="U2076" s="11" t="str" cm="1">
        <f t="array" ref="U2076">IF(ISBLANK(C2076),"",IFERROR(INDEX(ListeSeries!$F$2:$F$1045, MATCH(1, (DatasScan!G2076=ListeSeries!$B$2:$B$1045) * (DatasScan!H2076&gt;=ListeSeries!$D$2:$D$1045) * (DatasScan!H2076&lt;=ListeSeries!$E$2:$E$1045), 0)), "no match"))</f>
        <v/>
      </c>
    </row>
    <row r="2077" spans="1:21" ht="15" customHeight="1" x14ac:dyDescent="0.25">
      <c r="A2077" s="6" t="str">
        <f t="shared" si="334"/>
        <v/>
      </c>
      <c r="B2077" s="272"/>
      <c r="F2077" s="7" t="str">
        <f t="shared" si="337"/>
        <v/>
      </c>
      <c r="G2077" s="21" t="str">
        <f>IF(ISBLANK(C2077),"",_xlfn.XLOOKUP(_xlfn.XLOOKUP(VALUE(LEFT(C2077,4)),Souches!$B$2:$B$15000,Souches!$E$2:$E$15000),Varietes!$B$2:$B$500,Varietes!$C$2:$C$500))</f>
        <v/>
      </c>
      <c r="H2077" s="19" t="str">
        <f>IF(ISBLANK(C2077),"",_xlfn.XLOOKUP(VALUE(LEFT(C2077,4)),Souches!$B$2:$B$15000,Souches!$D$2:$D$15000))</f>
        <v/>
      </c>
      <c r="I2077" s="10" t="str">
        <f t="shared" si="335"/>
        <v/>
      </c>
      <c r="J2077" s="19" t="str">
        <f>IF(I2077="","",INT(('ObjProd (2)'!$C$25-I2077)/7 * (ABS('ObjProd (2)'!$C$25-I2077)&gt;=7)))</f>
        <v/>
      </c>
      <c r="K2077" s="10" t="str">
        <f>IF(I2077="","",
IF(AND(DATEDIF(I2077,'ObjProd (2)'!$C$25,"y")=0,DATEDIF(I2077,'ObjProd (2)'!$C$25,"ym")=0,
   INT(('ObjProd (2)'!$C$25-EDATE(I2077,DATEDIF(I2077,'ObjProd (2)'!$C$25,"y")*12+DATEDIF(I2077,'ObjProd (2)'!$C$25,"ym")))/7)=0),
   "&lt; 1 sem.",
   IF(DATEDIF(I2077,'ObjProd (2)'!$C$25,"y")&gt;0,DATEDIF(I2077,'ObjProd (2)'!$C$25,"y") &amp; " " &amp; IF(DATEDIF(I2077,'ObjProd (2)'!$C$25,"y")=1,"an ","ans "),"") &amp;
   IF(DATEDIF(I2077,'ObjProd (2)'!$C$25,"ym")&gt;0,DATEDIF(I2077,'ObjProd (2)'!$C$25,"ym") &amp; " mois ", "") &amp;
   IF(INT(('ObjProd (2)'!$C$25-EDATE(I2077,DATEDIF(I2077,'ObjProd (2)'!$C$25,"y")*12+DATEDIF(I2077,'ObjProd (2)'!$C$25,"ym")))/7)&gt;0,
      INT(('ObjProd (2)'!$C$25-EDATE(I2077,DATEDIF(I2077,'ObjProd (2)'!$C$25,"y")*12+DATEDIF(I2077,'ObjProd (2)'!$C$25,"ym")))/7) &amp; " sem.",
      "")
)
)</f>
        <v/>
      </c>
      <c r="L2077" s="11" t="str">
        <f t="shared" si="336"/>
        <v/>
      </c>
      <c r="M2077" s="9" t="str">
        <f t="shared" si="332"/>
        <v/>
      </c>
      <c r="N2077" s="9" t="str" cm="1">
        <f t="array" aca="1" ref="N2077" ca="1">LEFT(L2077, IF(ISNUMBER(SUBSTITUTE(_xludf.MID(L2077, 2, 1), ".", ",")), 1, 2))</f>
        <v/>
      </c>
      <c r="O2077" s="19" t="str">
        <f t="shared" ca="1" si="338"/>
        <v/>
      </c>
      <c r="P2077" s="9" t="str">
        <f t="shared" ca="1" si="339"/>
        <v/>
      </c>
      <c r="Q2077" s="9" t="str">
        <f t="shared" ca="1" si="340"/>
        <v/>
      </c>
      <c r="R2077" s="9" t="str">
        <f t="shared" si="333"/>
        <v/>
      </c>
      <c r="S2077" t="str" cm="1">
        <f t="array" ref="S2077">IF(ISBLANK(C2077),"",IFERROR(INDEX(ListeSeries!$A$2:$A$1045, MATCH(1, (DatasScan!G2077=ListeSeries!$B$2:$B$1045) * (DatasScan!H2077&gt;=ListeSeries!$D$2:$D$1045) * (DatasScan!H2077&lt;=ListeSeries!$E$2:$E$1045), 0)), "no match"))</f>
        <v/>
      </c>
      <c r="T2077" s="7" t="str" cm="1">
        <f t="array" ref="T2077">IF(ISBLANK(C2077),"",IFERROR(INDEX(ListeSeries!$C$2:$C$1045, MATCH(1, (DatasScan!G2077=ListeSeries!$B$2:$B$1045) * (DatasScan!H2077&gt;=ListeSeries!$D$2:$D$1045) * (DatasScan!H2077&lt;=ListeSeries!$E$2:$E$1045), 0)), "no match"))</f>
        <v/>
      </c>
      <c r="U2077" s="11" t="str" cm="1">
        <f t="array" ref="U2077">IF(ISBLANK(C2077),"",IFERROR(INDEX(ListeSeries!$F$2:$F$1045, MATCH(1, (DatasScan!G2077=ListeSeries!$B$2:$B$1045) * (DatasScan!H2077&gt;=ListeSeries!$D$2:$D$1045) * (DatasScan!H2077&lt;=ListeSeries!$E$2:$E$1045), 0)), "no match"))</f>
        <v/>
      </c>
    </row>
    <row r="2078" spans="1:21" ht="15" customHeight="1" x14ac:dyDescent="0.25">
      <c r="A2078" s="6" t="str">
        <f t="shared" si="334"/>
        <v/>
      </c>
      <c r="B2078" s="272"/>
      <c r="F2078" s="7" t="str">
        <f t="shared" si="337"/>
        <v/>
      </c>
      <c r="G2078" s="21" t="str">
        <f>IF(ISBLANK(C2078),"",_xlfn.XLOOKUP(_xlfn.XLOOKUP(VALUE(LEFT(C2078,4)),Souches!$B$2:$B$15000,Souches!$E$2:$E$15000),Varietes!$B$2:$B$500,Varietes!$C$2:$C$500))</f>
        <v/>
      </c>
      <c r="H2078" s="19" t="str">
        <f>IF(ISBLANK(C2078),"",_xlfn.XLOOKUP(VALUE(LEFT(C2078,4)),Souches!$B$2:$B$15000,Souches!$D$2:$D$15000))</f>
        <v/>
      </c>
      <c r="I2078" s="10" t="str">
        <f t="shared" si="335"/>
        <v/>
      </c>
      <c r="J2078" s="19" t="str">
        <f>IF(I2078="","",INT(('ObjProd (2)'!$C$25-I2078)/7 * (ABS('ObjProd (2)'!$C$25-I2078)&gt;=7)))</f>
        <v/>
      </c>
      <c r="K2078" s="10" t="str">
        <f>IF(I2078="","",
IF(AND(DATEDIF(I2078,'ObjProd (2)'!$C$25,"y")=0,DATEDIF(I2078,'ObjProd (2)'!$C$25,"ym")=0,
   INT(('ObjProd (2)'!$C$25-EDATE(I2078,DATEDIF(I2078,'ObjProd (2)'!$C$25,"y")*12+DATEDIF(I2078,'ObjProd (2)'!$C$25,"ym")))/7)=0),
   "&lt; 1 sem.",
   IF(DATEDIF(I2078,'ObjProd (2)'!$C$25,"y")&gt;0,DATEDIF(I2078,'ObjProd (2)'!$C$25,"y") &amp; " " &amp; IF(DATEDIF(I2078,'ObjProd (2)'!$C$25,"y")=1,"an ","ans "),"") &amp;
   IF(DATEDIF(I2078,'ObjProd (2)'!$C$25,"ym")&gt;0,DATEDIF(I2078,'ObjProd (2)'!$C$25,"ym") &amp; " mois ", "") &amp;
   IF(INT(('ObjProd (2)'!$C$25-EDATE(I2078,DATEDIF(I2078,'ObjProd (2)'!$C$25,"y")*12+DATEDIF(I2078,'ObjProd (2)'!$C$25,"ym")))/7)&gt;0,
      INT(('ObjProd (2)'!$C$25-EDATE(I2078,DATEDIF(I2078,'ObjProd (2)'!$C$25,"y")*12+DATEDIF(I2078,'ObjProd (2)'!$C$25,"ym")))/7) &amp; " sem.",
      "")
)
)</f>
        <v/>
      </c>
      <c r="L2078" s="11" t="str">
        <f t="shared" si="336"/>
        <v/>
      </c>
      <c r="M2078" s="9" t="str">
        <f t="shared" si="332"/>
        <v/>
      </c>
      <c r="N2078" s="9" t="str" cm="1">
        <f t="array" aca="1" ref="N2078" ca="1">LEFT(L2078, IF(ISNUMBER(SUBSTITUTE(_xludf.MID(L2078, 2, 1), ".", ",")), 1, 2))</f>
        <v/>
      </c>
      <c r="O2078" s="19" t="str">
        <f t="shared" ca="1" si="338"/>
        <v/>
      </c>
      <c r="P2078" s="9" t="str">
        <f t="shared" ca="1" si="339"/>
        <v/>
      </c>
      <c r="Q2078" s="9" t="str">
        <f t="shared" ca="1" si="340"/>
        <v/>
      </c>
      <c r="R2078" s="9" t="str">
        <f t="shared" si="333"/>
        <v/>
      </c>
      <c r="S2078" t="str" cm="1">
        <f t="array" ref="S2078">IF(ISBLANK(C2078),"",IFERROR(INDEX(ListeSeries!$A$2:$A$1045, MATCH(1, (DatasScan!G2078=ListeSeries!$B$2:$B$1045) * (DatasScan!H2078&gt;=ListeSeries!$D$2:$D$1045) * (DatasScan!H2078&lt;=ListeSeries!$E$2:$E$1045), 0)), "no match"))</f>
        <v/>
      </c>
      <c r="T2078" s="7" t="str" cm="1">
        <f t="array" ref="T2078">IF(ISBLANK(C2078),"",IFERROR(INDEX(ListeSeries!$C$2:$C$1045, MATCH(1, (DatasScan!G2078=ListeSeries!$B$2:$B$1045) * (DatasScan!H2078&gt;=ListeSeries!$D$2:$D$1045) * (DatasScan!H2078&lt;=ListeSeries!$E$2:$E$1045), 0)), "no match"))</f>
        <v/>
      </c>
      <c r="U2078" s="11" t="str" cm="1">
        <f t="array" ref="U2078">IF(ISBLANK(C2078),"",IFERROR(INDEX(ListeSeries!$F$2:$F$1045, MATCH(1, (DatasScan!G2078=ListeSeries!$B$2:$B$1045) * (DatasScan!H2078&gt;=ListeSeries!$D$2:$D$1045) * (DatasScan!H2078&lt;=ListeSeries!$E$2:$E$1045), 0)), "no match"))</f>
        <v/>
      </c>
    </row>
    <row r="2079" spans="1:21" ht="15" customHeight="1" x14ac:dyDescent="0.25">
      <c r="A2079" s="6" t="str">
        <f t="shared" si="334"/>
        <v/>
      </c>
      <c r="B2079" s="272"/>
      <c r="F2079" s="7" t="str">
        <f t="shared" si="337"/>
        <v/>
      </c>
      <c r="G2079" s="21" t="str">
        <f>IF(ISBLANK(C2079),"",_xlfn.XLOOKUP(_xlfn.XLOOKUP(VALUE(LEFT(C2079,4)),Souches!$B$2:$B$15000,Souches!$E$2:$E$15000),Varietes!$B$2:$B$500,Varietes!$C$2:$C$500))</f>
        <v/>
      </c>
      <c r="H2079" s="19" t="str">
        <f>IF(ISBLANK(C2079),"",_xlfn.XLOOKUP(VALUE(LEFT(C2079,4)),Souches!$B$2:$B$15000,Souches!$D$2:$D$15000))</f>
        <v/>
      </c>
      <c r="I2079" s="10" t="str">
        <f t="shared" si="335"/>
        <v/>
      </c>
      <c r="J2079" s="19" t="str">
        <f>IF(I2079="","",INT(('ObjProd (2)'!$C$25-I2079)/7 * (ABS('ObjProd (2)'!$C$25-I2079)&gt;=7)))</f>
        <v/>
      </c>
      <c r="K2079" s="10" t="str">
        <f>IF(I2079="","",
IF(AND(DATEDIF(I2079,'ObjProd (2)'!$C$25,"y")=0,DATEDIF(I2079,'ObjProd (2)'!$C$25,"ym")=0,
   INT(('ObjProd (2)'!$C$25-EDATE(I2079,DATEDIF(I2079,'ObjProd (2)'!$C$25,"y")*12+DATEDIF(I2079,'ObjProd (2)'!$C$25,"ym")))/7)=0),
   "&lt; 1 sem.",
   IF(DATEDIF(I2079,'ObjProd (2)'!$C$25,"y")&gt;0,DATEDIF(I2079,'ObjProd (2)'!$C$25,"y") &amp; " " &amp; IF(DATEDIF(I2079,'ObjProd (2)'!$C$25,"y")=1,"an ","ans "),"") &amp;
   IF(DATEDIF(I2079,'ObjProd (2)'!$C$25,"ym")&gt;0,DATEDIF(I2079,'ObjProd (2)'!$C$25,"ym") &amp; " mois ", "") &amp;
   IF(INT(('ObjProd (2)'!$C$25-EDATE(I2079,DATEDIF(I2079,'ObjProd (2)'!$C$25,"y")*12+DATEDIF(I2079,'ObjProd (2)'!$C$25,"ym")))/7)&gt;0,
      INT(('ObjProd (2)'!$C$25-EDATE(I2079,DATEDIF(I2079,'ObjProd (2)'!$C$25,"y")*12+DATEDIF(I2079,'ObjProd (2)'!$C$25,"ym")))/7) &amp; " sem.",
      "")
)
)</f>
        <v/>
      </c>
      <c r="L2079" s="11" t="str">
        <f t="shared" si="336"/>
        <v/>
      </c>
      <c r="M2079" s="9" t="str">
        <f t="shared" si="332"/>
        <v/>
      </c>
      <c r="N2079" s="9" t="str" cm="1">
        <f t="array" aca="1" ref="N2079" ca="1">LEFT(L2079, IF(ISNUMBER(SUBSTITUTE(_xludf.MID(L2079, 2, 1), ".", ",")), 1, 2))</f>
        <v/>
      </c>
      <c r="O2079" s="19" t="str">
        <f t="shared" ca="1" si="338"/>
        <v/>
      </c>
      <c r="P2079" s="9" t="str">
        <f t="shared" ca="1" si="339"/>
        <v/>
      </c>
      <c r="Q2079" s="9" t="str">
        <f t="shared" ca="1" si="340"/>
        <v/>
      </c>
      <c r="R2079" s="9" t="str">
        <f t="shared" si="333"/>
        <v/>
      </c>
      <c r="S2079" t="str" cm="1">
        <f t="array" ref="S2079">IF(ISBLANK(C2079),"",IFERROR(INDEX(ListeSeries!$A$2:$A$1045, MATCH(1, (DatasScan!G2079=ListeSeries!$B$2:$B$1045) * (DatasScan!H2079&gt;=ListeSeries!$D$2:$D$1045) * (DatasScan!H2079&lt;=ListeSeries!$E$2:$E$1045), 0)), "no match"))</f>
        <v/>
      </c>
      <c r="T2079" s="7" t="str" cm="1">
        <f t="array" ref="T2079">IF(ISBLANK(C2079),"",IFERROR(INDEX(ListeSeries!$C$2:$C$1045, MATCH(1, (DatasScan!G2079=ListeSeries!$B$2:$B$1045) * (DatasScan!H2079&gt;=ListeSeries!$D$2:$D$1045) * (DatasScan!H2079&lt;=ListeSeries!$E$2:$E$1045), 0)), "no match"))</f>
        <v/>
      </c>
      <c r="U2079" s="11" t="str" cm="1">
        <f t="array" ref="U2079">IF(ISBLANK(C2079),"",IFERROR(INDEX(ListeSeries!$F$2:$F$1045, MATCH(1, (DatasScan!G2079=ListeSeries!$B$2:$B$1045) * (DatasScan!H2079&gt;=ListeSeries!$D$2:$D$1045) * (DatasScan!H2079&lt;=ListeSeries!$E$2:$E$1045), 0)), "no match"))</f>
        <v/>
      </c>
    </row>
    <row r="2080" spans="1:21" ht="15" customHeight="1" x14ac:dyDescent="0.25">
      <c r="A2080" s="6" t="str">
        <f t="shared" si="334"/>
        <v/>
      </c>
      <c r="B2080" s="272"/>
      <c r="F2080" s="7" t="str">
        <f t="shared" si="337"/>
        <v/>
      </c>
      <c r="G2080" s="21" t="str">
        <f>IF(ISBLANK(C2080),"",_xlfn.XLOOKUP(_xlfn.XLOOKUP(VALUE(LEFT(C2080,4)),Souches!$B$2:$B$15000,Souches!$E$2:$E$15000),Varietes!$B$2:$B$500,Varietes!$C$2:$C$500))</f>
        <v/>
      </c>
      <c r="H2080" s="19" t="str">
        <f>IF(ISBLANK(C2080),"",_xlfn.XLOOKUP(VALUE(LEFT(C2080,4)),Souches!$B$2:$B$15000,Souches!$D$2:$D$15000))</f>
        <v/>
      </c>
      <c r="I2080" s="10" t="str">
        <f t="shared" si="335"/>
        <v/>
      </c>
      <c r="J2080" s="19" t="str">
        <f>IF(I2080="","",INT(('ObjProd (2)'!$C$25-I2080)/7 * (ABS('ObjProd (2)'!$C$25-I2080)&gt;=7)))</f>
        <v/>
      </c>
      <c r="K2080" s="10" t="str">
        <f>IF(I2080="","",
IF(AND(DATEDIF(I2080,'ObjProd (2)'!$C$25,"y")=0,DATEDIF(I2080,'ObjProd (2)'!$C$25,"ym")=0,
   INT(('ObjProd (2)'!$C$25-EDATE(I2080,DATEDIF(I2080,'ObjProd (2)'!$C$25,"y")*12+DATEDIF(I2080,'ObjProd (2)'!$C$25,"ym")))/7)=0),
   "&lt; 1 sem.",
   IF(DATEDIF(I2080,'ObjProd (2)'!$C$25,"y")&gt;0,DATEDIF(I2080,'ObjProd (2)'!$C$25,"y") &amp; " " &amp; IF(DATEDIF(I2080,'ObjProd (2)'!$C$25,"y")=1,"an ","ans "),"") &amp;
   IF(DATEDIF(I2080,'ObjProd (2)'!$C$25,"ym")&gt;0,DATEDIF(I2080,'ObjProd (2)'!$C$25,"ym") &amp; " mois ", "") &amp;
   IF(INT(('ObjProd (2)'!$C$25-EDATE(I2080,DATEDIF(I2080,'ObjProd (2)'!$C$25,"y")*12+DATEDIF(I2080,'ObjProd (2)'!$C$25,"ym")))/7)&gt;0,
      INT(('ObjProd (2)'!$C$25-EDATE(I2080,DATEDIF(I2080,'ObjProd (2)'!$C$25,"y")*12+DATEDIF(I2080,'ObjProd (2)'!$C$25,"ym")))/7) &amp; " sem.",
      "")
)
)</f>
        <v/>
      </c>
      <c r="L2080" s="11" t="str">
        <f t="shared" si="336"/>
        <v/>
      </c>
      <c r="M2080" s="9" t="str">
        <f t="shared" si="332"/>
        <v/>
      </c>
      <c r="N2080" s="9" t="str" cm="1">
        <f t="array" aca="1" ref="N2080" ca="1">LEFT(L2080, IF(ISNUMBER(SUBSTITUTE(_xludf.MID(L2080, 2, 1), ".", ",")), 1, 2))</f>
        <v/>
      </c>
      <c r="O2080" s="19" t="str">
        <f t="shared" ca="1" si="338"/>
        <v/>
      </c>
      <c r="P2080" s="9" t="str">
        <f t="shared" ca="1" si="339"/>
        <v/>
      </c>
      <c r="Q2080" s="9" t="str">
        <f t="shared" ca="1" si="340"/>
        <v/>
      </c>
      <c r="R2080" s="9" t="str">
        <f t="shared" si="333"/>
        <v/>
      </c>
      <c r="S2080" t="str" cm="1">
        <f t="array" ref="S2080">IF(ISBLANK(C2080),"",IFERROR(INDEX(ListeSeries!$A$2:$A$1045, MATCH(1, (DatasScan!G2080=ListeSeries!$B$2:$B$1045) * (DatasScan!H2080&gt;=ListeSeries!$D$2:$D$1045) * (DatasScan!H2080&lt;=ListeSeries!$E$2:$E$1045), 0)), "no match"))</f>
        <v/>
      </c>
      <c r="T2080" s="7" t="str" cm="1">
        <f t="array" ref="T2080">IF(ISBLANK(C2080),"",IFERROR(INDEX(ListeSeries!$C$2:$C$1045, MATCH(1, (DatasScan!G2080=ListeSeries!$B$2:$B$1045) * (DatasScan!H2080&gt;=ListeSeries!$D$2:$D$1045) * (DatasScan!H2080&lt;=ListeSeries!$E$2:$E$1045), 0)), "no match"))</f>
        <v/>
      </c>
      <c r="U2080" s="11" t="str" cm="1">
        <f t="array" ref="U2080">IF(ISBLANK(C2080),"",IFERROR(INDEX(ListeSeries!$F$2:$F$1045, MATCH(1, (DatasScan!G2080=ListeSeries!$B$2:$B$1045) * (DatasScan!H2080&gt;=ListeSeries!$D$2:$D$1045) * (DatasScan!H2080&lt;=ListeSeries!$E$2:$E$1045), 0)), "no match"))</f>
        <v/>
      </c>
    </row>
    <row r="2081" spans="1:21" ht="15" customHeight="1" x14ac:dyDescent="0.25">
      <c r="A2081" s="6" t="str">
        <f t="shared" si="334"/>
        <v/>
      </c>
      <c r="B2081" s="272"/>
      <c r="F2081" s="7" t="str">
        <f t="shared" si="337"/>
        <v/>
      </c>
      <c r="G2081" s="21" t="str">
        <f>IF(ISBLANK(C2081),"",_xlfn.XLOOKUP(_xlfn.XLOOKUP(VALUE(LEFT(C2081,4)),Souches!$B$2:$B$15000,Souches!$E$2:$E$15000),Varietes!$B$2:$B$500,Varietes!$C$2:$C$500))</f>
        <v/>
      </c>
      <c r="H2081" s="19" t="str">
        <f>IF(ISBLANK(C2081),"",_xlfn.XLOOKUP(VALUE(LEFT(C2081,4)),Souches!$B$2:$B$15000,Souches!$D$2:$D$15000))</f>
        <v/>
      </c>
      <c r="I2081" s="10" t="str">
        <f t="shared" si="335"/>
        <v/>
      </c>
      <c r="J2081" s="19" t="str">
        <f>IF(I2081="","",INT(('ObjProd (2)'!$C$25-I2081)/7 * (ABS('ObjProd (2)'!$C$25-I2081)&gt;=7)))</f>
        <v/>
      </c>
      <c r="K2081" s="10" t="str">
        <f>IF(I2081="","",
IF(AND(DATEDIF(I2081,'ObjProd (2)'!$C$25,"y")=0,DATEDIF(I2081,'ObjProd (2)'!$C$25,"ym")=0,
   INT(('ObjProd (2)'!$C$25-EDATE(I2081,DATEDIF(I2081,'ObjProd (2)'!$C$25,"y")*12+DATEDIF(I2081,'ObjProd (2)'!$C$25,"ym")))/7)=0),
   "&lt; 1 sem.",
   IF(DATEDIF(I2081,'ObjProd (2)'!$C$25,"y")&gt;0,DATEDIF(I2081,'ObjProd (2)'!$C$25,"y") &amp; " " &amp; IF(DATEDIF(I2081,'ObjProd (2)'!$C$25,"y")=1,"an ","ans "),"") &amp;
   IF(DATEDIF(I2081,'ObjProd (2)'!$C$25,"ym")&gt;0,DATEDIF(I2081,'ObjProd (2)'!$C$25,"ym") &amp; " mois ", "") &amp;
   IF(INT(('ObjProd (2)'!$C$25-EDATE(I2081,DATEDIF(I2081,'ObjProd (2)'!$C$25,"y")*12+DATEDIF(I2081,'ObjProd (2)'!$C$25,"ym")))/7)&gt;0,
      INT(('ObjProd (2)'!$C$25-EDATE(I2081,DATEDIF(I2081,'ObjProd (2)'!$C$25,"y")*12+DATEDIF(I2081,'ObjProd (2)'!$C$25,"ym")))/7) &amp; " sem.",
      "")
)
)</f>
        <v/>
      </c>
      <c r="L2081" s="11" t="str">
        <f t="shared" si="336"/>
        <v/>
      </c>
      <c r="M2081" s="9" t="str">
        <f t="shared" si="332"/>
        <v/>
      </c>
      <c r="N2081" s="9" t="str" cm="1">
        <f t="array" aca="1" ref="N2081" ca="1">LEFT(L2081, IF(ISNUMBER(SUBSTITUTE(_xludf.MID(L2081, 2, 1), ".", ",")), 1, 2))</f>
        <v/>
      </c>
      <c r="O2081" s="19" t="str">
        <f t="shared" ca="1" si="338"/>
        <v/>
      </c>
      <c r="P2081" s="9" t="str">
        <f t="shared" ca="1" si="339"/>
        <v/>
      </c>
      <c r="Q2081" s="9" t="str">
        <f t="shared" ca="1" si="340"/>
        <v/>
      </c>
      <c r="R2081" s="9" t="str">
        <f t="shared" si="333"/>
        <v/>
      </c>
      <c r="S2081" t="str" cm="1">
        <f t="array" ref="S2081">IF(ISBLANK(C2081),"",IFERROR(INDEX(ListeSeries!$A$2:$A$1045, MATCH(1, (DatasScan!G2081=ListeSeries!$B$2:$B$1045) * (DatasScan!H2081&gt;=ListeSeries!$D$2:$D$1045) * (DatasScan!H2081&lt;=ListeSeries!$E$2:$E$1045), 0)), "no match"))</f>
        <v/>
      </c>
      <c r="T2081" s="7" t="str" cm="1">
        <f t="array" ref="T2081">IF(ISBLANK(C2081),"",IFERROR(INDEX(ListeSeries!$C$2:$C$1045, MATCH(1, (DatasScan!G2081=ListeSeries!$B$2:$B$1045) * (DatasScan!H2081&gt;=ListeSeries!$D$2:$D$1045) * (DatasScan!H2081&lt;=ListeSeries!$E$2:$E$1045), 0)), "no match"))</f>
        <v/>
      </c>
      <c r="U2081" s="11" t="str" cm="1">
        <f t="array" ref="U2081">IF(ISBLANK(C2081),"",IFERROR(INDEX(ListeSeries!$F$2:$F$1045, MATCH(1, (DatasScan!G2081=ListeSeries!$B$2:$B$1045) * (DatasScan!H2081&gt;=ListeSeries!$D$2:$D$1045) * (DatasScan!H2081&lt;=ListeSeries!$E$2:$E$1045), 0)), "no match"))</f>
        <v/>
      </c>
    </row>
    <row r="2082" spans="1:21" ht="15" customHeight="1" x14ac:dyDescent="0.25">
      <c r="A2082" s="6" t="str">
        <f t="shared" si="334"/>
        <v/>
      </c>
      <c r="B2082" s="272"/>
      <c r="F2082" s="7" t="str">
        <f t="shared" si="337"/>
        <v/>
      </c>
      <c r="G2082" s="21" t="str">
        <f>IF(ISBLANK(C2082),"",_xlfn.XLOOKUP(_xlfn.XLOOKUP(VALUE(LEFT(C2082,4)),Souches!$B$2:$B$15000,Souches!$E$2:$E$15000),Varietes!$B$2:$B$500,Varietes!$C$2:$C$500))</f>
        <v/>
      </c>
      <c r="H2082" s="19" t="str">
        <f>IF(ISBLANK(C2082),"",_xlfn.XLOOKUP(VALUE(LEFT(C2082,4)),Souches!$B$2:$B$15000,Souches!$D$2:$D$15000))</f>
        <v/>
      </c>
      <c r="I2082" s="10" t="str">
        <f t="shared" si="335"/>
        <v/>
      </c>
      <c r="J2082" s="19" t="str">
        <f>IF(I2082="","",INT(('ObjProd (2)'!$C$25-I2082)/7 * (ABS('ObjProd (2)'!$C$25-I2082)&gt;=7)))</f>
        <v/>
      </c>
      <c r="K2082" s="10" t="str">
        <f>IF(I2082="","",
IF(AND(DATEDIF(I2082,'ObjProd (2)'!$C$25,"y")=0,DATEDIF(I2082,'ObjProd (2)'!$C$25,"ym")=0,
   INT(('ObjProd (2)'!$C$25-EDATE(I2082,DATEDIF(I2082,'ObjProd (2)'!$C$25,"y")*12+DATEDIF(I2082,'ObjProd (2)'!$C$25,"ym")))/7)=0),
   "&lt; 1 sem.",
   IF(DATEDIF(I2082,'ObjProd (2)'!$C$25,"y")&gt;0,DATEDIF(I2082,'ObjProd (2)'!$C$25,"y") &amp; " " &amp; IF(DATEDIF(I2082,'ObjProd (2)'!$C$25,"y")=1,"an ","ans "),"") &amp;
   IF(DATEDIF(I2082,'ObjProd (2)'!$C$25,"ym")&gt;0,DATEDIF(I2082,'ObjProd (2)'!$C$25,"ym") &amp; " mois ", "") &amp;
   IF(INT(('ObjProd (2)'!$C$25-EDATE(I2082,DATEDIF(I2082,'ObjProd (2)'!$C$25,"y")*12+DATEDIF(I2082,'ObjProd (2)'!$C$25,"ym")))/7)&gt;0,
      INT(('ObjProd (2)'!$C$25-EDATE(I2082,DATEDIF(I2082,'ObjProd (2)'!$C$25,"y")*12+DATEDIF(I2082,'ObjProd (2)'!$C$25,"ym")))/7) &amp; " sem.",
      "")
)
)</f>
        <v/>
      </c>
      <c r="L2082" s="11" t="str">
        <f t="shared" si="336"/>
        <v/>
      </c>
      <c r="M2082" s="9" t="str">
        <f t="shared" si="332"/>
        <v/>
      </c>
      <c r="N2082" s="9" t="str" cm="1">
        <f t="array" aca="1" ref="N2082" ca="1">LEFT(L2082, IF(ISNUMBER(SUBSTITUTE(_xludf.MID(L2082, 2, 1), ".", ",")), 1, 2))</f>
        <v/>
      </c>
      <c r="O2082" s="19" t="str">
        <f t="shared" ca="1" si="338"/>
        <v/>
      </c>
      <c r="P2082" s="9" t="str">
        <f t="shared" ca="1" si="339"/>
        <v/>
      </c>
      <c r="Q2082" s="9" t="str">
        <f t="shared" ca="1" si="340"/>
        <v/>
      </c>
      <c r="R2082" s="9" t="str">
        <f t="shared" si="333"/>
        <v/>
      </c>
      <c r="S2082" t="str" cm="1">
        <f t="array" ref="S2082">IF(ISBLANK(C2082),"",IFERROR(INDEX(ListeSeries!$A$2:$A$1045, MATCH(1, (DatasScan!G2082=ListeSeries!$B$2:$B$1045) * (DatasScan!H2082&gt;=ListeSeries!$D$2:$D$1045) * (DatasScan!H2082&lt;=ListeSeries!$E$2:$E$1045), 0)), "no match"))</f>
        <v/>
      </c>
      <c r="T2082" s="7" t="str" cm="1">
        <f t="array" ref="T2082">IF(ISBLANK(C2082),"",IFERROR(INDEX(ListeSeries!$C$2:$C$1045, MATCH(1, (DatasScan!G2082=ListeSeries!$B$2:$B$1045) * (DatasScan!H2082&gt;=ListeSeries!$D$2:$D$1045) * (DatasScan!H2082&lt;=ListeSeries!$E$2:$E$1045), 0)), "no match"))</f>
        <v/>
      </c>
      <c r="U2082" s="11" t="str" cm="1">
        <f t="array" ref="U2082">IF(ISBLANK(C2082),"",IFERROR(INDEX(ListeSeries!$F$2:$F$1045, MATCH(1, (DatasScan!G2082=ListeSeries!$B$2:$B$1045) * (DatasScan!H2082&gt;=ListeSeries!$D$2:$D$1045) * (DatasScan!H2082&lt;=ListeSeries!$E$2:$E$1045), 0)), "no match"))</f>
        <v/>
      </c>
    </row>
    <row r="2083" spans="1:21" ht="15" customHeight="1" x14ac:dyDescent="0.25">
      <c r="A2083" s="6" t="str">
        <f t="shared" si="334"/>
        <v/>
      </c>
      <c r="B2083" s="272"/>
      <c r="F2083" s="7" t="str">
        <f t="shared" si="337"/>
        <v/>
      </c>
      <c r="G2083" s="21" t="str">
        <f>IF(ISBLANK(C2083),"",_xlfn.XLOOKUP(_xlfn.XLOOKUP(VALUE(LEFT(C2083,4)),Souches!$B$2:$B$15000,Souches!$E$2:$E$15000),Varietes!$B$2:$B$500,Varietes!$C$2:$C$500))</f>
        <v/>
      </c>
      <c r="H2083" s="19" t="str">
        <f>IF(ISBLANK(C2083),"",_xlfn.XLOOKUP(VALUE(LEFT(C2083,4)),Souches!$B$2:$B$15000,Souches!$D$2:$D$15000))</f>
        <v/>
      </c>
      <c r="I2083" s="10" t="str">
        <f t="shared" si="335"/>
        <v/>
      </c>
      <c r="J2083" s="19" t="str">
        <f>IF(I2083="","",INT(('ObjProd (2)'!$C$25-I2083)/7 * (ABS('ObjProd (2)'!$C$25-I2083)&gt;=7)))</f>
        <v/>
      </c>
      <c r="K2083" s="10" t="str">
        <f>IF(I2083="","",
IF(AND(DATEDIF(I2083,'ObjProd (2)'!$C$25,"y")=0,DATEDIF(I2083,'ObjProd (2)'!$C$25,"ym")=0,
   INT(('ObjProd (2)'!$C$25-EDATE(I2083,DATEDIF(I2083,'ObjProd (2)'!$C$25,"y")*12+DATEDIF(I2083,'ObjProd (2)'!$C$25,"ym")))/7)=0),
   "&lt; 1 sem.",
   IF(DATEDIF(I2083,'ObjProd (2)'!$C$25,"y")&gt;0,DATEDIF(I2083,'ObjProd (2)'!$C$25,"y") &amp; " " &amp; IF(DATEDIF(I2083,'ObjProd (2)'!$C$25,"y")=1,"an ","ans "),"") &amp;
   IF(DATEDIF(I2083,'ObjProd (2)'!$C$25,"ym")&gt;0,DATEDIF(I2083,'ObjProd (2)'!$C$25,"ym") &amp; " mois ", "") &amp;
   IF(INT(('ObjProd (2)'!$C$25-EDATE(I2083,DATEDIF(I2083,'ObjProd (2)'!$C$25,"y")*12+DATEDIF(I2083,'ObjProd (2)'!$C$25,"ym")))/7)&gt;0,
      INT(('ObjProd (2)'!$C$25-EDATE(I2083,DATEDIF(I2083,'ObjProd (2)'!$C$25,"y")*12+DATEDIF(I2083,'ObjProd (2)'!$C$25,"ym")))/7) &amp; " sem.",
      "")
)
)</f>
        <v/>
      </c>
      <c r="L2083" s="11" t="str">
        <f t="shared" si="336"/>
        <v/>
      </c>
      <c r="M2083" s="9" t="str">
        <f t="shared" si="332"/>
        <v/>
      </c>
      <c r="N2083" s="9" t="str" cm="1">
        <f t="array" aca="1" ref="N2083" ca="1">LEFT(L2083, IF(ISNUMBER(SUBSTITUTE(_xludf.MID(L2083, 2, 1), ".", ",")), 1, 2))</f>
        <v/>
      </c>
      <c r="O2083" s="19" t="str">
        <f t="shared" ca="1" si="338"/>
        <v/>
      </c>
      <c r="P2083" s="9" t="str">
        <f t="shared" ca="1" si="339"/>
        <v/>
      </c>
      <c r="Q2083" s="9" t="str">
        <f t="shared" ca="1" si="340"/>
        <v/>
      </c>
      <c r="R2083" s="9" t="str">
        <f t="shared" si="333"/>
        <v/>
      </c>
      <c r="S2083" t="str" cm="1">
        <f t="array" ref="S2083">IF(ISBLANK(C2083),"",IFERROR(INDEX(ListeSeries!$A$2:$A$1045, MATCH(1, (DatasScan!G2083=ListeSeries!$B$2:$B$1045) * (DatasScan!H2083&gt;=ListeSeries!$D$2:$D$1045) * (DatasScan!H2083&lt;=ListeSeries!$E$2:$E$1045), 0)), "no match"))</f>
        <v/>
      </c>
      <c r="T2083" s="7" t="str" cm="1">
        <f t="array" ref="T2083">IF(ISBLANK(C2083),"",IFERROR(INDEX(ListeSeries!$C$2:$C$1045, MATCH(1, (DatasScan!G2083=ListeSeries!$B$2:$B$1045) * (DatasScan!H2083&gt;=ListeSeries!$D$2:$D$1045) * (DatasScan!H2083&lt;=ListeSeries!$E$2:$E$1045), 0)), "no match"))</f>
        <v/>
      </c>
      <c r="U2083" s="11" t="str" cm="1">
        <f t="array" ref="U2083">IF(ISBLANK(C2083),"",IFERROR(INDEX(ListeSeries!$F$2:$F$1045, MATCH(1, (DatasScan!G2083=ListeSeries!$B$2:$B$1045) * (DatasScan!H2083&gt;=ListeSeries!$D$2:$D$1045) * (DatasScan!H2083&lt;=ListeSeries!$E$2:$E$1045), 0)), "no match"))</f>
        <v/>
      </c>
    </row>
    <row r="2084" spans="1:21" ht="15" customHeight="1" x14ac:dyDescent="0.25">
      <c r="A2084" s="6" t="str">
        <f t="shared" si="334"/>
        <v/>
      </c>
      <c r="B2084" s="272"/>
      <c r="F2084" s="7" t="str">
        <f t="shared" si="337"/>
        <v/>
      </c>
      <c r="G2084" s="21" t="str">
        <f>IF(ISBLANK(C2084),"",_xlfn.XLOOKUP(_xlfn.XLOOKUP(VALUE(LEFT(C2084,4)),Souches!$B$2:$B$15000,Souches!$E$2:$E$15000),Varietes!$B$2:$B$500,Varietes!$C$2:$C$500))</f>
        <v/>
      </c>
      <c r="H2084" s="19" t="str">
        <f>IF(ISBLANK(C2084),"",_xlfn.XLOOKUP(VALUE(LEFT(C2084,4)),Souches!$B$2:$B$15000,Souches!$D$2:$D$15000))</f>
        <v/>
      </c>
      <c r="I2084" s="10" t="str">
        <f t="shared" si="335"/>
        <v/>
      </c>
      <c r="J2084" s="19" t="str">
        <f>IF(I2084="","",INT(('ObjProd (2)'!$C$25-I2084)/7 * (ABS('ObjProd (2)'!$C$25-I2084)&gt;=7)))</f>
        <v/>
      </c>
      <c r="K2084" s="10" t="str">
        <f>IF(I2084="","",
IF(AND(DATEDIF(I2084,'ObjProd (2)'!$C$25,"y")=0,DATEDIF(I2084,'ObjProd (2)'!$C$25,"ym")=0,
   INT(('ObjProd (2)'!$C$25-EDATE(I2084,DATEDIF(I2084,'ObjProd (2)'!$C$25,"y")*12+DATEDIF(I2084,'ObjProd (2)'!$C$25,"ym")))/7)=0),
   "&lt; 1 sem.",
   IF(DATEDIF(I2084,'ObjProd (2)'!$C$25,"y")&gt;0,DATEDIF(I2084,'ObjProd (2)'!$C$25,"y") &amp; " " &amp; IF(DATEDIF(I2084,'ObjProd (2)'!$C$25,"y")=1,"an ","ans "),"") &amp;
   IF(DATEDIF(I2084,'ObjProd (2)'!$C$25,"ym")&gt;0,DATEDIF(I2084,'ObjProd (2)'!$C$25,"ym") &amp; " mois ", "") &amp;
   IF(INT(('ObjProd (2)'!$C$25-EDATE(I2084,DATEDIF(I2084,'ObjProd (2)'!$C$25,"y")*12+DATEDIF(I2084,'ObjProd (2)'!$C$25,"ym")))/7)&gt;0,
      INT(('ObjProd (2)'!$C$25-EDATE(I2084,DATEDIF(I2084,'ObjProd (2)'!$C$25,"y")*12+DATEDIF(I2084,'ObjProd (2)'!$C$25,"ym")))/7) &amp; " sem.",
      "")
)
)</f>
        <v/>
      </c>
      <c r="L2084" s="11" t="str">
        <f t="shared" si="336"/>
        <v/>
      </c>
      <c r="M2084" s="9" t="str">
        <f t="shared" si="332"/>
        <v/>
      </c>
      <c r="N2084" s="9" t="str" cm="1">
        <f t="array" aca="1" ref="N2084" ca="1">LEFT(L2084, IF(ISNUMBER(SUBSTITUTE(_xludf.MID(L2084, 2, 1), ".", ",")), 1, 2))</f>
        <v/>
      </c>
      <c r="O2084" s="19" t="str">
        <f t="shared" ca="1" si="338"/>
        <v/>
      </c>
      <c r="P2084" s="9" t="str">
        <f t="shared" ca="1" si="339"/>
        <v/>
      </c>
      <c r="Q2084" s="9" t="str">
        <f t="shared" ca="1" si="340"/>
        <v/>
      </c>
      <c r="R2084" s="9" t="str">
        <f t="shared" si="333"/>
        <v/>
      </c>
      <c r="S2084" t="str" cm="1">
        <f t="array" ref="S2084">IF(ISBLANK(C2084),"",IFERROR(INDEX(ListeSeries!$A$2:$A$1045, MATCH(1, (DatasScan!G2084=ListeSeries!$B$2:$B$1045) * (DatasScan!H2084&gt;=ListeSeries!$D$2:$D$1045) * (DatasScan!H2084&lt;=ListeSeries!$E$2:$E$1045), 0)), "no match"))</f>
        <v/>
      </c>
      <c r="T2084" s="7" t="str" cm="1">
        <f t="array" ref="T2084">IF(ISBLANK(C2084),"",IFERROR(INDEX(ListeSeries!$C$2:$C$1045, MATCH(1, (DatasScan!G2084=ListeSeries!$B$2:$B$1045) * (DatasScan!H2084&gt;=ListeSeries!$D$2:$D$1045) * (DatasScan!H2084&lt;=ListeSeries!$E$2:$E$1045), 0)), "no match"))</f>
        <v/>
      </c>
      <c r="U2084" s="11" t="str" cm="1">
        <f t="array" ref="U2084">IF(ISBLANK(C2084),"",IFERROR(INDEX(ListeSeries!$F$2:$F$1045, MATCH(1, (DatasScan!G2084=ListeSeries!$B$2:$B$1045) * (DatasScan!H2084&gt;=ListeSeries!$D$2:$D$1045) * (DatasScan!H2084&lt;=ListeSeries!$E$2:$E$1045), 0)), "no match"))</f>
        <v/>
      </c>
    </row>
    <row r="2085" spans="1:21" ht="15" customHeight="1" x14ac:dyDescent="0.25">
      <c r="A2085" s="6" t="str">
        <f t="shared" si="334"/>
        <v/>
      </c>
      <c r="B2085" s="272"/>
      <c r="F2085" s="7" t="str">
        <f t="shared" si="337"/>
        <v/>
      </c>
      <c r="G2085" s="21" t="str">
        <f>IF(ISBLANK(C2085),"",_xlfn.XLOOKUP(_xlfn.XLOOKUP(VALUE(LEFT(C2085,4)),Souches!$B$2:$B$15000,Souches!$E$2:$E$15000),Varietes!$B$2:$B$500,Varietes!$C$2:$C$500))</f>
        <v/>
      </c>
      <c r="H2085" s="19" t="str">
        <f>IF(ISBLANK(C2085),"",_xlfn.XLOOKUP(VALUE(LEFT(C2085,4)),Souches!$B$2:$B$15000,Souches!$D$2:$D$15000))</f>
        <v/>
      </c>
      <c r="I2085" s="10" t="str">
        <f t="shared" si="335"/>
        <v/>
      </c>
      <c r="J2085" s="19" t="str">
        <f>IF(I2085="","",INT(('ObjProd (2)'!$C$25-I2085)/7 * (ABS('ObjProd (2)'!$C$25-I2085)&gt;=7)))</f>
        <v/>
      </c>
      <c r="K2085" s="10" t="str">
        <f>IF(I2085="","",
IF(AND(DATEDIF(I2085,'ObjProd (2)'!$C$25,"y")=0,DATEDIF(I2085,'ObjProd (2)'!$C$25,"ym")=0,
   INT(('ObjProd (2)'!$C$25-EDATE(I2085,DATEDIF(I2085,'ObjProd (2)'!$C$25,"y")*12+DATEDIF(I2085,'ObjProd (2)'!$C$25,"ym")))/7)=0),
   "&lt; 1 sem.",
   IF(DATEDIF(I2085,'ObjProd (2)'!$C$25,"y")&gt;0,DATEDIF(I2085,'ObjProd (2)'!$C$25,"y") &amp; " " &amp; IF(DATEDIF(I2085,'ObjProd (2)'!$C$25,"y")=1,"an ","ans "),"") &amp;
   IF(DATEDIF(I2085,'ObjProd (2)'!$C$25,"ym")&gt;0,DATEDIF(I2085,'ObjProd (2)'!$C$25,"ym") &amp; " mois ", "") &amp;
   IF(INT(('ObjProd (2)'!$C$25-EDATE(I2085,DATEDIF(I2085,'ObjProd (2)'!$C$25,"y")*12+DATEDIF(I2085,'ObjProd (2)'!$C$25,"ym")))/7)&gt;0,
      INT(('ObjProd (2)'!$C$25-EDATE(I2085,DATEDIF(I2085,'ObjProd (2)'!$C$25,"y")*12+DATEDIF(I2085,'ObjProd (2)'!$C$25,"ym")))/7) &amp; " sem.",
      "")
)
)</f>
        <v/>
      </c>
      <c r="L2085" s="11" t="str">
        <f t="shared" si="336"/>
        <v/>
      </c>
      <c r="M2085" s="9" t="str">
        <f t="shared" si="332"/>
        <v/>
      </c>
      <c r="N2085" s="9" t="str" cm="1">
        <f t="array" aca="1" ref="N2085" ca="1">LEFT(L2085, IF(ISNUMBER(SUBSTITUTE(_xludf.MID(L2085, 2, 1), ".", ",")), 1, 2))</f>
        <v/>
      </c>
      <c r="O2085" s="19" t="str">
        <f t="shared" ca="1" si="338"/>
        <v/>
      </c>
      <c r="P2085" s="9" t="str">
        <f t="shared" ca="1" si="339"/>
        <v/>
      </c>
      <c r="Q2085" s="9" t="str">
        <f t="shared" ca="1" si="340"/>
        <v/>
      </c>
      <c r="R2085" s="9" t="str">
        <f t="shared" si="333"/>
        <v/>
      </c>
      <c r="S2085" t="str" cm="1">
        <f t="array" ref="S2085">IF(ISBLANK(C2085),"",IFERROR(INDEX(ListeSeries!$A$2:$A$1045, MATCH(1, (DatasScan!G2085=ListeSeries!$B$2:$B$1045) * (DatasScan!H2085&gt;=ListeSeries!$D$2:$D$1045) * (DatasScan!H2085&lt;=ListeSeries!$E$2:$E$1045), 0)), "no match"))</f>
        <v/>
      </c>
      <c r="T2085" s="7" t="str" cm="1">
        <f t="array" ref="T2085">IF(ISBLANK(C2085),"",IFERROR(INDEX(ListeSeries!$C$2:$C$1045, MATCH(1, (DatasScan!G2085=ListeSeries!$B$2:$B$1045) * (DatasScan!H2085&gt;=ListeSeries!$D$2:$D$1045) * (DatasScan!H2085&lt;=ListeSeries!$E$2:$E$1045), 0)), "no match"))</f>
        <v/>
      </c>
      <c r="U2085" s="11" t="str" cm="1">
        <f t="array" ref="U2085">IF(ISBLANK(C2085),"",IFERROR(INDEX(ListeSeries!$F$2:$F$1045, MATCH(1, (DatasScan!G2085=ListeSeries!$B$2:$B$1045) * (DatasScan!H2085&gt;=ListeSeries!$D$2:$D$1045) * (DatasScan!H2085&lt;=ListeSeries!$E$2:$E$1045), 0)), "no match"))</f>
        <v/>
      </c>
    </row>
    <row r="2086" spans="1:21" ht="15" customHeight="1" x14ac:dyDescent="0.25">
      <c r="A2086" s="6" t="str">
        <f t="shared" si="334"/>
        <v/>
      </c>
      <c r="B2086" s="272"/>
      <c r="F2086" s="7" t="str">
        <f t="shared" si="337"/>
        <v/>
      </c>
      <c r="G2086" s="21" t="str">
        <f>IF(ISBLANK(C2086),"",_xlfn.XLOOKUP(_xlfn.XLOOKUP(VALUE(LEFT(C2086,4)),Souches!$B$2:$B$15000,Souches!$E$2:$E$15000),Varietes!$B$2:$B$500,Varietes!$C$2:$C$500))</f>
        <v/>
      </c>
      <c r="H2086" s="19" t="str">
        <f>IF(ISBLANK(C2086),"",_xlfn.XLOOKUP(VALUE(LEFT(C2086,4)),Souches!$B$2:$B$15000,Souches!$D$2:$D$15000))</f>
        <v/>
      </c>
      <c r="I2086" s="10" t="str">
        <f t="shared" si="335"/>
        <v/>
      </c>
      <c r="J2086" s="19" t="str">
        <f>IF(I2086="","",INT(('ObjProd (2)'!$C$25-I2086)/7 * (ABS('ObjProd (2)'!$C$25-I2086)&gt;=7)))</f>
        <v/>
      </c>
      <c r="K2086" s="10" t="str">
        <f>IF(I2086="","",
IF(AND(DATEDIF(I2086,'ObjProd (2)'!$C$25,"y")=0,DATEDIF(I2086,'ObjProd (2)'!$C$25,"ym")=0,
   INT(('ObjProd (2)'!$C$25-EDATE(I2086,DATEDIF(I2086,'ObjProd (2)'!$C$25,"y")*12+DATEDIF(I2086,'ObjProd (2)'!$C$25,"ym")))/7)=0),
   "&lt; 1 sem.",
   IF(DATEDIF(I2086,'ObjProd (2)'!$C$25,"y")&gt;0,DATEDIF(I2086,'ObjProd (2)'!$C$25,"y") &amp; " " &amp; IF(DATEDIF(I2086,'ObjProd (2)'!$C$25,"y")=1,"an ","ans "),"") &amp;
   IF(DATEDIF(I2086,'ObjProd (2)'!$C$25,"ym")&gt;0,DATEDIF(I2086,'ObjProd (2)'!$C$25,"ym") &amp; " mois ", "") &amp;
   IF(INT(('ObjProd (2)'!$C$25-EDATE(I2086,DATEDIF(I2086,'ObjProd (2)'!$C$25,"y")*12+DATEDIF(I2086,'ObjProd (2)'!$C$25,"ym")))/7)&gt;0,
      INT(('ObjProd (2)'!$C$25-EDATE(I2086,DATEDIF(I2086,'ObjProd (2)'!$C$25,"y")*12+DATEDIF(I2086,'ObjProd (2)'!$C$25,"ym")))/7) &amp; " sem.",
      "")
)
)</f>
        <v/>
      </c>
      <c r="L2086" s="11" t="str">
        <f t="shared" si="336"/>
        <v/>
      </c>
      <c r="M2086" s="9" t="str">
        <f t="shared" si="332"/>
        <v/>
      </c>
      <c r="N2086" s="9" t="str" cm="1">
        <f t="array" aca="1" ref="N2086" ca="1">LEFT(L2086, IF(ISNUMBER(SUBSTITUTE(_xludf.MID(L2086, 2, 1), ".", ",")), 1, 2))</f>
        <v/>
      </c>
      <c r="O2086" s="19" t="str">
        <f t="shared" ca="1" si="338"/>
        <v/>
      </c>
      <c r="P2086" s="9" t="str">
        <f t="shared" ca="1" si="339"/>
        <v/>
      </c>
      <c r="Q2086" s="9" t="str">
        <f t="shared" ca="1" si="340"/>
        <v/>
      </c>
      <c r="R2086" s="9" t="str">
        <f t="shared" si="333"/>
        <v/>
      </c>
      <c r="S2086" t="str" cm="1">
        <f t="array" ref="S2086">IF(ISBLANK(C2086),"",IFERROR(INDEX(ListeSeries!$A$2:$A$1045, MATCH(1, (DatasScan!G2086=ListeSeries!$B$2:$B$1045) * (DatasScan!H2086&gt;=ListeSeries!$D$2:$D$1045) * (DatasScan!H2086&lt;=ListeSeries!$E$2:$E$1045), 0)), "no match"))</f>
        <v/>
      </c>
      <c r="T2086" s="7" t="str" cm="1">
        <f t="array" ref="T2086">IF(ISBLANK(C2086),"",IFERROR(INDEX(ListeSeries!$C$2:$C$1045, MATCH(1, (DatasScan!G2086=ListeSeries!$B$2:$B$1045) * (DatasScan!H2086&gt;=ListeSeries!$D$2:$D$1045) * (DatasScan!H2086&lt;=ListeSeries!$E$2:$E$1045), 0)), "no match"))</f>
        <v/>
      </c>
      <c r="U2086" s="11" t="str" cm="1">
        <f t="array" ref="U2086">IF(ISBLANK(C2086),"",IFERROR(INDEX(ListeSeries!$F$2:$F$1045, MATCH(1, (DatasScan!G2086=ListeSeries!$B$2:$B$1045) * (DatasScan!H2086&gt;=ListeSeries!$D$2:$D$1045) * (DatasScan!H2086&lt;=ListeSeries!$E$2:$E$1045), 0)), "no match"))</f>
        <v/>
      </c>
    </row>
    <row r="2087" spans="1:21" ht="15" customHeight="1" x14ac:dyDescent="0.25">
      <c r="A2087" s="6" t="str">
        <f t="shared" si="334"/>
        <v/>
      </c>
      <c r="B2087" s="272"/>
      <c r="F2087" s="7" t="str">
        <f t="shared" si="337"/>
        <v/>
      </c>
      <c r="G2087" s="21" t="str">
        <f>IF(ISBLANK(C2087),"",_xlfn.XLOOKUP(_xlfn.XLOOKUP(VALUE(LEFT(C2087,4)),Souches!$B$2:$B$15000,Souches!$E$2:$E$15000),Varietes!$B$2:$B$500,Varietes!$C$2:$C$500))</f>
        <v/>
      </c>
      <c r="H2087" s="19" t="str">
        <f>IF(ISBLANK(C2087),"",_xlfn.XLOOKUP(VALUE(LEFT(C2087,4)),Souches!$B$2:$B$15000,Souches!$D$2:$D$15000))</f>
        <v/>
      </c>
      <c r="I2087" s="10" t="str">
        <f t="shared" si="335"/>
        <v/>
      </c>
      <c r="J2087" s="19" t="str">
        <f>IF(I2087="","",INT(('ObjProd (2)'!$C$25-I2087)/7 * (ABS('ObjProd (2)'!$C$25-I2087)&gt;=7)))</f>
        <v/>
      </c>
      <c r="K2087" s="10" t="str">
        <f>IF(I2087="","",
IF(AND(DATEDIF(I2087,'ObjProd (2)'!$C$25,"y")=0,DATEDIF(I2087,'ObjProd (2)'!$C$25,"ym")=0,
   INT(('ObjProd (2)'!$C$25-EDATE(I2087,DATEDIF(I2087,'ObjProd (2)'!$C$25,"y")*12+DATEDIF(I2087,'ObjProd (2)'!$C$25,"ym")))/7)=0),
   "&lt; 1 sem.",
   IF(DATEDIF(I2087,'ObjProd (2)'!$C$25,"y")&gt;0,DATEDIF(I2087,'ObjProd (2)'!$C$25,"y") &amp; " " &amp; IF(DATEDIF(I2087,'ObjProd (2)'!$C$25,"y")=1,"an ","ans "),"") &amp;
   IF(DATEDIF(I2087,'ObjProd (2)'!$C$25,"ym")&gt;0,DATEDIF(I2087,'ObjProd (2)'!$C$25,"ym") &amp; " mois ", "") &amp;
   IF(INT(('ObjProd (2)'!$C$25-EDATE(I2087,DATEDIF(I2087,'ObjProd (2)'!$C$25,"y")*12+DATEDIF(I2087,'ObjProd (2)'!$C$25,"ym")))/7)&gt;0,
      INT(('ObjProd (2)'!$C$25-EDATE(I2087,DATEDIF(I2087,'ObjProd (2)'!$C$25,"y")*12+DATEDIF(I2087,'ObjProd (2)'!$C$25,"ym")))/7) &amp; " sem.",
      "")
)
)</f>
        <v/>
      </c>
      <c r="L2087" s="11" t="str">
        <f t="shared" si="336"/>
        <v/>
      </c>
      <c r="M2087" s="9" t="str">
        <f t="shared" si="332"/>
        <v/>
      </c>
      <c r="N2087" s="9" t="str" cm="1">
        <f t="array" aca="1" ref="N2087" ca="1">LEFT(L2087, IF(ISNUMBER(SUBSTITUTE(_xludf.MID(L2087, 2, 1), ".", ",")), 1, 2))</f>
        <v/>
      </c>
      <c r="O2087" s="19" t="str">
        <f t="shared" ca="1" si="338"/>
        <v/>
      </c>
      <c r="P2087" s="9" t="str">
        <f t="shared" ca="1" si="339"/>
        <v/>
      </c>
      <c r="Q2087" s="9" t="str">
        <f t="shared" ca="1" si="340"/>
        <v/>
      </c>
      <c r="R2087" s="9" t="str">
        <f t="shared" si="333"/>
        <v/>
      </c>
      <c r="S2087" t="str" cm="1">
        <f t="array" ref="S2087">IF(ISBLANK(C2087),"",IFERROR(INDEX(ListeSeries!$A$2:$A$1045, MATCH(1, (DatasScan!G2087=ListeSeries!$B$2:$B$1045) * (DatasScan!H2087&gt;=ListeSeries!$D$2:$D$1045) * (DatasScan!H2087&lt;=ListeSeries!$E$2:$E$1045), 0)), "no match"))</f>
        <v/>
      </c>
      <c r="T2087" s="7" t="str" cm="1">
        <f t="array" ref="T2087">IF(ISBLANK(C2087),"",IFERROR(INDEX(ListeSeries!$C$2:$C$1045, MATCH(1, (DatasScan!G2087=ListeSeries!$B$2:$B$1045) * (DatasScan!H2087&gt;=ListeSeries!$D$2:$D$1045) * (DatasScan!H2087&lt;=ListeSeries!$E$2:$E$1045), 0)), "no match"))</f>
        <v/>
      </c>
      <c r="U2087" s="11" t="str" cm="1">
        <f t="array" ref="U2087">IF(ISBLANK(C2087),"",IFERROR(INDEX(ListeSeries!$F$2:$F$1045, MATCH(1, (DatasScan!G2087=ListeSeries!$B$2:$B$1045) * (DatasScan!H2087&gt;=ListeSeries!$D$2:$D$1045) * (DatasScan!H2087&lt;=ListeSeries!$E$2:$E$1045), 0)), "no match"))</f>
        <v/>
      </c>
    </row>
    <row r="2088" spans="1:21" ht="15" customHeight="1" x14ac:dyDescent="0.25">
      <c r="A2088" s="6" t="str">
        <f t="shared" si="334"/>
        <v/>
      </c>
      <c r="B2088" s="272"/>
      <c r="F2088" s="7" t="str">
        <f t="shared" si="337"/>
        <v/>
      </c>
      <c r="G2088" s="21" t="str">
        <f>IF(ISBLANK(C2088),"",_xlfn.XLOOKUP(_xlfn.XLOOKUP(VALUE(LEFT(C2088,4)),Souches!$B$2:$B$15000,Souches!$E$2:$E$15000),Varietes!$B$2:$B$500,Varietes!$C$2:$C$500))</f>
        <v/>
      </c>
      <c r="H2088" s="19" t="str">
        <f>IF(ISBLANK(C2088),"",_xlfn.XLOOKUP(VALUE(LEFT(C2088,4)),Souches!$B$2:$B$15000,Souches!$D$2:$D$15000))</f>
        <v/>
      </c>
      <c r="I2088" s="10" t="str">
        <f t="shared" si="335"/>
        <v/>
      </c>
      <c r="J2088" s="19" t="str">
        <f>IF(I2088="","",INT(('ObjProd (2)'!$C$25-I2088)/7 * (ABS('ObjProd (2)'!$C$25-I2088)&gt;=7)))</f>
        <v/>
      </c>
      <c r="K2088" s="10" t="str">
        <f>IF(I2088="","",
IF(AND(DATEDIF(I2088,'ObjProd (2)'!$C$25,"y")=0,DATEDIF(I2088,'ObjProd (2)'!$C$25,"ym")=0,
   INT(('ObjProd (2)'!$C$25-EDATE(I2088,DATEDIF(I2088,'ObjProd (2)'!$C$25,"y")*12+DATEDIF(I2088,'ObjProd (2)'!$C$25,"ym")))/7)=0),
   "&lt; 1 sem.",
   IF(DATEDIF(I2088,'ObjProd (2)'!$C$25,"y")&gt;0,DATEDIF(I2088,'ObjProd (2)'!$C$25,"y") &amp; " " &amp; IF(DATEDIF(I2088,'ObjProd (2)'!$C$25,"y")=1,"an ","ans "),"") &amp;
   IF(DATEDIF(I2088,'ObjProd (2)'!$C$25,"ym")&gt;0,DATEDIF(I2088,'ObjProd (2)'!$C$25,"ym") &amp; " mois ", "") &amp;
   IF(INT(('ObjProd (2)'!$C$25-EDATE(I2088,DATEDIF(I2088,'ObjProd (2)'!$C$25,"y")*12+DATEDIF(I2088,'ObjProd (2)'!$C$25,"ym")))/7)&gt;0,
      INT(('ObjProd (2)'!$C$25-EDATE(I2088,DATEDIF(I2088,'ObjProd (2)'!$C$25,"y")*12+DATEDIF(I2088,'ObjProd (2)'!$C$25,"ym")))/7) &amp; " sem.",
      "")
)
)</f>
        <v/>
      </c>
      <c r="L2088" s="11" t="str">
        <f t="shared" si="336"/>
        <v/>
      </c>
      <c r="M2088" s="9" t="str">
        <f t="shared" si="332"/>
        <v/>
      </c>
      <c r="N2088" s="9" t="str" cm="1">
        <f t="array" aca="1" ref="N2088" ca="1">LEFT(L2088, IF(ISNUMBER(SUBSTITUTE(_xludf.MID(L2088, 2, 1), ".", ",")), 1, 2))</f>
        <v/>
      </c>
      <c r="O2088" s="19" t="str">
        <f t="shared" ca="1" si="338"/>
        <v/>
      </c>
      <c r="P2088" s="9" t="str">
        <f t="shared" ca="1" si="339"/>
        <v/>
      </c>
      <c r="Q2088" s="9" t="str">
        <f t="shared" ca="1" si="340"/>
        <v/>
      </c>
      <c r="R2088" s="9" t="str">
        <f t="shared" si="333"/>
        <v/>
      </c>
      <c r="S2088" t="str" cm="1">
        <f t="array" ref="S2088">IF(ISBLANK(C2088),"",IFERROR(INDEX(ListeSeries!$A$2:$A$1045, MATCH(1, (DatasScan!G2088=ListeSeries!$B$2:$B$1045) * (DatasScan!H2088&gt;=ListeSeries!$D$2:$D$1045) * (DatasScan!H2088&lt;=ListeSeries!$E$2:$E$1045), 0)), "no match"))</f>
        <v/>
      </c>
      <c r="T2088" s="7" t="str" cm="1">
        <f t="array" ref="T2088">IF(ISBLANK(C2088),"",IFERROR(INDEX(ListeSeries!$C$2:$C$1045, MATCH(1, (DatasScan!G2088=ListeSeries!$B$2:$B$1045) * (DatasScan!H2088&gt;=ListeSeries!$D$2:$D$1045) * (DatasScan!H2088&lt;=ListeSeries!$E$2:$E$1045), 0)), "no match"))</f>
        <v/>
      </c>
      <c r="U2088" s="11" t="str" cm="1">
        <f t="array" ref="U2088">IF(ISBLANK(C2088),"",IFERROR(INDEX(ListeSeries!$F$2:$F$1045, MATCH(1, (DatasScan!G2088=ListeSeries!$B$2:$B$1045) * (DatasScan!H2088&gt;=ListeSeries!$D$2:$D$1045) * (DatasScan!H2088&lt;=ListeSeries!$E$2:$E$1045), 0)), "no match"))</f>
        <v/>
      </c>
    </row>
    <row r="2089" spans="1:21" ht="15" customHeight="1" x14ac:dyDescent="0.25">
      <c r="A2089" s="6" t="str">
        <f t="shared" si="334"/>
        <v/>
      </c>
      <c r="B2089" s="272"/>
      <c r="F2089" s="7" t="str">
        <f t="shared" si="337"/>
        <v/>
      </c>
      <c r="G2089" s="21" t="str">
        <f>IF(ISBLANK(C2089),"",_xlfn.XLOOKUP(_xlfn.XLOOKUP(VALUE(LEFT(C2089,4)),Souches!$B$2:$B$15000,Souches!$E$2:$E$15000),Varietes!$B$2:$B$500,Varietes!$C$2:$C$500))</f>
        <v/>
      </c>
      <c r="H2089" s="19" t="str">
        <f>IF(ISBLANK(C2089),"",_xlfn.XLOOKUP(VALUE(LEFT(C2089,4)),Souches!$B$2:$B$15000,Souches!$D$2:$D$15000))</f>
        <v/>
      </c>
      <c r="I2089" s="10" t="str">
        <f t="shared" si="335"/>
        <v/>
      </c>
      <c r="J2089" s="19" t="str">
        <f>IF(I2089="","",INT(('ObjProd (2)'!$C$25-I2089)/7 * (ABS('ObjProd (2)'!$C$25-I2089)&gt;=7)))</f>
        <v/>
      </c>
      <c r="K2089" s="10" t="str">
        <f>IF(I2089="","",
IF(AND(DATEDIF(I2089,'ObjProd (2)'!$C$25,"y")=0,DATEDIF(I2089,'ObjProd (2)'!$C$25,"ym")=0,
   INT(('ObjProd (2)'!$C$25-EDATE(I2089,DATEDIF(I2089,'ObjProd (2)'!$C$25,"y")*12+DATEDIF(I2089,'ObjProd (2)'!$C$25,"ym")))/7)=0),
   "&lt; 1 sem.",
   IF(DATEDIF(I2089,'ObjProd (2)'!$C$25,"y")&gt;0,DATEDIF(I2089,'ObjProd (2)'!$C$25,"y") &amp; " " &amp; IF(DATEDIF(I2089,'ObjProd (2)'!$C$25,"y")=1,"an ","ans "),"") &amp;
   IF(DATEDIF(I2089,'ObjProd (2)'!$C$25,"ym")&gt;0,DATEDIF(I2089,'ObjProd (2)'!$C$25,"ym") &amp; " mois ", "") &amp;
   IF(INT(('ObjProd (2)'!$C$25-EDATE(I2089,DATEDIF(I2089,'ObjProd (2)'!$C$25,"y")*12+DATEDIF(I2089,'ObjProd (2)'!$C$25,"ym")))/7)&gt;0,
      INT(('ObjProd (2)'!$C$25-EDATE(I2089,DATEDIF(I2089,'ObjProd (2)'!$C$25,"y")*12+DATEDIF(I2089,'ObjProd (2)'!$C$25,"ym")))/7) &amp; " sem.",
      "")
)
)</f>
        <v/>
      </c>
      <c r="L2089" s="11" t="str">
        <f t="shared" si="336"/>
        <v/>
      </c>
      <c r="M2089" s="9" t="str">
        <f t="shared" si="332"/>
        <v/>
      </c>
      <c r="N2089" s="9" t="str" cm="1">
        <f t="array" aca="1" ref="N2089" ca="1">LEFT(L2089, IF(ISNUMBER(SUBSTITUTE(_xludf.MID(L2089, 2, 1), ".", ",")), 1, 2))</f>
        <v/>
      </c>
      <c r="O2089" s="19" t="str">
        <f t="shared" ca="1" si="338"/>
        <v/>
      </c>
      <c r="P2089" s="9" t="str">
        <f t="shared" ca="1" si="339"/>
        <v/>
      </c>
      <c r="Q2089" s="9" t="str">
        <f t="shared" ca="1" si="340"/>
        <v/>
      </c>
      <c r="R2089" s="9" t="str">
        <f t="shared" si="333"/>
        <v/>
      </c>
      <c r="S2089" t="str" cm="1">
        <f t="array" ref="S2089">IF(ISBLANK(C2089),"",IFERROR(INDEX(ListeSeries!$A$2:$A$1045, MATCH(1, (DatasScan!G2089=ListeSeries!$B$2:$B$1045) * (DatasScan!H2089&gt;=ListeSeries!$D$2:$D$1045) * (DatasScan!H2089&lt;=ListeSeries!$E$2:$E$1045), 0)), "no match"))</f>
        <v/>
      </c>
      <c r="T2089" s="7" t="str" cm="1">
        <f t="array" ref="T2089">IF(ISBLANK(C2089),"",IFERROR(INDEX(ListeSeries!$C$2:$C$1045, MATCH(1, (DatasScan!G2089=ListeSeries!$B$2:$B$1045) * (DatasScan!H2089&gt;=ListeSeries!$D$2:$D$1045) * (DatasScan!H2089&lt;=ListeSeries!$E$2:$E$1045), 0)), "no match"))</f>
        <v/>
      </c>
      <c r="U2089" s="11" t="str" cm="1">
        <f t="array" ref="U2089">IF(ISBLANK(C2089),"",IFERROR(INDEX(ListeSeries!$F$2:$F$1045, MATCH(1, (DatasScan!G2089=ListeSeries!$B$2:$B$1045) * (DatasScan!H2089&gt;=ListeSeries!$D$2:$D$1045) * (DatasScan!H2089&lt;=ListeSeries!$E$2:$E$1045), 0)), "no match"))</f>
        <v/>
      </c>
    </row>
    <row r="2090" spans="1:21" ht="15" customHeight="1" x14ac:dyDescent="0.25">
      <c r="A2090" s="6" t="str">
        <f t="shared" si="334"/>
        <v/>
      </c>
      <c r="B2090" s="272"/>
      <c r="F2090" s="7" t="str">
        <f t="shared" si="337"/>
        <v/>
      </c>
      <c r="G2090" s="21" t="str">
        <f>IF(ISBLANK(C2090),"",_xlfn.XLOOKUP(_xlfn.XLOOKUP(VALUE(LEFT(C2090,4)),Souches!$B$2:$B$15000,Souches!$E$2:$E$15000),Varietes!$B$2:$B$500,Varietes!$C$2:$C$500))</f>
        <v/>
      </c>
      <c r="H2090" s="19" t="str">
        <f>IF(ISBLANK(C2090),"",_xlfn.XLOOKUP(VALUE(LEFT(C2090,4)),Souches!$B$2:$B$15000,Souches!$D$2:$D$15000))</f>
        <v/>
      </c>
      <c r="I2090" s="10" t="str">
        <f t="shared" si="335"/>
        <v/>
      </c>
      <c r="J2090" s="19" t="str">
        <f>IF(I2090="","",INT(('ObjProd (2)'!$C$25-I2090)/7 * (ABS('ObjProd (2)'!$C$25-I2090)&gt;=7)))</f>
        <v/>
      </c>
      <c r="K2090" s="10" t="str">
        <f>IF(I2090="","",
IF(AND(DATEDIF(I2090,'ObjProd (2)'!$C$25,"y")=0,DATEDIF(I2090,'ObjProd (2)'!$C$25,"ym")=0,
   INT(('ObjProd (2)'!$C$25-EDATE(I2090,DATEDIF(I2090,'ObjProd (2)'!$C$25,"y")*12+DATEDIF(I2090,'ObjProd (2)'!$C$25,"ym")))/7)=0),
   "&lt; 1 sem.",
   IF(DATEDIF(I2090,'ObjProd (2)'!$C$25,"y")&gt;0,DATEDIF(I2090,'ObjProd (2)'!$C$25,"y") &amp; " " &amp; IF(DATEDIF(I2090,'ObjProd (2)'!$C$25,"y")=1,"an ","ans "),"") &amp;
   IF(DATEDIF(I2090,'ObjProd (2)'!$C$25,"ym")&gt;0,DATEDIF(I2090,'ObjProd (2)'!$C$25,"ym") &amp; " mois ", "") &amp;
   IF(INT(('ObjProd (2)'!$C$25-EDATE(I2090,DATEDIF(I2090,'ObjProd (2)'!$C$25,"y")*12+DATEDIF(I2090,'ObjProd (2)'!$C$25,"ym")))/7)&gt;0,
      INT(('ObjProd (2)'!$C$25-EDATE(I2090,DATEDIF(I2090,'ObjProd (2)'!$C$25,"y")*12+DATEDIF(I2090,'ObjProd (2)'!$C$25,"ym")))/7) &amp; " sem.",
      "")
)
)</f>
        <v/>
      </c>
      <c r="L2090" s="11" t="str">
        <f t="shared" si="336"/>
        <v/>
      </c>
      <c r="M2090" s="9" t="str">
        <f t="shared" si="332"/>
        <v/>
      </c>
      <c r="N2090" s="9" t="str" cm="1">
        <f t="array" aca="1" ref="N2090" ca="1">LEFT(L2090, IF(ISNUMBER(SUBSTITUTE(_xludf.MID(L2090, 2, 1), ".", ",")), 1, 2))</f>
        <v/>
      </c>
      <c r="O2090" s="19" t="str">
        <f t="shared" ca="1" si="338"/>
        <v/>
      </c>
      <c r="P2090" s="9" t="str">
        <f t="shared" ca="1" si="339"/>
        <v/>
      </c>
      <c r="Q2090" s="9" t="str">
        <f t="shared" ca="1" si="340"/>
        <v/>
      </c>
      <c r="R2090" s="9" t="str">
        <f t="shared" si="333"/>
        <v/>
      </c>
      <c r="S2090" t="str" cm="1">
        <f t="array" ref="S2090">IF(ISBLANK(C2090),"",IFERROR(INDEX(ListeSeries!$A$2:$A$1045, MATCH(1, (DatasScan!G2090=ListeSeries!$B$2:$B$1045) * (DatasScan!H2090&gt;=ListeSeries!$D$2:$D$1045) * (DatasScan!H2090&lt;=ListeSeries!$E$2:$E$1045), 0)), "no match"))</f>
        <v/>
      </c>
      <c r="T2090" s="7" t="str" cm="1">
        <f t="array" ref="T2090">IF(ISBLANK(C2090),"",IFERROR(INDEX(ListeSeries!$C$2:$C$1045, MATCH(1, (DatasScan!G2090=ListeSeries!$B$2:$B$1045) * (DatasScan!H2090&gt;=ListeSeries!$D$2:$D$1045) * (DatasScan!H2090&lt;=ListeSeries!$E$2:$E$1045), 0)), "no match"))</f>
        <v/>
      </c>
      <c r="U2090" s="11" t="str" cm="1">
        <f t="array" ref="U2090">IF(ISBLANK(C2090),"",IFERROR(INDEX(ListeSeries!$F$2:$F$1045, MATCH(1, (DatasScan!G2090=ListeSeries!$B$2:$B$1045) * (DatasScan!H2090&gt;=ListeSeries!$D$2:$D$1045) * (DatasScan!H2090&lt;=ListeSeries!$E$2:$E$1045), 0)), "no match"))</f>
        <v/>
      </c>
    </row>
    <row r="2091" spans="1:21" ht="15" customHeight="1" x14ac:dyDescent="0.25">
      <c r="A2091" s="6" t="str">
        <f t="shared" si="334"/>
        <v/>
      </c>
      <c r="B2091" s="272"/>
      <c r="F2091" s="7" t="str">
        <f t="shared" si="337"/>
        <v/>
      </c>
      <c r="G2091" s="21" t="str">
        <f>IF(ISBLANK(C2091),"",_xlfn.XLOOKUP(_xlfn.XLOOKUP(VALUE(LEFT(C2091,4)),Souches!$B$2:$B$15000,Souches!$E$2:$E$15000),Varietes!$B$2:$B$500,Varietes!$C$2:$C$500))</f>
        <v/>
      </c>
      <c r="H2091" s="19" t="str">
        <f>IF(ISBLANK(C2091),"",_xlfn.XLOOKUP(VALUE(LEFT(C2091,4)),Souches!$B$2:$B$15000,Souches!$D$2:$D$15000))</f>
        <v/>
      </c>
      <c r="I2091" s="10" t="str">
        <f t="shared" si="335"/>
        <v/>
      </c>
      <c r="J2091" s="19" t="str">
        <f>IF(I2091="","",INT(('ObjProd (2)'!$C$25-I2091)/7 * (ABS('ObjProd (2)'!$C$25-I2091)&gt;=7)))</f>
        <v/>
      </c>
      <c r="K2091" s="10" t="str">
        <f>IF(I2091="","",
IF(AND(DATEDIF(I2091,'ObjProd (2)'!$C$25,"y")=0,DATEDIF(I2091,'ObjProd (2)'!$C$25,"ym")=0,
   INT(('ObjProd (2)'!$C$25-EDATE(I2091,DATEDIF(I2091,'ObjProd (2)'!$C$25,"y")*12+DATEDIF(I2091,'ObjProd (2)'!$C$25,"ym")))/7)=0),
   "&lt; 1 sem.",
   IF(DATEDIF(I2091,'ObjProd (2)'!$C$25,"y")&gt;0,DATEDIF(I2091,'ObjProd (2)'!$C$25,"y") &amp; " " &amp; IF(DATEDIF(I2091,'ObjProd (2)'!$C$25,"y")=1,"an ","ans "),"") &amp;
   IF(DATEDIF(I2091,'ObjProd (2)'!$C$25,"ym")&gt;0,DATEDIF(I2091,'ObjProd (2)'!$C$25,"ym") &amp; " mois ", "") &amp;
   IF(INT(('ObjProd (2)'!$C$25-EDATE(I2091,DATEDIF(I2091,'ObjProd (2)'!$C$25,"y")*12+DATEDIF(I2091,'ObjProd (2)'!$C$25,"ym")))/7)&gt;0,
      INT(('ObjProd (2)'!$C$25-EDATE(I2091,DATEDIF(I2091,'ObjProd (2)'!$C$25,"y")*12+DATEDIF(I2091,'ObjProd (2)'!$C$25,"ym")))/7) &amp; " sem.",
      "")
)
)</f>
        <v/>
      </c>
      <c r="L2091" s="11" t="str">
        <f t="shared" si="336"/>
        <v/>
      </c>
      <c r="M2091" s="9" t="str">
        <f t="shared" si="332"/>
        <v/>
      </c>
      <c r="N2091" s="9" t="str" cm="1">
        <f t="array" aca="1" ref="N2091" ca="1">LEFT(L2091, IF(ISNUMBER(SUBSTITUTE(_xludf.MID(L2091, 2, 1), ".", ",")), 1, 2))</f>
        <v/>
      </c>
      <c r="O2091" s="19" t="str">
        <f t="shared" ca="1" si="338"/>
        <v/>
      </c>
      <c r="P2091" s="9" t="str">
        <f t="shared" ca="1" si="339"/>
        <v/>
      </c>
      <c r="Q2091" s="9" t="str">
        <f t="shared" ca="1" si="340"/>
        <v/>
      </c>
      <c r="R2091" s="9" t="str">
        <f t="shared" si="333"/>
        <v/>
      </c>
      <c r="S2091" t="str" cm="1">
        <f t="array" ref="S2091">IF(ISBLANK(C2091),"",IFERROR(INDEX(ListeSeries!$A$2:$A$1045, MATCH(1, (DatasScan!G2091=ListeSeries!$B$2:$B$1045) * (DatasScan!H2091&gt;=ListeSeries!$D$2:$D$1045) * (DatasScan!H2091&lt;=ListeSeries!$E$2:$E$1045), 0)), "no match"))</f>
        <v/>
      </c>
      <c r="T2091" s="7" t="str" cm="1">
        <f t="array" ref="T2091">IF(ISBLANK(C2091),"",IFERROR(INDEX(ListeSeries!$C$2:$C$1045, MATCH(1, (DatasScan!G2091=ListeSeries!$B$2:$B$1045) * (DatasScan!H2091&gt;=ListeSeries!$D$2:$D$1045) * (DatasScan!H2091&lt;=ListeSeries!$E$2:$E$1045), 0)), "no match"))</f>
        <v/>
      </c>
      <c r="U2091" s="11" t="str" cm="1">
        <f t="array" ref="U2091">IF(ISBLANK(C2091),"",IFERROR(INDEX(ListeSeries!$F$2:$F$1045, MATCH(1, (DatasScan!G2091=ListeSeries!$B$2:$B$1045) * (DatasScan!H2091&gt;=ListeSeries!$D$2:$D$1045) * (DatasScan!H2091&lt;=ListeSeries!$E$2:$E$1045), 0)), "no match"))</f>
        <v/>
      </c>
    </row>
    <row r="2092" spans="1:21" ht="15" customHeight="1" x14ac:dyDescent="0.25">
      <c r="A2092" s="6" t="str">
        <f t="shared" si="334"/>
        <v/>
      </c>
      <c r="B2092" s="272"/>
      <c r="F2092" s="7" t="str">
        <f t="shared" si="337"/>
        <v/>
      </c>
      <c r="G2092" s="21" t="str">
        <f>IF(ISBLANK(C2092),"",_xlfn.XLOOKUP(_xlfn.XLOOKUP(VALUE(LEFT(C2092,4)),Souches!$B$2:$B$15000,Souches!$E$2:$E$15000),Varietes!$B$2:$B$500,Varietes!$C$2:$C$500))</f>
        <v/>
      </c>
      <c r="H2092" s="19" t="str">
        <f>IF(ISBLANK(C2092),"",_xlfn.XLOOKUP(VALUE(LEFT(C2092,4)),Souches!$B$2:$B$15000,Souches!$D$2:$D$15000))</f>
        <v/>
      </c>
      <c r="I2092" s="10" t="str">
        <f t="shared" si="335"/>
        <v/>
      </c>
      <c r="J2092" s="19" t="str">
        <f>IF(I2092="","",INT(('ObjProd (2)'!$C$25-I2092)/7 * (ABS('ObjProd (2)'!$C$25-I2092)&gt;=7)))</f>
        <v/>
      </c>
      <c r="K2092" s="10" t="str">
        <f>IF(I2092="","",
IF(AND(DATEDIF(I2092,'ObjProd (2)'!$C$25,"y")=0,DATEDIF(I2092,'ObjProd (2)'!$C$25,"ym")=0,
   INT(('ObjProd (2)'!$C$25-EDATE(I2092,DATEDIF(I2092,'ObjProd (2)'!$C$25,"y")*12+DATEDIF(I2092,'ObjProd (2)'!$C$25,"ym")))/7)=0),
   "&lt; 1 sem.",
   IF(DATEDIF(I2092,'ObjProd (2)'!$C$25,"y")&gt;0,DATEDIF(I2092,'ObjProd (2)'!$C$25,"y") &amp; " " &amp; IF(DATEDIF(I2092,'ObjProd (2)'!$C$25,"y")=1,"an ","ans "),"") &amp;
   IF(DATEDIF(I2092,'ObjProd (2)'!$C$25,"ym")&gt;0,DATEDIF(I2092,'ObjProd (2)'!$C$25,"ym") &amp; " mois ", "") &amp;
   IF(INT(('ObjProd (2)'!$C$25-EDATE(I2092,DATEDIF(I2092,'ObjProd (2)'!$C$25,"y")*12+DATEDIF(I2092,'ObjProd (2)'!$C$25,"ym")))/7)&gt;0,
      INT(('ObjProd (2)'!$C$25-EDATE(I2092,DATEDIF(I2092,'ObjProd (2)'!$C$25,"y")*12+DATEDIF(I2092,'ObjProd (2)'!$C$25,"ym")))/7) &amp; " sem.",
      "")
)
)</f>
        <v/>
      </c>
      <c r="L2092" s="11" t="str">
        <f t="shared" si="336"/>
        <v/>
      </c>
      <c r="M2092" s="9" t="str">
        <f t="shared" si="332"/>
        <v/>
      </c>
      <c r="N2092" s="9" t="str" cm="1">
        <f t="array" aca="1" ref="N2092" ca="1">LEFT(L2092, IF(ISNUMBER(SUBSTITUTE(_xludf.MID(L2092, 2, 1), ".", ",")), 1, 2))</f>
        <v/>
      </c>
      <c r="O2092" s="19" t="str">
        <f t="shared" ca="1" si="338"/>
        <v/>
      </c>
      <c r="P2092" s="9" t="str">
        <f t="shared" ca="1" si="339"/>
        <v/>
      </c>
      <c r="Q2092" s="9" t="str">
        <f t="shared" ca="1" si="340"/>
        <v/>
      </c>
      <c r="R2092" s="9" t="str">
        <f t="shared" si="333"/>
        <v/>
      </c>
      <c r="S2092" t="str" cm="1">
        <f t="array" ref="S2092">IF(ISBLANK(C2092),"",IFERROR(INDEX(ListeSeries!$A$2:$A$1045, MATCH(1, (DatasScan!G2092=ListeSeries!$B$2:$B$1045) * (DatasScan!H2092&gt;=ListeSeries!$D$2:$D$1045) * (DatasScan!H2092&lt;=ListeSeries!$E$2:$E$1045), 0)), "no match"))</f>
        <v/>
      </c>
      <c r="T2092" s="7" t="str" cm="1">
        <f t="array" ref="T2092">IF(ISBLANK(C2092),"",IFERROR(INDEX(ListeSeries!$C$2:$C$1045, MATCH(1, (DatasScan!G2092=ListeSeries!$B$2:$B$1045) * (DatasScan!H2092&gt;=ListeSeries!$D$2:$D$1045) * (DatasScan!H2092&lt;=ListeSeries!$E$2:$E$1045), 0)), "no match"))</f>
        <v/>
      </c>
      <c r="U2092" s="11" t="str" cm="1">
        <f t="array" ref="U2092">IF(ISBLANK(C2092),"",IFERROR(INDEX(ListeSeries!$F$2:$F$1045, MATCH(1, (DatasScan!G2092=ListeSeries!$B$2:$B$1045) * (DatasScan!H2092&gt;=ListeSeries!$D$2:$D$1045) * (DatasScan!H2092&lt;=ListeSeries!$E$2:$E$1045), 0)), "no match"))</f>
        <v/>
      </c>
    </row>
    <row r="2093" spans="1:21" ht="15" customHeight="1" x14ac:dyDescent="0.25">
      <c r="A2093" s="6" t="str">
        <f t="shared" si="334"/>
        <v/>
      </c>
      <c r="B2093" s="272"/>
      <c r="F2093" s="7" t="str">
        <f t="shared" si="337"/>
        <v/>
      </c>
      <c r="G2093" s="21" t="str">
        <f>IF(ISBLANK(C2093),"",_xlfn.XLOOKUP(_xlfn.XLOOKUP(VALUE(LEFT(C2093,4)),Souches!$B$2:$B$15000,Souches!$E$2:$E$15000),Varietes!$B$2:$B$500,Varietes!$C$2:$C$500))</f>
        <v/>
      </c>
      <c r="H2093" s="19" t="str">
        <f>IF(ISBLANK(C2093),"",_xlfn.XLOOKUP(VALUE(LEFT(C2093,4)),Souches!$B$2:$B$15000,Souches!$D$2:$D$15000))</f>
        <v/>
      </c>
      <c r="I2093" s="10" t="str">
        <f t="shared" si="335"/>
        <v/>
      </c>
      <c r="J2093" s="19" t="str">
        <f>IF(I2093="","",INT(('ObjProd (2)'!$C$25-I2093)/7 * (ABS('ObjProd (2)'!$C$25-I2093)&gt;=7)))</f>
        <v/>
      </c>
      <c r="K2093" s="10" t="str">
        <f>IF(I2093="","",
IF(AND(DATEDIF(I2093,'ObjProd (2)'!$C$25,"y")=0,DATEDIF(I2093,'ObjProd (2)'!$C$25,"ym")=0,
   INT(('ObjProd (2)'!$C$25-EDATE(I2093,DATEDIF(I2093,'ObjProd (2)'!$C$25,"y")*12+DATEDIF(I2093,'ObjProd (2)'!$C$25,"ym")))/7)=0),
   "&lt; 1 sem.",
   IF(DATEDIF(I2093,'ObjProd (2)'!$C$25,"y")&gt;0,DATEDIF(I2093,'ObjProd (2)'!$C$25,"y") &amp; " " &amp; IF(DATEDIF(I2093,'ObjProd (2)'!$C$25,"y")=1,"an ","ans "),"") &amp;
   IF(DATEDIF(I2093,'ObjProd (2)'!$C$25,"ym")&gt;0,DATEDIF(I2093,'ObjProd (2)'!$C$25,"ym") &amp; " mois ", "") &amp;
   IF(INT(('ObjProd (2)'!$C$25-EDATE(I2093,DATEDIF(I2093,'ObjProd (2)'!$C$25,"y")*12+DATEDIF(I2093,'ObjProd (2)'!$C$25,"ym")))/7)&gt;0,
      INT(('ObjProd (2)'!$C$25-EDATE(I2093,DATEDIF(I2093,'ObjProd (2)'!$C$25,"y")*12+DATEDIF(I2093,'ObjProd (2)'!$C$25,"ym")))/7) &amp; " sem.",
      "")
)
)</f>
        <v/>
      </c>
      <c r="L2093" s="11" t="str">
        <f t="shared" si="336"/>
        <v/>
      </c>
      <c r="M2093" s="9" t="str">
        <f t="shared" si="332"/>
        <v/>
      </c>
      <c r="N2093" s="9" t="str" cm="1">
        <f t="array" aca="1" ref="N2093" ca="1">LEFT(L2093, IF(ISNUMBER(SUBSTITUTE(_xludf.MID(L2093, 2, 1), ".", ",")), 1, 2))</f>
        <v/>
      </c>
      <c r="O2093" s="19" t="str">
        <f t="shared" ca="1" si="338"/>
        <v/>
      </c>
      <c r="P2093" s="9" t="str">
        <f t="shared" ca="1" si="339"/>
        <v/>
      </c>
      <c r="Q2093" s="9" t="str">
        <f t="shared" ca="1" si="340"/>
        <v/>
      </c>
      <c r="R2093" s="9" t="str">
        <f t="shared" si="333"/>
        <v/>
      </c>
      <c r="S2093" t="str" cm="1">
        <f t="array" ref="S2093">IF(ISBLANK(C2093),"",IFERROR(INDEX(ListeSeries!$A$2:$A$1045, MATCH(1, (DatasScan!G2093=ListeSeries!$B$2:$B$1045) * (DatasScan!H2093&gt;=ListeSeries!$D$2:$D$1045) * (DatasScan!H2093&lt;=ListeSeries!$E$2:$E$1045), 0)), "no match"))</f>
        <v/>
      </c>
      <c r="T2093" s="7" t="str" cm="1">
        <f t="array" ref="T2093">IF(ISBLANK(C2093),"",IFERROR(INDEX(ListeSeries!$C$2:$C$1045, MATCH(1, (DatasScan!G2093=ListeSeries!$B$2:$B$1045) * (DatasScan!H2093&gt;=ListeSeries!$D$2:$D$1045) * (DatasScan!H2093&lt;=ListeSeries!$E$2:$E$1045), 0)), "no match"))</f>
        <v/>
      </c>
      <c r="U2093" s="11" t="str" cm="1">
        <f t="array" ref="U2093">IF(ISBLANK(C2093),"",IFERROR(INDEX(ListeSeries!$F$2:$F$1045, MATCH(1, (DatasScan!G2093=ListeSeries!$B$2:$B$1045) * (DatasScan!H2093&gt;=ListeSeries!$D$2:$D$1045) * (DatasScan!H2093&lt;=ListeSeries!$E$2:$E$1045), 0)), "no match"))</f>
        <v/>
      </c>
    </row>
    <row r="2094" spans="1:21" ht="15" customHeight="1" x14ac:dyDescent="0.25">
      <c r="A2094" s="6" t="str">
        <f t="shared" si="334"/>
        <v/>
      </c>
      <c r="B2094" s="272"/>
      <c r="F2094" s="7" t="str">
        <f t="shared" si="337"/>
        <v/>
      </c>
      <c r="G2094" s="21" t="str">
        <f>IF(ISBLANK(C2094),"",_xlfn.XLOOKUP(_xlfn.XLOOKUP(VALUE(LEFT(C2094,4)),Souches!$B$2:$B$15000,Souches!$E$2:$E$15000),Varietes!$B$2:$B$500,Varietes!$C$2:$C$500))</f>
        <v/>
      </c>
      <c r="H2094" s="19" t="str">
        <f>IF(ISBLANK(C2094),"",_xlfn.XLOOKUP(VALUE(LEFT(C2094,4)),Souches!$B$2:$B$15000,Souches!$D$2:$D$15000))</f>
        <v/>
      </c>
      <c r="I2094" s="10" t="str">
        <f t="shared" si="335"/>
        <v/>
      </c>
      <c r="J2094" s="19" t="str">
        <f>IF(I2094="","",INT(('ObjProd (2)'!$C$25-I2094)/7 * (ABS('ObjProd (2)'!$C$25-I2094)&gt;=7)))</f>
        <v/>
      </c>
      <c r="K2094" s="10" t="str">
        <f>IF(I2094="","",
IF(AND(DATEDIF(I2094,'ObjProd (2)'!$C$25,"y")=0,DATEDIF(I2094,'ObjProd (2)'!$C$25,"ym")=0,
   INT(('ObjProd (2)'!$C$25-EDATE(I2094,DATEDIF(I2094,'ObjProd (2)'!$C$25,"y")*12+DATEDIF(I2094,'ObjProd (2)'!$C$25,"ym")))/7)=0),
   "&lt; 1 sem.",
   IF(DATEDIF(I2094,'ObjProd (2)'!$C$25,"y")&gt;0,DATEDIF(I2094,'ObjProd (2)'!$C$25,"y") &amp; " " &amp; IF(DATEDIF(I2094,'ObjProd (2)'!$C$25,"y")=1,"an ","ans "),"") &amp;
   IF(DATEDIF(I2094,'ObjProd (2)'!$C$25,"ym")&gt;0,DATEDIF(I2094,'ObjProd (2)'!$C$25,"ym") &amp; " mois ", "") &amp;
   IF(INT(('ObjProd (2)'!$C$25-EDATE(I2094,DATEDIF(I2094,'ObjProd (2)'!$C$25,"y")*12+DATEDIF(I2094,'ObjProd (2)'!$C$25,"ym")))/7)&gt;0,
      INT(('ObjProd (2)'!$C$25-EDATE(I2094,DATEDIF(I2094,'ObjProd (2)'!$C$25,"y")*12+DATEDIF(I2094,'ObjProd (2)'!$C$25,"ym")))/7) &amp; " sem.",
      "")
)
)</f>
        <v/>
      </c>
      <c r="L2094" s="11" t="str">
        <f t="shared" si="336"/>
        <v/>
      </c>
      <c r="M2094" s="9" t="str">
        <f t="shared" si="332"/>
        <v/>
      </c>
      <c r="N2094" s="9" t="str" cm="1">
        <f t="array" aca="1" ref="N2094" ca="1">LEFT(L2094, IF(ISNUMBER(SUBSTITUTE(_xludf.MID(L2094, 2, 1), ".", ",")), 1, 2))</f>
        <v/>
      </c>
      <c r="O2094" s="19" t="str">
        <f t="shared" ca="1" si="338"/>
        <v/>
      </c>
      <c r="P2094" s="9" t="str">
        <f t="shared" ca="1" si="339"/>
        <v/>
      </c>
      <c r="Q2094" s="9" t="str">
        <f t="shared" ca="1" si="340"/>
        <v/>
      </c>
      <c r="R2094" s="9" t="str">
        <f t="shared" si="333"/>
        <v/>
      </c>
      <c r="S2094" t="str" cm="1">
        <f t="array" ref="S2094">IF(ISBLANK(C2094),"",IFERROR(INDEX(ListeSeries!$A$2:$A$1045, MATCH(1, (DatasScan!G2094=ListeSeries!$B$2:$B$1045) * (DatasScan!H2094&gt;=ListeSeries!$D$2:$D$1045) * (DatasScan!H2094&lt;=ListeSeries!$E$2:$E$1045), 0)), "no match"))</f>
        <v/>
      </c>
      <c r="T2094" s="7" t="str" cm="1">
        <f t="array" ref="T2094">IF(ISBLANK(C2094),"",IFERROR(INDEX(ListeSeries!$C$2:$C$1045, MATCH(1, (DatasScan!G2094=ListeSeries!$B$2:$B$1045) * (DatasScan!H2094&gt;=ListeSeries!$D$2:$D$1045) * (DatasScan!H2094&lt;=ListeSeries!$E$2:$E$1045), 0)), "no match"))</f>
        <v/>
      </c>
      <c r="U2094" s="11" t="str" cm="1">
        <f t="array" ref="U2094">IF(ISBLANK(C2094),"",IFERROR(INDEX(ListeSeries!$F$2:$F$1045, MATCH(1, (DatasScan!G2094=ListeSeries!$B$2:$B$1045) * (DatasScan!H2094&gt;=ListeSeries!$D$2:$D$1045) * (DatasScan!H2094&lt;=ListeSeries!$E$2:$E$1045), 0)), "no match"))</f>
        <v/>
      </c>
    </row>
    <row r="2095" spans="1:21" ht="15" customHeight="1" x14ac:dyDescent="0.25">
      <c r="A2095" s="6" t="str">
        <f t="shared" si="334"/>
        <v/>
      </c>
      <c r="B2095" s="272"/>
      <c r="F2095" s="7" t="str">
        <f t="shared" si="337"/>
        <v/>
      </c>
      <c r="G2095" s="21" t="str">
        <f>IF(ISBLANK(C2095),"",_xlfn.XLOOKUP(_xlfn.XLOOKUP(VALUE(LEFT(C2095,4)),Souches!$B$2:$B$15000,Souches!$E$2:$E$15000),Varietes!$B$2:$B$500,Varietes!$C$2:$C$500))</f>
        <v/>
      </c>
      <c r="H2095" s="19" t="str">
        <f>IF(ISBLANK(C2095),"",_xlfn.XLOOKUP(VALUE(LEFT(C2095,4)),Souches!$B$2:$B$15000,Souches!$D$2:$D$15000))</f>
        <v/>
      </c>
      <c r="I2095" s="10" t="str">
        <f t="shared" si="335"/>
        <v/>
      </c>
      <c r="J2095" s="19" t="str">
        <f>IF(I2095="","",INT(('ObjProd (2)'!$C$25-I2095)/7 * (ABS('ObjProd (2)'!$C$25-I2095)&gt;=7)))</f>
        <v/>
      </c>
      <c r="K2095" s="10" t="str">
        <f>IF(I2095="","",
IF(AND(DATEDIF(I2095,'ObjProd (2)'!$C$25,"y")=0,DATEDIF(I2095,'ObjProd (2)'!$C$25,"ym")=0,
   INT(('ObjProd (2)'!$C$25-EDATE(I2095,DATEDIF(I2095,'ObjProd (2)'!$C$25,"y")*12+DATEDIF(I2095,'ObjProd (2)'!$C$25,"ym")))/7)=0),
   "&lt; 1 sem.",
   IF(DATEDIF(I2095,'ObjProd (2)'!$C$25,"y")&gt;0,DATEDIF(I2095,'ObjProd (2)'!$C$25,"y") &amp; " " &amp; IF(DATEDIF(I2095,'ObjProd (2)'!$C$25,"y")=1,"an ","ans "),"") &amp;
   IF(DATEDIF(I2095,'ObjProd (2)'!$C$25,"ym")&gt;0,DATEDIF(I2095,'ObjProd (2)'!$C$25,"ym") &amp; " mois ", "") &amp;
   IF(INT(('ObjProd (2)'!$C$25-EDATE(I2095,DATEDIF(I2095,'ObjProd (2)'!$C$25,"y")*12+DATEDIF(I2095,'ObjProd (2)'!$C$25,"ym")))/7)&gt;0,
      INT(('ObjProd (2)'!$C$25-EDATE(I2095,DATEDIF(I2095,'ObjProd (2)'!$C$25,"y")*12+DATEDIF(I2095,'ObjProd (2)'!$C$25,"ym")))/7) &amp; " sem.",
      "")
)
)</f>
        <v/>
      </c>
      <c r="L2095" s="11" t="str">
        <f t="shared" si="336"/>
        <v/>
      </c>
      <c r="M2095" s="9" t="str">
        <f t="shared" si="332"/>
        <v/>
      </c>
      <c r="N2095" s="9" t="str" cm="1">
        <f t="array" aca="1" ref="N2095" ca="1">LEFT(L2095, IF(ISNUMBER(SUBSTITUTE(_xludf.MID(L2095, 2, 1), ".", ",")), 1, 2))</f>
        <v/>
      </c>
      <c r="O2095" s="19" t="str">
        <f t="shared" ca="1" si="338"/>
        <v/>
      </c>
      <c r="P2095" s="9" t="str">
        <f t="shared" ca="1" si="339"/>
        <v/>
      </c>
      <c r="Q2095" s="9" t="str">
        <f t="shared" ca="1" si="340"/>
        <v/>
      </c>
      <c r="R2095" s="9" t="str">
        <f t="shared" si="333"/>
        <v/>
      </c>
      <c r="S2095" t="str" cm="1">
        <f t="array" ref="S2095">IF(ISBLANK(C2095),"",IFERROR(INDEX(ListeSeries!$A$2:$A$1045, MATCH(1, (DatasScan!G2095=ListeSeries!$B$2:$B$1045) * (DatasScan!H2095&gt;=ListeSeries!$D$2:$D$1045) * (DatasScan!H2095&lt;=ListeSeries!$E$2:$E$1045), 0)), "no match"))</f>
        <v/>
      </c>
      <c r="T2095" s="7" t="str" cm="1">
        <f t="array" ref="T2095">IF(ISBLANK(C2095),"",IFERROR(INDEX(ListeSeries!$C$2:$C$1045, MATCH(1, (DatasScan!G2095=ListeSeries!$B$2:$B$1045) * (DatasScan!H2095&gt;=ListeSeries!$D$2:$D$1045) * (DatasScan!H2095&lt;=ListeSeries!$E$2:$E$1045), 0)), "no match"))</f>
        <v/>
      </c>
      <c r="U2095" s="11" t="str" cm="1">
        <f t="array" ref="U2095">IF(ISBLANK(C2095),"",IFERROR(INDEX(ListeSeries!$F$2:$F$1045, MATCH(1, (DatasScan!G2095=ListeSeries!$B$2:$B$1045) * (DatasScan!H2095&gt;=ListeSeries!$D$2:$D$1045) * (DatasScan!H2095&lt;=ListeSeries!$E$2:$E$1045), 0)), "no match"))</f>
        <v/>
      </c>
    </row>
    <row r="2096" spans="1:21" ht="15" customHeight="1" x14ac:dyDescent="0.25">
      <c r="A2096" s="6" t="str">
        <f t="shared" si="334"/>
        <v/>
      </c>
      <c r="B2096" s="272"/>
      <c r="F2096" s="7" t="str">
        <f t="shared" si="337"/>
        <v/>
      </c>
      <c r="G2096" s="21" t="str">
        <f>IF(ISBLANK(C2096),"",_xlfn.XLOOKUP(_xlfn.XLOOKUP(VALUE(LEFT(C2096,4)),Souches!$B$2:$B$15000,Souches!$E$2:$E$15000),Varietes!$B$2:$B$500,Varietes!$C$2:$C$500))</f>
        <v/>
      </c>
      <c r="H2096" s="19" t="str">
        <f>IF(ISBLANK(C2096),"",_xlfn.XLOOKUP(VALUE(LEFT(C2096,4)),Souches!$B$2:$B$15000,Souches!$D$2:$D$15000))</f>
        <v/>
      </c>
      <c r="I2096" s="10" t="str">
        <f t="shared" si="335"/>
        <v/>
      </c>
      <c r="J2096" s="19" t="str">
        <f>IF(I2096="","",INT(('ObjProd (2)'!$C$25-I2096)/7 * (ABS('ObjProd (2)'!$C$25-I2096)&gt;=7)))</f>
        <v/>
      </c>
      <c r="K2096" s="10" t="str">
        <f>IF(I2096="","",
IF(AND(DATEDIF(I2096,'ObjProd (2)'!$C$25,"y")=0,DATEDIF(I2096,'ObjProd (2)'!$C$25,"ym")=0,
   INT(('ObjProd (2)'!$C$25-EDATE(I2096,DATEDIF(I2096,'ObjProd (2)'!$C$25,"y")*12+DATEDIF(I2096,'ObjProd (2)'!$C$25,"ym")))/7)=0),
   "&lt; 1 sem.",
   IF(DATEDIF(I2096,'ObjProd (2)'!$C$25,"y")&gt;0,DATEDIF(I2096,'ObjProd (2)'!$C$25,"y") &amp; " " &amp; IF(DATEDIF(I2096,'ObjProd (2)'!$C$25,"y")=1,"an ","ans "),"") &amp;
   IF(DATEDIF(I2096,'ObjProd (2)'!$C$25,"ym")&gt;0,DATEDIF(I2096,'ObjProd (2)'!$C$25,"ym") &amp; " mois ", "") &amp;
   IF(INT(('ObjProd (2)'!$C$25-EDATE(I2096,DATEDIF(I2096,'ObjProd (2)'!$C$25,"y")*12+DATEDIF(I2096,'ObjProd (2)'!$C$25,"ym")))/7)&gt;0,
      INT(('ObjProd (2)'!$C$25-EDATE(I2096,DATEDIF(I2096,'ObjProd (2)'!$C$25,"y")*12+DATEDIF(I2096,'ObjProd (2)'!$C$25,"ym")))/7) &amp; " sem.",
      "")
)
)</f>
        <v/>
      </c>
      <c r="L2096" s="11" t="str">
        <f t="shared" si="336"/>
        <v/>
      </c>
      <c r="M2096" s="9" t="str">
        <f t="shared" si="332"/>
        <v/>
      </c>
      <c r="N2096" s="9" t="str" cm="1">
        <f t="array" aca="1" ref="N2096" ca="1">LEFT(L2096, IF(ISNUMBER(SUBSTITUTE(_xludf.MID(L2096, 2, 1), ".", ",")), 1, 2))</f>
        <v/>
      </c>
      <c r="O2096" s="19" t="str">
        <f t="shared" ca="1" si="338"/>
        <v/>
      </c>
      <c r="P2096" s="9" t="str">
        <f t="shared" ca="1" si="339"/>
        <v/>
      </c>
      <c r="Q2096" s="9" t="str">
        <f t="shared" ca="1" si="340"/>
        <v/>
      </c>
      <c r="R2096" s="9" t="str">
        <f t="shared" si="333"/>
        <v/>
      </c>
      <c r="S2096" t="str" cm="1">
        <f t="array" ref="S2096">IF(ISBLANK(C2096),"",IFERROR(INDEX(ListeSeries!$A$2:$A$1045, MATCH(1, (DatasScan!G2096=ListeSeries!$B$2:$B$1045) * (DatasScan!H2096&gt;=ListeSeries!$D$2:$D$1045) * (DatasScan!H2096&lt;=ListeSeries!$E$2:$E$1045), 0)), "no match"))</f>
        <v/>
      </c>
      <c r="T2096" s="7" t="str" cm="1">
        <f t="array" ref="T2096">IF(ISBLANK(C2096),"",IFERROR(INDEX(ListeSeries!$C$2:$C$1045, MATCH(1, (DatasScan!G2096=ListeSeries!$B$2:$B$1045) * (DatasScan!H2096&gt;=ListeSeries!$D$2:$D$1045) * (DatasScan!H2096&lt;=ListeSeries!$E$2:$E$1045), 0)), "no match"))</f>
        <v/>
      </c>
      <c r="U2096" s="11" t="str" cm="1">
        <f t="array" ref="U2096">IF(ISBLANK(C2096),"",IFERROR(INDEX(ListeSeries!$F$2:$F$1045, MATCH(1, (DatasScan!G2096=ListeSeries!$B$2:$B$1045) * (DatasScan!H2096&gt;=ListeSeries!$D$2:$D$1045) * (DatasScan!H2096&lt;=ListeSeries!$E$2:$E$1045), 0)), "no match"))</f>
        <v/>
      </c>
    </row>
    <row r="2097" spans="1:21" ht="15" customHeight="1" x14ac:dyDescent="0.25">
      <c r="A2097" s="6" t="str">
        <f t="shared" si="334"/>
        <v/>
      </c>
      <c r="B2097" s="272"/>
      <c r="F2097" s="7" t="str">
        <f t="shared" si="337"/>
        <v/>
      </c>
      <c r="G2097" s="21" t="str">
        <f>IF(ISBLANK(C2097),"",_xlfn.XLOOKUP(_xlfn.XLOOKUP(VALUE(LEFT(C2097,4)),Souches!$B$2:$B$15000,Souches!$E$2:$E$15000),Varietes!$B$2:$B$500,Varietes!$C$2:$C$500))</f>
        <v/>
      </c>
      <c r="H2097" s="19" t="str">
        <f>IF(ISBLANK(C2097),"",_xlfn.XLOOKUP(VALUE(LEFT(C2097,4)),Souches!$B$2:$B$15000,Souches!$D$2:$D$15000))</f>
        <v/>
      </c>
      <c r="I2097" s="10" t="str">
        <f t="shared" si="335"/>
        <v/>
      </c>
      <c r="J2097" s="19" t="str">
        <f>IF(I2097="","",INT(('ObjProd (2)'!$C$25-I2097)/7 * (ABS('ObjProd (2)'!$C$25-I2097)&gt;=7)))</f>
        <v/>
      </c>
      <c r="K2097" s="10" t="str">
        <f>IF(I2097="","",
IF(AND(DATEDIF(I2097,'ObjProd (2)'!$C$25,"y")=0,DATEDIF(I2097,'ObjProd (2)'!$C$25,"ym")=0,
   INT(('ObjProd (2)'!$C$25-EDATE(I2097,DATEDIF(I2097,'ObjProd (2)'!$C$25,"y")*12+DATEDIF(I2097,'ObjProd (2)'!$C$25,"ym")))/7)=0),
   "&lt; 1 sem.",
   IF(DATEDIF(I2097,'ObjProd (2)'!$C$25,"y")&gt;0,DATEDIF(I2097,'ObjProd (2)'!$C$25,"y") &amp; " " &amp; IF(DATEDIF(I2097,'ObjProd (2)'!$C$25,"y")=1,"an ","ans "),"") &amp;
   IF(DATEDIF(I2097,'ObjProd (2)'!$C$25,"ym")&gt;0,DATEDIF(I2097,'ObjProd (2)'!$C$25,"ym") &amp; " mois ", "") &amp;
   IF(INT(('ObjProd (2)'!$C$25-EDATE(I2097,DATEDIF(I2097,'ObjProd (2)'!$C$25,"y")*12+DATEDIF(I2097,'ObjProd (2)'!$C$25,"ym")))/7)&gt;0,
      INT(('ObjProd (2)'!$C$25-EDATE(I2097,DATEDIF(I2097,'ObjProd (2)'!$C$25,"y")*12+DATEDIF(I2097,'ObjProd (2)'!$C$25,"ym")))/7) &amp; " sem.",
      "")
)
)</f>
        <v/>
      </c>
      <c r="L2097" s="11" t="str">
        <f t="shared" si="336"/>
        <v/>
      </c>
      <c r="M2097" s="9" t="str">
        <f t="shared" si="332"/>
        <v/>
      </c>
      <c r="N2097" s="9" t="str" cm="1">
        <f t="array" aca="1" ref="N2097" ca="1">LEFT(L2097, IF(ISNUMBER(SUBSTITUTE(_xludf.MID(L2097, 2, 1), ".", ",")), 1, 2))</f>
        <v/>
      </c>
      <c r="O2097" s="19" t="str">
        <f t="shared" ca="1" si="338"/>
        <v/>
      </c>
      <c r="P2097" s="9" t="str">
        <f t="shared" ca="1" si="339"/>
        <v/>
      </c>
      <c r="Q2097" s="9" t="str">
        <f t="shared" ca="1" si="340"/>
        <v/>
      </c>
      <c r="R2097" s="9" t="str">
        <f t="shared" si="333"/>
        <v/>
      </c>
      <c r="S2097" t="str" cm="1">
        <f t="array" ref="S2097">IF(ISBLANK(C2097),"",IFERROR(INDEX(ListeSeries!$A$2:$A$1045, MATCH(1, (DatasScan!G2097=ListeSeries!$B$2:$B$1045) * (DatasScan!H2097&gt;=ListeSeries!$D$2:$D$1045) * (DatasScan!H2097&lt;=ListeSeries!$E$2:$E$1045), 0)), "no match"))</f>
        <v/>
      </c>
      <c r="T2097" s="7" t="str" cm="1">
        <f t="array" ref="T2097">IF(ISBLANK(C2097),"",IFERROR(INDEX(ListeSeries!$C$2:$C$1045, MATCH(1, (DatasScan!G2097=ListeSeries!$B$2:$B$1045) * (DatasScan!H2097&gt;=ListeSeries!$D$2:$D$1045) * (DatasScan!H2097&lt;=ListeSeries!$E$2:$E$1045), 0)), "no match"))</f>
        <v/>
      </c>
      <c r="U2097" s="11" t="str" cm="1">
        <f t="array" ref="U2097">IF(ISBLANK(C2097),"",IFERROR(INDEX(ListeSeries!$F$2:$F$1045, MATCH(1, (DatasScan!G2097=ListeSeries!$B$2:$B$1045) * (DatasScan!H2097&gt;=ListeSeries!$D$2:$D$1045) * (DatasScan!H2097&lt;=ListeSeries!$E$2:$E$1045), 0)), "no match"))</f>
        <v/>
      </c>
    </row>
    <row r="2098" spans="1:21" ht="15" customHeight="1" x14ac:dyDescent="0.25">
      <c r="A2098" s="6" t="str">
        <f t="shared" si="334"/>
        <v/>
      </c>
      <c r="B2098" s="272"/>
      <c r="F2098" s="7" t="str">
        <f t="shared" si="337"/>
        <v/>
      </c>
      <c r="G2098" s="21" t="str">
        <f>IF(ISBLANK(C2098),"",_xlfn.XLOOKUP(_xlfn.XLOOKUP(VALUE(LEFT(C2098,4)),Souches!$B$2:$B$15000,Souches!$E$2:$E$15000),Varietes!$B$2:$B$500,Varietes!$C$2:$C$500))</f>
        <v/>
      </c>
      <c r="H2098" s="19" t="str">
        <f>IF(ISBLANK(C2098),"",_xlfn.XLOOKUP(VALUE(LEFT(C2098,4)),Souches!$B$2:$B$15000,Souches!$D$2:$D$15000))</f>
        <v/>
      </c>
      <c r="I2098" s="10" t="str">
        <f t="shared" si="335"/>
        <v/>
      </c>
      <c r="J2098" s="19" t="str">
        <f>IF(I2098="","",INT(('ObjProd (2)'!$C$25-I2098)/7 * (ABS('ObjProd (2)'!$C$25-I2098)&gt;=7)))</f>
        <v/>
      </c>
      <c r="K2098" s="10" t="str">
        <f>IF(I2098="","",
IF(AND(DATEDIF(I2098,'ObjProd (2)'!$C$25,"y")=0,DATEDIF(I2098,'ObjProd (2)'!$C$25,"ym")=0,
   INT(('ObjProd (2)'!$C$25-EDATE(I2098,DATEDIF(I2098,'ObjProd (2)'!$C$25,"y")*12+DATEDIF(I2098,'ObjProd (2)'!$C$25,"ym")))/7)=0),
   "&lt; 1 sem.",
   IF(DATEDIF(I2098,'ObjProd (2)'!$C$25,"y")&gt;0,DATEDIF(I2098,'ObjProd (2)'!$C$25,"y") &amp; " " &amp; IF(DATEDIF(I2098,'ObjProd (2)'!$C$25,"y")=1,"an ","ans "),"") &amp;
   IF(DATEDIF(I2098,'ObjProd (2)'!$C$25,"ym")&gt;0,DATEDIF(I2098,'ObjProd (2)'!$C$25,"ym") &amp; " mois ", "") &amp;
   IF(INT(('ObjProd (2)'!$C$25-EDATE(I2098,DATEDIF(I2098,'ObjProd (2)'!$C$25,"y")*12+DATEDIF(I2098,'ObjProd (2)'!$C$25,"ym")))/7)&gt;0,
      INT(('ObjProd (2)'!$C$25-EDATE(I2098,DATEDIF(I2098,'ObjProd (2)'!$C$25,"y")*12+DATEDIF(I2098,'ObjProd (2)'!$C$25,"ym")))/7) &amp; " sem.",
      "")
)
)</f>
        <v/>
      </c>
      <c r="L2098" s="11" t="str">
        <f t="shared" si="336"/>
        <v/>
      </c>
      <c r="M2098" s="9" t="str">
        <f t="shared" si="332"/>
        <v/>
      </c>
      <c r="N2098" s="9" t="str" cm="1">
        <f t="array" aca="1" ref="N2098" ca="1">LEFT(L2098, IF(ISNUMBER(SUBSTITUTE(_xludf.MID(L2098, 2, 1), ".", ",")), 1, 2))</f>
        <v/>
      </c>
      <c r="O2098" s="19" t="str">
        <f t="shared" ca="1" si="338"/>
        <v/>
      </c>
      <c r="P2098" s="9" t="str">
        <f t="shared" ca="1" si="339"/>
        <v/>
      </c>
      <c r="Q2098" s="9" t="str">
        <f t="shared" ca="1" si="340"/>
        <v/>
      </c>
      <c r="R2098" s="9" t="str">
        <f t="shared" si="333"/>
        <v/>
      </c>
      <c r="S2098" t="str" cm="1">
        <f t="array" ref="S2098">IF(ISBLANK(C2098),"",IFERROR(INDEX(ListeSeries!$A$2:$A$1045, MATCH(1, (DatasScan!G2098=ListeSeries!$B$2:$B$1045) * (DatasScan!H2098&gt;=ListeSeries!$D$2:$D$1045) * (DatasScan!H2098&lt;=ListeSeries!$E$2:$E$1045), 0)), "no match"))</f>
        <v/>
      </c>
      <c r="T2098" s="7" t="str" cm="1">
        <f t="array" ref="T2098">IF(ISBLANK(C2098),"",IFERROR(INDEX(ListeSeries!$C$2:$C$1045, MATCH(1, (DatasScan!G2098=ListeSeries!$B$2:$B$1045) * (DatasScan!H2098&gt;=ListeSeries!$D$2:$D$1045) * (DatasScan!H2098&lt;=ListeSeries!$E$2:$E$1045), 0)), "no match"))</f>
        <v/>
      </c>
      <c r="U2098" s="11" t="str" cm="1">
        <f t="array" ref="U2098">IF(ISBLANK(C2098),"",IFERROR(INDEX(ListeSeries!$F$2:$F$1045, MATCH(1, (DatasScan!G2098=ListeSeries!$B$2:$B$1045) * (DatasScan!H2098&gt;=ListeSeries!$D$2:$D$1045) * (DatasScan!H2098&lt;=ListeSeries!$E$2:$E$1045), 0)), "no match"))</f>
        <v/>
      </c>
    </row>
    <row r="2099" spans="1:21" ht="15" customHeight="1" x14ac:dyDescent="0.25">
      <c r="A2099" s="6" t="str">
        <f t="shared" si="334"/>
        <v/>
      </c>
      <c r="B2099" s="272"/>
      <c r="F2099" s="7" t="str">
        <f t="shared" si="337"/>
        <v/>
      </c>
      <c r="G2099" s="21" t="str">
        <f>IF(ISBLANK(C2099),"",_xlfn.XLOOKUP(_xlfn.XLOOKUP(VALUE(LEFT(C2099,4)),Souches!$B$2:$B$15000,Souches!$E$2:$E$15000),Varietes!$B$2:$B$500,Varietes!$C$2:$C$500))</f>
        <v/>
      </c>
      <c r="H2099" s="19" t="str">
        <f>IF(ISBLANK(C2099),"",_xlfn.XLOOKUP(VALUE(LEFT(C2099,4)),Souches!$B$2:$B$15000,Souches!$D$2:$D$15000))</f>
        <v/>
      </c>
      <c r="I2099" s="10" t="str">
        <f t="shared" si="335"/>
        <v/>
      </c>
      <c r="J2099" s="19" t="str">
        <f>IF(I2099="","",INT(('ObjProd (2)'!$C$25-I2099)/7 * (ABS('ObjProd (2)'!$C$25-I2099)&gt;=7)))</f>
        <v/>
      </c>
      <c r="K2099" s="10" t="str">
        <f>IF(I2099="","",
IF(AND(DATEDIF(I2099,'ObjProd (2)'!$C$25,"y")=0,DATEDIF(I2099,'ObjProd (2)'!$C$25,"ym")=0,
   INT(('ObjProd (2)'!$C$25-EDATE(I2099,DATEDIF(I2099,'ObjProd (2)'!$C$25,"y")*12+DATEDIF(I2099,'ObjProd (2)'!$C$25,"ym")))/7)=0),
   "&lt; 1 sem.",
   IF(DATEDIF(I2099,'ObjProd (2)'!$C$25,"y")&gt;0,DATEDIF(I2099,'ObjProd (2)'!$C$25,"y") &amp; " " &amp; IF(DATEDIF(I2099,'ObjProd (2)'!$C$25,"y")=1,"an ","ans "),"") &amp;
   IF(DATEDIF(I2099,'ObjProd (2)'!$C$25,"ym")&gt;0,DATEDIF(I2099,'ObjProd (2)'!$C$25,"ym") &amp; " mois ", "") &amp;
   IF(INT(('ObjProd (2)'!$C$25-EDATE(I2099,DATEDIF(I2099,'ObjProd (2)'!$C$25,"y")*12+DATEDIF(I2099,'ObjProd (2)'!$C$25,"ym")))/7)&gt;0,
      INT(('ObjProd (2)'!$C$25-EDATE(I2099,DATEDIF(I2099,'ObjProd (2)'!$C$25,"y")*12+DATEDIF(I2099,'ObjProd (2)'!$C$25,"ym")))/7) &amp; " sem.",
      "")
)
)</f>
        <v/>
      </c>
      <c r="L2099" s="11" t="str">
        <f t="shared" si="336"/>
        <v/>
      </c>
      <c r="M2099" s="9" t="str">
        <f t="shared" si="332"/>
        <v/>
      </c>
      <c r="N2099" s="9" t="str" cm="1">
        <f t="array" aca="1" ref="N2099" ca="1">LEFT(L2099, IF(ISNUMBER(SUBSTITUTE(_xludf.MID(L2099, 2, 1), ".", ",")), 1, 2))</f>
        <v/>
      </c>
      <c r="O2099" s="19" t="str">
        <f t="shared" ca="1" si="338"/>
        <v/>
      </c>
      <c r="P2099" s="9" t="str">
        <f t="shared" ca="1" si="339"/>
        <v/>
      </c>
      <c r="Q2099" s="9" t="str">
        <f t="shared" ca="1" si="340"/>
        <v/>
      </c>
      <c r="R2099" s="9" t="str">
        <f t="shared" si="333"/>
        <v/>
      </c>
      <c r="S2099" t="str" cm="1">
        <f t="array" ref="S2099">IF(ISBLANK(C2099),"",IFERROR(INDEX(ListeSeries!$A$2:$A$1045, MATCH(1, (DatasScan!G2099=ListeSeries!$B$2:$B$1045) * (DatasScan!H2099&gt;=ListeSeries!$D$2:$D$1045) * (DatasScan!H2099&lt;=ListeSeries!$E$2:$E$1045), 0)), "no match"))</f>
        <v/>
      </c>
      <c r="T2099" s="7" t="str" cm="1">
        <f t="array" ref="T2099">IF(ISBLANK(C2099),"",IFERROR(INDEX(ListeSeries!$C$2:$C$1045, MATCH(1, (DatasScan!G2099=ListeSeries!$B$2:$B$1045) * (DatasScan!H2099&gt;=ListeSeries!$D$2:$D$1045) * (DatasScan!H2099&lt;=ListeSeries!$E$2:$E$1045), 0)), "no match"))</f>
        <v/>
      </c>
      <c r="U2099" s="11" t="str" cm="1">
        <f t="array" ref="U2099">IF(ISBLANK(C2099),"",IFERROR(INDEX(ListeSeries!$F$2:$F$1045, MATCH(1, (DatasScan!G2099=ListeSeries!$B$2:$B$1045) * (DatasScan!H2099&gt;=ListeSeries!$D$2:$D$1045) * (DatasScan!H2099&lt;=ListeSeries!$E$2:$E$1045), 0)), "no match"))</f>
        <v/>
      </c>
    </row>
    <row r="2100" spans="1:21" ht="15" customHeight="1" x14ac:dyDescent="0.25">
      <c r="A2100" s="6" t="str">
        <f t="shared" si="334"/>
        <v/>
      </c>
      <c r="B2100" s="272"/>
      <c r="F2100" s="7" t="str">
        <f t="shared" si="337"/>
        <v/>
      </c>
      <c r="G2100" s="21" t="str">
        <f>IF(ISBLANK(C2100),"",_xlfn.XLOOKUP(_xlfn.XLOOKUP(VALUE(LEFT(C2100,4)),Souches!$B$2:$B$15000,Souches!$E$2:$E$15000),Varietes!$B$2:$B$500,Varietes!$C$2:$C$500))</f>
        <v/>
      </c>
      <c r="H2100" s="19" t="str">
        <f>IF(ISBLANK(C2100),"",_xlfn.XLOOKUP(VALUE(LEFT(C2100,4)),Souches!$B$2:$B$15000,Souches!$D$2:$D$15000))</f>
        <v/>
      </c>
      <c r="I2100" s="10" t="str">
        <f t="shared" si="335"/>
        <v/>
      </c>
      <c r="J2100" s="19" t="str">
        <f>IF(I2100="","",INT(('ObjProd (2)'!$C$25-I2100)/7 * (ABS('ObjProd (2)'!$C$25-I2100)&gt;=7)))</f>
        <v/>
      </c>
      <c r="K2100" s="10" t="str">
        <f>IF(I2100="","",
IF(AND(DATEDIF(I2100,'ObjProd (2)'!$C$25,"y")=0,DATEDIF(I2100,'ObjProd (2)'!$C$25,"ym")=0,
   INT(('ObjProd (2)'!$C$25-EDATE(I2100,DATEDIF(I2100,'ObjProd (2)'!$C$25,"y")*12+DATEDIF(I2100,'ObjProd (2)'!$C$25,"ym")))/7)=0),
   "&lt; 1 sem.",
   IF(DATEDIF(I2100,'ObjProd (2)'!$C$25,"y")&gt;0,DATEDIF(I2100,'ObjProd (2)'!$C$25,"y") &amp; " " &amp; IF(DATEDIF(I2100,'ObjProd (2)'!$C$25,"y")=1,"an ","ans "),"") &amp;
   IF(DATEDIF(I2100,'ObjProd (2)'!$C$25,"ym")&gt;0,DATEDIF(I2100,'ObjProd (2)'!$C$25,"ym") &amp; " mois ", "") &amp;
   IF(INT(('ObjProd (2)'!$C$25-EDATE(I2100,DATEDIF(I2100,'ObjProd (2)'!$C$25,"y")*12+DATEDIF(I2100,'ObjProd (2)'!$C$25,"ym")))/7)&gt;0,
      INT(('ObjProd (2)'!$C$25-EDATE(I2100,DATEDIF(I2100,'ObjProd (2)'!$C$25,"y")*12+DATEDIF(I2100,'ObjProd (2)'!$C$25,"ym")))/7) &amp; " sem.",
      "")
)
)</f>
        <v/>
      </c>
      <c r="L2100" s="11" t="str">
        <f t="shared" si="336"/>
        <v/>
      </c>
      <c r="M2100" s="9" t="str">
        <f t="shared" si="332"/>
        <v/>
      </c>
      <c r="N2100" s="9" t="str" cm="1">
        <f t="array" aca="1" ref="N2100" ca="1">LEFT(L2100, IF(ISNUMBER(SUBSTITUTE(_xludf.MID(L2100, 2, 1), ".", ",")), 1, 2))</f>
        <v/>
      </c>
      <c r="O2100" s="19" t="str">
        <f t="shared" ca="1" si="338"/>
        <v/>
      </c>
      <c r="P2100" s="9" t="str">
        <f t="shared" ca="1" si="339"/>
        <v/>
      </c>
      <c r="Q2100" s="9" t="str">
        <f t="shared" ca="1" si="340"/>
        <v/>
      </c>
      <c r="R2100" s="9" t="str">
        <f t="shared" si="333"/>
        <v/>
      </c>
      <c r="S2100" t="str" cm="1">
        <f t="array" ref="S2100">IF(ISBLANK(C2100),"",IFERROR(INDEX(ListeSeries!$A$2:$A$1045, MATCH(1, (DatasScan!G2100=ListeSeries!$B$2:$B$1045) * (DatasScan!H2100&gt;=ListeSeries!$D$2:$D$1045) * (DatasScan!H2100&lt;=ListeSeries!$E$2:$E$1045), 0)), "no match"))</f>
        <v/>
      </c>
      <c r="T2100" s="7" t="str" cm="1">
        <f t="array" ref="T2100">IF(ISBLANK(C2100),"",IFERROR(INDEX(ListeSeries!$C$2:$C$1045, MATCH(1, (DatasScan!G2100=ListeSeries!$B$2:$B$1045) * (DatasScan!H2100&gt;=ListeSeries!$D$2:$D$1045) * (DatasScan!H2100&lt;=ListeSeries!$E$2:$E$1045), 0)), "no match"))</f>
        <v/>
      </c>
      <c r="U2100" s="11" t="str" cm="1">
        <f t="array" ref="U2100">IF(ISBLANK(C2100),"",IFERROR(INDEX(ListeSeries!$F$2:$F$1045, MATCH(1, (DatasScan!G2100=ListeSeries!$B$2:$B$1045) * (DatasScan!H2100&gt;=ListeSeries!$D$2:$D$1045) * (DatasScan!H2100&lt;=ListeSeries!$E$2:$E$1045), 0)), "no match"))</f>
        <v/>
      </c>
    </row>
    <row r="2101" spans="1:21" ht="15" customHeight="1" x14ac:dyDescent="0.25">
      <c r="A2101" s="6" t="str">
        <f t="shared" si="334"/>
        <v/>
      </c>
      <c r="B2101" s="272"/>
      <c r="F2101" s="7" t="str">
        <f t="shared" si="337"/>
        <v/>
      </c>
      <c r="G2101" s="21" t="str">
        <f>IF(ISBLANK(C2101),"",_xlfn.XLOOKUP(_xlfn.XLOOKUP(VALUE(LEFT(C2101,4)),Souches!$B$2:$B$15000,Souches!$E$2:$E$15000),Varietes!$B$2:$B$500,Varietes!$C$2:$C$500))</f>
        <v/>
      </c>
      <c r="H2101" s="19" t="str">
        <f>IF(ISBLANK(C2101),"",_xlfn.XLOOKUP(VALUE(LEFT(C2101,4)),Souches!$B$2:$B$15000,Souches!$D$2:$D$15000))</f>
        <v/>
      </c>
      <c r="I2101" s="10" t="str">
        <f t="shared" si="335"/>
        <v/>
      </c>
      <c r="J2101" s="19" t="str">
        <f>IF(I2101="","",INT(('ObjProd (2)'!$C$25-I2101)/7 * (ABS('ObjProd (2)'!$C$25-I2101)&gt;=7)))</f>
        <v/>
      </c>
      <c r="K2101" s="10" t="str">
        <f>IF(I2101="","",
IF(AND(DATEDIF(I2101,'ObjProd (2)'!$C$25,"y")=0,DATEDIF(I2101,'ObjProd (2)'!$C$25,"ym")=0,
   INT(('ObjProd (2)'!$C$25-EDATE(I2101,DATEDIF(I2101,'ObjProd (2)'!$C$25,"y")*12+DATEDIF(I2101,'ObjProd (2)'!$C$25,"ym")))/7)=0),
   "&lt; 1 sem.",
   IF(DATEDIF(I2101,'ObjProd (2)'!$C$25,"y")&gt;0,DATEDIF(I2101,'ObjProd (2)'!$C$25,"y") &amp; " " &amp; IF(DATEDIF(I2101,'ObjProd (2)'!$C$25,"y")=1,"an ","ans "),"") &amp;
   IF(DATEDIF(I2101,'ObjProd (2)'!$C$25,"ym")&gt;0,DATEDIF(I2101,'ObjProd (2)'!$C$25,"ym") &amp; " mois ", "") &amp;
   IF(INT(('ObjProd (2)'!$C$25-EDATE(I2101,DATEDIF(I2101,'ObjProd (2)'!$C$25,"y")*12+DATEDIF(I2101,'ObjProd (2)'!$C$25,"ym")))/7)&gt;0,
      INT(('ObjProd (2)'!$C$25-EDATE(I2101,DATEDIF(I2101,'ObjProd (2)'!$C$25,"y")*12+DATEDIF(I2101,'ObjProd (2)'!$C$25,"ym")))/7) &amp; " sem.",
      "")
)
)</f>
        <v/>
      </c>
      <c r="L2101" s="11" t="str">
        <f t="shared" si="336"/>
        <v/>
      </c>
      <c r="M2101" s="9" t="str">
        <f t="shared" si="332"/>
        <v/>
      </c>
      <c r="N2101" s="9" t="str" cm="1">
        <f t="array" aca="1" ref="N2101" ca="1">LEFT(L2101, IF(ISNUMBER(SUBSTITUTE(_xludf.MID(L2101, 2, 1), ".", ",")), 1, 2))</f>
        <v/>
      </c>
      <c r="O2101" s="19" t="str">
        <f t="shared" ca="1" si="338"/>
        <v/>
      </c>
      <c r="P2101" s="9" t="str">
        <f t="shared" ca="1" si="339"/>
        <v/>
      </c>
      <c r="Q2101" s="9" t="str">
        <f t="shared" ca="1" si="340"/>
        <v/>
      </c>
      <c r="R2101" s="9" t="str">
        <f t="shared" si="333"/>
        <v/>
      </c>
      <c r="S2101" t="str" cm="1">
        <f t="array" ref="S2101">IF(ISBLANK(C2101),"",IFERROR(INDEX(ListeSeries!$A$2:$A$1045, MATCH(1, (DatasScan!G2101=ListeSeries!$B$2:$B$1045) * (DatasScan!H2101&gt;=ListeSeries!$D$2:$D$1045) * (DatasScan!H2101&lt;=ListeSeries!$E$2:$E$1045), 0)), "no match"))</f>
        <v/>
      </c>
      <c r="T2101" s="7" t="str" cm="1">
        <f t="array" ref="T2101">IF(ISBLANK(C2101),"",IFERROR(INDEX(ListeSeries!$C$2:$C$1045, MATCH(1, (DatasScan!G2101=ListeSeries!$B$2:$B$1045) * (DatasScan!H2101&gt;=ListeSeries!$D$2:$D$1045) * (DatasScan!H2101&lt;=ListeSeries!$E$2:$E$1045), 0)), "no match"))</f>
        <v/>
      </c>
      <c r="U2101" s="11" t="str" cm="1">
        <f t="array" ref="U2101">IF(ISBLANK(C2101),"",IFERROR(INDEX(ListeSeries!$F$2:$F$1045, MATCH(1, (DatasScan!G2101=ListeSeries!$B$2:$B$1045) * (DatasScan!H2101&gt;=ListeSeries!$D$2:$D$1045) * (DatasScan!H2101&lt;=ListeSeries!$E$2:$E$1045), 0)), "no match"))</f>
        <v/>
      </c>
    </row>
    <row r="2102" spans="1:21" ht="15" customHeight="1" x14ac:dyDescent="0.25">
      <c r="A2102" s="6" t="str">
        <f t="shared" si="334"/>
        <v/>
      </c>
      <c r="B2102" s="272"/>
      <c r="F2102" s="7" t="str">
        <f t="shared" si="337"/>
        <v/>
      </c>
      <c r="G2102" s="21" t="str">
        <f>IF(ISBLANK(C2102),"",_xlfn.XLOOKUP(_xlfn.XLOOKUP(VALUE(LEFT(C2102,4)),Souches!$B$2:$B$15000,Souches!$E$2:$E$15000),Varietes!$B$2:$B$500,Varietes!$C$2:$C$500))</f>
        <v/>
      </c>
      <c r="H2102" s="19" t="str">
        <f>IF(ISBLANK(C2102),"",_xlfn.XLOOKUP(VALUE(LEFT(C2102,4)),Souches!$B$2:$B$15000,Souches!$D$2:$D$15000))</f>
        <v/>
      </c>
      <c r="I2102" s="10" t="str">
        <f t="shared" si="335"/>
        <v/>
      </c>
      <c r="J2102" s="19" t="str">
        <f>IF(I2102="","",INT(('ObjProd (2)'!$C$25-I2102)/7 * (ABS('ObjProd (2)'!$C$25-I2102)&gt;=7)))</f>
        <v/>
      </c>
      <c r="K2102" s="10" t="str">
        <f>IF(I2102="","",
IF(AND(DATEDIF(I2102,'ObjProd (2)'!$C$25,"y")=0,DATEDIF(I2102,'ObjProd (2)'!$C$25,"ym")=0,
   INT(('ObjProd (2)'!$C$25-EDATE(I2102,DATEDIF(I2102,'ObjProd (2)'!$C$25,"y")*12+DATEDIF(I2102,'ObjProd (2)'!$C$25,"ym")))/7)=0),
   "&lt; 1 sem.",
   IF(DATEDIF(I2102,'ObjProd (2)'!$C$25,"y")&gt;0,DATEDIF(I2102,'ObjProd (2)'!$C$25,"y") &amp; " " &amp; IF(DATEDIF(I2102,'ObjProd (2)'!$C$25,"y")=1,"an ","ans "),"") &amp;
   IF(DATEDIF(I2102,'ObjProd (2)'!$C$25,"ym")&gt;0,DATEDIF(I2102,'ObjProd (2)'!$C$25,"ym") &amp; " mois ", "") &amp;
   IF(INT(('ObjProd (2)'!$C$25-EDATE(I2102,DATEDIF(I2102,'ObjProd (2)'!$C$25,"y")*12+DATEDIF(I2102,'ObjProd (2)'!$C$25,"ym")))/7)&gt;0,
      INT(('ObjProd (2)'!$C$25-EDATE(I2102,DATEDIF(I2102,'ObjProd (2)'!$C$25,"y")*12+DATEDIF(I2102,'ObjProd (2)'!$C$25,"ym")))/7) &amp; " sem.",
      "")
)
)</f>
        <v/>
      </c>
      <c r="L2102" s="11" t="str">
        <f t="shared" si="336"/>
        <v/>
      </c>
      <c r="M2102" s="9" t="str">
        <f t="shared" si="332"/>
        <v/>
      </c>
      <c r="N2102" s="9" t="str" cm="1">
        <f t="array" aca="1" ref="N2102" ca="1">LEFT(L2102, IF(ISNUMBER(SUBSTITUTE(_xludf.MID(L2102, 2, 1), ".", ",")), 1, 2))</f>
        <v/>
      </c>
      <c r="O2102" s="19" t="str">
        <f t="shared" ca="1" si="338"/>
        <v/>
      </c>
      <c r="P2102" s="9" t="str">
        <f t="shared" ca="1" si="339"/>
        <v/>
      </c>
      <c r="Q2102" s="9" t="str">
        <f t="shared" ca="1" si="340"/>
        <v/>
      </c>
      <c r="R2102" s="9" t="str">
        <f t="shared" si="333"/>
        <v/>
      </c>
      <c r="S2102" t="str" cm="1">
        <f t="array" ref="S2102">IF(ISBLANK(C2102),"",IFERROR(INDEX(ListeSeries!$A$2:$A$1045, MATCH(1, (DatasScan!G2102=ListeSeries!$B$2:$B$1045) * (DatasScan!H2102&gt;=ListeSeries!$D$2:$D$1045) * (DatasScan!H2102&lt;=ListeSeries!$E$2:$E$1045), 0)), "no match"))</f>
        <v/>
      </c>
      <c r="T2102" s="7" t="str" cm="1">
        <f t="array" ref="T2102">IF(ISBLANK(C2102),"",IFERROR(INDEX(ListeSeries!$C$2:$C$1045, MATCH(1, (DatasScan!G2102=ListeSeries!$B$2:$B$1045) * (DatasScan!H2102&gt;=ListeSeries!$D$2:$D$1045) * (DatasScan!H2102&lt;=ListeSeries!$E$2:$E$1045), 0)), "no match"))</f>
        <v/>
      </c>
      <c r="U2102" s="11" t="str" cm="1">
        <f t="array" ref="U2102">IF(ISBLANK(C2102),"",IFERROR(INDEX(ListeSeries!$F$2:$F$1045, MATCH(1, (DatasScan!G2102=ListeSeries!$B$2:$B$1045) * (DatasScan!H2102&gt;=ListeSeries!$D$2:$D$1045) * (DatasScan!H2102&lt;=ListeSeries!$E$2:$E$1045), 0)), "no match"))</f>
        <v/>
      </c>
    </row>
    <row r="2103" spans="1:21" ht="15" customHeight="1" x14ac:dyDescent="0.25">
      <c r="A2103" s="6" t="str">
        <f t="shared" si="334"/>
        <v/>
      </c>
      <c r="B2103" s="272"/>
      <c r="F2103" s="7" t="str">
        <f t="shared" si="337"/>
        <v/>
      </c>
      <c r="G2103" s="21" t="str">
        <f>IF(ISBLANK(C2103),"",_xlfn.XLOOKUP(_xlfn.XLOOKUP(VALUE(LEFT(C2103,4)),Souches!$B$2:$B$15000,Souches!$E$2:$E$15000),Varietes!$B$2:$B$500,Varietes!$C$2:$C$500))</f>
        <v/>
      </c>
      <c r="H2103" s="19" t="str">
        <f>IF(ISBLANK(C2103),"",_xlfn.XLOOKUP(VALUE(LEFT(C2103,4)),Souches!$B$2:$B$15000,Souches!$D$2:$D$15000))</f>
        <v/>
      </c>
      <c r="I2103" s="10" t="str">
        <f t="shared" si="335"/>
        <v/>
      </c>
      <c r="J2103" s="19" t="str">
        <f>IF(I2103="","",INT(('ObjProd (2)'!$C$25-I2103)/7 * (ABS('ObjProd (2)'!$C$25-I2103)&gt;=7)))</f>
        <v/>
      </c>
      <c r="K2103" s="10" t="str">
        <f>IF(I2103="","",
IF(AND(DATEDIF(I2103,'ObjProd (2)'!$C$25,"y")=0,DATEDIF(I2103,'ObjProd (2)'!$C$25,"ym")=0,
   INT(('ObjProd (2)'!$C$25-EDATE(I2103,DATEDIF(I2103,'ObjProd (2)'!$C$25,"y")*12+DATEDIF(I2103,'ObjProd (2)'!$C$25,"ym")))/7)=0),
   "&lt; 1 sem.",
   IF(DATEDIF(I2103,'ObjProd (2)'!$C$25,"y")&gt;0,DATEDIF(I2103,'ObjProd (2)'!$C$25,"y") &amp; " " &amp; IF(DATEDIF(I2103,'ObjProd (2)'!$C$25,"y")=1,"an ","ans "),"") &amp;
   IF(DATEDIF(I2103,'ObjProd (2)'!$C$25,"ym")&gt;0,DATEDIF(I2103,'ObjProd (2)'!$C$25,"ym") &amp; " mois ", "") &amp;
   IF(INT(('ObjProd (2)'!$C$25-EDATE(I2103,DATEDIF(I2103,'ObjProd (2)'!$C$25,"y")*12+DATEDIF(I2103,'ObjProd (2)'!$C$25,"ym")))/7)&gt;0,
      INT(('ObjProd (2)'!$C$25-EDATE(I2103,DATEDIF(I2103,'ObjProd (2)'!$C$25,"y")*12+DATEDIF(I2103,'ObjProd (2)'!$C$25,"ym")))/7) &amp; " sem.",
      "")
)
)</f>
        <v/>
      </c>
      <c r="L2103" s="11" t="str">
        <f t="shared" si="336"/>
        <v/>
      </c>
      <c r="M2103" s="9" t="str">
        <f t="shared" si="332"/>
        <v/>
      </c>
      <c r="N2103" s="9" t="str" cm="1">
        <f t="array" aca="1" ref="N2103" ca="1">LEFT(L2103, IF(ISNUMBER(SUBSTITUTE(_xludf.MID(L2103, 2, 1), ".", ",")), 1, 2))</f>
        <v/>
      </c>
      <c r="O2103" s="19" t="str">
        <f t="shared" ca="1" si="338"/>
        <v/>
      </c>
      <c r="P2103" s="9" t="str">
        <f t="shared" ca="1" si="339"/>
        <v/>
      </c>
      <c r="Q2103" s="9" t="str">
        <f t="shared" ca="1" si="340"/>
        <v/>
      </c>
      <c r="R2103" s="9" t="str">
        <f t="shared" si="333"/>
        <v/>
      </c>
      <c r="S2103" t="str" cm="1">
        <f t="array" ref="S2103">IF(ISBLANK(C2103),"",IFERROR(INDEX(ListeSeries!$A$2:$A$1045, MATCH(1, (DatasScan!G2103=ListeSeries!$B$2:$B$1045) * (DatasScan!H2103&gt;=ListeSeries!$D$2:$D$1045) * (DatasScan!H2103&lt;=ListeSeries!$E$2:$E$1045), 0)), "no match"))</f>
        <v/>
      </c>
      <c r="T2103" s="7" t="str" cm="1">
        <f t="array" ref="T2103">IF(ISBLANK(C2103),"",IFERROR(INDEX(ListeSeries!$C$2:$C$1045, MATCH(1, (DatasScan!G2103=ListeSeries!$B$2:$B$1045) * (DatasScan!H2103&gt;=ListeSeries!$D$2:$D$1045) * (DatasScan!H2103&lt;=ListeSeries!$E$2:$E$1045), 0)), "no match"))</f>
        <v/>
      </c>
      <c r="U2103" s="11" t="str" cm="1">
        <f t="array" ref="U2103">IF(ISBLANK(C2103),"",IFERROR(INDEX(ListeSeries!$F$2:$F$1045, MATCH(1, (DatasScan!G2103=ListeSeries!$B$2:$B$1045) * (DatasScan!H2103&gt;=ListeSeries!$D$2:$D$1045) * (DatasScan!H2103&lt;=ListeSeries!$E$2:$E$1045), 0)), "no match"))</f>
        <v/>
      </c>
    </row>
    <row r="2104" spans="1:21" ht="15" customHeight="1" x14ac:dyDescent="0.25">
      <c r="A2104" s="6" t="str">
        <f t="shared" si="334"/>
        <v/>
      </c>
      <c r="B2104" s="272"/>
      <c r="F2104" s="7" t="str">
        <f t="shared" si="337"/>
        <v/>
      </c>
      <c r="G2104" s="21" t="str">
        <f>IF(ISBLANK(C2104),"",_xlfn.XLOOKUP(_xlfn.XLOOKUP(VALUE(LEFT(C2104,4)),Souches!$B$2:$B$15000,Souches!$E$2:$E$15000),Varietes!$B$2:$B$500,Varietes!$C$2:$C$500))</f>
        <v/>
      </c>
      <c r="H2104" s="19" t="str">
        <f>IF(ISBLANK(C2104),"",_xlfn.XLOOKUP(VALUE(LEFT(C2104,4)),Souches!$B$2:$B$15000,Souches!$D$2:$D$15000))</f>
        <v/>
      </c>
      <c r="I2104" s="10" t="str">
        <f t="shared" si="335"/>
        <v/>
      </c>
      <c r="J2104" s="19" t="str">
        <f>IF(I2104="","",INT(('ObjProd (2)'!$C$25-I2104)/7 * (ABS('ObjProd (2)'!$C$25-I2104)&gt;=7)))</f>
        <v/>
      </c>
      <c r="K2104" s="10" t="str">
        <f>IF(I2104="","",
IF(AND(DATEDIF(I2104,'ObjProd (2)'!$C$25,"y")=0,DATEDIF(I2104,'ObjProd (2)'!$C$25,"ym")=0,
   INT(('ObjProd (2)'!$C$25-EDATE(I2104,DATEDIF(I2104,'ObjProd (2)'!$C$25,"y")*12+DATEDIF(I2104,'ObjProd (2)'!$C$25,"ym")))/7)=0),
   "&lt; 1 sem.",
   IF(DATEDIF(I2104,'ObjProd (2)'!$C$25,"y")&gt;0,DATEDIF(I2104,'ObjProd (2)'!$C$25,"y") &amp; " " &amp; IF(DATEDIF(I2104,'ObjProd (2)'!$C$25,"y")=1,"an ","ans "),"") &amp;
   IF(DATEDIF(I2104,'ObjProd (2)'!$C$25,"ym")&gt;0,DATEDIF(I2104,'ObjProd (2)'!$C$25,"ym") &amp; " mois ", "") &amp;
   IF(INT(('ObjProd (2)'!$C$25-EDATE(I2104,DATEDIF(I2104,'ObjProd (2)'!$C$25,"y")*12+DATEDIF(I2104,'ObjProd (2)'!$C$25,"ym")))/7)&gt;0,
      INT(('ObjProd (2)'!$C$25-EDATE(I2104,DATEDIF(I2104,'ObjProd (2)'!$C$25,"y")*12+DATEDIF(I2104,'ObjProd (2)'!$C$25,"ym")))/7) &amp; " sem.",
      "")
)
)</f>
        <v/>
      </c>
      <c r="L2104" s="11" t="str">
        <f t="shared" si="336"/>
        <v/>
      </c>
      <c r="M2104" s="9" t="str">
        <f t="shared" si="332"/>
        <v/>
      </c>
      <c r="N2104" s="9" t="str" cm="1">
        <f t="array" aca="1" ref="N2104" ca="1">LEFT(L2104, IF(ISNUMBER(SUBSTITUTE(_xludf.MID(L2104, 2, 1), ".", ",")), 1, 2))</f>
        <v/>
      </c>
      <c r="O2104" s="19" t="str">
        <f t="shared" ca="1" si="338"/>
        <v/>
      </c>
      <c r="P2104" s="9" t="str">
        <f t="shared" ca="1" si="339"/>
        <v/>
      </c>
      <c r="Q2104" s="9" t="str">
        <f t="shared" ca="1" si="340"/>
        <v/>
      </c>
      <c r="R2104" s="9" t="str">
        <f t="shared" si="333"/>
        <v/>
      </c>
      <c r="S2104" t="str" cm="1">
        <f t="array" ref="S2104">IF(ISBLANK(C2104),"",IFERROR(INDEX(ListeSeries!$A$2:$A$1045, MATCH(1, (DatasScan!G2104=ListeSeries!$B$2:$B$1045) * (DatasScan!H2104&gt;=ListeSeries!$D$2:$D$1045) * (DatasScan!H2104&lt;=ListeSeries!$E$2:$E$1045), 0)), "no match"))</f>
        <v/>
      </c>
      <c r="T2104" s="7" t="str" cm="1">
        <f t="array" ref="T2104">IF(ISBLANK(C2104),"",IFERROR(INDEX(ListeSeries!$C$2:$C$1045, MATCH(1, (DatasScan!G2104=ListeSeries!$B$2:$B$1045) * (DatasScan!H2104&gt;=ListeSeries!$D$2:$D$1045) * (DatasScan!H2104&lt;=ListeSeries!$E$2:$E$1045), 0)), "no match"))</f>
        <v/>
      </c>
      <c r="U2104" s="11" t="str" cm="1">
        <f t="array" ref="U2104">IF(ISBLANK(C2104),"",IFERROR(INDEX(ListeSeries!$F$2:$F$1045, MATCH(1, (DatasScan!G2104=ListeSeries!$B$2:$B$1045) * (DatasScan!H2104&gt;=ListeSeries!$D$2:$D$1045) * (DatasScan!H2104&lt;=ListeSeries!$E$2:$E$1045), 0)), "no match"))</f>
        <v/>
      </c>
    </row>
    <row r="2105" spans="1:21" ht="15" customHeight="1" x14ac:dyDescent="0.25">
      <c r="A2105" s="6" t="str">
        <f t="shared" si="334"/>
        <v/>
      </c>
      <c r="B2105" s="272"/>
      <c r="F2105" s="7" t="str">
        <f t="shared" si="337"/>
        <v/>
      </c>
      <c r="G2105" s="21" t="str">
        <f>IF(ISBLANK(C2105),"",_xlfn.XLOOKUP(_xlfn.XLOOKUP(VALUE(LEFT(C2105,4)),Souches!$B$2:$B$15000,Souches!$E$2:$E$15000),Varietes!$B$2:$B$500,Varietes!$C$2:$C$500))</f>
        <v/>
      </c>
      <c r="H2105" s="19" t="str">
        <f>IF(ISBLANK(C2105),"",_xlfn.XLOOKUP(VALUE(LEFT(C2105,4)),Souches!$B$2:$B$15000,Souches!$D$2:$D$15000))</f>
        <v/>
      </c>
      <c r="I2105" s="10" t="str">
        <f t="shared" si="335"/>
        <v/>
      </c>
      <c r="J2105" s="19" t="str">
        <f>IF(I2105="","",INT(('ObjProd (2)'!$C$25-I2105)/7 * (ABS('ObjProd (2)'!$C$25-I2105)&gt;=7)))</f>
        <v/>
      </c>
      <c r="K2105" s="10" t="str">
        <f>IF(I2105="","",
IF(AND(DATEDIF(I2105,'ObjProd (2)'!$C$25,"y")=0,DATEDIF(I2105,'ObjProd (2)'!$C$25,"ym")=0,
   INT(('ObjProd (2)'!$C$25-EDATE(I2105,DATEDIF(I2105,'ObjProd (2)'!$C$25,"y")*12+DATEDIF(I2105,'ObjProd (2)'!$C$25,"ym")))/7)=0),
   "&lt; 1 sem.",
   IF(DATEDIF(I2105,'ObjProd (2)'!$C$25,"y")&gt;0,DATEDIF(I2105,'ObjProd (2)'!$C$25,"y") &amp; " " &amp; IF(DATEDIF(I2105,'ObjProd (2)'!$C$25,"y")=1,"an ","ans "),"") &amp;
   IF(DATEDIF(I2105,'ObjProd (2)'!$C$25,"ym")&gt;0,DATEDIF(I2105,'ObjProd (2)'!$C$25,"ym") &amp; " mois ", "") &amp;
   IF(INT(('ObjProd (2)'!$C$25-EDATE(I2105,DATEDIF(I2105,'ObjProd (2)'!$C$25,"y")*12+DATEDIF(I2105,'ObjProd (2)'!$C$25,"ym")))/7)&gt;0,
      INT(('ObjProd (2)'!$C$25-EDATE(I2105,DATEDIF(I2105,'ObjProd (2)'!$C$25,"y")*12+DATEDIF(I2105,'ObjProd (2)'!$C$25,"ym")))/7) &amp; " sem.",
      "")
)
)</f>
        <v/>
      </c>
      <c r="L2105" s="11" t="str">
        <f t="shared" si="336"/>
        <v/>
      </c>
      <c r="M2105" s="9" t="str">
        <f t="shared" si="332"/>
        <v/>
      </c>
      <c r="N2105" s="9" t="str" cm="1">
        <f t="array" aca="1" ref="N2105" ca="1">LEFT(L2105, IF(ISNUMBER(SUBSTITUTE(_xludf.MID(L2105, 2, 1), ".", ",")), 1, 2))</f>
        <v/>
      </c>
      <c r="O2105" s="19" t="str">
        <f t="shared" ca="1" si="338"/>
        <v/>
      </c>
      <c r="P2105" s="9" t="str">
        <f t="shared" ca="1" si="339"/>
        <v/>
      </c>
      <c r="Q2105" s="9" t="str">
        <f t="shared" ca="1" si="340"/>
        <v/>
      </c>
      <c r="R2105" s="9" t="str">
        <f t="shared" si="333"/>
        <v/>
      </c>
      <c r="S2105" t="str" cm="1">
        <f t="array" ref="S2105">IF(ISBLANK(C2105),"",IFERROR(INDEX(ListeSeries!$A$2:$A$1045, MATCH(1, (DatasScan!G2105=ListeSeries!$B$2:$B$1045) * (DatasScan!H2105&gt;=ListeSeries!$D$2:$D$1045) * (DatasScan!H2105&lt;=ListeSeries!$E$2:$E$1045), 0)), "no match"))</f>
        <v/>
      </c>
      <c r="T2105" s="7" t="str" cm="1">
        <f t="array" ref="T2105">IF(ISBLANK(C2105),"",IFERROR(INDEX(ListeSeries!$C$2:$C$1045, MATCH(1, (DatasScan!G2105=ListeSeries!$B$2:$B$1045) * (DatasScan!H2105&gt;=ListeSeries!$D$2:$D$1045) * (DatasScan!H2105&lt;=ListeSeries!$E$2:$E$1045), 0)), "no match"))</f>
        <v/>
      </c>
      <c r="U2105" s="11" t="str" cm="1">
        <f t="array" ref="U2105">IF(ISBLANK(C2105),"",IFERROR(INDEX(ListeSeries!$F$2:$F$1045, MATCH(1, (DatasScan!G2105=ListeSeries!$B$2:$B$1045) * (DatasScan!H2105&gt;=ListeSeries!$D$2:$D$1045) * (DatasScan!H2105&lt;=ListeSeries!$E$2:$E$1045), 0)), "no match"))</f>
        <v/>
      </c>
    </row>
    <row r="2106" spans="1:21" ht="15" customHeight="1" x14ac:dyDescent="0.25">
      <c r="A2106" s="6" t="str">
        <f t="shared" si="334"/>
        <v/>
      </c>
      <c r="B2106" s="272"/>
      <c r="F2106" s="7" t="str">
        <f t="shared" si="337"/>
        <v/>
      </c>
      <c r="G2106" s="21" t="str">
        <f>IF(ISBLANK(C2106),"",_xlfn.XLOOKUP(_xlfn.XLOOKUP(VALUE(LEFT(C2106,4)),Souches!$B$2:$B$15000,Souches!$E$2:$E$15000),Varietes!$B$2:$B$500,Varietes!$C$2:$C$500))</f>
        <v/>
      </c>
      <c r="H2106" s="19" t="str">
        <f>IF(ISBLANK(C2106),"",_xlfn.XLOOKUP(VALUE(LEFT(C2106,4)),Souches!$B$2:$B$15000,Souches!$D$2:$D$15000))</f>
        <v/>
      </c>
      <c r="I2106" s="10" t="str">
        <f t="shared" si="335"/>
        <v/>
      </c>
      <c r="J2106" s="19" t="str">
        <f>IF(I2106="","",INT(('ObjProd (2)'!$C$25-I2106)/7 * (ABS('ObjProd (2)'!$C$25-I2106)&gt;=7)))</f>
        <v/>
      </c>
      <c r="K2106" s="10" t="str">
        <f>IF(I2106="","",
IF(AND(DATEDIF(I2106,'ObjProd (2)'!$C$25,"y")=0,DATEDIF(I2106,'ObjProd (2)'!$C$25,"ym")=0,
   INT(('ObjProd (2)'!$C$25-EDATE(I2106,DATEDIF(I2106,'ObjProd (2)'!$C$25,"y")*12+DATEDIF(I2106,'ObjProd (2)'!$C$25,"ym")))/7)=0),
   "&lt; 1 sem.",
   IF(DATEDIF(I2106,'ObjProd (2)'!$C$25,"y")&gt;0,DATEDIF(I2106,'ObjProd (2)'!$C$25,"y") &amp; " " &amp; IF(DATEDIF(I2106,'ObjProd (2)'!$C$25,"y")=1,"an ","ans "),"") &amp;
   IF(DATEDIF(I2106,'ObjProd (2)'!$C$25,"ym")&gt;0,DATEDIF(I2106,'ObjProd (2)'!$C$25,"ym") &amp; " mois ", "") &amp;
   IF(INT(('ObjProd (2)'!$C$25-EDATE(I2106,DATEDIF(I2106,'ObjProd (2)'!$C$25,"y")*12+DATEDIF(I2106,'ObjProd (2)'!$C$25,"ym")))/7)&gt;0,
      INT(('ObjProd (2)'!$C$25-EDATE(I2106,DATEDIF(I2106,'ObjProd (2)'!$C$25,"y")*12+DATEDIF(I2106,'ObjProd (2)'!$C$25,"ym")))/7) &amp; " sem.",
      "")
)
)</f>
        <v/>
      </c>
      <c r="L2106" s="11" t="str">
        <f t="shared" si="336"/>
        <v/>
      </c>
      <c r="M2106" s="9" t="str">
        <f t="shared" si="332"/>
        <v/>
      </c>
      <c r="N2106" s="9" t="str" cm="1">
        <f t="array" aca="1" ref="N2106" ca="1">LEFT(L2106, IF(ISNUMBER(SUBSTITUTE(_xludf.MID(L2106, 2, 1), ".", ",")), 1, 2))</f>
        <v/>
      </c>
      <c r="O2106" s="19" t="str">
        <f t="shared" ca="1" si="338"/>
        <v/>
      </c>
      <c r="P2106" s="9" t="str">
        <f t="shared" ca="1" si="339"/>
        <v/>
      </c>
      <c r="Q2106" s="9" t="str">
        <f t="shared" ca="1" si="340"/>
        <v/>
      </c>
      <c r="R2106" s="9" t="str">
        <f t="shared" si="333"/>
        <v/>
      </c>
      <c r="S2106" t="str" cm="1">
        <f t="array" ref="S2106">IF(ISBLANK(C2106),"",IFERROR(INDEX(ListeSeries!$A$2:$A$1045, MATCH(1, (DatasScan!G2106=ListeSeries!$B$2:$B$1045) * (DatasScan!H2106&gt;=ListeSeries!$D$2:$D$1045) * (DatasScan!H2106&lt;=ListeSeries!$E$2:$E$1045), 0)), "no match"))</f>
        <v/>
      </c>
      <c r="T2106" s="7" t="str" cm="1">
        <f t="array" ref="T2106">IF(ISBLANK(C2106),"",IFERROR(INDEX(ListeSeries!$C$2:$C$1045, MATCH(1, (DatasScan!G2106=ListeSeries!$B$2:$B$1045) * (DatasScan!H2106&gt;=ListeSeries!$D$2:$D$1045) * (DatasScan!H2106&lt;=ListeSeries!$E$2:$E$1045), 0)), "no match"))</f>
        <v/>
      </c>
      <c r="U2106" s="11" t="str" cm="1">
        <f t="array" ref="U2106">IF(ISBLANK(C2106),"",IFERROR(INDEX(ListeSeries!$F$2:$F$1045, MATCH(1, (DatasScan!G2106=ListeSeries!$B$2:$B$1045) * (DatasScan!H2106&gt;=ListeSeries!$D$2:$D$1045) * (DatasScan!H2106&lt;=ListeSeries!$E$2:$E$1045), 0)), "no match"))</f>
        <v/>
      </c>
    </row>
    <row r="2107" spans="1:21" ht="15" customHeight="1" x14ac:dyDescent="0.25">
      <c r="A2107" s="6" t="str">
        <f t="shared" si="334"/>
        <v/>
      </c>
      <c r="B2107" s="272"/>
      <c r="F2107" s="7" t="str">
        <f t="shared" si="337"/>
        <v/>
      </c>
      <c r="G2107" s="21" t="str">
        <f>IF(ISBLANK(C2107),"",_xlfn.XLOOKUP(_xlfn.XLOOKUP(VALUE(LEFT(C2107,4)),Souches!$B$2:$B$15000,Souches!$E$2:$E$15000),Varietes!$B$2:$B$500,Varietes!$C$2:$C$500))</f>
        <v/>
      </c>
      <c r="H2107" s="19" t="str">
        <f>IF(ISBLANK(C2107),"",_xlfn.XLOOKUP(VALUE(LEFT(C2107,4)),Souches!$B$2:$B$15000,Souches!$D$2:$D$15000))</f>
        <v/>
      </c>
      <c r="I2107" s="10" t="str">
        <f t="shared" si="335"/>
        <v/>
      </c>
      <c r="J2107" s="19" t="str">
        <f>IF(I2107="","",INT(('ObjProd (2)'!$C$25-I2107)/7 * (ABS('ObjProd (2)'!$C$25-I2107)&gt;=7)))</f>
        <v/>
      </c>
      <c r="K2107" s="10" t="str">
        <f>IF(I2107="","",
IF(AND(DATEDIF(I2107,'ObjProd (2)'!$C$25,"y")=0,DATEDIF(I2107,'ObjProd (2)'!$C$25,"ym")=0,
   INT(('ObjProd (2)'!$C$25-EDATE(I2107,DATEDIF(I2107,'ObjProd (2)'!$C$25,"y")*12+DATEDIF(I2107,'ObjProd (2)'!$C$25,"ym")))/7)=0),
   "&lt; 1 sem.",
   IF(DATEDIF(I2107,'ObjProd (2)'!$C$25,"y")&gt;0,DATEDIF(I2107,'ObjProd (2)'!$C$25,"y") &amp; " " &amp; IF(DATEDIF(I2107,'ObjProd (2)'!$C$25,"y")=1,"an ","ans "),"") &amp;
   IF(DATEDIF(I2107,'ObjProd (2)'!$C$25,"ym")&gt;0,DATEDIF(I2107,'ObjProd (2)'!$C$25,"ym") &amp; " mois ", "") &amp;
   IF(INT(('ObjProd (2)'!$C$25-EDATE(I2107,DATEDIF(I2107,'ObjProd (2)'!$C$25,"y")*12+DATEDIF(I2107,'ObjProd (2)'!$C$25,"ym")))/7)&gt;0,
      INT(('ObjProd (2)'!$C$25-EDATE(I2107,DATEDIF(I2107,'ObjProd (2)'!$C$25,"y")*12+DATEDIF(I2107,'ObjProd (2)'!$C$25,"ym")))/7) &amp; " sem.",
      "")
)
)</f>
        <v/>
      </c>
      <c r="L2107" s="11" t="str">
        <f t="shared" si="336"/>
        <v/>
      </c>
      <c r="M2107" s="9" t="str">
        <f t="shared" si="332"/>
        <v/>
      </c>
      <c r="N2107" s="9" t="str" cm="1">
        <f t="array" aca="1" ref="N2107" ca="1">LEFT(L2107, IF(ISNUMBER(SUBSTITUTE(_xludf.MID(L2107, 2, 1), ".", ",")), 1, 2))</f>
        <v/>
      </c>
      <c r="O2107" s="19" t="str">
        <f t="shared" ca="1" si="338"/>
        <v/>
      </c>
      <c r="P2107" s="9" t="str">
        <f t="shared" ca="1" si="339"/>
        <v/>
      </c>
      <c r="Q2107" s="9" t="str">
        <f t="shared" ca="1" si="340"/>
        <v/>
      </c>
      <c r="R2107" s="9" t="str">
        <f t="shared" si="333"/>
        <v/>
      </c>
      <c r="S2107" t="str" cm="1">
        <f t="array" ref="S2107">IF(ISBLANK(C2107),"",IFERROR(INDEX(ListeSeries!$A$2:$A$1045, MATCH(1, (DatasScan!G2107=ListeSeries!$B$2:$B$1045) * (DatasScan!H2107&gt;=ListeSeries!$D$2:$D$1045) * (DatasScan!H2107&lt;=ListeSeries!$E$2:$E$1045), 0)), "no match"))</f>
        <v/>
      </c>
      <c r="T2107" s="7" t="str" cm="1">
        <f t="array" ref="T2107">IF(ISBLANK(C2107),"",IFERROR(INDEX(ListeSeries!$C$2:$C$1045, MATCH(1, (DatasScan!G2107=ListeSeries!$B$2:$B$1045) * (DatasScan!H2107&gt;=ListeSeries!$D$2:$D$1045) * (DatasScan!H2107&lt;=ListeSeries!$E$2:$E$1045), 0)), "no match"))</f>
        <v/>
      </c>
      <c r="U2107" s="11" t="str" cm="1">
        <f t="array" ref="U2107">IF(ISBLANK(C2107),"",IFERROR(INDEX(ListeSeries!$F$2:$F$1045, MATCH(1, (DatasScan!G2107=ListeSeries!$B$2:$B$1045) * (DatasScan!H2107&gt;=ListeSeries!$D$2:$D$1045) * (DatasScan!H2107&lt;=ListeSeries!$E$2:$E$1045), 0)), "no match"))</f>
        <v/>
      </c>
    </row>
    <row r="2108" spans="1:21" ht="15" customHeight="1" x14ac:dyDescent="0.25">
      <c r="A2108" s="6" t="str">
        <f t="shared" si="334"/>
        <v/>
      </c>
      <c r="B2108" s="272"/>
      <c r="F2108" s="7" t="str">
        <f t="shared" si="337"/>
        <v/>
      </c>
      <c r="G2108" s="21" t="str">
        <f>IF(ISBLANK(C2108),"",_xlfn.XLOOKUP(_xlfn.XLOOKUP(VALUE(LEFT(C2108,4)),Souches!$B$2:$B$15000,Souches!$E$2:$E$15000),Varietes!$B$2:$B$500,Varietes!$C$2:$C$500))</f>
        <v/>
      </c>
      <c r="H2108" s="19" t="str">
        <f>IF(ISBLANK(C2108),"",_xlfn.XLOOKUP(VALUE(LEFT(C2108,4)),Souches!$B$2:$B$15000,Souches!$D$2:$D$15000))</f>
        <v/>
      </c>
      <c r="I2108" s="10" t="str">
        <f t="shared" si="335"/>
        <v/>
      </c>
      <c r="J2108" s="19" t="str">
        <f>IF(I2108="","",INT(('ObjProd (2)'!$C$25-I2108)/7 * (ABS('ObjProd (2)'!$C$25-I2108)&gt;=7)))</f>
        <v/>
      </c>
      <c r="K2108" s="10" t="str">
        <f>IF(I2108="","",
IF(AND(DATEDIF(I2108,'ObjProd (2)'!$C$25,"y")=0,DATEDIF(I2108,'ObjProd (2)'!$C$25,"ym")=0,
   INT(('ObjProd (2)'!$C$25-EDATE(I2108,DATEDIF(I2108,'ObjProd (2)'!$C$25,"y")*12+DATEDIF(I2108,'ObjProd (2)'!$C$25,"ym")))/7)=0),
   "&lt; 1 sem.",
   IF(DATEDIF(I2108,'ObjProd (2)'!$C$25,"y")&gt;0,DATEDIF(I2108,'ObjProd (2)'!$C$25,"y") &amp; " " &amp; IF(DATEDIF(I2108,'ObjProd (2)'!$C$25,"y")=1,"an ","ans "),"") &amp;
   IF(DATEDIF(I2108,'ObjProd (2)'!$C$25,"ym")&gt;0,DATEDIF(I2108,'ObjProd (2)'!$C$25,"ym") &amp; " mois ", "") &amp;
   IF(INT(('ObjProd (2)'!$C$25-EDATE(I2108,DATEDIF(I2108,'ObjProd (2)'!$C$25,"y")*12+DATEDIF(I2108,'ObjProd (2)'!$C$25,"ym")))/7)&gt;0,
      INT(('ObjProd (2)'!$C$25-EDATE(I2108,DATEDIF(I2108,'ObjProd (2)'!$C$25,"y")*12+DATEDIF(I2108,'ObjProd (2)'!$C$25,"ym")))/7) &amp; " sem.",
      "")
)
)</f>
        <v/>
      </c>
      <c r="L2108" s="11" t="str">
        <f t="shared" si="336"/>
        <v/>
      </c>
      <c r="M2108" s="9" t="str">
        <f t="shared" si="332"/>
        <v/>
      </c>
      <c r="N2108" s="9" t="str" cm="1">
        <f t="array" aca="1" ref="N2108" ca="1">LEFT(L2108, IF(ISNUMBER(SUBSTITUTE(_xludf.MID(L2108, 2, 1), ".", ",")), 1, 2))</f>
        <v/>
      </c>
      <c r="O2108" s="19" t="str">
        <f t="shared" ca="1" si="338"/>
        <v/>
      </c>
      <c r="P2108" s="9" t="str">
        <f t="shared" ca="1" si="339"/>
        <v/>
      </c>
      <c r="Q2108" s="9" t="str">
        <f t="shared" ca="1" si="340"/>
        <v/>
      </c>
      <c r="R2108" s="9" t="str">
        <f t="shared" si="333"/>
        <v/>
      </c>
      <c r="S2108" t="str" cm="1">
        <f t="array" ref="S2108">IF(ISBLANK(C2108),"",IFERROR(INDEX(ListeSeries!$A$2:$A$1045, MATCH(1, (DatasScan!G2108=ListeSeries!$B$2:$B$1045) * (DatasScan!H2108&gt;=ListeSeries!$D$2:$D$1045) * (DatasScan!H2108&lt;=ListeSeries!$E$2:$E$1045), 0)), "no match"))</f>
        <v/>
      </c>
      <c r="T2108" s="7" t="str" cm="1">
        <f t="array" ref="T2108">IF(ISBLANK(C2108),"",IFERROR(INDEX(ListeSeries!$C$2:$C$1045, MATCH(1, (DatasScan!G2108=ListeSeries!$B$2:$B$1045) * (DatasScan!H2108&gt;=ListeSeries!$D$2:$D$1045) * (DatasScan!H2108&lt;=ListeSeries!$E$2:$E$1045), 0)), "no match"))</f>
        <v/>
      </c>
      <c r="U2108" s="11" t="str" cm="1">
        <f t="array" ref="U2108">IF(ISBLANK(C2108),"",IFERROR(INDEX(ListeSeries!$F$2:$F$1045, MATCH(1, (DatasScan!G2108=ListeSeries!$B$2:$B$1045) * (DatasScan!H2108&gt;=ListeSeries!$D$2:$D$1045) * (DatasScan!H2108&lt;=ListeSeries!$E$2:$E$1045), 0)), "no match"))</f>
        <v/>
      </c>
    </row>
    <row r="2109" spans="1:21" ht="15" customHeight="1" x14ac:dyDescent="0.25">
      <c r="A2109" s="6" t="str">
        <f t="shared" si="334"/>
        <v/>
      </c>
      <c r="B2109" s="272"/>
      <c r="F2109" s="7" t="str">
        <f t="shared" si="337"/>
        <v/>
      </c>
      <c r="G2109" s="21" t="str">
        <f>IF(ISBLANK(C2109),"",_xlfn.XLOOKUP(_xlfn.XLOOKUP(VALUE(LEFT(C2109,4)),Souches!$B$2:$B$15000,Souches!$E$2:$E$15000),Varietes!$B$2:$B$500,Varietes!$C$2:$C$500))</f>
        <v/>
      </c>
      <c r="H2109" s="19" t="str">
        <f>IF(ISBLANK(C2109),"",_xlfn.XLOOKUP(VALUE(LEFT(C2109,4)),Souches!$B$2:$B$15000,Souches!$D$2:$D$15000))</f>
        <v/>
      </c>
      <c r="I2109" s="10" t="str">
        <f t="shared" si="335"/>
        <v/>
      </c>
      <c r="J2109" s="19" t="str">
        <f>IF(I2109="","",INT(('ObjProd (2)'!$C$25-I2109)/7 * (ABS('ObjProd (2)'!$C$25-I2109)&gt;=7)))</f>
        <v/>
      </c>
      <c r="K2109" s="10" t="str">
        <f>IF(I2109="","",
IF(AND(DATEDIF(I2109,'ObjProd (2)'!$C$25,"y")=0,DATEDIF(I2109,'ObjProd (2)'!$C$25,"ym")=0,
   INT(('ObjProd (2)'!$C$25-EDATE(I2109,DATEDIF(I2109,'ObjProd (2)'!$C$25,"y")*12+DATEDIF(I2109,'ObjProd (2)'!$C$25,"ym")))/7)=0),
   "&lt; 1 sem.",
   IF(DATEDIF(I2109,'ObjProd (2)'!$C$25,"y")&gt;0,DATEDIF(I2109,'ObjProd (2)'!$C$25,"y") &amp; " " &amp; IF(DATEDIF(I2109,'ObjProd (2)'!$C$25,"y")=1,"an ","ans "),"") &amp;
   IF(DATEDIF(I2109,'ObjProd (2)'!$C$25,"ym")&gt;0,DATEDIF(I2109,'ObjProd (2)'!$C$25,"ym") &amp; " mois ", "") &amp;
   IF(INT(('ObjProd (2)'!$C$25-EDATE(I2109,DATEDIF(I2109,'ObjProd (2)'!$C$25,"y")*12+DATEDIF(I2109,'ObjProd (2)'!$C$25,"ym")))/7)&gt;0,
      INT(('ObjProd (2)'!$C$25-EDATE(I2109,DATEDIF(I2109,'ObjProd (2)'!$C$25,"y")*12+DATEDIF(I2109,'ObjProd (2)'!$C$25,"ym")))/7) &amp; " sem.",
      "")
)
)</f>
        <v/>
      </c>
      <c r="L2109" s="11" t="str">
        <f t="shared" si="336"/>
        <v/>
      </c>
      <c r="M2109" s="9" t="str">
        <f t="shared" si="332"/>
        <v/>
      </c>
      <c r="N2109" s="9" t="str" cm="1">
        <f t="array" aca="1" ref="N2109" ca="1">LEFT(L2109, IF(ISNUMBER(SUBSTITUTE(_xludf.MID(L2109, 2, 1), ".", ",")), 1, 2))</f>
        <v/>
      </c>
      <c r="O2109" s="19" t="str">
        <f t="shared" ca="1" si="338"/>
        <v/>
      </c>
      <c r="P2109" s="9" t="str">
        <f t="shared" ca="1" si="339"/>
        <v/>
      </c>
      <c r="Q2109" s="9" t="str">
        <f t="shared" ca="1" si="340"/>
        <v/>
      </c>
      <c r="R2109" s="9" t="str">
        <f t="shared" si="333"/>
        <v/>
      </c>
      <c r="S2109" t="str" cm="1">
        <f t="array" ref="S2109">IF(ISBLANK(C2109),"",IFERROR(INDEX(ListeSeries!$A$2:$A$1045, MATCH(1, (DatasScan!G2109=ListeSeries!$B$2:$B$1045) * (DatasScan!H2109&gt;=ListeSeries!$D$2:$D$1045) * (DatasScan!H2109&lt;=ListeSeries!$E$2:$E$1045), 0)), "no match"))</f>
        <v/>
      </c>
      <c r="T2109" s="7" t="str" cm="1">
        <f t="array" ref="T2109">IF(ISBLANK(C2109),"",IFERROR(INDEX(ListeSeries!$C$2:$C$1045, MATCH(1, (DatasScan!G2109=ListeSeries!$B$2:$B$1045) * (DatasScan!H2109&gt;=ListeSeries!$D$2:$D$1045) * (DatasScan!H2109&lt;=ListeSeries!$E$2:$E$1045), 0)), "no match"))</f>
        <v/>
      </c>
      <c r="U2109" s="11" t="str" cm="1">
        <f t="array" ref="U2109">IF(ISBLANK(C2109),"",IFERROR(INDEX(ListeSeries!$F$2:$F$1045, MATCH(1, (DatasScan!G2109=ListeSeries!$B$2:$B$1045) * (DatasScan!H2109&gt;=ListeSeries!$D$2:$D$1045) * (DatasScan!H2109&lt;=ListeSeries!$E$2:$E$1045), 0)), "no match"))</f>
        <v/>
      </c>
    </row>
    <row r="2110" spans="1:21" ht="15" customHeight="1" x14ac:dyDescent="0.25">
      <c r="A2110" s="6" t="str">
        <f t="shared" si="334"/>
        <v/>
      </c>
      <c r="B2110" s="272"/>
      <c r="F2110" s="7" t="str">
        <f t="shared" si="337"/>
        <v/>
      </c>
      <c r="G2110" s="21" t="str">
        <f>IF(ISBLANK(C2110),"",_xlfn.XLOOKUP(_xlfn.XLOOKUP(VALUE(LEFT(C2110,4)),Souches!$B$2:$B$15000,Souches!$E$2:$E$15000),Varietes!$B$2:$B$500,Varietes!$C$2:$C$500))</f>
        <v/>
      </c>
      <c r="H2110" s="19" t="str">
        <f>IF(ISBLANK(C2110),"",_xlfn.XLOOKUP(VALUE(LEFT(C2110,4)),Souches!$B$2:$B$15000,Souches!$D$2:$D$15000))</f>
        <v/>
      </c>
      <c r="I2110" s="10" t="str">
        <f t="shared" si="335"/>
        <v/>
      </c>
      <c r="J2110" s="19" t="str">
        <f>IF(I2110="","",INT(('ObjProd (2)'!$C$25-I2110)/7 * (ABS('ObjProd (2)'!$C$25-I2110)&gt;=7)))</f>
        <v/>
      </c>
      <c r="K2110" s="10" t="str">
        <f>IF(I2110="","",
IF(AND(DATEDIF(I2110,'ObjProd (2)'!$C$25,"y")=0,DATEDIF(I2110,'ObjProd (2)'!$C$25,"ym")=0,
   INT(('ObjProd (2)'!$C$25-EDATE(I2110,DATEDIF(I2110,'ObjProd (2)'!$C$25,"y")*12+DATEDIF(I2110,'ObjProd (2)'!$C$25,"ym")))/7)=0),
   "&lt; 1 sem.",
   IF(DATEDIF(I2110,'ObjProd (2)'!$C$25,"y")&gt;0,DATEDIF(I2110,'ObjProd (2)'!$C$25,"y") &amp; " " &amp; IF(DATEDIF(I2110,'ObjProd (2)'!$C$25,"y")=1,"an ","ans "),"") &amp;
   IF(DATEDIF(I2110,'ObjProd (2)'!$C$25,"ym")&gt;0,DATEDIF(I2110,'ObjProd (2)'!$C$25,"ym") &amp; " mois ", "") &amp;
   IF(INT(('ObjProd (2)'!$C$25-EDATE(I2110,DATEDIF(I2110,'ObjProd (2)'!$C$25,"y")*12+DATEDIF(I2110,'ObjProd (2)'!$C$25,"ym")))/7)&gt;0,
      INT(('ObjProd (2)'!$C$25-EDATE(I2110,DATEDIF(I2110,'ObjProd (2)'!$C$25,"y")*12+DATEDIF(I2110,'ObjProd (2)'!$C$25,"ym")))/7) &amp; " sem.",
      "")
)
)</f>
        <v/>
      </c>
      <c r="L2110" s="11" t="str">
        <f t="shared" si="336"/>
        <v/>
      </c>
      <c r="M2110" s="9" t="str">
        <f t="shared" si="332"/>
        <v/>
      </c>
      <c r="N2110" s="9" t="str" cm="1">
        <f t="array" aca="1" ref="N2110" ca="1">LEFT(L2110, IF(ISNUMBER(SUBSTITUTE(_xludf.MID(L2110, 2, 1), ".", ",")), 1, 2))</f>
        <v/>
      </c>
      <c r="O2110" s="19" t="str">
        <f t="shared" ca="1" si="338"/>
        <v/>
      </c>
      <c r="P2110" s="9" t="str">
        <f t="shared" ca="1" si="339"/>
        <v/>
      </c>
      <c r="Q2110" s="9" t="str">
        <f t="shared" ca="1" si="340"/>
        <v/>
      </c>
      <c r="R2110" s="9" t="str">
        <f t="shared" si="333"/>
        <v/>
      </c>
      <c r="S2110" t="str" cm="1">
        <f t="array" ref="S2110">IF(ISBLANK(C2110),"",IFERROR(INDEX(ListeSeries!$A$2:$A$1045, MATCH(1, (DatasScan!G2110=ListeSeries!$B$2:$B$1045) * (DatasScan!H2110&gt;=ListeSeries!$D$2:$D$1045) * (DatasScan!H2110&lt;=ListeSeries!$E$2:$E$1045), 0)), "no match"))</f>
        <v/>
      </c>
      <c r="T2110" s="7" t="str" cm="1">
        <f t="array" ref="T2110">IF(ISBLANK(C2110),"",IFERROR(INDEX(ListeSeries!$C$2:$C$1045, MATCH(1, (DatasScan!G2110=ListeSeries!$B$2:$B$1045) * (DatasScan!H2110&gt;=ListeSeries!$D$2:$D$1045) * (DatasScan!H2110&lt;=ListeSeries!$E$2:$E$1045), 0)), "no match"))</f>
        <v/>
      </c>
      <c r="U2110" s="11" t="str" cm="1">
        <f t="array" ref="U2110">IF(ISBLANK(C2110),"",IFERROR(INDEX(ListeSeries!$F$2:$F$1045, MATCH(1, (DatasScan!G2110=ListeSeries!$B$2:$B$1045) * (DatasScan!H2110&gt;=ListeSeries!$D$2:$D$1045) * (DatasScan!H2110&lt;=ListeSeries!$E$2:$E$1045), 0)), "no match"))</f>
        <v/>
      </c>
    </row>
    <row r="2111" spans="1:21" ht="15" customHeight="1" x14ac:dyDescent="0.25">
      <c r="A2111" s="6" t="str">
        <f t="shared" si="334"/>
        <v/>
      </c>
      <c r="B2111" s="272"/>
      <c r="F2111" s="7" t="str">
        <f t="shared" si="337"/>
        <v/>
      </c>
      <c r="G2111" s="21" t="str">
        <f>IF(ISBLANK(C2111),"",_xlfn.XLOOKUP(_xlfn.XLOOKUP(VALUE(LEFT(C2111,4)),Souches!$B$2:$B$15000,Souches!$E$2:$E$15000),Varietes!$B$2:$B$500,Varietes!$C$2:$C$500))</f>
        <v/>
      </c>
      <c r="H2111" s="19" t="str">
        <f>IF(ISBLANK(C2111),"",_xlfn.XLOOKUP(VALUE(LEFT(C2111,4)),Souches!$B$2:$B$15000,Souches!$D$2:$D$15000))</f>
        <v/>
      </c>
      <c r="I2111" s="10" t="str">
        <f t="shared" si="335"/>
        <v/>
      </c>
      <c r="J2111" s="19" t="str">
        <f>IF(I2111="","",INT(('ObjProd (2)'!$C$25-I2111)/7 * (ABS('ObjProd (2)'!$C$25-I2111)&gt;=7)))</f>
        <v/>
      </c>
      <c r="K2111" s="10" t="str">
        <f>IF(I2111="","",
IF(AND(DATEDIF(I2111,'ObjProd (2)'!$C$25,"y")=0,DATEDIF(I2111,'ObjProd (2)'!$C$25,"ym")=0,
   INT(('ObjProd (2)'!$C$25-EDATE(I2111,DATEDIF(I2111,'ObjProd (2)'!$C$25,"y")*12+DATEDIF(I2111,'ObjProd (2)'!$C$25,"ym")))/7)=0),
   "&lt; 1 sem.",
   IF(DATEDIF(I2111,'ObjProd (2)'!$C$25,"y")&gt;0,DATEDIF(I2111,'ObjProd (2)'!$C$25,"y") &amp; " " &amp; IF(DATEDIF(I2111,'ObjProd (2)'!$C$25,"y")=1,"an ","ans "),"") &amp;
   IF(DATEDIF(I2111,'ObjProd (2)'!$C$25,"ym")&gt;0,DATEDIF(I2111,'ObjProd (2)'!$C$25,"ym") &amp; " mois ", "") &amp;
   IF(INT(('ObjProd (2)'!$C$25-EDATE(I2111,DATEDIF(I2111,'ObjProd (2)'!$C$25,"y")*12+DATEDIF(I2111,'ObjProd (2)'!$C$25,"ym")))/7)&gt;0,
      INT(('ObjProd (2)'!$C$25-EDATE(I2111,DATEDIF(I2111,'ObjProd (2)'!$C$25,"y")*12+DATEDIF(I2111,'ObjProd (2)'!$C$25,"ym")))/7) &amp; " sem.",
      "")
)
)</f>
        <v/>
      </c>
      <c r="L2111" s="11" t="str">
        <f t="shared" si="336"/>
        <v/>
      </c>
      <c r="M2111" s="9" t="str">
        <f t="shared" si="332"/>
        <v/>
      </c>
      <c r="N2111" s="9" t="str" cm="1">
        <f t="array" aca="1" ref="N2111" ca="1">LEFT(L2111, IF(ISNUMBER(SUBSTITUTE(_xludf.MID(L2111, 2, 1), ".", ",")), 1, 2))</f>
        <v/>
      </c>
      <c r="O2111" s="19" t="str">
        <f t="shared" ca="1" si="338"/>
        <v/>
      </c>
      <c r="P2111" s="9" t="str">
        <f t="shared" ca="1" si="339"/>
        <v/>
      </c>
      <c r="Q2111" s="9" t="str">
        <f t="shared" ca="1" si="340"/>
        <v/>
      </c>
      <c r="R2111" s="9" t="str">
        <f t="shared" si="333"/>
        <v/>
      </c>
      <c r="S2111" t="str" cm="1">
        <f t="array" ref="S2111">IF(ISBLANK(C2111),"",IFERROR(INDEX(ListeSeries!$A$2:$A$1045, MATCH(1, (DatasScan!G2111=ListeSeries!$B$2:$B$1045) * (DatasScan!H2111&gt;=ListeSeries!$D$2:$D$1045) * (DatasScan!H2111&lt;=ListeSeries!$E$2:$E$1045), 0)), "no match"))</f>
        <v/>
      </c>
      <c r="T2111" s="7" t="str" cm="1">
        <f t="array" ref="T2111">IF(ISBLANK(C2111),"",IFERROR(INDEX(ListeSeries!$C$2:$C$1045, MATCH(1, (DatasScan!G2111=ListeSeries!$B$2:$B$1045) * (DatasScan!H2111&gt;=ListeSeries!$D$2:$D$1045) * (DatasScan!H2111&lt;=ListeSeries!$E$2:$E$1045), 0)), "no match"))</f>
        <v/>
      </c>
      <c r="U2111" s="11" t="str" cm="1">
        <f t="array" ref="U2111">IF(ISBLANK(C2111),"",IFERROR(INDEX(ListeSeries!$F$2:$F$1045, MATCH(1, (DatasScan!G2111=ListeSeries!$B$2:$B$1045) * (DatasScan!H2111&gt;=ListeSeries!$D$2:$D$1045) * (DatasScan!H2111&lt;=ListeSeries!$E$2:$E$1045), 0)), "no match"))</f>
        <v/>
      </c>
    </row>
    <row r="2112" spans="1:21" ht="15" customHeight="1" x14ac:dyDescent="0.25">
      <c r="A2112" s="6" t="str">
        <f t="shared" si="334"/>
        <v/>
      </c>
      <c r="B2112" s="272"/>
      <c r="F2112" s="7" t="str">
        <f t="shared" si="337"/>
        <v/>
      </c>
      <c r="G2112" s="21" t="str">
        <f>IF(ISBLANK(C2112),"",_xlfn.XLOOKUP(_xlfn.XLOOKUP(VALUE(LEFT(C2112,4)),Souches!$B$2:$B$15000,Souches!$E$2:$E$15000),Varietes!$B$2:$B$500,Varietes!$C$2:$C$500))</f>
        <v/>
      </c>
      <c r="H2112" s="19" t="str">
        <f>IF(ISBLANK(C2112),"",_xlfn.XLOOKUP(VALUE(LEFT(C2112,4)),Souches!$B$2:$B$15000,Souches!$D$2:$D$15000))</f>
        <v/>
      </c>
      <c r="I2112" s="10" t="str">
        <f t="shared" si="335"/>
        <v/>
      </c>
      <c r="J2112" s="19" t="str">
        <f>IF(I2112="","",INT(('ObjProd (2)'!$C$25-I2112)/7 * (ABS('ObjProd (2)'!$C$25-I2112)&gt;=7)))</f>
        <v/>
      </c>
      <c r="K2112" s="10" t="str">
        <f>IF(I2112="","",
IF(AND(DATEDIF(I2112,'ObjProd (2)'!$C$25,"y")=0,DATEDIF(I2112,'ObjProd (2)'!$C$25,"ym")=0,
   INT(('ObjProd (2)'!$C$25-EDATE(I2112,DATEDIF(I2112,'ObjProd (2)'!$C$25,"y")*12+DATEDIF(I2112,'ObjProd (2)'!$C$25,"ym")))/7)=0),
   "&lt; 1 sem.",
   IF(DATEDIF(I2112,'ObjProd (2)'!$C$25,"y")&gt;0,DATEDIF(I2112,'ObjProd (2)'!$C$25,"y") &amp; " " &amp; IF(DATEDIF(I2112,'ObjProd (2)'!$C$25,"y")=1,"an ","ans "),"") &amp;
   IF(DATEDIF(I2112,'ObjProd (2)'!$C$25,"ym")&gt;0,DATEDIF(I2112,'ObjProd (2)'!$C$25,"ym") &amp; " mois ", "") &amp;
   IF(INT(('ObjProd (2)'!$C$25-EDATE(I2112,DATEDIF(I2112,'ObjProd (2)'!$C$25,"y")*12+DATEDIF(I2112,'ObjProd (2)'!$C$25,"ym")))/7)&gt;0,
      INT(('ObjProd (2)'!$C$25-EDATE(I2112,DATEDIF(I2112,'ObjProd (2)'!$C$25,"y")*12+DATEDIF(I2112,'ObjProd (2)'!$C$25,"ym")))/7) &amp; " sem.",
      "")
)
)</f>
        <v/>
      </c>
      <c r="L2112" s="11" t="str">
        <f t="shared" si="336"/>
        <v/>
      </c>
      <c r="M2112" s="9" t="str">
        <f t="shared" ref="M2112:M2175" si="341">IF(OR(D2112&gt;0, E2112&gt;0), D2112*14+E2112,"")</f>
        <v/>
      </c>
      <c r="N2112" s="9" t="str" cm="1">
        <f t="array" aca="1" ref="N2112" ca="1">LEFT(L2112, IF(ISNUMBER(SUBSTITUTE(_xludf.MID(L2112, 2, 1), ".", ",")), 1, 2))</f>
        <v/>
      </c>
      <c r="O2112" s="19" t="str">
        <f t="shared" ca="1" si="338"/>
        <v/>
      </c>
      <c r="P2112" s="9" t="str">
        <f t="shared" ca="1" si="339"/>
        <v/>
      </c>
      <c r="Q2112" s="9" t="str">
        <f t="shared" ca="1" si="340"/>
        <v/>
      </c>
      <c r="R2112" s="9" t="str">
        <f t="shared" ref="R2112:R2175" si="342">IF(ISBLANK(C2112),"",P2112&amp;Q2112)</f>
        <v/>
      </c>
      <c r="S2112" t="str" cm="1">
        <f t="array" ref="S2112">IF(ISBLANK(C2112),"",IFERROR(INDEX(ListeSeries!$A$2:$A$1045, MATCH(1, (DatasScan!G2112=ListeSeries!$B$2:$B$1045) * (DatasScan!H2112&gt;=ListeSeries!$D$2:$D$1045) * (DatasScan!H2112&lt;=ListeSeries!$E$2:$E$1045), 0)), "no match"))</f>
        <v/>
      </c>
      <c r="T2112" s="7" t="str" cm="1">
        <f t="array" ref="T2112">IF(ISBLANK(C2112),"",IFERROR(INDEX(ListeSeries!$C$2:$C$1045, MATCH(1, (DatasScan!G2112=ListeSeries!$B$2:$B$1045) * (DatasScan!H2112&gt;=ListeSeries!$D$2:$D$1045) * (DatasScan!H2112&lt;=ListeSeries!$E$2:$E$1045), 0)), "no match"))</f>
        <v/>
      </c>
      <c r="U2112" s="11" t="str" cm="1">
        <f t="array" ref="U2112">IF(ISBLANK(C2112),"",IFERROR(INDEX(ListeSeries!$F$2:$F$1045, MATCH(1, (DatasScan!G2112=ListeSeries!$B$2:$B$1045) * (DatasScan!H2112&gt;=ListeSeries!$D$2:$D$1045) * (DatasScan!H2112&lt;=ListeSeries!$E$2:$E$1045), 0)), "no match"))</f>
        <v/>
      </c>
    </row>
    <row r="2113" spans="1:21" ht="15" customHeight="1" x14ac:dyDescent="0.25">
      <c r="A2113" s="6" t="str">
        <f t="shared" ref="A2113:A2176" si="343">IF(B2113="CHF","CHF",IF(B2113="CHF 2","CHF hangar",LEFT(B2113,1)))</f>
        <v/>
      </c>
      <c r="B2113" s="272"/>
      <c r="F2113" s="7" t="str">
        <f t="shared" si="337"/>
        <v/>
      </c>
      <c r="G2113" s="21" t="str">
        <f>IF(ISBLANK(C2113),"",_xlfn.XLOOKUP(_xlfn.XLOOKUP(VALUE(LEFT(C2113,4)),Souches!$B$2:$B$15000,Souches!$E$2:$E$15000),Varietes!$B$2:$B$500,Varietes!$C$2:$C$500))</f>
        <v/>
      </c>
      <c r="H2113" s="19" t="str">
        <f>IF(ISBLANK(C2113),"",_xlfn.XLOOKUP(VALUE(LEFT(C2113,4)),Souches!$B$2:$B$15000,Souches!$D$2:$D$15000))</f>
        <v/>
      </c>
      <c r="I2113" s="10" t="str">
        <f t="shared" si="335"/>
        <v/>
      </c>
      <c r="J2113" s="19" t="str">
        <f>IF(I2113="","",INT(('ObjProd (2)'!$C$25-I2113)/7 * (ABS('ObjProd (2)'!$C$25-I2113)&gt;=7)))</f>
        <v/>
      </c>
      <c r="K2113" s="10" t="str">
        <f>IF(I2113="","",
IF(AND(DATEDIF(I2113,'ObjProd (2)'!$C$25,"y")=0,DATEDIF(I2113,'ObjProd (2)'!$C$25,"ym")=0,
   INT(('ObjProd (2)'!$C$25-EDATE(I2113,DATEDIF(I2113,'ObjProd (2)'!$C$25,"y")*12+DATEDIF(I2113,'ObjProd (2)'!$C$25,"ym")))/7)=0),
   "&lt; 1 sem.",
   IF(DATEDIF(I2113,'ObjProd (2)'!$C$25,"y")&gt;0,DATEDIF(I2113,'ObjProd (2)'!$C$25,"y") &amp; " " &amp; IF(DATEDIF(I2113,'ObjProd (2)'!$C$25,"y")=1,"an ","ans "),"") &amp;
   IF(DATEDIF(I2113,'ObjProd (2)'!$C$25,"ym")&gt;0,DATEDIF(I2113,'ObjProd (2)'!$C$25,"ym") &amp; " mois ", "") &amp;
   IF(INT(('ObjProd (2)'!$C$25-EDATE(I2113,DATEDIF(I2113,'ObjProd (2)'!$C$25,"y")*12+DATEDIF(I2113,'ObjProd (2)'!$C$25,"ym")))/7)&gt;0,
      INT(('ObjProd (2)'!$C$25-EDATE(I2113,DATEDIF(I2113,'ObjProd (2)'!$C$25,"y")*12+DATEDIF(I2113,'ObjProd (2)'!$C$25,"ym")))/7) &amp; " sem.",
      "")
)
)</f>
        <v/>
      </c>
      <c r="L2113" s="11" t="str">
        <f t="shared" si="336"/>
        <v/>
      </c>
      <c r="M2113" s="9" t="str">
        <f t="shared" si="341"/>
        <v/>
      </c>
      <c r="N2113" s="9" t="str" cm="1">
        <f t="array" aca="1" ref="N2113" ca="1">LEFT(L2113, IF(ISNUMBER(SUBSTITUTE(_xludf.MID(L2113, 2, 1), ".", ",")), 1, 2))</f>
        <v/>
      </c>
      <c r="O2113" s="19" t="str">
        <f t="shared" ca="1" si="338"/>
        <v/>
      </c>
      <c r="P2113" s="9" t="str">
        <f t="shared" ca="1" si="339"/>
        <v/>
      </c>
      <c r="Q2113" s="9" t="str">
        <f t="shared" ca="1" si="340"/>
        <v/>
      </c>
      <c r="R2113" s="9" t="str">
        <f t="shared" si="342"/>
        <v/>
      </c>
      <c r="S2113" t="str" cm="1">
        <f t="array" ref="S2113">IF(ISBLANK(C2113),"",IFERROR(INDEX(ListeSeries!$A$2:$A$1045, MATCH(1, (DatasScan!G2113=ListeSeries!$B$2:$B$1045) * (DatasScan!H2113&gt;=ListeSeries!$D$2:$D$1045) * (DatasScan!H2113&lt;=ListeSeries!$E$2:$E$1045), 0)), "no match"))</f>
        <v/>
      </c>
      <c r="T2113" s="7" t="str" cm="1">
        <f t="array" ref="T2113">IF(ISBLANK(C2113),"",IFERROR(INDEX(ListeSeries!$C$2:$C$1045, MATCH(1, (DatasScan!G2113=ListeSeries!$B$2:$B$1045) * (DatasScan!H2113&gt;=ListeSeries!$D$2:$D$1045) * (DatasScan!H2113&lt;=ListeSeries!$E$2:$E$1045), 0)), "no match"))</f>
        <v/>
      </c>
      <c r="U2113" s="11" t="str" cm="1">
        <f t="array" ref="U2113">IF(ISBLANK(C2113),"",IFERROR(INDEX(ListeSeries!$F$2:$F$1045, MATCH(1, (DatasScan!G2113=ListeSeries!$B$2:$B$1045) * (DatasScan!H2113&gt;=ListeSeries!$D$2:$D$1045) * (DatasScan!H2113&lt;=ListeSeries!$E$2:$E$1045), 0)), "no match"))</f>
        <v/>
      </c>
    </row>
    <row r="2114" spans="1:21" ht="15" customHeight="1" x14ac:dyDescent="0.25">
      <c r="A2114" s="6" t="str">
        <f t="shared" si="343"/>
        <v/>
      </c>
      <c r="B2114" s="272"/>
      <c r="F2114" s="7" t="str">
        <f t="shared" si="337"/>
        <v/>
      </c>
      <c r="G2114" s="21" t="str">
        <f>IF(ISBLANK(C2114),"",_xlfn.XLOOKUP(_xlfn.XLOOKUP(VALUE(LEFT(C2114,4)),Souches!$B$2:$B$15000,Souches!$E$2:$E$15000),Varietes!$B$2:$B$500,Varietes!$C$2:$C$500))</f>
        <v/>
      </c>
      <c r="H2114" s="19" t="str">
        <f>IF(ISBLANK(C2114),"",_xlfn.XLOOKUP(VALUE(LEFT(C2114,4)),Souches!$B$2:$B$15000,Souches!$D$2:$D$15000))</f>
        <v/>
      </c>
      <c r="I2114" s="10" t="str">
        <f t="shared" ref="I2114:I2177" si="344">IF(ISBLANK(C2114),"",DATE(MID(C2114,5,4),MID(C2114,9,2),MID(C2114,11,2)))</f>
        <v/>
      </c>
      <c r="J2114" s="19" t="str">
        <f>IF(I2114="","",INT(('ObjProd (2)'!$C$25-I2114)/7 * (ABS('ObjProd (2)'!$C$25-I2114)&gt;=7)))</f>
        <v/>
      </c>
      <c r="K2114" s="10" t="str">
        <f>IF(I2114="","",
IF(AND(DATEDIF(I2114,'ObjProd (2)'!$C$25,"y")=0,DATEDIF(I2114,'ObjProd (2)'!$C$25,"ym")=0,
   INT(('ObjProd (2)'!$C$25-EDATE(I2114,DATEDIF(I2114,'ObjProd (2)'!$C$25,"y")*12+DATEDIF(I2114,'ObjProd (2)'!$C$25,"ym")))/7)=0),
   "&lt; 1 sem.",
   IF(DATEDIF(I2114,'ObjProd (2)'!$C$25,"y")&gt;0,DATEDIF(I2114,'ObjProd (2)'!$C$25,"y") &amp; " " &amp; IF(DATEDIF(I2114,'ObjProd (2)'!$C$25,"y")=1,"an ","ans "),"") &amp;
   IF(DATEDIF(I2114,'ObjProd (2)'!$C$25,"ym")&gt;0,DATEDIF(I2114,'ObjProd (2)'!$C$25,"ym") &amp; " mois ", "") &amp;
   IF(INT(('ObjProd (2)'!$C$25-EDATE(I2114,DATEDIF(I2114,'ObjProd (2)'!$C$25,"y")*12+DATEDIF(I2114,'ObjProd (2)'!$C$25,"ym")))/7)&gt;0,
      INT(('ObjProd (2)'!$C$25-EDATE(I2114,DATEDIF(I2114,'ObjProd (2)'!$C$25,"y")*12+DATEDIF(I2114,'ObjProd (2)'!$C$25,"ym")))/7) &amp; " sem.",
      "")
)
)</f>
        <v/>
      </c>
      <c r="L2114" s="11" t="str">
        <f t="shared" ref="L2114:L2177" si="345">IF(ISBLANK(C2114),"",MID(C2114,13,4))</f>
        <v/>
      </c>
      <c r="M2114" s="9" t="str">
        <f t="shared" si="341"/>
        <v/>
      </c>
      <c r="N2114" s="9" t="str" cm="1">
        <f t="array" aca="1" ref="N2114" ca="1">LEFT(L2114, IF(ISNUMBER(SUBSTITUTE(_xludf.MID(L2114, 2, 1), ".", ",")), 1, 2))</f>
        <v/>
      </c>
      <c r="O2114" s="19" t="str">
        <f t="shared" ca="1" si="338"/>
        <v/>
      </c>
      <c r="P2114" s="9" t="str">
        <f t="shared" ca="1" si="339"/>
        <v/>
      </c>
      <c r="Q2114" s="9" t="str">
        <f t="shared" ca="1" si="340"/>
        <v/>
      </c>
      <c r="R2114" s="9" t="str">
        <f t="shared" si="342"/>
        <v/>
      </c>
      <c r="S2114" t="str" cm="1">
        <f t="array" ref="S2114">IF(ISBLANK(C2114),"",IFERROR(INDEX(ListeSeries!$A$2:$A$1045, MATCH(1, (DatasScan!G2114=ListeSeries!$B$2:$B$1045) * (DatasScan!H2114&gt;=ListeSeries!$D$2:$D$1045) * (DatasScan!H2114&lt;=ListeSeries!$E$2:$E$1045), 0)), "no match"))</f>
        <v/>
      </c>
      <c r="T2114" s="7" t="str" cm="1">
        <f t="array" ref="T2114">IF(ISBLANK(C2114),"",IFERROR(INDEX(ListeSeries!$C$2:$C$1045, MATCH(1, (DatasScan!G2114=ListeSeries!$B$2:$B$1045) * (DatasScan!H2114&gt;=ListeSeries!$D$2:$D$1045) * (DatasScan!H2114&lt;=ListeSeries!$E$2:$E$1045), 0)), "no match"))</f>
        <v/>
      </c>
      <c r="U2114" s="11" t="str" cm="1">
        <f t="array" ref="U2114">IF(ISBLANK(C2114),"",IFERROR(INDEX(ListeSeries!$F$2:$F$1045, MATCH(1, (DatasScan!G2114=ListeSeries!$B$2:$B$1045) * (DatasScan!H2114&gt;=ListeSeries!$D$2:$D$1045) * (DatasScan!H2114&lt;=ListeSeries!$E$2:$E$1045), 0)), "no match"))</f>
        <v/>
      </c>
    </row>
    <row r="2115" spans="1:21" ht="15" customHeight="1" x14ac:dyDescent="0.25">
      <c r="A2115" s="6" t="str">
        <f t="shared" si="343"/>
        <v/>
      </c>
      <c r="B2115" s="272"/>
      <c r="F2115" s="7" t="str">
        <f t="shared" si="337"/>
        <v/>
      </c>
      <c r="G2115" s="21" t="str">
        <f>IF(ISBLANK(C2115),"",_xlfn.XLOOKUP(_xlfn.XLOOKUP(VALUE(LEFT(C2115,4)),Souches!$B$2:$B$15000,Souches!$E$2:$E$15000),Varietes!$B$2:$B$500,Varietes!$C$2:$C$500))</f>
        <v/>
      </c>
      <c r="H2115" s="19" t="str">
        <f>IF(ISBLANK(C2115),"",_xlfn.XLOOKUP(VALUE(LEFT(C2115,4)),Souches!$B$2:$B$15000,Souches!$D$2:$D$15000))</f>
        <v/>
      </c>
      <c r="I2115" s="10" t="str">
        <f t="shared" si="344"/>
        <v/>
      </c>
      <c r="J2115" s="19" t="str">
        <f>IF(I2115="","",INT(('ObjProd (2)'!$C$25-I2115)/7 * (ABS('ObjProd (2)'!$C$25-I2115)&gt;=7)))</f>
        <v/>
      </c>
      <c r="K2115" s="10" t="str">
        <f>IF(I2115="","",
IF(AND(DATEDIF(I2115,'ObjProd (2)'!$C$25,"y")=0,DATEDIF(I2115,'ObjProd (2)'!$C$25,"ym")=0,
   INT(('ObjProd (2)'!$C$25-EDATE(I2115,DATEDIF(I2115,'ObjProd (2)'!$C$25,"y")*12+DATEDIF(I2115,'ObjProd (2)'!$C$25,"ym")))/7)=0),
   "&lt; 1 sem.",
   IF(DATEDIF(I2115,'ObjProd (2)'!$C$25,"y")&gt;0,DATEDIF(I2115,'ObjProd (2)'!$C$25,"y") &amp; " " &amp; IF(DATEDIF(I2115,'ObjProd (2)'!$C$25,"y")=1,"an ","ans "),"") &amp;
   IF(DATEDIF(I2115,'ObjProd (2)'!$C$25,"ym")&gt;0,DATEDIF(I2115,'ObjProd (2)'!$C$25,"ym") &amp; " mois ", "") &amp;
   IF(INT(('ObjProd (2)'!$C$25-EDATE(I2115,DATEDIF(I2115,'ObjProd (2)'!$C$25,"y")*12+DATEDIF(I2115,'ObjProd (2)'!$C$25,"ym")))/7)&gt;0,
      INT(('ObjProd (2)'!$C$25-EDATE(I2115,DATEDIF(I2115,'ObjProd (2)'!$C$25,"y")*12+DATEDIF(I2115,'ObjProd (2)'!$C$25,"ym")))/7) &amp; " sem.",
      "")
)
)</f>
        <v/>
      </c>
      <c r="L2115" s="11" t="str">
        <f t="shared" si="345"/>
        <v/>
      </c>
      <c r="M2115" s="9" t="str">
        <f t="shared" si="341"/>
        <v/>
      </c>
      <c r="N2115" s="9" t="str" cm="1">
        <f t="array" aca="1" ref="N2115" ca="1">LEFT(L2115, IF(ISNUMBER(SUBSTITUTE(_xludf.MID(L2115, 2, 1), ".", ",")), 1, 2))</f>
        <v/>
      </c>
      <c r="O2115" s="19" t="str">
        <f t="shared" ca="1" si="338"/>
        <v/>
      </c>
      <c r="P2115" s="9" t="str">
        <f t="shared" ca="1" si="339"/>
        <v/>
      </c>
      <c r="Q2115" s="9" t="str">
        <f t="shared" ca="1" si="340"/>
        <v/>
      </c>
      <c r="R2115" s="9" t="str">
        <f t="shared" si="342"/>
        <v/>
      </c>
      <c r="S2115" t="str" cm="1">
        <f t="array" ref="S2115">IF(ISBLANK(C2115),"",IFERROR(INDEX(ListeSeries!$A$2:$A$1045, MATCH(1, (DatasScan!G2115=ListeSeries!$B$2:$B$1045) * (DatasScan!H2115&gt;=ListeSeries!$D$2:$D$1045) * (DatasScan!H2115&lt;=ListeSeries!$E$2:$E$1045), 0)), "no match"))</f>
        <v/>
      </c>
      <c r="T2115" s="7" t="str" cm="1">
        <f t="array" ref="T2115">IF(ISBLANK(C2115),"",IFERROR(INDEX(ListeSeries!$C$2:$C$1045, MATCH(1, (DatasScan!G2115=ListeSeries!$B$2:$B$1045) * (DatasScan!H2115&gt;=ListeSeries!$D$2:$D$1045) * (DatasScan!H2115&lt;=ListeSeries!$E$2:$E$1045), 0)), "no match"))</f>
        <v/>
      </c>
      <c r="U2115" s="11" t="str" cm="1">
        <f t="array" ref="U2115">IF(ISBLANK(C2115),"",IFERROR(INDEX(ListeSeries!$F$2:$F$1045, MATCH(1, (DatasScan!G2115=ListeSeries!$B$2:$B$1045) * (DatasScan!H2115&gt;=ListeSeries!$D$2:$D$1045) * (DatasScan!H2115&lt;=ListeSeries!$E$2:$E$1045), 0)), "no match"))</f>
        <v/>
      </c>
    </row>
    <row r="2116" spans="1:21" ht="15" customHeight="1" x14ac:dyDescent="0.25">
      <c r="A2116" s="6" t="str">
        <f t="shared" si="343"/>
        <v/>
      </c>
      <c r="B2116" s="272"/>
      <c r="F2116" s="7" t="str">
        <f t="shared" si="337"/>
        <v/>
      </c>
      <c r="G2116" s="21" t="str">
        <f>IF(ISBLANK(C2116),"",_xlfn.XLOOKUP(_xlfn.XLOOKUP(VALUE(LEFT(C2116,4)),Souches!$B$2:$B$15000,Souches!$E$2:$E$15000),Varietes!$B$2:$B$500,Varietes!$C$2:$C$500))</f>
        <v/>
      </c>
      <c r="H2116" s="19" t="str">
        <f>IF(ISBLANK(C2116),"",_xlfn.XLOOKUP(VALUE(LEFT(C2116,4)),Souches!$B$2:$B$15000,Souches!$D$2:$D$15000))</f>
        <v/>
      </c>
      <c r="I2116" s="10" t="str">
        <f t="shared" si="344"/>
        <v/>
      </c>
      <c r="J2116" s="19" t="str">
        <f>IF(I2116="","",INT(('ObjProd (2)'!$C$25-I2116)/7 * (ABS('ObjProd (2)'!$C$25-I2116)&gt;=7)))</f>
        <v/>
      </c>
      <c r="K2116" s="10" t="str">
        <f>IF(I2116="","",
IF(AND(DATEDIF(I2116,'ObjProd (2)'!$C$25,"y")=0,DATEDIF(I2116,'ObjProd (2)'!$C$25,"ym")=0,
   INT(('ObjProd (2)'!$C$25-EDATE(I2116,DATEDIF(I2116,'ObjProd (2)'!$C$25,"y")*12+DATEDIF(I2116,'ObjProd (2)'!$C$25,"ym")))/7)=0),
   "&lt; 1 sem.",
   IF(DATEDIF(I2116,'ObjProd (2)'!$C$25,"y")&gt;0,DATEDIF(I2116,'ObjProd (2)'!$C$25,"y") &amp; " " &amp; IF(DATEDIF(I2116,'ObjProd (2)'!$C$25,"y")=1,"an ","ans "),"") &amp;
   IF(DATEDIF(I2116,'ObjProd (2)'!$C$25,"ym")&gt;0,DATEDIF(I2116,'ObjProd (2)'!$C$25,"ym") &amp; " mois ", "") &amp;
   IF(INT(('ObjProd (2)'!$C$25-EDATE(I2116,DATEDIF(I2116,'ObjProd (2)'!$C$25,"y")*12+DATEDIF(I2116,'ObjProd (2)'!$C$25,"ym")))/7)&gt;0,
      INT(('ObjProd (2)'!$C$25-EDATE(I2116,DATEDIF(I2116,'ObjProd (2)'!$C$25,"y")*12+DATEDIF(I2116,'ObjProd (2)'!$C$25,"ym")))/7) &amp; " sem.",
      "")
)
)</f>
        <v/>
      </c>
      <c r="L2116" s="11" t="str">
        <f t="shared" si="345"/>
        <v/>
      </c>
      <c r="M2116" s="9" t="str">
        <f t="shared" si="341"/>
        <v/>
      </c>
      <c r="N2116" s="9" t="str" cm="1">
        <f t="array" aca="1" ref="N2116" ca="1">LEFT(L2116, IF(ISNUMBER(SUBSTITUTE(_xludf.MID(L2116, 2, 1), ".", ",")), 1, 2))</f>
        <v/>
      </c>
      <c r="O2116" s="19" t="str">
        <f t="shared" ca="1" si="338"/>
        <v/>
      </c>
      <c r="P2116" s="9" t="str">
        <f t="shared" ca="1" si="339"/>
        <v/>
      </c>
      <c r="Q2116" s="9" t="str">
        <f t="shared" ca="1" si="340"/>
        <v/>
      </c>
      <c r="R2116" s="9" t="str">
        <f t="shared" si="342"/>
        <v/>
      </c>
      <c r="S2116" t="str" cm="1">
        <f t="array" ref="S2116">IF(ISBLANK(C2116),"",IFERROR(INDEX(ListeSeries!$A$2:$A$1045, MATCH(1, (DatasScan!G2116=ListeSeries!$B$2:$B$1045) * (DatasScan!H2116&gt;=ListeSeries!$D$2:$D$1045) * (DatasScan!H2116&lt;=ListeSeries!$E$2:$E$1045), 0)), "no match"))</f>
        <v/>
      </c>
      <c r="T2116" s="7" t="str" cm="1">
        <f t="array" ref="T2116">IF(ISBLANK(C2116),"",IFERROR(INDEX(ListeSeries!$C$2:$C$1045, MATCH(1, (DatasScan!G2116=ListeSeries!$B$2:$B$1045) * (DatasScan!H2116&gt;=ListeSeries!$D$2:$D$1045) * (DatasScan!H2116&lt;=ListeSeries!$E$2:$E$1045), 0)), "no match"))</f>
        <v/>
      </c>
      <c r="U2116" s="11" t="str" cm="1">
        <f t="array" ref="U2116">IF(ISBLANK(C2116),"",IFERROR(INDEX(ListeSeries!$F$2:$F$1045, MATCH(1, (DatasScan!G2116=ListeSeries!$B$2:$B$1045) * (DatasScan!H2116&gt;=ListeSeries!$D$2:$D$1045) * (DatasScan!H2116&lt;=ListeSeries!$E$2:$E$1045), 0)), "no match"))</f>
        <v/>
      </c>
    </row>
    <row r="2117" spans="1:21" ht="15" customHeight="1" x14ac:dyDescent="0.25">
      <c r="A2117" s="6" t="str">
        <f t="shared" si="343"/>
        <v/>
      </c>
      <c r="B2117" s="272"/>
      <c r="F2117" s="7" t="str">
        <f t="shared" si="337"/>
        <v/>
      </c>
      <c r="G2117" s="21" t="str">
        <f>IF(ISBLANK(C2117),"",_xlfn.XLOOKUP(_xlfn.XLOOKUP(VALUE(LEFT(C2117,4)),Souches!$B$2:$B$15000,Souches!$E$2:$E$15000),Varietes!$B$2:$B$500,Varietes!$C$2:$C$500))</f>
        <v/>
      </c>
      <c r="H2117" s="19" t="str">
        <f>IF(ISBLANK(C2117),"",_xlfn.XLOOKUP(VALUE(LEFT(C2117,4)),Souches!$B$2:$B$15000,Souches!$D$2:$D$15000))</f>
        <v/>
      </c>
      <c r="I2117" s="10" t="str">
        <f t="shared" si="344"/>
        <v/>
      </c>
      <c r="J2117" s="19" t="str">
        <f>IF(I2117="","",INT(('ObjProd (2)'!$C$25-I2117)/7 * (ABS('ObjProd (2)'!$C$25-I2117)&gt;=7)))</f>
        <v/>
      </c>
      <c r="K2117" s="10" t="str">
        <f>IF(I2117="","",
IF(AND(DATEDIF(I2117,'ObjProd (2)'!$C$25,"y")=0,DATEDIF(I2117,'ObjProd (2)'!$C$25,"ym")=0,
   INT(('ObjProd (2)'!$C$25-EDATE(I2117,DATEDIF(I2117,'ObjProd (2)'!$C$25,"y")*12+DATEDIF(I2117,'ObjProd (2)'!$C$25,"ym")))/7)=0),
   "&lt; 1 sem.",
   IF(DATEDIF(I2117,'ObjProd (2)'!$C$25,"y")&gt;0,DATEDIF(I2117,'ObjProd (2)'!$C$25,"y") &amp; " " &amp; IF(DATEDIF(I2117,'ObjProd (2)'!$C$25,"y")=1,"an ","ans "),"") &amp;
   IF(DATEDIF(I2117,'ObjProd (2)'!$C$25,"ym")&gt;0,DATEDIF(I2117,'ObjProd (2)'!$C$25,"ym") &amp; " mois ", "") &amp;
   IF(INT(('ObjProd (2)'!$C$25-EDATE(I2117,DATEDIF(I2117,'ObjProd (2)'!$C$25,"y")*12+DATEDIF(I2117,'ObjProd (2)'!$C$25,"ym")))/7)&gt;0,
      INT(('ObjProd (2)'!$C$25-EDATE(I2117,DATEDIF(I2117,'ObjProd (2)'!$C$25,"y")*12+DATEDIF(I2117,'ObjProd (2)'!$C$25,"ym")))/7) &amp; " sem.",
      "")
)
)</f>
        <v/>
      </c>
      <c r="L2117" s="11" t="str">
        <f t="shared" si="345"/>
        <v/>
      </c>
      <c r="M2117" s="9" t="str">
        <f t="shared" si="341"/>
        <v/>
      </c>
      <c r="N2117" s="9" t="str" cm="1">
        <f t="array" aca="1" ref="N2117" ca="1">LEFT(L2117, IF(ISNUMBER(SUBSTITUTE(_xludf.MID(L2117, 2, 1), ".", ",")), 1, 2))</f>
        <v/>
      </c>
      <c r="O2117" s="19" t="str">
        <f t="shared" ca="1" si="338"/>
        <v/>
      </c>
      <c r="P2117" s="9" t="str">
        <f t="shared" ca="1" si="339"/>
        <v/>
      </c>
      <c r="Q2117" s="9" t="str">
        <f t="shared" ca="1" si="340"/>
        <v/>
      </c>
      <c r="R2117" s="9" t="str">
        <f t="shared" si="342"/>
        <v/>
      </c>
      <c r="S2117" t="str" cm="1">
        <f t="array" ref="S2117">IF(ISBLANK(C2117),"",IFERROR(INDEX(ListeSeries!$A$2:$A$1045, MATCH(1, (DatasScan!G2117=ListeSeries!$B$2:$B$1045) * (DatasScan!H2117&gt;=ListeSeries!$D$2:$D$1045) * (DatasScan!H2117&lt;=ListeSeries!$E$2:$E$1045), 0)), "no match"))</f>
        <v/>
      </c>
      <c r="T2117" s="7" t="str" cm="1">
        <f t="array" ref="T2117">IF(ISBLANK(C2117),"",IFERROR(INDEX(ListeSeries!$C$2:$C$1045, MATCH(1, (DatasScan!G2117=ListeSeries!$B$2:$B$1045) * (DatasScan!H2117&gt;=ListeSeries!$D$2:$D$1045) * (DatasScan!H2117&lt;=ListeSeries!$E$2:$E$1045), 0)), "no match"))</f>
        <v/>
      </c>
      <c r="U2117" s="11" t="str" cm="1">
        <f t="array" ref="U2117">IF(ISBLANK(C2117),"",IFERROR(INDEX(ListeSeries!$F$2:$F$1045, MATCH(1, (DatasScan!G2117=ListeSeries!$B$2:$B$1045) * (DatasScan!H2117&gt;=ListeSeries!$D$2:$D$1045) * (DatasScan!H2117&lt;=ListeSeries!$E$2:$E$1045), 0)), "no match"))</f>
        <v/>
      </c>
    </row>
    <row r="2118" spans="1:21" ht="15" customHeight="1" x14ac:dyDescent="0.25">
      <c r="A2118" s="6" t="str">
        <f t="shared" si="343"/>
        <v/>
      </c>
      <c r="B2118" s="272"/>
      <c r="F2118" s="7" t="str">
        <f t="shared" si="337"/>
        <v/>
      </c>
      <c r="G2118" s="21" t="str">
        <f>IF(ISBLANK(C2118),"",_xlfn.XLOOKUP(_xlfn.XLOOKUP(VALUE(LEFT(C2118,4)),Souches!$B$2:$B$15000,Souches!$E$2:$E$15000),Varietes!$B$2:$B$500,Varietes!$C$2:$C$500))</f>
        <v/>
      </c>
      <c r="H2118" s="19" t="str">
        <f>IF(ISBLANK(C2118),"",_xlfn.XLOOKUP(VALUE(LEFT(C2118,4)),Souches!$B$2:$B$15000,Souches!$D$2:$D$15000))</f>
        <v/>
      </c>
      <c r="I2118" s="10" t="str">
        <f t="shared" si="344"/>
        <v/>
      </c>
      <c r="J2118" s="19" t="str">
        <f>IF(I2118="","",INT(('ObjProd (2)'!$C$25-I2118)/7 * (ABS('ObjProd (2)'!$C$25-I2118)&gt;=7)))</f>
        <v/>
      </c>
      <c r="K2118" s="10" t="str">
        <f>IF(I2118="","",
IF(AND(DATEDIF(I2118,'ObjProd (2)'!$C$25,"y")=0,DATEDIF(I2118,'ObjProd (2)'!$C$25,"ym")=0,
   INT(('ObjProd (2)'!$C$25-EDATE(I2118,DATEDIF(I2118,'ObjProd (2)'!$C$25,"y")*12+DATEDIF(I2118,'ObjProd (2)'!$C$25,"ym")))/7)=0),
   "&lt; 1 sem.",
   IF(DATEDIF(I2118,'ObjProd (2)'!$C$25,"y")&gt;0,DATEDIF(I2118,'ObjProd (2)'!$C$25,"y") &amp; " " &amp; IF(DATEDIF(I2118,'ObjProd (2)'!$C$25,"y")=1,"an ","ans "),"") &amp;
   IF(DATEDIF(I2118,'ObjProd (2)'!$C$25,"ym")&gt;0,DATEDIF(I2118,'ObjProd (2)'!$C$25,"ym") &amp; " mois ", "") &amp;
   IF(INT(('ObjProd (2)'!$C$25-EDATE(I2118,DATEDIF(I2118,'ObjProd (2)'!$C$25,"y")*12+DATEDIF(I2118,'ObjProd (2)'!$C$25,"ym")))/7)&gt;0,
      INT(('ObjProd (2)'!$C$25-EDATE(I2118,DATEDIF(I2118,'ObjProd (2)'!$C$25,"y")*12+DATEDIF(I2118,'ObjProd (2)'!$C$25,"ym")))/7) &amp; " sem.",
      "")
)
)</f>
        <v/>
      </c>
      <c r="L2118" s="11" t="str">
        <f t="shared" si="345"/>
        <v/>
      </c>
      <c r="M2118" s="9" t="str">
        <f t="shared" si="341"/>
        <v/>
      </c>
      <c r="N2118" s="9" t="str" cm="1">
        <f t="array" aca="1" ref="N2118" ca="1">LEFT(L2118, IF(ISNUMBER(SUBSTITUTE(_xludf.MID(L2118, 2, 1), ".", ",")), 1, 2))</f>
        <v/>
      </c>
      <c r="O2118" s="19" t="str">
        <f t="shared" ca="1" si="338"/>
        <v/>
      </c>
      <c r="P2118" s="9" t="str">
        <f t="shared" ca="1" si="339"/>
        <v/>
      </c>
      <c r="Q2118" s="9" t="str">
        <f t="shared" ca="1" si="340"/>
        <v/>
      </c>
      <c r="R2118" s="9" t="str">
        <f t="shared" si="342"/>
        <v/>
      </c>
      <c r="S2118" t="str" cm="1">
        <f t="array" ref="S2118">IF(ISBLANK(C2118),"",IFERROR(INDEX(ListeSeries!$A$2:$A$1045, MATCH(1, (DatasScan!G2118=ListeSeries!$B$2:$B$1045) * (DatasScan!H2118&gt;=ListeSeries!$D$2:$D$1045) * (DatasScan!H2118&lt;=ListeSeries!$E$2:$E$1045), 0)), "no match"))</f>
        <v/>
      </c>
      <c r="T2118" s="7" t="str" cm="1">
        <f t="array" ref="T2118">IF(ISBLANK(C2118),"",IFERROR(INDEX(ListeSeries!$C$2:$C$1045, MATCH(1, (DatasScan!G2118=ListeSeries!$B$2:$B$1045) * (DatasScan!H2118&gt;=ListeSeries!$D$2:$D$1045) * (DatasScan!H2118&lt;=ListeSeries!$E$2:$E$1045), 0)), "no match"))</f>
        <v/>
      </c>
      <c r="U2118" s="11" t="str" cm="1">
        <f t="array" ref="U2118">IF(ISBLANK(C2118),"",IFERROR(INDEX(ListeSeries!$F$2:$F$1045, MATCH(1, (DatasScan!G2118=ListeSeries!$B$2:$B$1045) * (DatasScan!H2118&gt;=ListeSeries!$D$2:$D$1045) * (DatasScan!H2118&lt;=ListeSeries!$E$2:$E$1045), 0)), "no match"))</f>
        <v/>
      </c>
    </row>
    <row r="2119" spans="1:21" ht="15" customHeight="1" x14ac:dyDescent="0.25">
      <c r="A2119" s="6" t="str">
        <f t="shared" si="343"/>
        <v/>
      </c>
      <c r="B2119" s="272"/>
      <c r="F2119" s="7" t="str">
        <f t="shared" si="337"/>
        <v/>
      </c>
      <c r="G2119" s="21" t="str">
        <f>IF(ISBLANK(C2119),"",_xlfn.XLOOKUP(_xlfn.XLOOKUP(VALUE(LEFT(C2119,4)),Souches!$B$2:$B$15000,Souches!$E$2:$E$15000),Varietes!$B$2:$B$500,Varietes!$C$2:$C$500))</f>
        <v/>
      </c>
      <c r="H2119" s="19" t="str">
        <f>IF(ISBLANK(C2119),"",_xlfn.XLOOKUP(VALUE(LEFT(C2119,4)),Souches!$B$2:$B$15000,Souches!$D$2:$D$15000))</f>
        <v/>
      </c>
      <c r="I2119" s="10" t="str">
        <f t="shared" si="344"/>
        <v/>
      </c>
      <c r="J2119" s="19" t="str">
        <f>IF(I2119="","",INT(('ObjProd (2)'!$C$25-I2119)/7 * (ABS('ObjProd (2)'!$C$25-I2119)&gt;=7)))</f>
        <v/>
      </c>
      <c r="K2119" s="10" t="str">
        <f>IF(I2119="","",
IF(AND(DATEDIF(I2119,'ObjProd (2)'!$C$25,"y")=0,DATEDIF(I2119,'ObjProd (2)'!$C$25,"ym")=0,
   INT(('ObjProd (2)'!$C$25-EDATE(I2119,DATEDIF(I2119,'ObjProd (2)'!$C$25,"y")*12+DATEDIF(I2119,'ObjProd (2)'!$C$25,"ym")))/7)=0),
   "&lt; 1 sem.",
   IF(DATEDIF(I2119,'ObjProd (2)'!$C$25,"y")&gt;0,DATEDIF(I2119,'ObjProd (2)'!$C$25,"y") &amp; " " &amp; IF(DATEDIF(I2119,'ObjProd (2)'!$C$25,"y")=1,"an ","ans "),"") &amp;
   IF(DATEDIF(I2119,'ObjProd (2)'!$C$25,"ym")&gt;0,DATEDIF(I2119,'ObjProd (2)'!$C$25,"ym") &amp; " mois ", "") &amp;
   IF(INT(('ObjProd (2)'!$C$25-EDATE(I2119,DATEDIF(I2119,'ObjProd (2)'!$C$25,"y")*12+DATEDIF(I2119,'ObjProd (2)'!$C$25,"ym")))/7)&gt;0,
      INT(('ObjProd (2)'!$C$25-EDATE(I2119,DATEDIF(I2119,'ObjProd (2)'!$C$25,"y")*12+DATEDIF(I2119,'ObjProd (2)'!$C$25,"ym")))/7) &amp; " sem.",
      "")
)
)</f>
        <v/>
      </c>
      <c r="L2119" s="11" t="str">
        <f t="shared" si="345"/>
        <v/>
      </c>
      <c r="M2119" s="9" t="str">
        <f t="shared" si="341"/>
        <v/>
      </c>
      <c r="N2119" s="9" t="str" cm="1">
        <f t="array" aca="1" ref="N2119" ca="1">LEFT(L2119, IF(ISNUMBER(SUBSTITUTE(_xludf.MID(L2119, 2, 1), ".", ",")), 1, 2))</f>
        <v/>
      </c>
      <c r="O2119" s="19" t="str">
        <f t="shared" ca="1" si="338"/>
        <v/>
      </c>
      <c r="P2119" s="9" t="str">
        <f t="shared" ca="1" si="339"/>
        <v/>
      </c>
      <c r="Q2119" s="9" t="str">
        <f t="shared" ca="1" si="340"/>
        <v/>
      </c>
      <c r="R2119" s="9" t="str">
        <f t="shared" si="342"/>
        <v/>
      </c>
      <c r="S2119" t="str" cm="1">
        <f t="array" ref="S2119">IF(ISBLANK(C2119),"",IFERROR(INDEX(ListeSeries!$A$2:$A$1045, MATCH(1, (DatasScan!G2119=ListeSeries!$B$2:$B$1045) * (DatasScan!H2119&gt;=ListeSeries!$D$2:$D$1045) * (DatasScan!H2119&lt;=ListeSeries!$E$2:$E$1045), 0)), "no match"))</f>
        <v/>
      </c>
      <c r="T2119" s="7" t="str" cm="1">
        <f t="array" ref="T2119">IF(ISBLANK(C2119),"",IFERROR(INDEX(ListeSeries!$C$2:$C$1045, MATCH(1, (DatasScan!G2119=ListeSeries!$B$2:$B$1045) * (DatasScan!H2119&gt;=ListeSeries!$D$2:$D$1045) * (DatasScan!H2119&lt;=ListeSeries!$E$2:$E$1045), 0)), "no match"))</f>
        <v/>
      </c>
      <c r="U2119" s="11" t="str" cm="1">
        <f t="array" ref="U2119">IF(ISBLANK(C2119),"",IFERROR(INDEX(ListeSeries!$F$2:$F$1045, MATCH(1, (DatasScan!G2119=ListeSeries!$B$2:$B$1045) * (DatasScan!H2119&gt;=ListeSeries!$D$2:$D$1045) * (DatasScan!H2119&lt;=ListeSeries!$E$2:$E$1045), 0)), "no match"))</f>
        <v/>
      </c>
    </row>
    <row r="2120" spans="1:21" ht="15" customHeight="1" x14ac:dyDescent="0.25">
      <c r="A2120" s="6" t="str">
        <f t="shared" si="343"/>
        <v/>
      </c>
      <c r="B2120" s="272"/>
      <c r="F2120" s="7" t="str">
        <f t="shared" si="337"/>
        <v/>
      </c>
      <c r="G2120" s="21" t="str">
        <f>IF(ISBLANK(C2120),"",_xlfn.XLOOKUP(_xlfn.XLOOKUP(VALUE(LEFT(C2120,4)),Souches!$B$2:$B$15000,Souches!$E$2:$E$15000),Varietes!$B$2:$B$500,Varietes!$C$2:$C$500))</f>
        <v/>
      </c>
      <c r="H2120" s="19" t="str">
        <f>IF(ISBLANK(C2120),"",_xlfn.XLOOKUP(VALUE(LEFT(C2120,4)),Souches!$B$2:$B$15000,Souches!$D$2:$D$15000))</f>
        <v/>
      </c>
      <c r="I2120" s="10" t="str">
        <f t="shared" si="344"/>
        <v/>
      </c>
      <c r="J2120" s="19" t="str">
        <f>IF(I2120="","",INT(('ObjProd (2)'!$C$25-I2120)/7 * (ABS('ObjProd (2)'!$C$25-I2120)&gt;=7)))</f>
        <v/>
      </c>
      <c r="K2120" s="10" t="str">
        <f>IF(I2120="","",
IF(AND(DATEDIF(I2120,'ObjProd (2)'!$C$25,"y")=0,DATEDIF(I2120,'ObjProd (2)'!$C$25,"ym")=0,
   INT(('ObjProd (2)'!$C$25-EDATE(I2120,DATEDIF(I2120,'ObjProd (2)'!$C$25,"y")*12+DATEDIF(I2120,'ObjProd (2)'!$C$25,"ym")))/7)=0),
   "&lt; 1 sem.",
   IF(DATEDIF(I2120,'ObjProd (2)'!$C$25,"y")&gt;0,DATEDIF(I2120,'ObjProd (2)'!$C$25,"y") &amp; " " &amp; IF(DATEDIF(I2120,'ObjProd (2)'!$C$25,"y")=1,"an ","ans "),"") &amp;
   IF(DATEDIF(I2120,'ObjProd (2)'!$C$25,"ym")&gt;0,DATEDIF(I2120,'ObjProd (2)'!$C$25,"ym") &amp; " mois ", "") &amp;
   IF(INT(('ObjProd (2)'!$C$25-EDATE(I2120,DATEDIF(I2120,'ObjProd (2)'!$C$25,"y")*12+DATEDIF(I2120,'ObjProd (2)'!$C$25,"ym")))/7)&gt;0,
      INT(('ObjProd (2)'!$C$25-EDATE(I2120,DATEDIF(I2120,'ObjProd (2)'!$C$25,"y")*12+DATEDIF(I2120,'ObjProd (2)'!$C$25,"ym")))/7) &amp; " sem.",
      "")
)
)</f>
        <v/>
      </c>
      <c r="L2120" s="11" t="str">
        <f t="shared" si="345"/>
        <v/>
      </c>
      <c r="M2120" s="9" t="str">
        <f t="shared" si="341"/>
        <v/>
      </c>
      <c r="N2120" s="9" t="str" cm="1">
        <f t="array" aca="1" ref="N2120" ca="1">LEFT(L2120, IF(ISNUMBER(SUBSTITUTE(_xludf.MID(L2120, 2, 1), ".", ",")), 1, 2))</f>
        <v/>
      </c>
      <c r="O2120" s="19" t="str">
        <f t="shared" ca="1" si="338"/>
        <v/>
      </c>
      <c r="P2120" s="9" t="str">
        <f t="shared" ca="1" si="339"/>
        <v/>
      </c>
      <c r="Q2120" s="9" t="str">
        <f t="shared" ca="1" si="340"/>
        <v/>
      </c>
      <c r="R2120" s="9" t="str">
        <f t="shared" si="342"/>
        <v/>
      </c>
      <c r="S2120" t="str" cm="1">
        <f t="array" ref="S2120">IF(ISBLANK(C2120),"",IFERROR(INDEX(ListeSeries!$A$2:$A$1045, MATCH(1, (DatasScan!G2120=ListeSeries!$B$2:$B$1045) * (DatasScan!H2120&gt;=ListeSeries!$D$2:$D$1045) * (DatasScan!H2120&lt;=ListeSeries!$E$2:$E$1045), 0)), "no match"))</f>
        <v/>
      </c>
      <c r="T2120" s="7" t="str" cm="1">
        <f t="array" ref="T2120">IF(ISBLANK(C2120),"",IFERROR(INDEX(ListeSeries!$C$2:$C$1045, MATCH(1, (DatasScan!G2120=ListeSeries!$B$2:$B$1045) * (DatasScan!H2120&gt;=ListeSeries!$D$2:$D$1045) * (DatasScan!H2120&lt;=ListeSeries!$E$2:$E$1045), 0)), "no match"))</f>
        <v/>
      </c>
      <c r="U2120" s="11" t="str" cm="1">
        <f t="array" ref="U2120">IF(ISBLANK(C2120),"",IFERROR(INDEX(ListeSeries!$F$2:$F$1045, MATCH(1, (DatasScan!G2120=ListeSeries!$B$2:$B$1045) * (DatasScan!H2120&gt;=ListeSeries!$D$2:$D$1045) * (DatasScan!H2120&lt;=ListeSeries!$E$2:$E$1045), 0)), "no match"))</f>
        <v/>
      </c>
    </row>
    <row r="2121" spans="1:21" ht="15" customHeight="1" x14ac:dyDescent="0.25">
      <c r="A2121" s="6" t="str">
        <f t="shared" si="343"/>
        <v/>
      </c>
      <c r="B2121" s="272"/>
      <c r="F2121" s="7" t="str">
        <f t="shared" si="337"/>
        <v/>
      </c>
      <c r="G2121" s="21" t="str">
        <f>IF(ISBLANK(C2121),"",_xlfn.XLOOKUP(_xlfn.XLOOKUP(VALUE(LEFT(C2121,4)),Souches!$B$2:$B$15000,Souches!$E$2:$E$15000),Varietes!$B$2:$B$500,Varietes!$C$2:$C$500))</f>
        <v/>
      </c>
      <c r="H2121" s="19" t="str">
        <f>IF(ISBLANK(C2121),"",_xlfn.XLOOKUP(VALUE(LEFT(C2121,4)),Souches!$B$2:$B$15000,Souches!$D$2:$D$15000))</f>
        <v/>
      </c>
      <c r="I2121" s="10" t="str">
        <f t="shared" si="344"/>
        <v/>
      </c>
      <c r="J2121" s="19" t="str">
        <f>IF(I2121="","",INT(('ObjProd (2)'!$C$25-I2121)/7 * (ABS('ObjProd (2)'!$C$25-I2121)&gt;=7)))</f>
        <v/>
      </c>
      <c r="K2121" s="10" t="str">
        <f>IF(I2121="","",
IF(AND(DATEDIF(I2121,'ObjProd (2)'!$C$25,"y")=0,DATEDIF(I2121,'ObjProd (2)'!$C$25,"ym")=0,
   INT(('ObjProd (2)'!$C$25-EDATE(I2121,DATEDIF(I2121,'ObjProd (2)'!$C$25,"y")*12+DATEDIF(I2121,'ObjProd (2)'!$C$25,"ym")))/7)=0),
   "&lt; 1 sem.",
   IF(DATEDIF(I2121,'ObjProd (2)'!$C$25,"y")&gt;0,DATEDIF(I2121,'ObjProd (2)'!$C$25,"y") &amp; " " &amp; IF(DATEDIF(I2121,'ObjProd (2)'!$C$25,"y")=1,"an ","ans "),"") &amp;
   IF(DATEDIF(I2121,'ObjProd (2)'!$C$25,"ym")&gt;0,DATEDIF(I2121,'ObjProd (2)'!$C$25,"ym") &amp; " mois ", "") &amp;
   IF(INT(('ObjProd (2)'!$C$25-EDATE(I2121,DATEDIF(I2121,'ObjProd (2)'!$C$25,"y")*12+DATEDIF(I2121,'ObjProd (2)'!$C$25,"ym")))/7)&gt;0,
      INT(('ObjProd (2)'!$C$25-EDATE(I2121,DATEDIF(I2121,'ObjProd (2)'!$C$25,"y")*12+DATEDIF(I2121,'ObjProd (2)'!$C$25,"ym")))/7) &amp; " sem.",
      "")
)
)</f>
        <v/>
      </c>
      <c r="L2121" s="11" t="str">
        <f t="shared" si="345"/>
        <v/>
      </c>
      <c r="M2121" s="9" t="str">
        <f t="shared" si="341"/>
        <v/>
      </c>
      <c r="N2121" s="9" t="str" cm="1">
        <f t="array" aca="1" ref="N2121" ca="1">LEFT(L2121, IF(ISNUMBER(SUBSTITUTE(_xludf.MID(L2121, 2, 1), ".", ",")), 1, 2))</f>
        <v/>
      </c>
      <c r="O2121" s="19" t="str">
        <f t="shared" ca="1" si="338"/>
        <v/>
      </c>
      <c r="P2121" s="9" t="str">
        <f t="shared" ca="1" si="339"/>
        <v/>
      </c>
      <c r="Q2121" s="9" t="str">
        <f t="shared" ca="1" si="340"/>
        <v/>
      </c>
      <c r="R2121" s="9" t="str">
        <f t="shared" si="342"/>
        <v/>
      </c>
      <c r="S2121" t="str" cm="1">
        <f t="array" ref="S2121">IF(ISBLANK(C2121),"",IFERROR(INDEX(ListeSeries!$A$2:$A$1045, MATCH(1, (DatasScan!G2121=ListeSeries!$B$2:$B$1045) * (DatasScan!H2121&gt;=ListeSeries!$D$2:$D$1045) * (DatasScan!H2121&lt;=ListeSeries!$E$2:$E$1045), 0)), "no match"))</f>
        <v/>
      </c>
      <c r="T2121" s="7" t="str" cm="1">
        <f t="array" ref="T2121">IF(ISBLANK(C2121),"",IFERROR(INDEX(ListeSeries!$C$2:$C$1045, MATCH(1, (DatasScan!G2121=ListeSeries!$B$2:$B$1045) * (DatasScan!H2121&gt;=ListeSeries!$D$2:$D$1045) * (DatasScan!H2121&lt;=ListeSeries!$E$2:$E$1045), 0)), "no match"))</f>
        <v/>
      </c>
      <c r="U2121" s="11" t="str" cm="1">
        <f t="array" ref="U2121">IF(ISBLANK(C2121),"",IFERROR(INDEX(ListeSeries!$F$2:$F$1045, MATCH(1, (DatasScan!G2121=ListeSeries!$B$2:$B$1045) * (DatasScan!H2121&gt;=ListeSeries!$D$2:$D$1045) * (DatasScan!H2121&lt;=ListeSeries!$E$2:$E$1045), 0)), "no match"))</f>
        <v/>
      </c>
    </row>
    <row r="2122" spans="1:21" ht="15" customHeight="1" x14ac:dyDescent="0.25">
      <c r="A2122" s="6" t="str">
        <f t="shared" si="343"/>
        <v/>
      </c>
      <c r="B2122" s="272"/>
      <c r="F2122" s="7" t="str">
        <f t="shared" si="337"/>
        <v/>
      </c>
      <c r="G2122" s="21" t="str">
        <f>IF(ISBLANK(C2122),"",_xlfn.XLOOKUP(_xlfn.XLOOKUP(VALUE(LEFT(C2122,4)),Souches!$B$2:$B$15000,Souches!$E$2:$E$15000),Varietes!$B$2:$B$500,Varietes!$C$2:$C$500))</f>
        <v/>
      </c>
      <c r="H2122" s="19" t="str">
        <f>IF(ISBLANK(C2122),"",_xlfn.XLOOKUP(VALUE(LEFT(C2122,4)),Souches!$B$2:$B$15000,Souches!$D$2:$D$15000))</f>
        <v/>
      </c>
      <c r="I2122" s="10" t="str">
        <f t="shared" si="344"/>
        <v/>
      </c>
      <c r="J2122" s="19" t="str">
        <f>IF(I2122="","",INT(('ObjProd (2)'!$C$25-I2122)/7 * (ABS('ObjProd (2)'!$C$25-I2122)&gt;=7)))</f>
        <v/>
      </c>
      <c r="K2122" s="10" t="str">
        <f>IF(I2122="","",
IF(AND(DATEDIF(I2122,'ObjProd (2)'!$C$25,"y")=0,DATEDIF(I2122,'ObjProd (2)'!$C$25,"ym")=0,
   INT(('ObjProd (2)'!$C$25-EDATE(I2122,DATEDIF(I2122,'ObjProd (2)'!$C$25,"y")*12+DATEDIF(I2122,'ObjProd (2)'!$C$25,"ym")))/7)=0),
   "&lt; 1 sem.",
   IF(DATEDIF(I2122,'ObjProd (2)'!$C$25,"y")&gt;0,DATEDIF(I2122,'ObjProd (2)'!$C$25,"y") &amp; " " &amp; IF(DATEDIF(I2122,'ObjProd (2)'!$C$25,"y")=1,"an ","ans "),"") &amp;
   IF(DATEDIF(I2122,'ObjProd (2)'!$C$25,"ym")&gt;0,DATEDIF(I2122,'ObjProd (2)'!$C$25,"ym") &amp; " mois ", "") &amp;
   IF(INT(('ObjProd (2)'!$C$25-EDATE(I2122,DATEDIF(I2122,'ObjProd (2)'!$C$25,"y")*12+DATEDIF(I2122,'ObjProd (2)'!$C$25,"ym")))/7)&gt;0,
      INT(('ObjProd (2)'!$C$25-EDATE(I2122,DATEDIF(I2122,'ObjProd (2)'!$C$25,"y")*12+DATEDIF(I2122,'ObjProd (2)'!$C$25,"ym")))/7) &amp; " sem.",
      "")
)
)</f>
        <v/>
      </c>
      <c r="L2122" s="11" t="str">
        <f t="shared" si="345"/>
        <v/>
      </c>
      <c r="M2122" s="9" t="str">
        <f t="shared" si="341"/>
        <v/>
      </c>
      <c r="N2122" s="9" t="str" cm="1">
        <f t="array" aca="1" ref="N2122" ca="1">LEFT(L2122, IF(ISNUMBER(SUBSTITUTE(_xludf.MID(L2122, 2, 1), ".", ",")), 1, 2))</f>
        <v/>
      </c>
      <c r="O2122" s="19" t="str">
        <f t="shared" ca="1" si="338"/>
        <v/>
      </c>
      <c r="P2122" s="9" t="str">
        <f t="shared" ca="1" si="339"/>
        <v/>
      </c>
      <c r="Q2122" s="9" t="str">
        <f t="shared" ca="1" si="340"/>
        <v/>
      </c>
      <c r="R2122" s="9" t="str">
        <f t="shared" si="342"/>
        <v/>
      </c>
      <c r="S2122" t="str" cm="1">
        <f t="array" ref="S2122">IF(ISBLANK(C2122),"",IFERROR(INDEX(ListeSeries!$A$2:$A$1045, MATCH(1, (DatasScan!G2122=ListeSeries!$B$2:$B$1045) * (DatasScan!H2122&gt;=ListeSeries!$D$2:$D$1045) * (DatasScan!H2122&lt;=ListeSeries!$E$2:$E$1045), 0)), "no match"))</f>
        <v/>
      </c>
      <c r="T2122" s="7" t="str" cm="1">
        <f t="array" ref="T2122">IF(ISBLANK(C2122),"",IFERROR(INDEX(ListeSeries!$C$2:$C$1045, MATCH(1, (DatasScan!G2122=ListeSeries!$B$2:$B$1045) * (DatasScan!H2122&gt;=ListeSeries!$D$2:$D$1045) * (DatasScan!H2122&lt;=ListeSeries!$E$2:$E$1045), 0)), "no match"))</f>
        <v/>
      </c>
      <c r="U2122" s="11" t="str" cm="1">
        <f t="array" ref="U2122">IF(ISBLANK(C2122),"",IFERROR(INDEX(ListeSeries!$F$2:$F$1045, MATCH(1, (DatasScan!G2122=ListeSeries!$B$2:$B$1045) * (DatasScan!H2122&gt;=ListeSeries!$D$2:$D$1045) * (DatasScan!H2122&lt;=ListeSeries!$E$2:$E$1045), 0)), "no match"))</f>
        <v/>
      </c>
    </row>
    <row r="2123" spans="1:21" ht="15" customHeight="1" x14ac:dyDescent="0.25">
      <c r="A2123" s="6" t="str">
        <f t="shared" si="343"/>
        <v/>
      </c>
      <c r="B2123" s="272"/>
      <c r="F2123" s="7" t="str">
        <f t="shared" si="337"/>
        <v/>
      </c>
      <c r="G2123" s="21" t="str">
        <f>IF(ISBLANK(C2123),"",_xlfn.XLOOKUP(_xlfn.XLOOKUP(VALUE(LEFT(C2123,4)),Souches!$B$2:$B$15000,Souches!$E$2:$E$15000),Varietes!$B$2:$B$500,Varietes!$C$2:$C$500))</f>
        <v/>
      </c>
      <c r="H2123" s="19" t="str">
        <f>IF(ISBLANK(C2123),"",_xlfn.XLOOKUP(VALUE(LEFT(C2123,4)),Souches!$B$2:$B$15000,Souches!$D$2:$D$15000))</f>
        <v/>
      </c>
      <c r="I2123" s="10" t="str">
        <f t="shared" si="344"/>
        <v/>
      </c>
      <c r="J2123" s="19" t="str">
        <f>IF(I2123="","",INT(('ObjProd (2)'!$C$25-I2123)/7 * (ABS('ObjProd (2)'!$C$25-I2123)&gt;=7)))</f>
        <v/>
      </c>
      <c r="K2123" s="10" t="str">
        <f>IF(I2123="","",
IF(AND(DATEDIF(I2123,'ObjProd (2)'!$C$25,"y")=0,DATEDIF(I2123,'ObjProd (2)'!$C$25,"ym")=0,
   INT(('ObjProd (2)'!$C$25-EDATE(I2123,DATEDIF(I2123,'ObjProd (2)'!$C$25,"y")*12+DATEDIF(I2123,'ObjProd (2)'!$C$25,"ym")))/7)=0),
   "&lt; 1 sem.",
   IF(DATEDIF(I2123,'ObjProd (2)'!$C$25,"y")&gt;0,DATEDIF(I2123,'ObjProd (2)'!$C$25,"y") &amp; " " &amp; IF(DATEDIF(I2123,'ObjProd (2)'!$C$25,"y")=1,"an ","ans "),"") &amp;
   IF(DATEDIF(I2123,'ObjProd (2)'!$C$25,"ym")&gt;0,DATEDIF(I2123,'ObjProd (2)'!$C$25,"ym") &amp; " mois ", "") &amp;
   IF(INT(('ObjProd (2)'!$C$25-EDATE(I2123,DATEDIF(I2123,'ObjProd (2)'!$C$25,"y")*12+DATEDIF(I2123,'ObjProd (2)'!$C$25,"ym")))/7)&gt;0,
      INT(('ObjProd (2)'!$C$25-EDATE(I2123,DATEDIF(I2123,'ObjProd (2)'!$C$25,"y")*12+DATEDIF(I2123,'ObjProd (2)'!$C$25,"ym")))/7) &amp; " sem.",
      "")
)
)</f>
        <v/>
      </c>
      <c r="L2123" s="11" t="str">
        <f t="shared" si="345"/>
        <v/>
      </c>
      <c r="M2123" s="9" t="str">
        <f t="shared" si="341"/>
        <v/>
      </c>
      <c r="N2123" s="9" t="str" cm="1">
        <f t="array" aca="1" ref="N2123" ca="1">LEFT(L2123, IF(ISNUMBER(SUBSTITUTE(_xludf.MID(L2123, 2, 1), ".", ",")), 1, 2))</f>
        <v/>
      </c>
      <c r="O2123" s="19" t="str">
        <f t="shared" ca="1" si="338"/>
        <v/>
      </c>
      <c r="P2123" s="9" t="str">
        <f t="shared" ca="1" si="339"/>
        <v/>
      </c>
      <c r="Q2123" s="9" t="str">
        <f t="shared" ca="1" si="340"/>
        <v/>
      </c>
      <c r="R2123" s="9" t="str">
        <f t="shared" si="342"/>
        <v/>
      </c>
      <c r="S2123" t="str" cm="1">
        <f t="array" ref="S2123">IF(ISBLANK(C2123),"",IFERROR(INDEX(ListeSeries!$A$2:$A$1045, MATCH(1, (DatasScan!G2123=ListeSeries!$B$2:$B$1045) * (DatasScan!H2123&gt;=ListeSeries!$D$2:$D$1045) * (DatasScan!H2123&lt;=ListeSeries!$E$2:$E$1045), 0)), "no match"))</f>
        <v/>
      </c>
      <c r="T2123" s="7" t="str" cm="1">
        <f t="array" ref="T2123">IF(ISBLANK(C2123),"",IFERROR(INDEX(ListeSeries!$C$2:$C$1045, MATCH(1, (DatasScan!G2123=ListeSeries!$B$2:$B$1045) * (DatasScan!H2123&gt;=ListeSeries!$D$2:$D$1045) * (DatasScan!H2123&lt;=ListeSeries!$E$2:$E$1045), 0)), "no match"))</f>
        <v/>
      </c>
      <c r="U2123" s="11" t="str" cm="1">
        <f t="array" ref="U2123">IF(ISBLANK(C2123),"",IFERROR(INDEX(ListeSeries!$F$2:$F$1045, MATCH(1, (DatasScan!G2123=ListeSeries!$B$2:$B$1045) * (DatasScan!H2123&gt;=ListeSeries!$D$2:$D$1045) * (DatasScan!H2123&lt;=ListeSeries!$E$2:$E$1045), 0)), "no match"))</f>
        <v/>
      </c>
    </row>
    <row r="2124" spans="1:21" ht="15" customHeight="1" x14ac:dyDescent="0.25">
      <c r="A2124" s="6" t="str">
        <f t="shared" si="343"/>
        <v/>
      </c>
      <c r="B2124" s="272"/>
      <c r="F2124" s="7" t="str">
        <f t="shared" ref="F2124:F2187" si="346">IF(ISBLANK(C2124),"",LEFT(C2124,15))</f>
        <v/>
      </c>
      <c r="G2124" s="21" t="str">
        <f>IF(ISBLANK(C2124),"",_xlfn.XLOOKUP(_xlfn.XLOOKUP(VALUE(LEFT(C2124,4)),Souches!$B$2:$B$15000,Souches!$E$2:$E$15000),Varietes!$B$2:$B$500,Varietes!$C$2:$C$500))</f>
        <v/>
      </c>
      <c r="H2124" s="19" t="str">
        <f>IF(ISBLANK(C2124),"",_xlfn.XLOOKUP(VALUE(LEFT(C2124,4)),Souches!$B$2:$B$15000,Souches!$D$2:$D$15000))</f>
        <v/>
      </c>
      <c r="I2124" s="10" t="str">
        <f t="shared" si="344"/>
        <v/>
      </c>
      <c r="J2124" s="19" t="str">
        <f>IF(I2124="","",INT(('ObjProd (2)'!$C$25-I2124)/7 * (ABS('ObjProd (2)'!$C$25-I2124)&gt;=7)))</f>
        <v/>
      </c>
      <c r="K2124" s="10" t="str">
        <f>IF(I2124="","",
IF(AND(DATEDIF(I2124,'ObjProd (2)'!$C$25,"y")=0,DATEDIF(I2124,'ObjProd (2)'!$C$25,"ym")=0,
   INT(('ObjProd (2)'!$C$25-EDATE(I2124,DATEDIF(I2124,'ObjProd (2)'!$C$25,"y")*12+DATEDIF(I2124,'ObjProd (2)'!$C$25,"ym")))/7)=0),
   "&lt; 1 sem.",
   IF(DATEDIF(I2124,'ObjProd (2)'!$C$25,"y")&gt;0,DATEDIF(I2124,'ObjProd (2)'!$C$25,"y") &amp; " " &amp; IF(DATEDIF(I2124,'ObjProd (2)'!$C$25,"y")=1,"an ","ans "),"") &amp;
   IF(DATEDIF(I2124,'ObjProd (2)'!$C$25,"ym")&gt;0,DATEDIF(I2124,'ObjProd (2)'!$C$25,"ym") &amp; " mois ", "") &amp;
   IF(INT(('ObjProd (2)'!$C$25-EDATE(I2124,DATEDIF(I2124,'ObjProd (2)'!$C$25,"y")*12+DATEDIF(I2124,'ObjProd (2)'!$C$25,"ym")))/7)&gt;0,
      INT(('ObjProd (2)'!$C$25-EDATE(I2124,DATEDIF(I2124,'ObjProd (2)'!$C$25,"y")*12+DATEDIF(I2124,'ObjProd (2)'!$C$25,"ym")))/7) &amp; " sem.",
      "")
)
)</f>
        <v/>
      </c>
      <c r="L2124" s="11" t="str">
        <f t="shared" si="345"/>
        <v/>
      </c>
      <c r="M2124" s="9" t="str">
        <f t="shared" si="341"/>
        <v/>
      </c>
      <c r="N2124" s="9" t="str" cm="1">
        <f t="array" aca="1" ref="N2124" ca="1">LEFT(L2124, IF(ISNUMBER(SUBSTITUTE(_xludf.MID(L2124, 2, 1), ".", ",")), 1, 2))</f>
        <v/>
      </c>
      <c r="O2124" s="19" t="str">
        <f t="shared" ref="O2124:O2187" ca="1" si="347">IF(N2124="", "", _xlfn.NUMBERVALUE(RIGHT(L2124, LEN(L2124)-LEN(N2124))))</f>
        <v/>
      </c>
      <c r="P2124" s="9" t="str">
        <f t="shared" ref="P2124:P2187" ca="1" si="348">IF(N2124="", "",
    IF(N2124="E+", "X",
        IF(OR(LEFT(N2124, 1)="E", N2124="XR", N2124="CS"), "E",
            IF(AND(LEFT(N2124, 1)="R", LEFT(N2124, 2)&lt;&gt;"RG"), "R",
                IF(OR(N2124="MG", N2124="G+"), "BoxE",
                    IF(LEFT(N2124, 1)="i", "i", "X")
                )
            )
        )
    )
)</f>
        <v/>
      </c>
      <c r="Q2124" s="9" t="str">
        <f t="shared" ref="Q2124:Q2187" ca="1" si="349">IF(P2124&lt;&gt;"", IF(P2124="X", IF(AND(O2124&gt;=1, O2124&lt;=12), O2124, IF(O2124&gt;12, "13+", "erreur")), IF(P2124="E", IF(AND(O2124&gt;=1, O2124&lt;=6), O2124, IF(O2124&gt;6, "7+", "erreur")), IF(P2124="R", 0, IF(P2124="I", IF(O2124&lt;=2, "nit° 1-2", IF(O2124&lt;=5, "° 3-4-5", IF(O2124&lt;=8, " préX° 6-7-8", "erreur"))), IF(P2124="BoxE", O2124, ""))))), "")</f>
        <v/>
      </c>
      <c r="R2124" s="9" t="str">
        <f t="shared" si="342"/>
        <v/>
      </c>
      <c r="S2124" t="str" cm="1">
        <f t="array" ref="S2124">IF(ISBLANK(C2124),"",IFERROR(INDEX(ListeSeries!$A$2:$A$1045, MATCH(1, (DatasScan!G2124=ListeSeries!$B$2:$B$1045) * (DatasScan!H2124&gt;=ListeSeries!$D$2:$D$1045) * (DatasScan!H2124&lt;=ListeSeries!$E$2:$E$1045), 0)), "no match"))</f>
        <v/>
      </c>
      <c r="T2124" s="7" t="str" cm="1">
        <f t="array" ref="T2124">IF(ISBLANK(C2124),"",IFERROR(INDEX(ListeSeries!$C$2:$C$1045, MATCH(1, (DatasScan!G2124=ListeSeries!$B$2:$B$1045) * (DatasScan!H2124&gt;=ListeSeries!$D$2:$D$1045) * (DatasScan!H2124&lt;=ListeSeries!$E$2:$E$1045), 0)), "no match"))</f>
        <v/>
      </c>
      <c r="U2124" s="11" t="str" cm="1">
        <f t="array" ref="U2124">IF(ISBLANK(C2124),"",IFERROR(INDEX(ListeSeries!$F$2:$F$1045, MATCH(1, (DatasScan!G2124=ListeSeries!$B$2:$B$1045) * (DatasScan!H2124&gt;=ListeSeries!$D$2:$D$1045) * (DatasScan!H2124&lt;=ListeSeries!$E$2:$E$1045), 0)), "no match"))</f>
        <v/>
      </c>
    </row>
    <row r="2125" spans="1:21" ht="15" customHeight="1" x14ac:dyDescent="0.25">
      <c r="A2125" s="6" t="str">
        <f t="shared" si="343"/>
        <v/>
      </c>
      <c r="B2125" s="272"/>
      <c r="F2125" s="7" t="str">
        <f t="shared" si="346"/>
        <v/>
      </c>
      <c r="G2125" s="21" t="str">
        <f>IF(ISBLANK(C2125),"",_xlfn.XLOOKUP(_xlfn.XLOOKUP(VALUE(LEFT(C2125,4)),Souches!$B$2:$B$15000,Souches!$E$2:$E$15000),Varietes!$B$2:$B$500,Varietes!$C$2:$C$500))</f>
        <v/>
      </c>
      <c r="H2125" s="19" t="str">
        <f>IF(ISBLANK(C2125),"",_xlfn.XLOOKUP(VALUE(LEFT(C2125,4)),Souches!$B$2:$B$15000,Souches!$D$2:$D$15000))</f>
        <v/>
      </c>
      <c r="I2125" s="10" t="str">
        <f t="shared" si="344"/>
        <v/>
      </c>
      <c r="J2125" s="19" t="str">
        <f>IF(I2125="","",INT(('ObjProd (2)'!$C$25-I2125)/7 * (ABS('ObjProd (2)'!$C$25-I2125)&gt;=7)))</f>
        <v/>
      </c>
      <c r="K2125" s="10" t="str">
        <f>IF(I2125="","",
IF(AND(DATEDIF(I2125,'ObjProd (2)'!$C$25,"y")=0,DATEDIF(I2125,'ObjProd (2)'!$C$25,"ym")=0,
   INT(('ObjProd (2)'!$C$25-EDATE(I2125,DATEDIF(I2125,'ObjProd (2)'!$C$25,"y")*12+DATEDIF(I2125,'ObjProd (2)'!$C$25,"ym")))/7)=0),
   "&lt; 1 sem.",
   IF(DATEDIF(I2125,'ObjProd (2)'!$C$25,"y")&gt;0,DATEDIF(I2125,'ObjProd (2)'!$C$25,"y") &amp; " " &amp; IF(DATEDIF(I2125,'ObjProd (2)'!$C$25,"y")=1,"an ","ans "),"") &amp;
   IF(DATEDIF(I2125,'ObjProd (2)'!$C$25,"ym")&gt;0,DATEDIF(I2125,'ObjProd (2)'!$C$25,"ym") &amp; " mois ", "") &amp;
   IF(INT(('ObjProd (2)'!$C$25-EDATE(I2125,DATEDIF(I2125,'ObjProd (2)'!$C$25,"y")*12+DATEDIF(I2125,'ObjProd (2)'!$C$25,"ym")))/7)&gt;0,
      INT(('ObjProd (2)'!$C$25-EDATE(I2125,DATEDIF(I2125,'ObjProd (2)'!$C$25,"y")*12+DATEDIF(I2125,'ObjProd (2)'!$C$25,"ym")))/7) &amp; " sem.",
      "")
)
)</f>
        <v/>
      </c>
      <c r="L2125" s="11" t="str">
        <f t="shared" si="345"/>
        <v/>
      </c>
      <c r="M2125" s="9" t="str">
        <f t="shared" si="341"/>
        <v/>
      </c>
      <c r="N2125" s="9" t="str" cm="1">
        <f t="array" aca="1" ref="N2125" ca="1">LEFT(L2125, IF(ISNUMBER(SUBSTITUTE(_xludf.MID(L2125, 2, 1), ".", ",")), 1, 2))</f>
        <v/>
      </c>
      <c r="O2125" s="19" t="str">
        <f t="shared" ca="1" si="347"/>
        <v/>
      </c>
      <c r="P2125" s="9" t="str">
        <f t="shared" ca="1" si="348"/>
        <v/>
      </c>
      <c r="Q2125" s="9" t="str">
        <f t="shared" ca="1" si="349"/>
        <v/>
      </c>
      <c r="R2125" s="9" t="str">
        <f t="shared" si="342"/>
        <v/>
      </c>
      <c r="S2125" t="str" cm="1">
        <f t="array" ref="S2125">IF(ISBLANK(C2125),"",IFERROR(INDEX(ListeSeries!$A$2:$A$1045, MATCH(1, (DatasScan!G2125=ListeSeries!$B$2:$B$1045) * (DatasScan!H2125&gt;=ListeSeries!$D$2:$D$1045) * (DatasScan!H2125&lt;=ListeSeries!$E$2:$E$1045), 0)), "no match"))</f>
        <v/>
      </c>
      <c r="T2125" s="7" t="str" cm="1">
        <f t="array" ref="T2125">IF(ISBLANK(C2125),"",IFERROR(INDEX(ListeSeries!$C$2:$C$1045, MATCH(1, (DatasScan!G2125=ListeSeries!$B$2:$B$1045) * (DatasScan!H2125&gt;=ListeSeries!$D$2:$D$1045) * (DatasScan!H2125&lt;=ListeSeries!$E$2:$E$1045), 0)), "no match"))</f>
        <v/>
      </c>
      <c r="U2125" s="11" t="str" cm="1">
        <f t="array" ref="U2125">IF(ISBLANK(C2125),"",IFERROR(INDEX(ListeSeries!$F$2:$F$1045, MATCH(1, (DatasScan!G2125=ListeSeries!$B$2:$B$1045) * (DatasScan!H2125&gt;=ListeSeries!$D$2:$D$1045) * (DatasScan!H2125&lt;=ListeSeries!$E$2:$E$1045), 0)), "no match"))</f>
        <v/>
      </c>
    </row>
    <row r="2126" spans="1:21" ht="15" customHeight="1" x14ac:dyDescent="0.25">
      <c r="A2126" s="6" t="str">
        <f t="shared" si="343"/>
        <v/>
      </c>
      <c r="B2126" s="272"/>
      <c r="F2126" s="7" t="str">
        <f t="shared" si="346"/>
        <v/>
      </c>
      <c r="G2126" s="21" t="str">
        <f>IF(ISBLANK(C2126),"",_xlfn.XLOOKUP(_xlfn.XLOOKUP(VALUE(LEFT(C2126,4)),Souches!$B$2:$B$15000,Souches!$E$2:$E$15000),Varietes!$B$2:$B$500,Varietes!$C$2:$C$500))</f>
        <v/>
      </c>
      <c r="H2126" s="19" t="str">
        <f>IF(ISBLANK(C2126),"",_xlfn.XLOOKUP(VALUE(LEFT(C2126,4)),Souches!$B$2:$B$15000,Souches!$D$2:$D$15000))</f>
        <v/>
      </c>
      <c r="I2126" s="10" t="str">
        <f t="shared" si="344"/>
        <v/>
      </c>
      <c r="J2126" s="19" t="str">
        <f>IF(I2126="","",INT(('ObjProd (2)'!$C$25-I2126)/7 * (ABS('ObjProd (2)'!$C$25-I2126)&gt;=7)))</f>
        <v/>
      </c>
      <c r="K2126" s="10" t="str">
        <f>IF(I2126="","",
IF(AND(DATEDIF(I2126,'ObjProd (2)'!$C$25,"y")=0,DATEDIF(I2126,'ObjProd (2)'!$C$25,"ym")=0,
   INT(('ObjProd (2)'!$C$25-EDATE(I2126,DATEDIF(I2126,'ObjProd (2)'!$C$25,"y")*12+DATEDIF(I2126,'ObjProd (2)'!$C$25,"ym")))/7)=0),
   "&lt; 1 sem.",
   IF(DATEDIF(I2126,'ObjProd (2)'!$C$25,"y")&gt;0,DATEDIF(I2126,'ObjProd (2)'!$C$25,"y") &amp; " " &amp; IF(DATEDIF(I2126,'ObjProd (2)'!$C$25,"y")=1,"an ","ans "),"") &amp;
   IF(DATEDIF(I2126,'ObjProd (2)'!$C$25,"ym")&gt;0,DATEDIF(I2126,'ObjProd (2)'!$C$25,"ym") &amp; " mois ", "") &amp;
   IF(INT(('ObjProd (2)'!$C$25-EDATE(I2126,DATEDIF(I2126,'ObjProd (2)'!$C$25,"y")*12+DATEDIF(I2126,'ObjProd (2)'!$C$25,"ym")))/7)&gt;0,
      INT(('ObjProd (2)'!$C$25-EDATE(I2126,DATEDIF(I2126,'ObjProd (2)'!$C$25,"y")*12+DATEDIF(I2126,'ObjProd (2)'!$C$25,"ym")))/7) &amp; " sem.",
      "")
)
)</f>
        <v/>
      </c>
      <c r="L2126" s="11" t="str">
        <f t="shared" si="345"/>
        <v/>
      </c>
      <c r="M2126" s="9" t="str">
        <f t="shared" si="341"/>
        <v/>
      </c>
      <c r="N2126" s="9" t="str" cm="1">
        <f t="array" aca="1" ref="N2126" ca="1">LEFT(L2126, IF(ISNUMBER(SUBSTITUTE(_xludf.MID(L2126, 2, 1), ".", ",")), 1, 2))</f>
        <v/>
      </c>
      <c r="O2126" s="19" t="str">
        <f t="shared" ca="1" si="347"/>
        <v/>
      </c>
      <c r="P2126" s="9" t="str">
        <f t="shared" ca="1" si="348"/>
        <v/>
      </c>
      <c r="Q2126" s="9" t="str">
        <f t="shared" ca="1" si="349"/>
        <v/>
      </c>
      <c r="R2126" s="9" t="str">
        <f t="shared" si="342"/>
        <v/>
      </c>
      <c r="S2126" t="str" cm="1">
        <f t="array" ref="S2126">IF(ISBLANK(C2126),"",IFERROR(INDEX(ListeSeries!$A$2:$A$1045, MATCH(1, (DatasScan!G2126=ListeSeries!$B$2:$B$1045) * (DatasScan!H2126&gt;=ListeSeries!$D$2:$D$1045) * (DatasScan!H2126&lt;=ListeSeries!$E$2:$E$1045), 0)), "no match"))</f>
        <v/>
      </c>
      <c r="T2126" s="7" t="str" cm="1">
        <f t="array" ref="T2126">IF(ISBLANK(C2126),"",IFERROR(INDEX(ListeSeries!$C$2:$C$1045, MATCH(1, (DatasScan!G2126=ListeSeries!$B$2:$B$1045) * (DatasScan!H2126&gt;=ListeSeries!$D$2:$D$1045) * (DatasScan!H2126&lt;=ListeSeries!$E$2:$E$1045), 0)), "no match"))</f>
        <v/>
      </c>
      <c r="U2126" s="11" t="str" cm="1">
        <f t="array" ref="U2126">IF(ISBLANK(C2126),"",IFERROR(INDEX(ListeSeries!$F$2:$F$1045, MATCH(1, (DatasScan!G2126=ListeSeries!$B$2:$B$1045) * (DatasScan!H2126&gt;=ListeSeries!$D$2:$D$1045) * (DatasScan!H2126&lt;=ListeSeries!$E$2:$E$1045), 0)), "no match"))</f>
        <v/>
      </c>
    </row>
    <row r="2127" spans="1:21" ht="15" customHeight="1" x14ac:dyDescent="0.25">
      <c r="A2127" s="6" t="str">
        <f t="shared" si="343"/>
        <v/>
      </c>
      <c r="B2127" s="272"/>
      <c r="F2127" s="7" t="str">
        <f t="shared" si="346"/>
        <v/>
      </c>
      <c r="G2127" s="21" t="str">
        <f>IF(ISBLANK(C2127),"",_xlfn.XLOOKUP(_xlfn.XLOOKUP(VALUE(LEFT(C2127,4)),Souches!$B$2:$B$15000,Souches!$E$2:$E$15000),Varietes!$B$2:$B$500,Varietes!$C$2:$C$500))</f>
        <v/>
      </c>
      <c r="H2127" s="19" t="str">
        <f>IF(ISBLANK(C2127),"",_xlfn.XLOOKUP(VALUE(LEFT(C2127,4)),Souches!$B$2:$B$15000,Souches!$D$2:$D$15000))</f>
        <v/>
      </c>
      <c r="I2127" s="10" t="str">
        <f t="shared" si="344"/>
        <v/>
      </c>
      <c r="J2127" s="19" t="str">
        <f>IF(I2127="","",INT(('ObjProd (2)'!$C$25-I2127)/7 * (ABS('ObjProd (2)'!$C$25-I2127)&gt;=7)))</f>
        <v/>
      </c>
      <c r="K2127" s="10" t="str">
        <f>IF(I2127="","",
IF(AND(DATEDIF(I2127,'ObjProd (2)'!$C$25,"y")=0,DATEDIF(I2127,'ObjProd (2)'!$C$25,"ym")=0,
   INT(('ObjProd (2)'!$C$25-EDATE(I2127,DATEDIF(I2127,'ObjProd (2)'!$C$25,"y")*12+DATEDIF(I2127,'ObjProd (2)'!$C$25,"ym")))/7)=0),
   "&lt; 1 sem.",
   IF(DATEDIF(I2127,'ObjProd (2)'!$C$25,"y")&gt;0,DATEDIF(I2127,'ObjProd (2)'!$C$25,"y") &amp; " " &amp; IF(DATEDIF(I2127,'ObjProd (2)'!$C$25,"y")=1,"an ","ans "),"") &amp;
   IF(DATEDIF(I2127,'ObjProd (2)'!$C$25,"ym")&gt;0,DATEDIF(I2127,'ObjProd (2)'!$C$25,"ym") &amp; " mois ", "") &amp;
   IF(INT(('ObjProd (2)'!$C$25-EDATE(I2127,DATEDIF(I2127,'ObjProd (2)'!$C$25,"y")*12+DATEDIF(I2127,'ObjProd (2)'!$C$25,"ym")))/7)&gt;0,
      INT(('ObjProd (2)'!$C$25-EDATE(I2127,DATEDIF(I2127,'ObjProd (2)'!$C$25,"y")*12+DATEDIF(I2127,'ObjProd (2)'!$C$25,"ym")))/7) &amp; " sem.",
      "")
)
)</f>
        <v/>
      </c>
      <c r="L2127" s="11" t="str">
        <f t="shared" si="345"/>
        <v/>
      </c>
      <c r="M2127" s="9" t="str">
        <f t="shared" si="341"/>
        <v/>
      </c>
      <c r="N2127" s="9" t="str" cm="1">
        <f t="array" aca="1" ref="N2127" ca="1">LEFT(L2127, IF(ISNUMBER(SUBSTITUTE(_xludf.MID(L2127, 2, 1), ".", ",")), 1, 2))</f>
        <v/>
      </c>
      <c r="O2127" s="19" t="str">
        <f t="shared" ca="1" si="347"/>
        <v/>
      </c>
      <c r="P2127" s="9" t="str">
        <f t="shared" ca="1" si="348"/>
        <v/>
      </c>
      <c r="Q2127" s="9" t="str">
        <f t="shared" ca="1" si="349"/>
        <v/>
      </c>
      <c r="R2127" s="9" t="str">
        <f t="shared" si="342"/>
        <v/>
      </c>
      <c r="S2127" t="str" cm="1">
        <f t="array" ref="S2127">IF(ISBLANK(C2127),"",IFERROR(INDEX(ListeSeries!$A$2:$A$1045, MATCH(1, (DatasScan!G2127=ListeSeries!$B$2:$B$1045) * (DatasScan!H2127&gt;=ListeSeries!$D$2:$D$1045) * (DatasScan!H2127&lt;=ListeSeries!$E$2:$E$1045), 0)), "no match"))</f>
        <v/>
      </c>
      <c r="T2127" s="7" t="str" cm="1">
        <f t="array" ref="T2127">IF(ISBLANK(C2127),"",IFERROR(INDEX(ListeSeries!$C$2:$C$1045, MATCH(1, (DatasScan!G2127=ListeSeries!$B$2:$B$1045) * (DatasScan!H2127&gt;=ListeSeries!$D$2:$D$1045) * (DatasScan!H2127&lt;=ListeSeries!$E$2:$E$1045), 0)), "no match"))</f>
        <v/>
      </c>
      <c r="U2127" s="11" t="str" cm="1">
        <f t="array" ref="U2127">IF(ISBLANK(C2127),"",IFERROR(INDEX(ListeSeries!$F$2:$F$1045, MATCH(1, (DatasScan!G2127=ListeSeries!$B$2:$B$1045) * (DatasScan!H2127&gt;=ListeSeries!$D$2:$D$1045) * (DatasScan!H2127&lt;=ListeSeries!$E$2:$E$1045), 0)), "no match"))</f>
        <v/>
      </c>
    </row>
    <row r="2128" spans="1:21" ht="15" customHeight="1" x14ac:dyDescent="0.25">
      <c r="A2128" s="6" t="str">
        <f t="shared" si="343"/>
        <v/>
      </c>
      <c r="B2128" s="272"/>
      <c r="F2128" s="7" t="str">
        <f t="shared" si="346"/>
        <v/>
      </c>
      <c r="G2128" s="21" t="str">
        <f>IF(ISBLANK(C2128),"",_xlfn.XLOOKUP(_xlfn.XLOOKUP(VALUE(LEFT(C2128,4)),Souches!$B$2:$B$15000,Souches!$E$2:$E$15000),Varietes!$B$2:$B$500,Varietes!$C$2:$C$500))</f>
        <v/>
      </c>
      <c r="H2128" s="19" t="str">
        <f>IF(ISBLANK(C2128),"",_xlfn.XLOOKUP(VALUE(LEFT(C2128,4)),Souches!$B$2:$B$15000,Souches!$D$2:$D$15000))</f>
        <v/>
      </c>
      <c r="I2128" s="10" t="str">
        <f t="shared" si="344"/>
        <v/>
      </c>
      <c r="J2128" s="19" t="str">
        <f>IF(I2128="","",INT(('ObjProd (2)'!$C$25-I2128)/7 * (ABS('ObjProd (2)'!$C$25-I2128)&gt;=7)))</f>
        <v/>
      </c>
      <c r="K2128" s="10" t="str">
        <f>IF(I2128="","",
IF(AND(DATEDIF(I2128,'ObjProd (2)'!$C$25,"y")=0,DATEDIF(I2128,'ObjProd (2)'!$C$25,"ym")=0,
   INT(('ObjProd (2)'!$C$25-EDATE(I2128,DATEDIF(I2128,'ObjProd (2)'!$C$25,"y")*12+DATEDIF(I2128,'ObjProd (2)'!$C$25,"ym")))/7)=0),
   "&lt; 1 sem.",
   IF(DATEDIF(I2128,'ObjProd (2)'!$C$25,"y")&gt;0,DATEDIF(I2128,'ObjProd (2)'!$C$25,"y") &amp; " " &amp; IF(DATEDIF(I2128,'ObjProd (2)'!$C$25,"y")=1,"an ","ans "),"") &amp;
   IF(DATEDIF(I2128,'ObjProd (2)'!$C$25,"ym")&gt;0,DATEDIF(I2128,'ObjProd (2)'!$C$25,"ym") &amp; " mois ", "") &amp;
   IF(INT(('ObjProd (2)'!$C$25-EDATE(I2128,DATEDIF(I2128,'ObjProd (2)'!$C$25,"y")*12+DATEDIF(I2128,'ObjProd (2)'!$C$25,"ym")))/7)&gt;0,
      INT(('ObjProd (2)'!$C$25-EDATE(I2128,DATEDIF(I2128,'ObjProd (2)'!$C$25,"y")*12+DATEDIF(I2128,'ObjProd (2)'!$C$25,"ym")))/7) &amp; " sem.",
      "")
)
)</f>
        <v/>
      </c>
      <c r="L2128" s="11" t="str">
        <f t="shared" si="345"/>
        <v/>
      </c>
      <c r="M2128" s="9" t="str">
        <f t="shared" si="341"/>
        <v/>
      </c>
      <c r="N2128" s="9" t="str" cm="1">
        <f t="array" aca="1" ref="N2128" ca="1">LEFT(L2128, IF(ISNUMBER(SUBSTITUTE(_xludf.MID(L2128, 2, 1), ".", ",")), 1, 2))</f>
        <v/>
      </c>
      <c r="O2128" s="19" t="str">
        <f t="shared" ca="1" si="347"/>
        <v/>
      </c>
      <c r="P2128" s="9" t="str">
        <f t="shared" ca="1" si="348"/>
        <v/>
      </c>
      <c r="Q2128" s="9" t="str">
        <f t="shared" ca="1" si="349"/>
        <v/>
      </c>
      <c r="R2128" s="9" t="str">
        <f t="shared" si="342"/>
        <v/>
      </c>
      <c r="S2128" t="str" cm="1">
        <f t="array" ref="S2128">IF(ISBLANK(C2128),"",IFERROR(INDEX(ListeSeries!$A$2:$A$1045, MATCH(1, (DatasScan!G2128=ListeSeries!$B$2:$B$1045) * (DatasScan!H2128&gt;=ListeSeries!$D$2:$D$1045) * (DatasScan!H2128&lt;=ListeSeries!$E$2:$E$1045), 0)), "no match"))</f>
        <v/>
      </c>
      <c r="T2128" s="7" t="str" cm="1">
        <f t="array" ref="T2128">IF(ISBLANK(C2128),"",IFERROR(INDEX(ListeSeries!$C$2:$C$1045, MATCH(1, (DatasScan!G2128=ListeSeries!$B$2:$B$1045) * (DatasScan!H2128&gt;=ListeSeries!$D$2:$D$1045) * (DatasScan!H2128&lt;=ListeSeries!$E$2:$E$1045), 0)), "no match"))</f>
        <v/>
      </c>
      <c r="U2128" s="11" t="str" cm="1">
        <f t="array" ref="U2128">IF(ISBLANK(C2128),"",IFERROR(INDEX(ListeSeries!$F$2:$F$1045, MATCH(1, (DatasScan!G2128=ListeSeries!$B$2:$B$1045) * (DatasScan!H2128&gt;=ListeSeries!$D$2:$D$1045) * (DatasScan!H2128&lt;=ListeSeries!$E$2:$E$1045), 0)), "no match"))</f>
        <v/>
      </c>
    </row>
    <row r="2129" spans="1:21" ht="15" customHeight="1" x14ac:dyDescent="0.25">
      <c r="A2129" s="6" t="str">
        <f t="shared" si="343"/>
        <v/>
      </c>
      <c r="B2129" s="272"/>
      <c r="F2129" s="7" t="str">
        <f t="shared" si="346"/>
        <v/>
      </c>
      <c r="G2129" s="21" t="str">
        <f>IF(ISBLANK(C2129),"",_xlfn.XLOOKUP(_xlfn.XLOOKUP(VALUE(LEFT(C2129,4)),Souches!$B$2:$B$15000,Souches!$E$2:$E$15000),Varietes!$B$2:$B$500,Varietes!$C$2:$C$500))</f>
        <v/>
      </c>
      <c r="H2129" s="19" t="str">
        <f>IF(ISBLANK(C2129),"",_xlfn.XLOOKUP(VALUE(LEFT(C2129,4)),Souches!$B$2:$B$15000,Souches!$D$2:$D$15000))</f>
        <v/>
      </c>
      <c r="I2129" s="10" t="str">
        <f t="shared" si="344"/>
        <v/>
      </c>
      <c r="J2129" s="19" t="str">
        <f>IF(I2129="","",INT(('ObjProd (2)'!$C$25-I2129)/7 * (ABS('ObjProd (2)'!$C$25-I2129)&gt;=7)))</f>
        <v/>
      </c>
      <c r="K2129" s="10" t="str">
        <f>IF(I2129="","",
IF(AND(DATEDIF(I2129,'ObjProd (2)'!$C$25,"y")=0,DATEDIF(I2129,'ObjProd (2)'!$C$25,"ym")=0,
   INT(('ObjProd (2)'!$C$25-EDATE(I2129,DATEDIF(I2129,'ObjProd (2)'!$C$25,"y")*12+DATEDIF(I2129,'ObjProd (2)'!$C$25,"ym")))/7)=0),
   "&lt; 1 sem.",
   IF(DATEDIF(I2129,'ObjProd (2)'!$C$25,"y")&gt;0,DATEDIF(I2129,'ObjProd (2)'!$C$25,"y") &amp; " " &amp; IF(DATEDIF(I2129,'ObjProd (2)'!$C$25,"y")=1,"an ","ans "),"") &amp;
   IF(DATEDIF(I2129,'ObjProd (2)'!$C$25,"ym")&gt;0,DATEDIF(I2129,'ObjProd (2)'!$C$25,"ym") &amp; " mois ", "") &amp;
   IF(INT(('ObjProd (2)'!$C$25-EDATE(I2129,DATEDIF(I2129,'ObjProd (2)'!$C$25,"y")*12+DATEDIF(I2129,'ObjProd (2)'!$C$25,"ym")))/7)&gt;0,
      INT(('ObjProd (2)'!$C$25-EDATE(I2129,DATEDIF(I2129,'ObjProd (2)'!$C$25,"y")*12+DATEDIF(I2129,'ObjProd (2)'!$C$25,"ym")))/7) &amp; " sem.",
      "")
)
)</f>
        <v/>
      </c>
      <c r="L2129" s="11" t="str">
        <f t="shared" si="345"/>
        <v/>
      </c>
      <c r="M2129" s="9" t="str">
        <f t="shared" si="341"/>
        <v/>
      </c>
      <c r="N2129" s="9" t="str" cm="1">
        <f t="array" aca="1" ref="N2129" ca="1">LEFT(L2129, IF(ISNUMBER(SUBSTITUTE(_xludf.MID(L2129, 2, 1), ".", ",")), 1, 2))</f>
        <v/>
      </c>
      <c r="O2129" s="19" t="str">
        <f t="shared" ca="1" si="347"/>
        <v/>
      </c>
      <c r="P2129" s="9" t="str">
        <f t="shared" ca="1" si="348"/>
        <v/>
      </c>
      <c r="Q2129" s="9" t="str">
        <f t="shared" ca="1" si="349"/>
        <v/>
      </c>
      <c r="R2129" s="9" t="str">
        <f t="shared" si="342"/>
        <v/>
      </c>
      <c r="S2129" t="str" cm="1">
        <f t="array" ref="S2129">IF(ISBLANK(C2129),"",IFERROR(INDEX(ListeSeries!$A$2:$A$1045, MATCH(1, (DatasScan!G2129=ListeSeries!$B$2:$B$1045) * (DatasScan!H2129&gt;=ListeSeries!$D$2:$D$1045) * (DatasScan!H2129&lt;=ListeSeries!$E$2:$E$1045), 0)), "no match"))</f>
        <v/>
      </c>
      <c r="T2129" s="7" t="str" cm="1">
        <f t="array" ref="T2129">IF(ISBLANK(C2129),"",IFERROR(INDEX(ListeSeries!$C$2:$C$1045, MATCH(1, (DatasScan!G2129=ListeSeries!$B$2:$B$1045) * (DatasScan!H2129&gt;=ListeSeries!$D$2:$D$1045) * (DatasScan!H2129&lt;=ListeSeries!$E$2:$E$1045), 0)), "no match"))</f>
        <v/>
      </c>
      <c r="U2129" s="11" t="str" cm="1">
        <f t="array" ref="U2129">IF(ISBLANK(C2129),"",IFERROR(INDEX(ListeSeries!$F$2:$F$1045, MATCH(1, (DatasScan!G2129=ListeSeries!$B$2:$B$1045) * (DatasScan!H2129&gt;=ListeSeries!$D$2:$D$1045) * (DatasScan!H2129&lt;=ListeSeries!$E$2:$E$1045), 0)), "no match"))</f>
        <v/>
      </c>
    </row>
    <row r="2130" spans="1:21" ht="15" customHeight="1" x14ac:dyDescent="0.25">
      <c r="A2130" s="6" t="str">
        <f t="shared" si="343"/>
        <v/>
      </c>
      <c r="B2130" s="272"/>
      <c r="F2130" s="7" t="str">
        <f t="shared" si="346"/>
        <v/>
      </c>
      <c r="G2130" s="21" t="str">
        <f>IF(ISBLANK(C2130),"",_xlfn.XLOOKUP(_xlfn.XLOOKUP(VALUE(LEFT(C2130,4)),Souches!$B$2:$B$15000,Souches!$E$2:$E$15000),Varietes!$B$2:$B$500,Varietes!$C$2:$C$500))</f>
        <v/>
      </c>
      <c r="H2130" s="19" t="str">
        <f>IF(ISBLANK(C2130),"",_xlfn.XLOOKUP(VALUE(LEFT(C2130,4)),Souches!$B$2:$B$15000,Souches!$D$2:$D$15000))</f>
        <v/>
      </c>
      <c r="I2130" s="10" t="str">
        <f t="shared" si="344"/>
        <v/>
      </c>
      <c r="J2130" s="19" t="str">
        <f>IF(I2130="","",INT(('ObjProd (2)'!$C$25-I2130)/7 * (ABS('ObjProd (2)'!$C$25-I2130)&gt;=7)))</f>
        <v/>
      </c>
      <c r="K2130" s="10" t="str">
        <f>IF(I2130="","",
IF(AND(DATEDIF(I2130,'ObjProd (2)'!$C$25,"y")=0,DATEDIF(I2130,'ObjProd (2)'!$C$25,"ym")=0,
   INT(('ObjProd (2)'!$C$25-EDATE(I2130,DATEDIF(I2130,'ObjProd (2)'!$C$25,"y")*12+DATEDIF(I2130,'ObjProd (2)'!$C$25,"ym")))/7)=0),
   "&lt; 1 sem.",
   IF(DATEDIF(I2130,'ObjProd (2)'!$C$25,"y")&gt;0,DATEDIF(I2130,'ObjProd (2)'!$C$25,"y") &amp; " " &amp; IF(DATEDIF(I2130,'ObjProd (2)'!$C$25,"y")=1,"an ","ans "),"") &amp;
   IF(DATEDIF(I2130,'ObjProd (2)'!$C$25,"ym")&gt;0,DATEDIF(I2130,'ObjProd (2)'!$C$25,"ym") &amp; " mois ", "") &amp;
   IF(INT(('ObjProd (2)'!$C$25-EDATE(I2130,DATEDIF(I2130,'ObjProd (2)'!$C$25,"y")*12+DATEDIF(I2130,'ObjProd (2)'!$C$25,"ym")))/7)&gt;0,
      INT(('ObjProd (2)'!$C$25-EDATE(I2130,DATEDIF(I2130,'ObjProd (2)'!$C$25,"y")*12+DATEDIF(I2130,'ObjProd (2)'!$C$25,"ym")))/7) &amp; " sem.",
      "")
)
)</f>
        <v/>
      </c>
      <c r="L2130" s="11" t="str">
        <f t="shared" si="345"/>
        <v/>
      </c>
      <c r="M2130" s="9" t="str">
        <f t="shared" si="341"/>
        <v/>
      </c>
      <c r="N2130" s="9" t="str" cm="1">
        <f t="array" aca="1" ref="N2130" ca="1">LEFT(L2130, IF(ISNUMBER(SUBSTITUTE(_xludf.MID(L2130, 2, 1), ".", ",")), 1, 2))</f>
        <v/>
      </c>
      <c r="O2130" s="19" t="str">
        <f t="shared" ca="1" si="347"/>
        <v/>
      </c>
      <c r="P2130" s="9" t="str">
        <f t="shared" ca="1" si="348"/>
        <v/>
      </c>
      <c r="Q2130" s="9" t="str">
        <f t="shared" ca="1" si="349"/>
        <v/>
      </c>
      <c r="R2130" s="9" t="str">
        <f t="shared" si="342"/>
        <v/>
      </c>
      <c r="S2130" t="str" cm="1">
        <f t="array" ref="S2130">IF(ISBLANK(C2130),"",IFERROR(INDEX(ListeSeries!$A$2:$A$1045, MATCH(1, (DatasScan!G2130=ListeSeries!$B$2:$B$1045) * (DatasScan!H2130&gt;=ListeSeries!$D$2:$D$1045) * (DatasScan!H2130&lt;=ListeSeries!$E$2:$E$1045), 0)), "no match"))</f>
        <v/>
      </c>
      <c r="T2130" s="7" t="str" cm="1">
        <f t="array" ref="T2130">IF(ISBLANK(C2130),"",IFERROR(INDEX(ListeSeries!$C$2:$C$1045, MATCH(1, (DatasScan!G2130=ListeSeries!$B$2:$B$1045) * (DatasScan!H2130&gt;=ListeSeries!$D$2:$D$1045) * (DatasScan!H2130&lt;=ListeSeries!$E$2:$E$1045), 0)), "no match"))</f>
        <v/>
      </c>
      <c r="U2130" s="11" t="str" cm="1">
        <f t="array" ref="U2130">IF(ISBLANK(C2130),"",IFERROR(INDEX(ListeSeries!$F$2:$F$1045, MATCH(1, (DatasScan!G2130=ListeSeries!$B$2:$B$1045) * (DatasScan!H2130&gt;=ListeSeries!$D$2:$D$1045) * (DatasScan!H2130&lt;=ListeSeries!$E$2:$E$1045), 0)), "no match"))</f>
        <v/>
      </c>
    </row>
    <row r="2131" spans="1:21" ht="15" customHeight="1" x14ac:dyDescent="0.25">
      <c r="A2131" s="6" t="str">
        <f t="shared" si="343"/>
        <v/>
      </c>
      <c r="B2131" s="272"/>
      <c r="F2131" s="7" t="str">
        <f t="shared" si="346"/>
        <v/>
      </c>
      <c r="G2131" s="21" t="str">
        <f>IF(ISBLANK(C2131),"",_xlfn.XLOOKUP(_xlfn.XLOOKUP(VALUE(LEFT(C2131,4)),Souches!$B$2:$B$15000,Souches!$E$2:$E$15000),Varietes!$B$2:$B$500,Varietes!$C$2:$C$500))</f>
        <v/>
      </c>
      <c r="H2131" s="19" t="str">
        <f>IF(ISBLANK(C2131),"",_xlfn.XLOOKUP(VALUE(LEFT(C2131,4)),Souches!$B$2:$B$15000,Souches!$D$2:$D$15000))</f>
        <v/>
      </c>
      <c r="I2131" s="10" t="str">
        <f t="shared" si="344"/>
        <v/>
      </c>
      <c r="J2131" s="19" t="str">
        <f>IF(I2131="","",INT(('ObjProd (2)'!$C$25-I2131)/7 * (ABS('ObjProd (2)'!$C$25-I2131)&gt;=7)))</f>
        <v/>
      </c>
      <c r="K2131" s="10" t="str">
        <f>IF(I2131="","",
IF(AND(DATEDIF(I2131,'ObjProd (2)'!$C$25,"y")=0,DATEDIF(I2131,'ObjProd (2)'!$C$25,"ym")=0,
   INT(('ObjProd (2)'!$C$25-EDATE(I2131,DATEDIF(I2131,'ObjProd (2)'!$C$25,"y")*12+DATEDIF(I2131,'ObjProd (2)'!$C$25,"ym")))/7)=0),
   "&lt; 1 sem.",
   IF(DATEDIF(I2131,'ObjProd (2)'!$C$25,"y")&gt;0,DATEDIF(I2131,'ObjProd (2)'!$C$25,"y") &amp; " " &amp; IF(DATEDIF(I2131,'ObjProd (2)'!$C$25,"y")=1,"an ","ans "),"") &amp;
   IF(DATEDIF(I2131,'ObjProd (2)'!$C$25,"ym")&gt;0,DATEDIF(I2131,'ObjProd (2)'!$C$25,"ym") &amp; " mois ", "") &amp;
   IF(INT(('ObjProd (2)'!$C$25-EDATE(I2131,DATEDIF(I2131,'ObjProd (2)'!$C$25,"y")*12+DATEDIF(I2131,'ObjProd (2)'!$C$25,"ym")))/7)&gt;0,
      INT(('ObjProd (2)'!$C$25-EDATE(I2131,DATEDIF(I2131,'ObjProd (2)'!$C$25,"y")*12+DATEDIF(I2131,'ObjProd (2)'!$C$25,"ym")))/7) &amp; " sem.",
      "")
)
)</f>
        <v/>
      </c>
      <c r="L2131" s="11" t="str">
        <f t="shared" si="345"/>
        <v/>
      </c>
      <c r="M2131" s="9" t="str">
        <f t="shared" si="341"/>
        <v/>
      </c>
      <c r="N2131" s="9" t="str" cm="1">
        <f t="array" aca="1" ref="N2131" ca="1">LEFT(L2131, IF(ISNUMBER(SUBSTITUTE(_xludf.MID(L2131, 2, 1), ".", ",")), 1, 2))</f>
        <v/>
      </c>
      <c r="O2131" s="19" t="str">
        <f t="shared" ca="1" si="347"/>
        <v/>
      </c>
      <c r="P2131" s="9" t="str">
        <f t="shared" ca="1" si="348"/>
        <v/>
      </c>
      <c r="Q2131" s="9" t="str">
        <f t="shared" ca="1" si="349"/>
        <v/>
      </c>
      <c r="R2131" s="9" t="str">
        <f t="shared" si="342"/>
        <v/>
      </c>
      <c r="S2131" t="str" cm="1">
        <f t="array" ref="S2131">IF(ISBLANK(C2131),"",IFERROR(INDEX(ListeSeries!$A$2:$A$1045, MATCH(1, (DatasScan!G2131=ListeSeries!$B$2:$B$1045) * (DatasScan!H2131&gt;=ListeSeries!$D$2:$D$1045) * (DatasScan!H2131&lt;=ListeSeries!$E$2:$E$1045), 0)), "no match"))</f>
        <v/>
      </c>
      <c r="T2131" s="7" t="str" cm="1">
        <f t="array" ref="T2131">IF(ISBLANK(C2131),"",IFERROR(INDEX(ListeSeries!$C$2:$C$1045, MATCH(1, (DatasScan!G2131=ListeSeries!$B$2:$B$1045) * (DatasScan!H2131&gt;=ListeSeries!$D$2:$D$1045) * (DatasScan!H2131&lt;=ListeSeries!$E$2:$E$1045), 0)), "no match"))</f>
        <v/>
      </c>
      <c r="U2131" s="11" t="str" cm="1">
        <f t="array" ref="U2131">IF(ISBLANK(C2131),"",IFERROR(INDEX(ListeSeries!$F$2:$F$1045, MATCH(1, (DatasScan!G2131=ListeSeries!$B$2:$B$1045) * (DatasScan!H2131&gt;=ListeSeries!$D$2:$D$1045) * (DatasScan!H2131&lt;=ListeSeries!$E$2:$E$1045), 0)), "no match"))</f>
        <v/>
      </c>
    </row>
    <row r="2132" spans="1:21" ht="15" customHeight="1" x14ac:dyDescent="0.25">
      <c r="A2132" s="6" t="str">
        <f t="shared" si="343"/>
        <v/>
      </c>
      <c r="B2132" s="272"/>
      <c r="F2132" s="7" t="str">
        <f t="shared" si="346"/>
        <v/>
      </c>
      <c r="G2132" s="21" t="str">
        <f>IF(ISBLANK(C2132),"",_xlfn.XLOOKUP(_xlfn.XLOOKUP(VALUE(LEFT(C2132,4)),Souches!$B$2:$B$15000,Souches!$E$2:$E$15000),Varietes!$B$2:$B$500,Varietes!$C$2:$C$500))</f>
        <v/>
      </c>
      <c r="H2132" s="19" t="str">
        <f>IF(ISBLANK(C2132),"",_xlfn.XLOOKUP(VALUE(LEFT(C2132,4)),Souches!$B$2:$B$15000,Souches!$D$2:$D$15000))</f>
        <v/>
      </c>
      <c r="I2132" s="10" t="str">
        <f t="shared" si="344"/>
        <v/>
      </c>
      <c r="J2132" s="19" t="str">
        <f>IF(I2132="","",INT(('ObjProd (2)'!$C$25-I2132)/7 * (ABS('ObjProd (2)'!$C$25-I2132)&gt;=7)))</f>
        <v/>
      </c>
      <c r="K2132" s="10" t="str">
        <f>IF(I2132="","",
IF(AND(DATEDIF(I2132,'ObjProd (2)'!$C$25,"y")=0,DATEDIF(I2132,'ObjProd (2)'!$C$25,"ym")=0,
   INT(('ObjProd (2)'!$C$25-EDATE(I2132,DATEDIF(I2132,'ObjProd (2)'!$C$25,"y")*12+DATEDIF(I2132,'ObjProd (2)'!$C$25,"ym")))/7)=0),
   "&lt; 1 sem.",
   IF(DATEDIF(I2132,'ObjProd (2)'!$C$25,"y")&gt;0,DATEDIF(I2132,'ObjProd (2)'!$C$25,"y") &amp; " " &amp; IF(DATEDIF(I2132,'ObjProd (2)'!$C$25,"y")=1,"an ","ans "),"") &amp;
   IF(DATEDIF(I2132,'ObjProd (2)'!$C$25,"ym")&gt;0,DATEDIF(I2132,'ObjProd (2)'!$C$25,"ym") &amp; " mois ", "") &amp;
   IF(INT(('ObjProd (2)'!$C$25-EDATE(I2132,DATEDIF(I2132,'ObjProd (2)'!$C$25,"y")*12+DATEDIF(I2132,'ObjProd (2)'!$C$25,"ym")))/7)&gt;0,
      INT(('ObjProd (2)'!$C$25-EDATE(I2132,DATEDIF(I2132,'ObjProd (2)'!$C$25,"y")*12+DATEDIF(I2132,'ObjProd (2)'!$C$25,"ym")))/7) &amp; " sem.",
      "")
)
)</f>
        <v/>
      </c>
      <c r="L2132" s="11" t="str">
        <f t="shared" si="345"/>
        <v/>
      </c>
      <c r="M2132" s="9" t="str">
        <f t="shared" si="341"/>
        <v/>
      </c>
      <c r="N2132" s="9" t="str" cm="1">
        <f t="array" aca="1" ref="N2132" ca="1">LEFT(L2132, IF(ISNUMBER(SUBSTITUTE(_xludf.MID(L2132, 2, 1), ".", ",")), 1, 2))</f>
        <v/>
      </c>
      <c r="O2132" s="19" t="str">
        <f t="shared" ca="1" si="347"/>
        <v/>
      </c>
      <c r="P2132" s="9" t="str">
        <f t="shared" ca="1" si="348"/>
        <v/>
      </c>
      <c r="Q2132" s="9" t="str">
        <f t="shared" ca="1" si="349"/>
        <v/>
      </c>
      <c r="R2132" s="9" t="str">
        <f t="shared" si="342"/>
        <v/>
      </c>
      <c r="S2132" t="str" cm="1">
        <f t="array" ref="S2132">IF(ISBLANK(C2132),"",IFERROR(INDEX(ListeSeries!$A$2:$A$1045, MATCH(1, (DatasScan!G2132=ListeSeries!$B$2:$B$1045) * (DatasScan!H2132&gt;=ListeSeries!$D$2:$D$1045) * (DatasScan!H2132&lt;=ListeSeries!$E$2:$E$1045), 0)), "no match"))</f>
        <v/>
      </c>
      <c r="T2132" s="7" t="str" cm="1">
        <f t="array" ref="T2132">IF(ISBLANK(C2132),"",IFERROR(INDEX(ListeSeries!$C$2:$C$1045, MATCH(1, (DatasScan!G2132=ListeSeries!$B$2:$B$1045) * (DatasScan!H2132&gt;=ListeSeries!$D$2:$D$1045) * (DatasScan!H2132&lt;=ListeSeries!$E$2:$E$1045), 0)), "no match"))</f>
        <v/>
      </c>
      <c r="U2132" s="11" t="str" cm="1">
        <f t="array" ref="U2132">IF(ISBLANK(C2132),"",IFERROR(INDEX(ListeSeries!$F$2:$F$1045, MATCH(1, (DatasScan!G2132=ListeSeries!$B$2:$B$1045) * (DatasScan!H2132&gt;=ListeSeries!$D$2:$D$1045) * (DatasScan!H2132&lt;=ListeSeries!$E$2:$E$1045), 0)), "no match"))</f>
        <v/>
      </c>
    </row>
    <row r="2133" spans="1:21" ht="15" customHeight="1" x14ac:dyDescent="0.25">
      <c r="A2133" s="6" t="str">
        <f t="shared" si="343"/>
        <v/>
      </c>
      <c r="B2133" s="272"/>
      <c r="F2133" s="7" t="str">
        <f t="shared" si="346"/>
        <v/>
      </c>
      <c r="G2133" s="21" t="str">
        <f>IF(ISBLANK(C2133),"",_xlfn.XLOOKUP(_xlfn.XLOOKUP(VALUE(LEFT(C2133,4)),Souches!$B$2:$B$15000,Souches!$E$2:$E$15000),Varietes!$B$2:$B$500,Varietes!$C$2:$C$500))</f>
        <v/>
      </c>
      <c r="H2133" s="19" t="str">
        <f>IF(ISBLANK(C2133),"",_xlfn.XLOOKUP(VALUE(LEFT(C2133,4)),Souches!$B$2:$B$15000,Souches!$D$2:$D$15000))</f>
        <v/>
      </c>
      <c r="I2133" s="10" t="str">
        <f t="shared" si="344"/>
        <v/>
      </c>
      <c r="J2133" s="19" t="str">
        <f>IF(I2133="","",INT(('ObjProd (2)'!$C$25-I2133)/7 * (ABS('ObjProd (2)'!$C$25-I2133)&gt;=7)))</f>
        <v/>
      </c>
      <c r="K2133" s="10" t="str">
        <f>IF(I2133="","",
IF(AND(DATEDIF(I2133,'ObjProd (2)'!$C$25,"y")=0,DATEDIF(I2133,'ObjProd (2)'!$C$25,"ym")=0,
   INT(('ObjProd (2)'!$C$25-EDATE(I2133,DATEDIF(I2133,'ObjProd (2)'!$C$25,"y")*12+DATEDIF(I2133,'ObjProd (2)'!$C$25,"ym")))/7)=0),
   "&lt; 1 sem.",
   IF(DATEDIF(I2133,'ObjProd (2)'!$C$25,"y")&gt;0,DATEDIF(I2133,'ObjProd (2)'!$C$25,"y") &amp; " " &amp; IF(DATEDIF(I2133,'ObjProd (2)'!$C$25,"y")=1,"an ","ans "),"") &amp;
   IF(DATEDIF(I2133,'ObjProd (2)'!$C$25,"ym")&gt;0,DATEDIF(I2133,'ObjProd (2)'!$C$25,"ym") &amp; " mois ", "") &amp;
   IF(INT(('ObjProd (2)'!$C$25-EDATE(I2133,DATEDIF(I2133,'ObjProd (2)'!$C$25,"y")*12+DATEDIF(I2133,'ObjProd (2)'!$C$25,"ym")))/7)&gt;0,
      INT(('ObjProd (2)'!$C$25-EDATE(I2133,DATEDIF(I2133,'ObjProd (2)'!$C$25,"y")*12+DATEDIF(I2133,'ObjProd (2)'!$C$25,"ym")))/7) &amp; " sem.",
      "")
)
)</f>
        <v/>
      </c>
      <c r="L2133" s="11" t="str">
        <f t="shared" si="345"/>
        <v/>
      </c>
      <c r="M2133" s="9" t="str">
        <f t="shared" si="341"/>
        <v/>
      </c>
      <c r="N2133" s="9" t="str" cm="1">
        <f t="array" aca="1" ref="N2133" ca="1">LEFT(L2133, IF(ISNUMBER(SUBSTITUTE(_xludf.MID(L2133, 2, 1), ".", ",")), 1, 2))</f>
        <v/>
      </c>
      <c r="O2133" s="19" t="str">
        <f t="shared" ca="1" si="347"/>
        <v/>
      </c>
      <c r="P2133" s="9" t="str">
        <f t="shared" ca="1" si="348"/>
        <v/>
      </c>
      <c r="Q2133" s="9" t="str">
        <f t="shared" ca="1" si="349"/>
        <v/>
      </c>
      <c r="R2133" s="9" t="str">
        <f t="shared" si="342"/>
        <v/>
      </c>
      <c r="S2133" t="str" cm="1">
        <f t="array" ref="S2133">IF(ISBLANK(C2133),"",IFERROR(INDEX(ListeSeries!$A$2:$A$1045, MATCH(1, (DatasScan!G2133=ListeSeries!$B$2:$B$1045) * (DatasScan!H2133&gt;=ListeSeries!$D$2:$D$1045) * (DatasScan!H2133&lt;=ListeSeries!$E$2:$E$1045), 0)), "no match"))</f>
        <v/>
      </c>
      <c r="T2133" s="7" t="str" cm="1">
        <f t="array" ref="T2133">IF(ISBLANK(C2133),"",IFERROR(INDEX(ListeSeries!$C$2:$C$1045, MATCH(1, (DatasScan!G2133=ListeSeries!$B$2:$B$1045) * (DatasScan!H2133&gt;=ListeSeries!$D$2:$D$1045) * (DatasScan!H2133&lt;=ListeSeries!$E$2:$E$1045), 0)), "no match"))</f>
        <v/>
      </c>
      <c r="U2133" s="11" t="str" cm="1">
        <f t="array" ref="U2133">IF(ISBLANK(C2133),"",IFERROR(INDEX(ListeSeries!$F$2:$F$1045, MATCH(1, (DatasScan!G2133=ListeSeries!$B$2:$B$1045) * (DatasScan!H2133&gt;=ListeSeries!$D$2:$D$1045) * (DatasScan!H2133&lt;=ListeSeries!$E$2:$E$1045), 0)), "no match"))</f>
        <v/>
      </c>
    </row>
    <row r="2134" spans="1:21" ht="15" customHeight="1" x14ac:dyDescent="0.25">
      <c r="A2134" s="6" t="str">
        <f t="shared" si="343"/>
        <v/>
      </c>
      <c r="B2134" s="272"/>
      <c r="F2134" s="7" t="str">
        <f t="shared" si="346"/>
        <v/>
      </c>
      <c r="G2134" s="21" t="str">
        <f>IF(ISBLANK(C2134),"",_xlfn.XLOOKUP(_xlfn.XLOOKUP(VALUE(LEFT(C2134,4)),Souches!$B$2:$B$15000,Souches!$E$2:$E$15000),Varietes!$B$2:$B$500,Varietes!$C$2:$C$500))</f>
        <v/>
      </c>
      <c r="H2134" s="19" t="str">
        <f>IF(ISBLANK(C2134),"",_xlfn.XLOOKUP(VALUE(LEFT(C2134,4)),Souches!$B$2:$B$15000,Souches!$D$2:$D$15000))</f>
        <v/>
      </c>
      <c r="I2134" s="10" t="str">
        <f t="shared" si="344"/>
        <v/>
      </c>
      <c r="J2134" s="19" t="str">
        <f>IF(I2134="","",INT(('ObjProd (2)'!$C$25-I2134)/7 * (ABS('ObjProd (2)'!$C$25-I2134)&gt;=7)))</f>
        <v/>
      </c>
      <c r="K2134" s="10" t="str">
        <f>IF(I2134="","",
IF(AND(DATEDIF(I2134,'ObjProd (2)'!$C$25,"y")=0,DATEDIF(I2134,'ObjProd (2)'!$C$25,"ym")=0,
   INT(('ObjProd (2)'!$C$25-EDATE(I2134,DATEDIF(I2134,'ObjProd (2)'!$C$25,"y")*12+DATEDIF(I2134,'ObjProd (2)'!$C$25,"ym")))/7)=0),
   "&lt; 1 sem.",
   IF(DATEDIF(I2134,'ObjProd (2)'!$C$25,"y")&gt;0,DATEDIF(I2134,'ObjProd (2)'!$C$25,"y") &amp; " " &amp; IF(DATEDIF(I2134,'ObjProd (2)'!$C$25,"y")=1,"an ","ans "),"") &amp;
   IF(DATEDIF(I2134,'ObjProd (2)'!$C$25,"ym")&gt;0,DATEDIF(I2134,'ObjProd (2)'!$C$25,"ym") &amp; " mois ", "") &amp;
   IF(INT(('ObjProd (2)'!$C$25-EDATE(I2134,DATEDIF(I2134,'ObjProd (2)'!$C$25,"y")*12+DATEDIF(I2134,'ObjProd (2)'!$C$25,"ym")))/7)&gt;0,
      INT(('ObjProd (2)'!$C$25-EDATE(I2134,DATEDIF(I2134,'ObjProd (2)'!$C$25,"y")*12+DATEDIF(I2134,'ObjProd (2)'!$C$25,"ym")))/7) &amp; " sem.",
      "")
)
)</f>
        <v/>
      </c>
      <c r="L2134" s="11" t="str">
        <f t="shared" si="345"/>
        <v/>
      </c>
      <c r="M2134" s="9" t="str">
        <f t="shared" si="341"/>
        <v/>
      </c>
      <c r="N2134" s="9" t="str" cm="1">
        <f t="array" aca="1" ref="N2134" ca="1">LEFT(L2134, IF(ISNUMBER(SUBSTITUTE(_xludf.MID(L2134, 2, 1), ".", ",")), 1, 2))</f>
        <v/>
      </c>
      <c r="O2134" s="19" t="str">
        <f t="shared" ca="1" si="347"/>
        <v/>
      </c>
      <c r="P2134" s="9" t="str">
        <f t="shared" ca="1" si="348"/>
        <v/>
      </c>
      <c r="Q2134" s="9" t="str">
        <f t="shared" ca="1" si="349"/>
        <v/>
      </c>
      <c r="R2134" s="9" t="str">
        <f t="shared" si="342"/>
        <v/>
      </c>
      <c r="S2134" t="str" cm="1">
        <f t="array" ref="S2134">IF(ISBLANK(C2134),"",IFERROR(INDEX(ListeSeries!$A$2:$A$1045, MATCH(1, (DatasScan!G2134=ListeSeries!$B$2:$B$1045) * (DatasScan!H2134&gt;=ListeSeries!$D$2:$D$1045) * (DatasScan!H2134&lt;=ListeSeries!$E$2:$E$1045), 0)), "no match"))</f>
        <v/>
      </c>
      <c r="T2134" s="7" t="str" cm="1">
        <f t="array" ref="T2134">IF(ISBLANK(C2134),"",IFERROR(INDEX(ListeSeries!$C$2:$C$1045, MATCH(1, (DatasScan!G2134=ListeSeries!$B$2:$B$1045) * (DatasScan!H2134&gt;=ListeSeries!$D$2:$D$1045) * (DatasScan!H2134&lt;=ListeSeries!$E$2:$E$1045), 0)), "no match"))</f>
        <v/>
      </c>
      <c r="U2134" s="11" t="str" cm="1">
        <f t="array" ref="U2134">IF(ISBLANK(C2134),"",IFERROR(INDEX(ListeSeries!$F$2:$F$1045, MATCH(1, (DatasScan!G2134=ListeSeries!$B$2:$B$1045) * (DatasScan!H2134&gt;=ListeSeries!$D$2:$D$1045) * (DatasScan!H2134&lt;=ListeSeries!$E$2:$E$1045), 0)), "no match"))</f>
        <v/>
      </c>
    </row>
    <row r="2135" spans="1:21" ht="15" customHeight="1" x14ac:dyDescent="0.25">
      <c r="A2135" s="6" t="str">
        <f t="shared" si="343"/>
        <v/>
      </c>
      <c r="B2135" s="272"/>
      <c r="F2135" s="7" t="str">
        <f t="shared" si="346"/>
        <v/>
      </c>
      <c r="G2135" s="21" t="str">
        <f>IF(ISBLANK(C2135),"",_xlfn.XLOOKUP(_xlfn.XLOOKUP(VALUE(LEFT(C2135,4)),Souches!$B$2:$B$15000,Souches!$E$2:$E$15000),Varietes!$B$2:$B$500,Varietes!$C$2:$C$500))</f>
        <v/>
      </c>
      <c r="H2135" s="19" t="str">
        <f>IF(ISBLANK(C2135),"",_xlfn.XLOOKUP(VALUE(LEFT(C2135,4)),Souches!$B$2:$B$15000,Souches!$D$2:$D$15000))</f>
        <v/>
      </c>
      <c r="I2135" s="10" t="str">
        <f t="shared" si="344"/>
        <v/>
      </c>
      <c r="J2135" s="19" t="str">
        <f>IF(I2135="","",INT(('ObjProd (2)'!$C$25-I2135)/7 * (ABS('ObjProd (2)'!$C$25-I2135)&gt;=7)))</f>
        <v/>
      </c>
      <c r="K2135" s="10" t="str">
        <f>IF(I2135="","",
IF(AND(DATEDIF(I2135,'ObjProd (2)'!$C$25,"y")=0,DATEDIF(I2135,'ObjProd (2)'!$C$25,"ym")=0,
   INT(('ObjProd (2)'!$C$25-EDATE(I2135,DATEDIF(I2135,'ObjProd (2)'!$C$25,"y")*12+DATEDIF(I2135,'ObjProd (2)'!$C$25,"ym")))/7)=0),
   "&lt; 1 sem.",
   IF(DATEDIF(I2135,'ObjProd (2)'!$C$25,"y")&gt;0,DATEDIF(I2135,'ObjProd (2)'!$C$25,"y") &amp; " " &amp; IF(DATEDIF(I2135,'ObjProd (2)'!$C$25,"y")=1,"an ","ans "),"") &amp;
   IF(DATEDIF(I2135,'ObjProd (2)'!$C$25,"ym")&gt;0,DATEDIF(I2135,'ObjProd (2)'!$C$25,"ym") &amp; " mois ", "") &amp;
   IF(INT(('ObjProd (2)'!$C$25-EDATE(I2135,DATEDIF(I2135,'ObjProd (2)'!$C$25,"y")*12+DATEDIF(I2135,'ObjProd (2)'!$C$25,"ym")))/7)&gt;0,
      INT(('ObjProd (2)'!$C$25-EDATE(I2135,DATEDIF(I2135,'ObjProd (2)'!$C$25,"y")*12+DATEDIF(I2135,'ObjProd (2)'!$C$25,"ym")))/7) &amp; " sem.",
      "")
)
)</f>
        <v/>
      </c>
      <c r="L2135" s="11" t="str">
        <f t="shared" si="345"/>
        <v/>
      </c>
      <c r="M2135" s="9" t="str">
        <f t="shared" si="341"/>
        <v/>
      </c>
      <c r="N2135" s="9" t="str" cm="1">
        <f t="array" aca="1" ref="N2135" ca="1">LEFT(L2135, IF(ISNUMBER(SUBSTITUTE(_xludf.MID(L2135, 2, 1), ".", ",")), 1, 2))</f>
        <v/>
      </c>
      <c r="O2135" s="19" t="str">
        <f t="shared" ca="1" si="347"/>
        <v/>
      </c>
      <c r="P2135" s="9" t="str">
        <f t="shared" ca="1" si="348"/>
        <v/>
      </c>
      <c r="Q2135" s="9" t="str">
        <f t="shared" ca="1" si="349"/>
        <v/>
      </c>
      <c r="R2135" s="9" t="str">
        <f t="shared" si="342"/>
        <v/>
      </c>
      <c r="S2135" t="str" cm="1">
        <f t="array" ref="S2135">IF(ISBLANK(C2135),"",IFERROR(INDEX(ListeSeries!$A$2:$A$1045, MATCH(1, (DatasScan!G2135=ListeSeries!$B$2:$B$1045) * (DatasScan!H2135&gt;=ListeSeries!$D$2:$D$1045) * (DatasScan!H2135&lt;=ListeSeries!$E$2:$E$1045), 0)), "no match"))</f>
        <v/>
      </c>
      <c r="T2135" s="7" t="str" cm="1">
        <f t="array" ref="T2135">IF(ISBLANK(C2135),"",IFERROR(INDEX(ListeSeries!$C$2:$C$1045, MATCH(1, (DatasScan!G2135=ListeSeries!$B$2:$B$1045) * (DatasScan!H2135&gt;=ListeSeries!$D$2:$D$1045) * (DatasScan!H2135&lt;=ListeSeries!$E$2:$E$1045), 0)), "no match"))</f>
        <v/>
      </c>
      <c r="U2135" s="11" t="str" cm="1">
        <f t="array" ref="U2135">IF(ISBLANK(C2135),"",IFERROR(INDEX(ListeSeries!$F$2:$F$1045, MATCH(1, (DatasScan!G2135=ListeSeries!$B$2:$B$1045) * (DatasScan!H2135&gt;=ListeSeries!$D$2:$D$1045) * (DatasScan!H2135&lt;=ListeSeries!$E$2:$E$1045), 0)), "no match"))</f>
        <v/>
      </c>
    </row>
    <row r="2136" spans="1:21" ht="15" customHeight="1" x14ac:dyDescent="0.25">
      <c r="A2136" s="6" t="str">
        <f t="shared" si="343"/>
        <v/>
      </c>
      <c r="B2136" s="272"/>
      <c r="F2136" s="7" t="str">
        <f t="shared" si="346"/>
        <v/>
      </c>
      <c r="G2136" s="21" t="str">
        <f>IF(ISBLANK(C2136),"",_xlfn.XLOOKUP(_xlfn.XLOOKUP(VALUE(LEFT(C2136,4)),Souches!$B$2:$B$15000,Souches!$E$2:$E$15000),Varietes!$B$2:$B$500,Varietes!$C$2:$C$500))</f>
        <v/>
      </c>
      <c r="H2136" s="19" t="str">
        <f>IF(ISBLANK(C2136),"",_xlfn.XLOOKUP(VALUE(LEFT(C2136,4)),Souches!$B$2:$B$15000,Souches!$D$2:$D$15000))</f>
        <v/>
      </c>
      <c r="I2136" s="10" t="str">
        <f t="shared" si="344"/>
        <v/>
      </c>
      <c r="J2136" s="19" t="str">
        <f>IF(I2136="","",INT(('ObjProd (2)'!$C$25-I2136)/7 * (ABS('ObjProd (2)'!$C$25-I2136)&gt;=7)))</f>
        <v/>
      </c>
      <c r="K2136" s="10" t="str">
        <f>IF(I2136="","",
IF(AND(DATEDIF(I2136,'ObjProd (2)'!$C$25,"y")=0,DATEDIF(I2136,'ObjProd (2)'!$C$25,"ym")=0,
   INT(('ObjProd (2)'!$C$25-EDATE(I2136,DATEDIF(I2136,'ObjProd (2)'!$C$25,"y")*12+DATEDIF(I2136,'ObjProd (2)'!$C$25,"ym")))/7)=0),
   "&lt; 1 sem.",
   IF(DATEDIF(I2136,'ObjProd (2)'!$C$25,"y")&gt;0,DATEDIF(I2136,'ObjProd (2)'!$C$25,"y") &amp; " " &amp; IF(DATEDIF(I2136,'ObjProd (2)'!$C$25,"y")=1,"an ","ans "),"") &amp;
   IF(DATEDIF(I2136,'ObjProd (2)'!$C$25,"ym")&gt;0,DATEDIF(I2136,'ObjProd (2)'!$C$25,"ym") &amp; " mois ", "") &amp;
   IF(INT(('ObjProd (2)'!$C$25-EDATE(I2136,DATEDIF(I2136,'ObjProd (2)'!$C$25,"y")*12+DATEDIF(I2136,'ObjProd (2)'!$C$25,"ym")))/7)&gt;0,
      INT(('ObjProd (2)'!$C$25-EDATE(I2136,DATEDIF(I2136,'ObjProd (2)'!$C$25,"y")*12+DATEDIF(I2136,'ObjProd (2)'!$C$25,"ym")))/7) &amp; " sem.",
      "")
)
)</f>
        <v/>
      </c>
      <c r="L2136" s="11" t="str">
        <f t="shared" si="345"/>
        <v/>
      </c>
      <c r="M2136" s="9" t="str">
        <f t="shared" si="341"/>
        <v/>
      </c>
      <c r="N2136" s="9" t="str" cm="1">
        <f t="array" aca="1" ref="N2136" ca="1">LEFT(L2136, IF(ISNUMBER(SUBSTITUTE(_xludf.MID(L2136, 2, 1), ".", ",")), 1, 2))</f>
        <v/>
      </c>
      <c r="O2136" s="19" t="str">
        <f t="shared" ca="1" si="347"/>
        <v/>
      </c>
      <c r="P2136" s="9" t="str">
        <f t="shared" ca="1" si="348"/>
        <v/>
      </c>
      <c r="Q2136" s="9" t="str">
        <f t="shared" ca="1" si="349"/>
        <v/>
      </c>
      <c r="R2136" s="9" t="str">
        <f t="shared" si="342"/>
        <v/>
      </c>
      <c r="S2136" t="str" cm="1">
        <f t="array" ref="S2136">IF(ISBLANK(C2136),"",IFERROR(INDEX(ListeSeries!$A$2:$A$1045, MATCH(1, (DatasScan!G2136=ListeSeries!$B$2:$B$1045) * (DatasScan!H2136&gt;=ListeSeries!$D$2:$D$1045) * (DatasScan!H2136&lt;=ListeSeries!$E$2:$E$1045), 0)), "no match"))</f>
        <v/>
      </c>
      <c r="T2136" s="7" t="str" cm="1">
        <f t="array" ref="T2136">IF(ISBLANK(C2136),"",IFERROR(INDEX(ListeSeries!$C$2:$C$1045, MATCH(1, (DatasScan!G2136=ListeSeries!$B$2:$B$1045) * (DatasScan!H2136&gt;=ListeSeries!$D$2:$D$1045) * (DatasScan!H2136&lt;=ListeSeries!$E$2:$E$1045), 0)), "no match"))</f>
        <v/>
      </c>
      <c r="U2136" s="11" t="str" cm="1">
        <f t="array" ref="U2136">IF(ISBLANK(C2136),"",IFERROR(INDEX(ListeSeries!$F$2:$F$1045, MATCH(1, (DatasScan!G2136=ListeSeries!$B$2:$B$1045) * (DatasScan!H2136&gt;=ListeSeries!$D$2:$D$1045) * (DatasScan!H2136&lt;=ListeSeries!$E$2:$E$1045), 0)), "no match"))</f>
        <v/>
      </c>
    </row>
    <row r="2137" spans="1:21" ht="15" customHeight="1" x14ac:dyDescent="0.25">
      <c r="A2137" s="6" t="str">
        <f t="shared" si="343"/>
        <v/>
      </c>
      <c r="B2137" s="272"/>
      <c r="F2137" s="7" t="str">
        <f t="shared" si="346"/>
        <v/>
      </c>
      <c r="G2137" s="21" t="str">
        <f>IF(ISBLANK(C2137),"",_xlfn.XLOOKUP(_xlfn.XLOOKUP(VALUE(LEFT(C2137,4)),Souches!$B$2:$B$15000,Souches!$E$2:$E$15000),Varietes!$B$2:$B$500,Varietes!$C$2:$C$500))</f>
        <v/>
      </c>
      <c r="H2137" s="19" t="str">
        <f>IF(ISBLANK(C2137),"",_xlfn.XLOOKUP(VALUE(LEFT(C2137,4)),Souches!$B$2:$B$15000,Souches!$D$2:$D$15000))</f>
        <v/>
      </c>
      <c r="I2137" s="10" t="str">
        <f t="shared" si="344"/>
        <v/>
      </c>
      <c r="J2137" s="19" t="str">
        <f>IF(I2137="","",INT(('ObjProd (2)'!$C$25-I2137)/7 * (ABS('ObjProd (2)'!$C$25-I2137)&gt;=7)))</f>
        <v/>
      </c>
      <c r="K2137" s="10" t="str">
        <f>IF(I2137="","",
IF(AND(DATEDIF(I2137,'ObjProd (2)'!$C$25,"y")=0,DATEDIF(I2137,'ObjProd (2)'!$C$25,"ym")=0,
   INT(('ObjProd (2)'!$C$25-EDATE(I2137,DATEDIF(I2137,'ObjProd (2)'!$C$25,"y")*12+DATEDIF(I2137,'ObjProd (2)'!$C$25,"ym")))/7)=0),
   "&lt; 1 sem.",
   IF(DATEDIF(I2137,'ObjProd (2)'!$C$25,"y")&gt;0,DATEDIF(I2137,'ObjProd (2)'!$C$25,"y") &amp; " " &amp; IF(DATEDIF(I2137,'ObjProd (2)'!$C$25,"y")=1,"an ","ans "),"") &amp;
   IF(DATEDIF(I2137,'ObjProd (2)'!$C$25,"ym")&gt;0,DATEDIF(I2137,'ObjProd (2)'!$C$25,"ym") &amp; " mois ", "") &amp;
   IF(INT(('ObjProd (2)'!$C$25-EDATE(I2137,DATEDIF(I2137,'ObjProd (2)'!$C$25,"y")*12+DATEDIF(I2137,'ObjProd (2)'!$C$25,"ym")))/7)&gt;0,
      INT(('ObjProd (2)'!$C$25-EDATE(I2137,DATEDIF(I2137,'ObjProd (2)'!$C$25,"y")*12+DATEDIF(I2137,'ObjProd (2)'!$C$25,"ym")))/7) &amp; " sem.",
      "")
)
)</f>
        <v/>
      </c>
      <c r="L2137" s="11" t="str">
        <f t="shared" si="345"/>
        <v/>
      </c>
      <c r="M2137" s="9" t="str">
        <f t="shared" si="341"/>
        <v/>
      </c>
      <c r="N2137" s="9" t="str" cm="1">
        <f t="array" aca="1" ref="N2137" ca="1">LEFT(L2137, IF(ISNUMBER(SUBSTITUTE(_xludf.MID(L2137, 2, 1), ".", ",")), 1, 2))</f>
        <v/>
      </c>
      <c r="O2137" s="19" t="str">
        <f t="shared" ca="1" si="347"/>
        <v/>
      </c>
      <c r="P2137" s="9" t="str">
        <f t="shared" ca="1" si="348"/>
        <v/>
      </c>
      <c r="Q2137" s="9" t="str">
        <f t="shared" ca="1" si="349"/>
        <v/>
      </c>
      <c r="R2137" s="9" t="str">
        <f t="shared" si="342"/>
        <v/>
      </c>
      <c r="S2137" t="str" cm="1">
        <f t="array" ref="S2137">IF(ISBLANK(C2137),"",IFERROR(INDEX(ListeSeries!$A$2:$A$1045, MATCH(1, (DatasScan!G2137=ListeSeries!$B$2:$B$1045) * (DatasScan!H2137&gt;=ListeSeries!$D$2:$D$1045) * (DatasScan!H2137&lt;=ListeSeries!$E$2:$E$1045), 0)), "no match"))</f>
        <v/>
      </c>
      <c r="T2137" s="7" t="str" cm="1">
        <f t="array" ref="T2137">IF(ISBLANK(C2137),"",IFERROR(INDEX(ListeSeries!$C$2:$C$1045, MATCH(1, (DatasScan!G2137=ListeSeries!$B$2:$B$1045) * (DatasScan!H2137&gt;=ListeSeries!$D$2:$D$1045) * (DatasScan!H2137&lt;=ListeSeries!$E$2:$E$1045), 0)), "no match"))</f>
        <v/>
      </c>
      <c r="U2137" s="11" t="str" cm="1">
        <f t="array" ref="U2137">IF(ISBLANK(C2137),"",IFERROR(INDEX(ListeSeries!$F$2:$F$1045, MATCH(1, (DatasScan!G2137=ListeSeries!$B$2:$B$1045) * (DatasScan!H2137&gt;=ListeSeries!$D$2:$D$1045) * (DatasScan!H2137&lt;=ListeSeries!$E$2:$E$1045), 0)), "no match"))</f>
        <v/>
      </c>
    </row>
    <row r="2138" spans="1:21" ht="15" customHeight="1" x14ac:dyDescent="0.25">
      <c r="A2138" s="6" t="str">
        <f t="shared" si="343"/>
        <v/>
      </c>
      <c r="B2138" s="272"/>
      <c r="F2138" s="7" t="str">
        <f t="shared" si="346"/>
        <v/>
      </c>
      <c r="G2138" s="21" t="str">
        <f>IF(ISBLANK(C2138),"",_xlfn.XLOOKUP(_xlfn.XLOOKUP(VALUE(LEFT(C2138,4)),Souches!$B$2:$B$15000,Souches!$E$2:$E$15000),Varietes!$B$2:$B$500,Varietes!$C$2:$C$500))</f>
        <v/>
      </c>
      <c r="H2138" s="19" t="str">
        <f>IF(ISBLANK(C2138),"",_xlfn.XLOOKUP(VALUE(LEFT(C2138,4)),Souches!$B$2:$B$15000,Souches!$D$2:$D$15000))</f>
        <v/>
      </c>
      <c r="I2138" s="10" t="str">
        <f t="shared" si="344"/>
        <v/>
      </c>
      <c r="J2138" s="19" t="str">
        <f>IF(I2138="","",INT(('ObjProd (2)'!$C$25-I2138)/7 * (ABS('ObjProd (2)'!$C$25-I2138)&gt;=7)))</f>
        <v/>
      </c>
      <c r="K2138" s="10" t="str">
        <f>IF(I2138="","",
IF(AND(DATEDIF(I2138,'ObjProd (2)'!$C$25,"y")=0,DATEDIF(I2138,'ObjProd (2)'!$C$25,"ym")=0,
   INT(('ObjProd (2)'!$C$25-EDATE(I2138,DATEDIF(I2138,'ObjProd (2)'!$C$25,"y")*12+DATEDIF(I2138,'ObjProd (2)'!$C$25,"ym")))/7)=0),
   "&lt; 1 sem.",
   IF(DATEDIF(I2138,'ObjProd (2)'!$C$25,"y")&gt;0,DATEDIF(I2138,'ObjProd (2)'!$C$25,"y") &amp; " " &amp; IF(DATEDIF(I2138,'ObjProd (2)'!$C$25,"y")=1,"an ","ans "),"") &amp;
   IF(DATEDIF(I2138,'ObjProd (2)'!$C$25,"ym")&gt;0,DATEDIF(I2138,'ObjProd (2)'!$C$25,"ym") &amp; " mois ", "") &amp;
   IF(INT(('ObjProd (2)'!$C$25-EDATE(I2138,DATEDIF(I2138,'ObjProd (2)'!$C$25,"y")*12+DATEDIF(I2138,'ObjProd (2)'!$C$25,"ym")))/7)&gt;0,
      INT(('ObjProd (2)'!$C$25-EDATE(I2138,DATEDIF(I2138,'ObjProd (2)'!$C$25,"y")*12+DATEDIF(I2138,'ObjProd (2)'!$C$25,"ym")))/7) &amp; " sem.",
      "")
)
)</f>
        <v/>
      </c>
      <c r="L2138" s="11" t="str">
        <f t="shared" si="345"/>
        <v/>
      </c>
      <c r="M2138" s="9" t="str">
        <f t="shared" si="341"/>
        <v/>
      </c>
      <c r="N2138" s="9" t="str" cm="1">
        <f t="array" aca="1" ref="N2138" ca="1">LEFT(L2138, IF(ISNUMBER(SUBSTITUTE(_xludf.MID(L2138, 2, 1), ".", ",")), 1, 2))</f>
        <v/>
      </c>
      <c r="O2138" s="19" t="str">
        <f t="shared" ca="1" si="347"/>
        <v/>
      </c>
      <c r="P2138" s="9" t="str">
        <f t="shared" ca="1" si="348"/>
        <v/>
      </c>
      <c r="Q2138" s="9" t="str">
        <f t="shared" ca="1" si="349"/>
        <v/>
      </c>
      <c r="R2138" s="9" t="str">
        <f t="shared" si="342"/>
        <v/>
      </c>
      <c r="S2138" t="str" cm="1">
        <f t="array" ref="S2138">IF(ISBLANK(C2138),"",IFERROR(INDEX(ListeSeries!$A$2:$A$1045, MATCH(1, (DatasScan!G2138=ListeSeries!$B$2:$B$1045) * (DatasScan!H2138&gt;=ListeSeries!$D$2:$D$1045) * (DatasScan!H2138&lt;=ListeSeries!$E$2:$E$1045), 0)), "no match"))</f>
        <v/>
      </c>
      <c r="T2138" s="7" t="str" cm="1">
        <f t="array" ref="T2138">IF(ISBLANK(C2138),"",IFERROR(INDEX(ListeSeries!$C$2:$C$1045, MATCH(1, (DatasScan!G2138=ListeSeries!$B$2:$B$1045) * (DatasScan!H2138&gt;=ListeSeries!$D$2:$D$1045) * (DatasScan!H2138&lt;=ListeSeries!$E$2:$E$1045), 0)), "no match"))</f>
        <v/>
      </c>
      <c r="U2138" s="11" t="str" cm="1">
        <f t="array" ref="U2138">IF(ISBLANK(C2138),"",IFERROR(INDEX(ListeSeries!$F$2:$F$1045, MATCH(1, (DatasScan!G2138=ListeSeries!$B$2:$B$1045) * (DatasScan!H2138&gt;=ListeSeries!$D$2:$D$1045) * (DatasScan!H2138&lt;=ListeSeries!$E$2:$E$1045), 0)), "no match"))</f>
        <v/>
      </c>
    </row>
    <row r="2139" spans="1:21" ht="15" customHeight="1" x14ac:dyDescent="0.25">
      <c r="A2139" s="6" t="str">
        <f t="shared" si="343"/>
        <v/>
      </c>
      <c r="B2139" s="272"/>
      <c r="F2139" s="7" t="str">
        <f t="shared" si="346"/>
        <v/>
      </c>
      <c r="G2139" s="21" t="str">
        <f>IF(ISBLANK(C2139),"",_xlfn.XLOOKUP(_xlfn.XLOOKUP(VALUE(LEFT(C2139,4)),Souches!$B$2:$B$15000,Souches!$E$2:$E$15000),Varietes!$B$2:$B$500,Varietes!$C$2:$C$500))</f>
        <v/>
      </c>
      <c r="H2139" s="19" t="str">
        <f>IF(ISBLANK(C2139),"",_xlfn.XLOOKUP(VALUE(LEFT(C2139,4)),Souches!$B$2:$B$15000,Souches!$D$2:$D$15000))</f>
        <v/>
      </c>
      <c r="I2139" s="10" t="str">
        <f t="shared" si="344"/>
        <v/>
      </c>
      <c r="J2139" s="19" t="str">
        <f>IF(I2139="","",INT(('ObjProd (2)'!$C$25-I2139)/7 * (ABS('ObjProd (2)'!$C$25-I2139)&gt;=7)))</f>
        <v/>
      </c>
      <c r="K2139" s="10" t="str">
        <f>IF(I2139="","",
IF(AND(DATEDIF(I2139,'ObjProd (2)'!$C$25,"y")=0,DATEDIF(I2139,'ObjProd (2)'!$C$25,"ym")=0,
   INT(('ObjProd (2)'!$C$25-EDATE(I2139,DATEDIF(I2139,'ObjProd (2)'!$C$25,"y")*12+DATEDIF(I2139,'ObjProd (2)'!$C$25,"ym")))/7)=0),
   "&lt; 1 sem.",
   IF(DATEDIF(I2139,'ObjProd (2)'!$C$25,"y")&gt;0,DATEDIF(I2139,'ObjProd (2)'!$C$25,"y") &amp; " " &amp; IF(DATEDIF(I2139,'ObjProd (2)'!$C$25,"y")=1,"an ","ans "),"") &amp;
   IF(DATEDIF(I2139,'ObjProd (2)'!$C$25,"ym")&gt;0,DATEDIF(I2139,'ObjProd (2)'!$C$25,"ym") &amp; " mois ", "") &amp;
   IF(INT(('ObjProd (2)'!$C$25-EDATE(I2139,DATEDIF(I2139,'ObjProd (2)'!$C$25,"y")*12+DATEDIF(I2139,'ObjProd (2)'!$C$25,"ym")))/7)&gt;0,
      INT(('ObjProd (2)'!$C$25-EDATE(I2139,DATEDIF(I2139,'ObjProd (2)'!$C$25,"y")*12+DATEDIF(I2139,'ObjProd (2)'!$C$25,"ym")))/7) &amp; " sem.",
      "")
)
)</f>
        <v/>
      </c>
      <c r="L2139" s="11" t="str">
        <f t="shared" si="345"/>
        <v/>
      </c>
      <c r="M2139" s="9" t="str">
        <f t="shared" si="341"/>
        <v/>
      </c>
      <c r="N2139" s="9" t="str" cm="1">
        <f t="array" aca="1" ref="N2139" ca="1">LEFT(L2139, IF(ISNUMBER(SUBSTITUTE(_xludf.MID(L2139, 2, 1), ".", ",")), 1, 2))</f>
        <v/>
      </c>
      <c r="O2139" s="19" t="str">
        <f t="shared" ca="1" si="347"/>
        <v/>
      </c>
      <c r="P2139" s="9" t="str">
        <f t="shared" ca="1" si="348"/>
        <v/>
      </c>
      <c r="Q2139" s="9" t="str">
        <f t="shared" ca="1" si="349"/>
        <v/>
      </c>
      <c r="R2139" s="9" t="str">
        <f t="shared" si="342"/>
        <v/>
      </c>
      <c r="S2139" t="str" cm="1">
        <f t="array" ref="S2139">IF(ISBLANK(C2139),"",IFERROR(INDEX(ListeSeries!$A$2:$A$1045, MATCH(1, (DatasScan!G2139=ListeSeries!$B$2:$B$1045) * (DatasScan!H2139&gt;=ListeSeries!$D$2:$D$1045) * (DatasScan!H2139&lt;=ListeSeries!$E$2:$E$1045), 0)), "no match"))</f>
        <v/>
      </c>
      <c r="T2139" s="7" t="str" cm="1">
        <f t="array" ref="T2139">IF(ISBLANK(C2139),"",IFERROR(INDEX(ListeSeries!$C$2:$C$1045, MATCH(1, (DatasScan!G2139=ListeSeries!$B$2:$B$1045) * (DatasScan!H2139&gt;=ListeSeries!$D$2:$D$1045) * (DatasScan!H2139&lt;=ListeSeries!$E$2:$E$1045), 0)), "no match"))</f>
        <v/>
      </c>
      <c r="U2139" s="11" t="str" cm="1">
        <f t="array" ref="U2139">IF(ISBLANK(C2139),"",IFERROR(INDEX(ListeSeries!$F$2:$F$1045, MATCH(1, (DatasScan!G2139=ListeSeries!$B$2:$B$1045) * (DatasScan!H2139&gt;=ListeSeries!$D$2:$D$1045) * (DatasScan!H2139&lt;=ListeSeries!$E$2:$E$1045), 0)), "no match"))</f>
        <v/>
      </c>
    </row>
    <row r="2140" spans="1:21" ht="15" customHeight="1" x14ac:dyDescent="0.25">
      <c r="A2140" s="6" t="str">
        <f t="shared" si="343"/>
        <v/>
      </c>
      <c r="B2140" s="272"/>
      <c r="F2140" s="7" t="str">
        <f t="shared" si="346"/>
        <v/>
      </c>
      <c r="G2140" s="21" t="str">
        <f>IF(ISBLANK(C2140),"",_xlfn.XLOOKUP(_xlfn.XLOOKUP(VALUE(LEFT(C2140,4)),Souches!$B$2:$B$15000,Souches!$E$2:$E$15000),Varietes!$B$2:$B$500,Varietes!$C$2:$C$500))</f>
        <v/>
      </c>
      <c r="H2140" s="19" t="str">
        <f>IF(ISBLANK(C2140),"",_xlfn.XLOOKUP(VALUE(LEFT(C2140,4)),Souches!$B$2:$B$15000,Souches!$D$2:$D$15000))</f>
        <v/>
      </c>
      <c r="I2140" s="10" t="str">
        <f t="shared" si="344"/>
        <v/>
      </c>
      <c r="J2140" s="19" t="str">
        <f>IF(I2140="","",INT(('ObjProd (2)'!$C$25-I2140)/7 * (ABS('ObjProd (2)'!$C$25-I2140)&gt;=7)))</f>
        <v/>
      </c>
      <c r="K2140" s="10" t="str">
        <f>IF(I2140="","",
IF(AND(DATEDIF(I2140,'ObjProd (2)'!$C$25,"y")=0,DATEDIF(I2140,'ObjProd (2)'!$C$25,"ym")=0,
   INT(('ObjProd (2)'!$C$25-EDATE(I2140,DATEDIF(I2140,'ObjProd (2)'!$C$25,"y")*12+DATEDIF(I2140,'ObjProd (2)'!$C$25,"ym")))/7)=0),
   "&lt; 1 sem.",
   IF(DATEDIF(I2140,'ObjProd (2)'!$C$25,"y")&gt;0,DATEDIF(I2140,'ObjProd (2)'!$C$25,"y") &amp; " " &amp; IF(DATEDIF(I2140,'ObjProd (2)'!$C$25,"y")=1,"an ","ans "),"") &amp;
   IF(DATEDIF(I2140,'ObjProd (2)'!$C$25,"ym")&gt;0,DATEDIF(I2140,'ObjProd (2)'!$C$25,"ym") &amp; " mois ", "") &amp;
   IF(INT(('ObjProd (2)'!$C$25-EDATE(I2140,DATEDIF(I2140,'ObjProd (2)'!$C$25,"y")*12+DATEDIF(I2140,'ObjProd (2)'!$C$25,"ym")))/7)&gt;0,
      INT(('ObjProd (2)'!$C$25-EDATE(I2140,DATEDIF(I2140,'ObjProd (2)'!$C$25,"y")*12+DATEDIF(I2140,'ObjProd (2)'!$C$25,"ym")))/7) &amp; " sem.",
      "")
)
)</f>
        <v/>
      </c>
      <c r="L2140" s="11" t="str">
        <f t="shared" si="345"/>
        <v/>
      </c>
      <c r="M2140" s="9" t="str">
        <f t="shared" si="341"/>
        <v/>
      </c>
      <c r="N2140" s="9" t="str" cm="1">
        <f t="array" aca="1" ref="N2140" ca="1">LEFT(L2140, IF(ISNUMBER(SUBSTITUTE(_xludf.MID(L2140, 2, 1), ".", ",")), 1, 2))</f>
        <v/>
      </c>
      <c r="O2140" s="19" t="str">
        <f t="shared" ca="1" si="347"/>
        <v/>
      </c>
      <c r="P2140" s="9" t="str">
        <f t="shared" ca="1" si="348"/>
        <v/>
      </c>
      <c r="Q2140" s="9" t="str">
        <f t="shared" ca="1" si="349"/>
        <v/>
      </c>
      <c r="R2140" s="9" t="str">
        <f t="shared" si="342"/>
        <v/>
      </c>
      <c r="S2140" t="str" cm="1">
        <f t="array" ref="S2140">IF(ISBLANK(C2140),"",IFERROR(INDEX(ListeSeries!$A$2:$A$1045, MATCH(1, (DatasScan!G2140=ListeSeries!$B$2:$B$1045) * (DatasScan!H2140&gt;=ListeSeries!$D$2:$D$1045) * (DatasScan!H2140&lt;=ListeSeries!$E$2:$E$1045), 0)), "no match"))</f>
        <v/>
      </c>
      <c r="T2140" s="7" t="str" cm="1">
        <f t="array" ref="T2140">IF(ISBLANK(C2140),"",IFERROR(INDEX(ListeSeries!$C$2:$C$1045, MATCH(1, (DatasScan!G2140=ListeSeries!$B$2:$B$1045) * (DatasScan!H2140&gt;=ListeSeries!$D$2:$D$1045) * (DatasScan!H2140&lt;=ListeSeries!$E$2:$E$1045), 0)), "no match"))</f>
        <v/>
      </c>
      <c r="U2140" s="11" t="str" cm="1">
        <f t="array" ref="U2140">IF(ISBLANK(C2140),"",IFERROR(INDEX(ListeSeries!$F$2:$F$1045, MATCH(1, (DatasScan!G2140=ListeSeries!$B$2:$B$1045) * (DatasScan!H2140&gt;=ListeSeries!$D$2:$D$1045) * (DatasScan!H2140&lt;=ListeSeries!$E$2:$E$1045), 0)), "no match"))</f>
        <v/>
      </c>
    </row>
    <row r="2141" spans="1:21" ht="15" customHeight="1" x14ac:dyDescent="0.25">
      <c r="A2141" s="6" t="str">
        <f t="shared" si="343"/>
        <v/>
      </c>
      <c r="B2141" s="272"/>
      <c r="F2141" s="7" t="str">
        <f t="shared" si="346"/>
        <v/>
      </c>
      <c r="G2141" s="21" t="str">
        <f>IF(ISBLANK(C2141),"",_xlfn.XLOOKUP(_xlfn.XLOOKUP(VALUE(LEFT(C2141,4)),Souches!$B$2:$B$15000,Souches!$E$2:$E$15000),Varietes!$B$2:$B$500,Varietes!$C$2:$C$500))</f>
        <v/>
      </c>
      <c r="H2141" s="19" t="str">
        <f>IF(ISBLANK(C2141),"",_xlfn.XLOOKUP(VALUE(LEFT(C2141,4)),Souches!$B$2:$B$15000,Souches!$D$2:$D$15000))</f>
        <v/>
      </c>
      <c r="I2141" s="10" t="str">
        <f t="shared" si="344"/>
        <v/>
      </c>
      <c r="J2141" s="19" t="str">
        <f>IF(I2141="","",INT(('ObjProd (2)'!$C$25-I2141)/7 * (ABS('ObjProd (2)'!$C$25-I2141)&gt;=7)))</f>
        <v/>
      </c>
      <c r="K2141" s="10" t="str">
        <f>IF(I2141="","",
IF(AND(DATEDIF(I2141,'ObjProd (2)'!$C$25,"y")=0,DATEDIF(I2141,'ObjProd (2)'!$C$25,"ym")=0,
   INT(('ObjProd (2)'!$C$25-EDATE(I2141,DATEDIF(I2141,'ObjProd (2)'!$C$25,"y")*12+DATEDIF(I2141,'ObjProd (2)'!$C$25,"ym")))/7)=0),
   "&lt; 1 sem.",
   IF(DATEDIF(I2141,'ObjProd (2)'!$C$25,"y")&gt;0,DATEDIF(I2141,'ObjProd (2)'!$C$25,"y") &amp; " " &amp; IF(DATEDIF(I2141,'ObjProd (2)'!$C$25,"y")=1,"an ","ans "),"") &amp;
   IF(DATEDIF(I2141,'ObjProd (2)'!$C$25,"ym")&gt;0,DATEDIF(I2141,'ObjProd (2)'!$C$25,"ym") &amp; " mois ", "") &amp;
   IF(INT(('ObjProd (2)'!$C$25-EDATE(I2141,DATEDIF(I2141,'ObjProd (2)'!$C$25,"y")*12+DATEDIF(I2141,'ObjProd (2)'!$C$25,"ym")))/7)&gt;0,
      INT(('ObjProd (2)'!$C$25-EDATE(I2141,DATEDIF(I2141,'ObjProd (2)'!$C$25,"y")*12+DATEDIF(I2141,'ObjProd (2)'!$C$25,"ym")))/7) &amp; " sem.",
      "")
)
)</f>
        <v/>
      </c>
      <c r="L2141" s="11" t="str">
        <f t="shared" si="345"/>
        <v/>
      </c>
      <c r="M2141" s="9" t="str">
        <f t="shared" si="341"/>
        <v/>
      </c>
      <c r="N2141" s="9" t="str" cm="1">
        <f t="array" aca="1" ref="N2141" ca="1">LEFT(L2141, IF(ISNUMBER(SUBSTITUTE(_xludf.MID(L2141, 2, 1), ".", ",")), 1, 2))</f>
        <v/>
      </c>
      <c r="O2141" s="19" t="str">
        <f t="shared" ca="1" si="347"/>
        <v/>
      </c>
      <c r="P2141" s="9" t="str">
        <f t="shared" ca="1" si="348"/>
        <v/>
      </c>
      <c r="Q2141" s="9" t="str">
        <f t="shared" ca="1" si="349"/>
        <v/>
      </c>
      <c r="R2141" s="9" t="str">
        <f t="shared" si="342"/>
        <v/>
      </c>
      <c r="S2141" t="str" cm="1">
        <f t="array" ref="S2141">IF(ISBLANK(C2141),"",IFERROR(INDEX(ListeSeries!$A$2:$A$1045, MATCH(1, (DatasScan!G2141=ListeSeries!$B$2:$B$1045) * (DatasScan!H2141&gt;=ListeSeries!$D$2:$D$1045) * (DatasScan!H2141&lt;=ListeSeries!$E$2:$E$1045), 0)), "no match"))</f>
        <v/>
      </c>
      <c r="T2141" s="7" t="str" cm="1">
        <f t="array" ref="T2141">IF(ISBLANK(C2141),"",IFERROR(INDEX(ListeSeries!$C$2:$C$1045, MATCH(1, (DatasScan!G2141=ListeSeries!$B$2:$B$1045) * (DatasScan!H2141&gt;=ListeSeries!$D$2:$D$1045) * (DatasScan!H2141&lt;=ListeSeries!$E$2:$E$1045), 0)), "no match"))</f>
        <v/>
      </c>
      <c r="U2141" s="11" t="str" cm="1">
        <f t="array" ref="U2141">IF(ISBLANK(C2141),"",IFERROR(INDEX(ListeSeries!$F$2:$F$1045, MATCH(1, (DatasScan!G2141=ListeSeries!$B$2:$B$1045) * (DatasScan!H2141&gt;=ListeSeries!$D$2:$D$1045) * (DatasScan!H2141&lt;=ListeSeries!$E$2:$E$1045), 0)), "no match"))</f>
        <v/>
      </c>
    </row>
    <row r="2142" spans="1:21" ht="15" customHeight="1" x14ac:dyDescent="0.25">
      <c r="A2142" s="6" t="str">
        <f t="shared" si="343"/>
        <v/>
      </c>
      <c r="B2142" s="272"/>
      <c r="F2142" s="7" t="str">
        <f t="shared" si="346"/>
        <v/>
      </c>
      <c r="G2142" s="21" t="str">
        <f>IF(ISBLANK(C2142),"",_xlfn.XLOOKUP(_xlfn.XLOOKUP(VALUE(LEFT(C2142,4)),Souches!$B$2:$B$15000,Souches!$E$2:$E$15000),Varietes!$B$2:$B$500,Varietes!$C$2:$C$500))</f>
        <v/>
      </c>
      <c r="H2142" s="19" t="str">
        <f>IF(ISBLANK(C2142),"",_xlfn.XLOOKUP(VALUE(LEFT(C2142,4)),Souches!$B$2:$B$15000,Souches!$D$2:$D$15000))</f>
        <v/>
      </c>
      <c r="I2142" s="10" t="str">
        <f t="shared" si="344"/>
        <v/>
      </c>
      <c r="J2142" s="19" t="str">
        <f>IF(I2142="","",INT(('ObjProd (2)'!$C$25-I2142)/7 * (ABS('ObjProd (2)'!$C$25-I2142)&gt;=7)))</f>
        <v/>
      </c>
      <c r="K2142" s="10" t="str">
        <f>IF(I2142="","",
IF(AND(DATEDIF(I2142,'ObjProd (2)'!$C$25,"y")=0,DATEDIF(I2142,'ObjProd (2)'!$C$25,"ym")=0,
   INT(('ObjProd (2)'!$C$25-EDATE(I2142,DATEDIF(I2142,'ObjProd (2)'!$C$25,"y")*12+DATEDIF(I2142,'ObjProd (2)'!$C$25,"ym")))/7)=0),
   "&lt; 1 sem.",
   IF(DATEDIF(I2142,'ObjProd (2)'!$C$25,"y")&gt;0,DATEDIF(I2142,'ObjProd (2)'!$C$25,"y") &amp; " " &amp; IF(DATEDIF(I2142,'ObjProd (2)'!$C$25,"y")=1,"an ","ans "),"") &amp;
   IF(DATEDIF(I2142,'ObjProd (2)'!$C$25,"ym")&gt;0,DATEDIF(I2142,'ObjProd (2)'!$C$25,"ym") &amp; " mois ", "") &amp;
   IF(INT(('ObjProd (2)'!$C$25-EDATE(I2142,DATEDIF(I2142,'ObjProd (2)'!$C$25,"y")*12+DATEDIF(I2142,'ObjProd (2)'!$C$25,"ym")))/7)&gt;0,
      INT(('ObjProd (2)'!$C$25-EDATE(I2142,DATEDIF(I2142,'ObjProd (2)'!$C$25,"y")*12+DATEDIF(I2142,'ObjProd (2)'!$C$25,"ym")))/7) &amp; " sem.",
      "")
)
)</f>
        <v/>
      </c>
      <c r="L2142" s="11" t="str">
        <f t="shared" si="345"/>
        <v/>
      </c>
      <c r="M2142" s="9" t="str">
        <f t="shared" si="341"/>
        <v/>
      </c>
      <c r="N2142" s="9" t="str" cm="1">
        <f t="array" aca="1" ref="N2142" ca="1">LEFT(L2142, IF(ISNUMBER(SUBSTITUTE(_xludf.MID(L2142, 2, 1), ".", ",")), 1, 2))</f>
        <v/>
      </c>
      <c r="O2142" s="19" t="str">
        <f t="shared" ca="1" si="347"/>
        <v/>
      </c>
      <c r="P2142" s="9" t="str">
        <f t="shared" ca="1" si="348"/>
        <v/>
      </c>
      <c r="Q2142" s="9" t="str">
        <f t="shared" ca="1" si="349"/>
        <v/>
      </c>
      <c r="R2142" s="9" t="str">
        <f t="shared" si="342"/>
        <v/>
      </c>
      <c r="S2142" t="str" cm="1">
        <f t="array" ref="S2142">IF(ISBLANK(C2142),"",IFERROR(INDEX(ListeSeries!$A$2:$A$1045, MATCH(1, (DatasScan!G2142=ListeSeries!$B$2:$B$1045) * (DatasScan!H2142&gt;=ListeSeries!$D$2:$D$1045) * (DatasScan!H2142&lt;=ListeSeries!$E$2:$E$1045), 0)), "no match"))</f>
        <v/>
      </c>
      <c r="T2142" s="7" t="str" cm="1">
        <f t="array" ref="T2142">IF(ISBLANK(C2142),"",IFERROR(INDEX(ListeSeries!$C$2:$C$1045, MATCH(1, (DatasScan!G2142=ListeSeries!$B$2:$B$1045) * (DatasScan!H2142&gt;=ListeSeries!$D$2:$D$1045) * (DatasScan!H2142&lt;=ListeSeries!$E$2:$E$1045), 0)), "no match"))</f>
        <v/>
      </c>
      <c r="U2142" s="11" t="str" cm="1">
        <f t="array" ref="U2142">IF(ISBLANK(C2142),"",IFERROR(INDEX(ListeSeries!$F$2:$F$1045, MATCH(1, (DatasScan!G2142=ListeSeries!$B$2:$B$1045) * (DatasScan!H2142&gt;=ListeSeries!$D$2:$D$1045) * (DatasScan!H2142&lt;=ListeSeries!$E$2:$E$1045), 0)), "no match"))</f>
        <v/>
      </c>
    </row>
    <row r="2143" spans="1:21" ht="15" customHeight="1" x14ac:dyDescent="0.25">
      <c r="A2143" s="6" t="str">
        <f t="shared" si="343"/>
        <v/>
      </c>
      <c r="B2143" s="272"/>
      <c r="F2143" s="7" t="str">
        <f t="shared" si="346"/>
        <v/>
      </c>
      <c r="G2143" s="21" t="str">
        <f>IF(ISBLANK(C2143),"",_xlfn.XLOOKUP(_xlfn.XLOOKUP(VALUE(LEFT(C2143,4)),Souches!$B$2:$B$15000,Souches!$E$2:$E$15000),Varietes!$B$2:$B$500,Varietes!$C$2:$C$500))</f>
        <v/>
      </c>
      <c r="H2143" s="19" t="str">
        <f>IF(ISBLANK(C2143),"",_xlfn.XLOOKUP(VALUE(LEFT(C2143,4)),Souches!$B$2:$B$15000,Souches!$D$2:$D$15000))</f>
        <v/>
      </c>
      <c r="I2143" s="10" t="str">
        <f t="shared" si="344"/>
        <v/>
      </c>
      <c r="J2143" s="19" t="str">
        <f>IF(I2143="","",INT(('ObjProd (2)'!$C$25-I2143)/7 * (ABS('ObjProd (2)'!$C$25-I2143)&gt;=7)))</f>
        <v/>
      </c>
      <c r="K2143" s="10" t="str">
        <f>IF(I2143="","",
IF(AND(DATEDIF(I2143,'ObjProd (2)'!$C$25,"y")=0,DATEDIF(I2143,'ObjProd (2)'!$C$25,"ym")=0,
   INT(('ObjProd (2)'!$C$25-EDATE(I2143,DATEDIF(I2143,'ObjProd (2)'!$C$25,"y")*12+DATEDIF(I2143,'ObjProd (2)'!$C$25,"ym")))/7)=0),
   "&lt; 1 sem.",
   IF(DATEDIF(I2143,'ObjProd (2)'!$C$25,"y")&gt;0,DATEDIF(I2143,'ObjProd (2)'!$C$25,"y") &amp; " " &amp; IF(DATEDIF(I2143,'ObjProd (2)'!$C$25,"y")=1,"an ","ans "),"") &amp;
   IF(DATEDIF(I2143,'ObjProd (2)'!$C$25,"ym")&gt;0,DATEDIF(I2143,'ObjProd (2)'!$C$25,"ym") &amp; " mois ", "") &amp;
   IF(INT(('ObjProd (2)'!$C$25-EDATE(I2143,DATEDIF(I2143,'ObjProd (2)'!$C$25,"y")*12+DATEDIF(I2143,'ObjProd (2)'!$C$25,"ym")))/7)&gt;0,
      INT(('ObjProd (2)'!$C$25-EDATE(I2143,DATEDIF(I2143,'ObjProd (2)'!$C$25,"y")*12+DATEDIF(I2143,'ObjProd (2)'!$C$25,"ym")))/7) &amp; " sem.",
      "")
)
)</f>
        <v/>
      </c>
      <c r="L2143" s="11" t="str">
        <f t="shared" si="345"/>
        <v/>
      </c>
      <c r="M2143" s="9" t="str">
        <f t="shared" si="341"/>
        <v/>
      </c>
      <c r="N2143" s="9" t="str" cm="1">
        <f t="array" aca="1" ref="N2143" ca="1">LEFT(L2143, IF(ISNUMBER(SUBSTITUTE(_xludf.MID(L2143, 2, 1), ".", ",")), 1, 2))</f>
        <v/>
      </c>
      <c r="O2143" s="19" t="str">
        <f t="shared" ca="1" si="347"/>
        <v/>
      </c>
      <c r="P2143" s="9" t="str">
        <f t="shared" ca="1" si="348"/>
        <v/>
      </c>
      <c r="Q2143" s="9" t="str">
        <f t="shared" ca="1" si="349"/>
        <v/>
      </c>
      <c r="R2143" s="9" t="str">
        <f t="shared" si="342"/>
        <v/>
      </c>
      <c r="S2143" t="str" cm="1">
        <f t="array" ref="S2143">IF(ISBLANK(C2143),"",IFERROR(INDEX(ListeSeries!$A$2:$A$1045, MATCH(1, (DatasScan!G2143=ListeSeries!$B$2:$B$1045) * (DatasScan!H2143&gt;=ListeSeries!$D$2:$D$1045) * (DatasScan!H2143&lt;=ListeSeries!$E$2:$E$1045), 0)), "no match"))</f>
        <v/>
      </c>
      <c r="T2143" s="7" t="str" cm="1">
        <f t="array" ref="T2143">IF(ISBLANK(C2143),"",IFERROR(INDEX(ListeSeries!$C$2:$C$1045, MATCH(1, (DatasScan!G2143=ListeSeries!$B$2:$B$1045) * (DatasScan!H2143&gt;=ListeSeries!$D$2:$D$1045) * (DatasScan!H2143&lt;=ListeSeries!$E$2:$E$1045), 0)), "no match"))</f>
        <v/>
      </c>
      <c r="U2143" s="11" t="str" cm="1">
        <f t="array" ref="U2143">IF(ISBLANK(C2143),"",IFERROR(INDEX(ListeSeries!$F$2:$F$1045, MATCH(1, (DatasScan!G2143=ListeSeries!$B$2:$B$1045) * (DatasScan!H2143&gt;=ListeSeries!$D$2:$D$1045) * (DatasScan!H2143&lt;=ListeSeries!$E$2:$E$1045), 0)), "no match"))</f>
        <v/>
      </c>
    </row>
    <row r="2144" spans="1:21" ht="15" customHeight="1" x14ac:dyDescent="0.25">
      <c r="A2144" s="6" t="str">
        <f t="shared" si="343"/>
        <v/>
      </c>
      <c r="B2144" s="272"/>
      <c r="F2144" s="7" t="str">
        <f t="shared" si="346"/>
        <v/>
      </c>
      <c r="G2144" s="21" t="str">
        <f>IF(ISBLANK(C2144),"",_xlfn.XLOOKUP(_xlfn.XLOOKUP(VALUE(LEFT(C2144,4)),Souches!$B$2:$B$15000,Souches!$E$2:$E$15000),Varietes!$B$2:$B$500,Varietes!$C$2:$C$500))</f>
        <v/>
      </c>
      <c r="H2144" s="19" t="str">
        <f>IF(ISBLANK(C2144),"",_xlfn.XLOOKUP(VALUE(LEFT(C2144,4)),Souches!$B$2:$B$15000,Souches!$D$2:$D$15000))</f>
        <v/>
      </c>
      <c r="I2144" s="10" t="str">
        <f t="shared" si="344"/>
        <v/>
      </c>
      <c r="J2144" s="19" t="str">
        <f>IF(I2144="","",INT(('ObjProd (2)'!$C$25-I2144)/7 * (ABS('ObjProd (2)'!$C$25-I2144)&gt;=7)))</f>
        <v/>
      </c>
      <c r="K2144" s="10" t="str">
        <f>IF(I2144="","",
IF(AND(DATEDIF(I2144,'ObjProd (2)'!$C$25,"y")=0,DATEDIF(I2144,'ObjProd (2)'!$C$25,"ym")=0,
   INT(('ObjProd (2)'!$C$25-EDATE(I2144,DATEDIF(I2144,'ObjProd (2)'!$C$25,"y")*12+DATEDIF(I2144,'ObjProd (2)'!$C$25,"ym")))/7)=0),
   "&lt; 1 sem.",
   IF(DATEDIF(I2144,'ObjProd (2)'!$C$25,"y")&gt;0,DATEDIF(I2144,'ObjProd (2)'!$C$25,"y") &amp; " " &amp; IF(DATEDIF(I2144,'ObjProd (2)'!$C$25,"y")=1,"an ","ans "),"") &amp;
   IF(DATEDIF(I2144,'ObjProd (2)'!$C$25,"ym")&gt;0,DATEDIF(I2144,'ObjProd (2)'!$C$25,"ym") &amp; " mois ", "") &amp;
   IF(INT(('ObjProd (2)'!$C$25-EDATE(I2144,DATEDIF(I2144,'ObjProd (2)'!$C$25,"y")*12+DATEDIF(I2144,'ObjProd (2)'!$C$25,"ym")))/7)&gt;0,
      INT(('ObjProd (2)'!$C$25-EDATE(I2144,DATEDIF(I2144,'ObjProd (2)'!$C$25,"y")*12+DATEDIF(I2144,'ObjProd (2)'!$C$25,"ym")))/7) &amp; " sem.",
      "")
)
)</f>
        <v/>
      </c>
      <c r="L2144" s="11" t="str">
        <f t="shared" si="345"/>
        <v/>
      </c>
      <c r="M2144" s="9" t="str">
        <f t="shared" si="341"/>
        <v/>
      </c>
      <c r="N2144" s="9" t="str" cm="1">
        <f t="array" aca="1" ref="N2144" ca="1">LEFT(L2144, IF(ISNUMBER(SUBSTITUTE(_xludf.MID(L2144, 2, 1), ".", ",")), 1, 2))</f>
        <v/>
      </c>
      <c r="O2144" s="19" t="str">
        <f t="shared" ca="1" si="347"/>
        <v/>
      </c>
      <c r="P2144" s="9" t="str">
        <f t="shared" ca="1" si="348"/>
        <v/>
      </c>
      <c r="Q2144" s="9" t="str">
        <f t="shared" ca="1" si="349"/>
        <v/>
      </c>
      <c r="R2144" s="9" t="str">
        <f t="shared" si="342"/>
        <v/>
      </c>
      <c r="S2144" t="str" cm="1">
        <f t="array" ref="S2144">IF(ISBLANK(C2144),"",IFERROR(INDEX(ListeSeries!$A$2:$A$1045, MATCH(1, (DatasScan!G2144=ListeSeries!$B$2:$B$1045) * (DatasScan!H2144&gt;=ListeSeries!$D$2:$D$1045) * (DatasScan!H2144&lt;=ListeSeries!$E$2:$E$1045), 0)), "no match"))</f>
        <v/>
      </c>
      <c r="T2144" s="7" t="str" cm="1">
        <f t="array" ref="T2144">IF(ISBLANK(C2144),"",IFERROR(INDEX(ListeSeries!$C$2:$C$1045, MATCH(1, (DatasScan!G2144=ListeSeries!$B$2:$B$1045) * (DatasScan!H2144&gt;=ListeSeries!$D$2:$D$1045) * (DatasScan!H2144&lt;=ListeSeries!$E$2:$E$1045), 0)), "no match"))</f>
        <v/>
      </c>
      <c r="U2144" s="11" t="str" cm="1">
        <f t="array" ref="U2144">IF(ISBLANK(C2144),"",IFERROR(INDEX(ListeSeries!$F$2:$F$1045, MATCH(1, (DatasScan!G2144=ListeSeries!$B$2:$B$1045) * (DatasScan!H2144&gt;=ListeSeries!$D$2:$D$1045) * (DatasScan!H2144&lt;=ListeSeries!$E$2:$E$1045), 0)), "no match"))</f>
        <v/>
      </c>
    </row>
    <row r="2145" spans="1:21" ht="15" customHeight="1" x14ac:dyDescent="0.25">
      <c r="A2145" s="6" t="str">
        <f t="shared" si="343"/>
        <v/>
      </c>
      <c r="B2145" s="272"/>
      <c r="F2145" s="7" t="str">
        <f t="shared" si="346"/>
        <v/>
      </c>
      <c r="G2145" s="21" t="str">
        <f>IF(ISBLANK(C2145),"",_xlfn.XLOOKUP(_xlfn.XLOOKUP(VALUE(LEFT(C2145,4)),Souches!$B$2:$B$15000,Souches!$E$2:$E$15000),Varietes!$B$2:$B$500,Varietes!$C$2:$C$500))</f>
        <v/>
      </c>
      <c r="H2145" s="19" t="str">
        <f>IF(ISBLANK(C2145),"",_xlfn.XLOOKUP(VALUE(LEFT(C2145,4)),Souches!$B$2:$B$15000,Souches!$D$2:$D$15000))</f>
        <v/>
      </c>
      <c r="I2145" s="10" t="str">
        <f t="shared" si="344"/>
        <v/>
      </c>
      <c r="J2145" s="19" t="str">
        <f>IF(I2145="","",INT(('ObjProd (2)'!$C$25-I2145)/7 * (ABS('ObjProd (2)'!$C$25-I2145)&gt;=7)))</f>
        <v/>
      </c>
      <c r="K2145" s="10" t="str">
        <f>IF(I2145="","",
IF(AND(DATEDIF(I2145,'ObjProd (2)'!$C$25,"y")=0,DATEDIF(I2145,'ObjProd (2)'!$C$25,"ym")=0,
   INT(('ObjProd (2)'!$C$25-EDATE(I2145,DATEDIF(I2145,'ObjProd (2)'!$C$25,"y")*12+DATEDIF(I2145,'ObjProd (2)'!$C$25,"ym")))/7)=0),
   "&lt; 1 sem.",
   IF(DATEDIF(I2145,'ObjProd (2)'!$C$25,"y")&gt;0,DATEDIF(I2145,'ObjProd (2)'!$C$25,"y") &amp; " " &amp; IF(DATEDIF(I2145,'ObjProd (2)'!$C$25,"y")=1,"an ","ans "),"") &amp;
   IF(DATEDIF(I2145,'ObjProd (2)'!$C$25,"ym")&gt;0,DATEDIF(I2145,'ObjProd (2)'!$C$25,"ym") &amp; " mois ", "") &amp;
   IF(INT(('ObjProd (2)'!$C$25-EDATE(I2145,DATEDIF(I2145,'ObjProd (2)'!$C$25,"y")*12+DATEDIF(I2145,'ObjProd (2)'!$C$25,"ym")))/7)&gt;0,
      INT(('ObjProd (2)'!$C$25-EDATE(I2145,DATEDIF(I2145,'ObjProd (2)'!$C$25,"y")*12+DATEDIF(I2145,'ObjProd (2)'!$C$25,"ym")))/7) &amp; " sem.",
      "")
)
)</f>
        <v/>
      </c>
      <c r="L2145" s="11" t="str">
        <f t="shared" si="345"/>
        <v/>
      </c>
      <c r="M2145" s="9" t="str">
        <f t="shared" si="341"/>
        <v/>
      </c>
      <c r="N2145" s="9" t="str" cm="1">
        <f t="array" aca="1" ref="N2145" ca="1">LEFT(L2145, IF(ISNUMBER(SUBSTITUTE(_xludf.MID(L2145, 2, 1), ".", ",")), 1, 2))</f>
        <v/>
      </c>
      <c r="O2145" s="19" t="str">
        <f t="shared" ca="1" si="347"/>
        <v/>
      </c>
      <c r="P2145" s="9" t="str">
        <f t="shared" ca="1" si="348"/>
        <v/>
      </c>
      <c r="Q2145" s="9" t="str">
        <f t="shared" ca="1" si="349"/>
        <v/>
      </c>
      <c r="R2145" s="9" t="str">
        <f t="shared" si="342"/>
        <v/>
      </c>
      <c r="S2145" t="str" cm="1">
        <f t="array" ref="S2145">IF(ISBLANK(C2145),"",IFERROR(INDEX(ListeSeries!$A$2:$A$1045, MATCH(1, (DatasScan!G2145=ListeSeries!$B$2:$B$1045) * (DatasScan!H2145&gt;=ListeSeries!$D$2:$D$1045) * (DatasScan!H2145&lt;=ListeSeries!$E$2:$E$1045), 0)), "no match"))</f>
        <v/>
      </c>
      <c r="T2145" s="7" t="str" cm="1">
        <f t="array" ref="T2145">IF(ISBLANK(C2145),"",IFERROR(INDEX(ListeSeries!$C$2:$C$1045, MATCH(1, (DatasScan!G2145=ListeSeries!$B$2:$B$1045) * (DatasScan!H2145&gt;=ListeSeries!$D$2:$D$1045) * (DatasScan!H2145&lt;=ListeSeries!$E$2:$E$1045), 0)), "no match"))</f>
        <v/>
      </c>
      <c r="U2145" s="11" t="str" cm="1">
        <f t="array" ref="U2145">IF(ISBLANK(C2145),"",IFERROR(INDEX(ListeSeries!$F$2:$F$1045, MATCH(1, (DatasScan!G2145=ListeSeries!$B$2:$B$1045) * (DatasScan!H2145&gt;=ListeSeries!$D$2:$D$1045) * (DatasScan!H2145&lt;=ListeSeries!$E$2:$E$1045), 0)), "no match"))</f>
        <v/>
      </c>
    </row>
    <row r="2146" spans="1:21" ht="15" customHeight="1" x14ac:dyDescent="0.25">
      <c r="A2146" s="6" t="str">
        <f t="shared" si="343"/>
        <v/>
      </c>
      <c r="B2146" s="272"/>
      <c r="F2146" s="7" t="str">
        <f t="shared" si="346"/>
        <v/>
      </c>
      <c r="G2146" s="21" t="str">
        <f>IF(ISBLANK(C2146),"",_xlfn.XLOOKUP(_xlfn.XLOOKUP(VALUE(LEFT(C2146,4)),Souches!$B$2:$B$15000,Souches!$E$2:$E$15000),Varietes!$B$2:$B$500,Varietes!$C$2:$C$500))</f>
        <v/>
      </c>
      <c r="H2146" s="19" t="str">
        <f>IF(ISBLANK(C2146),"",_xlfn.XLOOKUP(VALUE(LEFT(C2146,4)),Souches!$B$2:$B$15000,Souches!$D$2:$D$15000))</f>
        <v/>
      </c>
      <c r="I2146" s="10" t="str">
        <f t="shared" si="344"/>
        <v/>
      </c>
      <c r="J2146" s="19" t="str">
        <f>IF(I2146="","",INT(('ObjProd (2)'!$C$25-I2146)/7 * (ABS('ObjProd (2)'!$C$25-I2146)&gt;=7)))</f>
        <v/>
      </c>
      <c r="K2146" s="10" t="str">
        <f>IF(I2146="","",
IF(AND(DATEDIF(I2146,'ObjProd (2)'!$C$25,"y")=0,DATEDIF(I2146,'ObjProd (2)'!$C$25,"ym")=0,
   INT(('ObjProd (2)'!$C$25-EDATE(I2146,DATEDIF(I2146,'ObjProd (2)'!$C$25,"y")*12+DATEDIF(I2146,'ObjProd (2)'!$C$25,"ym")))/7)=0),
   "&lt; 1 sem.",
   IF(DATEDIF(I2146,'ObjProd (2)'!$C$25,"y")&gt;0,DATEDIF(I2146,'ObjProd (2)'!$C$25,"y") &amp; " " &amp; IF(DATEDIF(I2146,'ObjProd (2)'!$C$25,"y")=1,"an ","ans "),"") &amp;
   IF(DATEDIF(I2146,'ObjProd (2)'!$C$25,"ym")&gt;0,DATEDIF(I2146,'ObjProd (2)'!$C$25,"ym") &amp; " mois ", "") &amp;
   IF(INT(('ObjProd (2)'!$C$25-EDATE(I2146,DATEDIF(I2146,'ObjProd (2)'!$C$25,"y")*12+DATEDIF(I2146,'ObjProd (2)'!$C$25,"ym")))/7)&gt;0,
      INT(('ObjProd (2)'!$C$25-EDATE(I2146,DATEDIF(I2146,'ObjProd (2)'!$C$25,"y")*12+DATEDIF(I2146,'ObjProd (2)'!$C$25,"ym")))/7) &amp; " sem.",
      "")
)
)</f>
        <v/>
      </c>
      <c r="L2146" s="11" t="str">
        <f t="shared" si="345"/>
        <v/>
      </c>
      <c r="M2146" s="9" t="str">
        <f t="shared" si="341"/>
        <v/>
      </c>
      <c r="N2146" s="9" t="str" cm="1">
        <f t="array" aca="1" ref="N2146" ca="1">LEFT(L2146, IF(ISNUMBER(SUBSTITUTE(_xludf.MID(L2146, 2, 1), ".", ",")), 1, 2))</f>
        <v/>
      </c>
      <c r="O2146" s="19" t="str">
        <f t="shared" ca="1" si="347"/>
        <v/>
      </c>
      <c r="P2146" s="9" t="str">
        <f t="shared" ca="1" si="348"/>
        <v/>
      </c>
      <c r="Q2146" s="9" t="str">
        <f t="shared" ca="1" si="349"/>
        <v/>
      </c>
      <c r="R2146" s="9" t="str">
        <f t="shared" si="342"/>
        <v/>
      </c>
      <c r="S2146" t="str" cm="1">
        <f t="array" ref="S2146">IF(ISBLANK(C2146),"",IFERROR(INDEX(ListeSeries!$A$2:$A$1045, MATCH(1, (DatasScan!G2146=ListeSeries!$B$2:$B$1045) * (DatasScan!H2146&gt;=ListeSeries!$D$2:$D$1045) * (DatasScan!H2146&lt;=ListeSeries!$E$2:$E$1045), 0)), "no match"))</f>
        <v/>
      </c>
      <c r="T2146" s="7" t="str" cm="1">
        <f t="array" ref="T2146">IF(ISBLANK(C2146),"",IFERROR(INDEX(ListeSeries!$C$2:$C$1045, MATCH(1, (DatasScan!G2146=ListeSeries!$B$2:$B$1045) * (DatasScan!H2146&gt;=ListeSeries!$D$2:$D$1045) * (DatasScan!H2146&lt;=ListeSeries!$E$2:$E$1045), 0)), "no match"))</f>
        <v/>
      </c>
      <c r="U2146" s="11" t="str" cm="1">
        <f t="array" ref="U2146">IF(ISBLANK(C2146),"",IFERROR(INDEX(ListeSeries!$F$2:$F$1045, MATCH(1, (DatasScan!G2146=ListeSeries!$B$2:$B$1045) * (DatasScan!H2146&gt;=ListeSeries!$D$2:$D$1045) * (DatasScan!H2146&lt;=ListeSeries!$E$2:$E$1045), 0)), "no match"))</f>
        <v/>
      </c>
    </row>
    <row r="2147" spans="1:21" ht="15" customHeight="1" x14ac:dyDescent="0.25">
      <c r="A2147" s="6" t="str">
        <f t="shared" si="343"/>
        <v/>
      </c>
      <c r="B2147" s="272"/>
      <c r="F2147" s="7" t="str">
        <f t="shared" si="346"/>
        <v/>
      </c>
      <c r="G2147" s="21" t="str">
        <f>IF(ISBLANK(C2147),"",_xlfn.XLOOKUP(_xlfn.XLOOKUP(VALUE(LEFT(C2147,4)),Souches!$B$2:$B$15000,Souches!$E$2:$E$15000),Varietes!$B$2:$B$500,Varietes!$C$2:$C$500))</f>
        <v/>
      </c>
      <c r="H2147" s="19" t="str">
        <f>IF(ISBLANK(C2147),"",_xlfn.XLOOKUP(VALUE(LEFT(C2147,4)),Souches!$B$2:$B$15000,Souches!$D$2:$D$15000))</f>
        <v/>
      </c>
      <c r="I2147" s="10" t="str">
        <f t="shared" si="344"/>
        <v/>
      </c>
      <c r="J2147" s="19" t="str">
        <f>IF(I2147="","",INT(('ObjProd (2)'!$C$25-I2147)/7 * (ABS('ObjProd (2)'!$C$25-I2147)&gt;=7)))</f>
        <v/>
      </c>
      <c r="K2147" s="10" t="str">
        <f>IF(I2147="","",
IF(AND(DATEDIF(I2147,'ObjProd (2)'!$C$25,"y")=0,DATEDIF(I2147,'ObjProd (2)'!$C$25,"ym")=0,
   INT(('ObjProd (2)'!$C$25-EDATE(I2147,DATEDIF(I2147,'ObjProd (2)'!$C$25,"y")*12+DATEDIF(I2147,'ObjProd (2)'!$C$25,"ym")))/7)=0),
   "&lt; 1 sem.",
   IF(DATEDIF(I2147,'ObjProd (2)'!$C$25,"y")&gt;0,DATEDIF(I2147,'ObjProd (2)'!$C$25,"y") &amp; " " &amp; IF(DATEDIF(I2147,'ObjProd (2)'!$C$25,"y")=1,"an ","ans "),"") &amp;
   IF(DATEDIF(I2147,'ObjProd (2)'!$C$25,"ym")&gt;0,DATEDIF(I2147,'ObjProd (2)'!$C$25,"ym") &amp; " mois ", "") &amp;
   IF(INT(('ObjProd (2)'!$C$25-EDATE(I2147,DATEDIF(I2147,'ObjProd (2)'!$C$25,"y")*12+DATEDIF(I2147,'ObjProd (2)'!$C$25,"ym")))/7)&gt;0,
      INT(('ObjProd (2)'!$C$25-EDATE(I2147,DATEDIF(I2147,'ObjProd (2)'!$C$25,"y")*12+DATEDIF(I2147,'ObjProd (2)'!$C$25,"ym")))/7) &amp; " sem.",
      "")
)
)</f>
        <v/>
      </c>
      <c r="L2147" s="11" t="str">
        <f t="shared" si="345"/>
        <v/>
      </c>
      <c r="M2147" s="9" t="str">
        <f t="shared" si="341"/>
        <v/>
      </c>
      <c r="N2147" s="9" t="str" cm="1">
        <f t="array" aca="1" ref="N2147" ca="1">LEFT(L2147, IF(ISNUMBER(SUBSTITUTE(_xludf.MID(L2147, 2, 1), ".", ",")), 1, 2))</f>
        <v/>
      </c>
      <c r="O2147" s="19" t="str">
        <f t="shared" ca="1" si="347"/>
        <v/>
      </c>
      <c r="P2147" s="9" t="str">
        <f t="shared" ca="1" si="348"/>
        <v/>
      </c>
      <c r="Q2147" s="9" t="str">
        <f t="shared" ca="1" si="349"/>
        <v/>
      </c>
      <c r="R2147" s="9" t="str">
        <f t="shared" si="342"/>
        <v/>
      </c>
      <c r="S2147" t="str" cm="1">
        <f t="array" ref="S2147">IF(ISBLANK(C2147),"",IFERROR(INDEX(ListeSeries!$A$2:$A$1045, MATCH(1, (DatasScan!G2147=ListeSeries!$B$2:$B$1045) * (DatasScan!H2147&gt;=ListeSeries!$D$2:$D$1045) * (DatasScan!H2147&lt;=ListeSeries!$E$2:$E$1045), 0)), "no match"))</f>
        <v/>
      </c>
      <c r="T2147" s="7" t="str" cm="1">
        <f t="array" ref="T2147">IF(ISBLANK(C2147),"",IFERROR(INDEX(ListeSeries!$C$2:$C$1045, MATCH(1, (DatasScan!G2147=ListeSeries!$B$2:$B$1045) * (DatasScan!H2147&gt;=ListeSeries!$D$2:$D$1045) * (DatasScan!H2147&lt;=ListeSeries!$E$2:$E$1045), 0)), "no match"))</f>
        <v/>
      </c>
      <c r="U2147" s="11" t="str" cm="1">
        <f t="array" ref="U2147">IF(ISBLANK(C2147),"",IFERROR(INDEX(ListeSeries!$F$2:$F$1045, MATCH(1, (DatasScan!G2147=ListeSeries!$B$2:$B$1045) * (DatasScan!H2147&gt;=ListeSeries!$D$2:$D$1045) * (DatasScan!H2147&lt;=ListeSeries!$E$2:$E$1045), 0)), "no match"))</f>
        <v/>
      </c>
    </row>
    <row r="2148" spans="1:21" ht="15" customHeight="1" x14ac:dyDescent="0.25">
      <c r="A2148" s="6" t="str">
        <f t="shared" si="343"/>
        <v/>
      </c>
      <c r="B2148" s="272"/>
      <c r="F2148" s="7" t="str">
        <f t="shared" si="346"/>
        <v/>
      </c>
      <c r="G2148" s="21" t="str">
        <f>IF(ISBLANK(C2148),"",_xlfn.XLOOKUP(_xlfn.XLOOKUP(VALUE(LEFT(C2148,4)),Souches!$B$2:$B$15000,Souches!$E$2:$E$15000),Varietes!$B$2:$B$500,Varietes!$C$2:$C$500))</f>
        <v/>
      </c>
      <c r="H2148" s="19" t="str">
        <f>IF(ISBLANK(C2148),"",_xlfn.XLOOKUP(VALUE(LEFT(C2148,4)),Souches!$B$2:$B$15000,Souches!$D$2:$D$15000))</f>
        <v/>
      </c>
      <c r="I2148" s="10" t="str">
        <f t="shared" si="344"/>
        <v/>
      </c>
      <c r="J2148" s="19" t="str">
        <f>IF(I2148="","",INT(('ObjProd (2)'!$C$25-I2148)/7 * (ABS('ObjProd (2)'!$C$25-I2148)&gt;=7)))</f>
        <v/>
      </c>
      <c r="K2148" s="10" t="str">
        <f>IF(I2148="","",
IF(AND(DATEDIF(I2148,'ObjProd (2)'!$C$25,"y")=0,DATEDIF(I2148,'ObjProd (2)'!$C$25,"ym")=0,
   INT(('ObjProd (2)'!$C$25-EDATE(I2148,DATEDIF(I2148,'ObjProd (2)'!$C$25,"y")*12+DATEDIF(I2148,'ObjProd (2)'!$C$25,"ym")))/7)=0),
   "&lt; 1 sem.",
   IF(DATEDIF(I2148,'ObjProd (2)'!$C$25,"y")&gt;0,DATEDIF(I2148,'ObjProd (2)'!$C$25,"y") &amp; " " &amp; IF(DATEDIF(I2148,'ObjProd (2)'!$C$25,"y")=1,"an ","ans "),"") &amp;
   IF(DATEDIF(I2148,'ObjProd (2)'!$C$25,"ym")&gt;0,DATEDIF(I2148,'ObjProd (2)'!$C$25,"ym") &amp; " mois ", "") &amp;
   IF(INT(('ObjProd (2)'!$C$25-EDATE(I2148,DATEDIF(I2148,'ObjProd (2)'!$C$25,"y")*12+DATEDIF(I2148,'ObjProd (2)'!$C$25,"ym")))/7)&gt;0,
      INT(('ObjProd (2)'!$C$25-EDATE(I2148,DATEDIF(I2148,'ObjProd (2)'!$C$25,"y")*12+DATEDIF(I2148,'ObjProd (2)'!$C$25,"ym")))/7) &amp; " sem.",
      "")
)
)</f>
        <v/>
      </c>
      <c r="L2148" s="11" t="str">
        <f t="shared" si="345"/>
        <v/>
      </c>
      <c r="M2148" s="9" t="str">
        <f t="shared" si="341"/>
        <v/>
      </c>
      <c r="N2148" s="9" t="str" cm="1">
        <f t="array" aca="1" ref="N2148" ca="1">LEFT(L2148, IF(ISNUMBER(SUBSTITUTE(_xludf.MID(L2148, 2, 1), ".", ",")), 1, 2))</f>
        <v/>
      </c>
      <c r="O2148" s="19" t="str">
        <f t="shared" ca="1" si="347"/>
        <v/>
      </c>
      <c r="P2148" s="9" t="str">
        <f t="shared" ca="1" si="348"/>
        <v/>
      </c>
      <c r="Q2148" s="9" t="str">
        <f t="shared" ca="1" si="349"/>
        <v/>
      </c>
      <c r="R2148" s="9" t="str">
        <f t="shared" si="342"/>
        <v/>
      </c>
      <c r="S2148" t="str" cm="1">
        <f t="array" ref="S2148">IF(ISBLANK(C2148),"",IFERROR(INDEX(ListeSeries!$A$2:$A$1045, MATCH(1, (DatasScan!G2148=ListeSeries!$B$2:$B$1045) * (DatasScan!H2148&gt;=ListeSeries!$D$2:$D$1045) * (DatasScan!H2148&lt;=ListeSeries!$E$2:$E$1045), 0)), "no match"))</f>
        <v/>
      </c>
      <c r="T2148" s="7" t="str" cm="1">
        <f t="array" ref="T2148">IF(ISBLANK(C2148),"",IFERROR(INDEX(ListeSeries!$C$2:$C$1045, MATCH(1, (DatasScan!G2148=ListeSeries!$B$2:$B$1045) * (DatasScan!H2148&gt;=ListeSeries!$D$2:$D$1045) * (DatasScan!H2148&lt;=ListeSeries!$E$2:$E$1045), 0)), "no match"))</f>
        <v/>
      </c>
      <c r="U2148" s="11" t="str" cm="1">
        <f t="array" ref="U2148">IF(ISBLANK(C2148),"",IFERROR(INDEX(ListeSeries!$F$2:$F$1045, MATCH(1, (DatasScan!G2148=ListeSeries!$B$2:$B$1045) * (DatasScan!H2148&gt;=ListeSeries!$D$2:$D$1045) * (DatasScan!H2148&lt;=ListeSeries!$E$2:$E$1045), 0)), "no match"))</f>
        <v/>
      </c>
    </row>
    <row r="2149" spans="1:21" ht="15" customHeight="1" x14ac:dyDescent="0.25">
      <c r="A2149" s="6" t="str">
        <f t="shared" si="343"/>
        <v/>
      </c>
      <c r="B2149" s="272"/>
      <c r="F2149" s="7" t="str">
        <f t="shared" si="346"/>
        <v/>
      </c>
      <c r="G2149" s="21" t="str">
        <f>IF(ISBLANK(C2149),"",_xlfn.XLOOKUP(_xlfn.XLOOKUP(VALUE(LEFT(C2149,4)),Souches!$B$2:$B$15000,Souches!$E$2:$E$15000),Varietes!$B$2:$B$500,Varietes!$C$2:$C$500))</f>
        <v/>
      </c>
      <c r="H2149" s="19" t="str">
        <f>IF(ISBLANK(C2149),"",_xlfn.XLOOKUP(VALUE(LEFT(C2149,4)),Souches!$B$2:$B$15000,Souches!$D$2:$D$15000))</f>
        <v/>
      </c>
      <c r="I2149" s="10" t="str">
        <f t="shared" si="344"/>
        <v/>
      </c>
      <c r="J2149" s="19" t="str">
        <f>IF(I2149="","",INT(('ObjProd (2)'!$C$25-I2149)/7 * (ABS('ObjProd (2)'!$C$25-I2149)&gt;=7)))</f>
        <v/>
      </c>
      <c r="K2149" s="10" t="str">
        <f>IF(I2149="","",
IF(AND(DATEDIF(I2149,'ObjProd (2)'!$C$25,"y")=0,DATEDIF(I2149,'ObjProd (2)'!$C$25,"ym")=0,
   INT(('ObjProd (2)'!$C$25-EDATE(I2149,DATEDIF(I2149,'ObjProd (2)'!$C$25,"y")*12+DATEDIF(I2149,'ObjProd (2)'!$C$25,"ym")))/7)=0),
   "&lt; 1 sem.",
   IF(DATEDIF(I2149,'ObjProd (2)'!$C$25,"y")&gt;0,DATEDIF(I2149,'ObjProd (2)'!$C$25,"y") &amp; " " &amp; IF(DATEDIF(I2149,'ObjProd (2)'!$C$25,"y")=1,"an ","ans "),"") &amp;
   IF(DATEDIF(I2149,'ObjProd (2)'!$C$25,"ym")&gt;0,DATEDIF(I2149,'ObjProd (2)'!$C$25,"ym") &amp; " mois ", "") &amp;
   IF(INT(('ObjProd (2)'!$C$25-EDATE(I2149,DATEDIF(I2149,'ObjProd (2)'!$C$25,"y")*12+DATEDIF(I2149,'ObjProd (2)'!$C$25,"ym")))/7)&gt;0,
      INT(('ObjProd (2)'!$C$25-EDATE(I2149,DATEDIF(I2149,'ObjProd (2)'!$C$25,"y")*12+DATEDIF(I2149,'ObjProd (2)'!$C$25,"ym")))/7) &amp; " sem.",
      "")
)
)</f>
        <v/>
      </c>
      <c r="L2149" s="11" t="str">
        <f t="shared" si="345"/>
        <v/>
      </c>
      <c r="M2149" s="9" t="str">
        <f t="shared" si="341"/>
        <v/>
      </c>
      <c r="N2149" s="9" t="str" cm="1">
        <f t="array" aca="1" ref="N2149" ca="1">LEFT(L2149, IF(ISNUMBER(SUBSTITUTE(_xludf.MID(L2149, 2, 1), ".", ",")), 1, 2))</f>
        <v/>
      </c>
      <c r="O2149" s="19" t="str">
        <f t="shared" ca="1" si="347"/>
        <v/>
      </c>
      <c r="P2149" s="9" t="str">
        <f t="shared" ca="1" si="348"/>
        <v/>
      </c>
      <c r="Q2149" s="9" t="str">
        <f t="shared" ca="1" si="349"/>
        <v/>
      </c>
      <c r="R2149" s="9" t="str">
        <f t="shared" si="342"/>
        <v/>
      </c>
      <c r="S2149" t="str" cm="1">
        <f t="array" ref="S2149">IF(ISBLANK(C2149),"",IFERROR(INDEX(ListeSeries!$A$2:$A$1045, MATCH(1, (DatasScan!G2149=ListeSeries!$B$2:$B$1045) * (DatasScan!H2149&gt;=ListeSeries!$D$2:$D$1045) * (DatasScan!H2149&lt;=ListeSeries!$E$2:$E$1045), 0)), "no match"))</f>
        <v/>
      </c>
      <c r="T2149" s="7" t="str" cm="1">
        <f t="array" ref="T2149">IF(ISBLANK(C2149),"",IFERROR(INDEX(ListeSeries!$C$2:$C$1045, MATCH(1, (DatasScan!G2149=ListeSeries!$B$2:$B$1045) * (DatasScan!H2149&gt;=ListeSeries!$D$2:$D$1045) * (DatasScan!H2149&lt;=ListeSeries!$E$2:$E$1045), 0)), "no match"))</f>
        <v/>
      </c>
      <c r="U2149" s="11" t="str" cm="1">
        <f t="array" ref="U2149">IF(ISBLANK(C2149),"",IFERROR(INDEX(ListeSeries!$F$2:$F$1045, MATCH(1, (DatasScan!G2149=ListeSeries!$B$2:$B$1045) * (DatasScan!H2149&gt;=ListeSeries!$D$2:$D$1045) * (DatasScan!H2149&lt;=ListeSeries!$E$2:$E$1045), 0)), "no match"))</f>
        <v/>
      </c>
    </row>
    <row r="2150" spans="1:21" ht="15" customHeight="1" x14ac:dyDescent="0.25">
      <c r="A2150" s="6" t="str">
        <f t="shared" si="343"/>
        <v/>
      </c>
      <c r="B2150" s="272"/>
      <c r="F2150" s="7" t="str">
        <f t="shared" si="346"/>
        <v/>
      </c>
      <c r="G2150" s="21" t="str">
        <f>IF(ISBLANK(C2150),"",_xlfn.XLOOKUP(_xlfn.XLOOKUP(VALUE(LEFT(C2150,4)),Souches!$B$2:$B$15000,Souches!$E$2:$E$15000),Varietes!$B$2:$B$500,Varietes!$C$2:$C$500))</f>
        <v/>
      </c>
      <c r="H2150" s="19" t="str">
        <f>IF(ISBLANK(C2150),"",_xlfn.XLOOKUP(VALUE(LEFT(C2150,4)),Souches!$B$2:$B$15000,Souches!$D$2:$D$15000))</f>
        <v/>
      </c>
      <c r="I2150" s="10" t="str">
        <f t="shared" si="344"/>
        <v/>
      </c>
      <c r="J2150" s="19" t="str">
        <f>IF(I2150="","",INT(('ObjProd (2)'!$C$25-I2150)/7 * (ABS('ObjProd (2)'!$C$25-I2150)&gt;=7)))</f>
        <v/>
      </c>
      <c r="K2150" s="10" t="str">
        <f>IF(I2150="","",
IF(AND(DATEDIF(I2150,'ObjProd (2)'!$C$25,"y")=0,DATEDIF(I2150,'ObjProd (2)'!$C$25,"ym")=0,
   INT(('ObjProd (2)'!$C$25-EDATE(I2150,DATEDIF(I2150,'ObjProd (2)'!$C$25,"y")*12+DATEDIF(I2150,'ObjProd (2)'!$C$25,"ym")))/7)=0),
   "&lt; 1 sem.",
   IF(DATEDIF(I2150,'ObjProd (2)'!$C$25,"y")&gt;0,DATEDIF(I2150,'ObjProd (2)'!$C$25,"y") &amp; " " &amp; IF(DATEDIF(I2150,'ObjProd (2)'!$C$25,"y")=1,"an ","ans "),"") &amp;
   IF(DATEDIF(I2150,'ObjProd (2)'!$C$25,"ym")&gt;0,DATEDIF(I2150,'ObjProd (2)'!$C$25,"ym") &amp; " mois ", "") &amp;
   IF(INT(('ObjProd (2)'!$C$25-EDATE(I2150,DATEDIF(I2150,'ObjProd (2)'!$C$25,"y")*12+DATEDIF(I2150,'ObjProd (2)'!$C$25,"ym")))/7)&gt;0,
      INT(('ObjProd (2)'!$C$25-EDATE(I2150,DATEDIF(I2150,'ObjProd (2)'!$C$25,"y")*12+DATEDIF(I2150,'ObjProd (2)'!$C$25,"ym")))/7) &amp; " sem.",
      "")
)
)</f>
        <v/>
      </c>
      <c r="L2150" s="11" t="str">
        <f t="shared" si="345"/>
        <v/>
      </c>
      <c r="M2150" s="9" t="str">
        <f t="shared" si="341"/>
        <v/>
      </c>
      <c r="N2150" s="9" t="str" cm="1">
        <f t="array" aca="1" ref="N2150" ca="1">LEFT(L2150, IF(ISNUMBER(SUBSTITUTE(_xludf.MID(L2150, 2, 1), ".", ",")), 1, 2))</f>
        <v/>
      </c>
      <c r="O2150" s="19" t="str">
        <f t="shared" ca="1" si="347"/>
        <v/>
      </c>
      <c r="P2150" s="9" t="str">
        <f t="shared" ca="1" si="348"/>
        <v/>
      </c>
      <c r="Q2150" s="9" t="str">
        <f t="shared" ca="1" si="349"/>
        <v/>
      </c>
      <c r="R2150" s="9" t="str">
        <f t="shared" si="342"/>
        <v/>
      </c>
      <c r="S2150" t="str" cm="1">
        <f t="array" ref="S2150">IF(ISBLANK(C2150),"",IFERROR(INDEX(ListeSeries!$A$2:$A$1045, MATCH(1, (DatasScan!G2150=ListeSeries!$B$2:$B$1045) * (DatasScan!H2150&gt;=ListeSeries!$D$2:$D$1045) * (DatasScan!H2150&lt;=ListeSeries!$E$2:$E$1045), 0)), "no match"))</f>
        <v/>
      </c>
      <c r="T2150" s="7" t="str" cm="1">
        <f t="array" ref="T2150">IF(ISBLANK(C2150),"",IFERROR(INDEX(ListeSeries!$C$2:$C$1045, MATCH(1, (DatasScan!G2150=ListeSeries!$B$2:$B$1045) * (DatasScan!H2150&gt;=ListeSeries!$D$2:$D$1045) * (DatasScan!H2150&lt;=ListeSeries!$E$2:$E$1045), 0)), "no match"))</f>
        <v/>
      </c>
      <c r="U2150" s="11" t="str" cm="1">
        <f t="array" ref="U2150">IF(ISBLANK(C2150),"",IFERROR(INDEX(ListeSeries!$F$2:$F$1045, MATCH(1, (DatasScan!G2150=ListeSeries!$B$2:$B$1045) * (DatasScan!H2150&gt;=ListeSeries!$D$2:$D$1045) * (DatasScan!H2150&lt;=ListeSeries!$E$2:$E$1045), 0)), "no match"))</f>
        <v/>
      </c>
    </row>
    <row r="2151" spans="1:21" ht="15" customHeight="1" x14ac:dyDescent="0.25">
      <c r="A2151" s="6" t="str">
        <f t="shared" si="343"/>
        <v/>
      </c>
      <c r="B2151" s="272"/>
      <c r="F2151" s="7" t="str">
        <f t="shared" si="346"/>
        <v/>
      </c>
      <c r="G2151" s="21" t="str">
        <f>IF(ISBLANK(C2151),"",_xlfn.XLOOKUP(_xlfn.XLOOKUP(VALUE(LEFT(C2151,4)),Souches!$B$2:$B$15000,Souches!$E$2:$E$15000),Varietes!$B$2:$B$500,Varietes!$C$2:$C$500))</f>
        <v/>
      </c>
      <c r="H2151" s="19" t="str">
        <f>IF(ISBLANK(C2151),"",_xlfn.XLOOKUP(VALUE(LEFT(C2151,4)),Souches!$B$2:$B$15000,Souches!$D$2:$D$15000))</f>
        <v/>
      </c>
      <c r="I2151" s="10" t="str">
        <f t="shared" si="344"/>
        <v/>
      </c>
      <c r="J2151" s="19" t="str">
        <f>IF(I2151="","",INT(('ObjProd (2)'!$C$25-I2151)/7 * (ABS('ObjProd (2)'!$C$25-I2151)&gt;=7)))</f>
        <v/>
      </c>
      <c r="K2151" s="10" t="str">
        <f>IF(I2151="","",
IF(AND(DATEDIF(I2151,'ObjProd (2)'!$C$25,"y")=0,DATEDIF(I2151,'ObjProd (2)'!$C$25,"ym")=0,
   INT(('ObjProd (2)'!$C$25-EDATE(I2151,DATEDIF(I2151,'ObjProd (2)'!$C$25,"y")*12+DATEDIF(I2151,'ObjProd (2)'!$C$25,"ym")))/7)=0),
   "&lt; 1 sem.",
   IF(DATEDIF(I2151,'ObjProd (2)'!$C$25,"y")&gt;0,DATEDIF(I2151,'ObjProd (2)'!$C$25,"y") &amp; " " &amp; IF(DATEDIF(I2151,'ObjProd (2)'!$C$25,"y")=1,"an ","ans "),"") &amp;
   IF(DATEDIF(I2151,'ObjProd (2)'!$C$25,"ym")&gt;0,DATEDIF(I2151,'ObjProd (2)'!$C$25,"ym") &amp; " mois ", "") &amp;
   IF(INT(('ObjProd (2)'!$C$25-EDATE(I2151,DATEDIF(I2151,'ObjProd (2)'!$C$25,"y")*12+DATEDIF(I2151,'ObjProd (2)'!$C$25,"ym")))/7)&gt;0,
      INT(('ObjProd (2)'!$C$25-EDATE(I2151,DATEDIF(I2151,'ObjProd (2)'!$C$25,"y")*12+DATEDIF(I2151,'ObjProd (2)'!$C$25,"ym")))/7) &amp; " sem.",
      "")
)
)</f>
        <v/>
      </c>
      <c r="L2151" s="11" t="str">
        <f t="shared" si="345"/>
        <v/>
      </c>
      <c r="M2151" s="9" t="str">
        <f t="shared" si="341"/>
        <v/>
      </c>
      <c r="N2151" s="9" t="str" cm="1">
        <f t="array" aca="1" ref="N2151" ca="1">LEFT(L2151, IF(ISNUMBER(SUBSTITUTE(_xludf.MID(L2151, 2, 1), ".", ",")), 1, 2))</f>
        <v/>
      </c>
      <c r="O2151" s="19" t="str">
        <f t="shared" ca="1" si="347"/>
        <v/>
      </c>
      <c r="P2151" s="9" t="str">
        <f t="shared" ca="1" si="348"/>
        <v/>
      </c>
      <c r="Q2151" s="9" t="str">
        <f t="shared" ca="1" si="349"/>
        <v/>
      </c>
      <c r="R2151" s="9" t="str">
        <f t="shared" si="342"/>
        <v/>
      </c>
      <c r="S2151" t="str" cm="1">
        <f t="array" ref="S2151">IF(ISBLANK(C2151),"",IFERROR(INDEX(ListeSeries!$A$2:$A$1045, MATCH(1, (DatasScan!G2151=ListeSeries!$B$2:$B$1045) * (DatasScan!H2151&gt;=ListeSeries!$D$2:$D$1045) * (DatasScan!H2151&lt;=ListeSeries!$E$2:$E$1045), 0)), "no match"))</f>
        <v/>
      </c>
      <c r="T2151" s="7" t="str" cm="1">
        <f t="array" ref="T2151">IF(ISBLANK(C2151),"",IFERROR(INDEX(ListeSeries!$C$2:$C$1045, MATCH(1, (DatasScan!G2151=ListeSeries!$B$2:$B$1045) * (DatasScan!H2151&gt;=ListeSeries!$D$2:$D$1045) * (DatasScan!H2151&lt;=ListeSeries!$E$2:$E$1045), 0)), "no match"))</f>
        <v/>
      </c>
      <c r="U2151" s="11" t="str" cm="1">
        <f t="array" ref="U2151">IF(ISBLANK(C2151),"",IFERROR(INDEX(ListeSeries!$F$2:$F$1045, MATCH(1, (DatasScan!G2151=ListeSeries!$B$2:$B$1045) * (DatasScan!H2151&gt;=ListeSeries!$D$2:$D$1045) * (DatasScan!H2151&lt;=ListeSeries!$E$2:$E$1045), 0)), "no match"))</f>
        <v/>
      </c>
    </row>
    <row r="2152" spans="1:21" ht="15" customHeight="1" x14ac:dyDescent="0.25">
      <c r="A2152" s="6" t="str">
        <f t="shared" si="343"/>
        <v/>
      </c>
      <c r="B2152" s="272"/>
      <c r="F2152" s="7" t="str">
        <f t="shared" si="346"/>
        <v/>
      </c>
      <c r="G2152" s="21" t="str">
        <f>IF(ISBLANK(C2152),"",_xlfn.XLOOKUP(_xlfn.XLOOKUP(VALUE(LEFT(C2152,4)),Souches!$B$2:$B$15000,Souches!$E$2:$E$15000),Varietes!$B$2:$B$500,Varietes!$C$2:$C$500))</f>
        <v/>
      </c>
      <c r="H2152" s="19" t="str">
        <f>IF(ISBLANK(C2152),"",_xlfn.XLOOKUP(VALUE(LEFT(C2152,4)),Souches!$B$2:$B$15000,Souches!$D$2:$D$15000))</f>
        <v/>
      </c>
      <c r="I2152" s="10" t="str">
        <f t="shared" si="344"/>
        <v/>
      </c>
      <c r="J2152" s="19" t="str">
        <f>IF(I2152="","",INT(('ObjProd (2)'!$C$25-I2152)/7 * (ABS('ObjProd (2)'!$C$25-I2152)&gt;=7)))</f>
        <v/>
      </c>
      <c r="K2152" s="10" t="str">
        <f>IF(I2152="","",
IF(AND(DATEDIF(I2152,'ObjProd (2)'!$C$25,"y")=0,DATEDIF(I2152,'ObjProd (2)'!$C$25,"ym")=0,
   INT(('ObjProd (2)'!$C$25-EDATE(I2152,DATEDIF(I2152,'ObjProd (2)'!$C$25,"y")*12+DATEDIF(I2152,'ObjProd (2)'!$C$25,"ym")))/7)=0),
   "&lt; 1 sem.",
   IF(DATEDIF(I2152,'ObjProd (2)'!$C$25,"y")&gt;0,DATEDIF(I2152,'ObjProd (2)'!$C$25,"y") &amp; " " &amp; IF(DATEDIF(I2152,'ObjProd (2)'!$C$25,"y")=1,"an ","ans "),"") &amp;
   IF(DATEDIF(I2152,'ObjProd (2)'!$C$25,"ym")&gt;0,DATEDIF(I2152,'ObjProd (2)'!$C$25,"ym") &amp; " mois ", "") &amp;
   IF(INT(('ObjProd (2)'!$C$25-EDATE(I2152,DATEDIF(I2152,'ObjProd (2)'!$C$25,"y")*12+DATEDIF(I2152,'ObjProd (2)'!$C$25,"ym")))/7)&gt;0,
      INT(('ObjProd (2)'!$C$25-EDATE(I2152,DATEDIF(I2152,'ObjProd (2)'!$C$25,"y")*12+DATEDIF(I2152,'ObjProd (2)'!$C$25,"ym")))/7) &amp; " sem.",
      "")
)
)</f>
        <v/>
      </c>
      <c r="L2152" s="11" t="str">
        <f t="shared" si="345"/>
        <v/>
      </c>
      <c r="M2152" s="9" t="str">
        <f t="shared" si="341"/>
        <v/>
      </c>
      <c r="N2152" s="9" t="str" cm="1">
        <f t="array" aca="1" ref="N2152" ca="1">LEFT(L2152, IF(ISNUMBER(SUBSTITUTE(_xludf.MID(L2152, 2, 1), ".", ",")), 1, 2))</f>
        <v/>
      </c>
      <c r="O2152" s="19" t="str">
        <f t="shared" ca="1" si="347"/>
        <v/>
      </c>
      <c r="P2152" s="9" t="str">
        <f t="shared" ca="1" si="348"/>
        <v/>
      </c>
      <c r="Q2152" s="9" t="str">
        <f t="shared" ca="1" si="349"/>
        <v/>
      </c>
      <c r="R2152" s="9" t="str">
        <f t="shared" si="342"/>
        <v/>
      </c>
      <c r="S2152" t="str" cm="1">
        <f t="array" ref="S2152">IF(ISBLANK(C2152),"",IFERROR(INDEX(ListeSeries!$A$2:$A$1045, MATCH(1, (DatasScan!G2152=ListeSeries!$B$2:$B$1045) * (DatasScan!H2152&gt;=ListeSeries!$D$2:$D$1045) * (DatasScan!H2152&lt;=ListeSeries!$E$2:$E$1045), 0)), "no match"))</f>
        <v/>
      </c>
      <c r="T2152" s="7" t="str" cm="1">
        <f t="array" ref="T2152">IF(ISBLANK(C2152),"",IFERROR(INDEX(ListeSeries!$C$2:$C$1045, MATCH(1, (DatasScan!G2152=ListeSeries!$B$2:$B$1045) * (DatasScan!H2152&gt;=ListeSeries!$D$2:$D$1045) * (DatasScan!H2152&lt;=ListeSeries!$E$2:$E$1045), 0)), "no match"))</f>
        <v/>
      </c>
      <c r="U2152" s="11" t="str" cm="1">
        <f t="array" ref="U2152">IF(ISBLANK(C2152),"",IFERROR(INDEX(ListeSeries!$F$2:$F$1045, MATCH(1, (DatasScan!G2152=ListeSeries!$B$2:$B$1045) * (DatasScan!H2152&gt;=ListeSeries!$D$2:$D$1045) * (DatasScan!H2152&lt;=ListeSeries!$E$2:$E$1045), 0)), "no match"))</f>
        <v/>
      </c>
    </row>
    <row r="2153" spans="1:21" ht="15" customHeight="1" x14ac:dyDescent="0.25">
      <c r="A2153" s="6" t="str">
        <f t="shared" si="343"/>
        <v/>
      </c>
      <c r="B2153" s="272"/>
      <c r="F2153" s="7" t="str">
        <f t="shared" si="346"/>
        <v/>
      </c>
      <c r="G2153" s="21" t="str">
        <f>IF(ISBLANK(C2153),"",_xlfn.XLOOKUP(_xlfn.XLOOKUP(VALUE(LEFT(C2153,4)),Souches!$B$2:$B$15000,Souches!$E$2:$E$15000),Varietes!$B$2:$B$500,Varietes!$C$2:$C$500))</f>
        <v/>
      </c>
      <c r="H2153" s="19" t="str">
        <f>IF(ISBLANK(C2153),"",_xlfn.XLOOKUP(VALUE(LEFT(C2153,4)),Souches!$B$2:$B$15000,Souches!$D$2:$D$15000))</f>
        <v/>
      </c>
      <c r="I2153" s="10" t="str">
        <f t="shared" si="344"/>
        <v/>
      </c>
      <c r="J2153" s="19" t="str">
        <f>IF(I2153="","",INT(('ObjProd (2)'!$C$25-I2153)/7 * (ABS('ObjProd (2)'!$C$25-I2153)&gt;=7)))</f>
        <v/>
      </c>
      <c r="K2153" s="10" t="str">
        <f>IF(I2153="","",
IF(AND(DATEDIF(I2153,'ObjProd (2)'!$C$25,"y")=0,DATEDIF(I2153,'ObjProd (2)'!$C$25,"ym")=0,
   INT(('ObjProd (2)'!$C$25-EDATE(I2153,DATEDIF(I2153,'ObjProd (2)'!$C$25,"y")*12+DATEDIF(I2153,'ObjProd (2)'!$C$25,"ym")))/7)=0),
   "&lt; 1 sem.",
   IF(DATEDIF(I2153,'ObjProd (2)'!$C$25,"y")&gt;0,DATEDIF(I2153,'ObjProd (2)'!$C$25,"y") &amp; " " &amp; IF(DATEDIF(I2153,'ObjProd (2)'!$C$25,"y")=1,"an ","ans "),"") &amp;
   IF(DATEDIF(I2153,'ObjProd (2)'!$C$25,"ym")&gt;0,DATEDIF(I2153,'ObjProd (2)'!$C$25,"ym") &amp; " mois ", "") &amp;
   IF(INT(('ObjProd (2)'!$C$25-EDATE(I2153,DATEDIF(I2153,'ObjProd (2)'!$C$25,"y")*12+DATEDIF(I2153,'ObjProd (2)'!$C$25,"ym")))/7)&gt;0,
      INT(('ObjProd (2)'!$C$25-EDATE(I2153,DATEDIF(I2153,'ObjProd (2)'!$C$25,"y")*12+DATEDIF(I2153,'ObjProd (2)'!$C$25,"ym")))/7) &amp; " sem.",
      "")
)
)</f>
        <v/>
      </c>
      <c r="L2153" s="11" t="str">
        <f t="shared" si="345"/>
        <v/>
      </c>
      <c r="M2153" s="9" t="str">
        <f t="shared" si="341"/>
        <v/>
      </c>
      <c r="N2153" s="9" t="str" cm="1">
        <f t="array" aca="1" ref="N2153" ca="1">LEFT(L2153, IF(ISNUMBER(SUBSTITUTE(_xludf.MID(L2153, 2, 1), ".", ",")), 1, 2))</f>
        <v/>
      </c>
      <c r="O2153" s="19" t="str">
        <f t="shared" ca="1" si="347"/>
        <v/>
      </c>
      <c r="P2153" s="9" t="str">
        <f t="shared" ca="1" si="348"/>
        <v/>
      </c>
      <c r="Q2153" s="9" t="str">
        <f t="shared" ca="1" si="349"/>
        <v/>
      </c>
      <c r="R2153" s="9" t="str">
        <f t="shared" si="342"/>
        <v/>
      </c>
      <c r="S2153" t="str" cm="1">
        <f t="array" ref="S2153">IF(ISBLANK(C2153),"",IFERROR(INDEX(ListeSeries!$A$2:$A$1045, MATCH(1, (DatasScan!G2153=ListeSeries!$B$2:$B$1045) * (DatasScan!H2153&gt;=ListeSeries!$D$2:$D$1045) * (DatasScan!H2153&lt;=ListeSeries!$E$2:$E$1045), 0)), "no match"))</f>
        <v/>
      </c>
      <c r="T2153" s="7" t="str" cm="1">
        <f t="array" ref="T2153">IF(ISBLANK(C2153),"",IFERROR(INDEX(ListeSeries!$C$2:$C$1045, MATCH(1, (DatasScan!G2153=ListeSeries!$B$2:$B$1045) * (DatasScan!H2153&gt;=ListeSeries!$D$2:$D$1045) * (DatasScan!H2153&lt;=ListeSeries!$E$2:$E$1045), 0)), "no match"))</f>
        <v/>
      </c>
      <c r="U2153" s="11" t="str" cm="1">
        <f t="array" ref="U2153">IF(ISBLANK(C2153),"",IFERROR(INDEX(ListeSeries!$F$2:$F$1045, MATCH(1, (DatasScan!G2153=ListeSeries!$B$2:$B$1045) * (DatasScan!H2153&gt;=ListeSeries!$D$2:$D$1045) * (DatasScan!H2153&lt;=ListeSeries!$E$2:$E$1045), 0)), "no match"))</f>
        <v/>
      </c>
    </row>
    <row r="2154" spans="1:21" ht="15" customHeight="1" x14ac:dyDescent="0.25">
      <c r="A2154" s="6" t="str">
        <f t="shared" si="343"/>
        <v/>
      </c>
      <c r="B2154" s="272"/>
      <c r="F2154" s="7" t="str">
        <f t="shared" si="346"/>
        <v/>
      </c>
      <c r="G2154" s="21" t="str">
        <f>IF(ISBLANK(C2154),"",_xlfn.XLOOKUP(_xlfn.XLOOKUP(VALUE(LEFT(C2154,4)),Souches!$B$2:$B$15000,Souches!$E$2:$E$15000),Varietes!$B$2:$B$500,Varietes!$C$2:$C$500))</f>
        <v/>
      </c>
      <c r="H2154" s="19" t="str">
        <f>IF(ISBLANK(C2154),"",_xlfn.XLOOKUP(VALUE(LEFT(C2154,4)),Souches!$B$2:$B$15000,Souches!$D$2:$D$15000))</f>
        <v/>
      </c>
      <c r="I2154" s="10" t="str">
        <f t="shared" si="344"/>
        <v/>
      </c>
      <c r="J2154" s="19" t="str">
        <f>IF(I2154="","",INT(('ObjProd (2)'!$C$25-I2154)/7 * (ABS('ObjProd (2)'!$C$25-I2154)&gt;=7)))</f>
        <v/>
      </c>
      <c r="K2154" s="10" t="str">
        <f>IF(I2154="","",
IF(AND(DATEDIF(I2154,'ObjProd (2)'!$C$25,"y")=0,DATEDIF(I2154,'ObjProd (2)'!$C$25,"ym")=0,
   INT(('ObjProd (2)'!$C$25-EDATE(I2154,DATEDIF(I2154,'ObjProd (2)'!$C$25,"y")*12+DATEDIF(I2154,'ObjProd (2)'!$C$25,"ym")))/7)=0),
   "&lt; 1 sem.",
   IF(DATEDIF(I2154,'ObjProd (2)'!$C$25,"y")&gt;0,DATEDIF(I2154,'ObjProd (2)'!$C$25,"y") &amp; " " &amp; IF(DATEDIF(I2154,'ObjProd (2)'!$C$25,"y")=1,"an ","ans "),"") &amp;
   IF(DATEDIF(I2154,'ObjProd (2)'!$C$25,"ym")&gt;0,DATEDIF(I2154,'ObjProd (2)'!$C$25,"ym") &amp; " mois ", "") &amp;
   IF(INT(('ObjProd (2)'!$C$25-EDATE(I2154,DATEDIF(I2154,'ObjProd (2)'!$C$25,"y")*12+DATEDIF(I2154,'ObjProd (2)'!$C$25,"ym")))/7)&gt;0,
      INT(('ObjProd (2)'!$C$25-EDATE(I2154,DATEDIF(I2154,'ObjProd (2)'!$C$25,"y")*12+DATEDIF(I2154,'ObjProd (2)'!$C$25,"ym")))/7) &amp; " sem.",
      "")
)
)</f>
        <v/>
      </c>
      <c r="L2154" s="11" t="str">
        <f t="shared" si="345"/>
        <v/>
      </c>
      <c r="M2154" s="9" t="str">
        <f t="shared" si="341"/>
        <v/>
      </c>
      <c r="N2154" s="9" t="str" cm="1">
        <f t="array" aca="1" ref="N2154" ca="1">LEFT(L2154, IF(ISNUMBER(SUBSTITUTE(_xludf.MID(L2154, 2, 1), ".", ",")), 1, 2))</f>
        <v/>
      </c>
      <c r="O2154" s="19" t="str">
        <f t="shared" ca="1" si="347"/>
        <v/>
      </c>
      <c r="P2154" s="9" t="str">
        <f t="shared" ca="1" si="348"/>
        <v/>
      </c>
      <c r="Q2154" s="9" t="str">
        <f t="shared" ca="1" si="349"/>
        <v/>
      </c>
      <c r="R2154" s="9" t="str">
        <f t="shared" si="342"/>
        <v/>
      </c>
      <c r="S2154" t="str" cm="1">
        <f t="array" ref="S2154">IF(ISBLANK(C2154),"",IFERROR(INDEX(ListeSeries!$A$2:$A$1045, MATCH(1, (DatasScan!G2154=ListeSeries!$B$2:$B$1045) * (DatasScan!H2154&gt;=ListeSeries!$D$2:$D$1045) * (DatasScan!H2154&lt;=ListeSeries!$E$2:$E$1045), 0)), "no match"))</f>
        <v/>
      </c>
      <c r="T2154" s="7" t="str" cm="1">
        <f t="array" ref="T2154">IF(ISBLANK(C2154),"",IFERROR(INDEX(ListeSeries!$C$2:$C$1045, MATCH(1, (DatasScan!G2154=ListeSeries!$B$2:$B$1045) * (DatasScan!H2154&gt;=ListeSeries!$D$2:$D$1045) * (DatasScan!H2154&lt;=ListeSeries!$E$2:$E$1045), 0)), "no match"))</f>
        <v/>
      </c>
      <c r="U2154" s="11" t="str" cm="1">
        <f t="array" ref="U2154">IF(ISBLANK(C2154),"",IFERROR(INDEX(ListeSeries!$F$2:$F$1045, MATCH(1, (DatasScan!G2154=ListeSeries!$B$2:$B$1045) * (DatasScan!H2154&gt;=ListeSeries!$D$2:$D$1045) * (DatasScan!H2154&lt;=ListeSeries!$E$2:$E$1045), 0)), "no match"))</f>
        <v/>
      </c>
    </row>
    <row r="2155" spans="1:21" ht="15" customHeight="1" x14ac:dyDescent="0.25">
      <c r="A2155" s="6" t="str">
        <f t="shared" si="343"/>
        <v/>
      </c>
      <c r="B2155" s="272"/>
      <c r="F2155" s="7" t="str">
        <f t="shared" si="346"/>
        <v/>
      </c>
      <c r="G2155" s="21" t="str">
        <f>IF(ISBLANK(C2155),"",_xlfn.XLOOKUP(_xlfn.XLOOKUP(VALUE(LEFT(C2155,4)),Souches!$B$2:$B$15000,Souches!$E$2:$E$15000),Varietes!$B$2:$B$500,Varietes!$C$2:$C$500))</f>
        <v/>
      </c>
      <c r="H2155" s="19" t="str">
        <f>IF(ISBLANK(C2155),"",_xlfn.XLOOKUP(VALUE(LEFT(C2155,4)),Souches!$B$2:$B$15000,Souches!$D$2:$D$15000))</f>
        <v/>
      </c>
      <c r="I2155" s="10" t="str">
        <f t="shared" si="344"/>
        <v/>
      </c>
      <c r="J2155" s="19" t="str">
        <f>IF(I2155="","",INT(('ObjProd (2)'!$C$25-I2155)/7 * (ABS('ObjProd (2)'!$C$25-I2155)&gt;=7)))</f>
        <v/>
      </c>
      <c r="K2155" s="10" t="str">
        <f>IF(I2155="","",
IF(AND(DATEDIF(I2155,'ObjProd (2)'!$C$25,"y")=0,DATEDIF(I2155,'ObjProd (2)'!$C$25,"ym")=0,
   INT(('ObjProd (2)'!$C$25-EDATE(I2155,DATEDIF(I2155,'ObjProd (2)'!$C$25,"y")*12+DATEDIF(I2155,'ObjProd (2)'!$C$25,"ym")))/7)=0),
   "&lt; 1 sem.",
   IF(DATEDIF(I2155,'ObjProd (2)'!$C$25,"y")&gt;0,DATEDIF(I2155,'ObjProd (2)'!$C$25,"y") &amp; " " &amp; IF(DATEDIF(I2155,'ObjProd (2)'!$C$25,"y")=1,"an ","ans "),"") &amp;
   IF(DATEDIF(I2155,'ObjProd (2)'!$C$25,"ym")&gt;0,DATEDIF(I2155,'ObjProd (2)'!$C$25,"ym") &amp; " mois ", "") &amp;
   IF(INT(('ObjProd (2)'!$C$25-EDATE(I2155,DATEDIF(I2155,'ObjProd (2)'!$C$25,"y")*12+DATEDIF(I2155,'ObjProd (2)'!$C$25,"ym")))/7)&gt;0,
      INT(('ObjProd (2)'!$C$25-EDATE(I2155,DATEDIF(I2155,'ObjProd (2)'!$C$25,"y")*12+DATEDIF(I2155,'ObjProd (2)'!$C$25,"ym")))/7) &amp; " sem.",
      "")
)
)</f>
        <v/>
      </c>
      <c r="L2155" s="11" t="str">
        <f t="shared" si="345"/>
        <v/>
      </c>
      <c r="M2155" s="9" t="str">
        <f t="shared" si="341"/>
        <v/>
      </c>
      <c r="N2155" s="9" t="str" cm="1">
        <f t="array" aca="1" ref="N2155" ca="1">LEFT(L2155, IF(ISNUMBER(SUBSTITUTE(_xludf.MID(L2155, 2, 1), ".", ",")), 1, 2))</f>
        <v/>
      </c>
      <c r="O2155" s="19" t="str">
        <f t="shared" ca="1" si="347"/>
        <v/>
      </c>
      <c r="P2155" s="9" t="str">
        <f t="shared" ca="1" si="348"/>
        <v/>
      </c>
      <c r="Q2155" s="9" t="str">
        <f t="shared" ca="1" si="349"/>
        <v/>
      </c>
      <c r="R2155" s="9" t="str">
        <f t="shared" si="342"/>
        <v/>
      </c>
      <c r="S2155" t="str" cm="1">
        <f t="array" ref="S2155">IF(ISBLANK(C2155),"",IFERROR(INDEX(ListeSeries!$A$2:$A$1045, MATCH(1, (DatasScan!G2155=ListeSeries!$B$2:$B$1045) * (DatasScan!H2155&gt;=ListeSeries!$D$2:$D$1045) * (DatasScan!H2155&lt;=ListeSeries!$E$2:$E$1045), 0)), "no match"))</f>
        <v/>
      </c>
      <c r="T2155" s="7" t="str" cm="1">
        <f t="array" ref="T2155">IF(ISBLANK(C2155),"",IFERROR(INDEX(ListeSeries!$C$2:$C$1045, MATCH(1, (DatasScan!G2155=ListeSeries!$B$2:$B$1045) * (DatasScan!H2155&gt;=ListeSeries!$D$2:$D$1045) * (DatasScan!H2155&lt;=ListeSeries!$E$2:$E$1045), 0)), "no match"))</f>
        <v/>
      </c>
      <c r="U2155" s="11" t="str" cm="1">
        <f t="array" ref="U2155">IF(ISBLANK(C2155),"",IFERROR(INDEX(ListeSeries!$F$2:$F$1045, MATCH(1, (DatasScan!G2155=ListeSeries!$B$2:$B$1045) * (DatasScan!H2155&gt;=ListeSeries!$D$2:$D$1045) * (DatasScan!H2155&lt;=ListeSeries!$E$2:$E$1045), 0)), "no match"))</f>
        <v/>
      </c>
    </row>
    <row r="2156" spans="1:21" ht="15" customHeight="1" x14ac:dyDescent="0.25">
      <c r="A2156" s="6" t="str">
        <f t="shared" si="343"/>
        <v/>
      </c>
      <c r="B2156" s="272"/>
      <c r="F2156" s="7" t="str">
        <f t="shared" si="346"/>
        <v/>
      </c>
      <c r="G2156" s="21" t="str">
        <f>IF(ISBLANK(C2156),"",_xlfn.XLOOKUP(_xlfn.XLOOKUP(VALUE(LEFT(C2156,4)),Souches!$B$2:$B$15000,Souches!$E$2:$E$15000),Varietes!$B$2:$B$500,Varietes!$C$2:$C$500))</f>
        <v/>
      </c>
      <c r="H2156" s="19" t="str">
        <f>IF(ISBLANK(C2156),"",_xlfn.XLOOKUP(VALUE(LEFT(C2156,4)),Souches!$B$2:$B$15000,Souches!$D$2:$D$15000))</f>
        <v/>
      </c>
      <c r="I2156" s="10" t="str">
        <f t="shared" si="344"/>
        <v/>
      </c>
      <c r="J2156" s="19" t="str">
        <f>IF(I2156="","",INT(('ObjProd (2)'!$C$25-I2156)/7 * (ABS('ObjProd (2)'!$C$25-I2156)&gt;=7)))</f>
        <v/>
      </c>
      <c r="K2156" s="10" t="str">
        <f>IF(I2156="","",
IF(AND(DATEDIF(I2156,'ObjProd (2)'!$C$25,"y")=0,DATEDIF(I2156,'ObjProd (2)'!$C$25,"ym")=0,
   INT(('ObjProd (2)'!$C$25-EDATE(I2156,DATEDIF(I2156,'ObjProd (2)'!$C$25,"y")*12+DATEDIF(I2156,'ObjProd (2)'!$C$25,"ym")))/7)=0),
   "&lt; 1 sem.",
   IF(DATEDIF(I2156,'ObjProd (2)'!$C$25,"y")&gt;0,DATEDIF(I2156,'ObjProd (2)'!$C$25,"y") &amp; " " &amp; IF(DATEDIF(I2156,'ObjProd (2)'!$C$25,"y")=1,"an ","ans "),"") &amp;
   IF(DATEDIF(I2156,'ObjProd (2)'!$C$25,"ym")&gt;0,DATEDIF(I2156,'ObjProd (2)'!$C$25,"ym") &amp; " mois ", "") &amp;
   IF(INT(('ObjProd (2)'!$C$25-EDATE(I2156,DATEDIF(I2156,'ObjProd (2)'!$C$25,"y")*12+DATEDIF(I2156,'ObjProd (2)'!$C$25,"ym")))/7)&gt;0,
      INT(('ObjProd (2)'!$C$25-EDATE(I2156,DATEDIF(I2156,'ObjProd (2)'!$C$25,"y")*12+DATEDIF(I2156,'ObjProd (2)'!$C$25,"ym")))/7) &amp; " sem.",
      "")
)
)</f>
        <v/>
      </c>
      <c r="L2156" s="11" t="str">
        <f t="shared" si="345"/>
        <v/>
      </c>
      <c r="M2156" s="9" t="str">
        <f t="shared" si="341"/>
        <v/>
      </c>
      <c r="N2156" s="9" t="str" cm="1">
        <f t="array" aca="1" ref="N2156" ca="1">LEFT(L2156, IF(ISNUMBER(SUBSTITUTE(_xludf.MID(L2156, 2, 1), ".", ",")), 1, 2))</f>
        <v/>
      </c>
      <c r="O2156" s="19" t="str">
        <f t="shared" ca="1" si="347"/>
        <v/>
      </c>
      <c r="P2156" s="9" t="str">
        <f t="shared" ca="1" si="348"/>
        <v/>
      </c>
      <c r="Q2156" s="9" t="str">
        <f t="shared" ca="1" si="349"/>
        <v/>
      </c>
      <c r="R2156" s="9" t="str">
        <f t="shared" si="342"/>
        <v/>
      </c>
      <c r="S2156" t="str" cm="1">
        <f t="array" ref="S2156">IF(ISBLANK(C2156),"",IFERROR(INDEX(ListeSeries!$A$2:$A$1045, MATCH(1, (DatasScan!G2156=ListeSeries!$B$2:$B$1045) * (DatasScan!H2156&gt;=ListeSeries!$D$2:$D$1045) * (DatasScan!H2156&lt;=ListeSeries!$E$2:$E$1045), 0)), "no match"))</f>
        <v/>
      </c>
      <c r="T2156" s="7" t="str" cm="1">
        <f t="array" ref="T2156">IF(ISBLANK(C2156),"",IFERROR(INDEX(ListeSeries!$C$2:$C$1045, MATCH(1, (DatasScan!G2156=ListeSeries!$B$2:$B$1045) * (DatasScan!H2156&gt;=ListeSeries!$D$2:$D$1045) * (DatasScan!H2156&lt;=ListeSeries!$E$2:$E$1045), 0)), "no match"))</f>
        <v/>
      </c>
      <c r="U2156" s="11" t="str" cm="1">
        <f t="array" ref="U2156">IF(ISBLANK(C2156),"",IFERROR(INDEX(ListeSeries!$F$2:$F$1045, MATCH(1, (DatasScan!G2156=ListeSeries!$B$2:$B$1045) * (DatasScan!H2156&gt;=ListeSeries!$D$2:$D$1045) * (DatasScan!H2156&lt;=ListeSeries!$E$2:$E$1045), 0)), "no match"))</f>
        <v/>
      </c>
    </row>
    <row r="2157" spans="1:21" ht="15" customHeight="1" x14ac:dyDescent="0.25">
      <c r="A2157" s="6" t="str">
        <f t="shared" si="343"/>
        <v/>
      </c>
      <c r="B2157" s="272"/>
      <c r="F2157" s="7" t="str">
        <f t="shared" si="346"/>
        <v/>
      </c>
      <c r="G2157" s="21" t="str">
        <f>IF(ISBLANK(C2157),"",_xlfn.XLOOKUP(_xlfn.XLOOKUP(VALUE(LEFT(C2157,4)),Souches!$B$2:$B$15000,Souches!$E$2:$E$15000),Varietes!$B$2:$B$500,Varietes!$C$2:$C$500))</f>
        <v/>
      </c>
      <c r="H2157" s="19" t="str">
        <f>IF(ISBLANK(C2157),"",_xlfn.XLOOKUP(VALUE(LEFT(C2157,4)),Souches!$B$2:$B$15000,Souches!$D$2:$D$15000))</f>
        <v/>
      </c>
      <c r="I2157" s="10" t="str">
        <f t="shared" si="344"/>
        <v/>
      </c>
      <c r="J2157" s="19" t="str">
        <f>IF(I2157="","",INT(('ObjProd (2)'!$C$25-I2157)/7 * (ABS('ObjProd (2)'!$C$25-I2157)&gt;=7)))</f>
        <v/>
      </c>
      <c r="K2157" s="10" t="str">
        <f>IF(I2157="","",
IF(AND(DATEDIF(I2157,'ObjProd (2)'!$C$25,"y")=0,DATEDIF(I2157,'ObjProd (2)'!$C$25,"ym")=0,
   INT(('ObjProd (2)'!$C$25-EDATE(I2157,DATEDIF(I2157,'ObjProd (2)'!$C$25,"y")*12+DATEDIF(I2157,'ObjProd (2)'!$C$25,"ym")))/7)=0),
   "&lt; 1 sem.",
   IF(DATEDIF(I2157,'ObjProd (2)'!$C$25,"y")&gt;0,DATEDIF(I2157,'ObjProd (2)'!$C$25,"y") &amp; " " &amp; IF(DATEDIF(I2157,'ObjProd (2)'!$C$25,"y")=1,"an ","ans "),"") &amp;
   IF(DATEDIF(I2157,'ObjProd (2)'!$C$25,"ym")&gt;0,DATEDIF(I2157,'ObjProd (2)'!$C$25,"ym") &amp; " mois ", "") &amp;
   IF(INT(('ObjProd (2)'!$C$25-EDATE(I2157,DATEDIF(I2157,'ObjProd (2)'!$C$25,"y")*12+DATEDIF(I2157,'ObjProd (2)'!$C$25,"ym")))/7)&gt;0,
      INT(('ObjProd (2)'!$C$25-EDATE(I2157,DATEDIF(I2157,'ObjProd (2)'!$C$25,"y")*12+DATEDIF(I2157,'ObjProd (2)'!$C$25,"ym")))/7) &amp; " sem.",
      "")
)
)</f>
        <v/>
      </c>
      <c r="L2157" s="11" t="str">
        <f t="shared" si="345"/>
        <v/>
      </c>
      <c r="M2157" s="9" t="str">
        <f t="shared" si="341"/>
        <v/>
      </c>
      <c r="N2157" s="9" t="str" cm="1">
        <f t="array" aca="1" ref="N2157" ca="1">LEFT(L2157, IF(ISNUMBER(SUBSTITUTE(_xludf.MID(L2157, 2, 1), ".", ",")), 1, 2))</f>
        <v/>
      </c>
      <c r="O2157" s="19" t="str">
        <f t="shared" ca="1" si="347"/>
        <v/>
      </c>
      <c r="P2157" s="9" t="str">
        <f t="shared" ca="1" si="348"/>
        <v/>
      </c>
      <c r="Q2157" s="9" t="str">
        <f t="shared" ca="1" si="349"/>
        <v/>
      </c>
      <c r="R2157" s="9" t="str">
        <f t="shared" si="342"/>
        <v/>
      </c>
      <c r="S2157" t="str" cm="1">
        <f t="array" ref="S2157">IF(ISBLANK(C2157),"",IFERROR(INDEX(ListeSeries!$A$2:$A$1045, MATCH(1, (DatasScan!G2157=ListeSeries!$B$2:$B$1045) * (DatasScan!H2157&gt;=ListeSeries!$D$2:$D$1045) * (DatasScan!H2157&lt;=ListeSeries!$E$2:$E$1045), 0)), "no match"))</f>
        <v/>
      </c>
      <c r="T2157" s="7" t="str" cm="1">
        <f t="array" ref="T2157">IF(ISBLANK(C2157),"",IFERROR(INDEX(ListeSeries!$C$2:$C$1045, MATCH(1, (DatasScan!G2157=ListeSeries!$B$2:$B$1045) * (DatasScan!H2157&gt;=ListeSeries!$D$2:$D$1045) * (DatasScan!H2157&lt;=ListeSeries!$E$2:$E$1045), 0)), "no match"))</f>
        <v/>
      </c>
      <c r="U2157" s="11" t="str" cm="1">
        <f t="array" ref="U2157">IF(ISBLANK(C2157),"",IFERROR(INDEX(ListeSeries!$F$2:$F$1045, MATCH(1, (DatasScan!G2157=ListeSeries!$B$2:$B$1045) * (DatasScan!H2157&gt;=ListeSeries!$D$2:$D$1045) * (DatasScan!H2157&lt;=ListeSeries!$E$2:$E$1045), 0)), "no match"))</f>
        <v/>
      </c>
    </row>
    <row r="2158" spans="1:21" ht="15" customHeight="1" x14ac:dyDescent="0.25">
      <c r="A2158" s="6" t="str">
        <f t="shared" si="343"/>
        <v/>
      </c>
      <c r="B2158" s="272"/>
      <c r="F2158" s="7" t="str">
        <f t="shared" si="346"/>
        <v/>
      </c>
      <c r="G2158" s="21" t="str">
        <f>IF(ISBLANK(C2158),"",_xlfn.XLOOKUP(_xlfn.XLOOKUP(VALUE(LEFT(C2158,4)),Souches!$B$2:$B$15000,Souches!$E$2:$E$15000),Varietes!$B$2:$B$500,Varietes!$C$2:$C$500))</f>
        <v/>
      </c>
      <c r="H2158" s="19" t="str">
        <f>IF(ISBLANK(C2158),"",_xlfn.XLOOKUP(VALUE(LEFT(C2158,4)),Souches!$B$2:$B$15000,Souches!$D$2:$D$15000))</f>
        <v/>
      </c>
      <c r="I2158" s="10" t="str">
        <f t="shared" si="344"/>
        <v/>
      </c>
      <c r="J2158" s="19" t="str">
        <f>IF(I2158="","",INT(('ObjProd (2)'!$C$25-I2158)/7 * (ABS('ObjProd (2)'!$C$25-I2158)&gt;=7)))</f>
        <v/>
      </c>
      <c r="K2158" s="10" t="str">
        <f>IF(I2158="","",
IF(AND(DATEDIF(I2158,'ObjProd (2)'!$C$25,"y")=0,DATEDIF(I2158,'ObjProd (2)'!$C$25,"ym")=0,
   INT(('ObjProd (2)'!$C$25-EDATE(I2158,DATEDIF(I2158,'ObjProd (2)'!$C$25,"y")*12+DATEDIF(I2158,'ObjProd (2)'!$C$25,"ym")))/7)=0),
   "&lt; 1 sem.",
   IF(DATEDIF(I2158,'ObjProd (2)'!$C$25,"y")&gt;0,DATEDIF(I2158,'ObjProd (2)'!$C$25,"y") &amp; " " &amp; IF(DATEDIF(I2158,'ObjProd (2)'!$C$25,"y")=1,"an ","ans "),"") &amp;
   IF(DATEDIF(I2158,'ObjProd (2)'!$C$25,"ym")&gt;0,DATEDIF(I2158,'ObjProd (2)'!$C$25,"ym") &amp; " mois ", "") &amp;
   IF(INT(('ObjProd (2)'!$C$25-EDATE(I2158,DATEDIF(I2158,'ObjProd (2)'!$C$25,"y")*12+DATEDIF(I2158,'ObjProd (2)'!$C$25,"ym")))/7)&gt;0,
      INT(('ObjProd (2)'!$C$25-EDATE(I2158,DATEDIF(I2158,'ObjProd (2)'!$C$25,"y")*12+DATEDIF(I2158,'ObjProd (2)'!$C$25,"ym")))/7) &amp; " sem.",
      "")
)
)</f>
        <v/>
      </c>
      <c r="L2158" s="11" t="str">
        <f t="shared" si="345"/>
        <v/>
      </c>
      <c r="M2158" s="9" t="str">
        <f t="shared" si="341"/>
        <v/>
      </c>
      <c r="N2158" s="9" t="str" cm="1">
        <f t="array" aca="1" ref="N2158" ca="1">LEFT(L2158, IF(ISNUMBER(SUBSTITUTE(_xludf.MID(L2158, 2, 1), ".", ",")), 1, 2))</f>
        <v/>
      </c>
      <c r="O2158" s="19" t="str">
        <f t="shared" ca="1" si="347"/>
        <v/>
      </c>
      <c r="P2158" s="9" t="str">
        <f t="shared" ca="1" si="348"/>
        <v/>
      </c>
      <c r="Q2158" s="9" t="str">
        <f t="shared" ca="1" si="349"/>
        <v/>
      </c>
      <c r="R2158" s="9" t="str">
        <f t="shared" si="342"/>
        <v/>
      </c>
      <c r="S2158" t="str" cm="1">
        <f t="array" ref="S2158">IF(ISBLANK(C2158),"",IFERROR(INDEX(ListeSeries!$A$2:$A$1045, MATCH(1, (DatasScan!G2158=ListeSeries!$B$2:$B$1045) * (DatasScan!H2158&gt;=ListeSeries!$D$2:$D$1045) * (DatasScan!H2158&lt;=ListeSeries!$E$2:$E$1045), 0)), "no match"))</f>
        <v/>
      </c>
      <c r="T2158" s="7" t="str" cm="1">
        <f t="array" ref="T2158">IF(ISBLANK(C2158),"",IFERROR(INDEX(ListeSeries!$C$2:$C$1045, MATCH(1, (DatasScan!G2158=ListeSeries!$B$2:$B$1045) * (DatasScan!H2158&gt;=ListeSeries!$D$2:$D$1045) * (DatasScan!H2158&lt;=ListeSeries!$E$2:$E$1045), 0)), "no match"))</f>
        <v/>
      </c>
      <c r="U2158" s="11" t="str" cm="1">
        <f t="array" ref="U2158">IF(ISBLANK(C2158),"",IFERROR(INDEX(ListeSeries!$F$2:$F$1045, MATCH(1, (DatasScan!G2158=ListeSeries!$B$2:$B$1045) * (DatasScan!H2158&gt;=ListeSeries!$D$2:$D$1045) * (DatasScan!H2158&lt;=ListeSeries!$E$2:$E$1045), 0)), "no match"))</f>
        <v/>
      </c>
    </row>
    <row r="2159" spans="1:21" ht="15" customHeight="1" x14ac:dyDescent="0.25">
      <c r="A2159" s="6" t="str">
        <f t="shared" si="343"/>
        <v/>
      </c>
      <c r="B2159" s="272"/>
      <c r="F2159" s="7" t="str">
        <f t="shared" si="346"/>
        <v/>
      </c>
      <c r="G2159" s="21" t="str">
        <f>IF(ISBLANK(C2159),"",_xlfn.XLOOKUP(_xlfn.XLOOKUP(VALUE(LEFT(C2159,4)),Souches!$B$2:$B$15000,Souches!$E$2:$E$15000),Varietes!$B$2:$B$500,Varietes!$C$2:$C$500))</f>
        <v/>
      </c>
      <c r="H2159" s="19" t="str">
        <f>IF(ISBLANK(C2159),"",_xlfn.XLOOKUP(VALUE(LEFT(C2159,4)),Souches!$B$2:$B$15000,Souches!$D$2:$D$15000))</f>
        <v/>
      </c>
      <c r="I2159" s="10" t="str">
        <f t="shared" si="344"/>
        <v/>
      </c>
      <c r="J2159" s="19" t="str">
        <f>IF(I2159="","",INT(('ObjProd (2)'!$C$25-I2159)/7 * (ABS('ObjProd (2)'!$C$25-I2159)&gt;=7)))</f>
        <v/>
      </c>
      <c r="K2159" s="10" t="str">
        <f>IF(I2159="","",
IF(AND(DATEDIF(I2159,'ObjProd (2)'!$C$25,"y")=0,DATEDIF(I2159,'ObjProd (2)'!$C$25,"ym")=0,
   INT(('ObjProd (2)'!$C$25-EDATE(I2159,DATEDIF(I2159,'ObjProd (2)'!$C$25,"y")*12+DATEDIF(I2159,'ObjProd (2)'!$C$25,"ym")))/7)=0),
   "&lt; 1 sem.",
   IF(DATEDIF(I2159,'ObjProd (2)'!$C$25,"y")&gt;0,DATEDIF(I2159,'ObjProd (2)'!$C$25,"y") &amp; " " &amp; IF(DATEDIF(I2159,'ObjProd (2)'!$C$25,"y")=1,"an ","ans "),"") &amp;
   IF(DATEDIF(I2159,'ObjProd (2)'!$C$25,"ym")&gt;0,DATEDIF(I2159,'ObjProd (2)'!$C$25,"ym") &amp; " mois ", "") &amp;
   IF(INT(('ObjProd (2)'!$C$25-EDATE(I2159,DATEDIF(I2159,'ObjProd (2)'!$C$25,"y")*12+DATEDIF(I2159,'ObjProd (2)'!$C$25,"ym")))/7)&gt;0,
      INT(('ObjProd (2)'!$C$25-EDATE(I2159,DATEDIF(I2159,'ObjProd (2)'!$C$25,"y")*12+DATEDIF(I2159,'ObjProd (2)'!$C$25,"ym")))/7) &amp; " sem.",
      "")
)
)</f>
        <v/>
      </c>
      <c r="L2159" s="11" t="str">
        <f t="shared" si="345"/>
        <v/>
      </c>
      <c r="M2159" s="9" t="str">
        <f t="shared" si="341"/>
        <v/>
      </c>
      <c r="N2159" s="9" t="str" cm="1">
        <f t="array" aca="1" ref="N2159" ca="1">LEFT(L2159, IF(ISNUMBER(SUBSTITUTE(_xludf.MID(L2159, 2, 1), ".", ",")), 1, 2))</f>
        <v/>
      </c>
      <c r="O2159" s="19" t="str">
        <f t="shared" ca="1" si="347"/>
        <v/>
      </c>
      <c r="P2159" s="9" t="str">
        <f t="shared" ca="1" si="348"/>
        <v/>
      </c>
      <c r="Q2159" s="9" t="str">
        <f t="shared" ca="1" si="349"/>
        <v/>
      </c>
      <c r="R2159" s="9" t="str">
        <f t="shared" si="342"/>
        <v/>
      </c>
      <c r="S2159" t="str" cm="1">
        <f t="array" ref="S2159">IF(ISBLANK(C2159),"",IFERROR(INDEX(ListeSeries!$A$2:$A$1045, MATCH(1, (DatasScan!G2159=ListeSeries!$B$2:$B$1045) * (DatasScan!H2159&gt;=ListeSeries!$D$2:$D$1045) * (DatasScan!H2159&lt;=ListeSeries!$E$2:$E$1045), 0)), "no match"))</f>
        <v/>
      </c>
      <c r="T2159" s="7" t="str" cm="1">
        <f t="array" ref="T2159">IF(ISBLANK(C2159),"",IFERROR(INDEX(ListeSeries!$C$2:$C$1045, MATCH(1, (DatasScan!G2159=ListeSeries!$B$2:$B$1045) * (DatasScan!H2159&gt;=ListeSeries!$D$2:$D$1045) * (DatasScan!H2159&lt;=ListeSeries!$E$2:$E$1045), 0)), "no match"))</f>
        <v/>
      </c>
      <c r="U2159" s="11" t="str" cm="1">
        <f t="array" ref="U2159">IF(ISBLANK(C2159),"",IFERROR(INDEX(ListeSeries!$F$2:$F$1045, MATCH(1, (DatasScan!G2159=ListeSeries!$B$2:$B$1045) * (DatasScan!H2159&gt;=ListeSeries!$D$2:$D$1045) * (DatasScan!H2159&lt;=ListeSeries!$E$2:$E$1045), 0)), "no match"))</f>
        <v/>
      </c>
    </row>
    <row r="2160" spans="1:21" ht="15" customHeight="1" x14ac:dyDescent="0.25">
      <c r="A2160" s="6" t="str">
        <f t="shared" si="343"/>
        <v/>
      </c>
      <c r="B2160" s="272"/>
      <c r="F2160" s="7" t="str">
        <f t="shared" si="346"/>
        <v/>
      </c>
      <c r="G2160" s="21" t="str">
        <f>IF(ISBLANK(C2160),"",_xlfn.XLOOKUP(_xlfn.XLOOKUP(VALUE(LEFT(C2160,4)),Souches!$B$2:$B$15000,Souches!$E$2:$E$15000),Varietes!$B$2:$B$500,Varietes!$C$2:$C$500))</f>
        <v/>
      </c>
      <c r="H2160" s="19" t="str">
        <f>IF(ISBLANK(C2160),"",_xlfn.XLOOKUP(VALUE(LEFT(C2160,4)),Souches!$B$2:$B$15000,Souches!$D$2:$D$15000))</f>
        <v/>
      </c>
      <c r="I2160" s="10" t="str">
        <f t="shared" si="344"/>
        <v/>
      </c>
      <c r="J2160" s="19" t="str">
        <f>IF(I2160="","",INT(('ObjProd (2)'!$C$25-I2160)/7 * (ABS('ObjProd (2)'!$C$25-I2160)&gt;=7)))</f>
        <v/>
      </c>
      <c r="K2160" s="10" t="str">
        <f>IF(I2160="","",
IF(AND(DATEDIF(I2160,'ObjProd (2)'!$C$25,"y")=0,DATEDIF(I2160,'ObjProd (2)'!$C$25,"ym")=0,
   INT(('ObjProd (2)'!$C$25-EDATE(I2160,DATEDIF(I2160,'ObjProd (2)'!$C$25,"y")*12+DATEDIF(I2160,'ObjProd (2)'!$C$25,"ym")))/7)=0),
   "&lt; 1 sem.",
   IF(DATEDIF(I2160,'ObjProd (2)'!$C$25,"y")&gt;0,DATEDIF(I2160,'ObjProd (2)'!$C$25,"y") &amp; " " &amp; IF(DATEDIF(I2160,'ObjProd (2)'!$C$25,"y")=1,"an ","ans "),"") &amp;
   IF(DATEDIF(I2160,'ObjProd (2)'!$C$25,"ym")&gt;0,DATEDIF(I2160,'ObjProd (2)'!$C$25,"ym") &amp; " mois ", "") &amp;
   IF(INT(('ObjProd (2)'!$C$25-EDATE(I2160,DATEDIF(I2160,'ObjProd (2)'!$C$25,"y")*12+DATEDIF(I2160,'ObjProd (2)'!$C$25,"ym")))/7)&gt;0,
      INT(('ObjProd (2)'!$C$25-EDATE(I2160,DATEDIF(I2160,'ObjProd (2)'!$C$25,"y")*12+DATEDIF(I2160,'ObjProd (2)'!$C$25,"ym")))/7) &amp; " sem.",
      "")
)
)</f>
        <v/>
      </c>
      <c r="L2160" s="11" t="str">
        <f t="shared" si="345"/>
        <v/>
      </c>
      <c r="M2160" s="9" t="str">
        <f t="shared" si="341"/>
        <v/>
      </c>
      <c r="N2160" s="9" t="str" cm="1">
        <f t="array" aca="1" ref="N2160" ca="1">LEFT(L2160, IF(ISNUMBER(SUBSTITUTE(_xludf.MID(L2160, 2, 1), ".", ",")), 1, 2))</f>
        <v/>
      </c>
      <c r="O2160" s="19" t="str">
        <f t="shared" ca="1" si="347"/>
        <v/>
      </c>
      <c r="P2160" s="9" t="str">
        <f t="shared" ca="1" si="348"/>
        <v/>
      </c>
      <c r="Q2160" s="9" t="str">
        <f t="shared" ca="1" si="349"/>
        <v/>
      </c>
      <c r="R2160" s="9" t="str">
        <f t="shared" si="342"/>
        <v/>
      </c>
      <c r="S2160" t="str" cm="1">
        <f t="array" ref="S2160">IF(ISBLANK(C2160),"",IFERROR(INDEX(ListeSeries!$A$2:$A$1045, MATCH(1, (DatasScan!G2160=ListeSeries!$B$2:$B$1045) * (DatasScan!H2160&gt;=ListeSeries!$D$2:$D$1045) * (DatasScan!H2160&lt;=ListeSeries!$E$2:$E$1045), 0)), "no match"))</f>
        <v/>
      </c>
      <c r="T2160" s="7" t="str" cm="1">
        <f t="array" ref="T2160">IF(ISBLANK(C2160),"",IFERROR(INDEX(ListeSeries!$C$2:$C$1045, MATCH(1, (DatasScan!G2160=ListeSeries!$B$2:$B$1045) * (DatasScan!H2160&gt;=ListeSeries!$D$2:$D$1045) * (DatasScan!H2160&lt;=ListeSeries!$E$2:$E$1045), 0)), "no match"))</f>
        <v/>
      </c>
      <c r="U2160" s="11" t="str" cm="1">
        <f t="array" ref="U2160">IF(ISBLANK(C2160),"",IFERROR(INDEX(ListeSeries!$F$2:$F$1045, MATCH(1, (DatasScan!G2160=ListeSeries!$B$2:$B$1045) * (DatasScan!H2160&gt;=ListeSeries!$D$2:$D$1045) * (DatasScan!H2160&lt;=ListeSeries!$E$2:$E$1045), 0)), "no match"))</f>
        <v/>
      </c>
    </row>
    <row r="2161" spans="1:21" ht="15" customHeight="1" x14ac:dyDescent="0.25">
      <c r="A2161" s="6" t="str">
        <f t="shared" si="343"/>
        <v/>
      </c>
      <c r="B2161" s="272"/>
      <c r="F2161" s="7" t="str">
        <f t="shared" si="346"/>
        <v/>
      </c>
      <c r="G2161" s="21" t="str">
        <f>IF(ISBLANK(C2161),"",_xlfn.XLOOKUP(_xlfn.XLOOKUP(VALUE(LEFT(C2161,4)),Souches!$B$2:$B$15000,Souches!$E$2:$E$15000),Varietes!$B$2:$B$500,Varietes!$C$2:$C$500))</f>
        <v/>
      </c>
      <c r="H2161" s="19" t="str">
        <f>IF(ISBLANK(C2161),"",_xlfn.XLOOKUP(VALUE(LEFT(C2161,4)),Souches!$B$2:$B$15000,Souches!$D$2:$D$15000))</f>
        <v/>
      </c>
      <c r="I2161" s="10" t="str">
        <f t="shared" si="344"/>
        <v/>
      </c>
      <c r="J2161" s="19" t="str">
        <f>IF(I2161="","",INT(('ObjProd (2)'!$C$25-I2161)/7 * (ABS('ObjProd (2)'!$C$25-I2161)&gt;=7)))</f>
        <v/>
      </c>
      <c r="K2161" s="10" t="str">
        <f>IF(I2161="","",
IF(AND(DATEDIF(I2161,'ObjProd (2)'!$C$25,"y")=0,DATEDIF(I2161,'ObjProd (2)'!$C$25,"ym")=0,
   INT(('ObjProd (2)'!$C$25-EDATE(I2161,DATEDIF(I2161,'ObjProd (2)'!$C$25,"y")*12+DATEDIF(I2161,'ObjProd (2)'!$C$25,"ym")))/7)=0),
   "&lt; 1 sem.",
   IF(DATEDIF(I2161,'ObjProd (2)'!$C$25,"y")&gt;0,DATEDIF(I2161,'ObjProd (2)'!$C$25,"y") &amp; " " &amp; IF(DATEDIF(I2161,'ObjProd (2)'!$C$25,"y")=1,"an ","ans "),"") &amp;
   IF(DATEDIF(I2161,'ObjProd (2)'!$C$25,"ym")&gt;0,DATEDIF(I2161,'ObjProd (2)'!$C$25,"ym") &amp; " mois ", "") &amp;
   IF(INT(('ObjProd (2)'!$C$25-EDATE(I2161,DATEDIF(I2161,'ObjProd (2)'!$C$25,"y")*12+DATEDIF(I2161,'ObjProd (2)'!$C$25,"ym")))/7)&gt;0,
      INT(('ObjProd (2)'!$C$25-EDATE(I2161,DATEDIF(I2161,'ObjProd (2)'!$C$25,"y")*12+DATEDIF(I2161,'ObjProd (2)'!$C$25,"ym")))/7) &amp; " sem.",
      "")
)
)</f>
        <v/>
      </c>
      <c r="L2161" s="11" t="str">
        <f t="shared" si="345"/>
        <v/>
      </c>
      <c r="M2161" s="9" t="str">
        <f t="shared" si="341"/>
        <v/>
      </c>
      <c r="N2161" s="9" t="str" cm="1">
        <f t="array" aca="1" ref="N2161" ca="1">LEFT(L2161, IF(ISNUMBER(SUBSTITUTE(_xludf.MID(L2161, 2, 1), ".", ",")), 1, 2))</f>
        <v/>
      </c>
      <c r="O2161" s="19" t="str">
        <f t="shared" ca="1" si="347"/>
        <v/>
      </c>
      <c r="P2161" s="9" t="str">
        <f t="shared" ca="1" si="348"/>
        <v/>
      </c>
      <c r="Q2161" s="9" t="str">
        <f t="shared" ca="1" si="349"/>
        <v/>
      </c>
      <c r="R2161" s="9" t="str">
        <f t="shared" si="342"/>
        <v/>
      </c>
      <c r="S2161" t="str" cm="1">
        <f t="array" ref="S2161">IF(ISBLANK(C2161),"",IFERROR(INDEX(ListeSeries!$A$2:$A$1045, MATCH(1, (DatasScan!G2161=ListeSeries!$B$2:$B$1045) * (DatasScan!H2161&gt;=ListeSeries!$D$2:$D$1045) * (DatasScan!H2161&lt;=ListeSeries!$E$2:$E$1045), 0)), "no match"))</f>
        <v/>
      </c>
      <c r="T2161" s="7" t="str" cm="1">
        <f t="array" ref="T2161">IF(ISBLANK(C2161),"",IFERROR(INDEX(ListeSeries!$C$2:$C$1045, MATCH(1, (DatasScan!G2161=ListeSeries!$B$2:$B$1045) * (DatasScan!H2161&gt;=ListeSeries!$D$2:$D$1045) * (DatasScan!H2161&lt;=ListeSeries!$E$2:$E$1045), 0)), "no match"))</f>
        <v/>
      </c>
      <c r="U2161" s="11" t="str" cm="1">
        <f t="array" ref="U2161">IF(ISBLANK(C2161),"",IFERROR(INDEX(ListeSeries!$F$2:$F$1045, MATCH(1, (DatasScan!G2161=ListeSeries!$B$2:$B$1045) * (DatasScan!H2161&gt;=ListeSeries!$D$2:$D$1045) * (DatasScan!H2161&lt;=ListeSeries!$E$2:$E$1045), 0)), "no match"))</f>
        <v/>
      </c>
    </row>
    <row r="2162" spans="1:21" ht="15" customHeight="1" x14ac:dyDescent="0.25">
      <c r="A2162" s="6" t="str">
        <f t="shared" si="343"/>
        <v/>
      </c>
      <c r="B2162" s="272"/>
      <c r="F2162" s="7" t="str">
        <f t="shared" si="346"/>
        <v/>
      </c>
      <c r="G2162" s="21" t="str">
        <f>IF(ISBLANK(C2162),"",_xlfn.XLOOKUP(_xlfn.XLOOKUP(VALUE(LEFT(C2162,4)),Souches!$B$2:$B$15000,Souches!$E$2:$E$15000),Varietes!$B$2:$B$500,Varietes!$C$2:$C$500))</f>
        <v/>
      </c>
      <c r="H2162" s="19" t="str">
        <f>IF(ISBLANK(C2162),"",_xlfn.XLOOKUP(VALUE(LEFT(C2162,4)),Souches!$B$2:$B$15000,Souches!$D$2:$D$15000))</f>
        <v/>
      </c>
      <c r="I2162" s="10" t="str">
        <f t="shared" si="344"/>
        <v/>
      </c>
      <c r="J2162" s="19" t="str">
        <f>IF(I2162="","",INT(('ObjProd (2)'!$C$25-I2162)/7 * (ABS('ObjProd (2)'!$C$25-I2162)&gt;=7)))</f>
        <v/>
      </c>
      <c r="K2162" s="10" t="str">
        <f>IF(I2162="","",
IF(AND(DATEDIF(I2162,'ObjProd (2)'!$C$25,"y")=0,DATEDIF(I2162,'ObjProd (2)'!$C$25,"ym")=0,
   INT(('ObjProd (2)'!$C$25-EDATE(I2162,DATEDIF(I2162,'ObjProd (2)'!$C$25,"y")*12+DATEDIF(I2162,'ObjProd (2)'!$C$25,"ym")))/7)=0),
   "&lt; 1 sem.",
   IF(DATEDIF(I2162,'ObjProd (2)'!$C$25,"y")&gt;0,DATEDIF(I2162,'ObjProd (2)'!$C$25,"y") &amp; " " &amp; IF(DATEDIF(I2162,'ObjProd (2)'!$C$25,"y")=1,"an ","ans "),"") &amp;
   IF(DATEDIF(I2162,'ObjProd (2)'!$C$25,"ym")&gt;0,DATEDIF(I2162,'ObjProd (2)'!$C$25,"ym") &amp; " mois ", "") &amp;
   IF(INT(('ObjProd (2)'!$C$25-EDATE(I2162,DATEDIF(I2162,'ObjProd (2)'!$C$25,"y")*12+DATEDIF(I2162,'ObjProd (2)'!$C$25,"ym")))/7)&gt;0,
      INT(('ObjProd (2)'!$C$25-EDATE(I2162,DATEDIF(I2162,'ObjProd (2)'!$C$25,"y")*12+DATEDIF(I2162,'ObjProd (2)'!$C$25,"ym")))/7) &amp; " sem.",
      "")
)
)</f>
        <v/>
      </c>
      <c r="L2162" s="11" t="str">
        <f t="shared" si="345"/>
        <v/>
      </c>
      <c r="M2162" s="9" t="str">
        <f t="shared" si="341"/>
        <v/>
      </c>
      <c r="N2162" s="9" t="str" cm="1">
        <f t="array" aca="1" ref="N2162" ca="1">LEFT(L2162, IF(ISNUMBER(SUBSTITUTE(_xludf.MID(L2162, 2, 1), ".", ",")), 1, 2))</f>
        <v/>
      </c>
      <c r="O2162" s="19" t="str">
        <f t="shared" ca="1" si="347"/>
        <v/>
      </c>
      <c r="P2162" s="9" t="str">
        <f t="shared" ca="1" si="348"/>
        <v/>
      </c>
      <c r="Q2162" s="9" t="str">
        <f t="shared" ca="1" si="349"/>
        <v/>
      </c>
      <c r="R2162" s="9" t="str">
        <f t="shared" si="342"/>
        <v/>
      </c>
      <c r="S2162" t="str" cm="1">
        <f t="array" ref="S2162">IF(ISBLANK(C2162),"",IFERROR(INDEX(ListeSeries!$A$2:$A$1045, MATCH(1, (DatasScan!G2162=ListeSeries!$B$2:$B$1045) * (DatasScan!H2162&gt;=ListeSeries!$D$2:$D$1045) * (DatasScan!H2162&lt;=ListeSeries!$E$2:$E$1045), 0)), "no match"))</f>
        <v/>
      </c>
      <c r="T2162" s="7" t="str" cm="1">
        <f t="array" ref="T2162">IF(ISBLANK(C2162),"",IFERROR(INDEX(ListeSeries!$C$2:$C$1045, MATCH(1, (DatasScan!G2162=ListeSeries!$B$2:$B$1045) * (DatasScan!H2162&gt;=ListeSeries!$D$2:$D$1045) * (DatasScan!H2162&lt;=ListeSeries!$E$2:$E$1045), 0)), "no match"))</f>
        <v/>
      </c>
      <c r="U2162" s="11" t="str" cm="1">
        <f t="array" ref="U2162">IF(ISBLANK(C2162),"",IFERROR(INDEX(ListeSeries!$F$2:$F$1045, MATCH(1, (DatasScan!G2162=ListeSeries!$B$2:$B$1045) * (DatasScan!H2162&gt;=ListeSeries!$D$2:$D$1045) * (DatasScan!H2162&lt;=ListeSeries!$E$2:$E$1045), 0)), "no match"))</f>
        <v/>
      </c>
    </row>
    <row r="2163" spans="1:21" ht="15" customHeight="1" x14ac:dyDescent="0.25">
      <c r="A2163" s="6" t="str">
        <f t="shared" si="343"/>
        <v/>
      </c>
      <c r="B2163" s="272"/>
      <c r="F2163" s="7" t="str">
        <f t="shared" si="346"/>
        <v/>
      </c>
      <c r="G2163" s="21" t="str">
        <f>IF(ISBLANK(C2163),"",_xlfn.XLOOKUP(_xlfn.XLOOKUP(VALUE(LEFT(C2163,4)),Souches!$B$2:$B$15000,Souches!$E$2:$E$15000),Varietes!$B$2:$B$500,Varietes!$C$2:$C$500))</f>
        <v/>
      </c>
      <c r="H2163" s="19" t="str">
        <f>IF(ISBLANK(C2163),"",_xlfn.XLOOKUP(VALUE(LEFT(C2163,4)),Souches!$B$2:$B$15000,Souches!$D$2:$D$15000))</f>
        <v/>
      </c>
      <c r="I2163" s="10" t="str">
        <f t="shared" si="344"/>
        <v/>
      </c>
      <c r="J2163" s="19" t="str">
        <f>IF(I2163="","",INT(('ObjProd (2)'!$C$25-I2163)/7 * (ABS('ObjProd (2)'!$C$25-I2163)&gt;=7)))</f>
        <v/>
      </c>
      <c r="K2163" s="10" t="str">
        <f>IF(I2163="","",
IF(AND(DATEDIF(I2163,'ObjProd (2)'!$C$25,"y")=0,DATEDIF(I2163,'ObjProd (2)'!$C$25,"ym")=0,
   INT(('ObjProd (2)'!$C$25-EDATE(I2163,DATEDIF(I2163,'ObjProd (2)'!$C$25,"y")*12+DATEDIF(I2163,'ObjProd (2)'!$C$25,"ym")))/7)=0),
   "&lt; 1 sem.",
   IF(DATEDIF(I2163,'ObjProd (2)'!$C$25,"y")&gt;0,DATEDIF(I2163,'ObjProd (2)'!$C$25,"y") &amp; " " &amp; IF(DATEDIF(I2163,'ObjProd (2)'!$C$25,"y")=1,"an ","ans "),"") &amp;
   IF(DATEDIF(I2163,'ObjProd (2)'!$C$25,"ym")&gt;0,DATEDIF(I2163,'ObjProd (2)'!$C$25,"ym") &amp; " mois ", "") &amp;
   IF(INT(('ObjProd (2)'!$C$25-EDATE(I2163,DATEDIF(I2163,'ObjProd (2)'!$C$25,"y")*12+DATEDIF(I2163,'ObjProd (2)'!$C$25,"ym")))/7)&gt;0,
      INT(('ObjProd (2)'!$C$25-EDATE(I2163,DATEDIF(I2163,'ObjProd (2)'!$C$25,"y")*12+DATEDIF(I2163,'ObjProd (2)'!$C$25,"ym")))/7) &amp; " sem.",
      "")
)
)</f>
        <v/>
      </c>
      <c r="L2163" s="11" t="str">
        <f t="shared" si="345"/>
        <v/>
      </c>
      <c r="M2163" s="9" t="str">
        <f t="shared" si="341"/>
        <v/>
      </c>
      <c r="N2163" s="9" t="str" cm="1">
        <f t="array" aca="1" ref="N2163" ca="1">LEFT(L2163, IF(ISNUMBER(SUBSTITUTE(_xludf.MID(L2163, 2, 1), ".", ",")), 1, 2))</f>
        <v/>
      </c>
      <c r="O2163" s="19" t="str">
        <f t="shared" ca="1" si="347"/>
        <v/>
      </c>
      <c r="P2163" s="9" t="str">
        <f t="shared" ca="1" si="348"/>
        <v/>
      </c>
      <c r="Q2163" s="9" t="str">
        <f t="shared" ca="1" si="349"/>
        <v/>
      </c>
      <c r="R2163" s="9" t="str">
        <f t="shared" si="342"/>
        <v/>
      </c>
      <c r="S2163" t="str" cm="1">
        <f t="array" ref="S2163">IF(ISBLANK(C2163),"",IFERROR(INDEX(ListeSeries!$A$2:$A$1045, MATCH(1, (DatasScan!G2163=ListeSeries!$B$2:$B$1045) * (DatasScan!H2163&gt;=ListeSeries!$D$2:$D$1045) * (DatasScan!H2163&lt;=ListeSeries!$E$2:$E$1045), 0)), "no match"))</f>
        <v/>
      </c>
      <c r="T2163" s="7" t="str" cm="1">
        <f t="array" ref="T2163">IF(ISBLANK(C2163),"",IFERROR(INDEX(ListeSeries!$C$2:$C$1045, MATCH(1, (DatasScan!G2163=ListeSeries!$B$2:$B$1045) * (DatasScan!H2163&gt;=ListeSeries!$D$2:$D$1045) * (DatasScan!H2163&lt;=ListeSeries!$E$2:$E$1045), 0)), "no match"))</f>
        <v/>
      </c>
      <c r="U2163" s="11" t="str" cm="1">
        <f t="array" ref="U2163">IF(ISBLANK(C2163),"",IFERROR(INDEX(ListeSeries!$F$2:$F$1045, MATCH(1, (DatasScan!G2163=ListeSeries!$B$2:$B$1045) * (DatasScan!H2163&gt;=ListeSeries!$D$2:$D$1045) * (DatasScan!H2163&lt;=ListeSeries!$E$2:$E$1045), 0)), "no match"))</f>
        <v/>
      </c>
    </row>
    <row r="2164" spans="1:21" ht="15" customHeight="1" x14ac:dyDescent="0.25">
      <c r="A2164" s="6" t="str">
        <f t="shared" si="343"/>
        <v/>
      </c>
      <c r="B2164" s="272"/>
      <c r="F2164" s="7" t="str">
        <f t="shared" si="346"/>
        <v/>
      </c>
      <c r="G2164" s="21" t="str">
        <f>IF(ISBLANK(C2164),"",_xlfn.XLOOKUP(_xlfn.XLOOKUP(VALUE(LEFT(C2164,4)),Souches!$B$2:$B$15000,Souches!$E$2:$E$15000),Varietes!$B$2:$B$500,Varietes!$C$2:$C$500))</f>
        <v/>
      </c>
      <c r="H2164" s="19" t="str">
        <f>IF(ISBLANK(C2164),"",_xlfn.XLOOKUP(VALUE(LEFT(C2164,4)),Souches!$B$2:$B$15000,Souches!$D$2:$D$15000))</f>
        <v/>
      </c>
      <c r="I2164" s="10" t="str">
        <f t="shared" si="344"/>
        <v/>
      </c>
      <c r="J2164" s="19" t="str">
        <f>IF(I2164="","",INT(('ObjProd (2)'!$C$25-I2164)/7 * (ABS('ObjProd (2)'!$C$25-I2164)&gt;=7)))</f>
        <v/>
      </c>
      <c r="K2164" s="10" t="str">
        <f>IF(I2164="","",
IF(AND(DATEDIF(I2164,'ObjProd (2)'!$C$25,"y")=0,DATEDIF(I2164,'ObjProd (2)'!$C$25,"ym")=0,
   INT(('ObjProd (2)'!$C$25-EDATE(I2164,DATEDIF(I2164,'ObjProd (2)'!$C$25,"y")*12+DATEDIF(I2164,'ObjProd (2)'!$C$25,"ym")))/7)=0),
   "&lt; 1 sem.",
   IF(DATEDIF(I2164,'ObjProd (2)'!$C$25,"y")&gt;0,DATEDIF(I2164,'ObjProd (2)'!$C$25,"y") &amp; " " &amp; IF(DATEDIF(I2164,'ObjProd (2)'!$C$25,"y")=1,"an ","ans "),"") &amp;
   IF(DATEDIF(I2164,'ObjProd (2)'!$C$25,"ym")&gt;0,DATEDIF(I2164,'ObjProd (2)'!$C$25,"ym") &amp; " mois ", "") &amp;
   IF(INT(('ObjProd (2)'!$C$25-EDATE(I2164,DATEDIF(I2164,'ObjProd (2)'!$C$25,"y")*12+DATEDIF(I2164,'ObjProd (2)'!$C$25,"ym")))/7)&gt;0,
      INT(('ObjProd (2)'!$C$25-EDATE(I2164,DATEDIF(I2164,'ObjProd (2)'!$C$25,"y")*12+DATEDIF(I2164,'ObjProd (2)'!$C$25,"ym")))/7) &amp; " sem.",
      "")
)
)</f>
        <v/>
      </c>
      <c r="L2164" s="11" t="str">
        <f t="shared" si="345"/>
        <v/>
      </c>
      <c r="M2164" s="9" t="str">
        <f t="shared" si="341"/>
        <v/>
      </c>
      <c r="N2164" s="9" t="str" cm="1">
        <f t="array" aca="1" ref="N2164" ca="1">LEFT(L2164, IF(ISNUMBER(SUBSTITUTE(_xludf.MID(L2164, 2, 1), ".", ",")), 1, 2))</f>
        <v/>
      </c>
      <c r="O2164" s="19" t="str">
        <f t="shared" ca="1" si="347"/>
        <v/>
      </c>
      <c r="P2164" s="9" t="str">
        <f t="shared" ca="1" si="348"/>
        <v/>
      </c>
      <c r="Q2164" s="9" t="str">
        <f t="shared" ca="1" si="349"/>
        <v/>
      </c>
      <c r="R2164" s="9" t="str">
        <f t="shared" si="342"/>
        <v/>
      </c>
      <c r="S2164" t="str" cm="1">
        <f t="array" ref="S2164">IF(ISBLANK(C2164),"",IFERROR(INDEX(ListeSeries!$A$2:$A$1045, MATCH(1, (DatasScan!G2164=ListeSeries!$B$2:$B$1045) * (DatasScan!H2164&gt;=ListeSeries!$D$2:$D$1045) * (DatasScan!H2164&lt;=ListeSeries!$E$2:$E$1045), 0)), "no match"))</f>
        <v/>
      </c>
      <c r="T2164" s="7" t="str" cm="1">
        <f t="array" ref="T2164">IF(ISBLANK(C2164),"",IFERROR(INDEX(ListeSeries!$C$2:$C$1045, MATCH(1, (DatasScan!G2164=ListeSeries!$B$2:$B$1045) * (DatasScan!H2164&gt;=ListeSeries!$D$2:$D$1045) * (DatasScan!H2164&lt;=ListeSeries!$E$2:$E$1045), 0)), "no match"))</f>
        <v/>
      </c>
      <c r="U2164" s="11" t="str" cm="1">
        <f t="array" ref="U2164">IF(ISBLANK(C2164),"",IFERROR(INDEX(ListeSeries!$F$2:$F$1045, MATCH(1, (DatasScan!G2164=ListeSeries!$B$2:$B$1045) * (DatasScan!H2164&gt;=ListeSeries!$D$2:$D$1045) * (DatasScan!H2164&lt;=ListeSeries!$E$2:$E$1045), 0)), "no match"))</f>
        <v/>
      </c>
    </row>
    <row r="2165" spans="1:21" ht="15" customHeight="1" x14ac:dyDescent="0.25">
      <c r="A2165" s="6" t="str">
        <f t="shared" si="343"/>
        <v/>
      </c>
      <c r="B2165" s="272"/>
      <c r="F2165" s="7" t="str">
        <f t="shared" si="346"/>
        <v/>
      </c>
      <c r="G2165" s="21" t="str">
        <f>IF(ISBLANK(C2165),"",_xlfn.XLOOKUP(_xlfn.XLOOKUP(VALUE(LEFT(C2165,4)),Souches!$B$2:$B$15000,Souches!$E$2:$E$15000),Varietes!$B$2:$B$500,Varietes!$C$2:$C$500))</f>
        <v/>
      </c>
      <c r="H2165" s="19" t="str">
        <f>IF(ISBLANK(C2165),"",_xlfn.XLOOKUP(VALUE(LEFT(C2165,4)),Souches!$B$2:$B$15000,Souches!$D$2:$D$15000))</f>
        <v/>
      </c>
      <c r="I2165" s="10" t="str">
        <f t="shared" si="344"/>
        <v/>
      </c>
      <c r="J2165" s="19" t="str">
        <f>IF(I2165="","",INT(('ObjProd (2)'!$C$25-I2165)/7 * (ABS('ObjProd (2)'!$C$25-I2165)&gt;=7)))</f>
        <v/>
      </c>
      <c r="K2165" s="10" t="str">
        <f>IF(I2165="","",
IF(AND(DATEDIF(I2165,'ObjProd (2)'!$C$25,"y")=0,DATEDIF(I2165,'ObjProd (2)'!$C$25,"ym")=0,
   INT(('ObjProd (2)'!$C$25-EDATE(I2165,DATEDIF(I2165,'ObjProd (2)'!$C$25,"y")*12+DATEDIF(I2165,'ObjProd (2)'!$C$25,"ym")))/7)=0),
   "&lt; 1 sem.",
   IF(DATEDIF(I2165,'ObjProd (2)'!$C$25,"y")&gt;0,DATEDIF(I2165,'ObjProd (2)'!$C$25,"y") &amp; " " &amp; IF(DATEDIF(I2165,'ObjProd (2)'!$C$25,"y")=1,"an ","ans "),"") &amp;
   IF(DATEDIF(I2165,'ObjProd (2)'!$C$25,"ym")&gt;0,DATEDIF(I2165,'ObjProd (2)'!$C$25,"ym") &amp; " mois ", "") &amp;
   IF(INT(('ObjProd (2)'!$C$25-EDATE(I2165,DATEDIF(I2165,'ObjProd (2)'!$C$25,"y")*12+DATEDIF(I2165,'ObjProd (2)'!$C$25,"ym")))/7)&gt;0,
      INT(('ObjProd (2)'!$C$25-EDATE(I2165,DATEDIF(I2165,'ObjProd (2)'!$C$25,"y")*12+DATEDIF(I2165,'ObjProd (2)'!$C$25,"ym")))/7) &amp; " sem.",
      "")
)
)</f>
        <v/>
      </c>
      <c r="L2165" s="11" t="str">
        <f t="shared" si="345"/>
        <v/>
      </c>
      <c r="M2165" s="9" t="str">
        <f t="shared" si="341"/>
        <v/>
      </c>
      <c r="N2165" s="9" t="str" cm="1">
        <f t="array" aca="1" ref="N2165" ca="1">LEFT(L2165, IF(ISNUMBER(SUBSTITUTE(_xludf.MID(L2165, 2, 1), ".", ",")), 1, 2))</f>
        <v/>
      </c>
      <c r="O2165" s="19" t="str">
        <f t="shared" ca="1" si="347"/>
        <v/>
      </c>
      <c r="P2165" s="9" t="str">
        <f t="shared" ca="1" si="348"/>
        <v/>
      </c>
      <c r="Q2165" s="9" t="str">
        <f t="shared" ca="1" si="349"/>
        <v/>
      </c>
      <c r="R2165" s="9" t="str">
        <f t="shared" si="342"/>
        <v/>
      </c>
      <c r="S2165" t="str" cm="1">
        <f t="array" ref="S2165">IF(ISBLANK(C2165),"",IFERROR(INDEX(ListeSeries!$A$2:$A$1045, MATCH(1, (DatasScan!G2165=ListeSeries!$B$2:$B$1045) * (DatasScan!H2165&gt;=ListeSeries!$D$2:$D$1045) * (DatasScan!H2165&lt;=ListeSeries!$E$2:$E$1045), 0)), "no match"))</f>
        <v/>
      </c>
      <c r="T2165" s="7" t="str" cm="1">
        <f t="array" ref="T2165">IF(ISBLANK(C2165),"",IFERROR(INDEX(ListeSeries!$C$2:$C$1045, MATCH(1, (DatasScan!G2165=ListeSeries!$B$2:$B$1045) * (DatasScan!H2165&gt;=ListeSeries!$D$2:$D$1045) * (DatasScan!H2165&lt;=ListeSeries!$E$2:$E$1045), 0)), "no match"))</f>
        <v/>
      </c>
      <c r="U2165" s="11" t="str" cm="1">
        <f t="array" ref="U2165">IF(ISBLANK(C2165),"",IFERROR(INDEX(ListeSeries!$F$2:$F$1045, MATCH(1, (DatasScan!G2165=ListeSeries!$B$2:$B$1045) * (DatasScan!H2165&gt;=ListeSeries!$D$2:$D$1045) * (DatasScan!H2165&lt;=ListeSeries!$E$2:$E$1045), 0)), "no match"))</f>
        <v/>
      </c>
    </row>
    <row r="2166" spans="1:21" ht="15" customHeight="1" x14ac:dyDescent="0.25">
      <c r="A2166" s="6" t="str">
        <f t="shared" si="343"/>
        <v/>
      </c>
      <c r="B2166" s="272"/>
      <c r="F2166" s="7" t="str">
        <f t="shared" si="346"/>
        <v/>
      </c>
      <c r="G2166" s="21" t="str">
        <f>IF(ISBLANK(C2166),"",_xlfn.XLOOKUP(_xlfn.XLOOKUP(VALUE(LEFT(C2166,4)),Souches!$B$2:$B$15000,Souches!$E$2:$E$15000),Varietes!$B$2:$B$500,Varietes!$C$2:$C$500))</f>
        <v/>
      </c>
      <c r="H2166" s="19" t="str">
        <f>IF(ISBLANK(C2166),"",_xlfn.XLOOKUP(VALUE(LEFT(C2166,4)),Souches!$B$2:$B$15000,Souches!$D$2:$D$15000))</f>
        <v/>
      </c>
      <c r="I2166" s="10" t="str">
        <f t="shared" si="344"/>
        <v/>
      </c>
      <c r="J2166" s="19" t="str">
        <f>IF(I2166="","",INT(('ObjProd (2)'!$C$25-I2166)/7 * (ABS('ObjProd (2)'!$C$25-I2166)&gt;=7)))</f>
        <v/>
      </c>
      <c r="K2166" s="10" t="str">
        <f>IF(I2166="","",
IF(AND(DATEDIF(I2166,'ObjProd (2)'!$C$25,"y")=0,DATEDIF(I2166,'ObjProd (2)'!$C$25,"ym")=0,
   INT(('ObjProd (2)'!$C$25-EDATE(I2166,DATEDIF(I2166,'ObjProd (2)'!$C$25,"y")*12+DATEDIF(I2166,'ObjProd (2)'!$C$25,"ym")))/7)=0),
   "&lt; 1 sem.",
   IF(DATEDIF(I2166,'ObjProd (2)'!$C$25,"y")&gt;0,DATEDIF(I2166,'ObjProd (2)'!$C$25,"y") &amp; " " &amp; IF(DATEDIF(I2166,'ObjProd (2)'!$C$25,"y")=1,"an ","ans "),"") &amp;
   IF(DATEDIF(I2166,'ObjProd (2)'!$C$25,"ym")&gt;0,DATEDIF(I2166,'ObjProd (2)'!$C$25,"ym") &amp; " mois ", "") &amp;
   IF(INT(('ObjProd (2)'!$C$25-EDATE(I2166,DATEDIF(I2166,'ObjProd (2)'!$C$25,"y")*12+DATEDIF(I2166,'ObjProd (2)'!$C$25,"ym")))/7)&gt;0,
      INT(('ObjProd (2)'!$C$25-EDATE(I2166,DATEDIF(I2166,'ObjProd (2)'!$C$25,"y")*12+DATEDIF(I2166,'ObjProd (2)'!$C$25,"ym")))/7) &amp; " sem.",
      "")
)
)</f>
        <v/>
      </c>
      <c r="L2166" s="11" t="str">
        <f t="shared" si="345"/>
        <v/>
      </c>
      <c r="M2166" s="9" t="str">
        <f t="shared" si="341"/>
        <v/>
      </c>
      <c r="N2166" s="9" t="str" cm="1">
        <f t="array" aca="1" ref="N2166" ca="1">LEFT(L2166, IF(ISNUMBER(SUBSTITUTE(_xludf.MID(L2166, 2, 1), ".", ",")), 1, 2))</f>
        <v/>
      </c>
      <c r="O2166" s="19" t="str">
        <f t="shared" ca="1" si="347"/>
        <v/>
      </c>
      <c r="P2166" s="9" t="str">
        <f t="shared" ca="1" si="348"/>
        <v/>
      </c>
      <c r="Q2166" s="9" t="str">
        <f t="shared" ca="1" si="349"/>
        <v/>
      </c>
      <c r="R2166" s="9" t="str">
        <f t="shared" si="342"/>
        <v/>
      </c>
      <c r="S2166" t="str" cm="1">
        <f t="array" ref="S2166">IF(ISBLANK(C2166),"",IFERROR(INDEX(ListeSeries!$A$2:$A$1045, MATCH(1, (DatasScan!G2166=ListeSeries!$B$2:$B$1045) * (DatasScan!H2166&gt;=ListeSeries!$D$2:$D$1045) * (DatasScan!H2166&lt;=ListeSeries!$E$2:$E$1045), 0)), "no match"))</f>
        <v/>
      </c>
      <c r="T2166" s="7" t="str" cm="1">
        <f t="array" ref="T2166">IF(ISBLANK(C2166),"",IFERROR(INDEX(ListeSeries!$C$2:$C$1045, MATCH(1, (DatasScan!G2166=ListeSeries!$B$2:$B$1045) * (DatasScan!H2166&gt;=ListeSeries!$D$2:$D$1045) * (DatasScan!H2166&lt;=ListeSeries!$E$2:$E$1045), 0)), "no match"))</f>
        <v/>
      </c>
      <c r="U2166" s="11" t="str" cm="1">
        <f t="array" ref="U2166">IF(ISBLANK(C2166),"",IFERROR(INDEX(ListeSeries!$F$2:$F$1045, MATCH(1, (DatasScan!G2166=ListeSeries!$B$2:$B$1045) * (DatasScan!H2166&gt;=ListeSeries!$D$2:$D$1045) * (DatasScan!H2166&lt;=ListeSeries!$E$2:$E$1045), 0)), "no match"))</f>
        <v/>
      </c>
    </row>
    <row r="2167" spans="1:21" ht="15" customHeight="1" x14ac:dyDescent="0.25">
      <c r="A2167" s="6" t="str">
        <f t="shared" si="343"/>
        <v/>
      </c>
      <c r="B2167" s="272"/>
      <c r="F2167" s="7" t="str">
        <f t="shared" si="346"/>
        <v/>
      </c>
      <c r="G2167" s="21" t="str">
        <f>IF(ISBLANK(C2167),"",_xlfn.XLOOKUP(_xlfn.XLOOKUP(VALUE(LEFT(C2167,4)),Souches!$B$2:$B$15000,Souches!$E$2:$E$15000),Varietes!$B$2:$B$500,Varietes!$C$2:$C$500))</f>
        <v/>
      </c>
      <c r="H2167" s="19" t="str">
        <f>IF(ISBLANK(C2167),"",_xlfn.XLOOKUP(VALUE(LEFT(C2167,4)),Souches!$B$2:$B$15000,Souches!$D$2:$D$15000))</f>
        <v/>
      </c>
      <c r="I2167" s="10" t="str">
        <f t="shared" si="344"/>
        <v/>
      </c>
      <c r="J2167" s="19" t="str">
        <f>IF(I2167="","",INT(('ObjProd (2)'!$C$25-I2167)/7 * (ABS('ObjProd (2)'!$C$25-I2167)&gt;=7)))</f>
        <v/>
      </c>
      <c r="K2167" s="10" t="str">
        <f>IF(I2167="","",
IF(AND(DATEDIF(I2167,'ObjProd (2)'!$C$25,"y")=0,DATEDIF(I2167,'ObjProd (2)'!$C$25,"ym")=0,
   INT(('ObjProd (2)'!$C$25-EDATE(I2167,DATEDIF(I2167,'ObjProd (2)'!$C$25,"y")*12+DATEDIF(I2167,'ObjProd (2)'!$C$25,"ym")))/7)=0),
   "&lt; 1 sem.",
   IF(DATEDIF(I2167,'ObjProd (2)'!$C$25,"y")&gt;0,DATEDIF(I2167,'ObjProd (2)'!$C$25,"y") &amp; " " &amp; IF(DATEDIF(I2167,'ObjProd (2)'!$C$25,"y")=1,"an ","ans "),"") &amp;
   IF(DATEDIF(I2167,'ObjProd (2)'!$C$25,"ym")&gt;0,DATEDIF(I2167,'ObjProd (2)'!$C$25,"ym") &amp; " mois ", "") &amp;
   IF(INT(('ObjProd (2)'!$C$25-EDATE(I2167,DATEDIF(I2167,'ObjProd (2)'!$C$25,"y")*12+DATEDIF(I2167,'ObjProd (2)'!$C$25,"ym")))/7)&gt;0,
      INT(('ObjProd (2)'!$C$25-EDATE(I2167,DATEDIF(I2167,'ObjProd (2)'!$C$25,"y")*12+DATEDIF(I2167,'ObjProd (2)'!$C$25,"ym")))/7) &amp; " sem.",
      "")
)
)</f>
        <v/>
      </c>
      <c r="L2167" s="11" t="str">
        <f t="shared" si="345"/>
        <v/>
      </c>
      <c r="M2167" s="9" t="str">
        <f t="shared" si="341"/>
        <v/>
      </c>
      <c r="N2167" s="9" t="str" cm="1">
        <f t="array" aca="1" ref="N2167" ca="1">LEFT(L2167, IF(ISNUMBER(SUBSTITUTE(_xludf.MID(L2167, 2, 1), ".", ",")), 1, 2))</f>
        <v/>
      </c>
      <c r="O2167" s="19" t="str">
        <f t="shared" ca="1" si="347"/>
        <v/>
      </c>
      <c r="P2167" s="9" t="str">
        <f t="shared" ca="1" si="348"/>
        <v/>
      </c>
      <c r="Q2167" s="9" t="str">
        <f t="shared" ca="1" si="349"/>
        <v/>
      </c>
      <c r="R2167" s="9" t="str">
        <f t="shared" si="342"/>
        <v/>
      </c>
      <c r="S2167" t="str" cm="1">
        <f t="array" ref="S2167">IF(ISBLANK(C2167),"",IFERROR(INDEX(ListeSeries!$A$2:$A$1045, MATCH(1, (DatasScan!G2167=ListeSeries!$B$2:$B$1045) * (DatasScan!H2167&gt;=ListeSeries!$D$2:$D$1045) * (DatasScan!H2167&lt;=ListeSeries!$E$2:$E$1045), 0)), "no match"))</f>
        <v/>
      </c>
      <c r="T2167" s="7" t="str" cm="1">
        <f t="array" ref="T2167">IF(ISBLANK(C2167),"",IFERROR(INDEX(ListeSeries!$C$2:$C$1045, MATCH(1, (DatasScan!G2167=ListeSeries!$B$2:$B$1045) * (DatasScan!H2167&gt;=ListeSeries!$D$2:$D$1045) * (DatasScan!H2167&lt;=ListeSeries!$E$2:$E$1045), 0)), "no match"))</f>
        <v/>
      </c>
      <c r="U2167" s="11" t="str" cm="1">
        <f t="array" ref="U2167">IF(ISBLANK(C2167),"",IFERROR(INDEX(ListeSeries!$F$2:$F$1045, MATCH(1, (DatasScan!G2167=ListeSeries!$B$2:$B$1045) * (DatasScan!H2167&gt;=ListeSeries!$D$2:$D$1045) * (DatasScan!H2167&lt;=ListeSeries!$E$2:$E$1045), 0)), "no match"))</f>
        <v/>
      </c>
    </row>
    <row r="2168" spans="1:21" ht="15" customHeight="1" x14ac:dyDescent="0.25">
      <c r="A2168" s="6" t="str">
        <f t="shared" si="343"/>
        <v/>
      </c>
      <c r="B2168" s="272"/>
      <c r="F2168" s="7" t="str">
        <f t="shared" si="346"/>
        <v/>
      </c>
      <c r="G2168" s="21" t="str">
        <f>IF(ISBLANK(C2168),"",_xlfn.XLOOKUP(_xlfn.XLOOKUP(VALUE(LEFT(C2168,4)),Souches!$B$2:$B$15000,Souches!$E$2:$E$15000),Varietes!$B$2:$B$500,Varietes!$C$2:$C$500))</f>
        <v/>
      </c>
      <c r="H2168" s="19" t="str">
        <f>IF(ISBLANK(C2168),"",_xlfn.XLOOKUP(VALUE(LEFT(C2168,4)),Souches!$B$2:$B$15000,Souches!$D$2:$D$15000))</f>
        <v/>
      </c>
      <c r="I2168" s="10" t="str">
        <f t="shared" si="344"/>
        <v/>
      </c>
      <c r="J2168" s="19" t="str">
        <f>IF(I2168="","",INT(('ObjProd (2)'!$C$25-I2168)/7 * (ABS('ObjProd (2)'!$C$25-I2168)&gt;=7)))</f>
        <v/>
      </c>
      <c r="K2168" s="10" t="str">
        <f>IF(I2168="","",
IF(AND(DATEDIF(I2168,'ObjProd (2)'!$C$25,"y")=0,DATEDIF(I2168,'ObjProd (2)'!$C$25,"ym")=0,
   INT(('ObjProd (2)'!$C$25-EDATE(I2168,DATEDIF(I2168,'ObjProd (2)'!$C$25,"y")*12+DATEDIF(I2168,'ObjProd (2)'!$C$25,"ym")))/7)=0),
   "&lt; 1 sem.",
   IF(DATEDIF(I2168,'ObjProd (2)'!$C$25,"y")&gt;0,DATEDIF(I2168,'ObjProd (2)'!$C$25,"y") &amp; " " &amp; IF(DATEDIF(I2168,'ObjProd (2)'!$C$25,"y")=1,"an ","ans "),"") &amp;
   IF(DATEDIF(I2168,'ObjProd (2)'!$C$25,"ym")&gt;0,DATEDIF(I2168,'ObjProd (2)'!$C$25,"ym") &amp; " mois ", "") &amp;
   IF(INT(('ObjProd (2)'!$C$25-EDATE(I2168,DATEDIF(I2168,'ObjProd (2)'!$C$25,"y")*12+DATEDIF(I2168,'ObjProd (2)'!$C$25,"ym")))/7)&gt;0,
      INT(('ObjProd (2)'!$C$25-EDATE(I2168,DATEDIF(I2168,'ObjProd (2)'!$C$25,"y")*12+DATEDIF(I2168,'ObjProd (2)'!$C$25,"ym")))/7) &amp; " sem.",
      "")
)
)</f>
        <v/>
      </c>
      <c r="L2168" s="11" t="str">
        <f t="shared" si="345"/>
        <v/>
      </c>
      <c r="M2168" s="9" t="str">
        <f t="shared" si="341"/>
        <v/>
      </c>
      <c r="N2168" s="9" t="str" cm="1">
        <f t="array" aca="1" ref="N2168" ca="1">LEFT(L2168, IF(ISNUMBER(SUBSTITUTE(_xludf.MID(L2168, 2, 1), ".", ",")), 1, 2))</f>
        <v/>
      </c>
      <c r="O2168" s="19" t="str">
        <f t="shared" ca="1" si="347"/>
        <v/>
      </c>
      <c r="P2168" s="9" t="str">
        <f t="shared" ca="1" si="348"/>
        <v/>
      </c>
      <c r="Q2168" s="9" t="str">
        <f t="shared" ca="1" si="349"/>
        <v/>
      </c>
      <c r="R2168" s="9" t="str">
        <f t="shared" si="342"/>
        <v/>
      </c>
      <c r="S2168" t="str" cm="1">
        <f t="array" ref="S2168">IF(ISBLANK(C2168),"",IFERROR(INDEX(ListeSeries!$A$2:$A$1045, MATCH(1, (DatasScan!G2168=ListeSeries!$B$2:$B$1045) * (DatasScan!H2168&gt;=ListeSeries!$D$2:$D$1045) * (DatasScan!H2168&lt;=ListeSeries!$E$2:$E$1045), 0)), "no match"))</f>
        <v/>
      </c>
      <c r="T2168" s="7" t="str" cm="1">
        <f t="array" ref="T2168">IF(ISBLANK(C2168),"",IFERROR(INDEX(ListeSeries!$C$2:$C$1045, MATCH(1, (DatasScan!G2168=ListeSeries!$B$2:$B$1045) * (DatasScan!H2168&gt;=ListeSeries!$D$2:$D$1045) * (DatasScan!H2168&lt;=ListeSeries!$E$2:$E$1045), 0)), "no match"))</f>
        <v/>
      </c>
      <c r="U2168" s="11" t="str" cm="1">
        <f t="array" ref="U2168">IF(ISBLANK(C2168),"",IFERROR(INDEX(ListeSeries!$F$2:$F$1045, MATCH(1, (DatasScan!G2168=ListeSeries!$B$2:$B$1045) * (DatasScan!H2168&gt;=ListeSeries!$D$2:$D$1045) * (DatasScan!H2168&lt;=ListeSeries!$E$2:$E$1045), 0)), "no match"))</f>
        <v/>
      </c>
    </row>
    <row r="2169" spans="1:21" ht="15" customHeight="1" x14ac:dyDescent="0.25">
      <c r="A2169" s="6" t="str">
        <f t="shared" si="343"/>
        <v/>
      </c>
      <c r="B2169" s="272"/>
      <c r="F2169" s="7" t="str">
        <f t="shared" si="346"/>
        <v/>
      </c>
      <c r="G2169" s="21" t="str">
        <f>IF(ISBLANK(C2169),"",_xlfn.XLOOKUP(_xlfn.XLOOKUP(VALUE(LEFT(C2169,4)),Souches!$B$2:$B$15000,Souches!$E$2:$E$15000),Varietes!$B$2:$B$500,Varietes!$C$2:$C$500))</f>
        <v/>
      </c>
      <c r="H2169" s="19" t="str">
        <f>IF(ISBLANK(C2169),"",_xlfn.XLOOKUP(VALUE(LEFT(C2169,4)),Souches!$B$2:$B$15000,Souches!$D$2:$D$15000))</f>
        <v/>
      </c>
      <c r="I2169" s="10" t="str">
        <f t="shared" si="344"/>
        <v/>
      </c>
      <c r="J2169" s="19" t="str">
        <f>IF(I2169="","",INT(('ObjProd (2)'!$C$25-I2169)/7 * (ABS('ObjProd (2)'!$C$25-I2169)&gt;=7)))</f>
        <v/>
      </c>
      <c r="K2169" s="10" t="str">
        <f>IF(I2169="","",
IF(AND(DATEDIF(I2169,'ObjProd (2)'!$C$25,"y")=0,DATEDIF(I2169,'ObjProd (2)'!$C$25,"ym")=0,
   INT(('ObjProd (2)'!$C$25-EDATE(I2169,DATEDIF(I2169,'ObjProd (2)'!$C$25,"y")*12+DATEDIF(I2169,'ObjProd (2)'!$C$25,"ym")))/7)=0),
   "&lt; 1 sem.",
   IF(DATEDIF(I2169,'ObjProd (2)'!$C$25,"y")&gt;0,DATEDIF(I2169,'ObjProd (2)'!$C$25,"y") &amp; " " &amp; IF(DATEDIF(I2169,'ObjProd (2)'!$C$25,"y")=1,"an ","ans "),"") &amp;
   IF(DATEDIF(I2169,'ObjProd (2)'!$C$25,"ym")&gt;0,DATEDIF(I2169,'ObjProd (2)'!$C$25,"ym") &amp; " mois ", "") &amp;
   IF(INT(('ObjProd (2)'!$C$25-EDATE(I2169,DATEDIF(I2169,'ObjProd (2)'!$C$25,"y")*12+DATEDIF(I2169,'ObjProd (2)'!$C$25,"ym")))/7)&gt;0,
      INT(('ObjProd (2)'!$C$25-EDATE(I2169,DATEDIF(I2169,'ObjProd (2)'!$C$25,"y")*12+DATEDIF(I2169,'ObjProd (2)'!$C$25,"ym")))/7) &amp; " sem.",
      "")
)
)</f>
        <v/>
      </c>
      <c r="L2169" s="11" t="str">
        <f t="shared" si="345"/>
        <v/>
      </c>
      <c r="M2169" s="9" t="str">
        <f t="shared" si="341"/>
        <v/>
      </c>
      <c r="N2169" s="9" t="str" cm="1">
        <f t="array" aca="1" ref="N2169" ca="1">LEFT(L2169, IF(ISNUMBER(SUBSTITUTE(_xludf.MID(L2169, 2, 1), ".", ",")), 1, 2))</f>
        <v/>
      </c>
      <c r="O2169" s="19" t="str">
        <f t="shared" ca="1" si="347"/>
        <v/>
      </c>
      <c r="P2169" s="9" t="str">
        <f t="shared" ca="1" si="348"/>
        <v/>
      </c>
      <c r="Q2169" s="9" t="str">
        <f t="shared" ca="1" si="349"/>
        <v/>
      </c>
      <c r="R2169" s="9" t="str">
        <f t="shared" si="342"/>
        <v/>
      </c>
      <c r="S2169" t="str" cm="1">
        <f t="array" ref="S2169">IF(ISBLANK(C2169),"",IFERROR(INDEX(ListeSeries!$A$2:$A$1045, MATCH(1, (DatasScan!G2169=ListeSeries!$B$2:$B$1045) * (DatasScan!H2169&gt;=ListeSeries!$D$2:$D$1045) * (DatasScan!H2169&lt;=ListeSeries!$E$2:$E$1045), 0)), "no match"))</f>
        <v/>
      </c>
      <c r="T2169" s="7" t="str" cm="1">
        <f t="array" ref="T2169">IF(ISBLANK(C2169),"",IFERROR(INDEX(ListeSeries!$C$2:$C$1045, MATCH(1, (DatasScan!G2169=ListeSeries!$B$2:$B$1045) * (DatasScan!H2169&gt;=ListeSeries!$D$2:$D$1045) * (DatasScan!H2169&lt;=ListeSeries!$E$2:$E$1045), 0)), "no match"))</f>
        <v/>
      </c>
      <c r="U2169" s="11" t="str" cm="1">
        <f t="array" ref="U2169">IF(ISBLANK(C2169),"",IFERROR(INDEX(ListeSeries!$F$2:$F$1045, MATCH(1, (DatasScan!G2169=ListeSeries!$B$2:$B$1045) * (DatasScan!H2169&gt;=ListeSeries!$D$2:$D$1045) * (DatasScan!H2169&lt;=ListeSeries!$E$2:$E$1045), 0)), "no match"))</f>
        <v/>
      </c>
    </row>
    <row r="2170" spans="1:21" ht="15" customHeight="1" x14ac:dyDescent="0.25">
      <c r="A2170" s="6" t="str">
        <f t="shared" si="343"/>
        <v/>
      </c>
      <c r="B2170" s="272"/>
      <c r="F2170" s="7" t="str">
        <f t="shared" si="346"/>
        <v/>
      </c>
      <c r="G2170" s="21" t="str">
        <f>IF(ISBLANK(C2170),"",_xlfn.XLOOKUP(_xlfn.XLOOKUP(VALUE(LEFT(C2170,4)),Souches!$B$2:$B$15000,Souches!$E$2:$E$15000),Varietes!$B$2:$B$500,Varietes!$C$2:$C$500))</f>
        <v/>
      </c>
      <c r="H2170" s="19" t="str">
        <f>IF(ISBLANK(C2170),"",_xlfn.XLOOKUP(VALUE(LEFT(C2170,4)),Souches!$B$2:$B$15000,Souches!$D$2:$D$15000))</f>
        <v/>
      </c>
      <c r="I2170" s="10" t="str">
        <f t="shared" si="344"/>
        <v/>
      </c>
      <c r="J2170" s="19" t="str">
        <f>IF(I2170="","",INT(('ObjProd (2)'!$C$25-I2170)/7 * (ABS('ObjProd (2)'!$C$25-I2170)&gt;=7)))</f>
        <v/>
      </c>
      <c r="K2170" s="10" t="str">
        <f>IF(I2170="","",
IF(AND(DATEDIF(I2170,'ObjProd (2)'!$C$25,"y")=0,DATEDIF(I2170,'ObjProd (2)'!$C$25,"ym")=0,
   INT(('ObjProd (2)'!$C$25-EDATE(I2170,DATEDIF(I2170,'ObjProd (2)'!$C$25,"y")*12+DATEDIF(I2170,'ObjProd (2)'!$C$25,"ym")))/7)=0),
   "&lt; 1 sem.",
   IF(DATEDIF(I2170,'ObjProd (2)'!$C$25,"y")&gt;0,DATEDIF(I2170,'ObjProd (2)'!$C$25,"y") &amp; " " &amp; IF(DATEDIF(I2170,'ObjProd (2)'!$C$25,"y")=1,"an ","ans "),"") &amp;
   IF(DATEDIF(I2170,'ObjProd (2)'!$C$25,"ym")&gt;0,DATEDIF(I2170,'ObjProd (2)'!$C$25,"ym") &amp; " mois ", "") &amp;
   IF(INT(('ObjProd (2)'!$C$25-EDATE(I2170,DATEDIF(I2170,'ObjProd (2)'!$C$25,"y")*12+DATEDIF(I2170,'ObjProd (2)'!$C$25,"ym")))/7)&gt;0,
      INT(('ObjProd (2)'!$C$25-EDATE(I2170,DATEDIF(I2170,'ObjProd (2)'!$C$25,"y")*12+DATEDIF(I2170,'ObjProd (2)'!$C$25,"ym")))/7) &amp; " sem.",
      "")
)
)</f>
        <v/>
      </c>
      <c r="L2170" s="11" t="str">
        <f t="shared" si="345"/>
        <v/>
      </c>
      <c r="M2170" s="9" t="str">
        <f t="shared" si="341"/>
        <v/>
      </c>
      <c r="N2170" s="9" t="str" cm="1">
        <f t="array" aca="1" ref="N2170" ca="1">LEFT(L2170, IF(ISNUMBER(SUBSTITUTE(_xludf.MID(L2170, 2, 1), ".", ",")), 1, 2))</f>
        <v/>
      </c>
      <c r="O2170" s="19" t="str">
        <f t="shared" ca="1" si="347"/>
        <v/>
      </c>
      <c r="P2170" s="9" t="str">
        <f t="shared" ca="1" si="348"/>
        <v/>
      </c>
      <c r="Q2170" s="9" t="str">
        <f t="shared" ca="1" si="349"/>
        <v/>
      </c>
      <c r="R2170" s="9" t="str">
        <f t="shared" si="342"/>
        <v/>
      </c>
      <c r="S2170" t="str" cm="1">
        <f t="array" ref="S2170">IF(ISBLANK(C2170),"",IFERROR(INDEX(ListeSeries!$A$2:$A$1045, MATCH(1, (DatasScan!G2170=ListeSeries!$B$2:$B$1045) * (DatasScan!H2170&gt;=ListeSeries!$D$2:$D$1045) * (DatasScan!H2170&lt;=ListeSeries!$E$2:$E$1045), 0)), "no match"))</f>
        <v/>
      </c>
      <c r="T2170" s="7" t="str" cm="1">
        <f t="array" ref="T2170">IF(ISBLANK(C2170),"",IFERROR(INDEX(ListeSeries!$C$2:$C$1045, MATCH(1, (DatasScan!G2170=ListeSeries!$B$2:$B$1045) * (DatasScan!H2170&gt;=ListeSeries!$D$2:$D$1045) * (DatasScan!H2170&lt;=ListeSeries!$E$2:$E$1045), 0)), "no match"))</f>
        <v/>
      </c>
      <c r="U2170" s="11" t="str" cm="1">
        <f t="array" ref="U2170">IF(ISBLANK(C2170),"",IFERROR(INDEX(ListeSeries!$F$2:$F$1045, MATCH(1, (DatasScan!G2170=ListeSeries!$B$2:$B$1045) * (DatasScan!H2170&gt;=ListeSeries!$D$2:$D$1045) * (DatasScan!H2170&lt;=ListeSeries!$E$2:$E$1045), 0)), "no match"))</f>
        <v/>
      </c>
    </row>
    <row r="2171" spans="1:21" ht="15" customHeight="1" x14ac:dyDescent="0.25">
      <c r="A2171" s="6" t="str">
        <f t="shared" si="343"/>
        <v/>
      </c>
      <c r="B2171" s="272"/>
      <c r="F2171" s="7" t="str">
        <f t="shared" si="346"/>
        <v/>
      </c>
      <c r="G2171" s="21" t="str">
        <f>IF(ISBLANK(C2171),"",_xlfn.XLOOKUP(_xlfn.XLOOKUP(VALUE(LEFT(C2171,4)),Souches!$B$2:$B$15000,Souches!$E$2:$E$15000),Varietes!$B$2:$B$500,Varietes!$C$2:$C$500))</f>
        <v/>
      </c>
      <c r="H2171" s="19" t="str">
        <f>IF(ISBLANK(C2171),"",_xlfn.XLOOKUP(VALUE(LEFT(C2171,4)),Souches!$B$2:$B$15000,Souches!$D$2:$D$15000))</f>
        <v/>
      </c>
      <c r="I2171" s="10" t="str">
        <f t="shared" si="344"/>
        <v/>
      </c>
      <c r="J2171" s="19" t="str">
        <f>IF(I2171="","",INT(('ObjProd (2)'!$C$25-I2171)/7 * (ABS('ObjProd (2)'!$C$25-I2171)&gt;=7)))</f>
        <v/>
      </c>
      <c r="K2171" s="10" t="str">
        <f>IF(I2171="","",
IF(AND(DATEDIF(I2171,'ObjProd (2)'!$C$25,"y")=0,DATEDIF(I2171,'ObjProd (2)'!$C$25,"ym")=0,
   INT(('ObjProd (2)'!$C$25-EDATE(I2171,DATEDIF(I2171,'ObjProd (2)'!$C$25,"y")*12+DATEDIF(I2171,'ObjProd (2)'!$C$25,"ym")))/7)=0),
   "&lt; 1 sem.",
   IF(DATEDIF(I2171,'ObjProd (2)'!$C$25,"y")&gt;0,DATEDIF(I2171,'ObjProd (2)'!$C$25,"y") &amp; " " &amp; IF(DATEDIF(I2171,'ObjProd (2)'!$C$25,"y")=1,"an ","ans "),"") &amp;
   IF(DATEDIF(I2171,'ObjProd (2)'!$C$25,"ym")&gt;0,DATEDIF(I2171,'ObjProd (2)'!$C$25,"ym") &amp; " mois ", "") &amp;
   IF(INT(('ObjProd (2)'!$C$25-EDATE(I2171,DATEDIF(I2171,'ObjProd (2)'!$C$25,"y")*12+DATEDIF(I2171,'ObjProd (2)'!$C$25,"ym")))/7)&gt;0,
      INT(('ObjProd (2)'!$C$25-EDATE(I2171,DATEDIF(I2171,'ObjProd (2)'!$C$25,"y")*12+DATEDIF(I2171,'ObjProd (2)'!$C$25,"ym")))/7) &amp; " sem.",
      "")
)
)</f>
        <v/>
      </c>
      <c r="L2171" s="11" t="str">
        <f t="shared" si="345"/>
        <v/>
      </c>
      <c r="M2171" s="9" t="str">
        <f t="shared" si="341"/>
        <v/>
      </c>
      <c r="N2171" s="9" t="str" cm="1">
        <f t="array" aca="1" ref="N2171" ca="1">LEFT(L2171, IF(ISNUMBER(SUBSTITUTE(_xludf.MID(L2171, 2, 1), ".", ",")), 1, 2))</f>
        <v/>
      </c>
      <c r="O2171" s="19" t="str">
        <f t="shared" ca="1" si="347"/>
        <v/>
      </c>
      <c r="P2171" s="9" t="str">
        <f t="shared" ca="1" si="348"/>
        <v/>
      </c>
      <c r="Q2171" s="9" t="str">
        <f t="shared" ca="1" si="349"/>
        <v/>
      </c>
      <c r="R2171" s="9" t="str">
        <f t="shared" si="342"/>
        <v/>
      </c>
      <c r="S2171" t="str" cm="1">
        <f t="array" ref="S2171">IF(ISBLANK(C2171),"",IFERROR(INDEX(ListeSeries!$A$2:$A$1045, MATCH(1, (DatasScan!G2171=ListeSeries!$B$2:$B$1045) * (DatasScan!H2171&gt;=ListeSeries!$D$2:$D$1045) * (DatasScan!H2171&lt;=ListeSeries!$E$2:$E$1045), 0)), "no match"))</f>
        <v/>
      </c>
      <c r="T2171" s="7" t="str" cm="1">
        <f t="array" ref="T2171">IF(ISBLANK(C2171),"",IFERROR(INDEX(ListeSeries!$C$2:$C$1045, MATCH(1, (DatasScan!G2171=ListeSeries!$B$2:$B$1045) * (DatasScan!H2171&gt;=ListeSeries!$D$2:$D$1045) * (DatasScan!H2171&lt;=ListeSeries!$E$2:$E$1045), 0)), "no match"))</f>
        <v/>
      </c>
      <c r="U2171" s="11" t="str" cm="1">
        <f t="array" ref="U2171">IF(ISBLANK(C2171),"",IFERROR(INDEX(ListeSeries!$F$2:$F$1045, MATCH(1, (DatasScan!G2171=ListeSeries!$B$2:$B$1045) * (DatasScan!H2171&gt;=ListeSeries!$D$2:$D$1045) * (DatasScan!H2171&lt;=ListeSeries!$E$2:$E$1045), 0)), "no match"))</f>
        <v/>
      </c>
    </row>
    <row r="2172" spans="1:21" ht="15" customHeight="1" x14ac:dyDescent="0.25">
      <c r="A2172" s="6" t="str">
        <f t="shared" si="343"/>
        <v/>
      </c>
      <c r="B2172" s="272"/>
      <c r="F2172" s="7" t="str">
        <f t="shared" si="346"/>
        <v/>
      </c>
      <c r="G2172" s="21" t="str">
        <f>IF(ISBLANK(C2172),"",_xlfn.XLOOKUP(_xlfn.XLOOKUP(VALUE(LEFT(C2172,4)),Souches!$B$2:$B$15000,Souches!$E$2:$E$15000),Varietes!$B$2:$B$500,Varietes!$C$2:$C$500))</f>
        <v/>
      </c>
      <c r="H2172" s="19" t="str">
        <f>IF(ISBLANK(C2172),"",_xlfn.XLOOKUP(VALUE(LEFT(C2172,4)),Souches!$B$2:$B$15000,Souches!$D$2:$D$15000))</f>
        <v/>
      </c>
      <c r="I2172" s="10" t="str">
        <f t="shared" si="344"/>
        <v/>
      </c>
      <c r="J2172" s="19" t="str">
        <f>IF(I2172="","",INT(('ObjProd (2)'!$C$25-I2172)/7 * (ABS('ObjProd (2)'!$C$25-I2172)&gt;=7)))</f>
        <v/>
      </c>
      <c r="K2172" s="10" t="str">
        <f>IF(I2172="","",
IF(AND(DATEDIF(I2172,'ObjProd (2)'!$C$25,"y")=0,DATEDIF(I2172,'ObjProd (2)'!$C$25,"ym")=0,
   INT(('ObjProd (2)'!$C$25-EDATE(I2172,DATEDIF(I2172,'ObjProd (2)'!$C$25,"y")*12+DATEDIF(I2172,'ObjProd (2)'!$C$25,"ym")))/7)=0),
   "&lt; 1 sem.",
   IF(DATEDIF(I2172,'ObjProd (2)'!$C$25,"y")&gt;0,DATEDIF(I2172,'ObjProd (2)'!$C$25,"y") &amp; " " &amp; IF(DATEDIF(I2172,'ObjProd (2)'!$C$25,"y")=1,"an ","ans "),"") &amp;
   IF(DATEDIF(I2172,'ObjProd (2)'!$C$25,"ym")&gt;0,DATEDIF(I2172,'ObjProd (2)'!$C$25,"ym") &amp; " mois ", "") &amp;
   IF(INT(('ObjProd (2)'!$C$25-EDATE(I2172,DATEDIF(I2172,'ObjProd (2)'!$C$25,"y")*12+DATEDIF(I2172,'ObjProd (2)'!$C$25,"ym")))/7)&gt;0,
      INT(('ObjProd (2)'!$C$25-EDATE(I2172,DATEDIF(I2172,'ObjProd (2)'!$C$25,"y")*12+DATEDIF(I2172,'ObjProd (2)'!$C$25,"ym")))/7) &amp; " sem.",
      "")
)
)</f>
        <v/>
      </c>
      <c r="L2172" s="11" t="str">
        <f t="shared" si="345"/>
        <v/>
      </c>
      <c r="M2172" s="9" t="str">
        <f t="shared" si="341"/>
        <v/>
      </c>
      <c r="N2172" s="9" t="str" cm="1">
        <f t="array" aca="1" ref="N2172" ca="1">LEFT(L2172, IF(ISNUMBER(SUBSTITUTE(_xludf.MID(L2172, 2, 1), ".", ",")), 1, 2))</f>
        <v/>
      </c>
      <c r="O2172" s="19" t="str">
        <f t="shared" ca="1" si="347"/>
        <v/>
      </c>
      <c r="P2172" s="9" t="str">
        <f t="shared" ca="1" si="348"/>
        <v/>
      </c>
      <c r="Q2172" s="9" t="str">
        <f t="shared" ca="1" si="349"/>
        <v/>
      </c>
      <c r="R2172" s="9" t="str">
        <f t="shared" si="342"/>
        <v/>
      </c>
      <c r="S2172" t="str" cm="1">
        <f t="array" ref="S2172">IF(ISBLANK(C2172),"",IFERROR(INDEX(ListeSeries!$A$2:$A$1045, MATCH(1, (DatasScan!G2172=ListeSeries!$B$2:$B$1045) * (DatasScan!H2172&gt;=ListeSeries!$D$2:$D$1045) * (DatasScan!H2172&lt;=ListeSeries!$E$2:$E$1045), 0)), "no match"))</f>
        <v/>
      </c>
      <c r="T2172" s="7" t="str" cm="1">
        <f t="array" ref="T2172">IF(ISBLANK(C2172),"",IFERROR(INDEX(ListeSeries!$C$2:$C$1045, MATCH(1, (DatasScan!G2172=ListeSeries!$B$2:$B$1045) * (DatasScan!H2172&gt;=ListeSeries!$D$2:$D$1045) * (DatasScan!H2172&lt;=ListeSeries!$E$2:$E$1045), 0)), "no match"))</f>
        <v/>
      </c>
      <c r="U2172" s="11" t="str" cm="1">
        <f t="array" ref="U2172">IF(ISBLANK(C2172),"",IFERROR(INDEX(ListeSeries!$F$2:$F$1045, MATCH(1, (DatasScan!G2172=ListeSeries!$B$2:$B$1045) * (DatasScan!H2172&gt;=ListeSeries!$D$2:$D$1045) * (DatasScan!H2172&lt;=ListeSeries!$E$2:$E$1045), 0)), "no match"))</f>
        <v/>
      </c>
    </row>
    <row r="2173" spans="1:21" ht="15" customHeight="1" x14ac:dyDescent="0.25">
      <c r="A2173" s="6" t="str">
        <f t="shared" si="343"/>
        <v/>
      </c>
      <c r="B2173" s="272"/>
      <c r="F2173" s="7" t="str">
        <f t="shared" si="346"/>
        <v/>
      </c>
      <c r="G2173" s="21" t="str">
        <f>IF(ISBLANK(C2173),"",_xlfn.XLOOKUP(_xlfn.XLOOKUP(VALUE(LEFT(C2173,4)),Souches!$B$2:$B$15000,Souches!$E$2:$E$15000),Varietes!$B$2:$B$500,Varietes!$C$2:$C$500))</f>
        <v/>
      </c>
      <c r="H2173" s="19" t="str">
        <f>IF(ISBLANK(C2173),"",_xlfn.XLOOKUP(VALUE(LEFT(C2173,4)),Souches!$B$2:$B$15000,Souches!$D$2:$D$15000))</f>
        <v/>
      </c>
      <c r="I2173" s="10" t="str">
        <f t="shared" si="344"/>
        <v/>
      </c>
      <c r="J2173" s="19" t="str">
        <f>IF(I2173="","",INT(('ObjProd (2)'!$C$25-I2173)/7 * (ABS('ObjProd (2)'!$C$25-I2173)&gt;=7)))</f>
        <v/>
      </c>
      <c r="K2173" s="10" t="str">
        <f>IF(I2173="","",
IF(AND(DATEDIF(I2173,'ObjProd (2)'!$C$25,"y")=0,DATEDIF(I2173,'ObjProd (2)'!$C$25,"ym")=0,
   INT(('ObjProd (2)'!$C$25-EDATE(I2173,DATEDIF(I2173,'ObjProd (2)'!$C$25,"y")*12+DATEDIF(I2173,'ObjProd (2)'!$C$25,"ym")))/7)=0),
   "&lt; 1 sem.",
   IF(DATEDIF(I2173,'ObjProd (2)'!$C$25,"y")&gt;0,DATEDIF(I2173,'ObjProd (2)'!$C$25,"y") &amp; " " &amp; IF(DATEDIF(I2173,'ObjProd (2)'!$C$25,"y")=1,"an ","ans "),"") &amp;
   IF(DATEDIF(I2173,'ObjProd (2)'!$C$25,"ym")&gt;0,DATEDIF(I2173,'ObjProd (2)'!$C$25,"ym") &amp; " mois ", "") &amp;
   IF(INT(('ObjProd (2)'!$C$25-EDATE(I2173,DATEDIF(I2173,'ObjProd (2)'!$C$25,"y")*12+DATEDIF(I2173,'ObjProd (2)'!$C$25,"ym")))/7)&gt;0,
      INT(('ObjProd (2)'!$C$25-EDATE(I2173,DATEDIF(I2173,'ObjProd (2)'!$C$25,"y")*12+DATEDIF(I2173,'ObjProd (2)'!$C$25,"ym")))/7) &amp; " sem.",
      "")
)
)</f>
        <v/>
      </c>
      <c r="L2173" s="11" t="str">
        <f t="shared" si="345"/>
        <v/>
      </c>
      <c r="M2173" s="9" t="str">
        <f t="shared" si="341"/>
        <v/>
      </c>
      <c r="N2173" s="9" t="str" cm="1">
        <f t="array" aca="1" ref="N2173" ca="1">LEFT(L2173, IF(ISNUMBER(SUBSTITUTE(_xludf.MID(L2173, 2, 1), ".", ",")), 1, 2))</f>
        <v/>
      </c>
      <c r="O2173" s="19" t="str">
        <f t="shared" ca="1" si="347"/>
        <v/>
      </c>
      <c r="P2173" s="9" t="str">
        <f t="shared" ca="1" si="348"/>
        <v/>
      </c>
      <c r="Q2173" s="9" t="str">
        <f t="shared" ca="1" si="349"/>
        <v/>
      </c>
      <c r="R2173" s="9" t="str">
        <f t="shared" si="342"/>
        <v/>
      </c>
      <c r="S2173" t="str" cm="1">
        <f t="array" ref="S2173">IF(ISBLANK(C2173),"",IFERROR(INDEX(ListeSeries!$A$2:$A$1045, MATCH(1, (DatasScan!G2173=ListeSeries!$B$2:$B$1045) * (DatasScan!H2173&gt;=ListeSeries!$D$2:$D$1045) * (DatasScan!H2173&lt;=ListeSeries!$E$2:$E$1045), 0)), "no match"))</f>
        <v/>
      </c>
      <c r="T2173" s="7" t="str" cm="1">
        <f t="array" ref="T2173">IF(ISBLANK(C2173),"",IFERROR(INDEX(ListeSeries!$C$2:$C$1045, MATCH(1, (DatasScan!G2173=ListeSeries!$B$2:$B$1045) * (DatasScan!H2173&gt;=ListeSeries!$D$2:$D$1045) * (DatasScan!H2173&lt;=ListeSeries!$E$2:$E$1045), 0)), "no match"))</f>
        <v/>
      </c>
      <c r="U2173" s="11" t="str" cm="1">
        <f t="array" ref="U2173">IF(ISBLANK(C2173),"",IFERROR(INDEX(ListeSeries!$F$2:$F$1045, MATCH(1, (DatasScan!G2173=ListeSeries!$B$2:$B$1045) * (DatasScan!H2173&gt;=ListeSeries!$D$2:$D$1045) * (DatasScan!H2173&lt;=ListeSeries!$E$2:$E$1045), 0)), "no match"))</f>
        <v/>
      </c>
    </row>
    <row r="2174" spans="1:21" ht="15" customHeight="1" x14ac:dyDescent="0.25">
      <c r="A2174" s="6" t="str">
        <f t="shared" si="343"/>
        <v/>
      </c>
      <c r="B2174" s="272"/>
      <c r="F2174" s="7" t="str">
        <f t="shared" si="346"/>
        <v/>
      </c>
      <c r="G2174" s="21" t="str">
        <f>IF(ISBLANK(C2174),"",_xlfn.XLOOKUP(_xlfn.XLOOKUP(VALUE(LEFT(C2174,4)),Souches!$B$2:$B$15000,Souches!$E$2:$E$15000),Varietes!$B$2:$B$500,Varietes!$C$2:$C$500))</f>
        <v/>
      </c>
      <c r="H2174" s="19" t="str">
        <f>IF(ISBLANK(C2174),"",_xlfn.XLOOKUP(VALUE(LEFT(C2174,4)),Souches!$B$2:$B$15000,Souches!$D$2:$D$15000))</f>
        <v/>
      </c>
      <c r="I2174" s="10" t="str">
        <f t="shared" si="344"/>
        <v/>
      </c>
      <c r="J2174" s="19" t="str">
        <f>IF(I2174="","",INT(('ObjProd (2)'!$C$25-I2174)/7 * (ABS('ObjProd (2)'!$C$25-I2174)&gt;=7)))</f>
        <v/>
      </c>
      <c r="K2174" s="10" t="str">
        <f>IF(I2174="","",
IF(AND(DATEDIF(I2174,'ObjProd (2)'!$C$25,"y")=0,DATEDIF(I2174,'ObjProd (2)'!$C$25,"ym")=0,
   INT(('ObjProd (2)'!$C$25-EDATE(I2174,DATEDIF(I2174,'ObjProd (2)'!$C$25,"y")*12+DATEDIF(I2174,'ObjProd (2)'!$C$25,"ym")))/7)=0),
   "&lt; 1 sem.",
   IF(DATEDIF(I2174,'ObjProd (2)'!$C$25,"y")&gt;0,DATEDIF(I2174,'ObjProd (2)'!$C$25,"y") &amp; " " &amp; IF(DATEDIF(I2174,'ObjProd (2)'!$C$25,"y")=1,"an ","ans "),"") &amp;
   IF(DATEDIF(I2174,'ObjProd (2)'!$C$25,"ym")&gt;0,DATEDIF(I2174,'ObjProd (2)'!$C$25,"ym") &amp; " mois ", "") &amp;
   IF(INT(('ObjProd (2)'!$C$25-EDATE(I2174,DATEDIF(I2174,'ObjProd (2)'!$C$25,"y")*12+DATEDIF(I2174,'ObjProd (2)'!$C$25,"ym")))/7)&gt;0,
      INT(('ObjProd (2)'!$C$25-EDATE(I2174,DATEDIF(I2174,'ObjProd (2)'!$C$25,"y")*12+DATEDIF(I2174,'ObjProd (2)'!$C$25,"ym")))/7) &amp; " sem.",
      "")
)
)</f>
        <v/>
      </c>
      <c r="L2174" s="11" t="str">
        <f t="shared" si="345"/>
        <v/>
      </c>
      <c r="M2174" s="9" t="str">
        <f t="shared" si="341"/>
        <v/>
      </c>
      <c r="N2174" s="9" t="str" cm="1">
        <f t="array" aca="1" ref="N2174" ca="1">LEFT(L2174, IF(ISNUMBER(SUBSTITUTE(_xludf.MID(L2174, 2, 1), ".", ",")), 1, 2))</f>
        <v/>
      </c>
      <c r="O2174" s="19" t="str">
        <f t="shared" ca="1" si="347"/>
        <v/>
      </c>
      <c r="P2174" s="9" t="str">
        <f t="shared" ca="1" si="348"/>
        <v/>
      </c>
      <c r="Q2174" s="9" t="str">
        <f t="shared" ca="1" si="349"/>
        <v/>
      </c>
      <c r="R2174" s="9" t="str">
        <f t="shared" si="342"/>
        <v/>
      </c>
      <c r="S2174" t="str" cm="1">
        <f t="array" ref="S2174">IF(ISBLANK(C2174),"",IFERROR(INDEX(ListeSeries!$A$2:$A$1045, MATCH(1, (DatasScan!G2174=ListeSeries!$B$2:$B$1045) * (DatasScan!H2174&gt;=ListeSeries!$D$2:$D$1045) * (DatasScan!H2174&lt;=ListeSeries!$E$2:$E$1045), 0)), "no match"))</f>
        <v/>
      </c>
      <c r="T2174" s="7" t="str" cm="1">
        <f t="array" ref="T2174">IF(ISBLANK(C2174),"",IFERROR(INDEX(ListeSeries!$C$2:$C$1045, MATCH(1, (DatasScan!G2174=ListeSeries!$B$2:$B$1045) * (DatasScan!H2174&gt;=ListeSeries!$D$2:$D$1045) * (DatasScan!H2174&lt;=ListeSeries!$E$2:$E$1045), 0)), "no match"))</f>
        <v/>
      </c>
      <c r="U2174" s="11" t="str" cm="1">
        <f t="array" ref="U2174">IF(ISBLANK(C2174),"",IFERROR(INDEX(ListeSeries!$F$2:$F$1045, MATCH(1, (DatasScan!G2174=ListeSeries!$B$2:$B$1045) * (DatasScan!H2174&gt;=ListeSeries!$D$2:$D$1045) * (DatasScan!H2174&lt;=ListeSeries!$E$2:$E$1045), 0)), "no match"))</f>
        <v/>
      </c>
    </row>
    <row r="2175" spans="1:21" ht="15" customHeight="1" x14ac:dyDescent="0.25">
      <c r="A2175" s="6" t="str">
        <f t="shared" si="343"/>
        <v/>
      </c>
      <c r="B2175" s="272"/>
      <c r="F2175" s="7" t="str">
        <f t="shared" si="346"/>
        <v/>
      </c>
      <c r="G2175" s="21" t="str">
        <f>IF(ISBLANK(C2175),"",_xlfn.XLOOKUP(_xlfn.XLOOKUP(VALUE(LEFT(C2175,4)),Souches!$B$2:$B$15000,Souches!$E$2:$E$15000),Varietes!$B$2:$B$500,Varietes!$C$2:$C$500))</f>
        <v/>
      </c>
      <c r="H2175" s="19" t="str">
        <f>IF(ISBLANK(C2175),"",_xlfn.XLOOKUP(VALUE(LEFT(C2175,4)),Souches!$B$2:$B$15000,Souches!$D$2:$D$15000))</f>
        <v/>
      </c>
      <c r="I2175" s="10" t="str">
        <f t="shared" si="344"/>
        <v/>
      </c>
      <c r="J2175" s="19" t="str">
        <f>IF(I2175="","",INT(('ObjProd (2)'!$C$25-I2175)/7 * (ABS('ObjProd (2)'!$C$25-I2175)&gt;=7)))</f>
        <v/>
      </c>
      <c r="K2175" s="10" t="str">
        <f>IF(I2175="","",
IF(AND(DATEDIF(I2175,'ObjProd (2)'!$C$25,"y")=0,DATEDIF(I2175,'ObjProd (2)'!$C$25,"ym")=0,
   INT(('ObjProd (2)'!$C$25-EDATE(I2175,DATEDIF(I2175,'ObjProd (2)'!$C$25,"y")*12+DATEDIF(I2175,'ObjProd (2)'!$C$25,"ym")))/7)=0),
   "&lt; 1 sem.",
   IF(DATEDIF(I2175,'ObjProd (2)'!$C$25,"y")&gt;0,DATEDIF(I2175,'ObjProd (2)'!$C$25,"y") &amp; " " &amp; IF(DATEDIF(I2175,'ObjProd (2)'!$C$25,"y")=1,"an ","ans "),"") &amp;
   IF(DATEDIF(I2175,'ObjProd (2)'!$C$25,"ym")&gt;0,DATEDIF(I2175,'ObjProd (2)'!$C$25,"ym") &amp; " mois ", "") &amp;
   IF(INT(('ObjProd (2)'!$C$25-EDATE(I2175,DATEDIF(I2175,'ObjProd (2)'!$C$25,"y")*12+DATEDIF(I2175,'ObjProd (2)'!$C$25,"ym")))/7)&gt;0,
      INT(('ObjProd (2)'!$C$25-EDATE(I2175,DATEDIF(I2175,'ObjProd (2)'!$C$25,"y")*12+DATEDIF(I2175,'ObjProd (2)'!$C$25,"ym")))/7) &amp; " sem.",
      "")
)
)</f>
        <v/>
      </c>
      <c r="L2175" s="11" t="str">
        <f t="shared" si="345"/>
        <v/>
      </c>
      <c r="M2175" s="9" t="str">
        <f t="shared" si="341"/>
        <v/>
      </c>
      <c r="N2175" s="9" t="str" cm="1">
        <f t="array" aca="1" ref="N2175" ca="1">LEFT(L2175, IF(ISNUMBER(SUBSTITUTE(_xludf.MID(L2175, 2, 1), ".", ",")), 1, 2))</f>
        <v/>
      </c>
      <c r="O2175" s="19" t="str">
        <f t="shared" ca="1" si="347"/>
        <v/>
      </c>
      <c r="P2175" s="9" t="str">
        <f t="shared" ca="1" si="348"/>
        <v/>
      </c>
      <c r="Q2175" s="9" t="str">
        <f t="shared" ca="1" si="349"/>
        <v/>
      </c>
      <c r="R2175" s="9" t="str">
        <f t="shared" si="342"/>
        <v/>
      </c>
      <c r="S2175" t="str" cm="1">
        <f t="array" ref="S2175">IF(ISBLANK(C2175),"",IFERROR(INDEX(ListeSeries!$A$2:$A$1045, MATCH(1, (DatasScan!G2175=ListeSeries!$B$2:$B$1045) * (DatasScan!H2175&gt;=ListeSeries!$D$2:$D$1045) * (DatasScan!H2175&lt;=ListeSeries!$E$2:$E$1045), 0)), "no match"))</f>
        <v/>
      </c>
      <c r="T2175" s="7" t="str" cm="1">
        <f t="array" ref="T2175">IF(ISBLANK(C2175),"",IFERROR(INDEX(ListeSeries!$C$2:$C$1045, MATCH(1, (DatasScan!G2175=ListeSeries!$B$2:$B$1045) * (DatasScan!H2175&gt;=ListeSeries!$D$2:$D$1045) * (DatasScan!H2175&lt;=ListeSeries!$E$2:$E$1045), 0)), "no match"))</f>
        <v/>
      </c>
      <c r="U2175" s="11" t="str" cm="1">
        <f t="array" ref="U2175">IF(ISBLANK(C2175),"",IFERROR(INDEX(ListeSeries!$F$2:$F$1045, MATCH(1, (DatasScan!G2175=ListeSeries!$B$2:$B$1045) * (DatasScan!H2175&gt;=ListeSeries!$D$2:$D$1045) * (DatasScan!H2175&lt;=ListeSeries!$E$2:$E$1045), 0)), "no match"))</f>
        <v/>
      </c>
    </row>
    <row r="2176" spans="1:21" ht="15" customHeight="1" x14ac:dyDescent="0.25">
      <c r="A2176" s="6" t="str">
        <f t="shared" si="343"/>
        <v/>
      </c>
      <c r="B2176" s="272"/>
      <c r="F2176" s="7" t="str">
        <f t="shared" si="346"/>
        <v/>
      </c>
      <c r="G2176" s="21" t="str">
        <f>IF(ISBLANK(C2176),"",_xlfn.XLOOKUP(_xlfn.XLOOKUP(VALUE(LEFT(C2176,4)),Souches!$B$2:$B$15000,Souches!$E$2:$E$15000),Varietes!$B$2:$B$500,Varietes!$C$2:$C$500))</f>
        <v/>
      </c>
      <c r="H2176" s="19" t="str">
        <f>IF(ISBLANK(C2176),"",_xlfn.XLOOKUP(VALUE(LEFT(C2176,4)),Souches!$B$2:$B$15000,Souches!$D$2:$D$15000))</f>
        <v/>
      </c>
      <c r="I2176" s="10" t="str">
        <f t="shared" si="344"/>
        <v/>
      </c>
      <c r="J2176" s="19" t="str">
        <f>IF(I2176="","",INT(('ObjProd (2)'!$C$25-I2176)/7 * (ABS('ObjProd (2)'!$C$25-I2176)&gt;=7)))</f>
        <v/>
      </c>
      <c r="K2176" s="10" t="str">
        <f>IF(I2176="","",
IF(AND(DATEDIF(I2176,'ObjProd (2)'!$C$25,"y")=0,DATEDIF(I2176,'ObjProd (2)'!$C$25,"ym")=0,
   INT(('ObjProd (2)'!$C$25-EDATE(I2176,DATEDIF(I2176,'ObjProd (2)'!$C$25,"y")*12+DATEDIF(I2176,'ObjProd (2)'!$C$25,"ym")))/7)=0),
   "&lt; 1 sem.",
   IF(DATEDIF(I2176,'ObjProd (2)'!$C$25,"y")&gt;0,DATEDIF(I2176,'ObjProd (2)'!$C$25,"y") &amp; " " &amp; IF(DATEDIF(I2176,'ObjProd (2)'!$C$25,"y")=1,"an ","ans "),"") &amp;
   IF(DATEDIF(I2176,'ObjProd (2)'!$C$25,"ym")&gt;0,DATEDIF(I2176,'ObjProd (2)'!$C$25,"ym") &amp; " mois ", "") &amp;
   IF(INT(('ObjProd (2)'!$C$25-EDATE(I2176,DATEDIF(I2176,'ObjProd (2)'!$C$25,"y")*12+DATEDIF(I2176,'ObjProd (2)'!$C$25,"ym")))/7)&gt;0,
      INT(('ObjProd (2)'!$C$25-EDATE(I2176,DATEDIF(I2176,'ObjProd (2)'!$C$25,"y")*12+DATEDIF(I2176,'ObjProd (2)'!$C$25,"ym")))/7) &amp; " sem.",
      "")
)
)</f>
        <v/>
      </c>
      <c r="L2176" s="11" t="str">
        <f t="shared" si="345"/>
        <v/>
      </c>
      <c r="M2176" s="9" t="str">
        <f t="shared" ref="M2176:M2239" si="350">IF(OR(D2176&gt;0, E2176&gt;0), D2176*14+E2176,"")</f>
        <v/>
      </c>
      <c r="N2176" s="9" t="str" cm="1">
        <f t="array" aca="1" ref="N2176" ca="1">LEFT(L2176, IF(ISNUMBER(SUBSTITUTE(_xludf.MID(L2176, 2, 1), ".", ",")), 1, 2))</f>
        <v/>
      </c>
      <c r="O2176" s="19" t="str">
        <f t="shared" ca="1" si="347"/>
        <v/>
      </c>
      <c r="P2176" s="9" t="str">
        <f t="shared" ca="1" si="348"/>
        <v/>
      </c>
      <c r="Q2176" s="9" t="str">
        <f t="shared" ca="1" si="349"/>
        <v/>
      </c>
      <c r="R2176" s="9" t="str">
        <f t="shared" ref="R2176:R2239" si="351">IF(ISBLANK(C2176),"",P2176&amp;Q2176)</f>
        <v/>
      </c>
      <c r="S2176" t="str" cm="1">
        <f t="array" ref="S2176">IF(ISBLANK(C2176),"",IFERROR(INDEX(ListeSeries!$A$2:$A$1045, MATCH(1, (DatasScan!G2176=ListeSeries!$B$2:$B$1045) * (DatasScan!H2176&gt;=ListeSeries!$D$2:$D$1045) * (DatasScan!H2176&lt;=ListeSeries!$E$2:$E$1045), 0)), "no match"))</f>
        <v/>
      </c>
      <c r="T2176" s="7" t="str" cm="1">
        <f t="array" ref="T2176">IF(ISBLANK(C2176),"",IFERROR(INDEX(ListeSeries!$C$2:$C$1045, MATCH(1, (DatasScan!G2176=ListeSeries!$B$2:$B$1045) * (DatasScan!H2176&gt;=ListeSeries!$D$2:$D$1045) * (DatasScan!H2176&lt;=ListeSeries!$E$2:$E$1045), 0)), "no match"))</f>
        <v/>
      </c>
      <c r="U2176" s="11" t="str" cm="1">
        <f t="array" ref="U2176">IF(ISBLANK(C2176),"",IFERROR(INDEX(ListeSeries!$F$2:$F$1045, MATCH(1, (DatasScan!G2176=ListeSeries!$B$2:$B$1045) * (DatasScan!H2176&gt;=ListeSeries!$D$2:$D$1045) * (DatasScan!H2176&lt;=ListeSeries!$E$2:$E$1045), 0)), "no match"))</f>
        <v/>
      </c>
    </row>
    <row r="2177" spans="1:21" ht="15" customHeight="1" x14ac:dyDescent="0.25">
      <c r="A2177" s="6" t="str">
        <f t="shared" ref="A2177:A2240" si="352">IF(B2177="CHF","CHF",IF(B2177="CHF 2","CHF hangar",LEFT(B2177,1)))</f>
        <v/>
      </c>
      <c r="B2177" s="272"/>
      <c r="F2177" s="7" t="str">
        <f t="shared" si="346"/>
        <v/>
      </c>
      <c r="G2177" s="21" t="str">
        <f>IF(ISBLANK(C2177),"",_xlfn.XLOOKUP(_xlfn.XLOOKUP(VALUE(LEFT(C2177,4)),Souches!$B$2:$B$15000,Souches!$E$2:$E$15000),Varietes!$B$2:$B$500,Varietes!$C$2:$C$500))</f>
        <v/>
      </c>
      <c r="H2177" s="19" t="str">
        <f>IF(ISBLANK(C2177),"",_xlfn.XLOOKUP(VALUE(LEFT(C2177,4)),Souches!$B$2:$B$15000,Souches!$D$2:$D$15000))</f>
        <v/>
      </c>
      <c r="I2177" s="10" t="str">
        <f t="shared" si="344"/>
        <v/>
      </c>
      <c r="J2177" s="19" t="str">
        <f>IF(I2177="","",INT(('ObjProd (2)'!$C$25-I2177)/7 * (ABS('ObjProd (2)'!$C$25-I2177)&gt;=7)))</f>
        <v/>
      </c>
      <c r="K2177" s="10" t="str">
        <f>IF(I2177="","",
IF(AND(DATEDIF(I2177,'ObjProd (2)'!$C$25,"y")=0,DATEDIF(I2177,'ObjProd (2)'!$C$25,"ym")=0,
   INT(('ObjProd (2)'!$C$25-EDATE(I2177,DATEDIF(I2177,'ObjProd (2)'!$C$25,"y")*12+DATEDIF(I2177,'ObjProd (2)'!$C$25,"ym")))/7)=0),
   "&lt; 1 sem.",
   IF(DATEDIF(I2177,'ObjProd (2)'!$C$25,"y")&gt;0,DATEDIF(I2177,'ObjProd (2)'!$C$25,"y") &amp; " " &amp; IF(DATEDIF(I2177,'ObjProd (2)'!$C$25,"y")=1,"an ","ans "),"") &amp;
   IF(DATEDIF(I2177,'ObjProd (2)'!$C$25,"ym")&gt;0,DATEDIF(I2177,'ObjProd (2)'!$C$25,"ym") &amp; " mois ", "") &amp;
   IF(INT(('ObjProd (2)'!$C$25-EDATE(I2177,DATEDIF(I2177,'ObjProd (2)'!$C$25,"y")*12+DATEDIF(I2177,'ObjProd (2)'!$C$25,"ym")))/7)&gt;0,
      INT(('ObjProd (2)'!$C$25-EDATE(I2177,DATEDIF(I2177,'ObjProd (2)'!$C$25,"y")*12+DATEDIF(I2177,'ObjProd (2)'!$C$25,"ym")))/7) &amp; " sem.",
      "")
)
)</f>
        <v/>
      </c>
      <c r="L2177" s="11" t="str">
        <f t="shared" si="345"/>
        <v/>
      </c>
      <c r="M2177" s="9" t="str">
        <f t="shared" si="350"/>
        <v/>
      </c>
      <c r="N2177" s="9" t="str" cm="1">
        <f t="array" aca="1" ref="N2177" ca="1">LEFT(L2177, IF(ISNUMBER(SUBSTITUTE(_xludf.MID(L2177, 2, 1), ".", ",")), 1, 2))</f>
        <v/>
      </c>
      <c r="O2177" s="19" t="str">
        <f t="shared" ca="1" si="347"/>
        <v/>
      </c>
      <c r="P2177" s="9" t="str">
        <f t="shared" ca="1" si="348"/>
        <v/>
      </c>
      <c r="Q2177" s="9" t="str">
        <f t="shared" ca="1" si="349"/>
        <v/>
      </c>
      <c r="R2177" s="9" t="str">
        <f t="shared" si="351"/>
        <v/>
      </c>
      <c r="S2177" t="str" cm="1">
        <f t="array" ref="S2177">IF(ISBLANK(C2177),"",IFERROR(INDEX(ListeSeries!$A$2:$A$1045, MATCH(1, (DatasScan!G2177=ListeSeries!$B$2:$B$1045) * (DatasScan!H2177&gt;=ListeSeries!$D$2:$D$1045) * (DatasScan!H2177&lt;=ListeSeries!$E$2:$E$1045), 0)), "no match"))</f>
        <v/>
      </c>
      <c r="T2177" s="7" t="str" cm="1">
        <f t="array" ref="T2177">IF(ISBLANK(C2177),"",IFERROR(INDEX(ListeSeries!$C$2:$C$1045, MATCH(1, (DatasScan!G2177=ListeSeries!$B$2:$B$1045) * (DatasScan!H2177&gt;=ListeSeries!$D$2:$D$1045) * (DatasScan!H2177&lt;=ListeSeries!$E$2:$E$1045), 0)), "no match"))</f>
        <v/>
      </c>
      <c r="U2177" s="11" t="str" cm="1">
        <f t="array" ref="U2177">IF(ISBLANK(C2177),"",IFERROR(INDEX(ListeSeries!$F$2:$F$1045, MATCH(1, (DatasScan!G2177=ListeSeries!$B$2:$B$1045) * (DatasScan!H2177&gt;=ListeSeries!$D$2:$D$1045) * (DatasScan!H2177&lt;=ListeSeries!$E$2:$E$1045), 0)), "no match"))</f>
        <v/>
      </c>
    </row>
    <row r="2178" spans="1:21" ht="15" customHeight="1" x14ac:dyDescent="0.25">
      <c r="A2178" s="6" t="str">
        <f t="shared" si="352"/>
        <v/>
      </c>
      <c r="B2178" s="272"/>
      <c r="F2178" s="7" t="str">
        <f t="shared" si="346"/>
        <v/>
      </c>
      <c r="G2178" s="21" t="str">
        <f>IF(ISBLANK(C2178),"",_xlfn.XLOOKUP(_xlfn.XLOOKUP(VALUE(LEFT(C2178,4)),Souches!$B$2:$B$15000,Souches!$E$2:$E$15000),Varietes!$B$2:$B$500,Varietes!$C$2:$C$500))</f>
        <v/>
      </c>
      <c r="H2178" s="19" t="str">
        <f>IF(ISBLANK(C2178),"",_xlfn.XLOOKUP(VALUE(LEFT(C2178,4)),Souches!$B$2:$B$15000,Souches!$D$2:$D$15000))</f>
        <v/>
      </c>
      <c r="I2178" s="10" t="str">
        <f t="shared" ref="I2178:I2241" si="353">IF(ISBLANK(C2178),"",DATE(MID(C2178,5,4),MID(C2178,9,2),MID(C2178,11,2)))</f>
        <v/>
      </c>
      <c r="J2178" s="19" t="str">
        <f>IF(I2178="","",INT(('ObjProd (2)'!$C$25-I2178)/7 * (ABS('ObjProd (2)'!$C$25-I2178)&gt;=7)))</f>
        <v/>
      </c>
      <c r="K2178" s="10" t="str">
        <f>IF(I2178="","",
IF(AND(DATEDIF(I2178,'ObjProd (2)'!$C$25,"y")=0,DATEDIF(I2178,'ObjProd (2)'!$C$25,"ym")=0,
   INT(('ObjProd (2)'!$C$25-EDATE(I2178,DATEDIF(I2178,'ObjProd (2)'!$C$25,"y")*12+DATEDIF(I2178,'ObjProd (2)'!$C$25,"ym")))/7)=0),
   "&lt; 1 sem.",
   IF(DATEDIF(I2178,'ObjProd (2)'!$C$25,"y")&gt;0,DATEDIF(I2178,'ObjProd (2)'!$C$25,"y") &amp; " " &amp; IF(DATEDIF(I2178,'ObjProd (2)'!$C$25,"y")=1,"an ","ans "),"") &amp;
   IF(DATEDIF(I2178,'ObjProd (2)'!$C$25,"ym")&gt;0,DATEDIF(I2178,'ObjProd (2)'!$C$25,"ym") &amp; " mois ", "") &amp;
   IF(INT(('ObjProd (2)'!$C$25-EDATE(I2178,DATEDIF(I2178,'ObjProd (2)'!$C$25,"y")*12+DATEDIF(I2178,'ObjProd (2)'!$C$25,"ym")))/7)&gt;0,
      INT(('ObjProd (2)'!$C$25-EDATE(I2178,DATEDIF(I2178,'ObjProd (2)'!$C$25,"y")*12+DATEDIF(I2178,'ObjProd (2)'!$C$25,"ym")))/7) &amp; " sem.",
      "")
)
)</f>
        <v/>
      </c>
      <c r="L2178" s="11" t="str">
        <f t="shared" ref="L2178:L2241" si="354">IF(ISBLANK(C2178),"",MID(C2178,13,4))</f>
        <v/>
      </c>
      <c r="M2178" s="9" t="str">
        <f t="shared" si="350"/>
        <v/>
      </c>
      <c r="N2178" s="9" t="str" cm="1">
        <f t="array" aca="1" ref="N2178" ca="1">LEFT(L2178, IF(ISNUMBER(SUBSTITUTE(_xludf.MID(L2178, 2, 1), ".", ",")), 1, 2))</f>
        <v/>
      </c>
      <c r="O2178" s="19" t="str">
        <f t="shared" ca="1" si="347"/>
        <v/>
      </c>
      <c r="P2178" s="9" t="str">
        <f t="shared" ca="1" si="348"/>
        <v/>
      </c>
      <c r="Q2178" s="9" t="str">
        <f t="shared" ca="1" si="349"/>
        <v/>
      </c>
      <c r="R2178" s="9" t="str">
        <f t="shared" si="351"/>
        <v/>
      </c>
      <c r="S2178" t="str" cm="1">
        <f t="array" ref="S2178">IF(ISBLANK(C2178),"",IFERROR(INDEX(ListeSeries!$A$2:$A$1045, MATCH(1, (DatasScan!G2178=ListeSeries!$B$2:$B$1045) * (DatasScan!H2178&gt;=ListeSeries!$D$2:$D$1045) * (DatasScan!H2178&lt;=ListeSeries!$E$2:$E$1045), 0)), "no match"))</f>
        <v/>
      </c>
      <c r="T2178" s="7" t="str" cm="1">
        <f t="array" ref="T2178">IF(ISBLANK(C2178),"",IFERROR(INDEX(ListeSeries!$C$2:$C$1045, MATCH(1, (DatasScan!G2178=ListeSeries!$B$2:$B$1045) * (DatasScan!H2178&gt;=ListeSeries!$D$2:$D$1045) * (DatasScan!H2178&lt;=ListeSeries!$E$2:$E$1045), 0)), "no match"))</f>
        <v/>
      </c>
      <c r="U2178" s="11" t="str" cm="1">
        <f t="array" ref="U2178">IF(ISBLANK(C2178),"",IFERROR(INDEX(ListeSeries!$F$2:$F$1045, MATCH(1, (DatasScan!G2178=ListeSeries!$B$2:$B$1045) * (DatasScan!H2178&gt;=ListeSeries!$D$2:$D$1045) * (DatasScan!H2178&lt;=ListeSeries!$E$2:$E$1045), 0)), "no match"))</f>
        <v/>
      </c>
    </row>
    <row r="2179" spans="1:21" ht="15" customHeight="1" x14ac:dyDescent="0.25">
      <c r="A2179" s="6" t="str">
        <f t="shared" si="352"/>
        <v/>
      </c>
      <c r="B2179" s="272"/>
      <c r="F2179" s="7" t="str">
        <f t="shared" si="346"/>
        <v/>
      </c>
      <c r="G2179" s="21" t="str">
        <f>IF(ISBLANK(C2179),"",_xlfn.XLOOKUP(_xlfn.XLOOKUP(VALUE(LEFT(C2179,4)),Souches!$B$2:$B$15000,Souches!$E$2:$E$15000),Varietes!$B$2:$B$500,Varietes!$C$2:$C$500))</f>
        <v/>
      </c>
      <c r="H2179" s="19" t="str">
        <f>IF(ISBLANK(C2179),"",_xlfn.XLOOKUP(VALUE(LEFT(C2179,4)),Souches!$B$2:$B$15000,Souches!$D$2:$D$15000))</f>
        <v/>
      </c>
      <c r="I2179" s="10" t="str">
        <f t="shared" si="353"/>
        <v/>
      </c>
      <c r="J2179" s="19" t="str">
        <f>IF(I2179="","",INT(('ObjProd (2)'!$C$25-I2179)/7 * (ABS('ObjProd (2)'!$C$25-I2179)&gt;=7)))</f>
        <v/>
      </c>
      <c r="K2179" s="10" t="str">
        <f>IF(I2179="","",
IF(AND(DATEDIF(I2179,'ObjProd (2)'!$C$25,"y")=0,DATEDIF(I2179,'ObjProd (2)'!$C$25,"ym")=0,
   INT(('ObjProd (2)'!$C$25-EDATE(I2179,DATEDIF(I2179,'ObjProd (2)'!$C$25,"y")*12+DATEDIF(I2179,'ObjProd (2)'!$C$25,"ym")))/7)=0),
   "&lt; 1 sem.",
   IF(DATEDIF(I2179,'ObjProd (2)'!$C$25,"y")&gt;0,DATEDIF(I2179,'ObjProd (2)'!$C$25,"y") &amp; " " &amp; IF(DATEDIF(I2179,'ObjProd (2)'!$C$25,"y")=1,"an ","ans "),"") &amp;
   IF(DATEDIF(I2179,'ObjProd (2)'!$C$25,"ym")&gt;0,DATEDIF(I2179,'ObjProd (2)'!$C$25,"ym") &amp; " mois ", "") &amp;
   IF(INT(('ObjProd (2)'!$C$25-EDATE(I2179,DATEDIF(I2179,'ObjProd (2)'!$C$25,"y")*12+DATEDIF(I2179,'ObjProd (2)'!$C$25,"ym")))/7)&gt;0,
      INT(('ObjProd (2)'!$C$25-EDATE(I2179,DATEDIF(I2179,'ObjProd (2)'!$C$25,"y")*12+DATEDIF(I2179,'ObjProd (2)'!$C$25,"ym")))/7) &amp; " sem.",
      "")
)
)</f>
        <v/>
      </c>
      <c r="L2179" s="11" t="str">
        <f t="shared" si="354"/>
        <v/>
      </c>
      <c r="M2179" s="9" t="str">
        <f t="shared" si="350"/>
        <v/>
      </c>
      <c r="N2179" s="9" t="str" cm="1">
        <f t="array" aca="1" ref="N2179" ca="1">LEFT(L2179, IF(ISNUMBER(SUBSTITUTE(_xludf.MID(L2179, 2, 1), ".", ",")), 1, 2))</f>
        <v/>
      </c>
      <c r="O2179" s="19" t="str">
        <f t="shared" ca="1" si="347"/>
        <v/>
      </c>
      <c r="P2179" s="9" t="str">
        <f t="shared" ca="1" si="348"/>
        <v/>
      </c>
      <c r="Q2179" s="9" t="str">
        <f t="shared" ca="1" si="349"/>
        <v/>
      </c>
      <c r="R2179" s="9" t="str">
        <f t="shared" si="351"/>
        <v/>
      </c>
      <c r="S2179" t="str" cm="1">
        <f t="array" ref="S2179">IF(ISBLANK(C2179),"",IFERROR(INDEX(ListeSeries!$A$2:$A$1045, MATCH(1, (DatasScan!G2179=ListeSeries!$B$2:$B$1045) * (DatasScan!H2179&gt;=ListeSeries!$D$2:$D$1045) * (DatasScan!H2179&lt;=ListeSeries!$E$2:$E$1045), 0)), "no match"))</f>
        <v/>
      </c>
      <c r="T2179" s="7" t="str" cm="1">
        <f t="array" ref="T2179">IF(ISBLANK(C2179),"",IFERROR(INDEX(ListeSeries!$C$2:$C$1045, MATCH(1, (DatasScan!G2179=ListeSeries!$B$2:$B$1045) * (DatasScan!H2179&gt;=ListeSeries!$D$2:$D$1045) * (DatasScan!H2179&lt;=ListeSeries!$E$2:$E$1045), 0)), "no match"))</f>
        <v/>
      </c>
      <c r="U2179" s="11" t="str" cm="1">
        <f t="array" ref="U2179">IF(ISBLANK(C2179),"",IFERROR(INDEX(ListeSeries!$F$2:$F$1045, MATCH(1, (DatasScan!G2179=ListeSeries!$B$2:$B$1045) * (DatasScan!H2179&gt;=ListeSeries!$D$2:$D$1045) * (DatasScan!H2179&lt;=ListeSeries!$E$2:$E$1045), 0)), "no match"))</f>
        <v/>
      </c>
    </row>
    <row r="2180" spans="1:21" ht="15" customHeight="1" x14ac:dyDescent="0.25">
      <c r="A2180" s="6" t="str">
        <f t="shared" si="352"/>
        <v/>
      </c>
      <c r="B2180" s="272"/>
      <c r="F2180" s="7" t="str">
        <f t="shared" si="346"/>
        <v/>
      </c>
      <c r="G2180" s="21" t="str">
        <f>IF(ISBLANK(C2180),"",_xlfn.XLOOKUP(_xlfn.XLOOKUP(VALUE(LEFT(C2180,4)),Souches!$B$2:$B$15000,Souches!$E$2:$E$15000),Varietes!$B$2:$B$500,Varietes!$C$2:$C$500))</f>
        <v/>
      </c>
      <c r="H2180" s="19" t="str">
        <f>IF(ISBLANK(C2180),"",_xlfn.XLOOKUP(VALUE(LEFT(C2180,4)),Souches!$B$2:$B$15000,Souches!$D$2:$D$15000))</f>
        <v/>
      </c>
      <c r="I2180" s="10" t="str">
        <f t="shared" si="353"/>
        <v/>
      </c>
      <c r="J2180" s="19" t="str">
        <f>IF(I2180="","",INT(('ObjProd (2)'!$C$25-I2180)/7 * (ABS('ObjProd (2)'!$C$25-I2180)&gt;=7)))</f>
        <v/>
      </c>
      <c r="K2180" s="10" t="str">
        <f>IF(I2180="","",
IF(AND(DATEDIF(I2180,'ObjProd (2)'!$C$25,"y")=0,DATEDIF(I2180,'ObjProd (2)'!$C$25,"ym")=0,
   INT(('ObjProd (2)'!$C$25-EDATE(I2180,DATEDIF(I2180,'ObjProd (2)'!$C$25,"y")*12+DATEDIF(I2180,'ObjProd (2)'!$C$25,"ym")))/7)=0),
   "&lt; 1 sem.",
   IF(DATEDIF(I2180,'ObjProd (2)'!$C$25,"y")&gt;0,DATEDIF(I2180,'ObjProd (2)'!$C$25,"y") &amp; " " &amp; IF(DATEDIF(I2180,'ObjProd (2)'!$C$25,"y")=1,"an ","ans "),"") &amp;
   IF(DATEDIF(I2180,'ObjProd (2)'!$C$25,"ym")&gt;0,DATEDIF(I2180,'ObjProd (2)'!$C$25,"ym") &amp; " mois ", "") &amp;
   IF(INT(('ObjProd (2)'!$C$25-EDATE(I2180,DATEDIF(I2180,'ObjProd (2)'!$C$25,"y")*12+DATEDIF(I2180,'ObjProd (2)'!$C$25,"ym")))/7)&gt;0,
      INT(('ObjProd (2)'!$C$25-EDATE(I2180,DATEDIF(I2180,'ObjProd (2)'!$C$25,"y")*12+DATEDIF(I2180,'ObjProd (2)'!$C$25,"ym")))/7) &amp; " sem.",
      "")
)
)</f>
        <v/>
      </c>
      <c r="L2180" s="11" t="str">
        <f t="shared" si="354"/>
        <v/>
      </c>
      <c r="M2180" s="9" t="str">
        <f t="shared" si="350"/>
        <v/>
      </c>
      <c r="N2180" s="9" t="str" cm="1">
        <f t="array" aca="1" ref="N2180" ca="1">LEFT(L2180, IF(ISNUMBER(SUBSTITUTE(_xludf.MID(L2180, 2, 1), ".", ",")), 1, 2))</f>
        <v/>
      </c>
      <c r="O2180" s="19" t="str">
        <f t="shared" ca="1" si="347"/>
        <v/>
      </c>
      <c r="P2180" s="9" t="str">
        <f t="shared" ca="1" si="348"/>
        <v/>
      </c>
      <c r="Q2180" s="9" t="str">
        <f t="shared" ca="1" si="349"/>
        <v/>
      </c>
      <c r="R2180" s="9" t="str">
        <f t="shared" si="351"/>
        <v/>
      </c>
      <c r="S2180" t="str" cm="1">
        <f t="array" ref="S2180">IF(ISBLANK(C2180),"",IFERROR(INDEX(ListeSeries!$A$2:$A$1045, MATCH(1, (DatasScan!G2180=ListeSeries!$B$2:$B$1045) * (DatasScan!H2180&gt;=ListeSeries!$D$2:$D$1045) * (DatasScan!H2180&lt;=ListeSeries!$E$2:$E$1045), 0)), "no match"))</f>
        <v/>
      </c>
      <c r="T2180" s="7" t="str" cm="1">
        <f t="array" ref="T2180">IF(ISBLANK(C2180),"",IFERROR(INDEX(ListeSeries!$C$2:$C$1045, MATCH(1, (DatasScan!G2180=ListeSeries!$B$2:$B$1045) * (DatasScan!H2180&gt;=ListeSeries!$D$2:$D$1045) * (DatasScan!H2180&lt;=ListeSeries!$E$2:$E$1045), 0)), "no match"))</f>
        <v/>
      </c>
      <c r="U2180" s="11" t="str" cm="1">
        <f t="array" ref="U2180">IF(ISBLANK(C2180),"",IFERROR(INDEX(ListeSeries!$F$2:$F$1045, MATCH(1, (DatasScan!G2180=ListeSeries!$B$2:$B$1045) * (DatasScan!H2180&gt;=ListeSeries!$D$2:$D$1045) * (DatasScan!H2180&lt;=ListeSeries!$E$2:$E$1045), 0)), "no match"))</f>
        <v/>
      </c>
    </row>
    <row r="2181" spans="1:21" ht="15" customHeight="1" x14ac:dyDescent="0.25">
      <c r="A2181" s="6" t="str">
        <f t="shared" si="352"/>
        <v/>
      </c>
      <c r="B2181" s="272"/>
      <c r="F2181" s="7" t="str">
        <f t="shared" si="346"/>
        <v/>
      </c>
      <c r="G2181" s="21" t="str">
        <f>IF(ISBLANK(C2181),"",_xlfn.XLOOKUP(_xlfn.XLOOKUP(VALUE(LEFT(C2181,4)),Souches!$B$2:$B$15000,Souches!$E$2:$E$15000),Varietes!$B$2:$B$500,Varietes!$C$2:$C$500))</f>
        <v/>
      </c>
      <c r="H2181" s="19" t="str">
        <f>IF(ISBLANK(C2181),"",_xlfn.XLOOKUP(VALUE(LEFT(C2181,4)),Souches!$B$2:$B$15000,Souches!$D$2:$D$15000))</f>
        <v/>
      </c>
      <c r="I2181" s="10" t="str">
        <f t="shared" si="353"/>
        <v/>
      </c>
      <c r="J2181" s="19" t="str">
        <f>IF(I2181="","",INT(('ObjProd (2)'!$C$25-I2181)/7 * (ABS('ObjProd (2)'!$C$25-I2181)&gt;=7)))</f>
        <v/>
      </c>
      <c r="K2181" s="10" t="str">
        <f>IF(I2181="","",
IF(AND(DATEDIF(I2181,'ObjProd (2)'!$C$25,"y")=0,DATEDIF(I2181,'ObjProd (2)'!$C$25,"ym")=0,
   INT(('ObjProd (2)'!$C$25-EDATE(I2181,DATEDIF(I2181,'ObjProd (2)'!$C$25,"y")*12+DATEDIF(I2181,'ObjProd (2)'!$C$25,"ym")))/7)=0),
   "&lt; 1 sem.",
   IF(DATEDIF(I2181,'ObjProd (2)'!$C$25,"y")&gt;0,DATEDIF(I2181,'ObjProd (2)'!$C$25,"y") &amp; " " &amp; IF(DATEDIF(I2181,'ObjProd (2)'!$C$25,"y")=1,"an ","ans "),"") &amp;
   IF(DATEDIF(I2181,'ObjProd (2)'!$C$25,"ym")&gt;0,DATEDIF(I2181,'ObjProd (2)'!$C$25,"ym") &amp; " mois ", "") &amp;
   IF(INT(('ObjProd (2)'!$C$25-EDATE(I2181,DATEDIF(I2181,'ObjProd (2)'!$C$25,"y")*12+DATEDIF(I2181,'ObjProd (2)'!$C$25,"ym")))/7)&gt;0,
      INT(('ObjProd (2)'!$C$25-EDATE(I2181,DATEDIF(I2181,'ObjProd (2)'!$C$25,"y")*12+DATEDIF(I2181,'ObjProd (2)'!$C$25,"ym")))/7) &amp; " sem.",
      "")
)
)</f>
        <v/>
      </c>
      <c r="L2181" s="11" t="str">
        <f t="shared" si="354"/>
        <v/>
      </c>
      <c r="M2181" s="9" t="str">
        <f t="shared" si="350"/>
        <v/>
      </c>
      <c r="N2181" s="9" t="str" cm="1">
        <f t="array" aca="1" ref="N2181" ca="1">LEFT(L2181, IF(ISNUMBER(SUBSTITUTE(_xludf.MID(L2181, 2, 1), ".", ",")), 1, 2))</f>
        <v/>
      </c>
      <c r="O2181" s="19" t="str">
        <f t="shared" ca="1" si="347"/>
        <v/>
      </c>
      <c r="P2181" s="9" t="str">
        <f t="shared" ca="1" si="348"/>
        <v/>
      </c>
      <c r="Q2181" s="9" t="str">
        <f t="shared" ca="1" si="349"/>
        <v/>
      </c>
      <c r="R2181" s="9" t="str">
        <f t="shared" si="351"/>
        <v/>
      </c>
      <c r="S2181" t="str" cm="1">
        <f t="array" ref="S2181">IF(ISBLANK(C2181),"",IFERROR(INDEX(ListeSeries!$A$2:$A$1045, MATCH(1, (DatasScan!G2181=ListeSeries!$B$2:$B$1045) * (DatasScan!H2181&gt;=ListeSeries!$D$2:$D$1045) * (DatasScan!H2181&lt;=ListeSeries!$E$2:$E$1045), 0)), "no match"))</f>
        <v/>
      </c>
      <c r="T2181" s="7" t="str" cm="1">
        <f t="array" ref="T2181">IF(ISBLANK(C2181),"",IFERROR(INDEX(ListeSeries!$C$2:$C$1045, MATCH(1, (DatasScan!G2181=ListeSeries!$B$2:$B$1045) * (DatasScan!H2181&gt;=ListeSeries!$D$2:$D$1045) * (DatasScan!H2181&lt;=ListeSeries!$E$2:$E$1045), 0)), "no match"))</f>
        <v/>
      </c>
      <c r="U2181" s="11" t="str" cm="1">
        <f t="array" ref="U2181">IF(ISBLANK(C2181),"",IFERROR(INDEX(ListeSeries!$F$2:$F$1045, MATCH(1, (DatasScan!G2181=ListeSeries!$B$2:$B$1045) * (DatasScan!H2181&gt;=ListeSeries!$D$2:$D$1045) * (DatasScan!H2181&lt;=ListeSeries!$E$2:$E$1045), 0)), "no match"))</f>
        <v/>
      </c>
    </row>
    <row r="2182" spans="1:21" ht="15" customHeight="1" x14ac:dyDescent="0.25">
      <c r="A2182" s="6" t="str">
        <f t="shared" si="352"/>
        <v/>
      </c>
      <c r="B2182" s="272"/>
      <c r="F2182" s="7" t="str">
        <f t="shared" si="346"/>
        <v/>
      </c>
      <c r="G2182" s="21" t="str">
        <f>IF(ISBLANK(C2182),"",_xlfn.XLOOKUP(_xlfn.XLOOKUP(VALUE(LEFT(C2182,4)),Souches!$B$2:$B$15000,Souches!$E$2:$E$15000),Varietes!$B$2:$B$500,Varietes!$C$2:$C$500))</f>
        <v/>
      </c>
      <c r="H2182" s="19" t="str">
        <f>IF(ISBLANK(C2182),"",_xlfn.XLOOKUP(VALUE(LEFT(C2182,4)),Souches!$B$2:$B$15000,Souches!$D$2:$D$15000))</f>
        <v/>
      </c>
      <c r="I2182" s="10" t="str">
        <f t="shared" si="353"/>
        <v/>
      </c>
      <c r="J2182" s="19" t="str">
        <f>IF(I2182="","",INT(('ObjProd (2)'!$C$25-I2182)/7 * (ABS('ObjProd (2)'!$C$25-I2182)&gt;=7)))</f>
        <v/>
      </c>
      <c r="K2182" s="10" t="str">
        <f>IF(I2182="","",
IF(AND(DATEDIF(I2182,'ObjProd (2)'!$C$25,"y")=0,DATEDIF(I2182,'ObjProd (2)'!$C$25,"ym")=0,
   INT(('ObjProd (2)'!$C$25-EDATE(I2182,DATEDIF(I2182,'ObjProd (2)'!$C$25,"y")*12+DATEDIF(I2182,'ObjProd (2)'!$C$25,"ym")))/7)=0),
   "&lt; 1 sem.",
   IF(DATEDIF(I2182,'ObjProd (2)'!$C$25,"y")&gt;0,DATEDIF(I2182,'ObjProd (2)'!$C$25,"y") &amp; " " &amp; IF(DATEDIF(I2182,'ObjProd (2)'!$C$25,"y")=1,"an ","ans "),"") &amp;
   IF(DATEDIF(I2182,'ObjProd (2)'!$C$25,"ym")&gt;0,DATEDIF(I2182,'ObjProd (2)'!$C$25,"ym") &amp; " mois ", "") &amp;
   IF(INT(('ObjProd (2)'!$C$25-EDATE(I2182,DATEDIF(I2182,'ObjProd (2)'!$C$25,"y")*12+DATEDIF(I2182,'ObjProd (2)'!$C$25,"ym")))/7)&gt;0,
      INT(('ObjProd (2)'!$C$25-EDATE(I2182,DATEDIF(I2182,'ObjProd (2)'!$C$25,"y")*12+DATEDIF(I2182,'ObjProd (2)'!$C$25,"ym")))/7) &amp; " sem.",
      "")
)
)</f>
        <v/>
      </c>
      <c r="L2182" s="11" t="str">
        <f t="shared" si="354"/>
        <v/>
      </c>
      <c r="M2182" s="9" t="str">
        <f t="shared" si="350"/>
        <v/>
      </c>
      <c r="N2182" s="9" t="str" cm="1">
        <f t="array" aca="1" ref="N2182" ca="1">LEFT(L2182, IF(ISNUMBER(SUBSTITUTE(_xludf.MID(L2182, 2, 1), ".", ",")), 1, 2))</f>
        <v/>
      </c>
      <c r="O2182" s="19" t="str">
        <f t="shared" ca="1" si="347"/>
        <v/>
      </c>
      <c r="P2182" s="9" t="str">
        <f t="shared" ca="1" si="348"/>
        <v/>
      </c>
      <c r="Q2182" s="9" t="str">
        <f t="shared" ca="1" si="349"/>
        <v/>
      </c>
      <c r="R2182" s="9" t="str">
        <f t="shared" si="351"/>
        <v/>
      </c>
      <c r="S2182" t="str" cm="1">
        <f t="array" ref="S2182">IF(ISBLANK(C2182),"",IFERROR(INDEX(ListeSeries!$A$2:$A$1045, MATCH(1, (DatasScan!G2182=ListeSeries!$B$2:$B$1045) * (DatasScan!H2182&gt;=ListeSeries!$D$2:$D$1045) * (DatasScan!H2182&lt;=ListeSeries!$E$2:$E$1045), 0)), "no match"))</f>
        <v/>
      </c>
      <c r="T2182" s="7" t="str" cm="1">
        <f t="array" ref="T2182">IF(ISBLANK(C2182),"",IFERROR(INDEX(ListeSeries!$C$2:$C$1045, MATCH(1, (DatasScan!G2182=ListeSeries!$B$2:$B$1045) * (DatasScan!H2182&gt;=ListeSeries!$D$2:$D$1045) * (DatasScan!H2182&lt;=ListeSeries!$E$2:$E$1045), 0)), "no match"))</f>
        <v/>
      </c>
      <c r="U2182" s="11" t="str" cm="1">
        <f t="array" ref="U2182">IF(ISBLANK(C2182),"",IFERROR(INDEX(ListeSeries!$F$2:$F$1045, MATCH(1, (DatasScan!G2182=ListeSeries!$B$2:$B$1045) * (DatasScan!H2182&gt;=ListeSeries!$D$2:$D$1045) * (DatasScan!H2182&lt;=ListeSeries!$E$2:$E$1045), 0)), "no match"))</f>
        <v/>
      </c>
    </row>
    <row r="2183" spans="1:21" ht="15" customHeight="1" x14ac:dyDescent="0.25">
      <c r="A2183" s="6" t="str">
        <f t="shared" si="352"/>
        <v/>
      </c>
      <c r="B2183" s="272"/>
      <c r="F2183" s="7" t="str">
        <f t="shared" si="346"/>
        <v/>
      </c>
      <c r="G2183" s="21" t="str">
        <f>IF(ISBLANK(C2183),"",_xlfn.XLOOKUP(_xlfn.XLOOKUP(VALUE(LEFT(C2183,4)),Souches!$B$2:$B$15000,Souches!$E$2:$E$15000),Varietes!$B$2:$B$500,Varietes!$C$2:$C$500))</f>
        <v/>
      </c>
      <c r="H2183" s="19" t="str">
        <f>IF(ISBLANK(C2183),"",_xlfn.XLOOKUP(VALUE(LEFT(C2183,4)),Souches!$B$2:$B$15000,Souches!$D$2:$D$15000))</f>
        <v/>
      </c>
      <c r="I2183" s="10" t="str">
        <f t="shared" si="353"/>
        <v/>
      </c>
      <c r="J2183" s="19" t="str">
        <f>IF(I2183="","",INT(('ObjProd (2)'!$C$25-I2183)/7 * (ABS('ObjProd (2)'!$C$25-I2183)&gt;=7)))</f>
        <v/>
      </c>
      <c r="K2183" s="10" t="str">
        <f>IF(I2183="","",
IF(AND(DATEDIF(I2183,'ObjProd (2)'!$C$25,"y")=0,DATEDIF(I2183,'ObjProd (2)'!$C$25,"ym")=0,
   INT(('ObjProd (2)'!$C$25-EDATE(I2183,DATEDIF(I2183,'ObjProd (2)'!$C$25,"y")*12+DATEDIF(I2183,'ObjProd (2)'!$C$25,"ym")))/7)=0),
   "&lt; 1 sem.",
   IF(DATEDIF(I2183,'ObjProd (2)'!$C$25,"y")&gt;0,DATEDIF(I2183,'ObjProd (2)'!$C$25,"y") &amp; " " &amp; IF(DATEDIF(I2183,'ObjProd (2)'!$C$25,"y")=1,"an ","ans "),"") &amp;
   IF(DATEDIF(I2183,'ObjProd (2)'!$C$25,"ym")&gt;0,DATEDIF(I2183,'ObjProd (2)'!$C$25,"ym") &amp; " mois ", "") &amp;
   IF(INT(('ObjProd (2)'!$C$25-EDATE(I2183,DATEDIF(I2183,'ObjProd (2)'!$C$25,"y")*12+DATEDIF(I2183,'ObjProd (2)'!$C$25,"ym")))/7)&gt;0,
      INT(('ObjProd (2)'!$C$25-EDATE(I2183,DATEDIF(I2183,'ObjProd (2)'!$C$25,"y")*12+DATEDIF(I2183,'ObjProd (2)'!$C$25,"ym")))/7) &amp; " sem.",
      "")
)
)</f>
        <v/>
      </c>
      <c r="L2183" s="11" t="str">
        <f t="shared" si="354"/>
        <v/>
      </c>
      <c r="M2183" s="9" t="str">
        <f t="shared" si="350"/>
        <v/>
      </c>
      <c r="N2183" s="9" t="str" cm="1">
        <f t="array" aca="1" ref="N2183" ca="1">LEFT(L2183, IF(ISNUMBER(SUBSTITUTE(_xludf.MID(L2183, 2, 1), ".", ",")), 1, 2))</f>
        <v/>
      </c>
      <c r="O2183" s="19" t="str">
        <f t="shared" ca="1" si="347"/>
        <v/>
      </c>
      <c r="P2183" s="9" t="str">
        <f t="shared" ca="1" si="348"/>
        <v/>
      </c>
      <c r="Q2183" s="9" t="str">
        <f t="shared" ca="1" si="349"/>
        <v/>
      </c>
      <c r="R2183" s="9" t="str">
        <f t="shared" si="351"/>
        <v/>
      </c>
      <c r="S2183" t="str" cm="1">
        <f t="array" ref="S2183">IF(ISBLANK(C2183),"",IFERROR(INDEX(ListeSeries!$A$2:$A$1045, MATCH(1, (DatasScan!G2183=ListeSeries!$B$2:$B$1045) * (DatasScan!H2183&gt;=ListeSeries!$D$2:$D$1045) * (DatasScan!H2183&lt;=ListeSeries!$E$2:$E$1045), 0)), "no match"))</f>
        <v/>
      </c>
      <c r="T2183" s="7" t="str" cm="1">
        <f t="array" ref="T2183">IF(ISBLANK(C2183),"",IFERROR(INDEX(ListeSeries!$C$2:$C$1045, MATCH(1, (DatasScan!G2183=ListeSeries!$B$2:$B$1045) * (DatasScan!H2183&gt;=ListeSeries!$D$2:$D$1045) * (DatasScan!H2183&lt;=ListeSeries!$E$2:$E$1045), 0)), "no match"))</f>
        <v/>
      </c>
      <c r="U2183" s="11" t="str" cm="1">
        <f t="array" ref="U2183">IF(ISBLANK(C2183),"",IFERROR(INDEX(ListeSeries!$F$2:$F$1045, MATCH(1, (DatasScan!G2183=ListeSeries!$B$2:$B$1045) * (DatasScan!H2183&gt;=ListeSeries!$D$2:$D$1045) * (DatasScan!H2183&lt;=ListeSeries!$E$2:$E$1045), 0)), "no match"))</f>
        <v/>
      </c>
    </row>
    <row r="2184" spans="1:21" ht="15" customHeight="1" x14ac:dyDescent="0.25">
      <c r="A2184" s="6" t="str">
        <f t="shared" si="352"/>
        <v/>
      </c>
      <c r="B2184" s="272"/>
      <c r="F2184" s="7" t="str">
        <f t="shared" si="346"/>
        <v/>
      </c>
      <c r="G2184" s="21" t="str">
        <f>IF(ISBLANK(C2184),"",_xlfn.XLOOKUP(_xlfn.XLOOKUP(VALUE(LEFT(C2184,4)),Souches!$B$2:$B$15000,Souches!$E$2:$E$15000),Varietes!$B$2:$B$500,Varietes!$C$2:$C$500))</f>
        <v/>
      </c>
      <c r="H2184" s="19" t="str">
        <f>IF(ISBLANK(C2184),"",_xlfn.XLOOKUP(VALUE(LEFT(C2184,4)),Souches!$B$2:$B$15000,Souches!$D$2:$D$15000))</f>
        <v/>
      </c>
      <c r="I2184" s="10" t="str">
        <f t="shared" si="353"/>
        <v/>
      </c>
      <c r="J2184" s="19" t="str">
        <f>IF(I2184="","",INT(('ObjProd (2)'!$C$25-I2184)/7 * (ABS('ObjProd (2)'!$C$25-I2184)&gt;=7)))</f>
        <v/>
      </c>
      <c r="K2184" s="10" t="str">
        <f>IF(I2184="","",
IF(AND(DATEDIF(I2184,'ObjProd (2)'!$C$25,"y")=0,DATEDIF(I2184,'ObjProd (2)'!$C$25,"ym")=0,
   INT(('ObjProd (2)'!$C$25-EDATE(I2184,DATEDIF(I2184,'ObjProd (2)'!$C$25,"y")*12+DATEDIF(I2184,'ObjProd (2)'!$C$25,"ym")))/7)=0),
   "&lt; 1 sem.",
   IF(DATEDIF(I2184,'ObjProd (2)'!$C$25,"y")&gt;0,DATEDIF(I2184,'ObjProd (2)'!$C$25,"y") &amp; " " &amp; IF(DATEDIF(I2184,'ObjProd (2)'!$C$25,"y")=1,"an ","ans "),"") &amp;
   IF(DATEDIF(I2184,'ObjProd (2)'!$C$25,"ym")&gt;0,DATEDIF(I2184,'ObjProd (2)'!$C$25,"ym") &amp; " mois ", "") &amp;
   IF(INT(('ObjProd (2)'!$C$25-EDATE(I2184,DATEDIF(I2184,'ObjProd (2)'!$C$25,"y")*12+DATEDIF(I2184,'ObjProd (2)'!$C$25,"ym")))/7)&gt;0,
      INT(('ObjProd (2)'!$C$25-EDATE(I2184,DATEDIF(I2184,'ObjProd (2)'!$C$25,"y")*12+DATEDIF(I2184,'ObjProd (2)'!$C$25,"ym")))/7) &amp; " sem.",
      "")
)
)</f>
        <v/>
      </c>
      <c r="L2184" s="11" t="str">
        <f t="shared" si="354"/>
        <v/>
      </c>
      <c r="M2184" s="9" t="str">
        <f t="shared" si="350"/>
        <v/>
      </c>
      <c r="N2184" s="9" t="str" cm="1">
        <f t="array" aca="1" ref="N2184" ca="1">LEFT(L2184, IF(ISNUMBER(SUBSTITUTE(_xludf.MID(L2184, 2, 1), ".", ",")), 1, 2))</f>
        <v/>
      </c>
      <c r="O2184" s="19" t="str">
        <f t="shared" ca="1" si="347"/>
        <v/>
      </c>
      <c r="P2184" s="9" t="str">
        <f t="shared" ca="1" si="348"/>
        <v/>
      </c>
      <c r="Q2184" s="9" t="str">
        <f t="shared" ca="1" si="349"/>
        <v/>
      </c>
      <c r="R2184" s="9" t="str">
        <f t="shared" si="351"/>
        <v/>
      </c>
      <c r="S2184" t="str" cm="1">
        <f t="array" ref="S2184">IF(ISBLANK(C2184),"",IFERROR(INDEX(ListeSeries!$A$2:$A$1045, MATCH(1, (DatasScan!G2184=ListeSeries!$B$2:$B$1045) * (DatasScan!H2184&gt;=ListeSeries!$D$2:$D$1045) * (DatasScan!H2184&lt;=ListeSeries!$E$2:$E$1045), 0)), "no match"))</f>
        <v/>
      </c>
      <c r="T2184" s="7" t="str" cm="1">
        <f t="array" ref="T2184">IF(ISBLANK(C2184),"",IFERROR(INDEX(ListeSeries!$C$2:$C$1045, MATCH(1, (DatasScan!G2184=ListeSeries!$B$2:$B$1045) * (DatasScan!H2184&gt;=ListeSeries!$D$2:$D$1045) * (DatasScan!H2184&lt;=ListeSeries!$E$2:$E$1045), 0)), "no match"))</f>
        <v/>
      </c>
      <c r="U2184" s="11" t="str" cm="1">
        <f t="array" ref="U2184">IF(ISBLANK(C2184),"",IFERROR(INDEX(ListeSeries!$F$2:$F$1045, MATCH(1, (DatasScan!G2184=ListeSeries!$B$2:$B$1045) * (DatasScan!H2184&gt;=ListeSeries!$D$2:$D$1045) * (DatasScan!H2184&lt;=ListeSeries!$E$2:$E$1045), 0)), "no match"))</f>
        <v/>
      </c>
    </row>
    <row r="2185" spans="1:21" ht="15" customHeight="1" x14ac:dyDescent="0.25">
      <c r="A2185" s="6" t="str">
        <f t="shared" si="352"/>
        <v/>
      </c>
      <c r="B2185" s="272"/>
      <c r="F2185" s="7" t="str">
        <f t="shared" si="346"/>
        <v/>
      </c>
      <c r="G2185" s="21" t="str">
        <f>IF(ISBLANK(C2185),"",_xlfn.XLOOKUP(_xlfn.XLOOKUP(VALUE(LEFT(C2185,4)),Souches!$B$2:$B$15000,Souches!$E$2:$E$15000),Varietes!$B$2:$B$500,Varietes!$C$2:$C$500))</f>
        <v/>
      </c>
      <c r="H2185" s="19" t="str">
        <f>IF(ISBLANK(C2185),"",_xlfn.XLOOKUP(VALUE(LEFT(C2185,4)),Souches!$B$2:$B$15000,Souches!$D$2:$D$15000))</f>
        <v/>
      </c>
      <c r="I2185" s="10" t="str">
        <f t="shared" si="353"/>
        <v/>
      </c>
      <c r="J2185" s="19" t="str">
        <f>IF(I2185="","",INT(('ObjProd (2)'!$C$25-I2185)/7 * (ABS('ObjProd (2)'!$C$25-I2185)&gt;=7)))</f>
        <v/>
      </c>
      <c r="K2185" s="10" t="str">
        <f>IF(I2185="","",
IF(AND(DATEDIF(I2185,'ObjProd (2)'!$C$25,"y")=0,DATEDIF(I2185,'ObjProd (2)'!$C$25,"ym")=0,
   INT(('ObjProd (2)'!$C$25-EDATE(I2185,DATEDIF(I2185,'ObjProd (2)'!$C$25,"y")*12+DATEDIF(I2185,'ObjProd (2)'!$C$25,"ym")))/7)=0),
   "&lt; 1 sem.",
   IF(DATEDIF(I2185,'ObjProd (2)'!$C$25,"y")&gt;0,DATEDIF(I2185,'ObjProd (2)'!$C$25,"y") &amp; " " &amp; IF(DATEDIF(I2185,'ObjProd (2)'!$C$25,"y")=1,"an ","ans "),"") &amp;
   IF(DATEDIF(I2185,'ObjProd (2)'!$C$25,"ym")&gt;0,DATEDIF(I2185,'ObjProd (2)'!$C$25,"ym") &amp; " mois ", "") &amp;
   IF(INT(('ObjProd (2)'!$C$25-EDATE(I2185,DATEDIF(I2185,'ObjProd (2)'!$C$25,"y")*12+DATEDIF(I2185,'ObjProd (2)'!$C$25,"ym")))/7)&gt;0,
      INT(('ObjProd (2)'!$C$25-EDATE(I2185,DATEDIF(I2185,'ObjProd (2)'!$C$25,"y")*12+DATEDIF(I2185,'ObjProd (2)'!$C$25,"ym")))/7) &amp; " sem.",
      "")
)
)</f>
        <v/>
      </c>
      <c r="L2185" s="11" t="str">
        <f t="shared" si="354"/>
        <v/>
      </c>
      <c r="M2185" s="9" t="str">
        <f t="shared" si="350"/>
        <v/>
      </c>
      <c r="N2185" s="9" t="str" cm="1">
        <f t="array" aca="1" ref="N2185" ca="1">LEFT(L2185, IF(ISNUMBER(SUBSTITUTE(_xludf.MID(L2185, 2, 1), ".", ",")), 1, 2))</f>
        <v/>
      </c>
      <c r="O2185" s="19" t="str">
        <f t="shared" ca="1" si="347"/>
        <v/>
      </c>
      <c r="P2185" s="9" t="str">
        <f t="shared" ca="1" si="348"/>
        <v/>
      </c>
      <c r="Q2185" s="9" t="str">
        <f t="shared" ca="1" si="349"/>
        <v/>
      </c>
      <c r="R2185" s="9" t="str">
        <f t="shared" si="351"/>
        <v/>
      </c>
      <c r="S2185" t="str" cm="1">
        <f t="array" ref="S2185">IF(ISBLANK(C2185),"",IFERROR(INDEX(ListeSeries!$A$2:$A$1045, MATCH(1, (DatasScan!G2185=ListeSeries!$B$2:$B$1045) * (DatasScan!H2185&gt;=ListeSeries!$D$2:$D$1045) * (DatasScan!H2185&lt;=ListeSeries!$E$2:$E$1045), 0)), "no match"))</f>
        <v/>
      </c>
      <c r="T2185" s="7" t="str" cm="1">
        <f t="array" ref="T2185">IF(ISBLANK(C2185),"",IFERROR(INDEX(ListeSeries!$C$2:$C$1045, MATCH(1, (DatasScan!G2185=ListeSeries!$B$2:$B$1045) * (DatasScan!H2185&gt;=ListeSeries!$D$2:$D$1045) * (DatasScan!H2185&lt;=ListeSeries!$E$2:$E$1045), 0)), "no match"))</f>
        <v/>
      </c>
      <c r="U2185" s="11" t="str" cm="1">
        <f t="array" ref="U2185">IF(ISBLANK(C2185),"",IFERROR(INDEX(ListeSeries!$F$2:$F$1045, MATCH(1, (DatasScan!G2185=ListeSeries!$B$2:$B$1045) * (DatasScan!H2185&gt;=ListeSeries!$D$2:$D$1045) * (DatasScan!H2185&lt;=ListeSeries!$E$2:$E$1045), 0)), "no match"))</f>
        <v/>
      </c>
    </row>
    <row r="2186" spans="1:21" ht="15" customHeight="1" x14ac:dyDescent="0.25">
      <c r="A2186" s="6" t="str">
        <f t="shared" si="352"/>
        <v/>
      </c>
      <c r="B2186" s="272"/>
      <c r="F2186" s="7" t="str">
        <f t="shared" si="346"/>
        <v/>
      </c>
      <c r="G2186" s="21" t="str">
        <f>IF(ISBLANK(C2186),"",_xlfn.XLOOKUP(_xlfn.XLOOKUP(VALUE(LEFT(C2186,4)),Souches!$B$2:$B$15000,Souches!$E$2:$E$15000),Varietes!$B$2:$B$500,Varietes!$C$2:$C$500))</f>
        <v/>
      </c>
      <c r="H2186" s="19" t="str">
        <f>IF(ISBLANK(C2186),"",_xlfn.XLOOKUP(VALUE(LEFT(C2186,4)),Souches!$B$2:$B$15000,Souches!$D$2:$D$15000))</f>
        <v/>
      </c>
      <c r="I2186" s="10" t="str">
        <f t="shared" si="353"/>
        <v/>
      </c>
      <c r="J2186" s="19" t="str">
        <f>IF(I2186="","",INT(('ObjProd (2)'!$C$25-I2186)/7 * (ABS('ObjProd (2)'!$C$25-I2186)&gt;=7)))</f>
        <v/>
      </c>
      <c r="K2186" s="10" t="str">
        <f>IF(I2186="","",
IF(AND(DATEDIF(I2186,'ObjProd (2)'!$C$25,"y")=0,DATEDIF(I2186,'ObjProd (2)'!$C$25,"ym")=0,
   INT(('ObjProd (2)'!$C$25-EDATE(I2186,DATEDIF(I2186,'ObjProd (2)'!$C$25,"y")*12+DATEDIF(I2186,'ObjProd (2)'!$C$25,"ym")))/7)=0),
   "&lt; 1 sem.",
   IF(DATEDIF(I2186,'ObjProd (2)'!$C$25,"y")&gt;0,DATEDIF(I2186,'ObjProd (2)'!$C$25,"y") &amp; " " &amp; IF(DATEDIF(I2186,'ObjProd (2)'!$C$25,"y")=1,"an ","ans "),"") &amp;
   IF(DATEDIF(I2186,'ObjProd (2)'!$C$25,"ym")&gt;0,DATEDIF(I2186,'ObjProd (2)'!$C$25,"ym") &amp; " mois ", "") &amp;
   IF(INT(('ObjProd (2)'!$C$25-EDATE(I2186,DATEDIF(I2186,'ObjProd (2)'!$C$25,"y")*12+DATEDIF(I2186,'ObjProd (2)'!$C$25,"ym")))/7)&gt;0,
      INT(('ObjProd (2)'!$C$25-EDATE(I2186,DATEDIF(I2186,'ObjProd (2)'!$C$25,"y")*12+DATEDIF(I2186,'ObjProd (2)'!$C$25,"ym")))/7) &amp; " sem.",
      "")
)
)</f>
        <v/>
      </c>
      <c r="L2186" s="11" t="str">
        <f t="shared" si="354"/>
        <v/>
      </c>
      <c r="M2186" s="9" t="str">
        <f t="shared" si="350"/>
        <v/>
      </c>
      <c r="N2186" s="9" t="str" cm="1">
        <f t="array" aca="1" ref="N2186" ca="1">LEFT(L2186, IF(ISNUMBER(SUBSTITUTE(_xludf.MID(L2186, 2, 1), ".", ",")), 1, 2))</f>
        <v/>
      </c>
      <c r="O2186" s="19" t="str">
        <f t="shared" ca="1" si="347"/>
        <v/>
      </c>
      <c r="P2186" s="9" t="str">
        <f t="shared" ca="1" si="348"/>
        <v/>
      </c>
      <c r="Q2186" s="9" t="str">
        <f t="shared" ca="1" si="349"/>
        <v/>
      </c>
      <c r="R2186" s="9" t="str">
        <f t="shared" si="351"/>
        <v/>
      </c>
      <c r="S2186" t="str" cm="1">
        <f t="array" ref="S2186">IF(ISBLANK(C2186),"",IFERROR(INDEX(ListeSeries!$A$2:$A$1045, MATCH(1, (DatasScan!G2186=ListeSeries!$B$2:$B$1045) * (DatasScan!H2186&gt;=ListeSeries!$D$2:$D$1045) * (DatasScan!H2186&lt;=ListeSeries!$E$2:$E$1045), 0)), "no match"))</f>
        <v/>
      </c>
      <c r="T2186" s="7" t="str" cm="1">
        <f t="array" ref="T2186">IF(ISBLANK(C2186),"",IFERROR(INDEX(ListeSeries!$C$2:$C$1045, MATCH(1, (DatasScan!G2186=ListeSeries!$B$2:$B$1045) * (DatasScan!H2186&gt;=ListeSeries!$D$2:$D$1045) * (DatasScan!H2186&lt;=ListeSeries!$E$2:$E$1045), 0)), "no match"))</f>
        <v/>
      </c>
      <c r="U2186" s="11" t="str" cm="1">
        <f t="array" ref="U2186">IF(ISBLANK(C2186),"",IFERROR(INDEX(ListeSeries!$F$2:$F$1045, MATCH(1, (DatasScan!G2186=ListeSeries!$B$2:$B$1045) * (DatasScan!H2186&gt;=ListeSeries!$D$2:$D$1045) * (DatasScan!H2186&lt;=ListeSeries!$E$2:$E$1045), 0)), "no match"))</f>
        <v/>
      </c>
    </row>
    <row r="2187" spans="1:21" ht="15" customHeight="1" x14ac:dyDescent="0.25">
      <c r="A2187" s="6" t="str">
        <f t="shared" si="352"/>
        <v/>
      </c>
      <c r="B2187" s="272"/>
      <c r="F2187" s="7" t="str">
        <f t="shared" si="346"/>
        <v/>
      </c>
      <c r="G2187" s="21" t="str">
        <f>IF(ISBLANK(C2187),"",_xlfn.XLOOKUP(_xlfn.XLOOKUP(VALUE(LEFT(C2187,4)),Souches!$B$2:$B$15000,Souches!$E$2:$E$15000),Varietes!$B$2:$B$500,Varietes!$C$2:$C$500))</f>
        <v/>
      </c>
      <c r="H2187" s="19" t="str">
        <f>IF(ISBLANK(C2187),"",_xlfn.XLOOKUP(VALUE(LEFT(C2187,4)),Souches!$B$2:$B$15000,Souches!$D$2:$D$15000))</f>
        <v/>
      </c>
      <c r="I2187" s="10" t="str">
        <f t="shared" si="353"/>
        <v/>
      </c>
      <c r="J2187" s="19" t="str">
        <f>IF(I2187="","",INT(('ObjProd (2)'!$C$25-I2187)/7 * (ABS('ObjProd (2)'!$C$25-I2187)&gt;=7)))</f>
        <v/>
      </c>
      <c r="K2187" s="10" t="str">
        <f>IF(I2187="","",
IF(AND(DATEDIF(I2187,'ObjProd (2)'!$C$25,"y")=0,DATEDIF(I2187,'ObjProd (2)'!$C$25,"ym")=0,
   INT(('ObjProd (2)'!$C$25-EDATE(I2187,DATEDIF(I2187,'ObjProd (2)'!$C$25,"y")*12+DATEDIF(I2187,'ObjProd (2)'!$C$25,"ym")))/7)=0),
   "&lt; 1 sem.",
   IF(DATEDIF(I2187,'ObjProd (2)'!$C$25,"y")&gt;0,DATEDIF(I2187,'ObjProd (2)'!$C$25,"y") &amp; " " &amp; IF(DATEDIF(I2187,'ObjProd (2)'!$C$25,"y")=1,"an ","ans "),"") &amp;
   IF(DATEDIF(I2187,'ObjProd (2)'!$C$25,"ym")&gt;0,DATEDIF(I2187,'ObjProd (2)'!$C$25,"ym") &amp; " mois ", "") &amp;
   IF(INT(('ObjProd (2)'!$C$25-EDATE(I2187,DATEDIF(I2187,'ObjProd (2)'!$C$25,"y")*12+DATEDIF(I2187,'ObjProd (2)'!$C$25,"ym")))/7)&gt;0,
      INT(('ObjProd (2)'!$C$25-EDATE(I2187,DATEDIF(I2187,'ObjProd (2)'!$C$25,"y")*12+DATEDIF(I2187,'ObjProd (2)'!$C$25,"ym")))/7) &amp; " sem.",
      "")
)
)</f>
        <v/>
      </c>
      <c r="L2187" s="11" t="str">
        <f t="shared" si="354"/>
        <v/>
      </c>
      <c r="M2187" s="9" t="str">
        <f t="shared" si="350"/>
        <v/>
      </c>
      <c r="N2187" s="9" t="str" cm="1">
        <f t="array" aca="1" ref="N2187" ca="1">LEFT(L2187, IF(ISNUMBER(SUBSTITUTE(_xludf.MID(L2187, 2, 1), ".", ",")), 1, 2))</f>
        <v/>
      </c>
      <c r="O2187" s="19" t="str">
        <f t="shared" ca="1" si="347"/>
        <v/>
      </c>
      <c r="P2187" s="9" t="str">
        <f t="shared" ca="1" si="348"/>
        <v/>
      </c>
      <c r="Q2187" s="9" t="str">
        <f t="shared" ca="1" si="349"/>
        <v/>
      </c>
      <c r="R2187" s="9" t="str">
        <f t="shared" si="351"/>
        <v/>
      </c>
      <c r="S2187" t="str" cm="1">
        <f t="array" ref="S2187">IF(ISBLANK(C2187),"",IFERROR(INDEX(ListeSeries!$A$2:$A$1045, MATCH(1, (DatasScan!G2187=ListeSeries!$B$2:$B$1045) * (DatasScan!H2187&gt;=ListeSeries!$D$2:$D$1045) * (DatasScan!H2187&lt;=ListeSeries!$E$2:$E$1045), 0)), "no match"))</f>
        <v/>
      </c>
      <c r="T2187" s="7" t="str" cm="1">
        <f t="array" ref="T2187">IF(ISBLANK(C2187),"",IFERROR(INDEX(ListeSeries!$C$2:$C$1045, MATCH(1, (DatasScan!G2187=ListeSeries!$B$2:$B$1045) * (DatasScan!H2187&gt;=ListeSeries!$D$2:$D$1045) * (DatasScan!H2187&lt;=ListeSeries!$E$2:$E$1045), 0)), "no match"))</f>
        <v/>
      </c>
      <c r="U2187" s="11" t="str" cm="1">
        <f t="array" ref="U2187">IF(ISBLANK(C2187),"",IFERROR(INDEX(ListeSeries!$F$2:$F$1045, MATCH(1, (DatasScan!G2187=ListeSeries!$B$2:$B$1045) * (DatasScan!H2187&gt;=ListeSeries!$D$2:$D$1045) * (DatasScan!H2187&lt;=ListeSeries!$E$2:$E$1045), 0)), "no match"))</f>
        <v/>
      </c>
    </row>
    <row r="2188" spans="1:21" ht="15" customHeight="1" x14ac:dyDescent="0.25">
      <c r="A2188" s="6" t="str">
        <f t="shared" si="352"/>
        <v/>
      </c>
      <c r="B2188" s="272"/>
      <c r="F2188" s="7" t="str">
        <f t="shared" ref="F2188:F2251" si="355">IF(ISBLANK(C2188),"",LEFT(C2188,15))</f>
        <v/>
      </c>
      <c r="G2188" s="21" t="str">
        <f>IF(ISBLANK(C2188),"",_xlfn.XLOOKUP(_xlfn.XLOOKUP(VALUE(LEFT(C2188,4)),Souches!$B$2:$B$15000,Souches!$E$2:$E$15000),Varietes!$B$2:$B$500,Varietes!$C$2:$C$500))</f>
        <v/>
      </c>
      <c r="H2188" s="19" t="str">
        <f>IF(ISBLANK(C2188),"",_xlfn.XLOOKUP(VALUE(LEFT(C2188,4)),Souches!$B$2:$B$15000,Souches!$D$2:$D$15000))</f>
        <v/>
      </c>
      <c r="I2188" s="10" t="str">
        <f t="shared" si="353"/>
        <v/>
      </c>
      <c r="J2188" s="19" t="str">
        <f>IF(I2188="","",INT(('ObjProd (2)'!$C$25-I2188)/7 * (ABS('ObjProd (2)'!$C$25-I2188)&gt;=7)))</f>
        <v/>
      </c>
      <c r="K2188" s="10" t="str">
        <f>IF(I2188="","",
IF(AND(DATEDIF(I2188,'ObjProd (2)'!$C$25,"y")=0,DATEDIF(I2188,'ObjProd (2)'!$C$25,"ym")=0,
   INT(('ObjProd (2)'!$C$25-EDATE(I2188,DATEDIF(I2188,'ObjProd (2)'!$C$25,"y")*12+DATEDIF(I2188,'ObjProd (2)'!$C$25,"ym")))/7)=0),
   "&lt; 1 sem.",
   IF(DATEDIF(I2188,'ObjProd (2)'!$C$25,"y")&gt;0,DATEDIF(I2188,'ObjProd (2)'!$C$25,"y") &amp; " " &amp; IF(DATEDIF(I2188,'ObjProd (2)'!$C$25,"y")=1,"an ","ans "),"") &amp;
   IF(DATEDIF(I2188,'ObjProd (2)'!$C$25,"ym")&gt;0,DATEDIF(I2188,'ObjProd (2)'!$C$25,"ym") &amp; " mois ", "") &amp;
   IF(INT(('ObjProd (2)'!$C$25-EDATE(I2188,DATEDIF(I2188,'ObjProd (2)'!$C$25,"y")*12+DATEDIF(I2188,'ObjProd (2)'!$C$25,"ym")))/7)&gt;0,
      INT(('ObjProd (2)'!$C$25-EDATE(I2188,DATEDIF(I2188,'ObjProd (2)'!$C$25,"y")*12+DATEDIF(I2188,'ObjProd (2)'!$C$25,"ym")))/7) &amp; " sem.",
      "")
)
)</f>
        <v/>
      </c>
      <c r="L2188" s="11" t="str">
        <f t="shared" si="354"/>
        <v/>
      </c>
      <c r="M2188" s="9" t="str">
        <f t="shared" si="350"/>
        <v/>
      </c>
      <c r="N2188" s="9" t="str" cm="1">
        <f t="array" aca="1" ref="N2188" ca="1">LEFT(L2188, IF(ISNUMBER(SUBSTITUTE(_xludf.MID(L2188, 2, 1), ".", ",")), 1, 2))</f>
        <v/>
      </c>
      <c r="O2188" s="19" t="str">
        <f t="shared" ref="O2188:O2251" ca="1" si="356">IF(N2188="", "", _xlfn.NUMBERVALUE(RIGHT(L2188, LEN(L2188)-LEN(N2188))))</f>
        <v/>
      </c>
      <c r="P2188" s="9" t="str">
        <f t="shared" ref="P2188:P2251" ca="1" si="357">IF(N2188="", "",
    IF(N2188="E+", "X",
        IF(OR(LEFT(N2188, 1)="E", N2188="XR", N2188="CS"), "E",
            IF(AND(LEFT(N2188, 1)="R", LEFT(N2188, 2)&lt;&gt;"RG"), "R",
                IF(OR(N2188="MG", N2188="G+"), "BoxE",
                    IF(LEFT(N2188, 1)="i", "i", "X")
                )
            )
        )
    )
)</f>
        <v/>
      </c>
      <c r="Q2188" s="9" t="str">
        <f t="shared" ref="Q2188:Q2251" ca="1" si="358">IF(P2188&lt;&gt;"", IF(P2188="X", IF(AND(O2188&gt;=1, O2188&lt;=12), O2188, IF(O2188&gt;12, "13+", "erreur")), IF(P2188="E", IF(AND(O2188&gt;=1, O2188&lt;=6), O2188, IF(O2188&gt;6, "7+", "erreur")), IF(P2188="R", 0, IF(P2188="I", IF(O2188&lt;=2, "nit° 1-2", IF(O2188&lt;=5, "° 3-4-5", IF(O2188&lt;=8, " préX° 6-7-8", "erreur"))), IF(P2188="BoxE", O2188, ""))))), "")</f>
        <v/>
      </c>
      <c r="R2188" s="9" t="str">
        <f t="shared" si="351"/>
        <v/>
      </c>
      <c r="S2188" t="str" cm="1">
        <f t="array" ref="S2188">IF(ISBLANK(C2188),"",IFERROR(INDEX(ListeSeries!$A$2:$A$1045, MATCH(1, (DatasScan!G2188=ListeSeries!$B$2:$B$1045) * (DatasScan!H2188&gt;=ListeSeries!$D$2:$D$1045) * (DatasScan!H2188&lt;=ListeSeries!$E$2:$E$1045), 0)), "no match"))</f>
        <v/>
      </c>
      <c r="T2188" s="7" t="str" cm="1">
        <f t="array" ref="T2188">IF(ISBLANK(C2188),"",IFERROR(INDEX(ListeSeries!$C$2:$C$1045, MATCH(1, (DatasScan!G2188=ListeSeries!$B$2:$B$1045) * (DatasScan!H2188&gt;=ListeSeries!$D$2:$D$1045) * (DatasScan!H2188&lt;=ListeSeries!$E$2:$E$1045), 0)), "no match"))</f>
        <v/>
      </c>
      <c r="U2188" s="11" t="str" cm="1">
        <f t="array" ref="U2188">IF(ISBLANK(C2188),"",IFERROR(INDEX(ListeSeries!$F$2:$F$1045, MATCH(1, (DatasScan!G2188=ListeSeries!$B$2:$B$1045) * (DatasScan!H2188&gt;=ListeSeries!$D$2:$D$1045) * (DatasScan!H2188&lt;=ListeSeries!$E$2:$E$1045), 0)), "no match"))</f>
        <v/>
      </c>
    </row>
    <row r="2189" spans="1:21" ht="15" customHeight="1" x14ac:dyDescent="0.25">
      <c r="A2189" s="6" t="str">
        <f t="shared" si="352"/>
        <v/>
      </c>
      <c r="B2189" s="272"/>
      <c r="F2189" s="7" t="str">
        <f t="shared" si="355"/>
        <v/>
      </c>
      <c r="G2189" s="21" t="str">
        <f>IF(ISBLANK(C2189),"",_xlfn.XLOOKUP(_xlfn.XLOOKUP(VALUE(LEFT(C2189,4)),Souches!$B$2:$B$15000,Souches!$E$2:$E$15000),Varietes!$B$2:$B$500,Varietes!$C$2:$C$500))</f>
        <v/>
      </c>
      <c r="H2189" s="19" t="str">
        <f>IF(ISBLANK(C2189),"",_xlfn.XLOOKUP(VALUE(LEFT(C2189,4)),Souches!$B$2:$B$15000,Souches!$D$2:$D$15000))</f>
        <v/>
      </c>
      <c r="I2189" s="10" t="str">
        <f t="shared" si="353"/>
        <v/>
      </c>
      <c r="J2189" s="19" t="str">
        <f>IF(I2189="","",INT(('ObjProd (2)'!$C$25-I2189)/7 * (ABS('ObjProd (2)'!$C$25-I2189)&gt;=7)))</f>
        <v/>
      </c>
      <c r="K2189" s="10" t="str">
        <f>IF(I2189="","",
IF(AND(DATEDIF(I2189,'ObjProd (2)'!$C$25,"y")=0,DATEDIF(I2189,'ObjProd (2)'!$C$25,"ym")=0,
   INT(('ObjProd (2)'!$C$25-EDATE(I2189,DATEDIF(I2189,'ObjProd (2)'!$C$25,"y")*12+DATEDIF(I2189,'ObjProd (2)'!$C$25,"ym")))/7)=0),
   "&lt; 1 sem.",
   IF(DATEDIF(I2189,'ObjProd (2)'!$C$25,"y")&gt;0,DATEDIF(I2189,'ObjProd (2)'!$C$25,"y") &amp; " " &amp; IF(DATEDIF(I2189,'ObjProd (2)'!$C$25,"y")=1,"an ","ans "),"") &amp;
   IF(DATEDIF(I2189,'ObjProd (2)'!$C$25,"ym")&gt;0,DATEDIF(I2189,'ObjProd (2)'!$C$25,"ym") &amp; " mois ", "") &amp;
   IF(INT(('ObjProd (2)'!$C$25-EDATE(I2189,DATEDIF(I2189,'ObjProd (2)'!$C$25,"y")*12+DATEDIF(I2189,'ObjProd (2)'!$C$25,"ym")))/7)&gt;0,
      INT(('ObjProd (2)'!$C$25-EDATE(I2189,DATEDIF(I2189,'ObjProd (2)'!$C$25,"y")*12+DATEDIF(I2189,'ObjProd (2)'!$C$25,"ym")))/7) &amp; " sem.",
      "")
)
)</f>
        <v/>
      </c>
      <c r="L2189" s="11" t="str">
        <f t="shared" si="354"/>
        <v/>
      </c>
      <c r="M2189" s="9" t="str">
        <f t="shared" si="350"/>
        <v/>
      </c>
      <c r="N2189" s="9" t="str" cm="1">
        <f t="array" aca="1" ref="N2189" ca="1">LEFT(L2189, IF(ISNUMBER(SUBSTITUTE(_xludf.MID(L2189, 2, 1), ".", ",")), 1, 2))</f>
        <v/>
      </c>
      <c r="O2189" s="19" t="str">
        <f t="shared" ca="1" si="356"/>
        <v/>
      </c>
      <c r="P2189" s="9" t="str">
        <f t="shared" ca="1" si="357"/>
        <v/>
      </c>
      <c r="Q2189" s="9" t="str">
        <f t="shared" ca="1" si="358"/>
        <v/>
      </c>
      <c r="R2189" s="9" t="str">
        <f t="shared" si="351"/>
        <v/>
      </c>
      <c r="S2189" t="str" cm="1">
        <f t="array" ref="S2189">IF(ISBLANK(C2189),"",IFERROR(INDEX(ListeSeries!$A$2:$A$1045, MATCH(1, (DatasScan!G2189=ListeSeries!$B$2:$B$1045) * (DatasScan!H2189&gt;=ListeSeries!$D$2:$D$1045) * (DatasScan!H2189&lt;=ListeSeries!$E$2:$E$1045), 0)), "no match"))</f>
        <v/>
      </c>
      <c r="T2189" s="7" t="str" cm="1">
        <f t="array" ref="T2189">IF(ISBLANK(C2189),"",IFERROR(INDEX(ListeSeries!$C$2:$C$1045, MATCH(1, (DatasScan!G2189=ListeSeries!$B$2:$B$1045) * (DatasScan!H2189&gt;=ListeSeries!$D$2:$D$1045) * (DatasScan!H2189&lt;=ListeSeries!$E$2:$E$1045), 0)), "no match"))</f>
        <v/>
      </c>
      <c r="U2189" s="11" t="str" cm="1">
        <f t="array" ref="U2189">IF(ISBLANK(C2189),"",IFERROR(INDEX(ListeSeries!$F$2:$F$1045, MATCH(1, (DatasScan!G2189=ListeSeries!$B$2:$B$1045) * (DatasScan!H2189&gt;=ListeSeries!$D$2:$D$1045) * (DatasScan!H2189&lt;=ListeSeries!$E$2:$E$1045), 0)), "no match"))</f>
        <v/>
      </c>
    </row>
    <row r="2190" spans="1:21" ht="15" customHeight="1" x14ac:dyDescent="0.25">
      <c r="A2190" s="6" t="str">
        <f t="shared" si="352"/>
        <v/>
      </c>
      <c r="B2190" s="272"/>
      <c r="F2190" s="7" t="str">
        <f t="shared" si="355"/>
        <v/>
      </c>
      <c r="G2190" s="21" t="str">
        <f>IF(ISBLANK(C2190),"",_xlfn.XLOOKUP(_xlfn.XLOOKUP(VALUE(LEFT(C2190,4)),Souches!$B$2:$B$15000,Souches!$E$2:$E$15000),Varietes!$B$2:$B$500,Varietes!$C$2:$C$500))</f>
        <v/>
      </c>
      <c r="H2190" s="19" t="str">
        <f>IF(ISBLANK(C2190),"",_xlfn.XLOOKUP(VALUE(LEFT(C2190,4)),Souches!$B$2:$B$15000,Souches!$D$2:$D$15000))</f>
        <v/>
      </c>
      <c r="I2190" s="10" t="str">
        <f t="shared" si="353"/>
        <v/>
      </c>
      <c r="J2190" s="19" t="str">
        <f>IF(I2190="","",INT(('ObjProd (2)'!$C$25-I2190)/7 * (ABS('ObjProd (2)'!$C$25-I2190)&gt;=7)))</f>
        <v/>
      </c>
      <c r="K2190" s="10" t="str">
        <f>IF(I2190="","",
IF(AND(DATEDIF(I2190,'ObjProd (2)'!$C$25,"y")=0,DATEDIF(I2190,'ObjProd (2)'!$C$25,"ym")=0,
   INT(('ObjProd (2)'!$C$25-EDATE(I2190,DATEDIF(I2190,'ObjProd (2)'!$C$25,"y")*12+DATEDIF(I2190,'ObjProd (2)'!$C$25,"ym")))/7)=0),
   "&lt; 1 sem.",
   IF(DATEDIF(I2190,'ObjProd (2)'!$C$25,"y")&gt;0,DATEDIF(I2190,'ObjProd (2)'!$C$25,"y") &amp; " " &amp; IF(DATEDIF(I2190,'ObjProd (2)'!$C$25,"y")=1,"an ","ans "),"") &amp;
   IF(DATEDIF(I2190,'ObjProd (2)'!$C$25,"ym")&gt;0,DATEDIF(I2190,'ObjProd (2)'!$C$25,"ym") &amp; " mois ", "") &amp;
   IF(INT(('ObjProd (2)'!$C$25-EDATE(I2190,DATEDIF(I2190,'ObjProd (2)'!$C$25,"y")*12+DATEDIF(I2190,'ObjProd (2)'!$C$25,"ym")))/7)&gt;0,
      INT(('ObjProd (2)'!$C$25-EDATE(I2190,DATEDIF(I2190,'ObjProd (2)'!$C$25,"y")*12+DATEDIF(I2190,'ObjProd (2)'!$C$25,"ym")))/7) &amp; " sem.",
      "")
)
)</f>
        <v/>
      </c>
      <c r="L2190" s="11" t="str">
        <f t="shared" si="354"/>
        <v/>
      </c>
      <c r="M2190" s="9" t="str">
        <f t="shared" si="350"/>
        <v/>
      </c>
      <c r="N2190" s="9" t="str" cm="1">
        <f t="array" aca="1" ref="N2190" ca="1">LEFT(L2190, IF(ISNUMBER(SUBSTITUTE(_xludf.MID(L2190, 2, 1), ".", ",")), 1, 2))</f>
        <v/>
      </c>
      <c r="O2190" s="19" t="str">
        <f t="shared" ca="1" si="356"/>
        <v/>
      </c>
      <c r="P2190" s="9" t="str">
        <f t="shared" ca="1" si="357"/>
        <v/>
      </c>
      <c r="Q2190" s="9" t="str">
        <f t="shared" ca="1" si="358"/>
        <v/>
      </c>
      <c r="R2190" s="9" t="str">
        <f t="shared" si="351"/>
        <v/>
      </c>
      <c r="S2190" t="str" cm="1">
        <f t="array" ref="S2190">IF(ISBLANK(C2190),"",IFERROR(INDEX(ListeSeries!$A$2:$A$1045, MATCH(1, (DatasScan!G2190=ListeSeries!$B$2:$B$1045) * (DatasScan!H2190&gt;=ListeSeries!$D$2:$D$1045) * (DatasScan!H2190&lt;=ListeSeries!$E$2:$E$1045), 0)), "no match"))</f>
        <v/>
      </c>
      <c r="T2190" s="7" t="str" cm="1">
        <f t="array" ref="T2190">IF(ISBLANK(C2190),"",IFERROR(INDEX(ListeSeries!$C$2:$C$1045, MATCH(1, (DatasScan!G2190=ListeSeries!$B$2:$B$1045) * (DatasScan!H2190&gt;=ListeSeries!$D$2:$D$1045) * (DatasScan!H2190&lt;=ListeSeries!$E$2:$E$1045), 0)), "no match"))</f>
        <v/>
      </c>
      <c r="U2190" s="11" t="str" cm="1">
        <f t="array" ref="U2190">IF(ISBLANK(C2190),"",IFERROR(INDEX(ListeSeries!$F$2:$F$1045, MATCH(1, (DatasScan!G2190=ListeSeries!$B$2:$B$1045) * (DatasScan!H2190&gt;=ListeSeries!$D$2:$D$1045) * (DatasScan!H2190&lt;=ListeSeries!$E$2:$E$1045), 0)), "no match"))</f>
        <v/>
      </c>
    </row>
    <row r="2191" spans="1:21" ht="15" customHeight="1" x14ac:dyDescent="0.25">
      <c r="A2191" s="6" t="str">
        <f t="shared" si="352"/>
        <v/>
      </c>
      <c r="B2191" s="272"/>
      <c r="F2191" s="7" t="str">
        <f t="shared" si="355"/>
        <v/>
      </c>
      <c r="G2191" s="21" t="str">
        <f>IF(ISBLANK(C2191),"",_xlfn.XLOOKUP(_xlfn.XLOOKUP(VALUE(LEFT(C2191,4)),Souches!$B$2:$B$15000,Souches!$E$2:$E$15000),Varietes!$B$2:$B$500,Varietes!$C$2:$C$500))</f>
        <v/>
      </c>
      <c r="H2191" s="19" t="str">
        <f>IF(ISBLANK(C2191),"",_xlfn.XLOOKUP(VALUE(LEFT(C2191,4)),Souches!$B$2:$B$15000,Souches!$D$2:$D$15000))</f>
        <v/>
      </c>
      <c r="I2191" s="10" t="str">
        <f t="shared" si="353"/>
        <v/>
      </c>
      <c r="J2191" s="19" t="str">
        <f>IF(I2191="","",INT(('ObjProd (2)'!$C$25-I2191)/7 * (ABS('ObjProd (2)'!$C$25-I2191)&gt;=7)))</f>
        <v/>
      </c>
      <c r="K2191" s="10" t="str">
        <f>IF(I2191="","",
IF(AND(DATEDIF(I2191,'ObjProd (2)'!$C$25,"y")=0,DATEDIF(I2191,'ObjProd (2)'!$C$25,"ym")=0,
   INT(('ObjProd (2)'!$C$25-EDATE(I2191,DATEDIF(I2191,'ObjProd (2)'!$C$25,"y")*12+DATEDIF(I2191,'ObjProd (2)'!$C$25,"ym")))/7)=0),
   "&lt; 1 sem.",
   IF(DATEDIF(I2191,'ObjProd (2)'!$C$25,"y")&gt;0,DATEDIF(I2191,'ObjProd (2)'!$C$25,"y") &amp; " " &amp; IF(DATEDIF(I2191,'ObjProd (2)'!$C$25,"y")=1,"an ","ans "),"") &amp;
   IF(DATEDIF(I2191,'ObjProd (2)'!$C$25,"ym")&gt;0,DATEDIF(I2191,'ObjProd (2)'!$C$25,"ym") &amp; " mois ", "") &amp;
   IF(INT(('ObjProd (2)'!$C$25-EDATE(I2191,DATEDIF(I2191,'ObjProd (2)'!$C$25,"y")*12+DATEDIF(I2191,'ObjProd (2)'!$C$25,"ym")))/7)&gt;0,
      INT(('ObjProd (2)'!$C$25-EDATE(I2191,DATEDIF(I2191,'ObjProd (2)'!$C$25,"y")*12+DATEDIF(I2191,'ObjProd (2)'!$C$25,"ym")))/7) &amp; " sem.",
      "")
)
)</f>
        <v/>
      </c>
      <c r="L2191" s="11" t="str">
        <f t="shared" si="354"/>
        <v/>
      </c>
      <c r="M2191" s="9" t="str">
        <f t="shared" si="350"/>
        <v/>
      </c>
      <c r="N2191" s="9" t="str" cm="1">
        <f t="array" aca="1" ref="N2191" ca="1">LEFT(L2191, IF(ISNUMBER(SUBSTITUTE(_xludf.MID(L2191, 2, 1), ".", ",")), 1, 2))</f>
        <v/>
      </c>
      <c r="O2191" s="19" t="str">
        <f t="shared" ca="1" si="356"/>
        <v/>
      </c>
      <c r="P2191" s="9" t="str">
        <f t="shared" ca="1" si="357"/>
        <v/>
      </c>
      <c r="Q2191" s="9" t="str">
        <f t="shared" ca="1" si="358"/>
        <v/>
      </c>
      <c r="R2191" s="9" t="str">
        <f t="shared" si="351"/>
        <v/>
      </c>
      <c r="S2191" t="str" cm="1">
        <f t="array" ref="S2191">IF(ISBLANK(C2191),"",IFERROR(INDEX(ListeSeries!$A$2:$A$1045, MATCH(1, (DatasScan!G2191=ListeSeries!$B$2:$B$1045) * (DatasScan!H2191&gt;=ListeSeries!$D$2:$D$1045) * (DatasScan!H2191&lt;=ListeSeries!$E$2:$E$1045), 0)), "no match"))</f>
        <v/>
      </c>
      <c r="T2191" s="7" t="str" cm="1">
        <f t="array" ref="T2191">IF(ISBLANK(C2191),"",IFERROR(INDEX(ListeSeries!$C$2:$C$1045, MATCH(1, (DatasScan!G2191=ListeSeries!$B$2:$B$1045) * (DatasScan!H2191&gt;=ListeSeries!$D$2:$D$1045) * (DatasScan!H2191&lt;=ListeSeries!$E$2:$E$1045), 0)), "no match"))</f>
        <v/>
      </c>
      <c r="U2191" s="11" t="str" cm="1">
        <f t="array" ref="U2191">IF(ISBLANK(C2191),"",IFERROR(INDEX(ListeSeries!$F$2:$F$1045, MATCH(1, (DatasScan!G2191=ListeSeries!$B$2:$B$1045) * (DatasScan!H2191&gt;=ListeSeries!$D$2:$D$1045) * (DatasScan!H2191&lt;=ListeSeries!$E$2:$E$1045), 0)), "no match"))</f>
        <v/>
      </c>
    </row>
    <row r="2192" spans="1:21" ht="15" customHeight="1" x14ac:dyDescent="0.25">
      <c r="A2192" s="6" t="str">
        <f t="shared" si="352"/>
        <v/>
      </c>
      <c r="B2192" s="272"/>
      <c r="F2192" s="7" t="str">
        <f t="shared" si="355"/>
        <v/>
      </c>
      <c r="G2192" s="21" t="str">
        <f>IF(ISBLANK(C2192),"",_xlfn.XLOOKUP(_xlfn.XLOOKUP(VALUE(LEFT(C2192,4)),Souches!$B$2:$B$15000,Souches!$E$2:$E$15000),Varietes!$B$2:$B$500,Varietes!$C$2:$C$500))</f>
        <v/>
      </c>
      <c r="H2192" s="19" t="str">
        <f>IF(ISBLANK(C2192),"",_xlfn.XLOOKUP(VALUE(LEFT(C2192,4)),Souches!$B$2:$B$15000,Souches!$D$2:$D$15000))</f>
        <v/>
      </c>
      <c r="I2192" s="10" t="str">
        <f t="shared" si="353"/>
        <v/>
      </c>
      <c r="J2192" s="19" t="str">
        <f>IF(I2192="","",INT(('ObjProd (2)'!$C$25-I2192)/7 * (ABS('ObjProd (2)'!$C$25-I2192)&gt;=7)))</f>
        <v/>
      </c>
      <c r="K2192" s="10" t="str">
        <f>IF(I2192="","",
IF(AND(DATEDIF(I2192,'ObjProd (2)'!$C$25,"y")=0,DATEDIF(I2192,'ObjProd (2)'!$C$25,"ym")=0,
   INT(('ObjProd (2)'!$C$25-EDATE(I2192,DATEDIF(I2192,'ObjProd (2)'!$C$25,"y")*12+DATEDIF(I2192,'ObjProd (2)'!$C$25,"ym")))/7)=0),
   "&lt; 1 sem.",
   IF(DATEDIF(I2192,'ObjProd (2)'!$C$25,"y")&gt;0,DATEDIF(I2192,'ObjProd (2)'!$C$25,"y") &amp; " " &amp; IF(DATEDIF(I2192,'ObjProd (2)'!$C$25,"y")=1,"an ","ans "),"") &amp;
   IF(DATEDIF(I2192,'ObjProd (2)'!$C$25,"ym")&gt;0,DATEDIF(I2192,'ObjProd (2)'!$C$25,"ym") &amp; " mois ", "") &amp;
   IF(INT(('ObjProd (2)'!$C$25-EDATE(I2192,DATEDIF(I2192,'ObjProd (2)'!$C$25,"y")*12+DATEDIF(I2192,'ObjProd (2)'!$C$25,"ym")))/7)&gt;0,
      INT(('ObjProd (2)'!$C$25-EDATE(I2192,DATEDIF(I2192,'ObjProd (2)'!$C$25,"y")*12+DATEDIF(I2192,'ObjProd (2)'!$C$25,"ym")))/7) &amp; " sem.",
      "")
)
)</f>
        <v/>
      </c>
      <c r="L2192" s="11" t="str">
        <f t="shared" si="354"/>
        <v/>
      </c>
      <c r="M2192" s="9" t="str">
        <f t="shared" si="350"/>
        <v/>
      </c>
      <c r="N2192" s="9" t="str" cm="1">
        <f t="array" aca="1" ref="N2192" ca="1">LEFT(L2192, IF(ISNUMBER(SUBSTITUTE(_xludf.MID(L2192, 2, 1), ".", ",")), 1, 2))</f>
        <v/>
      </c>
      <c r="O2192" s="19" t="str">
        <f t="shared" ca="1" si="356"/>
        <v/>
      </c>
      <c r="P2192" s="9" t="str">
        <f t="shared" ca="1" si="357"/>
        <v/>
      </c>
      <c r="Q2192" s="9" t="str">
        <f t="shared" ca="1" si="358"/>
        <v/>
      </c>
      <c r="R2192" s="9" t="str">
        <f t="shared" si="351"/>
        <v/>
      </c>
      <c r="S2192" t="str" cm="1">
        <f t="array" ref="S2192">IF(ISBLANK(C2192),"",IFERROR(INDEX(ListeSeries!$A$2:$A$1045, MATCH(1, (DatasScan!G2192=ListeSeries!$B$2:$B$1045) * (DatasScan!H2192&gt;=ListeSeries!$D$2:$D$1045) * (DatasScan!H2192&lt;=ListeSeries!$E$2:$E$1045), 0)), "no match"))</f>
        <v/>
      </c>
      <c r="T2192" s="7" t="str" cm="1">
        <f t="array" ref="T2192">IF(ISBLANK(C2192),"",IFERROR(INDEX(ListeSeries!$C$2:$C$1045, MATCH(1, (DatasScan!G2192=ListeSeries!$B$2:$B$1045) * (DatasScan!H2192&gt;=ListeSeries!$D$2:$D$1045) * (DatasScan!H2192&lt;=ListeSeries!$E$2:$E$1045), 0)), "no match"))</f>
        <v/>
      </c>
      <c r="U2192" s="11" t="str" cm="1">
        <f t="array" ref="U2192">IF(ISBLANK(C2192),"",IFERROR(INDEX(ListeSeries!$F$2:$F$1045, MATCH(1, (DatasScan!G2192=ListeSeries!$B$2:$B$1045) * (DatasScan!H2192&gt;=ListeSeries!$D$2:$D$1045) * (DatasScan!H2192&lt;=ListeSeries!$E$2:$E$1045), 0)), "no match"))</f>
        <v/>
      </c>
    </row>
    <row r="2193" spans="1:21" ht="15" customHeight="1" x14ac:dyDescent="0.25">
      <c r="A2193" s="6" t="str">
        <f t="shared" si="352"/>
        <v/>
      </c>
      <c r="B2193" s="272"/>
      <c r="F2193" s="7" t="str">
        <f t="shared" si="355"/>
        <v/>
      </c>
      <c r="G2193" s="21" t="str">
        <f>IF(ISBLANK(C2193),"",_xlfn.XLOOKUP(_xlfn.XLOOKUP(VALUE(LEFT(C2193,4)),Souches!$B$2:$B$15000,Souches!$E$2:$E$15000),Varietes!$B$2:$B$500,Varietes!$C$2:$C$500))</f>
        <v/>
      </c>
      <c r="H2193" s="19" t="str">
        <f>IF(ISBLANK(C2193),"",_xlfn.XLOOKUP(VALUE(LEFT(C2193,4)),Souches!$B$2:$B$15000,Souches!$D$2:$D$15000))</f>
        <v/>
      </c>
      <c r="I2193" s="10" t="str">
        <f t="shared" si="353"/>
        <v/>
      </c>
      <c r="J2193" s="19" t="str">
        <f>IF(I2193="","",INT(('ObjProd (2)'!$C$25-I2193)/7 * (ABS('ObjProd (2)'!$C$25-I2193)&gt;=7)))</f>
        <v/>
      </c>
      <c r="K2193" s="10" t="str">
        <f>IF(I2193="","",
IF(AND(DATEDIF(I2193,'ObjProd (2)'!$C$25,"y")=0,DATEDIF(I2193,'ObjProd (2)'!$C$25,"ym")=0,
   INT(('ObjProd (2)'!$C$25-EDATE(I2193,DATEDIF(I2193,'ObjProd (2)'!$C$25,"y")*12+DATEDIF(I2193,'ObjProd (2)'!$C$25,"ym")))/7)=0),
   "&lt; 1 sem.",
   IF(DATEDIF(I2193,'ObjProd (2)'!$C$25,"y")&gt;0,DATEDIF(I2193,'ObjProd (2)'!$C$25,"y") &amp; " " &amp; IF(DATEDIF(I2193,'ObjProd (2)'!$C$25,"y")=1,"an ","ans "),"") &amp;
   IF(DATEDIF(I2193,'ObjProd (2)'!$C$25,"ym")&gt;0,DATEDIF(I2193,'ObjProd (2)'!$C$25,"ym") &amp; " mois ", "") &amp;
   IF(INT(('ObjProd (2)'!$C$25-EDATE(I2193,DATEDIF(I2193,'ObjProd (2)'!$C$25,"y")*12+DATEDIF(I2193,'ObjProd (2)'!$C$25,"ym")))/7)&gt;0,
      INT(('ObjProd (2)'!$C$25-EDATE(I2193,DATEDIF(I2193,'ObjProd (2)'!$C$25,"y")*12+DATEDIF(I2193,'ObjProd (2)'!$C$25,"ym")))/7) &amp; " sem.",
      "")
)
)</f>
        <v/>
      </c>
      <c r="L2193" s="11" t="str">
        <f t="shared" si="354"/>
        <v/>
      </c>
      <c r="M2193" s="9" t="str">
        <f t="shared" si="350"/>
        <v/>
      </c>
      <c r="N2193" s="9" t="str" cm="1">
        <f t="array" aca="1" ref="N2193" ca="1">LEFT(L2193, IF(ISNUMBER(SUBSTITUTE(_xludf.MID(L2193, 2, 1), ".", ",")), 1, 2))</f>
        <v/>
      </c>
      <c r="O2193" s="19" t="str">
        <f t="shared" ca="1" si="356"/>
        <v/>
      </c>
      <c r="P2193" s="9" t="str">
        <f t="shared" ca="1" si="357"/>
        <v/>
      </c>
      <c r="Q2193" s="9" t="str">
        <f t="shared" ca="1" si="358"/>
        <v/>
      </c>
      <c r="R2193" s="9" t="str">
        <f t="shared" si="351"/>
        <v/>
      </c>
      <c r="S2193" t="str" cm="1">
        <f t="array" ref="S2193">IF(ISBLANK(C2193),"",IFERROR(INDEX(ListeSeries!$A$2:$A$1045, MATCH(1, (DatasScan!G2193=ListeSeries!$B$2:$B$1045) * (DatasScan!H2193&gt;=ListeSeries!$D$2:$D$1045) * (DatasScan!H2193&lt;=ListeSeries!$E$2:$E$1045), 0)), "no match"))</f>
        <v/>
      </c>
      <c r="T2193" s="7" t="str" cm="1">
        <f t="array" ref="T2193">IF(ISBLANK(C2193),"",IFERROR(INDEX(ListeSeries!$C$2:$C$1045, MATCH(1, (DatasScan!G2193=ListeSeries!$B$2:$B$1045) * (DatasScan!H2193&gt;=ListeSeries!$D$2:$D$1045) * (DatasScan!H2193&lt;=ListeSeries!$E$2:$E$1045), 0)), "no match"))</f>
        <v/>
      </c>
      <c r="U2193" s="11" t="str" cm="1">
        <f t="array" ref="U2193">IF(ISBLANK(C2193),"",IFERROR(INDEX(ListeSeries!$F$2:$F$1045, MATCH(1, (DatasScan!G2193=ListeSeries!$B$2:$B$1045) * (DatasScan!H2193&gt;=ListeSeries!$D$2:$D$1045) * (DatasScan!H2193&lt;=ListeSeries!$E$2:$E$1045), 0)), "no match"))</f>
        <v/>
      </c>
    </row>
    <row r="2194" spans="1:21" ht="15" customHeight="1" x14ac:dyDescent="0.25">
      <c r="A2194" s="6" t="str">
        <f t="shared" si="352"/>
        <v/>
      </c>
      <c r="B2194" s="272"/>
      <c r="F2194" s="7" t="str">
        <f t="shared" si="355"/>
        <v/>
      </c>
      <c r="G2194" s="21" t="str">
        <f>IF(ISBLANK(C2194),"",_xlfn.XLOOKUP(_xlfn.XLOOKUP(VALUE(LEFT(C2194,4)),Souches!$B$2:$B$15000,Souches!$E$2:$E$15000),Varietes!$B$2:$B$500,Varietes!$C$2:$C$500))</f>
        <v/>
      </c>
      <c r="H2194" s="19" t="str">
        <f>IF(ISBLANK(C2194),"",_xlfn.XLOOKUP(VALUE(LEFT(C2194,4)),Souches!$B$2:$B$15000,Souches!$D$2:$D$15000))</f>
        <v/>
      </c>
      <c r="I2194" s="10" t="str">
        <f t="shared" si="353"/>
        <v/>
      </c>
      <c r="J2194" s="19" t="str">
        <f>IF(I2194="","",INT(('ObjProd (2)'!$C$25-I2194)/7 * (ABS('ObjProd (2)'!$C$25-I2194)&gt;=7)))</f>
        <v/>
      </c>
      <c r="K2194" s="10" t="str">
        <f>IF(I2194="","",
IF(AND(DATEDIF(I2194,'ObjProd (2)'!$C$25,"y")=0,DATEDIF(I2194,'ObjProd (2)'!$C$25,"ym")=0,
   INT(('ObjProd (2)'!$C$25-EDATE(I2194,DATEDIF(I2194,'ObjProd (2)'!$C$25,"y")*12+DATEDIF(I2194,'ObjProd (2)'!$C$25,"ym")))/7)=0),
   "&lt; 1 sem.",
   IF(DATEDIF(I2194,'ObjProd (2)'!$C$25,"y")&gt;0,DATEDIF(I2194,'ObjProd (2)'!$C$25,"y") &amp; " " &amp; IF(DATEDIF(I2194,'ObjProd (2)'!$C$25,"y")=1,"an ","ans "),"") &amp;
   IF(DATEDIF(I2194,'ObjProd (2)'!$C$25,"ym")&gt;0,DATEDIF(I2194,'ObjProd (2)'!$C$25,"ym") &amp; " mois ", "") &amp;
   IF(INT(('ObjProd (2)'!$C$25-EDATE(I2194,DATEDIF(I2194,'ObjProd (2)'!$C$25,"y")*12+DATEDIF(I2194,'ObjProd (2)'!$C$25,"ym")))/7)&gt;0,
      INT(('ObjProd (2)'!$C$25-EDATE(I2194,DATEDIF(I2194,'ObjProd (2)'!$C$25,"y")*12+DATEDIF(I2194,'ObjProd (2)'!$C$25,"ym")))/7) &amp; " sem.",
      "")
)
)</f>
        <v/>
      </c>
      <c r="L2194" s="11" t="str">
        <f t="shared" si="354"/>
        <v/>
      </c>
      <c r="M2194" s="9" t="str">
        <f t="shared" si="350"/>
        <v/>
      </c>
      <c r="N2194" s="9" t="str" cm="1">
        <f t="array" aca="1" ref="N2194" ca="1">LEFT(L2194, IF(ISNUMBER(SUBSTITUTE(_xludf.MID(L2194, 2, 1), ".", ",")), 1, 2))</f>
        <v/>
      </c>
      <c r="O2194" s="19" t="str">
        <f t="shared" ca="1" si="356"/>
        <v/>
      </c>
      <c r="P2194" s="9" t="str">
        <f t="shared" ca="1" si="357"/>
        <v/>
      </c>
      <c r="Q2194" s="9" t="str">
        <f t="shared" ca="1" si="358"/>
        <v/>
      </c>
      <c r="R2194" s="9" t="str">
        <f t="shared" si="351"/>
        <v/>
      </c>
      <c r="S2194" t="str" cm="1">
        <f t="array" ref="S2194">IF(ISBLANK(C2194),"",IFERROR(INDEX(ListeSeries!$A$2:$A$1045, MATCH(1, (DatasScan!G2194=ListeSeries!$B$2:$B$1045) * (DatasScan!H2194&gt;=ListeSeries!$D$2:$D$1045) * (DatasScan!H2194&lt;=ListeSeries!$E$2:$E$1045), 0)), "no match"))</f>
        <v/>
      </c>
      <c r="T2194" s="7" t="str" cm="1">
        <f t="array" ref="T2194">IF(ISBLANK(C2194),"",IFERROR(INDEX(ListeSeries!$C$2:$C$1045, MATCH(1, (DatasScan!G2194=ListeSeries!$B$2:$B$1045) * (DatasScan!H2194&gt;=ListeSeries!$D$2:$D$1045) * (DatasScan!H2194&lt;=ListeSeries!$E$2:$E$1045), 0)), "no match"))</f>
        <v/>
      </c>
      <c r="U2194" s="11" t="str" cm="1">
        <f t="array" ref="U2194">IF(ISBLANK(C2194),"",IFERROR(INDEX(ListeSeries!$F$2:$F$1045, MATCH(1, (DatasScan!G2194=ListeSeries!$B$2:$B$1045) * (DatasScan!H2194&gt;=ListeSeries!$D$2:$D$1045) * (DatasScan!H2194&lt;=ListeSeries!$E$2:$E$1045), 0)), "no match"))</f>
        <v/>
      </c>
    </row>
    <row r="2195" spans="1:21" ht="15" customHeight="1" x14ac:dyDescent="0.25">
      <c r="A2195" s="6" t="str">
        <f t="shared" si="352"/>
        <v/>
      </c>
      <c r="B2195" s="272"/>
      <c r="F2195" s="7" t="str">
        <f t="shared" si="355"/>
        <v/>
      </c>
      <c r="G2195" s="21" t="str">
        <f>IF(ISBLANK(C2195),"",_xlfn.XLOOKUP(_xlfn.XLOOKUP(VALUE(LEFT(C2195,4)),Souches!$B$2:$B$15000,Souches!$E$2:$E$15000),Varietes!$B$2:$B$500,Varietes!$C$2:$C$500))</f>
        <v/>
      </c>
      <c r="H2195" s="19" t="str">
        <f>IF(ISBLANK(C2195),"",_xlfn.XLOOKUP(VALUE(LEFT(C2195,4)),Souches!$B$2:$B$15000,Souches!$D$2:$D$15000))</f>
        <v/>
      </c>
      <c r="I2195" s="10" t="str">
        <f t="shared" si="353"/>
        <v/>
      </c>
      <c r="J2195" s="19" t="str">
        <f>IF(I2195="","",INT(('ObjProd (2)'!$C$25-I2195)/7 * (ABS('ObjProd (2)'!$C$25-I2195)&gt;=7)))</f>
        <v/>
      </c>
      <c r="K2195" s="10" t="str">
        <f>IF(I2195="","",
IF(AND(DATEDIF(I2195,'ObjProd (2)'!$C$25,"y")=0,DATEDIF(I2195,'ObjProd (2)'!$C$25,"ym")=0,
   INT(('ObjProd (2)'!$C$25-EDATE(I2195,DATEDIF(I2195,'ObjProd (2)'!$C$25,"y")*12+DATEDIF(I2195,'ObjProd (2)'!$C$25,"ym")))/7)=0),
   "&lt; 1 sem.",
   IF(DATEDIF(I2195,'ObjProd (2)'!$C$25,"y")&gt;0,DATEDIF(I2195,'ObjProd (2)'!$C$25,"y") &amp; " " &amp; IF(DATEDIF(I2195,'ObjProd (2)'!$C$25,"y")=1,"an ","ans "),"") &amp;
   IF(DATEDIF(I2195,'ObjProd (2)'!$C$25,"ym")&gt;0,DATEDIF(I2195,'ObjProd (2)'!$C$25,"ym") &amp; " mois ", "") &amp;
   IF(INT(('ObjProd (2)'!$C$25-EDATE(I2195,DATEDIF(I2195,'ObjProd (2)'!$C$25,"y")*12+DATEDIF(I2195,'ObjProd (2)'!$C$25,"ym")))/7)&gt;0,
      INT(('ObjProd (2)'!$C$25-EDATE(I2195,DATEDIF(I2195,'ObjProd (2)'!$C$25,"y")*12+DATEDIF(I2195,'ObjProd (2)'!$C$25,"ym")))/7) &amp; " sem.",
      "")
)
)</f>
        <v/>
      </c>
      <c r="L2195" s="11" t="str">
        <f t="shared" si="354"/>
        <v/>
      </c>
      <c r="M2195" s="9" t="str">
        <f t="shared" si="350"/>
        <v/>
      </c>
      <c r="N2195" s="9" t="str" cm="1">
        <f t="array" aca="1" ref="N2195" ca="1">LEFT(L2195, IF(ISNUMBER(SUBSTITUTE(_xludf.MID(L2195, 2, 1), ".", ",")), 1, 2))</f>
        <v/>
      </c>
      <c r="O2195" s="19" t="str">
        <f t="shared" ca="1" si="356"/>
        <v/>
      </c>
      <c r="P2195" s="9" t="str">
        <f t="shared" ca="1" si="357"/>
        <v/>
      </c>
      <c r="Q2195" s="9" t="str">
        <f t="shared" ca="1" si="358"/>
        <v/>
      </c>
      <c r="R2195" s="9" t="str">
        <f t="shared" si="351"/>
        <v/>
      </c>
      <c r="S2195" t="str" cm="1">
        <f t="array" ref="S2195">IF(ISBLANK(C2195),"",IFERROR(INDEX(ListeSeries!$A$2:$A$1045, MATCH(1, (DatasScan!G2195=ListeSeries!$B$2:$B$1045) * (DatasScan!H2195&gt;=ListeSeries!$D$2:$D$1045) * (DatasScan!H2195&lt;=ListeSeries!$E$2:$E$1045), 0)), "no match"))</f>
        <v/>
      </c>
      <c r="T2195" s="7" t="str" cm="1">
        <f t="array" ref="T2195">IF(ISBLANK(C2195),"",IFERROR(INDEX(ListeSeries!$C$2:$C$1045, MATCH(1, (DatasScan!G2195=ListeSeries!$B$2:$B$1045) * (DatasScan!H2195&gt;=ListeSeries!$D$2:$D$1045) * (DatasScan!H2195&lt;=ListeSeries!$E$2:$E$1045), 0)), "no match"))</f>
        <v/>
      </c>
      <c r="U2195" s="11" t="str" cm="1">
        <f t="array" ref="U2195">IF(ISBLANK(C2195),"",IFERROR(INDEX(ListeSeries!$F$2:$F$1045, MATCH(1, (DatasScan!G2195=ListeSeries!$B$2:$B$1045) * (DatasScan!H2195&gt;=ListeSeries!$D$2:$D$1045) * (DatasScan!H2195&lt;=ListeSeries!$E$2:$E$1045), 0)), "no match"))</f>
        <v/>
      </c>
    </row>
    <row r="2196" spans="1:21" ht="15" customHeight="1" x14ac:dyDescent="0.25">
      <c r="A2196" s="6" t="str">
        <f t="shared" si="352"/>
        <v/>
      </c>
      <c r="B2196" s="272"/>
      <c r="F2196" s="7" t="str">
        <f t="shared" si="355"/>
        <v/>
      </c>
      <c r="G2196" s="21" t="str">
        <f>IF(ISBLANK(C2196),"",_xlfn.XLOOKUP(_xlfn.XLOOKUP(VALUE(LEFT(C2196,4)),Souches!$B$2:$B$15000,Souches!$E$2:$E$15000),Varietes!$B$2:$B$500,Varietes!$C$2:$C$500))</f>
        <v/>
      </c>
      <c r="H2196" s="19" t="str">
        <f>IF(ISBLANK(C2196),"",_xlfn.XLOOKUP(VALUE(LEFT(C2196,4)),Souches!$B$2:$B$15000,Souches!$D$2:$D$15000))</f>
        <v/>
      </c>
      <c r="I2196" s="10" t="str">
        <f t="shared" si="353"/>
        <v/>
      </c>
      <c r="J2196" s="19" t="str">
        <f>IF(I2196="","",INT(('ObjProd (2)'!$C$25-I2196)/7 * (ABS('ObjProd (2)'!$C$25-I2196)&gt;=7)))</f>
        <v/>
      </c>
      <c r="K2196" s="10" t="str">
        <f>IF(I2196="","",
IF(AND(DATEDIF(I2196,'ObjProd (2)'!$C$25,"y")=0,DATEDIF(I2196,'ObjProd (2)'!$C$25,"ym")=0,
   INT(('ObjProd (2)'!$C$25-EDATE(I2196,DATEDIF(I2196,'ObjProd (2)'!$C$25,"y")*12+DATEDIF(I2196,'ObjProd (2)'!$C$25,"ym")))/7)=0),
   "&lt; 1 sem.",
   IF(DATEDIF(I2196,'ObjProd (2)'!$C$25,"y")&gt;0,DATEDIF(I2196,'ObjProd (2)'!$C$25,"y") &amp; " " &amp; IF(DATEDIF(I2196,'ObjProd (2)'!$C$25,"y")=1,"an ","ans "),"") &amp;
   IF(DATEDIF(I2196,'ObjProd (2)'!$C$25,"ym")&gt;0,DATEDIF(I2196,'ObjProd (2)'!$C$25,"ym") &amp; " mois ", "") &amp;
   IF(INT(('ObjProd (2)'!$C$25-EDATE(I2196,DATEDIF(I2196,'ObjProd (2)'!$C$25,"y")*12+DATEDIF(I2196,'ObjProd (2)'!$C$25,"ym")))/7)&gt;0,
      INT(('ObjProd (2)'!$C$25-EDATE(I2196,DATEDIF(I2196,'ObjProd (2)'!$C$25,"y")*12+DATEDIF(I2196,'ObjProd (2)'!$C$25,"ym")))/7) &amp; " sem.",
      "")
)
)</f>
        <v/>
      </c>
      <c r="L2196" s="11" t="str">
        <f t="shared" si="354"/>
        <v/>
      </c>
      <c r="M2196" s="9" t="str">
        <f t="shared" si="350"/>
        <v/>
      </c>
      <c r="N2196" s="9" t="str" cm="1">
        <f t="array" aca="1" ref="N2196" ca="1">LEFT(L2196, IF(ISNUMBER(SUBSTITUTE(_xludf.MID(L2196, 2, 1), ".", ",")), 1, 2))</f>
        <v/>
      </c>
      <c r="O2196" s="19" t="str">
        <f t="shared" ca="1" si="356"/>
        <v/>
      </c>
      <c r="P2196" s="9" t="str">
        <f t="shared" ca="1" si="357"/>
        <v/>
      </c>
      <c r="Q2196" s="9" t="str">
        <f t="shared" ca="1" si="358"/>
        <v/>
      </c>
      <c r="R2196" s="9" t="str">
        <f t="shared" si="351"/>
        <v/>
      </c>
      <c r="S2196" t="str" cm="1">
        <f t="array" ref="S2196">IF(ISBLANK(C2196),"",IFERROR(INDEX(ListeSeries!$A$2:$A$1045, MATCH(1, (DatasScan!G2196=ListeSeries!$B$2:$B$1045) * (DatasScan!H2196&gt;=ListeSeries!$D$2:$D$1045) * (DatasScan!H2196&lt;=ListeSeries!$E$2:$E$1045), 0)), "no match"))</f>
        <v/>
      </c>
      <c r="T2196" s="7" t="str" cm="1">
        <f t="array" ref="T2196">IF(ISBLANK(C2196),"",IFERROR(INDEX(ListeSeries!$C$2:$C$1045, MATCH(1, (DatasScan!G2196=ListeSeries!$B$2:$B$1045) * (DatasScan!H2196&gt;=ListeSeries!$D$2:$D$1045) * (DatasScan!H2196&lt;=ListeSeries!$E$2:$E$1045), 0)), "no match"))</f>
        <v/>
      </c>
      <c r="U2196" s="11" t="str" cm="1">
        <f t="array" ref="U2196">IF(ISBLANK(C2196),"",IFERROR(INDEX(ListeSeries!$F$2:$F$1045, MATCH(1, (DatasScan!G2196=ListeSeries!$B$2:$B$1045) * (DatasScan!H2196&gt;=ListeSeries!$D$2:$D$1045) * (DatasScan!H2196&lt;=ListeSeries!$E$2:$E$1045), 0)), "no match"))</f>
        <v/>
      </c>
    </row>
    <row r="2197" spans="1:21" ht="15" customHeight="1" x14ac:dyDescent="0.25">
      <c r="A2197" s="6" t="str">
        <f t="shared" si="352"/>
        <v/>
      </c>
      <c r="B2197" s="272"/>
      <c r="F2197" s="7" t="str">
        <f t="shared" si="355"/>
        <v/>
      </c>
      <c r="G2197" s="21" t="str">
        <f>IF(ISBLANK(C2197),"",_xlfn.XLOOKUP(_xlfn.XLOOKUP(VALUE(LEFT(C2197,4)),Souches!$B$2:$B$15000,Souches!$E$2:$E$15000),Varietes!$B$2:$B$500,Varietes!$C$2:$C$500))</f>
        <v/>
      </c>
      <c r="H2197" s="19" t="str">
        <f>IF(ISBLANK(C2197),"",_xlfn.XLOOKUP(VALUE(LEFT(C2197,4)),Souches!$B$2:$B$15000,Souches!$D$2:$D$15000))</f>
        <v/>
      </c>
      <c r="I2197" s="10" t="str">
        <f t="shared" si="353"/>
        <v/>
      </c>
      <c r="J2197" s="19" t="str">
        <f>IF(I2197="","",INT(('ObjProd (2)'!$C$25-I2197)/7 * (ABS('ObjProd (2)'!$C$25-I2197)&gt;=7)))</f>
        <v/>
      </c>
      <c r="K2197" s="10" t="str">
        <f>IF(I2197="","",
IF(AND(DATEDIF(I2197,'ObjProd (2)'!$C$25,"y")=0,DATEDIF(I2197,'ObjProd (2)'!$C$25,"ym")=0,
   INT(('ObjProd (2)'!$C$25-EDATE(I2197,DATEDIF(I2197,'ObjProd (2)'!$C$25,"y")*12+DATEDIF(I2197,'ObjProd (2)'!$C$25,"ym")))/7)=0),
   "&lt; 1 sem.",
   IF(DATEDIF(I2197,'ObjProd (2)'!$C$25,"y")&gt;0,DATEDIF(I2197,'ObjProd (2)'!$C$25,"y") &amp; " " &amp; IF(DATEDIF(I2197,'ObjProd (2)'!$C$25,"y")=1,"an ","ans "),"") &amp;
   IF(DATEDIF(I2197,'ObjProd (2)'!$C$25,"ym")&gt;0,DATEDIF(I2197,'ObjProd (2)'!$C$25,"ym") &amp; " mois ", "") &amp;
   IF(INT(('ObjProd (2)'!$C$25-EDATE(I2197,DATEDIF(I2197,'ObjProd (2)'!$C$25,"y")*12+DATEDIF(I2197,'ObjProd (2)'!$C$25,"ym")))/7)&gt;0,
      INT(('ObjProd (2)'!$C$25-EDATE(I2197,DATEDIF(I2197,'ObjProd (2)'!$C$25,"y")*12+DATEDIF(I2197,'ObjProd (2)'!$C$25,"ym")))/7) &amp; " sem.",
      "")
)
)</f>
        <v/>
      </c>
      <c r="L2197" s="11" t="str">
        <f t="shared" si="354"/>
        <v/>
      </c>
      <c r="M2197" s="9" t="str">
        <f t="shared" si="350"/>
        <v/>
      </c>
      <c r="N2197" s="9" t="str" cm="1">
        <f t="array" aca="1" ref="N2197" ca="1">LEFT(L2197, IF(ISNUMBER(SUBSTITUTE(_xludf.MID(L2197, 2, 1), ".", ",")), 1, 2))</f>
        <v/>
      </c>
      <c r="O2197" s="19" t="str">
        <f t="shared" ca="1" si="356"/>
        <v/>
      </c>
      <c r="P2197" s="9" t="str">
        <f t="shared" ca="1" si="357"/>
        <v/>
      </c>
      <c r="Q2197" s="9" t="str">
        <f t="shared" ca="1" si="358"/>
        <v/>
      </c>
      <c r="R2197" s="9" t="str">
        <f t="shared" si="351"/>
        <v/>
      </c>
      <c r="S2197" t="str" cm="1">
        <f t="array" ref="S2197">IF(ISBLANK(C2197),"",IFERROR(INDEX(ListeSeries!$A$2:$A$1045, MATCH(1, (DatasScan!G2197=ListeSeries!$B$2:$B$1045) * (DatasScan!H2197&gt;=ListeSeries!$D$2:$D$1045) * (DatasScan!H2197&lt;=ListeSeries!$E$2:$E$1045), 0)), "no match"))</f>
        <v/>
      </c>
      <c r="T2197" s="7" t="str" cm="1">
        <f t="array" ref="T2197">IF(ISBLANK(C2197),"",IFERROR(INDEX(ListeSeries!$C$2:$C$1045, MATCH(1, (DatasScan!G2197=ListeSeries!$B$2:$B$1045) * (DatasScan!H2197&gt;=ListeSeries!$D$2:$D$1045) * (DatasScan!H2197&lt;=ListeSeries!$E$2:$E$1045), 0)), "no match"))</f>
        <v/>
      </c>
      <c r="U2197" s="11" t="str" cm="1">
        <f t="array" ref="U2197">IF(ISBLANK(C2197),"",IFERROR(INDEX(ListeSeries!$F$2:$F$1045, MATCH(1, (DatasScan!G2197=ListeSeries!$B$2:$B$1045) * (DatasScan!H2197&gt;=ListeSeries!$D$2:$D$1045) * (DatasScan!H2197&lt;=ListeSeries!$E$2:$E$1045), 0)), "no match"))</f>
        <v/>
      </c>
    </row>
    <row r="2198" spans="1:21" ht="15" customHeight="1" x14ac:dyDescent="0.25">
      <c r="A2198" s="6" t="str">
        <f t="shared" si="352"/>
        <v/>
      </c>
      <c r="B2198" s="272"/>
      <c r="F2198" s="7" t="str">
        <f t="shared" si="355"/>
        <v/>
      </c>
      <c r="G2198" s="21" t="str">
        <f>IF(ISBLANK(C2198),"",_xlfn.XLOOKUP(_xlfn.XLOOKUP(VALUE(LEFT(C2198,4)),Souches!$B$2:$B$15000,Souches!$E$2:$E$15000),Varietes!$B$2:$B$500,Varietes!$C$2:$C$500))</f>
        <v/>
      </c>
      <c r="H2198" s="19" t="str">
        <f>IF(ISBLANK(C2198),"",_xlfn.XLOOKUP(VALUE(LEFT(C2198,4)),Souches!$B$2:$B$15000,Souches!$D$2:$D$15000))</f>
        <v/>
      </c>
      <c r="I2198" s="10" t="str">
        <f t="shared" si="353"/>
        <v/>
      </c>
      <c r="J2198" s="19" t="str">
        <f>IF(I2198="","",INT(('ObjProd (2)'!$C$25-I2198)/7 * (ABS('ObjProd (2)'!$C$25-I2198)&gt;=7)))</f>
        <v/>
      </c>
      <c r="K2198" s="10" t="str">
        <f>IF(I2198="","",
IF(AND(DATEDIF(I2198,'ObjProd (2)'!$C$25,"y")=0,DATEDIF(I2198,'ObjProd (2)'!$C$25,"ym")=0,
   INT(('ObjProd (2)'!$C$25-EDATE(I2198,DATEDIF(I2198,'ObjProd (2)'!$C$25,"y")*12+DATEDIF(I2198,'ObjProd (2)'!$C$25,"ym")))/7)=0),
   "&lt; 1 sem.",
   IF(DATEDIF(I2198,'ObjProd (2)'!$C$25,"y")&gt;0,DATEDIF(I2198,'ObjProd (2)'!$C$25,"y") &amp; " " &amp; IF(DATEDIF(I2198,'ObjProd (2)'!$C$25,"y")=1,"an ","ans "),"") &amp;
   IF(DATEDIF(I2198,'ObjProd (2)'!$C$25,"ym")&gt;0,DATEDIF(I2198,'ObjProd (2)'!$C$25,"ym") &amp; " mois ", "") &amp;
   IF(INT(('ObjProd (2)'!$C$25-EDATE(I2198,DATEDIF(I2198,'ObjProd (2)'!$C$25,"y")*12+DATEDIF(I2198,'ObjProd (2)'!$C$25,"ym")))/7)&gt;0,
      INT(('ObjProd (2)'!$C$25-EDATE(I2198,DATEDIF(I2198,'ObjProd (2)'!$C$25,"y")*12+DATEDIF(I2198,'ObjProd (2)'!$C$25,"ym")))/7) &amp; " sem.",
      "")
)
)</f>
        <v/>
      </c>
      <c r="L2198" s="11" t="str">
        <f t="shared" si="354"/>
        <v/>
      </c>
      <c r="M2198" s="9" t="str">
        <f t="shared" si="350"/>
        <v/>
      </c>
      <c r="N2198" s="9" t="str" cm="1">
        <f t="array" aca="1" ref="N2198" ca="1">LEFT(L2198, IF(ISNUMBER(SUBSTITUTE(_xludf.MID(L2198, 2, 1), ".", ",")), 1, 2))</f>
        <v/>
      </c>
      <c r="O2198" s="19" t="str">
        <f t="shared" ca="1" si="356"/>
        <v/>
      </c>
      <c r="P2198" s="9" t="str">
        <f t="shared" ca="1" si="357"/>
        <v/>
      </c>
      <c r="Q2198" s="9" t="str">
        <f t="shared" ca="1" si="358"/>
        <v/>
      </c>
      <c r="R2198" s="9" t="str">
        <f t="shared" si="351"/>
        <v/>
      </c>
      <c r="S2198" t="str" cm="1">
        <f t="array" ref="S2198">IF(ISBLANK(C2198),"",IFERROR(INDEX(ListeSeries!$A$2:$A$1045, MATCH(1, (DatasScan!G2198=ListeSeries!$B$2:$B$1045) * (DatasScan!H2198&gt;=ListeSeries!$D$2:$D$1045) * (DatasScan!H2198&lt;=ListeSeries!$E$2:$E$1045), 0)), "no match"))</f>
        <v/>
      </c>
      <c r="T2198" s="7" t="str" cm="1">
        <f t="array" ref="T2198">IF(ISBLANK(C2198),"",IFERROR(INDEX(ListeSeries!$C$2:$C$1045, MATCH(1, (DatasScan!G2198=ListeSeries!$B$2:$B$1045) * (DatasScan!H2198&gt;=ListeSeries!$D$2:$D$1045) * (DatasScan!H2198&lt;=ListeSeries!$E$2:$E$1045), 0)), "no match"))</f>
        <v/>
      </c>
      <c r="U2198" s="11" t="str" cm="1">
        <f t="array" ref="U2198">IF(ISBLANK(C2198),"",IFERROR(INDEX(ListeSeries!$F$2:$F$1045, MATCH(1, (DatasScan!G2198=ListeSeries!$B$2:$B$1045) * (DatasScan!H2198&gt;=ListeSeries!$D$2:$D$1045) * (DatasScan!H2198&lt;=ListeSeries!$E$2:$E$1045), 0)), "no match"))</f>
        <v/>
      </c>
    </row>
    <row r="2199" spans="1:21" ht="15" customHeight="1" x14ac:dyDescent="0.25">
      <c r="A2199" s="6" t="str">
        <f t="shared" si="352"/>
        <v/>
      </c>
      <c r="B2199" s="272"/>
      <c r="F2199" s="7" t="str">
        <f t="shared" si="355"/>
        <v/>
      </c>
      <c r="G2199" s="21" t="str">
        <f>IF(ISBLANK(C2199),"",_xlfn.XLOOKUP(_xlfn.XLOOKUP(VALUE(LEFT(C2199,4)),Souches!$B$2:$B$15000,Souches!$E$2:$E$15000),Varietes!$B$2:$B$500,Varietes!$C$2:$C$500))</f>
        <v/>
      </c>
      <c r="H2199" s="19" t="str">
        <f>IF(ISBLANK(C2199),"",_xlfn.XLOOKUP(VALUE(LEFT(C2199,4)),Souches!$B$2:$B$15000,Souches!$D$2:$D$15000))</f>
        <v/>
      </c>
      <c r="I2199" s="10" t="str">
        <f t="shared" si="353"/>
        <v/>
      </c>
      <c r="J2199" s="19" t="str">
        <f>IF(I2199="","",INT(('ObjProd (2)'!$C$25-I2199)/7 * (ABS('ObjProd (2)'!$C$25-I2199)&gt;=7)))</f>
        <v/>
      </c>
      <c r="K2199" s="10" t="str">
        <f>IF(I2199="","",
IF(AND(DATEDIF(I2199,'ObjProd (2)'!$C$25,"y")=0,DATEDIF(I2199,'ObjProd (2)'!$C$25,"ym")=0,
   INT(('ObjProd (2)'!$C$25-EDATE(I2199,DATEDIF(I2199,'ObjProd (2)'!$C$25,"y")*12+DATEDIF(I2199,'ObjProd (2)'!$C$25,"ym")))/7)=0),
   "&lt; 1 sem.",
   IF(DATEDIF(I2199,'ObjProd (2)'!$C$25,"y")&gt;0,DATEDIF(I2199,'ObjProd (2)'!$C$25,"y") &amp; " " &amp; IF(DATEDIF(I2199,'ObjProd (2)'!$C$25,"y")=1,"an ","ans "),"") &amp;
   IF(DATEDIF(I2199,'ObjProd (2)'!$C$25,"ym")&gt;0,DATEDIF(I2199,'ObjProd (2)'!$C$25,"ym") &amp; " mois ", "") &amp;
   IF(INT(('ObjProd (2)'!$C$25-EDATE(I2199,DATEDIF(I2199,'ObjProd (2)'!$C$25,"y")*12+DATEDIF(I2199,'ObjProd (2)'!$C$25,"ym")))/7)&gt;0,
      INT(('ObjProd (2)'!$C$25-EDATE(I2199,DATEDIF(I2199,'ObjProd (2)'!$C$25,"y")*12+DATEDIF(I2199,'ObjProd (2)'!$C$25,"ym")))/7) &amp; " sem.",
      "")
)
)</f>
        <v/>
      </c>
      <c r="L2199" s="11" t="str">
        <f t="shared" si="354"/>
        <v/>
      </c>
      <c r="M2199" s="9" t="str">
        <f t="shared" si="350"/>
        <v/>
      </c>
      <c r="N2199" s="9" t="str" cm="1">
        <f t="array" aca="1" ref="N2199" ca="1">LEFT(L2199, IF(ISNUMBER(SUBSTITUTE(_xludf.MID(L2199, 2, 1), ".", ",")), 1, 2))</f>
        <v/>
      </c>
      <c r="O2199" s="19" t="str">
        <f t="shared" ca="1" si="356"/>
        <v/>
      </c>
      <c r="P2199" s="9" t="str">
        <f t="shared" ca="1" si="357"/>
        <v/>
      </c>
      <c r="Q2199" s="9" t="str">
        <f t="shared" ca="1" si="358"/>
        <v/>
      </c>
      <c r="R2199" s="9" t="str">
        <f t="shared" si="351"/>
        <v/>
      </c>
      <c r="S2199" t="str" cm="1">
        <f t="array" ref="S2199">IF(ISBLANK(C2199),"",IFERROR(INDEX(ListeSeries!$A$2:$A$1045, MATCH(1, (DatasScan!G2199=ListeSeries!$B$2:$B$1045) * (DatasScan!H2199&gt;=ListeSeries!$D$2:$D$1045) * (DatasScan!H2199&lt;=ListeSeries!$E$2:$E$1045), 0)), "no match"))</f>
        <v/>
      </c>
      <c r="T2199" s="7" t="str" cm="1">
        <f t="array" ref="T2199">IF(ISBLANK(C2199),"",IFERROR(INDEX(ListeSeries!$C$2:$C$1045, MATCH(1, (DatasScan!G2199=ListeSeries!$B$2:$B$1045) * (DatasScan!H2199&gt;=ListeSeries!$D$2:$D$1045) * (DatasScan!H2199&lt;=ListeSeries!$E$2:$E$1045), 0)), "no match"))</f>
        <v/>
      </c>
      <c r="U2199" s="11" t="str" cm="1">
        <f t="array" ref="U2199">IF(ISBLANK(C2199),"",IFERROR(INDEX(ListeSeries!$F$2:$F$1045, MATCH(1, (DatasScan!G2199=ListeSeries!$B$2:$B$1045) * (DatasScan!H2199&gt;=ListeSeries!$D$2:$D$1045) * (DatasScan!H2199&lt;=ListeSeries!$E$2:$E$1045), 0)), "no match"))</f>
        <v/>
      </c>
    </row>
    <row r="2200" spans="1:21" ht="15" customHeight="1" x14ac:dyDescent="0.25">
      <c r="A2200" s="6" t="str">
        <f t="shared" si="352"/>
        <v/>
      </c>
      <c r="B2200" s="272"/>
      <c r="F2200" s="7" t="str">
        <f t="shared" si="355"/>
        <v/>
      </c>
      <c r="G2200" s="21" t="str">
        <f>IF(ISBLANK(C2200),"",_xlfn.XLOOKUP(_xlfn.XLOOKUP(VALUE(LEFT(C2200,4)),Souches!$B$2:$B$15000,Souches!$E$2:$E$15000),Varietes!$B$2:$B$500,Varietes!$C$2:$C$500))</f>
        <v/>
      </c>
      <c r="H2200" s="19" t="str">
        <f>IF(ISBLANK(C2200),"",_xlfn.XLOOKUP(VALUE(LEFT(C2200,4)),Souches!$B$2:$B$15000,Souches!$D$2:$D$15000))</f>
        <v/>
      </c>
      <c r="I2200" s="10" t="str">
        <f t="shared" si="353"/>
        <v/>
      </c>
      <c r="J2200" s="19" t="str">
        <f>IF(I2200="","",INT(('ObjProd (2)'!$C$25-I2200)/7 * (ABS('ObjProd (2)'!$C$25-I2200)&gt;=7)))</f>
        <v/>
      </c>
      <c r="K2200" s="10" t="str">
        <f>IF(I2200="","",
IF(AND(DATEDIF(I2200,'ObjProd (2)'!$C$25,"y")=0,DATEDIF(I2200,'ObjProd (2)'!$C$25,"ym")=0,
   INT(('ObjProd (2)'!$C$25-EDATE(I2200,DATEDIF(I2200,'ObjProd (2)'!$C$25,"y")*12+DATEDIF(I2200,'ObjProd (2)'!$C$25,"ym")))/7)=0),
   "&lt; 1 sem.",
   IF(DATEDIF(I2200,'ObjProd (2)'!$C$25,"y")&gt;0,DATEDIF(I2200,'ObjProd (2)'!$C$25,"y") &amp; " " &amp; IF(DATEDIF(I2200,'ObjProd (2)'!$C$25,"y")=1,"an ","ans "),"") &amp;
   IF(DATEDIF(I2200,'ObjProd (2)'!$C$25,"ym")&gt;0,DATEDIF(I2200,'ObjProd (2)'!$C$25,"ym") &amp; " mois ", "") &amp;
   IF(INT(('ObjProd (2)'!$C$25-EDATE(I2200,DATEDIF(I2200,'ObjProd (2)'!$C$25,"y")*12+DATEDIF(I2200,'ObjProd (2)'!$C$25,"ym")))/7)&gt;0,
      INT(('ObjProd (2)'!$C$25-EDATE(I2200,DATEDIF(I2200,'ObjProd (2)'!$C$25,"y")*12+DATEDIF(I2200,'ObjProd (2)'!$C$25,"ym")))/7) &amp; " sem.",
      "")
)
)</f>
        <v/>
      </c>
      <c r="L2200" s="11" t="str">
        <f t="shared" si="354"/>
        <v/>
      </c>
      <c r="M2200" s="9" t="str">
        <f t="shared" si="350"/>
        <v/>
      </c>
      <c r="N2200" s="9" t="str" cm="1">
        <f t="array" aca="1" ref="N2200" ca="1">LEFT(L2200, IF(ISNUMBER(SUBSTITUTE(_xludf.MID(L2200, 2, 1), ".", ",")), 1, 2))</f>
        <v/>
      </c>
      <c r="O2200" s="19" t="str">
        <f t="shared" ca="1" si="356"/>
        <v/>
      </c>
      <c r="P2200" s="9" t="str">
        <f t="shared" ca="1" si="357"/>
        <v/>
      </c>
      <c r="Q2200" s="9" t="str">
        <f t="shared" ca="1" si="358"/>
        <v/>
      </c>
      <c r="R2200" s="9" t="str">
        <f t="shared" si="351"/>
        <v/>
      </c>
      <c r="S2200" t="str" cm="1">
        <f t="array" ref="S2200">IF(ISBLANK(C2200),"",IFERROR(INDEX(ListeSeries!$A$2:$A$1045, MATCH(1, (DatasScan!G2200=ListeSeries!$B$2:$B$1045) * (DatasScan!H2200&gt;=ListeSeries!$D$2:$D$1045) * (DatasScan!H2200&lt;=ListeSeries!$E$2:$E$1045), 0)), "no match"))</f>
        <v/>
      </c>
      <c r="T2200" s="7" t="str" cm="1">
        <f t="array" ref="T2200">IF(ISBLANK(C2200),"",IFERROR(INDEX(ListeSeries!$C$2:$C$1045, MATCH(1, (DatasScan!G2200=ListeSeries!$B$2:$B$1045) * (DatasScan!H2200&gt;=ListeSeries!$D$2:$D$1045) * (DatasScan!H2200&lt;=ListeSeries!$E$2:$E$1045), 0)), "no match"))</f>
        <v/>
      </c>
      <c r="U2200" s="11" t="str" cm="1">
        <f t="array" ref="U2200">IF(ISBLANK(C2200),"",IFERROR(INDEX(ListeSeries!$F$2:$F$1045, MATCH(1, (DatasScan!G2200=ListeSeries!$B$2:$B$1045) * (DatasScan!H2200&gt;=ListeSeries!$D$2:$D$1045) * (DatasScan!H2200&lt;=ListeSeries!$E$2:$E$1045), 0)), "no match"))</f>
        <v/>
      </c>
    </row>
    <row r="2201" spans="1:21" ht="15" customHeight="1" x14ac:dyDescent="0.25">
      <c r="A2201" s="6" t="str">
        <f t="shared" si="352"/>
        <v/>
      </c>
      <c r="B2201" s="272"/>
      <c r="F2201" s="7" t="str">
        <f t="shared" si="355"/>
        <v/>
      </c>
      <c r="G2201" s="21" t="str">
        <f>IF(ISBLANK(C2201),"",_xlfn.XLOOKUP(_xlfn.XLOOKUP(VALUE(LEFT(C2201,4)),Souches!$B$2:$B$15000,Souches!$E$2:$E$15000),Varietes!$B$2:$B$500,Varietes!$C$2:$C$500))</f>
        <v/>
      </c>
      <c r="H2201" s="19" t="str">
        <f>IF(ISBLANK(C2201),"",_xlfn.XLOOKUP(VALUE(LEFT(C2201,4)),Souches!$B$2:$B$15000,Souches!$D$2:$D$15000))</f>
        <v/>
      </c>
      <c r="I2201" s="10" t="str">
        <f t="shared" si="353"/>
        <v/>
      </c>
      <c r="J2201" s="19" t="str">
        <f>IF(I2201="","",INT(('ObjProd (2)'!$C$25-I2201)/7 * (ABS('ObjProd (2)'!$C$25-I2201)&gt;=7)))</f>
        <v/>
      </c>
      <c r="K2201" s="10" t="str">
        <f>IF(I2201="","",
IF(AND(DATEDIF(I2201,'ObjProd (2)'!$C$25,"y")=0,DATEDIF(I2201,'ObjProd (2)'!$C$25,"ym")=0,
   INT(('ObjProd (2)'!$C$25-EDATE(I2201,DATEDIF(I2201,'ObjProd (2)'!$C$25,"y")*12+DATEDIF(I2201,'ObjProd (2)'!$C$25,"ym")))/7)=0),
   "&lt; 1 sem.",
   IF(DATEDIF(I2201,'ObjProd (2)'!$C$25,"y")&gt;0,DATEDIF(I2201,'ObjProd (2)'!$C$25,"y") &amp; " " &amp; IF(DATEDIF(I2201,'ObjProd (2)'!$C$25,"y")=1,"an ","ans "),"") &amp;
   IF(DATEDIF(I2201,'ObjProd (2)'!$C$25,"ym")&gt;0,DATEDIF(I2201,'ObjProd (2)'!$C$25,"ym") &amp; " mois ", "") &amp;
   IF(INT(('ObjProd (2)'!$C$25-EDATE(I2201,DATEDIF(I2201,'ObjProd (2)'!$C$25,"y")*12+DATEDIF(I2201,'ObjProd (2)'!$C$25,"ym")))/7)&gt;0,
      INT(('ObjProd (2)'!$C$25-EDATE(I2201,DATEDIF(I2201,'ObjProd (2)'!$C$25,"y")*12+DATEDIF(I2201,'ObjProd (2)'!$C$25,"ym")))/7) &amp; " sem.",
      "")
)
)</f>
        <v/>
      </c>
      <c r="L2201" s="11" t="str">
        <f t="shared" si="354"/>
        <v/>
      </c>
      <c r="M2201" s="9" t="str">
        <f t="shared" si="350"/>
        <v/>
      </c>
      <c r="N2201" s="9" t="str" cm="1">
        <f t="array" aca="1" ref="N2201" ca="1">LEFT(L2201, IF(ISNUMBER(SUBSTITUTE(_xludf.MID(L2201, 2, 1), ".", ",")), 1, 2))</f>
        <v/>
      </c>
      <c r="O2201" s="19" t="str">
        <f t="shared" ca="1" si="356"/>
        <v/>
      </c>
      <c r="P2201" s="9" t="str">
        <f t="shared" ca="1" si="357"/>
        <v/>
      </c>
      <c r="Q2201" s="9" t="str">
        <f t="shared" ca="1" si="358"/>
        <v/>
      </c>
      <c r="R2201" s="9" t="str">
        <f t="shared" si="351"/>
        <v/>
      </c>
      <c r="S2201" t="str" cm="1">
        <f t="array" ref="S2201">IF(ISBLANK(C2201),"",IFERROR(INDEX(ListeSeries!$A$2:$A$1045, MATCH(1, (DatasScan!G2201=ListeSeries!$B$2:$B$1045) * (DatasScan!H2201&gt;=ListeSeries!$D$2:$D$1045) * (DatasScan!H2201&lt;=ListeSeries!$E$2:$E$1045), 0)), "no match"))</f>
        <v/>
      </c>
      <c r="T2201" s="7" t="str" cm="1">
        <f t="array" ref="T2201">IF(ISBLANK(C2201),"",IFERROR(INDEX(ListeSeries!$C$2:$C$1045, MATCH(1, (DatasScan!G2201=ListeSeries!$B$2:$B$1045) * (DatasScan!H2201&gt;=ListeSeries!$D$2:$D$1045) * (DatasScan!H2201&lt;=ListeSeries!$E$2:$E$1045), 0)), "no match"))</f>
        <v/>
      </c>
      <c r="U2201" s="11" t="str" cm="1">
        <f t="array" ref="U2201">IF(ISBLANK(C2201),"",IFERROR(INDEX(ListeSeries!$F$2:$F$1045, MATCH(1, (DatasScan!G2201=ListeSeries!$B$2:$B$1045) * (DatasScan!H2201&gt;=ListeSeries!$D$2:$D$1045) * (DatasScan!H2201&lt;=ListeSeries!$E$2:$E$1045), 0)), "no match"))</f>
        <v/>
      </c>
    </row>
    <row r="2202" spans="1:21" ht="15" customHeight="1" x14ac:dyDescent="0.25">
      <c r="A2202" s="6" t="str">
        <f t="shared" si="352"/>
        <v/>
      </c>
      <c r="B2202" s="272"/>
      <c r="F2202" s="7" t="str">
        <f t="shared" si="355"/>
        <v/>
      </c>
      <c r="G2202" s="21" t="str">
        <f>IF(ISBLANK(C2202),"",_xlfn.XLOOKUP(_xlfn.XLOOKUP(VALUE(LEFT(C2202,4)),Souches!$B$2:$B$15000,Souches!$E$2:$E$15000),Varietes!$B$2:$B$500,Varietes!$C$2:$C$500))</f>
        <v/>
      </c>
      <c r="H2202" s="19" t="str">
        <f>IF(ISBLANK(C2202),"",_xlfn.XLOOKUP(VALUE(LEFT(C2202,4)),Souches!$B$2:$B$15000,Souches!$D$2:$D$15000))</f>
        <v/>
      </c>
      <c r="I2202" s="10" t="str">
        <f t="shared" si="353"/>
        <v/>
      </c>
      <c r="J2202" s="19" t="str">
        <f>IF(I2202="","",INT(('ObjProd (2)'!$C$25-I2202)/7 * (ABS('ObjProd (2)'!$C$25-I2202)&gt;=7)))</f>
        <v/>
      </c>
      <c r="K2202" s="10" t="str">
        <f>IF(I2202="","",
IF(AND(DATEDIF(I2202,'ObjProd (2)'!$C$25,"y")=0,DATEDIF(I2202,'ObjProd (2)'!$C$25,"ym")=0,
   INT(('ObjProd (2)'!$C$25-EDATE(I2202,DATEDIF(I2202,'ObjProd (2)'!$C$25,"y")*12+DATEDIF(I2202,'ObjProd (2)'!$C$25,"ym")))/7)=0),
   "&lt; 1 sem.",
   IF(DATEDIF(I2202,'ObjProd (2)'!$C$25,"y")&gt;0,DATEDIF(I2202,'ObjProd (2)'!$C$25,"y") &amp; " " &amp; IF(DATEDIF(I2202,'ObjProd (2)'!$C$25,"y")=1,"an ","ans "),"") &amp;
   IF(DATEDIF(I2202,'ObjProd (2)'!$C$25,"ym")&gt;0,DATEDIF(I2202,'ObjProd (2)'!$C$25,"ym") &amp; " mois ", "") &amp;
   IF(INT(('ObjProd (2)'!$C$25-EDATE(I2202,DATEDIF(I2202,'ObjProd (2)'!$C$25,"y")*12+DATEDIF(I2202,'ObjProd (2)'!$C$25,"ym")))/7)&gt;0,
      INT(('ObjProd (2)'!$C$25-EDATE(I2202,DATEDIF(I2202,'ObjProd (2)'!$C$25,"y")*12+DATEDIF(I2202,'ObjProd (2)'!$C$25,"ym")))/7) &amp; " sem.",
      "")
)
)</f>
        <v/>
      </c>
      <c r="L2202" s="11" t="str">
        <f t="shared" si="354"/>
        <v/>
      </c>
      <c r="M2202" s="9" t="str">
        <f t="shared" si="350"/>
        <v/>
      </c>
      <c r="N2202" s="9" t="str" cm="1">
        <f t="array" aca="1" ref="N2202" ca="1">LEFT(L2202, IF(ISNUMBER(SUBSTITUTE(_xludf.MID(L2202, 2, 1), ".", ",")), 1, 2))</f>
        <v/>
      </c>
      <c r="O2202" s="19" t="str">
        <f t="shared" ca="1" si="356"/>
        <v/>
      </c>
      <c r="P2202" s="9" t="str">
        <f t="shared" ca="1" si="357"/>
        <v/>
      </c>
      <c r="Q2202" s="9" t="str">
        <f t="shared" ca="1" si="358"/>
        <v/>
      </c>
      <c r="R2202" s="9" t="str">
        <f t="shared" si="351"/>
        <v/>
      </c>
      <c r="S2202" t="str" cm="1">
        <f t="array" ref="S2202">IF(ISBLANK(C2202),"",IFERROR(INDEX(ListeSeries!$A$2:$A$1045, MATCH(1, (DatasScan!G2202=ListeSeries!$B$2:$B$1045) * (DatasScan!H2202&gt;=ListeSeries!$D$2:$D$1045) * (DatasScan!H2202&lt;=ListeSeries!$E$2:$E$1045), 0)), "no match"))</f>
        <v/>
      </c>
      <c r="T2202" s="7" t="str" cm="1">
        <f t="array" ref="T2202">IF(ISBLANK(C2202),"",IFERROR(INDEX(ListeSeries!$C$2:$C$1045, MATCH(1, (DatasScan!G2202=ListeSeries!$B$2:$B$1045) * (DatasScan!H2202&gt;=ListeSeries!$D$2:$D$1045) * (DatasScan!H2202&lt;=ListeSeries!$E$2:$E$1045), 0)), "no match"))</f>
        <v/>
      </c>
      <c r="U2202" s="11" t="str" cm="1">
        <f t="array" ref="U2202">IF(ISBLANK(C2202),"",IFERROR(INDEX(ListeSeries!$F$2:$F$1045, MATCH(1, (DatasScan!G2202=ListeSeries!$B$2:$B$1045) * (DatasScan!H2202&gt;=ListeSeries!$D$2:$D$1045) * (DatasScan!H2202&lt;=ListeSeries!$E$2:$E$1045), 0)), "no match"))</f>
        <v/>
      </c>
    </row>
    <row r="2203" spans="1:21" ht="15" customHeight="1" x14ac:dyDescent="0.25">
      <c r="A2203" s="6" t="str">
        <f t="shared" si="352"/>
        <v/>
      </c>
      <c r="B2203" s="272"/>
      <c r="F2203" s="7" t="str">
        <f t="shared" si="355"/>
        <v/>
      </c>
      <c r="G2203" s="21" t="str">
        <f>IF(ISBLANK(C2203),"",_xlfn.XLOOKUP(_xlfn.XLOOKUP(VALUE(LEFT(C2203,4)),Souches!$B$2:$B$15000,Souches!$E$2:$E$15000),Varietes!$B$2:$B$500,Varietes!$C$2:$C$500))</f>
        <v/>
      </c>
      <c r="H2203" s="19" t="str">
        <f>IF(ISBLANK(C2203),"",_xlfn.XLOOKUP(VALUE(LEFT(C2203,4)),Souches!$B$2:$B$15000,Souches!$D$2:$D$15000))</f>
        <v/>
      </c>
      <c r="I2203" s="10" t="str">
        <f t="shared" si="353"/>
        <v/>
      </c>
      <c r="J2203" s="19" t="str">
        <f>IF(I2203="","",INT(('ObjProd (2)'!$C$25-I2203)/7 * (ABS('ObjProd (2)'!$C$25-I2203)&gt;=7)))</f>
        <v/>
      </c>
      <c r="K2203" s="10" t="str">
        <f>IF(I2203="","",
IF(AND(DATEDIF(I2203,'ObjProd (2)'!$C$25,"y")=0,DATEDIF(I2203,'ObjProd (2)'!$C$25,"ym")=0,
   INT(('ObjProd (2)'!$C$25-EDATE(I2203,DATEDIF(I2203,'ObjProd (2)'!$C$25,"y")*12+DATEDIF(I2203,'ObjProd (2)'!$C$25,"ym")))/7)=0),
   "&lt; 1 sem.",
   IF(DATEDIF(I2203,'ObjProd (2)'!$C$25,"y")&gt;0,DATEDIF(I2203,'ObjProd (2)'!$C$25,"y") &amp; " " &amp; IF(DATEDIF(I2203,'ObjProd (2)'!$C$25,"y")=1,"an ","ans "),"") &amp;
   IF(DATEDIF(I2203,'ObjProd (2)'!$C$25,"ym")&gt;0,DATEDIF(I2203,'ObjProd (2)'!$C$25,"ym") &amp; " mois ", "") &amp;
   IF(INT(('ObjProd (2)'!$C$25-EDATE(I2203,DATEDIF(I2203,'ObjProd (2)'!$C$25,"y")*12+DATEDIF(I2203,'ObjProd (2)'!$C$25,"ym")))/7)&gt;0,
      INT(('ObjProd (2)'!$C$25-EDATE(I2203,DATEDIF(I2203,'ObjProd (2)'!$C$25,"y")*12+DATEDIF(I2203,'ObjProd (2)'!$C$25,"ym")))/7) &amp; " sem.",
      "")
)
)</f>
        <v/>
      </c>
      <c r="L2203" s="11" t="str">
        <f t="shared" si="354"/>
        <v/>
      </c>
      <c r="M2203" s="9" t="str">
        <f t="shared" si="350"/>
        <v/>
      </c>
      <c r="N2203" s="9" t="str" cm="1">
        <f t="array" aca="1" ref="N2203" ca="1">LEFT(L2203, IF(ISNUMBER(SUBSTITUTE(_xludf.MID(L2203, 2, 1), ".", ",")), 1, 2))</f>
        <v/>
      </c>
      <c r="O2203" s="19" t="str">
        <f t="shared" ca="1" si="356"/>
        <v/>
      </c>
      <c r="P2203" s="9" t="str">
        <f t="shared" ca="1" si="357"/>
        <v/>
      </c>
      <c r="Q2203" s="9" t="str">
        <f t="shared" ca="1" si="358"/>
        <v/>
      </c>
      <c r="R2203" s="9" t="str">
        <f t="shared" si="351"/>
        <v/>
      </c>
      <c r="S2203" t="str" cm="1">
        <f t="array" ref="S2203">IF(ISBLANK(C2203),"",IFERROR(INDEX(ListeSeries!$A$2:$A$1045, MATCH(1, (DatasScan!G2203=ListeSeries!$B$2:$B$1045) * (DatasScan!H2203&gt;=ListeSeries!$D$2:$D$1045) * (DatasScan!H2203&lt;=ListeSeries!$E$2:$E$1045), 0)), "no match"))</f>
        <v/>
      </c>
      <c r="T2203" s="7" t="str" cm="1">
        <f t="array" ref="T2203">IF(ISBLANK(C2203),"",IFERROR(INDEX(ListeSeries!$C$2:$C$1045, MATCH(1, (DatasScan!G2203=ListeSeries!$B$2:$B$1045) * (DatasScan!H2203&gt;=ListeSeries!$D$2:$D$1045) * (DatasScan!H2203&lt;=ListeSeries!$E$2:$E$1045), 0)), "no match"))</f>
        <v/>
      </c>
      <c r="U2203" s="11" t="str" cm="1">
        <f t="array" ref="U2203">IF(ISBLANK(C2203),"",IFERROR(INDEX(ListeSeries!$F$2:$F$1045, MATCH(1, (DatasScan!G2203=ListeSeries!$B$2:$B$1045) * (DatasScan!H2203&gt;=ListeSeries!$D$2:$D$1045) * (DatasScan!H2203&lt;=ListeSeries!$E$2:$E$1045), 0)), "no match"))</f>
        <v/>
      </c>
    </row>
    <row r="2204" spans="1:21" ht="15" customHeight="1" x14ac:dyDescent="0.25">
      <c r="A2204" s="6" t="str">
        <f t="shared" si="352"/>
        <v/>
      </c>
      <c r="B2204" s="272"/>
      <c r="F2204" s="7" t="str">
        <f t="shared" si="355"/>
        <v/>
      </c>
      <c r="G2204" s="21" t="str">
        <f>IF(ISBLANK(C2204),"",_xlfn.XLOOKUP(_xlfn.XLOOKUP(VALUE(LEFT(C2204,4)),Souches!$B$2:$B$15000,Souches!$E$2:$E$15000),Varietes!$B$2:$B$500,Varietes!$C$2:$C$500))</f>
        <v/>
      </c>
      <c r="H2204" s="19" t="str">
        <f>IF(ISBLANK(C2204),"",_xlfn.XLOOKUP(VALUE(LEFT(C2204,4)),Souches!$B$2:$B$15000,Souches!$D$2:$D$15000))</f>
        <v/>
      </c>
      <c r="I2204" s="10" t="str">
        <f t="shared" si="353"/>
        <v/>
      </c>
      <c r="J2204" s="19" t="str">
        <f>IF(I2204="","",INT(('ObjProd (2)'!$C$25-I2204)/7 * (ABS('ObjProd (2)'!$C$25-I2204)&gt;=7)))</f>
        <v/>
      </c>
      <c r="K2204" s="10" t="str">
        <f>IF(I2204="","",
IF(AND(DATEDIF(I2204,'ObjProd (2)'!$C$25,"y")=0,DATEDIF(I2204,'ObjProd (2)'!$C$25,"ym")=0,
   INT(('ObjProd (2)'!$C$25-EDATE(I2204,DATEDIF(I2204,'ObjProd (2)'!$C$25,"y")*12+DATEDIF(I2204,'ObjProd (2)'!$C$25,"ym")))/7)=0),
   "&lt; 1 sem.",
   IF(DATEDIF(I2204,'ObjProd (2)'!$C$25,"y")&gt;0,DATEDIF(I2204,'ObjProd (2)'!$C$25,"y") &amp; " " &amp; IF(DATEDIF(I2204,'ObjProd (2)'!$C$25,"y")=1,"an ","ans "),"") &amp;
   IF(DATEDIF(I2204,'ObjProd (2)'!$C$25,"ym")&gt;0,DATEDIF(I2204,'ObjProd (2)'!$C$25,"ym") &amp; " mois ", "") &amp;
   IF(INT(('ObjProd (2)'!$C$25-EDATE(I2204,DATEDIF(I2204,'ObjProd (2)'!$C$25,"y")*12+DATEDIF(I2204,'ObjProd (2)'!$C$25,"ym")))/7)&gt;0,
      INT(('ObjProd (2)'!$C$25-EDATE(I2204,DATEDIF(I2204,'ObjProd (2)'!$C$25,"y")*12+DATEDIF(I2204,'ObjProd (2)'!$C$25,"ym")))/7) &amp; " sem.",
      "")
)
)</f>
        <v/>
      </c>
      <c r="L2204" s="11" t="str">
        <f t="shared" si="354"/>
        <v/>
      </c>
      <c r="M2204" s="9" t="str">
        <f t="shared" si="350"/>
        <v/>
      </c>
      <c r="N2204" s="9" t="str" cm="1">
        <f t="array" aca="1" ref="N2204" ca="1">LEFT(L2204, IF(ISNUMBER(SUBSTITUTE(_xludf.MID(L2204, 2, 1), ".", ",")), 1, 2))</f>
        <v/>
      </c>
      <c r="O2204" s="19" t="str">
        <f t="shared" ca="1" si="356"/>
        <v/>
      </c>
      <c r="P2204" s="9" t="str">
        <f t="shared" ca="1" si="357"/>
        <v/>
      </c>
      <c r="Q2204" s="9" t="str">
        <f t="shared" ca="1" si="358"/>
        <v/>
      </c>
      <c r="R2204" s="9" t="str">
        <f t="shared" si="351"/>
        <v/>
      </c>
      <c r="S2204" t="str" cm="1">
        <f t="array" ref="S2204">IF(ISBLANK(C2204),"",IFERROR(INDEX(ListeSeries!$A$2:$A$1045, MATCH(1, (DatasScan!G2204=ListeSeries!$B$2:$B$1045) * (DatasScan!H2204&gt;=ListeSeries!$D$2:$D$1045) * (DatasScan!H2204&lt;=ListeSeries!$E$2:$E$1045), 0)), "no match"))</f>
        <v/>
      </c>
      <c r="T2204" s="7" t="str" cm="1">
        <f t="array" ref="T2204">IF(ISBLANK(C2204),"",IFERROR(INDEX(ListeSeries!$C$2:$C$1045, MATCH(1, (DatasScan!G2204=ListeSeries!$B$2:$B$1045) * (DatasScan!H2204&gt;=ListeSeries!$D$2:$D$1045) * (DatasScan!H2204&lt;=ListeSeries!$E$2:$E$1045), 0)), "no match"))</f>
        <v/>
      </c>
      <c r="U2204" s="11" t="str" cm="1">
        <f t="array" ref="U2204">IF(ISBLANK(C2204),"",IFERROR(INDEX(ListeSeries!$F$2:$F$1045, MATCH(1, (DatasScan!G2204=ListeSeries!$B$2:$B$1045) * (DatasScan!H2204&gt;=ListeSeries!$D$2:$D$1045) * (DatasScan!H2204&lt;=ListeSeries!$E$2:$E$1045), 0)), "no match"))</f>
        <v/>
      </c>
    </row>
    <row r="2205" spans="1:21" ht="15" customHeight="1" x14ac:dyDescent="0.25">
      <c r="A2205" s="6" t="str">
        <f t="shared" si="352"/>
        <v/>
      </c>
      <c r="B2205" s="272"/>
      <c r="F2205" s="7" t="str">
        <f t="shared" si="355"/>
        <v/>
      </c>
      <c r="G2205" s="21" t="str">
        <f>IF(ISBLANK(C2205),"",_xlfn.XLOOKUP(_xlfn.XLOOKUP(VALUE(LEFT(C2205,4)),Souches!$B$2:$B$15000,Souches!$E$2:$E$15000),Varietes!$B$2:$B$500,Varietes!$C$2:$C$500))</f>
        <v/>
      </c>
      <c r="H2205" s="19" t="str">
        <f>IF(ISBLANK(C2205),"",_xlfn.XLOOKUP(VALUE(LEFT(C2205,4)),Souches!$B$2:$B$15000,Souches!$D$2:$D$15000))</f>
        <v/>
      </c>
      <c r="I2205" s="10" t="str">
        <f t="shared" si="353"/>
        <v/>
      </c>
      <c r="J2205" s="19" t="str">
        <f>IF(I2205="","",INT(('ObjProd (2)'!$C$25-I2205)/7 * (ABS('ObjProd (2)'!$C$25-I2205)&gt;=7)))</f>
        <v/>
      </c>
      <c r="K2205" s="10" t="str">
        <f>IF(I2205="","",
IF(AND(DATEDIF(I2205,'ObjProd (2)'!$C$25,"y")=0,DATEDIF(I2205,'ObjProd (2)'!$C$25,"ym")=0,
   INT(('ObjProd (2)'!$C$25-EDATE(I2205,DATEDIF(I2205,'ObjProd (2)'!$C$25,"y")*12+DATEDIF(I2205,'ObjProd (2)'!$C$25,"ym")))/7)=0),
   "&lt; 1 sem.",
   IF(DATEDIF(I2205,'ObjProd (2)'!$C$25,"y")&gt;0,DATEDIF(I2205,'ObjProd (2)'!$C$25,"y") &amp; " " &amp; IF(DATEDIF(I2205,'ObjProd (2)'!$C$25,"y")=1,"an ","ans "),"") &amp;
   IF(DATEDIF(I2205,'ObjProd (2)'!$C$25,"ym")&gt;0,DATEDIF(I2205,'ObjProd (2)'!$C$25,"ym") &amp; " mois ", "") &amp;
   IF(INT(('ObjProd (2)'!$C$25-EDATE(I2205,DATEDIF(I2205,'ObjProd (2)'!$C$25,"y")*12+DATEDIF(I2205,'ObjProd (2)'!$C$25,"ym")))/7)&gt;0,
      INT(('ObjProd (2)'!$C$25-EDATE(I2205,DATEDIF(I2205,'ObjProd (2)'!$C$25,"y")*12+DATEDIF(I2205,'ObjProd (2)'!$C$25,"ym")))/7) &amp; " sem.",
      "")
)
)</f>
        <v/>
      </c>
      <c r="L2205" s="11" t="str">
        <f t="shared" si="354"/>
        <v/>
      </c>
      <c r="M2205" s="9" t="str">
        <f t="shared" si="350"/>
        <v/>
      </c>
      <c r="N2205" s="9" t="str" cm="1">
        <f t="array" aca="1" ref="N2205" ca="1">LEFT(L2205, IF(ISNUMBER(SUBSTITUTE(_xludf.MID(L2205, 2, 1), ".", ",")), 1, 2))</f>
        <v/>
      </c>
      <c r="O2205" s="19" t="str">
        <f t="shared" ca="1" si="356"/>
        <v/>
      </c>
      <c r="P2205" s="9" t="str">
        <f t="shared" ca="1" si="357"/>
        <v/>
      </c>
      <c r="Q2205" s="9" t="str">
        <f t="shared" ca="1" si="358"/>
        <v/>
      </c>
      <c r="R2205" s="9" t="str">
        <f t="shared" si="351"/>
        <v/>
      </c>
      <c r="S2205" t="str" cm="1">
        <f t="array" ref="S2205">IF(ISBLANK(C2205),"",IFERROR(INDEX(ListeSeries!$A$2:$A$1045, MATCH(1, (DatasScan!G2205=ListeSeries!$B$2:$B$1045) * (DatasScan!H2205&gt;=ListeSeries!$D$2:$D$1045) * (DatasScan!H2205&lt;=ListeSeries!$E$2:$E$1045), 0)), "no match"))</f>
        <v/>
      </c>
      <c r="T2205" s="7" t="str" cm="1">
        <f t="array" ref="T2205">IF(ISBLANK(C2205),"",IFERROR(INDEX(ListeSeries!$C$2:$C$1045, MATCH(1, (DatasScan!G2205=ListeSeries!$B$2:$B$1045) * (DatasScan!H2205&gt;=ListeSeries!$D$2:$D$1045) * (DatasScan!H2205&lt;=ListeSeries!$E$2:$E$1045), 0)), "no match"))</f>
        <v/>
      </c>
      <c r="U2205" s="11" t="str" cm="1">
        <f t="array" ref="U2205">IF(ISBLANK(C2205),"",IFERROR(INDEX(ListeSeries!$F$2:$F$1045, MATCH(1, (DatasScan!G2205=ListeSeries!$B$2:$B$1045) * (DatasScan!H2205&gt;=ListeSeries!$D$2:$D$1045) * (DatasScan!H2205&lt;=ListeSeries!$E$2:$E$1045), 0)), "no match"))</f>
        <v/>
      </c>
    </row>
    <row r="2206" spans="1:21" ht="15" customHeight="1" x14ac:dyDescent="0.25">
      <c r="A2206" s="6" t="str">
        <f t="shared" si="352"/>
        <v/>
      </c>
      <c r="B2206" s="272"/>
      <c r="F2206" s="7" t="str">
        <f t="shared" si="355"/>
        <v/>
      </c>
      <c r="G2206" s="21" t="str">
        <f>IF(ISBLANK(C2206),"",_xlfn.XLOOKUP(_xlfn.XLOOKUP(VALUE(LEFT(C2206,4)),Souches!$B$2:$B$15000,Souches!$E$2:$E$15000),Varietes!$B$2:$B$500,Varietes!$C$2:$C$500))</f>
        <v/>
      </c>
      <c r="H2206" s="19" t="str">
        <f>IF(ISBLANK(C2206),"",_xlfn.XLOOKUP(VALUE(LEFT(C2206,4)),Souches!$B$2:$B$15000,Souches!$D$2:$D$15000))</f>
        <v/>
      </c>
      <c r="I2206" s="10" t="str">
        <f t="shared" si="353"/>
        <v/>
      </c>
      <c r="J2206" s="19" t="str">
        <f>IF(I2206="","",INT(('ObjProd (2)'!$C$25-I2206)/7 * (ABS('ObjProd (2)'!$C$25-I2206)&gt;=7)))</f>
        <v/>
      </c>
      <c r="K2206" s="10" t="str">
        <f>IF(I2206="","",
IF(AND(DATEDIF(I2206,'ObjProd (2)'!$C$25,"y")=0,DATEDIF(I2206,'ObjProd (2)'!$C$25,"ym")=0,
   INT(('ObjProd (2)'!$C$25-EDATE(I2206,DATEDIF(I2206,'ObjProd (2)'!$C$25,"y")*12+DATEDIF(I2206,'ObjProd (2)'!$C$25,"ym")))/7)=0),
   "&lt; 1 sem.",
   IF(DATEDIF(I2206,'ObjProd (2)'!$C$25,"y")&gt;0,DATEDIF(I2206,'ObjProd (2)'!$C$25,"y") &amp; " " &amp; IF(DATEDIF(I2206,'ObjProd (2)'!$C$25,"y")=1,"an ","ans "),"") &amp;
   IF(DATEDIF(I2206,'ObjProd (2)'!$C$25,"ym")&gt;0,DATEDIF(I2206,'ObjProd (2)'!$C$25,"ym") &amp; " mois ", "") &amp;
   IF(INT(('ObjProd (2)'!$C$25-EDATE(I2206,DATEDIF(I2206,'ObjProd (2)'!$C$25,"y")*12+DATEDIF(I2206,'ObjProd (2)'!$C$25,"ym")))/7)&gt;0,
      INT(('ObjProd (2)'!$C$25-EDATE(I2206,DATEDIF(I2206,'ObjProd (2)'!$C$25,"y")*12+DATEDIF(I2206,'ObjProd (2)'!$C$25,"ym")))/7) &amp; " sem.",
      "")
)
)</f>
        <v/>
      </c>
      <c r="L2206" s="11" t="str">
        <f t="shared" si="354"/>
        <v/>
      </c>
      <c r="M2206" s="9" t="str">
        <f t="shared" si="350"/>
        <v/>
      </c>
      <c r="N2206" s="9" t="str" cm="1">
        <f t="array" aca="1" ref="N2206" ca="1">LEFT(L2206, IF(ISNUMBER(SUBSTITUTE(_xludf.MID(L2206, 2, 1), ".", ",")), 1, 2))</f>
        <v/>
      </c>
      <c r="O2206" s="19" t="str">
        <f t="shared" ca="1" si="356"/>
        <v/>
      </c>
      <c r="P2206" s="9" t="str">
        <f t="shared" ca="1" si="357"/>
        <v/>
      </c>
      <c r="Q2206" s="9" t="str">
        <f t="shared" ca="1" si="358"/>
        <v/>
      </c>
      <c r="R2206" s="9" t="str">
        <f t="shared" si="351"/>
        <v/>
      </c>
      <c r="S2206" t="str" cm="1">
        <f t="array" ref="S2206">IF(ISBLANK(C2206),"",IFERROR(INDEX(ListeSeries!$A$2:$A$1045, MATCH(1, (DatasScan!G2206=ListeSeries!$B$2:$B$1045) * (DatasScan!H2206&gt;=ListeSeries!$D$2:$D$1045) * (DatasScan!H2206&lt;=ListeSeries!$E$2:$E$1045), 0)), "no match"))</f>
        <v/>
      </c>
      <c r="T2206" s="7" t="str" cm="1">
        <f t="array" ref="T2206">IF(ISBLANK(C2206),"",IFERROR(INDEX(ListeSeries!$C$2:$C$1045, MATCH(1, (DatasScan!G2206=ListeSeries!$B$2:$B$1045) * (DatasScan!H2206&gt;=ListeSeries!$D$2:$D$1045) * (DatasScan!H2206&lt;=ListeSeries!$E$2:$E$1045), 0)), "no match"))</f>
        <v/>
      </c>
      <c r="U2206" s="11" t="str" cm="1">
        <f t="array" ref="U2206">IF(ISBLANK(C2206),"",IFERROR(INDEX(ListeSeries!$F$2:$F$1045, MATCH(1, (DatasScan!G2206=ListeSeries!$B$2:$B$1045) * (DatasScan!H2206&gt;=ListeSeries!$D$2:$D$1045) * (DatasScan!H2206&lt;=ListeSeries!$E$2:$E$1045), 0)), "no match"))</f>
        <v/>
      </c>
    </row>
    <row r="2207" spans="1:21" ht="15" customHeight="1" x14ac:dyDescent="0.25">
      <c r="A2207" s="6" t="str">
        <f t="shared" si="352"/>
        <v/>
      </c>
      <c r="B2207" s="272"/>
      <c r="F2207" s="7" t="str">
        <f t="shared" si="355"/>
        <v/>
      </c>
      <c r="G2207" s="21" t="str">
        <f>IF(ISBLANK(C2207),"",_xlfn.XLOOKUP(_xlfn.XLOOKUP(VALUE(LEFT(C2207,4)),Souches!$B$2:$B$15000,Souches!$E$2:$E$15000),Varietes!$B$2:$B$500,Varietes!$C$2:$C$500))</f>
        <v/>
      </c>
      <c r="H2207" s="19" t="str">
        <f>IF(ISBLANK(C2207),"",_xlfn.XLOOKUP(VALUE(LEFT(C2207,4)),Souches!$B$2:$B$15000,Souches!$D$2:$D$15000))</f>
        <v/>
      </c>
      <c r="I2207" s="10" t="str">
        <f t="shared" si="353"/>
        <v/>
      </c>
      <c r="J2207" s="19" t="str">
        <f>IF(I2207="","",INT(('ObjProd (2)'!$C$25-I2207)/7 * (ABS('ObjProd (2)'!$C$25-I2207)&gt;=7)))</f>
        <v/>
      </c>
      <c r="K2207" s="10" t="str">
        <f>IF(I2207="","",
IF(AND(DATEDIF(I2207,'ObjProd (2)'!$C$25,"y")=0,DATEDIF(I2207,'ObjProd (2)'!$C$25,"ym")=0,
   INT(('ObjProd (2)'!$C$25-EDATE(I2207,DATEDIF(I2207,'ObjProd (2)'!$C$25,"y")*12+DATEDIF(I2207,'ObjProd (2)'!$C$25,"ym")))/7)=0),
   "&lt; 1 sem.",
   IF(DATEDIF(I2207,'ObjProd (2)'!$C$25,"y")&gt;0,DATEDIF(I2207,'ObjProd (2)'!$C$25,"y") &amp; " " &amp; IF(DATEDIF(I2207,'ObjProd (2)'!$C$25,"y")=1,"an ","ans "),"") &amp;
   IF(DATEDIF(I2207,'ObjProd (2)'!$C$25,"ym")&gt;0,DATEDIF(I2207,'ObjProd (2)'!$C$25,"ym") &amp; " mois ", "") &amp;
   IF(INT(('ObjProd (2)'!$C$25-EDATE(I2207,DATEDIF(I2207,'ObjProd (2)'!$C$25,"y")*12+DATEDIF(I2207,'ObjProd (2)'!$C$25,"ym")))/7)&gt;0,
      INT(('ObjProd (2)'!$C$25-EDATE(I2207,DATEDIF(I2207,'ObjProd (2)'!$C$25,"y")*12+DATEDIF(I2207,'ObjProd (2)'!$C$25,"ym")))/7) &amp; " sem.",
      "")
)
)</f>
        <v/>
      </c>
      <c r="L2207" s="11" t="str">
        <f t="shared" si="354"/>
        <v/>
      </c>
      <c r="M2207" s="9" t="str">
        <f t="shared" si="350"/>
        <v/>
      </c>
      <c r="N2207" s="9" t="str" cm="1">
        <f t="array" aca="1" ref="N2207" ca="1">LEFT(L2207, IF(ISNUMBER(SUBSTITUTE(_xludf.MID(L2207, 2, 1), ".", ",")), 1, 2))</f>
        <v/>
      </c>
      <c r="O2207" s="19" t="str">
        <f t="shared" ca="1" si="356"/>
        <v/>
      </c>
      <c r="P2207" s="9" t="str">
        <f t="shared" ca="1" si="357"/>
        <v/>
      </c>
      <c r="Q2207" s="9" t="str">
        <f t="shared" ca="1" si="358"/>
        <v/>
      </c>
      <c r="R2207" s="9" t="str">
        <f t="shared" si="351"/>
        <v/>
      </c>
      <c r="S2207" t="str" cm="1">
        <f t="array" ref="S2207">IF(ISBLANK(C2207),"",IFERROR(INDEX(ListeSeries!$A$2:$A$1045, MATCH(1, (DatasScan!G2207=ListeSeries!$B$2:$B$1045) * (DatasScan!H2207&gt;=ListeSeries!$D$2:$D$1045) * (DatasScan!H2207&lt;=ListeSeries!$E$2:$E$1045), 0)), "no match"))</f>
        <v/>
      </c>
      <c r="T2207" s="7" t="str" cm="1">
        <f t="array" ref="T2207">IF(ISBLANK(C2207),"",IFERROR(INDEX(ListeSeries!$C$2:$C$1045, MATCH(1, (DatasScan!G2207=ListeSeries!$B$2:$B$1045) * (DatasScan!H2207&gt;=ListeSeries!$D$2:$D$1045) * (DatasScan!H2207&lt;=ListeSeries!$E$2:$E$1045), 0)), "no match"))</f>
        <v/>
      </c>
      <c r="U2207" s="11" t="str" cm="1">
        <f t="array" ref="U2207">IF(ISBLANK(C2207),"",IFERROR(INDEX(ListeSeries!$F$2:$F$1045, MATCH(1, (DatasScan!G2207=ListeSeries!$B$2:$B$1045) * (DatasScan!H2207&gt;=ListeSeries!$D$2:$D$1045) * (DatasScan!H2207&lt;=ListeSeries!$E$2:$E$1045), 0)), "no match"))</f>
        <v/>
      </c>
    </row>
    <row r="2208" spans="1:21" ht="15" customHeight="1" x14ac:dyDescent="0.25">
      <c r="A2208" s="6" t="str">
        <f t="shared" si="352"/>
        <v/>
      </c>
      <c r="B2208" s="272"/>
      <c r="F2208" s="7" t="str">
        <f t="shared" si="355"/>
        <v/>
      </c>
      <c r="G2208" s="21" t="str">
        <f>IF(ISBLANK(C2208),"",_xlfn.XLOOKUP(_xlfn.XLOOKUP(VALUE(LEFT(C2208,4)),Souches!$B$2:$B$15000,Souches!$E$2:$E$15000),Varietes!$B$2:$B$500,Varietes!$C$2:$C$500))</f>
        <v/>
      </c>
      <c r="H2208" s="19" t="str">
        <f>IF(ISBLANK(C2208),"",_xlfn.XLOOKUP(VALUE(LEFT(C2208,4)),Souches!$B$2:$B$15000,Souches!$D$2:$D$15000))</f>
        <v/>
      </c>
      <c r="I2208" s="10" t="str">
        <f t="shared" si="353"/>
        <v/>
      </c>
      <c r="J2208" s="19" t="str">
        <f>IF(I2208="","",INT(('ObjProd (2)'!$C$25-I2208)/7 * (ABS('ObjProd (2)'!$C$25-I2208)&gt;=7)))</f>
        <v/>
      </c>
      <c r="K2208" s="10" t="str">
        <f>IF(I2208="","",
IF(AND(DATEDIF(I2208,'ObjProd (2)'!$C$25,"y")=0,DATEDIF(I2208,'ObjProd (2)'!$C$25,"ym")=0,
   INT(('ObjProd (2)'!$C$25-EDATE(I2208,DATEDIF(I2208,'ObjProd (2)'!$C$25,"y")*12+DATEDIF(I2208,'ObjProd (2)'!$C$25,"ym")))/7)=0),
   "&lt; 1 sem.",
   IF(DATEDIF(I2208,'ObjProd (2)'!$C$25,"y")&gt;0,DATEDIF(I2208,'ObjProd (2)'!$C$25,"y") &amp; " " &amp; IF(DATEDIF(I2208,'ObjProd (2)'!$C$25,"y")=1,"an ","ans "),"") &amp;
   IF(DATEDIF(I2208,'ObjProd (2)'!$C$25,"ym")&gt;0,DATEDIF(I2208,'ObjProd (2)'!$C$25,"ym") &amp; " mois ", "") &amp;
   IF(INT(('ObjProd (2)'!$C$25-EDATE(I2208,DATEDIF(I2208,'ObjProd (2)'!$C$25,"y")*12+DATEDIF(I2208,'ObjProd (2)'!$C$25,"ym")))/7)&gt;0,
      INT(('ObjProd (2)'!$C$25-EDATE(I2208,DATEDIF(I2208,'ObjProd (2)'!$C$25,"y")*12+DATEDIF(I2208,'ObjProd (2)'!$C$25,"ym")))/7) &amp; " sem.",
      "")
)
)</f>
        <v/>
      </c>
      <c r="L2208" s="11" t="str">
        <f t="shared" si="354"/>
        <v/>
      </c>
      <c r="M2208" s="9" t="str">
        <f t="shared" si="350"/>
        <v/>
      </c>
      <c r="N2208" s="9" t="str" cm="1">
        <f t="array" aca="1" ref="N2208" ca="1">LEFT(L2208, IF(ISNUMBER(SUBSTITUTE(_xludf.MID(L2208, 2, 1), ".", ",")), 1, 2))</f>
        <v/>
      </c>
      <c r="O2208" s="19" t="str">
        <f t="shared" ca="1" si="356"/>
        <v/>
      </c>
      <c r="P2208" s="9" t="str">
        <f t="shared" ca="1" si="357"/>
        <v/>
      </c>
      <c r="Q2208" s="9" t="str">
        <f t="shared" ca="1" si="358"/>
        <v/>
      </c>
      <c r="R2208" s="9" t="str">
        <f t="shared" si="351"/>
        <v/>
      </c>
      <c r="S2208" t="str" cm="1">
        <f t="array" ref="S2208">IF(ISBLANK(C2208),"",IFERROR(INDEX(ListeSeries!$A$2:$A$1045, MATCH(1, (DatasScan!G2208=ListeSeries!$B$2:$B$1045) * (DatasScan!H2208&gt;=ListeSeries!$D$2:$D$1045) * (DatasScan!H2208&lt;=ListeSeries!$E$2:$E$1045), 0)), "no match"))</f>
        <v/>
      </c>
      <c r="T2208" s="7" t="str" cm="1">
        <f t="array" ref="T2208">IF(ISBLANK(C2208),"",IFERROR(INDEX(ListeSeries!$C$2:$C$1045, MATCH(1, (DatasScan!G2208=ListeSeries!$B$2:$B$1045) * (DatasScan!H2208&gt;=ListeSeries!$D$2:$D$1045) * (DatasScan!H2208&lt;=ListeSeries!$E$2:$E$1045), 0)), "no match"))</f>
        <v/>
      </c>
      <c r="U2208" s="11" t="str" cm="1">
        <f t="array" ref="U2208">IF(ISBLANK(C2208),"",IFERROR(INDEX(ListeSeries!$F$2:$F$1045, MATCH(1, (DatasScan!G2208=ListeSeries!$B$2:$B$1045) * (DatasScan!H2208&gt;=ListeSeries!$D$2:$D$1045) * (DatasScan!H2208&lt;=ListeSeries!$E$2:$E$1045), 0)), "no match"))</f>
        <v/>
      </c>
    </row>
    <row r="2209" spans="1:21" ht="15" customHeight="1" x14ac:dyDescent="0.25">
      <c r="A2209" s="6" t="str">
        <f t="shared" si="352"/>
        <v/>
      </c>
      <c r="B2209" s="272"/>
      <c r="F2209" s="7" t="str">
        <f t="shared" si="355"/>
        <v/>
      </c>
      <c r="G2209" s="21" t="str">
        <f>IF(ISBLANK(C2209),"",_xlfn.XLOOKUP(_xlfn.XLOOKUP(VALUE(LEFT(C2209,4)),Souches!$B$2:$B$15000,Souches!$E$2:$E$15000),Varietes!$B$2:$B$500,Varietes!$C$2:$C$500))</f>
        <v/>
      </c>
      <c r="H2209" s="19" t="str">
        <f>IF(ISBLANK(C2209),"",_xlfn.XLOOKUP(VALUE(LEFT(C2209,4)),Souches!$B$2:$B$15000,Souches!$D$2:$D$15000))</f>
        <v/>
      </c>
      <c r="I2209" s="10" t="str">
        <f t="shared" si="353"/>
        <v/>
      </c>
      <c r="J2209" s="19" t="str">
        <f>IF(I2209="","",INT(('ObjProd (2)'!$C$25-I2209)/7 * (ABS('ObjProd (2)'!$C$25-I2209)&gt;=7)))</f>
        <v/>
      </c>
      <c r="K2209" s="10" t="str">
        <f>IF(I2209="","",
IF(AND(DATEDIF(I2209,'ObjProd (2)'!$C$25,"y")=0,DATEDIF(I2209,'ObjProd (2)'!$C$25,"ym")=0,
   INT(('ObjProd (2)'!$C$25-EDATE(I2209,DATEDIF(I2209,'ObjProd (2)'!$C$25,"y")*12+DATEDIF(I2209,'ObjProd (2)'!$C$25,"ym")))/7)=0),
   "&lt; 1 sem.",
   IF(DATEDIF(I2209,'ObjProd (2)'!$C$25,"y")&gt;0,DATEDIF(I2209,'ObjProd (2)'!$C$25,"y") &amp; " " &amp; IF(DATEDIF(I2209,'ObjProd (2)'!$C$25,"y")=1,"an ","ans "),"") &amp;
   IF(DATEDIF(I2209,'ObjProd (2)'!$C$25,"ym")&gt;0,DATEDIF(I2209,'ObjProd (2)'!$C$25,"ym") &amp; " mois ", "") &amp;
   IF(INT(('ObjProd (2)'!$C$25-EDATE(I2209,DATEDIF(I2209,'ObjProd (2)'!$C$25,"y")*12+DATEDIF(I2209,'ObjProd (2)'!$C$25,"ym")))/7)&gt;0,
      INT(('ObjProd (2)'!$C$25-EDATE(I2209,DATEDIF(I2209,'ObjProd (2)'!$C$25,"y")*12+DATEDIF(I2209,'ObjProd (2)'!$C$25,"ym")))/7) &amp; " sem.",
      "")
)
)</f>
        <v/>
      </c>
      <c r="L2209" s="11" t="str">
        <f t="shared" si="354"/>
        <v/>
      </c>
      <c r="M2209" s="9" t="str">
        <f t="shared" si="350"/>
        <v/>
      </c>
      <c r="N2209" s="9" t="str" cm="1">
        <f t="array" aca="1" ref="N2209" ca="1">LEFT(L2209, IF(ISNUMBER(SUBSTITUTE(_xludf.MID(L2209, 2, 1), ".", ",")), 1, 2))</f>
        <v/>
      </c>
      <c r="O2209" s="19" t="str">
        <f t="shared" ca="1" si="356"/>
        <v/>
      </c>
      <c r="P2209" s="9" t="str">
        <f t="shared" ca="1" si="357"/>
        <v/>
      </c>
      <c r="Q2209" s="9" t="str">
        <f t="shared" ca="1" si="358"/>
        <v/>
      </c>
      <c r="R2209" s="9" t="str">
        <f t="shared" si="351"/>
        <v/>
      </c>
      <c r="S2209" t="str" cm="1">
        <f t="array" ref="S2209">IF(ISBLANK(C2209),"",IFERROR(INDEX(ListeSeries!$A$2:$A$1045, MATCH(1, (DatasScan!G2209=ListeSeries!$B$2:$B$1045) * (DatasScan!H2209&gt;=ListeSeries!$D$2:$D$1045) * (DatasScan!H2209&lt;=ListeSeries!$E$2:$E$1045), 0)), "no match"))</f>
        <v/>
      </c>
      <c r="T2209" s="7" t="str" cm="1">
        <f t="array" ref="T2209">IF(ISBLANK(C2209),"",IFERROR(INDEX(ListeSeries!$C$2:$C$1045, MATCH(1, (DatasScan!G2209=ListeSeries!$B$2:$B$1045) * (DatasScan!H2209&gt;=ListeSeries!$D$2:$D$1045) * (DatasScan!H2209&lt;=ListeSeries!$E$2:$E$1045), 0)), "no match"))</f>
        <v/>
      </c>
      <c r="U2209" s="11" t="str" cm="1">
        <f t="array" ref="U2209">IF(ISBLANK(C2209),"",IFERROR(INDEX(ListeSeries!$F$2:$F$1045, MATCH(1, (DatasScan!G2209=ListeSeries!$B$2:$B$1045) * (DatasScan!H2209&gt;=ListeSeries!$D$2:$D$1045) * (DatasScan!H2209&lt;=ListeSeries!$E$2:$E$1045), 0)), "no match"))</f>
        <v/>
      </c>
    </row>
    <row r="2210" spans="1:21" ht="15" customHeight="1" x14ac:dyDescent="0.25">
      <c r="A2210" s="6" t="str">
        <f t="shared" si="352"/>
        <v/>
      </c>
      <c r="B2210" s="272"/>
      <c r="F2210" s="7" t="str">
        <f t="shared" si="355"/>
        <v/>
      </c>
      <c r="G2210" s="21" t="str">
        <f>IF(ISBLANK(C2210),"",_xlfn.XLOOKUP(_xlfn.XLOOKUP(VALUE(LEFT(C2210,4)),Souches!$B$2:$B$15000,Souches!$E$2:$E$15000),Varietes!$B$2:$B$500,Varietes!$C$2:$C$500))</f>
        <v/>
      </c>
      <c r="H2210" s="19" t="str">
        <f>IF(ISBLANK(C2210),"",_xlfn.XLOOKUP(VALUE(LEFT(C2210,4)),Souches!$B$2:$B$15000,Souches!$D$2:$D$15000))</f>
        <v/>
      </c>
      <c r="I2210" s="10" t="str">
        <f t="shared" si="353"/>
        <v/>
      </c>
      <c r="J2210" s="19" t="str">
        <f>IF(I2210="","",INT(('ObjProd (2)'!$C$25-I2210)/7 * (ABS('ObjProd (2)'!$C$25-I2210)&gt;=7)))</f>
        <v/>
      </c>
      <c r="K2210" s="10" t="str">
        <f>IF(I2210="","",
IF(AND(DATEDIF(I2210,'ObjProd (2)'!$C$25,"y")=0,DATEDIF(I2210,'ObjProd (2)'!$C$25,"ym")=0,
   INT(('ObjProd (2)'!$C$25-EDATE(I2210,DATEDIF(I2210,'ObjProd (2)'!$C$25,"y")*12+DATEDIF(I2210,'ObjProd (2)'!$C$25,"ym")))/7)=0),
   "&lt; 1 sem.",
   IF(DATEDIF(I2210,'ObjProd (2)'!$C$25,"y")&gt;0,DATEDIF(I2210,'ObjProd (2)'!$C$25,"y") &amp; " " &amp; IF(DATEDIF(I2210,'ObjProd (2)'!$C$25,"y")=1,"an ","ans "),"") &amp;
   IF(DATEDIF(I2210,'ObjProd (2)'!$C$25,"ym")&gt;0,DATEDIF(I2210,'ObjProd (2)'!$C$25,"ym") &amp; " mois ", "") &amp;
   IF(INT(('ObjProd (2)'!$C$25-EDATE(I2210,DATEDIF(I2210,'ObjProd (2)'!$C$25,"y")*12+DATEDIF(I2210,'ObjProd (2)'!$C$25,"ym")))/7)&gt;0,
      INT(('ObjProd (2)'!$C$25-EDATE(I2210,DATEDIF(I2210,'ObjProd (2)'!$C$25,"y")*12+DATEDIF(I2210,'ObjProd (2)'!$C$25,"ym")))/7) &amp; " sem.",
      "")
)
)</f>
        <v/>
      </c>
      <c r="L2210" s="11" t="str">
        <f t="shared" si="354"/>
        <v/>
      </c>
      <c r="M2210" s="9" t="str">
        <f t="shared" si="350"/>
        <v/>
      </c>
      <c r="N2210" s="9" t="str" cm="1">
        <f t="array" aca="1" ref="N2210" ca="1">LEFT(L2210, IF(ISNUMBER(SUBSTITUTE(_xludf.MID(L2210, 2, 1), ".", ",")), 1, 2))</f>
        <v/>
      </c>
      <c r="O2210" s="19" t="str">
        <f t="shared" ca="1" si="356"/>
        <v/>
      </c>
      <c r="P2210" s="9" t="str">
        <f t="shared" ca="1" si="357"/>
        <v/>
      </c>
      <c r="Q2210" s="9" t="str">
        <f t="shared" ca="1" si="358"/>
        <v/>
      </c>
      <c r="R2210" s="9" t="str">
        <f t="shared" si="351"/>
        <v/>
      </c>
      <c r="S2210" t="str" cm="1">
        <f t="array" ref="S2210">IF(ISBLANK(C2210),"",IFERROR(INDEX(ListeSeries!$A$2:$A$1045, MATCH(1, (DatasScan!G2210=ListeSeries!$B$2:$B$1045) * (DatasScan!H2210&gt;=ListeSeries!$D$2:$D$1045) * (DatasScan!H2210&lt;=ListeSeries!$E$2:$E$1045), 0)), "no match"))</f>
        <v/>
      </c>
      <c r="T2210" s="7" t="str" cm="1">
        <f t="array" ref="T2210">IF(ISBLANK(C2210),"",IFERROR(INDEX(ListeSeries!$C$2:$C$1045, MATCH(1, (DatasScan!G2210=ListeSeries!$B$2:$B$1045) * (DatasScan!H2210&gt;=ListeSeries!$D$2:$D$1045) * (DatasScan!H2210&lt;=ListeSeries!$E$2:$E$1045), 0)), "no match"))</f>
        <v/>
      </c>
      <c r="U2210" s="11" t="str" cm="1">
        <f t="array" ref="U2210">IF(ISBLANK(C2210),"",IFERROR(INDEX(ListeSeries!$F$2:$F$1045, MATCH(1, (DatasScan!G2210=ListeSeries!$B$2:$B$1045) * (DatasScan!H2210&gt;=ListeSeries!$D$2:$D$1045) * (DatasScan!H2210&lt;=ListeSeries!$E$2:$E$1045), 0)), "no match"))</f>
        <v/>
      </c>
    </row>
    <row r="2211" spans="1:21" ht="15" customHeight="1" x14ac:dyDescent="0.25">
      <c r="A2211" s="6" t="str">
        <f t="shared" si="352"/>
        <v/>
      </c>
      <c r="B2211" s="272"/>
      <c r="F2211" s="7" t="str">
        <f t="shared" si="355"/>
        <v/>
      </c>
      <c r="G2211" s="21" t="str">
        <f>IF(ISBLANK(C2211),"",_xlfn.XLOOKUP(_xlfn.XLOOKUP(VALUE(LEFT(C2211,4)),Souches!$B$2:$B$15000,Souches!$E$2:$E$15000),Varietes!$B$2:$B$500,Varietes!$C$2:$C$500))</f>
        <v/>
      </c>
      <c r="H2211" s="19" t="str">
        <f>IF(ISBLANK(C2211),"",_xlfn.XLOOKUP(VALUE(LEFT(C2211,4)),Souches!$B$2:$B$15000,Souches!$D$2:$D$15000))</f>
        <v/>
      </c>
      <c r="I2211" s="10" t="str">
        <f t="shared" si="353"/>
        <v/>
      </c>
      <c r="J2211" s="19" t="str">
        <f>IF(I2211="","",INT(('ObjProd (2)'!$C$25-I2211)/7 * (ABS('ObjProd (2)'!$C$25-I2211)&gt;=7)))</f>
        <v/>
      </c>
      <c r="K2211" s="10" t="str">
        <f>IF(I2211="","",
IF(AND(DATEDIF(I2211,'ObjProd (2)'!$C$25,"y")=0,DATEDIF(I2211,'ObjProd (2)'!$C$25,"ym")=0,
   INT(('ObjProd (2)'!$C$25-EDATE(I2211,DATEDIF(I2211,'ObjProd (2)'!$C$25,"y")*12+DATEDIF(I2211,'ObjProd (2)'!$C$25,"ym")))/7)=0),
   "&lt; 1 sem.",
   IF(DATEDIF(I2211,'ObjProd (2)'!$C$25,"y")&gt;0,DATEDIF(I2211,'ObjProd (2)'!$C$25,"y") &amp; " " &amp; IF(DATEDIF(I2211,'ObjProd (2)'!$C$25,"y")=1,"an ","ans "),"") &amp;
   IF(DATEDIF(I2211,'ObjProd (2)'!$C$25,"ym")&gt;0,DATEDIF(I2211,'ObjProd (2)'!$C$25,"ym") &amp; " mois ", "") &amp;
   IF(INT(('ObjProd (2)'!$C$25-EDATE(I2211,DATEDIF(I2211,'ObjProd (2)'!$C$25,"y")*12+DATEDIF(I2211,'ObjProd (2)'!$C$25,"ym")))/7)&gt;0,
      INT(('ObjProd (2)'!$C$25-EDATE(I2211,DATEDIF(I2211,'ObjProd (2)'!$C$25,"y")*12+DATEDIF(I2211,'ObjProd (2)'!$C$25,"ym")))/7) &amp; " sem.",
      "")
)
)</f>
        <v/>
      </c>
      <c r="L2211" s="11" t="str">
        <f t="shared" si="354"/>
        <v/>
      </c>
      <c r="M2211" s="9" t="str">
        <f t="shared" si="350"/>
        <v/>
      </c>
      <c r="N2211" s="9" t="str" cm="1">
        <f t="array" aca="1" ref="N2211" ca="1">LEFT(L2211, IF(ISNUMBER(SUBSTITUTE(_xludf.MID(L2211, 2, 1), ".", ",")), 1, 2))</f>
        <v/>
      </c>
      <c r="O2211" s="19" t="str">
        <f t="shared" ca="1" si="356"/>
        <v/>
      </c>
      <c r="P2211" s="9" t="str">
        <f t="shared" ca="1" si="357"/>
        <v/>
      </c>
      <c r="Q2211" s="9" t="str">
        <f t="shared" ca="1" si="358"/>
        <v/>
      </c>
      <c r="R2211" s="9" t="str">
        <f t="shared" si="351"/>
        <v/>
      </c>
      <c r="S2211" t="str" cm="1">
        <f t="array" ref="S2211">IF(ISBLANK(C2211),"",IFERROR(INDEX(ListeSeries!$A$2:$A$1045, MATCH(1, (DatasScan!G2211=ListeSeries!$B$2:$B$1045) * (DatasScan!H2211&gt;=ListeSeries!$D$2:$D$1045) * (DatasScan!H2211&lt;=ListeSeries!$E$2:$E$1045), 0)), "no match"))</f>
        <v/>
      </c>
      <c r="T2211" s="7" t="str" cm="1">
        <f t="array" ref="T2211">IF(ISBLANK(C2211),"",IFERROR(INDEX(ListeSeries!$C$2:$C$1045, MATCH(1, (DatasScan!G2211=ListeSeries!$B$2:$B$1045) * (DatasScan!H2211&gt;=ListeSeries!$D$2:$D$1045) * (DatasScan!H2211&lt;=ListeSeries!$E$2:$E$1045), 0)), "no match"))</f>
        <v/>
      </c>
      <c r="U2211" s="11" t="str" cm="1">
        <f t="array" ref="U2211">IF(ISBLANK(C2211),"",IFERROR(INDEX(ListeSeries!$F$2:$F$1045, MATCH(1, (DatasScan!G2211=ListeSeries!$B$2:$B$1045) * (DatasScan!H2211&gt;=ListeSeries!$D$2:$D$1045) * (DatasScan!H2211&lt;=ListeSeries!$E$2:$E$1045), 0)), "no match"))</f>
        <v/>
      </c>
    </row>
    <row r="2212" spans="1:21" ht="15" customHeight="1" x14ac:dyDescent="0.25">
      <c r="A2212" s="6" t="str">
        <f t="shared" si="352"/>
        <v/>
      </c>
      <c r="B2212" s="272"/>
      <c r="F2212" s="7" t="str">
        <f t="shared" si="355"/>
        <v/>
      </c>
      <c r="G2212" s="21" t="str">
        <f>IF(ISBLANK(C2212),"",_xlfn.XLOOKUP(_xlfn.XLOOKUP(VALUE(LEFT(C2212,4)),Souches!$B$2:$B$15000,Souches!$E$2:$E$15000),Varietes!$B$2:$B$500,Varietes!$C$2:$C$500))</f>
        <v/>
      </c>
      <c r="H2212" s="19" t="str">
        <f>IF(ISBLANK(C2212),"",_xlfn.XLOOKUP(VALUE(LEFT(C2212,4)),Souches!$B$2:$B$15000,Souches!$D$2:$D$15000))</f>
        <v/>
      </c>
      <c r="I2212" s="10" t="str">
        <f t="shared" si="353"/>
        <v/>
      </c>
      <c r="J2212" s="19" t="str">
        <f>IF(I2212="","",INT(('ObjProd (2)'!$C$25-I2212)/7 * (ABS('ObjProd (2)'!$C$25-I2212)&gt;=7)))</f>
        <v/>
      </c>
      <c r="K2212" s="10" t="str">
        <f>IF(I2212="","",
IF(AND(DATEDIF(I2212,'ObjProd (2)'!$C$25,"y")=0,DATEDIF(I2212,'ObjProd (2)'!$C$25,"ym")=0,
   INT(('ObjProd (2)'!$C$25-EDATE(I2212,DATEDIF(I2212,'ObjProd (2)'!$C$25,"y")*12+DATEDIF(I2212,'ObjProd (2)'!$C$25,"ym")))/7)=0),
   "&lt; 1 sem.",
   IF(DATEDIF(I2212,'ObjProd (2)'!$C$25,"y")&gt;0,DATEDIF(I2212,'ObjProd (2)'!$C$25,"y") &amp; " " &amp; IF(DATEDIF(I2212,'ObjProd (2)'!$C$25,"y")=1,"an ","ans "),"") &amp;
   IF(DATEDIF(I2212,'ObjProd (2)'!$C$25,"ym")&gt;0,DATEDIF(I2212,'ObjProd (2)'!$C$25,"ym") &amp; " mois ", "") &amp;
   IF(INT(('ObjProd (2)'!$C$25-EDATE(I2212,DATEDIF(I2212,'ObjProd (2)'!$C$25,"y")*12+DATEDIF(I2212,'ObjProd (2)'!$C$25,"ym")))/7)&gt;0,
      INT(('ObjProd (2)'!$C$25-EDATE(I2212,DATEDIF(I2212,'ObjProd (2)'!$C$25,"y")*12+DATEDIF(I2212,'ObjProd (2)'!$C$25,"ym")))/7) &amp; " sem.",
      "")
)
)</f>
        <v/>
      </c>
      <c r="L2212" s="11" t="str">
        <f t="shared" si="354"/>
        <v/>
      </c>
      <c r="M2212" s="9" t="str">
        <f t="shared" si="350"/>
        <v/>
      </c>
      <c r="N2212" s="9" t="str" cm="1">
        <f t="array" aca="1" ref="N2212" ca="1">LEFT(L2212, IF(ISNUMBER(SUBSTITUTE(_xludf.MID(L2212, 2, 1), ".", ",")), 1, 2))</f>
        <v/>
      </c>
      <c r="O2212" s="19" t="str">
        <f t="shared" ca="1" si="356"/>
        <v/>
      </c>
      <c r="P2212" s="9" t="str">
        <f t="shared" ca="1" si="357"/>
        <v/>
      </c>
      <c r="Q2212" s="9" t="str">
        <f t="shared" ca="1" si="358"/>
        <v/>
      </c>
      <c r="R2212" s="9" t="str">
        <f t="shared" si="351"/>
        <v/>
      </c>
      <c r="S2212" t="str" cm="1">
        <f t="array" ref="S2212">IF(ISBLANK(C2212),"",IFERROR(INDEX(ListeSeries!$A$2:$A$1045, MATCH(1, (DatasScan!G2212=ListeSeries!$B$2:$B$1045) * (DatasScan!H2212&gt;=ListeSeries!$D$2:$D$1045) * (DatasScan!H2212&lt;=ListeSeries!$E$2:$E$1045), 0)), "no match"))</f>
        <v/>
      </c>
      <c r="T2212" s="7" t="str" cm="1">
        <f t="array" ref="T2212">IF(ISBLANK(C2212),"",IFERROR(INDEX(ListeSeries!$C$2:$C$1045, MATCH(1, (DatasScan!G2212=ListeSeries!$B$2:$B$1045) * (DatasScan!H2212&gt;=ListeSeries!$D$2:$D$1045) * (DatasScan!H2212&lt;=ListeSeries!$E$2:$E$1045), 0)), "no match"))</f>
        <v/>
      </c>
      <c r="U2212" s="11" t="str" cm="1">
        <f t="array" ref="U2212">IF(ISBLANK(C2212),"",IFERROR(INDEX(ListeSeries!$F$2:$F$1045, MATCH(1, (DatasScan!G2212=ListeSeries!$B$2:$B$1045) * (DatasScan!H2212&gt;=ListeSeries!$D$2:$D$1045) * (DatasScan!H2212&lt;=ListeSeries!$E$2:$E$1045), 0)), "no match"))</f>
        <v/>
      </c>
    </row>
    <row r="2213" spans="1:21" ht="15" customHeight="1" x14ac:dyDescent="0.25">
      <c r="A2213" s="6" t="str">
        <f t="shared" si="352"/>
        <v/>
      </c>
      <c r="B2213" s="272"/>
      <c r="F2213" s="7" t="str">
        <f t="shared" si="355"/>
        <v/>
      </c>
      <c r="G2213" s="21" t="str">
        <f>IF(ISBLANK(C2213),"",_xlfn.XLOOKUP(_xlfn.XLOOKUP(VALUE(LEFT(C2213,4)),Souches!$B$2:$B$15000,Souches!$E$2:$E$15000),Varietes!$B$2:$B$500,Varietes!$C$2:$C$500))</f>
        <v/>
      </c>
      <c r="H2213" s="19" t="str">
        <f>IF(ISBLANK(C2213),"",_xlfn.XLOOKUP(VALUE(LEFT(C2213,4)),Souches!$B$2:$B$15000,Souches!$D$2:$D$15000))</f>
        <v/>
      </c>
      <c r="I2213" s="10" t="str">
        <f t="shared" si="353"/>
        <v/>
      </c>
      <c r="J2213" s="19" t="str">
        <f>IF(I2213="","",INT(('ObjProd (2)'!$C$25-I2213)/7 * (ABS('ObjProd (2)'!$C$25-I2213)&gt;=7)))</f>
        <v/>
      </c>
      <c r="K2213" s="10" t="str">
        <f>IF(I2213="","",
IF(AND(DATEDIF(I2213,'ObjProd (2)'!$C$25,"y")=0,DATEDIF(I2213,'ObjProd (2)'!$C$25,"ym")=0,
   INT(('ObjProd (2)'!$C$25-EDATE(I2213,DATEDIF(I2213,'ObjProd (2)'!$C$25,"y")*12+DATEDIF(I2213,'ObjProd (2)'!$C$25,"ym")))/7)=0),
   "&lt; 1 sem.",
   IF(DATEDIF(I2213,'ObjProd (2)'!$C$25,"y")&gt;0,DATEDIF(I2213,'ObjProd (2)'!$C$25,"y") &amp; " " &amp; IF(DATEDIF(I2213,'ObjProd (2)'!$C$25,"y")=1,"an ","ans "),"") &amp;
   IF(DATEDIF(I2213,'ObjProd (2)'!$C$25,"ym")&gt;0,DATEDIF(I2213,'ObjProd (2)'!$C$25,"ym") &amp; " mois ", "") &amp;
   IF(INT(('ObjProd (2)'!$C$25-EDATE(I2213,DATEDIF(I2213,'ObjProd (2)'!$C$25,"y")*12+DATEDIF(I2213,'ObjProd (2)'!$C$25,"ym")))/7)&gt;0,
      INT(('ObjProd (2)'!$C$25-EDATE(I2213,DATEDIF(I2213,'ObjProd (2)'!$C$25,"y")*12+DATEDIF(I2213,'ObjProd (2)'!$C$25,"ym")))/7) &amp; " sem.",
      "")
)
)</f>
        <v/>
      </c>
      <c r="L2213" s="11" t="str">
        <f t="shared" si="354"/>
        <v/>
      </c>
      <c r="M2213" s="9" t="str">
        <f t="shared" si="350"/>
        <v/>
      </c>
      <c r="N2213" s="9" t="str" cm="1">
        <f t="array" aca="1" ref="N2213" ca="1">LEFT(L2213, IF(ISNUMBER(SUBSTITUTE(_xludf.MID(L2213, 2, 1), ".", ",")), 1, 2))</f>
        <v/>
      </c>
      <c r="O2213" s="19" t="str">
        <f t="shared" ca="1" si="356"/>
        <v/>
      </c>
      <c r="P2213" s="9" t="str">
        <f t="shared" ca="1" si="357"/>
        <v/>
      </c>
      <c r="Q2213" s="9" t="str">
        <f t="shared" ca="1" si="358"/>
        <v/>
      </c>
      <c r="R2213" s="9" t="str">
        <f t="shared" si="351"/>
        <v/>
      </c>
      <c r="S2213" t="str" cm="1">
        <f t="array" ref="S2213">IF(ISBLANK(C2213),"",IFERROR(INDEX(ListeSeries!$A$2:$A$1045, MATCH(1, (DatasScan!G2213=ListeSeries!$B$2:$B$1045) * (DatasScan!H2213&gt;=ListeSeries!$D$2:$D$1045) * (DatasScan!H2213&lt;=ListeSeries!$E$2:$E$1045), 0)), "no match"))</f>
        <v/>
      </c>
      <c r="T2213" s="7" t="str" cm="1">
        <f t="array" ref="T2213">IF(ISBLANK(C2213),"",IFERROR(INDEX(ListeSeries!$C$2:$C$1045, MATCH(1, (DatasScan!G2213=ListeSeries!$B$2:$B$1045) * (DatasScan!H2213&gt;=ListeSeries!$D$2:$D$1045) * (DatasScan!H2213&lt;=ListeSeries!$E$2:$E$1045), 0)), "no match"))</f>
        <v/>
      </c>
      <c r="U2213" s="11" t="str" cm="1">
        <f t="array" ref="U2213">IF(ISBLANK(C2213),"",IFERROR(INDEX(ListeSeries!$F$2:$F$1045, MATCH(1, (DatasScan!G2213=ListeSeries!$B$2:$B$1045) * (DatasScan!H2213&gt;=ListeSeries!$D$2:$D$1045) * (DatasScan!H2213&lt;=ListeSeries!$E$2:$E$1045), 0)), "no match"))</f>
        <v/>
      </c>
    </row>
    <row r="2214" spans="1:21" ht="15" customHeight="1" x14ac:dyDescent="0.25">
      <c r="A2214" s="6" t="str">
        <f t="shared" si="352"/>
        <v/>
      </c>
      <c r="B2214" s="272"/>
      <c r="F2214" s="7" t="str">
        <f t="shared" si="355"/>
        <v/>
      </c>
      <c r="G2214" s="21" t="str">
        <f>IF(ISBLANK(C2214),"",_xlfn.XLOOKUP(_xlfn.XLOOKUP(VALUE(LEFT(C2214,4)),Souches!$B$2:$B$15000,Souches!$E$2:$E$15000),Varietes!$B$2:$B$500,Varietes!$C$2:$C$500))</f>
        <v/>
      </c>
      <c r="H2214" s="19" t="str">
        <f>IF(ISBLANK(C2214),"",_xlfn.XLOOKUP(VALUE(LEFT(C2214,4)),Souches!$B$2:$B$15000,Souches!$D$2:$D$15000))</f>
        <v/>
      </c>
      <c r="I2214" s="10" t="str">
        <f t="shared" si="353"/>
        <v/>
      </c>
      <c r="J2214" s="19" t="str">
        <f>IF(I2214="","",INT(('ObjProd (2)'!$C$25-I2214)/7 * (ABS('ObjProd (2)'!$C$25-I2214)&gt;=7)))</f>
        <v/>
      </c>
      <c r="K2214" s="10" t="str">
        <f>IF(I2214="","",
IF(AND(DATEDIF(I2214,'ObjProd (2)'!$C$25,"y")=0,DATEDIF(I2214,'ObjProd (2)'!$C$25,"ym")=0,
   INT(('ObjProd (2)'!$C$25-EDATE(I2214,DATEDIF(I2214,'ObjProd (2)'!$C$25,"y")*12+DATEDIF(I2214,'ObjProd (2)'!$C$25,"ym")))/7)=0),
   "&lt; 1 sem.",
   IF(DATEDIF(I2214,'ObjProd (2)'!$C$25,"y")&gt;0,DATEDIF(I2214,'ObjProd (2)'!$C$25,"y") &amp; " " &amp; IF(DATEDIF(I2214,'ObjProd (2)'!$C$25,"y")=1,"an ","ans "),"") &amp;
   IF(DATEDIF(I2214,'ObjProd (2)'!$C$25,"ym")&gt;0,DATEDIF(I2214,'ObjProd (2)'!$C$25,"ym") &amp; " mois ", "") &amp;
   IF(INT(('ObjProd (2)'!$C$25-EDATE(I2214,DATEDIF(I2214,'ObjProd (2)'!$C$25,"y")*12+DATEDIF(I2214,'ObjProd (2)'!$C$25,"ym")))/7)&gt;0,
      INT(('ObjProd (2)'!$C$25-EDATE(I2214,DATEDIF(I2214,'ObjProd (2)'!$C$25,"y")*12+DATEDIF(I2214,'ObjProd (2)'!$C$25,"ym")))/7) &amp; " sem.",
      "")
)
)</f>
        <v/>
      </c>
      <c r="L2214" s="11" t="str">
        <f t="shared" si="354"/>
        <v/>
      </c>
      <c r="M2214" s="9" t="str">
        <f t="shared" si="350"/>
        <v/>
      </c>
      <c r="N2214" s="9" t="str" cm="1">
        <f t="array" aca="1" ref="N2214" ca="1">LEFT(L2214, IF(ISNUMBER(SUBSTITUTE(_xludf.MID(L2214, 2, 1), ".", ",")), 1, 2))</f>
        <v/>
      </c>
      <c r="O2214" s="19" t="str">
        <f t="shared" ca="1" si="356"/>
        <v/>
      </c>
      <c r="P2214" s="9" t="str">
        <f t="shared" ca="1" si="357"/>
        <v/>
      </c>
      <c r="Q2214" s="9" t="str">
        <f t="shared" ca="1" si="358"/>
        <v/>
      </c>
      <c r="R2214" s="9" t="str">
        <f t="shared" si="351"/>
        <v/>
      </c>
      <c r="S2214" t="str" cm="1">
        <f t="array" ref="S2214">IF(ISBLANK(C2214),"",IFERROR(INDEX(ListeSeries!$A$2:$A$1045, MATCH(1, (DatasScan!G2214=ListeSeries!$B$2:$B$1045) * (DatasScan!H2214&gt;=ListeSeries!$D$2:$D$1045) * (DatasScan!H2214&lt;=ListeSeries!$E$2:$E$1045), 0)), "no match"))</f>
        <v/>
      </c>
      <c r="T2214" s="7" t="str" cm="1">
        <f t="array" ref="T2214">IF(ISBLANK(C2214),"",IFERROR(INDEX(ListeSeries!$C$2:$C$1045, MATCH(1, (DatasScan!G2214=ListeSeries!$B$2:$B$1045) * (DatasScan!H2214&gt;=ListeSeries!$D$2:$D$1045) * (DatasScan!H2214&lt;=ListeSeries!$E$2:$E$1045), 0)), "no match"))</f>
        <v/>
      </c>
      <c r="U2214" s="11" t="str" cm="1">
        <f t="array" ref="U2214">IF(ISBLANK(C2214),"",IFERROR(INDEX(ListeSeries!$F$2:$F$1045, MATCH(1, (DatasScan!G2214=ListeSeries!$B$2:$B$1045) * (DatasScan!H2214&gt;=ListeSeries!$D$2:$D$1045) * (DatasScan!H2214&lt;=ListeSeries!$E$2:$E$1045), 0)), "no match"))</f>
        <v/>
      </c>
    </row>
    <row r="2215" spans="1:21" ht="15" customHeight="1" x14ac:dyDescent="0.25">
      <c r="A2215" s="6" t="str">
        <f t="shared" si="352"/>
        <v/>
      </c>
      <c r="B2215" s="272"/>
      <c r="F2215" s="7" t="str">
        <f t="shared" si="355"/>
        <v/>
      </c>
      <c r="G2215" s="21" t="str">
        <f>IF(ISBLANK(C2215),"",_xlfn.XLOOKUP(_xlfn.XLOOKUP(VALUE(LEFT(C2215,4)),Souches!$B$2:$B$15000,Souches!$E$2:$E$15000),Varietes!$B$2:$B$500,Varietes!$C$2:$C$500))</f>
        <v/>
      </c>
      <c r="H2215" s="19" t="str">
        <f>IF(ISBLANK(C2215),"",_xlfn.XLOOKUP(VALUE(LEFT(C2215,4)),Souches!$B$2:$B$15000,Souches!$D$2:$D$15000))</f>
        <v/>
      </c>
      <c r="I2215" s="10" t="str">
        <f t="shared" si="353"/>
        <v/>
      </c>
      <c r="J2215" s="19" t="str">
        <f>IF(I2215="","",INT(('ObjProd (2)'!$C$25-I2215)/7 * (ABS('ObjProd (2)'!$C$25-I2215)&gt;=7)))</f>
        <v/>
      </c>
      <c r="K2215" s="10" t="str">
        <f>IF(I2215="","",
IF(AND(DATEDIF(I2215,'ObjProd (2)'!$C$25,"y")=0,DATEDIF(I2215,'ObjProd (2)'!$C$25,"ym")=0,
   INT(('ObjProd (2)'!$C$25-EDATE(I2215,DATEDIF(I2215,'ObjProd (2)'!$C$25,"y")*12+DATEDIF(I2215,'ObjProd (2)'!$C$25,"ym")))/7)=0),
   "&lt; 1 sem.",
   IF(DATEDIF(I2215,'ObjProd (2)'!$C$25,"y")&gt;0,DATEDIF(I2215,'ObjProd (2)'!$C$25,"y") &amp; " " &amp; IF(DATEDIF(I2215,'ObjProd (2)'!$C$25,"y")=1,"an ","ans "),"") &amp;
   IF(DATEDIF(I2215,'ObjProd (2)'!$C$25,"ym")&gt;0,DATEDIF(I2215,'ObjProd (2)'!$C$25,"ym") &amp; " mois ", "") &amp;
   IF(INT(('ObjProd (2)'!$C$25-EDATE(I2215,DATEDIF(I2215,'ObjProd (2)'!$C$25,"y")*12+DATEDIF(I2215,'ObjProd (2)'!$C$25,"ym")))/7)&gt;0,
      INT(('ObjProd (2)'!$C$25-EDATE(I2215,DATEDIF(I2215,'ObjProd (2)'!$C$25,"y")*12+DATEDIF(I2215,'ObjProd (2)'!$C$25,"ym")))/7) &amp; " sem.",
      "")
)
)</f>
        <v/>
      </c>
      <c r="L2215" s="11" t="str">
        <f t="shared" si="354"/>
        <v/>
      </c>
      <c r="M2215" s="9" t="str">
        <f t="shared" si="350"/>
        <v/>
      </c>
      <c r="N2215" s="9" t="str" cm="1">
        <f t="array" aca="1" ref="N2215" ca="1">LEFT(L2215, IF(ISNUMBER(SUBSTITUTE(_xludf.MID(L2215, 2, 1), ".", ",")), 1, 2))</f>
        <v/>
      </c>
      <c r="O2215" s="19" t="str">
        <f t="shared" ca="1" si="356"/>
        <v/>
      </c>
      <c r="P2215" s="9" t="str">
        <f t="shared" ca="1" si="357"/>
        <v/>
      </c>
      <c r="Q2215" s="9" t="str">
        <f t="shared" ca="1" si="358"/>
        <v/>
      </c>
      <c r="R2215" s="9" t="str">
        <f t="shared" si="351"/>
        <v/>
      </c>
      <c r="S2215" t="str" cm="1">
        <f t="array" ref="S2215">IF(ISBLANK(C2215),"",IFERROR(INDEX(ListeSeries!$A$2:$A$1045, MATCH(1, (DatasScan!G2215=ListeSeries!$B$2:$B$1045) * (DatasScan!H2215&gt;=ListeSeries!$D$2:$D$1045) * (DatasScan!H2215&lt;=ListeSeries!$E$2:$E$1045), 0)), "no match"))</f>
        <v/>
      </c>
      <c r="T2215" s="7" t="str" cm="1">
        <f t="array" ref="T2215">IF(ISBLANK(C2215),"",IFERROR(INDEX(ListeSeries!$C$2:$C$1045, MATCH(1, (DatasScan!G2215=ListeSeries!$B$2:$B$1045) * (DatasScan!H2215&gt;=ListeSeries!$D$2:$D$1045) * (DatasScan!H2215&lt;=ListeSeries!$E$2:$E$1045), 0)), "no match"))</f>
        <v/>
      </c>
      <c r="U2215" s="11" t="str" cm="1">
        <f t="array" ref="U2215">IF(ISBLANK(C2215),"",IFERROR(INDEX(ListeSeries!$F$2:$F$1045, MATCH(1, (DatasScan!G2215=ListeSeries!$B$2:$B$1045) * (DatasScan!H2215&gt;=ListeSeries!$D$2:$D$1045) * (DatasScan!H2215&lt;=ListeSeries!$E$2:$E$1045), 0)), "no match"))</f>
        <v/>
      </c>
    </row>
    <row r="2216" spans="1:21" ht="15" customHeight="1" x14ac:dyDescent="0.25">
      <c r="A2216" s="6" t="str">
        <f t="shared" si="352"/>
        <v/>
      </c>
      <c r="B2216" s="272"/>
      <c r="F2216" s="7" t="str">
        <f t="shared" si="355"/>
        <v/>
      </c>
      <c r="G2216" s="21" t="str">
        <f>IF(ISBLANK(C2216),"",_xlfn.XLOOKUP(_xlfn.XLOOKUP(VALUE(LEFT(C2216,4)),Souches!$B$2:$B$15000,Souches!$E$2:$E$15000),Varietes!$B$2:$B$500,Varietes!$C$2:$C$500))</f>
        <v/>
      </c>
      <c r="H2216" s="19" t="str">
        <f>IF(ISBLANK(C2216),"",_xlfn.XLOOKUP(VALUE(LEFT(C2216,4)),Souches!$B$2:$B$15000,Souches!$D$2:$D$15000))</f>
        <v/>
      </c>
      <c r="I2216" s="10" t="str">
        <f t="shared" si="353"/>
        <v/>
      </c>
      <c r="J2216" s="19" t="str">
        <f>IF(I2216="","",INT(('ObjProd (2)'!$C$25-I2216)/7 * (ABS('ObjProd (2)'!$C$25-I2216)&gt;=7)))</f>
        <v/>
      </c>
      <c r="K2216" s="10" t="str">
        <f>IF(I2216="","",
IF(AND(DATEDIF(I2216,'ObjProd (2)'!$C$25,"y")=0,DATEDIF(I2216,'ObjProd (2)'!$C$25,"ym")=0,
   INT(('ObjProd (2)'!$C$25-EDATE(I2216,DATEDIF(I2216,'ObjProd (2)'!$C$25,"y")*12+DATEDIF(I2216,'ObjProd (2)'!$C$25,"ym")))/7)=0),
   "&lt; 1 sem.",
   IF(DATEDIF(I2216,'ObjProd (2)'!$C$25,"y")&gt;0,DATEDIF(I2216,'ObjProd (2)'!$C$25,"y") &amp; " " &amp; IF(DATEDIF(I2216,'ObjProd (2)'!$C$25,"y")=1,"an ","ans "),"") &amp;
   IF(DATEDIF(I2216,'ObjProd (2)'!$C$25,"ym")&gt;0,DATEDIF(I2216,'ObjProd (2)'!$C$25,"ym") &amp; " mois ", "") &amp;
   IF(INT(('ObjProd (2)'!$C$25-EDATE(I2216,DATEDIF(I2216,'ObjProd (2)'!$C$25,"y")*12+DATEDIF(I2216,'ObjProd (2)'!$C$25,"ym")))/7)&gt;0,
      INT(('ObjProd (2)'!$C$25-EDATE(I2216,DATEDIF(I2216,'ObjProd (2)'!$C$25,"y")*12+DATEDIF(I2216,'ObjProd (2)'!$C$25,"ym")))/7) &amp; " sem.",
      "")
)
)</f>
        <v/>
      </c>
      <c r="L2216" s="11" t="str">
        <f t="shared" si="354"/>
        <v/>
      </c>
      <c r="M2216" s="9" t="str">
        <f t="shared" si="350"/>
        <v/>
      </c>
      <c r="N2216" s="9" t="str" cm="1">
        <f t="array" aca="1" ref="N2216" ca="1">LEFT(L2216, IF(ISNUMBER(SUBSTITUTE(_xludf.MID(L2216, 2, 1), ".", ",")), 1, 2))</f>
        <v/>
      </c>
      <c r="O2216" s="19" t="str">
        <f t="shared" ca="1" si="356"/>
        <v/>
      </c>
      <c r="P2216" s="9" t="str">
        <f t="shared" ca="1" si="357"/>
        <v/>
      </c>
      <c r="Q2216" s="9" t="str">
        <f t="shared" ca="1" si="358"/>
        <v/>
      </c>
      <c r="R2216" s="9" t="str">
        <f t="shared" si="351"/>
        <v/>
      </c>
      <c r="S2216" t="str" cm="1">
        <f t="array" ref="S2216">IF(ISBLANK(C2216),"",IFERROR(INDEX(ListeSeries!$A$2:$A$1045, MATCH(1, (DatasScan!G2216=ListeSeries!$B$2:$B$1045) * (DatasScan!H2216&gt;=ListeSeries!$D$2:$D$1045) * (DatasScan!H2216&lt;=ListeSeries!$E$2:$E$1045), 0)), "no match"))</f>
        <v/>
      </c>
      <c r="T2216" s="7" t="str" cm="1">
        <f t="array" ref="T2216">IF(ISBLANK(C2216),"",IFERROR(INDEX(ListeSeries!$C$2:$C$1045, MATCH(1, (DatasScan!G2216=ListeSeries!$B$2:$B$1045) * (DatasScan!H2216&gt;=ListeSeries!$D$2:$D$1045) * (DatasScan!H2216&lt;=ListeSeries!$E$2:$E$1045), 0)), "no match"))</f>
        <v/>
      </c>
      <c r="U2216" s="11" t="str" cm="1">
        <f t="array" ref="U2216">IF(ISBLANK(C2216),"",IFERROR(INDEX(ListeSeries!$F$2:$F$1045, MATCH(1, (DatasScan!G2216=ListeSeries!$B$2:$B$1045) * (DatasScan!H2216&gt;=ListeSeries!$D$2:$D$1045) * (DatasScan!H2216&lt;=ListeSeries!$E$2:$E$1045), 0)), "no match"))</f>
        <v/>
      </c>
    </row>
    <row r="2217" spans="1:21" ht="15" customHeight="1" x14ac:dyDescent="0.25">
      <c r="A2217" s="6" t="str">
        <f t="shared" si="352"/>
        <v/>
      </c>
      <c r="B2217" s="272"/>
      <c r="F2217" s="7" t="str">
        <f t="shared" si="355"/>
        <v/>
      </c>
      <c r="G2217" s="21" t="str">
        <f>IF(ISBLANK(C2217),"",_xlfn.XLOOKUP(_xlfn.XLOOKUP(VALUE(LEFT(C2217,4)),Souches!$B$2:$B$15000,Souches!$E$2:$E$15000),Varietes!$B$2:$B$500,Varietes!$C$2:$C$500))</f>
        <v/>
      </c>
      <c r="H2217" s="19" t="str">
        <f>IF(ISBLANK(C2217),"",_xlfn.XLOOKUP(VALUE(LEFT(C2217,4)),Souches!$B$2:$B$15000,Souches!$D$2:$D$15000))</f>
        <v/>
      </c>
      <c r="I2217" s="10" t="str">
        <f t="shared" si="353"/>
        <v/>
      </c>
      <c r="J2217" s="19" t="str">
        <f>IF(I2217="","",INT(('ObjProd (2)'!$C$25-I2217)/7 * (ABS('ObjProd (2)'!$C$25-I2217)&gt;=7)))</f>
        <v/>
      </c>
      <c r="K2217" s="10" t="str">
        <f>IF(I2217="","",
IF(AND(DATEDIF(I2217,'ObjProd (2)'!$C$25,"y")=0,DATEDIF(I2217,'ObjProd (2)'!$C$25,"ym")=0,
   INT(('ObjProd (2)'!$C$25-EDATE(I2217,DATEDIF(I2217,'ObjProd (2)'!$C$25,"y")*12+DATEDIF(I2217,'ObjProd (2)'!$C$25,"ym")))/7)=0),
   "&lt; 1 sem.",
   IF(DATEDIF(I2217,'ObjProd (2)'!$C$25,"y")&gt;0,DATEDIF(I2217,'ObjProd (2)'!$C$25,"y") &amp; " " &amp; IF(DATEDIF(I2217,'ObjProd (2)'!$C$25,"y")=1,"an ","ans "),"") &amp;
   IF(DATEDIF(I2217,'ObjProd (2)'!$C$25,"ym")&gt;0,DATEDIF(I2217,'ObjProd (2)'!$C$25,"ym") &amp; " mois ", "") &amp;
   IF(INT(('ObjProd (2)'!$C$25-EDATE(I2217,DATEDIF(I2217,'ObjProd (2)'!$C$25,"y")*12+DATEDIF(I2217,'ObjProd (2)'!$C$25,"ym")))/7)&gt;0,
      INT(('ObjProd (2)'!$C$25-EDATE(I2217,DATEDIF(I2217,'ObjProd (2)'!$C$25,"y")*12+DATEDIF(I2217,'ObjProd (2)'!$C$25,"ym")))/7) &amp; " sem.",
      "")
)
)</f>
        <v/>
      </c>
      <c r="L2217" s="11" t="str">
        <f t="shared" si="354"/>
        <v/>
      </c>
      <c r="M2217" s="9" t="str">
        <f t="shared" si="350"/>
        <v/>
      </c>
      <c r="N2217" s="9" t="str" cm="1">
        <f t="array" aca="1" ref="N2217" ca="1">LEFT(L2217, IF(ISNUMBER(SUBSTITUTE(_xludf.MID(L2217, 2, 1), ".", ",")), 1, 2))</f>
        <v/>
      </c>
      <c r="O2217" s="19" t="str">
        <f t="shared" ca="1" si="356"/>
        <v/>
      </c>
      <c r="P2217" s="9" t="str">
        <f t="shared" ca="1" si="357"/>
        <v/>
      </c>
      <c r="Q2217" s="9" t="str">
        <f t="shared" ca="1" si="358"/>
        <v/>
      </c>
      <c r="R2217" s="9" t="str">
        <f t="shared" si="351"/>
        <v/>
      </c>
      <c r="S2217" t="str" cm="1">
        <f t="array" ref="S2217">IF(ISBLANK(C2217),"",IFERROR(INDEX(ListeSeries!$A$2:$A$1045, MATCH(1, (DatasScan!G2217=ListeSeries!$B$2:$B$1045) * (DatasScan!H2217&gt;=ListeSeries!$D$2:$D$1045) * (DatasScan!H2217&lt;=ListeSeries!$E$2:$E$1045), 0)), "no match"))</f>
        <v/>
      </c>
      <c r="T2217" s="7" t="str" cm="1">
        <f t="array" ref="T2217">IF(ISBLANK(C2217),"",IFERROR(INDEX(ListeSeries!$C$2:$C$1045, MATCH(1, (DatasScan!G2217=ListeSeries!$B$2:$B$1045) * (DatasScan!H2217&gt;=ListeSeries!$D$2:$D$1045) * (DatasScan!H2217&lt;=ListeSeries!$E$2:$E$1045), 0)), "no match"))</f>
        <v/>
      </c>
      <c r="U2217" s="11" t="str" cm="1">
        <f t="array" ref="U2217">IF(ISBLANK(C2217),"",IFERROR(INDEX(ListeSeries!$F$2:$F$1045, MATCH(1, (DatasScan!G2217=ListeSeries!$B$2:$B$1045) * (DatasScan!H2217&gt;=ListeSeries!$D$2:$D$1045) * (DatasScan!H2217&lt;=ListeSeries!$E$2:$E$1045), 0)), "no match"))</f>
        <v/>
      </c>
    </row>
    <row r="2218" spans="1:21" ht="15" customHeight="1" x14ac:dyDescent="0.25">
      <c r="A2218" s="6" t="str">
        <f t="shared" si="352"/>
        <v/>
      </c>
      <c r="B2218" s="272"/>
      <c r="F2218" s="7" t="str">
        <f t="shared" si="355"/>
        <v/>
      </c>
      <c r="G2218" s="21" t="str">
        <f>IF(ISBLANK(C2218),"",_xlfn.XLOOKUP(_xlfn.XLOOKUP(VALUE(LEFT(C2218,4)),Souches!$B$2:$B$15000,Souches!$E$2:$E$15000),Varietes!$B$2:$B$500,Varietes!$C$2:$C$500))</f>
        <v/>
      </c>
      <c r="H2218" s="19" t="str">
        <f>IF(ISBLANK(C2218),"",_xlfn.XLOOKUP(VALUE(LEFT(C2218,4)),Souches!$B$2:$B$15000,Souches!$D$2:$D$15000))</f>
        <v/>
      </c>
      <c r="I2218" s="10" t="str">
        <f t="shared" si="353"/>
        <v/>
      </c>
      <c r="J2218" s="19" t="str">
        <f>IF(I2218="","",INT(('ObjProd (2)'!$C$25-I2218)/7 * (ABS('ObjProd (2)'!$C$25-I2218)&gt;=7)))</f>
        <v/>
      </c>
      <c r="K2218" s="10" t="str">
        <f>IF(I2218="","",
IF(AND(DATEDIF(I2218,'ObjProd (2)'!$C$25,"y")=0,DATEDIF(I2218,'ObjProd (2)'!$C$25,"ym")=0,
   INT(('ObjProd (2)'!$C$25-EDATE(I2218,DATEDIF(I2218,'ObjProd (2)'!$C$25,"y")*12+DATEDIF(I2218,'ObjProd (2)'!$C$25,"ym")))/7)=0),
   "&lt; 1 sem.",
   IF(DATEDIF(I2218,'ObjProd (2)'!$C$25,"y")&gt;0,DATEDIF(I2218,'ObjProd (2)'!$C$25,"y") &amp; " " &amp; IF(DATEDIF(I2218,'ObjProd (2)'!$C$25,"y")=1,"an ","ans "),"") &amp;
   IF(DATEDIF(I2218,'ObjProd (2)'!$C$25,"ym")&gt;0,DATEDIF(I2218,'ObjProd (2)'!$C$25,"ym") &amp; " mois ", "") &amp;
   IF(INT(('ObjProd (2)'!$C$25-EDATE(I2218,DATEDIF(I2218,'ObjProd (2)'!$C$25,"y")*12+DATEDIF(I2218,'ObjProd (2)'!$C$25,"ym")))/7)&gt;0,
      INT(('ObjProd (2)'!$C$25-EDATE(I2218,DATEDIF(I2218,'ObjProd (2)'!$C$25,"y")*12+DATEDIF(I2218,'ObjProd (2)'!$C$25,"ym")))/7) &amp; " sem.",
      "")
)
)</f>
        <v/>
      </c>
      <c r="L2218" s="11" t="str">
        <f t="shared" si="354"/>
        <v/>
      </c>
      <c r="M2218" s="9" t="str">
        <f t="shared" si="350"/>
        <v/>
      </c>
      <c r="N2218" s="9" t="str" cm="1">
        <f t="array" aca="1" ref="N2218" ca="1">LEFT(L2218, IF(ISNUMBER(SUBSTITUTE(_xludf.MID(L2218, 2, 1), ".", ",")), 1, 2))</f>
        <v/>
      </c>
      <c r="O2218" s="19" t="str">
        <f t="shared" ca="1" si="356"/>
        <v/>
      </c>
      <c r="P2218" s="9" t="str">
        <f t="shared" ca="1" si="357"/>
        <v/>
      </c>
      <c r="Q2218" s="9" t="str">
        <f t="shared" ca="1" si="358"/>
        <v/>
      </c>
      <c r="R2218" s="9" t="str">
        <f t="shared" si="351"/>
        <v/>
      </c>
      <c r="S2218" t="str" cm="1">
        <f t="array" ref="S2218">IF(ISBLANK(C2218),"",IFERROR(INDEX(ListeSeries!$A$2:$A$1045, MATCH(1, (DatasScan!G2218=ListeSeries!$B$2:$B$1045) * (DatasScan!H2218&gt;=ListeSeries!$D$2:$D$1045) * (DatasScan!H2218&lt;=ListeSeries!$E$2:$E$1045), 0)), "no match"))</f>
        <v/>
      </c>
      <c r="T2218" s="7" t="str" cm="1">
        <f t="array" ref="T2218">IF(ISBLANK(C2218),"",IFERROR(INDEX(ListeSeries!$C$2:$C$1045, MATCH(1, (DatasScan!G2218=ListeSeries!$B$2:$B$1045) * (DatasScan!H2218&gt;=ListeSeries!$D$2:$D$1045) * (DatasScan!H2218&lt;=ListeSeries!$E$2:$E$1045), 0)), "no match"))</f>
        <v/>
      </c>
      <c r="U2218" s="11" t="str" cm="1">
        <f t="array" ref="U2218">IF(ISBLANK(C2218),"",IFERROR(INDEX(ListeSeries!$F$2:$F$1045, MATCH(1, (DatasScan!G2218=ListeSeries!$B$2:$B$1045) * (DatasScan!H2218&gt;=ListeSeries!$D$2:$D$1045) * (DatasScan!H2218&lt;=ListeSeries!$E$2:$E$1045), 0)), "no match"))</f>
        <v/>
      </c>
    </row>
    <row r="2219" spans="1:21" ht="15" customHeight="1" x14ac:dyDescent="0.25">
      <c r="A2219" s="6" t="str">
        <f t="shared" si="352"/>
        <v/>
      </c>
      <c r="B2219" s="272"/>
      <c r="F2219" s="7" t="str">
        <f t="shared" si="355"/>
        <v/>
      </c>
      <c r="G2219" s="21" t="str">
        <f>IF(ISBLANK(C2219),"",_xlfn.XLOOKUP(_xlfn.XLOOKUP(VALUE(LEFT(C2219,4)),Souches!$B$2:$B$15000,Souches!$E$2:$E$15000),Varietes!$B$2:$B$500,Varietes!$C$2:$C$500))</f>
        <v/>
      </c>
      <c r="H2219" s="19" t="str">
        <f>IF(ISBLANK(C2219),"",_xlfn.XLOOKUP(VALUE(LEFT(C2219,4)),Souches!$B$2:$B$15000,Souches!$D$2:$D$15000))</f>
        <v/>
      </c>
      <c r="I2219" s="10" t="str">
        <f t="shared" si="353"/>
        <v/>
      </c>
      <c r="J2219" s="19" t="str">
        <f>IF(I2219="","",INT(('ObjProd (2)'!$C$25-I2219)/7 * (ABS('ObjProd (2)'!$C$25-I2219)&gt;=7)))</f>
        <v/>
      </c>
      <c r="K2219" s="10" t="str">
        <f>IF(I2219="","",
IF(AND(DATEDIF(I2219,'ObjProd (2)'!$C$25,"y")=0,DATEDIF(I2219,'ObjProd (2)'!$C$25,"ym")=0,
   INT(('ObjProd (2)'!$C$25-EDATE(I2219,DATEDIF(I2219,'ObjProd (2)'!$C$25,"y")*12+DATEDIF(I2219,'ObjProd (2)'!$C$25,"ym")))/7)=0),
   "&lt; 1 sem.",
   IF(DATEDIF(I2219,'ObjProd (2)'!$C$25,"y")&gt;0,DATEDIF(I2219,'ObjProd (2)'!$C$25,"y") &amp; " " &amp; IF(DATEDIF(I2219,'ObjProd (2)'!$C$25,"y")=1,"an ","ans "),"") &amp;
   IF(DATEDIF(I2219,'ObjProd (2)'!$C$25,"ym")&gt;0,DATEDIF(I2219,'ObjProd (2)'!$C$25,"ym") &amp; " mois ", "") &amp;
   IF(INT(('ObjProd (2)'!$C$25-EDATE(I2219,DATEDIF(I2219,'ObjProd (2)'!$C$25,"y")*12+DATEDIF(I2219,'ObjProd (2)'!$C$25,"ym")))/7)&gt;0,
      INT(('ObjProd (2)'!$C$25-EDATE(I2219,DATEDIF(I2219,'ObjProd (2)'!$C$25,"y")*12+DATEDIF(I2219,'ObjProd (2)'!$C$25,"ym")))/7) &amp; " sem.",
      "")
)
)</f>
        <v/>
      </c>
      <c r="L2219" s="11" t="str">
        <f t="shared" si="354"/>
        <v/>
      </c>
      <c r="M2219" s="9" t="str">
        <f t="shared" si="350"/>
        <v/>
      </c>
      <c r="N2219" s="9" t="str" cm="1">
        <f t="array" aca="1" ref="N2219" ca="1">LEFT(L2219, IF(ISNUMBER(SUBSTITUTE(_xludf.MID(L2219, 2, 1), ".", ",")), 1, 2))</f>
        <v/>
      </c>
      <c r="O2219" s="19" t="str">
        <f t="shared" ca="1" si="356"/>
        <v/>
      </c>
      <c r="P2219" s="9" t="str">
        <f t="shared" ca="1" si="357"/>
        <v/>
      </c>
      <c r="Q2219" s="9" t="str">
        <f t="shared" ca="1" si="358"/>
        <v/>
      </c>
      <c r="R2219" s="9" t="str">
        <f t="shared" si="351"/>
        <v/>
      </c>
      <c r="S2219" t="str" cm="1">
        <f t="array" ref="S2219">IF(ISBLANK(C2219),"",IFERROR(INDEX(ListeSeries!$A$2:$A$1045, MATCH(1, (DatasScan!G2219=ListeSeries!$B$2:$B$1045) * (DatasScan!H2219&gt;=ListeSeries!$D$2:$D$1045) * (DatasScan!H2219&lt;=ListeSeries!$E$2:$E$1045), 0)), "no match"))</f>
        <v/>
      </c>
      <c r="T2219" s="7" t="str" cm="1">
        <f t="array" ref="T2219">IF(ISBLANK(C2219),"",IFERROR(INDEX(ListeSeries!$C$2:$C$1045, MATCH(1, (DatasScan!G2219=ListeSeries!$B$2:$B$1045) * (DatasScan!H2219&gt;=ListeSeries!$D$2:$D$1045) * (DatasScan!H2219&lt;=ListeSeries!$E$2:$E$1045), 0)), "no match"))</f>
        <v/>
      </c>
      <c r="U2219" s="11" t="str" cm="1">
        <f t="array" ref="U2219">IF(ISBLANK(C2219),"",IFERROR(INDEX(ListeSeries!$F$2:$F$1045, MATCH(1, (DatasScan!G2219=ListeSeries!$B$2:$B$1045) * (DatasScan!H2219&gt;=ListeSeries!$D$2:$D$1045) * (DatasScan!H2219&lt;=ListeSeries!$E$2:$E$1045), 0)), "no match"))</f>
        <v/>
      </c>
    </row>
    <row r="2220" spans="1:21" ht="15" customHeight="1" x14ac:dyDescent="0.25">
      <c r="A2220" s="6" t="str">
        <f t="shared" si="352"/>
        <v/>
      </c>
      <c r="B2220" s="272"/>
      <c r="F2220" s="7" t="str">
        <f t="shared" si="355"/>
        <v/>
      </c>
      <c r="G2220" s="21" t="str">
        <f>IF(ISBLANK(C2220),"",_xlfn.XLOOKUP(_xlfn.XLOOKUP(VALUE(LEFT(C2220,4)),Souches!$B$2:$B$15000,Souches!$E$2:$E$15000),Varietes!$B$2:$B$500,Varietes!$C$2:$C$500))</f>
        <v/>
      </c>
      <c r="H2220" s="19" t="str">
        <f>IF(ISBLANK(C2220),"",_xlfn.XLOOKUP(VALUE(LEFT(C2220,4)),Souches!$B$2:$B$15000,Souches!$D$2:$D$15000))</f>
        <v/>
      </c>
      <c r="I2220" s="10" t="str">
        <f t="shared" si="353"/>
        <v/>
      </c>
      <c r="J2220" s="19" t="str">
        <f>IF(I2220="","",INT(('ObjProd (2)'!$C$25-I2220)/7 * (ABS('ObjProd (2)'!$C$25-I2220)&gt;=7)))</f>
        <v/>
      </c>
      <c r="K2220" s="10" t="str">
        <f>IF(I2220="","",
IF(AND(DATEDIF(I2220,'ObjProd (2)'!$C$25,"y")=0,DATEDIF(I2220,'ObjProd (2)'!$C$25,"ym")=0,
   INT(('ObjProd (2)'!$C$25-EDATE(I2220,DATEDIF(I2220,'ObjProd (2)'!$C$25,"y")*12+DATEDIF(I2220,'ObjProd (2)'!$C$25,"ym")))/7)=0),
   "&lt; 1 sem.",
   IF(DATEDIF(I2220,'ObjProd (2)'!$C$25,"y")&gt;0,DATEDIF(I2220,'ObjProd (2)'!$C$25,"y") &amp; " " &amp; IF(DATEDIF(I2220,'ObjProd (2)'!$C$25,"y")=1,"an ","ans "),"") &amp;
   IF(DATEDIF(I2220,'ObjProd (2)'!$C$25,"ym")&gt;0,DATEDIF(I2220,'ObjProd (2)'!$C$25,"ym") &amp; " mois ", "") &amp;
   IF(INT(('ObjProd (2)'!$C$25-EDATE(I2220,DATEDIF(I2220,'ObjProd (2)'!$C$25,"y")*12+DATEDIF(I2220,'ObjProd (2)'!$C$25,"ym")))/7)&gt;0,
      INT(('ObjProd (2)'!$C$25-EDATE(I2220,DATEDIF(I2220,'ObjProd (2)'!$C$25,"y")*12+DATEDIF(I2220,'ObjProd (2)'!$C$25,"ym")))/7) &amp; " sem.",
      "")
)
)</f>
        <v/>
      </c>
      <c r="L2220" s="11" t="str">
        <f t="shared" si="354"/>
        <v/>
      </c>
      <c r="M2220" s="9" t="str">
        <f t="shared" si="350"/>
        <v/>
      </c>
      <c r="N2220" s="9" t="str" cm="1">
        <f t="array" aca="1" ref="N2220" ca="1">LEFT(L2220, IF(ISNUMBER(SUBSTITUTE(_xludf.MID(L2220, 2, 1), ".", ",")), 1, 2))</f>
        <v/>
      </c>
      <c r="O2220" s="19" t="str">
        <f t="shared" ca="1" si="356"/>
        <v/>
      </c>
      <c r="P2220" s="9" t="str">
        <f t="shared" ca="1" si="357"/>
        <v/>
      </c>
      <c r="Q2220" s="9" t="str">
        <f t="shared" ca="1" si="358"/>
        <v/>
      </c>
      <c r="R2220" s="9" t="str">
        <f t="shared" si="351"/>
        <v/>
      </c>
      <c r="S2220" t="str" cm="1">
        <f t="array" ref="S2220">IF(ISBLANK(C2220),"",IFERROR(INDEX(ListeSeries!$A$2:$A$1045, MATCH(1, (DatasScan!G2220=ListeSeries!$B$2:$B$1045) * (DatasScan!H2220&gt;=ListeSeries!$D$2:$D$1045) * (DatasScan!H2220&lt;=ListeSeries!$E$2:$E$1045), 0)), "no match"))</f>
        <v/>
      </c>
      <c r="T2220" s="7" t="str" cm="1">
        <f t="array" ref="T2220">IF(ISBLANK(C2220),"",IFERROR(INDEX(ListeSeries!$C$2:$C$1045, MATCH(1, (DatasScan!G2220=ListeSeries!$B$2:$B$1045) * (DatasScan!H2220&gt;=ListeSeries!$D$2:$D$1045) * (DatasScan!H2220&lt;=ListeSeries!$E$2:$E$1045), 0)), "no match"))</f>
        <v/>
      </c>
      <c r="U2220" s="11" t="str" cm="1">
        <f t="array" ref="U2220">IF(ISBLANK(C2220),"",IFERROR(INDEX(ListeSeries!$F$2:$F$1045, MATCH(1, (DatasScan!G2220=ListeSeries!$B$2:$B$1045) * (DatasScan!H2220&gt;=ListeSeries!$D$2:$D$1045) * (DatasScan!H2220&lt;=ListeSeries!$E$2:$E$1045), 0)), "no match"))</f>
        <v/>
      </c>
    </row>
    <row r="2221" spans="1:21" ht="15" customHeight="1" x14ac:dyDescent="0.25">
      <c r="A2221" s="6" t="str">
        <f t="shared" si="352"/>
        <v/>
      </c>
      <c r="B2221" s="272"/>
      <c r="F2221" s="7" t="str">
        <f t="shared" si="355"/>
        <v/>
      </c>
      <c r="G2221" s="21" t="str">
        <f>IF(ISBLANK(C2221),"",_xlfn.XLOOKUP(_xlfn.XLOOKUP(VALUE(LEFT(C2221,4)),Souches!$B$2:$B$15000,Souches!$E$2:$E$15000),Varietes!$B$2:$B$500,Varietes!$C$2:$C$500))</f>
        <v/>
      </c>
      <c r="H2221" s="19" t="str">
        <f>IF(ISBLANK(C2221),"",_xlfn.XLOOKUP(VALUE(LEFT(C2221,4)),Souches!$B$2:$B$15000,Souches!$D$2:$D$15000))</f>
        <v/>
      </c>
      <c r="I2221" s="10" t="str">
        <f t="shared" si="353"/>
        <v/>
      </c>
      <c r="J2221" s="19" t="str">
        <f>IF(I2221="","",INT(('ObjProd (2)'!$C$25-I2221)/7 * (ABS('ObjProd (2)'!$C$25-I2221)&gt;=7)))</f>
        <v/>
      </c>
      <c r="K2221" s="10" t="str">
        <f>IF(I2221="","",
IF(AND(DATEDIF(I2221,'ObjProd (2)'!$C$25,"y")=0,DATEDIF(I2221,'ObjProd (2)'!$C$25,"ym")=0,
   INT(('ObjProd (2)'!$C$25-EDATE(I2221,DATEDIF(I2221,'ObjProd (2)'!$C$25,"y")*12+DATEDIF(I2221,'ObjProd (2)'!$C$25,"ym")))/7)=0),
   "&lt; 1 sem.",
   IF(DATEDIF(I2221,'ObjProd (2)'!$C$25,"y")&gt;0,DATEDIF(I2221,'ObjProd (2)'!$C$25,"y") &amp; " " &amp; IF(DATEDIF(I2221,'ObjProd (2)'!$C$25,"y")=1,"an ","ans "),"") &amp;
   IF(DATEDIF(I2221,'ObjProd (2)'!$C$25,"ym")&gt;0,DATEDIF(I2221,'ObjProd (2)'!$C$25,"ym") &amp; " mois ", "") &amp;
   IF(INT(('ObjProd (2)'!$C$25-EDATE(I2221,DATEDIF(I2221,'ObjProd (2)'!$C$25,"y")*12+DATEDIF(I2221,'ObjProd (2)'!$C$25,"ym")))/7)&gt;0,
      INT(('ObjProd (2)'!$C$25-EDATE(I2221,DATEDIF(I2221,'ObjProd (2)'!$C$25,"y")*12+DATEDIF(I2221,'ObjProd (2)'!$C$25,"ym")))/7) &amp; " sem.",
      "")
)
)</f>
        <v/>
      </c>
      <c r="L2221" s="11" t="str">
        <f t="shared" si="354"/>
        <v/>
      </c>
      <c r="M2221" s="9" t="str">
        <f t="shared" si="350"/>
        <v/>
      </c>
      <c r="N2221" s="9" t="str" cm="1">
        <f t="array" aca="1" ref="N2221" ca="1">LEFT(L2221, IF(ISNUMBER(SUBSTITUTE(_xludf.MID(L2221, 2, 1), ".", ",")), 1, 2))</f>
        <v/>
      </c>
      <c r="O2221" s="19" t="str">
        <f t="shared" ca="1" si="356"/>
        <v/>
      </c>
      <c r="P2221" s="9" t="str">
        <f t="shared" ca="1" si="357"/>
        <v/>
      </c>
      <c r="Q2221" s="9" t="str">
        <f t="shared" ca="1" si="358"/>
        <v/>
      </c>
      <c r="R2221" s="9" t="str">
        <f t="shared" si="351"/>
        <v/>
      </c>
      <c r="S2221" t="str" cm="1">
        <f t="array" ref="S2221">IF(ISBLANK(C2221),"",IFERROR(INDEX(ListeSeries!$A$2:$A$1045, MATCH(1, (DatasScan!G2221=ListeSeries!$B$2:$B$1045) * (DatasScan!H2221&gt;=ListeSeries!$D$2:$D$1045) * (DatasScan!H2221&lt;=ListeSeries!$E$2:$E$1045), 0)), "no match"))</f>
        <v/>
      </c>
      <c r="T2221" s="7" t="str" cm="1">
        <f t="array" ref="T2221">IF(ISBLANK(C2221),"",IFERROR(INDEX(ListeSeries!$C$2:$C$1045, MATCH(1, (DatasScan!G2221=ListeSeries!$B$2:$B$1045) * (DatasScan!H2221&gt;=ListeSeries!$D$2:$D$1045) * (DatasScan!H2221&lt;=ListeSeries!$E$2:$E$1045), 0)), "no match"))</f>
        <v/>
      </c>
      <c r="U2221" s="11" t="str" cm="1">
        <f t="array" ref="U2221">IF(ISBLANK(C2221),"",IFERROR(INDEX(ListeSeries!$F$2:$F$1045, MATCH(1, (DatasScan!G2221=ListeSeries!$B$2:$B$1045) * (DatasScan!H2221&gt;=ListeSeries!$D$2:$D$1045) * (DatasScan!H2221&lt;=ListeSeries!$E$2:$E$1045), 0)), "no match"))</f>
        <v/>
      </c>
    </row>
    <row r="2222" spans="1:21" ht="15" customHeight="1" x14ac:dyDescent="0.25">
      <c r="A2222" s="6" t="str">
        <f t="shared" si="352"/>
        <v/>
      </c>
      <c r="B2222" s="272"/>
      <c r="F2222" s="7" t="str">
        <f t="shared" si="355"/>
        <v/>
      </c>
      <c r="G2222" s="21" t="str">
        <f>IF(ISBLANK(C2222),"",_xlfn.XLOOKUP(_xlfn.XLOOKUP(VALUE(LEFT(C2222,4)),Souches!$B$2:$B$15000,Souches!$E$2:$E$15000),Varietes!$B$2:$B$500,Varietes!$C$2:$C$500))</f>
        <v/>
      </c>
      <c r="H2222" s="19" t="str">
        <f>IF(ISBLANK(C2222),"",_xlfn.XLOOKUP(VALUE(LEFT(C2222,4)),Souches!$B$2:$B$15000,Souches!$D$2:$D$15000))</f>
        <v/>
      </c>
      <c r="I2222" s="10" t="str">
        <f t="shared" si="353"/>
        <v/>
      </c>
      <c r="J2222" s="19" t="str">
        <f>IF(I2222="","",INT(('ObjProd (2)'!$C$25-I2222)/7 * (ABS('ObjProd (2)'!$C$25-I2222)&gt;=7)))</f>
        <v/>
      </c>
      <c r="K2222" s="10" t="str">
        <f>IF(I2222="","",
IF(AND(DATEDIF(I2222,'ObjProd (2)'!$C$25,"y")=0,DATEDIF(I2222,'ObjProd (2)'!$C$25,"ym")=0,
   INT(('ObjProd (2)'!$C$25-EDATE(I2222,DATEDIF(I2222,'ObjProd (2)'!$C$25,"y")*12+DATEDIF(I2222,'ObjProd (2)'!$C$25,"ym")))/7)=0),
   "&lt; 1 sem.",
   IF(DATEDIF(I2222,'ObjProd (2)'!$C$25,"y")&gt;0,DATEDIF(I2222,'ObjProd (2)'!$C$25,"y") &amp; " " &amp; IF(DATEDIF(I2222,'ObjProd (2)'!$C$25,"y")=1,"an ","ans "),"") &amp;
   IF(DATEDIF(I2222,'ObjProd (2)'!$C$25,"ym")&gt;0,DATEDIF(I2222,'ObjProd (2)'!$C$25,"ym") &amp; " mois ", "") &amp;
   IF(INT(('ObjProd (2)'!$C$25-EDATE(I2222,DATEDIF(I2222,'ObjProd (2)'!$C$25,"y")*12+DATEDIF(I2222,'ObjProd (2)'!$C$25,"ym")))/7)&gt;0,
      INT(('ObjProd (2)'!$C$25-EDATE(I2222,DATEDIF(I2222,'ObjProd (2)'!$C$25,"y")*12+DATEDIF(I2222,'ObjProd (2)'!$C$25,"ym")))/7) &amp; " sem.",
      "")
)
)</f>
        <v/>
      </c>
      <c r="L2222" s="11" t="str">
        <f t="shared" si="354"/>
        <v/>
      </c>
      <c r="M2222" s="9" t="str">
        <f t="shared" si="350"/>
        <v/>
      </c>
      <c r="N2222" s="9" t="str" cm="1">
        <f t="array" aca="1" ref="N2222" ca="1">LEFT(L2222, IF(ISNUMBER(SUBSTITUTE(_xludf.MID(L2222, 2, 1), ".", ",")), 1, 2))</f>
        <v/>
      </c>
      <c r="O2222" s="19" t="str">
        <f t="shared" ca="1" si="356"/>
        <v/>
      </c>
      <c r="P2222" s="9" t="str">
        <f t="shared" ca="1" si="357"/>
        <v/>
      </c>
      <c r="Q2222" s="9" t="str">
        <f t="shared" ca="1" si="358"/>
        <v/>
      </c>
      <c r="R2222" s="9" t="str">
        <f t="shared" si="351"/>
        <v/>
      </c>
      <c r="S2222" t="str" cm="1">
        <f t="array" ref="S2222">IF(ISBLANK(C2222),"",IFERROR(INDEX(ListeSeries!$A$2:$A$1045, MATCH(1, (DatasScan!G2222=ListeSeries!$B$2:$B$1045) * (DatasScan!H2222&gt;=ListeSeries!$D$2:$D$1045) * (DatasScan!H2222&lt;=ListeSeries!$E$2:$E$1045), 0)), "no match"))</f>
        <v/>
      </c>
      <c r="T2222" s="7" t="str" cm="1">
        <f t="array" ref="T2222">IF(ISBLANK(C2222),"",IFERROR(INDEX(ListeSeries!$C$2:$C$1045, MATCH(1, (DatasScan!G2222=ListeSeries!$B$2:$B$1045) * (DatasScan!H2222&gt;=ListeSeries!$D$2:$D$1045) * (DatasScan!H2222&lt;=ListeSeries!$E$2:$E$1045), 0)), "no match"))</f>
        <v/>
      </c>
      <c r="U2222" s="11" t="str" cm="1">
        <f t="array" ref="U2222">IF(ISBLANK(C2222),"",IFERROR(INDEX(ListeSeries!$F$2:$F$1045, MATCH(1, (DatasScan!G2222=ListeSeries!$B$2:$B$1045) * (DatasScan!H2222&gt;=ListeSeries!$D$2:$D$1045) * (DatasScan!H2222&lt;=ListeSeries!$E$2:$E$1045), 0)), "no match"))</f>
        <v/>
      </c>
    </row>
    <row r="2223" spans="1:21" ht="15" customHeight="1" x14ac:dyDescent="0.25">
      <c r="A2223" s="6" t="str">
        <f t="shared" si="352"/>
        <v/>
      </c>
      <c r="B2223" s="272"/>
      <c r="F2223" s="7" t="str">
        <f t="shared" si="355"/>
        <v/>
      </c>
      <c r="G2223" s="21" t="str">
        <f>IF(ISBLANK(C2223),"",_xlfn.XLOOKUP(_xlfn.XLOOKUP(VALUE(LEFT(C2223,4)),Souches!$B$2:$B$15000,Souches!$E$2:$E$15000),Varietes!$B$2:$B$500,Varietes!$C$2:$C$500))</f>
        <v/>
      </c>
      <c r="H2223" s="19" t="str">
        <f>IF(ISBLANK(C2223),"",_xlfn.XLOOKUP(VALUE(LEFT(C2223,4)),Souches!$B$2:$B$15000,Souches!$D$2:$D$15000))</f>
        <v/>
      </c>
      <c r="I2223" s="10" t="str">
        <f t="shared" si="353"/>
        <v/>
      </c>
      <c r="J2223" s="19" t="str">
        <f>IF(I2223="","",INT(('ObjProd (2)'!$C$25-I2223)/7 * (ABS('ObjProd (2)'!$C$25-I2223)&gt;=7)))</f>
        <v/>
      </c>
      <c r="K2223" s="10" t="str">
        <f>IF(I2223="","",
IF(AND(DATEDIF(I2223,'ObjProd (2)'!$C$25,"y")=0,DATEDIF(I2223,'ObjProd (2)'!$C$25,"ym")=0,
   INT(('ObjProd (2)'!$C$25-EDATE(I2223,DATEDIF(I2223,'ObjProd (2)'!$C$25,"y")*12+DATEDIF(I2223,'ObjProd (2)'!$C$25,"ym")))/7)=0),
   "&lt; 1 sem.",
   IF(DATEDIF(I2223,'ObjProd (2)'!$C$25,"y")&gt;0,DATEDIF(I2223,'ObjProd (2)'!$C$25,"y") &amp; " " &amp; IF(DATEDIF(I2223,'ObjProd (2)'!$C$25,"y")=1,"an ","ans "),"") &amp;
   IF(DATEDIF(I2223,'ObjProd (2)'!$C$25,"ym")&gt;0,DATEDIF(I2223,'ObjProd (2)'!$C$25,"ym") &amp; " mois ", "") &amp;
   IF(INT(('ObjProd (2)'!$C$25-EDATE(I2223,DATEDIF(I2223,'ObjProd (2)'!$C$25,"y")*12+DATEDIF(I2223,'ObjProd (2)'!$C$25,"ym")))/7)&gt;0,
      INT(('ObjProd (2)'!$C$25-EDATE(I2223,DATEDIF(I2223,'ObjProd (2)'!$C$25,"y")*12+DATEDIF(I2223,'ObjProd (2)'!$C$25,"ym")))/7) &amp; " sem.",
      "")
)
)</f>
        <v/>
      </c>
      <c r="L2223" s="11" t="str">
        <f t="shared" si="354"/>
        <v/>
      </c>
      <c r="M2223" s="9" t="str">
        <f t="shared" si="350"/>
        <v/>
      </c>
      <c r="N2223" s="9" t="str" cm="1">
        <f t="array" aca="1" ref="N2223" ca="1">LEFT(L2223, IF(ISNUMBER(SUBSTITUTE(_xludf.MID(L2223, 2, 1), ".", ",")), 1, 2))</f>
        <v/>
      </c>
      <c r="O2223" s="19" t="str">
        <f t="shared" ca="1" si="356"/>
        <v/>
      </c>
      <c r="P2223" s="9" t="str">
        <f t="shared" ca="1" si="357"/>
        <v/>
      </c>
      <c r="Q2223" s="9" t="str">
        <f t="shared" ca="1" si="358"/>
        <v/>
      </c>
      <c r="R2223" s="9" t="str">
        <f t="shared" si="351"/>
        <v/>
      </c>
      <c r="S2223" t="str" cm="1">
        <f t="array" ref="S2223">IF(ISBLANK(C2223),"",IFERROR(INDEX(ListeSeries!$A$2:$A$1045, MATCH(1, (DatasScan!G2223=ListeSeries!$B$2:$B$1045) * (DatasScan!H2223&gt;=ListeSeries!$D$2:$D$1045) * (DatasScan!H2223&lt;=ListeSeries!$E$2:$E$1045), 0)), "no match"))</f>
        <v/>
      </c>
      <c r="T2223" s="7" t="str" cm="1">
        <f t="array" ref="T2223">IF(ISBLANK(C2223),"",IFERROR(INDEX(ListeSeries!$C$2:$C$1045, MATCH(1, (DatasScan!G2223=ListeSeries!$B$2:$B$1045) * (DatasScan!H2223&gt;=ListeSeries!$D$2:$D$1045) * (DatasScan!H2223&lt;=ListeSeries!$E$2:$E$1045), 0)), "no match"))</f>
        <v/>
      </c>
      <c r="U2223" s="11" t="str" cm="1">
        <f t="array" ref="U2223">IF(ISBLANK(C2223),"",IFERROR(INDEX(ListeSeries!$F$2:$F$1045, MATCH(1, (DatasScan!G2223=ListeSeries!$B$2:$B$1045) * (DatasScan!H2223&gt;=ListeSeries!$D$2:$D$1045) * (DatasScan!H2223&lt;=ListeSeries!$E$2:$E$1045), 0)), "no match"))</f>
        <v/>
      </c>
    </row>
    <row r="2224" spans="1:21" ht="15" customHeight="1" x14ac:dyDescent="0.25">
      <c r="A2224" s="6" t="str">
        <f t="shared" si="352"/>
        <v/>
      </c>
      <c r="B2224" s="272"/>
      <c r="F2224" s="7" t="str">
        <f t="shared" si="355"/>
        <v/>
      </c>
      <c r="G2224" s="21" t="str">
        <f>IF(ISBLANK(C2224),"",_xlfn.XLOOKUP(_xlfn.XLOOKUP(VALUE(LEFT(C2224,4)),Souches!$B$2:$B$15000,Souches!$E$2:$E$15000),Varietes!$B$2:$B$500,Varietes!$C$2:$C$500))</f>
        <v/>
      </c>
      <c r="H2224" s="19" t="str">
        <f>IF(ISBLANK(C2224),"",_xlfn.XLOOKUP(VALUE(LEFT(C2224,4)),Souches!$B$2:$B$15000,Souches!$D$2:$D$15000))</f>
        <v/>
      </c>
      <c r="I2224" s="10" t="str">
        <f t="shared" si="353"/>
        <v/>
      </c>
      <c r="J2224" s="19" t="str">
        <f>IF(I2224="","",INT(('ObjProd (2)'!$C$25-I2224)/7 * (ABS('ObjProd (2)'!$C$25-I2224)&gt;=7)))</f>
        <v/>
      </c>
      <c r="K2224" s="10" t="str">
        <f>IF(I2224="","",
IF(AND(DATEDIF(I2224,'ObjProd (2)'!$C$25,"y")=0,DATEDIF(I2224,'ObjProd (2)'!$C$25,"ym")=0,
   INT(('ObjProd (2)'!$C$25-EDATE(I2224,DATEDIF(I2224,'ObjProd (2)'!$C$25,"y")*12+DATEDIF(I2224,'ObjProd (2)'!$C$25,"ym")))/7)=0),
   "&lt; 1 sem.",
   IF(DATEDIF(I2224,'ObjProd (2)'!$C$25,"y")&gt;0,DATEDIF(I2224,'ObjProd (2)'!$C$25,"y") &amp; " " &amp; IF(DATEDIF(I2224,'ObjProd (2)'!$C$25,"y")=1,"an ","ans "),"") &amp;
   IF(DATEDIF(I2224,'ObjProd (2)'!$C$25,"ym")&gt;0,DATEDIF(I2224,'ObjProd (2)'!$C$25,"ym") &amp; " mois ", "") &amp;
   IF(INT(('ObjProd (2)'!$C$25-EDATE(I2224,DATEDIF(I2224,'ObjProd (2)'!$C$25,"y")*12+DATEDIF(I2224,'ObjProd (2)'!$C$25,"ym")))/7)&gt;0,
      INT(('ObjProd (2)'!$C$25-EDATE(I2224,DATEDIF(I2224,'ObjProd (2)'!$C$25,"y")*12+DATEDIF(I2224,'ObjProd (2)'!$C$25,"ym")))/7) &amp; " sem.",
      "")
)
)</f>
        <v/>
      </c>
      <c r="L2224" s="11" t="str">
        <f t="shared" si="354"/>
        <v/>
      </c>
      <c r="M2224" s="9" t="str">
        <f t="shared" si="350"/>
        <v/>
      </c>
      <c r="N2224" s="9" t="str" cm="1">
        <f t="array" aca="1" ref="N2224" ca="1">LEFT(L2224, IF(ISNUMBER(SUBSTITUTE(_xludf.MID(L2224, 2, 1), ".", ",")), 1, 2))</f>
        <v/>
      </c>
      <c r="O2224" s="19" t="str">
        <f t="shared" ca="1" si="356"/>
        <v/>
      </c>
      <c r="P2224" s="9" t="str">
        <f t="shared" ca="1" si="357"/>
        <v/>
      </c>
      <c r="Q2224" s="9" t="str">
        <f t="shared" ca="1" si="358"/>
        <v/>
      </c>
      <c r="R2224" s="9" t="str">
        <f t="shared" si="351"/>
        <v/>
      </c>
      <c r="S2224" t="str" cm="1">
        <f t="array" ref="S2224">IF(ISBLANK(C2224),"",IFERROR(INDEX(ListeSeries!$A$2:$A$1045, MATCH(1, (DatasScan!G2224=ListeSeries!$B$2:$B$1045) * (DatasScan!H2224&gt;=ListeSeries!$D$2:$D$1045) * (DatasScan!H2224&lt;=ListeSeries!$E$2:$E$1045), 0)), "no match"))</f>
        <v/>
      </c>
      <c r="T2224" s="7" t="str" cm="1">
        <f t="array" ref="T2224">IF(ISBLANK(C2224),"",IFERROR(INDEX(ListeSeries!$C$2:$C$1045, MATCH(1, (DatasScan!G2224=ListeSeries!$B$2:$B$1045) * (DatasScan!H2224&gt;=ListeSeries!$D$2:$D$1045) * (DatasScan!H2224&lt;=ListeSeries!$E$2:$E$1045), 0)), "no match"))</f>
        <v/>
      </c>
      <c r="U2224" s="11" t="str" cm="1">
        <f t="array" ref="U2224">IF(ISBLANK(C2224),"",IFERROR(INDEX(ListeSeries!$F$2:$F$1045, MATCH(1, (DatasScan!G2224=ListeSeries!$B$2:$B$1045) * (DatasScan!H2224&gt;=ListeSeries!$D$2:$D$1045) * (DatasScan!H2224&lt;=ListeSeries!$E$2:$E$1045), 0)), "no match"))</f>
        <v/>
      </c>
    </row>
    <row r="2225" spans="1:21" ht="15" customHeight="1" x14ac:dyDescent="0.25">
      <c r="A2225" s="6" t="str">
        <f t="shared" si="352"/>
        <v/>
      </c>
      <c r="B2225" s="272"/>
      <c r="F2225" s="7" t="str">
        <f t="shared" si="355"/>
        <v/>
      </c>
      <c r="G2225" s="21" t="str">
        <f>IF(ISBLANK(C2225),"",_xlfn.XLOOKUP(_xlfn.XLOOKUP(VALUE(LEFT(C2225,4)),Souches!$B$2:$B$15000,Souches!$E$2:$E$15000),Varietes!$B$2:$B$500,Varietes!$C$2:$C$500))</f>
        <v/>
      </c>
      <c r="H2225" s="19" t="str">
        <f>IF(ISBLANK(C2225),"",_xlfn.XLOOKUP(VALUE(LEFT(C2225,4)),Souches!$B$2:$B$15000,Souches!$D$2:$D$15000))</f>
        <v/>
      </c>
      <c r="I2225" s="10" t="str">
        <f t="shared" si="353"/>
        <v/>
      </c>
      <c r="J2225" s="19" t="str">
        <f>IF(I2225="","",INT(('ObjProd (2)'!$C$25-I2225)/7 * (ABS('ObjProd (2)'!$C$25-I2225)&gt;=7)))</f>
        <v/>
      </c>
      <c r="K2225" s="10" t="str">
        <f>IF(I2225="","",
IF(AND(DATEDIF(I2225,'ObjProd (2)'!$C$25,"y")=0,DATEDIF(I2225,'ObjProd (2)'!$C$25,"ym")=0,
   INT(('ObjProd (2)'!$C$25-EDATE(I2225,DATEDIF(I2225,'ObjProd (2)'!$C$25,"y")*12+DATEDIF(I2225,'ObjProd (2)'!$C$25,"ym")))/7)=0),
   "&lt; 1 sem.",
   IF(DATEDIF(I2225,'ObjProd (2)'!$C$25,"y")&gt;0,DATEDIF(I2225,'ObjProd (2)'!$C$25,"y") &amp; " " &amp; IF(DATEDIF(I2225,'ObjProd (2)'!$C$25,"y")=1,"an ","ans "),"") &amp;
   IF(DATEDIF(I2225,'ObjProd (2)'!$C$25,"ym")&gt;0,DATEDIF(I2225,'ObjProd (2)'!$C$25,"ym") &amp; " mois ", "") &amp;
   IF(INT(('ObjProd (2)'!$C$25-EDATE(I2225,DATEDIF(I2225,'ObjProd (2)'!$C$25,"y")*12+DATEDIF(I2225,'ObjProd (2)'!$C$25,"ym")))/7)&gt;0,
      INT(('ObjProd (2)'!$C$25-EDATE(I2225,DATEDIF(I2225,'ObjProd (2)'!$C$25,"y")*12+DATEDIF(I2225,'ObjProd (2)'!$C$25,"ym")))/7) &amp; " sem.",
      "")
)
)</f>
        <v/>
      </c>
      <c r="L2225" s="11" t="str">
        <f t="shared" si="354"/>
        <v/>
      </c>
      <c r="M2225" s="9" t="str">
        <f t="shared" si="350"/>
        <v/>
      </c>
      <c r="N2225" s="9" t="str" cm="1">
        <f t="array" aca="1" ref="N2225" ca="1">LEFT(L2225, IF(ISNUMBER(SUBSTITUTE(_xludf.MID(L2225, 2, 1), ".", ",")), 1, 2))</f>
        <v/>
      </c>
      <c r="O2225" s="19" t="str">
        <f t="shared" ca="1" si="356"/>
        <v/>
      </c>
      <c r="P2225" s="9" t="str">
        <f t="shared" ca="1" si="357"/>
        <v/>
      </c>
      <c r="Q2225" s="9" t="str">
        <f t="shared" ca="1" si="358"/>
        <v/>
      </c>
      <c r="R2225" s="9" t="str">
        <f t="shared" si="351"/>
        <v/>
      </c>
      <c r="S2225" t="str" cm="1">
        <f t="array" ref="S2225">IF(ISBLANK(C2225),"",IFERROR(INDEX(ListeSeries!$A$2:$A$1045, MATCH(1, (DatasScan!G2225=ListeSeries!$B$2:$B$1045) * (DatasScan!H2225&gt;=ListeSeries!$D$2:$D$1045) * (DatasScan!H2225&lt;=ListeSeries!$E$2:$E$1045), 0)), "no match"))</f>
        <v/>
      </c>
      <c r="T2225" s="7" t="str" cm="1">
        <f t="array" ref="T2225">IF(ISBLANK(C2225),"",IFERROR(INDEX(ListeSeries!$C$2:$C$1045, MATCH(1, (DatasScan!G2225=ListeSeries!$B$2:$B$1045) * (DatasScan!H2225&gt;=ListeSeries!$D$2:$D$1045) * (DatasScan!H2225&lt;=ListeSeries!$E$2:$E$1045), 0)), "no match"))</f>
        <v/>
      </c>
      <c r="U2225" s="11" t="str" cm="1">
        <f t="array" ref="U2225">IF(ISBLANK(C2225),"",IFERROR(INDEX(ListeSeries!$F$2:$F$1045, MATCH(1, (DatasScan!G2225=ListeSeries!$B$2:$B$1045) * (DatasScan!H2225&gt;=ListeSeries!$D$2:$D$1045) * (DatasScan!H2225&lt;=ListeSeries!$E$2:$E$1045), 0)), "no match"))</f>
        <v/>
      </c>
    </row>
    <row r="2226" spans="1:21" ht="15" customHeight="1" x14ac:dyDescent="0.25">
      <c r="A2226" s="6" t="str">
        <f t="shared" si="352"/>
        <v/>
      </c>
      <c r="B2226" s="272"/>
      <c r="F2226" s="7" t="str">
        <f t="shared" si="355"/>
        <v/>
      </c>
      <c r="G2226" s="21" t="str">
        <f>IF(ISBLANK(C2226),"",_xlfn.XLOOKUP(_xlfn.XLOOKUP(VALUE(LEFT(C2226,4)),Souches!$B$2:$B$15000,Souches!$E$2:$E$15000),Varietes!$B$2:$B$500,Varietes!$C$2:$C$500))</f>
        <v/>
      </c>
      <c r="H2226" s="19" t="str">
        <f>IF(ISBLANK(C2226),"",_xlfn.XLOOKUP(VALUE(LEFT(C2226,4)),Souches!$B$2:$B$15000,Souches!$D$2:$D$15000))</f>
        <v/>
      </c>
      <c r="I2226" s="10" t="str">
        <f t="shared" si="353"/>
        <v/>
      </c>
      <c r="J2226" s="19" t="str">
        <f>IF(I2226="","",INT(('ObjProd (2)'!$C$25-I2226)/7 * (ABS('ObjProd (2)'!$C$25-I2226)&gt;=7)))</f>
        <v/>
      </c>
      <c r="K2226" s="10" t="str">
        <f>IF(I2226="","",
IF(AND(DATEDIF(I2226,'ObjProd (2)'!$C$25,"y")=0,DATEDIF(I2226,'ObjProd (2)'!$C$25,"ym")=0,
   INT(('ObjProd (2)'!$C$25-EDATE(I2226,DATEDIF(I2226,'ObjProd (2)'!$C$25,"y")*12+DATEDIF(I2226,'ObjProd (2)'!$C$25,"ym")))/7)=0),
   "&lt; 1 sem.",
   IF(DATEDIF(I2226,'ObjProd (2)'!$C$25,"y")&gt;0,DATEDIF(I2226,'ObjProd (2)'!$C$25,"y") &amp; " " &amp; IF(DATEDIF(I2226,'ObjProd (2)'!$C$25,"y")=1,"an ","ans "),"") &amp;
   IF(DATEDIF(I2226,'ObjProd (2)'!$C$25,"ym")&gt;0,DATEDIF(I2226,'ObjProd (2)'!$C$25,"ym") &amp; " mois ", "") &amp;
   IF(INT(('ObjProd (2)'!$C$25-EDATE(I2226,DATEDIF(I2226,'ObjProd (2)'!$C$25,"y")*12+DATEDIF(I2226,'ObjProd (2)'!$C$25,"ym")))/7)&gt;0,
      INT(('ObjProd (2)'!$C$25-EDATE(I2226,DATEDIF(I2226,'ObjProd (2)'!$C$25,"y")*12+DATEDIF(I2226,'ObjProd (2)'!$C$25,"ym")))/7) &amp; " sem.",
      "")
)
)</f>
        <v/>
      </c>
      <c r="L2226" s="11" t="str">
        <f t="shared" si="354"/>
        <v/>
      </c>
      <c r="M2226" s="9" t="str">
        <f t="shared" si="350"/>
        <v/>
      </c>
      <c r="N2226" s="9" t="str" cm="1">
        <f t="array" aca="1" ref="N2226" ca="1">LEFT(L2226, IF(ISNUMBER(SUBSTITUTE(_xludf.MID(L2226, 2, 1), ".", ",")), 1, 2))</f>
        <v/>
      </c>
      <c r="O2226" s="19" t="str">
        <f t="shared" ca="1" si="356"/>
        <v/>
      </c>
      <c r="P2226" s="9" t="str">
        <f t="shared" ca="1" si="357"/>
        <v/>
      </c>
      <c r="Q2226" s="9" t="str">
        <f t="shared" ca="1" si="358"/>
        <v/>
      </c>
      <c r="R2226" s="9" t="str">
        <f t="shared" si="351"/>
        <v/>
      </c>
      <c r="S2226" t="str" cm="1">
        <f t="array" ref="S2226">IF(ISBLANK(C2226),"",IFERROR(INDEX(ListeSeries!$A$2:$A$1045, MATCH(1, (DatasScan!G2226=ListeSeries!$B$2:$B$1045) * (DatasScan!H2226&gt;=ListeSeries!$D$2:$D$1045) * (DatasScan!H2226&lt;=ListeSeries!$E$2:$E$1045), 0)), "no match"))</f>
        <v/>
      </c>
      <c r="T2226" s="7" t="str" cm="1">
        <f t="array" ref="T2226">IF(ISBLANK(C2226),"",IFERROR(INDEX(ListeSeries!$C$2:$C$1045, MATCH(1, (DatasScan!G2226=ListeSeries!$B$2:$B$1045) * (DatasScan!H2226&gt;=ListeSeries!$D$2:$D$1045) * (DatasScan!H2226&lt;=ListeSeries!$E$2:$E$1045), 0)), "no match"))</f>
        <v/>
      </c>
      <c r="U2226" s="11" t="str" cm="1">
        <f t="array" ref="U2226">IF(ISBLANK(C2226),"",IFERROR(INDEX(ListeSeries!$F$2:$F$1045, MATCH(1, (DatasScan!G2226=ListeSeries!$B$2:$B$1045) * (DatasScan!H2226&gt;=ListeSeries!$D$2:$D$1045) * (DatasScan!H2226&lt;=ListeSeries!$E$2:$E$1045), 0)), "no match"))</f>
        <v/>
      </c>
    </row>
    <row r="2227" spans="1:21" ht="15" customHeight="1" x14ac:dyDescent="0.25">
      <c r="A2227" s="6" t="str">
        <f t="shared" si="352"/>
        <v/>
      </c>
      <c r="B2227" s="272"/>
      <c r="F2227" s="7" t="str">
        <f t="shared" si="355"/>
        <v/>
      </c>
      <c r="G2227" s="21" t="str">
        <f>IF(ISBLANK(C2227),"",_xlfn.XLOOKUP(_xlfn.XLOOKUP(VALUE(LEFT(C2227,4)),Souches!$B$2:$B$15000,Souches!$E$2:$E$15000),Varietes!$B$2:$B$500,Varietes!$C$2:$C$500))</f>
        <v/>
      </c>
      <c r="H2227" s="19" t="str">
        <f>IF(ISBLANK(C2227),"",_xlfn.XLOOKUP(VALUE(LEFT(C2227,4)),Souches!$B$2:$B$15000,Souches!$D$2:$D$15000))</f>
        <v/>
      </c>
      <c r="I2227" s="10" t="str">
        <f t="shared" si="353"/>
        <v/>
      </c>
      <c r="J2227" s="19" t="str">
        <f>IF(I2227="","",INT(('ObjProd (2)'!$C$25-I2227)/7 * (ABS('ObjProd (2)'!$C$25-I2227)&gt;=7)))</f>
        <v/>
      </c>
      <c r="K2227" s="10" t="str">
        <f>IF(I2227="","",
IF(AND(DATEDIF(I2227,'ObjProd (2)'!$C$25,"y")=0,DATEDIF(I2227,'ObjProd (2)'!$C$25,"ym")=0,
   INT(('ObjProd (2)'!$C$25-EDATE(I2227,DATEDIF(I2227,'ObjProd (2)'!$C$25,"y")*12+DATEDIF(I2227,'ObjProd (2)'!$C$25,"ym")))/7)=0),
   "&lt; 1 sem.",
   IF(DATEDIF(I2227,'ObjProd (2)'!$C$25,"y")&gt;0,DATEDIF(I2227,'ObjProd (2)'!$C$25,"y") &amp; " " &amp; IF(DATEDIF(I2227,'ObjProd (2)'!$C$25,"y")=1,"an ","ans "),"") &amp;
   IF(DATEDIF(I2227,'ObjProd (2)'!$C$25,"ym")&gt;0,DATEDIF(I2227,'ObjProd (2)'!$C$25,"ym") &amp; " mois ", "") &amp;
   IF(INT(('ObjProd (2)'!$C$25-EDATE(I2227,DATEDIF(I2227,'ObjProd (2)'!$C$25,"y")*12+DATEDIF(I2227,'ObjProd (2)'!$C$25,"ym")))/7)&gt;0,
      INT(('ObjProd (2)'!$C$25-EDATE(I2227,DATEDIF(I2227,'ObjProd (2)'!$C$25,"y")*12+DATEDIF(I2227,'ObjProd (2)'!$C$25,"ym")))/7) &amp; " sem.",
      "")
)
)</f>
        <v/>
      </c>
      <c r="L2227" s="11" t="str">
        <f t="shared" si="354"/>
        <v/>
      </c>
      <c r="M2227" s="9" t="str">
        <f t="shared" si="350"/>
        <v/>
      </c>
      <c r="N2227" s="9" t="str" cm="1">
        <f t="array" aca="1" ref="N2227" ca="1">LEFT(L2227, IF(ISNUMBER(SUBSTITUTE(_xludf.MID(L2227, 2, 1), ".", ",")), 1, 2))</f>
        <v/>
      </c>
      <c r="O2227" s="19" t="str">
        <f t="shared" ca="1" si="356"/>
        <v/>
      </c>
      <c r="P2227" s="9" t="str">
        <f t="shared" ca="1" si="357"/>
        <v/>
      </c>
      <c r="Q2227" s="9" t="str">
        <f t="shared" ca="1" si="358"/>
        <v/>
      </c>
      <c r="R2227" s="9" t="str">
        <f t="shared" si="351"/>
        <v/>
      </c>
      <c r="S2227" t="str" cm="1">
        <f t="array" ref="S2227">IF(ISBLANK(C2227),"",IFERROR(INDEX(ListeSeries!$A$2:$A$1045, MATCH(1, (DatasScan!G2227=ListeSeries!$B$2:$B$1045) * (DatasScan!H2227&gt;=ListeSeries!$D$2:$D$1045) * (DatasScan!H2227&lt;=ListeSeries!$E$2:$E$1045), 0)), "no match"))</f>
        <v/>
      </c>
      <c r="T2227" s="7" t="str" cm="1">
        <f t="array" ref="T2227">IF(ISBLANK(C2227),"",IFERROR(INDEX(ListeSeries!$C$2:$C$1045, MATCH(1, (DatasScan!G2227=ListeSeries!$B$2:$B$1045) * (DatasScan!H2227&gt;=ListeSeries!$D$2:$D$1045) * (DatasScan!H2227&lt;=ListeSeries!$E$2:$E$1045), 0)), "no match"))</f>
        <v/>
      </c>
      <c r="U2227" s="11" t="str" cm="1">
        <f t="array" ref="U2227">IF(ISBLANK(C2227),"",IFERROR(INDEX(ListeSeries!$F$2:$F$1045, MATCH(1, (DatasScan!G2227=ListeSeries!$B$2:$B$1045) * (DatasScan!H2227&gt;=ListeSeries!$D$2:$D$1045) * (DatasScan!H2227&lt;=ListeSeries!$E$2:$E$1045), 0)), "no match"))</f>
        <v/>
      </c>
    </row>
    <row r="2228" spans="1:21" ht="15" customHeight="1" x14ac:dyDescent="0.25">
      <c r="A2228" s="6" t="str">
        <f t="shared" si="352"/>
        <v/>
      </c>
      <c r="B2228" s="272"/>
      <c r="F2228" s="7" t="str">
        <f t="shared" si="355"/>
        <v/>
      </c>
      <c r="G2228" s="21" t="str">
        <f>IF(ISBLANK(C2228),"",_xlfn.XLOOKUP(_xlfn.XLOOKUP(VALUE(LEFT(C2228,4)),Souches!$B$2:$B$15000,Souches!$E$2:$E$15000),Varietes!$B$2:$B$500,Varietes!$C$2:$C$500))</f>
        <v/>
      </c>
      <c r="H2228" s="19" t="str">
        <f>IF(ISBLANK(C2228),"",_xlfn.XLOOKUP(VALUE(LEFT(C2228,4)),Souches!$B$2:$B$15000,Souches!$D$2:$D$15000))</f>
        <v/>
      </c>
      <c r="I2228" s="10" t="str">
        <f t="shared" si="353"/>
        <v/>
      </c>
      <c r="J2228" s="19" t="str">
        <f>IF(I2228="","",INT(('ObjProd (2)'!$C$25-I2228)/7 * (ABS('ObjProd (2)'!$C$25-I2228)&gt;=7)))</f>
        <v/>
      </c>
      <c r="K2228" s="10" t="str">
        <f>IF(I2228="","",
IF(AND(DATEDIF(I2228,'ObjProd (2)'!$C$25,"y")=0,DATEDIF(I2228,'ObjProd (2)'!$C$25,"ym")=0,
   INT(('ObjProd (2)'!$C$25-EDATE(I2228,DATEDIF(I2228,'ObjProd (2)'!$C$25,"y")*12+DATEDIF(I2228,'ObjProd (2)'!$C$25,"ym")))/7)=0),
   "&lt; 1 sem.",
   IF(DATEDIF(I2228,'ObjProd (2)'!$C$25,"y")&gt;0,DATEDIF(I2228,'ObjProd (2)'!$C$25,"y") &amp; " " &amp; IF(DATEDIF(I2228,'ObjProd (2)'!$C$25,"y")=1,"an ","ans "),"") &amp;
   IF(DATEDIF(I2228,'ObjProd (2)'!$C$25,"ym")&gt;0,DATEDIF(I2228,'ObjProd (2)'!$C$25,"ym") &amp; " mois ", "") &amp;
   IF(INT(('ObjProd (2)'!$C$25-EDATE(I2228,DATEDIF(I2228,'ObjProd (2)'!$C$25,"y")*12+DATEDIF(I2228,'ObjProd (2)'!$C$25,"ym")))/7)&gt;0,
      INT(('ObjProd (2)'!$C$25-EDATE(I2228,DATEDIF(I2228,'ObjProd (2)'!$C$25,"y")*12+DATEDIF(I2228,'ObjProd (2)'!$C$25,"ym")))/7) &amp; " sem.",
      "")
)
)</f>
        <v/>
      </c>
      <c r="L2228" s="11" t="str">
        <f t="shared" si="354"/>
        <v/>
      </c>
      <c r="M2228" s="9" t="str">
        <f t="shared" si="350"/>
        <v/>
      </c>
      <c r="N2228" s="9" t="str" cm="1">
        <f t="array" aca="1" ref="N2228" ca="1">LEFT(L2228, IF(ISNUMBER(SUBSTITUTE(_xludf.MID(L2228, 2, 1), ".", ",")), 1, 2))</f>
        <v/>
      </c>
      <c r="O2228" s="19" t="str">
        <f t="shared" ca="1" si="356"/>
        <v/>
      </c>
      <c r="P2228" s="9" t="str">
        <f t="shared" ca="1" si="357"/>
        <v/>
      </c>
      <c r="Q2228" s="9" t="str">
        <f t="shared" ca="1" si="358"/>
        <v/>
      </c>
      <c r="R2228" s="9" t="str">
        <f t="shared" si="351"/>
        <v/>
      </c>
      <c r="S2228" t="str" cm="1">
        <f t="array" ref="S2228">IF(ISBLANK(C2228),"",IFERROR(INDEX(ListeSeries!$A$2:$A$1045, MATCH(1, (DatasScan!G2228=ListeSeries!$B$2:$B$1045) * (DatasScan!H2228&gt;=ListeSeries!$D$2:$D$1045) * (DatasScan!H2228&lt;=ListeSeries!$E$2:$E$1045), 0)), "no match"))</f>
        <v/>
      </c>
      <c r="T2228" s="7" t="str" cm="1">
        <f t="array" ref="T2228">IF(ISBLANK(C2228),"",IFERROR(INDEX(ListeSeries!$C$2:$C$1045, MATCH(1, (DatasScan!G2228=ListeSeries!$B$2:$B$1045) * (DatasScan!H2228&gt;=ListeSeries!$D$2:$D$1045) * (DatasScan!H2228&lt;=ListeSeries!$E$2:$E$1045), 0)), "no match"))</f>
        <v/>
      </c>
      <c r="U2228" s="11" t="str" cm="1">
        <f t="array" ref="U2228">IF(ISBLANK(C2228),"",IFERROR(INDEX(ListeSeries!$F$2:$F$1045, MATCH(1, (DatasScan!G2228=ListeSeries!$B$2:$B$1045) * (DatasScan!H2228&gt;=ListeSeries!$D$2:$D$1045) * (DatasScan!H2228&lt;=ListeSeries!$E$2:$E$1045), 0)), "no match"))</f>
        <v/>
      </c>
    </row>
    <row r="2229" spans="1:21" ht="15" customHeight="1" x14ac:dyDescent="0.25">
      <c r="A2229" s="6" t="str">
        <f t="shared" si="352"/>
        <v/>
      </c>
      <c r="B2229" s="272"/>
      <c r="F2229" s="7" t="str">
        <f t="shared" si="355"/>
        <v/>
      </c>
      <c r="G2229" s="21" t="str">
        <f>IF(ISBLANK(C2229),"",_xlfn.XLOOKUP(_xlfn.XLOOKUP(VALUE(LEFT(C2229,4)),Souches!$B$2:$B$15000,Souches!$E$2:$E$15000),Varietes!$B$2:$B$500,Varietes!$C$2:$C$500))</f>
        <v/>
      </c>
      <c r="H2229" s="19" t="str">
        <f>IF(ISBLANK(C2229),"",_xlfn.XLOOKUP(VALUE(LEFT(C2229,4)),Souches!$B$2:$B$15000,Souches!$D$2:$D$15000))</f>
        <v/>
      </c>
      <c r="I2229" s="10" t="str">
        <f t="shared" si="353"/>
        <v/>
      </c>
      <c r="J2229" s="19" t="str">
        <f>IF(I2229="","",INT(('ObjProd (2)'!$C$25-I2229)/7 * (ABS('ObjProd (2)'!$C$25-I2229)&gt;=7)))</f>
        <v/>
      </c>
      <c r="K2229" s="10" t="str">
        <f>IF(I2229="","",
IF(AND(DATEDIF(I2229,'ObjProd (2)'!$C$25,"y")=0,DATEDIF(I2229,'ObjProd (2)'!$C$25,"ym")=0,
   INT(('ObjProd (2)'!$C$25-EDATE(I2229,DATEDIF(I2229,'ObjProd (2)'!$C$25,"y")*12+DATEDIF(I2229,'ObjProd (2)'!$C$25,"ym")))/7)=0),
   "&lt; 1 sem.",
   IF(DATEDIF(I2229,'ObjProd (2)'!$C$25,"y")&gt;0,DATEDIF(I2229,'ObjProd (2)'!$C$25,"y") &amp; " " &amp; IF(DATEDIF(I2229,'ObjProd (2)'!$C$25,"y")=1,"an ","ans "),"") &amp;
   IF(DATEDIF(I2229,'ObjProd (2)'!$C$25,"ym")&gt;0,DATEDIF(I2229,'ObjProd (2)'!$C$25,"ym") &amp; " mois ", "") &amp;
   IF(INT(('ObjProd (2)'!$C$25-EDATE(I2229,DATEDIF(I2229,'ObjProd (2)'!$C$25,"y")*12+DATEDIF(I2229,'ObjProd (2)'!$C$25,"ym")))/7)&gt;0,
      INT(('ObjProd (2)'!$C$25-EDATE(I2229,DATEDIF(I2229,'ObjProd (2)'!$C$25,"y")*12+DATEDIF(I2229,'ObjProd (2)'!$C$25,"ym")))/7) &amp; " sem.",
      "")
)
)</f>
        <v/>
      </c>
      <c r="L2229" s="11" t="str">
        <f t="shared" si="354"/>
        <v/>
      </c>
      <c r="M2229" s="9" t="str">
        <f t="shared" si="350"/>
        <v/>
      </c>
      <c r="N2229" s="9" t="str" cm="1">
        <f t="array" aca="1" ref="N2229" ca="1">LEFT(L2229, IF(ISNUMBER(SUBSTITUTE(_xludf.MID(L2229, 2, 1), ".", ",")), 1, 2))</f>
        <v/>
      </c>
      <c r="O2229" s="19" t="str">
        <f t="shared" ca="1" si="356"/>
        <v/>
      </c>
      <c r="P2229" s="9" t="str">
        <f t="shared" ca="1" si="357"/>
        <v/>
      </c>
      <c r="Q2229" s="9" t="str">
        <f t="shared" ca="1" si="358"/>
        <v/>
      </c>
      <c r="R2229" s="9" t="str">
        <f t="shared" si="351"/>
        <v/>
      </c>
      <c r="S2229" t="str" cm="1">
        <f t="array" ref="S2229">IF(ISBLANK(C2229),"",IFERROR(INDEX(ListeSeries!$A$2:$A$1045, MATCH(1, (DatasScan!G2229=ListeSeries!$B$2:$B$1045) * (DatasScan!H2229&gt;=ListeSeries!$D$2:$D$1045) * (DatasScan!H2229&lt;=ListeSeries!$E$2:$E$1045), 0)), "no match"))</f>
        <v/>
      </c>
      <c r="T2229" s="7" t="str" cm="1">
        <f t="array" ref="T2229">IF(ISBLANK(C2229),"",IFERROR(INDEX(ListeSeries!$C$2:$C$1045, MATCH(1, (DatasScan!G2229=ListeSeries!$B$2:$B$1045) * (DatasScan!H2229&gt;=ListeSeries!$D$2:$D$1045) * (DatasScan!H2229&lt;=ListeSeries!$E$2:$E$1045), 0)), "no match"))</f>
        <v/>
      </c>
      <c r="U2229" s="11" t="str" cm="1">
        <f t="array" ref="U2229">IF(ISBLANK(C2229),"",IFERROR(INDEX(ListeSeries!$F$2:$F$1045, MATCH(1, (DatasScan!G2229=ListeSeries!$B$2:$B$1045) * (DatasScan!H2229&gt;=ListeSeries!$D$2:$D$1045) * (DatasScan!H2229&lt;=ListeSeries!$E$2:$E$1045), 0)), "no match"))</f>
        <v/>
      </c>
    </row>
    <row r="2230" spans="1:21" ht="15" customHeight="1" x14ac:dyDescent="0.25">
      <c r="A2230" s="6" t="str">
        <f t="shared" si="352"/>
        <v/>
      </c>
      <c r="B2230" s="272"/>
      <c r="F2230" s="7" t="str">
        <f t="shared" si="355"/>
        <v/>
      </c>
      <c r="G2230" s="21" t="str">
        <f>IF(ISBLANK(C2230),"",_xlfn.XLOOKUP(_xlfn.XLOOKUP(VALUE(LEFT(C2230,4)),Souches!$B$2:$B$15000,Souches!$E$2:$E$15000),Varietes!$B$2:$B$500,Varietes!$C$2:$C$500))</f>
        <v/>
      </c>
      <c r="H2230" s="19" t="str">
        <f>IF(ISBLANK(C2230),"",_xlfn.XLOOKUP(VALUE(LEFT(C2230,4)),Souches!$B$2:$B$15000,Souches!$D$2:$D$15000))</f>
        <v/>
      </c>
      <c r="I2230" s="10" t="str">
        <f t="shared" si="353"/>
        <v/>
      </c>
      <c r="J2230" s="19" t="str">
        <f>IF(I2230="","",INT(('ObjProd (2)'!$C$25-I2230)/7 * (ABS('ObjProd (2)'!$C$25-I2230)&gt;=7)))</f>
        <v/>
      </c>
      <c r="K2230" s="10" t="str">
        <f>IF(I2230="","",
IF(AND(DATEDIF(I2230,'ObjProd (2)'!$C$25,"y")=0,DATEDIF(I2230,'ObjProd (2)'!$C$25,"ym")=0,
   INT(('ObjProd (2)'!$C$25-EDATE(I2230,DATEDIF(I2230,'ObjProd (2)'!$C$25,"y")*12+DATEDIF(I2230,'ObjProd (2)'!$C$25,"ym")))/7)=0),
   "&lt; 1 sem.",
   IF(DATEDIF(I2230,'ObjProd (2)'!$C$25,"y")&gt;0,DATEDIF(I2230,'ObjProd (2)'!$C$25,"y") &amp; " " &amp; IF(DATEDIF(I2230,'ObjProd (2)'!$C$25,"y")=1,"an ","ans "),"") &amp;
   IF(DATEDIF(I2230,'ObjProd (2)'!$C$25,"ym")&gt;0,DATEDIF(I2230,'ObjProd (2)'!$C$25,"ym") &amp; " mois ", "") &amp;
   IF(INT(('ObjProd (2)'!$C$25-EDATE(I2230,DATEDIF(I2230,'ObjProd (2)'!$C$25,"y")*12+DATEDIF(I2230,'ObjProd (2)'!$C$25,"ym")))/7)&gt;0,
      INT(('ObjProd (2)'!$C$25-EDATE(I2230,DATEDIF(I2230,'ObjProd (2)'!$C$25,"y")*12+DATEDIF(I2230,'ObjProd (2)'!$C$25,"ym")))/7) &amp; " sem.",
      "")
)
)</f>
        <v/>
      </c>
      <c r="L2230" s="11" t="str">
        <f t="shared" si="354"/>
        <v/>
      </c>
      <c r="M2230" s="9" t="str">
        <f t="shared" si="350"/>
        <v/>
      </c>
      <c r="N2230" s="9" t="str" cm="1">
        <f t="array" aca="1" ref="N2230" ca="1">LEFT(L2230, IF(ISNUMBER(SUBSTITUTE(_xludf.MID(L2230, 2, 1), ".", ",")), 1, 2))</f>
        <v/>
      </c>
      <c r="O2230" s="19" t="str">
        <f t="shared" ca="1" si="356"/>
        <v/>
      </c>
      <c r="P2230" s="9" t="str">
        <f t="shared" ca="1" si="357"/>
        <v/>
      </c>
      <c r="Q2230" s="9" t="str">
        <f t="shared" ca="1" si="358"/>
        <v/>
      </c>
      <c r="R2230" s="9" t="str">
        <f t="shared" si="351"/>
        <v/>
      </c>
      <c r="S2230" t="str" cm="1">
        <f t="array" ref="S2230">IF(ISBLANK(C2230),"",IFERROR(INDEX(ListeSeries!$A$2:$A$1045, MATCH(1, (DatasScan!G2230=ListeSeries!$B$2:$B$1045) * (DatasScan!H2230&gt;=ListeSeries!$D$2:$D$1045) * (DatasScan!H2230&lt;=ListeSeries!$E$2:$E$1045), 0)), "no match"))</f>
        <v/>
      </c>
      <c r="T2230" s="7" t="str" cm="1">
        <f t="array" ref="T2230">IF(ISBLANK(C2230),"",IFERROR(INDEX(ListeSeries!$C$2:$C$1045, MATCH(1, (DatasScan!G2230=ListeSeries!$B$2:$B$1045) * (DatasScan!H2230&gt;=ListeSeries!$D$2:$D$1045) * (DatasScan!H2230&lt;=ListeSeries!$E$2:$E$1045), 0)), "no match"))</f>
        <v/>
      </c>
      <c r="U2230" s="11" t="str" cm="1">
        <f t="array" ref="U2230">IF(ISBLANK(C2230),"",IFERROR(INDEX(ListeSeries!$F$2:$F$1045, MATCH(1, (DatasScan!G2230=ListeSeries!$B$2:$B$1045) * (DatasScan!H2230&gt;=ListeSeries!$D$2:$D$1045) * (DatasScan!H2230&lt;=ListeSeries!$E$2:$E$1045), 0)), "no match"))</f>
        <v/>
      </c>
    </row>
    <row r="2231" spans="1:21" ht="15" customHeight="1" x14ac:dyDescent="0.25">
      <c r="A2231" s="6" t="str">
        <f t="shared" si="352"/>
        <v/>
      </c>
      <c r="B2231" s="272"/>
      <c r="F2231" s="7" t="str">
        <f t="shared" si="355"/>
        <v/>
      </c>
      <c r="G2231" s="21" t="str">
        <f>IF(ISBLANK(C2231),"",_xlfn.XLOOKUP(_xlfn.XLOOKUP(VALUE(LEFT(C2231,4)),Souches!$B$2:$B$15000,Souches!$E$2:$E$15000),Varietes!$B$2:$B$500,Varietes!$C$2:$C$500))</f>
        <v/>
      </c>
      <c r="H2231" s="19" t="str">
        <f>IF(ISBLANK(C2231),"",_xlfn.XLOOKUP(VALUE(LEFT(C2231,4)),Souches!$B$2:$B$15000,Souches!$D$2:$D$15000))</f>
        <v/>
      </c>
      <c r="I2231" s="10" t="str">
        <f t="shared" si="353"/>
        <v/>
      </c>
      <c r="J2231" s="19" t="str">
        <f>IF(I2231="","",INT(('ObjProd (2)'!$C$25-I2231)/7 * (ABS('ObjProd (2)'!$C$25-I2231)&gt;=7)))</f>
        <v/>
      </c>
      <c r="K2231" s="10" t="str">
        <f>IF(I2231="","",
IF(AND(DATEDIF(I2231,'ObjProd (2)'!$C$25,"y")=0,DATEDIF(I2231,'ObjProd (2)'!$C$25,"ym")=0,
   INT(('ObjProd (2)'!$C$25-EDATE(I2231,DATEDIF(I2231,'ObjProd (2)'!$C$25,"y")*12+DATEDIF(I2231,'ObjProd (2)'!$C$25,"ym")))/7)=0),
   "&lt; 1 sem.",
   IF(DATEDIF(I2231,'ObjProd (2)'!$C$25,"y")&gt;0,DATEDIF(I2231,'ObjProd (2)'!$C$25,"y") &amp; " " &amp; IF(DATEDIF(I2231,'ObjProd (2)'!$C$25,"y")=1,"an ","ans "),"") &amp;
   IF(DATEDIF(I2231,'ObjProd (2)'!$C$25,"ym")&gt;0,DATEDIF(I2231,'ObjProd (2)'!$C$25,"ym") &amp; " mois ", "") &amp;
   IF(INT(('ObjProd (2)'!$C$25-EDATE(I2231,DATEDIF(I2231,'ObjProd (2)'!$C$25,"y")*12+DATEDIF(I2231,'ObjProd (2)'!$C$25,"ym")))/7)&gt;0,
      INT(('ObjProd (2)'!$C$25-EDATE(I2231,DATEDIF(I2231,'ObjProd (2)'!$C$25,"y")*12+DATEDIF(I2231,'ObjProd (2)'!$C$25,"ym")))/7) &amp; " sem.",
      "")
)
)</f>
        <v/>
      </c>
      <c r="L2231" s="11" t="str">
        <f t="shared" si="354"/>
        <v/>
      </c>
      <c r="M2231" s="9" t="str">
        <f t="shared" si="350"/>
        <v/>
      </c>
      <c r="N2231" s="9" t="str" cm="1">
        <f t="array" aca="1" ref="N2231" ca="1">LEFT(L2231, IF(ISNUMBER(SUBSTITUTE(_xludf.MID(L2231, 2, 1), ".", ",")), 1, 2))</f>
        <v/>
      </c>
      <c r="O2231" s="19" t="str">
        <f t="shared" ca="1" si="356"/>
        <v/>
      </c>
      <c r="P2231" s="9" t="str">
        <f t="shared" ca="1" si="357"/>
        <v/>
      </c>
      <c r="Q2231" s="9" t="str">
        <f t="shared" ca="1" si="358"/>
        <v/>
      </c>
      <c r="R2231" s="9" t="str">
        <f t="shared" si="351"/>
        <v/>
      </c>
      <c r="S2231" t="str" cm="1">
        <f t="array" ref="S2231">IF(ISBLANK(C2231),"",IFERROR(INDEX(ListeSeries!$A$2:$A$1045, MATCH(1, (DatasScan!G2231=ListeSeries!$B$2:$B$1045) * (DatasScan!H2231&gt;=ListeSeries!$D$2:$D$1045) * (DatasScan!H2231&lt;=ListeSeries!$E$2:$E$1045), 0)), "no match"))</f>
        <v/>
      </c>
      <c r="T2231" s="7" t="str" cm="1">
        <f t="array" ref="T2231">IF(ISBLANK(C2231),"",IFERROR(INDEX(ListeSeries!$C$2:$C$1045, MATCH(1, (DatasScan!G2231=ListeSeries!$B$2:$B$1045) * (DatasScan!H2231&gt;=ListeSeries!$D$2:$D$1045) * (DatasScan!H2231&lt;=ListeSeries!$E$2:$E$1045), 0)), "no match"))</f>
        <v/>
      </c>
      <c r="U2231" s="11" t="str" cm="1">
        <f t="array" ref="U2231">IF(ISBLANK(C2231),"",IFERROR(INDEX(ListeSeries!$F$2:$F$1045, MATCH(1, (DatasScan!G2231=ListeSeries!$B$2:$B$1045) * (DatasScan!H2231&gt;=ListeSeries!$D$2:$D$1045) * (DatasScan!H2231&lt;=ListeSeries!$E$2:$E$1045), 0)), "no match"))</f>
        <v/>
      </c>
    </row>
    <row r="2232" spans="1:21" ht="15" customHeight="1" x14ac:dyDescent="0.25">
      <c r="A2232" s="6" t="str">
        <f t="shared" si="352"/>
        <v/>
      </c>
      <c r="B2232" s="272"/>
      <c r="F2232" s="7" t="str">
        <f t="shared" si="355"/>
        <v/>
      </c>
      <c r="G2232" s="21" t="str">
        <f>IF(ISBLANK(C2232),"",_xlfn.XLOOKUP(_xlfn.XLOOKUP(VALUE(LEFT(C2232,4)),Souches!$B$2:$B$15000,Souches!$E$2:$E$15000),Varietes!$B$2:$B$500,Varietes!$C$2:$C$500))</f>
        <v/>
      </c>
      <c r="H2232" s="19" t="str">
        <f>IF(ISBLANK(C2232),"",_xlfn.XLOOKUP(VALUE(LEFT(C2232,4)),Souches!$B$2:$B$15000,Souches!$D$2:$D$15000))</f>
        <v/>
      </c>
      <c r="I2232" s="10" t="str">
        <f t="shared" si="353"/>
        <v/>
      </c>
      <c r="J2232" s="19" t="str">
        <f>IF(I2232="","",INT(('ObjProd (2)'!$C$25-I2232)/7 * (ABS('ObjProd (2)'!$C$25-I2232)&gt;=7)))</f>
        <v/>
      </c>
      <c r="K2232" s="10" t="str">
        <f>IF(I2232="","",
IF(AND(DATEDIF(I2232,'ObjProd (2)'!$C$25,"y")=0,DATEDIF(I2232,'ObjProd (2)'!$C$25,"ym")=0,
   INT(('ObjProd (2)'!$C$25-EDATE(I2232,DATEDIF(I2232,'ObjProd (2)'!$C$25,"y")*12+DATEDIF(I2232,'ObjProd (2)'!$C$25,"ym")))/7)=0),
   "&lt; 1 sem.",
   IF(DATEDIF(I2232,'ObjProd (2)'!$C$25,"y")&gt;0,DATEDIF(I2232,'ObjProd (2)'!$C$25,"y") &amp; " " &amp; IF(DATEDIF(I2232,'ObjProd (2)'!$C$25,"y")=1,"an ","ans "),"") &amp;
   IF(DATEDIF(I2232,'ObjProd (2)'!$C$25,"ym")&gt;0,DATEDIF(I2232,'ObjProd (2)'!$C$25,"ym") &amp; " mois ", "") &amp;
   IF(INT(('ObjProd (2)'!$C$25-EDATE(I2232,DATEDIF(I2232,'ObjProd (2)'!$C$25,"y")*12+DATEDIF(I2232,'ObjProd (2)'!$C$25,"ym")))/7)&gt;0,
      INT(('ObjProd (2)'!$C$25-EDATE(I2232,DATEDIF(I2232,'ObjProd (2)'!$C$25,"y")*12+DATEDIF(I2232,'ObjProd (2)'!$C$25,"ym")))/7) &amp; " sem.",
      "")
)
)</f>
        <v/>
      </c>
      <c r="L2232" s="11" t="str">
        <f t="shared" si="354"/>
        <v/>
      </c>
      <c r="M2232" s="9" t="str">
        <f t="shared" si="350"/>
        <v/>
      </c>
      <c r="N2232" s="9" t="str" cm="1">
        <f t="array" aca="1" ref="N2232" ca="1">LEFT(L2232, IF(ISNUMBER(SUBSTITUTE(_xludf.MID(L2232, 2, 1), ".", ",")), 1, 2))</f>
        <v/>
      </c>
      <c r="O2232" s="19" t="str">
        <f t="shared" ca="1" si="356"/>
        <v/>
      </c>
      <c r="P2232" s="9" t="str">
        <f t="shared" ca="1" si="357"/>
        <v/>
      </c>
      <c r="Q2232" s="9" t="str">
        <f t="shared" ca="1" si="358"/>
        <v/>
      </c>
      <c r="R2232" s="9" t="str">
        <f t="shared" si="351"/>
        <v/>
      </c>
      <c r="S2232" t="str" cm="1">
        <f t="array" ref="S2232">IF(ISBLANK(C2232),"",IFERROR(INDEX(ListeSeries!$A$2:$A$1045, MATCH(1, (DatasScan!G2232=ListeSeries!$B$2:$B$1045) * (DatasScan!H2232&gt;=ListeSeries!$D$2:$D$1045) * (DatasScan!H2232&lt;=ListeSeries!$E$2:$E$1045), 0)), "no match"))</f>
        <v/>
      </c>
      <c r="T2232" s="7" t="str" cm="1">
        <f t="array" ref="T2232">IF(ISBLANK(C2232),"",IFERROR(INDEX(ListeSeries!$C$2:$C$1045, MATCH(1, (DatasScan!G2232=ListeSeries!$B$2:$B$1045) * (DatasScan!H2232&gt;=ListeSeries!$D$2:$D$1045) * (DatasScan!H2232&lt;=ListeSeries!$E$2:$E$1045), 0)), "no match"))</f>
        <v/>
      </c>
      <c r="U2232" s="11" t="str" cm="1">
        <f t="array" ref="U2232">IF(ISBLANK(C2232),"",IFERROR(INDEX(ListeSeries!$F$2:$F$1045, MATCH(1, (DatasScan!G2232=ListeSeries!$B$2:$B$1045) * (DatasScan!H2232&gt;=ListeSeries!$D$2:$D$1045) * (DatasScan!H2232&lt;=ListeSeries!$E$2:$E$1045), 0)), "no match"))</f>
        <v/>
      </c>
    </row>
    <row r="2233" spans="1:21" ht="15" customHeight="1" x14ac:dyDescent="0.25">
      <c r="A2233" s="6" t="str">
        <f t="shared" si="352"/>
        <v/>
      </c>
      <c r="B2233" s="272"/>
      <c r="F2233" s="7" t="str">
        <f t="shared" si="355"/>
        <v/>
      </c>
      <c r="G2233" s="21" t="str">
        <f>IF(ISBLANK(C2233),"",_xlfn.XLOOKUP(_xlfn.XLOOKUP(VALUE(LEFT(C2233,4)),Souches!$B$2:$B$15000,Souches!$E$2:$E$15000),Varietes!$B$2:$B$500,Varietes!$C$2:$C$500))</f>
        <v/>
      </c>
      <c r="H2233" s="19" t="str">
        <f>IF(ISBLANK(C2233),"",_xlfn.XLOOKUP(VALUE(LEFT(C2233,4)),Souches!$B$2:$B$15000,Souches!$D$2:$D$15000))</f>
        <v/>
      </c>
      <c r="I2233" s="10" t="str">
        <f t="shared" si="353"/>
        <v/>
      </c>
      <c r="J2233" s="19" t="str">
        <f>IF(I2233="","",INT(('ObjProd (2)'!$C$25-I2233)/7 * (ABS('ObjProd (2)'!$C$25-I2233)&gt;=7)))</f>
        <v/>
      </c>
      <c r="K2233" s="10" t="str">
        <f>IF(I2233="","",
IF(AND(DATEDIF(I2233,'ObjProd (2)'!$C$25,"y")=0,DATEDIF(I2233,'ObjProd (2)'!$C$25,"ym")=0,
   INT(('ObjProd (2)'!$C$25-EDATE(I2233,DATEDIF(I2233,'ObjProd (2)'!$C$25,"y")*12+DATEDIF(I2233,'ObjProd (2)'!$C$25,"ym")))/7)=0),
   "&lt; 1 sem.",
   IF(DATEDIF(I2233,'ObjProd (2)'!$C$25,"y")&gt;0,DATEDIF(I2233,'ObjProd (2)'!$C$25,"y") &amp; " " &amp; IF(DATEDIF(I2233,'ObjProd (2)'!$C$25,"y")=1,"an ","ans "),"") &amp;
   IF(DATEDIF(I2233,'ObjProd (2)'!$C$25,"ym")&gt;0,DATEDIF(I2233,'ObjProd (2)'!$C$25,"ym") &amp; " mois ", "") &amp;
   IF(INT(('ObjProd (2)'!$C$25-EDATE(I2233,DATEDIF(I2233,'ObjProd (2)'!$C$25,"y")*12+DATEDIF(I2233,'ObjProd (2)'!$C$25,"ym")))/7)&gt;0,
      INT(('ObjProd (2)'!$C$25-EDATE(I2233,DATEDIF(I2233,'ObjProd (2)'!$C$25,"y")*12+DATEDIF(I2233,'ObjProd (2)'!$C$25,"ym")))/7) &amp; " sem.",
      "")
)
)</f>
        <v/>
      </c>
      <c r="L2233" s="11" t="str">
        <f t="shared" si="354"/>
        <v/>
      </c>
      <c r="M2233" s="9" t="str">
        <f t="shared" si="350"/>
        <v/>
      </c>
      <c r="N2233" s="9" t="str" cm="1">
        <f t="array" aca="1" ref="N2233" ca="1">LEFT(L2233, IF(ISNUMBER(SUBSTITUTE(_xludf.MID(L2233, 2, 1), ".", ",")), 1, 2))</f>
        <v/>
      </c>
      <c r="O2233" s="19" t="str">
        <f t="shared" ca="1" si="356"/>
        <v/>
      </c>
      <c r="P2233" s="9" t="str">
        <f t="shared" ca="1" si="357"/>
        <v/>
      </c>
      <c r="Q2233" s="9" t="str">
        <f t="shared" ca="1" si="358"/>
        <v/>
      </c>
      <c r="R2233" s="9" t="str">
        <f t="shared" si="351"/>
        <v/>
      </c>
      <c r="S2233" t="str" cm="1">
        <f t="array" ref="S2233">IF(ISBLANK(C2233),"",IFERROR(INDEX(ListeSeries!$A$2:$A$1045, MATCH(1, (DatasScan!G2233=ListeSeries!$B$2:$B$1045) * (DatasScan!H2233&gt;=ListeSeries!$D$2:$D$1045) * (DatasScan!H2233&lt;=ListeSeries!$E$2:$E$1045), 0)), "no match"))</f>
        <v/>
      </c>
      <c r="T2233" s="7" t="str" cm="1">
        <f t="array" ref="T2233">IF(ISBLANK(C2233),"",IFERROR(INDEX(ListeSeries!$C$2:$C$1045, MATCH(1, (DatasScan!G2233=ListeSeries!$B$2:$B$1045) * (DatasScan!H2233&gt;=ListeSeries!$D$2:$D$1045) * (DatasScan!H2233&lt;=ListeSeries!$E$2:$E$1045), 0)), "no match"))</f>
        <v/>
      </c>
      <c r="U2233" s="11" t="str" cm="1">
        <f t="array" ref="U2233">IF(ISBLANK(C2233),"",IFERROR(INDEX(ListeSeries!$F$2:$F$1045, MATCH(1, (DatasScan!G2233=ListeSeries!$B$2:$B$1045) * (DatasScan!H2233&gt;=ListeSeries!$D$2:$D$1045) * (DatasScan!H2233&lt;=ListeSeries!$E$2:$E$1045), 0)), "no match"))</f>
        <v/>
      </c>
    </row>
    <row r="2234" spans="1:21" ht="15" customHeight="1" x14ac:dyDescent="0.25">
      <c r="A2234" s="6" t="str">
        <f t="shared" si="352"/>
        <v/>
      </c>
      <c r="B2234" s="272"/>
      <c r="F2234" s="7" t="str">
        <f t="shared" si="355"/>
        <v/>
      </c>
      <c r="G2234" s="21" t="str">
        <f>IF(ISBLANK(C2234),"",_xlfn.XLOOKUP(_xlfn.XLOOKUP(VALUE(LEFT(C2234,4)),Souches!$B$2:$B$15000,Souches!$E$2:$E$15000),Varietes!$B$2:$B$500,Varietes!$C$2:$C$500))</f>
        <v/>
      </c>
      <c r="H2234" s="19" t="str">
        <f>IF(ISBLANK(C2234),"",_xlfn.XLOOKUP(VALUE(LEFT(C2234,4)),Souches!$B$2:$B$15000,Souches!$D$2:$D$15000))</f>
        <v/>
      </c>
      <c r="I2234" s="10" t="str">
        <f t="shared" si="353"/>
        <v/>
      </c>
      <c r="J2234" s="19" t="str">
        <f>IF(I2234="","",INT(('ObjProd (2)'!$C$25-I2234)/7 * (ABS('ObjProd (2)'!$C$25-I2234)&gt;=7)))</f>
        <v/>
      </c>
      <c r="K2234" s="10" t="str">
        <f>IF(I2234="","",
IF(AND(DATEDIF(I2234,'ObjProd (2)'!$C$25,"y")=0,DATEDIF(I2234,'ObjProd (2)'!$C$25,"ym")=0,
   INT(('ObjProd (2)'!$C$25-EDATE(I2234,DATEDIF(I2234,'ObjProd (2)'!$C$25,"y")*12+DATEDIF(I2234,'ObjProd (2)'!$C$25,"ym")))/7)=0),
   "&lt; 1 sem.",
   IF(DATEDIF(I2234,'ObjProd (2)'!$C$25,"y")&gt;0,DATEDIF(I2234,'ObjProd (2)'!$C$25,"y") &amp; " " &amp; IF(DATEDIF(I2234,'ObjProd (2)'!$C$25,"y")=1,"an ","ans "),"") &amp;
   IF(DATEDIF(I2234,'ObjProd (2)'!$C$25,"ym")&gt;0,DATEDIF(I2234,'ObjProd (2)'!$C$25,"ym") &amp; " mois ", "") &amp;
   IF(INT(('ObjProd (2)'!$C$25-EDATE(I2234,DATEDIF(I2234,'ObjProd (2)'!$C$25,"y")*12+DATEDIF(I2234,'ObjProd (2)'!$C$25,"ym")))/7)&gt;0,
      INT(('ObjProd (2)'!$C$25-EDATE(I2234,DATEDIF(I2234,'ObjProd (2)'!$C$25,"y")*12+DATEDIF(I2234,'ObjProd (2)'!$C$25,"ym")))/7) &amp; " sem.",
      "")
)
)</f>
        <v/>
      </c>
      <c r="L2234" s="11" t="str">
        <f t="shared" si="354"/>
        <v/>
      </c>
      <c r="M2234" s="9" t="str">
        <f t="shared" si="350"/>
        <v/>
      </c>
      <c r="N2234" s="9" t="str" cm="1">
        <f t="array" aca="1" ref="N2234" ca="1">LEFT(L2234, IF(ISNUMBER(SUBSTITUTE(_xludf.MID(L2234, 2, 1), ".", ",")), 1, 2))</f>
        <v/>
      </c>
      <c r="O2234" s="19" t="str">
        <f t="shared" ca="1" si="356"/>
        <v/>
      </c>
      <c r="P2234" s="9" t="str">
        <f t="shared" ca="1" si="357"/>
        <v/>
      </c>
      <c r="Q2234" s="9" t="str">
        <f t="shared" ca="1" si="358"/>
        <v/>
      </c>
      <c r="R2234" s="9" t="str">
        <f t="shared" si="351"/>
        <v/>
      </c>
      <c r="S2234" t="str" cm="1">
        <f t="array" ref="S2234">IF(ISBLANK(C2234),"",IFERROR(INDEX(ListeSeries!$A$2:$A$1045, MATCH(1, (DatasScan!G2234=ListeSeries!$B$2:$B$1045) * (DatasScan!H2234&gt;=ListeSeries!$D$2:$D$1045) * (DatasScan!H2234&lt;=ListeSeries!$E$2:$E$1045), 0)), "no match"))</f>
        <v/>
      </c>
      <c r="T2234" s="7" t="str" cm="1">
        <f t="array" ref="T2234">IF(ISBLANK(C2234),"",IFERROR(INDEX(ListeSeries!$C$2:$C$1045, MATCH(1, (DatasScan!G2234=ListeSeries!$B$2:$B$1045) * (DatasScan!H2234&gt;=ListeSeries!$D$2:$D$1045) * (DatasScan!H2234&lt;=ListeSeries!$E$2:$E$1045), 0)), "no match"))</f>
        <v/>
      </c>
      <c r="U2234" s="11" t="str" cm="1">
        <f t="array" ref="U2234">IF(ISBLANK(C2234),"",IFERROR(INDEX(ListeSeries!$F$2:$F$1045, MATCH(1, (DatasScan!G2234=ListeSeries!$B$2:$B$1045) * (DatasScan!H2234&gt;=ListeSeries!$D$2:$D$1045) * (DatasScan!H2234&lt;=ListeSeries!$E$2:$E$1045), 0)), "no match"))</f>
        <v/>
      </c>
    </row>
    <row r="2235" spans="1:21" ht="15" customHeight="1" x14ac:dyDescent="0.25">
      <c r="A2235" s="6" t="str">
        <f t="shared" si="352"/>
        <v/>
      </c>
      <c r="B2235" s="272"/>
      <c r="F2235" s="7" t="str">
        <f t="shared" si="355"/>
        <v/>
      </c>
      <c r="G2235" s="21" t="str">
        <f>IF(ISBLANK(C2235),"",_xlfn.XLOOKUP(_xlfn.XLOOKUP(VALUE(LEFT(C2235,4)),Souches!$B$2:$B$15000,Souches!$E$2:$E$15000),Varietes!$B$2:$B$500,Varietes!$C$2:$C$500))</f>
        <v/>
      </c>
      <c r="H2235" s="19" t="str">
        <f>IF(ISBLANK(C2235),"",_xlfn.XLOOKUP(VALUE(LEFT(C2235,4)),Souches!$B$2:$B$15000,Souches!$D$2:$D$15000))</f>
        <v/>
      </c>
      <c r="I2235" s="10" t="str">
        <f t="shared" si="353"/>
        <v/>
      </c>
      <c r="J2235" s="19" t="str">
        <f>IF(I2235="","",INT(('ObjProd (2)'!$C$25-I2235)/7 * (ABS('ObjProd (2)'!$C$25-I2235)&gt;=7)))</f>
        <v/>
      </c>
      <c r="K2235" s="10" t="str">
        <f>IF(I2235="","",
IF(AND(DATEDIF(I2235,'ObjProd (2)'!$C$25,"y")=0,DATEDIF(I2235,'ObjProd (2)'!$C$25,"ym")=0,
   INT(('ObjProd (2)'!$C$25-EDATE(I2235,DATEDIF(I2235,'ObjProd (2)'!$C$25,"y")*12+DATEDIF(I2235,'ObjProd (2)'!$C$25,"ym")))/7)=0),
   "&lt; 1 sem.",
   IF(DATEDIF(I2235,'ObjProd (2)'!$C$25,"y")&gt;0,DATEDIF(I2235,'ObjProd (2)'!$C$25,"y") &amp; " " &amp; IF(DATEDIF(I2235,'ObjProd (2)'!$C$25,"y")=1,"an ","ans "),"") &amp;
   IF(DATEDIF(I2235,'ObjProd (2)'!$C$25,"ym")&gt;0,DATEDIF(I2235,'ObjProd (2)'!$C$25,"ym") &amp; " mois ", "") &amp;
   IF(INT(('ObjProd (2)'!$C$25-EDATE(I2235,DATEDIF(I2235,'ObjProd (2)'!$C$25,"y")*12+DATEDIF(I2235,'ObjProd (2)'!$C$25,"ym")))/7)&gt;0,
      INT(('ObjProd (2)'!$C$25-EDATE(I2235,DATEDIF(I2235,'ObjProd (2)'!$C$25,"y")*12+DATEDIF(I2235,'ObjProd (2)'!$C$25,"ym")))/7) &amp; " sem.",
      "")
)
)</f>
        <v/>
      </c>
      <c r="L2235" s="11" t="str">
        <f t="shared" si="354"/>
        <v/>
      </c>
      <c r="M2235" s="9" t="str">
        <f t="shared" si="350"/>
        <v/>
      </c>
      <c r="N2235" s="9" t="str" cm="1">
        <f t="array" aca="1" ref="N2235" ca="1">LEFT(L2235, IF(ISNUMBER(SUBSTITUTE(_xludf.MID(L2235, 2, 1), ".", ",")), 1, 2))</f>
        <v/>
      </c>
      <c r="O2235" s="19" t="str">
        <f t="shared" ca="1" si="356"/>
        <v/>
      </c>
      <c r="P2235" s="9" t="str">
        <f t="shared" ca="1" si="357"/>
        <v/>
      </c>
      <c r="Q2235" s="9" t="str">
        <f t="shared" ca="1" si="358"/>
        <v/>
      </c>
      <c r="R2235" s="9" t="str">
        <f t="shared" si="351"/>
        <v/>
      </c>
      <c r="S2235" t="str" cm="1">
        <f t="array" ref="S2235">IF(ISBLANK(C2235),"",IFERROR(INDEX(ListeSeries!$A$2:$A$1045, MATCH(1, (DatasScan!G2235=ListeSeries!$B$2:$B$1045) * (DatasScan!H2235&gt;=ListeSeries!$D$2:$D$1045) * (DatasScan!H2235&lt;=ListeSeries!$E$2:$E$1045), 0)), "no match"))</f>
        <v/>
      </c>
      <c r="T2235" s="7" t="str" cm="1">
        <f t="array" ref="T2235">IF(ISBLANK(C2235),"",IFERROR(INDEX(ListeSeries!$C$2:$C$1045, MATCH(1, (DatasScan!G2235=ListeSeries!$B$2:$B$1045) * (DatasScan!H2235&gt;=ListeSeries!$D$2:$D$1045) * (DatasScan!H2235&lt;=ListeSeries!$E$2:$E$1045), 0)), "no match"))</f>
        <v/>
      </c>
      <c r="U2235" s="11" t="str" cm="1">
        <f t="array" ref="U2235">IF(ISBLANK(C2235),"",IFERROR(INDEX(ListeSeries!$F$2:$F$1045, MATCH(1, (DatasScan!G2235=ListeSeries!$B$2:$B$1045) * (DatasScan!H2235&gt;=ListeSeries!$D$2:$D$1045) * (DatasScan!H2235&lt;=ListeSeries!$E$2:$E$1045), 0)), "no match"))</f>
        <v/>
      </c>
    </row>
    <row r="2236" spans="1:21" ht="15" customHeight="1" x14ac:dyDescent="0.25">
      <c r="A2236" s="6" t="str">
        <f t="shared" si="352"/>
        <v/>
      </c>
      <c r="B2236" s="272"/>
      <c r="F2236" s="7" t="str">
        <f t="shared" si="355"/>
        <v/>
      </c>
      <c r="G2236" s="21" t="str">
        <f>IF(ISBLANK(C2236),"",_xlfn.XLOOKUP(_xlfn.XLOOKUP(VALUE(LEFT(C2236,4)),Souches!$B$2:$B$15000,Souches!$E$2:$E$15000),Varietes!$B$2:$B$500,Varietes!$C$2:$C$500))</f>
        <v/>
      </c>
      <c r="H2236" s="19" t="str">
        <f>IF(ISBLANK(C2236),"",_xlfn.XLOOKUP(VALUE(LEFT(C2236,4)),Souches!$B$2:$B$15000,Souches!$D$2:$D$15000))</f>
        <v/>
      </c>
      <c r="I2236" s="10" t="str">
        <f t="shared" si="353"/>
        <v/>
      </c>
      <c r="J2236" s="19" t="str">
        <f>IF(I2236="","",INT(('ObjProd (2)'!$C$25-I2236)/7 * (ABS('ObjProd (2)'!$C$25-I2236)&gt;=7)))</f>
        <v/>
      </c>
      <c r="K2236" s="10" t="str">
        <f>IF(I2236="","",
IF(AND(DATEDIF(I2236,'ObjProd (2)'!$C$25,"y")=0,DATEDIF(I2236,'ObjProd (2)'!$C$25,"ym")=0,
   INT(('ObjProd (2)'!$C$25-EDATE(I2236,DATEDIF(I2236,'ObjProd (2)'!$C$25,"y")*12+DATEDIF(I2236,'ObjProd (2)'!$C$25,"ym")))/7)=0),
   "&lt; 1 sem.",
   IF(DATEDIF(I2236,'ObjProd (2)'!$C$25,"y")&gt;0,DATEDIF(I2236,'ObjProd (2)'!$C$25,"y") &amp; " " &amp; IF(DATEDIF(I2236,'ObjProd (2)'!$C$25,"y")=1,"an ","ans "),"") &amp;
   IF(DATEDIF(I2236,'ObjProd (2)'!$C$25,"ym")&gt;0,DATEDIF(I2236,'ObjProd (2)'!$C$25,"ym") &amp; " mois ", "") &amp;
   IF(INT(('ObjProd (2)'!$C$25-EDATE(I2236,DATEDIF(I2236,'ObjProd (2)'!$C$25,"y")*12+DATEDIF(I2236,'ObjProd (2)'!$C$25,"ym")))/7)&gt;0,
      INT(('ObjProd (2)'!$C$25-EDATE(I2236,DATEDIF(I2236,'ObjProd (2)'!$C$25,"y")*12+DATEDIF(I2236,'ObjProd (2)'!$C$25,"ym")))/7) &amp; " sem.",
      "")
)
)</f>
        <v/>
      </c>
      <c r="L2236" s="11" t="str">
        <f t="shared" si="354"/>
        <v/>
      </c>
      <c r="M2236" s="9" t="str">
        <f t="shared" si="350"/>
        <v/>
      </c>
      <c r="N2236" s="9" t="str" cm="1">
        <f t="array" aca="1" ref="N2236" ca="1">LEFT(L2236, IF(ISNUMBER(SUBSTITUTE(_xludf.MID(L2236, 2, 1), ".", ",")), 1, 2))</f>
        <v/>
      </c>
      <c r="O2236" s="19" t="str">
        <f t="shared" ca="1" si="356"/>
        <v/>
      </c>
      <c r="P2236" s="9" t="str">
        <f t="shared" ca="1" si="357"/>
        <v/>
      </c>
      <c r="Q2236" s="9" t="str">
        <f t="shared" ca="1" si="358"/>
        <v/>
      </c>
      <c r="R2236" s="9" t="str">
        <f t="shared" si="351"/>
        <v/>
      </c>
      <c r="S2236" t="str" cm="1">
        <f t="array" ref="S2236">IF(ISBLANK(C2236),"",IFERROR(INDEX(ListeSeries!$A$2:$A$1045, MATCH(1, (DatasScan!G2236=ListeSeries!$B$2:$B$1045) * (DatasScan!H2236&gt;=ListeSeries!$D$2:$D$1045) * (DatasScan!H2236&lt;=ListeSeries!$E$2:$E$1045), 0)), "no match"))</f>
        <v/>
      </c>
      <c r="T2236" s="7" t="str" cm="1">
        <f t="array" ref="T2236">IF(ISBLANK(C2236),"",IFERROR(INDEX(ListeSeries!$C$2:$C$1045, MATCH(1, (DatasScan!G2236=ListeSeries!$B$2:$B$1045) * (DatasScan!H2236&gt;=ListeSeries!$D$2:$D$1045) * (DatasScan!H2236&lt;=ListeSeries!$E$2:$E$1045), 0)), "no match"))</f>
        <v/>
      </c>
      <c r="U2236" s="11" t="str" cm="1">
        <f t="array" ref="U2236">IF(ISBLANK(C2236),"",IFERROR(INDEX(ListeSeries!$F$2:$F$1045, MATCH(1, (DatasScan!G2236=ListeSeries!$B$2:$B$1045) * (DatasScan!H2236&gt;=ListeSeries!$D$2:$D$1045) * (DatasScan!H2236&lt;=ListeSeries!$E$2:$E$1045), 0)), "no match"))</f>
        <v/>
      </c>
    </row>
    <row r="2237" spans="1:21" ht="15" customHeight="1" x14ac:dyDescent="0.25">
      <c r="A2237" s="6" t="str">
        <f t="shared" si="352"/>
        <v/>
      </c>
      <c r="B2237" s="272"/>
      <c r="F2237" s="7" t="str">
        <f t="shared" si="355"/>
        <v/>
      </c>
      <c r="G2237" s="21" t="str">
        <f>IF(ISBLANK(C2237),"",_xlfn.XLOOKUP(_xlfn.XLOOKUP(VALUE(LEFT(C2237,4)),Souches!$B$2:$B$15000,Souches!$E$2:$E$15000),Varietes!$B$2:$B$500,Varietes!$C$2:$C$500))</f>
        <v/>
      </c>
      <c r="H2237" s="19" t="str">
        <f>IF(ISBLANK(C2237),"",_xlfn.XLOOKUP(VALUE(LEFT(C2237,4)),Souches!$B$2:$B$15000,Souches!$D$2:$D$15000))</f>
        <v/>
      </c>
      <c r="I2237" s="10" t="str">
        <f t="shared" si="353"/>
        <v/>
      </c>
      <c r="J2237" s="19" t="str">
        <f>IF(I2237="","",INT(('ObjProd (2)'!$C$25-I2237)/7 * (ABS('ObjProd (2)'!$C$25-I2237)&gt;=7)))</f>
        <v/>
      </c>
      <c r="K2237" s="10" t="str">
        <f>IF(I2237="","",
IF(AND(DATEDIF(I2237,'ObjProd (2)'!$C$25,"y")=0,DATEDIF(I2237,'ObjProd (2)'!$C$25,"ym")=0,
   INT(('ObjProd (2)'!$C$25-EDATE(I2237,DATEDIF(I2237,'ObjProd (2)'!$C$25,"y")*12+DATEDIF(I2237,'ObjProd (2)'!$C$25,"ym")))/7)=0),
   "&lt; 1 sem.",
   IF(DATEDIF(I2237,'ObjProd (2)'!$C$25,"y")&gt;0,DATEDIF(I2237,'ObjProd (2)'!$C$25,"y") &amp; " " &amp; IF(DATEDIF(I2237,'ObjProd (2)'!$C$25,"y")=1,"an ","ans "),"") &amp;
   IF(DATEDIF(I2237,'ObjProd (2)'!$C$25,"ym")&gt;0,DATEDIF(I2237,'ObjProd (2)'!$C$25,"ym") &amp; " mois ", "") &amp;
   IF(INT(('ObjProd (2)'!$C$25-EDATE(I2237,DATEDIF(I2237,'ObjProd (2)'!$C$25,"y")*12+DATEDIF(I2237,'ObjProd (2)'!$C$25,"ym")))/7)&gt;0,
      INT(('ObjProd (2)'!$C$25-EDATE(I2237,DATEDIF(I2237,'ObjProd (2)'!$C$25,"y")*12+DATEDIF(I2237,'ObjProd (2)'!$C$25,"ym")))/7) &amp; " sem.",
      "")
)
)</f>
        <v/>
      </c>
      <c r="L2237" s="11" t="str">
        <f t="shared" si="354"/>
        <v/>
      </c>
      <c r="M2237" s="9" t="str">
        <f t="shared" si="350"/>
        <v/>
      </c>
      <c r="N2237" s="9" t="str" cm="1">
        <f t="array" aca="1" ref="N2237" ca="1">LEFT(L2237, IF(ISNUMBER(SUBSTITUTE(_xludf.MID(L2237, 2, 1), ".", ",")), 1, 2))</f>
        <v/>
      </c>
      <c r="O2237" s="19" t="str">
        <f t="shared" ca="1" si="356"/>
        <v/>
      </c>
      <c r="P2237" s="9" t="str">
        <f t="shared" ca="1" si="357"/>
        <v/>
      </c>
      <c r="Q2237" s="9" t="str">
        <f t="shared" ca="1" si="358"/>
        <v/>
      </c>
      <c r="R2237" s="9" t="str">
        <f t="shared" si="351"/>
        <v/>
      </c>
      <c r="S2237" t="str" cm="1">
        <f t="array" ref="S2237">IF(ISBLANK(C2237),"",IFERROR(INDEX(ListeSeries!$A$2:$A$1045, MATCH(1, (DatasScan!G2237=ListeSeries!$B$2:$B$1045) * (DatasScan!H2237&gt;=ListeSeries!$D$2:$D$1045) * (DatasScan!H2237&lt;=ListeSeries!$E$2:$E$1045), 0)), "no match"))</f>
        <v/>
      </c>
      <c r="T2237" s="7" t="str" cm="1">
        <f t="array" ref="T2237">IF(ISBLANK(C2237),"",IFERROR(INDEX(ListeSeries!$C$2:$C$1045, MATCH(1, (DatasScan!G2237=ListeSeries!$B$2:$B$1045) * (DatasScan!H2237&gt;=ListeSeries!$D$2:$D$1045) * (DatasScan!H2237&lt;=ListeSeries!$E$2:$E$1045), 0)), "no match"))</f>
        <v/>
      </c>
      <c r="U2237" s="11" t="str" cm="1">
        <f t="array" ref="U2237">IF(ISBLANK(C2237),"",IFERROR(INDEX(ListeSeries!$F$2:$F$1045, MATCH(1, (DatasScan!G2237=ListeSeries!$B$2:$B$1045) * (DatasScan!H2237&gt;=ListeSeries!$D$2:$D$1045) * (DatasScan!H2237&lt;=ListeSeries!$E$2:$E$1045), 0)), "no match"))</f>
        <v/>
      </c>
    </row>
    <row r="2238" spans="1:21" ht="15" customHeight="1" x14ac:dyDescent="0.25">
      <c r="A2238" s="6" t="str">
        <f t="shared" si="352"/>
        <v/>
      </c>
      <c r="B2238" s="272"/>
      <c r="F2238" s="7" t="str">
        <f t="shared" si="355"/>
        <v/>
      </c>
      <c r="G2238" s="21" t="str">
        <f>IF(ISBLANK(C2238),"",_xlfn.XLOOKUP(_xlfn.XLOOKUP(VALUE(LEFT(C2238,4)),Souches!$B$2:$B$15000,Souches!$E$2:$E$15000),Varietes!$B$2:$B$500,Varietes!$C$2:$C$500))</f>
        <v/>
      </c>
      <c r="H2238" s="19" t="str">
        <f>IF(ISBLANK(C2238),"",_xlfn.XLOOKUP(VALUE(LEFT(C2238,4)),Souches!$B$2:$B$15000,Souches!$D$2:$D$15000))</f>
        <v/>
      </c>
      <c r="I2238" s="10" t="str">
        <f t="shared" si="353"/>
        <v/>
      </c>
      <c r="J2238" s="19" t="str">
        <f>IF(I2238="","",INT(('ObjProd (2)'!$C$25-I2238)/7 * (ABS('ObjProd (2)'!$C$25-I2238)&gt;=7)))</f>
        <v/>
      </c>
      <c r="K2238" s="10" t="str">
        <f>IF(I2238="","",
IF(AND(DATEDIF(I2238,'ObjProd (2)'!$C$25,"y")=0,DATEDIF(I2238,'ObjProd (2)'!$C$25,"ym")=0,
   INT(('ObjProd (2)'!$C$25-EDATE(I2238,DATEDIF(I2238,'ObjProd (2)'!$C$25,"y")*12+DATEDIF(I2238,'ObjProd (2)'!$C$25,"ym")))/7)=0),
   "&lt; 1 sem.",
   IF(DATEDIF(I2238,'ObjProd (2)'!$C$25,"y")&gt;0,DATEDIF(I2238,'ObjProd (2)'!$C$25,"y") &amp; " " &amp; IF(DATEDIF(I2238,'ObjProd (2)'!$C$25,"y")=1,"an ","ans "),"") &amp;
   IF(DATEDIF(I2238,'ObjProd (2)'!$C$25,"ym")&gt;0,DATEDIF(I2238,'ObjProd (2)'!$C$25,"ym") &amp; " mois ", "") &amp;
   IF(INT(('ObjProd (2)'!$C$25-EDATE(I2238,DATEDIF(I2238,'ObjProd (2)'!$C$25,"y")*12+DATEDIF(I2238,'ObjProd (2)'!$C$25,"ym")))/7)&gt;0,
      INT(('ObjProd (2)'!$C$25-EDATE(I2238,DATEDIF(I2238,'ObjProd (2)'!$C$25,"y")*12+DATEDIF(I2238,'ObjProd (2)'!$C$25,"ym")))/7) &amp; " sem.",
      "")
)
)</f>
        <v/>
      </c>
      <c r="L2238" s="11" t="str">
        <f t="shared" si="354"/>
        <v/>
      </c>
      <c r="M2238" s="9" t="str">
        <f t="shared" si="350"/>
        <v/>
      </c>
      <c r="N2238" s="9" t="str" cm="1">
        <f t="array" aca="1" ref="N2238" ca="1">LEFT(L2238, IF(ISNUMBER(SUBSTITUTE(_xludf.MID(L2238, 2, 1), ".", ",")), 1, 2))</f>
        <v/>
      </c>
      <c r="O2238" s="19" t="str">
        <f t="shared" ca="1" si="356"/>
        <v/>
      </c>
      <c r="P2238" s="9" t="str">
        <f t="shared" ca="1" si="357"/>
        <v/>
      </c>
      <c r="Q2238" s="9" t="str">
        <f t="shared" ca="1" si="358"/>
        <v/>
      </c>
      <c r="R2238" s="9" t="str">
        <f t="shared" si="351"/>
        <v/>
      </c>
      <c r="S2238" t="str" cm="1">
        <f t="array" ref="S2238">IF(ISBLANK(C2238),"",IFERROR(INDEX(ListeSeries!$A$2:$A$1045, MATCH(1, (DatasScan!G2238=ListeSeries!$B$2:$B$1045) * (DatasScan!H2238&gt;=ListeSeries!$D$2:$D$1045) * (DatasScan!H2238&lt;=ListeSeries!$E$2:$E$1045), 0)), "no match"))</f>
        <v/>
      </c>
      <c r="T2238" s="7" t="str" cm="1">
        <f t="array" ref="T2238">IF(ISBLANK(C2238),"",IFERROR(INDEX(ListeSeries!$C$2:$C$1045, MATCH(1, (DatasScan!G2238=ListeSeries!$B$2:$B$1045) * (DatasScan!H2238&gt;=ListeSeries!$D$2:$D$1045) * (DatasScan!H2238&lt;=ListeSeries!$E$2:$E$1045), 0)), "no match"))</f>
        <v/>
      </c>
      <c r="U2238" s="11" t="str" cm="1">
        <f t="array" ref="U2238">IF(ISBLANK(C2238),"",IFERROR(INDEX(ListeSeries!$F$2:$F$1045, MATCH(1, (DatasScan!G2238=ListeSeries!$B$2:$B$1045) * (DatasScan!H2238&gt;=ListeSeries!$D$2:$D$1045) * (DatasScan!H2238&lt;=ListeSeries!$E$2:$E$1045), 0)), "no match"))</f>
        <v/>
      </c>
    </row>
    <row r="2239" spans="1:21" ht="15" customHeight="1" x14ac:dyDescent="0.25">
      <c r="A2239" s="6" t="str">
        <f t="shared" si="352"/>
        <v/>
      </c>
      <c r="B2239" s="272"/>
      <c r="F2239" s="7" t="str">
        <f t="shared" si="355"/>
        <v/>
      </c>
      <c r="G2239" s="21" t="str">
        <f>IF(ISBLANK(C2239),"",_xlfn.XLOOKUP(_xlfn.XLOOKUP(VALUE(LEFT(C2239,4)),Souches!$B$2:$B$15000,Souches!$E$2:$E$15000),Varietes!$B$2:$B$500,Varietes!$C$2:$C$500))</f>
        <v/>
      </c>
      <c r="H2239" s="19" t="str">
        <f>IF(ISBLANK(C2239),"",_xlfn.XLOOKUP(VALUE(LEFT(C2239,4)),Souches!$B$2:$B$15000,Souches!$D$2:$D$15000))</f>
        <v/>
      </c>
      <c r="I2239" s="10" t="str">
        <f t="shared" si="353"/>
        <v/>
      </c>
      <c r="J2239" s="19" t="str">
        <f>IF(I2239="","",INT(('ObjProd (2)'!$C$25-I2239)/7 * (ABS('ObjProd (2)'!$C$25-I2239)&gt;=7)))</f>
        <v/>
      </c>
      <c r="K2239" s="10" t="str">
        <f>IF(I2239="","",
IF(AND(DATEDIF(I2239,'ObjProd (2)'!$C$25,"y")=0,DATEDIF(I2239,'ObjProd (2)'!$C$25,"ym")=0,
   INT(('ObjProd (2)'!$C$25-EDATE(I2239,DATEDIF(I2239,'ObjProd (2)'!$C$25,"y")*12+DATEDIF(I2239,'ObjProd (2)'!$C$25,"ym")))/7)=0),
   "&lt; 1 sem.",
   IF(DATEDIF(I2239,'ObjProd (2)'!$C$25,"y")&gt;0,DATEDIF(I2239,'ObjProd (2)'!$C$25,"y") &amp; " " &amp; IF(DATEDIF(I2239,'ObjProd (2)'!$C$25,"y")=1,"an ","ans "),"") &amp;
   IF(DATEDIF(I2239,'ObjProd (2)'!$C$25,"ym")&gt;0,DATEDIF(I2239,'ObjProd (2)'!$C$25,"ym") &amp; " mois ", "") &amp;
   IF(INT(('ObjProd (2)'!$C$25-EDATE(I2239,DATEDIF(I2239,'ObjProd (2)'!$C$25,"y")*12+DATEDIF(I2239,'ObjProd (2)'!$C$25,"ym")))/7)&gt;0,
      INT(('ObjProd (2)'!$C$25-EDATE(I2239,DATEDIF(I2239,'ObjProd (2)'!$C$25,"y")*12+DATEDIF(I2239,'ObjProd (2)'!$C$25,"ym")))/7) &amp; " sem.",
      "")
)
)</f>
        <v/>
      </c>
      <c r="L2239" s="11" t="str">
        <f t="shared" si="354"/>
        <v/>
      </c>
      <c r="M2239" s="9" t="str">
        <f t="shared" si="350"/>
        <v/>
      </c>
      <c r="N2239" s="9" t="str" cm="1">
        <f t="array" aca="1" ref="N2239" ca="1">LEFT(L2239, IF(ISNUMBER(SUBSTITUTE(_xludf.MID(L2239, 2, 1), ".", ",")), 1, 2))</f>
        <v/>
      </c>
      <c r="O2239" s="19" t="str">
        <f t="shared" ca="1" si="356"/>
        <v/>
      </c>
      <c r="P2239" s="9" t="str">
        <f t="shared" ca="1" si="357"/>
        <v/>
      </c>
      <c r="Q2239" s="9" t="str">
        <f t="shared" ca="1" si="358"/>
        <v/>
      </c>
      <c r="R2239" s="9" t="str">
        <f t="shared" si="351"/>
        <v/>
      </c>
      <c r="S2239" t="str" cm="1">
        <f t="array" ref="S2239">IF(ISBLANK(C2239),"",IFERROR(INDEX(ListeSeries!$A$2:$A$1045, MATCH(1, (DatasScan!G2239=ListeSeries!$B$2:$B$1045) * (DatasScan!H2239&gt;=ListeSeries!$D$2:$D$1045) * (DatasScan!H2239&lt;=ListeSeries!$E$2:$E$1045), 0)), "no match"))</f>
        <v/>
      </c>
      <c r="T2239" s="7" t="str" cm="1">
        <f t="array" ref="T2239">IF(ISBLANK(C2239),"",IFERROR(INDEX(ListeSeries!$C$2:$C$1045, MATCH(1, (DatasScan!G2239=ListeSeries!$B$2:$B$1045) * (DatasScan!H2239&gt;=ListeSeries!$D$2:$D$1045) * (DatasScan!H2239&lt;=ListeSeries!$E$2:$E$1045), 0)), "no match"))</f>
        <v/>
      </c>
      <c r="U2239" s="11" t="str" cm="1">
        <f t="array" ref="U2239">IF(ISBLANK(C2239),"",IFERROR(INDEX(ListeSeries!$F$2:$F$1045, MATCH(1, (DatasScan!G2239=ListeSeries!$B$2:$B$1045) * (DatasScan!H2239&gt;=ListeSeries!$D$2:$D$1045) * (DatasScan!H2239&lt;=ListeSeries!$E$2:$E$1045), 0)), "no match"))</f>
        <v/>
      </c>
    </row>
    <row r="2240" spans="1:21" ht="15" customHeight="1" x14ac:dyDescent="0.25">
      <c r="A2240" s="6" t="str">
        <f t="shared" si="352"/>
        <v/>
      </c>
      <c r="B2240" s="272"/>
      <c r="F2240" s="7" t="str">
        <f t="shared" si="355"/>
        <v/>
      </c>
      <c r="G2240" s="21" t="str">
        <f>IF(ISBLANK(C2240),"",_xlfn.XLOOKUP(_xlfn.XLOOKUP(VALUE(LEFT(C2240,4)),Souches!$B$2:$B$15000,Souches!$E$2:$E$15000),Varietes!$B$2:$B$500,Varietes!$C$2:$C$500))</f>
        <v/>
      </c>
      <c r="H2240" s="19" t="str">
        <f>IF(ISBLANK(C2240),"",_xlfn.XLOOKUP(VALUE(LEFT(C2240,4)),Souches!$B$2:$B$15000,Souches!$D$2:$D$15000))</f>
        <v/>
      </c>
      <c r="I2240" s="10" t="str">
        <f t="shared" si="353"/>
        <v/>
      </c>
      <c r="J2240" s="19" t="str">
        <f>IF(I2240="","",INT(('ObjProd (2)'!$C$25-I2240)/7 * (ABS('ObjProd (2)'!$C$25-I2240)&gt;=7)))</f>
        <v/>
      </c>
      <c r="K2240" s="10" t="str">
        <f>IF(I2240="","",
IF(AND(DATEDIF(I2240,'ObjProd (2)'!$C$25,"y")=0,DATEDIF(I2240,'ObjProd (2)'!$C$25,"ym")=0,
   INT(('ObjProd (2)'!$C$25-EDATE(I2240,DATEDIF(I2240,'ObjProd (2)'!$C$25,"y")*12+DATEDIF(I2240,'ObjProd (2)'!$C$25,"ym")))/7)=0),
   "&lt; 1 sem.",
   IF(DATEDIF(I2240,'ObjProd (2)'!$C$25,"y")&gt;0,DATEDIF(I2240,'ObjProd (2)'!$C$25,"y") &amp; " " &amp; IF(DATEDIF(I2240,'ObjProd (2)'!$C$25,"y")=1,"an ","ans "),"") &amp;
   IF(DATEDIF(I2240,'ObjProd (2)'!$C$25,"ym")&gt;0,DATEDIF(I2240,'ObjProd (2)'!$C$25,"ym") &amp; " mois ", "") &amp;
   IF(INT(('ObjProd (2)'!$C$25-EDATE(I2240,DATEDIF(I2240,'ObjProd (2)'!$C$25,"y")*12+DATEDIF(I2240,'ObjProd (2)'!$C$25,"ym")))/7)&gt;0,
      INT(('ObjProd (2)'!$C$25-EDATE(I2240,DATEDIF(I2240,'ObjProd (2)'!$C$25,"y")*12+DATEDIF(I2240,'ObjProd (2)'!$C$25,"ym")))/7) &amp; " sem.",
      "")
)
)</f>
        <v/>
      </c>
      <c r="L2240" s="11" t="str">
        <f t="shared" si="354"/>
        <v/>
      </c>
      <c r="M2240" s="9" t="str">
        <f t="shared" ref="M2240:M2303" si="359">IF(OR(D2240&gt;0, E2240&gt;0), D2240*14+E2240,"")</f>
        <v/>
      </c>
      <c r="N2240" s="9" t="str" cm="1">
        <f t="array" aca="1" ref="N2240" ca="1">LEFT(L2240, IF(ISNUMBER(SUBSTITUTE(_xludf.MID(L2240, 2, 1), ".", ",")), 1, 2))</f>
        <v/>
      </c>
      <c r="O2240" s="19" t="str">
        <f t="shared" ca="1" si="356"/>
        <v/>
      </c>
      <c r="P2240" s="9" t="str">
        <f t="shared" ca="1" si="357"/>
        <v/>
      </c>
      <c r="Q2240" s="9" t="str">
        <f t="shared" ca="1" si="358"/>
        <v/>
      </c>
      <c r="R2240" s="9" t="str">
        <f t="shared" ref="R2240:R2303" si="360">IF(ISBLANK(C2240),"",P2240&amp;Q2240)</f>
        <v/>
      </c>
      <c r="S2240" t="str" cm="1">
        <f t="array" ref="S2240">IF(ISBLANK(C2240),"",IFERROR(INDEX(ListeSeries!$A$2:$A$1045, MATCH(1, (DatasScan!G2240=ListeSeries!$B$2:$B$1045) * (DatasScan!H2240&gt;=ListeSeries!$D$2:$D$1045) * (DatasScan!H2240&lt;=ListeSeries!$E$2:$E$1045), 0)), "no match"))</f>
        <v/>
      </c>
      <c r="T2240" s="7" t="str" cm="1">
        <f t="array" ref="T2240">IF(ISBLANK(C2240),"",IFERROR(INDEX(ListeSeries!$C$2:$C$1045, MATCH(1, (DatasScan!G2240=ListeSeries!$B$2:$B$1045) * (DatasScan!H2240&gt;=ListeSeries!$D$2:$D$1045) * (DatasScan!H2240&lt;=ListeSeries!$E$2:$E$1045), 0)), "no match"))</f>
        <v/>
      </c>
      <c r="U2240" s="11" t="str" cm="1">
        <f t="array" ref="U2240">IF(ISBLANK(C2240),"",IFERROR(INDEX(ListeSeries!$F$2:$F$1045, MATCH(1, (DatasScan!G2240=ListeSeries!$B$2:$B$1045) * (DatasScan!H2240&gt;=ListeSeries!$D$2:$D$1045) * (DatasScan!H2240&lt;=ListeSeries!$E$2:$E$1045), 0)), "no match"))</f>
        <v/>
      </c>
    </row>
    <row r="2241" spans="1:21" ht="15" customHeight="1" x14ac:dyDescent="0.25">
      <c r="A2241" s="6" t="str">
        <f t="shared" ref="A2241:A2304" si="361">IF(B2241="CHF","CHF",IF(B2241="CHF 2","CHF hangar",LEFT(B2241,1)))</f>
        <v/>
      </c>
      <c r="B2241" s="272"/>
      <c r="F2241" s="7" t="str">
        <f t="shared" si="355"/>
        <v/>
      </c>
      <c r="G2241" s="21" t="str">
        <f>IF(ISBLANK(C2241),"",_xlfn.XLOOKUP(_xlfn.XLOOKUP(VALUE(LEFT(C2241,4)),Souches!$B$2:$B$15000,Souches!$E$2:$E$15000),Varietes!$B$2:$B$500,Varietes!$C$2:$C$500))</f>
        <v/>
      </c>
      <c r="H2241" s="19" t="str">
        <f>IF(ISBLANK(C2241),"",_xlfn.XLOOKUP(VALUE(LEFT(C2241,4)),Souches!$B$2:$B$15000,Souches!$D$2:$D$15000))</f>
        <v/>
      </c>
      <c r="I2241" s="10" t="str">
        <f t="shared" si="353"/>
        <v/>
      </c>
      <c r="J2241" s="19" t="str">
        <f>IF(I2241="","",INT(('ObjProd (2)'!$C$25-I2241)/7 * (ABS('ObjProd (2)'!$C$25-I2241)&gt;=7)))</f>
        <v/>
      </c>
      <c r="K2241" s="10" t="str">
        <f>IF(I2241="","",
IF(AND(DATEDIF(I2241,'ObjProd (2)'!$C$25,"y")=0,DATEDIF(I2241,'ObjProd (2)'!$C$25,"ym")=0,
   INT(('ObjProd (2)'!$C$25-EDATE(I2241,DATEDIF(I2241,'ObjProd (2)'!$C$25,"y")*12+DATEDIF(I2241,'ObjProd (2)'!$C$25,"ym")))/7)=0),
   "&lt; 1 sem.",
   IF(DATEDIF(I2241,'ObjProd (2)'!$C$25,"y")&gt;0,DATEDIF(I2241,'ObjProd (2)'!$C$25,"y") &amp; " " &amp; IF(DATEDIF(I2241,'ObjProd (2)'!$C$25,"y")=1,"an ","ans "),"") &amp;
   IF(DATEDIF(I2241,'ObjProd (2)'!$C$25,"ym")&gt;0,DATEDIF(I2241,'ObjProd (2)'!$C$25,"ym") &amp; " mois ", "") &amp;
   IF(INT(('ObjProd (2)'!$C$25-EDATE(I2241,DATEDIF(I2241,'ObjProd (2)'!$C$25,"y")*12+DATEDIF(I2241,'ObjProd (2)'!$C$25,"ym")))/7)&gt;0,
      INT(('ObjProd (2)'!$C$25-EDATE(I2241,DATEDIF(I2241,'ObjProd (2)'!$C$25,"y")*12+DATEDIF(I2241,'ObjProd (2)'!$C$25,"ym")))/7) &amp; " sem.",
      "")
)
)</f>
        <v/>
      </c>
      <c r="L2241" s="11" t="str">
        <f t="shared" si="354"/>
        <v/>
      </c>
      <c r="M2241" s="9" t="str">
        <f t="shared" si="359"/>
        <v/>
      </c>
      <c r="N2241" s="9" t="str" cm="1">
        <f t="array" aca="1" ref="N2241" ca="1">LEFT(L2241, IF(ISNUMBER(SUBSTITUTE(_xludf.MID(L2241, 2, 1), ".", ",")), 1, 2))</f>
        <v/>
      </c>
      <c r="O2241" s="19" t="str">
        <f t="shared" ca="1" si="356"/>
        <v/>
      </c>
      <c r="P2241" s="9" t="str">
        <f t="shared" ca="1" si="357"/>
        <v/>
      </c>
      <c r="Q2241" s="9" t="str">
        <f t="shared" ca="1" si="358"/>
        <v/>
      </c>
      <c r="R2241" s="9" t="str">
        <f t="shared" si="360"/>
        <v/>
      </c>
      <c r="S2241" t="str" cm="1">
        <f t="array" ref="S2241">IF(ISBLANK(C2241),"",IFERROR(INDEX(ListeSeries!$A$2:$A$1045, MATCH(1, (DatasScan!G2241=ListeSeries!$B$2:$B$1045) * (DatasScan!H2241&gt;=ListeSeries!$D$2:$D$1045) * (DatasScan!H2241&lt;=ListeSeries!$E$2:$E$1045), 0)), "no match"))</f>
        <v/>
      </c>
      <c r="T2241" s="7" t="str" cm="1">
        <f t="array" ref="T2241">IF(ISBLANK(C2241),"",IFERROR(INDEX(ListeSeries!$C$2:$C$1045, MATCH(1, (DatasScan!G2241=ListeSeries!$B$2:$B$1045) * (DatasScan!H2241&gt;=ListeSeries!$D$2:$D$1045) * (DatasScan!H2241&lt;=ListeSeries!$E$2:$E$1045), 0)), "no match"))</f>
        <v/>
      </c>
      <c r="U2241" s="11" t="str" cm="1">
        <f t="array" ref="U2241">IF(ISBLANK(C2241),"",IFERROR(INDEX(ListeSeries!$F$2:$F$1045, MATCH(1, (DatasScan!G2241=ListeSeries!$B$2:$B$1045) * (DatasScan!H2241&gt;=ListeSeries!$D$2:$D$1045) * (DatasScan!H2241&lt;=ListeSeries!$E$2:$E$1045), 0)), "no match"))</f>
        <v/>
      </c>
    </row>
    <row r="2242" spans="1:21" ht="15" customHeight="1" x14ac:dyDescent="0.25">
      <c r="A2242" s="6" t="str">
        <f t="shared" si="361"/>
        <v/>
      </c>
      <c r="B2242" s="272"/>
      <c r="F2242" s="7" t="str">
        <f t="shared" si="355"/>
        <v/>
      </c>
      <c r="G2242" s="21" t="str">
        <f>IF(ISBLANK(C2242),"",_xlfn.XLOOKUP(_xlfn.XLOOKUP(VALUE(LEFT(C2242,4)),Souches!$B$2:$B$15000,Souches!$E$2:$E$15000),Varietes!$B$2:$B$500,Varietes!$C$2:$C$500))</f>
        <v/>
      </c>
      <c r="H2242" s="19" t="str">
        <f>IF(ISBLANK(C2242),"",_xlfn.XLOOKUP(VALUE(LEFT(C2242,4)),Souches!$B$2:$B$15000,Souches!$D$2:$D$15000))</f>
        <v/>
      </c>
      <c r="I2242" s="10" t="str">
        <f t="shared" ref="I2242:I2305" si="362">IF(ISBLANK(C2242),"",DATE(MID(C2242,5,4),MID(C2242,9,2),MID(C2242,11,2)))</f>
        <v/>
      </c>
      <c r="J2242" s="19" t="str">
        <f>IF(I2242="","",INT(('ObjProd (2)'!$C$25-I2242)/7 * (ABS('ObjProd (2)'!$C$25-I2242)&gt;=7)))</f>
        <v/>
      </c>
      <c r="K2242" s="10" t="str">
        <f>IF(I2242="","",
IF(AND(DATEDIF(I2242,'ObjProd (2)'!$C$25,"y")=0,DATEDIF(I2242,'ObjProd (2)'!$C$25,"ym")=0,
   INT(('ObjProd (2)'!$C$25-EDATE(I2242,DATEDIF(I2242,'ObjProd (2)'!$C$25,"y")*12+DATEDIF(I2242,'ObjProd (2)'!$C$25,"ym")))/7)=0),
   "&lt; 1 sem.",
   IF(DATEDIF(I2242,'ObjProd (2)'!$C$25,"y")&gt;0,DATEDIF(I2242,'ObjProd (2)'!$C$25,"y") &amp; " " &amp; IF(DATEDIF(I2242,'ObjProd (2)'!$C$25,"y")=1,"an ","ans "),"") &amp;
   IF(DATEDIF(I2242,'ObjProd (2)'!$C$25,"ym")&gt;0,DATEDIF(I2242,'ObjProd (2)'!$C$25,"ym") &amp; " mois ", "") &amp;
   IF(INT(('ObjProd (2)'!$C$25-EDATE(I2242,DATEDIF(I2242,'ObjProd (2)'!$C$25,"y")*12+DATEDIF(I2242,'ObjProd (2)'!$C$25,"ym")))/7)&gt;0,
      INT(('ObjProd (2)'!$C$25-EDATE(I2242,DATEDIF(I2242,'ObjProd (2)'!$C$25,"y")*12+DATEDIF(I2242,'ObjProd (2)'!$C$25,"ym")))/7) &amp; " sem.",
      "")
)
)</f>
        <v/>
      </c>
      <c r="L2242" s="11" t="str">
        <f t="shared" ref="L2242:L2305" si="363">IF(ISBLANK(C2242),"",MID(C2242,13,4))</f>
        <v/>
      </c>
      <c r="M2242" s="9" t="str">
        <f t="shared" si="359"/>
        <v/>
      </c>
      <c r="N2242" s="9" t="str" cm="1">
        <f t="array" aca="1" ref="N2242" ca="1">LEFT(L2242, IF(ISNUMBER(SUBSTITUTE(_xludf.MID(L2242, 2, 1), ".", ",")), 1, 2))</f>
        <v/>
      </c>
      <c r="O2242" s="19" t="str">
        <f t="shared" ca="1" si="356"/>
        <v/>
      </c>
      <c r="P2242" s="9" t="str">
        <f t="shared" ca="1" si="357"/>
        <v/>
      </c>
      <c r="Q2242" s="9" t="str">
        <f t="shared" ca="1" si="358"/>
        <v/>
      </c>
      <c r="R2242" s="9" t="str">
        <f t="shared" si="360"/>
        <v/>
      </c>
      <c r="S2242" t="str" cm="1">
        <f t="array" ref="S2242">IF(ISBLANK(C2242),"",IFERROR(INDEX(ListeSeries!$A$2:$A$1045, MATCH(1, (DatasScan!G2242=ListeSeries!$B$2:$B$1045) * (DatasScan!H2242&gt;=ListeSeries!$D$2:$D$1045) * (DatasScan!H2242&lt;=ListeSeries!$E$2:$E$1045), 0)), "no match"))</f>
        <v/>
      </c>
      <c r="T2242" s="7" t="str" cm="1">
        <f t="array" ref="T2242">IF(ISBLANK(C2242),"",IFERROR(INDEX(ListeSeries!$C$2:$C$1045, MATCH(1, (DatasScan!G2242=ListeSeries!$B$2:$B$1045) * (DatasScan!H2242&gt;=ListeSeries!$D$2:$D$1045) * (DatasScan!H2242&lt;=ListeSeries!$E$2:$E$1045), 0)), "no match"))</f>
        <v/>
      </c>
      <c r="U2242" s="11" t="str" cm="1">
        <f t="array" ref="U2242">IF(ISBLANK(C2242),"",IFERROR(INDEX(ListeSeries!$F$2:$F$1045, MATCH(1, (DatasScan!G2242=ListeSeries!$B$2:$B$1045) * (DatasScan!H2242&gt;=ListeSeries!$D$2:$D$1045) * (DatasScan!H2242&lt;=ListeSeries!$E$2:$E$1045), 0)), "no match"))</f>
        <v/>
      </c>
    </row>
    <row r="2243" spans="1:21" ht="15" customHeight="1" x14ac:dyDescent="0.25">
      <c r="A2243" s="6" t="str">
        <f t="shared" si="361"/>
        <v/>
      </c>
      <c r="B2243" s="272"/>
      <c r="F2243" s="7" t="str">
        <f t="shared" si="355"/>
        <v/>
      </c>
      <c r="G2243" s="21" t="str">
        <f>IF(ISBLANK(C2243),"",_xlfn.XLOOKUP(_xlfn.XLOOKUP(VALUE(LEFT(C2243,4)),Souches!$B$2:$B$15000,Souches!$E$2:$E$15000),Varietes!$B$2:$B$500,Varietes!$C$2:$C$500))</f>
        <v/>
      </c>
      <c r="H2243" s="19" t="str">
        <f>IF(ISBLANK(C2243),"",_xlfn.XLOOKUP(VALUE(LEFT(C2243,4)),Souches!$B$2:$B$15000,Souches!$D$2:$D$15000))</f>
        <v/>
      </c>
      <c r="I2243" s="10" t="str">
        <f t="shared" si="362"/>
        <v/>
      </c>
      <c r="J2243" s="19" t="str">
        <f>IF(I2243="","",INT(('ObjProd (2)'!$C$25-I2243)/7 * (ABS('ObjProd (2)'!$C$25-I2243)&gt;=7)))</f>
        <v/>
      </c>
      <c r="K2243" s="10" t="str">
        <f>IF(I2243="","",
IF(AND(DATEDIF(I2243,'ObjProd (2)'!$C$25,"y")=0,DATEDIF(I2243,'ObjProd (2)'!$C$25,"ym")=0,
   INT(('ObjProd (2)'!$C$25-EDATE(I2243,DATEDIF(I2243,'ObjProd (2)'!$C$25,"y")*12+DATEDIF(I2243,'ObjProd (2)'!$C$25,"ym")))/7)=0),
   "&lt; 1 sem.",
   IF(DATEDIF(I2243,'ObjProd (2)'!$C$25,"y")&gt;0,DATEDIF(I2243,'ObjProd (2)'!$C$25,"y") &amp; " " &amp; IF(DATEDIF(I2243,'ObjProd (2)'!$C$25,"y")=1,"an ","ans "),"") &amp;
   IF(DATEDIF(I2243,'ObjProd (2)'!$C$25,"ym")&gt;0,DATEDIF(I2243,'ObjProd (2)'!$C$25,"ym") &amp; " mois ", "") &amp;
   IF(INT(('ObjProd (2)'!$C$25-EDATE(I2243,DATEDIF(I2243,'ObjProd (2)'!$C$25,"y")*12+DATEDIF(I2243,'ObjProd (2)'!$C$25,"ym")))/7)&gt;0,
      INT(('ObjProd (2)'!$C$25-EDATE(I2243,DATEDIF(I2243,'ObjProd (2)'!$C$25,"y")*12+DATEDIF(I2243,'ObjProd (2)'!$C$25,"ym")))/7) &amp; " sem.",
      "")
)
)</f>
        <v/>
      </c>
      <c r="L2243" s="11" t="str">
        <f t="shared" si="363"/>
        <v/>
      </c>
      <c r="M2243" s="9" t="str">
        <f t="shared" si="359"/>
        <v/>
      </c>
      <c r="N2243" s="9" t="str" cm="1">
        <f t="array" aca="1" ref="N2243" ca="1">LEFT(L2243, IF(ISNUMBER(SUBSTITUTE(_xludf.MID(L2243, 2, 1), ".", ",")), 1, 2))</f>
        <v/>
      </c>
      <c r="O2243" s="19" t="str">
        <f t="shared" ca="1" si="356"/>
        <v/>
      </c>
      <c r="P2243" s="9" t="str">
        <f t="shared" ca="1" si="357"/>
        <v/>
      </c>
      <c r="Q2243" s="9" t="str">
        <f t="shared" ca="1" si="358"/>
        <v/>
      </c>
      <c r="R2243" s="9" t="str">
        <f t="shared" si="360"/>
        <v/>
      </c>
      <c r="S2243" t="str" cm="1">
        <f t="array" ref="S2243">IF(ISBLANK(C2243),"",IFERROR(INDEX(ListeSeries!$A$2:$A$1045, MATCH(1, (DatasScan!G2243=ListeSeries!$B$2:$B$1045) * (DatasScan!H2243&gt;=ListeSeries!$D$2:$D$1045) * (DatasScan!H2243&lt;=ListeSeries!$E$2:$E$1045), 0)), "no match"))</f>
        <v/>
      </c>
      <c r="T2243" s="7" t="str" cm="1">
        <f t="array" ref="T2243">IF(ISBLANK(C2243),"",IFERROR(INDEX(ListeSeries!$C$2:$C$1045, MATCH(1, (DatasScan!G2243=ListeSeries!$B$2:$B$1045) * (DatasScan!H2243&gt;=ListeSeries!$D$2:$D$1045) * (DatasScan!H2243&lt;=ListeSeries!$E$2:$E$1045), 0)), "no match"))</f>
        <v/>
      </c>
      <c r="U2243" s="11" t="str" cm="1">
        <f t="array" ref="U2243">IF(ISBLANK(C2243),"",IFERROR(INDEX(ListeSeries!$F$2:$F$1045, MATCH(1, (DatasScan!G2243=ListeSeries!$B$2:$B$1045) * (DatasScan!H2243&gt;=ListeSeries!$D$2:$D$1045) * (DatasScan!H2243&lt;=ListeSeries!$E$2:$E$1045), 0)), "no match"))</f>
        <v/>
      </c>
    </row>
    <row r="2244" spans="1:21" ht="15" customHeight="1" x14ac:dyDescent="0.25">
      <c r="A2244" s="6" t="str">
        <f t="shared" si="361"/>
        <v/>
      </c>
      <c r="B2244" s="272"/>
      <c r="F2244" s="7" t="str">
        <f t="shared" si="355"/>
        <v/>
      </c>
      <c r="G2244" s="21" t="str">
        <f>IF(ISBLANK(C2244),"",_xlfn.XLOOKUP(_xlfn.XLOOKUP(VALUE(LEFT(C2244,4)),Souches!$B$2:$B$15000,Souches!$E$2:$E$15000),Varietes!$B$2:$B$500,Varietes!$C$2:$C$500))</f>
        <v/>
      </c>
      <c r="H2244" s="19" t="str">
        <f>IF(ISBLANK(C2244),"",_xlfn.XLOOKUP(VALUE(LEFT(C2244,4)),Souches!$B$2:$B$15000,Souches!$D$2:$D$15000))</f>
        <v/>
      </c>
      <c r="I2244" s="10" t="str">
        <f t="shared" si="362"/>
        <v/>
      </c>
      <c r="J2244" s="19" t="str">
        <f>IF(I2244="","",INT(('ObjProd (2)'!$C$25-I2244)/7 * (ABS('ObjProd (2)'!$C$25-I2244)&gt;=7)))</f>
        <v/>
      </c>
      <c r="K2244" s="10" t="str">
        <f>IF(I2244="","",
IF(AND(DATEDIF(I2244,'ObjProd (2)'!$C$25,"y")=0,DATEDIF(I2244,'ObjProd (2)'!$C$25,"ym")=0,
   INT(('ObjProd (2)'!$C$25-EDATE(I2244,DATEDIF(I2244,'ObjProd (2)'!$C$25,"y")*12+DATEDIF(I2244,'ObjProd (2)'!$C$25,"ym")))/7)=0),
   "&lt; 1 sem.",
   IF(DATEDIF(I2244,'ObjProd (2)'!$C$25,"y")&gt;0,DATEDIF(I2244,'ObjProd (2)'!$C$25,"y") &amp; " " &amp; IF(DATEDIF(I2244,'ObjProd (2)'!$C$25,"y")=1,"an ","ans "),"") &amp;
   IF(DATEDIF(I2244,'ObjProd (2)'!$C$25,"ym")&gt;0,DATEDIF(I2244,'ObjProd (2)'!$C$25,"ym") &amp; " mois ", "") &amp;
   IF(INT(('ObjProd (2)'!$C$25-EDATE(I2244,DATEDIF(I2244,'ObjProd (2)'!$C$25,"y")*12+DATEDIF(I2244,'ObjProd (2)'!$C$25,"ym")))/7)&gt;0,
      INT(('ObjProd (2)'!$C$25-EDATE(I2244,DATEDIF(I2244,'ObjProd (2)'!$C$25,"y")*12+DATEDIF(I2244,'ObjProd (2)'!$C$25,"ym")))/7) &amp; " sem.",
      "")
)
)</f>
        <v/>
      </c>
      <c r="L2244" s="11" t="str">
        <f t="shared" si="363"/>
        <v/>
      </c>
      <c r="M2244" s="9" t="str">
        <f t="shared" si="359"/>
        <v/>
      </c>
      <c r="N2244" s="9" t="str" cm="1">
        <f t="array" aca="1" ref="N2244" ca="1">LEFT(L2244, IF(ISNUMBER(SUBSTITUTE(_xludf.MID(L2244, 2, 1), ".", ",")), 1, 2))</f>
        <v/>
      </c>
      <c r="O2244" s="19" t="str">
        <f t="shared" ca="1" si="356"/>
        <v/>
      </c>
      <c r="P2244" s="9" t="str">
        <f t="shared" ca="1" si="357"/>
        <v/>
      </c>
      <c r="Q2244" s="9" t="str">
        <f t="shared" ca="1" si="358"/>
        <v/>
      </c>
      <c r="R2244" s="9" t="str">
        <f t="shared" si="360"/>
        <v/>
      </c>
      <c r="S2244" t="str" cm="1">
        <f t="array" ref="S2244">IF(ISBLANK(C2244),"",IFERROR(INDEX(ListeSeries!$A$2:$A$1045, MATCH(1, (DatasScan!G2244=ListeSeries!$B$2:$B$1045) * (DatasScan!H2244&gt;=ListeSeries!$D$2:$D$1045) * (DatasScan!H2244&lt;=ListeSeries!$E$2:$E$1045), 0)), "no match"))</f>
        <v/>
      </c>
      <c r="T2244" s="7" t="str" cm="1">
        <f t="array" ref="T2244">IF(ISBLANK(C2244),"",IFERROR(INDEX(ListeSeries!$C$2:$C$1045, MATCH(1, (DatasScan!G2244=ListeSeries!$B$2:$B$1045) * (DatasScan!H2244&gt;=ListeSeries!$D$2:$D$1045) * (DatasScan!H2244&lt;=ListeSeries!$E$2:$E$1045), 0)), "no match"))</f>
        <v/>
      </c>
      <c r="U2244" s="11" t="str" cm="1">
        <f t="array" ref="U2244">IF(ISBLANK(C2244),"",IFERROR(INDEX(ListeSeries!$F$2:$F$1045, MATCH(1, (DatasScan!G2244=ListeSeries!$B$2:$B$1045) * (DatasScan!H2244&gt;=ListeSeries!$D$2:$D$1045) * (DatasScan!H2244&lt;=ListeSeries!$E$2:$E$1045), 0)), "no match"))</f>
        <v/>
      </c>
    </row>
    <row r="2245" spans="1:21" ht="15" customHeight="1" x14ac:dyDescent="0.25">
      <c r="A2245" s="6" t="str">
        <f t="shared" si="361"/>
        <v/>
      </c>
      <c r="B2245" s="272"/>
      <c r="F2245" s="7" t="str">
        <f t="shared" si="355"/>
        <v/>
      </c>
      <c r="G2245" s="21" t="str">
        <f>IF(ISBLANK(C2245),"",_xlfn.XLOOKUP(_xlfn.XLOOKUP(VALUE(LEFT(C2245,4)),Souches!$B$2:$B$15000,Souches!$E$2:$E$15000),Varietes!$B$2:$B$500,Varietes!$C$2:$C$500))</f>
        <v/>
      </c>
      <c r="H2245" s="19" t="str">
        <f>IF(ISBLANK(C2245),"",_xlfn.XLOOKUP(VALUE(LEFT(C2245,4)),Souches!$B$2:$B$15000,Souches!$D$2:$D$15000))</f>
        <v/>
      </c>
      <c r="I2245" s="10" t="str">
        <f t="shared" si="362"/>
        <v/>
      </c>
      <c r="J2245" s="19" t="str">
        <f>IF(I2245="","",INT(('ObjProd (2)'!$C$25-I2245)/7 * (ABS('ObjProd (2)'!$C$25-I2245)&gt;=7)))</f>
        <v/>
      </c>
      <c r="K2245" s="10" t="str">
        <f>IF(I2245="","",
IF(AND(DATEDIF(I2245,'ObjProd (2)'!$C$25,"y")=0,DATEDIF(I2245,'ObjProd (2)'!$C$25,"ym")=0,
   INT(('ObjProd (2)'!$C$25-EDATE(I2245,DATEDIF(I2245,'ObjProd (2)'!$C$25,"y")*12+DATEDIF(I2245,'ObjProd (2)'!$C$25,"ym")))/7)=0),
   "&lt; 1 sem.",
   IF(DATEDIF(I2245,'ObjProd (2)'!$C$25,"y")&gt;0,DATEDIF(I2245,'ObjProd (2)'!$C$25,"y") &amp; " " &amp; IF(DATEDIF(I2245,'ObjProd (2)'!$C$25,"y")=1,"an ","ans "),"") &amp;
   IF(DATEDIF(I2245,'ObjProd (2)'!$C$25,"ym")&gt;0,DATEDIF(I2245,'ObjProd (2)'!$C$25,"ym") &amp; " mois ", "") &amp;
   IF(INT(('ObjProd (2)'!$C$25-EDATE(I2245,DATEDIF(I2245,'ObjProd (2)'!$C$25,"y")*12+DATEDIF(I2245,'ObjProd (2)'!$C$25,"ym")))/7)&gt;0,
      INT(('ObjProd (2)'!$C$25-EDATE(I2245,DATEDIF(I2245,'ObjProd (2)'!$C$25,"y")*12+DATEDIF(I2245,'ObjProd (2)'!$C$25,"ym")))/7) &amp; " sem.",
      "")
)
)</f>
        <v/>
      </c>
      <c r="L2245" s="11" t="str">
        <f t="shared" si="363"/>
        <v/>
      </c>
      <c r="M2245" s="9" t="str">
        <f t="shared" si="359"/>
        <v/>
      </c>
      <c r="N2245" s="9" t="str" cm="1">
        <f t="array" aca="1" ref="N2245" ca="1">LEFT(L2245, IF(ISNUMBER(SUBSTITUTE(_xludf.MID(L2245, 2, 1), ".", ",")), 1, 2))</f>
        <v/>
      </c>
      <c r="O2245" s="19" t="str">
        <f t="shared" ca="1" si="356"/>
        <v/>
      </c>
      <c r="P2245" s="9" t="str">
        <f t="shared" ca="1" si="357"/>
        <v/>
      </c>
      <c r="Q2245" s="9" t="str">
        <f t="shared" ca="1" si="358"/>
        <v/>
      </c>
      <c r="R2245" s="9" t="str">
        <f t="shared" si="360"/>
        <v/>
      </c>
      <c r="S2245" t="str" cm="1">
        <f t="array" ref="S2245">IF(ISBLANK(C2245),"",IFERROR(INDEX(ListeSeries!$A$2:$A$1045, MATCH(1, (DatasScan!G2245=ListeSeries!$B$2:$B$1045) * (DatasScan!H2245&gt;=ListeSeries!$D$2:$D$1045) * (DatasScan!H2245&lt;=ListeSeries!$E$2:$E$1045), 0)), "no match"))</f>
        <v/>
      </c>
      <c r="T2245" s="7" t="str" cm="1">
        <f t="array" ref="T2245">IF(ISBLANK(C2245),"",IFERROR(INDEX(ListeSeries!$C$2:$C$1045, MATCH(1, (DatasScan!G2245=ListeSeries!$B$2:$B$1045) * (DatasScan!H2245&gt;=ListeSeries!$D$2:$D$1045) * (DatasScan!H2245&lt;=ListeSeries!$E$2:$E$1045), 0)), "no match"))</f>
        <v/>
      </c>
      <c r="U2245" s="11" t="str" cm="1">
        <f t="array" ref="U2245">IF(ISBLANK(C2245),"",IFERROR(INDEX(ListeSeries!$F$2:$F$1045, MATCH(1, (DatasScan!G2245=ListeSeries!$B$2:$B$1045) * (DatasScan!H2245&gt;=ListeSeries!$D$2:$D$1045) * (DatasScan!H2245&lt;=ListeSeries!$E$2:$E$1045), 0)), "no match"))</f>
        <v/>
      </c>
    </row>
    <row r="2246" spans="1:21" ht="15" customHeight="1" x14ac:dyDescent="0.25">
      <c r="A2246" s="6" t="str">
        <f t="shared" si="361"/>
        <v/>
      </c>
      <c r="B2246" s="272"/>
      <c r="F2246" s="7" t="str">
        <f t="shared" si="355"/>
        <v/>
      </c>
      <c r="G2246" s="21" t="str">
        <f>IF(ISBLANK(C2246),"",_xlfn.XLOOKUP(_xlfn.XLOOKUP(VALUE(LEFT(C2246,4)),Souches!$B$2:$B$15000,Souches!$E$2:$E$15000),Varietes!$B$2:$B$500,Varietes!$C$2:$C$500))</f>
        <v/>
      </c>
      <c r="H2246" s="19" t="str">
        <f>IF(ISBLANK(C2246),"",_xlfn.XLOOKUP(VALUE(LEFT(C2246,4)),Souches!$B$2:$B$15000,Souches!$D$2:$D$15000))</f>
        <v/>
      </c>
      <c r="I2246" s="10" t="str">
        <f t="shared" si="362"/>
        <v/>
      </c>
      <c r="J2246" s="19" t="str">
        <f>IF(I2246="","",INT(('ObjProd (2)'!$C$25-I2246)/7 * (ABS('ObjProd (2)'!$C$25-I2246)&gt;=7)))</f>
        <v/>
      </c>
      <c r="K2246" s="10" t="str">
        <f>IF(I2246="","",
IF(AND(DATEDIF(I2246,'ObjProd (2)'!$C$25,"y")=0,DATEDIF(I2246,'ObjProd (2)'!$C$25,"ym")=0,
   INT(('ObjProd (2)'!$C$25-EDATE(I2246,DATEDIF(I2246,'ObjProd (2)'!$C$25,"y")*12+DATEDIF(I2246,'ObjProd (2)'!$C$25,"ym")))/7)=0),
   "&lt; 1 sem.",
   IF(DATEDIF(I2246,'ObjProd (2)'!$C$25,"y")&gt;0,DATEDIF(I2246,'ObjProd (2)'!$C$25,"y") &amp; " " &amp; IF(DATEDIF(I2246,'ObjProd (2)'!$C$25,"y")=1,"an ","ans "),"") &amp;
   IF(DATEDIF(I2246,'ObjProd (2)'!$C$25,"ym")&gt;0,DATEDIF(I2246,'ObjProd (2)'!$C$25,"ym") &amp; " mois ", "") &amp;
   IF(INT(('ObjProd (2)'!$C$25-EDATE(I2246,DATEDIF(I2246,'ObjProd (2)'!$C$25,"y")*12+DATEDIF(I2246,'ObjProd (2)'!$C$25,"ym")))/7)&gt;0,
      INT(('ObjProd (2)'!$C$25-EDATE(I2246,DATEDIF(I2246,'ObjProd (2)'!$C$25,"y")*12+DATEDIF(I2246,'ObjProd (2)'!$C$25,"ym")))/7) &amp; " sem.",
      "")
)
)</f>
        <v/>
      </c>
      <c r="L2246" s="11" t="str">
        <f t="shared" si="363"/>
        <v/>
      </c>
      <c r="M2246" s="9" t="str">
        <f t="shared" si="359"/>
        <v/>
      </c>
      <c r="N2246" s="9" t="str" cm="1">
        <f t="array" aca="1" ref="N2246" ca="1">LEFT(L2246, IF(ISNUMBER(SUBSTITUTE(_xludf.MID(L2246, 2, 1), ".", ",")), 1, 2))</f>
        <v/>
      </c>
      <c r="O2246" s="19" t="str">
        <f t="shared" ca="1" si="356"/>
        <v/>
      </c>
      <c r="P2246" s="9" t="str">
        <f t="shared" ca="1" si="357"/>
        <v/>
      </c>
      <c r="Q2246" s="9" t="str">
        <f t="shared" ca="1" si="358"/>
        <v/>
      </c>
      <c r="R2246" s="9" t="str">
        <f t="shared" si="360"/>
        <v/>
      </c>
      <c r="S2246" t="str" cm="1">
        <f t="array" ref="S2246">IF(ISBLANK(C2246),"",IFERROR(INDEX(ListeSeries!$A$2:$A$1045, MATCH(1, (DatasScan!G2246=ListeSeries!$B$2:$B$1045) * (DatasScan!H2246&gt;=ListeSeries!$D$2:$D$1045) * (DatasScan!H2246&lt;=ListeSeries!$E$2:$E$1045), 0)), "no match"))</f>
        <v/>
      </c>
      <c r="T2246" s="7" t="str" cm="1">
        <f t="array" ref="T2246">IF(ISBLANK(C2246),"",IFERROR(INDEX(ListeSeries!$C$2:$C$1045, MATCH(1, (DatasScan!G2246=ListeSeries!$B$2:$B$1045) * (DatasScan!H2246&gt;=ListeSeries!$D$2:$D$1045) * (DatasScan!H2246&lt;=ListeSeries!$E$2:$E$1045), 0)), "no match"))</f>
        <v/>
      </c>
      <c r="U2246" s="11" t="str" cm="1">
        <f t="array" ref="U2246">IF(ISBLANK(C2246),"",IFERROR(INDEX(ListeSeries!$F$2:$F$1045, MATCH(1, (DatasScan!G2246=ListeSeries!$B$2:$B$1045) * (DatasScan!H2246&gt;=ListeSeries!$D$2:$D$1045) * (DatasScan!H2246&lt;=ListeSeries!$E$2:$E$1045), 0)), "no match"))</f>
        <v/>
      </c>
    </row>
    <row r="2247" spans="1:21" ht="15" customHeight="1" x14ac:dyDescent="0.25">
      <c r="A2247" s="6" t="str">
        <f t="shared" si="361"/>
        <v/>
      </c>
      <c r="B2247" s="272"/>
      <c r="F2247" s="7" t="str">
        <f t="shared" si="355"/>
        <v/>
      </c>
      <c r="G2247" s="21" t="str">
        <f>IF(ISBLANK(C2247),"",_xlfn.XLOOKUP(_xlfn.XLOOKUP(VALUE(LEFT(C2247,4)),Souches!$B$2:$B$15000,Souches!$E$2:$E$15000),Varietes!$B$2:$B$500,Varietes!$C$2:$C$500))</f>
        <v/>
      </c>
      <c r="H2247" s="19" t="str">
        <f>IF(ISBLANK(C2247),"",_xlfn.XLOOKUP(VALUE(LEFT(C2247,4)),Souches!$B$2:$B$15000,Souches!$D$2:$D$15000))</f>
        <v/>
      </c>
      <c r="I2247" s="10" t="str">
        <f t="shared" si="362"/>
        <v/>
      </c>
      <c r="J2247" s="19" t="str">
        <f>IF(I2247="","",INT(('ObjProd (2)'!$C$25-I2247)/7 * (ABS('ObjProd (2)'!$C$25-I2247)&gt;=7)))</f>
        <v/>
      </c>
      <c r="K2247" s="10" t="str">
        <f>IF(I2247="","",
IF(AND(DATEDIF(I2247,'ObjProd (2)'!$C$25,"y")=0,DATEDIF(I2247,'ObjProd (2)'!$C$25,"ym")=0,
   INT(('ObjProd (2)'!$C$25-EDATE(I2247,DATEDIF(I2247,'ObjProd (2)'!$C$25,"y")*12+DATEDIF(I2247,'ObjProd (2)'!$C$25,"ym")))/7)=0),
   "&lt; 1 sem.",
   IF(DATEDIF(I2247,'ObjProd (2)'!$C$25,"y")&gt;0,DATEDIF(I2247,'ObjProd (2)'!$C$25,"y") &amp; " " &amp; IF(DATEDIF(I2247,'ObjProd (2)'!$C$25,"y")=1,"an ","ans "),"") &amp;
   IF(DATEDIF(I2247,'ObjProd (2)'!$C$25,"ym")&gt;0,DATEDIF(I2247,'ObjProd (2)'!$C$25,"ym") &amp; " mois ", "") &amp;
   IF(INT(('ObjProd (2)'!$C$25-EDATE(I2247,DATEDIF(I2247,'ObjProd (2)'!$C$25,"y")*12+DATEDIF(I2247,'ObjProd (2)'!$C$25,"ym")))/7)&gt;0,
      INT(('ObjProd (2)'!$C$25-EDATE(I2247,DATEDIF(I2247,'ObjProd (2)'!$C$25,"y")*12+DATEDIF(I2247,'ObjProd (2)'!$C$25,"ym")))/7) &amp; " sem.",
      "")
)
)</f>
        <v/>
      </c>
      <c r="L2247" s="11" t="str">
        <f t="shared" si="363"/>
        <v/>
      </c>
      <c r="M2247" s="9" t="str">
        <f t="shared" si="359"/>
        <v/>
      </c>
      <c r="N2247" s="9" t="str" cm="1">
        <f t="array" aca="1" ref="N2247" ca="1">LEFT(L2247, IF(ISNUMBER(SUBSTITUTE(_xludf.MID(L2247, 2, 1), ".", ",")), 1, 2))</f>
        <v/>
      </c>
      <c r="O2247" s="19" t="str">
        <f t="shared" ca="1" si="356"/>
        <v/>
      </c>
      <c r="P2247" s="9" t="str">
        <f t="shared" ca="1" si="357"/>
        <v/>
      </c>
      <c r="Q2247" s="9" t="str">
        <f t="shared" ca="1" si="358"/>
        <v/>
      </c>
      <c r="R2247" s="9" t="str">
        <f t="shared" si="360"/>
        <v/>
      </c>
      <c r="S2247" t="str" cm="1">
        <f t="array" ref="S2247">IF(ISBLANK(C2247),"",IFERROR(INDEX(ListeSeries!$A$2:$A$1045, MATCH(1, (DatasScan!G2247=ListeSeries!$B$2:$B$1045) * (DatasScan!H2247&gt;=ListeSeries!$D$2:$D$1045) * (DatasScan!H2247&lt;=ListeSeries!$E$2:$E$1045), 0)), "no match"))</f>
        <v/>
      </c>
      <c r="T2247" s="7" t="str" cm="1">
        <f t="array" ref="T2247">IF(ISBLANK(C2247),"",IFERROR(INDEX(ListeSeries!$C$2:$C$1045, MATCH(1, (DatasScan!G2247=ListeSeries!$B$2:$B$1045) * (DatasScan!H2247&gt;=ListeSeries!$D$2:$D$1045) * (DatasScan!H2247&lt;=ListeSeries!$E$2:$E$1045), 0)), "no match"))</f>
        <v/>
      </c>
      <c r="U2247" s="11" t="str" cm="1">
        <f t="array" ref="U2247">IF(ISBLANK(C2247),"",IFERROR(INDEX(ListeSeries!$F$2:$F$1045, MATCH(1, (DatasScan!G2247=ListeSeries!$B$2:$B$1045) * (DatasScan!H2247&gt;=ListeSeries!$D$2:$D$1045) * (DatasScan!H2247&lt;=ListeSeries!$E$2:$E$1045), 0)), "no match"))</f>
        <v/>
      </c>
    </row>
    <row r="2248" spans="1:21" ht="15" customHeight="1" x14ac:dyDescent="0.25">
      <c r="A2248" s="6" t="str">
        <f t="shared" si="361"/>
        <v/>
      </c>
      <c r="B2248" s="272"/>
      <c r="F2248" s="7" t="str">
        <f t="shared" si="355"/>
        <v/>
      </c>
      <c r="G2248" s="21" t="str">
        <f>IF(ISBLANK(C2248),"",_xlfn.XLOOKUP(_xlfn.XLOOKUP(VALUE(LEFT(C2248,4)),Souches!$B$2:$B$15000,Souches!$E$2:$E$15000),Varietes!$B$2:$B$500,Varietes!$C$2:$C$500))</f>
        <v/>
      </c>
      <c r="H2248" s="19" t="str">
        <f>IF(ISBLANK(C2248),"",_xlfn.XLOOKUP(VALUE(LEFT(C2248,4)),Souches!$B$2:$B$15000,Souches!$D$2:$D$15000))</f>
        <v/>
      </c>
      <c r="I2248" s="10" t="str">
        <f t="shared" si="362"/>
        <v/>
      </c>
      <c r="J2248" s="19" t="str">
        <f>IF(I2248="","",INT(('ObjProd (2)'!$C$25-I2248)/7 * (ABS('ObjProd (2)'!$C$25-I2248)&gt;=7)))</f>
        <v/>
      </c>
      <c r="K2248" s="10" t="str">
        <f>IF(I2248="","",
IF(AND(DATEDIF(I2248,'ObjProd (2)'!$C$25,"y")=0,DATEDIF(I2248,'ObjProd (2)'!$C$25,"ym")=0,
   INT(('ObjProd (2)'!$C$25-EDATE(I2248,DATEDIF(I2248,'ObjProd (2)'!$C$25,"y")*12+DATEDIF(I2248,'ObjProd (2)'!$C$25,"ym")))/7)=0),
   "&lt; 1 sem.",
   IF(DATEDIF(I2248,'ObjProd (2)'!$C$25,"y")&gt;0,DATEDIF(I2248,'ObjProd (2)'!$C$25,"y") &amp; " " &amp; IF(DATEDIF(I2248,'ObjProd (2)'!$C$25,"y")=1,"an ","ans "),"") &amp;
   IF(DATEDIF(I2248,'ObjProd (2)'!$C$25,"ym")&gt;0,DATEDIF(I2248,'ObjProd (2)'!$C$25,"ym") &amp; " mois ", "") &amp;
   IF(INT(('ObjProd (2)'!$C$25-EDATE(I2248,DATEDIF(I2248,'ObjProd (2)'!$C$25,"y")*12+DATEDIF(I2248,'ObjProd (2)'!$C$25,"ym")))/7)&gt;0,
      INT(('ObjProd (2)'!$C$25-EDATE(I2248,DATEDIF(I2248,'ObjProd (2)'!$C$25,"y")*12+DATEDIF(I2248,'ObjProd (2)'!$C$25,"ym")))/7) &amp; " sem.",
      "")
)
)</f>
        <v/>
      </c>
      <c r="L2248" s="11" t="str">
        <f t="shared" si="363"/>
        <v/>
      </c>
      <c r="M2248" s="9" t="str">
        <f t="shared" si="359"/>
        <v/>
      </c>
      <c r="N2248" s="9" t="str" cm="1">
        <f t="array" aca="1" ref="N2248" ca="1">LEFT(L2248, IF(ISNUMBER(SUBSTITUTE(_xludf.MID(L2248, 2, 1), ".", ",")), 1, 2))</f>
        <v/>
      </c>
      <c r="O2248" s="19" t="str">
        <f t="shared" ca="1" si="356"/>
        <v/>
      </c>
      <c r="P2248" s="9" t="str">
        <f t="shared" ca="1" si="357"/>
        <v/>
      </c>
      <c r="Q2248" s="9" t="str">
        <f t="shared" ca="1" si="358"/>
        <v/>
      </c>
      <c r="R2248" s="9" t="str">
        <f t="shared" si="360"/>
        <v/>
      </c>
      <c r="S2248" t="str" cm="1">
        <f t="array" ref="S2248">IF(ISBLANK(C2248),"",IFERROR(INDEX(ListeSeries!$A$2:$A$1045, MATCH(1, (DatasScan!G2248=ListeSeries!$B$2:$B$1045) * (DatasScan!H2248&gt;=ListeSeries!$D$2:$D$1045) * (DatasScan!H2248&lt;=ListeSeries!$E$2:$E$1045), 0)), "no match"))</f>
        <v/>
      </c>
      <c r="T2248" s="7" t="str" cm="1">
        <f t="array" ref="T2248">IF(ISBLANK(C2248),"",IFERROR(INDEX(ListeSeries!$C$2:$C$1045, MATCH(1, (DatasScan!G2248=ListeSeries!$B$2:$B$1045) * (DatasScan!H2248&gt;=ListeSeries!$D$2:$D$1045) * (DatasScan!H2248&lt;=ListeSeries!$E$2:$E$1045), 0)), "no match"))</f>
        <v/>
      </c>
      <c r="U2248" s="11" t="str" cm="1">
        <f t="array" ref="U2248">IF(ISBLANK(C2248),"",IFERROR(INDEX(ListeSeries!$F$2:$F$1045, MATCH(1, (DatasScan!G2248=ListeSeries!$B$2:$B$1045) * (DatasScan!H2248&gt;=ListeSeries!$D$2:$D$1045) * (DatasScan!H2248&lt;=ListeSeries!$E$2:$E$1045), 0)), "no match"))</f>
        <v/>
      </c>
    </row>
    <row r="2249" spans="1:21" ht="15" customHeight="1" x14ac:dyDescent="0.25">
      <c r="A2249" s="6" t="str">
        <f t="shared" si="361"/>
        <v/>
      </c>
      <c r="B2249" s="272"/>
      <c r="F2249" s="7" t="str">
        <f t="shared" si="355"/>
        <v/>
      </c>
      <c r="G2249" s="21" t="str">
        <f>IF(ISBLANK(C2249),"",_xlfn.XLOOKUP(_xlfn.XLOOKUP(VALUE(LEFT(C2249,4)),Souches!$B$2:$B$15000,Souches!$E$2:$E$15000),Varietes!$B$2:$B$500,Varietes!$C$2:$C$500))</f>
        <v/>
      </c>
      <c r="H2249" s="19" t="str">
        <f>IF(ISBLANK(C2249),"",_xlfn.XLOOKUP(VALUE(LEFT(C2249,4)),Souches!$B$2:$B$15000,Souches!$D$2:$D$15000))</f>
        <v/>
      </c>
      <c r="I2249" s="10" t="str">
        <f t="shared" si="362"/>
        <v/>
      </c>
      <c r="J2249" s="19" t="str">
        <f>IF(I2249="","",INT(('ObjProd (2)'!$C$25-I2249)/7 * (ABS('ObjProd (2)'!$C$25-I2249)&gt;=7)))</f>
        <v/>
      </c>
      <c r="K2249" s="10" t="str">
        <f>IF(I2249="","",
IF(AND(DATEDIF(I2249,'ObjProd (2)'!$C$25,"y")=0,DATEDIF(I2249,'ObjProd (2)'!$C$25,"ym")=0,
   INT(('ObjProd (2)'!$C$25-EDATE(I2249,DATEDIF(I2249,'ObjProd (2)'!$C$25,"y")*12+DATEDIF(I2249,'ObjProd (2)'!$C$25,"ym")))/7)=0),
   "&lt; 1 sem.",
   IF(DATEDIF(I2249,'ObjProd (2)'!$C$25,"y")&gt;0,DATEDIF(I2249,'ObjProd (2)'!$C$25,"y") &amp; " " &amp; IF(DATEDIF(I2249,'ObjProd (2)'!$C$25,"y")=1,"an ","ans "),"") &amp;
   IF(DATEDIF(I2249,'ObjProd (2)'!$C$25,"ym")&gt;0,DATEDIF(I2249,'ObjProd (2)'!$C$25,"ym") &amp; " mois ", "") &amp;
   IF(INT(('ObjProd (2)'!$C$25-EDATE(I2249,DATEDIF(I2249,'ObjProd (2)'!$C$25,"y")*12+DATEDIF(I2249,'ObjProd (2)'!$C$25,"ym")))/7)&gt;0,
      INT(('ObjProd (2)'!$C$25-EDATE(I2249,DATEDIF(I2249,'ObjProd (2)'!$C$25,"y")*12+DATEDIF(I2249,'ObjProd (2)'!$C$25,"ym")))/7) &amp; " sem.",
      "")
)
)</f>
        <v/>
      </c>
      <c r="L2249" s="11" t="str">
        <f t="shared" si="363"/>
        <v/>
      </c>
      <c r="M2249" s="9" t="str">
        <f t="shared" si="359"/>
        <v/>
      </c>
      <c r="N2249" s="9" t="str" cm="1">
        <f t="array" aca="1" ref="N2249" ca="1">LEFT(L2249, IF(ISNUMBER(SUBSTITUTE(_xludf.MID(L2249, 2, 1), ".", ",")), 1, 2))</f>
        <v/>
      </c>
      <c r="O2249" s="19" t="str">
        <f t="shared" ca="1" si="356"/>
        <v/>
      </c>
      <c r="P2249" s="9" t="str">
        <f t="shared" ca="1" si="357"/>
        <v/>
      </c>
      <c r="Q2249" s="9" t="str">
        <f t="shared" ca="1" si="358"/>
        <v/>
      </c>
      <c r="R2249" s="9" t="str">
        <f t="shared" si="360"/>
        <v/>
      </c>
      <c r="S2249" t="str" cm="1">
        <f t="array" ref="S2249">IF(ISBLANK(C2249),"",IFERROR(INDEX(ListeSeries!$A$2:$A$1045, MATCH(1, (DatasScan!G2249=ListeSeries!$B$2:$B$1045) * (DatasScan!H2249&gt;=ListeSeries!$D$2:$D$1045) * (DatasScan!H2249&lt;=ListeSeries!$E$2:$E$1045), 0)), "no match"))</f>
        <v/>
      </c>
      <c r="T2249" s="7" t="str" cm="1">
        <f t="array" ref="T2249">IF(ISBLANK(C2249),"",IFERROR(INDEX(ListeSeries!$C$2:$C$1045, MATCH(1, (DatasScan!G2249=ListeSeries!$B$2:$B$1045) * (DatasScan!H2249&gt;=ListeSeries!$D$2:$D$1045) * (DatasScan!H2249&lt;=ListeSeries!$E$2:$E$1045), 0)), "no match"))</f>
        <v/>
      </c>
      <c r="U2249" s="11" t="str" cm="1">
        <f t="array" ref="U2249">IF(ISBLANK(C2249),"",IFERROR(INDEX(ListeSeries!$F$2:$F$1045, MATCH(1, (DatasScan!G2249=ListeSeries!$B$2:$B$1045) * (DatasScan!H2249&gt;=ListeSeries!$D$2:$D$1045) * (DatasScan!H2249&lt;=ListeSeries!$E$2:$E$1045), 0)), "no match"))</f>
        <v/>
      </c>
    </row>
    <row r="2250" spans="1:21" ht="15" customHeight="1" x14ac:dyDescent="0.25">
      <c r="A2250" s="6" t="str">
        <f t="shared" si="361"/>
        <v/>
      </c>
      <c r="B2250" s="272"/>
      <c r="F2250" s="7" t="str">
        <f t="shared" si="355"/>
        <v/>
      </c>
      <c r="G2250" s="21" t="str">
        <f>IF(ISBLANK(C2250),"",_xlfn.XLOOKUP(_xlfn.XLOOKUP(VALUE(LEFT(C2250,4)),Souches!$B$2:$B$15000,Souches!$E$2:$E$15000),Varietes!$B$2:$B$500,Varietes!$C$2:$C$500))</f>
        <v/>
      </c>
      <c r="H2250" s="19" t="str">
        <f>IF(ISBLANK(C2250),"",_xlfn.XLOOKUP(VALUE(LEFT(C2250,4)),Souches!$B$2:$B$15000,Souches!$D$2:$D$15000))</f>
        <v/>
      </c>
      <c r="I2250" s="10" t="str">
        <f t="shared" si="362"/>
        <v/>
      </c>
      <c r="J2250" s="19" t="str">
        <f>IF(I2250="","",INT(('ObjProd (2)'!$C$25-I2250)/7 * (ABS('ObjProd (2)'!$C$25-I2250)&gt;=7)))</f>
        <v/>
      </c>
      <c r="K2250" s="10" t="str">
        <f>IF(I2250="","",
IF(AND(DATEDIF(I2250,'ObjProd (2)'!$C$25,"y")=0,DATEDIF(I2250,'ObjProd (2)'!$C$25,"ym")=0,
   INT(('ObjProd (2)'!$C$25-EDATE(I2250,DATEDIF(I2250,'ObjProd (2)'!$C$25,"y")*12+DATEDIF(I2250,'ObjProd (2)'!$C$25,"ym")))/7)=0),
   "&lt; 1 sem.",
   IF(DATEDIF(I2250,'ObjProd (2)'!$C$25,"y")&gt;0,DATEDIF(I2250,'ObjProd (2)'!$C$25,"y") &amp; " " &amp; IF(DATEDIF(I2250,'ObjProd (2)'!$C$25,"y")=1,"an ","ans "),"") &amp;
   IF(DATEDIF(I2250,'ObjProd (2)'!$C$25,"ym")&gt;0,DATEDIF(I2250,'ObjProd (2)'!$C$25,"ym") &amp; " mois ", "") &amp;
   IF(INT(('ObjProd (2)'!$C$25-EDATE(I2250,DATEDIF(I2250,'ObjProd (2)'!$C$25,"y")*12+DATEDIF(I2250,'ObjProd (2)'!$C$25,"ym")))/7)&gt;0,
      INT(('ObjProd (2)'!$C$25-EDATE(I2250,DATEDIF(I2250,'ObjProd (2)'!$C$25,"y")*12+DATEDIF(I2250,'ObjProd (2)'!$C$25,"ym")))/7) &amp; " sem.",
      "")
)
)</f>
        <v/>
      </c>
      <c r="L2250" s="11" t="str">
        <f t="shared" si="363"/>
        <v/>
      </c>
      <c r="M2250" s="9" t="str">
        <f t="shared" si="359"/>
        <v/>
      </c>
      <c r="N2250" s="9" t="str" cm="1">
        <f t="array" aca="1" ref="N2250" ca="1">LEFT(L2250, IF(ISNUMBER(SUBSTITUTE(_xludf.MID(L2250, 2, 1), ".", ",")), 1, 2))</f>
        <v/>
      </c>
      <c r="O2250" s="19" t="str">
        <f t="shared" ca="1" si="356"/>
        <v/>
      </c>
      <c r="P2250" s="9" t="str">
        <f t="shared" ca="1" si="357"/>
        <v/>
      </c>
      <c r="Q2250" s="9" t="str">
        <f t="shared" ca="1" si="358"/>
        <v/>
      </c>
      <c r="R2250" s="9" t="str">
        <f t="shared" si="360"/>
        <v/>
      </c>
      <c r="S2250" t="str" cm="1">
        <f t="array" ref="S2250">IF(ISBLANK(C2250),"",IFERROR(INDEX(ListeSeries!$A$2:$A$1045, MATCH(1, (DatasScan!G2250=ListeSeries!$B$2:$B$1045) * (DatasScan!H2250&gt;=ListeSeries!$D$2:$D$1045) * (DatasScan!H2250&lt;=ListeSeries!$E$2:$E$1045), 0)), "no match"))</f>
        <v/>
      </c>
      <c r="T2250" s="7" t="str" cm="1">
        <f t="array" ref="T2250">IF(ISBLANK(C2250),"",IFERROR(INDEX(ListeSeries!$C$2:$C$1045, MATCH(1, (DatasScan!G2250=ListeSeries!$B$2:$B$1045) * (DatasScan!H2250&gt;=ListeSeries!$D$2:$D$1045) * (DatasScan!H2250&lt;=ListeSeries!$E$2:$E$1045), 0)), "no match"))</f>
        <v/>
      </c>
      <c r="U2250" s="11" t="str" cm="1">
        <f t="array" ref="U2250">IF(ISBLANK(C2250),"",IFERROR(INDEX(ListeSeries!$F$2:$F$1045, MATCH(1, (DatasScan!G2250=ListeSeries!$B$2:$B$1045) * (DatasScan!H2250&gt;=ListeSeries!$D$2:$D$1045) * (DatasScan!H2250&lt;=ListeSeries!$E$2:$E$1045), 0)), "no match"))</f>
        <v/>
      </c>
    </row>
    <row r="2251" spans="1:21" ht="15" customHeight="1" x14ac:dyDescent="0.25">
      <c r="A2251" s="6" t="str">
        <f t="shared" si="361"/>
        <v/>
      </c>
      <c r="B2251" s="272"/>
      <c r="F2251" s="7" t="str">
        <f t="shared" si="355"/>
        <v/>
      </c>
      <c r="G2251" s="21" t="str">
        <f>IF(ISBLANK(C2251),"",_xlfn.XLOOKUP(_xlfn.XLOOKUP(VALUE(LEFT(C2251,4)),Souches!$B$2:$B$15000,Souches!$E$2:$E$15000),Varietes!$B$2:$B$500,Varietes!$C$2:$C$500))</f>
        <v/>
      </c>
      <c r="H2251" s="19" t="str">
        <f>IF(ISBLANK(C2251),"",_xlfn.XLOOKUP(VALUE(LEFT(C2251,4)),Souches!$B$2:$B$15000,Souches!$D$2:$D$15000))</f>
        <v/>
      </c>
      <c r="I2251" s="10" t="str">
        <f t="shared" si="362"/>
        <v/>
      </c>
      <c r="J2251" s="19" t="str">
        <f>IF(I2251="","",INT(('ObjProd (2)'!$C$25-I2251)/7 * (ABS('ObjProd (2)'!$C$25-I2251)&gt;=7)))</f>
        <v/>
      </c>
      <c r="K2251" s="10" t="str">
        <f>IF(I2251="","",
IF(AND(DATEDIF(I2251,'ObjProd (2)'!$C$25,"y")=0,DATEDIF(I2251,'ObjProd (2)'!$C$25,"ym")=0,
   INT(('ObjProd (2)'!$C$25-EDATE(I2251,DATEDIF(I2251,'ObjProd (2)'!$C$25,"y")*12+DATEDIF(I2251,'ObjProd (2)'!$C$25,"ym")))/7)=0),
   "&lt; 1 sem.",
   IF(DATEDIF(I2251,'ObjProd (2)'!$C$25,"y")&gt;0,DATEDIF(I2251,'ObjProd (2)'!$C$25,"y") &amp; " " &amp; IF(DATEDIF(I2251,'ObjProd (2)'!$C$25,"y")=1,"an ","ans "),"") &amp;
   IF(DATEDIF(I2251,'ObjProd (2)'!$C$25,"ym")&gt;0,DATEDIF(I2251,'ObjProd (2)'!$C$25,"ym") &amp; " mois ", "") &amp;
   IF(INT(('ObjProd (2)'!$C$25-EDATE(I2251,DATEDIF(I2251,'ObjProd (2)'!$C$25,"y")*12+DATEDIF(I2251,'ObjProd (2)'!$C$25,"ym")))/7)&gt;0,
      INT(('ObjProd (2)'!$C$25-EDATE(I2251,DATEDIF(I2251,'ObjProd (2)'!$C$25,"y")*12+DATEDIF(I2251,'ObjProd (2)'!$C$25,"ym")))/7) &amp; " sem.",
      "")
)
)</f>
        <v/>
      </c>
      <c r="L2251" s="11" t="str">
        <f t="shared" si="363"/>
        <v/>
      </c>
      <c r="M2251" s="9" t="str">
        <f t="shared" si="359"/>
        <v/>
      </c>
      <c r="N2251" s="9" t="str" cm="1">
        <f t="array" aca="1" ref="N2251" ca="1">LEFT(L2251, IF(ISNUMBER(SUBSTITUTE(_xludf.MID(L2251, 2, 1), ".", ",")), 1, 2))</f>
        <v/>
      </c>
      <c r="O2251" s="19" t="str">
        <f t="shared" ca="1" si="356"/>
        <v/>
      </c>
      <c r="P2251" s="9" t="str">
        <f t="shared" ca="1" si="357"/>
        <v/>
      </c>
      <c r="Q2251" s="9" t="str">
        <f t="shared" ca="1" si="358"/>
        <v/>
      </c>
      <c r="R2251" s="9" t="str">
        <f t="shared" si="360"/>
        <v/>
      </c>
      <c r="S2251" t="str" cm="1">
        <f t="array" ref="S2251">IF(ISBLANK(C2251),"",IFERROR(INDEX(ListeSeries!$A$2:$A$1045, MATCH(1, (DatasScan!G2251=ListeSeries!$B$2:$B$1045) * (DatasScan!H2251&gt;=ListeSeries!$D$2:$D$1045) * (DatasScan!H2251&lt;=ListeSeries!$E$2:$E$1045), 0)), "no match"))</f>
        <v/>
      </c>
      <c r="T2251" s="7" t="str" cm="1">
        <f t="array" ref="T2251">IF(ISBLANK(C2251),"",IFERROR(INDEX(ListeSeries!$C$2:$C$1045, MATCH(1, (DatasScan!G2251=ListeSeries!$B$2:$B$1045) * (DatasScan!H2251&gt;=ListeSeries!$D$2:$D$1045) * (DatasScan!H2251&lt;=ListeSeries!$E$2:$E$1045), 0)), "no match"))</f>
        <v/>
      </c>
      <c r="U2251" s="11" t="str" cm="1">
        <f t="array" ref="U2251">IF(ISBLANK(C2251),"",IFERROR(INDEX(ListeSeries!$F$2:$F$1045, MATCH(1, (DatasScan!G2251=ListeSeries!$B$2:$B$1045) * (DatasScan!H2251&gt;=ListeSeries!$D$2:$D$1045) * (DatasScan!H2251&lt;=ListeSeries!$E$2:$E$1045), 0)), "no match"))</f>
        <v/>
      </c>
    </row>
    <row r="2252" spans="1:21" ht="15" customHeight="1" x14ac:dyDescent="0.25">
      <c r="A2252" s="6" t="str">
        <f t="shared" si="361"/>
        <v/>
      </c>
      <c r="B2252" s="272"/>
      <c r="F2252" s="7" t="str">
        <f t="shared" ref="F2252:F2315" si="364">IF(ISBLANK(C2252),"",LEFT(C2252,15))</f>
        <v/>
      </c>
      <c r="G2252" s="21" t="str">
        <f>IF(ISBLANK(C2252),"",_xlfn.XLOOKUP(_xlfn.XLOOKUP(VALUE(LEFT(C2252,4)),Souches!$B$2:$B$15000,Souches!$E$2:$E$15000),Varietes!$B$2:$B$500,Varietes!$C$2:$C$500))</f>
        <v/>
      </c>
      <c r="H2252" s="19" t="str">
        <f>IF(ISBLANK(C2252),"",_xlfn.XLOOKUP(VALUE(LEFT(C2252,4)),Souches!$B$2:$B$15000,Souches!$D$2:$D$15000))</f>
        <v/>
      </c>
      <c r="I2252" s="10" t="str">
        <f t="shared" si="362"/>
        <v/>
      </c>
      <c r="J2252" s="19" t="str">
        <f>IF(I2252="","",INT(('ObjProd (2)'!$C$25-I2252)/7 * (ABS('ObjProd (2)'!$C$25-I2252)&gt;=7)))</f>
        <v/>
      </c>
      <c r="K2252" s="10" t="str">
        <f>IF(I2252="","",
IF(AND(DATEDIF(I2252,'ObjProd (2)'!$C$25,"y")=0,DATEDIF(I2252,'ObjProd (2)'!$C$25,"ym")=0,
   INT(('ObjProd (2)'!$C$25-EDATE(I2252,DATEDIF(I2252,'ObjProd (2)'!$C$25,"y")*12+DATEDIF(I2252,'ObjProd (2)'!$C$25,"ym")))/7)=0),
   "&lt; 1 sem.",
   IF(DATEDIF(I2252,'ObjProd (2)'!$C$25,"y")&gt;0,DATEDIF(I2252,'ObjProd (2)'!$C$25,"y") &amp; " " &amp; IF(DATEDIF(I2252,'ObjProd (2)'!$C$25,"y")=1,"an ","ans "),"") &amp;
   IF(DATEDIF(I2252,'ObjProd (2)'!$C$25,"ym")&gt;0,DATEDIF(I2252,'ObjProd (2)'!$C$25,"ym") &amp; " mois ", "") &amp;
   IF(INT(('ObjProd (2)'!$C$25-EDATE(I2252,DATEDIF(I2252,'ObjProd (2)'!$C$25,"y")*12+DATEDIF(I2252,'ObjProd (2)'!$C$25,"ym")))/7)&gt;0,
      INT(('ObjProd (2)'!$C$25-EDATE(I2252,DATEDIF(I2252,'ObjProd (2)'!$C$25,"y")*12+DATEDIF(I2252,'ObjProd (2)'!$C$25,"ym")))/7) &amp; " sem.",
      "")
)
)</f>
        <v/>
      </c>
      <c r="L2252" s="11" t="str">
        <f t="shared" si="363"/>
        <v/>
      </c>
      <c r="M2252" s="9" t="str">
        <f t="shared" si="359"/>
        <v/>
      </c>
      <c r="N2252" s="9" t="str" cm="1">
        <f t="array" aca="1" ref="N2252" ca="1">LEFT(L2252, IF(ISNUMBER(SUBSTITUTE(_xludf.MID(L2252, 2, 1), ".", ",")), 1, 2))</f>
        <v/>
      </c>
      <c r="O2252" s="19" t="str">
        <f t="shared" ref="O2252:O2315" ca="1" si="365">IF(N2252="", "", _xlfn.NUMBERVALUE(RIGHT(L2252, LEN(L2252)-LEN(N2252))))</f>
        <v/>
      </c>
      <c r="P2252" s="9" t="str">
        <f t="shared" ref="P2252:P2315" ca="1" si="366">IF(N2252="", "",
    IF(N2252="E+", "X",
        IF(OR(LEFT(N2252, 1)="E", N2252="XR", N2252="CS"), "E",
            IF(AND(LEFT(N2252, 1)="R", LEFT(N2252, 2)&lt;&gt;"RG"), "R",
                IF(OR(N2252="MG", N2252="G+"), "BoxE",
                    IF(LEFT(N2252, 1)="i", "i", "X")
                )
            )
        )
    )
)</f>
        <v/>
      </c>
      <c r="Q2252" s="9" t="str">
        <f t="shared" ref="Q2252:Q2315" ca="1" si="367">IF(P2252&lt;&gt;"", IF(P2252="X", IF(AND(O2252&gt;=1, O2252&lt;=12), O2252, IF(O2252&gt;12, "13+", "erreur")), IF(P2252="E", IF(AND(O2252&gt;=1, O2252&lt;=6), O2252, IF(O2252&gt;6, "7+", "erreur")), IF(P2252="R", 0, IF(P2252="I", IF(O2252&lt;=2, "nit° 1-2", IF(O2252&lt;=5, "° 3-4-5", IF(O2252&lt;=8, " préX° 6-7-8", "erreur"))), IF(P2252="BoxE", O2252, ""))))), "")</f>
        <v/>
      </c>
      <c r="R2252" s="9" t="str">
        <f t="shared" si="360"/>
        <v/>
      </c>
      <c r="S2252" t="str" cm="1">
        <f t="array" ref="S2252">IF(ISBLANK(C2252),"",IFERROR(INDEX(ListeSeries!$A$2:$A$1045, MATCH(1, (DatasScan!G2252=ListeSeries!$B$2:$B$1045) * (DatasScan!H2252&gt;=ListeSeries!$D$2:$D$1045) * (DatasScan!H2252&lt;=ListeSeries!$E$2:$E$1045), 0)), "no match"))</f>
        <v/>
      </c>
      <c r="T2252" s="7" t="str" cm="1">
        <f t="array" ref="T2252">IF(ISBLANK(C2252),"",IFERROR(INDEX(ListeSeries!$C$2:$C$1045, MATCH(1, (DatasScan!G2252=ListeSeries!$B$2:$B$1045) * (DatasScan!H2252&gt;=ListeSeries!$D$2:$D$1045) * (DatasScan!H2252&lt;=ListeSeries!$E$2:$E$1045), 0)), "no match"))</f>
        <v/>
      </c>
      <c r="U2252" s="11" t="str" cm="1">
        <f t="array" ref="U2252">IF(ISBLANK(C2252),"",IFERROR(INDEX(ListeSeries!$F$2:$F$1045, MATCH(1, (DatasScan!G2252=ListeSeries!$B$2:$B$1045) * (DatasScan!H2252&gt;=ListeSeries!$D$2:$D$1045) * (DatasScan!H2252&lt;=ListeSeries!$E$2:$E$1045), 0)), "no match"))</f>
        <v/>
      </c>
    </row>
    <row r="2253" spans="1:21" ht="15" customHeight="1" x14ac:dyDescent="0.25">
      <c r="A2253" s="6" t="str">
        <f t="shared" si="361"/>
        <v/>
      </c>
      <c r="B2253" s="272"/>
      <c r="F2253" s="7" t="str">
        <f t="shared" si="364"/>
        <v/>
      </c>
      <c r="G2253" s="21" t="str">
        <f>IF(ISBLANK(C2253),"",_xlfn.XLOOKUP(_xlfn.XLOOKUP(VALUE(LEFT(C2253,4)),Souches!$B$2:$B$15000,Souches!$E$2:$E$15000),Varietes!$B$2:$B$500,Varietes!$C$2:$C$500))</f>
        <v/>
      </c>
      <c r="H2253" s="19" t="str">
        <f>IF(ISBLANK(C2253),"",_xlfn.XLOOKUP(VALUE(LEFT(C2253,4)),Souches!$B$2:$B$15000,Souches!$D$2:$D$15000))</f>
        <v/>
      </c>
      <c r="I2253" s="10" t="str">
        <f t="shared" si="362"/>
        <v/>
      </c>
      <c r="J2253" s="19" t="str">
        <f>IF(I2253="","",INT(('ObjProd (2)'!$C$25-I2253)/7 * (ABS('ObjProd (2)'!$C$25-I2253)&gt;=7)))</f>
        <v/>
      </c>
      <c r="K2253" s="10" t="str">
        <f>IF(I2253="","",
IF(AND(DATEDIF(I2253,'ObjProd (2)'!$C$25,"y")=0,DATEDIF(I2253,'ObjProd (2)'!$C$25,"ym")=0,
   INT(('ObjProd (2)'!$C$25-EDATE(I2253,DATEDIF(I2253,'ObjProd (2)'!$C$25,"y")*12+DATEDIF(I2253,'ObjProd (2)'!$C$25,"ym")))/7)=0),
   "&lt; 1 sem.",
   IF(DATEDIF(I2253,'ObjProd (2)'!$C$25,"y")&gt;0,DATEDIF(I2253,'ObjProd (2)'!$C$25,"y") &amp; " " &amp; IF(DATEDIF(I2253,'ObjProd (2)'!$C$25,"y")=1,"an ","ans "),"") &amp;
   IF(DATEDIF(I2253,'ObjProd (2)'!$C$25,"ym")&gt;0,DATEDIF(I2253,'ObjProd (2)'!$C$25,"ym") &amp; " mois ", "") &amp;
   IF(INT(('ObjProd (2)'!$C$25-EDATE(I2253,DATEDIF(I2253,'ObjProd (2)'!$C$25,"y")*12+DATEDIF(I2253,'ObjProd (2)'!$C$25,"ym")))/7)&gt;0,
      INT(('ObjProd (2)'!$C$25-EDATE(I2253,DATEDIF(I2253,'ObjProd (2)'!$C$25,"y")*12+DATEDIF(I2253,'ObjProd (2)'!$C$25,"ym")))/7) &amp; " sem.",
      "")
)
)</f>
        <v/>
      </c>
      <c r="L2253" s="11" t="str">
        <f t="shared" si="363"/>
        <v/>
      </c>
      <c r="M2253" s="9" t="str">
        <f t="shared" si="359"/>
        <v/>
      </c>
      <c r="N2253" s="9" t="str" cm="1">
        <f t="array" aca="1" ref="N2253" ca="1">LEFT(L2253, IF(ISNUMBER(SUBSTITUTE(_xludf.MID(L2253, 2, 1), ".", ",")), 1, 2))</f>
        <v/>
      </c>
      <c r="O2253" s="19" t="str">
        <f t="shared" ca="1" si="365"/>
        <v/>
      </c>
      <c r="P2253" s="9" t="str">
        <f t="shared" ca="1" si="366"/>
        <v/>
      </c>
      <c r="Q2253" s="9" t="str">
        <f t="shared" ca="1" si="367"/>
        <v/>
      </c>
      <c r="R2253" s="9" t="str">
        <f t="shared" si="360"/>
        <v/>
      </c>
      <c r="S2253" t="str" cm="1">
        <f t="array" ref="S2253">IF(ISBLANK(C2253),"",IFERROR(INDEX(ListeSeries!$A$2:$A$1045, MATCH(1, (DatasScan!G2253=ListeSeries!$B$2:$B$1045) * (DatasScan!H2253&gt;=ListeSeries!$D$2:$D$1045) * (DatasScan!H2253&lt;=ListeSeries!$E$2:$E$1045), 0)), "no match"))</f>
        <v/>
      </c>
      <c r="T2253" s="7" t="str" cm="1">
        <f t="array" ref="T2253">IF(ISBLANK(C2253),"",IFERROR(INDEX(ListeSeries!$C$2:$C$1045, MATCH(1, (DatasScan!G2253=ListeSeries!$B$2:$B$1045) * (DatasScan!H2253&gt;=ListeSeries!$D$2:$D$1045) * (DatasScan!H2253&lt;=ListeSeries!$E$2:$E$1045), 0)), "no match"))</f>
        <v/>
      </c>
      <c r="U2253" s="11" t="str" cm="1">
        <f t="array" ref="U2253">IF(ISBLANK(C2253),"",IFERROR(INDEX(ListeSeries!$F$2:$F$1045, MATCH(1, (DatasScan!G2253=ListeSeries!$B$2:$B$1045) * (DatasScan!H2253&gt;=ListeSeries!$D$2:$D$1045) * (DatasScan!H2253&lt;=ListeSeries!$E$2:$E$1045), 0)), "no match"))</f>
        <v/>
      </c>
    </row>
    <row r="2254" spans="1:21" ht="15" customHeight="1" x14ac:dyDescent="0.25">
      <c r="A2254" s="6" t="str">
        <f t="shared" si="361"/>
        <v/>
      </c>
      <c r="B2254" s="272"/>
      <c r="F2254" s="7" t="str">
        <f t="shared" si="364"/>
        <v/>
      </c>
      <c r="G2254" s="21" t="str">
        <f>IF(ISBLANK(C2254),"",_xlfn.XLOOKUP(_xlfn.XLOOKUP(VALUE(LEFT(C2254,4)),Souches!$B$2:$B$15000,Souches!$E$2:$E$15000),Varietes!$B$2:$B$500,Varietes!$C$2:$C$500))</f>
        <v/>
      </c>
      <c r="H2254" s="19" t="str">
        <f>IF(ISBLANK(C2254),"",_xlfn.XLOOKUP(VALUE(LEFT(C2254,4)),Souches!$B$2:$B$15000,Souches!$D$2:$D$15000))</f>
        <v/>
      </c>
      <c r="I2254" s="10" t="str">
        <f t="shared" si="362"/>
        <v/>
      </c>
      <c r="J2254" s="19" t="str">
        <f>IF(I2254="","",INT(('ObjProd (2)'!$C$25-I2254)/7 * (ABS('ObjProd (2)'!$C$25-I2254)&gt;=7)))</f>
        <v/>
      </c>
      <c r="K2254" s="10" t="str">
        <f>IF(I2254="","",
IF(AND(DATEDIF(I2254,'ObjProd (2)'!$C$25,"y")=0,DATEDIF(I2254,'ObjProd (2)'!$C$25,"ym")=0,
   INT(('ObjProd (2)'!$C$25-EDATE(I2254,DATEDIF(I2254,'ObjProd (2)'!$C$25,"y")*12+DATEDIF(I2254,'ObjProd (2)'!$C$25,"ym")))/7)=0),
   "&lt; 1 sem.",
   IF(DATEDIF(I2254,'ObjProd (2)'!$C$25,"y")&gt;0,DATEDIF(I2254,'ObjProd (2)'!$C$25,"y") &amp; " " &amp; IF(DATEDIF(I2254,'ObjProd (2)'!$C$25,"y")=1,"an ","ans "),"") &amp;
   IF(DATEDIF(I2254,'ObjProd (2)'!$C$25,"ym")&gt;0,DATEDIF(I2254,'ObjProd (2)'!$C$25,"ym") &amp; " mois ", "") &amp;
   IF(INT(('ObjProd (2)'!$C$25-EDATE(I2254,DATEDIF(I2254,'ObjProd (2)'!$C$25,"y")*12+DATEDIF(I2254,'ObjProd (2)'!$C$25,"ym")))/7)&gt;0,
      INT(('ObjProd (2)'!$C$25-EDATE(I2254,DATEDIF(I2254,'ObjProd (2)'!$C$25,"y")*12+DATEDIF(I2254,'ObjProd (2)'!$C$25,"ym")))/7) &amp; " sem.",
      "")
)
)</f>
        <v/>
      </c>
      <c r="L2254" s="11" t="str">
        <f t="shared" si="363"/>
        <v/>
      </c>
      <c r="M2254" s="9" t="str">
        <f t="shared" si="359"/>
        <v/>
      </c>
      <c r="N2254" s="9" t="str" cm="1">
        <f t="array" aca="1" ref="N2254" ca="1">LEFT(L2254, IF(ISNUMBER(SUBSTITUTE(_xludf.MID(L2254, 2, 1), ".", ",")), 1, 2))</f>
        <v/>
      </c>
      <c r="O2254" s="19" t="str">
        <f t="shared" ca="1" si="365"/>
        <v/>
      </c>
      <c r="P2254" s="9" t="str">
        <f t="shared" ca="1" si="366"/>
        <v/>
      </c>
      <c r="Q2254" s="9" t="str">
        <f t="shared" ca="1" si="367"/>
        <v/>
      </c>
      <c r="R2254" s="9" t="str">
        <f t="shared" si="360"/>
        <v/>
      </c>
      <c r="S2254" t="str" cm="1">
        <f t="array" ref="S2254">IF(ISBLANK(C2254),"",IFERROR(INDEX(ListeSeries!$A$2:$A$1045, MATCH(1, (DatasScan!G2254=ListeSeries!$B$2:$B$1045) * (DatasScan!H2254&gt;=ListeSeries!$D$2:$D$1045) * (DatasScan!H2254&lt;=ListeSeries!$E$2:$E$1045), 0)), "no match"))</f>
        <v/>
      </c>
      <c r="T2254" s="7" t="str" cm="1">
        <f t="array" ref="T2254">IF(ISBLANK(C2254),"",IFERROR(INDEX(ListeSeries!$C$2:$C$1045, MATCH(1, (DatasScan!G2254=ListeSeries!$B$2:$B$1045) * (DatasScan!H2254&gt;=ListeSeries!$D$2:$D$1045) * (DatasScan!H2254&lt;=ListeSeries!$E$2:$E$1045), 0)), "no match"))</f>
        <v/>
      </c>
      <c r="U2254" s="11" t="str" cm="1">
        <f t="array" ref="U2254">IF(ISBLANK(C2254),"",IFERROR(INDEX(ListeSeries!$F$2:$F$1045, MATCH(1, (DatasScan!G2254=ListeSeries!$B$2:$B$1045) * (DatasScan!H2254&gt;=ListeSeries!$D$2:$D$1045) * (DatasScan!H2254&lt;=ListeSeries!$E$2:$E$1045), 0)), "no match"))</f>
        <v/>
      </c>
    </row>
    <row r="2255" spans="1:21" ht="15" customHeight="1" x14ac:dyDescent="0.25">
      <c r="A2255" s="6" t="str">
        <f t="shared" si="361"/>
        <v/>
      </c>
      <c r="B2255" s="272"/>
      <c r="F2255" s="7" t="str">
        <f t="shared" si="364"/>
        <v/>
      </c>
      <c r="G2255" s="21" t="str">
        <f>IF(ISBLANK(C2255),"",_xlfn.XLOOKUP(_xlfn.XLOOKUP(VALUE(LEFT(C2255,4)),Souches!$B$2:$B$15000,Souches!$E$2:$E$15000),Varietes!$B$2:$B$500,Varietes!$C$2:$C$500))</f>
        <v/>
      </c>
      <c r="H2255" s="19" t="str">
        <f>IF(ISBLANK(C2255),"",_xlfn.XLOOKUP(VALUE(LEFT(C2255,4)),Souches!$B$2:$B$15000,Souches!$D$2:$D$15000))</f>
        <v/>
      </c>
      <c r="I2255" s="10" t="str">
        <f t="shared" si="362"/>
        <v/>
      </c>
      <c r="J2255" s="19" t="str">
        <f>IF(I2255="","",INT(('ObjProd (2)'!$C$25-I2255)/7 * (ABS('ObjProd (2)'!$C$25-I2255)&gt;=7)))</f>
        <v/>
      </c>
      <c r="K2255" s="10" t="str">
        <f>IF(I2255="","",
IF(AND(DATEDIF(I2255,'ObjProd (2)'!$C$25,"y")=0,DATEDIF(I2255,'ObjProd (2)'!$C$25,"ym")=0,
   INT(('ObjProd (2)'!$C$25-EDATE(I2255,DATEDIF(I2255,'ObjProd (2)'!$C$25,"y")*12+DATEDIF(I2255,'ObjProd (2)'!$C$25,"ym")))/7)=0),
   "&lt; 1 sem.",
   IF(DATEDIF(I2255,'ObjProd (2)'!$C$25,"y")&gt;0,DATEDIF(I2255,'ObjProd (2)'!$C$25,"y") &amp; " " &amp; IF(DATEDIF(I2255,'ObjProd (2)'!$C$25,"y")=1,"an ","ans "),"") &amp;
   IF(DATEDIF(I2255,'ObjProd (2)'!$C$25,"ym")&gt;0,DATEDIF(I2255,'ObjProd (2)'!$C$25,"ym") &amp; " mois ", "") &amp;
   IF(INT(('ObjProd (2)'!$C$25-EDATE(I2255,DATEDIF(I2255,'ObjProd (2)'!$C$25,"y")*12+DATEDIF(I2255,'ObjProd (2)'!$C$25,"ym")))/7)&gt;0,
      INT(('ObjProd (2)'!$C$25-EDATE(I2255,DATEDIF(I2255,'ObjProd (2)'!$C$25,"y")*12+DATEDIF(I2255,'ObjProd (2)'!$C$25,"ym")))/7) &amp; " sem.",
      "")
)
)</f>
        <v/>
      </c>
      <c r="L2255" s="11" t="str">
        <f t="shared" si="363"/>
        <v/>
      </c>
      <c r="M2255" s="9" t="str">
        <f t="shared" si="359"/>
        <v/>
      </c>
      <c r="N2255" s="9" t="str" cm="1">
        <f t="array" aca="1" ref="N2255" ca="1">LEFT(L2255, IF(ISNUMBER(SUBSTITUTE(_xludf.MID(L2255, 2, 1), ".", ",")), 1, 2))</f>
        <v/>
      </c>
      <c r="O2255" s="19" t="str">
        <f t="shared" ca="1" si="365"/>
        <v/>
      </c>
      <c r="P2255" s="9" t="str">
        <f t="shared" ca="1" si="366"/>
        <v/>
      </c>
      <c r="Q2255" s="9" t="str">
        <f t="shared" ca="1" si="367"/>
        <v/>
      </c>
      <c r="R2255" s="9" t="str">
        <f t="shared" si="360"/>
        <v/>
      </c>
      <c r="S2255" t="str" cm="1">
        <f t="array" ref="S2255">IF(ISBLANK(C2255),"",IFERROR(INDEX(ListeSeries!$A$2:$A$1045, MATCH(1, (DatasScan!G2255=ListeSeries!$B$2:$B$1045) * (DatasScan!H2255&gt;=ListeSeries!$D$2:$D$1045) * (DatasScan!H2255&lt;=ListeSeries!$E$2:$E$1045), 0)), "no match"))</f>
        <v/>
      </c>
      <c r="T2255" s="7" t="str" cm="1">
        <f t="array" ref="T2255">IF(ISBLANK(C2255),"",IFERROR(INDEX(ListeSeries!$C$2:$C$1045, MATCH(1, (DatasScan!G2255=ListeSeries!$B$2:$B$1045) * (DatasScan!H2255&gt;=ListeSeries!$D$2:$D$1045) * (DatasScan!H2255&lt;=ListeSeries!$E$2:$E$1045), 0)), "no match"))</f>
        <v/>
      </c>
      <c r="U2255" s="11" t="str" cm="1">
        <f t="array" ref="U2255">IF(ISBLANK(C2255),"",IFERROR(INDEX(ListeSeries!$F$2:$F$1045, MATCH(1, (DatasScan!G2255=ListeSeries!$B$2:$B$1045) * (DatasScan!H2255&gt;=ListeSeries!$D$2:$D$1045) * (DatasScan!H2255&lt;=ListeSeries!$E$2:$E$1045), 0)), "no match"))</f>
        <v/>
      </c>
    </row>
    <row r="2256" spans="1:21" ht="15" customHeight="1" x14ac:dyDescent="0.25">
      <c r="A2256" s="6" t="str">
        <f t="shared" si="361"/>
        <v/>
      </c>
      <c r="B2256" s="272"/>
      <c r="F2256" s="7" t="str">
        <f t="shared" si="364"/>
        <v/>
      </c>
      <c r="G2256" s="21" t="str">
        <f>IF(ISBLANK(C2256),"",_xlfn.XLOOKUP(_xlfn.XLOOKUP(VALUE(LEFT(C2256,4)),Souches!$B$2:$B$15000,Souches!$E$2:$E$15000),Varietes!$B$2:$B$500,Varietes!$C$2:$C$500))</f>
        <v/>
      </c>
      <c r="H2256" s="19" t="str">
        <f>IF(ISBLANK(C2256),"",_xlfn.XLOOKUP(VALUE(LEFT(C2256,4)),Souches!$B$2:$B$15000,Souches!$D$2:$D$15000))</f>
        <v/>
      </c>
      <c r="I2256" s="10" t="str">
        <f t="shared" si="362"/>
        <v/>
      </c>
      <c r="J2256" s="19" t="str">
        <f>IF(I2256="","",INT(('ObjProd (2)'!$C$25-I2256)/7 * (ABS('ObjProd (2)'!$C$25-I2256)&gt;=7)))</f>
        <v/>
      </c>
      <c r="K2256" s="10" t="str">
        <f>IF(I2256="","",
IF(AND(DATEDIF(I2256,'ObjProd (2)'!$C$25,"y")=0,DATEDIF(I2256,'ObjProd (2)'!$C$25,"ym")=0,
   INT(('ObjProd (2)'!$C$25-EDATE(I2256,DATEDIF(I2256,'ObjProd (2)'!$C$25,"y")*12+DATEDIF(I2256,'ObjProd (2)'!$C$25,"ym")))/7)=0),
   "&lt; 1 sem.",
   IF(DATEDIF(I2256,'ObjProd (2)'!$C$25,"y")&gt;0,DATEDIF(I2256,'ObjProd (2)'!$C$25,"y") &amp; " " &amp; IF(DATEDIF(I2256,'ObjProd (2)'!$C$25,"y")=1,"an ","ans "),"") &amp;
   IF(DATEDIF(I2256,'ObjProd (2)'!$C$25,"ym")&gt;0,DATEDIF(I2256,'ObjProd (2)'!$C$25,"ym") &amp; " mois ", "") &amp;
   IF(INT(('ObjProd (2)'!$C$25-EDATE(I2256,DATEDIF(I2256,'ObjProd (2)'!$C$25,"y")*12+DATEDIF(I2256,'ObjProd (2)'!$C$25,"ym")))/7)&gt;0,
      INT(('ObjProd (2)'!$C$25-EDATE(I2256,DATEDIF(I2256,'ObjProd (2)'!$C$25,"y")*12+DATEDIF(I2256,'ObjProd (2)'!$C$25,"ym")))/7) &amp; " sem.",
      "")
)
)</f>
        <v/>
      </c>
      <c r="L2256" s="11" t="str">
        <f t="shared" si="363"/>
        <v/>
      </c>
      <c r="M2256" s="9" t="str">
        <f t="shared" si="359"/>
        <v/>
      </c>
      <c r="N2256" s="9" t="str" cm="1">
        <f t="array" aca="1" ref="N2256" ca="1">LEFT(L2256, IF(ISNUMBER(SUBSTITUTE(_xludf.MID(L2256, 2, 1), ".", ",")), 1, 2))</f>
        <v/>
      </c>
      <c r="O2256" s="19" t="str">
        <f t="shared" ca="1" si="365"/>
        <v/>
      </c>
      <c r="P2256" s="9" t="str">
        <f t="shared" ca="1" si="366"/>
        <v/>
      </c>
      <c r="Q2256" s="9" t="str">
        <f t="shared" ca="1" si="367"/>
        <v/>
      </c>
      <c r="R2256" s="9" t="str">
        <f t="shared" si="360"/>
        <v/>
      </c>
      <c r="S2256" t="str" cm="1">
        <f t="array" ref="S2256">IF(ISBLANK(C2256),"",IFERROR(INDEX(ListeSeries!$A$2:$A$1045, MATCH(1, (DatasScan!G2256=ListeSeries!$B$2:$B$1045) * (DatasScan!H2256&gt;=ListeSeries!$D$2:$D$1045) * (DatasScan!H2256&lt;=ListeSeries!$E$2:$E$1045), 0)), "no match"))</f>
        <v/>
      </c>
      <c r="T2256" s="7" t="str" cm="1">
        <f t="array" ref="T2256">IF(ISBLANK(C2256),"",IFERROR(INDEX(ListeSeries!$C$2:$C$1045, MATCH(1, (DatasScan!G2256=ListeSeries!$B$2:$B$1045) * (DatasScan!H2256&gt;=ListeSeries!$D$2:$D$1045) * (DatasScan!H2256&lt;=ListeSeries!$E$2:$E$1045), 0)), "no match"))</f>
        <v/>
      </c>
      <c r="U2256" s="11" t="str" cm="1">
        <f t="array" ref="U2256">IF(ISBLANK(C2256),"",IFERROR(INDEX(ListeSeries!$F$2:$F$1045, MATCH(1, (DatasScan!G2256=ListeSeries!$B$2:$B$1045) * (DatasScan!H2256&gt;=ListeSeries!$D$2:$D$1045) * (DatasScan!H2256&lt;=ListeSeries!$E$2:$E$1045), 0)), "no match"))</f>
        <v/>
      </c>
    </row>
    <row r="2257" spans="1:21" ht="15" customHeight="1" x14ac:dyDescent="0.25">
      <c r="A2257" s="6" t="str">
        <f t="shared" si="361"/>
        <v/>
      </c>
      <c r="B2257" s="272"/>
      <c r="F2257" s="7" t="str">
        <f t="shared" si="364"/>
        <v/>
      </c>
      <c r="G2257" s="21" t="str">
        <f>IF(ISBLANK(C2257),"",_xlfn.XLOOKUP(_xlfn.XLOOKUP(VALUE(LEFT(C2257,4)),Souches!$B$2:$B$15000,Souches!$E$2:$E$15000),Varietes!$B$2:$B$500,Varietes!$C$2:$C$500))</f>
        <v/>
      </c>
      <c r="H2257" s="19" t="str">
        <f>IF(ISBLANK(C2257),"",_xlfn.XLOOKUP(VALUE(LEFT(C2257,4)),Souches!$B$2:$B$15000,Souches!$D$2:$D$15000))</f>
        <v/>
      </c>
      <c r="I2257" s="10" t="str">
        <f t="shared" si="362"/>
        <v/>
      </c>
      <c r="J2257" s="19" t="str">
        <f>IF(I2257="","",INT(('ObjProd (2)'!$C$25-I2257)/7 * (ABS('ObjProd (2)'!$C$25-I2257)&gt;=7)))</f>
        <v/>
      </c>
      <c r="K2257" s="10" t="str">
        <f>IF(I2257="","",
IF(AND(DATEDIF(I2257,'ObjProd (2)'!$C$25,"y")=0,DATEDIF(I2257,'ObjProd (2)'!$C$25,"ym")=0,
   INT(('ObjProd (2)'!$C$25-EDATE(I2257,DATEDIF(I2257,'ObjProd (2)'!$C$25,"y")*12+DATEDIF(I2257,'ObjProd (2)'!$C$25,"ym")))/7)=0),
   "&lt; 1 sem.",
   IF(DATEDIF(I2257,'ObjProd (2)'!$C$25,"y")&gt;0,DATEDIF(I2257,'ObjProd (2)'!$C$25,"y") &amp; " " &amp; IF(DATEDIF(I2257,'ObjProd (2)'!$C$25,"y")=1,"an ","ans "),"") &amp;
   IF(DATEDIF(I2257,'ObjProd (2)'!$C$25,"ym")&gt;0,DATEDIF(I2257,'ObjProd (2)'!$C$25,"ym") &amp; " mois ", "") &amp;
   IF(INT(('ObjProd (2)'!$C$25-EDATE(I2257,DATEDIF(I2257,'ObjProd (2)'!$C$25,"y")*12+DATEDIF(I2257,'ObjProd (2)'!$C$25,"ym")))/7)&gt;0,
      INT(('ObjProd (2)'!$C$25-EDATE(I2257,DATEDIF(I2257,'ObjProd (2)'!$C$25,"y")*12+DATEDIF(I2257,'ObjProd (2)'!$C$25,"ym")))/7) &amp; " sem.",
      "")
)
)</f>
        <v/>
      </c>
      <c r="L2257" s="11" t="str">
        <f t="shared" si="363"/>
        <v/>
      </c>
      <c r="M2257" s="9" t="str">
        <f t="shared" si="359"/>
        <v/>
      </c>
      <c r="N2257" s="9" t="str" cm="1">
        <f t="array" aca="1" ref="N2257" ca="1">LEFT(L2257, IF(ISNUMBER(SUBSTITUTE(_xludf.MID(L2257, 2, 1), ".", ",")), 1, 2))</f>
        <v/>
      </c>
      <c r="O2257" s="19" t="str">
        <f t="shared" ca="1" si="365"/>
        <v/>
      </c>
      <c r="P2257" s="9" t="str">
        <f t="shared" ca="1" si="366"/>
        <v/>
      </c>
      <c r="Q2257" s="9" t="str">
        <f t="shared" ca="1" si="367"/>
        <v/>
      </c>
      <c r="R2257" s="9" t="str">
        <f t="shared" si="360"/>
        <v/>
      </c>
      <c r="S2257" t="str" cm="1">
        <f t="array" ref="S2257">IF(ISBLANK(C2257),"",IFERROR(INDEX(ListeSeries!$A$2:$A$1045, MATCH(1, (DatasScan!G2257=ListeSeries!$B$2:$B$1045) * (DatasScan!H2257&gt;=ListeSeries!$D$2:$D$1045) * (DatasScan!H2257&lt;=ListeSeries!$E$2:$E$1045), 0)), "no match"))</f>
        <v/>
      </c>
      <c r="T2257" s="7" t="str" cm="1">
        <f t="array" ref="T2257">IF(ISBLANK(C2257),"",IFERROR(INDEX(ListeSeries!$C$2:$C$1045, MATCH(1, (DatasScan!G2257=ListeSeries!$B$2:$B$1045) * (DatasScan!H2257&gt;=ListeSeries!$D$2:$D$1045) * (DatasScan!H2257&lt;=ListeSeries!$E$2:$E$1045), 0)), "no match"))</f>
        <v/>
      </c>
      <c r="U2257" s="11" t="str" cm="1">
        <f t="array" ref="U2257">IF(ISBLANK(C2257),"",IFERROR(INDEX(ListeSeries!$F$2:$F$1045, MATCH(1, (DatasScan!G2257=ListeSeries!$B$2:$B$1045) * (DatasScan!H2257&gt;=ListeSeries!$D$2:$D$1045) * (DatasScan!H2257&lt;=ListeSeries!$E$2:$E$1045), 0)), "no match"))</f>
        <v/>
      </c>
    </row>
    <row r="2258" spans="1:21" ht="15" customHeight="1" x14ac:dyDescent="0.25">
      <c r="A2258" s="6" t="str">
        <f t="shared" si="361"/>
        <v/>
      </c>
      <c r="B2258" s="272"/>
      <c r="F2258" s="7" t="str">
        <f t="shared" si="364"/>
        <v/>
      </c>
      <c r="G2258" s="21" t="str">
        <f>IF(ISBLANK(C2258),"",_xlfn.XLOOKUP(_xlfn.XLOOKUP(VALUE(LEFT(C2258,4)),Souches!$B$2:$B$15000,Souches!$E$2:$E$15000),Varietes!$B$2:$B$500,Varietes!$C$2:$C$500))</f>
        <v/>
      </c>
      <c r="H2258" s="19" t="str">
        <f>IF(ISBLANK(C2258),"",_xlfn.XLOOKUP(VALUE(LEFT(C2258,4)),Souches!$B$2:$B$15000,Souches!$D$2:$D$15000))</f>
        <v/>
      </c>
      <c r="I2258" s="10" t="str">
        <f t="shared" si="362"/>
        <v/>
      </c>
      <c r="J2258" s="19" t="str">
        <f>IF(I2258="","",INT(('ObjProd (2)'!$C$25-I2258)/7 * (ABS('ObjProd (2)'!$C$25-I2258)&gt;=7)))</f>
        <v/>
      </c>
      <c r="K2258" s="10" t="str">
        <f>IF(I2258="","",
IF(AND(DATEDIF(I2258,'ObjProd (2)'!$C$25,"y")=0,DATEDIF(I2258,'ObjProd (2)'!$C$25,"ym")=0,
   INT(('ObjProd (2)'!$C$25-EDATE(I2258,DATEDIF(I2258,'ObjProd (2)'!$C$25,"y")*12+DATEDIF(I2258,'ObjProd (2)'!$C$25,"ym")))/7)=0),
   "&lt; 1 sem.",
   IF(DATEDIF(I2258,'ObjProd (2)'!$C$25,"y")&gt;0,DATEDIF(I2258,'ObjProd (2)'!$C$25,"y") &amp; " " &amp; IF(DATEDIF(I2258,'ObjProd (2)'!$C$25,"y")=1,"an ","ans "),"") &amp;
   IF(DATEDIF(I2258,'ObjProd (2)'!$C$25,"ym")&gt;0,DATEDIF(I2258,'ObjProd (2)'!$C$25,"ym") &amp; " mois ", "") &amp;
   IF(INT(('ObjProd (2)'!$C$25-EDATE(I2258,DATEDIF(I2258,'ObjProd (2)'!$C$25,"y")*12+DATEDIF(I2258,'ObjProd (2)'!$C$25,"ym")))/7)&gt;0,
      INT(('ObjProd (2)'!$C$25-EDATE(I2258,DATEDIF(I2258,'ObjProd (2)'!$C$25,"y")*12+DATEDIF(I2258,'ObjProd (2)'!$C$25,"ym")))/7) &amp; " sem.",
      "")
)
)</f>
        <v/>
      </c>
      <c r="L2258" s="11" t="str">
        <f t="shared" si="363"/>
        <v/>
      </c>
      <c r="M2258" s="9" t="str">
        <f t="shared" si="359"/>
        <v/>
      </c>
      <c r="N2258" s="9" t="str" cm="1">
        <f t="array" aca="1" ref="N2258" ca="1">LEFT(L2258, IF(ISNUMBER(SUBSTITUTE(_xludf.MID(L2258, 2, 1), ".", ",")), 1, 2))</f>
        <v/>
      </c>
      <c r="O2258" s="19" t="str">
        <f t="shared" ca="1" si="365"/>
        <v/>
      </c>
      <c r="P2258" s="9" t="str">
        <f t="shared" ca="1" si="366"/>
        <v/>
      </c>
      <c r="Q2258" s="9" t="str">
        <f t="shared" ca="1" si="367"/>
        <v/>
      </c>
      <c r="R2258" s="9" t="str">
        <f t="shared" si="360"/>
        <v/>
      </c>
      <c r="S2258" t="str" cm="1">
        <f t="array" ref="S2258">IF(ISBLANK(C2258),"",IFERROR(INDEX(ListeSeries!$A$2:$A$1045, MATCH(1, (DatasScan!G2258=ListeSeries!$B$2:$B$1045) * (DatasScan!H2258&gt;=ListeSeries!$D$2:$D$1045) * (DatasScan!H2258&lt;=ListeSeries!$E$2:$E$1045), 0)), "no match"))</f>
        <v/>
      </c>
      <c r="T2258" s="7" t="str" cm="1">
        <f t="array" ref="T2258">IF(ISBLANK(C2258),"",IFERROR(INDEX(ListeSeries!$C$2:$C$1045, MATCH(1, (DatasScan!G2258=ListeSeries!$B$2:$B$1045) * (DatasScan!H2258&gt;=ListeSeries!$D$2:$D$1045) * (DatasScan!H2258&lt;=ListeSeries!$E$2:$E$1045), 0)), "no match"))</f>
        <v/>
      </c>
      <c r="U2258" s="11" t="str" cm="1">
        <f t="array" ref="U2258">IF(ISBLANK(C2258),"",IFERROR(INDEX(ListeSeries!$F$2:$F$1045, MATCH(1, (DatasScan!G2258=ListeSeries!$B$2:$B$1045) * (DatasScan!H2258&gt;=ListeSeries!$D$2:$D$1045) * (DatasScan!H2258&lt;=ListeSeries!$E$2:$E$1045), 0)), "no match"))</f>
        <v/>
      </c>
    </row>
    <row r="2259" spans="1:21" ht="15" customHeight="1" x14ac:dyDescent="0.25">
      <c r="A2259" s="6" t="str">
        <f t="shared" si="361"/>
        <v/>
      </c>
      <c r="B2259" s="272"/>
      <c r="F2259" s="7" t="str">
        <f t="shared" si="364"/>
        <v/>
      </c>
      <c r="G2259" s="21" t="str">
        <f>IF(ISBLANK(C2259),"",_xlfn.XLOOKUP(_xlfn.XLOOKUP(VALUE(LEFT(C2259,4)),Souches!$B$2:$B$15000,Souches!$E$2:$E$15000),Varietes!$B$2:$B$500,Varietes!$C$2:$C$500))</f>
        <v/>
      </c>
      <c r="H2259" s="19" t="str">
        <f>IF(ISBLANK(C2259),"",_xlfn.XLOOKUP(VALUE(LEFT(C2259,4)),Souches!$B$2:$B$15000,Souches!$D$2:$D$15000))</f>
        <v/>
      </c>
      <c r="I2259" s="10" t="str">
        <f t="shared" si="362"/>
        <v/>
      </c>
      <c r="J2259" s="19" t="str">
        <f>IF(I2259="","",INT(('ObjProd (2)'!$C$25-I2259)/7 * (ABS('ObjProd (2)'!$C$25-I2259)&gt;=7)))</f>
        <v/>
      </c>
      <c r="K2259" s="10" t="str">
        <f>IF(I2259="","",
IF(AND(DATEDIF(I2259,'ObjProd (2)'!$C$25,"y")=0,DATEDIF(I2259,'ObjProd (2)'!$C$25,"ym")=0,
   INT(('ObjProd (2)'!$C$25-EDATE(I2259,DATEDIF(I2259,'ObjProd (2)'!$C$25,"y")*12+DATEDIF(I2259,'ObjProd (2)'!$C$25,"ym")))/7)=0),
   "&lt; 1 sem.",
   IF(DATEDIF(I2259,'ObjProd (2)'!$C$25,"y")&gt;0,DATEDIF(I2259,'ObjProd (2)'!$C$25,"y") &amp; " " &amp; IF(DATEDIF(I2259,'ObjProd (2)'!$C$25,"y")=1,"an ","ans "),"") &amp;
   IF(DATEDIF(I2259,'ObjProd (2)'!$C$25,"ym")&gt;0,DATEDIF(I2259,'ObjProd (2)'!$C$25,"ym") &amp; " mois ", "") &amp;
   IF(INT(('ObjProd (2)'!$C$25-EDATE(I2259,DATEDIF(I2259,'ObjProd (2)'!$C$25,"y")*12+DATEDIF(I2259,'ObjProd (2)'!$C$25,"ym")))/7)&gt;0,
      INT(('ObjProd (2)'!$C$25-EDATE(I2259,DATEDIF(I2259,'ObjProd (2)'!$C$25,"y")*12+DATEDIF(I2259,'ObjProd (2)'!$C$25,"ym")))/7) &amp; " sem.",
      "")
)
)</f>
        <v/>
      </c>
      <c r="L2259" s="11" t="str">
        <f t="shared" si="363"/>
        <v/>
      </c>
      <c r="M2259" s="9" t="str">
        <f t="shared" si="359"/>
        <v/>
      </c>
      <c r="N2259" s="9" t="str" cm="1">
        <f t="array" aca="1" ref="N2259" ca="1">LEFT(L2259, IF(ISNUMBER(SUBSTITUTE(_xludf.MID(L2259, 2, 1), ".", ",")), 1, 2))</f>
        <v/>
      </c>
      <c r="O2259" s="19" t="str">
        <f t="shared" ca="1" si="365"/>
        <v/>
      </c>
      <c r="P2259" s="9" t="str">
        <f t="shared" ca="1" si="366"/>
        <v/>
      </c>
      <c r="Q2259" s="9" t="str">
        <f t="shared" ca="1" si="367"/>
        <v/>
      </c>
      <c r="R2259" s="9" t="str">
        <f t="shared" si="360"/>
        <v/>
      </c>
      <c r="S2259" t="str" cm="1">
        <f t="array" ref="S2259">IF(ISBLANK(C2259),"",IFERROR(INDEX(ListeSeries!$A$2:$A$1045, MATCH(1, (DatasScan!G2259=ListeSeries!$B$2:$B$1045) * (DatasScan!H2259&gt;=ListeSeries!$D$2:$D$1045) * (DatasScan!H2259&lt;=ListeSeries!$E$2:$E$1045), 0)), "no match"))</f>
        <v/>
      </c>
      <c r="T2259" s="7" t="str" cm="1">
        <f t="array" ref="T2259">IF(ISBLANK(C2259),"",IFERROR(INDEX(ListeSeries!$C$2:$C$1045, MATCH(1, (DatasScan!G2259=ListeSeries!$B$2:$B$1045) * (DatasScan!H2259&gt;=ListeSeries!$D$2:$D$1045) * (DatasScan!H2259&lt;=ListeSeries!$E$2:$E$1045), 0)), "no match"))</f>
        <v/>
      </c>
      <c r="U2259" s="11" t="str" cm="1">
        <f t="array" ref="U2259">IF(ISBLANK(C2259),"",IFERROR(INDEX(ListeSeries!$F$2:$F$1045, MATCH(1, (DatasScan!G2259=ListeSeries!$B$2:$B$1045) * (DatasScan!H2259&gt;=ListeSeries!$D$2:$D$1045) * (DatasScan!H2259&lt;=ListeSeries!$E$2:$E$1045), 0)), "no match"))</f>
        <v/>
      </c>
    </row>
    <row r="2260" spans="1:21" ht="15" customHeight="1" x14ac:dyDescent="0.25">
      <c r="A2260" s="6" t="str">
        <f t="shared" si="361"/>
        <v/>
      </c>
      <c r="B2260" s="272"/>
      <c r="F2260" s="7" t="str">
        <f t="shared" si="364"/>
        <v/>
      </c>
      <c r="G2260" s="21" t="str">
        <f>IF(ISBLANK(C2260),"",_xlfn.XLOOKUP(_xlfn.XLOOKUP(VALUE(LEFT(C2260,4)),Souches!$B$2:$B$15000,Souches!$E$2:$E$15000),Varietes!$B$2:$B$500,Varietes!$C$2:$C$500))</f>
        <v/>
      </c>
      <c r="H2260" s="19" t="str">
        <f>IF(ISBLANK(C2260),"",_xlfn.XLOOKUP(VALUE(LEFT(C2260,4)),Souches!$B$2:$B$15000,Souches!$D$2:$D$15000))</f>
        <v/>
      </c>
      <c r="I2260" s="10" t="str">
        <f t="shared" si="362"/>
        <v/>
      </c>
      <c r="J2260" s="19" t="str">
        <f>IF(I2260="","",INT(('ObjProd (2)'!$C$25-I2260)/7 * (ABS('ObjProd (2)'!$C$25-I2260)&gt;=7)))</f>
        <v/>
      </c>
      <c r="K2260" s="10" t="str">
        <f>IF(I2260="","",
IF(AND(DATEDIF(I2260,'ObjProd (2)'!$C$25,"y")=0,DATEDIF(I2260,'ObjProd (2)'!$C$25,"ym")=0,
   INT(('ObjProd (2)'!$C$25-EDATE(I2260,DATEDIF(I2260,'ObjProd (2)'!$C$25,"y")*12+DATEDIF(I2260,'ObjProd (2)'!$C$25,"ym")))/7)=0),
   "&lt; 1 sem.",
   IF(DATEDIF(I2260,'ObjProd (2)'!$C$25,"y")&gt;0,DATEDIF(I2260,'ObjProd (2)'!$C$25,"y") &amp; " " &amp; IF(DATEDIF(I2260,'ObjProd (2)'!$C$25,"y")=1,"an ","ans "),"") &amp;
   IF(DATEDIF(I2260,'ObjProd (2)'!$C$25,"ym")&gt;0,DATEDIF(I2260,'ObjProd (2)'!$C$25,"ym") &amp; " mois ", "") &amp;
   IF(INT(('ObjProd (2)'!$C$25-EDATE(I2260,DATEDIF(I2260,'ObjProd (2)'!$C$25,"y")*12+DATEDIF(I2260,'ObjProd (2)'!$C$25,"ym")))/7)&gt;0,
      INT(('ObjProd (2)'!$C$25-EDATE(I2260,DATEDIF(I2260,'ObjProd (2)'!$C$25,"y")*12+DATEDIF(I2260,'ObjProd (2)'!$C$25,"ym")))/7) &amp; " sem.",
      "")
)
)</f>
        <v/>
      </c>
      <c r="L2260" s="11" t="str">
        <f t="shared" si="363"/>
        <v/>
      </c>
      <c r="M2260" s="9" t="str">
        <f t="shared" si="359"/>
        <v/>
      </c>
      <c r="N2260" s="9" t="str" cm="1">
        <f t="array" aca="1" ref="N2260" ca="1">LEFT(L2260, IF(ISNUMBER(SUBSTITUTE(_xludf.MID(L2260, 2, 1), ".", ",")), 1, 2))</f>
        <v/>
      </c>
      <c r="O2260" s="19" t="str">
        <f t="shared" ca="1" si="365"/>
        <v/>
      </c>
      <c r="P2260" s="9" t="str">
        <f t="shared" ca="1" si="366"/>
        <v/>
      </c>
      <c r="Q2260" s="9" t="str">
        <f t="shared" ca="1" si="367"/>
        <v/>
      </c>
      <c r="R2260" s="9" t="str">
        <f t="shared" si="360"/>
        <v/>
      </c>
      <c r="S2260" t="str" cm="1">
        <f t="array" ref="S2260">IF(ISBLANK(C2260),"",IFERROR(INDEX(ListeSeries!$A$2:$A$1045, MATCH(1, (DatasScan!G2260=ListeSeries!$B$2:$B$1045) * (DatasScan!H2260&gt;=ListeSeries!$D$2:$D$1045) * (DatasScan!H2260&lt;=ListeSeries!$E$2:$E$1045), 0)), "no match"))</f>
        <v/>
      </c>
      <c r="T2260" s="7" t="str" cm="1">
        <f t="array" ref="T2260">IF(ISBLANK(C2260),"",IFERROR(INDEX(ListeSeries!$C$2:$C$1045, MATCH(1, (DatasScan!G2260=ListeSeries!$B$2:$B$1045) * (DatasScan!H2260&gt;=ListeSeries!$D$2:$D$1045) * (DatasScan!H2260&lt;=ListeSeries!$E$2:$E$1045), 0)), "no match"))</f>
        <v/>
      </c>
      <c r="U2260" s="11" t="str" cm="1">
        <f t="array" ref="U2260">IF(ISBLANK(C2260),"",IFERROR(INDEX(ListeSeries!$F$2:$F$1045, MATCH(1, (DatasScan!G2260=ListeSeries!$B$2:$B$1045) * (DatasScan!H2260&gt;=ListeSeries!$D$2:$D$1045) * (DatasScan!H2260&lt;=ListeSeries!$E$2:$E$1045), 0)), "no match"))</f>
        <v/>
      </c>
    </row>
    <row r="2261" spans="1:21" ht="15" customHeight="1" x14ac:dyDescent="0.25">
      <c r="A2261" s="6" t="str">
        <f t="shared" si="361"/>
        <v/>
      </c>
      <c r="B2261" s="272"/>
      <c r="F2261" s="7" t="str">
        <f t="shared" si="364"/>
        <v/>
      </c>
      <c r="G2261" s="21" t="str">
        <f>IF(ISBLANK(C2261),"",_xlfn.XLOOKUP(_xlfn.XLOOKUP(VALUE(LEFT(C2261,4)),Souches!$B$2:$B$15000,Souches!$E$2:$E$15000),Varietes!$B$2:$B$500,Varietes!$C$2:$C$500))</f>
        <v/>
      </c>
      <c r="H2261" s="19" t="str">
        <f>IF(ISBLANK(C2261),"",_xlfn.XLOOKUP(VALUE(LEFT(C2261,4)),Souches!$B$2:$B$15000,Souches!$D$2:$D$15000))</f>
        <v/>
      </c>
      <c r="I2261" s="10" t="str">
        <f t="shared" si="362"/>
        <v/>
      </c>
      <c r="J2261" s="19" t="str">
        <f>IF(I2261="","",INT(('ObjProd (2)'!$C$25-I2261)/7 * (ABS('ObjProd (2)'!$C$25-I2261)&gt;=7)))</f>
        <v/>
      </c>
      <c r="K2261" s="10" t="str">
        <f>IF(I2261="","",
IF(AND(DATEDIF(I2261,'ObjProd (2)'!$C$25,"y")=0,DATEDIF(I2261,'ObjProd (2)'!$C$25,"ym")=0,
   INT(('ObjProd (2)'!$C$25-EDATE(I2261,DATEDIF(I2261,'ObjProd (2)'!$C$25,"y")*12+DATEDIF(I2261,'ObjProd (2)'!$C$25,"ym")))/7)=0),
   "&lt; 1 sem.",
   IF(DATEDIF(I2261,'ObjProd (2)'!$C$25,"y")&gt;0,DATEDIF(I2261,'ObjProd (2)'!$C$25,"y") &amp; " " &amp; IF(DATEDIF(I2261,'ObjProd (2)'!$C$25,"y")=1,"an ","ans "),"") &amp;
   IF(DATEDIF(I2261,'ObjProd (2)'!$C$25,"ym")&gt;0,DATEDIF(I2261,'ObjProd (2)'!$C$25,"ym") &amp; " mois ", "") &amp;
   IF(INT(('ObjProd (2)'!$C$25-EDATE(I2261,DATEDIF(I2261,'ObjProd (2)'!$C$25,"y")*12+DATEDIF(I2261,'ObjProd (2)'!$C$25,"ym")))/7)&gt;0,
      INT(('ObjProd (2)'!$C$25-EDATE(I2261,DATEDIF(I2261,'ObjProd (2)'!$C$25,"y")*12+DATEDIF(I2261,'ObjProd (2)'!$C$25,"ym")))/7) &amp; " sem.",
      "")
)
)</f>
        <v/>
      </c>
      <c r="L2261" s="11" t="str">
        <f t="shared" si="363"/>
        <v/>
      </c>
      <c r="M2261" s="9" t="str">
        <f t="shared" si="359"/>
        <v/>
      </c>
      <c r="N2261" s="9" t="str" cm="1">
        <f t="array" aca="1" ref="N2261" ca="1">LEFT(L2261, IF(ISNUMBER(SUBSTITUTE(_xludf.MID(L2261, 2, 1), ".", ",")), 1, 2))</f>
        <v/>
      </c>
      <c r="O2261" s="19" t="str">
        <f t="shared" ca="1" si="365"/>
        <v/>
      </c>
      <c r="P2261" s="9" t="str">
        <f t="shared" ca="1" si="366"/>
        <v/>
      </c>
      <c r="Q2261" s="9" t="str">
        <f t="shared" ca="1" si="367"/>
        <v/>
      </c>
      <c r="R2261" s="9" t="str">
        <f t="shared" si="360"/>
        <v/>
      </c>
      <c r="S2261" t="str" cm="1">
        <f t="array" ref="S2261">IF(ISBLANK(C2261),"",IFERROR(INDEX(ListeSeries!$A$2:$A$1045, MATCH(1, (DatasScan!G2261=ListeSeries!$B$2:$B$1045) * (DatasScan!H2261&gt;=ListeSeries!$D$2:$D$1045) * (DatasScan!H2261&lt;=ListeSeries!$E$2:$E$1045), 0)), "no match"))</f>
        <v/>
      </c>
      <c r="T2261" s="7" t="str" cm="1">
        <f t="array" ref="T2261">IF(ISBLANK(C2261),"",IFERROR(INDEX(ListeSeries!$C$2:$C$1045, MATCH(1, (DatasScan!G2261=ListeSeries!$B$2:$B$1045) * (DatasScan!H2261&gt;=ListeSeries!$D$2:$D$1045) * (DatasScan!H2261&lt;=ListeSeries!$E$2:$E$1045), 0)), "no match"))</f>
        <v/>
      </c>
      <c r="U2261" s="11" t="str" cm="1">
        <f t="array" ref="U2261">IF(ISBLANK(C2261),"",IFERROR(INDEX(ListeSeries!$F$2:$F$1045, MATCH(1, (DatasScan!G2261=ListeSeries!$B$2:$B$1045) * (DatasScan!H2261&gt;=ListeSeries!$D$2:$D$1045) * (DatasScan!H2261&lt;=ListeSeries!$E$2:$E$1045), 0)), "no match"))</f>
        <v/>
      </c>
    </row>
    <row r="2262" spans="1:21" ht="15" customHeight="1" x14ac:dyDescent="0.25">
      <c r="A2262" s="6" t="str">
        <f t="shared" si="361"/>
        <v/>
      </c>
      <c r="B2262" s="272"/>
      <c r="F2262" s="7" t="str">
        <f t="shared" si="364"/>
        <v/>
      </c>
      <c r="G2262" s="21" t="str">
        <f>IF(ISBLANK(C2262),"",_xlfn.XLOOKUP(_xlfn.XLOOKUP(VALUE(LEFT(C2262,4)),Souches!$B$2:$B$15000,Souches!$E$2:$E$15000),Varietes!$B$2:$B$500,Varietes!$C$2:$C$500))</f>
        <v/>
      </c>
      <c r="H2262" s="19" t="str">
        <f>IF(ISBLANK(C2262),"",_xlfn.XLOOKUP(VALUE(LEFT(C2262,4)),Souches!$B$2:$B$15000,Souches!$D$2:$D$15000))</f>
        <v/>
      </c>
      <c r="I2262" s="10" t="str">
        <f t="shared" si="362"/>
        <v/>
      </c>
      <c r="J2262" s="19" t="str">
        <f>IF(I2262="","",INT(('ObjProd (2)'!$C$25-I2262)/7 * (ABS('ObjProd (2)'!$C$25-I2262)&gt;=7)))</f>
        <v/>
      </c>
      <c r="K2262" s="10" t="str">
        <f>IF(I2262="","",
IF(AND(DATEDIF(I2262,'ObjProd (2)'!$C$25,"y")=0,DATEDIF(I2262,'ObjProd (2)'!$C$25,"ym")=0,
   INT(('ObjProd (2)'!$C$25-EDATE(I2262,DATEDIF(I2262,'ObjProd (2)'!$C$25,"y")*12+DATEDIF(I2262,'ObjProd (2)'!$C$25,"ym")))/7)=0),
   "&lt; 1 sem.",
   IF(DATEDIF(I2262,'ObjProd (2)'!$C$25,"y")&gt;0,DATEDIF(I2262,'ObjProd (2)'!$C$25,"y") &amp; " " &amp; IF(DATEDIF(I2262,'ObjProd (2)'!$C$25,"y")=1,"an ","ans "),"") &amp;
   IF(DATEDIF(I2262,'ObjProd (2)'!$C$25,"ym")&gt;0,DATEDIF(I2262,'ObjProd (2)'!$C$25,"ym") &amp; " mois ", "") &amp;
   IF(INT(('ObjProd (2)'!$C$25-EDATE(I2262,DATEDIF(I2262,'ObjProd (2)'!$C$25,"y")*12+DATEDIF(I2262,'ObjProd (2)'!$C$25,"ym")))/7)&gt;0,
      INT(('ObjProd (2)'!$C$25-EDATE(I2262,DATEDIF(I2262,'ObjProd (2)'!$C$25,"y")*12+DATEDIF(I2262,'ObjProd (2)'!$C$25,"ym")))/7) &amp; " sem.",
      "")
)
)</f>
        <v/>
      </c>
      <c r="L2262" s="11" t="str">
        <f t="shared" si="363"/>
        <v/>
      </c>
      <c r="M2262" s="9" t="str">
        <f t="shared" si="359"/>
        <v/>
      </c>
      <c r="N2262" s="9" t="str" cm="1">
        <f t="array" aca="1" ref="N2262" ca="1">LEFT(L2262, IF(ISNUMBER(SUBSTITUTE(_xludf.MID(L2262, 2, 1), ".", ",")), 1, 2))</f>
        <v/>
      </c>
      <c r="O2262" s="19" t="str">
        <f t="shared" ca="1" si="365"/>
        <v/>
      </c>
      <c r="P2262" s="9" t="str">
        <f t="shared" ca="1" si="366"/>
        <v/>
      </c>
      <c r="Q2262" s="9" t="str">
        <f t="shared" ca="1" si="367"/>
        <v/>
      </c>
      <c r="R2262" s="9" t="str">
        <f t="shared" si="360"/>
        <v/>
      </c>
      <c r="S2262" t="str" cm="1">
        <f t="array" ref="S2262">IF(ISBLANK(C2262),"",IFERROR(INDEX(ListeSeries!$A$2:$A$1045, MATCH(1, (DatasScan!G2262=ListeSeries!$B$2:$B$1045) * (DatasScan!H2262&gt;=ListeSeries!$D$2:$D$1045) * (DatasScan!H2262&lt;=ListeSeries!$E$2:$E$1045), 0)), "no match"))</f>
        <v/>
      </c>
      <c r="T2262" s="7" t="str" cm="1">
        <f t="array" ref="T2262">IF(ISBLANK(C2262),"",IFERROR(INDEX(ListeSeries!$C$2:$C$1045, MATCH(1, (DatasScan!G2262=ListeSeries!$B$2:$B$1045) * (DatasScan!H2262&gt;=ListeSeries!$D$2:$D$1045) * (DatasScan!H2262&lt;=ListeSeries!$E$2:$E$1045), 0)), "no match"))</f>
        <v/>
      </c>
      <c r="U2262" s="11" t="str" cm="1">
        <f t="array" ref="U2262">IF(ISBLANK(C2262),"",IFERROR(INDEX(ListeSeries!$F$2:$F$1045, MATCH(1, (DatasScan!G2262=ListeSeries!$B$2:$B$1045) * (DatasScan!H2262&gt;=ListeSeries!$D$2:$D$1045) * (DatasScan!H2262&lt;=ListeSeries!$E$2:$E$1045), 0)), "no match"))</f>
        <v/>
      </c>
    </row>
    <row r="2263" spans="1:21" ht="15" customHeight="1" x14ac:dyDescent="0.25">
      <c r="A2263" s="6" t="str">
        <f t="shared" si="361"/>
        <v/>
      </c>
      <c r="B2263" s="272"/>
      <c r="F2263" s="7" t="str">
        <f t="shared" si="364"/>
        <v/>
      </c>
      <c r="G2263" s="21" t="str">
        <f>IF(ISBLANK(C2263),"",_xlfn.XLOOKUP(_xlfn.XLOOKUP(VALUE(LEFT(C2263,4)),Souches!$B$2:$B$15000,Souches!$E$2:$E$15000),Varietes!$B$2:$B$500,Varietes!$C$2:$C$500))</f>
        <v/>
      </c>
      <c r="H2263" s="19" t="str">
        <f>IF(ISBLANK(C2263),"",_xlfn.XLOOKUP(VALUE(LEFT(C2263,4)),Souches!$B$2:$B$15000,Souches!$D$2:$D$15000))</f>
        <v/>
      </c>
      <c r="I2263" s="10" t="str">
        <f t="shared" si="362"/>
        <v/>
      </c>
      <c r="J2263" s="19" t="str">
        <f>IF(I2263="","",INT(('ObjProd (2)'!$C$25-I2263)/7 * (ABS('ObjProd (2)'!$C$25-I2263)&gt;=7)))</f>
        <v/>
      </c>
      <c r="K2263" s="10" t="str">
        <f>IF(I2263="","",
IF(AND(DATEDIF(I2263,'ObjProd (2)'!$C$25,"y")=0,DATEDIF(I2263,'ObjProd (2)'!$C$25,"ym")=0,
   INT(('ObjProd (2)'!$C$25-EDATE(I2263,DATEDIF(I2263,'ObjProd (2)'!$C$25,"y")*12+DATEDIF(I2263,'ObjProd (2)'!$C$25,"ym")))/7)=0),
   "&lt; 1 sem.",
   IF(DATEDIF(I2263,'ObjProd (2)'!$C$25,"y")&gt;0,DATEDIF(I2263,'ObjProd (2)'!$C$25,"y") &amp; " " &amp; IF(DATEDIF(I2263,'ObjProd (2)'!$C$25,"y")=1,"an ","ans "),"") &amp;
   IF(DATEDIF(I2263,'ObjProd (2)'!$C$25,"ym")&gt;0,DATEDIF(I2263,'ObjProd (2)'!$C$25,"ym") &amp; " mois ", "") &amp;
   IF(INT(('ObjProd (2)'!$C$25-EDATE(I2263,DATEDIF(I2263,'ObjProd (2)'!$C$25,"y")*12+DATEDIF(I2263,'ObjProd (2)'!$C$25,"ym")))/7)&gt;0,
      INT(('ObjProd (2)'!$C$25-EDATE(I2263,DATEDIF(I2263,'ObjProd (2)'!$C$25,"y")*12+DATEDIF(I2263,'ObjProd (2)'!$C$25,"ym")))/7) &amp; " sem.",
      "")
)
)</f>
        <v/>
      </c>
      <c r="L2263" s="11" t="str">
        <f t="shared" si="363"/>
        <v/>
      </c>
      <c r="M2263" s="9" t="str">
        <f t="shared" si="359"/>
        <v/>
      </c>
      <c r="N2263" s="9" t="str" cm="1">
        <f t="array" aca="1" ref="N2263" ca="1">LEFT(L2263, IF(ISNUMBER(SUBSTITUTE(_xludf.MID(L2263, 2, 1), ".", ",")), 1, 2))</f>
        <v/>
      </c>
      <c r="O2263" s="19" t="str">
        <f t="shared" ca="1" si="365"/>
        <v/>
      </c>
      <c r="P2263" s="9" t="str">
        <f t="shared" ca="1" si="366"/>
        <v/>
      </c>
      <c r="Q2263" s="9" t="str">
        <f t="shared" ca="1" si="367"/>
        <v/>
      </c>
      <c r="R2263" s="9" t="str">
        <f t="shared" si="360"/>
        <v/>
      </c>
      <c r="S2263" t="str" cm="1">
        <f t="array" ref="S2263">IF(ISBLANK(C2263),"",IFERROR(INDEX(ListeSeries!$A$2:$A$1045, MATCH(1, (DatasScan!G2263=ListeSeries!$B$2:$B$1045) * (DatasScan!H2263&gt;=ListeSeries!$D$2:$D$1045) * (DatasScan!H2263&lt;=ListeSeries!$E$2:$E$1045), 0)), "no match"))</f>
        <v/>
      </c>
      <c r="T2263" s="7" t="str" cm="1">
        <f t="array" ref="T2263">IF(ISBLANK(C2263),"",IFERROR(INDEX(ListeSeries!$C$2:$C$1045, MATCH(1, (DatasScan!G2263=ListeSeries!$B$2:$B$1045) * (DatasScan!H2263&gt;=ListeSeries!$D$2:$D$1045) * (DatasScan!H2263&lt;=ListeSeries!$E$2:$E$1045), 0)), "no match"))</f>
        <v/>
      </c>
      <c r="U2263" s="11" t="str" cm="1">
        <f t="array" ref="U2263">IF(ISBLANK(C2263),"",IFERROR(INDEX(ListeSeries!$F$2:$F$1045, MATCH(1, (DatasScan!G2263=ListeSeries!$B$2:$B$1045) * (DatasScan!H2263&gt;=ListeSeries!$D$2:$D$1045) * (DatasScan!H2263&lt;=ListeSeries!$E$2:$E$1045), 0)), "no match"))</f>
        <v/>
      </c>
    </row>
    <row r="2264" spans="1:21" ht="15" customHeight="1" x14ac:dyDescent="0.25">
      <c r="A2264" s="6" t="str">
        <f t="shared" si="361"/>
        <v/>
      </c>
      <c r="B2264" s="272"/>
      <c r="F2264" s="7" t="str">
        <f t="shared" si="364"/>
        <v/>
      </c>
      <c r="G2264" s="21" t="str">
        <f>IF(ISBLANK(C2264),"",_xlfn.XLOOKUP(_xlfn.XLOOKUP(VALUE(LEFT(C2264,4)),Souches!$B$2:$B$15000,Souches!$E$2:$E$15000),Varietes!$B$2:$B$500,Varietes!$C$2:$C$500))</f>
        <v/>
      </c>
      <c r="H2264" s="19" t="str">
        <f>IF(ISBLANK(C2264),"",_xlfn.XLOOKUP(VALUE(LEFT(C2264,4)),Souches!$B$2:$B$15000,Souches!$D$2:$D$15000))</f>
        <v/>
      </c>
      <c r="I2264" s="10" t="str">
        <f t="shared" si="362"/>
        <v/>
      </c>
      <c r="J2264" s="19" t="str">
        <f>IF(I2264="","",INT(('ObjProd (2)'!$C$25-I2264)/7 * (ABS('ObjProd (2)'!$C$25-I2264)&gt;=7)))</f>
        <v/>
      </c>
      <c r="K2264" s="10" t="str">
        <f>IF(I2264="","",
IF(AND(DATEDIF(I2264,'ObjProd (2)'!$C$25,"y")=0,DATEDIF(I2264,'ObjProd (2)'!$C$25,"ym")=0,
   INT(('ObjProd (2)'!$C$25-EDATE(I2264,DATEDIF(I2264,'ObjProd (2)'!$C$25,"y")*12+DATEDIF(I2264,'ObjProd (2)'!$C$25,"ym")))/7)=0),
   "&lt; 1 sem.",
   IF(DATEDIF(I2264,'ObjProd (2)'!$C$25,"y")&gt;0,DATEDIF(I2264,'ObjProd (2)'!$C$25,"y") &amp; " " &amp; IF(DATEDIF(I2264,'ObjProd (2)'!$C$25,"y")=1,"an ","ans "),"") &amp;
   IF(DATEDIF(I2264,'ObjProd (2)'!$C$25,"ym")&gt;0,DATEDIF(I2264,'ObjProd (2)'!$C$25,"ym") &amp; " mois ", "") &amp;
   IF(INT(('ObjProd (2)'!$C$25-EDATE(I2264,DATEDIF(I2264,'ObjProd (2)'!$C$25,"y")*12+DATEDIF(I2264,'ObjProd (2)'!$C$25,"ym")))/7)&gt;0,
      INT(('ObjProd (2)'!$C$25-EDATE(I2264,DATEDIF(I2264,'ObjProd (2)'!$C$25,"y")*12+DATEDIF(I2264,'ObjProd (2)'!$C$25,"ym")))/7) &amp; " sem.",
      "")
)
)</f>
        <v/>
      </c>
      <c r="L2264" s="11" t="str">
        <f t="shared" si="363"/>
        <v/>
      </c>
      <c r="M2264" s="9" t="str">
        <f t="shared" si="359"/>
        <v/>
      </c>
      <c r="N2264" s="9" t="str" cm="1">
        <f t="array" aca="1" ref="N2264" ca="1">LEFT(L2264, IF(ISNUMBER(SUBSTITUTE(_xludf.MID(L2264, 2, 1), ".", ",")), 1, 2))</f>
        <v/>
      </c>
      <c r="O2264" s="19" t="str">
        <f t="shared" ca="1" si="365"/>
        <v/>
      </c>
      <c r="P2264" s="9" t="str">
        <f t="shared" ca="1" si="366"/>
        <v/>
      </c>
      <c r="Q2264" s="9" t="str">
        <f t="shared" ca="1" si="367"/>
        <v/>
      </c>
      <c r="R2264" s="9" t="str">
        <f t="shared" si="360"/>
        <v/>
      </c>
      <c r="S2264" t="str" cm="1">
        <f t="array" ref="S2264">IF(ISBLANK(C2264),"",IFERROR(INDEX(ListeSeries!$A$2:$A$1045, MATCH(1, (DatasScan!G2264=ListeSeries!$B$2:$B$1045) * (DatasScan!H2264&gt;=ListeSeries!$D$2:$D$1045) * (DatasScan!H2264&lt;=ListeSeries!$E$2:$E$1045), 0)), "no match"))</f>
        <v/>
      </c>
      <c r="T2264" s="7" t="str" cm="1">
        <f t="array" ref="T2264">IF(ISBLANK(C2264),"",IFERROR(INDEX(ListeSeries!$C$2:$C$1045, MATCH(1, (DatasScan!G2264=ListeSeries!$B$2:$B$1045) * (DatasScan!H2264&gt;=ListeSeries!$D$2:$D$1045) * (DatasScan!H2264&lt;=ListeSeries!$E$2:$E$1045), 0)), "no match"))</f>
        <v/>
      </c>
      <c r="U2264" s="11" t="str" cm="1">
        <f t="array" ref="U2264">IF(ISBLANK(C2264),"",IFERROR(INDEX(ListeSeries!$F$2:$F$1045, MATCH(1, (DatasScan!G2264=ListeSeries!$B$2:$B$1045) * (DatasScan!H2264&gt;=ListeSeries!$D$2:$D$1045) * (DatasScan!H2264&lt;=ListeSeries!$E$2:$E$1045), 0)), "no match"))</f>
        <v/>
      </c>
    </row>
    <row r="2265" spans="1:21" ht="15" customHeight="1" x14ac:dyDescent="0.25">
      <c r="A2265" s="6" t="str">
        <f t="shared" si="361"/>
        <v/>
      </c>
      <c r="B2265" s="272"/>
      <c r="F2265" s="7" t="str">
        <f t="shared" si="364"/>
        <v/>
      </c>
      <c r="G2265" s="21" t="str">
        <f>IF(ISBLANK(C2265),"",_xlfn.XLOOKUP(_xlfn.XLOOKUP(VALUE(LEFT(C2265,4)),Souches!$B$2:$B$15000,Souches!$E$2:$E$15000),Varietes!$B$2:$B$500,Varietes!$C$2:$C$500))</f>
        <v/>
      </c>
      <c r="H2265" s="19" t="str">
        <f>IF(ISBLANK(C2265),"",_xlfn.XLOOKUP(VALUE(LEFT(C2265,4)),Souches!$B$2:$B$15000,Souches!$D$2:$D$15000))</f>
        <v/>
      </c>
      <c r="I2265" s="10" t="str">
        <f t="shared" si="362"/>
        <v/>
      </c>
      <c r="J2265" s="19" t="str">
        <f>IF(I2265="","",INT(('ObjProd (2)'!$C$25-I2265)/7 * (ABS('ObjProd (2)'!$C$25-I2265)&gt;=7)))</f>
        <v/>
      </c>
      <c r="K2265" s="10" t="str">
        <f>IF(I2265="","",
IF(AND(DATEDIF(I2265,'ObjProd (2)'!$C$25,"y")=0,DATEDIF(I2265,'ObjProd (2)'!$C$25,"ym")=0,
   INT(('ObjProd (2)'!$C$25-EDATE(I2265,DATEDIF(I2265,'ObjProd (2)'!$C$25,"y")*12+DATEDIF(I2265,'ObjProd (2)'!$C$25,"ym")))/7)=0),
   "&lt; 1 sem.",
   IF(DATEDIF(I2265,'ObjProd (2)'!$C$25,"y")&gt;0,DATEDIF(I2265,'ObjProd (2)'!$C$25,"y") &amp; " " &amp; IF(DATEDIF(I2265,'ObjProd (2)'!$C$25,"y")=1,"an ","ans "),"") &amp;
   IF(DATEDIF(I2265,'ObjProd (2)'!$C$25,"ym")&gt;0,DATEDIF(I2265,'ObjProd (2)'!$C$25,"ym") &amp; " mois ", "") &amp;
   IF(INT(('ObjProd (2)'!$C$25-EDATE(I2265,DATEDIF(I2265,'ObjProd (2)'!$C$25,"y")*12+DATEDIF(I2265,'ObjProd (2)'!$C$25,"ym")))/7)&gt;0,
      INT(('ObjProd (2)'!$C$25-EDATE(I2265,DATEDIF(I2265,'ObjProd (2)'!$C$25,"y")*12+DATEDIF(I2265,'ObjProd (2)'!$C$25,"ym")))/7) &amp; " sem.",
      "")
)
)</f>
        <v/>
      </c>
      <c r="L2265" s="11" t="str">
        <f t="shared" si="363"/>
        <v/>
      </c>
      <c r="M2265" s="9" t="str">
        <f t="shared" si="359"/>
        <v/>
      </c>
      <c r="N2265" s="9" t="str" cm="1">
        <f t="array" aca="1" ref="N2265" ca="1">LEFT(L2265, IF(ISNUMBER(SUBSTITUTE(_xludf.MID(L2265, 2, 1), ".", ",")), 1, 2))</f>
        <v/>
      </c>
      <c r="O2265" s="19" t="str">
        <f t="shared" ca="1" si="365"/>
        <v/>
      </c>
      <c r="P2265" s="9" t="str">
        <f t="shared" ca="1" si="366"/>
        <v/>
      </c>
      <c r="Q2265" s="9" t="str">
        <f t="shared" ca="1" si="367"/>
        <v/>
      </c>
      <c r="R2265" s="9" t="str">
        <f t="shared" si="360"/>
        <v/>
      </c>
      <c r="S2265" t="str" cm="1">
        <f t="array" ref="S2265">IF(ISBLANK(C2265),"",IFERROR(INDEX(ListeSeries!$A$2:$A$1045, MATCH(1, (DatasScan!G2265=ListeSeries!$B$2:$B$1045) * (DatasScan!H2265&gt;=ListeSeries!$D$2:$D$1045) * (DatasScan!H2265&lt;=ListeSeries!$E$2:$E$1045), 0)), "no match"))</f>
        <v/>
      </c>
      <c r="T2265" s="7" t="str" cm="1">
        <f t="array" ref="T2265">IF(ISBLANK(C2265),"",IFERROR(INDEX(ListeSeries!$C$2:$C$1045, MATCH(1, (DatasScan!G2265=ListeSeries!$B$2:$B$1045) * (DatasScan!H2265&gt;=ListeSeries!$D$2:$D$1045) * (DatasScan!H2265&lt;=ListeSeries!$E$2:$E$1045), 0)), "no match"))</f>
        <v/>
      </c>
      <c r="U2265" s="11" t="str" cm="1">
        <f t="array" ref="U2265">IF(ISBLANK(C2265),"",IFERROR(INDEX(ListeSeries!$F$2:$F$1045, MATCH(1, (DatasScan!G2265=ListeSeries!$B$2:$B$1045) * (DatasScan!H2265&gt;=ListeSeries!$D$2:$D$1045) * (DatasScan!H2265&lt;=ListeSeries!$E$2:$E$1045), 0)), "no match"))</f>
        <v/>
      </c>
    </row>
    <row r="2266" spans="1:21" ht="15" customHeight="1" x14ac:dyDescent="0.25">
      <c r="A2266" s="6" t="str">
        <f t="shared" si="361"/>
        <v/>
      </c>
      <c r="B2266" s="272"/>
      <c r="F2266" s="7" t="str">
        <f t="shared" si="364"/>
        <v/>
      </c>
      <c r="G2266" s="21" t="str">
        <f>IF(ISBLANK(C2266),"",_xlfn.XLOOKUP(_xlfn.XLOOKUP(VALUE(LEFT(C2266,4)),Souches!$B$2:$B$15000,Souches!$E$2:$E$15000),Varietes!$B$2:$B$500,Varietes!$C$2:$C$500))</f>
        <v/>
      </c>
      <c r="H2266" s="19" t="str">
        <f>IF(ISBLANK(C2266),"",_xlfn.XLOOKUP(VALUE(LEFT(C2266,4)),Souches!$B$2:$B$15000,Souches!$D$2:$D$15000))</f>
        <v/>
      </c>
      <c r="I2266" s="10" t="str">
        <f t="shared" si="362"/>
        <v/>
      </c>
      <c r="J2266" s="19" t="str">
        <f>IF(I2266="","",INT(('ObjProd (2)'!$C$25-I2266)/7 * (ABS('ObjProd (2)'!$C$25-I2266)&gt;=7)))</f>
        <v/>
      </c>
      <c r="K2266" s="10" t="str">
        <f>IF(I2266="","",
IF(AND(DATEDIF(I2266,'ObjProd (2)'!$C$25,"y")=0,DATEDIF(I2266,'ObjProd (2)'!$C$25,"ym")=0,
   INT(('ObjProd (2)'!$C$25-EDATE(I2266,DATEDIF(I2266,'ObjProd (2)'!$C$25,"y")*12+DATEDIF(I2266,'ObjProd (2)'!$C$25,"ym")))/7)=0),
   "&lt; 1 sem.",
   IF(DATEDIF(I2266,'ObjProd (2)'!$C$25,"y")&gt;0,DATEDIF(I2266,'ObjProd (2)'!$C$25,"y") &amp; " " &amp; IF(DATEDIF(I2266,'ObjProd (2)'!$C$25,"y")=1,"an ","ans "),"") &amp;
   IF(DATEDIF(I2266,'ObjProd (2)'!$C$25,"ym")&gt;0,DATEDIF(I2266,'ObjProd (2)'!$C$25,"ym") &amp; " mois ", "") &amp;
   IF(INT(('ObjProd (2)'!$C$25-EDATE(I2266,DATEDIF(I2266,'ObjProd (2)'!$C$25,"y")*12+DATEDIF(I2266,'ObjProd (2)'!$C$25,"ym")))/7)&gt;0,
      INT(('ObjProd (2)'!$C$25-EDATE(I2266,DATEDIF(I2266,'ObjProd (2)'!$C$25,"y")*12+DATEDIF(I2266,'ObjProd (2)'!$C$25,"ym")))/7) &amp; " sem.",
      "")
)
)</f>
        <v/>
      </c>
      <c r="L2266" s="11" t="str">
        <f t="shared" si="363"/>
        <v/>
      </c>
      <c r="M2266" s="9" t="str">
        <f t="shared" si="359"/>
        <v/>
      </c>
      <c r="N2266" s="9" t="str" cm="1">
        <f t="array" aca="1" ref="N2266" ca="1">LEFT(L2266, IF(ISNUMBER(SUBSTITUTE(_xludf.MID(L2266, 2, 1), ".", ",")), 1, 2))</f>
        <v/>
      </c>
      <c r="O2266" s="19" t="str">
        <f t="shared" ca="1" si="365"/>
        <v/>
      </c>
      <c r="P2266" s="9" t="str">
        <f t="shared" ca="1" si="366"/>
        <v/>
      </c>
      <c r="Q2266" s="9" t="str">
        <f t="shared" ca="1" si="367"/>
        <v/>
      </c>
      <c r="R2266" s="9" t="str">
        <f t="shared" si="360"/>
        <v/>
      </c>
      <c r="S2266" t="str" cm="1">
        <f t="array" ref="S2266">IF(ISBLANK(C2266),"",IFERROR(INDEX(ListeSeries!$A$2:$A$1045, MATCH(1, (DatasScan!G2266=ListeSeries!$B$2:$B$1045) * (DatasScan!H2266&gt;=ListeSeries!$D$2:$D$1045) * (DatasScan!H2266&lt;=ListeSeries!$E$2:$E$1045), 0)), "no match"))</f>
        <v/>
      </c>
      <c r="T2266" s="7" t="str" cm="1">
        <f t="array" ref="T2266">IF(ISBLANK(C2266),"",IFERROR(INDEX(ListeSeries!$C$2:$C$1045, MATCH(1, (DatasScan!G2266=ListeSeries!$B$2:$B$1045) * (DatasScan!H2266&gt;=ListeSeries!$D$2:$D$1045) * (DatasScan!H2266&lt;=ListeSeries!$E$2:$E$1045), 0)), "no match"))</f>
        <v/>
      </c>
      <c r="U2266" s="11" t="str" cm="1">
        <f t="array" ref="U2266">IF(ISBLANK(C2266),"",IFERROR(INDEX(ListeSeries!$F$2:$F$1045, MATCH(1, (DatasScan!G2266=ListeSeries!$B$2:$B$1045) * (DatasScan!H2266&gt;=ListeSeries!$D$2:$D$1045) * (DatasScan!H2266&lt;=ListeSeries!$E$2:$E$1045), 0)), "no match"))</f>
        <v/>
      </c>
    </row>
    <row r="2267" spans="1:21" ht="15" customHeight="1" x14ac:dyDescent="0.25">
      <c r="A2267" s="6" t="str">
        <f t="shared" si="361"/>
        <v/>
      </c>
      <c r="B2267" s="272"/>
      <c r="F2267" s="7" t="str">
        <f t="shared" si="364"/>
        <v/>
      </c>
      <c r="G2267" s="21" t="str">
        <f>IF(ISBLANK(C2267),"",_xlfn.XLOOKUP(_xlfn.XLOOKUP(VALUE(LEFT(C2267,4)),Souches!$B$2:$B$15000,Souches!$E$2:$E$15000),Varietes!$B$2:$B$500,Varietes!$C$2:$C$500))</f>
        <v/>
      </c>
      <c r="H2267" s="19" t="str">
        <f>IF(ISBLANK(C2267),"",_xlfn.XLOOKUP(VALUE(LEFT(C2267,4)),Souches!$B$2:$B$15000,Souches!$D$2:$D$15000))</f>
        <v/>
      </c>
      <c r="I2267" s="10" t="str">
        <f t="shared" si="362"/>
        <v/>
      </c>
      <c r="J2267" s="19" t="str">
        <f>IF(I2267="","",INT(('ObjProd (2)'!$C$25-I2267)/7 * (ABS('ObjProd (2)'!$C$25-I2267)&gt;=7)))</f>
        <v/>
      </c>
      <c r="K2267" s="10" t="str">
        <f>IF(I2267="","",
IF(AND(DATEDIF(I2267,'ObjProd (2)'!$C$25,"y")=0,DATEDIF(I2267,'ObjProd (2)'!$C$25,"ym")=0,
   INT(('ObjProd (2)'!$C$25-EDATE(I2267,DATEDIF(I2267,'ObjProd (2)'!$C$25,"y")*12+DATEDIF(I2267,'ObjProd (2)'!$C$25,"ym")))/7)=0),
   "&lt; 1 sem.",
   IF(DATEDIF(I2267,'ObjProd (2)'!$C$25,"y")&gt;0,DATEDIF(I2267,'ObjProd (2)'!$C$25,"y") &amp; " " &amp; IF(DATEDIF(I2267,'ObjProd (2)'!$C$25,"y")=1,"an ","ans "),"") &amp;
   IF(DATEDIF(I2267,'ObjProd (2)'!$C$25,"ym")&gt;0,DATEDIF(I2267,'ObjProd (2)'!$C$25,"ym") &amp; " mois ", "") &amp;
   IF(INT(('ObjProd (2)'!$C$25-EDATE(I2267,DATEDIF(I2267,'ObjProd (2)'!$C$25,"y")*12+DATEDIF(I2267,'ObjProd (2)'!$C$25,"ym")))/7)&gt;0,
      INT(('ObjProd (2)'!$C$25-EDATE(I2267,DATEDIF(I2267,'ObjProd (2)'!$C$25,"y")*12+DATEDIF(I2267,'ObjProd (2)'!$C$25,"ym")))/7) &amp; " sem.",
      "")
)
)</f>
        <v/>
      </c>
      <c r="L2267" s="11" t="str">
        <f t="shared" si="363"/>
        <v/>
      </c>
      <c r="M2267" s="9" t="str">
        <f t="shared" si="359"/>
        <v/>
      </c>
      <c r="N2267" s="9" t="str" cm="1">
        <f t="array" aca="1" ref="N2267" ca="1">LEFT(L2267, IF(ISNUMBER(SUBSTITUTE(_xludf.MID(L2267, 2, 1), ".", ",")), 1, 2))</f>
        <v/>
      </c>
      <c r="O2267" s="19" t="str">
        <f t="shared" ca="1" si="365"/>
        <v/>
      </c>
      <c r="P2267" s="9" t="str">
        <f t="shared" ca="1" si="366"/>
        <v/>
      </c>
      <c r="Q2267" s="9" t="str">
        <f t="shared" ca="1" si="367"/>
        <v/>
      </c>
      <c r="R2267" s="9" t="str">
        <f t="shared" si="360"/>
        <v/>
      </c>
      <c r="S2267" t="str" cm="1">
        <f t="array" ref="S2267">IF(ISBLANK(C2267),"",IFERROR(INDEX(ListeSeries!$A$2:$A$1045, MATCH(1, (DatasScan!G2267=ListeSeries!$B$2:$B$1045) * (DatasScan!H2267&gt;=ListeSeries!$D$2:$D$1045) * (DatasScan!H2267&lt;=ListeSeries!$E$2:$E$1045), 0)), "no match"))</f>
        <v/>
      </c>
      <c r="T2267" s="7" t="str" cm="1">
        <f t="array" ref="T2267">IF(ISBLANK(C2267),"",IFERROR(INDEX(ListeSeries!$C$2:$C$1045, MATCH(1, (DatasScan!G2267=ListeSeries!$B$2:$B$1045) * (DatasScan!H2267&gt;=ListeSeries!$D$2:$D$1045) * (DatasScan!H2267&lt;=ListeSeries!$E$2:$E$1045), 0)), "no match"))</f>
        <v/>
      </c>
      <c r="U2267" s="11" t="str" cm="1">
        <f t="array" ref="U2267">IF(ISBLANK(C2267),"",IFERROR(INDEX(ListeSeries!$F$2:$F$1045, MATCH(1, (DatasScan!G2267=ListeSeries!$B$2:$B$1045) * (DatasScan!H2267&gt;=ListeSeries!$D$2:$D$1045) * (DatasScan!H2267&lt;=ListeSeries!$E$2:$E$1045), 0)), "no match"))</f>
        <v/>
      </c>
    </row>
    <row r="2268" spans="1:21" ht="15" customHeight="1" x14ac:dyDescent="0.25">
      <c r="A2268" s="6" t="str">
        <f t="shared" si="361"/>
        <v/>
      </c>
      <c r="B2268" s="272"/>
      <c r="F2268" s="7" t="str">
        <f t="shared" si="364"/>
        <v/>
      </c>
      <c r="G2268" s="21" t="str">
        <f>IF(ISBLANK(C2268),"",_xlfn.XLOOKUP(_xlfn.XLOOKUP(VALUE(LEFT(C2268,4)),Souches!$B$2:$B$15000,Souches!$E$2:$E$15000),Varietes!$B$2:$B$500,Varietes!$C$2:$C$500))</f>
        <v/>
      </c>
      <c r="H2268" s="19" t="str">
        <f>IF(ISBLANK(C2268),"",_xlfn.XLOOKUP(VALUE(LEFT(C2268,4)),Souches!$B$2:$B$15000,Souches!$D$2:$D$15000))</f>
        <v/>
      </c>
      <c r="I2268" s="10" t="str">
        <f t="shared" si="362"/>
        <v/>
      </c>
      <c r="J2268" s="19" t="str">
        <f>IF(I2268="","",INT(('ObjProd (2)'!$C$25-I2268)/7 * (ABS('ObjProd (2)'!$C$25-I2268)&gt;=7)))</f>
        <v/>
      </c>
      <c r="K2268" s="10" t="str">
        <f>IF(I2268="","",
IF(AND(DATEDIF(I2268,'ObjProd (2)'!$C$25,"y")=0,DATEDIF(I2268,'ObjProd (2)'!$C$25,"ym")=0,
   INT(('ObjProd (2)'!$C$25-EDATE(I2268,DATEDIF(I2268,'ObjProd (2)'!$C$25,"y")*12+DATEDIF(I2268,'ObjProd (2)'!$C$25,"ym")))/7)=0),
   "&lt; 1 sem.",
   IF(DATEDIF(I2268,'ObjProd (2)'!$C$25,"y")&gt;0,DATEDIF(I2268,'ObjProd (2)'!$C$25,"y") &amp; " " &amp; IF(DATEDIF(I2268,'ObjProd (2)'!$C$25,"y")=1,"an ","ans "),"") &amp;
   IF(DATEDIF(I2268,'ObjProd (2)'!$C$25,"ym")&gt;0,DATEDIF(I2268,'ObjProd (2)'!$C$25,"ym") &amp; " mois ", "") &amp;
   IF(INT(('ObjProd (2)'!$C$25-EDATE(I2268,DATEDIF(I2268,'ObjProd (2)'!$C$25,"y")*12+DATEDIF(I2268,'ObjProd (2)'!$C$25,"ym")))/7)&gt;0,
      INT(('ObjProd (2)'!$C$25-EDATE(I2268,DATEDIF(I2268,'ObjProd (2)'!$C$25,"y")*12+DATEDIF(I2268,'ObjProd (2)'!$C$25,"ym")))/7) &amp; " sem.",
      "")
)
)</f>
        <v/>
      </c>
      <c r="L2268" s="11" t="str">
        <f t="shared" si="363"/>
        <v/>
      </c>
      <c r="M2268" s="9" t="str">
        <f t="shared" si="359"/>
        <v/>
      </c>
      <c r="N2268" s="9" t="str" cm="1">
        <f t="array" aca="1" ref="N2268" ca="1">LEFT(L2268, IF(ISNUMBER(SUBSTITUTE(_xludf.MID(L2268, 2, 1), ".", ",")), 1, 2))</f>
        <v/>
      </c>
      <c r="O2268" s="19" t="str">
        <f t="shared" ca="1" si="365"/>
        <v/>
      </c>
      <c r="P2268" s="9" t="str">
        <f t="shared" ca="1" si="366"/>
        <v/>
      </c>
      <c r="Q2268" s="9" t="str">
        <f t="shared" ca="1" si="367"/>
        <v/>
      </c>
      <c r="R2268" s="9" t="str">
        <f t="shared" si="360"/>
        <v/>
      </c>
      <c r="S2268" t="str" cm="1">
        <f t="array" ref="S2268">IF(ISBLANK(C2268),"",IFERROR(INDEX(ListeSeries!$A$2:$A$1045, MATCH(1, (DatasScan!G2268=ListeSeries!$B$2:$B$1045) * (DatasScan!H2268&gt;=ListeSeries!$D$2:$D$1045) * (DatasScan!H2268&lt;=ListeSeries!$E$2:$E$1045), 0)), "no match"))</f>
        <v/>
      </c>
      <c r="T2268" s="7" t="str" cm="1">
        <f t="array" ref="T2268">IF(ISBLANK(C2268),"",IFERROR(INDEX(ListeSeries!$C$2:$C$1045, MATCH(1, (DatasScan!G2268=ListeSeries!$B$2:$B$1045) * (DatasScan!H2268&gt;=ListeSeries!$D$2:$D$1045) * (DatasScan!H2268&lt;=ListeSeries!$E$2:$E$1045), 0)), "no match"))</f>
        <v/>
      </c>
      <c r="U2268" s="11" t="str" cm="1">
        <f t="array" ref="U2268">IF(ISBLANK(C2268),"",IFERROR(INDEX(ListeSeries!$F$2:$F$1045, MATCH(1, (DatasScan!G2268=ListeSeries!$B$2:$B$1045) * (DatasScan!H2268&gt;=ListeSeries!$D$2:$D$1045) * (DatasScan!H2268&lt;=ListeSeries!$E$2:$E$1045), 0)), "no match"))</f>
        <v/>
      </c>
    </row>
    <row r="2269" spans="1:21" ht="15" customHeight="1" x14ac:dyDescent="0.25">
      <c r="A2269" s="6" t="str">
        <f t="shared" si="361"/>
        <v/>
      </c>
      <c r="B2269" s="272"/>
      <c r="F2269" s="7" t="str">
        <f t="shared" si="364"/>
        <v/>
      </c>
      <c r="G2269" s="21" t="str">
        <f>IF(ISBLANK(C2269),"",_xlfn.XLOOKUP(_xlfn.XLOOKUP(VALUE(LEFT(C2269,4)),Souches!$B$2:$B$15000,Souches!$E$2:$E$15000),Varietes!$B$2:$B$500,Varietes!$C$2:$C$500))</f>
        <v/>
      </c>
      <c r="H2269" s="19" t="str">
        <f>IF(ISBLANK(C2269),"",_xlfn.XLOOKUP(VALUE(LEFT(C2269,4)),Souches!$B$2:$B$15000,Souches!$D$2:$D$15000))</f>
        <v/>
      </c>
      <c r="I2269" s="10" t="str">
        <f t="shared" si="362"/>
        <v/>
      </c>
      <c r="J2269" s="19" t="str">
        <f>IF(I2269="","",INT(('ObjProd (2)'!$C$25-I2269)/7 * (ABS('ObjProd (2)'!$C$25-I2269)&gt;=7)))</f>
        <v/>
      </c>
      <c r="K2269" s="10" t="str">
        <f>IF(I2269="","",
IF(AND(DATEDIF(I2269,'ObjProd (2)'!$C$25,"y")=0,DATEDIF(I2269,'ObjProd (2)'!$C$25,"ym")=0,
   INT(('ObjProd (2)'!$C$25-EDATE(I2269,DATEDIF(I2269,'ObjProd (2)'!$C$25,"y")*12+DATEDIF(I2269,'ObjProd (2)'!$C$25,"ym")))/7)=0),
   "&lt; 1 sem.",
   IF(DATEDIF(I2269,'ObjProd (2)'!$C$25,"y")&gt;0,DATEDIF(I2269,'ObjProd (2)'!$C$25,"y") &amp; " " &amp; IF(DATEDIF(I2269,'ObjProd (2)'!$C$25,"y")=1,"an ","ans "),"") &amp;
   IF(DATEDIF(I2269,'ObjProd (2)'!$C$25,"ym")&gt;0,DATEDIF(I2269,'ObjProd (2)'!$C$25,"ym") &amp; " mois ", "") &amp;
   IF(INT(('ObjProd (2)'!$C$25-EDATE(I2269,DATEDIF(I2269,'ObjProd (2)'!$C$25,"y")*12+DATEDIF(I2269,'ObjProd (2)'!$C$25,"ym")))/7)&gt;0,
      INT(('ObjProd (2)'!$C$25-EDATE(I2269,DATEDIF(I2269,'ObjProd (2)'!$C$25,"y")*12+DATEDIF(I2269,'ObjProd (2)'!$C$25,"ym")))/7) &amp; " sem.",
      "")
)
)</f>
        <v/>
      </c>
      <c r="L2269" s="11" t="str">
        <f t="shared" si="363"/>
        <v/>
      </c>
      <c r="M2269" s="9" t="str">
        <f t="shared" si="359"/>
        <v/>
      </c>
      <c r="N2269" s="9" t="str" cm="1">
        <f t="array" aca="1" ref="N2269" ca="1">LEFT(L2269, IF(ISNUMBER(SUBSTITUTE(_xludf.MID(L2269, 2, 1), ".", ",")), 1, 2))</f>
        <v/>
      </c>
      <c r="O2269" s="19" t="str">
        <f t="shared" ca="1" si="365"/>
        <v/>
      </c>
      <c r="P2269" s="9" t="str">
        <f t="shared" ca="1" si="366"/>
        <v/>
      </c>
      <c r="Q2269" s="9" t="str">
        <f t="shared" ca="1" si="367"/>
        <v/>
      </c>
      <c r="R2269" s="9" t="str">
        <f t="shared" si="360"/>
        <v/>
      </c>
      <c r="S2269" t="str" cm="1">
        <f t="array" ref="S2269">IF(ISBLANK(C2269),"",IFERROR(INDEX(ListeSeries!$A$2:$A$1045, MATCH(1, (DatasScan!G2269=ListeSeries!$B$2:$B$1045) * (DatasScan!H2269&gt;=ListeSeries!$D$2:$D$1045) * (DatasScan!H2269&lt;=ListeSeries!$E$2:$E$1045), 0)), "no match"))</f>
        <v/>
      </c>
      <c r="T2269" s="7" t="str" cm="1">
        <f t="array" ref="T2269">IF(ISBLANK(C2269),"",IFERROR(INDEX(ListeSeries!$C$2:$C$1045, MATCH(1, (DatasScan!G2269=ListeSeries!$B$2:$B$1045) * (DatasScan!H2269&gt;=ListeSeries!$D$2:$D$1045) * (DatasScan!H2269&lt;=ListeSeries!$E$2:$E$1045), 0)), "no match"))</f>
        <v/>
      </c>
      <c r="U2269" s="11" t="str" cm="1">
        <f t="array" ref="U2269">IF(ISBLANK(C2269),"",IFERROR(INDEX(ListeSeries!$F$2:$F$1045, MATCH(1, (DatasScan!G2269=ListeSeries!$B$2:$B$1045) * (DatasScan!H2269&gt;=ListeSeries!$D$2:$D$1045) * (DatasScan!H2269&lt;=ListeSeries!$E$2:$E$1045), 0)), "no match"))</f>
        <v/>
      </c>
    </row>
    <row r="2270" spans="1:21" ht="15" customHeight="1" x14ac:dyDescent="0.25">
      <c r="A2270" s="6" t="str">
        <f t="shared" si="361"/>
        <v/>
      </c>
      <c r="B2270" s="272"/>
      <c r="F2270" s="7" t="str">
        <f t="shared" si="364"/>
        <v/>
      </c>
      <c r="G2270" s="21" t="str">
        <f>IF(ISBLANK(C2270),"",_xlfn.XLOOKUP(_xlfn.XLOOKUP(VALUE(LEFT(C2270,4)),Souches!$B$2:$B$15000,Souches!$E$2:$E$15000),Varietes!$B$2:$B$500,Varietes!$C$2:$C$500))</f>
        <v/>
      </c>
      <c r="H2270" s="19" t="str">
        <f>IF(ISBLANK(C2270),"",_xlfn.XLOOKUP(VALUE(LEFT(C2270,4)),Souches!$B$2:$B$15000,Souches!$D$2:$D$15000))</f>
        <v/>
      </c>
      <c r="I2270" s="10" t="str">
        <f t="shared" si="362"/>
        <v/>
      </c>
      <c r="J2270" s="19" t="str">
        <f>IF(I2270="","",INT(('ObjProd (2)'!$C$25-I2270)/7 * (ABS('ObjProd (2)'!$C$25-I2270)&gt;=7)))</f>
        <v/>
      </c>
      <c r="K2270" s="10" t="str">
        <f>IF(I2270="","",
IF(AND(DATEDIF(I2270,'ObjProd (2)'!$C$25,"y")=0,DATEDIF(I2270,'ObjProd (2)'!$C$25,"ym")=0,
   INT(('ObjProd (2)'!$C$25-EDATE(I2270,DATEDIF(I2270,'ObjProd (2)'!$C$25,"y")*12+DATEDIF(I2270,'ObjProd (2)'!$C$25,"ym")))/7)=0),
   "&lt; 1 sem.",
   IF(DATEDIF(I2270,'ObjProd (2)'!$C$25,"y")&gt;0,DATEDIF(I2270,'ObjProd (2)'!$C$25,"y") &amp; " " &amp; IF(DATEDIF(I2270,'ObjProd (2)'!$C$25,"y")=1,"an ","ans "),"") &amp;
   IF(DATEDIF(I2270,'ObjProd (2)'!$C$25,"ym")&gt;0,DATEDIF(I2270,'ObjProd (2)'!$C$25,"ym") &amp; " mois ", "") &amp;
   IF(INT(('ObjProd (2)'!$C$25-EDATE(I2270,DATEDIF(I2270,'ObjProd (2)'!$C$25,"y")*12+DATEDIF(I2270,'ObjProd (2)'!$C$25,"ym")))/7)&gt;0,
      INT(('ObjProd (2)'!$C$25-EDATE(I2270,DATEDIF(I2270,'ObjProd (2)'!$C$25,"y")*12+DATEDIF(I2270,'ObjProd (2)'!$C$25,"ym")))/7) &amp; " sem.",
      "")
)
)</f>
        <v/>
      </c>
      <c r="L2270" s="11" t="str">
        <f t="shared" si="363"/>
        <v/>
      </c>
      <c r="M2270" s="9" t="str">
        <f t="shared" si="359"/>
        <v/>
      </c>
      <c r="N2270" s="9" t="str" cm="1">
        <f t="array" aca="1" ref="N2270" ca="1">LEFT(L2270, IF(ISNUMBER(SUBSTITUTE(_xludf.MID(L2270, 2, 1), ".", ",")), 1, 2))</f>
        <v/>
      </c>
      <c r="O2270" s="19" t="str">
        <f t="shared" ca="1" si="365"/>
        <v/>
      </c>
      <c r="P2270" s="9" t="str">
        <f t="shared" ca="1" si="366"/>
        <v/>
      </c>
      <c r="Q2270" s="9" t="str">
        <f t="shared" ca="1" si="367"/>
        <v/>
      </c>
      <c r="R2270" s="9" t="str">
        <f t="shared" si="360"/>
        <v/>
      </c>
      <c r="S2270" t="str" cm="1">
        <f t="array" ref="S2270">IF(ISBLANK(C2270),"",IFERROR(INDEX(ListeSeries!$A$2:$A$1045, MATCH(1, (DatasScan!G2270=ListeSeries!$B$2:$B$1045) * (DatasScan!H2270&gt;=ListeSeries!$D$2:$D$1045) * (DatasScan!H2270&lt;=ListeSeries!$E$2:$E$1045), 0)), "no match"))</f>
        <v/>
      </c>
      <c r="T2270" s="7" t="str" cm="1">
        <f t="array" ref="T2270">IF(ISBLANK(C2270),"",IFERROR(INDEX(ListeSeries!$C$2:$C$1045, MATCH(1, (DatasScan!G2270=ListeSeries!$B$2:$B$1045) * (DatasScan!H2270&gt;=ListeSeries!$D$2:$D$1045) * (DatasScan!H2270&lt;=ListeSeries!$E$2:$E$1045), 0)), "no match"))</f>
        <v/>
      </c>
      <c r="U2270" s="11" t="str" cm="1">
        <f t="array" ref="U2270">IF(ISBLANK(C2270),"",IFERROR(INDEX(ListeSeries!$F$2:$F$1045, MATCH(1, (DatasScan!G2270=ListeSeries!$B$2:$B$1045) * (DatasScan!H2270&gt;=ListeSeries!$D$2:$D$1045) * (DatasScan!H2270&lt;=ListeSeries!$E$2:$E$1045), 0)), "no match"))</f>
        <v/>
      </c>
    </row>
    <row r="2271" spans="1:21" ht="15" customHeight="1" x14ac:dyDescent="0.25">
      <c r="A2271" s="6" t="str">
        <f t="shared" si="361"/>
        <v/>
      </c>
      <c r="B2271" s="272"/>
      <c r="F2271" s="7" t="str">
        <f t="shared" si="364"/>
        <v/>
      </c>
      <c r="G2271" s="21" t="str">
        <f>IF(ISBLANK(C2271),"",_xlfn.XLOOKUP(_xlfn.XLOOKUP(VALUE(LEFT(C2271,4)),Souches!$B$2:$B$15000,Souches!$E$2:$E$15000),Varietes!$B$2:$B$500,Varietes!$C$2:$C$500))</f>
        <v/>
      </c>
      <c r="H2271" s="19" t="str">
        <f>IF(ISBLANK(C2271),"",_xlfn.XLOOKUP(VALUE(LEFT(C2271,4)),Souches!$B$2:$B$15000,Souches!$D$2:$D$15000))</f>
        <v/>
      </c>
      <c r="I2271" s="10" t="str">
        <f t="shared" si="362"/>
        <v/>
      </c>
      <c r="J2271" s="19" t="str">
        <f>IF(I2271="","",INT(('ObjProd (2)'!$C$25-I2271)/7 * (ABS('ObjProd (2)'!$C$25-I2271)&gt;=7)))</f>
        <v/>
      </c>
      <c r="K2271" s="10" t="str">
        <f>IF(I2271="","",
IF(AND(DATEDIF(I2271,'ObjProd (2)'!$C$25,"y")=0,DATEDIF(I2271,'ObjProd (2)'!$C$25,"ym")=0,
   INT(('ObjProd (2)'!$C$25-EDATE(I2271,DATEDIF(I2271,'ObjProd (2)'!$C$25,"y")*12+DATEDIF(I2271,'ObjProd (2)'!$C$25,"ym")))/7)=0),
   "&lt; 1 sem.",
   IF(DATEDIF(I2271,'ObjProd (2)'!$C$25,"y")&gt;0,DATEDIF(I2271,'ObjProd (2)'!$C$25,"y") &amp; " " &amp; IF(DATEDIF(I2271,'ObjProd (2)'!$C$25,"y")=1,"an ","ans "),"") &amp;
   IF(DATEDIF(I2271,'ObjProd (2)'!$C$25,"ym")&gt;0,DATEDIF(I2271,'ObjProd (2)'!$C$25,"ym") &amp; " mois ", "") &amp;
   IF(INT(('ObjProd (2)'!$C$25-EDATE(I2271,DATEDIF(I2271,'ObjProd (2)'!$C$25,"y")*12+DATEDIF(I2271,'ObjProd (2)'!$C$25,"ym")))/7)&gt;0,
      INT(('ObjProd (2)'!$C$25-EDATE(I2271,DATEDIF(I2271,'ObjProd (2)'!$C$25,"y")*12+DATEDIF(I2271,'ObjProd (2)'!$C$25,"ym")))/7) &amp; " sem.",
      "")
)
)</f>
        <v/>
      </c>
      <c r="L2271" s="11" t="str">
        <f t="shared" si="363"/>
        <v/>
      </c>
      <c r="M2271" s="9" t="str">
        <f t="shared" si="359"/>
        <v/>
      </c>
      <c r="N2271" s="9" t="str" cm="1">
        <f t="array" aca="1" ref="N2271" ca="1">LEFT(L2271, IF(ISNUMBER(SUBSTITUTE(_xludf.MID(L2271, 2, 1), ".", ",")), 1, 2))</f>
        <v/>
      </c>
      <c r="O2271" s="19" t="str">
        <f t="shared" ca="1" si="365"/>
        <v/>
      </c>
      <c r="P2271" s="9" t="str">
        <f t="shared" ca="1" si="366"/>
        <v/>
      </c>
      <c r="Q2271" s="9" t="str">
        <f t="shared" ca="1" si="367"/>
        <v/>
      </c>
      <c r="R2271" s="9" t="str">
        <f t="shared" si="360"/>
        <v/>
      </c>
      <c r="S2271" t="str" cm="1">
        <f t="array" ref="S2271">IF(ISBLANK(C2271),"",IFERROR(INDEX(ListeSeries!$A$2:$A$1045, MATCH(1, (DatasScan!G2271=ListeSeries!$B$2:$B$1045) * (DatasScan!H2271&gt;=ListeSeries!$D$2:$D$1045) * (DatasScan!H2271&lt;=ListeSeries!$E$2:$E$1045), 0)), "no match"))</f>
        <v/>
      </c>
      <c r="T2271" s="7" t="str" cm="1">
        <f t="array" ref="T2271">IF(ISBLANK(C2271),"",IFERROR(INDEX(ListeSeries!$C$2:$C$1045, MATCH(1, (DatasScan!G2271=ListeSeries!$B$2:$B$1045) * (DatasScan!H2271&gt;=ListeSeries!$D$2:$D$1045) * (DatasScan!H2271&lt;=ListeSeries!$E$2:$E$1045), 0)), "no match"))</f>
        <v/>
      </c>
      <c r="U2271" s="11" t="str" cm="1">
        <f t="array" ref="U2271">IF(ISBLANK(C2271),"",IFERROR(INDEX(ListeSeries!$F$2:$F$1045, MATCH(1, (DatasScan!G2271=ListeSeries!$B$2:$B$1045) * (DatasScan!H2271&gt;=ListeSeries!$D$2:$D$1045) * (DatasScan!H2271&lt;=ListeSeries!$E$2:$E$1045), 0)), "no match"))</f>
        <v/>
      </c>
    </row>
    <row r="2272" spans="1:21" ht="15" customHeight="1" x14ac:dyDescent="0.25">
      <c r="A2272" s="6" t="str">
        <f t="shared" si="361"/>
        <v/>
      </c>
      <c r="B2272" s="272"/>
      <c r="F2272" s="7" t="str">
        <f t="shared" si="364"/>
        <v/>
      </c>
      <c r="G2272" s="21" t="str">
        <f>IF(ISBLANK(C2272),"",_xlfn.XLOOKUP(_xlfn.XLOOKUP(VALUE(LEFT(C2272,4)),Souches!$B$2:$B$15000,Souches!$E$2:$E$15000),Varietes!$B$2:$B$500,Varietes!$C$2:$C$500))</f>
        <v/>
      </c>
      <c r="H2272" s="19" t="str">
        <f>IF(ISBLANK(C2272),"",_xlfn.XLOOKUP(VALUE(LEFT(C2272,4)),Souches!$B$2:$B$15000,Souches!$D$2:$D$15000))</f>
        <v/>
      </c>
      <c r="I2272" s="10" t="str">
        <f t="shared" si="362"/>
        <v/>
      </c>
      <c r="J2272" s="19" t="str">
        <f>IF(I2272="","",INT(('ObjProd (2)'!$C$25-I2272)/7 * (ABS('ObjProd (2)'!$C$25-I2272)&gt;=7)))</f>
        <v/>
      </c>
      <c r="K2272" s="10" t="str">
        <f>IF(I2272="","",
IF(AND(DATEDIF(I2272,'ObjProd (2)'!$C$25,"y")=0,DATEDIF(I2272,'ObjProd (2)'!$C$25,"ym")=0,
   INT(('ObjProd (2)'!$C$25-EDATE(I2272,DATEDIF(I2272,'ObjProd (2)'!$C$25,"y")*12+DATEDIF(I2272,'ObjProd (2)'!$C$25,"ym")))/7)=0),
   "&lt; 1 sem.",
   IF(DATEDIF(I2272,'ObjProd (2)'!$C$25,"y")&gt;0,DATEDIF(I2272,'ObjProd (2)'!$C$25,"y") &amp; " " &amp; IF(DATEDIF(I2272,'ObjProd (2)'!$C$25,"y")=1,"an ","ans "),"") &amp;
   IF(DATEDIF(I2272,'ObjProd (2)'!$C$25,"ym")&gt;0,DATEDIF(I2272,'ObjProd (2)'!$C$25,"ym") &amp; " mois ", "") &amp;
   IF(INT(('ObjProd (2)'!$C$25-EDATE(I2272,DATEDIF(I2272,'ObjProd (2)'!$C$25,"y")*12+DATEDIF(I2272,'ObjProd (2)'!$C$25,"ym")))/7)&gt;0,
      INT(('ObjProd (2)'!$C$25-EDATE(I2272,DATEDIF(I2272,'ObjProd (2)'!$C$25,"y")*12+DATEDIF(I2272,'ObjProd (2)'!$C$25,"ym")))/7) &amp; " sem.",
      "")
)
)</f>
        <v/>
      </c>
      <c r="L2272" s="11" t="str">
        <f t="shared" si="363"/>
        <v/>
      </c>
      <c r="M2272" s="9" t="str">
        <f t="shared" si="359"/>
        <v/>
      </c>
      <c r="N2272" s="9" t="str" cm="1">
        <f t="array" aca="1" ref="N2272" ca="1">LEFT(L2272, IF(ISNUMBER(SUBSTITUTE(_xludf.MID(L2272, 2, 1), ".", ",")), 1, 2))</f>
        <v/>
      </c>
      <c r="O2272" s="19" t="str">
        <f t="shared" ca="1" si="365"/>
        <v/>
      </c>
      <c r="P2272" s="9" t="str">
        <f t="shared" ca="1" si="366"/>
        <v/>
      </c>
      <c r="Q2272" s="9" t="str">
        <f t="shared" ca="1" si="367"/>
        <v/>
      </c>
      <c r="R2272" s="9" t="str">
        <f t="shared" si="360"/>
        <v/>
      </c>
      <c r="S2272" t="str" cm="1">
        <f t="array" ref="S2272">IF(ISBLANK(C2272),"",IFERROR(INDEX(ListeSeries!$A$2:$A$1045, MATCH(1, (DatasScan!G2272=ListeSeries!$B$2:$B$1045) * (DatasScan!H2272&gt;=ListeSeries!$D$2:$D$1045) * (DatasScan!H2272&lt;=ListeSeries!$E$2:$E$1045), 0)), "no match"))</f>
        <v/>
      </c>
      <c r="T2272" s="7" t="str" cm="1">
        <f t="array" ref="T2272">IF(ISBLANK(C2272),"",IFERROR(INDEX(ListeSeries!$C$2:$C$1045, MATCH(1, (DatasScan!G2272=ListeSeries!$B$2:$B$1045) * (DatasScan!H2272&gt;=ListeSeries!$D$2:$D$1045) * (DatasScan!H2272&lt;=ListeSeries!$E$2:$E$1045), 0)), "no match"))</f>
        <v/>
      </c>
      <c r="U2272" s="11" t="str" cm="1">
        <f t="array" ref="U2272">IF(ISBLANK(C2272),"",IFERROR(INDEX(ListeSeries!$F$2:$F$1045, MATCH(1, (DatasScan!G2272=ListeSeries!$B$2:$B$1045) * (DatasScan!H2272&gt;=ListeSeries!$D$2:$D$1045) * (DatasScan!H2272&lt;=ListeSeries!$E$2:$E$1045), 0)), "no match"))</f>
        <v/>
      </c>
    </row>
    <row r="2273" spans="1:21" ht="15" customHeight="1" x14ac:dyDescent="0.25">
      <c r="A2273" s="6" t="str">
        <f t="shared" si="361"/>
        <v/>
      </c>
      <c r="B2273" s="272"/>
      <c r="F2273" s="7" t="str">
        <f t="shared" si="364"/>
        <v/>
      </c>
      <c r="G2273" s="21" t="str">
        <f>IF(ISBLANK(C2273),"",_xlfn.XLOOKUP(_xlfn.XLOOKUP(VALUE(LEFT(C2273,4)),Souches!$B$2:$B$15000,Souches!$E$2:$E$15000),Varietes!$B$2:$B$500,Varietes!$C$2:$C$500))</f>
        <v/>
      </c>
      <c r="H2273" s="19" t="str">
        <f>IF(ISBLANK(C2273),"",_xlfn.XLOOKUP(VALUE(LEFT(C2273,4)),Souches!$B$2:$B$15000,Souches!$D$2:$D$15000))</f>
        <v/>
      </c>
      <c r="I2273" s="10" t="str">
        <f t="shared" si="362"/>
        <v/>
      </c>
      <c r="J2273" s="19" t="str">
        <f>IF(I2273="","",INT(('ObjProd (2)'!$C$25-I2273)/7 * (ABS('ObjProd (2)'!$C$25-I2273)&gt;=7)))</f>
        <v/>
      </c>
      <c r="K2273" s="10" t="str">
        <f>IF(I2273="","",
IF(AND(DATEDIF(I2273,'ObjProd (2)'!$C$25,"y")=0,DATEDIF(I2273,'ObjProd (2)'!$C$25,"ym")=0,
   INT(('ObjProd (2)'!$C$25-EDATE(I2273,DATEDIF(I2273,'ObjProd (2)'!$C$25,"y")*12+DATEDIF(I2273,'ObjProd (2)'!$C$25,"ym")))/7)=0),
   "&lt; 1 sem.",
   IF(DATEDIF(I2273,'ObjProd (2)'!$C$25,"y")&gt;0,DATEDIF(I2273,'ObjProd (2)'!$C$25,"y") &amp; " " &amp; IF(DATEDIF(I2273,'ObjProd (2)'!$C$25,"y")=1,"an ","ans "),"") &amp;
   IF(DATEDIF(I2273,'ObjProd (2)'!$C$25,"ym")&gt;0,DATEDIF(I2273,'ObjProd (2)'!$C$25,"ym") &amp; " mois ", "") &amp;
   IF(INT(('ObjProd (2)'!$C$25-EDATE(I2273,DATEDIF(I2273,'ObjProd (2)'!$C$25,"y")*12+DATEDIF(I2273,'ObjProd (2)'!$C$25,"ym")))/7)&gt;0,
      INT(('ObjProd (2)'!$C$25-EDATE(I2273,DATEDIF(I2273,'ObjProd (2)'!$C$25,"y")*12+DATEDIF(I2273,'ObjProd (2)'!$C$25,"ym")))/7) &amp; " sem.",
      "")
)
)</f>
        <v/>
      </c>
      <c r="L2273" s="11" t="str">
        <f t="shared" si="363"/>
        <v/>
      </c>
      <c r="M2273" s="9" t="str">
        <f t="shared" si="359"/>
        <v/>
      </c>
      <c r="N2273" s="9" t="str" cm="1">
        <f t="array" aca="1" ref="N2273" ca="1">LEFT(L2273, IF(ISNUMBER(SUBSTITUTE(_xludf.MID(L2273, 2, 1), ".", ",")), 1, 2))</f>
        <v/>
      </c>
      <c r="O2273" s="19" t="str">
        <f t="shared" ca="1" si="365"/>
        <v/>
      </c>
      <c r="P2273" s="9" t="str">
        <f t="shared" ca="1" si="366"/>
        <v/>
      </c>
      <c r="Q2273" s="9" t="str">
        <f t="shared" ca="1" si="367"/>
        <v/>
      </c>
      <c r="R2273" s="9" t="str">
        <f t="shared" si="360"/>
        <v/>
      </c>
      <c r="S2273" t="str" cm="1">
        <f t="array" ref="S2273">IF(ISBLANK(C2273),"",IFERROR(INDEX(ListeSeries!$A$2:$A$1045, MATCH(1, (DatasScan!G2273=ListeSeries!$B$2:$B$1045) * (DatasScan!H2273&gt;=ListeSeries!$D$2:$D$1045) * (DatasScan!H2273&lt;=ListeSeries!$E$2:$E$1045), 0)), "no match"))</f>
        <v/>
      </c>
      <c r="T2273" s="7" t="str" cm="1">
        <f t="array" ref="T2273">IF(ISBLANK(C2273),"",IFERROR(INDEX(ListeSeries!$C$2:$C$1045, MATCH(1, (DatasScan!G2273=ListeSeries!$B$2:$B$1045) * (DatasScan!H2273&gt;=ListeSeries!$D$2:$D$1045) * (DatasScan!H2273&lt;=ListeSeries!$E$2:$E$1045), 0)), "no match"))</f>
        <v/>
      </c>
      <c r="U2273" s="11" t="str" cm="1">
        <f t="array" ref="U2273">IF(ISBLANK(C2273),"",IFERROR(INDEX(ListeSeries!$F$2:$F$1045, MATCH(1, (DatasScan!G2273=ListeSeries!$B$2:$B$1045) * (DatasScan!H2273&gt;=ListeSeries!$D$2:$D$1045) * (DatasScan!H2273&lt;=ListeSeries!$E$2:$E$1045), 0)), "no match"))</f>
        <v/>
      </c>
    </row>
    <row r="2274" spans="1:21" ht="15" customHeight="1" x14ac:dyDescent="0.25">
      <c r="A2274" s="6" t="str">
        <f t="shared" si="361"/>
        <v/>
      </c>
      <c r="B2274" s="272"/>
      <c r="F2274" s="7" t="str">
        <f t="shared" si="364"/>
        <v/>
      </c>
      <c r="G2274" s="21" t="str">
        <f>IF(ISBLANK(C2274),"",_xlfn.XLOOKUP(_xlfn.XLOOKUP(VALUE(LEFT(C2274,4)),Souches!$B$2:$B$15000,Souches!$E$2:$E$15000),Varietes!$B$2:$B$500,Varietes!$C$2:$C$500))</f>
        <v/>
      </c>
      <c r="H2274" s="19" t="str">
        <f>IF(ISBLANK(C2274),"",_xlfn.XLOOKUP(VALUE(LEFT(C2274,4)),Souches!$B$2:$B$15000,Souches!$D$2:$D$15000))</f>
        <v/>
      </c>
      <c r="I2274" s="10" t="str">
        <f t="shared" si="362"/>
        <v/>
      </c>
      <c r="J2274" s="19" t="str">
        <f>IF(I2274="","",INT(('ObjProd (2)'!$C$25-I2274)/7 * (ABS('ObjProd (2)'!$C$25-I2274)&gt;=7)))</f>
        <v/>
      </c>
      <c r="K2274" s="10" t="str">
        <f>IF(I2274="","",
IF(AND(DATEDIF(I2274,'ObjProd (2)'!$C$25,"y")=0,DATEDIF(I2274,'ObjProd (2)'!$C$25,"ym")=0,
   INT(('ObjProd (2)'!$C$25-EDATE(I2274,DATEDIF(I2274,'ObjProd (2)'!$C$25,"y")*12+DATEDIF(I2274,'ObjProd (2)'!$C$25,"ym")))/7)=0),
   "&lt; 1 sem.",
   IF(DATEDIF(I2274,'ObjProd (2)'!$C$25,"y")&gt;0,DATEDIF(I2274,'ObjProd (2)'!$C$25,"y") &amp; " " &amp; IF(DATEDIF(I2274,'ObjProd (2)'!$C$25,"y")=1,"an ","ans "),"") &amp;
   IF(DATEDIF(I2274,'ObjProd (2)'!$C$25,"ym")&gt;0,DATEDIF(I2274,'ObjProd (2)'!$C$25,"ym") &amp; " mois ", "") &amp;
   IF(INT(('ObjProd (2)'!$C$25-EDATE(I2274,DATEDIF(I2274,'ObjProd (2)'!$C$25,"y")*12+DATEDIF(I2274,'ObjProd (2)'!$C$25,"ym")))/7)&gt;0,
      INT(('ObjProd (2)'!$C$25-EDATE(I2274,DATEDIF(I2274,'ObjProd (2)'!$C$25,"y")*12+DATEDIF(I2274,'ObjProd (2)'!$C$25,"ym")))/7) &amp; " sem.",
      "")
)
)</f>
        <v/>
      </c>
      <c r="L2274" s="11" t="str">
        <f t="shared" si="363"/>
        <v/>
      </c>
      <c r="M2274" s="9" t="str">
        <f t="shared" si="359"/>
        <v/>
      </c>
      <c r="N2274" s="9" t="str" cm="1">
        <f t="array" aca="1" ref="N2274" ca="1">LEFT(L2274, IF(ISNUMBER(SUBSTITUTE(_xludf.MID(L2274, 2, 1), ".", ",")), 1, 2))</f>
        <v/>
      </c>
      <c r="O2274" s="19" t="str">
        <f t="shared" ca="1" si="365"/>
        <v/>
      </c>
      <c r="P2274" s="9" t="str">
        <f t="shared" ca="1" si="366"/>
        <v/>
      </c>
      <c r="Q2274" s="9" t="str">
        <f t="shared" ca="1" si="367"/>
        <v/>
      </c>
      <c r="R2274" s="9" t="str">
        <f t="shared" si="360"/>
        <v/>
      </c>
      <c r="S2274" t="str" cm="1">
        <f t="array" ref="S2274">IF(ISBLANK(C2274),"",IFERROR(INDEX(ListeSeries!$A$2:$A$1045, MATCH(1, (DatasScan!G2274=ListeSeries!$B$2:$B$1045) * (DatasScan!H2274&gt;=ListeSeries!$D$2:$D$1045) * (DatasScan!H2274&lt;=ListeSeries!$E$2:$E$1045), 0)), "no match"))</f>
        <v/>
      </c>
      <c r="T2274" s="7" t="str" cm="1">
        <f t="array" ref="T2274">IF(ISBLANK(C2274),"",IFERROR(INDEX(ListeSeries!$C$2:$C$1045, MATCH(1, (DatasScan!G2274=ListeSeries!$B$2:$B$1045) * (DatasScan!H2274&gt;=ListeSeries!$D$2:$D$1045) * (DatasScan!H2274&lt;=ListeSeries!$E$2:$E$1045), 0)), "no match"))</f>
        <v/>
      </c>
      <c r="U2274" s="11" t="str" cm="1">
        <f t="array" ref="U2274">IF(ISBLANK(C2274),"",IFERROR(INDEX(ListeSeries!$F$2:$F$1045, MATCH(1, (DatasScan!G2274=ListeSeries!$B$2:$B$1045) * (DatasScan!H2274&gt;=ListeSeries!$D$2:$D$1045) * (DatasScan!H2274&lt;=ListeSeries!$E$2:$E$1045), 0)), "no match"))</f>
        <v/>
      </c>
    </row>
    <row r="2275" spans="1:21" ht="15" customHeight="1" x14ac:dyDescent="0.25">
      <c r="A2275" s="6" t="str">
        <f t="shared" si="361"/>
        <v/>
      </c>
      <c r="B2275" s="272"/>
      <c r="F2275" s="7" t="str">
        <f t="shared" si="364"/>
        <v/>
      </c>
      <c r="G2275" s="21" t="str">
        <f>IF(ISBLANK(C2275),"",_xlfn.XLOOKUP(_xlfn.XLOOKUP(VALUE(LEFT(C2275,4)),Souches!$B$2:$B$15000,Souches!$E$2:$E$15000),Varietes!$B$2:$B$500,Varietes!$C$2:$C$500))</f>
        <v/>
      </c>
      <c r="H2275" s="19" t="str">
        <f>IF(ISBLANK(C2275),"",_xlfn.XLOOKUP(VALUE(LEFT(C2275,4)),Souches!$B$2:$B$15000,Souches!$D$2:$D$15000))</f>
        <v/>
      </c>
      <c r="I2275" s="10" t="str">
        <f t="shared" si="362"/>
        <v/>
      </c>
      <c r="J2275" s="19" t="str">
        <f>IF(I2275="","",INT(('ObjProd (2)'!$C$25-I2275)/7 * (ABS('ObjProd (2)'!$C$25-I2275)&gt;=7)))</f>
        <v/>
      </c>
      <c r="K2275" s="10" t="str">
        <f>IF(I2275="","",
IF(AND(DATEDIF(I2275,'ObjProd (2)'!$C$25,"y")=0,DATEDIF(I2275,'ObjProd (2)'!$C$25,"ym")=0,
   INT(('ObjProd (2)'!$C$25-EDATE(I2275,DATEDIF(I2275,'ObjProd (2)'!$C$25,"y")*12+DATEDIF(I2275,'ObjProd (2)'!$C$25,"ym")))/7)=0),
   "&lt; 1 sem.",
   IF(DATEDIF(I2275,'ObjProd (2)'!$C$25,"y")&gt;0,DATEDIF(I2275,'ObjProd (2)'!$C$25,"y") &amp; " " &amp; IF(DATEDIF(I2275,'ObjProd (2)'!$C$25,"y")=1,"an ","ans "),"") &amp;
   IF(DATEDIF(I2275,'ObjProd (2)'!$C$25,"ym")&gt;0,DATEDIF(I2275,'ObjProd (2)'!$C$25,"ym") &amp; " mois ", "") &amp;
   IF(INT(('ObjProd (2)'!$C$25-EDATE(I2275,DATEDIF(I2275,'ObjProd (2)'!$C$25,"y")*12+DATEDIF(I2275,'ObjProd (2)'!$C$25,"ym")))/7)&gt;0,
      INT(('ObjProd (2)'!$C$25-EDATE(I2275,DATEDIF(I2275,'ObjProd (2)'!$C$25,"y")*12+DATEDIF(I2275,'ObjProd (2)'!$C$25,"ym")))/7) &amp; " sem.",
      "")
)
)</f>
        <v/>
      </c>
      <c r="L2275" s="11" t="str">
        <f t="shared" si="363"/>
        <v/>
      </c>
      <c r="M2275" s="9" t="str">
        <f t="shared" si="359"/>
        <v/>
      </c>
      <c r="N2275" s="9" t="str" cm="1">
        <f t="array" aca="1" ref="N2275" ca="1">LEFT(L2275, IF(ISNUMBER(SUBSTITUTE(_xludf.MID(L2275, 2, 1), ".", ",")), 1, 2))</f>
        <v/>
      </c>
      <c r="O2275" s="19" t="str">
        <f t="shared" ca="1" si="365"/>
        <v/>
      </c>
      <c r="P2275" s="9" t="str">
        <f t="shared" ca="1" si="366"/>
        <v/>
      </c>
      <c r="Q2275" s="9" t="str">
        <f t="shared" ca="1" si="367"/>
        <v/>
      </c>
      <c r="R2275" s="9" t="str">
        <f t="shared" si="360"/>
        <v/>
      </c>
      <c r="S2275" t="str" cm="1">
        <f t="array" ref="S2275">IF(ISBLANK(C2275),"",IFERROR(INDEX(ListeSeries!$A$2:$A$1045, MATCH(1, (DatasScan!G2275=ListeSeries!$B$2:$B$1045) * (DatasScan!H2275&gt;=ListeSeries!$D$2:$D$1045) * (DatasScan!H2275&lt;=ListeSeries!$E$2:$E$1045), 0)), "no match"))</f>
        <v/>
      </c>
      <c r="T2275" s="7" t="str" cm="1">
        <f t="array" ref="T2275">IF(ISBLANK(C2275),"",IFERROR(INDEX(ListeSeries!$C$2:$C$1045, MATCH(1, (DatasScan!G2275=ListeSeries!$B$2:$B$1045) * (DatasScan!H2275&gt;=ListeSeries!$D$2:$D$1045) * (DatasScan!H2275&lt;=ListeSeries!$E$2:$E$1045), 0)), "no match"))</f>
        <v/>
      </c>
      <c r="U2275" s="11" t="str" cm="1">
        <f t="array" ref="U2275">IF(ISBLANK(C2275),"",IFERROR(INDEX(ListeSeries!$F$2:$F$1045, MATCH(1, (DatasScan!G2275=ListeSeries!$B$2:$B$1045) * (DatasScan!H2275&gt;=ListeSeries!$D$2:$D$1045) * (DatasScan!H2275&lt;=ListeSeries!$E$2:$E$1045), 0)), "no match"))</f>
        <v/>
      </c>
    </row>
    <row r="2276" spans="1:21" ht="15" customHeight="1" x14ac:dyDescent="0.25">
      <c r="A2276" s="6" t="str">
        <f t="shared" si="361"/>
        <v/>
      </c>
      <c r="B2276" s="272"/>
      <c r="F2276" s="7" t="str">
        <f t="shared" si="364"/>
        <v/>
      </c>
      <c r="G2276" s="21" t="str">
        <f>IF(ISBLANK(C2276),"",_xlfn.XLOOKUP(_xlfn.XLOOKUP(VALUE(LEFT(C2276,4)),Souches!$B$2:$B$15000,Souches!$E$2:$E$15000),Varietes!$B$2:$B$500,Varietes!$C$2:$C$500))</f>
        <v/>
      </c>
      <c r="H2276" s="19" t="str">
        <f>IF(ISBLANK(C2276),"",_xlfn.XLOOKUP(VALUE(LEFT(C2276,4)),Souches!$B$2:$B$15000,Souches!$D$2:$D$15000))</f>
        <v/>
      </c>
      <c r="I2276" s="10" t="str">
        <f t="shared" si="362"/>
        <v/>
      </c>
      <c r="J2276" s="19" t="str">
        <f>IF(I2276="","",INT(('ObjProd (2)'!$C$25-I2276)/7 * (ABS('ObjProd (2)'!$C$25-I2276)&gt;=7)))</f>
        <v/>
      </c>
      <c r="K2276" s="10" t="str">
        <f>IF(I2276="","",
IF(AND(DATEDIF(I2276,'ObjProd (2)'!$C$25,"y")=0,DATEDIF(I2276,'ObjProd (2)'!$C$25,"ym")=0,
   INT(('ObjProd (2)'!$C$25-EDATE(I2276,DATEDIF(I2276,'ObjProd (2)'!$C$25,"y")*12+DATEDIF(I2276,'ObjProd (2)'!$C$25,"ym")))/7)=0),
   "&lt; 1 sem.",
   IF(DATEDIF(I2276,'ObjProd (2)'!$C$25,"y")&gt;0,DATEDIF(I2276,'ObjProd (2)'!$C$25,"y") &amp; " " &amp; IF(DATEDIF(I2276,'ObjProd (2)'!$C$25,"y")=1,"an ","ans "),"") &amp;
   IF(DATEDIF(I2276,'ObjProd (2)'!$C$25,"ym")&gt;0,DATEDIF(I2276,'ObjProd (2)'!$C$25,"ym") &amp; " mois ", "") &amp;
   IF(INT(('ObjProd (2)'!$C$25-EDATE(I2276,DATEDIF(I2276,'ObjProd (2)'!$C$25,"y")*12+DATEDIF(I2276,'ObjProd (2)'!$C$25,"ym")))/7)&gt;0,
      INT(('ObjProd (2)'!$C$25-EDATE(I2276,DATEDIF(I2276,'ObjProd (2)'!$C$25,"y")*12+DATEDIF(I2276,'ObjProd (2)'!$C$25,"ym")))/7) &amp; " sem.",
      "")
)
)</f>
        <v/>
      </c>
      <c r="L2276" s="11" t="str">
        <f t="shared" si="363"/>
        <v/>
      </c>
      <c r="M2276" s="9" t="str">
        <f t="shared" si="359"/>
        <v/>
      </c>
      <c r="N2276" s="9" t="str" cm="1">
        <f t="array" aca="1" ref="N2276" ca="1">LEFT(L2276, IF(ISNUMBER(SUBSTITUTE(_xludf.MID(L2276, 2, 1), ".", ",")), 1, 2))</f>
        <v/>
      </c>
      <c r="O2276" s="19" t="str">
        <f t="shared" ca="1" si="365"/>
        <v/>
      </c>
      <c r="P2276" s="9" t="str">
        <f t="shared" ca="1" si="366"/>
        <v/>
      </c>
      <c r="Q2276" s="9" t="str">
        <f t="shared" ca="1" si="367"/>
        <v/>
      </c>
      <c r="R2276" s="9" t="str">
        <f t="shared" si="360"/>
        <v/>
      </c>
      <c r="S2276" t="str" cm="1">
        <f t="array" ref="S2276">IF(ISBLANK(C2276),"",IFERROR(INDEX(ListeSeries!$A$2:$A$1045, MATCH(1, (DatasScan!G2276=ListeSeries!$B$2:$B$1045) * (DatasScan!H2276&gt;=ListeSeries!$D$2:$D$1045) * (DatasScan!H2276&lt;=ListeSeries!$E$2:$E$1045), 0)), "no match"))</f>
        <v/>
      </c>
      <c r="T2276" s="7" t="str" cm="1">
        <f t="array" ref="T2276">IF(ISBLANK(C2276),"",IFERROR(INDEX(ListeSeries!$C$2:$C$1045, MATCH(1, (DatasScan!G2276=ListeSeries!$B$2:$B$1045) * (DatasScan!H2276&gt;=ListeSeries!$D$2:$D$1045) * (DatasScan!H2276&lt;=ListeSeries!$E$2:$E$1045), 0)), "no match"))</f>
        <v/>
      </c>
      <c r="U2276" s="11" t="str" cm="1">
        <f t="array" ref="U2276">IF(ISBLANK(C2276),"",IFERROR(INDEX(ListeSeries!$F$2:$F$1045, MATCH(1, (DatasScan!G2276=ListeSeries!$B$2:$B$1045) * (DatasScan!H2276&gt;=ListeSeries!$D$2:$D$1045) * (DatasScan!H2276&lt;=ListeSeries!$E$2:$E$1045), 0)), "no match"))</f>
        <v/>
      </c>
    </row>
    <row r="2277" spans="1:21" ht="15" customHeight="1" x14ac:dyDescent="0.25">
      <c r="A2277" s="6" t="str">
        <f t="shared" si="361"/>
        <v/>
      </c>
      <c r="B2277" s="272"/>
      <c r="F2277" s="7" t="str">
        <f t="shared" si="364"/>
        <v/>
      </c>
      <c r="G2277" s="21" t="str">
        <f>IF(ISBLANK(C2277),"",_xlfn.XLOOKUP(_xlfn.XLOOKUP(VALUE(LEFT(C2277,4)),Souches!$B$2:$B$15000,Souches!$E$2:$E$15000),Varietes!$B$2:$B$500,Varietes!$C$2:$C$500))</f>
        <v/>
      </c>
      <c r="H2277" s="19" t="str">
        <f>IF(ISBLANK(C2277),"",_xlfn.XLOOKUP(VALUE(LEFT(C2277,4)),Souches!$B$2:$B$15000,Souches!$D$2:$D$15000))</f>
        <v/>
      </c>
      <c r="I2277" s="10" t="str">
        <f t="shared" si="362"/>
        <v/>
      </c>
      <c r="J2277" s="19" t="str">
        <f>IF(I2277="","",INT(('ObjProd (2)'!$C$25-I2277)/7 * (ABS('ObjProd (2)'!$C$25-I2277)&gt;=7)))</f>
        <v/>
      </c>
      <c r="K2277" s="10" t="str">
        <f>IF(I2277="","",
IF(AND(DATEDIF(I2277,'ObjProd (2)'!$C$25,"y")=0,DATEDIF(I2277,'ObjProd (2)'!$C$25,"ym")=0,
   INT(('ObjProd (2)'!$C$25-EDATE(I2277,DATEDIF(I2277,'ObjProd (2)'!$C$25,"y")*12+DATEDIF(I2277,'ObjProd (2)'!$C$25,"ym")))/7)=0),
   "&lt; 1 sem.",
   IF(DATEDIF(I2277,'ObjProd (2)'!$C$25,"y")&gt;0,DATEDIF(I2277,'ObjProd (2)'!$C$25,"y") &amp; " " &amp; IF(DATEDIF(I2277,'ObjProd (2)'!$C$25,"y")=1,"an ","ans "),"") &amp;
   IF(DATEDIF(I2277,'ObjProd (2)'!$C$25,"ym")&gt;0,DATEDIF(I2277,'ObjProd (2)'!$C$25,"ym") &amp; " mois ", "") &amp;
   IF(INT(('ObjProd (2)'!$C$25-EDATE(I2277,DATEDIF(I2277,'ObjProd (2)'!$C$25,"y")*12+DATEDIF(I2277,'ObjProd (2)'!$C$25,"ym")))/7)&gt;0,
      INT(('ObjProd (2)'!$C$25-EDATE(I2277,DATEDIF(I2277,'ObjProd (2)'!$C$25,"y")*12+DATEDIF(I2277,'ObjProd (2)'!$C$25,"ym")))/7) &amp; " sem.",
      "")
)
)</f>
        <v/>
      </c>
      <c r="L2277" s="11" t="str">
        <f t="shared" si="363"/>
        <v/>
      </c>
      <c r="M2277" s="9" t="str">
        <f t="shared" si="359"/>
        <v/>
      </c>
      <c r="N2277" s="9" t="str" cm="1">
        <f t="array" aca="1" ref="N2277" ca="1">LEFT(L2277, IF(ISNUMBER(SUBSTITUTE(_xludf.MID(L2277, 2, 1), ".", ",")), 1, 2))</f>
        <v/>
      </c>
      <c r="O2277" s="19" t="str">
        <f t="shared" ca="1" si="365"/>
        <v/>
      </c>
      <c r="P2277" s="9" t="str">
        <f t="shared" ca="1" si="366"/>
        <v/>
      </c>
      <c r="Q2277" s="9" t="str">
        <f t="shared" ca="1" si="367"/>
        <v/>
      </c>
      <c r="R2277" s="9" t="str">
        <f t="shared" si="360"/>
        <v/>
      </c>
      <c r="S2277" t="str" cm="1">
        <f t="array" ref="S2277">IF(ISBLANK(C2277),"",IFERROR(INDEX(ListeSeries!$A$2:$A$1045, MATCH(1, (DatasScan!G2277=ListeSeries!$B$2:$B$1045) * (DatasScan!H2277&gt;=ListeSeries!$D$2:$D$1045) * (DatasScan!H2277&lt;=ListeSeries!$E$2:$E$1045), 0)), "no match"))</f>
        <v/>
      </c>
      <c r="T2277" s="7" t="str" cm="1">
        <f t="array" ref="T2277">IF(ISBLANK(C2277),"",IFERROR(INDEX(ListeSeries!$C$2:$C$1045, MATCH(1, (DatasScan!G2277=ListeSeries!$B$2:$B$1045) * (DatasScan!H2277&gt;=ListeSeries!$D$2:$D$1045) * (DatasScan!H2277&lt;=ListeSeries!$E$2:$E$1045), 0)), "no match"))</f>
        <v/>
      </c>
      <c r="U2277" s="11" t="str" cm="1">
        <f t="array" ref="U2277">IF(ISBLANK(C2277),"",IFERROR(INDEX(ListeSeries!$F$2:$F$1045, MATCH(1, (DatasScan!G2277=ListeSeries!$B$2:$B$1045) * (DatasScan!H2277&gt;=ListeSeries!$D$2:$D$1045) * (DatasScan!H2277&lt;=ListeSeries!$E$2:$E$1045), 0)), "no match"))</f>
        <v/>
      </c>
    </row>
    <row r="2278" spans="1:21" ht="15" customHeight="1" x14ac:dyDescent="0.25">
      <c r="A2278" s="6" t="str">
        <f t="shared" si="361"/>
        <v/>
      </c>
      <c r="B2278" s="272"/>
      <c r="F2278" s="7" t="str">
        <f t="shared" si="364"/>
        <v/>
      </c>
      <c r="G2278" s="21" t="str">
        <f>IF(ISBLANK(C2278),"",_xlfn.XLOOKUP(_xlfn.XLOOKUP(VALUE(LEFT(C2278,4)),Souches!$B$2:$B$15000,Souches!$E$2:$E$15000),Varietes!$B$2:$B$500,Varietes!$C$2:$C$500))</f>
        <v/>
      </c>
      <c r="H2278" s="19" t="str">
        <f>IF(ISBLANK(C2278),"",_xlfn.XLOOKUP(VALUE(LEFT(C2278,4)),Souches!$B$2:$B$15000,Souches!$D$2:$D$15000))</f>
        <v/>
      </c>
      <c r="I2278" s="10" t="str">
        <f t="shared" si="362"/>
        <v/>
      </c>
      <c r="J2278" s="19" t="str">
        <f>IF(I2278="","",INT(('ObjProd (2)'!$C$25-I2278)/7 * (ABS('ObjProd (2)'!$C$25-I2278)&gt;=7)))</f>
        <v/>
      </c>
      <c r="K2278" s="10" t="str">
        <f>IF(I2278="","",
IF(AND(DATEDIF(I2278,'ObjProd (2)'!$C$25,"y")=0,DATEDIF(I2278,'ObjProd (2)'!$C$25,"ym")=0,
   INT(('ObjProd (2)'!$C$25-EDATE(I2278,DATEDIF(I2278,'ObjProd (2)'!$C$25,"y")*12+DATEDIF(I2278,'ObjProd (2)'!$C$25,"ym")))/7)=0),
   "&lt; 1 sem.",
   IF(DATEDIF(I2278,'ObjProd (2)'!$C$25,"y")&gt;0,DATEDIF(I2278,'ObjProd (2)'!$C$25,"y") &amp; " " &amp; IF(DATEDIF(I2278,'ObjProd (2)'!$C$25,"y")=1,"an ","ans "),"") &amp;
   IF(DATEDIF(I2278,'ObjProd (2)'!$C$25,"ym")&gt;0,DATEDIF(I2278,'ObjProd (2)'!$C$25,"ym") &amp; " mois ", "") &amp;
   IF(INT(('ObjProd (2)'!$C$25-EDATE(I2278,DATEDIF(I2278,'ObjProd (2)'!$C$25,"y")*12+DATEDIF(I2278,'ObjProd (2)'!$C$25,"ym")))/7)&gt;0,
      INT(('ObjProd (2)'!$C$25-EDATE(I2278,DATEDIF(I2278,'ObjProd (2)'!$C$25,"y")*12+DATEDIF(I2278,'ObjProd (2)'!$C$25,"ym")))/7) &amp; " sem.",
      "")
)
)</f>
        <v/>
      </c>
      <c r="L2278" s="11" t="str">
        <f t="shared" si="363"/>
        <v/>
      </c>
      <c r="M2278" s="9" t="str">
        <f t="shared" si="359"/>
        <v/>
      </c>
      <c r="N2278" s="9" t="str" cm="1">
        <f t="array" aca="1" ref="N2278" ca="1">LEFT(L2278, IF(ISNUMBER(SUBSTITUTE(_xludf.MID(L2278, 2, 1), ".", ",")), 1, 2))</f>
        <v/>
      </c>
      <c r="O2278" s="19" t="str">
        <f t="shared" ca="1" si="365"/>
        <v/>
      </c>
      <c r="P2278" s="9" t="str">
        <f t="shared" ca="1" si="366"/>
        <v/>
      </c>
      <c r="Q2278" s="9" t="str">
        <f t="shared" ca="1" si="367"/>
        <v/>
      </c>
      <c r="R2278" s="9" t="str">
        <f t="shared" si="360"/>
        <v/>
      </c>
      <c r="S2278" t="str" cm="1">
        <f t="array" ref="S2278">IF(ISBLANK(C2278),"",IFERROR(INDEX(ListeSeries!$A$2:$A$1045, MATCH(1, (DatasScan!G2278=ListeSeries!$B$2:$B$1045) * (DatasScan!H2278&gt;=ListeSeries!$D$2:$D$1045) * (DatasScan!H2278&lt;=ListeSeries!$E$2:$E$1045), 0)), "no match"))</f>
        <v/>
      </c>
      <c r="T2278" s="7" t="str" cm="1">
        <f t="array" ref="T2278">IF(ISBLANK(C2278),"",IFERROR(INDEX(ListeSeries!$C$2:$C$1045, MATCH(1, (DatasScan!G2278=ListeSeries!$B$2:$B$1045) * (DatasScan!H2278&gt;=ListeSeries!$D$2:$D$1045) * (DatasScan!H2278&lt;=ListeSeries!$E$2:$E$1045), 0)), "no match"))</f>
        <v/>
      </c>
      <c r="U2278" s="11" t="str" cm="1">
        <f t="array" ref="U2278">IF(ISBLANK(C2278),"",IFERROR(INDEX(ListeSeries!$F$2:$F$1045, MATCH(1, (DatasScan!G2278=ListeSeries!$B$2:$B$1045) * (DatasScan!H2278&gt;=ListeSeries!$D$2:$D$1045) * (DatasScan!H2278&lt;=ListeSeries!$E$2:$E$1045), 0)), "no match"))</f>
        <v/>
      </c>
    </row>
    <row r="2279" spans="1:21" ht="15" customHeight="1" x14ac:dyDescent="0.25">
      <c r="A2279" s="6" t="str">
        <f t="shared" si="361"/>
        <v/>
      </c>
      <c r="B2279" s="272"/>
      <c r="F2279" s="7" t="str">
        <f t="shared" si="364"/>
        <v/>
      </c>
      <c r="G2279" s="21" t="str">
        <f>IF(ISBLANK(C2279),"",_xlfn.XLOOKUP(_xlfn.XLOOKUP(VALUE(LEFT(C2279,4)),Souches!$B$2:$B$15000,Souches!$E$2:$E$15000),Varietes!$B$2:$B$500,Varietes!$C$2:$C$500))</f>
        <v/>
      </c>
      <c r="H2279" s="19" t="str">
        <f>IF(ISBLANK(C2279),"",_xlfn.XLOOKUP(VALUE(LEFT(C2279,4)),Souches!$B$2:$B$15000,Souches!$D$2:$D$15000))</f>
        <v/>
      </c>
      <c r="I2279" s="10" t="str">
        <f t="shared" si="362"/>
        <v/>
      </c>
      <c r="J2279" s="19" t="str">
        <f>IF(I2279="","",INT(('ObjProd (2)'!$C$25-I2279)/7 * (ABS('ObjProd (2)'!$C$25-I2279)&gt;=7)))</f>
        <v/>
      </c>
      <c r="K2279" s="10" t="str">
        <f>IF(I2279="","",
IF(AND(DATEDIF(I2279,'ObjProd (2)'!$C$25,"y")=0,DATEDIF(I2279,'ObjProd (2)'!$C$25,"ym")=0,
   INT(('ObjProd (2)'!$C$25-EDATE(I2279,DATEDIF(I2279,'ObjProd (2)'!$C$25,"y")*12+DATEDIF(I2279,'ObjProd (2)'!$C$25,"ym")))/7)=0),
   "&lt; 1 sem.",
   IF(DATEDIF(I2279,'ObjProd (2)'!$C$25,"y")&gt;0,DATEDIF(I2279,'ObjProd (2)'!$C$25,"y") &amp; " " &amp; IF(DATEDIF(I2279,'ObjProd (2)'!$C$25,"y")=1,"an ","ans "),"") &amp;
   IF(DATEDIF(I2279,'ObjProd (2)'!$C$25,"ym")&gt;0,DATEDIF(I2279,'ObjProd (2)'!$C$25,"ym") &amp; " mois ", "") &amp;
   IF(INT(('ObjProd (2)'!$C$25-EDATE(I2279,DATEDIF(I2279,'ObjProd (2)'!$C$25,"y")*12+DATEDIF(I2279,'ObjProd (2)'!$C$25,"ym")))/7)&gt;0,
      INT(('ObjProd (2)'!$C$25-EDATE(I2279,DATEDIF(I2279,'ObjProd (2)'!$C$25,"y")*12+DATEDIF(I2279,'ObjProd (2)'!$C$25,"ym")))/7) &amp; " sem.",
      "")
)
)</f>
        <v/>
      </c>
      <c r="L2279" s="11" t="str">
        <f t="shared" si="363"/>
        <v/>
      </c>
      <c r="M2279" s="9" t="str">
        <f t="shared" si="359"/>
        <v/>
      </c>
      <c r="N2279" s="9" t="str" cm="1">
        <f t="array" aca="1" ref="N2279" ca="1">LEFT(L2279, IF(ISNUMBER(SUBSTITUTE(_xludf.MID(L2279, 2, 1), ".", ",")), 1, 2))</f>
        <v/>
      </c>
      <c r="O2279" s="19" t="str">
        <f t="shared" ca="1" si="365"/>
        <v/>
      </c>
      <c r="P2279" s="9" t="str">
        <f t="shared" ca="1" si="366"/>
        <v/>
      </c>
      <c r="Q2279" s="9" t="str">
        <f t="shared" ca="1" si="367"/>
        <v/>
      </c>
      <c r="R2279" s="9" t="str">
        <f t="shared" si="360"/>
        <v/>
      </c>
      <c r="S2279" t="str" cm="1">
        <f t="array" ref="S2279">IF(ISBLANK(C2279),"",IFERROR(INDEX(ListeSeries!$A$2:$A$1045, MATCH(1, (DatasScan!G2279=ListeSeries!$B$2:$B$1045) * (DatasScan!H2279&gt;=ListeSeries!$D$2:$D$1045) * (DatasScan!H2279&lt;=ListeSeries!$E$2:$E$1045), 0)), "no match"))</f>
        <v/>
      </c>
      <c r="T2279" s="7" t="str" cm="1">
        <f t="array" ref="T2279">IF(ISBLANK(C2279),"",IFERROR(INDEX(ListeSeries!$C$2:$C$1045, MATCH(1, (DatasScan!G2279=ListeSeries!$B$2:$B$1045) * (DatasScan!H2279&gt;=ListeSeries!$D$2:$D$1045) * (DatasScan!H2279&lt;=ListeSeries!$E$2:$E$1045), 0)), "no match"))</f>
        <v/>
      </c>
      <c r="U2279" s="11" t="str" cm="1">
        <f t="array" ref="U2279">IF(ISBLANK(C2279),"",IFERROR(INDEX(ListeSeries!$F$2:$F$1045, MATCH(1, (DatasScan!G2279=ListeSeries!$B$2:$B$1045) * (DatasScan!H2279&gt;=ListeSeries!$D$2:$D$1045) * (DatasScan!H2279&lt;=ListeSeries!$E$2:$E$1045), 0)), "no match"))</f>
        <v/>
      </c>
    </row>
    <row r="2280" spans="1:21" ht="15" customHeight="1" x14ac:dyDescent="0.25">
      <c r="A2280" s="6" t="str">
        <f t="shared" si="361"/>
        <v/>
      </c>
      <c r="B2280" s="272"/>
      <c r="F2280" s="7" t="str">
        <f t="shared" si="364"/>
        <v/>
      </c>
      <c r="G2280" s="21" t="str">
        <f>IF(ISBLANK(C2280),"",_xlfn.XLOOKUP(_xlfn.XLOOKUP(VALUE(LEFT(C2280,4)),Souches!$B$2:$B$15000,Souches!$E$2:$E$15000),Varietes!$B$2:$B$500,Varietes!$C$2:$C$500))</f>
        <v/>
      </c>
      <c r="H2280" s="19" t="str">
        <f>IF(ISBLANK(C2280),"",_xlfn.XLOOKUP(VALUE(LEFT(C2280,4)),Souches!$B$2:$B$15000,Souches!$D$2:$D$15000))</f>
        <v/>
      </c>
      <c r="I2280" s="10" t="str">
        <f t="shared" si="362"/>
        <v/>
      </c>
      <c r="J2280" s="19" t="str">
        <f>IF(I2280="","",INT(('ObjProd (2)'!$C$25-I2280)/7 * (ABS('ObjProd (2)'!$C$25-I2280)&gt;=7)))</f>
        <v/>
      </c>
      <c r="K2280" s="10" t="str">
        <f>IF(I2280="","",
IF(AND(DATEDIF(I2280,'ObjProd (2)'!$C$25,"y")=0,DATEDIF(I2280,'ObjProd (2)'!$C$25,"ym")=0,
   INT(('ObjProd (2)'!$C$25-EDATE(I2280,DATEDIF(I2280,'ObjProd (2)'!$C$25,"y")*12+DATEDIF(I2280,'ObjProd (2)'!$C$25,"ym")))/7)=0),
   "&lt; 1 sem.",
   IF(DATEDIF(I2280,'ObjProd (2)'!$C$25,"y")&gt;0,DATEDIF(I2280,'ObjProd (2)'!$C$25,"y") &amp; " " &amp; IF(DATEDIF(I2280,'ObjProd (2)'!$C$25,"y")=1,"an ","ans "),"") &amp;
   IF(DATEDIF(I2280,'ObjProd (2)'!$C$25,"ym")&gt;0,DATEDIF(I2280,'ObjProd (2)'!$C$25,"ym") &amp; " mois ", "") &amp;
   IF(INT(('ObjProd (2)'!$C$25-EDATE(I2280,DATEDIF(I2280,'ObjProd (2)'!$C$25,"y")*12+DATEDIF(I2280,'ObjProd (2)'!$C$25,"ym")))/7)&gt;0,
      INT(('ObjProd (2)'!$C$25-EDATE(I2280,DATEDIF(I2280,'ObjProd (2)'!$C$25,"y")*12+DATEDIF(I2280,'ObjProd (2)'!$C$25,"ym")))/7) &amp; " sem.",
      "")
)
)</f>
        <v/>
      </c>
      <c r="L2280" s="11" t="str">
        <f t="shared" si="363"/>
        <v/>
      </c>
      <c r="M2280" s="9" t="str">
        <f t="shared" si="359"/>
        <v/>
      </c>
      <c r="N2280" s="9" t="str" cm="1">
        <f t="array" aca="1" ref="N2280" ca="1">LEFT(L2280, IF(ISNUMBER(SUBSTITUTE(_xludf.MID(L2280, 2, 1), ".", ",")), 1, 2))</f>
        <v/>
      </c>
      <c r="O2280" s="19" t="str">
        <f t="shared" ca="1" si="365"/>
        <v/>
      </c>
      <c r="P2280" s="9" t="str">
        <f t="shared" ca="1" si="366"/>
        <v/>
      </c>
      <c r="Q2280" s="9" t="str">
        <f t="shared" ca="1" si="367"/>
        <v/>
      </c>
      <c r="R2280" s="9" t="str">
        <f t="shared" si="360"/>
        <v/>
      </c>
      <c r="S2280" t="str" cm="1">
        <f t="array" ref="S2280">IF(ISBLANK(C2280),"",IFERROR(INDEX(ListeSeries!$A$2:$A$1045, MATCH(1, (DatasScan!G2280=ListeSeries!$B$2:$B$1045) * (DatasScan!H2280&gt;=ListeSeries!$D$2:$D$1045) * (DatasScan!H2280&lt;=ListeSeries!$E$2:$E$1045), 0)), "no match"))</f>
        <v/>
      </c>
      <c r="T2280" s="7" t="str" cm="1">
        <f t="array" ref="T2280">IF(ISBLANK(C2280),"",IFERROR(INDEX(ListeSeries!$C$2:$C$1045, MATCH(1, (DatasScan!G2280=ListeSeries!$B$2:$B$1045) * (DatasScan!H2280&gt;=ListeSeries!$D$2:$D$1045) * (DatasScan!H2280&lt;=ListeSeries!$E$2:$E$1045), 0)), "no match"))</f>
        <v/>
      </c>
      <c r="U2280" s="11" t="str" cm="1">
        <f t="array" ref="U2280">IF(ISBLANK(C2280),"",IFERROR(INDEX(ListeSeries!$F$2:$F$1045, MATCH(1, (DatasScan!G2280=ListeSeries!$B$2:$B$1045) * (DatasScan!H2280&gt;=ListeSeries!$D$2:$D$1045) * (DatasScan!H2280&lt;=ListeSeries!$E$2:$E$1045), 0)), "no match"))</f>
        <v/>
      </c>
    </row>
    <row r="2281" spans="1:21" ht="15" customHeight="1" x14ac:dyDescent="0.25">
      <c r="A2281" s="6" t="str">
        <f t="shared" si="361"/>
        <v/>
      </c>
      <c r="B2281" s="272"/>
      <c r="F2281" s="7" t="str">
        <f t="shared" si="364"/>
        <v/>
      </c>
      <c r="G2281" s="21" t="str">
        <f>IF(ISBLANK(C2281),"",_xlfn.XLOOKUP(_xlfn.XLOOKUP(VALUE(LEFT(C2281,4)),Souches!$B$2:$B$15000,Souches!$E$2:$E$15000),Varietes!$B$2:$B$500,Varietes!$C$2:$C$500))</f>
        <v/>
      </c>
      <c r="H2281" s="19" t="str">
        <f>IF(ISBLANK(C2281),"",_xlfn.XLOOKUP(VALUE(LEFT(C2281,4)),Souches!$B$2:$B$15000,Souches!$D$2:$D$15000))</f>
        <v/>
      </c>
      <c r="I2281" s="10" t="str">
        <f t="shared" si="362"/>
        <v/>
      </c>
      <c r="J2281" s="19" t="str">
        <f>IF(I2281="","",INT(('ObjProd (2)'!$C$25-I2281)/7 * (ABS('ObjProd (2)'!$C$25-I2281)&gt;=7)))</f>
        <v/>
      </c>
      <c r="K2281" s="10" t="str">
        <f>IF(I2281="","",
IF(AND(DATEDIF(I2281,'ObjProd (2)'!$C$25,"y")=0,DATEDIF(I2281,'ObjProd (2)'!$C$25,"ym")=0,
   INT(('ObjProd (2)'!$C$25-EDATE(I2281,DATEDIF(I2281,'ObjProd (2)'!$C$25,"y")*12+DATEDIF(I2281,'ObjProd (2)'!$C$25,"ym")))/7)=0),
   "&lt; 1 sem.",
   IF(DATEDIF(I2281,'ObjProd (2)'!$C$25,"y")&gt;0,DATEDIF(I2281,'ObjProd (2)'!$C$25,"y") &amp; " " &amp; IF(DATEDIF(I2281,'ObjProd (2)'!$C$25,"y")=1,"an ","ans "),"") &amp;
   IF(DATEDIF(I2281,'ObjProd (2)'!$C$25,"ym")&gt;0,DATEDIF(I2281,'ObjProd (2)'!$C$25,"ym") &amp; " mois ", "") &amp;
   IF(INT(('ObjProd (2)'!$C$25-EDATE(I2281,DATEDIF(I2281,'ObjProd (2)'!$C$25,"y")*12+DATEDIF(I2281,'ObjProd (2)'!$C$25,"ym")))/7)&gt;0,
      INT(('ObjProd (2)'!$C$25-EDATE(I2281,DATEDIF(I2281,'ObjProd (2)'!$C$25,"y")*12+DATEDIF(I2281,'ObjProd (2)'!$C$25,"ym")))/7) &amp; " sem.",
      "")
)
)</f>
        <v/>
      </c>
      <c r="L2281" s="11" t="str">
        <f t="shared" si="363"/>
        <v/>
      </c>
      <c r="M2281" s="9" t="str">
        <f t="shared" si="359"/>
        <v/>
      </c>
      <c r="N2281" s="9" t="str" cm="1">
        <f t="array" aca="1" ref="N2281" ca="1">LEFT(L2281, IF(ISNUMBER(SUBSTITUTE(_xludf.MID(L2281, 2, 1), ".", ",")), 1, 2))</f>
        <v/>
      </c>
      <c r="O2281" s="19" t="str">
        <f t="shared" ca="1" si="365"/>
        <v/>
      </c>
      <c r="P2281" s="9" t="str">
        <f t="shared" ca="1" si="366"/>
        <v/>
      </c>
      <c r="Q2281" s="9" t="str">
        <f t="shared" ca="1" si="367"/>
        <v/>
      </c>
      <c r="R2281" s="9" t="str">
        <f t="shared" si="360"/>
        <v/>
      </c>
      <c r="S2281" t="str" cm="1">
        <f t="array" ref="S2281">IF(ISBLANK(C2281),"",IFERROR(INDEX(ListeSeries!$A$2:$A$1045, MATCH(1, (DatasScan!G2281=ListeSeries!$B$2:$B$1045) * (DatasScan!H2281&gt;=ListeSeries!$D$2:$D$1045) * (DatasScan!H2281&lt;=ListeSeries!$E$2:$E$1045), 0)), "no match"))</f>
        <v/>
      </c>
      <c r="T2281" s="7" t="str" cm="1">
        <f t="array" ref="T2281">IF(ISBLANK(C2281),"",IFERROR(INDEX(ListeSeries!$C$2:$C$1045, MATCH(1, (DatasScan!G2281=ListeSeries!$B$2:$B$1045) * (DatasScan!H2281&gt;=ListeSeries!$D$2:$D$1045) * (DatasScan!H2281&lt;=ListeSeries!$E$2:$E$1045), 0)), "no match"))</f>
        <v/>
      </c>
      <c r="U2281" s="11" t="str" cm="1">
        <f t="array" ref="U2281">IF(ISBLANK(C2281),"",IFERROR(INDEX(ListeSeries!$F$2:$F$1045, MATCH(1, (DatasScan!G2281=ListeSeries!$B$2:$B$1045) * (DatasScan!H2281&gt;=ListeSeries!$D$2:$D$1045) * (DatasScan!H2281&lt;=ListeSeries!$E$2:$E$1045), 0)), "no match"))</f>
        <v/>
      </c>
    </row>
    <row r="2282" spans="1:21" ht="15" customHeight="1" x14ac:dyDescent="0.25">
      <c r="A2282" s="6" t="str">
        <f t="shared" si="361"/>
        <v/>
      </c>
      <c r="B2282" s="272"/>
      <c r="F2282" s="7" t="str">
        <f t="shared" si="364"/>
        <v/>
      </c>
      <c r="G2282" s="21" t="str">
        <f>IF(ISBLANK(C2282),"",_xlfn.XLOOKUP(_xlfn.XLOOKUP(VALUE(LEFT(C2282,4)),Souches!$B$2:$B$15000,Souches!$E$2:$E$15000),Varietes!$B$2:$B$500,Varietes!$C$2:$C$500))</f>
        <v/>
      </c>
      <c r="H2282" s="19" t="str">
        <f>IF(ISBLANK(C2282),"",_xlfn.XLOOKUP(VALUE(LEFT(C2282,4)),Souches!$B$2:$B$15000,Souches!$D$2:$D$15000))</f>
        <v/>
      </c>
      <c r="I2282" s="10" t="str">
        <f t="shared" si="362"/>
        <v/>
      </c>
      <c r="J2282" s="19" t="str">
        <f>IF(I2282="","",INT(('ObjProd (2)'!$C$25-I2282)/7 * (ABS('ObjProd (2)'!$C$25-I2282)&gt;=7)))</f>
        <v/>
      </c>
      <c r="K2282" s="10" t="str">
        <f>IF(I2282="","",
IF(AND(DATEDIF(I2282,'ObjProd (2)'!$C$25,"y")=0,DATEDIF(I2282,'ObjProd (2)'!$C$25,"ym")=0,
   INT(('ObjProd (2)'!$C$25-EDATE(I2282,DATEDIF(I2282,'ObjProd (2)'!$C$25,"y")*12+DATEDIF(I2282,'ObjProd (2)'!$C$25,"ym")))/7)=0),
   "&lt; 1 sem.",
   IF(DATEDIF(I2282,'ObjProd (2)'!$C$25,"y")&gt;0,DATEDIF(I2282,'ObjProd (2)'!$C$25,"y") &amp; " " &amp; IF(DATEDIF(I2282,'ObjProd (2)'!$C$25,"y")=1,"an ","ans "),"") &amp;
   IF(DATEDIF(I2282,'ObjProd (2)'!$C$25,"ym")&gt;0,DATEDIF(I2282,'ObjProd (2)'!$C$25,"ym") &amp; " mois ", "") &amp;
   IF(INT(('ObjProd (2)'!$C$25-EDATE(I2282,DATEDIF(I2282,'ObjProd (2)'!$C$25,"y")*12+DATEDIF(I2282,'ObjProd (2)'!$C$25,"ym")))/7)&gt;0,
      INT(('ObjProd (2)'!$C$25-EDATE(I2282,DATEDIF(I2282,'ObjProd (2)'!$C$25,"y")*12+DATEDIF(I2282,'ObjProd (2)'!$C$25,"ym")))/7) &amp; " sem.",
      "")
)
)</f>
        <v/>
      </c>
      <c r="L2282" s="11" t="str">
        <f t="shared" si="363"/>
        <v/>
      </c>
      <c r="M2282" s="9" t="str">
        <f t="shared" si="359"/>
        <v/>
      </c>
      <c r="N2282" s="9" t="str" cm="1">
        <f t="array" aca="1" ref="N2282" ca="1">LEFT(L2282, IF(ISNUMBER(SUBSTITUTE(_xludf.MID(L2282, 2, 1), ".", ",")), 1, 2))</f>
        <v/>
      </c>
      <c r="O2282" s="19" t="str">
        <f t="shared" ca="1" si="365"/>
        <v/>
      </c>
      <c r="P2282" s="9" t="str">
        <f t="shared" ca="1" si="366"/>
        <v/>
      </c>
      <c r="Q2282" s="9" t="str">
        <f t="shared" ca="1" si="367"/>
        <v/>
      </c>
      <c r="R2282" s="9" t="str">
        <f t="shared" si="360"/>
        <v/>
      </c>
      <c r="S2282" t="str" cm="1">
        <f t="array" ref="S2282">IF(ISBLANK(C2282),"",IFERROR(INDEX(ListeSeries!$A$2:$A$1045, MATCH(1, (DatasScan!G2282=ListeSeries!$B$2:$B$1045) * (DatasScan!H2282&gt;=ListeSeries!$D$2:$D$1045) * (DatasScan!H2282&lt;=ListeSeries!$E$2:$E$1045), 0)), "no match"))</f>
        <v/>
      </c>
      <c r="T2282" s="7" t="str" cm="1">
        <f t="array" ref="T2282">IF(ISBLANK(C2282),"",IFERROR(INDEX(ListeSeries!$C$2:$C$1045, MATCH(1, (DatasScan!G2282=ListeSeries!$B$2:$B$1045) * (DatasScan!H2282&gt;=ListeSeries!$D$2:$D$1045) * (DatasScan!H2282&lt;=ListeSeries!$E$2:$E$1045), 0)), "no match"))</f>
        <v/>
      </c>
      <c r="U2282" s="11" t="str" cm="1">
        <f t="array" ref="U2282">IF(ISBLANK(C2282),"",IFERROR(INDEX(ListeSeries!$F$2:$F$1045, MATCH(1, (DatasScan!G2282=ListeSeries!$B$2:$B$1045) * (DatasScan!H2282&gt;=ListeSeries!$D$2:$D$1045) * (DatasScan!H2282&lt;=ListeSeries!$E$2:$E$1045), 0)), "no match"))</f>
        <v/>
      </c>
    </row>
    <row r="2283" spans="1:21" ht="15" customHeight="1" x14ac:dyDescent="0.25">
      <c r="A2283" s="6" t="str">
        <f t="shared" si="361"/>
        <v/>
      </c>
      <c r="B2283" s="272"/>
      <c r="F2283" s="7" t="str">
        <f t="shared" si="364"/>
        <v/>
      </c>
      <c r="G2283" s="21" t="str">
        <f>IF(ISBLANK(C2283),"",_xlfn.XLOOKUP(_xlfn.XLOOKUP(VALUE(LEFT(C2283,4)),Souches!$B$2:$B$15000,Souches!$E$2:$E$15000),Varietes!$B$2:$B$500,Varietes!$C$2:$C$500))</f>
        <v/>
      </c>
      <c r="H2283" s="19" t="str">
        <f>IF(ISBLANK(C2283),"",_xlfn.XLOOKUP(VALUE(LEFT(C2283,4)),Souches!$B$2:$B$15000,Souches!$D$2:$D$15000))</f>
        <v/>
      </c>
      <c r="I2283" s="10" t="str">
        <f t="shared" si="362"/>
        <v/>
      </c>
      <c r="J2283" s="19" t="str">
        <f>IF(I2283="","",INT(('ObjProd (2)'!$C$25-I2283)/7 * (ABS('ObjProd (2)'!$C$25-I2283)&gt;=7)))</f>
        <v/>
      </c>
      <c r="K2283" s="10" t="str">
        <f>IF(I2283="","",
IF(AND(DATEDIF(I2283,'ObjProd (2)'!$C$25,"y")=0,DATEDIF(I2283,'ObjProd (2)'!$C$25,"ym")=0,
   INT(('ObjProd (2)'!$C$25-EDATE(I2283,DATEDIF(I2283,'ObjProd (2)'!$C$25,"y")*12+DATEDIF(I2283,'ObjProd (2)'!$C$25,"ym")))/7)=0),
   "&lt; 1 sem.",
   IF(DATEDIF(I2283,'ObjProd (2)'!$C$25,"y")&gt;0,DATEDIF(I2283,'ObjProd (2)'!$C$25,"y") &amp; " " &amp; IF(DATEDIF(I2283,'ObjProd (2)'!$C$25,"y")=1,"an ","ans "),"") &amp;
   IF(DATEDIF(I2283,'ObjProd (2)'!$C$25,"ym")&gt;0,DATEDIF(I2283,'ObjProd (2)'!$C$25,"ym") &amp; " mois ", "") &amp;
   IF(INT(('ObjProd (2)'!$C$25-EDATE(I2283,DATEDIF(I2283,'ObjProd (2)'!$C$25,"y")*12+DATEDIF(I2283,'ObjProd (2)'!$C$25,"ym")))/7)&gt;0,
      INT(('ObjProd (2)'!$C$25-EDATE(I2283,DATEDIF(I2283,'ObjProd (2)'!$C$25,"y")*12+DATEDIF(I2283,'ObjProd (2)'!$C$25,"ym")))/7) &amp; " sem.",
      "")
)
)</f>
        <v/>
      </c>
      <c r="L2283" s="11" t="str">
        <f t="shared" si="363"/>
        <v/>
      </c>
      <c r="M2283" s="9" t="str">
        <f t="shared" si="359"/>
        <v/>
      </c>
      <c r="N2283" s="9" t="str" cm="1">
        <f t="array" aca="1" ref="N2283" ca="1">LEFT(L2283, IF(ISNUMBER(SUBSTITUTE(_xludf.MID(L2283, 2, 1), ".", ",")), 1, 2))</f>
        <v/>
      </c>
      <c r="O2283" s="19" t="str">
        <f t="shared" ca="1" si="365"/>
        <v/>
      </c>
      <c r="P2283" s="9" t="str">
        <f t="shared" ca="1" si="366"/>
        <v/>
      </c>
      <c r="Q2283" s="9" t="str">
        <f t="shared" ca="1" si="367"/>
        <v/>
      </c>
      <c r="R2283" s="9" t="str">
        <f t="shared" si="360"/>
        <v/>
      </c>
      <c r="S2283" t="str" cm="1">
        <f t="array" ref="S2283">IF(ISBLANK(C2283),"",IFERROR(INDEX(ListeSeries!$A$2:$A$1045, MATCH(1, (DatasScan!G2283=ListeSeries!$B$2:$B$1045) * (DatasScan!H2283&gt;=ListeSeries!$D$2:$D$1045) * (DatasScan!H2283&lt;=ListeSeries!$E$2:$E$1045), 0)), "no match"))</f>
        <v/>
      </c>
      <c r="T2283" s="7" t="str" cm="1">
        <f t="array" ref="T2283">IF(ISBLANK(C2283),"",IFERROR(INDEX(ListeSeries!$C$2:$C$1045, MATCH(1, (DatasScan!G2283=ListeSeries!$B$2:$B$1045) * (DatasScan!H2283&gt;=ListeSeries!$D$2:$D$1045) * (DatasScan!H2283&lt;=ListeSeries!$E$2:$E$1045), 0)), "no match"))</f>
        <v/>
      </c>
      <c r="U2283" s="11" t="str" cm="1">
        <f t="array" ref="U2283">IF(ISBLANK(C2283),"",IFERROR(INDEX(ListeSeries!$F$2:$F$1045, MATCH(1, (DatasScan!G2283=ListeSeries!$B$2:$B$1045) * (DatasScan!H2283&gt;=ListeSeries!$D$2:$D$1045) * (DatasScan!H2283&lt;=ListeSeries!$E$2:$E$1045), 0)), "no match"))</f>
        <v/>
      </c>
    </row>
    <row r="2284" spans="1:21" ht="15" customHeight="1" x14ac:dyDescent="0.25">
      <c r="A2284" s="6" t="str">
        <f t="shared" si="361"/>
        <v/>
      </c>
      <c r="B2284" s="272"/>
      <c r="F2284" s="7" t="str">
        <f t="shared" si="364"/>
        <v/>
      </c>
      <c r="G2284" s="21" t="str">
        <f>IF(ISBLANK(C2284),"",_xlfn.XLOOKUP(_xlfn.XLOOKUP(VALUE(LEFT(C2284,4)),Souches!$B$2:$B$15000,Souches!$E$2:$E$15000),Varietes!$B$2:$B$500,Varietes!$C$2:$C$500))</f>
        <v/>
      </c>
      <c r="H2284" s="19" t="str">
        <f>IF(ISBLANK(C2284),"",_xlfn.XLOOKUP(VALUE(LEFT(C2284,4)),Souches!$B$2:$B$15000,Souches!$D$2:$D$15000))</f>
        <v/>
      </c>
      <c r="I2284" s="10" t="str">
        <f t="shared" si="362"/>
        <v/>
      </c>
      <c r="J2284" s="19" t="str">
        <f>IF(I2284="","",INT(('ObjProd (2)'!$C$25-I2284)/7 * (ABS('ObjProd (2)'!$C$25-I2284)&gt;=7)))</f>
        <v/>
      </c>
      <c r="K2284" s="10" t="str">
        <f>IF(I2284="","",
IF(AND(DATEDIF(I2284,'ObjProd (2)'!$C$25,"y")=0,DATEDIF(I2284,'ObjProd (2)'!$C$25,"ym")=0,
   INT(('ObjProd (2)'!$C$25-EDATE(I2284,DATEDIF(I2284,'ObjProd (2)'!$C$25,"y")*12+DATEDIF(I2284,'ObjProd (2)'!$C$25,"ym")))/7)=0),
   "&lt; 1 sem.",
   IF(DATEDIF(I2284,'ObjProd (2)'!$C$25,"y")&gt;0,DATEDIF(I2284,'ObjProd (2)'!$C$25,"y") &amp; " " &amp; IF(DATEDIF(I2284,'ObjProd (2)'!$C$25,"y")=1,"an ","ans "),"") &amp;
   IF(DATEDIF(I2284,'ObjProd (2)'!$C$25,"ym")&gt;0,DATEDIF(I2284,'ObjProd (2)'!$C$25,"ym") &amp; " mois ", "") &amp;
   IF(INT(('ObjProd (2)'!$C$25-EDATE(I2284,DATEDIF(I2284,'ObjProd (2)'!$C$25,"y")*12+DATEDIF(I2284,'ObjProd (2)'!$C$25,"ym")))/7)&gt;0,
      INT(('ObjProd (2)'!$C$25-EDATE(I2284,DATEDIF(I2284,'ObjProd (2)'!$C$25,"y")*12+DATEDIF(I2284,'ObjProd (2)'!$C$25,"ym")))/7) &amp; " sem.",
      "")
)
)</f>
        <v/>
      </c>
      <c r="L2284" s="11" t="str">
        <f t="shared" si="363"/>
        <v/>
      </c>
      <c r="M2284" s="9" t="str">
        <f t="shared" si="359"/>
        <v/>
      </c>
      <c r="N2284" s="9" t="str" cm="1">
        <f t="array" aca="1" ref="N2284" ca="1">LEFT(L2284, IF(ISNUMBER(SUBSTITUTE(_xludf.MID(L2284, 2, 1), ".", ",")), 1, 2))</f>
        <v/>
      </c>
      <c r="O2284" s="19" t="str">
        <f t="shared" ca="1" si="365"/>
        <v/>
      </c>
      <c r="P2284" s="9" t="str">
        <f t="shared" ca="1" si="366"/>
        <v/>
      </c>
      <c r="Q2284" s="9" t="str">
        <f t="shared" ca="1" si="367"/>
        <v/>
      </c>
      <c r="R2284" s="9" t="str">
        <f t="shared" si="360"/>
        <v/>
      </c>
      <c r="S2284" t="str" cm="1">
        <f t="array" ref="S2284">IF(ISBLANK(C2284),"",IFERROR(INDEX(ListeSeries!$A$2:$A$1045, MATCH(1, (DatasScan!G2284=ListeSeries!$B$2:$B$1045) * (DatasScan!H2284&gt;=ListeSeries!$D$2:$D$1045) * (DatasScan!H2284&lt;=ListeSeries!$E$2:$E$1045), 0)), "no match"))</f>
        <v/>
      </c>
      <c r="T2284" s="7" t="str" cm="1">
        <f t="array" ref="T2284">IF(ISBLANK(C2284),"",IFERROR(INDEX(ListeSeries!$C$2:$C$1045, MATCH(1, (DatasScan!G2284=ListeSeries!$B$2:$B$1045) * (DatasScan!H2284&gt;=ListeSeries!$D$2:$D$1045) * (DatasScan!H2284&lt;=ListeSeries!$E$2:$E$1045), 0)), "no match"))</f>
        <v/>
      </c>
      <c r="U2284" s="11" t="str" cm="1">
        <f t="array" ref="U2284">IF(ISBLANK(C2284),"",IFERROR(INDEX(ListeSeries!$F$2:$F$1045, MATCH(1, (DatasScan!G2284=ListeSeries!$B$2:$B$1045) * (DatasScan!H2284&gt;=ListeSeries!$D$2:$D$1045) * (DatasScan!H2284&lt;=ListeSeries!$E$2:$E$1045), 0)), "no match"))</f>
        <v/>
      </c>
    </row>
    <row r="2285" spans="1:21" ht="15" customHeight="1" x14ac:dyDescent="0.25">
      <c r="A2285" s="6" t="str">
        <f t="shared" si="361"/>
        <v/>
      </c>
      <c r="B2285" s="272"/>
      <c r="F2285" s="7" t="str">
        <f t="shared" si="364"/>
        <v/>
      </c>
      <c r="G2285" s="21" t="str">
        <f>IF(ISBLANK(C2285),"",_xlfn.XLOOKUP(_xlfn.XLOOKUP(VALUE(LEFT(C2285,4)),Souches!$B$2:$B$15000,Souches!$E$2:$E$15000),Varietes!$B$2:$B$500,Varietes!$C$2:$C$500))</f>
        <v/>
      </c>
      <c r="H2285" s="19" t="str">
        <f>IF(ISBLANK(C2285),"",_xlfn.XLOOKUP(VALUE(LEFT(C2285,4)),Souches!$B$2:$B$15000,Souches!$D$2:$D$15000))</f>
        <v/>
      </c>
      <c r="I2285" s="10" t="str">
        <f t="shared" si="362"/>
        <v/>
      </c>
      <c r="J2285" s="19" t="str">
        <f>IF(I2285="","",INT(('ObjProd (2)'!$C$25-I2285)/7 * (ABS('ObjProd (2)'!$C$25-I2285)&gt;=7)))</f>
        <v/>
      </c>
      <c r="K2285" s="10" t="str">
        <f>IF(I2285="","",
IF(AND(DATEDIF(I2285,'ObjProd (2)'!$C$25,"y")=0,DATEDIF(I2285,'ObjProd (2)'!$C$25,"ym")=0,
   INT(('ObjProd (2)'!$C$25-EDATE(I2285,DATEDIF(I2285,'ObjProd (2)'!$C$25,"y")*12+DATEDIF(I2285,'ObjProd (2)'!$C$25,"ym")))/7)=0),
   "&lt; 1 sem.",
   IF(DATEDIF(I2285,'ObjProd (2)'!$C$25,"y")&gt;0,DATEDIF(I2285,'ObjProd (2)'!$C$25,"y") &amp; " " &amp; IF(DATEDIF(I2285,'ObjProd (2)'!$C$25,"y")=1,"an ","ans "),"") &amp;
   IF(DATEDIF(I2285,'ObjProd (2)'!$C$25,"ym")&gt;0,DATEDIF(I2285,'ObjProd (2)'!$C$25,"ym") &amp; " mois ", "") &amp;
   IF(INT(('ObjProd (2)'!$C$25-EDATE(I2285,DATEDIF(I2285,'ObjProd (2)'!$C$25,"y")*12+DATEDIF(I2285,'ObjProd (2)'!$C$25,"ym")))/7)&gt;0,
      INT(('ObjProd (2)'!$C$25-EDATE(I2285,DATEDIF(I2285,'ObjProd (2)'!$C$25,"y")*12+DATEDIF(I2285,'ObjProd (2)'!$C$25,"ym")))/7) &amp; " sem.",
      "")
)
)</f>
        <v/>
      </c>
      <c r="L2285" s="11" t="str">
        <f t="shared" si="363"/>
        <v/>
      </c>
      <c r="M2285" s="9" t="str">
        <f t="shared" si="359"/>
        <v/>
      </c>
      <c r="N2285" s="9" t="str" cm="1">
        <f t="array" aca="1" ref="N2285" ca="1">LEFT(L2285, IF(ISNUMBER(SUBSTITUTE(_xludf.MID(L2285, 2, 1), ".", ",")), 1, 2))</f>
        <v/>
      </c>
      <c r="O2285" s="19" t="str">
        <f t="shared" ca="1" si="365"/>
        <v/>
      </c>
      <c r="P2285" s="9" t="str">
        <f t="shared" ca="1" si="366"/>
        <v/>
      </c>
      <c r="Q2285" s="9" t="str">
        <f t="shared" ca="1" si="367"/>
        <v/>
      </c>
      <c r="R2285" s="9" t="str">
        <f t="shared" si="360"/>
        <v/>
      </c>
      <c r="S2285" t="str" cm="1">
        <f t="array" ref="S2285">IF(ISBLANK(C2285),"",IFERROR(INDEX(ListeSeries!$A$2:$A$1045, MATCH(1, (DatasScan!G2285=ListeSeries!$B$2:$B$1045) * (DatasScan!H2285&gt;=ListeSeries!$D$2:$D$1045) * (DatasScan!H2285&lt;=ListeSeries!$E$2:$E$1045), 0)), "no match"))</f>
        <v/>
      </c>
      <c r="T2285" s="7" t="str" cm="1">
        <f t="array" ref="T2285">IF(ISBLANK(C2285),"",IFERROR(INDEX(ListeSeries!$C$2:$C$1045, MATCH(1, (DatasScan!G2285=ListeSeries!$B$2:$B$1045) * (DatasScan!H2285&gt;=ListeSeries!$D$2:$D$1045) * (DatasScan!H2285&lt;=ListeSeries!$E$2:$E$1045), 0)), "no match"))</f>
        <v/>
      </c>
      <c r="U2285" s="11" t="str" cm="1">
        <f t="array" ref="U2285">IF(ISBLANK(C2285),"",IFERROR(INDEX(ListeSeries!$F$2:$F$1045, MATCH(1, (DatasScan!G2285=ListeSeries!$B$2:$B$1045) * (DatasScan!H2285&gt;=ListeSeries!$D$2:$D$1045) * (DatasScan!H2285&lt;=ListeSeries!$E$2:$E$1045), 0)), "no match"))</f>
        <v/>
      </c>
    </row>
    <row r="2286" spans="1:21" x14ac:dyDescent="0.25">
      <c r="A2286" s="6" t="str">
        <f t="shared" si="361"/>
        <v/>
      </c>
      <c r="B2286" s="272"/>
      <c r="F2286" s="7" t="str">
        <f t="shared" si="364"/>
        <v/>
      </c>
      <c r="G2286" s="21" t="str">
        <f>IF(ISBLANK(C2286),"",_xlfn.XLOOKUP(_xlfn.XLOOKUP(VALUE(LEFT(C2286,4)),Souches!$B$2:$B$15000,Souches!$E$2:$E$15000),Varietes!$B$2:$B$500,Varietes!$C$2:$C$500))</f>
        <v/>
      </c>
      <c r="H2286" s="19" t="str">
        <f>IF(ISBLANK(C2286),"",_xlfn.XLOOKUP(VALUE(LEFT(C2286,4)),Souches!$B$2:$B$15000,Souches!$D$2:$D$15000))</f>
        <v/>
      </c>
      <c r="I2286" s="10" t="str">
        <f t="shared" si="362"/>
        <v/>
      </c>
      <c r="J2286" s="19" t="str">
        <f>IF(I2286="","",INT(('ObjProd (2)'!$C$25-I2286)/7 * (ABS('ObjProd (2)'!$C$25-I2286)&gt;=7)))</f>
        <v/>
      </c>
      <c r="K2286" s="10" t="str">
        <f>IF(I2286="","",
IF(AND(DATEDIF(I2286,'ObjProd (2)'!$C$25,"y")=0,DATEDIF(I2286,'ObjProd (2)'!$C$25,"ym")=0,
   INT(('ObjProd (2)'!$C$25-EDATE(I2286,DATEDIF(I2286,'ObjProd (2)'!$C$25,"y")*12+DATEDIF(I2286,'ObjProd (2)'!$C$25,"ym")))/7)=0),
   "&lt; 1 sem.",
   IF(DATEDIF(I2286,'ObjProd (2)'!$C$25,"y")&gt;0,DATEDIF(I2286,'ObjProd (2)'!$C$25,"y") &amp; " " &amp; IF(DATEDIF(I2286,'ObjProd (2)'!$C$25,"y")=1,"an ","ans "),"") &amp;
   IF(DATEDIF(I2286,'ObjProd (2)'!$C$25,"ym")&gt;0,DATEDIF(I2286,'ObjProd (2)'!$C$25,"ym") &amp; " mois ", "") &amp;
   IF(INT(('ObjProd (2)'!$C$25-EDATE(I2286,DATEDIF(I2286,'ObjProd (2)'!$C$25,"y")*12+DATEDIF(I2286,'ObjProd (2)'!$C$25,"ym")))/7)&gt;0,
      INT(('ObjProd (2)'!$C$25-EDATE(I2286,DATEDIF(I2286,'ObjProd (2)'!$C$25,"y")*12+DATEDIF(I2286,'ObjProd (2)'!$C$25,"ym")))/7) &amp; " sem.",
      "")
)
)</f>
        <v/>
      </c>
      <c r="L2286" s="11" t="str">
        <f t="shared" si="363"/>
        <v/>
      </c>
      <c r="M2286" s="9" t="str">
        <f t="shared" si="359"/>
        <v/>
      </c>
      <c r="N2286" s="9" t="str" cm="1">
        <f t="array" aca="1" ref="N2286" ca="1">LEFT(L2286, IF(ISNUMBER(SUBSTITUTE(_xludf.MID(L2286, 2, 1), ".", ",")), 1, 2))</f>
        <v/>
      </c>
      <c r="O2286" s="19" t="str">
        <f t="shared" ca="1" si="365"/>
        <v/>
      </c>
      <c r="P2286" s="9" t="str">
        <f t="shared" ca="1" si="366"/>
        <v/>
      </c>
      <c r="Q2286" s="9" t="str">
        <f t="shared" ca="1" si="367"/>
        <v/>
      </c>
      <c r="R2286" s="9" t="str">
        <f t="shared" si="360"/>
        <v/>
      </c>
      <c r="S2286" t="str" cm="1">
        <f t="array" ref="S2286">IF(ISBLANK(C2286),"",IFERROR(INDEX(ListeSeries!$A$2:$A$1045, MATCH(1, (DatasScan!G2286=ListeSeries!$B$2:$B$1045) * (DatasScan!H2286&gt;=ListeSeries!$D$2:$D$1045) * (DatasScan!H2286&lt;=ListeSeries!$E$2:$E$1045), 0)), "no match"))</f>
        <v/>
      </c>
      <c r="T2286" s="7" t="str" cm="1">
        <f t="array" ref="T2286">IF(ISBLANK(C2286),"",IFERROR(INDEX(ListeSeries!$C$2:$C$1045, MATCH(1, (DatasScan!G2286=ListeSeries!$B$2:$B$1045) * (DatasScan!H2286&gt;=ListeSeries!$D$2:$D$1045) * (DatasScan!H2286&lt;=ListeSeries!$E$2:$E$1045), 0)), "no match"))</f>
        <v/>
      </c>
      <c r="U2286" s="11" t="str" cm="1">
        <f t="array" ref="U2286">IF(ISBLANK(C2286),"",IFERROR(INDEX(ListeSeries!$F$2:$F$1045, MATCH(1, (DatasScan!G2286=ListeSeries!$B$2:$B$1045) * (DatasScan!H2286&gt;=ListeSeries!$D$2:$D$1045) * (DatasScan!H2286&lt;=ListeSeries!$E$2:$E$1045), 0)), "no match"))</f>
        <v/>
      </c>
    </row>
    <row r="2287" spans="1:21" x14ac:dyDescent="0.25">
      <c r="A2287" s="6" t="str">
        <f t="shared" si="361"/>
        <v/>
      </c>
      <c r="B2287" s="272"/>
      <c r="F2287" s="7" t="str">
        <f t="shared" si="364"/>
        <v/>
      </c>
      <c r="G2287" s="21" t="str">
        <f>IF(ISBLANK(C2287),"",_xlfn.XLOOKUP(_xlfn.XLOOKUP(VALUE(LEFT(C2287,4)),Souches!$B$2:$B$15000,Souches!$E$2:$E$15000),Varietes!$B$2:$B$500,Varietes!$C$2:$C$500))</f>
        <v/>
      </c>
      <c r="H2287" s="19" t="str">
        <f>IF(ISBLANK(C2287),"",_xlfn.XLOOKUP(VALUE(LEFT(C2287,4)),Souches!$B$2:$B$15000,Souches!$D$2:$D$15000))</f>
        <v/>
      </c>
      <c r="I2287" s="10" t="str">
        <f t="shared" si="362"/>
        <v/>
      </c>
      <c r="J2287" s="19" t="str">
        <f>IF(I2287="","",INT(('ObjProd (2)'!$C$25-I2287)/7 * (ABS('ObjProd (2)'!$C$25-I2287)&gt;=7)))</f>
        <v/>
      </c>
      <c r="K2287" s="10" t="str">
        <f>IF(I2287="","",
IF(AND(DATEDIF(I2287,'ObjProd (2)'!$C$25,"y")=0,DATEDIF(I2287,'ObjProd (2)'!$C$25,"ym")=0,
   INT(('ObjProd (2)'!$C$25-EDATE(I2287,DATEDIF(I2287,'ObjProd (2)'!$C$25,"y")*12+DATEDIF(I2287,'ObjProd (2)'!$C$25,"ym")))/7)=0),
   "&lt; 1 sem.",
   IF(DATEDIF(I2287,'ObjProd (2)'!$C$25,"y")&gt;0,DATEDIF(I2287,'ObjProd (2)'!$C$25,"y") &amp; " " &amp; IF(DATEDIF(I2287,'ObjProd (2)'!$C$25,"y")=1,"an ","ans "),"") &amp;
   IF(DATEDIF(I2287,'ObjProd (2)'!$C$25,"ym")&gt;0,DATEDIF(I2287,'ObjProd (2)'!$C$25,"ym") &amp; " mois ", "") &amp;
   IF(INT(('ObjProd (2)'!$C$25-EDATE(I2287,DATEDIF(I2287,'ObjProd (2)'!$C$25,"y")*12+DATEDIF(I2287,'ObjProd (2)'!$C$25,"ym")))/7)&gt;0,
      INT(('ObjProd (2)'!$C$25-EDATE(I2287,DATEDIF(I2287,'ObjProd (2)'!$C$25,"y")*12+DATEDIF(I2287,'ObjProd (2)'!$C$25,"ym")))/7) &amp; " sem.",
      "")
)
)</f>
        <v/>
      </c>
      <c r="L2287" s="11" t="str">
        <f t="shared" si="363"/>
        <v/>
      </c>
      <c r="M2287" s="9" t="str">
        <f t="shared" si="359"/>
        <v/>
      </c>
      <c r="N2287" s="9" t="str" cm="1">
        <f t="array" aca="1" ref="N2287" ca="1">LEFT(L2287, IF(ISNUMBER(SUBSTITUTE(_xludf.MID(L2287, 2, 1), ".", ",")), 1, 2))</f>
        <v/>
      </c>
      <c r="O2287" s="19" t="str">
        <f t="shared" ca="1" si="365"/>
        <v/>
      </c>
      <c r="P2287" s="9" t="str">
        <f t="shared" ca="1" si="366"/>
        <v/>
      </c>
      <c r="Q2287" s="9" t="str">
        <f t="shared" ca="1" si="367"/>
        <v/>
      </c>
      <c r="R2287" s="9" t="str">
        <f t="shared" si="360"/>
        <v/>
      </c>
      <c r="S2287" t="str" cm="1">
        <f t="array" ref="S2287">IF(ISBLANK(C2287),"",IFERROR(INDEX(ListeSeries!$A$2:$A$1045, MATCH(1, (DatasScan!G2287=ListeSeries!$B$2:$B$1045) * (DatasScan!H2287&gt;=ListeSeries!$D$2:$D$1045) * (DatasScan!H2287&lt;=ListeSeries!$E$2:$E$1045), 0)), "no match"))</f>
        <v/>
      </c>
      <c r="T2287" s="7" t="str" cm="1">
        <f t="array" ref="T2287">IF(ISBLANK(C2287),"",IFERROR(INDEX(ListeSeries!$C$2:$C$1045, MATCH(1, (DatasScan!G2287=ListeSeries!$B$2:$B$1045) * (DatasScan!H2287&gt;=ListeSeries!$D$2:$D$1045) * (DatasScan!H2287&lt;=ListeSeries!$E$2:$E$1045), 0)), "no match"))</f>
        <v/>
      </c>
      <c r="U2287" s="11" t="str" cm="1">
        <f t="array" ref="U2287">IF(ISBLANK(C2287),"",IFERROR(INDEX(ListeSeries!$F$2:$F$1045, MATCH(1, (DatasScan!G2287=ListeSeries!$B$2:$B$1045) * (DatasScan!H2287&gt;=ListeSeries!$D$2:$D$1045) * (DatasScan!H2287&lt;=ListeSeries!$E$2:$E$1045), 0)), "no match"))</f>
        <v/>
      </c>
    </row>
    <row r="2288" spans="1:21" x14ac:dyDescent="0.25">
      <c r="A2288" s="6" t="str">
        <f t="shared" si="361"/>
        <v/>
      </c>
      <c r="B2288" s="272"/>
      <c r="F2288" s="7" t="str">
        <f t="shared" si="364"/>
        <v/>
      </c>
      <c r="G2288" s="21" t="str">
        <f>IF(ISBLANK(C2288),"",_xlfn.XLOOKUP(_xlfn.XLOOKUP(VALUE(LEFT(C2288,4)),Souches!$B$2:$B$15000,Souches!$E$2:$E$15000),Varietes!$B$2:$B$500,Varietes!$C$2:$C$500))</f>
        <v/>
      </c>
      <c r="H2288" s="19" t="str">
        <f>IF(ISBLANK(C2288),"",_xlfn.XLOOKUP(VALUE(LEFT(C2288,4)),Souches!$B$2:$B$15000,Souches!$D$2:$D$15000))</f>
        <v/>
      </c>
      <c r="I2288" s="10" t="str">
        <f t="shared" si="362"/>
        <v/>
      </c>
      <c r="J2288" s="19" t="str">
        <f>IF(I2288="","",INT(('ObjProd (2)'!$C$25-I2288)/7 * (ABS('ObjProd (2)'!$C$25-I2288)&gt;=7)))</f>
        <v/>
      </c>
      <c r="K2288" s="10" t="str">
        <f>IF(I2288="","",
IF(AND(DATEDIF(I2288,'ObjProd (2)'!$C$25,"y")=0,DATEDIF(I2288,'ObjProd (2)'!$C$25,"ym")=0,
   INT(('ObjProd (2)'!$C$25-EDATE(I2288,DATEDIF(I2288,'ObjProd (2)'!$C$25,"y")*12+DATEDIF(I2288,'ObjProd (2)'!$C$25,"ym")))/7)=0),
   "&lt; 1 sem.",
   IF(DATEDIF(I2288,'ObjProd (2)'!$C$25,"y")&gt;0,DATEDIF(I2288,'ObjProd (2)'!$C$25,"y") &amp; " " &amp; IF(DATEDIF(I2288,'ObjProd (2)'!$C$25,"y")=1,"an ","ans "),"") &amp;
   IF(DATEDIF(I2288,'ObjProd (2)'!$C$25,"ym")&gt;0,DATEDIF(I2288,'ObjProd (2)'!$C$25,"ym") &amp; " mois ", "") &amp;
   IF(INT(('ObjProd (2)'!$C$25-EDATE(I2288,DATEDIF(I2288,'ObjProd (2)'!$C$25,"y")*12+DATEDIF(I2288,'ObjProd (2)'!$C$25,"ym")))/7)&gt;0,
      INT(('ObjProd (2)'!$C$25-EDATE(I2288,DATEDIF(I2288,'ObjProd (2)'!$C$25,"y")*12+DATEDIF(I2288,'ObjProd (2)'!$C$25,"ym")))/7) &amp; " sem.",
      "")
)
)</f>
        <v/>
      </c>
      <c r="L2288" s="11" t="str">
        <f t="shared" si="363"/>
        <v/>
      </c>
      <c r="M2288" s="9" t="str">
        <f t="shared" si="359"/>
        <v/>
      </c>
      <c r="N2288" s="9" t="str" cm="1">
        <f t="array" aca="1" ref="N2288" ca="1">LEFT(L2288, IF(ISNUMBER(SUBSTITUTE(_xludf.MID(L2288, 2, 1), ".", ",")), 1, 2))</f>
        <v/>
      </c>
      <c r="O2288" s="19" t="str">
        <f t="shared" ca="1" si="365"/>
        <v/>
      </c>
      <c r="P2288" s="9" t="str">
        <f t="shared" ca="1" si="366"/>
        <v/>
      </c>
      <c r="Q2288" s="9" t="str">
        <f t="shared" ca="1" si="367"/>
        <v/>
      </c>
      <c r="R2288" s="9" t="str">
        <f t="shared" si="360"/>
        <v/>
      </c>
      <c r="S2288" t="str" cm="1">
        <f t="array" ref="S2288">IF(ISBLANK(C2288),"",IFERROR(INDEX(ListeSeries!$A$2:$A$1045, MATCH(1, (DatasScan!G2288=ListeSeries!$B$2:$B$1045) * (DatasScan!H2288&gt;=ListeSeries!$D$2:$D$1045) * (DatasScan!H2288&lt;=ListeSeries!$E$2:$E$1045), 0)), "no match"))</f>
        <v/>
      </c>
      <c r="T2288" s="7" t="str" cm="1">
        <f t="array" ref="T2288">IF(ISBLANK(C2288),"",IFERROR(INDEX(ListeSeries!$C$2:$C$1045, MATCH(1, (DatasScan!G2288=ListeSeries!$B$2:$B$1045) * (DatasScan!H2288&gt;=ListeSeries!$D$2:$D$1045) * (DatasScan!H2288&lt;=ListeSeries!$E$2:$E$1045), 0)), "no match"))</f>
        <v/>
      </c>
      <c r="U2288" s="11" t="str" cm="1">
        <f t="array" ref="U2288">IF(ISBLANK(C2288),"",IFERROR(INDEX(ListeSeries!$F$2:$F$1045, MATCH(1, (DatasScan!G2288=ListeSeries!$B$2:$B$1045) * (DatasScan!H2288&gt;=ListeSeries!$D$2:$D$1045) * (DatasScan!H2288&lt;=ListeSeries!$E$2:$E$1045), 0)), "no match"))</f>
        <v/>
      </c>
    </row>
    <row r="2289" spans="1:21" x14ac:dyDescent="0.25">
      <c r="A2289" s="6" t="str">
        <f t="shared" si="361"/>
        <v/>
      </c>
      <c r="B2289" s="272"/>
      <c r="F2289" s="7" t="str">
        <f t="shared" si="364"/>
        <v/>
      </c>
      <c r="G2289" s="21" t="str">
        <f>IF(ISBLANK(C2289),"",_xlfn.XLOOKUP(_xlfn.XLOOKUP(VALUE(LEFT(C2289,4)),Souches!$B$2:$B$15000,Souches!$E$2:$E$15000),Varietes!$B$2:$B$500,Varietes!$C$2:$C$500))</f>
        <v/>
      </c>
      <c r="H2289" s="19" t="str">
        <f>IF(ISBLANK(C2289),"",_xlfn.XLOOKUP(VALUE(LEFT(C2289,4)),Souches!$B$2:$B$15000,Souches!$D$2:$D$15000))</f>
        <v/>
      </c>
      <c r="I2289" s="10" t="str">
        <f t="shared" si="362"/>
        <v/>
      </c>
      <c r="J2289" s="19" t="str">
        <f>IF(I2289="","",INT(('ObjProd (2)'!$C$25-I2289)/7 * (ABS('ObjProd (2)'!$C$25-I2289)&gt;=7)))</f>
        <v/>
      </c>
      <c r="K2289" s="10" t="str">
        <f>IF(I2289="","",
IF(AND(DATEDIF(I2289,'ObjProd (2)'!$C$25,"y")=0,DATEDIF(I2289,'ObjProd (2)'!$C$25,"ym")=0,
   INT(('ObjProd (2)'!$C$25-EDATE(I2289,DATEDIF(I2289,'ObjProd (2)'!$C$25,"y")*12+DATEDIF(I2289,'ObjProd (2)'!$C$25,"ym")))/7)=0),
   "&lt; 1 sem.",
   IF(DATEDIF(I2289,'ObjProd (2)'!$C$25,"y")&gt;0,DATEDIF(I2289,'ObjProd (2)'!$C$25,"y") &amp; " " &amp; IF(DATEDIF(I2289,'ObjProd (2)'!$C$25,"y")=1,"an ","ans "),"") &amp;
   IF(DATEDIF(I2289,'ObjProd (2)'!$C$25,"ym")&gt;0,DATEDIF(I2289,'ObjProd (2)'!$C$25,"ym") &amp; " mois ", "") &amp;
   IF(INT(('ObjProd (2)'!$C$25-EDATE(I2289,DATEDIF(I2289,'ObjProd (2)'!$C$25,"y")*12+DATEDIF(I2289,'ObjProd (2)'!$C$25,"ym")))/7)&gt;0,
      INT(('ObjProd (2)'!$C$25-EDATE(I2289,DATEDIF(I2289,'ObjProd (2)'!$C$25,"y")*12+DATEDIF(I2289,'ObjProd (2)'!$C$25,"ym")))/7) &amp; " sem.",
      "")
)
)</f>
        <v/>
      </c>
      <c r="L2289" s="11" t="str">
        <f t="shared" si="363"/>
        <v/>
      </c>
      <c r="M2289" s="9" t="str">
        <f t="shared" si="359"/>
        <v/>
      </c>
      <c r="N2289" s="9" t="str" cm="1">
        <f t="array" aca="1" ref="N2289" ca="1">LEFT(L2289, IF(ISNUMBER(SUBSTITUTE(_xludf.MID(L2289, 2, 1), ".", ",")), 1, 2))</f>
        <v/>
      </c>
      <c r="O2289" s="19" t="str">
        <f t="shared" ca="1" si="365"/>
        <v/>
      </c>
      <c r="P2289" s="9" t="str">
        <f t="shared" ca="1" si="366"/>
        <v/>
      </c>
      <c r="Q2289" s="9" t="str">
        <f t="shared" ca="1" si="367"/>
        <v/>
      </c>
      <c r="R2289" s="9" t="str">
        <f t="shared" si="360"/>
        <v/>
      </c>
      <c r="S2289" t="str" cm="1">
        <f t="array" ref="S2289">IF(ISBLANK(C2289),"",IFERROR(INDEX(ListeSeries!$A$2:$A$1045, MATCH(1, (DatasScan!G2289=ListeSeries!$B$2:$B$1045) * (DatasScan!H2289&gt;=ListeSeries!$D$2:$D$1045) * (DatasScan!H2289&lt;=ListeSeries!$E$2:$E$1045), 0)), "no match"))</f>
        <v/>
      </c>
      <c r="T2289" s="7" t="str" cm="1">
        <f t="array" ref="T2289">IF(ISBLANK(C2289),"",IFERROR(INDEX(ListeSeries!$C$2:$C$1045, MATCH(1, (DatasScan!G2289=ListeSeries!$B$2:$B$1045) * (DatasScan!H2289&gt;=ListeSeries!$D$2:$D$1045) * (DatasScan!H2289&lt;=ListeSeries!$E$2:$E$1045), 0)), "no match"))</f>
        <v/>
      </c>
      <c r="U2289" s="11" t="str" cm="1">
        <f t="array" ref="U2289">IF(ISBLANK(C2289),"",IFERROR(INDEX(ListeSeries!$F$2:$F$1045, MATCH(1, (DatasScan!G2289=ListeSeries!$B$2:$B$1045) * (DatasScan!H2289&gt;=ListeSeries!$D$2:$D$1045) * (DatasScan!H2289&lt;=ListeSeries!$E$2:$E$1045), 0)), "no match"))</f>
        <v/>
      </c>
    </row>
    <row r="2290" spans="1:21" x14ac:dyDescent="0.25">
      <c r="A2290" s="6" t="str">
        <f t="shared" si="361"/>
        <v/>
      </c>
      <c r="B2290" s="272"/>
      <c r="F2290" s="7" t="str">
        <f t="shared" si="364"/>
        <v/>
      </c>
      <c r="G2290" s="21" t="str">
        <f>IF(ISBLANK(C2290),"",_xlfn.XLOOKUP(_xlfn.XLOOKUP(VALUE(LEFT(C2290,4)),Souches!$B$2:$B$15000,Souches!$E$2:$E$15000),Varietes!$B$2:$B$500,Varietes!$C$2:$C$500))</f>
        <v/>
      </c>
      <c r="H2290" s="19" t="str">
        <f>IF(ISBLANK(C2290),"",_xlfn.XLOOKUP(VALUE(LEFT(C2290,4)),Souches!$B$2:$B$15000,Souches!$D$2:$D$15000))</f>
        <v/>
      </c>
      <c r="I2290" s="10" t="str">
        <f t="shared" si="362"/>
        <v/>
      </c>
      <c r="J2290" s="19" t="str">
        <f>IF(I2290="","",INT(('ObjProd (2)'!$C$25-I2290)/7 * (ABS('ObjProd (2)'!$C$25-I2290)&gt;=7)))</f>
        <v/>
      </c>
      <c r="K2290" s="10" t="str">
        <f>IF(I2290="","",
IF(AND(DATEDIF(I2290,'ObjProd (2)'!$C$25,"y")=0,DATEDIF(I2290,'ObjProd (2)'!$C$25,"ym")=0,
   INT(('ObjProd (2)'!$C$25-EDATE(I2290,DATEDIF(I2290,'ObjProd (2)'!$C$25,"y")*12+DATEDIF(I2290,'ObjProd (2)'!$C$25,"ym")))/7)=0),
   "&lt; 1 sem.",
   IF(DATEDIF(I2290,'ObjProd (2)'!$C$25,"y")&gt;0,DATEDIF(I2290,'ObjProd (2)'!$C$25,"y") &amp; " " &amp; IF(DATEDIF(I2290,'ObjProd (2)'!$C$25,"y")=1,"an ","ans "),"") &amp;
   IF(DATEDIF(I2290,'ObjProd (2)'!$C$25,"ym")&gt;0,DATEDIF(I2290,'ObjProd (2)'!$C$25,"ym") &amp; " mois ", "") &amp;
   IF(INT(('ObjProd (2)'!$C$25-EDATE(I2290,DATEDIF(I2290,'ObjProd (2)'!$C$25,"y")*12+DATEDIF(I2290,'ObjProd (2)'!$C$25,"ym")))/7)&gt;0,
      INT(('ObjProd (2)'!$C$25-EDATE(I2290,DATEDIF(I2290,'ObjProd (2)'!$C$25,"y")*12+DATEDIF(I2290,'ObjProd (2)'!$C$25,"ym")))/7) &amp; " sem.",
      "")
)
)</f>
        <v/>
      </c>
      <c r="L2290" s="11" t="str">
        <f t="shared" si="363"/>
        <v/>
      </c>
      <c r="M2290" s="9" t="str">
        <f t="shared" si="359"/>
        <v/>
      </c>
      <c r="N2290" s="9" t="str" cm="1">
        <f t="array" aca="1" ref="N2290" ca="1">LEFT(L2290, IF(ISNUMBER(SUBSTITUTE(_xludf.MID(L2290, 2, 1), ".", ",")), 1, 2))</f>
        <v/>
      </c>
      <c r="O2290" s="19" t="str">
        <f t="shared" ca="1" si="365"/>
        <v/>
      </c>
      <c r="P2290" s="9" t="str">
        <f t="shared" ca="1" si="366"/>
        <v/>
      </c>
      <c r="Q2290" s="9" t="str">
        <f t="shared" ca="1" si="367"/>
        <v/>
      </c>
      <c r="R2290" s="9" t="str">
        <f t="shared" si="360"/>
        <v/>
      </c>
      <c r="S2290" t="str" cm="1">
        <f t="array" ref="S2290">IF(ISBLANK(C2290),"",IFERROR(INDEX(ListeSeries!$A$2:$A$1045, MATCH(1, (DatasScan!G2290=ListeSeries!$B$2:$B$1045) * (DatasScan!H2290&gt;=ListeSeries!$D$2:$D$1045) * (DatasScan!H2290&lt;=ListeSeries!$E$2:$E$1045), 0)), "no match"))</f>
        <v/>
      </c>
      <c r="T2290" s="7" t="str" cm="1">
        <f t="array" ref="T2290">IF(ISBLANK(C2290),"",IFERROR(INDEX(ListeSeries!$C$2:$C$1045, MATCH(1, (DatasScan!G2290=ListeSeries!$B$2:$B$1045) * (DatasScan!H2290&gt;=ListeSeries!$D$2:$D$1045) * (DatasScan!H2290&lt;=ListeSeries!$E$2:$E$1045), 0)), "no match"))</f>
        <v/>
      </c>
      <c r="U2290" s="11" t="str" cm="1">
        <f t="array" ref="U2290">IF(ISBLANK(C2290),"",IFERROR(INDEX(ListeSeries!$F$2:$F$1045, MATCH(1, (DatasScan!G2290=ListeSeries!$B$2:$B$1045) * (DatasScan!H2290&gt;=ListeSeries!$D$2:$D$1045) * (DatasScan!H2290&lt;=ListeSeries!$E$2:$E$1045), 0)), "no match"))</f>
        <v/>
      </c>
    </row>
    <row r="2291" spans="1:21" x14ac:dyDescent="0.25">
      <c r="A2291" s="6" t="str">
        <f t="shared" si="361"/>
        <v/>
      </c>
      <c r="B2291" s="272"/>
      <c r="F2291" s="7" t="str">
        <f t="shared" si="364"/>
        <v/>
      </c>
      <c r="G2291" s="21" t="str">
        <f>IF(ISBLANK(C2291),"",_xlfn.XLOOKUP(_xlfn.XLOOKUP(VALUE(LEFT(C2291,4)),Souches!$B$2:$B$15000,Souches!$E$2:$E$15000),Varietes!$B$2:$B$500,Varietes!$C$2:$C$500))</f>
        <v/>
      </c>
      <c r="H2291" s="19" t="str">
        <f>IF(ISBLANK(C2291),"",_xlfn.XLOOKUP(VALUE(LEFT(C2291,4)),Souches!$B$2:$B$15000,Souches!$D$2:$D$15000))</f>
        <v/>
      </c>
      <c r="I2291" s="10" t="str">
        <f t="shared" si="362"/>
        <v/>
      </c>
      <c r="J2291" s="19" t="str">
        <f>IF(I2291="","",INT(('ObjProd (2)'!$C$25-I2291)/7 * (ABS('ObjProd (2)'!$C$25-I2291)&gt;=7)))</f>
        <v/>
      </c>
      <c r="K2291" s="10" t="str">
        <f>IF(I2291="","",
IF(AND(DATEDIF(I2291,'ObjProd (2)'!$C$25,"y")=0,DATEDIF(I2291,'ObjProd (2)'!$C$25,"ym")=0,
   INT(('ObjProd (2)'!$C$25-EDATE(I2291,DATEDIF(I2291,'ObjProd (2)'!$C$25,"y")*12+DATEDIF(I2291,'ObjProd (2)'!$C$25,"ym")))/7)=0),
   "&lt; 1 sem.",
   IF(DATEDIF(I2291,'ObjProd (2)'!$C$25,"y")&gt;0,DATEDIF(I2291,'ObjProd (2)'!$C$25,"y") &amp; " " &amp; IF(DATEDIF(I2291,'ObjProd (2)'!$C$25,"y")=1,"an ","ans "),"") &amp;
   IF(DATEDIF(I2291,'ObjProd (2)'!$C$25,"ym")&gt;0,DATEDIF(I2291,'ObjProd (2)'!$C$25,"ym") &amp; " mois ", "") &amp;
   IF(INT(('ObjProd (2)'!$C$25-EDATE(I2291,DATEDIF(I2291,'ObjProd (2)'!$C$25,"y")*12+DATEDIF(I2291,'ObjProd (2)'!$C$25,"ym")))/7)&gt;0,
      INT(('ObjProd (2)'!$C$25-EDATE(I2291,DATEDIF(I2291,'ObjProd (2)'!$C$25,"y")*12+DATEDIF(I2291,'ObjProd (2)'!$C$25,"ym")))/7) &amp; " sem.",
      "")
)
)</f>
        <v/>
      </c>
      <c r="L2291" s="11" t="str">
        <f t="shared" si="363"/>
        <v/>
      </c>
      <c r="M2291" s="9" t="str">
        <f t="shared" si="359"/>
        <v/>
      </c>
      <c r="N2291" s="9" t="str" cm="1">
        <f t="array" aca="1" ref="N2291" ca="1">LEFT(L2291, IF(ISNUMBER(SUBSTITUTE(_xludf.MID(L2291, 2, 1), ".", ",")), 1, 2))</f>
        <v/>
      </c>
      <c r="O2291" s="19" t="str">
        <f t="shared" ca="1" si="365"/>
        <v/>
      </c>
      <c r="P2291" s="9" t="str">
        <f t="shared" ca="1" si="366"/>
        <v/>
      </c>
      <c r="Q2291" s="9" t="str">
        <f t="shared" ca="1" si="367"/>
        <v/>
      </c>
      <c r="R2291" s="9" t="str">
        <f t="shared" si="360"/>
        <v/>
      </c>
      <c r="S2291" t="str" cm="1">
        <f t="array" ref="S2291">IF(ISBLANK(C2291),"",IFERROR(INDEX(ListeSeries!$A$2:$A$1045, MATCH(1, (DatasScan!G2291=ListeSeries!$B$2:$B$1045) * (DatasScan!H2291&gt;=ListeSeries!$D$2:$D$1045) * (DatasScan!H2291&lt;=ListeSeries!$E$2:$E$1045), 0)), "no match"))</f>
        <v/>
      </c>
      <c r="T2291" s="7" t="str" cm="1">
        <f t="array" ref="T2291">IF(ISBLANK(C2291),"",IFERROR(INDEX(ListeSeries!$C$2:$C$1045, MATCH(1, (DatasScan!G2291=ListeSeries!$B$2:$B$1045) * (DatasScan!H2291&gt;=ListeSeries!$D$2:$D$1045) * (DatasScan!H2291&lt;=ListeSeries!$E$2:$E$1045), 0)), "no match"))</f>
        <v/>
      </c>
      <c r="U2291" s="11" t="str" cm="1">
        <f t="array" ref="U2291">IF(ISBLANK(C2291),"",IFERROR(INDEX(ListeSeries!$F$2:$F$1045, MATCH(1, (DatasScan!G2291=ListeSeries!$B$2:$B$1045) * (DatasScan!H2291&gt;=ListeSeries!$D$2:$D$1045) * (DatasScan!H2291&lt;=ListeSeries!$E$2:$E$1045), 0)), "no match"))</f>
        <v/>
      </c>
    </row>
    <row r="2292" spans="1:21" x14ac:dyDescent="0.25">
      <c r="A2292" s="6" t="str">
        <f t="shared" si="361"/>
        <v/>
      </c>
      <c r="B2292" s="272"/>
      <c r="F2292" s="7" t="str">
        <f t="shared" si="364"/>
        <v/>
      </c>
      <c r="G2292" s="21" t="str">
        <f>IF(ISBLANK(C2292),"",_xlfn.XLOOKUP(_xlfn.XLOOKUP(VALUE(LEFT(C2292,4)),Souches!$B$2:$B$15000,Souches!$E$2:$E$15000),Varietes!$B$2:$B$500,Varietes!$C$2:$C$500))</f>
        <v/>
      </c>
      <c r="H2292" s="19" t="str">
        <f>IF(ISBLANK(C2292),"",_xlfn.XLOOKUP(VALUE(LEFT(C2292,4)),Souches!$B$2:$B$15000,Souches!$D$2:$D$15000))</f>
        <v/>
      </c>
      <c r="I2292" s="10" t="str">
        <f t="shared" si="362"/>
        <v/>
      </c>
      <c r="J2292" s="19" t="str">
        <f>IF(I2292="","",INT(('ObjProd (2)'!$C$25-I2292)/7 * (ABS('ObjProd (2)'!$C$25-I2292)&gt;=7)))</f>
        <v/>
      </c>
      <c r="K2292" s="10" t="str">
        <f>IF(I2292="","",
IF(AND(DATEDIF(I2292,'ObjProd (2)'!$C$25,"y")=0,DATEDIF(I2292,'ObjProd (2)'!$C$25,"ym")=0,
   INT(('ObjProd (2)'!$C$25-EDATE(I2292,DATEDIF(I2292,'ObjProd (2)'!$C$25,"y")*12+DATEDIF(I2292,'ObjProd (2)'!$C$25,"ym")))/7)=0),
   "&lt; 1 sem.",
   IF(DATEDIF(I2292,'ObjProd (2)'!$C$25,"y")&gt;0,DATEDIF(I2292,'ObjProd (2)'!$C$25,"y") &amp; " " &amp; IF(DATEDIF(I2292,'ObjProd (2)'!$C$25,"y")=1,"an ","ans "),"") &amp;
   IF(DATEDIF(I2292,'ObjProd (2)'!$C$25,"ym")&gt;0,DATEDIF(I2292,'ObjProd (2)'!$C$25,"ym") &amp; " mois ", "") &amp;
   IF(INT(('ObjProd (2)'!$C$25-EDATE(I2292,DATEDIF(I2292,'ObjProd (2)'!$C$25,"y")*12+DATEDIF(I2292,'ObjProd (2)'!$C$25,"ym")))/7)&gt;0,
      INT(('ObjProd (2)'!$C$25-EDATE(I2292,DATEDIF(I2292,'ObjProd (2)'!$C$25,"y")*12+DATEDIF(I2292,'ObjProd (2)'!$C$25,"ym")))/7) &amp; " sem.",
      "")
)
)</f>
        <v/>
      </c>
      <c r="L2292" s="11" t="str">
        <f t="shared" si="363"/>
        <v/>
      </c>
      <c r="M2292" s="9" t="str">
        <f t="shared" si="359"/>
        <v/>
      </c>
      <c r="N2292" s="9" t="str" cm="1">
        <f t="array" aca="1" ref="N2292" ca="1">LEFT(L2292, IF(ISNUMBER(SUBSTITUTE(_xludf.MID(L2292, 2, 1), ".", ",")), 1, 2))</f>
        <v/>
      </c>
      <c r="O2292" s="19" t="str">
        <f t="shared" ca="1" si="365"/>
        <v/>
      </c>
      <c r="P2292" s="9" t="str">
        <f t="shared" ca="1" si="366"/>
        <v/>
      </c>
      <c r="Q2292" s="9" t="str">
        <f t="shared" ca="1" si="367"/>
        <v/>
      </c>
      <c r="R2292" s="9" t="str">
        <f t="shared" si="360"/>
        <v/>
      </c>
      <c r="S2292" t="str" cm="1">
        <f t="array" ref="S2292">IF(ISBLANK(C2292),"",IFERROR(INDEX(ListeSeries!$A$2:$A$1045, MATCH(1, (DatasScan!G2292=ListeSeries!$B$2:$B$1045) * (DatasScan!H2292&gt;=ListeSeries!$D$2:$D$1045) * (DatasScan!H2292&lt;=ListeSeries!$E$2:$E$1045), 0)), "no match"))</f>
        <v/>
      </c>
      <c r="T2292" s="7" t="str" cm="1">
        <f t="array" ref="T2292">IF(ISBLANK(C2292),"",IFERROR(INDEX(ListeSeries!$C$2:$C$1045, MATCH(1, (DatasScan!G2292=ListeSeries!$B$2:$B$1045) * (DatasScan!H2292&gt;=ListeSeries!$D$2:$D$1045) * (DatasScan!H2292&lt;=ListeSeries!$E$2:$E$1045), 0)), "no match"))</f>
        <v/>
      </c>
      <c r="U2292" s="11" t="str" cm="1">
        <f t="array" ref="U2292">IF(ISBLANK(C2292),"",IFERROR(INDEX(ListeSeries!$F$2:$F$1045, MATCH(1, (DatasScan!G2292=ListeSeries!$B$2:$B$1045) * (DatasScan!H2292&gt;=ListeSeries!$D$2:$D$1045) * (DatasScan!H2292&lt;=ListeSeries!$E$2:$E$1045), 0)), "no match"))</f>
        <v/>
      </c>
    </row>
    <row r="2293" spans="1:21" x14ac:dyDescent="0.25">
      <c r="A2293" s="6" t="str">
        <f t="shared" si="361"/>
        <v/>
      </c>
      <c r="B2293" s="272"/>
      <c r="F2293" s="7" t="str">
        <f t="shared" si="364"/>
        <v/>
      </c>
      <c r="G2293" s="21" t="str">
        <f>IF(ISBLANK(C2293),"",_xlfn.XLOOKUP(_xlfn.XLOOKUP(VALUE(LEFT(C2293,4)),Souches!$B$2:$B$15000,Souches!$E$2:$E$15000),Varietes!$B$2:$B$500,Varietes!$C$2:$C$500))</f>
        <v/>
      </c>
      <c r="H2293" s="19" t="str">
        <f>IF(ISBLANK(C2293),"",_xlfn.XLOOKUP(VALUE(LEFT(C2293,4)),Souches!$B$2:$B$15000,Souches!$D$2:$D$15000))</f>
        <v/>
      </c>
      <c r="I2293" s="10" t="str">
        <f t="shared" si="362"/>
        <v/>
      </c>
      <c r="J2293" s="19" t="str">
        <f>IF(I2293="","",INT(('ObjProd (2)'!$C$25-I2293)/7 * (ABS('ObjProd (2)'!$C$25-I2293)&gt;=7)))</f>
        <v/>
      </c>
      <c r="K2293" s="10" t="str">
        <f>IF(I2293="","",
IF(AND(DATEDIF(I2293,'ObjProd (2)'!$C$25,"y")=0,DATEDIF(I2293,'ObjProd (2)'!$C$25,"ym")=0,
   INT(('ObjProd (2)'!$C$25-EDATE(I2293,DATEDIF(I2293,'ObjProd (2)'!$C$25,"y")*12+DATEDIF(I2293,'ObjProd (2)'!$C$25,"ym")))/7)=0),
   "&lt; 1 sem.",
   IF(DATEDIF(I2293,'ObjProd (2)'!$C$25,"y")&gt;0,DATEDIF(I2293,'ObjProd (2)'!$C$25,"y") &amp; " " &amp; IF(DATEDIF(I2293,'ObjProd (2)'!$C$25,"y")=1,"an ","ans "),"") &amp;
   IF(DATEDIF(I2293,'ObjProd (2)'!$C$25,"ym")&gt;0,DATEDIF(I2293,'ObjProd (2)'!$C$25,"ym") &amp; " mois ", "") &amp;
   IF(INT(('ObjProd (2)'!$C$25-EDATE(I2293,DATEDIF(I2293,'ObjProd (2)'!$C$25,"y")*12+DATEDIF(I2293,'ObjProd (2)'!$C$25,"ym")))/7)&gt;0,
      INT(('ObjProd (2)'!$C$25-EDATE(I2293,DATEDIF(I2293,'ObjProd (2)'!$C$25,"y")*12+DATEDIF(I2293,'ObjProd (2)'!$C$25,"ym")))/7) &amp; " sem.",
      "")
)
)</f>
        <v/>
      </c>
      <c r="L2293" s="11" t="str">
        <f t="shared" si="363"/>
        <v/>
      </c>
      <c r="M2293" s="9" t="str">
        <f t="shared" si="359"/>
        <v/>
      </c>
      <c r="N2293" s="9" t="str" cm="1">
        <f t="array" aca="1" ref="N2293" ca="1">LEFT(L2293, IF(ISNUMBER(SUBSTITUTE(_xludf.MID(L2293, 2, 1), ".", ",")), 1, 2))</f>
        <v/>
      </c>
      <c r="O2293" s="19" t="str">
        <f t="shared" ca="1" si="365"/>
        <v/>
      </c>
      <c r="P2293" s="9" t="str">
        <f t="shared" ca="1" si="366"/>
        <v/>
      </c>
      <c r="Q2293" s="9" t="str">
        <f t="shared" ca="1" si="367"/>
        <v/>
      </c>
      <c r="R2293" s="9" t="str">
        <f t="shared" si="360"/>
        <v/>
      </c>
      <c r="S2293" t="str" cm="1">
        <f t="array" ref="S2293">IF(ISBLANK(C2293),"",IFERROR(INDEX(ListeSeries!$A$2:$A$1045, MATCH(1, (DatasScan!G2293=ListeSeries!$B$2:$B$1045) * (DatasScan!H2293&gt;=ListeSeries!$D$2:$D$1045) * (DatasScan!H2293&lt;=ListeSeries!$E$2:$E$1045), 0)), "no match"))</f>
        <v/>
      </c>
      <c r="T2293" s="7" t="str" cm="1">
        <f t="array" ref="T2293">IF(ISBLANK(C2293),"",IFERROR(INDEX(ListeSeries!$C$2:$C$1045, MATCH(1, (DatasScan!G2293=ListeSeries!$B$2:$B$1045) * (DatasScan!H2293&gt;=ListeSeries!$D$2:$D$1045) * (DatasScan!H2293&lt;=ListeSeries!$E$2:$E$1045), 0)), "no match"))</f>
        <v/>
      </c>
      <c r="U2293" s="11" t="str" cm="1">
        <f t="array" ref="U2293">IF(ISBLANK(C2293),"",IFERROR(INDEX(ListeSeries!$F$2:$F$1045, MATCH(1, (DatasScan!G2293=ListeSeries!$B$2:$B$1045) * (DatasScan!H2293&gt;=ListeSeries!$D$2:$D$1045) * (DatasScan!H2293&lt;=ListeSeries!$E$2:$E$1045), 0)), "no match"))</f>
        <v/>
      </c>
    </row>
    <row r="2294" spans="1:21" x14ac:dyDescent="0.25">
      <c r="A2294" s="6" t="str">
        <f t="shared" si="361"/>
        <v/>
      </c>
      <c r="B2294" s="272"/>
      <c r="F2294" s="7" t="str">
        <f t="shared" si="364"/>
        <v/>
      </c>
      <c r="G2294" s="21" t="str">
        <f>IF(ISBLANK(C2294),"",_xlfn.XLOOKUP(_xlfn.XLOOKUP(VALUE(LEFT(C2294,4)),Souches!$B$2:$B$15000,Souches!$E$2:$E$15000),Varietes!$B$2:$B$500,Varietes!$C$2:$C$500))</f>
        <v/>
      </c>
      <c r="H2294" s="19" t="str">
        <f>IF(ISBLANK(C2294),"",_xlfn.XLOOKUP(VALUE(LEFT(C2294,4)),Souches!$B$2:$B$15000,Souches!$D$2:$D$15000))</f>
        <v/>
      </c>
      <c r="I2294" s="10" t="str">
        <f t="shared" si="362"/>
        <v/>
      </c>
      <c r="J2294" s="19" t="str">
        <f>IF(I2294="","",INT(('ObjProd (2)'!$C$25-I2294)/7 * (ABS('ObjProd (2)'!$C$25-I2294)&gt;=7)))</f>
        <v/>
      </c>
      <c r="K2294" s="10" t="str">
        <f>IF(I2294="","",
IF(AND(DATEDIF(I2294,'ObjProd (2)'!$C$25,"y")=0,DATEDIF(I2294,'ObjProd (2)'!$C$25,"ym")=0,
   INT(('ObjProd (2)'!$C$25-EDATE(I2294,DATEDIF(I2294,'ObjProd (2)'!$C$25,"y")*12+DATEDIF(I2294,'ObjProd (2)'!$C$25,"ym")))/7)=0),
   "&lt; 1 sem.",
   IF(DATEDIF(I2294,'ObjProd (2)'!$C$25,"y")&gt;0,DATEDIF(I2294,'ObjProd (2)'!$C$25,"y") &amp; " " &amp; IF(DATEDIF(I2294,'ObjProd (2)'!$C$25,"y")=1,"an ","ans "),"") &amp;
   IF(DATEDIF(I2294,'ObjProd (2)'!$C$25,"ym")&gt;0,DATEDIF(I2294,'ObjProd (2)'!$C$25,"ym") &amp; " mois ", "") &amp;
   IF(INT(('ObjProd (2)'!$C$25-EDATE(I2294,DATEDIF(I2294,'ObjProd (2)'!$C$25,"y")*12+DATEDIF(I2294,'ObjProd (2)'!$C$25,"ym")))/7)&gt;0,
      INT(('ObjProd (2)'!$C$25-EDATE(I2294,DATEDIF(I2294,'ObjProd (2)'!$C$25,"y")*12+DATEDIF(I2294,'ObjProd (2)'!$C$25,"ym")))/7) &amp; " sem.",
      "")
)
)</f>
        <v/>
      </c>
      <c r="L2294" s="11" t="str">
        <f t="shared" si="363"/>
        <v/>
      </c>
      <c r="M2294" s="9" t="str">
        <f t="shared" si="359"/>
        <v/>
      </c>
      <c r="N2294" s="9" t="str" cm="1">
        <f t="array" aca="1" ref="N2294" ca="1">LEFT(L2294, IF(ISNUMBER(SUBSTITUTE(_xludf.MID(L2294, 2, 1), ".", ",")), 1, 2))</f>
        <v/>
      </c>
      <c r="O2294" s="19" t="str">
        <f t="shared" ca="1" si="365"/>
        <v/>
      </c>
      <c r="P2294" s="9" t="str">
        <f t="shared" ca="1" si="366"/>
        <v/>
      </c>
      <c r="Q2294" s="9" t="str">
        <f t="shared" ca="1" si="367"/>
        <v/>
      </c>
      <c r="R2294" s="9" t="str">
        <f t="shared" si="360"/>
        <v/>
      </c>
      <c r="S2294" t="str" cm="1">
        <f t="array" ref="S2294">IF(ISBLANK(C2294),"",IFERROR(INDEX(ListeSeries!$A$2:$A$1045, MATCH(1, (DatasScan!G2294=ListeSeries!$B$2:$B$1045) * (DatasScan!H2294&gt;=ListeSeries!$D$2:$D$1045) * (DatasScan!H2294&lt;=ListeSeries!$E$2:$E$1045), 0)), "no match"))</f>
        <v/>
      </c>
      <c r="T2294" s="7" t="str" cm="1">
        <f t="array" ref="T2294">IF(ISBLANK(C2294),"",IFERROR(INDEX(ListeSeries!$C$2:$C$1045, MATCH(1, (DatasScan!G2294=ListeSeries!$B$2:$B$1045) * (DatasScan!H2294&gt;=ListeSeries!$D$2:$D$1045) * (DatasScan!H2294&lt;=ListeSeries!$E$2:$E$1045), 0)), "no match"))</f>
        <v/>
      </c>
      <c r="U2294" s="11" t="str" cm="1">
        <f t="array" ref="U2294">IF(ISBLANK(C2294),"",IFERROR(INDEX(ListeSeries!$F$2:$F$1045, MATCH(1, (DatasScan!G2294=ListeSeries!$B$2:$B$1045) * (DatasScan!H2294&gt;=ListeSeries!$D$2:$D$1045) * (DatasScan!H2294&lt;=ListeSeries!$E$2:$E$1045), 0)), "no match"))</f>
        <v/>
      </c>
    </row>
    <row r="2295" spans="1:21" x14ac:dyDescent="0.25">
      <c r="A2295" s="6" t="str">
        <f t="shared" si="361"/>
        <v/>
      </c>
      <c r="B2295" s="272"/>
      <c r="F2295" s="7" t="str">
        <f t="shared" si="364"/>
        <v/>
      </c>
      <c r="G2295" s="21" t="str">
        <f>IF(ISBLANK(C2295),"",_xlfn.XLOOKUP(_xlfn.XLOOKUP(VALUE(LEFT(C2295,4)),Souches!$B$2:$B$15000,Souches!$E$2:$E$15000),Varietes!$B$2:$B$500,Varietes!$C$2:$C$500))</f>
        <v/>
      </c>
      <c r="H2295" s="19" t="str">
        <f>IF(ISBLANK(C2295),"",_xlfn.XLOOKUP(VALUE(LEFT(C2295,4)),Souches!$B$2:$B$15000,Souches!$D$2:$D$15000))</f>
        <v/>
      </c>
      <c r="I2295" s="10" t="str">
        <f t="shared" si="362"/>
        <v/>
      </c>
      <c r="J2295" s="19" t="str">
        <f>IF(I2295="","",INT(('ObjProd (2)'!$C$25-I2295)/7 * (ABS('ObjProd (2)'!$C$25-I2295)&gt;=7)))</f>
        <v/>
      </c>
      <c r="K2295" s="10" t="str">
        <f>IF(I2295="","",
IF(AND(DATEDIF(I2295,'ObjProd (2)'!$C$25,"y")=0,DATEDIF(I2295,'ObjProd (2)'!$C$25,"ym")=0,
   INT(('ObjProd (2)'!$C$25-EDATE(I2295,DATEDIF(I2295,'ObjProd (2)'!$C$25,"y")*12+DATEDIF(I2295,'ObjProd (2)'!$C$25,"ym")))/7)=0),
   "&lt; 1 sem.",
   IF(DATEDIF(I2295,'ObjProd (2)'!$C$25,"y")&gt;0,DATEDIF(I2295,'ObjProd (2)'!$C$25,"y") &amp; " " &amp; IF(DATEDIF(I2295,'ObjProd (2)'!$C$25,"y")=1,"an ","ans "),"") &amp;
   IF(DATEDIF(I2295,'ObjProd (2)'!$C$25,"ym")&gt;0,DATEDIF(I2295,'ObjProd (2)'!$C$25,"ym") &amp; " mois ", "") &amp;
   IF(INT(('ObjProd (2)'!$C$25-EDATE(I2295,DATEDIF(I2295,'ObjProd (2)'!$C$25,"y")*12+DATEDIF(I2295,'ObjProd (2)'!$C$25,"ym")))/7)&gt;0,
      INT(('ObjProd (2)'!$C$25-EDATE(I2295,DATEDIF(I2295,'ObjProd (2)'!$C$25,"y")*12+DATEDIF(I2295,'ObjProd (2)'!$C$25,"ym")))/7) &amp; " sem.",
      "")
)
)</f>
        <v/>
      </c>
      <c r="L2295" s="11" t="str">
        <f t="shared" si="363"/>
        <v/>
      </c>
      <c r="M2295" s="9" t="str">
        <f t="shared" si="359"/>
        <v/>
      </c>
      <c r="N2295" s="9" t="str" cm="1">
        <f t="array" aca="1" ref="N2295" ca="1">LEFT(L2295, IF(ISNUMBER(SUBSTITUTE(_xludf.MID(L2295, 2, 1), ".", ",")), 1, 2))</f>
        <v/>
      </c>
      <c r="O2295" s="19" t="str">
        <f t="shared" ca="1" si="365"/>
        <v/>
      </c>
      <c r="P2295" s="9" t="str">
        <f t="shared" ca="1" si="366"/>
        <v/>
      </c>
      <c r="Q2295" s="9" t="str">
        <f t="shared" ca="1" si="367"/>
        <v/>
      </c>
      <c r="R2295" s="9" t="str">
        <f t="shared" si="360"/>
        <v/>
      </c>
      <c r="S2295" t="str" cm="1">
        <f t="array" ref="S2295">IF(ISBLANK(C2295),"",IFERROR(INDEX(ListeSeries!$A$2:$A$1045, MATCH(1, (DatasScan!G2295=ListeSeries!$B$2:$B$1045) * (DatasScan!H2295&gt;=ListeSeries!$D$2:$D$1045) * (DatasScan!H2295&lt;=ListeSeries!$E$2:$E$1045), 0)), "no match"))</f>
        <v/>
      </c>
      <c r="T2295" s="7" t="str" cm="1">
        <f t="array" ref="T2295">IF(ISBLANK(C2295),"",IFERROR(INDEX(ListeSeries!$C$2:$C$1045, MATCH(1, (DatasScan!G2295=ListeSeries!$B$2:$B$1045) * (DatasScan!H2295&gt;=ListeSeries!$D$2:$D$1045) * (DatasScan!H2295&lt;=ListeSeries!$E$2:$E$1045), 0)), "no match"))</f>
        <v/>
      </c>
      <c r="U2295" s="11" t="str" cm="1">
        <f t="array" ref="U2295">IF(ISBLANK(C2295),"",IFERROR(INDEX(ListeSeries!$F$2:$F$1045, MATCH(1, (DatasScan!G2295=ListeSeries!$B$2:$B$1045) * (DatasScan!H2295&gt;=ListeSeries!$D$2:$D$1045) * (DatasScan!H2295&lt;=ListeSeries!$E$2:$E$1045), 0)), "no match"))</f>
        <v/>
      </c>
    </row>
    <row r="2296" spans="1:21" x14ac:dyDescent="0.25">
      <c r="A2296" s="6" t="str">
        <f t="shared" si="361"/>
        <v/>
      </c>
      <c r="B2296" s="272"/>
      <c r="F2296" s="7" t="str">
        <f t="shared" si="364"/>
        <v/>
      </c>
      <c r="G2296" s="21" t="str">
        <f>IF(ISBLANK(C2296),"",_xlfn.XLOOKUP(_xlfn.XLOOKUP(VALUE(LEFT(C2296,4)),Souches!$B$2:$B$15000,Souches!$E$2:$E$15000),Varietes!$B$2:$B$500,Varietes!$C$2:$C$500))</f>
        <v/>
      </c>
      <c r="H2296" s="19" t="str">
        <f>IF(ISBLANK(C2296),"",_xlfn.XLOOKUP(VALUE(LEFT(C2296,4)),Souches!$B$2:$B$15000,Souches!$D$2:$D$15000))</f>
        <v/>
      </c>
      <c r="I2296" s="10" t="str">
        <f t="shared" si="362"/>
        <v/>
      </c>
      <c r="J2296" s="19" t="str">
        <f>IF(I2296="","",INT(('ObjProd (2)'!$C$25-I2296)/7 * (ABS('ObjProd (2)'!$C$25-I2296)&gt;=7)))</f>
        <v/>
      </c>
      <c r="K2296" s="10" t="str">
        <f>IF(I2296="","",
IF(AND(DATEDIF(I2296,'ObjProd (2)'!$C$25,"y")=0,DATEDIF(I2296,'ObjProd (2)'!$C$25,"ym")=0,
   INT(('ObjProd (2)'!$C$25-EDATE(I2296,DATEDIF(I2296,'ObjProd (2)'!$C$25,"y")*12+DATEDIF(I2296,'ObjProd (2)'!$C$25,"ym")))/7)=0),
   "&lt; 1 sem.",
   IF(DATEDIF(I2296,'ObjProd (2)'!$C$25,"y")&gt;0,DATEDIF(I2296,'ObjProd (2)'!$C$25,"y") &amp; " " &amp; IF(DATEDIF(I2296,'ObjProd (2)'!$C$25,"y")=1,"an ","ans "),"") &amp;
   IF(DATEDIF(I2296,'ObjProd (2)'!$C$25,"ym")&gt;0,DATEDIF(I2296,'ObjProd (2)'!$C$25,"ym") &amp; " mois ", "") &amp;
   IF(INT(('ObjProd (2)'!$C$25-EDATE(I2296,DATEDIF(I2296,'ObjProd (2)'!$C$25,"y")*12+DATEDIF(I2296,'ObjProd (2)'!$C$25,"ym")))/7)&gt;0,
      INT(('ObjProd (2)'!$C$25-EDATE(I2296,DATEDIF(I2296,'ObjProd (2)'!$C$25,"y")*12+DATEDIF(I2296,'ObjProd (2)'!$C$25,"ym")))/7) &amp; " sem.",
      "")
)
)</f>
        <v/>
      </c>
      <c r="L2296" s="11" t="str">
        <f t="shared" si="363"/>
        <v/>
      </c>
      <c r="M2296" s="9" t="str">
        <f t="shared" si="359"/>
        <v/>
      </c>
      <c r="N2296" s="9" t="str" cm="1">
        <f t="array" aca="1" ref="N2296" ca="1">LEFT(L2296, IF(ISNUMBER(SUBSTITUTE(_xludf.MID(L2296, 2, 1), ".", ",")), 1, 2))</f>
        <v/>
      </c>
      <c r="O2296" s="19" t="str">
        <f t="shared" ca="1" si="365"/>
        <v/>
      </c>
      <c r="P2296" s="9" t="str">
        <f t="shared" ca="1" si="366"/>
        <v/>
      </c>
      <c r="Q2296" s="9" t="str">
        <f t="shared" ca="1" si="367"/>
        <v/>
      </c>
      <c r="R2296" s="9" t="str">
        <f t="shared" si="360"/>
        <v/>
      </c>
      <c r="S2296" t="str" cm="1">
        <f t="array" ref="S2296">IF(ISBLANK(C2296),"",IFERROR(INDEX(ListeSeries!$A$2:$A$1045, MATCH(1, (DatasScan!G2296=ListeSeries!$B$2:$B$1045) * (DatasScan!H2296&gt;=ListeSeries!$D$2:$D$1045) * (DatasScan!H2296&lt;=ListeSeries!$E$2:$E$1045), 0)), "no match"))</f>
        <v/>
      </c>
      <c r="T2296" s="7" t="str" cm="1">
        <f t="array" ref="T2296">IF(ISBLANK(C2296),"",IFERROR(INDEX(ListeSeries!$C$2:$C$1045, MATCH(1, (DatasScan!G2296=ListeSeries!$B$2:$B$1045) * (DatasScan!H2296&gt;=ListeSeries!$D$2:$D$1045) * (DatasScan!H2296&lt;=ListeSeries!$E$2:$E$1045), 0)), "no match"))</f>
        <v/>
      </c>
      <c r="U2296" s="11" t="str" cm="1">
        <f t="array" ref="U2296">IF(ISBLANK(C2296),"",IFERROR(INDEX(ListeSeries!$F$2:$F$1045, MATCH(1, (DatasScan!G2296=ListeSeries!$B$2:$B$1045) * (DatasScan!H2296&gt;=ListeSeries!$D$2:$D$1045) * (DatasScan!H2296&lt;=ListeSeries!$E$2:$E$1045), 0)), "no match"))</f>
        <v/>
      </c>
    </row>
    <row r="2297" spans="1:21" x14ac:dyDescent="0.25">
      <c r="A2297" s="6" t="str">
        <f t="shared" si="361"/>
        <v/>
      </c>
      <c r="B2297" s="272"/>
      <c r="F2297" s="7" t="str">
        <f t="shared" si="364"/>
        <v/>
      </c>
      <c r="G2297" s="21" t="str">
        <f>IF(ISBLANK(C2297),"",_xlfn.XLOOKUP(_xlfn.XLOOKUP(VALUE(LEFT(C2297,4)),Souches!$B$2:$B$15000,Souches!$E$2:$E$15000),Varietes!$B$2:$B$500,Varietes!$C$2:$C$500))</f>
        <v/>
      </c>
      <c r="H2297" s="19" t="str">
        <f>IF(ISBLANK(C2297),"",_xlfn.XLOOKUP(VALUE(LEFT(C2297,4)),Souches!$B$2:$B$15000,Souches!$D$2:$D$15000))</f>
        <v/>
      </c>
      <c r="I2297" s="10" t="str">
        <f t="shared" si="362"/>
        <v/>
      </c>
      <c r="J2297" s="19" t="str">
        <f>IF(I2297="","",INT(('ObjProd (2)'!$C$25-I2297)/7 * (ABS('ObjProd (2)'!$C$25-I2297)&gt;=7)))</f>
        <v/>
      </c>
      <c r="K2297" s="10" t="str">
        <f>IF(I2297="","",
IF(AND(DATEDIF(I2297,'ObjProd (2)'!$C$25,"y")=0,DATEDIF(I2297,'ObjProd (2)'!$C$25,"ym")=0,
   INT(('ObjProd (2)'!$C$25-EDATE(I2297,DATEDIF(I2297,'ObjProd (2)'!$C$25,"y")*12+DATEDIF(I2297,'ObjProd (2)'!$C$25,"ym")))/7)=0),
   "&lt; 1 sem.",
   IF(DATEDIF(I2297,'ObjProd (2)'!$C$25,"y")&gt;0,DATEDIF(I2297,'ObjProd (2)'!$C$25,"y") &amp; " " &amp; IF(DATEDIF(I2297,'ObjProd (2)'!$C$25,"y")=1,"an ","ans "),"") &amp;
   IF(DATEDIF(I2297,'ObjProd (2)'!$C$25,"ym")&gt;0,DATEDIF(I2297,'ObjProd (2)'!$C$25,"ym") &amp; " mois ", "") &amp;
   IF(INT(('ObjProd (2)'!$C$25-EDATE(I2297,DATEDIF(I2297,'ObjProd (2)'!$C$25,"y")*12+DATEDIF(I2297,'ObjProd (2)'!$C$25,"ym")))/7)&gt;0,
      INT(('ObjProd (2)'!$C$25-EDATE(I2297,DATEDIF(I2297,'ObjProd (2)'!$C$25,"y")*12+DATEDIF(I2297,'ObjProd (2)'!$C$25,"ym")))/7) &amp; " sem.",
      "")
)
)</f>
        <v/>
      </c>
      <c r="L2297" s="11" t="str">
        <f t="shared" si="363"/>
        <v/>
      </c>
      <c r="M2297" s="9" t="str">
        <f t="shared" si="359"/>
        <v/>
      </c>
      <c r="N2297" s="9" t="str" cm="1">
        <f t="array" aca="1" ref="N2297" ca="1">LEFT(L2297, IF(ISNUMBER(SUBSTITUTE(_xludf.MID(L2297, 2, 1), ".", ",")), 1, 2))</f>
        <v/>
      </c>
      <c r="O2297" s="19" t="str">
        <f t="shared" ca="1" si="365"/>
        <v/>
      </c>
      <c r="P2297" s="9" t="str">
        <f t="shared" ca="1" si="366"/>
        <v/>
      </c>
      <c r="Q2297" s="9" t="str">
        <f t="shared" ca="1" si="367"/>
        <v/>
      </c>
      <c r="R2297" s="9" t="str">
        <f t="shared" si="360"/>
        <v/>
      </c>
      <c r="S2297" t="str" cm="1">
        <f t="array" ref="S2297">IF(ISBLANK(C2297),"",IFERROR(INDEX(ListeSeries!$A$2:$A$1045, MATCH(1, (DatasScan!G2297=ListeSeries!$B$2:$B$1045) * (DatasScan!H2297&gt;=ListeSeries!$D$2:$D$1045) * (DatasScan!H2297&lt;=ListeSeries!$E$2:$E$1045), 0)), "no match"))</f>
        <v/>
      </c>
      <c r="T2297" s="7" t="str" cm="1">
        <f t="array" ref="T2297">IF(ISBLANK(C2297),"",IFERROR(INDEX(ListeSeries!$C$2:$C$1045, MATCH(1, (DatasScan!G2297=ListeSeries!$B$2:$B$1045) * (DatasScan!H2297&gt;=ListeSeries!$D$2:$D$1045) * (DatasScan!H2297&lt;=ListeSeries!$E$2:$E$1045), 0)), "no match"))</f>
        <v/>
      </c>
      <c r="U2297" s="11" t="str" cm="1">
        <f t="array" ref="U2297">IF(ISBLANK(C2297),"",IFERROR(INDEX(ListeSeries!$F$2:$F$1045, MATCH(1, (DatasScan!G2297=ListeSeries!$B$2:$B$1045) * (DatasScan!H2297&gt;=ListeSeries!$D$2:$D$1045) * (DatasScan!H2297&lt;=ListeSeries!$E$2:$E$1045), 0)), "no match"))</f>
        <v/>
      </c>
    </row>
    <row r="2298" spans="1:21" x14ac:dyDescent="0.25">
      <c r="A2298" s="6" t="str">
        <f t="shared" si="361"/>
        <v/>
      </c>
      <c r="B2298" s="272"/>
      <c r="F2298" s="7" t="str">
        <f t="shared" si="364"/>
        <v/>
      </c>
      <c r="G2298" s="21" t="str">
        <f>IF(ISBLANK(C2298),"",_xlfn.XLOOKUP(_xlfn.XLOOKUP(VALUE(LEFT(C2298,4)),Souches!$B$2:$B$15000,Souches!$E$2:$E$15000),Varietes!$B$2:$B$500,Varietes!$C$2:$C$500))</f>
        <v/>
      </c>
      <c r="H2298" s="19" t="str">
        <f>IF(ISBLANK(C2298),"",_xlfn.XLOOKUP(VALUE(LEFT(C2298,4)),Souches!$B$2:$B$15000,Souches!$D$2:$D$15000))</f>
        <v/>
      </c>
      <c r="I2298" s="10" t="str">
        <f t="shared" si="362"/>
        <v/>
      </c>
      <c r="J2298" s="19" t="str">
        <f>IF(I2298="","",INT(('ObjProd (2)'!$C$25-I2298)/7 * (ABS('ObjProd (2)'!$C$25-I2298)&gt;=7)))</f>
        <v/>
      </c>
      <c r="K2298" s="10" t="str">
        <f>IF(I2298="","",
IF(AND(DATEDIF(I2298,'ObjProd (2)'!$C$25,"y")=0,DATEDIF(I2298,'ObjProd (2)'!$C$25,"ym")=0,
   INT(('ObjProd (2)'!$C$25-EDATE(I2298,DATEDIF(I2298,'ObjProd (2)'!$C$25,"y")*12+DATEDIF(I2298,'ObjProd (2)'!$C$25,"ym")))/7)=0),
   "&lt; 1 sem.",
   IF(DATEDIF(I2298,'ObjProd (2)'!$C$25,"y")&gt;0,DATEDIF(I2298,'ObjProd (2)'!$C$25,"y") &amp; " " &amp; IF(DATEDIF(I2298,'ObjProd (2)'!$C$25,"y")=1,"an ","ans "),"") &amp;
   IF(DATEDIF(I2298,'ObjProd (2)'!$C$25,"ym")&gt;0,DATEDIF(I2298,'ObjProd (2)'!$C$25,"ym") &amp; " mois ", "") &amp;
   IF(INT(('ObjProd (2)'!$C$25-EDATE(I2298,DATEDIF(I2298,'ObjProd (2)'!$C$25,"y")*12+DATEDIF(I2298,'ObjProd (2)'!$C$25,"ym")))/7)&gt;0,
      INT(('ObjProd (2)'!$C$25-EDATE(I2298,DATEDIF(I2298,'ObjProd (2)'!$C$25,"y")*12+DATEDIF(I2298,'ObjProd (2)'!$C$25,"ym")))/7) &amp; " sem.",
      "")
)
)</f>
        <v/>
      </c>
      <c r="L2298" s="11" t="str">
        <f t="shared" si="363"/>
        <v/>
      </c>
      <c r="M2298" s="9" t="str">
        <f t="shared" si="359"/>
        <v/>
      </c>
      <c r="N2298" s="9" t="str" cm="1">
        <f t="array" aca="1" ref="N2298" ca="1">LEFT(L2298, IF(ISNUMBER(SUBSTITUTE(_xludf.MID(L2298, 2, 1), ".", ",")), 1, 2))</f>
        <v/>
      </c>
      <c r="O2298" s="19" t="str">
        <f t="shared" ca="1" si="365"/>
        <v/>
      </c>
      <c r="P2298" s="9" t="str">
        <f t="shared" ca="1" si="366"/>
        <v/>
      </c>
      <c r="Q2298" s="9" t="str">
        <f t="shared" ca="1" si="367"/>
        <v/>
      </c>
      <c r="R2298" s="9" t="str">
        <f t="shared" si="360"/>
        <v/>
      </c>
      <c r="S2298" t="str" cm="1">
        <f t="array" ref="S2298">IF(ISBLANK(C2298),"",IFERROR(INDEX(ListeSeries!$A$2:$A$1045, MATCH(1, (DatasScan!G2298=ListeSeries!$B$2:$B$1045) * (DatasScan!H2298&gt;=ListeSeries!$D$2:$D$1045) * (DatasScan!H2298&lt;=ListeSeries!$E$2:$E$1045), 0)), "no match"))</f>
        <v/>
      </c>
      <c r="T2298" s="7" t="str" cm="1">
        <f t="array" ref="T2298">IF(ISBLANK(C2298),"",IFERROR(INDEX(ListeSeries!$C$2:$C$1045, MATCH(1, (DatasScan!G2298=ListeSeries!$B$2:$B$1045) * (DatasScan!H2298&gt;=ListeSeries!$D$2:$D$1045) * (DatasScan!H2298&lt;=ListeSeries!$E$2:$E$1045), 0)), "no match"))</f>
        <v/>
      </c>
      <c r="U2298" s="11" t="str" cm="1">
        <f t="array" ref="U2298">IF(ISBLANK(C2298),"",IFERROR(INDEX(ListeSeries!$F$2:$F$1045, MATCH(1, (DatasScan!G2298=ListeSeries!$B$2:$B$1045) * (DatasScan!H2298&gt;=ListeSeries!$D$2:$D$1045) * (DatasScan!H2298&lt;=ListeSeries!$E$2:$E$1045), 0)), "no match"))</f>
        <v/>
      </c>
    </row>
    <row r="2299" spans="1:21" x14ac:dyDescent="0.25">
      <c r="A2299" s="6" t="str">
        <f t="shared" si="361"/>
        <v/>
      </c>
      <c r="B2299" s="272"/>
      <c r="F2299" s="7" t="str">
        <f t="shared" si="364"/>
        <v/>
      </c>
      <c r="G2299" s="21" t="str">
        <f>IF(ISBLANK(C2299),"",_xlfn.XLOOKUP(_xlfn.XLOOKUP(VALUE(LEFT(C2299,4)),Souches!$B$2:$B$15000,Souches!$E$2:$E$15000),Varietes!$B$2:$B$500,Varietes!$C$2:$C$500))</f>
        <v/>
      </c>
      <c r="H2299" s="19" t="str">
        <f>IF(ISBLANK(C2299),"",_xlfn.XLOOKUP(VALUE(LEFT(C2299,4)),Souches!$B$2:$B$15000,Souches!$D$2:$D$15000))</f>
        <v/>
      </c>
      <c r="I2299" s="10" t="str">
        <f t="shared" si="362"/>
        <v/>
      </c>
      <c r="J2299" s="19" t="str">
        <f>IF(I2299="","",INT(('ObjProd (2)'!$C$25-I2299)/7 * (ABS('ObjProd (2)'!$C$25-I2299)&gt;=7)))</f>
        <v/>
      </c>
      <c r="K2299" s="10" t="str">
        <f>IF(I2299="","",
IF(AND(DATEDIF(I2299,'ObjProd (2)'!$C$25,"y")=0,DATEDIF(I2299,'ObjProd (2)'!$C$25,"ym")=0,
   INT(('ObjProd (2)'!$C$25-EDATE(I2299,DATEDIF(I2299,'ObjProd (2)'!$C$25,"y")*12+DATEDIF(I2299,'ObjProd (2)'!$C$25,"ym")))/7)=0),
   "&lt; 1 sem.",
   IF(DATEDIF(I2299,'ObjProd (2)'!$C$25,"y")&gt;0,DATEDIF(I2299,'ObjProd (2)'!$C$25,"y") &amp; " " &amp; IF(DATEDIF(I2299,'ObjProd (2)'!$C$25,"y")=1,"an ","ans "),"") &amp;
   IF(DATEDIF(I2299,'ObjProd (2)'!$C$25,"ym")&gt;0,DATEDIF(I2299,'ObjProd (2)'!$C$25,"ym") &amp; " mois ", "") &amp;
   IF(INT(('ObjProd (2)'!$C$25-EDATE(I2299,DATEDIF(I2299,'ObjProd (2)'!$C$25,"y")*12+DATEDIF(I2299,'ObjProd (2)'!$C$25,"ym")))/7)&gt;0,
      INT(('ObjProd (2)'!$C$25-EDATE(I2299,DATEDIF(I2299,'ObjProd (2)'!$C$25,"y")*12+DATEDIF(I2299,'ObjProd (2)'!$C$25,"ym")))/7) &amp; " sem.",
      "")
)
)</f>
        <v/>
      </c>
      <c r="L2299" s="11" t="str">
        <f t="shared" si="363"/>
        <v/>
      </c>
      <c r="M2299" s="9" t="str">
        <f t="shared" si="359"/>
        <v/>
      </c>
      <c r="N2299" s="9" t="str" cm="1">
        <f t="array" aca="1" ref="N2299" ca="1">LEFT(L2299, IF(ISNUMBER(SUBSTITUTE(_xludf.MID(L2299, 2, 1), ".", ",")), 1, 2))</f>
        <v/>
      </c>
      <c r="O2299" s="19" t="str">
        <f t="shared" ca="1" si="365"/>
        <v/>
      </c>
      <c r="P2299" s="9" t="str">
        <f t="shared" ca="1" si="366"/>
        <v/>
      </c>
      <c r="Q2299" s="9" t="str">
        <f t="shared" ca="1" si="367"/>
        <v/>
      </c>
      <c r="R2299" s="9" t="str">
        <f t="shared" si="360"/>
        <v/>
      </c>
      <c r="S2299" t="str" cm="1">
        <f t="array" ref="S2299">IF(ISBLANK(C2299),"",IFERROR(INDEX(ListeSeries!$A$2:$A$1045, MATCH(1, (DatasScan!G2299=ListeSeries!$B$2:$B$1045) * (DatasScan!H2299&gt;=ListeSeries!$D$2:$D$1045) * (DatasScan!H2299&lt;=ListeSeries!$E$2:$E$1045), 0)), "no match"))</f>
        <v/>
      </c>
      <c r="T2299" s="7" t="str" cm="1">
        <f t="array" ref="T2299">IF(ISBLANK(C2299),"",IFERROR(INDEX(ListeSeries!$C$2:$C$1045, MATCH(1, (DatasScan!G2299=ListeSeries!$B$2:$B$1045) * (DatasScan!H2299&gt;=ListeSeries!$D$2:$D$1045) * (DatasScan!H2299&lt;=ListeSeries!$E$2:$E$1045), 0)), "no match"))</f>
        <v/>
      </c>
      <c r="U2299" s="11" t="str" cm="1">
        <f t="array" ref="U2299">IF(ISBLANK(C2299),"",IFERROR(INDEX(ListeSeries!$F$2:$F$1045, MATCH(1, (DatasScan!G2299=ListeSeries!$B$2:$B$1045) * (DatasScan!H2299&gt;=ListeSeries!$D$2:$D$1045) * (DatasScan!H2299&lt;=ListeSeries!$E$2:$E$1045), 0)), "no match"))</f>
        <v/>
      </c>
    </row>
    <row r="2300" spans="1:21" x14ac:dyDescent="0.25">
      <c r="A2300" s="6" t="str">
        <f t="shared" si="361"/>
        <v/>
      </c>
      <c r="B2300" s="272"/>
      <c r="F2300" s="7" t="str">
        <f t="shared" si="364"/>
        <v/>
      </c>
      <c r="G2300" s="21" t="str">
        <f>IF(ISBLANK(C2300),"",_xlfn.XLOOKUP(_xlfn.XLOOKUP(VALUE(LEFT(C2300,4)),Souches!$B$2:$B$15000,Souches!$E$2:$E$15000),Varietes!$B$2:$B$500,Varietes!$C$2:$C$500))</f>
        <v/>
      </c>
      <c r="H2300" s="19" t="str">
        <f>IF(ISBLANK(C2300),"",_xlfn.XLOOKUP(VALUE(LEFT(C2300,4)),Souches!$B$2:$B$15000,Souches!$D$2:$D$15000))</f>
        <v/>
      </c>
      <c r="I2300" s="10" t="str">
        <f t="shared" si="362"/>
        <v/>
      </c>
      <c r="J2300" s="19" t="str">
        <f>IF(I2300="","",INT(('ObjProd (2)'!$C$25-I2300)/7 * (ABS('ObjProd (2)'!$C$25-I2300)&gt;=7)))</f>
        <v/>
      </c>
      <c r="K2300" s="10" t="str">
        <f>IF(I2300="","",
IF(AND(DATEDIF(I2300,'ObjProd (2)'!$C$25,"y")=0,DATEDIF(I2300,'ObjProd (2)'!$C$25,"ym")=0,
   INT(('ObjProd (2)'!$C$25-EDATE(I2300,DATEDIF(I2300,'ObjProd (2)'!$C$25,"y")*12+DATEDIF(I2300,'ObjProd (2)'!$C$25,"ym")))/7)=0),
   "&lt; 1 sem.",
   IF(DATEDIF(I2300,'ObjProd (2)'!$C$25,"y")&gt;0,DATEDIF(I2300,'ObjProd (2)'!$C$25,"y") &amp; " " &amp; IF(DATEDIF(I2300,'ObjProd (2)'!$C$25,"y")=1,"an ","ans "),"") &amp;
   IF(DATEDIF(I2300,'ObjProd (2)'!$C$25,"ym")&gt;0,DATEDIF(I2300,'ObjProd (2)'!$C$25,"ym") &amp; " mois ", "") &amp;
   IF(INT(('ObjProd (2)'!$C$25-EDATE(I2300,DATEDIF(I2300,'ObjProd (2)'!$C$25,"y")*12+DATEDIF(I2300,'ObjProd (2)'!$C$25,"ym")))/7)&gt;0,
      INT(('ObjProd (2)'!$C$25-EDATE(I2300,DATEDIF(I2300,'ObjProd (2)'!$C$25,"y")*12+DATEDIF(I2300,'ObjProd (2)'!$C$25,"ym")))/7) &amp; " sem.",
      "")
)
)</f>
        <v/>
      </c>
      <c r="L2300" s="11" t="str">
        <f t="shared" si="363"/>
        <v/>
      </c>
      <c r="M2300" s="9" t="str">
        <f t="shared" si="359"/>
        <v/>
      </c>
      <c r="N2300" s="9" t="str" cm="1">
        <f t="array" aca="1" ref="N2300" ca="1">LEFT(L2300, IF(ISNUMBER(SUBSTITUTE(_xludf.MID(L2300, 2, 1), ".", ",")), 1, 2))</f>
        <v/>
      </c>
      <c r="O2300" s="19" t="str">
        <f t="shared" ca="1" si="365"/>
        <v/>
      </c>
      <c r="P2300" s="9" t="str">
        <f t="shared" ca="1" si="366"/>
        <v/>
      </c>
      <c r="Q2300" s="9" t="str">
        <f t="shared" ca="1" si="367"/>
        <v/>
      </c>
      <c r="R2300" s="9" t="str">
        <f t="shared" si="360"/>
        <v/>
      </c>
      <c r="S2300" t="str" cm="1">
        <f t="array" ref="S2300">IF(ISBLANK(C2300),"",IFERROR(INDEX(ListeSeries!$A$2:$A$1045, MATCH(1, (DatasScan!G2300=ListeSeries!$B$2:$B$1045) * (DatasScan!H2300&gt;=ListeSeries!$D$2:$D$1045) * (DatasScan!H2300&lt;=ListeSeries!$E$2:$E$1045), 0)), "no match"))</f>
        <v/>
      </c>
      <c r="T2300" s="7" t="str" cm="1">
        <f t="array" ref="T2300">IF(ISBLANK(C2300),"",IFERROR(INDEX(ListeSeries!$C$2:$C$1045, MATCH(1, (DatasScan!G2300=ListeSeries!$B$2:$B$1045) * (DatasScan!H2300&gt;=ListeSeries!$D$2:$D$1045) * (DatasScan!H2300&lt;=ListeSeries!$E$2:$E$1045), 0)), "no match"))</f>
        <v/>
      </c>
      <c r="U2300" s="11" t="str" cm="1">
        <f t="array" ref="U2300">IF(ISBLANK(C2300),"",IFERROR(INDEX(ListeSeries!$F$2:$F$1045, MATCH(1, (DatasScan!G2300=ListeSeries!$B$2:$B$1045) * (DatasScan!H2300&gt;=ListeSeries!$D$2:$D$1045) * (DatasScan!H2300&lt;=ListeSeries!$E$2:$E$1045), 0)), "no match"))</f>
        <v/>
      </c>
    </row>
    <row r="2301" spans="1:21" x14ac:dyDescent="0.25">
      <c r="A2301" s="6" t="str">
        <f t="shared" si="361"/>
        <v/>
      </c>
      <c r="B2301" s="272"/>
      <c r="F2301" s="7" t="str">
        <f t="shared" si="364"/>
        <v/>
      </c>
      <c r="G2301" s="21" t="str">
        <f>IF(ISBLANK(C2301),"",_xlfn.XLOOKUP(_xlfn.XLOOKUP(VALUE(LEFT(C2301,4)),Souches!$B$2:$B$15000,Souches!$E$2:$E$15000),Varietes!$B$2:$B$500,Varietes!$C$2:$C$500))</f>
        <v/>
      </c>
      <c r="H2301" s="19" t="str">
        <f>IF(ISBLANK(C2301),"",_xlfn.XLOOKUP(VALUE(LEFT(C2301,4)),Souches!$B$2:$B$15000,Souches!$D$2:$D$15000))</f>
        <v/>
      </c>
      <c r="I2301" s="10" t="str">
        <f t="shared" si="362"/>
        <v/>
      </c>
      <c r="J2301" s="19" t="str">
        <f>IF(I2301="","",INT(('ObjProd (2)'!$C$25-I2301)/7 * (ABS('ObjProd (2)'!$C$25-I2301)&gt;=7)))</f>
        <v/>
      </c>
      <c r="K2301" s="10" t="str">
        <f>IF(I2301="","",
IF(AND(DATEDIF(I2301,'ObjProd (2)'!$C$25,"y")=0,DATEDIF(I2301,'ObjProd (2)'!$C$25,"ym")=0,
   INT(('ObjProd (2)'!$C$25-EDATE(I2301,DATEDIF(I2301,'ObjProd (2)'!$C$25,"y")*12+DATEDIF(I2301,'ObjProd (2)'!$C$25,"ym")))/7)=0),
   "&lt; 1 sem.",
   IF(DATEDIF(I2301,'ObjProd (2)'!$C$25,"y")&gt;0,DATEDIF(I2301,'ObjProd (2)'!$C$25,"y") &amp; " " &amp; IF(DATEDIF(I2301,'ObjProd (2)'!$C$25,"y")=1,"an ","ans "),"") &amp;
   IF(DATEDIF(I2301,'ObjProd (2)'!$C$25,"ym")&gt;0,DATEDIF(I2301,'ObjProd (2)'!$C$25,"ym") &amp; " mois ", "") &amp;
   IF(INT(('ObjProd (2)'!$C$25-EDATE(I2301,DATEDIF(I2301,'ObjProd (2)'!$C$25,"y")*12+DATEDIF(I2301,'ObjProd (2)'!$C$25,"ym")))/7)&gt;0,
      INT(('ObjProd (2)'!$C$25-EDATE(I2301,DATEDIF(I2301,'ObjProd (2)'!$C$25,"y")*12+DATEDIF(I2301,'ObjProd (2)'!$C$25,"ym")))/7) &amp; " sem.",
      "")
)
)</f>
        <v/>
      </c>
      <c r="L2301" s="11" t="str">
        <f t="shared" si="363"/>
        <v/>
      </c>
      <c r="M2301" s="9" t="str">
        <f t="shared" si="359"/>
        <v/>
      </c>
      <c r="N2301" s="9" t="str" cm="1">
        <f t="array" aca="1" ref="N2301" ca="1">LEFT(L2301, IF(ISNUMBER(SUBSTITUTE(_xludf.MID(L2301, 2, 1), ".", ",")), 1, 2))</f>
        <v/>
      </c>
      <c r="O2301" s="19" t="str">
        <f t="shared" ca="1" si="365"/>
        <v/>
      </c>
      <c r="P2301" s="9" t="str">
        <f t="shared" ca="1" si="366"/>
        <v/>
      </c>
      <c r="Q2301" s="9" t="str">
        <f t="shared" ca="1" si="367"/>
        <v/>
      </c>
      <c r="R2301" s="9" t="str">
        <f t="shared" si="360"/>
        <v/>
      </c>
      <c r="S2301" t="str" cm="1">
        <f t="array" ref="S2301">IF(ISBLANK(C2301),"",IFERROR(INDEX(ListeSeries!$A$2:$A$1045, MATCH(1, (DatasScan!G2301=ListeSeries!$B$2:$B$1045) * (DatasScan!H2301&gt;=ListeSeries!$D$2:$D$1045) * (DatasScan!H2301&lt;=ListeSeries!$E$2:$E$1045), 0)), "no match"))</f>
        <v/>
      </c>
      <c r="T2301" s="7" t="str" cm="1">
        <f t="array" ref="T2301">IF(ISBLANK(C2301),"",IFERROR(INDEX(ListeSeries!$C$2:$C$1045, MATCH(1, (DatasScan!G2301=ListeSeries!$B$2:$B$1045) * (DatasScan!H2301&gt;=ListeSeries!$D$2:$D$1045) * (DatasScan!H2301&lt;=ListeSeries!$E$2:$E$1045), 0)), "no match"))</f>
        <v/>
      </c>
      <c r="U2301" s="11" t="str" cm="1">
        <f t="array" ref="U2301">IF(ISBLANK(C2301),"",IFERROR(INDEX(ListeSeries!$F$2:$F$1045, MATCH(1, (DatasScan!G2301=ListeSeries!$B$2:$B$1045) * (DatasScan!H2301&gt;=ListeSeries!$D$2:$D$1045) * (DatasScan!H2301&lt;=ListeSeries!$E$2:$E$1045), 0)), "no match"))</f>
        <v/>
      </c>
    </row>
    <row r="2302" spans="1:21" x14ac:dyDescent="0.25">
      <c r="A2302" s="6" t="str">
        <f t="shared" si="361"/>
        <v/>
      </c>
      <c r="B2302" s="272"/>
      <c r="F2302" s="7" t="str">
        <f t="shared" si="364"/>
        <v/>
      </c>
      <c r="G2302" s="21" t="str">
        <f>IF(ISBLANK(C2302),"",_xlfn.XLOOKUP(_xlfn.XLOOKUP(VALUE(LEFT(C2302,4)),Souches!$B$2:$B$15000,Souches!$E$2:$E$15000),Varietes!$B$2:$B$500,Varietes!$C$2:$C$500))</f>
        <v/>
      </c>
      <c r="H2302" s="19" t="str">
        <f>IF(ISBLANK(C2302),"",_xlfn.XLOOKUP(VALUE(LEFT(C2302,4)),Souches!$B$2:$B$15000,Souches!$D$2:$D$15000))</f>
        <v/>
      </c>
      <c r="I2302" s="10" t="str">
        <f t="shared" si="362"/>
        <v/>
      </c>
      <c r="J2302" s="19" t="str">
        <f>IF(I2302="","",INT(('ObjProd (2)'!$C$25-I2302)/7 * (ABS('ObjProd (2)'!$C$25-I2302)&gt;=7)))</f>
        <v/>
      </c>
      <c r="K2302" s="10" t="str">
        <f>IF(I2302="","",
IF(AND(DATEDIF(I2302,'ObjProd (2)'!$C$25,"y")=0,DATEDIF(I2302,'ObjProd (2)'!$C$25,"ym")=0,
   INT(('ObjProd (2)'!$C$25-EDATE(I2302,DATEDIF(I2302,'ObjProd (2)'!$C$25,"y")*12+DATEDIF(I2302,'ObjProd (2)'!$C$25,"ym")))/7)=0),
   "&lt; 1 sem.",
   IF(DATEDIF(I2302,'ObjProd (2)'!$C$25,"y")&gt;0,DATEDIF(I2302,'ObjProd (2)'!$C$25,"y") &amp; " " &amp; IF(DATEDIF(I2302,'ObjProd (2)'!$C$25,"y")=1,"an ","ans "),"") &amp;
   IF(DATEDIF(I2302,'ObjProd (2)'!$C$25,"ym")&gt;0,DATEDIF(I2302,'ObjProd (2)'!$C$25,"ym") &amp; " mois ", "") &amp;
   IF(INT(('ObjProd (2)'!$C$25-EDATE(I2302,DATEDIF(I2302,'ObjProd (2)'!$C$25,"y")*12+DATEDIF(I2302,'ObjProd (2)'!$C$25,"ym")))/7)&gt;0,
      INT(('ObjProd (2)'!$C$25-EDATE(I2302,DATEDIF(I2302,'ObjProd (2)'!$C$25,"y")*12+DATEDIF(I2302,'ObjProd (2)'!$C$25,"ym")))/7) &amp; " sem.",
      "")
)
)</f>
        <v/>
      </c>
      <c r="L2302" s="11" t="str">
        <f t="shared" si="363"/>
        <v/>
      </c>
      <c r="M2302" s="9" t="str">
        <f t="shared" si="359"/>
        <v/>
      </c>
      <c r="N2302" s="9" t="str" cm="1">
        <f t="array" aca="1" ref="N2302" ca="1">LEFT(L2302, IF(ISNUMBER(SUBSTITUTE(_xludf.MID(L2302, 2, 1), ".", ",")), 1, 2))</f>
        <v/>
      </c>
      <c r="O2302" s="19" t="str">
        <f t="shared" ca="1" si="365"/>
        <v/>
      </c>
      <c r="P2302" s="9" t="str">
        <f t="shared" ca="1" si="366"/>
        <v/>
      </c>
      <c r="Q2302" s="9" t="str">
        <f t="shared" ca="1" si="367"/>
        <v/>
      </c>
      <c r="R2302" s="9" t="str">
        <f t="shared" si="360"/>
        <v/>
      </c>
      <c r="S2302" t="str" cm="1">
        <f t="array" ref="S2302">IF(ISBLANK(C2302),"",IFERROR(INDEX(ListeSeries!$A$2:$A$1045, MATCH(1, (DatasScan!G2302=ListeSeries!$B$2:$B$1045) * (DatasScan!H2302&gt;=ListeSeries!$D$2:$D$1045) * (DatasScan!H2302&lt;=ListeSeries!$E$2:$E$1045), 0)), "no match"))</f>
        <v/>
      </c>
      <c r="T2302" s="7" t="str" cm="1">
        <f t="array" ref="T2302">IF(ISBLANK(C2302),"",IFERROR(INDEX(ListeSeries!$C$2:$C$1045, MATCH(1, (DatasScan!G2302=ListeSeries!$B$2:$B$1045) * (DatasScan!H2302&gt;=ListeSeries!$D$2:$D$1045) * (DatasScan!H2302&lt;=ListeSeries!$E$2:$E$1045), 0)), "no match"))</f>
        <v/>
      </c>
      <c r="U2302" s="11" t="str" cm="1">
        <f t="array" ref="U2302">IF(ISBLANK(C2302),"",IFERROR(INDEX(ListeSeries!$F$2:$F$1045, MATCH(1, (DatasScan!G2302=ListeSeries!$B$2:$B$1045) * (DatasScan!H2302&gt;=ListeSeries!$D$2:$D$1045) * (DatasScan!H2302&lt;=ListeSeries!$E$2:$E$1045), 0)), "no match"))</f>
        <v/>
      </c>
    </row>
    <row r="2303" spans="1:21" x14ac:dyDescent="0.25">
      <c r="A2303" s="6" t="str">
        <f t="shared" si="361"/>
        <v/>
      </c>
      <c r="B2303" s="272"/>
      <c r="F2303" s="7" t="str">
        <f t="shared" si="364"/>
        <v/>
      </c>
      <c r="G2303" s="21" t="str">
        <f>IF(ISBLANK(C2303),"",_xlfn.XLOOKUP(_xlfn.XLOOKUP(VALUE(LEFT(C2303,4)),Souches!$B$2:$B$15000,Souches!$E$2:$E$15000),Varietes!$B$2:$B$500,Varietes!$C$2:$C$500))</f>
        <v/>
      </c>
      <c r="H2303" s="19" t="str">
        <f>IF(ISBLANK(C2303),"",_xlfn.XLOOKUP(VALUE(LEFT(C2303,4)),Souches!$B$2:$B$15000,Souches!$D$2:$D$15000))</f>
        <v/>
      </c>
      <c r="I2303" s="10" t="str">
        <f t="shared" si="362"/>
        <v/>
      </c>
      <c r="J2303" s="19" t="str">
        <f>IF(I2303="","",INT(('ObjProd (2)'!$C$25-I2303)/7 * (ABS('ObjProd (2)'!$C$25-I2303)&gt;=7)))</f>
        <v/>
      </c>
      <c r="K2303" s="10" t="str">
        <f>IF(I2303="","",
IF(AND(DATEDIF(I2303,'ObjProd (2)'!$C$25,"y")=0,DATEDIF(I2303,'ObjProd (2)'!$C$25,"ym")=0,
   INT(('ObjProd (2)'!$C$25-EDATE(I2303,DATEDIF(I2303,'ObjProd (2)'!$C$25,"y")*12+DATEDIF(I2303,'ObjProd (2)'!$C$25,"ym")))/7)=0),
   "&lt; 1 sem.",
   IF(DATEDIF(I2303,'ObjProd (2)'!$C$25,"y")&gt;0,DATEDIF(I2303,'ObjProd (2)'!$C$25,"y") &amp; " " &amp; IF(DATEDIF(I2303,'ObjProd (2)'!$C$25,"y")=1,"an ","ans "),"") &amp;
   IF(DATEDIF(I2303,'ObjProd (2)'!$C$25,"ym")&gt;0,DATEDIF(I2303,'ObjProd (2)'!$C$25,"ym") &amp; " mois ", "") &amp;
   IF(INT(('ObjProd (2)'!$C$25-EDATE(I2303,DATEDIF(I2303,'ObjProd (2)'!$C$25,"y")*12+DATEDIF(I2303,'ObjProd (2)'!$C$25,"ym")))/7)&gt;0,
      INT(('ObjProd (2)'!$C$25-EDATE(I2303,DATEDIF(I2303,'ObjProd (2)'!$C$25,"y")*12+DATEDIF(I2303,'ObjProd (2)'!$C$25,"ym")))/7) &amp; " sem.",
      "")
)
)</f>
        <v/>
      </c>
      <c r="L2303" s="11" t="str">
        <f t="shared" si="363"/>
        <v/>
      </c>
      <c r="M2303" s="9" t="str">
        <f t="shared" si="359"/>
        <v/>
      </c>
      <c r="N2303" s="9" t="str" cm="1">
        <f t="array" aca="1" ref="N2303" ca="1">LEFT(L2303, IF(ISNUMBER(SUBSTITUTE(_xludf.MID(L2303, 2, 1), ".", ",")), 1, 2))</f>
        <v/>
      </c>
      <c r="O2303" s="19" t="str">
        <f t="shared" ca="1" si="365"/>
        <v/>
      </c>
      <c r="P2303" s="9" t="str">
        <f t="shared" ca="1" si="366"/>
        <v/>
      </c>
      <c r="Q2303" s="9" t="str">
        <f t="shared" ca="1" si="367"/>
        <v/>
      </c>
      <c r="R2303" s="9" t="str">
        <f t="shared" si="360"/>
        <v/>
      </c>
      <c r="S2303" t="str" cm="1">
        <f t="array" ref="S2303">IF(ISBLANK(C2303),"",IFERROR(INDEX(ListeSeries!$A$2:$A$1045, MATCH(1, (DatasScan!G2303=ListeSeries!$B$2:$B$1045) * (DatasScan!H2303&gt;=ListeSeries!$D$2:$D$1045) * (DatasScan!H2303&lt;=ListeSeries!$E$2:$E$1045), 0)), "no match"))</f>
        <v/>
      </c>
      <c r="T2303" s="7" t="str" cm="1">
        <f t="array" ref="T2303">IF(ISBLANK(C2303),"",IFERROR(INDEX(ListeSeries!$C$2:$C$1045, MATCH(1, (DatasScan!G2303=ListeSeries!$B$2:$B$1045) * (DatasScan!H2303&gt;=ListeSeries!$D$2:$D$1045) * (DatasScan!H2303&lt;=ListeSeries!$E$2:$E$1045), 0)), "no match"))</f>
        <v/>
      </c>
      <c r="U2303" s="11" t="str" cm="1">
        <f t="array" ref="U2303">IF(ISBLANK(C2303),"",IFERROR(INDEX(ListeSeries!$F$2:$F$1045, MATCH(1, (DatasScan!G2303=ListeSeries!$B$2:$B$1045) * (DatasScan!H2303&gt;=ListeSeries!$D$2:$D$1045) * (DatasScan!H2303&lt;=ListeSeries!$E$2:$E$1045), 0)), "no match"))</f>
        <v/>
      </c>
    </row>
    <row r="2304" spans="1:21" x14ac:dyDescent="0.25">
      <c r="A2304" s="6" t="str">
        <f t="shared" si="361"/>
        <v/>
      </c>
      <c r="B2304" s="272"/>
      <c r="F2304" s="7" t="str">
        <f t="shared" si="364"/>
        <v/>
      </c>
      <c r="G2304" s="21" t="str">
        <f>IF(ISBLANK(C2304),"",_xlfn.XLOOKUP(_xlfn.XLOOKUP(VALUE(LEFT(C2304,4)),Souches!$B$2:$B$15000,Souches!$E$2:$E$15000),Varietes!$B$2:$B$500,Varietes!$C$2:$C$500))</f>
        <v/>
      </c>
      <c r="H2304" s="19" t="str">
        <f>IF(ISBLANK(C2304),"",_xlfn.XLOOKUP(VALUE(LEFT(C2304,4)),Souches!$B$2:$B$15000,Souches!$D$2:$D$15000))</f>
        <v/>
      </c>
      <c r="I2304" s="10" t="str">
        <f t="shared" si="362"/>
        <v/>
      </c>
      <c r="J2304" s="19" t="str">
        <f>IF(I2304="","",INT(('ObjProd (2)'!$C$25-I2304)/7 * (ABS('ObjProd (2)'!$C$25-I2304)&gt;=7)))</f>
        <v/>
      </c>
      <c r="K2304" s="10" t="str">
        <f>IF(I2304="","",
IF(AND(DATEDIF(I2304,'ObjProd (2)'!$C$25,"y")=0,DATEDIF(I2304,'ObjProd (2)'!$C$25,"ym")=0,
   INT(('ObjProd (2)'!$C$25-EDATE(I2304,DATEDIF(I2304,'ObjProd (2)'!$C$25,"y")*12+DATEDIF(I2304,'ObjProd (2)'!$C$25,"ym")))/7)=0),
   "&lt; 1 sem.",
   IF(DATEDIF(I2304,'ObjProd (2)'!$C$25,"y")&gt;0,DATEDIF(I2304,'ObjProd (2)'!$C$25,"y") &amp; " " &amp; IF(DATEDIF(I2304,'ObjProd (2)'!$C$25,"y")=1,"an ","ans "),"") &amp;
   IF(DATEDIF(I2304,'ObjProd (2)'!$C$25,"ym")&gt;0,DATEDIF(I2304,'ObjProd (2)'!$C$25,"ym") &amp; " mois ", "") &amp;
   IF(INT(('ObjProd (2)'!$C$25-EDATE(I2304,DATEDIF(I2304,'ObjProd (2)'!$C$25,"y")*12+DATEDIF(I2304,'ObjProd (2)'!$C$25,"ym")))/7)&gt;0,
      INT(('ObjProd (2)'!$C$25-EDATE(I2304,DATEDIF(I2304,'ObjProd (2)'!$C$25,"y")*12+DATEDIF(I2304,'ObjProd (2)'!$C$25,"ym")))/7) &amp; " sem.",
      "")
)
)</f>
        <v/>
      </c>
      <c r="L2304" s="11" t="str">
        <f t="shared" si="363"/>
        <v/>
      </c>
      <c r="M2304" s="9" t="str">
        <f t="shared" ref="M2304:M2367" si="368">IF(OR(D2304&gt;0, E2304&gt;0), D2304*14+E2304,"")</f>
        <v/>
      </c>
      <c r="N2304" s="9" t="str" cm="1">
        <f t="array" aca="1" ref="N2304" ca="1">LEFT(L2304, IF(ISNUMBER(SUBSTITUTE(_xludf.MID(L2304, 2, 1), ".", ",")), 1, 2))</f>
        <v/>
      </c>
      <c r="O2304" s="19" t="str">
        <f t="shared" ca="1" si="365"/>
        <v/>
      </c>
      <c r="P2304" s="9" t="str">
        <f t="shared" ca="1" si="366"/>
        <v/>
      </c>
      <c r="Q2304" s="9" t="str">
        <f t="shared" ca="1" si="367"/>
        <v/>
      </c>
      <c r="R2304" s="9" t="str">
        <f t="shared" ref="R2304:R2367" si="369">IF(ISBLANK(C2304),"",P2304&amp;Q2304)</f>
        <v/>
      </c>
      <c r="S2304" t="str" cm="1">
        <f t="array" ref="S2304">IF(ISBLANK(C2304),"",IFERROR(INDEX(ListeSeries!$A$2:$A$1045, MATCH(1, (DatasScan!G2304=ListeSeries!$B$2:$B$1045) * (DatasScan!H2304&gt;=ListeSeries!$D$2:$D$1045) * (DatasScan!H2304&lt;=ListeSeries!$E$2:$E$1045), 0)), "no match"))</f>
        <v/>
      </c>
      <c r="T2304" s="7" t="str" cm="1">
        <f t="array" ref="T2304">IF(ISBLANK(C2304),"",IFERROR(INDEX(ListeSeries!$C$2:$C$1045, MATCH(1, (DatasScan!G2304=ListeSeries!$B$2:$B$1045) * (DatasScan!H2304&gt;=ListeSeries!$D$2:$D$1045) * (DatasScan!H2304&lt;=ListeSeries!$E$2:$E$1045), 0)), "no match"))</f>
        <v/>
      </c>
      <c r="U2304" s="11" t="str" cm="1">
        <f t="array" ref="U2304">IF(ISBLANK(C2304),"",IFERROR(INDEX(ListeSeries!$F$2:$F$1045, MATCH(1, (DatasScan!G2304=ListeSeries!$B$2:$B$1045) * (DatasScan!H2304&gt;=ListeSeries!$D$2:$D$1045) * (DatasScan!H2304&lt;=ListeSeries!$E$2:$E$1045), 0)), "no match"))</f>
        <v/>
      </c>
    </row>
    <row r="2305" spans="1:21" x14ac:dyDescent="0.25">
      <c r="A2305" s="6" t="str">
        <f t="shared" ref="A2305:A2368" si="370">IF(B2305="CHF","CHF",IF(B2305="CHF 2","CHF hangar",LEFT(B2305,1)))</f>
        <v/>
      </c>
      <c r="B2305" s="272"/>
      <c r="F2305" s="7" t="str">
        <f t="shared" si="364"/>
        <v/>
      </c>
      <c r="G2305" s="21" t="str">
        <f>IF(ISBLANK(C2305),"",_xlfn.XLOOKUP(_xlfn.XLOOKUP(VALUE(LEFT(C2305,4)),Souches!$B$2:$B$15000,Souches!$E$2:$E$15000),Varietes!$B$2:$B$500,Varietes!$C$2:$C$500))</f>
        <v/>
      </c>
      <c r="H2305" s="19" t="str">
        <f>IF(ISBLANK(C2305),"",_xlfn.XLOOKUP(VALUE(LEFT(C2305,4)),Souches!$B$2:$B$15000,Souches!$D$2:$D$15000))</f>
        <v/>
      </c>
      <c r="I2305" s="10" t="str">
        <f t="shared" si="362"/>
        <v/>
      </c>
      <c r="J2305" s="19" t="str">
        <f>IF(I2305="","",INT(('ObjProd (2)'!$C$25-I2305)/7 * (ABS('ObjProd (2)'!$C$25-I2305)&gt;=7)))</f>
        <v/>
      </c>
      <c r="K2305" s="10" t="str">
        <f>IF(I2305="","",
IF(AND(DATEDIF(I2305,'ObjProd (2)'!$C$25,"y")=0,DATEDIF(I2305,'ObjProd (2)'!$C$25,"ym")=0,
   INT(('ObjProd (2)'!$C$25-EDATE(I2305,DATEDIF(I2305,'ObjProd (2)'!$C$25,"y")*12+DATEDIF(I2305,'ObjProd (2)'!$C$25,"ym")))/7)=0),
   "&lt; 1 sem.",
   IF(DATEDIF(I2305,'ObjProd (2)'!$C$25,"y")&gt;0,DATEDIF(I2305,'ObjProd (2)'!$C$25,"y") &amp; " " &amp; IF(DATEDIF(I2305,'ObjProd (2)'!$C$25,"y")=1,"an ","ans "),"") &amp;
   IF(DATEDIF(I2305,'ObjProd (2)'!$C$25,"ym")&gt;0,DATEDIF(I2305,'ObjProd (2)'!$C$25,"ym") &amp; " mois ", "") &amp;
   IF(INT(('ObjProd (2)'!$C$25-EDATE(I2305,DATEDIF(I2305,'ObjProd (2)'!$C$25,"y")*12+DATEDIF(I2305,'ObjProd (2)'!$C$25,"ym")))/7)&gt;0,
      INT(('ObjProd (2)'!$C$25-EDATE(I2305,DATEDIF(I2305,'ObjProd (2)'!$C$25,"y")*12+DATEDIF(I2305,'ObjProd (2)'!$C$25,"ym")))/7) &amp; " sem.",
      "")
)
)</f>
        <v/>
      </c>
      <c r="L2305" s="11" t="str">
        <f t="shared" si="363"/>
        <v/>
      </c>
      <c r="M2305" s="9" t="str">
        <f t="shared" si="368"/>
        <v/>
      </c>
      <c r="N2305" s="9" t="str" cm="1">
        <f t="array" aca="1" ref="N2305" ca="1">LEFT(L2305, IF(ISNUMBER(SUBSTITUTE(_xludf.MID(L2305, 2, 1), ".", ",")), 1, 2))</f>
        <v/>
      </c>
      <c r="O2305" s="19" t="str">
        <f t="shared" ca="1" si="365"/>
        <v/>
      </c>
      <c r="P2305" s="9" t="str">
        <f t="shared" ca="1" si="366"/>
        <v/>
      </c>
      <c r="Q2305" s="9" t="str">
        <f t="shared" ca="1" si="367"/>
        <v/>
      </c>
      <c r="R2305" s="9" t="str">
        <f t="shared" si="369"/>
        <v/>
      </c>
      <c r="S2305" t="str" cm="1">
        <f t="array" ref="S2305">IF(ISBLANK(C2305),"",IFERROR(INDEX(ListeSeries!$A$2:$A$1045, MATCH(1, (DatasScan!G2305=ListeSeries!$B$2:$B$1045) * (DatasScan!H2305&gt;=ListeSeries!$D$2:$D$1045) * (DatasScan!H2305&lt;=ListeSeries!$E$2:$E$1045), 0)), "no match"))</f>
        <v/>
      </c>
      <c r="T2305" s="7" t="str" cm="1">
        <f t="array" ref="T2305">IF(ISBLANK(C2305),"",IFERROR(INDEX(ListeSeries!$C$2:$C$1045, MATCH(1, (DatasScan!G2305=ListeSeries!$B$2:$B$1045) * (DatasScan!H2305&gt;=ListeSeries!$D$2:$D$1045) * (DatasScan!H2305&lt;=ListeSeries!$E$2:$E$1045), 0)), "no match"))</f>
        <v/>
      </c>
      <c r="U2305" s="11" t="str" cm="1">
        <f t="array" ref="U2305">IF(ISBLANK(C2305),"",IFERROR(INDEX(ListeSeries!$F$2:$F$1045, MATCH(1, (DatasScan!G2305=ListeSeries!$B$2:$B$1045) * (DatasScan!H2305&gt;=ListeSeries!$D$2:$D$1045) * (DatasScan!H2305&lt;=ListeSeries!$E$2:$E$1045), 0)), "no match"))</f>
        <v/>
      </c>
    </row>
    <row r="2306" spans="1:21" x14ac:dyDescent="0.25">
      <c r="A2306" s="6" t="str">
        <f t="shared" si="370"/>
        <v/>
      </c>
      <c r="B2306" s="272"/>
      <c r="F2306" s="7" t="str">
        <f t="shared" si="364"/>
        <v/>
      </c>
      <c r="G2306" s="21" t="str">
        <f>IF(ISBLANK(C2306),"",_xlfn.XLOOKUP(_xlfn.XLOOKUP(VALUE(LEFT(C2306,4)),Souches!$B$2:$B$15000,Souches!$E$2:$E$15000),Varietes!$B$2:$B$500,Varietes!$C$2:$C$500))</f>
        <v/>
      </c>
      <c r="H2306" s="19" t="str">
        <f>IF(ISBLANK(C2306),"",_xlfn.XLOOKUP(VALUE(LEFT(C2306,4)),Souches!$B$2:$B$15000,Souches!$D$2:$D$15000))</f>
        <v/>
      </c>
      <c r="I2306" s="10" t="str">
        <f t="shared" ref="I2306:I2369" si="371">IF(ISBLANK(C2306),"",DATE(MID(C2306,5,4),MID(C2306,9,2),MID(C2306,11,2)))</f>
        <v/>
      </c>
      <c r="J2306" s="19" t="str">
        <f>IF(I2306="","",INT(('ObjProd (2)'!$C$25-I2306)/7 * (ABS('ObjProd (2)'!$C$25-I2306)&gt;=7)))</f>
        <v/>
      </c>
      <c r="K2306" s="10" t="str">
        <f>IF(I2306="","",
IF(AND(DATEDIF(I2306,'ObjProd (2)'!$C$25,"y")=0,DATEDIF(I2306,'ObjProd (2)'!$C$25,"ym")=0,
   INT(('ObjProd (2)'!$C$25-EDATE(I2306,DATEDIF(I2306,'ObjProd (2)'!$C$25,"y")*12+DATEDIF(I2306,'ObjProd (2)'!$C$25,"ym")))/7)=0),
   "&lt; 1 sem.",
   IF(DATEDIF(I2306,'ObjProd (2)'!$C$25,"y")&gt;0,DATEDIF(I2306,'ObjProd (2)'!$C$25,"y") &amp; " " &amp; IF(DATEDIF(I2306,'ObjProd (2)'!$C$25,"y")=1,"an ","ans "),"") &amp;
   IF(DATEDIF(I2306,'ObjProd (2)'!$C$25,"ym")&gt;0,DATEDIF(I2306,'ObjProd (2)'!$C$25,"ym") &amp; " mois ", "") &amp;
   IF(INT(('ObjProd (2)'!$C$25-EDATE(I2306,DATEDIF(I2306,'ObjProd (2)'!$C$25,"y")*12+DATEDIF(I2306,'ObjProd (2)'!$C$25,"ym")))/7)&gt;0,
      INT(('ObjProd (2)'!$C$25-EDATE(I2306,DATEDIF(I2306,'ObjProd (2)'!$C$25,"y")*12+DATEDIF(I2306,'ObjProd (2)'!$C$25,"ym")))/7) &amp; " sem.",
      "")
)
)</f>
        <v/>
      </c>
      <c r="L2306" s="11" t="str">
        <f t="shared" ref="L2306:L2369" si="372">IF(ISBLANK(C2306),"",MID(C2306,13,4))</f>
        <v/>
      </c>
      <c r="M2306" s="9" t="str">
        <f t="shared" si="368"/>
        <v/>
      </c>
      <c r="N2306" s="9" t="str" cm="1">
        <f t="array" aca="1" ref="N2306" ca="1">LEFT(L2306, IF(ISNUMBER(SUBSTITUTE(_xludf.MID(L2306, 2, 1), ".", ",")), 1, 2))</f>
        <v/>
      </c>
      <c r="O2306" s="19" t="str">
        <f t="shared" ca="1" si="365"/>
        <v/>
      </c>
      <c r="P2306" s="9" t="str">
        <f t="shared" ca="1" si="366"/>
        <v/>
      </c>
      <c r="Q2306" s="9" t="str">
        <f t="shared" ca="1" si="367"/>
        <v/>
      </c>
      <c r="R2306" s="9" t="str">
        <f t="shared" si="369"/>
        <v/>
      </c>
      <c r="S2306" t="str" cm="1">
        <f t="array" ref="S2306">IF(ISBLANK(C2306),"",IFERROR(INDEX(ListeSeries!$A$2:$A$1045, MATCH(1, (DatasScan!G2306=ListeSeries!$B$2:$B$1045) * (DatasScan!H2306&gt;=ListeSeries!$D$2:$D$1045) * (DatasScan!H2306&lt;=ListeSeries!$E$2:$E$1045), 0)), "no match"))</f>
        <v/>
      </c>
      <c r="T2306" s="7" t="str" cm="1">
        <f t="array" ref="T2306">IF(ISBLANK(C2306),"",IFERROR(INDEX(ListeSeries!$C$2:$C$1045, MATCH(1, (DatasScan!G2306=ListeSeries!$B$2:$B$1045) * (DatasScan!H2306&gt;=ListeSeries!$D$2:$D$1045) * (DatasScan!H2306&lt;=ListeSeries!$E$2:$E$1045), 0)), "no match"))</f>
        <v/>
      </c>
      <c r="U2306" s="11" t="str" cm="1">
        <f t="array" ref="U2306">IF(ISBLANK(C2306),"",IFERROR(INDEX(ListeSeries!$F$2:$F$1045, MATCH(1, (DatasScan!G2306=ListeSeries!$B$2:$B$1045) * (DatasScan!H2306&gt;=ListeSeries!$D$2:$D$1045) * (DatasScan!H2306&lt;=ListeSeries!$E$2:$E$1045), 0)), "no match"))</f>
        <v/>
      </c>
    </row>
    <row r="2307" spans="1:21" x14ac:dyDescent="0.25">
      <c r="A2307" s="6" t="str">
        <f t="shared" si="370"/>
        <v/>
      </c>
      <c r="B2307" s="272"/>
      <c r="F2307" s="7" t="str">
        <f t="shared" si="364"/>
        <v/>
      </c>
      <c r="G2307" s="21" t="str">
        <f>IF(ISBLANK(C2307),"",_xlfn.XLOOKUP(_xlfn.XLOOKUP(VALUE(LEFT(C2307,4)),Souches!$B$2:$B$15000,Souches!$E$2:$E$15000),Varietes!$B$2:$B$500,Varietes!$C$2:$C$500))</f>
        <v/>
      </c>
      <c r="H2307" s="19" t="str">
        <f>IF(ISBLANK(C2307),"",_xlfn.XLOOKUP(VALUE(LEFT(C2307,4)),Souches!$B$2:$B$15000,Souches!$D$2:$D$15000))</f>
        <v/>
      </c>
      <c r="I2307" s="10" t="str">
        <f t="shared" si="371"/>
        <v/>
      </c>
      <c r="J2307" s="19" t="str">
        <f>IF(I2307="","",INT(('ObjProd (2)'!$C$25-I2307)/7 * (ABS('ObjProd (2)'!$C$25-I2307)&gt;=7)))</f>
        <v/>
      </c>
      <c r="K2307" s="10" t="str">
        <f>IF(I2307="","",
IF(AND(DATEDIF(I2307,'ObjProd (2)'!$C$25,"y")=0,DATEDIF(I2307,'ObjProd (2)'!$C$25,"ym")=0,
   INT(('ObjProd (2)'!$C$25-EDATE(I2307,DATEDIF(I2307,'ObjProd (2)'!$C$25,"y")*12+DATEDIF(I2307,'ObjProd (2)'!$C$25,"ym")))/7)=0),
   "&lt; 1 sem.",
   IF(DATEDIF(I2307,'ObjProd (2)'!$C$25,"y")&gt;0,DATEDIF(I2307,'ObjProd (2)'!$C$25,"y") &amp; " " &amp; IF(DATEDIF(I2307,'ObjProd (2)'!$C$25,"y")=1,"an ","ans "),"") &amp;
   IF(DATEDIF(I2307,'ObjProd (2)'!$C$25,"ym")&gt;0,DATEDIF(I2307,'ObjProd (2)'!$C$25,"ym") &amp; " mois ", "") &amp;
   IF(INT(('ObjProd (2)'!$C$25-EDATE(I2307,DATEDIF(I2307,'ObjProd (2)'!$C$25,"y")*12+DATEDIF(I2307,'ObjProd (2)'!$C$25,"ym")))/7)&gt;0,
      INT(('ObjProd (2)'!$C$25-EDATE(I2307,DATEDIF(I2307,'ObjProd (2)'!$C$25,"y")*12+DATEDIF(I2307,'ObjProd (2)'!$C$25,"ym")))/7) &amp; " sem.",
      "")
)
)</f>
        <v/>
      </c>
      <c r="L2307" s="11" t="str">
        <f t="shared" si="372"/>
        <v/>
      </c>
      <c r="M2307" s="9" t="str">
        <f t="shared" si="368"/>
        <v/>
      </c>
      <c r="N2307" s="9" t="str" cm="1">
        <f t="array" aca="1" ref="N2307" ca="1">LEFT(L2307, IF(ISNUMBER(SUBSTITUTE(_xludf.MID(L2307, 2, 1), ".", ",")), 1, 2))</f>
        <v/>
      </c>
      <c r="O2307" s="19" t="str">
        <f t="shared" ca="1" si="365"/>
        <v/>
      </c>
      <c r="P2307" s="9" t="str">
        <f t="shared" ca="1" si="366"/>
        <v/>
      </c>
      <c r="Q2307" s="9" t="str">
        <f t="shared" ca="1" si="367"/>
        <v/>
      </c>
      <c r="R2307" s="9" t="str">
        <f t="shared" si="369"/>
        <v/>
      </c>
      <c r="S2307" t="str" cm="1">
        <f t="array" ref="S2307">IF(ISBLANK(C2307),"",IFERROR(INDEX(ListeSeries!$A$2:$A$1045, MATCH(1, (DatasScan!G2307=ListeSeries!$B$2:$B$1045) * (DatasScan!H2307&gt;=ListeSeries!$D$2:$D$1045) * (DatasScan!H2307&lt;=ListeSeries!$E$2:$E$1045), 0)), "no match"))</f>
        <v/>
      </c>
      <c r="T2307" s="7" t="str" cm="1">
        <f t="array" ref="T2307">IF(ISBLANK(C2307),"",IFERROR(INDEX(ListeSeries!$C$2:$C$1045, MATCH(1, (DatasScan!G2307=ListeSeries!$B$2:$B$1045) * (DatasScan!H2307&gt;=ListeSeries!$D$2:$D$1045) * (DatasScan!H2307&lt;=ListeSeries!$E$2:$E$1045), 0)), "no match"))</f>
        <v/>
      </c>
      <c r="U2307" s="11" t="str" cm="1">
        <f t="array" ref="U2307">IF(ISBLANK(C2307),"",IFERROR(INDEX(ListeSeries!$F$2:$F$1045, MATCH(1, (DatasScan!G2307=ListeSeries!$B$2:$B$1045) * (DatasScan!H2307&gt;=ListeSeries!$D$2:$D$1045) * (DatasScan!H2307&lt;=ListeSeries!$E$2:$E$1045), 0)), "no match"))</f>
        <v/>
      </c>
    </row>
    <row r="2308" spans="1:21" x14ac:dyDescent="0.25">
      <c r="A2308" s="6" t="str">
        <f t="shared" si="370"/>
        <v/>
      </c>
      <c r="B2308" s="272"/>
      <c r="F2308" s="7" t="str">
        <f t="shared" si="364"/>
        <v/>
      </c>
      <c r="G2308" s="21" t="str">
        <f>IF(ISBLANK(C2308),"",_xlfn.XLOOKUP(_xlfn.XLOOKUP(VALUE(LEFT(C2308,4)),Souches!$B$2:$B$15000,Souches!$E$2:$E$15000),Varietes!$B$2:$B$500,Varietes!$C$2:$C$500))</f>
        <v/>
      </c>
      <c r="H2308" s="19" t="str">
        <f>IF(ISBLANK(C2308),"",_xlfn.XLOOKUP(VALUE(LEFT(C2308,4)),Souches!$B$2:$B$15000,Souches!$D$2:$D$15000))</f>
        <v/>
      </c>
      <c r="I2308" s="10" t="str">
        <f t="shared" si="371"/>
        <v/>
      </c>
      <c r="J2308" s="19" t="str">
        <f>IF(I2308="","",INT(('ObjProd (2)'!$C$25-I2308)/7 * (ABS('ObjProd (2)'!$C$25-I2308)&gt;=7)))</f>
        <v/>
      </c>
      <c r="K2308" s="10" t="str">
        <f>IF(I2308="","",
IF(AND(DATEDIF(I2308,'ObjProd (2)'!$C$25,"y")=0,DATEDIF(I2308,'ObjProd (2)'!$C$25,"ym")=0,
   INT(('ObjProd (2)'!$C$25-EDATE(I2308,DATEDIF(I2308,'ObjProd (2)'!$C$25,"y")*12+DATEDIF(I2308,'ObjProd (2)'!$C$25,"ym")))/7)=0),
   "&lt; 1 sem.",
   IF(DATEDIF(I2308,'ObjProd (2)'!$C$25,"y")&gt;0,DATEDIF(I2308,'ObjProd (2)'!$C$25,"y") &amp; " " &amp; IF(DATEDIF(I2308,'ObjProd (2)'!$C$25,"y")=1,"an ","ans "),"") &amp;
   IF(DATEDIF(I2308,'ObjProd (2)'!$C$25,"ym")&gt;0,DATEDIF(I2308,'ObjProd (2)'!$C$25,"ym") &amp; " mois ", "") &amp;
   IF(INT(('ObjProd (2)'!$C$25-EDATE(I2308,DATEDIF(I2308,'ObjProd (2)'!$C$25,"y")*12+DATEDIF(I2308,'ObjProd (2)'!$C$25,"ym")))/7)&gt;0,
      INT(('ObjProd (2)'!$C$25-EDATE(I2308,DATEDIF(I2308,'ObjProd (2)'!$C$25,"y")*12+DATEDIF(I2308,'ObjProd (2)'!$C$25,"ym")))/7) &amp; " sem.",
      "")
)
)</f>
        <v/>
      </c>
      <c r="L2308" s="11" t="str">
        <f t="shared" si="372"/>
        <v/>
      </c>
      <c r="M2308" s="9" t="str">
        <f t="shared" si="368"/>
        <v/>
      </c>
      <c r="N2308" s="9" t="str" cm="1">
        <f t="array" aca="1" ref="N2308" ca="1">LEFT(L2308, IF(ISNUMBER(SUBSTITUTE(_xludf.MID(L2308, 2, 1), ".", ",")), 1, 2))</f>
        <v/>
      </c>
      <c r="O2308" s="19" t="str">
        <f t="shared" ca="1" si="365"/>
        <v/>
      </c>
      <c r="P2308" s="9" t="str">
        <f t="shared" ca="1" si="366"/>
        <v/>
      </c>
      <c r="Q2308" s="9" t="str">
        <f t="shared" ca="1" si="367"/>
        <v/>
      </c>
      <c r="R2308" s="9" t="str">
        <f t="shared" si="369"/>
        <v/>
      </c>
      <c r="S2308" t="str" cm="1">
        <f t="array" ref="S2308">IF(ISBLANK(C2308),"",IFERROR(INDEX(ListeSeries!$A$2:$A$1045, MATCH(1, (DatasScan!G2308=ListeSeries!$B$2:$B$1045) * (DatasScan!H2308&gt;=ListeSeries!$D$2:$D$1045) * (DatasScan!H2308&lt;=ListeSeries!$E$2:$E$1045), 0)), "no match"))</f>
        <v/>
      </c>
      <c r="T2308" s="7" t="str" cm="1">
        <f t="array" ref="T2308">IF(ISBLANK(C2308),"",IFERROR(INDEX(ListeSeries!$C$2:$C$1045, MATCH(1, (DatasScan!G2308=ListeSeries!$B$2:$B$1045) * (DatasScan!H2308&gt;=ListeSeries!$D$2:$D$1045) * (DatasScan!H2308&lt;=ListeSeries!$E$2:$E$1045), 0)), "no match"))</f>
        <v/>
      </c>
      <c r="U2308" s="11" t="str" cm="1">
        <f t="array" ref="U2308">IF(ISBLANK(C2308),"",IFERROR(INDEX(ListeSeries!$F$2:$F$1045, MATCH(1, (DatasScan!G2308=ListeSeries!$B$2:$B$1045) * (DatasScan!H2308&gt;=ListeSeries!$D$2:$D$1045) * (DatasScan!H2308&lt;=ListeSeries!$E$2:$E$1045), 0)), "no match"))</f>
        <v/>
      </c>
    </row>
    <row r="2309" spans="1:21" x14ac:dyDescent="0.25">
      <c r="A2309" s="6" t="str">
        <f t="shared" si="370"/>
        <v/>
      </c>
      <c r="B2309" s="272"/>
      <c r="F2309" s="7" t="str">
        <f t="shared" si="364"/>
        <v/>
      </c>
      <c r="G2309" s="21" t="str">
        <f>IF(ISBLANK(C2309),"",_xlfn.XLOOKUP(_xlfn.XLOOKUP(VALUE(LEFT(C2309,4)),Souches!$B$2:$B$15000,Souches!$E$2:$E$15000),Varietes!$B$2:$B$500,Varietes!$C$2:$C$500))</f>
        <v/>
      </c>
      <c r="H2309" s="19" t="str">
        <f>IF(ISBLANK(C2309),"",_xlfn.XLOOKUP(VALUE(LEFT(C2309,4)),Souches!$B$2:$B$15000,Souches!$D$2:$D$15000))</f>
        <v/>
      </c>
      <c r="I2309" s="10" t="str">
        <f t="shared" si="371"/>
        <v/>
      </c>
      <c r="J2309" s="19" t="str">
        <f>IF(I2309="","",INT(('ObjProd (2)'!$C$25-I2309)/7 * (ABS('ObjProd (2)'!$C$25-I2309)&gt;=7)))</f>
        <v/>
      </c>
      <c r="K2309" s="10" t="str">
        <f>IF(I2309="","",
IF(AND(DATEDIF(I2309,'ObjProd (2)'!$C$25,"y")=0,DATEDIF(I2309,'ObjProd (2)'!$C$25,"ym")=0,
   INT(('ObjProd (2)'!$C$25-EDATE(I2309,DATEDIF(I2309,'ObjProd (2)'!$C$25,"y")*12+DATEDIF(I2309,'ObjProd (2)'!$C$25,"ym")))/7)=0),
   "&lt; 1 sem.",
   IF(DATEDIF(I2309,'ObjProd (2)'!$C$25,"y")&gt;0,DATEDIF(I2309,'ObjProd (2)'!$C$25,"y") &amp; " " &amp; IF(DATEDIF(I2309,'ObjProd (2)'!$C$25,"y")=1,"an ","ans "),"") &amp;
   IF(DATEDIF(I2309,'ObjProd (2)'!$C$25,"ym")&gt;0,DATEDIF(I2309,'ObjProd (2)'!$C$25,"ym") &amp; " mois ", "") &amp;
   IF(INT(('ObjProd (2)'!$C$25-EDATE(I2309,DATEDIF(I2309,'ObjProd (2)'!$C$25,"y")*12+DATEDIF(I2309,'ObjProd (2)'!$C$25,"ym")))/7)&gt;0,
      INT(('ObjProd (2)'!$C$25-EDATE(I2309,DATEDIF(I2309,'ObjProd (2)'!$C$25,"y")*12+DATEDIF(I2309,'ObjProd (2)'!$C$25,"ym")))/7) &amp; " sem.",
      "")
)
)</f>
        <v/>
      </c>
      <c r="L2309" s="11" t="str">
        <f t="shared" si="372"/>
        <v/>
      </c>
      <c r="M2309" s="9" t="str">
        <f t="shared" si="368"/>
        <v/>
      </c>
      <c r="N2309" s="9" t="str" cm="1">
        <f t="array" aca="1" ref="N2309" ca="1">LEFT(L2309, IF(ISNUMBER(SUBSTITUTE(_xludf.MID(L2309, 2, 1), ".", ",")), 1, 2))</f>
        <v/>
      </c>
      <c r="O2309" s="19" t="str">
        <f t="shared" ca="1" si="365"/>
        <v/>
      </c>
      <c r="P2309" s="9" t="str">
        <f t="shared" ca="1" si="366"/>
        <v/>
      </c>
      <c r="Q2309" s="9" t="str">
        <f t="shared" ca="1" si="367"/>
        <v/>
      </c>
      <c r="R2309" s="9" t="str">
        <f t="shared" si="369"/>
        <v/>
      </c>
      <c r="S2309" t="str" cm="1">
        <f t="array" ref="S2309">IF(ISBLANK(C2309),"",IFERROR(INDEX(ListeSeries!$A$2:$A$1045, MATCH(1, (DatasScan!G2309=ListeSeries!$B$2:$B$1045) * (DatasScan!H2309&gt;=ListeSeries!$D$2:$D$1045) * (DatasScan!H2309&lt;=ListeSeries!$E$2:$E$1045), 0)), "no match"))</f>
        <v/>
      </c>
      <c r="T2309" s="7" t="str" cm="1">
        <f t="array" ref="T2309">IF(ISBLANK(C2309),"",IFERROR(INDEX(ListeSeries!$C$2:$C$1045, MATCH(1, (DatasScan!G2309=ListeSeries!$B$2:$B$1045) * (DatasScan!H2309&gt;=ListeSeries!$D$2:$D$1045) * (DatasScan!H2309&lt;=ListeSeries!$E$2:$E$1045), 0)), "no match"))</f>
        <v/>
      </c>
      <c r="U2309" s="11" t="str" cm="1">
        <f t="array" ref="U2309">IF(ISBLANK(C2309),"",IFERROR(INDEX(ListeSeries!$F$2:$F$1045, MATCH(1, (DatasScan!G2309=ListeSeries!$B$2:$B$1045) * (DatasScan!H2309&gt;=ListeSeries!$D$2:$D$1045) * (DatasScan!H2309&lt;=ListeSeries!$E$2:$E$1045), 0)), "no match"))</f>
        <v/>
      </c>
    </row>
    <row r="2310" spans="1:21" x14ac:dyDescent="0.25">
      <c r="A2310" s="6" t="str">
        <f t="shared" si="370"/>
        <v/>
      </c>
      <c r="B2310" s="272"/>
      <c r="F2310" s="7" t="str">
        <f t="shared" si="364"/>
        <v/>
      </c>
      <c r="G2310" s="21" t="str">
        <f>IF(ISBLANK(C2310),"",_xlfn.XLOOKUP(_xlfn.XLOOKUP(VALUE(LEFT(C2310,4)),Souches!$B$2:$B$15000,Souches!$E$2:$E$15000),Varietes!$B$2:$B$500,Varietes!$C$2:$C$500))</f>
        <v/>
      </c>
      <c r="H2310" s="19" t="str">
        <f>IF(ISBLANK(C2310),"",_xlfn.XLOOKUP(VALUE(LEFT(C2310,4)),Souches!$B$2:$B$15000,Souches!$D$2:$D$15000))</f>
        <v/>
      </c>
      <c r="I2310" s="10" t="str">
        <f t="shared" si="371"/>
        <v/>
      </c>
      <c r="J2310" s="19" t="str">
        <f>IF(I2310="","",INT(('ObjProd (2)'!$C$25-I2310)/7 * (ABS('ObjProd (2)'!$C$25-I2310)&gt;=7)))</f>
        <v/>
      </c>
      <c r="K2310" s="10" t="str">
        <f>IF(I2310="","",
IF(AND(DATEDIF(I2310,'ObjProd (2)'!$C$25,"y")=0,DATEDIF(I2310,'ObjProd (2)'!$C$25,"ym")=0,
   INT(('ObjProd (2)'!$C$25-EDATE(I2310,DATEDIF(I2310,'ObjProd (2)'!$C$25,"y")*12+DATEDIF(I2310,'ObjProd (2)'!$C$25,"ym")))/7)=0),
   "&lt; 1 sem.",
   IF(DATEDIF(I2310,'ObjProd (2)'!$C$25,"y")&gt;0,DATEDIF(I2310,'ObjProd (2)'!$C$25,"y") &amp; " " &amp; IF(DATEDIF(I2310,'ObjProd (2)'!$C$25,"y")=1,"an ","ans "),"") &amp;
   IF(DATEDIF(I2310,'ObjProd (2)'!$C$25,"ym")&gt;0,DATEDIF(I2310,'ObjProd (2)'!$C$25,"ym") &amp; " mois ", "") &amp;
   IF(INT(('ObjProd (2)'!$C$25-EDATE(I2310,DATEDIF(I2310,'ObjProd (2)'!$C$25,"y")*12+DATEDIF(I2310,'ObjProd (2)'!$C$25,"ym")))/7)&gt;0,
      INT(('ObjProd (2)'!$C$25-EDATE(I2310,DATEDIF(I2310,'ObjProd (2)'!$C$25,"y")*12+DATEDIF(I2310,'ObjProd (2)'!$C$25,"ym")))/7) &amp; " sem.",
      "")
)
)</f>
        <v/>
      </c>
      <c r="L2310" s="11" t="str">
        <f t="shared" si="372"/>
        <v/>
      </c>
      <c r="M2310" s="9" t="str">
        <f t="shared" si="368"/>
        <v/>
      </c>
      <c r="N2310" s="9" t="str" cm="1">
        <f t="array" aca="1" ref="N2310" ca="1">LEFT(L2310, IF(ISNUMBER(SUBSTITUTE(_xludf.MID(L2310, 2, 1), ".", ",")), 1, 2))</f>
        <v/>
      </c>
      <c r="O2310" s="19" t="str">
        <f t="shared" ca="1" si="365"/>
        <v/>
      </c>
      <c r="P2310" s="9" t="str">
        <f t="shared" ca="1" si="366"/>
        <v/>
      </c>
      <c r="Q2310" s="9" t="str">
        <f t="shared" ca="1" si="367"/>
        <v/>
      </c>
      <c r="R2310" s="9" t="str">
        <f t="shared" si="369"/>
        <v/>
      </c>
      <c r="S2310" t="str" cm="1">
        <f t="array" ref="S2310">IF(ISBLANK(C2310),"",IFERROR(INDEX(ListeSeries!$A$2:$A$1045, MATCH(1, (DatasScan!G2310=ListeSeries!$B$2:$B$1045) * (DatasScan!H2310&gt;=ListeSeries!$D$2:$D$1045) * (DatasScan!H2310&lt;=ListeSeries!$E$2:$E$1045), 0)), "no match"))</f>
        <v/>
      </c>
      <c r="T2310" s="7" t="str" cm="1">
        <f t="array" ref="T2310">IF(ISBLANK(C2310),"",IFERROR(INDEX(ListeSeries!$C$2:$C$1045, MATCH(1, (DatasScan!G2310=ListeSeries!$B$2:$B$1045) * (DatasScan!H2310&gt;=ListeSeries!$D$2:$D$1045) * (DatasScan!H2310&lt;=ListeSeries!$E$2:$E$1045), 0)), "no match"))</f>
        <v/>
      </c>
      <c r="U2310" s="11" t="str" cm="1">
        <f t="array" ref="U2310">IF(ISBLANK(C2310),"",IFERROR(INDEX(ListeSeries!$F$2:$F$1045, MATCH(1, (DatasScan!G2310=ListeSeries!$B$2:$B$1045) * (DatasScan!H2310&gt;=ListeSeries!$D$2:$D$1045) * (DatasScan!H2310&lt;=ListeSeries!$E$2:$E$1045), 0)), "no match"))</f>
        <v/>
      </c>
    </row>
    <row r="2311" spans="1:21" x14ac:dyDescent="0.25">
      <c r="A2311" s="6" t="str">
        <f t="shared" si="370"/>
        <v/>
      </c>
      <c r="B2311" s="272"/>
      <c r="F2311" s="7" t="str">
        <f t="shared" si="364"/>
        <v/>
      </c>
      <c r="G2311" s="21" t="str">
        <f>IF(ISBLANK(C2311),"",_xlfn.XLOOKUP(_xlfn.XLOOKUP(VALUE(LEFT(C2311,4)),Souches!$B$2:$B$15000,Souches!$E$2:$E$15000),Varietes!$B$2:$B$500,Varietes!$C$2:$C$500))</f>
        <v/>
      </c>
      <c r="H2311" s="19" t="str">
        <f>IF(ISBLANK(C2311),"",_xlfn.XLOOKUP(VALUE(LEFT(C2311,4)),Souches!$B$2:$B$15000,Souches!$D$2:$D$15000))</f>
        <v/>
      </c>
      <c r="I2311" s="10" t="str">
        <f t="shared" si="371"/>
        <v/>
      </c>
      <c r="J2311" s="19" t="str">
        <f>IF(I2311="","",INT(('ObjProd (2)'!$C$25-I2311)/7 * (ABS('ObjProd (2)'!$C$25-I2311)&gt;=7)))</f>
        <v/>
      </c>
      <c r="K2311" s="10" t="str">
        <f>IF(I2311="","",
IF(AND(DATEDIF(I2311,'ObjProd (2)'!$C$25,"y")=0,DATEDIF(I2311,'ObjProd (2)'!$C$25,"ym")=0,
   INT(('ObjProd (2)'!$C$25-EDATE(I2311,DATEDIF(I2311,'ObjProd (2)'!$C$25,"y")*12+DATEDIF(I2311,'ObjProd (2)'!$C$25,"ym")))/7)=0),
   "&lt; 1 sem.",
   IF(DATEDIF(I2311,'ObjProd (2)'!$C$25,"y")&gt;0,DATEDIF(I2311,'ObjProd (2)'!$C$25,"y") &amp; " " &amp; IF(DATEDIF(I2311,'ObjProd (2)'!$C$25,"y")=1,"an ","ans "),"") &amp;
   IF(DATEDIF(I2311,'ObjProd (2)'!$C$25,"ym")&gt;0,DATEDIF(I2311,'ObjProd (2)'!$C$25,"ym") &amp; " mois ", "") &amp;
   IF(INT(('ObjProd (2)'!$C$25-EDATE(I2311,DATEDIF(I2311,'ObjProd (2)'!$C$25,"y")*12+DATEDIF(I2311,'ObjProd (2)'!$C$25,"ym")))/7)&gt;0,
      INT(('ObjProd (2)'!$C$25-EDATE(I2311,DATEDIF(I2311,'ObjProd (2)'!$C$25,"y")*12+DATEDIF(I2311,'ObjProd (2)'!$C$25,"ym")))/7) &amp; " sem.",
      "")
)
)</f>
        <v/>
      </c>
      <c r="L2311" s="11" t="str">
        <f t="shared" si="372"/>
        <v/>
      </c>
      <c r="M2311" s="9" t="str">
        <f t="shared" si="368"/>
        <v/>
      </c>
      <c r="N2311" s="9" t="str" cm="1">
        <f t="array" aca="1" ref="N2311" ca="1">LEFT(L2311, IF(ISNUMBER(SUBSTITUTE(_xludf.MID(L2311, 2, 1), ".", ",")), 1, 2))</f>
        <v/>
      </c>
      <c r="O2311" s="19" t="str">
        <f t="shared" ca="1" si="365"/>
        <v/>
      </c>
      <c r="P2311" s="9" t="str">
        <f t="shared" ca="1" si="366"/>
        <v/>
      </c>
      <c r="Q2311" s="9" t="str">
        <f t="shared" ca="1" si="367"/>
        <v/>
      </c>
      <c r="R2311" s="9" t="str">
        <f t="shared" si="369"/>
        <v/>
      </c>
      <c r="S2311" t="str" cm="1">
        <f t="array" ref="S2311">IF(ISBLANK(C2311),"",IFERROR(INDEX(ListeSeries!$A$2:$A$1045, MATCH(1, (DatasScan!G2311=ListeSeries!$B$2:$B$1045) * (DatasScan!H2311&gt;=ListeSeries!$D$2:$D$1045) * (DatasScan!H2311&lt;=ListeSeries!$E$2:$E$1045), 0)), "no match"))</f>
        <v/>
      </c>
      <c r="T2311" s="7" t="str" cm="1">
        <f t="array" ref="T2311">IF(ISBLANK(C2311),"",IFERROR(INDEX(ListeSeries!$C$2:$C$1045, MATCH(1, (DatasScan!G2311=ListeSeries!$B$2:$B$1045) * (DatasScan!H2311&gt;=ListeSeries!$D$2:$D$1045) * (DatasScan!H2311&lt;=ListeSeries!$E$2:$E$1045), 0)), "no match"))</f>
        <v/>
      </c>
      <c r="U2311" s="11" t="str" cm="1">
        <f t="array" ref="U2311">IF(ISBLANK(C2311),"",IFERROR(INDEX(ListeSeries!$F$2:$F$1045, MATCH(1, (DatasScan!G2311=ListeSeries!$B$2:$B$1045) * (DatasScan!H2311&gt;=ListeSeries!$D$2:$D$1045) * (DatasScan!H2311&lt;=ListeSeries!$E$2:$E$1045), 0)), "no match"))</f>
        <v/>
      </c>
    </row>
    <row r="2312" spans="1:21" x14ac:dyDescent="0.25">
      <c r="A2312" s="6" t="str">
        <f t="shared" si="370"/>
        <v/>
      </c>
      <c r="B2312" s="272"/>
      <c r="F2312" s="7" t="str">
        <f t="shared" si="364"/>
        <v/>
      </c>
      <c r="G2312" s="21" t="str">
        <f>IF(ISBLANK(C2312),"",_xlfn.XLOOKUP(_xlfn.XLOOKUP(VALUE(LEFT(C2312,4)),Souches!$B$2:$B$15000,Souches!$E$2:$E$15000),Varietes!$B$2:$B$500,Varietes!$C$2:$C$500))</f>
        <v/>
      </c>
      <c r="H2312" s="19" t="str">
        <f>IF(ISBLANK(C2312),"",_xlfn.XLOOKUP(VALUE(LEFT(C2312,4)),Souches!$B$2:$B$15000,Souches!$D$2:$D$15000))</f>
        <v/>
      </c>
      <c r="I2312" s="10" t="str">
        <f t="shared" si="371"/>
        <v/>
      </c>
      <c r="J2312" s="19" t="str">
        <f>IF(I2312="","",INT(('ObjProd (2)'!$C$25-I2312)/7 * (ABS('ObjProd (2)'!$C$25-I2312)&gt;=7)))</f>
        <v/>
      </c>
      <c r="K2312" s="10" t="str">
        <f>IF(I2312="","",
IF(AND(DATEDIF(I2312,'ObjProd (2)'!$C$25,"y")=0,DATEDIF(I2312,'ObjProd (2)'!$C$25,"ym")=0,
   INT(('ObjProd (2)'!$C$25-EDATE(I2312,DATEDIF(I2312,'ObjProd (2)'!$C$25,"y")*12+DATEDIF(I2312,'ObjProd (2)'!$C$25,"ym")))/7)=0),
   "&lt; 1 sem.",
   IF(DATEDIF(I2312,'ObjProd (2)'!$C$25,"y")&gt;0,DATEDIF(I2312,'ObjProd (2)'!$C$25,"y") &amp; " " &amp; IF(DATEDIF(I2312,'ObjProd (2)'!$C$25,"y")=1,"an ","ans "),"") &amp;
   IF(DATEDIF(I2312,'ObjProd (2)'!$C$25,"ym")&gt;0,DATEDIF(I2312,'ObjProd (2)'!$C$25,"ym") &amp; " mois ", "") &amp;
   IF(INT(('ObjProd (2)'!$C$25-EDATE(I2312,DATEDIF(I2312,'ObjProd (2)'!$C$25,"y")*12+DATEDIF(I2312,'ObjProd (2)'!$C$25,"ym")))/7)&gt;0,
      INT(('ObjProd (2)'!$C$25-EDATE(I2312,DATEDIF(I2312,'ObjProd (2)'!$C$25,"y")*12+DATEDIF(I2312,'ObjProd (2)'!$C$25,"ym")))/7) &amp; " sem.",
      "")
)
)</f>
        <v/>
      </c>
      <c r="L2312" s="11" t="str">
        <f t="shared" si="372"/>
        <v/>
      </c>
      <c r="M2312" s="9" t="str">
        <f t="shared" si="368"/>
        <v/>
      </c>
      <c r="N2312" s="9" t="str" cm="1">
        <f t="array" aca="1" ref="N2312" ca="1">LEFT(L2312, IF(ISNUMBER(SUBSTITUTE(_xludf.MID(L2312, 2, 1), ".", ",")), 1, 2))</f>
        <v/>
      </c>
      <c r="O2312" s="19" t="str">
        <f t="shared" ca="1" si="365"/>
        <v/>
      </c>
      <c r="P2312" s="9" t="str">
        <f t="shared" ca="1" si="366"/>
        <v/>
      </c>
      <c r="Q2312" s="9" t="str">
        <f t="shared" ca="1" si="367"/>
        <v/>
      </c>
      <c r="R2312" s="9" t="str">
        <f t="shared" si="369"/>
        <v/>
      </c>
      <c r="S2312" t="str" cm="1">
        <f t="array" ref="S2312">IF(ISBLANK(C2312),"",IFERROR(INDEX(ListeSeries!$A$2:$A$1045, MATCH(1, (DatasScan!G2312=ListeSeries!$B$2:$B$1045) * (DatasScan!H2312&gt;=ListeSeries!$D$2:$D$1045) * (DatasScan!H2312&lt;=ListeSeries!$E$2:$E$1045), 0)), "no match"))</f>
        <v/>
      </c>
      <c r="T2312" s="7" t="str" cm="1">
        <f t="array" ref="T2312">IF(ISBLANK(C2312),"",IFERROR(INDEX(ListeSeries!$C$2:$C$1045, MATCH(1, (DatasScan!G2312=ListeSeries!$B$2:$B$1045) * (DatasScan!H2312&gt;=ListeSeries!$D$2:$D$1045) * (DatasScan!H2312&lt;=ListeSeries!$E$2:$E$1045), 0)), "no match"))</f>
        <v/>
      </c>
      <c r="U2312" s="11" t="str" cm="1">
        <f t="array" ref="U2312">IF(ISBLANK(C2312),"",IFERROR(INDEX(ListeSeries!$F$2:$F$1045, MATCH(1, (DatasScan!G2312=ListeSeries!$B$2:$B$1045) * (DatasScan!H2312&gt;=ListeSeries!$D$2:$D$1045) * (DatasScan!H2312&lt;=ListeSeries!$E$2:$E$1045), 0)), "no match"))</f>
        <v/>
      </c>
    </row>
    <row r="2313" spans="1:21" x14ac:dyDescent="0.25">
      <c r="A2313" s="6" t="str">
        <f t="shared" si="370"/>
        <v/>
      </c>
      <c r="B2313" s="272"/>
      <c r="F2313" s="7" t="str">
        <f t="shared" si="364"/>
        <v/>
      </c>
      <c r="G2313" s="21" t="str">
        <f>IF(ISBLANK(C2313),"",_xlfn.XLOOKUP(_xlfn.XLOOKUP(VALUE(LEFT(C2313,4)),Souches!$B$2:$B$15000,Souches!$E$2:$E$15000),Varietes!$B$2:$B$500,Varietes!$C$2:$C$500))</f>
        <v/>
      </c>
      <c r="H2313" s="19" t="str">
        <f>IF(ISBLANK(C2313),"",_xlfn.XLOOKUP(VALUE(LEFT(C2313,4)),Souches!$B$2:$B$15000,Souches!$D$2:$D$15000))</f>
        <v/>
      </c>
      <c r="I2313" s="10" t="str">
        <f t="shared" si="371"/>
        <v/>
      </c>
      <c r="J2313" s="19" t="str">
        <f>IF(I2313="","",INT(('ObjProd (2)'!$C$25-I2313)/7 * (ABS('ObjProd (2)'!$C$25-I2313)&gt;=7)))</f>
        <v/>
      </c>
      <c r="K2313" s="10" t="str">
        <f>IF(I2313="","",
IF(AND(DATEDIF(I2313,'ObjProd (2)'!$C$25,"y")=0,DATEDIF(I2313,'ObjProd (2)'!$C$25,"ym")=0,
   INT(('ObjProd (2)'!$C$25-EDATE(I2313,DATEDIF(I2313,'ObjProd (2)'!$C$25,"y")*12+DATEDIF(I2313,'ObjProd (2)'!$C$25,"ym")))/7)=0),
   "&lt; 1 sem.",
   IF(DATEDIF(I2313,'ObjProd (2)'!$C$25,"y")&gt;0,DATEDIF(I2313,'ObjProd (2)'!$C$25,"y") &amp; " " &amp; IF(DATEDIF(I2313,'ObjProd (2)'!$C$25,"y")=1,"an ","ans "),"") &amp;
   IF(DATEDIF(I2313,'ObjProd (2)'!$C$25,"ym")&gt;0,DATEDIF(I2313,'ObjProd (2)'!$C$25,"ym") &amp; " mois ", "") &amp;
   IF(INT(('ObjProd (2)'!$C$25-EDATE(I2313,DATEDIF(I2313,'ObjProd (2)'!$C$25,"y")*12+DATEDIF(I2313,'ObjProd (2)'!$C$25,"ym")))/7)&gt;0,
      INT(('ObjProd (2)'!$C$25-EDATE(I2313,DATEDIF(I2313,'ObjProd (2)'!$C$25,"y")*12+DATEDIF(I2313,'ObjProd (2)'!$C$25,"ym")))/7) &amp; " sem.",
      "")
)
)</f>
        <v/>
      </c>
      <c r="L2313" s="11" t="str">
        <f t="shared" si="372"/>
        <v/>
      </c>
      <c r="M2313" s="9" t="str">
        <f t="shared" si="368"/>
        <v/>
      </c>
      <c r="N2313" s="9" t="str" cm="1">
        <f t="array" aca="1" ref="N2313" ca="1">LEFT(L2313, IF(ISNUMBER(SUBSTITUTE(_xludf.MID(L2313, 2, 1), ".", ",")), 1, 2))</f>
        <v/>
      </c>
      <c r="O2313" s="19" t="str">
        <f t="shared" ca="1" si="365"/>
        <v/>
      </c>
      <c r="P2313" s="9" t="str">
        <f t="shared" ca="1" si="366"/>
        <v/>
      </c>
      <c r="Q2313" s="9" t="str">
        <f t="shared" ca="1" si="367"/>
        <v/>
      </c>
      <c r="R2313" s="9" t="str">
        <f t="shared" si="369"/>
        <v/>
      </c>
      <c r="S2313" t="str" cm="1">
        <f t="array" ref="S2313">IF(ISBLANK(C2313),"",IFERROR(INDEX(ListeSeries!$A$2:$A$1045, MATCH(1, (DatasScan!G2313=ListeSeries!$B$2:$B$1045) * (DatasScan!H2313&gt;=ListeSeries!$D$2:$D$1045) * (DatasScan!H2313&lt;=ListeSeries!$E$2:$E$1045), 0)), "no match"))</f>
        <v/>
      </c>
      <c r="T2313" s="7" t="str" cm="1">
        <f t="array" ref="T2313">IF(ISBLANK(C2313),"",IFERROR(INDEX(ListeSeries!$C$2:$C$1045, MATCH(1, (DatasScan!G2313=ListeSeries!$B$2:$B$1045) * (DatasScan!H2313&gt;=ListeSeries!$D$2:$D$1045) * (DatasScan!H2313&lt;=ListeSeries!$E$2:$E$1045), 0)), "no match"))</f>
        <v/>
      </c>
      <c r="U2313" s="11" t="str" cm="1">
        <f t="array" ref="U2313">IF(ISBLANK(C2313),"",IFERROR(INDEX(ListeSeries!$F$2:$F$1045, MATCH(1, (DatasScan!G2313=ListeSeries!$B$2:$B$1045) * (DatasScan!H2313&gt;=ListeSeries!$D$2:$D$1045) * (DatasScan!H2313&lt;=ListeSeries!$E$2:$E$1045), 0)), "no match"))</f>
        <v/>
      </c>
    </row>
    <row r="2314" spans="1:21" x14ac:dyDescent="0.25">
      <c r="A2314" s="6" t="str">
        <f t="shared" si="370"/>
        <v/>
      </c>
      <c r="B2314" s="272"/>
      <c r="F2314" s="7" t="str">
        <f t="shared" si="364"/>
        <v/>
      </c>
      <c r="G2314" s="21" t="str">
        <f>IF(ISBLANK(C2314),"",_xlfn.XLOOKUP(_xlfn.XLOOKUP(VALUE(LEFT(C2314,4)),Souches!$B$2:$B$15000,Souches!$E$2:$E$15000),Varietes!$B$2:$B$500,Varietes!$C$2:$C$500))</f>
        <v/>
      </c>
      <c r="H2314" s="19" t="str">
        <f>IF(ISBLANK(C2314),"",_xlfn.XLOOKUP(VALUE(LEFT(C2314,4)),Souches!$B$2:$B$15000,Souches!$D$2:$D$15000))</f>
        <v/>
      </c>
      <c r="I2314" s="10" t="str">
        <f t="shared" si="371"/>
        <v/>
      </c>
      <c r="J2314" s="19" t="str">
        <f>IF(I2314="","",INT(('ObjProd (2)'!$C$25-I2314)/7 * (ABS('ObjProd (2)'!$C$25-I2314)&gt;=7)))</f>
        <v/>
      </c>
      <c r="K2314" s="10" t="str">
        <f>IF(I2314="","",
IF(AND(DATEDIF(I2314,'ObjProd (2)'!$C$25,"y")=0,DATEDIF(I2314,'ObjProd (2)'!$C$25,"ym")=0,
   INT(('ObjProd (2)'!$C$25-EDATE(I2314,DATEDIF(I2314,'ObjProd (2)'!$C$25,"y")*12+DATEDIF(I2314,'ObjProd (2)'!$C$25,"ym")))/7)=0),
   "&lt; 1 sem.",
   IF(DATEDIF(I2314,'ObjProd (2)'!$C$25,"y")&gt;0,DATEDIF(I2314,'ObjProd (2)'!$C$25,"y") &amp; " " &amp; IF(DATEDIF(I2314,'ObjProd (2)'!$C$25,"y")=1,"an ","ans "),"") &amp;
   IF(DATEDIF(I2314,'ObjProd (2)'!$C$25,"ym")&gt;0,DATEDIF(I2314,'ObjProd (2)'!$C$25,"ym") &amp; " mois ", "") &amp;
   IF(INT(('ObjProd (2)'!$C$25-EDATE(I2314,DATEDIF(I2314,'ObjProd (2)'!$C$25,"y")*12+DATEDIF(I2314,'ObjProd (2)'!$C$25,"ym")))/7)&gt;0,
      INT(('ObjProd (2)'!$C$25-EDATE(I2314,DATEDIF(I2314,'ObjProd (2)'!$C$25,"y")*12+DATEDIF(I2314,'ObjProd (2)'!$C$25,"ym")))/7) &amp; " sem.",
      "")
)
)</f>
        <v/>
      </c>
      <c r="L2314" s="11" t="str">
        <f t="shared" si="372"/>
        <v/>
      </c>
      <c r="M2314" s="9" t="str">
        <f t="shared" si="368"/>
        <v/>
      </c>
      <c r="N2314" s="9" t="str" cm="1">
        <f t="array" aca="1" ref="N2314" ca="1">LEFT(L2314, IF(ISNUMBER(SUBSTITUTE(_xludf.MID(L2314, 2, 1), ".", ",")), 1, 2))</f>
        <v/>
      </c>
      <c r="O2314" s="19" t="str">
        <f t="shared" ca="1" si="365"/>
        <v/>
      </c>
      <c r="P2314" s="9" t="str">
        <f t="shared" ca="1" si="366"/>
        <v/>
      </c>
      <c r="Q2314" s="9" t="str">
        <f t="shared" ca="1" si="367"/>
        <v/>
      </c>
      <c r="R2314" s="9" t="str">
        <f t="shared" si="369"/>
        <v/>
      </c>
      <c r="S2314" t="str" cm="1">
        <f t="array" ref="S2314">IF(ISBLANK(C2314),"",IFERROR(INDEX(ListeSeries!$A$2:$A$1045, MATCH(1, (DatasScan!G2314=ListeSeries!$B$2:$B$1045) * (DatasScan!H2314&gt;=ListeSeries!$D$2:$D$1045) * (DatasScan!H2314&lt;=ListeSeries!$E$2:$E$1045), 0)), "no match"))</f>
        <v/>
      </c>
      <c r="T2314" s="7" t="str" cm="1">
        <f t="array" ref="T2314">IF(ISBLANK(C2314),"",IFERROR(INDEX(ListeSeries!$C$2:$C$1045, MATCH(1, (DatasScan!G2314=ListeSeries!$B$2:$B$1045) * (DatasScan!H2314&gt;=ListeSeries!$D$2:$D$1045) * (DatasScan!H2314&lt;=ListeSeries!$E$2:$E$1045), 0)), "no match"))</f>
        <v/>
      </c>
      <c r="U2314" s="11" t="str" cm="1">
        <f t="array" ref="U2314">IF(ISBLANK(C2314),"",IFERROR(INDEX(ListeSeries!$F$2:$F$1045, MATCH(1, (DatasScan!G2314=ListeSeries!$B$2:$B$1045) * (DatasScan!H2314&gt;=ListeSeries!$D$2:$D$1045) * (DatasScan!H2314&lt;=ListeSeries!$E$2:$E$1045), 0)), "no match"))</f>
        <v/>
      </c>
    </row>
    <row r="2315" spans="1:21" x14ac:dyDescent="0.25">
      <c r="A2315" s="6" t="str">
        <f t="shared" si="370"/>
        <v/>
      </c>
      <c r="B2315" s="272"/>
      <c r="F2315" s="7" t="str">
        <f t="shared" si="364"/>
        <v/>
      </c>
      <c r="G2315" s="21" t="str">
        <f>IF(ISBLANK(C2315),"",_xlfn.XLOOKUP(_xlfn.XLOOKUP(VALUE(LEFT(C2315,4)),Souches!$B$2:$B$15000,Souches!$E$2:$E$15000),Varietes!$B$2:$B$500,Varietes!$C$2:$C$500))</f>
        <v/>
      </c>
      <c r="H2315" s="19" t="str">
        <f>IF(ISBLANK(C2315),"",_xlfn.XLOOKUP(VALUE(LEFT(C2315,4)),Souches!$B$2:$B$15000,Souches!$D$2:$D$15000))</f>
        <v/>
      </c>
      <c r="I2315" s="10" t="str">
        <f t="shared" si="371"/>
        <v/>
      </c>
      <c r="J2315" s="19" t="str">
        <f>IF(I2315="","",INT(('ObjProd (2)'!$C$25-I2315)/7 * (ABS('ObjProd (2)'!$C$25-I2315)&gt;=7)))</f>
        <v/>
      </c>
      <c r="K2315" s="10" t="str">
        <f>IF(I2315="","",
IF(AND(DATEDIF(I2315,'ObjProd (2)'!$C$25,"y")=0,DATEDIF(I2315,'ObjProd (2)'!$C$25,"ym")=0,
   INT(('ObjProd (2)'!$C$25-EDATE(I2315,DATEDIF(I2315,'ObjProd (2)'!$C$25,"y")*12+DATEDIF(I2315,'ObjProd (2)'!$C$25,"ym")))/7)=0),
   "&lt; 1 sem.",
   IF(DATEDIF(I2315,'ObjProd (2)'!$C$25,"y")&gt;0,DATEDIF(I2315,'ObjProd (2)'!$C$25,"y") &amp; " " &amp; IF(DATEDIF(I2315,'ObjProd (2)'!$C$25,"y")=1,"an ","ans "),"") &amp;
   IF(DATEDIF(I2315,'ObjProd (2)'!$C$25,"ym")&gt;0,DATEDIF(I2315,'ObjProd (2)'!$C$25,"ym") &amp; " mois ", "") &amp;
   IF(INT(('ObjProd (2)'!$C$25-EDATE(I2315,DATEDIF(I2315,'ObjProd (2)'!$C$25,"y")*12+DATEDIF(I2315,'ObjProd (2)'!$C$25,"ym")))/7)&gt;0,
      INT(('ObjProd (2)'!$C$25-EDATE(I2315,DATEDIF(I2315,'ObjProd (2)'!$C$25,"y")*12+DATEDIF(I2315,'ObjProd (2)'!$C$25,"ym")))/7) &amp; " sem.",
      "")
)
)</f>
        <v/>
      </c>
      <c r="L2315" s="11" t="str">
        <f t="shared" si="372"/>
        <v/>
      </c>
      <c r="M2315" s="9" t="str">
        <f t="shared" si="368"/>
        <v/>
      </c>
      <c r="N2315" s="9" t="str" cm="1">
        <f t="array" aca="1" ref="N2315" ca="1">LEFT(L2315, IF(ISNUMBER(SUBSTITUTE(_xludf.MID(L2315, 2, 1), ".", ",")), 1, 2))</f>
        <v/>
      </c>
      <c r="O2315" s="19" t="str">
        <f t="shared" ca="1" si="365"/>
        <v/>
      </c>
      <c r="P2315" s="9" t="str">
        <f t="shared" ca="1" si="366"/>
        <v/>
      </c>
      <c r="Q2315" s="9" t="str">
        <f t="shared" ca="1" si="367"/>
        <v/>
      </c>
      <c r="R2315" s="9" t="str">
        <f t="shared" si="369"/>
        <v/>
      </c>
      <c r="S2315" t="str" cm="1">
        <f t="array" ref="S2315">IF(ISBLANK(C2315),"",IFERROR(INDEX(ListeSeries!$A$2:$A$1045, MATCH(1, (DatasScan!G2315=ListeSeries!$B$2:$B$1045) * (DatasScan!H2315&gt;=ListeSeries!$D$2:$D$1045) * (DatasScan!H2315&lt;=ListeSeries!$E$2:$E$1045), 0)), "no match"))</f>
        <v/>
      </c>
      <c r="T2315" s="7" t="str" cm="1">
        <f t="array" ref="T2315">IF(ISBLANK(C2315),"",IFERROR(INDEX(ListeSeries!$C$2:$C$1045, MATCH(1, (DatasScan!G2315=ListeSeries!$B$2:$B$1045) * (DatasScan!H2315&gt;=ListeSeries!$D$2:$D$1045) * (DatasScan!H2315&lt;=ListeSeries!$E$2:$E$1045), 0)), "no match"))</f>
        <v/>
      </c>
      <c r="U2315" s="11" t="str" cm="1">
        <f t="array" ref="U2315">IF(ISBLANK(C2315),"",IFERROR(INDEX(ListeSeries!$F$2:$F$1045, MATCH(1, (DatasScan!G2315=ListeSeries!$B$2:$B$1045) * (DatasScan!H2315&gt;=ListeSeries!$D$2:$D$1045) * (DatasScan!H2315&lt;=ListeSeries!$E$2:$E$1045), 0)), "no match"))</f>
        <v/>
      </c>
    </row>
    <row r="2316" spans="1:21" x14ac:dyDescent="0.25">
      <c r="A2316" s="6" t="str">
        <f t="shared" si="370"/>
        <v/>
      </c>
      <c r="B2316" s="272"/>
      <c r="F2316" s="7" t="str">
        <f t="shared" ref="F2316:F2379" si="373">IF(ISBLANK(C2316),"",LEFT(C2316,15))</f>
        <v/>
      </c>
      <c r="G2316" s="21" t="str">
        <f>IF(ISBLANK(C2316),"",_xlfn.XLOOKUP(_xlfn.XLOOKUP(VALUE(LEFT(C2316,4)),Souches!$B$2:$B$15000,Souches!$E$2:$E$15000),Varietes!$B$2:$B$500,Varietes!$C$2:$C$500))</f>
        <v/>
      </c>
      <c r="H2316" s="19" t="str">
        <f>IF(ISBLANK(C2316),"",_xlfn.XLOOKUP(VALUE(LEFT(C2316,4)),Souches!$B$2:$B$15000,Souches!$D$2:$D$15000))</f>
        <v/>
      </c>
      <c r="I2316" s="10" t="str">
        <f t="shared" si="371"/>
        <v/>
      </c>
      <c r="J2316" s="19" t="str">
        <f>IF(I2316="","",INT(('ObjProd (2)'!$C$25-I2316)/7 * (ABS('ObjProd (2)'!$C$25-I2316)&gt;=7)))</f>
        <v/>
      </c>
      <c r="K2316" s="10" t="str">
        <f>IF(I2316="","",
IF(AND(DATEDIF(I2316,'ObjProd (2)'!$C$25,"y")=0,DATEDIF(I2316,'ObjProd (2)'!$C$25,"ym")=0,
   INT(('ObjProd (2)'!$C$25-EDATE(I2316,DATEDIF(I2316,'ObjProd (2)'!$C$25,"y")*12+DATEDIF(I2316,'ObjProd (2)'!$C$25,"ym")))/7)=0),
   "&lt; 1 sem.",
   IF(DATEDIF(I2316,'ObjProd (2)'!$C$25,"y")&gt;0,DATEDIF(I2316,'ObjProd (2)'!$C$25,"y") &amp; " " &amp; IF(DATEDIF(I2316,'ObjProd (2)'!$C$25,"y")=1,"an ","ans "),"") &amp;
   IF(DATEDIF(I2316,'ObjProd (2)'!$C$25,"ym")&gt;0,DATEDIF(I2316,'ObjProd (2)'!$C$25,"ym") &amp; " mois ", "") &amp;
   IF(INT(('ObjProd (2)'!$C$25-EDATE(I2316,DATEDIF(I2316,'ObjProd (2)'!$C$25,"y")*12+DATEDIF(I2316,'ObjProd (2)'!$C$25,"ym")))/7)&gt;0,
      INT(('ObjProd (2)'!$C$25-EDATE(I2316,DATEDIF(I2316,'ObjProd (2)'!$C$25,"y")*12+DATEDIF(I2316,'ObjProd (2)'!$C$25,"ym")))/7) &amp; " sem.",
      "")
)
)</f>
        <v/>
      </c>
      <c r="L2316" s="11" t="str">
        <f t="shared" si="372"/>
        <v/>
      </c>
      <c r="M2316" s="9" t="str">
        <f t="shared" si="368"/>
        <v/>
      </c>
      <c r="N2316" s="9" t="str" cm="1">
        <f t="array" aca="1" ref="N2316" ca="1">LEFT(L2316, IF(ISNUMBER(SUBSTITUTE(_xludf.MID(L2316, 2, 1), ".", ",")), 1, 2))</f>
        <v/>
      </c>
      <c r="O2316" s="19" t="str">
        <f t="shared" ref="O2316:O2379" ca="1" si="374">IF(N2316="", "", _xlfn.NUMBERVALUE(RIGHT(L2316, LEN(L2316)-LEN(N2316))))</f>
        <v/>
      </c>
      <c r="P2316" s="9" t="str">
        <f t="shared" ref="P2316:P2379" ca="1" si="375">IF(N2316="", "",
    IF(N2316="E+", "X",
        IF(OR(LEFT(N2316, 1)="E", N2316="XR", N2316="CS"), "E",
            IF(AND(LEFT(N2316, 1)="R", LEFT(N2316, 2)&lt;&gt;"RG"), "R",
                IF(OR(N2316="MG", N2316="G+"), "BoxE",
                    IF(LEFT(N2316, 1)="i", "i", "X")
                )
            )
        )
    )
)</f>
        <v/>
      </c>
      <c r="Q2316" s="9" t="str">
        <f t="shared" ref="Q2316:Q2379" ca="1" si="376">IF(P2316&lt;&gt;"", IF(P2316="X", IF(AND(O2316&gt;=1, O2316&lt;=12), O2316, IF(O2316&gt;12, "13+", "erreur")), IF(P2316="E", IF(AND(O2316&gt;=1, O2316&lt;=6), O2316, IF(O2316&gt;6, "7+", "erreur")), IF(P2316="R", 0, IF(P2316="I", IF(O2316&lt;=2, "nit° 1-2", IF(O2316&lt;=5, "° 3-4-5", IF(O2316&lt;=8, " préX° 6-7-8", "erreur"))), IF(P2316="BoxE", O2316, ""))))), "")</f>
        <v/>
      </c>
      <c r="R2316" s="9" t="str">
        <f t="shared" si="369"/>
        <v/>
      </c>
      <c r="S2316" t="str" cm="1">
        <f t="array" ref="S2316">IF(ISBLANK(C2316),"",IFERROR(INDEX(ListeSeries!$A$2:$A$1045, MATCH(1, (DatasScan!G2316=ListeSeries!$B$2:$B$1045) * (DatasScan!H2316&gt;=ListeSeries!$D$2:$D$1045) * (DatasScan!H2316&lt;=ListeSeries!$E$2:$E$1045), 0)), "no match"))</f>
        <v/>
      </c>
      <c r="T2316" s="7" t="str" cm="1">
        <f t="array" ref="T2316">IF(ISBLANK(C2316),"",IFERROR(INDEX(ListeSeries!$C$2:$C$1045, MATCH(1, (DatasScan!G2316=ListeSeries!$B$2:$B$1045) * (DatasScan!H2316&gt;=ListeSeries!$D$2:$D$1045) * (DatasScan!H2316&lt;=ListeSeries!$E$2:$E$1045), 0)), "no match"))</f>
        <v/>
      </c>
      <c r="U2316" s="11" t="str" cm="1">
        <f t="array" ref="U2316">IF(ISBLANK(C2316),"",IFERROR(INDEX(ListeSeries!$F$2:$F$1045, MATCH(1, (DatasScan!G2316=ListeSeries!$B$2:$B$1045) * (DatasScan!H2316&gt;=ListeSeries!$D$2:$D$1045) * (DatasScan!H2316&lt;=ListeSeries!$E$2:$E$1045), 0)), "no match"))</f>
        <v/>
      </c>
    </row>
    <row r="2317" spans="1:21" x14ac:dyDescent="0.25">
      <c r="A2317" s="6" t="str">
        <f t="shared" si="370"/>
        <v/>
      </c>
      <c r="B2317" s="272"/>
      <c r="F2317" s="7" t="str">
        <f t="shared" si="373"/>
        <v/>
      </c>
      <c r="G2317" s="21" t="str">
        <f>IF(ISBLANK(C2317),"",_xlfn.XLOOKUP(_xlfn.XLOOKUP(VALUE(LEFT(C2317,4)),Souches!$B$2:$B$15000,Souches!$E$2:$E$15000),Varietes!$B$2:$B$500,Varietes!$C$2:$C$500))</f>
        <v/>
      </c>
      <c r="H2317" s="19" t="str">
        <f>IF(ISBLANK(C2317),"",_xlfn.XLOOKUP(VALUE(LEFT(C2317,4)),Souches!$B$2:$B$15000,Souches!$D$2:$D$15000))</f>
        <v/>
      </c>
      <c r="I2317" s="10" t="str">
        <f t="shared" si="371"/>
        <v/>
      </c>
      <c r="J2317" s="19" t="str">
        <f>IF(I2317="","",INT(('ObjProd (2)'!$C$25-I2317)/7 * (ABS('ObjProd (2)'!$C$25-I2317)&gt;=7)))</f>
        <v/>
      </c>
      <c r="K2317" s="10" t="str">
        <f>IF(I2317="","",
IF(AND(DATEDIF(I2317,'ObjProd (2)'!$C$25,"y")=0,DATEDIF(I2317,'ObjProd (2)'!$C$25,"ym")=0,
   INT(('ObjProd (2)'!$C$25-EDATE(I2317,DATEDIF(I2317,'ObjProd (2)'!$C$25,"y")*12+DATEDIF(I2317,'ObjProd (2)'!$C$25,"ym")))/7)=0),
   "&lt; 1 sem.",
   IF(DATEDIF(I2317,'ObjProd (2)'!$C$25,"y")&gt;0,DATEDIF(I2317,'ObjProd (2)'!$C$25,"y") &amp; " " &amp; IF(DATEDIF(I2317,'ObjProd (2)'!$C$25,"y")=1,"an ","ans "),"") &amp;
   IF(DATEDIF(I2317,'ObjProd (2)'!$C$25,"ym")&gt;0,DATEDIF(I2317,'ObjProd (2)'!$C$25,"ym") &amp; " mois ", "") &amp;
   IF(INT(('ObjProd (2)'!$C$25-EDATE(I2317,DATEDIF(I2317,'ObjProd (2)'!$C$25,"y")*12+DATEDIF(I2317,'ObjProd (2)'!$C$25,"ym")))/7)&gt;0,
      INT(('ObjProd (2)'!$C$25-EDATE(I2317,DATEDIF(I2317,'ObjProd (2)'!$C$25,"y")*12+DATEDIF(I2317,'ObjProd (2)'!$C$25,"ym")))/7) &amp; " sem.",
      "")
)
)</f>
        <v/>
      </c>
      <c r="L2317" s="11" t="str">
        <f t="shared" si="372"/>
        <v/>
      </c>
      <c r="M2317" s="9" t="str">
        <f t="shared" si="368"/>
        <v/>
      </c>
      <c r="N2317" s="9" t="str" cm="1">
        <f t="array" aca="1" ref="N2317" ca="1">LEFT(L2317, IF(ISNUMBER(SUBSTITUTE(_xludf.MID(L2317, 2, 1), ".", ",")), 1, 2))</f>
        <v/>
      </c>
      <c r="O2317" s="19" t="str">
        <f t="shared" ca="1" si="374"/>
        <v/>
      </c>
      <c r="P2317" s="9" t="str">
        <f t="shared" ca="1" si="375"/>
        <v/>
      </c>
      <c r="Q2317" s="9" t="str">
        <f t="shared" ca="1" si="376"/>
        <v/>
      </c>
      <c r="R2317" s="9" t="str">
        <f t="shared" si="369"/>
        <v/>
      </c>
      <c r="S2317" t="str" cm="1">
        <f t="array" ref="S2317">IF(ISBLANK(C2317),"",IFERROR(INDEX(ListeSeries!$A$2:$A$1045, MATCH(1, (DatasScan!G2317=ListeSeries!$B$2:$B$1045) * (DatasScan!H2317&gt;=ListeSeries!$D$2:$D$1045) * (DatasScan!H2317&lt;=ListeSeries!$E$2:$E$1045), 0)), "no match"))</f>
        <v/>
      </c>
      <c r="T2317" s="7" t="str" cm="1">
        <f t="array" ref="T2317">IF(ISBLANK(C2317),"",IFERROR(INDEX(ListeSeries!$C$2:$C$1045, MATCH(1, (DatasScan!G2317=ListeSeries!$B$2:$B$1045) * (DatasScan!H2317&gt;=ListeSeries!$D$2:$D$1045) * (DatasScan!H2317&lt;=ListeSeries!$E$2:$E$1045), 0)), "no match"))</f>
        <v/>
      </c>
      <c r="U2317" s="11" t="str" cm="1">
        <f t="array" ref="U2317">IF(ISBLANK(C2317),"",IFERROR(INDEX(ListeSeries!$F$2:$F$1045, MATCH(1, (DatasScan!G2317=ListeSeries!$B$2:$B$1045) * (DatasScan!H2317&gt;=ListeSeries!$D$2:$D$1045) * (DatasScan!H2317&lt;=ListeSeries!$E$2:$E$1045), 0)), "no match"))</f>
        <v/>
      </c>
    </row>
    <row r="2318" spans="1:21" x14ac:dyDescent="0.25">
      <c r="A2318" s="6" t="str">
        <f t="shared" si="370"/>
        <v/>
      </c>
      <c r="B2318" s="272"/>
      <c r="F2318" s="7" t="str">
        <f t="shared" si="373"/>
        <v/>
      </c>
      <c r="G2318" s="21" t="str">
        <f>IF(ISBLANK(C2318),"",_xlfn.XLOOKUP(_xlfn.XLOOKUP(VALUE(LEFT(C2318,4)),Souches!$B$2:$B$15000,Souches!$E$2:$E$15000),Varietes!$B$2:$B$500,Varietes!$C$2:$C$500))</f>
        <v/>
      </c>
      <c r="H2318" s="19" t="str">
        <f>IF(ISBLANK(C2318),"",_xlfn.XLOOKUP(VALUE(LEFT(C2318,4)),Souches!$B$2:$B$15000,Souches!$D$2:$D$15000))</f>
        <v/>
      </c>
      <c r="I2318" s="10" t="str">
        <f t="shared" si="371"/>
        <v/>
      </c>
      <c r="J2318" s="19" t="str">
        <f>IF(I2318="","",INT(('ObjProd (2)'!$C$25-I2318)/7 * (ABS('ObjProd (2)'!$C$25-I2318)&gt;=7)))</f>
        <v/>
      </c>
      <c r="K2318" s="10" t="str">
        <f>IF(I2318="","",
IF(AND(DATEDIF(I2318,'ObjProd (2)'!$C$25,"y")=0,DATEDIF(I2318,'ObjProd (2)'!$C$25,"ym")=0,
   INT(('ObjProd (2)'!$C$25-EDATE(I2318,DATEDIF(I2318,'ObjProd (2)'!$C$25,"y")*12+DATEDIF(I2318,'ObjProd (2)'!$C$25,"ym")))/7)=0),
   "&lt; 1 sem.",
   IF(DATEDIF(I2318,'ObjProd (2)'!$C$25,"y")&gt;0,DATEDIF(I2318,'ObjProd (2)'!$C$25,"y") &amp; " " &amp; IF(DATEDIF(I2318,'ObjProd (2)'!$C$25,"y")=1,"an ","ans "),"") &amp;
   IF(DATEDIF(I2318,'ObjProd (2)'!$C$25,"ym")&gt;0,DATEDIF(I2318,'ObjProd (2)'!$C$25,"ym") &amp; " mois ", "") &amp;
   IF(INT(('ObjProd (2)'!$C$25-EDATE(I2318,DATEDIF(I2318,'ObjProd (2)'!$C$25,"y")*12+DATEDIF(I2318,'ObjProd (2)'!$C$25,"ym")))/7)&gt;0,
      INT(('ObjProd (2)'!$C$25-EDATE(I2318,DATEDIF(I2318,'ObjProd (2)'!$C$25,"y")*12+DATEDIF(I2318,'ObjProd (2)'!$C$25,"ym")))/7) &amp; " sem.",
      "")
)
)</f>
        <v/>
      </c>
      <c r="L2318" s="11" t="str">
        <f t="shared" si="372"/>
        <v/>
      </c>
      <c r="M2318" s="9" t="str">
        <f t="shared" si="368"/>
        <v/>
      </c>
      <c r="N2318" s="9" t="str" cm="1">
        <f t="array" aca="1" ref="N2318" ca="1">LEFT(L2318, IF(ISNUMBER(SUBSTITUTE(_xludf.MID(L2318, 2, 1), ".", ",")), 1, 2))</f>
        <v/>
      </c>
      <c r="O2318" s="19" t="str">
        <f t="shared" ca="1" si="374"/>
        <v/>
      </c>
      <c r="P2318" s="9" t="str">
        <f t="shared" ca="1" si="375"/>
        <v/>
      </c>
      <c r="Q2318" s="9" t="str">
        <f t="shared" ca="1" si="376"/>
        <v/>
      </c>
      <c r="R2318" s="9" t="str">
        <f t="shared" si="369"/>
        <v/>
      </c>
      <c r="S2318" t="str" cm="1">
        <f t="array" ref="S2318">IF(ISBLANK(C2318),"",IFERROR(INDEX(ListeSeries!$A$2:$A$1045, MATCH(1, (DatasScan!G2318=ListeSeries!$B$2:$B$1045) * (DatasScan!H2318&gt;=ListeSeries!$D$2:$D$1045) * (DatasScan!H2318&lt;=ListeSeries!$E$2:$E$1045), 0)), "no match"))</f>
        <v/>
      </c>
      <c r="T2318" s="7" t="str" cm="1">
        <f t="array" ref="T2318">IF(ISBLANK(C2318),"",IFERROR(INDEX(ListeSeries!$C$2:$C$1045, MATCH(1, (DatasScan!G2318=ListeSeries!$B$2:$B$1045) * (DatasScan!H2318&gt;=ListeSeries!$D$2:$D$1045) * (DatasScan!H2318&lt;=ListeSeries!$E$2:$E$1045), 0)), "no match"))</f>
        <v/>
      </c>
      <c r="U2318" s="11" t="str" cm="1">
        <f t="array" ref="U2318">IF(ISBLANK(C2318),"",IFERROR(INDEX(ListeSeries!$F$2:$F$1045, MATCH(1, (DatasScan!G2318=ListeSeries!$B$2:$B$1045) * (DatasScan!H2318&gt;=ListeSeries!$D$2:$D$1045) * (DatasScan!H2318&lt;=ListeSeries!$E$2:$E$1045), 0)), "no match"))</f>
        <v/>
      </c>
    </row>
    <row r="2319" spans="1:21" x14ac:dyDescent="0.25">
      <c r="A2319" s="6" t="str">
        <f t="shared" si="370"/>
        <v/>
      </c>
      <c r="B2319" s="272"/>
      <c r="F2319" s="7" t="str">
        <f t="shared" si="373"/>
        <v/>
      </c>
      <c r="G2319" s="21" t="str">
        <f>IF(ISBLANK(C2319),"",_xlfn.XLOOKUP(_xlfn.XLOOKUP(VALUE(LEFT(C2319,4)),Souches!$B$2:$B$15000,Souches!$E$2:$E$15000),Varietes!$B$2:$B$500,Varietes!$C$2:$C$500))</f>
        <v/>
      </c>
      <c r="H2319" s="19" t="str">
        <f>IF(ISBLANK(C2319),"",_xlfn.XLOOKUP(VALUE(LEFT(C2319,4)),Souches!$B$2:$B$15000,Souches!$D$2:$D$15000))</f>
        <v/>
      </c>
      <c r="I2319" s="10" t="str">
        <f t="shared" si="371"/>
        <v/>
      </c>
      <c r="J2319" s="19" t="str">
        <f>IF(I2319="","",INT(('ObjProd (2)'!$C$25-I2319)/7 * (ABS('ObjProd (2)'!$C$25-I2319)&gt;=7)))</f>
        <v/>
      </c>
      <c r="K2319" s="10" t="str">
        <f>IF(I2319="","",
IF(AND(DATEDIF(I2319,'ObjProd (2)'!$C$25,"y")=0,DATEDIF(I2319,'ObjProd (2)'!$C$25,"ym")=0,
   INT(('ObjProd (2)'!$C$25-EDATE(I2319,DATEDIF(I2319,'ObjProd (2)'!$C$25,"y")*12+DATEDIF(I2319,'ObjProd (2)'!$C$25,"ym")))/7)=0),
   "&lt; 1 sem.",
   IF(DATEDIF(I2319,'ObjProd (2)'!$C$25,"y")&gt;0,DATEDIF(I2319,'ObjProd (2)'!$C$25,"y") &amp; " " &amp; IF(DATEDIF(I2319,'ObjProd (2)'!$C$25,"y")=1,"an ","ans "),"") &amp;
   IF(DATEDIF(I2319,'ObjProd (2)'!$C$25,"ym")&gt;0,DATEDIF(I2319,'ObjProd (2)'!$C$25,"ym") &amp; " mois ", "") &amp;
   IF(INT(('ObjProd (2)'!$C$25-EDATE(I2319,DATEDIF(I2319,'ObjProd (2)'!$C$25,"y")*12+DATEDIF(I2319,'ObjProd (2)'!$C$25,"ym")))/7)&gt;0,
      INT(('ObjProd (2)'!$C$25-EDATE(I2319,DATEDIF(I2319,'ObjProd (2)'!$C$25,"y")*12+DATEDIF(I2319,'ObjProd (2)'!$C$25,"ym")))/7) &amp; " sem.",
      "")
)
)</f>
        <v/>
      </c>
      <c r="L2319" s="11" t="str">
        <f t="shared" si="372"/>
        <v/>
      </c>
      <c r="M2319" s="9" t="str">
        <f t="shared" si="368"/>
        <v/>
      </c>
      <c r="N2319" s="9" t="str" cm="1">
        <f t="array" aca="1" ref="N2319" ca="1">LEFT(L2319, IF(ISNUMBER(SUBSTITUTE(_xludf.MID(L2319, 2, 1), ".", ",")), 1, 2))</f>
        <v/>
      </c>
      <c r="O2319" s="19" t="str">
        <f t="shared" ca="1" si="374"/>
        <v/>
      </c>
      <c r="P2319" s="9" t="str">
        <f t="shared" ca="1" si="375"/>
        <v/>
      </c>
      <c r="Q2319" s="9" t="str">
        <f t="shared" ca="1" si="376"/>
        <v/>
      </c>
      <c r="R2319" s="9" t="str">
        <f t="shared" si="369"/>
        <v/>
      </c>
      <c r="S2319" t="str" cm="1">
        <f t="array" ref="S2319">IF(ISBLANK(C2319),"",IFERROR(INDEX(ListeSeries!$A$2:$A$1045, MATCH(1, (DatasScan!G2319=ListeSeries!$B$2:$B$1045) * (DatasScan!H2319&gt;=ListeSeries!$D$2:$D$1045) * (DatasScan!H2319&lt;=ListeSeries!$E$2:$E$1045), 0)), "no match"))</f>
        <v/>
      </c>
      <c r="T2319" s="7" t="str" cm="1">
        <f t="array" ref="T2319">IF(ISBLANK(C2319),"",IFERROR(INDEX(ListeSeries!$C$2:$C$1045, MATCH(1, (DatasScan!G2319=ListeSeries!$B$2:$B$1045) * (DatasScan!H2319&gt;=ListeSeries!$D$2:$D$1045) * (DatasScan!H2319&lt;=ListeSeries!$E$2:$E$1045), 0)), "no match"))</f>
        <v/>
      </c>
      <c r="U2319" s="11" t="str" cm="1">
        <f t="array" ref="U2319">IF(ISBLANK(C2319),"",IFERROR(INDEX(ListeSeries!$F$2:$F$1045, MATCH(1, (DatasScan!G2319=ListeSeries!$B$2:$B$1045) * (DatasScan!H2319&gt;=ListeSeries!$D$2:$D$1045) * (DatasScan!H2319&lt;=ListeSeries!$E$2:$E$1045), 0)), "no match"))</f>
        <v/>
      </c>
    </row>
    <row r="2320" spans="1:21" x14ac:dyDescent="0.25">
      <c r="A2320" s="6" t="str">
        <f t="shared" si="370"/>
        <v/>
      </c>
      <c r="B2320" s="272"/>
      <c r="F2320" s="7" t="str">
        <f t="shared" si="373"/>
        <v/>
      </c>
      <c r="G2320" s="21" t="str">
        <f>IF(ISBLANK(C2320),"",_xlfn.XLOOKUP(_xlfn.XLOOKUP(VALUE(LEFT(C2320,4)),Souches!$B$2:$B$15000,Souches!$E$2:$E$15000),Varietes!$B$2:$B$500,Varietes!$C$2:$C$500))</f>
        <v/>
      </c>
      <c r="H2320" s="19" t="str">
        <f>IF(ISBLANK(C2320),"",_xlfn.XLOOKUP(VALUE(LEFT(C2320,4)),Souches!$B$2:$B$15000,Souches!$D$2:$D$15000))</f>
        <v/>
      </c>
      <c r="I2320" s="10" t="str">
        <f t="shared" si="371"/>
        <v/>
      </c>
      <c r="J2320" s="19" t="str">
        <f>IF(I2320="","",INT(('ObjProd (2)'!$C$25-I2320)/7 * (ABS('ObjProd (2)'!$C$25-I2320)&gt;=7)))</f>
        <v/>
      </c>
      <c r="K2320" s="10" t="str">
        <f>IF(I2320="","",
IF(AND(DATEDIF(I2320,'ObjProd (2)'!$C$25,"y")=0,DATEDIF(I2320,'ObjProd (2)'!$C$25,"ym")=0,
   INT(('ObjProd (2)'!$C$25-EDATE(I2320,DATEDIF(I2320,'ObjProd (2)'!$C$25,"y")*12+DATEDIF(I2320,'ObjProd (2)'!$C$25,"ym")))/7)=0),
   "&lt; 1 sem.",
   IF(DATEDIF(I2320,'ObjProd (2)'!$C$25,"y")&gt;0,DATEDIF(I2320,'ObjProd (2)'!$C$25,"y") &amp; " " &amp; IF(DATEDIF(I2320,'ObjProd (2)'!$C$25,"y")=1,"an ","ans "),"") &amp;
   IF(DATEDIF(I2320,'ObjProd (2)'!$C$25,"ym")&gt;0,DATEDIF(I2320,'ObjProd (2)'!$C$25,"ym") &amp; " mois ", "") &amp;
   IF(INT(('ObjProd (2)'!$C$25-EDATE(I2320,DATEDIF(I2320,'ObjProd (2)'!$C$25,"y")*12+DATEDIF(I2320,'ObjProd (2)'!$C$25,"ym")))/7)&gt;0,
      INT(('ObjProd (2)'!$C$25-EDATE(I2320,DATEDIF(I2320,'ObjProd (2)'!$C$25,"y")*12+DATEDIF(I2320,'ObjProd (2)'!$C$25,"ym")))/7) &amp; " sem.",
      "")
)
)</f>
        <v/>
      </c>
      <c r="L2320" s="11" t="str">
        <f t="shared" si="372"/>
        <v/>
      </c>
      <c r="M2320" s="9" t="str">
        <f t="shared" si="368"/>
        <v/>
      </c>
      <c r="N2320" s="9" t="str" cm="1">
        <f t="array" aca="1" ref="N2320" ca="1">LEFT(L2320, IF(ISNUMBER(SUBSTITUTE(_xludf.MID(L2320, 2, 1), ".", ",")), 1, 2))</f>
        <v/>
      </c>
      <c r="O2320" s="19" t="str">
        <f t="shared" ca="1" si="374"/>
        <v/>
      </c>
      <c r="P2320" s="9" t="str">
        <f t="shared" ca="1" si="375"/>
        <v/>
      </c>
      <c r="Q2320" s="9" t="str">
        <f t="shared" ca="1" si="376"/>
        <v/>
      </c>
      <c r="R2320" s="9" t="str">
        <f t="shared" si="369"/>
        <v/>
      </c>
      <c r="S2320" t="str" cm="1">
        <f t="array" ref="S2320">IF(ISBLANK(C2320),"",IFERROR(INDEX(ListeSeries!$A$2:$A$1045, MATCH(1, (DatasScan!G2320=ListeSeries!$B$2:$B$1045) * (DatasScan!H2320&gt;=ListeSeries!$D$2:$D$1045) * (DatasScan!H2320&lt;=ListeSeries!$E$2:$E$1045), 0)), "no match"))</f>
        <v/>
      </c>
      <c r="T2320" s="7" t="str" cm="1">
        <f t="array" ref="T2320">IF(ISBLANK(C2320),"",IFERROR(INDEX(ListeSeries!$C$2:$C$1045, MATCH(1, (DatasScan!G2320=ListeSeries!$B$2:$B$1045) * (DatasScan!H2320&gt;=ListeSeries!$D$2:$D$1045) * (DatasScan!H2320&lt;=ListeSeries!$E$2:$E$1045), 0)), "no match"))</f>
        <v/>
      </c>
      <c r="U2320" s="11" t="str" cm="1">
        <f t="array" ref="U2320">IF(ISBLANK(C2320),"",IFERROR(INDEX(ListeSeries!$F$2:$F$1045, MATCH(1, (DatasScan!G2320=ListeSeries!$B$2:$B$1045) * (DatasScan!H2320&gt;=ListeSeries!$D$2:$D$1045) * (DatasScan!H2320&lt;=ListeSeries!$E$2:$E$1045), 0)), "no match"))</f>
        <v/>
      </c>
    </row>
    <row r="2321" spans="1:21" x14ac:dyDescent="0.25">
      <c r="A2321" s="6" t="str">
        <f t="shared" si="370"/>
        <v/>
      </c>
      <c r="B2321" s="272"/>
      <c r="F2321" s="7" t="str">
        <f t="shared" si="373"/>
        <v/>
      </c>
      <c r="G2321" s="21" t="str">
        <f>IF(ISBLANK(C2321),"",_xlfn.XLOOKUP(_xlfn.XLOOKUP(VALUE(LEFT(C2321,4)),Souches!$B$2:$B$15000,Souches!$E$2:$E$15000),Varietes!$B$2:$B$500,Varietes!$C$2:$C$500))</f>
        <v/>
      </c>
      <c r="H2321" s="19" t="str">
        <f>IF(ISBLANK(C2321),"",_xlfn.XLOOKUP(VALUE(LEFT(C2321,4)),Souches!$B$2:$B$15000,Souches!$D$2:$D$15000))</f>
        <v/>
      </c>
      <c r="I2321" s="10" t="str">
        <f t="shared" si="371"/>
        <v/>
      </c>
      <c r="J2321" s="19" t="str">
        <f>IF(I2321="","",INT(('ObjProd (2)'!$C$25-I2321)/7 * (ABS('ObjProd (2)'!$C$25-I2321)&gt;=7)))</f>
        <v/>
      </c>
      <c r="K2321" s="10" t="str">
        <f>IF(I2321="","",
IF(AND(DATEDIF(I2321,'ObjProd (2)'!$C$25,"y")=0,DATEDIF(I2321,'ObjProd (2)'!$C$25,"ym")=0,
   INT(('ObjProd (2)'!$C$25-EDATE(I2321,DATEDIF(I2321,'ObjProd (2)'!$C$25,"y")*12+DATEDIF(I2321,'ObjProd (2)'!$C$25,"ym")))/7)=0),
   "&lt; 1 sem.",
   IF(DATEDIF(I2321,'ObjProd (2)'!$C$25,"y")&gt;0,DATEDIF(I2321,'ObjProd (2)'!$C$25,"y") &amp; " " &amp; IF(DATEDIF(I2321,'ObjProd (2)'!$C$25,"y")=1,"an ","ans "),"") &amp;
   IF(DATEDIF(I2321,'ObjProd (2)'!$C$25,"ym")&gt;0,DATEDIF(I2321,'ObjProd (2)'!$C$25,"ym") &amp; " mois ", "") &amp;
   IF(INT(('ObjProd (2)'!$C$25-EDATE(I2321,DATEDIF(I2321,'ObjProd (2)'!$C$25,"y")*12+DATEDIF(I2321,'ObjProd (2)'!$C$25,"ym")))/7)&gt;0,
      INT(('ObjProd (2)'!$C$25-EDATE(I2321,DATEDIF(I2321,'ObjProd (2)'!$C$25,"y")*12+DATEDIF(I2321,'ObjProd (2)'!$C$25,"ym")))/7) &amp; " sem.",
      "")
)
)</f>
        <v/>
      </c>
      <c r="L2321" s="11" t="str">
        <f t="shared" si="372"/>
        <v/>
      </c>
      <c r="M2321" s="9" t="str">
        <f t="shared" si="368"/>
        <v/>
      </c>
      <c r="N2321" s="9" t="str" cm="1">
        <f t="array" aca="1" ref="N2321" ca="1">LEFT(L2321, IF(ISNUMBER(SUBSTITUTE(_xludf.MID(L2321, 2, 1), ".", ",")), 1, 2))</f>
        <v/>
      </c>
      <c r="O2321" s="19" t="str">
        <f t="shared" ca="1" si="374"/>
        <v/>
      </c>
      <c r="P2321" s="9" t="str">
        <f t="shared" ca="1" si="375"/>
        <v/>
      </c>
      <c r="Q2321" s="9" t="str">
        <f t="shared" ca="1" si="376"/>
        <v/>
      </c>
      <c r="R2321" s="9" t="str">
        <f t="shared" si="369"/>
        <v/>
      </c>
      <c r="S2321" t="str" cm="1">
        <f t="array" ref="S2321">IF(ISBLANK(C2321),"",IFERROR(INDEX(ListeSeries!$A$2:$A$1045, MATCH(1, (DatasScan!G2321=ListeSeries!$B$2:$B$1045) * (DatasScan!H2321&gt;=ListeSeries!$D$2:$D$1045) * (DatasScan!H2321&lt;=ListeSeries!$E$2:$E$1045), 0)), "no match"))</f>
        <v/>
      </c>
      <c r="T2321" s="7" t="str" cm="1">
        <f t="array" ref="T2321">IF(ISBLANK(C2321),"",IFERROR(INDEX(ListeSeries!$C$2:$C$1045, MATCH(1, (DatasScan!G2321=ListeSeries!$B$2:$B$1045) * (DatasScan!H2321&gt;=ListeSeries!$D$2:$D$1045) * (DatasScan!H2321&lt;=ListeSeries!$E$2:$E$1045), 0)), "no match"))</f>
        <v/>
      </c>
      <c r="U2321" s="11" t="str" cm="1">
        <f t="array" ref="U2321">IF(ISBLANK(C2321),"",IFERROR(INDEX(ListeSeries!$F$2:$F$1045, MATCH(1, (DatasScan!G2321=ListeSeries!$B$2:$B$1045) * (DatasScan!H2321&gt;=ListeSeries!$D$2:$D$1045) * (DatasScan!H2321&lt;=ListeSeries!$E$2:$E$1045), 0)), "no match"))</f>
        <v/>
      </c>
    </row>
    <row r="2322" spans="1:21" x14ac:dyDescent="0.25">
      <c r="A2322" s="6" t="str">
        <f t="shared" si="370"/>
        <v/>
      </c>
      <c r="B2322" s="272"/>
      <c r="F2322" s="7" t="str">
        <f t="shared" si="373"/>
        <v/>
      </c>
      <c r="G2322" s="21" t="str">
        <f>IF(ISBLANK(C2322),"",_xlfn.XLOOKUP(_xlfn.XLOOKUP(VALUE(LEFT(C2322,4)),Souches!$B$2:$B$15000,Souches!$E$2:$E$15000),Varietes!$B$2:$B$500,Varietes!$C$2:$C$500))</f>
        <v/>
      </c>
      <c r="H2322" s="19" t="str">
        <f>IF(ISBLANK(C2322),"",_xlfn.XLOOKUP(VALUE(LEFT(C2322,4)),Souches!$B$2:$B$15000,Souches!$D$2:$D$15000))</f>
        <v/>
      </c>
      <c r="I2322" s="10" t="str">
        <f t="shared" si="371"/>
        <v/>
      </c>
      <c r="J2322" s="19" t="str">
        <f>IF(I2322="","",INT(('ObjProd (2)'!$C$25-I2322)/7 * (ABS('ObjProd (2)'!$C$25-I2322)&gt;=7)))</f>
        <v/>
      </c>
      <c r="K2322" s="10" t="str">
        <f>IF(I2322="","",
IF(AND(DATEDIF(I2322,'ObjProd (2)'!$C$25,"y")=0,DATEDIF(I2322,'ObjProd (2)'!$C$25,"ym")=0,
   INT(('ObjProd (2)'!$C$25-EDATE(I2322,DATEDIF(I2322,'ObjProd (2)'!$C$25,"y")*12+DATEDIF(I2322,'ObjProd (2)'!$C$25,"ym")))/7)=0),
   "&lt; 1 sem.",
   IF(DATEDIF(I2322,'ObjProd (2)'!$C$25,"y")&gt;0,DATEDIF(I2322,'ObjProd (2)'!$C$25,"y") &amp; " " &amp; IF(DATEDIF(I2322,'ObjProd (2)'!$C$25,"y")=1,"an ","ans "),"") &amp;
   IF(DATEDIF(I2322,'ObjProd (2)'!$C$25,"ym")&gt;0,DATEDIF(I2322,'ObjProd (2)'!$C$25,"ym") &amp; " mois ", "") &amp;
   IF(INT(('ObjProd (2)'!$C$25-EDATE(I2322,DATEDIF(I2322,'ObjProd (2)'!$C$25,"y")*12+DATEDIF(I2322,'ObjProd (2)'!$C$25,"ym")))/7)&gt;0,
      INT(('ObjProd (2)'!$C$25-EDATE(I2322,DATEDIF(I2322,'ObjProd (2)'!$C$25,"y")*12+DATEDIF(I2322,'ObjProd (2)'!$C$25,"ym")))/7) &amp; " sem.",
      "")
)
)</f>
        <v/>
      </c>
      <c r="L2322" s="11" t="str">
        <f t="shared" si="372"/>
        <v/>
      </c>
      <c r="M2322" s="9" t="str">
        <f t="shared" si="368"/>
        <v/>
      </c>
      <c r="N2322" s="9" t="str" cm="1">
        <f t="array" aca="1" ref="N2322" ca="1">LEFT(L2322, IF(ISNUMBER(SUBSTITUTE(_xludf.MID(L2322, 2, 1), ".", ",")), 1, 2))</f>
        <v/>
      </c>
      <c r="O2322" s="19" t="str">
        <f t="shared" ca="1" si="374"/>
        <v/>
      </c>
      <c r="P2322" s="9" t="str">
        <f t="shared" ca="1" si="375"/>
        <v/>
      </c>
      <c r="Q2322" s="9" t="str">
        <f t="shared" ca="1" si="376"/>
        <v/>
      </c>
      <c r="R2322" s="9" t="str">
        <f t="shared" si="369"/>
        <v/>
      </c>
      <c r="S2322" t="str" cm="1">
        <f t="array" ref="S2322">IF(ISBLANK(C2322),"",IFERROR(INDEX(ListeSeries!$A$2:$A$1045, MATCH(1, (DatasScan!G2322=ListeSeries!$B$2:$B$1045) * (DatasScan!H2322&gt;=ListeSeries!$D$2:$D$1045) * (DatasScan!H2322&lt;=ListeSeries!$E$2:$E$1045), 0)), "no match"))</f>
        <v/>
      </c>
      <c r="T2322" s="7" t="str" cm="1">
        <f t="array" ref="T2322">IF(ISBLANK(C2322),"",IFERROR(INDEX(ListeSeries!$C$2:$C$1045, MATCH(1, (DatasScan!G2322=ListeSeries!$B$2:$B$1045) * (DatasScan!H2322&gt;=ListeSeries!$D$2:$D$1045) * (DatasScan!H2322&lt;=ListeSeries!$E$2:$E$1045), 0)), "no match"))</f>
        <v/>
      </c>
      <c r="U2322" s="11" t="str" cm="1">
        <f t="array" ref="U2322">IF(ISBLANK(C2322),"",IFERROR(INDEX(ListeSeries!$F$2:$F$1045, MATCH(1, (DatasScan!G2322=ListeSeries!$B$2:$B$1045) * (DatasScan!H2322&gt;=ListeSeries!$D$2:$D$1045) * (DatasScan!H2322&lt;=ListeSeries!$E$2:$E$1045), 0)), "no match"))</f>
        <v/>
      </c>
    </row>
    <row r="2323" spans="1:21" x14ac:dyDescent="0.25">
      <c r="A2323" s="6" t="str">
        <f t="shared" si="370"/>
        <v/>
      </c>
      <c r="B2323" s="272"/>
      <c r="F2323" s="7" t="str">
        <f t="shared" si="373"/>
        <v/>
      </c>
      <c r="G2323" s="21" t="str">
        <f>IF(ISBLANK(C2323),"",_xlfn.XLOOKUP(_xlfn.XLOOKUP(VALUE(LEFT(C2323,4)),Souches!$B$2:$B$15000,Souches!$E$2:$E$15000),Varietes!$B$2:$B$500,Varietes!$C$2:$C$500))</f>
        <v/>
      </c>
      <c r="H2323" s="19" t="str">
        <f>IF(ISBLANK(C2323),"",_xlfn.XLOOKUP(VALUE(LEFT(C2323,4)),Souches!$B$2:$B$15000,Souches!$D$2:$D$15000))</f>
        <v/>
      </c>
      <c r="I2323" s="10" t="str">
        <f t="shared" si="371"/>
        <v/>
      </c>
      <c r="J2323" s="19" t="str">
        <f>IF(I2323="","",INT(('ObjProd (2)'!$C$25-I2323)/7 * (ABS('ObjProd (2)'!$C$25-I2323)&gt;=7)))</f>
        <v/>
      </c>
      <c r="K2323" s="10" t="str">
        <f>IF(I2323="","",
IF(AND(DATEDIF(I2323,'ObjProd (2)'!$C$25,"y")=0,DATEDIF(I2323,'ObjProd (2)'!$C$25,"ym")=0,
   INT(('ObjProd (2)'!$C$25-EDATE(I2323,DATEDIF(I2323,'ObjProd (2)'!$C$25,"y")*12+DATEDIF(I2323,'ObjProd (2)'!$C$25,"ym")))/7)=0),
   "&lt; 1 sem.",
   IF(DATEDIF(I2323,'ObjProd (2)'!$C$25,"y")&gt;0,DATEDIF(I2323,'ObjProd (2)'!$C$25,"y") &amp; " " &amp; IF(DATEDIF(I2323,'ObjProd (2)'!$C$25,"y")=1,"an ","ans "),"") &amp;
   IF(DATEDIF(I2323,'ObjProd (2)'!$C$25,"ym")&gt;0,DATEDIF(I2323,'ObjProd (2)'!$C$25,"ym") &amp; " mois ", "") &amp;
   IF(INT(('ObjProd (2)'!$C$25-EDATE(I2323,DATEDIF(I2323,'ObjProd (2)'!$C$25,"y")*12+DATEDIF(I2323,'ObjProd (2)'!$C$25,"ym")))/7)&gt;0,
      INT(('ObjProd (2)'!$C$25-EDATE(I2323,DATEDIF(I2323,'ObjProd (2)'!$C$25,"y")*12+DATEDIF(I2323,'ObjProd (2)'!$C$25,"ym")))/7) &amp; " sem.",
      "")
)
)</f>
        <v/>
      </c>
      <c r="L2323" s="11" t="str">
        <f t="shared" si="372"/>
        <v/>
      </c>
      <c r="M2323" s="9" t="str">
        <f t="shared" si="368"/>
        <v/>
      </c>
      <c r="N2323" s="9" t="str" cm="1">
        <f t="array" aca="1" ref="N2323" ca="1">LEFT(L2323, IF(ISNUMBER(SUBSTITUTE(_xludf.MID(L2323, 2, 1), ".", ",")), 1, 2))</f>
        <v/>
      </c>
      <c r="O2323" s="19" t="str">
        <f t="shared" ca="1" si="374"/>
        <v/>
      </c>
      <c r="P2323" s="9" t="str">
        <f t="shared" ca="1" si="375"/>
        <v/>
      </c>
      <c r="Q2323" s="9" t="str">
        <f t="shared" ca="1" si="376"/>
        <v/>
      </c>
      <c r="R2323" s="9" t="str">
        <f t="shared" si="369"/>
        <v/>
      </c>
      <c r="S2323" t="str" cm="1">
        <f t="array" ref="S2323">IF(ISBLANK(C2323),"",IFERROR(INDEX(ListeSeries!$A$2:$A$1045, MATCH(1, (DatasScan!G2323=ListeSeries!$B$2:$B$1045) * (DatasScan!H2323&gt;=ListeSeries!$D$2:$D$1045) * (DatasScan!H2323&lt;=ListeSeries!$E$2:$E$1045), 0)), "no match"))</f>
        <v/>
      </c>
      <c r="T2323" s="7" t="str" cm="1">
        <f t="array" ref="T2323">IF(ISBLANK(C2323),"",IFERROR(INDEX(ListeSeries!$C$2:$C$1045, MATCH(1, (DatasScan!G2323=ListeSeries!$B$2:$B$1045) * (DatasScan!H2323&gt;=ListeSeries!$D$2:$D$1045) * (DatasScan!H2323&lt;=ListeSeries!$E$2:$E$1045), 0)), "no match"))</f>
        <v/>
      </c>
      <c r="U2323" s="11" t="str" cm="1">
        <f t="array" ref="U2323">IF(ISBLANK(C2323),"",IFERROR(INDEX(ListeSeries!$F$2:$F$1045, MATCH(1, (DatasScan!G2323=ListeSeries!$B$2:$B$1045) * (DatasScan!H2323&gt;=ListeSeries!$D$2:$D$1045) * (DatasScan!H2323&lt;=ListeSeries!$E$2:$E$1045), 0)), "no match"))</f>
        <v/>
      </c>
    </row>
    <row r="2324" spans="1:21" x14ac:dyDescent="0.25">
      <c r="A2324" s="6" t="str">
        <f t="shared" si="370"/>
        <v/>
      </c>
      <c r="B2324" s="272"/>
      <c r="F2324" s="7" t="str">
        <f t="shared" si="373"/>
        <v/>
      </c>
      <c r="G2324" s="21" t="str">
        <f>IF(ISBLANK(C2324),"",_xlfn.XLOOKUP(_xlfn.XLOOKUP(VALUE(LEFT(C2324,4)),Souches!$B$2:$B$15000,Souches!$E$2:$E$15000),Varietes!$B$2:$B$500,Varietes!$C$2:$C$500))</f>
        <v/>
      </c>
      <c r="H2324" s="19" t="str">
        <f>IF(ISBLANK(C2324),"",_xlfn.XLOOKUP(VALUE(LEFT(C2324,4)),Souches!$B$2:$B$15000,Souches!$D$2:$D$15000))</f>
        <v/>
      </c>
      <c r="I2324" s="10" t="str">
        <f t="shared" si="371"/>
        <v/>
      </c>
      <c r="J2324" s="19" t="str">
        <f>IF(I2324="","",INT(('ObjProd (2)'!$C$25-I2324)/7 * (ABS('ObjProd (2)'!$C$25-I2324)&gt;=7)))</f>
        <v/>
      </c>
      <c r="K2324" s="10" t="str">
        <f>IF(I2324="","",
IF(AND(DATEDIF(I2324,'ObjProd (2)'!$C$25,"y")=0,DATEDIF(I2324,'ObjProd (2)'!$C$25,"ym")=0,
   INT(('ObjProd (2)'!$C$25-EDATE(I2324,DATEDIF(I2324,'ObjProd (2)'!$C$25,"y")*12+DATEDIF(I2324,'ObjProd (2)'!$C$25,"ym")))/7)=0),
   "&lt; 1 sem.",
   IF(DATEDIF(I2324,'ObjProd (2)'!$C$25,"y")&gt;0,DATEDIF(I2324,'ObjProd (2)'!$C$25,"y") &amp; " " &amp; IF(DATEDIF(I2324,'ObjProd (2)'!$C$25,"y")=1,"an ","ans "),"") &amp;
   IF(DATEDIF(I2324,'ObjProd (2)'!$C$25,"ym")&gt;0,DATEDIF(I2324,'ObjProd (2)'!$C$25,"ym") &amp; " mois ", "") &amp;
   IF(INT(('ObjProd (2)'!$C$25-EDATE(I2324,DATEDIF(I2324,'ObjProd (2)'!$C$25,"y")*12+DATEDIF(I2324,'ObjProd (2)'!$C$25,"ym")))/7)&gt;0,
      INT(('ObjProd (2)'!$C$25-EDATE(I2324,DATEDIF(I2324,'ObjProd (2)'!$C$25,"y")*12+DATEDIF(I2324,'ObjProd (2)'!$C$25,"ym")))/7) &amp; " sem.",
      "")
)
)</f>
        <v/>
      </c>
      <c r="L2324" s="11" t="str">
        <f t="shared" si="372"/>
        <v/>
      </c>
      <c r="M2324" s="9" t="str">
        <f t="shared" si="368"/>
        <v/>
      </c>
      <c r="N2324" s="9" t="str" cm="1">
        <f t="array" aca="1" ref="N2324" ca="1">LEFT(L2324, IF(ISNUMBER(SUBSTITUTE(_xludf.MID(L2324, 2, 1), ".", ",")), 1, 2))</f>
        <v/>
      </c>
      <c r="O2324" s="19" t="str">
        <f t="shared" ca="1" si="374"/>
        <v/>
      </c>
      <c r="P2324" s="9" t="str">
        <f t="shared" ca="1" si="375"/>
        <v/>
      </c>
      <c r="Q2324" s="9" t="str">
        <f t="shared" ca="1" si="376"/>
        <v/>
      </c>
      <c r="R2324" s="9" t="str">
        <f t="shared" si="369"/>
        <v/>
      </c>
      <c r="S2324" t="str" cm="1">
        <f t="array" ref="S2324">IF(ISBLANK(C2324),"",IFERROR(INDEX(ListeSeries!$A$2:$A$1045, MATCH(1, (DatasScan!G2324=ListeSeries!$B$2:$B$1045) * (DatasScan!H2324&gt;=ListeSeries!$D$2:$D$1045) * (DatasScan!H2324&lt;=ListeSeries!$E$2:$E$1045), 0)), "no match"))</f>
        <v/>
      </c>
      <c r="T2324" s="7" t="str" cm="1">
        <f t="array" ref="T2324">IF(ISBLANK(C2324),"",IFERROR(INDEX(ListeSeries!$C$2:$C$1045, MATCH(1, (DatasScan!G2324=ListeSeries!$B$2:$B$1045) * (DatasScan!H2324&gt;=ListeSeries!$D$2:$D$1045) * (DatasScan!H2324&lt;=ListeSeries!$E$2:$E$1045), 0)), "no match"))</f>
        <v/>
      </c>
      <c r="U2324" s="11" t="str" cm="1">
        <f t="array" ref="U2324">IF(ISBLANK(C2324),"",IFERROR(INDEX(ListeSeries!$F$2:$F$1045, MATCH(1, (DatasScan!G2324=ListeSeries!$B$2:$B$1045) * (DatasScan!H2324&gt;=ListeSeries!$D$2:$D$1045) * (DatasScan!H2324&lt;=ListeSeries!$E$2:$E$1045), 0)), "no match"))</f>
        <v/>
      </c>
    </row>
    <row r="2325" spans="1:21" x14ac:dyDescent="0.25">
      <c r="A2325" s="6" t="str">
        <f t="shared" si="370"/>
        <v/>
      </c>
      <c r="B2325" s="272"/>
      <c r="F2325" s="7" t="str">
        <f t="shared" si="373"/>
        <v/>
      </c>
      <c r="G2325" s="21" t="str">
        <f>IF(ISBLANK(C2325),"",_xlfn.XLOOKUP(_xlfn.XLOOKUP(VALUE(LEFT(C2325,4)),Souches!$B$2:$B$15000,Souches!$E$2:$E$15000),Varietes!$B$2:$B$500,Varietes!$C$2:$C$500))</f>
        <v/>
      </c>
      <c r="H2325" s="19" t="str">
        <f>IF(ISBLANK(C2325),"",_xlfn.XLOOKUP(VALUE(LEFT(C2325,4)),Souches!$B$2:$B$15000,Souches!$D$2:$D$15000))</f>
        <v/>
      </c>
      <c r="I2325" s="10" t="str">
        <f t="shared" si="371"/>
        <v/>
      </c>
      <c r="J2325" s="19" t="str">
        <f>IF(I2325="","",INT(('ObjProd (2)'!$C$25-I2325)/7 * (ABS('ObjProd (2)'!$C$25-I2325)&gt;=7)))</f>
        <v/>
      </c>
      <c r="K2325" s="10" t="str">
        <f>IF(I2325="","",
IF(AND(DATEDIF(I2325,'ObjProd (2)'!$C$25,"y")=0,DATEDIF(I2325,'ObjProd (2)'!$C$25,"ym")=0,
   INT(('ObjProd (2)'!$C$25-EDATE(I2325,DATEDIF(I2325,'ObjProd (2)'!$C$25,"y")*12+DATEDIF(I2325,'ObjProd (2)'!$C$25,"ym")))/7)=0),
   "&lt; 1 sem.",
   IF(DATEDIF(I2325,'ObjProd (2)'!$C$25,"y")&gt;0,DATEDIF(I2325,'ObjProd (2)'!$C$25,"y") &amp; " " &amp; IF(DATEDIF(I2325,'ObjProd (2)'!$C$25,"y")=1,"an ","ans "),"") &amp;
   IF(DATEDIF(I2325,'ObjProd (2)'!$C$25,"ym")&gt;0,DATEDIF(I2325,'ObjProd (2)'!$C$25,"ym") &amp; " mois ", "") &amp;
   IF(INT(('ObjProd (2)'!$C$25-EDATE(I2325,DATEDIF(I2325,'ObjProd (2)'!$C$25,"y")*12+DATEDIF(I2325,'ObjProd (2)'!$C$25,"ym")))/7)&gt;0,
      INT(('ObjProd (2)'!$C$25-EDATE(I2325,DATEDIF(I2325,'ObjProd (2)'!$C$25,"y")*12+DATEDIF(I2325,'ObjProd (2)'!$C$25,"ym")))/7) &amp; " sem.",
      "")
)
)</f>
        <v/>
      </c>
      <c r="L2325" s="11" t="str">
        <f t="shared" si="372"/>
        <v/>
      </c>
      <c r="M2325" s="9" t="str">
        <f t="shared" si="368"/>
        <v/>
      </c>
      <c r="N2325" s="9" t="str" cm="1">
        <f t="array" aca="1" ref="N2325" ca="1">LEFT(L2325, IF(ISNUMBER(SUBSTITUTE(_xludf.MID(L2325, 2, 1), ".", ",")), 1, 2))</f>
        <v/>
      </c>
      <c r="O2325" s="19" t="str">
        <f t="shared" ca="1" si="374"/>
        <v/>
      </c>
      <c r="P2325" s="9" t="str">
        <f t="shared" ca="1" si="375"/>
        <v/>
      </c>
      <c r="Q2325" s="9" t="str">
        <f t="shared" ca="1" si="376"/>
        <v/>
      </c>
      <c r="R2325" s="9" t="str">
        <f t="shared" si="369"/>
        <v/>
      </c>
      <c r="S2325" t="str" cm="1">
        <f t="array" ref="S2325">IF(ISBLANK(C2325),"",IFERROR(INDEX(ListeSeries!$A$2:$A$1045, MATCH(1, (DatasScan!G2325=ListeSeries!$B$2:$B$1045) * (DatasScan!H2325&gt;=ListeSeries!$D$2:$D$1045) * (DatasScan!H2325&lt;=ListeSeries!$E$2:$E$1045), 0)), "no match"))</f>
        <v/>
      </c>
      <c r="T2325" s="7" t="str" cm="1">
        <f t="array" ref="T2325">IF(ISBLANK(C2325),"",IFERROR(INDEX(ListeSeries!$C$2:$C$1045, MATCH(1, (DatasScan!G2325=ListeSeries!$B$2:$B$1045) * (DatasScan!H2325&gt;=ListeSeries!$D$2:$D$1045) * (DatasScan!H2325&lt;=ListeSeries!$E$2:$E$1045), 0)), "no match"))</f>
        <v/>
      </c>
      <c r="U2325" s="11" t="str" cm="1">
        <f t="array" ref="U2325">IF(ISBLANK(C2325),"",IFERROR(INDEX(ListeSeries!$F$2:$F$1045, MATCH(1, (DatasScan!G2325=ListeSeries!$B$2:$B$1045) * (DatasScan!H2325&gt;=ListeSeries!$D$2:$D$1045) * (DatasScan!H2325&lt;=ListeSeries!$E$2:$E$1045), 0)), "no match"))</f>
        <v/>
      </c>
    </row>
    <row r="2326" spans="1:21" x14ac:dyDescent="0.25">
      <c r="A2326" s="6" t="str">
        <f t="shared" si="370"/>
        <v/>
      </c>
      <c r="B2326" s="272"/>
      <c r="F2326" s="7" t="str">
        <f t="shared" si="373"/>
        <v/>
      </c>
      <c r="G2326" s="21" t="str">
        <f>IF(ISBLANK(C2326),"",_xlfn.XLOOKUP(_xlfn.XLOOKUP(VALUE(LEFT(C2326,4)),Souches!$B$2:$B$15000,Souches!$E$2:$E$15000),Varietes!$B$2:$B$500,Varietes!$C$2:$C$500))</f>
        <v/>
      </c>
      <c r="H2326" s="19" t="str">
        <f>IF(ISBLANK(C2326),"",_xlfn.XLOOKUP(VALUE(LEFT(C2326,4)),Souches!$B$2:$B$15000,Souches!$D$2:$D$15000))</f>
        <v/>
      </c>
      <c r="I2326" s="10" t="str">
        <f t="shared" si="371"/>
        <v/>
      </c>
      <c r="J2326" s="19" t="str">
        <f>IF(I2326="","",INT(('ObjProd (2)'!$C$25-I2326)/7 * (ABS('ObjProd (2)'!$C$25-I2326)&gt;=7)))</f>
        <v/>
      </c>
      <c r="K2326" s="10" t="str">
        <f>IF(I2326="","",
IF(AND(DATEDIF(I2326,'ObjProd (2)'!$C$25,"y")=0,DATEDIF(I2326,'ObjProd (2)'!$C$25,"ym")=0,
   INT(('ObjProd (2)'!$C$25-EDATE(I2326,DATEDIF(I2326,'ObjProd (2)'!$C$25,"y")*12+DATEDIF(I2326,'ObjProd (2)'!$C$25,"ym")))/7)=0),
   "&lt; 1 sem.",
   IF(DATEDIF(I2326,'ObjProd (2)'!$C$25,"y")&gt;0,DATEDIF(I2326,'ObjProd (2)'!$C$25,"y") &amp; " " &amp; IF(DATEDIF(I2326,'ObjProd (2)'!$C$25,"y")=1,"an ","ans "),"") &amp;
   IF(DATEDIF(I2326,'ObjProd (2)'!$C$25,"ym")&gt;0,DATEDIF(I2326,'ObjProd (2)'!$C$25,"ym") &amp; " mois ", "") &amp;
   IF(INT(('ObjProd (2)'!$C$25-EDATE(I2326,DATEDIF(I2326,'ObjProd (2)'!$C$25,"y")*12+DATEDIF(I2326,'ObjProd (2)'!$C$25,"ym")))/7)&gt;0,
      INT(('ObjProd (2)'!$C$25-EDATE(I2326,DATEDIF(I2326,'ObjProd (2)'!$C$25,"y")*12+DATEDIF(I2326,'ObjProd (2)'!$C$25,"ym")))/7) &amp; " sem.",
      "")
)
)</f>
        <v/>
      </c>
      <c r="L2326" s="11" t="str">
        <f t="shared" si="372"/>
        <v/>
      </c>
      <c r="M2326" s="9" t="str">
        <f t="shared" si="368"/>
        <v/>
      </c>
      <c r="N2326" s="9" t="str" cm="1">
        <f t="array" aca="1" ref="N2326" ca="1">LEFT(L2326, IF(ISNUMBER(SUBSTITUTE(_xludf.MID(L2326, 2, 1), ".", ",")), 1, 2))</f>
        <v/>
      </c>
      <c r="O2326" s="19" t="str">
        <f t="shared" ca="1" si="374"/>
        <v/>
      </c>
      <c r="P2326" s="9" t="str">
        <f t="shared" ca="1" si="375"/>
        <v/>
      </c>
      <c r="Q2326" s="9" t="str">
        <f t="shared" ca="1" si="376"/>
        <v/>
      </c>
      <c r="R2326" s="9" t="str">
        <f t="shared" si="369"/>
        <v/>
      </c>
      <c r="S2326" t="str" cm="1">
        <f t="array" ref="S2326">IF(ISBLANK(C2326),"",IFERROR(INDEX(ListeSeries!$A$2:$A$1045, MATCH(1, (DatasScan!G2326=ListeSeries!$B$2:$B$1045) * (DatasScan!H2326&gt;=ListeSeries!$D$2:$D$1045) * (DatasScan!H2326&lt;=ListeSeries!$E$2:$E$1045), 0)), "no match"))</f>
        <v/>
      </c>
      <c r="T2326" s="7" t="str" cm="1">
        <f t="array" ref="T2326">IF(ISBLANK(C2326),"",IFERROR(INDEX(ListeSeries!$C$2:$C$1045, MATCH(1, (DatasScan!G2326=ListeSeries!$B$2:$B$1045) * (DatasScan!H2326&gt;=ListeSeries!$D$2:$D$1045) * (DatasScan!H2326&lt;=ListeSeries!$E$2:$E$1045), 0)), "no match"))</f>
        <v/>
      </c>
      <c r="U2326" s="11" t="str" cm="1">
        <f t="array" ref="U2326">IF(ISBLANK(C2326),"",IFERROR(INDEX(ListeSeries!$F$2:$F$1045, MATCH(1, (DatasScan!G2326=ListeSeries!$B$2:$B$1045) * (DatasScan!H2326&gt;=ListeSeries!$D$2:$D$1045) * (DatasScan!H2326&lt;=ListeSeries!$E$2:$E$1045), 0)), "no match"))</f>
        <v/>
      </c>
    </row>
    <row r="2327" spans="1:21" x14ac:dyDescent="0.25">
      <c r="A2327" s="6" t="str">
        <f t="shared" si="370"/>
        <v/>
      </c>
      <c r="B2327" s="272"/>
      <c r="F2327" s="7" t="str">
        <f t="shared" si="373"/>
        <v/>
      </c>
      <c r="G2327" s="21" t="str">
        <f>IF(ISBLANK(C2327),"",_xlfn.XLOOKUP(_xlfn.XLOOKUP(VALUE(LEFT(C2327,4)),Souches!$B$2:$B$15000,Souches!$E$2:$E$15000),Varietes!$B$2:$B$500,Varietes!$C$2:$C$500))</f>
        <v/>
      </c>
      <c r="H2327" s="19" t="str">
        <f>IF(ISBLANK(C2327),"",_xlfn.XLOOKUP(VALUE(LEFT(C2327,4)),Souches!$B$2:$B$15000,Souches!$D$2:$D$15000))</f>
        <v/>
      </c>
      <c r="I2327" s="10" t="str">
        <f t="shared" si="371"/>
        <v/>
      </c>
      <c r="J2327" s="19" t="str">
        <f>IF(I2327="","",INT(('ObjProd (2)'!$C$25-I2327)/7 * (ABS('ObjProd (2)'!$C$25-I2327)&gt;=7)))</f>
        <v/>
      </c>
      <c r="K2327" s="10" t="str">
        <f>IF(I2327="","",
IF(AND(DATEDIF(I2327,'ObjProd (2)'!$C$25,"y")=0,DATEDIF(I2327,'ObjProd (2)'!$C$25,"ym")=0,
   INT(('ObjProd (2)'!$C$25-EDATE(I2327,DATEDIF(I2327,'ObjProd (2)'!$C$25,"y")*12+DATEDIF(I2327,'ObjProd (2)'!$C$25,"ym")))/7)=0),
   "&lt; 1 sem.",
   IF(DATEDIF(I2327,'ObjProd (2)'!$C$25,"y")&gt;0,DATEDIF(I2327,'ObjProd (2)'!$C$25,"y") &amp; " " &amp; IF(DATEDIF(I2327,'ObjProd (2)'!$C$25,"y")=1,"an ","ans "),"") &amp;
   IF(DATEDIF(I2327,'ObjProd (2)'!$C$25,"ym")&gt;0,DATEDIF(I2327,'ObjProd (2)'!$C$25,"ym") &amp; " mois ", "") &amp;
   IF(INT(('ObjProd (2)'!$C$25-EDATE(I2327,DATEDIF(I2327,'ObjProd (2)'!$C$25,"y")*12+DATEDIF(I2327,'ObjProd (2)'!$C$25,"ym")))/7)&gt;0,
      INT(('ObjProd (2)'!$C$25-EDATE(I2327,DATEDIF(I2327,'ObjProd (2)'!$C$25,"y")*12+DATEDIF(I2327,'ObjProd (2)'!$C$25,"ym")))/7) &amp; " sem.",
      "")
)
)</f>
        <v/>
      </c>
      <c r="L2327" s="11" t="str">
        <f t="shared" si="372"/>
        <v/>
      </c>
      <c r="M2327" s="9" t="str">
        <f t="shared" si="368"/>
        <v/>
      </c>
      <c r="N2327" s="9" t="str" cm="1">
        <f t="array" aca="1" ref="N2327" ca="1">LEFT(L2327, IF(ISNUMBER(SUBSTITUTE(_xludf.MID(L2327, 2, 1), ".", ",")), 1, 2))</f>
        <v/>
      </c>
      <c r="O2327" s="19" t="str">
        <f t="shared" ca="1" si="374"/>
        <v/>
      </c>
      <c r="P2327" s="9" t="str">
        <f t="shared" ca="1" si="375"/>
        <v/>
      </c>
      <c r="Q2327" s="9" t="str">
        <f t="shared" ca="1" si="376"/>
        <v/>
      </c>
      <c r="R2327" s="9" t="str">
        <f t="shared" si="369"/>
        <v/>
      </c>
      <c r="S2327" t="str" cm="1">
        <f t="array" ref="S2327">IF(ISBLANK(C2327),"",IFERROR(INDEX(ListeSeries!$A$2:$A$1045, MATCH(1, (DatasScan!G2327=ListeSeries!$B$2:$B$1045) * (DatasScan!H2327&gt;=ListeSeries!$D$2:$D$1045) * (DatasScan!H2327&lt;=ListeSeries!$E$2:$E$1045), 0)), "no match"))</f>
        <v/>
      </c>
      <c r="T2327" s="7" t="str" cm="1">
        <f t="array" ref="T2327">IF(ISBLANK(C2327),"",IFERROR(INDEX(ListeSeries!$C$2:$C$1045, MATCH(1, (DatasScan!G2327=ListeSeries!$B$2:$B$1045) * (DatasScan!H2327&gt;=ListeSeries!$D$2:$D$1045) * (DatasScan!H2327&lt;=ListeSeries!$E$2:$E$1045), 0)), "no match"))</f>
        <v/>
      </c>
      <c r="U2327" s="11" t="str" cm="1">
        <f t="array" ref="U2327">IF(ISBLANK(C2327),"",IFERROR(INDEX(ListeSeries!$F$2:$F$1045, MATCH(1, (DatasScan!G2327=ListeSeries!$B$2:$B$1045) * (DatasScan!H2327&gt;=ListeSeries!$D$2:$D$1045) * (DatasScan!H2327&lt;=ListeSeries!$E$2:$E$1045), 0)), "no match"))</f>
        <v/>
      </c>
    </row>
    <row r="2328" spans="1:21" x14ac:dyDescent="0.25">
      <c r="A2328" s="6" t="str">
        <f t="shared" si="370"/>
        <v/>
      </c>
      <c r="B2328" s="272"/>
      <c r="F2328" s="7" t="str">
        <f t="shared" si="373"/>
        <v/>
      </c>
      <c r="G2328" s="21" t="str">
        <f>IF(ISBLANK(C2328),"",_xlfn.XLOOKUP(_xlfn.XLOOKUP(VALUE(LEFT(C2328,4)),Souches!$B$2:$B$15000,Souches!$E$2:$E$15000),Varietes!$B$2:$B$500,Varietes!$C$2:$C$500))</f>
        <v/>
      </c>
      <c r="H2328" s="19" t="str">
        <f>IF(ISBLANK(C2328),"",_xlfn.XLOOKUP(VALUE(LEFT(C2328,4)),Souches!$B$2:$B$15000,Souches!$D$2:$D$15000))</f>
        <v/>
      </c>
      <c r="I2328" s="10" t="str">
        <f t="shared" si="371"/>
        <v/>
      </c>
      <c r="J2328" s="19" t="str">
        <f>IF(I2328="","",INT(('ObjProd (2)'!$C$25-I2328)/7 * (ABS('ObjProd (2)'!$C$25-I2328)&gt;=7)))</f>
        <v/>
      </c>
      <c r="K2328" s="10" t="str">
        <f>IF(I2328="","",
IF(AND(DATEDIF(I2328,'ObjProd (2)'!$C$25,"y")=0,DATEDIF(I2328,'ObjProd (2)'!$C$25,"ym")=0,
   INT(('ObjProd (2)'!$C$25-EDATE(I2328,DATEDIF(I2328,'ObjProd (2)'!$C$25,"y")*12+DATEDIF(I2328,'ObjProd (2)'!$C$25,"ym")))/7)=0),
   "&lt; 1 sem.",
   IF(DATEDIF(I2328,'ObjProd (2)'!$C$25,"y")&gt;0,DATEDIF(I2328,'ObjProd (2)'!$C$25,"y") &amp; " " &amp; IF(DATEDIF(I2328,'ObjProd (2)'!$C$25,"y")=1,"an ","ans "),"") &amp;
   IF(DATEDIF(I2328,'ObjProd (2)'!$C$25,"ym")&gt;0,DATEDIF(I2328,'ObjProd (2)'!$C$25,"ym") &amp; " mois ", "") &amp;
   IF(INT(('ObjProd (2)'!$C$25-EDATE(I2328,DATEDIF(I2328,'ObjProd (2)'!$C$25,"y")*12+DATEDIF(I2328,'ObjProd (2)'!$C$25,"ym")))/7)&gt;0,
      INT(('ObjProd (2)'!$C$25-EDATE(I2328,DATEDIF(I2328,'ObjProd (2)'!$C$25,"y")*12+DATEDIF(I2328,'ObjProd (2)'!$C$25,"ym")))/7) &amp; " sem.",
      "")
)
)</f>
        <v/>
      </c>
      <c r="L2328" s="11" t="str">
        <f t="shared" si="372"/>
        <v/>
      </c>
      <c r="M2328" s="9" t="str">
        <f t="shared" si="368"/>
        <v/>
      </c>
      <c r="N2328" s="9" t="str" cm="1">
        <f t="array" aca="1" ref="N2328" ca="1">LEFT(L2328, IF(ISNUMBER(SUBSTITUTE(_xludf.MID(L2328, 2, 1), ".", ",")), 1, 2))</f>
        <v/>
      </c>
      <c r="O2328" s="19" t="str">
        <f t="shared" ca="1" si="374"/>
        <v/>
      </c>
      <c r="P2328" s="9" t="str">
        <f t="shared" ca="1" si="375"/>
        <v/>
      </c>
      <c r="Q2328" s="9" t="str">
        <f t="shared" ca="1" si="376"/>
        <v/>
      </c>
      <c r="R2328" s="9" t="str">
        <f t="shared" si="369"/>
        <v/>
      </c>
      <c r="S2328" t="str" cm="1">
        <f t="array" ref="S2328">IF(ISBLANK(C2328),"",IFERROR(INDEX(ListeSeries!$A$2:$A$1045, MATCH(1, (DatasScan!G2328=ListeSeries!$B$2:$B$1045) * (DatasScan!H2328&gt;=ListeSeries!$D$2:$D$1045) * (DatasScan!H2328&lt;=ListeSeries!$E$2:$E$1045), 0)), "no match"))</f>
        <v/>
      </c>
      <c r="T2328" s="7" t="str" cm="1">
        <f t="array" ref="T2328">IF(ISBLANK(C2328),"",IFERROR(INDEX(ListeSeries!$C$2:$C$1045, MATCH(1, (DatasScan!G2328=ListeSeries!$B$2:$B$1045) * (DatasScan!H2328&gt;=ListeSeries!$D$2:$D$1045) * (DatasScan!H2328&lt;=ListeSeries!$E$2:$E$1045), 0)), "no match"))</f>
        <v/>
      </c>
      <c r="U2328" s="11" t="str" cm="1">
        <f t="array" ref="U2328">IF(ISBLANK(C2328),"",IFERROR(INDEX(ListeSeries!$F$2:$F$1045, MATCH(1, (DatasScan!G2328=ListeSeries!$B$2:$B$1045) * (DatasScan!H2328&gt;=ListeSeries!$D$2:$D$1045) * (DatasScan!H2328&lt;=ListeSeries!$E$2:$E$1045), 0)), "no match"))</f>
        <v/>
      </c>
    </row>
    <row r="2329" spans="1:21" x14ac:dyDescent="0.25">
      <c r="A2329" s="6" t="str">
        <f t="shared" si="370"/>
        <v/>
      </c>
      <c r="B2329" s="272"/>
      <c r="F2329" s="7" t="str">
        <f t="shared" si="373"/>
        <v/>
      </c>
      <c r="G2329" s="21" t="str">
        <f>IF(ISBLANK(C2329),"",_xlfn.XLOOKUP(_xlfn.XLOOKUP(VALUE(LEFT(C2329,4)),Souches!$B$2:$B$15000,Souches!$E$2:$E$15000),Varietes!$B$2:$B$500,Varietes!$C$2:$C$500))</f>
        <v/>
      </c>
      <c r="H2329" s="19" t="str">
        <f>IF(ISBLANK(C2329),"",_xlfn.XLOOKUP(VALUE(LEFT(C2329,4)),Souches!$B$2:$B$15000,Souches!$D$2:$D$15000))</f>
        <v/>
      </c>
      <c r="I2329" s="10" t="str">
        <f t="shared" si="371"/>
        <v/>
      </c>
      <c r="J2329" s="19" t="str">
        <f>IF(I2329="","",INT(('ObjProd (2)'!$C$25-I2329)/7 * (ABS('ObjProd (2)'!$C$25-I2329)&gt;=7)))</f>
        <v/>
      </c>
      <c r="K2329" s="10" t="str">
        <f>IF(I2329="","",
IF(AND(DATEDIF(I2329,'ObjProd (2)'!$C$25,"y")=0,DATEDIF(I2329,'ObjProd (2)'!$C$25,"ym")=0,
   INT(('ObjProd (2)'!$C$25-EDATE(I2329,DATEDIF(I2329,'ObjProd (2)'!$C$25,"y")*12+DATEDIF(I2329,'ObjProd (2)'!$C$25,"ym")))/7)=0),
   "&lt; 1 sem.",
   IF(DATEDIF(I2329,'ObjProd (2)'!$C$25,"y")&gt;0,DATEDIF(I2329,'ObjProd (2)'!$C$25,"y") &amp; " " &amp; IF(DATEDIF(I2329,'ObjProd (2)'!$C$25,"y")=1,"an ","ans "),"") &amp;
   IF(DATEDIF(I2329,'ObjProd (2)'!$C$25,"ym")&gt;0,DATEDIF(I2329,'ObjProd (2)'!$C$25,"ym") &amp; " mois ", "") &amp;
   IF(INT(('ObjProd (2)'!$C$25-EDATE(I2329,DATEDIF(I2329,'ObjProd (2)'!$C$25,"y")*12+DATEDIF(I2329,'ObjProd (2)'!$C$25,"ym")))/7)&gt;0,
      INT(('ObjProd (2)'!$C$25-EDATE(I2329,DATEDIF(I2329,'ObjProd (2)'!$C$25,"y")*12+DATEDIF(I2329,'ObjProd (2)'!$C$25,"ym")))/7) &amp; " sem.",
      "")
)
)</f>
        <v/>
      </c>
      <c r="L2329" s="11" t="str">
        <f t="shared" si="372"/>
        <v/>
      </c>
      <c r="M2329" s="9" t="str">
        <f t="shared" si="368"/>
        <v/>
      </c>
      <c r="N2329" s="9" t="str" cm="1">
        <f t="array" aca="1" ref="N2329" ca="1">LEFT(L2329, IF(ISNUMBER(SUBSTITUTE(_xludf.MID(L2329, 2, 1), ".", ",")), 1, 2))</f>
        <v/>
      </c>
      <c r="O2329" s="19" t="str">
        <f t="shared" ca="1" si="374"/>
        <v/>
      </c>
      <c r="P2329" s="9" t="str">
        <f t="shared" ca="1" si="375"/>
        <v/>
      </c>
      <c r="Q2329" s="9" t="str">
        <f t="shared" ca="1" si="376"/>
        <v/>
      </c>
      <c r="R2329" s="9" t="str">
        <f t="shared" si="369"/>
        <v/>
      </c>
      <c r="S2329" t="str" cm="1">
        <f t="array" ref="S2329">IF(ISBLANK(C2329),"",IFERROR(INDEX(ListeSeries!$A$2:$A$1045, MATCH(1, (DatasScan!G2329=ListeSeries!$B$2:$B$1045) * (DatasScan!H2329&gt;=ListeSeries!$D$2:$D$1045) * (DatasScan!H2329&lt;=ListeSeries!$E$2:$E$1045), 0)), "no match"))</f>
        <v/>
      </c>
      <c r="T2329" s="7" t="str" cm="1">
        <f t="array" ref="T2329">IF(ISBLANK(C2329),"",IFERROR(INDEX(ListeSeries!$C$2:$C$1045, MATCH(1, (DatasScan!G2329=ListeSeries!$B$2:$B$1045) * (DatasScan!H2329&gt;=ListeSeries!$D$2:$D$1045) * (DatasScan!H2329&lt;=ListeSeries!$E$2:$E$1045), 0)), "no match"))</f>
        <v/>
      </c>
      <c r="U2329" s="11" t="str" cm="1">
        <f t="array" ref="U2329">IF(ISBLANK(C2329),"",IFERROR(INDEX(ListeSeries!$F$2:$F$1045, MATCH(1, (DatasScan!G2329=ListeSeries!$B$2:$B$1045) * (DatasScan!H2329&gt;=ListeSeries!$D$2:$D$1045) * (DatasScan!H2329&lt;=ListeSeries!$E$2:$E$1045), 0)), "no match"))</f>
        <v/>
      </c>
    </row>
    <row r="2330" spans="1:21" x14ac:dyDescent="0.25">
      <c r="A2330" s="6" t="str">
        <f t="shared" si="370"/>
        <v/>
      </c>
      <c r="B2330" s="272"/>
      <c r="F2330" s="7" t="str">
        <f t="shared" si="373"/>
        <v/>
      </c>
      <c r="G2330" s="21" t="str">
        <f>IF(ISBLANK(C2330),"",_xlfn.XLOOKUP(_xlfn.XLOOKUP(VALUE(LEFT(C2330,4)),Souches!$B$2:$B$15000,Souches!$E$2:$E$15000),Varietes!$B$2:$B$500,Varietes!$C$2:$C$500))</f>
        <v/>
      </c>
      <c r="H2330" s="19" t="str">
        <f>IF(ISBLANK(C2330),"",_xlfn.XLOOKUP(VALUE(LEFT(C2330,4)),Souches!$B$2:$B$15000,Souches!$D$2:$D$15000))</f>
        <v/>
      </c>
      <c r="I2330" s="10" t="str">
        <f t="shared" si="371"/>
        <v/>
      </c>
      <c r="J2330" s="19" t="str">
        <f>IF(I2330="","",INT(('ObjProd (2)'!$C$25-I2330)/7 * (ABS('ObjProd (2)'!$C$25-I2330)&gt;=7)))</f>
        <v/>
      </c>
      <c r="K2330" s="10" t="str">
        <f>IF(I2330="","",
IF(AND(DATEDIF(I2330,'ObjProd (2)'!$C$25,"y")=0,DATEDIF(I2330,'ObjProd (2)'!$C$25,"ym")=0,
   INT(('ObjProd (2)'!$C$25-EDATE(I2330,DATEDIF(I2330,'ObjProd (2)'!$C$25,"y")*12+DATEDIF(I2330,'ObjProd (2)'!$C$25,"ym")))/7)=0),
   "&lt; 1 sem.",
   IF(DATEDIF(I2330,'ObjProd (2)'!$C$25,"y")&gt;0,DATEDIF(I2330,'ObjProd (2)'!$C$25,"y") &amp; " " &amp; IF(DATEDIF(I2330,'ObjProd (2)'!$C$25,"y")=1,"an ","ans "),"") &amp;
   IF(DATEDIF(I2330,'ObjProd (2)'!$C$25,"ym")&gt;0,DATEDIF(I2330,'ObjProd (2)'!$C$25,"ym") &amp; " mois ", "") &amp;
   IF(INT(('ObjProd (2)'!$C$25-EDATE(I2330,DATEDIF(I2330,'ObjProd (2)'!$C$25,"y")*12+DATEDIF(I2330,'ObjProd (2)'!$C$25,"ym")))/7)&gt;0,
      INT(('ObjProd (2)'!$C$25-EDATE(I2330,DATEDIF(I2330,'ObjProd (2)'!$C$25,"y")*12+DATEDIF(I2330,'ObjProd (2)'!$C$25,"ym")))/7) &amp; " sem.",
      "")
)
)</f>
        <v/>
      </c>
      <c r="L2330" s="11" t="str">
        <f t="shared" si="372"/>
        <v/>
      </c>
      <c r="M2330" s="9" t="str">
        <f t="shared" si="368"/>
        <v/>
      </c>
      <c r="N2330" s="9" t="str" cm="1">
        <f t="array" aca="1" ref="N2330" ca="1">LEFT(L2330, IF(ISNUMBER(SUBSTITUTE(_xludf.MID(L2330, 2, 1), ".", ",")), 1, 2))</f>
        <v/>
      </c>
      <c r="O2330" s="19" t="str">
        <f t="shared" ca="1" si="374"/>
        <v/>
      </c>
      <c r="P2330" s="9" t="str">
        <f t="shared" ca="1" si="375"/>
        <v/>
      </c>
      <c r="Q2330" s="9" t="str">
        <f t="shared" ca="1" si="376"/>
        <v/>
      </c>
      <c r="R2330" s="9" t="str">
        <f t="shared" si="369"/>
        <v/>
      </c>
      <c r="S2330" t="str" cm="1">
        <f t="array" ref="S2330">IF(ISBLANK(C2330),"",IFERROR(INDEX(ListeSeries!$A$2:$A$1045, MATCH(1, (DatasScan!G2330=ListeSeries!$B$2:$B$1045) * (DatasScan!H2330&gt;=ListeSeries!$D$2:$D$1045) * (DatasScan!H2330&lt;=ListeSeries!$E$2:$E$1045), 0)), "no match"))</f>
        <v/>
      </c>
      <c r="T2330" s="7" t="str" cm="1">
        <f t="array" ref="T2330">IF(ISBLANK(C2330),"",IFERROR(INDEX(ListeSeries!$C$2:$C$1045, MATCH(1, (DatasScan!G2330=ListeSeries!$B$2:$B$1045) * (DatasScan!H2330&gt;=ListeSeries!$D$2:$D$1045) * (DatasScan!H2330&lt;=ListeSeries!$E$2:$E$1045), 0)), "no match"))</f>
        <v/>
      </c>
      <c r="U2330" s="11" t="str" cm="1">
        <f t="array" ref="U2330">IF(ISBLANK(C2330),"",IFERROR(INDEX(ListeSeries!$F$2:$F$1045, MATCH(1, (DatasScan!G2330=ListeSeries!$B$2:$B$1045) * (DatasScan!H2330&gt;=ListeSeries!$D$2:$D$1045) * (DatasScan!H2330&lt;=ListeSeries!$E$2:$E$1045), 0)), "no match"))</f>
        <v/>
      </c>
    </row>
    <row r="2331" spans="1:21" x14ac:dyDescent="0.25">
      <c r="A2331" s="6" t="str">
        <f t="shared" si="370"/>
        <v/>
      </c>
      <c r="B2331" s="272"/>
      <c r="F2331" s="7" t="str">
        <f t="shared" si="373"/>
        <v/>
      </c>
      <c r="G2331" s="21" t="str">
        <f>IF(ISBLANK(C2331),"",_xlfn.XLOOKUP(_xlfn.XLOOKUP(VALUE(LEFT(C2331,4)),Souches!$B$2:$B$15000,Souches!$E$2:$E$15000),Varietes!$B$2:$B$500,Varietes!$C$2:$C$500))</f>
        <v/>
      </c>
      <c r="H2331" s="19" t="str">
        <f>IF(ISBLANK(C2331),"",_xlfn.XLOOKUP(VALUE(LEFT(C2331,4)),Souches!$B$2:$B$15000,Souches!$D$2:$D$15000))</f>
        <v/>
      </c>
      <c r="I2331" s="10" t="str">
        <f t="shared" si="371"/>
        <v/>
      </c>
      <c r="J2331" s="19" t="str">
        <f>IF(I2331="","",INT(('ObjProd (2)'!$C$25-I2331)/7 * (ABS('ObjProd (2)'!$C$25-I2331)&gt;=7)))</f>
        <v/>
      </c>
      <c r="K2331" s="10" t="str">
        <f>IF(I2331="","",
IF(AND(DATEDIF(I2331,'ObjProd (2)'!$C$25,"y")=0,DATEDIF(I2331,'ObjProd (2)'!$C$25,"ym")=0,
   INT(('ObjProd (2)'!$C$25-EDATE(I2331,DATEDIF(I2331,'ObjProd (2)'!$C$25,"y")*12+DATEDIF(I2331,'ObjProd (2)'!$C$25,"ym")))/7)=0),
   "&lt; 1 sem.",
   IF(DATEDIF(I2331,'ObjProd (2)'!$C$25,"y")&gt;0,DATEDIF(I2331,'ObjProd (2)'!$C$25,"y") &amp; " " &amp; IF(DATEDIF(I2331,'ObjProd (2)'!$C$25,"y")=1,"an ","ans "),"") &amp;
   IF(DATEDIF(I2331,'ObjProd (2)'!$C$25,"ym")&gt;0,DATEDIF(I2331,'ObjProd (2)'!$C$25,"ym") &amp; " mois ", "") &amp;
   IF(INT(('ObjProd (2)'!$C$25-EDATE(I2331,DATEDIF(I2331,'ObjProd (2)'!$C$25,"y")*12+DATEDIF(I2331,'ObjProd (2)'!$C$25,"ym")))/7)&gt;0,
      INT(('ObjProd (2)'!$C$25-EDATE(I2331,DATEDIF(I2331,'ObjProd (2)'!$C$25,"y")*12+DATEDIF(I2331,'ObjProd (2)'!$C$25,"ym")))/7) &amp; " sem.",
      "")
)
)</f>
        <v/>
      </c>
      <c r="L2331" s="11" t="str">
        <f t="shared" si="372"/>
        <v/>
      </c>
      <c r="M2331" s="9" t="str">
        <f t="shared" si="368"/>
        <v/>
      </c>
      <c r="N2331" s="9" t="str" cm="1">
        <f t="array" aca="1" ref="N2331" ca="1">LEFT(L2331, IF(ISNUMBER(SUBSTITUTE(_xludf.MID(L2331, 2, 1), ".", ",")), 1, 2))</f>
        <v/>
      </c>
      <c r="O2331" s="19" t="str">
        <f t="shared" ca="1" si="374"/>
        <v/>
      </c>
      <c r="P2331" s="9" t="str">
        <f t="shared" ca="1" si="375"/>
        <v/>
      </c>
      <c r="Q2331" s="9" t="str">
        <f t="shared" ca="1" si="376"/>
        <v/>
      </c>
      <c r="R2331" s="9" t="str">
        <f t="shared" si="369"/>
        <v/>
      </c>
      <c r="S2331" t="str" cm="1">
        <f t="array" ref="S2331">IF(ISBLANK(C2331),"",IFERROR(INDEX(ListeSeries!$A$2:$A$1045, MATCH(1, (DatasScan!G2331=ListeSeries!$B$2:$B$1045) * (DatasScan!H2331&gt;=ListeSeries!$D$2:$D$1045) * (DatasScan!H2331&lt;=ListeSeries!$E$2:$E$1045), 0)), "no match"))</f>
        <v/>
      </c>
      <c r="T2331" s="7" t="str" cm="1">
        <f t="array" ref="T2331">IF(ISBLANK(C2331),"",IFERROR(INDEX(ListeSeries!$C$2:$C$1045, MATCH(1, (DatasScan!G2331=ListeSeries!$B$2:$B$1045) * (DatasScan!H2331&gt;=ListeSeries!$D$2:$D$1045) * (DatasScan!H2331&lt;=ListeSeries!$E$2:$E$1045), 0)), "no match"))</f>
        <v/>
      </c>
      <c r="U2331" s="11" t="str" cm="1">
        <f t="array" ref="U2331">IF(ISBLANK(C2331),"",IFERROR(INDEX(ListeSeries!$F$2:$F$1045, MATCH(1, (DatasScan!G2331=ListeSeries!$B$2:$B$1045) * (DatasScan!H2331&gt;=ListeSeries!$D$2:$D$1045) * (DatasScan!H2331&lt;=ListeSeries!$E$2:$E$1045), 0)), "no match"))</f>
        <v/>
      </c>
    </row>
    <row r="2332" spans="1:21" x14ac:dyDescent="0.25">
      <c r="A2332" s="6" t="str">
        <f t="shared" si="370"/>
        <v/>
      </c>
      <c r="B2332" s="272"/>
      <c r="F2332" s="7" t="str">
        <f t="shared" si="373"/>
        <v/>
      </c>
      <c r="G2332" s="21" t="str">
        <f>IF(ISBLANK(C2332),"",_xlfn.XLOOKUP(_xlfn.XLOOKUP(VALUE(LEFT(C2332,4)),Souches!$B$2:$B$15000,Souches!$E$2:$E$15000),Varietes!$B$2:$B$500,Varietes!$C$2:$C$500))</f>
        <v/>
      </c>
      <c r="H2332" s="19" t="str">
        <f>IF(ISBLANK(C2332),"",_xlfn.XLOOKUP(VALUE(LEFT(C2332,4)),Souches!$B$2:$B$15000,Souches!$D$2:$D$15000))</f>
        <v/>
      </c>
      <c r="I2332" s="10" t="str">
        <f t="shared" si="371"/>
        <v/>
      </c>
      <c r="J2332" s="19" t="str">
        <f>IF(I2332="","",INT(('ObjProd (2)'!$C$25-I2332)/7 * (ABS('ObjProd (2)'!$C$25-I2332)&gt;=7)))</f>
        <v/>
      </c>
      <c r="K2332" s="10" t="str">
        <f>IF(I2332="","",
IF(AND(DATEDIF(I2332,'ObjProd (2)'!$C$25,"y")=0,DATEDIF(I2332,'ObjProd (2)'!$C$25,"ym")=0,
   INT(('ObjProd (2)'!$C$25-EDATE(I2332,DATEDIF(I2332,'ObjProd (2)'!$C$25,"y")*12+DATEDIF(I2332,'ObjProd (2)'!$C$25,"ym")))/7)=0),
   "&lt; 1 sem.",
   IF(DATEDIF(I2332,'ObjProd (2)'!$C$25,"y")&gt;0,DATEDIF(I2332,'ObjProd (2)'!$C$25,"y") &amp; " " &amp; IF(DATEDIF(I2332,'ObjProd (2)'!$C$25,"y")=1,"an ","ans "),"") &amp;
   IF(DATEDIF(I2332,'ObjProd (2)'!$C$25,"ym")&gt;0,DATEDIF(I2332,'ObjProd (2)'!$C$25,"ym") &amp; " mois ", "") &amp;
   IF(INT(('ObjProd (2)'!$C$25-EDATE(I2332,DATEDIF(I2332,'ObjProd (2)'!$C$25,"y")*12+DATEDIF(I2332,'ObjProd (2)'!$C$25,"ym")))/7)&gt;0,
      INT(('ObjProd (2)'!$C$25-EDATE(I2332,DATEDIF(I2332,'ObjProd (2)'!$C$25,"y")*12+DATEDIF(I2332,'ObjProd (2)'!$C$25,"ym")))/7) &amp; " sem.",
      "")
)
)</f>
        <v/>
      </c>
      <c r="L2332" s="11" t="str">
        <f t="shared" si="372"/>
        <v/>
      </c>
      <c r="M2332" s="9" t="str">
        <f t="shared" si="368"/>
        <v/>
      </c>
      <c r="N2332" s="9" t="str" cm="1">
        <f t="array" aca="1" ref="N2332" ca="1">LEFT(L2332, IF(ISNUMBER(SUBSTITUTE(_xludf.MID(L2332, 2, 1), ".", ",")), 1, 2))</f>
        <v/>
      </c>
      <c r="O2332" s="19" t="str">
        <f t="shared" ca="1" si="374"/>
        <v/>
      </c>
      <c r="P2332" s="9" t="str">
        <f t="shared" ca="1" si="375"/>
        <v/>
      </c>
      <c r="Q2332" s="9" t="str">
        <f t="shared" ca="1" si="376"/>
        <v/>
      </c>
      <c r="R2332" s="9" t="str">
        <f t="shared" si="369"/>
        <v/>
      </c>
      <c r="S2332" t="str" cm="1">
        <f t="array" ref="S2332">IF(ISBLANK(C2332),"",IFERROR(INDEX(ListeSeries!$A$2:$A$1045, MATCH(1, (DatasScan!G2332=ListeSeries!$B$2:$B$1045) * (DatasScan!H2332&gt;=ListeSeries!$D$2:$D$1045) * (DatasScan!H2332&lt;=ListeSeries!$E$2:$E$1045), 0)), "no match"))</f>
        <v/>
      </c>
      <c r="T2332" s="7" t="str" cm="1">
        <f t="array" ref="T2332">IF(ISBLANK(C2332),"",IFERROR(INDEX(ListeSeries!$C$2:$C$1045, MATCH(1, (DatasScan!G2332=ListeSeries!$B$2:$B$1045) * (DatasScan!H2332&gt;=ListeSeries!$D$2:$D$1045) * (DatasScan!H2332&lt;=ListeSeries!$E$2:$E$1045), 0)), "no match"))</f>
        <v/>
      </c>
      <c r="U2332" s="11" t="str" cm="1">
        <f t="array" ref="U2332">IF(ISBLANK(C2332),"",IFERROR(INDEX(ListeSeries!$F$2:$F$1045, MATCH(1, (DatasScan!G2332=ListeSeries!$B$2:$B$1045) * (DatasScan!H2332&gt;=ListeSeries!$D$2:$D$1045) * (DatasScan!H2332&lt;=ListeSeries!$E$2:$E$1045), 0)), "no match"))</f>
        <v/>
      </c>
    </row>
    <row r="2333" spans="1:21" x14ac:dyDescent="0.25">
      <c r="A2333" s="6" t="str">
        <f t="shared" si="370"/>
        <v/>
      </c>
      <c r="B2333" s="272"/>
      <c r="F2333" s="7" t="str">
        <f t="shared" si="373"/>
        <v/>
      </c>
      <c r="G2333" s="21" t="str">
        <f>IF(ISBLANK(C2333),"",_xlfn.XLOOKUP(_xlfn.XLOOKUP(VALUE(LEFT(C2333,4)),Souches!$B$2:$B$15000,Souches!$E$2:$E$15000),Varietes!$B$2:$B$500,Varietes!$C$2:$C$500))</f>
        <v/>
      </c>
      <c r="H2333" s="19" t="str">
        <f>IF(ISBLANK(C2333),"",_xlfn.XLOOKUP(VALUE(LEFT(C2333,4)),Souches!$B$2:$B$15000,Souches!$D$2:$D$15000))</f>
        <v/>
      </c>
      <c r="I2333" s="10" t="str">
        <f t="shared" si="371"/>
        <v/>
      </c>
      <c r="J2333" s="19" t="str">
        <f>IF(I2333="","",INT(('ObjProd (2)'!$C$25-I2333)/7 * (ABS('ObjProd (2)'!$C$25-I2333)&gt;=7)))</f>
        <v/>
      </c>
      <c r="K2333" s="10" t="str">
        <f>IF(I2333="","",
IF(AND(DATEDIF(I2333,'ObjProd (2)'!$C$25,"y")=0,DATEDIF(I2333,'ObjProd (2)'!$C$25,"ym")=0,
   INT(('ObjProd (2)'!$C$25-EDATE(I2333,DATEDIF(I2333,'ObjProd (2)'!$C$25,"y")*12+DATEDIF(I2333,'ObjProd (2)'!$C$25,"ym")))/7)=0),
   "&lt; 1 sem.",
   IF(DATEDIF(I2333,'ObjProd (2)'!$C$25,"y")&gt;0,DATEDIF(I2333,'ObjProd (2)'!$C$25,"y") &amp; " " &amp; IF(DATEDIF(I2333,'ObjProd (2)'!$C$25,"y")=1,"an ","ans "),"") &amp;
   IF(DATEDIF(I2333,'ObjProd (2)'!$C$25,"ym")&gt;0,DATEDIF(I2333,'ObjProd (2)'!$C$25,"ym") &amp; " mois ", "") &amp;
   IF(INT(('ObjProd (2)'!$C$25-EDATE(I2333,DATEDIF(I2333,'ObjProd (2)'!$C$25,"y")*12+DATEDIF(I2333,'ObjProd (2)'!$C$25,"ym")))/7)&gt;0,
      INT(('ObjProd (2)'!$C$25-EDATE(I2333,DATEDIF(I2333,'ObjProd (2)'!$C$25,"y")*12+DATEDIF(I2333,'ObjProd (2)'!$C$25,"ym")))/7) &amp; " sem.",
      "")
)
)</f>
        <v/>
      </c>
      <c r="L2333" s="11" t="str">
        <f t="shared" si="372"/>
        <v/>
      </c>
      <c r="M2333" s="9" t="str">
        <f t="shared" si="368"/>
        <v/>
      </c>
      <c r="N2333" s="9" t="str" cm="1">
        <f t="array" aca="1" ref="N2333" ca="1">LEFT(L2333, IF(ISNUMBER(SUBSTITUTE(_xludf.MID(L2333, 2, 1), ".", ",")), 1, 2))</f>
        <v/>
      </c>
      <c r="O2333" s="19" t="str">
        <f t="shared" ca="1" si="374"/>
        <v/>
      </c>
      <c r="P2333" s="9" t="str">
        <f t="shared" ca="1" si="375"/>
        <v/>
      </c>
      <c r="Q2333" s="9" t="str">
        <f t="shared" ca="1" si="376"/>
        <v/>
      </c>
      <c r="R2333" s="9" t="str">
        <f t="shared" si="369"/>
        <v/>
      </c>
      <c r="S2333" t="str" cm="1">
        <f t="array" ref="S2333">IF(ISBLANK(C2333),"",IFERROR(INDEX(ListeSeries!$A$2:$A$1045, MATCH(1, (DatasScan!G2333=ListeSeries!$B$2:$B$1045) * (DatasScan!H2333&gt;=ListeSeries!$D$2:$D$1045) * (DatasScan!H2333&lt;=ListeSeries!$E$2:$E$1045), 0)), "no match"))</f>
        <v/>
      </c>
      <c r="T2333" s="7" t="str" cm="1">
        <f t="array" ref="T2333">IF(ISBLANK(C2333),"",IFERROR(INDEX(ListeSeries!$C$2:$C$1045, MATCH(1, (DatasScan!G2333=ListeSeries!$B$2:$B$1045) * (DatasScan!H2333&gt;=ListeSeries!$D$2:$D$1045) * (DatasScan!H2333&lt;=ListeSeries!$E$2:$E$1045), 0)), "no match"))</f>
        <v/>
      </c>
      <c r="U2333" s="11" t="str" cm="1">
        <f t="array" ref="U2333">IF(ISBLANK(C2333),"",IFERROR(INDEX(ListeSeries!$F$2:$F$1045, MATCH(1, (DatasScan!G2333=ListeSeries!$B$2:$B$1045) * (DatasScan!H2333&gt;=ListeSeries!$D$2:$D$1045) * (DatasScan!H2333&lt;=ListeSeries!$E$2:$E$1045), 0)), "no match"))</f>
        <v/>
      </c>
    </row>
    <row r="2334" spans="1:21" x14ac:dyDescent="0.25">
      <c r="A2334" s="6" t="str">
        <f t="shared" si="370"/>
        <v/>
      </c>
      <c r="B2334" s="272"/>
      <c r="F2334" s="7" t="str">
        <f t="shared" si="373"/>
        <v/>
      </c>
      <c r="G2334" s="21" t="str">
        <f>IF(ISBLANK(C2334),"",_xlfn.XLOOKUP(_xlfn.XLOOKUP(VALUE(LEFT(C2334,4)),Souches!$B$2:$B$15000,Souches!$E$2:$E$15000),Varietes!$B$2:$B$500,Varietes!$C$2:$C$500))</f>
        <v/>
      </c>
      <c r="H2334" s="19" t="str">
        <f>IF(ISBLANK(C2334),"",_xlfn.XLOOKUP(VALUE(LEFT(C2334,4)),Souches!$B$2:$B$15000,Souches!$D$2:$D$15000))</f>
        <v/>
      </c>
      <c r="I2334" s="10" t="str">
        <f t="shared" si="371"/>
        <v/>
      </c>
      <c r="J2334" s="19" t="str">
        <f>IF(I2334="","",INT(('ObjProd (2)'!$C$25-I2334)/7 * (ABS('ObjProd (2)'!$C$25-I2334)&gt;=7)))</f>
        <v/>
      </c>
      <c r="K2334" s="10" t="str">
        <f>IF(I2334="","",
IF(AND(DATEDIF(I2334,'ObjProd (2)'!$C$25,"y")=0,DATEDIF(I2334,'ObjProd (2)'!$C$25,"ym")=0,
   INT(('ObjProd (2)'!$C$25-EDATE(I2334,DATEDIF(I2334,'ObjProd (2)'!$C$25,"y")*12+DATEDIF(I2334,'ObjProd (2)'!$C$25,"ym")))/7)=0),
   "&lt; 1 sem.",
   IF(DATEDIF(I2334,'ObjProd (2)'!$C$25,"y")&gt;0,DATEDIF(I2334,'ObjProd (2)'!$C$25,"y") &amp; " " &amp; IF(DATEDIF(I2334,'ObjProd (2)'!$C$25,"y")=1,"an ","ans "),"") &amp;
   IF(DATEDIF(I2334,'ObjProd (2)'!$C$25,"ym")&gt;0,DATEDIF(I2334,'ObjProd (2)'!$C$25,"ym") &amp; " mois ", "") &amp;
   IF(INT(('ObjProd (2)'!$C$25-EDATE(I2334,DATEDIF(I2334,'ObjProd (2)'!$C$25,"y")*12+DATEDIF(I2334,'ObjProd (2)'!$C$25,"ym")))/7)&gt;0,
      INT(('ObjProd (2)'!$C$25-EDATE(I2334,DATEDIF(I2334,'ObjProd (2)'!$C$25,"y")*12+DATEDIF(I2334,'ObjProd (2)'!$C$25,"ym")))/7) &amp; " sem.",
      "")
)
)</f>
        <v/>
      </c>
      <c r="L2334" s="11" t="str">
        <f t="shared" si="372"/>
        <v/>
      </c>
      <c r="M2334" s="9" t="str">
        <f t="shared" si="368"/>
        <v/>
      </c>
      <c r="N2334" s="9" t="str" cm="1">
        <f t="array" aca="1" ref="N2334" ca="1">LEFT(L2334, IF(ISNUMBER(SUBSTITUTE(_xludf.MID(L2334, 2, 1), ".", ",")), 1, 2))</f>
        <v/>
      </c>
      <c r="O2334" s="19" t="str">
        <f t="shared" ca="1" si="374"/>
        <v/>
      </c>
      <c r="P2334" s="9" t="str">
        <f t="shared" ca="1" si="375"/>
        <v/>
      </c>
      <c r="Q2334" s="9" t="str">
        <f t="shared" ca="1" si="376"/>
        <v/>
      </c>
      <c r="R2334" s="9" t="str">
        <f t="shared" si="369"/>
        <v/>
      </c>
      <c r="S2334" t="str" cm="1">
        <f t="array" ref="S2334">IF(ISBLANK(C2334),"",IFERROR(INDEX(ListeSeries!$A$2:$A$1045, MATCH(1, (DatasScan!G2334=ListeSeries!$B$2:$B$1045) * (DatasScan!H2334&gt;=ListeSeries!$D$2:$D$1045) * (DatasScan!H2334&lt;=ListeSeries!$E$2:$E$1045), 0)), "no match"))</f>
        <v/>
      </c>
      <c r="T2334" s="7" t="str" cm="1">
        <f t="array" ref="T2334">IF(ISBLANK(C2334),"",IFERROR(INDEX(ListeSeries!$C$2:$C$1045, MATCH(1, (DatasScan!G2334=ListeSeries!$B$2:$B$1045) * (DatasScan!H2334&gt;=ListeSeries!$D$2:$D$1045) * (DatasScan!H2334&lt;=ListeSeries!$E$2:$E$1045), 0)), "no match"))</f>
        <v/>
      </c>
      <c r="U2334" s="11" t="str" cm="1">
        <f t="array" ref="U2334">IF(ISBLANK(C2334),"",IFERROR(INDEX(ListeSeries!$F$2:$F$1045, MATCH(1, (DatasScan!G2334=ListeSeries!$B$2:$B$1045) * (DatasScan!H2334&gt;=ListeSeries!$D$2:$D$1045) * (DatasScan!H2334&lt;=ListeSeries!$E$2:$E$1045), 0)), "no match"))</f>
        <v/>
      </c>
    </row>
    <row r="2335" spans="1:21" x14ac:dyDescent="0.25">
      <c r="A2335" s="6" t="str">
        <f t="shared" si="370"/>
        <v/>
      </c>
      <c r="B2335" s="272"/>
      <c r="F2335" s="7" t="str">
        <f t="shared" si="373"/>
        <v/>
      </c>
      <c r="G2335" s="21" t="str">
        <f>IF(ISBLANK(C2335),"",_xlfn.XLOOKUP(_xlfn.XLOOKUP(VALUE(LEFT(C2335,4)),Souches!$B$2:$B$15000,Souches!$E$2:$E$15000),Varietes!$B$2:$B$500,Varietes!$C$2:$C$500))</f>
        <v/>
      </c>
      <c r="H2335" s="19" t="str">
        <f>IF(ISBLANK(C2335),"",_xlfn.XLOOKUP(VALUE(LEFT(C2335,4)),Souches!$B$2:$B$15000,Souches!$D$2:$D$15000))</f>
        <v/>
      </c>
      <c r="I2335" s="10" t="str">
        <f t="shared" si="371"/>
        <v/>
      </c>
      <c r="J2335" s="19" t="str">
        <f>IF(I2335="","",INT(('ObjProd (2)'!$C$25-I2335)/7 * (ABS('ObjProd (2)'!$C$25-I2335)&gt;=7)))</f>
        <v/>
      </c>
      <c r="K2335" s="10" t="str">
        <f>IF(I2335="","",
IF(AND(DATEDIF(I2335,'ObjProd (2)'!$C$25,"y")=0,DATEDIF(I2335,'ObjProd (2)'!$C$25,"ym")=0,
   INT(('ObjProd (2)'!$C$25-EDATE(I2335,DATEDIF(I2335,'ObjProd (2)'!$C$25,"y")*12+DATEDIF(I2335,'ObjProd (2)'!$C$25,"ym")))/7)=0),
   "&lt; 1 sem.",
   IF(DATEDIF(I2335,'ObjProd (2)'!$C$25,"y")&gt;0,DATEDIF(I2335,'ObjProd (2)'!$C$25,"y") &amp; " " &amp; IF(DATEDIF(I2335,'ObjProd (2)'!$C$25,"y")=1,"an ","ans "),"") &amp;
   IF(DATEDIF(I2335,'ObjProd (2)'!$C$25,"ym")&gt;0,DATEDIF(I2335,'ObjProd (2)'!$C$25,"ym") &amp; " mois ", "") &amp;
   IF(INT(('ObjProd (2)'!$C$25-EDATE(I2335,DATEDIF(I2335,'ObjProd (2)'!$C$25,"y")*12+DATEDIF(I2335,'ObjProd (2)'!$C$25,"ym")))/7)&gt;0,
      INT(('ObjProd (2)'!$C$25-EDATE(I2335,DATEDIF(I2335,'ObjProd (2)'!$C$25,"y")*12+DATEDIF(I2335,'ObjProd (2)'!$C$25,"ym")))/7) &amp; " sem.",
      "")
)
)</f>
        <v/>
      </c>
      <c r="L2335" s="11" t="str">
        <f t="shared" si="372"/>
        <v/>
      </c>
      <c r="M2335" s="9" t="str">
        <f t="shared" si="368"/>
        <v/>
      </c>
      <c r="N2335" s="9" t="str" cm="1">
        <f t="array" aca="1" ref="N2335" ca="1">LEFT(L2335, IF(ISNUMBER(SUBSTITUTE(_xludf.MID(L2335, 2, 1), ".", ",")), 1, 2))</f>
        <v/>
      </c>
      <c r="O2335" s="19" t="str">
        <f t="shared" ca="1" si="374"/>
        <v/>
      </c>
      <c r="P2335" s="9" t="str">
        <f t="shared" ca="1" si="375"/>
        <v/>
      </c>
      <c r="Q2335" s="9" t="str">
        <f t="shared" ca="1" si="376"/>
        <v/>
      </c>
      <c r="R2335" s="9" t="str">
        <f t="shared" si="369"/>
        <v/>
      </c>
      <c r="S2335" t="str" cm="1">
        <f t="array" ref="S2335">IF(ISBLANK(C2335),"",IFERROR(INDEX(ListeSeries!$A$2:$A$1045, MATCH(1, (DatasScan!G2335=ListeSeries!$B$2:$B$1045) * (DatasScan!H2335&gt;=ListeSeries!$D$2:$D$1045) * (DatasScan!H2335&lt;=ListeSeries!$E$2:$E$1045), 0)), "no match"))</f>
        <v/>
      </c>
      <c r="T2335" s="7" t="str" cm="1">
        <f t="array" ref="T2335">IF(ISBLANK(C2335),"",IFERROR(INDEX(ListeSeries!$C$2:$C$1045, MATCH(1, (DatasScan!G2335=ListeSeries!$B$2:$B$1045) * (DatasScan!H2335&gt;=ListeSeries!$D$2:$D$1045) * (DatasScan!H2335&lt;=ListeSeries!$E$2:$E$1045), 0)), "no match"))</f>
        <v/>
      </c>
      <c r="U2335" s="11" t="str" cm="1">
        <f t="array" ref="U2335">IF(ISBLANK(C2335),"",IFERROR(INDEX(ListeSeries!$F$2:$F$1045, MATCH(1, (DatasScan!G2335=ListeSeries!$B$2:$B$1045) * (DatasScan!H2335&gt;=ListeSeries!$D$2:$D$1045) * (DatasScan!H2335&lt;=ListeSeries!$E$2:$E$1045), 0)), "no match"))</f>
        <v/>
      </c>
    </row>
    <row r="2336" spans="1:21" x14ac:dyDescent="0.25">
      <c r="A2336" s="6" t="str">
        <f t="shared" si="370"/>
        <v/>
      </c>
      <c r="B2336" s="272"/>
      <c r="F2336" s="7" t="str">
        <f t="shared" si="373"/>
        <v/>
      </c>
      <c r="G2336" s="21" t="str">
        <f>IF(ISBLANK(C2336),"",_xlfn.XLOOKUP(_xlfn.XLOOKUP(VALUE(LEFT(C2336,4)),Souches!$B$2:$B$15000,Souches!$E$2:$E$15000),Varietes!$B$2:$B$500,Varietes!$C$2:$C$500))</f>
        <v/>
      </c>
      <c r="H2336" s="19" t="str">
        <f>IF(ISBLANK(C2336),"",_xlfn.XLOOKUP(VALUE(LEFT(C2336,4)),Souches!$B$2:$B$15000,Souches!$D$2:$D$15000))</f>
        <v/>
      </c>
      <c r="I2336" s="10" t="str">
        <f t="shared" si="371"/>
        <v/>
      </c>
      <c r="J2336" s="19" t="str">
        <f>IF(I2336="","",INT(('ObjProd (2)'!$C$25-I2336)/7 * (ABS('ObjProd (2)'!$C$25-I2336)&gt;=7)))</f>
        <v/>
      </c>
      <c r="K2336" s="10" t="str">
        <f>IF(I2336="","",
IF(AND(DATEDIF(I2336,'ObjProd (2)'!$C$25,"y")=0,DATEDIF(I2336,'ObjProd (2)'!$C$25,"ym")=0,
   INT(('ObjProd (2)'!$C$25-EDATE(I2336,DATEDIF(I2336,'ObjProd (2)'!$C$25,"y")*12+DATEDIF(I2336,'ObjProd (2)'!$C$25,"ym")))/7)=0),
   "&lt; 1 sem.",
   IF(DATEDIF(I2336,'ObjProd (2)'!$C$25,"y")&gt;0,DATEDIF(I2336,'ObjProd (2)'!$C$25,"y") &amp; " " &amp; IF(DATEDIF(I2336,'ObjProd (2)'!$C$25,"y")=1,"an ","ans "),"") &amp;
   IF(DATEDIF(I2336,'ObjProd (2)'!$C$25,"ym")&gt;0,DATEDIF(I2336,'ObjProd (2)'!$C$25,"ym") &amp; " mois ", "") &amp;
   IF(INT(('ObjProd (2)'!$C$25-EDATE(I2336,DATEDIF(I2336,'ObjProd (2)'!$C$25,"y")*12+DATEDIF(I2336,'ObjProd (2)'!$C$25,"ym")))/7)&gt;0,
      INT(('ObjProd (2)'!$C$25-EDATE(I2336,DATEDIF(I2336,'ObjProd (2)'!$C$25,"y")*12+DATEDIF(I2336,'ObjProd (2)'!$C$25,"ym")))/7) &amp; " sem.",
      "")
)
)</f>
        <v/>
      </c>
      <c r="L2336" s="11" t="str">
        <f t="shared" si="372"/>
        <v/>
      </c>
      <c r="M2336" s="9" t="str">
        <f t="shared" si="368"/>
        <v/>
      </c>
      <c r="N2336" s="9" t="str" cm="1">
        <f t="array" aca="1" ref="N2336" ca="1">LEFT(L2336, IF(ISNUMBER(SUBSTITUTE(_xludf.MID(L2336, 2, 1), ".", ",")), 1, 2))</f>
        <v/>
      </c>
      <c r="O2336" s="19" t="str">
        <f t="shared" ca="1" si="374"/>
        <v/>
      </c>
      <c r="P2336" s="9" t="str">
        <f t="shared" ca="1" si="375"/>
        <v/>
      </c>
      <c r="Q2336" s="9" t="str">
        <f t="shared" ca="1" si="376"/>
        <v/>
      </c>
      <c r="R2336" s="9" t="str">
        <f t="shared" si="369"/>
        <v/>
      </c>
      <c r="S2336" t="str" cm="1">
        <f t="array" ref="S2336">IF(ISBLANK(C2336),"",IFERROR(INDEX(ListeSeries!$A$2:$A$1045, MATCH(1, (DatasScan!G2336=ListeSeries!$B$2:$B$1045) * (DatasScan!H2336&gt;=ListeSeries!$D$2:$D$1045) * (DatasScan!H2336&lt;=ListeSeries!$E$2:$E$1045), 0)), "no match"))</f>
        <v/>
      </c>
      <c r="T2336" s="7" t="str" cm="1">
        <f t="array" ref="T2336">IF(ISBLANK(C2336),"",IFERROR(INDEX(ListeSeries!$C$2:$C$1045, MATCH(1, (DatasScan!G2336=ListeSeries!$B$2:$B$1045) * (DatasScan!H2336&gt;=ListeSeries!$D$2:$D$1045) * (DatasScan!H2336&lt;=ListeSeries!$E$2:$E$1045), 0)), "no match"))</f>
        <v/>
      </c>
      <c r="U2336" s="11" t="str" cm="1">
        <f t="array" ref="U2336">IF(ISBLANK(C2336),"",IFERROR(INDEX(ListeSeries!$F$2:$F$1045, MATCH(1, (DatasScan!G2336=ListeSeries!$B$2:$B$1045) * (DatasScan!H2336&gt;=ListeSeries!$D$2:$D$1045) * (DatasScan!H2336&lt;=ListeSeries!$E$2:$E$1045), 0)), "no match"))</f>
        <v/>
      </c>
    </row>
    <row r="2337" spans="1:21" x14ac:dyDescent="0.25">
      <c r="A2337" s="6" t="str">
        <f t="shared" si="370"/>
        <v/>
      </c>
      <c r="B2337" s="272"/>
      <c r="F2337" s="7" t="str">
        <f t="shared" si="373"/>
        <v/>
      </c>
      <c r="G2337" s="21" t="str">
        <f>IF(ISBLANK(C2337),"",_xlfn.XLOOKUP(_xlfn.XLOOKUP(VALUE(LEFT(C2337,4)),Souches!$B$2:$B$15000,Souches!$E$2:$E$15000),Varietes!$B$2:$B$500,Varietes!$C$2:$C$500))</f>
        <v/>
      </c>
      <c r="H2337" s="19" t="str">
        <f>IF(ISBLANK(C2337),"",_xlfn.XLOOKUP(VALUE(LEFT(C2337,4)),Souches!$B$2:$B$15000,Souches!$D$2:$D$15000))</f>
        <v/>
      </c>
      <c r="I2337" s="10" t="str">
        <f t="shared" si="371"/>
        <v/>
      </c>
      <c r="J2337" s="19" t="str">
        <f>IF(I2337="","",INT(('ObjProd (2)'!$C$25-I2337)/7 * (ABS('ObjProd (2)'!$C$25-I2337)&gt;=7)))</f>
        <v/>
      </c>
      <c r="K2337" s="10" t="str">
        <f>IF(I2337="","",
IF(AND(DATEDIF(I2337,'ObjProd (2)'!$C$25,"y")=0,DATEDIF(I2337,'ObjProd (2)'!$C$25,"ym")=0,
   INT(('ObjProd (2)'!$C$25-EDATE(I2337,DATEDIF(I2337,'ObjProd (2)'!$C$25,"y")*12+DATEDIF(I2337,'ObjProd (2)'!$C$25,"ym")))/7)=0),
   "&lt; 1 sem.",
   IF(DATEDIF(I2337,'ObjProd (2)'!$C$25,"y")&gt;0,DATEDIF(I2337,'ObjProd (2)'!$C$25,"y") &amp; " " &amp; IF(DATEDIF(I2337,'ObjProd (2)'!$C$25,"y")=1,"an ","ans "),"") &amp;
   IF(DATEDIF(I2337,'ObjProd (2)'!$C$25,"ym")&gt;0,DATEDIF(I2337,'ObjProd (2)'!$C$25,"ym") &amp; " mois ", "") &amp;
   IF(INT(('ObjProd (2)'!$C$25-EDATE(I2337,DATEDIF(I2337,'ObjProd (2)'!$C$25,"y")*12+DATEDIF(I2337,'ObjProd (2)'!$C$25,"ym")))/7)&gt;0,
      INT(('ObjProd (2)'!$C$25-EDATE(I2337,DATEDIF(I2337,'ObjProd (2)'!$C$25,"y")*12+DATEDIF(I2337,'ObjProd (2)'!$C$25,"ym")))/7) &amp; " sem.",
      "")
)
)</f>
        <v/>
      </c>
      <c r="L2337" s="11" t="str">
        <f t="shared" si="372"/>
        <v/>
      </c>
      <c r="M2337" s="9" t="str">
        <f t="shared" si="368"/>
        <v/>
      </c>
      <c r="N2337" s="9" t="str" cm="1">
        <f t="array" aca="1" ref="N2337" ca="1">LEFT(L2337, IF(ISNUMBER(SUBSTITUTE(_xludf.MID(L2337, 2, 1), ".", ",")), 1, 2))</f>
        <v/>
      </c>
      <c r="O2337" s="19" t="str">
        <f t="shared" ca="1" si="374"/>
        <v/>
      </c>
      <c r="P2337" s="9" t="str">
        <f t="shared" ca="1" si="375"/>
        <v/>
      </c>
      <c r="Q2337" s="9" t="str">
        <f t="shared" ca="1" si="376"/>
        <v/>
      </c>
      <c r="R2337" s="9" t="str">
        <f t="shared" si="369"/>
        <v/>
      </c>
      <c r="S2337" t="str" cm="1">
        <f t="array" ref="S2337">IF(ISBLANK(C2337),"",IFERROR(INDEX(ListeSeries!$A$2:$A$1045, MATCH(1, (DatasScan!G2337=ListeSeries!$B$2:$B$1045) * (DatasScan!H2337&gt;=ListeSeries!$D$2:$D$1045) * (DatasScan!H2337&lt;=ListeSeries!$E$2:$E$1045), 0)), "no match"))</f>
        <v/>
      </c>
      <c r="T2337" s="7" t="str" cm="1">
        <f t="array" ref="T2337">IF(ISBLANK(C2337),"",IFERROR(INDEX(ListeSeries!$C$2:$C$1045, MATCH(1, (DatasScan!G2337=ListeSeries!$B$2:$B$1045) * (DatasScan!H2337&gt;=ListeSeries!$D$2:$D$1045) * (DatasScan!H2337&lt;=ListeSeries!$E$2:$E$1045), 0)), "no match"))</f>
        <v/>
      </c>
      <c r="U2337" s="11" t="str" cm="1">
        <f t="array" ref="U2337">IF(ISBLANK(C2337),"",IFERROR(INDEX(ListeSeries!$F$2:$F$1045, MATCH(1, (DatasScan!G2337=ListeSeries!$B$2:$B$1045) * (DatasScan!H2337&gt;=ListeSeries!$D$2:$D$1045) * (DatasScan!H2337&lt;=ListeSeries!$E$2:$E$1045), 0)), "no match"))</f>
        <v/>
      </c>
    </row>
    <row r="2338" spans="1:21" x14ac:dyDescent="0.25">
      <c r="A2338" s="6" t="str">
        <f t="shared" si="370"/>
        <v/>
      </c>
      <c r="B2338" s="272"/>
      <c r="F2338" s="7" t="str">
        <f t="shared" si="373"/>
        <v/>
      </c>
      <c r="G2338" s="21" t="str">
        <f>IF(ISBLANK(C2338),"",_xlfn.XLOOKUP(_xlfn.XLOOKUP(VALUE(LEFT(C2338,4)),Souches!$B$2:$B$15000,Souches!$E$2:$E$15000),Varietes!$B$2:$B$500,Varietes!$C$2:$C$500))</f>
        <v/>
      </c>
      <c r="H2338" s="19" t="str">
        <f>IF(ISBLANK(C2338),"",_xlfn.XLOOKUP(VALUE(LEFT(C2338,4)),Souches!$B$2:$B$15000,Souches!$D$2:$D$15000))</f>
        <v/>
      </c>
      <c r="I2338" s="10" t="str">
        <f t="shared" si="371"/>
        <v/>
      </c>
      <c r="J2338" s="19" t="str">
        <f>IF(I2338="","",INT(('ObjProd (2)'!$C$25-I2338)/7 * (ABS('ObjProd (2)'!$C$25-I2338)&gt;=7)))</f>
        <v/>
      </c>
      <c r="K2338" s="10" t="str">
        <f>IF(I2338="","",
IF(AND(DATEDIF(I2338,'ObjProd (2)'!$C$25,"y")=0,DATEDIF(I2338,'ObjProd (2)'!$C$25,"ym")=0,
   INT(('ObjProd (2)'!$C$25-EDATE(I2338,DATEDIF(I2338,'ObjProd (2)'!$C$25,"y")*12+DATEDIF(I2338,'ObjProd (2)'!$C$25,"ym")))/7)=0),
   "&lt; 1 sem.",
   IF(DATEDIF(I2338,'ObjProd (2)'!$C$25,"y")&gt;0,DATEDIF(I2338,'ObjProd (2)'!$C$25,"y") &amp; " " &amp; IF(DATEDIF(I2338,'ObjProd (2)'!$C$25,"y")=1,"an ","ans "),"") &amp;
   IF(DATEDIF(I2338,'ObjProd (2)'!$C$25,"ym")&gt;0,DATEDIF(I2338,'ObjProd (2)'!$C$25,"ym") &amp; " mois ", "") &amp;
   IF(INT(('ObjProd (2)'!$C$25-EDATE(I2338,DATEDIF(I2338,'ObjProd (2)'!$C$25,"y")*12+DATEDIF(I2338,'ObjProd (2)'!$C$25,"ym")))/7)&gt;0,
      INT(('ObjProd (2)'!$C$25-EDATE(I2338,DATEDIF(I2338,'ObjProd (2)'!$C$25,"y")*12+DATEDIF(I2338,'ObjProd (2)'!$C$25,"ym")))/7) &amp; " sem.",
      "")
)
)</f>
        <v/>
      </c>
      <c r="L2338" s="11" t="str">
        <f t="shared" si="372"/>
        <v/>
      </c>
      <c r="M2338" s="9" t="str">
        <f t="shared" si="368"/>
        <v/>
      </c>
      <c r="N2338" s="9" t="str" cm="1">
        <f t="array" aca="1" ref="N2338" ca="1">LEFT(L2338, IF(ISNUMBER(SUBSTITUTE(_xludf.MID(L2338, 2, 1), ".", ",")), 1, 2))</f>
        <v/>
      </c>
      <c r="O2338" s="19" t="str">
        <f t="shared" ca="1" si="374"/>
        <v/>
      </c>
      <c r="P2338" s="9" t="str">
        <f t="shared" ca="1" si="375"/>
        <v/>
      </c>
      <c r="Q2338" s="9" t="str">
        <f t="shared" ca="1" si="376"/>
        <v/>
      </c>
      <c r="R2338" s="9" t="str">
        <f t="shared" si="369"/>
        <v/>
      </c>
      <c r="S2338" t="str" cm="1">
        <f t="array" ref="S2338">IF(ISBLANK(C2338),"",IFERROR(INDEX(ListeSeries!$A$2:$A$1045, MATCH(1, (DatasScan!G2338=ListeSeries!$B$2:$B$1045) * (DatasScan!H2338&gt;=ListeSeries!$D$2:$D$1045) * (DatasScan!H2338&lt;=ListeSeries!$E$2:$E$1045), 0)), "no match"))</f>
        <v/>
      </c>
      <c r="T2338" s="7" t="str" cm="1">
        <f t="array" ref="T2338">IF(ISBLANK(C2338),"",IFERROR(INDEX(ListeSeries!$C$2:$C$1045, MATCH(1, (DatasScan!G2338=ListeSeries!$B$2:$B$1045) * (DatasScan!H2338&gt;=ListeSeries!$D$2:$D$1045) * (DatasScan!H2338&lt;=ListeSeries!$E$2:$E$1045), 0)), "no match"))</f>
        <v/>
      </c>
      <c r="U2338" s="11" t="str" cm="1">
        <f t="array" ref="U2338">IF(ISBLANK(C2338),"",IFERROR(INDEX(ListeSeries!$F$2:$F$1045, MATCH(1, (DatasScan!G2338=ListeSeries!$B$2:$B$1045) * (DatasScan!H2338&gt;=ListeSeries!$D$2:$D$1045) * (DatasScan!H2338&lt;=ListeSeries!$E$2:$E$1045), 0)), "no match"))</f>
        <v/>
      </c>
    </row>
    <row r="2339" spans="1:21" x14ac:dyDescent="0.25">
      <c r="A2339" s="6" t="str">
        <f t="shared" si="370"/>
        <v/>
      </c>
      <c r="B2339" s="272"/>
      <c r="F2339" s="7" t="str">
        <f t="shared" si="373"/>
        <v/>
      </c>
      <c r="G2339" s="21" t="str">
        <f>IF(ISBLANK(C2339),"",_xlfn.XLOOKUP(_xlfn.XLOOKUP(VALUE(LEFT(C2339,4)),Souches!$B$2:$B$15000,Souches!$E$2:$E$15000),Varietes!$B$2:$B$500,Varietes!$C$2:$C$500))</f>
        <v/>
      </c>
      <c r="H2339" s="19" t="str">
        <f>IF(ISBLANK(C2339),"",_xlfn.XLOOKUP(VALUE(LEFT(C2339,4)),Souches!$B$2:$B$15000,Souches!$D$2:$D$15000))</f>
        <v/>
      </c>
      <c r="I2339" s="10" t="str">
        <f t="shared" si="371"/>
        <v/>
      </c>
      <c r="J2339" s="19" t="str">
        <f>IF(I2339="","",INT(('ObjProd (2)'!$C$25-I2339)/7 * (ABS('ObjProd (2)'!$C$25-I2339)&gt;=7)))</f>
        <v/>
      </c>
      <c r="K2339" s="10" t="str">
        <f>IF(I2339="","",
IF(AND(DATEDIF(I2339,'ObjProd (2)'!$C$25,"y")=0,DATEDIF(I2339,'ObjProd (2)'!$C$25,"ym")=0,
   INT(('ObjProd (2)'!$C$25-EDATE(I2339,DATEDIF(I2339,'ObjProd (2)'!$C$25,"y")*12+DATEDIF(I2339,'ObjProd (2)'!$C$25,"ym")))/7)=0),
   "&lt; 1 sem.",
   IF(DATEDIF(I2339,'ObjProd (2)'!$C$25,"y")&gt;0,DATEDIF(I2339,'ObjProd (2)'!$C$25,"y") &amp; " " &amp; IF(DATEDIF(I2339,'ObjProd (2)'!$C$25,"y")=1,"an ","ans "),"") &amp;
   IF(DATEDIF(I2339,'ObjProd (2)'!$C$25,"ym")&gt;0,DATEDIF(I2339,'ObjProd (2)'!$C$25,"ym") &amp; " mois ", "") &amp;
   IF(INT(('ObjProd (2)'!$C$25-EDATE(I2339,DATEDIF(I2339,'ObjProd (2)'!$C$25,"y")*12+DATEDIF(I2339,'ObjProd (2)'!$C$25,"ym")))/7)&gt;0,
      INT(('ObjProd (2)'!$C$25-EDATE(I2339,DATEDIF(I2339,'ObjProd (2)'!$C$25,"y")*12+DATEDIF(I2339,'ObjProd (2)'!$C$25,"ym")))/7) &amp; " sem.",
      "")
)
)</f>
        <v/>
      </c>
      <c r="L2339" s="11" t="str">
        <f t="shared" si="372"/>
        <v/>
      </c>
      <c r="M2339" s="9" t="str">
        <f t="shared" si="368"/>
        <v/>
      </c>
      <c r="N2339" s="9" t="str" cm="1">
        <f t="array" aca="1" ref="N2339" ca="1">LEFT(L2339, IF(ISNUMBER(SUBSTITUTE(_xludf.MID(L2339, 2, 1), ".", ",")), 1, 2))</f>
        <v/>
      </c>
      <c r="O2339" s="19" t="str">
        <f t="shared" ca="1" si="374"/>
        <v/>
      </c>
      <c r="P2339" s="9" t="str">
        <f t="shared" ca="1" si="375"/>
        <v/>
      </c>
      <c r="Q2339" s="9" t="str">
        <f t="shared" ca="1" si="376"/>
        <v/>
      </c>
      <c r="R2339" s="9" t="str">
        <f t="shared" si="369"/>
        <v/>
      </c>
      <c r="S2339" t="str" cm="1">
        <f t="array" ref="S2339">IF(ISBLANK(C2339),"",IFERROR(INDEX(ListeSeries!$A$2:$A$1045, MATCH(1, (DatasScan!G2339=ListeSeries!$B$2:$B$1045) * (DatasScan!H2339&gt;=ListeSeries!$D$2:$D$1045) * (DatasScan!H2339&lt;=ListeSeries!$E$2:$E$1045), 0)), "no match"))</f>
        <v/>
      </c>
      <c r="T2339" s="7" t="str" cm="1">
        <f t="array" ref="T2339">IF(ISBLANK(C2339),"",IFERROR(INDEX(ListeSeries!$C$2:$C$1045, MATCH(1, (DatasScan!G2339=ListeSeries!$B$2:$B$1045) * (DatasScan!H2339&gt;=ListeSeries!$D$2:$D$1045) * (DatasScan!H2339&lt;=ListeSeries!$E$2:$E$1045), 0)), "no match"))</f>
        <v/>
      </c>
      <c r="U2339" s="11" t="str" cm="1">
        <f t="array" ref="U2339">IF(ISBLANK(C2339),"",IFERROR(INDEX(ListeSeries!$F$2:$F$1045, MATCH(1, (DatasScan!G2339=ListeSeries!$B$2:$B$1045) * (DatasScan!H2339&gt;=ListeSeries!$D$2:$D$1045) * (DatasScan!H2339&lt;=ListeSeries!$E$2:$E$1045), 0)), "no match"))</f>
        <v/>
      </c>
    </row>
    <row r="2340" spans="1:21" x14ac:dyDescent="0.25">
      <c r="A2340" s="6" t="str">
        <f t="shared" si="370"/>
        <v/>
      </c>
      <c r="B2340" s="272"/>
      <c r="F2340" s="7" t="str">
        <f t="shared" si="373"/>
        <v/>
      </c>
      <c r="G2340" s="21" t="str">
        <f>IF(ISBLANK(C2340),"",_xlfn.XLOOKUP(_xlfn.XLOOKUP(VALUE(LEFT(C2340,4)),Souches!$B$2:$B$15000,Souches!$E$2:$E$15000),Varietes!$B$2:$B$500,Varietes!$C$2:$C$500))</f>
        <v/>
      </c>
      <c r="H2340" s="19" t="str">
        <f>IF(ISBLANK(C2340),"",_xlfn.XLOOKUP(VALUE(LEFT(C2340,4)),Souches!$B$2:$B$15000,Souches!$D$2:$D$15000))</f>
        <v/>
      </c>
      <c r="I2340" s="10" t="str">
        <f t="shared" si="371"/>
        <v/>
      </c>
      <c r="J2340" s="19" t="str">
        <f>IF(I2340="","",INT(('ObjProd (2)'!$C$25-I2340)/7 * (ABS('ObjProd (2)'!$C$25-I2340)&gt;=7)))</f>
        <v/>
      </c>
      <c r="K2340" s="10" t="str">
        <f>IF(I2340="","",
IF(AND(DATEDIF(I2340,'ObjProd (2)'!$C$25,"y")=0,DATEDIF(I2340,'ObjProd (2)'!$C$25,"ym")=0,
   INT(('ObjProd (2)'!$C$25-EDATE(I2340,DATEDIF(I2340,'ObjProd (2)'!$C$25,"y")*12+DATEDIF(I2340,'ObjProd (2)'!$C$25,"ym")))/7)=0),
   "&lt; 1 sem.",
   IF(DATEDIF(I2340,'ObjProd (2)'!$C$25,"y")&gt;0,DATEDIF(I2340,'ObjProd (2)'!$C$25,"y") &amp; " " &amp; IF(DATEDIF(I2340,'ObjProd (2)'!$C$25,"y")=1,"an ","ans "),"") &amp;
   IF(DATEDIF(I2340,'ObjProd (2)'!$C$25,"ym")&gt;0,DATEDIF(I2340,'ObjProd (2)'!$C$25,"ym") &amp; " mois ", "") &amp;
   IF(INT(('ObjProd (2)'!$C$25-EDATE(I2340,DATEDIF(I2340,'ObjProd (2)'!$C$25,"y")*12+DATEDIF(I2340,'ObjProd (2)'!$C$25,"ym")))/7)&gt;0,
      INT(('ObjProd (2)'!$C$25-EDATE(I2340,DATEDIF(I2340,'ObjProd (2)'!$C$25,"y")*12+DATEDIF(I2340,'ObjProd (2)'!$C$25,"ym")))/7) &amp; " sem.",
      "")
)
)</f>
        <v/>
      </c>
      <c r="L2340" s="11" t="str">
        <f t="shared" si="372"/>
        <v/>
      </c>
      <c r="M2340" s="9" t="str">
        <f t="shared" si="368"/>
        <v/>
      </c>
      <c r="N2340" s="9" t="str" cm="1">
        <f t="array" aca="1" ref="N2340" ca="1">LEFT(L2340, IF(ISNUMBER(SUBSTITUTE(_xludf.MID(L2340, 2, 1), ".", ",")), 1, 2))</f>
        <v/>
      </c>
      <c r="O2340" s="19" t="str">
        <f t="shared" ca="1" si="374"/>
        <v/>
      </c>
      <c r="P2340" s="9" t="str">
        <f t="shared" ca="1" si="375"/>
        <v/>
      </c>
      <c r="Q2340" s="9" t="str">
        <f t="shared" ca="1" si="376"/>
        <v/>
      </c>
      <c r="R2340" s="9" t="str">
        <f t="shared" si="369"/>
        <v/>
      </c>
      <c r="S2340" t="str" cm="1">
        <f t="array" ref="S2340">IF(ISBLANK(C2340),"",IFERROR(INDEX(ListeSeries!$A$2:$A$1045, MATCH(1, (DatasScan!G2340=ListeSeries!$B$2:$B$1045) * (DatasScan!H2340&gt;=ListeSeries!$D$2:$D$1045) * (DatasScan!H2340&lt;=ListeSeries!$E$2:$E$1045), 0)), "no match"))</f>
        <v/>
      </c>
      <c r="T2340" s="7" t="str" cm="1">
        <f t="array" ref="T2340">IF(ISBLANK(C2340),"",IFERROR(INDEX(ListeSeries!$C$2:$C$1045, MATCH(1, (DatasScan!G2340=ListeSeries!$B$2:$B$1045) * (DatasScan!H2340&gt;=ListeSeries!$D$2:$D$1045) * (DatasScan!H2340&lt;=ListeSeries!$E$2:$E$1045), 0)), "no match"))</f>
        <v/>
      </c>
      <c r="U2340" s="11" t="str" cm="1">
        <f t="array" ref="U2340">IF(ISBLANK(C2340),"",IFERROR(INDEX(ListeSeries!$F$2:$F$1045, MATCH(1, (DatasScan!G2340=ListeSeries!$B$2:$B$1045) * (DatasScan!H2340&gt;=ListeSeries!$D$2:$D$1045) * (DatasScan!H2340&lt;=ListeSeries!$E$2:$E$1045), 0)), "no match"))</f>
        <v/>
      </c>
    </row>
    <row r="2341" spans="1:21" x14ac:dyDescent="0.25">
      <c r="A2341" s="6" t="str">
        <f t="shared" si="370"/>
        <v/>
      </c>
      <c r="B2341" s="272"/>
      <c r="F2341" s="7" t="str">
        <f t="shared" si="373"/>
        <v/>
      </c>
      <c r="G2341" s="21" t="str">
        <f>IF(ISBLANK(C2341),"",_xlfn.XLOOKUP(_xlfn.XLOOKUP(VALUE(LEFT(C2341,4)),Souches!$B$2:$B$15000,Souches!$E$2:$E$15000),Varietes!$B$2:$B$500,Varietes!$C$2:$C$500))</f>
        <v/>
      </c>
      <c r="H2341" s="19" t="str">
        <f>IF(ISBLANK(C2341),"",_xlfn.XLOOKUP(VALUE(LEFT(C2341,4)),Souches!$B$2:$B$15000,Souches!$D$2:$D$15000))</f>
        <v/>
      </c>
      <c r="I2341" s="10" t="str">
        <f t="shared" si="371"/>
        <v/>
      </c>
      <c r="J2341" s="19" t="str">
        <f>IF(I2341="","",INT(('ObjProd (2)'!$C$25-I2341)/7 * (ABS('ObjProd (2)'!$C$25-I2341)&gt;=7)))</f>
        <v/>
      </c>
      <c r="K2341" s="10" t="str">
        <f>IF(I2341="","",
IF(AND(DATEDIF(I2341,'ObjProd (2)'!$C$25,"y")=0,DATEDIF(I2341,'ObjProd (2)'!$C$25,"ym")=0,
   INT(('ObjProd (2)'!$C$25-EDATE(I2341,DATEDIF(I2341,'ObjProd (2)'!$C$25,"y")*12+DATEDIF(I2341,'ObjProd (2)'!$C$25,"ym")))/7)=0),
   "&lt; 1 sem.",
   IF(DATEDIF(I2341,'ObjProd (2)'!$C$25,"y")&gt;0,DATEDIF(I2341,'ObjProd (2)'!$C$25,"y") &amp; " " &amp; IF(DATEDIF(I2341,'ObjProd (2)'!$C$25,"y")=1,"an ","ans "),"") &amp;
   IF(DATEDIF(I2341,'ObjProd (2)'!$C$25,"ym")&gt;0,DATEDIF(I2341,'ObjProd (2)'!$C$25,"ym") &amp; " mois ", "") &amp;
   IF(INT(('ObjProd (2)'!$C$25-EDATE(I2341,DATEDIF(I2341,'ObjProd (2)'!$C$25,"y")*12+DATEDIF(I2341,'ObjProd (2)'!$C$25,"ym")))/7)&gt;0,
      INT(('ObjProd (2)'!$C$25-EDATE(I2341,DATEDIF(I2341,'ObjProd (2)'!$C$25,"y")*12+DATEDIF(I2341,'ObjProd (2)'!$C$25,"ym")))/7) &amp; " sem.",
      "")
)
)</f>
        <v/>
      </c>
      <c r="L2341" s="11" t="str">
        <f t="shared" si="372"/>
        <v/>
      </c>
      <c r="M2341" s="9" t="str">
        <f t="shared" si="368"/>
        <v/>
      </c>
      <c r="N2341" s="9" t="str" cm="1">
        <f t="array" aca="1" ref="N2341" ca="1">LEFT(L2341, IF(ISNUMBER(SUBSTITUTE(_xludf.MID(L2341, 2, 1), ".", ",")), 1, 2))</f>
        <v/>
      </c>
      <c r="O2341" s="19" t="str">
        <f t="shared" ca="1" si="374"/>
        <v/>
      </c>
      <c r="P2341" s="9" t="str">
        <f t="shared" ca="1" si="375"/>
        <v/>
      </c>
      <c r="Q2341" s="9" t="str">
        <f t="shared" ca="1" si="376"/>
        <v/>
      </c>
      <c r="R2341" s="9" t="str">
        <f t="shared" si="369"/>
        <v/>
      </c>
      <c r="S2341" t="str" cm="1">
        <f t="array" ref="S2341">IF(ISBLANK(C2341),"",IFERROR(INDEX(ListeSeries!$A$2:$A$1045, MATCH(1, (DatasScan!G2341=ListeSeries!$B$2:$B$1045) * (DatasScan!H2341&gt;=ListeSeries!$D$2:$D$1045) * (DatasScan!H2341&lt;=ListeSeries!$E$2:$E$1045), 0)), "no match"))</f>
        <v/>
      </c>
      <c r="T2341" s="7" t="str" cm="1">
        <f t="array" ref="T2341">IF(ISBLANK(C2341),"",IFERROR(INDEX(ListeSeries!$C$2:$C$1045, MATCH(1, (DatasScan!G2341=ListeSeries!$B$2:$B$1045) * (DatasScan!H2341&gt;=ListeSeries!$D$2:$D$1045) * (DatasScan!H2341&lt;=ListeSeries!$E$2:$E$1045), 0)), "no match"))</f>
        <v/>
      </c>
      <c r="U2341" s="11" t="str" cm="1">
        <f t="array" ref="U2341">IF(ISBLANK(C2341),"",IFERROR(INDEX(ListeSeries!$F$2:$F$1045, MATCH(1, (DatasScan!G2341=ListeSeries!$B$2:$B$1045) * (DatasScan!H2341&gt;=ListeSeries!$D$2:$D$1045) * (DatasScan!H2341&lt;=ListeSeries!$E$2:$E$1045), 0)), "no match"))</f>
        <v/>
      </c>
    </row>
    <row r="2342" spans="1:21" x14ac:dyDescent="0.25">
      <c r="A2342" s="6" t="str">
        <f t="shared" si="370"/>
        <v/>
      </c>
      <c r="B2342" s="272"/>
      <c r="F2342" s="7" t="str">
        <f t="shared" si="373"/>
        <v/>
      </c>
      <c r="G2342" s="21" t="str">
        <f>IF(ISBLANK(C2342),"",_xlfn.XLOOKUP(_xlfn.XLOOKUP(VALUE(LEFT(C2342,4)),Souches!$B$2:$B$15000,Souches!$E$2:$E$15000),Varietes!$B$2:$B$500,Varietes!$C$2:$C$500))</f>
        <v/>
      </c>
      <c r="H2342" s="19" t="str">
        <f>IF(ISBLANK(C2342),"",_xlfn.XLOOKUP(VALUE(LEFT(C2342,4)),Souches!$B$2:$B$15000,Souches!$D$2:$D$15000))</f>
        <v/>
      </c>
      <c r="I2342" s="10" t="str">
        <f t="shared" si="371"/>
        <v/>
      </c>
      <c r="J2342" s="19" t="str">
        <f>IF(I2342="","",INT(('ObjProd (2)'!$C$25-I2342)/7 * (ABS('ObjProd (2)'!$C$25-I2342)&gt;=7)))</f>
        <v/>
      </c>
      <c r="K2342" s="10" t="str">
        <f>IF(I2342="","",
IF(AND(DATEDIF(I2342,'ObjProd (2)'!$C$25,"y")=0,DATEDIF(I2342,'ObjProd (2)'!$C$25,"ym")=0,
   INT(('ObjProd (2)'!$C$25-EDATE(I2342,DATEDIF(I2342,'ObjProd (2)'!$C$25,"y")*12+DATEDIF(I2342,'ObjProd (2)'!$C$25,"ym")))/7)=0),
   "&lt; 1 sem.",
   IF(DATEDIF(I2342,'ObjProd (2)'!$C$25,"y")&gt;0,DATEDIF(I2342,'ObjProd (2)'!$C$25,"y") &amp; " " &amp; IF(DATEDIF(I2342,'ObjProd (2)'!$C$25,"y")=1,"an ","ans "),"") &amp;
   IF(DATEDIF(I2342,'ObjProd (2)'!$C$25,"ym")&gt;0,DATEDIF(I2342,'ObjProd (2)'!$C$25,"ym") &amp; " mois ", "") &amp;
   IF(INT(('ObjProd (2)'!$C$25-EDATE(I2342,DATEDIF(I2342,'ObjProd (2)'!$C$25,"y")*12+DATEDIF(I2342,'ObjProd (2)'!$C$25,"ym")))/7)&gt;0,
      INT(('ObjProd (2)'!$C$25-EDATE(I2342,DATEDIF(I2342,'ObjProd (2)'!$C$25,"y")*12+DATEDIF(I2342,'ObjProd (2)'!$C$25,"ym")))/7) &amp; " sem.",
      "")
)
)</f>
        <v/>
      </c>
      <c r="L2342" s="11" t="str">
        <f t="shared" si="372"/>
        <v/>
      </c>
      <c r="M2342" s="9" t="str">
        <f t="shared" si="368"/>
        <v/>
      </c>
      <c r="N2342" s="9" t="str" cm="1">
        <f t="array" aca="1" ref="N2342" ca="1">LEFT(L2342, IF(ISNUMBER(SUBSTITUTE(_xludf.MID(L2342, 2, 1), ".", ",")), 1, 2))</f>
        <v/>
      </c>
      <c r="O2342" s="19" t="str">
        <f t="shared" ca="1" si="374"/>
        <v/>
      </c>
      <c r="P2342" s="9" t="str">
        <f t="shared" ca="1" si="375"/>
        <v/>
      </c>
      <c r="Q2342" s="9" t="str">
        <f t="shared" ca="1" si="376"/>
        <v/>
      </c>
      <c r="R2342" s="9" t="str">
        <f t="shared" si="369"/>
        <v/>
      </c>
      <c r="S2342" t="str" cm="1">
        <f t="array" ref="S2342">IF(ISBLANK(C2342),"",IFERROR(INDEX(ListeSeries!$A$2:$A$1045, MATCH(1, (DatasScan!G2342=ListeSeries!$B$2:$B$1045) * (DatasScan!H2342&gt;=ListeSeries!$D$2:$D$1045) * (DatasScan!H2342&lt;=ListeSeries!$E$2:$E$1045), 0)), "no match"))</f>
        <v/>
      </c>
      <c r="T2342" s="7" t="str" cm="1">
        <f t="array" ref="T2342">IF(ISBLANK(C2342),"",IFERROR(INDEX(ListeSeries!$C$2:$C$1045, MATCH(1, (DatasScan!G2342=ListeSeries!$B$2:$B$1045) * (DatasScan!H2342&gt;=ListeSeries!$D$2:$D$1045) * (DatasScan!H2342&lt;=ListeSeries!$E$2:$E$1045), 0)), "no match"))</f>
        <v/>
      </c>
      <c r="U2342" s="11" t="str" cm="1">
        <f t="array" ref="U2342">IF(ISBLANK(C2342),"",IFERROR(INDEX(ListeSeries!$F$2:$F$1045, MATCH(1, (DatasScan!G2342=ListeSeries!$B$2:$B$1045) * (DatasScan!H2342&gt;=ListeSeries!$D$2:$D$1045) * (DatasScan!H2342&lt;=ListeSeries!$E$2:$E$1045), 0)), "no match"))</f>
        <v/>
      </c>
    </row>
    <row r="2343" spans="1:21" x14ac:dyDescent="0.25">
      <c r="A2343" s="6" t="str">
        <f t="shared" si="370"/>
        <v/>
      </c>
      <c r="B2343" s="272"/>
      <c r="F2343" s="7" t="str">
        <f t="shared" si="373"/>
        <v/>
      </c>
      <c r="G2343" s="21" t="str">
        <f>IF(ISBLANK(C2343),"",_xlfn.XLOOKUP(_xlfn.XLOOKUP(VALUE(LEFT(C2343,4)),Souches!$B$2:$B$15000,Souches!$E$2:$E$15000),Varietes!$B$2:$B$500,Varietes!$C$2:$C$500))</f>
        <v/>
      </c>
      <c r="H2343" s="19" t="str">
        <f>IF(ISBLANK(C2343),"",_xlfn.XLOOKUP(VALUE(LEFT(C2343,4)),Souches!$B$2:$B$15000,Souches!$D$2:$D$15000))</f>
        <v/>
      </c>
      <c r="I2343" s="10" t="str">
        <f t="shared" si="371"/>
        <v/>
      </c>
      <c r="J2343" s="19" t="str">
        <f>IF(I2343="","",INT(('ObjProd (2)'!$C$25-I2343)/7 * (ABS('ObjProd (2)'!$C$25-I2343)&gt;=7)))</f>
        <v/>
      </c>
      <c r="K2343" s="10" t="str">
        <f>IF(I2343="","",
IF(AND(DATEDIF(I2343,'ObjProd (2)'!$C$25,"y")=0,DATEDIF(I2343,'ObjProd (2)'!$C$25,"ym")=0,
   INT(('ObjProd (2)'!$C$25-EDATE(I2343,DATEDIF(I2343,'ObjProd (2)'!$C$25,"y")*12+DATEDIF(I2343,'ObjProd (2)'!$C$25,"ym")))/7)=0),
   "&lt; 1 sem.",
   IF(DATEDIF(I2343,'ObjProd (2)'!$C$25,"y")&gt;0,DATEDIF(I2343,'ObjProd (2)'!$C$25,"y") &amp; " " &amp; IF(DATEDIF(I2343,'ObjProd (2)'!$C$25,"y")=1,"an ","ans "),"") &amp;
   IF(DATEDIF(I2343,'ObjProd (2)'!$C$25,"ym")&gt;0,DATEDIF(I2343,'ObjProd (2)'!$C$25,"ym") &amp; " mois ", "") &amp;
   IF(INT(('ObjProd (2)'!$C$25-EDATE(I2343,DATEDIF(I2343,'ObjProd (2)'!$C$25,"y")*12+DATEDIF(I2343,'ObjProd (2)'!$C$25,"ym")))/7)&gt;0,
      INT(('ObjProd (2)'!$C$25-EDATE(I2343,DATEDIF(I2343,'ObjProd (2)'!$C$25,"y")*12+DATEDIF(I2343,'ObjProd (2)'!$C$25,"ym")))/7) &amp; " sem.",
      "")
)
)</f>
        <v/>
      </c>
      <c r="L2343" s="11" t="str">
        <f t="shared" si="372"/>
        <v/>
      </c>
      <c r="M2343" s="9" t="str">
        <f t="shared" si="368"/>
        <v/>
      </c>
      <c r="N2343" s="9" t="str" cm="1">
        <f t="array" aca="1" ref="N2343" ca="1">LEFT(L2343, IF(ISNUMBER(SUBSTITUTE(_xludf.MID(L2343, 2, 1), ".", ",")), 1, 2))</f>
        <v/>
      </c>
      <c r="O2343" s="19" t="str">
        <f t="shared" ca="1" si="374"/>
        <v/>
      </c>
      <c r="P2343" s="9" t="str">
        <f t="shared" ca="1" si="375"/>
        <v/>
      </c>
      <c r="Q2343" s="9" t="str">
        <f t="shared" ca="1" si="376"/>
        <v/>
      </c>
      <c r="R2343" s="9" t="str">
        <f t="shared" si="369"/>
        <v/>
      </c>
      <c r="S2343" t="str" cm="1">
        <f t="array" ref="S2343">IF(ISBLANK(C2343),"",IFERROR(INDEX(ListeSeries!$A$2:$A$1045, MATCH(1, (DatasScan!G2343=ListeSeries!$B$2:$B$1045) * (DatasScan!H2343&gt;=ListeSeries!$D$2:$D$1045) * (DatasScan!H2343&lt;=ListeSeries!$E$2:$E$1045), 0)), "no match"))</f>
        <v/>
      </c>
      <c r="T2343" s="7" t="str" cm="1">
        <f t="array" ref="T2343">IF(ISBLANK(C2343),"",IFERROR(INDEX(ListeSeries!$C$2:$C$1045, MATCH(1, (DatasScan!G2343=ListeSeries!$B$2:$B$1045) * (DatasScan!H2343&gt;=ListeSeries!$D$2:$D$1045) * (DatasScan!H2343&lt;=ListeSeries!$E$2:$E$1045), 0)), "no match"))</f>
        <v/>
      </c>
      <c r="U2343" s="11" t="str" cm="1">
        <f t="array" ref="U2343">IF(ISBLANK(C2343),"",IFERROR(INDEX(ListeSeries!$F$2:$F$1045, MATCH(1, (DatasScan!G2343=ListeSeries!$B$2:$B$1045) * (DatasScan!H2343&gt;=ListeSeries!$D$2:$D$1045) * (DatasScan!H2343&lt;=ListeSeries!$E$2:$E$1045), 0)), "no match"))</f>
        <v/>
      </c>
    </row>
    <row r="2344" spans="1:21" x14ac:dyDescent="0.25">
      <c r="A2344" s="6" t="str">
        <f t="shared" si="370"/>
        <v/>
      </c>
      <c r="B2344" s="272"/>
      <c r="F2344" s="7" t="str">
        <f t="shared" si="373"/>
        <v/>
      </c>
      <c r="G2344" s="21" t="str">
        <f>IF(ISBLANK(C2344),"",_xlfn.XLOOKUP(_xlfn.XLOOKUP(VALUE(LEFT(C2344,4)),Souches!$B$2:$B$15000,Souches!$E$2:$E$15000),Varietes!$B$2:$B$500,Varietes!$C$2:$C$500))</f>
        <v/>
      </c>
      <c r="H2344" s="19" t="str">
        <f>IF(ISBLANK(C2344),"",_xlfn.XLOOKUP(VALUE(LEFT(C2344,4)),Souches!$B$2:$B$15000,Souches!$D$2:$D$15000))</f>
        <v/>
      </c>
      <c r="I2344" s="10" t="str">
        <f t="shared" si="371"/>
        <v/>
      </c>
      <c r="J2344" s="19" t="str">
        <f>IF(I2344="","",INT(('ObjProd (2)'!$C$25-I2344)/7 * (ABS('ObjProd (2)'!$C$25-I2344)&gt;=7)))</f>
        <v/>
      </c>
      <c r="K2344" s="10" t="str">
        <f>IF(I2344="","",
IF(AND(DATEDIF(I2344,'ObjProd (2)'!$C$25,"y")=0,DATEDIF(I2344,'ObjProd (2)'!$C$25,"ym")=0,
   INT(('ObjProd (2)'!$C$25-EDATE(I2344,DATEDIF(I2344,'ObjProd (2)'!$C$25,"y")*12+DATEDIF(I2344,'ObjProd (2)'!$C$25,"ym")))/7)=0),
   "&lt; 1 sem.",
   IF(DATEDIF(I2344,'ObjProd (2)'!$C$25,"y")&gt;0,DATEDIF(I2344,'ObjProd (2)'!$C$25,"y") &amp; " " &amp; IF(DATEDIF(I2344,'ObjProd (2)'!$C$25,"y")=1,"an ","ans "),"") &amp;
   IF(DATEDIF(I2344,'ObjProd (2)'!$C$25,"ym")&gt;0,DATEDIF(I2344,'ObjProd (2)'!$C$25,"ym") &amp; " mois ", "") &amp;
   IF(INT(('ObjProd (2)'!$C$25-EDATE(I2344,DATEDIF(I2344,'ObjProd (2)'!$C$25,"y")*12+DATEDIF(I2344,'ObjProd (2)'!$C$25,"ym")))/7)&gt;0,
      INT(('ObjProd (2)'!$C$25-EDATE(I2344,DATEDIF(I2344,'ObjProd (2)'!$C$25,"y")*12+DATEDIF(I2344,'ObjProd (2)'!$C$25,"ym")))/7) &amp; " sem.",
      "")
)
)</f>
        <v/>
      </c>
      <c r="L2344" s="11" t="str">
        <f t="shared" si="372"/>
        <v/>
      </c>
      <c r="M2344" s="9" t="str">
        <f t="shared" si="368"/>
        <v/>
      </c>
      <c r="N2344" s="9" t="str" cm="1">
        <f t="array" aca="1" ref="N2344" ca="1">LEFT(L2344, IF(ISNUMBER(SUBSTITUTE(_xludf.MID(L2344, 2, 1), ".", ",")), 1, 2))</f>
        <v/>
      </c>
      <c r="O2344" s="19" t="str">
        <f t="shared" ca="1" si="374"/>
        <v/>
      </c>
      <c r="P2344" s="9" t="str">
        <f t="shared" ca="1" si="375"/>
        <v/>
      </c>
      <c r="Q2344" s="9" t="str">
        <f t="shared" ca="1" si="376"/>
        <v/>
      </c>
      <c r="R2344" s="9" t="str">
        <f t="shared" si="369"/>
        <v/>
      </c>
      <c r="S2344" t="str" cm="1">
        <f t="array" ref="S2344">IF(ISBLANK(C2344),"",IFERROR(INDEX(ListeSeries!$A$2:$A$1045, MATCH(1, (DatasScan!G2344=ListeSeries!$B$2:$B$1045) * (DatasScan!H2344&gt;=ListeSeries!$D$2:$D$1045) * (DatasScan!H2344&lt;=ListeSeries!$E$2:$E$1045), 0)), "no match"))</f>
        <v/>
      </c>
      <c r="T2344" s="7" t="str" cm="1">
        <f t="array" ref="T2344">IF(ISBLANK(C2344),"",IFERROR(INDEX(ListeSeries!$C$2:$C$1045, MATCH(1, (DatasScan!G2344=ListeSeries!$B$2:$B$1045) * (DatasScan!H2344&gt;=ListeSeries!$D$2:$D$1045) * (DatasScan!H2344&lt;=ListeSeries!$E$2:$E$1045), 0)), "no match"))</f>
        <v/>
      </c>
      <c r="U2344" s="11" t="str" cm="1">
        <f t="array" ref="U2344">IF(ISBLANK(C2344),"",IFERROR(INDEX(ListeSeries!$F$2:$F$1045, MATCH(1, (DatasScan!G2344=ListeSeries!$B$2:$B$1045) * (DatasScan!H2344&gt;=ListeSeries!$D$2:$D$1045) * (DatasScan!H2344&lt;=ListeSeries!$E$2:$E$1045), 0)), "no match"))</f>
        <v/>
      </c>
    </row>
    <row r="2345" spans="1:21" x14ac:dyDescent="0.25">
      <c r="A2345" s="6" t="str">
        <f t="shared" si="370"/>
        <v/>
      </c>
      <c r="B2345" s="272"/>
      <c r="F2345" s="7" t="str">
        <f t="shared" si="373"/>
        <v/>
      </c>
      <c r="G2345" s="21" t="str">
        <f>IF(ISBLANK(C2345),"",_xlfn.XLOOKUP(_xlfn.XLOOKUP(VALUE(LEFT(C2345,4)),Souches!$B$2:$B$15000,Souches!$E$2:$E$15000),Varietes!$B$2:$B$500,Varietes!$C$2:$C$500))</f>
        <v/>
      </c>
      <c r="H2345" s="19" t="str">
        <f>IF(ISBLANK(C2345),"",_xlfn.XLOOKUP(VALUE(LEFT(C2345,4)),Souches!$B$2:$B$15000,Souches!$D$2:$D$15000))</f>
        <v/>
      </c>
      <c r="I2345" s="10" t="str">
        <f t="shared" si="371"/>
        <v/>
      </c>
      <c r="J2345" s="19" t="str">
        <f>IF(I2345="","",INT(('ObjProd (2)'!$C$25-I2345)/7 * (ABS('ObjProd (2)'!$C$25-I2345)&gt;=7)))</f>
        <v/>
      </c>
      <c r="K2345" s="10" t="str">
        <f>IF(I2345="","",
IF(AND(DATEDIF(I2345,'ObjProd (2)'!$C$25,"y")=0,DATEDIF(I2345,'ObjProd (2)'!$C$25,"ym")=0,
   INT(('ObjProd (2)'!$C$25-EDATE(I2345,DATEDIF(I2345,'ObjProd (2)'!$C$25,"y")*12+DATEDIF(I2345,'ObjProd (2)'!$C$25,"ym")))/7)=0),
   "&lt; 1 sem.",
   IF(DATEDIF(I2345,'ObjProd (2)'!$C$25,"y")&gt;0,DATEDIF(I2345,'ObjProd (2)'!$C$25,"y") &amp; " " &amp; IF(DATEDIF(I2345,'ObjProd (2)'!$C$25,"y")=1,"an ","ans "),"") &amp;
   IF(DATEDIF(I2345,'ObjProd (2)'!$C$25,"ym")&gt;0,DATEDIF(I2345,'ObjProd (2)'!$C$25,"ym") &amp; " mois ", "") &amp;
   IF(INT(('ObjProd (2)'!$C$25-EDATE(I2345,DATEDIF(I2345,'ObjProd (2)'!$C$25,"y")*12+DATEDIF(I2345,'ObjProd (2)'!$C$25,"ym")))/7)&gt;0,
      INT(('ObjProd (2)'!$C$25-EDATE(I2345,DATEDIF(I2345,'ObjProd (2)'!$C$25,"y")*12+DATEDIF(I2345,'ObjProd (2)'!$C$25,"ym")))/7) &amp; " sem.",
      "")
)
)</f>
        <v/>
      </c>
      <c r="L2345" s="11" t="str">
        <f t="shared" si="372"/>
        <v/>
      </c>
      <c r="M2345" s="9" t="str">
        <f t="shared" si="368"/>
        <v/>
      </c>
      <c r="N2345" s="9" t="str" cm="1">
        <f t="array" aca="1" ref="N2345" ca="1">LEFT(L2345, IF(ISNUMBER(SUBSTITUTE(_xludf.MID(L2345, 2, 1), ".", ",")), 1, 2))</f>
        <v/>
      </c>
      <c r="O2345" s="19" t="str">
        <f t="shared" ca="1" si="374"/>
        <v/>
      </c>
      <c r="P2345" s="9" t="str">
        <f t="shared" ca="1" si="375"/>
        <v/>
      </c>
      <c r="Q2345" s="9" t="str">
        <f t="shared" ca="1" si="376"/>
        <v/>
      </c>
      <c r="R2345" s="9" t="str">
        <f t="shared" si="369"/>
        <v/>
      </c>
      <c r="S2345" t="str" cm="1">
        <f t="array" ref="S2345">IF(ISBLANK(C2345),"",IFERROR(INDEX(ListeSeries!$A$2:$A$1045, MATCH(1, (DatasScan!G2345=ListeSeries!$B$2:$B$1045) * (DatasScan!H2345&gt;=ListeSeries!$D$2:$D$1045) * (DatasScan!H2345&lt;=ListeSeries!$E$2:$E$1045), 0)), "no match"))</f>
        <v/>
      </c>
      <c r="T2345" s="7" t="str" cm="1">
        <f t="array" ref="T2345">IF(ISBLANK(C2345),"",IFERROR(INDEX(ListeSeries!$C$2:$C$1045, MATCH(1, (DatasScan!G2345=ListeSeries!$B$2:$B$1045) * (DatasScan!H2345&gt;=ListeSeries!$D$2:$D$1045) * (DatasScan!H2345&lt;=ListeSeries!$E$2:$E$1045), 0)), "no match"))</f>
        <v/>
      </c>
      <c r="U2345" s="11" t="str" cm="1">
        <f t="array" ref="U2345">IF(ISBLANK(C2345),"",IFERROR(INDEX(ListeSeries!$F$2:$F$1045, MATCH(1, (DatasScan!G2345=ListeSeries!$B$2:$B$1045) * (DatasScan!H2345&gt;=ListeSeries!$D$2:$D$1045) * (DatasScan!H2345&lt;=ListeSeries!$E$2:$E$1045), 0)), "no match"))</f>
        <v/>
      </c>
    </row>
    <row r="2346" spans="1:21" x14ac:dyDescent="0.25">
      <c r="A2346" s="6" t="str">
        <f t="shared" si="370"/>
        <v/>
      </c>
      <c r="B2346" s="272"/>
      <c r="F2346" s="7" t="str">
        <f t="shared" si="373"/>
        <v/>
      </c>
      <c r="G2346" s="21" t="str">
        <f>IF(ISBLANK(C2346),"",_xlfn.XLOOKUP(_xlfn.XLOOKUP(VALUE(LEFT(C2346,4)),Souches!$B$2:$B$15000,Souches!$E$2:$E$15000),Varietes!$B$2:$B$500,Varietes!$C$2:$C$500))</f>
        <v/>
      </c>
      <c r="H2346" s="19" t="str">
        <f>IF(ISBLANK(C2346),"",_xlfn.XLOOKUP(VALUE(LEFT(C2346,4)),Souches!$B$2:$B$15000,Souches!$D$2:$D$15000))</f>
        <v/>
      </c>
      <c r="I2346" s="10" t="str">
        <f t="shared" si="371"/>
        <v/>
      </c>
      <c r="J2346" s="19" t="str">
        <f>IF(I2346="","",INT(('ObjProd (2)'!$C$25-I2346)/7 * (ABS('ObjProd (2)'!$C$25-I2346)&gt;=7)))</f>
        <v/>
      </c>
      <c r="K2346" s="10" t="str">
        <f>IF(I2346="","",
IF(AND(DATEDIF(I2346,'ObjProd (2)'!$C$25,"y")=0,DATEDIF(I2346,'ObjProd (2)'!$C$25,"ym")=0,
   INT(('ObjProd (2)'!$C$25-EDATE(I2346,DATEDIF(I2346,'ObjProd (2)'!$C$25,"y")*12+DATEDIF(I2346,'ObjProd (2)'!$C$25,"ym")))/7)=0),
   "&lt; 1 sem.",
   IF(DATEDIF(I2346,'ObjProd (2)'!$C$25,"y")&gt;0,DATEDIF(I2346,'ObjProd (2)'!$C$25,"y") &amp; " " &amp; IF(DATEDIF(I2346,'ObjProd (2)'!$C$25,"y")=1,"an ","ans "),"") &amp;
   IF(DATEDIF(I2346,'ObjProd (2)'!$C$25,"ym")&gt;0,DATEDIF(I2346,'ObjProd (2)'!$C$25,"ym") &amp; " mois ", "") &amp;
   IF(INT(('ObjProd (2)'!$C$25-EDATE(I2346,DATEDIF(I2346,'ObjProd (2)'!$C$25,"y")*12+DATEDIF(I2346,'ObjProd (2)'!$C$25,"ym")))/7)&gt;0,
      INT(('ObjProd (2)'!$C$25-EDATE(I2346,DATEDIF(I2346,'ObjProd (2)'!$C$25,"y")*12+DATEDIF(I2346,'ObjProd (2)'!$C$25,"ym")))/7) &amp; " sem.",
      "")
)
)</f>
        <v/>
      </c>
      <c r="L2346" s="11" t="str">
        <f t="shared" si="372"/>
        <v/>
      </c>
      <c r="M2346" s="9" t="str">
        <f t="shared" si="368"/>
        <v/>
      </c>
      <c r="N2346" s="9" t="str" cm="1">
        <f t="array" aca="1" ref="N2346" ca="1">LEFT(L2346, IF(ISNUMBER(SUBSTITUTE(_xludf.MID(L2346, 2, 1), ".", ",")), 1, 2))</f>
        <v/>
      </c>
      <c r="O2346" s="19" t="str">
        <f t="shared" ca="1" si="374"/>
        <v/>
      </c>
      <c r="P2346" s="9" t="str">
        <f t="shared" ca="1" si="375"/>
        <v/>
      </c>
      <c r="Q2346" s="9" t="str">
        <f t="shared" ca="1" si="376"/>
        <v/>
      </c>
      <c r="R2346" s="9" t="str">
        <f t="shared" si="369"/>
        <v/>
      </c>
      <c r="S2346" t="str" cm="1">
        <f t="array" ref="S2346">IF(ISBLANK(C2346),"",IFERROR(INDEX(ListeSeries!$A$2:$A$1045, MATCH(1, (DatasScan!G2346=ListeSeries!$B$2:$B$1045) * (DatasScan!H2346&gt;=ListeSeries!$D$2:$D$1045) * (DatasScan!H2346&lt;=ListeSeries!$E$2:$E$1045), 0)), "no match"))</f>
        <v/>
      </c>
      <c r="T2346" s="7" t="str" cm="1">
        <f t="array" ref="T2346">IF(ISBLANK(C2346),"",IFERROR(INDEX(ListeSeries!$C$2:$C$1045, MATCH(1, (DatasScan!G2346=ListeSeries!$B$2:$B$1045) * (DatasScan!H2346&gt;=ListeSeries!$D$2:$D$1045) * (DatasScan!H2346&lt;=ListeSeries!$E$2:$E$1045), 0)), "no match"))</f>
        <v/>
      </c>
      <c r="U2346" s="11" t="str" cm="1">
        <f t="array" ref="U2346">IF(ISBLANK(C2346),"",IFERROR(INDEX(ListeSeries!$F$2:$F$1045, MATCH(1, (DatasScan!G2346=ListeSeries!$B$2:$B$1045) * (DatasScan!H2346&gt;=ListeSeries!$D$2:$D$1045) * (DatasScan!H2346&lt;=ListeSeries!$E$2:$E$1045), 0)), "no match"))</f>
        <v/>
      </c>
    </row>
    <row r="2347" spans="1:21" x14ac:dyDescent="0.25">
      <c r="A2347" s="6" t="str">
        <f t="shared" si="370"/>
        <v/>
      </c>
      <c r="B2347" s="272"/>
      <c r="F2347" s="7" t="str">
        <f t="shared" si="373"/>
        <v/>
      </c>
      <c r="G2347" s="21" t="str">
        <f>IF(ISBLANK(C2347),"",_xlfn.XLOOKUP(_xlfn.XLOOKUP(VALUE(LEFT(C2347,4)),Souches!$B$2:$B$15000,Souches!$E$2:$E$15000),Varietes!$B$2:$B$500,Varietes!$C$2:$C$500))</f>
        <v/>
      </c>
      <c r="H2347" s="19" t="str">
        <f>IF(ISBLANK(C2347),"",_xlfn.XLOOKUP(VALUE(LEFT(C2347,4)),Souches!$B$2:$B$15000,Souches!$D$2:$D$15000))</f>
        <v/>
      </c>
      <c r="I2347" s="10" t="str">
        <f t="shared" si="371"/>
        <v/>
      </c>
      <c r="J2347" s="19" t="str">
        <f>IF(I2347="","",INT(('ObjProd (2)'!$C$25-I2347)/7 * (ABS('ObjProd (2)'!$C$25-I2347)&gt;=7)))</f>
        <v/>
      </c>
      <c r="K2347" s="10" t="str">
        <f>IF(I2347="","",
IF(AND(DATEDIF(I2347,'ObjProd (2)'!$C$25,"y")=0,DATEDIF(I2347,'ObjProd (2)'!$C$25,"ym")=0,
   INT(('ObjProd (2)'!$C$25-EDATE(I2347,DATEDIF(I2347,'ObjProd (2)'!$C$25,"y")*12+DATEDIF(I2347,'ObjProd (2)'!$C$25,"ym")))/7)=0),
   "&lt; 1 sem.",
   IF(DATEDIF(I2347,'ObjProd (2)'!$C$25,"y")&gt;0,DATEDIF(I2347,'ObjProd (2)'!$C$25,"y") &amp; " " &amp; IF(DATEDIF(I2347,'ObjProd (2)'!$C$25,"y")=1,"an ","ans "),"") &amp;
   IF(DATEDIF(I2347,'ObjProd (2)'!$C$25,"ym")&gt;0,DATEDIF(I2347,'ObjProd (2)'!$C$25,"ym") &amp; " mois ", "") &amp;
   IF(INT(('ObjProd (2)'!$C$25-EDATE(I2347,DATEDIF(I2347,'ObjProd (2)'!$C$25,"y")*12+DATEDIF(I2347,'ObjProd (2)'!$C$25,"ym")))/7)&gt;0,
      INT(('ObjProd (2)'!$C$25-EDATE(I2347,DATEDIF(I2347,'ObjProd (2)'!$C$25,"y")*12+DATEDIF(I2347,'ObjProd (2)'!$C$25,"ym")))/7) &amp; " sem.",
      "")
)
)</f>
        <v/>
      </c>
      <c r="L2347" s="11" t="str">
        <f t="shared" si="372"/>
        <v/>
      </c>
      <c r="M2347" s="9" t="str">
        <f t="shared" si="368"/>
        <v/>
      </c>
      <c r="N2347" s="9" t="str" cm="1">
        <f t="array" aca="1" ref="N2347" ca="1">LEFT(L2347, IF(ISNUMBER(SUBSTITUTE(_xludf.MID(L2347, 2, 1), ".", ",")), 1, 2))</f>
        <v/>
      </c>
      <c r="O2347" s="19" t="str">
        <f t="shared" ca="1" si="374"/>
        <v/>
      </c>
      <c r="P2347" s="9" t="str">
        <f t="shared" ca="1" si="375"/>
        <v/>
      </c>
      <c r="Q2347" s="9" t="str">
        <f t="shared" ca="1" si="376"/>
        <v/>
      </c>
      <c r="R2347" s="9" t="str">
        <f t="shared" si="369"/>
        <v/>
      </c>
      <c r="S2347" t="str" cm="1">
        <f t="array" ref="S2347">IF(ISBLANK(C2347),"",IFERROR(INDEX(ListeSeries!$A$2:$A$1045, MATCH(1, (DatasScan!G2347=ListeSeries!$B$2:$B$1045) * (DatasScan!H2347&gt;=ListeSeries!$D$2:$D$1045) * (DatasScan!H2347&lt;=ListeSeries!$E$2:$E$1045), 0)), "no match"))</f>
        <v/>
      </c>
      <c r="T2347" s="7" t="str" cm="1">
        <f t="array" ref="T2347">IF(ISBLANK(C2347),"",IFERROR(INDEX(ListeSeries!$C$2:$C$1045, MATCH(1, (DatasScan!G2347=ListeSeries!$B$2:$B$1045) * (DatasScan!H2347&gt;=ListeSeries!$D$2:$D$1045) * (DatasScan!H2347&lt;=ListeSeries!$E$2:$E$1045), 0)), "no match"))</f>
        <v/>
      </c>
      <c r="U2347" s="11" t="str" cm="1">
        <f t="array" ref="U2347">IF(ISBLANK(C2347),"",IFERROR(INDEX(ListeSeries!$F$2:$F$1045, MATCH(1, (DatasScan!G2347=ListeSeries!$B$2:$B$1045) * (DatasScan!H2347&gt;=ListeSeries!$D$2:$D$1045) * (DatasScan!H2347&lt;=ListeSeries!$E$2:$E$1045), 0)), "no match"))</f>
        <v/>
      </c>
    </row>
    <row r="2348" spans="1:21" x14ac:dyDescent="0.25">
      <c r="A2348" s="6" t="str">
        <f t="shared" si="370"/>
        <v/>
      </c>
      <c r="B2348" s="272"/>
      <c r="F2348" s="7" t="str">
        <f t="shared" si="373"/>
        <v/>
      </c>
      <c r="G2348" s="21" t="str">
        <f>IF(ISBLANK(C2348),"",_xlfn.XLOOKUP(_xlfn.XLOOKUP(VALUE(LEFT(C2348,4)),Souches!$B$2:$B$15000,Souches!$E$2:$E$15000),Varietes!$B$2:$B$500,Varietes!$C$2:$C$500))</f>
        <v/>
      </c>
      <c r="H2348" s="19" t="str">
        <f>IF(ISBLANK(C2348),"",_xlfn.XLOOKUP(VALUE(LEFT(C2348,4)),Souches!$B$2:$B$15000,Souches!$D$2:$D$15000))</f>
        <v/>
      </c>
      <c r="I2348" s="10" t="str">
        <f t="shared" si="371"/>
        <v/>
      </c>
      <c r="J2348" s="19" t="str">
        <f>IF(I2348="","",INT(('ObjProd (2)'!$C$25-I2348)/7 * (ABS('ObjProd (2)'!$C$25-I2348)&gt;=7)))</f>
        <v/>
      </c>
      <c r="K2348" s="10" t="str">
        <f>IF(I2348="","",
IF(AND(DATEDIF(I2348,'ObjProd (2)'!$C$25,"y")=0,DATEDIF(I2348,'ObjProd (2)'!$C$25,"ym")=0,
   INT(('ObjProd (2)'!$C$25-EDATE(I2348,DATEDIF(I2348,'ObjProd (2)'!$C$25,"y")*12+DATEDIF(I2348,'ObjProd (2)'!$C$25,"ym")))/7)=0),
   "&lt; 1 sem.",
   IF(DATEDIF(I2348,'ObjProd (2)'!$C$25,"y")&gt;0,DATEDIF(I2348,'ObjProd (2)'!$C$25,"y") &amp; " " &amp; IF(DATEDIF(I2348,'ObjProd (2)'!$C$25,"y")=1,"an ","ans "),"") &amp;
   IF(DATEDIF(I2348,'ObjProd (2)'!$C$25,"ym")&gt;0,DATEDIF(I2348,'ObjProd (2)'!$C$25,"ym") &amp; " mois ", "") &amp;
   IF(INT(('ObjProd (2)'!$C$25-EDATE(I2348,DATEDIF(I2348,'ObjProd (2)'!$C$25,"y")*12+DATEDIF(I2348,'ObjProd (2)'!$C$25,"ym")))/7)&gt;0,
      INT(('ObjProd (2)'!$C$25-EDATE(I2348,DATEDIF(I2348,'ObjProd (2)'!$C$25,"y")*12+DATEDIF(I2348,'ObjProd (2)'!$C$25,"ym")))/7) &amp; " sem.",
      "")
)
)</f>
        <v/>
      </c>
      <c r="L2348" s="11" t="str">
        <f t="shared" si="372"/>
        <v/>
      </c>
      <c r="M2348" s="9" t="str">
        <f t="shared" si="368"/>
        <v/>
      </c>
      <c r="N2348" s="9" t="str" cm="1">
        <f t="array" aca="1" ref="N2348" ca="1">LEFT(L2348, IF(ISNUMBER(SUBSTITUTE(_xludf.MID(L2348, 2, 1), ".", ",")), 1, 2))</f>
        <v/>
      </c>
      <c r="O2348" s="19" t="str">
        <f t="shared" ca="1" si="374"/>
        <v/>
      </c>
      <c r="P2348" s="9" t="str">
        <f t="shared" ca="1" si="375"/>
        <v/>
      </c>
      <c r="Q2348" s="9" t="str">
        <f t="shared" ca="1" si="376"/>
        <v/>
      </c>
      <c r="R2348" s="9" t="str">
        <f t="shared" si="369"/>
        <v/>
      </c>
      <c r="S2348" t="str" cm="1">
        <f t="array" ref="S2348">IF(ISBLANK(C2348),"",IFERROR(INDEX(ListeSeries!$A$2:$A$1045, MATCH(1, (DatasScan!G2348=ListeSeries!$B$2:$B$1045) * (DatasScan!H2348&gt;=ListeSeries!$D$2:$D$1045) * (DatasScan!H2348&lt;=ListeSeries!$E$2:$E$1045), 0)), "no match"))</f>
        <v/>
      </c>
      <c r="T2348" s="7" t="str" cm="1">
        <f t="array" ref="T2348">IF(ISBLANK(C2348),"",IFERROR(INDEX(ListeSeries!$C$2:$C$1045, MATCH(1, (DatasScan!G2348=ListeSeries!$B$2:$B$1045) * (DatasScan!H2348&gt;=ListeSeries!$D$2:$D$1045) * (DatasScan!H2348&lt;=ListeSeries!$E$2:$E$1045), 0)), "no match"))</f>
        <v/>
      </c>
      <c r="U2348" s="11" t="str" cm="1">
        <f t="array" ref="U2348">IF(ISBLANK(C2348),"",IFERROR(INDEX(ListeSeries!$F$2:$F$1045, MATCH(1, (DatasScan!G2348=ListeSeries!$B$2:$B$1045) * (DatasScan!H2348&gt;=ListeSeries!$D$2:$D$1045) * (DatasScan!H2348&lt;=ListeSeries!$E$2:$E$1045), 0)), "no match"))</f>
        <v/>
      </c>
    </row>
    <row r="2349" spans="1:21" x14ac:dyDescent="0.25">
      <c r="A2349" s="6" t="str">
        <f t="shared" si="370"/>
        <v/>
      </c>
      <c r="B2349" s="272"/>
      <c r="F2349" s="7" t="str">
        <f t="shared" si="373"/>
        <v/>
      </c>
      <c r="G2349" s="21" t="str">
        <f>IF(ISBLANK(C2349),"",_xlfn.XLOOKUP(_xlfn.XLOOKUP(VALUE(LEFT(C2349,4)),Souches!$B$2:$B$15000,Souches!$E$2:$E$15000),Varietes!$B$2:$B$500,Varietes!$C$2:$C$500))</f>
        <v/>
      </c>
      <c r="H2349" s="19" t="str">
        <f>IF(ISBLANK(C2349),"",_xlfn.XLOOKUP(VALUE(LEFT(C2349,4)),Souches!$B$2:$B$15000,Souches!$D$2:$D$15000))</f>
        <v/>
      </c>
      <c r="I2349" s="10" t="str">
        <f t="shared" si="371"/>
        <v/>
      </c>
      <c r="J2349" s="19" t="str">
        <f>IF(I2349="","",INT(('ObjProd (2)'!$C$25-I2349)/7 * (ABS('ObjProd (2)'!$C$25-I2349)&gt;=7)))</f>
        <v/>
      </c>
      <c r="K2349" s="10" t="str">
        <f>IF(I2349="","",
IF(AND(DATEDIF(I2349,'ObjProd (2)'!$C$25,"y")=0,DATEDIF(I2349,'ObjProd (2)'!$C$25,"ym")=0,
   INT(('ObjProd (2)'!$C$25-EDATE(I2349,DATEDIF(I2349,'ObjProd (2)'!$C$25,"y")*12+DATEDIF(I2349,'ObjProd (2)'!$C$25,"ym")))/7)=0),
   "&lt; 1 sem.",
   IF(DATEDIF(I2349,'ObjProd (2)'!$C$25,"y")&gt;0,DATEDIF(I2349,'ObjProd (2)'!$C$25,"y") &amp; " " &amp; IF(DATEDIF(I2349,'ObjProd (2)'!$C$25,"y")=1,"an ","ans "),"") &amp;
   IF(DATEDIF(I2349,'ObjProd (2)'!$C$25,"ym")&gt;0,DATEDIF(I2349,'ObjProd (2)'!$C$25,"ym") &amp; " mois ", "") &amp;
   IF(INT(('ObjProd (2)'!$C$25-EDATE(I2349,DATEDIF(I2349,'ObjProd (2)'!$C$25,"y")*12+DATEDIF(I2349,'ObjProd (2)'!$C$25,"ym")))/7)&gt;0,
      INT(('ObjProd (2)'!$C$25-EDATE(I2349,DATEDIF(I2349,'ObjProd (2)'!$C$25,"y")*12+DATEDIF(I2349,'ObjProd (2)'!$C$25,"ym")))/7) &amp; " sem.",
      "")
)
)</f>
        <v/>
      </c>
      <c r="L2349" s="11" t="str">
        <f t="shared" si="372"/>
        <v/>
      </c>
      <c r="M2349" s="9" t="str">
        <f t="shared" si="368"/>
        <v/>
      </c>
      <c r="N2349" s="9" t="str" cm="1">
        <f t="array" aca="1" ref="N2349" ca="1">LEFT(L2349, IF(ISNUMBER(SUBSTITUTE(_xludf.MID(L2349, 2, 1), ".", ",")), 1, 2))</f>
        <v/>
      </c>
      <c r="O2349" s="19" t="str">
        <f t="shared" ca="1" si="374"/>
        <v/>
      </c>
      <c r="P2349" s="9" t="str">
        <f t="shared" ca="1" si="375"/>
        <v/>
      </c>
      <c r="Q2349" s="9" t="str">
        <f t="shared" ca="1" si="376"/>
        <v/>
      </c>
      <c r="R2349" s="9" t="str">
        <f t="shared" si="369"/>
        <v/>
      </c>
      <c r="S2349" t="str" cm="1">
        <f t="array" ref="S2349">IF(ISBLANK(C2349),"",IFERROR(INDEX(ListeSeries!$A$2:$A$1045, MATCH(1, (DatasScan!G2349=ListeSeries!$B$2:$B$1045) * (DatasScan!H2349&gt;=ListeSeries!$D$2:$D$1045) * (DatasScan!H2349&lt;=ListeSeries!$E$2:$E$1045), 0)), "no match"))</f>
        <v/>
      </c>
      <c r="T2349" s="7" t="str" cm="1">
        <f t="array" ref="T2349">IF(ISBLANK(C2349),"",IFERROR(INDEX(ListeSeries!$C$2:$C$1045, MATCH(1, (DatasScan!G2349=ListeSeries!$B$2:$B$1045) * (DatasScan!H2349&gt;=ListeSeries!$D$2:$D$1045) * (DatasScan!H2349&lt;=ListeSeries!$E$2:$E$1045), 0)), "no match"))</f>
        <v/>
      </c>
      <c r="U2349" s="11" t="str" cm="1">
        <f t="array" ref="U2349">IF(ISBLANK(C2349),"",IFERROR(INDEX(ListeSeries!$F$2:$F$1045, MATCH(1, (DatasScan!G2349=ListeSeries!$B$2:$B$1045) * (DatasScan!H2349&gt;=ListeSeries!$D$2:$D$1045) * (DatasScan!H2349&lt;=ListeSeries!$E$2:$E$1045), 0)), "no match"))</f>
        <v/>
      </c>
    </row>
    <row r="2350" spans="1:21" x14ac:dyDescent="0.25">
      <c r="A2350" s="6" t="str">
        <f t="shared" si="370"/>
        <v/>
      </c>
      <c r="B2350" s="272"/>
      <c r="F2350" s="7" t="str">
        <f t="shared" si="373"/>
        <v/>
      </c>
      <c r="G2350" s="21" t="str">
        <f>IF(ISBLANK(C2350),"",_xlfn.XLOOKUP(_xlfn.XLOOKUP(VALUE(LEFT(C2350,4)),Souches!$B$2:$B$15000,Souches!$E$2:$E$15000),Varietes!$B$2:$B$500,Varietes!$C$2:$C$500))</f>
        <v/>
      </c>
      <c r="H2350" s="19" t="str">
        <f>IF(ISBLANK(C2350),"",_xlfn.XLOOKUP(VALUE(LEFT(C2350,4)),Souches!$B$2:$B$15000,Souches!$D$2:$D$15000))</f>
        <v/>
      </c>
      <c r="I2350" s="10" t="str">
        <f t="shared" si="371"/>
        <v/>
      </c>
      <c r="J2350" s="19" t="str">
        <f>IF(I2350="","",INT(('ObjProd (2)'!$C$25-I2350)/7 * (ABS('ObjProd (2)'!$C$25-I2350)&gt;=7)))</f>
        <v/>
      </c>
      <c r="K2350" s="10" t="str">
        <f>IF(I2350="","",
IF(AND(DATEDIF(I2350,'ObjProd (2)'!$C$25,"y")=0,DATEDIF(I2350,'ObjProd (2)'!$C$25,"ym")=0,
   INT(('ObjProd (2)'!$C$25-EDATE(I2350,DATEDIF(I2350,'ObjProd (2)'!$C$25,"y")*12+DATEDIF(I2350,'ObjProd (2)'!$C$25,"ym")))/7)=0),
   "&lt; 1 sem.",
   IF(DATEDIF(I2350,'ObjProd (2)'!$C$25,"y")&gt;0,DATEDIF(I2350,'ObjProd (2)'!$C$25,"y") &amp; " " &amp; IF(DATEDIF(I2350,'ObjProd (2)'!$C$25,"y")=1,"an ","ans "),"") &amp;
   IF(DATEDIF(I2350,'ObjProd (2)'!$C$25,"ym")&gt;0,DATEDIF(I2350,'ObjProd (2)'!$C$25,"ym") &amp; " mois ", "") &amp;
   IF(INT(('ObjProd (2)'!$C$25-EDATE(I2350,DATEDIF(I2350,'ObjProd (2)'!$C$25,"y")*12+DATEDIF(I2350,'ObjProd (2)'!$C$25,"ym")))/7)&gt;0,
      INT(('ObjProd (2)'!$C$25-EDATE(I2350,DATEDIF(I2350,'ObjProd (2)'!$C$25,"y")*12+DATEDIF(I2350,'ObjProd (2)'!$C$25,"ym")))/7) &amp; " sem.",
      "")
)
)</f>
        <v/>
      </c>
      <c r="L2350" s="11" t="str">
        <f t="shared" si="372"/>
        <v/>
      </c>
      <c r="M2350" s="9" t="str">
        <f t="shared" si="368"/>
        <v/>
      </c>
      <c r="N2350" s="9" t="str" cm="1">
        <f t="array" aca="1" ref="N2350" ca="1">LEFT(L2350, IF(ISNUMBER(SUBSTITUTE(_xludf.MID(L2350, 2, 1), ".", ",")), 1, 2))</f>
        <v/>
      </c>
      <c r="O2350" s="19" t="str">
        <f t="shared" ca="1" si="374"/>
        <v/>
      </c>
      <c r="P2350" s="9" t="str">
        <f t="shared" ca="1" si="375"/>
        <v/>
      </c>
      <c r="Q2350" s="9" t="str">
        <f t="shared" ca="1" si="376"/>
        <v/>
      </c>
      <c r="R2350" s="9" t="str">
        <f t="shared" si="369"/>
        <v/>
      </c>
      <c r="S2350" t="str" cm="1">
        <f t="array" ref="S2350">IF(ISBLANK(C2350),"",IFERROR(INDEX(ListeSeries!$A$2:$A$1045, MATCH(1, (DatasScan!G2350=ListeSeries!$B$2:$B$1045) * (DatasScan!H2350&gt;=ListeSeries!$D$2:$D$1045) * (DatasScan!H2350&lt;=ListeSeries!$E$2:$E$1045), 0)), "no match"))</f>
        <v/>
      </c>
      <c r="T2350" s="7" t="str" cm="1">
        <f t="array" ref="T2350">IF(ISBLANK(C2350),"",IFERROR(INDEX(ListeSeries!$C$2:$C$1045, MATCH(1, (DatasScan!G2350=ListeSeries!$B$2:$B$1045) * (DatasScan!H2350&gt;=ListeSeries!$D$2:$D$1045) * (DatasScan!H2350&lt;=ListeSeries!$E$2:$E$1045), 0)), "no match"))</f>
        <v/>
      </c>
      <c r="U2350" s="11" t="str" cm="1">
        <f t="array" ref="U2350">IF(ISBLANK(C2350),"",IFERROR(INDEX(ListeSeries!$F$2:$F$1045, MATCH(1, (DatasScan!G2350=ListeSeries!$B$2:$B$1045) * (DatasScan!H2350&gt;=ListeSeries!$D$2:$D$1045) * (DatasScan!H2350&lt;=ListeSeries!$E$2:$E$1045), 0)), "no match"))</f>
        <v/>
      </c>
    </row>
    <row r="2351" spans="1:21" x14ac:dyDescent="0.25">
      <c r="A2351" s="6" t="str">
        <f t="shared" si="370"/>
        <v/>
      </c>
      <c r="B2351" s="272"/>
      <c r="F2351" s="7" t="str">
        <f t="shared" si="373"/>
        <v/>
      </c>
      <c r="G2351" s="21" t="str">
        <f>IF(ISBLANK(C2351),"",_xlfn.XLOOKUP(_xlfn.XLOOKUP(VALUE(LEFT(C2351,4)),Souches!$B$2:$B$15000,Souches!$E$2:$E$15000),Varietes!$B$2:$B$500,Varietes!$C$2:$C$500))</f>
        <v/>
      </c>
      <c r="H2351" s="19" t="str">
        <f>IF(ISBLANK(C2351),"",_xlfn.XLOOKUP(VALUE(LEFT(C2351,4)),Souches!$B$2:$B$15000,Souches!$D$2:$D$15000))</f>
        <v/>
      </c>
      <c r="I2351" s="10" t="str">
        <f t="shared" si="371"/>
        <v/>
      </c>
      <c r="J2351" s="19" t="str">
        <f>IF(I2351="","",INT(('ObjProd (2)'!$C$25-I2351)/7 * (ABS('ObjProd (2)'!$C$25-I2351)&gt;=7)))</f>
        <v/>
      </c>
      <c r="K2351" s="10" t="str">
        <f>IF(I2351="","",
IF(AND(DATEDIF(I2351,'ObjProd (2)'!$C$25,"y")=0,DATEDIF(I2351,'ObjProd (2)'!$C$25,"ym")=0,
   INT(('ObjProd (2)'!$C$25-EDATE(I2351,DATEDIF(I2351,'ObjProd (2)'!$C$25,"y")*12+DATEDIF(I2351,'ObjProd (2)'!$C$25,"ym")))/7)=0),
   "&lt; 1 sem.",
   IF(DATEDIF(I2351,'ObjProd (2)'!$C$25,"y")&gt;0,DATEDIF(I2351,'ObjProd (2)'!$C$25,"y") &amp; " " &amp; IF(DATEDIF(I2351,'ObjProd (2)'!$C$25,"y")=1,"an ","ans "),"") &amp;
   IF(DATEDIF(I2351,'ObjProd (2)'!$C$25,"ym")&gt;0,DATEDIF(I2351,'ObjProd (2)'!$C$25,"ym") &amp; " mois ", "") &amp;
   IF(INT(('ObjProd (2)'!$C$25-EDATE(I2351,DATEDIF(I2351,'ObjProd (2)'!$C$25,"y")*12+DATEDIF(I2351,'ObjProd (2)'!$C$25,"ym")))/7)&gt;0,
      INT(('ObjProd (2)'!$C$25-EDATE(I2351,DATEDIF(I2351,'ObjProd (2)'!$C$25,"y")*12+DATEDIF(I2351,'ObjProd (2)'!$C$25,"ym")))/7) &amp; " sem.",
      "")
)
)</f>
        <v/>
      </c>
      <c r="L2351" s="11" t="str">
        <f t="shared" si="372"/>
        <v/>
      </c>
      <c r="M2351" s="9" t="str">
        <f t="shared" si="368"/>
        <v/>
      </c>
      <c r="N2351" s="9" t="str" cm="1">
        <f t="array" aca="1" ref="N2351" ca="1">LEFT(L2351, IF(ISNUMBER(SUBSTITUTE(_xludf.MID(L2351, 2, 1), ".", ",")), 1, 2))</f>
        <v/>
      </c>
      <c r="O2351" s="19" t="str">
        <f t="shared" ca="1" si="374"/>
        <v/>
      </c>
      <c r="P2351" s="9" t="str">
        <f t="shared" ca="1" si="375"/>
        <v/>
      </c>
      <c r="Q2351" s="9" t="str">
        <f t="shared" ca="1" si="376"/>
        <v/>
      </c>
      <c r="R2351" s="9" t="str">
        <f t="shared" si="369"/>
        <v/>
      </c>
      <c r="S2351" t="str" cm="1">
        <f t="array" ref="S2351">IF(ISBLANK(C2351),"",IFERROR(INDEX(ListeSeries!$A$2:$A$1045, MATCH(1, (DatasScan!G2351=ListeSeries!$B$2:$B$1045) * (DatasScan!H2351&gt;=ListeSeries!$D$2:$D$1045) * (DatasScan!H2351&lt;=ListeSeries!$E$2:$E$1045), 0)), "no match"))</f>
        <v/>
      </c>
      <c r="T2351" s="7" t="str" cm="1">
        <f t="array" ref="T2351">IF(ISBLANK(C2351),"",IFERROR(INDEX(ListeSeries!$C$2:$C$1045, MATCH(1, (DatasScan!G2351=ListeSeries!$B$2:$B$1045) * (DatasScan!H2351&gt;=ListeSeries!$D$2:$D$1045) * (DatasScan!H2351&lt;=ListeSeries!$E$2:$E$1045), 0)), "no match"))</f>
        <v/>
      </c>
      <c r="U2351" s="11" t="str" cm="1">
        <f t="array" ref="U2351">IF(ISBLANK(C2351),"",IFERROR(INDEX(ListeSeries!$F$2:$F$1045, MATCH(1, (DatasScan!G2351=ListeSeries!$B$2:$B$1045) * (DatasScan!H2351&gt;=ListeSeries!$D$2:$D$1045) * (DatasScan!H2351&lt;=ListeSeries!$E$2:$E$1045), 0)), "no match"))</f>
        <v/>
      </c>
    </row>
    <row r="2352" spans="1:21" x14ac:dyDescent="0.25">
      <c r="A2352" s="6" t="str">
        <f t="shared" si="370"/>
        <v/>
      </c>
      <c r="B2352" s="272"/>
      <c r="F2352" s="7" t="str">
        <f t="shared" si="373"/>
        <v/>
      </c>
      <c r="G2352" s="21" t="str">
        <f>IF(ISBLANK(C2352),"",_xlfn.XLOOKUP(_xlfn.XLOOKUP(VALUE(LEFT(C2352,4)),Souches!$B$2:$B$15000,Souches!$E$2:$E$15000),Varietes!$B$2:$B$500,Varietes!$C$2:$C$500))</f>
        <v/>
      </c>
      <c r="H2352" s="19" t="str">
        <f>IF(ISBLANK(C2352),"",_xlfn.XLOOKUP(VALUE(LEFT(C2352,4)),Souches!$B$2:$B$15000,Souches!$D$2:$D$15000))</f>
        <v/>
      </c>
      <c r="I2352" s="10" t="str">
        <f t="shared" si="371"/>
        <v/>
      </c>
      <c r="J2352" s="19" t="str">
        <f>IF(I2352="","",INT(('ObjProd (2)'!$C$25-I2352)/7 * (ABS('ObjProd (2)'!$C$25-I2352)&gt;=7)))</f>
        <v/>
      </c>
      <c r="K2352" s="10" t="str">
        <f>IF(I2352="","",
IF(AND(DATEDIF(I2352,'ObjProd (2)'!$C$25,"y")=0,DATEDIF(I2352,'ObjProd (2)'!$C$25,"ym")=0,
   INT(('ObjProd (2)'!$C$25-EDATE(I2352,DATEDIF(I2352,'ObjProd (2)'!$C$25,"y")*12+DATEDIF(I2352,'ObjProd (2)'!$C$25,"ym")))/7)=0),
   "&lt; 1 sem.",
   IF(DATEDIF(I2352,'ObjProd (2)'!$C$25,"y")&gt;0,DATEDIF(I2352,'ObjProd (2)'!$C$25,"y") &amp; " " &amp; IF(DATEDIF(I2352,'ObjProd (2)'!$C$25,"y")=1,"an ","ans "),"") &amp;
   IF(DATEDIF(I2352,'ObjProd (2)'!$C$25,"ym")&gt;0,DATEDIF(I2352,'ObjProd (2)'!$C$25,"ym") &amp; " mois ", "") &amp;
   IF(INT(('ObjProd (2)'!$C$25-EDATE(I2352,DATEDIF(I2352,'ObjProd (2)'!$C$25,"y")*12+DATEDIF(I2352,'ObjProd (2)'!$C$25,"ym")))/7)&gt;0,
      INT(('ObjProd (2)'!$C$25-EDATE(I2352,DATEDIF(I2352,'ObjProd (2)'!$C$25,"y")*12+DATEDIF(I2352,'ObjProd (2)'!$C$25,"ym")))/7) &amp; " sem.",
      "")
)
)</f>
        <v/>
      </c>
      <c r="L2352" s="11" t="str">
        <f t="shared" si="372"/>
        <v/>
      </c>
      <c r="M2352" s="9" t="str">
        <f t="shared" si="368"/>
        <v/>
      </c>
      <c r="N2352" s="9" t="str" cm="1">
        <f t="array" aca="1" ref="N2352" ca="1">LEFT(L2352, IF(ISNUMBER(SUBSTITUTE(_xludf.MID(L2352, 2, 1), ".", ",")), 1, 2))</f>
        <v/>
      </c>
      <c r="O2352" s="19" t="str">
        <f t="shared" ca="1" si="374"/>
        <v/>
      </c>
      <c r="P2352" s="9" t="str">
        <f t="shared" ca="1" si="375"/>
        <v/>
      </c>
      <c r="Q2352" s="9" t="str">
        <f t="shared" ca="1" si="376"/>
        <v/>
      </c>
      <c r="R2352" s="9" t="str">
        <f t="shared" si="369"/>
        <v/>
      </c>
      <c r="S2352" t="str" cm="1">
        <f t="array" ref="S2352">IF(ISBLANK(C2352),"",IFERROR(INDEX(ListeSeries!$A$2:$A$1045, MATCH(1, (DatasScan!G2352=ListeSeries!$B$2:$B$1045) * (DatasScan!H2352&gt;=ListeSeries!$D$2:$D$1045) * (DatasScan!H2352&lt;=ListeSeries!$E$2:$E$1045), 0)), "no match"))</f>
        <v/>
      </c>
      <c r="T2352" s="7" t="str" cm="1">
        <f t="array" ref="T2352">IF(ISBLANK(C2352),"",IFERROR(INDEX(ListeSeries!$C$2:$C$1045, MATCH(1, (DatasScan!G2352=ListeSeries!$B$2:$B$1045) * (DatasScan!H2352&gt;=ListeSeries!$D$2:$D$1045) * (DatasScan!H2352&lt;=ListeSeries!$E$2:$E$1045), 0)), "no match"))</f>
        <v/>
      </c>
      <c r="U2352" s="11" t="str" cm="1">
        <f t="array" ref="U2352">IF(ISBLANK(C2352),"",IFERROR(INDEX(ListeSeries!$F$2:$F$1045, MATCH(1, (DatasScan!G2352=ListeSeries!$B$2:$B$1045) * (DatasScan!H2352&gt;=ListeSeries!$D$2:$D$1045) * (DatasScan!H2352&lt;=ListeSeries!$E$2:$E$1045), 0)), "no match"))</f>
        <v/>
      </c>
    </row>
    <row r="2353" spans="1:21" x14ac:dyDescent="0.25">
      <c r="A2353" s="6" t="str">
        <f t="shared" si="370"/>
        <v/>
      </c>
      <c r="B2353" s="272"/>
      <c r="F2353" s="7" t="str">
        <f t="shared" si="373"/>
        <v/>
      </c>
      <c r="G2353" s="21" t="str">
        <f>IF(ISBLANK(C2353),"",_xlfn.XLOOKUP(_xlfn.XLOOKUP(VALUE(LEFT(C2353,4)),Souches!$B$2:$B$15000,Souches!$E$2:$E$15000),Varietes!$B$2:$B$500,Varietes!$C$2:$C$500))</f>
        <v/>
      </c>
      <c r="H2353" s="19" t="str">
        <f>IF(ISBLANK(C2353),"",_xlfn.XLOOKUP(VALUE(LEFT(C2353,4)),Souches!$B$2:$B$15000,Souches!$D$2:$D$15000))</f>
        <v/>
      </c>
      <c r="I2353" s="10" t="str">
        <f t="shared" si="371"/>
        <v/>
      </c>
      <c r="J2353" s="19" t="str">
        <f>IF(I2353="","",INT(('ObjProd (2)'!$C$25-I2353)/7 * (ABS('ObjProd (2)'!$C$25-I2353)&gt;=7)))</f>
        <v/>
      </c>
      <c r="K2353" s="10" t="str">
        <f>IF(I2353="","",
IF(AND(DATEDIF(I2353,'ObjProd (2)'!$C$25,"y")=0,DATEDIF(I2353,'ObjProd (2)'!$C$25,"ym")=0,
   INT(('ObjProd (2)'!$C$25-EDATE(I2353,DATEDIF(I2353,'ObjProd (2)'!$C$25,"y")*12+DATEDIF(I2353,'ObjProd (2)'!$C$25,"ym")))/7)=0),
   "&lt; 1 sem.",
   IF(DATEDIF(I2353,'ObjProd (2)'!$C$25,"y")&gt;0,DATEDIF(I2353,'ObjProd (2)'!$C$25,"y") &amp; " " &amp; IF(DATEDIF(I2353,'ObjProd (2)'!$C$25,"y")=1,"an ","ans "),"") &amp;
   IF(DATEDIF(I2353,'ObjProd (2)'!$C$25,"ym")&gt;0,DATEDIF(I2353,'ObjProd (2)'!$C$25,"ym") &amp; " mois ", "") &amp;
   IF(INT(('ObjProd (2)'!$C$25-EDATE(I2353,DATEDIF(I2353,'ObjProd (2)'!$C$25,"y")*12+DATEDIF(I2353,'ObjProd (2)'!$C$25,"ym")))/7)&gt;0,
      INT(('ObjProd (2)'!$C$25-EDATE(I2353,DATEDIF(I2353,'ObjProd (2)'!$C$25,"y")*12+DATEDIF(I2353,'ObjProd (2)'!$C$25,"ym")))/7) &amp; " sem.",
      "")
)
)</f>
        <v/>
      </c>
      <c r="L2353" s="11" t="str">
        <f t="shared" si="372"/>
        <v/>
      </c>
      <c r="M2353" s="9" t="str">
        <f t="shared" si="368"/>
        <v/>
      </c>
      <c r="N2353" s="9" t="str" cm="1">
        <f t="array" aca="1" ref="N2353" ca="1">LEFT(L2353, IF(ISNUMBER(SUBSTITUTE(_xludf.MID(L2353, 2, 1), ".", ",")), 1, 2))</f>
        <v/>
      </c>
      <c r="O2353" s="19" t="str">
        <f t="shared" ca="1" si="374"/>
        <v/>
      </c>
      <c r="P2353" s="9" t="str">
        <f t="shared" ca="1" si="375"/>
        <v/>
      </c>
      <c r="Q2353" s="9" t="str">
        <f t="shared" ca="1" si="376"/>
        <v/>
      </c>
      <c r="R2353" s="9" t="str">
        <f t="shared" si="369"/>
        <v/>
      </c>
      <c r="S2353" t="str" cm="1">
        <f t="array" ref="S2353">IF(ISBLANK(C2353),"",IFERROR(INDEX(ListeSeries!$A$2:$A$1045, MATCH(1, (DatasScan!G2353=ListeSeries!$B$2:$B$1045) * (DatasScan!H2353&gt;=ListeSeries!$D$2:$D$1045) * (DatasScan!H2353&lt;=ListeSeries!$E$2:$E$1045), 0)), "no match"))</f>
        <v/>
      </c>
      <c r="T2353" s="7" t="str" cm="1">
        <f t="array" ref="T2353">IF(ISBLANK(C2353),"",IFERROR(INDEX(ListeSeries!$C$2:$C$1045, MATCH(1, (DatasScan!G2353=ListeSeries!$B$2:$B$1045) * (DatasScan!H2353&gt;=ListeSeries!$D$2:$D$1045) * (DatasScan!H2353&lt;=ListeSeries!$E$2:$E$1045), 0)), "no match"))</f>
        <v/>
      </c>
      <c r="U2353" s="11" t="str" cm="1">
        <f t="array" ref="U2353">IF(ISBLANK(C2353),"",IFERROR(INDEX(ListeSeries!$F$2:$F$1045, MATCH(1, (DatasScan!G2353=ListeSeries!$B$2:$B$1045) * (DatasScan!H2353&gt;=ListeSeries!$D$2:$D$1045) * (DatasScan!H2353&lt;=ListeSeries!$E$2:$E$1045), 0)), "no match"))</f>
        <v/>
      </c>
    </row>
    <row r="2354" spans="1:21" x14ac:dyDescent="0.25">
      <c r="A2354" s="6" t="str">
        <f t="shared" si="370"/>
        <v/>
      </c>
      <c r="B2354" s="272"/>
      <c r="F2354" s="7" t="str">
        <f t="shared" si="373"/>
        <v/>
      </c>
      <c r="G2354" s="21" t="str">
        <f>IF(ISBLANK(C2354),"",_xlfn.XLOOKUP(_xlfn.XLOOKUP(VALUE(LEFT(C2354,4)),Souches!$B$2:$B$15000,Souches!$E$2:$E$15000),Varietes!$B$2:$B$500,Varietes!$C$2:$C$500))</f>
        <v/>
      </c>
      <c r="H2354" s="19" t="str">
        <f>IF(ISBLANK(C2354),"",_xlfn.XLOOKUP(VALUE(LEFT(C2354,4)),Souches!$B$2:$B$15000,Souches!$D$2:$D$15000))</f>
        <v/>
      </c>
      <c r="I2354" s="10" t="str">
        <f t="shared" si="371"/>
        <v/>
      </c>
      <c r="J2354" s="19" t="str">
        <f>IF(I2354="","",INT(('ObjProd (2)'!$C$25-I2354)/7 * (ABS('ObjProd (2)'!$C$25-I2354)&gt;=7)))</f>
        <v/>
      </c>
      <c r="K2354" s="10" t="str">
        <f>IF(I2354="","",
IF(AND(DATEDIF(I2354,'ObjProd (2)'!$C$25,"y")=0,DATEDIF(I2354,'ObjProd (2)'!$C$25,"ym")=0,
   INT(('ObjProd (2)'!$C$25-EDATE(I2354,DATEDIF(I2354,'ObjProd (2)'!$C$25,"y")*12+DATEDIF(I2354,'ObjProd (2)'!$C$25,"ym")))/7)=0),
   "&lt; 1 sem.",
   IF(DATEDIF(I2354,'ObjProd (2)'!$C$25,"y")&gt;0,DATEDIF(I2354,'ObjProd (2)'!$C$25,"y") &amp; " " &amp; IF(DATEDIF(I2354,'ObjProd (2)'!$C$25,"y")=1,"an ","ans "),"") &amp;
   IF(DATEDIF(I2354,'ObjProd (2)'!$C$25,"ym")&gt;0,DATEDIF(I2354,'ObjProd (2)'!$C$25,"ym") &amp; " mois ", "") &amp;
   IF(INT(('ObjProd (2)'!$C$25-EDATE(I2354,DATEDIF(I2354,'ObjProd (2)'!$C$25,"y")*12+DATEDIF(I2354,'ObjProd (2)'!$C$25,"ym")))/7)&gt;0,
      INT(('ObjProd (2)'!$C$25-EDATE(I2354,DATEDIF(I2354,'ObjProd (2)'!$C$25,"y")*12+DATEDIF(I2354,'ObjProd (2)'!$C$25,"ym")))/7) &amp; " sem.",
      "")
)
)</f>
        <v/>
      </c>
      <c r="L2354" s="11" t="str">
        <f t="shared" si="372"/>
        <v/>
      </c>
      <c r="M2354" s="9" t="str">
        <f t="shared" si="368"/>
        <v/>
      </c>
      <c r="N2354" s="9" t="str" cm="1">
        <f t="array" aca="1" ref="N2354" ca="1">LEFT(L2354, IF(ISNUMBER(SUBSTITUTE(_xludf.MID(L2354, 2, 1), ".", ",")), 1, 2))</f>
        <v/>
      </c>
      <c r="O2354" s="19" t="str">
        <f t="shared" ca="1" si="374"/>
        <v/>
      </c>
      <c r="P2354" s="9" t="str">
        <f t="shared" ca="1" si="375"/>
        <v/>
      </c>
      <c r="Q2354" s="9" t="str">
        <f t="shared" ca="1" si="376"/>
        <v/>
      </c>
      <c r="R2354" s="9" t="str">
        <f t="shared" si="369"/>
        <v/>
      </c>
      <c r="S2354" t="str" cm="1">
        <f t="array" ref="S2354">IF(ISBLANK(C2354),"",IFERROR(INDEX(ListeSeries!$A$2:$A$1045, MATCH(1, (DatasScan!G2354=ListeSeries!$B$2:$B$1045) * (DatasScan!H2354&gt;=ListeSeries!$D$2:$D$1045) * (DatasScan!H2354&lt;=ListeSeries!$E$2:$E$1045), 0)), "no match"))</f>
        <v/>
      </c>
      <c r="T2354" s="7" t="str" cm="1">
        <f t="array" ref="T2354">IF(ISBLANK(C2354),"",IFERROR(INDEX(ListeSeries!$C$2:$C$1045, MATCH(1, (DatasScan!G2354=ListeSeries!$B$2:$B$1045) * (DatasScan!H2354&gt;=ListeSeries!$D$2:$D$1045) * (DatasScan!H2354&lt;=ListeSeries!$E$2:$E$1045), 0)), "no match"))</f>
        <v/>
      </c>
      <c r="U2354" s="11" t="str" cm="1">
        <f t="array" ref="U2354">IF(ISBLANK(C2354),"",IFERROR(INDEX(ListeSeries!$F$2:$F$1045, MATCH(1, (DatasScan!G2354=ListeSeries!$B$2:$B$1045) * (DatasScan!H2354&gt;=ListeSeries!$D$2:$D$1045) * (DatasScan!H2354&lt;=ListeSeries!$E$2:$E$1045), 0)), "no match"))</f>
        <v/>
      </c>
    </row>
    <row r="2355" spans="1:21" x14ac:dyDescent="0.25">
      <c r="A2355" s="6" t="str">
        <f t="shared" si="370"/>
        <v/>
      </c>
      <c r="B2355" s="272"/>
      <c r="F2355" s="7" t="str">
        <f t="shared" si="373"/>
        <v/>
      </c>
      <c r="G2355" s="21" t="str">
        <f>IF(ISBLANK(C2355),"",_xlfn.XLOOKUP(_xlfn.XLOOKUP(VALUE(LEFT(C2355,4)),Souches!$B$2:$B$15000,Souches!$E$2:$E$15000),Varietes!$B$2:$B$500,Varietes!$C$2:$C$500))</f>
        <v/>
      </c>
      <c r="H2355" s="19" t="str">
        <f>IF(ISBLANK(C2355),"",_xlfn.XLOOKUP(VALUE(LEFT(C2355,4)),Souches!$B$2:$B$15000,Souches!$D$2:$D$15000))</f>
        <v/>
      </c>
      <c r="I2355" s="10" t="str">
        <f t="shared" si="371"/>
        <v/>
      </c>
      <c r="J2355" s="19" t="str">
        <f>IF(I2355="","",INT(('ObjProd (2)'!$C$25-I2355)/7 * (ABS('ObjProd (2)'!$C$25-I2355)&gt;=7)))</f>
        <v/>
      </c>
      <c r="K2355" s="10" t="str">
        <f>IF(I2355="","",
IF(AND(DATEDIF(I2355,'ObjProd (2)'!$C$25,"y")=0,DATEDIF(I2355,'ObjProd (2)'!$C$25,"ym")=0,
   INT(('ObjProd (2)'!$C$25-EDATE(I2355,DATEDIF(I2355,'ObjProd (2)'!$C$25,"y")*12+DATEDIF(I2355,'ObjProd (2)'!$C$25,"ym")))/7)=0),
   "&lt; 1 sem.",
   IF(DATEDIF(I2355,'ObjProd (2)'!$C$25,"y")&gt;0,DATEDIF(I2355,'ObjProd (2)'!$C$25,"y") &amp; " " &amp; IF(DATEDIF(I2355,'ObjProd (2)'!$C$25,"y")=1,"an ","ans "),"") &amp;
   IF(DATEDIF(I2355,'ObjProd (2)'!$C$25,"ym")&gt;0,DATEDIF(I2355,'ObjProd (2)'!$C$25,"ym") &amp; " mois ", "") &amp;
   IF(INT(('ObjProd (2)'!$C$25-EDATE(I2355,DATEDIF(I2355,'ObjProd (2)'!$C$25,"y")*12+DATEDIF(I2355,'ObjProd (2)'!$C$25,"ym")))/7)&gt;0,
      INT(('ObjProd (2)'!$C$25-EDATE(I2355,DATEDIF(I2355,'ObjProd (2)'!$C$25,"y")*12+DATEDIF(I2355,'ObjProd (2)'!$C$25,"ym")))/7) &amp; " sem.",
      "")
)
)</f>
        <v/>
      </c>
      <c r="L2355" s="11" t="str">
        <f t="shared" si="372"/>
        <v/>
      </c>
      <c r="M2355" s="9" t="str">
        <f t="shared" si="368"/>
        <v/>
      </c>
      <c r="N2355" s="9" t="str" cm="1">
        <f t="array" aca="1" ref="N2355" ca="1">LEFT(L2355, IF(ISNUMBER(SUBSTITUTE(_xludf.MID(L2355, 2, 1), ".", ",")), 1, 2))</f>
        <v/>
      </c>
      <c r="O2355" s="19" t="str">
        <f t="shared" ca="1" si="374"/>
        <v/>
      </c>
      <c r="P2355" s="9" t="str">
        <f t="shared" ca="1" si="375"/>
        <v/>
      </c>
      <c r="Q2355" s="9" t="str">
        <f t="shared" ca="1" si="376"/>
        <v/>
      </c>
      <c r="R2355" s="9" t="str">
        <f t="shared" si="369"/>
        <v/>
      </c>
      <c r="S2355" t="str" cm="1">
        <f t="array" ref="S2355">IF(ISBLANK(C2355),"",IFERROR(INDEX(ListeSeries!$A$2:$A$1045, MATCH(1, (DatasScan!G2355=ListeSeries!$B$2:$B$1045) * (DatasScan!H2355&gt;=ListeSeries!$D$2:$D$1045) * (DatasScan!H2355&lt;=ListeSeries!$E$2:$E$1045), 0)), "no match"))</f>
        <v/>
      </c>
      <c r="T2355" s="7" t="str" cm="1">
        <f t="array" ref="T2355">IF(ISBLANK(C2355),"",IFERROR(INDEX(ListeSeries!$C$2:$C$1045, MATCH(1, (DatasScan!G2355=ListeSeries!$B$2:$B$1045) * (DatasScan!H2355&gt;=ListeSeries!$D$2:$D$1045) * (DatasScan!H2355&lt;=ListeSeries!$E$2:$E$1045), 0)), "no match"))</f>
        <v/>
      </c>
      <c r="U2355" s="11" t="str" cm="1">
        <f t="array" ref="U2355">IF(ISBLANK(C2355),"",IFERROR(INDEX(ListeSeries!$F$2:$F$1045, MATCH(1, (DatasScan!G2355=ListeSeries!$B$2:$B$1045) * (DatasScan!H2355&gt;=ListeSeries!$D$2:$D$1045) * (DatasScan!H2355&lt;=ListeSeries!$E$2:$E$1045), 0)), "no match"))</f>
        <v/>
      </c>
    </row>
    <row r="2356" spans="1:21" x14ac:dyDescent="0.25">
      <c r="A2356" s="6" t="str">
        <f t="shared" si="370"/>
        <v/>
      </c>
      <c r="B2356" s="272"/>
      <c r="F2356" s="7" t="str">
        <f t="shared" si="373"/>
        <v/>
      </c>
      <c r="G2356" s="21" t="str">
        <f>IF(ISBLANK(C2356),"",_xlfn.XLOOKUP(_xlfn.XLOOKUP(VALUE(LEFT(C2356,4)),Souches!$B$2:$B$15000,Souches!$E$2:$E$15000),Varietes!$B$2:$B$500,Varietes!$C$2:$C$500))</f>
        <v/>
      </c>
      <c r="H2356" s="19" t="str">
        <f>IF(ISBLANK(C2356),"",_xlfn.XLOOKUP(VALUE(LEFT(C2356,4)),Souches!$B$2:$B$15000,Souches!$D$2:$D$15000))</f>
        <v/>
      </c>
      <c r="I2356" s="10" t="str">
        <f t="shared" si="371"/>
        <v/>
      </c>
      <c r="J2356" s="19" t="str">
        <f>IF(I2356="","",INT(('ObjProd (2)'!$C$25-I2356)/7 * (ABS('ObjProd (2)'!$C$25-I2356)&gt;=7)))</f>
        <v/>
      </c>
      <c r="K2356" s="10" t="str">
        <f>IF(I2356="","",
IF(AND(DATEDIF(I2356,'ObjProd (2)'!$C$25,"y")=0,DATEDIF(I2356,'ObjProd (2)'!$C$25,"ym")=0,
   INT(('ObjProd (2)'!$C$25-EDATE(I2356,DATEDIF(I2356,'ObjProd (2)'!$C$25,"y")*12+DATEDIF(I2356,'ObjProd (2)'!$C$25,"ym")))/7)=0),
   "&lt; 1 sem.",
   IF(DATEDIF(I2356,'ObjProd (2)'!$C$25,"y")&gt;0,DATEDIF(I2356,'ObjProd (2)'!$C$25,"y") &amp; " " &amp; IF(DATEDIF(I2356,'ObjProd (2)'!$C$25,"y")=1,"an ","ans "),"") &amp;
   IF(DATEDIF(I2356,'ObjProd (2)'!$C$25,"ym")&gt;0,DATEDIF(I2356,'ObjProd (2)'!$C$25,"ym") &amp; " mois ", "") &amp;
   IF(INT(('ObjProd (2)'!$C$25-EDATE(I2356,DATEDIF(I2356,'ObjProd (2)'!$C$25,"y")*12+DATEDIF(I2356,'ObjProd (2)'!$C$25,"ym")))/7)&gt;0,
      INT(('ObjProd (2)'!$C$25-EDATE(I2356,DATEDIF(I2356,'ObjProd (2)'!$C$25,"y")*12+DATEDIF(I2356,'ObjProd (2)'!$C$25,"ym")))/7) &amp; " sem.",
      "")
)
)</f>
        <v/>
      </c>
      <c r="L2356" s="11" t="str">
        <f t="shared" si="372"/>
        <v/>
      </c>
      <c r="M2356" s="9" t="str">
        <f t="shared" si="368"/>
        <v/>
      </c>
      <c r="N2356" s="9" t="str" cm="1">
        <f t="array" aca="1" ref="N2356" ca="1">LEFT(L2356, IF(ISNUMBER(SUBSTITUTE(_xludf.MID(L2356, 2, 1), ".", ",")), 1, 2))</f>
        <v/>
      </c>
      <c r="O2356" s="19" t="str">
        <f t="shared" ca="1" si="374"/>
        <v/>
      </c>
      <c r="P2356" s="9" t="str">
        <f t="shared" ca="1" si="375"/>
        <v/>
      </c>
      <c r="Q2356" s="9" t="str">
        <f t="shared" ca="1" si="376"/>
        <v/>
      </c>
      <c r="R2356" s="9" t="str">
        <f t="shared" si="369"/>
        <v/>
      </c>
      <c r="S2356" t="str" cm="1">
        <f t="array" ref="S2356">IF(ISBLANK(C2356),"",IFERROR(INDEX(ListeSeries!$A$2:$A$1045, MATCH(1, (DatasScan!G2356=ListeSeries!$B$2:$B$1045) * (DatasScan!H2356&gt;=ListeSeries!$D$2:$D$1045) * (DatasScan!H2356&lt;=ListeSeries!$E$2:$E$1045), 0)), "no match"))</f>
        <v/>
      </c>
      <c r="T2356" s="7" t="str" cm="1">
        <f t="array" ref="T2356">IF(ISBLANK(C2356),"",IFERROR(INDEX(ListeSeries!$C$2:$C$1045, MATCH(1, (DatasScan!G2356=ListeSeries!$B$2:$B$1045) * (DatasScan!H2356&gt;=ListeSeries!$D$2:$D$1045) * (DatasScan!H2356&lt;=ListeSeries!$E$2:$E$1045), 0)), "no match"))</f>
        <v/>
      </c>
      <c r="U2356" s="11" t="str" cm="1">
        <f t="array" ref="U2356">IF(ISBLANK(C2356),"",IFERROR(INDEX(ListeSeries!$F$2:$F$1045, MATCH(1, (DatasScan!G2356=ListeSeries!$B$2:$B$1045) * (DatasScan!H2356&gt;=ListeSeries!$D$2:$D$1045) * (DatasScan!H2356&lt;=ListeSeries!$E$2:$E$1045), 0)), "no match"))</f>
        <v/>
      </c>
    </row>
    <row r="2357" spans="1:21" x14ac:dyDescent="0.25">
      <c r="A2357" s="6" t="str">
        <f t="shared" si="370"/>
        <v/>
      </c>
      <c r="B2357" s="272"/>
      <c r="F2357" s="7" t="str">
        <f t="shared" si="373"/>
        <v/>
      </c>
      <c r="G2357" s="21" t="str">
        <f>IF(ISBLANK(C2357),"",_xlfn.XLOOKUP(_xlfn.XLOOKUP(VALUE(LEFT(C2357,4)),Souches!$B$2:$B$15000,Souches!$E$2:$E$15000),Varietes!$B$2:$B$500,Varietes!$C$2:$C$500))</f>
        <v/>
      </c>
      <c r="H2357" s="19" t="str">
        <f>IF(ISBLANK(C2357),"",_xlfn.XLOOKUP(VALUE(LEFT(C2357,4)),Souches!$B$2:$B$15000,Souches!$D$2:$D$15000))</f>
        <v/>
      </c>
      <c r="I2357" s="10" t="str">
        <f t="shared" si="371"/>
        <v/>
      </c>
      <c r="J2357" s="19" t="str">
        <f>IF(I2357="","",INT(('ObjProd (2)'!$C$25-I2357)/7 * (ABS('ObjProd (2)'!$C$25-I2357)&gt;=7)))</f>
        <v/>
      </c>
      <c r="K2357" s="10" t="str">
        <f>IF(I2357="","",
IF(AND(DATEDIF(I2357,'ObjProd (2)'!$C$25,"y")=0,DATEDIF(I2357,'ObjProd (2)'!$C$25,"ym")=0,
   INT(('ObjProd (2)'!$C$25-EDATE(I2357,DATEDIF(I2357,'ObjProd (2)'!$C$25,"y")*12+DATEDIF(I2357,'ObjProd (2)'!$C$25,"ym")))/7)=0),
   "&lt; 1 sem.",
   IF(DATEDIF(I2357,'ObjProd (2)'!$C$25,"y")&gt;0,DATEDIF(I2357,'ObjProd (2)'!$C$25,"y") &amp; " " &amp; IF(DATEDIF(I2357,'ObjProd (2)'!$C$25,"y")=1,"an ","ans "),"") &amp;
   IF(DATEDIF(I2357,'ObjProd (2)'!$C$25,"ym")&gt;0,DATEDIF(I2357,'ObjProd (2)'!$C$25,"ym") &amp; " mois ", "") &amp;
   IF(INT(('ObjProd (2)'!$C$25-EDATE(I2357,DATEDIF(I2357,'ObjProd (2)'!$C$25,"y")*12+DATEDIF(I2357,'ObjProd (2)'!$C$25,"ym")))/7)&gt;0,
      INT(('ObjProd (2)'!$C$25-EDATE(I2357,DATEDIF(I2357,'ObjProd (2)'!$C$25,"y")*12+DATEDIF(I2357,'ObjProd (2)'!$C$25,"ym")))/7) &amp; " sem.",
      "")
)
)</f>
        <v/>
      </c>
      <c r="L2357" s="11" t="str">
        <f t="shared" si="372"/>
        <v/>
      </c>
      <c r="M2357" s="9" t="str">
        <f t="shared" si="368"/>
        <v/>
      </c>
      <c r="N2357" s="9" t="str" cm="1">
        <f t="array" aca="1" ref="N2357" ca="1">LEFT(L2357, IF(ISNUMBER(SUBSTITUTE(_xludf.MID(L2357, 2, 1), ".", ",")), 1, 2))</f>
        <v/>
      </c>
      <c r="O2357" s="19" t="str">
        <f t="shared" ca="1" si="374"/>
        <v/>
      </c>
      <c r="P2357" s="9" t="str">
        <f t="shared" ca="1" si="375"/>
        <v/>
      </c>
      <c r="Q2357" s="9" t="str">
        <f t="shared" ca="1" si="376"/>
        <v/>
      </c>
      <c r="R2357" s="9" t="str">
        <f t="shared" si="369"/>
        <v/>
      </c>
      <c r="S2357" t="str" cm="1">
        <f t="array" ref="S2357">IF(ISBLANK(C2357),"",IFERROR(INDEX(ListeSeries!$A$2:$A$1045, MATCH(1, (DatasScan!G2357=ListeSeries!$B$2:$B$1045) * (DatasScan!H2357&gt;=ListeSeries!$D$2:$D$1045) * (DatasScan!H2357&lt;=ListeSeries!$E$2:$E$1045), 0)), "no match"))</f>
        <v/>
      </c>
      <c r="T2357" s="7" t="str" cm="1">
        <f t="array" ref="T2357">IF(ISBLANK(C2357),"",IFERROR(INDEX(ListeSeries!$C$2:$C$1045, MATCH(1, (DatasScan!G2357=ListeSeries!$B$2:$B$1045) * (DatasScan!H2357&gt;=ListeSeries!$D$2:$D$1045) * (DatasScan!H2357&lt;=ListeSeries!$E$2:$E$1045), 0)), "no match"))</f>
        <v/>
      </c>
      <c r="U2357" s="11" t="str" cm="1">
        <f t="array" ref="U2357">IF(ISBLANK(C2357),"",IFERROR(INDEX(ListeSeries!$F$2:$F$1045, MATCH(1, (DatasScan!G2357=ListeSeries!$B$2:$B$1045) * (DatasScan!H2357&gt;=ListeSeries!$D$2:$D$1045) * (DatasScan!H2357&lt;=ListeSeries!$E$2:$E$1045), 0)), "no match"))</f>
        <v/>
      </c>
    </row>
    <row r="2358" spans="1:21" x14ac:dyDescent="0.25">
      <c r="A2358" s="6" t="str">
        <f t="shared" si="370"/>
        <v/>
      </c>
      <c r="B2358" s="272"/>
      <c r="F2358" s="7" t="str">
        <f t="shared" si="373"/>
        <v/>
      </c>
      <c r="G2358" s="21" t="str">
        <f>IF(ISBLANK(C2358),"",_xlfn.XLOOKUP(_xlfn.XLOOKUP(VALUE(LEFT(C2358,4)),Souches!$B$2:$B$15000,Souches!$E$2:$E$15000),Varietes!$B$2:$B$500,Varietes!$C$2:$C$500))</f>
        <v/>
      </c>
      <c r="H2358" s="19" t="str">
        <f>IF(ISBLANK(C2358),"",_xlfn.XLOOKUP(VALUE(LEFT(C2358,4)),Souches!$B$2:$B$15000,Souches!$D$2:$D$15000))</f>
        <v/>
      </c>
      <c r="I2358" s="10" t="str">
        <f t="shared" si="371"/>
        <v/>
      </c>
      <c r="J2358" s="19" t="str">
        <f>IF(I2358="","",INT(('ObjProd (2)'!$C$25-I2358)/7 * (ABS('ObjProd (2)'!$C$25-I2358)&gt;=7)))</f>
        <v/>
      </c>
      <c r="K2358" s="10" t="str">
        <f>IF(I2358="","",
IF(AND(DATEDIF(I2358,'ObjProd (2)'!$C$25,"y")=0,DATEDIF(I2358,'ObjProd (2)'!$C$25,"ym")=0,
   INT(('ObjProd (2)'!$C$25-EDATE(I2358,DATEDIF(I2358,'ObjProd (2)'!$C$25,"y")*12+DATEDIF(I2358,'ObjProd (2)'!$C$25,"ym")))/7)=0),
   "&lt; 1 sem.",
   IF(DATEDIF(I2358,'ObjProd (2)'!$C$25,"y")&gt;0,DATEDIF(I2358,'ObjProd (2)'!$C$25,"y") &amp; " " &amp; IF(DATEDIF(I2358,'ObjProd (2)'!$C$25,"y")=1,"an ","ans "),"") &amp;
   IF(DATEDIF(I2358,'ObjProd (2)'!$C$25,"ym")&gt;0,DATEDIF(I2358,'ObjProd (2)'!$C$25,"ym") &amp; " mois ", "") &amp;
   IF(INT(('ObjProd (2)'!$C$25-EDATE(I2358,DATEDIF(I2358,'ObjProd (2)'!$C$25,"y")*12+DATEDIF(I2358,'ObjProd (2)'!$C$25,"ym")))/7)&gt;0,
      INT(('ObjProd (2)'!$C$25-EDATE(I2358,DATEDIF(I2358,'ObjProd (2)'!$C$25,"y")*12+DATEDIF(I2358,'ObjProd (2)'!$C$25,"ym")))/7) &amp; " sem.",
      "")
)
)</f>
        <v/>
      </c>
      <c r="L2358" s="11" t="str">
        <f t="shared" si="372"/>
        <v/>
      </c>
      <c r="M2358" s="9" t="str">
        <f t="shared" si="368"/>
        <v/>
      </c>
      <c r="N2358" s="9" t="str" cm="1">
        <f t="array" aca="1" ref="N2358" ca="1">LEFT(L2358, IF(ISNUMBER(SUBSTITUTE(_xludf.MID(L2358, 2, 1), ".", ",")), 1, 2))</f>
        <v/>
      </c>
      <c r="O2358" s="19" t="str">
        <f t="shared" ca="1" si="374"/>
        <v/>
      </c>
      <c r="P2358" s="9" t="str">
        <f t="shared" ca="1" si="375"/>
        <v/>
      </c>
      <c r="Q2358" s="9" t="str">
        <f t="shared" ca="1" si="376"/>
        <v/>
      </c>
      <c r="R2358" s="9" t="str">
        <f t="shared" si="369"/>
        <v/>
      </c>
      <c r="S2358" t="str" cm="1">
        <f t="array" ref="S2358">IF(ISBLANK(C2358),"",IFERROR(INDEX(ListeSeries!$A$2:$A$1045, MATCH(1, (DatasScan!G2358=ListeSeries!$B$2:$B$1045) * (DatasScan!H2358&gt;=ListeSeries!$D$2:$D$1045) * (DatasScan!H2358&lt;=ListeSeries!$E$2:$E$1045), 0)), "no match"))</f>
        <v/>
      </c>
      <c r="T2358" s="7" t="str" cm="1">
        <f t="array" ref="T2358">IF(ISBLANK(C2358),"",IFERROR(INDEX(ListeSeries!$C$2:$C$1045, MATCH(1, (DatasScan!G2358=ListeSeries!$B$2:$B$1045) * (DatasScan!H2358&gt;=ListeSeries!$D$2:$D$1045) * (DatasScan!H2358&lt;=ListeSeries!$E$2:$E$1045), 0)), "no match"))</f>
        <v/>
      </c>
      <c r="U2358" s="11" t="str" cm="1">
        <f t="array" ref="U2358">IF(ISBLANK(C2358),"",IFERROR(INDEX(ListeSeries!$F$2:$F$1045, MATCH(1, (DatasScan!G2358=ListeSeries!$B$2:$B$1045) * (DatasScan!H2358&gt;=ListeSeries!$D$2:$D$1045) * (DatasScan!H2358&lt;=ListeSeries!$E$2:$E$1045), 0)), "no match"))</f>
        <v/>
      </c>
    </row>
    <row r="2359" spans="1:21" x14ac:dyDescent="0.25">
      <c r="A2359" s="6" t="str">
        <f t="shared" si="370"/>
        <v/>
      </c>
      <c r="B2359" s="272"/>
      <c r="F2359" s="7" t="str">
        <f t="shared" si="373"/>
        <v/>
      </c>
      <c r="G2359" s="21" t="str">
        <f>IF(ISBLANK(C2359),"",_xlfn.XLOOKUP(_xlfn.XLOOKUP(VALUE(LEFT(C2359,4)),Souches!$B$2:$B$15000,Souches!$E$2:$E$15000),Varietes!$B$2:$B$500,Varietes!$C$2:$C$500))</f>
        <v/>
      </c>
      <c r="H2359" s="19" t="str">
        <f>IF(ISBLANK(C2359),"",_xlfn.XLOOKUP(VALUE(LEFT(C2359,4)),Souches!$B$2:$B$15000,Souches!$D$2:$D$15000))</f>
        <v/>
      </c>
      <c r="I2359" s="10" t="str">
        <f t="shared" si="371"/>
        <v/>
      </c>
      <c r="J2359" s="19" t="str">
        <f>IF(I2359="","",INT(('ObjProd (2)'!$C$25-I2359)/7 * (ABS('ObjProd (2)'!$C$25-I2359)&gt;=7)))</f>
        <v/>
      </c>
      <c r="K2359" s="10" t="str">
        <f>IF(I2359="","",
IF(AND(DATEDIF(I2359,'ObjProd (2)'!$C$25,"y")=0,DATEDIF(I2359,'ObjProd (2)'!$C$25,"ym")=0,
   INT(('ObjProd (2)'!$C$25-EDATE(I2359,DATEDIF(I2359,'ObjProd (2)'!$C$25,"y")*12+DATEDIF(I2359,'ObjProd (2)'!$C$25,"ym")))/7)=0),
   "&lt; 1 sem.",
   IF(DATEDIF(I2359,'ObjProd (2)'!$C$25,"y")&gt;0,DATEDIF(I2359,'ObjProd (2)'!$C$25,"y") &amp; " " &amp; IF(DATEDIF(I2359,'ObjProd (2)'!$C$25,"y")=1,"an ","ans "),"") &amp;
   IF(DATEDIF(I2359,'ObjProd (2)'!$C$25,"ym")&gt;0,DATEDIF(I2359,'ObjProd (2)'!$C$25,"ym") &amp; " mois ", "") &amp;
   IF(INT(('ObjProd (2)'!$C$25-EDATE(I2359,DATEDIF(I2359,'ObjProd (2)'!$C$25,"y")*12+DATEDIF(I2359,'ObjProd (2)'!$C$25,"ym")))/7)&gt;0,
      INT(('ObjProd (2)'!$C$25-EDATE(I2359,DATEDIF(I2359,'ObjProd (2)'!$C$25,"y")*12+DATEDIF(I2359,'ObjProd (2)'!$C$25,"ym")))/7) &amp; " sem.",
      "")
)
)</f>
        <v/>
      </c>
      <c r="L2359" s="11" t="str">
        <f t="shared" si="372"/>
        <v/>
      </c>
      <c r="M2359" s="9" t="str">
        <f t="shared" si="368"/>
        <v/>
      </c>
      <c r="N2359" s="9" t="str" cm="1">
        <f t="array" aca="1" ref="N2359" ca="1">LEFT(L2359, IF(ISNUMBER(SUBSTITUTE(_xludf.MID(L2359, 2, 1), ".", ",")), 1, 2))</f>
        <v/>
      </c>
      <c r="O2359" s="19" t="str">
        <f t="shared" ca="1" si="374"/>
        <v/>
      </c>
      <c r="P2359" s="9" t="str">
        <f t="shared" ca="1" si="375"/>
        <v/>
      </c>
      <c r="Q2359" s="9" t="str">
        <f t="shared" ca="1" si="376"/>
        <v/>
      </c>
      <c r="R2359" s="9" t="str">
        <f t="shared" si="369"/>
        <v/>
      </c>
      <c r="S2359" t="str" cm="1">
        <f t="array" ref="S2359">IF(ISBLANK(C2359),"",IFERROR(INDEX(ListeSeries!$A$2:$A$1045, MATCH(1, (DatasScan!G2359=ListeSeries!$B$2:$B$1045) * (DatasScan!H2359&gt;=ListeSeries!$D$2:$D$1045) * (DatasScan!H2359&lt;=ListeSeries!$E$2:$E$1045), 0)), "no match"))</f>
        <v/>
      </c>
      <c r="T2359" s="7" t="str" cm="1">
        <f t="array" ref="T2359">IF(ISBLANK(C2359),"",IFERROR(INDEX(ListeSeries!$C$2:$C$1045, MATCH(1, (DatasScan!G2359=ListeSeries!$B$2:$B$1045) * (DatasScan!H2359&gt;=ListeSeries!$D$2:$D$1045) * (DatasScan!H2359&lt;=ListeSeries!$E$2:$E$1045), 0)), "no match"))</f>
        <v/>
      </c>
      <c r="U2359" s="11" t="str" cm="1">
        <f t="array" ref="U2359">IF(ISBLANK(C2359),"",IFERROR(INDEX(ListeSeries!$F$2:$F$1045, MATCH(1, (DatasScan!G2359=ListeSeries!$B$2:$B$1045) * (DatasScan!H2359&gt;=ListeSeries!$D$2:$D$1045) * (DatasScan!H2359&lt;=ListeSeries!$E$2:$E$1045), 0)), "no match"))</f>
        <v/>
      </c>
    </row>
    <row r="2360" spans="1:21" x14ac:dyDescent="0.25">
      <c r="A2360" s="6" t="str">
        <f t="shared" si="370"/>
        <v/>
      </c>
      <c r="B2360" s="272"/>
      <c r="F2360" s="7" t="str">
        <f t="shared" si="373"/>
        <v/>
      </c>
      <c r="G2360" s="21" t="str">
        <f>IF(ISBLANK(C2360),"",_xlfn.XLOOKUP(_xlfn.XLOOKUP(VALUE(LEFT(C2360,4)),Souches!$B$2:$B$15000,Souches!$E$2:$E$15000),Varietes!$B$2:$B$500,Varietes!$C$2:$C$500))</f>
        <v/>
      </c>
      <c r="H2360" s="19" t="str">
        <f>IF(ISBLANK(C2360),"",_xlfn.XLOOKUP(VALUE(LEFT(C2360,4)),Souches!$B$2:$B$15000,Souches!$D$2:$D$15000))</f>
        <v/>
      </c>
      <c r="I2360" s="10" t="str">
        <f t="shared" si="371"/>
        <v/>
      </c>
      <c r="J2360" s="19" t="str">
        <f>IF(I2360="","",INT(('ObjProd (2)'!$C$25-I2360)/7 * (ABS('ObjProd (2)'!$C$25-I2360)&gt;=7)))</f>
        <v/>
      </c>
      <c r="K2360" s="10" t="str">
        <f>IF(I2360="","",
IF(AND(DATEDIF(I2360,'ObjProd (2)'!$C$25,"y")=0,DATEDIF(I2360,'ObjProd (2)'!$C$25,"ym")=0,
   INT(('ObjProd (2)'!$C$25-EDATE(I2360,DATEDIF(I2360,'ObjProd (2)'!$C$25,"y")*12+DATEDIF(I2360,'ObjProd (2)'!$C$25,"ym")))/7)=0),
   "&lt; 1 sem.",
   IF(DATEDIF(I2360,'ObjProd (2)'!$C$25,"y")&gt;0,DATEDIF(I2360,'ObjProd (2)'!$C$25,"y") &amp; " " &amp; IF(DATEDIF(I2360,'ObjProd (2)'!$C$25,"y")=1,"an ","ans "),"") &amp;
   IF(DATEDIF(I2360,'ObjProd (2)'!$C$25,"ym")&gt;0,DATEDIF(I2360,'ObjProd (2)'!$C$25,"ym") &amp; " mois ", "") &amp;
   IF(INT(('ObjProd (2)'!$C$25-EDATE(I2360,DATEDIF(I2360,'ObjProd (2)'!$C$25,"y")*12+DATEDIF(I2360,'ObjProd (2)'!$C$25,"ym")))/7)&gt;0,
      INT(('ObjProd (2)'!$C$25-EDATE(I2360,DATEDIF(I2360,'ObjProd (2)'!$C$25,"y")*12+DATEDIF(I2360,'ObjProd (2)'!$C$25,"ym")))/7) &amp; " sem.",
      "")
)
)</f>
        <v/>
      </c>
      <c r="L2360" s="11" t="str">
        <f t="shared" si="372"/>
        <v/>
      </c>
      <c r="M2360" s="9" t="str">
        <f t="shared" si="368"/>
        <v/>
      </c>
      <c r="N2360" s="9" t="str" cm="1">
        <f t="array" aca="1" ref="N2360" ca="1">LEFT(L2360, IF(ISNUMBER(SUBSTITUTE(_xludf.MID(L2360, 2, 1), ".", ",")), 1, 2))</f>
        <v/>
      </c>
      <c r="O2360" s="19" t="str">
        <f t="shared" ca="1" si="374"/>
        <v/>
      </c>
      <c r="P2360" s="9" t="str">
        <f t="shared" ca="1" si="375"/>
        <v/>
      </c>
      <c r="Q2360" s="9" t="str">
        <f t="shared" ca="1" si="376"/>
        <v/>
      </c>
      <c r="R2360" s="9" t="str">
        <f t="shared" si="369"/>
        <v/>
      </c>
      <c r="S2360" t="str" cm="1">
        <f t="array" ref="S2360">IF(ISBLANK(C2360),"",IFERROR(INDEX(ListeSeries!$A$2:$A$1045, MATCH(1, (DatasScan!G2360=ListeSeries!$B$2:$B$1045) * (DatasScan!H2360&gt;=ListeSeries!$D$2:$D$1045) * (DatasScan!H2360&lt;=ListeSeries!$E$2:$E$1045), 0)), "no match"))</f>
        <v/>
      </c>
      <c r="T2360" s="7" t="str" cm="1">
        <f t="array" ref="T2360">IF(ISBLANK(C2360),"",IFERROR(INDEX(ListeSeries!$C$2:$C$1045, MATCH(1, (DatasScan!G2360=ListeSeries!$B$2:$B$1045) * (DatasScan!H2360&gt;=ListeSeries!$D$2:$D$1045) * (DatasScan!H2360&lt;=ListeSeries!$E$2:$E$1045), 0)), "no match"))</f>
        <v/>
      </c>
      <c r="U2360" s="11" t="str" cm="1">
        <f t="array" ref="U2360">IF(ISBLANK(C2360),"",IFERROR(INDEX(ListeSeries!$F$2:$F$1045, MATCH(1, (DatasScan!G2360=ListeSeries!$B$2:$B$1045) * (DatasScan!H2360&gt;=ListeSeries!$D$2:$D$1045) * (DatasScan!H2360&lt;=ListeSeries!$E$2:$E$1045), 0)), "no match"))</f>
        <v/>
      </c>
    </row>
    <row r="2361" spans="1:21" x14ac:dyDescent="0.25">
      <c r="A2361" s="6" t="str">
        <f t="shared" si="370"/>
        <v/>
      </c>
      <c r="B2361" s="272"/>
      <c r="F2361" s="7" t="str">
        <f t="shared" si="373"/>
        <v/>
      </c>
      <c r="G2361" s="21" t="str">
        <f>IF(ISBLANK(C2361),"",_xlfn.XLOOKUP(_xlfn.XLOOKUP(VALUE(LEFT(C2361,4)),Souches!$B$2:$B$15000,Souches!$E$2:$E$15000),Varietes!$B$2:$B$500,Varietes!$C$2:$C$500))</f>
        <v/>
      </c>
      <c r="H2361" s="19" t="str">
        <f>IF(ISBLANK(C2361),"",_xlfn.XLOOKUP(VALUE(LEFT(C2361,4)),Souches!$B$2:$B$15000,Souches!$D$2:$D$15000))</f>
        <v/>
      </c>
      <c r="I2361" s="10" t="str">
        <f t="shared" si="371"/>
        <v/>
      </c>
      <c r="J2361" s="19" t="str">
        <f>IF(I2361="","",INT(('ObjProd (2)'!$C$25-I2361)/7 * (ABS('ObjProd (2)'!$C$25-I2361)&gt;=7)))</f>
        <v/>
      </c>
      <c r="K2361" s="10" t="str">
        <f>IF(I2361="","",
IF(AND(DATEDIF(I2361,'ObjProd (2)'!$C$25,"y")=0,DATEDIF(I2361,'ObjProd (2)'!$C$25,"ym")=0,
   INT(('ObjProd (2)'!$C$25-EDATE(I2361,DATEDIF(I2361,'ObjProd (2)'!$C$25,"y")*12+DATEDIF(I2361,'ObjProd (2)'!$C$25,"ym")))/7)=0),
   "&lt; 1 sem.",
   IF(DATEDIF(I2361,'ObjProd (2)'!$C$25,"y")&gt;0,DATEDIF(I2361,'ObjProd (2)'!$C$25,"y") &amp; " " &amp; IF(DATEDIF(I2361,'ObjProd (2)'!$C$25,"y")=1,"an ","ans "),"") &amp;
   IF(DATEDIF(I2361,'ObjProd (2)'!$C$25,"ym")&gt;0,DATEDIF(I2361,'ObjProd (2)'!$C$25,"ym") &amp; " mois ", "") &amp;
   IF(INT(('ObjProd (2)'!$C$25-EDATE(I2361,DATEDIF(I2361,'ObjProd (2)'!$C$25,"y")*12+DATEDIF(I2361,'ObjProd (2)'!$C$25,"ym")))/7)&gt;0,
      INT(('ObjProd (2)'!$C$25-EDATE(I2361,DATEDIF(I2361,'ObjProd (2)'!$C$25,"y")*12+DATEDIF(I2361,'ObjProd (2)'!$C$25,"ym")))/7) &amp; " sem.",
      "")
)
)</f>
        <v/>
      </c>
      <c r="L2361" s="11" t="str">
        <f t="shared" si="372"/>
        <v/>
      </c>
      <c r="M2361" s="9" t="str">
        <f t="shared" si="368"/>
        <v/>
      </c>
      <c r="N2361" s="9" t="str" cm="1">
        <f t="array" aca="1" ref="N2361" ca="1">LEFT(L2361, IF(ISNUMBER(SUBSTITUTE(_xludf.MID(L2361, 2, 1), ".", ",")), 1, 2))</f>
        <v/>
      </c>
      <c r="O2361" s="19" t="str">
        <f t="shared" ca="1" si="374"/>
        <v/>
      </c>
      <c r="P2361" s="9" t="str">
        <f t="shared" ca="1" si="375"/>
        <v/>
      </c>
      <c r="Q2361" s="9" t="str">
        <f t="shared" ca="1" si="376"/>
        <v/>
      </c>
      <c r="R2361" s="9" t="str">
        <f t="shared" si="369"/>
        <v/>
      </c>
      <c r="S2361" t="str" cm="1">
        <f t="array" ref="S2361">IF(ISBLANK(C2361),"",IFERROR(INDEX(ListeSeries!$A$2:$A$1045, MATCH(1, (DatasScan!G2361=ListeSeries!$B$2:$B$1045) * (DatasScan!H2361&gt;=ListeSeries!$D$2:$D$1045) * (DatasScan!H2361&lt;=ListeSeries!$E$2:$E$1045), 0)), "no match"))</f>
        <v/>
      </c>
      <c r="T2361" s="7" t="str" cm="1">
        <f t="array" ref="T2361">IF(ISBLANK(C2361),"",IFERROR(INDEX(ListeSeries!$C$2:$C$1045, MATCH(1, (DatasScan!G2361=ListeSeries!$B$2:$B$1045) * (DatasScan!H2361&gt;=ListeSeries!$D$2:$D$1045) * (DatasScan!H2361&lt;=ListeSeries!$E$2:$E$1045), 0)), "no match"))</f>
        <v/>
      </c>
      <c r="U2361" s="11" t="str" cm="1">
        <f t="array" ref="U2361">IF(ISBLANK(C2361),"",IFERROR(INDEX(ListeSeries!$F$2:$F$1045, MATCH(1, (DatasScan!G2361=ListeSeries!$B$2:$B$1045) * (DatasScan!H2361&gt;=ListeSeries!$D$2:$D$1045) * (DatasScan!H2361&lt;=ListeSeries!$E$2:$E$1045), 0)), "no match"))</f>
        <v/>
      </c>
    </row>
    <row r="2362" spans="1:21" x14ac:dyDescent="0.25">
      <c r="A2362" s="6" t="str">
        <f t="shared" si="370"/>
        <v/>
      </c>
      <c r="B2362" s="272"/>
      <c r="F2362" s="7" t="str">
        <f t="shared" si="373"/>
        <v/>
      </c>
      <c r="G2362" s="21" t="str">
        <f>IF(ISBLANK(C2362),"",_xlfn.XLOOKUP(_xlfn.XLOOKUP(VALUE(LEFT(C2362,4)),Souches!$B$2:$B$15000,Souches!$E$2:$E$15000),Varietes!$B$2:$B$500,Varietes!$C$2:$C$500))</f>
        <v/>
      </c>
      <c r="H2362" s="19" t="str">
        <f>IF(ISBLANK(C2362),"",_xlfn.XLOOKUP(VALUE(LEFT(C2362,4)),Souches!$B$2:$B$15000,Souches!$D$2:$D$15000))</f>
        <v/>
      </c>
      <c r="I2362" s="10" t="str">
        <f t="shared" si="371"/>
        <v/>
      </c>
      <c r="J2362" s="19" t="str">
        <f>IF(I2362="","",INT(('ObjProd (2)'!$C$25-I2362)/7 * (ABS('ObjProd (2)'!$C$25-I2362)&gt;=7)))</f>
        <v/>
      </c>
      <c r="K2362" s="10" t="str">
        <f>IF(I2362="","",
IF(AND(DATEDIF(I2362,'ObjProd (2)'!$C$25,"y")=0,DATEDIF(I2362,'ObjProd (2)'!$C$25,"ym")=0,
   INT(('ObjProd (2)'!$C$25-EDATE(I2362,DATEDIF(I2362,'ObjProd (2)'!$C$25,"y")*12+DATEDIF(I2362,'ObjProd (2)'!$C$25,"ym")))/7)=0),
   "&lt; 1 sem.",
   IF(DATEDIF(I2362,'ObjProd (2)'!$C$25,"y")&gt;0,DATEDIF(I2362,'ObjProd (2)'!$C$25,"y") &amp; " " &amp; IF(DATEDIF(I2362,'ObjProd (2)'!$C$25,"y")=1,"an ","ans "),"") &amp;
   IF(DATEDIF(I2362,'ObjProd (2)'!$C$25,"ym")&gt;0,DATEDIF(I2362,'ObjProd (2)'!$C$25,"ym") &amp; " mois ", "") &amp;
   IF(INT(('ObjProd (2)'!$C$25-EDATE(I2362,DATEDIF(I2362,'ObjProd (2)'!$C$25,"y")*12+DATEDIF(I2362,'ObjProd (2)'!$C$25,"ym")))/7)&gt;0,
      INT(('ObjProd (2)'!$C$25-EDATE(I2362,DATEDIF(I2362,'ObjProd (2)'!$C$25,"y")*12+DATEDIF(I2362,'ObjProd (2)'!$C$25,"ym")))/7) &amp; " sem.",
      "")
)
)</f>
        <v/>
      </c>
      <c r="L2362" s="11" t="str">
        <f t="shared" si="372"/>
        <v/>
      </c>
      <c r="M2362" s="9" t="str">
        <f t="shared" si="368"/>
        <v/>
      </c>
      <c r="N2362" s="9" t="str" cm="1">
        <f t="array" aca="1" ref="N2362" ca="1">LEFT(L2362, IF(ISNUMBER(SUBSTITUTE(_xludf.MID(L2362, 2, 1), ".", ",")), 1, 2))</f>
        <v/>
      </c>
      <c r="O2362" s="19" t="str">
        <f t="shared" ca="1" si="374"/>
        <v/>
      </c>
      <c r="P2362" s="9" t="str">
        <f t="shared" ca="1" si="375"/>
        <v/>
      </c>
      <c r="Q2362" s="9" t="str">
        <f t="shared" ca="1" si="376"/>
        <v/>
      </c>
      <c r="R2362" s="9" t="str">
        <f t="shared" si="369"/>
        <v/>
      </c>
      <c r="S2362" t="str" cm="1">
        <f t="array" ref="S2362">IF(ISBLANK(C2362),"",IFERROR(INDEX(ListeSeries!$A$2:$A$1045, MATCH(1, (DatasScan!G2362=ListeSeries!$B$2:$B$1045) * (DatasScan!H2362&gt;=ListeSeries!$D$2:$D$1045) * (DatasScan!H2362&lt;=ListeSeries!$E$2:$E$1045), 0)), "no match"))</f>
        <v/>
      </c>
      <c r="T2362" s="7" t="str" cm="1">
        <f t="array" ref="T2362">IF(ISBLANK(C2362),"",IFERROR(INDEX(ListeSeries!$C$2:$C$1045, MATCH(1, (DatasScan!G2362=ListeSeries!$B$2:$B$1045) * (DatasScan!H2362&gt;=ListeSeries!$D$2:$D$1045) * (DatasScan!H2362&lt;=ListeSeries!$E$2:$E$1045), 0)), "no match"))</f>
        <v/>
      </c>
      <c r="U2362" s="11" t="str" cm="1">
        <f t="array" ref="U2362">IF(ISBLANK(C2362),"",IFERROR(INDEX(ListeSeries!$F$2:$F$1045, MATCH(1, (DatasScan!G2362=ListeSeries!$B$2:$B$1045) * (DatasScan!H2362&gt;=ListeSeries!$D$2:$D$1045) * (DatasScan!H2362&lt;=ListeSeries!$E$2:$E$1045), 0)), "no match"))</f>
        <v/>
      </c>
    </row>
    <row r="2363" spans="1:21" x14ac:dyDescent="0.25">
      <c r="A2363" s="6" t="str">
        <f t="shared" si="370"/>
        <v/>
      </c>
      <c r="B2363" s="272"/>
      <c r="F2363" s="7" t="str">
        <f t="shared" si="373"/>
        <v/>
      </c>
      <c r="G2363" s="21" t="str">
        <f>IF(ISBLANK(C2363),"",_xlfn.XLOOKUP(_xlfn.XLOOKUP(VALUE(LEFT(C2363,4)),Souches!$B$2:$B$15000,Souches!$E$2:$E$15000),Varietes!$B$2:$B$500,Varietes!$C$2:$C$500))</f>
        <v/>
      </c>
      <c r="H2363" s="19" t="str">
        <f>IF(ISBLANK(C2363),"",_xlfn.XLOOKUP(VALUE(LEFT(C2363,4)),Souches!$B$2:$B$15000,Souches!$D$2:$D$15000))</f>
        <v/>
      </c>
      <c r="I2363" s="10" t="str">
        <f t="shared" si="371"/>
        <v/>
      </c>
      <c r="J2363" s="19" t="str">
        <f>IF(I2363="","",INT(('ObjProd (2)'!$C$25-I2363)/7 * (ABS('ObjProd (2)'!$C$25-I2363)&gt;=7)))</f>
        <v/>
      </c>
      <c r="K2363" s="10" t="str">
        <f>IF(I2363="","",
IF(AND(DATEDIF(I2363,'ObjProd (2)'!$C$25,"y")=0,DATEDIF(I2363,'ObjProd (2)'!$C$25,"ym")=0,
   INT(('ObjProd (2)'!$C$25-EDATE(I2363,DATEDIF(I2363,'ObjProd (2)'!$C$25,"y")*12+DATEDIF(I2363,'ObjProd (2)'!$C$25,"ym")))/7)=0),
   "&lt; 1 sem.",
   IF(DATEDIF(I2363,'ObjProd (2)'!$C$25,"y")&gt;0,DATEDIF(I2363,'ObjProd (2)'!$C$25,"y") &amp; " " &amp; IF(DATEDIF(I2363,'ObjProd (2)'!$C$25,"y")=1,"an ","ans "),"") &amp;
   IF(DATEDIF(I2363,'ObjProd (2)'!$C$25,"ym")&gt;0,DATEDIF(I2363,'ObjProd (2)'!$C$25,"ym") &amp; " mois ", "") &amp;
   IF(INT(('ObjProd (2)'!$C$25-EDATE(I2363,DATEDIF(I2363,'ObjProd (2)'!$C$25,"y")*12+DATEDIF(I2363,'ObjProd (2)'!$C$25,"ym")))/7)&gt;0,
      INT(('ObjProd (2)'!$C$25-EDATE(I2363,DATEDIF(I2363,'ObjProd (2)'!$C$25,"y")*12+DATEDIF(I2363,'ObjProd (2)'!$C$25,"ym")))/7) &amp; " sem.",
      "")
)
)</f>
        <v/>
      </c>
      <c r="L2363" s="11" t="str">
        <f t="shared" si="372"/>
        <v/>
      </c>
      <c r="M2363" s="9" t="str">
        <f t="shared" si="368"/>
        <v/>
      </c>
      <c r="N2363" s="9" t="str" cm="1">
        <f t="array" aca="1" ref="N2363" ca="1">LEFT(L2363, IF(ISNUMBER(SUBSTITUTE(_xludf.MID(L2363, 2, 1), ".", ",")), 1, 2))</f>
        <v/>
      </c>
      <c r="O2363" s="19" t="str">
        <f t="shared" ca="1" si="374"/>
        <v/>
      </c>
      <c r="P2363" s="9" t="str">
        <f t="shared" ca="1" si="375"/>
        <v/>
      </c>
      <c r="Q2363" s="9" t="str">
        <f t="shared" ca="1" si="376"/>
        <v/>
      </c>
      <c r="R2363" s="9" t="str">
        <f t="shared" si="369"/>
        <v/>
      </c>
      <c r="S2363" t="str" cm="1">
        <f t="array" ref="S2363">IF(ISBLANK(C2363),"",IFERROR(INDEX(ListeSeries!$A$2:$A$1045, MATCH(1, (DatasScan!G2363=ListeSeries!$B$2:$B$1045) * (DatasScan!H2363&gt;=ListeSeries!$D$2:$D$1045) * (DatasScan!H2363&lt;=ListeSeries!$E$2:$E$1045), 0)), "no match"))</f>
        <v/>
      </c>
      <c r="T2363" s="7" t="str" cm="1">
        <f t="array" ref="T2363">IF(ISBLANK(C2363),"",IFERROR(INDEX(ListeSeries!$C$2:$C$1045, MATCH(1, (DatasScan!G2363=ListeSeries!$B$2:$B$1045) * (DatasScan!H2363&gt;=ListeSeries!$D$2:$D$1045) * (DatasScan!H2363&lt;=ListeSeries!$E$2:$E$1045), 0)), "no match"))</f>
        <v/>
      </c>
      <c r="U2363" s="11" t="str" cm="1">
        <f t="array" ref="U2363">IF(ISBLANK(C2363),"",IFERROR(INDEX(ListeSeries!$F$2:$F$1045, MATCH(1, (DatasScan!G2363=ListeSeries!$B$2:$B$1045) * (DatasScan!H2363&gt;=ListeSeries!$D$2:$D$1045) * (DatasScan!H2363&lt;=ListeSeries!$E$2:$E$1045), 0)), "no match"))</f>
        <v/>
      </c>
    </row>
    <row r="2364" spans="1:21" x14ac:dyDescent="0.25">
      <c r="A2364" s="6" t="str">
        <f t="shared" si="370"/>
        <v/>
      </c>
      <c r="B2364" s="272"/>
      <c r="F2364" s="7" t="str">
        <f t="shared" si="373"/>
        <v/>
      </c>
      <c r="G2364" s="21" t="str">
        <f>IF(ISBLANK(C2364),"",_xlfn.XLOOKUP(_xlfn.XLOOKUP(VALUE(LEFT(C2364,4)),Souches!$B$2:$B$15000,Souches!$E$2:$E$15000),Varietes!$B$2:$B$500,Varietes!$C$2:$C$500))</f>
        <v/>
      </c>
      <c r="H2364" s="19" t="str">
        <f>IF(ISBLANK(C2364),"",_xlfn.XLOOKUP(VALUE(LEFT(C2364,4)),Souches!$B$2:$B$15000,Souches!$D$2:$D$15000))</f>
        <v/>
      </c>
      <c r="I2364" s="10" t="str">
        <f t="shared" si="371"/>
        <v/>
      </c>
      <c r="J2364" s="19" t="str">
        <f>IF(I2364="","",INT(('ObjProd (2)'!$C$25-I2364)/7 * (ABS('ObjProd (2)'!$C$25-I2364)&gt;=7)))</f>
        <v/>
      </c>
      <c r="K2364" s="10" t="str">
        <f>IF(I2364="","",
IF(AND(DATEDIF(I2364,'ObjProd (2)'!$C$25,"y")=0,DATEDIF(I2364,'ObjProd (2)'!$C$25,"ym")=0,
   INT(('ObjProd (2)'!$C$25-EDATE(I2364,DATEDIF(I2364,'ObjProd (2)'!$C$25,"y")*12+DATEDIF(I2364,'ObjProd (2)'!$C$25,"ym")))/7)=0),
   "&lt; 1 sem.",
   IF(DATEDIF(I2364,'ObjProd (2)'!$C$25,"y")&gt;0,DATEDIF(I2364,'ObjProd (2)'!$C$25,"y") &amp; " " &amp; IF(DATEDIF(I2364,'ObjProd (2)'!$C$25,"y")=1,"an ","ans "),"") &amp;
   IF(DATEDIF(I2364,'ObjProd (2)'!$C$25,"ym")&gt;0,DATEDIF(I2364,'ObjProd (2)'!$C$25,"ym") &amp; " mois ", "") &amp;
   IF(INT(('ObjProd (2)'!$C$25-EDATE(I2364,DATEDIF(I2364,'ObjProd (2)'!$C$25,"y")*12+DATEDIF(I2364,'ObjProd (2)'!$C$25,"ym")))/7)&gt;0,
      INT(('ObjProd (2)'!$C$25-EDATE(I2364,DATEDIF(I2364,'ObjProd (2)'!$C$25,"y")*12+DATEDIF(I2364,'ObjProd (2)'!$C$25,"ym")))/7) &amp; " sem.",
      "")
)
)</f>
        <v/>
      </c>
      <c r="L2364" s="11" t="str">
        <f t="shared" si="372"/>
        <v/>
      </c>
      <c r="M2364" s="9" t="str">
        <f t="shared" si="368"/>
        <v/>
      </c>
      <c r="N2364" s="9" t="str" cm="1">
        <f t="array" aca="1" ref="N2364" ca="1">LEFT(L2364, IF(ISNUMBER(SUBSTITUTE(_xludf.MID(L2364, 2, 1), ".", ",")), 1, 2))</f>
        <v/>
      </c>
      <c r="O2364" s="19" t="str">
        <f t="shared" ca="1" si="374"/>
        <v/>
      </c>
      <c r="P2364" s="9" t="str">
        <f t="shared" ca="1" si="375"/>
        <v/>
      </c>
      <c r="Q2364" s="9" t="str">
        <f t="shared" ca="1" si="376"/>
        <v/>
      </c>
      <c r="R2364" s="9" t="str">
        <f t="shared" si="369"/>
        <v/>
      </c>
      <c r="S2364" t="str" cm="1">
        <f t="array" ref="S2364">IF(ISBLANK(C2364),"",IFERROR(INDEX(ListeSeries!$A$2:$A$1045, MATCH(1, (DatasScan!G2364=ListeSeries!$B$2:$B$1045) * (DatasScan!H2364&gt;=ListeSeries!$D$2:$D$1045) * (DatasScan!H2364&lt;=ListeSeries!$E$2:$E$1045), 0)), "no match"))</f>
        <v/>
      </c>
      <c r="T2364" s="7" t="str" cm="1">
        <f t="array" ref="T2364">IF(ISBLANK(C2364),"",IFERROR(INDEX(ListeSeries!$C$2:$C$1045, MATCH(1, (DatasScan!G2364=ListeSeries!$B$2:$B$1045) * (DatasScan!H2364&gt;=ListeSeries!$D$2:$D$1045) * (DatasScan!H2364&lt;=ListeSeries!$E$2:$E$1045), 0)), "no match"))</f>
        <v/>
      </c>
      <c r="U2364" s="11" t="str" cm="1">
        <f t="array" ref="U2364">IF(ISBLANK(C2364),"",IFERROR(INDEX(ListeSeries!$F$2:$F$1045, MATCH(1, (DatasScan!G2364=ListeSeries!$B$2:$B$1045) * (DatasScan!H2364&gt;=ListeSeries!$D$2:$D$1045) * (DatasScan!H2364&lt;=ListeSeries!$E$2:$E$1045), 0)), "no match"))</f>
        <v/>
      </c>
    </row>
    <row r="2365" spans="1:21" x14ac:dyDescent="0.25">
      <c r="A2365" s="6" t="str">
        <f t="shared" si="370"/>
        <v/>
      </c>
      <c r="B2365" s="272"/>
      <c r="F2365" s="7" t="str">
        <f t="shared" si="373"/>
        <v/>
      </c>
      <c r="G2365" s="21" t="str">
        <f>IF(ISBLANK(C2365),"",_xlfn.XLOOKUP(_xlfn.XLOOKUP(VALUE(LEFT(C2365,4)),Souches!$B$2:$B$15000,Souches!$E$2:$E$15000),Varietes!$B$2:$B$500,Varietes!$C$2:$C$500))</f>
        <v/>
      </c>
      <c r="H2365" s="19" t="str">
        <f>IF(ISBLANK(C2365),"",_xlfn.XLOOKUP(VALUE(LEFT(C2365,4)),Souches!$B$2:$B$15000,Souches!$D$2:$D$15000))</f>
        <v/>
      </c>
      <c r="I2365" s="10" t="str">
        <f t="shared" si="371"/>
        <v/>
      </c>
      <c r="J2365" s="19" t="str">
        <f>IF(I2365="","",INT(('ObjProd (2)'!$C$25-I2365)/7 * (ABS('ObjProd (2)'!$C$25-I2365)&gt;=7)))</f>
        <v/>
      </c>
      <c r="K2365" s="10" t="str">
        <f>IF(I2365="","",
IF(AND(DATEDIF(I2365,'ObjProd (2)'!$C$25,"y")=0,DATEDIF(I2365,'ObjProd (2)'!$C$25,"ym")=0,
   INT(('ObjProd (2)'!$C$25-EDATE(I2365,DATEDIF(I2365,'ObjProd (2)'!$C$25,"y")*12+DATEDIF(I2365,'ObjProd (2)'!$C$25,"ym")))/7)=0),
   "&lt; 1 sem.",
   IF(DATEDIF(I2365,'ObjProd (2)'!$C$25,"y")&gt;0,DATEDIF(I2365,'ObjProd (2)'!$C$25,"y") &amp; " " &amp; IF(DATEDIF(I2365,'ObjProd (2)'!$C$25,"y")=1,"an ","ans "),"") &amp;
   IF(DATEDIF(I2365,'ObjProd (2)'!$C$25,"ym")&gt;0,DATEDIF(I2365,'ObjProd (2)'!$C$25,"ym") &amp; " mois ", "") &amp;
   IF(INT(('ObjProd (2)'!$C$25-EDATE(I2365,DATEDIF(I2365,'ObjProd (2)'!$C$25,"y")*12+DATEDIF(I2365,'ObjProd (2)'!$C$25,"ym")))/7)&gt;0,
      INT(('ObjProd (2)'!$C$25-EDATE(I2365,DATEDIF(I2365,'ObjProd (2)'!$C$25,"y")*12+DATEDIF(I2365,'ObjProd (2)'!$C$25,"ym")))/7) &amp; " sem.",
      "")
)
)</f>
        <v/>
      </c>
      <c r="L2365" s="11" t="str">
        <f t="shared" si="372"/>
        <v/>
      </c>
      <c r="M2365" s="9" t="str">
        <f t="shared" si="368"/>
        <v/>
      </c>
      <c r="N2365" s="9" t="str" cm="1">
        <f t="array" aca="1" ref="N2365" ca="1">LEFT(L2365, IF(ISNUMBER(SUBSTITUTE(_xludf.MID(L2365, 2, 1), ".", ",")), 1, 2))</f>
        <v/>
      </c>
      <c r="O2365" s="19" t="str">
        <f t="shared" ca="1" si="374"/>
        <v/>
      </c>
      <c r="P2365" s="9" t="str">
        <f t="shared" ca="1" si="375"/>
        <v/>
      </c>
      <c r="Q2365" s="9" t="str">
        <f t="shared" ca="1" si="376"/>
        <v/>
      </c>
      <c r="R2365" s="9" t="str">
        <f t="shared" si="369"/>
        <v/>
      </c>
      <c r="S2365" t="str" cm="1">
        <f t="array" ref="S2365">IF(ISBLANK(C2365),"",IFERROR(INDEX(ListeSeries!$A$2:$A$1045, MATCH(1, (DatasScan!G2365=ListeSeries!$B$2:$B$1045) * (DatasScan!H2365&gt;=ListeSeries!$D$2:$D$1045) * (DatasScan!H2365&lt;=ListeSeries!$E$2:$E$1045), 0)), "no match"))</f>
        <v/>
      </c>
      <c r="T2365" s="7" t="str" cm="1">
        <f t="array" ref="T2365">IF(ISBLANK(C2365),"",IFERROR(INDEX(ListeSeries!$C$2:$C$1045, MATCH(1, (DatasScan!G2365=ListeSeries!$B$2:$B$1045) * (DatasScan!H2365&gt;=ListeSeries!$D$2:$D$1045) * (DatasScan!H2365&lt;=ListeSeries!$E$2:$E$1045), 0)), "no match"))</f>
        <v/>
      </c>
      <c r="U2365" s="11" t="str" cm="1">
        <f t="array" ref="U2365">IF(ISBLANK(C2365),"",IFERROR(INDEX(ListeSeries!$F$2:$F$1045, MATCH(1, (DatasScan!G2365=ListeSeries!$B$2:$B$1045) * (DatasScan!H2365&gt;=ListeSeries!$D$2:$D$1045) * (DatasScan!H2365&lt;=ListeSeries!$E$2:$E$1045), 0)), "no match"))</f>
        <v/>
      </c>
    </row>
    <row r="2366" spans="1:21" x14ac:dyDescent="0.25">
      <c r="A2366" s="6" t="str">
        <f t="shared" si="370"/>
        <v/>
      </c>
      <c r="B2366" s="272"/>
      <c r="F2366" s="7" t="str">
        <f t="shared" si="373"/>
        <v/>
      </c>
      <c r="G2366" s="21" t="str">
        <f>IF(ISBLANK(C2366),"",_xlfn.XLOOKUP(_xlfn.XLOOKUP(VALUE(LEFT(C2366,4)),Souches!$B$2:$B$15000,Souches!$E$2:$E$15000),Varietes!$B$2:$B$500,Varietes!$C$2:$C$500))</f>
        <v/>
      </c>
      <c r="H2366" s="19" t="str">
        <f>IF(ISBLANK(C2366),"",_xlfn.XLOOKUP(VALUE(LEFT(C2366,4)),Souches!$B$2:$B$15000,Souches!$D$2:$D$15000))</f>
        <v/>
      </c>
      <c r="I2366" s="10" t="str">
        <f t="shared" si="371"/>
        <v/>
      </c>
      <c r="J2366" s="19" t="str">
        <f>IF(I2366="","",INT(('ObjProd (2)'!$C$25-I2366)/7 * (ABS('ObjProd (2)'!$C$25-I2366)&gt;=7)))</f>
        <v/>
      </c>
      <c r="K2366" s="10" t="str">
        <f>IF(I2366="","",
IF(AND(DATEDIF(I2366,'ObjProd (2)'!$C$25,"y")=0,DATEDIF(I2366,'ObjProd (2)'!$C$25,"ym")=0,
   INT(('ObjProd (2)'!$C$25-EDATE(I2366,DATEDIF(I2366,'ObjProd (2)'!$C$25,"y")*12+DATEDIF(I2366,'ObjProd (2)'!$C$25,"ym")))/7)=0),
   "&lt; 1 sem.",
   IF(DATEDIF(I2366,'ObjProd (2)'!$C$25,"y")&gt;0,DATEDIF(I2366,'ObjProd (2)'!$C$25,"y") &amp; " " &amp; IF(DATEDIF(I2366,'ObjProd (2)'!$C$25,"y")=1,"an ","ans "),"") &amp;
   IF(DATEDIF(I2366,'ObjProd (2)'!$C$25,"ym")&gt;0,DATEDIF(I2366,'ObjProd (2)'!$C$25,"ym") &amp; " mois ", "") &amp;
   IF(INT(('ObjProd (2)'!$C$25-EDATE(I2366,DATEDIF(I2366,'ObjProd (2)'!$C$25,"y")*12+DATEDIF(I2366,'ObjProd (2)'!$C$25,"ym")))/7)&gt;0,
      INT(('ObjProd (2)'!$C$25-EDATE(I2366,DATEDIF(I2366,'ObjProd (2)'!$C$25,"y")*12+DATEDIF(I2366,'ObjProd (2)'!$C$25,"ym")))/7) &amp; " sem.",
      "")
)
)</f>
        <v/>
      </c>
      <c r="L2366" s="11" t="str">
        <f t="shared" si="372"/>
        <v/>
      </c>
      <c r="M2366" s="9" t="str">
        <f t="shared" si="368"/>
        <v/>
      </c>
      <c r="N2366" s="9" t="str" cm="1">
        <f t="array" aca="1" ref="N2366" ca="1">LEFT(L2366, IF(ISNUMBER(SUBSTITUTE(_xludf.MID(L2366, 2, 1), ".", ",")), 1, 2))</f>
        <v/>
      </c>
      <c r="O2366" s="19" t="str">
        <f t="shared" ca="1" si="374"/>
        <v/>
      </c>
      <c r="P2366" s="9" t="str">
        <f t="shared" ca="1" si="375"/>
        <v/>
      </c>
      <c r="Q2366" s="9" t="str">
        <f t="shared" ca="1" si="376"/>
        <v/>
      </c>
      <c r="R2366" s="9" t="str">
        <f t="shared" si="369"/>
        <v/>
      </c>
      <c r="S2366" t="str" cm="1">
        <f t="array" ref="S2366">IF(ISBLANK(C2366),"",IFERROR(INDEX(ListeSeries!$A$2:$A$1045, MATCH(1, (DatasScan!G2366=ListeSeries!$B$2:$B$1045) * (DatasScan!H2366&gt;=ListeSeries!$D$2:$D$1045) * (DatasScan!H2366&lt;=ListeSeries!$E$2:$E$1045), 0)), "no match"))</f>
        <v/>
      </c>
      <c r="T2366" s="7" t="str" cm="1">
        <f t="array" ref="T2366">IF(ISBLANK(C2366),"",IFERROR(INDEX(ListeSeries!$C$2:$C$1045, MATCH(1, (DatasScan!G2366=ListeSeries!$B$2:$B$1045) * (DatasScan!H2366&gt;=ListeSeries!$D$2:$D$1045) * (DatasScan!H2366&lt;=ListeSeries!$E$2:$E$1045), 0)), "no match"))</f>
        <v/>
      </c>
      <c r="U2366" s="11" t="str" cm="1">
        <f t="array" ref="U2366">IF(ISBLANK(C2366),"",IFERROR(INDEX(ListeSeries!$F$2:$F$1045, MATCH(1, (DatasScan!G2366=ListeSeries!$B$2:$B$1045) * (DatasScan!H2366&gt;=ListeSeries!$D$2:$D$1045) * (DatasScan!H2366&lt;=ListeSeries!$E$2:$E$1045), 0)), "no match"))</f>
        <v/>
      </c>
    </row>
    <row r="2367" spans="1:21" x14ac:dyDescent="0.25">
      <c r="A2367" s="6" t="str">
        <f t="shared" si="370"/>
        <v/>
      </c>
      <c r="B2367" s="272"/>
      <c r="F2367" s="7" t="str">
        <f t="shared" si="373"/>
        <v/>
      </c>
      <c r="G2367" s="21" t="str">
        <f>IF(ISBLANK(C2367),"",_xlfn.XLOOKUP(_xlfn.XLOOKUP(VALUE(LEFT(C2367,4)),Souches!$B$2:$B$15000,Souches!$E$2:$E$15000),Varietes!$B$2:$B$500,Varietes!$C$2:$C$500))</f>
        <v/>
      </c>
      <c r="H2367" s="19" t="str">
        <f>IF(ISBLANK(C2367),"",_xlfn.XLOOKUP(VALUE(LEFT(C2367,4)),Souches!$B$2:$B$15000,Souches!$D$2:$D$15000))</f>
        <v/>
      </c>
      <c r="I2367" s="10" t="str">
        <f t="shared" si="371"/>
        <v/>
      </c>
      <c r="J2367" s="19" t="str">
        <f>IF(I2367="","",INT(('ObjProd (2)'!$C$25-I2367)/7 * (ABS('ObjProd (2)'!$C$25-I2367)&gt;=7)))</f>
        <v/>
      </c>
      <c r="K2367" s="10" t="str">
        <f>IF(I2367="","",
IF(AND(DATEDIF(I2367,'ObjProd (2)'!$C$25,"y")=0,DATEDIF(I2367,'ObjProd (2)'!$C$25,"ym")=0,
   INT(('ObjProd (2)'!$C$25-EDATE(I2367,DATEDIF(I2367,'ObjProd (2)'!$C$25,"y")*12+DATEDIF(I2367,'ObjProd (2)'!$C$25,"ym")))/7)=0),
   "&lt; 1 sem.",
   IF(DATEDIF(I2367,'ObjProd (2)'!$C$25,"y")&gt;0,DATEDIF(I2367,'ObjProd (2)'!$C$25,"y") &amp; " " &amp; IF(DATEDIF(I2367,'ObjProd (2)'!$C$25,"y")=1,"an ","ans "),"") &amp;
   IF(DATEDIF(I2367,'ObjProd (2)'!$C$25,"ym")&gt;0,DATEDIF(I2367,'ObjProd (2)'!$C$25,"ym") &amp; " mois ", "") &amp;
   IF(INT(('ObjProd (2)'!$C$25-EDATE(I2367,DATEDIF(I2367,'ObjProd (2)'!$C$25,"y")*12+DATEDIF(I2367,'ObjProd (2)'!$C$25,"ym")))/7)&gt;0,
      INT(('ObjProd (2)'!$C$25-EDATE(I2367,DATEDIF(I2367,'ObjProd (2)'!$C$25,"y")*12+DATEDIF(I2367,'ObjProd (2)'!$C$25,"ym")))/7) &amp; " sem.",
      "")
)
)</f>
        <v/>
      </c>
      <c r="L2367" s="11" t="str">
        <f t="shared" si="372"/>
        <v/>
      </c>
      <c r="M2367" s="9" t="str">
        <f t="shared" si="368"/>
        <v/>
      </c>
      <c r="N2367" s="9" t="str" cm="1">
        <f t="array" aca="1" ref="N2367" ca="1">LEFT(L2367, IF(ISNUMBER(SUBSTITUTE(_xludf.MID(L2367, 2, 1), ".", ",")), 1, 2))</f>
        <v/>
      </c>
      <c r="O2367" s="19" t="str">
        <f t="shared" ca="1" si="374"/>
        <v/>
      </c>
      <c r="P2367" s="9" t="str">
        <f t="shared" ca="1" si="375"/>
        <v/>
      </c>
      <c r="Q2367" s="9" t="str">
        <f t="shared" ca="1" si="376"/>
        <v/>
      </c>
      <c r="R2367" s="9" t="str">
        <f t="shared" si="369"/>
        <v/>
      </c>
      <c r="S2367" t="str" cm="1">
        <f t="array" ref="S2367">IF(ISBLANK(C2367),"",IFERROR(INDEX(ListeSeries!$A$2:$A$1045, MATCH(1, (DatasScan!G2367=ListeSeries!$B$2:$B$1045) * (DatasScan!H2367&gt;=ListeSeries!$D$2:$D$1045) * (DatasScan!H2367&lt;=ListeSeries!$E$2:$E$1045), 0)), "no match"))</f>
        <v/>
      </c>
      <c r="T2367" s="7" t="str" cm="1">
        <f t="array" ref="T2367">IF(ISBLANK(C2367),"",IFERROR(INDEX(ListeSeries!$C$2:$C$1045, MATCH(1, (DatasScan!G2367=ListeSeries!$B$2:$B$1045) * (DatasScan!H2367&gt;=ListeSeries!$D$2:$D$1045) * (DatasScan!H2367&lt;=ListeSeries!$E$2:$E$1045), 0)), "no match"))</f>
        <v/>
      </c>
      <c r="U2367" s="11" t="str" cm="1">
        <f t="array" ref="U2367">IF(ISBLANK(C2367),"",IFERROR(INDEX(ListeSeries!$F$2:$F$1045, MATCH(1, (DatasScan!G2367=ListeSeries!$B$2:$B$1045) * (DatasScan!H2367&gt;=ListeSeries!$D$2:$D$1045) * (DatasScan!H2367&lt;=ListeSeries!$E$2:$E$1045), 0)), "no match"))</f>
        <v/>
      </c>
    </row>
    <row r="2368" spans="1:21" x14ac:dyDescent="0.25">
      <c r="A2368" s="6" t="str">
        <f t="shared" si="370"/>
        <v/>
      </c>
      <c r="B2368" s="272"/>
      <c r="F2368" s="7" t="str">
        <f t="shared" si="373"/>
        <v/>
      </c>
      <c r="G2368" s="21" t="str">
        <f>IF(ISBLANK(C2368),"",_xlfn.XLOOKUP(_xlfn.XLOOKUP(VALUE(LEFT(C2368,4)),Souches!$B$2:$B$15000,Souches!$E$2:$E$15000),Varietes!$B$2:$B$500,Varietes!$C$2:$C$500))</f>
        <v/>
      </c>
      <c r="H2368" s="19" t="str">
        <f>IF(ISBLANK(C2368),"",_xlfn.XLOOKUP(VALUE(LEFT(C2368,4)),Souches!$B$2:$B$15000,Souches!$D$2:$D$15000))</f>
        <v/>
      </c>
      <c r="I2368" s="10" t="str">
        <f t="shared" si="371"/>
        <v/>
      </c>
      <c r="J2368" s="19" t="str">
        <f>IF(I2368="","",INT(('ObjProd (2)'!$C$25-I2368)/7 * (ABS('ObjProd (2)'!$C$25-I2368)&gt;=7)))</f>
        <v/>
      </c>
      <c r="K2368" s="10" t="str">
        <f>IF(I2368="","",
IF(AND(DATEDIF(I2368,'ObjProd (2)'!$C$25,"y")=0,DATEDIF(I2368,'ObjProd (2)'!$C$25,"ym")=0,
   INT(('ObjProd (2)'!$C$25-EDATE(I2368,DATEDIF(I2368,'ObjProd (2)'!$C$25,"y")*12+DATEDIF(I2368,'ObjProd (2)'!$C$25,"ym")))/7)=0),
   "&lt; 1 sem.",
   IF(DATEDIF(I2368,'ObjProd (2)'!$C$25,"y")&gt;0,DATEDIF(I2368,'ObjProd (2)'!$C$25,"y") &amp; " " &amp; IF(DATEDIF(I2368,'ObjProd (2)'!$C$25,"y")=1,"an ","ans "),"") &amp;
   IF(DATEDIF(I2368,'ObjProd (2)'!$C$25,"ym")&gt;0,DATEDIF(I2368,'ObjProd (2)'!$C$25,"ym") &amp; " mois ", "") &amp;
   IF(INT(('ObjProd (2)'!$C$25-EDATE(I2368,DATEDIF(I2368,'ObjProd (2)'!$C$25,"y")*12+DATEDIF(I2368,'ObjProd (2)'!$C$25,"ym")))/7)&gt;0,
      INT(('ObjProd (2)'!$C$25-EDATE(I2368,DATEDIF(I2368,'ObjProd (2)'!$C$25,"y")*12+DATEDIF(I2368,'ObjProd (2)'!$C$25,"ym")))/7) &amp; " sem.",
      "")
)
)</f>
        <v/>
      </c>
      <c r="L2368" s="11" t="str">
        <f t="shared" si="372"/>
        <v/>
      </c>
      <c r="M2368" s="9" t="str">
        <f t="shared" ref="M2368:M2431" si="377">IF(OR(D2368&gt;0, E2368&gt;0), D2368*14+E2368,"")</f>
        <v/>
      </c>
      <c r="N2368" s="9" t="str" cm="1">
        <f t="array" aca="1" ref="N2368" ca="1">LEFT(L2368, IF(ISNUMBER(SUBSTITUTE(_xludf.MID(L2368, 2, 1), ".", ",")), 1, 2))</f>
        <v/>
      </c>
      <c r="O2368" s="19" t="str">
        <f t="shared" ca="1" si="374"/>
        <v/>
      </c>
      <c r="P2368" s="9" t="str">
        <f t="shared" ca="1" si="375"/>
        <v/>
      </c>
      <c r="Q2368" s="9" t="str">
        <f t="shared" ca="1" si="376"/>
        <v/>
      </c>
      <c r="R2368" s="9" t="str">
        <f t="shared" ref="R2368:R2431" si="378">IF(ISBLANK(C2368),"",P2368&amp;Q2368)</f>
        <v/>
      </c>
      <c r="S2368" t="str" cm="1">
        <f t="array" ref="S2368">IF(ISBLANK(C2368),"",IFERROR(INDEX(ListeSeries!$A$2:$A$1045, MATCH(1, (DatasScan!G2368=ListeSeries!$B$2:$B$1045) * (DatasScan!H2368&gt;=ListeSeries!$D$2:$D$1045) * (DatasScan!H2368&lt;=ListeSeries!$E$2:$E$1045), 0)), "no match"))</f>
        <v/>
      </c>
      <c r="T2368" s="7" t="str" cm="1">
        <f t="array" ref="T2368">IF(ISBLANK(C2368),"",IFERROR(INDEX(ListeSeries!$C$2:$C$1045, MATCH(1, (DatasScan!G2368=ListeSeries!$B$2:$B$1045) * (DatasScan!H2368&gt;=ListeSeries!$D$2:$D$1045) * (DatasScan!H2368&lt;=ListeSeries!$E$2:$E$1045), 0)), "no match"))</f>
        <v/>
      </c>
      <c r="U2368" s="11" t="str" cm="1">
        <f t="array" ref="U2368">IF(ISBLANK(C2368),"",IFERROR(INDEX(ListeSeries!$F$2:$F$1045, MATCH(1, (DatasScan!G2368=ListeSeries!$B$2:$B$1045) * (DatasScan!H2368&gt;=ListeSeries!$D$2:$D$1045) * (DatasScan!H2368&lt;=ListeSeries!$E$2:$E$1045), 0)), "no match"))</f>
        <v/>
      </c>
    </row>
    <row r="2369" spans="1:21" x14ac:dyDescent="0.25">
      <c r="A2369" s="6" t="str">
        <f t="shared" ref="A2369:A2432" si="379">IF(B2369="CHF","CHF",IF(B2369="CHF 2","CHF hangar",LEFT(B2369,1)))</f>
        <v/>
      </c>
      <c r="B2369" s="272"/>
      <c r="F2369" s="7" t="str">
        <f t="shared" si="373"/>
        <v/>
      </c>
      <c r="G2369" s="21" t="str">
        <f>IF(ISBLANK(C2369),"",_xlfn.XLOOKUP(_xlfn.XLOOKUP(VALUE(LEFT(C2369,4)),Souches!$B$2:$B$15000,Souches!$E$2:$E$15000),Varietes!$B$2:$B$500,Varietes!$C$2:$C$500))</f>
        <v/>
      </c>
      <c r="H2369" s="19" t="str">
        <f>IF(ISBLANK(C2369),"",_xlfn.XLOOKUP(VALUE(LEFT(C2369,4)),Souches!$B$2:$B$15000,Souches!$D$2:$D$15000))</f>
        <v/>
      </c>
      <c r="I2369" s="10" t="str">
        <f t="shared" si="371"/>
        <v/>
      </c>
      <c r="J2369" s="19" t="str">
        <f>IF(I2369="","",INT(('ObjProd (2)'!$C$25-I2369)/7 * (ABS('ObjProd (2)'!$C$25-I2369)&gt;=7)))</f>
        <v/>
      </c>
      <c r="K2369" s="10" t="str">
        <f>IF(I2369="","",
IF(AND(DATEDIF(I2369,'ObjProd (2)'!$C$25,"y")=0,DATEDIF(I2369,'ObjProd (2)'!$C$25,"ym")=0,
   INT(('ObjProd (2)'!$C$25-EDATE(I2369,DATEDIF(I2369,'ObjProd (2)'!$C$25,"y")*12+DATEDIF(I2369,'ObjProd (2)'!$C$25,"ym")))/7)=0),
   "&lt; 1 sem.",
   IF(DATEDIF(I2369,'ObjProd (2)'!$C$25,"y")&gt;0,DATEDIF(I2369,'ObjProd (2)'!$C$25,"y") &amp; " " &amp; IF(DATEDIF(I2369,'ObjProd (2)'!$C$25,"y")=1,"an ","ans "),"") &amp;
   IF(DATEDIF(I2369,'ObjProd (2)'!$C$25,"ym")&gt;0,DATEDIF(I2369,'ObjProd (2)'!$C$25,"ym") &amp; " mois ", "") &amp;
   IF(INT(('ObjProd (2)'!$C$25-EDATE(I2369,DATEDIF(I2369,'ObjProd (2)'!$C$25,"y")*12+DATEDIF(I2369,'ObjProd (2)'!$C$25,"ym")))/7)&gt;0,
      INT(('ObjProd (2)'!$C$25-EDATE(I2369,DATEDIF(I2369,'ObjProd (2)'!$C$25,"y")*12+DATEDIF(I2369,'ObjProd (2)'!$C$25,"ym")))/7) &amp; " sem.",
      "")
)
)</f>
        <v/>
      </c>
      <c r="L2369" s="11" t="str">
        <f t="shared" si="372"/>
        <v/>
      </c>
      <c r="M2369" s="9" t="str">
        <f t="shared" si="377"/>
        <v/>
      </c>
      <c r="N2369" s="9" t="str" cm="1">
        <f t="array" aca="1" ref="N2369" ca="1">LEFT(L2369, IF(ISNUMBER(SUBSTITUTE(_xludf.MID(L2369, 2, 1), ".", ",")), 1, 2))</f>
        <v/>
      </c>
      <c r="O2369" s="19" t="str">
        <f t="shared" ca="1" si="374"/>
        <v/>
      </c>
      <c r="P2369" s="9" t="str">
        <f t="shared" ca="1" si="375"/>
        <v/>
      </c>
      <c r="Q2369" s="9" t="str">
        <f t="shared" ca="1" si="376"/>
        <v/>
      </c>
      <c r="R2369" s="9" t="str">
        <f t="shared" si="378"/>
        <v/>
      </c>
      <c r="S2369" t="str" cm="1">
        <f t="array" ref="S2369">IF(ISBLANK(C2369),"",IFERROR(INDEX(ListeSeries!$A$2:$A$1045, MATCH(1, (DatasScan!G2369=ListeSeries!$B$2:$B$1045) * (DatasScan!H2369&gt;=ListeSeries!$D$2:$D$1045) * (DatasScan!H2369&lt;=ListeSeries!$E$2:$E$1045), 0)), "no match"))</f>
        <v/>
      </c>
      <c r="T2369" s="7" t="str" cm="1">
        <f t="array" ref="T2369">IF(ISBLANK(C2369),"",IFERROR(INDEX(ListeSeries!$C$2:$C$1045, MATCH(1, (DatasScan!G2369=ListeSeries!$B$2:$B$1045) * (DatasScan!H2369&gt;=ListeSeries!$D$2:$D$1045) * (DatasScan!H2369&lt;=ListeSeries!$E$2:$E$1045), 0)), "no match"))</f>
        <v/>
      </c>
      <c r="U2369" s="11" t="str" cm="1">
        <f t="array" ref="U2369">IF(ISBLANK(C2369),"",IFERROR(INDEX(ListeSeries!$F$2:$F$1045, MATCH(1, (DatasScan!G2369=ListeSeries!$B$2:$B$1045) * (DatasScan!H2369&gt;=ListeSeries!$D$2:$D$1045) * (DatasScan!H2369&lt;=ListeSeries!$E$2:$E$1045), 0)), "no match"))</f>
        <v/>
      </c>
    </row>
    <row r="2370" spans="1:21" x14ac:dyDescent="0.25">
      <c r="A2370" s="6" t="str">
        <f t="shared" si="379"/>
        <v/>
      </c>
      <c r="B2370" s="272"/>
      <c r="F2370" s="7" t="str">
        <f t="shared" si="373"/>
        <v/>
      </c>
      <c r="G2370" s="21" t="str">
        <f>IF(ISBLANK(C2370),"",_xlfn.XLOOKUP(_xlfn.XLOOKUP(VALUE(LEFT(C2370,4)),Souches!$B$2:$B$15000,Souches!$E$2:$E$15000),Varietes!$B$2:$B$500,Varietes!$C$2:$C$500))</f>
        <v/>
      </c>
      <c r="H2370" s="19" t="str">
        <f>IF(ISBLANK(C2370),"",_xlfn.XLOOKUP(VALUE(LEFT(C2370,4)),Souches!$B$2:$B$15000,Souches!$D$2:$D$15000))</f>
        <v/>
      </c>
      <c r="I2370" s="10" t="str">
        <f t="shared" ref="I2370:I2433" si="380">IF(ISBLANK(C2370),"",DATE(MID(C2370,5,4),MID(C2370,9,2),MID(C2370,11,2)))</f>
        <v/>
      </c>
      <c r="J2370" s="19" t="str">
        <f>IF(I2370="","",INT(('ObjProd (2)'!$C$25-I2370)/7 * (ABS('ObjProd (2)'!$C$25-I2370)&gt;=7)))</f>
        <v/>
      </c>
      <c r="K2370" s="10" t="str">
        <f>IF(I2370="","",
IF(AND(DATEDIF(I2370,'ObjProd (2)'!$C$25,"y")=0,DATEDIF(I2370,'ObjProd (2)'!$C$25,"ym")=0,
   INT(('ObjProd (2)'!$C$25-EDATE(I2370,DATEDIF(I2370,'ObjProd (2)'!$C$25,"y")*12+DATEDIF(I2370,'ObjProd (2)'!$C$25,"ym")))/7)=0),
   "&lt; 1 sem.",
   IF(DATEDIF(I2370,'ObjProd (2)'!$C$25,"y")&gt;0,DATEDIF(I2370,'ObjProd (2)'!$C$25,"y") &amp; " " &amp; IF(DATEDIF(I2370,'ObjProd (2)'!$C$25,"y")=1,"an ","ans "),"") &amp;
   IF(DATEDIF(I2370,'ObjProd (2)'!$C$25,"ym")&gt;0,DATEDIF(I2370,'ObjProd (2)'!$C$25,"ym") &amp; " mois ", "") &amp;
   IF(INT(('ObjProd (2)'!$C$25-EDATE(I2370,DATEDIF(I2370,'ObjProd (2)'!$C$25,"y")*12+DATEDIF(I2370,'ObjProd (2)'!$C$25,"ym")))/7)&gt;0,
      INT(('ObjProd (2)'!$C$25-EDATE(I2370,DATEDIF(I2370,'ObjProd (2)'!$C$25,"y")*12+DATEDIF(I2370,'ObjProd (2)'!$C$25,"ym")))/7) &amp; " sem.",
      "")
)
)</f>
        <v/>
      </c>
      <c r="L2370" s="11" t="str">
        <f t="shared" ref="L2370:L2433" si="381">IF(ISBLANK(C2370),"",MID(C2370,13,4))</f>
        <v/>
      </c>
      <c r="M2370" s="9" t="str">
        <f t="shared" si="377"/>
        <v/>
      </c>
      <c r="N2370" s="9" t="str" cm="1">
        <f t="array" aca="1" ref="N2370" ca="1">LEFT(L2370, IF(ISNUMBER(SUBSTITUTE(_xludf.MID(L2370, 2, 1), ".", ",")), 1, 2))</f>
        <v/>
      </c>
      <c r="O2370" s="19" t="str">
        <f t="shared" ca="1" si="374"/>
        <v/>
      </c>
      <c r="P2370" s="9" t="str">
        <f t="shared" ca="1" si="375"/>
        <v/>
      </c>
      <c r="Q2370" s="9" t="str">
        <f t="shared" ca="1" si="376"/>
        <v/>
      </c>
      <c r="R2370" s="9" t="str">
        <f t="shared" si="378"/>
        <v/>
      </c>
      <c r="S2370" t="str" cm="1">
        <f t="array" ref="S2370">IF(ISBLANK(C2370),"",IFERROR(INDEX(ListeSeries!$A$2:$A$1045, MATCH(1, (DatasScan!G2370=ListeSeries!$B$2:$B$1045) * (DatasScan!H2370&gt;=ListeSeries!$D$2:$D$1045) * (DatasScan!H2370&lt;=ListeSeries!$E$2:$E$1045), 0)), "no match"))</f>
        <v/>
      </c>
      <c r="T2370" s="7" t="str" cm="1">
        <f t="array" ref="T2370">IF(ISBLANK(C2370),"",IFERROR(INDEX(ListeSeries!$C$2:$C$1045, MATCH(1, (DatasScan!G2370=ListeSeries!$B$2:$B$1045) * (DatasScan!H2370&gt;=ListeSeries!$D$2:$D$1045) * (DatasScan!H2370&lt;=ListeSeries!$E$2:$E$1045), 0)), "no match"))</f>
        <v/>
      </c>
      <c r="U2370" s="11" t="str" cm="1">
        <f t="array" ref="U2370">IF(ISBLANK(C2370),"",IFERROR(INDEX(ListeSeries!$F$2:$F$1045, MATCH(1, (DatasScan!G2370=ListeSeries!$B$2:$B$1045) * (DatasScan!H2370&gt;=ListeSeries!$D$2:$D$1045) * (DatasScan!H2370&lt;=ListeSeries!$E$2:$E$1045), 0)), "no match"))</f>
        <v/>
      </c>
    </row>
    <row r="2371" spans="1:21" x14ac:dyDescent="0.25">
      <c r="A2371" s="6" t="str">
        <f t="shared" si="379"/>
        <v/>
      </c>
      <c r="B2371" s="272"/>
      <c r="F2371" s="7" t="str">
        <f t="shared" si="373"/>
        <v/>
      </c>
      <c r="G2371" s="21" t="str">
        <f>IF(ISBLANK(C2371),"",_xlfn.XLOOKUP(_xlfn.XLOOKUP(VALUE(LEFT(C2371,4)),Souches!$B$2:$B$15000,Souches!$E$2:$E$15000),Varietes!$B$2:$B$500,Varietes!$C$2:$C$500))</f>
        <v/>
      </c>
      <c r="H2371" s="19" t="str">
        <f>IF(ISBLANK(C2371),"",_xlfn.XLOOKUP(VALUE(LEFT(C2371,4)),Souches!$B$2:$B$15000,Souches!$D$2:$D$15000))</f>
        <v/>
      </c>
      <c r="I2371" s="10" t="str">
        <f t="shared" si="380"/>
        <v/>
      </c>
      <c r="J2371" s="19" t="str">
        <f>IF(I2371="","",INT(('ObjProd (2)'!$C$25-I2371)/7 * (ABS('ObjProd (2)'!$C$25-I2371)&gt;=7)))</f>
        <v/>
      </c>
      <c r="K2371" s="10" t="str">
        <f>IF(I2371="","",
IF(AND(DATEDIF(I2371,'ObjProd (2)'!$C$25,"y")=0,DATEDIF(I2371,'ObjProd (2)'!$C$25,"ym")=0,
   INT(('ObjProd (2)'!$C$25-EDATE(I2371,DATEDIF(I2371,'ObjProd (2)'!$C$25,"y")*12+DATEDIF(I2371,'ObjProd (2)'!$C$25,"ym")))/7)=0),
   "&lt; 1 sem.",
   IF(DATEDIF(I2371,'ObjProd (2)'!$C$25,"y")&gt;0,DATEDIF(I2371,'ObjProd (2)'!$C$25,"y") &amp; " " &amp; IF(DATEDIF(I2371,'ObjProd (2)'!$C$25,"y")=1,"an ","ans "),"") &amp;
   IF(DATEDIF(I2371,'ObjProd (2)'!$C$25,"ym")&gt;0,DATEDIF(I2371,'ObjProd (2)'!$C$25,"ym") &amp; " mois ", "") &amp;
   IF(INT(('ObjProd (2)'!$C$25-EDATE(I2371,DATEDIF(I2371,'ObjProd (2)'!$C$25,"y")*12+DATEDIF(I2371,'ObjProd (2)'!$C$25,"ym")))/7)&gt;0,
      INT(('ObjProd (2)'!$C$25-EDATE(I2371,DATEDIF(I2371,'ObjProd (2)'!$C$25,"y")*12+DATEDIF(I2371,'ObjProd (2)'!$C$25,"ym")))/7) &amp; " sem.",
      "")
)
)</f>
        <v/>
      </c>
      <c r="L2371" s="11" t="str">
        <f t="shared" si="381"/>
        <v/>
      </c>
      <c r="M2371" s="9" t="str">
        <f t="shared" si="377"/>
        <v/>
      </c>
      <c r="N2371" s="9" t="str" cm="1">
        <f t="array" aca="1" ref="N2371" ca="1">LEFT(L2371, IF(ISNUMBER(SUBSTITUTE(_xludf.MID(L2371, 2, 1), ".", ",")), 1, 2))</f>
        <v/>
      </c>
      <c r="O2371" s="19" t="str">
        <f t="shared" ca="1" si="374"/>
        <v/>
      </c>
      <c r="P2371" s="9" t="str">
        <f t="shared" ca="1" si="375"/>
        <v/>
      </c>
      <c r="Q2371" s="9" t="str">
        <f t="shared" ca="1" si="376"/>
        <v/>
      </c>
      <c r="R2371" s="9" t="str">
        <f t="shared" si="378"/>
        <v/>
      </c>
      <c r="S2371" t="str" cm="1">
        <f t="array" ref="S2371">IF(ISBLANK(C2371),"",IFERROR(INDEX(ListeSeries!$A$2:$A$1045, MATCH(1, (DatasScan!G2371=ListeSeries!$B$2:$B$1045) * (DatasScan!H2371&gt;=ListeSeries!$D$2:$D$1045) * (DatasScan!H2371&lt;=ListeSeries!$E$2:$E$1045), 0)), "no match"))</f>
        <v/>
      </c>
      <c r="T2371" s="7" t="str" cm="1">
        <f t="array" ref="T2371">IF(ISBLANK(C2371),"",IFERROR(INDEX(ListeSeries!$C$2:$C$1045, MATCH(1, (DatasScan!G2371=ListeSeries!$B$2:$B$1045) * (DatasScan!H2371&gt;=ListeSeries!$D$2:$D$1045) * (DatasScan!H2371&lt;=ListeSeries!$E$2:$E$1045), 0)), "no match"))</f>
        <v/>
      </c>
      <c r="U2371" s="11" t="str" cm="1">
        <f t="array" ref="U2371">IF(ISBLANK(C2371),"",IFERROR(INDEX(ListeSeries!$F$2:$F$1045, MATCH(1, (DatasScan!G2371=ListeSeries!$B$2:$B$1045) * (DatasScan!H2371&gt;=ListeSeries!$D$2:$D$1045) * (DatasScan!H2371&lt;=ListeSeries!$E$2:$E$1045), 0)), "no match"))</f>
        <v/>
      </c>
    </row>
    <row r="2372" spans="1:21" x14ac:dyDescent="0.25">
      <c r="A2372" s="6" t="str">
        <f t="shared" si="379"/>
        <v/>
      </c>
      <c r="B2372" s="272"/>
      <c r="F2372" s="7" t="str">
        <f t="shared" si="373"/>
        <v/>
      </c>
      <c r="G2372" s="21" t="str">
        <f>IF(ISBLANK(C2372),"",_xlfn.XLOOKUP(_xlfn.XLOOKUP(VALUE(LEFT(C2372,4)),Souches!$B$2:$B$15000,Souches!$E$2:$E$15000),Varietes!$B$2:$B$500,Varietes!$C$2:$C$500))</f>
        <v/>
      </c>
      <c r="H2372" s="19" t="str">
        <f>IF(ISBLANK(C2372),"",_xlfn.XLOOKUP(VALUE(LEFT(C2372,4)),Souches!$B$2:$B$15000,Souches!$D$2:$D$15000))</f>
        <v/>
      </c>
      <c r="I2372" s="10" t="str">
        <f t="shared" si="380"/>
        <v/>
      </c>
      <c r="J2372" s="19" t="str">
        <f>IF(I2372="","",INT(('ObjProd (2)'!$C$25-I2372)/7 * (ABS('ObjProd (2)'!$C$25-I2372)&gt;=7)))</f>
        <v/>
      </c>
      <c r="K2372" s="10" t="str">
        <f>IF(I2372="","",
IF(AND(DATEDIF(I2372,'ObjProd (2)'!$C$25,"y")=0,DATEDIF(I2372,'ObjProd (2)'!$C$25,"ym")=0,
   INT(('ObjProd (2)'!$C$25-EDATE(I2372,DATEDIF(I2372,'ObjProd (2)'!$C$25,"y")*12+DATEDIF(I2372,'ObjProd (2)'!$C$25,"ym")))/7)=0),
   "&lt; 1 sem.",
   IF(DATEDIF(I2372,'ObjProd (2)'!$C$25,"y")&gt;0,DATEDIF(I2372,'ObjProd (2)'!$C$25,"y") &amp; " " &amp; IF(DATEDIF(I2372,'ObjProd (2)'!$C$25,"y")=1,"an ","ans "),"") &amp;
   IF(DATEDIF(I2372,'ObjProd (2)'!$C$25,"ym")&gt;0,DATEDIF(I2372,'ObjProd (2)'!$C$25,"ym") &amp; " mois ", "") &amp;
   IF(INT(('ObjProd (2)'!$C$25-EDATE(I2372,DATEDIF(I2372,'ObjProd (2)'!$C$25,"y")*12+DATEDIF(I2372,'ObjProd (2)'!$C$25,"ym")))/7)&gt;0,
      INT(('ObjProd (2)'!$C$25-EDATE(I2372,DATEDIF(I2372,'ObjProd (2)'!$C$25,"y")*12+DATEDIF(I2372,'ObjProd (2)'!$C$25,"ym")))/7) &amp; " sem.",
      "")
)
)</f>
        <v/>
      </c>
      <c r="L2372" s="11" t="str">
        <f t="shared" si="381"/>
        <v/>
      </c>
      <c r="M2372" s="9" t="str">
        <f t="shared" si="377"/>
        <v/>
      </c>
      <c r="N2372" s="9" t="str" cm="1">
        <f t="array" aca="1" ref="N2372" ca="1">LEFT(L2372, IF(ISNUMBER(SUBSTITUTE(_xludf.MID(L2372, 2, 1), ".", ",")), 1, 2))</f>
        <v/>
      </c>
      <c r="O2372" s="19" t="str">
        <f t="shared" ca="1" si="374"/>
        <v/>
      </c>
      <c r="P2372" s="9" t="str">
        <f t="shared" ca="1" si="375"/>
        <v/>
      </c>
      <c r="Q2372" s="9" t="str">
        <f t="shared" ca="1" si="376"/>
        <v/>
      </c>
      <c r="R2372" s="9" t="str">
        <f t="shared" si="378"/>
        <v/>
      </c>
      <c r="S2372" t="str" cm="1">
        <f t="array" ref="S2372">IF(ISBLANK(C2372),"",IFERROR(INDEX(ListeSeries!$A$2:$A$1045, MATCH(1, (DatasScan!G2372=ListeSeries!$B$2:$B$1045) * (DatasScan!H2372&gt;=ListeSeries!$D$2:$D$1045) * (DatasScan!H2372&lt;=ListeSeries!$E$2:$E$1045), 0)), "no match"))</f>
        <v/>
      </c>
      <c r="T2372" s="7" t="str" cm="1">
        <f t="array" ref="T2372">IF(ISBLANK(C2372),"",IFERROR(INDEX(ListeSeries!$C$2:$C$1045, MATCH(1, (DatasScan!G2372=ListeSeries!$B$2:$B$1045) * (DatasScan!H2372&gt;=ListeSeries!$D$2:$D$1045) * (DatasScan!H2372&lt;=ListeSeries!$E$2:$E$1045), 0)), "no match"))</f>
        <v/>
      </c>
      <c r="U2372" s="11" t="str" cm="1">
        <f t="array" ref="U2372">IF(ISBLANK(C2372),"",IFERROR(INDEX(ListeSeries!$F$2:$F$1045, MATCH(1, (DatasScan!G2372=ListeSeries!$B$2:$B$1045) * (DatasScan!H2372&gt;=ListeSeries!$D$2:$D$1045) * (DatasScan!H2372&lt;=ListeSeries!$E$2:$E$1045), 0)), "no match"))</f>
        <v/>
      </c>
    </row>
    <row r="2373" spans="1:21" x14ac:dyDescent="0.25">
      <c r="A2373" s="6" t="str">
        <f t="shared" si="379"/>
        <v/>
      </c>
      <c r="B2373" s="272"/>
      <c r="F2373" s="7" t="str">
        <f t="shared" si="373"/>
        <v/>
      </c>
      <c r="G2373" s="21" t="str">
        <f>IF(ISBLANK(C2373),"",_xlfn.XLOOKUP(_xlfn.XLOOKUP(VALUE(LEFT(C2373,4)),Souches!$B$2:$B$15000,Souches!$E$2:$E$15000),Varietes!$B$2:$B$500,Varietes!$C$2:$C$500))</f>
        <v/>
      </c>
      <c r="H2373" s="19" t="str">
        <f>IF(ISBLANK(C2373),"",_xlfn.XLOOKUP(VALUE(LEFT(C2373,4)),Souches!$B$2:$B$15000,Souches!$D$2:$D$15000))</f>
        <v/>
      </c>
      <c r="I2373" s="10" t="str">
        <f t="shared" si="380"/>
        <v/>
      </c>
      <c r="J2373" s="19" t="str">
        <f>IF(I2373="","",INT(('ObjProd (2)'!$C$25-I2373)/7 * (ABS('ObjProd (2)'!$C$25-I2373)&gt;=7)))</f>
        <v/>
      </c>
      <c r="K2373" s="10" t="str">
        <f>IF(I2373="","",
IF(AND(DATEDIF(I2373,'ObjProd (2)'!$C$25,"y")=0,DATEDIF(I2373,'ObjProd (2)'!$C$25,"ym")=0,
   INT(('ObjProd (2)'!$C$25-EDATE(I2373,DATEDIF(I2373,'ObjProd (2)'!$C$25,"y")*12+DATEDIF(I2373,'ObjProd (2)'!$C$25,"ym")))/7)=0),
   "&lt; 1 sem.",
   IF(DATEDIF(I2373,'ObjProd (2)'!$C$25,"y")&gt;0,DATEDIF(I2373,'ObjProd (2)'!$C$25,"y") &amp; " " &amp; IF(DATEDIF(I2373,'ObjProd (2)'!$C$25,"y")=1,"an ","ans "),"") &amp;
   IF(DATEDIF(I2373,'ObjProd (2)'!$C$25,"ym")&gt;0,DATEDIF(I2373,'ObjProd (2)'!$C$25,"ym") &amp; " mois ", "") &amp;
   IF(INT(('ObjProd (2)'!$C$25-EDATE(I2373,DATEDIF(I2373,'ObjProd (2)'!$C$25,"y")*12+DATEDIF(I2373,'ObjProd (2)'!$C$25,"ym")))/7)&gt;0,
      INT(('ObjProd (2)'!$C$25-EDATE(I2373,DATEDIF(I2373,'ObjProd (2)'!$C$25,"y")*12+DATEDIF(I2373,'ObjProd (2)'!$C$25,"ym")))/7) &amp; " sem.",
      "")
)
)</f>
        <v/>
      </c>
      <c r="L2373" s="11" t="str">
        <f t="shared" si="381"/>
        <v/>
      </c>
      <c r="M2373" s="9" t="str">
        <f t="shared" si="377"/>
        <v/>
      </c>
      <c r="N2373" s="9" t="str" cm="1">
        <f t="array" aca="1" ref="N2373" ca="1">LEFT(L2373, IF(ISNUMBER(SUBSTITUTE(_xludf.MID(L2373, 2, 1), ".", ",")), 1, 2))</f>
        <v/>
      </c>
      <c r="O2373" s="19" t="str">
        <f t="shared" ca="1" si="374"/>
        <v/>
      </c>
      <c r="P2373" s="9" t="str">
        <f t="shared" ca="1" si="375"/>
        <v/>
      </c>
      <c r="Q2373" s="9" t="str">
        <f t="shared" ca="1" si="376"/>
        <v/>
      </c>
      <c r="R2373" s="9" t="str">
        <f t="shared" si="378"/>
        <v/>
      </c>
      <c r="S2373" t="str" cm="1">
        <f t="array" ref="S2373">IF(ISBLANK(C2373),"",IFERROR(INDEX(ListeSeries!$A$2:$A$1045, MATCH(1, (DatasScan!G2373=ListeSeries!$B$2:$B$1045) * (DatasScan!H2373&gt;=ListeSeries!$D$2:$D$1045) * (DatasScan!H2373&lt;=ListeSeries!$E$2:$E$1045), 0)), "no match"))</f>
        <v/>
      </c>
      <c r="T2373" s="7" t="str" cm="1">
        <f t="array" ref="T2373">IF(ISBLANK(C2373),"",IFERROR(INDEX(ListeSeries!$C$2:$C$1045, MATCH(1, (DatasScan!G2373=ListeSeries!$B$2:$B$1045) * (DatasScan!H2373&gt;=ListeSeries!$D$2:$D$1045) * (DatasScan!H2373&lt;=ListeSeries!$E$2:$E$1045), 0)), "no match"))</f>
        <v/>
      </c>
      <c r="U2373" s="11" t="str" cm="1">
        <f t="array" ref="U2373">IF(ISBLANK(C2373),"",IFERROR(INDEX(ListeSeries!$F$2:$F$1045, MATCH(1, (DatasScan!G2373=ListeSeries!$B$2:$B$1045) * (DatasScan!H2373&gt;=ListeSeries!$D$2:$D$1045) * (DatasScan!H2373&lt;=ListeSeries!$E$2:$E$1045), 0)), "no match"))</f>
        <v/>
      </c>
    </row>
    <row r="2374" spans="1:21" x14ac:dyDescent="0.25">
      <c r="A2374" s="6" t="str">
        <f t="shared" si="379"/>
        <v/>
      </c>
      <c r="B2374" s="272"/>
      <c r="F2374" s="7" t="str">
        <f t="shared" si="373"/>
        <v/>
      </c>
      <c r="G2374" s="21" t="str">
        <f>IF(ISBLANK(C2374),"",_xlfn.XLOOKUP(_xlfn.XLOOKUP(VALUE(LEFT(C2374,4)),Souches!$B$2:$B$15000,Souches!$E$2:$E$15000),Varietes!$B$2:$B$500,Varietes!$C$2:$C$500))</f>
        <v/>
      </c>
      <c r="H2374" s="19" t="str">
        <f>IF(ISBLANK(C2374),"",_xlfn.XLOOKUP(VALUE(LEFT(C2374,4)),Souches!$B$2:$B$15000,Souches!$D$2:$D$15000))</f>
        <v/>
      </c>
      <c r="I2374" s="10" t="str">
        <f t="shared" si="380"/>
        <v/>
      </c>
      <c r="J2374" s="19" t="str">
        <f>IF(I2374="","",INT(('ObjProd (2)'!$C$25-I2374)/7 * (ABS('ObjProd (2)'!$C$25-I2374)&gt;=7)))</f>
        <v/>
      </c>
      <c r="K2374" s="10" t="str">
        <f>IF(I2374="","",
IF(AND(DATEDIF(I2374,'ObjProd (2)'!$C$25,"y")=0,DATEDIF(I2374,'ObjProd (2)'!$C$25,"ym")=0,
   INT(('ObjProd (2)'!$C$25-EDATE(I2374,DATEDIF(I2374,'ObjProd (2)'!$C$25,"y")*12+DATEDIF(I2374,'ObjProd (2)'!$C$25,"ym")))/7)=0),
   "&lt; 1 sem.",
   IF(DATEDIF(I2374,'ObjProd (2)'!$C$25,"y")&gt;0,DATEDIF(I2374,'ObjProd (2)'!$C$25,"y") &amp; " " &amp; IF(DATEDIF(I2374,'ObjProd (2)'!$C$25,"y")=1,"an ","ans "),"") &amp;
   IF(DATEDIF(I2374,'ObjProd (2)'!$C$25,"ym")&gt;0,DATEDIF(I2374,'ObjProd (2)'!$C$25,"ym") &amp; " mois ", "") &amp;
   IF(INT(('ObjProd (2)'!$C$25-EDATE(I2374,DATEDIF(I2374,'ObjProd (2)'!$C$25,"y")*12+DATEDIF(I2374,'ObjProd (2)'!$C$25,"ym")))/7)&gt;0,
      INT(('ObjProd (2)'!$C$25-EDATE(I2374,DATEDIF(I2374,'ObjProd (2)'!$C$25,"y")*12+DATEDIF(I2374,'ObjProd (2)'!$C$25,"ym")))/7) &amp; " sem.",
      "")
)
)</f>
        <v/>
      </c>
      <c r="L2374" s="11" t="str">
        <f t="shared" si="381"/>
        <v/>
      </c>
      <c r="M2374" s="9" t="str">
        <f t="shared" si="377"/>
        <v/>
      </c>
      <c r="N2374" s="9" t="str" cm="1">
        <f t="array" aca="1" ref="N2374" ca="1">LEFT(L2374, IF(ISNUMBER(SUBSTITUTE(_xludf.MID(L2374, 2, 1), ".", ",")), 1, 2))</f>
        <v/>
      </c>
      <c r="O2374" s="19" t="str">
        <f t="shared" ca="1" si="374"/>
        <v/>
      </c>
      <c r="P2374" s="9" t="str">
        <f t="shared" ca="1" si="375"/>
        <v/>
      </c>
      <c r="Q2374" s="9" t="str">
        <f t="shared" ca="1" si="376"/>
        <v/>
      </c>
      <c r="R2374" s="9" t="str">
        <f t="shared" si="378"/>
        <v/>
      </c>
      <c r="S2374" t="str" cm="1">
        <f t="array" ref="S2374">IF(ISBLANK(C2374),"",IFERROR(INDEX(ListeSeries!$A$2:$A$1045, MATCH(1, (DatasScan!G2374=ListeSeries!$B$2:$B$1045) * (DatasScan!H2374&gt;=ListeSeries!$D$2:$D$1045) * (DatasScan!H2374&lt;=ListeSeries!$E$2:$E$1045), 0)), "no match"))</f>
        <v/>
      </c>
      <c r="T2374" s="7" t="str" cm="1">
        <f t="array" ref="T2374">IF(ISBLANK(C2374),"",IFERROR(INDEX(ListeSeries!$C$2:$C$1045, MATCH(1, (DatasScan!G2374=ListeSeries!$B$2:$B$1045) * (DatasScan!H2374&gt;=ListeSeries!$D$2:$D$1045) * (DatasScan!H2374&lt;=ListeSeries!$E$2:$E$1045), 0)), "no match"))</f>
        <v/>
      </c>
      <c r="U2374" s="11" t="str" cm="1">
        <f t="array" ref="U2374">IF(ISBLANK(C2374),"",IFERROR(INDEX(ListeSeries!$F$2:$F$1045, MATCH(1, (DatasScan!G2374=ListeSeries!$B$2:$B$1045) * (DatasScan!H2374&gt;=ListeSeries!$D$2:$D$1045) * (DatasScan!H2374&lt;=ListeSeries!$E$2:$E$1045), 0)), "no match"))</f>
        <v/>
      </c>
    </row>
    <row r="2375" spans="1:21" x14ac:dyDescent="0.25">
      <c r="A2375" s="6" t="str">
        <f t="shared" si="379"/>
        <v/>
      </c>
      <c r="B2375" s="272"/>
      <c r="F2375" s="7" t="str">
        <f t="shared" si="373"/>
        <v/>
      </c>
      <c r="G2375" s="21" t="str">
        <f>IF(ISBLANK(C2375),"",_xlfn.XLOOKUP(_xlfn.XLOOKUP(VALUE(LEFT(C2375,4)),Souches!$B$2:$B$15000,Souches!$E$2:$E$15000),Varietes!$B$2:$B$500,Varietes!$C$2:$C$500))</f>
        <v/>
      </c>
      <c r="H2375" s="19" t="str">
        <f>IF(ISBLANK(C2375),"",_xlfn.XLOOKUP(VALUE(LEFT(C2375,4)),Souches!$B$2:$B$15000,Souches!$D$2:$D$15000))</f>
        <v/>
      </c>
      <c r="I2375" s="10" t="str">
        <f t="shared" si="380"/>
        <v/>
      </c>
      <c r="J2375" s="19" t="str">
        <f>IF(I2375="","",INT(('ObjProd (2)'!$C$25-I2375)/7 * (ABS('ObjProd (2)'!$C$25-I2375)&gt;=7)))</f>
        <v/>
      </c>
      <c r="K2375" s="10" t="str">
        <f>IF(I2375="","",
IF(AND(DATEDIF(I2375,'ObjProd (2)'!$C$25,"y")=0,DATEDIF(I2375,'ObjProd (2)'!$C$25,"ym")=0,
   INT(('ObjProd (2)'!$C$25-EDATE(I2375,DATEDIF(I2375,'ObjProd (2)'!$C$25,"y")*12+DATEDIF(I2375,'ObjProd (2)'!$C$25,"ym")))/7)=0),
   "&lt; 1 sem.",
   IF(DATEDIF(I2375,'ObjProd (2)'!$C$25,"y")&gt;0,DATEDIF(I2375,'ObjProd (2)'!$C$25,"y") &amp; " " &amp; IF(DATEDIF(I2375,'ObjProd (2)'!$C$25,"y")=1,"an ","ans "),"") &amp;
   IF(DATEDIF(I2375,'ObjProd (2)'!$C$25,"ym")&gt;0,DATEDIF(I2375,'ObjProd (2)'!$C$25,"ym") &amp; " mois ", "") &amp;
   IF(INT(('ObjProd (2)'!$C$25-EDATE(I2375,DATEDIF(I2375,'ObjProd (2)'!$C$25,"y")*12+DATEDIF(I2375,'ObjProd (2)'!$C$25,"ym")))/7)&gt;0,
      INT(('ObjProd (2)'!$C$25-EDATE(I2375,DATEDIF(I2375,'ObjProd (2)'!$C$25,"y")*12+DATEDIF(I2375,'ObjProd (2)'!$C$25,"ym")))/7) &amp; " sem.",
      "")
)
)</f>
        <v/>
      </c>
      <c r="L2375" s="11" t="str">
        <f t="shared" si="381"/>
        <v/>
      </c>
      <c r="M2375" s="9" t="str">
        <f t="shared" si="377"/>
        <v/>
      </c>
      <c r="N2375" s="9" t="str" cm="1">
        <f t="array" aca="1" ref="N2375" ca="1">LEFT(L2375, IF(ISNUMBER(SUBSTITUTE(_xludf.MID(L2375, 2, 1), ".", ",")), 1, 2))</f>
        <v/>
      </c>
      <c r="O2375" s="19" t="str">
        <f t="shared" ca="1" si="374"/>
        <v/>
      </c>
      <c r="P2375" s="9" t="str">
        <f t="shared" ca="1" si="375"/>
        <v/>
      </c>
      <c r="Q2375" s="9" t="str">
        <f t="shared" ca="1" si="376"/>
        <v/>
      </c>
      <c r="R2375" s="9" t="str">
        <f t="shared" si="378"/>
        <v/>
      </c>
      <c r="S2375" t="str" cm="1">
        <f t="array" ref="S2375">IF(ISBLANK(C2375),"",IFERROR(INDEX(ListeSeries!$A$2:$A$1045, MATCH(1, (DatasScan!G2375=ListeSeries!$B$2:$B$1045) * (DatasScan!H2375&gt;=ListeSeries!$D$2:$D$1045) * (DatasScan!H2375&lt;=ListeSeries!$E$2:$E$1045), 0)), "no match"))</f>
        <v/>
      </c>
      <c r="T2375" s="7" t="str" cm="1">
        <f t="array" ref="T2375">IF(ISBLANK(C2375),"",IFERROR(INDEX(ListeSeries!$C$2:$C$1045, MATCH(1, (DatasScan!G2375=ListeSeries!$B$2:$B$1045) * (DatasScan!H2375&gt;=ListeSeries!$D$2:$D$1045) * (DatasScan!H2375&lt;=ListeSeries!$E$2:$E$1045), 0)), "no match"))</f>
        <v/>
      </c>
      <c r="U2375" s="11" t="str" cm="1">
        <f t="array" ref="U2375">IF(ISBLANK(C2375),"",IFERROR(INDEX(ListeSeries!$F$2:$F$1045, MATCH(1, (DatasScan!G2375=ListeSeries!$B$2:$B$1045) * (DatasScan!H2375&gt;=ListeSeries!$D$2:$D$1045) * (DatasScan!H2375&lt;=ListeSeries!$E$2:$E$1045), 0)), "no match"))</f>
        <v/>
      </c>
    </row>
    <row r="2376" spans="1:21" x14ac:dyDescent="0.25">
      <c r="A2376" s="6" t="str">
        <f t="shared" si="379"/>
        <v/>
      </c>
      <c r="B2376" s="272"/>
      <c r="F2376" s="7" t="str">
        <f t="shared" si="373"/>
        <v/>
      </c>
      <c r="G2376" s="21" t="str">
        <f>IF(ISBLANK(C2376),"",_xlfn.XLOOKUP(_xlfn.XLOOKUP(VALUE(LEFT(C2376,4)),Souches!$B$2:$B$15000,Souches!$E$2:$E$15000),Varietes!$B$2:$B$500,Varietes!$C$2:$C$500))</f>
        <v/>
      </c>
      <c r="H2376" s="19" t="str">
        <f>IF(ISBLANK(C2376),"",_xlfn.XLOOKUP(VALUE(LEFT(C2376,4)),Souches!$B$2:$B$15000,Souches!$D$2:$D$15000))</f>
        <v/>
      </c>
      <c r="I2376" s="10" t="str">
        <f t="shared" si="380"/>
        <v/>
      </c>
      <c r="J2376" s="19" t="str">
        <f>IF(I2376="","",INT(('ObjProd (2)'!$C$25-I2376)/7 * (ABS('ObjProd (2)'!$C$25-I2376)&gt;=7)))</f>
        <v/>
      </c>
      <c r="K2376" s="10" t="str">
        <f>IF(I2376="","",
IF(AND(DATEDIF(I2376,'ObjProd (2)'!$C$25,"y")=0,DATEDIF(I2376,'ObjProd (2)'!$C$25,"ym")=0,
   INT(('ObjProd (2)'!$C$25-EDATE(I2376,DATEDIF(I2376,'ObjProd (2)'!$C$25,"y")*12+DATEDIF(I2376,'ObjProd (2)'!$C$25,"ym")))/7)=0),
   "&lt; 1 sem.",
   IF(DATEDIF(I2376,'ObjProd (2)'!$C$25,"y")&gt;0,DATEDIF(I2376,'ObjProd (2)'!$C$25,"y") &amp; " " &amp; IF(DATEDIF(I2376,'ObjProd (2)'!$C$25,"y")=1,"an ","ans "),"") &amp;
   IF(DATEDIF(I2376,'ObjProd (2)'!$C$25,"ym")&gt;0,DATEDIF(I2376,'ObjProd (2)'!$C$25,"ym") &amp; " mois ", "") &amp;
   IF(INT(('ObjProd (2)'!$C$25-EDATE(I2376,DATEDIF(I2376,'ObjProd (2)'!$C$25,"y")*12+DATEDIF(I2376,'ObjProd (2)'!$C$25,"ym")))/7)&gt;0,
      INT(('ObjProd (2)'!$C$25-EDATE(I2376,DATEDIF(I2376,'ObjProd (2)'!$C$25,"y")*12+DATEDIF(I2376,'ObjProd (2)'!$C$25,"ym")))/7) &amp; " sem.",
      "")
)
)</f>
        <v/>
      </c>
      <c r="L2376" s="11" t="str">
        <f t="shared" si="381"/>
        <v/>
      </c>
      <c r="M2376" s="9" t="str">
        <f t="shared" si="377"/>
        <v/>
      </c>
      <c r="N2376" s="9" t="str" cm="1">
        <f t="array" aca="1" ref="N2376" ca="1">LEFT(L2376, IF(ISNUMBER(SUBSTITUTE(_xludf.MID(L2376, 2, 1), ".", ",")), 1, 2))</f>
        <v/>
      </c>
      <c r="O2376" s="19" t="str">
        <f t="shared" ca="1" si="374"/>
        <v/>
      </c>
      <c r="P2376" s="9" t="str">
        <f t="shared" ca="1" si="375"/>
        <v/>
      </c>
      <c r="Q2376" s="9" t="str">
        <f t="shared" ca="1" si="376"/>
        <v/>
      </c>
      <c r="R2376" s="9" t="str">
        <f t="shared" si="378"/>
        <v/>
      </c>
      <c r="S2376" t="str" cm="1">
        <f t="array" ref="S2376">IF(ISBLANK(C2376),"",IFERROR(INDEX(ListeSeries!$A$2:$A$1045, MATCH(1, (DatasScan!G2376=ListeSeries!$B$2:$B$1045) * (DatasScan!H2376&gt;=ListeSeries!$D$2:$D$1045) * (DatasScan!H2376&lt;=ListeSeries!$E$2:$E$1045), 0)), "no match"))</f>
        <v/>
      </c>
      <c r="T2376" s="7" t="str" cm="1">
        <f t="array" ref="T2376">IF(ISBLANK(C2376),"",IFERROR(INDEX(ListeSeries!$C$2:$C$1045, MATCH(1, (DatasScan!G2376=ListeSeries!$B$2:$B$1045) * (DatasScan!H2376&gt;=ListeSeries!$D$2:$D$1045) * (DatasScan!H2376&lt;=ListeSeries!$E$2:$E$1045), 0)), "no match"))</f>
        <v/>
      </c>
      <c r="U2376" s="11" t="str" cm="1">
        <f t="array" ref="U2376">IF(ISBLANK(C2376),"",IFERROR(INDEX(ListeSeries!$F$2:$F$1045, MATCH(1, (DatasScan!G2376=ListeSeries!$B$2:$B$1045) * (DatasScan!H2376&gt;=ListeSeries!$D$2:$D$1045) * (DatasScan!H2376&lt;=ListeSeries!$E$2:$E$1045), 0)), "no match"))</f>
        <v/>
      </c>
    </row>
    <row r="2377" spans="1:21" x14ac:dyDescent="0.25">
      <c r="A2377" s="6" t="str">
        <f t="shared" si="379"/>
        <v/>
      </c>
      <c r="B2377" s="272"/>
      <c r="F2377" s="7" t="str">
        <f t="shared" si="373"/>
        <v/>
      </c>
      <c r="G2377" s="21" t="str">
        <f>IF(ISBLANK(C2377),"",_xlfn.XLOOKUP(_xlfn.XLOOKUP(VALUE(LEFT(C2377,4)),Souches!$B$2:$B$15000,Souches!$E$2:$E$15000),Varietes!$B$2:$B$500,Varietes!$C$2:$C$500))</f>
        <v/>
      </c>
      <c r="H2377" s="19" t="str">
        <f>IF(ISBLANK(C2377),"",_xlfn.XLOOKUP(VALUE(LEFT(C2377,4)),Souches!$B$2:$B$15000,Souches!$D$2:$D$15000))</f>
        <v/>
      </c>
      <c r="I2377" s="10" t="str">
        <f t="shared" si="380"/>
        <v/>
      </c>
      <c r="J2377" s="19" t="str">
        <f>IF(I2377="","",INT(('ObjProd (2)'!$C$25-I2377)/7 * (ABS('ObjProd (2)'!$C$25-I2377)&gt;=7)))</f>
        <v/>
      </c>
      <c r="K2377" s="10" t="str">
        <f>IF(I2377="","",
IF(AND(DATEDIF(I2377,'ObjProd (2)'!$C$25,"y")=0,DATEDIF(I2377,'ObjProd (2)'!$C$25,"ym")=0,
   INT(('ObjProd (2)'!$C$25-EDATE(I2377,DATEDIF(I2377,'ObjProd (2)'!$C$25,"y")*12+DATEDIF(I2377,'ObjProd (2)'!$C$25,"ym")))/7)=0),
   "&lt; 1 sem.",
   IF(DATEDIF(I2377,'ObjProd (2)'!$C$25,"y")&gt;0,DATEDIF(I2377,'ObjProd (2)'!$C$25,"y") &amp; " " &amp; IF(DATEDIF(I2377,'ObjProd (2)'!$C$25,"y")=1,"an ","ans "),"") &amp;
   IF(DATEDIF(I2377,'ObjProd (2)'!$C$25,"ym")&gt;0,DATEDIF(I2377,'ObjProd (2)'!$C$25,"ym") &amp; " mois ", "") &amp;
   IF(INT(('ObjProd (2)'!$C$25-EDATE(I2377,DATEDIF(I2377,'ObjProd (2)'!$C$25,"y")*12+DATEDIF(I2377,'ObjProd (2)'!$C$25,"ym")))/7)&gt;0,
      INT(('ObjProd (2)'!$C$25-EDATE(I2377,DATEDIF(I2377,'ObjProd (2)'!$C$25,"y")*12+DATEDIF(I2377,'ObjProd (2)'!$C$25,"ym")))/7) &amp; " sem.",
      "")
)
)</f>
        <v/>
      </c>
      <c r="L2377" s="11" t="str">
        <f t="shared" si="381"/>
        <v/>
      </c>
      <c r="M2377" s="9" t="str">
        <f t="shared" si="377"/>
        <v/>
      </c>
      <c r="N2377" s="9" t="str" cm="1">
        <f t="array" aca="1" ref="N2377" ca="1">LEFT(L2377, IF(ISNUMBER(SUBSTITUTE(_xludf.MID(L2377, 2, 1), ".", ",")), 1, 2))</f>
        <v/>
      </c>
      <c r="O2377" s="19" t="str">
        <f t="shared" ca="1" si="374"/>
        <v/>
      </c>
      <c r="P2377" s="9" t="str">
        <f t="shared" ca="1" si="375"/>
        <v/>
      </c>
      <c r="Q2377" s="9" t="str">
        <f t="shared" ca="1" si="376"/>
        <v/>
      </c>
      <c r="R2377" s="9" t="str">
        <f t="shared" si="378"/>
        <v/>
      </c>
      <c r="S2377" t="str" cm="1">
        <f t="array" ref="S2377">IF(ISBLANK(C2377),"",IFERROR(INDEX(ListeSeries!$A$2:$A$1045, MATCH(1, (DatasScan!G2377=ListeSeries!$B$2:$B$1045) * (DatasScan!H2377&gt;=ListeSeries!$D$2:$D$1045) * (DatasScan!H2377&lt;=ListeSeries!$E$2:$E$1045), 0)), "no match"))</f>
        <v/>
      </c>
      <c r="T2377" s="7" t="str" cm="1">
        <f t="array" ref="T2377">IF(ISBLANK(C2377),"",IFERROR(INDEX(ListeSeries!$C$2:$C$1045, MATCH(1, (DatasScan!G2377=ListeSeries!$B$2:$B$1045) * (DatasScan!H2377&gt;=ListeSeries!$D$2:$D$1045) * (DatasScan!H2377&lt;=ListeSeries!$E$2:$E$1045), 0)), "no match"))</f>
        <v/>
      </c>
      <c r="U2377" s="11" t="str" cm="1">
        <f t="array" ref="U2377">IF(ISBLANK(C2377),"",IFERROR(INDEX(ListeSeries!$F$2:$F$1045, MATCH(1, (DatasScan!G2377=ListeSeries!$B$2:$B$1045) * (DatasScan!H2377&gt;=ListeSeries!$D$2:$D$1045) * (DatasScan!H2377&lt;=ListeSeries!$E$2:$E$1045), 0)), "no match"))</f>
        <v/>
      </c>
    </row>
    <row r="2378" spans="1:21" x14ac:dyDescent="0.25">
      <c r="A2378" s="6" t="str">
        <f t="shared" si="379"/>
        <v/>
      </c>
      <c r="B2378" s="272"/>
      <c r="F2378" s="7" t="str">
        <f t="shared" si="373"/>
        <v/>
      </c>
      <c r="G2378" s="21" t="str">
        <f>IF(ISBLANK(C2378),"",_xlfn.XLOOKUP(_xlfn.XLOOKUP(VALUE(LEFT(C2378,4)),Souches!$B$2:$B$15000,Souches!$E$2:$E$15000),Varietes!$B$2:$B$500,Varietes!$C$2:$C$500))</f>
        <v/>
      </c>
      <c r="H2378" s="19" t="str">
        <f>IF(ISBLANK(C2378),"",_xlfn.XLOOKUP(VALUE(LEFT(C2378,4)),Souches!$B$2:$B$15000,Souches!$D$2:$D$15000))</f>
        <v/>
      </c>
      <c r="I2378" s="10" t="str">
        <f t="shared" si="380"/>
        <v/>
      </c>
      <c r="J2378" s="19" t="str">
        <f>IF(I2378="","",INT(('ObjProd (2)'!$C$25-I2378)/7 * (ABS('ObjProd (2)'!$C$25-I2378)&gt;=7)))</f>
        <v/>
      </c>
      <c r="K2378" s="10" t="str">
        <f>IF(I2378="","",
IF(AND(DATEDIF(I2378,'ObjProd (2)'!$C$25,"y")=0,DATEDIF(I2378,'ObjProd (2)'!$C$25,"ym")=0,
   INT(('ObjProd (2)'!$C$25-EDATE(I2378,DATEDIF(I2378,'ObjProd (2)'!$C$25,"y")*12+DATEDIF(I2378,'ObjProd (2)'!$C$25,"ym")))/7)=0),
   "&lt; 1 sem.",
   IF(DATEDIF(I2378,'ObjProd (2)'!$C$25,"y")&gt;0,DATEDIF(I2378,'ObjProd (2)'!$C$25,"y") &amp; " " &amp; IF(DATEDIF(I2378,'ObjProd (2)'!$C$25,"y")=1,"an ","ans "),"") &amp;
   IF(DATEDIF(I2378,'ObjProd (2)'!$C$25,"ym")&gt;0,DATEDIF(I2378,'ObjProd (2)'!$C$25,"ym") &amp; " mois ", "") &amp;
   IF(INT(('ObjProd (2)'!$C$25-EDATE(I2378,DATEDIF(I2378,'ObjProd (2)'!$C$25,"y")*12+DATEDIF(I2378,'ObjProd (2)'!$C$25,"ym")))/7)&gt;0,
      INT(('ObjProd (2)'!$C$25-EDATE(I2378,DATEDIF(I2378,'ObjProd (2)'!$C$25,"y")*12+DATEDIF(I2378,'ObjProd (2)'!$C$25,"ym")))/7) &amp; " sem.",
      "")
)
)</f>
        <v/>
      </c>
      <c r="L2378" s="11" t="str">
        <f t="shared" si="381"/>
        <v/>
      </c>
      <c r="M2378" s="9" t="str">
        <f t="shared" si="377"/>
        <v/>
      </c>
      <c r="N2378" s="9" t="str" cm="1">
        <f t="array" aca="1" ref="N2378" ca="1">LEFT(L2378, IF(ISNUMBER(SUBSTITUTE(_xludf.MID(L2378, 2, 1), ".", ",")), 1, 2))</f>
        <v/>
      </c>
      <c r="O2378" s="19" t="str">
        <f t="shared" ca="1" si="374"/>
        <v/>
      </c>
      <c r="P2378" s="9" t="str">
        <f t="shared" ca="1" si="375"/>
        <v/>
      </c>
      <c r="Q2378" s="9" t="str">
        <f t="shared" ca="1" si="376"/>
        <v/>
      </c>
      <c r="R2378" s="9" t="str">
        <f t="shared" si="378"/>
        <v/>
      </c>
      <c r="S2378" t="str" cm="1">
        <f t="array" ref="S2378">IF(ISBLANK(C2378),"",IFERROR(INDEX(ListeSeries!$A$2:$A$1045, MATCH(1, (DatasScan!G2378=ListeSeries!$B$2:$B$1045) * (DatasScan!H2378&gt;=ListeSeries!$D$2:$D$1045) * (DatasScan!H2378&lt;=ListeSeries!$E$2:$E$1045), 0)), "no match"))</f>
        <v/>
      </c>
      <c r="T2378" s="7" t="str" cm="1">
        <f t="array" ref="T2378">IF(ISBLANK(C2378),"",IFERROR(INDEX(ListeSeries!$C$2:$C$1045, MATCH(1, (DatasScan!G2378=ListeSeries!$B$2:$B$1045) * (DatasScan!H2378&gt;=ListeSeries!$D$2:$D$1045) * (DatasScan!H2378&lt;=ListeSeries!$E$2:$E$1045), 0)), "no match"))</f>
        <v/>
      </c>
      <c r="U2378" s="11" t="str" cm="1">
        <f t="array" ref="U2378">IF(ISBLANK(C2378),"",IFERROR(INDEX(ListeSeries!$F$2:$F$1045, MATCH(1, (DatasScan!G2378=ListeSeries!$B$2:$B$1045) * (DatasScan!H2378&gt;=ListeSeries!$D$2:$D$1045) * (DatasScan!H2378&lt;=ListeSeries!$E$2:$E$1045), 0)), "no match"))</f>
        <v/>
      </c>
    </row>
    <row r="2379" spans="1:21" x14ac:dyDescent="0.25">
      <c r="A2379" s="6" t="str">
        <f t="shared" si="379"/>
        <v/>
      </c>
      <c r="B2379" s="272"/>
      <c r="F2379" s="7" t="str">
        <f t="shared" si="373"/>
        <v/>
      </c>
      <c r="G2379" s="21" t="str">
        <f>IF(ISBLANK(C2379),"",_xlfn.XLOOKUP(_xlfn.XLOOKUP(VALUE(LEFT(C2379,4)),Souches!$B$2:$B$15000,Souches!$E$2:$E$15000),Varietes!$B$2:$B$500,Varietes!$C$2:$C$500))</f>
        <v/>
      </c>
      <c r="H2379" s="19" t="str">
        <f>IF(ISBLANK(C2379),"",_xlfn.XLOOKUP(VALUE(LEFT(C2379,4)),Souches!$B$2:$B$15000,Souches!$D$2:$D$15000))</f>
        <v/>
      </c>
      <c r="I2379" s="10" t="str">
        <f t="shared" si="380"/>
        <v/>
      </c>
      <c r="J2379" s="19" t="str">
        <f>IF(I2379="","",INT(('ObjProd (2)'!$C$25-I2379)/7 * (ABS('ObjProd (2)'!$C$25-I2379)&gt;=7)))</f>
        <v/>
      </c>
      <c r="K2379" s="10" t="str">
        <f>IF(I2379="","",
IF(AND(DATEDIF(I2379,'ObjProd (2)'!$C$25,"y")=0,DATEDIF(I2379,'ObjProd (2)'!$C$25,"ym")=0,
   INT(('ObjProd (2)'!$C$25-EDATE(I2379,DATEDIF(I2379,'ObjProd (2)'!$C$25,"y")*12+DATEDIF(I2379,'ObjProd (2)'!$C$25,"ym")))/7)=0),
   "&lt; 1 sem.",
   IF(DATEDIF(I2379,'ObjProd (2)'!$C$25,"y")&gt;0,DATEDIF(I2379,'ObjProd (2)'!$C$25,"y") &amp; " " &amp; IF(DATEDIF(I2379,'ObjProd (2)'!$C$25,"y")=1,"an ","ans "),"") &amp;
   IF(DATEDIF(I2379,'ObjProd (2)'!$C$25,"ym")&gt;0,DATEDIF(I2379,'ObjProd (2)'!$C$25,"ym") &amp; " mois ", "") &amp;
   IF(INT(('ObjProd (2)'!$C$25-EDATE(I2379,DATEDIF(I2379,'ObjProd (2)'!$C$25,"y")*12+DATEDIF(I2379,'ObjProd (2)'!$C$25,"ym")))/7)&gt;0,
      INT(('ObjProd (2)'!$C$25-EDATE(I2379,DATEDIF(I2379,'ObjProd (2)'!$C$25,"y")*12+DATEDIF(I2379,'ObjProd (2)'!$C$25,"ym")))/7) &amp; " sem.",
      "")
)
)</f>
        <v/>
      </c>
      <c r="L2379" s="11" t="str">
        <f t="shared" si="381"/>
        <v/>
      </c>
      <c r="M2379" s="9" t="str">
        <f t="shared" si="377"/>
        <v/>
      </c>
      <c r="N2379" s="9" t="str" cm="1">
        <f t="array" aca="1" ref="N2379" ca="1">LEFT(L2379, IF(ISNUMBER(SUBSTITUTE(_xludf.MID(L2379, 2, 1), ".", ",")), 1, 2))</f>
        <v/>
      </c>
      <c r="O2379" s="19" t="str">
        <f t="shared" ca="1" si="374"/>
        <v/>
      </c>
      <c r="P2379" s="9" t="str">
        <f t="shared" ca="1" si="375"/>
        <v/>
      </c>
      <c r="Q2379" s="9" t="str">
        <f t="shared" ca="1" si="376"/>
        <v/>
      </c>
      <c r="R2379" s="9" t="str">
        <f t="shared" si="378"/>
        <v/>
      </c>
      <c r="S2379" t="str" cm="1">
        <f t="array" ref="S2379">IF(ISBLANK(C2379),"",IFERROR(INDEX(ListeSeries!$A$2:$A$1045, MATCH(1, (DatasScan!G2379=ListeSeries!$B$2:$B$1045) * (DatasScan!H2379&gt;=ListeSeries!$D$2:$D$1045) * (DatasScan!H2379&lt;=ListeSeries!$E$2:$E$1045), 0)), "no match"))</f>
        <v/>
      </c>
      <c r="T2379" s="7" t="str" cm="1">
        <f t="array" ref="T2379">IF(ISBLANK(C2379),"",IFERROR(INDEX(ListeSeries!$C$2:$C$1045, MATCH(1, (DatasScan!G2379=ListeSeries!$B$2:$B$1045) * (DatasScan!H2379&gt;=ListeSeries!$D$2:$D$1045) * (DatasScan!H2379&lt;=ListeSeries!$E$2:$E$1045), 0)), "no match"))</f>
        <v/>
      </c>
      <c r="U2379" s="11" t="str" cm="1">
        <f t="array" ref="U2379">IF(ISBLANK(C2379),"",IFERROR(INDEX(ListeSeries!$F$2:$F$1045, MATCH(1, (DatasScan!G2379=ListeSeries!$B$2:$B$1045) * (DatasScan!H2379&gt;=ListeSeries!$D$2:$D$1045) * (DatasScan!H2379&lt;=ListeSeries!$E$2:$E$1045), 0)), "no match"))</f>
        <v/>
      </c>
    </row>
    <row r="2380" spans="1:21" x14ac:dyDescent="0.25">
      <c r="A2380" s="6" t="str">
        <f t="shared" si="379"/>
        <v/>
      </c>
      <c r="B2380" s="272"/>
      <c r="F2380" s="7" t="str">
        <f t="shared" ref="F2380:F2443" si="382">IF(ISBLANK(C2380),"",LEFT(C2380,15))</f>
        <v/>
      </c>
      <c r="G2380" s="21" t="str">
        <f>IF(ISBLANK(C2380),"",_xlfn.XLOOKUP(_xlfn.XLOOKUP(VALUE(LEFT(C2380,4)),Souches!$B$2:$B$15000,Souches!$E$2:$E$15000),Varietes!$B$2:$B$500,Varietes!$C$2:$C$500))</f>
        <v/>
      </c>
      <c r="H2380" s="19" t="str">
        <f>IF(ISBLANK(C2380),"",_xlfn.XLOOKUP(VALUE(LEFT(C2380,4)),Souches!$B$2:$B$15000,Souches!$D$2:$D$15000))</f>
        <v/>
      </c>
      <c r="I2380" s="10" t="str">
        <f t="shared" si="380"/>
        <v/>
      </c>
      <c r="J2380" s="19" t="str">
        <f>IF(I2380="","",INT(('ObjProd (2)'!$C$25-I2380)/7 * (ABS('ObjProd (2)'!$C$25-I2380)&gt;=7)))</f>
        <v/>
      </c>
      <c r="K2380" s="10" t="str">
        <f>IF(I2380="","",
IF(AND(DATEDIF(I2380,'ObjProd (2)'!$C$25,"y")=0,DATEDIF(I2380,'ObjProd (2)'!$C$25,"ym")=0,
   INT(('ObjProd (2)'!$C$25-EDATE(I2380,DATEDIF(I2380,'ObjProd (2)'!$C$25,"y")*12+DATEDIF(I2380,'ObjProd (2)'!$C$25,"ym")))/7)=0),
   "&lt; 1 sem.",
   IF(DATEDIF(I2380,'ObjProd (2)'!$C$25,"y")&gt;0,DATEDIF(I2380,'ObjProd (2)'!$C$25,"y") &amp; " " &amp; IF(DATEDIF(I2380,'ObjProd (2)'!$C$25,"y")=1,"an ","ans "),"") &amp;
   IF(DATEDIF(I2380,'ObjProd (2)'!$C$25,"ym")&gt;0,DATEDIF(I2380,'ObjProd (2)'!$C$25,"ym") &amp; " mois ", "") &amp;
   IF(INT(('ObjProd (2)'!$C$25-EDATE(I2380,DATEDIF(I2380,'ObjProd (2)'!$C$25,"y")*12+DATEDIF(I2380,'ObjProd (2)'!$C$25,"ym")))/7)&gt;0,
      INT(('ObjProd (2)'!$C$25-EDATE(I2380,DATEDIF(I2380,'ObjProd (2)'!$C$25,"y")*12+DATEDIF(I2380,'ObjProd (2)'!$C$25,"ym")))/7) &amp; " sem.",
      "")
)
)</f>
        <v/>
      </c>
      <c r="L2380" s="11" t="str">
        <f t="shared" si="381"/>
        <v/>
      </c>
      <c r="M2380" s="9" t="str">
        <f t="shared" si="377"/>
        <v/>
      </c>
      <c r="N2380" s="9" t="str" cm="1">
        <f t="array" aca="1" ref="N2380" ca="1">LEFT(L2380, IF(ISNUMBER(SUBSTITUTE(_xludf.MID(L2380, 2, 1), ".", ",")), 1, 2))</f>
        <v/>
      </c>
      <c r="O2380" s="19" t="str">
        <f t="shared" ref="O2380:O2443" ca="1" si="383">IF(N2380="", "", _xlfn.NUMBERVALUE(RIGHT(L2380, LEN(L2380)-LEN(N2380))))</f>
        <v/>
      </c>
      <c r="P2380" s="9" t="str">
        <f t="shared" ref="P2380:P2443" ca="1" si="384">IF(N2380="", "",
    IF(N2380="E+", "X",
        IF(OR(LEFT(N2380, 1)="E", N2380="XR", N2380="CS"), "E",
            IF(AND(LEFT(N2380, 1)="R", LEFT(N2380, 2)&lt;&gt;"RG"), "R",
                IF(OR(N2380="MG", N2380="G+"), "BoxE",
                    IF(LEFT(N2380, 1)="i", "i", "X")
                )
            )
        )
    )
)</f>
        <v/>
      </c>
      <c r="Q2380" s="9" t="str">
        <f t="shared" ref="Q2380:Q2443" ca="1" si="385">IF(P2380&lt;&gt;"", IF(P2380="X", IF(AND(O2380&gt;=1, O2380&lt;=12), O2380, IF(O2380&gt;12, "13+", "erreur")), IF(P2380="E", IF(AND(O2380&gt;=1, O2380&lt;=6), O2380, IF(O2380&gt;6, "7+", "erreur")), IF(P2380="R", 0, IF(P2380="I", IF(O2380&lt;=2, "nit° 1-2", IF(O2380&lt;=5, "° 3-4-5", IF(O2380&lt;=8, " préX° 6-7-8", "erreur"))), IF(P2380="BoxE", O2380, ""))))), "")</f>
        <v/>
      </c>
      <c r="R2380" s="9" t="str">
        <f t="shared" si="378"/>
        <v/>
      </c>
      <c r="S2380" t="str" cm="1">
        <f t="array" ref="S2380">IF(ISBLANK(C2380),"",IFERROR(INDEX(ListeSeries!$A$2:$A$1045, MATCH(1, (DatasScan!G2380=ListeSeries!$B$2:$B$1045) * (DatasScan!H2380&gt;=ListeSeries!$D$2:$D$1045) * (DatasScan!H2380&lt;=ListeSeries!$E$2:$E$1045), 0)), "no match"))</f>
        <v/>
      </c>
      <c r="T2380" s="7" t="str" cm="1">
        <f t="array" ref="T2380">IF(ISBLANK(C2380),"",IFERROR(INDEX(ListeSeries!$C$2:$C$1045, MATCH(1, (DatasScan!G2380=ListeSeries!$B$2:$B$1045) * (DatasScan!H2380&gt;=ListeSeries!$D$2:$D$1045) * (DatasScan!H2380&lt;=ListeSeries!$E$2:$E$1045), 0)), "no match"))</f>
        <v/>
      </c>
      <c r="U2380" s="11" t="str" cm="1">
        <f t="array" ref="U2380">IF(ISBLANK(C2380),"",IFERROR(INDEX(ListeSeries!$F$2:$F$1045, MATCH(1, (DatasScan!G2380=ListeSeries!$B$2:$B$1045) * (DatasScan!H2380&gt;=ListeSeries!$D$2:$D$1045) * (DatasScan!H2380&lt;=ListeSeries!$E$2:$E$1045), 0)), "no match"))</f>
        <v/>
      </c>
    </row>
    <row r="2381" spans="1:21" x14ac:dyDescent="0.25">
      <c r="A2381" s="6" t="str">
        <f t="shared" si="379"/>
        <v/>
      </c>
      <c r="B2381" s="272"/>
      <c r="F2381" s="7" t="str">
        <f t="shared" si="382"/>
        <v/>
      </c>
      <c r="G2381" s="21" t="str">
        <f>IF(ISBLANK(C2381),"",_xlfn.XLOOKUP(_xlfn.XLOOKUP(VALUE(LEFT(C2381,4)),Souches!$B$2:$B$15000,Souches!$E$2:$E$15000),Varietes!$B$2:$B$500,Varietes!$C$2:$C$500))</f>
        <v/>
      </c>
      <c r="H2381" s="19" t="str">
        <f>IF(ISBLANK(C2381),"",_xlfn.XLOOKUP(VALUE(LEFT(C2381,4)),Souches!$B$2:$B$15000,Souches!$D$2:$D$15000))</f>
        <v/>
      </c>
      <c r="I2381" s="10" t="str">
        <f t="shared" si="380"/>
        <v/>
      </c>
      <c r="J2381" s="19" t="str">
        <f>IF(I2381="","",INT(('ObjProd (2)'!$C$25-I2381)/7 * (ABS('ObjProd (2)'!$C$25-I2381)&gt;=7)))</f>
        <v/>
      </c>
      <c r="K2381" s="10" t="str">
        <f>IF(I2381="","",
IF(AND(DATEDIF(I2381,'ObjProd (2)'!$C$25,"y")=0,DATEDIF(I2381,'ObjProd (2)'!$C$25,"ym")=0,
   INT(('ObjProd (2)'!$C$25-EDATE(I2381,DATEDIF(I2381,'ObjProd (2)'!$C$25,"y")*12+DATEDIF(I2381,'ObjProd (2)'!$C$25,"ym")))/7)=0),
   "&lt; 1 sem.",
   IF(DATEDIF(I2381,'ObjProd (2)'!$C$25,"y")&gt;0,DATEDIF(I2381,'ObjProd (2)'!$C$25,"y") &amp; " " &amp; IF(DATEDIF(I2381,'ObjProd (2)'!$C$25,"y")=1,"an ","ans "),"") &amp;
   IF(DATEDIF(I2381,'ObjProd (2)'!$C$25,"ym")&gt;0,DATEDIF(I2381,'ObjProd (2)'!$C$25,"ym") &amp; " mois ", "") &amp;
   IF(INT(('ObjProd (2)'!$C$25-EDATE(I2381,DATEDIF(I2381,'ObjProd (2)'!$C$25,"y")*12+DATEDIF(I2381,'ObjProd (2)'!$C$25,"ym")))/7)&gt;0,
      INT(('ObjProd (2)'!$C$25-EDATE(I2381,DATEDIF(I2381,'ObjProd (2)'!$C$25,"y")*12+DATEDIF(I2381,'ObjProd (2)'!$C$25,"ym")))/7) &amp; " sem.",
      "")
)
)</f>
        <v/>
      </c>
      <c r="L2381" s="11" t="str">
        <f t="shared" si="381"/>
        <v/>
      </c>
      <c r="M2381" s="9" t="str">
        <f t="shared" si="377"/>
        <v/>
      </c>
      <c r="N2381" s="9" t="str" cm="1">
        <f t="array" aca="1" ref="N2381" ca="1">LEFT(L2381, IF(ISNUMBER(SUBSTITUTE(_xludf.MID(L2381, 2, 1), ".", ",")), 1, 2))</f>
        <v/>
      </c>
      <c r="O2381" s="19" t="str">
        <f t="shared" ca="1" si="383"/>
        <v/>
      </c>
      <c r="P2381" s="9" t="str">
        <f t="shared" ca="1" si="384"/>
        <v/>
      </c>
      <c r="Q2381" s="9" t="str">
        <f t="shared" ca="1" si="385"/>
        <v/>
      </c>
      <c r="R2381" s="9" t="str">
        <f t="shared" si="378"/>
        <v/>
      </c>
      <c r="S2381" t="str" cm="1">
        <f t="array" ref="S2381">IF(ISBLANK(C2381),"",IFERROR(INDEX(ListeSeries!$A$2:$A$1045, MATCH(1, (DatasScan!G2381=ListeSeries!$B$2:$B$1045) * (DatasScan!H2381&gt;=ListeSeries!$D$2:$D$1045) * (DatasScan!H2381&lt;=ListeSeries!$E$2:$E$1045), 0)), "no match"))</f>
        <v/>
      </c>
      <c r="T2381" s="7" t="str" cm="1">
        <f t="array" ref="T2381">IF(ISBLANK(C2381),"",IFERROR(INDEX(ListeSeries!$C$2:$C$1045, MATCH(1, (DatasScan!G2381=ListeSeries!$B$2:$B$1045) * (DatasScan!H2381&gt;=ListeSeries!$D$2:$D$1045) * (DatasScan!H2381&lt;=ListeSeries!$E$2:$E$1045), 0)), "no match"))</f>
        <v/>
      </c>
      <c r="U2381" s="11" t="str" cm="1">
        <f t="array" ref="U2381">IF(ISBLANK(C2381),"",IFERROR(INDEX(ListeSeries!$F$2:$F$1045, MATCH(1, (DatasScan!G2381=ListeSeries!$B$2:$B$1045) * (DatasScan!H2381&gt;=ListeSeries!$D$2:$D$1045) * (DatasScan!H2381&lt;=ListeSeries!$E$2:$E$1045), 0)), "no match"))</f>
        <v/>
      </c>
    </row>
    <row r="2382" spans="1:21" x14ac:dyDescent="0.25">
      <c r="A2382" s="6" t="str">
        <f t="shared" si="379"/>
        <v/>
      </c>
      <c r="B2382" s="272"/>
      <c r="F2382" s="7" t="str">
        <f t="shared" si="382"/>
        <v/>
      </c>
      <c r="G2382" s="21" t="str">
        <f>IF(ISBLANK(C2382),"",_xlfn.XLOOKUP(_xlfn.XLOOKUP(VALUE(LEFT(C2382,4)),Souches!$B$2:$B$15000,Souches!$E$2:$E$15000),Varietes!$B$2:$B$500,Varietes!$C$2:$C$500))</f>
        <v/>
      </c>
      <c r="H2382" s="19" t="str">
        <f>IF(ISBLANK(C2382),"",_xlfn.XLOOKUP(VALUE(LEFT(C2382,4)),Souches!$B$2:$B$15000,Souches!$D$2:$D$15000))</f>
        <v/>
      </c>
      <c r="I2382" s="10" t="str">
        <f t="shared" si="380"/>
        <v/>
      </c>
      <c r="J2382" s="19" t="str">
        <f>IF(I2382="","",INT(('ObjProd (2)'!$C$25-I2382)/7 * (ABS('ObjProd (2)'!$C$25-I2382)&gt;=7)))</f>
        <v/>
      </c>
      <c r="K2382" s="10" t="str">
        <f>IF(I2382="","",
IF(AND(DATEDIF(I2382,'ObjProd (2)'!$C$25,"y")=0,DATEDIF(I2382,'ObjProd (2)'!$C$25,"ym")=0,
   INT(('ObjProd (2)'!$C$25-EDATE(I2382,DATEDIF(I2382,'ObjProd (2)'!$C$25,"y")*12+DATEDIF(I2382,'ObjProd (2)'!$C$25,"ym")))/7)=0),
   "&lt; 1 sem.",
   IF(DATEDIF(I2382,'ObjProd (2)'!$C$25,"y")&gt;0,DATEDIF(I2382,'ObjProd (2)'!$C$25,"y") &amp; " " &amp; IF(DATEDIF(I2382,'ObjProd (2)'!$C$25,"y")=1,"an ","ans "),"") &amp;
   IF(DATEDIF(I2382,'ObjProd (2)'!$C$25,"ym")&gt;0,DATEDIF(I2382,'ObjProd (2)'!$C$25,"ym") &amp; " mois ", "") &amp;
   IF(INT(('ObjProd (2)'!$C$25-EDATE(I2382,DATEDIF(I2382,'ObjProd (2)'!$C$25,"y")*12+DATEDIF(I2382,'ObjProd (2)'!$C$25,"ym")))/7)&gt;0,
      INT(('ObjProd (2)'!$C$25-EDATE(I2382,DATEDIF(I2382,'ObjProd (2)'!$C$25,"y")*12+DATEDIF(I2382,'ObjProd (2)'!$C$25,"ym")))/7) &amp; " sem.",
      "")
)
)</f>
        <v/>
      </c>
      <c r="L2382" s="11" t="str">
        <f t="shared" si="381"/>
        <v/>
      </c>
      <c r="M2382" s="9" t="str">
        <f t="shared" si="377"/>
        <v/>
      </c>
      <c r="N2382" s="9" t="str" cm="1">
        <f t="array" aca="1" ref="N2382" ca="1">LEFT(L2382, IF(ISNUMBER(SUBSTITUTE(_xludf.MID(L2382, 2, 1), ".", ",")), 1, 2))</f>
        <v/>
      </c>
      <c r="O2382" s="19" t="str">
        <f t="shared" ca="1" si="383"/>
        <v/>
      </c>
      <c r="P2382" s="9" t="str">
        <f t="shared" ca="1" si="384"/>
        <v/>
      </c>
      <c r="Q2382" s="9" t="str">
        <f t="shared" ca="1" si="385"/>
        <v/>
      </c>
      <c r="R2382" s="9" t="str">
        <f t="shared" si="378"/>
        <v/>
      </c>
      <c r="S2382" t="str" cm="1">
        <f t="array" ref="S2382">IF(ISBLANK(C2382),"",IFERROR(INDEX(ListeSeries!$A$2:$A$1045, MATCH(1, (DatasScan!G2382=ListeSeries!$B$2:$B$1045) * (DatasScan!H2382&gt;=ListeSeries!$D$2:$D$1045) * (DatasScan!H2382&lt;=ListeSeries!$E$2:$E$1045), 0)), "no match"))</f>
        <v/>
      </c>
      <c r="T2382" s="7" t="str" cm="1">
        <f t="array" ref="T2382">IF(ISBLANK(C2382),"",IFERROR(INDEX(ListeSeries!$C$2:$C$1045, MATCH(1, (DatasScan!G2382=ListeSeries!$B$2:$B$1045) * (DatasScan!H2382&gt;=ListeSeries!$D$2:$D$1045) * (DatasScan!H2382&lt;=ListeSeries!$E$2:$E$1045), 0)), "no match"))</f>
        <v/>
      </c>
      <c r="U2382" s="11" t="str" cm="1">
        <f t="array" ref="U2382">IF(ISBLANK(C2382),"",IFERROR(INDEX(ListeSeries!$F$2:$F$1045, MATCH(1, (DatasScan!G2382=ListeSeries!$B$2:$B$1045) * (DatasScan!H2382&gt;=ListeSeries!$D$2:$D$1045) * (DatasScan!H2382&lt;=ListeSeries!$E$2:$E$1045), 0)), "no match"))</f>
        <v/>
      </c>
    </row>
    <row r="2383" spans="1:21" x14ac:dyDescent="0.25">
      <c r="A2383" s="6" t="str">
        <f t="shared" si="379"/>
        <v/>
      </c>
      <c r="B2383" s="272"/>
      <c r="F2383" s="7" t="str">
        <f t="shared" si="382"/>
        <v/>
      </c>
      <c r="G2383" s="21" t="str">
        <f>IF(ISBLANK(C2383),"",_xlfn.XLOOKUP(_xlfn.XLOOKUP(VALUE(LEFT(C2383,4)),Souches!$B$2:$B$15000,Souches!$E$2:$E$15000),Varietes!$B$2:$B$500,Varietes!$C$2:$C$500))</f>
        <v/>
      </c>
      <c r="H2383" s="19" t="str">
        <f>IF(ISBLANK(C2383),"",_xlfn.XLOOKUP(VALUE(LEFT(C2383,4)),Souches!$B$2:$B$15000,Souches!$D$2:$D$15000))</f>
        <v/>
      </c>
      <c r="I2383" s="10" t="str">
        <f t="shared" si="380"/>
        <v/>
      </c>
      <c r="J2383" s="19" t="str">
        <f>IF(I2383="","",INT(('ObjProd (2)'!$C$25-I2383)/7 * (ABS('ObjProd (2)'!$C$25-I2383)&gt;=7)))</f>
        <v/>
      </c>
      <c r="K2383" s="10" t="str">
        <f>IF(I2383="","",
IF(AND(DATEDIF(I2383,'ObjProd (2)'!$C$25,"y")=0,DATEDIF(I2383,'ObjProd (2)'!$C$25,"ym")=0,
   INT(('ObjProd (2)'!$C$25-EDATE(I2383,DATEDIF(I2383,'ObjProd (2)'!$C$25,"y")*12+DATEDIF(I2383,'ObjProd (2)'!$C$25,"ym")))/7)=0),
   "&lt; 1 sem.",
   IF(DATEDIF(I2383,'ObjProd (2)'!$C$25,"y")&gt;0,DATEDIF(I2383,'ObjProd (2)'!$C$25,"y") &amp; " " &amp; IF(DATEDIF(I2383,'ObjProd (2)'!$C$25,"y")=1,"an ","ans "),"") &amp;
   IF(DATEDIF(I2383,'ObjProd (2)'!$C$25,"ym")&gt;0,DATEDIF(I2383,'ObjProd (2)'!$C$25,"ym") &amp; " mois ", "") &amp;
   IF(INT(('ObjProd (2)'!$C$25-EDATE(I2383,DATEDIF(I2383,'ObjProd (2)'!$C$25,"y")*12+DATEDIF(I2383,'ObjProd (2)'!$C$25,"ym")))/7)&gt;0,
      INT(('ObjProd (2)'!$C$25-EDATE(I2383,DATEDIF(I2383,'ObjProd (2)'!$C$25,"y")*12+DATEDIF(I2383,'ObjProd (2)'!$C$25,"ym")))/7) &amp; " sem.",
      "")
)
)</f>
        <v/>
      </c>
      <c r="L2383" s="11" t="str">
        <f t="shared" si="381"/>
        <v/>
      </c>
      <c r="M2383" s="9" t="str">
        <f t="shared" si="377"/>
        <v/>
      </c>
      <c r="N2383" s="9" t="str" cm="1">
        <f t="array" aca="1" ref="N2383" ca="1">LEFT(L2383, IF(ISNUMBER(SUBSTITUTE(_xludf.MID(L2383, 2, 1), ".", ",")), 1, 2))</f>
        <v/>
      </c>
      <c r="O2383" s="19" t="str">
        <f t="shared" ca="1" si="383"/>
        <v/>
      </c>
      <c r="P2383" s="9" t="str">
        <f t="shared" ca="1" si="384"/>
        <v/>
      </c>
      <c r="Q2383" s="9" t="str">
        <f t="shared" ca="1" si="385"/>
        <v/>
      </c>
      <c r="R2383" s="9" t="str">
        <f t="shared" si="378"/>
        <v/>
      </c>
      <c r="S2383" t="str" cm="1">
        <f t="array" ref="S2383">IF(ISBLANK(C2383),"",IFERROR(INDEX(ListeSeries!$A$2:$A$1045, MATCH(1, (DatasScan!G2383=ListeSeries!$B$2:$B$1045) * (DatasScan!H2383&gt;=ListeSeries!$D$2:$D$1045) * (DatasScan!H2383&lt;=ListeSeries!$E$2:$E$1045), 0)), "no match"))</f>
        <v/>
      </c>
      <c r="T2383" s="7" t="str" cm="1">
        <f t="array" ref="T2383">IF(ISBLANK(C2383),"",IFERROR(INDEX(ListeSeries!$C$2:$C$1045, MATCH(1, (DatasScan!G2383=ListeSeries!$B$2:$B$1045) * (DatasScan!H2383&gt;=ListeSeries!$D$2:$D$1045) * (DatasScan!H2383&lt;=ListeSeries!$E$2:$E$1045), 0)), "no match"))</f>
        <v/>
      </c>
      <c r="U2383" s="11" t="str" cm="1">
        <f t="array" ref="U2383">IF(ISBLANK(C2383),"",IFERROR(INDEX(ListeSeries!$F$2:$F$1045, MATCH(1, (DatasScan!G2383=ListeSeries!$B$2:$B$1045) * (DatasScan!H2383&gt;=ListeSeries!$D$2:$D$1045) * (DatasScan!H2383&lt;=ListeSeries!$E$2:$E$1045), 0)), "no match"))</f>
        <v/>
      </c>
    </row>
    <row r="2384" spans="1:21" x14ac:dyDescent="0.25">
      <c r="A2384" s="6" t="str">
        <f t="shared" si="379"/>
        <v/>
      </c>
      <c r="B2384" s="272"/>
      <c r="F2384" s="7" t="str">
        <f t="shared" si="382"/>
        <v/>
      </c>
      <c r="G2384" s="21" t="str">
        <f>IF(ISBLANK(C2384),"",_xlfn.XLOOKUP(_xlfn.XLOOKUP(VALUE(LEFT(C2384,4)),Souches!$B$2:$B$15000,Souches!$E$2:$E$15000),Varietes!$B$2:$B$500,Varietes!$C$2:$C$500))</f>
        <v/>
      </c>
      <c r="H2384" s="19" t="str">
        <f>IF(ISBLANK(C2384),"",_xlfn.XLOOKUP(VALUE(LEFT(C2384,4)),Souches!$B$2:$B$15000,Souches!$D$2:$D$15000))</f>
        <v/>
      </c>
      <c r="I2384" s="10" t="str">
        <f t="shared" si="380"/>
        <v/>
      </c>
      <c r="J2384" s="19" t="str">
        <f>IF(I2384="","",INT(('ObjProd (2)'!$C$25-I2384)/7 * (ABS('ObjProd (2)'!$C$25-I2384)&gt;=7)))</f>
        <v/>
      </c>
      <c r="K2384" s="10" t="str">
        <f>IF(I2384="","",
IF(AND(DATEDIF(I2384,'ObjProd (2)'!$C$25,"y")=0,DATEDIF(I2384,'ObjProd (2)'!$C$25,"ym")=0,
   INT(('ObjProd (2)'!$C$25-EDATE(I2384,DATEDIF(I2384,'ObjProd (2)'!$C$25,"y")*12+DATEDIF(I2384,'ObjProd (2)'!$C$25,"ym")))/7)=0),
   "&lt; 1 sem.",
   IF(DATEDIF(I2384,'ObjProd (2)'!$C$25,"y")&gt;0,DATEDIF(I2384,'ObjProd (2)'!$C$25,"y") &amp; " " &amp; IF(DATEDIF(I2384,'ObjProd (2)'!$C$25,"y")=1,"an ","ans "),"") &amp;
   IF(DATEDIF(I2384,'ObjProd (2)'!$C$25,"ym")&gt;0,DATEDIF(I2384,'ObjProd (2)'!$C$25,"ym") &amp; " mois ", "") &amp;
   IF(INT(('ObjProd (2)'!$C$25-EDATE(I2384,DATEDIF(I2384,'ObjProd (2)'!$C$25,"y")*12+DATEDIF(I2384,'ObjProd (2)'!$C$25,"ym")))/7)&gt;0,
      INT(('ObjProd (2)'!$C$25-EDATE(I2384,DATEDIF(I2384,'ObjProd (2)'!$C$25,"y")*12+DATEDIF(I2384,'ObjProd (2)'!$C$25,"ym")))/7) &amp; " sem.",
      "")
)
)</f>
        <v/>
      </c>
      <c r="L2384" s="11" t="str">
        <f t="shared" si="381"/>
        <v/>
      </c>
      <c r="M2384" s="9" t="str">
        <f t="shared" si="377"/>
        <v/>
      </c>
      <c r="N2384" s="9" t="str" cm="1">
        <f t="array" aca="1" ref="N2384" ca="1">LEFT(L2384, IF(ISNUMBER(SUBSTITUTE(_xludf.MID(L2384, 2, 1), ".", ",")), 1, 2))</f>
        <v/>
      </c>
      <c r="O2384" s="19" t="str">
        <f t="shared" ca="1" si="383"/>
        <v/>
      </c>
      <c r="P2384" s="9" t="str">
        <f t="shared" ca="1" si="384"/>
        <v/>
      </c>
      <c r="Q2384" s="9" t="str">
        <f t="shared" ca="1" si="385"/>
        <v/>
      </c>
      <c r="R2384" s="9" t="str">
        <f t="shared" si="378"/>
        <v/>
      </c>
      <c r="S2384" t="str" cm="1">
        <f t="array" ref="S2384">IF(ISBLANK(C2384),"",IFERROR(INDEX(ListeSeries!$A$2:$A$1045, MATCH(1, (DatasScan!G2384=ListeSeries!$B$2:$B$1045) * (DatasScan!H2384&gt;=ListeSeries!$D$2:$D$1045) * (DatasScan!H2384&lt;=ListeSeries!$E$2:$E$1045), 0)), "no match"))</f>
        <v/>
      </c>
      <c r="T2384" s="7" t="str" cm="1">
        <f t="array" ref="T2384">IF(ISBLANK(C2384),"",IFERROR(INDEX(ListeSeries!$C$2:$C$1045, MATCH(1, (DatasScan!G2384=ListeSeries!$B$2:$B$1045) * (DatasScan!H2384&gt;=ListeSeries!$D$2:$D$1045) * (DatasScan!H2384&lt;=ListeSeries!$E$2:$E$1045), 0)), "no match"))</f>
        <v/>
      </c>
      <c r="U2384" s="11" t="str" cm="1">
        <f t="array" ref="U2384">IF(ISBLANK(C2384),"",IFERROR(INDEX(ListeSeries!$F$2:$F$1045, MATCH(1, (DatasScan!G2384=ListeSeries!$B$2:$B$1045) * (DatasScan!H2384&gt;=ListeSeries!$D$2:$D$1045) * (DatasScan!H2384&lt;=ListeSeries!$E$2:$E$1045), 0)), "no match"))</f>
        <v/>
      </c>
    </row>
    <row r="2385" spans="1:21" x14ac:dyDescent="0.25">
      <c r="A2385" s="6" t="str">
        <f t="shared" si="379"/>
        <v/>
      </c>
      <c r="B2385" s="272"/>
      <c r="F2385" s="7" t="str">
        <f t="shared" si="382"/>
        <v/>
      </c>
      <c r="G2385" s="21" t="str">
        <f>IF(ISBLANK(C2385),"",_xlfn.XLOOKUP(_xlfn.XLOOKUP(VALUE(LEFT(C2385,4)),Souches!$B$2:$B$15000,Souches!$E$2:$E$15000),Varietes!$B$2:$B$500,Varietes!$C$2:$C$500))</f>
        <v/>
      </c>
      <c r="H2385" s="19" t="str">
        <f>IF(ISBLANK(C2385),"",_xlfn.XLOOKUP(VALUE(LEFT(C2385,4)),Souches!$B$2:$B$15000,Souches!$D$2:$D$15000))</f>
        <v/>
      </c>
      <c r="I2385" s="10" t="str">
        <f t="shared" si="380"/>
        <v/>
      </c>
      <c r="J2385" s="19" t="str">
        <f>IF(I2385="","",INT(('ObjProd (2)'!$C$25-I2385)/7 * (ABS('ObjProd (2)'!$C$25-I2385)&gt;=7)))</f>
        <v/>
      </c>
      <c r="K2385" s="10" t="str">
        <f>IF(I2385="","",
IF(AND(DATEDIF(I2385,'ObjProd (2)'!$C$25,"y")=0,DATEDIF(I2385,'ObjProd (2)'!$C$25,"ym")=0,
   INT(('ObjProd (2)'!$C$25-EDATE(I2385,DATEDIF(I2385,'ObjProd (2)'!$C$25,"y")*12+DATEDIF(I2385,'ObjProd (2)'!$C$25,"ym")))/7)=0),
   "&lt; 1 sem.",
   IF(DATEDIF(I2385,'ObjProd (2)'!$C$25,"y")&gt;0,DATEDIF(I2385,'ObjProd (2)'!$C$25,"y") &amp; " " &amp; IF(DATEDIF(I2385,'ObjProd (2)'!$C$25,"y")=1,"an ","ans "),"") &amp;
   IF(DATEDIF(I2385,'ObjProd (2)'!$C$25,"ym")&gt;0,DATEDIF(I2385,'ObjProd (2)'!$C$25,"ym") &amp; " mois ", "") &amp;
   IF(INT(('ObjProd (2)'!$C$25-EDATE(I2385,DATEDIF(I2385,'ObjProd (2)'!$C$25,"y")*12+DATEDIF(I2385,'ObjProd (2)'!$C$25,"ym")))/7)&gt;0,
      INT(('ObjProd (2)'!$C$25-EDATE(I2385,DATEDIF(I2385,'ObjProd (2)'!$C$25,"y")*12+DATEDIF(I2385,'ObjProd (2)'!$C$25,"ym")))/7) &amp; " sem.",
      "")
)
)</f>
        <v/>
      </c>
      <c r="L2385" s="11" t="str">
        <f t="shared" si="381"/>
        <v/>
      </c>
      <c r="M2385" s="9" t="str">
        <f t="shared" si="377"/>
        <v/>
      </c>
      <c r="N2385" s="9" t="str" cm="1">
        <f t="array" aca="1" ref="N2385" ca="1">LEFT(L2385, IF(ISNUMBER(SUBSTITUTE(_xludf.MID(L2385, 2, 1), ".", ",")), 1, 2))</f>
        <v/>
      </c>
      <c r="O2385" s="19" t="str">
        <f t="shared" ca="1" si="383"/>
        <v/>
      </c>
      <c r="P2385" s="9" t="str">
        <f t="shared" ca="1" si="384"/>
        <v/>
      </c>
      <c r="Q2385" s="9" t="str">
        <f t="shared" ca="1" si="385"/>
        <v/>
      </c>
      <c r="R2385" s="9" t="str">
        <f t="shared" si="378"/>
        <v/>
      </c>
      <c r="S2385" t="str" cm="1">
        <f t="array" ref="S2385">IF(ISBLANK(C2385),"",IFERROR(INDEX(ListeSeries!$A$2:$A$1045, MATCH(1, (DatasScan!G2385=ListeSeries!$B$2:$B$1045) * (DatasScan!H2385&gt;=ListeSeries!$D$2:$D$1045) * (DatasScan!H2385&lt;=ListeSeries!$E$2:$E$1045), 0)), "no match"))</f>
        <v/>
      </c>
      <c r="T2385" s="7" t="str" cm="1">
        <f t="array" ref="T2385">IF(ISBLANK(C2385),"",IFERROR(INDEX(ListeSeries!$C$2:$C$1045, MATCH(1, (DatasScan!G2385=ListeSeries!$B$2:$B$1045) * (DatasScan!H2385&gt;=ListeSeries!$D$2:$D$1045) * (DatasScan!H2385&lt;=ListeSeries!$E$2:$E$1045), 0)), "no match"))</f>
        <v/>
      </c>
      <c r="U2385" s="11" t="str" cm="1">
        <f t="array" ref="U2385">IF(ISBLANK(C2385),"",IFERROR(INDEX(ListeSeries!$F$2:$F$1045, MATCH(1, (DatasScan!G2385=ListeSeries!$B$2:$B$1045) * (DatasScan!H2385&gt;=ListeSeries!$D$2:$D$1045) * (DatasScan!H2385&lt;=ListeSeries!$E$2:$E$1045), 0)), "no match"))</f>
        <v/>
      </c>
    </row>
    <row r="2386" spans="1:21" x14ac:dyDescent="0.25">
      <c r="A2386" s="6" t="str">
        <f t="shared" si="379"/>
        <v/>
      </c>
      <c r="B2386" s="272"/>
      <c r="F2386" s="7" t="str">
        <f t="shared" si="382"/>
        <v/>
      </c>
      <c r="G2386" s="21" t="str">
        <f>IF(ISBLANK(C2386),"",_xlfn.XLOOKUP(_xlfn.XLOOKUP(VALUE(LEFT(C2386,4)),Souches!$B$2:$B$15000,Souches!$E$2:$E$15000),Varietes!$B$2:$B$500,Varietes!$C$2:$C$500))</f>
        <v/>
      </c>
      <c r="H2386" s="19" t="str">
        <f>IF(ISBLANK(C2386),"",_xlfn.XLOOKUP(VALUE(LEFT(C2386,4)),Souches!$B$2:$B$15000,Souches!$D$2:$D$15000))</f>
        <v/>
      </c>
      <c r="I2386" s="10" t="str">
        <f t="shared" si="380"/>
        <v/>
      </c>
      <c r="J2386" s="19" t="str">
        <f>IF(I2386="","",INT(('ObjProd (2)'!$C$25-I2386)/7 * (ABS('ObjProd (2)'!$C$25-I2386)&gt;=7)))</f>
        <v/>
      </c>
      <c r="K2386" s="10" t="str">
        <f>IF(I2386="","",
IF(AND(DATEDIF(I2386,'ObjProd (2)'!$C$25,"y")=0,DATEDIF(I2386,'ObjProd (2)'!$C$25,"ym")=0,
   INT(('ObjProd (2)'!$C$25-EDATE(I2386,DATEDIF(I2386,'ObjProd (2)'!$C$25,"y")*12+DATEDIF(I2386,'ObjProd (2)'!$C$25,"ym")))/7)=0),
   "&lt; 1 sem.",
   IF(DATEDIF(I2386,'ObjProd (2)'!$C$25,"y")&gt;0,DATEDIF(I2386,'ObjProd (2)'!$C$25,"y") &amp; " " &amp; IF(DATEDIF(I2386,'ObjProd (2)'!$C$25,"y")=1,"an ","ans "),"") &amp;
   IF(DATEDIF(I2386,'ObjProd (2)'!$C$25,"ym")&gt;0,DATEDIF(I2386,'ObjProd (2)'!$C$25,"ym") &amp; " mois ", "") &amp;
   IF(INT(('ObjProd (2)'!$C$25-EDATE(I2386,DATEDIF(I2386,'ObjProd (2)'!$C$25,"y")*12+DATEDIF(I2386,'ObjProd (2)'!$C$25,"ym")))/7)&gt;0,
      INT(('ObjProd (2)'!$C$25-EDATE(I2386,DATEDIF(I2386,'ObjProd (2)'!$C$25,"y")*12+DATEDIF(I2386,'ObjProd (2)'!$C$25,"ym")))/7) &amp; " sem.",
      "")
)
)</f>
        <v/>
      </c>
      <c r="L2386" s="11" t="str">
        <f t="shared" si="381"/>
        <v/>
      </c>
      <c r="M2386" s="9" t="str">
        <f t="shared" si="377"/>
        <v/>
      </c>
      <c r="N2386" s="9" t="str" cm="1">
        <f t="array" aca="1" ref="N2386" ca="1">LEFT(L2386, IF(ISNUMBER(SUBSTITUTE(_xludf.MID(L2386, 2, 1), ".", ",")), 1, 2))</f>
        <v/>
      </c>
      <c r="O2386" s="19" t="str">
        <f t="shared" ca="1" si="383"/>
        <v/>
      </c>
      <c r="P2386" s="9" t="str">
        <f t="shared" ca="1" si="384"/>
        <v/>
      </c>
      <c r="Q2386" s="9" t="str">
        <f t="shared" ca="1" si="385"/>
        <v/>
      </c>
      <c r="R2386" s="9" t="str">
        <f t="shared" si="378"/>
        <v/>
      </c>
      <c r="S2386" t="str" cm="1">
        <f t="array" ref="S2386">IF(ISBLANK(C2386),"",IFERROR(INDEX(ListeSeries!$A$2:$A$1045, MATCH(1, (DatasScan!G2386=ListeSeries!$B$2:$B$1045) * (DatasScan!H2386&gt;=ListeSeries!$D$2:$D$1045) * (DatasScan!H2386&lt;=ListeSeries!$E$2:$E$1045), 0)), "no match"))</f>
        <v/>
      </c>
      <c r="T2386" s="7" t="str" cm="1">
        <f t="array" ref="T2386">IF(ISBLANK(C2386),"",IFERROR(INDEX(ListeSeries!$C$2:$C$1045, MATCH(1, (DatasScan!G2386=ListeSeries!$B$2:$B$1045) * (DatasScan!H2386&gt;=ListeSeries!$D$2:$D$1045) * (DatasScan!H2386&lt;=ListeSeries!$E$2:$E$1045), 0)), "no match"))</f>
        <v/>
      </c>
      <c r="U2386" s="11" t="str" cm="1">
        <f t="array" ref="U2386">IF(ISBLANK(C2386),"",IFERROR(INDEX(ListeSeries!$F$2:$F$1045, MATCH(1, (DatasScan!G2386=ListeSeries!$B$2:$B$1045) * (DatasScan!H2386&gt;=ListeSeries!$D$2:$D$1045) * (DatasScan!H2386&lt;=ListeSeries!$E$2:$E$1045), 0)), "no match"))</f>
        <v/>
      </c>
    </row>
    <row r="2387" spans="1:21" x14ac:dyDescent="0.25">
      <c r="A2387" s="6" t="str">
        <f t="shared" si="379"/>
        <v/>
      </c>
      <c r="B2387" s="272"/>
      <c r="F2387" s="7" t="str">
        <f t="shared" si="382"/>
        <v/>
      </c>
      <c r="G2387" s="21" t="str">
        <f>IF(ISBLANK(C2387),"",_xlfn.XLOOKUP(_xlfn.XLOOKUP(VALUE(LEFT(C2387,4)),Souches!$B$2:$B$15000,Souches!$E$2:$E$15000),Varietes!$B$2:$B$500,Varietes!$C$2:$C$500))</f>
        <v/>
      </c>
      <c r="H2387" s="19" t="str">
        <f>IF(ISBLANK(C2387),"",_xlfn.XLOOKUP(VALUE(LEFT(C2387,4)),Souches!$B$2:$B$15000,Souches!$D$2:$D$15000))</f>
        <v/>
      </c>
      <c r="I2387" s="10" t="str">
        <f t="shared" si="380"/>
        <v/>
      </c>
      <c r="J2387" s="19" t="str">
        <f>IF(I2387="","",INT(('ObjProd (2)'!$C$25-I2387)/7 * (ABS('ObjProd (2)'!$C$25-I2387)&gt;=7)))</f>
        <v/>
      </c>
      <c r="K2387" s="10" t="str">
        <f>IF(I2387="","",
IF(AND(DATEDIF(I2387,'ObjProd (2)'!$C$25,"y")=0,DATEDIF(I2387,'ObjProd (2)'!$C$25,"ym")=0,
   INT(('ObjProd (2)'!$C$25-EDATE(I2387,DATEDIF(I2387,'ObjProd (2)'!$C$25,"y")*12+DATEDIF(I2387,'ObjProd (2)'!$C$25,"ym")))/7)=0),
   "&lt; 1 sem.",
   IF(DATEDIF(I2387,'ObjProd (2)'!$C$25,"y")&gt;0,DATEDIF(I2387,'ObjProd (2)'!$C$25,"y") &amp; " " &amp; IF(DATEDIF(I2387,'ObjProd (2)'!$C$25,"y")=1,"an ","ans "),"") &amp;
   IF(DATEDIF(I2387,'ObjProd (2)'!$C$25,"ym")&gt;0,DATEDIF(I2387,'ObjProd (2)'!$C$25,"ym") &amp; " mois ", "") &amp;
   IF(INT(('ObjProd (2)'!$C$25-EDATE(I2387,DATEDIF(I2387,'ObjProd (2)'!$C$25,"y")*12+DATEDIF(I2387,'ObjProd (2)'!$C$25,"ym")))/7)&gt;0,
      INT(('ObjProd (2)'!$C$25-EDATE(I2387,DATEDIF(I2387,'ObjProd (2)'!$C$25,"y")*12+DATEDIF(I2387,'ObjProd (2)'!$C$25,"ym")))/7) &amp; " sem.",
      "")
)
)</f>
        <v/>
      </c>
      <c r="L2387" s="11" t="str">
        <f t="shared" si="381"/>
        <v/>
      </c>
      <c r="M2387" s="9" t="str">
        <f t="shared" si="377"/>
        <v/>
      </c>
      <c r="N2387" s="9" t="str" cm="1">
        <f t="array" aca="1" ref="N2387" ca="1">LEFT(L2387, IF(ISNUMBER(SUBSTITUTE(_xludf.MID(L2387, 2, 1), ".", ",")), 1, 2))</f>
        <v/>
      </c>
      <c r="O2387" s="19" t="str">
        <f t="shared" ca="1" si="383"/>
        <v/>
      </c>
      <c r="P2387" s="9" t="str">
        <f t="shared" ca="1" si="384"/>
        <v/>
      </c>
      <c r="Q2387" s="9" t="str">
        <f t="shared" ca="1" si="385"/>
        <v/>
      </c>
      <c r="R2387" s="9" t="str">
        <f t="shared" si="378"/>
        <v/>
      </c>
      <c r="S2387" t="str" cm="1">
        <f t="array" ref="S2387">IF(ISBLANK(C2387),"",IFERROR(INDEX(ListeSeries!$A$2:$A$1045, MATCH(1, (DatasScan!G2387=ListeSeries!$B$2:$B$1045) * (DatasScan!H2387&gt;=ListeSeries!$D$2:$D$1045) * (DatasScan!H2387&lt;=ListeSeries!$E$2:$E$1045), 0)), "no match"))</f>
        <v/>
      </c>
      <c r="T2387" s="7" t="str" cm="1">
        <f t="array" ref="T2387">IF(ISBLANK(C2387),"",IFERROR(INDEX(ListeSeries!$C$2:$C$1045, MATCH(1, (DatasScan!G2387=ListeSeries!$B$2:$B$1045) * (DatasScan!H2387&gt;=ListeSeries!$D$2:$D$1045) * (DatasScan!H2387&lt;=ListeSeries!$E$2:$E$1045), 0)), "no match"))</f>
        <v/>
      </c>
      <c r="U2387" s="11" t="str" cm="1">
        <f t="array" ref="U2387">IF(ISBLANK(C2387),"",IFERROR(INDEX(ListeSeries!$F$2:$F$1045, MATCH(1, (DatasScan!G2387=ListeSeries!$B$2:$B$1045) * (DatasScan!H2387&gt;=ListeSeries!$D$2:$D$1045) * (DatasScan!H2387&lt;=ListeSeries!$E$2:$E$1045), 0)), "no match"))</f>
        <v/>
      </c>
    </row>
    <row r="2388" spans="1:21" x14ac:dyDescent="0.25">
      <c r="A2388" s="6" t="str">
        <f t="shared" si="379"/>
        <v/>
      </c>
      <c r="B2388" s="272"/>
      <c r="F2388" s="7" t="str">
        <f t="shared" si="382"/>
        <v/>
      </c>
      <c r="G2388" s="21" t="str">
        <f>IF(ISBLANK(C2388),"",_xlfn.XLOOKUP(_xlfn.XLOOKUP(VALUE(LEFT(C2388,4)),Souches!$B$2:$B$15000,Souches!$E$2:$E$15000),Varietes!$B$2:$B$500,Varietes!$C$2:$C$500))</f>
        <v/>
      </c>
      <c r="H2388" s="19" t="str">
        <f>IF(ISBLANK(C2388),"",_xlfn.XLOOKUP(VALUE(LEFT(C2388,4)),Souches!$B$2:$B$15000,Souches!$D$2:$D$15000))</f>
        <v/>
      </c>
      <c r="I2388" s="10" t="str">
        <f t="shared" si="380"/>
        <v/>
      </c>
      <c r="J2388" s="19" t="str">
        <f>IF(I2388="","",INT(('ObjProd (2)'!$C$25-I2388)/7 * (ABS('ObjProd (2)'!$C$25-I2388)&gt;=7)))</f>
        <v/>
      </c>
      <c r="K2388" s="10" t="str">
        <f>IF(I2388="","",
IF(AND(DATEDIF(I2388,'ObjProd (2)'!$C$25,"y")=0,DATEDIF(I2388,'ObjProd (2)'!$C$25,"ym")=0,
   INT(('ObjProd (2)'!$C$25-EDATE(I2388,DATEDIF(I2388,'ObjProd (2)'!$C$25,"y")*12+DATEDIF(I2388,'ObjProd (2)'!$C$25,"ym")))/7)=0),
   "&lt; 1 sem.",
   IF(DATEDIF(I2388,'ObjProd (2)'!$C$25,"y")&gt;0,DATEDIF(I2388,'ObjProd (2)'!$C$25,"y") &amp; " " &amp; IF(DATEDIF(I2388,'ObjProd (2)'!$C$25,"y")=1,"an ","ans "),"") &amp;
   IF(DATEDIF(I2388,'ObjProd (2)'!$C$25,"ym")&gt;0,DATEDIF(I2388,'ObjProd (2)'!$C$25,"ym") &amp; " mois ", "") &amp;
   IF(INT(('ObjProd (2)'!$C$25-EDATE(I2388,DATEDIF(I2388,'ObjProd (2)'!$C$25,"y")*12+DATEDIF(I2388,'ObjProd (2)'!$C$25,"ym")))/7)&gt;0,
      INT(('ObjProd (2)'!$C$25-EDATE(I2388,DATEDIF(I2388,'ObjProd (2)'!$C$25,"y")*12+DATEDIF(I2388,'ObjProd (2)'!$C$25,"ym")))/7) &amp; " sem.",
      "")
)
)</f>
        <v/>
      </c>
      <c r="L2388" s="11" t="str">
        <f t="shared" si="381"/>
        <v/>
      </c>
      <c r="M2388" s="9" t="str">
        <f t="shared" si="377"/>
        <v/>
      </c>
      <c r="N2388" s="9" t="str" cm="1">
        <f t="array" aca="1" ref="N2388" ca="1">LEFT(L2388, IF(ISNUMBER(SUBSTITUTE(_xludf.MID(L2388, 2, 1), ".", ",")), 1, 2))</f>
        <v/>
      </c>
      <c r="O2388" s="19" t="str">
        <f t="shared" ca="1" si="383"/>
        <v/>
      </c>
      <c r="P2388" s="9" t="str">
        <f t="shared" ca="1" si="384"/>
        <v/>
      </c>
      <c r="Q2388" s="9" t="str">
        <f t="shared" ca="1" si="385"/>
        <v/>
      </c>
      <c r="R2388" s="9" t="str">
        <f t="shared" si="378"/>
        <v/>
      </c>
      <c r="S2388" t="str" cm="1">
        <f t="array" ref="S2388">IF(ISBLANK(C2388),"",IFERROR(INDEX(ListeSeries!$A$2:$A$1045, MATCH(1, (DatasScan!G2388=ListeSeries!$B$2:$B$1045) * (DatasScan!H2388&gt;=ListeSeries!$D$2:$D$1045) * (DatasScan!H2388&lt;=ListeSeries!$E$2:$E$1045), 0)), "no match"))</f>
        <v/>
      </c>
      <c r="T2388" s="7" t="str" cm="1">
        <f t="array" ref="T2388">IF(ISBLANK(C2388),"",IFERROR(INDEX(ListeSeries!$C$2:$C$1045, MATCH(1, (DatasScan!G2388=ListeSeries!$B$2:$B$1045) * (DatasScan!H2388&gt;=ListeSeries!$D$2:$D$1045) * (DatasScan!H2388&lt;=ListeSeries!$E$2:$E$1045), 0)), "no match"))</f>
        <v/>
      </c>
      <c r="U2388" s="11" t="str" cm="1">
        <f t="array" ref="U2388">IF(ISBLANK(C2388),"",IFERROR(INDEX(ListeSeries!$F$2:$F$1045, MATCH(1, (DatasScan!G2388=ListeSeries!$B$2:$B$1045) * (DatasScan!H2388&gt;=ListeSeries!$D$2:$D$1045) * (DatasScan!H2388&lt;=ListeSeries!$E$2:$E$1045), 0)), "no match"))</f>
        <v/>
      </c>
    </row>
    <row r="2389" spans="1:21" x14ac:dyDescent="0.25">
      <c r="A2389" s="6" t="str">
        <f t="shared" si="379"/>
        <v/>
      </c>
      <c r="B2389" s="272"/>
      <c r="F2389" s="7" t="str">
        <f t="shared" si="382"/>
        <v/>
      </c>
      <c r="G2389" s="21" t="str">
        <f>IF(ISBLANK(C2389),"",_xlfn.XLOOKUP(_xlfn.XLOOKUP(VALUE(LEFT(C2389,4)),Souches!$B$2:$B$15000,Souches!$E$2:$E$15000),Varietes!$B$2:$B$500,Varietes!$C$2:$C$500))</f>
        <v/>
      </c>
      <c r="H2389" s="19" t="str">
        <f>IF(ISBLANK(C2389),"",_xlfn.XLOOKUP(VALUE(LEFT(C2389,4)),Souches!$B$2:$B$15000,Souches!$D$2:$D$15000))</f>
        <v/>
      </c>
      <c r="I2389" s="10" t="str">
        <f t="shared" si="380"/>
        <v/>
      </c>
      <c r="J2389" s="19" t="str">
        <f>IF(I2389="","",INT(('ObjProd (2)'!$C$25-I2389)/7 * (ABS('ObjProd (2)'!$C$25-I2389)&gt;=7)))</f>
        <v/>
      </c>
      <c r="K2389" s="10" t="str">
        <f>IF(I2389="","",
IF(AND(DATEDIF(I2389,'ObjProd (2)'!$C$25,"y")=0,DATEDIF(I2389,'ObjProd (2)'!$C$25,"ym")=0,
   INT(('ObjProd (2)'!$C$25-EDATE(I2389,DATEDIF(I2389,'ObjProd (2)'!$C$25,"y")*12+DATEDIF(I2389,'ObjProd (2)'!$C$25,"ym")))/7)=0),
   "&lt; 1 sem.",
   IF(DATEDIF(I2389,'ObjProd (2)'!$C$25,"y")&gt;0,DATEDIF(I2389,'ObjProd (2)'!$C$25,"y") &amp; " " &amp; IF(DATEDIF(I2389,'ObjProd (2)'!$C$25,"y")=1,"an ","ans "),"") &amp;
   IF(DATEDIF(I2389,'ObjProd (2)'!$C$25,"ym")&gt;0,DATEDIF(I2389,'ObjProd (2)'!$C$25,"ym") &amp; " mois ", "") &amp;
   IF(INT(('ObjProd (2)'!$C$25-EDATE(I2389,DATEDIF(I2389,'ObjProd (2)'!$C$25,"y")*12+DATEDIF(I2389,'ObjProd (2)'!$C$25,"ym")))/7)&gt;0,
      INT(('ObjProd (2)'!$C$25-EDATE(I2389,DATEDIF(I2389,'ObjProd (2)'!$C$25,"y")*12+DATEDIF(I2389,'ObjProd (2)'!$C$25,"ym")))/7) &amp; " sem.",
      "")
)
)</f>
        <v/>
      </c>
      <c r="L2389" s="11" t="str">
        <f t="shared" si="381"/>
        <v/>
      </c>
      <c r="M2389" s="9" t="str">
        <f t="shared" si="377"/>
        <v/>
      </c>
      <c r="N2389" s="9" t="str" cm="1">
        <f t="array" aca="1" ref="N2389" ca="1">LEFT(L2389, IF(ISNUMBER(SUBSTITUTE(_xludf.MID(L2389, 2, 1), ".", ",")), 1, 2))</f>
        <v/>
      </c>
      <c r="O2389" s="19" t="str">
        <f t="shared" ca="1" si="383"/>
        <v/>
      </c>
      <c r="P2389" s="9" t="str">
        <f t="shared" ca="1" si="384"/>
        <v/>
      </c>
      <c r="Q2389" s="9" t="str">
        <f t="shared" ca="1" si="385"/>
        <v/>
      </c>
      <c r="R2389" s="9" t="str">
        <f t="shared" si="378"/>
        <v/>
      </c>
      <c r="S2389" t="str" cm="1">
        <f t="array" ref="S2389">IF(ISBLANK(C2389),"",IFERROR(INDEX(ListeSeries!$A$2:$A$1045, MATCH(1, (DatasScan!G2389=ListeSeries!$B$2:$B$1045) * (DatasScan!H2389&gt;=ListeSeries!$D$2:$D$1045) * (DatasScan!H2389&lt;=ListeSeries!$E$2:$E$1045), 0)), "no match"))</f>
        <v/>
      </c>
      <c r="T2389" s="7" t="str" cm="1">
        <f t="array" ref="T2389">IF(ISBLANK(C2389),"",IFERROR(INDEX(ListeSeries!$C$2:$C$1045, MATCH(1, (DatasScan!G2389=ListeSeries!$B$2:$B$1045) * (DatasScan!H2389&gt;=ListeSeries!$D$2:$D$1045) * (DatasScan!H2389&lt;=ListeSeries!$E$2:$E$1045), 0)), "no match"))</f>
        <v/>
      </c>
      <c r="U2389" s="11" t="str" cm="1">
        <f t="array" ref="U2389">IF(ISBLANK(C2389),"",IFERROR(INDEX(ListeSeries!$F$2:$F$1045, MATCH(1, (DatasScan!G2389=ListeSeries!$B$2:$B$1045) * (DatasScan!H2389&gt;=ListeSeries!$D$2:$D$1045) * (DatasScan!H2389&lt;=ListeSeries!$E$2:$E$1045), 0)), "no match"))</f>
        <v/>
      </c>
    </row>
    <row r="2390" spans="1:21" x14ac:dyDescent="0.25">
      <c r="A2390" s="6" t="str">
        <f t="shared" si="379"/>
        <v/>
      </c>
      <c r="B2390" s="272"/>
      <c r="F2390" s="7" t="str">
        <f t="shared" si="382"/>
        <v/>
      </c>
      <c r="G2390" s="21" t="str">
        <f>IF(ISBLANK(C2390),"",_xlfn.XLOOKUP(_xlfn.XLOOKUP(VALUE(LEFT(C2390,4)),Souches!$B$2:$B$15000,Souches!$E$2:$E$15000),Varietes!$B$2:$B$500,Varietes!$C$2:$C$500))</f>
        <v/>
      </c>
      <c r="H2390" s="19" t="str">
        <f>IF(ISBLANK(C2390),"",_xlfn.XLOOKUP(VALUE(LEFT(C2390,4)),Souches!$B$2:$B$15000,Souches!$D$2:$D$15000))</f>
        <v/>
      </c>
      <c r="I2390" s="10" t="str">
        <f t="shared" si="380"/>
        <v/>
      </c>
      <c r="J2390" s="19" t="str">
        <f>IF(I2390="","",INT(('ObjProd (2)'!$C$25-I2390)/7 * (ABS('ObjProd (2)'!$C$25-I2390)&gt;=7)))</f>
        <v/>
      </c>
      <c r="K2390" s="10" t="str">
        <f>IF(I2390="","",
IF(AND(DATEDIF(I2390,'ObjProd (2)'!$C$25,"y")=0,DATEDIF(I2390,'ObjProd (2)'!$C$25,"ym")=0,
   INT(('ObjProd (2)'!$C$25-EDATE(I2390,DATEDIF(I2390,'ObjProd (2)'!$C$25,"y")*12+DATEDIF(I2390,'ObjProd (2)'!$C$25,"ym")))/7)=0),
   "&lt; 1 sem.",
   IF(DATEDIF(I2390,'ObjProd (2)'!$C$25,"y")&gt;0,DATEDIF(I2390,'ObjProd (2)'!$C$25,"y") &amp; " " &amp; IF(DATEDIF(I2390,'ObjProd (2)'!$C$25,"y")=1,"an ","ans "),"") &amp;
   IF(DATEDIF(I2390,'ObjProd (2)'!$C$25,"ym")&gt;0,DATEDIF(I2390,'ObjProd (2)'!$C$25,"ym") &amp; " mois ", "") &amp;
   IF(INT(('ObjProd (2)'!$C$25-EDATE(I2390,DATEDIF(I2390,'ObjProd (2)'!$C$25,"y")*12+DATEDIF(I2390,'ObjProd (2)'!$C$25,"ym")))/7)&gt;0,
      INT(('ObjProd (2)'!$C$25-EDATE(I2390,DATEDIF(I2390,'ObjProd (2)'!$C$25,"y")*12+DATEDIF(I2390,'ObjProd (2)'!$C$25,"ym")))/7) &amp; " sem.",
      "")
)
)</f>
        <v/>
      </c>
      <c r="L2390" s="11" t="str">
        <f t="shared" si="381"/>
        <v/>
      </c>
      <c r="M2390" s="9" t="str">
        <f t="shared" si="377"/>
        <v/>
      </c>
      <c r="N2390" s="9" t="str" cm="1">
        <f t="array" aca="1" ref="N2390" ca="1">LEFT(L2390, IF(ISNUMBER(SUBSTITUTE(_xludf.MID(L2390, 2, 1), ".", ",")), 1, 2))</f>
        <v/>
      </c>
      <c r="O2390" s="19" t="str">
        <f t="shared" ca="1" si="383"/>
        <v/>
      </c>
      <c r="P2390" s="9" t="str">
        <f t="shared" ca="1" si="384"/>
        <v/>
      </c>
      <c r="Q2390" s="9" t="str">
        <f t="shared" ca="1" si="385"/>
        <v/>
      </c>
      <c r="R2390" s="9" t="str">
        <f t="shared" si="378"/>
        <v/>
      </c>
      <c r="S2390" t="str" cm="1">
        <f t="array" ref="S2390">IF(ISBLANK(C2390),"",IFERROR(INDEX(ListeSeries!$A$2:$A$1045, MATCH(1, (DatasScan!G2390=ListeSeries!$B$2:$B$1045) * (DatasScan!H2390&gt;=ListeSeries!$D$2:$D$1045) * (DatasScan!H2390&lt;=ListeSeries!$E$2:$E$1045), 0)), "no match"))</f>
        <v/>
      </c>
      <c r="T2390" s="7" t="str" cm="1">
        <f t="array" ref="T2390">IF(ISBLANK(C2390),"",IFERROR(INDEX(ListeSeries!$C$2:$C$1045, MATCH(1, (DatasScan!G2390=ListeSeries!$B$2:$B$1045) * (DatasScan!H2390&gt;=ListeSeries!$D$2:$D$1045) * (DatasScan!H2390&lt;=ListeSeries!$E$2:$E$1045), 0)), "no match"))</f>
        <v/>
      </c>
      <c r="U2390" s="11" t="str" cm="1">
        <f t="array" ref="U2390">IF(ISBLANK(C2390),"",IFERROR(INDEX(ListeSeries!$F$2:$F$1045, MATCH(1, (DatasScan!G2390=ListeSeries!$B$2:$B$1045) * (DatasScan!H2390&gt;=ListeSeries!$D$2:$D$1045) * (DatasScan!H2390&lt;=ListeSeries!$E$2:$E$1045), 0)), "no match"))</f>
        <v/>
      </c>
    </row>
    <row r="2391" spans="1:21" x14ac:dyDescent="0.25">
      <c r="A2391" s="6" t="str">
        <f t="shared" si="379"/>
        <v/>
      </c>
      <c r="B2391" s="272"/>
      <c r="F2391" s="7" t="str">
        <f t="shared" si="382"/>
        <v/>
      </c>
      <c r="G2391" s="21" t="str">
        <f>IF(ISBLANK(C2391),"",_xlfn.XLOOKUP(_xlfn.XLOOKUP(VALUE(LEFT(C2391,4)),Souches!$B$2:$B$15000,Souches!$E$2:$E$15000),Varietes!$B$2:$B$500,Varietes!$C$2:$C$500))</f>
        <v/>
      </c>
      <c r="H2391" s="19" t="str">
        <f>IF(ISBLANK(C2391),"",_xlfn.XLOOKUP(VALUE(LEFT(C2391,4)),Souches!$B$2:$B$15000,Souches!$D$2:$D$15000))</f>
        <v/>
      </c>
      <c r="I2391" s="10" t="str">
        <f t="shared" si="380"/>
        <v/>
      </c>
      <c r="J2391" s="19" t="str">
        <f>IF(I2391="","",INT(('ObjProd (2)'!$C$25-I2391)/7 * (ABS('ObjProd (2)'!$C$25-I2391)&gt;=7)))</f>
        <v/>
      </c>
      <c r="K2391" s="10" t="str">
        <f>IF(I2391="","",
IF(AND(DATEDIF(I2391,'ObjProd (2)'!$C$25,"y")=0,DATEDIF(I2391,'ObjProd (2)'!$C$25,"ym")=0,
   INT(('ObjProd (2)'!$C$25-EDATE(I2391,DATEDIF(I2391,'ObjProd (2)'!$C$25,"y")*12+DATEDIF(I2391,'ObjProd (2)'!$C$25,"ym")))/7)=0),
   "&lt; 1 sem.",
   IF(DATEDIF(I2391,'ObjProd (2)'!$C$25,"y")&gt;0,DATEDIF(I2391,'ObjProd (2)'!$C$25,"y") &amp; " " &amp; IF(DATEDIF(I2391,'ObjProd (2)'!$C$25,"y")=1,"an ","ans "),"") &amp;
   IF(DATEDIF(I2391,'ObjProd (2)'!$C$25,"ym")&gt;0,DATEDIF(I2391,'ObjProd (2)'!$C$25,"ym") &amp; " mois ", "") &amp;
   IF(INT(('ObjProd (2)'!$C$25-EDATE(I2391,DATEDIF(I2391,'ObjProd (2)'!$C$25,"y")*12+DATEDIF(I2391,'ObjProd (2)'!$C$25,"ym")))/7)&gt;0,
      INT(('ObjProd (2)'!$C$25-EDATE(I2391,DATEDIF(I2391,'ObjProd (2)'!$C$25,"y")*12+DATEDIF(I2391,'ObjProd (2)'!$C$25,"ym")))/7) &amp; " sem.",
      "")
)
)</f>
        <v/>
      </c>
      <c r="L2391" s="11" t="str">
        <f t="shared" si="381"/>
        <v/>
      </c>
      <c r="M2391" s="9" t="str">
        <f t="shared" si="377"/>
        <v/>
      </c>
      <c r="N2391" s="9" t="str" cm="1">
        <f t="array" aca="1" ref="N2391" ca="1">LEFT(L2391, IF(ISNUMBER(SUBSTITUTE(_xludf.MID(L2391, 2, 1), ".", ",")), 1, 2))</f>
        <v/>
      </c>
      <c r="O2391" s="19" t="str">
        <f t="shared" ca="1" si="383"/>
        <v/>
      </c>
      <c r="P2391" s="9" t="str">
        <f t="shared" ca="1" si="384"/>
        <v/>
      </c>
      <c r="Q2391" s="9" t="str">
        <f t="shared" ca="1" si="385"/>
        <v/>
      </c>
      <c r="R2391" s="9" t="str">
        <f t="shared" si="378"/>
        <v/>
      </c>
      <c r="S2391" t="str" cm="1">
        <f t="array" ref="S2391">IF(ISBLANK(C2391),"",IFERROR(INDEX(ListeSeries!$A$2:$A$1045, MATCH(1, (DatasScan!G2391=ListeSeries!$B$2:$B$1045) * (DatasScan!H2391&gt;=ListeSeries!$D$2:$D$1045) * (DatasScan!H2391&lt;=ListeSeries!$E$2:$E$1045), 0)), "no match"))</f>
        <v/>
      </c>
      <c r="T2391" s="7" t="str" cm="1">
        <f t="array" ref="T2391">IF(ISBLANK(C2391),"",IFERROR(INDEX(ListeSeries!$C$2:$C$1045, MATCH(1, (DatasScan!G2391=ListeSeries!$B$2:$B$1045) * (DatasScan!H2391&gt;=ListeSeries!$D$2:$D$1045) * (DatasScan!H2391&lt;=ListeSeries!$E$2:$E$1045), 0)), "no match"))</f>
        <v/>
      </c>
      <c r="U2391" s="11" t="str" cm="1">
        <f t="array" ref="U2391">IF(ISBLANK(C2391),"",IFERROR(INDEX(ListeSeries!$F$2:$F$1045, MATCH(1, (DatasScan!G2391=ListeSeries!$B$2:$B$1045) * (DatasScan!H2391&gt;=ListeSeries!$D$2:$D$1045) * (DatasScan!H2391&lt;=ListeSeries!$E$2:$E$1045), 0)), "no match"))</f>
        <v/>
      </c>
    </row>
    <row r="2392" spans="1:21" x14ac:dyDescent="0.25">
      <c r="A2392" s="6" t="str">
        <f t="shared" si="379"/>
        <v/>
      </c>
      <c r="B2392" s="272"/>
      <c r="F2392" s="7" t="str">
        <f t="shared" si="382"/>
        <v/>
      </c>
      <c r="G2392" s="21" t="str">
        <f>IF(ISBLANK(C2392),"",_xlfn.XLOOKUP(_xlfn.XLOOKUP(VALUE(LEFT(C2392,4)),Souches!$B$2:$B$15000,Souches!$E$2:$E$15000),Varietes!$B$2:$B$500,Varietes!$C$2:$C$500))</f>
        <v/>
      </c>
      <c r="H2392" s="19" t="str">
        <f>IF(ISBLANK(C2392),"",_xlfn.XLOOKUP(VALUE(LEFT(C2392,4)),Souches!$B$2:$B$15000,Souches!$D$2:$D$15000))</f>
        <v/>
      </c>
      <c r="I2392" s="10" t="str">
        <f t="shared" si="380"/>
        <v/>
      </c>
      <c r="J2392" s="19" t="str">
        <f>IF(I2392="","",INT(('ObjProd (2)'!$C$25-I2392)/7 * (ABS('ObjProd (2)'!$C$25-I2392)&gt;=7)))</f>
        <v/>
      </c>
      <c r="K2392" s="10" t="str">
        <f>IF(I2392="","",
IF(AND(DATEDIF(I2392,'ObjProd (2)'!$C$25,"y")=0,DATEDIF(I2392,'ObjProd (2)'!$C$25,"ym")=0,
   INT(('ObjProd (2)'!$C$25-EDATE(I2392,DATEDIF(I2392,'ObjProd (2)'!$C$25,"y")*12+DATEDIF(I2392,'ObjProd (2)'!$C$25,"ym")))/7)=0),
   "&lt; 1 sem.",
   IF(DATEDIF(I2392,'ObjProd (2)'!$C$25,"y")&gt;0,DATEDIF(I2392,'ObjProd (2)'!$C$25,"y") &amp; " " &amp; IF(DATEDIF(I2392,'ObjProd (2)'!$C$25,"y")=1,"an ","ans "),"") &amp;
   IF(DATEDIF(I2392,'ObjProd (2)'!$C$25,"ym")&gt;0,DATEDIF(I2392,'ObjProd (2)'!$C$25,"ym") &amp; " mois ", "") &amp;
   IF(INT(('ObjProd (2)'!$C$25-EDATE(I2392,DATEDIF(I2392,'ObjProd (2)'!$C$25,"y")*12+DATEDIF(I2392,'ObjProd (2)'!$C$25,"ym")))/7)&gt;0,
      INT(('ObjProd (2)'!$C$25-EDATE(I2392,DATEDIF(I2392,'ObjProd (2)'!$C$25,"y")*12+DATEDIF(I2392,'ObjProd (2)'!$C$25,"ym")))/7) &amp; " sem.",
      "")
)
)</f>
        <v/>
      </c>
      <c r="L2392" s="11" t="str">
        <f t="shared" si="381"/>
        <v/>
      </c>
      <c r="M2392" s="9" t="str">
        <f t="shared" si="377"/>
        <v/>
      </c>
      <c r="N2392" s="9" t="str" cm="1">
        <f t="array" aca="1" ref="N2392" ca="1">LEFT(L2392, IF(ISNUMBER(SUBSTITUTE(_xludf.MID(L2392, 2, 1), ".", ",")), 1, 2))</f>
        <v/>
      </c>
      <c r="O2392" s="19" t="str">
        <f t="shared" ca="1" si="383"/>
        <v/>
      </c>
      <c r="P2392" s="9" t="str">
        <f t="shared" ca="1" si="384"/>
        <v/>
      </c>
      <c r="Q2392" s="9" t="str">
        <f t="shared" ca="1" si="385"/>
        <v/>
      </c>
      <c r="R2392" s="9" t="str">
        <f t="shared" si="378"/>
        <v/>
      </c>
      <c r="S2392" t="str" cm="1">
        <f t="array" ref="S2392">IF(ISBLANK(C2392),"",IFERROR(INDEX(ListeSeries!$A$2:$A$1045, MATCH(1, (DatasScan!G2392=ListeSeries!$B$2:$B$1045) * (DatasScan!H2392&gt;=ListeSeries!$D$2:$D$1045) * (DatasScan!H2392&lt;=ListeSeries!$E$2:$E$1045), 0)), "no match"))</f>
        <v/>
      </c>
      <c r="T2392" s="7" t="str" cm="1">
        <f t="array" ref="T2392">IF(ISBLANK(C2392),"",IFERROR(INDEX(ListeSeries!$C$2:$C$1045, MATCH(1, (DatasScan!G2392=ListeSeries!$B$2:$B$1045) * (DatasScan!H2392&gt;=ListeSeries!$D$2:$D$1045) * (DatasScan!H2392&lt;=ListeSeries!$E$2:$E$1045), 0)), "no match"))</f>
        <v/>
      </c>
      <c r="U2392" s="11" t="str" cm="1">
        <f t="array" ref="U2392">IF(ISBLANK(C2392),"",IFERROR(INDEX(ListeSeries!$F$2:$F$1045, MATCH(1, (DatasScan!G2392=ListeSeries!$B$2:$B$1045) * (DatasScan!H2392&gt;=ListeSeries!$D$2:$D$1045) * (DatasScan!H2392&lt;=ListeSeries!$E$2:$E$1045), 0)), "no match"))</f>
        <v/>
      </c>
    </row>
    <row r="2393" spans="1:21" x14ac:dyDescent="0.25">
      <c r="A2393" s="6" t="str">
        <f t="shared" si="379"/>
        <v/>
      </c>
      <c r="B2393" s="272"/>
      <c r="F2393" s="7" t="str">
        <f t="shared" si="382"/>
        <v/>
      </c>
      <c r="G2393" s="21" t="str">
        <f>IF(ISBLANK(C2393),"",_xlfn.XLOOKUP(_xlfn.XLOOKUP(VALUE(LEFT(C2393,4)),Souches!$B$2:$B$15000,Souches!$E$2:$E$15000),Varietes!$B$2:$B$500,Varietes!$C$2:$C$500))</f>
        <v/>
      </c>
      <c r="H2393" s="19" t="str">
        <f>IF(ISBLANK(C2393),"",_xlfn.XLOOKUP(VALUE(LEFT(C2393,4)),Souches!$B$2:$B$15000,Souches!$D$2:$D$15000))</f>
        <v/>
      </c>
      <c r="I2393" s="10" t="str">
        <f t="shared" si="380"/>
        <v/>
      </c>
      <c r="J2393" s="19" t="str">
        <f>IF(I2393="","",INT(('ObjProd (2)'!$C$25-I2393)/7 * (ABS('ObjProd (2)'!$C$25-I2393)&gt;=7)))</f>
        <v/>
      </c>
      <c r="K2393" s="10" t="str">
        <f>IF(I2393="","",
IF(AND(DATEDIF(I2393,'ObjProd (2)'!$C$25,"y")=0,DATEDIF(I2393,'ObjProd (2)'!$C$25,"ym")=0,
   INT(('ObjProd (2)'!$C$25-EDATE(I2393,DATEDIF(I2393,'ObjProd (2)'!$C$25,"y")*12+DATEDIF(I2393,'ObjProd (2)'!$C$25,"ym")))/7)=0),
   "&lt; 1 sem.",
   IF(DATEDIF(I2393,'ObjProd (2)'!$C$25,"y")&gt;0,DATEDIF(I2393,'ObjProd (2)'!$C$25,"y") &amp; " " &amp; IF(DATEDIF(I2393,'ObjProd (2)'!$C$25,"y")=1,"an ","ans "),"") &amp;
   IF(DATEDIF(I2393,'ObjProd (2)'!$C$25,"ym")&gt;0,DATEDIF(I2393,'ObjProd (2)'!$C$25,"ym") &amp; " mois ", "") &amp;
   IF(INT(('ObjProd (2)'!$C$25-EDATE(I2393,DATEDIF(I2393,'ObjProd (2)'!$C$25,"y")*12+DATEDIF(I2393,'ObjProd (2)'!$C$25,"ym")))/7)&gt;0,
      INT(('ObjProd (2)'!$C$25-EDATE(I2393,DATEDIF(I2393,'ObjProd (2)'!$C$25,"y")*12+DATEDIF(I2393,'ObjProd (2)'!$C$25,"ym")))/7) &amp; " sem.",
      "")
)
)</f>
        <v/>
      </c>
      <c r="L2393" s="11" t="str">
        <f t="shared" si="381"/>
        <v/>
      </c>
      <c r="M2393" s="9" t="str">
        <f t="shared" si="377"/>
        <v/>
      </c>
      <c r="N2393" s="9" t="str" cm="1">
        <f t="array" aca="1" ref="N2393" ca="1">LEFT(L2393, IF(ISNUMBER(SUBSTITUTE(_xludf.MID(L2393, 2, 1), ".", ",")), 1, 2))</f>
        <v/>
      </c>
      <c r="O2393" s="19" t="str">
        <f t="shared" ca="1" si="383"/>
        <v/>
      </c>
      <c r="P2393" s="9" t="str">
        <f t="shared" ca="1" si="384"/>
        <v/>
      </c>
      <c r="Q2393" s="9" t="str">
        <f t="shared" ca="1" si="385"/>
        <v/>
      </c>
      <c r="R2393" s="9" t="str">
        <f t="shared" si="378"/>
        <v/>
      </c>
      <c r="S2393" t="str" cm="1">
        <f t="array" ref="S2393">IF(ISBLANK(C2393),"",IFERROR(INDEX(ListeSeries!$A$2:$A$1045, MATCH(1, (DatasScan!G2393=ListeSeries!$B$2:$B$1045) * (DatasScan!H2393&gt;=ListeSeries!$D$2:$D$1045) * (DatasScan!H2393&lt;=ListeSeries!$E$2:$E$1045), 0)), "no match"))</f>
        <v/>
      </c>
      <c r="T2393" s="7" t="str" cm="1">
        <f t="array" ref="T2393">IF(ISBLANK(C2393),"",IFERROR(INDEX(ListeSeries!$C$2:$C$1045, MATCH(1, (DatasScan!G2393=ListeSeries!$B$2:$B$1045) * (DatasScan!H2393&gt;=ListeSeries!$D$2:$D$1045) * (DatasScan!H2393&lt;=ListeSeries!$E$2:$E$1045), 0)), "no match"))</f>
        <v/>
      </c>
      <c r="U2393" s="11" t="str" cm="1">
        <f t="array" ref="U2393">IF(ISBLANK(C2393),"",IFERROR(INDEX(ListeSeries!$F$2:$F$1045, MATCH(1, (DatasScan!G2393=ListeSeries!$B$2:$B$1045) * (DatasScan!H2393&gt;=ListeSeries!$D$2:$D$1045) * (DatasScan!H2393&lt;=ListeSeries!$E$2:$E$1045), 0)), "no match"))</f>
        <v/>
      </c>
    </row>
    <row r="2394" spans="1:21" x14ac:dyDescent="0.25">
      <c r="A2394" s="6" t="str">
        <f t="shared" si="379"/>
        <v/>
      </c>
      <c r="B2394" s="272"/>
      <c r="F2394" s="7" t="str">
        <f t="shared" si="382"/>
        <v/>
      </c>
      <c r="G2394" s="21" t="str">
        <f>IF(ISBLANK(C2394),"",_xlfn.XLOOKUP(_xlfn.XLOOKUP(VALUE(LEFT(C2394,4)),Souches!$B$2:$B$15000,Souches!$E$2:$E$15000),Varietes!$B$2:$B$500,Varietes!$C$2:$C$500))</f>
        <v/>
      </c>
      <c r="H2394" s="19" t="str">
        <f>IF(ISBLANK(C2394),"",_xlfn.XLOOKUP(VALUE(LEFT(C2394,4)),Souches!$B$2:$B$15000,Souches!$D$2:$D$15000))</f>
        <v/>
      </c>
      <c r="I2394" s="10" t="str">
        <f t="shared" si="380"/>
        <v/>
      </c>
      <c r="J2394" s="19" t="str">
        <f>IF(I2394="","",INT(('ObjProd (2)'!$C$25-I2394)/7 * (ABS('ObjProd (2)'!$C$25-I2394)&gt;=7)))</f>
        <v/>
      </c>
      <c r="K2394" s="10" t="str">
        <f>IF(I2394="","",
IF(AND(DATEDIF(I2394,'ObjProd (2)'!$C$25,"y")=0,DATEDIF(I2394,'ObjProd (2)'!$C$25,"ym")=0,
   INT(('ObjProd (2)'!$C$25-EDATE(I2394,DATEDIF(I2394,'ObjProd (2)'!$C$25,"y")*12+DATEDIF(I2394,'ObjProd (2)'!$C$25,"ym")))/7)=0),
   "&lt; 1 sem.",
   IF(DATEDIF(I2394,'ObjProd (2)'!$C$25,"y")&gt;0,DATEDIF(I2394,'ObjProd (2)'!$C$25,"y") &amp; " " &amp; IF(DATEDIF(I2394,'ObjProd (2)'!$C$25,"y")=1,"an ","ans "),"") &amp;
   IF(DATEDIF(I2394,'ObjProd (2)'!$C$25,"ym")&gt;0,DATEDIF(I2394,'ObjProd (2)'!$C$25,"ym") &amp; " mois ", "") &amp;
   IF(INT(('ObjProd (2)'!$C$25-EDATE(I2394,DATEDIF(I2394,'ObjProd (2)'!$C$25,"y")*12+DATEDIF(I2394,'ObjProd (2)'!$C$25,"ym")))/7)&gt;0,
      INT(('ObjProd (2)'!$C$25-EDATE(I2394,DATEDIF(I2394,'ObjProd (2)'!$C$25,"y")*12+DATEDIF(I2394,'ObjProd (2)'!$C$25,"ym")))/7) &amp; " sem.",
      "")
)
)</f>
        <v/>
      </c>
      <c r="L2394" s="11" t="str">
        <f t="shared" si="381"/>
        <v/>
      </c>
      <c r="M2394" s="9" t="str">
        <f t="shared" si="377"/>
        <v/>
      </c>
      <c r="N2394" s="9" t="str" cm="1">
        <f t="array" aca="1" ref="N2394" ca="1">LEFT(L2394, IF(ISNUMBER(SUBSTITUTE(_xludf.MID(L2394, 2, 1), ".", ",")), 1, 2))</f>
        <v/>
      </c>
      <c r="O2394" s="19" t="str">
        <f t="shared" ca="1" si="383"/>
        <v/>
      </c>
      <c r="P2394" s="9" t="str">
        <f t="shared" ca="1" si="384"/>
        <v/>
      </c>
      <c r="Q2394" s="9" t="str">
        <f t="shared" ca="1" si="385"/>
        <v/>
      </c>
      <c r="R2394" s="9" t="str">
        <f t="shared" si="378"/>
        <v/>
      </c>
      <c r="S2394" t="str" cm="1">
        <f t="array" ref="S2394">IF(ISBLANK(C2394),"",IFERROR(INDEX(ListeSeries!$A$2:$A$1045, MATCH(1, (DatasScan!G2394=ListeSeries!$B$2:$B$1045) * (DatasScan!H2394&gt;=ListeSeries!$D$2:$D$1045) * (DatasScan!H2394&lt;=ListeSeries!$E$2:$E$1045), 0)), "no match"))</f>
        <v/>
      </c>
      <c r="T2394" s="7" t="str" cm="1">
        <f t="array" ref="T2394">IF(ISBLANK(C2394),"",IFERROR(INDEX(ListeSeries!$C$2:$C$1045, MATCH(1, (DatasScan!G2394=ListeSeries!$B$2:$B$1045) * (DatasScan!H2394&gt;=ListeSeries!$D$2:$D$1045) * (DatasScan!H2394&lt;=ListeSeries!$E$2:$E$1045), 0)), "no match"))</f>
        <v/>
      </c>
      <c r="U2394" s="11" t="str" cm="1">
        <f t="array" ref="U2394">IF(ISBLANK(C2394),"",IFERROR(INDEX(ListeSeries!$F$2:$F$1045, MATCH(1, (DatasScan!G2394=ListeSeries!$B$2:$B$1045) * (DatasScan!H2394&gt;=ListeSeries!$D$2:$D$1045) * (DatasScan!H2394&lt;=ListeSeries!$E$2:$E$1045), 0)), "no match"))</f>
        <v/>
      </c>
    </row>
    <row r="2395" spans="1:21" x14ac:dyDescent="0.25">
      <c r="A2395" s="6" t="str">
        <f t="shared" si="379"/>
        <v/>
      </c>
      <c r="B2395" s="272"/>
      <c r="F2395" s="7" t="str">
        <f t="shared" si="382"/>
        <v/>
      </c>
      <c r="G2395" s="21" t="str">
        <f>IF(ISBLANK(C2395),"",_xlfn.XLOOKUP(_xlfn.XLOOKUP(VALUE(LEFT(C2395,4)),Souches!$B$2:$B$15000,Souches!$E$2:$E$15000),Varietes!$B$2:$B$500,Varietes!$C$2:$C$500))</f>
        <v/>
      </c>
      <c r="H2395" s="19" t="str">
        <f>IF(ISBLANK(C2395),"",_xlfn.XLOOKUP(VALUE(LEFT(C2395,4)),Souches!$B$2:$B$15000,Souches!$D$2:$D$15000))</f>
        <v/>
      </c>
      <c r="I2395" s="10" t="str">
        <f t="shared" si="380"/>
        <v/>
      </c>
      <c r="J2395" s="19" t="str">
        <f>IF(I2395="","",INT(('ObjProd (2)'!$C$25-I2395)/7 * (ABS('ObjProd (2)'!$C$25-I2395)&gt;=7)))</f>
        <v/>
      </c>
      <c r="K2395" s="10" t="str">
        <f>IF(I2395="","",
IF(AND(DATEDIF(I2395,'ObjProd (2)'!$C$25,"y")=0,DATEDIF(I2395,'ObjProd (2)'!$C$25,"ym")=0,
   INT(('ObjProd (2)'!$C$25-EDATE(I2395,DATEDIF(I2395,'ObjProd (2)'!$C$25,"y")*12+DATEDIF(I2395,'ObjProd (2)'!$C$25,"ym")))/7)=0),
   "&lt; 1 sem.",
   IF(DATEDIF(I2395,'ObjProd (2)'!$C$25,"y")&gt;0,DATEDIF(I2395,'ObjProd (2)'!$C$25,"y") &amp; " " &amp; IF(DATEDIF(I2395,'ObjProd (2)'!$C$25,"y")=1,"an ","ans "),"") &amp;
   IF(DATEDIF(I2395,'ObjProd (2)'!$C$25,"ym")&gt;0,DATEDIF(I2395,'ObjProd (2)'!$C$25,"ym") &amp; " mois ", "") &amp;
   IF(INT(('ObjProd (2)'!$C$25-EDATE(I2395,DATEDIF(I2395,'ObjProd (2)'!$C$25,"y")*12+DATEDIF(I2395,'ObjProd (2)'!$C$25,"ym")))/7)&gt;0,
      INT(('ObjProd (2)'!$C$25-EDATE(I2395,DATEDIF(I2395,'ObjProd (2)'!$C$25,"y")*12+DATEDIF(I2395,'ObjProd (2)'!$C$25,"ym")))/7) &amp; " sem.",
      "")
)
)</f>
        <v/>
      </c>
      <c r="L2395" s="11" t="str">
        <f t="shared" si="381"/>
        <v/>
      </c>
      <c r="M2395" s="9" t="str">
        <f t="shared" si="377"/>
        <v/>
      </c>
      <c r="N2395" s="9" t="str" cm="1">
        <f t="array" aca="1" ref="N2395" ca="1">LEFT(L2395, IF(ISNUMBER(SUBSTITUTE(_xludf.MID(L2395, 2, 1), ".", ",")), 1, 2))</f>
        <v/>
      </c>
      <c r="O2395" s="19" t="str">
        <f t="shared" ca="1" si="383"/>
        <v/>
      </c>
      <c r="P2395" s="9" t="str">
        <f t="shared" ca="1" si="384"/>
        <v/>
      </c>
      <c r="Q2395" s="9" t="str">
        <f t="shared" ca="1" si="385"/>
        <v/>
      </c>
      <c r="R2395" s="9" t="str">
        <f t="shared" si="378"/>
        <v/>
      </c>
      <c r="S2395" t="str" cm="1">
        <f t="array" ref="S2395">IF(ISBLANK(C2395),"",IFERROR(INDEX(ListeSeries!$A$2:$A$1045, MATCH(1, (DatasScan!G2395=ListeSeries!$B$2:$B$1045) * (DatasScan!H2395&gt;=ListeSeries!$D$2:$D$1045) * (DatasScan!H2395&lt;=ListeSeries!$E$2:$E$1045), 0)), "no match"))</f>
        <v/>
      </c>
      <c r="T2395" s="7" t="str" cm="1">
        <f t="array" ref="T2395">IF(ISBLANK(C2395),"",IFERROR(INDEX(ListeSeries!$C$2:$C$1045, MATCH(1, (DatasScan!G2395=ListeSeries!$B$2:$B$1045) * (DatasScan!H2395&gt;=ListeSeries!$D$2:$D$1045) * (DatasScan!H2395&lt;=ListeSeries!$E$2:$E$1045), 0)), "no match"))</f>
        <v/>
      </c>
      <c r="U2395" s="11" t="str" cm="1">
        <f t="array" ref="U2395">IF(ISBLANK(C2395),"",IFERROR(INDEX(ListeSeries!$F$2:$F$1045, MATCH(1, (DatasScan!G2395=ListeSeries!$B$2:$B$1045) * (DatasScan!H2395&gt;=ListeSeries!$D$2:$D$1045) * (DatasScan!H2395&lt;=ListeSeries!$E$2:$E$1045), 0)), "no match"))</f>
        <v/>
      </c>
    </row>
    <row r="2396" spans="1:21" x14ac:dyDescent="0.25">
      <c r="A2396" s="6" t="str">
        <f t="shared" si="379"/>
        <v/>
      </c>
      <c r="B2396" s="272"/>
      <c r="F2396" s="7" t="str">
        <f t="shared" si="382"/>
        <v/>
      </c>
      <c r="G2396" s="21" t="str">
        <f>IF(ISBLANK(C2396),"",_xlfn.XLOOKUP(_xlfn.XLOOKUP(VALUE(LEFT(C2396,4)),Souches!$B$2:$B$15000,Souches!$E$2:$E$15000),Varietes!$B$2:$B$500,Varietes!$C$2:$C$500))</f>
        <v/>
      </c>
      <c r="H2396" s="19" t="str">
        <f>IF(ISBLANK(C2396),"",_xlfn.XLOOKUP(VALUE(LEFT(C2396,4)),Souches!$B$2:$B$15000,Souches!$D$2:$D$15000))</f>
        <v/>
      </c>
      <c r="I2396" s="10" t="str">
        <f t="shared" si="380"/>
        <v/>
      </c>
      <c r="J2396" s="19" t="str">
        <f>IF(I2396="","",INT(('ObjProd (2)'!$C$25-I2396)/7 * (ABS('ObjProd (2)'!$C$25-I2396)&gt;=7)))</f>
        <v/>
      </c>
      <c r="K2396" s="10" t="str">
        <f>IF(I2396="","",
IF(AND(DATEDIF(I2396,'ObjProd (2)'!$C$25,"y")=0,DATEDIF(I2396,'ObjProd (2)'!$C$25,"ym")=0,
   INT(('ObjProd (2)'!$C$25-EDATE(I2396,DATEDIF(I2396,'ObjProd (2)'!$C$25,"y")*12+DATEDIF(I2396,'ObjProd (2)'!$C$25,"ym")))/7)=0),
   "&lt; 1 sem.",
   IF(DATEDIF(I2396,'ObjProd (2)'!$C$25,"y")&gt;0,DATEDIF(I2396,'ObjProd (2)'!$C$25,"y") &amp; " " &amp; IF(DATEDIF(I2396,'ObjProd (2)'!$C$25,"y")=1,"an ","ans "),"") &amp;
   IF(DATEDIF(I2396,'ObjProd (2)'!$C$25,"ym")&gt;0,DATEDIF(I2396,'ObjProd (2)'!$C$25,"ym") &amp; " mois ", "") &amp;
   IF(INT(('ObjProd (2)'!$C$25-EDATE(I2396,DATEDIF(I2396,'ObjProd (2)'!$C$25,"y")*12+DATEDIF(I2396,'ObjProd (2)'!$C$25,"ym")))/7)&gt;0,
      INT(('ObjProd (2)'!$C$25-EDATE(I2396,DATEDIF(I2396,'ObjProd (2)'!$C$25,"y")*12+DATEDIF(I2396,'ObjProd (2)'!$C$25,"ym")))/7) &amp; " sem.",
      "")
)
)</f>
        <v/>
      </c>
      <c r="L2396" s="11" t="str">
        <f t="shared" si="381"/>
        <v/>
      </c>
      <c r="M2396" s="9" t="str">
        <f t="shared" si="377"/>
        <v/>
      </c>
      <c r="N2396" s="9" t="str" cm="1">
        <f t="array" aca="1" ref="N2396" ca="1">LEFT(L2396, IF(ISNUMBER(SUBSTITUTE(_xludf.MID(L2396, 2, 1), ".", ",")), 1, 2))</f>
        <v/>
      </c>
      <c r="O2396" s="19" t="str">
        <f t="shared" ca="1" si="383"/>
        <v/>
      </c>
      <c r="P2396" s="9" t="str">
        <f t="shared" ca="1" si="384"/>
        <v/>
      </c>
      <c r="Q2396" s="9" t="str">
        <f t="shared" ca="1" si="385"/>
        <v/>
      </c>
      <c r="R2396" s="9" t="str">
        <f t="shared" si="378"/>
        <v/>
      </c>
      <c r="S2396" t="str" cm="1">
        <f t="array" ref="S2396">IF(ISBLANK(C2396),"",IFERROR(INDEX(ListeSeries!$A$2:$A$1045, MATCH(1, (DatasScan!G2396=ListeSeries!$B$2:$B$1045) * (DatasScan!H2396&gt;=ListeSeries!$D$2:$D$1045) * (DatasScan!H2396&lt;=ListeSeries!$E$2:$E$1045), 0)), "no match"))</f>
        <v/>
      </c>
      <c r="T2396" s="7" t="str" cm="1">
        <f t="array" ref="T2396">IF(ISBLANK(C2396),"",IFERROR(INDEX(ListeSeries!$C$2:$C$1045, MATCH(1, (DatasScan!G2396=ListeSeries!$B$2:$B$1045) * (DatasScan!H2396&gt;=ListeSeries!$D$2:$D$1045) * (DatasScan!H2396&lt;=ListeSeries!$E$2:$E$1045), 0)), "no match"))</f>
        <v/>
      </c>
      <c r="U2396" s="11" t="str" cm="1">
        <f t="array" ref="U2396">IF(ISBLANK(C2396),"",IFERROR(INDEX(ListeSeries!$F$2:$F$1045, MATCH(1, (DatasScan!G2396=ListeSeries!$B$2:$B$1045) * (DatasScan!H2396&gt;=ListeSeries!$D$2:$D$1045) * (DatasScan!H2396&lt;=ListeSeries!$E$2:$E$1045), 0)), "no match"))</f>
        <v/>
      </c>
    </row>
    <row r="2397" spans="1:21" x14ac:dyDescent="0.25">
      <c r="A2397" s="6" t="str">
        <f t="shared" si="379"/>
        <v/>
      </c>
      <c r="B2397" s="272"/>
      <c r="F2397" s="7" t="str">
        <f t="shared" si="382"/>
        <v/>
      </c>
      <c r="G2397" s="21" t="str">
        <f>IF(ISBLANK(C2397),"",_xlfn.XLOOKUP(_xlfn.XLOOKUP(VALUE(LEFT(C2397,4)),Souches!$B$2:$B$15000,Souches!$E$2:$E$15000),Varietes!$B$2:$B$500,Varietes!$C$2:$C$500))</f>
        <v/>
      </c>
      <c r="H2397" s="19" t="str">
        <f>IF(ISBLANK(C2397),"",_xlfn.XLOOKUP(VALUE(LEFT(C2397,4)),Souches!$B$2:$B$15000,Souches!$D$2:$D$15000))</f>
        <v/>
      </c>
      <c r="I2397" s="10" t="str">
        <f t="shared" si="380"/>
        <v/>
      </c>
      <c r="J2397" s="19" t="str">
        <f>IF(I2397="","",INT(('ObjProd (2)'!$C$25-I2397)/7 * (ABS('ObjProd (2)'!$C$25-I2397)&gt;=7)))</f>
        <v/>
      </c>
      <c r="K2397" s="10" t="str">
        <f>IF(I2397="","",
IF(AND(DATEDIF(I2397,'ObjProd (2)'!$C$25,"y")=0,DATEDIF(I2397,'ObjProd (2)'!$C$25,"ym")=0,
   INT(('ObjProd (2)'!$C$25-EDATE(I2397,DATEDIF(I2397,'ObjProd (2)'!$C$25,"y")*12+DATEDIF(I2397,'ObjProd (2)'!$C$25,"ym")))/7)=0),
   "&lt; 1 sem.",
   IF(DATEDIF(I2397,'ObjProd (2)'!$C$25,"y")&gt;0,DATEDIF(I2397,'ObjProd (2)'!$C$25,"y") &amp; " " &amp; IF(DATEDIF(I2397,'ObjProd (2)'!$C$25,"y")=1,"an ","ans "),"") &amp;
   IF(DATEDIF(I2397,'ObjProd (2)'!$C$25,"ym")&gt;0,DATEDIF(I2397,'ObjProd (2)'!$C$25,"ym") &amp; " mois ", "") &amp;
   IF(INT(('ObjProd (2)'!$C$25-EDATE(I2397,DATEDIF(I2397,'ObjProd (2)'!$C$25,"y")*12+DATEDIF(I2397,'ObjProd (2)'!$C$25,"ym")))/7)&gt;0,
      INT(('ObjProd (2)'!$C$25-EDATE(I2397,DATEDIF(I2397,'ObjProd (2)'!$C$25,"y")*12+DATEDIF(I2397,'ObjProd (2)'!$C$25,"ym")))/7) &amp; " sem.",
      "")
)
)</f>
        <v/>
      </c>
      <c r="L2397" s="11" t="str">
        <f t="shared" si="381"/>
        <v/>
      </c>
      <c r="M2397" s="9" t="str">
        <f t="shared" si="377"/>
        <v/>
      </c>
      <c r="N2397" s="9" t="str" cm="1">
        <f t="array" aca="1" ref="N2397" ca="1">LEFT(L2397, IF(ISNUMBER(SUBSTITUTE(_xludf.MID(L2397, 2, 1), ".", ",")), 1, 2))</f>
        <v/>
      </c>
      <c r="O2397" s="19" t="str">
        <f t="shared" ca="1" si="383"/>
        <v/>
      </c>
      <c r="P2397" s="9" t="str">
        <f t="shared" ca="1" si="384"/>
        <v/>
      </c>
      <c r="Q2397" s="9" t="str">
        <f t="shared" ca="1" si="385"/>
        <v/>
      </c>
      <c r="R2397" s="9" t="str">
        <f t="shared" si="378"/>
        <v/>
      </c>
      <c r="S2397" t="str" cm="1">
        <f t="array" ref="S2397">IF(ISBLANK(C2397),"",IFERROR(INDEX(ListeSeries!$A$2:$A$1045, MATCH(1, (DatasScan!G2397=ListeSeries!$B$2:$B$1045) * (DatasScan!H2397&gt;=ListeSeries!$D$2:$D$1045) * (DatasScan!H2397&lt;=ListeSeries!$E$2:$E$1045), 0)), "no match"))</f>
        <v/>
      </c>
      <c r="T2397" s="7" t="str" cm="1">
        <f t="array" ref="T2397">IF(ISBLANK(C2397),"",IFERROR(INDEX(ListeSeries!$C$2:$C$1045, MATCH(1, (DatasScan!G2397=ListeSeries!$B$2:$B$1045) * (DatasScan!H2397&gt;=ListeSeries!$D$2:$D$1045) * (DatasScan!H2397&lt;=ListeSeries!$E$2:$E$1045), 0)), "no match"))</f>
        <v/>
      </c>
      <c r="U2397" s="11" t="str" cm="1">
        <f t="array" ref="U2397">IF(ISBLANK(C2397),"",IFERROR(INDEX(ListeSeries!$F$2:$F$1045, MATCH(1, (DatasScan!G2397=ListeSeries!$B$2:$B$1045) * (DatasScan!H2397&gt;=ListeSeries!$D$2:$D$1045) * (DatasScan!H2397&lt;=ListeSeries!$E$2:$E$1045), 0)), "no match"))</f>
        <v/>
      </c>
    </row>
    <row r="2398" spans="1:21" x14ac:dyDescent="0.25">
      <c r="A2398" s="6" t="str">
        <f t="shared" si="379"/>
        <v/>
      </c>
      <c r="B2398" s="272"/>
      <c r="F2398" s="7" t="str">
        <f t="shared" si="382"/>
        <v/>
      </c>
      <c r="G2398" s="21" t="str">
        <f>IF(ISBLANK(C2398),"",_xlfn.XLOOKUP(_xlfn.XLOOKUP(VALUE(LEFT(C2398,4)),Souches!$B$2:$B$15000,Souches!$E$2:$E$15000),Varietes!$B$2:$B$500,Varietes!$C$2:$C$500))</f>
        <v/>
      </c>
      <c r="H2398" s="19" t="str">
        <f>IF(ISBLANK(C2398),"",_xlfn.XLOOKUP(VALUE(LEFT(C2398,4)),Souches!$B$2:$B$15000,Souches!$D$2:$D$15000))</f>
        <v/>
      </c>
      <c r="I2398" s="10" t="str">
        <f t="shared" si="380"/>
        <v/>
      </c>
      <c r="J2398" s="19" t="str">
        <f>IF(I2398="","",INT(('ObjProd (2)'!$C$25-I2398)/7 * (ABS('ObjProd (2)'!$C$25-I2398)&gt;=7)))</f>
        <v/>
      </c>
      <c r="K2398" s="10" t="str">
        <f>IF(I2398="","",
IF(AND(DATEDIF(I2398,'ObjProd (2)'!$C$25,"y")=0,DATEDIF(I2398,'ObjProd (2)'!$C$25,"ym")=0,
   INT(('ObjProd (2)'!$C$25-EDATE(I2398,DATEDIF(I2398,'ObjProd (2)'!$C$25,"y")*12+DATEDIF(I2398,'ObjProd (2)'!$C$25,"ym")))/7)=0),
   "&lt; 1 sem.",
   IF(DATEDIF(I2398,'ObjProd (2)'!$C$25,"y")&gt;0,DATEDIF(I2398,'ObjProd (2)'!$C$25,"y") &amp; " " &amp; IF(DATEDIF(I2398,'ObjProd (2)'!$C$25,"y")=1,"an ","ans "),"") &amp;
   IF(DATEDIF(I2398,'ObjProd (2)'!$C$25,"ym")&gt;0,DATEDIF(I2398,'ObjProd (2)'!$C$25,"ym") &amp; " mois ", "") &amp;
   IF(INT(('ObjProd (2)'!$C$25-EDATE(I2398,DATEDIF(I2398,'ObjProd (2)'!$C$25,"y")*12+DATEDIF(I2398,'ObjProd (2)'!$C$25,"ym")))/7)&gt;0,
      INT(('ObjProd (2)'!$C$25-EDATE(I2398,DATEDIF(I2398,'ObjProd (2)'!$C$25,"y")*12+DATEDIF(I2398,'ObjProd (2)'!$C$25,"ym")))/7) &amp; " sem.",
      "")
)
)</f>
        <v/>
      </c>
      <c r="L2398" s="11" t="str">
        <f t="shared" si="381"/>
        <v/>
      </c>
      <c r="M2398" s="9" t="str">
        <f t="shared" si="377"/>
        <v/>
      </c>
      <c r="N2398" s="9" t="str" cm="1">
        <f t="array" aca="1" ref="N2398" ca="1">LEFT(L2398, IF(ISNUMBER(SUBSTITUTE(_xludf.MID(L2398, 2, 1), ".", ",")), 1, 2))</f>
        <v/>
      </c>
      <c r="O2398" s="19" t="str">
        <f t="shared" ca="1" si="383"/>
        <v/>
      </c>
      <c r="P2398" s="9" t="str">
        <f t="shared" ca="1" si="384"/>
        <v/>
      </c>
      <c r="Q2398" s="9" t="str">
        <f t="shared" ca="1" si="385"/>
        <v/>
      </c>
      <c r="R2398" s="9" t="str">
        <f t="shared" si="378"/>
        <v/>
      </c>
      <c r="S2398" t="str" cm="1">
        <f t="array" ref="S2398">IF(ISBLANK(C2398),"",IFERROR(INDEX(ListeSeries!$A$2:$A$1045, MATCH(1, (DatasScan!G2398=ListeSeries!$B$2:$B$1045) * (DatasScan!H2398&gt;=ListeSeries!$D$2:$D$1045) * (DatasScan!H2398&lt;=ListeSeries!$E$2:$E$1045), 0)), "no match"))</f>
        <v/>
      </c>
      <c r="T2398" s="7" t="str" cm="1">
        <f t="array" ref="T2398">IF(ISBLANK(C2398),"",IFERROR(INDEX(ListeSeries!$C$2:$C$1045, MATCH(1, (DatasScan!G2398=ListeSeries!$B$2:$B$1045) * (DatasScan!H2398&gt;=ListeSeries!$D$2:$D$1045) * (DatasScan!H2398&lt;=ListeSeries!$E$2:$E$1045), 0)), "no match"))</f>
        <v/>
      </c>
      <c r="U2398" s="11" t="str" cm="1">
        <f t="array" ref="U2398">IF(ISBLANK(C2398),"",IFERROR(INDEX(ListeSeries!$F$2:$F$1045, MATCH(1, (DatasScan!G2398=ListeSeries!$B$2:$B$1045) * (DatasScan!H2398&gt;=ListeSeries!$D$2:$D$1045) * (DatasScan!H2398&lt;=ListeSeries!$E$2:$E$1045), 0)), "no match"))</f>
        <v/>
      </c>
    </row>
    <row r="2399" spans="1:21" x14ac:dyDescent="0.25">
      <c r="A2399" s="6" t="str">
        <f t="shared" si="379"/>
        <v/>
      </c>
      <c r="B2399" s="272"/>
      <c r="F2399" s="7" t="str">
        <f t="shared" si="382"/>
        <v/>
      </c>
      <c r="G2399" s="21" t="str">
        <f>IF(ISBLANK(C2399),"",_xlfn.XLOOKUP(_xlfn.XLOOKUP(VALUE(LEFT(C2399,4)),Souches!$B$2:$B$15000,Souches!$E$2:$E$15000),Varietes!$B$2:$B$500,Varietes!$C$2:$C$500))</f>
        <v/>
      </c>
      <c r="H2399" s="19" t="str">
        <f>IF(ISBLANK(C2399),"",_xlfn.XLOOKUP(VALUE(LEFT(C2399,4)),Souches!$B$2:$B$15000,Souches!$D$2:$D$15000))</f>
        <v/>
      </c>
      <c r="I2399" s="10" t="str">
        <f t="shared" si="380"/>
        <v/>
      </c>
      <c r="J2399" s="19" t="str">
        <f>IF(I2399="","",INT(('ObjProd (2)'!$C$25-I2399)/7 * (ABS('ObjProd (2)'!$C$25-I2399)&gt;=7)))</f>
        <v/>
      </c>
      <c r="K2399" s="10" t="str">
        <f>IF(I2399="","",
IF(AND(DATEDIF(I2399,'ObjProd (2)'!$C$25,"y")=0,DATEDIF(I2399,'ObjProd (2)'!$C$25,"ym")=0,
   INT(('ObjProd (2)'!$C$25-EDATE(I2399,DATEDIF(I2399,'ObjProd (2)'!$C$25,"y")*12+DATEDIF(I2399,'ObjProd (2)'!$C$25,"ym")))/7)=0),
   "&lt; 1 sem.",
   IF(DATEDIF(I2399,'ObjProd (2)'!$C$25,"y")&gt;0,DATEDIF(I2399,'ObjProd (2)'!$C$25,"y") &amp; " " &amp; IF(DATEDIF(I2399,'ObjProd (2)'!$C$25,"y")=1,"an ","ans "),"") &amp;
   IF(DATEDIF(I2399,'ObjProd (2)'!$C$25,"ym")&gt;0,DATEDIF(I2399,'ObjProd (2)'!$C$25,"ym") &amp; " mois ", "") &amp;
   IF(INT(('ObjProd (2)'!$C$25-EDATE(I2399,DATEDIF(I2399,'ObjProd (2)'!$C$25,"y")*12+DATEDIF(I2399,'ObjProd (2)'!$C$25,"ym")))/7)&gt;0,
      INT(('ObjProd (2)'!$C$25-EDATE(I2399,DATEDIF(I2399,'ObjProd (2)'!$C$25,"y")*12+DATEDIF(I2399,'ObjProd (2)'!$C$25,"ym")))/7) &amp; " sem.",
      "")
)
)</f>
        <v/>
      </c>
      <c r="L2399" s="11" t="str">
        <f t="shared" si="381"/>
        <v/>
      </c>
      <c r="M2399" s="9" t="str">
        <f t="shared" si="377"/>
        <v/>
      </c>
      <c r="N2399" s="9" t="str" cm="1">
        <f t="array" aca="1" ref="N2399" ca="1">LEFT(L2399, IF(ISNUMBER(SUBSTITUTE(_xludf.MID(L2399, 2, 1), ".", ",")), 1, 2))</f>
        <v/>
      </c>
      <c r="O2399" s="19" t="str">
        <f t="shared" ca="1" si="383"/>
        <v/>
      </c>
      <c r="P2399" s="9" t="str">
        <f t="shared" ca="1" si="384"/>
        <v/>
      </c>
      <c r="Q2399" s="9" t="str">
        <f t="shared" ca="1" si="385"/>
        <v/>
      </c>
      <c r="R2399" s="9" t="str">
        <f t="shared" si="378"/>
        <v/>
      </c>
      <c r="S2399" t="str" cm="1">
        <f t="array" ref="S2399">IF(ISBLANK(C2399),"",IFERROR(INDEX(ListeSeries!$A$2:$A$1045, MATCH(1, (DatasScan!G2399=ListeSeries!$B$2:$B$1045) * (DatasScan!H2399&gt;=ListeSeries!$D$2:$D$1045) * (DatasScan!H2399&lt;=ListeSeries!$E$2:$E$1045), 0)), "no match"))</f>
        <v/>
      </c>
      <c r="T2399" s="7" t="str" cm="1">
        <f t="array" ref="T2399">IF(ISBLANK(C2399),"",IFERROR(INDEX(ListeSeries!$C$2:$C$1045, MATCH(1, (DatasScan!G2399=ListeSeries!$B$2:$B$1045) * (DatasScan!H2399&gt;=ListeSeries!$D$2:$D$1045) * (DatasScan!H2399&lt;=ListeSeries!$E$2:$E$1045), 0)), "no match"))</f>
        <v/>
      </c>
      <c r="U2399" s="11" t="str" cm="1">
        <f t="array" ref="U2399">IF(ISBLANK(C2399),"",IFERROR(INDEX(ListeSeries!$F$2:$F$1045, MATCH(1, (DatasScan!G2399=ListeSeries!$B$2:$B$1045) * (DatasScan!H2399&gt;=ListeSeries!$D$2:$D$1045) * (DatasScan!H2399&lt;=ListeSeries!$E$2:$E$1045), 0)), "no match"))</f>
        <v/>
      </c>
    </row>
    <row r="2400" spans="1:21" x14ac:dyDescent="0.25">
      <c r="A2400" s="6" t="str">
        <f t="shared" si="379"/>
        <v/>
      </c>
      <c r="B2400" s="272"/>
      <c r="F2400" s="7" t="str">
        <f t="shared" si="382"/>
        <v/>
      </c>
      <c r="G2400" s="21" t="str">
        <f>IF(ISBLANK(C2400),"",_xlfn.XLOOKUP(_xlfn.XLOOKUP(VALUE(LEFT(C2400,4)),Souches!$B$2:$B$15000,Souches!$E$2:$E$15000),Varietes!$B$2:$B$500,Varietes!$C$2:$C$500))</f>
        <v/>
      </c>
      <c r="H2400" s="19" t="str">
        <f>IF(ISBLANK(C2400),"",_xlfn.XLOOKUP(VALUE(LEFT(C2400,4)),Souches!$B$2:$B$15000,Souches!$D$2:$D$15000))</f>
        <v/>
      </c>
      <c r="I2400" s="10" t="str">
        <f t="shared" si="380"/>
        <v/>
      </c>
      <c r="J2400" s="19" t="str">
        <f>IF(I2400="","",INT(('ObjProd (2)'!$C$25-I2400)/7 * (ABS('ObjProd (2)'!$C$25-I2400)&gt;=7)))</f>
        <v/>
      </c>
      <c r="K2400" s="10" t="str">
        <f>IF(I2400="","",
IF(AND(DATEDIF(I2400,'ObjProd (2)'!$C$25,"y")=0,DATEDIF(I2400,'ObjProd (2)'!$C$25,"ym")=0,
   INT(('ObjProd (2)'!$C$25-EDATE(I2400,DATEDIF(I2400,'ObjProd (2)'!$C$25,"y")*12+DATEDIF(I2400,'ObjProd (2)'!$C$25,"ym")))/7)=0),
   "&lt; 1 sem.",
   IF(DATEDIF(I2400,'ObjProd (2)'!$C$25,"y")&gt;0,DATEDIF(I2400,'ObjProd (2)'!$C$25,"y") &amp; " " &amp; IF(DATEDIF(I2400,'ObjProd (2)'!$C$25,"y")=1,"an ","ans "),"") &amp;
   IF(DATEDIF(I2400,'ObjProd (2)'!$C$25,"ym")&gt;0,DATEDIF(I2400,'ObjProd (2)'!$C$25,"ym") &amp; " mois ", "") &amp;
   IF(INT(('ObjProd (2)'!$C$25-EDATE(I2400,DATEDIF(I2400,'ObjProd (2)'!$C$25,"y")*12+DATEDIF(I2400,'ObjProd (2)'!$C$25,"ym")))/7)&gt;0,
      INT(('ObjProd (2)'!$C$25-EDATE(I2400,DATEDIF(I2400,'ObjProd (2)'!$C$25,"y")*12+DATEDIF(I2400,'ObjProd (2)'!$C$25,"ym")))/7) &amp; " sem.",
      "")
)
)</f>
        <v/>
      </c>
      <c r="L2400" s="11" t="str">
        <f t="shared" si="381"/>
        <v/>
      </c>
      <c r="M2400" s="9" t="str">
        <f t="shared" si="377"/>
        <v/>
      </c>
      <c r="N2400" s="9" t="str" cm="1">
        <f t="array" aca="1" ref="N2400" ca="1">LEFT(L2400, IF(ISNUMBER(SUBSTITUTE(_xludf.MID(L2400, 2, 1), ".", ",")), 1, 2))</f>
        <v/>
      </c>
      <c r="O2400" s="19" t="str">
        <f t="shared" ca="1" si="383"/>
        <v/>
      </c>
      <c r="P2400" s="9" t="str">
        <f t="shared" ca="1" si="384"/>
        <v/>
      </c>
      <c r="Q2400" s="9" t="str">
        <f t="shared" ca="1" si="385"/>
        <v/>
      </c>
      <c r="R2400" s="9" t="str">
        <f t="shared" si="378"/>
        <v/>
      </c>
      <c r="S2400" t="str" cm="1">
        <f t="array" ref="S2400">IF(ISBLANK(C2400),"",IFERROR(INDEX(ListeSeries!$A$2:$A$1045, MATCH(1, (DatasScan!G2400=ListeSeries!$B$2:$B$1045) * (DatasScan!H2400&gt;=ListeSeries!$D$2:$D$1045) * (DatasScan!H2400&lt;=ListeSeries!$E$2:$E$1045), 0)), "no match"))</f>
        <v/>
      </c>
      <c r="T2400" s="7" t="str" cm="1">
        <f t="array" ref="T2400">IF(ISBLANK(C2400),"",IFERROR(INDEX(ListeSeries!$C$2:$C$1045, MATCH(1, (DatasScan!G2400=ListeSeries!$B$2:$B$1045) * (DatasScan!H2400&gt;=ListeSeries!$D$2:$D$1045) * (DatasScan!H2400&lt;=ListeSeries!$E$2:$E$1045), 0)), "no match"))</f>
        <v/>
      </c>
      <c r="U2400" s="11" t="str" cm="1">
        <f t="array" ref="U2400">IF(ISBLANK(C2400),"",IFERROR(INDEX(ListeSeries!$F$2:$F$1045, MATCH(1, (DatasScan!G2400=ListeSeries!$B$2:$B$1045) * (DatasScan!H2400&gt;=ListeSeries!$D$2:$D$1045) * (DatasScan!H2400&lt;=ListeSeries!$E$2:$E$1045), 0)), "no match"))</f>
        <v/>
      </c>
    </row>
    <row r="2401" spans="1:21" x14ac:dyDescent="0.25">
      <c r="A2401" s="6" t="str">
        <f t="shared" si="379"/>
        <v/>
      </c>
      <c r="B2401" s="272"/>
      <c r="F2401" s="7" t="str">
        <f t="shared" si="382"/>
        <v/>
      </c>
      <c r="G2401" s="21" t="str">
        <f>IF(ISBLANK(C2401),"",_xlfn.XLOOKUP(_xlfn.XLOOKUP(VALUE(LEFT(C2401,4)),Souches!$B$2:$B$15000,Souches!$E$2:$E$15000),Varietes!$B$2:$B$500,Varietes!$C$2:$C$500))</f>
        <v/>
      </c>
      <c r="H2401" s="19" t="str">
        <f>IF(ISBLANK(C2401),"",_xlfn.XLOOKUP(VALUE(LEFT(C2401,4)),Souches!$B$2:$B$15000,Souches!$D$2:$D$15000))</f>
        <v/>
      </c>
      <c r="I2401" s="10" t="str">
        <f t="shared" si="380"/>
        <v/>
      </c>
      <c r="J2401" s="19" t="str">
        <f>IF(I2401="","",INT(('ObjProd (2)'!$C$25-I2401)/7 * (ABS('ObjProd (2)'!$C$25-I2401)&gt;=7)))</f>
        <v/>
      </c>
      <c r="K2401" s="10" t="str">
        <f>IF(I2401="","",
IF(AND(DATEDIF(I2401,'ObjProd (2)'!$C$25,"y")=0,DATEDIF(I2401,'ObjProd (2)'!$C$25,"ym")=0,
   INT(('ObjProd (2)'!$C$25-EDATE(I2401,DATEDIF(I2401,'ObjProd (2)'!$C$25,"y")*12+DATEDIF(I2401,'ObjProd (2)'!$C$25,"ym")))/7)=0),
   "&lt; 1 sem.",
   IF(DATEDIF(I2401,'ObjProd (2)'!$C$25,"y")&gt;0,DATEDIF(I2401,'ObjProd (2)'!$C$25,"y") &amp; " " &amp; IF(DATEDIF(I2401,'ObjProd (2)'!$C$25,"y")=1,"an ","ans "),"") &amp;
   IF(DATEDIF(I2401,'ObjProd (2)'!$C$25,"ym")&gt;0,DATEDIF(I2401,'ObjProd (2)'!$C$25,"ym") &amp; " mois ", "") &amp;
   IF(INT(('ObjProd (2)'!$C$25-EDATE(I2401,DATEDIF(I2401,'ObjProd (2)'!$C$25,"y")*12+DATEDIF(I2401,'ObjProd (2)'!$C$25,"ym")))/7)&gt;0,
      INT(('ObjProd (2)'!$C$25-EDATE(I2401,DATEDIF(I2401,'ObjProd (2)'!$C$25,"y")*12+DATEDIF(I2401,'ObjProd (2)'!$C$25,"ym")))/7) &amp; " sem.",
      "")
)
)</f>
        <v/>
      </c>
      <c r="L2401" s="11" t="str">
        <f t="shared" si="381"/>
        <v/>
      </c>
      <c r="M2401" s="9" t="str">
        <f t="shared" si="377"/>
        <v/>
      </c>
      <c r="N2401" s="9" t="str" cm="1">
        <f t="array" aca="1" ref="N2401" ca="1">LEFT(L2401, IF(ISNUMBER(SUBSTITUTE(_xludf.MID(L2401, 2, 1), ".", ",")), 1, 2))</f>
        <v/>
      </c>
      <c r="O2401" s="19" t="str">
        <f t="shared" ca="1" si="383"/>
        <v/>
      </c>
      <c r="P2401" s="9" t="str">
        <f t="shared" ca="1" si="384"/>
        <v/>
      </c>
      <c r="Q2401" s="9" t="str">
        <f t="shared" ca="1" si="385"/>
        <v/>
      </c>
      <c r="R2401" s="9" t="str">
        <f t="shared" si="378"/>
        <v/>
      </c>
      <c r="S2401" t="str" cm="1">
        <f t="array" ref="S2401">IF(ISBLANK(C2401),"",IFERROR(INDEX(ListeSeries!$A$2:$A$1045, MATCH(1, (DatasScan!G2401=ListeSeries!$B$2:$B$1045) * (DatasScan!H2401&gt;=ListeSeries!$D$2:$D$1045) * (DatasScan!H2401&lt;=ListeSeries!$E$2:$E$1045), 0)), "no match"))</f>
        <v/>
      </c>
      <c r="T2401" s="7" t="str" cm="1">
        <f t="array" ref="T2401">IF(ISBLANK(C2401),"",IFERROR(INDEX(ListeSeries!$C$2:$C$1045, MATCH(1, (DatasScan!G2401=ListeSeries!$B$2:$B$1045) * (DatasScan!H2401&gt;=ListeSeries!$D$2:$D$1045) * (DatasScan!H2401&lt;=ListeSeries!$E$2:$E$1045), 0)), "no match"))</f>
        <v/>
      </c>
      <c r="U2401" s="11" t="str" cm="1">
        <f t="array" ref="U2401">IF(ISBLANK(C2401),"",IFERROR(INDEX(ListeSeries!$F$2:$F$1045, MATCH(1, (DatasScan!G2401=ListeSeries!$B$2:$B$1045) * (DatasScan!H2401&gt;=ListeSeries!$D$2:$D$1045) * (DatasScan!H2401&lt;=ListeSeries!$E$2:$E$1045), 0)), "no match"))</f>
        <v/>
      </c>
    </row>
    <row r="2402" spans="1:21" x14ac:dyDescent="0.25">
      <c r="A2402" s="6" t="str">
        <f t="shared" si="379"/>
        <v/>
      </c>
      <c r="B2402" s="272"/>
      <c r="F2402" s="7" t="str">
        <f t="shared" si="382"/>
        <v/>
      </c>
      <c r="G2402" s="21" t="str">
        <f>IF(ISBLANK(C2402),"",_xlfn.XLOOKUP(_xlfn.XLOOKUP(VALUE(LEFT(C2402,4)),Souches!$B$2:$B$15000,Souches!$E$2:$E$15000),Varietes!$B$2:$B$500,Varietes!$C$2:$C$500))</f>
        <v/>
      </c>
      <c r="H2402" s="19" t="str">
        <f>IF(ISBLANK(C2402),"",_xlfn.XLOOKUP(VALUE(LEFT(C2402,4)),Souches!$B$2:$B$15000,Souches!$D$2:$D$15000))</f>
        <v/>
      </c>
      <c r="I2402" s="10" t="str">
        <f t="shared" si="380"/>
        <v/>
      </c>
      <c r="J2402" s="19" t="str">
        <f>IF(I2402="","",INT(('ObjProd (2)'!$C$25-I2402)/7 * (ABS('ObjProd (2)'!$C$25-I2402)&gt;=7)))</f>
        <v/>
      </c>
      <c r="K2402" s="10" t="str">
        <f>IF(I2402="","",
IF(AND(DATEDIF(I2402,'ObjProd (2)'!$C$25,"y")=0,DATEDIF(I2402,'ObjProd (2)'!$C$25,"ym")=0,
   INT(('ObjProd (2)'!$C$25-EDATE(I2402,DATEDIF(I2402,'ObjProd (2)'!$C$25,"y")*12+DATEDIF(I2402,'ObjProd (2)'!$C$25,"ym")))/7)=0),
   "&lt; 1 sem.",
   IF(DATEDIF(I2402,'ObjProd (2)'!$C$25,"y")&gt;0,DATEDIF(I2402,'ObjProd (2)'!$C$25,"y") &amp; " " &amp; IF(DATEDIF(I2402,'ObjProd (2)'!$C$25,"y")=1,"an ","ans "),"") &amp;
   IF(DATEDIF(I2402,'ObjProd (2)'!$C$25,"ym")&gt;0,DATEDIF(I2402,'ObjProd (2)'!$C$25,"ym") &amp; " mois ", "") &amp;
   IF(INT(('ObjProd (2)'!$C$25-EDATE(I2402,DATEDIF(I2402,'ObjProd (2)'!$C$25,"y")*12+DATEDIF(I2402,'ObjProd (2)'!$C$25,"ym")))/7)&gt;0,
      INT(('ObjProd (2)'!$C$25-EDATE(I2402,DATEDIF(I2402,'ObjProd (2)'!$C$25,"y")*12+DATEDIF(I2402,'ObjProd (2)'!$C$25,"ym")))/7) &amp; " sem.",
      "")
)
)</f>
        <v/>
      </c>
      <c r="L2402" s="11" t="str">
        <f t="shared" si="381"/>
        <v/>
      </c>
      <c r="M2402" s="9" t="str">
        <f t="shared" si="377"/>
        <v/>
      </c>
      <c r="N2402" s="9" t="str" cm="1">
        <f t="array" aca="1" ref="N2402" ca="1">LEFT(L2402, IF(ISNUMBER(SUBSTITUTE(_xludf.MID(L2402, 2, 1), ".", ",")), 1, 2))</f>
        <v/>
      </c>
      <c r="O2402" s="19" t="str">
        <f t="shared" ca="1" si="383"/>
        <v/>
      </c>
      <c r="P2402" s="9" t="str">
        <f t="shared" ca="1" si="384"/>
        <v/>
      </c>
      <c r="Q2402" s="9" t="str">
        <f t="shared" ca="1" si="385"/>
        <v/>
      </c>
      <c r="R2402" s="9" t="str">
        <f t="shared" si="378"/>
        <v/>
      </c>
      <c r="S2402" t="str" cm="1">
        <f t="array" ref="S2402">IF(ISBLANK(C2402),"",IFERROR(INDEX(ListeSeries!$A$2:$A$1045, MATCH(1, (DatasScan!G2402=ListeSeries!$B$2:$B$1045) * (DatasScan!H2402&gt;=ListeSeries!$D$2:$D$1045) * (DatasScan!H2402&lt;=ListeSeries!$E$2:$E$1045), 0)), "no match"))</f>
        <v/>
      </c>
      <c r="T2402" s="7" t="str" cm="1">
        <f t="array" ref="T2402">IF(ISBLANK(C2402),"",IFERROR(INDEX(ListeSeries!$C$2:$C$1045, MATCH(1, (DatasScan!G2402=ListeSeries!$B$2:$B$1045) * (DatasScan!H2402&gt;=ListeSeries!$D$2:$D$1045) * (DatasScan!H2402&lt;=ListeSeries!$E$2:$E$1045), 0)), "no match"))</f>
        <v/>
      </c>
      <c r="U2402" s="11" t="str" cm="1">
        <f t="array" ref="U2402">IF(ISBLANK(C2402),"",IFERROR(INDEX(ListeSeries!$F$2:$F$1045, MATCH(1, (DatasScan!G2402=ListeSeries!$B$2:$B$1045) * (DatasScan!H2402&gt;=ListeSeries!$D$2:$D$1045) * (DatasScan!H2402&lt;=ListeSeries!$E$2:$E$1045), 0)), "no match"))</f>
        <v/>
      </c>
    </row>
    <row r="2403" spans="1:21" x14ac:dyDescent="0.25">
      <c r="A2403" s="6" t="str">
        <f t="shared" si="379"/>
        <v/>
      </c>
      <c r="B2403" s="272"/>
      <c r="F2403" s="7" t="str">
        <f t="shared" si="382"/>
        <v/>
      </c>
      <c r="G2403" s="21" t="str">
        <f>IF(ISBLANK(C2403),"",_xlfn.XLOOKUP(_xlfn.XLOOKUP(VALUE(LEFT(C2403,4)),Souches!$B$2:$B$15000,Souches!$E$2:$E$15000),Varietes!$B$2:$B$500,Varietes!$C$2:$C$500))</f>
        <v/>
      </c>
      <c r="H2403" s="19" t="str">
        <f>IF(ISBLANK(C2403),"",_xlfn.XLOOKUP(VALUE(LEFT(C2403,4)),Souches!$B$2:$B$15000,Souches!$D$2:$D$15000))</f>
        <v/>
      </c>
      <c r="I2403" s="10" t="str">
        <f t="shared" si="380"/>
        <v/>
      </c>
      <c r="J2403" s="19" t="str">
        <f>IF(I2403="","",INT(('ObjProd (2)'!$C$25-I2403)/7 * (ABS('ObjProd (2)'!$C$25-I2403)&gt;=7)))</f>
        <v/>
      </c>
      <c r="K2403" s="10" t="str">
        <f>IF(I2403="","",
IF(AND(DATEDIF(I2403,'ObjProd (2)'!$C$25,"y")=0,DATEDIF(I2403,'ObjProd (2)'!$C$25,"ym")=0,
   INT(('ObjProd (2)'!$C$25-EDATE(I2403,DATEDIF(I2403,'ObjProd (2)'!$C$25,"y")*12+DATEDIF(I2403,'ObjProd (2)'!$C$25,"ym")))/7)=0),
   "&lt; 1 sem.",
   IF(DATEDIF(I2403,'ObjProd (2)'!$C$25,"y")&gt;0,DATEDIF(I2403,'ObjProd (2)'!$C$25,"y") &amp; " " &amp; IF(DATEDIF(I2403,'ObjProd (2)'!$C$25,"y")=1,"an ","ans "),"") &amp;
   IF(DATEDIF(I2403,'ObjProd (2)'!$C$25,"ym")&gt;0,DATEDIF(I2403,'ObjProd (2)'!$C$25,"ym") &amp; " mois ", "") &amp;
   IF(INT(('ObjProd (2)'!$C$25-EDATE(I2403,DATEDIF(I2403,'ObjProd (2)'!$C$25,"y")*12+DATEDIF(I2403,'ObjProd (2)'!$C$25,"ym")))/7)&gt;0,
      INT(('ObjProd (2)'!$C$25-EDATE(I2403,DATEDIF(I2403,'ObjProd (2)'!$C$25,"y")*12+DATEDIF(I2403,'ObjProd (2)'!$C$25,"ym")))/7) &amp; " sem.",
      "")
)
)</f>
        <v/>
      </c>
      <c r="L2403" s="11" t="str">
        <f t="shared" si="381"/>
        <v/>
      </c>
      <c r="M2403" s="9" t="str">
        <f t="shared" si="377"/>
        <v/>
      </c>
      <c r="N2403" s="9" t="str" cm="1">
        <f t="array" aca="1" ref="N2403" ca="1">LEFT(L2403, IF(ISNUMBER(SUBSTITUTE(_xludf.MID(L2403, 2, 1), ".", ",")), 1, 2))</f>
        <v/>
      </c>
      <c r="O2403" s="19" t="str">
        <f t="shared" ca="1" si="383"/>
        <v/>
      </c>
      <c r="P2403" s="9" t="str">
        <f t="shared" ca="1" si="384"/>
        <v/>
      </c>
      <c r="Q2403" s="9" t="str">
        <f t="shared" ca="1" si="385"/>
        <v/>
      </c>
      <c r="R2403" s="9" t="str">
        <f t="shared" si="378"/>
        <v/>
      </c>
      <c r="S2403" t="str" cm="1">
        <f t="array" ref="S2403">IF(ISBLANK(C2403),"",IFERROR(INDEX(ListeSeries!$A$2:$A$1045, MATCH(1, (DatasScan!G2403=ListeSeries!$B$2:$B$1045) * (DatasScan!H2403&gt;=ListeSeries!$D$2:$D$1045) * (DatasScan!H2403&lt;=ListeSeries!$E$2:$E$1045), 0)), "no match"))</f>
        <v/>
      </c>
      <c r="T2403" s="7" t="str" cm="1">
        <f t="array" ref="T2403">IF(ISBLANK(C2403),"",IFERROR(INDEX(ListeSeries!$C$2:$C$1045, MATCH(1, (DatasScan!G2403=ListeSeries!$B$2:$B$1045) * (DatasScan!H2403&gt;=ListeSeries!$D$2:$D$1045) * (DatasScan!H2403&lt;=ListeSeries!$E$2:$E$1045), 0)), "no match"))</f>
        <v/>
      </c>
      <c r="U2403" s="11" t="str" cm="1">
        <f t="array" ref="U2403">IF(ISBLANK(C2403),"",IFERROR(INDEX(ListeSeries!$F$2:$F$1045, MATCH(1, (DatasScan!G2403=ListeSeries!$B$2:$B$1045) * (DatasScan!H2403&gt;=ListeSeries!$D$2:$D$1045) * (DatasScan!H2403&lt;=ListeSeries!$E$2:$E$1045), 0)), "no match"))</f>
        <v/>
      </c>
    </row>
    <row r="2404" spans="1:21" x14ac:dyDescent="0.25">
      <c r="A2404" s="6" t="str">
        <f t="shared" si="379"/>
        <v/>
      </c>
      <c r="B2404" s="272"/>
      <c r="F2404" s="7" t="str">
        <f t="shared" si="382"/>
        <v/>
      </c>
      <c r="G2404" s="21" t="str">
        <f>IF(ISBLANK(C2404),"",_xlfn.XLOOKUP(_xlfn.XLOOKUP(VALUE(LEFT(C2404,4)),Souches!$B$2:$B$15000,Souches!$E$2:$E$15000),Varietes!$B$2:$B$500,Varietes!$C$2:$C$500))</f>
        <v/>
      </c>
      <c r="H2404" s="19" t="str">
        <f>IF(ISBLANK(C2404),"",_xlfn.XLOOKUP(VALUE(LEFT(C2404,4)),Souches!$B$2:$B$15000,Souches!$D$2:$D$15000))</f>
        <v/>
      </c>
      <c r="I2404" s="10" t="str">
        <f t="shared" si="380"/>
        <v/>
      </c>
      <c r="J2404" s="19" t="str">
        <f>IF(I2404="","",INT(('ObjProd (2)'!$C$25-I2404)/7 * (ABS('ObjProd (2)'!$C$25-I2404)&gt;=7)))</f>
        <v/>
      </c>
      <c r="K2404" s="10" t="str">
        <f>IF(I2404="","",
IF(AND(DATEDIF(I2404,'ObjProd (2)'!$C$25,"y")=0,DATEDIF(I2404,'ObjProd (2)'!$C$25,"ym")=0,
   INT(('ObjProd (2)'!$C$25-EDATE(I2404,DATEDIF(I2404,'ObjProd (2)'!$C$25,"y")*12+DATEDIF(I2404,'ObjProd (2)'!$C$25,"ym")))/7)=0),
   "&lt; 1 sem.",
   IF(DATEDIF(I2404,'ObjProd (2)'!$C$25,"y")&gt;0,DATEDIF(I2404,'ObjProd (2)'!$C$25,"y") &amp; " " &amp; IF(DATEDIF(I2404,'ObjProd (2)'!$C$25,"y")=1,"an ","ans "),"") &amp;
   IF(DATEDIF(I2404,'ObjProd (2)'!$C$25,"ym")&gt;0,DATEDIF(I2404,'ObjProd (2)'!$C$25,"ym") &amp; " mois ", "") &amp;
   IF(INT(('ObjProd (2)'!$C$25-EDATE(I2404,DATEDIF(I2404,'ObjProd (2)'!$C$25,"y")*12+DATEDIF(I2404,'ObjProd (2)'!$C$25,"ym")))/7)&gt;0,
      INT(('ObjProd (2)'!$C$25-EDATE(I2404,DATEDIF(I2404,'ObjProd (2)'!$C$25,"y")*12+DATEDIF(I2404,'ObjProd (2)'!$C$25,"ym")))/7) &amp; " sem.",
      "")
)
)</f>
        <v/>
      </c>
      <c r="L2404" s="11" t="str">
        <f t="shared" si="381"/>
        <v/>
      </c>
      <c r="M2404" s="9" t="str">
        <f t="shared" si="377"/>
        <v/>
      </c>
      <c r="N2404" s="9" t="str" cm="1">
        <f t="array" aca="1" ref="N2404" ca="1">LEFT(L2404, IF(ISNUMBER(SUBSTITUTE(_xludf.MID(L2404, 2, 1), ".", ",")), 1, 2))</f>
        <v/>
      </c>
      <c r="O2404" s="19" t="str">
        <f t="shared" ca="1" si="383"/>
        <v/>
      </c>
      <c r="P2404" s="9" t="str">
        <f t="shared" ca="1" si="384"/>
        <v/>
      </c>
      <c r="Q2404" s="9" t="str">
        <f t="shared" ca="1" si="385"/>
        <v/>
      </c>
      <c r="R2404" s="9" t="str">
        <f t="shared" si="378"/>
        <v/>
      </c>
      <c r="S2404" t="str" cm="1">
        <f t="array" ref="S2404">IF(ISBLANK(C2404),"",IFERROR(INDEX(ListeSeries!$A$2:$A$1045, MATCH(1, (DatasScan!G2404=ListeSeries!$B$2:$B$1045) * (DatasScan!H2404&gt;=ListeSeries!$D$2:$D$1045) * (DatasScan!H2404&lt;=ListeSeries!$E$2:$E$1045), 0)), "no match"))</f>
        <v/>
      </c>
      <c r="T2404" s="7" t="str" cm="1">
        <f t="array" ref="T2404">IF(ISBLANK(C2404),"",IFERROR(INDEX(ListeSeries!$C$2:$C$1045, MATCH(1, (DatasScan!G2404=ListeSeries!$B$2:$B$1045) * (DatasScan!H2404&gt;=ListeSeries!$D$2:$D$1045) * (DatasScan!H2404&lt;=ListeSeries!$E$2:$E$1045), 0)), "no match"))</f>
        <v/>
      </c>
      <c r="U2404" s="11" t="str" cm="1">
        <f t="array" ref="U2404">IF(ISBLANK(C2404),"",IFERROR(INDEX(ListeSeries!$F$2:$F$1045, MATCH(1, (DatasScan!G2404=ListeSeries!$B$2:$B$1045) * (DatasScan!H2404&gt;=ListeSeries!$D$2:$D$1045) * (DatasScan!H2404&lt;=ListeSeries!$E$2:$E$1045), 0)), "no match"))</f>
        <v/>
      </c>
    </row>
    <row r="2405" spans="1:21" x14ac:dyDescent="0.25">
      <c r="A2405" s="6" t="str">
        <f t="shared" si="379"/>
        <v/>
      </c>
      <c r="B2405" s="272"/>
      <c r="F2405" s="7" t="str">
        <f t="shared" si="382"/>
        <v/>
      </c>
      <c r="G2405" s="21" t="str">
        <f>IF(ISBLANK(C2405),"",_xlfn.XLOOKUP(_xlfn.XLOOKUP(VALUE(LEFT(C2405,4)),Souches!$B$2:$B$15000,Souches!$E$2:$E$15000),Varietes!$B$2:$B$500,Varietes!$C$2:$C$500))</f>
        <v/>
      </c>
      <c r="H2405" s="19" t="str">
        <f>IF(ISBLANK(C2405),"",_xlfn.XLOOKUP(VALUE(LEFT(C2405,4)),Souches!$B$2:$B$15000,Souches!$D$2:$D$15000))</f>
        <v/>
      </c>
      <c r="I2405" s="10" t="str">
        <f t="shared" si="380"/>
        <v/>
      </c>
      <c r="J2405" s="19" t="str">
        <f>IF(I2405="","",INT(('ObjProd (2)'!$C$25-I2405)/7 * (ABS('ObjProd (2)'!$C$25-I2405)&gt;=7)))</f>
        <v/>
      </c>
      <c r="K2405" s="10" t="str">
        <f>IF(I2405="","",
IF(AND(DATEDIF(I2405,'ObjProd (2)'!$C$25,"y")=0,DATEDIF(I2405,'ObjProd (2)'!$C$25,"ym")=0,
   INT(('ObjProd (2)'!$C$25-EDATE(I2405,DATEDIF(I2405,'ObjProd (2)'!$C$25,"y")*12+DATEDIF(I2405,'ObjProd (2)'!$C$25,"ym")))/7)=0),
   "&lt; 1 sem.",
   IF(DATEDIF(I2405,'ObjProd (2)'!$C$25,"y")&gt;0,DATEDIF(I2405,'ObjProd (2)'!$C$25,"y") &amp; " " &amp; IF(DATEDIF(I2405,'ObjProd (2)'!$C$25,"y")=1,"an ","ans "),"") &amp;
   IF(DATEDIF(I2405,'ObjProd (2)'!$C$25,"ym")&gt;0,DATEDIF(I2405,'ObjProd (2)'!$C$25,"ym") &amp; " mois ", "") &amp;
   IF(INT(('ObjProd (2)'!$C$25-EDATE(I2405,DATEDIF(I2405,'ObjProd (2)'!$C$25,"y")*12+DATEDIF(I2405,'ObjProd (2)'!$C$25,"ym")))/7)&gt;0,
      INT(('ObjProd (2)'!$C$25-EDATE(I2405,DATEDIF(I2405,'ObjProd (2)'!$C$25,"y")*12+DATEDIF(I2405,'ObjProd (2)'!$C$25,"ym")))/7) &amp; " sem.",
      "")
)
)</f>
        <v/>
      </c>
      <c r="L2405" s="11" t="str">
        <f t="shared" si="381"/>
        <v/>
      </c>
      <c r="M2405" s="9" t="str">
        <f t="shared" si="377"/>
        <v/>
      </c>
      <c r="N2405" s="9" t="str" cm="1">
        <f t="array" aca="1" ref="N2405" ca="1">LEFT(L2405, IF(ISNUMBER(SUBSTITUTE(_xludf.MID(L2405, 2, 1), ".", ",")), 1, 2))</f>
        <v/>
      </c>
      <c r="O2405" s="19" t="str">
        <f t="shared" ca="1" si="383"/>
        <v/>
      </c>
      <c r="P2405" s="9" t="str">
        <f t="shared" ca="1" si="384"/>
        <v/>
      </c>
      <c r="Q2405" s="9" t="str">
        <f t="shared" ca="1" si="385"/>
        <v/>
      </c>
      <c r="R2405" s="9" t="str">
        <f t="shared" si="378"/>
        <v/>
      </c>
      <c r="S2405" t="str" cm="1">
        <f t="array" ref="S2405">IF(ISBLANK(C2405),"",IFERROR(INDEX(ListeSeries!$A$2:$A$1045, MATCH(1, (DatasScan!G2405=ListeSeries!$B$2:$B$1045) * (DatasScan!H2405&gt;=ListeSeries!$D$2:$D$1045) * (DatasScan!H2405&lt;=ListeSeries!$E$2:$E$1045), 0)), "no match"))</f>
        <v/>
      </c>
      <c r="T2405" s="7" t="str" cm="1">
        <f t="array" ref="T2405">IF(ISBLANK(C2405),"",IFERROR(INDEX(ListeSeries!$C$2:$C$1045, MATCH(1, (DatasScan!G2405=ListeSeries!$B$2:$B$1045) * (DatasScan!H2405&gt;=ListeSeries!$D$2:$D$1045) * (DatasScan!H2405&lt;=ListeSeries!$E$2:$E$1045), 0)), "no match"))</f>
        <v/>
      </c>
      <c r="U2405" s="11" t="str" cm="1">
        <f t="array" ref="U2405">IF(ISBLANK(C2405),"",IFERROR(INDEX(ListeSeries!$F$2:$F$1045, MATCH(1, (DatasScan!G2405=ListeSeries!$B$2:$B$1045) * (DatasScan!H2405&gt;=ListeSeries!$D$2:$D$1045) * (DatasScan!H2405&lt;=ListeSeries!$E$2:$E$1045), 0)), "no match"))</f>
        <v/>
      </c>
    </row>
    <row r="2406" spans="1:21" x14ac:dyDescent="0.25">
      <c r="A2406" s="6" t="str">
        <f t="shared" si="379"/>
        <v/>
      </c>
      <c r="B2406" s="272"/>
      <c r="F2406" s="7" t="str">
        <f t="shared" si="382"/>
        <v/>
      </c>
      <c r="G2406" s="21" t="str">
        <f>IF(ISBLANK(C2406),"",_xlfn.XLOOKUP(_xlfn.XLOOKUP(VALUE(LEFT(C2406,4)),Souches!$B$2:$B$15000,Souches!$E$2:$E$15000),Varietes!$B$2:$B$500,Varietes!$C$2:$C$500))</f>
        <v/>
      </c>
      <c r="H2406" s="19" t="str">
        <f>IF(ISBLANK(C2406),"",_xlfn.XLOOKUP(VALUE(LEFT(C2406,4)),Souches!$B$2:$B$15000,Souches!$D$2:$D$15000))</f>
        <v/>
      </c>
      <c r="I2406" s="10" t="str">
        <f t="shared" si="380"/>
        <v/>
      </c>
      <c r="J2406" s="19" t="str">
        <f>IF(I2406="","",INT(('ObjProd (2)'!$C$25-I2406)/7 * (ABS('ObjProd (2)'!$C$25-I2406)&gt;=7)))</f>
        <v/>
      </c>
      <c r="K2406" s="10" t="str">
        <f>IF(I2406="","",
IF(AND(DATEDIF(I2406,'ObjProd (2)'!$C$25,"y")=0,DATEDIF(I2406,'ObjProd (2)'!$C$25,"ym")=0,
   INT(('ObjProd (2)'!$C$25-EDATE(I2406,DATEDIF(I2406,'ObjProd (2)'!$C$25,"y")*12+DATEDIF(I2406,'ObjProd (2)'!$C$25,"ym")))/7)=0),
   "&lt; 1 sem.",
   IF(DATEDIF(I2406,'ObjProd (2)'!$C$25,"y")&gt;0,DATEDIF(I2406,'ObjProd (2)'!$C$25,"y") &amp; " " &amp; IF(DATEDIF(I2406,'ObjProd (2)'!$C$25,"y")=1,"an ","ans "),"") &amp;
   IF(DATEDIF(I2406,'ObjProd (2)'!$C$25,"ym")&gt;0,DATEDIF(I2406,'ObjProd (2)'!$C$25,"ym") &amp; " mois ", "") &amp;
   IF(INT(('ObjProd (2)'!$C$25-EDATE(I2406,DATEDIF(I2406,'ObjProd (2)'!$C$25,"y")*12+DATEDIF(I2406,'ObjProd (2)'!$C$25,"ym")))/7)&gt;0,
      INT(('ObjProd (2)'!$C$25-EDATE(I2406,DATEDIF(I2406,'ObjProd (2)'!$C$25,"y")*12+DATEDIF(I2406,'ObjProd (2)'!$C$25,"ym")))/7) &amp; " sem.",
      "")
)
)</f>
        <v/>
      </c>
      <c r="L2406" s="11" t="str">
        <f t="shared" si="381"/>
        <v/>
      </c>
      <c r="M2406" s="9" t="str">
        <f t="shared" si="377"/>
        <v/>
      </c>
      <c r="N2406" s="9" t="str" cm="1">
        <f t="array" aca="1" ref="N2406" ca="1">LEFT(L2406, IF(ISNUMBER(SUBSTITUTE(_xludf.MID(L2406, 2, 1), ".", ",")), 1, 2))</f>
        <v/>
      </c>
      <c r="O2406" s="19" t="str">
        <f t="shared" ca="1" si="383"/>
        <v/>
      </c>
      <c r="P2406" s="9" t="str">
        <f t="shared" ca="1" si="384"/>
        <v/>
      </c>
      <c r="Q2406" s="9" t="str">
        <f t="shared" ca="1" si="385"/>
        <v/>
      </c>
      <c r="R2406" s="9" t="str">
        <f t="shared" si="378"/>
        <v/>
      </c>
      <c r="S2406" t="str" cm="1">
        <f t="array" ref="S2406">IF(ISBLANK(C2406),"",IFERROR(INDEX(ListeSeries!$A$2:$A$1045, MATCH(1, (DatasScan!G2406=ListeSeries!$B$2:$B$1045) * (DatasScan!H2406&gt;=ListeSeries!$D$2:$D$1045) * (DatasScan!H2406&lt;=ListeSeries!$E$2:$E$1045), 0)), "no match"))</f>
        <v/>
      </c>
      <c r="T2406" s="7" t="str" cm="1">
        <f t="array" ref="T2406">IF(ISBLANK(C2406),"",IFERROR(INDEX(ListeSeries!$C$2:$C$1045, MATCH(1, (DatasScan!G2406=ListeSeries!$B$2:$B$1045) * (DatasScan!H2406&gt;=ListeSeries!$D$2:$D$1045) * (DatasScan!H2406&lt;=ListeSeries!$E$2:$E$1045), 0)), "no match"))</f>
        <v/>
      </c>
      <c r="U2406" s="11" t="str" cm="1">
        <f t="array" ref="U2406">IF(ISBLANK(C2406),"",IFERROR(INDEX(ListeSeries!$F$2:$F$1045, MATCH(1, (DatasScan!G2406=ListeSeries!$B$2:$B$1045) * (DatasScan!H2406&gt;=ListeSeries!$D$2:$D$1045) * (DatasScan!H2406&lt;=ListeSeries!$E$2:$E$1045), 0)), "no match"))</f>
        <v/>
      </c>
    </row>
    <row r="2407" spans="1:21" x14ac:dyDescent="0.25">
      <c r="A2407" s="6" t="str">
        <f t="shared" si="379"/>
        <v/>
      </c>
      <c r="B2407" s="272"/>
      <c r="F2407" s="7" t="str">
        <f t="shared" si="382"/>
        <v/>
      </c>
      <c r="G2407" s="21" t="str">
        <f>IF(ISBLANK(C2407),"",_xlfn.XLOOKUP(_xlfn.XLOOKUP(VALUE(LEFT(C2407,4)),Souches!$B$2:$B$15000,Souches!$E$2:$E$15000),Varietes!$B$2:$B$500,Varietes!$C$2:$C$500))</f>
        <v/>
      </c>
      <c r="H2407" s="19" t="str">
        <f>IF(ISBLANK(C2407),"",_xlfn.XLOOKUP(VALUE(LEFT(C2407,4)),Souches!$B$2:$B$15000,Souches!$D$2:$D$15000))</f>
        <v/>
      </c>
      <c r="I2407" s="10" t="str">
        <f t="shared" si="380"/>
        <v/>
      </c>
      <c r="J2407" s="19" t="str">
        <f>IF(I2407="","",INT(('ObjProd (2)'!$C$25-I2407)/7 * (ABS('ObjProd (2)'!$C$25-I2407)&gt;=7)))</f>
        <v/>
      </c>
      <c r="K2407" s="10" t="str">
        <f>IF(I2407="","",
IF(AND(DATEDIF(I2407,'ObjProd (2)'!$C$25,"y")=0,DATEDIF(I2407,'ObjProd (2)'!$C$25,"ym")=0,
   INT(('ObjProd (2)'!$C$25-EDATE(I2407,DATEDIF(I2407,'ObjProd (2)'!$C$25,"y")*12+DATEDIF(I2407,'ObjProd (2)'!$C$25,"ym")))/7)=0),
   "&lt; 1 sem.",
   IF(DATEDIF(I2407,'ObjProd (2)'!$C$25,"y")&gt;0,DATEDIF(I2407,'ObjProd (2)'!$C$25,"y") &amp; " " &amp; IF(DATEDIF(I2407,'ObjProd (2)'!$C$25,"y")=1,"an ","ans "),"") &amp;
   IF(DATEDIF(I2407,'ObjProd (2)'!$C$25,"ym")&gt;0,DATEDIF(I2407,'ObjProd (2)'!$C$25,"ym") &amp; " mois ", "") &amp;
   IF(INT(('ObjProd (2)'!$C$25-EDATE(I2407,DATEDIF(I2407,'ObjProd (2)'!$C$25,"y")*12+DATEDIF(I2407,'ObjProd (2)'!$C$25,"ym")))/7)&gt;0,
      INT(('ObjProd (2)'!$C$25-EDATE(I2407,DATEDIF(I2407,'ObjProd (2)'!$C$25,"y")*12+DATEDIF(I2407,'ObjProd (2)'!$C$25,"ym")))/7) &amp; " sem.",
      "")
)
)</f>
        <v/>
      </c>
      <c r="L2407" s="11" t="str">
        <f t="shared" si="381"/>
        <v/>
      </c>
      <c r="M2407" s="9" t="str">
        <f t="shared" si="377"/>
        <v/>
      </c>
      <c r="N2407" s="9" t="str" cm="1">
        <f t="array" aca="1" ref="N2407" ca="1">LEFT(L2407, IF(ISNUMBER(SUBSTITUTE(_xludf.MID(L2407, 2, 1), ".", ",")), 1, 2))</f>
        <v/>
      </c>
      <c r="O2407" s="19" t="str">
        <f t="shared" ca="1" si="383"/>
        <v/>
      </c>
      <c r="P2407" s="9" t="str">
        <f t="shared" ca="1" si="384"/>
        <v/>
      </c>
      <c r="Q2407" s="9" t="str">
        <f t="shared" ca="1" si="385"/>
        <v/>
      </c>
      <c r="R2407" s="9" t="str">
        <f t="shared" si="378"/>
        <v/>
      </c>
      <c r="S2407" t="str" cm="1">
        <f t="array" ref="S2407">IF(ISBLANK(C2407),"",IFERROR(INDEX(ListeSeries!$A$2:$A$1045, MATCH(1, (DatasScan!G2407=ListeSeries!$B$2:$B$1045) * (DatasScan!H2407&gt;=ListeSeries!$D$2:$D$1045) * (DatasScan!H2407&lt;=ListeSeries!$E$2:$E$1045), 0)), "no match"))</f>
        <v/>
      </c>
      <c r="T2407" s="7" t="str" cm="1">
        <f t="array" ref="T2407">IF(ISBLANK(C2407),"",IFERROR(INDEX(ListeSeries!$C$2:$C$1045, MATCH(1, (DatasScan!G2407=ListeSeries!$B$2:$B$1045) * (DatasScan!H2407&gt;=ListeSeries!$D$2:$D$1045) * (DatasScan!H2407&lt;=ListeSeries!$E$2:$E$1045), 0)), "no match"))</f>
        <v/>
      </c>
      <c r="U2407" s="11" t="str" cm="1">
        <f t="array" ref="U2407">IF(ISBLANK(C2407),"",IFERROR(INDEX(ListeSeries!$F$2:$F$1045, MATCH(1, (DatasScan!G2407=ListeSeries!$B$2:$B$1045) * (DatasScan!H2407&gt;=ListeSeries!$D$2:$D$1045) * (DatasScan!H2407&lt;=ListeSeries!$E$2:$E$1045), 0)), "no match"))</f>
        <v/>
      </c>
    </row>
    <row r="2408" spans="1:21" x14ac:dyDescent="0.25">
      <c r="A2408" s="6" t="str">
        <f t="shared" si="379"/>
        <v/>
      </c>
      <c r="B2408" s="272"/>
      <c r="F2408" s="7" t="str">
        <f t="shared" si="382"/>
        <v/>
      </c>
      <c r="G2408" s="21" t="str">
        <f>IF(ISBLANK(C2408),"",_xlfn.XLOOKUP(_xlfn.XLOOKUP(VALUE(LEFT(C2408,4)),Souches!$B$2:$B$15000,Souches!$E$2:$E$15000),Varietes!$B$2:$B$500,Varietes!$C$2:$C$500))</f>
        <v/>
      </c>
      <c r="H2408" s="19" t="str">
        <f>IF(ISBLANK(C2408),"",_xlfn.XLOOKUP(VALUE(LEFT(C2408,4)),Souches!$B$2:$B$15000,Souches!$D$2:$D$15000))</f>
        <v/>
      </c>
      <c r="I2408" s="10" t="str">
        <f t="shared" si="380"/>
        <v/>
      </c>
      <c r="J2408" s="19" t="str">
        <f>IF(I2408="","",INT(('ObjProd (2)'!$C$25-I2408)/7 * (ABS('ObjProd (2)'!$C$25-I2408)&gt;=7)))</f>
        <v/>
      </c>
      <c r="K2408" s="10" t="str">
        <f>IF(I2408="","",
IF(AND(DATEDIF(I2408,'ObjProd (2)'!$C$25,"y")=0,DATEDIF(I2408,'ObjProd (2)'!$C$25,"ym")=0,
   INT(('ObjProd (2)'!$C$25-EDATE(I2408,DATEDIF(I2408,'ObjProd (2)'!$C$25,"y")*12+DATEDIF(I2408,'ObjProd (2)'!$C$25,"ym")))/7)=0),
   "&lt; 1 sem.",
   IF(DATEDIF(I2408,'ObjProd (2)'!$C$25,"y")&gt;0,DATEDIF(I2408,'ObjProd (2)'!$C$25,"y") &amp; " " &amp; IF(DATEDIF(I2408,'ObjProd (2)'!$C$25,"y")=1,"an ","ans "),"") &amp;
   IF(DATEDIF(I2408,'ObjProd (2)'!$C$25,"ym")&gt;0,DATEDIF(I2408,'ObjProd (2)'!$C$25,"ym") &amp; " mois ", "") &amp;
   IF(INT(('ObjProd (2)'!$C$25-EDATE(I2408,DATEDIF(I2408,'ObjProd (2)'!$C$25,"y")*12+DATEDIF(I2408,'ObjProd (2)'!$C$25,"ym")))/7)&gt;0,
      INT(('ObjProd (2)'!$C$25-EDATE(I2408,DATEDIF(I2408,'ObjProd (2)'!$C$25,"y")*12+DATEDIF(I2408,'ObjProd (2)'!$C$25,"ym")))/7) &amp; " sem.",
      "")
)
)</f>
        <v/>
      </c>
      <c r="L2408" s="11" t="str">
        <f t="shared" si="381"/>
        <v/>
      </c>
      <c r="M2408" s="9" t="str">
        <f t="shared" si="377"/>
        <v/>
      </c>
      <c r="N2408" s="9" t="str" cm="1">
        <f t="array" aca="1" ref="N2408" ca="1">LEFT(L2408, IF(ISNUMBER(SUBSTITUTE(_xludf.MID(L2408, 2, 1), ".", ",")), 1, 2))</f>
        <v/>
      </c>
      <c r="O2408" s="19" t="str">
        <f t="shared" ca="1" si="383"/>
        <v/>
      </c>
      <c r="P2408" s="9" t="str">
        <f t="shared" ca="1" si="384"/>
        <v/>
      </c>
      <c r="Q2408" s="9" t="str">
        <f t="shared" ca="1" si="385"/>
        <v/>
      </c>
      <c r="R2408" s="9" t="str">
        <f t="shared" si="378"/>
        <v/>
      </c>
      <c r="S2408" t="str" cm="1">
        <f t="array" ref="S2408">IF(ISBLANK(C2408),"",IFERROR(INDEX(ListeSeries!$A$2:$A$1045, MATCH(1, (DatasScan!G2408=ListeSeries!$B$2:$B$1045) * (DatasScan!H2408&gt;=ListeSeries!$D$2:$D$1045) * (DatasScan!H2408&lt;=ListeSeries!$E$2:$E$1045), 0)), "no match"))</f>
        <v/>
      </c>
      <c r="T2408" s="7" t="str" cm="1">
        <f t="array" ref="T2408">IF(ISBLANK(C2408),"",IFERROR(INDEX(ListeSeries!$C$2:$C$1045, MATCH(1, (DatasScan!G2408=ListeSeries!$B$2:$B$1045) * (DatasScan!H2408&gt;=ListeSeries!$D$2:$D$1045) * (DatasScan!H2408&lt;=ListeSeries!$E$2:$E$1045), 0)), "no match"))</f>
        <v/>
      </c>
      <c r="U2408" s="11" t="str" cm="1">
        <f t="array" ref="U2408">IF(ISBLANK(C2408),"",IFERROR(INDEX(ListeSeries!$F$2:$F$1045, MATCH(1, (DatasScan!G2408=ListeSeries!$B$2:$B$1045) * (DatasScan!H2408&gt;=ListeSeries!$D$2:$D$1045) * (DatasScan!H2408&lt;=ListeSeries!$E$2:$E$1045), 0)), "no match"))</f>
        <v/>
      </c>
    </row>
    <row r="2409" spans="1:21" x14ac:dyDescent="0.25">
      <c r="A2409" s="6" t="str">
        <f t="shared" si="379"/>
        <v/>
      </c>
      <c r="B2409" s="272"/>
      <c r="F2409" s="7" t="str">
        <f t="shared" si="382"/>
        <v/>
      </c>
      <c r="G2409" s="21" t="str">
        <f>IF(ISBLANK(C2409),"",_xlfn.XLOOKUP(_xlfn.XLOOKUP(VALUE(LEFT(C2409,4)),Souches!$B$2:$B$15000,Souches!$E$2:$E$15000),Varietes!$B$2:$B$500,Varietes!$C$2:$C$500))</f>
        <v/>
      </c>
      <c r="H2409" s="19" t="str">
        <f>IF(ISBLANK(C2409),"",_xlfn.XLOOKUP(VALUE(LEFT(C2409,4)),Souches!$B$2:$B$15000,Souches!$D$2:$D$15000))</f>
        <v/>
      </c>
      <c r="I2409" s="10" t="str">
        <f t="shared" si="380"/>
        <v/>
      </c>
      <c r="J2409" s="19" t="str">
        <f>IF(I2409="","",INT(('ObjProd (2)'!$C$25-I2409)/7 * (ABS('ObjProd (2)'!$C$25-I2409)&gt;=7)))</f>
        <v/>
      </c>
      <c r="K2409" s="10" t="str">
        <f>IF(I2409="","",
IF(AND(DATEDIF(I2409,'ObjProd (2)'!$C$25,"y")=0,DATEDIF(I2409,'ObjProd (2)'!$C$25,"ym")=0,
   INT(('ObjProd (2)'!$C$25-EDATE(I2409,DATEDIF(I2409,'ObjProd (2)'!$C$25,"y")*12+DATEDIF(I2409,'ObjProd (2)'!$C$25,"ym")))/7)=0),
   "&lt; 1 sem.",
   IF(DATEDIF(I2409,'ObjProd (2)'!$C$25,"y")&gt;0,DATEDIF(I2409,'ObjProd (2)'!$C$25,"y") &amp; " " &amp; IF(DATEDIF(I2409,'ObjProd (2)'!$C$25,"y")=1,"an ","ans "),"") &amp;
   IF(DATEDIF(I2409,'ObjProd (2)'!$C$25,"ym")&gt;0,DATEDIF(I2409,'ObjProd (2)'!$C$25,"ym") &amp; " mois ", "") &amp;
   IF(INT(('ObjProd (2)'!$C$25-EDATE(I2409,DATEDIF(I2409,'ObjProd (2)'!$C$25,"y")*12+DATEDIF(I2409,'ObjProd (2)'!$C$25,"ym")))/7)&gt;0,
      INT(('ObjProd (2)'!$C$25-EDATE(I2409,DATEDIF(I2409,'ObjProd (2)'!$C$25,"y")*12+DATEDIF(I2409,'ObjProd (2)'!$C$25,"ym")))/7) &amp; " sem.",
      "")
)
)</f>
        <v/>
      </c>
      <c r="L2409" s="11" t="str">
        <f t="shared" si="381"/>
        <v/>
      </c>
      <c r="M2409" s="9" t="str">
        <f t="shared" si="377"/>
        <v/>
      </c>
      <c r="N2409" s="9" t="str" cm="1">
        <f t="array" aca="1" ref="N2409" ca="1">LEFT(L2409, IF(ISNUMBER(SUBSTITUTE(_xludf.MID(L2409, 2, 1), ".", ",")), 1, 2))</f>
        <v/>
      </c>
      <c r="O2409" s="19" t="str">
        <f t="shared" ca="1" si="383"/>
        <v/>
      </c>
      <c r="P2409" s="9" t="str">
        <f t="shared" ca="1" si="384"/>
        <v/>
      </c>
      <c r="Q2409" s="9" t="str">
        <f t="shared" ca="1" si="385"/>
        <v/>
      </c>
      <c r="R2409" s="9" t="str">
        <f t="shared" si="378"/>
        <v/>
      </c>
      <c r="S2409" t="str" cm="1">
        <f t="array" ref="S2409">IF(ISBLANK(C2409),"",IFERROR(INDEX(ListeSeries!$A$2:$A$1045, MATCH(1, (DatasScan!G2409=ListeSeries!$B$2:$B$1045) * (DatasScan!H2409&gt;=ListeSeries!$D$2:$D$1045) * (DatasScan!H2409&lt;=ListeSeries!$E$2:$E$1045), 0)), "no match"))</f>
        <v/>
      </c>
      <c r="T2409" s="7" t="str" cm="1">
        <f t="array" ref="T2409">IF(ISBLANK(C2409),"",IFERROR(INDEX(ListeSeries!$C$2:$C$1045, MATCH(1, (DatasScan!G2409=ListeSeries!$B$2:$B$1045) * (DatasScan!H2409&gt;=ListeSeries!$D$2:$D$1045) * (DatasScan!H2409&lt;=ListeSeries!$E$2:$E$1045), 0)), "no match"))</f>
        <v/>
      </c>
      <c r="U2409" s="11" t="str" cm="1">
        <f t="array" ref="U2409">IF(ISBLANK(C2409),"",IFERROR(INDEX(ListeSeries!$F$2:$F$1045, MATCH(1, (DatasScan!G2409=ListeSeries!$B$2:$B$1045) * (DatasScan!H2409&gt;=ListeSeries!$D$2:$D$1045) * (DatasScan!H2409&lt;=ListeSeries!$E$2:$E$1045), 0)), "no match"))</f>
        <v/>
      </c>
    </row>
    <row r="2410" spans="1:21" x14ac:dyDescent="0.25">
      <c r="A2410" s="6" t="str">
        <f t="shared" si="379"/>
        <v/>
      </c>
      <c r="B2410" s="272"/>
      <c r="F2410" s="7" t="str">
        <f t="shared" si="382"/>
        <v/>
      </c>
      <c r="G2410" s="21" t="str">
        <f>IF(ISBLANK(C2410),"",_xlfn.XLOOKUP(_xlfn.XLOOKUP(VALUE(LEFT(C2410,4)),Souches!$B$2:$B$15000,Souches!$E$2:$E$15000),Varietes!$B$2:$B$500,Varietes!$C$2:$C$500))</f>
        <v/>
      </c>
      <c r="H2410" s="19" t="str">
        <f>IF(ISBLANK(C2410),"",_xlfn.XLOOKUP(VALUE(LEFT(C2410,4)),Souches!$B$2:$B$15000,Souches!$D$2:$D$15000))</f>
        <v/>
      </c>
      <c r="I2410" s="10" t="str">
        <f t="shared" si="380"/>
        <v/>
      </c>
      <c r="J2410" s="19" t="str">
        <f>IF(I2410="","",INT(('ObjProd (2)'!$C$25-I2410)/7 * (ABS('ObjProd (2)'!$C$25-I2410)&gt;=7)))</f>
        <v/>
      </c>
      <c r="K2410" s="10" t="str">
        <f>IF(I2410="","",
IF(AND(DATEDIF(I2410,'ObjProd (2)'!$C$25,"y")=0,DATEDIF(I2410,'ObjProd (2)'!$C$25,"ym")=0,
   INT(('ObjProd (2)'!$C$25-EDATE(I2410,DATEDIF(I2410,'ObjProd (2)'!$C$25,"y")*12+DATEDIF(I2410,'ObjProd (2)'!$C$25,"ym")))/7)=0),
   "&lt; 1 sem.",
   IF(DATEDIF(I2410,'ObjProd (2)'!$C$25,"y")&gt;0,DATEDIF(I2410,'ObjProd (2)'!$C$25,"y") &amp; " " &amp; IF(DATEDIF(I2410,'ObjProd (2)'!$C$25,"y")=1,"an ","ans "),"") &amp;
   IF(DATEDIF(I2410,'ObjProd (2)'!$C$25,"ym")&gt;0,DATEDIF(I2410,'ObjProd (2)'!$C$25,"ym") &amp; " mois ", "") &amp;
   IF(INT(('ObjProd (2)'!$C$25-EDATE(I2410,DATEDIF(I2410,'ObjProd (2)'!$C$25,"y")*12+DATEDIF(I2410,'ObjProd (2)'!$C$25,"ym")))/7)&gt;0,
      INT(('ObjProd (2)'!$C$25-EDATE(I2410,DATEDIF(I2410,'ObjProd (2)'!$C$25,"y")*12+DATEDIF(I2410,'ObjProd (2)'!$C$25,"ym")))/7) &amp; " sem.",
      "")
)
)</f>
        <v/>
      </c>
      <c r="L2410" s="11" t="str">
        <f t="shared" si="381"/>
        <v/>
      </c>
      <c r="M2410" s="9" t="str">
        <f t="shared" si="377"/>
        <v/>
      </c>
      <c r="N2410" s="9" t="str" cm="1">
        <f t="array" aca="1" ref="N2410" ca="1">LEFT(L2410, IF(ISNUMBER(SUBSTITUTE(_xludf.MID(L2410, 2, 1), ".", ",")), 1, 2))</f>
        <v/>
      </c>
      <c r="O2410" s="19" t="str">
        <f t="shared" ca="1" si="383"/>
        <v/>
      </c>
      <c r="P2410" s="9" t="str">
        <f t="shared" ca="1" si="384"/>
        <v/>
      </c>
      <c r="Q2410" s="9" t="str">
        <f t="shared" ca="1" si="385"/>
        <v/>
      </c>
      <c r="R2410" s="9" t="str">
        <f t="shared" si="378"/>
        <v/>
      </c>
      <c r="S2410" t="str" cm="1">
        <f t="array" ref="S2410">IF(ISBLANK(C2410),"",IFERROR(INDEX(ListeSeries!$A$2:$A$1045, MATCH(1, (DatasScan!G2410=ListeSeries!$B$2:$B$1045) * (DatasScan!H2410&gt;=ListeSeries!$D$2:$D$1045) * (DatasScan!H2410&lt;=ListeSeries!$E$2:$E$1045), 0)), "no match"))</f>
        <v/>
      </c>
      <c r="T2410" s="7" t="str" cm="1">
        <f t="array" ref="T2410">IF(ISBLANK(C2410),"",IFERROR(INDEX(ListeSeries!$C$2:$C$1045, MATCH(1, (DatasScan!G2410=ListeSeries!$B$2:$B$1045) * (DatasScan!H2410&gt;=ListeSeries!$D$2:$D$1045) * (DatasScan!H2410&lt;=ListeSeries!$E$2:$E$1045), 0)), "no match"))</f>
        <v/>
      </c>
      <c r="U2410" s="11" t="str" cm="1">
        <f t="array" ref="U2410">IF(ISBLANK(C2410),"",IFERROR(INDEX(ListeSeries!$F$2:$F$1045, MATCH(1, (DatasScan!G2410=ListeSeries!$B$2:$B$1045) * (DatasScan!H2410&gt;=ListeSeries!$D$2:$D$1045) * (DatasScan!H2410&lt;=ListeSeries!$E$2:$E$1045), 0)), "no match"))</f>
        <v/>
      </c>
    </row>
    <row r="2411" spans="1:21" x14ac:dyDescent="0.25">
      <c r="A2411" s="6" t="str">
        <f t="shared" si="379"/>
        <v/>
      </c>
      <c r="B2411" s="272"/>
      <c r="F2411" s="7" t="str">
        <f t="shared" si="382"/>
        <v/>
      </c>
      <c r="G2411" s="21" t="str">
        <f>IF(ISBLANK(C2411),"",_xlfn.XLOOKUP(_xlfn.XLOOKUP(VALUE(LEFT(C2411,4)),Souches!$B$2:$B$15000,Souches!$E$2:$E$15000),Varietes!$B$2:$B$500,Varietes!$C$2:$C$500))</f>
        <v/>
      </c>
      <c r="H2411" s="19" t="str">
        <f>IF(ISBLANK(C2411),"",_xlfn.XLOOKUP(VALUE(LEFT(C2411,4)),Souches!$B$2:$B$15000,Souches!$D$2:$D$15000))</f>
        <v/>
      </c>
      <c r="I2411" s="10" t="str">
        <f t="shared" si="380"/>
        <v/>
      </c>
      <c r="J2411" s="19" t="str">
        <f>IF(I2411="","",INT(('ObjProd (2)'!$C$25-I2411)/7 * (ABS('ObjProd (2)'!$C$25-I2411)&gt;=7)))</f>
        <v/>
      </c>
      <c r="K2411" s="10" t="str">
        <f>IF(I2411="","",
IF(AND(DATEDIF(I2411,'ObjProd (2)'!$C$25,"y")=0,DATEDIF(I2411,'ObjProd (2)'!$C$25,"ym")=0,
   INT(('ObjProd (2)'!$C$25-EDATE(I2411,DATEDIF(I2411,'ObjProd (2)'!$C$25,"y")*12+DATEDIF(I2411,'ObjProd (2)'!$C$25,"ym")))/7)=0),
   "&lt; 1 sem.",
   IF(DATEDIF(I2411,'ObjProd (2)'!$C$25,"y")&gt;0,DATEDIF(I2411,'ObjProd (2)'!$C$25,"y") &amp; " " &amp; IF(DATEDIF(I2411,'ObjProd (2)'!$C$25,"y")=1,"an ","ans "),"") &amp;
   IF(DATEDIF(I2411,'ObjProd (2)'!$C$25,"ym")&gt;0,DATEDIF(I2411,'ObjProd (2)'!$C$25,"ym") &amp; " mois ", "") &amp;
   IF(INT(('ObjProd (2)'!$C$25-EDATE(I2411,DATEDIF(I2411,'ObjProd (2)'!$C$25,"y")*12+DATEDIF(I2411,'ObjProd (2)'!$C$25,"ym")))/7)&gt;0,
      INT(('ObjProd (2)'!$C$25-EDATE(I2411,DATEDIF(I2411,'ObjProd (2)'!$C$25,"y")*12+DATEDIF(I2411,'ObjProd (2)'!$C$25,"ym")))/7) &amp; " sem.",
      "")
)
)</f>
        <v/>
      </c>
      <c r="L2411" s="11" t="str">
        <f t="shared" si="381"/>
        <v/>
      </c>
      <c r="M2411" s="9" t="str">
        <f t="shared" si="377"/>
        <v/>
      </c>
      <c r="N2411" s="9" t="str" cm="1">
        <f t="array" aca="1" ref="N2411" ca="1">LEFT(L2411, IF(ISNUMBER(SUBSTITUTE(_xludf.MID(L2411, 2, 1), ".", ",")), 1, 2))</f>
        <v/>
      </c>
      <c r="O2411" s="19" t="str">
        <f t="shared" ca="1" si="383"/>
        <v/>
      </c>
      <c r="P2411" s="9" t="str">
        <f t="shared" ca="1" si="384"/>
        <v/>
      </c>
      <c r="Q2411" s="9" t="str">
        <f t="shared" ca="1" si="385"/>
        <v/>
      </c>
      <c r="R2411" s="9" t="str">
        <f t="shared" si="378"/>
        <v/>
      </c>
      <c r="S2411" t="str" cm="1">
        <f t="array" ref="S2411">IF(ISBLANK(C2411),"",IFERROR(INDEX(ListeSeries!$A$2:$A$1045, MATCH(1, (DatasScan!G2411=ListeSeries!$B$2:$B$1045) * (DatasScan!H2411&gt;=ListeSeries!$D$2:$D$1045) * (DatasScan!H2411&lt;=ListeSeries!$E$2:$E$1045), 0)), "no match"))</f>
        <v/>
      </c>
      <c r="T2411" s="7" t="str" cm="1">
        <f t="array" ref="T2411">IF(ISBLANK(C2411),"",IFERROR(INDEX(ListeSeries!$C$2:$C$1045, MATCH(1, (DatasScan!G2411=ListeSeries!$B$2:$B$1045) * (DatasScan!H2411&gt;=ListeSeries!$D$2:$D$1045) * (DatasScan!H2411&lt;=ListeSeries!$E$2:$E$1045), 0)), "no match"))</f>
        <v/>
      </c>
      <c r="U2411" s="11" t="str" cm="1">
        <f t="array" ref="U2411">IF(ISBLANK(C2411),"",IFERROR(INDEX(ListeSeries!$F$2:$F$1045, MATCH(1, (DatasScan!G2411=ListeSeries!$B$2:$B$1045) * (DatasScan!H2411&gt;=ListeSeries!$D$2:$D$1045) * (DatasScan!H2411&lt;=ListeSeries!$E$2:$E$1045), 0)), "no match"))</f>
        <v/>
      </c>
    </row>
    <row r="2412" spans="1:21" x14ac:dyDescent="0.25">
      <c r="A2412" s="6" t="str">
        <f t="shared" si="379"/>
        <v/>
      </c>
      <c r="B2412" s="272"/>
      <c r="F2412" s="7" t="str">
        <f t="shared" si="382"/>
        <v/>
      </c>
      <c r="G2412" s="21" t="str">
        <f>IF(ISBLANK(C2412),"",_xlfn.XLOOKUP(_xlfn.XLOOKUP(VALUE(LEFT(C2412,4)),Souches!$B$2:$B$15000,Souches!$E$2:$E$15000),Varietes!$B$2:$B$500,Varietes!$C$2:$C$500))</f>
        <v/>
      </c>
      <c r="H2412" s="19" t="str">
        <f>IF(ISBLANK(C2412),"",_xlfn.XLOOKUP(VALUE(LEFT(C2412,4)),Souches!$B$2:$B$15000,Souches!$D$2:$D$15000))</f>
        <v/>
      </c>
      <c r="I2412" s="10" t="str">
        <f t="shared" si="380"/>
        <v/>
      </c>
      <c r="J2412" s="19" t="str">
        <f>IF(I2412="","",INT(('ObjProd (2)'!$C$25-I2412)/7 * (ABS('ObjProd (2)'!$C$25-I2412)&gt;=7)))</f>
        <v/>
      </c>
      <c r="K2412" s="10" t="str">
        <f>IF(I2412="","",
IF(AND(DATEDIF(I2412,'ObjProd (2)'!$C$25,"y")=0,DATEDIF(I2412,'ObjProd (2)'!$C$25,"ym")=0,
   INT(('ObjProd (2)'!$C$25-EDATE(I2412,DATEDIF(I2412,'ObjProd (2)'!$C$25,"y")*12+DATEDIF(I2412,'ObjProd (2)'!$C$25,"ym")))/7)=0),
   "&lt; 1 sem.",
   IF(DATEDIF(I2412,'ObjProd (2)'!$C$25,"y")&gt;0,DATEDIF(I2412,'ObjProd (2)'!$C$25,"y") &amp; " " &amp; IF(DATEDIF(I2412,'ObjProd (2)'!$C$25,"y")=1,"an ","ans "),"") &amp;
   IF(DATEDIF(I2412,'ObjProd (2)'!$C$25,"ym")&gt;0,DATEDIF(I2412,'ObjProd (2)'!$C$25,"ym") &amp; " mois ", "") &amp;
   IF(INT(('ObjProd (2)'!$C$25-EDATE(I2412,DATEDIF(I2412,'ObjProd (2)'!$C$25,"y")*12+DATEDIF(I2412,'ObjProd (2)'!$C$25,"ym")))/7)&gt;0,
      INT(('ObjProd (2)'!$C$25-EDATE(I2412,DATEDIF(I2412,'ObjProd (2)'!$C$25,"y")*12+DATEDIF(I2412,'ObjProd (2)'!$C$25,"ym")))/7) &amp; " sem.",
      "")
)
)</f>
        <v/>
      </c>
      <c r="L2412" s="11" t="str">
        <f t="shared" si="381"/>
        <v/>
      </c>
      <c r="M2412" s="9" t="str">
        <f t="shared" si="377"/>
        <v/>
      </c>
      <c r="N2412" s="9" t="str" cm="1">
        <f t="array" aca="1" ref="N2412" ca="1">LEFT(L2412, IF(ISNUMBER(SUBSTITUTE(_xludf.MID(L2412, 2, 1), ".", ",")), 1, 2))</f>
        <v/>
      </c>
      <c r="O2412" s="19" t="str">
        <f t="shared" ca="1" si="383"/>
        <v/>
      </c>
      <c r="P2412" s="9" t="str">
        <f t="shared" ca="1" si="384"/>
        <v/>
      </c>
      <c r="Q2412" s="9" t="str">
        <f t="shared" ca="1" si="385"/>
        <v/>
      </c>
      <c r="R2412" s="9" t="str">
        <f t="shared" si="378"/>
        <v/>
      </c>
      <c r="S2412" t="str" cm="1">
        <f t="array" ref="S2412">IF(ISBLANK(C2412),"",IFERROR(INDEX(ListeSeries!$A$2:$A$1045, MATCH(1, (DatasScan!G2412=ListeSeries!$B$2:$B$1045) * (DatasScan!H2412&gt;=ListeSeries!$D$2:$D$1045) * (DatasScan!H2412&lt;=ListeSeries!$E$2:$E$1045), 0)), "no match"))</f>
        <v/>
      </c>
      <c r="T2412" s="7" t="str" cm="1">
        <f t="array" ref="T2412">IF(ISBLANK(C2412),"",IFERROR(INDEX(ListeSeries!$C$2:$C$1045, MATCH(1, (DatasScan!G2412=ListeSeries!$B$2:$B$1045) * (DatasScan!H2412&gt;=ListeSeries!$D$2:$D$1045) * (DatasScan!H2412&lt;=ListeSeries!$E$2:$E$1045), 0)), "no match"))</f>
        <v/>
      </c>
      <c r="U2412" s="11" t="str" cm="1">
        <f t="array" ref="U2412">IF(ISBLANK(C2412),"",IFERROR(INDEX(ListeSeries!$F$2:$F$1045, MATCH(1, (DatasScan!G2412=ListeSeries!$B$2:$B$1045) * (DatasScan!H2412&gt;=ListeSeries!$D$2:$D$1045) * (DatasScan!H2412&lt;=ListeSeries!$E$2:$E$1045), 0)), "no match"))</f>
        <v/>
      </c>
    </row>
    <row r="2413" spans="1:21" x14ac:dyDescent="0.25">
      <c r="A2413" s="6" t="str">
        <f t="shared" si="379"/>
        <v/>
      </c>
      <c r="B2413" s="272"/>
      <c r="F2413" s="7" t="str">
        <f t="shared" si="382"/>
        <v/>
      </c>
      <c r="G2413" s="21" t="str">
        <f>IF(ISBLANK(C2413),"",_xlfn.XLOOKUP(_xlfn.XLOOKUP(VALUE(LEFT(C2413,4)),Souches!$B$2:$B$15000,Souches!$E$2:$E$15000),Varietes!$B$2:$B$500,Varietes!$C$2:$C$500))</f>
        <v/>
      </c>
      <c r="H2413" s="19" t="str">
        <f>IF(ISBLANK(C2413),"",_xlfn.XLOOKUP(VALUE(LEFT(C2413,4)),Souches!$B$2:$B$15000,Souches!$D$2:$D$15000))</f>
        <v/>
      </c>
      <c r="I2413" s="10" t="str">
        <f t="shared" si="380"/>
        <v/>
      </c>
      <c r="J2413" s="19" t="str">
        <f>IF(I2413="","",INT(('ObjProd (2)'!$C$25-I2413)/7 * (ABS('ObjProd (2)'!$C$25-I2413)&gt;=7)))</f>
        <v/>
      </c>
      <c r="K2413" s="10" t="str">
        <f>IF(I2413="","",
IF(AND(DATEDIF(I2413,'ObjProd (2)'!$C$25,"y")=0,DATEDIF(I2413,'ObjProd (2)'!$C$25,"ym")=0,
   INT(('ObjProd (2)'!$C$25-EDATE(I2413,DATEDIF(I2413,'ObjProd (2)'!$C$25,"y")*12+DATEDIF(I2413,'ObjProd (2)'!$C$25,"ym")))/7)=0),
   "&lt; 1 sem.",
   IF(DATEDIF(I2413,'ObjProd (2)'!$C$25,"y")&gt;0,DATEDIF(I2413,'ObjProd (2)'!$C$25,"y") &amp; " " &amp; IF(DATEDIF(I2413,'ObjProd (2)'!$C$25,"y")=1,"an ","ans "),"") &amp;
   IF(DATEDIF(I2413,'ObjProd (2)'!$C$25,"ym")&gt;0,DATEDIF(I2413,'ObjProd (2)'!$C$25,"ym") &amp; " mois ", "") &amp;
   IF(INT(('ObjProd (2)'!$C$25-EDATE(I2413,DATEDIF(I2413,'ObjProd (2)'!$C$25,"y")*12+DATEDIF(I2413,'ObjProd (2)'!$C$25,"ym")))/7)&gt;0,
      INT(('ObjProd (2)'!$C$25-EDATE(I2413,DATEDIF(I2413,'ObjProd (2)'!$C$25,"y")*12+DATEDIF(I2413,'ObjProd (2)'!$C$25,"ym")))/7) &amp; " sem.",
      "")
)
)</f>
        <v/>
      </c>
      <c r="L2413" s="11" t="str">
        <f t="shared" si="381"/>
        <v/>
      </c>
      <c r="M2413" s="9" t="str">
        <f t="shared" si="377"/>
        <v/>
      </c>
      <c r="N2413" s="9" t="str" cm="1">
        <f t="array" aca="1" ref="N2413" ca="1">LEFT(L2413, IF(ISNUMBER(SUBSTITUTE(_xludf.MID(L2413, 2, 1), ".", ",")), 1, 2))</f>
        <v/>
      </c>
      <c r="O2413" s="19" t="str">
        <f t="shared" ca="1" si="383"/>
        <v/>
      </c>
      <c r="P2413" s="9" t="str">
        <f t="shared" ca="1" si="384"/>
        <v/>
      </c>
      <c r="Q2413" s="9" t="str">
        <f t="shared" ca="1" si="385"/>
        <v/>
      </c>
      <c r="R2413" s="9" t="str">
        <f t="shared" si="378"/>
        <v/>
      </c>
      <c r="S2413" t="str" cm="1">
        <f t="array" ref="S2413">IF(ISBLANK(C2413),"",IFERROR(INDEX(ListeSeries!$A$2:$A$1045, MATCH(1, (DatasScan!G2413=ListeSeries!$B$2:$B$1045) * (DatasScan!H2413&gt;=ListeSeries!$D$2:$D$1045) * (DatasScan!H2413&lt;=ListeSeries!$E$2:$E$1045), 0)), "no match"))</f>
        <v/>
      </c>
      <c r="T2413" s="7" t="str" cm="1">
        <f t="array" ref="T2413">IF(ISBLANK(C2413),"",IFERROR(INDEX(ListeSeries!$C$2:$C$1045, MATCH(1, (DatasScan!G2413=ListeSeries!$B$2:$B$1045) * (DatasScan!H2413&gt;=ListeSeries!$D$2:$D$1045) * (DatasScan!H2413&lt;=ListeSeries!$E$2:$E$1045), 0)), "no match"))</f>
        <v/>
      </c>
      <c r="U2413" s="11" t="str" cm="1">
        <f t="array" ref="U2413">IF(ISBLANK(C2413),"",IFERROR(INDEX(ListeSeries!$F$2:$F$1045, MATCH(1, (DatasScan!G2413=ListeSeries!$B$2:$B$1045) * (DatasScan!H2413&gt;=ListeSeries!$D$2:$D$1045) * (DatasScan!H2413&lt;=ListeSeries!$E$2:$E$1045), 0)), "no match"))</f>
        <v/>
      </c>
    </row>
    <row r="2414" spans="1:21" x14ac:dyDescent="0.25">
      <c r="A2414" s="6" t="str">
        <f t="shared" si="379"/>
        <v/>
      </c>
      <c r="B2414" s="272"/>
      <c r="F2414" s="7" t="str">
        <f t="shared" si="382"/>
        <v/>
      </c>
      <c r="G2414" s="21" t="str">
        <f>IF(ISBLANK(C2414),"",_xlfn.XLOOKUP(_xlfn.XLOOKUP(VALUE(LEFT(C2414,4)),Souches!$B$2:$B$15000,Souches!$E$2:$E$15000),Varietes!$B$2:$B$500,Varietes!$C$2:$C$500))</f>
        <v/>
      </c>
      <c r="H2414" s="19" t="str">
        <f>IF(ISBLANK(C2414),"",_xlfn.XLOOKUP(VALUE(LEFT(C2414,4)),Souches!$B$2:$B$15000,Souches!$D$2:$D$15000))</f>
        <v/>
      </c>
      <c r="I2414" s="10" t="str">
        <f t="shared" si="380"/>
        <v/>
      </c>
      <c r="J2414" s="19" t="str">
        <f>IF(I2414="","",INT(('ObjProd (2)'!$C$25-I2414)/7 * (ABS('ObjProd (2)'!$C$25-I2414)&gt;=7)))</f>
        <v/>
      </c>
      <c r="K2414" s="10" t="str">
        <f>IF(I2414="","",
IF(AND(DATEDIF(I2414,'ObjProd (2)'!$C$25,"y")=0,DATEDIF(I2414,'ObjProd (2)'!$C$25,"ym")=0,
   INT(('ObjProd (2)'!$C$25-EDATE(I2414,DATEDIF(I2414,'ObjProd (2)'!$C$25,"y")*12+DATEDIF(I2414,'ObjProd (2)'!$C$25,"ym")))/7)=0),
   "&lt; 1 sem.",
   IF(DATEDIF(I2414,'ObjProd (2)'!$C$25,"y")&gt;0,DATEDIF(I2414,'ObjProd (2)'!$C$25,"y") &amp; " " &amp; IF(DATEDIF(I2414,'ObjProd (2)'!$C$25,"y")=1,"an ","ans "),"") &amp;
   IF(DATEDIF(I2414,'ObjProd (2)'!$C$25,"ym")&gt;0,DATEDIF(I2414,'ObjProd (2)'!$C$25,"ym") &amp; " mois ", "") &amp;
   IF(INT(('ObjProd (2)'!$C$25-EDATE(I2414,DATEDIF(I2414,'ObjProd (2)'!$C$25,"y")*12+DATEDIF(I2414,'ObjProd (2)'!$C$25,"ym")))/7)&gt;0,
      INT(('ObjProd (2)'!$C$25-EDATE(I2414,DATEDIF(I2414,'ObjProd (2)'!$C$25,"y")*12+DATEDIF(I2414,'ObjProd (2)'!$C$25,"ym")))/7) &amp; " sem.",
      "")
)
)</f>
        <v/>
      </c>
      <c r="L2414" s="11" t="str">
        <f t="shared" si="381"/>
        <v/>
      </c>
      <c r="M2414" s="9" t="str">
        <f t="shared" si="377"/>
        <v/>
      </c>
      <c r="N2414" s="9" t="str" cm="1">
        <f t="array" aca="1" ref="N2414" ca="1">LEFT(L2414, IF(ISNUMBER(SUBSTITUTE(_xludf.MID(L2414, 2, 1), ".", ",")), 1, 2))</f>
        <v/>
      </c>
      <c r="O2414" s="19" t="str">
        <f t="shared" ca="1" si="383"/>
        <v/>
      </c>
      <c r="P2414" s="9" t="str">
        <f t="shared" ca="1" si="384"/>
        <v/>
      </c>
      <c r="Q2414" s="9" t="str">
        <f t="shared" ca="1" si="385"/>
        <v/>
      </c>
      <c r="R2414" s="9" t="str">
        <f t="shared" si="378"/>
        <v/>
      </c>
      <c r="S2414" t="str" cm="1">
        <f t="array" ref="S2414">IF(ISBLANK(C2414),"",IFERROR(INDEX(ListeSeries!$A$2:$A$1045, MATCH(1, (DatasScan!G2414=ListeSeries!$B$2:$B$1045) * (DatasScan!H2414&gt;=ListeSeries!$D$2:$D$1045) * (DatasScan!H2414&lt;=ListeSeries!$E$2:$E$1045), 0)), "no match"))</f>
        <v/>
      </c>
      <c r="T2414" s="7" t="str" cm="1">
        <f t="array" ref="T2414">IF(ISBLANK(C2414),"",IFERROR(INDEX(ListeSeries!$C$2:$C$1045, MATCH(1, (DatasScan!G2414=ListeSeries!$B$2:$B$1045) * (DatasScan!H2414&gt;=ListeSeries!$D$2:$D$1045) * (DatasScan!H2414&lt;=ListeSeries!$E$2:$E$1045), 0)), "no match"))</f>
        <v/>
      </c>
      <c r="U2414" s="11" t="str" cm="1">
        <f t="array" ref="U2414">IF(ISBLANK(C2414),"",IFERROR(INDEX(ListeSeries!$F$2:$F$1045, MATCH(1, (DatasScan!G2414=ListeSeries!$B$2:$B$1045) * (DatasScan!H2414&gt;=ListeSeries!$D$2:$D$1045) * (DatasScan!H2414&lt;=ListeSeries!$E$2:$E$1045), 0)), "no match"))</f>
        <v/>
      </c>
    </row>
    <row r="2415" spans="1:21" x14ac:dyDescent="0.25">
      <c r="A2415" s="6" t="str">
        <f t="shared" si="379"/>
        <v/>
      </c>
      <c r="B2415" s="272"/>
      <c r="F2415" s="7" t="str">
        <f t="shared" si="382"/>
        <v/>
      </c>
      <c r="G2415" s="21" t="str">
        <f>IF(ISBLANK(C2415),"",_xlfn.XLOOKUP(_xlfn.XLOOKUP(VALUE(LEFT(C2415,4)),Souches!$B$2:$B$15000,Souches!$E$2:$E$15000),Varietes!$B$2:$B$500,Varietes!$C$2:$C$500))</f>
        <v/>
      </c>
      <c r="H2415" s="19" t="str">
        <f>IF(ISBLANK(C2415),"",_xlfn.XLOOKUP(VALUE(LEFT(C2415,4)),Souches!$B$2:$B$15000,Souches!$D$2:$D$15000))</f>
        <v/>
      </c>
      <c r="I2415" s="10" t="str">
        <f t="shared" si="380"/>
        <v/>
      </c>
      <c r="J2415" s="19" t="str">
        <f>IF(I2415="","",INT(('ObjProd (2)'!$C$25-I2415)/7 * (ABS('ObjProd (2)'!$C$25-I2415)&gt;=7)))</f>
        <v/>
      </c>
      <c r="K2415" s="10" t="str">
        <f>IF(I2415="","",
IF(AND(DATEDIF(I2415,'ObjProd (2)'!$C$25,"y")=0,DATEDIF(I2415,'ObjProd (2)'!$C$25,"ym")=0,
   INT(('ObjProd (2)'!$C$25-EDATE(I2415,DATEDIF(I2415,'ObjProd (2)'!$C$25,"y")*12+DATEDIF(I2415,'ObjProd (2)'!$C$25,"ym")))/7)=0),
   "&lt; 1 sem.",
   IF(DATEDIF(I2415,'ObjProd (2)'!$C$25,"y")&gt;0,DATEDIF(I2415,'ObjProd (2)'!$C$25,"y") &amp; " " &amp; IF(DATEDIF(I2415,'ObjProd (2)'!$C$25,"y")=1,"an ","ans "),"") &amp;
   IF(DATEDIF(I2415,'ObjProd (2)'!$C$25,"ym")&gt;0,DATEDIF(I2415,'ObjProd (2)'!$C$25,"ym") &amp; " mois ", "") &amp;
   IF(INT(('ObjProd (2)'!$C$25-EDATE(I2415,DATEDIF(I2415,'ObjProd (2)'!$C$25,"y")*12+DATEDIF(I2415,'ObjProd (2)'!$C$25,"ym")))/7)&gt;0,
      INT(('ObjProd (2)'!$C$25-EDATE(I2415,DATEDIF(I2415,'ObjProd (2)'!$C$25,"y")*12+DATEDIF(I2415,'ObjProd (2)'!$C$25,"ym")))/7) &amp; " sem.",
      "")
)
)</f>
        <v/>
      </c>
      <c r="L2415" s="11" t="str">
        <f t="shared" si="381"/>
        <v/>
      </c>
      <c r="M2415" s="9" t="str">
        <f t="shared" si="377"/>
        <v/>
      </c>
      <c r="N2415" s="9" t="str" cm="1">
        <f t="array" aca="1" ref="N2415" ca="1">LEFT(L2415, IF(ISNUMBER(SUBSTITUTE(_xludf.MID(L2415, 2, 1), ".", ",")), 1, 2))</f>
        <v/>
      </c>
      <c r="O2415" s="19" t="str">
        <f t="shared" ca="1" si="383"/>
        <v/>
      </c>
      <c r="P2415" s="9" t="str">
        <f t="shared" ca="1" si="384"/>
        <v/>
      </c>
      <c r="Q2415" s="9" t="str">
        <f t="shared" ca="1" si="385"/>
        <v/>
      </c>
      <c r="R2415" s="9" t="str">
        <f t="shared" si="378"/>
        <v/>
      </c>
      <c r="S2415" t="str" cm="1">
        <f t="array" ref="S2415">IF(ISBLANK(C2415),"",IFERROR(INDEX(ListeSeries!$A$2:$A$1045, MATCH(1, (DatasScan!G2415=ListeSeries!$B$2:$B$1045) * (DatasScan!H2415&gt;=ListeSeries!$D$2:$D$1045) * (DatasScan!H2415&lt;=ListeSeries!$E$2:$E$1045), 0)), "no match"))</f>
        <v/>
      </c>
      <c r="T2415" s="7" t="str" cm="1">
        <f t="array" ref="T2415">IF(ISBLANK(C2415),"",IFERROR(INDEX(ListeSeries!$C$2:$C$1045, MATCH(1, (DatasScan!G2415=ListeSeries!$B$2:$B$1045) * (DatasScan!H2415&gt;=ListeSeries!$D$2:$D$1045) * (DatasScan!H2415&lt;=ListeSeries!$E$2:$E$1045), 0)), "no match"))</f>
        <v/>
      </c>
      <c r="U2415" s="11" t="str" cm="1">
        <f t="array" ref="U2415">IF(ISBLANK(C2415),"",IFERROR(INDEX(ListeSeries!$F$2:$F$1045, MATCH(1, (DatasScan!G2415=ListeSeries!$B$2:$B$1045) * (DatasScan!H2415&gt;=ListeSeries!$D$2:$D$1045) * (DatasScan!H2415&lt;=ListeSeries!$E$2:$E$1045), 0)), "no match"))</f>
        <v/>
      </c>
    </row>
    <row r="2416" spans="1:21" x14ac:dyDescent="0.25">
      <c r="A2416" s="6" t="str">
        <f t="shared" si="379"/>
        <v/>
      </c>
      <c r="B2416" s="272"/>
      <c r="F2416" s="7" t="str">
        <f t="shared" si="382"/>
        <v/>
      </c>
      <c r="G2416" s="21" t="str">
        <f>IF(ISBLANK(C2416),"",_xlfn.XLOOKUP(_xlfn.XLOOKUP(VALUE(LEFT(C2416,4)),Souches!$B$2:$B$15000,Souches!$E$2:$E$15000),Varietes!$B$2:$B$500,Varietes!$C$2:$C$500))</f>
        <v/>
      </c>
      <c r="H2416" s="19" t="str">
        <f>IF(ISBLANK(C2416),"",_xlfn.XLOOKUP(VALUE(LEFT(C2416,4)),Souches!$B$2:$B$15000,Souches!$D$2:$D$15000))</f>
        <v/>
      </c>
      <c r="I2416" s="10" t="str">
        <f t="shared" si="380"/>
        <v/>
      </c>
      <c r="J2416" s="19" t="str">
        <f>IF(I2416="","",INT(('ObjProd (2)'!$C$25-I2416)/7 * (ABS('ObjProd (2)'!$C$25-I2416)&gt;=7)))</f>
        <v/>
      </c>
      <c r="K2416" s="10" t="str">
        <f>IF(I2416="","",
IF(AND(DATEDIF(I2416,'ObjProd (2)'!$C$25,"y")=0,DATEDIF(I2416,'ObjProd (2)'!$C$25,"ym")=0,
   INT(('ObjProd (2)'!$C$25-EDATE(I2416,DATEDIF(I2416,'ObjProd (2)'!$C$25,"y")*12+DATEDIF(I2416,'ObjProd (2)'!$C$25,"ym")))/7)=0),
   "&lt; 1 sem.",
   IF(DATEDIF(I2416,'ObjProd (2)'!$C$25,"y")&gt;0,DATEDIF(I2416,'ObjProd (2)'!$C$25,"y") &amp; " " &amp; IF(DATEDIF(I2416,'ObjProd (2)'!$C$25,"y")=1,"an ","ans "),"") &amp;
   IF(DATEDIF(I2416,'ObjProd (2)'!$C$25,"ym")&gt;0,DATEDIF(I2416,'ObjProd (2)'!$C$25,"ym") &amp; " mois ", "") &amp;
   IF(INT(('ObjProd (2)'!$C$25-EDATE(I2416,DATEDIF(I2416,'ObjProd (2)'!$C$25,"y")*12+DATEDIF(I2416,'ObjProd (2)'!$C$25,"ym")))/7)&gt;0,
      INT(('ObjProd (2)'!$C$25-EDATE(I2416,DATEDIF(I2416,'ObjProd (2)'!$C$25,"y")*12+DATEDIF(I2416,'ObjProd (2)'!$C$25,"ym")))/7) &amp; " sem.",
      "")
)
)</f>
        <v/>
      </c>
      <c r="L2416" s="11" t="str">
        <f t="shared" si="381"/>
        <v/>
      </c>
      <c r="M2416" s="9" t="str">
        <f t="shared" si="377"/>
        <v/>
      </c>
      <c r="N2416" s="9" t="str" cm="1">
        <f t="array" aca="1" ref="N2416" ca="1">LEFT(L2416, IF(ISNUMBER(SUBSTITUTE(_xludf.MID(L2416, 2, 1), ".", ",")), 1, 2))</f>
        <v/>
      </c>
      <c r="O2416" s="19" t="str">
        <f t="shared" ca="1" si="383"/>
        <v/>
      </c>
      <c r="P2416" s="9" t="str">
        <f t="shared" ca="1" si="384"/>
        <v/>
      </c>
      <c r="Q2416" s="9" t="str">
        <f t="shared" ca="1" si="385"/>
        <v/>
      </c>
      <c r="R2416" s="9" t="str">
        <f t="shared" si="378"/>
        <v/>
      </c>
      <c r="S2416" t="str" cm="1">
        <f t="array" ref="S2416">IF(ISBLANK(C2416),"",IFERROR(INDEX(ListeSeries!$A$2:$A$1045, MATCH(1, (DatasScan!G2416=ListeSeries!$B$2:$B$1045) * (DatasScan!H2416&gt;=ListeSeries!$D$2:$D$1045) * (DatasScan!H2416&lt;=ListeSeries!$E$2:$E$1045), 0)), "no match"))</f>
        <v/>
      </c>
      <c r="T2416" s="7" t="str" cm="1">
        <f t="array" ref="T2416">IF(ISBLANK(C2416),"",IFERROR(INDEX(ListeSeries!$C$2:$C$1045, MATCH(1, (DatasScan!G2416=ListeSeries!$B$2:$B$1045) * (DatasScan!H2416&gt;=ListeSeries!$D$2:$D$1045) * (DatasScan!H2416&lt;=ListeSeries!$E$2:$E$1045), 0)), "no match"))</f>
        <v/>
      </c>
      <c r="U2416" s="11" t="str" cm="1">
        <f t="array" ref="U2416">IF(ISBLANK(C2416),"",IFERROR(INDEX(ListeSeries!$F$2:$F$1045, MATCH(1, (DatasScan!G2416=ListeSeries!$B$2:$B$1045) * (DatasScan!H2416&gt;=ListeSeries!$D$2:$D$1045) * (DatasScan!H2416&lt;=ListeSeries!$E$2:$E$1045), 0)), "no match"))</f>
        <v/>
      </c>
    </row>
    <row r="2417" spans="1:21" x14ac:dyDescent="0.25">
      <c r="A2417" s="6" t="str">
        <f t="shared" si="379"/>
        <v/>
      </c>
      <c r="B2417" s="272"/>
      <c r="F2417" s="7" t="str">
        <f t="shared" si="382"/>
        <v/>
      </c>
      <c r="G2417" s="21" t="str">
        <f>IF(ISBLANK(C2417),"",_xlfn.XLOOKUP(_xlfn.XLOOKUP(VALUE(LEFT(C2417,4)),Souches!$B$2:$B$15000,Souches!$E$2:$E$15000),Varietes!$B$2:$B$500,Varietes!$C$2:$C$500))</f>
        <v/>
      </c>
      <c r="H2417" s="19" t="str">
        <f>IF(ISBLANK(C2417),"",_xlfn.XLOOKUP(VALUE(LEFT(C2417,4)),Souches!$B$2:$B$15000,Souches!$D$2:$D$15000))</f>
        <v/>
      </c>
      <c r="I2417" s="10" t="str">
        <f t="shared" si="380"/>
        <v/>
      </c>
      <c r="J2417" s="19" t="str">
        <f>IF(I2417="","",INT(('ObjProd (2)'!$C$25-I2417)/7 * (ABS('ObjProd (2)'!$C$25-I2417)&gt;=7)))</f>
        <v/>
      </c>
      <c r="K2417" s="10" t="str">
        <f>IF(I2417="","",
IF(AND(DATEDIF(I2417,'ObjProd (2)'!$C$25,"y")=0,DATEDIF(I2417,'ObjProd (2)'!$C$25,"ym")=0,
   INT(('ObjProd (2)'!$C$25-EDATE(I2417,DATEDIF(I2417,'ObjProd (2)'!$C$25,"y")*12+DATEDIF(I2417,'ObjProd (2)'!$C$25,"ym")))/7)=0),
   "&lt; 1 sem.",
   IF(DATEDIF(I2417,'ObjProd (2)'!$C$25,"y")&gt;0,DATEDIF(I2417,'ObjProd (2)'!$C$25,"y") &amp; " " &amp; IF(DATEDIF(I2417,'ObjProd (2)'!$C$25,"y")=1,"an ","ans "),"") &amp;
   IF(DATEDIF(I2417,'ObjProd (2)'!$C$25,"ym")&gt;0,DATEDIF(I2417,'ObjProd (2)'!$C$25,"ym") &amp; " mois ", "") &amp;
   IF(INT(('ObjProd (2)'!$C$25-EDATE(I2417,DATEDIF(I2417,'ObjProd (2)'!$C$25,"y")*12+DATEDIF(I2417,'ObjProd (2)'!$C$25,"ym")))/7)&gt;0,
      INT(('ObjProd (2)'!$C$25-EDATE(I2417,DATEDIF(I2417,'ObjProd (2)'!$C$25,"y")*12+DATEDIF(I2417,'ObjProd (2)'!$C$25,"ym")))/7) &amp; " sem.",
      "")
)
)</f>
        <v/>
      </c>
      <c r="L2417" s="11" t="str">
        <f t="shared" si="381"/>
        <v/>
      </c>
      <c r="M2417" s="9" t="str">
        <f t="shared" si="377"/>
        <v/>
      </c>
      <c r="N2417" s="9" t="str" cm="1">
        <f t="array" aca="1" ref="N2417" ca="1">LEFT(L2417, IF(ISNUMBER(SUBSTITUTE(_xludf.MID(L2417, 2, 1), ".", ",")), 1, 2))</f>
        <v/>
      </c>
      <c r="O2417" s="19" t="str">
        <f t="shared" ca="1" si="383"/>
        <v/>
      </c>
      <c r="P2417" s="9" t="str">
        <f t="shared" ca="1" si="384"/>
        <v/>
      </c>
      <c r="Q2417" s="9" t="str">
        <f t="shared" ca="1" si="385"/>
        <v/>
      </c>
      <c r="R2417" s="9" t="str">
        <f t="shared" si="378"/>
        <v/>
      </c>
      <c r="S2417" t="str" cm="1">
        <f t="array" ref="S2417">IF(ISBLANK(C2417),"",IFERROR(INDEX(ListeSeries!$A$2:$A$1045, MATCH(1, (DatasScan!G2417=ListeSeries!$B$2:$B$1045) * (DatasScan!H2417&gt;=ListeSeries!$D$2:$D$1045) * (DatasScan!H2417&lt;=ListeSeries!$E$2:$E$1045), 0)), "no match"))</f>
        <v/>
      </c>
      <c r="T2417" s="7" t="str" cm="1">
        <f t="array" ref="T2417">IF(ISBLANK(C2417),"",IFERROR(INDEX(ListeSeries!$C$2:$C$1045, MATCH(1, (DatasScan!G2417=ListeSeries!$B$2:$B$1045) * (DatasScan!H2417&gt;=ListeSeries!$D$2:$D$1045) * (DatasScan!H2417&lt;=ListeSeries!$E$2:$E$1045), 0)), "no match"))</f>
        <v/>
      </c>
      <c r="U2417" s="11" t="str" cm="1">
        <f t="array" ref="U2417">IF(ISBLANK(C2417),"",IFERROR(INDEX(ListeSeries!$F$2:$F$1045, MATCH(1, (DatasScan!G2417=ListeSeries!$B$2:$B$1045) * (DatasScan!H2417&gt;=ListeSeries!$D$2:$D$1045) * (DatasScan!H2417&lt;=ListeSeries!$E$2:$E$1045), 0)), "no match"))</f>
        <v/>
      </c>
    </row>
    <row r="2418" spans="1:21" x14ac:dyDescent="0.25">
      <c r="A2418" s="6" t="str">
        <f t="shared" si="379"/>
        <v/>
      </c>
      <c r="B2418" s="272"/>
      <c r="F2418" s="7" t="str">
        <f t="shared" si="382"/>
        <v/>
      </c>
      <c r="G2418" s="21" t="str">
        <f>IF(ISBLANK(C2418),"",_xlfn.XLOOKUP(_xlfn.XLOOKUP(VALUE(LEFT(C2418,4)),Souches!$B$2:$B$15000,Souches!$E$2:$E$15000),Varietes!$B$2:$B$500,Varietes!$C$2:$C$500))</f>
        <v/>
      </c>
      <c r="H2418" s="19" t="str">
        <f>IF(ISBLANK(C2418),"",_xlfn.XLOOKUP(VALUE(LEFT(C2418,4)),Souches!$B$2:$B$15000,Souches!$D$2:$D$15000))</f>
        <v/>
      </c>
      <c r="I2418" s="10" t="str">
        <f t="shared" si="380"/>
        <v/>
      </c>
      <c r="J2418" s="19" t="str">
        <f>IF(I2418="","",INT(('ObjProd (2)'!$C$25-I2418)/7 * (ABS('ObjProd (2)'!$C$25-I2418)&gt;=7)))</f>
        <v/>
      </c>
      <c r="K2418" s="10" t="str">
        <f>IF(I2418="","",
IF(AND(DATEDIF(I2418,'ObjProd (2)'!$C$25,"y")=0,DATEDIF(I2418,'ObjProd (2)'!$C$25,"ym")=0,
   INT(('ObjProd (2)'!$C$25-EDATE(I2418,DATEDIF(I2418,'ObjProd (2)'!$C$25,"y")*12+DATEDIF(I2418,'ObjProd (2)'!$C$25,"ym")))/7)=0),
   "&lt; 1 sem.",
   IF(DATEDIF(I2418,'ObjProd (2)'!$C$25,"y")&gt;0,DATEDIF(I2418,'ObjProd (2)'!$C$25,"y") &amp; " " &amp; IF(DATEDIF(I2418,'ObjProd (2)'!$C$25,"y")=1,"an ","ans "),"") &amp;
   IF(DATEDIF(I2418,'ObjProd (2)'!$C$25,"ym")&gt;0,DATEDIF(I2418,'ObjProd (2)'!$C$25,"ym") &amp; " mois ", "") &amp;
   IF(INT(('ObjProd (2)'!$C$25-EDATE(I2418,DATEDIF(I2418,'ObjProd (2)'!$C$25,"y")*12+DATEDIF(I2418,'ObjProd (2)'!$C$25,"ym")))/7)&gt;0,
      INT(('ObjProd (2)'!$C$25-EDATE(I2418,DATEDIF(I2418,'ObjProd (2)'!$C$25,"y")*12+DATEDIF(I2418,'ObjProd (2)'!$C$25,"ym")))/7) &amp; " sem.",
      "")
)
)</f>
        <v/>
      </c>
      <c r="L2418" s="11" t="str">
        <f t="shared" si="381"/>
        <v/>
      </c>
      <c r="M2418" s="9" t="str">
        <f t="shared" si="377"/>
        <v/>
      </c>
      <c r="N2418" s="9" t="str" cm="1">
        <f t="array" aca="1" ref="N2418" ca="1">LEFT(L2418, IF(ISNUMBER(SUBSTITUTE(_xludf.MID(L2418, 2, 1), ".", ",")), 1, 2))</f>
        <v/>
      </c>
      <c r="O2418" s="19" t="str">
        <f t="shared" ca="1" si="383"/>
        <v/>
      </c>
      <c r="P2418" s="9" t="str">
        <f t="shared" ca="1" si="384"/>
        <v/>
      </c>
      <c r="Q2418" s="9" t="str">
        <f t="shared" ca="1" si="385"/>
        <v/>
      </c>
      <c r="R2418" s="9" t="str">
        <f t="shared" si="378"/>
        <v/>
      </c>
      <c r="S2418" t="str" cm="1">
        <f t="array" ref="S2418">IF(ISBLANK(C2418),"",IFERROR(INDEX(ListeSeries!$A$2:$A$1045, MATCH(1, (DatasScan!G2418=ListeSeries!$B$2:$B$1045) * (DatasScan!H2418&gt;=ListeSeries!$D$2:$D$1045) * (DatasScan!H2418&lt;=ListeSeries!$E$2:$E$1045), 0)), "no match"))</f>
        <v/>
      </c>
      <c r="T2418" s="7" t="str" cm="1">
        <f t="array" ref="T2418">IF(ISBLANK(C2418),"",IFERROR(INDEX(ListeSeries!$C$2:$C$1045, MATCH(1, (DatasScan!G2418=ListeSeries!$B$2:$B$1045) * (DatasScan!H2418&gt;=ListeSeries!$D$2:$D$1045) * (DatasScan!H2418&lt;=ListeSeries!$E$2:$E$1045), 0)), "no match"))</f>
        <v/>
      </c>
      <c r="U2418" s="11" t="str" cm="1">
        <f t="array" ref="U2418">IF(ISBLANK(C2418),"",IFERROR(INDEX(ListeSeries!$F$2:$F$1045, MATCH(1, (DatasScan!G2418=ListeSeries!$B$2:$B$1045) * (DatasScan!H2418&gt;=ListeSeries!$D$2:$D$1045) * (DatasScan!H2418&lt;=ListeSeries!$E$2:$E$1045), 0)), "no match"))</f>
        <v/>
      </c>
    </row>
    <row r="2419" spans="1:21" x14ac:dyDescent="0.25">
      <c r="A2419" s="6" t="str">
        <f t="shared" si="379"/>
        <v/>
      </c>
      <c r="B2419" s="272"/>
      <c r="F2419" s="7" t="str">
        <f t="shared" si="382"/>
        <v/>
      </c>
      <c r="G2419" s="21" t="str">
        <f>IF(ISBLANK(C2419),"",_xlfn.XLOOKUP(_xlfn.XLOOKUP(VALUE(LEFT(C2419,4)),Souches!$B$2:$B$15000,Souches!$E$2:$E$15000),Varietes!$B$2:$B$500,Varietes!$C$2:$C$500))</f>
        <v/>
      </c>
      <c r="H2419" s="19" t="str">
        <f>IF(ISBLANK(C2419),"",_xlfn.XLOOKUP(VALUE(LEFT(C2419,4)),Souches!$B$2:$B$15000,Souches!$D$2:$D$15000))</f>
        <v/>
      </c>
      <c r="I2419" s="10" t="str">
        <f t="shared" si="380"/>
        <v/>
      </c>
      <c r="J2419" s="19" t="str">
        <f>IF(I2419="","",INT(('ObjProd (2)'!$C$25-I2419)/7 * (ABS('ObjProd (2)'!$C$25-I2419)&gt;=7)))</f>
        <v/>
      </c>
      <c r="K2419" s="10" t="str">
        <f>IF(I2419="","",
IF(AND(DATEDIF(I2419,'ObjProd (2)'!$C$25,"y")=0,DATEDIF(I2419,'ObjProd (2)'!$C$25,"ym")=0,
   INT(('ObjProd (2)'!$C$25-EDATE(I2419,DATEDIF(I2419,'ObjProd (2)'!$C$25,"y")*12+DATEDIF(I2419,'ObjProd (2)'!$C$25,"ym")))/7)=0),
   "&lt; 1 sem.",
   IF(DATEDIF(I2419,'ObjProd (2)'!$C$25,"y")&gt;0,DATEDIF(I2419,'ObjProd (2)'!$C$25,"y") &amp; " " &amp; IF(DATEDIF(I2419,'ObjProd (2)'!$C$25,"y")=1,"an ","ans "),"") &amp;
   IF(DATEDIF(I2419,'ObjProd (2)'!$C$25,"ym")&gt;0,DATEDIF(I2419,'ObjProd (2)'!$C$25,"ym") &amp; " mois ", "") &amp;
   IF(INT(('ObjProd (2)'!$C$25-EDATE(I2419,DATEDIF(I2419,'ObjProd (2)'!$C$25,"y")*12+DATEDIF(I2419,'ObjProd (2)'!$C$25,"ym")))/7)&gt;0,
      INT(('ObjProd (2)'!$C$25-EDATE(I2419,DATEDIF(I2419,'ObjProd (2)'!$C$25,"y")*12+DATEDIF(I2419,'ObjProd (2)'!$C$25,"ym")))/7) &amp; " sem.",
      "")
)
)</f>
        <v/>
      </c>
      <c r="L2419" s="11" t="str">
        <f t="shared" si="381"/>
        <v/>
      </c>
      <c r="M2419" s="9" t="str">
        <f t="shared" si="377"/>
        <v/>
      </c>
      <c r="N2419" s="9" t="str" cm="1">
        <f t="array" aca="1" ref="N2419" ca="1">LEFT(L2419, IF(ISNUMBER(SUBSTITUTE(_xludf.MID(L2419, 2, 1), ".", ",")), 1, 2))</f>
        <v/>
      </c>
      <c r="O2419" s="19" t="str">
        <f t="shared" ca="1" si="383"/>
        <v/>
      </c>
      <c r="P2419" s="9" t="str">
        <f t="shared" ca="1" si="384"/>
        <v/>
      </c>
      <c r="Q2419" s="9" t="str">
        <f t="shared" ca="1" si="385"/>
        <v/>
      </c>
      <c r="R2419" s="9" t="str">
        <f t="shared" si="378"/>
        <v/>
      </c>
      <c r="S2419" t="str" cm="1">
        <f t="array" ref="S2419">IF(ISBLANK(C2419),"",IFERROR(INDEX(ListeSeries!$A$2:$A$1045, MATCH(1, (DatasScan!G2419=ListeSeries!$B$2:$B$1045) * (DatasScan!H2419&gt;=ListeSeries!$D$2:$D$1045) * (DatasScan!H2419&lt;=ListeSeries!$E$2:$E$1045), 0)), "no match"))</f>
        <v/>
      </c>
      <c r="T2419" s="7" t="str" cm="1">
        <f t="array" ref="T2419">IF(ISBLANK(C2419),"",IFERROR(INDEX(ListeSeries!$C$2:$C$1045, MATCH(1, (DatasScan!G2419=ListeSeries!$B$2:$B$1045) * (DatasScan!H2419&gt;=ListeSeries!$D$2:$D$1045) * (DatasScan!H2419&lt;=ListeSeries!$E$2:$E$1045), 0)), "no match"))</f>
        <v/>
      </c>
      <c r="U2419" s="11" t="str" cm="1">
        <f t="array" ref="U2419">IF(ISBLANK(C2419),"",IFERROR(INDEX(ListeSeries!$F$2:$F$1045, MATCH(1, (DatasScan!G2419=ListeSeries!$B$2:$B$1045) * (DatasScan!H2419&gt;=ListeSeries!$D$2:$D$1045) * (DatasScan!H2419&lt;=ListeSeries!$E$2:$E$1045), 0)), "no match"))</f>
        <v/>
      </c>
    </row>
    <row r="2420" spans="1:21" x14ac:dyDescent="0.25">
      <c r="A2420" s="6" t="str">
        <f t="shared" si="379"/>
        <v/>
      </c>
      <c r="B2420" s="272"/>
      <c r="F2420" s="7" t="str">
        <f t="shared" si="382"/>
        <v/>
      </c>
      <c r="G2420" s="21" t="str">
        <f>IF(ISBLANK(C2420),"",_xlfn.XLOOKUP(_xlfn.XLOOKUP(VALUE(LEFT(C2420,4)),Souches!$B$2:$B$15000,Souches!$E$2:$E$15000),Varietes!$B$2:$B$500,Varietes!$C$2:$C$500))</f>
        <v/>
      </c>
      <c r="H2420" s="19" t="str">
        <f>IF(ISBLANK(C2420),"",_xlfn.XLOOKUP(VALUE(LEFT(C2420,4)),Souches!$B$2:$B$15000,Souches!$D$2:$D$15000))</f>
        <v/>
      </c>
      <c r="I2420" s="10" t="str">
        <f t="shared" si="380"/>
        <v/>
      </c>
      <c r="J2420" s="19" t="str">
        <f>IF(I2420="","",INT(('ObjProd (2)'!$C$25-I2420)/7 * (ABS('ObjProd (2)'!$C$25-I2420)&gt;=7)))</f>
        <v/>
      </c>
      <c r="K2420" s="10" t="str">
        <f>IF(I2420="","",
IF(AND(DATEDIF(I2420,'ObjProd (2)'!$C$25,"y")=0,DATEDIF(I2420,'ObjProd (2)'!$C$25,"ym")=0,
   INT(('ObjProd (2)'!$C$25-EDATE(I2420,DATEDIF(I2420,'ObjProd (2)'!$C$25,"y")*12+DATEDIF(I2420,'ObjProd (2)'!$C$25,"ym")))/7)=0),
   "&lt; 1 sem.",
   IF(DATEDIF(I2420,'ObjProd (2)'!$C$25,"y")&gt;0,DATEDIF(I2420,'ObjProd (2)'!$C$25,"y") &amp; " " &amp; IF(DATEDIF(I2420,'ObjProd (2)'!$C$25,"y")=1,"an ","ans "),"") &amp;
   IF(DATEDIF(I2420,'ObjProd (2)'!$C$25,"ym")&gt;0,DATEDIF(I2420,'ObjProd (2)'!$C$25,"ym") &amp; " mois ", "") &amp;
   IF(INT(('ObjProd (2)'!$C$25-EDATE(I2420,DATEDIF(I2420,'ObjProd (2)'!$C$25,"y")*12+DATEDIF(I2420,'ObjProd (2)'!$C$25,"ym")))/7)&gt;0,
      INT(('ObjProd (2)'!$C$25-EDATE(I2420,DATEDIF(I2420,'ObjProd (2)'!$C$25,"y")*12+DATEDIF(I2420,'ObjProd (2)'!$C$25,"ym")))/7) &amp; " sem.",
      "")
)
)</f>
        <v/>
      </c>
      <c r="L2420" s="11" t="str">
        <f t="shared" si="381"/>
        <v/>
      </c>
      <c r="M2420" s="9" t="str">
        <f t="shared" si="377"/>
        <v/>
      </c>
      <c r="N2420" s="9" t="str" cm="1">
        <f t="array" aca="1" ref="N2420" ca="1">LEFT(L2420, IF(ISNUMBER(SUBSTITUTE(_xludf.MID(L2420, 2, 1), ".", ",")), 1, 2))</f>
        <v/>
      </c>
      <c r="O2420" s="19" t="str">
        <f t="shared" ca="1" si="383"/>
        <v/>
      </c>
      <c r="P2420" s="9" t="str">
        <f t="shared" ca="1" si="384"/>
        <v/>
      </c>
      <c r="Q2420" s="9" t="str">
        <f t="shared" ca="1" si="385"/>
        <v/>
      </c>
      <c r="R2420" s="9" t="str">
        <f t="shared" si="378"/>
        <v/>
      </c>
      <c r="S2420" t="str" cm="1">
        <f t="array" ref="S2420">IF(ISBLANK(C2420),"",IFERROR(INDEX(ListeSeries!$A$2:$A$1045, MATCH(1, (DatasScan!G2420=ListeSeries!$B$2:$B$1045) * (DatasScan!H2420&gt;=ListeSeries!$D$2:$D$1045) * (DatasScan!H2420&lt;=ListeSeries!$E$2:$E$1045), 0)), "no match"))</f>
        <v/>
      </c>
      <c r="T2420" s="7" t="str" cm="1">
        <f t="array" ref="T2420">IF(ISBLANK(C2420),"",IFERROR(INDEX(ListeSeries!$C$2:$C$1045, MATCH(1, (DatasScan!G2420=ListeSeries!$B$2:$B$1045) * (DatasScan!H2420&gt;=ListeSeries!$D$2:$D$1045) * (DatasScan!H2420&lt;=ListeSeries!$E$2:$E$1045), 0)), "no match"))</f>
        <v/>
      </c>
      <c r="U2420" s="11" t="str" cm="1">
        <f t="array" ref="U2420">IF(ISBLANK(C2420),"",IFERROR(INDEX(ListeSeries!$F$2:$F$1045, MATCH(1, (DatasScan!G2420=ListeSeries!$B$2:$B$1045) * (DatasScan!H2420&gt;=ListeSeries!$D$2:$D$1045) * (DatasScan!H2420&lt;=ListeSeries!$E$2:$E$1045), 0)), "no match"))</f>
        <v/>
      </c>
    </row>
    <row r="2421" spans="1:21" x14ac:dyDescent="0.25">
      <c r="A2421" s="6" t="str">
        <f t="shared" si="379"/>
        <v/>
      </c>
      <c r="B2421" s="272"/>
      <c r="F2421" s="7" t="str">
        <f t="shared" si="382"/>
        <v/>
      </c>
      <c r="G2421" s="21" t="str">
        <f>IF(ISBLANK(C2421),"",_xlfn.XLOOKUP(_xlfn.XLOOKUP(VALUE(LEFT(C2421,4)),Souches!$B$2:$B$15000,Souches!$E$2:$E$15000),Varietes!$B$2:$B$500,Varietes!$C$2:$C$500))</f>
        <v/>
      </c>
      <c r="H2421" s="19" t="str">
        <f>IF(ISBLANK(C2421),"",_xlfn.XLOOKUP(VALUE(LEFT(C2421,4)),Souches!$B$2:$B$15000,Souches!$D$2:$D$15000))</f>
        <v/>
      </c>
      <c r="I2421" s="10" t="str">
        <f t="shared" si="380"/>
        <v/>
      </c>
      <c r="J2421" s="19" t="str">
        <f>IF(I2421="","",INT(('ObjProd (2)'!$C$25-I2421)/7 * (ABS('ObjProd (2)'!$C$25-I2421)&gt;=7)))</f>
        <v/>
      </c>
      <c r="K2421" s="10" t="str">
        <f>IF(I2421="","",
IF(AND(DATEDIF(I2421,'ObjProd (2)'!$C$25,"y")=0,DATEDIF(I2421,'ObjProd (2)'!$C$25,"ym")=0,
   INT(('ObjProd (2)'!$C$25-EDATE(I2421,DATEDIF(I2421,'ObjProd (2)'!$C$25,"y")*12+DATEDIF(I2421,'ObjProd (2)'!$C$25,"ym")))/7)=0),
   "&lt; 1 sem.",
   IF(DATEDIF(I2421,'ObjProd (2)'!$C$25,"y")&gt;0,DATEDIF(I2421,'ObjProd (2)'!$C$25,"y") &amp; " " &amp; IF(DATEDIF(I2421,'ObjProd (2)'!$C$25,"y")=1,"an ","ans "),"") &amp;
   IF(DATEDIF(I2421,'ObjProd (2)'!$C$25,"ym")&gt;0,DATEDIF(I2421,'ObjProd (2)'!$C$25,"ym") &amp; " mois ", "") &amp;
   IF(INT(('ObjProd (2)'!$C$25-EDATE(I2421,DATEDIF(I2421,'ObjProd (2)'!$C$25,"y")*12+DATEDIF(I2421,'ObjProd (2)'!$C$25,"ym")))/7)&gt;0,
      INT(('ObjProd (2)'!$C$25-EDATE(I2421,DATEDIF(I2421,'ObjProd (2)'!$C$25,"y")*12+DATEDIF(I2421,'ObjProd (2)'!$C$25,"ym")))/7) &amp; " sem.",
      "")
)
)</f>
        <v/>
      </c>
      <c r="L2421" s="11" t="str">
        <f t="shared" si="381"/>
        <v/>
      </c>
      <c r="M2421" s="9" t="str">
        <f t="shared" si="377"/>
        <v/>
      </c>
      <c r="N2421" s="9" t="str" cm="1">
        <f t="array" aca="1" ref="N2421" ca="1">LEFT(L2421, IF(ISNUMBER(SUBSTITUTE(_xludf.MID(L2421, 2, 1), ".", ",")), 1, 2))</f>
        <v/>
      </c>
      <c r="O2421" s="19" t="str">
        <f t="shared" ca="1" si="383"/>
        <v/>
      </c>
      <c r="P2421" s="9" t="str">
        <f t="shared" ca="1" si="384"/>
        <v/>
      </c>
      <c r="Q2421" s="9" t="str">
        <f t="shared" ca="1" si="385"/>
        <v/>
      </c>
      <c r="R2421" s="9" t="str">
        <f t="shared" si="378"/>
        <v/>
      </c>
      <c r="S2421" t="str" cm="1">
        <f t="array" ref="S2421">IF(ISBLANK(C2421),"",IFERROR(INDEX(ListeSeries!$A$2:$A$1045, MATCH(1, (DatasScan!G2421=ListeSeries!$B$2:$B$1045) * (DatasScan!H2421&gt;=ListeSeries!$D$2:$D$1045) * (DatasScan!H2421&lt;=ListeSeries!$E$2:$E$1045), 0)), "no match"))</f>
        <v/>
      </c>
      <c r="T2421" s="7" t="str" cm="1">
        <f t="array" ref="T2421">IF(ISBLANK(C2421),"",IFERROR(INDEX(ListeSeries!$C$2:$C$1045, MATCH(1, (DatasScan!G2421=ListeSeries!$B$2:$B$1045) * (DatasScan!H2421&gt;=ListeSeries!$D$2:$D$1045) * (DatasScan!H2421&lt;=ListeSeries!$E$2:$E$1045), 0)), "no match"))</f>
        <v/>
      </c>
      <c r="U2421" s="11" t="str" cm="1">
        <f t="array" ref="U2421">IF(ISBLANK(C2421),"",IFERROR(INDEX(ListeSeries!$F$2:$F$1045, MATCH(1, (DatasScan!G2421=ListeSeries!$B$2:$B$1045) * (DatasScan!H2421&gt;=ListeSeries!$D$2:$D$1045) * (DatasScan!H2421&lt;=ListeSeries!$E$2:$E$1045), 0)), "no match"))</f>
        <v/>
      </c>
    </row>
    <row r="2422" spans="1:21" x14ac:dyDescent="0.25">
      <c r="A2422" s="6" t="str">
        <f t="shared" si="379"/>
        <v/>
      </c>
      <c r="B2422" s="272"/>
      <c r="F2422" s="7" t="str">
        <f t="shared" si="382"/>
        <v/>
      </c>
      <c r="G2422" s="21" t="str">
        <f>IF(ISBLANK(C2422),"",_xlfn.XLOOKUP(_xlfn.XLOOKUP(VALUE(LEFT(C2422,4)),Souches!$B$2:$B$15000,Souches!$E$2:$E$15000),Varietes!$B$2:$B$500,Varietes!$C$2:$C$500))</f>
        <v/>
      </c>
      <c r="H2422" s="19" t="str">
        <f>IF(ISBLANK(C2422),"",_xlfn.XLOOKUP(VALUE(LEFT(C2422,4)),Souches!$B$2:$B$15000,Souches!$D$2:$D$15000))</f>
        <v/>
      </c>
      <c r="I2422" s="10" t="str">
        <f t="shared" si="380"/>
        <v/>
      </c>
      <c r="J2422" s="19" t="str">
        <f>IF(I2422="","",INT(('ObjProd (2)'!$C$25-I2422)/7 * (ABS('ObjProd (2)'!$C$25-I2422)&gt;=7)))</f>
        <v/>
      </c>
      <c r="K2422" s="10" t="str">
        <f>IF(I2422="","",
IF(AND(DATEDIF(I2422,'ObjProd (2)'!$C$25,"y")=0,DATEDIF(I2422,'ObjProd (2)'!$C$25,"ym")=0,
   INT(('ObjProd (2)'!$C$25-EDATE(I2422,DATEDIF(I2422,'ObjProd (2)'!$C$25,"y")*12+DATEDIF(I2422,'ObjProd (2)'!$C$25,"ym")))/7)=0),
   "&lt; 1 sem.",
   IF(DATEDIF(I2422,'ObjProd (2)'!$C$25,"y")&gt;0,DATEDIF(I2422,'ObjProd (2)'!$C$25,"y") &amp; " " &amp; IF(DATEDIF(I2422,'ObjProd (2)'!$C$25,"y")=1,"an ","ans "),"") &amp;
   IF(DATEDIF(I2422,'ObjProd (2)'!$C$25,"ym")&gt;0,DATEDIF(I2422,'ObjProd (2)'!$C$25,"ym") &amp; " mois ", "") &amp;
   IF(INT(('ObjProd (2)'!$C$25-EDATE(I2422,DATEDIF(I2422,'ObjProd (2)'!$C$25,"y")*12+DATEDIF(I2422,'ObjProd (2)'!$C$25,"ym")))/7)&gt;0,
      INT(('ObjProd (2)'!$C$25-EDATE(I2422,DATEDIF(I2422,'ObjProd (2)'!$C$25,"y")*12+DATEDIF(I2422,'ObjProd (2)'!$C$25,"ym")))/7) &amp; " sem.",
      "")
)
)</f>
        <v/>
      </c>
      <c r="L2422" s="11" t="str">
        <f t="shared" si="381"/>
        <v/>
      </c>
      <c r="M2422" s="9" t="str">
        <f t="shared" si="377"/>
        <v/>
      </c>
      <c r="N2422" s="9" t="str" cm="1">
        <f t="array" aca="1" ref="N2422" ca="1">LEFT(L2422, IF(ISNUMBER(SUBSTITUTE(_xludf.MID(L2422, 2, 1), ".", ",")), 1, 2))</f>
        <v/>
      </c>
      <c r="O2422" s="19" t="str">
        <f t="shared" ca="1" si="383"/>
        <v/>
      </c>
      <c r="P2422" s="9" t="str">
        <f t="shared" ca="1" si="384"/>
        <v/>
      </c>
      <c r="Q2422" s="9" t="str">
        <f t="shared" ca="1" si="385"/>
        <v/>
      </c>
      <c r="R2422" s="9" t="str">
        <f t="shared" si="378"/>
        <v/>
      </c>
      <c r="S2422" t="str" cm="1">
        <f t="array" ref="S2422">IF(ISBLANK(C2422),"",IFERROR(INDEX(ListeSeries!$A$2:$A$1045, MATCH(1, (DatasScan!G2422=ListeSeries!$B$2:$B$1045) * (DatasScan!H2422&gt;=ListeSeries!$D$2:$D$1045) * (DatasScan!H2422&lt;=ListeSeries!$E$2:$E$1045), 0)), "no match"))</f>
        <v/>
      </c>
      <c r="T2422" s="7" t="str" cm="1">
        <f t="array" ref="T2422">IF(ISBLANK(C2422),"",IFERROR(INDEX(ListeSeries!$C$2:$C$1045, MATCH(1, (DatasScan!G2422=ListeSeries!$B$2:$B$1045) * (DatasScan!H2422&gt;=ListeSeries!$D$2:$D$1045) * (DatasScan!H2422&lt;=ListeSeries!$E$2:$E$1045), 0)), "no match"))</f>
        <v/>
      </c>
      <c r="U2422" s="11" t="str" cm="1">
        <f t="array" ref="U2422">IF(ISBLANK(C2422),"",IFERROR(INDEX(ListeSeries!$F$2:$F$1045, MATCH(1, (DatasScan!G2422=ListeSeries!$B$2:$B$1045) * (DatasScan!H2422&gt;=ListeSeries!$D$2:$D$1045) * (DatasScan!H2422&lt;=ListeSeries!$E$2:$E$1045), 0)), "no match"))</f>
        <v/>
      </c>
    </row>
    <row r="2423" spans="1:21" x14ac:dyDescent="0.25">
      <c r="A2423" s="6" t="str">
        <f t="shared" si="379"/>
        <v/>
      </c>
      <c r="B2423" s="272"/>
      <c r="F2423" s="7" t="str">
        <f t="shared" si="382"/>
        <v/>
      </c>
      <c r="G2423" s="21" t="str">
        <f>IF(ISBLANK(C2423),"",_xlfn.XLOOKUP(_xlfn.XLOOKUP(VALUE(LEFT(C2423,4)),Souches!$B$2:$B$15000,Souches!$E$2:$E$15000),Varietes!$B$2:$B$500,Varietes!$C$2:$C$500))</f>
        <v/>
      </c>
      <c r="H2423" s="19" t="str">
        <f>IF(ISBLANK(C2423),"",_xlfn.XLOOKUP(VALUE(LEFT(C2423,4)),Souches!$B$2:$B$15000,Souches!$D$2:$D$15000))</f>
        <v/>
      </c>
      <c r="I2423" s="10" t="str">
        <f t="shared" si="380"/>
        <v/>
      </c>
      <c r="J2423" s="19" t="str">
        <f>IF(I2423="","",INT(('ObjProd (2)'!$C$25-I2423)/7 * (ABS('ObjProd (2)'!$C$25-I2423)&gt;=7)))</f>
        <v/>
      </c>
      <c r="K2423" s="10" t="str">
        <f>IF(I2423="","",
IF(AND(DATEDIF(I2423,'ObjProd (2)'!$C$25,"y")=0,DATEDIF(I2423,'ObjProd (2)'!$C$25,"ym")=0,
   INT(('ObjProd (2)'!$C$25-EDATE(I2423,DATEDIF(I2423,'ObjProd (2)'!$C$25,"y")*12+DATEDIF(I2423,'ObjProd (2)'!$C$25,"ym")))/7)=0),
   "&lt; 1 sem.",
   IF(DATEDIF(I2423,'ObjProd (2)'!$C$25,"y")&gt;0,DATEDIF(I2423,'ObjProd (2)'!$C$25,"y") &amp; " " &amp; IF(DATEDIF(I2423,'ObjProd (2)'!$C$25,"y")=1,"an ","ans "),"") &amp;
   IF(DATEDIF(I2423,'ObjProd (2)'!$C$25,"ym")&gt;0,DATEDIF(I2423,'ObjProd (2)'!$C$25,"ym") &amp; " mois ", "") &amp;
   IF(INT(('ObjProd (2)'!$C$25-EDATE(I2423,DATEDIF(I2423,'ObjProd (2)'!$C$25,"y")*12+DATEDIF(I2423,'ObjProd (2)'!$C$25,"ym")))/7)&gt;0,
      INT(('ObjProd (2)'!$C$25-EDATE(I2423,DATEDIF(I2423,'ObjProd (2)'!$C$25,"y")*12+DATEDIF(I2423,'ObjProd (2)'!$C$25,"ym")))/7) &amp; " sem.",
      "")
)
)</f>
        <v/>
      </c>
      <c r="L2423" s="11" t="str">
        <f t="shared" si="381"/>
        <v/>
      </c>
      <c r="M2423" s="9" t="str">
        <f t="shared" si="377"/>
        <v/>
      </c>
      <c r="N2423" s="9" t="str" cm="1">
        <f t="array" aca="1" ref="N2423" ca="1">LEFT(L2423, IF(ISNUMBER(SUBSTITUTE(_xludf.MID(L2423, 2, 1), ".", ",")), 1, 2))</f>
        <v/>
      </c>
      <c r="O2423" s="19" t="str">
        <f t="shared" ca="1" si="383"/>
        <v/>
      </c>
      <c r="P2423" s="9" t="str">
        <f t="shared" ca="1" si="384"/>
        <v/>
      </c>
      <c r="Q2423" s="9" t="str">
        <f t="shared" ca="1" si="385"/>
        <v/>
      </c>
      <c r="R2423" s="9" t="str">
        <f t="shared" si="378"/>
        <v/>
      </c>
      <c r="S2423" t="str" cm="1">
        <f t="array" ref="S2423">IF(ISBLANK(C2423),"",IFERROR(INDEX(ListeSeries!$A$2:$A$1045, MATCH(1, (DatasScan!G2423=ListeSeries!$B$2:$B$1045) * (DatasScan!H2423&gt;=ListeSeries!$D$2:$D$1045) * (DatasScan!H2423&lt;=ListeSeries!$E$2:$E$1045), 0)), "no match"))</f>
        <v/>
      </c>
      <c r="T2423" s="7" t="str" cm="1">
        <f t="array" ref="T2423">IF(ISBLANK(C2423),"",IFERROR(INDEX(ListeSeries!$C$2:$C$1045, MATCH(1, (DatasScan!G2423=ListeSeries!$B$2:$B$1045) * (DatasScan!H2423&gt;=ListeSeries!$D$2:$D$1045) * (DatasScan!H2423&lt;=ListeSeries!$E$2:$E$1045), 0)), "no match"))</f>
        <v/>
      </c>
      <c r="U2423" s="11" t="str" cm="1">
        <f t="array" ref="U2423">IF(ISBLANK(C2423),"",IFERROR(INDEX(ListeSeries!$F$2:$F$1045, MATCH(1, (DatasScan!G2423=ListeSeries!$B$2:$B$1045) * (DatasScan!H2423&gt;=ListeSeries!$D$2:$D$1045) * (DatasScan!H2423&lt;=ListeSeries!$E$2:$E$1045), 0)), "no match"))</f>
        <v/>
      </c>
    </row>
    <row r="2424" spans="1:21" x14ac:dyDescent="0.25">
      <c r="A2424" s="6" t="str">
        <f t="shared" si="379"/>
        <v/>
      </c>
      <c r="B2424" s="272"/>
      <c r="F2424" s="7" t="str">
        <f t="shared" si="382"/>
        <v/>
      </c>
      <c r="G2424" s="21" t="str">
        <f>IF(ISBLANK(C2424),"",_xlfn.XLOOKUP(_xlfn.XLOOKUP(VALUE(LEFT(C2424,4)),Souches!$B$2:$B$15000,Souches!$E$2:$E$15000),Varietes!$B$2:$B$500,Varietes!$C$2:$C$500))</f>
        <v/>
      </c>
      <c r="H2424" s="19" t="str">
        <f>IF(ISBLANK(C2424),"",_xlfn.XLOOKUP(VALUE(LEFT(C2424,4)),Souches!$B$2:$B$15000,Souches!$D$2:$D$15000))</f>
        <v/>
      </c>
      <c r="I2424" s="10" t="str">
        <f t="shared" si="380"/>
        <v/>
      </c>
      <c r="J2424" s="19" t="str">
        <f>IF(I2424="","",INT(('ObjProd (2)'!$C$25-I2424)/7 * (ABS('ObjProd (2)'!$C$25-I2424)&gt;=7)))</f>
        <v/>
      </c>
      <c r="K2424" s="10" t="str">
        <f>IF(I2424="","",
IF(AND(DATEDIF(I2424,'ObjProd (2)'!$C$25,"y")=0,DATEDIF(I2424,'ObjProd (2)'!$C$25,"ym")=0,
   INT(('ObjProd (2)'!$C$25-EDATE(I2424,DATEDIF(I2424,'ObjProd (2)'!$C$25,"y")*12+DATEDIF(I2424,'ObjProd (2)'!$C$25,"ym")))/7)=0),
   "&lt; 1 sem.",
   IF(DATEDIF(I2424,'ObjProd (2)'!$C$25,"y")&gt;0,DATEDIF(I2424,'ObjProd (2)'!$C$25,"y") &amp; " " &amp; IF(DATEDIF(I2424,'ObjProd (2)'!$C$25,"y")=1,"an ","ans "),"") &amp;
   IF(DATEDIF(I2424,'ObjProd (2)'!$C$25,"ym")&gt;0,DATEDIF(I2424,'ObjProd (2)'!$C$25,"ym") &amp; " mois ", "") &amp;
   IF(INT(('ObjProd (2)'!$C$25-EDATE(I2424,DATEDIF(I2424,'ObjProd (2)'!$C$25,"y")*12+DATEDIF(I2424,'ObjProd (2)'!$C$25,"ym")))/7)&gt;0,
      INT(('ObjProd (2)'!$C$25-EDATE(I2424,DATEDIF(I2424,'ObjProd (2)'!$C$25,"y")*12+DATEDIF(I2424,'ObjProd (2)'!$C$25,"ym")))/7) &amp; " sem.",
      "")
)
)</f>
        <v/>
      </c>
      <c r="L2424" s="11" t="str">
        <f t="shared" si="381"/>
        <v/>
      </c>
      <c r="M2424" s="9" t="str">
        <f t="shared" si="377"/>
        <v/>
      </c>
      <c r="N2424" s="9" t="str" cm="1">
        <f t="array" aca="1" ref="N2424" ca="1">LEFT(L2424, IF(ISNUMBER(SUBSTITUTE(_xludf.MID(L2424, 2, 1), ".", ",")), 1, 2))</f>
        <v/>
      </c>
      <c r="O2424" s="19" t="str">
        <f t="shared" ca="1" si="383"/>
        <v/>
      </c>
      <c r="P2424" s="9" t="str">
        <f t="shared" ca="1" si="384"/>
        <v/>
      </c>
      <c r="Q2424" s="9" t="str">
        <f t="shared" ca="1" si="385"/>
        <v/>
      </c>
      <c r="R2424" s="9" t="str">
        <f t="shared" si="378"/>
        <v/>
      </c>
      <c r="S2424" t="str" cm="1">
        <f t="array" ref="S2424">IF(ISBLANK(C2424),"",IFERROR(INDEX(ListeSeries!$A$2:$A$1045, MATCH(1, (DatasScan!G2424=ListeSeries!$B$2:$B$1045) * (DatasScan!H2424&gt;=ListeSeries!$D$2:$D$1045) * (DatasScan!H2424&lt;=ListeSeries!$E$2:$E$1045), 0)), "no match"))</f>
        <v/>
      </c>
      <c r="T2424" s="7" t="str" cm="1">
        <f t="array" ref="T2424">IF(ISBLANK(C2424),"",IFERROR(INDEX(ListeSeries!$C$2:$C$1045, MATCH(1, (DatasScan!G2424=ListeSeries!$B$2:$B$1045) * (DatasScan!H2424&gt;=ListeSeries!$D$2:$D$1045) * (DatasScan!H2424&lt;=ListeSeries!$E$2:$E$1045), 0)), "no match"))</f>
        <v/>
      </c>
      <c r="U2424" s="11" t="str" cm="1">
        <f t="array" ref="U2424">IF(ISBLANK(C2424),"",IFERROR(INDEX(ListeSeries!$F$2:$F$1045, MATCH(1, (DatasScan!G2424=ListeSeries!$B$2:$B$1045) * (DatasScan!H2424&gt;=ListeSeries!$D$2:$D$1045) * (DatasScan!H2424&lt;=ListeSeries!$E$2:$E$1045), 0)), "no match"))</f>
        <v/>
      </c>
    </row>
    <row r="2425" spans="1:21" x14ac:dyDescent="0.25">
      <c r="A2425" s="6" t="str">
        <f t="shared" si="379"/>
        <v/>
      </c>
      <c r="B2425" s="272"/>
      <c r="F2425" s="7" t="str">
        <f t="shared" si="382"/>
        <v/>
      </c>
      <c r="G2425" s="21" t="str">
        <f>IF(ISBLANK(C2425),"",_xlfn.XLOOKUP(_xlfn.XLOOKUP(VALUE(LEFT(C2425,4)),Souches!$B$2:$B$15000,Souches!$E$2:$E$15000),Varietes!$B$2:$B$500,Varietes!$C$2:$C$500))</f>
        <v/>
      </c>
      <c r="H2425" s="19" t="str">
        <f>IF(ISBLANK(C2425),"",_xlfn.XLOOKUP(VALUE(LEFT(C2425,4)),Souches!$B$2:$B$15000,Souches!$D$2:$D$15000))</f>
        <v/>
      </c>
      <c r="I2425" s="10" t="str">
        <f t="shared" si="380"/>
        <v/>
      </c>
      <c r="J2425" s="19" t="str">
        <f>IF(I2425="","",INT(('ObjProd (2)'!$C$25-I2425)/7 * (ABS('ObjProd (2)'!$C$25-I2425)&gt;=7)))</f>
        <v/>
      </c>
      <c r="K2425" s="10" t="str">
        <f>IF(I2425="","",
IF(AND(DATEDIF(I2425,'ObjProd (2)'!$C$25,"y")=0,DATEDIF(I2425,'ObjProd (2)'!$C$25,"ym")=0,
   INT(('ObjProd (2)'!$C$25-EDATE(I2425,DATEDIF(I2425,'ObjProd (2)'!$C$25,"y")*12+DATEDIF(I2425,'ObjProd (2)'!$C$25,"ym")))/7)=0),
   "&lt; 1 sem.",
   IF(DATEDIF(I2425,'ObjProd (2)'!$C$25,"y")&gt;0,DATEDIF(I2425,'ObjProd (2)'!$C$25,"y") &amp; " " &amp; IF(DATEDIF(I2425,'ObjProd (2)'!$C$25,"y")=1,"an ","ans "),"") &amp;
   IF(DATEDIF(I2425,'ObjProd (2)'!$C$25,"ym")&gt;0,DATEDIF(I2425,'ObjProd (2)'!$C$25,"ym") &amp; " mois ", "") &amp;
   IF(INT(('ObjProd (2)'!$C$25-EDATE(I2425,DATEDIF(I2425,'ObjProd (2)'!$C$25,"y")*12+DATEDIF(I2425,'ObjProd (2)'!$C$25,"ym")))/7)&gt;0,
      INT(('ObjProd (2)'!$C$25-EDATE(I2425,DATEDIF(I2425,'ObjProd (2)'!$C$25,"y")*12+DATEDIF(I2425,'ObjProd (2)'!$C$25,"ym")))/7) &amp; " sem.",
      "")
)
)</f>
        <v/>
      </c>
      <c r="L2425" s="11" t="str">
        <f t="shared" si="381"/>
        <v/>
      </c>
      <c r="M2425" s="9" t="str">
        <f t="shared" si="377"/>
        <v/>
      </c>
      <c r="N2425" s="9" t="str" cm="1">
        <f t="array" aca="1" ref="N2425" ca="1">LEFT(L2425, IF(ISNUMBER(SUBSTITUTE(_xludf.MID(L2425, 2, 1), ".", ",")), 1, 2))</f>
        <v/>
      </c>
      <c r="O2425" s="19" t="str">
        <f t="shared" ca="1" si="383"/>
        <v/>
      </c>
      <c r="P2425" s="9" t="str">
        <f t="shared" ca="1" si="384"/>
        <v/>
      </c>
      <c r="Q2425" s="9" t="str">
        <f t="shared" ca="1" si="385"/>
        <v/>
      </c>
      <c r="R2425" s="9" t="str">
        <f t="shared" si="378"/>
        <v/>
      </c>
      <c r="S2425" t="str" cm="1">
        <f t="array" ref="S2425">IF(ISBLANK(C2425),"",IFERROR(INDEX(ListeSeries!$A$2:$A$1045, MATCH(1, (DatasScan!G2425=ListeSeries!$B$2:$B$1045) * (DatasScan!H2425&gt;=ListeSeries!$D$2:$D$1045) * (DatasScan!H2425&lt;=ListeSeries!$E$2:$E$1045), 0)), "no match"))</f>
        <v/>
      </c>
      <c r="T2425" s="7" t="str" cm="1">
        <f t="array" ref="T2425">IF(ISBLANK(C2425),"",IFERROR(INDEX(ListeSeries!$C$2:$C$1045, MATCH(1, (DatasScan!G2425=ListeSeries!$B$2:$B$1045) * (DatasScan!H2425&gt;=ListeSeries!$D$2:$D$1045) * (DatasScan!H2425&lt;=ListeSeries!$E$2:$E$1045), 0)), "no match"))</f>
        <v/>
      </c>
      <c r="U2425" s="11" t="str" cm="1">
        <f t="array" ref="U2425">IF(ISBLANK(C2425),"",IFERROR(INDEX(ListeSeries!$F$2:$F$1045, MATCH(1, (DatasScan!G2425=ListeSeries!$B$2:$B$1045) * (DatasScan!H2425&gt;=ListeSeries!$D$2:$D$1045) * (DatasScan!H2425&lt;=ListeSeries!$E$2:$E$1045), 0)), "no match"))</f>
        <v/>
      </c>
    </row>
    <row r="2426" spans="1:21" x14ac:dyDescent="0.25">
      <c r="A2426" s="6" t="str">
        <f t="shared" si="379"/>
        <v/>
      </c>
      <c r="B2426" s="272"/>
      <c r="F2426" s="7" t="str">
        <f t="shared" si="382"/>
        <v/>
      </c>
      <c r="G2426" s="21" t="str">
        <f>IF(ISBLANK(C2426),"",_xlfn.XLOOKUP(_xlfn.XLOOKUP(VALUE(LEFT(C2426,4)),Souches!$B$2:$B$15000,Souches!$E$2:$E$15000),Varietes!$B$2:$B$500,Varietes!$C$2:$C$500))</f>
        <v/>
      </c>
      <c r="H2426" s="19" t="str">
        <f>IF(ISBLANK(C2426),"",_xlfn.XLOOKUP(VALUE(LEFT(C2426,4)),Souches!$B$2:$B$15000,Souches!$D$2:$D$15000))</f>
        <v/>
      </c>
      <c r="I2426" s="10" t="str">
        <f t="shared" si="380"/>
        <v/>
      </c>
      <c r="J2426" s="19" t="str">
        <f>IF(I2426="","",INT(('ObjProd (2)'!$C$25-I2426)/7 * (ABS('ObjProd (2)'!$C$25-I2426)&gt;=7)))</f>
        <v/>
      </c>
      <c r="K2426" s="10" t="str">
        <f>IF(I2426="","",
IF(AND(DATEDIF(I2426,'ObjProd (2)'!$C$25,"y")=0,DATEDIF(I2426,'ObjProd (2)'!$C$25,"ym")=0,
   INT(('ObjProd (2)'!$C$25-EDATE(I2426,DATEDIF(I2426,'ObjProd (2)'!$C$25,"y")*12+DATEDIF(I2426,'ObjProd (2)'!$C$25,"ym")))/7)=0),
   "&lt; 1 sem.",
   IF(DATEDIF(I2426,'ObjProd (2)'!$C$25,"y")&gt;0,DATEDIF(I2426,'ObjProd (2)'!$C$25,"y") &amp; " " &amp; IF(DATEDIF(I2426,'ObjProd (2)'!$C$25,"y")=1,"an ","ans "),"") &amp;
   IF(DATEDIF(I2426,'ObjProd (2)'!$C$25,"ym")&gt;0,DATEDIF(I2426,'ObjProd (2)'!$C$25,"ym") &amp; " mois ", "") &amp;
   IF(INT(('ObjProd (2)'!$C$25-EDATE(I2426,DATEDIF(I2426,'ObjProd (2)'!$C$25,"y")*12+DATEDIF(I2426,'ObjProd (2)'!$C$25,"ym")))/7)&gt;0,
      INT(('ObjProd (2)'!$C$25-EDATE(I2426,DATEDIF(I2426,'ObjProd (2)'!$C$25,"y")*12+DATEDIF(I2426,'ObjProd (2)'!$C$25,"ym")))/7) &amp; " sem.",
      "")
)
)</f>
        <v/>
      </c>
      <c r="L2426" s="11" t="str">
        <f t="shared" si="381"/>
        <v/>
      </c>
      <c r="M2426" s="9" t="str">
        <f t="shared" si="377"/>
        <v/>
      </c>
      <c r="N2426" s="9" t="str" cm="1">
        <f t="array" aca="1" ref="N2426" ca="1">LEFT(L2426, IF(ISNUMBER(SUBSTITUTE(_xludf.MID(L2426, 2, 1), ".", ",")), 1, 2))</f>
        <v/>
      </c>
      <c r="O2426" s="19" t="str">
        <f t="shared" ca="1" si="383"/>
        <v/>
      </c>
      <c r="P2426" s="9" t="str">
        <f t="shared" ca="1" si="384"/>
        <v/>
      </c>
      <c r="Q2426" s="9" t="str">
        <f t="shared" ca="1" si="385"/>
        <v/>
      </c>
      <c r="R2426" s="9" t="str">
        <f t="shared" si="378"/>
        <v/>
      </c>
      <c r="S2426" t="str" cm="1">
        <f t="array" ref="S2426">IF(ISBLANK(C2426),"",IFERROR(INDEX(ListeSeries!$A$2:$A$1045, MATCH(1, (DatasScan!G2426=ListeSeries!$B$2:$B$1045) * (DatasScan!H2426&gt;=ListeSeries!$D$2:$D$1045) * (DatasScan!H2426&lt;=ListeSeries!$E$2:$E$1045), 0)), "no match"))</f>
        <v/>
      </c>
      <c r="T2426" s="7" t="str" cm="1">
        <f t="array" ref="T2426">IF(ISBLANK(C2426),"",IFERROR(INDEX(ListeSeries!$C$2:$C$1045, MATCH(1, (DatasScan!G2426=ListeSeries!$B$2:$B$1045) * (DatasScan!H2426&gt;=ListeSeries!$D$2:$D$1045) * (DatasScan!H2426&lt;=ListeSeries!$E$2:$E$1045), 0)), "no match"))</f>
        <v/>
      </c>
      <c r="U2426" s="11" t="str" cm="1">
        <f t="array" ref="U2426">IF(ISBLANK(C2426),"",IFERROR(INDEX(ListeSeries!$F$2:$F$1045, MATCH(1, (DatasScan!G2426=ListeSeries!$B$2:$B$1045) * (DatasScan!H2426&gt;=ListeSeries!$D$2:$D$1045) * (DatasScan!H2426&lt;=ListeSeries!$E$2:$E$1045), 0)), "no match"))</f>
        <v/>
      </c>
    </row>
    <row r="2427" spans="1:21" x14ac:dyDescent="0.25">
      <c r="A2427" s="6" t="str">
        <f t="shared" si="379"/>
        <v/>
      </c>
      <c r="B2427" s="272"/>
      <c r="F2427" s="7" t="str">
        <f t="shared" si="382"/>
        <v/>
      </c>
      <c r="G2427" s="21" t="str">
        <f>IF(ISBLANK(C2427),"",_xlfn.XLOOKUP(_xlfn.XLOOKUP(VALUE(LEFT(C2427,4)),Souches!$B$2:$B$15000,Souches!$E$2:$E$15000),Varietes!$B$2:$B$500,Varietes!$C$2:$C$500))</f>
        <v/>
      </c>
      <c r="H2427" s="19" t="str">
        <f>IF(ISBLANK(C2427),"",_xlfn.XLOOKUP(VALUE(LEFT(C2427,4)),Souches!$B$2:$B$15000,Souches!$D$2:$D$15000))</f>
        <v/>
      </c>
      <c r="I2427" s="10" t="str">
        <f t="shared" si="380"/>
        <v/>
      </c>
      <c r="J2427" s="19" t="str">
        <f>IF(I2427="","",INT(('ObjProd (2)'!$C$25-I2427)/7 * (ABS('ObjProd (2)'!$C$25-I2427)&gt;=7)))</f>
        <v/>
      </c>
      <c r="K2427" s="10" t="str">
        <f>IF(I2427="","",
IF(AND(DATEDIF(I2427,'ObjProd (2)'!$C$25,"y")=0,DATEDIF(I2427,'ObjProd (2)'!$C$25,"ym")=0,
   INT(('ObjProd (2)'!$C$25-EDATE(I2427,DATEDIF(I2427,'ObjProd (2)'!$C$25,"y")*12+DATEDIF(I2427,'ObjProd (2)'!$C$25,"ym")))/7)=0),
   "&lt; 1 sem.",
   IF(DATEDIF(I2427,'ObjProd (2)'!$C$25,"y")&gt;0,DATEDIF(I2427,'ObjProd (2)'!$C$25,"y") &amp; " " &amp; IF(DATEDIF(I2427,'ObjProd (2)'!$C$25,"y")=1,"an ","ans "),"") &amp;
   IF(DATEDIF(I2427,'ObjProd (2)'!$C$25,"ym")&gt;0,DATEDIF(I2427,'ObjProd (2)'!$C$25,"ym") &amp; " mois ", "") &amp;
   IF(INT(('ObjProd (2)'!$C$25-EDATE(I2427,DATEDIF(I2427,'ObjProd (2)'!$C$25,"y")*12+DATEDIF(I2427,'ObjProd (2)'!$C$25,"ym")))/7)&gt;0,
      INT(('ObjProd (2)'!$C$25-EDATE(I2427,DATEDIF(I2427,'ObjProd (2)'!$C$25,"y")*12+DATEDIF(I2427,'ObjProd (2)'!$C$25,"ym")))/7) &amp; " sem.",
      "")
)
)</f>
        <v/>
      </c>
      <c r="L2427" s="11" t="str">
        <f t="shared" si="381"/>
        <v/>
      </c>
      <c r="M2427" s="9" t="str">
        <f t="shared" si="377"/>
        <v/>
      </c>
      <c r="N2427" s="9" t="str" cm="1">
        <f t="array" aca="1" ref="N2427" ca="1">LEFT(L2427, IF(ISNUMBER(SUBSTITUTE(_xludf.MID(L2427, 2, 1), ".", ",")), 1, 2))</f>
        <v/>
      </c>
      <c r="O2427" s="19" t="str">
        <f t="shared" ca="1" si="383"/>
        <v/>
      </c>
      <c r="P2427" s="9" t="str">
        <f t="shared" ca="1" si="384"/>
        <v/>
      </c>
      <c r="Q2427" s="9" t="str">
        <f t="shared" ca="1" si="385"/>
        <v/>
      </c>
      <c r="R2427" s="9" t="str">
        <f t="shared" si="378"/>
        <v/>
      </c>
      <c r="S2427" t="str" cm="1">
        <f t="array" ref="S2427">IF(ISBLANK(C2427),"",IFERROR(INDEX(ListeSeries!$A$2:$A$1045, MATCH(1, (DatasScan!G2427=ListeSeries!$B$2:$B$1045) * (DatasScan!H2427&gt;=ListeSeries!$D$2:$D$1045) * (DatasScan!H2427&lt;=ListeSeries!$E$2:$E$1045), 0)), "no match"))</f>
        <v/>
      </c>
      <c r="T2427" s="7" t="str" cm="1">
        <f t="array" ref="T2427">IF(ISBLANK(C2427),"",IFERROR(INDEX(ListeSeries!$C$2:$C$1045, MATCH(1, (DatasScan!G2427=ListeSeries!$B$2:$B$1045) * (DatasScan!H2427&gt;=ListeSeries!$D$2:$D$1045) * (DatasScan!H2427&lt;=ListeSeries!$E$2:$E$1045), 0)), "no match"))</f>
        <v/>
      </c>
      <c r="U2427" s="11" t="str" cm="1">
        <f t="array" ref="U2427">IF(ISBLANK(C2427),"",IFERROR(INDEX(ListeSeries!$F$2:$F$1045, MATCH(1, (DatasScan!G2427=ListeSeries!$B$2:$B$1045) * (DatasScan!H2427&gt;=ListeSeries!$D$2:$D$1045) * (DatasScan!H2427&lt;=ListeSeries!$E$2:$E$1045), 0)), "no match"))</f>
        <v/>
      </c>
    </row>
    <row r="2428" spans="1:21" x14ac:dyDescent="0.25">
      <c r="A2428" s="6" t="str">
        <f t="shared" si="379"/>
        <v/>
      </c>
      <c r="B2428" s="272"/>
      <c r="F2428" s="7" t="str">
        <f t="shared" si="382"/>
        <v/>
      </c>
      <c r="G2428" s="21" t="str">
        <f>IF(ISBLANK(C2428),"",_xlfn.XLOOKUP(_xlfn.XLOOKUP(VALUE(LEFT(C2428,4)),Souches!$B$2:$B$15000,Souches!$E$2:$E$15000),Varietes!$B$2:$B$500,Varietes!$C$2:$C$500))</f>
        <v/>
      </c>
      <c r="H2428" s="19" t="str">
        <f>IF(ISBLANK(C2428),"",_xlfn.XLOOKUP(VALUE(LEFT(C2428,4)),Souches!$B$2:$B$15000,Souches!$D$2:$D$15000))</f>
        <v/>
      </c>
      <c r="I2428" s="10" t="str">
        <f t="shared" si="380"/>
        <v/>
      </c>
      <c r="J2428" s="19" t="str">
        <f>IF(I2428="","",INT(('ObjProd (2)'!$C$25-I2428)/7 * (ABS('ObjProd (2)'!$C$25-I2428)&gt;=7)))</f>
        <v/>
      </c>
      <c r="K2428" s="10" t="str">
        <f>IF(I2428="","",
IF(AND(DATEDIF(I2428,'ObjProd (2)'!$C$25,"y")=0,DATEDIF(I2428,'ObjProd (2)'!$C$25,"ym")=0,
   INT(('ObjProd (2)'!$C$25-EDATE(I2428,DATEDIF(I2428,'ObjProd (2)'!$C$25,"y")*12+DATEDIF(I2428,'ObjProd (2)'!$C$25,"ym")))/7)=0),
   "&lt; 1 sem.",
   IF(DATEDIF(I2428,'ObjProd (2)'!$C$25,"y")&gt;0,DATEDIF(I2428,'ObjProd (2)'!$C$25,"y") &amp; " " &amp; IF(DATEDIF(I2428,'ObjProd (2)'!$C$25,"y")=1,"an ","ans "),"") &amp;
   IF(DATEDIF(I2428,'ObjProd (2)'!$C$25,"ym")&gt;0,DATEDIF(I2428,'ObjProd (2)'!$C$25,"ym") &amp; " mois ", "") &amp;
   IF(INT(('ObjProd (2)'!$C$25-EDATE(I2428,DATEDIF(I2428,'ObjProd (2)'!$C$25,"y")*12+DATEDIF(I2428,'ObjProd (2)'!$C$25,"ym")))/7)&gt;0,
      INT(('ObjProd (2)'!$C$25-EDATE(I2428,DATEDIF(I2428,'ObjProd (2)'!$C$25,"y")*12+DATEDIF(I2428,'ObjProd (2)'!$C$25,"ym")))/7) &amp; " sem.",
      "")
)
)</f>
        <v/>
      </c>
      <c r="L2428" s="11" t="str">
        <f t="shared" si="381"/>
        <v/>
      </c>
      <c r="M2428" s="9" t="str">
        <f t="shared" si="377"/>
        <v/>
      </c>
      <c r="N2428" s="9" t="str" cm="1">
        <f t="array" aca="1" ref="N2428" ca="1">LEFT(L2428, IF(ISNUMBER(SUBSTITUTE(_xludf.MID(L2428, 2, 1), ".", ",")), 1, 2))</f>
        <v/>
      </c>
      <c r="O2428" s="19" t="str">
        <f t="shared" ca="1" si="383"/>
        <v/>
      </c>
      <c r="P2428" s="9" t="str">
        <f t="shared" ca="1" si="384"/>
        <v/>
      </c>
      <c r="Q2428" s="9" t="str">
        <f t="shared" ca="1" si="385"/>
        <v/>
      </c>
      <c r="R2428" s="9" t="str">
        <f t="shared" si="378"/>
        <v/>
      </c>
      <c r="S2428" t="str" cm="1">
        <f t="array" ref="S2428">IF(ISBLANK(C2428),"",IFERROR(INDEX(ListeSeries!$A$2:$A$1045, MATCH(1, (DatasScan!G2428=ListeSeries!$B$2:$B$1045) * (DatasScan!H2428&gt;=ListeSeries!$D$2:$D$1045) * (DatasScan!H2428&lt;=ListeSeries!$E$2:$E$1045), 0)), "no match"))</f>
        <v/>
      </c>
      <c r="T2428" s="7" t="str" cm="1">
        <f t="array" ref="T2428">IF(ISBLANK(C2428),"",IFERROR(INDEX(ListeSeries!$C$2:$C$1045, MATCH(1, (DatasScan!G2428=ListeSeries!$B$2:$B$1045) * (DatasScan!H2428&gt;=ListeSeries!$D$2:$D$1045) * (DatasScan!H2428&lt;=ListeSeries!$E$2:$E$1045), 0)), "no match"))</f>
        <v/>
      </c>
      <c r="U2428" s="11" t="str" cm="1">
        <f t="array" ref="U2428">IF(ISBLANK(C2428),"",IFERROR(INDEX(ListeSeries!$F$2:$F$1045, MATCH(1, (DatasScan!G2428=ListeSeries!$B$2:$B$1045) * (DatasScan!H2428&gt;=ListeSeries!$D$2:$D$1045) * (DatasScan!H2428&lt;=ListeSeries!$E$2:$E$1045), 0)), "no match"))</f>
        <v/>
      </c>
    </row>
    <row r="2429" spans="1:21" x14ac:dyDescent="0.25">
      <c r="A2429" s="6" t="str">
        <f t="shared" si="379"/>
        <v/>
      </c>
      <c r="B2429" s="272"/>
      <c r="F2429" s="7" t="str">
        <f t="shared" si="382"/>
        <v/>
      </c>
      <c r="G2429" s="21" t="str">
        <f>IF(ISBLANK(C2429),"",_xlfn.XLOOKUP(_xlfn.XLOOKUP(VALUE(LEFT(C2429,4)),Souches!$B$2:$B$15000,Souches!$E$2:$E$15000),Varietes!$B$2:$B$500,Varietes!$C$2:$C$500))</f>
        <v/>
      </c>
      <c r="H2429" s="19" t="str">
        <f>IF(ISBLANK(C2429),"",_xlfn.XLOOKUP(VALUE(LEFT(C2429,4)),Souches!$B$2:$B$15000,Souches!$D$2:$D$15000))</f>
        <v/>
      </c>
      <c r="I2429" s="10" t="str">
        <f t="shared" si="380"/>
        <v/>
      </c>
      <c r="J2429" s="19" t="str">
        <f>IF(I2429="","",INT(('ObjProd (2)'!$C$25-I2429)/7 * (ABS('ObjProd (2)'!$C$25-I2429)&gt;=7)))</f>
        <v/>
      </c>
      <c r="K2429" s="10" t="str">
        <f>IF(I2429="","",
IF(AND(DATEDIF(I2429,'ObjProd (2)'!$C$25,"y")=0,DATEDIF(I2429,'ObjProd (2)'!$C$25,"ym")=0,
   INT(('ObjProd (2)'!$C$25-EDATE(I2429,DATEDIF(I2429,'ObjProd (2)'!$C$25,"y")*12+DATEDIF(I2429,'ObjProd (2)'!$C$25,"ym")))/7)=0),
   "&lt; 1 sem.",
   IF(DATEDIF(I2429,'ObjProd (2)'!$C$25,"y")&gt;0,DATEDIF(I2429,'ObjProd (2)'!$C$25,"y") &amp; " " &amp; IF(DATEDIF(I2429,'ObjProd (2)'!$C$25,"y")=1,"an ","ans "),"") &amp;
   IF(DATEDIF(I2429,'ObjProd (2)'!$C$25,"ym")&gt;0,DATEDIF(I2429,'ObjProd (2)'!$C$25,"ym") &amp; " mois ", "") &amp;
   IF(INT(('ObjProd (2)'!$C$25-EDATE(I2429,DATEDIF(I2429,'ObjProd (2)'!$C$25,"y")*12+DATEDIF(I2429,'ObjProd (2)'!$C$25,"ym")))/7)&gt;0,
      INT(('ObjProd (2)'!$C$25-EDATE(I2429,DATEDIF(I2429,'ObjProd (2)'!$C$25,"y")*12+DATEDIF(I2429,'ObjProd (2)'!$C$25,"ym")))/7) &amp; " sem.",
      "")
)
)</f>
        <v/>
      </c>
      <c r="L2429" s="11" t="str">
        <f t="shared" si="381"/>
        <v/>
      </c>
      <c r="M2429" s="9" t="str">
        <f t="shared" si="377"/>
        <v/>
      </c>
      <c r="N2429" s="9" t="str" cm="1">
        <f t="array" aca="1" ref="N2429" ca="1">LEFT(L2429, IF(ISNUMBER(SUBSTITUTE(_xludf.MID(L2429, 2, 1), ".", ",")), 1, 2))</f>
        <v/>
      </c>
      <c r="O2429" s="19" t="str">
        <f t="shared" ca="1" si="383"/>
        <v/>
      </c>
      <c r="P2429" s="9" t="str">
        <f t="shared" ca="1" si="384"/>
        <v/>
      </c>
      <c r="Q2429" s="9" t="str">
        <f t="shared" ca="1" si="385"/>
        <v/>
      </c>
      <c r="R2429" s="9" t="str">
        <f t="shared" si="378"/>
        <v/>
      </c>
      <c r="S2429" t="str" cm="1">
        <f t="array" ref="S2429">IF(ISBLANK(C2429),"",IFERROR(INDEX(ListeSeries!$A$2:$A$1045, MATCH(1, (DatasScan!G2429=ListeSeries!$B$2:$B$1045) * (DatasScan!H2429&gt;=ListeSeries!$D$2:$D$1045) * (DatasScan!H2429&lt;=ListeSeries!$E$2:$E$1045), 0)), "no match"))</f>
        <v/>
      </c>
      <c r="T2429" s="7" t="str" cm="1">
        <f t="array" ref="T2429">IF(ISBLANK(C2429),"",IFERROR(INDEX(ListeSeries!$C$2:$C$1045, MATCH(1, (DatasScan!G2429=ListeSeries!$B$2:$B$1045) * (DatasScan!H2429&gt;=ListeSeries!$D$2:$D$1045) * (DatasScan!H2429&lt;=ListeSeries!$E$2:$E$1045), 0)), "no match"))</f>
        <v/>
      </c>
      <c r="U2429" s="11" t="str" cm="1">
        <f t="array" ref="U2429">IF(ISBLANK(C2429),"",IFERROR(INDEX(ListeSeries!$F$2:$F$1045, MATCH(1, (DatasScan!G2429=ListeSeries!$B$2:$B$1045) * (DatasScan!H2429&gt;=ListeSeries!$D$2:$D$1045) * (DatasScan!H2429&lt;=ListeSeries!$E$2:$E$1045), 0)), "no match"))</f>
        <v/>
      </c>
    </row>
    <row r="2430" spans="1:21" x14ac:dyDescent="0.25">
      <c r="A2430" s="6" t="str">
        <f t="shared" si="379"/>
        <v/>
      </c>
      <c r="B2430" s="272"/>
      <c r="F2430" s="7" t="str">
        <f t="shared" si="382"/>
        <v/>
      </c>
      <c r="G2430" s="21" t="str">
        <f>IF(ISBLANK(C2430),"",_xlfn.XLOOKUP(_xlfn.XLOOKUP(VALUE(LEFT(C2430,4)),Souches!$B$2:$B$15000,Souches!$E$2:$E$15000),Varietes!$B$2:$B$500,Varietes!$C$2:$C$500))</f>
        <v/>
      </c>
      <c r="H2430" s="19" t="str">
        <f>IF(ISBLANK(C2430),"",_xlfn.XLOOKUP(VALUE(LEFT(C2430,4)),Souches!$B$2:$B$15000,Souches!$D$2:$D$15000))</f>
        <v/>
      </c>
      <c r="I2430" s="10" t="str">
        <f t="shared" si="380"/>
        <v/>
      </c>
      <c r="J2430" s="19" t="str">
        <f>IF(I2430="","",INT(('ObjProd (2)'!$C$25-I2430)/7 * (ABS('ObjProd (2)'!$C$25-I2430)&gt;=7)))</f>
        <v/>
      </c>
      <c r="K2430" s="10" t="str">
        <f>IF(I2430="","",
IF(AND(DATEDIF(I2430,'ObjProd (2)'!$C$25,"y")=0,DATEDIF(I2430,'ObjProd (2)'!$C$25,"ym")=0,
   INT(('ObjProd (2)'!$C$25-EDATE(I2430,DATEDIF(I2430,'ObjProd (2)'!$C$25,"y")*12+DATEDIF(I2430,'ObjProd (2)'!$C$25,"ym")))/7)=0),
   "&lt; 1 sem.",
   IF(DATEDIF(I2430,'ObjProd (2)'!$C$25,"y")&gt;0,DATEDIF(I2430,'ObjProd (2)'!$C$25,"y") &amp; " " &amp; IF(DATEDIF(I2430,'ObjProd (2)'!$C$25,"y")=1,"an ","ans "),"") &amp;
   IF(DATEDIF(I2430,'ObjProd (2)'!$C$25,"ym")&gt;0,DATEDIF(I2430,'ObjProd (2)'!$C$25,"ym") &amp; " mois ", "") &amp;
   IF(INT(('ObjProd (2)'!$C$25-EDATE(I2430,DATEDIF(I2430,'ObjProd (2)'!$C$25,"y")*12+DATEDIF(I2430,'ObjProd (2)'!$C$25,"ym")))/7)&gt;0,
      INT(('ObjProd (2)'!$C$25-EDATE(I2430,DATEDIF(I2430,'ObjProd (2)'!$C$25,"y")*12+DATEDIF(I2430,'ObjProd (2)'!$C$25,"ym")))/7) &amp; " sem.",
      "")
)
)</f>
        <v/>
      </c>
      <c r="L2430" s="11" t="str">
        <f t="shared" si="381"/>
        <v/>
      </c>
      <c r="M2430" s="9" t="str">
        <f t="shared" si="377"/>
        <v/>
      </c>
      <c r="N2430" s="9" t="str" cm="1">
        <f t="array" aca="1" ref="N2430" ca="1">LEFT(L2430, IF(ISNUMBER(SUBSTITUTE(_xludf.MID(L2430, 2, 1), ".", ",")), 1, 2))</f>
        <v/>
      </c>
      <c r="O2430" s="19" t="str">
        <f t="shared" ca="1" si="383"/>
        <v/>
      </c>
      <c r="P2430" s="9" t="str">
        <f t="shared" ca="1" si="384"/>
        <v/>
      </c>
      <c r="Q2430" s="9" t="str">
        <f t="shared" ca="1" si="385"/>
        <v/>
      </c>
      <c r="R2430" s="9" t="str">
        <f t="shared" si="378"/>
        <v/>
      </c>
      <c r="S2430" t="str" cm="1">
        <f t="array" ref="S2430">IF(ISBLANK(C2430),"",IFERROR(INDEX(ListeSeries!$A$2:$A$1045, MATCH(1, (DatasScan!G2430=ListeSeries!$B$2:$B$1045) * (DatasScan!H2430&gt;=ListeSeries!$D$2:$D$1045) * (DatasScan!H2430&lt;=ListeSeries!$E$2:$E$1045), 0)), "no match"))</f>
        <v/>
      </c>
      <c r="T2430" s="7" t="str" cm="1">
        <f t="array" ref="T2430">IF(ISBLANK(C2430),"",IFERROR(INDEX(ListeSeries!$C$2:$C$1045, MATCH(1, (DatasScan!G2430=ListeSeries!$B$2:$B$1045) * (DatasScan!H2430&gt;=ListeSeries!$D$2:$D$1045) * (DatasScan!H2430&lt;=ListeSeries!$E$2:$E$1045), 0)), "no match"))</f>
        <v/>
      </c>
      <c r="U2430" s="11" t="str" cm="1">
        <f t="array" ref="U2430">IF(ISBLANK(C2430),"",IFERROR(INDEX(ListeSeries!$F$2:$F$1045, MATCH(1, (DatasScan!G2430=ListeSeries!$B$2:$B$1045) * (DatasScan!H2430&gt;=ListeSeries!$D$2:$D$1045) * (DatasScan!H2430&lt;=ListeSeries!$E$2:$E$1045), 0)), "no match"))</f>
        <v/>
      </c>
    </row>
    <row r="2431" spans="1:21" x14ac:dyDescent="0.25">
      <c r="A2431" s="6" t="str">
        <f t="shared" si="379"/>
        <v/>
      </c>
      <c r="B2431" s="272"/>
      <c r="F2431" s="7" t="str">
        <f t="shared" si="382"/>
        <v/>
      </c>
      <c r="G2431" s="21" t="str">
        <f>IF(ISBLANK(C2431),"",_xlfn.XLOOKUP(_xlfn.XLOOKUP(VALUE(LEFT(C2431,4)),Souches!$B$2:$B$15000,Souches!$E$2:$E$15000),Varietes!$B$2:$B$500,Varietes!$C$2:$C$500))</f>
        <v/>
      </c>
      <c r="H2431" s="19" t="str">
        <f>IF(ISBLANK(C2431),"",_xlfn.XLOOKUP(VALUE(LEFT(C2431,4)),Souches!$B$2:$B$15000,Souches!$D$2:$D$15000))</f>
        <v/>
      </c>
      <c r="I2431" s="10" t="str">
        <f t="shared" si="380"/>
        <v/>
      </c>
      <c r="J2431" s="19" t="str">
        <f>IF(I2431="","",INT(('ObjProd (2)'!$C$25-I2431)/7 * (ABS('ObjProd (2)'!$C$25-I2431)&gt;=7)))</f>
        <v/>
      </c>
      <c r="K2431" s="10" t="str">
        <f>IF(I2431="","",
IF(AND(DATEDIF(I2431,'ObjProd (2)'!$C$25,"y")=0,DATEDIF(I2431,'ObjProd (2)'!$C$25,"ym")=0,
   INT(('ObjProd (2)'!$C$25-EDATE(I2431,DATEDIF(I2431,'ObjProd (2)'!$C$25,"y")*12+DATEDIF(I2431,'ObjProd (2)'!$C$25,"ym")))/7)=0),
   "&lt; 1 sem.",
   IF(DATEDIF(I2431,'ObjProd (2)'!$C$25,"y")&gt;0,DATEDIF(I2431,'ObjProd (2)'!$C$25,"y") &amp; " " &amp; IF(DATEDIF(I2431,'ObjProd (2)'!$C$25,"y")=1,"an ","ans "),"") &amp;
   IF(DATEDIF(I2431,'ObjProd (2)'!$C$25,"ym")&gt;0,DATEDIF(I2431,'ObjProd (2)'!$C$25,"ym") &amp; " mois ", "") &amp;
   IF(INT(('ObjProd (2)'!$C$25-EDATE(I2431,DATEDIF(I2431,'ObjProd (2)'!$C$25,"y")*12+DATEDIF(I2431,'ObjProd (2)'!$C$25,"ym")))/7)&gt;0,
      INT(('ObjProd (2)'!$C$25-EDATE(I2431,DATEDIF(I2431,'ObjProd (2)'!$C$25,"y")*12+DATEDIF(I2431,'ObjProd (2)'!$C$25,"ym")))/7) &amp; " sem.",
      "")
)
)</f>
        <v/>
      </c>
      <c r="L2431" s="11" t="str">
        <f t="shared" si="381"/>
        <v/>
      </c>
      <c r="M2431" s="9" t="str">
        <f t="shared" si="377"/>
        <v/>
      </c>
      <c r="N2431" s="9" t="str" cm="1">
        <f t="array" aca="1" ref="N2431" ca="1">LEFT(L2431, IF(ISNUMBER(SUBSTITUTE(_xludf.MID(L2431, 2, 1), ".", ",")), 1, 2))</f>
        <v/>
      </c>
      <c r="O2431" s="19" t="str">
        <f t="shared" ca="1" si="383"/>
        <v/>
      </c>
      <c r="P2431" s="9" t="str">
        <f t="shared" ca="1" si="384"/>
        <v/>
      </c>
      <c r="Q2431" s="9" t="str">
        <f t="shared" ca="1" si="385"/>
        <v/>
      </c>
      <c r="R2431" s="9" t="str">
        <f t="shared" si="378"/>
        <v/>
      </c>
      <c r="S2431" t="str" cm="1">
        <f t="array" ref="S2431">IF(ISBLANK(C2431),"",IFERROR(INDEX(ListeSeries!$A$2:$A$1045, MATCH(1, (DatasScan!G2431=ListeSeries!$B$2:$B$1045) * (DatasScan!H2431&gt;=ListeSeries!$D$2:$D$1045) * (DatasScan!H2431&lt;=ListeSeries!$E$2:$E$1045), 0)), "no match"))</f>
        <v/>
      </c>
      <c r="T2431" s="7" t="str" cm="1">
        <f t="array" ref="T2431">IF(ISBLANK(C2431),"",IFERROR(INDEX(ListeSeries!$C$2:$C$1045, MATCH(1, (DatasScan!G2431=ListeSeries!$B$2:$B$1045) * (DatasScan!H2431&gt;=ListeSeries!$D$2:$D$1045) * (DatasScan!H2431&lt;=ListeSeries!$E$2:$E$1045), 0)), "no match"))</f>
        <v/>
      </c>
      <c r="U2431" s="11" t="str" cm="1">
        <f t="array" ref="U2431">IF(ISBLANK(C2431),"",IFERROR(INDEX(ListeSeries!$F$2:$F$1045, MATCH(1, (DatasScan!G2431=ListeSeries!$B$2:$B$1045) * (DatasScan!H2431&gt;=ListeSeries!$D$2:$D$1045) * (DatasScan!H2431&lt;=ListeSeries!$E$2:$E$1045), 0)), "no match"))</f>
        <v/>
      </c>
    </row>
    <row r="2432" spans="1:21" x14ac:dyDescent="0.25">
      <c r="A2432" s="6" t="str">
        <f t="shared" si="379"/>
        <v/>
      </c>
      <c r="B2432" s="272"/>
      <c r="F2432" s="7" t="str">
        <f t="shared" si="382"/>
        <v/>
      </c>
      <c r="G2432" s="21" t="str">
        <f>IF(ISBLANK(C2432),"",_xlfn.XLOOKUP(_xlfn.XLOOKUP(VALUE(LEFT(C2432,4)),Souches!$B$2:$B$15000,Souches!$E$2:$E$15000),Varietes!$B$2:$B$500,Varietes!$C$2:$C$500))</f>
        <v/>
      </c>
      <c r="H2432" s="19" t="str">
        <f>IF(ISBLANK(C2432),"",_xlfn.XLOOKUP(VALUE(LEFT(C2432,4)),Souches!$B$2:$B$15000,Souches!$D$2:$D$15000))</f>
        <v/>
      </c>
      <c r="I2432" s="10" t="str">
        <f t="shared" si="380"/>
        <v/>
      </c>
      <c r="J2432" s="19" t="str">
        <f>IF(I2432="","",INT(('ObjProd (2)'!$C$25-I2432)/7 * (ABS('ObjProd (2)'!$C$25-I2432)&gt;=7)))</f>
        <v/>
      </c>
      <c r="K2432" s="10" t="str">
        <f>IF(I2432="","",
IF(AND(DATEDIF(I2432,'ObjProd (2)'!$C$25,"y")=0,DATEDIF(I2432,'ObjProd (2)'!$C$25,"ym")=0,
   INT(('ObjProd (2)'!$C$25-EDATE(I2432,DATEDIF(I2432,'ObjProd (2)'!$C$25,"y")*12+DATEDIF(I2432,'ObjProd (2)'!$C$25,"ym")))/7)=0),
   "&lt; 1 sem.",
   IF(DATEDIF(I2432,'ObjProd (2)'!$C$25,"y")&gt;0,DATEDIF(I2432,'ObjProd (2)'!$C$25,"y") &amp; " " &amp; IF(DATEDIF(I2432,'ObjProd (2)'!$C$25,"y")=1,"an ","ans "),"") &amp;
   IF(DATEDIF(I2432,'ObjProd (2)'!$C$25,"ym")&gt;0,DATEDIF(I2432,'ObjProd (2)'!$C$25,"ym") &amp; " mois ", "") &amp;
   IF(INT(('ObjProd (2)'!$C$25-EDATE(I2432,DATEDIF(I2432,'ObjProd (2)'!$C$25,"y")*12+DATEDIF(I2432,'ObjProd (2)'!$C$25,"ym")))/7)&gt;0,
      INT(('ObjProd (2)'!$C$25-EDATE(I2432,DATEDIF(I2432,'ObjProd (2)'!$C$25,"y")*12+DATEDIF(I2432,'ObjProd (2)'!$C$25,"ym")))/7) &amp; " sem.",
      "")
)
)</f>
        <v/>
      </c>
      <c r="L2432" s="11" t="str">
        <f t="shared" si="381"/>
        <v/>
      </c>
      <c r="M2432" s="9" t="str">
        <f t="shared" ref="M2432:M2495" si="386">IF(OR(D2432&gt;0, E2432&gt;0), D2432*14+E2432,"")</f>
        <v/>
      </c>
      <c r="N2432" s="9" t="str" cm="1">
        <f t="array" aca="1" ref="N2432" ca="1">LEFT(L2432, IF(ISNUMBER(SUBSTITUTE(_xludf.MID(L2432, 2, 1), ".", ",")), 1, 2))</f>
        <v/>
      </c>
      <c r="O2432" s="19" t="str">
        <f t="shared" ca="1" si="383"/>
        <v/>
      </c>
      <c r="P2432" s="9" t="str">
        <f t="shared" ca="1" si="384"/>
        <v/>
      </c>
      <c r="Q2432" s="9" t="str">
        <f t="shared" ca="1" si="385"/>
        <v/>
      </c>
      <c r="R2432" s="9" t="str">
        <f t="shared" ref="R2432:R2495" si="387">IF(ISBLANK(C2432),"",P2432&amp;Q2432)</f>
        <v/>
      </c>
      <c r="S2432" t="str" cm="1">
        <f t="array" ref="S2432">IF(ISBLANK(C2432),"",IFERROR(INDEX(ListeSeries!$A$2:$A$1045, MATCH(1, (DatasScan!G2432=ListeSeries!$B$2:$B$1045) * (DatasScan!H2432&gt;=ListeSeries!$D$2:$D$1045) * (DatasScan!H2432&lt;=ListeSeries!$E$2:$E$1045), 0)), "no match"))</f>
        <v/>
      </c>
      <c r="T2432" s="7" t="str" cm="1">
        <f t="array" ref="T2432">IF(ISBLANK(C2432),"",IFERROR(INDEX(ListeSeries!$C$2:$C$1045, MATCH(1, (DatasScan!G2432=ListeSeries!$B$2:$B$1045) * (DatasScan!H2432&gt;=ListeSeries!$D$2:$D$1045) * (DatasScan!H2432&lt;=ListeSeries!$E$2:$E$1045), 0)), "no match"))</f>
        <v/>
      </c>
      <c r="U2432" s="11" t="str" cm="1">
        <f t="array" ref="U2432">IF(ISBLANK(C2432),"",IFERROR(INDEX(ListeSeries!$F$2:$F$1045, MATCH(1, (DatasScan!G2432=ListeSeries!$B$2:$B$1045) * (DatasScan!H2432&gt;=ListeSeries!$D$2:$D$1045) * (DatasScan!H2432&lt;=ListeSeries!$E$2:$E$1045), 0)), "no match"))</f>
        <v/>
      </c>
    </row>
    <row r="2433" spans="1:21" x14ac:dyDescent="0.25">
      <c r="A2433" s="6" t="str">
        <f t="shared" ref="A2433:A2496" si="388">IF(B2433="CHF","CHF",IF(B2433="CHF 2","CHF hangar",LEFT(B2433,1)))</f>
        <v/>
      </c>
      <c r="B2433" s="272"/>
      <c r="F2433" s="7" t="str">
        <f t="shared" si="382"/>
        <v/>
      </c>
      <c r="G2433" s="21" t="str">
        <f>IF(ISBLANK(C2433),"",_xlfn.XLOOKUP(_xlfn.XLOOKUP(VALUE(LEFT(C2433,4)),Souches!$B$2:$B$15000,Souches!$E$2:$E$15000),Varietes!$B$2:$B$500,Varietes!$C$2:$C$500))</f>
        <v/>
      </c>
      <c r="H2433" s="19" t="str">
        <f>IF(ISBLANK(C2433),"",_xlfn.XLOOKUP(VALUE(LEFT(C2433,4)),Souches!$B$2:$B$15000,Souches!$D$2:$D$15000))</f>
        <v/>
      </c>
      <c r="I2433" s="10" t="str">
        <f t="shared" si="380"/>
        <v/>
      </c>
      <c r="J2433" s="19" t="str">
        <f>IF(I2433="","",INT(('ObjProd (2)'!$C$25-I2433)/7 * (ABS('ObjProd (2)'!$C$25-I2433)&gt;=7)))</f>
        <v/>
      </c>
      <c r="K2433" s="10" t="str">
        <f>IF(I2433="","",
IF(AND(DATEDIF(I2433,'ObjProd (2)'!$C$25,"y")=0,DATEDIF(I2433,'ObjProd (2)'!$C$25,"ym")=0,
   INT(('ObjProd (2)'!$C$25-EDATE(I2433,DATEDIF(I2433,'ObjProd (2)'!$C$25,"y")*12+DATEDIF(I2433,'ObjProd (2)'!$C$25,"ym")))/7)=0),
   "&lt; 1 sem.",
   IF(DATEDIF(I2433,'ObjProd (2)'!$C$25,"y")&gt;0,DATEDIF(I2433,'ObjProd (2)'!$C$25,"y") &amp; " " &amp; IF(DATEDIF(I2433,'ObjProd (2)'!$C$25,"y")=1,"an ","ans "),"") &amp;
   IF(DATEDIF(I2433,'ObjProd (2)'!$C$25,"ym")&gt;0,DATEDIF(I2433,'ObjProd (2)'!$C$25,"ym") &amp; " mois ", "") &amp;
   IF(INT(('ObjProd (2)'!$C$25-EDATE(I2433,DATEDIF(I2433,'ObjProd (2)'!$C$25,"y")*12+DATEDIF(I2433,'ObjProd (2)'!$C$25,"ym")))/7)&gt;0,
      INT(('ObjProd (2)'!$C$25-EDATE(I2433,DATEDIF(I2433,'ObjProd (2)'!$C$25,"y")*12+DATEDIF(I2433,'ObjProd (2)'!$C$25,"ym")))/7) &amp; " sem.",
      "")
)
)</f>
        <v/>
      </c>
      <c r="L2433" s="11" t="str">
        <f t="shared" si="381"/>
        <v/>
      </c>
      <c r="M2433" s="9" t="str">
        <f t="shared" si="386"/>
        <v/>
      </c>
      <c r="N2433" s="9" t="str" cm="1">
        <f t="array" aca="1" ref="N2433" ca="1">LEFT(L2433, IF(ISNUMBER(SUBSTITUTE(_xludf.MID(L2433, 2, 1), ".", ",")), 1, 2))</f>
        <v/>
      </c>
      <c r="O2433" s="19" t="str">
        <f t="shared" ca="1" si="383"/>
        <v/>
      </c>
      <c r="P2433" s="9" t="str">
        <f t="shared" ca="1" si="384"/>
        <v/>
      </c>
      <c r="Q2433" s="9" t="str">
        <f t="shared" ca="1" si="385"/>
        <v/>
      </c>
      <c r="R2433" s="9" t="str">
        <f t="shared" si="387"/>
        <v/>
      </c>
      <c r="S2433" t="str" cm="1">
        <f t="array" ref="S2433">IF(ISBLANK(C2433),"",IFERROR(INDEX(ListeSeries!$A$2:$A$1045, MATCH(1, (DatasScan!G2433=ListeSeries!$B$2:$B$1045) * (DatasScan!H2433&gt;=ListeSeries!$D$2:$D$1045) * (DatasScan!H2433&lt;=ListeSeries!$E$2:$E$1045), 0)), "no match"))</f>
        <v/>
      </c>
      <c r="T2433" s="7" t="str" cm="1">
        <f t="array" ref="T2433">IF(ISBLANK(C2433),"",IFERROR(INDEX(ListeSeries!$C$2:$C$1045, MATCH(1, (DatasScan!G2433=ListeSeries!$B$2:$B$1045) * (DatasScan!H2433&gt;=ListeSeries!$D$2:$D$1045) * (DatasScan!H2433&lt;=ListeSeries!$E$2:$E$1045), 0)), "no match"))</f>
        <v/>
      </c>
      <c r="U2433" s="11" t="str" cm="1">
        <f t="array" ref="U2433">IF(ISBLANK(C2433),"",IFERROR(INDEX(ListeSeries!$F$2:$F$1045, MATCH(1, (DatasScan!G2433=ListeSeries!$B$2:$B$1045) * (DatasScan!H2433&gt;=ListeSeries!$D$2:$D$1045) * (DatasScan!H2433&lt;=ListeSeries!$E$2:$E$1045), 0)), "no match"))</f>
        <v/>
      </c>
    </row>
    <row r="2434" spans="1:21" x14ac:dyDescent="0.25">
      <c r="A2434" s="6" t="str">
        <f t="shared" si="388"/>
        <v/>
      </c>
      <c r="B2434" s="272"/>
      <c r="F2434" s="7" t="str">
        <f t="shared" si="382"/>
        <v/>
      </c>
      <c r="G2434" s="21" t="str">
        <f>IF(ISBLANK(C2434),"",_xlfn.XLOOKUP(_xlfn.XLOOKUP(VALUE(LEFT(C2434,4)),Souches!$B$2:$B$15000,Souches!$E$2:$E$15000),Varietes!$B$2:$B$500,Varietes!$C$2:$C$500))</f>
        <v/>
      </c>
      <c r="H2434" s="19" t="str">
        <f>IF(ISBLANK(C2434),"",_xlfn.XLOOKUP(VALUE(LEFT(C2434,4)),Souches!$B$2:$B$15000,Souches!$D$2:$D$15000))</f>
        <v/>
      </c>
      <c r="I2434" s="10" t="str">
        <f t="shared" ref="I2434:I2497" si="389">IF(ISBLANK(C2434),"",DATE(MID(C2434,5,4),MID(C2434,9,2),MID(C2434,11,2)))</f>
        <v/>
      </c>
      <c r="J2434" s="19" t="str">
        <f>IF(I2434="","",INT(('ObjProd (2)'!$C$25-I2434)/7 * (ABS('ObjProd (2)'!$C$25-I2434)&gt;=7)))</f>
        <v/>
      </c>
      <c r="K2434" s="10" t="str">
        <f>IF(I2434="","",
IF(AND(DATEDIF(I2434,'ObjProd (2)'!$C$25,"y")=0,DATEDIF(I2434,'ObjProd (2)'!$C$25,"ym")=0,
   INT(('ObjProd (2)'!$C$25-EDATE(I2434,DATEDIF(I2434,'ObjProd (2)'!$C$25,"y")*12+DATEDIF(I2434,'ObjProd (2)'!$C$25,"ym")))/7)=0),
   "&lt; 1 sem.",
   IF(DATEDIF(I2434,'ObjProd (2)'!$C$25,"y")&gt;0,DATEDIF(I2434,'ObjProd (2)'!$C$25,"y") &amp; " " &amp; IF(DATEDIF(I2434,'ObjProd (2)'!$C$25,"y")=1,"an ","ans "),"") &amp;
   IF(DATEDIF(I2434,'ObjProd (2)'!$C$25,"ym")&gt;0,DATEDIF(I2434,'ObjProd (2)'!$C$25,"ym") &amp; " mois ", "") &amp;
   IF(INT(('ObjProd (2)'!$C$25-EDATE(I2434,DATEDIF(I2434,'ObjProd (2)'!$C$25,"y")*12+DATEDIF(I2434,'ObjProd (2)'!$C$25,"ym")))/7)&gt;0,
      INT(('ObjProd (2)'!$C$25-EDATE(I2434,DATEDIF(I2434,'ObjProd (2)'!$C$25,"y")*12+DATEDIF(I2434,'ObjProd (2)'!$C$25,"ym")))/7) &amp; " sem.",
      "")
)
)</f>
        <v/>
      </c>
      <c r="L2434" s="11" t="str">
        <f t="shared" ref="L2434:L2497" si="390">IF(ISBLANK(C2434),"",MID(C2434,13,4))</f>
        <v/>
      </c>
      <c r="M2434" s="9" t="str">
        <f t="shared" si="386"/>
        <v/>
      </c>
      <c r="N2434" s="9" t="str" cm="1">
        <f t="array" aca="1" ref="N2434" ca="1">LEFT(L2434, IF(ISNUMBER(SUBSTITUTE(_xludf.MID(L2434, 2, 1), ".", ",")), 1, 2))</f>
        <v/>
      </c>
      <c r="O2434" s="19" t="str">
        <f t="shared" ca="1" si="383"/>
        <v/>
      </c>
      <c r="P2434" s="9" t="str">
        <f t="shared" ca="1" si="384"/>
        <v/>
      </c>
      <c r="Q2434" s="9" t="str">
        <f t="shared" ca="1" si="385"/>
        <v/>
      </c>
      <c r="R2434" s="9" t="str">
        <f t="shared" si="387"/>
        <v/>
      </c>
      <c r="S2434" t="str" cm="1">
        <f t="array" ref="S2434">IF(ISBLANK(C2434),"",IFERROR(INDEX(ListeSeries!$A$2:$A$1045, MATCH(1, (DatasScan!G2434=ListeSeries!$B$2:$B$1045) * (DatasScan!H2434&gt;=ListeSeries!$D$2:$D$1045) * (DatasScan!H2434&lt;=ListeSeries!$E$2:$E$1045), 0)), "no match"))</f>
        <v/>
      </c>
      <c r="T2434" s="7" t="str" cm="1">
        <f t="array" ref="T2434">IF(ISBLANK(C2434),"",IFERROR(INDEX(ListeSeries!$C$2:$C$1045, MATCH(1, (DatasScan!G2434=ListeSeries!$B$2:$B$1045) * (DatasScan!H2434&gt;=ListeSeries!$D$2:$D$1045) * (DatasScan!H2434&lt;=ListeSeries!$E$2:$E$1045), 0)), "no match"))</f>
        <v/>
      </c>
      <c r="U2434" s="11" t="str" cm="1">
        <f t="array" ref="U2434">IF(ISBLANK(C2434),"",IFERROR(INDEX(ListeSeries!$F$2:$F$1045, MATCH(1, (DatasScan!G2434=ListeSeries!$B$2:$B$1045) * (DatasScan!H2434&gt;=ListeSeries!$D$2:$D$1045) * (DatasScan!H2434&lt;=ListeSeries!$E$2:$E$1045), 0)), "no match"))</f>
        <v/>
      </c>
    </row>
    <row r="2435" spans="1:21" x14ac:dyDescent="0.25">
      <c r="A2435" s="6" t="str">
        <f t="shared" si="388"/>
        <v/>
      </c>
      <c r="B2435" s="272"/>
      <c r="F2435" s="7" t="str">
        <f t="shared" si="382"/>
        <v/>
      </c>
      <c r="G2435" s="21" t="str">
        <f>IF(ISBLANK(C2435),"",_xlfn.XLOOKUP(_xlfn.XLOOKUP(VALUE(LEFT(C2435,4)),Souches!$B$2:$B$15000,Souches!$E$2:$E$15000),Varietes!$B$2:$B$500,Varietes!$C$2:$C$500))</f>
        <v/>
      </c>
      <c r="H2435" s="19" t="str">
        <f>IF(ISBLANK(C2435),"",_xlfn.XLOOKUP(VALUE(LEFT(C2435,4)),Souches!$B$2:$B$15000,Souches!$D$2:$D$15000))</f>
        <v/>
      </c>
      <c r="I2435" s="10" t="str">
        <f t="shared" si="389"/>
        <v/>
      </c>
      <c r="J2435" s="19" t="str">
        <f>IF(I2435="","",INT(('ObjProd (2)'!$C$25-I2435)/7 * (ABS('ObjProd (2)'!$C$25-I2435)&gt;=7)))</f>
        <v/>
      </c>
      <c r="K2435" s="10" t="str">
        <f>IF(I2435="","",
IF(AND(DATEDIF(I2435,'ObjProd (2)'!$C$25,"y")=0,DATEDIF(I2435,'ObjProd (2)'!$C$25,"ym")=0,
   INT(('ObjProd (2)'!$C$25-EDATE(I2435,DATEDIF(I2435,'ObjProd (2)'!$C$25,"y")*12+DATEDIF(I2435,'ObjProd (2)'!$C$25,"ym")))/7)=0),
   "&lt; 1 sem.",
   IF(DATEDIF(I2435,'ObjProd (2)'!$C$25,"y")&gt;0,DATEDIF(I2435,'ObjProd (2)'!$C$25,"y") &amp; " " &amp; IF(DATEDIF(I2435,'ObjProd (2)'!$C$25,"y")=1,"an ","ans "),"") &amp;
   IF(DATEDIF(I2435,'ObjProd (2)'!$C$25,"ym")&gt;0,DATEDIF(I2435,'ObjProd (2)'!$C$25,"ym") &amp; " mois ", "") &amp;
   IF(INT(('ObjProd (2)'!$C$25-EDATE(I2435,DATEDIF(I2435,'ObjProd (2)'!$C$25,"y")*12+DATEDIF(I2435,'ObjProd (2)'!$C$25,"ym")))/7)&gt;0,
      INT(('ObjProd (2)'!$C$25-EDATE(I2435,DATEDIF(I2435,'ObjProd (2)'!$C$25,"y")*12+DATEDIF(I2435,'ObjProd (2)'!$C$25,"ym")))/7) &amp; " sem.",
      "")
)
)</f>
        <v/>
      </c>
      <c r="L2435" s="11" t="str">
        <f t="shared" si="390"/>
        <v/>
      </c>
      <c r="M2435" s="9" t="str">
        <f t="shared" si="386"/>
        <v/>
      </c>
      <c r="N2435" s="9" t="str" cm="1">
        <f t="array" aca="1" ref="N2435" ca="1">LEFT(L2435, IF(ISNUMBER(SUBSTITUTE(_xludf.MID(L2435, 2, 1), ".", ",")), 1, 2))</f>
        <v/>
      </c>
      <c r="O2435" s="19" t="str">
        <f t="shared" ca="1" si="383"/>
        <v/>
      </c>
      <c r="P2435" s="9" t="str">
        <f t="shared" ca="1" si="384"/>
        <v/>
      </c>
      <c r="Q2435" s="9" t="str">
        <f t="shared" ca="1" si="385"/>
        <v/>
      </c>
      <c r="R2435" s="9" t="str">
        <f t="shared" si="387"/>
        <v/>
      </c>
      <c r="S2435" t="str" cm="1">
        <f t="array" ref="S2435">IF(ISBLANK(C2435),"",IFERROR(INDEX(ListeSeries!$A$2:$A$1045, MATCH(1, (DatasScan!G2435=ListeSeries!$B$2:$B$1045) * (DatasScan!H2435&gt;=ListeSeries!$D$2:$D$1045) * (DatasScan!H2435&lt;=ListeSeries!$E$2:$E$1045), 0)), "no match"))</f>
        <v/>
      </c>
      <c r="T2435" s="7" t="str" cm="1">
        <f t="array" ref="T2435">IF(ISBLANK(C2435),"",IFERROR(INDEX(ListeSeries!$C$2:$C$1045, MATCH(1, (DatasScan!G2435=ListeSeries!$B$2:$B$1045) * (DatasScan!H2435&gt;=ListeSeries!$D$2:$D$1045) * (DatasScan!H2435&lt;=ListeSeries!$E$2:$E$1045), 0)), "no match"))</f>
        <v/>
      </c>
      <c r="U2435" s="11" t="str" cm="1">
        <f t="array" ref="U2435">IF(ISBLANK(C2435),"",IFERROR(INDEX(ListeSeries!$F$2:$F$1045, MATCH(1, (DatasScan!G2435=ListeSeries!$B$2:$B$1045) * (DatasScan!H2435&gt;=ListeSeries!$D$2:$D$1045) * (DatasScan!H2435&lt;=ListeSeries!$E$2:$E$1045), 0)), "no match"))</f>
        <v/>
      </c>
    </row>
    <row r="2436" spans="1:21" x14ac:dyDescent="0.25">
      <c r="A2436" s="6" t="str">
        <f t="shared" si="388"/>
        <v/>
      </c>
      <c r="B2436" s="272"/>
      <c r="F2436" s="7" t="str">
        <f t="shared" si="382"/>
        <v/>
      </c>
      <c r="G2436" s="21" t="str">
        <f>IF(ISBLANK(C2436),"",_xlfn.XLOOKUP(_xlfn.XLOOKUP(VALUE(LEFT(C2436,4)),Souches!$B$2:$B$15000,Souches!$E$2:$E$15000),Varietes!$B$2:$B$500,Varietes!$C$2:$C$500))</f>
        <v/>
      </c>
      <c r="H2436" s="19" t="str">
        <f>IF(ISBLANK(C2436),"",_xlfn.XLOOKUP(VALUE(LEFT(C2436,4)),Souches!$B$2:$B$15000,Souches!$D$2:$D$15000))</f>
        <v/>
      </c>
      <c r="I2436" s="10" t="str">
        <f t="shared" si="389"/>
        <v/>
      </c>
      <c r="J2436" s="19" t="str">
        <f>IF(I2436="","",INT(('ObjProd (2)'!$C$25-I2436)/7 * (ABS('ObjProd (2)'!$C$25-I2436)&gt;=7)))</f>
        <v/>
      </c>
      <c r="K2436" s="10" t="str">
        <f>IF(I2436="","",
IF(AND(DATEDIF(I2436,'ObjProd (2)'!$C$25,"y")=0,DATEDIF(I2436,'ObjProd (2)'!$C$25,"ym")=0,
   INT(('ObjProd (2)'!$C$25-EDATE(I2436,DATEDIF(I2436,'ObjProd (2)'!$C$25,"y")*12+DATEDIF(I2436,'ObjProd (2)'!$C$25,"ym")))/7)=0),
   "&lt; 1 sem.",
   IF(DATEDIF(I2436,'ObjProd (2)'!$C$25,"y")&gt;0,DATEDIF(I2436,'ObjProd (2)'!$C$25,"y") &amp; " " &amp; IF(DATEDIF(I2436,'ObjProd (2)'!$C$25,"y")=1,"an ","ans "),"") &amp;
   IF(DATEDIF(I2436,'ObjProd (2)'!$C$25,"ym")&gt;0,DATEDIF(I2436,'ObjProd (2)'!$C$25,"ym") &amp; " mois ", "") &amp;
   IF(INT(('ObjProd (2)'!$C$25-EDATE(I2436,DATEDIF(I2436,'ObjProd (2)'!$C$25,"y")*12+DATEDIF(I2436,'ObjProd (2)'!$C$25,"ym")))/7)&gt;0,
      INT(('ObjProd (2)'!$C$25-EDATE(I2436,DATEDIF(I2436,'ObjProd (2)'!$C$25,"y")*12+DATEDIF(I2436,'ObjProd (2)'!$C$25,"ym")))/7) &amp; " sem.",
      "")
)
)</f>
        <v/>
      </c>
      <c r="L2436" s="11" t="str">
        <f t="shared" si="390"/>
        <v/>
      </c>
      <c r="M2436" s="9" t="str">
        <f t="shared" si="386"/>
        <v/>
      </c>
      <c r="N2436" s="9" t="str" cm="1">
        <f t="array" aca="1" ref="N2436" ca="1">LEFT(L2436, IF(ISNUMBER(SUBSTITUTE(_xludf.MID(L2436, 2, 1), ".", ",")), 1, 2))</f>
        <v/>
      </c>
      <c r="O2436" s="19" t="str">
        <f t="shared" ca="1" si="383"/>
        <v/>
      </c>
      <c r="P2436" s="9" t="str">
        <f t="shared" ca="1" si="384"/>
        <v/>
      </c>
      <c r="Q2436" s="9" t="str">
        <f t="shared" ca="1" si="385"/>
        <v/>
      </c>
      <c r="R2436" s="9" t="str">
        <f t="shared" si="387"/>
        <v/>
      </c>
      <c r="S2436" t="str" cm="1">
        <f t="array" ref="S2436">IF(ISBLANK(C2436),"",IFERROR(INDEX(ListeSeries!$A$2:$A$1045, MATCH(1, (DatasScan!G2436=ListeSeries!$B$2:$B$1045) * (DatasScan!H2436&gt;=ListeSeries!$D$2:$D$1045) * (DatasScan!H2436&lt;=ListeSeries!$E$2:$E$1045), 0)), "no match"))</f>
        <v/>
      </c>
      <c r="T2436" s="7" t="str" cm="1">
        <f t="array" ref="T2436">IF(ISBLANK(C2436),"",IFERROR(INDEX(ListeSeries!$C$2:$C$1045, MATCH(1, (DatasScan!G2436=ListeSeries!$B$2:$B$1045) * (DatasScan!H2436&gt;=ListeSeries!$D$2:$D$1045) * (DatasScan!H2436&lt;=ListeSeries!$E$2:$E$1045), 0)), "no match"))</f>
        <v/>
      </c>
      <c r="U2436" s="11" t="str" cm="1">
        <f t="array" ref="U2436">IF(ISBLANK(C2436),"",IFERROR(INDEX(ListeSeries!$F$2:$F$1045, MATCH(1, (DatasScan!G2436=ListeSeries!$B$2:$B$1045) * (DatasScan!H2436&gt;=ListeSeries!$D$2:$D$1045) * (DatasScan!H2436&lt;=ListeSeries!$E$2:$E$1045), 0)), "no match"))</f>
        <v/>
      </c>
    </row>
    <row r="2437" spans="1:21" x14ac:dyDescent="0.25">
      <c r="A2437" s="6" t="str">
        <f t="shared" si="388"/>
        <v/>
      </c>
      <c r="B2437" s="272"/>
      <c r="F2437" s="7" t="str">
        <f t="shared" si="382"/>
        <v/>
      </c>
      <c r="G2437" s="21" t="str">
        <f>IF(ISBLANK(C2437),"",_xlfn.XLOOKUP(_xlfn.XLOOKUP(VALUE(LEFT(C2437,4)),Souches!$B$2:$B$15000,Souches!$E$2:$E$15000),Varietes!$B$2:$B$500,Varietes!$C$2:$C$500))</f>
        <v/>
      </c>
      <c r="H2437" s="19" t="str">
        <f>IF(ISBLANK(C2437),"",_xlfn.XLOOKUP(VALUE(LEFT(C2437,4)),Souches!$B$2:$B$15000,Souches!$D$2:$D$15000))</f>
        <v/>
      </c>
      <c r="I2437" s="10" t="str">
        <f t="shared" si="389"/>
        <v/>
      </c>
      <c r="J2437" s="19" t="str">
        <f>IF(I2437="","",INT(('ObjProd (2)'!$C$25-I2437)/7 * (ABS('ObjProd (2)'!$C$25-I2437)&gt;=7)))</f>
        <v/>
      </c>
      <c r="K2437" s="10" t="str">
        <f>IF(I2437="","",
IF(AND(DATEDIF(I2437,'ObjProd (2)'!$C$25,"y")=0,DATEDIF(I2437,'ObjProd (2)'!$C$25,"ym")=0,
   INT(('ObjProd (2)'!$C$25-EDATE(I2437,DATEDIF(I2437,'ObjProd (2)'!$C$25,"y")*12+DATEDIF(I2437,'ObjProd (2)'!$C$25,"ym")))/7)=0),
   "&lt; 1 sem.",
   IF(DATEDIF(I2437,'ObjProd (2)'!$C$25,"y")&gt;0,DATEDIF(I2437,'ObjProd (2)'!$C$25,"y") &amp; " " &amp; IF(DATEDIF(I2437,'ObjProd (2)'!$C$25,"y")=1,"an ","ans "),"") &amp;
   IF(DATEDIF(I2437,'ObjProd (2)'!$C$25,"ym")&gt;0,DATEDIF(I2437,'ObjProd (2)'!$C$25,"ym") &amp; " mois ", "") &amp;
   IF(INT(('ObjProd (2)'!$C$25-EDATE(I2437,DATEDIF(I2437,'ObjProd (2)'!$C$25,"y")*12+DATEDIF(I2437,'ObjProd (2)'!$C$25,"ym")))/7)&gt;0,
      INT(('ObjProd (2)'!$C$25-EDATE(I2437,DATEDIF(I2437,'ObjProd (2)'!$C$25,"y")*12+DATEDIF(I2437,'ObjProd (2)'!$C$25,"ym")))/7) &amp; " sem.",
      "")
)
)</f>
        <v/>
      </c>
      <c r="L2437" s="11" t="str">
        <f t="shared" si="390"/>
        <v/>
      </c>
      <c r="M2437" s="9" t="str">
        <f t="shared" si="386"/>
        <v/>
      </c>
      <c r="N2437" s="9" t="str" cm="1">
        <f t="array" aca="1" ref="N2437" ca="1">LEFT(L2437, IF(ISNUMBER(SUBSTITUTE(_xludf.MID(L2437, 2, 1), ".", ",")), 1, 2))</f>
        <v/>
      </c>
      <c r="O2437" s="19" t="str">
        <f t="shared" ca="1" si="383"/>
        <v/>
      </c>
      <c r="P2437" s="9" t="str">
        <f t="shared" ca="1" si="384"/>
        <v/>
      </c>
      <c r="Q2437" s="9" t="str">
        <f t="shared" ca="1" si="385"/>
        <v/>
      </c>
      <c r="R2437" s="9" t="str">
        <f t="shared" si="387"/>
        <v/>
      </c>
      <c r="S2437" t="str" cm="1">
        <f t="array" ref="S2437">IF(ISBLANK(C2437),"",IFERROR(INDEX(ListeSeries!$A$2:$A$1045, MATCH(1, (DatasScan!G2437=ListeSeries!$B$2:$B$1045) * (DatasScan!H2437&gt;=ListeSeries!$D$2:$D$1045) * (DatasScan!H2437&lt;=ListeSeries!$E$2:$E$1045), 0)), "no match"))</f>
        <v/>
      </c>
      <c r="T2437" s="7" t="str" cm="1">
        <f t="array" ref="T2437">IF(ISBLANK(C2437),"",IFERROR(INDEX(ListeSeries!$C$2:$C$1045, MATCH(1, (DatasScan!G2437=ListeSeries!$B$2:$B$1045) * (DatasScan!H2437&gt;=ListeSeries!$D$2:$D$1045) * (DatasScan!H2437&lt;=ListeSeries!$E$2:$E$1045), 0)), "no match"))</f>
        <v/>
      </c>
      <c r="U2437" s="11" t="str" cm="1">
        <f t="array" ref="U2437">IF(ISBLANK(C2437),"",IFERROR(INDEX(ListeSeries!$F$2:$F$1045, MATCH(1, (DatasScan!G2437=ListeSeries!$B$2:$B$1045) * (DatasScan!H2437&gt;=ListeSeries!$D$2:$D$1045) * (DatasScan!H2437&lt;=ListeSeries!$E$2:$E$1045), 0)), "no match"))</f>
        <v/>
      </c>
    </row>
    <row r="2438" spans="1:21" x14ac:dyDescent="0.25">
      <c r="A2438" s="6" t="str">
        <f t="shared" si="388"/>
        <v/>
      </c>
      <c r="B2438" s="272"/>
      <c r="F2438" s="7" t="str">
        <f t="shared" si="382"/>
        <v/>
      </c>
      <c r="G2438" s="21" t="str">
        <f>IF(ISBLANK(C2438),"",_xlfn.XLOOKUP(_xlfn.XLOOKUP(VALUE(LEFT(C2438,4)),Souches!$B$2:$B$15000,Souches!$E$2:$E$15000),Varietes!$B$2:$B$500,Varietes!$C$2:$C$500))</f>
        <v/>
      </c>
      <c r="H2438" s="19" t="str">
        <f>IF(ISBLANK(C2438),"",_xlfn.XLOOKUP(VALUE(LEFT(C2438,4)),Souches!$B$2:$B$15000,Souches!$D$2:$D$15000))</f>
        <v/>
      </c>
      <c r="I2438" s="10" t="str">
        <f t="shared" si="389"/>
        <v/>
      </c>
      <c r="J2438" s="19" t="str">
        <f>IF(I2438="","",INT(('ObjProd (2)'!$C$25-I2438)/7 * (ABS('ObjProd (2)'!$C$25-I2438)&gt;=7)))</f>
        <v/>
      </c>
      <c r="K2438" s="10" t="str">
        <f>IF(I2438="","",
IF(AND(DATEDIF(I2438,'ObjProd (2)'!$C$25,"y")=0,DATEDIF(I2438,'ObjProd (2)'!$C$25,"ym")=0,
   INT(('ObjProd (2)'!$C$25-EDATE(I2438,DATEDIF(I2438,'ObjProd (2)'!$C$25,"y")*12+DATEDIF(I2438,'ObjProd (2)'!$C$25,"ym")))/7)=0),
   "&lt; 1 sem.",
   IF(DATEDIF(I2438,'ObjProd (2)'!$C$25,"y")&gt;0,DATEDIF(I2438,'ObjProd (2)'!$C$25,"y") &amp; " " &amp; IF(DATEDIF(I2438,'ObjProd (2)'!$C$25,"y")=1,"an ","ans "),"") &amp;
   IF(DATEDIF(I2438,'ObjProd (2)'!$C$25,"ym")&gt;0,DATEDIF(I2438,'ObjProd (2)'!$C$25,"ym") &amp; " mois ", "") &amp;
   IF(INT(('ObjProd (2)'!$C$25-EDATE(I2438,DATEDIF(I2438,'ObjProd (2)'!$C$25,"y")*12+DATEDIF(I2438,'ObjProd (2)'!$C$25,"ym")))/7)&gt;0,
      INT(('ObjProd (2)'!$C$25-EDATE(I2438,DATEDIF(I2438,'ObjProd (2)'!$C$25,"y")*12+DATEDIF(I2438,'ObjProd (2)'!$C$25,"ym")))/7) &amp; " sem.",
      "")
)
)</f>
        <v/>
      </c>
      <c r="L2438" s="11" t="str">
        <f t="shared" si="390"/>
        <v/>
      </c>
      <c r="M2438" s="9" t="str">
        <f t="shared" si="386"/>
        <v/>
      </c>
      <c r="N2438" s="9" t="str" cm="1">
        <f t="array" aca="1" ref="N2438" ca="1">LEFT(L2438, IF(ISNUMBER(SUBSTITUTE(_xludf.MID(L2438, 2, 1), ".", ",")), 1, 2))</f>
        <v/>
      </c>
      <c r="O2438" s="19" t="str">
        <f t="shared" ca="1" si="383"/>
        <v/>
      </c>
      <c r="P2438" s="9" t="str">
        <f t="shared" ca="1" si="384"/>
        <v/>
      </c>
      <c r="Q2438" s="9" t="str">
        <f t="shared" ca="1" si="385"/>
        <v/>
      </c>
      <c r="R2438" s="9" t="str">
        <f t="shared" si="387"/>
        <v/>
      </c>
      <c r="S2438" t="str" cm="1">
        <f t="array" ref="S2438">IF(ISBLANK(C2438),"",IFERROR(INDEX(ListeSeries!$A$2:$A$1045, MATCH(1, (DatasScan!G2438=ListeSeries!$B$2:$B$1045) * (DatasScan!H2438&gt;=ListeSeries!$D$2:$D$1045) * (DatasScan!H2438&lt;=ListeSeries!$E$2:$E$1045), 0)), "no match"))</f>
        <v/>
      </c>
      <c r="T2438" s="7" t="str" cm="1">
        <f t="array" ref="T2438">IF(ISBLANK(C2438),"",IFERROR(INDEX(ListeSeries!$C$2:$C$1045, MATCH(1, (DatasScan!G2438=ListeSeries!$B$2:$B$1045) * (DatasScan!H2438&gt;=ListeSeries!$D$2:$D$1045) * (DatasScan!H2438&lt;=ListeSeries!$E$2:$E$1045), 0)), "no match"))</f>
        <v/>
      </c>
      <c r="U2438" s="11" t="str" cm="1">
        <f t="array" ref="U2438">IF(ISBLANK(C2438),"",IFERROR(INDEX(ListeSeries!$F$2:$F$1045, MATCH(1, (DatasScan!G2438=ListeSeries!$B$2:$B$1045) * (DatasScan!H2438&gt;=ListeSeries!$D$2:$D$1045) * (DatasScan!H2438&lt;=ListeSeries!$E$2:$E$1045), 0)), "no match"))</f>
        <v/>
      </c>
    </row>
    <row r="2439" spans="1:21" x14ac:dyDescent="0.25">
      <c r="A2439" s="6" t="str">
        <f t="shared" si="388"/>
        <v/>
      </c>
      <c r="B2439" s="272"/>
      <c r="F2439" s="7" t="str">
        <f t="shared" si="382"/>
        <v/>
      </c>
      <c r="G2439" s="21" t="str">
        <f>IF(ISBLANK(C2439),"",_xlfn.XLOOKUP(_xlfn.XLOOKUP(VALUE(LEFT(C2439,4)),Souches!$B$2:$B$15000,Souches!$E$2:$E$15000),Varietes!$B$2:$B$500,Varietes!$C$2:$C$500))</f>
        <v/>
      </c>
      <c r="H2439" s="19" t="str">
        <f>IF(ISBLANK(C2439),"",_xlfn.XLOOKUP(VALUE(LEFT(C2439,4)),Souches!$B$2:$B$15000,Souches!$D$2:$D$15000))</f>
        <v/>
      </c>
      <c r="I2439" s="10" t="str">
        <f t="shared" si="389"/>
        <v/>
      </c>
      <c r="J2439" s="19" t="str">
        <f>IF(I2439="","",INT(('ObjProd (2)'!$C$25-I2439)/7 * (ABS('ObjProd (2)'!$C$25-I2439)&gt;=7)))</f>
        <v/>
      </c>
      <c r="K2439" s="10" t="str">
        <f>IF(I2439="","",
IF(AND(DATEDIF(I2439,'ObjProd (2)'!$C$25,"y")=0,DATEDIF(I2439,'ObjProd (2)'!$C$25,"ym")=0,
   INT(('ObjProd (2)'!$C$25-EDATE(I2439,DATEDIF(I2439,'ObjProd (2)'!$C$25,"y")*12+DATEDIF(I2439,'ObjProd (2)'!$C$25,"ym")))/7)=0),
   "&lt; 1 sem.",
   IF(DATEDIF(I2439,'ObjProd (2)'!$C$25,"y")&gt;0,DATEDIF(I2439,'ObjProd (2)'!$C$25,"y") &amp; " " &amp; IF(DATEDIF(I2439,'ObjProd (2)'!$C$25,"y")=1,"an ","ans "),"") &amp;
   IF(DATEDIF(I2439,'ObjProd (2)'!$C$25,"ym")&gt;0,DATEDIF(I2439,'ObjProd (2)'!$C$25,"ym") &amp; " mois ", "") &amp;
   IF(INT(('ObjProd (2)'!$C$25-EDATE(I2439,DATEDIF(I2439,'ObjProd (2)'!$C$25,"y")*12+DATEDIF(I2439,'ObjProd (2)'!$C$25,"ym")))/7)&gt;0,
      INT(('ObjProd (2)'!$C$25-EDATE(I2439,DATEDIF(I2439,'ObjProd (2)'!$C$25,"y")*12+DATEDIF(I2439,'ObjProd (2)'!$C$25,"ym")))/7) &amp; " sem.",
      "")
)
)</f>
        <v/>
      </c>
      <c r="L2439" s="11" t="str">
        <f t="shared" si="390"/>
        <v/>
      </c>
      <c r="M2439" s="9" t="str">
        <f t="shared" si="386"/>
        <v/>
      </c>
      <c r="N2439" s="9" t="str" cm="1">
        <f t="array" aca="1" ref="N2439" ca="1">LEFT(L2439, IF(ISNUMBER(SUBSTITUTE(_xludf.MID(L2439, 2, 1), ".", ",")), 1, 2))</f>
        <v/>
      </c>
      <c r="O2439" s="19" t="str">
        <f t="shared" ca="1" si="383"/>
        <v/>
      </c>
      <c r="P2439" s="9" t="str">
        <f t="shared" ca="1" si="384"/>
        <v/>
      </c>
      <c r="Q2439" s="9" t="str">
        <f t="shared" ca="1" si="385"/>
        <v/>
      </c>
      <c r="R2439" s="9" t="str">
        <f t="shared" si="387"/>
        <v/>
      </c>
      <c r="S2439" t="str" cm="1">
        <f t="array" ref="S2439">IF(ISBLANK(C2439),"",IFERROR(INDEX(ListeSeries!$A$2:$A$1045, MATCH(1, (DatasScan!G2439=ListeSeries!$B$2:$B$1045) * (DatasScan!H2439&gt;=ListeSeries!$D$2:$D$1045) * (DatasScan!H2439&lt;=ListeSeries!$E$2:$E$1045), 0)), "no match"))</f>
        <v/>
      </c>
      <c r="T2439" s="7" t="str" cm="1">
        <f t="array" ref="T2439">IF(ISBLANK(C2439),"",IFERROR(INDEX(ListeSeries!$C$2:$C$1045, MATCH(1, (DatasScan!G2439=ListeSeries!$B$2:$B$1045) * (DatasScan!H2439&gt;=ListeSeries!$D$2:$D$1045) * (DatasScan!H2439&lt;=ListeSeries!$E$2:$E$1045), 0)), "no match"))</f>
        <v/>
      </c>
      <c r="U2439" s="11" t="str" cm="1">
        <f t="array" ref="U2439">IF(ISBLANK(C2439),"",IFERROR(INDEX(ListeSeries!$F$2:$F$1045, MATCH(1, (DatasScan!G2439=ListeSeries!$B$2:$B$1045) * (DatasScan!H2439&gt;=ListeSeries!$D$2:$D$1045) * (DatasScan!H2439&lt;=ListeSeries!$E$2:$E$1045), 0)), "no match"))</f>
        <v/>
      </c>
    </row>
    <row r="2440" spans="1:21" x14ac:dyDescent="0.25">
      <c r="A2440" s="6" t="str">
        <f t="shared" si="388"/>
        <v/>
      </c>
      <c r="B2440" s="272"/>
      <c r="F2440" s="7" t="str">
        <f t="shared" si="382"/>
        <v/>
      </c>
      <c r="G2440" s="21" t="str">
        <f>IF(ISBLANK(C2440),"",_xlfn.XLOOKUP(_xlfn.XLOOKUP(VALUE(LEFT(C2440,4)),Souches!$B$2:$B$15000,Souches!$E$2:$E$15000),Varietes!$B$2:$B$500,Varietes!$C$2:$C$500))</f>
        <v/>
      </c>
      <c r="H2440" s="19" t="str">
        <f>IF(ISBLANK(C2440),"",_xlfn.XLOOKUP(VALUE(LEFT(C2440,4)),Souches!$B$2:$B$15000,Souches!$D$2:$D$15000))</f>
        <v/>
      </c>
      <c r="I2440" s="10" t="str">
        <f t="shared" si="389"/>
        <v/>
      </c>
      <c r="J2440" s="19" t="str">
        <f>IF(I2440="","",INT(('ObjProd (2)'!$C$25-I2440)/7 * (ABS('ObjProd (2)'!$C$25-I2440)&gt;=7)))</f>
        <v/>
      </c>
      <c r="K2440" s="10" t="str">
        <f>IF(I2440="","",
IF(AND(DATEDIF(I2440,'ObjProd (2)'!$C$25,"y")=0,DATEDIF(I2440,'ObjProd (2)'!$C$25,"ym")=0,
   INT(('ObjProd (2)'!$C$25-EDATE(I2440,DATEDIF(I2440,'ObjProd (2)'!$C$25,"y")*12+DATEDIF(I2440,'ObjProd (2)'!$C$25,"ym")))/7)=0),
   "&lt; 1 sem.",
   IF(DATEDIF(I2440,'ObjProd (2)'!$C$25,"y")&gt;0,DATEDIF(I2440,'ObjProd (2)'!$C$25,"y") &amp; " " &amp; IF(DATEDIF(I2440,'ObjProd (2)'!$C$25,"y")=1,"an ","ans "),"") &amp;
   IF(DATEDIF(I2440,'ObjProd (2)'!$C$25,"ym")&gt;0,DATEDIF(I2440,'ObjProd (2)'!$C$25,"ym") &amp; " mois ", "") &amp;
   IF(INT(('ObjProd (2)'!$C$25-EDATE(I2440,DATEDIF(I2440,'ObjProd (2)'!$C$25,"y")*12+DATEDIF(I2440,'ObjProd (2)'!$C$25,"ym")))/7)&gt;0,
      INT(('ObjProd (2)'!$C$25-EDATE(I2440,DATEDIF(I2440,'ObjProd (2)'!$C$25,"y")*12+DATEDIF(I2440,'ObjProd (2)'!$C$25,"ym")))/7) &amp; " sem.",
      "")
)
)</f>
        <v/>
      </c>
      <c r="L2440" s="11" t="str">
        <f t="shared" si="390"/>
        <v/>
      </c>
      <c r="M2440" s="9" t="str">
        <f t="shared" si="386"/>
        <v/>
      </c>
      <c r="N2440" s="9" t="str" cm="1">
        <f t="array" aca="1" ref="N2440" ca="1">LEFT(L2440, IF(ISNUMBER(SUBSTITUTE(_xludf.MID(L2440, 2, 1), ".", ",")), 1, 2))</f>
        <v/>
      </c>
      <c r="O2440" s="19" t="str">
        <f t="shared" ca="1" si="383"/>
        <v/>
      </c>
      <c r="P2440" s="9" t="str">
        <f t="shared" ca="1" si="384"/>
        <v/>
      </c>
      <c r="Q2440" s="9" t="str">
        <f t="shared" ca="1" si="385"/>
        <v/>
      </c>
      <c r="R2440" s="9" t="str">
        <f t="shared" si="387"/>
        <v/>
      </c>
      <c r="S2440" t="str" cm="1">
        <f t="array" ref="S2440">IF(ISBLANK(C2440),"",IFERROR(INDEX(ListeSeries!$A$2:$A$1045, MATCH(1, (DatasScan!G2440=ListeSeries!$B$2:$B$1045) * (DatasScan!H2440&gt;=ListeSeries!$D$2:$D$1045) * (DatasScan!H2440&lt;=ListeSeries!$E$2:$E$1045), 0)), "no match"))</f>
        <v/>
      </c>
      <c r="T2440" s="7" t="str" cm="1">
        <f t="array" ref="T2440">IF(ISBLANK(C2440),"",IFERROR(INDEX(ListeSeries!$C$2:$C$1045, MATCH(1, (DatasScan!G2440=ListeSeries!$B$2:$B$1045) * (DatasScan!H2440&gt;=ListeSeries!$D$2:$D$1045) * (DatasScan!H2440&lt;=ListeSeries!$E$2:$E$1045), 0)), "no match"))</f>
        <v/>
      </c>
      <c r="U2440" s="11" t="str" cm="1">
        <f t="array" ref="U2440">IF(ISBLANK(C2440),"",IFERROR(INDEX(ListeSeries!$F$2:$F$1045, MATCH(1, (DatasScan!G2440=ListeSeries!$B$2:$B$1045) * (DatasScan!H2440&gt;=ListeSeries!$D$2:$D$1045) * (DatasScan!H2440&lt;=ListeSeries!$E$2:$E$1045), 0)), "no match"))</f>
        <v/>
      </c>
    </row>
    <row r="2441" spans="1:21" x14ac:dyDescent="0.25">
      <c r="A2441" s="6" t="str">
        <f t="shared" si="388"/>
        <v/>
      </c>
      <c r="B2441" s="272"/>
      <c r="F2441" s="7" t="str">
        <f t="shared" si="382"/>
        <v/>
      </c>
      <c r="G2441" s="21" t="str">
        <f>IF(ISBLANK(C2441),"",_xlfn.XLOOKUP(_xlfn.XLOOKUP(VALUE(LEFT(C2441,4)),Souches!$B$2:$B$15000,Souches!$E$2:$E$15000),Varietes!$B$2:$B$500,Varietes!$C$2:$C$500))</f>
        <v/>
      </c>
      <c r="H2441" s="19" t="str">
        <f>IF(ISBLANK(C2441),"",_xlfn.XLOOKUP(VALUE(LEFT(C2441,4)),Souches!$B$2:$B$15000,Souches!$D$2:$D$15000))</f>
        <v/>
      </c>
      <c r="I2441" s="10" t="str">
        <f t="shared" si="389"/>
        <v/>
      </c>
      <c r="J2441" s="19" t="str">
        <f>IF(I2441="","",INT(('ObjProd (2)'!$C$25-I2441)/7 * (ABS('ObjProd (2)'!$C$25-I2441)&gt;=7)))</f>
        <v/>
      </c>
      <c r="K2441" s="10" t="str">
        <f>IF(I2441="","",
IF(AND(DATEDIF(I2441,'ObjProd (2)'!$C$25,"y")=0,DATEDIF(I2441,'ObjProd (2)'!$C$25,"ym")=0,
   INT(('ObjProd (2)'!$C$25-EDATE(I2441,DATEDIF(I2441,'ObjProd (2)'!$C$25,"y")*12+DATEDIF(I2441,'ObjProd (2)'!$C$25,"ym")))/7)=0),
   "&lt; 1 sem.",
   IF(DATEDIF(I2441,'ObjProd (2)'!$C$25,"y")&gt;0,DATEDIF(I2441,'ObjProd (2)'!$C$25,"y") &amp; " " &amp; IF(DATEDIF(I2441,'ObjProd (2)'!$C$25,"y")=1,"an ","ans "),"") &amp;
   IF(DATEDIF(I2441,'ObjProd (2)'!$C$25,"ym")&gt;0,DATEDIF(I2441,'ObjProd (2)'!$C$25,"ym") &amp; " mois ", "") &amp;
   IF(INT(('ObjProd (2)'!$C$25-EDATE(I2441,DATEDIF(I2441,'ObjProd (2)'!$C$25,"y")*12+DATEDIF(I2441,'ObjProd (2)'!$C$25,"ym")))/7)&gt;0,
      INT(('ObjProd (2)'!$C$25-EDATE(I2441,DATEDIF(I2441,'ObjProd (2)'!$C$25,"y")*12+DATEDIF(I2441,'ObjProd (2)'!$C$25,"ym")))/7) &amp; " sem.",
      "")
)
)</f>
        <v/>
      </c>
      <c r="L2441" s="11" t="str">
        <f t="shared" si="390"/>
        <v/>
      </c>
      <c r="M2441" s="9" t="str">
        <f t="shared" si="386"/>
        <v/>
      </c>
      <c r="N2441" s="9" t="str" cm="1">
        <f t="array" aca="1" ref="N2441" ca="1">LEFT(L2441, IF(ISNUMBER(SUBSTITUTE(_xludf.MID(L2441, 2, 1), ".", ",")), 1, 2))</f>
        <v/>
      </c>
      <c r="O2441" s="19" t="str">
        <f t="shared" ca="1" si="383"/>
        <v/>
      </c>
      <c r="P2441" s="9" t="str">
        <f t="shared" ca="1" si="384"/>
        <v/>
      </c>
      <c r="Q2441" s="9" t="str">
        <f t="shared" ca="1" si="385"/>
        <v/>
      </c>
      <c r="R2441" s="9" t="str">
        <f t="shared" si="387"/>
        <v/>
      </c>
      <c r="S2441" t="str" cm="1">
        <f t="array" ref="S2441">IF(ISBLANK(C2441),"",IFERROR(INDEX(ListeSeries!$A$2:$A$1045, MATCH(1, (DatasScan!G2441=ListeSeries!$B$2:$B$1045) * (DatasScan!H2441&gt;=ListeSeries!$D$2:$D$1045) * (DatasScan!H2441&lt;=ListeSeries!$E$2:$E$1045), 0)), "no match"))</f>
        <v/>
      </c>
      <c r="T2441" s="7" t="str" cm="1">
        <f t="array" ref="T2441">IF(ISBLANK(C2441),"",IFERROR(INDEX(ListeSeries!$C$2:$C$1045, MATCH(1, (DatasScan!G2441=ListeSeries!$B$2:$B$1045) * (DatasScan!H2441&gt;=ListeSeries!$D$2:$D$1045) * (DatasScan!H2441&lt;=ListeSeries!$E$2:$E$1045), 0)), "no match"))</f>
        <v/>
      </c>
      <c r="U2441" s="11" t="str" cm="1">
        <f t="array" ref="U2441">IF(ISBLANK(C2441),"",IFERROR(INDEX(ListeSeries!$F$2:$F$1045, MATCH(1, (DatasScan!G2441=ListeSeries!$B$2:$B$1045) * (DatasScan!H2441&gt;=ListeSeries!$D$2:$D$1045) * (DatasScan!H2441&lt;=ListeSeries!$E$2:$E$1045), 0)), "no match"))</f>
        <v/>
      </c>
    </row>
    <row r="2442" spans="1:21" x14ac:dyDescent="0.25">
      <c r="A2442" s="6" t="str">
        <f t="shared" si="388"/>
        <v/>
      </c>
      <c r="B2442" s="272"/>
      <c r="F2442" s="7" t="str">
        <f t="shared" si="382"/>
        <v/>
      </c>
      <c r="G2442" s="21" t="str">
        <f>IF(ISBLANK(C2442),"",_xlfn.XLOOKUP(_xlfn.XLOOKUP(VALUE(LEFT(C2442,4)),Souches!$B$2:$B$15000,Souches!$E$2:$E$15000),Varietes!$B$2:$B$500,Varietes!$C$2:$C$500))</f>
        <v/>
      </c>
      <c r="H2442" s="19" t="str">
        <f>IF(ISBLANK(C2442),"",_xlfn.XLOOKUP(VALUE(LEFT(C2442,4)),Souches!$B$2:$B$15000,Souches!$D$2:$D$15000))</f>
        <v/>
      </c>
      <c r="I2442" s="10" t="str">
        <f t="shared" si="389"/>
        <v/>
      </c>
      <c r="J2442" s="19" t="str">
        <f>IF(I2442="","",INT(('ObjProd (2)'!$C$25-I2442)/7 * (ABS('ObjProd (2)'!$C$25-I2442)&gt;=7)))</f>
        <v/>
      </c>
      <c r="K2442" s="10" t="str">
        <f>IF(I2442="","",
IF(AND(DATEDIF(I2442,'ObjProd (2)'!$C$25,"y")=0,DATEDIF(I2442,'ObjProd (2)'!$C$25,"ym")=0,
   INT(('ObjProd (2)'!$C$25-EDATE(I2442,DATEDIF(I2442,'ObjProd (2)'!$C$25,"y")*12+DATEDIF(I2442,'ObjProd (2)'!$C$25,"ym")))/7)=0),
   "&lt; 1 sem.",
   IF(DATEDIF(I2442,'ObjProd (2)'!$C$25,"y")&gt;0,DATEDIF(I2442,'ObjProd (2)'!$C$25,"y") &amp; " " &amp; IF(DATEDIF(I2442,'ObjProd (2)'!$C$25,"y")=1,"an ","ans "),"") &amp;
   IF(DATEDIF(I2442,'ObjProd (2)'!$C$25,"ym")&gt;0,DATEDIF(I2442,'ObjProd (2)'!$C$25,"ym") &amp; " mois ", "") &amp;
   IF(INT(('ObjProd (2)'!$C$25-EDATE(I2442,DATEDIF(I2442,'ObjProd (2)'!$C$25,"y")*12+DATEDIF(I2442,'ObjProd (2)'!$C$25,"ym")))/7)&gt;0,
      INT(('ObjProd (2)'!$C$25-EDATE(I2442,DATEDIF(I2442,'ObjProd (2)'!$C$25,"y")*12+DATEDIF(I2442,'ObjProd (2)'!$C$25,"ym")))/7) &amp; " sem.",
      "")
)
)</f>
        <v/>
      </c>
      <c r="L2442" s="11" t="str">
        <f t="shared" si="390"/>
        <v/>
      </c>
      <c r="M2442" s="9" t="str">
        <f t="shared" si="386"/>
        <v/>
      </c>
      <c r="N2442" s="9" t="str" cm="1">
        <f t="array" aca="1" ref="N2442" ca="1">LEFT(L2442, IF(ISNUMBER(SUBSTITUTE(_xludf.MID(L2442, 2, 1), ".", ",")), 1, 2))</f>
        <v/>
      </c>
      <c r="O2442" s="19" t="str">
        <f t="shared" ca="1" si="383"/>
        <v/>
      </c>
      <c r="P2442" s="9" t="str">
        <f t="shared" ca="1" si="384"/>
        <v/>
      </c>
      <c r="Q2442" s="9" t="str">
        <f t="shared" ca="1" si="385"/>
        <v/>
      </c>
      <c r="R2442" s="9" t="str">
        <f t="shared" si="387"/>
        <v/>
      </c>
      <c r="S2442" t="str" cm="1">
        <f t="array" ref="S2442">IF(ISBLANK(C2442),"",IFERROR(INDEX(ListeSeries!$A$2:$A$1045, MATCH(1, (DatasScan!G2442=ListeSeries!$B$2:$B$1045) * (DatasScan!H2442&gt;=ListeSeries!$D$2:$D$1045) * (DatasScan!H2442&lt;=ListeSeries!$E$2:$E$1045), 0)), "no match"))</f>
        <v/>
      </c>
      <c r="T2442" s="7" t="str" cm="1">
        <f t="array" ref="T2442">IF(ISBLANK(C2442),"",IFERROR(INDEX(ListeSeries!$C$2:$C$1045, MATCH(1, (DatasScan!G2442=ListeSeries!$B$2:$B$1045) * (DatasScan!H2442&gt;=ListeSeries!$D$2:$D$1045) * (DatasScan!H2442&lt;=ListeSeries!$E$2:$E$1045), 0)), "no match"))</f>
        <v/>
      </c>
      <c r="U2442" s="11" t="str" cm="1">
        <f t="array" ref="U2442">IF(ISBLANK(C2442),"",IFERROR(INDEX(ListeSeries!$F$2:$F$1045, MATCH(1, (DatasScan!G2442=ListeSeries!$B$2:$B$1045) * (DatasScan!H2442&gt;=ListeSeries!$D$2:$D$1045) * (DatasScan!H2442&lt;=ListeSeries!$E$2:$E$1045), 0)), "no match"))</f>
        <v/>
      </c>
    </row>
    <row r="2443" spans="1:21" x14ac:dyDescent="0.25">
      <c r="A2443" s="6" t="str">
        <f t="shared" si="388"/>
        <v/>
      </c>
      <c r="B2443" s="272"/>
      <c r="F2443" s="7" t="str">
        <f t="shared" si="382"/>
        <v/>
      </c>
      <c r="G2443" s="21" t="str">
        <f>IF(ISBLANK(C2443),"",_xlfn.XLOOKUP(_xlfn.XLOOKUP(VALUE(LEFT(C2443,4)),Souches!$B$2:$B$15000,Souches!$E$2:$E$15000),Varietes!$B$2:$B$500,Varietes!$C$2:$C$500))</f>
        <v/>
      </c>
      <c r="H2443" s="19" t="str">
        <f>IF(ISBLANK(C2443),"",_xlfn.XLOOKUP(VALUE(LEFT(C2443,4)),Souches!$B$2:$B$15000,Souches!$D$2:$D$15000))</f>
        <v/>
      </c>
      <c r="I2443" s="10" t="str">
        <f t="shared" si="389"/>
        <v/>
      </c>
      <c r="J2443" s="19" t="str">
        <f>IF(I2443="","",INT(('ObjProd (2)'!$C$25-I2443)/7 * (ABS('ObjProd (2)'!$C$25-I2443)&gt;=7)))</f>
        <v/>
      </c>
      <c r="K2443" s="10" t="str">
        <f>IF(I2443="","",
IF(AND(DATEDIF(I2443,'ObjProd (2)'!$C$25,"y")=0,DATEDIF(I2443,'ObjProd (2)'!$C$25,"ym")=0,
   INT(('ObjProd (2)'!$C$25-EDATE(I2443,DATEDIF(I2443,'ObjProd (2)'!$C$25,"y")*12+DATEDIF(I2443,'ObjProd (2)'!$C$25,"ym")))/7)=0),
   "&lt; 1 sem.",
   IF(DATEDIF(I2443,'ObjProd (2)'!$C$25,"y")&gt;0,DATEDIF(I2443,'ObjProd (2)'!$C$25,"y") &amp; " " &amp; IF(DATEDIF(I2443,'ObjProd (2)'!$C$25,"y")=1,"an ","ans "),"") &amp;
   IF(DATEDIF(I2443,'ObjProd (2)'!$C$25,"ym")&gt;0,DATEDIF(I2443,'ObjProd (2)'!$C$25,"ym") &amp; " mois ", "") &amp;
   IF(INT(('ObjProd (2)'!$C$25-EDATE(I2443,DATEDIF(I2443,'ObjProd (2)'!$C$25,"y")*12+DATEDIF(I2443,'ObjProd (2)'!$C$25,"ym")))/7)&gt;0,
      INT(('ObjProd (2)'!$C$25-EDATE(I2443,DATEDIF(I2443,'ObjProd (2)'!$C$25,"y")*12+DATEDIF(I2443,'ObjProd (2)'!$C$25,"ym")))/7) &amp; " sem.",
      "")
)
)</f>
        <v/>
      </c>
      <c r="L2443" s="11" t="str">
        <f t="shared" si="390"/>
        <v/>
      </c>
      <c r="M2443" s="9" t="str">
        <f t="shared" si="386"/>
        <v/>
      </c>
      <c r="N2443" s="9" t="str" cm="1">
        <f t="array" aca="1" ref="N2443" ca="1">LEFT(L2443, IF(ISNUMBER(SUBSTITUTE(_xludf.MID(L2443, 2, 1), ".", ",")), 1, 2))</f>
        <v/>
      </c>
      <c r="O2443" s="19" t="str">
        <f t="shared" ca="1" si="383"/>
        <v/>
      </c>
      <c r="P2443" s="9" t="str">
        <f t="shared" ca="1" si="384"/>
        <v/>
      </c>
      <c r="Q2443" s="9" t="str">
        <f t="shared" ca="1" si="385"/>
        <v/>
      </c>
      <c r="R2443" s="9" t="str">
        <f t="shared" si="387"/>
        <v/>
      </c>
      <c r="S2443" t="str" cm="1">
        <f t="array" ref="S2443">IF(ISBLANK(C2443),"",IFERROR(INDEX(ListeSeries!$A$2:$A$1045, MATCH(1, (DatasScan!G2443=ListeSeries!$B$2:$B$1045) * (DatasScan!H2443&gt;=ListeSeries!$D$2:$D$1045) * (DatasScan!H2443&lt;=ListeSeries!$E$2:$E$1045), 0)), "no match"))</f>
        <v/>
      </c>
      <c r="T2443" s="7" t="str" cm="1">
        <f t="array" ref="T2443">IF(ISBLANK(C2443),"",IFERROR(INDEX(ListeSeries!$C$2:$C$1045, MATCH(1, (DatasScan!G2443=ListeSeries!$B$2:$B$1045) * (DatasScan!H2443&gt;=ListeSeries!$D$2:$D$1045) * (DatasScan!H2443&lt;=ListeSeries!$E$2:$E$1045), 0)), "no match"))</f>
        <v/>
      </c>
      <c r="U2443" s="11" t="str" cm="1">
        <f t="array" ref="U2443">IF(ISBLANK(C2443),"",IFERROR(INDEX(ListeSeries!$F$2:$F$1045, MATCH(1, (DatasScan!G2443=ListeSeries!$B$2:$B$1045) * (DatasScan!H2443&gt;=ListeSeries!$D$2:$D$1045) * (DatasScan!H2443&lt;=ListeSeries!$E$2:$E$1045), 0)), "no match"))</f>
        <v/>
      </c>
    </row>
    <row r="2444" spans="1:21" x14ac:dyDescent="0.25">
      <c r="A2444" s="6" t="str">
        <f t="shared" si="388"/>
        <v/>
      </c>
      <c r="B2444" s="272"/>
      <c r="F2444" s="7" t="str">
        <f t="shared" ref="F2444:F2507" si="391">IF(ISBLANK(C2444),"",LEFT(C2444,15))</f>
        <v/>
      </c>
      <c r="G2444" s="21" t="str">
        <f>IF(ISBLANK(C2444),"",_xlfn.XLOOKUP(_xlfn.XLOOKUP(VALUE(LEFT(C2444,4)),Souches!$B$2:$B$15000,Souches!$E$2:$E$15000),Varietes!$B$2:$B$500,Varietes!$C$2:$C$500))</f>
        <v/>
      </c>
      <c r="H2444" s="19" t="str">
        <f>IF(ISBLANK(C2444),"",_xlfn.XLOOKUP(VALUE(LEFT(C2444,4)),Souches!$B$2:$B$15000,Souches!$D$2:$D$15000))</f>
        <v/>
      </c>
      <c r="I2444" s="10" t="str">
        <f t="shared" si="389"/>
        <v/>
      </c>
      <c r="J2444" s="19" t="str">
        <f>IF(I2444="","",INT(('ObjProd (2)'!$C$25-I2444)/7 * (ABS('ObjProd (2)'!$C$25-I2444)&gt;=7)))</f>
        <v/>
      </c>
      <c r="K2444" s="10" t="str">
        <f>IF(I2444="","",
IF(AND(DATEDIF(I2444,'ObjProd (2)'!$C$25,"y")=0,DATEDIF(I2444,'ObjProd (2)'!$C$25,"ym")=0,
   INT(('ObjProd (2)'!$C$25-EDATE(I2444,DATEDIF(I2444,'ObjProd (2)'!$C$25,"y")*12+DATEDIF(I2444,'ObjProd (2)'!$C$25,"ym")))/7)=0),
   "&lt; 1 sem.",
   IF(DATEDIF(I2444,'ObjProd (2)'!$C$25,"y")&gt;0,DATEDIF(I2444,'ObjProd (2)'!$C$25,"y") &amp; " " &amp; IF(DATEDIF(I2444,'ObjProd (2)'!$C$25,"y")=1,"an ","ans "),"") &amp;
   IF(DATEDIF(I2444,'ObjProd (2)'!$C$25,"ym")&gt;0,DATEDIF(I2444,'ObjProd (2)'!$C$25,"ym") &amp; " mois ", "") &amp;
   IF(INT(('ObjProd (2)'!$C$25-EDATE(I2444,DATEDIF(I2444,'ObjProd (2)'!$C$25,"y")*12+DATEDIF(I2444,'ObjProd (2)'!$C$25,"ym")))/7)&gt;0,
      INT(('ObjProd (2)'!$C$25-EDATE(I2444,DATEDIF(I2444,'ObjProd (2)'!$C$25,"y")*12+DATEDIF(I2444,'ObjProd (2)'!$C$25,"ym")))/7) &amp; " sem.",
      "")
)
)</f>
        <v/>
      </c>
      <c r="L2444" s="11" t="str">
        <f t="shared" si="390"/>
        <v/>
      </c>
      <c r="M2444" s="9" t="str">
        <f t="shared" si="386"/>
        <v/>
      </c>
      <c r="N2444" s="9" t="str" cm="1">
        <f t="array" aca="1" ref="N2444" ca="1">LEFT(L2444, IF(ISNUMBER(SUBSTITUTE(_xludf.MID(L2444, 2, 1), ".", ",")), 1, 2))</f>
        <v/>
      </c>
      <c r="O2444" s="19" t="str">
        <f t="shared" ref="O2444:O2507" ca="1" si="392">IF(N2444="", "", _xlfn.NUMBERVALUE(RIGHT(L2444, LEN(L2444)-LEN(N2444))))</f>
        <v/>
      </c>
      <c r="P2444" s="9" t="str">
        <f t="shared" ref="P2444:P2507" ca="1" si="393">IF(N2444="", "",
    IF(N2444="E+", "X",
        IF(OR(LEFT(N2444, 1)="E", N2444="XR", N2444="CS"), "E",
            IF(AND(LEFT(N2444, 1)="R", LEFT(N2444, 2)&lt;&gt;"RG"), "R",
                IF(OR(N2444="MG", N2444="G+"), "BoxE",
                    IF(LEFT(N2444, 1)="i", "i", "X")
                )
            )
        )
    )
)</f>
        <v/>
      </c>
      <c r="Q2444" s="9" t="str">
        <f t="shared" ref="Q2444:Q2507" ca="1" si="394">IF(P2444&lt;&gt;"", IF(P2444="X", IF(AND(O2444&gt;=1, O2444&lt;=12), O2444, IF(O2444&gt;12, "13+", "erreur")), IF(P2444="E", IF(AND(O2444&gt;=1, O2444&lt;=6), O2444, IF(O2444&gt;6, "7+", "erreur")), IF(P2444="R", 0, IF(P2444="I", IF(O2444&lt;=2, "nit° 1-2", IF(O2444&lt;=5, "° 3-4-5", IF(O2444&lt;=8, " préX° 6-7-8", "erreur"))), IF(P2444="BoxE", O2444, ""))))), "")</f>
        <v/>
      </c>
      <c r="R2444" s="9" t="str">
        <f t="shared" si="387"/>
        <v/>
      </c>
      <c r="S2444" t="str" cm="1">
        <f t="array" ref="S2444">IF(ISBLANK(C2444),"",IFERROR(INDEX(ListeSeries!$A$2:$A$1045, MATCH(1, (DatasScan!G2444=ListeSeries!$B$2:$B$1045) * (DatasScan!H2444&gt;=ListeSeries!$D$2:$D$1045) * (DatasScan!H2444&lt;=ListeSeries!$E$2:$E$1045), 0)), "no match"))</f>
        <v/>
      </c>
      <c r="T2444" s="7" t="str" cm="1">
        <f t="array" ref="T2444">IF(ISBLANK(C2444),"",IFERROR(INDEX(ListeSeries!$C$2:$C$1045, MATCH(1, (DatasScan!G2444=ListeSeries!$B$2:$B$1045) * (DatasScan!H2444&gt;=ListeSeries!$D$2:$D$1045) * (DatasScan!H2444&lt;=ListeSeries!$E$2:$E$1045), 0)), "no match"))</f>
        <v/>
      </c>
      <c r="U2444" s="11" t="str" cm="1">
        <f t="array" ref="U2444">IF(ISBLANK(C2444),"",IFERROR(INDEX(ListeSeries!$F$2:$F$1045, MATCH(1, (DatasScan!G2444=ListeSeries!$B$2:$B$1045) * (DatasScan!H2444&gt;=ListeSeries!$D$2:$D$1045) * (DatasScan!H2444&lt;=ListeSeries!$E$2:$E$1045), 0)), "no match"))</f>
        <v/>
      </c>
    </row>
    <row r="2445" spans="1:21" x14ac:dyDescent="0.25">
      <c r="A2445" s="6" t="str">
        <f t="shared" si="388"/>
        <v/>
      </c>
      <c r="B2445" s="272"/>
      <c r="F2445" s="7" t="str">
        <f t="shared" si="391"/>
        <v/>
      </c>
      <c r="G2445" s="21" t="str">
        <f>IF(ISBLANK(C2445),"",_xlfn.XLOOKUP(_xlfn.XLOOKUP(VALUE(LEFT(C2445,4)),Souches!$B$2:$B$15000,Souches!$E$2:$E$15000),Varietes!$B$2:$B$500,Varietes!$C$2:$C$500))</f>
        <v/>
      </c>
      <c r="H2445" s="19" t="str">
        <f>IF(ISBLANK(C2445),"",_xlfn.XLOOKUP(VALUE(LEFT(C2445,4)),Souches!$B$2:$B$15000,Souches!$D$2:$D$15000))</f>
        <v/>
      </c>
      <c r="I2445" s="10" t="str">
        <f t="shared" si="389"/>
        <v/>
      </c>
      <c r="J2445" s="19" t="str">
        <f>IF(I2445="","",INT(('ObjProd (2)'!$C$25-I2445)/7 * (ABS('ObjProd (2)'!$C$25-I2445)&gt;=7)))</f>
        <v/>
      </c>
      <c r="K2445" s="10" t="str">
        <f>IF(I2445="","",
IF(AND(DATEDIF(I2445,'ObjProd (2)'!$C$25,"y")=0,DATEDIF(I2445,'ObjProd (2)'!$C$25,"ym")=0,
   INT(('ObjProd (2)'!$C$25-EDATE(I2445,DATEDIF(I2445,'ObjProd (2)'!$C$25,"y")*12+DATEDIF(I2445,'ObjProd (2)'!$C$25,"ym")))/7)=0),
   "&lt; 1 sem.",
   IF(DATEDIF(I2445,'ObjProd (2)'!$C$25,"y")&gt;0,DATEDIF(I2445,'ObjProd (2)'!$C$25,"y") &amp; " " &amp; IF(DATEDIF(I2445,'ObjProd (2)'!$C$25,"y")=1,"an ","ans "),"") &amp;
   IF(DATEDIF(I2445,'ObjProd (2)'!$C$25,"ym")&gt;0,DATEDIF(I2445,'ObjProd (2)'!$C$25,"ym") &amp; " mois ", "") &amp;
   IF(INT(('ObjProd (2)'!$C$25-EDATE(I2445,DATEDIF(I2445,'ObjProd (2)'!$C$25,"y")*12+DATEDIF(I2445,'ObjProd (2)'!$C$25,"ym")))/7)&gt;0,
      INT(('ObjProd (2)'!$C$25-EDATE(I2445,DATEDIF(I2445,'ObjProd (2)'!$C$25,"y")*12+DATEDIF(I2445,'ObjProd (2)'!$C$25,"ym")))/7) &amp; " sem.",
      "")
)
)</f>
        <v/>
      </c>
      <c r="L2445" s="11" t="str">
        <f t="shared" si="390"/>
        <v/>
      </c>
      <c r="M2445" s="9" t="str">
        <f t="shared" si="386"/>
        <v/>
      </c>
      <c r="N2445" s="9" t="str" cm="1">
        <f t="array" aca="1" ref="N2445" ca="1">LEFT(L2445, IF(ISNUMBER(SUBSTITUTE(_xludf.MID(L2445, 2, 1), ".", ",")), 1, 2))</f>
        <v/>
      </c>
      <c r="O2445" s="19" t="str">
        <f t="shared" ca="1" si="392"/>
        <v/>
      </c>
      <c r="P2445" s="9" t="str">
        <f t="shared" ca="1" si="393"/>
        <v/>
      </c>
      <c r="Q2445" s="9" t="str">
        <f t="shared" ca="1" si="394"/>
        <v/>
      </c>
      <c r="R2445" s="9" t="str">
        <f t="shared" si="387"/>
        <v/>
      </c>
      <c r="S2445" t="str" cm="1">
        <f t="array" ref="S2445">IF(ISBLANK(C2445),"",IFERROR(INDEX(ListeSeries!$A$2:$A$1045, MATCH(1, (DatasScan!G2445=ListeSeries!$B$2:$B$1045) * (DatasScan!H2445&gt;=ListeSeries!$D$2:$D$1045) * (DatasScan!H2445&lt;=ListeSeries!$E$2:$E$1045), 0)), "no match"))</f>
        <v/>
      </c>
      <c r="T2445" s="7" t="str" cm="1">
        <f t="array" ref="T2445">IF(ISBLANK(C2445),"",IFERROR(INDEX(ListeSeries!$C$2:$C$1045, MATCH(1, (DatasScan!G2445=ListeSeries!$B$2:$B$1045) * (DatasScan!H2445&gt;=ListeSeries!$D$2:$D$1045) * (DatasScan!H2445&lt;=ListeSeries!$E$2:$E$1045), 0)), "no match"))</f>
        <v/>
      </c>
      <c r="U2445" s="11" t="str" cm="1">
        <f t="array" ref="U2445">IF(ISBLANK(C2445),"",IFERROR(INDEX(ListeSeries!$F$2:$F$1045, MATCH(1, (DatasScan!G2445=ListeSeries!$B$2:$B$1045) * (DatasScan!H2445&gt;=ListeSeries!$D$2:$D$1045) * (DatasScan!H2445&lt;=ListeSeries!$E$2:$E$1045), 0)), "no match"))</f>
        <v/>
      </c>
    </row>
    <row r="2446" spans="1:21" x14ac:dyDescent="0.25">
      <c r="A2446" s="6" t="str">
        <f t="shared" si="388"/>
        <v/>
      </c>
      <c r="B2446" s="272"/>
      <c r="F2446" s="7" t="str">
        <f t="shared" si="391"/>
        <v/>
      </c>
      <c r="G2446" s="21" t="str">
        <f>IF(ISBLANK(C2446),"",_xlfn.XLOOKUP(_xlfn.XLOOKUP(VALUE(LEFT(C2446,4)),Souches!$B$2:$B$15000,Souches!$E$2:$E$15000),Varietes!$B$2:$B$500,Varietes!$C$2:$C$500))</f>
        <v/>
      </c>
      <c r="H2446" s="19" t="str">
        <f>IF(ISBLANK(C2446),"",_xlfn.XLOOKUP(VALUE(LEFT(C2446,4)),Souches!$B$2:$B$15000,Souches!$D$2:$D$15000))</f>
        <v/>
      </c>
      <c r="I2446" s="10" t="str">
        <f t="shared" si="389"/>
        <v/>
      </c>
      <c r="J2446" s="19" t="str">
        <f>IF(I2446="","",INT(('ObjProd (2)'!$C$25-I2446)/7 * (ABS('ObjProd (2)'!$C$25-I2446)&gt;=7)))</f>
        <v/>
      </c>
      <c r="K2446" s="10" t="str">
        <f>IF(I2446="","",
IF(AND(DATEDIF(I2446,'ObjProd (2)'!$C$25,"y")=0,DATEDIF(I2446,'ObjProd (2)'!$C$25,"ym")=0,
   INT(('ObjProd (2)'!$C$25-EDATE(I2446,DATEDIF(I2446,'ObjProd (2)'!$C$25,"y")*12+DATEDIF(I2446,'ObjProd (2)'!$C$25,"ym")))/7)=0),
   "&lt; 1 sem.",
   IF(DATEDIF(I2446,'ObjProd (2)'!$C$25,"y")&gt;0,DATEDIF(I2446,'ObjProd (2)'!$C$25,"y") &amp; " " &amp; IF(DATEDIF(I2446,'ObjProd (2)'!$C$25,"y")=1,"an ","ans "),"") &amp;
   IF(DATEDIF(I2446,'ObjProd (2)'!$C$25,"ym")&gt;0,DATEDIF(I2446,'ObjProd (2)'!$C$25,"ym") &amp; " mois ", "") &amp;
   IF(INT(('ObjProd (2)'!$C$25-EDATE(I2446,DATEDIF(I2446,'ObjProd (2)'!$C$25,"y")*12+DATEDIF(I2446,'ObjProd (2)'!$C$25,"ym")))/7)&gt;0,
      INT(('ObjProd (2)'!$C$25-EDATE(I2446,DATEDIF(I2446,'ObjProd (2)'!$C$25,"y")*12+DATEDIF(I2446,'ObjProd (2)'!$C$25,"ym")))/7) &amp; " sem.",
      "")
)
)</f>
        <v/>
      </c>
      <c r="L2446" s="11" t="str">
        <f t="shared" si="390"/>
        <v/>
      </c>
      <c r="M2446" s="9" t="str">
        <f t="shared" si="386"/>
        <v/>
      </c>
      <c r="N2446" s="9" t="str" cm="1">
        <f t="array" aca="1" ref="N2446" ca="1">LEFT(L2446, IF(ISNUMBER(SUBSTITUTE(_xludf.MID(L2446, 2, 1), ".", ",")), 1, 2))</f>
        <v/>
      </c>
      <c r="O2446" s="19" t="str">
        <f t="shared" ca="1" si="392"/>
        <v/>
      </c>
      <c r="P2446" s="9" t="str">
        <f t="shared" ca="1" si="393"/>
        <v/>
      </c>
      <c r="Q2446" s="9" t="str">
        <f t="shared" ca="1" si="394"/>
        <v/>
      </c>
      <c r="R2446" s="9" t="str">
        <f t="shared" si="387"/>
        <v/>
      </c>
      <c r="S2446" t="str" cm="1">
        <f t="array" ref="S2446">IF(ISBLANK(C2446),"",IFERROR(INDEX(ListeSeries!$A$2:$A$1045, MATCH(1, (DatasScan!G2446=ListeSeries!$B$2:$B$1045) * (DatasScan!H2446&gt;=ListeSeries!$D$2:$D$1045) * (DatasScan!H2446&lt;=ListeSeries!$E$2:$E$1045), 0)), "no match"))</f>
        <v/>
      </c>
      <c r="T2446" s="7" t="str" cm="1">
        <f t="array" ref="T2446">IF(ISBLANK(C2446),"",IFERROR(INDEX(ListeSeries!$C$2:$C$1045, MATCH(1, (DatasScan!G2446=ListeSeries!$B$2:$B$1045) * (DatasScan!H2446&gt;=ListeSeries!$D$2:$D$1045) * (DatasScan!H2446&lt;=ListeSeries!$E$2:$E$1045), 0)), "no match"))</f>
        <v/>
      </c>
      <c r="U2446" s="11" t="str" cm="1">
        <f t="array" ref="U2446">IF(ISBLANK(C2446),"",IFERROR(INDEX(ListeSeries!$F$2:$F$1045, MATCH(1, (DatasScan!G2446=ListeSeries!$B$2:$B$1045) * (DatasScan!H2446&gt;=ListeSeries!$D$2:$D$1045) * (DatasScan!H2446&lt;=ListeSeries!$E$2:$E$1045), 0)), "no match"))</f>
        <v/>
      </c>
    </row>
    <row r="2447" spans="1:21" x14ac:dyDescent="0.25">
      <c r="A2447" s="6" t="str">
        <f t="shared" si="388"/>
        <v/>
      </c>
      <c r="B2447" s="272"/>
      <c r="F2447" s="7" t="str">
        <f t="shared" si="391"/>
        <v/>
      </c>
      <c r="G2447" s="21" t="str">
        <f>IF(ISBLANK(C2447),"",_xlfn.XLOOKUP(_xlfn.XLOOKUP(VALUE(LEFT(C2447,4)),Souches!$B$2:$B$15000,Souches!$E$2:$E$15000),Varietes!$B$2:$B$500,Varietes!$C$2:$C$500))</f>
        <v/>
      </c>
      <c r="H2447" s="19" t="str">
        <f>IF(ISBLANK(C2447),"",_xlfn.XLOOKUP(VALUE(LEFT(C2447,4)),Souches!$B$2:$B$15000,Souches!$D$2:$D$15000))</f>
        <v/>
      </c>
      <c r="I2447" s="10" t="str">
        <f t="shared" si="389"/>
        <v/>
      </c>
      <c r="J2447" s="19" t="str">
        <f>IF(I2447="","",INT(('ObjProd (2)'!$C$25-I2447)/7 * (ABS('ObjProd (2)'!$C$25-I2447)&gt;=7)))</f>
        <v/>
      </c>
      <c r="K2447" s="10" t="str">
        <f>IF(I2447="","",
IF(AND(DATEDIF(I2447,'ObjProd (2)'!$C$25,"y")=0,DATEDIF(I2447,'ObjProd (2)'!$C$25,"ym")=0,
   INT(('ObjProd (2)'!$C$25-EDATE(I2447,DATEDIF(I2447,'ObjProd (2)'!$C$25,"y")*12+DATEDIF(I2447,'ObjProd (2)'!$C$25,"ym")))/7)=0),
   "&lt; 1 sem.",
   IF(DATEDIF(I2447,'ObjProd (2)'!$C$25,"y")&gt;0,DATEDIF(I2447,'ObjProd (2)'!$C$25,"y") &amp; " " &amp; IF(DATEDIF(I2447,'ObjProd (2)'!$C$25,"y")=1,"an ","ans "),"") &amp;
   IF(DATEDIF(I2447,'ObjProd (2)'!$C$25,"ym")&gt;0,DATEDIF(I2447,'ObjProd (2)'!$C$25,"ym") &amp; " mois ", "") &amp;
   IF(INT(('ObjProd (2)'!$C$25-EDATE(I2447,DATEDIF(I2447,'ObjProd (2)'!$C$25,"y")*12+DATEDIF(I2447,'ObjProd (2)'!$C$25,"ym")))/7)&gt;0,
      INT(('ObjProd (2)'!$C$25-EDATE(I2447,DATEDIF(I2447,'ObjProd (2)'!$C$25,"y")*12+DATEDIF(I2447,'ObjProd (2)'!$C$25,"ym")))/7) &amp; " sem.",
      "")
)
)</f>
        <v/>
      </c>
      <c r="L2447" s="11" t="str">
        <f t="shared" si="390"/>
        <v/>
      </c>
      <c r="M2447" s="9" t="str">
        <f t="shared" si="386"/>
        <v/>
      </c>
      <c r="N2447" s="9" t="str" cm="1">
        <f t="array" aca="1" ref="N2447" ca="1">LEFT(L2447, IF(ISNUMBER(SUBSTITUTE(_xludf.MID(L2447, 2, 1), ".", ",")), 1, 2))</f>
        <v/>
      </c>
      <c r="O2447" s="19" t="str">
        <f t="shared" ca="1" si="392"/>
        <v/>
      </c>
      <c r="P2447" s="9" t="str">
        <f t="shared" ca="1" si="393"/>
        <v/>
      </c>
      <c r="Q2447" s="9" t="str">
        <f t="shared" ca="1" si="394"/>
        <v/>
      </c>
      <c r="R2447" s="9" t="str">
        <f t="shared" si="387"/>
        <v/>
      </c>
      <c r="S2447" t="str" cm="1">
        <f t="array" ref="S2447">IF(ISBLANK(C2447),"",IFERROR(INDEX(ListeSeries!$A$2:$A$1045, MATCH(1, (DatasScan!G2447=ListeSeries!$B$2:$B$1045) * (DatasScan!H2447&gt;=ListeSeries!$D$2:$D$1045) * (DatasScan!H2447&lt;=ListeSeries!$E$2:$E$1045), 0)), "no match"))</f>
        <v/>
      </c>
      <c r="T2447" s="7" t="str" cm="1">
        <f t="array" ref="T2447">IF(ISBLANK(C2447),"",IFERROR(INDEX(ListeSeries!$C$2:$C$1045, MATCH(1, (DatasScan!G2447=ListeSeries!$B$2:$B$1045) * (DatasScan!H2447&gt;=ListeSeries!$D$2:$D$1045) * (DatasScan!H2447&lt;=ListeSeries!$E$2:$E$1045), 0)), "no match"))</f>
        <v/>
      </c>
      <c r="U2447" s="11" t="str" cm="1">
        <f t="array" ref="U2447">IF(ISBLANK(C2447),"",IFERROR(INDEX(ListeSeries!$F$2:$F$1045, MATCH(1, (DatasScan!G2447=ListeSeries!$B$2:$B$1045) * (DatasScan!H2447&gt;=ListeSeries!$D$2:$D$1045) * (DatasScan!H2447&lt;=ListeSeries!$E$2:$E$1045), 0)), "no match"))</f>
        <v/>
      </c>
    </row>
    <row r="2448" spans="1:21" x14ac:dyDescent="0.25">
      <c r="A2448" s="6" t="str">
        <f t="shared" si="388"/>
        <v/>
      </c>
      <c r="B2448" s="272"/>
      <c r="F2448" s="7" t="str">
        <f t="shared" si="391"/>
        <v/>
      </c>
      <c r="G2448" s="21" t="str">
        <f>IF(ISBLANK(C2448),"",_xlfn.XLOOKUP(_xlfn.XLOOKUP(VALUE(LEFT(C2448,4)),Souches!$B$2:$B$15000,Souches!$E$2:$E$15000),Varietes!$B$2:$B$500,Varietes!$C$2:$C$500))</f>
        <v/>
      </c>
      <c r="H2448" s="19" t="str">
        <f>IF(ISBLANK(C2448),"",_xlfn.XLOOKUP(VALUE(LEFT(C2448,4)),Souches!$B$2:$B$15000,Souches!$D$2:$D$15000))</f>
        <v/>
      </c>
      <c r="I2448" s="10" t="str">
        <f t="shared" si="389"/>
        <v/>
      </c>
      <c r="J2448" s="19" t="str">
        <f>IF(I2448="","",INT(('ObjProd (2)'!$C$25-I2448)/7 * (ABS('ObjProd (2)'!$C$25-I2448)&gt;=7)))</f>
        <v/>
      </c>
      <c r="K2448" s="10" t="str">
        <f>IF(I2448="","",
IF(AND(DATEDIF(I2448,'ObjProd (2)'!$C$25,"y")=0,DATEDIF(I2448,'ObjProd (2)'!$C$25,"ym")=0,
   INT(('ObjProd (2)'!$C$25-EDATE(I2448,DATEDIF(I2448,'ObjProd (2)'!$C$25,"y")*12+DATEDIF(I2448,'ObjProd (2)'!$C$25,"ym")))/7)=0),
   "&lt; 1 sem.",
   IF(DATEDIF(I2448,'ObjProd (2)'!$C$25,"y")&gt;0,DATEDIF(I2448,'ObjProd (2)'!$C$25,"y") &amp; " " &amp; IF(DATEDIF(I2448,'ObjProd (2)'!$C$25,"y")=1,"an ","ans "),"") &amp;
   IF(DATEDIF(I2448,'ObjProd (2)'!$C$25,"ym")&gt;0,DATEDIF(I2448,'ObjProd (2)'!$C$25,"ym") &amp; " mois ", "") &amp;
   IF(INT(('ObjProd (2)'!$C$25-EDATE(I2448,DATEDIF(I2448,'ObjProd (2)'!$C$25,"y")*12+DATEDIF(I2448,'ObjProd (2)'!$C$25,"ym")))/7)&gt;0,
      INT(('ObjProd (2)'!$C$25-EDATE(I2448,DATEDIF(I2448,'ObjProd (2)'!$C$25,"y")*12+DATEDIF(I2448,'ObjProd (2)'!$C$25,"ym")))/7) &amp; " sem.",
      "")
)
)</f>
        <v/>
      </c>
      <c r="L2448" s="11" t="str">
        <f t="shared" si="390"/>
        <v/>
      </c>
      <c r="M2448" s="9" t="str">
        <f t="shared" si="386"/>
        <v/>
      </c>
      <c r="N2448" s="9" t="str" cm="1">
        <f t="array" aca="1" ref="N2448" ca="1">LEFT(L2448, IF(ISNUMBER(SUBSTITUTE(_xludf.MID(L2448, 2, 1), ".", ",")), 1, 2))</f>
        <v/>
      </c>
      <c r="O2448" s="19" t="str">
        <f t="shared" ca="1" si="392"/>
        <v/>
      </c>
      <c r="P2448" s="9" t="str">
        <f t="shared" ca="1" si="393"/>
        <v/>
      </c>
      <c r="Q2448" s="9" t="str">
        <f t="shared" ca="1" si="394"/>
        <v/>
      </c>
      <c r="R2448" s="9" t="str">
        <f t="shared" si="387"/>
        <v/>
      </c>
      <c r="S2448" t="str" cm="1">
        <f t="array" ref="S2448">IF(ISBLANK(C2448),"",IFERROR(INDEX(ListeSeries!$A$2:$A$1045, MATCH(1, (DatasScan!G2448=ListeSeries!$B$2:$B$1045) * (DatasScan!H2448&gt;=ListeSeries!$D$2:$D$1045) * (DatasScan!H2448&lt;=ListeSeries!$E$2:$E$1045), 0)), "no match"))</f>
        <v/>
      </c>
      <c r="T2448" s="7" t="str" cm="1">
        <f t="array" ref="T2448">IF(ISBLANK(C2448),"",IFERROR(INDEX(ListeSeries!$C$2:$C$1045, MATCH(1, (DatasScan!G2448=ListeSeries!$B$2:$B$1045) * (DatasScan!H2448&gt;=ListeSeries!$D$2:$D$1045) * (DatasScan!H2448&lt;=ListeSeries!$E$2:$E$1045), 0)), "no match"))</f>
        <v/>
      </c>
      <c r="U2448" s="11" t="str" cm="1">
        <f t="array" ref="U2448">IF(ISBLANK(C2448),"",IFERROR(INDEX(ListeSeries!$F$2:$F$1045, MATCH(1, (DatasScan!G2448=ListeSeries!$B$2:$B$1045) * (DatasScan!H2448&gt;=ListeSeries!$D$2:$D$1045) * (DatasScan!H2448&lt;=ListeSeries!$E$2:$E$1045), 0)), "no match"))</f>
        <v/>
      </c>
    </row>
    <row r="2449" spans="1:21" x14ac:dyDescent="0.25">
      <c r="A2449" s="6" t="str">
        <f t="shared" si="388"/>
        <v/>
      </c>
      <c r="B2449" s="272"/>
      <c r="F2449" s="7" t="str">
        <f t="shared" si="391"/>
        <v/>
      </c>
      <c r="G2449" s="21" t="str">
        <f>IF(ISBLANK(C2449),"",_xlfn.XLOOKUP(_xlfn.XLOOKUP(VALUE(LEFT(C2449,4)),Souches!$B$2:$B$15000,Souches!$E$2:$E$15000),Varietes!$B$2:$B$500,Varietes!$C$2:$C$500))</f>
        <v/>
      </c>
      <c r="H2449" s="19" t="str">
        <f>IF(ISBLANK(C2449),"",_xlfn.XLOOKUP(VALUE(LEFT(C2449,4)),Souches!$B$2:$B$15000,Souches!$D$2:$D$15000))</f>
        <v/>
      </c>
      <c r="I2449" s="10" t="str">
        <f t="shared" si="389"/>
        <v/>
      </c>
      <c r="J2449" s="19" t="str">
        <f>IF(I2449="","",INT(('ObjProd (2)'!$C$25-I2449)/7 * (ABS('ObjProd (2)'!$C$25-I2449)&gt;=7)))</f>
        <v/>
      </c>
      <c r="K2449" s="10" t="str">
        <f>IF(I2449="","",
IF(AND(DATEDIF(I2449,'ObjProd (2)'!$C$25,"y")=0,DATEDIF(I2449,'ObjProd (2)'!$C$25,"ym")=0,
   INT(('ObjProd (2)'!$C$25-EDATE(I2449,DATEDIF(I2449,'ObjProd (2)'!$C$25,"y")*12+DATEDIF(I2449,'ObjProd (2)'!$C$25,"ym")))/7)=0),
   "&lt; 1 sem.",
   IF(DATEDIF(I2449,'ObjProd (2)'!$C$25,"y")&gt;0,DATEDIF(I2449,'ObjProd (2)'!$C$25,"y") &amp; " " &amp; IF(DATEDIF(I2449,'ObjProd (2)'!$C$25,"y")=1,"an ","ans "),"") &amp;
   IF(DATEDIF(I2449,'ObjProd (2)'!$C$25,"ym")&gt;0,DATEDIF(I2449,'ObjProd (2)'!$C$25,"ym") &amp; " mois ", "") &amp;
   IF(INT(('ObjProd (2)'!$C$25-EDATE(I2449,DATEDIF(I2449,'ObjProd (2)'!$C$25,"y")*12+DATEDIF(I2449,'ObjProd (2)'!$C$25,"ym")))/7)&gt;0,
      INT(('ObjProd (2)'!$C$25-EDATE(I2449,DATEDIF(I2449,'ObjProd (2)'!$C$25,"y")*12+DATEDIF(I2449,'ObjProd (2)'!$C$25,"ym")))/7) &amp; " sem.",
      "")
)
)</f>
        <v/>
      </c>
      <c r="L2449" s="11" t="str">
        <f t="shared" si="390"/>
        <v/>
      </c>
      <c r="M2449" s="9" t="str">
        <f t="shared" si="386"/>
        <v/>
      </c>
      <c r="N2449" s="9" t="str" cm="1">
        <f t="array" aca="1" ref="N2449" ca="1">LEFT(L2449, IF(ISNUMBER(SUBSTITUTE(_xludf.MID(L2449, 2, 1), ".", ",")), 1, 2))</f>
        <v/>
      </c>
      <c r="O2449" s="19" t="str">
        <f t="shared" ca="1" si="392"/>
        <v/>
      </c>
      <c r="P2449" s="9" t="str">
        <f t="shared" ca="1" si="393"/>
        <v/>
      </c>
      <c r="Q2449" s="9" t="str">
        <f t="shared" ca="1" si="394"/>
        <v/>
      </c>
      <c r="R2449" s="9" t="str">
        <f t="shared" si="387"/>
        <v/>
      </c>
      <c r="S2449" t="str" cm="1">
        <f t="array" ref="S2449">IF(ISBLANK(C2449),"",IFERROR(INDEX(ListeSeries!$A$2:$A$1045, MATCH(1, (DatasScan!G2449=ListeSeries!$B$2:$B$1045) * (DatasScan!H2449&gt;=ListeSeries!$D$2:$D$1045) * (DatasScan!H2449&lt;=ListeSeries!$E$2:$E$1045), 0)), "no match"))</f>
        <v/>
      </c>
      <c r="T2449" s="7" t="str" cm="1">
        <f t="array" ref="T2449">IF(ISBLANK(C2449),"",IFERROR(INDEX(ListeSeries!$C$2:$C$1045, MATCH(1, (DatasScan!G2449=ListeSeries!$B$2:$B$1045) * (DatasScan!H2449&gt;=ListeSeries!$D$2:$D$1045) * (DatasScan!H2449&lt;=ListeSeries!$E$2:$E$1045), 0)), "no match"))</f>
        <v/>
      </c>
      <c r="U2449" s="11" t="str" cm="1">
        <f t="array" ref="U2449">IF(ISBLANK(C2449),"",IFERROR(INDEX(ListeSeries!$F$2:$F$1045, MATCH(1, (DatasScan!G2449=ListeSeries!$B$2:$B$1045) * (DatasScan!H2449&gt;=ListeSeries!$D$2:$D$1045) * (DatasScan!H2449&lt;=ListeSeries!$E$2:$E$1045), 0)), "no match"))</f>
        <v/>
      </c>
    </row>
    <row r="2450" spans="1:21" x14ac:dyDescent="0.25">
      <c r="A2450" s="6" t="str">
        <f t="shared" si="388"/>
        <v/>
      </c>
      <c r="B2450" s="272"/>
      <c r="F2450" s="7" t="str">
        <f t="shared" si="391"/>
        <v/>
      </c>
      <c r="G2450" s="21" t="str">
        <f>IF(ISBLANK(C2450),"",_xlfn.XLOOKUP(_xlfn.XLOOKUP(VALUE(LEFT(C2450,4)),Souches!$B$2:$B$15000,Souches!$E$2:$E$15000),Varietes!$B$2:$B$500,Varietes!$C$2:$C$500))</f>
        <v/>
      </c>
      <c r="H2450" s="19" t="str">
        <f>IF(ISBLANK(C2450),"",_xlfn.XLOOKUP(VALUE(LEFT(C2450,4)),Souches!$B$2:$B$15000,Souches!$D$2:$D$15000))</f>
        <v/>
      </c>
      <c r="I2450" s="10" t="str">
        <f t="shared" si="389"/>
        <v/>
      </c>
      <c r="J2450" s="19" t="str">
        <f>IF(I2450="","",INT(('ObjProd (2)'!$C$25-I2450)/7 * (ABS('ObjProd (2)'!$C$25-I2450)&gt;=7)))</f>
        <v/>
      </c>
      <c r="K2450" s="10" t="str">
        <f>IF(I2450="","",
IF(AND(DATEDIF(I2450,'ObjProd (2)'!$C$25,"y")=0,DATEDIF(I2450,'ObjProd (2)'!$C$25,"ym")=0,
   INT(('ObjProd (2)'!$C$25-EDATE(I2450,DATEDIF(I2450,'ObjProd (2)'!$C$25,"y")*12+DATEDIF(I2450,'ObjProd (2)'!$C$25,"ym")))/7)=0),
   "&lt; 1 sem.",
   IF(DATEDIF(I2450,'ObjProd (2)'!$C$25,"y")&gt;0,DATEDIF(I2450,'ObjProd (2)'!$C$25,"y") &amp; " " &amp; IF(DATEDIF(I2450,'ObjProd (2)'!$C$25,"y")=1,"an ","ans "),"") &amp;
   IF(DATEDIF(I2450,'ObjProd (2)'!$C$25,"ym")&gt;0,DATEDIF(I2450,'ObjProd (2)'!$C$25,"ym") &amp; " mois ", "") &amp;
   IF(INT(('ObjProd (2)'!$C$25-EDATE(I2450,DATEDIF(I2450,'ObjProd (2)'!$C$25,"y")*12+DATEDIF(I2450,'ObjProd (2)'!$C$25,"ym")))/7)&gt;0,
      INT(('ObjProd (2)'!$C$25-EDATE(I2450,DATEDIF(I2450,'ObjProd (2)'!$C$25,"y")*12+DATEDIF(I2450,'ObjProd (2)'!$C$25,"ym")))/7) &amp; " sem.",
      "")
)
)</f>
        <v/>
      </c>
      <c r="L2450" s="11" t="str">
        <f t="shared" si="390"/>
        <v/>
      </c>
      <c r="M2450" s="9" t="str">
        <f t="shared" si="386"/>
        <v/>
      </c>
      <c r="N2450" s="9" t="str" cm="1">
        <f t="array" aca="1" ref="N2450" ca="1">LEFT(L2450, IF(ISNUMBER(SUBSTITUTE(_xludf.MID(L2450, 2, 1), ".", ",")), 1, 2))</f>
        <v/>
      </c>
      <c r="O2450" s="19" t="str">
        <f t="shared" ca="1" si="392"/>
        <v/>
      </c>
      <c r="P2450" s="9" t="str">
        <f t="shared" ca="1" si="393"/>
        <v/>
      </c>
      <c r="Q2450" s="9" t="str">
        <f t="shared" ca="1" si="394"/>
        <v/>
      </c>
      <c r="R2450" s="9" t="str">
        <f t="shared" si="387"/>
        <v/>
      </c>
      <c r="S2450" t="str" cm="1">
        <f t="array" ref="S2450">IF(ISBLANK(C2450),"",IFERROR(INDEX(ListeSeries!$A$2:$A$1045, MATCH(1, (DatasScan!G2450=ListeSeries!$B$2:$B$1045) * (DatasScan!H2450&gt;=ListeSeries!$D$2:$D$1045) * (DatasScan!H2450&lt;=ListeSeries!$E$2:$E$1045), 0)), "no match"))</f>
        <v/>
      </c>
      <c r="T2450" s="7" t="str" cm="1">
        <f t="array" ref="T2450">IF(ISBLANK(C2450),"",IFERROR(INDEX(ListeSeries!$C$2:$C$1045, MATCH(1, (DatasScan!G2450=ListeSeries!$B$2:$B$1045) * (DatasScan!H2450&gt;=ListeSeries!$D$2:$D$1045) * (DatasScan!H2450&lt;=ListeSeries!$E$2:$E$1045), 0)), "no match"))</f>
        <v/>
      </c>
      <c r="U2450" s="11" t="str" cm="1">
        <f t="array" ref="U2450">IF(ISBLANK(C2450),"",IFERROR(INDEX(ListeSeries!$F$2:$F$1045, MATCH(1, (DatasScan!G2450=ListeSeries!$B$2:$B$1045) * (DatasScan!H2450&gt;=ListeSeries!$D$2:$D$1045) * (DatasScan!H2450&lt;=ListeSeries!$E$2:$E$1045), 0)), "no match"))</f>
        <v/>
      </c>
    </row>
    <row r="2451" spans="1:21" x14ac:dyDescent="0.25">
      <c r="A2451" s="6" t="str">
        <f t="shared" si="388"/>
        <v/>
      </c>
      <c r="B2451" s="272"/>
      <c r="F2451" s="7" t="str">
        <f t="shared" si="391"/>
        <v/>
      </c>
      <c r="G2451" s="21" t="str">
        <f>IF(ISBLANK(C2451),"",_xlfn.XLOOKUP(_xlfn.XLOOKUP(VALUE(LEFT(C2451,4)),Souches!$B$2:$B$15000,Souches!$E$2:$E$15000),Varietes!$B$2:$B$500,Varietes!$C$2:$C$500))</f>
        <v/>
      </c>
      <c r="H2451" s="19" t="str">
        <f>IF(ISBLANK(C2451),"",_xlfn.XLOOKUP(VALUE(LEFT(C2451,4)),Souches!$B$2:$B$15000,Souches!$D$2:$D$15000))</f>
        <v/>
      </c>
      <c r="I2451" s="10" t="str">
        <f t="shared" si="389"/>
        <v/>
      </c>
      <c r="J2451" s="19" t="str">
        <f>IF(I2451="","",INT(('ObjProd (2)'!$C$25-I2451)/7 * (ABS('ObjProd (2)'!$C$25-I2451)&gt;=7)))</f>
        <v/>
      </c>
      <c r="K2451" s="10" t="str">
        <f>IF(I2451="","",
IF(AND(DATEDIF(I2451,'ObjProd (2)'!$C$25,"y")=0,DATEDIF(I2451,'ObjProd (2)'!$C$25,"ym")=0,
   INT(('ObjProd (2)'!$C$25-EDATE(I2451,DATEDIF(I2451,'ObjProd (2)'!$C$25,"y")*12+DATEDIF(I2451,'ObjProd (2)'!$C$25,"ym")))/7)=0),
   "&lt; 1 sem.",
   IF(DATEDIF(I2451,'ObjProd (2)'!$C$25,"y")&gt;0,DATEDIF(I2451,'ObjProd (2)'!$C$25,"y") &amp; " " &amp; IF(DATEDIF(I2451,'ObjProd (2)'!$C$25,"y")=1,"an ","ans "),"") &amp;
   IF(DATEDIF(I2451,'ObjProd (2)'!$C$25,"ym")&gt;0,DATEDIF(I2451,'ObjProd (2)'!$C$25,"ym") &amp; " mois ", "") &amp;
   IF(INT(('ObjProd (2)'!$C$25-EDATE(I2451,DATEDIF(I2451,'ObjProd (2)'!$C$25,"y")*12+DATEDIF(I2451,'ObjProd (2)'!$C$25,"ym")))/7)&gt;0,
      INT(('ObjProd (2)'!$C$25-EDATE(I2451,DATEDIF(I2451,'ObjProd (2)'!$C$25,"y")*12+DATEDIF(I2451,'ObjProd (2)'!$C$25,"ym")))/7) &amp; " sem.",
      "")
)
)</f>
        <v/>
      </c>
      <c r="L2451" s="11" t="str">
        <f t="shared" si="390"/>
        <v/>
      </c>
      <c r="M2451" s="9" t="str">
        <f t="shared" si="386"/>
        <v/>
      </c>
      <c r="N2451" s="9" t="str" cm="1">
        <f t="array" aca="1" ref="N2451" ca="1">LEFT(L2451, IF(ISNUMBER(SUBSTITUTE(_xludf.MID(L2451, 2, 1), ".", ",")), 1, 2))</f>
        <v/>
      </c>
      <c r="O2451" s="19" t="str">
        <f t="shared" ca="1" si="392"/>
        <v/>
      </c>
      <c r="P2451" s="9" t="str">
        <f t="shared" ca="1" si="393"/>
        <v/>
      </c>
      <c r="Q2451" s="9" t="str">
        <f t="shared" ca="1" si="394"/>
        <v/>
      </c>
      <c r="R2451" s="9" t="str">
        <f t="shared" si="387"/>
        <v/>
      </c>
      <c r="S2451" t="str" cm="1">
        <f t="array" ref="S2451">IF(ISBLANK(C2451),"",IFERROR(INDEX(ListeSeries!$A$2:$A$1045, MATCH(1, (DatasScan!G2451=ListeSeries!$B$2:$B$1045) * (DatasScan!H2451&gt;=ListeSeries!$D$2:$D$1045) * (DatasScan!H2451&lt;=ListeSeries!$E$2:$E$1045), 0)), "no match"))</f>
        <v/>
      </c>
      <c r="T2451" s="7" t="str" cm="1">
        <f t="array" ref="T2451">IF(ISBLANK(C2451),"",IFERROR(INDEX(ListeSeries!$C$2:$C$1045, MATCH(1, (DatasScan!G2451=ListeSeries!$B$2:$B$1045) * (DatasScan!H2451&gt;=ListeSeries!$D$2:$D$1045) * (DatasScan!H2451&lt;=ListeSeries!$E$2:$E$1045), 0)), "no match"))</f>
        <v/>
      </c>
      <c r="U2451" s="11" t="str" cm="1">
        <f t="array" ref="U2451">IF(ISBLANK(C2451),"",IFERROR(INDEX(ListeSeries!$F$2:$F$1045, MATCH(1, (DatasScan!G2451=ListeSeries!$B$2:$B$1045) * (DatasScan!H2451&gt;=ListeSeries!$D$2:$D$1045) * (DatasScan!H2451&lt;=ListeSeries!$E$2:$E$1045), 0)), "no match"))</f>
        <v/>
      </c>
    </row>
    <row r="2452" spans="1:21" x14ac:dyDescent="0.25">
      <c r="A2452" s="6" t="str">
        <f t="shared" si="388"/>
        <v/>
      </c>
      <c r="B2452" s="272"/>
      <c r="F2452" s="7" t="str">
        <f t="shared" si="391"/>
        <v/>
      </c>
      <c r="G2452" s="21" t="str">
        <f>IF(ISBLANK(C2452),"",_xlfn.XLOOKUP(_xlfn.XLOOKUP(VALUE(LEFT(C2452,4)),Souches!$B$2:$B$15000,Souches!$E$2:$E$15000),Varietes!$B$2:$B$500,Varietes!$C$2:$C$500))</f>
        <v/>
      </c>
      <c r="H2452" s="19" t="str">
        <f>IF(ISBLANK(C2452),"",_xlfn.XLOOKUP(VALUE(LEFT(C2452,4)),Souches!$B$2:$B$15000,Souches!$D$2:$D$15000))</f>
        <v/>
      </c>
      <c r="I2452" s="10" t="str">
        <f t="shared" si="389"/>
        <v/>
      </c>
      <c r="J2452" s="19" t="str">
        <f>IF(I2452="","",INT(('ObjProd (2)'!$C$25-I2452)/7 * (ABS('ObjProd (2)'!$C$25-I2452)&gt;=7)))</f>
        <v/>
      </c>
      <c r="K2452" s="10" t="str">
        <f>IF(I2452="","",
IF(AND(DATEDIF(I2452,'ObjProd (2)'!$C$25,"y")=0,DATEDIF(I2452,'ObjProd (2)'!$C$25,"ym")=0,
   INT(('ObjProd (2)'!$C$25-EDATE(I2452,DATEDIF(I2452,'ObjProd (2)'!$C$25,"y")*12+DATEDIF(I2452,'ObjProd (2)'!$C$25,"ym")))/7)=0),
   "&lt; 1 sem.",
   IF(DATEDIF(I2452,'ObjProd (2)'!$C$25,"y")&gt;0,DATEDIF(I2452,'ObjProd (2)'!$C$25,"y") &amp; " " &amp; IF(DATEDIF(I2452,'ObjProd (2)'!$C$25,"y")=1,"an ","ans "),"") &amp;
   IF(DATEDIF(I2452,'ObjProd (2)'!$C$25,"ym")&gt;0,DATEDIF(I2452,'ObjProd (2)'!$C$25,"ym") &amp; " mois ", "") &amp;
   IF(INT(('ObjProd (2)'!$C$25-EDATE(I2452,DATEDIF(I2452,'ObjProd (2)'!$C$25,"y")*12+DATEDIF(I2452,'ObjProd (2)'!$C$25,"ym")))/7)&gt;0,
      INT(('ObjProd (2)'!$C$25-EDATE(I2452,DATEDIF(I2452,'ObjProd (2)'!$C$25,"y")*12+DATEDIF(I2452,'ObjProd (2)'!$C$25,"ym")))/7) &amp; " sem.",
      "")
)
)</f>
        <v/>
      </c>
      <c r="L2452" s="11" t="str">
        <f t="shared" si="390"/>
        <v/>
      </c>
      <c r="M2452" s="9" t="str">
        <f t="shared" si="386"/>
        <v/>
      </c>
      <c r="N2452" s="9" t="str" cm="1">
        <f t="array" aca="1" ref="N2452" ca="1">LEFT(L2452, IF(ISNUMBER(SUBSTITUTE(_xludf.MID(L2452, 2, 1), ".", ",")), 1, 2))</f>
        <v/>
      </c>
      <c r="O2452" s="19" t="str">
        <f t="shared" ca="1" si="392"/>
        <v/>
      </c>
      <c r="P2452" s="9" t="str">
        <f t="shared" ca="1" si="393"/>
        <v/>
      </c>
      <c r="Q2452" s="9" t="str">
        <f t="shared" ca="1" si="394"/>
        <v/>
      </c>
      <c r="R2452" s="9" t="str">
        <f t="shared" si="387"/>
        <v/>
      </c>
      <c r="S2452" t="str" cm="1">
        <f t="array" ref="S2452">IF(ISBLANK(C2452),"",IFERROR(INDEX(ListeSeries!$A$2:$A$1045, MATCH(1, (DatasScan!G2452=ListeSeries!$B$2:$B$1045) * (DatasScan!H2452&gt;=ListeSeries!$D$2:$D$1045) * (DatasScan!H2452&lt;=ListeSeries!$E$2:$E$1045), 0)), "no match"))</f>
        <v/>
      </c>
      <c r="T2452" s="7" t="str" cm="1">
        <f t="array" ref="T2452">IF(ISBLANK(C2452),"",IFERROR(INDEX(ListeSeries!$C$2:$C$1045, MATCH(1, (DatasScan!G2452=ListeSeries!$B$2:$B$1045) * (DatasScan!H2452&gt;=ListeSeries!$D$2:$D$1045) * (DatasScan!H2452&lt;=ListeSeries!$E$2:$E$1045), 0)), "no match"))</f>
        <v/>
      </c>
      <c r="U2452" s="11" t="str" cm="1">
        <f t="array" ref="U2452">IF(ISBLANK(C2452),"",IFERROR(INDEX(ListeSeries!$F$2:$F$1045, MATCH(1, (DatasScan!G2452=ListeSeries!$B$2:$B$1045) * (DatasScan!H2452&gt;=ListeSeries!$D$2:$D$1045) * (DatasScan!H2452&lt;=ListeSeries!$E$2:$E$1045), 0)), "no match"))</f>
        <v/>
      </c>
    </row>
    <row r="2453" spans="1:21" x14ac:dyDescent="0.25">
      <c r="A2453" s="6" t="str">
        <f t="shared" si="388"/>
        <v/>
      </c>
      <c r="B2453" s="272"/>
      <c r="F2453" s="7" t="str">
        <f t="shared" si="391"/>
        <v/>
      </c>
      <c r="G2453" s="21" t="str">
        <f>IF(ISBLANK(C2453),"",_xlfn.XLOOKUP(_xlfn.XLOOKUP(VALUE(LEFT(C2453,4)),Souches!$B$2:$B$15000,Souches!$E$2:$E$15000),Varietes!$B$2:$B$500,Varietes!$C$2:$C$500))</f>
        <v/>
      </c>
      <c r="H2453" s="19" t="str">
        <f>IF(ISBLANK(C2453),"",_xlfn.XLOOKUP(VALUE(LEFT(C2453,4)),Souches!$B$2:$B$15000,Souches!$D$2:$D$15000))</f>
        <v/>
      </c>
      <c r="I2453" s="10" t="str">
        <f t="shared" si="389"/>
        <v/>
      </c>
      <c r="J2453" s="19" t="str">
        <f>IF(I2453="","",INT(('ObjProd (2)'!$C$25-I2453)/7 * (ABS('ObjProd (2)'!$C$25-I2453)&gt;=7)))</f>
        <v/>
      </c>
      <c r="K2453" s="10" t="str">
        <f>IF(I2453="","",
IF(AND(DATEDIF(I2453,'ObjProd (2)'!$C$25,"y")=0,DATEDIF(I2453,'ObjProd (2)'!$C$25,"ym")=0,
   INT(('ObjProd (2)'!$C$25-EDATE(I2453,DATEDIF(I2453,'ObjProd (2)'!$C$25,"y")*12+DATEDIF(I2453,'ObjProd (2)'!$C$25,"ym")))/7)=0),
   "&lt; 1 sem.",
   IF(DATEDIF(I2453,'ObjProd (2)'!$C$25,"y")&gt;0,DATEDIF(I2453,'ObjProd (2)'!$C$25,"y") &amp; " " &amp; IF(DATEDIF(I2453,'ObjProd (2)'!$C$25,"y")=1,"an ","ans "),"") &amp;
   IF(DATEDIF(I2453,'ObjProd (2)'!$C$25,"ym")&gt;0,DATEDIF(I2453,'ObjProd (2)'!$C$25,"ym") &amp; " mois ", "") &amp;
   IF(INT(('ObjProd (2)'!$C$25-EDATE(I2453,DATEDIF(I2453,'ObjProd (2)'!$C$25,"y")*12+DATEDIF(I2453,'ObjProd (2)'!$C$25,"ym")))/7)&gt;0,
      INT(('ObjProd (2)'!$C$25-EDATE(I2453,DATEDIF(I2453,'ObjProd (2)'!$C$25,"y")*12+DATEDIF(I2453,'ObjProd (2)'!$C$25,"ym")))/7) &amp; " sem.",
      "")
)
)</f>
        <v/>
      </c>
      <c r="L2453" s="11" t="str">
        <f t="shared" si="390"/>
        <v/>
      </c>
      <c r="M2453" s="9" t="str">
        <f t="shared" si="386"/>
        <v/>
      </c>
      <c r="N2453" s="9" t="str" cm="1">
        <f t="array" aca="1" ref="N2453" ca="1">LEFT(L2453, IF(ISNUMBER(SUBSTITUTE(_xludf.MID(L2453, 2, 1), ".", ",")), 1, 2))</f>
        <v/>
      </c>
      <c r="O2453" s="19" t="str">
        <f t="shared" ca="1" si="392"/>
        <v/>
      </c>
      <c r="P2453" s="9" t="str">
        <f t="shared" ca="1" si="393"/>
        <v/>
      </c>
      <c r="Q2453" s="9" t="str">
        <f t="shared" ca="1" si="394"/>
        <v/>
      </c>
      <c r="R2453" s="9" t="str">
        <f t="shared" si="387"/>
        <v/>
      </c>
      <c r="S2453" t="str" cm="1">
        <f t="array" ref="S2453">IF(ISBLANK(C2453),"",IFERROR(INDEX(ListeSeries!$A$2:$A$1045, MATCH(1, (DatasScan!G2453=ListeSeries!$B$2:$B$1045) * (DatasScan!H2453&gt;=ListeSeries!$D$2:$D$1045) * (DatasScan!H2453&lt;=ListeSeries!$E$2:$E$1045), 0)), "no match"))</f>
        <v/>
      </c>
      <c r="T2453" s="7" t="str" cm="1">
        <f t="array" ref="T2453">IF(ISBLANK(C2453),"",IFERROR(INDEX(ListeSeries!$C$2:$C$1045, MATCH(1, (DatasScan!G2453=ListeSeries!$B$2:$B$1045) * (DatasScan!H2453&gt;=ListeSeries!$D$2:$D$1045) * (DatasScan!H2453&lt;=ListeSeries!$E$2:$E$1045), 0)), "no match"))</f>
        <v/>
      </c>
      <c r="U2453" s="11" t="str" cm="1">
        <f t="array" ref="U2453">IF(ISBLANK(C2453),"",IFERROR(INDEX(ListeSeries!$F$2:$F$1045, MATCH(1, (DatasScan!G2453=ListeSeries!$B$2:$B$1045) * (DatasScan!H2453&gt;=ListeSeries!$D$2:$D$1045) * (DatasScan!H2453&lt;=ListeSeries!$E$2:$E$1045), 0)), "no match"))</f>
        <v/>
      </c>
    </row>
    <row r="2454" spans="1:21" x14ac:dyDescent="0.25">
      <c r="A2454" s="6" t="str">
        <f t="shared" si="388"/>
        <v/>
      </c>
      <c r="B2454" s="272"/>
      <c r="F2454" s="7" t="str">
        <f t="shared" si="391"/>
        <v/>
      </c>
      <c r="G2454" s="21" t="str">
        <f>IF(ISBLANK(C2454),"",_xlfn.XLOOKUP(_xlfn.XLOOKUP(VALUE(LEFT(C2454,4)),Souches!$B$2:$B$15000,Souches!$E$2:$E$15000),Varietes!$B$2:$B$500,Varietes!$C$2:$C$500))</f>
        <v/>
      </c>
      <c r="H2454" s="19" t="str">
        <f>IF(ISBLANK(C2454),"",_xlfn.XLOOKUP(VALUE(LEFT(C2454,4)),Souches!$B$2:$B$15000,Souches!$D$2:$D$15000))</f>
        <v/>
      </c>
      <c r="I2454" s="10" t="str">
        <f t="shared" si="389"/>
        <v/>
      </c>
      <c r="J2454" s="19" t="str">
        <f>IF(I2454="","",INT(('ObjProd (2)'!$C$25-I2454)/7 * (ABS('ObjProd (2)'!$C$25-I2454)&gt;=7)))</f>
        <v/>
      </c>
      <c r="K2454" s="10" t="str">
        <f>IF(I2454="","",
IF(AND(DATEDIF(I2454,'ObjProd (2)'!$C$25,"y")=0,DATEDIF(I2454,'ObjProd (2)'!$C$25,"ym")=0,
   INT(('ObjProd (2)'!$C$25-EDATE(I2454,DATEDIF(I2454,'ObjProd (2)'!$C$25,"y")*12+DATEDIF(I2454,'ObjProd (2)'!$C$25,"ym")))/7)=0),
   "&lt; 1 sem.",
   IF(DATEDIF(I2454,'ObjProd (2)'!$C$25,"y")&gt;0,DATEDIF(I2454,'ObjProd (2)'!$C$25,"y") &amp; " " &amp; IF(DATEDIF(I2454,'ObjProd (2)'!$C$25,"y")=1,"an ","ans "),"") &amp;
   IF(DATEDIF(I2454,'ObjProd (2)'!$C$25,"ym")&gt;0,DATEDIF(I2454,'ObjProd (2)'!$C$25,"ym") &amp; " mois ", "") &amp;
   IF(INT(('ObjProd (2)'!$C$25-EDATE(I2454,DATEDIF(I2454,'ObjProd (2)'!$C$25,"y")*12+DATEDIF(I2454,'ObjProd (2)'!$C$25,"ym")))/7)&gt;0,
      INT(('ObjProd (2)'!$C$25-EDATE(I2454,DATEDIF(I2454,'ObjProd (2)'!$C$25,"y")*12+DATEDIF(I2454,'ObjProd (2)'!$C$25,"ym")))/7) &amp; " sem.",
      "")
)
)</f>
        <v/>
      </c>
      <c r="L2454" s="11" t="str">
        <f t="shared" si="390"/>
        <v/>
      </c>
      <c r="M2454" s="9" t="str">
        <f t="shared" si="386"/>
        <v/>
      </c>
      <c r="N2454" s="9" t="str" cm="1">
        <f t="array" aca="1" ref="N2454" ca="1">LEFT(L2454, IF(ISNUMBER(SUBSTITUTE(_xludf.MID(L2454, 2, 1), ".", ",")), 1, 2))</f>
        <v/>
      </c>
      <c r="O2454" s="19" t="str">
        <f t="shared" ca="1" si="392"/>
        <v/>
      </c>
      <c r="P2454" s="9" t="str">
        <f t="shared" ca="1" si="393"/>
        <v/>
      </c>
      <c r="Q2454" s="9" t="str">
        <f t="shared" ca="1" si="394"/>
        <v/>
      </c>
      <c r="R2454" s="9" t="str">
        <f t="shared" si="387"/>
        <v/>
      </c>
      <c r="S2454" t="str" cm="1">
        <f t="array" ref="S2454">IF(ISBLANK(C2454),"",IFERROR(INDEX(ListeSeries!$A$2:$A$1045, MATCH(1, (DatasScan!G2454=ListeSeries!$B$2:$B$1045) * (DatasScan!H2454&gt;=ListeSeries!$D$2:$D$1045) * (DatasScan!H2454&lt;=ListeSeries!$E$2:$E$1045), 0)), "no match"))</f>
        <v/>
      </c>
      <c r="T2454" s="7" t="str" cm="1">
        <f t="array" ref="T2454">IF(ISBLANK(C2454),"",IFERROR(INDEX(ListeSeries!$C$2:$C$1045, MATCH(1, (DatasScan!G2454=ListeSeries!$B$2:$B$1045) * (DatasScan!H2454&gt;=ListeSeries!$D$2:$D$1045) * (DatasScan!H2454&lt;=ListeSeries!$E$2:$E$1045), 0)), "no match"))</f>
        <v/>
      </c>
      <c r="U2454" s="11" t="str" cm="1">
        <f t="array" ref="U2454">IF(ISBLANK(C2454),"",IFERROR(INDEX(ListeSeries!$F$2:$F$1045, MATCH(1, (DatasScan!G2454=ListeSeries!$B$2:$B$1045) * (DatasScan!H2454&gt;=ListeSeries!$D$2:$D$1045) * (DatasScan!H2454&lt;=ListeSeries!$E$2:$E$1045), 0)), "no match"))</f>
        <v/>
      </c>
    </row>
    <row r="2455" spans="1:21" x14ac:dyDescent="0.25">
      <c r="A2455" s="6" t="str">
        <f t="shared" si="388"/>
        <v/>
      </c>
      <c r="B2455" s="272"/>
      <c r="F2455" s="7" t="str">
        <f t="shared" si="391"/>
        <v/>
      </c>
      <c r="G2455" s="21" t="str">
        <f>IF(ISBLANK(C2455),"",_xlfn.XLOOKUP(_xlfn.XLOOKUP(VALUE(LEFT(C2455,4)),Souches!$B$2:$B$15000,Souches!$E$2:$E$15000),Varietes!$B$2:$B$500,Varietes!$C$2:$C$500))</f>
        <v/>
      </c>
      <c r="H2455" s="19" t="str">
        <f>IF(ISBLANK(C2455),"",_xlfn.XLOOKUP(VALUE(LEFT(C2455,4)),Souches!$B$2:$B$15000,Souches!$D$2:$D$15000))</f>
        <v/>
      </c>
      <c r="I2455" s="10" t="str">
        <f t="shared" si="389"/>
        <v/>
      </c>
      <c r="J2455" s="19" t="str">
        <f>IF(I2455="","",INT(('ObjProd (2)'!$C$25-I2455)/7 * (ABS('ObjProd (2)'!$C$25-I2455)&gt;=7)))</f>
        <v/>
      </c>
      <c r="K2455" s="10" t="str">
        <f>IF(I2455="","",
IF(AND(DATEDIF(I2455,'ObjProd (2)'!$C$25,"y")=0,DATEDIF(I2455,'ObjProd (2)'!$C$25,"ym")=0,
   INT(('ObjProd (2)'!$C$25-EDATE(I2455,DATEDIF(I2455,'ObjProd (2)'!$C$25,"y")*12+DATEDIF(I2455,'ObjProd (2)'!$C$25,"ym")))/7)=0),
   "&lt; 1 sem.",
   IF(DATEDIF(I2455,'ObjProd (2)'!$C$25,"y")&gt;0,DATEDIF(I2455,'ObjProd (2)'!$C$25,"y") &amp; " " &amp; IF(DATEDIF(I2455,'ObjProd (2)'!$C$25,"y")=1,"an ","ans "),"") &amp;
   IF(DATEDIF(I2455,'ObjProd (2)'!$C$25,"ym")&gt;0,DATEDIF(I2455,'ObjProd (2)'!$C$25,"ym") &amp; " mois ", "") &amp;
   IF(INT(('ObjProd (2)'!$C$25-EDATE(I2455,DATEDIF(I2455,'ObjProd (2)'!$C$25,"y")*12+DATEDIF(I2455,'ObjProd (2)'!$C$25,"ym")))/7)&gt;0,
      INT(('ObjProd (2)'!$C$25-EDATE(I2455,DATEDIF(I2455,'ObjProd (2)'!$C$25,"y")*12+DATEDIF(I2455,'ObjProd (2)'!$C$25,"ym")))/7) &amp; " sem.",
      "")
)
)</f>
        <v/>
      </c>
      <c r="L2455" s="11" t="str">
        <f t="shared" si="390"/>
        <v/>
      </c>
      <c r="M2455" s="9" t="str">
        <f t="shared" si="386"/>
        <v/>
      </c>
      <c r="N2455" s="9" t="str" cm="1">
        <f t="array" aca="1" ref="N2455" ca="1">LEFT(L2455, IF(ISNUMBER(SUBSTITUTE(_xludf.MID(L2455, 2, 1), ".", ",")), 1, 2))</f>
        <v/>
      </c>
      <c r="O2455" s="19" t="str">
        <f t="shared" ca="1" si="392"/>
        <v/>
      </c>
      <c r="P2455" s="9" t="str">
        <f t="shared" ca="1" si="393"/>
        <v/>
      </c>
      <c r="Q2455" s="9" t="str">
        <f t="shared" ca="1" si="394"/>
        <v/>
      </c>
      <c r="R2455" s="9" t="str">
        <f t="shared" si="387"/>
        <v/>
      </c>
      <c r="S2455" t="str" cm="1">
        <f t="array" ref="S2455">IF(ISBLANK(C2455),"",IFERROR(INDEX(ListeSeries!$A$2:$A$1045, MATCH(1, (DatasScan!G2455=ListeSeries!$B$2:$B$1045) * (DatasScan!H2455&gt;=ListeSeries!$D$2:$D$1045) * (DatasScan!H2455&lt;=ListeSeries!$E$2:$E$1045), 0)), "no match"))</f>
        <v/>
      </c>
      <c r="T2455" s="7" t="str" cm="1">
        <f t="array" ref="T2455">IF(ISBLANK(C2455),"",IFERROR(INDEX(ListeSeries!$C$2:$C$1045, MATCH(1, (DatasScan!G2455=ListeSeries!$B$2:$B$1045) * (DatasScan!H2455&gt;=ListeSeries!$D$2:$D$1045) * (DatasScan!H2455&lt;=ListeSeries!$E$2:$E$1045), 0)), "no match"))</f>
        <v/>
      </c>
      <c r="U2455" s="11" t="str" cm="1">
        <f t="array" ref="U2455">IF(ISBLANK(C2455),"",IFERROR(INDEX(ListeSeries!$F$2:$F$1045, MATCH(1, (DatasScan!G2455=ListeSeries!$B$2:$B$1045) * (DatasScan!H2455&gt;=ListeSeries!$D$2:$D$1045) * (DatasScan!H2455&lt;=ListeSeries!$E$2:$E$1045), 0)), "no match"))</f>
        <v/>
      </c>
    </row>
    <row r="2456" spans="1:21" x14ac:dyDescent="0.25">
      <c r="A2456" s="6" t="str">
        <f t="shared" si="388"/>
        <v/>
      </c>
      <c r="B2456" s="272"/>
      <c r="F2456" s="7" t="str">
        <f t="shared" si="391"/>
        <v/>
      </c>
      <c r="G2456" s="21" t="str">
        <f>IF(ISBLANK(C2456),"",_xlfn.XLOOKUP(_xlfn.XLOOKUP(VALUE(LEFT(C2456,4)),Souches!$B$2:$B$15000,Souches!$E$2:$E$15000),Varietes!$B$2:$B$500,Varietes!$C$2:$C$500))</f>
        <v/>
      </c>
      <c r="H2456" s="19" t="str">
        <f>IF(ISBLANK(C2456),"",_xlfn.XLOOKUP(VALUE(LEFT(C2456,4)),Souches!$B$2:$B$15000,Souches!$D$2:$D$15000))</f>
        <v/>
      </c>
      <c r="I2456" s="10" t="str">
        <f t="shared" si="389"/>
        <v/>
      </c>
      <c r="J2456" s="19" t="str">
        <f>IF(I2456="","",INT(('ObjProd (2)'!$C$25-I2456)/7 * (ABS('ObjProd (2)'!$C$25-I2456)&gt;=7)))</f>
        <v/>
      </c>
      <c r="K2456" s="10" t="str">
        <f>IF(I2456="","",
IF(AND(DATEDIF(I2456,'ObjProd (2)'!$C$25,"y")=0,DATEDIF(I2456,'ObjProd (2)'!$C$25,"ym")=0,
   INT(('ObjProd (2)'!$C$25-EDATE(I2456,DATEDIF(I2456,'ObjProd (2)'!$C$25,"y")*12+DATEDIF(I2456,'ObjProd (2)'!$C$25,"ym")))/7)=0),
   "&lt; 1 sem.",
   IF(DATEDIF(I2456,'ObjProd (2)'!$C$25,"y")&gt;0,DATEDIF(I2456,'ObjProd (2)'!$C$25,"y") &amp; " " &amp; IF(DATEDIF(I2456,'ObjProd (2)'!$C$25,"y")=1,"an ","ans "),"") &amp;
   IF(DATEDIF(I2456,'ObjProd (2)'!$C$25,"ym")&gt;0,DATEDIF(I2456,'ObjProd (2)'!$C$25,"ym") &amp; " mois ", "") &amp;
   IF(INT(('ObjProd (2)'!$C$25-EDATE(I2456,DATEDIF(I2456,'ObjProd (2)'!$C$25,"y")*12+DATEDIF(I2456,'ObjProd (2)'!$C$25,"ym")))/7)&gt;0,
      INT(('ObjProd (2)'!$C$25-EDATE(I2456,DATEDIF(I2456,'ObjProd (2)'!$C$25,"y")*12+DATEDIF(I2456,'ObjProd (2)'!$C$25,"ym")))/7) &amp; " sem.",
      "")
)
)</f>
        <v/>
      </c>
      <c r="L2456" s="11" t="str">
        <f t="shared" si="390"/>
        <v/>
      </c>
      <c r="M2456" s="9" t="str">
        <f t="shared" si="386"/>
        <v/>
      </c>
      <c r="N2456" s="9" t="str" cm="1">
        <f t="array" aca="1" ref="N2456" ca="1">LEFT(L2456, IF(ISNUMBER(SUBSTITUTE(_xludf.MID(L2456, 2, 1), ".", ",")), 1, 2))</f>
        <v/>
      </c>
      <c r="O2456" s="19" t="str">
        <f t="shared" ca="1" si="392"/>
        <v/>
      </c>
      <c r="P2456" s="9" t="str">
        <f t="shared" ca="1" si="393"/>
        <v/>
      </c>
      <c r="Q2456" s="9" t="str">
        <f t="shared" ca="1" si="394"/>
        <v/>
      </c>
      <c r="R2456" s="9" t="str">
        <f t="shared" si="387"/>
        <v/>
      </c>
      <c r="S2456" t="str" cm="1">
        <f t="array" ref="S2456">IF(ISBLANK(C2456),"",IFERROR(INDEX(ListeSeries!$A$2:$A$1045, MATCH(1, (DatasScan!G2456=ListeSeries!$B$2:$B$1045) * (DatasScan!H2456&gt;=ListeSeries!$D$2:$D$1045) * (DatasScan!H2456&lt;=ListeSeries!$E$2:$E$1045), 0)), "no match"))</f>
        <v/>
      </c>
      <c r="T2456" s="7" t="str" cm="1">
        <f t="array" ref="T2456">IF(ISBLANK(C2456),"",IFERROR(INDEX(ListeSeries!$C$2:$C$1045, MATCH(1, (DatasScan!G2456=ListeSeries!$B$2:$B$1045) * (DatasScan!H2456&gt;=ListeSeries!$D$2:$D$1045) * (DatasScan!H2456&lt;=ListeSeries!$E$2:$E$1045), 0)), "no match"))</f>
        <v/>
      </c>
      <c r="U2456" s="11" t="str" cm="1">
        <f t="array" ref="U2456">IF(ISBLANK(C2456),"",IFERROR(INDEX(ListeSeries!$F$2:$F$1045, MATCH(1, (DatasScan!G2456=ListeSeries!$B$2:$B$1045) * (DatasScan!H2456&gt;=ListeSeries!$D$2:$D$1045) * (DatasScan!H2456&lt;=ListeSeries!$E$2:$E$1045), 0)), "no match"))</f>
        <v/>
      </c>
    </row>
    <row r="2457" spans="1:21" x14ac:dyDescent="0.25">
      <c r="A2457" s="6" t="str">
        <f t="shared" si="388"/>
        <v/>
      </c>
      <c r="B2457" s="272"/>
      <c r="F2457" s="7" t="str">
        <f t="shared" si="391"/>
        <v/>
      </c>
      <c r="G2457" s="21" t="str">
        <f>IF(ISBLANK(C2457),"",_xlfn.XLOOKUP(_xlfn.XLOOKUP(VALUE(LEFT(C2457,4)),Souches!$B$2:$B$15000,Souches!$E$2:$E$15000),Varietes!$B$2:$B$500,Varietes!$C$2:$C$500))</f>
        <v/>
      </c>
      <c r="H2457" s="19" t="str">
        <f>IF(ISBLANK(C2457),"",_xlfn.XLOOKUP(VALUE(LEFT(C2457,4)),Souches!$B$2:$B$15000,Souches!$D$2:$D$15000))</f>
        <v/>
      </c>
      <c r="I2457" s="10" t="str">
        <f t="shared" si="389"/>
        <v/>
      </c>
      <c r="J2457" s="19" t="str">
        <f>IF(I2457="","",INT(('ObjProd (2)'!$C$25-I2457)/7 * (ABS('ObjProd (2)'!$C$25-I2457)&gt;=7)))</f>
        <v/>
      </c>
      <c r="K2457" s="10" t="str">
        <f>IF(I2457="","",
IF(AND(DATEDIF(I2457,'ObjProd (2)'!$C$25,"y")=0,DATEDIF(I2457,'ObjProd (2)'!$C$25,"ym")=0,
   INT(('ObjProd (2)'!$C$25-EDATE(I2457,DATEDIF(I2457,'ObjProd (2)'!$C$25,"y")*12+DATEDIF(I2457,'ObjProd (2)'!$C$25,"ym")))/7)=0),
   "&lt; 1 sem.",
   IF(DATEDIF(I2457,'ObjProd (2)'!$C$25,"y")&gt;0,DATEDIF(I2457,'ObjProd (2)'!$C$25,"y") &amp; " " &amp; IF(DATEDIF(I2457,'ObjProd (2)'!$C$25,"y")=1,"an ","ans "),"") &amp;
   IF(DATEDIF(I2457,'ObjProd (2)'!$C$25,"ym")&gt;0,DATEDIF(I2457,'ObjProd (2)'!$C$25,"ym") &amp; " mois ", "") &amp;
   IF(INT(('ObjProd (2)'!$C$25-EDATE(I2457,DATEDIF(I2457,'ObjProd (2)'!$C$25,"y")*12+DATEDIF(I2457,'ObjProd (2)'!$C$25,"ym")))/7)&gt;0,
      INT(('ObjProd (2)'!$C$25-EDATE(I2457,DATEDIF(I2457,'ObjProd (2)'!$C$25,"y")*12+DATEDIF(I2457,'ObjProd (2)'!$C$25,"ym")))/7) &amp; " sem.",
      "")
)
)</f>
        <v/>
      </c>
      <c r="L2457" s="11" t="str">
        <f t="shared" si="390"/>
        <v/>
      </c>
      <c r="M2457" s="9" t="str">
        <f t="shared" si="386"/>
        <v/>
      </c>
      <c r="N2457" s="9" t="str" cm="1">
        <f t="array" aca="1" ref="N2457" ca="1">LEFT(L2457, IF(ISNUMBER(SUBSTITUTE(_xludf.MID(L2457, 2, 1), ".", ",")), 1, 2))</f>
        <v/>
      </c>
      <c r="O2457" s="19" t="str">
        <f t="shared" ca="1" si="392"/>
        <v/>
      </c>
      <c r="P2457" s="9" t="str">
        <f t="shared" ca="1" si="393"/>
        <v/>
      </c>
      <c r="Q2457" s="9" t="str">
        <f t="shared" ca="1" si="394"/>
        <v/>
      </c>
      <c r="R2457" s="9" t="str">
        <f t="shared" si="387"/>
        <v/>
      </c>
      <c r="S2457" t="str" cm="1">
        <f t="array" ref="S2457">IF(ISBLANK(C2457),"",IFERROR(INDEX(ListeSeries!$A$2:$A$1045, MATCH(1, (DatasScan!G2457=ListeSeries!$B$2:$B$1045) * (DatasScan!H2457&gt;=ListeSeries!$D$2:$D$1045) * (DatasScan!H2457&lt;=ListeSeries!$E$2:$E$1045), 0)), "no match"))</f>
        <v/>
      </c>
      <c r="T2457" s="7" t="str" cm="1">
        <f t="array" ref="T2457">IF(ISBLANK(C2457),"",IFERROR(INDEX(ListeSeries!$C$2:$C$1045, MATCH(1, (DatasScan!G2457=ListeSeries!$B$2:$B$1045) * (DatasScan!H2457&gt;=ListeSeries!$D$2:$D$1045) * (DatasScan!H2457&lt;=ListeSeries!$E$2:$E$1045), 0)), "no match"))</f>
        <v/>
      </c>
      <c r="U2457" s="11" t="str" cm="1">
        <f t="array" ref="U2457">IF(ISBLANK(C2457),"",IFERROR(INDEX(ListeSeries!$F$2:$F$1045, MATCH(1, (DatasScan!G2457=ListeSeries!$B$2:$B$1045) * (DatasScan!H2457&gt;=ListeSeries!$D$2:$D$1045) * (DatasScan!H2457&lt;=ListeSeries!$E$2:$E$1045), 0)), "no match"))</f>
        <v/>
      </c>
    </row>
    <row r="2458" spans="1:21" x14ac:dyDescent="0.25">
      <c r="A2458" s="6" t="str">
        <f t="shared" si="388"/>
        <v/>
      </c>
      <c r="B2458" s="272"/>
      <c r="F2458" s="7" t="str">
        <f t="shared" si="391"/>
        <v/>
      </c>
      <c r="G2458" s="21" t="str">
        <f>IF(ISBLANK(C2458),"",_xlfn.XLOOKUP(_xlfn.XLOOKUP(VALUE(LEFT(C2458,4)),Souches!$B$2:$B$15000,Souches!$E$2:$E$15000),Varietes!$B$2:$B$500,Varietes!$C$2:$C$500))</f>
        <v/>
      </c>
      <c r="H2458" s="19" t="str">
        <f>IF(ISBLANK(C2458),"",_xlfn.XLOOKUP(VALUE(LEFT(C2458,4)),Souches!$B$2:$B$15000,Souches!$D$2:$D$15000))</f>
        <v/>
      </c>
      <c r="I2458" s="10" t="str">
        <f t="shared" si="389"/>
        <v/>
      </c>
      <c r="J2458" s="19" t="str">
        <f>IF(I2458="","",INT(('ObjProd (2)'!$C$25-I2458)/7 * (ABS('ObjProd (2)'!$C$25-I2458)&gt;=7)))</f>
        <v/>
      </c>
      <c r="K2458" s="10" t="str">
        <f>IF(I2458="","",
IF(AND(DATEDIF(I2458,'ObjProd (2)'!$C$25,"y")=0,DATEDIF(I2458,'ObjProd (2)'!$C$25,"ym")=0,
   INT(('ObjProd (2)'!$C$25-EDATE(I2458,DATEDIF(I2458,'ObjProd (2)'!$C$25,"y")*12+DATEDIF(I2458,'ObjProd (2)'!$C$25,"ym")))/7)=0),
   "&lt; 1 sem.",
   IF(DATEDIF(I2458,'ObjProd (2)'!$C$25,"y")&gt;0,DATEDIF(I2458,'ObjProd (2)'!$C$25,"y") &amp; " " &amp; IF(DATEDIF(I2458,'ObjProd (2)'!$C$25,"y")=1,"an ","ans "),"") &amp;
   IF(DATEDIF(I2458,'ObjProd (2)'!$C$25,"ym")&gt;0,DATEDIF(I2458,'ObjProd (2)'!$C$25,"ym") &amp; " mois ", "") &amp;
   IF(INT(('ObjProd (2)'!$C$25-EDATE(I2458,DATEDIF(I2458,'ObjProd (2)'!$C$25,"y")*12+DATEDIF(I2458,'ObjProd (2)'!$C$25,"ym")))/7)&gt;0,
      INT(('ObjProd (2)'!$C$25-EDATE(I2458,DATEDIF(I2458,'ObjProd (2)'!$C$25,"y")*12+DATEDIF(I2458,'ObjProd (2)'!$C$25,"ym")))/7) &amp; " sem.",
      "")
)
)</f>
        <v/>
      </c>
      <c r="L2458" s="11" t="str">
        <f t="shared" si="390"/>
        <v/>
      </c>
      <c r="M2458" s="9" t="str">
        <f t="shared" si="386"/>
        <v/>
      </c>
      <c r="N2458" s="9" t="str" cm="1">
        <f t="array" aca="1" ref="N2458" ca="1">LEFT(L2458, IF(ISNUMBER(SUBSTITUTE(_xludf.MID(L2458, 2, 1), ".", ",")), 1, 2))</f>
        <v/>
      </c>
      <c r="O2458" s="19" t="str">
        <f t="shared" ca="1" si="392"/>
        <v/>
      </c>
      <c r="P2458" s="9" t="str">
        <f t="shared" ca="1" si="393"/>
        <v/>
      </c>
      <c r="Q2458" s="9" t="str">
        <f t="shared" ca="1" si="394"/>
        <v/>
      </c>
      <c r="R2458" s="9" t="str">
        <f t="shared" si="387"/>
        <v/>
      </c>
      <c r="S2458" t="str" cm="1">
        <f t="array" ref="S2458">IF(ISBLANK(C2458),"",IFERROR(INDEX(ListeSeries!$A$2:$A$1045, MATCH(1, (DatasScan!G2458=ListeSeries!$B$2:$B$1045) * (DatasScan!H2458&gt;=ListeSeries!$D$2:$D$1045) * (DatasScan!H2458&lt;=ListeSeries!$E$2:$E$1045), 0)), "no match"))</f>
        <v/>
      </c>
      <c r="T2458" s="7" t="str" cm="1">
        <f t="array" ref="T2458">IF(ISBLANK(C2458),"",IFERROR(INDEX(ListeSeries!$C$2:$C$1045, MATCH(1, (DatasScan!G2458=ListeSeries!$B$2:$B$1045) * (DatasScan!H2458&gt;=ListeSeries!$D$2:$D$1045) * (DatasScan!H2458&lt;=ListeSeries!$E$2:$E$1045), 0)), "no match"))</f>
        <v/>
      </c>
      <c r="U2458" s="11" t="str" cm="1">
        <f t="array" ref="U2458">IF(ISBLANK(C2458),"",IFERROR(INDEX(ListeSeries!$F$2:$F$1045, MATCH(1, (DatasScan!G2458=ListeSeries!$B$2:$B$1045) * (DatasScan!H2458&gt;=ListeSeries!$D$2:$D$1045) * (DatasScan!H2458&lt;=ListeSeries!$E$2:$E$1045), 0)), "no match"))</f>
        <v/>
      </c>
    </row>
    <row r="2459" spans="1:21" x14ac:dyDescent="0.25">
      <c r="A2459" s="6" t="str">
        <f t="shared" si="388"/>
        <v/>
      </c>
      <c r="B2459" s="272"/>
      <c r="F2459" s="7" t="str">
        <f t="shared" si="391"/>
        <v/>
      </c>
      <c r="G2459" s="21" t="str">
        <f>IF(ISBLANK(C2459),"",_xlfn.XLOOKUP(_xlfn.XLOOKUP(VALUE(LEFT(C2459,4)),Souches!$B$2:$B$15000,Souches!$E$2:$E$15000),Varietes!$B$2:$B$500,Varietes!$C$2:$C$500))</f>
        <v/>
      </c>
      <c r="H2459" s="19" t="str">
        <f>IF(ISBLANK(C2459),"",_xlfn.XLOOKUP(VALUE(LEFT(C2459,4)),Souches!$B$2:$B$15000,Souches!$D$2:$D$15000))</f>
        <v/>
      </c>
      <c r="I2459" s="10" t="str">
        <f t="shared" si="389"/>
        <v/>
      </c>
      <c r="J2459" s="19" t="str">
        <f>IF(I2459="","",INT(('ObjProd (2)'!$C$25-I2459)/7 * (ABS('ObjProd (2)'!$C$25-I2459)&gt;=7)))</f>
        <v/>
      </c>
      <c r="K2459" s="10" t="str">
        <f>IF(I2459="","",
IF(AND(DATEDIF(I2459,'ObjProd (2)'!$C$25,"y")=0,DATEDIF(I2459,'ObjProd (2)'!$C$25,"ym")=0,
   INT(('ObjProd (2)'!$C$25-EDATE(I2459,DATEDIF(I2459,'ObjProd (2)'!$C$25,"y")*12+DATEDIF(I2459,'ObjProd (2)'!$C$25,"ym")))/7)=0),
   "&lt; 1 sem.",
   IF(DATEDIF(I2459,'ObjProd (2)'!$C$25,"y")&gt;0,DATEDIF(I2459,'ObjProd (2)'!$C$25,"y") &amp; " " &amp; IF(DATEDIF(I2459,'ObjProd (2)'!$C$25,"y")=1,"an ","ans "),"") &amp;
   IF(DATEDIF(I2459,'ObjProd (2)'!$C$25,"ym")&gt;0,DATEDIF(I2459,'ObjProd (2)'!$C$25,"ym") &amp; " mois ", "") &amp;
   IF(INT(('ObjProd (2)'!$C$25-EDATE(I2459,DATEDIF(I2459,'ObjProd (2)'!$C$25,"y")*12+DATEDIF(I2459,'ObjProd (2)'!$C$25,"ym")))/7)&gt;0,
      INT(('ObjProd (2)'!$C$25-EDATE(I2459,DATEDIF(I2459,'ObjProd (2)'!$C$25,"y")*12+DATEDIF(I2459,'ObjProd (2)'!$C$25,"ym")))/7) &amp; " sem.",
      "")
)
)</f>
        <v/>
      </c>
      <c r="L2459" s="11" t="str">
        <f t="shared" si="390"/>
        <v/>
      </c>
      <c r="M2459" s="9" t="str">
        <f t="shared" si="386"/>
        <v/>
      </c>
      <c r="N2459" s="9" t="str" cm="1">
        <f t="array" aca="1" ref="N2459" ca="1">LEFT(L2459, IF(ISNUMBER(SUBSTITUTE(_xludf.MID(L2459, 2, 1), ".", ",")), 1, 2))</f>
        <v/>
      </c>
      <c r="O2459" s="19" t="str">
        <f t="shared" ca="1" si="392"/>
        <v/>
      </c>
      <c r="P2459" s="9" t="str">
        <f t="shared" ca="1" si="393"/>
        <v/>
      </c>
      <c r="Q2459" s="9" t="str">
        <f t="shared" ca="1" si="394"/>
        <v/>
      </c>
      <c r="R2459" s="9" t="str">
        <f t="shared" si="387"/>
        <v/>
      </c>
      <c r="S2459" t="str" cm="1">
        <f t="array" ref="S2459">IF(ISBLANK(C2459),"",IFERROR(INDEX(ListeSeries!$A$2:$A$1045, MATCH(1, (DatasScan!G2459=ListeSeries!$B$2:$B$1045) * (DatasScan!H2459&gt;=ListeSeries!$D$2:$D$1045) * (DatasScan!H2459&lt;=ListeSeries!$E$2:$E$1045), 0)), "no match"))</f>
        <v/>
      </c>
      <c r="T2459" s="7" t="str" cm="1">
        <f t="array" ref="T2459">IF(ISBLANK(C2459),"",IFERROR(INDEX(ListeSeries!$C$2:$C$1045, MATCH(1, (DatasScan!G2459=ListeSeries!$B$2:$B$1045) * (DatasScan!H2459&gt;=ListeSeries!$D$2:$D$1045) * (DatasScan!H2459&lt;=ListeSeries!$E$2:$E$1045), 0)), "no match"))</f>
        <v/>
      </c>
      <c r="U2459" s="11" t="str" cm="1">
        <f t="array" ref="U2459">IF(ISBLANK(C2459),"",IFERROR(INDEX(ListeSeries!$F$2:$F$1045, MATCH(1, (DatasScan!G2459=ListeSeries!$B$2:$B$1045) * (DatasScan!H2459&gt;=ListeSeries!$D$2:$D$1045) * (DatasScan!H2459&lt;=ListeSeries!$E$2:$E$1045), 0)), "no match"))</f>
        <v/>
      </c>
    </row>
    <row r="2460" spans="1:21" x14ac:dyDescent="0.25">
      <c r="A2460" s="6" t="str">
        <f t="shared" si="388"/>
        <v/>
      </c>
      <c r="B2460" s="272"/>
      <c r="F2460" s="7" t="str">
        <f t="shared" si="391"/>
        <v/>
      </c>
      <c r="G2460" s="21" t="str">
        <f>IF(ISBLANK(C2460),"",_xlfn.XLOOKUP(_xlfn.XLOOKUP(VALUE(LEFT(C2460,4)),Souches!$B$2:$B$15000,Souches!$E$2:$E$15000),Varietes!$B$2:$B$500,Varietes!$C$2:$C$500))</f>
        <v/>
      </c>
      <c r="H2460" s="19" t="str">
        <f>IF(ISBLANK(C2460),"",_xlfn.XLOOKUP(VALUE(LEFT(C2460,4)),Souches!$B$2:$B$15000,Souches!$D$2:$D$15000))</f>
        <v/>
      </c>
      <c r="I2460" s="10" t="str">
        <f t="shared" si="389"/>
        <v/>
      </c>
      <c r="J2460" s="19" t="str">
        <f>IF(I2460="","",INT(('ObjProd (2)'!$C$25-I2460)/7 * (ABS('ObjProd (2)'!$C$25-I2460)&gt;=7)))</f>
        <v/>
      </c>
      <c r="K2460" s="10" t="str">
        <f>IF(I2460="","",
IF(AND(DATEDIF(I2460,'ObjProd (2)'!$C$25,"y")=0,DATEDIF(I2460,'ObjProd (2)'!$C$25,"ym")=0,
   INT(('ObjProd (2)'!$C$25-EDATE(I2460,DATEDIF(I2460,'ObjProd (2)'!$C$25,"y")*12+DATEDIF(I2460,'ObjProd (2)'!$C$25,"ym")))/7)=0),
   "&lt; 1 sem.",
   IF(DATEDIF(I2460,'ObjProd (2)'!$C$25,"y")&gt;0,DATEDIF(I2460,'ObjProd (2)'!$C$25,"y") &amp; " " &amp; IF(DATEDIF(I2460,'ObjProd (2)'!$C$25,"y")=1,"an ","ans "),"") &amp;
   IF(DATEDIF(I2460,'ObjProd (2)'!$C$25,"ym")&gt;0,DATEDIF(I2460,'ObjProd (2)'!$C$25,"ym") &amp; " mois ", "") &amp;
   IF(INT(('ObjProd (2)'!$C$25-EDATE(I2460,DATEDIF(I2460,'ObjProd (2)'!$C$25,"y")*12+DATEDIF(I2460,'ObjProd (2)'!$C$25,"ym")))/7)&gt;0,
      INT(('ObjProd (2)'!$C$25-EDATE(I2460,DATEDIF(I2460,'ObjProd (2)'!$C$25,"y")*12+DATEDIF(I2460,'ObjProd (2)'!$C$25,"ym")))/7) &amp; " sem.",
      "")
)
)</f>
        <v/>
      </c>
      <c r="L2460" s="11" t="str">
        <f t="shared" si="390"/>
        <v/>
      </c>
      <c r="M2460" s="9" t="str">
        <f t="shared" si="386"/>
        <v/>
      </c>
      <c r="N2460" s="9" t="str" cm="1">
        <f t="array" aca="1" ref="N2460" ca="1">LEFT(L2460, IF(ISNUMBER(SUBSTITUTE(_xludf.MID(L2460, 2, 1), ".", ",")), 1, 2))</f>
        <v/>
      </c>
      <c r="O2460" s="19" t="str">
        <f t="shared" ca="1" si="392"/>
        <v/>
      </c>
      <c r="P2460" s="9" t="str">
        <f t="shared" ca="1" si="393"/>
        <v/>
      </c>
      <c r="Q2460" s="9" t="str">
        <f t="shared" ca="1" si="394"/>
        <v/>
      </c>
      <c r="R2460" s="9" t="str">
        <f t="shared" si="387"/>
        <v/>
      </c>
      <c r="S2460" t="str" cm="1">
        <f t="array" ref="S2460">IF(ISBLANK(C2460),"",IFERROR(INDEX(ListeSeries!$A$2:$A$1045, MATCH(1, (DatasScan!G2460=ListeSeries!$B$2:$B$1045) * (DatasScan!H2460&gt;=ListeSeries!$D$2:$D$1045) * (DatasScan!H2460&lt;=ListeSeries!$E$2:$E$1045), 0)), "no match"))</f>
        <v/>
      </c>
      <c r="T2460" s="7" t="str" cm="1">
        <f t="array" ref="T2460">IF(ISBLANK(C2460),"",IFERROR(INDEX(ListeSeries!$C$2:$C$1045, MATCH(1, (DatasScan!G2460=ListeSeries!$B$2:$B$1045) * (DatasScan!H2460&gt;=ListeSeries!$D$2:$D$1045) * (DatasScan!H2460&lt;=ListeSeries!$E$2:$E$1045), 0)), "no match"))</f>
        <v/>
      </c>
      <c r="U2460" s="11" t="str" cm="1">
        <f t="array" ref="U2460">IF(ISBLANK(C2460),"",IFERROR(INDEX(ListeSeries!$F$2:$F$1045, MATCH(1, (DatasScan!G2460=ListeSeries!$B$2:$B$1045) * (DatasScan!H2460&gt;=ListeSeries!$D$2:$D$1045) * (DatasScan!H2460&lt;=ListeSeries!$E$2:$E$1045), 0)), "no match"))</f>
        <v/>
      </c>
    </row>
    <row r="2461" spans="1:21" x14ac:dyDescent="0.25">
      <c r="A2461" s="6" t="str">
        <f t="shared" si="388"/>
        <v/>
      </c>
      <c r="B2461" s="272"/>
      <c r="F2461" s="7" t="str">
        <f t="shared" si="391"/>
        <v/>
      </c>
      <c r="G2461" s="21" t="str">
        <f>IF(ISBLANK(C2461),"",_xlfn.XLOOKUP(_xlfn.XLOOKUP(VALUE(LEFT(C2461,4)),Souches!$B$2:$B$15000,Souches!$E$2:$E$15000),Varietes!$B$2:$B$500,Varietes!$C$2:$C$500))</f>
        <v/>
      </c>
      <c r="H2461" s="19" t="str">
        <f>IF(ISBLANK(C2461),"",_xlfn.XLOOKUP(VALUE(LEFT(C2461,4)),Souches!$B$2:$B$15000,Souches!$D$2:$D$15000))</f>
        <v/>
      </c>
      <c r="I2461" s="10" t="str">
        <f t="shared" si="389"/>
        <v/>
      </c>
      <c r="J2461" s="19" t="str">
        <f>IF(I2461="","",INT(('ObjProd (2)'!$C$25-I2461)/7 * (ABS('ObjProd (2)'!$C$25-I2461)&gt;=7)))</f>
        <v/>
      </c>
      <c r="K2461" s="10" t="str">
        <f>IF(I2461="","",
IF(AND(DATEDIF(I2461,'ObjProd (2)'!$C$25,"y")=0,DATEDIF(I2461,'ObjProd (2)'!$C$25,"ym")=0,
   INT(('ObjProd (2)'!$C$25-EDATE(I2461,DATEDIF(I2461,'ObjProd (2)'!$C$25,"y")*12+DATEDIF(I2461,'ObjProd (2)'!$C$25,"ym")))/7)=0),
   "&lt; 1 sem.",
   IF(DATEDIF(I2461,'ObjProd (2)'!$C$25,"y")&gt;0,DATEDIF(I2461,'ObjProd (2)'!$C$25,"y") &amp; " " &amp; IF(DATEDIF(I2461,'ObjProd (2)'!$C$25,"y")=1,"an ","ans "),"") &amp;
   IF(DATEDIF(I2461,'ObjProd (2)'!$C$25,"ym")&gt;0,DATEDIF(I2461,'ObjProd (2)'!$C$25,"ym") &amp; " mois ", "") &amp;
   IF(INT(('ObjProd (2)'!$C$25-EDATE(I2461,DATEDIF(I2461,'ObjProd (2)'!$C$25,"y")*12+DATEDIF(I2461,'ObjProd (2)'!$C$25,"ym")))/7)&gt;0,
      INT(('ObjProd (2)'!$C$25-EDATE(I2461,DATEDIF(I2461,'ObjProd (2)'!$C$25,"y")*12+DATEDIF(I2461,'ObjProd (2)'!$C$25,"ym")))/7) &amp; " sem.",
      "")
)
)</f>
        <v/>
      </c>
      <c r="L2461" s="11" t="str">
        <f t="shared" si="390"/>
        <v/>
      </c>
      <c r="M2461" s="9" t="str">
        <f t="shared" si="386"/>
        <v/>
      </c>
      <c r="N2461" s="9" t="str" cm="1">
        <f t="array" aca="1" ref="N2461" ca="1">LEFT(L2461, IF(ISNUMBER(SUBSTITUTE(_xludf.MID(L2461, 2, 1), ".", ",")), 1, 2))</f>
        <v/>
      </c>
      <c r="O2461" s="19" t="str">
        <f t="shared" ca="1" si="392"/>
        <v/>
      </c>
      <c r="P2461" s="9" t="str">
        <f t="shared" ca="1" si="393"/>
        <v/>
      </c>
      <c r="Q2461" s="9" t="str">
        <f t="shared" ca="1" si="394"/>
        <v/>
      </c>
      <c r="R2461" s="9" t="str">
        <f t="shared" si="387"/>
        <v/>
      </c>
      <c r="S2461" t="str" cm="1">
        <f t="array" ref="S2461">IF(ISBLANK(C2461),"",IFERROR(INDEX(ListeSeries!$A$2:$A$1045, MATCH(1, (DatasScan!G2461=ListeSeries!$B$2:$B$1045) * (DatasScan!H2461&gt;=ListeSeries!$D$2:$D$1045) * (DatasScan!H2461&lt;=ListeSeries!$E$2:$E$1045), 0)), "no match"))</f>
        <v/>
      </c>
      <c r="T2461" s="7" t="str" cm="1">
        <f t="array" ref="T2461">IF(ISBLANK(C2461),"",IFERROR(INDEX(ListeSeries!$C$2:$C$1045, MATCH(1, (DatasScan!G2461=ListeSeries!$B$2:$B$1045) * (DatasScan!H2461&gt;=ListeSeries!$D$2:$D$1045) * (DatasScan!H2461&lt;=ListeSeries!$E$2:$E$1045), 0)), "no match"))</f>
        <v/>
      </c>
      <c r="U2461" s="11" t="str" cm="1">
        <f t="array" ref="U2461">IF(ISBLANK(C2461),"",IFERROR(INDEX(ListeSeries!$F$2:$F$1045, MATCH(1, (DatasScan!G2461=ListeSeries!$B$2:$B$1045) * (DatasScan!H2461&gt;=ListeSeries!$D$2:$D$1045) * (DatasScan!H2461&lt;=ListeSeries!$E$2:$E$1045), 0)), "no match"))</f>
        <v/>
      </c>
    </row>
    <row r="2462" spans="1:21" x14ac:dyDescent="0.25">
      <c r="A2462" s="6" t="str">
        <f t="shared" si="388"/>
        <v/>
      </c>
      <c r="B2462" s="272"/>
      <c r="F2462" s="7" t="str">
        <f t="shared" si="391"/>
        <v/>
      </c>
      <c r="G2462" s="21" t="str">
        <f>IF(ISBLANK(C2462),"",_xlfn.XLOOKUP(_xlfn.XLOOKUP(VALUE(LEFT(C2462,4)),Souches!$B$2:$B$15000,Souches!$E$2:$E$15000),Varietes!$B$2:$B$500,Varietes!$C$2:$C$500))</f>
        <v/>
      </c>
      <c r="H2462" s="19" t="str">
        <f>IF(ISBLANK(C2462),"",_xlfn.XLOOKUP(VALUE(LEFT(C2462,4)),Souches!$B$2:$B$15000,Souches!$D$2:$D$15000))</f>
        <v/>
      </c>
      <c r="I2462" s="10" t="str">
        <f t="shared" si="389"/>
        <v/>
      </c>
      <c r="J2462" s="19" t="str">
        <f>IF(I2462="","",INT(('ObjProd (2)'!$C$25-I2462)/7 * (ABS('ObjProd (2)'!$C$25-I2462)&gt;=7)))</f>
        <v/>
      </c>
      <c r="K2462" s="10" t="str">
        <f>IF(I2462="","",
IF(AND(DATEDIF(I2462,'ObjProd (2)'!$C$25,"y")=0,DATEDIF(I2462,'ObjProd (2)'!$C$25,"ym")=0,
   INT(('ObjProd (2)'!$C$25-EDATE(I2462,DATEDIF(I2462,'ObjProd (2)'!$C$25,"y")*12+DATEDIF(I2462,'ObjProd (2)'!$C$25,"ym")))/7)=0),
   "&lt; 1 sem.",
   IF(DATEDIF(I2462,'ObjProd (2)'!$C$25,"y")&gt;0,DATEDIF(I2462,'ObjProd (2)'!$C$25,"y") &amp; " " &amp; IF(DATEDIF(I2462,'ObjProd (2)'!$C$25,"y")=1,"an ","ans "),"") &amp;
   IF(DATEDIF(I2462,'ObjProd (2)'!$C$25,"ym")&gt;0,DATEDIF(I2462,'ObjProd (2)'!$C$25,"ym") &amp; " mois ", "") &amp;
   IF(INT(('ObjProd (2)'!$C$25-EDATE(I2462,DATEDIF(I2462,'ObjProd (2)'!$C$25,"y")*12+DATEDIF(I2462,'ObjProd (2)'!$C$25,"ym")))/7)&gt;0,
      INT(('ObjProd (2)'!$C$25-EDATE(I2462,DATEDIF(I2462,'ObjProd (2)'!$C$25,"y")*12+DATEDIF(I2462,'ObjProd (2)'!$C$25,"ym")))/7) &amp; " sem.",
      "")
)
)</f>
        <v/>
      </c>
      <c r="L2462" s="11" t="str">
        <f t="shared" si="390"/>
        <v/>
      </c>
      <c r="M2462" s="9" t="str">
        <f t="shared" si="386"/>
        <v/>
      </c>
      <c r="N2462" s="9" t="str" cm="1">
        <f t="array" aca="1" ref="N2462" ca="1">LEFT(L2462, IF(ISNUMBER(SUBSTITUTE(_xludf.MID(L2462, 2, 1), ".", ",")), 1, 2))</f>
        <v/>
      </c>
      <c r="O2462" s="19" t="str">
        <f t="shared" ca="1" si="392"/>
        <v/>
      </c>
      <c r="P2462" s="9" t="str">
        <f t="shared" ca="1" si="393"/>
        <v/>
      </c>
      <c r="Q2462" s="9" t="str">
        <f t="shared" ca="1" si="394"/>
        <v/>
      </c>
      <c r="R2462" s="9" t="str">
        <f t="shared" si="387"/>
        <v/>
      </c>
      <c r="S2462" t="str" cm="1">
        <f t="array" ref="S2462">IF(ISBLANK(C2462),"",IFERROR(INDEX(ListeSeries!$A$2:$A$1045, MATCH(1, (DatasScan!G2462=ListeSeries!$B$2:$B$1045) * (DatasScan!H2462&gt;=ListeSeries!$D$2:$D$1045) * (DatasScan!H2462&lt;=ListeSeries!$E$2:$E$1045), 0)), "no match"))</f>
        <v/>
      </c>
      <c r="T2462" s="7" t="str" cm="1">
        <f t="array" ref="T2462">IF(ISBLANK(C2462),"",IFERROR(INDEX(ListeSeries!$C$2:$C$1045, MATCH(1, (DatasScan!G2462=ListeSeries!$B$2:$B$1045) * (DatasScan!H2462&gt;=ListeSeries!$D$2:$D$1045) * (DatasScan!H2462&lt;=ListeSeries!$E$2:$E$1045), 0)), "no match"))</f>
        <v/>
      </c>
      <c r="U2462" s="11" t="str" cm="1">
        <f t="array" ref="U2462">IF(ISBLANK(C2462),"",IFERROR(INDEX(ListeSeries!$F$2:$F$1045, MATCH(1, (DatasScan!G2462=ListeSeries!$B$2:$B$1045) * (DatasScan!H2462&gt;=ListeSeries!$D$2:$D$1045) * (DatasScan!H2462&lt;=ListeSeries!$E$2:$E$1045), 0)), "no match"))</f>
        <v/>
      </c>
    </row>
    <row r="2463" spans="1:21" x14ac:dyDescent="0.25">
      <c r="A2463" s="6" t="str">
        <f t="shared" si="388"/>
        <v/>
      </c>
      <c r="B2463" s="272"/>
      <c r="F2463" s="7" t="str">
        <f t="shared" si="391"/>
        <v/>
      </c>
      <c r="G2463" s="21" t="str">
        <f>IF(ISBLANK(C2463),"",_xlfn.XLOOKUP(_xlfn.XLOOKUP(VALUE(LEFT(C2463,4)),Souches!$B$2:$B$15000,Souches!$E$2:$E$15000),Varietes!$B$2:$B$500,Varietes!$C$2:$C$500))</f>
        <v/>
      </c>
      <c r="H2463" s="19" t="str">
        <f>IF(ISBLANK(C2463),"",_xlfn.XLOOKUP(VALUE(LEFT(C2463,4)),Souches!$B$2:$B$15000,Souches!$D$2:$D$15000))</f>
        <v/>
      </c>
      <c r="I2463" s="10" t="str">
        <f t="shared" si="389"/>
        <v/>
      </c>
      <c r="J2463" s="19" t="str">
        <f>IF(I2463="","",INT(('ObjProd (2)'!$C$25-I2463)/7 * (ABS('ObjProd (2)'!$C$25-I2463)&gt;=7)))</f>
        <v/>
      </c>
      <c r="K2463" s="10" t="str">
        <f>IF(I2463="","",
IF(AND(DATEDIF(I2463,'ObjProd (2)'!$C$25,"y")=0,DATEDIF(I2463,'ObjProd (2)'!$C$25,"ym")=0,
   INT(('ObjProd (2)'!$C$25-EDATE(I2463,DATEDIF(I2463,'ObjProd (2)'!$C$25,"y")*12+DATEDIF(I2463,'ObjProd (2)'!$C$25,"ym")))/7)=0),
   "&lt; 1 sem.",
   IF(DATEDIF(I2463,'ObjProd (2)'!$C$25,"y")&gt;0,DATEDIF(I2463,'ObjProd (2)'!$C$25,"y") &amp; " " &amp; IF(DATEDIF(I2463,'ObjProd (2)'!$C$25,"y")=1,"an ","ans "),"") &amp;
   IF(DATEDIF(I2463,'ObjProd (2)'!$C$25,"ym")&gt;0,DATEDIF(I2463,'ObjProd (2)'!$C$25,"ym") &amp; " mois ", "") &amp;
   IF(INT(('ObjProd (2)'!$C$25-EDATE(I2463,DATEDIF(I2463,'ObjProd (2)'!$C$25,"y")*12+DATEDIF(I2463,'ObjProd (2)'!$C$25,"ym")))/7)&gt;0,
      INT(('ObjProd (2)'!$C$25-EDATE(I2463,DATEDIF(I2463,'ObjProd (2)'!$C$25,"y")*12+DATEDIF(I2463,'ObjProd (2)'!$C$25,"ym")))/7) &amp; " sem.",
      "")
)
)</f>
        <v/>
      </c>
      <c r="L2463" s="11" t="str">
        <f t="shared" si="390"/>
        <v/>
      </c>
      <c r="M2463" s="9" t="str">
        <f t="shared" si="386"/>
        <v/>
      </c>
      <c r="N2463" s="9" t="str" cm="1">
        <f t="array" aca="1" ref="N2463" ca="1">LEFT(L2463, IF(ISNUMBER(SUBSTITUTE(_xludf.MID(L2463, 2, 1), ".", ",")), 1, 2))</f>
        <v/>
      </c>
      <c r="O2463" s="19" t="str">
        <f t="shared" ca="1" si="392"/>
        <v/>
      </c>
      <c r="P2463" s="9" t="str">
        <f t="shared" ca="1" si="393"/>
        <v/>
      </c>
      <c r="Q2463" s="9" t="str">
        <f t="shared" ca="1" si="394"/>
        <v/>
      </c>
      <c r="R2463" s="9" t="str">
        <f t="shared" si="387"/>
        <v/>
      </c>
      <c r="S2463" t="str" cm="1">
        <f t="array" ref="S2463">IF(ISBLANK(C2463),"",IFERROR(INDEX(ListeSeries!$A$2:$A$1045, MATCH(1, (DatasScan!G2463=ListeSeries!$B$2:$B$1045) * (DatasScan!H2463&gt;=ListeSeries!$D$2:$D$1045) * (DatasScan!H2463&lt;=ListeSeries!$E$2:$E$1045), 0)), "no match"))</f>
        <v/>
      </c>
      <c r="T2463" s="7" t="str" cm="1">
        <f t="array" ref="T2463">IF(ISBLANK(C2463),"",IFERROR(INDEX(ListeSeries!$C$2:$C$1045, MATCH(1, (DatasScan!G2463=ListeSeries!$B$2:$B$1045) * (DatasScan!H2463&gt;=ListeSeries!$D$2:$D$1045) * (DatasScan!H2463&lt;=ListeSeries!$E$2:$E$1045), 0)), "no match"))</f>
        <v/>
      </c>
      <c r="U2463" s="11" t="str" cm="1">
        <f t="array" ref="U2463">IF(ISBLANK(C2463),"",IFERROR(INDEX(ListeSeries!$F$2:$F$1045, MATCH(1, (DatasScan!G2463=ListeSeries!$B$2:$B$1045) * (DatasScan!H2463&gt;=ListeSeries!$D$2:$D$1045) * (DatasScan!H2463&lt;=ListeSeries!$E$2:$E$1045), 0)), "no match"))</f>
        <v/>
      </c>
    </row>
    <row r="2464" spans="1:21" x14ac:dyDescent="0.25">
      <c r="A2464" s="6" t="str">
        <f t="shared" si="388"/>
        <v/>
      </c>
      <c r="B2464" s="272"/>
      <c r="F2464" s="7" t="str">
        <f t="shared" si="391"/>
        <v/>
      </c>
      <c r="G2464" s="21" t="str">
        <f>IF(ISBLANK(C2464),"",_xlfn.XLOOKUP(_xlfn.XLOOKUP(VALUE(LEFT(C2464,4)),Souches!$B$2:$B$15000,Souches!$E$2:$E$15000),Varietes!$B$2:$B$500,Varietes!$C$2:$C$500))</f>
        <v/>
      </c>
      <c r="H2464" s="19" t="str">
        <f>IF(ISBLANK(C2464),"",_xlfn.XLOOKUP(VALUE(LEFT(C2464,4)),Souches!$B$2:$B$15000,Souches!$D$2:$D$15000))</f>
        <v/>
      </c>
      <c r="I2464" s="10" t="str">
        <f t="shared" si="389"/>
        <v/>
      </c>
      <c r="J2464" s="19" t="str">
        <f>IF(I2464="","",INT(('ObjProd (2)'!$C$25-I2464)/7 * (ABS('ObjProd (2)'!$C$25-I2464)&gt;=7)))</f>
        <v/>
      </c>
      <c r="K2464" s="10" t="str">
        <f>IF(I2464="","",
IF(AND(DATEDIF(I2464,'ObjProd (2)'!$C$25,"y")=0,DATEDIF(I2464,'ObjProd (2)'!$C$25,"ym")=0,
   INT(('ObjProd (2)'!$C$25-EDATE(I2464,DATEDIF(I2464,'ObjProd (2)'!$C$25,"y")*12+DATEDIF(I2464,'ObjProd (2)'!$C$25,"ym")))/7)=0),
   "&lt; 1 sem.",
   IF(DATEDIF(I2464,'ObjProd (2)'!$C$25,"y")&gt;0,DATEDIF(I2464,'ObjProd (2)'!$C$25,"y") &amp; " " &amp; IF(DATEDIF(I2464,'ObjProd (2)'!$C$25,"y")=1,"an ","ans "),"") &amp;
   IF(DATEDIF(I2464,'ObjProd (2)'!$C$25,"ym")&gt;0,DATEDIF(I2464,'ObjProd (2)'!$C$25,"ym") &amp; " mois ", "") &amp;
   IF(INT(('ObjProd (2)'!$C$25-EDATE(I2464,DATEDIF(I2464,'ObjProd (2)'!$C$25,"y")*12+DATEDIF(I2464,'ObjProd (2)'!$C$25,"ym")))/7)&gt;0,
      INT(('ObjProd (2)'!$C$25-EDATE(I2464,DATEDIF(I2464,'ObjProd (2)'!$C$25,"y")*12+DATEDIF(I2464,'ObjProd (2)'!$C$25,"ym")))/7) &amp; " sem.",
      "")
)
)</f>
        <v/>
      </c>
      <c r="L2464" s="11" t="str">
        <f t="shared" si="390"/>
        <v/>
      </c>
      <c r="M2464" s="9" t="str">
        <f t="shared" si="386"/>
        <v/>
      </c>
      <c r="N2464" s="9" t="str" cm="1">
        <f t="array" aca="1" ref="N2464" ca="1">LEFT(L2464, IF(ISNUMBER(SUBSTITUTE(_xludf.MID(L2464, 2, 1), ".", ",")), 1, 2))</f>
        <v/>
      </c>
      <c r="O2464" s="19" t="str">
        <f t="shared" ca="1" si="392"/>
        <v/>
      </c>
      <c r="P2464" s="9" t="str">
        <f t="shared" ca="1" si="393"/>
        <v/>
      </c>
      <c r="Q2464" s="9" t="str">
        <f t="shared" ca="1" si="394"/>
        <v/>
      </c>
      <c r="R2464" s="9" t="str">
        <f t="shared" si="387"/>
        <v/>
      </c>
      <c r="S2464" t="str" cm="1">
        <f t="array" ref="S2464">IF(ISBLANK(C2464),"",IFERROR(INDEX(ListeSeries!$A$2:$A$1045, MATCH(1, (DatasScan!G2464=ListeSeries!$B$2:$B$1045) * (DatasScan!H2464&gt;=ListeSeries!$D$2:$D$1045) * (DatasScan!H2464&lt;=ListeSeries!$E$2:$E$1045), 0)), "no match"))</f>
        <v/>
      </c>
      <c r="T2464" s="7" t="str" cm="1">
        <f t="array" ref="T2464">IF(ISBLANK(C2464),"",IFERROR(INDEX(ListeSeries!$C$2:$C$1045, MATCH(1, (DatasScan!G2464=ListeSeries!$B$2:$B$1045) * (DatasScan!H2464&gt;=ListeSeries!$D$2:$D$1045) * (DatasScan!H2464&lt;=ListeSeries!$E$2:$E$1045), 0)), "no match"))</f>
        <v/>
      </c>
      <c r="U2464" s="11" t="str" cm="1">
        <f t="array" ref="U2464">IF(ISBLANK(C2464),"",IFERROR(INDEX(ListeSeries!$F$2:$F$1045, MATCH(1, (DatasScan!G2464=ListeSeries!$B$2:$B$1045) * (DatasScan!H2464&gt;=ListeSeries!$D$2:$D$1045) * (DatasScan!H2464&lt;=ListeSeries!$E$2:$E$1045), 0)), "no match"))</f>
        <v/>
      </c>
    </row>
    <row r="2465" spans="1:21" x14ac:dyDescent="0.25">
      <c r="A2465" s="6" t="str">
        <f t="shared" si="388"/>
        <v/>
      </c>
      <c r="B2465" s="272"/>
      <c r="F2465" s="7" t="str">
        <f t="shared" si="391"/>
        <v/>
      </c>
      <c r="G2465" s="21" t="str">
        <f>IF(ISBLANK(C2465),"",_xlfn.XLOOKUP(_xlfn.XLOOKUP(VALUE(LEFT(C2465,4)),Souches!$B$2:$B$15000,Souches!$E$2:$E$15000),Varietes!$B$2:$B$500,Varietes!$C$2:$C$500))</f>
        <v/>
      </c>
      <c r="H2465" s="19" t="str">
        <f>IF(ISBLANK(C2465),"",_xlfn.XLOOKUP(VALUE(LEFT(C2465,4)),Souches!$B$2:$B$15000,Souches!$D$2:$D$15000))</f>
        <v/>
      </c>
      <c r="I2465" s="10" t="str">
        <f t="shared" si="389"/>
        <v/>
      </c>
      <c r="J2465" s="19" t="str">
        <f>IF(I2465="","",INT(('ObjProd (2)'!$C$25-I2465)/7 * (ABS('ObjProd (2)'!$C$25-I2465)&gt;=7)))</f>
        <v/>
      </c>
      <c r="K2465" s="10" t="str">
        <f>IF(I2465="","",
IF(AND(DATEDIF(I2465,'ObjProd (2)'!$C$25,"y")=0,DATEDIF(I2465,'ObjProd (2)'!$C$25,"ym")=0,
   INT(('ObjProd (2)'!$C$25-EDATE(I2465,DATEDIF(I2465,'ObjProd (2)'!$C$25,"y")*12+DATEDIF(I2465,'ObjProd (2)'!$C$25,"ym")))/7)=0),
   "&lt; 1 sem.",
   IF(DATEDIF(I2465,'ObjProd (2)'!$C$25,"y")&gt;0,DATEDIF(I2465,'ObjProd (2)'!$C$25,"y") &amp; " " &amp; IF(DATEDIF(I2465,'ObjProd (2)'!$C$25,"y")=1,"an ","ans "),"") &amp;
   IF(DATEDIF(I2465,'ObjProd (2)'!$C$25,"ym")&gt;0,DATEDIF(I2465,'ObjProd (2)'!$C$25,"ym") &amp; " mois ", "") &amp;
   IF(INT(('ObjProd (2)'!$C$25-EDATE(I2465,DATEDIF(I2465,'ObjProd (2)'!$C$25,"y")*12+DATEDIF(I2465,'ObjProd (2)'!$C$25,"ym")))/7)&gt;0,
      INT(('ObjProd (2)'!$C$25-EDATE(I2465,DATEDIF(I2465,'ObjProd (2)'!$C$25,"y")*12+DATEDIF(I2465,'ObjProd (2)'!$C$25,"ym")))/7) &amp; " sem.",
      "")
)
)</f>
        <v/>
      </c>
      <c r="L2465" s="11" t="str">
        <f t="shared" si="390"/>
        <v/>
      </c>
      <c r="M2465" s="9" t="str">
        <f t="shared" si="386"/>
        <v/>
      </c>
      <c r="N2465" s="9" t="str" cm="1">
        <f t="array" aca="1" ref="N2465" ca="1">LEFT(L2465, IF(ISNUMBER(SUBSTITUTE(_xludf.MID(L2465, 2, 1), ".", ",")), 1, 2))</f>
        <v/>
      </c>
      <c r="O2465" s="19" t="str">
        <f t="shared" ca="1" si="392"/>
        <v/>
      </c>
      <c r="P2465" s="9" t="str">
        <f t="shared" ca="1" si="393"/>
        <v/>
      </c>
      <c r="Q2465" s="9" t="str">
        <f t="shared" ca="1" si="394"/>
        <v/>
      </c>
      <c r="R2465" s="9" t="str">
        <f t="shared" si="387"/>
        <v/>
      </c>
      <c r="S2465" t="str" cm="1">
        <f t="array" ref="S2465">IF(ISBLANK(C2465),"",IFERROR(INDEX(ListeSeries!$A$2:$A$1045, MATCH(1, (DatasScan!G2465=ListeSeries!$B$2:$B$1045) * (DatasScan!H2465&gt;=ListeSeries!$D$2:$D$1045) * (DatasScan!H2465&lt;=ListeSeries!$E$2:$E$1045), 0)), "no match"))</f>
        <v/>
      </c>
      <c r="T2465" s="7" t="str" cm="1">
        <f t="array" ref="T2465">IF(ISBLANK(C2465),"",IFERROR(INDEX(ListeSeries!$C$2:$C$1045, MATCH(1, (DatasScan!G2465=ListeSeries!$B$2:$B$1045) * (DatasScan!H2465&gt;=ListeSeries!$D$2:$D$1045) * (DatasScan!H2465&lt;=ListeSeries!$E$2:$E$1045), 0)), "no match"))</f>
        <v/>
      </c>
      <c r="U2465" s="11" t="str" cm="1">
        <f t="array" ref="U2465">IF(ISBLANK(C2465),"",IFERROR(INDEX(ListeSeries!$F$2:$F$1045, MATCH(1, (DatasScan!G2465=ListeSeries!$B$2:$B$1045) * (DatasScan!H2465&gt;=ListeSeries!$D$2:$D$1045) * (DatasScan!H2465&lt;=ListeSeries!$E$2:$E$1045), 0)), "no match"))</f>
        <v/>
      </c>
    </row>
    <row r="2466" spans="1:21" x14ac:dyDescent="0.25">
      <c r="A2466" s="6" t="str">
        <f t="shared" si="388"/>
        <v/>
      </c>
      <c r="B2466" s="272"/>
      <c r="F2466" s="7" t="str">
        <f t="shared" si="391"/>
        <v/>
      </c>
      <c r="G2466" s="21" t="str">
        <f>IF(ISBLANK(C2466),"",_xlfn.XLOOKUP(_xlfn.XLOOKUP(VALUE(LEFT(C2466,4)),Souches!$B$2:$B$15000,Souches!$E$2:$E$15000),Varietes!$B$2:$B$500,Varietes!$C$2:$C$500))</f>
        <v/>
      </c>
      <c r="H2466" s="19" t="str">
        <f>IF(ISBLANK(C2466),"",_xlfn.XLOOKUP(VALUE(LEFT(C2466,4)),Souches!$B$2:$B$15000,Souches!$D$2:$D$15000))</f>
        <v/>
      </c>
      <c r="I2466" s="10" t="str">
        <f t="shared" si="389"/>
        <v/>
      </c>
      <c r="J2466" s="19" t="str">
        <f>IF(I2466="","",INT(('ObjProd (2)'!$C$25-I2466)/7 * (ABS('ObjProd (2)'!$C$25-I2466)&gt;=7)))</f>
        <v/>
      </c>
      <c r="K2466" s="10" t="str">
        <f>IF(I2466="","",
IF(AND(DATEDIF(I2466,'ObjProd (2)'!$C$25,"y")=0,DATEDIF(I2466,'ObjProd (2)'!$C$25,"ym")=0,
   INT(('ObjProd (2)'!$C$25-EDATE(I2466,DATEDIF(I2466,'ObjProd (2)'!$C$25,"y")*12+DATEDIF(I2466,'ObjProd (2)'!$C$25,"ym")))/7)=0),
   "&lt; 1 sem.",
   IF(DATEDIF(I2466,'ObjProd (2)'!$C$25,"y")&gt;0,DATEDIF(I2466,'ObjProd (2)'!$C$25,"y") &amp; " " &amp; IF(DATEDIF(I2466,'ObjProd (2)'!$C$25,"y")=1,"an ","ans "),"") &amp;
   IF(DATEDIF(I2466,'ObjProd (2)'!$C$25,"ym")&gt;0,DATEDIF(I2466,'ObjProd (2)'!$C$25,"ym") &amp; " mois ", "") &amp;
   IF(INT(('ObjProd (2)'!$C$25-EDATE(I2466,DATEDIF(I2466,'ObjProd (2)'!$C$25,"y")*12+DATEDIF(I2466,'ObjProd (2)'!$C$25,"ym")))/7)&gt;0,
      INT(('ObjProd (2)'!$C$25-EDATE(I2466,DATEDIF(I2466,'ObjProd (2)'!$C$25,"y")*12+DATEDIF(I2466,'ObjProd (2)'!$C$25,"ym")))/7) &amp; " sem.",
      "")
)
)</f>
        <v/>
      </c>
      <c r="L2466" s="11" t="str">
        <f t="shared" si="390"/>
        <v/>
      </c>
      <c r="M2466" s="9" t="str">
        <f t="shared" si="386"/>
        <v/>
      </c>
      <c r="N2466" s="9" t="str" cm="1">
        <f t="array" aca="1" ref="N2466" ca="1">LEFT(L2466, IF(ISNUMBER(SUBSTITUTE(_xludf.MID(L2466, 2, 1), ".", ",")), 1, 2))</f>
        <v/>
      </c>
      <c r="O2466" s="19" t="str">
        <f t="shared" ca="1" si="392"/>
        <v/>
      </c>
      <c r="P2466" s="9" t="str">
        <f t="shared" ca="1" si="393"/>
        <v/>
      </c>
      <c r="Q2466" s="9" t="str">
        <f t="shared" ca="1" si="394"/>
        <v/>
      </c>
      <c r="R2466" s="9" t="str">
        <f t="shared" si="387"/>
        <v/>
      </c>
      <c r="S2466" t="str" cm="1">
        <f t="array" ref="S2466">IF(ISBLANK(C2466),"",IFERROR(INDEX(ListeSeries!$A$2:$A$1045, MATCH(1, (DatasScan!G2466=ListeSeries!$B$2:$B$1045) * (DatasScan!H2466&gt;=ListeSeries!$D$2:$D$1045) * (DatasScan!H2466&lt;=ListeSeries!$E$2:$E$1045), 0)), "no match"))</f>
        <v/>
      </c>
      <c r="T2466" s="7" t="str" cm="1">
        <f t="array" ref="T2466">IF(ISBLANK(C2466),"",IFERROR(INDEX(ListeSeries!$C$2:$C$1045, MATCH(1, (DatasScan!G2466=ListeSeries!$B$2:$B$1045) * (DatasScan!H2466&gt;=ListeSeries!$D$2:$D$1045) * (DatasScan!H2466&lt;=ListeSeries!$E$2:$E$1045), 0)), "no match"))</f>
        <v/>
      </c>
      <c r="U2466" s="11" t="str" cm="1">
        <f t="array" ref="U2466">IF(ISBLANK(C2466),"",IFERROR(INDEX(ListeSeries!$F$2:$F$1045, MATCH(1, (DatasScan!G2466=ListeSeries!$B$2:$B$1045) * (DatasScan!H2466&gt;=ListeSeries!$D$2:$D$1045) * (DatasScan!H2466&lt;=ListeSeries!$E$2:$E$1045), 0)), "no match"))</f>
        <v/>
      </c>
    </row>
    <row r="2467" spans="1:21" x14ac:dyDescent="0.25">
      <c r="A2467" s="6" t="str">
        <f t="shared" si="388"/>
        <v/>
      </c>
      <c r="B2467" s="272"/>
      <c r="F2467" s="7" t="str">
        <f t="shared" si="391"/>
        <v/>
      </c>
      <c r="G2467" s="21" t="str">
        <f>IF(ISBLANK(C2467),"",_xlfn.XLOOKUP(_xlfn.XLOOKUP(VALUE(LEFT(C2467,4)),Souches!$B$2:$B$15000,Souches!$E$2:$E$15000),Varietes!$B$2:$B$500,Varietes!$C$2:$C$500))</f>
        <v/>
      </c>
      <c r="H2467" s="19" t="str">
        <f>IF(ISBLANK(C2467),"",_xlfn.XLOOKUP(VALUE(LEFT(C2467,4)),Souches!$B$2:$B$15000,Souches!$D$2:$D$15000))</f>
        <v/>
      </c>
      <c r="I2467" s="10" t="str">
        <f t="shared" si="389"/>
        <v/>
      </c>
      <c r="J2467" s="19" t="str">
        <f>IF(I2467="","",INT(('ObjProd (2)'!$C$25-I2467)/7 * (ABS('ObjProd (2)'!$C$25-I2467)&gt;=7)))</f>
        <v/>
      </c>
      <c r="K2467" s="10" t="str">
        <f>IF(I2467="","",
IF(AND(DATEDIF(I2467,'ObjProd (2)'!$C$25,"y")=0,DATEDIF(I2467,'ObjProd (2)'!$C$25,"ym")=0,
   INT(('ObjProd (2)'!$C$25-EDATE(I2467,DATEDIF(I2467,'ObjProd (2)'!$C$25,"y")*12+DATEDIF(I2467,'ObjProd (2)'!$C$25,"ym")))/7)=0),
   "&lt; 1 sem.",
   IF(DATEDIF(I2467,'ObjProd (2)'!$C$25,"y")&gt;0,DATEDIF(I2467,'ObjProd (2)'!$C$25,"y") &amp; " " &amp; IF(DATEDIF(I2467,'ObjProd (2)'!$C$25,"y")=1,"an ","ans "),"") &amp;
   IF(DATEDIF(I2467,'ObjProd (2)'!$C$25,"ym")&gt;0,DATEDIF(I2467,'ObjProd (2)'!$C$25,"ym") &amp; " mois ", "") &amp;
   IF(INT(('ObjProd (2)'!$C$25-EDATE(I2467,DATEDIF(I2467,'ObjProd (2)'!$C$25,"y")*12+DATEDIF(I2467,'ObjProd (2)'!$C$25,"ym")))/7)&gt;0,
      INT(('ObjProd (2)'!$C$25-EDATE(I2467,DATEDIF(I2467,'ObjProd (2)'!$C$25,"y")*12+DATEDIF(I2467,'ObjProd (2)'!$C$25,"ym")))/7) &amp; " sem.",
      "")
)
)</f>
        <v/>
      </c>
      <c r="L2467" s="11" t="str">
        <f t="shared" si="390"/>
        <v/>
      </c>
      <c r="M2467" s="9" t="str">
        <f t="shared" si="386"/>
        <v/>
      </c>
      <c r="N2467" s="9" t="str" cm="1">
        <f t="array" aca="1" ref="N2467" ca="1">LEFT(L2467, IF(ISNUMBER(SUBSTITUTE(_xludf.MID(L2467, 2, 1), ".", ",")), 1, 2))</f>
        <v/>
      </c>
      <c r="O2467" s="19" t="str">
        <f t="shared" ca="1" si="392"/>
        <v/>
      </c>
      <c r="P2467" s="9" t="str">
        <f t="shared" ca="1" si="393"/>
        <v/>
      </c>
      <c r="Q2467" s="9" t="str">
        <f t="shared" ca="1" si="394"/>
        <v/>
      </c>
      <c r="R2467" s="9" t="str">
        <f t="shared" si="387"/>
        <v/>
      </c>
      <c r="S2467" t="str" cm="1">
        <f t="array" ref="S2467">IF(ISBLANK(C2467),"",IFERROR(INDEX(ListeSeries!$A$2:$A$1045, MATCH(1, (DatasScan!G2467=ListeSeries!$B$2:$B$1045) * (DatasScan!H2467&gt;=ListeSeries!$D$2:$D$1045) * (DatasScan!H2467&lt;=ListeSeries!$E$2:$E$1045), 0)), "no match"))</f>
        <v/>
      </c>
      <c r="T2467" s="7" t="str" cm="1">
        <f t="array" ref="T2467">IF(ISBLANK(C2467),"",IFERROR(INDEX(ListeSeries!$C$2:$C$1045, MATCH(1, (DatasScan!G2467=ListeSeries!$B$2:$B$1045) * (DatasScan!H2467&gt;=ListeSeries!$D$2:$D$1045) * (DatasScan!H2467&lt;=ListeSeries!$E$2:$E$1045), 0)), "no match"))</f>
        <v/>
      </c>
      <c r="U2467" s="11" t="str" cm="1">
        <f t="array" ref="U2467">IF(ISBLANK(C2467),"",IFERROR(INDEX(ListeSeries!$F$2:$F$1045, MATCH(1, (DatasScan!G2467=ListeSeries!$B$2:$B$1045) * (DatasScan!H2467&gt;=ListeSeries!$D$2:$D$1045) * (DatasScan!H2467&lt;=ListeSeries!$E$2:$E$1045), 0)), "no match"))</f>
        <v/>
      </c>
    </row>
    <row r="2468" spans="1:21" x14ac:dyDescent="0.25">
      <c r="A2468" s="6" t="str">
        <f t="shared" si="388"/>
        <v/>
      </c>
      <c r="B2468" s="272"/>
      <c r="F2468" s="7" t="str">
        <f t="shared" si="391"/>
        <v/>
      </c>
      <c r="G2468" s="21" t="str">
        <f>IF(ISBLANK(C2468),"",_xlfn.XLOOKUP(_xlfn.XLOOKUP(VALUE(LEFT(C2468,4)),Souches!$B$2:$B$15000,Souches!$E$2:$E$15000),Varietes!$B$2:$B$500,Varietes!$C$2:$C$500))</f>
        <v/>
      </c>
      <c r="H2468" s="19" t="str">
        <f>IF(ISBLANK(C2468),"",_xlfn.XLOOKUP(VALUE(LEFT(C2468,4)),Souches!$B$2:$B$15000,Souches!$D$2:$D$15000))</f>
        <v/>
      </c>
      <c r="I2468" s="10" t="str">
        <f t="shared" si="389"/>
        <v/>
      </c>
      <c r="J2468" s="19" t="str">
        <f>IF(I2468="","",INT(('ObjProd (2)'!$C$25-I2468)/7 * (ABS('ObjProd (2)'!$C$25-I2468)&gt;=7)))</f>
        <v/>
      </c>
      <c r="K2468" s="10" t="str">
        <f>IF(I2468="","",
IF(AND(DATEDIF(I2468,'ObjProd (2)'!$C$25,"y")=0,DATEDIF(I2468,'ObjProd (2)'!$C$25,"ym")=0,
   INT(('ObjProd (2)'!$C$25-EDATE(I2468,DATEDIF(I2468,'ObjProd (2)'!$C$25,"y")*12+DATEDIF(I2468,'ObjProd (2)'!$C$25,"ym")))/7)=0),
   "&lt; 1 sem.",
   IF(DATEDIF(I2468,'ObjProd (2)'!$C$25,"y")&gt;0,DATEDIF(I2468,'ObjProd (2)'!$C$25,"y") &amp; " " &amp; IF(DATEDIF(I2468,'ObjProd (2)'!$C$25,"y")=1,"an ","ans "),"") &amp;
   IF(DATEDIF(I2468,'ObjProd (2)'!$C$25,"ym")&gt;0,DATEDIF(I2468,'ObjProd (2)'!$C$25,"ym") &amp; " mois ", "") &amp;
   IF(INT(('ObjProd (2)'!$C$25-EDATE(I2468,DATEDIF(I2468,'ObjProd (2)'!$C$25,"y")*12+DATEDIF(I2468,'ObjProd (2)'!$C$25,"ym")))/7)&gt;0,
      INT(('ObjProd (2)'!$C$25-EDATE(I2468,DATEDIF(I2468,'ObjProd (2)'!$C$25,"y")*12+DATEDIF(I2468,'ObjProd (2)'!$C$25,"ym")))/7) &amp; " sem.",
      "")
)
)</f>
        <v/>
      </c>
      <c r="L2468" s="11" t="str">
        <f t="shared" si="390"/>
        <v/>
      </c>
      <c r="M2468" s="9" t="str">
        <f t="shared" si="386"/>
        <v/>
      </c>
      <c r="N2468" s="9" t="str" cm="1">
        <f t="array" aca="1" ref="N2468" ca="1">LEFT(L2468, IF(ISNUMBER(SUBSTITUTE(_xludf.MID(L2468, 2, 1), ".", ",")), 1, 2))</f>
        <v/>
      </c>
      <c r="O2468" s="19" t="str">
        <f t="shared" ca="1" si="392"/>
        <v/>
      </c>
      <c r="P2468" s="9" t="str">
        <f t="shared" ca="1" si="393"/>
        <v/>
      </c>
      <c r="Q2468" s="9" t="str">
        <f t="shared" ca="1" si="394"/>
        <v/>
      </c>
      <c r="R2468" s="9" t="str">
        <f t="shared" si="387"/>
        <v/>
      </c>
      <c r="S2468" t="str" cm="1">
        <f t="array" ref="S2468">IF(ISBLANK(C2468),"",IFERROR(INDEX(ListeSeries!$A$2:$A$1045, MATCH(1, (DatasScan!G2468=ListeSeries!$B$2:$B$1045) * (DatasScan!H2468&gt;=ListeSeries!$D$2:$D$1045) * (DatasScan!H2468&lt;=ListeSeries!$E$2:$E$1045), 0)), "no match"))</f>
        <v/>
      </c>
      <c r="T2468" s="7" t="str" cm="1">
        <f t="array" ref="T2468">IF(ISBLANK(C2468),"",IFERROR(INDEX(ListeSeries!$C$2:$C$1045, MATCH(1, (DatasScan!G2468=ListeSeries!$B$2:$B$1045) * (DatasScan!H2468&gt;=ListeSeries!$D$2:$D$1045) * (DatasScan!H2468&lt;=ListeSeries!$E$2:$E$1045), 0)), "no match"))</f>
        <v/>
      </c>
      <c r="U2468" s="11" t="str" cm="1">
        <f t="array" ref="U2468">IF(ISBLANK(C2468),"",IFERROR(INDEX(ListeSeries!$F$2:$F$1045, MATCH(1, (DatasScan!G2468=ListeSeries!$B$2:$B$1045) * (DatasScan!H2468&gt;=ListeSeries!$D$2:$D$1045) * (DatasScan!H2468&lt;=ListeSeries!$E$2:$E$1045), 0)), "no match"))</f>
        <v/>
      </c>
    </row>
    <row r="2469" spans="1:21" x14ac:dyDescent="0.25">
      <c r="A2469" s="6" t="str">
        <f t="shared" si="388"/>
        <v/>
      </c>
      <c r="B2469" s="272"/>
      <c r="F2469" s="7" t="str">
        <f t="shared" si="391"/>
        <v/>
      </c>
      <c r="G2469" s="21" t="str">
        <f>IF(ISBLANK(C2469),"",_xlfn.XLOOKUP(_xlfn.XLOOKUP(VALUE(LEFT(C2469,4)),Souches!$B$2:$B$15000,Souches!$E$2:$E$15000),Varietes!$B$2:$B$500,Varietes!$C$2:$C$500))</f>
        <v/>
      </c>
      <c r="H2469" s="19" t="str">
        <f>IF(ISBLANK(C2469),"",_xlfn.XLOOKUP(VALUE(LEFT(C2469,4)),Souches!$B$2:$B$15000,Souches!$D$2:$D$15000))</f>
        <v/>
      </c>
      <c r="I2469" s="10" t="str">
        <f t="shared" si="389"/>
        <v/>
      </c>
      <c r="J2469" s="19" t="str">
        <f>IF(I2469="","",INT(('ObjProd (2)'!$C$25-I2469)/7 * (ABS('ObjProd (2)'!$C$25-I2469)&gt;=7)))</f>
        <v/>
      </c>
      <c r="K2469" s="10" t="str">
        <f>IF(I2469="","",
IF(AND(DATEDIF(I2469,'ObjProd (2)'!$C$25,"y")=0,DATEDIF(I2469,'ObjProd (2)'!$C$25,"ym")=0,
   INT(('ObjProd (2)'!$C$25-EDATE(I2469,DATEDIF(I2469,'ObjProd (2)'!$C$25,"y")*12+DATEDIF(I2469,'ObjProd (2)'!$C$25,"ym")))/7)=0),
   "&lt; 1 sem.",
   IF(DATEDIF(I2469,'ObjProd (2)'!$C$25,"y")&gt;0,DATEDIF(I2469,'ObjProd (2)'!$C$25,"y") &amp; " " &amp; IF(DATEDIF(I2469,'ObjProd (2)'!$C$25,"y")=1,"an ","ans "),"") &amp;
   IF(DATEDIF(I2469,'ObjProd (2)'!$C$25,"ym")&gt;0,DATEDIF(I2469,'ObjProd (2)'!$C$25,"ym") &amp; " mois ", "") &amp;
   IF(INT(('ObjProd (2)'!$C$25-EDATE(I2469,DATEDIF(I2469,'ObjProd (2)'!$C$25,"y")*12+DATEDIF(I2469,'ObjProd (2)'!$C$25,"ym")))/7)&gt;0,
      INT(('ObjProd (2)'!$C$25-EDATE(I2469,DATEDIF(I2469,'ObjProd (2)'!$C$25,"y")*12+DATEDIF(I2469,'ObjProd (2)'!$C$25,"ym")))/7) &amp; " sem.",
      "")
)
)</f>
        <v/>
      </c>
      <c r="L2469" s="11" t="str">
        <f t="shared" si="390"/>
        <v/>
      </c>
      <c r="M2469" s="9" t="str">
        <f t="shared" si="386"/>
        <v/>
      </c>
      <c r="N2469" s="9" t="str" cm="1">
        <f t="array" aca="1" ref="N2469" ca="1">LEFT(L2469, IF(ISNUMBER(SUBSTITUTE(_xludf.MID(L2469, 2, 1), ".", ",")), 1, 2))</f>
        <v/>
      </c>
      <c r="O2469" s="19" t="str">
        <f t="shared" ca="1" si="392"/>
        <v/>
      </c>
      <c r="P2469" s="9" t="str">
        <f t="shared" ca="1" si="393"/>
        <v/>
      </c>
      <c r="Q2469" s="9" t="str">
        <f t="shared" ca="1" si="394"/>
        <v/>
      </c>
      <c r="R2469" s="9" t="str">
        <f t="shared" si="387"/>
        <v/>
      </c>
      <c r="S2469" t="str" cm="1">
        <f t="array" ref="S2469">IF(ISBLANK(C2469),"",IFERROR(INDEX(ListeSeries!$A$2:$A$1045, MATCH(1, (DatasScan!G2469=ListeSeries!$B$2:$B$1045) * (DatasScan!H2469&gt;=ListeSeries!$D$2:$D$1045) * (DatasScan!H2469&lt;=ListeSeries!$E$2:$E$1045), 0)), "no match"))</f>
        <v/>
      </c>
      <c r="T2469" s="7" t="str" cm="1">
        <f t="array" ref="T2469">IF(ISBLANK(C2469),"",IFERROR(INDEX(ListeSeries!$C$2:$C$1045, MATCH(1, (DatasScan!G2469=ListeSeries!$B$2:$B$1045) * (DatasScan!H2469&gt;=ListeSeries!$D$2:$D$1045) * (DatasScan!H2469&lt;=ListeSeries!$E$2:$E$1045), 0)), "no match"))</f>
        <v/>
      </c>
      <c r="U2469" s="11" t="str" cm="1">
        <f t="array" ref="U2469">IF(ISBLANK(C2469),"",IFERROR(INDEX(ListeSeries!$F$2:$F$1045, MATCH(1, (DatasScan!G2469=ListeSeries!$B$2:$B$1045) * (DatasScan!H2469&gt;=ListeSeries!$D$2:$D$1045) * (DatasScan!H2469&lt;=ListeSeries!$E$2:$E$1045), 0)), "no match"))</f>
        <v/>
      </c>
    </row>
    <row r="2470" spans="1:21" x14ac:dyDescent="0.25">
      <c r="A2470" s="6" t="str">
        <f t="shared" si="388"/>
        <v/>
      </c>
      <c r="B2470" s="272"/>
      <c r="F2470" s="7" t="str">
        <f t="shared" si="391"/>
        <v/>
      </c>
      <c r="G2470" s="21" t="str">
        <f>IF(ISBLANK(C2470),"",_xlfn.XLOOKUP(_xlfn.XLOOKUP(VALUE(LEFT(C2470,4)),Souches!$B$2:$B$15000,Souches!$E$2:$E$15000),Varietes!$B$2:$B$500,Varietes!$C$2:$C$500))</f>
        <v/>
      </c>
      <c r="H2470" s="19" t="str">
        <f>IF(ISBLANK(C2470),"",_xlfn.XLOOKUP(VALUE(LEFT(C2470,4)),Souches!$B$2:$B$15000,Souches!$D$2:$D$15000))</f>
        <v/>
      </c>
      <c r="I2470" s="10" t="str">
        <f t="shared" si="389"/>
        <v/>
      </c>
      <c r="J2470" s="19" t="str">
        <f>IF(I2470="","",INT(('ObjProd (2)'!$C$25-I2470)/7 * (ABS('ObjProd (2)'!$C$25-I2470)&gt;=7)))</f>
        <v/>
      </c>
      <c r="K2470" s="10" t="str">
        <f>IF(I2470="","",
IF(AND(DATEDIF(I2470,'ObjProd (2)'!$C$25,"y")=0,DATEDIF(I2470,'ObjProd (2)'!$C$25,"ym")=0,
   INT(('ObjProd (2)'!$C$25-EDATE(I2470,DATEDIF(I2470,'ObjProd (2)'!$C$25,"y")*12+DATEDIF(I2470,'ObjProd (2)'!$C$25,"ym")))/7)=0),
   "&lt; 1 sem.",
   IF(DATEDIF(I2470,'ObjProd (2)'!$C$25,"y")&gt;0,DATEDIF(I2470,'ObjProd (2)'!$C$25,"y") &amp; " " &amp; IF(DATEDIF(I2470,'ObjProd (2)'!$C$25,"y")=1,"an ","ans "),"") &amp;
   IF(DATEDIF(I2470,'ObjProd (2)'!$C$25,"ym")&gt;0,DATEDIF(I2470,'ObjProd (2)'!$C$25,"ym") &amp; " mois ", "") &amp;
   IF(INT(('ObjProd (2)'!$C$25-EDATE(I2470,DATEDIF(I2470,'ObjProd (2)'!$C$25,"y")*12+DATEDIF(I2470,'ObjProd (2)'!$C$25,"ym")))/7)&gt;0,
      INT(('ObjProd (2)'!$C$25-EDATE(I2470,DATEDIF(I2470,'ObjProd (2)'!$C$25,"y")*12+DATEDIF(I2470,'ObjProd (2)'!$C$25,"ym")))/7) &amp; " sem.",
      "")
)
)</f>
        <v/>
      </c>
      <c r="L2470" s="11" t="str">
        <f t="shared" si="390"/>
        <v/>
      </c>
      <c r="M2470" s="9" t="str">
        <f t="shared" si="386"/>
        <v/>
      </c>
      <c r="N2470" s="9" t="str" cm="1">
        <f t="array" aca="1" ref="N2470" ca="1">LEFT(L2470, IF(ISNUMBER(SUBSTITUTE(_xludf.MID(L2470, 2, 1), ".", ",")), 1, 2))</f>
        <v/>
      </c>
      <c r="O2470" s="19" t="str">
        <f t="shared" ca="1" si="392"/>
        <v/>
      </c>
      <c r="P2470" s="9" t="str">
        <f t="shared" ca="1" si="393"/>
        <v/>
      </c>
      <c r="Q2470" s="9" t="str">
        <f t="shared" ca="1" si="394"/>
        <v/>
      </c>
      <c r="R2470" s="9" t="str">
        <f t="shared" si="387"/>
        <v/>
      </c>
      <c r="S2470" t="str" cm="1">
        <f t="array" ref="S2470">IF(ISBLANK(C2470),"",IFERROR(INDEX(ListeSeries!$A$2:$A$1045, MATCH(1, (DatasScan!G2470=ListeSeries!$B$2:$B$1045) * (DatasScan!H2470&gt;=ListeSeries!$D$2:$D$1045) * (DatasScan!H2470&lt;=ListeSeries!$E$2:$E$1045), 0)), "no match"))</f>
        <v/>
      </c>
      <c r="T2470" s="7" t="str" cm="1">
        <f t="array" ref="T2470">IF(ISBLANK(C2470),"",IFERROR(INDEX(ListeSeries!$C$2:$C$1045, MATCH(1, (DatasScan!G2470=ListeSeries!$B$2:$B$1045) * (DatasScan!H2470&gt;=ListeSeries!$D$2:$D$1045) * (DatasScan!H2470&lt;=ListeSeries!$E$2:$E$1045), 0)), "no match"))</f>
        <v/>
      </c>
      <c r="U2470" s="11" t="str" cm="1">
        <f t="array" ref="U2470">IF(ISBLANK(C2470),"",IFERROR(INDEX(ListeSeries!$F$2:$F$1045, MATCH(1, (DatasScan!G2470=ListeSeries!$B$2:$B$1045) * (DatasScan!H2470&gt;=ListeSeries!$D$2:$D$1045) * (DatasScan!H2470&lt;=ListeSeries!$E$2:$E$1045), 0)), "no match"))</f>
        <v/>
      </c>
    </row>
    <row r="2471" spans="1:21" x14ac:dyDescent="0.25">
      <c r="A2471" s="6" t="str">
        <f t="shared" si="388"/>
        <v/>
      </c>
      <c r="B2471" s="272"/>
      <c r="F2471" s="7" t="str">
        <f t="shared" si="391"/>
        <v/>
      </c>
      <c r="G2471" s="21" t="str">
        <f>IF(ISBLANK(C2471),"",_xlfn.XLOOKUP(_xlfn.XLOOKUP(VALUE(LEFT(C2471,4)),Souches!$B$2:$B$15000,Souches!$E$2:$E$15000),Varietes!$B$2:$B$500,Varietes!$C$2:$C$500))</f>
        <v/>
      </c>
      <c r="H2471" s="19" t="str">
        <f>IF(ISBLANK(C2471),"",_xlfn.XLOOKUP(VALUE(LEFT(C2471,4)),Souches!$B$2:$B$15000,Souches!$D$2:$D$15000))</f>
        <v/>
      </c>
      <c r="I2471" s="10" t="str">
        <f t="shared" si="389"/>
        <v/>
      </c>
      <c r="J2471" s="19" t="str">
        <f>IF(I2471="","",INT(('ObjProd (2)'!$C$25-I2471)/7 * (ABS('ObjProd (2)'!$C$25-I2471)&gt;=7)))</f>
        <v/>
      </c>
      <c r="K2471" s="10" t="str">
        <f>IF(I2471="","",
IF(AND(DATEDIF(I2471,'ObjProd (2)'!$C$25,"y")=0,DATEDIF(I2471,'ObjProd (2)'!$C$25,"ym")=0,
   INT(('ObjProd (2)'!$C$25-EDATE(I2471,DATEDIF(I2471,'ObjProd (2)'!$C$25,"y")*12+DATEDIF(I2471,'ObjProd (2)'!$C$25,"ym")))/7)=0),
   "&lt; 1 sem.",
   IF(DATEDIF(I2471,'ObjProd (2)'!$C$25,"y")&gt;0,DATEDIF(I2471,'ObjProd (2)'!$C$25,"y") &amp; " " &amp; IF(DATEDIF(I2471,'ObjProd (2)'!$C$25,"y")=1,"an ","ans "),"") &amp;
   IF(DATEDIF(I2471,'ObjProd (2)'!$C$25,"ym")&gt;0,DATEDIF(I2471,'ObjProd (2)'!$C$25,"ym") &amp; " mois ", "") &amp;
   IF(INT(('ObjProd (2)'!$C$25-EDATE(I2471,DATEDIF(I2471,'ObjProd (2)'!$C$25,"y")*12+DATEDIF(I2471,'ObjProd (2)'!$C$25,"ym")))/7)&gt;0,
      INT(('ObjProd (2)'!$C$25-EDATE(I2471,DATEDIF(I2471,'ObjProd (2)'!$C$25,"y")*12+DATEDIF(I2471,'ObjProd (2)'!$C$25,"ym")))/7) &amp; " sem.",
      "")
)
)</f>
        <v/>
      </c>
      <c r="L2471" s="11" t="str">
        <f t="shared" si="390"/>
        <v/>
      </c>
      <c r="M2471" s="9" t="str">
        <f t="shared" si="386"/>
        <v/>
      </c>
      <c r="N2471" s="9" t="str" cm="1">
        <f t="array" aca="1" ref="N2471" ca="1">LEFT(L2471, IF(ISNUMBER(SUBSTITUTE(_xludf.MID(L2471, 2, 1), ".", ",")), 1, 2))</f>
        <v/>
      </c>
      <c r="O2471" s="19" t="str">
        <f t="shared" ca="1" si="392"/>
        <v/>
      </c>
      <c r="P2471" s="9" t="str">
        <f t="shared" ca="1" si="393"/>
        <v/>
      </c>
      <c r="Q2471" s="9" t="str">
        <f t="shared" ca="1" si="394"/>
        <v/>
      </c>
      <c r="R2471" s="9" t="str">
        <f t="shared" si="387"/>
        <v/>
      </c>
      <c r="S2471" t="str" cm="1">
        <f t="array" ref="S2471">IF(ISBLANK(C2471),"",IFERROR(INDEX(ListeSeries!$A$2:$A$1045, MATCH(1, (DatasScan!G2471=ListeSeries!$B$2:$B$1045) * (DatasScan!H2471&gt;=ListeSeries!$D$2:$D$1045) * (DatasScan!H2471&lt;=ListeSeries!$E$2:$E$1045), 0)), "no match"))</f>
        <v/>
      </c>
      <c r="T2471" s="7" t="str" cm="1">
        <f t="array" ref="T2471">IF(ISBLANK(C2471),"",IFERROR(INDEX(ListeSeries!$C$2:$C$1045, MATCH(1, (DatasScan!G2471=ListeSeries!$B$2:$B$1045) * (DatasScan!H2471&gt;=ListeSeries!$D$2:$D$1045) * (DatasScan!H2471&lt;=ListeSeries!$E$2:$E$1045), 0)), "no match"))</f>
        <v/>
      </c>
      <c r="U2471" s="11" t="str" cm="1">
        <f t="array" ref="U2471">IF(ISBLANK(C2471),"",IFERROR(INDEX(ListeSeries!$F$2:$F$1045, MATCH(1, (DatasScan!G2471=ListeSeries!$B$2:$B$1045) * (DatasScan!H2471&gt;=ListeSeries!$D$2:$D$1045) * (DatasScan!H2471&lt;=ListeSeries!$E$2:$E$1045), 0)), "no match"))</f>
        <v/>
      </c>
    </row>
    <row r="2472" spans="1:21" x14ac:dyDescent="0.25">
      <c r="A2472" s="6" t="str">
        <f t="shared" si="388"/>
        <v/>
      </c>
      <c r="B2472" s="272"/>
      <c r="F2472" s="7" t="str">
        <f t="shared" si="391"/>
        <v/>
      </c>
      <c r="G2472" s="21" t="str">
        <f>IF(ISBLANK(C2472),"",_xlfn.XLOOKUP(_xlfn.XLOOKUP(VALUE(LEFT(C2472,4)),Souches!$B$2:$B$15000,Souches!$E$2:$E$15000),Varietes!$B$2:$B$500,Varietes!$C$2:$C$500))</f>
        <v/>
      </c>
      <c r="H2472" s="19" t="str">
        <f>IF(ISBLANK(C2472),"",_xlfn.XLOOKUP(VALUE(LEFT(C2472,4)),Souches!$B$2:$B$15000,Souches!$D$2:$D$15000))</f>
        <v/>
      </c>
      <c r="I2472" s="10" t="str">
        <f t="shared" si="389"/>
        <v/>
      </c>
      <c r="J2472" s="19" t="str">
        <f>IF(I2472="","",INT(('ObjProd (2)'!$C$25-I2472)/7 * (ABS('ObjProd (2)'!$C$25-I2472)&gt;=7)))</f>
        <v/>
      </c>
      <c r="K2472" s="10" t="str">
        <f>IF(I2472="","",
IF(AND(DATEDIF(I2472,'ObjProd (2)'!$C$25,"y")=0,DATEDIF(I2472,'ObjProd (2)'!$C$25,"ym")=0,
   INT(('ObjProd (2)'!$C$25-EDATE(I2472,DATEDIF(I2472,'ObjProd (2)'!$C$25,"y")*12+DATEDIF(I2472,'ObjProd (2)'!$C$25,"ym")))/7)=0),
   "&lt; 1 sem.",
   IF(DATEDIF(I2472,'ObjProd (2)'!$C$25,"y")&gt;0,DATEDIF(I2472,'ObjProd (2)'!$C$25,"y") &amp; " " &amp; IF(DATEDIF(I2472,'ObjProd (2)'!$C$25,"y")=1,"an ","ans "),"") &amp;
   IF(DATEDIF(I2472,'ObjProd (2)'!$C$25,"ym")&gt;0,DATEDIF(I2472,'ObjProd (2)'!$C$25,"ym") &amp; " mois ", "") &amp;
   IF(INT(('ObjProd (2)'!$C$25-EDATE(I2472,DATEDIF(I2472,'ObjProd (2)'!$C$25,"y")*12+DATEDIF(I2472,'ObjProd (2)'!$C$25,"ym")))/7)&gt;0,
      INT(('ObjProd (2)'!$C$25-EDATE(I2472,DATEDIF(I2472,'ObjProd (2)'!$C$25,"y")*12+DATEDIF(I2472,'ObjProd (2)'!$C$25,"ym")))/7) &amp; " sem.",
      "")
)
)</f>
        <v/>
      </c>
      <c r="L2472" s="11" t="str">
        <f t="shared" si="390"/>
        <v/>
      </c>
      <c r="M2472" s="9" t="str">
        <f t="shared" si="386"/>
        <v/>
      </c>
      <c r="N2472" s="9" t="str" cm="1">
        <f t="array" aca="1" ref="N2472" ca="1">LEFT(L2472, IF(ISNUMBER(SUBSTITUTE(_xludf.MID(L2472, 2, 1), ".", ",")), 1, 2))</f>
        <v/>
      </c>
      <c r="O2472" s="19" t="str">
        <f t="shared" ca="1" si="392"/>
        <v/>
      </c>
      <c r="P2472" s="9" t="str">
        <f t="shared" ca="1" si="393"/>
        <v/>
      </c>
      <c r="Q2472" s="9" t="str">
        <f t="shared" ca="1" si="394"/>
        <v/>
      </c>
      <c r="R2472" s="9" t="str">
        <f t="shared" si="387"/>
        <v/>
      </c>
      <c r="S2472" t="str" cm="1">
        <f t="array" ref="S2472">IF(ISBLANK(C2472),"",IFERROR(INDEX(ListeSeries!$A$2:$A$1045, MATCH(1, (DatasScan!G2472=ListeSeries!$B$2:$B$1045) * (DatasScan!H2472&gt;=ListeSeries!$D$2:$D$1045) * (DatasScan!H2472&lt;=ListeSeries!$E$2:$E$1045), 0)), "no match"))</f>
        <v/>
      </c>
      <c r="T2472" s="7" t="str" cm="1">
        <f t="array" ref="T2472">IF(ISBLANK(C2472),"",IFERROR(INDEX(ListeSeries!$C$2:$C$1045, MATCH(1, (DatasScan!G2472=ListeSeries!$B$2:$B$1045) * (DatasScan!H2472&gt;=ListeSeries!$D$2:$D$1045) * (DatasScan!H2472&lt;=ListeSeries!$E$2:$E$1045), 0)), "no match"))</f>
        <v/>
      </c>
      <c r="U2472" s="11" t="str" cm="1">
        <f t="array" ref="U2472">IF(ISBLANK(C2472),"",IFERROR(INDEX(ListeSeries!$F$2:$F$1045, MATCH(1, (DatasScan!G2472=ListeSeries!$B$2:$B$1045) * (DatasScan!H2472&gt;=ListeSeries!$D$2:$D$1045) * (DatasScan!H2472&lt;=ListeSeries!$E$2:$E$1045), 0)), "no match"))</f>
        <v/>
      </c>
    </row>
    <row r="2473" spans="1:21" x14ac:dyDescent="0.25">
      <c r="A2473" s="6" t="str">
        <f t="shared" si="388"/>
        <v/>
      </c>
      <c r="B2473" s="272"/>
      <c r="F2473" s="7" t="str">
        <f t="shared" si="391"/>
        <v/>
      </c>
      <c r="G2473" s="21" t="str">
        <f>IF(ISBLANK(C2473),"",_xlfn.XLOOKUP(_xlfn.XLOOKUP(VALUE(LEFT(C2473,4)),Souches!$B$2:$B$15000,Souches!$E$2:$E$15000),Varietes!$B$2:$B$500,Varietes!$C$2:$C$500))</f>
        <v/>
      </c>
      <c r="H2473" s="19" t="str">
        <f>IF(ISBLANK(C2473),"",_xlfn.XLOOKUP(VALUE(LEFT(C2473,4)),Souches!$B$2:$B$15000,Souches!$D$2:$D$15000))</f>
        <v/>
      </c>
      <c r="I2473" s="10" t="str">
        <f t="shared" si="389"/>
        <v/>
      </c>
      <c r="J2473" s="19" t="str">
        <f>IF(I2473="","",INT(('ObjProd (2)'!$C$25-I2473)/7 * (ABS('ObjProd (2)'!$C$25-I2473)&gt;=7)))</f>
        <v/>
      </c>
      <c r="K2473" s="10" t="str">
        <f>IF(I2473="","",
IF(AND(DATEDIF(I2473,'ObjProd (2)'!$C$25,"y")=0,DATEDIF(I2473,'ObjProd (2)'!$C$25,"ym")=0,
   INT(('ObjProd (2)'!$C$25-EDATE(I2473,DATEDIF(I2473,'ObjProd (2)'!$C$25,"y")*12+DATEDIF(I2473,'ObjProd (2)'!$C$25,"ym")))/7)=0),
   "&lt; 1 sem.",
   IF(DATEDIF(I2473,'ObjProd (2)'!$C$25,"y")&gt;0,DATEDIF(I2473,'ObjProd (2)'!$C$25,"y") &amp; " " &amp; IF(DATEDIF(I2473,'ObjProd (2)'!$C$25,"y")=1,"an ","ans "),"") &amp;
   IF(DATEDIF(I2473,'ObjProd (2)'!$C$25,"ym")&gt;0,DATEDIF(I2473,'ObjProd (2)'!$C$25,"ym") &amp; " mois ", "") &amp;
   IF(INT(('ObjProd (2)'!$C$25-EDATE(I2473,DATEDIF(I2473,'ObjProd (2)'!$C$25,"y")*12+DATEDIF(I2473,'ObjProd (2)'!$C$25,"ym")))/7)&gt;0,
      INT(('ObjProd (2)'!$C$25-EDATE(I2473,DATEDIF(I2473,'ObjProd (2)'!$C$25,"y")*12+DATEDIF(I2473,'ObjProd (2)'!$C$25,"ym")))/7) &amp; " sem.",
      "")
)
)</f>
        <v/>
      </c>
      <c r="L2473" s="11" t="str">
        <f t="shared" si="390"/>
        <v/>
      </c>
      <c r="M2473" s="9" t="str">
        <f t="shared" si="386"/>
        <v/>
      </c>
      <c r="N2473" s="9" t="str" cm="1">
        <f t="array" aca="1" ref="N2473" ca="1">LEFT(L2473, IF(ISNUMBER(SUBSTITUTE(_xludf.MID(L2473, 2, 1), ".", ",")), 1, 2))</f>
        <v/>
      </c>
      <c r="O2473" s="19" t="str">
        <f t="shared" ca="1" si="392"/>
        <v/>
      </c>
      <c r="P2473" s="9" t="str">
        <f t="shared" ca="1" si="393"/>
        <v/>
      </c>
      <c r="Q2473" s="9" t="str">
        <f t="shared" ca="1" si="394"/>
        <v/>
      </c>
      <c r="R2473" s="9" t="str">
        <f t="shared" si="387"/>
        <v/>
      </c>
      <c r="S2473" t="str" cm="1">
        <f t="array" ref="S2473">IF(ISBLANK(C2473),"",IFERROR(INDEX(ListeSeries!$A$2:$A$1045, MATCH(1, (DatasScan!G2473=ListeSeries!$B$2:$B$1045) * (DatasScan!H2473&gt;=ListeSeries!$D$2:$D$1045) * (DatasScan!H2473&lt;=ListeSeries!$E$2:$E$1045), 0)), "no match"))</f>
        <v/>
      </c>
      <c r="T2473" s="7" t="str" cm="1">
        <f t="array" ref="T2473">IF(ISBLANK(C2473),"",IFERROR(INDEX(ListeSeries!$C$2:$C$1045, MATCH(1, (DatasScan!G2473=ListeSeries!$B$2:$B$1045) * (DatasScan!H2473&gt;=ListeSeries!$D$2:$D$1045) * (DatasScan!H2473&lt;=ListeSeries!$E$2:$E$1045), 0)), "no match"))</f>
        <v/>
      </c>
      <c r="U2473" s="11" t="str" cm="1">
        <f t="array" ref="U2473">IF(ISBLANK(C2473),"",IFERROR(INDEX(ListeSeries!$F$2:$F$1045, MATCH(1, (DatasScan!G2473=ListeSeries!$B$2:$B$1045) * (DatasScan!H2473&gt;=ListeSeries!$D$2:$D$1045) * (DatasScan!H2473&lt;=ListeSeries!$E$2:$E$1045), 0)), "no match"))</f>
        <v/>
      </c>
    </row>
    <row r="2474" spans="1:21" x14ac:dyDescent="0.25">
      <c r="A2474" s="6" t="str">
        <f t="shared" si="388"/>
        <v/>
      </c>
      <c r="B2474" s="272"/>
      <c r="F2474" s="7" t="str">
        <f t="shared" si="391"/>
        <v/>
      </c>
      <c r="G2474" s="21" t="str">
        <f>IF(ISBLANK(C2474),"",_xlfn.XLOOKUP(_xlfn.XLOOKUP(VALUE(LEFT(C2474,4)),Souches!$B$2:$B$15000,Souches!$E$2:$E$15000),Varietes!$B$2:$B$500,Varietes!$C$2:$C$500))</f>
        <v/>
      </c>
      <c r="H2474" s="19" t="str">
        <f>IF(ISBLANK(C2474),"",_xlfn.XLOOKUP(VALUE(LEFT(C2474,4)),Souches!$B$2:$B$15000,Souches!$D$2:$D$15000))</f>
        <v/>
      </c>
      <c r="I2474" s="10" t="str">
        <f t="shared" si="389"/>
        <v/>
      </c>
      <c r="J2474" s="19" t="str">
        <f>IF(I2474="","",INT(('ObjProd (2)'!$C$25-I2474)/7 * (ABS('ObjProd (2)'!$C$25-I2474)&gt;=7)))</f>
        <v/>
      </c>
      <c r="K2474" s="10" t="str">
        <f>IF(I2474="","",
IF(AND(DATEDIF(I2474,'ObjProd (2)'!$C$25,"y")=0,DATEDIF(I2474,'ObjProd (2)'!$C$25,"ym")=0,
   INT(('ObjProd (2)'!$C$25-EDATE(I2474,DATEDIF(I2474,'ObjProd (2)'!$C$25,"y")*12+DATEDIF(I2474,'ObjProd (2)'!$C$25,"ym")))/7)=0),
   "&lt; 1 sem.",
   IF(DATEDIF(I2474,'ObjProd (2)'!$C$25,"y")&gt;0,DATEDIF(I2474,'ObjProd (2)'!$C$25,"y") &amp; " " &amp; IF(DATEDIF(I2474,'ObjProd (2)'!$C$25,"y")=1,"an ","ans "),"") &amp;
   IF(DATEDIF(I2474,'ObjProd (2)'!$C$25,"ym")&gt;0,DATEDIF(I2474,'ObjProd (2)'!$C$25,"ym") &amp; " mois ", "") &amp;
   IF(INT(('ObjProd (2)'!$C$25-EDATE(I2474,DATEDIF(I2474,'ObjProd (2)'!$C$25,"y")*12+DATEDIF(I2474,'ObjProd (2)'!$C$25,"ym")))/7)&gt;0,
      INT(('ObjProd (2)'!$C$25-EDATE(I2474,DATEDIF(I2474,'ObjProd (2)'!$C$25,"y")*12+DATEDIF(I2474,'ObjProd (2)'!$C$25,"ym")))/7) &amp; " sem.",
      "")
)
)</f>
        <v/>
      </c>
      <c r="L2474" s="11" t="str">
        <f t="shared" si="390"/>
        <v/>
      </c>
      <c r="M2474" s="9" t="str">
        <f t="shared" si="386"/>
        <v/>
      </c>
      <c r="N2474" s="9" t="str" cm="1">
        <f t="array" aca="1" ref="N2474" ca="1">LEFT(L2474, IF(ISNUMBER(SUBSTITUTE(_xludf.MID(L2474, 2, 1), ".", ",")), 1, 2))</f>
        <v/>
      </c>
      <c r="O2474" s="19" t="str">
        <f t="shared" ca="1" si="392"/>
        <v/>
      </c>
      <c r="P2474" s="9" t="str">
        <f t="shared" ca="1" si="393"/>
        <v/>
      </c>
      <c r="Q2474" s="9" t="str">
        <f t="shared" ca="1" si="394"/>
        <v/>
      </c>
      <c r="R2474" s="9" t="str">
        <f t="shared" si="387"/>
        <v/>
      </c>
      <c r="S2474" t="str" cm="1">
        <f t="array" ref="S2474">IF(ISBLANK(C2474),"",IFERROR(INDEX(ListeSeries!$A$2:$A$1045, MATCH(1, (DatasScan!G2474=ListeSeries!$B$2:$B$1045) * (DatasScan!H2474&gt;=ListeSeries!$D$2:$D$1045) * (DatasScan!H2474&lt;=ListeSeries!$E$2:$E$1045), 0)), "no match"))</f>
        <v/>
      </c>
      <c r="T2474" s="7" t="str" cm="1">
        <f t="array" ref="T2474">IF(ISBLANK(C2474),"",IFERROR(INDEX(ListeSeries!$C$2:$C$1045, MATCH(1, (DatasScan!G2474=ListeSeries!$B$2:$B$1045) * (DatasScan!H2474&gt;=ListeSeries!$D$2:$D$1045) * (DatasScan!H2474&lt;=ListeSeries!$E$2:$E$1045), 0)), "no match"))</f>
        <v/>
      </c>
      <c r="U2474" s="11" t="str" cm="1">
        <f t="array" ref="U2474">IF(ISBLANK(C2474),"",IFERROR(INDEX(ListeSeries!$F$2:$F$1045, MATCH(1, (DatasScan!G2474=ListeSeries!$B$2:$B$1045) * (DatasScan!H2474&gt;=ListeSeries!$D$2:$D$1045) * (DatasScan!H2474&lt;=ListeSeries!$E$2:$E$1045), 0)), "no match"))</f>
        <v/>
      </c>
    </row>
    <row r="2475" spans="1:21" x14ac:dyDescent="0.25">
      <c r="A2475" s="6" t="str">
        <f t="shared" si="388"/>
        <v/>
      </c>
      <c r="B2475" s="272"/>
      <c r="F2475" s="7" t="str">
        <f t="shared" si="391"/>
        <v/>
      </c>
      <c r="G2475" s="21" t="str">
        <f>IF(ISBLANK(C2475),"",_xlfn.XLOOKUP(_xlfn.XLOOKUP(VALUE(LEFT(C2475,4)),Souches!$B$2:$B$15000,Souches!$E$2:$E$15000),Varietes!$B$2:$B$500,Varietes!$C$2:$C$500))</f>
        <v/>
      </c>
      <c r="H2475" s="19" t="str">
        <f>IF(ISBLANK(C2475),"",_xlfn.XLOOKUP(VALUE(LEFT(C2475,4)),Souches!$B$2:$B$15000,Souches!$D$2:$D$15000))</f>
        <v/>
      </c>
      <c r="I2475" s="10" t="str">
        <f t="shared" si="389"/>
        <v/>
      </c>
      <c r="J2475" s="19" t="str">
        <f>IF(I2475="","",INT(('ObjProd (2)'!$C$25-I2475)/7 * (ABS('ObjProd (2)'!$C$25-I2475)&gt;=7)))</f>
        <v/>
      </c>
      <c r="K2475" s="10" t="str">
        <f>IF(I2475="","",
IF(AND(DATEDIF(I2475,'ObjProd (2)'!$C$25,"y")=0,DATEDIF(I2475,'ObjProd (2)'!$C$25,"ym")=0,
   INT(('ObjProd (2)'!$C$25-EDATE(I2475,DATEDIF(I2475,'ObjProd (2)'!$C$25,"y")*12+DATEDIF(I2475,'ObjProd (2)'!$C$25,"ym")))/7)=0),
   "&lt; 1 sem.",
   IF(DATEDIF(I2475,'ObjProd (2)'!$C$25,"y")&gt;0,DATEDIF(I2475,'ObjProd (2)'!$C$25,"y") &amp; " " &amp; IF(DATEDIF(I2475,'ObjProd (2)'!$C$25,"y")=1,"an ","ans "),"") &amp;
   IF(DATEDIF(I2475,'ObjProd (2)'!$C$25,"ym")&gt;0,DATEDIF(I2475,'ObjProd (2)'!$C$25,"ym") &amp; " mois ", "") &amp;
   IF(INT(('ObjProd (2)'!$C$25-EDATE(I2475,DATEDIF(I2475,'ObjProd (2)'!$C$25,"y")*12+DATEDIF(I2475,'ObjProd (2)'!$C$25,"ym")))/7)&gt;0,
      INT(('ObjProd (2)'!$C$25-EDATE(I2475,DATEDIF(I2475,'ObjProd (2)'!$C$25,"y")*12+DATEDIF(I2475,'ObjProd (2)'!$C$25,"ym")))/7) &amp; " sem.",
      "")
)
)</f>
        <v/>
      </c>
      <c r="L2475" s="11" t="str">
        <f t="shared" si="390"/>
        <v/>
      </c>
      <c r="M2475" s="9" t="str">
        <f t="shared" si="386"/>
        <v/>
      </c>
      <c r="N2475" s="9" t="str" cm="1">
        <f t="array" aca="1" ref="N2475" ca="1">LEFT(L2475, IF(ISNUMBER(SUBSTITUTE(_xludf.MID(L2475, 2, 1), ".", ",")), 1, 2))</f>
        <v/>
      </c>
      <c r="O2475" s="19" t="str">
        <f t="shared" ca="1" si="392"/>
        <v/>
      </c>
      <c r="P2475" s="9" t="str">
        <f t="shared" ca="1" si="393"/>
        <v/>
      </c>
      <c r="Q2475" s="9" t="str">
        <f t="shared" ca="1" si="394"/>
        <v/>
      </c>
      <c r="R2475" s="9" t="str">
        <f t="shared" si="387"/>
        <v/>
      </c>
      <c r="S2475" t="str" cm="1">
        <f t="array" ref="S2475">IF(ISBLANK(C2475),"",IFERROR(INDEX(ListeSeries!$A$2:$A$1045, MATCH(1, (DatasScan!G2475=ListeSeries!$B$2:$B$1045) * (DatasScan!H2475&gt;=ListeSeries!$D$2:$D$1045) * (DatasScan!H2475&lt;=ListeSeries!$E$2:$E$1045), 0)), "no match"))</f>
        <v/>
      </c>
      <c r="T2475" s="7" t="str" cm="1">
        <f t="array" ref="T2475">IF(ISBLANK(C2475),"",IFERROR(INDEX(ListeSeries!$C$2:$C$1045, MATCH(1, (DatasScan!G2475=ListeSeries!$B$2:$B$1045) * (DatasScan!H2475&gt;=ListeSeries!$D$2:$D$1045) * (DatasScan!H2475&lt;=ListeSeries!$E$2:$E$1045), 0)), "no match"))</f>
        <v/>
      </c>
      <c r="U2475" s="11" t="str" cm="1">
        <f t="array" ref="U2475">IF(ISBLANK(C2475),"",IFERROR(INDEX(ListeSeries!$F$2:$F$1045, MATCH(1, (DatasScan!G2475=ListeSeries!$B$2:$B$1045) * (DatasScan!H2475&gt;=ListeSeries!$D$2:$D$1045) * (DatasScan!H2475&lt;=ListeSeries!$E$2:$E$1045), 0)), "no match"))</f>
        <v/>
      </c>
    </row>
    <row r="2476" spans="1:21" x14ac:dyDescent="0.25">
      <c r="A2476" s="6" t="str">
        <f t="shared" si="388"/>
        <v/>
      </c>
      <c r="B2476" s="272"/>
      <c r="F2476" s="7" t="str">
        <f t="shared" si="391"/>
        <v/>
      </c>
      <c r="G2476" s="21" t="str">
        <f>IF(ISBLANK(C2476),"",_xlfn.XLOOKUP(_xlfn.XLOOKUP(VALUE(LEFT(C2476,4)),Souches!$B$2:$B$15000,Souches!$E$2:$E$15000),Varietes!$B$2:$B$500,Varietes!$C$2:$C$500))</f>
        <v/>
      </c>
      <c r="H2476" s="19" t="str">
        <f>IF(ISBLANK(C2476),"",_xlfn.XLOOKUP(VALUE(LEFT(C2476,4)),Souches!$B$2:$B$15000,Souches!$D$2:$D$15000))</f>
        <v/>
      </c>
      <c r="I2476" s="10" t="str">
        <f t="shared" si="389"/>
        <v/>
      </c>
      <c r="J2476" s="19" t="str">
        <f>IF(I2476="","",INT(('ObjProd (2)'!$C$25-I2476)/7 * (ABS('ObjProd (2)'!$C$25-I2476)&gt;=7)))</f>
        <v/>
      </c>
      <c r="K2476" s="10" t="str">
        <f>IF(I2476="","",
IF(AND(DATEDIF(I2476,'ObjProd (2)'!$C$25,"y")=0,DATEDIF(I2476,'ObjProd (2)'!$C$25,"ym")=0,
   INT(('ObjProd (2)'!$C$25-EDATE(I2476,DATEDIF(I2476,'ObjProd (2)'!$C$25,"y")*12+DATEDIF(I2476,'ObjProd (2)'!$C$25,"ym")))/7)=0),
   "&lt; 1 sem.",
   IF(DATEDIF(I2476,'ObjProd (2)'!$C$25,"y")&gt;0,DATEDIF(I2476,'ObjProd (2)'!$C$25,"y") &amp; " " &amp; IF(DATEDIF(I2476,'ObjProd (2)'!$C$25,"y")=1,"an ","ans "),"") &amp;
   IF(DATEDIF(I2476,'ObjProd (2)'!$C$25,"ym")&gt;0,DATEDIF(I2476,'ObjProd (2)'!$C$25,"ym") &amp; " mois ", "") &amp;
   IF(INT(('ObjProd (2)'!$C$25-EDATE(I2476,DATEDIF(I2476,'ObjProd (2)'!$C$25,"y")*12+DATEDIF(I2476,'ObjProd (2)'!$C$25,"ym")))/7)&gt;0,
      INT(('ObjProd (2)'!$C$25-EDATE(I2476,DATEDIF(I2476,'ObjProd (2)'!$C$25,"y")*12+DATEDIF(I2476,'ObjProd (2)'!$C$25,"ym")))/7) &amp; " sem.",
      "")
)
)</f>
        <v/>
      </c>
      <c r="L2476" s="11" t="str">
        <f t="shared" si="390"/>
        <v/>
      </c>
      <c r="M2476" s="9" t="str">
        <f t="shared" si="386"/>
        <v/>
      </c>
      <c r="N2476" s="9" t="str" cm="1">
        <f t="array" aca="1" ref="N2476" ca="1">LEFT(L2476, IF(ISNUMBER(SUBSTITUTE(_xludf.MID(L2476, 2, 1), ".", ",")), 1, 2))</f>
        <v/>
      </c>
      <c r="O2476" s="19" t="str">
        <f t="shared" ca="1" si="392"/>
        <v/>
      </c>
      <c r="P2476" s="9" t="str">
        <f t="shared" ca="1" si="393"/>
        <v/>
      </c>
      <c r="Q2476" s="9" t="str">
        <f t="shared" ca="1" si="394"/>
        <v/>
      </c>
      <c r="R2476" s="9" t="str">
        <f t="shared" si="387"/>
        <v/>
      </c>
      <c r="S2476" t="str" cm="1">
        <f t="array" ref="S2476">IF(ISBLANK(C2476),"",IFERROR(INDEX(ListeSeries!$A$2:$A$1045, MATCH(1, (DatasScan!G2476=ListeSeries!$B$2:$B$1045) * (DatasScan!H2476&gt;=ListeSeries!$D$2:$D$1045) * (DatasScan!H2476&lt;=ListeSeries!$E$2:$E$1045), 0)), "no match"))</f>
        <v/>
      </c>
      <c r="T2476" s="7" t="str" cm="1">
        <f t="array" ref="T2476">IF(ISBLANK(C2476),"",IFERROR(INDEX(ListeSeries!$C$2:$C$1045, MATCH(1, (DatasScan!G2476=ListeSeries!$B$2:$B$1045) * (DatasScan!H2476&gt;=ListeSeries!$D$2:$D$1045) * (DatasScan!H2476&lt;=ListeSeries!$E$2:$E$1045), 0)), "no match"))</f>
        <v/>
      </c>
      <c r="U2476" s="11" t="str" cm="1">
        <f t="array" ref="U2476">IF(ISBLANK(C2476),"",IFERROR(INDEX(ListeSeries!$F$2:$F$1045, MATCH(1, (DatasScan!G2476=ListeSeries!$B$2:$B$1045) * (DatasScan!H2476&gt;=ListeSeries!$D$2:$D$1045) * (DatasScan!H2476&lt;=ListeSeries!$E$2:$E$1045), 0)), "no match"))</f>
        <v/>
      </c>
    </row>
    <row r="2477" spans="1:21" x14ac:dyDescent="0.25">
      <c r="A2477" s="6" t="str">
        <f t="shared" si="388"/>
        <v/>
      </c>
      <c r="B2477" s="272"/>
      <c r="F2477" s="7" t="str">
        <f t="shared" si="391"/>
        <v/>
      </c>
      <c r="G2477" s="21" t="str">
        <f>IF(ISBLANK(C2477),"",_xlfn.XLOOKUP(_xlfn.XLOOKUP(VALUE(LEFT(C2477,4)),Souches!$B$2:$B$15000,Souches!$E$2:$E$15000),Varietes!$B$2:$B$500,Varietes!$C$2:$C$500))</f>
        <v/>
      </c>
      <c r="H2477" s="19" t="str">
        <f>IF(ISBLANK(C2477),"",_xlfn.XLOOKUP(VALUE(LEFT(C2477,4)),Souches!$B$2:$B$15000,Souches!$D$2:$D$15000))</f>
        <v/>
      </c>
      <c r="I2477" s="10" t="str">
        <f t="shared" si="389"/>
        <v/>
      </c>
      <c r="J2477" s="19" t="str">
        <f>IF(I2477="","",INT(('ObjProd (2)'!$C$25-I2477)/7 * (ABS('ObjProd (2)'!$C$25-I2477)&gt;=7)))</f>
        <v/>
      </c>
      <c r="K2477" s="10" t="str">
        <f>IF(I2477="","",
IF(AND(DATEDIF(I2477,'ObjProd (2)'!$C$25,"y")=0,DATEDIF(I2477,'ObjProd (2)'!$C$25,"ym")=0,
   INT(('ObjProd (2)'!$C$25-EDATE(I2477,DATEDIF(I2477,'ObjProd (2)'!$C$25,"y")*12+DATEDIF(I2477,'ObjProd (2)'!$C$25,"ym")))/7)=0),
   "&lt; 1 sem.",
   IF(DATEDIF(I2477,'ObjProd (2)'!$C$25,"y")&gt;0,DATEDIF(I2477,'ObjProd (2)'!$C$25,"y") &amp; " " &amp; IF(DATEDIF(I2477,'ObjProd (2)'!$C$25,"y")=1,"an ","ans "),"") &amp;
   IF(DATEDIF(I2477,'ObjProd (2)'!$C$25,"ym")&gt;0,DATEDIF(I2477,'ObjProd (2)'!$C$25,"ym") &amp; " mois ", "") &amp;
   IF(INT(('ObjProd (2)'!$C$25-EDATE(I2477,DATEDIF(I2477,'ObjProd (2)'!$C$25,"y")*12+DATEDIF(I2477,'ObjProd (2)'!$C$25,"ym")))/7)&gt;0,
      INT(('ObjProd (2)'!$C$25-EDATE(I2477,DATEDIF(I2477,'ObjProd (2)'!$C$25,"y")*12+DATEDIF(I2477,'ObjProd (2)'!$C$25,"ym")))/7) &amp; " sem.",
      "")
)
)</f>
        <v/>
      </c>
      <c r="L2477" s="11" t="str">
        <f t="shared" si="390"/>
        <v/>
      </c>
      <c r="M2477" s="9" t="str">
        <f t="shared" si="386"/>
        <v/>
      </c>
      <c r="N2477" s="9" t="str" cm="1">
        <f t="array" aca="1" ref="N2477" ca="1">LEFT(L2477, IF(ISNUMBER(SUBSTITUTE(_xludf.MID(L2477, 2, 1), ".", ",")), 1, 2))</f>
        <v/>
      </c>
      <c r="O2477" s="19" t="str">
        <f t="shared" ca="1" si="392"/>
        <v/>
      </c>
      <c r="P2477" s="9" t="str">
        <f t="shared" ca="1" si="393"/>
        <v/>
      </c>
      <c r="Q2477" s="9" t="str">
        <f t="shared" ca="1" si="394"/>
        <v/>
      </c>
      <c r="R2477" s="9" t="str">
        <f t="shared" si="387"/>
        <v/>
      </c>
      <c r="S2477" t="str" cm="1">
        <f t="array" ref="S2477">IF(ISBLANK(C2477),"",IFERROR(INDEX(ListeSeries!$A$2:$A$1045, MATCH(1, (DatasScan!G2477=ListeSeries!$B$2:$B$1045) * (DatasScan!H2477&gt;=ListeSeries!$D$2:$D$1045) * (DatasScan!H2477&lt;=ListeSeries!$E$2:$E$1045), 0)), "no match"))</f>
        <v/>
      </c>
      <c r="T2477" s="7" t="str" cm="1">
        <f t="array" ref="T2477">IF(ISBLANK(C2477),"",IFERROR(INDEX(ListeSeries!$C$2:$C$1045, MATCH(1, (DatasScan!G2477=ListeSeries!$B$2:$B$1045) * (DatasScan!H2477&gt;=ListeSeries!$D$2:$D$1045) * (DatasScan!H2477&lt;=ListeSeries!$E$2:$E$1045), 0)), "no match"))</f>
        <v/>
      </c>
      <c r="U2477" s="11" t="str" cm="1">
        <f t="array" ref="U2477">IF(ISBLANK(C2477),"",IFERROR(INDEX(ListeSeries!$F$2:$F$1045, MATCH(1, (DatasScan!G2477=ListeSeries!$B$2:$B$1045) * (DatasScan!H2477&gt;=ListeSeries!$D$2:$D$1045) * (DatasScan!H2477&lt;=ListeSeries!$E$2:$E$1045), 0)), "no match"))</f>
        <v/>
      </c>
    </row>
    <row r="2478" spans="1:21" x14ac:dyDescent="0.25">
      <c r="A2478" s="6" t="str">
        <f t="shared" si="388"/>
        <v/>
      </c>
      <c r="B2478" s="272"/>
      <c r="F2478" s="7" t="str">
        <f t="shared" si="391"/>
        <v/>
      </c>
      <c r="G2478" s="21" t="str">
        <f>IF(ISBLANK(C2478),"",_xlfn.XLOOKUP(_xlfn.XLOOKUP(VALUE(LEFT(C2478,4)),Souches!$B$2:$B$15000,Souches!$E$2:$E$15000),Varietes!$B$2:$B$500,Varietes!$C$2:$C$500))</f>
        <v/>
      </c>
      <c r="H2478" s="19" t="str">
        <f>IF(ISBLANK(C2478),"",_xlfn.XLOOKUP(VALUE(LEFT(C2478,4)),Souches!$B$2:$B$15000,Souches!$D$2:$D$15000))</f>
        <v/>
      </c>
      <c r="I2478" s="10" t="str">
        <f t="shared" si="389"/>
        <v/>
      </c>
      <c r="J2478" s="19" t="str">
        <f>IF(I2478="","",INT(('ObjProd (2)'!$C$25-I2478)/7 * (ABS('ObjProd (2)'!$C$25-I2478)&gt;=7)))</f>
        <v/>
      </c>
      <c r="K2478" s="10" t="str">
        <f>IF(I2478="","",
IF(AND(DATEDIF(I2478,'ObjProd (2)'!$C$25,"y")=0,DATEDIF(I2478,'ObjProd (2)'!$C$25,"ym")=0,
   INT(('ObjProd (2)'!$C$25-EDATE(I2478,DATEDIF(I2478,'ObjProd (2)'!$C$25,"y")*12+DATEDIF(I2478,'ObjProd (2)'!$C$25,"ym")))/7)=0),
   "&lt; 1 sem.",
   IF(DATEDIF(I2478,'ObjProd (2)'!$C$25,"y")&gt;0,DATEDIF(I2478,'ObjProd (2)'!$C$25,"y") &amp; " " &amp; IF(DATEDIF(I2478,'ObjProd (2)'!$C$25,"y")=1,"an ","ans "),"") &amp;
   IF(DATEDIF(I2478,'ObjProd (2)'!$C$25,"ym")&gt;0,DATEDIF(I2478,'ObjProd (2)'!$C$25,"ym") &amp; " mois ", "") &amp;
   IF(INT(('ObjProd (2)'!$C$25-EDATE(I2478,DATEDIF(I2478,'ObjProd (2)'!$C$25,"y")*12+DATEDIF(I2478,'ObjProd (2)'!$C$25,"ym")))/7)&gt;0,
      INT(('ObjProd (2)'!$C$25-EDATE(I2478,DATEDIF(I2478,'ObjProd (2)'!$C$25,"y")*12+DATEDIF(I2478,'ObjProd (2)'!$C$25,"ym")))/7) &amp; " sem.",
      "")
)
)</f>
        <v/>
      </c>
      <c r="L2478" s="11" t="str">
        <f t="shared" si="390"/>
        <v/>
      </c>
      <c r="M2478" s="9" t="str">
        <f t="shared" si="386"/>
        <v/>
      </c>
      <c r="N2478" s="9" t="str" cm="1">
        <f t="array" aca="1" ref="N2478" ca="1">LEFT(L2478, IF(ISNUMBER(SUBSTITUTE(_xludf.MID(L2478, 2, 1), ".", ",")), 1, 2))</f>
        <v/>
      </c>
      <c r="O2478" s="19" t="str">
        <f t="shared" ca="1" si="392"/>
        <v/>
      </c>
      <c r="P2478" s="9" t="str">
        <f t="shared" ca="1" si="393"/>
        <v/>
      </c>
      <c r="Q2478" s="9" t="str">
        <f t="shared" ca="1" si="394"/>
        <v/>
      </c>
      <c r="R2478" s="9" t="str">
        <f t="shared" si="387"/>
        <v/>
      </c>
      <c r="S2478" t="str" cm="1">
        <f t="array" ref="S2478">IF(ISBLANK(C2478),"",IFERROR(INDEX(ListeSeries!$A$2:$A$1045, MATCH(1, (DatasScan!G2478=ListeSeries!$B$2:$B$1045) * (DatasScan!H2478&gt;=ListeSeries!$D$2:$D$1045) * (DatasScan!H2478&lt;=ListeSeries!$E$2:$E$1045), 0)), "no match"))</f>
        <v/>
      </c>
      <c r="T2478" s="7" t="str" cm="1">
        <f t="array" ref="T2478">IF(ISBLANK(C2478),"",IFERROR(INDEX(ListeSeries!$C$2:$C$1045, MATCH(1, (DatasScan!G2478=ListeSeries!$B$2:$B$1045) * (DatasScan!H2478&gt;=ListeSeries!$D$2:$D$1045) * (DatasScan!H2478&lt;=ListeSeries!$E$2:$E$1045), 0)), "no match"))</f>
        <v/>
      </c>
      <c r="U2478" s="11" t="str" cm="1">
        <f t="array" ref="U2478">IF(ISBLANK(C2478),"",IFERROR(INDEX(ListeSeries!$F$2:$F$1045, MATCH(1, (DatasScan!G2478=ListeSeries!$B$2:$B$1045) * (DatasScan!H2478&gt;=ListeSeries!$D$2:$D$1045) * (DatasScan!H2478&lt;=ListeSeries!$E$2:$E$1045), 0)), "no match"))</f>
        <v/>
      </c>
    </row>
    <row r="2479" spans="1:21" x14ac:dyDescent="0.25">
      <c r="A2479" s="6" t="str">
        <f t="shared" si="388"/>
        <v/>
      </c>
      <c r="B2479" s="272"/>
      <c r="F2479" s="7" t="str">
        <f t="shared" si="391"/>
        <v/>
      </c>
      <c r="G2479" s="21" t="str">
        <f>IF(ISBLANK(C2479),"",_xlfn.XLOOKUP(_xlfn.XLOOKUP(VALUE(LEFT(C2479,4)),Souches!$B$2:$B$15000,Souches!$E$2:$E$15000),Varietes!$B$2:$B$500,Varietes!$C$2:$C$500))</f>
        <v/>
      </c>
      <c r="H2479" s="19" t="str">
        <f>IF(ISBLANK(C2479),"",_xlfn.XLOOKUP(VALUE(LEFT(C2479,4)),Souches!$B$2:$B$15000,Souches!$D$2:$D$15000))</f>
        <v/>
      </c>
      <c r="I2479" s="10" t="str">
        <f t="shared" si="389"/>
        <v/>
      </c>
      <c r="J2479" s="19" t="str">
        <f>IF(I2479="","",INT(('ObjProd (2)'!$C$25-I2479)/7 * (ABS('ObjProd (2)'!$C$25-I2479)&gt;=7)))</f>
        <v/>
      </c>
      <c r="K2479" s="10" t="str">
        <f>IF(I2479="","",
IF(AND(DATEDIF(I2479,'ObjProd (2)'!$C$25,"y")=0,DATEDIF(I2479,'ObjProd (2)'!$C$25,"ym")=0,
   INT(('ObjProd (2)'!$C$25-EDATE(I2479,DATEDIF(I2479,'ObjProd (2)'!$C$25,"y")*12+DATEDIF(I2479,'ObjProd (2)'!$C$25,"ym")))/7)=0),
   "&lt; 1 sem.",
   IF(DATEDIF(I2479,'ObjProd (2)'!$C$25,"y")&gt;0,DATEDIF(I2479,'ObjProd (2)'!$C$25,"y") &amp; " " &amp; IF(DATEDIF(I2479,'ObjProd (2)'!$C$25,"y")=1,"an ","ans "),"") &amp;
   IF(DATEDIF(I2479,'ObjProd (2)'!$C$25,"ym")&gt;0,DATEDIF(I2479,'ObjProd (2)'!$C$25,"ym") &amp; " mois ", "") &amp;
   IF(INT(('ObjProd (2)'!$C$25-EDATE(I2479,DATEDIF(I2479,'ObjProd (2)'!$C$25,"y")*12+DATEDIF(I2479,'ObjProd (2)'!$C$25,"ym")))/7)&gt;0,
      INT(('ObjProd (2)'!$C$25-EDATE(I2479,DATEDIF(I2479,'ObjProd (2)'!$C$25,"y")*12+DATEDIF(I2479,'ObjProd (2)'!$C$25,"ym")))/7) &amp; " sem.",
      "")
)
)</f>
        <v/>
      </c>
      <c r="L2479" s="11" t="str">
        <f t="shared" si="390"/>
        <v/>
      </c>
      <c r="M2479" s="9" t="str">
        <f t="shared" si="386"/>
        <v/>
      </c>
      <c r="N2479" s="9" t="str" cm="1">
        <f t="array" aca="1" ref="N2479" ca="1">LEFT(L2479, IF(ISNUMBER(SUBSTITUTE(_xludf.MID(L2479, 2, 1), ".", ",")), 1, 2))</f>
        <v/>
      </c>
      <c r="O2479" s="19" t="str">
        <f t="shared" ca="1" si="392"/>
        <v/>
      </c>
      <c r="P2479" s="9" t="str">
        <f t="shared" ca="1" si="393"/>
        <v/>
      </c>
      <c r="Q2479" s="9" t="str">
        <f t="shared" ca="1" si="394"/>
        <v/>
      </c>
      <c r="R2479" s="9" t="str">
        <f t="shared" si="387"/>
        <v/>
      </c>
      <c r="S2479" t="str" cm="1">
        <f t="array" ref="S2479">IF(ISBLANK(C2479),"",IFERROR(INDEX(ListeSeries!$A$2:$A$1045, MATCH(1, (DatasScan!G2479=ListeSeries!$B$2:$B$1045) * (DatasScan!H2479&gt;=ListeSeries!$D$2:$D$1045) * (DatasScan!H2479&lt;=ListeSeries!$E$2:$E$1045), 0)), "no match"))</f>
        <v/>
      </c>
      <c r="T2479" s="7" t="str" cm="1">
        <f t="array" ref="T2479">IF(ISBLANK(C2479),"",IFERROR(INDEX(ListeSeries!$C$2:$C$1045, MATCH(1, (DatasScan!G2479=ListeSeries!$B$2:$B$1045) * (DatasScan!H2479&gt;=ListeSeries!$D$2:$D$1045) * (DatasScan!H2479&lt;=ListeSeries!$E$2:$E$1045), 0)), "no match"))</f>
        <v/>
      </c>
      <c r="U2479" s="11" t="str" cm="1">
        <f t="array" ref="U2479">IF(ISBLANK(C2479),"",IFERROR(INDEX(ListeSeries!$F$2:$F$1045, MATCH(1, (DatasScan!G2479=ListeSeries!$B$2:$B$1045) * (DatasScan!H2479&gt;=ListeSeries!$D$2:$D$1045) * (DatasScan!H2479&lt;=ListeSeries!$E$2:$E$1045), 0)), "no match"))</f>
        <v/>
      </c>
    </row>
    <row r="2480" spans="1:21" x14ac:dyDescent="0.25">
      <c r="A2480" s="6" t="str">
        <f t="shared" si="388"/>
        <v/>
      </c>
      <c r="B2480" s="272"/>
      <c r="F2480" s="7" t="str">
        <f t="shared" si="391"/>
        <v/>
      </c>
      <c r="G2480" s="21" t="str">
        <f>IF(ISBLANK(C2480),"",_xlfn.XLOOKUP(_xlfn.XLOOKUP(VALUE(LEFT(C2480,4)),Souches!$B$2:$B$15000,Souches!$E$2:$E$15000),Varietes!$B$2:$B$500,Varietes!$C$2:$C$500))</f>
        <v/>
      </c>
      <c r="H2480" s="19" t="str">
        <f>IF(ISBLANK(C2480),"",_xlfn.XLOOKUP(VALUE(LEFT(C2480,4)),Souches!$B$2:$B$15000,Souches!$D$2:$D$15000))</f>
        <v/>
      </c>
      <c r="I2480" s="10" t="str">
        <f t="shared" si="389"/>
        <v/>
      </c>
      <c r="J2480" s="19" t="str">
        <f>IF(I2480="","",INT(('ObjProd (2)'!$C$25-I2480)/7 * (ABS('ObjProd (2)'!$C$25-I2480)&gt;=7)))</f>
        <v/>
      </c>
      <c r="K2480" s="10" t="str">
        <f>IF(I2480="","",
IF(AND(DATEDIF(I2480,'ObjProd (2)'!$C$25,"y")=0,DATEDIF(I2480,'ObjProd (2)'!$C$25,"ym")=0,
   INT(('ObjProd (2)'!$C$25-EDATE(I2480,DATEDIF(I2480,'ObjProd (2)'!$C$25,"y")*12+DATEDIF(I2480,'ObjProd (2)'!$C$25,"ym")))/7)=0),
   "&lt; 1 sem.",
   IF(DATEDIF(I2480,'ObjProd (2)'!$C$25,"y")&gt;0,DATEDIF(I2480,'ObjProd (2)'!$C$25,"y") &amp; " " &amp; IF(DATEDIF(I2480,'ObjProd (2)'!$C$25,"y")=1,"an ","ans "),"") &amp;
   IF(DATEDIF(I2480,'ObjProd (2)'!$C$25,"ym")&gt;0,DATEDIF(I2480,'ObjProd (2)'!$C$25,"ym") &amp; " mois ", "") &amp;
   IF(INT(('ObjProd (2)'!$C$25-EDATE(I2480,DATEDIF(I2480,'ObjProd (2)'!$C$25,"y")*12+DATEDIF(I2480,'ObjProd (2)'!$C$25,"ym")))/7)&gt;0,
      INT(('ObjProd (2)'!$C$25-EDATE(I2480,DATEDIF(I2480,'ObjProd (2)'!$C$25,"y")*12+DATEDIF(I2480,'ObjProd (2)'!$C$25,"ym")))/7) &amp; " sem.",
      "")
)
)</f>
        <v/>
      </c>
      <c r="L2480" s="11" t="str">
        <f t="shared" si="390"/>
        <v/>
      </c>
      <c r="M2480" s="9" t="str">
        <f t="shared" si="386"/>
        <v/>
      </c>
      <c r="N2480" s="9" t="str" cm="1">
        <f t="array" aca="1" ref="N2480" ca="1">LEFT(L2480, IF(ISNUMBER(SUBSTITUTE(_xludf.MID(L2480, 2, 1), ".", ",")), 1, 2))</f>
        <v/>
      </c>
      <c r="O2480" s="19" t="str">
        <f t="shared" ca="1" si="392"/>
        <v/>
      </c>
      <c r="P2480" s="9" t="str">
        <f t="shared" ca="1" si="393"/>
        <v/>
      </c>
      <c r="Q2480" s="9" t="str">
        <f t="shared" ca="1" si="394"/>
        <v/>
      </c>
      <c r="R2480" s="9" t="str">
        <f t="shared" si="387"/>
        <v/>
      </c>
      <c r="S2480" t="str" cm="1">
        <f t="array" ref="S2480">IF(ISBLANK(C2480),"",IFERROR(INDEX(ListeSeries!$A$2:$A$1045, MATCH(1, (DatasScan!G2480=ListeSeries!$B$2:$B$1045) * (DatasScan!H2480&gt;=ListeSeries!$D$2:$D$1045) * (DatasScan!H2480&lt;=ListeSeries!$E$2:$E$1045), 0)), "no match"))</f>
        <v/>
      </c>
      <c r="T2480" s="7" t="str" cm="1">
        <f t="array" ref="T2480">IF(ISBLANK(C2480),"",IFERROR(INDEX(ListeSeries!$C$2:$C$1045, MATCH(1, (DatasScan!G2480=ListeSeries!$B$2:$B$1045) * (DatasScan!H2480&gt;=ListeSeries!$D$2:$D$1045) * (DatasScan!H2480&lt;=ListeSeries!$E$2:$E$1045), 0)), "no match"))</f>
        <v/>
      </c>
      <c r="U2480" s="11" t="str" cm="1">
        <f t="array" ref="U2480">IF(ISBLANK(C2480),"",IFERROR(INDEX(ListeSeries!$F$2:$F$1045, MATCH(1, (DatasScan!G2480=ListeSeries!$B$2:$B$1045) * (DatasScan!H2480&gt;=ListeSeries!$D$2:$D$1045) * (DatasScan!H2480&lt;=ListeSeries!$E$2:$E$1045), 0)), "no match"))</f>
        <v/>
      </c>
    </row>
    <row r="2481" spans="1:21" x14ac:dyDescent="0.25">
      <c r="A2481" s="6" t="str">
        <f t="shared" si="388"/>
        <v/>
      </c>
      <c r="B2481" s="272"/>
      <c r="F2481" s="7" t="str">
        <f t="shared" si="391"/>
        <v/>
      </c>
      <c r="G2481" s="21" t="str">
        <f>IF(ISBLANK(C2481),"",_xlfn.XLOOKUP(_xlfn.XLOOKUP(VALUE(LEFT(C2481,4)),Souches!$B$2:$B$15000,Souches!$E$2:$E$15000),Varietes!$B$2:$B$500,Varietes!$C$2:$C$500))</f>
        <v/>
      </c>
      <c r="H2481" s="19" t="str">
        <f>IF(ISBLANK(C2481),"",_xlfn.XLOOKUP(VALUE(LEFT(C2481,4)),Souches!$B$2:$B$15000,Souches!$D$2:$D$15000))</f>
        <v/>
      </c>
      <c r="I2481" s="10" t="str">
        <f t="shared" si="389"/>
        <v/>
      </c>
      <c r="J2481" s="19" t="str">
        <f>IF(I2481="","",INT(('ObjProd (2)'!$C$25-I2481)/7 * (ABS('ObjProd (2)'!$C$25-I2481)&gt;=7)))</f>
        <v/>
      </c>
      <c r="K2481" s="10" t="str">
        <f>IF(I2481="","",
IF(AND(DATEDIF(I2481,'ObjProd (2)'!$C$25,"y")=0,DATEDIF(I2481,'ObjProd (2)'!$C$25,"ym")=0,
   INT(('ObjProd (2)'!$C$25-EDATE(I2481,DATEDIF(I2481,'ObjProd (2)'!$C$25,"y")*12+DATEDIF(I2481,'ObjProd (2)'!$C$25,"ym")))/7)=0),
   "&lt; 1 sem.",
   IF(DATEDIF(I2481,'ObjProd (2)'!$C$25,"y")&gt;0,DATEDIF(I2481,'ObjProd (2)'!$C$25,"y") &amp; " " &amp; IF(DATEDIF(I2481,'ObjProd (2)'!$C$25,"y")=1,"an ","ans "),"") &amp;
   IF(DATEDIF(I2481,'ObjProd (2)'!$C$25,"ym")&gt;0,DATEDIF(I2481,'ObjProd (2)'!$C$25,"ym") &amp; " mois ", "") &amp;
   IF(INT(('ObjProd (2)'!$C$25-EDATE(I2481,DATEDIF(I2481,'ObjProd (2)'!$C$25,"y")*12+DATEDIF(I2481,'ObjProd (2)'!$C$25,"ym")))/7)&gt;0,
      INT(('ObjProd (2)'!$C$25-EDATE(I2481,DATEDIF(I2481,'ObjProd (2)'!$C$25,"y")*12+DATEDIF(I2481,'ObjProd (2)'!$C$25,"ym")))/7) &amp; " sem.",
      "")
)
)</f>
        <v/>
      </c>
      <c r="L2481" s="11" t="str">
        <f t="shared" si="390"/>
        <v/>
      </c>
      <c r="M2481" s="9" t="str">
        <f t="shared" si="386"/>
        <v/>
      </c>
      <c r="N2481" s="9" t="str" cm="1">
        <f t="array" aca="1" ref="N2481" ca="1">LEFT(L2481, IF(ISNUMBER(SUBSTITUTE(_xludf.MID(L2481, 2, 1), ".", ",")), 1, 2))</f>
        <v/>
      </c>
      <c r="O2481" s="19" t="str">
        <f t="shared" ca="1" si="392"/>
        <v/>
      </c>
      <c r="P2481" s="9" t="str">
        <f t="shared" ca="1" si="393"/>
        <v/>
      </c>
      <c r="Q2481" s="9" t="str">
        <f t="shared" ca="1" si="394"/>
        <v/>
      </c>
      <c r="R2481" s="9" t="str">
        <f t="shared" si="387"/>
        <v/>
      </c>
      <c r="S2481" t="str" cm="1">
        <f t="array" ref="S2481">IF(ISBLANK(C2481),"",IFERROR(INDEX(ListeSeries!$A$2:$A$1045, MATCH(1, (DatasScan!G2481=ListeSeries!$B$2:$B$1045) * (DatasScan!H2481&gt;=ListeSeries!$D$2:$D$1045) * (DatasScan!H2481&lt;=ListeSeries!$E$2:$E$1045), 0)), "no match"))</f>
        <v/>
      </c>
      <c r="T2481" s="7" t="str" cm="1">
        <f t="array" ref="T2481">IF(ISBLANK(C2481),"",IFERROR(INDEX(ListeSeries!$C$2:$C$1045, MATCH(1, (DatasScan!G2481=ListeSeries!$B$2:$B$1045) * (DatasScan!H2481&gt;=ListeSeries!$D$2:$D$1045) * (DatasScan!H2481&lt;=ListeSeries!$E$2:$E$1045), 0)), "no match"))</f>
        <v/>
      </c>
      <c r="U2481" s="11" t="str" cm="1">
        <f t="array" ref="U2481">IF(ISBLANK(C2481),"",IFERROR(INDEX(ListeSeries!$F$2:$F$1045, MATCH(1, (DatasScan!G2481=ListeSeries!$B$2:$B$1045) * (DatasScan!H2481&gt;=ListeSeries!$D$2:$D$1045) * (DatasScan!H2481&lt;=ListeSeries!$E$2:$E$1045), 0)), "no match"))</f>
        <v/>
      </c>
    </row>
    <row r="2482" spans="1:21" x14ac:dyDescent="0.25">
      <c r="A2482" s="6" t="str">
        <f t="shared" si="388"/>
        <v/>
      </c>
      <c r="B2482" s="272"/>
      <c r="F2482" s="7" t="str">
        <f t="shared" si="391"/>
        <v/>
      </c>
      <c r="G2482" s="21" t="str">
        <f>IF(ISBLANK(C2482),"",_xlfn.XLOOKUP(_xlfn.XLOOKUP(VALUE(LEFT(C2482,4)),Souches!$B$2:$B$15000,Souches!$E$2:$E$15000),Varietes!$B$2:$B$500,Varietes!$C$2:$C$500))</f>
        <v/>
      </c>
      <c r="H2482" s="19" t="str">
        <f>IF(ISBLANK(C2482),"",_xlfn.XLOOKUP(VALUE(LEFT(C2482,4)),Souches!$B$2:$B$15000,Souches!$D$2:$D$15000))</f>
        <v/>
      </c>
      <c r="I2482" s="10" t="str">
        <f t="shared" si="389"/>
        <v/>
      </c>
      <c r="J2482" s="19" t="str">
        <f>IF(I2482="","",INT(('ObjProd (2)'!$C$25-I2482)/7 * (ABS('ObjProd (2)'!$C$25-I2482)&gt;=7)))</f>
        <v/>
      </c>
      <c r="K2482" s="10" t="str">
        <f>IF(I2482="","",
IF(AND(DATEDIF(I2482,'ObjProd (2)'!$C$25,"y")=0,DATEDIF(I2482,'ObjProd (2)'!$C$25,"ym")=0,
   INT(('ObjProd (2)'!$C$25-EDATE(I2482,DATEDIF(I2482,'ObjProd (2)'!$C$25,"y")*12+DATEDIF(I2482,'ObjProd (2)'!$C$25,"ym")))/7)=0),
   "&lt; 1 sem.",
   IF(DATEDIF(I2482,'ObjProd (2)'!$C$25,"y")&gt;0,DATEDIF(I2482,'ObjProd (2)'!$C$25,"y") &amp; " " &amp; IF(DATEDIF(I2482,'ObjProd (2)'!$C$25,"y")=1,"an ","ans "),"") &amp;
   IF(DATEDIF(I2482,'ObjProd (2)'!$C$25,"ym")&gt;0,DATEDIF(I2482,'ObjProd (2)'!$C$25,"ym") &amp; " mois ", "") &amp;
   IF(INT(('ObjProd (2)'!$C$25-EDATE(I2482,DATEDIF(I2482,'ObjProd (2)'!$C$25,"y")*12+DATEDIF(I2482,'ObjProd (2)'!$C$25,"ym")))/7)&gt;0,
      INT(('ObjProd (2)'!$C$25-EDATE(I2482,DATEDIF(I2482,'ObjProd (2)'!$C$25,"y")*12+DATEDIF(I2482,'ObjProd (2)'!$C$25,"ym")))/7) &amp; " sem.",
      "")
)
)</f>
        <v/>
      </c>
      <c r="L2482" s="11" t="str">
        <f t="shared" si="390"/>
        <v/>
      </c>
      <c r="M2482" s="9" t="str">
        <f t="shared" si="386"/>
        <v/>
      </c>
      <c r="N2482" s="9" t="str" cm="1">
        <f t="array" aca="1" ref="N2482" ca="1">LEFT(L2482, IF(ISNUMBER(SUBSTITUTE(_xludf.MID(L2482, 2, 1), ".", ",")), 1, 2))</f>
        <v/>
      </c>
      <c r="O2482" s="19" t="str">
        <f t="shared" ca="1" si="392"/>
        <v/>
      </c>
      <c r="P2482" s="9" t="str">
        <f t="shared" ca="1" si="393"/>
        <v/>
      </c>
      <c r="Q2482" s="9" t="str">
        <f t="shared" ca="1" si="394"/>
        <v/>
      </c>
      <c r="R2482" s="9" t="str">
        <f t="shared" si="387"/>
        <v/>
      </c>
      <c r="S2482" t="str" cm="1">
        <f t="array" ref="S2482">IF(ISBLANK(C2482),"",IFERROR(INDEX(ListeSeries!$A$2:$A$1045, MATCH(1, (DatasScan!G2482=ListeSeries!$B$2:$B$1045) * (DatasScan!H2482&gt;=ListeSeries!$D$2:$D$1045) * (DatasScan!H2482&lt;=ListeSeries!$E$2:$E$1045), 0)), "no match"))</f>
        <v/>
      </c>
      <c r="T2482" s="7" t="str" cm="1">
        <f t="array" ref="T2482">IF(ISBLANK(C2482),"",IFERROR(INDEX(ListeSeries!$C$2:$C$1045, MATCH(1, (DatasScan!G2482=ListeSeries!$B$2:$B$1045) * (DatasScan!H2482&gt;=ListeSeries!$D$2:$D$1045) * (DatasScan!H2482&lt;=ListeSeries!$E$2:$E$1045), 0)), "no match"))</f>
        <v/>
      </c>
      <c r="U2482" s="11" t="str" cm="1">
        <f t="array" ref="U2482">IF(ISBLANK(C2482),"",IFERROR(INDEX(ListeSeries!$F$2:$F$1045, MATCH(1, (DatasScan!G2482=ListeSeries!$B$2:$B$1045) * (DatasScan!H2482&gt;=ListeSeries!$D$2:$D$1045) * (DatasScan!H2482&lt;=ListeSeries!$E$2:$E$1045), 0)), "no match"))</f>
        <v/>
      </c>
    </row>
    <row r="2483" spans="1:21" x14ac:dyDescent="0.25">
      <c r="A2483" s="6" t="str">
        <f t="shared" si="388"/>
        <v/>
      </c>
      <c r="B2483" s="272"/>
      <c r="F2483" s="7" t="str">
        <f t="shared" si="391"/>
        <v/>
      </c>
      <c r="G2483" s="21" t="str">
        <f>IF(ISBLANK(C2483),"",_xlfn.XLOOKUP(_xlfn.XLOOKUP(VALUE(LEFT(C2483,4)),Souches!$B$2:$B$15000,Souches!$E$2:$E$15000),Varietes!$B$2:$B$500,Varietes!$C$2:$C$500))</f>
        <v/>
      </c>
      <c r="H2483" s="19" t="str">
        <f>IF(ISBLANK(C2483),"",_xlfn.XLOOKUP(VALUE(LEFT(C2483,4)),Souches!$B$2:$B$15000,Souches!$D$2:$D$15000))</f>
        <v/>
      </c>
      <c r="I2483" s="10" t="str">
        <f t="shared" si="389"/>
        <v/>
      </c>
      <c r="J2483" s="19" t="str">
        <f>IF(I2483="","",INT(('ObjProd (2)'!$C$25-I2483)/7 * (ABS('ObjProd (2)'!$C$25-I2483)&gt;=7)))</f>
        <v/>
      </c>
      <c r="K2483" s="10" t="str">
        <f>IF(I2483="","",
IF(AND(DATEDIF(I2483,'ObjProd (2)'!$C$25,"y")=0,DATEDIF(I2483,'ObjProd (2)'!$C$25,"ym")=0,
   INT(('ObjProd (2)'!$C$25-EDATE(I2483,DATEDIF(I2483,'ObjProd (2)'!$C$25,"y")*12+DATEDIF(I2483,'ObjProd (2)'!$C$25,"ym")))/7)=0),
   "&lt; 1 sem.",
   IF(DATEDIF(I2483,'ObjProd (2)'!$C$25,"y")&gt;0,DATEDIF(I2483,'ObjProd (2)'!$C$25,"y") &amp; " " &amp; IF(DATEDIF(I2483,'ObjProd (2)'!$C$25,"y")=1,"an ","ans "),"") &amp;
   IF(DATEDIF(I2483,'ObjProd (2)'!$C$25,"ym")&gt;0,DATEDIF(I2483,'ObjProd (2)'!$C$25,"ym") &amp; " mois ", "") &amp;
   IF(INT(('ObjProd (2)'!$C$25-EDATE(I2483,DATEDIF(I2483,'ObjProd (2)'!$C$25,"y")*12+DATEDIF(I2483,'ObjProd (2)'!$C$25,"ym")))/7)&gt;0,
      INT(('ObjProd (2)'!$C$25-EDATE(I2483,DATEDIF(I2483,'ObjProd (2)'!$C$25,"y")*12+DATEDIF(I2483,'ObjProd (2)'!$C$25,"ym")))/7) &amp; " sem.",
      "")
)
)</f>
        <v/>
      </c>
      <c r="L2483" s="11" t="str">
        <f t="shared" si="390"/>
        <v/>
      </c>
      <c r="M2483" s="9" t="str">
        <f t="shared" si="386"/>
        <v/>
      </c>
      <c r="N2483" s="9" t="str" cm="1">
        <f t="array" aca="1" ref="N2483" ca="1">LEFT(L2483, IF(ISNUMBER(SUBSTITUTE(_xludf.MID(L2483, 2, 1), ".", ",")), 1, 2))</f>
        <v/>
      </c>
      <c r="O2483" s="19" t="str">
        <f t="shared" ca="1" si="392"/>
        <v/>
      </c>
      <c r="P2483" s="9" t="str">
        <f t="shared" ca="1" si="393"/>
        <v/>
      </c>
      <c r="Q2483" s="9" t="str">
        <f t="shared" ca="1" si="394"/>
        <v/>
      </c>
      <c r="R2483" s="9" t="str">
        <f t="shared" si="387"/>
        <v/>
      </c>
      <c r="S2483" t="str" cm="1">
        <f t="array" ref="S2483">IF(ISBLANK(C2483),"",IFERROR(INDEX(ListeSeries!$A$2:$A$1045, MATCH(1, (DatasScan!G2483=ListeSeries!$B$2:$B$1045) * (DatasScan!H2483&gt;=ListeSeries!$D$2:$D$1045) * (DatasScan!H2483&lt;=ListeSeries!$E$2:$E$1045), 0)), "no match"))</f>
        <v/>
      </c>
      <c r="T2483" s="7" t="str" cm="1">
        <f t="array" ref="T2483">IF(ISBLANK(C2483),"",IFERROR(INDEX(ListeSeries!$C$2:$C$1045, MATCH(1, (DatasScan!G2483=ListeSeries!$B$2:$B$1045) * (DatasScan!H2483&gt;=ListeSeries!$D$2:$D$1045) * (DatasScan!H2483&lt;=ListeSeries!$E$2:$E$1045), 0)), "no match"))</f>
        <v/>
      </c>
      <c r="U2483" s="11" t="str" cm="1">
        <f t="array" ref="U2483">IF(ISBLANK(C2483),"",IFERROR(INDEX(ListeSeries!$F$2:$F$1045, MATCH(1, (DatasScan!G2483=ListeSeries!$B$2:$B$1045) * (DatasScan!H2483&gt;=ListeSeries!$D$2:$D$1045) * (DatasScan!H2483&lt;=ListeSeries!$E$2:$E$1045), 0)), "no match"))</f>
        <v/>
      </c>
    </row>
    <row r="2484" spans="1:21" x14ac:dyDescent="0.25">
      <c r="A2484" s="6" t="str">
        <f t="shared" si="388"/>
        <v/>
      </c>
      <c r="B2484" s="272"/>
      <c r="F2484" s="7" t="str">
        <f t="shared" si="391"/>
        <v/>
      </c>
      <c r="G2484" s="21" t="str">
        <f>IF(ISBLANK(C2484),"",_xlfn.XLOOKUP(_xlfn.XLOOKUP(VALUE(LEFT(C2484,4)),Souches!$B$2:$B$15000,Souches!$E$2:$E$15000),Varietes!$B$2:$B$500,Varietes!$C$2:$C$500))</f>
        <v/>
      </c>
      <c r="H2484" s="19" t="str">
        <f>IF(ISBLANK(C2484),"",_xlfn.XLOOKUP(VALUE(LEFT(C2484,4)),Souches!$B$2:$B$15000,Souches!$D$2:$D$15000))</f>
        <v/>
      </c>
      <c r="I2484" s="10" t="str">
        <f t="shared" si="389"/>
        <v/>
      </c>
      <c r="J2484" s="19" t="str">
        <f>IF(I2484="","",INT(('ObjProd (2)'!$C$25-I2484)/7 * (ABS('ObjProd (2)'!$C$25-I2484)&gt;=7)))</f>
        <v/>
      </c>
      <c r="K2484" s="10" t="str">
        <f>IF(I2484="","",
IF(AND(DATEDIF(I2484,'ObjProd (2)'!$C$25,"y")=0,DATEDIF(I2484,'ObjProd (2)'!$C$25,"ym")=0,
   INT(('ObjProd (2)'!$C$25-EDATE(I2484,DATEDIF(I2484,'ObjProd (2)'!$C$25,"y")*12+DATEDIF(I2484,'ObjProd (2)'!$C$25,"ym")))/7)=0),
   "&lt; 1 sem.",
   IF(DATEDIF(I2484,'ObjProd (2)'!$C$25,"y")&gt;0,DATEDIF(I2484,'ObjProd (2)'!$C$25,"y") &amp; " " &amp; IF(DATEDIF(I2484,'ObjProd (2)'!$C$25,"y")=1,"an ","ans "),"") &amp;
   IF(DATEDIF(I2484,'ObjProd (2)'!$C$25,"ym")&gt;0,DATEDIF(I2484,'ObjProd (2)'!$C$25,"ym") &amp; " mois ", "") &amp;
   IF(INT(('ObjProd (2)'!$C$25-EDATE(I2484,DATEDIF(I2484,'ObjProd (2)'!$C$25,"y")*12+DATEDIF(I2484,'ObjProd (2)'!$C$25,"ym")))/7)&gt;0,
      INT(('ObjProd (2)'!$C$25-EDATE(I2484,DATEDIF(I2484,'ObjProd (2)'!$C$25,"y")*12+DATEDIF(I2484,'ObjProd (2)'!$C$25,"ym")))/7) &amp; " sem.",
      "")
)
)</f>
        <v/>
      </c>
      <c r="L2484" s="11" t="str">
        <f t="shared" si="390"/>
        <v/>
      </c>
      <c r="M2484" s="9" t="str">
        <f t="shared" si="386"/>
        <v/>
      </c>
      <c r="N2484" s="9" t="str" cm="1">
        <f t="array" aca="1" ref="N2484" ca="1">LEFT(L2484, IF(ISNUMBER(SUBSTITUTE(_xludf.MID(L2484, 2, 1), ".", ",")), 1, 2))</f>
        <v/>
      </c>
      <c r="O2484" s="19" t="str">
        <f t="shared" ca="1" si="392"/>
        <v/>
      </c>
      <c r="P2484" s="9" t="str">
        <f t="shared" ca="1" si="393"/>
        <v/>
      </c>
      <c r="Q2484" s="9" t="str">
        <f t="shared" ca="1" si="394"/>
        <v/>
      </c>
      <c r="R2484" s="9" t="str">
        <f t="shared" si="387"/>
        <v/>
      </c>
      <c r="S2484" t="str" cm="1">
        <f t="array" ref="S2484">IF(ISBLANK(C2484),"",IFERROR(INDEX(ListeSeries!$A$2:$A$1045, MATCH(1, (DatasScan!G2484=ListeSeries!$B$2:$B$1045) * (DatasScan!H2484&gt;=ListeSeries!$D$2:$D$1045) * (DatasScan!H2484&lt;=ListeSeries!$E$2:$E$1045), 0)), "no match"))</f>
        <v/>
      </c>
      <c r="T2484" s="7" t="str" cm="1">
        <f t="array" ref="T2484">IF(ISBLANK(C2484),"",IFERROR(INDEX(ListeSeries!$C$2:$C$1045, MATCH(1, (DatasScan!G2484=ListeSeries!$B$2:$B$1045) * (DatasScan!H2484&gt;=ListeSeries!$D$2:$D$1045) * (DatasScan!H2484&lt;=ListeSeries!$E$2:$E$1045), 0)), "no match"))</f>
        <v/>
      </c>
      <c r="U2484" s="11" t="str" cm="1">
        <f t="array" ref="U2484">IF(ISBLANK(C2484),"",IFERROR(INDEX(ListeSeries!$F$2:$F$1045, MATCH(1, (DatasScan!G2484=ListeSeries!$B$2:$B$1045) * (DatasScan!H2484&gt;=ListeSeries!$D$2:$D$1045) * (DatasScan!H2484&lt;=ListeSeries!$E$2:$E$1045), 0)), "no match"))</f>
        <v/>
      </c>
    </row>
    <row r="2485" spans="1:21" x14ac:dyDescent="0.25">
      <c r="A2485" s="6" t="str">
        <f t="shared" si="388"/>
        <v/>
      </c>
      <c r="B2485" s="272"/>
      <c r="F2485" s="7" t="str">
        <f t="shared" si="391"/>
        <v/>
      </c>
      <c r="G2485" s="21" t="str">
        <f>IF(ISBLANK(C2485),"",_xlfn.XLOOKUP(_xlfn.XLOOKUP(VALUE(LEFT(C2485,4)),Souches!$B$2:$B$15000,Souches!$E$2:$E$15000),Varietes!$B$2:$B$500,Varietes!$C$2:$C$500))</f>
        <v/>
      </c>
      <c r="H2485" s="19" t="str">
        <f>IF(ISBLANK(C2485),"",_xlfn.XLOOKUP(VALUE(LEFT(C2485,4)),Souches!$B$2:$B$15000,Souches!$D$2:$D$15000))</f>
        <v/>
      </c>
      <c r="I2485" s="10" t="str">
        <f t="shared" si="389"/>
        <v/>
      </c>
      <c r="J2485" s="19" t="str">
        <f>IF(I2485="","",INT(('ObjProd (2)'!$C$25-I2485)/7 * (ABS('ObjProd (2)'!$C$25-I2485)&gt;=7)))</f>
        <v/>
      </c>
      <c r="K2485" s="10" t="str">
        <f>IF(I2485="","",
IF(AND(DATEDIF(I2485,'ObjProd (2)'!$C$25,"y")=0,DATEDIF(I2485,'ObjProd (2)'!$C$25,"ym")=0,
   INT(('ObjProd (2)'!$C$25-EDATE(I2485,DATEDIF(I2485,'ObjProd (2)'!$C$25,"y")*12+DATEDIF(I2485,'ObjProd (2)'!$C$25,"ym")))/7)=0),
   "&lt; 1 sem.",
   IF(DATEDIF(I2485,'ObjProd (2)'!$C$25,"y")&gt;0,DATEDIF(I2485,'ObjProd (2)'!$C$25,"y") &amp; " " &amp; IF(DATEDIF(I2485,'ObjProd (2)'!$C$25,"y")=1,"an ","ans "),"") &amp;
   IF(DATEDIF(I2485,'ObjProd (2)'!$C$25,"ym")&gt;0,DATEDIF(I2485,'ObjProd (2)'!$C$25,"ym") &amp; " mois ", "") &amp;
   IF(INT(('ObjProd (2)'!$C$25-EDATE(I2485,DATEDIF(I2485,'ObjProd (2)'!$C$25,"y")*12+DATEDIF(I2485,'ObjProd (2)'!$C$25,"ym")))/7)&gt;0,
      INT(('ObjProd (2)'!$C$25-EDATE(I2485,DATEDIF(I2485,'ObjProd (2)'!$C$25,"y")*12+DATEDIF(I2485,'ObjProd (2)'!$C$25,"ym")))/7) &amp; " sem.",
      "")
)
)</f>
        <v/>
      </c>
      <c r="L2485" s="11" t="str">
        <f t="shared" si="390"/>
        <v/>
      </c>
      <c r="M2485" s="9" t="str">
        <f t="shared" si="386"/>
        <v/>
      </c>
      <c r="N2485" s="9" t="str" cm="1">
        <f t="array" aca="1" ref="N2485" ca="1">LEFT(L2485, IF(ISNUMBER(SUBSTITUTE(_xludf.MID(L2485, 2, 1), ".", ",")), 1, 2))</f>
        <v/>
      </c>
      <c r="O2485" s="19" t="str">
        <f t="shared" ca="1" si="392"/>
        <v/>
      </c>
      <c r="P2485" s="9" t="str">
        <f t="shared" ca="1" si="393"/>
        <v/>
      </c>
      <c r="Q2485" s="9" t="str">
        <f t="shared" ca="1" si="394"/>
        <v/>
      </c>
      <c r="R2485" s="9" t="str">
        <f t="shared" si="387"/>
        <v/>
      </c>
      <c r="S2485" t="str" cm="1">
        <f t="array" ref="S2485">IF(ISBLANK(C2485),"",IFERROR(INDEX(ListeSeries!$A$2:$A$1045, MATCH(1, (DatasScan!G2485=ListeSeries!$B$2:$B$1045) * (DatasScan!H2485&gt;=ListeSeries!$D$2:$D$1045) * (DatasScan!H2485&lt;=ListeSeries!$E$2:$E$1045), 0)), "no match"))</f>
        <v/>
      </c>
      <c r="T2485" s="7" t="str" cm="1">
        <f t="array" ref="T2485">IF(ISBLANK(C2485),"",IFERROR(INDEX(ListeSeries!$C$2:$C$1045, MATCH(1, (DatasScan!G2485=ListeSeries!$B$2:$B$1045) * (DatasScan!H2485&gt;=ListeSeries!$D$2:$D$1045) * (DatasScan!H2485&lt;=ListeSeries!$E$2:$E$1045), 0)), "no match"))</f>
        <v/>
      </c>
      <c r="U2485" s="11" t="str" cm="1">
        <f t="array" ref="U2485">IF(ISBLANK(C2485),"",IFERROR(INDEX(ListeSeries!$F$2:$F$1045, MATCH(1, (DatasScan!G2485=ListeSeries!$B$2:$B$1045) * (DatasScan!H2485&gt;=ListeSeries!$D$2:$D$1045) * (DatasScan!H2485&lt;=ListeSeries!$E$2:$E$1045), 0)), "no match"))</f>
        <v/>
      </c>
    </row>
    <row r="2486" spans="1:21" x14ac:dyDescent="0.25">
      <c r="A2486" s="6" t="str">
        <f t="shared" si="388"/>
        <v/>
      </c>
      <c r="B2486" s="272"/>
      <c r="F2486" s="7" t="str">
        <f t="shared" si="391"/>
        <v/>
      </c>
      <c r="G2486" s="21" t="str">
        <f>IF(ISBLANK(C2486),"",_xlfn.XLOOKUP(_xlfn.XLOOKUP(VALUE(LEFT(C2486,4)),Souches!$B$2:$B$15000,Souches!$E$2:$E$15000),Varietes!$B$2:$B$500,Varietes!$C$2:$C$500))</f>
        <v/>
      </c>
      <c r="H2486" s="19" t="str">
        <f>IF(ISBLANK(C2486),"",_xlfn.XLOOKUP(VALUE(LEFT(C2486,4)),Souches!$B$2:$B$15000,Souches!$D$2:$D$15000))</f>
        <v/>
      </c>
      <c r="I2486" s="10" t="str">
        <f t="shared" si="389"/>
        <v/>
      </c>
      <c r="J2486" s="19" t="str">
        <f>IF(I2486="","",INT(('ObjProd (2)'!$C$25-I2486)/7 * (ABS('ObjProd (2)'!$C$25-I2486)&gt;=7)))</f>
        <v/>
      </c>
      <c r="K2486" s="10" t="str">
        <f>IF(I2486="","",
IF(AND(DATEDIF(I2486,'ObjProd (2)'!$C$25,"y")=0,DATEDIF(I2486,'ObjProd (2)'!$C$25,"ym")=0,
   INT(('ObjProd (2)'!$C$25-EDATE(I2486,DATEDIF(I2486,'ObjProd (2)'!$C$25,"y")*12+DATEDIF(I2486,'ObjProd (2)'!$C$25,"ym")))/7)=0),
   "&lt; 1 sem.",
   IF(DATEDIF(I2486,'ObjProd (2)'!$C$25,"y")&gt;0,DATEDIF(I2486,'ObjProd (2)'!$C$25,"y") &amp; " " &amp; IF(DATEDIF(I2486,'ObjProd (2)'!$C$25,"y")=1,"an ","ans "),"") &amp;
   IF(DATEDIF(I2486,'ObjProd (2)'!$C$25,"ym")&gt;0,DATEDIF(I2486,'ObjProd (2)'!$C$25,"ym") &amp; " mois ", "") &amp;
   IF(INT(('ObjProd (2)'!$C$25-EDATE(I2486,DATEDIF(I2486,'ObjProd (2)'!$C$25,"y")*12+DATEDIF(I2486,'ObjProd (2)'!$C$25,"ym")))/7)&gt;0,
      INT(('ObjProd (2)'!$C$25-EDATE(I2486,DATEDIF(I2486,'ObjProd (2)'!$C$25,"y")*12+DATEDIF(I2486,'ObjProd (2)'!$C$25,"ym")))/7) &amp; " sem.",
      "")
)
)</f>
        <v/>
      </c>
      <c r="L2486" s="11" t="str">
        <f t="shared" si="390"/>
        <v/>
      </c>
      <c r="M2486" s="9" t="str">
        <f t="shared" si="386"/>
        <v/>
      </c>
      <c r="N2486" s="9" t="str" cm="1">
        <f t="array" aca="1" ref="N2486" ca="1">LEFT(L2486, IF(ISNUMBER(SUBSTITUTE(_xludf.MID(L2486, 2, 1), ".", ",")), 1, 2))</f>
        <v/>
      </c>
      <c r="O2486" s="19" t="str">
        <f t="shared" ca="1" si="392"/>
        <v/>
      </c>
      <c r="P2486" s="9" t="str">
        <f t="shared" ca="1" si="393"/>
        <v/>
      </c>
      <c r="Q2486" s="9" t="str">
        <f t="shared" ca="1" si="394"/>
        <v/>
      </c>
      <c r="R2486" s="9" t="str">
        <f t="shared" si="387"/>
        <v/>
      </c>
      <c r="S2486" t="str" cm="1">
        <f t="array" ref="S2486">IF(ISBLANK(C2486),"",IFERROR(INDEX(ListeSeries!$A$2:$A$1045, MATCH(1, (DatasScan!G2486=ListeSeries!$B$2:$B$1045) * (DatasScan!H2486&gt;=ListeSeries!$D$2:$D$1045) * (DatasScan!H2486&lt;=ListeSeries!$E$2:$E$1045), 0)), "no match"))</f>
        <v/>
      </c>
      <c r="T2486" s="7" t="str" cm="1">
        <f t="array" ref="T2486">IF(ISBLANK(C2486),"",IFERROR(INDEX(ListeSeries!$C$2:$C$1045, MATCH(1, (DatasScan!G2486=ListeSeries!$B$2:$B$1045) * (DatasScan!H2486&gt;=ListeSeries!$D$2:$D$1045) * (DatasScan!H2486&lt;=ListeSeries!$E$2:$E$1045), 0)), "no match"))</f>
        <v/>
      </c>
      <c r="U2486" s="11" t="str" cm="1">
        <f t="array" ref="U2486">IF(ISBLANK(C2486),"",IFERROR(INDEX(ListeSeries!$F$2:$F$1045, MATCH(1, (DatasScan!G2486=ListeSeries!$B$2:$B$1045) * (DatasScan!H2486&gt;=ListeSeries!$D$2:$D$1045) * (DatasScan!H2486&lt;=ListeSeries!$E$2:$E$1045), 0)), "no match"))</f>
        <v/>
      </c>
    </row>
    <row r="2487" spans="1:21" x14ac:dyDescent="0.25">
      <c r="A2487" s="6" t="str">
        <f t="shared" si="388"/>
        <v/>
      </c>
      <c r="B2487" s="272"/>
      <c r="F2487" s="7" t="str">
        <f t="shared" si="391"/>
        <v/>
      </c>
      <c r="G2487" s="21" t="str">
        <f>IF(ISBLANK(C2487),"",_xlfn.XLOOKUP(_xlfn.XLOOKUP(VALUE(LEFT(C2487,4)),Souches!$B$2:$B$15000,Souches!$E$2:$E$15000),Varietes!$B$2:$B$500,Varietes!$C$2:$C$500))</f>
        <v/>
      </c>
      <c r="H2487" s="19" t="str">
        <f>IF(ISBLANK(C2487),"",_xlfn.XLOOKUP(VALUE(LEFT(C2487,4)),Souches!$B$2:$B$15000,Souches!$D$2:$D$15000))</f>
        <v/>
      </c>
      <c r="I2487" s="10" t="str">
        <f t="shared" si="389"/>
        <v/>
      </c>
      <c r="J2487" s="19" t="str">
        <f>IF(I2487="","",INT(('ObjProd (2)'!$C$25-I2487)/7 * (ABS('ObjProd (2)'!$C$25-I2487)&gt;=7)))</f>
        <v/>
      </c>
      <c r="K2487" s="10" t="str">
        <f>IF(I2487="","",
IF(AND(DATEDIF(I2487,'ObjProd (2)'!$C$25,"y")=0,DATEDIF(I2487,'ObjProd (2)'!$C$25,"ym")=0,
   INT(('ObjProd (2)'!$C$25-EDATE(I2487,DATEDIF(I2487,'ObjProd (2)'!$C$25,"y")*12+DATEDIF(I2487,'ObjProd (2)'!$C$25,"ym")))/7)=0),
   "&lt; 1 sem.",
   IF(DATEDIF(I2487,'ObjProd (2)'!$C$25,"y")&gt;0,DATEDIF(I2487,'ObjProd (2)'!$C$25,"y") &amp; " " &amp; IF(DATEDIF(I2487,'ObjProd (2)'!$C$25,"y")=1,"an ","ans "),"") &amp;
   IF(DATEDIF(I2487,'ObjProd (2)'!$C$25,"ym")&gt;0,DATEDIF(I2487,'ObjProd (2)'!$C$25,"ym") &amp; " mois ", "") &amp;
   IF(INT(('ObjProd (2)'!$C$25-EDATE(I2487,DATEDIF(I2487,'ObjProd (2)'!$C$25,"y")*12+DATEDIF(I2487,'ObjProd (2)'!$C$25,"ym")))/7)&gt;0,
      INT(('ObjProd (2)'!$C$25-EDATE(I2487,DATEDIF(I2487,'ObjProd (2)'!$C$25,"y")*12+DATEDIF(I2487,'ObjProd (2)'!$C$25,"ym")))/7) &amp; " sem.",
      "")
)
)</f>
        <v/>
      </c>
      <c r="L2487" s="11" t="str">
        <f t="shared" si="390"/>
        <v/>
      </c>
      <c r="M2487" s="9" t="str">
        <f t="shared" si="386"/>
        <v/>
      </c>
      <c r="N2487" s="9" t="str" cm="1">
        <f t="array" aca="1" ref="N2487" ca="1">LEFT(L2487, IF(ISNUMBER(SUBSTITUTE(_xludf.MID(L2487, 2, 1), ".", ",")), 1, 2))</f>
        <v/>
      </c>
      <c r="O2487" s="19" t="str">
        <f t="shared" ca="1" si="392"/>
        <v/>
      </c>
      <c r="P2487" s="9" t="str">
        <f t="shared" ca="1" si="393"/>
        <v/>
      </c>
      <c r="Q2487" s="9" t="str">
        <f t="shared" ca="1" si="394"/>
        <v/>
      </c>
      <c r="R2487" s="9" t="str">
        <f t="shared" si="387"/>
        <v/>
      </c>
      <c r="S2487" t="str" cm="1">
        <f t="array" ref="S2487">IF(ISBLANK(C2487),"",IFERROR(INDEX(ListeSeries!$A$2:$A$1045, MATCH(1, (DatasScan!G2487=ListeSeries!$B$2:$B$1045) * (DatasScan!H2487&gt;=ListeSeries!$D$2:$D$1045) * (DatasScan!H2487&lt;=ListeSeries!$E$2:$E$1045), 0)), "no match"))</f>
        <v/>
      </c>
      <c r="T2487" s="7" t="str" cm="1">
        <f t="array" ref="T2487">IF(ISBLANK(C2487),"",IFERROR(INDEX(ListeSeries!$C$2:$C$1045, MATCH(1, (DatasScan!G2487=ListeSeries!$B$2:$B$1045) * (DatasScan!H2487&gt;=ListeSeries!$D$2:$D$1045) * (DatasScan!H2487&lt;=ListeSeries!$E$2:$E$1045), 0)), "no match"))</f>
        <v/>
      </c>
      <c r="U2487" s="11" t="str" cm="1">
        <f t="array" ref="U2487">IF(ISBLANK(C2487),"",IFERROR(INDEX(ListeSeries!$F$2:$F$1045, MATCH(1, (DatasScan!G2487=ListeSeries!$B$2:$B$1045) * (DatasScan!H2487&gt;=ListeSeries!$D$2:$D$1045) * (DatasScan!H2487&lt;=ListeSeries!$E$2:$E$1045), 0)), "no match"))</f>
        <v/>
      </c>
    </row>
    <row r="2488" spans="1:21" x14ac:dyDescent="0.25">
      <c r="A2488" s="6" t="str">
        <f t="shared" si="388"/>
        <v/>
      </c>
      <c r="B2488" s="272"/>
      <c r="F2488" s="7" t="str">
        <f t="shared" si="391"/>
        <v/>
      </c>
      <c r="G2488" s="21" t="str">
        <f>IF(ISBLANK(C2488),"",_xlfn.XLOOKUP(_xlfn.XLOOKUP(VALUE(LEFT(C2488,4)),Souches!$B$2:$B$15000,Souches!$E$2:$E$15000),Varietes!$B$2:$B$500,Varietes!$C$2:$C$500))</f>
        <v/>
      </c>
      <c r="H2488" s="19" t="str">
        <f>IF(ISBLANK(C2488),"",_xlfn.XLOOKUP(VALUE(LEFT(C2488,4)),Souches!$B$2:$B$15000,Souches!$D$2:$D$15000))</f>
        <v/>
      </c>
      <c r="I2488" s="10" t="str">
        <f t="shared" si="389"/>
        <v/>
      </c>
      <c r="J2488" s="19" t="str">
        <f>IF(I2488="","",INT(('ObjProd (2)'!$C$25-I2488)/7 * (ABS('ObjProd (2)'!$C$25-I2488)&gt;=7)))</f>
        <v/>
      </c>
      <c r="K2488" s="10" t="str">
        <f>IF(I2488="","",
IF(AND(DATEDIF(I2488,'ObjProd (2)'!$C$25,"y")=0,DATEDIF(I2488,'ObjProd (2)'!$C$25,"ym")=0,
   INT(('ObjProd (2)'!$C$25-EDATE(I2488,DATEDIF(I2488,'ObjProd (2)'!$C$25,"y")*12+DATEDIF(I2488,'ObjProd (2)'!$C$25,"ym")))/7)=0),
   "&lt; 1 sem.",
   IF(DATEDIF(I2488,'ObjProd (2)'!$C$25,"y")&gt;0,DATEDIF(I2488,'ObjProd (2)'!$C$25,"y") &amp; " " &amp; IF(DATEDIF(I2488,'ObjProd (2)'!$C$25,"y")=1,"an ","ans "),"") &amp;
   IF(DATEDIF(I2488,'ObjProd (2)'!$C$25,"ym")&gt;0,DATEDIF(I2488,'ObjProd (2)'!$C$25,"ym") &amp; " mois ", "") &amp;
   IF(INT(('ObjProd (2)'!$C$25-EDATE(I2488,DATEDIF(I2488,'ObjProd (2)'!$C$25,"y")*12+DATEDIF(I2488,'ObjProd (2)'!$C$25,"ym")))/7)&gt;0,
      INT(('ObjProd (2)'!$C$25-EDATE(I2488,DATEDIF(I2488,'ObjProd (2)'!$C$25,"y")*12+DATEDIF(I2488,'ObjProd (2)'!$C$25,"ym")))/7) &amp; " sem.",
      "")
)
)</f>
        <v/>
      </c>
      <c r="L2488" s="11" t="str">
        <f t="shared" si="390"/>
        <v/>
      </c>
      <c r="M2488" s="9" t="str">
        <f t="shared" si="386"/>
        <v/>
      </c>
      <c r="N2488" s="9" t="str" cm="1">
        <f t="array" aca="1" ref="N2488" ca="1">LEFT(L2488, IF(ISNUMBER(SUBSTITUTE(_xludf.MID(L2488, 2, 1), ".", ",")), 1, 2))</f>
        <v/>
      </c>
      <c r="O2488" s="19" t="str">
        <f t="shared" ca="1" si="392"/>
        <v/>
      </c>
      <c r="P2488" s="9" t="str">
        <f t="shared" ca="1" si="393"/>
        <v/>
      </c>
      <c r="Q2488" s="9" t="str">
        <f t="shared" ca="1" si="394"/>
        <v/>
      </c>
      <c r="R2488" s="9" t="str">
        <f t="shared" si="387"/>
        <v/>
      </c>
      <c r="S2488" t="str" cm="1">
        <f t="array" ref="S2488">IF(ISBLANK(C2488),"",IFERROR(INDEX(ListeSeries!$A$2:$A$1045, MATCH(1, (DatasScan!G2488=ListeSeries!$B$2:$B$1045) * (DatasScan!H2488&gt;=ListeSeries!$D$2:$D$1045) * (DatasScan!H2488&lt;=ListeSeries!$E$2:$E$1045), 0)), "no match"))</f>
        <v/>
      </c>
      <c r="T2488" s="7" t="str" cm="1">
        <f t="array" ref="T2488">IF(ISBLANK(C2488),"",IFERROR(INDEX(ListeSeries!$C$2:$C$1045, MATCH(1, (DatasScan!G2488=ListeSeries!$B$2:$B$1045) * (DatasScan!H2488&gt;=ListeSeries!$D$2:$D$1045) * (DatasScan!H2488&lt;=ListeSeries!$E$2:$E$1045), 0)), "no match"))</f>
        <v/>
      </c>
      <c r="U2488" s="11" t="str" cm="1">
        <f t="array" ref="U2488">IF(ISBLANK(C2488),"",IFERROR(INDEX(ListeSeries!$F$2:$F$1045, MATCH(1, (DatasScan!G2488=ListeSeries!$B$2:$B$1045) * (DatasScan!H2488&gt;=ListeSeries!$D$2:$D$1045) * (DatasScan!H2488&lt;=ListeSeries!$E$2:$E$1045), 0)), "no match"))</f>
        <v/>
      </c>
    </row>
    <row r="2489" spans="1:21" x14ac:dyDescent="0.25">
      <c r="A2489" s="6" t="str">
        <f t="shared" si="388"/>
        <v/>
      </c>
      <c r="B2489" s="272"/>
      <c r="F2489" s="7" t="str">
        <f t="shared" si="391"/>
        <v/>
      </c>
      <c r="G2489" s="21" t="str">
        <f>IF(ISBLANK(C2489),"",_xlfn.XLOOKUP(_xlfn.XLOOKUP(VALUE(LEFT(C2489,4)),Souches!$B$2:$B$15000,Souches!$E$2:$E$15000),Varietes!$B$2:$B$500,Varietes!$C$2:$C$500))</f>
        <v/>
      </c>
      <c r="H2489" s="19" t="str">
        <f>IF(ISBLANK(C2489),"",_xlfn.XLOOKUP(VALUE(LEFT(C2489,4)),Souches!$B$2:$B$15000,Souches!$D$2:$D$15000))</f>
        <v/>
      </c>
      <c r="I2489" s="10" t="str">
        <f t="shared" si="389"/>
        <v/>
      </c>
      <c r="J2489" s="19" t="str">
        <f>IF(I2489="","",INT(('ObjProd (2)'!$C$25-I2489)/7 * (ABS('ObjProd (2)'!$C$25-I2489)&gt;=7)))</f>
        <v/>
      </c>
      <c r="K2489" s="10" t="str">
        <f>IF(I2489="","",
IF(AND(DATEDIF(I2489,'ObjProd (2)'!$C$25,"y")=0,DATEDIF(I2489,'ObjProd (2)'!$C$25,"ym")=0,
   INT(('ObjProd (2)'!$C$25-EDATE(I2489,DATEDIF(I2489,'ObjProd (2)'!$C$25,"y")*12+DATEDIF(I2489,'ObjProd (2)'!$C$25,"ym")))/7)=0),
   "&lt; 1 sem.",
   IF(DATEDIF(I2489,'ObjProd (2)'!$C$25,"y")&gt;0,DATEDIF(I2489,'ObjProd (2)'!$C$25,"y") &amp; " " &amp; IF(DATEDIF(I2489,'ObjProd (2)'!$C$25,"y")=1,"an ","ans "),"") &amp;
   IF(DATEDIF(I2489,'ObjProd (2)'!$C$25,"ym")&gt;0,DATEDIF(I2489,'ObjProd (2)'!$C$25,"ym") &amp; " mois ", "") &amp;
   IF(INT(('ObjProd (2)'!$C$25-EDATE(I2489,DATEDIF(I2489,'ObjProd (2)'!$C$25,"y")*12+DATEDIF(I2489,'ObjProd (2)'!$C$25,"ym")))/7)&gt;0,
      INT(('ObjProd (2)'!$C$25-EDATE(I2489,DATEDIF(I2489,'ObjProd (2)'!$C$25,"y")*12+DATEDIF(I2489,'ObjProd (2)'!$C$25,"ym")))/7) &amp; " sem.",
      "")
)
)</f>
        <v/>
      </c>
      <c r="L2489" s="11" t="str">
        <f t="shared" si="390"/>
        <v/>
      </c>
      <c r="M2489" s="9" t="str">
        <f t="shared" si="386"/>
        <v/>
      </c>
      <c r="N2489" s="9" t="str" cm="1">
        <f t="array" aca="1" ref="N2489" ca="1">LEFT(L2489, IF(ISNUMBER(SUBSTITUTE(_xludf.MID(L2489, 2, 1), ".", ",")), 1, 2))</f>
        <v/>
      </c>
      <c r="O2489" s="19" t="str">
        <f t="shared" ca="1" si="392"/>
        <v/>
      </c>
      <c r="P2489" s="9" t="str">
        <f t="shared" ca="1" si="393"/>
        <v/>
      </c>
      <c r="Q2489" s="9" t="str">
        <f t="shared" ca="1" si="394"/>
        <v/>
      </c>
      <c r="R2489" s="9" t="str">
        <f t="shared" si="387"/>
        <v/>
      </c>
      <c r="S2489" t="str" cm="1">
        <f t="array" ref="S2489">IF(ISBLANK(C2489),"",IFERROR(INDEX(ListeSeries!$A$2:$A$1045, MATCH(1, (DatasScan!G2489=ListeSeries!$B$2:$B$1045) * (DatasScan!H2489&gt;=ListeSeries!$D$2:$D$1045) * (DatasScan!H2489&lt;=ListeSeries!$E$2:$E$1045), 0)), "no match"))</f>
        <v/>
      </c>
      <c r="T2489" s="7" t="str" cm="1">
        <f t="array" ref="T2489">IF(ISBLANK(C2489),"",IFERROR(INDEX(ListeSeries!$C$2:$C$1045, MATCH(1, (DatasScan!G2489=ListeSeries!$B$2:$B$1045) * (DatasScan!H2489&gt;=ListeSeries!$D$2:$D$1045) * (DatasScan!H2489&lt;=ListeSeries!$E$2:$E$1045), 0)), "no match"))</f>
        <v/>
      </c>
      <c r="U2489" s="11" t="str" cm="1">
        <f t="array" ref="U2489">IF(ISBLANK(C2489),"",IFERROR(INDEX(ListeSeries!$F$2:$F$1045, MATCH(1, (DatasScan!G2489=ListeSeries!$B$2:$B$1045) * (DatasScan!H2489&gt;=ListeSeries!$D$2:$D$1045) * (DatasScan!H2489&lt;=ListeSeries!$E$2:$E$1045), 0)), "no match"))</f>
        <v/>
      </c>
    </row>
    <row r="2490" spans="1:21" x14ac:dyDescent="0.25">
      <c r="A2490" s="6" t="str">
        <f t="shared" si="388"/>
        <v/>
      </c>
      <c r="B2490" s="272"/>
      <c r="F2490" s="7" t="str">
        <f t="shared" si="391"/>
        <v/>
      </c>
      <c r="G2490" s="21" t="str">
        <f>IF(ISBLANK(C2490),"",_xlfn.XLOOKUP(_xlfn.XLOOKUP(VALUE(LEFT(C2490,4)),Souches!$B$2:$B$15000,Souches!$E$2:$E$15000),Varietes!$B$2:$B$500,Varietes!$C$2:$C$500))</f>
        <v/>
      </c>
      <c r="H2490" s="19" t="str">
        <f>IF(ISBLANK(C2490),"",_xlfn.XLOOKUP(VALUE(LEFT(C2490,4)),Souches!$B$2:$B$15000,Souches!$D$2:$D$15000))</f>
        <v/>
      </c>
      <c r="I2490" s="10" t="str">
        <f t="shared" si="389"/>
        <v/>
      </c>
      <c r="J2490" s="19" t="str">
        <f>IF(I2490="","",INT(('ObjProd (2)'!$C$25-I2490)/7 * (ABS('ObjProd (2)'!$C$25-I2490)&gt;=7)))</f>
        <v/>
      </c>
      <c r="K2490" s="10" t="str">
        <f>IF(I2490="","",
IF(AND(DATEDIF(I2490,'ObjProd (2)'!$C$25,"y")=0,DATEDIF(I2490,'ObjProd (2)'!$C$25,"ym")=0,
   INT(('ObjProd (2)'!$C$25-EDATE(I2490,DATEDIF(I2490,'ObjProd (2)'!$C$25,"y")*12+DATEDIF(I2490,'ObjProd (2)'!$C$25,"ym")))/7)=0),
   "&lt; 1 sem.",
   IF(DATEDIF(I2490,'ObjProd (2)'!$C$25,"y")&gt;0,DATEDIF(I2490,'ObjProd (2)'!$C$25,"y") &amp; " " &amp; IF(DATEDIF(I2490,'ObjProd (2)'!$C$25,"y")=1,"an ","ans "),"") &amp;
   IF(DATEDIF(I2490,'ObjProd (2)'!$C$25,"ym")&gt;0,DATEDIF(I2490,'ObjProd (2)'!$C$25,"ym") &amp; " mois ", "") &amp;
   IF(INT(('ObjProd (2)'!$C$25-EDATE(I2490,DATEDIF(I2490,'ObjProd (2)'!$C$25,"y")*12+DATEDIF(I2490,'ObjProd (2)'!$C$25,"ym")))/7)&gt;0,
      INT(('ObjProd (2)'!$C$25-EDATE(I2490,DATEDIF(I2490,'ObjProd (2)'!$C$25,"y")*12+DATEDIF(I2490,'ObjProd (2)'!$C$25,"ym")))/7) &amp; " sem.",
      "")
)
)</f>
        <v/>
      </c>
      <c r="L2490" s="11" t="str">
        <f t="shared" si="390"/>
        <v/>
      </c>
      <c r="M2490" s="9" t="str">
        <f t="shared" si="386"/>
        <v/>
      </c>
      <c r="N2490" s="9" t="str" cm="1">
        <f t="array" aca="1" ref="N2490" ca="1">LEFT(L2490, IF(ISNUMBER(SUBSTITUTE(_xludf.MID(L2490, 2, 1), ".", ",")), 1, 2))</f>
        <v/>
      </c>
      <c r="O2490" s="19" t="str">
        <f t="shared" ca="1" si="392"/>
        <v/>
      </c>
      <c r="P2490" s="9" t="str">
        <f t="shared" ca="1" si="393"/>
        <v/>
      </c>
      <c r="Q2490" s="9" t="str">
        <f t="shared" ca="1" si="394"/>
        <v/>
      </c>
      <c r="R2490" s="9" t="str">
        <f t="shared" si="387"/>
        <v/>
      </c>
      <c r="S2490" t="str" cm="1">
        <f t="array" ref="S2490">IF(ISBLANK(C2490),"",IFERROR(INDEX(ListeSeries!$A$2:$A$1045, MATCH(1, (DatasScan!G2490=ListeSeries!$B$2:$B$1045) * (DatasScan!H2490&gt;=ListeSeries!$D$2:$D$1045) * (DatasScan!H2490&lt;=ListeSeries!$E$2:$E$1045), 0)), "no match"))</f>
        <v/>
      </c>
      <c r="T2490" s="7" t="str" cm="1">
        <f t="array" ref="T2490">IF(ISBLANK(C2490),"",IFERROR(INDEX(ListeSeries!$C$2:$C$1045, MATCH(1, (DatasScan!G2490=ListeSeries!$B$2:$B$1045) * (DatasScan!H2490&gt;=ListeSeries!$D$2:$D$1045) * (DatasScan!H2490&lt;=ListeSeries!$E$2:$E$1045), 0)), "no match"))</f>
        <v/>
      </c>
      <c r="U2490" s="11" t="str" cm="1">
        <f t="array" ref="U2490">IF(ISBLANK(C2490),"",IFERROR(INDEX(ListeSeries!$F$2:$F$1045, MATCH(1, (DatasScan!G2490=ListeSeries!$B$2:$B$1045) * (DatasScan!H2490&gt;=ListeSeries!$D$2:$D$1045) * (DatasScan!H2490&lt;=ListeSeries!$E$2:$E$1045), 0)), "no match"))</f>
        <v/>
      </c>
    </row>
    <row r="2491" spans="1:21" x14ac:dyDescent="0.25">
      <c r="A2491" s="6" t="str">
        <f t="shared" si="388"/>
        <v/>
      </c>
      <c r="B2491" s="272"/>
      <c r="F2491" s="7" t="str">
        <f t="shared" si="391"/>
        <v/>
      </c>
      <c r="G2491" s="21" t="str">
        <f>IF(ISBLANK(C2491),"",_xlfn.XLOOKUP(_xlfn.XLOOKUP(VALUE(LEFT(C2491,4)),Souches!$B$2:$B$15000,Souches!$E$2:$E$15000),Varietes!$B$2:$B$500,Varietes!$C$2:$C$500))</f>
        <v/>
      </c>
      <c r="H2491" s="19" t="str">
        <f>IF(ISBLANK(C2491),"",_xlfn.XLOOKUP(VALUE(LEFT(C2491,4)),Souches!$B$2:$B$15000,Souches!$D$2:$D$15000))</f>
        <v/>
      </c>
      <c r="I2491" s="10" t="str">
        <f t="shared" si="389"/>
        <v/>
      </c>
      <c r="J2491" s="19" t="str">
        <f>IF(I2491="","",INT(('ObjProd (2)'!$C$25-I2491)/7 * (ABS('ObjProd (2)'!$C$25-I2491)&gt;=7)))</f>
        <v/>
      </c>
      <c r="K2491" s="10" t="str">
        <f>IF(I2491="","",
IF(AND(DATEDIF(I2491,'ObjProd (2)'!$C$25,"y")=0,DATEDIF(I2491,'ObjProd (2)'!$C$25,"ym")=0,
   INT(('ObjProd (2)'!$C$25-EDATE(I2491,DATEDIF(I2491,'ObjProd (2)'!$C$25,"y")*12+DATEDIF(I2491,'ObjProd (2)'!$C$25,"ym")))/7)=0),
   "&lt; 1 sem.",
   IF(DATEDIF(I2491,'ObjProd (2)'!$C$25,"y")&gt;0,DATEDIF(I2491,'ObjProd (2)'!$C$25,"y") &amp; " " &amp; IF(DATEDIF(I2491,'ObjProd (2)'!$C$25,"y")=1,"an ","ans "),"") &amp;
   IF(DATEDIF(I2491,'ObjProd (2)'!$C$25,"ym")&gt;0,DATEDIF(I2491,'ObjProd (2)'!$C$25,"ym") &amp; " mois ", "") &amp;
   IF(INT(('ObjProd (2)'!$C$25-EDATE(I2491,DATEDIF(I2491,'ObjProd (2)'!$C$25,"y")*12+DATEDIF(I2491,'ObjProd (2)'!$C$25,"ym")))/7)&gt;0,
      INT(('ObjProd (2)'!$C$25-EDATE(I2491,DATEDIF(I2491,'ObjProd (2)'!$C$25,"y")*12+DATEDIF(I2491,'ObjProd (2)'!$C$25,"ym")))/7) &amp; " sem.",
      "")
)
)</f>
        <v/>
      </c>
      <c r="L2491" s="11" t="str">
        <f t="shared" si="390"/>
        <v/>
      </c>
      <c r="M2491" s="9" t="str">
        <f t="shared" si="386"/>
        <v/>
      </c>
      <c r="N2491" s="9" t="str" cm="1">
        <f t="array" aca="1" ref="N2491" ca="1">LEFT(L2491, IF(ISNUMBER(SUBSTITUTE(_xludf.MID(L2491, 2, 1), ".", ",")), 1, 2))</f>
        <v/>
      </c>
      <c r="O2491" s="19" t="str">
        <f t="shared" ca="1" si="392"/>
        <v/>
      </c>
      <c r="P2491" s="9" t="str">
        <f t="shared" ca="1" si="393"/>
        <v/>
      </c>
      <c r="Q2491" s="9" t="str">
        <f t="shared" ca="1" si="394"/>
        <v/>
      </c>
      <c r="R2491" s="9" t="str">
        <f t="shared" si="387"/>
        <v/>
      </c>
      <c r="S2491" t="str" cm="1">
        <f t="array" ref="S2491">IF(ISBLANK(C2491),"",IFERROR(INDEX(ListeSeries!$A$2:$A$1045, MATCH(1, (DatasScan!G2491=ListeSeries!$B$2:$B$1045) * (DatasScan!H2491&gt;=ListeSeries!$D$2:$D$1045) * (DatasScan!H2491&lt;=ListeSeries!$E$2:$E$1045), 0)), "no match"))</f>
        <v/>
      </c>
      <c r="T2491" s="7" t="str" cm="1">
        <f t="array" ref="T2491">IF(ISBLANK(C2491),"",IFERROR(INDEX(ListeSeries!$C$2:$C$1045, MATCH(1, (DatasScan!G2491=ListeSeries!$B$2:$B$1045) * (DatasScan!H2491&gt;=ListeSeries!$D$2:$D$1045) * (DatasScan!H2491&lt;=ListeSeries!$E$2:$E$1045), 0)), "no match"))</f>
        <v/>
      </c>
      <c r="U2491" s="11" t="str" cm="1">
        <f t="array" ref="U2491">IF(ISBLANK(C2491),"",IFERROR(INDEX(ListeSeries!$F$2:$F$1045, MATCH(1, (DatasScan!G2491=ListeSeries!$B$2:$B$1045) * (DatasScan!H2491&gt;=ListeSeries!$D$2:$D$1045) * (DatasScan!H2491&lt;=ListeSeries!$E$2:$E$1045), 0)), "no match"))</f>
        <v/>
      </c>
    </row>
    <row r="2492" spans="1:21" x14ac:dyDescent="0.25">
      <c r="A2492" s="6" t="str">
        <f t="shared" si="388"/>
        <v/>
      </c>
      <c r="B2492" s="272"/>
      <c r="F2492" s="7" t="str">
        <f t="shared" si="391"/>
        <v/>
      </c>
      <c r="G2492" s="21" t="str">
        <f>IF(ISBLANK(C2492),"",_xlfn.XLOOKUP(_xlfn.XLOOKUP(VALUE(LEFT(C2492,4)),Souches!$B$2:$B$15000,Souches!$E$2:$E$15000),Varietes!$B$2:$B$500,Varietes!$C$2:$C$500))</f>
        <v/>
      </c>
      <c r="H2492" s="19" t="str">
        <f>IF(ISBLANK(C2492),"",_xlfn.XLOOKUP(VALUE(LEFT(C2492,4)),Souches!$B$2:$B$15000,Souches!$D$2:$D$15000))</f>
        <v/>
      </c>
      <c r="I2492" s="10" t="str">
        <f t="shared" si="389"/>
        <v/>
      </c>
      <c r="J2492" s="19" t="str">
        <f>IF(I2492="","",INT(('ObjProd (2)'!$C$25-I2492)/7 * (ABS('ObjProd (2)'!$C$25-I2492)&gt;=7)))</f>
        <v/>
      </c>
      <c r="K2492" s="10" t="str">
        <f>IF(I2492="","",
IF(AND(DATEDIF(I2492,'ObjProd (2)'!$C$25,"y")=0,DATEDIF(I2492,'ObjProd (2)'!$C$25,"ym")=0,
   INT(('ObjProd (2)'!$C$25-EDATE(I2492,DATEDIF(I2492,'ObjProd (2)'!$C$25,"y")*12+DATEDIF(I2492,'ObjProd (2)'!$C$25,"ym")))/7)=0),
   "&lt; 1 sem.",
   IF(DATEDIF(I2492,'ObjProd (2)'!$C$25,"y")&gt;0,DATEDIF(I2492,'ObjProd (2)'!$C$25,"y") &amp; " " &amp; IF(DATEDIF(I2492,'ObjProd (2)'!$C$25,"y")=1,"an ","ans "),"") &amp;
   IF(DATEDIF(I2492,'ObjProd (2)'!$C$25,"ym")&gt;0,DATEDIF(I2492,'ObjProd (2)'!$C$25,"ym") &amp; " mois ", "") &amp;
   IF(INT(('ObjProd (2)'!$C$25-EDATE(I2492,DATEDIF(I2492,'ObjProd (2)'!$C$25,"y")*12+DATEDIF(I2492,'ObjProd (2)'!$C$25,"ym")))/7)&gt;0,
      INT(('ObjProd (2)'!$C$25-EDATE(I2492,DATEDIF(I2492,'ObjProd (2)'!$C$25,"y")*12+DATEDIF(I2492,'ObjProd (2)'!$C$25,"ym")))/7) &amp; " sem.",
      "")
)
)</f>
        <v/>
      </c>
      <c r="L2492" s="11" t="str">
        <f t="shared" si="390"/>
        <v/>
      </c>
      <c r="M2492" s="9" t="str">
        <f t="shared" si="386"/>
        <v/>
      </c>
      <c r="N2492" s="9" t="str" cm="1">
        <f t="array" aca="1" ref="N2492" ca="1">LEFT(L2492, IF(ISNUMBER(SUBSTITUTE(_xludf.MID(L2492, 2, 1), ".", ",")), 1, 2))</f>
        <v/>
      </c>
      <c r="O2492" s="19" t="str">
        <f t="shared" ca="1" si="392"/>
        <v/>
      </c>
      <c r="P2492" s="9" t="str">
        <f t="shared" ca="1" si="393"/>
        <v/>
      </c>
      <c r="Q2492" s="9" t="str">
        <f t="shared" ca="1" si="394"/>
        <v/>
      </c>
      <c r="R2492" s="9" t="str">
        <f t="shared" si="387"/>
        <v/>
      </c>
      <c r="S2492" t="str" cm="1">
        <f t="array" ref="S2492">IF(ISBLANK(C2492),"",IFERROR(INDEX(ListeSeries!$A$2:$A$1045, MATCH(1, (DatasScan!G2492=ListeSeries!$B$2:$B$1045) * (DatasScan!H2492&gt;=ListeSeries!$D$2:$D$1045) * (DatasScan!H2492&lt;=ListeSeries!$E$2:$E$1045), 0)), "no match"))</f>
        <v/>
      </c>
      <c r="T2492" s="7" t="str" cm="1">
        <f t="array" ref="T2492">IF(ISBLANK(C2492),"",IFERROR(INDEX(ListeSeries!$C$2:$C$1045, MATCH(1, (DatasScan!G2492=ListeSeries!$B$2:$B$1045) * (DatasScan!H2492&gt;=ListeSeries!$D$2:$D$1045) * (DatasScan!H2492&lt;=ListeSeries!$E$2:$E$1045), 0)), "no match"))</f>
        <v/>
      </c>
      <c r="U2492" s="11" t="str" cm="1">
        <f t="array" ref="U2492">IF(ISBLANK(C2492),"",IFERROR(INDEX(ListeSeries!$F$2:$F$1045, MATCH(1, (DatasScan!G2492=ListeSeries!$B$2:$B$1045) * (DatasScan!H2492&gt;=ListeSeries!$D$2:$D$1045) * (DatasScan!H2492&lt;=ListeSeries!$E$2:$E$1045), 0)), "no match"))</f>
        <v/>
      </c>
    </row>
    <row r="2493" spans="1:21" x14ac:dyDescent="0.25">
      <c r="A2493" s="6" t="str">
        <f t="shared" si="388"/>
        <v/>
      </c>
      <c r="B2493" s="272"/>
      <c r="F2493" s="7" t="str">
        <f t="shared" si="391"/>
        <v/>
      </c>
      <c r="G2493" s="21" t="str">
        <f>IF(ISBLANK(C2493),"",_xlfn.XLOOKUP(_xlfn.XLOOKUP(VALUE(LEFT(C2493,4)),Souches!$B$2:$B$15000,Souches!$E$2:$E$15000),Varietes!$B$2:$B$500,Varietes!$C$2:$C$500))</f>
        <v/>
      </c>
      <c r="H2493" s="19" t="str">
        <f>IF(ISBLANK(C2493),"",_xlfn.XLOOKUP(VALUE(LEFT(C2493,4)),Souches!$B$2:$B$15000,Souches!$D$2:$D$15000))</f>
        <v/>
      </c>
      <c r="I2493" s="10" t="str">
        <f t="shared" si="389"/>
        <v/>
      </c>
      <c r="J2493" s="19" t="str">
        <f>IF(I2493="","",INT(('ObjProd (2)'!$C$25-I2493)/7 * (ABS('ObjProd (2)'!$C$25-I2493)&gt;=7)))</f>
        <v/>
      </c>
      <c r="K2493" s="10" t="str">
        <f>IF(I2493="","",
IF(AND(DATEDIF(I2493,'ObjProd (2)'!$C$25,"y")=0,DATEDIF(I2493,'ObjProd (2)'!$C$25,"ym")=0,
   INT(('ObjProd (2)'!$C$25-EDATE(I2493,DATEDIF(I2493,'ObjProd (2)'!$C$25,"y")*12+DATEDIF(I2493,'ObjProd (2)'!$C$25,"ym")))/7)=0),
   "&lt; 1 sem.",
   IF(DATEDIF(I2493,'ObjProd (2)'!$C$25,"y")&gt;0,DATEDIF(I2493,'ObjProd (2)'!$C$25,"y") &amp; " " &amp; IF(DATEDIF(I2493,'ObjProd (2)'!$C$25,"y")=1,"an ","ans "),"") &amp;
   IF(DATEDIF(I2493,'ObjProd (2)'!$C$25,"ym")&gt;0,DATEDIF(I2493,'ObjProd (2)'!$C$25,"ym") &amp; " mois ", "") &amp;
   IF(INT(('ObjProd (2)'!$C$25-EDATE(I2493,DATEDIF(I2493,'ObjProd (2)'!$C$25,"y")*12+DATEDIF(I2493,'ObjProd (2)'!$C$25,"ym")))/7)&gt;0,
      INT(('ObjProd (2)'!$C$25-EDATE(I2493,DATEDIF(I2493,'ObjProd (2)'!$C$25,"y")*12+DATEDIF(I2493,'ObjProd (2)'!$C$25,"ym")))/7) &amp; " sem.",
      "")
)
)</f>
        <v/>
      </c>
      <c r="L2493" s="11" t="str">
        <f t="shared" si="390"/>
        <v/>
      </c>
      <c r="M2493" s="9" t="str">
        <f t="shared" si="386"/>
        <v/>
      </c>
      <c r="N2493" s="9" t="str" cm="1">
        <f t="array" aca="1" ref="N2493" ca="1">LEFT(L2493, IF(ISNUMBER(SUBSTITUTE(_xludf.MID(L2493, 2, 1), ".", ",")), 1, 2))</f>
        <v/>
      </c>
      <c r="O2493" s="19" t="str">
        <f t="shared" ca="1" si="392"/>
        <v/>
      </c>
      <c r="P2493" s="9" t="str">
        <f t="shared" ca="1" si="393"/>
        <v/>
      </c>
      <c r="Q2493" s="9" t="str">
        <f t="shared" ca="1" si="394"/>
        <v/>
      </c>
      <c r="R2493" s="9" t="str">
        <f t="shared" si="387"/>
        <v/>
      </c>
      <c r="S2493" t="str" cm="1">
        <f t="array" ref="S2493">IF(ISBLANK(C2493),"",IFERROR(INDEX(ListeSeries!$A$2:$A$1045, MATCH(1, (DatasScan!G2493=ListeSeries!$B$2:$B$1045) * (DatasScan!H2493&gt;=ListeSeries!$D$2:$D$1045) * (DatasScan!H2493&lt;=ListeSeries!$E$2:$E$1045), 0)), "no match"))</f>
        <v/>
      </c>
      <c r="T2493" s="7" t="str" cm="1">
        <f t="array" ref="T2493">IF(ISBLANK(C2493),"",IFERROR(INDEX(ListeSeries!$C$2:$C$1045, MATCH(1, (DatasScan!G2493=ListeSeries!$B$2:$B$1045) * (DatasScan!H2493&gt;=ListeSeries!$D$2:$D$1045) * (DatasScan!H2493&lt;=ListeSeries!$E$2:$E$1045), 0)), "no match"))</f>
        <v/>
      </c>
      <c r="U2493" s="11" t="str" cm="1">
        <f t="array" ref="U2493">IF(ISBLANK(C2493),"",IFERROR(INDEX(ListeSeries!$F$2:$F$1045, MATCH(1, (DatasScan!G2493=ListeSeries!$B$2:$B$1045) * (DatasScan!H2493&gt;=ListeSeries!$D$2:$D$1045) * (DatasScan!H2493&lt;=ListeSeries!$E$2:$E$1045), 0)), "no match"))</f>
        <v/>
      </c>
    </row>
    <row r="2494" spans="1:21" x14ac:dyDescent="0.25">
      <c r="A2494" s="6" t="str">
        <f t="shared" si="388"/>
        <v/>
      </c>
      <c r="B2494" s="272"/>
      <c r="F2494" s="7" t="str">
        <f t="shared" si="391"/>
        <v/>
      </c>
      <c r="G2494" s="21" t="str">
        <f>IF(ISBLANK(C2494),"",_xlfn.XLOOKUP(_xlfn.XLOOKUP(VALUE(LEFT(C2494,4)),Souches!$B$2:$B$15000,Souches!$E$2:$E$15000),Varietes!$B$2:$B$500,Varietes!$C$2:$C$500))</f>
        <v/>
      </c>
      <c r="H2494" s="19" t="str">
        <f>IF(ISBLANK(C2494),"",_xlfn.XLOOKUP(VALUE(LEFT(C2494,4)),Souches!$B$2:$B$15000,Souches!$D$2:$D$15000))</f>
        <v/>
      </c>
      <c r="I2494" s="10" t="str">
        <f t="shared" si="389"/>
        <v/>
      </c>
      <c r="J2494" s="19" t="str">
        <f>IF(I2494="","",INT(('ObjProd (2)'!$C$25-I2494)/7 * (ABS('ObjProd (2)'!$C$25-I2494)&gt;=7)))</f>
        <v/>
      </c>
      <c r="K2494" s="10" t="str">
        <f>IF(I2494="","",
IF(AND(DATEDIF(I2494,'ObjProd (2)'!$C$25,"y")=0,DATEDIF(I2494,'ObjProd (2)'!$C$25,"ym")=0,
   INT(('ObjProd (2)'!$C$25-EDATE(I2494,DATEDIF(I2494,'ObjProd (2)'!$C$25,"y")*12+DATEDIF(I2494,'ObjProd (2)'!$C$25,"ym")))/7)=0),
   "&lt; 1 sem.",
   IF(DATEDIF(I2494,'ObjProd (2)'!$C$25,"y")&gt;0,DATEDIF(I2494,'ObjProd (2)'!$C$25,"y") &amp; " " &amp; IF(DATEDIF(I2494,'ObjProd (2)'!$C$25,"y")=1,"an ","ans "),"") &amp;
   IF(DATEDIF(I2494,'ObjProd (2)'!$C$25,"ym")&gt;0,DATEDIF(I2494,'ObjProd (2)'!$C$25,"ym") &amp; " mois ", "") &amp;
   IF(INT(('ObjProd (2)'!$C$25-EDATE(I2494,DATEDIF(I2494,'ObjProd (2)'!$C$25,"y")*12+DATEDIF(I2494,'ObjProd (2)'!$C$25,"ym")))/7)&gt;0,
      INT(('ObjProd (2)'!$C$25-EDATE(I2494,DATEDIF(I2494,'ObjProd (2)'!$C$25,"y")*12+DATEDIF(I2494,'ObjProd (2)'!$C$25,"ym")))/7) &amp; " sem.",
      "")
)
)</f>
        <v/>
      </c>
      <c r="L2494" s="11" t="str">
        <f t="shared" si="390"/>
        <v/>
      </c>
      <c r="M2494" s="9" t="str">
        <f t="shared" si="386"/>
        <v/>
      </c>
      <c r="N2494" s="9" t="str" cm="1">
        <f t="array" aca="1" ref="N2494" ca="1">LEFT(L2494, IF(ISNUMBER(SUBSTITUTE(_xludf.MID(L2494, 2, 1), ".", ",")), 1, 2))</f>
        <v/>
      </c>
      <c r="O2494" s="19" t="str">
        <f t="shared" ca="1" si="392"/>
        <v/>
      </c>
      <c r="P2494" s="9" t="str">
        <f t="shared" ca="1" si="393"/>
        <v/>
      </c>
      <c r="Q2494" s="9" t="str">
        <f t="shared" ca="1" si="394"/>
        <v/>
      </c>
      <c r="R2494" s="9" t="str">
        <f t="shared" si="387"/>
        <v/>
      </c>
      <c r="S2494" t="str" cm="1">
        <f t="array" ref="S2494">IF(ISBLANK(C2494),"",IFERROR(INDEX(ListeSeries!$A$2:$A$1045, MATCH(1, (DatasScan!G2494=ListeSeries!$B$2:$B$1045) * (DatasScan!H2494&gt;=ListeSeries!$D$2:$D$1045) * (DatasScan!H2494&lt;=ListeSeries!$E$2:$E$1045), 0)), "no match"))</f>
        <v/>
      </c>
      <c r="T2494" s="7" t="str" cm="1">
        <f t="array" ref="T2494">IF(ISBLANK(C2494),"",IFERROR(INDEX(ListeSeries!$C$2:$C$1045, MATCH(1, (DatasScan!G2494=ListeSeries!$B$2:$B$1045) * (DatasScan!H2494&gt;=ListeSeries!$D$2:$D$1045) * (DatasScan!H2494&lt;=ListeSeries!$E$2:$E$1045), 0)), "no match"))</f>
        <v/>
      </c>
      <c r="U2494" s="11" t="str" cm="1">
        <f t="array" ref="U2494">IF(ISBLANK(C2494),"",IFERROR(INDEX(ListeSeries!$F$2:$F$1045, MATCH(1, (DatasScan!G2494=ListeSeries!$B$2:$B$1045) * (DatasScan!H2494&gt;=ListeSeries!$D$2:$D$1045) * (DatasScan!H2494&lt;=ListeSeries!$E$2:$E$1045), 0)), "no match"))</f>
        <v/>
      </c>
    </row>
    <row r="2495" spans="1:21" x14ac:dyDescent="0.25">
      <c r="A2495" s="6" t="str">
        <f t="shared" si="388"/>
        <v/>
      </c>
      <c r="B2495" s="272"/>
      <c r="F2495" s="7" t="str">
        <f t="shared" si="391"/>
        <v/>
      </c>
      <c r="G2495" s="21" t="str">
        <f>IF(ISBLANK(C2495),"",_xlfn.XLOOKUP(_xlfn.XLOOKUP(VALUE(LEFT(C2495,4)),Souches!$B$2:$B$15000,Souches!$E$2:$E$15000),Varietes!$B$2:$B$500,Varietes!$C$2:$C$500))</f>
        <v/>
      </c>
      <c r="H2495" s="19" t="str">
        <f>IF(ISBLANK(C2495),"",_xlfn.XLOOKUP(VALUE(LEFT(C2495,4)),Souches!$B$2:$B$15000,Souches!$D$2:$D$15000))</f>
        <v/>
      </c>
      <c r="I2495" s="10" t="str">
        <f t="shared" si="389"/>
        <v/>
      </c>
      <c r="J2495" s="19" t="str">
        <f>IF(I2495="","",INT(('ObjProd (2)'!$C$25-I2495)/7 * (ABS('ObjProd (2)'!$C$25-I2495)&gt;=7)))</f>
        <v/>
      </c>
      <c r="K2495" s="10" t="str">
        <f>IF(I2495="","",
IF(AND(DATEDIF(I2495,'ObjProd (2)'!$C$25,"y")=0,DATEDIF(I2495,'ObjProd (2)'!$C$25,"ym")=0,
   INT(('ObjProd (2)'!$C$25-EDATE(I2495,DATEDIF(I2495,'ObjProd (2)'!$C$25,"y")*12+DATEDIF(I2495,'ObjProd (2)'!$C$25,"ym")))/7)=0),
   "&lt; 1 sem.",
   IF(DATEDIF(I2495,'ObjProd (2)'!$C$25,"y")&gt;0,DATEDIF(I2495,'ObjProd (2)'!$C$25,"y") &amp; " " &amp; IF(DATEDIF(I2495,'ObjProd (2)'!$C$25,"y")=1,"an ","ans "),"") &amp;
   IF(DATEDIF(I2495,'ObjProd (2)'!$C$25,"ym")&gt;0,DATEDIF(I2495,'ObjProd (2)'!$C$25,"ym") &amp; " mois ", "") &amp;
   IF(INT(('ObjProd (2)'!$C$25-EDATE(I2495,DATEDIF(I2495,'ObjProd (2)'!$C$25,"y")*12+DATEDIF(I2495,'ObjProd (2)'!$C$25,"ym")))/7)&gt;0,
      INT(('ObjProd (2)'!$C$25-EDATE(I2495,DATEDIF(I2495,'ObjProd (2)'!$C$25,"y")*12+DATEDIF(I2495,'ObjProd (2)'!$C$25,"ym")))/7) &amp; " sem.",
      "")
)
)</f>
        <v/>
      </c>
      <c r="L2495" s="11" t="str">
        <f t="shared" si="390"/>
        <v/>
      </c>
      <c r="M2495" s="9" t="str">
        <f t="shared" si="386"/>
        <v/>
      </c>
      <c r="N2495" s="9" t="str" cm="1">
        <f t="array" aca="1" ref="N2495" ca="1">LEFT(L2495, IF(ISNUMBER(SUBSTITUTE(_xludf.MID(L2495, 2, 1), ".", ",")), 1, 2))</f>
        <v/>
      </c>
      <c r="O2495" s="19" t="str">
        <f t="shared" ca="1" si="392"/>
        <v/>
      </c>
      <c r="P2495" s="9" t="str">
        <f t="shared" ca="1" si="393"/>
        <v/>
      </c>
      <c r="Q2495" s="9" t="str">
        <f t="shared" ca="1" si="394"/>
        <v/>
      </c>
      <c r="R2495" s="9" t="str">
        <f t="shared" si="387"/>
        <v/>
      </c>
      <c r="S2495" t="str" cm="1">
        <f t="array" ref="S2495">IF(ISBLANK(C2495),"",IFERROR(INDEX(ListeSeries!$A$2:$A$1045, MATCH(1, (DatasScan!G2495=ListeSeries!$B$2:$B$1045) * (DatasScan!H2495&gt;=ListeSeries!$D$2:$D$1045) * (DatasScan!H2495&lt;=ListeSeries!$E$2:$E$1045), 0)), "no match"))</f>
        <v/>
      </c>
      <c r="T2495" s="7" t="str" cm="1">
        <f t="array" ref="T2495">IF(ISBLANK(C2495),"",IFERROR(INDEX(ListeSeries!$C$2:$C$1045, MATCH(1, (DatasScan!G2495=ListeSeries!$B$2:$B$1045) * (DatasScan!H2495&gt;=ListeSeries!$D$2:$D$1045) * (DatasScan!H2495&lt;=ListeSeries!$E$2:$E$1045), 0)), "no match"))</f>
        <v/>
      </c>
      <c r="U2495" s="11" t="str" cm="1">
        <f t="array" ref="U2495">IF(ISBLANK(C2495),"",IFERROR(INDEX(ListeSeries!$F$2:$F$1045, MATCH(1, (DatasScan!G2495=ListeSeries!$B$2:$B$1045) * (DatasScan!H2495&gt;=ListeSeries!$D$2:$D$1045) * (DatasScan!H2495&lt;=ListeSeries!$E$2:$E$1045), 0)), "no match"))</f>
        <v/>
      </c>
    </row>
    <row r="2496" spans="1:21" x14ac:dyDescent="0.25">
      <c r="A2496" s="6" t="str">
        <f t="shared" si="388"/>
        <v/>
      </c>
      <c r="B2496" s="272"/>
      <c r="F2496" s="7" t="str">
        <f t="shared" si="391"/>
        <v/>
      </c>
      <c r="G2496" s="21" t="str">
        <f>IF(ISBLANK(C2496),"",_xlfn.XLOOKUP(_xlfn.XLOOKUP(VALUE(LEFT(C2496,4)),Souches!$B$2:$B$15000,Souches!$E$2:$E$15000),Varietes!$B$2:$B$500,Varietes!$C$2:$C$500))</f>
        <v/>
      </c>
      <c r="H2496" s="19" t="str">
        <f>IF(ISBLANK(C2496),"",_xlfn.XLOOKUP(VALUE(LEFT(C2496,4)),Souches!$B$2:$B$15000,Souches!$D$2:$D$15000))</f>
        <v/>
      </c>
      <c r="I2496" s="10" t="str">
        <f t="shared" si="389"/>
        <v/>
      </c>
      <c r="J2496" s="19" t="str">
        <f>IF(I2496="","",INT(('ObjProd (2)'!$C$25-I2496)/7 * (ABS('ObjProd (2)'!$C$25-I2496)&gt;=7)))</f>
        <v/>
      </c>
      <c r="K2496" s="10" t="str">
        <f>IF(I2496="","",
IF(AND(DATEDIF(I2496,'ObjProd (2)'!$C$25,"y")=0,DATEDIF(I2496,'ObjProd (2)'!$C$25,"ym")=0,
   INT(('ObjProd (2)'!$C$25-EDATE(I2496,DATEDIF(I2496,'ObjProd (2)'!$C$25,"y")*12+DATEDIF(I2496,'ObjProd (2)'!$C$25,"ym")))/7)=0),
   "&lt; 1 sem.",
   IF(DATEDIF(I2496,'ObjProd (2)'!$C$25,"y")&gt;0,DATEDIF(I2496,'ObjProd (2)'!$C$25,"y") &amp; " " &amp; IF(DATEDIF(I2496,'ObjProd (2)'!$C$25,"y")=1,"an ","ans "),"") &amp;
   IF(DATEDIF(I2496,'ObjProd (2)'!$C$25,"ym")&gt;0,DATEDIF(I2496,'ObjProd (2)'!$C$25,"ym") &amp; " mois ", "") &amp;
   IF(INT(('ObjProd (2)'!$C$25-EDATE(I2496,DATEDIF(I2496,'ObjProd (2)'!$C$25,"y")*12+DATEDIF(I2496,'ObjProd (2)'!$C$25,"ym")))/7)&gt;0,
      INT(('ObjProd (2)'!$C$25-EDATE(I2496,DATEDIF(I2496,'ObjProd (2)'!$C$25,"y")*12+DATEDIF(I2496,'ObjProd (2)'!$C$25,"ym")))/7) &amp; " sem.",
      "")
)
)</f>
        <v/>
      </c>
      <c r="L2496" s="11" t="str">
        <f t="shared" si="390"/>
        <v/>
      </c>
      <c r="M2496" s="9" t="str">
        <f t="shared" ref="M2496:M2559" si="395">IF(OR(D2496&gt;0, E2496&gt;0), D2496*14+E2496,"")</f>
        <v/>
      </c>
      <c r="N2496" s="9" t="str" cm="1">
        <f t="array" aca="1" ref="N2496" ca="1">LEFT(L2496, IF(ISNUMBER(SUBSTITUTE(_xludf.MID(L2496, 2, 1), ".", ",")), 1, 2))</f>
        <v/>
      </c>
      <c r="O2496" s="19" t="str">
        <f t="shared" ca="1" si="392"/>
        <v/>
      </c>
      <c r="P2496" s="9" t="str">
        <f t="shared" ca="1" si="393"/>
        <v/>
      </c>
      <c r="Q2496" s="9" t="str">
        <f t="shared" ca="1" si="394"/>
        <v/>
      </c>
      <c r="R2496" s="9" t="str">
        <f t="shared" ref="R2496:R2559" si="396">IF(ISBLANK(C2496),"",P2496&amp;Q2496)</f>
        <v/>
      </c>
      <c r="S2496" t="str" cm="1">
        <f t="array" ref="S2496">IF(ISBLANK(C2496),"",IFERROR(INDEX(ListeSeries!$A$2:$A$1045, MATCH(1, (DatasScan!G2496=ListeSeries!$B$2:$B$1045) * (DatasScan!H2496&gt;=ListeSeries!$D$2:$D$1045) * (DatasScan!H2496&lt;=ListeSeries!$E$2:$E$1045), 0)), "no match"))</f>
        <v/>
      </c>
      <c r="T2496" s="7" t="str" cm="1">
        <f t="array" ref="T2496">IF(ISBLANK(C2496),"",IFERROR(INDEX(ListeSeries!$C$2:$C$1045, MATCH(1, (DatasScan!G2496=ListeSeries!$B$2:$B$1045) * (DatasScan!H2496&gt;=ListeSeries!$D$2:$D$1045) * (DatasScan!H2496&lt;=ListeSeries!$E$2:$E$1045), 0)), "no match"))</f>
        <v/>
      </c>
      <c r="U2496" s="11" t="str" cm="1">
        <f t="array" ref="U2496">IF(ISBLANK(C2496),"",IFERROR(INDEX(ListeSeries!$F$2:$F$1045, MATCH(1, (DatasScan!G2496=ListeSeries!$B$2:$B$1045) * (DatasScan!H2496&gt;=ListeSeries!$D$2:$D$1045) * (DatasScan!H2496&lt;=ListeSeries!$E$2:$E$1045), 0)), "no match"))</f>
        <v/>
      </c>
    </row>
    <row r="2497" spans="1:21" x14ac:dyDescent="0.25">
      <c r="A2497" s="6" t="str">
        <f t="shared" ref="A2497:A2560" si="397">IF(B2497="CHF","CHF",IF(B2497="CHF 2","CHF hangar",LEFT(B2497,1)))</f>
        <v/>
      </c>
      <c r="B2497" s="272"/>
      <c r="F2497" s="7" t="str">
        <f t="shared" si="391"/>
        <v/>
      </c>
      <c r="G2497" s="21" t="str">
        <f>IF(ISBLANK(C2497),"",_xlfn.XLOOKUP(_xlfn.XLOOKUP(VALUE(LEFT(C2497,4)),Souches!$B$2:$B$15000,Souches!$E$2:$E$15000),Varietes!$B$2:$B$500,Varietes!$C$2:$C$500))</f>
        <v/>
      </c>
      <c r="H2497" s="19" t="str">
        <f>IF(ISBLANK(C2497),"",_xlfn.XLOOKUP(VALUE(LEFT(C2497,4)),Souches!$B$2:$B$15000,Souches!$D$2:$D$15000))</f>
        <v/>
      </c>
      <c r="I2497" s="10" t="str">
        <f t="shared" si="389"/>
        <v/>
      </c>
      <c r="J2497" s="19" t="str">
        <f>IF(I2497="","",INT(('ObjProd (2)'!$C$25-I2497)/7 * (ABS('ObjProd (2)'!$C$25-I2497)&gt;=7)))</f>
        <v/>
      </c>
      <c r="K2497" s="10" t="str">
        <f>IF(I2497="","",
IF(AND(DATEDIF(I2497,'ObjProd (2)'!$C$25,"y")=0,DATEDIF(I2497,'ObjProd (2)'!$C$25,"ym")=0,
   INT(('ObjProd (2)'!$C$25-EDATE(I2497,DATEDIF(I2497,'ObjProd (2)'!$C$25,"y")*12+DATEDIF(I2497,'ObjProd (2)'!$C$25,"ym")))/7)=0),
   "&lt; 1 sem.",
   IF(DATEDIF(I2497,'ObjProd (2)'!$C$25,"y")&gt;0,DATEDIF(I2497,'ObjProd (2)'!$C$25,"y") &amp; " " &amp; IF(DATEDIF(I2497,'ObjProd (2)'!$C$25,"y")=1,"an ","ans "),"") &amp;
   IF(DATEDIF(I2497,'ObjProd (2)'!$C$25,"ym")&gt;0,DATEDIF(I2497,'ObjProd (2)'!$C$25,"ym") &amp; " mois ", "") &amp;
   IF(INT(('ObjProd (2)'!$C$25-EDATE(I2497,DATEDIF(I2497,'ObjProd (2)'!$C$25,"y")*12+DATEDIF(I2497,'ObjProd (2)'!$C$25,"ym")))/7)&gt;0,
      INT(('ObjProd (2)'!$C$25-EDATE(I2497,DATEDIF(I2497,'ObjProd (2)'!$C$25,"y")*12+DATEDIF(I2497,'ObjProd (2)'!$C$25,"ym")))/7) &amp; " sem.",
      "")
)
)</f>
        <v/>
      </c>
      <c r="L2497" s="11" t="str">
        <f t="shared" si="390"/>
        <v/>
      </c>
      <c r="M2497" s="9" t="str">
        <f t="shared" si="395"/>
        <v/>
      </c>
      <c r="N2497" s="9" t="str" cm="1">
        <f t="array" aca="1" ref="N2497" ca="1">LEFT(L2497, IF(ISNUMBER(SUBSTITUTE(_xludf.MID(L2497, 2, 1), ".", ",")), 1, 2))</f>
        <v/>
      </c>
      <c r="O2497" s="19" t="str">
        <f t="shared" ca="1" si="392"/>
        <v/>
      </c>
      <c r="P2497" s="9" t="str">
        <f t="shared" ca="1" si="393"/>
        <v/>
      </c>
      <c r="Q2497" s="9" t="str">
        <f t="shared" ca="1" si="394"/>
        <v/>
      </c>
      <c r="R2497" s="9" t="str">
        <f t="shared" si="396"/>
        <v/>
      </c>
      <c r="S2497" t="str" cm="1">
        <f t="array" ref="S2497">IF(ISBLANK(C2497),"",IFERROR(INDEX(ListeSeries!$A$2:$A$1045, MATCH(1, (DatasScan!G2497=ListeSeries!$B$2:$B$1045) * (DatasScan!H2497&gt;=ListeSeries!$D$2:$D$1045) * (DatasScan!H2497&lt;=ListeSeries!$E$2:$E$1045), 0)), "no match"))</f>
        <v/>
      </c>
      <c r="T2497" s="7" t="str" cm="1">
        <f t="array" ref="T2497">IF(ISBLANK(C2497),"",IFERROR(INDEX(ListeSeries!$C$2:$C$1045, MATCH(1, (DatasScan!G2497=ListeSeries!$B$2:$B$1045) * (DatasScan!H2497&gt;=ListeSeries!$D$2:$D$1045) * (DatasScan!H2497&lt;=ListeSeries!$E$2:$E$1045), 0)), "no match"))</f>
        <v/>
      </c>
      <c r="U2497" s="11" t="str" cm="1">
        <f t="array" ref="U2497">IF(ISBLANK(C2497),"",IFERROR(INDEX(ListeSeries!$F$2:$F$1045, MATCH(1, (DatasScan!G2497=ListeSeries!$B$2:$B$1045) * (DatasScan!H2497&gt;=ListeSeries!$D$2:$D$1045) * (DatasScan!H2497&lt;=ListeSeries!$E$2:$E$1045), 0)), "no match"))</f>
        <v/>
      </c>
    </row>
    <row r="2498" spans="1:21" x14ac:dyDescent="0.25">
      <c r="A2498" s="6" t="str">
        <f t="shared" si="397"/>
        <v/>
      </c>
      <c r="B2498" s="272"/>
      <c r="F2498" s="7" t="str">
        <f t="shared" si="391"/>
        <v/>
      </c>
      <c r="G2498" s="21" t="str">
        <f>IF(ISBLANK(C2498),"",_xlfn.XLOOKUP(_xlfn.XLOOKUP(VALUE(LEFT(C2498,4)),Souches!$B$2:$B$15000,Souches!$E$2:$E$15000),Varietes!$B$2:$B$500,Varietes!$C$2:$C$500))</f>
        <v/>
      </c>
      <c r="H2498" s="19" t="str">
        <f>IF(ISBLANK(C2498),"",_xlfn.XLOOKUP(VALUE(LEFT(C2498,4)),Souches!$B$2:$B$15000,Souches!$D$2:$D$15000))</f>
        <v/>
      </c>
      <c r="I2498" s="10" t="str">
        <f t="shared" ref="I2498:I2561" si="398">IF(ISBLANK(C2498),"",DATE(MID(C2498,5,4),MID(C2498,9,2),MID(C2498,11,2)))</f>
        <v/>
      </c>
      <c r="J2498" s="19" t="str">
        <f>IF(I2498="","",INT(('ObjProd (2)'!$C$25-I2498)/7 * (ABS('ObjProd (2)'!$C$25-I2498)&gt;=7)))</f>
        <v/>
      </c>
      <c r="K2498" s="10" t="str">
        <f>IF(I2498="","",
IF(AND(DATEDIF(I2498,'ObjProd (2)'!$C$25,"y")=0,DATEDIF(I2498,'ObjProd (2)'!$C$25,"ym")=0,
   INT(('ObjProd (2)'!$C$25-EDATE(I2498,DATEDIF(I2498,'ObjProd (2)'!$C$25,"y")*12+DATEDIF(I2498,'ObjProd (2)'!$C$25,"ym")))/7)=0),
   "&lt; 1 sem.",
   IF(DATEDIF(I2498,'ObjProd (2)'!$C$25,"y")&gt;0,DATEDIF(I2498,'ObjProd (2)'!$C$25,"y") &amp; " " &amp; IF(DATEDIF(I2498,'ObjProd (2)'!$C$25,"y")=1,"an ","ans "),"") &amp;
   IF(DATEDIF(I2498,'ObjProd (2)'!$C$25,"ym")&gt;0,DATEDIF(I2498,'ObjProd (2)'!$C$25,"ym") &amp; " mois ", "") &amp;
   IF(INT(('ObjProd (2)'!$C$25-EDATE(I2498,DATEDIF(I2498,'ObjProd (2)'!$C$25,"y")*12+DATEDIF(I2498,'ObjProd (2)'!$C$25,"ym")))/7)&gt;0,
      INT(('ObjProd (2)'!$C$25-EDATE(I2498,DATEDIF(I2498,'ObjProd (2)'!$C$25,"y")*12+DATEDIF(I2498,'ObjProd (2)'!$C$25,"ym")))/7) &amp; " sem.",
      "")
)
)</f>
        <v/>
      </c>
      <c r="L2498" s="11" t="str">
        <f t="shared" ref="L2498:L2561" si="399">IF(ISBLANK(C2498),"",MID(C2498,13,4))</f>
        <v/>
      </c>
      <c r="M2498" s="9" t="str">
        <f t="shared" si="395"/>
        <v/>
      </c>
      <c r="N2498" s="9" t="str" cm="1">
        <f t="array" aca="1" ref="N2498" ca="1">LEFT(L2498, IF(ISNUMBER(SUBSTITUTE(_xludf.MID(L2498, 2, 1), ".", ",")), 1, 2))</f>
        <v/>
      </c>
      <c r="O2498" s="19" t="str">
        <f t="shared" ca="1" si="392"/>
        <v/>
      </c>
      <c r="P2498" s="9" t="str">
        <f t="shared" ca="1" si="393"/>
        <v/>
      </c>
      <c r="Q2498" s="9" t="str">
        <f t="shared" ca="1" si="394"/>
        <v/>
      </c>
      <c r="R2498" s="9" t="str">
        <f t="shared" si="396"/>
        <v/>
      </c>
      <c r="S2498" t="str" cm="1">
        <f t="array" ref="S2498">IF(ISBLANK(C2498),"",IFERROR(INDEX(ListeSeries!$A$2:$A$1045, MATCH(1, (DatasScan!G2498=ListeSeries!$B$2:$B$1045) * (DatasScan!H2498&gt;=ListeSeries!$D$2:$D$1045) * (DatasScan!H2498&lt;=ListeSeries!$E$2:$E$1045), 0)), "no match"))</f>
        <v/>
      </c>
      <c r="T2498" s="7" t="str" cm="1">
        <f t="array" ref="T2498">IF(ISBLANK(C2498),"",IFERROR(INDEX(ListeSeries!$C$2:$C$1045, MATCH(1, (DatasScan!G2498=ListeSeries!$B$2:$B$1045) * (DatasScan!H2498&gt;=ListeSeries!$D$2:$D$1045) * (DatasScan!H2498&lt;=ListeSeries!$E$2:$E$1045), 0)), "no match"))</f>
        <v/>
      </c>
      <c r="U2498" s="11" t="str" cm="1">
        <f t="array" ref="U2498">IF(ISBLANK(C2498),"",IFERROR(INDEX(ListeSeries!$F$2:$F$1045, MATCH(1, (DatasScan!G2498=ListeSeries!$B$2:$B$1045) * (DatasScan!H2498&gt;=ListeSeries!$D$2:$D$1045) * (DatasScan!H2498&lt;=ListeSeries!$E$2:$E$1045), 0)), "no match"))</f>
        <v/>
      </c>
    </row>
    <row r="2499" spans="1:21" x14ac:dyDescent="0.25">
      <c r="A2499" s="6" t="str">
        <f t="shared" si="397"/>
        <v/>
      </c>
      <c r="B2499" s="272"/>
      <c r="F2499" s="7" t="str">
        <f t="shared" si="391"/>
        <v/>
      </c>
      <c r="G2499" s="21" t="str">
        <f>IF(ISBLANK(C2499),"",_xlfn.XLOOKUP(_xlfn.XLOOKUP(VALUE(LEFT(C2499,4)),Souches!$B$2:$B$15000,Souches!$E$2:$E$15000),Varietes!$B$2:$B$500,Varietes!$C$2:$C$500))</f>
        <v/>
      </c>
      <c r="H2499" s="19" t="str">
        <f>IF(ISBLANK(C2499),"",_xlfn.XLOOKUP(VALUE(LEFT(C2499,4)),Souches!$B$2:$B$15000,Souches!$D$2:$D$15000))</f>
        <v/>
      </c>
      <c r="I2499" s="10" t="str">
        <f t="shared" si="398"/>
        <v/>
      </c>
      <c r="J2499" s="19" t="str">
        <f>IF(I2499="","",INT(('ObjProd (2)'!$C$25-I2499)/7 * (ABS('ObjProd (2)'!$C$25-I2499)&gt;=7)))</f>
        <v/>
      </c>
      <c r="K2499" s="10" t="str">
        <f>IF(I2499="","",
IF(AND(DATEDIF(I2499,'ObjProd (2)'!$C$25,"y")=0,DATEDIF(I2499,'ObjProd (2)'!$C$25,"ym")=0,
   INT(('ObjProd (2)'!$C$25-EDATE(I2499,DATEDIF(I2499,'ObjProd (2)'!$C$25,"y")*12+DATEDIF(I2499,'ObjProd (2)'!$C$25,"ym")))/7)=0),
   "&lt; 1 sem.",
   IF(DATEDIF(I2499,'ObjProd (2)'!$C$25,"y")&gt;0,DATEDIF(I2499,'ObjProd (2)'!$C$25,"y") &amp; " " &amp; IF(DATEDIF(I2499,'ObjProd (2)'!$C$25,"y")=1,"an ","ans "),"") &amp;
   IF(DATEDIF(I2499,'ObjProd (2)'!$C$25,"ym")&gt;0,DATEDIF(I2499,'ObjProd (2)'!$C$25,"ym") &amp; " mois ", "") &amp;
   IF(INT(('ObjProd (2)'!$C$25-EDATE(I2499,DATEDIF(I2499,'ObjProd (2)'!$C$25,"y")*12+DATEDIF(I2499,'ObjProd (2)'!$C$25,"ym")))/7)&gt;0,
      INT(('ObjProd (2)'!$C$25-EDATE(I2499,DATEDIF(I2499,'ObjProd (2)'!$C$25,"y")*12+DATEDIF(I2499,'ObjProd (2)'!$C$25,"ym")))/7) &amp; " sem.",
      "")
)
)</f>
        <v/>
      </c>
      <c r="L2499" s="11" t="str">
        <f t="shared" si="399"/>
        <v/>
      </c>
      <c r="M2499" s="9" t="str">
        <f t="shared" si="395"/>
        <v/>
      </c>
      <c r="N2499" s="9" t="str" cm="1">
        <f t="array" aca="1" ref="N2499" ca="1">LEFT(L2499, IF(ISNUMBER(SUBSTITUTE(_xludf.MID(L2499, 2, 1), ".", ",")), 1, 2))</f>
        <v/>
      </c>
      <c r="O2499" s="19" t="str">
        <f t="shared" ca="1" si="392"/>
        <v/>
      </c>
      <c r="P2499" s="9" t="str">
        <f t="shared" ca="1" si="393"/>
        <v/>
      </c>
      <c r="Q2499" s="9" t="str">
        <f t="shared" ca="1" si="394"/>
        <v/>
      </c>
      <c r="R2499" s="9" t="str">
        <f t="shared" si="396"/>
        <v/>
      </c>
      <c r="S2499" t="str" cm="1">
        <f t="array" ref="S2499">IF(ISBLANK(C2499),"",IFERROR(INDEX(ListeSeries!$A$2:$A$1045, MATCH(1, (DatasScan!G2499=ListeSeries!$B$2:$B$1045) * (DatasScan!H2499&gt;=ListeSeries!$D$2:$D$1045) * (DatasScan!H2499&lt;=ListeSeries!$E$2:$E$1045), 0)), "no match"))</f>
        <v/>
      </c>
      <c r="T2499" s="7" t="str" cm="1">
        <f t="array" ref="T2499">IF(ISBLANK(C2499),"",IFERROR(INDEX(ListeSeries!$C$2:$C$1045, MATCH(1, (DatasScan!G2499=ListeSeries!$B$2:$B$1045) * (DatasScan!H2499&gt;=ListeSeries!$D$2:$D$1045) * (DatasScan!H2499&lt;=ListeSeries!$E$2:$E$1045), 0)), "no match"))</f>
        <v/>
      </c>
      <c r="U2499" s="11" t="str" cm="1">
        <f t="array" ref="U2499">IF(ISBLANK(C2499),"",IFERROR(INDEX(ListeSeries!$F$2:$F$1045, MATCH(1, (DatasScan!G2499=ListeSeries!$B$2:$B$1045) * (DatasScan!H2499&gt;=ListeSeries!$D$2:$D$1045) * (DatasScan!H2499&lt;=ListeSeries!$E$2:$E$1045), 0)), "no match"))</f>
        <v/>
      </c>
    </row>
    <row r="2500" spans="1:21" x14ac:dyDescent="0.25">
      <c r="A2500" s="6" t="str">
        <f t="shared" si="397"/>
        <v/>
      </c>
      <c r="B2500" s="272"/>
      <c r="F2500" s="7" t="str">
        <f t="shared" si="391"/>
        <v/>
      </c>
      <c r="G2500" s="21" t="str">
        <f>IF(ISBLANK(C2500),"",_xlfn.XLOOKUP(_xlfn.XLOOKUP(VALUE(LEFT(C2500,4)),Souches!$B$2:$B$15000,Souches!$E$2:$E$15000),Varietes!$B$2:$B$500,Varietes!$C$2:$C$500))</f>
        <v/>
      </c>
      <c r="H2500" s="19" t="str">
        <f>IF(ISBLANK(C2500),"",_xlfn.XLOOKUP(VALUE(LEFT(C2500,4)),Souches!$B$2:$B$15000,Souches!$D$2:$D$15000))</f>
        <v/>
      </c>
      <c r="I2500" s="10" t="str">
        <f t="shared" si="398"/>
        <v/>
      </c>
      <c r="J2500" s="19" t="str">
        <f>IF(I2500="","",INT(('ObjProd (2)'!$C$25-I2500)/7 * (ABS('ObjProd (2)'!$C$25-I2500)&gt;=7)))</f>
        <v/>
      </c>
      <c r="K2500" s="10" t="str">
        <f>IF(I2500="","",
IF(AND(DATEDIF(I2500,'ObjProd (2)'!$C$25,"y")=0,DATEDIF(I2500,'ObjProd (2)'!$C$25,"ym")=0,
   INT(('ObjProd (2)'!$C$25-EDATE(I2500,DATEDIF(I2500,'ObjProd (2)'!$C$25,"y")*12+DATEDIF(I2500,'ObjProd (2)'!$C$25,"ym")))/7)=0),
   "&lt; 1 sem.",
   IF(DATEDIF(I2500,'ObjProd (2)'!$C$25,"y")&gt;0,DATEDIF(I2500,'ObjProd (2)'!$C$25,"y") &amp; " " &amp; IF(DATEDIF(I2500,'ObjProd (2)'!$C$25,"y")=1,"an ","ans "),"") &amp;
   IF(DATEDIF(I2500,'ObjProd (2)'!$C$25,"ym")&gt;0,DATEDIF(I2500,'ObjProd (2)'!$C$25,"ym") &amp; " mois ", "") &amp;
   IF(INT(('ObjProd (2)'!$C$25-EDATE(I2500,DATEDIF(I2500,'ObjProd (2)'!$C$25,"y")*12+DATEDIF(I2500,'ObjProd (2)'!$C$25,"ym")))/7)&gt;0,
      INT(('ObjProd (2)'!$C$25-EDATE(I2500,DATEDIF(I2500,'ObjProd (2)'!$C$25,"y")*12+DATEDIF(I2500,'ObjProd (2)'!$C$25,"ym")))/7) &amp; " sem.",
      "")
)
)</f>
        <v/>
      </c>
      <c r="L2500" s="11" t="str">
        <f t="shared" si="399"/>
        <v/>
      </c>
      <c r="M2500" s="9" t="str">
        <f t="shared" si="395"/>
        <v/>
      </c>
      <c r="N2500" s="9" t="str" cm="1">
        <f t="array" aca="1" ref="N2500" ca="1">LEFT(L2500, IF(ISNUMBER(SUBSTITUTE(_xludf.MID(L2500, 2, 1), ".", ",")), 1, 2))</f>
        <v/>
      </c>
      <c r="O2500" s="19" t="str">
        <f t="shared" ca="1" si="392"/>
        <v/>
      </c>
      <c r="P2500" s="9" t="str">
        <f t="shared" ca="1" si="393"/>
        <v/>
      </c>
      <c r="Q2500" s="9" t="str">
        <f t="shared" ca="1" si="394"/>
        <v/>
      </c>
      <c r="R2500" s="9" t="str">
        <f t="shared" si="396"/>
        <v/>
      </c>
      <c r="S2500" t="str" cm="1">
        <f t="array" ref="S2500">IF(ISBLANK(C2500),"",IFERROR(INDEX(ListeSeries!$A$2:$A$1045, MATCH(1, (DatasScan!G2500=ListeSeries!$B$2:$B$1045) * (DatasScan!H2500&gt;=ListeSeries!$D$2:$D$1045) * (DatasScan!H2500&lt;=ListeSeries!$E$2:$E$1045), 0)), "no match"))</f>
        <v/>
      </c>
      <c r="T2500" s="7" t="str" cm="1">
        <f t="array" ref="T2500">IF(ISBLANK(C2500),"",IFERROR(INDEX(ListeSeries!$C$2:$C$1045, MATCH(1, (DatasScan!G2500=ListeSeries!$B$2:$B$1045) * (DatasScan!H2500&gt;=ListeSeries!$D$2:$D$1045) * (DatasScan!H2500&lt;=ListeSeries!$E$2:$E$1045), 0)), "no match"))</f>
        <v/>
      </c>
      <c r="U2500" s="11" t="str" cm="1">
        <f t="array" ref="U2500">IF(ISBLANK(C2500),"",IFERROR(INDEX(ListeSeries!$F$2:$F$1045, MATCH(1, (DatasScan!G2500=ListeSeries!$B$2:$B$1045) * (DatasScan!H2500&gt;=ListeSeries!$D$2:$D$1045) * (DatasScan!H2500&lt;=ListeSeries!$E$2:$E$1045), 0)), "no match"))</f>
        <v/>
      </c>
    </row>
    <row r="2501" spans="1:21" x14ac:dyDescent="0.25">
      <c r="A2501" s="6" t="str">
        <f t="shared" si="397"/>
        <v/>
      </c>
      <c r="B2501" s="272"/>
      <c r="F2501" s="7" t="str">
        <f t="shared" si="391"/>
        <v/>
      </c>
      <c r="G2501" s="21" t="str">
        <f>IF(ISBLANK(C2501),"",_xlfn.XLOOKUP(_xlfn.XLOOKUP(VALUE(LEFT(C2501,4)),Souches!$B$2:$B$15000,Souches!$E$2:$E$15000),Varietes!$B$2:$B$500,Varietes!$C$2:$C$500))</f>
        <v/>
      </c>
      <c r="H2501" s="19" t="str">
        <f>IF(ISBLANK(C2501),"",_xlfn.XLOOKUP(VALUE(LEFT(C2501,4)),Souches!$B$2:$B$15000,Souches!$D$2:$D$15000))</f>
        <v/>
      </c>
      <c r="I2501" s="10" t="str">
        <f t="shared" si="398"/>
        <v/>
      </c>
      <c r="J2501" s="19" t="str">
        <f>IF(I2501="","",INT(('ObjProd (2)'!$C$25-I2501)/7 * (ABS('ObjProd (2)'!$C$25-I2501)&gt;=7)))</f>
        <v/>
      </c>
      <c r="K2501" s="10" t="str">
        <f>IF(I2501="","",
IF(AND(DATEDIF(I2501,'ObjProd (2)'!$C$25,"y")=0,DATEDIF(I2501,'ObjProd (2)'!$C$25,"ym")=0,
   INT(('ObjProd (2)'!$C$25-EDATE(I2501,DATEDIF(I2501,'ObjProd (2)'!$C$25,"y")*12+DATEDIF(I2501,'ObjProd (2)'!$C$25,"ym")))/7)=0),
   "&lt; 1 sem.",
   IF(DATEDIF(I2501,'ObjProd (2)'!$C$25,"y")&gt;0,DATEDIF(I2501,'ObjProd (2)'!$C$25,"y") &amp; " " &amp; IF(DATEDIF(I2501,'ObjProd (2)'!$C$25,"y")=1,"an ","ans "),"") &amp;
   IF(DATEDIF(I2501,'ObjProd (2)'!$C$25,"ym")&gt;0,DATEDIF(I2501,'ObjProd (2)'!$C$25,"ym") &amp; " mois ", "") &amp;
   IF(INT(('ObjProd (2)'!$C$25-EDATE(I2501,DATEDIF(I2501,'ObjProd (2)'!$C$25,"y")*12+DATEDIF(I2501,'ObjProd (2)'!$C$25,"ym")))/7)&gt;0,
      INT(('ObjProd (2)'!$C$25-EDATE(I2501,DATEDIF(I2501,'ObjProd (2)'!$C$25,"y")*12+DATEDIF(I2501,'ObjProd (2)'!$C$25,"ym")))/7) &amp; " sem.",
      "")
)
)</f>
        <v/>
      </c>
      <c r="L2501" s="11" t="str">
        <f t="shared" si="399"/>
        <v/>
      </c>
      <c r="M2501" s="9" t="str">
        <f t="shared" si="395"/>
        <v/>
      </c>
      <c r="N2501" s="9" t="str" cm="1">
        <f t="array" aca="1" ref="N2501" ca="1">LEFT(L2501, IF(ISNUMBER(SUBSTITUTE(_xludf.MID(L2501, 2, 1), ".", ",")), 1, 2))</f>
        <v/>
      </c>
      <c r="O2501" s="19" t="str">
        <f t="shared" ca="1" si="392"/>
        <v/>
      </c>
      <c r="P2501" s="9" t="str">
        <f t="shared" ca="1" si="393"/>
        <v/>
      </c>
      <c r="Q2501" s="9" t="str">
        <f t="shared" ca="1" si="394"/>
        <v/>
      </c>
      <c r="R2501" s="9" t="str">
        <f t="shared" si="396"/>
        <v/>
      </c>
      <c r="S2501" t="str" cm="1">
        <f t="array" ref="S2501">IF(ISBLANK(C2501),"",IFERROR(INDEX(ListeSeries!$A$2:$A$1045, MATCH(1, (DatasScan!G2501=ListeSeries!$B$2:$B$1045) * (DatasScan!H2501&gt;=ListeSeries!$D$2:$D$1045) * (DatasScan!H2501&lt;=ListeSeries!$E$2:$E$1045), 0)), "no match"))</f>
        <v/>
      </c>
      <c r="T2501" s="7" t="str" cm="1">
        <f t="array" ref="T2501">IF(ISBLANK(C2501),"",IFERROR(INDEX(ListeSeries!$C$2:$C$1045, MATCH(1, (DatasScan!G2501=ListeSeries!$B$2:$B$1045) * (DatasScan!H2501&gt;=ListeSeries!$D$2:$D$1045) * (DatasScan!H2501&lt;=ListeSeries!$E$2:$E$1045), 0)), "no match"))</f>
        <v/>
      </c>
      <c r="U2501" s="11" t="str" cm="1">
        <f t="array" ref="U2501">IF(ISBLANK(C2501),"",IFERROR(INDEX(ListeSeries!$F$2:$F$1045, MATCH(1, (DatasScan!G2501=ListeSeries!$B$2:$B$1045) * (DatasScan!H2501&gt;=ListeSeries!$D$2:$D$1045) * (DatasScan!H2501&lt;=ListeSeries!$E$2:$E$1045), 0)), "no match"))</f>
        <v/>
      </c>
    </row>
    <row r="2502" spans="1:21" x14ac:dyDescent="0.25">
      <c r="A2502" s="6" t="str">
        <f t="shared" si="397"/>
        <v/>
      </c>
      <c r="B2502" s="272"/>
      <c r="F2502" s="7" t="str">
        <f t="shared" si="391"/>
        <v/>
      </c>
      <c r="G2502" s="21" t="str">
        <f>IF(ISBLANK(C2502),"",_xlfn.XLOOKUP(_xlfn.XLOOKUP(VALUE(LEFT(C2502,4)),Souches!$B$2:$B$15000,Souches!$E$2:$E$15000),Varietes!$B$2:$B$500,Varietes!$C$2:$C$500))</f>
        <v/>
      </c>
      <c r="H2502" s="19" t="str">
        <f>IF(ISBLANK(C2502),"",_xlfn.XLOOKUP(VALUE(LEFT(C2502,4)),Souches!$B$2:$B$15000,Souches!$D$2:$D$15000))</f>
        <v/>
      </c>
      <c r="I2502" s="10" t="str">
        <f t="shared" si="398"/>
        <v/>
      </c>
      <c r="J2502" s="19" t="str">
        <f>IF(I2502="","",INT(('ObjProd (2)'!$C$25-I2502)/7 * (ABS('ObjProd (2)'!$C$25-I2502)&gt;=7)))</f>
        <v/>
      </c>
      <c r="K2502" s="10" t="str">
        <f>IF(I2502="","",
IF(AND(DATEDIF(I2502,'ObjProd (2)'!$C$25,"y")=0,DATEDIF(I2502,'ObjProd (2)'!$C$25,"ym")=0,
   INT(('ObjProd (2)'!$C$25-EDATE(I2502,DATEDIF(I2502,'ObjProd (2)'!$C$25,"y")*12+DATEDIF(I2502,'ObjProd (2)'!$C$25,"ym")))/7)=0),
   "&lt; 1 sem.",
   IF(DATEDIF(I2502,'ObjProd (2)'!$C$25,"y")&gt;0,DATEDIF(I2502,'ObjProd (2)'!$C$25,"y") &amp; " " &amp; IF(DATEDIF(I2502,'ObjProd (2)'!$C$25,"y")=1,"an ","ans "),"") &amp;
   IF(DATEDIF(I2502,'ObjProd (2)'!$C$25,"ym")&gt;0,DATEDIF(I2502,'ObjProd (2)'!$C$25,"ym") &amp; " mois ", "") &amp;
   IF(INT(('ObjProd (2)'!$C$25-EDATE(I2502,DATEDIF(I2502,'ObjProd (2)'!$C$25,"y")*12+DATEDIF(I2502,'ObjProd (2)'!$C$25,"ym")))/7)&gt;0,
      INT(('ObjProd (2)'!$C$25-EDATE(I2502,DATEDIF(I2502,'ObjProd (2)'!$C$25,"y")*12+DATEDIF(I2502,'ObjProd (2)'!$C$25,"ym")))/7) &amp; " sem.",
      "")
)
)</f>
        <v/>
      </c>
      <c r="L2502" s="11" t="str">
        <f t="shared" si="399"/>
        <v/>
      </c>
      <c r="M2502" s="9" t="str">
        <f t="shared" si="395"/>
        <v/>
      </c>
      <c r="N2502" s="9" t="str" cm="1">
        <f t="array" aca="1" ref="N2502" ca="1">LEFT(L2502, IF(ISNUMBER(SUBSTITUTE(_xludf.MID(L2502, 2, 1), ".", ",")), 1, 2))</f>
        <v/>
      </c>
      <c r="O2502" s="19" t="str">
        <f t="shared" ca="1" si="392"/>
        <v/>
      </c>
      <c r="P2502" s="9" t="str">
        <f t="shared" ca="1" si="393"/>
        <v/>
      </c>
      <c r="Q2502" s="9" t="str">
        <f t="shared" ca="1" si="394"/>
        <v/>
      </c>
      <c r="R2502" s="9" t="str">
        <f t="shared" si="396"/>
        <v/>
      </c>
      <c r="S2502" t="str" cm="1">
        <f t="array" ref="S2502">IF(ISBLANK(C2502),"",IFERROR(INDEX(ListeSeries!$A$2:$A$1045, MATCH(1, (DatasScan!G2502=ListeSeries!$B$2:$B$1045) * (DatasScan!H2502&gt;=ListeSeries!$D$2:$D$1045) * (DatasScan!H2502&lt;=ListeSeries!$E$2:$E$1045), 0)), "no match"))</f>
        <v/>
      </c>
      <c r="T2502" s="7" t="str" cm="1">
        <f t="array" ref="T2502">IF(ISBLANK(C2502),"",IFERROR(INDEX(ListeSeries!$C$2:$C$1045, MATCH(1, (DatasScan!G2502=ListeSeries!$B$2:$B$1045) * (DatasScan!H2502&gt;=ListeSeries!$D$2:$D$1045) * (DatasScan!H2502&lt;=ListeSeries!$E$2:$E$1045), 0)), "no match"))</f>
        <v/>
      </c>
      <c r="U2502" s="11" t="str" cm="1">
        <f t="array" ref="U2502">IF(ISBLANK(C2502),"",IFERROR(INDEX(ListeSeries!$F$2:$F$1045, MATCH(1, (DatasScan!G2502=ListeSeries!$B$2:$B$1045) * (DatasScan!H2502&gt;=ListeSeries!$D$2:$D$1045) * (DatasScan!H2502&lt;=ListeSeries!$E$2:$E$1045), 0)), "no match"))</f>
        <v/>
      </c>
    </row>
    <row r="2503" spans="1:21" x14ac:dyDescent="0.25">
      <c r="A2503" s="6" t="str">
        <f t="shared" si="397"/>
        <v/>
      </c>
      <c r="B2503" s="272"/>
      <c r="F2503" s="7" t="str">
        <f t="shared" si="391"/>
        <v/>
      </c>
      <c r="G2503" s="21" t="str">
        <f>IF(ISBLANK(C2503),"",_xlfn.XLOOKUP(_xlfn.XLOOKUP(VALUE(LEFT(C2503,4)),Souches!$B$2:$B$15000,Souches!$E$2:$E$15000),Varietes!$B$2:$B$500,Varietes!$C$2:$C$500))</f>
        <v/>
      </c>
      <c r="H2503" s="19" t="str">
        <f>IF(ISBLANK(C2503),"",_xlfn.XLOOKUP(VALUE(LEFT(C2503,4)),Souches!$B$2:$B$15000,Souches!$D$2:$D$15000))</f>
        <v/>
      </c>
      <c r="I2503" s="10" t="str">
        <f t="shared" si="398"/>
        <v/>
      </c>
      <c r="J2503" s="19" t="str">
        <f>IF(I2503="","",INT(('ObjProd (2)'!$C$25-I2503)/7 * (ABS('ObjProd (2)'!$C$25-I2503)&gt;=7)))</f>
        <v/>
      </c>
      <c r="K2503" s="10" t="str">
        <f>IF(I2503="","",
IF(AND(DATEDIF(I2503,'ObjProd (2)'!$C$25,"y")=0,DATEDIF(I2503,'ObjProd (2)'!$C$25,"ym")=0,
   INT(('ObjProd (2)'!$C$25-EDATE(I2503,DATEDIF(I2503,'ObjProd (2)'!$C$25,"y")*12+DATEDIF(I2503,'ObjProd (2)'!$C$25,"ym")))/7)=0),
   "&lt; 1 sem.",
   IF(DATEDIF(I2503,'ObjProd (2)'!$C$25,"y")&gt;0,DATEDIF(I2503,'ObjProd (2)'!$C$25,"y") &amp; " " &amp; IF(DATEDIF(I2503,'ObjProd (2)'!$C$25,"y")=1,"an ","ans "),"") &amp;
   IF(DATEDIF(I2503,'ObjProd (2)'!$C$25,"ym")&gt;0,DATEDIF(I2503,'ObjProd (2)'!$C$25,"ym") &amp; " mois ", "") &amp;
   IF(INT(('ObjProd (2)'!$C$25-EDATE(I2503,DATEDIF(I2503,'ObjProd (2)'!$C$25,"y")*12+DATEDIF(I2503,'ObjProd (2)'!$C$25,"ym")))/7)&gt;0,
      INT(('ObjProd (2)'!$C$25-EDATE(I2503,DATEDIF(I2503,'ObjProd (2)'!$C$25,"y")*12+DATEDIF(I2503,'ObjProd (2)'!$C$25,"ym")))/7) &amp; " sem.",
      "")
)
)</f>
        <v/>
      </c>
      <c r="L2503" s="11" t="str">
        <f t="shared" si="399"/>
        <v/>
      </c>
      <c r="M2503" s="9" t="str">
        <f t="shared" si="395"/>
        <v/>
      </c>
      <c r="N2503" s="9" t="str" cm="1">
        <f t="array" aca="1" ref="N2503" ca="1">LEFT(L2503, IF(ISNUMBER(SUBSTITUTE(_xludf.MID(L2503, 2, 1), ".", ",")), 1, 2))</f>
        <v/>
      </c>
      <c r="O2503" s="19" t="str">
        <f t="shared" ca="1" si="392"/>
        <v/>
      </c>
      <c r="P2503" s="9" t="str">
        <f t="shared" ca="1" si="393"/>
        <v/>
      </c>
      <c r="Q2503" s="9" t="str">
        <f t="shared" ca="1" si="394"/>
        <v/>
      </c>
      <c r="R2503" s="9" t="str">
        <f t="shared" si="396"/>
        <v/>
      </c>
      <c r="S2503" t="str" cm="1">
        <f t="array" ref="S2503">IF(ISBLANK(C2503),"",IFERROR(INDEX(ListeSeries!$A$2:$A$1045, MATCH(1, (DatasScan!G2503=ListeSeries!$B$2:$B$1045) * (DatasScan!H2503&gt;=ListeSeries!$D$2:$D$1045) * (DatasScan!H2503&lt;=ListeSeries!$E$2:$E$1045), 0)), "no match"))</f>
        <v/>
      </c>
      <c r="T2503" s="7" t="str" cm="1">
        <f t="array" ref="T2503">IF(ISBLANK(C2503),"",IFERROR(INDEX(ListeSeries!$C$2:$C$1045, MATCH(1, (DatasScan!G2503=ListeSeries!$B$2:$B$1045) * (DatasScan!H2503&gt;=ListeSeries!$D$2:$D$1045) * (DatasScan!H2503&lt;=ListeSeries!$E$2:$E$1045), 0)), "no match"))</f>
        <v/>
      </c>
      <c r="U2503" s="11" t="str" cm="1">
        <f t="array" ref="U2503">IF(ISBLANK(C2503),"",IFERROR(INDEX(ListeSeries!$F$2:$F$1045, MATCH(1, (DatasScan!G2503=ListeSeries!$B$2:$B$1045) * (DatasScan!H2503&gt;=ListeSeries!$D$2:$D$1045) * (DatasScan!H2503&lt;=ListeSeries!$E$2:$E$1045), 0)), "no match"))</f>
        <v/>
      </c>
    </row>
    <row r="2504" spans="1:21" x14ac:dyDescent="0.25">
      <c r="A2504" s="6" t="str">
        <f t="shared" si="397"/>
        <v/>
      </c>
      <c r="B2504" s="272"/>
      <c r="F2504" s="7" t="str">
        <f t="shared" si="391"/>
        <v/>
      </c>
      <c r="G2504" s="21" t="str">
        <f>IF(ISBLANK(C2504),"",_xlfn.XLOOKUP(_xlfn.XLOOKUP(VALUE(LEFT(C2504,4)),Souches!$B$2:$B$15000,Souches!$E$2:$E$15000),Varietes!$B$2:$B$500,Varietes!$C$2:$C$500))</f>
        <v/>
      </c>
      <c r="H2504" s="19" t="str">
        <f>IF(ISBLANK(C2504),"",_xlfn.XLOOKUP(VALUE(LEFT(C2504,4)),Souches!$B$2:$B$15000,Souches!$D$2:$D$15000))</f>
        <v/>
      </c>
      <c r="I2504" s="10" t="str">
        <f t="shared" si="398"/>
        <v/>
      </c>
      <c r="J2504" s="19" t="str">
        <f>IF(I2504="","",INT(('ObjProd (2)'!$C$25-I2504)/7 * (ABS('ObjProd (2)'!$C$25-I2504)&gt;=7)))</f>
        <v/>
      </c>
      <c r="K2504" s="10" t="str">
        <f>IF(I2504="","",
IF(AND(DATEDIF(I2504,'ObjProd (2)'!$C$25,"y")=0,DATEDIF(I2504,'ObjProd (2)'!$C$25,"ym")=0,
   INT(('ObjProd (2)'!$C$25-EDATE(I2504,DATEDIF(I2504,'ObjProd (2)'!$C$25,"y")*12+DATEDIF(I2504,'ObjProd (2)'!$C$25,"ym")))/7)=0),
   "&lt; 1 sem.",
   IF(DATEDIF(I2504,'ObjProd (2)'!$C$25,"y")&gt;0,DATEDIF(I2504,'ObjProd (2)'!$C$25,"y") &amp; " " &amp; IF(DATEDIF(I2504,'ObjProd (2)'!$C$25,"y")=1,"an ","ans "),"") &amp;
   IF(DATEDIF(I2504,'ObjProd (2)'!$C$25,"ym")&gt;0,DATEDIF(I2504,'ObjProd (2)'!$C$25,"ym") &amp; " mois ", "") &amp;
   IF(INT(('ObjProd (2)'!$C$25-EDATE(I2504,DATEDIF(I2504,'ObjProd (2)'!$C$25,"y")*12+DATEDIF(I2504,'ObjProd (2)'!$C$25,"ym")))/7)&gt;0,
      INT(('ObjProd (2)'!$C$25-EDATE(I2504,DATEDIF(I2504,'ObjProd (2)'!$C$25,"y")*12+DATEDIF(I2504,'ObjProd (2)'!$C$25,"ym")))/7) &amp; " sem.",
      "")
)
)</f>
        <v/>
      </c>
      <c r="L2504" s="11" t="str">
        <f t="shared" si="399"/>
        <v/>
      </c>
      <c r="M2504" s="9" t="str">
        <f t="shared" si="395"/>
        <v/>
      </c>
      <c r="N2504" s="9" t="str" cm="1">
        <f t="array" aca="1" ref="N2504" ca="1">LEFT(L2504, IF(ISNUMBER(SUBSTITUTE(_xludf.MID(L2504, 2, 1), ".", ",")), 1, 2))</f>
        <v/>
      </c>
      <c r="O2504" s="19" t="str">
        <f t="shared" ca="1" si="392"/>
        <v/>
      </c>
      <c r="P2504" s="9" t="str">
        <f t="shared" ca="1" si="393"/>
        <v/>
      </c>
      <c r="Q2504" s="9" t="str">
        <f t="shared" ca="1" si="394"/>
        <v/>
      </c>
      <c r="R2504" s="9" t="str">
        <f t="shared" si="396"/>
        <v/>
      </c>
      <c r="S2504" t="str" cm="1">
        <f t="array" ref="S2504">IF(ISBLANK(C2504),"",IFERROR(INDEX(ListeSeries!$A$2:$A$1045, MATCH(1, (DatasScan!G2504=ListeSeries!$B$2:$B$1045) * (DatasScan!H2504&gt;=ListeSeries!$D$2:$D$1045) * (DatasScan!H2504&lt;=ListeSeries!$E$2:$E$1045), 0)), "no match"))</f>
        <v/>
      </c>
      <c r="T2504" s="7" t="str" cm="1">
        <f t="array" ref="T2504">IF(ISBLANK(C2504),"",IFERROR(INDEX(ListeSeries!$C$2:$C$1045, MATCH(1, (DatasScan!G2504=ListeSeries!$B$2:$B$1045) * (DatasScan!H2504&gt;=ListeSeries!$D$2:$D$1045) * (DatasScan!H2504&lt;=ListeSeries!$E$2:$E$1045), 0)), "no match"))</f>
        <v/>
      </c>
      <c r="U2504" s="11" t="str" cm="1">
        <f t="array" ref="U2504">IF(ISBLANK(C2504),"",IFERROR(INDEX(ListeSeries!$F$2:$F$1045, MATCH(1, (DatasScan!G2504=ListeSeries!$B$2:$B$1045) * (DatasScan!H2504&gt;=ListeSeries!$D$2:$D$1045) * (DatasScan!H2504&lt;=ListeSeries!$E$2:$E$1045), 0)), "no match"))</f>
        <v/>
      </c>
    </row>
    <row r="2505" spans="1:21" x14ac:dyDescent="0.25">
      <c r="A2505" s="6" t="str">
        <f t="shared" si="397"/>
        <v/>
      </c>
      <c r="B2505" s="272"/>
      <c r="F2505" s="7" t="str">
        <f t="shared" si="391"/>
        <v/>
      </c>
      <c r="G2505" s="21" t="str">
        <f>IF(ISBLANK(C2505),"",_xlfn.XLOOKUP(_xlfn.XLOOKUP(VALUE(LEFT(C2505,4)),Souches!$B$2:$B$15000,Souches!$E$2:$E$15000),Varietes!$B$2:$B$500,Varietes!$C$2:$C$500))</f>
        <v/>
      </c>
      <c r="H2505" s="19" t="str">
        <f>IF(ISBLANK(C2505),"",_xlfn.XLOOKUP(VALUE(LEFT(C2505,4)),Souches!$B$2:$B$15000,Souches!$D$2:$D$15000))</f>
        <v/>
      </c>
      <c r="I2505" s="10" t="str">
        <f t="shared" si="398"/>
        <v/>
      </c>
      <c r="J2505" s="19" t="str">
        <f>IF(I2505="","",INT(('ObjProd (2)'!$C$25-I2505)/7 * (ABS('ObjProd (2)'!$C$25-I2505)&gt;=7)))</f>
        <v/>
      </c>
      <c r="K2505" s="10" t="str">
        <f>IF(I2505="","",
IF(AND(DATEDIF(I2505,'ObjProd (2)'!$C$25,"y")=0,DATEDIF(I2505,'ObjProd (2)'!$C$25,"ym")=0,
   INT(('ObjProd (2)'!$C$25-EDATE(I2505,DATEDIF(I2505,'ObjProd (2)'!$C$25,"y")*12+DATEDIF(I2505,'ObjProd (2)'!$C$25,"ym")))/7)=0),
   "&lt; 1 sem.",
   IF(DATEDIF(I2505,'ObjProd (2)'!$C$25,"y")&gt;0,DATEDIF(I2505,'ObjProd (2)'!$C$25,"y") &amp; " " &amp; IF(DATEDIF(I2505,'ObjProd (2)'!$C$25,"y")=1,"an ","ans "),"") &amp;
   IF(DATEDIF(I2505,'ObjProd (2)'!$C$25,"ym")&gt;0,DATEDIF(I2505,'ObjProd (2)'!$C$25,"ym") &amp; " mois ", "") &amp;
   IF(INT(('ObjProd (2)'!$C$25-EDATE(I2505,DATEDIF(I2505,'ObjProd (2)'!$C$25,"y")*12+DATEDIF(I2505,'ObjProd (2)'!$C$25,"ym")))/7)&gt;0,
      INT(('ObjProd (2)'!$C$25-EDATE(I2505,DATEDIF(I2505,'ObjProd (2)'!$C$25,"y")*12+DATEDIF(I2505,'ObjProd (2)'!$C$25,"ym")))/7) &amp; " sem.",
      "")
)
)</f>
        <v/>
      </c>
      <c r="L2505" s="11" t="str">
        <f t="shared" si="399"/>
        <v/>
      </c>
      <c r="M2505" s="9" t="str">
        <f t="shared" si="395"/>
        <v/>
      </c>
      <c r="N2505" s="9" t="str" cm="1">
        <f t="array" aca="1" ref="N2505" ca="1">LEFT(L2505, IF(ISNUMBER(SUBSTITUTE(_xludf.MID(L2505, 2, 1), ".", ",")), 1, 2))</f>
        <v/>
      </c>
      <c r="O2505" s="19" t="str">
        <f t="shared" ca="1" si="392"/>
        <v/>
      </c>
      <c r="P2505" s="9" t="str">
        <f t="shared" ca="1" si="393"/>
        <v/>
      </c>
      <c r="Q2505" s="9" t="str">
        <f t="shared" ca="1" si="394"/>
        <v/>
      </c>
      <c r="R2505" s="9" t="str">
        <f t="shared" si="396"/>
        <v/>
      </c>
      <c r="S2505" t="str" cm="1">
        <f t="array" ref="S2505">IF(ISBLANK(C2505),"",IFERROR(INDEX(ListeSeries!$A$2:$A$1045, MATCH(1, (DatasScan!G2505=ListeSeries!$B$2:$B$1045) * (DatasScan!H2505&gt;=ListeSeries!$D$2:$D$1045) * (DatasScan!H2505&lt;=ListeSeries!$E$2:$E$1045), 0)), "no match"))</f>
        <v/>
      </c>
      <c r="T2505" s="7" t="str" cm="1">
        <f t="array" ref="T2505">IF(ISBLANK(C2505),"",IFERROR(INDEX(ListeSeries!$C$2:$C$1045, MATCH(1, (DatasScan!G2505=ListeSeries!$B$2:$B$1045) * (DatasScan!H2505&gt;=ListeSeries!$D$2:$D$1045) * (DatasScan!H2505&lt;=ListeSeries!$E$2:$E$1045), 0)), "no match"))</f>
        <v/>
      </c>
      <c r="U2505" s="11" t="str" cm="1">
        <f t="array" ref="U2505">IF(ISBLANK(C2505),"",IFERROR(INDEX(ListeSeries!$F$2:$F$1045, MATCH(1, (DatasScan!G2505=ListeSeries!$B$2:$B$1045) * (DatasScan!H2505&gt;=ListeSeries!$D$2:$D$1045) * (DatasScan!H2505&lt;=ListeSeries!$E$2:$E$1045), 0)), "no match"))</f>
        <v/>
      </c>
    </row>
    <row r="2506" spans="1:21" x14ac:dyDescent="0.25">
      <c r="A2506" s="6" t="str">
        <f t="shared" si="397"/>
        <v/>
      </c>
      <c r="B2506" s="272"/>
      <c r="F2506" s="7" t="str">
        <f t="shared" si="391"/>
        <v/>
      </c>
      <c r="G2506" s="21" t="str">
        <f>IF(ISBLANK(C2506),"",_xlfn.XLOOKUP(_xlfn.XLOOKUP(VALUE(LEFT(C2506,4)),Souches!$B$2:$B$15000,Souches!$E$2:$E$15000),Varietes!$B$2:$B$500,Varietes!$C$2:$C$500))</f>
        <v/>
      </c>
      <c r="H2506" s="19" t="str">
        <f>IF(ISBLANK(C2506),"",_xlfn.XLOOKUP(VALUE(LEFT(C2506,4)),Souches!$B$2:$B$15000,Souches!$D$2:$D$15000))</f>
        <v/>
      </c>
      <c r="I2506" s="10" t="str">
        <f t="shared" si="398"/>
        <v/>
      </c>
      <c r="J2506" s="19" t="str">
        <f>IF(I2506="","",INT(('ObjProd (2)'!$C$25-I2506)/7 * (ABS('ObjProd (2)'!$C$25-I2506)&gt;=7)))</f>
        <v/>
      </c>
      <c r="K2506" s="10" t="str">
        <f>IF(I2506="","",
IF(AND(DATEDIF(I2506,'ObjProd (2)'!$C$25,"y")=0,DATEDIF(I2506,'ObjProd (2)'!$C$25,"ym")=0,
   INT(('ObjProd (2)'!$C$25-EDATE(I2506,DATEDIF(I2506,'ObjProd (2)'!$C$25,"y")*12+DATEDIF(I2506,'ObjProd (2)'!$C$25,"ym")))/7)=0),
   "&lt; 1 sem.",
   IF(DATEDIF(I2506,'ObjProd (2)'!$C$25,"y")&gt;0,DATEDIF(I2506,'ObjProd (2)'!$C$25,"y") &amp; " " &amp; IF(DATEDIF(I2506,'ObjProd (2)'!$C$25,"y")=1,"an ","ans "),"") &amp;
   IF(DATEDIF(I2506,'ObjProd (2)'!$C$25,"ym")&gt;0,DATEDIF(I2506,'ObjProd (2)'!$C$25,"ym") &amp; " mois ", "") &amp;
   IF(INT(('ObjProd (2)'!$C$25-EDATE(I2506,DATEDIF(I2506,'ObjProd (2)'!$C$25,"y")*12+DATEDIF(I2506,'ObjProd (2)'!$C$25,"ym")))/7)&gt;0,
      INT(('ObjProd (2)'!$C$25-EDATE(I2506,DATEDIF(I2506,'ObjProd (2)'!$C$25,"y")*12+DATEDIF(I2506,'ObjProd (2)'!$C$25,"ym")))/7) &amp; " sem.",
      "")
)
)</f>
        <v/>
      </c>
      <c r="L2506" s="11" t="str">
        <f t="shared" si="399"/>
        <v/>
      </c>
      <c r="M2506" s="9" t="str">
        <f t="shared" si="395"/>
        <v/>
      </c>
      <c r="N2506" s="9" t="str" cm="1">
        <f t="array" aca="1" ref="N2506" ca="1">LEFT(L2506, IF(ISNUMBER(SUBSTITUTE(_xludf.MID(L2506, 2, 1), ".", ",")), 1, 2))</f>
        <v/>
      </c>
      <c r="O2506" s="19" t="str">
        <f t="shared" ca="1" si="392"/>
        <v/>
      </c>
      <c r="P2506" s="9" t="str">
        <f t="shared" ca="1" si="393"/>
        <v/>
      </c>
      <c r="Q2506" s="9" t="str">
        <f t="shared" ca="1" si="394"/>
        <v/>
      </c>
      <c r="R2506" s="9" t="str">
        <f t="shared" si="396"/>
        <v/>
      </c>
      <c r="S2506" t="str" cm="1">
        <f t="array" ref="S2506">IF(ISBLANK(C2506),"",IFERROR(INDEX(ListeSeries!$A$2:$A$1045, MATCH(1, (DatasScan!G2506=ListeSeries!$B$2:$B$1045) * (DatasScan!H2506&gt;=ListeSeries!$D$2:$D$1045) * (DatasScan!H2506&lt;=ListeSeries!$E$2:$E$1045), 0)), "no match"))</f>
        <v/>
      </c>
      <c r="T2506" s="7" t="str" cm="1">
        <f t="array" ref="T2506">IF(ISBLANK(C2506),"",IFERROR(INDEX(ListeSeries!$C$2:$C$1045, MATCH(1, (DatasScan!G2506=ListeSeries!$B$2:$B$1045) * (DatasScan!H2506&gt;=ListeSeries!$D$2:$D$1045) * (DatasScan!H2506&lt;=ListeSeries!$E$2:$E$1045), 0)), "no match"))</f>
        <v/>
      </c>
      <c r="U2506" s="11" t="str" cm="1">
        <f t="array" ref="U2506">IF(ISBLANK(C2506),"",IFERROR(INDEX(ListeSeries!$F$2:$F$1045, MATCH(1, (DatasScan!G2506=ListeSeries!$B$2:$B$1045) * (DatasScan!H2506&gt;=ListeSeries!$D$2:$D$1045) * (DatasScan!H2506&lt;=ListeSeries!$E$2:$E$1045), 0)), "no match"))</f>
        <v/>
      </c>
    </row>
    <row r="2507" spans="1:21" x14ac:dyDescent="0.25">
      <c r="A2507" s="6" t="str">
        <f t="shared" si="397"/>
        <v/>
      </c>
      <c r="B2507" s="272"/>
      <c r="F2507" s="7" t="str">
        <f t="shared" si="391"/>
        <v/>
      </c>
      <c r="G2507" s="21" t="str">
        <f>IF(ISBLANK(C2507),"",_xlfn.XLOOKUP(_xlfn.XLOOKUP(VALUE(LEFT(C2507,4)),Souches!$B$2:$B$15000,Souches!$E$2:$E$15000),Varietes!$B$2:$B$500,Varietes!$C$2:$C$500))</f>
        <v/>
      </c>
      <c r="H2507" s="19" t="str">
        <f>IF(ISBLANK(C2507),"",_xlfn.XLOOKUP(VALUE(LEFT(C2507,4)),Souches!$B$2:$B$15000,Souches!$D$2:$D$15000))</f>
        <v/>
      </c>
      <c r="I2507" s="10" t="str">
        <f t="shared" si="398"/>
        <v/>
      </c>
      <c r="J2507" s="19" t="str">
        <f>IF(I2507="","",INT(('ObjProd (2)'!$C$25-I2507)/7 * (ABS('ObjProd (2)'!$C$25-I2507)&gt;=7)))</f>
        <v/>
      </c>
      <c r="K2507" s="10" t="str">
        <f>IF(I2507="","",
IF(AND(DATEDIF(I2507,'ObjProd (2)'!$C$25,"y")=0,DATEDIF(I2507,'ObjProd (2)'!$C$25,"ym")=0,
   INT(('ObjProd (2)'!$C$25-EDATE(I2507,DATEDIF(I2507,'ObjProd (2)'!$C$25,"y")*12+DATEDIF(I2507,'ObjProd (2)'!$C$25,"ym")))/7)=0),
   "&lt; 1 sem.",
   IF(DATEDIF(I2507,'ObjProd (2)'!$C$25,"y")&gt;0,DATEDIF(I2507,'ObjProd (2)'!$C$25,"y") &amp; " " &amp; IF(DATEDIF(I2507,'ObjProd (2)'!$C$25,"y")=1,"an ","ans "),"") &amp;
   IF(DATEDIF(I2507,'ObjProd (2)'!$C$25,"ym")&gt;0,DATEDIF(I2507,'ObjProd (2)'!$C$25,"ym") &amp; " mois ", "") &amp;
   IF(INT(('ObjProd (2)'!$C$25-EDATE(I2507,DATEDIF(I2507,'ObjProd (2)'!$C$25,"y")*12+DATEDIF(I2507,'ObjProd (2)'!$C$25,"ym")))/7)&gt;0,
      INT(('ObjProd (2)'!$C$25-EDATE(I2507,DATEDIF(I2507,'ObjProd (2)'!$C$25,"y")*12+DATEDIF(I2507,'ObjProd (2)'!$C$25,"ym")))/7) &amp; " sem.",
      "")
)
)</f>
        <v/>
      </c>
      <c r="L2507" s="11" t="str">
        <f t="shared" si="399"/>
        <v/>
      </c>
      <c r="M2507" s="9" t="str">
        <f t="shared" si="395"/>
        <v/>
      </c>
      <c r="N2507" s="9" t="str" cm="1">
        <f t="array" aca="1" ref="N2507" ca="1">LEFT(L2507, IF(ISNUMBER(SUBSTITUTE(_xludf.MID(L2507, 2, 1), ".", ",")), 1, 2))</f>
        <v/>
      </c>
      <c r="O2507" s="19" t="str">
        <f t="shared" ca="1" si="392"/>
        <v/>
      </c>
      <c r="P2507" s="9" t="str">
        <f t="shared" ca="1" si="393"/>
        <v/>
      </c>
      <c r="Q2507" s="9" t="str">
        <f t="shared" ca="1" si="394"/>
        <v/>
      </c>
      <c r="R2507" s="9" t="str">
        <f t="shared" si="396"/>
        <v/>
      </c>
      <c r="S2507" t="str" cm="1">
        <f t="array" ref="S2507">IF(ISBLANK(C2507),"",IFERROR(INDEX(ListeSeries!$A$2:$A$1045, MATCH(1, (DatasScan!G2507=ListeSeries!$B$2:$B$1045) * (DatasScan!H2507&gt;=ListeSeries!$D$2:$D$1045) * (DatasScan!H2507&lt;=ListeSeries!$E$2:$E$1045), 0)), "no match"))</f>
        <v/>
      </c>
      <c r="T2507" s="7" t="str" cm="1">
        <f t="array" ref="T2507">IF(ISBLANK(C2507),"",IFERROR(INDEX(ListeSeries!$C$2:$C$1045, MATCH(1, (DatasScan!G2507=ListeSeries!$B$2:$B$1045) * (DatasScan!H2507&gt;=ListeSeries!$D$2:$D$1045) * (DatasScan!H2507&lt;=ListeSeries!$E$2:$E$1045), 0)), "no match"))</f>
        <v/>
      </c>
      <c r="U2507" s="11" t="str" cm="1">
        <f t="array" ref="U2507">IF(ISBLANK(C2507),"",IFERROR(INDEX(ListeSeries!$F$2:$F$1045, MATCH(1, (DatasScan!G2507=ListeSeries!$B$2:$B$1045) * (DatasScan!H2507&gt;=ListeSeries!$D$2:$D$1045) * (DatasScan!H2507&lt;=ListeSeries!$E$2:$E$1045), 0)), "no match"))</f>
        <v/>
      </c>
    </row>
    <row r="2508" spans="1:21" x14ac:dyDescent="0.25">
      <c r="A2508" s="6" t="str">
        <f t="shared" si="397"/>
        <v/>
      </c>
      <c r="B2508" s="272"/>
      <c r="F2508" s="7" t="str">
        <f t="shared" ref="F2508:F2571" si="400">IF(ISBLANK(C2508),"",LEFT(C2508,15))</f>
        <v/>
      </c>
      <c r="G2508" s="21" t="str">
        <f>IF(ISBLANK(C2508),"",_xlfn.XLOOKUP(_xlfn.XLOOKUP(VALUE(LEFT(C2508,4)),Souches!$B$2:$B$15000,Souches!$E$2:$E$15000),Varietes!$B$2:$B$500,Varietes!$C$2:$C$500))</f>
        <v/>
      </c>
      <c r="H2508" s="19" t="str">
        <f>IF(ISBLANK(C2508),"",_xlfn.XLOOKUP(VALUE(LEFT(C2508,4)),Souches!$B$2:$B$15000,Souches!$D$2:$D$15000))</f>
        <v/>
      </c>
      <c r="I2508" s="10" t="str">
        <f t="shared" si="398"/>
        <v/>
      </c>
      <c r="J2508" s="19" t="str">
        <f>IF(I2508="","",INT(('ObjProd (2)'!$C$25-I2508)/7 * (ABS('ObjProd (2)'!$C$25-I2508)&gt;=7)))</f>
        <v/>
      </c>
      <c r="K2508" s="10" t="str">
        <f>IF(I2508="","",
IF(AND(DATEDIF(I2508,'ObjProd (2)'!$C$25,"y")=0,DATEDIF(I2508,'ObjProd (2)'!$C$25,"ym")=0,
   INT(('ObjProd (2)'!$C$25-EDATE(I2508,DATEDIF(I2508,'ObjProd (2)'!$C$25,"y")*12+DATEDIF(I2508,'ObjProd (2)'!$C$25,"ym")))/7)=0),
   "&lt; 1 sem.",
   IF(DATEDIF(I2508,'ObjProd (2)'!$C$25,"y")&gt;0,DATEDIF(I2508,'ObjProd (2)'!$C$25,"y") &amp; " " &amp; IF(DATEDIF(I2508,'ObjProd (2)'!$C$25,"y")=1,"an ","ans "),"") &amp;
   IF(DATEDIF(I2508,'ObjProd (2)'!$C$25,"ym")&gt;0,DATEDIF(I2508,'ObjProd (2)'!$C$25,"ym") &amp; " mois ", "") &amp;
   IF(INT(('ObjProd (2)'!$C$25-EDATE(I2508,DATEDIF(I2508,'ObjProd (2)'!$C$25,"y")*12+DATEDIF(I2508,'ObjProd (2)'!$C$25,"ym")))/7)&gt;0,
      INT(('ObjProd (2)'!$C$25-EDATE(I2508,DATEDIF(I2508,'ObjProd (2)'!$C$25,"y")*12+DATEDIF(I2508,'ObjProd (2)'!$C$25,"ym")))/7) &amp; " sem.",
      "")
)
)</f>
        <v/>
      </c>
      <c r="L2508" s="11" t="str">
        <f t="shared" si="399"/>
        <v/>
      </c>
      <c r="M2508" s="9" t="str">
        <f t="shared" si="395"/>
        <v/>
      </c>
      <c r="N2508" s="9" t="str" cm="1">
        <f t="array" aca="1" ref="N2508" ca="1">LEFT(L2508, IF(ISNUMBER(SUBSTITUTE(_xludf.MID(L2508, 2, 1), ".", ",")), 1, 2))</f>
        <v/>
      </c>
      <c r="O2508" s="19" t="str">
        <f t="shared" ref="O2508:O2571" ca="1" si="401">IF(N2508="", "", _xlfn.NUMBERVALUE(RIGHT(L2508, LEN(L2508)-LEN(N2508))))</f>
        <v/>
      </c>
      <c r="P2508" s="9" t="str">
        <f t="shared" ref="P2508:P2571" ca="1" si="402">IF(N2508="", "",
    IF(N2508="E+", "X",
        IF(OR(LEFT(N2508, 1)="E", N2508="XR", N2508="CS"), "E",
            IF(AND(LEFT(N2508, 1)="R", LEFT(N2508, 2)&lt;&gt;"RG"), "R",
                IF(OR(N2508="MG", N2508="G+"), "BoxE",
                    IF(LEFT(N2508, 1)="i", "i", "X")
                )
            )
        )
    )
)</f>
        <v/>
      </c>
      <c r="Q2508" s="9" t="str">
        <f t="shared" ref="Q2508:Q2571" ca="1" si="403">IF(P2508&lt;&gt;"", IF(P2508="X", IF(AND(O2508&gt;=1, O2508&lt;=12), O2508, IF(O2508&gt;12, "13+", "erreur")), IF(P2508="E", IF(AND(O2508&gt;=1, O2508&lt;=6), O2508, IF(O2508&gt;6, "7+", "erreur")), IF(P2508="R", 0, IF(P2508="I", IF(O2508&lt;=2, "nit° 1-2", IF(O2508&lt;=5, "° 3-4-5", IF(O2508&lt;=8, " préX° 6-7-8", "erreur"))), IF(P2508="BoxE", O2508, ""))))), "")</f>
        <v/>
      </c>
      <c r="R2508" s="9" t="str">
        <f t="shared" si="396"/>
        <v/>
      </c>
      <c r="S2508" t="str" cm="1">
        <f t="array" ref="S2508">IF(ISBLANK(C2508),"",IFERROR(INDEX(ListeSeries!$A$2:$A$1045, MATCH(1, (DatasScan!G2508=ListeSeries!$B$2:$B$1045) * (DatasScan!H2508&gt;=ListeSeries!$D$2:$D$1045) * (DatasScan!H2508&lt;=ListeSeries!$E$2:$E$1045), 0)), "no match"))</f>
        <v/>
      </c>
      <c r="T2508" s="7" t="str" cm="1">
        <f t="array" ref="T2508">IF(ISBLANK(C2508),"",IFERROR(INDEX(ListeSeries!$C$2:$C$1045, MATCH(1, (DatasScan!G2508=ListeSeries!$B$2:$B$1045) * (DatasScan!H2508&gt;=ListeSeries!$D$2:$D$1045) * (DatasScan!H2508&lt;=ListeSeries!$E$2:$E$1045), 0)), "no match"))</f>
        <v/>
      </c>
      <c r="U2508" s="11" t="str" cm="1">
        <f t="array" ref="U2508">IF(ISBLANK(C2508),"",IFERROR(INDEX(ListeSeries!$F$2:$F$1045, MATCH(1, (DatasScan!G2508=ListeSeries!$B$2:$B$1045) * (DatasScan!H2508&gt;=ListeSeries!$D$2:$D$1045) * (DatasScan!H2508&lt;=ListeSeries!$E$2:$E$1045), 0)), "no match"))</f>
        <v/>
      </c>
    </row>
    <row r="2509" spans="1:21" x14ac:dyDescent="0.25">
      <c r="A2509" s="6" t="str">
        <f t="shared" si="397"/>
        <v/>
      </c>
      <c r="B2509" s="272"/>
      <c r="F2509" s="7" t="str">
        <f t="shared" si="400"/>
        <v/>
      </c>
      <c r="G2509" s="21" t="str">
        <f>IF(ISBLANK(C2509),"",_xlfn.XLOOKUP(_xlfn.XLOOKUP(VALUE(LEFT(C2509,4)),Souches!$B$2:$B$15000,Souches!$E$2:$E$15000),Varietes!$B$2:$B$500,Varietes!$C$2:$C$500))</f>
        <v/>
      </c>
      <c r="H2509" s="19" t="str">
        <f>IF(ISBLANK(C2509),"",_xlfn.XLOOKUP(VALUE(LEFT(C2509,4)),Souches!$B$2:$B$15000,Souches!$D$2:$D$15000))</f>
        <v/>
      </c>
      <c r="I2509" s="10" t="str">
        <f t="shared" si="398"/>
        <v/>
      </c>
      <c r="J2509" s="19" t="str">
        <f>IF(I2509="","",INT(('ObjProd (2)'!$C$25-I2509)/7 * (ABS('ObjProd (2)'!$C$25-I2509)&gt;=7)))</f>
        <v/>
      </c>
      <c r="K2509" s="10" t="str">
        <f>IF(I2509="","",
IF(AND(DATEDIF(I2509,'ObjProd (2)'!$C$25,"y")=0,DATEDIF(I2509,'ObjProd (2)'!$C$25,"ym")=0,
   INT(('ObjProd (2)'!$C$25-EDATE(I2509,DATEDIF(I2509,'ObjProd (2)'!$C$25,"y")*12+DATEDIF(I2509,'ObjProd (2)'!$C$25,"ym")))/7)=0),
   "&lt; 1 sem.",
   IF(DATEDIF(I2509,'ObjProd (2)'!$C$25,"y")&gt;0,DATEDIF(I2509,'ObjProd (2)'!$C$25,"y") &amp; " " &amp; IF(DATEDIF(I2509,'ObjProd (2)'!$C$25,"y")=1,"an ","ans "),"") &amp;
   IF(DATEDIF(I2509,'ObjProd (2)'!$C$25,"ym")&gt;0,DATEDIF(I2509,'ObjProd (2)'!$C$25,"ym") &amp; " mois ", "") &amp;
   IF(INT(('ObjProd (2)'!$C$25-EDATE(I2509,DATEDIF(I2509,'ObjProd (2)'!$C$25,"y")*12+DATEDIF(I2509,'ObjProd (2)'!$C$25,"ym")))/7)&gt;0,
      INT(('ObjProd (2)'!$C$25-EDATE(I2509,DATEDIF(I2509,'ObjProd (2)'!$C$25,"y")*12+DATEDIF(I2509,'ObjProd (2)'!$C$25,"ym")))/7) &amp; " sem.",
      "")
)
)</f>
        <v/>
      </c>
      <c r="L2509" s="11" t="str">
        <f t="shared" si="399"/>
        <v/>
      </c>
      <c r="M2509" s="9" t="str">
        <f t="shared" si="395"/>
        <v/>
      </c>
      <c r="N2509" s="9" t="str" cm="1">
        <f t="array" aca="1" ref="N2509" ca="1">LEFT(L2509, IF(ISNUMBER(SUBSTITUTE(_xludf.MID(L2509, 2, 1), ".", ",")), 1, 2))</f>
        <v/>
      </c>
      <c r="O2509" s="19" t="str">
        <f t="shared" ca="1" si="401"/>
        <v/>
      </c>
      <c r="P2509" s="9" t="str">
        <f t="shared" ca="1" si="402"/>
        <v/>
      </c>
      <c r="Q2509" s="9" t="str">
        <f t="shared" ca="1" si="403"/>
        <v/>
      </c>
      <c r="R2509" s="9" t="str">
        <f t="shared" si="396"/>
        <v/>
      </c>
      <c r="S2509" t="str" cm="1">
        <f t="array" ref="S2509">IF(ISBLANK(C2509),"",IFERROR(INDEX(ListeSeries!$A$2:$A$1045, MATCH(1, (DatasScan!G2509=ListeSeries!$B$2:$B$1045) * (DatasScan!H2509&gt;=ListeSeries!$D$2:$D$1045) * (DatasScan!H2509&lt;=ListeSeries!$E$2:$E$1045), 0)), "no match"))</f>
        <v/>
      </c>
      <c r="T2509" s="7" t="str" cm="1">
        <f t="array" ref="T2509">IF(ISBLANK(C2509),"",IFERROR(INDEX(ListeSeries!$C$2:$C$1045, MATCH(1, (DatasScan!G2509=ListeSeries!$B$2:$B$1045) * (DatasScan!H2509&gt;=ListeSeries!$D$2:$D$1045) * (DatasScan!H2509&lt;=ListeSeries!$E$2:$E$1045), 0)), "no match"))</f>
        <v/>
      </c>
      <c r="U2509" s="11" t="str" cm="1">
        <f t="array" ref="U2509">IF(ISBLANK(C2509),"",IFERROR(INDEX(ListeSeries!$F$2:$F$1045, MATCH(1, (DatasScan!G2509=ListeSeries!$B$2:$B$1045) * (DatasScan!H2509&gt;=ListeSeries!$D$2:$D$1045) * (DatasScan!H2509&lt;=ListeSeries!$E$2:$E$1045), 0)), "no match"))</f>
        <v/>
      </c>
    </row>
    <row r="2510" spans="1:21" x14ac:dyDescent="0.25">
      <c r="A2510" s="6" t="str">
        <f t="shared" si="397"/>
        <v/>
      </c>
      <c r="B2510" s="272"/>
      <c r="F2510" s="7" t="str">
        <f t="shared" si="400"/>
        <v/>
      </c>
      <c r="G2510" s="21" t="str">
        <f>IF(ISBLANK(C2510),"",_xlfn.XLOOKUP(_xlfn.XLOOKUP(VALUE(LEFT(C2510,4)),Souches!$B$2:$B$15000,Souches!$E$2:$E$15000),Varietes!$B$2:$B$500,Varietes!$C$2:$C$500))</f>
        <v/>
      </c>
      <c r="H2510" s="19" t="str">
        <f>IF(ISBLANK(C2510),"",_xlfn.XLOOKUP(VALUE(LEFT(C2510,4)),Souches!$B$2:$B$15000,Souches!$D$2:$D$15000))</f>
        <v/>
      </c>
      <c r="I2510" s="10" t="str">
        <f t="shared" si="398"/>
        <v/>
      </c>
      <c r="J2510" s="19" t="str">
        <f>IF(I2510="","",INT(('ObjProd (2)'!$C$25-I2510)/7 * (ABS('ObjProd (2)'!$C$25-I2510)&gt;=7)))</f>
        <v/>
      </c>
      <c r="K2510" s="10" t="str">
        <f>IF(I2510="","",
IF(AND(DATEDIF(I2510,'ObjProd (2)'!$C$25,"y")=0,DATEDIF(I2510,'ObjProd (2)'!$C$25,"ym")=0,
   INT(('ObjProd (2)'!$C$25-EDATE(I2510,DATEDIF(I2510,'ObjProd (2)'!$C$25,"y")*12+DATEDIF(I2510,'ObjProd (2)'!$C$25,"ym")))/7)=0),
   "&lt; 1 sem.",
   IF(DATEDIF(I2510,'ObjProd (2)'!$C$25,"y")&gt;0,DATEDIF(I2510,'ObjProd (2)'!$C$25,"y") &amp; " " &amp; IF(DATEDIF(I2510,'ObjProd (2)'!$C$25,"y")=1,"an ","ans "),"") &amp;
   IF(DATEDIF(I2510,'ObjProd (2)'!$C$25,"ym")&gt;0,DATEDIF(I2510,'ObjProd (2)'!$C$25,"ym") &amp; " mois ", "") &amp;
   IF(INT(('ObjProd (2)'!$C$25-EDATE(I2510,DATEDIF(I2510,'ObjProd (2)'!$C$25,"y")*12+DATEDIF(I2510,'ObjProd (2)'!$C$25,"ym")))/7)&gt;0,
      INT(('ObjProd (2)'!$C$25-EDATE(I2510,DATEDIF(I2510,'ObjProd (2)'!$C$25,"y")*12+DATEDIF(I2510,'ObjProd (2)'!$C$25,"ym")))/7) &amp; " sem.",
      "")
)
)</f>
        <v/>
      </c>
      <c r="L2510" s="11" t="str">
        <f t="shared" si="399"/>
        <v/>
      </c>
      <c r="M2510" s="9" t="str">
        <f t="shared" si="395"/>
        <v/>
      </c>
      <c r="N2510" s="9" t="str" cm="1">
        <f t="array" aca="1" ref="N2510" ca="1">LEFT(L2510, IF(ISNUMBER(SUBSTITUTE(_xludf.MID(L2510, 2, 1), ".", ",")), 1, 2))</f>
        <v/>
      </c>
      <c r="O2510" s="19" t="str">
        <f t="shared" ca="1" si="401"/>
        <v/>
      </c>
      <c r="P2510" s="9" t="str">
        <f t="shared" ca="1" si="402"/>
        <v/>
      </c>
      <c r="Q2510" s="9" t="str">
        <f t="shared" ca="1" si="403"/>
        <v/>
      </c>
      <c r="R2510" s="9" t="str">
        <f t="shared" si="396"/>
        <v/>
      </c>
      <c r="S2510" t="str" cm="1">
        <f t="array" ref="S2510">IF(ISBLANK(C2510),"",IFERROR(INDEX(ListeSeries!$A$2:$A$1045, MATCH(1, (DatasScan!G2510=ListeSeries!$B$2:$B$1045) * (DatasScan!H2510&gt;=ListeSeries!$D$2:$D$1045) * (DatasScan!H2510&lt;=ListeSeries!$E$2:$E$1045), 0)), "no match"))</f>
        <v/>
      </c>
      <c r="T2510" s="7" t="str" cm="1">
        <f t="array" ref="T2510">IF(ISBLANK(C2510),"",IFERROR(INDEX(ListeSeries!$C$2:$C$1045, MATCH(1, (DatasScan!G2510=ListeSeries!$B$2:$B$1045) * (DatasScan!H2510&gt;=ListeSeries!$D$2:$D$1045) * (DatasScan!H2510&lt;=ListeSeries!$E$2:$E$1045), 0)), "no match"))</f>
        <v/>
      </c>
      <c r="U2510" s="11" t="str" cm="1">
        <f t="array" ref="U2510">IF(ISBLANK(C2510),"",IFERROR(INDEX(ListeSeries!$F$2:$F$1045, MATCH(1, (DatasScan!G2510=ListeSeries!$B$2:$B$1045) * (DatasScan!H2510&gt;=ListeSeries!$D$2:$D$1045) * (DatasScan!H2510&lt;=ListeSeries!$E$2:$E$1045), 0)), "no match"))</f>
        <v/>
      </c>
    </row>
    <row r="2511" spans="1:21" x14ac:dyDescent="0.25">
      <c r="A2511" s="6" t="str">
        <f t="shared" si="397"/>
        <v/>
      </c>
      <c r="B2511" s="272"/>
      <c r="F2511" s="7" t="str">
        <f t="shared" si="400"/>
        <v/>
      </c>
      <c r="G2511" s="21" t="str">
        <f>IF(ISBLANK(C2511),"",_xlfn.XLOOKUP(_xlfn.XLOOKUP(VALUE(LEFT(C2511,4)),Souches!$B$2:$B$15000,Souches!$E$2:$E$15000),Varietes!$B$2:$B$500,Varietes!$C$2:$C$500))</f>
        <v/>
      </c>
      <c r="H2511" s="19" t="str">
        <f>IF(ISBLANK(C2511),"",_xlfn.XLOOKUP(VALUE(LEFT(C2511,4)),Souches!$B$2:$B$15000,Souches!$D$2:$D$15000))</f>
        <v/>
      </c>
      <c r="I2511" s="10" t="str">
        <f t="shared" si="398"/>
        <v/>
      </c>
      <c r="J2511" s="19" t="str">
        <f>IF(I2511="","",INT(('ObjProd (2)'!$C$25-I2511)/7 * (ABS('ObjProd (2)'!$C$25-I2511)&gt;=7)))</f>
        <v/>
      </c>
      <c r="K2511" s="10" t="str">
        <f>IF(I2511="","",
IF(AND(DATEDIF(I2511,'ObjProd (2)'!$C$25,"y")=0,DATEDIF(I2511,'ObjProd (2)'!$C$25,"ym")=0,
   INT(('ObjProd (2)'!$C$25-EDATE(I2511,DATEDIF(I2511,'ObjProd (2)'!$C$25,"y")*12+DATEDIF(I2511,'ObjProd (2)'!$C$25,"ym")))/7)=0),
   "&lt; 1 sem.",
   IF(DATEDIF(I2511,'ObjProd (2)'!$C$25,"y")&gt;0,DATEDIF(I2511,'ObjProd (2)'!$C$25,"y") &amp; " " &amp; IF(DATEDIF(I2511,'ObjProd (2)'!$C$25,"y")=1,"an ","ans "),"") &amp;
   IF(DATEDIF(I2511,'ObjProd (2)'!$C$25,"ym")&gt;0,DATEDIF(I2511,'ObjProd (2)'!$C$25,"ym") &amp; " mois ", "") &amp;
   IF(INT(('ObjProd (2)'!$C$25-EDATE(I2511,DATEDIF(I2511,'ObjProd (2)'!$C$25,"y")*12+DATEDIF(I2511,'ObjProd (2)'!$C$25,"ym")))/7)&gt;0,
      INT(('ObjProd (2)'!$C$25-EDATE(I2511,DATEDIF(I2511,'ObjProd (2)'!$C$25,"y")*12+DATEDIF(I2511,'ObjProd (2)'!$C$25,"ym")))/7) &amp; " sem.",
      "")
)
)</f>
        <v/>
      </c>
      <c r="L2511" s="11" t="str">
        <f t="shared" si="399"/>
        <v/>
      </c>
      <c r="M2511" s="9" t="str">
        <f t="shared" si="395"/>
        <v/>
      </c>
      <c r="N2511" s="9" t="str" cm="1">
        <f t="array" aca="1" ref="N2511" ca="1">LEFT(L2511, IF(ISNUMBER(SUBSTITUTE(_xludf.MID(L2511, 2, 1), ".", ",")), 1, 2))</f>
        <v/>
      </c>
      <c r="O2511" s="19" t="str">
        <f t="shared" ca="1" si="401"/>
        <v/>
      </c>
      <c r="P2511" s="9" t="str">
        <f t="shared" ca="1" si="402"/>
        <v/>
      </c>
      <c r="Q2511" s="9" t="str">
        <f t="shared" ca="1" si="403"/>
        <v/>
      </c>
      <c r="R2511" s="9" t="str">
        <f t="shared" si="396"/>
        <v/>
      </c>
      <c r="S2511" t="str" cm="1">
        <f t="array" ref="S2511">IF(ISBLANK(C2511),"",IFERROR(INDEX(ListeSeries!$A$2:$A$1045, MATCH(1, (DatasScan!G2511=ListeSeries!$B$2:$B$1045) * (DatasScan!H2511&gt;=ListeSeries!$D$2:$D$1045) * (DatasScan!H2511&lt;=ListeSeries!$E$2:$E$1045), 0)), "no match"))</f>
        <v/>
      </c>
      <c r="T2511" s="7" t="str" cm="1">
        <f t="array" ref="T2511">IF(ISBLANK(C2511),"",IFERROR(INDEX(ListeSeries!$C$2:$C$1045, MATCH(1, (DatasScan!G2511=ListeSeries!$B$2:$B$1045) * (DatasScan!H2511&gt;=ListeSeries!$D$2:$D$1045) * (DatasScan!H2511&lt;=ListeSeries!$E$2:$E$1045), 0)), "no match"))</f>
        <v/>
      </c>
      <c r="U2511" s="11" t="str" cm="1">
        <f t="array" ref="U2511">IF(ISBLANK(C2511),"",IFERROR(INDEX(ListeSeries!$F$2:$F$1045, MATCH(1, (DatasScan!G2511=ListeSeries!$B$2:$B$1045) * (DatasScan!H2511&gt;=ListeSeries!$D$2:$D$1045) * (DatasScan!H2511&lt;=ListeSeries!$E$2:$E$1045), 0)), "no match"))</f>
        <v/>
      </c>
    </row>
    <row r="2512" spans="1:21" x14ac:dyDescent="0.25">
      <c r="A2512" s="6" t="str">
        <f t="shared" si="397"/>
        <v/>
      </c>
      <c r="B2512" s="272"/>
      <c r="F2512" s="7" t="str">
        <f t="shared" si="400"/>
        <v/>
      </c>
      <c r="G2512" s="21" t="str">
        <f>IF(ISBLANK(C2512),"",_xlfn.XLOOKUP(_xlfn.XLOOKUP(VALUE(LEFT(C2512,4)),Souches!$B$2:$B$15000,Souches!$E$2:$E$15000),Varietes!$B$2:$B$500,Varietes!$C$2:$C$500))</f>
        <v/>
      </c>
      <c r="H2512" s="19" t="str">
        <f>IF(ISBLANK(C2512),"",_xlfn.XLOOKUP(VALUE(LEFT(C2512,4)),Souches!$B$2:$B$15000,Souches!$D$2:$D$15000))</f>
        <v/>
      </c>
      <c r="I2512" s="10" t="str">
        <f t="shared" si="398"/>
        <v/>
      </c>
      <c r="J2512" s="19" t="str">
        <f>IF(I2512="","",INT(('ObjProd (2)'!$C$25-I2512)/7 * (ABS('ObjProd (2)'!$C$25-I2512)&gt;=7)))</f>
        <v/>
      </c>
      <c r="K2512" s="10" t="str">
        <f>IF(I2512="","",
IF(AND(DATEDIF(I2512,'ObjProd (2)'!$C$25,"y")=0,DATEDIF(I2512,'ObjProd (2)'!$C$25,"ym")=0,
   INT(('ObjProd (2)'!$C$25-EDATE(I2512,DATEDIF(I2512,'ObjProd (2)'!$C$25,"y")*12+DATEDIF(I2512,'ObjProd (2)'!$C$25,"ym")))/7)=0),
   "&lt; 1 sem.",
   IF(DATEDIF(I2512,'ObjProd (2)'!$C$25,"y")&gt;0,DATEDIF(I2512,'ObjProd (2)'!$C$25,"y") &amp; " " &amp; IF(DATEDIF(I2512,'ObjProd (2)'!$C$25,"y")=1,"an ","ans "),"") &amp;
   IF(DATEDIF(I2512,'ObjProd (2)'!$C$25,"ym")&gt;0,DATEDIF(I2512,'ObjProd (2)'!$C$25,"ym") &amp; " mois ", "") &amp;
   IF(INT(('ObjProd (2)'!$C$25-EDATE(I2512,DATEDIF(I2512,'ObjProd (2)'!$C$25,"y")*12+DATEDIF(I2512,'ObjProd (2)'!$C$25,"ym")))/7)&gt;0,
      INT(('ObjProd (2)'!$C$25-EDATE(I2512,DATEDIF(I2512,'ObjProd (2)'!$C$25,"y")*12+DATEDIF(I2512,'ObjProd (2)'!$C$25,"ym")))/7) &amp; " sem.",
      "")
)
)</f>
        <v/>
      </c>
      <c r="L2512" s="11" t="str">
        <f t="shared" si="399"/>
        <v/>
      </c>
      <c r="M2512" s="9" t="str">
        <f t="shared" si="395"/>
        <v/>
      </c>
      <c r="N2512" s="9" t="str" cm="1">
        <f t="array" aca="1" ref="N2512" ca="1">LEFT(L2512, IF(ISNUMBER(SUBSTITUTE(_xludf.MID(L2512, 2, 1), ".", ",")), 1, 2))</f>
        <v/>
      </c>
      <c r="O2512" s="19" t="str">
        <f t="shared" ca="1" si="401"/>
        <v/>
      </c>
      <c r="P2512" s="9" t="str">
        <f t="shared" ca="1" si="402"/>
        <v/>
      </c>
      <c r="Q2512" s="9" t="str">
        <f t="shared" ca="1" si="403"/>
        <v/>
      </c>
      <c r="R2512" s="9" t="str">
        <f t="shared" si="396"/>
        <v/>
      </c>
      <c r="S2512" t="str" cm="1">
        <f t="array" ref="S2512">IF(ISBLANK(C2512),"",IFERROR(INDEX(ListeSeries!$A$2:$A$1045, MATCH(1, (DatasScan!G2512=ListeSeries!$B$2:$B$1045) * (DatasScan!H2512&gt;=ListeSeries!$D$2:$D$1045) * (DatasScan!H2512&lt;=ListeSeries!$E$2:$E$1045), 0)), "no match"))</f>
        <v/>
      </c>
      <c r="T2512" s="7" t="str" cm="1">
        <f t="array" ref="T2512">IF(ISBLANK(C2512),"",IFERROR(INDEX(ListeSeries!$C$2:$C$1045, MATCH(1, (DatasScan!G2512=ListeSeries!$B$2:$B$1045) * (DatasScan!H2512&gt;=ListeSeries!$D$2:$D$1045) * (DatasScan!H2512&lt;=ListeSeries!$E$2:$E$1045), 0)), "no match"))</f>
        <v/>
      </c>
      <c r="U2512" s="11" t="str" cm="1">
        <f t="array" ref="U2512">IF(ISBLANK(C2512),"",IFERROR(INDEX(ListeSeries!$F$2:$F$1045, MATCH(1, (DatasScan!G2512=ListeSeries!$B$2:$B$1045) * (DatasScan!H2512&gt;=ListeSeries!$D$2:$D$1045) * (DatasScan!H2512&lt;=ListeSeries!$E$2:$E$1045), 0)), "no match"))</f>
        <v/>
      </c>
    </row>
    <row r="2513" spans="1:21" x14ac:dyDescent="0.25">
      <c r="A2513" s="6" t="str">
        <f t="shared" si="397"/>
        <v/>
      </c>
      <c r="B2513" s="272"/>
      <c r="F2513" s="7" t="str">
        <f t="shared" si="400"/>
        <v/>
      </c>
      <c r="G2513" s="21" t="str">
        <f>IF(ISBLANK(C2513),"",_xlfn.XLOOKUP(_xlfn.XLOOKUP(VALUE(LEFT(C2513,4)),Souches!$B$2:$B$15000,Souches!$E$2:$E$15000),Varietes!$B$2:$B$500,Varietes!$C$2:$C$500))</f>
        <v/>
      </c>
      <c r="H2513" s="19" t="str">
        <f>IF(ISBLANK(C2513),"",_xlfn.XLOOKUP(VALUE(LEFT(C2513,4)),Souches!$B$2:$B$15000,Souches!$D$2:$D$15000))</f>
        <v/>
      </c>
      <c r="I2513" s="10" t="str">
        <f t="shared" si="398"/>
        <v/>
      </c>
      <c r="J2513" s="19" t="str">
        <f>IF(I2513="","",INT(('ObjProd (2)'!$C$25-I2513)/7 * (ABS('ObjProd (2)'!$C$25-I2513)&gt;=7)))</f>
        <v/>
      </c>
      <c r="K2513" s="10" t="str">
        <f>IF(I2513="","",
IF(AND(DATEDIF(I2513,'ObjProd (2)'!$C$25,"y")=0,DATEDIF(I2513,'ObjProd (2)'!$C$25,"ym")=0,
   INT(('ObjProd (2)'!$C$25-EDATE(I2513,DATEDIF(I2513,'ObjProd (2)'!$C$25,"y")*12+DATEDIF(I2513,'ObjProd (2)'!$C$25,"ym")))/7)=0),
   "&lt; 1 sem.",
   IF(DATEDIF(I2513,'ObjProd (2)'!$C$25,"y")&gt;0,DATEDIF(I2513,'ObjProd (2)'!$C$25,"y") &amp; " " &amp; IF(DATEDIF(I2513,'ObjProd (2)'!$C$25,"y")=1,"an ","ans "),"") &amp;
   IF(DATEDIF(I2513,'ObjProd (2)'!$C$25,"ym")&gt;0,DATEDIF(I2513,'ObjProd (2)'!$C$25,"ym") &amp; " mois ", "") &amp;
   IF(INT(('ObjProd (2)'!$C$25-EDATE(I2513,DATEDIF(I2513,'ObjProd (2)'!$C$25,"y")*12+DATEDIF(I2513,'ObjProd (2)'!$C$25,"ym")))/7)&gt;0,
      INT(('ObjProd (2)'!$C$25-EDATE(I2513,DATEDIF(I2513,'ObjProd (2)'!$C$25,"y")*12+DATEDIF(I2513,'ObjProd (2)'!$C$25,"ym")))/7) &amp; " sem.",
      "")
)
)</f>
        <v/>
      </c>
      <c r="L2513" s="11" t="str">
        <f t="shared" si="399"/>
        <v/>
      </c>
      <c r="M2513" s="9" t="str">
        <f t="shared" si="395"/>
        <v/>
      </c>
      <c r="N2513" s="9" t="str" cm="1">
        <f t="array" aca="1" ref="N2513" ca="1">LEFT(L2513, IF(ISNUMBER(SUBSTITUTE(_xludf.MID(L2513, 2, 1), ".", ",")), 1, 2))</f>
        <v/>
      </c>
      <c r="O2513" s="19" t="str">
        <f t="shared" ca="1" si="401"/>
        <v/>
      </c>
      <c r="P2513" s="9" t="str">
        <f t="shared" ca="1" si="402"/>
        <v/>
      </c>
      <c r="Q2513" s="9" t="str">
        <f t="shared" ca="1" si="403"/>
        <v/>
      </c>
      <c r="R2513" s="9" t="str">
        <f t="shared" si="396"/>
        <v/>
      </c>
      <c r="S2513" t="str" cm="1">
        <f t="array" ref="S2513">IF(ISBLANK(C2513),"",IFERROR(INDEX(ListeSeries!$A$2:$A$1045, MATCH(1, (DatasScan!G2513=ListeSeries!$B$2:$B$1045) * (DatasScan!H2513&gt;=ListeSeries!$D$2:$D$1045) * (DatasScan!H2513&lt;=ListeSeries!$E$2:$E$1045), 0)), "no match"))</f>
        <v/>
      </c>
      <c r="T2513" s="7" t="str" cm="1">
        <f t="array" ref="T2513">IF(ISBLANK(C2513),"",IFERROR(INDEX(ListeSeries!$C$2:$C$1045, MATCH(1, (DatasScan!G2513=ListeSeries!$B$2:$B$1045) * (DatasScan!H2513&gt;=ListeSeries!$D$2:$D$1045) * (DatasScan!H2513&lt;=ListeSeries!$E$2:$E$1045), 0)), "no match"))</f>
        <v/>
      </c>
      <c r="U2513" s="11" t="str" cm="1">
        <f t="array" ref="U2513">IF(ISBLANK(C2513),"",IFERROR(INDEX(ListeSeries!$F$2:$F$1045, MATCH(1, (DatasScan!G2513=ListeSeries!$B$2:$B$1045) * (DatasScan!H2513&gt;=ListeSeries!$D$2:$D$1045) * (DatasScan!H2513&lt;=ListeSeries!$E$2:$E$1045), 0)), "no match"))</f>
        <v/>
      </c>
    </row>
    <row r="2514" spans="1:21" x14ac:dyDescent="0.25">
      <c r="A2514" s="6" t="str">
        <f t="shared" si="397"/>
        <v/>
      </c>
      <c r="B2514" s="272"/>
      <c r="F2514" s="7" t="str">
        <f t="shared" si="400"/>
        <v/>
      </c>
      <c r="G2514" s="21" t="str">
        <f>IF(ISBLANK(C2514),"",_xlfn.XLOOKUP(_xlfn.XLOOKUP(VALUE(LEFT(C2514,4)),Souches!$B$2:$B$15000,Souches!$E$2:$E$15000),Varietes!$B$2:$B$500,Varietes!$C$2:$C$500))</f>
        <v/>
      </c>
      <c r="H2514" s="19" t="str">
        <f>IF(ISBLANK(C2514),"",_xlfn.XLOOKUP(VALUE(LEFT(C2514,4)),Souches!$B$2:$B$15000,Souches!$D$2:$D$15000))</f>
        <v/>
      </c>
      <c r="I2514" s="10" t="str">
        <f t="shared" si="398"/>
        <v/>
      </c>
      <c r="J2514" s="19" t="str">
        <f>IF(I2514="","",INT(('ObjProd (2)'!$C$25-I2514)/7 * (ABS('ObjProd (2)'!$C$25-I2514)&gt;=7)))</f>
        <v/>
      </c>
      <c r="K2514" s="10" t="str">
        <f>IF(I2514="","",
IF(AND(DATEDIF(I2514,'ObjProd (2)'!$C$25,"y")=0,DATEDIF(I2514,'ObjProd (2)'!$C$25,"ym")=0,
   INT(('ObjProd (2)'!$C$25-EDATE(I2514,DATEDIF(I2514,'ObjProd (2)'!$C$25,"y")*12+DATEDIF(I2514,'ObjProd (2)'!$C$25,"ym")))/7)=0),
   "&lt; 1 sem.",
   IF(DATEDIF(I2514,'ObjProd (2)'!$C$25,"y")&gt;0,DATEDIF(I2514,'ObjProd (2)'!$C$25,"y") &amp; " " &amp; IF(DATEDIF(I2514,'ObjProd (2)'!$C$25,"y")=1,"an ","ans "),"") &amp;
   IF(DATEDIF(I2514,'ObjProd (2)'!$C$25,"ym")&gt;0,DATEDIF(I2514,'ObjProd (2)'!$C$25,"ym") &amp; " mois ", "") &amp;
   IF(INT(('ObjProd (2)'!$C$25-EDATE(I2514,DATEDIF(I2514,'ObjProd (2)'!$C$25,"y")*12+DATEDIF(I2514,'ObjProd (2)'!$C$25,"ym")))/7)&gt;0,
      INT(('ObjProd (2)'!$C$25-EDATE(I2514,DATEDIF(I2514,'ObjProd (2)'!$C$25,"y")*12+DATEDIF(I2514,'ObjProd (2)'!$C$25,"ym")))/7) &amp; " sem.",
      "")
)
)</f>
        <v/>
      </c>
      <c r="L2514" s="11" t="str">
        <f t="shared" si="399"/>
        <v/>
      </c>
      <c r="M2514" s="9" t="str">
        <f t="shared" si="395"/>
        <v/>
      </c>
      <c r="N2514" s="9" t="str" cm="1">
        <f t="array" aca="1" ref="N2514" ca="1">LEFT(L2514, IF(ISNUMBER(SUBSTITUTE(_xludf.MID(L2514, 2, 1), ".", ",")), 1, 2))</f>
        <v/>
      </c>
      <c r="O2514" s="19" t="str">
        <f t="shared" ca="1" si="401"/>
        <v/>
      </c>
      <c r="P2514" s="9" t="str">
        <f t="shared" ca="1" si="402"/>
        <v/>
      </c>
      <c r="Q2514" s="9" t="str">
        <f t="shared" ca="1" si="403"/>
        <v/>
      </c>
      <c r="R2514" s="9" t="str">
        <f t="shared" si="396"/>
        <v/>
      </c>
      <c r="S2514" t="str" cm="1">
        <f t="array" ref="S2514">IF(ISBLANK(C2514),"",IFERROR(INDEX(ListeSeries!$A$2:$A$1045, MATCH(1, (DatasScan!G2514=ListeSeries!$B$2:$B$1045) * (DatasScan!H2514&gt;=ListeSeries!$D$2:$D$1045) * (DatasScan!H2514&lt;=ListeSeries!$E$2:$E$1045), 0)), "no match"))</f>
        <v/>
      </c>
      <c r="T2514" s="7" t="str" cm="1">
        <f t="array" ref="T2514">IF(ISBLANK(C2514),"",IFERROR(INDEX(ListeSeries!$C$2:$C$1045, MATCH(1, (DatasScan!G2514=ListeSeries!$B$2:$B$1045) * (DatasScan!H2514&gt;=ListeSeries!$D$2:$D$1045) * (DatasScan!H2514&lt;=ListeSeries!$E$2:$E$1045), 0)), "no match"))</f>
        <v/>
      </c>
      <c r="U2514" s="11" t="str" cm="1">
        <f t="array" ref="U2514">IF(ISBLANK(C2514),"",IFERROR(INDEX(ListeSeries!$F$2:$F$1045, MATCH(1, (DatasScan!G2514=ListeSeries!$B$2:$B$1045) * (DatasScan!H2514&gt;=ListeSeries!$D$2:$D$1045) * (DatasScan!H2514&lt;=ListeSeries!$E$2:$E$1045), 0)), "no match"))</f>
        <v/>
      </c>
    </row>
    <row r="2515" spans="1:21" x14ac:dyDescent="0.25">
      <c r="A2515" s="6" t="str">
        <f t="shared" si="397"/>
        <v/>
      </c>
      <c r="B2515" s="272"/>
      <c r="F2515" s="7" t="str">
        <f t="shared" si="400"/>
        <v/>
      </c>
      <c r="G2515" s="21" t="str">
        <f>IF(ISBLANK(C2515),"",_xlfn.XLOOKUP(_xlfn.XLOOKUP(VALUE(LEFT(C2515,4)),Souches!$B$2:$B$15000,Souches!$E$2:$E$15000),Varietes!$B$2:$B$500,Varietes!$C$2:$C$500))</f>
        <v/>
      </c>
      <c r="H2515" s="19" t="str">
        <f>IF(ISBLANK(C2515),"",_xlfn.XLOOKUP(VALUE(LEFT(C2515,4)),Souches!$B$2:$B$15000,Souches!$D$2:$D$15000))</f>
        <v/>
      </c>
      <c r="I2515" s="10" t="str">
        <f t="shared" si="398"/>
        <v/>
      </c>
      <c r="J2515" s="19" t="str">
        <f>IF(I2515="","",INT(('ObjProd (2)'!$C$25-I2515)/7 * (ABS('ObjProd (2)'!$C$25-I2515)&gt;=7)))</f>
        <v/>
      </c>
      <c r="K2515" s="10" t="str">
        <f>IF(I2515="","",
IF(AND(DATEDIF(I2515,'ObjProd (2)'!$C$25,"y")=0,DATEDIF(I2515,'ObjProd (2)'!$C$25,"ym")=0,
   INT(('ObjProd (2)'!$C$25-EDATE(I2515,DATEDIF(I2515,'ObjProd (2)'!$C$25,"y")*12+DATEDIF(I2515,'ObjProd (2)'!$C$25,"ym")))/7)=0),
   "&lt; 1 sem.",
   IF(DATEDIF(I2515,'ObjProd (2)'!$C$25,"y")&gt;0,DATEDIF(I2515,'ObjProd (2)'!$C$25,"y") &amp; " " &amp; IF(DATEDIF(I2515,'ObjProd (2)'!$C$25,"y")=1,"an ","ans "),"") &amp;
   IF(DATEDIF(I2515,'ObjProd (2)'!$C$25,"ym")&gt;0,DATEDIF(I2515,'ObjProd (2)'!$C$25,"ym") &amp; " mois ", "") &amp;
   IF(INT(('ObjProd (2)'!$C$25-EDATE(I2515,DATEDIF(I2515,'ObjProd (2)'!$C$25,"y")*12+DATEDIF(I2515,'ObjProd (2)'!$C$25,"ym")))/7)&gt;0,
      INT(('ObjProd (2)'!$C$25-EDATE(I2515,DATEDIF(I2515,'ObjProd (2)'!$C$25,"y")*12+DATEDIF(I2515,'ObjProd (2)'!$C$25,"ym")))/7) &amp; " sem.",
      "")
)
)</f>
        <v/>
      </c>
      <c r="L2515" s="11" t="str">
        <f t="shared" si="399"/>
        <v/>
      </c>
      <c r="M2515" s="9" t="str">
        <f t="shared" si="395"/>
        <v/>
      </c>
      <c r="N2515" s="9" t="str" cm="1">
        <f t="array" aca="1" ref="N2515" ca="1">LEFT(L2515, IF(ISNUMBER(SUBSTITUTE(_xludf.MID(L2515, 2, 1), ".", ",")), 1, 2))</f>
        <v/>
      </c>
      <c r="O2515" s="19" t="str">
        <f t="shared" ca="1" si="401"/>
        <v/>
      </c>
      <c r="P2515" s="9" t="str">
        <f t="shared" ca="1" si="402"/>
        <v/>
      </c>
      <c r="Q2515" s="9" t="str">
        <f t="shared" ca="1" si="403"/>
        <v/>
      </c>
      <c r="R2515" s="9" t="str">
        <f t="shared" si="396"/>
        <v/>
      </c>
      <c r="S2515" t="str" cm="1">
        <f t="array" ref="S2515">IF(ISBLANK(C2515),"",IFERROR(INDEX(ListeSeries!$A$2:$A$1045, MATCH(1, (DatasScan!G2515=ListeSeries!$B$2:$B$1045) * (DatasScan!H2515&gt;=ListeSeries!$D$2:$D$1045) * (DatasScan!H2515&lt;=ListeSeries!$E$2:$E$1045), 0)), "no match"))</f>
        <v/>
      </c>
      <c r="T2515" s="7" t="str" cm="1">
        <f t="array" ref="T2515">IF(ISBLANK(C2515),"",IFERROR(INDEX(ListeSeries!$C$2:$C$1045, MATCH(1, (DatasScan!G2515=ListeSeries!$B$2:$B$1045) * (DatasScan!H2515&gt;=ListeSeries!$D$2:$D$1045) * (DatasScan!H2515&lt;=ListeSeries!$E$2:$E$1045), 0)), "no match"))</f>
        <v/>
      </c>
      <c r="U2515" s="11" t="str" cm="1">
        <f t="array" ref="U2515">IF(ISBLANK(C2515),"",IFERROR(INDEX(ListeSeries!$F$2:$F$1045, MATCH(1, (DatasScan!G2515=ListeSeries!$B$2:$B$1045) * (DatasScan!H2515&gt;=ListeSeries!$D$2:$D$1045) * (DatasScan!H2515&lt;=ListeSeries!$E$2:$E$1045), 0)), "no match"))</f>
        <v/>
      </c>
    </row>
    <row r="2516" spans="1:21" x14ac:dyDescent="0.25">
      <c r="A2516" s="6" t="str">
        <f t="shared" si="397"/>
        <v/>
      </c>
      <c r="B2516" s="272"/>
      <c r="F2516" s="7" t="str">
        <f t="shared" si="400"/>
        <v/>
      </c>
      <c r="G2516" s="21" t="str">
        <f>IF(ISBLANK(C2516),"",_xlfn.XLOOKUP(_xlfn.XLOOKUP(VALUE(LEFT(C2516,4)),Souches!$B$2:$B$15000,Souches!$E$2:$E$15000),Varietes!$B$2:$B$500,Varietes!$C$2:$C$500))</f>
        <v/>
      </c>
      <c r="H2516" s="19" t="str">
        <f>IF(ISBLANK(C2516),"",_xlfn.XLOOKUP(VALUE(LEFT(C2516,4)),Souches!$B$2:$B$15000,Souches!$D$2:$D$15000))</f>
        <v/>
      </c>
      <c r="I2516" s="10" t="str">
        <f t="shared" si="398"/>
        <v/>
      </c>
      <c r="J2516" s="19" t="str">
        <f>IF(I2516="","",INT(('ObjProd (2)'!$C$25-I2516)/7 * (ABS('ObjProd (2)'!$C$25-I2516)&gt;=7)))</f>
        <v/>
      </c>
      <c r="K2516" s="10" t="str">
        <f>IF(I2516="","",
IF(AND(DATEDIF(I2516,'ObjProd (2)'!$C$25,"y")=0,DATEDIF(I2516,'ObjProd (2)'!$C$25,"ym")=0,
   INT(('ObjProd (2)'!$C$25-EDATE(I2516,DATEDIF(I2516,'ObjProd (2)'!$C$25,"y")*12+DATEDIF(I2516,'ObjProd (2)'!$C$25,"ym")))/7)=0),
   "&lt; 1 sem.",
   IF(DATEDIF(I2516,'ObjProd (2)'!$C$25,"y")&gt;0,DATEDIF(I2516,'ObjProd (2)'!$C$25,"y") &amp; " " &amp; IF(DATEDIF(I2516,'ObjProd (2)'!$C$25,"y")=1,"an ","ans "),"") &amp;
   IF(DATEDIF(I2516,'ObjProd (2)'!$C$25,"ym")&gt;0,DATEDIF(I2516,'ObjProd (2)'!$C$25,"ym") &amp; " mois ", "") &amp;
   IF(INT(('ObjProd (2)'!$C$25-EDATE(I2516,DATEDIF(I2516,'ObjProd (2)'!$C$25,"y")*12+DATEDIF(I2516,'ObjProd (2)'!$C$25,"ym")))/7)&gt;0,
      INT(('ObjProd (2)'!$C$25-EDATE(I2516,DATEDIF(I2516,'ObjProd (2)'!$C$25,"y")*12+DATEDIF(I2516,'ObjProd (2)'!$C$25,"ym")))/7) &amp; " sem.",
      "")
)
)</f>
        <v/>
      </c>
      <c r="L2516" s="11" t="str">
        <f t="shared" si="399"/>
        <v/>
      </c>
      <c r="M2516" s="9" t="str">
        <f t="shared" si="395"/>
        <v/>
      </c>
      <c r="N2516" s="9" t="str" cm="1">
        <f t="array" aca="1" ref="N2516" ca="1">LEFT(L2516, IF(ISNUMBER(SUBSTITUTE(_xludf.MID(L2516, 2, 1), ".", ",")), 1, 2))</f>
        <v/>
      </c>
      <c r="O2516" s="19" t="str">
        <f t="shared" ca="1" si="401"/>
        <v/>
      </c>
      <c r="P2516" s="9" t="str">
        <f t="shared" ca="1" si="402"/>
        <v/>
      </c>
      <c r="Q2516" s="9" t="str">
        <f t="shared" ca="1" si="403"/>
        <v/>
      </c>
      <c r="R2516" s="9" t="str">
        <f t="shared" si="396"/>
        <v/>
      </c>
      <c r="S2516" t="str" cm="1">
        <f t="array" ref="S2516">IF(ISBLANK(C2516),"",IFERROR(INDEX(ListeSeries!$A$2:$A$1045, MATCH(1, (DatasScan!G2516=ListeSeries!$B$2:$B$1045) * (DatasScan!H2516&gt;=ListeSeries!$D$2:$D$1045) * (DatasScan!H2516&lt;=ListeSeries!$E$2:$E$1045), 0)), "no match"))</f>
        <v/>
      </c>
      <c r="T2516" s="7" t="str" cm="1">
        <f t="array" ref="T2516">IF(ISBLANK(C2516),"",IFERROR(INDEX(ListeSeries!$C$2:$C$1045, MATCH(1, (DatasScan!G2516=ListeSeries!$B$2:$B$1045) * (DatasScan!H2516&gt;=ListeSeries!$D$2:$D$1045) * (DatasScan!H2516&lt;=ListeSeries!$E$2:$E$1045), 0)), "no match"))</f>
        <v/>
      </c>
      <c r="U2516" s="11" t="str" cm="1">
        <f t="array" ref="U2516">IF(ISBLANK(C2516),"",IFERROR(INDEX(ListeSeries!$F$2:$F$1045, MATCH(1, (DatasScan!G2516=ListeSeries!$B$2:$B$1045) * (DatasScan!H2516&gt;=ListeSeries!$D$2:$D$1045) * (DatasScan!H2516&lt;=ListeSeries!$E$2:$E$1045), 0)), "no match"))</f>
        <v/>
      </c>
    </row>
    <row r="2517" spans="1:21" x14ac:dyDescent="0.25">
      <c r="A2517" s="6" t="str">
        <f t="shared" si="397"/>
        <v/>
      </c>
      <c r="B2517" s="272"/>
      <c r="F2517" s="7" t="str">
        <f t="shared" si="400"/>
        <v/>
      </c>
      <c r="G2517" s="21" t="str">
        <f>IF(ISBLANK(C2517),"",_xlfn.XLOOKUP(_xlfn.XLOOKUP(VALUE(LEFT(C2517,4)),Souches!$B$2:$B$15000,Souches!$E$2:$E$15000),Varietes!$B$2:$B$500,Varietes!$C$2:$C$500))</f>
        <v/>
      </c>
      <c r="H2517" s="19" t="str">
        <f>IF(ISBLANK(C2517),"",_xlfn.XLOOKUP(VALUE(LEFT(C2517,4)),Souches!$B$2:$B$15000,Souches!$D$2:$D$15000))</f>
        <v/>
      </c>
      <c r="I2517" s="10" t="str">
        <f t="shared" si="398"/>
        <v/>
      </c>
      <c r="J2517" s="19" t="str">
        <f>IF(I2517="","",INT(('ObjProd (2)'!$C$25-I2517)/7 * (ABS('ObjProd (2)'!$C$25-I2517)&gt;=7)))</f>
        <v/>
      </c>
      <c r="K2517" s="10" t="str">
        <f>IF(I2517="","",
IF(AND(DATEDIF(I2517,'ObjProd (2)'!$C$25,"y")=0,DATEDIF(I2517,'ObjProd (2)'!$C$25,"ym")=0,
   INT(('ObjProd (2)'!$C$25-EDATE(I2517,DATEDIF(I2517,'ObjProd (2)'!$C$25,"y")*12+DATEDIF(I2517,'ObjProd (2)'!$C$25,"ym")))/7)=0),
   "&lt; 1 sem.",
   IF(DATEDIF(I2517,'ObjProd (2)'!$C$25,"y")&gt;0,DATEDIF(I2517,'ObjProd (2)'!$C$25,"y") &amp; " " &amp; IF(DATEDIF(I2517,'ObjProd (2)'!$C$25,"y")=1,"an ","ans "),"") &amp;
   IF(DATEDIF(I2517,'ObjProd (2)'!$C$25,"ym")&gt;0,DATEDIF(I2517,'ObjProd (2)'!$C$25,"ym") &amp; " mois ", "") &amp;
   IF(INT(('ObjProd (2)'!$C$25-EDATE(I2517,DATEDIF(I2517,'ObjProd (2)'!$C$25,"y")*12+DATEDIF(I2517,'ObjProd (2)'!$C$25,"ym")))/7)&gt;0,
      INT(('ObjProd (2)'!$C$25-EDATE(I2517,DATEDIF(I2517,'ObjProd (2)'!$C$25,"y")*12+DATEDIF(I2517,'ObjProd (2)'!$C$25,"ym")))/7) &amp; " sem.",
      "")
)
)</f>
        <v/>
      </c>
      <c r="L2517" s="11" t="str">
        <f t="shared" si="399"/>
        <v/>
      </c>
      <c r="M2517" s="9" t="str">
        <f t="shared" si="395"/>
        <v/>
      </c>
      <c r="N2517" s="9" t="str" cm="1">
        <f t="array" aca="1" ref="N2517" ca="1">LEFT(L2517, IF(ISNUMBER(SUBSTITUTE(_xludf.MID(L2517, 2, 1), ".", ",")), 1, 2))</f>
        <v/>
      </c>
      <c r="O2517" s="19" t="str">
        <f t="shared" ca="1" si="401"/>
        <v/>
      </c>
      <c r="P2517" s="9" t="str">
        <f t="shared" ca="1" si="402"/>
        <v/>
      </c>
      <c r="Q2517" s="9" t="str">
        <f t="shared" ca="1" si="403"/>
        <v/>
      </c>
      <c r="R2517" s="9" t="str">
        <f t="shared" si="396"/>
        <v/>
      </c>
      <c r="S2517" t="str" cm="1">
        <f t="array" ref="S2517">IF(ISBLANK(C2517),"",IFERROR(INDEX(ListeSeries!$A$2:$A$1045, MATCH(1, (DatasScan!G2517=ListeSeries!$B$2:$B$1045) * (DatasScan!H2517&gt;=ListeSeries!$D$2:$D$1045) * (DatasScan!H2517&lt;=ListeSeries!$E$2:$E$1045), 0)), "no match"))</f>
        <v/>
      </c>
      <c r="T2517" s="7" t="str" cm="1">
        <f t="array" ref="T2517">IF(ISBLANK(C2517),"",IFERROR(INDEX(ListeSeries!$C$2:$C$1045, MATCH(1, (DatasScan!G2517=ListeSeries!$B$2:$B$1045) * (DatasScan!H2517&gt;=ListeSeries!$D$2:$D$1045) * (DatasScan!H2517&lt;=ListeSeries!$E$2:$E$1045), 0)), "no match"))</f>
        <v/>
      </c>
      <c r="U2517" s="11" t="str" cm="1">
        <f t="array" ref="U2517">IF(ISBLANK(C2517),"",IFERROR(INDEX(ListeSeries!$F$2:$F$1045, MATCH(1, (DatasScan!G2517=ListeSeries!$B$2:$B$1045) * (DatasScan!H2517&gt;=ListeSeries!$D$2:$D$1045) * (DatasScan!H2517&lt;=ListeSeries!$E$2:$E$1045), 0)), "no match"))</f>
        <v/>
      </c>
    </row>
    <row r="2518" spans="1:21" ht="15" customHeight="1" x14ac:dyDescent="0.25">
      <c r="A2518" s="6" t="str">
        <f t="shared" si="397"/>
        <v/>
      </c>
      <c r="B2518" s="272"/>
      <c r="F2518" s="7" t="str">
        <f t="shared" si="400"/>
        <v/>
      </c>
      <c r="G2518" s="21" t="str">
        <f>IF(ISBLANK(C2518),"",_xlfn.XLOOKUP(_xlfn.XLOOKUP(VALUE(LEFT(C2518,4)),Souches!$B$2:$B$15000,Souches!$E$2:$E$15000),Varietes!$B$2:$B$500,Varietes!$C$2:$C$500))</f>
        <v/>
      </c>
      <c r="H2518" s="19" t="str">
        <f>IF(ISBLANK(C2518),"",_xlfn.XLOOKUP(VALUE(LEFT(C2518,4)),Souches!$B$2:$B$15000,Souches!$D$2:$D$15000))</f>
        <v/>
      </c>
      <c r="I2518" s="10" t="str">
        <f t="shared" si="398"/>
        <v/>
      </c>
      <c r="J2518" s="19" t="str">
        <f>IF(I2518="","",INT(('ObjProd (2)'!$C$25-I2518)/7 * (ABS('ObjProd (2)'!$C$25-I2518)&gt;=7)))</f>
        <v/>
      </c>
      <c r="K2518" s="10" t="str">
        <f>IF(I2518="","",
IF(AND(DATEDIF(I2518,'ObjProd (2)'!$C$25,"y")=0,DATEDIF(I2518,'ObjProd (2)'!$C$25,"ym")=0,
   INT(('ObjProd (2)'!$C$25-EDATE(I2518,DATEDIF(I2518,'ObjProd (2)'!$C$25,"y")*12+DATEDIF(I2518,'ObjProd (2)'!$C$25,"ym")))/7)=0),
   "&lt; 1 sem.",
   IF(DATEDIF(I2518,'ObjProd (2)'!$C$25,"y")&gt;0,DATEDIF(I2518,'ObjProd (2)'!$C$25,"y") &amp; " " &amp; IF(DATEDIF(I2518,'ObjProd (2)'!$C$25,"y")=1,"an ","ans "),"") &amp;
   IF(DATEDIF(I2518,'ObjProd (2)'!$C$25,"ym")&gt;0,DATEDIF(I2518,'ObjProd (2)'!$C$25,"ym") &amp; " mois ", "") &amp;
   IF(INT(('ObjProd (2)'!$C$25-EDATE(I2518,DATEDIF(I2518,'ObjProd (2)'!$C$25,"y")*12+DATEDIF(I2518,'ObjProd (2)'!$C$25,"ym")))/7)&gt;0,
      INT(('ObjProd (2)'!$C$25-EDATE(I2518,DATEDIF(I2518,'ObjProd (2)'!$C$25,"y")*12+DATEDIF(I2518,'ObjProd (2)'!$C$25,"ym")))/7) &amp; " sem.",
      "")
)
)</f>
        <v/>
      </c>
      <c r="L2518" s="11" t="str">
        <f t="shared" si="399"/>
        <v/>
      </c>
      <c r="M2518" s="9" t="str">
        <f t="shared" si="395"/>
        <v/>
      </c>
      <c r="N2518" s="9" t="str" cm="1">
        <f t="array" aca="1" ref="N2518" ca="1">LEFT(L2518, IF(ISNUMBER(SUBSTITUTE(_xludf.MID(L2518, 2, 1), ".", ",")), 1, 2))</f>
        <v/>
      </c>
      <c r="O2518" s="19" t="str">
        <f t="shared" ca="1" si="401"/>
        <v/>
      </c>
      <c r="P2518" s="9" t="str">
        <f t="shared" ca="1" si="402"/>
        <v/>
      </c>
      <c r="Q2518" s="9" t="str">
        <f t="shared" ca="1" si="403"/>
        <v/>
      </c>
      <c r="R2518" s="9" t="str">
        <f t="shared" si="396"/>
        <v/>
      </c>
      <c r="S2518" t="str" cm="1">
        <f t="array" ref="S2518">IF(ISBLANK(C2518),"",IFERROR(INDEX(ListeSeries!$A$2:$A$1045, MATCH(1, (DatasScan!G2518=ListeSeries!$B$2:$B$1045) * (DatasScan!H2518&gt;=ListeSeries!$D$2:$D$1045) * (DatasScan!H2518&lt;=ListeSeries!$E$2:$E$1045), 0)), "no match"))</f>
        <v/>
      </c>
      <c r="T2518" s="7" t="str" cm="1">
        <f t="array" ref="T2518">IF(ISBLANK(C2518),"",IFERROR(INDEX(ListeSeries!$C$2:$C$1045, MATCH(1, (DatasScan!G2518=ListeSeries!$B$2:$B$1045) * (DatasScan!H2518&gt;=ListeSeries!$D$2:$D$1045) * (DatasScan!H2518&lt;=ListeSeries!$E$2:$E$1045), 0)), "no match"))</f>
        <v/>
      </c>
      <c r="U2518" s="11" t="str" cm="1">
        <f t="array" ref="U2518">IF(ISBLANK(C2518),"",IFERROR(INDEX(ListeSeries!$F$2:$F$1045, MATCH(1, (DatasScan!G2518=ListeSeries!$B$2:$B$1045) * (DatasScan!H2518&gt;=ListeSeries!$D$2:$D$1045) * (DatasScan!H2518&lt;=ListeSeries!$E$2:$E$1045), 0)), "no match"))</f>
        <v/>
      </c>
    </row>
    <row r="2519" spans="1:21" ht="15" customHeight="1" x14ac:dyDescent="0.25">
      <c r="A2519" s="6" t="str">
        <f t="shared" si="397"/>
        <v/>
      </c>
      <c r="B2519" s="272"/>
      <c r="F2519" s="7" t="str">
        <f t="shared" si="400"/>
        <v/>
      </c>
      <c r="G2519" s="21" t="str">
        <f>IF(ISBLANK(C2519),"",_xlfn.XLOOKUP(_xlfn.XLOOKUP(VALUE(LEFT(C2519,4)),Souches!$B$2:$B$15000,Souches!$E$2:$E$15000),Varietes!$B$2:$B$500,Varietes!$C$2:$C$500))</f>
        <v/>
      </c>
      <c r="H2519" s="19" t="str">
        <f>IF(ISBLANK(C2519),"",_xlfn.XLOOKUP(VALUE(LEFT(C2519,4)),Souches!$B$2:$B$15000,Souches!$D$2:$D$15000))</f>
        <v/>
      </c>
      <c r="I2519" s="10" t="str">
        <f t="shared" si="398"/>
        <v/>
      </c>
      <c r="J2519" s="19" t="str">
        <f>IF(I2519="","",INT(('ObjProd (2)'!$C$25-I2519)/7 * (ABS('ObjProd (2)'!$C$25-I2519)&gt;=7)))</f>
        <v/>
      </c>
      <c r="K2519" s="10" t="str">
        <f>IF(I2519="","",
IF(AND(DATEDIF(I2519,'ObjProd (2)'!$C$25,"y")=0,DATEDIF(I2519,'ObjProd (2)'!$C$25,"ym")=0,
   INT(('ObjProd (2)'!$C$25-EDATE(I2519,DATEDIF(I2519,'ObjProd (2)'!$C$25,"y")*12+DATEDIF(I2519,'ObjProd (2)'!$C$25,"ym")))/7)=0),
   "&lt; 1 sem.",
   IF(DATEDIF(I2519,'ObjProd (2)'!$C$25,"y")&gt;0,DATEDIF(I2519,'ObjProd (2)'!$C$25,"y") &amp; " " &amp; IF(DATEDIF(I2519,'ObjProd (2)'!$C$25,"y")=1,"an ","ans "),"") &amp;
   IF(DATEDIF(I2519,'ObjProd (2)'!$C$25,"ym")&gt;0,DATEDIF(I2519,'ObjProd (2)'!$C$25,"ym") &amp; " mois ", "") &amp;
   IF(INT(('ObjProd (2)'!$C$25-EDATE(I2519,DATEDIF(I2519,'ObjProd (2)'!$C$25,"y")*12+DATEDIF(I2519,'ObjProd (2)'!$C$25,"ym")))/7)&gt;0,
      INT(('ObjProd (2)'!$C$25-EDATE(I2519,DATEDIF(I2519,'ObjProd (2)'!$C$25,"y")*12+DATEDIF(I2519,'ObjProd (2)'!$C$25,"ym")))/7) &amp; " sem.",
      "")
)
)</f>
        <v/>
      </c>
      <c r="L2519" s="11" t="str">
        <f t="shared" si="399"/>
        <v/>
      </c>
      <c r="M2519" s="9" t="str">
        <f t="shared" si="395"/>
        <v/>
      </c>
      <c r="N2519" s="9" t="str" cm="1">
        <f t="array" aca="1" ref="N2519" ca="1">LEFT(L2519, IF(ISNUMBER(SUBSTITUTE(_xludf.MID(L2519, 2, 1), ".", ",")), 1, 2))</f>
        <v/>
      </c>
      <c r="O2519" s="19" t="str">
        <f t="shared" ca="1" si="401"/>
        <v/>
      </c>
      <c r="P2519" s="9" t="str">
        <f t="shared" ca="1" si="402"/>
        <v/>
      </c>
      <c r="Q2519" s="9" t="str">
        <f t="shared" ca="1" si="403"/>
        <v/>
      </c>
      <c r="R2519" s="9" t="str">
        <f t="shared" si="396"/>
        <v/>
      </c>
      <c r="S2519" t="str" cm="1">
        <f t="array" ref="S2519">IF(ISBLANK(C2519),"",IFERROR(INDEX(ListeSeries!$A$2:$A$1045, MATCH(1, (DatasScan!G2519=ListeSeries!$B$2:$B$1045) * (DatasScan!H2519&gt;=ListeSeries!$D$2:$D$1045) * (DatasScan!H2519&lt;=ListeSeries!$E$2:$E$1045), 0)), "no match"))</f>
        <v/>
      </c>
      <c r="T2519" s="7" t="str" cm="1">
        <f t="array" ref="T2519">IF(ISBLANK(C2519),"",IFERROR(INDEX(ListeSeries!$C$2:$C$1045, MATCH(1, (DatasScan!G2519=ListeSeries!$B$2:$B$1045) * (DatasScan!H2519&gt;=ListeSeries!$D$2:$D$1045) * (DatasScan!H2519&lt;=ListeSeries!$E$2:$E$1045), 0)), "no match"))</f>
        <v/>
      </c>
      <c r="U2519" s="11" t="str" cm="1">
        <f t="array" ref="U2519">IF(ISBLANK(C2519),"",IFERROR(INDEX(ListeSeries!$F$2:$F$1045, MATCH(1, (DatasScan!G2519=ListeSeries!$B$2:$B$1045) * (DatasScan!H2519&gt;=ListeSeries!$D$2:$D$1045) * (DatasScan!H2519&lt;=ListeSeries!$E$2:$E$1045), 0)), "no match"))</f>
        <v/>
      </c>
    </row>
    <row r="2520" spans="1:21" ht="15" customHeight="1" x14ac:dyDescent="0.25">
      <c r="A2520" s="6" t="str">
        <f t="shared" si="397"/>
        <v/>
      </c>
      <c r="B2520" s="272"/>
      <c r="F2520" s="7" t="str">
        <f t="shared" si="400"/>
        <v/>
      </c>
      <c r="G2520" s="21" t="str">
        <f>IF(ISBLANK(C2520),"",_xlfn.XLOOKUP(_xlfn.XLOOKUP(VALUE(LEFT(C2520,4)),Souches!$B$2:$B$15000,Souches!$E$2:$E$15000),Varietes!$B$2:$B$500,Varietes!$C$2:$C$500))</f>
        <v/>
      </c>
      <c r="H2520" s="19" t="str">
        <f>IF(ISBLANK(C2520),"",_xlfn.XLOOKUP(VALUE(LEFT(C2520,4)),Souches!$B$2:$B$15000,Souches!$D$2:$D$15000))</f>
        <v/>
      </c>
      <c r="I2520" s="10" t="str">
        <f t="shared" si="398"/>
        <v/>
      </c>
      <c r="J2520" s="19" t="str">
        <f>IF(I2520="","",INT(('ObjProd (2)'!$C$25-I2520)/7 * (ABS('ObjProd (2)'!$C$25-I2520)&gt;=7)))</f>
        <v/>
      </c>
      <c r="K2520" s="10" t="str">
        <f>IF(I2520="","",
IF(AND(DATEDIF(I2520,'ObjProd (2)'!$C$25,"y")=0,DATEDIF(I2520,'ObjProd (2)'!$C$25,"ym")=0,
   INT(('ObjProd (2)'!$C$25-EDATE(I2520,DATEDIF(I2520,'ObjProd (2)'!$C$25,"y")*12+DATEDIF(I2520,'ObjProd (2)'!$C$25,"ym")))/7)=0),
   "&lt; 1 sem.",
   IF(DATEDIF(I2520,'ObjProd (2)'!$C$25,"y")&gt;0,DATEDIF(I2520,'ObjProd (2)'!$C$25,"y") &amp; " " &amp; IF(DATEDIF(I2520,'ObjProd (2)'!$C$25,"y")=1,"an ","ans "),"") &amp;
   IF(DATEDIF(I2520,'ObjProd (2)'!$C$25,"ym")&gt;0,DATEDIF(I2520,'ObjProd (2)'!$C$25,"ym") &amp; " mois ", "") &amp;
   IF(INT(('ObjProd (2)'!$C$25-EDATE(I2520,DATEDIF(I2520,'ObjProd (2)'!$C$25,"y")*12+DATEDIF(I2520,'ObjProd (2)'!$C$25,"ym")))/7)&gt;0,
      INT(('ObjProd (2)'!$C$25-EDATE(I2520,DATEDIF(I2520,'ObjProd (2)'!$C$25,"y")*12+DATEDIF(I2520,'ObjProd (2)'!$C$25,"ym")))/7) &amp; " sem.",
      "")
)
)</f>
        <v/>
      </c>
      <c r="L2520" s="11" t="str">
        <f t="shared" si="399"/>
        <v/>
      </c>
      <c r="M2520" s="9" t="str">
        <f t="shared" si="395"/>
        <v/>
      </c>
      <c r="N2520" s="9" t="str" cm="1">
        <f t="array" aca="1" ref="N2520" ca="1">LEFT(L2520, IF(ISNUMBER(SUBSTITUTE(_xludf.MID(L2520, 2, 1), ".", ",")), 1, 2))</f>
        <v/>
      </c>
      <c r="O2520" s="19" t="str">
        <f t="shared" ca="1" si="401"/>
        <v/>
      </c>
      <c r="P2520" s="9" t="str">
        <f t="shared" ca="1" si="402"/>
        <v/>
      </c>
      <c r="Q2520" s="9" t="str">
        <f t="shared" ca="1" si="403"/>
        <v/>
      </c>
      <c r="R2520" s="9" t="str">
        <f t="shared" si="396"/>
        <v/>
      </c>
      <c r="S2520" t="str" cm="1">
        <f t="array" ref="S2520">IF(ISBLANK(C2520),"",IFERROR(INDEX(ListeSeries!$A$2:$A$1045, MATCH(1, (DatasScan!G2520=ListeSeries!$B$2:$B$1045) * (DatasScan!H2520&gt;=ListeSeries!$D$2:$D$1045) * (DatasScan!H2520&lt;=ListeSeries!$E$2:$E$1045), 0)), "no match"))</f>
        <v/>
      </c>
      <c r="T2520" s="7" t="str" cm="1">
        <f t="array" ref="T2520">IF(ISBLANK(C2520),"",IFERROR(INDEX(ListeSeries!$C$2:$C$1045, MATCH(1, (DatasScan!G2520=ListeSeries!$B$2:$B$1045) * (DatasScan!H2520&gt;=ListeSeries!$D$2:$D$1045) * (DatasScan!H2520&lt;=ListeSeries!$E$2:$E$1045), 0)), "no match"))</f>
        <v/>
      </c>
      <c r="U2520" s="11" t="str" cm="1">
        <f t="array" ref="U2520">IF(ISBLANK(C2520),"",IFERROR(INDEX(ListeSeries!$F$2:$F$1045, MATCH(1, (DatasScan!G2520=ListeSeries!$B$2:$B$1045) * (DatasScan!H2520&gt;=ListeSeries!$D$2:$D$1045) * (DatasScan!H2520&lt;=ListeSeries!$E$2:$E$1045), 0)), "no match"))</f>
        <v/>
      </c>
    </row>
    <row r="2521" spans="1:21" ht="15" customHeight="1" x14ac:dyDescent="0.25">
      <c r="A2521" s="6" t="str">
        <f t="shared" si="397"/>
        <v/>
      </c>
      <c r="B2521" s="272"/>
      <c r="F2521" s="7" t="str">
        <f t="shared" si="400"/>
        <v/>
      </c>
      <c r="G2521" s="21" t="str">
        <f>IF(ISBLANK(C2521),"",_xlfn.XLOOKUP(_xlfn.XLOOKUP(VALUE(LEFT(C2521,4)),Souches!$B$2:$B$15000,Souches!$E$2:$E$15000),Varietes!$B$2:$B$500,Varietes!$C$2:$C$500))</f>
        <v/>
      </c>
      <c r="H2521" s="19" t="str">
        <f>IF(ISBLANK(C2521),"",_xlfn.XLOOKUP(VALUE(LEFT(C2521,4)),Souches!$B$2:$B$15000,Souches!$D$2:$D$15000))</f>
        <v/>
      </c>
      <c r="I2521" s="10" t="str">
        <f t="shared" si="398"/>
        <v/>
      </c>
      <c r="J2521" s="19" t="str">
        <f>IF(I2521="","",INT(('ObjProd (2)'!$C$25-I2521)/7 * (ABS('ObjProd (2)'!$C$25-I2521)&gt;=7)))</f>
        <v/>
      </c>
      <c r="K2521" s="10" t="str">
        <f>IF(I2521="","",
IF(AND(DATEDIF(I2521,'ObjProd (2)'!$C$25,"y")=0,DATEDIF(I2521,'ObjProd (2)'!$C$25,"ym")=0,
   INT(('ObjProd (2)'!$C$25-EDATE(I2521,DATEDIF(I2521,'ObjProd (2)'!$C$25,"y")*12+DATEDIF(I2521,'ObjProd (2)'!$C$25,"ym")))/7)=0),
   "&lt; 1 sem.",
   IF(DATEDIF(I2521,'ObjProd (2)'!$C$25,"y")&gt;0,DATEDIF(I2521,'ObjProd (2)'!$C$25,"y") &amp; " " &amp; IF(DATEDIF(I2521,'ObjProd (2)'!$C$25,"y")=1,"an ","ans "),"") &amp;
   IF(DATEDIF(I2521,'ObjProd (2)'!$C$25,"ym")&gt;0,DATEDIF(I2521,'ObjProd (2)'!$C$25,"ym") &amp; " mois ", "") &amp;
   IF(INT(('ObjProd (2)'!$C$25-EDATE(I2521,DATEDIF(I2521,'ObjProd (2)'!$C$25,"y")*12+DATEDIF(I2521,'ObjProd (2)'!$C$25,"ym")))/7)&gt;0,
      INT(('ObjProd (2)'!$C$25-EDATE(I2521,DATEDIF(I2521,'ObjProd (2)'!$C$25,"y")*12+DATEDIF(I2521,'ObjProd (2)'!$C$25,"ym")))/7) &amp; " sem.",
      "")
)
)</f>
        <v/>
      </c>
      <c r="L2521" s="11" t="str">
        <f t="shared" si="399"/>
        <v/>
      </c>
      <c r="M2521" s="9" t="str">
        <f t="shared" si="395"/>
        <v/>
      </c>
      <c r="N2521" s="9" t="str" cm="1">
        <f t="array" aca="1" ref="N2521" ca="1">LEFT(L2521, IF(ISNUMBER(SUBSTITUTE(_xludf.MID(L2521, 2, 1), ".", ",")), 1, 2))</f>
        <v/>
      </c>
      <c r="O2521" s="19" t="str">
        <f t="shared" ca="1" si="401"/>
        <v/>
      </c>
      <c r="P2521" s="9" t="str">
        <f t="shared" ca="1" si="402"/>
        <v/>
      </c>
      <c r="Q2521" s="9" t="str">
        <f t="shared" ca="1" si="403"/>
        <v/>
      </c>
      <c r="R2521" s="9" t="str">
        <f t="shared" si="396"/>
        <v/>
      </c>
      <c r="S2521" t="str" cm="1">
        <f t="array" ref="S2521">IF(ISBLANK(C2521),"",IFERROR(INDEX(ListeSeries!$A$2:$A$1045, MATCH(1, (DatasScan!G2521=ListeSeries!$B$2:$B$1045) * (DatasScan!H2521&gt;=ListeSeries!$D$2:$D$1045) * (DatasScan!H2521&lt;=ListeSeries!$E$2:$E$1045), 0)), "no match"))</f>
        <v/>
      </c>
      <c r="T2521" s="7" t="str" cm="1">
        <f t="array" ref="T2521">IF(ISBLANK(C2521),"",IFERROR(INDEX(ListeSeries!$C$2:$C$1045, MATCH(1, (DatasScan!G2521=ListeSeries!$B$2:$B$1045) * (DatasScan!H2521&gt;=ListeSeries!$D$2:$D$1045) * (DatasScan!H2521&lt;=ListeSeries!$E$2:$E$1045), 0)), "no match"))</f>
        <v/>
      </c>
      <c r="U2521" s="11" t="str" cm="1">
        <f t="array" ref="U2521">IF(ISBLANK(C2521),"",IFERROR(INDEX(ListeSeries!$F$2:$F$1045, MATCH(1, (DatasScan!G2521=ListeSeries!$B$2:$B$1045) * (DatasScan!H2521&gt;=ListeSeries!$D$2:$D$1045) * (DatasScan!H2521&lt;=ListeSeries!$E$2:$E$1045), 0)), "no match"))</f>
        <v/>
      </c>
    </row>
    <row r="2522" spans="1:21" ht="15" customHeight="1" x14ac:dyDescent="0.25">
      <c r="A2522" s="6" t="str">
        <f t="shared" si="397"/>
        <v/>
      </c>
      <c r="B2522" s="272"/>
      <c r="F2522" s="7" t="str">
        <f t="shared" si="400"/>
        <v/>
      </c>
      <c r="G2522" s="21" t="str">
        <f>IF(ISBLANK(C2522),"",_xlfn.XLOOKUP(_xlfn.XLOOKUP(VALUE(LEFT(C2522,4)),Souches!$B$2:$B$15000,Souches!$E$2:$E$15000),Varietes!$B$2:$B$500,Varietes!$C$2:$C$500))</f>
        <v/>
      </c>
      <c r="H2522" s="19" t="str">
        <f>IF(ISBLANK(C2522),"",_xlfn.XLOOKUP(VALUE(LEFT(C2522,4)),Souches!$B$2:$B$15000,Souches!$D$2:$D$15000))</f>
        <v/>
      </c>
      <c r="I2522" s="10" t="str">
        <f t="shared" si="398"/>
        <v/>
      </c>
      <c r="J2522" s="19" t="str">
        <f>IF(I2522="","",INT(('ObjProd (2)'!$C$25-I2522)/7 * (ABS('ObjProd (2)'!$C$25-I2522)&gt;=7)))</f>
        <v/>
      </c>
      <c r="K2522" s="10" t="str">
        <f>IF(I2522="","",
IF(AND(DATEDIF(I2522,'ObjProd (2)'!$C$25,"y")=0,DATEDIF(I2522,'ObjProd (2)'!$C$25,"ym")=0,
   INT(('ObjProd (2)'!$C$25-EDATE(I2522,DATEDIF(I2522,'ObjProd (2)'!$C$25,"y")*12+DATEDIF(I2522,'ObjProd (2)'!$C$25,"ym")))/7)=0),
   "&lt; 1 sem.",
   IF(DATEDIF(I2522,'ObjProd (2)'!$C$25,"y")&gt;0,DATEDIF(I2522,'ObjProd (2)'!$C$25,"y") &amp; " " &amp; IF(DATEDIF(I2522,'ObjProd (2)'!$C$25,"y")=1,"an ","ans "),"") &amp;
   IF(DATEDIF(I2522,'ObjProd (2)'!$C$25,"ym")&gt;0,DATEDIF(I2522,'ObjProd (2)'!$C$25,"ym") &amp; " mois ", "") &amp;
   IF(INT(('ObjProd (2)'!$C$25-EDATE(I2522,DATEDIF(I2522,'ObjProd (2)'!$C$25,"y")*12+DATEDIF(I2522,'ObjProd (2)'!$C$25,"ym")))/7)&gt;0,
      INT(('ObjProd (2)'!$C$25-EDATE(I2522,DATEDIF(I2522,'ObjProd (2)'!$C$25,"y")*12+DATEDIF(I2522,'ObjProd (2)'!$C$25,"ym")))/7) &amp; " sem.",
      "")
)
)</f>
        <v/>
      </c>
      <c r="L2522" s="11" t="str">
        <f t="shared" si="399"/>
        <v/>
      </c>
      <c r="M2522" s="9" t="str">
        <f t="shared" si="395"/>
        <v/>
      </c>
      <c r="N2522" s="9" t="str" cm="1">
        <f t="array" aca="1" ref="N2522" ca="1">LEFT(L2522, IF(ISNUMBER(SUBSTITUTE(_xludf.MID(L2522, 2, 1), ".", ",")), 1, 2))</f>
        <v/>
      </c>
      <c r="O2522" s="19" t="str">
        <f t="shared" ca="1" si="401"/>
        <v/>
      </c>
      <c r="P2522" s="9" t="str">
        <f t="shared" ca="1" si="402"/>
        <v/>
      </c>
      <c r="Q2522" s="9" t="str">
        <f t="shared" ca="1" si="403"/>
        <v/>
      </c>
      <c r="R2522" s="9" t="str">
        <f t="shared" si="396"/>
        <v/>
      </c>
      <c r="S2522" t="str" cm="1">
        <f t="array" ref="S2522">IF(ISBLANK(C2522),"",IFERROR(INDEX(ListeSeries!$A$2:$A$1045, MATCH(1, (DatasScan!G2522=ListeSeries!$B$2:$B$1045) * (DatasScan!H2522&gt;=ListeSeries!$D$2:$D$1045) * (DatasScan!H2522&lt;=ListeSeries!$E$2:$E$1045), 0)), "no match"))</f>
        <v/>
      </c>
      <c r="T2522" s="7" t="str" cm="1">
        <f t="array" ref="T2522">IF(ISBLANK(C2522),"",IFERROR(INDEX(ListeSeries!$C$2:$C$1045, MATCH(1, (DatasScan!G2522=ListeSeries!$B$2:$B$1045) * (DatasScan!H2522&gt;=ListeSeries!$D$2:$D$1045) * (DatasScan!H2522&lt;=ListeSeries!$E$2:$E$1045), 0)), "no match"))</f>
        <v/>
      </c>
      <c r="U2522" s="11" t="str" cm="1">
        <f t="array" ref="U2522">IF(ISBLANK(C2522),"",IFERROR(INDEX(ListeSeries!$F$2:$F$1045, MATCH(1, (DatasScan!G2522=ListeSeries!$B$2:$B$1045) * (DatasScan!H2522&gt;=ListeSeries!$D$2:$D$1045) * (DatasScan!H2522&lt;=ListeSeries!$E$2:$E$1045), 0)), "no match"))</f>
        <v/>
      </c>
    </row>
    <row r="2523" spans="1:21" ht="15" customHeight="1" x14ac:dyDescent="0.25">
      <c r="A2523" s="6" t="str">
        <f t="shared" si="397"/>
        <v/>
      </c>
      <c r="B2523" s="272"/>
      <c r="F2523" s="7" t="str">
        <f t="shared" si="400"/>
        <v/>
      </c>
      <c r="G2523" s="21" t="str">
        <f>IF(ISBLANK(C2523),"",_xlfn.XLOOKUP(_xlfn.XLOOKUP(VALUE(LEFT(C2523,4)),Souches!$B$2:$B$15000,Souches!$E$2:$E$15000),Varietes!$B$2:$B$500,Varietes!$C$2:$C$500))</f>
        <v/>
      </c>
      <c r="H2523" s="19" t="str">
        <f>IF(ISBLANK(C2523),"",_xlfn.XLOOKUP(VALUE(LEFT(C2523,4)),Souches!$B$2:$B$15000,Souches!$D$2:$D$15000))</f>
        <v/>
      </c>
      <c r="I2523" s="10" t="str">
        <f t="shared" si="398"/>
        <v/>
      </c>
      <c r="J2523" s="19" t="str">
        <f>IF(I2523="","",INT(('ObjProd (2)'!$C$25-I2523)/7 * (ABS('ObjProd (2)'!$C$25-I2523)&gt;=7)))</f>
        <v/>
      </c>
      <c r="K2523" s="10" t="str">
        <f>IF(I2523="","",
IF(AND(DATEDIF(I2523,'ObjProd (2)'!$C$25,"y")=0,DATEDIF(I2523,'ObjProd (2)'!$C$25,"ym")=0,
   INT(('ObjProd (2)'!$C$25-EDATE(I2523,DATEDIF(I2523,'ObjProd (2)'!$C$25,"y")*12+DATEDIF(I2523,'ObjProd (2)'!$C$25,"ym")))/7)=0),
   "&lt; 1 sem.",
   IF(DATEDIF(I2523,'ObjProd (2)'!$C$25,"y")&gt;0,DATEDIF(I2523,'ObjProd (2)'!$C$25,"y") &amp; " " &amp; IF(DATEDIF(I2523,'ObjProd (2)'!$C$25,"y")=1,"an ","ans "),"") &amp;
   IF(DATEDIF(I2523,'ObjProd (2)'!$C$25,"ym")&gt;0,DATEDIF(I2523,'ObjProd (2)'!$C$25,"ym") &amp; " mois ", "") &amp;
   IF(INT(('ObjProd (2)'!$C$25-EDATE(I2523,DATEDIF(I2523,'ObjProd (2)'!$C$25,"y")*12+DATEDIF(I2523,'ObjProd (2)'!$C$25,"ym")))/7)&gt;0,
      INT(('ObjProd (2)'!$C$25-EDATE(I2523,DATEDIF(I2523,'ObjProd (2)'!$C$25,"y")*12+DATEDIF(I2523,'ObjProd (2)'!$C$25,"ym")))/7) &amp; " sem.",
      "")
)
)</f>
        <v/>
      </c>
      <c r="L2523" s="11" t="str">
        <f t="shared" si="399"/>
        <v/>
      </c>
      <c r="M2523" s="9" t="str">
        <f t="shared" si="395"/>
        <v/>
      </c>
      <c r="N2523" s="9" t="str" cm="1">
        <f t="array" aca="1" ref="N2523" ca="1">LEFT(L2523, IF(ISNUMBER(SUBSTITUTE(_xludf.MID(L2523, 2, 1), ".", ",")), 1, 2))</f>
        <v/>
      </c>
      <c r="O2523" s="19" t="str">
        <f t="shared" ca="1" si="401"/>
        <v/>
      </c>
      <c r="P2523" s="9" t="str">
        <f t="shared" ca="1" si="402"/>
        <v/>
      </c>
      <c r="Q2523" s="9" t="str">
        <f t="shared" ca="1" si="403"/>
        <v/>
      </c>
      <c r="R2523" s="9" t="str">
        <f t="shared" si="396"/>
        <v/>
      </c>
      <c r="S2523" t="str" cm="1">
        <f t="array" ref="S2523">IF(ISBLANK(C2523),"",IFERROR(INDEX(ListeSeries!$A$2:$A$1045, MATCH(1, (DatasScan!G2523=ListeSeries!$B$2:$B$1045) * (DatasScan!H2523&gt;=ListeSeries!$D$2:$D$1045) * (DatasScan!H2523&lt;=ListeSeries!$E$2:$E$1045), 0)), "no match"))</f>
        <v/>
      </c>
      <c r="T2523" s="7" t="str" cm="1">
        <f t="array" ref="T2523">IF(ISBLANK(C2523),"",IFERROR(INDEX(ListeSeries!$C$2:$C$1045, MATCH(1, (DatasScan!G2523=ListeSeries!$B$2:$B$1045) * (DatasScan!H2523&gt;=ListeSeries!$D$2:$D$1045) * (DatasScan!H2523&lt;=ListeSeries!$E$2:$E$1045), 0)), "no match"))</f>
        <v/>
      </c>
      <c r="U2523" s="11" t="str" cm="1">
        <f t="array" ref="U2523">IF(ISBLANK(C2523),"",IFERROR(INDEX(ListeSeries!$F$2:$F$1045, MATCH(1, (DatasScan!G2523=ListeSeries!$B$2:$B$1045) * (DatasScan!H2523&gt;=ListeSeries!$D$2:$D$1045) * (DatasScan!H2523&lt;=ListeSeries!$E$2:$E$1045), 0)), "no match"))</f>
        <v/>
      </c>
    </row>
    <row r="2524" spans="1:21" ht="15" customHeight="1" x14ac:dyDescent="0.25">
      <c r="A2524" s="6" t="str">
        <f t="shared" si="397"/>
        <v/>
      </c>
      <c r="B2524" s="272"/>
      <c r="F2524" s="7" t="str">
        <f t="shared" si="400"/>
        <v/>
      </c>
      <c r="G2524" s="21" t="str">
        <f>IF(ISBLANK(C2524),"",_xlfn.XLOOKUP(_xlfn.XLOOKUP(VALUE(LEFT(C2524,4)),Souches!$B$2:$B$15000,Souches!$E$2:$E$15000),Varietes!$B$2:$B$500,Varietes!$C$2:$C$500))</f>
        <v/>
      </c>
      <c r="H2524" s="19" t="str">
        <f>IF(ISBLANK(C2524),"",_xlfn.XLOOKUP(VALUE(LEFT(C2524,4)),Souches!$B$2:$B$15000,Souches!$D$2:$D$15000))</f>
        <v/>
      </c>
      <c r="I2524" s="10" t="str">
        <f t="shared" si="398"/>
        <v/>
      </c>
      <c r="J2524" s="19" t="str">
        <f>IF(I2524="","",INT(('ObjProd (2)'!$C$25-I2524)/7 * (ABS('ObjProd (2)'!$C$25-I2524)&gt;=7)))</f>
        <v/>
      </c>
      <c r="K2524" s="10" t="str">
        <f>IF(I2524="","",
IF(AND(DATEDIF(I2524,'ObjProd (2)'!$C$25,"y")=0,DATEDIF(I2524,'ObjProd (2)'!$C$25,"ym")=0,
   INT(('ObjProd (2)'!$C$25-EDATE(I2524,DATEDIF(I2524,'ObjProd (2)'!$C$25,"y")*12+DATEDIF(I2524,'ObjProd (2)'!$C$25,"ym")))/7)=0),
   "&lt; 1 sem.",
   IF(DATEDIF(I2524,'ObjProd (2)'!$C$25,"y")&gt;0,DATEDIF(I2524,'ObjProd (2)'!$C$25,"y") &amp; " " &amp; IF(DATEDIF(I2524,'ObjProd (2)'!$C$25,"y")=1,"an ","ans "),"") &amp;
   IF(DATEDIF(I2524,'ObjProd (2)'!$C$25,"ym")&gt;0,DATEDIF(I2524,'ObjProd (2)'!$C$25,"ym") &amp; " mois ", "") &amp;
   IF(INT(('ObjProd (2)'!$C$25-EDATE(I2524,DATEDIF(I2524,'ObjProd (2)'!$C$25,"y")*12+DATEDIF(I2524,'ObjProd (2)'!$C$25,"ym")))/7)&gt;0,
      INT(('ObjProd (2)'!$C$25-EDATE(I2524,DATEDIF(I2524,'ObjProd (2)'!$C$25,"y")*12+DATEDIF(I2524,'ObjProd (2)'!$C$25,"ym")))/7) &amp; " sem.",
      "")
)
)</f>
        <v/>
      </c>
      <c r="L2524" s="11" t="str">
        <f t="shared" si="399"/>
        <v/>
      </c>
      <c r="M2524" s="9" t="str">
        <f t="shared" si="395"/>
        <v/>
      </c>
      <c r="N2524" s="9" t="str" cm="1">
        <f t="array" aca="1" ref="N2524" ca="1">LEFT(L2524, IF(ISNUMBER(SUBSTITUTE(_xludf.MID(L2524, 2, 1), ".", ",")), 1, 2))</f>
        <v/>
      </c>
      <c r="O2524" s="19" t="str">
        <f t="shared" ca="1" si="401"/>
        <v/>
      </c>
      <c r="P2524" s="9" t="str">
        <f t="shared" ca="1" si="402"/>
        <v/>
      </c>
      <c r="Q2524" s="9" t="str">
        <f t="shared" ca="1" si="403"/>
        <v/>
      </c>
      <c r="R2524" s="9" t="str">
        <f t="shared" si="396"/>
        <v/>
      </c>
      <c r="S2524" t="str" cm="1">
        <f t="array" ref="S2524">IF(ISBLANK(C2524),"",IFERROR(INDEX(ListeSeries!$A$2:$A$1045, MATCH(1, (DatasScan!G2524=ListeSeries!$B$2:$B$1045) * (DatasScan!H2524&gt;=ListeSeries!$D$2:$D$1045) * (DatasScan!H2524&lt;=ListeSeries!$E$2:$E$1045), 0)), "no match"))</f>
        <v/>
      </c>
      <c r="T2524" s="7" t="str" cm="1">
        <f t="array" ref="T2524">IF(ISBLANK(C2524),"",IFERROR(INDEX(ListeSeries!$C$2:$C$1045, MATCH(1, (DatasScan!G2524=ListeSeries!$B$2:$B$1045) * (DatasScan!H2524&gt;=ListeSeries!$D$2:$D$1045) * (DatasScan!H2524&lt;=ListeSeries!$E$2:$E$1045), 0)), "no match"))</f>
        <v/>
      </c>
      <c r="U2524" s="11" t="str" cm="1">
        <f t="array" ref="U2524">IF(ISBLANK(C2524),"",IFERROR(INDEX(ListeSeries!$F$2:$F$1045, MATCH(1, (DatasScan!G2524=ListeSeries!$B$2:$B$1045) * (DatasScan!H2524&gt;=ListeSeries!$D$2:$D$1045) * (DatasScan!H2524&lt;=ListeSeries!$E$2:$E$1045), 0)), "no match"))</f>
        <v/>
      </c>
    </row>
    <row r="2525" spans="1:21" ht="15" customHeight="1" x14ac:dyDescent="0.25">
      <c r="A2525" s="6" t="str">
        <f t="shared" si="397"/>
        <v/>
      </c>
      <c r="B2525" s="272"/>
      <c r="F2525" s="7" t="str">
        <f t="shared" si="400"/>
        <v/>
      </c>
      <c r="G2525" s="21" t="str">
        <f>IF(ISBLANK(C2525),"",_xlfn.XLOOKUP(_xlfn.XLOOKUP(VALUE(LEFT(C2525,4)),Souches!$B$2:$B$15000,Souches!$E$2:$E$15000),Varietes!$B$2:$B$500,Varietes!$C$2:$C$500))</f>
        <v/>
      </c>
      <c r="H2525" s="19" t="str">
        <f>IF(ISBLANK(C2525),"",_xlfn.XLOOKUP(VALUE(LEFT(C2525,4)),Souches!$B$2:$B$15000,Souches!$D$2:$D$15000))</f>
        <v/>
      </c>
      <c r="I2525" s="10" t="str">
        <f t="shared" si="398"/>
        <v/>
      </c>
      <c r="J2525" s="19" t="str">
        <f>IF(I2525="","",INT(('ObjProd (2)'!$C$25-I2525)/7 * (ABS('ObjProd (2)'!$C$25-I2525)&gt;=7)))</f>
        <v/>
      </c>
      <c r="K2525" s="10" t="str">
        <f>IF(I2525="","",
IF(AND(DATEDIF(I2525,'ObjProd (2)'!$C$25,"y")=0,DATEDIF(I2525,'ObjProd (2)'!$C$25,"ym")=0,
   INT(('ObjProd (2)'!$C$25-EDATE(I2525,DATEDIF(I2525,'ObjProd (2)'!$C$25,"y")*12+DATEDIF(I2525,'ObjProd (2)'!$C$25,"ym")))/7)=0),
   "&lt; 1 sem.",
   IF(DATEDIF(I2525,'ObjProd (2)'!$C$25,"y")&gt;0,DATEDIF(I2525,'ObjProd (2)'!$C$25,"y") &amp; " " &amp; IF(DATEDIF(I2525,'ObjProd (2)'!$C$25,"y")=1,"an ","ans "),"") &amp;
   IF(DATEDIF(I2525,'ObjProd (2)'!$C$25,"ym")&gt;0,DATEDIF(I2525,'ObjProd (2)'!$C$25,"ym") &amp; " mois ", "") &amp;
   IF(INT(('ObjProd (2)'!$C$25-EDATE(I2525,DATEDIF(I2525,'ObjProd (2)'!$C$25,"y")*12+DATEDIF(I2525,'ObjProd (2)'!$C$25,"ym")))/7)&gt;0,
      INT(('ObjProd (2)'!$C$25-EDATE(I2525,DATEDIF(I2525,'ObjProd (2)'!$C$25,"y")*12+DATEDIF(I2525,'ObjProd (2)'!$C$25,"ym")))/7) &amp; " sem.",
      "")
)
)</f>
        <v/>
      </c>
      <c r="L2525" s="11" t="str">
        <f t="shared" si="399"/>
        <v/>
      </c>
      <c r="M2525" s="9" t="str">
        <f t="shared" si="395"/>
        <v/>
      </c>
      <c r="N2525" s="9" t="str" cm="1">
        <f t="array" aca="1" ref="N2525" ca="1">LEFT(L2525, IF(ISNUMBER(SUBSTITUTE(_xludf.MID(L2525, 2, 1), ".", ",")), 1, 2))</f>
        <v/>
      </c>
      <c r="O2525" s="19" t="str">
        <f t="shared" ca="1" si="401"/>
        <v/>
      </c>
      <c r="P2525" s="9" t="str">
        <f t="shared" ca="1" si="402"/>
        <v/>
      </c>
      <c r="Q2525" s="9" t="str">
        <f t="shared" ca="1" si="403"/>
        <v/>
      </c>
      <c r="R2525" s="9" t="str">
        <f t="shared" si="396"/>
        <v/>
      </c>
      <c r="S2525" t="str" cm="1">
        <f t="array" ref="S2525">IF(ISBLANK(C2525),"",IFERROR(INDEX(ListeSeries!$A$2:$A$1045, MATCH(1, (DatasScan!G2525=ListeSeries!$B$2:$B$1045) * (DatasScan!H2525&gt;=ListeSeries!$D$2:$D$1045) * (DatasScan!H2525&lt;=ListeSeries!$E$2:$E$1045), 0)), "no match"))</f>
        <v/>
      </c>
      <c r="T2525" s="7" t="str" cm="1">
        <f t="array" ref="T2525">IF(ISBLANK(C2525),"",IFERROR(INDEX(ListeSeries!$C$2:$C$1045, MATCH(1, (DatasScan!G2525=ListeSeries!$B$2:$B$1045) * (DatasScan!H2525&gt;=ListeSeries!$D$2:$D$1045) * (DatasScan!H2525&lt;=ListeSeries!$E$2:$E$1045), 0)), "no match"))</f>
        <v/>
      </c>
      <c r="U2525" s="11" t="str" cm="1">
        <f t="array" ref="U2525">IF(ISBLANK(C2525),"",IFERROR(INDEX(ListeSeries!$F$2:$F$1045, MATCH(1, (DatasScan!G2525=ListeSeries!$B$2:$B$1045) * (DatasScan!H2525&gt;=ListeSeries!$D$2:$D$1045) * (DatasScan!H2525&lt;=ListeSeries!$E$2:$E$1045), 0)), "no match"))</f>
        <v/>
      </c>
    </row>
    <row r="2526" spans="1:21" ht="15" customHeight="1" x14ac:dyDescent="0.25">
      <c r="A2526" s="6" t="str">
        <f t="shared" si="397"/>
        <v/>
      </c>
      <c r="B2526" s="272"/>
      <c r="F2526" s="7" t="str">
        <f t="shared" si="400"/>
        <v/>
      </c>
      <c r="G2526" s="21" t="str">
        <f>IF(ISBLANK(C2526),"",_xlfn.XLOOKUP(_xlfn.XLOOKUP(VALUE(LEFT(C2526,4)),Souches!$B$2:$B$15000,Souches!$E$2:$E$15000),Varietes!$B$2:$B$500,Varietes!$C$2:$C$500))</f>
        <v/>
      </c>
      <c r="H2526" s="19" t="str">
        <f>IF(ISBLANK(C2526),"",_xlfn.XLOOKUP(VALUE(LEFT(C2526,4)),Souches!$B$2:$B$15000,Souches!$D$2:$D$15000))</f>
        <v/>
      </c>
      <c r="I2526" s="10" t="str">
        <f t="shared" si="398"/>
        <v/>
      </c>
      <c r="J2526" s="19" t="str">
        <f>IF(I2526="","",INT(('ObjProd (2)'!$C$25-I2526)/7 * (ABS('ObjProd (2)'!$C$25-I2526)&gt;=7)))</f>
        <v/>
      </c>
      <c r="K2526" s="10" t="str">
        <f>IF(I2526="","",
IF(AND(DATEDIF(I2526,'ObjProd (2)'!$C$25,"y")=0,DATEDIF(I2526,'ObjProd (2)'!$C$25,"ym")=0,
   INT(('ObjProd (2)'!$C$25-EDATE(I2526,DATEDIF(I2526,'ObjProd (2)'!$C$25,"y")*12+DATEDIF(I2526,'ObjProd (2)'!$C$25,"ym")))/7)=0),
   "&lt; 1 sem.",
   IF(DATEDIF(I2526,'ObjProd (2)'!$C$25,"y")&gt;0,DATEDIF(I2526,'ObjProd (2)'!$C$25,"y") &amp; " " &amp; IF(DATEDIF(I2526,'ObjProd (2)'!$C$25,"y")=1,"an ","ans "),"") &amp;
   IF(DATEDIF(I2526,'ObjProd (2)'!$C$25,"ym")&gt;0,DATEDIF(I2526,'ObjProd (2)'!$C$25,"ym") &amp; " mois ", "") &amp;
   IF(INT(('ObjProd (2)'!$C$25-EDATE(I2526,DATEDIF(I2526,'ObjProd (2)'!$C$25,"y")*12+DATEDIF(I2526,'ObjProd (2)'!$C$25,"ym")))/7)&gt;0,
      INT(('ObjProd (2)'!$C$25-EDATE(I2526,DATEDIF(I2526,'ObjProd (2)'!$C$25,"y")*12+DATEDIF(I2526,'ObjProd (2)'!$C$25,"ym")))/7) &amp; " sem.",
      "")
)
)</f>
        <v/>
      </c>
      <c r="L2526" s="11" t="str">
        <f t="shared" si="399"/>
        <v/>
      </c>
      <c r="M2526" s="9" t="str">
        <f t="shared" si="395"/>
        <v/>
      </c>
      <c r="N2526" s="9" t="str" cm="1">
        <f t="array" aca="1" ref="N2526" ca="1">LEFT(L2526, IF(ISNUMBER(SUBSTITUTE(_xludf.MID(L2526, 2, 1), ".", ",")), 1, 2))</f>
        <v/>
      </c>
      <c r="O2526" s="19" t="str">
        <f t="shared" ca="1" si="401"/>
        <v/>
      </c>
      <c r="P2526" s="9" t="str">
        <f t="shared" ca="1" si="402"/>
        <v/>
      </c>
      <c r="Q2526" s="9" t="str">
        <f t="shared" ca="1" si="403"/>
        <v/>
      </c>
      <c r="R2526" s="9" t="str">
        <f t="shared" si="396"/>
        <v/>
      </c>
      <c r="S2526" t="str" cm="1">
        <f t="array" ref="S2526">IF(ISBLANK(C2526),"",IFERROR(INDEX(ListeSeries!$A$2:$A$1045, MATCH(1, (DatasScan!G2526=ListeSeries!$B$2:$B$1045) * (DatasScan!H2526&gt;=ListeSeries!$D$2:$D$1045) * (DatasScan!H2526&lt;=ListeSeries!$E$2:$E$1045), 0)), "no match"))</f>
        <v/>
      </c>
      <c r="T2526" s="7" t="str" cm="1">
        <f t="array" ref="T2526">IF(ISBLANK(C2526),"",IFERROR(INDEX(ListeSeries!$C$2:$C$1045, MATCH(1, (DatasScan!G2526=ListeSeries!$B$2:$B$1045) * (DatasScan!H2526&gt;=ListeSeries!$D$2:$D$1045) * (DatasScan!H2526&lt;=ListeSeries!$E$2:$E$1045), 0)), "no match"))</f>
        <v/>
      </c>
      <c r="U2526" s="11" t="str" cm="1">
        <f t="array" ref="U2526">IF(ISBLANK(C2526),"",IFERROR(INDEX(ListeSeries!$F$2:$F$1045, MATCH(1, (DatasScan!G2526=ListeSeries!$B$2:$B$1045) * (DatasScan!H2526&gt;=ListeSeries!$D$2:$D$1045) * (DatasScan!H2526&lt;=ListeSeries!$E$2:$E$1045), 0)), "no match"))</f>
        <v/>
      </c>
    </row>
    <row r="2527" spans="1:21" ht="15" customHeight="1" x14ac:dyDescent="0.25">
      <c r="A2527" s="6" t="str">
        <f t="shared" si="397"/>
        <v/>
      </c>
      <c r="B2527" s="272"/>
      <c r="F2527" s="7" t="str">
        <f t="shared" si="400"/>
        <v/>
      </c>
      <c r="G2527" s="21" t="str">
        <f>IF(ISBLANK(C2527),"",_xlfn.XLOOKUP(_xlfn.XLOOKUP(VALUE(LEFT(C2527,4)),Souches!$B$2:$B$15000,Souches!$E$2:$E$15000),Varietes!$B$2:$B$500,Varietes!$C$2:$C$500))</f>
        <v/>
      </c>
      <c r="H2527" s="19" t="str">
        <f>IF(ISBLANK(C2527),"",_xlfn.XLOOKUP(VALUE(LEFT(C2527,4)),Souches!$B$2:$B$15000,Souches!$D$2:$D$15000))</f>
        <v/>
      </c>
      <c r="I2527" s="10" t="str">
        <f t="shared" si="398"/>
        <v/>
      </c>
      <c r="J2527" s="19" t="str">
        <f>IF(I2527="","",INT(('ObjProd (2)'!$C$25-I2527)/7 * (ABS('ObjProd (2)'!$C$25-I2527)&gt;=7)))</f>
        <v/>
      </c>
      <c r="K2527" s="10" t="str">
        <f>IF(I2527="","",
IF(AND(DATEDIF(I2527,'ObjProd (2)'!$C$25,"y")=0,DATEDIF(I2527,'ObjProd (2)'!$C$25,"ym")=0,
   INT(('ObjProd (2)'!$C$25-EDATE(I2527,DATEDIF(I2527,'ObjProd (2)'!$C$25,"y")*12+DATEDIF(I2527,'ObjProd (2)'!$C$25,"ym")))/7)=0),
   "&lt; 1 sem.",
   IF(DATEDIF(I2527,'ObjProd (2)'!$C$25,"y")&gt;0,DATEDIF(I2527,'ObjProd (2)'!$C$25,"y") &amp; " " &amp; IF(DATEDIF(I2527,'ObjProd (2)'!$C$25,"y")=1,"an ","ans "),"") &amp;
   IF(DATEDIF(I2527,'ObjProd (2)'!$C$25,"ym")&gt;0,DATEDIF(I2527,'ObjProd (2)'!$C$25,"ym") &amp; " mois ", "") &amp;
   IF(INT(('ObjProd (2)'!$C$25-EDATE(I2527,DATEDIF(I2527,'ObjProd (2)'!$C$25,"y")*12+DATEDIF(I2527,'ObjProd (2)'!$C$25,"ym")))/7)&gt;0,
      INT(('ObjProd (2)'!$C$25-EDATE(I2527,DATEDIF(I2527,'ObjProd (2)'!$C$25,"y")*12+DATEDIF(I2527,'ObjProd (2)'!$C$25,"ym")))/7) &amp; " sem.",
      "")
)
)</f>
        <v/>
      </c>
      <c r="L2527" s="11" t="str">
        <f t="shared" si="399"/>
        <v/>
      </c>
      <c r="M2527" s="9" t="str">
        <f t="shared" si="395"/>
        <v/>
      </c>
      <c r="N2527" s="9" t="str" cm="1">
        <f t="array" aca="1" ref="N2527" ca="1">LEFT(L2527, IF(ISNUMBER(SUBSTITUTE(_xludf.MID(L2527, 2, 1), ".", ",")), 1, 2))</f>
        <v/>
      </c>
      <c r="O2527" s="19" t="str">
        <f t="shared" ca="1" si="401"/>
        <v/>
      </c>
      <c r="P2527" s="9" t="str">
        <f t="shared" ca="1" si="402"/>
        <v/>
      </c>
      <c r="Q2527" s="9" t="str">
        <f t="shared" ca="1" si="403"/>
        <v/>
      </c>
      <c r="R2527" s="9" t="str">
        <f t="shared" si="396"/>
        <v/>
      </c>
      <c r="S2527" t="str" cm="1">
        <f t="array" ref="S2527">IF(ISBLANK(C2527),"",IFERROR(INDEX(ListeSeries!$A$2:$A$1045, MATCH(1, (DatasScan!G2527=ListeSeries!$B$2:$B$1045) * (DatasScan!H2527&gt;=ListeSeries!$D$2:$D$1045) * (DatasScan!H2527&lt;=ListeSeries!$E$2:$E$1045), 0)), "no match"))</f>
        <v/>
      </c>
      <c r="T2527" s="7" t="str" cm="1">
        <f t="array" ref="T2527">IF(ISBLANK(C2527),"",IFERROR(INDEX(ListeSeries!$C$2:$C$1045, MATCH(1, (DatasScan!G2527=ListeSeries!$B$2:$B$1045) * (DatasScan!H2527&gt;=ListeSeries!$D$2:$D$1045) * (DatasScan!H2527&lt;=ListeSeries!$E$2:$E$1045), 0)), "no match"))</f>
        <v/>
      </c>
      <c r="U2527" s="11" t="str" cm="1">
        <f t="array" ref="U2527">IF(ISBLANK(C2527),"",IFERROR(INDEX(ListeSeries!$F$2:$F$1045, MATCH(1, (DatasScan!G2527=ListeSeries!$B$2:$B$1045) * (DatasScan!H2527&gt;=ListeSeries!$D$2:$D$1045) * (DatasScan!H2527&lt;=ListeSeries!$E$2:$E$1045), 0)), "no match"))</f>
        <v/>
      </c>
    </row>
    <row r="2528" spans="1:21" ht="15" customHeight="1" x14ac:dyDescent="0.25">
      <c r="A2528" s="6" t="str">
        <f t="shared" si="397"/>
        <v/>
      </c>
      <c r="B2528" s="272"/>
      <c r="F2528" s="7" t="str">
        <f t="shared" si="400"/>
        <v/>
      </c>
      <c r="G2528" s="21" t="str">
        <f>IF(ISBLANK(C2528),"",_xlfn.XLOOKUP(_xlfn.XLOOKUP(VALUE(LEFT(C2528,4)),Souches!$B$2:$B$15000,Souches!$E$2:$E$15000),Varietes!$B$2:$B$500,Varietes!$C$2:$C$500))</f>
        <v/>
      </c>
      <c r="H2528" s="19" t="str">
        <f>IF(ISBLANK(C2528),"",_xlfn.XLOOKUP(VALUE(LEFT(C2528,4)),Souches!$B$2:$B$15000,Souches!$D$2:$D$15000))</f>
        <v/>
      </c>
      <c r="I2528" s="10" t="str">
        <f t="shared" si="398"/>
        <v/>
      </c>
      <c r="J2528" s="19" t="str">
        <f>IF(I2528="","",INT(('ObjProd (2)'!$C$25-I2528)/7 * (ABS('ObjProd (2)'!$C$25-I2528)&gt;=7)))</f>
        <v/>
      </c>
      <c r="K2528" s="10" t="str">
        <f>IF(I2528="","",
IF(AND(DATEDIF(I2528,'ObjProd (2)'!$C$25,"y")=0,DATEDIF(I2528,'ObjProd (2)'!$C$25,"ym")=0,
   INT(('ObjProd (2)'!$C$25-EDATE(I2528,DATEDIF(I2528,'ObjProd (2)'!$C$25,"y")*12+DATEDIF(I2528,'ObjProd (2)'!$C$25,"ym")))/7)=0),
   "&lt; 1 sem.",
   IF(DATEDIF(I2528,'ObjProd (2)'!$C$25,"y")&gt;0,DATEDIF(I2528,'ObjProd (2)'!$C$25,"y") &amp; " " &amp; IF(DATEDIF(I2528,'ObjProd (2)'!$C$25,"y")=1,"an ","ans "),"") &amp;
   IF(DATEDIF(I2528,'ObjProd (2)'!$C$25,"ym")&gt;0,DATEDIF(I2528,'ObjProd (2)'!$C$25,"ym") &amp; " mois ", "") &amp;
   IF(INT(('ObjProd (2)'!$C$25-EDATE(I2528,DATEDIF(I2528,'ObjProd (2)'!$C$25,"y")*12+DATEDIF(I2528,'ObjProd (2)'!$C$25,"ym")))/7)&gt;0,
      INT(('ObjProd (2)'!$C$25-EDATE(I2528,DATEDIF(I2528,'ObjProd (2)'!$C$25,"y")*12+DATEDIF(I2528,'ObjProd (2)'!$C$25,"ym")))/7) &amp; " sem.",
      "")
)
)</f>
        <v/>
      </c>
      <c r="L2528" s="11" t="str">
        <f t="shared" si="399"/>
        <v/>
      </c>
      <c r="M2528" s="9" t="str">
        <f t="shared" si="395"/>
        <v/>
      </c>
      <c r="N2528" s="9" t="str" cm="1">
        <f t="array" aca="1" ref="N2528" ca="1">LEFT(L2528, IF(ISNUMBER(SUBSTITUTE(_xludf.MID(L2528, 2, 1), ".", ",")), 1, 2))</f>
        <v/>
      </c>
      <c r="O2528" s="19" t="str">
        <f t="shared" ca="1" si="401"/>
        <v/>
      </c>
      <c r="P2528" s="9" t="str">
        <f t="shared" ca="1" si="402"/>
        <v/>
      </c>
      <c r="Q2528" s="9" t="str">
        <f t="shared" ca="1" si="403"/>
        <v/>
      </c>
      <c r="R2528" s="9" t="str">
        <f t="shared" si="396"/>
        <v/>
      </c>
      <c r="S2528" t="str" cm="1">
        <f t="array" ref="S2528">IF(ISBLANK(C2528),"",IFERROR(INDEX(ListeSeries!$A$2:$A$1045, MATCH(1, (DatasScan!G2528=ListeSeries!$B$2:$B$1045) * (DatasScan!H2528&gt;=ListeSeries!$D$2:$D$1045) * (DatasScan!H2528&lt;=ListeSeries!$E$2:$E$1045), 0)), "no match"))</f>
        <v/>
      </c>
      <c r="T2528" s="7" t="str" cm="1">
        <f t="array" ref="T2528">IF(ISBLANK(C2528),"",IFERROR(INDEX(ListeSeries!$C$2:$C$1045, MATCH(1, (DatasScan!G2528=ListeSeries!$B$2:$B$1045) * (DatasScan!H2528&gt;=ListeSeries!$D$2:$D$1045) * (DatasScan!H2528&lt;=ListeSeries!$E$2:$E$1045), 0)), "no match"))</f>
        <v/>
      </c>
      <c r="U2528" s="11" t="str" cm="1">
        <f t="array" ref="U2528">IF(ISBLANK(C2528),"",IFERROR(INDEX(ListeSeries!$F$2:$F$1045, MATCH(1, (DatasScan!G2528=ListeSeries!$B$2:$B$1045) * (DatasScan!H2528&gt;=ListeSeries!$D$2:$D$1045) * (DatasScan!H2528&lt;=ListeSeries!$E$2:$E$1045), 0)), "no match"))</f>
        <v/>
      </c>
    </row>
    <row r="2529" spans="1:21" ht="15" customHeight="1" x14ac:dyDescent="0.25">
      <c r="A2529" s="6" t="str">
        <f t="shared" si="397"/>
        <v/>
      </c>
      <c r="B2529" s="272"/>
      <c r="F2529" s="7" t="str">
        <f t="shared" si="400"/>
        <v/>
      </c>
      <c r="G2529" s="21" t="str">
        <f>IF(ISBLANK(C2529),"",_xlfn.XLOOKUP(_xlfn.XLOOKUP(VALUE(LEFT(C2529,4)),Souches!$B$2:$B$15000,Souches!$E$2:$E$15000),Varietes!$B$2:$B$500,Varietes!$C$2:$C$500))</f>
        <v/>
      </c>
      <c r="H2529" s="19" t="str">
        <f>IF(ISBLANK(C2529),"",_xlfn.XLOOKUP(VALUE(LEFT(C2529,4)),Souches!$B$2:$B$15000,Souches!$D$2:$D$15000))</f>
        <v/>
      </c>
      <c r="I2529" s="10" t="str">
        <f t="shared" si="398"/>
        <v/>
      </c>
      <c r="J2529" s="19" t="str">
        <f>IF(I2529="","",INT(('ObjProd (2)'!$C$25-I2529)/7 * (ABS('ObjProd (2)'!$C$25-I2529)&gt;=7)))</f>
        <v/>
      </c>
      <c r="K2529" s="10" t="str">
        <f>IF(I2529="","",
IF(AND(DATEDIF(I2529,'ObjProd (2)'!$C$25,"y")=0,DATEDIF(I2529,'ObjProd (2)'!$C$25,"ym")=0,
   INT(('ObjProd (2)'!$C$25-EDATE(I2529,DATEDIF(I2529,'ObjProd (2)'!$C$25,"y")*12+DATEDIF(I2529,'ObjProd (2)'!$C$25,"ym")))/7)=0),
   "&lt; 1 sem.",
   IF(DATEDIF(I2529,'ObjProd (2)'!$C$25,"y")&gt;0,DATEDIF(I2529,'ObjProd (2)'!$C$25,"y") &amp; " " &amp; IF(DATEDIF(I2529,'ObjProd (2)'!$C$25,"y")=1,"an ","ans "),"") &amp;
   IF(DATEDIF(I2529,'ObjProd (2)'!$C$25,"ym")&gt;0,DATEDIF(I2529,'ObjProd (2)'!$C$25,"ym") &amp; " mois ", "") &amp;
   IF(INT(('ObjProd (2)'!$C$25-EDATE(I2529,DATEDIF(I2529,'ObjProd (2)'!$C$25,"y")*12+DATEDIF(I2529,'ObjProd (2)'!$C$25,"ym")))/7)&gt;0,
      INT(('ObjProd (2)'!$C$25-EDATE(I2529,DATEDIF(I2529,'ObjProd (2)'!$C$25,"y")*12+DATEDIF(I2529,'ObjProd (2)'!$C$25,"ym")))/7) &amp; " sem.",
      "")
)
)</f>
        <v/>
      </c>
      <c r="L2529" s="11" t="str">
        <f t="shared" si="399"/>
        <v/>
      </c>
      <c r="M2529" s="9" t="str">
        <f t="shared" si="395"/>
        <v/>
      </c>
      <c r="N2529" s="9" t="str" cm="1">
        <f t="array" aca="1" ref="N2529" ca="1">LEFT(L2529, IF(ISNUMBER(SUBSTITUTE(_xludf.MID(L2529, 2, 1), ".", ",")), 1, 2))</f>
        <v/>
      </c>
      <c r="O2529" s="19" t="str">
        <f t="shared" ca="1" si="401"/>
        <v/>
      </c>
      <c r="P2529" s="9" t="str">
        <f t="shared" ca="1" si="402"/>
        <v/>
      </c>
      <c r="Q2529" s="9" t="str">
        <f t="shared" ca="1" si="403"/>
        <v/>
      </c>
      <c r="R2529" s="9" t="str">
        <f t="shared" si="396"/>
        <v/>
      </c>
      <c r="S2529" t="str" cm="1">
        <f t="array" ref="S2529">IF(ISBLANK(C2529),"",IFERROR(INDEX(ListeSeries!$A$2:$A$1045, MATCH(1, (DatasScan!G2529=ListeSeries!$B$2:$B$1045) * (DatasScan!H2529&gt;=ListeSeries!$D$2:$D$1045) * (DatasScan!H2529&lt;=ListeSeries!$E$2:$E$1045), 0)), "no match"))</f>
        <v/>
      </c>
      <c r="T2529" s="7" t="str" cm="1">
        <f t="array" ref="T2529">IF(ISBLANK(C2529),"",IFERROR(INDEX(ListeSeries!$C$2:$C$1045, MATCH(1, (DatasScan!G2529=ListeSeries!$B$2:$B$1045) * (DatasScan!H2529&gt;=ListeSeries!$D$2:$D$1045) * (DatasScan!H2529&lt;=ListeSeries!$E$2:$E$1045), 0)), "no match"))</f>
        <v/>
      </c>
      <c r="U2529" s="11" t="str" cm="1">
        <f t="array" ref="U2529">IF(ISBLANK(C2529),"",IFERROR(INDEX(ListeSeries!$F$2:$F$1045, MATCH(1, (DatasScan!G2529=ListeSeries!$B$2:$B$1045) * (DatasScan!H2529&gt;=ListeSeries!$D$2:$D$1045) * (DatasScan!H2529&lt;=ListeSeries!$E$2:$E$1045), 0)), "no match"))</f>
        <v/>
      </c>
    </row>
    <row r="2530" spans="1:21" ht="15" customHeight="1" x14ac:dyDescent="0.25">
      <c r="A2530" s="6" t="str">
        <f t="shared" si="397"/>
        <v/>
      </c>
      <c r="B2530" s="272"/>
      <c r="F2530" s="7" t="str">
        <f t="shared" si="400"/>
        <v/>
      </c>
      <c r="G2530" s="21" t="str">
        <f>IF(ISBLANK(C2530),"",_xlfn.XLOOKUP(_xlfn.XLOOKUP(VALUE(LEFT(C2530,4)),Souches!$B$2:$B$15000,Souches!$E$2:$E$15000),Varietes!$B$2:$B$500,Varietes!$C$2:$C$500))</f>
        <v/>
      </c>
      <c r="H2530" s="19" t="str">
        <f>IF(ISBLANK(C2530),"",_xlfn.XLOOKUP(VALUE(LEFT(C2530,4)),Souches!$B$2:$B$15000,Souches!$D$2:$D$15000))</f>
        <v/>
      </c>
      <c r="I2530" s="10" t="str">
        <f t="shared" si="398"/>
        <v/>
      </c>
      <c r="J2530" s="19" t="str">
        <f>IF(I2530="","",INT(('ObjProd (2)'!$C$25-I2530)/7 * (ABS('ObjProd (2)'!$C$25-I2530)&gt;=7)))</f>
        <v/>
      </c>
      <c r="K2530" s="10" t="str">
        <f>IF(I2530="","",
IF(AND(DATEDIF(I2530,'ObjProd (2)'!$C$25,"y")=0,DATEDIF(I2530,'ObjProd (2)'!$C$25,"ym")=0,
   INT(('ObjProd (2)'!$C$25-EDATE(I2530,DATEDIF(I2530,'ObjProd (2)'!$C$25,"y")*12+DATEDIF(I2530,'ObjProd (2)'!$C$25,"ym")))/7)=0),
   "&lt; 1 sem.",
   IF(DATEDIF(I2530,'ObjProd (2)'!$C$25,"y")&gt;0,DATEDIF(I2530,'ObjProd (2)'!$C$25,"y") &amp; " " &amp; IF(DATEDIF(I2530,'ObjProd (2)'!$C$25,"y")=1,"an ","ans "),"") &amp;
   IF(DATEDIF(I2530,'ObjProd (2)'!$C$25,"ym")&gt;0,DATEDIF(I2530,'ObjProd (2)'!$C$25,"ym") &amp; " mois ", "") &amp;
   IF(INT(('ObjProd (2)'!$C$25-EDATE(I2530,DATEDIF(I2530,'ObjProd (2)'!$C$25,"y")*12+DATEDIF(I2530,'ObjProd (2)'!$C$25,"ym")))/7)&gt;0,
      INT(('ObjProd (2)'!$C$25-EDATE(I2530,DATEDIF(I2530,'ObjProd (2)'!$C$25,"y")*12+DATEDIF(I2530,'ObjProd (2)'!$C$25,"ym")))/7) &amp; " sem.",
      "")
)
)</f>
        <v/>
      </c>
      <c r="L2530" s="11" t="str">
        <f t="shared" si="399"/>
        <v/>
      </c>
      <c r="M2530" s="9" t="str">
        <f t="shared" si="395"/>
        <v/>
      </c>
      <c r="N2530" s="9" t="str" cm="1">
        <f t="array" aca="1" ref="N2530" ca="1">LEFT(L2530, IF(ISNUMBER(SUBSTITUTE(_xludf.MID(L2530, 2, 1), ".", ",")), 1, 2))</f>
        <v/>
      </c>
      <c r="O2530" s="19" t="str">
        <f t="shared" ca="1" si="401"/>
        <v/>
      </c>
      <c r="P2530" s="9" t="str">
        <f t="shared" ca="1" si="402"/>
        <v/>
      </c>
      <c r="Q2530" s="9" t="str">
        <f t="shared" ca="1" si="403"/>
        <v/>
      </c>
      <c r="R2530" s="9" t="str">
        <f t="shared" si="396"/>
        <v/>
      </c>
      <c r="S2530" t="str" cm="1">
        <f t="array" ref="S2530">IF(ISBLANK(C2530),"",IFERROR(INDEX(ListeSeries!$A$2:$A$1045, MATCH(1, (DatasScan!G2530=ListeSeries!$B$2:$B$1045) * (DatasScan!H2530&gt;=ListeSeries!$D$2:$D$1045) * (DatasScan!H2530&lt;=ListeSeries!$E$2:$E$1045), 0)), "no match"))</f>
        <v/>
      </c>
      <c r="T2530" s="7" t="str" cm="1">
        <f t="array" ref="T2530">IF(ISBLANK(C2530),"",IFERROR(INDEX(ListeSeries!$C$2:$C$1045, MATCH(1, (DatasScan!G2530=ListeSeries!$B$2:$B$1045) * (DatasScan!H2530&gt;=ListeSeries!$D$2:$D$1045) * (DatasScan!H2530&lt;=ListeSeries!$E$2:$E$1045), 0)), "no match"))</f>
        <v/>
      </c>
      <c r="U2530" s="11" t="str" cm="1">
        <f t="array" ref="U2530">IF(ISBLANK(C2530),"",IFERROR(INDEX(ListeSeries!$F$2:$F$1045, MATCH(1, (DatasScan!G2530=ListeSeries!$B$2:$B$1045) * (DatasScan!H2530&gt;=ListeSeries!$D$2:$D$1045) * (DatasScan!H2530&lt;=ListeSeries!$E$2:$E$1045), 0)), "no match"))</f>
        <v/>
      </c>
    </row>
    <row r="2531" spans="1:21" ht="15" customHeight="1" x14ac:dyDescent="0.25">
      <c r="A2531" s="6" t="str">
        <f t="shared" si="397"/>
        <v/>
      </c>
      <c r="B2531" s="272"/>
      <c r="F2531" s="7" t="str">
        <f t="shared" si="400"/>
        <v/>
      </c>
      <c r="G2531" s="21" t="str">
        <f>IF(ISBLANK(C2531),"",_xlfn.XLOOKUP(_xlfn.XLOOKUP(VALUE(LEFT(C2531,4)),Souches!$B$2:$B$15000,Souches!$E$2:$E$15000),Varietes!$B$2:$B$500,Varietes!$C$2:$C$500))</f>
        <v/>
      </c>
      <c r="H2531" s="19" t="str">
        <f>IF(ISBLANK(C2531),"",_xlfn.XLOOKUP(VALUE(LEFT(C2531,4)),Souches!$B$2:$B$15000,Souches!$D$2:$D$15000))</f>
        <v/>
      </c>
      <c r="I2531" s="10" t="str">
        <f t="shared" si="398"/>
        <v/>
      </c>
      <c r="J2531" s="19" t="str">
        <f>IF(I2531="","",INT(('ObjProd (2)'!$C$25-I2531)/7 * (ABS('ObjProd (2)'!$C$25-I2531)&gt;=7)))</f>
        <v/>
      </c>
      <c r="K2531" s="10" t="str">
        <f>IF(I2531="","",
IF(AND(DATEDIF(I2531,'ObjProd (2)'!$C$25,"y")=0,DATEDIF(I2531,'ObjProd (2)'!$C$25,"ym")=0,
   INT(('ObjProd (2)'!$C$25-EDATE(I2531,DATEDIF(I2531,'ObjProd (2)'!$C$25,"y")*12+DATEDIF(I2531,'ObjProd (2)'!$C$25,"ym")))/7)=0),
   "&lt; 1 sem.",
   IF(DATEDIF(I2531,'ObjProd (2)'!$C$25,"y")&gt;0,DATEDIF(I2531,'ObjProd (2)'!$C$25,"y") &amp; " " &amp; IF(DATEDIF(I2531,'ObjProd (2)'!$C$25,"y")=1,"an ","ans "),"") &amp;
   IF(DATEDIF(I2531,'ObjProd (2)'!$C$25,"ym")&gt;0,DATEDIF(I2531,'ObjProd (2)'!$C$25,"ym") &amp; " mois ", "") &amp;
   IF(INT(('ObjProd (2)'!$C$25-EDATE(I2531,DATEDIF(I2531,'ObjProd (2)'!$C$25,"y")*12+DATEDIF(I2531,'ObjProd (2)'!$C$25,"ym")))/7)&gt;0,
      INT(('ObjProd (2)'!$C$25-EDATE(I2531,DATEDIF(I2531,'ObjProd (2)'!$C$25,"y")*12+DATEDIF(I2531,'ObjProd (2)'!$C$25,"ym")))/7) &amp; " sem.",
      "")
)
)</f>
        <v/>
      </c>
      <c r="L2531" s="11" t="str">
        <f t="shared" si="399"/>
        <v/>
      </c>
      <c r="M2531" s="9" t="str">
        <f t="shared" si="395"/>
        <v/>
      </c>
      <c r="N2531" s="9" t="str" cm="1">
        <f t="array" aca="1" ref="N2531" ca="1">LEFT(L2531, IF(ISNUMBER(SUBSTITUTE(_xludf.MID(L2531, 2, 1), ".", ",")), 1, 2))</f>
        <v/>
      </c>
      <c r="O2531" s="19" t="str">
        <f t="shared" ca="1" si="401"/>
        <v/>
      </c>
      <c r="P2531" s="9" t="str">
        <f t="shared" ca="1" si="402"/>
        <v/>
      </c>
      <c r="Q2531" s="9" t="str">
        <f t="shared" ca="1" si="403"/>
        <v/>
      </c>
      <c r="R2531" s="9" t="str">
        <f t="shared" si="396"/>
        <v/>
      </c>
      <c r="S2531" t="str" cm="1">
        <f t="array" ref="S2531">IF(ISBLANK(C2531),"",IFERROR(INDEX(ListeSeries!$A$2:$A$1045, MATCH(1, (DatasScan!G2531=ListeSeries!$B$2:$B$1045) * (DatasScan!H2531&gt;=ListeSeries!$D$2:$D$1045) * (DatasScan!H2531&lt;=ListeSeries!$E$2:$E$1045), 0)), "no match"))</f>
        <v/>
      </c>
      <c r="T2531" s="7" t="str" cm="1">
        <f t="array" ref="T2531">IF(ISBLANK(C2531),"",IFERROR(INDEX(ListeSeries!$C$2:$C$1045, MATCH(1, (DatasScan!G2531=ListeSeries!$B$2:$B$1045) * (DatasScan!H2531&gt;=ListeSeries!$D$2:$D$1045) * (DatasScan!H2531&lt;=ListeSeries!$E$2:$E$1045), 0)), "no match"))</f>
        <v/>
      </c>
      <c r="U2531" s="11" t="str" cm="1">
        <f t="array" ref="U2531">IF(ISBLANK(C2531),"",IFERROR(INDEX(ListeSeries!$F$2:$F$1045, MATCH(1, (DatasScan!G2531=ListeSeries!$B$2:$B$1045) * (DatasScan!H2531&gt;=ListeSeries!$D$2:$D$1045) * (DatasScan!H2531&lt;=ListeSeries!$E$2:$E$1045), 0)), "no match"))</f>
        <v/>
      </c>
    </row>
    <row r="2532" spans="1:21" ht="15" customHeight="1" x14ac:dyDescent="0.25">
      <c r="A2532" s="6" t="str">
        <f t="shared" si="397"/>
        <v/>
      </c>
      <c r="B2532" s="272"/>
      <c r="F2532" s="7" t="str">
        <f t="shared" si="400"/>
        <v/>
      </c>
      <c r="G2532" s="21" t="str">
        <f>IF(ISBLANK(C2532),"",_xlfn.XLOOKUP(_xlfn.XLOOKUP(VALUE(LEFT(C2532,4)),Souches!$B$2:$B$15000,Souches!$E$2:$E$15000),Varietes!$B$2:$B$500,Varietes!$C$2:$C$500))</f>
        <v/>
      </c>
      <c r="H2532" s="19" t="str">
        <f>IF(ISBLANK(C2532),"",_xlfn.XLOOKUP(VALUE(LEFT(C2532,4)),Souches!$B$2:$B$15000,Souches!$D$2:$D$15000))</f>
        <v/>
      </c>
      <c r="I2532" s="10" t="str">
        <f t="shared" si="398"/>
        <v/>
      </c>
      <c r="J2532" s="19" t="str">
        <f>IF(I2532="","",INT(('ObjProd (2)'!$C$25-I2532)/7 * (ABS('ObjProd (2)'!$C$25-I2532)&gt;=7)))</f>
        <v/>
      </c>
      <c r="K2532" s="10" t="str">
        <f>IF(I2532="","",
IF(AND(DATEDIF(I2532,'ObjProd (2)'!$C$25,"y")=0,DATEDIF(I2532,'ObjProd (2)'!$C$25,"ym")=0,
   INT(('ObjProd (2)'!$C$25-EDATE(I2532,DATEDIF(I2532,'ObjProd (2)'!$C$25,"y")*12+DATEDIF(I2532,'ObjProd (2)'!$C$25,"ym")))/7)=0),
   "&lt; 1 sem.",
   IF(DATEDIF(I2532,'ObjProd (2)'!$C$25,"y")&gt;0,DATEDIF(I2532,'ObjProd (2)'!$C$25,"y") &amp; " " &amp; IF(DATEDIF(I2532,'ObjProd (2)'!$C$25,"y")=1,"an ","ans "),"") &amp;
   IF(DATEDIF(I2532,'ObjProd (2)'!$C$25,"ym")&gt;0,DATEDIF(I2532,'ObjProd (2)'!$C$25,"ym") &amp; " mois ", "") &amp;
   IF(INT(('ObjProd (2)'!$C$25-EDATE(I2532,DATEDIF(I2532,'ObjProd (2)'!$C$25,"y")*12+DATEDIF(I2532,'ObjProd (2)'!$C$25,"ym")))/7)&gt;0,
      INT(('ObjProd (2)'!$C$25-EDATE(I2532,DATEDIF(I2532,'ObjProd (2)'!$C$25,"y")*12+DATEDIF(I2532,'ObjProd (2)'!$C$25,"ym")))/7) &amp; " sem.",
      "")
)
)</f>
        <v/>
      </c>
      <c r="L2532" s="11" t="str">
        <f t="shared" si="399"/>
        <v/>
      </c>
      <c r="M2532" s="9" t="str">
        <f t="shared" si="395"/>
        <v/>
      </c>
      <c r="N2532" s="9" t="str" cm="1">
        <f t="array" aca="1" ref="N2532" ca="1">LEFT(L2532, IF(ISNUMBER(SUBSTITUTE(_xludf.MID(L2532, 2, 1), ".", ",")), 1, 2))</f>
        <v/>
      </c>
      <c r="O2532" s="19" t="str">
        <f t="shared" ca="1" si="401"/>
        <v/>
      </c>
      <c r="P2532" s="9" t="str">
        <f t="shared" ca="1" si="402"/>
        <v/>
      </c>
      <c r="Q2532" s="9" t="str">
        <f t="shared" ca="1" si="403"/>
        <v/>
      </c>
      <c r="R2532" s="9" t="str">
        <f t="shared" si="396"/>
        <v/>
      </c>
      <c r="S2532" t="str" cm="1">
        <f t="array" ref="S2532">IF(ISBLANK(C2532),"",IFERROR(INDEX(ListeSeries!$A$2:$A$1045, MATCH(1, (DatasScan!G2532=ListeSeries!$B$2:$B$1045) * (DatasScan!H2532&gt;=ListeSeries!$D$2:$D$1045) * (DatasScan!H2532&lt;=ListeSeries!$E$2:$E$1045), 0)), "no match"))</f>
        <v/>
      </c>
      <c r="T2532" s="7" t="str" cm="1">
        <f t="array" ref="T2532">IF(ISBLANK(C2532),"",IFERROR(INDEX(ListeSeries!$C$2:$C$1045, MATCH(1, (DatasScan!G2532=ListeSeries!$B$2:$B$1045) * (DatasScan!H2532&gt;=ListeSeries!$D$2:$D$1045) * (DatasScan!H2532&lt;=ListeSeries!$E$2:$E$1045), 0)), "no match"))</f>
        <v/>
      </c>
      <c r="U2532" s="11" t="str" cm="1">
        <f t="array" ref="U2532">IF(ISBLANK(C2532),"",IFERROR(INDEX(ListeSeries!$F$2:$F$1045, MATCH(1, (DatasScan!G2532=ListeSeries!$B$2:$B$1045) * (DatasScan!H2532&gt;=ListeSeries!$D$2:$D$1045) * (DatasScan!H2532&lt;=ListeSeries!$E$2:$E$1045), 0)), "no match"))</f>
        <v/>
      </c>
    </row>
    <row r="2533" spans="1:21" ht="15" customHeight="1" x14ac:dyDescent="0.25">
      <c r="A2533" s="6" t="str">
        <f t="shared" si="397"/>
        <v/>
      </c>
      <c r="B2533" s="272"/>
      <c r="F2533" s="7" t="str">
        <f t="shared" si="400"/>
        <v/>
      </c>
      <c r="G2533" s="21" t="str">
        <f>IF(ISBLANK(C2533),"",_xlfn.XLOOKUP(_xlfn.XLOOKUP(VALUE(LEFT(C2533,4)),Souches!$B$2:$B$15000,Souches!$E$2:$E$15000),Varietes!$B$2:$B$500,Varietes!$C$2:$C$500))</f>
        <v/>
      </c>
      <c r="H2533" s="19" t="str">
        <f>IF(ISBLANK(C2533),"",_xlfn.XLOOKUP(VALUE(LEFT(C2533,4)),Souches!$B$2:$B$15000,Souches!$D$2:$D$15000))</f>
        <v/>
      </c>
      <c r="I2533" s="10" t="str">
        <f t="shared" si="398"/>
        <v/>
      </c>
      <c r="J2533" s="19" t="str">
        <f>IF(I2533="","",INT(('ObjProd (2)'!$C$25-I2533)/7 * (ABS('ObjProd (2)'!$C$25-I2533)&gt;=7)))</f>
        <v/>
      </c>
      <c r="K2533" s="10" t="str">
        <f>IF(I2533="","",
IF(AND(DATEDIF(I2533,'ObjProd (2)'!$C$25,"y")=0,DATEDIF(I2533,'ObjProd (2)'!$C$25,"ym")=0,
   INT(('ObjProd (2)'!$C$25-EDATE(I2533,DATEDIF(I2533,'ObjProd (2)'!$C$25,"y")*12+DATEDIF(I2533,'ObjProd (2)'!$C$25,"ym")))/7)=0),
   "&lt; 1 sem.",
   IF(DATEDIF(I2533,'ObjProd (2)'!$C$25,"y")&gt;0,DATEDIF(I2533,'ObjProd (2)'!$C$25,"y") &amp; " " &amp; IF(DATEDIF(I2533,'ObjProd (2)'!$C$25,"y")=1,"an ","ans "),"") &amp;
   IF(DATEDIF(I2533,'ObjProd (2)'!$C$25,"ym")&gt;0,DATEDIF(I2533,'ObjProd (2)'!$C$25,"ym") &amp; " mois ", "") &amp;
   IF(INT(('ObjProd (2)'!$C$25-EDATE(I2533,DATEDIF(I2533,'ObjProd (2)'!$C$25,"y")*12+DATEDIF(I2533,'ObjProd (2)'!$C$25,"ym")))/7)&gt;0,
      INT(('ObjProd (2)'!$C$25-EDATE(I2533,DATEDIF(I2533,'ObjProd (2)'!$C$25,"y")*12+DATEDIF(I2533,'ObjProd (2)'!$C$25,"ym")))/7) &amp; " sem.",
      "")
)
)</f>
        <v/>
      </c>
      <c r="L2533" s="11" t="str">
        <f t="shared" si="399"/>
        <v/>
      </c>
      <c r="M2533" s="9" t="str">
        <f t="shared" si="395"/>
        <v/>
      </c>
      <c r="N2533" s="9" t="str" cm="1">
        <f t="array" aca="1" ref="N2533" ca="1">LEFT(L2533, IF(ISNUMBER(SUBSTITUTE(_xludf.MID(L2533, 2, 1), ".", ",")), 1, 2))</f>
        <v/>
      </c>
      <c r="O2533" s="19" t="str">
        <f t="shared" ca="1" si="401"/>
        <v/>
      </c>
      <c r="P2533" s="9" t="str">
        <f t="shared" ca="1" si="402"/>
        <v/>
      </c>
      <c r="Q2533" s="9" t="str">
        <f t="shared" ca="1" si="403"/>
        <v/>
      </c>
      <c r="R2533" s="9" t="str">
        <f t="shared" si="396"/>
        <v/>
      </c>
      <c r="S2533" t="str" cm="1">
        <f t="array" ref="S2533">IF(ISBLANK(C2533),"",IFERROR(INDEX(ListeSeries!$A$2:$A$1045, MATCH(1, (DatasScan!G2533=ListeSeries!$B$2:$B$1045) * (DatasScan!H2533&gt;=ListeSeries!$D$2:$D$1045) * (DatasScan!H2533&lt;=ListeSeries!$E$2:$E$1045), 0)), "no match"))</f>
        <v/>
      </c>
      <c r="T2533" s="7" t="str" cm="1">
        <f t="array" ref="T2533">IF(ISBLANK(C2533),"",IFERROR(INDEX(ListeSeries!$C$2:$C$1045, MATCH(1, (DatasScan!G2533=ListeSeries!$B$2:$B$1045) * (DatasScan!H2533&gt;=ListeSeries!$D$2:$D$1045) * (DatasScan!H2533&lt;=ListeSeries!$E$2:$E$1045), 0)), "no match"))</f>
        <v/>
      </c>
      <c r="U2533" s="11" t="str" cm="1">
        <f t="array" ref="U2533">IF(ISBLANK(C2533),"",IFERROR(INDEX(ListeSeries!$F$2:$F$1045, MATCH(1, (DatasScan!G2533=ListeSeries!$B$2:$B$1045) * (DatasScan!H2533&gt;=ListeSeries!$D$2:$D$1045) * (DatasScan!H2533&lt;=ListeSeries!$E$2:$E$1045), 0)), "no match"))</f>
        <v/>
      </c>
    </row>
    <row r="2534" spans="1:21" ht="15" customHeight="1" x14ac:dyDescent="0.25">
      <c r="A2534" s="6" t="str">
        <f t="shared" si="397"/>
        <v/>
      </c>
      <c r="B2534" s="272"/>
      <c r="F2534" s="7" t="str">
        <f t="shared" si="400"/>
        <v/>
      </c>
      <c r="G2534" s="21" t="str">
        <f>IF(ISBLANK(C2534),"",_xlfn.XLOOKUP(_xlfn.XLOOKUP(VALUE(LEFT(C2534,4)),Souches!$B$2:$B$15000,Souches!$E$2:$E$15000),Varietes!$B$2:$B$500,Varietes!$C$2:$C$500))</f>
        <v/>
      </c>
      <c r="H2534" s="19" t="str">
        <f>IF(ISBLANK(C2534),"",_xlfn.XLOOKUP(VALUE(LEFT(C2534,4)),Souches!$B$2:$B$15000,Souches!$D$2:$D$15000))</f>
        <v/>
      </c>
      <c r="I2534" s="10" t="str">
        <f t="shared" si="398"/>
        <v/>
      </c>
      <c r="J2534" s="19" t="str">
        <f>IF(I2534="","",INT(('ObjProd (2)'!$C$25-I2534)/7 * (ABS('ObjProd (2)'!$C$25-I2534)&gt;=7)))</f>
        <v/>
      </c>
      <c r="K2534" s="10" t="str">
        <f>IF(I2534="","",
IF(AND(DATEDIF(I2534,'ObjProd (2)'!$C$25,"y")=0,DATEDIF(I2534,'ObjProd (2)'!$C$25,"ym")=0,
   INT(('ObjProd (2)'!$C$25-EDATE(I2534,DATEDIF(I2534,'ObjProd (2)'!$C$25,"y")*12+DATEDIF(I2534,'ObjProd (2)'!$C$25,"ym")))/7)=0),
   "&lt; 1 sem.",
   IF(DATEDIF(I2534,'ObjProd (2)'!$C$25,"y")&gt;0,DATEDIF(I2534,'ObjProd (2)'!$C$25,"y") &amp; " " &amp; IF(DATEDIF(I2534,'ObjProd (2)'!$C$25,"y")=1,"an ","ans "),"") &amp;
   IF(DATEDIF(I2534,'ObjProd (2)'!$C$25,"ym")&gt;0,DATEDIF(I2534,'ObjProd (2)'!$C$25,"ym") &amp; " mois ", "") &amp;
   IF(INT(('ObjProd (2)'!$C$25-EDATE(I2534,DATEDIF(I2534,'ObjProd (2)'!$C$25,"y")*12+DATEDIF(I2534,'ObjProd (2)'!$C$25,"ym")))/7)&gt;0,
      INT(('ObjProd (2)'!$C$25-EDATE(I2534,DATEDIF(I2534,'ObjProd (2)'!$C$25,"y")*12+DATEDIF(I2534,'ObjProd (2)'!$C$25,"ym")))/7) &amp; " sem.",
      "")
)
)</f>
        <v/>
      </c>
      <c r="L2534" s="11" t="str">
        <f t="shared" si="399"/>
        <v/>
      </c>
      <c r="M2534" s="9" t="str">
        <f t="shared" si="395"/>
        <v/>
      </c>
      <c r="N2534" s="9" t="str" cm="1">
        <f t="array" aca="1" ref="N2534" ca="1">LEFT(L2534, IF(ISNUMBER(SUBSTITUTE(_xludf.MID(L2534, 2, 1), ".", ",")), 1, 2))</f>
        <v/>
      </c>
      <c r="O2534" s="19" t="str">
        <f t="shared" ca="1" si="401"/>
        <v/>
      </c>
      <c r="P2534" s="9" t="str">
        <f t="shared" ca="1" si="402"/>
        <v/>
      </c>
      <c r="Q2534" s="9" t="str">
        <f t="shared" ca="1" si="403"/>
        <v/>
      </c>
      <c r="R2534" s="9" t="str">
        <f t="shared" si="396"/>
        <v/>
      </c>
      <c r="S2534" t="str" cm="1">
        <f t="array" ref="S2534">IF(ISBLANK(C2534),"",IFERROR(INDEX(ListeSeries!$A$2:$A$1045, MATCH(1, (DatasScan!G2534=ListeSeries!$B$2:$B$1045) * (DatasScan!H2534&gt;=ListeSeries!$D$2:$D$1045) * (DatasScan!H2534&lt;=ListeSeries!$E$2:$E$1045), 0)), "no match"))</f>
        <v/>
      </c>
      <c r="T2534" s="7" t="str" cm="1">
        <f t="array" ref="T2534">IF(ISBLANK(C2534),"",IFERROR(INDEX(ListeSeries!$C$2:$C$1045, MATCH(1, (DatasScan!G2534=ListeSeries!$B$2:$B$1045) * (DatasScan!H2534&gt;=ListeSeries!$D$2:$D$1045) * (DatasScan!H2534&lt;=ListeSeries!$E$2:$E$1045), 0)), "no match"))</f>
        <v/>
      </c>
      <c r="U2534" s="11" t="str" cm="1">
        <f t="array" ref="U2534">IF(ISBLANK(C2534),"",IFERROR(INDEX(ListeSeries!$F$2:$F$1045, MATCH(1, (DatasScan!G2534=ListeSeries!$B$2:$B$1045) * (DatasScan!H2534&gt;=ListeSeries!$D$2:$D$1045) * (DatasScan!H2534&lt;=ListeSeries!$E$2:$E$1045), 0)), "no match"))</f>
        <v/>
      </c>
    </row>
    <row r="2535" spans="1:21" ht="15" customHeight="1" x14ac:dyDescent="0.25">
      <c r="A2535" s="6" t="str">
        <f t="shared" si="397"/>
        <v/>
      </c>
      <c r="B2535" s="272"/>
      <c r="F2535" s="7" t="str">
        <f t="shared" si="400"/>
        <v/>
      </c>
      <c r="G2535" s="21" t="str">
        <f>IF(ISBLANK(C2535),"",_xlfn.XLOOKUP(_xlfn.XLOOKUP(VALUE(LEFT(C2535,4)),Souches!$B$2:$B$15000,Souches!$E$2:$E$15000),Varietes!$B$2:$B$500,Varietes!$C$2:$C$500))</f>
        <v/>
      </c>
      <c r="H2535" s="19" t="str">
        <f>IF(ISBLANK(C2535),"",_xlfn.XLOOKUP(VALUE(LEFT(C2535,4)),Souches!$B$2:$B$15000,Souches!$D$2:$D$15000))</f>
        <v/>
      </c>
      <c r="I2535" s="10" t="str">
        <f t="shared" si="398"/>
        <v/>
      </c>
      <c r="J2535" s="19" t="str">
        <f>IF(I2535="","",INT(('ObjProd (2)'!$C$25-I2535)/7 * (ABS('ObjProd (2)'!$C$25-I2535)&gt;=7)))</f>
        <v/>
      </c>
      <c r="K2535" s="10" t="str">
        <f>IF(I2535="","",
IF(AND(DATEDIF(I2535,'ObjProd (2)'!$C$25,"y")=0,DATEDIF(I2535,'ObjProd (2)'!$C$25,"ym")=0,
   INT(('ObjProd (2)'!$C$25-EDATE(I2535,DATEDIF(I2535,'ObjProd (2)'!$C$25,"y")*12+DATEDIF(I2535,'ObjProd (2)'!$C$25,"ym")))/7)=0),
   "&lt; 1 sem.",
   IF(DATEDIF(I2535,'ObjProd (2)'!$C$25,"y")&gt;0,DATEDIF(I2535,'ObjProd (2)'!$C$25,"y") &amp; " " &amp; IF(DATEDIF(I2535,'ObjProd (2)'!$C$25,"y")=1,"an ","ans "),"") &amp;
   IF(DATEDIF(I2535,'ObjProd (2)'!$C$25,"ym")&gt;0,DATEDIF(I2535,'ObjProd (2)'!$C$25,"ym") &amp; " mois ", "") &amp;
   IF(INT(('ObjProd (2)'!$C$25-EDATE(I2535,DATEDIF(I2535,'ObjProd (2)'!$C$25,"y")*12+DATEDIF(I2535,'ObjProd (2)'!$C$25,"ym")))/7)&gt;0,
      INT(('ObjProd (2)'!$C$25-EDATE(I2535,DATEDIF(I2535,'ObjProd (2)'!$C$25,"y")*12+DATEDIF(I2535,'ObjProd (2)'!$C$25,"ym")))/7) &amp; " sem.",
      "")
)
)</f>
        <v/>
      </c>
      <c r="L2535" s="11" t="str">
        <f t="shared" si="399"/>
        <v/>
      </c>
      <c r="M2535" s="9" t="str">
        <f t="shared" si="395"/>
        <v/>
      </c>
      <c r="N2535" s="9" t="str" cm="1">
        <f t="array" aca="1" ref="N2535" ca="1">LEFT(L2535, IF(ISNUMBER(SUBSTITUTE(_xludf.MID(L2535, 2, 1), ".", ",")), 1, 2))</f>
        <v/>
      </c>
      <c r="O2535" s="19" t="str">
        <f t="shared" ca="1" si="401"/>
        <v/>
      </c>
      <c r="P2535" s="9" t="str">
        <f t="shared" ca="1" si="402"/>
        <v/>
      </c>
      <c r="Q2535" s="9" t="str">
        <f t="shared" ca="1" si="403"/>
        <v/>
      </c>
      <c r="R2535" s="9" t="str">
        <f t="shared" si="396"/>
        <v/>
      </c>
      <c r="S2535" t="str" cm="1">
        <f t="array" ref="S2535">IF(ISBLANK(C2535),"",IFERROR(INDEX(ListeSeries!$A$2:$A$1045, MATCH(1, (DatasScan!G2535=ListeSeries!$B$2:$B$1045) * (DatasScan!H2535&gt;=ListeSeries!$D$2:$D$1045) * (DatasScan!H2535&lt;=ListeSeries!$E$2:$E$1045), 0)), "no match"))</f>
        <v/>
      </c>
      <c r="T2535" s="7" t="str" cm="1">
        <f t="array" ref="T2535">IF(ISBLANK(C2535),"",IFERROR(INDEX(ListeSeries!$C$2:$C$1045, MATCH(1, (DatasScan!G2535=ListeSeries!$B$2:$B$1045) * (DatasScan!H2535&gt;=ListeSeries!$D$2:$D$1045) * (DatasScan!H2535&lt;=ListeSeries!$E$2:$E$1045), 0)), "no match"))</f>
        <v/>
      </c>
      <c r="U2535" s="11" t="str" cm="1">
        <f t="array" ref="U2535">IF(ISBLANK(C2535),"",IFERROR(INDEX(ListeSeries!$F$2:$F$1045, MATCH(1, (DatasScan!G2535=ListeSeries!$B$2:$B$1045) * (DatasScan!H2535&gt;=ListeSeries!$D$2:$D$1045) * (DatasScan!H2535&lt;=ListeSeries!$E$2:$E$1045), 0)), "no match"))</f>
        <v/>
      </c>
    </row>
    <row r="2536" spans="1:21" ht="15" customHeight="1" x14ac:dyDescent="0.25">
      <c r="A2536" s="6" t="str">
        <f t="shared" si="397"/>
        <v/>
      </c>
      <c r="B2536" s="272"/>
      <c r="F2536" s="7" t="str">
        <f t="shared" si="400"/>
        <v/>
      </c>
      <c r="G2536" s="21" t="str">
        <f>IF(ISBLANK(C2536),"",_xlfn.XLOOKUP(_xlfn.XLOOKUP(VALUE(LEFT(C2536,4)),Souches!$B$2:$B$15000,Souches!$E$2:$E$15000),Varietes!$B$2:$B$500,Varietes!$C$2:$C$500))</f>
        <v/>
      </c>
      <c r="H2536" s="19" t="str">
        <f>IF(ISBLANK(C2536),"",_xlfn.XLOOKUP(VALUE(LEFT(C2536,4)),Souches!$B$2:$B$15000,Souches!$D$2:$D$15000))</f>
        <v/>
      </c>
      <c r="I2536" s="10" t="str">
        <f t="shared" si="398"/>
        <v/>
      </c>
      <c r="J2536" s="19" t="str">
        <f>IF(I2536="","",INT(('ObjProd (2)'!$C$25-I2536)/7 * (ABS('ObjProd (2)'!$C$25-I2536)&gt;=7)))</f>
        <v/>
      </c>
      <c r="K2536" s="10" t="str">
        <f>IF(I2536="","",
IF(AND(DATEDIF(I2536,'ObjProd (2)'!$C$25,"y")=0,DATEDIF(I2536,'ObjProd (2)'!$C$25,"ym")=0,
   INT(('ObjProd (2)'!$C$25-EDATE(I2536,DATEDIF(I2536,'ObjProd (2)'!$C$25,"y")*12+DATEDIF(I2536,'ObjProd (2)'!$C$25,"ym")))/7)=0),
   "&lt; 1 sem.",
   IF(DATEDIF(I2536,'ObjProd (2)'!$C$25,"y")&gt;0,DATEDIF(I2536,'ObjProd (2)'!$C$25,"y") &amp; " " &amp; IF(DATEDIF(I2536,'ObjProd (2)'!$C$25,"y")=1,"an ","ans "),"") &amp;
   IF(DATEDIF(I2536,'ObjProd (2)'!$C$25,"ym")&gt;0,DATEDIF(I2536,'ObjProd (2)'!$C$25,"ym") &amp; " mois ", "") &amp;
   IF(INT(('ObjProd (2)'!$C$25-EDATE(I2536,DATEDIF(I2536,'ObjProd (2)'!$C$25,"y")*12+DATEDIF(I2536,'ObjProd (2)'!$C$25,"ym")))/7)&gt;0,
      INT(('ObjProd (2)'!$C$25-EDATE(I2536,DATEDIF(I2536,'ObjProd (2)'!$C$25,"y")*12+DATEDIF(I2536,'ObjProd (2)'!$C$25,"ym")))/7) &amp; " sem.",
      "")
)
)</f>
        <v/>
      </c>
      <c r="L2536" s="11" t="str">
        <f t="shared" si="399"/>
        <v/>
      </c>
      <c r="M2536" s="9" t="str">
        <f t="shared" si="395"/>
        <v/>
      </c>
      <c r="N2536" s="9" t="str" cm="1">
        <f t="array" aca="1" ref="N2536" ca="1">LEFT(L2536, IF(ISNUMBER(SUBSTITUTE(_xludf.MID(L2536, 2, 1), ".", ",")), 1, 2))</f>
        <v/>
      </c>
      <c r="O2536" s="19" t="str">
        <f t="shared" ca="1" si="401"/>
        <v/>
      </c>
      <c r="P2536" s="9" t="str">
        <f t="shared" ca="1" si="402"/>
        <v/>
      </c>
      <c r="Q2536" s="9" t="str">
        <f t="shared" ca="1" si="403"/>
        <v/>
      </c>
      <c r="R2536" s="9" t="str">
        <f t="shared" si="396"/>
        <v/>
      </c>
      <c r="S2536" t="str" cm="1">
        <f t="array" ref="S2536">IF(ISBLANK(C2536),"",IFERROR(INDEX(ListeSeries!$A$2:$A$1045, MATCH(1, (DatasScan!G2536=ListeSeries!$B$2:$B$1045) * (DatasScan!H2536&gt;=ListeSeries!$D$2:$D$1045) * (DatasScan!H2536&lt;=ListeSeries!$E$2:$E$1045), 0)), "no match"))</f>
        <v/>
      </c>
      <c r="T2536" s="7" t="str" cm="1">
        <f t="array" ref="T2536">IF(ISBLANK(C2536),"",IFERROR(INDEX(ListeSeries!$C$2:$C$1045, MATCH(1, (DatasScan!G2536=ListeSeries!$B$2:$B$1045) * (DatasScan!H2536&gt;=ListeSeries!$D$2:$D$1045) * (DatasScan!H2536&lt;=ListeSeries!$E$2:$E$1045), 0)), "no match"))</f>
        <v/>
      </c>
      <c r="U2536" s="11" t="str" cm="1">
        <f t="array" ref="U2536">IF(ISBLANK(C2536),"",IFERROR(INDEX(ListeSeries!$F$2:$F$1045, MATCH(1, (DatasScan!G2536=ListeSeries!$B$2:$B$1045) * (DatasScan!H2536&gt;=ListeSeries!$D$2:$D$1045) * (DatasScan!H2536&lt;=ListeSeries!$E$2:$E$1045), 0)), "no match"))</f>
        <v/>
      </c>
    </row>
    <row r="2537" spans="1:21" ht="15" customHeight="1" x14ac:dyDescent="0.25">
      <c r="A2537" s="6" t="str">
        <f t="shared" si="397"/>
        <v/>
      </c>
      <c r="B2537" s="272"/>
      <c r="F2537" s="7" t="str">
        <f t="shared" si="400"/>
        <v/>
      </c>
      <c r="G2537" s="21" t="str">
        <f>IF(ISBLANK(C2537),"",_xlfn.XLOOKUP(_xlfn.XLOOKUP(VALUE(LEFT(C2537,4)),Souches!$B$2:$B$15000,Souches!$E$2:$E$15000),Varietes!$B$2:$B$500,Varietes!$C$2:$C$500))</f>
        <v/>
      </c>
      <c r="H2537" s="19" t="str">
        <f>IF(ISBLANK(C2537),"",_xlfn.XLOOKUP(VALUE(LEFT(C2537,4)),Souches!$B$2:$B$15000,Souches!$D$2:$D$15000))</f>
        <v/>
      </c>
      <c r="I2537" s="10" t="str">
        <f t="shared" si="398"/>
        <v/>
      </c>
      <c r="J2537" s="19" t="str">
        <f>IF(I2537="","",INT(('ObjProd (2)'!$C$25-I2537)/7 * (ABS('ObjProd (2)'!$C$25-I2537)&gt;=7)))</f>
        <v/>
      </c>
      <c r="K2537" s="10" t="str">
        <f>IF(I2537="","",
IF(AND(DATEDIF(I2537,'ObjProd (2)'!$C$25,"y")=0,DATEDIF(I2537,'ObjProd (2)'!$C$25,"ym")=0,
   INT(('ObjProd (2)'!$C$25-EDATE(I2537,DATEDIF(I2537,'ObjProd (2)'!$C$25,"y")*12+DATEDIF(I2537,'ObjProd (2)'!$C$25,"ym")))/7)=0),
   "&lt; 1 sem.",
   IF(DATEDIF(I2537,'ObjProd (2)'!$C$25,"y")&gt;0,DATEDIF(I2537,'ObjProd (2)'!$C$25,"y") &amp; " " &amp; IF(DATEDIF(I2537,'ObjProd (2)'!$C$25,"y")=1,"an ","ans "),"") &amp;
   IF(DATEDIF(I2537,'ObjProd (2)'!$C$25,"ym")&gt;0,DATEDIF(I2537,'ObjProd (2)'!$C$25,"ym") &amp; " mois ", "") &amp;
   IF(INT(('ObjProd (2)'!$C$25-EDATE(I2537,DATEDIF(I2537,'ObjProd (2)'!$C$25,"y")*12+DATEDIF(I2537,'ObjProd (2)'!$C$25,"ym")))/7)&gt;0,
      INT(('ObjProd (2)'!$C$25-EDATE(I2537,DATEDIF(I2537,'ObjProd (2)'!$C$25,"y")*12+DATEDIF(I2537,'ObjProd (2)'!$C$25,"ym")))/7) &amp; " sem.",
      "")
)
)</f>
        <v/>
      </c>
      <c r="L2537" s="11" t="str">
        <f t="shared" si="399"/>
        <v/>
      </c>
      <c r="M2537" s="9" t="str">
        <f t="shared" si="395"/>
        <v/>
      </c>
      <c r="N2537" s="9" t="str" cm="1">
        <f t="array" aca="1" ref="N2537" ca="1">LEFT(L2537, IF(ISNUMBER(SUBSTITUTE(_xludf.MID(L2537, 2, 1), ".", ",")), 1, 2))</f>
        <v/>
      </c>
      <c r="O2537" s="19" t="str">
        <f t="shared" ca="1" si="401"/>
        <v/>
      </c>
      <c r="P2537" s="9" t="str">
        <f t="shared" ca="1" si="402"/>
        <v/>
      </c>
      <c r="Q2537" s="9" t="str">
        <f t="shared" ca="1" si="403"/>
        <v/>
      </c>
      <c r="R2537" s="9" t="str">
        <f t="shared" si="396"/>
        <v/>
      </c>
      <c r="S2537" t="str" cm="1">
        <f t="array" ref="S2537">IF(ISBLANK(C2537),"",IFERROR(INDEX(ListeSeries!$A$2:$A$1045, MATCH(1, (DatasScan!G2537=ListeSeries!$B$2:$B$1045) * (DatasScan!H2537&gt;=ListeSeries!$D$2:$D$1045) * (DatasScan!H2537&lt;=ListeSeries!$E$2:$E$1045), 0)), "no match"))</f>
        <v/>
      </c>
      <c r="T2537" s="7" t="str" cm="1">
        <f t="array" ref="T2537">IF(ISBLANK(C2537),"",IFERROR(INDEX(ListeSeries!$C$2:$C$1045, MATCH(1, (DatasScan!G2537=ListeSeries!$B$2:$B$1045) * (DatasScan!H2537&gt;=ListeSeries!$D$2:$D$1045) * (DatasScan!H2537&lt;=ListeSeries!$E$2:$E$1045), 0)), "no match"))</f>
        <v/>
      </c>
      <c r="U2537" s="11" t="str" cm="1">
        <f t="array" ref="U2537">IF(ISBLANK(C2537),"",IFERROR(INDEX(ListeSeries!$F$2:$F$1045, MATCH(1, (DatasScan!G2537=ListeSeries!$B$2:$B$1045) * (DatasScan!H2537&gt;=ListeSeries!$D$2:$D$1045) * (DatasScan!H2537&lt;=ListeSeries!$E$2:$E$1045), 0)), "no match"))</f>
        <v/>
      </c>
    </row>
    <row r="2538" spans="1:21" ht="15" customHeight="1" x14ac:dyDescent="0.25">
      <c r="A2538" s="6" t="str">
        <f t="shared" si="397"/>
        <v/>
      </c>
      <c r="B2538" s="272"/>
      <c r="F2538" s="7" t="str">
        <f t="shared" si="400"/>
        <v/>
      </c>
      <c r="G2538" s="21" t="str">
        <f>IF(ISBLANK(C2538),"",_xlfn.XLOOKUP(_xlfn.XLOOKUP(VALUE(LEFT(C2538,4)),Souches!$B$2:$B$15000,Souches!$E$2:$E$15000),Varietes!$B$2:$B$500,Varietes!$C$2:$C$500))</f>
        <v/>
      </c>
      <c r="H2538" s="19" t="str">
        <f>IF(ISBLANK(C2538),"",_xlfn.XLOOKUP(VALUE(LEFT(C2538,4)),Souches!$B$2:$B$15000,Souches!$D$2:$D$15000))</f>
        <v/>
      </c>
      <c r="I2538" s="10" t="str">
        <f t="shared" si="398"/>
        <v/>
      </c>
      <c r="J2538" s="19" t="str">
        <f>IF(I2538="","",INT(('ObjProd (2)'!$C$25-I2538)/7 * (ABS('ObjProd (2)'!$C$25-I2538)&gt;=7)))</f>
        <v/>
      </c>
      <c r="K2538" s="10" t="str">
        <f>IF(I2538="","",
IF(AND(DATEDIF(I2538,'ObjProd (2)'!$C$25,"y")=0,DATEDIF(I2538,'ObjProd (2)'!$C$25,"ym")=0,
   INT(('ObjProd (2)'!$C$25-EDATE(I2538,DATEDIF(I2538,'ObjProd (2)'!$C$25,"y")*12+DATEDIF(I2538,'ObjProd (2)'!$C$25,"ym")))/7)=0),
   "&lt; 1 sem.",
   IF(DATEDIF(I2538,'ObjProd (2)'!$C$25,"y")&gt;0,DATEDIF(I2538,'ObjProd (2)'!$C$25,"y") &amp; " " &amp; IF(DATEDIF(I2538,'ObjProd (2)'!$C$25,"y")=1,"an ","ans "),"") &amp;
   IF(DATEDIF(I2538,'ObjProd (2)'!$C$25,"ym")&gt;0,DATEDIF(I2538,'ObjProd (2)'!$C$25,"ym") &amp; " mois ", "") &amp;
   IF(INT(('ObjProd (2)'!$C$25-EDATE(I2538,DATEDIF(I2538,'ObjProd (2)'!$C$25,"y")*12+DATEDIF(I2538,'ObjProd (2)'!$C$25,"ym")))/7)&gt;0,
      INT(('ObjProd (2)'!$C$25-EDATE(I2538,DATEDIF(I2538,'ObjProd (2)'!$C$25,"y")*12+DATEDIF(I2538,'ObjProd (2)'!$C$25,"ym")))/7) &amp; " sem.",
      "")
)
)</f>
        <v/>
      </c>
      <c r="L2538" s="11" t="str">
        <f t="shared" si="399"/>
        <v/>
      </c>
      <c r="M2538" s="9" t="str">
        <f t="shared" si="395"/>
        <v/>
      </c>
      <c r="N2538" s="9" t="str" cm="1">
        <f t="array" aca="1" ref="N2538" ca="1">LEFT(L2538, IF(ISNUMBER(SUBSTITUTE(_xludf.MID(L2538, 2, 1), ".", ",")), 1, 2))</f>
        <v/>
      </c>
      <c r="O2538" s="19" t="str">
        <f t="shared" ca="1" si="401"/>
        <v/>
      </c>
      <c r="P2538" s="9" t="str">
        <f t="shared" ca="1" si="402"/>
        <v/>
      </c>
      <c r="Q2538" s="9" t="str">
        <f t="shared" ca="1" si="403"/>
        <v/>
      </c>
      <c r="R2538" s="9" t="str">
        <f t="shared" si="396"/>
        <v/>
      </c>
      <c r="S2538" t="str" cm="1">
        <f t="array" ref="S2538">IF(ISBLANK(C2538),"",IFERROR(INDEX(ListeSeries!$A$2:$A$1045, MATCH(1, (DatasScan!G2538=ListeSeries!$B$2:$B$1045) * (DatasScan!H2538&gt;=ListeSeries!$D$2:$D$1045) * (DatasScan!H2538&lt;=ListeSeries!$E$2:$E$1045), 0)), "no match"))</f>
        <v/>
      </c>
      <c r="T2538" s="7" t="str" cm="1">
        <f t="array" ref="T2538">IF(ISBLANK(C2538),"",IFERROR(INDEX(ListeSeries!$C$2:$C$1045, MATCH(1, (DatasScan!G2538=ListeSeries!$B$2:$B$1045) * (DatasScan!H2538&gt;=ListeSeries!$D$2:$D$1045) * (DatasScan!H2538&lt;=ListeSeries!$E$2:$E$1045), 0)), "no match"))</f>
        <v/>
      </c>
      <c r="U2538" s="11" t="str" cm="1">
        <f t="array" ref="U2538">IF(ISBLANK(C2538),"",IFERROR(INDEX(ListeSeries!$F$2:$F$1045, MATCH(1, (DatasScan!G2538=ListeSeries!$B$2:$B$1045) * (DatasScan!H2538&gt;=ListeSeries!$D$2:$D$1045) * (DatasScan!H2538&lt;=ListeSeries!$E$2:$E$1045), 0)), "no match"))</f>
        <v/>
      </c>
    </row>
    <row r="2539" spans="1:21" ht="15" customHeight="1" x14ac:dyDescent="0.25">
      <c r="A2539" s="6" t="str">
        <f t="shared" si="397"/>
        <v/>
      </c>
      <c r="B2539" s="272"/>
      <c r="F2539" s="7" t="str">
        <f t="shared" si="400"/>
        <v/>
      </c>
      <c r="G2539" s="21" t="str">
        <f>IF(ISBLANK(C2539),"",_xlfn.XLOOKUP(_xlfn.XLOOKUP(VALUE(LEFT(C2539,4)),Souches!$B$2:$B$15000,Souches!$E$2:$E$15000),Varietes!$B$2:$B$500,Varietes!$C$2:$C$500))</f>
        <v/>
      </c>
      <c r="H2539" s="19" t="str">
        <f>IF(ISBLANK(C2539),"",_xlfn.XLOOKUP(VALUE(LEFT(C2539,4)),Souches!$B$2:$B$15000,Souches!$D$2:$D$15000))</f>
        <v/>
      </c>
      <c r="I2539" s="10" t="str">
        <f t="shared" si="398"/>
        <v/>
      </c>
      <c r="J2539" s="19" t="str">
        <f>IF(I2539="","",INT(('ObjProd (2)'!$C$25-I2539)/7 * (ABS('ObjProd (2)'!$C$25-I2539)&gt;=7)))</f>
        <v/>
      </c>
      <c r="K2539" s="10" t="str">
        <f>IF(I2539="","",
IF(AND(DATEDIF(I2539,'ObjProd (2)'!$C$25,"y")=0,DATEDIF(I2539,'ObjProd (2)'!$C$25,"ym")=0,
   INT(('ObjProd (2)'!$C$25-EDATE(I2539,DATEDIF(I2539,'ObjProd (2)'!$C$25,"y")*12+DATEDIF(I2539,'ObjProd (2)'!$C$25,"ym")))/7)=0),
   "&lt; 1 sem.",
   IF(DATEDIF(I2539,'ObjProd (2)'!$C$25,"y")&gt;0,DATEDIF(I2539,'ObjProd (2)'!$C$25,"y") &amp; " " &amp; IF(DATEDIF(I2539,'ObjProd (2)'!$C$25,"y")=1,"an ","ans "),"") &amp;
   IF(DATEDIF(I2539,'ObjProd (2)'!$C$25,"ym")&gt;0,DATEDIF(I2539,'ObjProd (2)'!$C$25,"ym") &amp; " mois ", "") &amp;
   IF(INT(('ObjProd (2)'!$C$25-EDATE(I2539,DATEDIF(I2539,'ObjProd (2)'!$C$25,"y")*12+DATEDIF(I2539,'ObjProd (2)'!$C$25,"ym")))/7)&gt;0,
      INT(('ObjProd (2)'!$C$25-EDATE(I2539,DATEDIF(I2539,'ObjProd (2)'!$C$25,"y")*12+DATEDIF(I2539,'ObjProd (2)'!$C$25,"ym")))/7) &amp; " sem.",
      "")
)
)</f>
        <v/>
      </c>
      <c r="L2539" s="11" t="str">
        <f t="shared" si="399"/>
        <v/>
      </c>
      <c r="M2539" s="9" t="str">
        <f t="shared" si="395"/>
        <v/>
      </c>
      <c r="N2539" s="9" t="str" cm="1">
        <f t="array" aca="1" ref="N2539" ca="1">LEFT(L2539, IF(ISNUMBER(SUBSTITUTE(_xludf.MID(L2539, 2, 1), ".", ",")), 1, 2))</f>
        <v/>
      </c>
      <c r="O2539" s="19" t="str">
        <f t="shared" ca="1" si="401"/>
        <v/>
      </c>
      <c r="P2539" s="9" t="str">
        <f t="shared" ca="1" si="402"/>
        <v/>
      </c>
      <c r="Q2539" s="9" t="str">
        <f t="shared" ca="1" si="403"/>
        <v/>
      </c>
      <c r="R2539" s="9" t="str">
        <f t="shared" si="396"/>
        <v/>
      </c>
      <c r="S2539" t="str" cm="1">
        <f t="array" ref="S2539">IF(ISBLANK(C2539),"",IFERROR(INDEX(ListeSeries!$A$2:$A$1045, MATCH(1, (DatasScan!G2539=ListeSeries!$B$2:$B$1045) * (DatasScan!H2539&gt;=ListeSeries!$D$2:$D$1045) * (DatasScan!H2539&lt;=ListeSeries!$E$2:$E$1045), 0)), "no match"))</f>
        <v/>
      </c>
      <c r="T2539" s="7" t="str" cm="1">
        <f t="array" ref="T2539">IF(ISBLANK(C2539),"",IFERROR(INDEX(ListeSeries!$C$2:$C$1045, MATCH(1, (DatasScan!G2539=ListeSeries!$B$2:$B$1045) * (DatasScan!H2539&gt;=ListeSeries!$D$2:$D$1045) * (DatasScan!H2539&lt;=ListeSeries!$E$2:$E$1045), 0)), "no match"))</f>
        <v/>
      </c>
      <c r="U2539" s="11" t="str" cm="1">
        <f t="array" ref="U2539">IF(ISBLANK(C2539),"",IFERROR(INDEX(ListeSeries!$F$2:$F$1045, MATCH(1, (DatasScan!G2539=ListeSeries!$B$2:$B$1045) * (DatasScan!H2539&gt;=ListeSeries!$D$2:$D$1045) * (DatasScan!H2539&lt;=ListeSeries!$E$2:$E$1045), 0)), "no match"))</f>
        <v/>
      </c>
    </row>
    <row r="2540" spans="1:21" ht="15" customHeight="1" x14ac:dyDescent="0.25">
      <c r="A2540" s="6" t="str">
        <f t="shared" si="397"/>
        <v/>
      </c>
      <c r="B2540" s="272"/>
      <c r="F2540" s="7" t="str">
        <f t="shared" si="400"/>
        <v/>
      </c>
      <c r="G2540" s="21" t="str">
        <f>IF(ISBLANK(C2540),"",_xlfn.XLOOKUP(_xlfn.XLOOKUP(VALUE(LEFT(C2540,4)),Souches!$B$2:$B$15000,Souches!$E$2:$E$15000),Varietes!$B$2:$B$500,Varietes!$C$2:$C$500))</f>
        <v/>
      </c>
      <c r="H2540" s="19" t="str">
        <f>IF(ISBLANK(C2540),"",_xlfn.XLOOKUP(VALUE(LEFT(C2540,4)),Souches!$B$2:$B$15000,Souches!$D$2:$D$15000))</f>
        <v/>
      </c>
      <c r="I2540" s="10" t="str">
        <f t="shared" si="398"/>
        <v/>
      </c>
      <c r="J2540" s="19" t="str">
        <f>IF(I2540="","",INT(('ObjProd (2)'!$C$25-I2540)/7 * (ABS('ObjProd (2)'!$C$25-I2540)&gt;=7)))</f>
        <v/>
      </c>
      <c r="K2540" s="10" t="str">
        <f>IF(I2540="","",
IF(AND(DATEDIF(I2540,'ObjProd (2)'!$C$25,"y")=0,DATEDIF(I2540,'ObjProd (2)'!$C$25,"ym")=0,
   INT(('ObjProd (2)'!$C$25-EDATE(I2540,DATEDIF(I2540,'ObjProd (2)'!$C$25,"y")*12+DATEDIF(I2540,'ObjProd (2)'!$C$25,"ym")))/7)=0),
   "&lt; 1 sem.",
   IF(DATEDIF(I2540,'ObjProd (2)'!$C$25,"y")&gt;0,DATEDIF(I2540,'ObjProd (2)'!$C$25,"y") &amp; " " &amp; IF(DATEDIF(I2540,'ObjProd (2)'!$C$25,"y")=1,"an ","ans "),"") &amp;
   IF(DATEDIF(I2540,'ObjProd (2)'!$C$25,"ym")&gt;0,DATEDIF(I2540,'ObjProd (2)'!$C$25,"ym") &amp; " mois ", "") &amp;
   IF(INT(('ObjProd (2)'!$C$25-EDATE(I2540,DATEDIF(I2540,'ObjProd (2)'!$C$25,"y")*12+DATEDIF(I2540,'ObjProd (2)'!$C$25,"ym")))/7)&gt;0,
      INT(('ObjProd (2)'!$C$25-EDATE(I2540,DATEDIF(I2540,'ObjProd (2)'!$C$25,"y")*12+DATEDIF(I2540,'ObjProd (2)'!$C$25,"ym")))/7) &amp; " sem.",
      "")
)
)</f>
        <v/>
      </c>
      <c r="L2540" s="11" t="str">
        <f t="shared" si="399"/>
        <v/>
      </c>
      <c r="M2540" s="9" t="str">
        <f t="shared" si="395"/>
        <v/>
      </c>
      <c r="N2540" s="9" t="str" cm="1">
        <f t="array" aca="1" ref="N2540" ca="1">LEFT(L2540, IF(ISNUMBER(SUBSTITUTE(_xludf.MID(L2540, 2, 1), ".", ",")), 1, 2))</f>
        <v/>
      </c>
      <c r="O2540" s="19" t="str">
        <f t="shared" ca="1" si="401"/>
        <v/>
      </c>
      <c r="P2540" s="9" t="str">
        <f t="shared" ca="1" si="402"/>
        <v/>
      </c>
      <c r="Q2540" s="9" t="str">
        <f t="shared" ca="1" si="403"/>
        <v/>
      </c>
      <c r="R2540" s="9" t="str">
        <f t="shared" si="396"/>
        <v/>
      </c>
      <c r="S2540" t="str" cm="1">
        <f t="array" ref="S2540">IF(ISBLANK(C2540),"",IFERROR(INDEX(ListeSeries!$A$2:$A$1045, MATCH(1, (DatasScan!G2540=ListeSeries!$B$2:$B$1045) * (DatasScan!H2540&gt;=ListeSeries!$D$2:$D$1045) * (DatasScan!H2540&lt;=ListeSeries!$E$2:$E$1045), 0)), "no match"))</f>
        <v/>
      </c>
      <c r="T2540" s="7" t="str" cm="1">
        <f t="array" ref="T2540">IF(ISBLANK(C2540),"",IFERROR(INDEX(ListeSeries!$C$2:$C$1045, MATCH(1, (DatasScan!G2540=ListeSeries!$B$2:$B$1045) * (DatasScan!H2540&gt;=ListeSeries!$D$2:$D$1045) * (DatasScan!H2540&lt;=ListeSeries!$E$2:$E$1045), 0)), "no match"))</f>
        <v/>
      </c>
      <c r="U2540" s="11" t="str" cm="1">
        <f t="array" ref="U2540">IF(ISBLANK(C2540),"",IFERROR(INDEX(ListeSeries!$F$2:$F$1045, MATCH(1, (DatasScan!G2540=ListeSeries!$B$2:$B$1045) * (DatasScan!H2540&gt;=ListeSeries!$D$2:$D$1045) * (DatasScan!H2540&lt;=ListeSeries!$E$2:$E$1045), 0)), "no match"))</f>
        <v/>
      </c>
    </row>
    <row r="2541" spans="1:21" ht="15" customHeight="1" x14ac:dyDescent="0.25">
      <c r="A2541" s="6" t="str">
        <f t="shared" si="397"/>
        <v/>
      </c>
      <c r="B2541" s="272"/>
      <c r="F2541" s="7" t="str">
        <f t="shared" si="400"/>
        <v/>
      </c>
      <c r="G2541" s="21" t="str">
        <f>IF(ISBLANK(C2541),"",_xlfn.XLOOKUP(_xlfn.XLOOKUP(VALUE(LEFT(C2541,4)),Souches!$B$2:$B$15000,Souches!$E$2:$E$15000),Varietes!$B$2:$B$500,Varietes!$C$2:$C$500))</f>
        <v/>
      </c>
      <c r="H2541" s="19" t="str">
        <f>IF(ISBLANK(C2541),"",_xlfn.XLOOKUP(VALUE(LEFT(C2541,4)),Souches!$B$2:$B$15000,Souches!$D$2:$D$15000))</f>
        <v/>
      </c>
      <c r="I2541" s="10" t="str">
        <f t="shared" si="398"/>
        <v/>
      </c>
      <c r="J2541" s="19" t="str">
        <f>IF(I2541="","",INT(('ObjProd (2)'!$C$25-I2541)/7 * (ABS('ObjProd (2)'!$C$25-I2541)&gt;=7)))</f>
        <v/>
      </c>
      <c r="K2541" s="10" t="str">
        <f>IF(I2541="","",
IF(AND(DATEDIF(I2541,'ObjProd (2)'!$C$25,"y")=0,DATEDIF(I2541,'ObjProd (2)'!$C$25,"ym")=0,
   INT(('ObjProd (2)'!$C$25-EDATE(I2541,DATEDIF(I2541,'ObjProd (2)'!$C$25,"y")*12+DATEDIF(I2541,'ObjProd (2)'!$C$25,"ym")))/7)=0),
   "&lt; 1 sem.",
   IF(DATEDIF(I2541,'ObjProd (2)'!$C$25,"y")&gt;0,DATEDIF(I2541,'ObjProd (2)'!$C$25,"y") &amp; " " &amp; IF(DATEDIF(I2541,'ObjProd (2)'!$C$25,"y")=1,"an ","ans "),"") &amp;
   IF(DATEDIF(I2541,'ObjProd (2)'!$C$25,"ym")&gt;0,DATEDIF(I2541,'ObjProd (2)'!$C$25,"ym") &amp; " mois ", "") &amp;
   IF(INT(('ObjProd (2)'!$C$25-EDATE(I2541,DATEDIF(I2541,'ObjProd (2)'!$C$25,"y")*12+DATEDIF(I2541,'ObjProd (2)'!$C$25,"ym")))/7)&gt;0,
      INT(('ObjProd (2)'!$C$25-EDATE(I2541,DATEDIF(I2541,'ObjProd (2)'!$C$25,"y")*12+DATEDIF(I2541,'ObjProd (2)'!$C$25,"ym")))/7) &amp; " sem.",
      "")
)
)</f>
        <v/>
      </c>
      <c r="L2541" s="11" t="str">
        <f t="shared" si="399"/>
        <v/>
      </c>
      <c r="M2541" s="9" t="str">
        <f t="shared" si="395"/>
        <v/>
      </c>
      <c r="N2541" s="9" t="str" cm="1">
        <f t="array" aca="1" ref="N2541" ca="1">LEFT(L2541, IF(ISNUMBER(SUBSTITUTE(_xludf.MID(L2541, 2, 1), ".", ",")), 1, 2))</f>
        <v/>
      </c>
      <c r="O2541" s="19" t="str">
        <f t="shared" ca="1" si="401"/>
        <v/>
      </c>
      <c r="P2541" s="9" t="str">
        <f t="shared" ca="1" si="402"/>
        <v/>
      </c>
      <c r="Q2541" s="9" t="str">
        <f t="shared" ca="1" si="403"/>
        <v/>
      </c>
      <c r="R2541" s="9" t="str">
        <f t="shared" si="396"/>
        <v/>
      </c>
      <c r="S2541" t="str" cm="1">
        <f t="array" ref="S2541">IF(ISBLANK(C2541),"",IFERROR(INDEX(ListeSeries!$A$2:$A$1045, MATCH(1, (DatasScan!G2541=ListeSeries!$B$2:$B$1045) * (DatasScan!H2541&gt;=ListeSeries!$D$2:$D$1045) * (DatasScan!H2541&lt;=ListeSeries!$E$2:$E$1045), 0)), "no match"))</f>
        <v/>
      </c>
      <c r="T2541" s="7" t="str" cm="1">
        <f t="array" ref="T2541">IF(ISBLANK(C2541),"",IFERROR(INDEX(ListeSeries!$C$2:$C$1045, MATCH(1, (DatasScan!G2541=ListeSeries!$B$2:$B$1045) * (DatasScan!H2541&gt;=ListeSeries!$D$2:$D$1045) * (DatasScan!H2541&lt;=ListeSeries!$E$2:$E$1045), 0)), "no match"))</f>
        <v/>
      </c>
      <c r="U2541" s="11" t="str" cm="1">
        <f t="array" ref="U2541">IF(ISBLANK(C2541),"",IFERROR(INDEX(ListeSeries!$F$2:$F$1045, MATCH(1, (DatasScan!G2541=ListeSeries!$B$2:$B$1045) * (DatasScan!H2541&gt;=ListeSeries!$D$2:$D$1045) * (DatasScan!H2541&lt;=ListeSeries!$E$2:$E$1045), 0)), "no match"))</f>
        <v/>
      </c>
    </row>
    <row r="2542" spans="1:21" ht="15" customHeight="1" x14ac:dyDescent="0.25">
      <c r="A2542" s="6" t="str">
        <f t="shared" si="397"/>
        <v/>
      </c>
      <c r="B2542" s="272"/>
      <c r="F2542" s="7" t="str">
        <f t="shared" si="400"/>
        <v/>
      </c>
      <c r="G2542" s="21" t="str">
        <f>IF(ISBLANK(C2542),"",_xlfn.XLOOKUP(_xlfn.XLOOKUP(VALUE(LEFT(C2542,4)),Souches!$B$2:$B$15000,Souches!$E$2:$E$15000),Varietes!$B$2:$B$500,Varietes!$C$2:$C$500))</f>
        <v/>
      </c>
      <c r="H2542" s="19" t="str">
        <f>IF(ISBLANK(C2542),"",_xlfn.XLOOKUP(VALUE(LEFT(C2542,4)),Souches!$B$2:$B$15000,Souches!$D$2:$D$15000))</f>
        <v/>
      </c>
      <c r="I2542" s="10" t="str">
        <f t="shared" si="398"/>
        <v/>
      </c>
      <c r="J2542" s="19" t="str">
        <f>IF(I2542="","",INT(('ObjProd (2)'!$C$25-I2542)/7 * (ABS('ObjProd (2)'!$C$25-I2542)&gt;=7)))</f>
        <v/>
      </c>
      <c r="K2542" s="10" t="str">
        <f>IF(I2542="","",
IF(AND(DATEDIF(I2542,'ObjProd (2)'!$C$25,"y")=0,DATEDIF(I2542,'ObjProd (2)'!$C$25,"ym")=0,
   INT(('ObjProd (2)'!$C$25-EDATE(I2542,DATEDIF(I2542,'ObjProd (2)'!$C$25,"y")*12+DATEDIF(I2542,'ObjProd (2)'!$C$25,"ym")))/7)=0),
   "&lt; 1 sem.",
   IF(DATEDIF(I2542,'ObjProd (2)'!$C$25,"y")&gt;0,DATEDIF(I2542,'ObjProd (2)'!$C$25,"y") &amp; " " &amp; IF(DATEDIF(I2542,'ObjProd (2)'!$C$25,"y")=1,"an ","ans "),"") &amp;
   IF(DATEDIF(I2542,'ObjProd (2)'!$C$25,"ym")&gt;0,DATEDIF(I2542,'ObjProd (2)'!$C$25,"ym") &amp; " mois ", "") &amp;
   IF(INT(('ObjProd (2)'!$C$25-EDATE(I2542,DATEDIF(I2542,'ObjProd (2)'!$C$25,"y")*12+DATEDIF(I2542,'ObjProd (2)'!$C$25,"ym")))/7)&gt;0,
      INT(('ObjProd (2)'!$C$25-EDATE(I2542,DATEDIF(I2542,'ObjProd (2)'!$C$25,"y")*12+DATEDIF(I2542,'ObjProd (2)'!$C$25,"ym")))/7) &amp; " sem.",
      "")
)
)</f>
        <v/>
      </c>
      <c r="L2542" s="11" t="str">
        <f t="shared" si="399"/>
        <v/>
      </c>
      <c r="M2542" s="9" t="str">
        <f t="shared" si="395"/>
        <v/>
      </c>
      <c r="N2542" s="9" t="str" cm="1">
        <f t="array" aca="1" ref="N2542" ca="1">LEFT(L2542, IF(ISNUMBER(SUBSTITUTE(_xludf.MID(L2542, 2, 1), ".", ",")), 1, 2))</f>
        <v/>
      </c>
      <c r="O2542" s="19" t="str">
        <f t="shared" ca="1" si="401"/>
        <v/>
      </c>
      <c r="P2542" s="9" t="str">
        <f t="shared" ca="1" si="402"/>
        <v/>
      </c>
      <c r="Q2542" s="9" t="str">
        <f t="shared" ca="1" si="403"/>
        <v/>
      </c>
      <c r="R2542" s="9" t="str">
        <f t="shared" si="396"/>
        <v/>
      </c>
      <c r="S2542" t="str" cm="1">
        <f t="array" ref="S2542">IF(ISBLANK(C2542),"",IFERROR(INDEX(ListeSeries!$A$2:$A$1045, MATCH(1, (DatasScan!G2542=ListeSeries!$B$2:$B$1045) * (DatasScan!H2542&gt;=ListeSeries!$D$2:$D$1045) * (DatasScan!H2542&lt;=ListeSeries!$E$2:$E$1045), 0)), "no match"))</f>
        <v/>
      </c>
      <c r="T2542" s="7" t="str" cm="1">
        <f t="array" ref="T2542">IF(ISBLANK(C2542),"",IFERROR(INDEX(ListeSeries!$C$2:$C$1045, MATCH(1, (DatasScan!G2542=ListeSeries!$B$2:$B$1045) * (DatasScan!H2542&gt;=ListeSeries!$D$2:$D$1045) * (DatasScan!H2542&lt;=ListeSeries!$E$2:$E$1045), 0)), "no match"))</f>
        <v/>
      </c>
      <c r="U2542" s="11" t="str" cm="1">
        <f t="array" ref="U2542">IF(ISBLANK(C2542),"",IFERROR(INDEX(ListeSeries!$F$2:$F$1045, MATCH(1, (DatasScan!G2542=ListeSeries!$B$2:$B$1045) * (DatasScan!H2542&gt;=ListeSeries!$D$2:$D$1045) * (DatasScan!H2542&lt;=ListeSeries!$E$2:$E$1045), 0)), "no match"))</f>
        <v/>
      </c>
    </row>
    <row r="2543" spans="1:21" ht="15" customHeight="1" x14ac:dyDescent="0.25">
      <c r="A2543" s="6" t="str">
        <f t="shared" si="397"/>
        <v/>
      </c>
      <c r="B2543" s="272"/>
      <c r="F2543" s="7" t="str">
        <f t="shared" si="400"/>
        <v/>
      </c>
      <c r="G2543" s="21" t="str">
        <f>IF(ISBLANK(C2543),"",_xlfn.XLOOKUP(_xlfn.XLOOKUP(VALUE(LEFT(C2543,4)),Souches!$B$2:$B$15000,Souches!$E$2:$E$15000),Varietes!$B$2:$B$500,Varietes!$C$2:$C$500))</f>
        <v/>
      </c>
      <c r="H2543" s="19" t="str">
        <f>IF(ISBLANK(C2543),"",_xlfn.XLOOKUP(VALUE(LEFT(C2543,4)),Souches!$B$2:$B$15000,Souches!$D$2:$D$15000))</f>
        <v/>
      </c>
      <c r="I2543" s="10" t="str">
        <f t="shared" si="398"/>
        <v/>
      </c>
      <c r="J2543" s="19" t="str">
        <f>IF(I2543="","",INT(('ObjProd (2)'!$C$25-I2543)/7 * (ABS('ObjProd (2)'!$C$25-I2543)&gt;=7)))</f>
        <v/>
      </c>
      <c r="K2543" s="10" t="str">
        <f>IF(I2543="","",
IF(AND(DATEDIF(I2543,'ObjProd (2)'!$C$25,"y")=0,DATEDIF(I2543,'ObjProd (2)'!$C$25,"ym")=0,
   INT(('ObjProd (2)'!$C$25-EDATE(I2543,DATEDIF(I2543,'ObjProd (2)'!$C$25,"y")*12+DATEDIF(I2543,'ObjProd (2)'!$C$25,"ym")))/7)=0),
   "&lt; 1 sem.",
   IF(DATEDIF(I2543,'ObjProd (2)'!$C$25,"y")&gt;0,DATEDIF(I2543,'ObjProd (2)'!$C$25,"y") &amp; " " &amp; IF(DATEDIF(I2543,'ObjProd (2)'!$C$25,"y")=1,"an ","ans "),"") &amp;
   IF(DATEDIF(I2543,'ObjProd (2)'!$C$25,"ym")&gt;0,DATEDIF(I2543,'ObjProd (2)'!$C$25,"ym") &amp; " mois ", "") &amp;
   IF(INT(('ObjProd (2)'!$C$25-EDATE(I2543,DATEDIF(I2543,'ObjProd (2)'!$C$25,"y")*12+DATEDIF(I2543,'ObjProd (2)'!$C$25,"ym")))/7)&gt;0,
      INT(('ObjProd (2)'!$C$25-EDATE(I2543,DATEDIF(I2543,'ObjProd (2)'!$C$25,"y")*12+DATEDIF(I2543,'ObjProd (2)'!$C$25,"ym")))/7) &amp; " sem.",
      "")
)
)</f>
        <v/>
      </c>
      <c r="L2543" s="11" t="str">
        <f t="shared" si="399"/>
        <v/>
      </c>
      <c r="M2543" s="9" t="str">
        <f t="shared" si="395"/>
        <v/>
      </c>
      <c r="N2543" s="9" t="str" cm="1">
        <f t="array" aca="1" ref="N2543" ca="1">LEFT(L2543, IF(ISNUMBER(SUBSTITUTE(_xludf.MID(L2543, 2, 1), ".", ",")), 1, 2))</f>
        <v/>
      </c>
      <c r="O2543" s="19" t="str">
        <f t="shared" ca="1" si="401"/>
        <v/>
      </c>
      <c r="P2543" s="9" t="str">
        <f t="shared" ca="1" si="402"/>
        <v/>
      </c>
      <c r="Q2543" s="9" t="str">
        <f t="shared" ca="1" si="403"/>
        <v/>
      </c>
      <c r="R2543" s="9" t="str">
        <f t="shared" si="396"/>
        <v/>
      </c>
      <c r="S2543" t="str" cm="1">
        <f t="array" ref="S2543">IF(ISBLANK(C2543),"",IFERROR(INDEX(ListeSeries!$A$2:$A$1045, MATCH(1, (DatasScan!G2543=ListeSeries!$B$2:$B$1045) * (DatasScan!H2543&gt;=ListeSeries!$D$2:$D$1045) * (DatasScan!H2543&lt;=ListeSeries!$E$2:$E$1045), 0)), "no match"))</f>
        <v/>
      </c>
      <c r="T2543" s="7" t="str" cm="1">
        <f t="array" ref="T2543">IF(ISBLANK(C2543),"",IFERROR(INDEX(ListeSeries!$C$2:$C$1045, MATCH(1, (DatasScan!G2543=ListeSeries!$B$2:$B$1045) * (DatasScan!H2543&gt;=ListeSeries!$D$2:$D$1045) * (DatasScan!H2543&lt;=ListeSeries!$E$2:$E$1045), 0)), "no match"))</f>
        <v/>
      </c>
      <c r="U2543" s="11" t="str" cm="1">
        <f t="array" ref="U2543">IF(ISBLANK(C2543),"",IFERROR(INDEX(ListeSeries!$F$2:$F$1045, MATCH(1, (DatasScan!G2543=ListeSeries!$B$2:$B$1045) * (DatasScan!H2543&gt;=ListeSeries!$D$2:$D$1045) * (DatasScan!H2543&lt;=ListeSeries!$E$2:$E$1045), 0)), "no match"))</f>
        <v/>
      </c>
    </row>
    <row r="2544" spans="1:21" ht="15" customHeight="1" x14ac:dyDescent="0.25">
      <c r="A2544" s="6" t="str">
        <f t="shared" si="397"/>
        <v/>
      </c>
      <c r="B2544" s="272"/>
      <c r="F2544" s="7" t="str">
        <f t="shared" si="400"/>
        <v/>
      </c>
      <c r="G2544" s="21" t="str">
        <f>IF(ISBLANK(C2544),"",_xlfn.XLOOKUP(_xlfn.XLOOKUP(VALUE(LEFT(C2544,4)),Souches!$B$2:$B$15000,Souches!$E$2:$E$15000),Varietes!$B$2:$B$500,Varietes!$C$2:$C$500))</f>
        <v/>
      </c>
      <c r="H2544" s="19" t="str">
        <f>IF(ISBLANK(C2544),"",_xlfn.XLOOKUP(VALUE(LEFT(C2544,4)),Souches!$B$2:$B$15000,Souches!$D$2:$D$15000))</f>
        <v/>
      </c>
      <c r="I2544" s="10" t="str">
        <f t="shared" si="398"/>
        <v/>
      </c>
      <c r="J2544" s="19" t="str">
        <f>IF(I2544="","",INT(('ObjProd (2)'!$C$25-I2544)/7 * (ABS('ObjProd (2)'!$C$25-I2544)&gt;=7)))</f>
        <v/>
      </c>
      <c r="K2544" s="10" t="str">
        <f>IF(I2544="","",
IF(AND(DATEDIF(I2544,'ObjProd (2)'!$C$25,"y")=0,DATEDIF(I2544,'ObjProd (2)'!$C$25,"ym")=0,
   INT(('ObjProd (2)'!$C$25-EDATE(I2544,DATEDIF(I2544,'ObjProd (2)'!$C$25,"y")*12+DATEDIF(I2544,'ObjProd (2)'!$C$25,"ym")))/7)=0),
   "&lt; 1 sem.",
   IF(DATEDIF(I2544,'ObjProd (2)'!$C$25,"y")&gt;0,DATEDIF(I2544,'ObjProd (2)'!$C$25,"y") &amp; " " &amp; IF(DATEDIF(I2544,'ObjProd (2)'!$C$25,"y")=1,"an ","ans "),"") &amp;
   IF(DATEDIF(I2544,'ObjProd (2)'!$C$25,"ym")&gt;0,DATEDIF(I2544,'ObjProd (2)'!$C$25,"ym") &amp; " mois ", "") &amp;
   IF(INT(('ObjProd (2)'!$C$25-EDATE(I2544,DATEDIF(I2544,'ObjProd (2)'!$C$25,"y")*12+DATEDIF(I2544,'ObjProd (2)'!$C$25,"ym")))/7)&gt;0,
      INT(('ObjProd (2)'!$C$25-EDATE(I2544,DATEDIF(I2544,'ObjProd (2)'!$C$25,"y")*12+DATEDIF(I2544,'ObjProd (2)'!$C$25,"ym")))/7) &amp; " sem.",
      "")
)
)</f>
        <v/>
      </c>
      <c r="L2544" s="11" t="str">
        <f t="shared" si="399"/>
        <v/>
      </c>
      <c r="M2544" s="9" t="str">
        <f t="shared" si="395"/>
        <v/>
      </c>
      <c r="N2544" s="9" t="str" cm="1">
        <f t="array" aca="1" ref="N2544" ca="1">LEFT(L2544, IF(ISNUMBER(SUBSTITUTE(_xludf.MID(L2544, 2, 1), ".", ",")), 1, 2))</f>
        <v/>
      </c>
      <c r="O2544" s="19" t="str">
        <f t="shared" ca="1" si="401"/>
        <v/>
      </c>
      <c r="P2544" s="9" t="str">
        <f t="shared" ca="1" si="402"/>
        <v/>
      </c>
      <c r="Q2544" s="9" t="str">
        <f t="shared" ca="1" si="403"/>
        <v/>
      </c>
      <c r="R2544" s="9" t="str">
        <f t="shared" si="396"/>
        <v/>
      </c>
      <c r="S2544" t="str" cm="1">
        <f t="array" ref="S2544">IF(ISBLANK(C2544),"",IFERROR(INDEX(ListeSeries!$A$2:$A$1045, MATCH(1, (DatasScan!G2544=ListeSeries!$B$2:$B$1045) * (DatasScan!H2544&gt;=ListeSeries!$D$2:$D$1045) * (DatasScan!H2544&lt;=ListeSeries!$E$2:$E$1045), 0)), "no match"))</f>
        <v/>
      </c>
      <c r="T2544" s="7" t="str" cm="1">
        <f t="array" ref="T2544">IF(ISBLANK(C2544),"",IFERROR(INDEX(ListeSeries!$C$2:$C$1045, MATCH(1, (DatasScan!G2544=ListeSeries!$B$2:$B$1045) * (DatasScan!H2544&gt;=ListeSeries!$D$2:$D$1045) * (DatasScan!H2544&lt;=ListeSeries!$E$2:$E$1045), 0)), "no match"))</f>
        <v/>
      </c>
      <c r="U2544" s="11" t="str" cm="1">
        <f t="array" ref="U2544">IF(ISBLANK(C2544),"",IFERROR(INDEX(ListeSeries!$F$2:$F$1045, MATCH(1, (DatasScan!G2544=ListeSeries!$B$2:$B$1045) * (DatasScan!H2544&gt;=ListeSeries!$D$2:$D$1045) * (DatasScan!H2544&lt;=ListeSeries!$E$2:$E$1045), 0)), "no match"))</f>
        <v/>
      </c>
    </row>
    <row r="2545" spans="1:21" ht="15" customHeight="1" x14ac:dyDescent="0.25">
      <c r="A2545" s="6" t="str">
        <f t="shared" si="397"/>
        <v/>
      </c>
      <c r="B2545" s="272"/>
      <c r="F2545" s="7" t="str">
        <f t="shared" si="400"/>
        <v/>
      </c>
      <c r="G2545" s="21" t="str">
        <f>IF(ISBLANK(C2545),"",_xlfn.XLOOKUP(_xlfn.XLOOKUP(VALUE(LEFT(C2545,4)),Souches!$B$2:$B$15000,Souches!$E$2:$E$15000),Varietes!$B$2:$B$500,Varietes!$C$2:$C$500))</f>
        <v/>
      </c>
      <c r="H2545" s="19" t="str">
        <f>IF(ISBLANK(C2545),"",_xlfn.XLOOKUP(VALUE(LEFT(C2545,4)),Souches!$B$2:$B$15000,Souches!$D$2:$D$15000))</f>
        <v/>
      </c>
      <c r="I2545" s="10" t="str">
        <f t="shared" si="398"/>
        <v/>
      </c>
      <c r="J2545" s="19" t="str">
        <f>IF(I2545="","",INT(('ObjProd (2)'!$C$25-I2545)/7 * (ABS('ObjProd (2)'!$C$25-I2545)&gt;=7)))</f>
        <v/>
      </c>
      <c r="K2545" s="10" t="str">
        <f>IF(I2545="","",
IF(AND(DATEDIF(I2545,'ObjProd (2)'!$C$25,"y")=0,DATEDIF(I2545,'ObjProd (2)'!$C$25,"ym")=0,
   INT(('ObjProd (2)'!$C$25-EDATE(I2545,DATEDIF(I2545,'ObjProd (2)'!$C$25,"y")*12+DATEDIF(I2545,'ObjProd (2)'!$C$25,"ym")))/7)=0),
   "&lt; 1 sem.",
   IF(DATEDIF(I2545,'ObjProd (2)'!$C$25,"y")&gt;0,DATEDIF(I2545,'ObjProd (2)'!$C$25,"y") &amp; " " &amp; IF(DATEDIF(I2545,'ObjProd (2)'!$C$25,"y")=1,"an ","ans "),"") &amp;
   IF(DATEDIF(I2545,'ObjProd (2)'!$C$25,"ym")&gt;0,DATEDIF(I2545,'ObjProd (2)'!$C$25,"ym") &amp; " mois ", "") &amp;
   IF(INT(('ObjProd (2)'!$C$25-EDATE(I2545,DATEDIF(I2545,'ObjProd (2)'!$C$25,"y")*12+DATEDIF(I2545,'ObjProd (2)'!$C$25,"ym")))/7)&gt;0,
      INT(('ObjProd (2)'!$C$25-EDATE(I2545,DATEDIF(I2545,'ObjProd (2)'!$C$25,"y")*12+DATEDIF(I2545,'ObjProd (2)'!$C$25,"ym")))/7) &amp; " sem.",
      "")
)
)</f>
        <v/>
      </c>
      <c r="L2545" s="11" t="str">
        <f t="shared" si="399"/>
        <v/>
      </c>
      <c r="M2545" s="9" t="str">
        <f t="shared" si="395"/>
        <v/>
      </c>
      <c r="N2545" s="9" t="str" cm="1">
        <f t="array" aca="1" ref="N2545" ca="1">LEFT(L2545, IF(ISNUMBER(SUBSTITUTE(_xludf.MID(L2545, 2, 1), ".", ",")), 1, 2))</f>
        <v/>
      </c>
      <c r="O2545" s="19" t="str">
        <f t="shared" ca="1" si="401"/>
        <v/>
      </c>
      <c r="P2545" s="9" t="str">
        <f t="shared" ca="1" si="402"/>
        <v/>
      </c>
      <c r="Q2545" s="9" t="str">
        <f t="shared" ca="1" si="403"/>
        <v/>
      </c>
      <c r="R2545" s="9" t="str">
        <f t="shared" si="396"/>
        <v/>
      </c>
      <c r="S2545" t="str" cm="1">
        <f t="array" ref="S2545">IF(ISBLANK(C2545),"",IFERROR(INDEX(ListeSeries!$A$2:$A$1045, MATCH(1, (DatasScan!G2545=ListeSeries!$B$2:$B$1045) * (DatasScan!H2545&gt;=ListeSeries!$D$2:$D$1045) * (DatasScan!H2545&lt;=ListeSeries!$E$2:$E$1045), 0)), "no match"))</f>
        <v/>
      </c>
      <c r="T2545" s="7" t="str" cm="1">
        <f t="array" ref="T2545">IF(ISBLANK(C2545),"",IFERROR(INDEX(ListeSeries!$C$2:$C$1045, MATCH(1, (DatasScan!G2545=ListeSeries!$B$2:$B$1045) * (DatasScan!H2545&gt;=ListeSeries!$D$2:$D$1045) * (DatasScan!H2545&lt;=ListeSeries!$E$2:$E$1045), 0)), "no match"))</f>
        <v/>
      </c>
      <c r="U2545" s="11" t="str" cm="1">
        <f t="array" ref="U2545">IF(ISBLANK(C2545),"",IFERROR(INDEX(ListeSeries!$F$2:$F$1045, MATCH(1, (DatasScan!G2545=ListeSeries!$B$2:$B$1045) * (DatasScan!H2545&gt;=ListeSeries!$D$2:$D$1045) * (DatasScan!H2545&lt;=ListeSeries!$E$2:$E$1045), 0)), "no match"))</f>
        <v/>
      </c>
    </row>
    <row r="2546" spans="1:21" ht="15" customHeight="1" x14ac:dyDescent="0.25">
      <c r="A2546" s="6" t="str">
        <f t="shared" si="397"/>
        <v/>
      </c>
      <c r="B2546" s="272"/>
      <c r="F2546" s="7" t="str">
        <f t="shared" si="400"/>
        <v/>
      </c>
      <c r="G2546" s="21" t="str">
        <f>IF(ISBLANK(C2546),"",_xlfn.XLOOKUP(_xlfn.XLOOKUP(VALUE(LEFT(C2546,4)),Souches!$B$2:$B$15000,Souches!$E$2:$E$15000),Varietes!$B$2:$B$500,Varietes!$C$2:$C$500))</f>
        <v/>
      </c>
      <c r="H2546" s="19" t="str">
        <f>IF(ISBLANK(C2546),"",_xlfn.XLOOKUP(VALUE(LEFT(C2546,4)),Souches!$B$2:$B$15000,Souches!$D$2:$D$15000))</f>
        <v/>
      </c>
      <c r="I2546" s="10" t="str">
        <f t="shared" si="398"/>
        <v/>
      </c>
      <c r="J2546" s="19" t="str">
        <f>IF(I2546="","",INT(('ObjProd (2)'!$C$25-I2546)/7 * (ABS('ObjProd (2)'!$C$25-I2546)&gt;=7)))</f>
        <v/>
      </c>
      <c r="K2546" s="10" t="str">
        <f>IF(I2546="","",
IF(AND(DATEDIF(I2546,'ObjProd (2)'!$C$25,"y")=0,DATEDIF(I2546,'ObjProd (2)'!$C$25,"ym")=0,
   INT(('ObjProd (2)'!$C$25-EDATE(I2546,DATEDIF(I2546,'ObjProd (2)'!$C$25,"y")*12+DATEDIF(I2546,'ObjProd (2)'!$C$25,"ym")))/7)=0),
   "&lt; 1 sem.",
   IF(DATEDIF(I2546,'ObjProd (2)'!$C$25,"y")&gt;0,DATEDIF(I2546,'ObjProd (2)'!$C$25,"y") &amp; " " &amp; IF(DATEDIF(I2546,'ObjProd (2)'!$C$25,"y")=1,"an ","ans "),"") &amp;
   IF(DATEDIF(I2546,'ObjProd (2)'!$C$25,"ym")&gt;0,DATEDIF(I2546,'ObjProd (2)'!$C$25,"ym") &amp; " mois ", "") &amp;
   IF(INT(('ObjProd (2)'!$C$25-EDATE(I2546,DATEDIF(I2546,'ObjProd (2)'!$C$25,"y")*12+DATEDIF(I2546,'ObjProd (2)'!$C$25,"ym")))/7)&gt;0,
      INT(('ObjProd (2)'!$C$25-EDATE(I2546,DATEDIF(I2546,'ObjProd (2)'!$C$25,"y")*12+DATEDIF(I2546,'ObjProd (2)'!$C$25,"ym")))/7) &amp; " sem.",
      "")
)
)</f>
        <v/>
      </c>
      <c r="L2546" s="11" t="str">
        <f t="shared" si="399"/>
        <v/>
      </c>
      <c r="M2546" s="9" t="str">
        <f t="shared" si="395"/>
        <v/>
      </c>
      <c r="N2546" s="9" t="str" cm="1">
        <f t="array" aca="1" ref="N2546" ca="1">LEFT(L2546, IF(ISNUMBER(SUBSTITUTE(_xludf.MID(L2546, 2, 1), ".", ",")), 1, 2))</f>
        <v/>
      </c>
      <c r="O2546" s="19" t="str">
        <f t="shared" ca="1" si="401"/>
        <v/>
      </c>
      <c r="P2546" s="9" t="str">
        <f t="shared" ca="1" si="402"/>
        <v/>
      </c>
      <c r="Q2546" s="9" t="str">
        <f t="shared" ca="1" si="403"/>
        <v/>
      </c>
      <c r="R2546" s="9" t="str">
        <f t="shared" si="396"/>
        <v/>
      </c>
      <c r="S2546" t="str" cm="1">
        <f t="array" ref="S2546">IF(ISBLANK(C2546),"",IFERROR(INDEX(ListeSeries!$A$2:$A$1045, MATCH(1, (DatasScan!G2546=ListeSeries!$B$2:$B$1045) * (DatasScan!H2546&gt;=ListeSeries!$D$2:$D$1045) * (DatasScan!H2546&lt;=ListeSeries!$E$2:$E$1045), 0)), "no match"))</f>
        <v/>
      </c>
      <c r="T2546" s="7" t="str" cm="1">
        <f t="array" ref="T2546">IF(ISBLANK(C2546),"",IFERROR(INDEX(ListeSeries!$C$2:$C$1045, MATCH(1, (DatasScan!G2546=ListeSeries!$B$2:$B$1045) * (DatasScan!H2546&gt;=ListeSeries!$D$2:$D$1045) * (DatasScan!H2546&lt;=ListeSeries!$E$2:$E$1045), 0)), "no match"))</f>
        <v/>
      </c>
      <c r="U2546" s="11" t="str" cm="1">
        <f t="array" ref="U2546">IF(ISBLANK(C2546),"",IFERROR(INDEX(ListeSeries!$F$2:$F$1045, MATCH(1, (DatasScan!G2546=ListeSeries!$B$2:$B$1045) * (DatasScan!H2546&gt;=ListeSeries!$D$2:$D$1045) * (DatasScan!H2546&lt;=ListeSeries!$E$2:$E$1045), 0)), "no match"))</f>
        <v/>
      </c>
    </row>
    <row r="2547" spans="1:21" ht="15" customHeight="1" x14ac:dyDescent="0.25">
      <c r="A2547" s="6" t="str">
        <f t="shared" si="397"/>
        <v/>
      </c>
      <c r="B2547" s="272"/>
      <c r="F2547" s="7" t="str">
        <f t="shared" si="400"/>
        <v/>
      </c>
      <c r="G2547" s="21" t="str">
        <f>IF(ISBLANK(C2547),"",_xlfn.XLOOKUP(_xlfn.XLOOKUP(VALUE(LEFT(C2547,4)),Souches!$B$2:$B$15000,Souches!$E$2:$E$15000),Varietes!$B$2:$B$500,Varietes!$C$2:$C$500))</f>
        <v/>
      </c>
      <c r="H2547" s="19" t="str">
        <f>IF(ISBLANK(C2547),"",_xlfn.XLOOKUP(VALUE(LEFT(C2547,4)),Souches!$B$2:$B$15000,Souches!$D$2:$D$15000))</f>
        <v/>
      </c>
      <c r="I2547" s="10" t="str">
        <f t="shared" si="398"/>
        <v/>
      </c>
      <c r="J2547" s="19" t="str">
        <f>IF(I2547="","",INT(('ObjProd (2)'!$C$25-I2547)/7 * (ABS('ObjProd (2)'!$C$25-I2547)&gt;=7)))</f>
        <v/>
      </c>
      <c r="K2547" s="10" t="str">
        <f>IF(I2547="","",
IF(AND(DATEDIF(I2547,'ObjProd (2)'!$C$25,"y")=0,DATEDIF(I2547,'ObjProd (2)'!$C$25,"ym")=0,
   INT(('ObjProd (2)'!$C$25-EDATE(I2547,DATEDIF(I2547,'ObjProd (2)'!$C$25,"y")*12+DATEDIF(I2547,'ObjProd (2)'!$C$25,"ym")))/7)=0),
   "&lt; 1 sem.",
   IF(DATEDIF(I2547,'ObjProd (2)'!$C$25,"y")&gt;0,DATEDIF(I2547,'ObjProd (2)'!$C$25,"y") &amp; " " &amp; IF(DATEDIF(I2547,'ObjProd (2)'!$C$25,"y")=1,"an ","ans "),"") &amp;
   IF(DATEDIF(I2547,'ObjProd (2)'!$C$25,"ym")&gt;0,DATEDIF(I2547,'ObjProd (2)'!$C$25,"ym") &amp; " mois ", "") &amp;
   IF(INT(('ObjProd (2)'!$C$25-EDATE(I2547,DATEDIF(I2547,'ObjProd (2)'!$C$25,"y")*12+DATEDIF(I2547,'ObjProd (2)'!$C$25,"ym")))/7)&gt;0,
      INT(('ObjProd (2)'!$C$25-EDATE(I2547,DATEDIF(I2547,'ObjProd (2)'!$C$25,"y")*12+DATEDIF(I2547,'ObjProd (2)'!$C$25,"ym")))/7) &amp; " sem.",
      "")
)
)</f>
        <v/>
      </c>
      <c r="L2547" s="11" t="str">
        <f t="shared" si="399"/>
        <v/>
      </c>
      <c r="M2547" s="9" t="str">
        <f t="shared" si="395"/>
        <v/>
      </c>
      <c r="N2547" s="9" t="str" cm="1">
        <f t="array" aca="1" ref="N2547" ca="1">LEFT(L2547, IF(ISNUMBER(SUBSTITUTE(_xludf.MID(L2547, 2, 1), ".", ",")), 1, 2))</f>
        <v/>
      </c>
      <c r="O2547" s="19" t="str">
        <f t="shared" ca="1" si="401"/>
        <v/>
      </c>
      <c r="P2547" s="9" t="str">
        <f t="shared" ca="1" si="402"/>
        <v/>
      </c>
      <c r="Q2547" s="9" t="str">
        <f t="shared" ca="1" si="403"/>
        <v/>
      </c>
      <c r="R2547" s="9" t="str">
        <f t="shared" si="396"/>
        <v/>
      </c>
      <c r="S2547" t="str" cm="1">
        <f t="array" ref="S2547">IF(ISBLANK(C2547),"",IFERROR(INDEX(ListeSeries!$A$2:$A$1045, MATCH(1, (DatasScan!G2547=ListeSeries!$B$2:$B$1045) * (DatasScan!H2547&gt;=ListeSeries!$D$2:$D$1045) * (DatasScan!H2547&lt;=ListeSeries!$E$2:$E$1045), 0)), "no match"))</f>
        <v/>
      </c>
      <c r="T2547" s="7" t="str" cm="1">
        <f t="array" ref="T2547">IF(ISBLANK(C2547),"",IFERROR(INDEX(ListeSeries!$C$2:$C$1045, MATCH(1, (DatasScan!G2547=ListeSeries!$B$2:$B$1045) * (DatasScan!H2547&gt;=ListeSeries!$D$2:$D$1045) * (DatasScan!H2547&lt;=ListeSeries!$E$2:$E$1045), 0)), "no match"))</f>
        <v/>
      </c>
      <c r="U2547" s="11" t="str" cm="1">
        <f t="array" ref="U2547">IF(ISBLANK(C2547),"",IFERROR(INDEX(ListeSeries!$F$2:$F$1045, MATCH(1, (DatasScan!G2547=ListeSeries!$B$2:$B$1045) * (DatasScan!H2547&gt;=ListeSeries!$D$2:$D$1045) * (DatasScan!H2547&lt;=ListeSeries!$E$2:$E$1045), 0)), "no match"))</f>
        <v/>
      </c>
    </row>
    <row r="2548" spans="1:21" ht="15" customHeight="1" x14ac:dyDescent="0.25">
      <c r="A2548" s="6" t="str">
        <f t="shared" si="397"/>
        <v/>
      </c>
      <c r="B2548" s="272"/>
      <c r="F2548" s="7" t="str">
        <f t="shared" si="400"/>
        <v/>
      </c>
      <c r="G2548" s="21" t="str">
        <f>IF(ISBLANK(C2548),"",_xlfn.XLOOKUP(_xlfn.XLOOKUP(VALUE(LEFT(C2548,4)),Souches!$B$2:$B$15000,Souches!$E$2:$E$15000),Varietes!$B$2:$B$500,Varietes!$C$2:$C$500))</f>
        <v/>
      </c>
      <c r="H2548" s="19" t="str">
        <f>IF(ISBLANK(C2548),"",_xlfn.XLOOKUP(VALUE(LEFT(C2548,4)),Souches!$B$2:$B$15000,Souches!$D$2:$D$15000))</f>
        <v/>
      </c>
      <c r="I2548" s="10" t="str">
        <f t="shared" si="398"/>
        <v/>
      </c>
      <c r="J2548" s="19" t="str">
        <f>IF(I2548="","",INT(('ObjProd (2)'!$C$25-I2548)/7 * (ABS('ObjProd (2)'!$C$25-I2548)&gt;=7)))</f>
        <v/>
      </c>
      <c r="K2548" s="10" t="str">
        <f>IF(I2548="","",
IF(AND(DATEDIF(I2548,'ObjProd (2)'!$C$25,"y")=0,DATEDIF(I2548,'ObjProd (2)'!$C$25,"ym")=0,
   INT(('ObjProd (2)'!$C$25-EDATE(I2548,DATEDIF(I2548,'ObjProd (2)'!$C$25,"y")*12+DATEDIF(I2548,'ObjProd (2)'!$C$25,"ym")))/7)=0),
   "&lt; 1 sem.",
   IF(DATEDIF(I2548,'ObjProd (2)'!$C$25,"y")&gt;0,DATEDIF(I2548,'ObjProd (2)'!$C$25,"y") &amp; " " &amp; IF(DATEDIF(I2548,'ObjProd (2)'!$C$25,"y")=1,"an ","ans "),"") &amp;
   IF(DATEDIF(I2548,'ObjProd (2)'!$C$25,"ym")&gt;0,DATEDIF(I2548,'ObjProd (2)'!$C$25,"ym") &amp; " mois ", "") &amp;
   IF(INT(('ObjProd (2)'!$C$25-EDATE(I2548,DATEDIF(I2548,'ObjProd (2)'!$C$25,"y")*12+DATEDIF(I2548,'ObjProd (2)'!$C$25,"ym")))/7)&gt;0,
      INT(('ObjProd (2)'!$C$25-EDATE(I2548,DATEDIF(I2548,'ObjProd (2)'!$C$25,"y")*12+DATEDIF(I2548,'ObjProd (2)'!$C$25,"ym")))/7) &amp; " sem.",
      "")
)
)</f>
        <v/>
      </c>
      <c r="L2548" s="11" t="str">
        <f t="shared" si="399"/>
        <v/>
      </c>
      <c r="M2548" s="9" t="str">
        <f t="shared" si="395"/>
        <v/>
      </c>
      <c r="N2548" s="9" t="str" cm="1">
        <f t="array" aca="1" ref="N2548" ca="1">LEFT(L2548, IF(ISNUMBER(SUBSTITUTE(_xludf.MID(L2548, 2, 1), ".", ",")), 1, 2))</f>
        <v/>
      </c>
      <c r="O2548" s="19" t="str">
        <f t="shared" ca="1" si="401"/>
        <v/>
      </c>
      <c r="P2548" s="9" t="str">
        <f t="shared" ca="1" si="402"/>
        <v/>
      </c>
      <c r="Q2548" s="9" t="str">
        <f t="shared" ca="1" si="403"/>
        <v/>
      </c>
      <c r="R2548" s="9" t="str">
        <f t="shared" si="396"/>
        <v/>
      </c>
      <c r="S2548" t="str" cm="1">
        <f t="array" ref="S2548">IF(ISBLANK(C2548),"",IFERROR(INDEX(ListeSeries!$A$2:$A$1045, MATCH(1, (DatasScan!G2548=ListeSeries!$B$2:$B$1045) * (DatasScan!H2548&gt;=ListeSeries!$D$2:$D$1045) * (DatasScan!H2548&lt;=ListeSeries!$E$2:$E$1045), 0)), "no match"))</f>
        <v/>
      </c>
      <c r="T2548" s="7" t="str" cm="1">
        <f t="array" ref="T2548">IF(ISBLANK(C2548),"",IFERROR(INDEX(ListeSeries!$C$2:$C$1045, MATCH(1, (DatasScan!G2548=ListeSeries!$B$2:$B$1045) * (DatasScan!H2548&gt;=ListeSeries!$D$2:$D$1045) * (DatasScan!H2548&lt;=ListeSeries!$E$2:$E$1045), 0)), "no match"))</f>
        <v/>
      </c>
      <c r="U2548" s="11" t="str" cm="1">
        <f t="array" ref="U2548">IF(ISBLANK(C2548),"",IFERROR(INDEX(ListeSeries!$F$2:$F$1045, MATCH(1, (DatasScan!G2548=ListeSeries!$B$2:$B$1045) * (DatasScan!H2548&gt;=ListeSeries!$D$2:$D$1045) * (DatasScan!H2548&lt;=ListeSeries!$E$2:$E$1045), 0)), "no match"))</f>
        <v/>
      </c>
    </row>
    <row r="2549" spans="1:21" ht="15" customHeight="1" x14ac:dyDescent="0.25">
      <c r="A2549" s="6" t="str">
        <f t="shared" si="397"/>
        <v/>
      </c>
      <c r="B2549" s="272"/>
      <c r="F2549" s="7" t="str">
        <f t="shared" si="400"/>
        <v/>
      </c>
      <c r="G2549" s="21" t="str">
        <f>IF(ISBLANK(C2549),"",_xlfn.XLOOKUP(_xlfn.XLOOKUP(VALUE(LEFT(C2549,4)),Souches!$B$2:$B$15000,Souches!$E$2:$E$15000),Varietes!$B$2:$B$500,Varietes!$C$2:$C$500))</f>
        <v/>
      </c>
      <c r="H2549" s="19" t="str">
        <f>IF(ISBLANK(C2549),"",_xlfn.XLOOKUP(VALUE(LEFT(C2549,4)),Souches!$B$2:$B$15000,Souches!$D$2:$D$15000))</f>
        <v/>
      </c>
      <c r="I2549" s="10" t="str">
        <f t="shared" si="398"/>
        <v/>
      </c>
      <c r="J2549" s="19" t="str">
        <f>IF(I2549="","",INT(('ObjProd (2)'!$C$25-I2549)/7 * (ABS('ObjProd (2)'!$C$25-I2549)&gt;=7)))</f>
        <v/>
      </c>
      <c r="K2549" s="10" t="str">
        <f>IF(I2549="","",
IF(AND(DATEDIF(I2549,'ObjProd (2)'!$C$25,"y")=0,DATEDIF(I2549,'ObjProd (2)'!$C$25,"ym")=0,
   INT(('ObjProd (2)'!$C$25-EDATE(I2549,DATEDIF(I2549,'ObjProd (2)'!$C$25,"y")*12+DATEDIF(I2549,'ObjProd (2)'!$C$25,"ym")))/7)=0),
   "&lt; 1 sem.",
   IF(DATEDIF(I2549,'ObjProd (2)'!$C$25,"y")&gt;0,DATEDIF(I2549,'ObjProd (2)'!$C$25,"y") &amp; " " &amp; IF(DATEDIF(I2549,'ObjProd (2)'!$C$25,"y")=1,"an ","ans "),"") &amp;
   IF(DATEDIF(I2549,'ObjProd (2)'!$C$25,"ym")&gt;0,DATEDIF(I2549,'ObjProd (2)'!$C$25,"ym") &amp; " mois ", "") &amp;
   IF(INT(('ObjProd (2)'!$C$25-EDATE(I2549,DATEDIF(I2549,'ObjProd (2)'!$C$25,"y")*12+DATEDIF(I2549,'ObjProd (2)'!$C$25,"ym")))/7)&gt;0,
      INT(('ObjProd (2)'!$C$25-EDATE(I2549,DATEDIF(I2549,'ObjProd (2)'!$C$25,"y")*12+DATEDIF(I2549,'ObjProd (2)'!$C$25,"ym")))/7) &amp; " sem.",
      "")
)
)</f>
        <v/>
      </c>
      <c r="L2549" s="11" t="str">
        <f t="shared" si="399"/>
        <v/>
      </c>
      <c r="M2549" s="9" t="str">
        <f t="shared" si="395"/>
        <v/>
      </c>
      <c r="N2549" s="9" t="str" cm="1">
        <f t="array" aca="1" ref="N2549" ca="1">LEFT(L2549, IF(ISNUMBER(SUBSTITUTE(_xludf.MID(L2549, 2, 1), ".", ",")), 1, 2))</f>
        <v/>
      </c>
      <c r="O2549" s="19" t="str">
        <f t="shared" ca="1" si="401"/>
        <v/>
      </c>
      <c r="P2549" s="9" t="str">
        <f t="shared" ca="1" si="402"/>
        <v/>
      </c>
      <c r="Q2549" s="9" t="str">
        <f t="shared" ca="1" si="403"/>
        <v/>
      </c>
      <c r="R2549" s="9" t="str">
        <f t="shared" si="396"/>
        <v/>
      </c>
      <c r="S2549" t="str" cm="1">
        <f t="array" ref="S2549">IF(ISBLANK(C2549),"",IFERROR(INDEX(ListeSeries!$A$2:$A$1045, MATCH(1, (DatasScan!G2549=ListeSeries!$B$2:$B$1045) * (DatasScan!H2549&gt;=ListeSeries!$D$2:$D$1045) * (DatasScan!H2549&lt;=ListeSeries!$E$2:$E$1045), 0)), "no match"))</f>
        <v/>
      </c>
      <c r="T2549" s="7" t="str" cm="1">
        <f t="array" ref="T2549">IF(ISBLANK(C2549),"",IFERROR(INDEX(ListeSeries!$C$2:$C$1045, MATCH(1, (DatasScan!G2549=ListeSeries!$B$2:$B$1045) * (DatasScan!H2549&gt;=ListeSeries!$D$2:$D$1045) * (DatasScan!H2549&lt;=ListeSeries!$E$2:$E$1045), 0)), "no match"))</f>
        <v/>
      </c>
      <c r="U2549" s="11" t="str" cm="1">
        <f t="array" ref="U2549">IF(ISBLANK(C2549),"",IFERROR(INDEX(ListeSeries!$F$2:$F$1045, MATCH(1, (DatasScan!G2549=ListeSeries!$B$2:$B$1045) * (DatasScan!H2549&gt;=ListeSeries!$D$2:$D$1045) * (DatasScan!H2549&lt;=ListeSeries!$E$2:$E$1045), 0)), "no match"))</f>
        <v/>
      </c>
    </row>
    <row r="2550" spans="1:21" ht="15" customHeight="1" x14ac:dyDescent="0.25">
      <c r="A2550" s="6" t="str">
        <f t="shared" si="397"/>
        <v/>
      </c>
      <c r="B2550" s="272"/>
      <c r="F2550" s="7" t="str">
        <f t="shared" si="400"/>
        <v/>
      </c>
      <c r="G2550" s="21" t="str">
        <f>IF(ISBLANK(C2550),"",_xlfn.XLOOKUP(_xlfn.XLOOKUP(VALUE(LEFT(C2550,4)),Souches!$B$2:$B$15000,Souches!$E$2:$E$15000),Varietes!$B$2:$B$500,Varietes!$C$2:$C$500))</f>
        <v/>
      </c>
      <c r="H2550" s="19" t="str">
        <f>IF(ISBLANK(C2550),"",_xlfn.XLOOKUP(VALUE(LEFT(C2550,4)),Souches!$B$2:$B$15000,Souches!$D$2:$D$15000))</f>
        <v/>
      </c>
      <c r="I2550" s="10" t="str">
        <f t="shared" si="398"/>
        <v/>
      </c>
      <c r="J2550" s="19" t="str">
        <f>IF(I2550="","",INT(('ObjProd (2)'!$C$25-I2550)/7 * (ABS('ObjProd (2)'!$C$25-I2550)&gt;=7)))</f>
        <v/>
      </c>
      <c r="K2550" s="10" t="str">
        <f>IF(I2550="","",
IF(AND(DATEDIF(I2550,'ObjProd (2)'!$C$25,"y")=0,DATEDIF(I2550,'ObjProd (2)'!$C$25,"ym")=0,
   INT(('ObjProd (2)'!$C$25-EDATE(I2550,DATEDIF(I2550,'ObjProd (2)'!$C$25,"y")*12+DATEDIF(I2550,'ObjProd (2)'!$C$25,"ym")))/7)=0),
   "&lt; 1 sem.",
   IF(DATEDIF(I2550,'ObjProd (2)'!$C$25,"y")&gt;0,DATEDIF(I2550,'ObjProd (2)'!$C$25,"y") &amp; " " &amp; IF(DATEDIF(I2550,'ObjProd (2)'!$C$25,"y")=1,"an ","ans "),"") &amp;
   IF(DATEDIF(I2550,'ObjProd (2)'!$C$25,"ym")&gt;0,DATEDIF(I2550,'ObjProd (2)'!$C$25,"ym") &amp; " mois ", "") &amp;
   IF(INT(('ObjProd (2)'!$C$25-EDATE(I2550,DATEDIF(I2550,'ObjProd (2)'!$C$25,"y")*12+DATEDIF(I2550,'ObjProd (2)'!$C$25,"ym")))/7)&gt;0,
      INT(('ObjProd (2)'!$C$25-EDATE(I2550,DATEDIF(I2550,'ObjProd (2)'!$C$25,"y")*12+DATEDIF(I2550,'ObjProd (2)'!$C$25,"ym")))/7) &amp; " sem.",
      "")
)
)</f>
        <v/>
      </c>
      <c r="L2550" s="11" t="str">
        <f t="shared" si="399"/>
        <v/>
      </c>
      <c r="M2550" s="9" t="str">
        <f t="shared" si="395"/>
        <v/>
      </c>
      <c r="N2550" s="9" t="str" cm="1">
        <f t="array" aca="1" ref="N2550" ca="1">LEFT(L2550, IF(ISNUMBER(SUBSTITUTE(_xludf.MID(L2550, 2, 1), ".", ",")), 1, 2))</f>
        <v/>
      </c>
      <c r="O2550" s="19" t="str">
        <f t="shared" ca="1" si="401"/>
        <v/>
      </c>
      <c r="P2550" s="9" t="str">
        <f t="shared" ca="1" si="402"/>
        <v/>
      </c>
      <c r="Q2550" s="9" t="str">
        <f t="shared" ca="1" si="403"/>
        <v/>
      </c>
      <c r="R2550" s="9" t="str">
        <f t="shared" si="396"/>
        <v/>
      </c>
      <c r="S2550" t="str" cm="1">
        <f t="array" ref="S2550">IF(ISBLANK(C2550),"",IFERROR(INDEX(ListeSeries!$A$2:$A$1045, MATCH(1, (DatasScan!G2550=ListeSeries!$B$2:$B$1045) * (DatasScan!H2550&gt;=ListeSeries!$D$2:$D$1045) * (DatasScan!H2550&lt;=ListeSeries!$E$2:$E$1045), 0)), "no match"))</f>
        <v/>
      </c>
      <c r="T2550" s="7" t="str" cm="1">
        <f t="array" ref="T2550">IF(ISBLANK(C2550),"",IFERROR(INDEX(ListeSeries!$C$2:$C$1045, MATCH(1, (DatasScan!G2550=ListeSeries!$B$2:$B$1045) * (DatasScan!H2550&gt;=ListeSeries!$D$2:$D$1045) * (DatasScan!H2550&lt;=ListeSeries!$E$2:$E$1045), 0)), "no match"))</f>
        <v/>
      </c>
      <c r="U2550" s="11" t="str" cm="1">
        <f t="array" ref="U2550">IF(ISBLANK(C2550),"",IFERROR(INDEX(ListeSeries!$F$2:$F$1045, MATCH(1, (DatasScan!G2550=ListeSeries!$B$2:$B$1045) * (DatasScan!H2550&gt;=ListeSeries!$D$2:$D$1045) * (DatasScan!H2550&lt;=ListeSeries!$E$2:$E$1045), 0)), "no match"))</f>
        <v/>
      </c>
    </row>
    <row r="2551" spans="1:21" ht="15" customHeight="1" x14ac:dyDescent="0.25">
      <c r="A2551" s="6" t="str">
        <f t="shared" si="397"/>
        <v/>
      </c>
      <c r="B2551" s="272"/>
      <c r="F2551" s="7" t="str">
        <f t="shared" si="400"/>
        <v/>
      </c>
      <c r="G2551" s="21" t="str">
        <f>IF(ISBLANK(C2551),"",_xlfn.XLOOKUP(_xlfn.XLOOKUP(VALUE(LEFT(C2551,4)),Souches!$B$2:$B$15000,Souches!$E$2:$E$15000),Varietes!$B$2:$B$500,Varietes!$C$2:$C$500))</f>
        <v/>
      </c>
      <c r="H2551" s="19" t="str">
        <f>IF(ISBLANK(C2551),"",_xlfn.XLOOKUP(VALUE(LEFT(C2551,4)),Souches!$B$2:$B$15000,Souches!$D$2:$D$15000))</f>
        <v/>
      </c>
      <c r="I2551" s="10" t="str">
        <f t="shared" si="398"/>
        <v/>
      </c>
      <c r="J2551" s="19" t="str">
        <f>IF(I2551="","",INT(('ObjProd (2)'!$C$25-I2551)/7 * (ABS('ObjProd (2)'!$C$25-I2551)&gt;=7)))</f>
        <v/>
      </c>
      <c r="K2551" s="10" t="str">
        <f>IF(I2551="","",
IF(AND(DATEDIF(I2551,'ObjProd (2)'!$C$25,"y")=0,DATEDIF(I2551,'ObjProd (2)'!$C$25,"ym")=0,
   INT(('ObjProd (2)'!$C$25-EDATE(I2551,DATEDIF(I2551,'ObjProd (2)'!$C$25,"y")*12+DATEDIF(I2551,'ObjProd (2)'!$C$25,"ym")))/7)=0),
   "&lt; 1 sem.",
   IF(DATEDIF(I2551,'ObjProd (2)'!$C$25,"y")&gt;0,DATEDIF(I2551,'ObjProd (2)'!$C$25,"y") &amp; " " &amp; IF(DATEDIF(I2551,'ObjProd (2)'!$C$25,"y")=1,"an ","ans "),"") &amp;
   IF(DATEDIF(I2551,'ObjProd (2)'!$C$25,"ym")&gt;0,DATEDIF(I2551,'ObjProd (2)'!$C$25,"ym") &amp; " mois ", "") &amp;
   IF(INT(('ObjProd (2)'!$C$25-EDATE(I2551,DATEDIF(I2551,'ObjProd (2)'!$C$25,"y")*12+DATEDIF(I2551,'ObjProd (2)'!$C$25,"ym")))/7)&gt;0,
      INT(('ObjProd (2)'!$C$25-EDATE(I2551,DATEDIF(I2551,'ObjProd (2)'!$C$25,"y")*12+DATEDIF(I2551,'ObjProd (2)'!$C$25,"ym")))/7) &amp; " sem.",
      "")
)
)</f>
        <v/>
      </c>
      <c r="L2551" s="11" t="str">
        <f t="shared" si="399"/>
        <v/>
      </c>
      <c r="M2551" s="9" t="str">
        <f t="shared" si="395"/>
        <v/>
      </c>
      <c r="N2551" s="9" t="str" cm="1">
        <f t="array" aca="1" ref="N2551" ca="1">LEFT(L2551, IF(ISNUMBER(SUBSTITUTE(_xludf.MID(L2551, 2, 1), ".", ",")), 1, 2))</f>
        <v/>
      </c>
      <c r="O2551" s="19" t="str">
        <f t="shared" ca="1" si="401"/>
        <v/>
      </c>
      <c r="P2551" s="9" t="str">
        <f t="shared" ca="1" si="402"/>
        <v/>
      </c>
      <c r="Q2551" s="9" t="str">
        <f t="shared" ca="1" si="403"/>
        <v/>
      </c>
      <c r="R2551" s="9" t="str">
        <f t="shared" si="396"/>
        <v/>
      </c>
      <c r="S2551" t="str" cm="1">
        <f t="array" ref="S2551">IF(ISBLANK(C2551),"",IFERROR(INDEX(ListeSeries!$A$2:$A$1045, MATCH(1, (DatasScan!G2551=ListeSeries!$B$2:$B$1045) * (DatasScan!H2551&gt;=ListeSeries!$D$2:$D$1045) * (DatasScan!H2551&lt;=ListeSeries!$E$2:$E$1045), 0)), "no match"))</f>
        <v/>
      </c>
      <c r="T2551" s="7" t="str" cm="1">
        <f t="array" ref="T2551">IF(ISBLANK(C2551),"",IFERROR(INDEX(ListeSeries!$C$2:$C$1045, MATCH(1, (DatasScan!G2551=ListeSeries!$B$2:$B$1045) * (DatasScan!H2551&gt;=ListeSeries!$D$2:$D$1045) * (DatasScan!H2551&lt;=ListeSeries!$E$2:$E$1045), 0)), "no match"))</f>
        <v/>
      </c>
      <c r="U2551" s="11" t="str" cm="1">
        <f t="array" ref="U2551">IF(ISBLANK(C2551),"",IFERROR(INDEX(ListeSeries!$F$2:$F$1045, MATCH(1, (DatasScan!G2551=ListeSeries!$B$2:$B$1045) * (DatasScan!H2551&gt;=ListeSeries!$D$2:$D$1045) * (DatasScan!H2551&lt;=ListeSeries!$E$2:$E$1045), 0)), "no match"))</f>
        <v/>
      </c>
    </row>
    <row r="2552" spans="1:21" ht="15" customHeight="1" x14ac:dyDescent="0.25">
      <c r="A2552" s="6" t="str">
        <f t="shared" si="397"/>
        <v/>
      </c>
      <c r="B2552" s="272"/>
      <c r="F2552" s="7" t="str">
        <f t="shared" si="400"/>
        <v/>
      </c>
      <c r="G2552" s="21" t="str">
        <f>IF(ISBLANK(C2552),"",_xlfn.XLOOKUP(_xlfn.XLOOKUP(VALUE(LEFT(C2552,4)),Souches!$B$2:$B$15000,Souches!$E$2:$E$15000),Varietes!$B$2:$B$500,Varietes!$C$2:$C$500))</f>
        <v/>
      </c>
      <c r="H2552" s="19" t="str">
        <f>IF(ISBLANK(C2552),"",_xlfn.XLOOKUP(VALUE(LEFT(C2552,4)),Souches!$B$2:$B$15000,Souches!$D$2:$D$15000))</f>
        <v/>
      </c>
      <c r="I2552" s="10" t="str">
        <f t="shared" si="398"/>
        <v/>
      </c>
      <c r="J2552" s="19" t="str">
        <f>IF(I2552="","",INT(('ObjProd (2)'!$C$25-I2552)/7 * (ABS('ObjProd (2)'!$C$25-I2552)&gt;=7)))</f>
        <v/>
      </c>
      <c r="K2552" s="10" t="str">
        <f>IF(I2552="","",
IF(AND(DATEDIF(I2552,'ObjProd (2)'!$C$25,"y")=0,DATEDIF(I2552,'ObjProd (2)'!$C$25,"ym")=0,
   INT(('ObjProd (2)'!$C$25-EDATE(I2552,DATEDIF(I2552,'ObjProd (2)'!$C$25,"y")*12+DATEDIF(I2552,'ObjProd (2)'!$C$25,"ym")))/7)=0),
   "&lt; 1 sem.",
   IF(DATEDIF(I2552,'ObjProd (2)'!$C$25,"y")&gt;0,DATEDIF(I2552,'ObjProd (2)'!$C$25,"y") &amp; " " &amp; IF(DATEDIF(I2552,'ObjProd (2)'!$C$25,"y")=1,"an ","ans "),"") &amp;
   IF(DATEDIF(I2552,'ObjProd (2)'!$C$25,"ym")&gt;0,DATEDIF(I2552,'ObjProd (2)'!$C$25,"ym") &amp; " mois ", "") &amp;
   IF(INT(('ObjProd (2)'!$C$25-EDATE(I2552,DATEDIF(I2552,'ObjProd (2)'!$C$25,"y")*12+DATEDIF(I2552,'ObjProd (2)'!$C$25,"ym")))/7)&gt;0,
      INT(('ObjProd (2)'!$C$25-EDATE(I2552,DATEDIF(I2552,'ObjProd (2)'!$C$25,"y")*12+DATEDIF(I2552,'ObjProd (2)'!$C$25,"ym")))/7) &amp; " sem.",
      "")
)
)</f>
        <v/>
      </c>
      <c r="L2552" s="11" t="str">
        <f t="shared" si="399"/>
        <v/>
      </c>
      <c r="M2552" s="9" t="str">
        <f t="shared" si="395"/>
        <v/>
      </c>
      <c r="N2552" s="9" t="str" cm="1">
        <f t="array" aca="1" ref="N2552" ca="1">LEFT(L2552, IF(ISNUMBER(SUBSTITUTE(_xludf.MID(L2552, 2, 1), ".", ",")), 1, 2))</f>
        <v/>
      </c>
      <c r="O2552" s="19" t="str">
        <f t="shared" ca="1" si="401"/>
        <v/>
      </c>
      <c r="P2552" s="9" t="str">
        <f t="shared" ca="1" si="402"/>
        <v/>
      </c>
      <c r="Q2552" s="9" t="str">
        <f t="shared" ca="1" si="403"/>
        <v/>
      </c>
      <c r="R2552" s="9" t="str">
        <f t="shared" si="396"/>
        <v/>
      </c>
      <c r="S2552" t="str" cm="1">
        <f t="array" ref="S2552">IF(ISBLANK(C2552),"",IFERROR(INDEX(ListeSeries!$A$2:$A$1045, MATCH(1, (DatasScan!G2552=ListeSeries!$B$2:$B$1045) * (DatasScan!H2552&gt;=ListeSeries!$D$2:$D$1045) * (DatasScan!H2552&lt;=ListeSeries!$E$2:$E$1045), 0)), "no match"))</f>
        <v/>
      </c>
      <c r="T2552" s="7" t="str" cm="1">
        <f t="array" ref="T2552">IF(ISBLANK(C2552),"",IFERROR(INDEX(ListeSeries!$C$2:$C$1045, MATCH(1, (DatasScan!G2552=ListeSeries!$B$2:$B$1045) * (DatasScan!H2552&gt;=ListeSeries!$D$2:$D$1045) * (DatasScan!H2552&lt;=ListeSeries!$E$2:$E$1045), 0)), "no match"))</f>
        <v/>
      </c>
      <c r="U2552" s="11" t="str" cm="1">
        <f t="array" ref="U2552">IF(ISBLANK(C2552),"",IFERROR(INDEX(ListeSeries!$F$2:$F$1045, MATCH(1, (DatasScan!G2552=ListeSeries!$B$2:$B$1045) * (DatasScan!H2552&gt;=ListeSeries!$D$2:$D$1045) * (DatasScan!H2552&lt;=ListeSeries!$E$2:$E$1045), 0)), "no match"))</f>
        <v/>
      </c>
    </row>
    <row r="2553" spans="1:21" ht="15" customHeight="1" x14ac:dyDescent="0.25">
      <c r="A2553" s="6" t="str">
        <f t="shared" si="397"/>
        <v/>
      </c>
      <c r="B2553" s="272"/>
      <c r="F2553" s="7" t="str">
        <f t="shared" si="400"/>
        <v/>
      </c>
      <c r="G2553" s="21" t="str">
        <f>IF(ISBLANK(C2553),"",_xlfn.XLOOKUP(_xlfn.XLOOKUP(VALUE(LEFT(C2553,4)),Souches!$B$2:$B$15000,Souches!$E$2:$E$15000),Varietes!$B$2:$B$500,Varietes!$C$2:$C$500))</f>
        <v/>
      </c>
      <c r="H2553" s="19" t="str">
        <f>IF(ISBLANK(C2553),"",_xlfn.XLOOKUP(VALUE(LEFT(C2553,4)),Souches!$B$2:$B$15000,Souches!$D$2:$D$15000))</f>
        <v/>
      </c>
      <c r="I2553" s="10" t="str">
        <f t="shared" si="398"/>
        <v/>
      </c>
      <c r="J2553" s="19" t="str">
        <f>IF(I2553="","",INT(('ObjProd (2)'!$C$25-I2553)/7 * (ABS('ObjProd (2)'!$C$25-I2553)&gt;=7)))</f>
        <v/>
      </c>
      <c r="K2553" s="10" t="str">
        <f>IF(I2553="","",
IF(AND(DATEDIF(I2553,'ObjProd (2)'!$C$25,"y")=0,DATEDIF(I2553,'ObjProd (2)'!$C$25,"ym")=0,
   INT(('ObjProd (2)'!$C$25-EDATE(I2553,DATEDIF(I2553,'ObjProd (2)'!$C$25,"y")*12+DATEDIF(I2553,'ObjProd (2)'!$C$25,"ym")))/7)=0),
   "&lt; 1 sem.",
   IF(DATEDIF(I2553,'ObjProd (2)'!$C$25,"y")&gt;0,DATEDIF(I2553,'ObjProd (2)'!$C$25,"y") &amp; " " &amp; IF(DATEDIF(I2553,'ObjProd (2)'!$C$25,"y")=1,"an ","ans "),"") &amp;
   IF(DATEDIF(I2553,'ObjProd (2)'!$C$25,"ym")&gt;0,DATEDIF(I2553,'ObjProd (2)'!$C$25,"ym") &amp; " mois ", "") &amp;
   IF(INT(('ObjProd (2)'!$C$25-EDATE(I2553,DATEDIF(I2553,'ObjProd (2)'!$C$25,"y")*12+DATEDIF(I2553,'ObjProd (2)'!$C$25,"ym")))/7)&gt;0,
      INT(('ObjProd (2)'!$C$25-EDATE(I2553,DATEDIF(I2553,'ObjProd (2)'!$C$25,"y")*12+DATEDIF(I2553,'ObjProd (2)'!$C$25,"ym")))/7) &amp; " sem.",
      "")
)
)</f>
        <v/>
      </c>
      <c r="L2553" s="11" t="str">
        <f t="shared" si="399"/>
        <v/>
      </c>
      <c r="M2553" s="9" t="str">
        <f t="shared" si="395"/>
        <v/>
      </c>
      <c r="N2553" s="9" t="str" cm="1">
        <f t="array" aca="1" ref="N2553" ca="1">LEFT(L2553, IF(ISNUMBER(SUBSTITUTE(_xludf.MID(L2553, 2, 1), ".", ",")), 1, 2))</f>
        <v/>
      </c>
      <c r="O2553" s="19" t="str">
        <f t="shared" ca="1" si="401"/>
        <v/>
      </c>
      <c r="P2553" s="9" t="str">
        <f t="shared" ca="1" si="402"/>
        <v/>
      </c>
      <c r="Q2553" s="9" t="str">
        <f t="shared" ca="1" si="403"/>
        <v/>
      </c>
      <c r="R2553" s="9" t="str">
        <f t="shared" si="396"/>
        <v/>
      </c>
      <c r="S2553" t="str" cm="1">
        <f t="array" ref="S2553">IF(ISBLANK(C2553),"",IFERROR(INDEX(ListeSeries!$A$2:$A$1045, MATCH(1, (DatasScan!G2553=ListeSeries!$B$2:$B$1045) * (DatasScan!H2553&gt;=ListeSeries!$D$2:$D$1045) * (DatasScan!H2553&lt;=ListeSeries!$E$2:$E$1045), 0)), "no match"))</f>
        <v/>
      </c>
      <c r="T2553" s="7" t="str" cm="1">
        <f t="array" ref="T2553">IF(ISBLANK(C2553),"",IFERROR(INDEX(ListeSeries!$C$2:$C$1045, MATCH(1, (DatasScan!G2553=ListeSeries!$B$2:$B$1045) * (DatasScan!H2553&gt;=ListeSeries!$D$2:$D$1045) * (DatasScan!H2553&lt;=ListeSeries!$E$2:$E$1045), 0)), "no match"))</f>
        <v/>
      </c>
      <c r="U2553" s="11" t="str" cm="1">
        <f t="array" ref="U2553">IF(ISBLANK(C2553),"",IFERROR(INDEX(ListeSeries!$F$2:$F$1045, MATCH(1, (DatasScan!G2553=ListeSeries!$B$2:$B$1045) * (DatasScan!H2553&gt;=ListeSeries!$D$2:$D$1045) * (DatasScan!H2553&lt;=ListeSeries!$E$2:$E$1045), 0)), "no match"))</f>
        <v/>
      </c>
    </row>
    <row r="2554" spans="1:21" ht="15" customHeight="1" x14ac:dyDescent="0.25">
      <c r="A2554" s="6" t="str">
        <f t="shared" si="397"/>
        <v/>
      </c>
      <c r="B2554" s="272"/>
      <c r="F2554" s="7" t="str">
        <f t="shared" si="400"/>
        <v/>
      </c>
      <c r="G2554" s="21" t="str">
        <f>IF(ISBLANK(C2554),"",_xlfn.XLOOKUP(_xlfn.XLOOKUP(VALUE(LEFT(C2554,4)),Souches!$B$2:$B$15000,Souches!$E$2:$E$15000),Varietes!$B$2:$B$500,Varietes!$C$2:$C$500))</f>
        <v/>
      </c>
      <c r="H2554" s="19" t="str">
        <f>IF(ISBLANK(C2554),"",_xlfn.XLOOKUP(VALUE(LEFT(C2554,4)),Souches!$B$2:$B$15000,Souches!$D$2:$D$15000))</f>
        <v/>
      </c>
      <c r="I2554" s="10" t="str">
        <f t="shared" si="398"/>
        <v/>
      </c>
      <c r="J2554" s="19" t="str">
        <f>IF(I2554="","",INT(('ObjProd (2)'!$C$25-I2554)/7 * (ABS('ObjProd (2)'!$C$25-I2554)&gt;=7)))</f>
        <v/>
      </c>
      <c r="K2554" s="10" t="str">
        <f>IF(I2554="","",
IF(AND(DATEDIF(I2554,'ObjProd (2)'!$C$25,"y")=0,DATEDIF(I2554,'ObjProd (2)'!$C$25,"ym")=0,
   INT(('ObjProd (2)'!$C$25-EDATE(I2554,DATEDIF(I2554,'ObjProd (2)'!$C$25,"y")*12+DATEDIF(I2554,'ObjProd (2)'!$C$25,"ym")))/7)=0),
   "&lt; 1 sem.",
   IF(DATEDIF(I2554,'ObjProd (2)'!$C$25,"y")&gt;0,DATEDIF(I2554,'ObjProd (2)'!$C$25,"y") &amp; " " &amp; IF(DATEDIF(I2554,'ObjProd (2)'!$C$25,"y")=1,"an ","ans "),"") &amp;
   IF(DATEDIF(I2554,'ObjProd (2)'!$C$25,"ym")&gt;0,DATEDIF(I2554,'ObjProd (2)'!$C$25,"ym") &amp; " mois ", "") &amp;
   IF(INT(('ObjProd (2)'!$C$25-EDATE(I2554,DATEDIF(I2554,'ObjProd (2)'!$C$25,"y")*12+DATEDIF(I2554,'ObjProd (2)'!$C$25,"ym")))/7)&gt;0,
      INT(('ObjProd (2)'!$C$25-EDATE(I2554,DATEDIF(I2554,'ObjProd (2)'!$C$25,"y")*12+DATEDIF(I2554,'ObjProd (2)'!$C$25,"ym")))/7) &amp; " sem.",
      "")
)
)</f>
        <v/>
      </c>
      <c r="L2554" s="11" t="str">
        <f t="shared" si="399"/>
        <v/>
      </c>
      <c r="M2554" s="9" t="str">
        <f t="shared" si="395"/>
        <v/>
      </c>
      <c r="N2554" s="9" t="str" cm="1">
        <f t="array" aca="1" ref="N2554" ca="1">LEFT(L2554, IF(ISNUMBER(SUBSTITUTE(_xludf.MID(L2554, 2, 1), ".", ",")), 1, 2))</f>
        <v/>
      </c>
      <c r="O2554" s="19" t="str">
        <f t="shared" ca="1" si="401"/>
        <v/>
      </c>
      <c r="P2554" s="9" t="str">
        <f t="shared" ca="1" si="402"/>
        <v/>
      </c>
      <c r="Q2554" s="9" t="str">
        <f t="shared" ca="1" si="403"/>
        <v/>
      </c>
      <c r="R2554" s="9" t="str">
        <f t="shared" si="396"/>
        <v/>
      </c>
      <c r="S2554" t="str" cm="1">
        <f t="array" ref="S2554">IF(ISBLANK(C2554),"",IFERROR(INDEX(ListeSeries!$A$2:$A$1045, MATCH(1, (DatasScan!G2554=ListeSeries!$B$2:$B$1045) * (DatasScan!H2554&gt;=ListeSeries!$D$2:$D$1045) * (DatasScan!H2554&lt;=ListeSeries!$E$2:$E$1045), 0)), "no match"))</f>
        <v/>
      </c>
      <c r="T2554" s="7" t="str" cm="1">
        <f t="array" ref="T2554">IF(ISBLANK(C2554),"",IFERROR(INDEX(ListeSeries!$C$2:$C$1045, MATCH(1, (DatasScan!G2554=ListeSeries!$B$2:$B$1045) * (DatasScan!H2554&gt;=ListeSeries!$D$2:$D$1045) * (DatasScan!H2554&lt;=ListeSeries!$E$2:$E$1045), 0)), "no match"))</f>
        <v/>
      </c>
      <c r="U2554" s="11" t="str" cm="1">
        <f t="array" ref="U2554">IF(ISBLANK(C2554),"",IFERROR(INDEX(ListeSeries!$F$2:$F$1045, MATCH(1, (DatasScan!G2554=ListeSeries!$B$2:$B$1045) * (DatasScan!H2554&gt;=ListeSeries!$D$2:$D$1045) * (DatasScan!H2554&lt;=ListeSeries!$E$2:$E$1045), 0)), "no match"))</f>
        <v/>
      </c>
    </row>
    <row r="2555" spans="1:21" ht="15" customHeight="1" x14ac:dyDescent="0.25">
      <c r="A2555" s="6" t="str">
        <f t="shared" si="397"/>
        <v/>
      </c>
      <c r="B2555" s="272"/>
      <c r="F2555" s="7" t="str">
        <f t="shared" si="400"/>
        <v/>
      </c>
      <c r="G2555" s="21" t="str">
        <f>IF(ISBLANK(C2555),"",_xlfn.XLOOKUP(_xlfn.XLOOKUP(VALUE(LEFT(C2555,4)),Souches!$B$2:$B$15000,Souches!$E$2:$E$15000),Varietes!$B$2:$B$500,Varietes!$C$2:$C$500))</f>
        <v/>
      </c>
      <c r="H2555" s="19" t="str">
        <f>IF(ISBLANK(C2555),"",_xlfn.XLOOKUP(VALUE(LEFT(C2555,4)),Souches!$B$2:$B$15000,Souches!$D$2:$D$15000))</f>
        <v/>
      </c>
      <c r="I2555" s="10" t="str">
        <f t="shared" si="398"/>
        <v/>
      </c>
      <c r="J2555" s="19" t="str">
        <f>IF(I2555="","",INT(('ObjProd (2)'!$C$25-I2555)/7 * (ABS('ObjProd (2)'!$C$25-I2555)&gt;=7)))</f>
        <v/>
      </c>
      <c r="K2555" s="10" t="str">
        <f>IF(I2555="","",
IF(AND(DATEDIF(I2555,'ObjProd (2)'!$C$25,"y")=0,DATEDIF(I2555,'ObjProd (2)'!$C$25,"ym")=0,
   INT(('ObjProd (2)'!$C$25-EDATE(I2555,DATEDIF(I2555,'ObjProd (2)'!$C$25,"y")*12+DATEDIF(I2555,'ObjProd (2)'!$C$25,"ym")))/7)=0),
   "&lt; 1 sem.",
   IF(DATEDIF(I2555,'ObjProd (2)'!$C$25,"y")&gt;0,DATEDIF(I2555,'ObjProd (2)'!$C$25,"y") &amp; " " &amp; IF(DATEDIF(I2555,'ObjProd (2)'!$C$25,"y")=1,"an ","ans "),"") &amp;
   IF(DATEDIF(I2555,'ObjProd (2)'!$C$25,"ym")&gt;0,DATEDIF(I2555,'ObjProd (2)'!$C$25,"ym") &amp; " mois ", "") &amp;
   IF(INT(('ObjProd (2)'!$C$25-EDATE(I2555,DATEDIF(I2555,'ObjProd (2)'!$C$25,"y")*12+DATEDIF(I2555,'ObjProd (2)'!$C$25,"ym")))/7)&gt;0,
      INT(('ObjProd (2)'!$C$25-EDATE(I2555,DATEDIF(I2555,'ObjProd (2)'!$C$25,"y")*12+DATEDIF(I2555,'ObjProd (2)'!$C$25,"ym")))/7) &amp; " sem.",
      "")
)
)</f>
        <v/>
      </c>
      <c r="L2555" s="11" t="str">
        <f t="shared" si="399"/>
        <v/>
      </c>
      <c r="M2555" s="9" t="str">
        <f t="shared" si="395"/>
        <v/>
      </c>
      <c r="N2555" s="9" t="str" cm="1">
        <f t="array" aca="1" ref="N2555" ca="1">LEFT(L2555, IF(ISNUMBER(SUBSTITUTE(_xludf.MID(L2555, 2, 1), ".", ",")), 1, 2))</f>
        <v/>
      </c>
      <c r="O2555" s="19" t="str">
        <f t="shared" ca="1" si="401"/>
        <v/>
      </c>
      <c r="P2555" s="9" t="str">
        <f t="shared" ca="1" si="402"/>
        <v/>
      </c>
      <c r="Q2555" s="9" t="str">
        <f t="shared" ca="1" si="403"/>
        <v/>
      </c>
      <c r="R2555" s="9" t="str">
        <f t="shared" si="396"/>
        <v/>
      </c>
      <c r="S2555" t="str" cm="1">
        <f t="array" ref="S2555">IF(ISBLANK(C2555),"",IFERROR(INDEX(ListeSeries!$A$2:$A$1045, MATCH(1, (DatasScan!G2555=ListeSeries!$B$2:$B$1045) * (DatasScan!H2555&gt;=ListeSeries!$D$2:$D$1045) * (DatasScan!H2555&lt;=ListeSeries!$E$2:$E$1045), 0)), "no match"))</f>
        <v/>
      </c>
      <c r="T2555" s="7" t="str" cm="1">
        <f t="array" ref="T2555">IF(ISBLANK(C2555),"",IFERROR(INDEX(ListeSeries!$C$2:$C$1045, MATCH(1, (DatasScan!G2555=ListeSeries!$B$2:$B$1045) * (DatasScan!H2555&gt;=ListeSeries!$D$2:$D$1045) * (DatasScan!H2555&lt;=ListeSeries!$E$2:$E$1045), 0)), "no match"))</f>
        <v/>
      </c>
      <c r="U2555" s="11" t="str" cm="1">
        <f t="array" ref="U2555">IF(ISBLANK(C2555),"",IFERROR(INDEX(ListeSeries!$F$2:$F$1045, MATCH(1, (DatasScan!G2555=ListeSeries!$B$2:$B$1045) * (DatasScan!H2555&gt;=ListeSeries!$D$2:$D$1045) * (DatasScan!H2555&lt;=ListeSeries!$E$2:$E$1045), 0)), "no match"))</f>
        <v/>
      </c>
    </row>
    <row r="2556" spans="1:21" ht="15" customHeight="1" x14ac:dyDescent="0.25">
      <c r="A2556" s="6" t="str">
        <f t="shared" si="397"/>
        <v/>
      </c>
      <c r="B2556" s="272"/>
      <c r="F2556" s="7" t="str">
        <f t="shared" si="400"/>
        <v/>
      </c>
      <c r="G2556" s="21" t="str">
        <f>IF(ISBLANK(C2556),"",_xlfn.XLOOKUP(_xlfn.XLOOKUP(VALUE(LEFT(C2556,4)),Souches!$B$2:$B$15000,Souches!$E$2:$E$15000),Varietes!$B$2:$B$500,Varietes!$C$2:$C$500))</f>
        <v/>
      </c>
      <c r="H2556" s="19" t="str">
        <f>IF(ISBLANK(C2556),"",_xlfn.XLOOKUP(VALUE(LEFT(C2556,4)),Souches!$B$2:$B$15000,Souches!$D$2:$D$15000))</f>
        <v/>
      </c>
      <c r="I2556" s="10" t="str">
        <f t="shared" si="398"/>
        <v/>
      </c>
      <c r="J2556" s="19" t="str">
        <f>IF(I2556="","",INT(('ObjProd (2)'!$C$25-I2556)/7 * (ABS('ObjProd (2)'!$C$25-I2556)&gt;=7)))</f>
        <v/>
      </c>
      <c r="K2556" s="10" t="str">
        <f>IF(I2556="","",
IF(AND(DATEDIF(I2556,'ObjProd (2)'!$C$25,"y")=0,DATEDIF(I2556,'ObjProd (2)'!$C$25,"ym")=0,
   INT(('ObjProd (2)'!$C$25-EDATE(I2556,DATEDIF(I2556,'ObjProd (2)'!$C$25,"y")*12+DATEDIF(I2556,'ObjProd (2)'!$C$25,"ym")))/7)=0),
   "&lt; 1 sem.",
   IF(DATEDIF(I2556,'ObjProd (2)'!$C$25,"y")&gt;0,DATEDIF(I2556,'ObjProd (2)'!$C$25,"y") &amp; " " &amp; IF(DATEDIF(I2556,'ObjProd (2)'!$C$25,"y")=1,"an ","ans "),"") &amp;
   IF(DATEDIF(I2556,'ObjProd (2)'!$C$25,"ym")&gt;0,DATEDIF(I2556,'ObjProd (2)'!$C$25,"ym") &amp; " mois ", "") &amp;
   IF(INT(('ObjProd (2)'!$C$25-EDATE(I2556,DATEDIF(I2556,'ObjProd (2)'!$C$25,"y")*12+DATEDIF(I2556,'ObjProd (2)'!$C$25,"ym")))/7)&gt;0,
      INT(('ObjProd (2)'!$C$25-EDATE(I2556,DATEDIF(I2556,'ObjProd (2)'!$C$25,"y")*12+DATEDIF(I2556,'ObjProd (2)'!$C$25,"ym")))/7) &amp; " sem.",
      "")
)
)</f>
        <v/>
      </c>
      <c r="L2556" s="11" t="str">
        <f t="shared" si="399"/>
        <v/>
      </c>
      <c r="M2556" s="9" t="str">
        <f t="shared" si="395"/>
        <v/>
      </c>
      <c r="N2556" s="9" t="str" cm="1">
        <f t="array" aca="1" ref="N2556" ca="1">LEFT(L2556, IF(ISNUMBER(SUBSTITUTE(_xludf.MID(L2556, 2, 1), ".", ",")), 1, 2))</f>
        <v/>
      </c>
      <c r="O2556" s="19" t="str">
        <f t="shared" ca="1" si="401"/>
        <v/>
      </c>
      <c r="P2556" s="9" t="str">
        <f t="shared" ca="1" si="402"/>
        <v/>
      </c>
      <c r="Q2556" s="9" t="str">
        <f t="shared" ca="1" si="403"/>
        <v/>
      </c>
      <c r="R2556" s="9" t="str">
        <f t="shared" si="396"/>
        <v/>
      </c>
      <c r="S2556" t="str" cm="1">
        <f t="array" ref="S2556">IF(ISBLANK(C2556),"",IFERROR(INDEX(ListeSeries!$A$2:$A$1045, MATCH(1, (DatasScan!G2556=ListeSeries!$B$2:$B$1045) * (DatasScan!H2556&gt;=ListeSeries!$D$2:$D$1045) * (DatasScan!H2556&lt;=ListeSeries!$E$2:$E$1045), 0)), "no match"))</f>
        <v/>
      </c>
      <c r="T2556" s="7" t="str" cm="1">
        <f t="array" ref="T2556">IF(ISBLANK(C2556),"",IFERROR(INDEX(ListeSeries!$C$2:$C$1045, MATCH(1, (DatasScan!G2556=ListeSeries!$B$2:$B$1045) * (DatasScan!H2556&gt;=ListeSeries!$D$2:$D$1045) * (DatasScan!H2556&lt;=ListeSeries!$E$2:$E$1045), 0)), "no match"))</f>
        <v/>
      </c>
      <c r="U2556" s="11" t="str" cm="1">
        <f t="array" ref="U2556">IF(ISBLANK(C2556),"",IFERROR(INDEX(ListeSeries!$F$2:$F$1045, MATCH(1, (DatasScan!G2556=ListeSeries!$B$2:$B$1045) * (DatasScan!H2556&gt;=ListeSeries!$D$2:$D$1045) * (DatasScan!H2556&lt;=ListeSeries!$E$2:$E$1045), 0)), "no match"))</f>
        <v/>
      </c>
    </row>
    <row r="2557" spans="1:21" ht="15" customHeight="1" x14ac:dyDescent="0.25">
      <c r="A2557" s="6" t="str">
        <f t="shared" si="397"/>
        <v/>
      </c>
      <c r="B2557" s="272"/>
      <c r="F2557" s="7" t="str">
        <f t="shared" si="400"/>
        <v/>
      </c>
      <c r="G2557" s="21" t="str">
        <f>IF(ISBLANK(C2557),"",_xlfn.XLOOKUP(_xlfn.XLOOKUP(VALUE(LEFT(C2557,4)),Souches!$B$2:$B$15000,Souches!$E$2:$E$15000),Varietes!$B$2:$B$500,Varietes!$C$2:$C$500))</f>
        <v/>
      </c>
      <c r="H2557" s="19" t="str">
        <f>IF(ISBLANK(C2557),"",_xlfn.XLOOKUP(VALUE(LEFT(C2557,4)),Souches!$B$2:$B$15000,Souches!$D$2:$D$15000))</f>
        <v/>
      </c>
      <c r="I2557" s="10" t="str">
        <f t="shared" si="398"/>
        <v/>
      </c>
      <c r="J2557" s="19" t="str">
        <f>IF(I2557="","",INT(('ObjProd (2)'!$C$25-I2557)/7 * (ABS('ObjProd (2)'!$C$25-I2557)&gt;=7)))</f>
        <v/>
      </c>
      <c r="K2557" s="10" t="str">
        <f>IF(I2557="","",
IF(AND(DATEDIF(I2557,'ObjProd (2)'!$C$25,"y")=0,DATEDIF(I2557,'ObjProd (2)'!$C$25,"ym")=0,
   INT(('ObjProd (2)'!$C$25-EDATE(I2557,DATEDIF(I2557,'ObjProd (2)'!$C$25,"y")*12+DATEDIF(I2557,'ObjProd (2)'!$C$25,"ym")))/7)=0),
   "&lt; 1 sem.",
   IF(DATEDIF(I2557,'ObjProd (2)'!$C$25,"y")&gt;0,DATEDIF(I2557,'ObjProd (2)'!$C$25,"y") &amp; " " &amp; IF(DATEDIF(I2557,'ObjProd (2)'!$C$25,"y")=1,"an ","ans "),"") &amp;
   IF(DATEDIF(I2557,'ObjProd (2)'!$C$25,"ym")&gt;0,DATEDIF(I2557,'ObjProd (2)'!$C$25,"ym") &amp; " mois ", "") &amp;
   IF(INT(('ObjProd (2)'!$C$25-EDATE(I2557,DATEDIF(I2557,'ObjProd (2)'!$C$25,"y")*12+DATEDIF(I2557,'ObjProd (2)'!$C$25,"ym")))/7)&gt;0,
      INT(('ObjProd (2)'!$C$25-EDATE(I2557,DATEDIF(I2557,'ObjProd (2)'!$C$25,"y")*12+DATEDIF(I2557,'ObjProd (2)'!$C$25,"ym")))/7) &amp; " sem.",
      "")
)
)</f>
        <v/>
      </c>
      <c r="L2557" s="11" t="str">
        <f t="shared" si="399"/>
        <v/>
      </c>
      <c r="M2557" s="9" t="str">
        <f t="shared" si="395"/>
        <v/>
      </c>
      <c r="N2557" s="9" t="str" cm="1">
        <f t="array" aca="1" ref="N2557" ca="1">LEFT(L2557, IF(ISNUMBER(SUBSTITUTE(_xludf.MID(L2557, 2, 1), ".", ",")), 1, 2))</f>
        <v/>
      </c>
      <c r="O2557" s="19" t="str">
        <f t="shared" ca="1" si="401"/>
        <v/>
      </c>
      <c r="P2557" s="9" t="str">
        <f t="shared" ca="1" si="402"/>
        <v/>
      </c>
      <c r="Q2557" s="9" t="str">
        <f t="shared" ca="1" si="403"/>
        <v/>
      </c>
      <c r="R2557" s="9" t="str">
        <f t="shared" si="396"/>
        <v/>
      </c>
      <c r="S2557" t="str" cm="1">
        <f t="array" ref="S2557">IF(ISBLANK(C2557),"",IFERROR(INDEX(ListeSeries!$A$2:$A$1045, MATCH(1, (DatasScan!G2557=ListeSeries!$B$2:$B$1045) * (DatasScan!H2557&gt;=ListeSeries!$D$2:$D$1045) * (DatasScan!H2557&lt;=ListeSeries!$E$2:$E$1045), 0)), "no match"))</f>
        <v/>
      </c>
      <c r="T2557" s="7" t="str" cm="1">
        <f t="array" ref="T2557">IF(ISBLANK(C2557),"",IFERROR(INDEX(ListeSeries!$C$2:$C$1045, MATCH(1, (DatasScan!G2557=ListeSeries!$B$2:$B$1045) * (DatasScan!H2557&gt;=ListeSeries!$D$2:$D$1045) * (DatasScan!H2557&lt;=ListeSeries!$E$2:$E$1045), 0)), "no match"))</f>
        <v/>
      </c>
      <c r="U2557" s="11" t="str" cm="1">
        <f t="array" ref="U2557">IF(ISBLANK(C2557),"",IFERROR(INDEX(ListeSeries!$F$2:$F$1045, MATCH(1, (DatasScan!G2557=ListeSeries!$B$2:$B$1045) * (DatasScan!H2557&gt;=ListeSeries!$D$2:$D$1045) * (DatasScan!H2557&lt;=ListeSeries!$E$2:$E$1045), 0)), "no match"))</f>
        <v/>
      </c>
    </row>
    <row r="2558" spans="1:21" ht="15" customHeight="1" x14ac:dyDescent="0.25">
      <c r="A2558" s="6" t="str">
        <f t="shared" si="397"/>
        <v/>
      </c>
      <c r="B2558" s="272"/>
      <c r="F2558" s="7" t="str">
        <f t="shared" si="400"/>
        <v/>
      </c>
      <c r="G2558" s="21" t="str">
        <f>IF(ISBLANK(C2558),"",_xlfn.XLOOKUP(_xlfn.XLOOKUP(VALUE(LEFT(C2558,4)),Souches!$B$2:$B$15000,Souches!$E$2:$E$15000),Varietes!$B$2:$B$500,Varietes!$C$2:$C$500))</f>
        <v/>
      </c>
      <c r="H2558" s="19" t="str">
        <f>IF(ISBLANK(C2558),"",_xlfn.XLOOKUP(VALUE(LEFT(C2558,4)),Souches!$B$2:$B$15000,Souches!$D$2:$D$15000))</f>
        <v/>
      </c>
      <c r="I2558" s="10" t="str">
        <f t="shared" si="398"/>
        <v/>
      </c>
      <c r="J2558" s="19" t="str">
        <f>IF(I2558="","",INT(('ObjProd (2)'!$C$25-I2558)/7 * (ABS('ObjProd (2)'!$C$25-I2558)&gt;=7)))</f>
        <v/>
      </c>
      <c r="K2558" s="10" t="str">
        <f>IF(I2558="","",
IF(AND(DATEDIF(I2558,'ObjProd (2)'!$C$25,"y")=0,DATEDIF(I2558,'ObjProd (2)'!$C$25,"ym")=0,
   INT(('ObjProd (2)'!$C$25-EDATE(I2558,DATEDIF(I2558,'ObjProd (2)'!$C$25,"y")*12+DATEDIF(I2558,'ObjProd (2)'!$C$25,"ym")))/7)=0),
   "&lt; 1 sem.",
   IF(DATEDIF(I2558,'ObjProd (2)'!$C$25,"y")&gt;0,DATEDIF(I2558,'ObjProd (2)'!$C$25,"y") &amp; " " &amp; IF(DATEDIF(I2558,'ObjProd (2)'!$C$25,"y")=1,"an ","ans "),"") &amp;
   IF(DATEDIF(I2558,'ObjProd (2)'!$C$25,"ym")&gt;0,DATEDIF(I2558,'ObjProd (2)'!$C$25,"ym") &amp; " mois ", "") &amp;
   IF(INT(('ObjProd (2)'!$C$25-EDATE(I2558,DATEDIF(I2558,'ObjProd (2)'!$C$25,"y")*12+DATEDIF(I2558,'ObjProd (2)'!$C$25,"ym")))/7)&gt;0,
      INT(('ObjProd (2)'!$C$25-EDATE(I2558,DATEDIF(I2558,'ObjProd (2)'!$C$25,"y")*12+DATEDIF(I2558,'ObjProd (2)'!$C$25,"ym")))/7) &amp; " sem.",
      "")
)
)</f>
        <v/>
      </c>
      <c r="L2558" s="11" t="str">
        <f t="shared" si="399"/>
        <v/>
      </c>
      <c r="M2558" s="9" t="str">
        <f t="shared" si="395"/>
        <v/>
      </c>
      <c r="N2558" s="9" t="str" cm="1">
        <f t="array" aca="1" ref="N2558" ca="1">LEFT(L2558, IF(ISNUMBER(SUBSTITUTE(_xludf.MID(L2558, 2, 1), ".", ",")), 1, 2))</f>
        <v/>
      </c>
      <c r="O2558" s="19" t="str">
        <f t="shared" ca="1" si="401"/>
        <v/>
      </c>
      <c r="P2558" s="9" t="str">
        <f t="shared" ca="1" si="402"/>
        <v/>
      </c>
      <c r="Q2558" s="9" t="str">
        <f t="shared" ca="1" si="403"/>
        <v/>
      </c>
      <c r="R2558" s="9" t="str">
        <f t="shared" si="396"/>
        <v/>
      </c>
      <c r="S2558" t="str" cm="1">
        <f t="array" ref="S2558">IF(ISBLANK(C2558),"",IFERROR(INDEX(ListeSeries!$A$2:$A$1045, MATCH(1, (DatasScan!G2558=ListeSeries!$B$2:$B$1045) * (DatasScan!H2558&gt;=ListeSeries!$D$2:$D$1045) * (DatasScan!H2558&lt;=ListeSeries!$E$2:$E$1045), 0)), "no match"))</f>
        <v/>
      </c>
      <c r="T2558" s="7" t="str" cm="1">
        <f t="array" ref="T2558">IF(ISBLANK(C2558),"",IFERROR(INDEX(ListeSeries!$C$2:$C$1045, MATCH(1, (DatasScan!G2558=ListeSeries!$B$2:$B$1045) * (DatasScan!H2558&gt;=ListeSeries!$D$2:$D$1045) * (DatasScan!H2558&lt;=ListeSeries!$E$2:$E$1045), 0)), "no match"))</f>
        <v/>
      </c>
      <c r="U2558" s="11" t="str" cm="1">
        <f t="array" ref="U2558">IF(ISBLANK(C2558),"",IFERROR(INDEX(ListeSeries!$F$2:$F$1045, MATCH(1, (DatasScan!G2558=ListeSeries!$B$2:$B$1045) * (DatasScan!H2558&gt;=ListeSeries!$D$2:$D$1045) * (DatasScan!H2558&lt;=ListeSeries!$E$2:$E$1045), 0)), "no match"))</f>
        <v/>
      </c>
    </row>
    <row r="2559" spans="1:21" ht="15" customHeight="1" x14ac:dyDescent="0.25">
      <c r="A2559" s="6" t="str">
        <f t="shared" si="397"/>
        <v/>
      </c>
      <c r="B2559" s="272"/>
      <c r="F2559" s="7" t="str">
        <f t="shared" si="400"/>
        <v/>
      </c>
      <c r="G2559" s="21" t="str">
        <f>IF(ISBLANK(C2559),"",_xlfn.XLOOKUP(_xlfn.XLOOKUP(VALUE(LEFT(C2559,4)),Souches!$B$2:$B$15000,Souches!$E$2:$E$15000),Varietes!$B$2:$B$500,Varietes!$C$2:$C$500))</f>
        <v/>
      </c>
      <c r="H2559" s="19" t="str">
        <f>IF(ISBLANK(C2559),"",_xlfn.XLOOKUP(VALUE(LEFT(C2559,4)),Souches!$B$2:$B$15000,Souches!$D$2:$D$15000))</f>
        <v/>
      </c>
      <c r="I2559" s="10" t="str">
        <f t="shared" si="398"/>
        <v/>
      </c>
      <c r="J2559" s="19" t="str">
        <f>IF(I2559="","",INT(('ObjProd (2)'!$C$25-I2559)/7 * (ABS('ObjProd (2)'!$C$25-I2559)&gt;=7)))</f>
        <v/>
      </c>
      <c r="K2559" s="10" t="str">
        <f>IF(I2559="","",
IF(AND(DATEDIF(I2559,'ObjProd (2)'!$C$25,"y")=0,DATEDIF(I2559,'ObjProd (2)'!$C$25,"ym")=0,
   INT(('ObjProd (2)'!$C$25-EDATE(I2559,DATEDIF(I2559,'ObjProd (2)'!$C$25,"y")*12+DATEDIF(I2559,'ObjProd (2)'!$C$25,"ym")))/7)=0),
   "&lt; 1 sem.",
   IF(DATEDIF(I2559,'ObjProd (2)'!$C$25,"y")&gt;0,DATEDIF(I2559,'ObjProd (2)'!$C$25,"y") &amp; " " &amp; IF(DATEDIF(I2559,'ObjProd (2)'!$C$25,"y")=1,"an ","ans "),"") &amp;
   IF(DATEDIF(I2559,'ObjProd (2)'!$C$25,"ym")&gt;0,DATEDIF(I2559,'ObjProd (2)'!$C$25,"ym") &amp; " mois ", "") &amp;
   IF(INT(('ObjProd (2)'!$C$25-EDATE(I2559,DATEDIF(I2559,'ObjProd (2)'!$C$25,"y")*12+DATEDIF(I2559,'ObjProd (2)'!$C$25,"ym")))/7)&gt;0,
      INT(('ObjProd (2)'!$C$25-EDATE(I2559,DATEDIF(I2559,'ObjProd (2)'!$C$25,"y")*12+DATEDIF(I2559,'ObjProd (2)'!$C$25,"ym")))/7) &amp; " sem.",
      "")
)
)</f>
        <v/>
      </c>
      <c r="L2559" s="11" t="str">
        <f t="shared" si="399"/>
        <v/>
      </c>
      <c r="M2559" s="9" t="str">
        <f t="shared" si="395"/>
        <v/>
      </c>
      <c r="N2559" s="9" t="str" cm="1">
        <f t="array" aca="1" ref="N2559" ca="1">LEFT(L2559, IF(ISNUMBER(SUBSTITUTE(_xludf.MID(L2559, 2, 1), ".", ",")), 1, 2))</f>
        <v/>
      </c>
      <c r="O2559" s="19" t="str">
        <f t="shared" ca="1" si="401"/>
        <v/>
      </c>
      <c r="P2559" s="9" t="str">
        <f t="shared" ca="1" si="402"/>
        <v/>
      </c>
      <c r="Q2559" s="9" t="str">
        <f t="shared" ca="1" si="403"/>
        <v/>
      </c>
      <c r="R2559" s="9" t="str">
        <f t="shared" si="396"/>
        <v/>
      </c>
      <c r="S2559" t="str" cm="1">
        <f t="array" ref="S2559">IF(ISBLANK(C2559),"",IFERROR(INDEX(ListeSeries!$A$2:$A$1045, MATCH(1, (DatasScan!G2559=ListeSeries!$B$2:$B$1045) * (DatasScan!H2559&gt;=ListeSeries!$D$2:$D$1045) * (DatasScan!H2559&lt;=ListeSeries!$E$2:$E$1045), 0)), "no match"))</f>
        <v/>
      </c>
      <c r="T2559" s="7" t="str" cm="1">
        <f t="array" ref="T2559">IF(ISBLANK(C2559),"",IFERROR(INDEX(ListeSeries!$C$2:$C$1045, MATCH(1, (DatasScan!G2559=ListeSeries!$B$2:$B$1045) * (DatasScan!H2559&gt;=ListeSeries!$D$2:$D$1045) * (DatasScan!H2559&lt;=ListeSeries!$E$2:$E$1045), 0)), "no match"))</f>
        <v/>
      </c>
      <c r="U2559" s="11" t="str" cm="1">
        <f t="array" ref="U2559">IF(ISBLANK(C2559),"",IFERROR(INDEX(ListeSeries!$F$2:$F$1045, MATCH(1, (DatasScan!G2559=ListeSeries!$B$2:$B$1045) * (DatasScan!H2559&gt;=ListeSeries!$D$2:$D$1045) * (DatasScan!H2559&lt;=ListeSeries!$E$2:$E$1045), 0)), "no match"))</f>
        <v/>
      </c>
    </row>
    <row r="2560" spans="1:21" ht="15" customHeight="1" x14ac:dyDescent="0.25">
      <c r="A2560" s="6" t="str">
        <f t="shared" si="397"/>
        <v/>
      </c>
      <c r="B2560" s="272"/>
      <c r="F2560" s="7" t="str">
        <f t="shared" si="400"/>
        <v/>
      </c>
      <c r="G2560" s="21" t="str">
        <f>IF(ISBLANK(C2560),"",_xlfn.XLOOKUP(_xlfn.XLOOKUP(VALUE(LEFT(C2560,4)),Souches!$B$2:$B$15000,Souches!$E$2:$E$15000),Varietes!$B$2:$B$500,Varietes!$C$2:$C$500))</f>
        <v/>
      </c>
      <c r="H2560" s="19" t="str">
        <f>IF(ISBLANK(C2560),"",_xlfn.XLOOKUP(VALUE(LEFT(C2560,4)),Souches!$B$2:$B$15000,Souches!$D$2:$D$15000))</f>
        <v/>
      </c>
      <c r="I2560" s="10" t="str">
        <f t="shared" si="398"/>
        <v/>
      </c>
      <c r="J2560" s="19" t="str">
        <f>IF(I2560="","",INT(('ObjProd (2)'!$C$25-I2560)/7 * (ABS('ObjProd (2)'!$C$25-I2560)&gt;=7)))</f>
        <v/>
      </c>
      <c r="K2560" s="10" t="str">
        <f>IF(I2560="","",
IF(AND(DATEDIF(I2560,'ObjProd (2)'!$C$25,"y")=0,DATEDIF(I2560,'ObjProd (2)'!$C$25,"ym")=0,
   INT(('ObjProd (2)'!$C$25-EDATE(I2560,DATEDIF(I2560,'ObjProd (2)'!$C$25,"y")*12+DATEDIF(I2560,'ObjProd (2)'!$C$25,"ym")))/7)=0),
   "&lt; 1 sem.",
   IF(DATEDIF(I2560,'ObjProd (2)'!$C$25,"y")&gt;0,DATEDIF(I2560,'ObjProd (2)'!$C$25,"y") &amp; " " &amp; IF(DATEDIF(I2560,'ObjProd (2)'!$C$25,"y")=1,"an ","ans "),"") &amp;
   IF(DATEDIF(I2560,'ObjProd (2)'!$C$25,"ym")&gt;0,DATEDIF(I2560,'ObjProd (2)'!$C$25,"ym") &amp; " mois ", "") &amp;
   IF(INT(('ObjProd (2)'!$C$25-EDATE(I2560,DATEDIF(I2560,'ObjProd (2)'!$C$25,"y")*12+DATEDIF(I2560,'ObjProd (2)'!$C$25,"ym")))/7)&gt;0,
      INT(('ObjProd (2)'!$C$25-EDATE(I2560,DATEDIF(I2560,'ObjProd (2)'!$C$25,"y")*12+DATEDIF(I2560,'ObjProd (2)'!$C$25,"ym")))/7) &amp; " sem.",
      "")
)
)</f>
        <v/>
      </c>
      <c r="L2560" s="11" t="str">
        <f t="shared" si="399"/>
        <v/>
      </c>
      <c r="M2560" s="9" t="str">
        <f t="shared" ref="M2560:M2623" si="404">IF(OR(D2560&gt;0, E2560&gt;0), D2560*14+E2560,"")</f>
        <v/>
      </c>
      <c r="N2560" s="9" t="str" cm="1">
        <f t="array" aca="1" ref="N2560" ca="1">LEFT(L2560, IF(ISNUMBER(SUBSTITUTE(_xludf.MID(L2560, 2, 1), ".", ",")), 1, 2))</f>
        <v/>
      </c>
      <c r="O2560" s="19" t="str">
        <f t="shared" ca="1" si="401"/>
        <v/>
      </c>
      <c r="P2560" s="9" t="str">
        <f t="shared" ca="1" si="402"/>
        <v/>
      </c>
      <c r="Q2560" s="9" t="str">
        <f t="shared" ca="1" si="403"/>
        <v/>
      </c>
      <c r="R2560" s="9" t="str">
        <f t="shared" ref="R2560:R2623" si="405">IF(ISBLANK(C2560),"",P2560&amp;Q2560)</f>
        <v/>
      </c>
      <c r="S2560" t="str" cm="1">
        <f t="array" ref="S2560">IF(ISBLANK(C2560),"",IFERROR(INDEX(ListeSeries!$A$2:$A$1045, MATCH(1, (DatasScan!G2560=ListeSeries!$B$2:$B$1045) * (DatasScan!H2560&gt;=ListeSeries!$D$2:$D$1045) * (DatasScan!H2560&lt;=ListeSeries!$E$2:$E$1045), 0)), "no match"))</f>
        <v/>
      </c>
      <c r="T2560" s="7" t="str" cm="1">
        <f t="array" ref="T2560">IF(ISBLANK(C2560),"",IFERROR(INDEX(ListeSeries!$C$2:$C$1045, MATCH(1, (DatasScan!G2560=ListeSeries!$B$2:$B$1045) * (DatasScan!H2560&gt;=ListeSeries!$D$2:$D$1045) * (DatasScan!H2560&lt;=ListeSeries!$E$2:$E$1045), 0)), "no match"))</f>
        <v/>
      </c>
      <c r="U2560" s="11" t="str" cm="1">
        <f t="array" ref="U2560">IF(ISBLANK(C2560),"",IFERROR(INDEX(ListeSeries!$F$2:$F$1045, MATCH(1, (DatasScan!G2560=ListeSeries!$B$2:$B$1045) * (DatasScan!H2560&gt;=ListeSeries!$D$2:$D$1045) * (DatasScan!H2560&lt;=ListeSeries!$E$2:$E$1045), 0)), "no match"))</f>
        <v/>
      </c>
    </row>
    <row r="2561" spans="1:21" ht="15" customHeight="1" x14ac:dyDescent="0.25">
      <c r="A2561" s="6" t="str">
        <f t="shared" ref="A2561:A2624" si="406">IF(B2561="CHF","CHF",IF(B2561="CHF 2","CHF hangar",LEFT(B2561,1)))</f>
        <v/>
      </c>
      <c r="B2561" s="272"/>
      <c r="F2561" s="7" t="str">
        <f t="shared" si="400"/>
        <v/>
      </c>
      <c r="G2561" s="21" t="str">
        <f>IF(ISBLANK(C2561),"",_xlfn.XLOOKUP(_xlfn.XLOOKUP(VALUE(LEFT(C2561,4)),Souches!$B$2:$B$15000,Souches!$E$2:$E$15000),Varietes!$B$2:$B$500,Varietes!$C$2:$C$500))</f>
        <v/>
      </c>
      <c r="H2561" s="19" t="str">
        <f>IF(ISBLANK(C2561),"",_xlfn.XLOOKUP(VALUE(LEFT(C2561,4)),Souches!$B$2:$B$15000,Souches!$D$2:$D$15000))</f>
        <v/>
      </c>
      <c r="I2561" s="10" t="str">
        <f t="shared" si="398"/>
        <v/>
      </c>
      <c r="J2561" s="19" t="str">
        <f>IF(I2561="","",INT(('ObjProd (2)'!$C$25-I2561)/7 * (ABS('ObjProd (2)'!$C$25-I2561)&gt;=7)))</f>
        <v/>
      </c>
      <c r="K2561" s="10" t="str">
        <f>IF(I2561="","",
IF(AND(DATEDIF(I2561,'ObjProd (2)'!$C$25,"y")=0,DATEDIF(I2561,'ObjProd (2)'!$C$25,"ym")=0,
   INT(('ObjProd (2)'!$C$25-EDATE(I2561,DATEDIF(I2561,'ObjProd (2)'!$C$25,"y")*12+DATEDIF(I2561,'ObjProd (2)'!$C$25,"ym")))/7)=0),
   "&lt; 1 sem.",
   IF(DATEDIF(I2561,'ObjProd (2)'!$C$25,"y")&gt;0,DATEDIF(I2561,'ObjProd (2)'!$C$25,"y") &amp; " " &amp; IF(DATEDIF(I2561,'ObjProd (2)'!$C$25,"y")=1,"an ","ans "),"") &amp;
   IF(DATEDIF(I2561,'ObjProd (2)'!$C$25,"ym")&gt;0,DATEDIF(I2561,'ObjProd (2)'!$C$25,"ym") &amp; " mois ", "") &amp;
   IF(INT(('ObjProd (2)'!$C$25-EDATE(I2561,DATEDIF(I2561,'ObjProd (2)'!$C$25,"y")*12+DATEDIF(I2561,'ObjProd (2)'!$C$25,"ym")))/7)&gt;0,
      INT(('ObjProd (2)'!$C$25-EDATE(I2561,DATEDIF(I2561,'ObjProd (2)'!$C$25,"y")*12+DATEDIF(I2561,'ObjProd (2)'!$C$25,"ym")))/7) &amp; " sem.",
      "")
)
)</f>
        <v/>
      </c>
      <c r="L2561" s="11" t="str">
        <f t="shared" si="399"/>
        <v/>
      </c>
      <c r="M2561" s="9" t="str">
        <f t="shared" si="404"/>
        <v/>
      </c>
      <c r="N2561" s="9" t="str" cm="1">
        <f t="array" aca="1" ref="N2561" ca="1">LEFT(L2561, IF(ISNUMBER(SUBSTITUTE(_xludf.MID(L2561, 2, 1), ".", ",")), 1, 2))</f>
        <v/>
      </c>
      <c r="O2561" s="19" t="str">
        <f t="shared" ca="1" si="401"/>
        <v/>
      </c>
      <c r="P2561" s="9" t="str">
        <f t="shared" ca="1" si="402"/>
        <v/>
      </c>
      <c r="Q2561" s="9" t="str">
        <f t="shared" ca="1" si="403"/>
        <v/>
      </c>
      <c r="R2561" s="9" t="str">
        <f t="shared" si="405"/>
        <v/>
      </c>
      <c r="S2561" t="str" cm="1">
        <f t="array" ref="S2561">IF(ISBLANK(C2561),"",IFERROR(INDEX(ListeSeries!$A$2:$A$1045, MATCH(1, (DatasScan!G2561=ListeSeries!$B$2:$B$1045) * (DatasScan!H2561&gt;=ListeSeries!$D$2:$D$1045) * (DatasScan!H2561&lt;=ListeSeries!$E$2:$E$1045), 0)), "no match"))</f>
        <v/>
      </c>
      <c r="T2561" s="7" t="str" cm="1">
        <f t="array" ref="T2561">IF(ISBLANK(C2561),"",IFERROR(INDEX(ListeSeries!$C$2:$C$1045, MATCH(1, (DatasScan!G2561=ListeSeries!$B$2:$B$1045) * (DatasScan!H2561&gt;=ListeSeries!$D$2:$D$1045) * (DatasScan!H2561&lt;=ListeSeries!$E$2:$E$1045), 0)), "no match"))</f>
        <v/>
      </c>
      <c r="U2561" s="11" t="str" cm="1">
        <f t="array" ref="U2561">IF(ISBLANK(C2561),"",IFERROR(INDEX(ListeSeries!$F$2:$F$1045, MATCH(1, (DatasScan!G2561=ListeSeries!$B$2:$B$1045) * (DatasScan!H2561&gt;=ListeSeries!$D$2:$D$1045) * (DatasScan!H2561&lt;=ListeSeries!$E$2:$E$1045), 0)), "no match"))</f>
        <v/>
      </c>
    </row>
    <row r="2562" spans="1:21" ht="15" customHeight="1" x14ac:dyDescent="0.25">
      <c r="A2562" s="6" t="str">
        <f t="shared" si="406"/>
        <v/>
      </c>
      <c r="B2562" s="272"/>
      <c r="F2562" s="7" t="str">
        <f t="shared" si="400"/>
        <v/>
      </c>
      <c r="G2562" s="21" t="str">
        <f>IF(ISBLANK(C2562),"",_xlfn.XLOOKUP(_xlfn.XLOOKUP(VALUE(LEFT(C2562,4)),Souches!$B$2:$B$15000,Souches!$E$2:$E$15000),Varietes!$B$2:$B$500,Varietes!$C$2:$C$500))</f>
        <v/>
      </c>
      <c r="H2562" s="19" t="str">
        <f>IF(ISBLANK(C2562),"",_xlfn.XLOOKUP(VALUE(LEFT(C2562,4)),Souches!$B$2:$B$15000,Souches!$D$2:$D$15000))</f>
        <v/>
      </c>
      <c r="I2562" s="10" t="str">
        <f t="shared" ref="I2562:I2625" si="407">IF(ISBLANK(C2562),"",DATE(MID(C2562,5,4),MID(C2562,9,2),MID(C2562,11,2)))</f>
        <v/>
      </c>
      <c r="J2562" s="19" t="str">
        <f>IF(I2562="","",INT(('ObjProd (2)'!$C$25-I2562)/7 * (ABS('ObjProd (2)'!$C$25-I2562)&gt;=7)))</f>
        <v/>
      </c>
      <c r="K2562" s="10" t="str">
        <f>IF(I2562="","",
IF(AND(DATEDIF(I2562,'ObjProd (2)'!$C$25,"y")=0,DATEDIF(I2562,'ObjProd (2)'!$C$25,"ym")=0,
   INT(('ObjProd (2)'!$C$25-EDATE(I2562,DATEDIF(I2562,'ObjProd (2)'!$C$25,"y")*12+DATEDIF(I2562,'ObjProd (2)'!$C$25,"ym")))/7)=0),
   "&lt; 1 sem.",
   IF(DATEDIF(I2562,'ObjProd (2)'!$C$25,"y")&gt;0,DATEDIF(I2562,'ObjProd (2)'!$C$25,"y") &amp; " " &amp; IF(DATEDIF(I2562,'ObjProd (2)'!$C$25,"y")=1,"an ","ans "),"") &amp;
   IF(DATEDIF(I2562,'ObjProd (2)'!$C$25,"ym")&gt;0,DATEDIF(I2562,'ObjProd (2)'!$C$25,"ym") &amp; " mois ", "") &amp;
   IF(INT(('ObjProd (2)'!$C$25-EDATE(I2562,DATEDIF(I2562,'ObjProd (2)'!$C$25,"y")*12+DATEDIF(I2562,'ObjProd (2)'!$C$25,"ym")))/7)&gt;0,
      INT(('ObjProd (2)'!$C$25-EDATE(I2562,DATEDIF(I2562,'ObjProd (2)'!$C$25,"y")*12+DATEDIF(I2562,'ObjProd (2)'!$C$25,"ym")))/7) &amp; " sem.",
      "")
)
)</f>
        <v/>
      </c>
      <c r="L2562" s="11" t="str">
        <f t="shared" ref="L2562:L2625" si="408">IF(ISBLANK(C2562),"",MID(C2562,13,4))</f>
        <v/>
      </c>
      <c r="M2562" s="9" t="str">
        <f t="shared" si="404"/>
        <v/>
      </c>
      <c r="N2562" s="9" t="str" cm="1">
        <f t="array" aca="1" ref="N2562" ca="1">LEFT(L2562, IF(ISNUMBER(SUBSTITUTE(_xludf.MID(L2562, 2, 1), ".", ",")), 1, 2))</f>
        <v/>
      </c>
      <c r="O2562" s="19" t="str">
        <f t="shared" ca="1" si="401"/>
        <v/>
      </c>
      <c r="P2562" s="9" t="str">
        <f t="shared" ca="1" si="402"/>
        <v/>
      </c>
      <c r="Q2562" s="9" t="str">
        <f t="shared" ca="1" si="403"/>
        <v/>
      </c>
      <c r="R2562" s="9" t="str">
        <f t="shared" si="405"/>
        <v/>
      </c>
      <c r="S2562" t="str" cm="1">
        <f t="array" ref="S2562">IF(ISBLANK(C2562),"",IFERROR(INDEX(ListeSeries!$A$2:$A$1045, MATCH(1, (DatasScan!G2562=ListeSeries!$B$2:$B$1045) * (DatasScan!H2562&gt;=ListeSeries!$D$2:$D$1045) * (DatasScan!H2562&lt;=ListeSeries!$E$2:$E$1045), 0)), "no match"))</f>
        <v/>
      </c>
      <c r="T2562" s="7" t="str" cm="1">
        <f t="array" ref="T2562">IF(ISBLANK(C2562),"",IFERROR(INDEX(ListeSeries!$C$2:$C$1045, MATCH(1, (DatasScan!G2562=ListeSeries!$B$2:$B$1045) * (DatasScan!H2562&gt;=ListeSeries!$D$2:$D$1045) * (DatasScan!H2562&lt;=ListeSeries!$E$2:$E$1045), 0)), "no match"))</f>
        <v/>
      </c>
      <c r="U2562" s="11" t="str" cm="1">
        <f t="array" ref="U2562">IF(ISBLANK(C2562),"",IFERROR(INDEX(ListeSeries!$F$2:$F$1045, MATCH(1, (DatasScan!G2562=ListeSeries!$B$2:$B$1045) * (DatasScan!H2562&gt;=ListeSeries!$D$2:$D$1045) * (DatasScan!H2562&lt;=ListeSeries!$E$2:$E$1045), 0)), "no match"))</f>
        <v/>
      </c>
    </row>
    <row r="2563" spans="1:21" ht="15" customHeight="1" x14ac:dyDescent="0.25">
      <c r="A2563" s="6" t="str">
        <f t="shared" si="406"/>
        <v/>
      </c>
      <c r="B2563" s="272"/>
      <c r="F2563" s="7" t="str">
        <f t="shared" si="400"/>
        <v/>
      </c>
      <c r="G2563" s="21" t="str">
        <f>IF(ISBLANK(C2563),"",_xlfn.XLOOKUP(_xlfn.XLOOKUP(VALUE(LEFT(C2563,4)),Souches!$B$2:$B$15000,Souches!$E$2:$E$15000),Varietes!$B$2:$B$500,Varietes!$C$2:$C$500))</f>
        <v/>
      </c>
      <c r="H2563" s="19" t="str">
        <f>IF(ISBLANK(C2563),"",_xlfn.XLOOKUP(VALUE(LEFT(C2563,4)),Souches!$B$2:$B$15000,Souches!$D$2:$D$15000))</f>
        <v/>
      </c>
      <c r="I2563" s="10" t="str">
        <f t="shared" si="407"/>
        <v/>
      </c>
      <c r="J2563" s="19" t="str">
        <f>IF(I2563="","",INT(('ObjProd (2)'!$C$25-I2563)/7 * (ABS('ObjProd (2)'!$C$25-I2563)&gt;=7)))</f>
        <v/>
      </c>
      <c r="K2563" s="10" t="str">
        <f>IF(I2563="","",
IF(AND(DATEDIF(I2563,'ObjProd (2)'!$C$25,"y")=0,DATEDIF(I2563,'ObjProd (2)'!$C$25,"ym")=0,
   INT(('ObjProd (2)'!$C$25-EDATE(I2563,DATEDIF(I2563,'ObjProd (2)'!$C$25,"y")*12+DATEDIF(I2563,'ObjProd (2)'!$C$25,"ym")))/7)=0),
   "&lt; 1 sem.",
   IF(DATEDIF(I2563,'ObjProd (2)'!$C$25,"y")&gt;0,DATEDIF(I2563,'ObjProd (2)'!$C$25,"y") &amp; " " &amp; IF(DATEDIF(I2563,'ObjProd (2)'!$C$25,"y")=1,"an ","ans "),"") &amp;
   IF(DATEDIF(I2563,'ObjProd (2)'!$C$25,"ym")&gt;0,DATEDIF(I2563,'ObjProd (2)'!$C$25,"ym") &amp; " mois ", "") &amp;
   IF(INT(('ObjProd (2)'!$C$25-EDATE(I2563,DATEDIF(I2563,'ObjProd (2)'!$C$25,"y")*12+DATEDIF(I2563,'ObjProd (2)'!$C$25,"ym")))/7)&gt;0,
      INT(('ObjProd (2)'!$C$25-EDATE(I2563,DATEDIF(I2563,'ObjProd (2)'!$C$25,"y")*12+DATEDIF(I2563,'ObjProd (2)'!$C$25,"ym")))/7) &amp; " sem.",
      "")
)
)</f>
        <v/>
      </c>
      <c r="L2563" s="11" t="str">
        <f t="shared" si="408"/>
        <v/>
      </c>
      <c r="M2563" s="9" t="str">
        <f t="shared" si="404"/>
        <v/>
      </c>
      <c r="N2563" s="9" t="str" cm="1">
        <f t="array" aca="1" ref="N2563" ca="1">LEFT(L2563, IF(ISNUMBER(SUBSTITUTE(_xludf.MID(L2563, 2, 1), ".", ",")), 1, 2))</f>
        <v/>
      </c>
      <c r="O2563" s="19" t="str">
        <f t="shared" ca="1" si="401"/>
        <v/>
      </c>
      <c r="P2563" s="9" t="str">
        <f t="shared" ca="1" si="402"/>
        <v/>
      </c>
      <c r="Q2563" s="9" t="str">
        <f t="shared" ca="1" si="403"/>
        <v/>
      </c>
      <c r="R2563" s="9" t="str">
        <f t="shared" si="405"/>
        <v/>
      </c>
      <c r="S2563" t="str" cm="1">
        <f t="array" ref="S2563">IF(ISBLANK(C2563),"",IFERROR(INDEX(ListeSeries!$A$2:$A$1045, MATCH(1, (DatasScan!G2563=ListeSeries!$B$2:$B$1045) * (DatasScan!H2563&gt;=ListeSeries!$D$2:$D$1045) * (DatasScan!H2563&lt;=ListeSeries!$E$2:$E$1045), 0)), "no match"))</f>
        <v/>
      </c>
      <c r="T2563" s="7" t="str" cm="1">
        <f t="array" ref="T2563">IF(ISBLANK(C2563),"",IFERROR(INDEX(ListeSeries!$C$2:$C$1045, MATCH(1, (DatasScan!G2563=ListeSeries!$B$2:$B$1045) * (DatasScan!H2563&gt;=ListeSeries!$D$2:$D$1045) * (DatasScan!H2563&lt;=ListeSeries!$E$2:$E$1045), 0)), "no match"))</f>
        <v/>
      </c>
      <c r="U2563" s="11" t="str" cm="1">
        <f t="array" ref="U2563">IF(ISBLANK(C2563),"",IFERROR(INDEX(ListeSeries!$F$2:$F$1045, MATCH(1, (DatasScan!G2563=ListeSeries!$B$2:$B$1045) * (DatasScan!H2563&gt;=ListeSeries!$D$2:$D$1045) * (DatasScan!H2563&lt;=ListeSeries!$E$2:$E$1045), 0)), "no match"))</f>
        <v/>
      </c>
    </row>
    <row r="2564" spans="1:21" ht="15" customHeight="1" x14ac:dyDescent="0.25">
      <c r="A2564" s="6" t="str">
        <f t="shared" si="406"/>
        <v/>
      </c>
      <c r="B2564" s="272"/>
      <c r="F2564" s="7" t="str">
        <f t="shared" si="400"/>
        <v/>
      </c>
      <c r="G2564" s="21" t="str">
        <f>IF(ISBLANK(C2564),"",_xlfn.XLOOKUP(_xlfn.XLOOKUP(VALUE(LEFT(C2564,4)),Souches!$B$2:$B$15000,Souches!$E$2:$E$15000),Varietes!$B$2:$B$500,Varietes!$C$2:$C$500))</f>
        <v/>
      </c>
      <c r="H2564" s="19" t="str">
        <f>IF(ISBLANK(C2564),"",_xlfn.XLOOKUP(VALUE(LEFT(C2564,4)),Souches!$B$2:$B$15000,Souches!$D$2:$D$15000))</f>
        <v/>
      </c>
      <c r="I2564" s="10" t="str">
        <f t="shared" si="407"/>
        <v/>
      </c>
      <c r="J2564" s="19" t="str">
        <f>IF(I2564="","",INT(('ObjProd (2)'!$C$25-I2564)/7 * (ABS('ObjProd (2)'!$C$25-I2564)&gt;=7)))</f>
        <v/>
      </c>
      <c r="K2564" s="10" t="str">
        <f>IF(I2564="","",
IF(AND(DATEDIF(I2564,'ObjProd (2)'!$C$25,"y")=0,DATEDIF(I2564,'ObjProd (2)'!$C$25,"ym")=0,
   INT(('ObjProd (2)'!$C$25-EDATE(I2564,DATEDIF(I2564,'ObjProd (2)'!$C$25,"y")*12+DATEDIF(I2564,'ObjProd (2)'!$C$25,"ym")))/7)=0),
   "&lt; 1 sem.",
   IF(DATEDIF(I2564,'ObjProd (2)'!$C$25,"y")&gt;0,DATEDIF(I2564,'ObjProd (2)'!$C$25,"y") &amp; " " &amp; IF(DATEDIF(I2564,'ObjProd (2)'!$C$25,"y")=1,"an ","ans "),"") &amp;
   IF(DATEDIF(I2564,'ObjProd (2)'!$C$25,"ym")&gt;0,DATEDIF(I2564,'ObjProd (2)'!$C$25,"ym") &amp; " mois ", "") &amp;
   IF(INT(('ObjProd (2)'!$C$25-EDATE(I2564,DATEDIF(I2564,'ObjProd (2)'!$C$25,"y")*12+DATEDIF(I2564,'ObjProd (2)'!$C$25,"ym")))/7)&gt;0,
      INT(('ObjProd (2)'!$C$25-EDATE(I2564,DATEDIF(I2564,'ObjProd (2)'!$C$25,"y")*12+DATEDIF(I2564,'ObjProd (2)'!$C$25,"ym")))/7) &amp; " sem.",
      "")
)
)</f>
        <v/>
      </c>
      <c r="L2564" s="11" t="str">
        <f t="shared" si="408"/>
        <v/>
      </c>
      <c r="M2564" s="9" t="str">
        <f t="shared" si="404"/>
        <v/>
      </c>
      <c r="N2564" s="9" t="str" cm="1">
        <f t="array" aca="1" ref="N2564" ca="1">LEFT(L2564, IF(ISNUMBER(SUBSTITUTE(_xludf.MID(L2564, 2, 1), ".", ",")), 1, 2))</f>
        <v/>
      </c>
      <c r="O2564" s="19" t="str">
        <f t="shared" ca="1" si="401"/>
        <v/>
      </c>
      <c r="P2564" s="9" t="str">
        <f t="shared" ca="1" si="402"/>
        <v/>
      </c>
      <c r="Q2564" s="9" t="str">
        <f t="shared" ca="1" si="403"/>
        <v/>
      </c>
      <c r="R2564" s="9" t="str">
        <f t="shared" si="405"/>
        <v/>
      </c>
      <c r="S2564" t="str" cm="1">
        <f t="array" ref="S2564">IF(ISBLANK(C2564),"",IFERROR(INDEX(ListeSeries!$A$2:$A$1045, MATCH(1, (DatasScan!G2564=ListeSeries!$B$2:$B$1045) * (DatasScan!H2564&gt;=ListeSeries!$D$2:$D$1045) * (DatasScan!H2564&lt;=ListeSeries!$E$2:$E$1045), 0)), "no match"))</f>
        <v/>
      </c>
      <c r="T2564" s="7" t="str" cm="1">
        <f t="array" ref="T2564">IF(ISBLANK(C2564),"",IFERROR(INDEX(ListeSeries!$C$2:$C$1045, MATCH(1, (DatasScan!G2564=ListeSeries!$B$2:$B$1045) * (DatasScan!H2564&gt;=ListeSeries!$D$2:$D$1045) * (DatasScan!H2564&lt;=ListeSeries!$E$2:$E$1045), 0)), "no match"))</f>
        <v/>
      </c>
      <c r="U2564" s="11" t="str" cm="1">
        <f t="array" ref="U2564">IF(ISBLANK(C2564),"",IFERROR(INDEX(ListeSeries!$F$2:$F$1045, MATCH(1, (DatasScan!G2564=ListeSeries!$B$2:$B$1045) * (DatasScan!H2564&gt;=ListeSeries!$D$2:$D$1045) * (DatasScan!H2564&lt;=ListeSeries!$E$2:$E$1045), 0)), "no match"))</f>
        <v/>
      </c>
    </row>
    <row r="2565" spans="1:21" ht="15" customHeight="1" x14ac:dyDescent="0.25">
      <c r="A2565" s="6" t="str">
        <f t="shared" si="406"/>
        <v/>
      </c>
      <c r="B2565" s="272"/>
      <c r="F2565" s="7" t="str">
        <f t="shared" si="400"/>
        <v/>
      </c>
      <c r="G2565" s="21" t="str">
        <f>IF(ISBLANK(C2565),"",_xlfn.XLOOKUP(_xlfn.XLOOKUP(VALUE(LEFT(C2565,4)),Souches!$B$2:$B$15000,Souches!$E$2:$E$15000),Varietes!$B$2:$B$500,Varietes!$C$2:$C$500))</f>
        <v/>
      </c>
      <c r="H2565" s="19" t="str">
        <f>IF(ISBLANK(C2565),"",_xlfn.XLOOKUP(VALUE(LEFT(C2565,4)),Souches!$B$2:$B$15000,Souches!$D$2:$D$15000))</f>
        <v/>
      </c>
      <c r="I2565" s="10" t="str">
        <f t="shared" si="407"/>
        <v/>
      </c>
      <c r="J2565" s="19" t="str">
        <f>IF(I2565="","",INT(('ObjProd (2)'!$C$25-I2565)/7 * (ABS('ObjProd (2)'!$C$25-I2565)&gt;=7)))</f>
        <v/>
      </c>
      <c r="K2565" s="10" t="str">
        <f>IF(I2565="","",
IF(AND(DATEDIF(I2565,'ObjProd (2)'!$C$25,"y")=0,DATEDIF(I2565,'ObjProd (2)'!$C$25,"ym")=0,
   INT(('ObjProd (2)'!$C$25-EDATE(I2565,DATEDIF(I2565,'ObjProd (2)'!$C$25,"y")*12+DATEDIF(I2565,'ObjProd (2)'!$C$25,"ym")))/7)=0),
   "&lt; 1 sem.",
   IF(DATEDIF(I2565,'ObjProd (2)'!$C$25,"y")&gt;0,DATEDIF(I2565,'ObjProd (2)'!$C$25,"y") &amp; " " &amp; IF(DATEDIF(I2565,'ObjProd (2)'!$C$25,"y")=1,"an ","ans "),"") &amp;
   IF(DATEDIF(I2565,'ObjProd (2)'!$C$25,"ym")&gt;0,DATEDIF(I2565,'ObjProd (2)'!$C$25,"ym") &amp; " mois ", "") &amp;
   IF(INT(('ObjProd (2)'!$C$25-EDATE(I2565,DATEDIF(I2565,'ObjProd (2)'!$C$25,"y")*12+DATEDIF(I2565,'ObjProd (2)'!$C$25,"ym")))/7)&gt;0,
      INT(('ObjProd (2)'!$C$25-EDATE(I2565,DATEDIF(I2565,'ObjProd (2)'!$C$25,"y")*12+DATEDIF(I2565,'ObjProd (2)'!$C$25,"ym")))/7) &amp; " sem.",
      "")
)
)</f>
        <v/>
      </c>
      <c r="L2565" s="11" t="str">
        <f t="shared" si="408"/>
        <v/>
      </c>
      <c r="M2565" s="9" t="str">
        <f t="shared" si="404"/>
        <v/>
      </c>
      <c r="N2565" s="9" t="str" cm="1">
        <f t="array" aca="1" ref="N2565" ca="1">LEFT(L2565, IF(ISNUMBER(SUBSTITUTE(_xludf.MID(L2565, 2, 1), ".", ",")), 1, 2))</f>
        <v/>
      </c>
      <c r="O2565" s="19" t="str">
        <f t="shared" ca="1" si="401"/>
        <v/>
      </c>
      <c r="P2565" s="9" t="str">
        <f t="shared" ca="1" si="402"/>
        <v/>
      </c>
      <c r="Q2565" s="9" t="str">
        <f t="shared" ca="1" si="403"/>
        <v/>
      </c>
      <c r="R2565" s="9" t="str">
        <f t="shared" si="405"/>
        <v/>
      </c>
      <c r="S2565" t="str" cm="1">
        <f t="array" ref="S2565">IF(ISBLANK(C2565),"",IFERROR(INDEX(ListeSeries!$A$2:$A$1045, MATCH(1, (DatasScan!G2565=ListeSeries!$B$2:$B$1045) * (DatasScan!H2565&gt;=ListeSeries!$D$2:$D$1045) * (DatasScan!H2565&lt;=ListeSeries!$E$2:$E$1045), 0)), "no match"))</f>
        <v/>
      </c>
      <c r="T2565" s="7" t="str" cm="1">
        <f t="array" ref="T2565">IF(ISBLANK(C2565),"",IFERROR(INDEX(ListeSeries!$C$2:$C$1045, MATCH(1, (DatasScan!G2565=ListeSeries!$B$2:$B$1045) * (DatasScan!H2565&gt;=ListeSeries!$D$2:$D$1045) * (DatasScan!H2565&lt;=ListeSeries!$E$2:$E$1045), 0)), "no match"))</f>
        <v/>
      </c>
      <c r="U2565" s="11" t="str" cm="1">
        <f t="array" ref="U2565">IF(ISBLANK(C2565),"",IFERROR(INDEX(ListeSeries!$F$2:$F$1045, MATCH(1, (DatasScan!G2565=ListeSeries!$B$2:$B$1045) * (DatasScan!H2565&gt;=ListeSeries!$D$2:$D$1045) * (DatasScan!H2565&lt;=ListeSeries!$E$2:$E$1045), 0)), "no match"))</f>
        <v/>
      </c>
    </row>
    <row r="2566" spans="1:21" ht="15" customHeight="1" x14ac:dyDescent="0.25">
      <c r="A2566" s="6" t="str">
        <f t="shared" si="406"/>
        <v/>
      </c>
      <c r="B2566" s="272"/>
      <c r="F2566" s="7" t="str">
        <f t="shared" si="400"/>
        <v/>
      </c>
      <c r="G2566" s="21" t="str">
        <f>IF(ISBLANK(C2566),"",_xlfn.XLOOKUP(_xlfn.XLOOKUP(VALUE(LEFT(C2566,4)),Souches!$B$2:$B$15000,Souches!$E$2:$E$15000),Varietes!$B$2:$B$500,Varietes!$C$2:$C$500))</f>
        <v/>
      </c>
      <c r="H2566" s="19" t="str">
        <f>IF(ISBLANK(C2566),"",_xlfn.XLOOKUP(VALUE(LEFT(C2566,4)),Souches!$B$2:$B$15000,Souches!$D$2:$D$15000))</f>
        <v/>
      </c>
      <c r="I2566" s="10" t="str">
        <f t="shared" si="407"/>
        <v/>
      </c>
      <c r="J2566" s="19" t="str">
        <f>IF(I2566="","",INT(('ObjProd (2)'!$C$25-I2566)/7 * (ABS('ObjProd (2)'!$C$25-I2566)&gt;=7)))</f>
        <v/>
      </c>
      <c r="K2566" s="10" t="str">
        <f>IF(I2566="","",
IF(AND(DATEDIF(I2566,'ObjProd (2)'!$C$25,"y")=0,DATEDIF(I2566,'ObjProd (2)'!$C$25,"ym")=0,
   INT(('ObjProd (2)'!$C$25-EDATE(I2566,DATEDIF(I2566,'ObjProd (2)'!$C$25,"y")*12+DATEDIF(I2566,'ObjProd (2)'!$C$25,"ym")))/7)=0),
   "&lt; 1 sem.",
   IF(DATEDIF(I2566,'ObjProd (2)'!$C$25,"y")&gt;0,DATEDIF(I2566,'ObjProd (2)'!$C$25,"y") &amp; " " &amp; IF(DATEDIF(I2566,'ObjProd (2)'!$C$25,"y")=1,"an ","ans "),"") &amp;
   IF(DATEDIF(I2566,'ObjProd (2)'!$C$25,"ym")&gt;0,DATEDIF(I2566,'ObjProd (2)'!$C$25,"ym") &amp; " mois ", "") &amp;
   IF(INT(('ObjProd (2)'!$C$25-EDATE(I2566,DATEDIF(I2566,'ObjProd (2)'!$C$25,"y")*12+DATEDIF(I2566,'ObjProd (2)'!$C$25,"ym")))/7)&gt;0,
      INT(('ObjProd (2)'!$C$25-EDATE(I2566,DATEDIF(I2566,'ObjProd (2)'!$C$25,"y")*12+DATEDIF(I2566,'ObjProd (2)'!$C$25,"ym")))/7) &amp; " sem.",
      "")
)
)</f>
        <v/>
      </c>
      <c r="L2566" s="11" t="str">
        <f t="shared" si="408"/>
        <v/>
      </c>
      <c r="M2566" s="9" t="str">
        <f t="shared" si="404"/>
        <v/>
      </c>
      <c r="N2566" s="9" t="str" cm="1">
        <f t="array" aca="1" ref="N2566" ca="1">LEFT(L2566, IF(ISNUMBER(SUBSTITUTE(_xludf.MID(L2566, 2, 1), ".", ",")), 1, 2))</f>
        <v/>
      </c>
      <c r="O2566" s="19" t="str">
        <f t="shared" ca="1" si="401"/>
        <v/>
      </c>
      <c r="P2566" s="9" t="str">
        <f t="shared" ca="1" si="402"/>
        <v/>
      </c>
      <c r="Q2566" s="9" t="str">
        <f t="shared" ca="1" si="403"/>
        <v/>
      </c>
      <c r="R2566" s="9" t="str">
        <f t="shared" si="405"/>
        <v/>
      </c>
      <c r="S2566" t="str" cm="1">
        <f t="array" ref="S2566">IF(ISBLANK(C2566),"",IFERROR(INDEX(ListeSeries!$A$2:$A$1045, MATCH(1, (DatasScan!G2566=ListeSeries!$B$2:$B$1045) * (DatasScan!H2566&gt;=ListeSeries!$D$2:$D$1045) * (DatasScan!H2566&lt;=ListeSeries!$E$2:$E$1045), 0)), "no match"))</f>
        <v/>
      </c>
      <c r="T2566" s="7" t="str" cm="1">
        <f t="array" ref="T2566">IF(ISBLANK(C2566),"",IFERROR(INDEX(ListeSeries!$C$2:$C$1045, MATCH(1, (DatasScan!G2566=ListeSeries!$B$2:$B$1045) * (DatasScan!H2566&gt;=ListeSeries!$D$2:$D$1045) * (DatasScan!H2566&lt;=ListeSeries!$E$2:$E$1045), 0)), "no match"))</f>
        <v/>
      </c>
      <c r="U2566" s="11" t="str" cm="1">
        <f t="array" ref="U2566">IF(ISBLANK(C2566),"",IFERROR(INDEX(ListeSeries!$F$2:$F$1045, MATCH(1, (DatasScan!G2566=ListeSeries!$B$2:$B$1045) * (DatasScan!H2566&gt;=ListeSeries!$D$2:$D$1045) * (DatasScan!H2566&lt;=ListeSeries!$E$2:$E$1045), 0)), "no match"))</f>
        <v/>
      </c>
    </row>
    <row r="2567" spans="1:21" ht="15" customHeight="1" x14ac:dyDescent="0.25">
      <c r="A2567" s="6" t="str">
        <f t="shared" si="406"/>
        <v/>
      </c>
      <c r="B2567" s="272"/>
      <c r="F2567" s="7" t="str">
        <f t="shared" si="400"/>
        <v/>
      </c>
      <c r="G2567" s="21" t="str">
        <f>IF(ISBLANK(C2567),"",_xlfn.XLOOKUP(_xlfn.XLOOKUP(VALUE(LEFT(C2567,4)),Souches!$B$2:$B$15000,Souches!$E$2:$E$15000),Varietes!$B$2:$B$500,Varietes!$C$2:$C$500))</f>
        <v/>
      </c>
      <c r="H2567" s="19" t="str">
        <f>IF(ISBLANK(C2567),"",_xlfn.XLOOKUP(VALUE(LEFT(C2567,4)),Souches!$B$2:$B$15000,Souches!$D$2:$D$15000))</f>
        <v/>
      </c>
      <c r="I2567" s="10" t="str">
        <f t="shared" si="407"/>
        <v/>
      </c>
      <c r="J2567" s="19" t="str">
        <f>IF(I2567="","",INT(('ObjProd (2)'!$C$25-I2567)/7 * (ABS('ObjProd (2)'!$C$25-I2567)&gt;=7)))</f>
        <v/>
      </c>
      <c r="K2567" s="10" t="str">
        <f>IF(I2567="","",
IF(AND(DATEDIF(I2567,'ObjProd (2)'!$C$25,"y")=0,DATEDIF(I2567,'ObjProd (2)'!$C$25,"ym")=0,
   INT(('ObjProd (2)'!$C$25-EDATE(I2567,DATEDIF(I2567,'ObjProd (2)'!$C$25,"y")*12+DATEDIF(I2567,'ObjProd (2)'!$C$25,"ym")))/7)=0),
   "&lt; 1 sem.",
   IF(DATEDIF(I2567,'ObjProd (2)'!$C$25,"y")&gt;0,DATEDIF(I2567,'ObjProd (2)'!$C$25,"y") &amp; " " &amp; IF(DATEDIF(I2567,'ObjProd (2)'!$C$25,"y")=1,"an ","ans "),"") &amp;
   IF(DATEDIF(I2567,'ObjProd (2)'!$C$25,"ym")&gt;0,DATEDIF(I2567,'ObjProd (2)'!$C$25,"ym") &amp; " mois ", "") &amp;
   IF(INT(('ObjProd (2)'!$C$25-EDATE(I2567,DATEDIF(I2567,'ObjProd (2)'!$C$25,"y")*12+DATEDIF(I2567,'ObjProd (2)'!$C$25,"ym")))/7)&gt;0,
      INT(('ObjProd (2)'!$C$25-EDATE(I2567,DATEDIF(I2567,'ObjProd (2)'!$C$25,"y")*12+DATEDIF(I2567,'ObjProd (2)'!$C$25,"ym")))/7) &amp; " sem.",
      "")
)
)</f>
        <v/>
      </c>
      <c r="L2567" s="11" t="str">
        <f t="shared" si="408"/>
        <v/>
      </c>
      <c r="M2567" s="9" t="str">
        <f t="shared" si="404"/>
        <v/>
      </c>
      <c r="N2567" s="9" t="str" cm="1">
        <f t="array" aca="1" ref="N2567" ca="1">LEFT(L2567, IF(ISNUMBER(SUBSTITUTE(_xludf.MID(L2567, 2, 1), ".", ",")), 1, 2))</f>
        <v/>
      </c>
      <c r="O2567" s="19" t="str">
        <f t="shared" ca="1" si="401"/>
        <v/>
      </c>
      <c r="P2567" s="9" t="str">
        <f t="shared" ca="1" si="402"/>
        <v/>
      </c>
      <c r="Q2567" s="9" t="str">
        <f t="shared" ca="1" si="403"/>
        <v/>
      </c>
      <c r="R2567" s="9" t="str">
        <f t="shared" si="405"/>
        <v/>
      </c>
      <c r="S2567" t="str" cm="1">
        <f t="array" ref="S2567">IF(ISBLANK(C2567),"",IFERROR(INDEX(ListeSeries!$A$2:$A$1045, MATCH(1, (DatasScan!G2567=ListeSeries!$B$2:$B$1045) * (DatasScan!H2567&gt;=ListeSeries!$D$2:$D$1045) * (DatasScan!H2567&lt;=ListeSeries!$E$2:$E$1045), 0)), "no match"))</f>
        <v/>
      </c>
      <c r="T2567" s="7" t="str" cm="1">
        <f t="array" ref="T2567">IF(ISBLANK(C2567),"",IFERROR(INDEX(ListeSeries!$C$2:$C$1045, MATCH(1, (DatasScan!G2567=ListeSeries!$B$2:$B$1045) * (DatasScan!H2567&gt;=ListeSeries!$D$2:$D$1045) * (DatasScan!H2567&lt;=ListeSeries!$E$2:$E$1045), 0)), "no match"))</f>
        <v/>
      </c>
      <c r="U2567" s="11" t="str" cm="1">
        <f t="array" ref="U2567">IF(ISBLANK(C2567),"",IFERROR(INDEX(ListeSeries!$F$2:$F$1045, MATCH(1, (DatasScan!G2567=ListeSeries!$B$2:$B$1045) * (DatasScan!H2567&gt;=ListeSeries!$D$2:$D$1045) * (DatasScan!H2567&lt;=ListeSeries!$E$2:$E$1045), 0)), "no match"))</f>
        <v/>
      </c>
    </row>
    <row r="2568" spans="1:21" ht="15" customHeight="1" x14ac:dyDescent="0.25">
      <c r="A2568" s="6" t="str">
        <f t="shared" si="406"/>
        <v/>
      </c>
      <c r="B2568" s="272"/>
      <c r="F2568" s="7" t="str">
        <f t="shared" si="400"/>
        <v/>
      </c>
      <c r="G2568" s="21" t="str">
        <f>IF(ISBLANK(C2568),"",_xlfn.XLOOKUP(_xlfn.XLOOKUP(VALUE(LEFT(C2568,4)),Souches!$B$2:$B$15000,Souches!$E$2:$E$15000),Varietes!$B$2:$B$500,Varietes!$C$2:$C$500))</f>
        <v/>
      </c>
      <c r="H2568" s="19" t="str">
        <f>IF(ISBLANK(C2568),"",_xlfn.XLOOKUP(VALUE(LEFT(C2568,4)),Souches!$B$2:$B$15000,Souches!$D$2:$D$15000))</f>
        <v/>
      </c>
      <c r="I2568" s="10" t="str">
        <f t="shared" si="407"/>
        <v/>
      </c>
      <c r="J2568" s="19" t="str">
        <f>IF(I2568="","",INT(('ObjProd (2)'!$C$25-I2568)/7 * (ABS('ObjProd (2)'!$C$25-I2568)&gt;=7)))</f>
        <v/>
      </c>
      <c r="K2568" s="10" t="str">
        <f>IF(I2568="","",
IF(AND(DATEDIF(I2568,'ObjProd (2)'!$C$25,"y")=0,DATEDIF(I2568,'ObjProd (2)'!$C$25,"ym")=0,
   INT(('ObjProd (2)'!$C$25-EDATE(I2568,DATEDIF(I2568,'ObjProd (2)'!$C$25,"y")*12+DATEDIF(I2568,'ObjProd (2)'!$C$25,"ym")))/7)=0),
   "&lt; 1 sem.",
   IF(DATEDIF(I2568,'ObjProd (2)'!$C$25,"y")&gt;0,DATEDIF(I2568,'ObjProd (2)'!$C$25,"y") &amp; " " &amp; IF(DATEDIF(I2568,'ObjProd (2)'!$C$25,"y")=1,"an ","ans "),"") &amp;
   IF(DATEDIF(I2568,'ObjProd (2)'!$C$25,"ym")&gt;0,DATEDIF(I2568,'ObjProd (2)'!$C$25,"ym") &amp; " mois ", "") &amp;
   IF(INT(('ObjProd (2)'!$C$25-EDATE(I2568,DATEDIF(I2568,'ObjProd (2)'!$C$25,"y")*12+DATEDIF(I2568,'ObjProd (2)'!$C$25,"ym")))/7)&gt;0,
      INT(('ObjProd (2)'!$C$25-EDATE(I2568,DATEDIF(I2568,'ObjProd (2)'!$C$25,"y")*12+DATEDIF(I2568,'ObjProd (2)'!$C$25,"ym")))/7) &amp; " sem.",
      "")
)
)</f>
        <v/>
      </c>
      <c r="L2568" s="11" t="str">
        <f t="shared" si="408"/>
        <v/>
      </c>
      <c r="M2568" s="9" t="str">
        <f t="shared" si="404"/>
        <v/>
      </c>
      <c r="N2568" s="9" t="str" cm="1">
        <f t="array" aca="1" ref="N2568" ca="1">LEFT(L2568, IF(ISNUMBER(SUBSTITUTE(_xludf.MID(L2568, 2, 1), ".", ",")), 1, 2))</f>
        <v/>
      </c>
      <c r="O2568" s="19" t="str">
        <f t="shared" ca="1" si="401"/>
        <v/>
      </c>
      <c r="P2568" s="9" t="str">
        <f t="shared" ca="1" si="402"/>
        <v/>
      </c>
      <c r="Q2568" s="9" t="str">
        <f t="shared" ca="1" si="403"/>
        <v/>
      </c>
      <c r="R2568" s="9" t="str">
        <f t="shared" si="405"/>
        <v/>
      </c>
      <c r="S2568" t="str" cm="1">
        <f t="array" ref="S2568">IF(ISBLANK(C2568),"",IFERROR(INDEX(ListeSeries!$A$2:$A$1045, MATCH(1, (DatasScan!G2568=ListeSeries!$B$2:$B$1045) * (DatasScan!H2568&gt;=ListeSeries!$D$2:$D$1045) * (DatasScan!H2568&lt;=ListeSeries!$E$2:$E$1045), 0)), "no match"))</f>
        <v/>
      </c>
      <c r="T2568" s="7" t="str" cm="1">
        <f t="array" ref="T2568">IF(ISBLANK(C2568),"",IFERROR(INDEX(ListeSeries!$C$2:$C$1045, MATCH(1, (DatasScan!G2568=ListeSeries!$B$2:$B$1045) * (DatasScan!H2568&gt;=ListeSeries!$D$2:$D$1045) * (DatasScan!H2568&lt;=ListeSeries!$E$2:$E$1045), 0)), "no match"))</f>
        <v/>
      </c>
      <c r="U2568" s="11" t="str" cm="1">
        <f t="array" ref="U2568">IF(ISBLANK(C2568),"",IFERROR(INDEX(ListeSeries!$F$2:$F$1045, MATCH(1, (DatasScan!G2568=ListeSeries!$B$2:$B$1045) * (DatasScan!H2568&gt;=ListeSeries!$D$2:$D$1045) * (DatasScan!H2568&lt;=ListeSeries!$E$2:$E$1045), 0)), "no match"))</f>
        <v/>
      </c>
    </row>
    <row r="2569" spans="1:21" ht="15" customHeight="1" x14ac:dyDescent="0.25">
      <c r="A2569" s="6" t="str">
        <f t="shared" si="406"/>
        <v/>
      </c>
      <c r="B2569" s="272"/>
      <c r="F2569" s="7" t="str">
        <f t="shared" si="400"/>
        <v/>
      </c>
      <c r="G2569" s="21" t="str">
        <f>IF(ISBLANK(C2569),"",_xlfn.XLOOKUP(_xlfn.XLOOKUP(VALUE(LEFT(C2569,4)),Souches!$B$2:$B$15000,Souches!$E$2:$E$15000),Varietes!$B$2:$B$500,Varietes!$C$2:$C$500))</f>
        <v/>
      </c>
      <c r="H2569" s="19" t="str">
        <f>IF(ISBLANK(C2569),"",_xlfn.XLOOKUP(VALUE(LEFT(C2569,4)),Souches!$B$2:$B$15000,Souches!$D$2:$D$15000))</f>
        <v/>
      </c>
      <c r="I2569" s="10" t="str">
        <f t="shared" si="407"/>
        <v/>
      </c>
      <c r="J2569" s="19" t="str">
        <f>IF(I2569="","",INT(('ObjProd (2)'!$C$25-I2569)/7 * (ABS('ObjProd (2)'!$C$25-I2569)&gt;=7)))</f>
        <v/>
      </c>
      <c r="K2569" s="10" t="str">
        <f>IF(I2569="","",
IF(AND(DATEDIF(I2569,'ObjProd (2)'!$C$25,"y")=0,DATEDIF(I2569,'ObjProd (2)'!$C$25,"ym")=0,
   INT(('ObjProd (2)'!$C$25-EDATE(I2569,DATEDIF(I2569,'ObjProd (2)'!$C$25,"y")*12+DATEDIF(I2569,'ObjProd (2)'!$C$25,"ym")))/7)=0),
   "&lt; 1 sem.",
   IF(DATEDIF(I2569,'ObjProd (2)'!$C$25,"y")&gt;0,DATEDIF(I2569,'ObjProd (2)'!$C$25,"y") &amp; " " &amp; IF(DATEDIF(I2569,'ObjProd (2)'!$C$25,"y")=1,"an ","ans "),"") &amp;
   IF(DATEDIF(I2569,'ObjProd (2)'!$C$25,"ym")&gt;0,DATEDIF(I2569,'ObjProd (2)'!$C$25,"ym") &amp; " mois ", "") &amp;
   IF(INT(('ObjProd (2)'!$C$25-EDATE(I2569,DATEDIF(I2569,'ObjProd (2)'!$C$25,"y")*12+DATEDIF(I2569,'ObjProd (2)'!$C$25,"ym")))/7)&gt;0,
      INT(('ObjProd (2)'!$C$25-EDATE(I2569,DATEDIF(I2569,'ObjProd (2)'!$C$25,"y")*12+DATEDIF(I2569,'ObjProd (2)'!$C$25,"ym")))/7) &amp; " sem.",
      "")
)
)</f>
        <v/>
      </c>
      <c r="L2569" s="11" t="str">
        <f t="shared" si="408"/>
        <v/>
      </c>
      <c r="M2569" s="9" t="str">
        <f t="shared" si="404"/>
        <v/>
      </c>
      <c r="N2569" s="9" t="str" cm="1">
        <f t="array" aca="1" ref="N2569" ca="1">LEFT(L2569, IF(ISNUMBER(SUBSTITUTE(_xludf.MID(L2569, 2, 1), ".", ",")), 1, 2))</f>
        <v/>
      </c>
      <c r="O2569" s="19" t="str">
        <f t="shared" ca="1" si="401"/>
        <v/>
      </c>
      <c r="P2569" s="9" t="str">
        <f t="shared" ca="1" si="402"/>
        <v/>
      </c>
      <c r="Q2569" s="9" t="str">
        <f t="shared" ca="1" si="403"/>
        <v/>
      </c>
      <c r="R2569" s="9" t="str">
        <f t="shared" si="405"/>
        <v/>
      </c>
      <c r="S2569" t="str" cm="1">
        <f t="array" ref="S2569">IF(ISBLANK(C2569),"",IFERROR(INDEX(ListeSeries!$A$2:$A$1045, MATCH(1, (DatasScan!G2569=ListeSeries!$B$2:$B$1045) * (DatasScan!H2569&gt;=ListeSeries!$D$2:$D$1045) * (DatasScan!H2569&lt;=ListeSeries!$E$2:$E$1045), 0)), "no match"))</f>
        <v/>
      </c>
      <c r="T2569" s="7" t="str" cm="1">
        <f t="array" ref="T2569">IF(ISBLANK(C2569),"",IFERROR(INDEX(ListeSeries!$C$2:$C$1045, MATCH(1, (DatasScan!G2569=ListeSeries!$B$2:$B$1045) * (DatasScan!H2569&gt;=ListeSeries!$D$2:$D$1045) * (DatasScan!H2569&lt;=ListeSeries!$E$2:$E$1045), 0)), "no match"))</f>
        <v/>
      </c>
      <c r="U2569" s="11" t="str" cm="1">
        <f t="array" ref="U2569">IF(ISBLANK(C2569),"",IFERROR(INDEX(ListeSeries!$F$2:$F$1045, MATCH(1, (DatasScan!G2569=ListeSeries!$B$2:$B$1045) * (DatasScan!H2569&gt;=ListeSeries!$D$2:$D$1045) * (DatasScan!H2569&lt;=ListeSeries!$E$2:$E$1045), 0)), "no match"))</f>
        <v/>
      </c>
    </row>
    <row r="2570" spans="1:21" ht="15" customHeight="1" x14ac:dyDescent="0.25">
      <c r="A2570" s="6" t="str">
        <f t="shared" si="406"/>
        <v/>
      </c>
      <c r="B2570" s="272"/>
      <c r="F2570" s="7" t="str">
        <f t="shared" si="400"/>
        <v/>
      </c>
      <c r="G2570" s="21" t="str">
        <f>IF(ISBLANK(C2570),"",_xlfn.XLOOKUP(_xlfn.XLOOKUP(VALUE(LEFT(C2570,4)),Souches!$B$2:$B$15000,Souches!$E$2:$E$15000),Varietes!$B$2:$B$500,Varietes!$C$2:$C$500))</f>
        <v/>
      </c>
      <c r="H2570" s="19" t="str">
        <f>IF(ISBLANK(C2570),"",_xlfn.XLOOKUP(VALUE(LEFT(C2570,4)),Souches!$B$2:$B$15000,Souches!$D$2:$D$15000))</f>
        <v/>
      </c>
      <c r="I2570" s="10" t="str">
        <f t="shared" si="407"/>
        <v/>
      </c>
      <c r="J2570" s="19" t="str">
        <f>IF(I2570="","",INT(('ObjProd (2)'!$C$25-I2570)/7 * (ABS('ObjProd (2)'!$C$25-I2570)&gt;=7)))</f>
        <v/>
      </c>
      <c r="K2570" s="10" t="str">
        <f>IF(I2570="","",
IF(AND(DATEDIF(I2570,'ObjProd (2)'!$C$25,"y")=0,DATEDIF(I2570,'ObjProd (2)'!$C$25,"ym")=0,
   INT(('ObjProd (2)'!$C$25-EDATE(I2570,DATEDIF(I2570,'ObjProd (2)'!$C$25,"y")*12+DATEDIF(I2570,'ObjProd (2)'!$C$25,"ym")))/7)=0),
   "&lt; 1 sem.",
   IF(DATEDIF(I2570,'ObjProd (2)'!$C$25,"y")&gt;0,DATEDIF(I2570,'ObjProd (2)'!$C$25,"y") &amp; " " &amp; IF(DATEDIF(I2570,'ObjProd (2)'!$C$25,"y")=1,"an ","ans "),"") &amp;
   IF(DATEDIF(I2570,'ObjProd (2)'!$C$25,"ym")&gt;0,DATEDIF(I2570,'ObjProd (2)'!$C$25,"ym") &amp; " mois ", "") &amp;
   IF(INT(('ObjProd (2)'!$C$25-EDATE(I2570,DATEDIF(I2570,'ObjProd (2)'!$C$25,"y")*12+DATEDIF(I2570,'ObjProd (2)'!$C$25,"ym")))/7)&gt;0,
      INT(('ObjProd (2)'!$C$25-EDATE(I2570,DATEDIF(I2570,'ObjProd (2)'!$C$25,"y")*12+DATEDIF(I2570,'ObjProd (2)'!$C$25,"ym")))/7) &amp; " sem.",
      "")
)
)</f>
        <v/>
      </c>
      <c r="L2570" s="11" t="str">
        <f t="shared" si="408"/>
        <v/>
      </c>
      <c r="M2570" s="9" t="str">
        <f t="shared" si="404"/>
        <v/>
      </c>
      <c r="N2570" s="9" t="str" cm="1">
        <f t="array" aca="1" ref="N2570" ca="1">LEFT(L2570, IF(ISNUMBER(SUBSTITUTE(_xludf.MID(L2570, 2, 1), ".", ",")), 1, 2))</f>
        <v/>
      </c>
      <c r="O2570" s="19" t="str">
        <f t="shared" ca="1" si="401"/>
        <v/>
      </c>
      <c r="P2570" s="9" t="str">
        <f t="shared" ca="1" si="402"/>
        <v/>
      </c>
      <c r="Q2570" s="9" t="str">
        <f t="shared" ca="1" si="403"/>
        <v/>
      </c>
      <c r="R2570" s="9" t="str">
        <f t="shared" si="405"/>
        <v/>
      </c>
      <c r="S2570" t="str" cm="1">
        <f t="array" ref="S2570">IF(ISBLANK(C2570),"",IFERROR(INDEX(ListeSeries!$A$2:$A$1045, MATCH(1, (DatasScan!G2570=ListeSeries!$B$2:$B$1045) * (DatasScan!H2570&gt;=ListeSeries!$D$2:$D$1045) * (DatasScan!H2570&lt;=ListeSeries!$E$2:$E$1045), 0)), "no match"))</f>
        <v/>
      </c>
      <c r="T2570" s="7" t="str" cm="1">
        <f t="array" ref="T2570">IF(ISBLANK(C2570),"",IFERROR(INDEX(ListeSeries!$C$2:$C$1045, MATCH(1, (DatasScan!G2570=ListeSeries!$B$2:$B$1045) * (DatasScan!H2570&gt;=ListeSeries!$D$2:$D$1045) * (DatasScan!H2570&lt;=ListeSeries!$E$2:$E$1045), 0)), "no match"))</f>
        <v/>
      </c>
      <c r="U2570" s="11" t="str" cm="1">
        <f t="array" ref="U2570">IF(ISBLANK(C2570),"",IFERROR(INDEX(ListeSeries!$F$2:$F$1045, MATCH(1, (DatasScan!G2570=ListeSeries!$B$2:$B$1045) * (DatasScan!H2570&gt;=ListeSeries!$D$2:$D$1045) * (DatasScan!H2570&lt;=ListeSeries!$E$2:$E$1045), 0)), "no match"))</f>
        <v/>
      </c>
    </row>
    <row r="2571" spans="1:21" ht="15" customHeight="1" x14ac:dyDescent="0.25">
      <c r="A2571" s="6" t="str">
        <f t="shared" si="406"/>
        <v/>
      </c>
      <c r="B2571" s="272"/>
      <c r="F2571" s="7" t="str">
        <f t="shared" si="400"/>
        <v/>
      </c>
      <c r="G2571" s="21" t="str">
        <f>IF(ISBLANK(C2571),"",_xlfn.XLOOKUP(_xlfn.XLOOKUP(VALUE(LEFT(C2571,4)),Souches!$B$2:$B$15000,Souches!$E$2:$E$15000),Varietes!$B$2:$B$500,Varietes!$C$2:$C$500))</f>
        <v/>
      </c>
      <c r="H2571" s="19" t="str">
        <f>IF(ISBLANK(C2571),"",_xlfn.XLOOKUP(VALUE(LEFT(C2571,4)),Souches!$B$2:$B$15000,Souches!$D$2:$D$15000))</f>
        <v/>
      </c>
      <c r="I2571" s="10" t="str">
        <f t="shared" si="407"/>
        <v/>
      </c>
      <c r="J2571" s="19" t="str">
        <f>IF(I2571="","",INT(('ObjProd (2)'!$C$25-I2571)/7 * (ABS('ObjProd (2)'!$C$25-I2571)&gt;=7)))</f>
        <v/>
      </c>
      <c r="K2571" s="10" t="str">
        <f>IF(I2571="","",
IF(AND(DATEDIF(I2571,'ObjProd (2)'!$C$25,"y")=0,DATEDIF(I2571,'ObjProd (2)'!$C$25,"ym")=0,
   INT(('ObjProd (2)'!$C$25-EDATE(I2571,DATEDIF(I2571,'ObjProd (2)'!$C$25,"y")*12+DATEDIF(I2571,'ObjProd (2)'!$C$25,"ym")))/7)=0),
   "&lt; 1 sem.",
   IF(DATEDIF(I2571,'ObjProd (2)'!$C$25,"y")&gt;0,DATEDIF(I2571,'ObjProd (2)'!$C$25,"y") &amp; " " &amp; IF(DATEDIF(I2571,'ObjProd (2)'!$C$25,"y")=1,"an ","ans "),"") &amp;
   IF(DATEDIF(I2571,'ObjProd (2)'!$C$25,"ym")&gt;0,DATEDIF(I2571,'ObjProd (2)'!$C$25,"ym") &amp; " mois ", "") &amp;
   IF(INT(('ObjProd (2)'!$C$25-EDATE(I2571,DATEDIF(I2571,'ObjProd (2)'!$C$25,"y")*12+DATEDIF(I2571,'ObjProd (2)'!$C$25,"ym")))/7)&gt;0,
      INT(('ObjProd (2)'!$C$25-EDATE(I2571,DATEDIF(I2571,'ObjProd (2)'!$C$25,"y")*12+DATEDIF(I2571,'ObjProd (2)'!$C$25,"ym")))/7) &amp; " sem.",
      "")
)
)</f>
        <v/>
      </c>
      <c r="L2571" s="11" t="str">
        <f t="shared" si="408"/>
        <v/>
      </c>
      <c r="M2571" s="9" t="str">
        <f t="shared" si="404"/>
        <v/>
      </c>
      <c r="N2571" s="9" t="str" cm="1">
        <f t="array" aca="1" ref="N2571" ca="1">LEFT(L2571, IF(ISNUMBER(SUBSTITUTE(_xludf.MID(L2571, 2, 1), ".", ",")), 1, 2))</f>
        <v/>
      </c>
      <c r="O2571" s="19" t="str">
        <f t="shared" ca="1" si="401"/>
        <v/>
      </c>
      <c r="P2571" s="9" t="str">
        <f t="shared" ca="1" si="402"/>
        <v/>
      </c>
      <c r="Q2571" s="9" t="str">
        <f t="shared" ca="1" si="403"/>
        <v/>
      </c>
      <c r="R2571" s="9" t="str">
        <f t="shared" si="405"/>
        <v/>
      </c>
      <c r="S2571" t="str" cm="1">
        <f t="array" ref="S2571">IF(ISBLANK(C2571),"",IFERROR(INDEX(ListeSeries!$A$2:$A$1045, MATCH(1, (DatasScan!G2571=ListeSeries!$B$2:$B$1045) * (DatasScan!H2571&gt;=ListeSeries!$D$2:$D$1045) * (DatasScan!H2571&lt;=ListeSeries!$E$2:$E$1045), 0)), "no match"))</f>
        <v/>
      </c>
      <c r="T2571" s="7" t="str" cm="1">
        <f t="array" ref="T2571">IF(ISBLANK(C2571),"",IFERROR(INDEX(ListeSeries!$C$2:$C$1045, MATCH(1, (DatasScan!G2571=ListeSeries!$B$2:$B$1045) * (DatasScan!H2571&gt;=ListeSeries!$D$2:$D$1045) * (DatasScan!H2571&lt;=ListeSeries!$E$2:$E$1045), 0)), "no match"))</f>
        <v/>
      </c>
      <c r="U2571" s="11" t="str" cm="1">
        <f t="array" ref="U2571">IF(ISBLANK(C2571),"",IFERROR(INDEX(ListeSeries!$F$2:$F$1045, MATCH(1, (DatasScan!G2571=ListeSeries!$B$2:$B$1045) * (DatasScan!H2571&gt;=ListeSeries!$D$2:$D$1045) * (DatasScan!H2571&lt;=ListeSeries!$E$2:$E$1045), 0)), "no match"))</f>
        <v/>
      </c>
    </row>
    <row r="2572" spans="1:21" ht="15" customHeight="1" x14ac:dyDescent="0.25">
      <c r="A2572" s="6" t="str">
        <f t="shared" si="406"/>
        <v/>
      </c>
      <c r="B2572" s="272"/>
      <c r="F2572" s="7" t="str">
        <f t="shared" ref="F2572:F2635" si="409">IF(ISBLANK(C2572),"",LEFT(C2572,15))</f>
        <v/>
      </c>
      <c r="G2572" s="21" t="str">
        <f>IF(ISBLANK(C2572),"",_xlfn.XLOOKUP(_xlfn.XLOOKUP(VALUE(LEFT(C2572,4)),Souches!$B$2:$B$15000,Souches!$E$2:$E$15000),Varietes!$B$2:$B$500,Varietes!$C$2:$C$500))</f>
        <v/>
      </c>
      <c r="H2572" s="19" t="str">
        <f>IF(ISBLANK(C2572),"",_xlfn.XLOOKUP(VALUE(LEFT(C2572,4)),Souches!$B$2:$B$15000,Souches!$D$2:$D$15000))</f>
        <v/>
      </c>
      <c r="I2572" s="10" t="str">
        <f t="shared" si="407"/>
        <v/>
      </c>
      <c r="J2572" s="19" t="str">
        <f>IF(I2572="","",INT(('ObjProd (2)'!$C$25-I2572)/7 * (ABS('ObjProd (2)'!$C$25-I2572)&gt;=7)))</f>
        <v/>
      </c>
      <c r="K2572" s="10" t="str">
        <f>IF(I2572="","",
IF(AND(DATEDIF(I2572,'ObjProd (2)'!$C$25,"y")=0,DATEDIF(I2572,'ObjProd (2)'!$C$25,"ym")=0,
   INT(('ObjProd (2)'!$C$25-EDATE(I2572,DATEDIF(I2572,'ObjProd (2)'!$C$25,"y")*12+DATEDIF(I2572,'ObjProd (2)'!$C$25,"ym")))/7)=0),
   "&lt; 1 sem.",
   IF(DATEDIF(I2572,'ObjProd (2)'!$C$25,"y")&gt;0,DATEDIF(I2572,'ObjProd (2)'!$C$25,"y") &amp; " " &amp; IF(DATEDIF(I2572,'ObjProd (2)'!$C$25,"y")=1,"an ","ans "),"") &amp;
   IF(DATEDIF(I2572,'ObjProd (2)'!$C$25,"ym")&gt;0,DATEDIF(I2572,'ObjProd (2)'!$C$25,"ym") &amp; " mois ", "") &amp;
   IF(INT(('ObjProd (2)'!$C$25-EDATE(I2572,DATEDIF(I2572,'ObjProd (2)'!$C$25,"y")*12+DATEDIF(I2572,'ObjProd (2)'!$C$25,"ym")))/7)&gt;0,
      INT(('ObjProd (2)'!$C$25-EDATE(I2572,DATEDIF(I2572,'ObjProd (2)'!$C$25,"y")*12+DATEDIF(I2572,'ObjProd (2)'!$C$25,"ym")))/7) &amp; " sem.",
      "")
)
)</f>
        <v/>
      </c>
      <c r="L2572" s="11" t="str">
        <f t="shared" si="408"/>
        <v/>
      </c>
      <c r="M2572" s="9" t="str">
        <f t="shared" si="404"/>
        <v/>
      </c>
      <c r="N2572" s="9" t="str" cm="1">
        <f t="array" aca="1" ref="N2572" ca="1">LEFT(L2572, IF(ISNUMBER(SUBSTITUTE(_xludf.MID(L2572, 2, 1), ".", ",")), 1, 2))</f>
        <v/>
      </c>
      <c r="O2572" s="19" t="str">
        <f t="shared" ref="O2572:O2635" ca="1" si="410">IF(N2572="", "", _xlfn.NUMBERVALUE(RIGHT(L2572, LEN(L2572)-LEN(N2572))))</f>
        <v/>
      </c>
      <c r="P2572" s="9" t="str">
        <f t="shared" ref="P2572:P2635" ca="1" si="411">IF(N2572="", "",
    IF(N2572="E+", "X",
        IF(OR(LEFT(N2572, 1)="E", N2572="XR", N2572="CS"), "E",
            IF(AND(LEFT(N2572, 1)="R", LEFT(N2572, 2)&lt;&gt;"RG"), "R",
                IF(OR(N2572="MG", N2572="G+"), "BoxE",
                    IF(LEFT(N2572, 1)="i", "i", "X")
                )
            )
        )
    )
)</f>
        <v/>
      </c>
      <c r="Q2572" s="9" t="str">
        <f t="shared" ref="Q2572:Q2635" ca="1" si="412">IF(P2572&lt;&gt;"", IF(P2572="X", IF(AND(O2572&gt;=1, O2572&lt;=12), O2572, IF(O2572&gt;12, "13+", "erreur")), IF(P2572="E", IF(AND(O2572&gt;=1, O2572&lt;=6), O2572, IF(O2572&gt;6, "7+", "erreur")), IF(P2572="R", 0, IF(P2572="I", IF(O2572&lt;=2, "nit° 1-2", IF(O2572&lt;=5, "° 3-4-5", IF(O2572&lt;=8, " préX° 6-7-8", "erreur"))), IF(P2572="BoxE", O2572, ""))))), "")</f>
        <v/>
      </c>
      <c r="R2572" s="9" t="str">
        <f t="shared" si="405"/>
        <v/>
      </c>
      <c r="S2572" t="str" cm="1">
        <f t="array" ref="S2572">IF(ISBLANK(C2572),"",IFERROR(INDEX(ListeSeries!$A$2:$A$1045, MATCH(1, (DatasScan!G2572=ListeSeries!$B$2:$B$1045) * (DatasScan!H2572&gt;=ListeSeries!$D$2:$D$1045) * (DatasScan!H2572&lt;=ListeSeries!$E$2:$E$1045), 0)), "no match"))</f>
        <v/>
      </c>
      <c r="T2572" s="7" t="str" cm="1">
        <f t="array" ref="T2572">IF(ISBLANK(C2572),"",IFERROR(INDEX(ListeSeries!$C$2:$C$1045, MATCH(1, (DatasScan!G2572=ListeSeries!$B$2:$B$1045) * (DatasScan!H2572&gt;=ListeSeries!$D$2:$D$1045) * (DatasScan!H2572&lt;=ListeSeries!$E$2:$E$1045), 0)), "no match"))</f>
        <v/>
      </c>
      <c r="U2572" s="11" t="str" cm="1">
        <f t="array" ref="U2572">IF(ISBLANK(C2572),"",IFERROR(INDEX(ListeSeries!$F$2:$F$1045, MATCH(1, (DatasScan!G2572=ListeSeries!$B$2:$B$1045) * (DatasScan!H2572&gt;=ListeSeries!$D$2:$D$1045) * (DatasScan!H2572&lt;=ListeSeries!$E$2:$E$1045), 0)), "no match"))</f>
        <v/>
      </c>
    </row>
    <row r="2573" spans="1:21" ht="15" customHeight="1" x14ac:dyDescent="0.25">
      <c r="A2573" s="6" t="str">
        <f t="shared" si="406"/>
        <v/>
      </c>
      <c r="B2573" s="272"/>
      <c r="F2573" s="7" t="str">
        <f t="shared" si="409"/>
        <v/>
      </c>
      <c r="G2573" s="21" t="str">
        <f>IF(ISBLANK(C2573),"",_xlfn.XLOOKUP(_xlfn.XLOOKUP(VALUE(LEFT(C2573,4)),Souches!$B$2:$B$15000,Souches!$E$2:$E$15000),Varietes!$B$2:$B$500,Varietes!$C$2:$C$500))</f>
        <v/>
      </c>
      <c r="H2573" s="19" t="str">
        <f>IF(ISBLANK(C2573),"",_xlfn.XLOOKUP(VALUE(LEFT(C2573,4)),Souches!$B$2:$B$15000,Souches!$D$2:$D$15000))</f>
        <v/>
      </c>
      <c r="I2573" s="10" t="str">
        <f t="shared" si="407"/>
        <v/>
      </c>
      <c r="J2573" s="19" t="str">
        <f>IF(I2573="","",INT(('ObjProd (2)'!$C$25-I2573)/7 * (ABS('ObjProd (2)'!$C$25-I2573)&gt;=7)))</f>
        <v/>
      </c>
      <c r="K2573" s="10" t="str">
        <f>IF(I2573="","",
IF(AND(DATEDIF(I2573,'ObjProd (2)'!$C$25,"y")=0,DATEDIF(I2573,'ObjProd (2)'!$C$25,"ym")=0,
   INT(('ObjProd (2)'!$C$25-EDATE(I2573,DATEDIF(I2573,'ObjProd (2)'!$C$25,"y")*12+DATEDIF(I2573,'ObjProd (2)'!$C$25,"ym")))/7)=0),
   "&lt; 1 sem.",
   IF(DATEDIF(I2573,'ObjProd (2)'!$C$25,"y")&gt;0,DATEDIF(I2573,'ObjProd (2)'!$C$25,"y") &amp; " " &amp; IF(DATEDIF(I2573,'ObjProd (2)'!$C$25,"y")=1,"an ","ans "),"") &amp;
   IF(DATEDIF(I2573,'ObjProd (2)'!$C$25,"ym")&gt;0,DATEDIF(I2573,'ObjProd (2)'!$C$25,"ym") &amp; " mois ", "") &amp;
   IF(INT(('ObjProd (2)'!$C$25-EDATE(I2573,DATEDIF(I2573,'ObjProd (2)'!$C$25,"y")*12+DATEDIF(I2573,'ObjProd (2)'!$C$25,"ym")))/7)&gt;0,
      INT(('ObjProd (2)'!$C$25-EDATE(I2573,DATEDIF(I2573,'ObjProd (2)'!$C$25,"y")*12+DATEDIF(I2573,'ObjProd (2)'!$C$25,"ym")))/7) &amp; " sem.",
      "")
)
)</f>
        <v/>
      </c>
      <c r="L2573" s="11" t="str">
        <f t="shared" si="408"/>
        <v/>
      </c>
      <c r="M2573" s="9" t="str">
        <f t="shared" si="404"/>
        <v/>
      </c>
      <c r="N2573" s="9" t="str" cm="1">
        <f t="array" aca="1" ref="N2573" ca="1">LEFT(L2573, IF(ISNUMBER(SUBSTITUTE(_xludf.MID(L2573, 2, 1), ".", ",")), 1, 2))</f>
        <v/>
      </c>
      <c r="O2573" s="19" t="str">
        <f t="shared" ca="1" si="410"/>
        <v/>
      </c>
      <c r="P2573" s="9" t="str">
        <f t="shared" ca="1" si="411"/>
        <v/>
      </c>
      <c r="Q2573" s="9" t="str">
        <f t="shared" ca="1" si="412"/>
        <v/>
      </c>
      <c r="R2573" s="9" t="str">
        <f t="shared" si="405"/>
        <v/>
      </c>
      <c r="S2573" t="str" cm="1">
        <f t="array" ref="S2573">IF(ISBLANK(C2573),"",IFERROR(INDEX(ListeSeries!$A$2:$A$1045, MATCH(1, (DatasScan!G2573=ListeSeries!$B$2:$B$1045) * (DatasScan!H2573&gt;=ListeSeries!$D$2:$D$1045) * (DatasScan!H2573&lt;=ListeSeries!$E$2:$E$1045), 0)), "no match"))</f>
        <v/>
      </c>
      <c r="T2573" s="7" t="str" cm="1">
        <f t="array" ref="T2573">IF(ISBLANK(C2573),"",IFERROR(INDEX(ListeSeries!$C$2:$C$1045, MATCH(1, (DatasScan!G2573=ListeSeries!$B$2:$B$1045) * (DatasScan!H2573&gt;=ListeSeries!$D$2:$D$1045) * (DatasScan!H2573&lt;=ListeSeries!$E$2:$E$1045), 0)), "no match"))</f>
        <v/>
      </c>
      <c r="U2573" s="11" t="str" cm="1">
        <f t="array" ref="U2573">IF(ISBLANK(C2573),"",IFERROR(INDEX(ListeSeries!$F$2:$F$1045, MATCH(1, (DatasScan!G2573=ListeSeries!$B$2:$B$1045) * (DatasScan!H2573&gt;=ListeSeries!$D$2:$D$1045) * (DatasScan!H2573&lt;=ListeSeries!$E$2:$E$1045), 0)), "no match"))</f>
        <v/>
      </c>
    </row>
    <row r="2574" spans="1:21" ht="15" customHeight="1" x14ac:dyDescent="0.25">
      <c r="A2574" s="6" t="str">
        <f t="shared" si="406"/>
        <v/>
      </c>
      <c r="B2574" s="272"/>
      <c r="F2574" s="7" t="str">
        <f t="shared" si="409"/>
        <v/>
      </c>
      <c r="G2574" s="21" t="str">
        <f>IF(ISBLANK(C2574),"",_xlfn.XLOOKUP(_xlfn.XLOOKUP(VALUE(LEFT(C2574,4)),Souches!$B$2:$B$15000,Souches!$E$2:$E$15000),Varietes!$B$2:$B$500,Varietes!$C$2:$C$500))</f>
        <v/>
      </c>
      <c r="H2574" s="19" t="str">
        <f>IF(ISBLANK(C2574),"",_xlfn.XLOOKUP(VALUE(LEFT(C2574,4)),Souches!$B$2:$B$15000,Souches!$D$2:$D$15000))</f>
        <v/>
      </c>
      <c r="I2574" s="10" t="str">
        <f t="shared" si="407"/>
        <v/>
      </c>
      <c r="J2574" s="19" t="str">
        <f>IF(I2574="","",INT(('ObjProd (2)'!$C$25-I2574)/7 * (ABS('ObjProd (2)'!$C$25-I2574)&gt;=7)))</f>
        <v/>
      </c>
      <c r="K2574" s="10" t="str">
        <f>IF(I2574="","",
IF(AND(DATEDIF(I2574,'ObjProd (2)'!$C$25,"y")=0,DATEDIF(I2574,'ObjProd (2)'!$C$25,"ym")=0,
   INT(('ObjProd (2)'!$C$25-EDATE(I2574,DATEDIF(I2574,'ObjProd (2)'!$C$25,"y")*12+DATEDIF(I2574,'ObjProd (2)'!$C$25,"ym")))/7)=0),
   "&lt; 1 sem.",
   IF(DATEDIF(I2574,'ObjProd (2)'!$C$25,"y")&gt;0,DATEDIF(I2574,'ObjProd (2)'!$C$25,"y") &amp; " " &amp; IF(DATEDIF(I2574,'ObjProd (2)'!$C$25,"y")=1,"an ","ans "),"") &amp;
   IF(DATEDIF(I2574,'ObjProd (2)'!$C$25,"ym")&gt;0,DATEDIF(I2574,'ObjProd (2)'!$C$25,"ym") &amp; " mois ", "") &amp;
   IF(INT(('ObjProd (2)'!$C$25-EDATE(I2574,DATEDIF(I2574,'ObjProd (2)'!$C$25,"y")*12+DATEDIF(I2574,'ObjProd (2)'!$C$25,"ym")))/7)&gt;0,
      INT(('ObjProd (2)'!$C$25-EDATE(I2574,DATEDIF(I2574,'ObjProd (2)'!$C$25,"y")*12+DATEDIF(I2574,'ObjProd (2)'!$C$25,"ym")))/7) &amp; " sem.",
      "")
)
)</f>
        <v/>
      </c>
      <c r="L2574" s="11" t="str">
        <f t="shared" si="408"/>
        <v/>
      </c>
      <c r="M2574" s="9" t="str">
        <f t="shared" si="404"/>
        <v/>
      </c>
      <c r="N2574" s="9" t="str" cm="1">
        <f t="array" aca="1" ref="N2574" ca="1">LEFT(L2574, IF(ISNUMBER(SUBSTITUTE(_xludf.MID(L2574, 2, 1), ".", ",")), 1, 2))</f>
        <v/>
      </c>
      <c r="O2574" s="19" t="str">
        <f t="shared" ca="1" si="410"/>
        <v/>
      </c>
      <c r="P2574" s="9" t="str">
        <f t="shared" ca="1" si="411"/>
        <v/>
      </c>
      <c r="Q2574" s="9" t="str">
        <f t="shared" ca="1" si="412"/>
        <v/>
      </c>
      <c r="R2574" s="9" t="str">
        <f t="shared" si="405"/>
        <v/>
      </c>
      <c r="S2574" t="str" cm="1">
        <f t="array" ref="S2574">IF(ISBLANK(C2574),"",IFERROR(INDEX(ListeSeries!$A$2:$A$1045, MATCH(1, (DatasScan!G2574=ListeSeries!$B$2:$B$1045) * (DatasScan!H2574&gt;=ListeSeries!$D$2:$D$1045) * (DatasScan!H2574&lt;=ListeSeries!$E$2:$E$1045), 0)), "no match"))</f>
        <v/>
      </c>
      <c r="T2574" s="7" t="str" cm="1">
        <f t="array" ref="T2574">IF(ISBLANK(C2574),"",IFERROR(INDEX(ListeSeries!$C$2:$C$1045, MATCH(1, (DatasScan!G2574=ListeSeries!$B$2:$B$1045) * (DatasScan!H2574&gt;=ListeSeries!$D$2:$D$1045) * (DatasScan!H2574&lt;=ListeSeries!$E$2:$E$1045), 0)), "no match"))</f>
        <v/>
      </c>
      <c r="U2574" s="11" t="str" cm="1">
        <f t="array" ref="U2574">IF(ISBLANK(C2574),"",IFERROR(INDEX(ListeSeries!$F$2:$F$1045, MATCH(1, (DatasScan!G2574=ListeSeries!$B$2:$B$1045) * (DatasScan!H2574&gt;=ListeSeries!$D$2:$D$1045) * (DatasScan!H2574&lt;=ListeSeries!$E$2:$E$1045), 0)), "no match"))</f>
        <v/>
      </c>
    </row>
    <row r="2575" spans="1:21" ht="15" customHeight="1" x14ac:dyDescent="0.25">
      <c r="A2575" s="6" t="str">
        <f t="shared" si="406"/>
        <v/>
      </c>
      <c r="B2575" s="272"/>
      <c r="F2575" s="7" t="str">
        <f t="shared" si="409"/>
        <v/>
      </c>
      <c r="G2575" s="21" t="str">
        <f>IF(ISBLANK(C2575),"",_xlfn.XLOOKUP(_xlfn.XLOOKUP(VALUE(LEFT(C2575,4)),Souches!$B$2:$B$15000,Souches!$E$2:$E$15000),Varietes!$B$2:$B$500,Varietes!$C$2:$C$500))</f>
        <v/>
      </c>
      <c r="H2575" s="19" t="str">
        <f>IF(ISBLANK(C2575),"",_xlfn.XLOOKUP(VALUE(LEFT(C2575,4)),Souches!$B$2:$B$15000,Souches!$D$2:$D$15000))</f>
        <v/>
      </c>
      <c r="I2575" s="10" t="str">
        <f t="shared" si="407"/>
        <v/>
      </c>
      <c r="J2575" s="19" t="str">
        <f>IF(I2575="","",INT(('ObjProd (2)'!$C$25-I2575)/7 * (ABS('ObjProd (2)'!$C$25-I2575)&gt;=7)))</f>
        <v/>
      </c>
      <c r="K2575" s="10" t="str">
        <f>IF(I2575="","",
IF(AND(DATEDIF(I2575,'ObjProd (2)'!$C$25,"y")=0,DATEDIF(I2575,'ObjProd (2)'!$C$25,"ym")=0,
   INT(('ObjProd (2)'!$C$25-EDATE(I2575,DATEDIF(I2575,'ObjProd (2)'!$C$25,"y")*12+DATEDIF(I2575,'ObjProd (2)'!$C$25,"ym")))/7)=0),
   "&lt; 1 sem.",
   IF(DATEDIF(I2575,'ObjProd (2)'!$C$25,"y")&gt;0,DATEDIF(I2575,'ObjProd (2)'!$C$25,"y") &amp; " " &amp; IF(DATEDIF(I2575,'ObjProd (2)'!$C$25,"y")=1,"an ","ans "),"") &amp;
   IF(DATEDIF(I2575,'ObjProd (2)'!$C$25,"ym")&gt;0,DATEDIF(I2575,'ObjProd (2)'!$C$25,"ym") &amp; " mois ", "") &amp;
   IF(INT(('ObjProd (2)'!$C$25-EDATE(I2575,DATEDIF(I2575,'ObjProd (2)'!$C$25,"y")*12+DATEDIF(I2575,'ObjProd (2)'!$C$25,"ym")))/7)&gt;0,
      INT(('ObjProd (2)'!$C$25-EDATE(I2575,DATEDIF(I2575,'ObjProd (2)'!$C$25,"y")*12+DATEDIF(I2575,'ObjProd (2)'!$C$25,"ym")))/7) &amp; " sem.",
      "")
)
)</f>
        <v/>
      </c>
      <c r="L2575" s="11" t="str">
        <f t="shared" si="408"/>
        <v/>
      </c>
      <c r="M2575" s="9" t="str">
        <f t="shared" si="404"/>
        <v/>
      </c>
      <c r="N2575" s="9" t="str" cm="1">
        <f t="array" aca="1" ref="N2575" ca="1">LEFT(L2575, IF(ISNUMBER(SUBSTITUTE(_xludf.MID(L2575, 2, 1), ".", ",")), 1, 2))</f>
        <v/>
      </c>
      <c r="O2575" s="19" t="str">
        <f t="shared" ca="1" si="410"/>
        <v/>
      </c>
      <c r="P2575" s="9" t="str">
        <f t="shared" ca="1" si="411"/>
        <v/>
      </c>
      <c r="Q2575" s="9" t="str">
        <f t="shared" ca="1" si="412"/>
        <v/>
      </c>
      <c r="R2575" s="9" t="str">
        <f t="shared" si="405"/>
        <v/>
      </c>
      <c r="S2575" t="str" cm="1">
        <f t="array" ref="S2575">IF(ISBLANK(C2575),"",IFERROR(INDEX(ListeSeries!$A$2:$A$1045, MATCH(1, (DatasScan!G2575=ListeSeries!$B$2:$B$1045) * (DatasScan!H2575&gt;=ListeSeries!$D$2:$D$1045) * (DatasScan!H2575&lt;=ListeSeries!$E$2:$E$1045), 0)), "no match"))</f>
        <v/>
      </c>
      <c r="T2575" s="7" t="str" cm="1">
        <f t="array" ref="T2575">IF(ISBLANK(C2575),"",IFERROR(INDEX(ListeSeries!$C$2:$C$1045, MATCH(1, (DatasScan!G2575=ListeSeries!$B$2:$B$1045) * (DatasScan!H2575&gt;=ListeSeries!$D$2:$D$1045) * (DatasScan!H2575&lt;=ListeSeries!$E$2:$E$1045), 0)), "no match"))</f>
        <v/>
      </c>
      <c r="U2575" s="11" t="str" cm="1">
        <f t="array" ref="U2575">IF(ISBLANK(C2575),"",IFERROR(INDEX(ListeSeries!$F$2:$F$1045, MATCH(1, (DatasScan!G2575=ListeSeries!$B$2:$B$1045) * (DatasScan!H2575&gt;=ListeSeries!$D$2:$D$1045) * (DatasScan!H2575&lt;=ListeSeries!$E$2:$E$1045), 0)), "no match"))</f>
        <v/>
      </c>
    </row>
    <row r="2576" spans="1:21" ht="15" customHeight="1" x14ac:dyDescent="0.25">
      <c r="A2576" s="6" t="str">
        <f t="shared" si="406"/>
        <v/>
      </c>
      <c r="B2576" s="272"/>
      <c r="F2576" s="7" t="str">
        <f t="shared" si="409"/>
        <v/>
      </c>
      <c r="G2576" s="21" t="str">
        <f>IF(ISBLANK(C2576),"",_xlfn.XLOOKUP(_xlfn.XLOOKUP(VALUE(LEFT(C2576,4)),Souches!$B$2:$B$15000,Souches!$E$2:$E$15000),Varietes!$B$2:$B$500,Varietes!$C$2:$C$500))</f>
        <v/>
      </c>
      <c r="H2576" s="19" t="str">
        <f>IF(ISBLANK(C2576),"",_xlfn.XLOOKUP(VALUE(LEFT(C2576,4)),Souches!$B$2:$B$15000,Souches!$D$2:$D$15000))</f>
        <v/>
      </c>
      <c r="I2576" s="10" t="str">
        <f t="shared" si="407"/>
        <v/>
      </c>
      <c r="J2576" s="19" t="str">
        <f>IF(I2576="","",INT(('ObjProd (2)'!$C$25-I2576)/7 * (ABS('ObjProd (2)'!$C$25-I2576)&gt;=7)))</f>
        <v/>
      </c>
      <c r="K2576" s="10" t="str">
        <f>IF(I2576="","",
IF(AND(DATEDIF(I2576,'ObjProd (2)'!$C$25,"y")=0,DATEDIF(I2576,'ObjProd (2)'!$C$25,"ym")=0,
   INT(('ObjProd (2)'!$C$25-EDATE(I2576,DATEDIF(I2576,'ObjProd (2)'!$C$25,"y")*12+DATEDIF(I2576,'ObjProd (2)'!$C$25,"ym")))/7)=0),
   "&lt; 1 sem.",
   IF(DATEDIF(I2576,'ObjProd (2)'!$C$25,"y")&gt;0,DATEDIF(I2576,'ObjProd (2)'!$C$25,"y") &amp; " " &amp; IF(DATEDIF(I2576,'ObjProd (2)'!$C$25,"y")=1,"an ","ans "),"") &amp;
   IF(DATEDIF(I2576,'ObjProd (2)'!$C$25,"ym")&gt;0,DATEDIF(I2576,'ObjProd (2)'!$C$25,"ym") &amp; " mois ", "") &amp;
   IF(INT(('ObjProd (2)'!$C$25-EDATE(I2576,DATEDIF(I2576,'ObjProd (2)'!$C$25,"y")*12+DATEDIF(I2576,'ObjProd (2)'!$C$25,"ym")))/7)&gt;0,
      INT(('ObjProd (2)'!$C$25-EDATE(I2576,DATEDIF(I2576,'ObjProd (2)'!$C$25,"y")*12+DATEDIF(I2576,'ObjProd (2)'!$C$25,"ym")))/7) &amp; " sem.",
      "")
)
)</f>
        <v/>
      </c>
      <c r="L2576" s="11" t="str">
        <f t="shared" si="408"/>
        <v/>
      </c>
      <c r="M2576" s="9" t="str">
        <f t="shared" si="404"/>
        <v/>
      </c>
      <c r="N2576" s="9" t="str" cm="1">
        <f t="array" aca="1" ref="N2576" ca="1">LEFT(L2576, IF(ISNUMBER(SUBSTITUTE(_xludf.MID(L2576, 2, 1), ".", ",")), 1, 2))</f>
        <v/>
      </c>
      <c r="O2576" s="19" t="str">
        <f t="shared" ca="1" si="410"/>
        <v/>
      </c>
      <c r="P2576" s="9" t="str">
        <f t="shared" ca="1" si="411"/>
        <v/>
      </c>
      <c r="Q2576" s="9" t="str">
        <f t="shared" ca="1" si="412"/>
        <v/>
      </c>
      <c r="R2576" s="9" t="str">
        <f t="shared" si="405"/>
        <v/>
      </c>
      <c r="S2576" t="str" cm="1">
        <f t="array" ref="S2576">IF(ISBLANK(C2576),"",IFERROR(INDEX(ListeSeries!$A$2:$A$1045, MATCH(1, (DatasScan!G2576=ListeSeries!$B$2:$B$1045) * (DatasScan!H2576&gt;=ListeSeries!$D$2:$D$1045) * (DatasScan!H2576&lt;=ListeSeries!$E$2:$E$1045), 0)), "no match"))</f>
        <v/>
      </c>
      <c r="T2576" s="7" t="str" cm="1">
        <f t="array" ref="T2576">IF(ISBLANK(C2576),"",IFERROR(INDEX(ListeSeries!$C$2:$C$1045, MATCH(1, (DatasScan!G2576=ListeSeries!$B$2:$B$1045) * (DatasScan!H2576&gt;=ListeSeries!$D$2:$D$1045) * (DatasScan!H2576&lt;=ListeSeries!$E$2:$E$1045), 0)), "no match"))</f>
        <v/>
      </c>
      <c r="U2576" s="11" t="str" cm="1">
        <f t="array" ref="U2576">IF(ISBLANK(C2576),"",IFERROR(INDEX(ListeSeries!$F$2:$F$1045, MATCH(1, (DatasScan!G2576=ListeSeries!$B$2:$B$1045) * (DatasScan!H2576&gt;=ListeSeries!$D$2:$D$1045) * (DatasScan!H2576&lt;=ListeSeries!$E$2:$E$1045), 0)), "no match"))</f>
        <v/>
      </c>
    </row>
    <row r="2577" spans="1:21" ht="15" customHeight="1" x14ac:dyDescent="0.25">
      <c r="A2577" s="6" t="str">
        <f t="shared" si="406"/>
        <v/>
      </c>
      <c r="B2577" s="272"/>
      <c r="F2577" s="7" t="str">
        <f t="shared" si="409"/>
        <v/>
      </c>
      <c r="G2577" s="21" t="str">
        <f>IF(ISBLANK(C2577),"",_xlfn.XLOOKUP(_xlfn.XLOOKUP(VALUE(LEFT(C2577,4)),Souches!$B$2:$B$15000,Souches!$E$2:$E$15000),Varietes!$B$2:$B$500,Varietes!$C$2:$C$500))</f>
        <v/>
      </c>
      <c r="H2577" s="19" t="str">
        <f>IF(ISBLANK(C2577),"",_xlfn.XLOOKUP(VALUE(LEFT(C2577,4)),Souches!$B$2:$B$15000,Souches!$D$2:$D$15000))</f>
        <v/>
      </c>
      <c r="I2577" s="10" t="str">
        <f t="shared" si="407"/>
        <v/>
      </c>
      <c r="J2577" s="19" t="str">
        <f>IF(I2577="","",INT(('ObjProd (2)'!$C$25-I2577)/7 * (ABS('ObjProd (2)'!$C$25-I2577)&gt;=7)))</f>
        <v/>
      </c>
      <c r="K2577" s="10" t="str">
        <f>IF(I2577="","",
IF(AND(DATEDIF(I2577,'ObjProd (2)'!$C$25,"y")=0,DATEDIF(I2577,'ObjProd (2)'!$C$25,"ym")=0,
   INT(('ObjProd (2)'!$C$25-EDATE(I2577,DATEDIF(I2577,'ObjProd (2)'!$C$25,"y")*12+DATEDIF(I2577,'ObjProd (2)'!$C$25,"ym")))/7)=0),
   "&lt; 1 sem.",
   IF(DATEDIF(I2577,'ObjProd (2)'!$C$25,"y")&gt;0,DATEDIF(I2577,'ObjProd (2)'!$C$25,"y") &amp; " " &amp; IF(DATEDIF(I2577,'ObjProd (2)'!$C$25,"y")=1,"an ","ans "),"") &amp;
   IF(DATEDIF(I2577,'ObjProd (2)'!$C$25,"ym")&gt;0,DATEDIF(I2577,'ObjProd (2)'!$C$25,"ym") &amp; " mois ", "") &amp;
   IF(INT(('ObjProd (2)'!$C$25-EDATE(I2577,DATEDIF(I2577,'ObjProd (2)'!$C$25,"y")*12+DATEDIF(I2577,'ObjProd (2)'!$C$25,"ym")))/7)&gt;0,
      INT(('ObjProd (2)'!$C$25-EDATE(I2577,DATEDIF(I2577,'ObjProd (2)'!$C$25,"y")*12+DATEDIF(I2577,'ObjProd (2)'!$C$25,"ym")))/7) &amp; " sem.",
      "")
)
)</f>
        <v/>
      </c>
      <c r="L2577" s="11" t="str">
        <f t="shared" si="408"/>
        <v/>
      </c>
      <c r="M2577" s="9" t="str">
        <f t="shared" si="404"/>
        <v/>
      </c>
      <c r="N2577" s="9" t="str" cm="1">
        <f t="array" aca="1" ref="N2577" ca="1">LEFT(L2577, IF(ISNUMBER(SUBSTITUTE(_xludf.MID(L2577, 2, 1), ".", ",")), 1, 2))</f>
        <v/>
      </c>
      <c r="O2577" s="19" t="str">
        <f t="shared" ca="1" si="410"/>
        <v/>
      </c>
      <c r="P2577" s="9" t="str">
        <f t="shared" ca="1" si="411"/>
        <v/>
      </c>
      <c r="Q2577" s="9" t="str">
        <f t="shared" ca="1" si="412"/>
        <v/>
      </c>
      <c r="R2577" s="9" t="str">
        <f t="shared" si="405"/>
        <v/>
      </c>
      <c r="S2577" t="str" cm="1">
        <f t="array" ref="S2577">IF(ISBLANK(C2577),"",IFERROR(INDEX(ListeSeries!$A$2:$A$1045, MATCH(1, (DatasScan!G2577=ListeSeries!$B$2:$B$1045) * (DatasScan!H2577&gt;=ListeSeries!$D$2:$D$1045) * (DatasScan!H2577&lt;=ListeSeries!$E$2:$E$1045), 0)), "no match"))</f>
        <v/>
      </c>
      <c r="T2577" s="7" t="str" cm="1">
        <f t="array" ref="T2577">IF(ISBLANK(C2577),"",IFERROR(INDEX(ListeSeries!$C$2:$C$1045, MATCH(1, (DatasScan!G2577=ListeSeries!$B$2:$B$1045) * (DatasScan!H2577&gt;=ListeSeries!$D$2:$D$1045) * (DatasScan!H2577&lt;=ListeSeries!$E$2:$E$1045), 0)), "no match"))</f>
        <v/>
      </c>
      <c r="U2577" s="11" t="str" cm="1">
        <f t="array" ref="U2577">IF(ISBLANK(C2577),"",IFERROR(INDEX(ListeSeries!$F$2:$F$1045, MATCH(1, (DatasScan!G2577=ListeSeries!$B$2:$B$1045) * (DatasScan!H2577&gt;=ListeSeries!$D$2:$D$1045) * (DatasScan!H2577&lt;=ListeSeries!$E$2:$E$1045), 0)), "no match"))</f>
        <v/>
      </c>
    </row>
    <row r="2578" spans="1:21" ht="15" customHeight="1" x14ac:dyDescent="0.25">
      <c r="A2578" s="6" t="str">
        <f t="shared" si="406"/>
        <v/>
      </c>
      <c r="B2578" s="272"/>
      <c r="F2578" s="7" t="str">
        <f t="shared" si="409"/>
        <v/>
      </c>
      <c r="G2578" s="21" t="str">
        <f>IF(ISBLANK(C2578),"",_xlfn.XLOOKUP(_xlfn.XLOOKUP(VALUE(LEFT(C2578,4)),Souches!$B$2:$B$15000,Souches!$E$2:$E$15000),Varietes!$B$2:$B$500,Varietes!$C$2:$C$500))</f>
        <v/>
      </c>
      <c r="H2578" s="19" t="str">
        <f>IF(ISBLANK(C2578),"",_xlfn.XLOOKUP(VALUE(LEFT(C2578,4)),Souches!$B$2:$B$15000,Souches!$D$2:$D$15000))</f>
        <v/>
      </c>
      <c r="I2578" s="10" t="str">
        <f t="shared" si="407"/>
        <v/>
      </c>
      <c r="J2578" s="19" t="str">
        <f>IF(I2578="","",INT(('ObjProd (2)'!$C$25-I2578)/7 * (ABS('ObjProd (2)'!$C$25-I2578)&gt;=7)))</f>
        <v/>
      </c>
      <c r="K2578" s="10" t="str">
        <f>IF(I2578="","",
IF(AND(DATEDIF(I2578,'ObjProd (2)'!$C$25,"y")=0,DATEDIF(I2578,'ObjProd (2)'!$C$25,"ym")=0,
   INT(('ObjProd (2)'!$C$25-EDATE(I2578,DATEDIF(I2578,'ObjProd (2)'!$C$25,"y")*12+DATEDIF(I2578,'ObjProd (2)'!$C$25,"ym")))/7)=0),
   "&lt; 1 sem.",
   IF(DATEDIF(I2578,'ObjProd (2)'!$C$25,"y")&gt;0,DATEDIF(I2578,'ObjProd (2)'!$C$25,"y") &amp; " " &amp; IF(DATEDIF(I2578,'ObjProd (2)'!$C$25,"y")=1,"an ","ans "),"") &amp;
   IF(DATEDIF(I2578,'ObjProd (2)'!$C$25,"ym")&gt;0,DATEDIF(I2578,'ObjProd (2)'!$C$25,"ym") &amp; " mois ", "") &amp;
   IF(INT(('ObjProd (2)'!$C$25-EDATE(I2578,DATEDIF(I2578,'ObjProd (2)'!$C$25,"y")*12+DATEDIF(I2578,'ObjProd (2)'!$C$25,"ym")))/7)&gt;0,
      INT(('ObjProd (2)'!$C$25-EDATE(I2578,DATEDIF(I2578,'ObjProd (2)'!$C$25,"y")*12+DATEDIF(I2578,'ObjProd (2)'!$C$25,"ym")))/7) &amp; " sem.",
      "")
)
)</f>
        <v/>
      </c>
      <c r="L2578" s="11" t="str">
        <f t="shared" si="408"/>
        <v/>
      </c>
      <c r="M2578" s="9" t="str">
        <f t="shared" si="404"/>
        <v/>
      </c>
      <c r="N2578" s="9" t="str" cm="1">
        <f t="array" aca="1" ref="N2578" ca="1">LEFT(L2578, IF(ISNUMBER(SUBSTITUTE(_xludf.MID(L2578, 2, 1), ".", ",")), 1, 2))</f>
        <v/>
      </c>
      <c r="O2578" s="19" t="str">
        <f t="shared" ca="1" si="410"/>
        <v/>
      </c>
      <c r="P2578" s="9" t="str">
        <f t="shared" ca="1" si="411"/>
        <v/>
      </c>
      <c r="Q2578" s="9" t="str">
        <f t="shared" ca="1" si="412"/>
        <v/>
      </c>
      <c r="R2578" s="9" t="str">
        <f t="shared" si="405"/>
        <v/>
      </c>
      <c r="S2578" t="str" cm="1">
        <f t="array" ref="S2578">IF(ISBLANK(C2578),"",IFERROR(INDEX(ListeSeries!$A$2:$A$1045, MATCH(1, (DatasScan!G2578=ListeSeries!$B$2:$B$1045) * (DatasScan!H2578&gt;=ListeSeries!$D$2:$D$1045) * (DatasScan!H2578&lt;=ListeSeries!$E$2:$E$1045), 0)), "no match"))</f>
        <v/>
      </c>
      <c r="T2578" s="7" t="str" cm="1">
        <f t="array" ref="T2578">IF(ISBLANK(C2578),"",IFERROR(INDEX(ListeSeries!$C$2:$C$1045, MATCH(1, (DatasScan!G2578=ListeSeries!$B$2:$B$1045) * (DatasScan!H2578&gt;=ListeSeries!$D$2:$D$1045) * (DatasScan!H2578&lt;=ListeSeries!$E$2:$E$1045), 0)), "no match"))</f>
        <v/>
      </c>
      <c r="U2578" s="11" t="str" cm="1">
        <f t="array" ref="U2578">IF(ISBLANK(C2578),"",IFERROR(INDEX(ListeSeries!$F$2:$F$1045, MATCH(1, (DatasScan!G2578=ListeSeries!$B$2:$B$1045) * (DatasScan!H2578&gt;=ListeSeries!$D$2:$D$1045) * (DatasScan!H2578&lt;=ListeSeries!$E$2:$E$1045), 0)), "no match"))</f>
        <v/>
      </c>
    </row>
    <row r="2579" spans="1:21" ht="15" customHeight="1" x14ac:dyDescent="0.25">
      <c r="A2579" s="6" t="str">
        <f t="shared" si="406"/>
        <v/>
      </c>
      <c r="B2579" s="272"/>
      <c r="F2579" s="7" t="str">
        <f t="shared" si="409"/>
        <v/>
      </c>
      <c r="G2579" s="21" t="str">
        <f>IF(ISBLANK(C2579),"",_xlfn.XLOOKUP(_xlfn.XLOOKUP(VALUE(LEFT(C2579,4)),Souches!$B$2:$B$15000,Souches!$E$2:$E$15000),Varietes!$B$2:$B$500,Varietes!$C$2:$C$500))</f>
        <v/>
      </c>
      <c r="H2579" s="19" t="str">
        <f>IF(ISBLANK(C2579),"",_xlfn.XLOOKUP(VALUE(LEFT(C2579,4)),Souches!$B$2:$B$15000,Souches!$D$2:$D$15000))</f>
        <v/>
      </c>
      <c r="I2579" s="10" t="str">
        <f t="shared" si="407"/>
        <v/>
      </c>
      <c r="J2579" s="19" t="str">
        <f>IF(I2579="","",INT(('ObjProd (2)'!$C$25-I2579)/7 * (ABS('ObjProd (2)'!$C$25-I2579)&gt;=7)))</f>
        <v/>
      </c>
      <c r="K2579" s="10" t="str">
        <f>IF(I2579="","",
IF(AND(DATEDIF(I2579,'ObjProd (2)'!$C$25,"y")=0,DATEDIF(I2579,'ObjProd (2)'!$C$25,"ym")=0,
   INT(('ObjProd (2)'!$C$25-EDATE(I2579,DATEDIF(I2579,'ObjProd (2)'!$C$25,"y")*12+DATEDIF(I2579,'ObjProd (2)'!$C$25,"ym")))/7)=0),
   "&lt; 1 sem.",
   IF(DATEDIF(I2579,'ObjProd (2)'!$C$25,"y")&gt;0,DATEDIF(I2579,'ObjProd (2)'!$C$25,"y") &amp; " " &amp; IF(DATEDIF(I2579,'ObjProd (2)'!$C$25,"y")=1,"an ","ans "),"") &amp;
   IF(DATEDIF(I2579,'ObjProd (2)'!$C$25,"ym")&gt;0,DATEDIF(I2579,'ObjProd (2)'!$C$25,"ym") &amp; " mois ", "") &amp;
   IF(INT(('ObjProd (2)'!$C$25-EDATE(I2579,DATEDIF(I2579,'ObjProd (2)'!$C$25,"y")*12+DATEDIF(I2579,'ObjProd (2)'!$C$25,"ym")))/7)&gt;0,
      INT(('ObjProd (2)'!$C$25-EDATE(I2579,DATEDIF(I2579,'ObjProd (2)'!$C$25,"y")*12+DATEDIF(I2579,'ObjProd (2)'!$C$25,"ym")))/7) &amp; " sem.",
      "")
)
)</f>
        <v/>
      </c>
      <c r="L2579" s="11" t="str">
        <f t="shared" si="408"/>
        <v/>
      </c>
      <c r="M2579" s="9" t="str">
        <f t="shared" si="404"/>
        <v/>
      </c>
      <c r="N2579" s="9" t="str" cm="1">
        <f t="array" aca="1" ref="N2579" ca="1">LEFT(L2579, IF(ISNUMBER(SUBSTITUTE(_xludf.MID(L2579, 2, 1), ".", ",")), 1, 2))</f>
        <v/>
      </c>
      <c r="O2579" s="19" t="str">
        <f t="shared" ca="1" si="410"/>
        <v/>
      </c>
      <c r="P2579" s="9" t="str">
        <f t="shared" ca="1" si="411"/>
        <v/>
      </c>
      <c r="Q2579" s="9" t="str">
        <f t="shared" ca="1" si="412"/>
        <v/>
      </c>
      <c r="R2579" s="9" t="str">
        <f t="shared" si="405"/>
        <v/>
      </c>
      <c r="S2579" t="str" cm="1">
        <f t="array" ref="S2579">IF(ISBLANK(C2579),"",IFERROR(INDEX(ListeSeries!$A$2:$A$1045, MATCH(1, (DatasScan!G2579=ListeSeries!$B$2:$B$1045) * (DatasScan!H2579&gt;=ListeSeries!$D$2:$D$1045) * (DatasScan!H2579&lt;=ListeSeries!$E$2:$E$1045), 0)), "no match"))</f>
        <v/>
      </c>
      <c r="T2579" s="7" t="str" cm="1">
        <f t="array" ref="T2579">IF(ISBLANK(C2579),"",IFERROR(INDEX(ListeSeries!$C$2:$C$1045, MATCH(1, (DatasScan!G2579=ListeSeries!$B$2:$B$1045) * (DatasScan!H2579&gt;=ListeSeries!$D$2:$D$1045) * (DatasScan!H2579&lt;=ListeSeries!$E$2:$E$1045), 0)), "no match"))</f>
        <v/>
      </c>
      <c r="U2579" s="11" t="str" cm="1">
        <f t="array" ref="U2579">IF(ISBLANK(C2579),"",IFERROR(INDEX(ListeSeries!$F$2:$F$1045, MATCH(1, (DatasScan!G2579=ListeSeries!$B$2:$B$1045) * (DatasScan!H2579&gt;=ListeSeries!$D$2:$D$1045) * (DatasScan!H2579&lt;=ListeSeries!$E$2:$E$1045), 0)), "no match"))</f>
        <v/>
      </c>
    </row>
    <row r="2580" spans="1:21" ht="15" customHeight="1" x14ac:dyDescent="0.25">
      <c r="A2580" s="6" t="str">
        <f t="shared" si="406"/>
        <v/>
      </c>
      <c r="B2580" s="272"/>
      <c r="F2580" s="7" t="str">
        <f t="shared" si="409"/>
        <v/>
      </c>
      <c r="G2580" s="21" t="str">
        <f>IF(ISBLANK(C2580),"",_xlfn.XLOOKUP(_xlfn.XLOOKUP(VALUE(LEFT(C2580,4)),Souches!$B$2:$B$15000,Souches!$E$2:$E$15000),Varietes!$B$2:$B$500,Varietes!$C$2:$C$500))</f>
        <v/>
      </c>
      <c r="H2580" s="19" t="str">
        <f>IF(ISBLANK(C2580),"",_xlfn.XLOOKUP(VALUE(LEFT(C2580,4)),Souches!$B$2:$B$15000,Souches!$D$2:$D$15000))</f>
        <v/>
      </c>
      <c r="I2580" s="10" t="str">
        <f t="shared" si="407"/>
        <v/>
      </c>
      <c r="J2580" s="19" t="str">
        <f>IF(I2580="","",INT(('ObjProd (2)'!$C$25-I2580)/7 * (ABS('ObjProd (2)'!$C$25-I2580)&gt;=7)))</f>
        <v/>
      </c>
      <c r="K2580" s="10" t="str">
        <f>IF(I2580="","",
IF(AND(DATEDIF(I2580,'ObjProd (2)'!$C$25,"y")=0,DATEDIF(I2580,'ObjProd (2)'!$C$25,"ym")=0,
   INT(('ObjProd (2)'!$C$25-EDATE(I2580,DATEDIF(I2580,'ObjProd (2)'!$C$25,"y")*12+DATEDIF(I2580,'ObjProd (2)'!$C$25,"ym")))/7)=0),
   "&lt; 1 sem.",
   IF(DATEDIF(I2580,'ObjProd (2)'!$C$25,"y")&gt;0,DATEDIF(I2580,'ObjProd (2)'!$C$25,"y") &amp; " " &amp; IF(DATEDIF(I2580,'ObjProd (2)'!$C$25,"y")=1,"an ","ans "),"") &amp;
   IF(DATEDIF(I2580,'ObjProd (2)'!$C$25,"ym")&gt;0,DATEDIF(I2580,'ObjProd (2)'!$C$25,"ym") &amp; " mois ", "") &amp;
   IF(INT(('ObjProd (2)'!$C$25-EDATE(I2580,DATEDIF(I2580,'ObjProd (2)'!$C$25,"y")*12+DATEDIF(I2580,'ObjProd (2)'!$C$25,"ym")))/7)&gt;0,
      INT(('ObjProd (2)'!$C$25-EDATE(I2580,DATEDIF(I2580,'ObjProd (2)'!$C$25,"y")*12+DATEDIF(I2580,'ObjProd (2)'!$C$25,"ym")))/7) &amp; " sem.",
      "")
)
)</f>
        <v/>
      </c>
      <c r="L2580" s="11" t="str">
        <f t="shared" si="408"/>
        <v/>
      </c>
      <c r="M2580" s="9" t="str">
        <f t="shared" si="404"/>
        <v/>
      </c>
      <c r="N2580" s="9" t="str" cm="1">
        <f t="array" aca="1" ref="N2580" ca="1">LEFT(L2580, IF(ISNUMBER(SUBSTITUTE(_xludf.MID(L2580, 2, 1), ".", ",")), 1, 2))</f>
        <v/>
      </c>
      <c r="O2580" s="19" t="str">
        <f t="shared" ca="1" si="410"/>
        <v/>
      </c>
      <c r="P2580" s="9" t="str">
        <f t="shared" ca="1" si="411"/>
        <v/>
      </c>
      <c r="Q2580" s="9" t="str">
        <f t="shared" ca="1" si="412"/>
        <v/>
      </c>
      <c r="R2580" s="9" t="str">
        <f t="shared" si="405"/>
        <v/>
      </c>
      <c r="S2580" t="str" cm="1">
        <f t="array" ref="S2580">IF(ISBLANK(C2580),"",IFERROR(INDEX(ListeSeries!$A$2:$A$1045, MATCH(1, (DatasScan!G2580=ListeSeries!$B$2:$B$1045) * (DatasScan!H2580&gt;=ListeSeries!$D$2:$D$1045) * (DatasScan!H2580&lt;=ListeSeries!$E$2:$E$1045), 0)), "no match"))</f>
        <v/>
      </c>
      <c r="T2580" s="7" t="str" cm="1">
        <f t="array" ref="T2580">IF(ISBLANK(C2580),"",IFERROR(INDEX(ListeSeries!$C$2:$C$1045, MATCH(1, (DatasScan!G2580=ListeSeries!$B$2:$B$1045) * (DatasScan!H2580&gt;=ListeSeries!$D$2:$D$1045) * (DatasScan!H2580&lt;=ListeSeries!$E$2:$E$1045), 0)), "no match"))</f>
        <v/>
      </c>
      <c r="U2580" s="11" t="str" cm="1">
        <f t="array" ref="U2580">IF(ISBLANK(C2580),"",IFERROR(INDEX(ListeSeries!$F$2:$F$1045, MATCH(1, (DatasScan!G2580=ListeSeries!$B$2:$B$1045) * (DatasScan!H2580&gt;=ListeSeries!$D$2:$D$1045) * (DatasScan!H2580&lt;=ListeSeries!$E$2:$E$1045), 0)), "no match"))</f>
        <v/>
      </c>
    </row>
    <row r="2581" spans="1:21" ht="15" customHeight="1" x14ac:dyDescent="0.25">
      <c r="A2581" s="6" t="str">
        <f t="shared" si="406"/>
        <v/>
      </c>
      <c r="B2581" s="272"/>
      <c r="F2581" s="7" t="str">
        <f t="shared" si="409"/>
        <v/>
      </c>
      <c r="G2581" s="21" t="str">
        <f>IF(ISBLANK(C2581),"",_xlfn.XLOOKUP(_xlfn.XLOOKUP(VALUE(LEFT(C2581,4)),Souches!$B$2:$B$15000,Souches!$E$2:$E$15000),Varietes!$B$2:$B$500,Varietes!$C$2:$C$500))</f>
        <v/>
      </c>
      <c r="H2581" s="19" t="str">
        <f>IF(ISBLANK(C2581),"",_xlfn.XLOOKUP(VALUE(LEFT(C2581,4)),Souches!$B$2:$B$15000,Souches!$D$2:$D$15000))</f>
        <v/>
      </c>
      <c r="I2581" s="10" t="str">
        <f t="shared" si="407"/>
        <v/>
      </c>
      <c r="J2581" s="19" t="str">
        <f>IF(I2581="","",INT(('ObjProd (2)'!$C$25-I2581)/7 * (ABS('ObjProd (2)'!$C$25-I2581)&gt;=7)))</f>
        <v/>
      </c>
      <c r="K2581" s="10" t="str">
        <f>IF(I2581="","",
IF(AND(DATEDIF(I2581,'ObjProd (2)'!$C$25,"y")=0,DATEDIF(I2581,'ObjProd (2)'!$C$25,"ym")=0,
   INT(('ObjProd (2)'!$C$25-EDATE(I2581,DATEDIF(I2581,'ObjProd (2)'!$C$25,"y")*12+DATEDIF(I2581,'ObjProd (2)'!$C$25,"ym")))/7)=0),
   "&lt; 1 sem.",
   IF(DATEDIF(I2581,'ObjProd (2)'!$C$25,"y")&gt;0,DATEDIF(I2581,'ObjProd (2)'!$C$25,"y") &amp; " " &amp; IF(DATEDIF(I2581,'ObjProd (2)'!$C$25,"y")=1,"an ","ans "),"") &amp;
   IF(DATEDIF(I2581,'ObjProd (2)'!$C$25,"ym")&gt;0,DATEDIF(I2581,'ObjProd (2)'!$C$25,"ym") &amp; " mois ", "") &amp;
   IF(INT(('ObjProd (2)'!$C$25-EDATE(I2581,DATEDIF(I2581,'ObjProd (2)'!$C$25,"y")*12+DATEDIF(I2581,'ObjProd (2)'!$C$25,"ym")))/7)&gt;0,
      INT(('ObjProd (2)'!$C$25-EDATE(I2581,DATEDIF(I2581,'ObjProd (2)'!$C$25,"y")*12+DATEDIF(I2581,'ObjProd (2)'!$C$25,"ym")))/7) &amp; " sem.",
      "")
)
)</f>
        <v/>
      </c>
      <c r="L2581" s="11" t="str">
        <f t="shared" si="408"/>
        <v/>
      </c>
      <c r="M2581" s="9" t="str">
        <f t="shared" si="404"/>
        <v/>
      </c>
      <c r="N2581" s="9" t="str" cm="1">
        <f t="array" aca="1" ref="N2581" ca="1">LEFT(L2581, IF(ISNUMBER(SUBSTITUTE(_xludf.MID(L2581, 2, 1), ".", ",")), 1, 2))</f>
        <v/>
      </c>
      <c r="O2581" s="19" t="str">
        <f t="shared" ca="1" si="410"/>
        <v/>
      </c>
      <c r="P2581" s="9" t="str">
        <f t="shared" ca="1" si="411"/>
        <v/>
      </c>
      <c r="Q2581" s="9" t="str">
        <f t="shared" ca="1" si="412"/>
        <v/>
      </c>
      <c r="R2581" s="9" t="str">
        <f t="shared" si="405"/>
        <v/>
      </c>
      <c r="S2581" t="str" cm="1">
        <f t="array" ref="S2581">IF(ISBLANK(C2581),"",IFERROR(INDEX(ListeSeries!$A$2:$A$1045, MATCH(1, (DatasScan!G2581=ListeSeries!$B$2:$B$1045) * (DatasScan!H2581&gt;=ListeSeries!$D$2:$D$1045) * (DatasScan!H2581&lt;=ListeSeries!$E$2:$E$1045), 0)), "no match"))</f>
        <v/>
      </c>
      <c r="T2581" s="7" t="str" cm="1">
        <f t="array" ref="T2581">IF(ISBLANK(C2581),"",IFERROR(INDEX(ListeSeries!$C$2:$C$1045, MATCH(1, (DatasScan!G2581=ListeSeries!$B$2:$B$1045) * (DatasScan!H2581&gt;=ListeSeries!$D$2:$D$1045) * (DatasScan!H2581&lt;=ListeSeries!$E$2:$E$1045), 0)), "no match"))</f>
        <v/>
      </c>
      <c r="U2581" s="11" t="str" cm="1">
        <f t="array" ref="U2581">IF(ISBLANK(C2581),"",IFERROR(INDEX(ListeSeries!$F$2:$F$1045, MATCH(1, (DatasScan!G2581=ListeSeries!$B$2:$B$1045) * (DatasScan!H2581&gt;=ListeSeries!$D$2:$D$1045) * (DatasScan!H2581&lt;=ListeSeries!$E$2:$E$1045), 0)), "no match"))</f>
        <v/>
      </c>
    </row>
    <row r="2582" spans="1:21" ht="15" customHeight="1" x14ac:dyDescent="0.25">
      <c r="A2582" s="6" t="str">
        <f t="shared" si="406"/>
        <v/>
      </c>
      <c r="B2582" s="272"/>
      <c r="F2582" s="7" t="str">
        <f t="shared" si="409"/>
        <v/>
      </c>
      <c r="G2582" s="21" t="str">
        <f>IF(ISBLANK(C2582),"",_xlfn.XLOOKUP(_xlfn.XLOOKUP(VALUE(LEFT(C2582,4)),Souches!$B$2:$B$15000,Souches!$E$2:$E$15000),Varietes!$B$2:$B$500,Varietes!$C$2:$C$500))</f>
        <v/>
      </c>
      <c r="H2582" s="19" t="str">
        <f>IF(ISBLANK(C2582),"",_xlfn.XLOOKUP(VALUE(LEFT(C2582,4)),Souches!$B$2:$B$15000,Souches!$D$2:$D$15000))</f>
        <v/>
      </c>
      <c r="I2582" s="10" t="str">
        <f t="shared" si="407"/>
        <v/>
      </c>
      <c r="J2582" s="19" t="str">
        <f>IF(I2582="","",INT(('ObjProd (2)'!$C$25-I2582)/7 * (ABS('ObjProd (2)'!$C$25-I2582)&gt;=7)))</f>
        <v/>
      </c>
      <c r="K2582" s="10" t="str">
        <f>IF(I2582="","",
IF(AND(DATEDIF(I2582,'ObjProd (2)'!$C$25,"y")=0,DATEDIF(I2582,'ObjProd (2)'!$C$25,"ym")=0,
   INT(('ObjProd (2)'!$C$25-EDATE(I2582,DATEDIF(I2582,'ObjProd (2)'!$C$25,"y")*12+DATEDIF(I2582,'ObjProd (2)'!$C$25,"ym")))/7)=0),
   "&lt; 1 sem.",
   IF(DATEDIF(I2582,'ObjProd (2)'!$C$25,"y")&gt;0,DATEDIF(I2582,'ObjProd (2)'!$C$25,"y") &amp; " " &amp; IF(DATEDIF(I2582,'ObjProd (2)'!$C$25,"y")=1,"an ","ans "),"") &amp;
   IF(DATEDIF(I2582,'ObjProd (2)'!$C$25,"ym")&gt;0,DATEDIF(I2582,'ObjProd (2)'!$C$25,"ym") &amp; " mois ", "") &amp;
   IF(INT(('ObjProd (2)'!$C$25-EDATE(I2582,DATEDIF(I2582,'ObjProd (2)'!$C$25,"y")*12+DATEDIF(I2582,'ObjProd (2)'!$C$25,"ym")))/7)&gt;0,
      INT(('ObjProd (2)'!$C$25-EDATE(I2582,DATEDIF(I2582,'ObjProd (2)'!$C$25,"y")*12+DATEDIF(I2582,'ObjProd (2)'!$C$25,"ym")))/7) &amp; " sem.",
      "")
)
)</f>
        <v/>
      </c>
      <c r="L2582" s="11" t="str">
        <f t="shared" si="408"/>
        <v/>
      </c>
      <c r="M2582" s="9" t="str">
        <f t="shared" si="404"/>
        <v/>
      </c>
      <c r="N2582" s="9" t="str" cm="1">
        <f t="array" aca="1" ref="N2582" ca="1">LEFT(L2582, IF(ISNUMBER(SUBSTITUTE(_xludf.MID(L2582, 2, 1), ".", ",")), 1, 2))</f>
        <v/>
      </c>
      <c r="O2582" s="19" t="str">
        <f t="shared" ca="1" si="410"/>
        <v/>
      </c>
      <c r="P2582" s="9" t="str">
        <f t="shared" ca="1" si="411"/>
        <v/>
      </c>
      <c r="Q2582" s="9" t="str">
        <f t="shared" ca="1" si="412"/>
        <v/>
      </c>
      <c r="R2582" s="9" t="str">
        <f t="shared" si="405"/>
        <v/>
      </c>
      <c r="S2582" t="str" cm="1">
        <f t="array" ref="S2582">IF(ISBLANK(C2582),"",IFERROR(INDEX(ListeSeries!$A$2:$A$1045, MATCH(1, (DatasScan!G2582=ListeSeries!$B$2:$B$1045) * (DatasScan!H2582&gt;=ListeSeries!$D$2:$D$1045) * (DatasScan!H2582&lt;=ListeSeries!$E$2:$E$1045), 0)), "no match"))</f>
        <v/>
      </c>
      <c r="T2582" s="7" t="str" cm="1">
        <f t="array" ref="T2582">IF(ISBLANK(C2582),"",IFERROR(INDEX(ListeSeries!$C$2:$C$1045, MATCH(1, (DatasScan!G2582=ListeSeries!$B$2:$B$1045) * (DatasScan!H2582&gt;=ListeSeries!$D$2:$D$1045) * (DatasScan!H2582&lt;=ListeSeries!$E$2:$E$1045), 0)), "no match"))</f>
        <v/>
      </c>
      <c r="U2582" s="11" t="str" cm="1">
        <f t="array" ref="U2582">IF(ISBLANK(C2582),"",IFERROR(INDEX(ListeSeries!$F$2:$F$1045, MATCH(1, (DatasScan!G2582=ListeSeries!$B$2:$B$1045) * (DatasScan!H2582&gt;=ListeSeries!$D$2:$D$1045) * (DatasScan!H2582&lt;=ListeSeries!$E$2:$E$1045), 0)), "no match"))</f>
        <v/>
      </c>
    </row>
    <row r="2583" spans="1:21" ht="15" customHeight="1" x14ac:dyDescent="0.25">
      <c r="A2583" s="6" t="str">
        <f t="shared" si="406"/>
        <v/>
      </c>
      <c r="B2583" s="272"/>
      <c r="F2583" s="7" t="str">
        <f t="shared" si="409"/>
        <v/>
      </c>
      <c r="G2583" s="21" t="str">
        <f>IF(ISBLANK(C2583),"",_xlfn.XLOOKUP(_xlfn.XLOOKUP(VALUE(LEFT(C2583,4)),Souches!$B$2:$B$15000,Souches!$E$2:$E$15000),Varietes!$B$2:$B$500,Varietes!$C$2:$C$500))</f>
        <v/>
      </c>
      <c r="H2583" s="19" t="str">
        <f>IF(ISBLANK(C2583),"",_xlfn.XLOOKUP(VALUE(LEFT(C2583,4)),Souches!$B$2:$B$15000,Souches!$D$2:$D$15000))</f>
        <v/>
      </c>
      <c r="I2583" s="10" t="str">
        <f t="shared" si="407"/>
        <v/>
      </c>
      <c r="J2583" s="19" t="str">
        <f>IF(I2583="","",INT(('ObjProd (2)'!$C$25-I2583)/7 * (ABS('ObjProd (2)'!$C$25-I2583)&gt;=7)))</f>
        <v/>
      </c>
      <c r="K2583" s="10" t="str">
        <f>IF(I2583="","",
IF(AND(DATEDIF(I2583,'ObjProd (2)'!$C$25,"y")=0,DATEDIF(I2583,'ObjProd (2)'!$C$25,"ym")=0,
   INT(('ObjProd (2)'!$C$25-EDATE(I2583,DATEDIF(I2583,'ObjProd (2)'!$C$25,"y")*12+DATEDIF(I2583,'ObjProd (2)'!$C$25,"ym")))/7)=0),
   "&lt; 1 sem.",
   IF(DATEDIF(I2583,'ObjProd (2)'!$C$25,"y")&gt;0,DATEDIF(I2583,'ObjProd (2)'!$C$25,"y") &amp; " " &amp; IF(DATEDIF(I2583,'ObjProd (2)'!$C$25,"y")=1,"an ","ans "),"") &amp;
   IF(DATEDIF(I2583,'ObjProd (2)'!$C$25,"ym")&gt;0,DATEDIF(I2583,'ObjProd (2)'!$C$25,"ym") &amp; " mois ", "") &amp;
   IF(INT(('ObjProd (2)'!$C$25-EDATE(I2583,DATEDIF(I2583,'ObjProd (2)'!$C$25,"y")*12+DATEDIF(I2583,'ObjProd (2)'!$C$25,"ym")))/7)&gt;0,
      INT(('ObjProd (2)'!$C$25-EDATE(I2583,DATEDIF(I2583,'ObjProd (2)'!$C$25,"y")*12+DATEDIF(I2583,'ObjProd (2)'!$C$25,"ym")))/7) &amp; " sem.",
      "")
)
)</f>
        <v/>
      </c>
      <c r="L2583" s="11" t="str">
        <f t="shared" si="408"/>
        <v/>
      </c>
      <c r="M2583" s="9" t="str">
        <f t="shared" si="404"/>
        <v/>
      </c>
      <c r="N2583" s="9" t="str" cm="1">
        <f t="array" aca="1" ref="N2583" ca="1">LEFT(L2583, IF(ISNUMBER(SUBSTITUTE(_xludf.MID(L2583, 2, 1), ".", ",")), 1, 2))</f>
        <v/>
      </c>
      <c r="O2583" s="19" t="str">
        <f t="shared" ca="1" si="410"/>
        <v/>
      </c>
      <c r="P2583" s="9" t="str">
        <f t="shared" ca="1" si="411"/>
        <v/>
      </c>
      <c r="Q2583" s="9" t="str">
        <f t="shared" ca="1" si="412"/>
        <v/>
      </c>
      <c r="R2583" s="9" t="str">
        <f t="shared" si="405"/>
        <v/>
      </c>
      <c r="S2583" t="str" cm="1">
        <f t="array" ref="S2583">IF(ISBLANK(C2583),"",IFERROR(INDEX(ListeSeries!$A$2:$A$1045, MATCH(1, (DatasScan!G2583=ListeSeries!$B$2:$B$1045) * (DatasScan!H2583&gt;=ListeSeries!$D$2:$D$1045) * (DatasScan!H2583&lt;=ListeSeries!$E$2:$E$1045), 0)), "no match"))</f>
        <v/>
      </c>
      <c r="T2583" s="7" t="str" cm="1">
        <f t="array" ref="T2583">IF(ISBLANK(C2583),"",IFERROR(INDEX(ListeSeries!$C$2:$C$1045, MATCH(1, (DatasScan!G2583=ListeSeries!$B$2:$B$1045) * (DatasScan!H2583&gt;=ListeSeries!$D$2:$D$1045) * (DatasScan!H2583&lt;=ListeSeries!$E$2:$E$1045), 0)), "no match"))</f>
        <v/>
      </c>
      <c r="U2583" s="11" t="str" cm="1">
        <f t="array" ref="U2583">IF(ISBLANK(C2583),"",IFERROR(INDEX(ListeSeries!$F$2:$F$1045, MATCH(1, (DatasScan!G2583=ListeSeries!$B$2:$B$1045) * (DatasScan!H2583&gt;=ListeSeries!$D$2:$D$1045) * (DatasScan!H2583&lt;=ListeSeries!$E$2:$E$1045), 0)), "no match"))</f>
        <v/>
      </c>
    </row>
    <row r="2584" spans="1:21" ht="15" customHeight="1" x14ac:dyDescent="0.25">
      <c r="A2584" s="6" t="str">
        <f t="shared" si="406"/>
        <v/>
      </c>
      <c r="B2584" s="272"/>
      <c r="F2584" s="7" t="str">
        <f t="shared" si="409"/>
        <v/>
      </c>
      <c r="G2584" s="21" t="str">
        <f>IF(ISBLANK(C2584),"",_xlfn.XLOOKUP(_xlfn.XLOOKUP(VALUE(LEFT(C2584,4)),Souches!$B$2:$B$15000,Souches!$E$2:$E$15000),Varietes!$B$2:$B$500,Varietes!$C$2:$C$500))</f>
        <v/>
      </c>
      <c r="H2584" s="19" t="str">
        <f>IF(ISBLANK(C2584),"",_xlfn.XLOOKUP(VALUE(LEFT(C2584,4)),Souches!$B$2:$B$15000,Souches!$D$2:$D$15000))</f>
        <v/>
      </c>
      <c r="I2584" s="10" t="str">
        <f t="shared" si="407"/>
        <v/>
      </c>
      <c r="J2584" s="19" t="str">
        <f>IF(I2584="","",INT(('ObjProd (2)'!$C$25-I2584)/7 * (ABS('ObjProd (2)'!$C$25-I2584)&gt;=7)))</f>
        <v/>
      </c>
      <c r="K2584" s="10" t="str">
        <f>IF(I2584="","",
IF(AND(DATEDIF(I2584,'ObjProd (2)'!$C$25,"y")=0,DATEDIF(I2584,'ObjProd (2)'!$C$25,"ym")=0,
   INT(('ObjProd (2)'!$C$25-EDATE(I2584,DATEDIF(I2584,'ObjProd (2)'!$C$25,"y")*12+DATEDIF(I2584,'ObjProd (2)'!$C$25,"ym")))/7)=0),
   "&lt; 1 sem.",
   IF(DATEDIF(I2584,'ObjProd (2)'!$C$25,"y")&gt;0,DATEDIF(I2584,'ObjProd (2)'!$C$25,"y") &amp; " " &amp; IF(DATEDIF(I2584,'ObjProd (2)'!$C$25,"y")=1,"an ","ans "),"") &amp;
   IF(DATEDIF(I2584,'ObjProd (2)'!$C$25,"ym")&gt;0,DATEDIF(I2584,'ObjProd (2)'!$C$25,"ym") &amp; " mois ", "") &amp;
   IF(INT(('ObjProd (2)'!$C$25-EDATE(I2584,DATEDIF(I2584,'ObjProd (2)'!$C$25,"y")*12+DATEDIF(I2584,'ObjProd (2)'!$C$25,"ym")))/7)&gt;0,
      INT(('ObjProd (2)'!$C$25-EDATE(I2584,DATEDIF(I2584,'ObjProd (2)'!$C$25,"y")*12+DATEDIF(I2584,'ObjProd (2)'!$C$25,"ym")))/7) &amp; " sem.",
      "")
)
)</f>
        <v/>
      </c>
      <c r="L2584" s="11" t="str">
        <f t="shared" si="408"/>
        <v/>
      </c>
      <c r="M2584" s="9" t="str">
        <f t="shared" si="404"/>
        <v/>
      </c>
      <c r="N2584" s="9" t="str" cm="1">
        <f t="array" aca="1" ref="N2584" ca="1">LEFT(L2584, IF(ISNUMBER(SUBSTITUTE(_xludf.MID(L2584, 2, 1), ".", ",")), 1, 2))</f>
        <v/>
      </c>
      <c r="O2584" s="19" t="str">
        <f t="shared" ca="1" si="410"/>
        <v/>
      </c>
      <c r="P2584" s="9" t="str">
        <f t="shared" ca="1" si="411"/>
        <v/>
      </c>
      <c r="Q2584" s="9" t="str">
        <f t="shared" ca="1" si="412"/>
        <v/>
      </c>
      <c r="R2584" s="9" t="str">
        <f t="shared" si="405"/>
        <v/>
      </c>
      <c r="S2584" t="str" cm="1">
        <f t="array" ref="S2584">IF(ISBLANK(C2584),"",IFERROR(INDEX(ListeSeries!$A$2:$A$1045, MATCH(1, (DatasScan!G2584=ListeSeries!$B$2:$B$1045) * (DatasScan!H2584&gt;=ListeSeries!$D$2:$D$1045) * (DatasScan!H2584&lt;=ListeSeries!$E$2:$E$1045), 0)), "no match"))</f>
        <v/>
      </c>
      <c r="T2584" s="7" t="str" cm="1">
        <f t="array" ref="T2584">IF(ISBLANK(C2584),"",IFERROR(INDEX(ListeSeries!$C$2:$C$1045, MATCH(1, (DatasScan!G2584=ListeSeries!$B$2:$B$1045) * (DatasScan!H2584&gt;=ListeSeries!$D$2:$D$1045) * (DatasScan!H2584&lt;=ListeSeries!$E$2:$E$1045), 0)), "no match"))</f>
        <v/>
      </c>
      <c r="U2584" s="11" t="str" cm="1">
        <f t="array" ref="U2584">IF(ISBLANK(C2584),"",IFERROR(INDEX(ListeSeries!$F$2:$F$1045, MATCH(1, (DatasScan!G2584=ListeSeries!$B$2:$B$1045) * (DatasScan!H2584&gt;=ListeSeries!$D$2:$D$1045) * (DatasScan!H2584&lt;=ListeSeries!$E$2:$E$1045), 0)), "no match"))</f>
        <v/>
      </c>
    </row>
    <row r="2585" spans="1:21" ht="15" customHeight="1" x14ac:dyDescent="0.25">
      <c r="A2585" s="6" t="str">
        <f t="shared" si="406"/>
        <v/>
      </c>
      <c r="B2585" s="272"/>
      <c r="F2585" s="7" t="str">
        <f t="shared" si="409"/>
        <v/>
      </c>
      <c r="G2585" s="21" t="str">
        <f>IF(ISBLANK(C2585),"",_xlfn.XLOOKUP(_xlfn.XLOOKUP(VALUE(LEFT(C2585,4)),Souches!$B$2:$B$15000,Souches!$E$2:$E$15000),Varietes!$B$2:$B$500,Varietes!$C$2:$C$500))</f>
        <v/>
      </c>
      <c r="H2585" s="19" t="str">
        <f>IF(ISBLANK(C2585),"",_xlfn.XLOOKUP(VALUE(LEFT(C2585,4)),Souches!$B$2:$B$15000,Souches!$D$2:$D$15000))</f>
        <v/>
      </c>
      <c r="I2585" s="10" t="str">
        <f t="shared" si="407"/>
        <v/>
      </c>
      <c r="J2585" s="19" t="str">
        <f>IF(I2585="","",INT(('ObjProd (2)'!$C$25-I2585)/7 * (ABS('ObjProd (2)'!$C$25-I2585)&gt;=7)))</f>
        <v/>
      </c>
      <c r="K2585" s="10" t="str">
        <f>IF(I2585="","",
IF(AND(DATEDIF(I2585,'ObjProd (2)'!$C$25,"y")=0,DATEDIF(I2585,'ObjProd (2)'!$C$25,"ym")=0,
   INT(('ObjProd (2)'!$C$25-EDATE(I2585,DATEDIF(I2585,'ObjProd (2)'!$C$25,"y")*12+DATEDIF(I2585,'ObjProd (2)'!$C$25,"ym")))/7)=0),
   "&lt; 1 sem.",
   IF(DATEDIF(I2585,'ObjProd (2)'!$C$25,"y")&gt;0,DATEDIF(I2585,'ObjProd (2)'!$C$25,"y") &amp; " " &amp; IF(DATEDIF(I2585,'ObjProd (2)'!$C$25,"y")=1,"an ","ans "),"") &amp;
   IF(DATEDIF(I2585,'ObjProd (2)'!$C$25,"ym")&gt;0,DATEDIF(I2585,'ObjProd (2)'!$C$25,"ym") &amp; " mois ", "") &amp;
   IF(INT(('ObjProd (2)'!$C$25-EDATE(I2585,DATEDIF(I2585,'ObjProd (2)'!$C$25,"y")*12+DATEDIF(I2585,'ObjProd (2)'!$C$25,"ym")))/7)&gt;0,
      INT(('ObjProd (2)'!$C$25-EDATE(I2585,DATEDIF(I2585,'ObjProd (2)'!$C$25,"y")*12+DATEDIF(I2585,'ObjProd (2)'!$C$25,"ym")))/7) &amp; " sem.",
      "")
)
)</f>
        <v/>
      </c>
      <c r="L2585" s="11" t="str">
        <f t="shared" si="408"/>
        <v/>
      </c>
      <c r="M2585" s="9" t="str">
        <f t="shared" si="404"/>
        <v/>
      </c>
      <c r="N2585" s="9" t="str" cm="1">
        <f t="array" aca="1" ref="N2585" ca="1">LEFT(L2585, IF(ISNUMBER(SUBSTITUTE(_xludf.MID(L2585, 2, 1), ".", ",")), 1, 2))</f>
        <v/>
      </c>
      <c r="O2585" s="19" t="str">
        <f t="shared" ca="1" si="410"/>
        <v/>
      </c>
      <c r="P2585" s="9" t="str">
        <f t="shared" ca="1" si="411"/>
        <v/>
      </c>
      <c r="Q2585" s="9" t="str">
        <f t="shared" ca="1" si="412"/>
        <v/>
      </c>
      <c r="R2585" s="9" t="str">
        <f t="shared" si="405"/>
        <v/>
      </c>
      <c r="S2585" t="str" cm="1">
        <f t="array" ref="S2585">IF(ISBLANK(C2585),"",IFERROR(INDEX(ListeSeries!$A$2:$A$1045, MATCH(1, (DatasScan!G2585=ListeSeries!$B$2:$B$1045) * (DatasScan!H2585&gt;=ListeSeries!$D$2:$D$1045) * (DatasScan!H2585&lt;=ListeSeries!$E$2:$E$1045), 0)), "no match"))</f>
        <v/>
      </c>
      <c r="T2585" s="7" t="str" cm="1">
        <f t="array" ref="T2585">IF(ISBLANK(C2585),"",IFERROR(INDEX(ListeSeries!$C$2:$C$1045, MATCH(1, (DatasScan!G2585=ListeSeries!$B$2:$B$1045) * (DatasScan!H2585&gt;=ListeSeries!$D$2:$D$1045) * (DatasScan!H2585&lt;=ListeSeries!$E$2:$E$1045), 0)), "no match"))</f>
        <v/>
      </c>
      <c r="U2585" s="11" t="str" cm="1">
        <f t="array" ref="U2585">IF(ISBLANK(C2585),"",IFERROR(INDEX(ListeSeries!$F$2:$F$1045, MATCH(1, (DatasScan!G2585=ListeSeries!$B$2:$B$1045) * (DatasScan!H2585&gt;=ListeSeries!$D$2:$D$1045) * (DatasScan!H2585&lt;=ListeSeries!$E$2:$E$1045), 0)), "no match"))</f>
        <v/>
      </c>
    </row>
    <row r="2586" spans="1:21" ht="15" customHeight="1" x14ac:dyDescent="0.25">
      <c r="A2586" s="6" t="str">
        <f t="shared" si="406"/>
        <v/>
      </c>
      <c r="B2586" s="272"/>
      <c r="F2586" s="7" t="str">
        <f t="shared" si="409"/>
        <v/>
      </c>
      <c r="G2586" s="21" t="str">
        <f>IF(ISBLANK(C2586),"",_xlfn.XLOOKUP(_xlfn.XLOOKUP(VALUE(LEFT(C2586,4)),Souches!$B$2:$B$15000,Souches!$E$2:$E$15000),Varietes!$B$2:$B$500,Varietes!$C$2:$C$500))</f>
        <v/>
      </c>
      <c r="H2586" s="19" t="str">
        <f>IF(ISBLANK(C2586),"",_xlfn.XLOOKUP(VALUE(LEFT(C2586,4)),Souches!$B$2:$B$15000,Souches!$D$2:$D$15000))</f>
        <v/>
      </c>
      <c r="I2586" s="10" t="str">
        <f t="shared" si="407"/>
        <v/>
      </c>
      <c r="J2586" s="19" t="str">
        <f>IF(I2586="","",INT(('ObjProd (2)'!$C$25-I2586)/7 * (ABS('ObjProd (2)'!$C$25-I2586)&gt;=7)))</f>
        <v/>
      </c>
      <c r="K2586" s="10" t="str">
        <f>IF(I2586="","",
IF(AND(DATEDIF(I2586,'ObjProd (2)'!$C$25,"y")=0,DATEDIF(I2586,'ObjProd (2)'!$C$25,"ym")=0,
   INT(('ObjProd (2)'!$C$25-EDATE(I2586,DATEDIF(I2586,'ObjProd (2)'!$C$25,"y")*12+DATEDIF(I2586,'ObjProd (2)'!$C$25,"ym")))/7)=0),
   "&lt; 1 sem.",
   IF(DATEDIF(I2586,'ObjProd (2)'!$C$25,"y")&gt;0,DATEDIF(I2586,'ObjProd (2)'!$C$25,"y") &amp; " " &amp; IF(DATEDIF(I2586,'ObjProd (2)'!$C$25,"y")=1,"an ","ans "),"") &amp;
   IF(DATEDIF(I2586,'ObjProd (2)'!$C$25,"ym")&gt;0,DATEDIF(I2586,'ObjProd (2)'!$C$25,"ym") &amp; " mois ", "") &amp;
   IF(INT(('ObjProd (2)'!$C$25-EDATE(I2586,DATEDIF(I2586,'ObjProd (2)'!$C$25,"y")*12+DATEDIF(I2586,'ObjProd (2)'!$C$25,"ym")))/7)&gt;0,
      INT(('ObjProd (2)'!$C$25-EDATE(I2586,DATEDIF(I2586,'ObjProd (2)'!$C$25,"y")*12+DATEDIF(I2586,'ObjProd (2)'!$C$25,"ym")))/7) &amp; " sem.",
      "")
)
)</f>
        <v/>
      </c>
      <c r="L2586" s="11" t="str">
        <f t="shared" si="408"/>
        <v/>
      </c>
      <c r="M2586" s="9" t="str">
        <f t="shared" si="404"/>
        <v/>
      </c>
      <c r="N2586" s="9" t="str" cm="1">
        <f t="array" aca="1" ref="N2586" ca="1">LEFT(L2586, IF(ISNUMBER(SUBSTITUTE(_xludf.MID(L2586, 2, 1), ".", ",")), 1, 2))</f>
        <v/>
      </c>
      <c r="O2586" s="19" t="str">
        <f t="shared" ca="1" si="410"/>
        <v/>
      </c>
      <c r="P2586" s="9" t="str">
        <f t="shared" ca="1" si="411"/>
        <v/>
      </c>
      <c r="Q2586" s="9" t="str">
        <f t="shared" ca="1" si="412"/>
        <v/>
      </c>
      <c r="R2586" s="9" t="str">
        <f t="shared" si="405"/>
        <v/>
      </c>
      <c r="S2586" t="str" cm="1">
        <f t="array" ref="S2586">IF(ISBLANK(C2586),"",IFERROR(INDEX(ListeSeries!$A$2:$A$1045, MATCH(1, (DatasScan!G2586=ListeSeries!$B$2:$B$1045) * (DatasScan!H2586&gt;=ListeSeries!$D$2:$D$1045) * (DatasScan!H2586&lt;=ListeSeries!$E$2:$E$1045), 0)), "no match"))</f>
        <v/>
      </c>
      <c r="T2586" s="7" t="str" cm="1">
        <f t="array" ref="T2586">IF(ISBLANK(C2586),"",IFERROR(INDEX(ListeSeries!$C$2:$C$1045, MATCH(1, (DatasScan!G2586=ListeSeries!$B$2:$B$1045) * (DatasScan!H2586&gt;=ListeSeries!$D$2:$D$1045) * (DatasScan!H2586&lt;=ListeSeries!$E$2:$E$1045), 0)), "no match"))</f>
        <v/>
      </c>
      <c r="U2586" s="11" t="str" cm="1">
        <f t="array" ref="U2586">IF(ISBLANK(C2586),"",IFERROR(INDEX(ListeSeries!$F$2:$F$1045, MATCH(1, (DatasScan!G2586=ListeSeries!$B$2:$B$1045) * (DatasScan!H2586&gt;=ListeSeries!$D$2:$D$1045) * (DatasScan!H2586&lt;=ListeSeries!$E$2:$E$1045), 0)), "no match"))</f>
        <v/>
      </c>
    </row>
    <row r="2587" spans="1:21" ht="15" customHeight="1" x14ac:dyDescent="0.25">
      <c r="A2587" s="6" t="str">
        <f t="shared" si="406"/>
        <v/>
      </c>
      <c r="B2587" s="272"/>
      <c r="F2587" s="7" t="str">
        <f t="shared" si="409"/>
        <v/>
      </c>
      <c r="G2587" s="21" t="str">
        <f>IF(ISBLANK(C2587),"",_xlfn.XLOOKUP(_xlfn.XLOOKUP(VALUE(LEFT(C2587,4)),Souches!$B$2:$B$15000,Souches!$E$2:$E$15000),Varietes!$B$2:$B$500,Varietes!$C$2:$C$500))</f>
        <v/>
      </c>
      <c r="H2587" s="19" t="str">
        <f>IF(ISBLANK(C2587),"",_xlfn.XLOOKUP(VALUE(LEFT(C2587,4)),Souches!$B$2:$B$15000,Souches!$D$2:$D$15000))</f>
        <v/>
      </c>
      <c r="I2587" s="10" t="str">
        <f t="shared" si="407"/>
        <v/>
      </c>
      <c r="J2587" s="19" t="str">
        <f>IF(I2587="","",INT(('ObjProd (2)'!$C$25-I2587)/7 * (ABS('ObjProd (2)'!$C$25-I2587)&gt;=7)))</f>
        <v/>
      </c>
      <c r="K2587" s="10" t="str">
        <f>IF(I2587="","",
IF(AND(DATEDIF(I2587,'ObjProd (2)'!$C$25,"y")=0,DATEDIF(I2587,'ObjProd (2)'!$C$25,"ym")=0,
   INT(('ObjProd (2)'!$C$25-EDATE(I2587,DATEDIF(I2587,'ObjProd (2)'!$C$25,"y")*12+DATEDIF(I2587,'ObjProd (2)'!$C$25,"ym")))/7)=0),
   "&lt; 1 sem.",
   IF(DATEDIF(I2587,'ObjProd (2)'!$C$25,"y")&gt;0,DATEDIF(I2587,'ObjProd (2)'!$C$25,"y") &amp; " " &amp; IF(DATEDIF(I2587,'ObjProd (2)'!$C$25,"y")=1,"an ","ans "),"") &amp;
   IF(DATEDIF(I2587,'ObjProd (2)'!$C$25,"ym")&gt;0,DATEDIF(I2587,'ObjProd (2)'!$C$25,"ym") &amp; " mois ", "") &amp;
   IF(INT(('ObjProd (2)'!$C$25-EDATE(I2587,DATEDIF(I2587,'ObjProd (2)'!$C$25,"y")*12+DATEDIF(I2587,'ObjProd (2)'!$C$25,"ym")))/7)&gt;0,
      INT(('ObjProd (2)'!$C$25-EDATE(I2587,DATEDIF(I2587,'ObjProd (2)'!$C$25,"y")*12+DATEDIF(I2587,'ObjProd (2)'!$C$25,"ym")))/7) &amp; " sem.",
      "")
)
)</f>
        <v/>
      </c>
      <c r="L2587" s="11" t="str">
        <f t="shared" si="408"/>
        <v/>
      </c>
      <c r="M2587" s="9" t="str">
        <f t="shared" si="404"/>
        <v/>
      </c>
      <c r="N2587" s="9" t="str" cm="1">
        <f t="array" aca="1" ref="N2587" ca="1">LEFT(L2587, IF(ISNUMBER(SUBSTITUTE(_xludf.MID(L2587, 2, 1), ".", ",")), 1, 2))</f>
        <v/>
      </c>
      <c r="O2587" s="19" t="str">
        <f t="shared" ca="1" si="410"/>
        <v/>
      </c>
      <c r="P2587" s="9" t="str">
        <f t="shared" ca="1" si="411"/>
        <v/>
      </c>
      <c r="Q2587" s="9" t="str">
        <f t="shared" ca="1" si="412"/>
        <v/>
      </c>
      <c r="R2587" s="9" t="str">
        <f t="shared" si="405"/>
        <v/>
      </c>
      <c r="S2587" t="str" cm="1">
        <f t="array" ref="S2587">IF(ISBLANK(C2587),"",IFERROR(INDEX(ListeSeries!$A$2:$A$1045, MATCH(1, (DatasScan!G2587=ListeSeries!$B$2:$B$1045) * (DatasScan!H2587&gt;=ListeSeries!$D$2:$D$1045) * (DatasScan!H2587&lt;=ListeSeries!$E$2:$E$1045), 0)), "no match"))</f>
        <v/>
      </c>
      <c r="T2587" s="7" t="str" cm="1">
        <f t="array" ref="T2587">IF(ISBLANK(C2587),"",IFERROR(INDEX(ListeSeries!$C$2:$C$1045, MATCH(1, (DatasScan!G2587=ListeSeries!$B$2:$B$1045) * (DatasScan!H2587&gt;=ListeSeries!$D$2:$D$1045) * (DatasScan!H2587&lt;=ListeSeries!$E$2:$E$1045), 0)), "no match"))</f>
        <v/>
      </c>
      <c r="U2587" s="11" t="str" cm="1">
        <f t="array" ref="U2587">IF(ISBLANK(C2587),"",IFERROR(INDEX(ListeSeries!$F$2:$F$1045, MATCH(1, (DatasScan!G2587=ListeSeries!$B$2:$B$1045) * (DatasScan!H2587&gt;=ListeSeries!$D$2:$D$1045) * (DatasScan!H2587&lt;=ListeSeries!$E$2:$E$1045), 0)), "no match"))</f>
        <v/>
      </c>
    </row>
    <row r="2588" spans="1:21" ht="15" customHeight="1" x14ac:dyDescent="0.25">
      <c r="A2588" s="6" t="str">
        <f t="shared" si="406"/>
        <v/>
      </c>
      <c r="B2588" s="272"/>
      <c r="F2588" s="7" t="str">
        <f t="shared" si="409"/>
        <v/>
      </c>
      <c r="G2588" s="21" t="str">
        <f>IF(ISBLANK(C2588),"",_xlfn.XLOOKUP(_xlfn.XLOOKUP(VALUE(LEFT(C2588,4)),Souches!$B$2:$B$15000,Souches!$E$2:$E$15000),Varietes!$B$2:$B$500,Varietes!$C$2:$C$500))</f>
        <v/>
      </c>
      <c r="H2588" s="19" t="str">
        <f>IF(ISBLANK(C2588),"",_xlfn.XLOOKUP(VALUE(LEFT(C2588,4)),Souches!$B$2:$B$15000,Souches!$D$2:$D$15000))</f>
        <v/>
      </c>
      <c r="I2588" s="10" t="str">
        <f t="shared" si="407"/>
        <v/>
      </c>
      <c r="J2588" s="19" t="str">
        <f>IF(I2588="","",INT(('ObjProd (2)'!$C$25-I2588)/7 * (ABS('ObjProd (2)'!$C$25-I2588)&gt;=7)))</f>
        <v/>
      </c>
      <c r="K2588" s="10" t="str">
        <f>IF(I2588="","",
IF(AND(DATEDIF(I2588,'ObjProd (2)'!$C$25,"y")=0,DATEDIF(I2588,'ObjProd (2)'!$C$25,"ym")=0,
   INT(('ObjProd (2)'!$C$25-EDATE(I2588,DATEDIF(I2588,'ObjProd (2)'!$C$25,"y")*12+DATEDIF(I2588,'ObjProd (2)'!$C$25,"ym")))/7)=0),
   "&lt; 1 sem.",
   IF(DATEDIF(I2588,'ObjProd (2)'!$C$25,"y")&gt;0,DATEDIF(I2588,'ObjProd (2)'!$C$25,"y") &amp; " " &amp; IF(DATEDIF(I2588,'ObjProd (2)'!$C$25,"y")=1,"an ","ans "),"") &amp;
   IF(DATEDIF(I2588,'ObjProd (2)'!$C$25,"ym")&gt;0,DATEDIF(I2588,'ObjProd (2)'!$C$25,"ym") &amp; " mois ", "") &amp;
   IF(INT(('ObjProd (2)'!$C$25-EDATE(I2588,DATEDIF(I2588,'ObjProd (2)'!$C$25,"y")*12+DATEDIF(I2588,'ObjProd (2)'!$C$25,"ym")))/7)&gt;0,
      INT(('ObjProd (2)'!$C$25-EDATE(I2588,DATEDIF(I2588,'ObjProd (2)'!$C$25,"y")*12+DATEDIF(I2588,'ObjProd (2)'!$C$25,"ym")))/7) &amp; " sem.",
      "")
)
)</f>
        <v/>
      </c>
      <c r="L2588" s="11" t="str">
        <f t="shared" si="408"/>
        <v/>
      </c>
      <c r="M2588" s="9" t="str">
        <f t="shared" si="404"/>
        <v/>
      </c>
      <c r="N2588" s="9" t="str" cm="1">
        <f t="array" aca="1" ref="N2588" ca="1">LEFT(L2588, IF(ISNUMBER(SUBSTITUTE(_xludf.MID(L2588, 2, 1), ".", ",")), 1, 2))</f>
        <v/>
      </c>
      <c r="O2588" s="19" t="str">
        <f t="shared" ca="1" si="410"/>
        <v/>
      </c>
      <c r="P2588" s="9" t="str">
        <f t="shared" ca="1" si="411"/>
        <v/>
      </c>
      <c r="Q2588" s="9" t="str">
        <f t="shared" ca="1" si="412"/>
        <v/>
      </c>
      <c r="R2588" s="9" t="str">
        <f t="shared" si="405"/>
        <v/>
      </c>
      <c r="S2588" t="str" cm="1">
        <f t="array" ref="S2588">IF(ISBLANK(C2588),"",IFERROR(INDEX(ListeSeries!$A$2:$A$1045, MATCH(1, (DatasScan!G2588=ListeSeries!$B$2:$B$1045) * (DatasScan!H2588&gt;=ListeSeries!$D$2:$D$1045) * (DatasScan!H2588&lt;=ListeSeries!$E$2:$E$1045), 0)), "no match"))</f>
        <v/>
      </c>
      <c r="T2588" s="7" t="str" cm="1">
        <f t="array" ref="T2588">IF(ISBLANK(C2588),"",IFERROR(INDEX(ListeSeries!$C$2:$C$1045, MATCH(1, (DatasScan!G2588=ListeSeries!$B$2:$B$1045) * (DatasScan!H2588&gt;=ListeSeries!$D$2:$D$1045) * (DatasScan!H2588&lt;=ListeSeries!$E$2:$E$1045), 0)), "no match"))</f>
        <v/>
      </c>
      <c r="U2588" s="11" t="str" cm="1">
        <f t="array" ref="U2588">IF(ISBLANK(C2588),"",IFERROR(INDEX(ListeSeries!$F$2:$F$1045, MATCH(1, (DatasScan!G2588=ListeSeries!$B$2:$B$1045) * (DatasScan!H2588&gt;=ListeSeries!$D$2:$D$1045) * (DatasScan!H2588&lt;=ListeSeries!$E$2:$E$1045), 0)), "no match"))</f>
        <v/>
      </c>
    </row>
    <row r="2589" spans="1:21" ht="15" customHeight="1" x14ac:dyDescent="0.25">
      <c r="A2589" s="6" t="str">
        <f t="shared" si="406"/>
        <v/>
      </c>
      <c r="B2589" s="272"/>
      <c r="F2589" s="7" t="str">
        <f t="shared" si="409"/>
        <v/>
      </c>
      <c r="G2589" s="21" t="str">
        <f>IF(ISBLANK(C2589),"",_xlfn.XLOOKUP(_xlfn.XLOOKUP(VALUE(LEFT(C2589,4)),Souches!$B$2:$B$15000,Souches!$E$2:$E$15000),Varietes!$B$2:$B$500,Varietes!$C$2:$C$500))</f>
        <v/>
      </c>
      <c r="H2589" s="19" t="str">
        <f>IF(ISBLANK(C2589),"",_xlfn.XLOOKUP(VALUE(LEFT(C2589,4)),Souches!$B$2:$B$15000,Souches!$D$2:$D$15000))</f>
        <v/>
      </c>
      <c r="I2589" s="10" t="str">
        <f t="shared" si="407"/>
        <v/>
      </c>
      <c r="J2589" s="19" t="str">
        <f>IF(I2589="","",INT(('ObjProd (2)'!$C$25-I2589)/7 * (ABS('ObjProd (2)'!$C$25-I2589)&gt;=7)))</f>
        <v/>
      </c>
      <c r="K2589" s="10" t="str">
        <f>IF(I2589="","",
IF(AND(DATEDIF(I2589,'ObjProd (2)'!$C$25,"y")=0,DATEDIF(I2589,'ObjProd (2)'!$C$25,"ym")=0,
   INT(('ObjProd (2)'!$C$25-EDATE(I2589,DATEDIF(I2589,'ObjProd (2)'!$C$25,"y")*12+DATEDIF(I2589,'ObjProd (2)'!$C$25,"ym")))/7)=0),
   "&lt; 1 sem.",
   IF(DATEDIF(I2589,'ObjProd (2)'!$C$25,"y")&gt;0,DATEDIF(I2589,'ObjProd (2)'!$C$25,"y") &amp; " " &amp; IF(DATEDIF(I2589,'ObjProd (2)'!$C$25,"y")=1,"an ","ans "),"") &amp;
   IF(DATEDIF(I2589,'ObjProd (2)'!$C$25,"ym")&gt;0,DATEDIF(I2589,'ObjProd (2)'!$C$25,"ym") &amp; " mois ", "") &amp;
   IF(INT(('ObjProd (2)'!$C$25-EDATE(I2589,DATEDIF(I2589,'ObjProd (2)'!$C$25,"y")*12+DATEDIF(I2589,'ObjProd (2)'!$C$25,"ym")))/7)&gt;0,
      INT(('ObjProd (2)'!$C$25-EDATE(I2589,DATEDIF(I2589,'ObjProd (2)'!$C$25,"y")*12+DATEDIF(I2589,'ObjProd (2)'!$C$25,"ym")))/7) &amp; " sem.",
      "")
)
)</f>
        <v/>
      </c>
      <c r="L2589" s="11" t="str">
        <f t="shared" si="408"/>
        <v/>
      </c>
      <c r="M2589" s="9" t="str">
        <f t="shared" si="404"/>
        <v/>
      </c>
      <c r="N2589" s="9" t="str" cm="1">
        <f t="array" aca="1" ref="N2589" ca="1">LEFT(L2589, IF(ISNUMBER(SUBSTITUTE(_xludf.MID(L2589, 2, 1), ".", ",")), 1, 2))</f>
        <v/>
      </c>
      <c r="O2589" s="19" t="str">
        <f t="shared" ca="1" si="410"/>
        <v/>
      </c>
      <c r="P2589" s="9" t="str">
        <f t="shared" ca="1" si="411"/>
        <v/>
      </c>
      <c r="Q2589" s="9" t="str">
        <f t="shared" ca="1" si="412"/>
        <v/>
      </c>
      <c r="R2589" s="9" t="str">
        <f t="shared" si="405"/>
        <v/>
      </c>
      <c r="S2589" t="str" cm="1">
        <f t="array" ref="S2589">IF(ISBLANK(C2589),"",IFERROR(INDEX(ListeSeries!$A$2:$A$1045, MATCH(1, (DatasScan!G2589=ListeSeries!$B$2:$B$1045) * (DatasScan!H2589&gt;=ListeSeries!$D$2:$D$1045) * (DatasScan!H2589&lt;=ListeSeries!$E$2:$E$1045), 0)), "no match"))</f>
        <v/>
      </c>
      <c r="T2589" s="7" t="str" cm="1">
        <f t="array" ref="T2589">IF(ISBLANK(C2589),"",IFERROR(INDEX(ListeSeries!$C$2:$C$1045, MATCH(1, (DatasScan!G2589=ListeSeries!$B$2:$B$1045) * (DatasScan!H2589&gt;=ListeSeries!$D$2:$D$1045) * (DatasScan!H2589&lt;=ListeSeries!$E$2:$E$1045), 0)), "no match"))</f>
        <v/>
      </c>
      <c r="U2589" s="11" t="str" cm="1">
        <f t="array" ref="U2589">IF(ISBLANK(C2589),"",IFERROR(INDEX(ListeSeries!$F$2:$F$1045, MATCH(1, (DatasScan!G2589=ListeSeries!$B$2:$B$1045) * (DatasScan!H2589&gt;=ListeSeries!$D$2:$D$1045) * (DatasScan!H2589&lt;=ListeSeries!$E$2:$E$1045), 0)), "no match"))</f>
        <v/>
      </c>
    </row>
    <row r="2590" spans="1:21" ht="15" customHeight="1" x14ac:dyDescent="0.25">
      <c r="A2590" s="6" t="str">
        <f t="shared" si="406"/>
        <v/>
      </c>
      <c r="B2590" s="272"/>
      <c r="F2590" s="7" t="str">
        <f t="shared" si="409"/>
        <v/>
      </c>
      <c r="G2590" s="21" t="str">
        <f>IF(ISBLANK(C2590),"",_xlfn.XLOOKUP(_xlfn.XLOOKUP(VALUE(LEFT(C2590,4)),Souches!$B$2:$B$15000,Souches!$E$2:$E$15000),Varietes!$B$2:$B$500,Varietes!$C$2:$C$500))</f>
        <v/>
      </c>
      <c r="H2590" s="19" t="str">
        <f>IF(ISBLANK(C2590),"",_xlfn.XLOOKUP(VALUE(LEFT(C2590,4)),Souches!$B$2:$B$15000,Souches!$D$2:$D$15000))</f>
        <v/>
      </c>
      <c r="I2590" s="10" t="str">
        <f t="shared" si="407"/>
        <v/>
      </c>
      <c r="J2590" s="19" t="str">
        <f>IF(I2590="","",INT(('ObjProd (2)'!$C$25-I2590)/7 * (ABS('ObjProd (2)'!$C$25-I2590)&gt;=7)))</f>
        <v/>
      </c>
      <c r="K2590" s="10" t="str">
        <f>IF(I2590="","",
IF(AND(DATEDIF(I2590,'ObjProd (2)'!$C$25,"y")=0,DATEDIF(I2590,'ObjProd (2)'!$C$25,"ym")=0,
   INT(('ObjProd (2)'!$C$25-EDATE(I2590,DATEDIF(I2590,'ObjProd (2)'!$C$25,"y")*12+DATEDIF(I2590,'ObjProd (2)'!$C$25,"ym")))/7)=0),
   "&lt; 1 sem.",
   IF(DATEDIF(I2590,'ObjProd (2)'!$C$25,"y")&gt;0,DATEDIF(I2590,'ObjProd (2)'!$C$25,"y") &amp; " " &amp; IF(DATEDIF(I2590,'ObjProd (2)'!$C$25,"y")=1,"an ","ans "),"") &amp;
   IF(DATEDIF(I2590,'ObjProd (2)'!$C$25,"ym")&gt;0,DATEDIF(I2590,'ObjProd (2)'!$C$25,"ym") &amp; " mois ", "") &amp;
   IF(INT(('ObjProd (2)'!$C$25-EDATE(I2590,DATEDIF(I2590,'ObjProd (2)'!$C$25,"y")*12+DATEDIF(I2590,'ObjProd (2)'!$C$25,"ym")))/7)&gt;0,
      INT(('ObjProd (2)'!$C$25-EDATE(I2590,DATEDIF(I2590,'ObjProd (2)'!$C$25,"y")*12+DATEDIF(I2590,'ObjProd (2)'!$C$25,"ym")))/7) &amp; " sem.",
      "")
)
)</f>
        <v/>
      </c>
      <c r="L2590" s="11" t="str">
        <f t="shared" si="408"/>
        <v/>
      </c>
      <c r="M2590" s="9" t="str">
        <f t="shared" si="404"/>
        <v/>
      </c>
      <c r="N2590" s="9" t="str" cm="1">
        <f t="array" aca="1" ref="N2590" ca="1">LEFT(L2590, IF(ISNUMBER(SUBSTITUTE(_xludf.MID(L2590, 2, 1), ".", ",")), 1, 2))</f>
        <v/>
      </c>
      <c r="O2590" s="19" t="str">
        <f t="shared" ca="1" si="410"/>
        <v/>
      </c>
      <c r="P2590" s="9" t="str">
        <f t="shared" ca="1" si="411"/>
        <v/>
      </c>
      <c r="Q2590" s="9" t="str">
        <f t="shared" ca="1" si="412"/>
        <v/>
      </c>
      <c r="R2590" s="9" t="str">
        <f t="shared" si="405"/>
        <v/>
      </c>
      <c r="S2590" t="str" cm="1">
        <f t="array" ref="S2590">IF(ISBLANK(C2590),"",IFERROR(INDEX(ListeSeries!$A$2:$A$1045, MATCH(1, (DatasScan!G2590=ListeSeries!$B$2:$B$1045) * (DatasScan!H2590&gt;=ListeSeries!$D$2:$D$1045) * (DatasScan!H2590&lt;=ListeSeries!$E$2:$E$1045), 0)), "no match"))</f>
        <v/>
      </c>
      <c r="T2590" s="7" t="str" cm="1">
        <f t="array" ref="T2590">IF(ISBLANK(C2590),"",IFERROR(INDEX(ListeSeries!$C$2:$C$1045, MATCH(1, (DatasScan!G2590=ListeSeries!$B$2:$B$1045) * (DatasScan!H2590&gt;=ListeSeries!$D$2:$D$1045) * (DatasScan!H2590&lt;=ListeSeries!$E$2:$E$1045), 0)), "no match"))</f>
        <v/>
      </c>
      <c r="U2590" s="11" t="str" cm="1">
        <f t="array" ref="U2590">IF(ISBLANK(C2590),"",IFERROR(INDEX(ListeSeries!$F$2:$F$1045, MATCH(1, (DatasScan!G2590=ListeSeries!$B$2:$B$1045) * (DatasScan!H2590&gt;=ListeSeries!$D$2:$D$1045) * (DatasScan!H2590&lt;=ListeSeries!$E$2:$E$1045), 0)), "no match"))</f>
        <v/>
      </c>
    </row>
    <row r="2591" spans="1:21" ht="15" customHeight="1" x14ac:dyDescent="0.25">
      <c r="A2591" s="6" t="str">
        <f t="shared" si="406"/>
        <v/>
      </c>
      <c r="B2591" s="272"/>
      <c r="F2591" s="7" t="str">
        <f t="shared" si="409"/>
        <v/>
      </c>
      <c r="G2591" s="21" t="str">
        <f>IF(ISBLANK(C2591),"",_xlfn.XLOOKUP(_xlfn.XLOOKUP(VALUE(LEFT(C2591,4)),Souches!$B$2:$B$15000,Souches!$E$2:$E$15000),Varietes!$B$2:$B$500,Varietes!$C$2:$C$500))</f>
        <v/>
      </c>
      <c r="H2591" s="19" t="str">
        <f>IF(ISBLANK(C2591),"",_xlfn.XLOOKUP(VALUE(LEFT(C2591,4)),Souches!$B$2:$B$15000,Souches!$D$2:$D$15000))</f>
        <v/>
      </c>
      <c r="I2591" s="10" t="str">
        <f t="shared" si="407"/>
        <v/>
      </c>
      <c r="J2591" s="19" t="str">
        <f>IF(I2591="","",INT(('ObjProd (2)'!$C$25-I2591)/7 * (ABS('ObjProd (2)'!$C$25-I2591)&gt;=7)))</f>
        <v/>
      </c>
      <c r="K2591" s="10" t="str">
        <f>IF(I2591="","",
IF(AND(DATEDIF(I2591,'ObjProd (2)'!$C$25,"y")=0,DATEDIF(I2591,'ObjProd (2)'!$C$25,"ym")=0,
   INT(('ObjProd (2)'!$C$25-EDATE(I2591,DATEDIF(I2591,'ObjProd (2)'!$C$25,"y")*12+DATEDIF(I2591,'ObjProd (2)'!$C$25,"ym")))/7)=0),
   "&lt; 1 sem.",
   IF(DATEDIF(I2591,'ObjProd (2)'!$C$25,"y")&gt;0,DATEDIF(I2591,'ObjProd (2)'!$C$25,"y") &amp; " " &amp; IF(DATEDIF(I2591,'ObjProd (2)'!$C$25,"y")=1,"an ","ans "),"") &amp;
   IF(DATEDIF(I2591,'ObjProd (2)'!$C$25,"ym")&gt;0,DATEDIF(I2591,'ObjProd (2)'!$C$25,"ym") &amp; " mois ", "") &amp;
   IF(INT(('ObjProd (2)'!$C$25-EDATE(I2591,DATEDIF(I2591,'ObjProd (2)'!$C$25,"y")*12+DATEDIF(I2591,'ObjProd (2)'!$C$25,"ym")))/7)&gt;0,
      INT(('ObjProd (2)'!$C$25-EDATE(I2591,DATEDIF(I2591,'ObjProd (2)'!$C$25,"y")*12+DATEDIF(I2591,'ObjProd (2)'!$C$25,"ym")))/7) &amp; " sem.",
      "")
)
)</f>
        <v/>
      </c>
      <c r="L2591" s="11" t="str">
        <f t="shared" si="408"/>
        <v/>
      </c>
      <c r="M2591" s="9" t="str">
        <f t="shared" si="404"/>
        <v/>
      </c>
      <c r="N2591" s="9" t="str" cm="1">
        <f t="array" aca="1" ref="N2591" ca="1">LEFT(L2591, IF(ISNUMBER(SUBSTITUTE(_xludf.MID(L2591, 2, 1), ".", ",")), 1, 2))</f>
        <v/>
      </c>
      <c r="O2591" s="19" t="str">
        <f t="shared" ca="1" si="410"/>
        <v/>
      </c>
      <c r="P2591" s="9" t="str">
        <f t="shared" ca="1" si="411"/>
        <v/>
      </c>
      <c r="Q2591" s="9" t="str">
        <f t="shared" ca="1" si="412"/>
        <v/>
      </c>
      <c r="R2591" s="9" t="str">
        <f t="shared" si="405"/>
        <v/>
      </c>
      <c r="S2591" t="str" cm="1">
        <f t="array" ref="S2591">IF(ISBLANK(C2591),"",IFERROR(INDEX(ListeSeries!$A$2:$A$1045, MATCH(1, (DatasScan!G2591=ListeSeries!$B$2:$B$1045) * (DatasScan!H2591&gt;=ListeSeries!$D$2:$D$1045) * (DatasScan!H2591&lt;=ListeSeries!$E$2:$E$1045), 0)), "no match"))</f>
        <v/>
      </c>
      <c r="T2591" s="7" t="str" cm="1">
        <f t="array" ref="T2591">IF(ISBLANK(C2591),"",IFERROR(INDEX(ListeSeries!$C$2:$C$1045, MATCH(1, (DatasScan!G2591=ListeSeries!$B$2:$B$1045) * (DatasScan!H2591&gt;=ListeSeries!$D$2:$D$1045) * (DatasScan!H2591&lt;=ListeSeries!$E$2:$E$1045), 0)), "no match"))</f>
        <v/>
      </c>
      <c r="U2591" s="11" t="str" cm="1">
        <f t="array" ref="U2591">IF(ISBLANK(C2591),"",IFERROR(INDEX(ListeSeries!$F$2:$F$1045, MATCH(1, (DatasScan!G2591=ListeSeries!$B$2:$B$1045) * (DatasScan!H2591&gt;=ListeSeries!$D$2:$D$1045) * (DatasScan!H2591&lt;=ListeSeries!$E$2:$E$1045), 0)), "no match"))</f>
        <v/>
      </c>
    </row>
    <row r="2592" spans="1:21" ht="15" customHeight="1" x14ac:dyDescent="0.25">
      <c r="A2592" s="6" t="str">
        <f t="shared" si="406"/>
        <v/>
      </c>
      <c r="B2592" s="272"/>
      <c r="F2592" s="7" t="str">
        <f t="shared" si="409"/>
        <v/>
      </c>
      <c r="G2592" s="21" t="str">
        <f>IF(ISBLANK(C2592),"",_xlfn.XLOOKUP(_xlfn.XLOOKUP(VALUE(LEFT(C2592,4)),Souches!$B$2:$B$15000,Souches!$E$2:$E$15000),Varietes!$B$2:$B$500,Varietes!$C$2:$C$500))</f>
        <v/>
      </c>
      <c r="H2592" s="19" t="str">
        <f>IF(ISBLANK(C2592),"",_xlfn.XLOOKUP(VALUE(LEFT(C2592,4)),Souches!$B$2:$B$15000,Souches!$D$2:$D$15000))</f>
        <v/>
      </c>
      <c r="I2592" s="10" t="str">
        <f t="shared" si="407"/>
        <v/>
      </c>
      <c r="J2592" s="19" t="str">
        <f>IF(I2592="","",INT(('ObjProd (2)'!$C$25-I2592)/7 * (ABS('ObjProd (2)'!$C$25-I2592)&gt;=7)))</f>
        <v/>
      </c>
      <c r="K2592" s="10" t="str">
        <f>IF(I2592="","",
IF(AND(DATEDIF(I2592,'ObjProd (2)'!$C$25,"y")=0,DATEDIF(I2592,'ObjProd (2)'!$C$25,"ym")=0,
   INT(('ObjProd (2)'!$C$25-EDATE(I2592,DATEDIF(I2592,'ObjProd (2)'!$C$25,"y")*12+DATEDIF(I2592,'ObjProd (2)'!$C$25,"ym")))/7)=0),
   "&lt; 1 sem.",
   IF(DATEDIF(I2592,'ObjProd (2)'!$C$25,"y")&gt;0,DATEDIF(I2592,'ObjProd (2)'!$C$25,"y") &amp; " " &amp; IF(DATEDIF(I2592,'ObjProd (2)'!$C$25,"y")=1,"an ","ans "),"") &amp;
   IF(DATEDIF(I2592,'ObjProd (2)'!$C$25,"ym")&gt;0,DATEDIF(I2592,'ObjProd (2)'!$C$25,"ym") &amp; " mois ", "") &amp;
   IF(INT(('ObjProd (2)'!$C$25-EDATE(I2592,DATEDIF(I2592,'ObjProd (2)'!$C$25,"y")*12+DATEDIF(I2592,'ObjProd (2)'!$C$25,"ym")))/7)&gt;0,
      INT(('ObjProd (2)'!$C$25-EDATE(I2592,DATEDIF(I2592,'ObjProd (2)'!$C$25,"y")*12+DATEDIF(I2592,'ObjProd (2)'!$C$25,"ym")))/7) &amp; " sem.",
      "")
)
)</f>
        <v/>
      </c>
      <c r="L2592" s="11" t="str">
        <f t="shared" si="408"/>
        <v/>
      </c>
      <c r="M2592" s="9" t="str">
        <f t="shared" si="404"/>
        <v/>
      </c>
      <c r="N2592" s="9" t="str" cm="1">
        <f t="array" aca="1" ref="N2592" ca="1">LEFT(L2592, IF(ISNUMBER(SUBSTITUTE(_xludf.MID(L2592, 2, 1), ".", ",")), 1, 2))</f>
        <v/>
      </c>
      <c r="O2592" s="19" t="str">
        <f t="shared" ca="1" si="410"/>
        <v/>
      </c>
      <c r="P2592" s="9" t="str">
        <f t="shared" ca="1" si="411"/>
        <v/>
      </c>
      <c r="Q2592" s="9" t="str">
        <f t="shared" ca="1" si="412"/>
        <v/>
      </c>
      <c r="R2592" s="9" t="str">
        <f t="shared" si="405"/>
        <v/>
      </c>
      <c r="S2592" t="str" cm="1">
        <f t="array" ref="S2592">IF(ISBLANK(C2592),"",IFERROR(INDEX(ListeSeries!$A$2:$A$1045, MATCH(1, (DatasScan!G2592=ListeSeries!$B$2:$B$1045) * (DatasScan!H2592&gt;=ListeSeries!$D$2:$D$1045) * (DatasScan!H2592&lt;=ListeSeries!$E$2:$E$1045), 0)), "no match"))</f>
        <v/>
      </c>
      <c r="T2592" s="7" t="str" cm="1">
        <f t="array" ref="T2592">IF(ISBLANK(C2592),"",IFERROR(INDEX(ListeSeries!$C$2:$C$1045, MATCH(1, (DatasScan!G2592=ListeSeries!$B$2:$B$1045) * (DatasScan!H2592&gt;=ListeSeries!$D$2:$D$1045) * (DatasScan!H2592&lt;=ListeSeries!$E$2:$E$1045), 0)), "no match"))</f>
        <v/>
      </c>
      <c r="U2592" s="11" t="str" cm="1">
        <f t="array" ref="U2592">IF(ISBLANK(C2592),"",IFERROR(INDEX(ListeSeries!$F$2:$F$1045, MATCH(1, (DatasScan!G2592=ListeSeries!$B$2:$B$1045) * (DatasScan!H2592&gt;=ListeSeries!$D$2:$D$1045) * (DatasScan!H2592&lt;=ListeSeries!$E$2:$E$1045), 0)), "no match"))</f>
        <v/>
      </c>
    </row>
    <row r="2593" spans="1:21" ht="15" customHeight="1" x14ac:dyDescent="0.25">
      <c r="A2593" s="6" t="str">
        <f t="shared" si="406"/>
        <v/>
      </c>
      <c r="B2593" s="272"/>
      <c r="F2593" s="7" t="str">
        <f t="shared" si="409"/>
        <v/>
      </c>
      <c r="G2593" s="21" t="str">
        <f>IF(ISBLANK(C2593),"",_xlfn.XLOOKUP(_xlfn.XLOOKUP(VALUE(LEFT(C2593,4)),Souches!$B$2:$B$15000,Souches!$E$2:$E$15000),Varietes!$B$2:$B$500,Varietes!$C$2:$C$500))</f>
        <v/>
      </c>
      <c r="H2593" s="19" t="str">
        <f>IF(ISBLANK(C2593),"",_xlfn.XLOOKUP(VALUE(LEFT(C2593,4)),Souches!$B$2:$B$15000,Souches!$D$2:$D$15000))</f>
        <v/>
      </c>
      <c r="I2593" s="10" t="str">
        <f t="shared" si="407"/>
        <v/>
      </c>
      <c r="J2593" s="19" t="str">
        <f>IF(I2593="","",INT(('ObjProd (2)'!$C$25-I2593)/7 * (ABS('ObjProd (2)'!$C$25-I2593)&gt;=7)))</f>
        <v/>
      </c>
      <c r="K2593" s="10" t="str">
        <f>IF(I2593="","",
IF(AND(DATEDIF(I2593,'ObjProd (2)'!$C$25,"y")=0,DATEDIF(I2593,'ObjProd (2)'!$C$25,"ym")=0,
   INT(('ObjProd (2)'!$C$25-EDATE(I2593,DATEDIF(I2593,'ObjProd (2)'!$C$25,"y")*12+DATEDIF(I2593,'ObjProd (2)'!$C$25,"ym")))/7)=0),
   "&lt; 1 sem.",
   IF(DATEDIF(I2593,'ObjProd (2)'!$C$25,"y")&gt;0,DATEDIF(I2593,'ObjProd (2)'!$C$25,"y") &amp; " " &amp; IF(DATEDIF(I2593,'ObjProd (2)'!$C$25,"y")=1,"an ","ans "),"") &amp;
   IF(DATEDIF(I2593,'ObjProd (2)'!$C$25,"ym")&gt;0,DATEDIF(I2593,'ObjProd (2)'!$C$25,"ym") &amp; " mois ", "") &amp;
   IF(INT(('ObjProd (2)'!$C$25-EDATE(I2593,DATEDIF(I2593,'ObjProd (2)'!$C$25,"y")*12+DATEDIF(I2593,'ObjProd (2)'!$C$25,"ym")))/7)&gt;0,
      INT(('ObjProd (2)'!$C$25-EDATE(I2593,DATEDIF(I2593,'ObjProd (2)'!$C$25,"y")*12+DATEDIF(I2593,'ObjProd (2)'!$C$25,"ym")))/7) &amp; " sem.",
      "")
)
)</f>
        <v/>
      </c>
      <c r="L2593" s="11" t="str">
        <f t="shared" si="408"/>
        <v/>
      </c>
      <c r="M2593" s="9" t="str">
        <f t="shared" si="404"/>
        <v/>
      </c>
      <c r="N2593" s="9" t="str" cm="1">
        <f t="array" aca="1" ref="N2593" ca="1">LEFT(L2593, IF(ISNUMBER(SUBSTITUTE(_xludf.MID(L2593, 2, 1), ".", ",")), 1, 2))</f>
        <v/>
      </c>
      <c r="O2593" s="19" t="str">
        <f t="shared" ca="1" si="410"/>
        <v/>
      </c>
      <c r="P2593" s="9" t="str">
        <f t="shared" ca="1" si="411"/>
        <v/>
      </c>
      <c r="Q2593" s="9" t="str">
        <f t="shared" ca="1" si="412"/>
        <v/>
      </c>
      <c r="R2593" s="9" t="str">
        <f t="shared" si="405"/>
        <v/>
      </c>
      <c r="S2593" t="str" cm="1">
        <f t="array" ref="S2593">IF(ISBLANK(C2593),"",IFERROR(INDEX(ListeSeries!$A$2:$A$1045, MATCH(1, (DatasScan!G2593=ListeSeries!$B$2:$B$1045) * (DatasScan!H2593&gt;=ListeSeries!$D$2:$D$1045) * (DatasScan!H2593&lt;=ListeSeries!$E$2:$E$1045), 0)), "no match"))</f>
        <v/>
      </c>
      <c r="T2593" s="7" t="str" cm="1">
        <f t="array" ref="T2593">IF(ISBLANK(C2593),"",IFERROR(INDEX(ListeSeries!$C$2:$C$1045, MATCH(1, (DatasScan!G2593=ListeSeries!$B$2:$B$1045) * (DatasScan!H2593&gt;=ListeSeries!$D$2:$D$1045) * (DatasScan!H2593&lt;=ListeSeries!$E$2:$E$1045), 0)), "no match"))</f>
        <v/>
      </c>
      <c r="U2593" s="11" t="str" cm="1">
        <f t="array" ref="U2593">IF(ISBLANK(C2593),"",IFERROR(INDEX(ListeSeries!$F$2:$F$1045, MATCH(1, (DatasScan!G2593=ListeSeries!$B$2:$B$1045) * (DatasScan!H2593&gt;=ListeSeries!$D$2:$D$1045) * (DatasScan!H2593&lt;=ListeSeries!$E$2:$E$1045), 0)), "no match"))</f>
        <v/>
      </c>
    </row>
    <row r="2594" spans="1:21" ht="15" customHeight="1" x14ac:dyDescent="0.25">
      <c r="A2594" s="6" t="str">
        <f t="shared" si="406"/>
        <v/>
      </c>
      <c r="B2594" s="272"/>
      <c r="F2594" s="7" t="str">
        <f t="shared" si="409"/>
        <v/>
      </c>
      <c r="G2594" s="21" t="str">
        <f>IF(ISBLANK(C2594),"",_xlfn.XLOOKUP(_xlfn.XLOOKUP(VALUE(LEFT(C2594,4)),Souches!$B$2:$B$15000,Souches!$E$2:$E$15000),Varietes!$B$2:$B$500,Varietes!$C$2:$C$500))</f>
        <v/>
      </c>
      <c r="H2594" s="19" t="str">
        <f>IF(ISBLANK(C2594),"",_xlfn.XLOOKUP(VALUE(LEFT(C2594,4)),Souches!$B$2:$B$15000,Souches!$D$2:$D$15000))</f>
        <v/>
      </c>
      <c r="I2594" s="10" t="str">
        <f t="shared" si="407"/>
        <v/>
      </c>
      <c r="J2594" s="19" t="str">
        <f>IF(I2594="","",INT(('ObjProd (2)'!$C$25-I2594)/7 * (ABS('ObjProd (2)'!$C$25-I2594)&gt;=7)))</f>
        <v/>
      </c>
      <c r="K2594" s="10" t="str">
        <f>IF(I2594="","",
IF(AND(DATEDIF(I2594,'ObjProd (2)'!$C$25,"y")=0,DATEDIF(I2594,'ObjProd (2)'!$C$25,"ym")=0,
   INT(('ObjProd (2)'!$C$25-EDATE(I2594,DATEDIF(I2594,'ObjProd (2)'!$C$25,"y")*12+DATEDIF(I2594,'ObjProd (2)'!$C$25,"ym")))/7)=0),
   "&lt; 1 sem.",
   IF(DATEDIF(I2594,'ObjProd (2)'!$C$25,"y")&gt;0,DATEDIF(I2594,'ObjProd (2)'!$C$25,"y") &amp; " " &amp; IF(DATEDIF(I2594,'ObjProd (2)'!$C$25,"y")=1,"an ","ans "),"") &amp;
   IF(DATEDIF(I2594,'ObjProd (2)'!$C$25,"ym")&gt;0,DATEDIF(I2594,'ObjProd (2)'!$C$25,"ym") &amp; " mois ", "") &amp;
   IF(INT(('ObjProd (2)'!$C$25-EDATE(I2594,DATEDIF(I2594,'ObjProd (2)'!$C$25,"y")*12+DATEDIF(I2594,'ObjProd (2)'!$C$25,"ym")))/7)&gt;0,
      INT(('ObjProd (2)'!$C$25-EDATE(I2594,DATEDIF(I2594,'ObjProd (2)'!$C$25,"y")*12+DATEDIF(I2594,'ObjProd (2)'!$C$25,"ym")))/7) &amp; " sem.",
      "")
)
)</f>
        <v/>
      </c>
      <c r="L2594" s="11" t="str">
        <f t="shared" si="408"/>
        <v/>
      </c>
      <c r="M2594" s="9" t="str">
        <f t="shared" si="404"/>
        <v/>
      </c>
      <c r="N2594" s="9" t="str" cm="1">
        <f t="array" aca="1" ref="N2594" ca="1">LEFT(L2594, IF(ISNUMBER(SUBSTITUTE(_xludf.MID(L2594, 2, 1), ".", ",")), 1, 2))</f>
        <v/>
      </c>
      <c r="O2594" s="19" t="str">
        <f t="shared" ca="1" si="410"/>
        <v/>
      </c>
      <c r="P2594" s="9" t="str">
        <f t="shared" ca="1" si="411"/>
        <v/>
      </c>
      <c r="Q2594" s="9" t="str">
        <f t="shared" ca="1" si="412"/>
        <v/>
      </c>
      <c r="R2594" s="9" t="str">
        <f t="shared" si="405"/>
        <v/>
      </c>
      <c r="S2594" t="str" cm="1">
        <f t="array" ref="S2594">IF(ISBLANK(C2594),"",IFERROR(INDEX(ListeSeries!$A$2:$A$1045, MATCH(1, (DatasScan!G2594=ListeSeries!$B$2:$B$1045) * (DatasScan!H2594&gt;=ListeSeries!$D$2:$D$1045) * (DatasScan!H2594&lt;=ListeSeries!$E$2:$E$1045), 0)), "no match"))</f>
        <v/>
      </c>
      <c r="T2594" s="7" t="str" cm="1">
        <f t="array" ref="T2594">IF(ISBLANK(C2594),"",IFERROR(INDEX(ListeSeries!$C$2:$C$1045, MATCH(1, (DatasScan!G2594=ListeSeries!$B$2:$B$1045) * (DatasScan!H2594&gt;=ListeSeries!$D$2:$D$1045) * (DatasScan!H2594&lt;=ListeSeries!$E$2:$E$1045), 0)), "no match"))</f>
        <v/>
      </c>
      <c r="U2594" s="11" t="str" cm="1">
        <f t="array" ref="U2594">IF(ISBLANK(C2594),"",IFERROR(INDEX(ListeSeries!$F$2:$F$1045, MATCH(1, (DatasScan!G2594=ListeSeries!$B$2:$B$1045) * (DatasScan!H2594&gt;=ListeSeries!$D$2:$D$1045) * (DatasScan!H2594&lt;=ListeSeries!$E$2:$E$1045), 0)), "no match"))</f>
        <v/>
      </c>
    </row>
    <row r="2595" spans="1:21" ht="15" customHeight="1" x14ac:dyDescent="0.25">
      <c r="A2595" s="6" t="str">
        <f t="shared" si="406"/>
        <v/>
      </c>
      <c r="B2595" s="272"/>
      <c r="F2595" s="7" t="str">
        <f t="shared" si="409"/>
        <v/>
      </c>
      <c r="G2595" s="21" t="str">
        <f>IF(ISBLANK(C2595),"",_xlfn.XLOOKUP(_xlfn.XLOOKUP(VALUE(LEFT(C2595,4)),Souches!$B$2:$B$15000,Souches!$E$2:$E$15000),Varietes!$B$2:$B$500,Varietes!$C$2:$C$500))</f>
        <v/>
      </c>
      <c r="H2595" s="19" t="str">
        <f>IF(ISBLANK(C2595),"",_xlfn.XLOOKUP(VALUE(LEFT(C2595,4)),Souches!$B$2:$B$15000,Souches!$D$2:$D$15000))</f>
        <v/>
      </c>
      <c r="I2595" s="10" t="str">
        <f t="shared" si="407"/>
        <v/>
      </c>
      <c r="J2595" s="19" t="str">
        <f>IF(I2595="","",INT(('ObjProd (2)'!$C$25-I2595)/7 * (ABS('ObjProd (2)'!$C$25-I2595)&gt;=7)))</f>
        <v/>
      </c>
      <c r="K2595" s="10" t="str">
        <f>IF(I2595="","",
IF(AND(DATEDIF(I2595,'ObjProd (2)'!$C$25,"y")=0,DATEDIF(I2595,'ObjProd (2)'!$C$25,"ym")=0,
   INT(('ObjProd (2)'!$C$25-EDATE(I2595,DATEDIF(I2595,'ObjProd (2)'!$C$25,"y")*12+DATEDIF(I2595,'ObjProd (2)'!$C$25,"ym")))/7)=0),
   "&lt; 1 sem.",
   IF(DATEDIF(I2595,'ObjProd (2)'!$C$25,"y")&gt;0,DATEDIF(I2595,'ObjProd (2)'!$C$25,"y") &amp; " " &amp; IF(DATEDIF(I2595,'ObjProd (2)'!$C$25,"y")=1,"an ","ans "),"") &amp;
   IF(DATEDIF(I2595,'ObjProd (2)'!$C$25,"ym")&gt;0,DATEDIF(I2595,'ObjProd (2)'!$C$25,"ym") &amp; " mois ", "") &amp;
   IF(INT(('ObjProd (2)'!$C$25-EDATE(I2595,DATEDIF(I2595,'ObjProd (2)'!$C$25,"y")*12+DATEDIF(I2595,'ObjProd (2)'!$C$25,"ym")))/7)&gt;0,
      INT(('ObjProd (2)'!$C$25-EDATE(I2595,DATEDIF(I2595,'ObjProd (2)'!$C$25,"y")*12+DATEDIF(I2595,'ObjProd (2)'!$C$25,"ym")))/7) &amp; " sem.",
      "")
)
)</f>
        <v/>
      </c>
      <c r="L2595" s="11" t="str">
        <f t="shared" si="408"/>
        <v/>
      </c>
      <c r="M2595" s="9" t="str">
        <f t="shared" si="404"/>
        <v/>
      </c>
      <c r="N2595" s="9" t="str" cm="1">
        <f t="array" aca="1" ref="N2595" ca="1">LEFT(L2595, IF(ISNUMBER(SUBSTITUTE(_xludf.MID(L2595, 2, 1), ".", ",")), 1, 2))</f>
        <v/>
      </c>
      <c r="O2595" s="19" t="str">
        <f t="shared" ca="1" si="410"/>
        <v/>
      </c>
      <c r="P2595" s="9" t="str">
        <f t="shared" ca="1" si="411"/>
        <v/>
      </c>
      <c r="Q2595" s="9" t="str">
        <f t="shared" ca="1" si="412"/>
        <v/>
      </c>
      <c r="R2595" s="9" t="str">
        <f t="shared" si="405"/>
        <v/>
      </c>
      <c r="S2595" t="str" cm="1">
        <f t="array" ref="S2595">IF(ISBLANK(C2595),"",IFERROR(INDEX(ListeSeries!$A$2:$A$1045, MATCH(1, (DatasScan!G2595=ListeSeries!$B$2:$B$1045) * (DatasScan!H2595&gt;=ListeSeries!$D$2:$D$1045) * (DatasScan!H2595&lt;=ListeSeries!$E$2:$E$1045), 0)), "no match"))</f>
        <v/>
      </c>
      <c r="T2595" s="7" t="str" cm="1">
        <f t="array" ref="T2595">IF(ISBLANK(C2595),"",IFERROR(INDEX(ListeSeries!$C$2:$C$1045, MATCH(1, (DatasScan!G2595=ListeSeries!$B$2:$B$1045) * (DatasScan!H2595&gt;=ListeSeries!$D$2:$D$1045) * (DatasScan!H2595&lt;=ListeSeries!$E$2:$E$1045), 0)), "no match"))</f>
        <v/>
      </c>
      <c r="U2595" s="11" t="str" cm="1">
        <f t="array" ref="U2595">IF(ISBLANK(C2595),"",IFERROR(INDEX(ListeSeries!$F$2:$F$1045, MATCH(1, (DatasScan!G2595=ListeSeries!$B$2:$B$1045) * (DatasScan!H2595&gt;=ListeSeries!$D$2:$D$1045) * (DatasScan!H2595&lt;=ListeSeries!$E$2:$E$1045), 0)), "no match"))</f>
        <v/>
      </c>
    </row>
    <row r="2596" spans="1:21" ht="15" customHeight="1" x14ac:dyDescent="0.25">
      <c r="A2596" s="6" t="str">
        <f t="shared" si="406"/>
        <v/>
      </c>
      <c r="B2596" s="272"/>
      <c r="F2596" s="7" t="str">
        <f t="shared" si="409"/>
        <v/>
      </c>
      <c r="G2596" s="21" t="str">
        <f>IF(ISBLANK(C2596),"",_xlfn.XLOOKUP(_xlfn.XLOOKUP(VALUE(LEFT(C2596,4)),Souches!$B$2:$B$15000,Souches!$E$2:$E$15000),Varietes!$B$2:$B$500,Varietes!$C$2:$C$500))</f>
        <v/>
      </c>
      <c r="H2596" s="19" t="str">
        <f>IF(ISBLANK(C2596),"",_xlfn.XLOOKUP(VALUE(LEFT(C2596,4)),Souches!$B$2:$B$15000,Souches!$D$2:$D$15000))</f>
        <v/>
      </c>
      <c r="I2596" s="10" t="str">
        <f t="shared" si="407"/>
        <v/>
      </c>
      <c r="J2596" s="19" t="str">
        <f>IF(I2596="","",INT(('ObjProd (2)'!$C$25-I2596)/7 * (ABS('ObjProd (2)'!$C$25-I2596)&gt;=7)))</f>
        <v/>
      </c>
      <c r="K2596" s="10" t="str">
        <f>IF(I2596="","",
IF(AND(DATEDIF(I2596,'ObjProd (2)'!$C$25,"y")=0,DATEDIF(I2596,'ObjProd (2)'!$C$25,"ym")=0,
   INT(('ObjProd (2)'!$C$25-EDATE(I2596,DATEDIF(I2596,'ObjProd (2)'!$C$25,"y")*12+DATEDIF(I2596,'ObjProd (2)'!$C$25,"ym")))/7)=0),
   "&lt; 1 sem.",
   IF(DATEDIF(I2596,'ObjProd (2)'!$C$25,"y")&gt;0,DATEDIF(I2596,'ObjProd (2)'!$C$25,"y") &amp; " " &amp; IF(DATEDIF(I2596,'ObjProd (2)'!$C$25,"y")=1,"an ","ans "),"") &amp;
   IF(DATEDIF(I2596,'ObjProd (2)'!$C$25,"ym")&gt;0,DATEDIF(I2596,'ObjProd (2)'!$C$25,"ym") &amp; " mois ", "") &amp;
   IF(INT(('ObjProd (2)'!$C$25-EDATE(I2596,DATEDIF(I2596,'ObjProd (2)'!$C$25,"y")*12+DATEDIF(I2596,'ObjProd (2)'!$C$25,"ym")))/7)&gt;0,
      INT(('ObjProd (2)'!$C$25-EDATE(I2596,DATEDIF(I2596,'ObjProd (2)'!$C$25,"y")*12+DATEDIF(I2596,'ObjProd (2)'!$C$25,"ym")))/7) &amp; " sem.",
      "")
)
)</f>
        <v/>
      </c>
      <c r="L2596" s="11" t="str">
        <f t="shared" si="408"/>
        <v/>
      </c>
      <c r="M2596" s="9" t="str">
        <f t="shared" si="404"/>
        <v/>
      </c>
      <c r="N2596" s="9" t="str" cm="1">
        <f t="array" aca="1" ref="N2596" ca="1">LEFT(L2596, IF(ISNUMBER(SUBSTITUTE(_xludf.MID(L2596, 2, 1), ".", ",")), 1, 2))</f>
        <v/>
      </c>
      <c r="O2596" s="19" t="str">
        <f t="shared" ca="1" si="410"/>
        <v/>
      </c>
      <c r="P2596" s="9" t="str">
        <f t="shared" ca="1" si="411"/>
        <v/>
      </c>
      <c r="Q2596" s="9" t="str">
        <f t="shared" ca="1" si="412"/>
        <v/>
      </c>
      <c r="R2596" s="9" t="str">
        <f t="shared" si="405"/>
        <v/>
      </c>
      <c r="S2596" t="str" cm="1">
        <f t="array" ref="S2596">IF(ISBLANK(C2596),"",IFERROR(INDEX(ListeSeries!$A$2:$A$1045, MATCH(1, (DatasScan!G2596=ListeSeries!$B$2:$B$1045) * (DatasScan!H2596&gt;=ListeSeries!$D$2:$D$1045) * (DatasScan!H2596&lt;=ListeSeries!$E$2:$E$1045), 0)), "no match"))</f>
        <v/>
      </c>
      <c r="T2596" s="7" t="str" cm="1">
        <f t="array" ref="T2596">IF(ISBLANK(C2596),"",IFERROR(INDEX(ListeSeries!$C$2:$C$1045, MATCH(1, (DatasScan!G2596=ListeSeries!$B$2:$B$1045) * (DatasScan!H2596&gt;=ListeSeries!$D$2:$D$1045) * (DatasScan!H2596&lt;=ListeSeries!$E$2:$E$1045), 0)), "no match"))</f>
        <v/>
      </c>
      <c r="U2596" s="11" t="str" cm="1">
        <f t="array" ref="U2596">IF(ISBLANK(C2596),"",IFERROR(INDEX(ListeSeries!$F$2:$F$1045, MATCH(1, (DatasScan!G2596=ListeSeries!$B$2:$B$1045) * (DatasScan!H2596&gt;=ListeSeries!$D$2:$D$1045) * (DatasScan!H2596&lt;=ListeSeries!$E$2:$E$1045), 0)), "no match"))</f>
        <v/>
      </c>
    </row>
    <row r="2597" spans="1:21" ht="15" customHeight="1" x14ac:dyDescent="0.25">
      <c r="A2597" s="6" t="str">
        <f t="shared" si="406"/>
        <v/>
      </c>
      <c r="B2597" s="272"/>
      <c r="F2597" s="7" t="str">
        <f t="shared" si="409"/>
        <v/>
      </c>
      <c r="G2597" s="21" t="str">
        <f>IF(ISBLANK(C2597),"",_xlfn.XLOOKUP(_xlfn.XLOOKUP(VALUE(LEFT(C2597,4)),Souches!$B$2:$B$15000,Souches!$E$2:$E$15000),Varietes!$B$2:$B$500,Varietes!$C$2:$C$500))</f>
        <v/>
      </c>
      <c r="H2597" s="19" t="str">
        <f>IF(ISBLANK(C2597),"",_xlfn.XLOOKUP(VALUE(LEFT(C2597,4)),Souches!$B$2:$B$15000,Souches!$D$2:$D$15000))</f>
        <v/>
      </c>
      <c r="I2597" s="10" t="str">
        <f t="shared" si="407"/>
        <v/>
      </c>
      <c r="J2597" s="19" t="str">
        <f>IF(I2597="","",INT(('ObjProd (2)'!$C$25-I2597)/7 * (ABS('ObjProd (2)'!$C$25-I2597)&gt;=7)))</f>
        <v/>
      </c>
      <c r="K2597" s="10" t="str">
        <f>IF(I2597="","",
IF(AND(DATEDIF(I2597,'ObjProd (2)'!$C$25,"y")=0,DATEDIF(I2597,'ObjProd (2)'!$C$25,"ym")=0,
   INT(('ObjProd (2)'!$C$25-EDATE(I2597,DATEDIF(I2597,'ObjProd (2)'!$C$25,"y")*12+DATEDIF(I2597,'ObjProd (2)'!$C$25,"ym")))/7)=0),
   "&lt; 1 sem.",
   IF(DATEDIF(I2597,'ObjProd (2)'!$C$25,"y")&gt;0,DATEDIF(I2597,'ObjProd (2)'!$C$25,"y") &amp; " " &amp; IF(DATEDIF(I2597,'ObjProd (2)'!$C$25,"y")=1,"an ","ans "),"") &amp;
   IF(DATEDIF(I2597,'ObjProd (2)'!$C$25,"ym")&gt;0,DATEDIF(I2597,'ObjProd (2)'!$C$25,"ym") &amp; " mois ", "") &amp;
   IF(INT(('ObjProd (2)'!$C$25-EDATE(I2597,DATEDIF(I2597,'ObjProd (2)'!$C$25,"y")*12+DATEDIF(I2597,'ObjProd (2)'!$C$25,"ym")))/7)&gt;0,
      INT(('ObjProd (2)'!$C$25-EDATE(I2597,DATEDIF(I2597,'ObjProd (2)'!$C$25,"y")*12+DATEDIF(I2597,'ObjProd (2)'!$C$25,"ym")))/7) &amp; " sem.",
      "")
)
)</f>
        <v/>
      </c>
      <c r="L2597" s="11" t="str">
        <f t="shared" si="408"/>
        <v/>
      </c>
      <c r="M2597" s="9" t="str">
        <f t="shared" si="404"/>
        <v/>
      </c>
      <c r="N2597" s="9" t="str" cm="1">
        <f t="array" aca="1" ref="N2597" ca="1">LEFT(L2597, IF(ISNUMBER(SUBSTITUTE(_xludf.MID(L2597, 2, 1), ".", ",")), 1, 2))</f>
        <v/>
      </c>
      <c r="O2597" s="19" t="str">
        <f t="shared" ca="1" si="410"/>
        <v/>
      </c>
      <c r="P2597" s="9" t="str">
        <f t="shared" ca="1" si="411"/>
        <v/>
      </c>
      <c r="Q2597" s="9" t="str">
        <f t="shared" ca="1" si="412"/>
        <v/>
      </c>
      <c r="R2597" s="9" t="str">
        <f t="shared" si="405"/>
        <v/>
      </c>
      <c r="S2597" t="str" cm="1">
        <f t="array" ref="S2597">IF(ISBLANK(C2597),"",IFERROR(INDEX(ListeSeries!$A$2:$A$1045, MATCH(1, (DatasScan!G2597=ListeSeries!$B$2:$B$1045) * (DatasScan!H2597&gt;=ListeSeries!$D$2:$D$1045) * (DatasScan!H2597&lt;=ListeSeries!$E$2:$E$1045), 0)), "no match"))</f>
        <v/>
      </c>
      <c r="T2597" s="7" t="str" cm="1">
        <f t="array" ref="T2597">IF(ISBLANK(C2597),"",IFERROR(INDEX(ListeSeries!$C$2:$C$1045, MATCH(1, (DatasScan!G2597=ListeSeries!$B$2:$B$1045) * (DatasScan!H2597&gt;=ListeSeries!$D$2:$D$1045) * (DatasScan!H2597&lt;=ListeSeries!$E$2:$E$1045), 0)), "no match"))</f>
        <v/>
      </c>
      <c r="U2597" s="11" t="str" cm="1">
        <f t="array" ref="U2597">IF(ISBLANK(C2597),"",IFERROR(INDEX(ListeSeries!$F$2:$F$1045, MATCH(1, (DatasScan!G2597=ListeSeries!$B$2:$B$1045) * (DatasScan!H2597&gt;=ListeSeries!$D$2:$D$1045) * (DatasScan!H2597&lt;=ListeSeries!$E$2:$E$1045), 0)), "no match"))</f>
        <v/>
      </c>
    </row>
    <row r="2598" spans="1:21" ht="15" customHeight="1" x14ac:dyDescent="0.25">
      <c r="A2598" s="6" t="str">
        <f t="shared" si="406"/>
        <v/>
      </c>
      <c r="B2598" s="272"/>
      <c r="F2598" s="7" t="str">
        <f t="shared" si="409"/>
        <v/>
      </c>
      <c r="G2598" s="21" t="str">
        <f>IF(ISBLANK(C2598),"",_xlfn.XLOOKUP(_xlfn.XLOOKUP(VALUE(LEFT(C2598,4)),Souches!$B$2:$B$15000,Souches!$E$2:$E$15000),Varietes!$B$2:$B$500,Varietes!$C$2:$C$500))</f>
        <v/>
      </c>
      <c r="H2598" s="19" t="str">
        <f>IF(ISBLANK(C2598),"",_xlfn.XLOOKUP(VALUE(LEFT(C2598,4)),Souches!$B$2:$B$15000,Souches!$D$2:$D$15000))</f>
        <v/>
      </c>
      <c r="I2598" s="10" t="str">
        <f t="shared" si="407"/>
        <v/>
      </c>
      <c r="J2598" s="19" t="str">
        <f>IF(I2598="","",INT(('ObjProd (2)'!$C$25-I2598)/7 * (ABS('ObjProd (2)'!$C$25-I2598)&gt;=7)))</f>
        <v/>
      </c>
      <c r="K2598" s="10" t="str">
        <f>IF(I2598="","",
IF(AND(DATEDIF(I2598,'ObjProd (2)'!$C$25,"y")=0,DATEDIF(I2598,'ObjProd (2)'!$C$25,"ym")=0,
   INT(('ObjProd (2)'!$C$25-EDATE(I2598,DATEDIF(I2598,'ObjProd (2)'!$C$25,"y")*12+DATEDIF(I2598,'ObjProd (2)'!$C$25,"ym")))/7)=0),
   "&lt; 1 sem.",
   IF(DATEDIF(I2598,'ObjProd (2)'!$C$25,"y")&gt;0,DATEDIF(I2598,'ObjProd (2)'!$C$25,"y") &amp; " " &amp; IF(DATEDIF(I2598,'ObjProd (2)'!$C$25,"y")=1,"an ","ans "),"") &amp;
   IF(DATEDIF(I2598,'ObjProd (2)'!$C$25,"ym")&gt;0,DATEDIF(I2598,'ObjProd (2)'!$C$25,"ym") &amp; " mois ", "") &amp;
   IF(INT(('ObjProd (2)'!$C$25-EDATE(I2598,DATEDIF(I2598,'ObjProd (2)'!$C$25,"y")*12+DATEDIF(I2598,'ObjProd (2)'!$C$25,"ym")))/7)&gt;0,
      INT(('ObjProd (2)'!$C$25-EDATE(I2598,DATEDIF(I2598,'ObjProd (2)'!$C$25,"y")*12+DATEDIF(I2598,'ObjProd (2)'!$C$25,"ym")))/7) &amp; " sem.",
      "")
)
)</f>
        <v/>
      </c>
      <c r="L2598" s="11" t="str">
        <f t="shared" si="408"/>
        <v/>
      </c>
      <c r="M2598" s="9" t="str">
        <f t="shared" si="404"/>
        <v/>
      </c>
      <c r="N2598" s="9" t="str" cm="1">
        <f t="array" aca="1" ref="N2598" ca="1">LEFT(L2598, IF(ISNUMBER(SUBSTITUTE(_xludf.MID(L2598, 2, 1), ".", ",")), 1, 2))</f>
        <v/>
      </c>
      <c r="O2598" s="19" t="str">
        <f t="shared" ca="1" si="410"/>
        <v/>
      </c>
      <c r="P2598" s="9" t="str">
        <f t="shared" ca="1" si="411"/>
        <v/>
      </c>
      <c r="Q2598" s="9" t="str">
        <f t="shared" ca="1" si="412"/>
        <v/>
      </c>
      <c r="R2598" s="9" t="str">
        <f t="shared" si="405"/>
        <v/>
      </c>
      <c r="S2598" t="str" cm="1">
        <f t="array" ref="S2598">IF(ISBLANK(C2598),"",IFERROR(INDEX(ListeSeries!$A$2:$A$1045, MATCH(1, (DatasScan!G2598=ListeSeries!$B$2:$B$1045) * (DatasScan!H2598&gt;=ListeSeries!$D$2:$D$1045) * (DatasScan!H2598&lt;=ListeSeries!$E$2:$E$1045), 0)), "no match"))</f>
        <v/>
      </c>
      <c r="T2598" s="7" t="str" cm="1">
        <f t="array" ref="T2598">IF(ISBLANK(C2598),"",IFERROR(INDEX(ListeSeries!$C$2:$C$1045, MATCH(1, (DatasScan!G2598=ListeSeries!$B$2:$B$1045) * (DatasScan!H2598&gt;=ListeSeries!$D$2:$D$1045) * (DatasScan!H2598&lt;=ListeSeries!$E$2:$E$1045), 0)), "no match"))</f>
        <v/>
      </c>
      <c r="U2598" s="11" t="str" cm="1">
        <f t="array" ref="U2598">IF(ISBLANK(C2598),"",IFERROR(INDEX(ListeSeries!$F$2:$F$1045, MATCH(1, (DatasScan!G2598=ListeSeries!$B$2:$B$1045) * (DatasScan!H2598&gt;=ListeSeries!$D$2:$D$1045) * (DatasScan!H2598&lt;=ListeSeries!$E$2:$E$1045), 0)), "no match"))</f>
        <v/>
      </c>
    </row>
    <row r="2599" spans="1:21" ht="15" customHeight="1" x14ac:dyDescent="0.25">
      <c r="A2599" s="6" t="str">
        <f t="shared" si="406"/>
        <v/>
      </c>
      <c r="B2599" s="272"/>
      <c r="F2599" s="7" t="str">
        <f t="shared" si="409"/>
        <v/>
      </c>
      <c r="G2599" s="21" t="str">
        <f>IF(ISBLANK(C2599),"",_xlfn.XLOOKUP(_xlfn.XLOOKUP(VALUE(LEFT(C2599,4)),Souches!$B$2:$B$15000,Souches!$E$2:$E$15000),Varietes!$B$2:$B$500,Varietes!$C$2:$C$500))</f>
        <v/>
      </c>
      <c r="H2599" s="19" t="str">
        <f>IF(ISBLANK(C2599),"",_xlfn.XLOOKUP(VALUE(LEFT(C2599,4)),Souches!$B$2:$B$15000,Souches!$D$2:$D$15000))</f>
        <v/>
      </c>
      <c r="I2599" s="10" t="str">
        <f t="shared" si="407"/>
        <v/>
      </c>
      <c r="J2599" s="19" t="str">
        <f>IF(I2599="","",INT(('ObjProd (2)'!$C$25-I2599)/7 * (ABS('ObjProd (2)'!$C$25-I2599)&gt;=7)))</f>
        <v/>
      </c>
      <c r="K2599" s="10" t="str">
        <f>IF(I2599="","",
IF(AND(DATEDIF(I2599,'ObjProd (2)'!$C$25,"y")=0,DATEDIF(I2599,'ObjProd (2)'!$C$25,"ym")=0,
   INT(('ObjProd (2)'!$C$25-EDATE(I2599,DATEDIF(I2599,'ObjProd (2)'!$C$25,"y")*12+DATEDIF(I2599,'ObjProd (2)'!$C$25,"ym")))/7)=0),
   "&lt; 1 sem.",
   IF(DATEDIF(I2599,'ObjProd (2)'!$C$25,"y")&gt;0,DATEDIF(I2599,'ObjProd (2)'!$C$25,"y") &amp; " " &amp; IF(DATEDIF(I2599,'ObjProd (2)'!$C$25,"y")=1,"an ","ans "),"") &amp;
   IF(DATEDIF(I2599,'ObjProd (2)'!$C$25,"ym")&gt;0,DATEDIF(I2599,'ObjProd (2)'!$C$25,"ym") &amp; " mois ", "") &amp;
   IF(INT(('ObjProd (2)'!$C$25-EDATE(I2599,DATEDIF(I2599,'ObjProd (2)'!$C$25,"y")*12+DATEDIF(I2599,'ObjProd (2)'!$C$25,"ym")))/7)&gt;0,
      INT(('ObjProd (2)'!$C$25-EDATE(I2599,DATEDIF(I2599,'ObjProd (2)'!$C$25,"y")*12+DATEDIF(I2599,'ObjProd (2)'!$C$25,"ym")))/7) &amp; " sem.",
      "")
)
)</f>
        <v/>
      </c>
      <c r="L2599" s="11" t="str">
        <f t="shared" si="408"/>
        <v/>
      </c>
      <c r="M2599" s="9" t="str">
        <f t="shared" si="404"/>
        <v/>
      </c>
      <c r="N2599" s="9" t="str" cm="1">
        <f t="array" aca="1" ref="N2599" ca="1">LEFT(L2599, IF(ISNUMBER(SUBSTITUTE(_xludf.MID(L2599, 2, 1), ".", ",")), 1, 2))</f>
        <v/>
      </c>
      <c r="O2599" s="19" t="str">
        <f t="shared" ca="1" si="410"/>
        <v/>
      </c>
      <c r="P2599" s="9" t="str">
        <f t="shared" ca="1" si="411"/>
        <v/>
      </c>
      <c r="Q2599" s="9" t="str">
        <f t="shared" ca="1" si="412"/>
        <v/>
      </c>
      <c r="R2599" s="9" t="str">
        <f t="shared" si="405"/>
        <v/>
      </c>
      <c r="S2599" t="str" cm="1">
        <f t="array" ref="S2599">IF(ISBLANK(C2599),"",IFERROR(INDEX(ListeSeries!$A$2:$A$1045, MATCH(1, (DatasScan!G2599=ListeSeries!$B$2:$B$1045) * (DatasScan!H2599&gt;=ListeSeries!$D$2:$D$1045) * (DatasScan!H2599&lt;=ListeSeries!$E$2:$E$1045), 0)), "no match"))</f>
        <v/>
      </c>
      <c r="T2599" s="7" t="str" cm="1">
        <f t="array" ref="T2599">IF(ISBLANK(C2599),"",IFERROR(INDEX(ListeSeries!$C$2:$C$1045, MATCH(1, (DatasScan!G2599=ListeSeries!$B$2:$B$1045) * (DatasScan!H2599&gt;=ListeSeries!$D$2:$D$1045) * (DatasScan!H2599&lt;=ListeSeries!$E$2:$E$1045), 0)), "no match"))</f>
        <v/>
      </c>
      <c r="U2599" s="11" t="str" cm="1">
        <f t="array" ref="U2599">IF(ISBLANK(C2599),"",IFERROR(INDEX(ListeSeries!$F$2:$F$1045, MATCH(1, (DatasScan!G2599=ListeSeries!$B$2:$B$1045) * (DatasScan!H2599&gt;=ListeSeries!$D$2:$D$1045) * (DatasScan!H2599&lt;=ListeSeries!$E$2:$E$1045), 0)), "no match"))</f>
        <v/>
      </c>
    </row>
    <row r="2600" spans="1:21" ht="15" customHeight="1" x14ac:dyDescent="0.25">
      <c r="A2600" s="6" t="str">
        <f t="shared" si="406"/>
        <v/>
      </c>
      <c r="B2600" s="272"/>
      <c r="F2600" s="7" t="str">
        <f t="shared" si="409"/>
        <v/>
      </c>
      <c r="G2600" s="21" t="str">
        <f>IF(ISBLANK(C2600),"",_xlfn.XLOOKUP(_xlfn.XLOOKUP(VALUE(LEFT(C2600,4)),Souches!$B$2:$B$15000,Souches!$E$2:$E$15000),Varietes!$B$2:$B$500,Varietes!$C$2:$C$500))</f>
        <v/>
      </c>
      <c r="H2600" s="19" t="str">
        <f>IF(ISBLANK(C2600),"",_xlfn.XLOOKUP(VALUE(LEFT(C2600,4)),Souches!$B$2:$B$15000,Souches!$D$2:$D$15000))</f>
        <v/>
      </c>
      <c r="I2600" s="10" t="str">
        <f t="shared" si="407"/>
        <v/>
      </c>
      <c r="J2600" s="19" t="str">
        <f>IF(I2600="","",INT(('ObjProd (2)'!$C$25-I2600)/7 * (ABS('ObjProd (2)'!$C$25-I2600)&gt;=7)))</f>
        <v/>
      </c>
      <c r="K2600" s="10" t="str">
        <f>IF(I2600="","",
IF(AND(DATEDIF(I2600,'ObjProd (2)'!$C$25,"y")=0,DATEDIF(I2600,'ObjProd (2)'!$C$25,"ym")=0,
   INT(('ObjProd (2)'!$C$25-EDATE(I2600,DATEDIF(I2600,'ObjProd (2)'!$C$25,"y")*12+DATEDIF(I2600,'ObjProd (2)'!$C$25,"ym")))/7)=0),
   "&lt; 1 sem.",
   IF(DATEDIF(I2600,'ObjProd (2)'!$C$25,"y")&gt;0,DATEDIF(I2600,'ObjProd (2)'!$C$25,"y") &amp; " " &amp; IF(DATEDIF(I2600,'ObjProd (2)'!$C$25,"y")=1,"an ","ans "),"") &amp;
   IF(DATEDIF(I2600,'ObjProd (2)'!$C$25,"ym")&gt;0,DATEDIF(I2600,'ObjProd (2)'!$C$25,"ym") &amp; " mois ", "") &amp;
   IF(INT(('ObjProd (2)'!$C$25-EDATE(I2600,DATEDIF(I2600,'ObjProd (2)'!$C$25,"y")*12+DATEDIF(I2600,'ObjProd (2)'!$C$25,"ym")))/7)&gt;0,
      INT(('ObjProd (2)'!$C$25-EDATE(I2600,DATEDIF(I2600,'ObjProd (2)'!$C$25,"y")*12+DATEDIF(I2600,'ObjProd (2)'!$C$25,"ym")))/7) &amp; " sem.",
      "")
)
)</f>
        <v/>
      </c>
      <c r="L2600" s="11" t="str">
        <f t="shared" si="408"/>
        <v/>
      </c>
      <c r="M2600" s="9" t="str">
        <f t="shared" si="404"/>
        <v/>
      </c>
      <c r="N2600" s="9" t="str" cm="1">
        <f t="array" aca="1" ref="N2600" ca="1">LEFT(L2600, IF(ISNUMBER(SUBSTITUTE(_xludf.MID(L2600, 2, 1), ".", ",")), 1, 2))</f>
        <v/>
      </c>
      <c r="O2600" s="19" t="str">
        <f t="shared" ca="1" si="410"/>
        <v/>
      </c>
      <c r="P2600" s="9" t="str">
        <f t="shared" ca="1" si="411"/>
        <v/>
      </c>
      <c r="Q2600" s="9" t="str">
        <f t="shared" ca="1" si="412"/>
        <v/>
      </c>
      <c r="R2600" s="9" t="str">
        <f t="shared" si="405"/>
        <v/>
      </c>
      <c r="S2600" t="str" cm="1">
        <f t="array" ref="S2600">IF(ISBLANK(C2600),"",IFERROR(INDEX(ListeSeries!$A$2:$A$1045, MATCH(1, (DatasScan!G2600=ListeSeries!$B$2:$B$1045) * (DatasScan!H2600&gt;=ListeSeries!$D$2:$D$1045) * (DatasScan!H2600&lt;=ListeSeries!$E$2:$E$1045), 0)), "no match"))</f>
        <v/>
      </c>
      <c r="T2600" s="7" t="str" cm="1">
        <f t="array" ref="T2600">IF(ISBLANK(C2600),"",IFERROR(INDEX(ListeSeries!$C$2:$C$1045, MATCH(1, (DatasScan!G2600=ListeSeries!$B$2:$B$1045) * (DatasScan!H2600&gt;=ListeSeries!$D$2:$D$1045) * (DatasScan!H2600&lt;=ListeSeries!$E$2:$E$1045), 0)), "no match"))</f>
        <v/>
      </c>
      <c r="U2600" s="11" t="str" cm="1">
        <f t="array" ref="U2600">IF(ISBLANK(C2600),"",IFERROR(INDEX(ListeSeries!$F$2:$F$1045, MATCH(1, (DatasScan!G2600=ListeSeries!$B$2:$B$1045) * (DatasScan!H2600&gt;=ListeSeries!$D$2:$D$1045) * (DatasScan!H2600&lt;=ListeSeries!$E$2:$E$1045), 0)), "no match"))</f>
        <v/>
      </c>
    </row>
    <row r="2601" spans="1:21" ht="15" customHeight="1" x14ac:dyDescent="0.25">
      <c r="A2601" s="6" t="str">
        <f t="shared" si="406"/>
        <v/>
      </c>
      <c r="B2601" s="272"/>
      <c r="F2601" s="7" t="str">
        <f t="shared" si="409"/>
        <v/>
      </c>
      <c r="G2601" s="21" t="str">
        <f>IF(ISBLANK(C2601),"",_xlfn.XLOOKUP(_xlfn.XLOOKUP(VALUE(LEFT(C2601,4)),Souches!$B$2:$B$15000,Souches!$E$2:$E$15000),Varietes!$B$2:$B$500,Varietes!$C$2:$C$500))</f>
        <v/>
      </c>
      <c r="H2601" s="19" t="str">
        <f>IF(ISBLANK(C2601),"",_xlfn.XLOOKUP(VALUE(LEFT(C2601,4)),Souches!$B$2:$B$15000,Souches!$D$2:$D$15000))</f>
        <v/>
      </c>
      <c r="I2601" s="10" t="str">
        <f t="shared" si="407"/>
        <v/>
      </c>
      <c r="J2601" s="19" t="str">
        <f>IF(I2601="","",INT(('ObjProd (2)'!$C$25-I2601)/7 * (ABS('ObjProd (2)'!$C$25-I2601)&gt;=7)))</f>
        <v/>
      </c>
      <c r="K2601" s="10" t="str">
        <f>IF(I2601="","",
IF(AND(DATEDIF(I2601,'ObjProd (2)'!$C$25,"y")=0,DATEDIF(I2601,'ObjProd (2)'!$C$25,"ym")=0,
   INT(('ObjProd (2)'!$C$25-EDATE(I2601,DATEDIF(I2601,'ObjProd (2)'!$C$25,"y")*12+DATEDIF(I2601,'ObjProd (2)'!$C$25,"ym")))/7)=0),
   "&lt; 1 sem.",
   IF(DATEDIF(I2601,'ObjProd (2)'!$C$25,"y")&gt;0,DATEDIF(I2601,'ObjProd (2)'!$C$25,"y") &amp; " " &amp; IF(DATEDIF(I2601,'ObjProd (2)'!$C$25,"y")=1,"an ","ans "),"") &amp;
   IF(DATEDIF(I2601,'ObjProd (2)'!$C$25,"ym")&gt;0,DATEDIF(I2601,'ObjProd (2)'!$C$25,"ym") &amp; " mois ", "") &amp;
   IF(INT(('ObjProd (2)'!$C$25-EDATE(I2601,DATEDIF(I2601,'ObjProd (2)'!$C$25,"y")*12+DATEDIF(I2601,'ObjProd (2)'!$C$25,"ym")))/7)&gt;0,
      INT(('ObjProd (2)'!$C$25-EDATE(I2601,DATEDIF(I2601,'ObjProd (2)'!$C$25,"y")*12+DATEDIF(I2601,'ObjProd (2)'!$C$25,"ym")))/7) &amp; " sem.",
      "")
)
)</f>
        <v/>
      </c>
      <c r="L2601" s="11" t="str">
        <f t="shared" si="408"/>
        <v/>
      </c>
      <c r="M2601" s="9" t="str">
        <f t="shared" si="404"/>
        <v/>
      </c>
      <c r="N2601" s="9" t="str" cm="1">
        <f t="array" aca="1" ref="N2601" ca="1">LEFT(L2601, IF(ISNUMBER(SUBSTITUTE(_xludf.MID(L2601, 2, 1), ".", ",")), 1, 2))</f>
        <v/>
      </c>
      <c r="O2601" s="19" t="str">
        <f t="shared" ca="1" si="410"/>
        <v/>
      </c>
      <c r="P2601" s="9" t="str">
        <f t="shared" ca="1" si="411"/>
        <v/>
      </c>
      <c r="Q2601" s="9" t="str">
        <f t="shared" ca="1" si="412"/>
        <v/>
      </c>
      <c r="R2601" s="9" t="str">
        <f t="shared" si="405"/>
        <v/>
      </c>
      <c r="S2601" t="str" cm="1">
        <f t="array" ref="S2601">IF(ISBLANK(C2601),"",IFERROR(INDEX(ListeSeries!$A$2:$A$1045, MATCH(1, (DatasScan!G2601=ListeSeries!$B$2:$B$1045) * (DatasScan!H2601&gt;=ListeSeries!$D$2:$D$1045) * (DatasScan!H2601&lt;=ListeSeries!$E$2:$E$1045), 0)), "no match"))</f>
        <v/>
      </c>
      <c r="T2601" s="7" t="str" cm="1">
        <f t="array" ref="T2601">IF(ISBLANK(C2601),"",IFERROR(INDEX(ListeSeries!$C$2:$C$1045, MATCH(1, (DatasScan!G2601=ListeSeries!$B$2:$B$1045) * (DatasScan!H2601&gt;=ListeSeries!$D$2:$D$1045) * (DatasScan!H2601&lt;=ListeSeries!$E$2:$E$1045), 0)), "no match"))</f>
        <v/>
      </c>
      <c r="U2601" s="11" t="str" cm="1">
        <f t="array" ref="U2601">IF(ISBLANK(C2601),"",IFERROR(INDEX(ListeSeries!$F$2:$F$1045, MATCH(1, (DatasScan!G2601=ListeSeries!$B$2:$B$1045) * (DatasScan!H2601&gt;=ListeSeries!$D$2:$D$1045) * (DatasScan!H2601&lt;=ListeSeries!$E$2:$E$1045), 0)), "no match"))</f>
        <v/>
      </c>
    </row>
    <row r="2602" spans="1:21" ht="15" customHeight="1" x14ac:dyDescent="0.25">
      <c r="A2602" s="6" t="str">
        <f t="shared" si="406"/>
        <v/>
      </c>
      <c r="B2602" s="272"/>
      <c r="F2602" s="7" t="str">
        <f t="shared" si="409"/>
        <v/>
      </c>
      <c r="G2602" s="21" t="str">
        <f>IF(ISBLANK(C2602),"",_xlfn.XLOOKUP(_xlfn.XLOOKUP(VALUE(LEFT(C2602,4)),Souches!$B$2:$B$15000,Souches!$E$2:$E$15000),Varietes!$B$2:$B$500,Varietes!$C$2:$C$500))</f>
        <v/>
      </c>
      <c r="H2602" s="19" t="str">
        <f>IF(ISBLANK(C2602),"",_xlfn.XLOOKUP(VALUE(LEFT(C2602,4)),Souches!$B$2:$B$15000,Souches!$D$2:$D$15000))</f>
        <v/>
      </c>
      <c r="I2602" s="10" t="str">
        <f t="shared" si="407"/>
        <v/>
      </c>
      <c r="J2602" s="19" t="str">
        <f>IF(I2602="","",INT(('ObjProd (2)'!$C$25-I2602)/7 * (ABS('ObjProd (2)'!$C$25-I2602)&gt;=7)))</f>
        <v/>
      </c>
      <c r="K2602" s="10" t="str">
        <f>IF(I2602="","",
IF(AND(DATEDIF(I2602,'ObjProd (2)'!$C$25,"y")=0,DATEDIF(I2602,'ObjProd (2)'!$C$25,"ym")=0,
   INT(('ObjProd (2)'!$C$25-EDATE(I2602,DATEDIF(I2602,'ObjProd (2)'!$C$25,"y")*12+DATEDIF(I2602,'ObjProd (2)'!$C$25,"ym")))/7)=0),
   "&lt; 1 sem.",
   IF(DATEDIF(I2602,'ObjProd (2)'!$C$25,"y")&gt;0,DATEDIF(I2602,'ObjProd (2)'!$C$25,"y") &amp; " " &amp; IF(DATEDIF(I2602,'ObjProd (2)'!$C$25,"y")=1,"an ","ans "),"") &amp;
   IF(DATEDIF(I2602,'ObjProd (2)'!$C$25,"ym")&gt;0,DATEDIF(I2602,'ObjProd (2)'!$C$25,"ym") &amp; " mois ", "") &amp;
   IF(INT(('ObjProd (2)'!$C$25-EDATE(I2602,DATEDIF(I2602,'ObjProd (2)'!$C$25,"y")*12+DATEDIF(I2602,'ObjProd (2)'!$C$25,"ym")))/7)&gt;0,
      INT(('ObjProd (2)'!$C$25-EDATE(I2602,DATEDIF(I2602,'ObjProd (2)'!$C$25,"y")*12+DATEDIF(I2602,'ObjProd (2)'!$C$25,"ym")))/7) &amp; " sem.",
      "")
)
)</f>
        <v/>
      </c>
      <c r="L2602" s="11" t="str">
        <f t="shared" si="408"/>
        <v/>
      </c>
      <c r="M2602" s="9" t="str">
        <f t="shared" si="404"/>
        <v/>
      </c>
      <c r="N2602" s="9" t="str" cm="1">
        <f t="array" aca="1" ref="N2602" ca="1">LEFT(L2602, IF(ISNUMBER(SUBSTITUTE(_xludf.MID(L2602, 2, 1), ".", ",")), 1, 2))</f>
        <v/>
      </c>
      <c r="O2602" s="19" t="str">
        <f t="shared" ca="1" si="410"/>
        <v/>
      </c>
      <c r="P2602" s="9" t="str">
        <f t="shared" ca="1" si="411"/>
        <v/>
      </c>
      <c r="Q2602" s="9" t="str">
        <f t="shared" ca="1" si="412"/>
        <v/>
      </c>
      <c r="R2602" s="9" t="str">
        <f t="shared" si="405"/>
        <v/>
      </c>
      <c r="S2602" t="str" cm="1">
        <f t="array" ref="S2602">IF(ISBLANK(C2602),"",IFERROR(INDEX(ListeSeries!$A$2:$A$1045, MATCH(1, (DatasScan!G2602=ListeSeries!$B$2:$B$1045) * (DatasScan!H2602&gt;=ListeSeries!$D$2:$D$1045) * (DatasScan!H2602&lt;=ListeSeries!$E$2:$E$1045), 0)), "no match"))</f>
        <v/>
      </c>
      <c r="T2602" s="7" t="str" cm="1">
        <f t="array" ref="T2602">IF(ISBLANK(C2602),"",IFERROR(INDEX(ListeSeries!$C$2:$C$1045, MATCH(1, (DatasScan!G2602=ListeSeries!$B$2:$B$1045) * (DatasScan!H2602&gt;=ListeSeries!$D$2:$D$1045) * (DatasScan!H2602&lt;=ListeSeries!$E$2:$E$1045), 0)), "no match"))</f>
        <v/>
      </c>
      <c r="U2602" s="11" t="str" cm="1">
        <f t="array" ref="U2602">IF(ISBLANK(C2602),"",IFERROR(INDEX(ListeSeries!$F$2:$F$1045, MATCH(1, (DatasScan!G2602=ListeSeries!$B$2:$B$1045) * (DatasScan!H2602&gt;=ListeSeries!$D$2:$D$1045) * (DatasScan!H2602&lt;=ListeSeries!$E$2:$E$1045), 0)), "no match"))</f>
        <v/>
      </c>
    </row>
    <row r="2603" spans="1:21" ht="15" customHeight="1" x14ac:dyDescent="0.25">
      <c r="A2603" s="6" t="str">
        <f t="shared" si="406"/>
        <v/>
      </c>
      <c r="B2603" s="272"/>
      <c r="F2603" s="7" t="str">
        <f t="shared" si="409"/>
        <v/>
      </c>
      <c r="G2603" s="21" t="str">
        <f>IF(ISBLANK(C2603),"",_xlfn.XLOOKUP(_xlfn.XLOOKUP(VALUE(LEFT(C2603,4)),Souches!$B$2:$B$15000,Souches!$E$2:$E$15000),Varietes!$B$2:$B$500,Varietes!$C$2:$C$500))</f>
        <v/>
      </c>
      <c r="H2603" s="19" t="str">
        <f>IF(ISBLANK(C2603),"",_xlfn.XLOOKUP(VALUE(LEFT(C2603,4)),Souches!$B$2:$B$15000,Souches!$D$2:$D$15000))</f>
        <v/>
      </c>
      <c r="I2603" s="10" t="str">
        <f t="shared" si="407"/>
        <v/>
      </c>
      <c r="J2603" s="19" t="str">
        <f>IF(I2603="","",INT(('ObjProd (2)'!$C$25-I2603)/7 * (ABS('ObjProd (2)'!$C$25-I2603)&gt;=7)))</f>
        <v/>
      </c>
      <c r="K2603" s="10" t="str">
        <f>IF(I2603="","",
IF(AND(DATEDIF(I2603,'ObjProd (2)'!$C$25,"y")=0,DATEDIF(I2603,'ObjProd (2)'!$C$25,"ym")=0,
   INT(('ObjProd (2)'!$C$25-EDATE(I2603,DATEDIF(I2603,'ObjProd (2)'!$C$25,"y")*12+DATEDIF(I2603,'ObjProd (2)'!$C$25,"ym")))/7)=0),
   "&lt; 1 sem.",
   IF(DATEDIF(I2603,'ObjProd (2)'!$C$25,"y")&gt;0,DATEDIF(I2603,'ObjProd (2)'!$C$25,"y") &amp; " " &amp; IF(DATEDIF(I2603,'ObjProd (2)'!$C$25,"y")=1,"an ","ans "),"") &amp;
   IF(DATEDIF(I2603,'ObjProd (2)'!$C$25,"ym")&gt;0,DATEDIF(I2603,'ObjProd (2)'!$C$25,"ym") &amp; " mois ", "") &amp;
   IF(INT(('ObjProd (2)'!$C$25-EDATE(I2603,DATEDIF(I2603,'ObjProd (2)'!$C$25,"y")*12+DATEDIF(I2603,'ObjProd (2)'!$C$25,"ym")))/7)&gt;0,
      INT(('ObjProd (2)'!$C$25-EDATE(I2603,DATEDIF(I2603,'ObjProd (2)'!$C$25,"y")*12+DATEDIF(I2603,'ObjProd (2)'!$C$25,"ym")))/7) &amp; " sem.",
      "")
)
)</f>
        <v/>
      </c>
      <c r="L2603" s="11" t="str">
        <f t="shared" si="408"/>
        <v/>
      </c>
      <c r="M2603" s="9" t="str">
        <f t="shared" si="404"/>
        <v/>
      </c>
      <c r="N2603" s="9" t="str" cm="1">
        <f t="array" aca="1" ref="N2603" ca="1">LEFT(L2603, IF(ISNUMBER(SUBSTITUTE(_xludf.MID(L2603, 2, 1), ".", ",")), 1, 2))</f>
        <v/>
      </c>
      <c r="O2603" s="19" t="str">
        <f t="shared" ca="1" si="410"/>
        <v/>
      </c>
      <c r="P2603" s="9" t="str">
        <f t="shared" ca="1" si="411"/>
        <v/>
      </c>
      <c r="Q2603" s="9" t="str">
        <f t="shared" ca="1" si="412"/>
        <v/>
      </c>
      <c r="R2603" s="9" t="str">
        <f t="shared" si="405"/>
        <v/>
      </c>
      <c r="S2603" t="str" cm="1">
        <f t="array" ref="S2603">IF(ISBLANK(C2603),"",IFERROR(INDEX(ListeSeries!$A$2:$A$1045, MATCH(1, (DatasScan!G2603=ListeSeries!$B$2:$B$1045) * (DatasScan!H2603&gt;=ListeSeries!$D$2:$D$1045) * (DatasScan!H2603&lt;=ListeSeries!$E$2:$E$1045), 0)), "no match"))</f>
        <v/>
      </c>
      <c r="T2603" s="7" t="str" cm="1">
        <f t="array" ref="T2603">IF(ISBLANK(C2603),"",IFERROR(INDEX(ListeSeries!$C$2:$C$1045, MATCH(1, (DatasScan!G2603=ListeSeries!$B$2:$B$1045) * (DatasScan!H2603&gt;=ListeSeries!$D$2:$D$1045) * (DatasScan!H2603&lt;=ListeSeries!$E$2:$E$1045), 0)), "no match"))</f>
        <v/>
      </c>
      <c r="U2603" s="11" t="str" cm="1">
        <f t="array" ref="U2603">IF(ISBLANK(C2603),"",IFERROR(INDEX(ListeSeries!$F$2:$F$1045, MATCH(1, (DatasScan!G2603=ListeSeries!$B$2:$B$1045) * (DatasScan!H2603&gt;=ListeSeries!$D$2:$D$1045) * (DatasScan!H2603&lt;=ListeSeries!$E$2:$E$1045), 0)), "no match"))</f>
        <v/>
      </c>
    </row>
    <row r="2604" spans="1:21" ht="15" customHeight="1" x14ac:dyDescent="0.25">
      <c r="A2604" s="6" t="str">
        <f t="shared" si="406"/>
        <v/>
      </c>
      <c r="B2604" s="272"/>
      <c r="F2604" s="7" t="str">
        <f t="shared" si="409"/>
        <v/>
      </c>
      <c r="G2604" s="21" t="str">
        <f>IF(ISBLANK(C2604),"",_xlfn.XLOOKUP(_xlfn.XLOOKUP(VALUE(LEFT(C2604,4)),Souches!$B$2:$B$15000,Souches!$E$2:$E$15000),Varietes!$B$2:$B$500,Varietes!$C$2:$C$500))</f>
        <v/>
      </c>
      <c r="H2604" s="19" t="str">
        <f>IF(ISBLANK(C2604),"",_xlfn.XLOOKUP(VALUE(LEFT(C2604,4)),Souches!$B$2:$B$15000,Souches!$D$2:$D$15000))</f>
        <v/>
      </c>
      <c r="I2604" s="10" t="str">
        <f t="shared" si="407"/>
        <v/>
      </c>
      <c r="J2604" s="19" t="str">
        <f>IF(I2604="","",INT(('ObjProd (2)'!$C$25-I2604)/7 * (ABS('ObjProd (2)'!$C$25-I2604)&gt;=7)))</f>
        <v/>
      </c>
      <c r="K2604" s="10" t="str">
        <f>IF(I2604="","",
IF(AND(DATEDIF(I2604,'ObjProd (2)'!$C$25,"y")=0,DATEDIF(I2604,'ObjProd (2)'!$C$25,"ym")=0,
   INT(('ObjProd (2)'!$C$25-EDATE(I2604,DATEDIF(I2604,'ObjProd (2)'!$C$25,"y")*12+DATEDIF(I2604,'ObjProd (2)'!$C$25,"ym")))/7)=0),
   "&lt; 1 sem.",
   IF(DATEDIF(I2604,'ObjProd (2)'!$C$25,"y")&gt;0,DATEDIF(I2604,'ObjProd (2)'!$C$25,"y") &amp; " " &amp; IF(DATEDIF(I2604,'ObjProd (2)'!$C$25,"y")=1,"an ","ans "),"") &amp;
   IF(DATEDIF(I2604,'ObjProd (2)'!$C$25,"ym")&gt;0,DATEDIF(I2604,'ObjProd (2)'!$C$25,"ym") &amp; " mois ", "") &amp;
   IF(INT(('ObjProd (2)'!$C$25-EDATE(I2604,DATEDIF(I2604,'ObjProd (2)'!$C$25,"y")*12+DATEDIF(I2604,'ObjProd (2)'!$C$25,"ym")))/7)&gt;0,
      INT(('ObjProd (2)'!$C$25-EDATE(I2604,DATEDIF(I2604,'ObjProd (2)'!$C$25,"y")*12+DATEDIF(I2604,'ObjProd (2)'!$C$25,"ym")))/7) &amp; " sem.",
      "")
)
)</f>
        <v/>
      </c>
      <c r="L2604" s="11" t="str">
        <f t="shared" si="408"/>
        <v/>
      </c>
      <c r="M2604" s="9" t="str">
        <f t="shared" si="404"/>
        <v/>
      </c>
      <c r="N2604" s="9" t="str" cm="1">
        <f t="array" aca="1" ref="N2604" ca="1">LEFT(L2604, IF(ISNUMBER(SUBSTITUTE(_xludf.MID(L2604, 2, 1), ".", ",")), 1, 2))</f>
        <v/>
      </c>
      <c r="O2604" s="19" t="str">
        <f t="shared" ca="1" si="410"/>
        <v/>
      </c>
      <c r="P2604" s="9" t="str">
        <f t="shared" ca="1" si="411"/>
        <v/>
      </c>
      <c r="Q2604" s="9" t="str">
        <f t="shared" ca="1" si="412"/>
        <v/>
      </c>
      <c r="R2604" s="9" t="str">
        <f t="shared" si="405"/>
        <v/>
      </c>
      <c r="S2604" t="str" cm="1">
        <f t="array" ref="S2604">IF(ISBLANK(C2604),"",IFERROR(INDEX(ListeSeries!$A$2:$A$1045, MATCH(1, (DatasScan!G2604=ListeSeries!$B$2:$B$1045) * (DatasScan!H2604&gt;=ListeSeries!$D$2:$D$1045) * (DatasScan!H2604&lt;=ListeSeries!$E$2:$E$1045), 0)), "no match"))</f>
        <v/>
      </c>
      <c r="T2604" s="7" t="str" cm="1">
        <f t="array" ref="T2604">IF(ISBLANK(C2604),"",IFERROR(INDEX(ListeSeries!$C$2:$C$1045, MATCH(1, (DatasScan!G2604=ListeSeries!$B$2:$B$1045) * (DatasScan!H2604&gt;=ListeSeries!$D$2:$D$1045) * (DatasScan!H2604&lt;=ListeSeries!$E$2:$E$1045), 0)), "no match"))</f>
        <v/>
      </c>
      <c r="U2604" s="11" t="str" cm="1">
        <f t="array" ref="U2604">IF(ISBLANK(C2604),"",IFERROR(INDEX(ListeSeries!$F$2:$F$1045, MATCH(1, (DatasScan!G2604=ListeSeries!$B$2:$B$1045) * (DatasScan!H2604&gt;=ListeSeries!$D$2:$D$1045) * (DatasScan!H2604&lt;=ListeSeries!$E$2:$E$1045), 0)), "no match"))</f>
        <v/>
      </c>
    </row>
    <row r="2605" spans="1:21" ht="15" customHeight="1" x14ac:dyDescent="0.25">
      <c r="A2605" s="6" t="str">
        <f t="shared" si="406"/>
        <v/>
      </c>
      <c r="B2605" s="272"/>
      <c r="F2605" s="7" t="str">
        <f t="shared" si="409"/>
        <v/>
      </c>
      <c r="G2605" s="21" t="str">
        <f>IF(ISBLANK(C2605),"",_xlfn.XLOOKUP(_xlfn.XLOOKUP(VALUE(LEFT(C2605,4)),Souches!$B$2:$B$15000,Souches!$E$2:$E$15000),Varietes!$B$2:$B$500,Varietes!$C$2:$C$500))</f>
        <v/>
      </c>
      <c r="H2605" s="19" t="str">
        <f>IF(ISBLANK(C2605),"",_xlfn.XLOOKUP(VALUE(LEFT(C2605,4)),Souches!$B$2:$B$15000,Souches!$D$2:$D$15000))</f>
        <v/>
      </c>
      <c r="I2605" s="10" t="str">
        <f t="shared" si="407"/>
        <v/>
      </c>
      <c r="J2605" s="19" t="str">
        <f>IF(I2605="","",INT(('ObjProd (2)'!$C$25-I2605)/7 * (ABS('ObjProd (2)'!$C$25-I2605)&gt;=7)))</f>
        <v/>
      </c>
      <c r="K2605" s="10" t="str">
        <f>IF(I2605="","",
IF(AND(DATEDIF(I2605,'ObjProd (2)'!$C$25,"y")=0,DATEDIF(I2605,'ObjProd (2)'!$C$25,"ym")=0,
   INT(('ObjProd (2)'!$C$25-EDATE(I2605,DATEDIF(I2605,'ObjProd (2)'!$C$25,"y")*12+DATEDIF(I2605,'ObjProd (2)'!$C$25,"ym")))/7)=0),
   "&lt; 1 sem.",
   IF(DATEDIF(I2605,'ObjProd (2)'!$C$25,"y")&gt;0,DATEDIF(I2605,'ObjProd (2)'!$C$25,"y") &amp; " " &amp; IF(DATEDIF(I2605,'ObjProd (2)'!$C$25,"y")=1,"an ","ans "),"") &amp;
   IF(DATEDIF(I2605,'ObjProd (2)'!$C$25,"ym")&gt;0,DATEDIF(I2605,'ObjProd (2)'!$C$25,"ym") &amp; " mois ", "") &amp;
   IF(INT(('ObjProd (2)'!$C$25-EDATE(I2605,DATEDIF(I2605,'ObjProd (2)'!$C$25,"y")*12+DATEDIF(I2605,'ObjProd (2)'!$C$25,"ym")))/7)&gt;0,
      INT(('ObjProd (2)'!$C$25-EDATE(I2605,DATEDIF(I2605,'ObjProd (2)'!$C$25,"y")*12+DATEDIF(I2605,'ObjProd (2)'!$C$25,"ym")))/7) &amp; " sem.",
      "")
)
)</f>
        <v/>
      </c>
      <c r="L2605" s="11" t="str">
        <f t="shared" si="408"/>
        <v/>
      </c>
      <c r="M2605" s="9" t="str">
        <f t="shared" si="404"/>
        <v/>
      </c>
      <c r="N2605" s="9" t="str" cm="1">
        <f t="array" aca="1" ref="N2605" ca="1">LEFT(L2605, IF(ISNUMBER(SUBSTITUTE(_xludf.MID(L2605, 2, 1), ".", ",")), 1, 2))</f>
        <v/>
      </c>
      <c r="O2605" s="19" t="str">
        <f t="shared" ca="1" si="410"/>
        <v/>
      </c>
      <c r="P2605" s="9" t="str">
        <f t="shared" ca="1" si="411"/>
        <v/>
      </c>
      <c r="Q2605" s="9" t="str">
        <f t="shared" ca="1" si="412"/>
        <v/>
      </c>
      <c r="R2605" s="9" t="str">
        <f t="shared" si="405"/>
        <v/>
      </c>
      <c r="S2605" t="str" cm="1">
        <f t="array" ref="S2605">IF(ISBLANK(C2605),"",IFERROR(INDEX(ListeSeries!$A$2:$A$1045, MATCH(1, (DatasScan!G2605=ListeSeries!$B$2:$B$1045) * (DatasScan!H2605&gt;=ListeSeries!$D$2:$D$1045) * (DatasScan!H2605&lt;=ListeSeries!$E$2:$E$1045), 0)), "no match"))</f>
        <v/>
      </c>
      <c r="T2605" s="7" t="str" cm="1">
        <f t="array" ref="T2605">IF(ISBLANK(C2605),"",IFERROR(INDEX(ListeSeries!$C$2:$C$1045, MATCH(1, (DatasScan!G2605=ListeSeries!$B$2:$B$1045) * (DatasScan!H2605&gt;=ListeSeries!$D$2:$D$1045) * (DatasScan!H2605&lt;=ListeSeries!$E$2:$E$1045), 0)), "no match"))</f>
        <v/>
      </c>
      <c r="U2605" s="11" t="str" cm="1">
        <f t="array" ref="U2605">IF(ISBLANK(C2605),"",IFERROR(INDEX(ListeSeries!$F$2:$F$1045, MATCH(1, (DatasScan!G2605=ListeSeries!$B$2:$B$1045) * (DatasScan!H2605&gt;=ListeSeries!$D$2:$D$1045) * (DatasScan!H2605&lt;=ListeSeries!$E$2:$E$1045), 0)), "no match"))</f>
        <v/>
      </c>
    </row>
    <row r="2606" spans="1:21" ht="15" customHeight="1" x14ac:dyDescent="0.25">
      <c r="A2606" s="6" t="str">
        <f t="shared" si="406"/>
        <v/>
      </c>
      <c r="B2606" s="272"/>
      <c r="F2606" s="7" t="str">
        <f t="shared" si="409"/>
        <v/>
      </c>
      <c r="G2606" s="21" t="str">
        <f>IF(ISBLANK(C2606),"",_xlfn.XLOOKUP(_xlfn.XLOOKUP(VALUE(LEFT(C2606,4)),Souches!$B$2:$B$15000,Souches!$E$2:$E$15000),Varietes!$B$2:$B$500,Varietes!$C$2:$C$500))</f>
        <v/>
      </c>
      <c r="H2606" s="19" t="str">
        <f>IF(ISBLANK(C2606),"",_xlfn.XLOOKUP(VALUE(LEFT(C2606,4)),Souches!$B$2:$B$15000,Souches!$D$2:$D$15000))</f>
        <v/>
      </c>
      <c r="I2606" s="10" t="str">
        <f t="shared" si="407"/>
        <v/>
      </c>
      <c r="J2606" s="19" t="str">
        <f>IF(I2606="","",INT(('ObjProd (2)'!$C$25-I2606)/7 * (ABS('ObjProd (2)'!$C$25-I2606)&gt;=7)))</f>
        <v/>
      </c>
      <c r="K2606" s="10" t="str">
        <f>IF(I2606="","",
IF(AND(DATEDIF(I2606,'ObjProd (2)'!$C$25,"y")=0,DATEDIF(I2606,'ObjProd (2)'!$C$25,"ym")=0,
   INT(('ObjProd (2)'!$C$25-EDATE(I2606,DATEDIF(I2606,'ObjProd (2)'!$C$25,"y")*12+DATEDIF(I2606,'ObjProd (2)'!$C$25,"ym")))/7)=0),
   "&lt; 1 sem.",
   IF(DATEDIF(I2606,'ObjProd (2)'!$C$25,"y")&gt;0,DATEDIF(I2606,'ObjProd (2)'!$C$25,"y") &amp; " " &amp; IF(DATEDIF(I2606,'ObjProd (2)'!$C$25,"y")=1,"an ","ans "),"") &amp;
   IF(DATEDIF(I2606,'ObjProd (2)'!$C$25,"ym")&gt;0,DATEDIF(I2606,'ObjProd (2)'!$C$25,"ym") &amp; " mois ", "") &amp;
   IF(INT(('ObjProd (2)'!$C$25-EDATE(I2606,DATEDIF(I2606,'ObjProd (2)'!$C$25,"y")*12+DATEDIF(I2606,'ObjProd (2)'!$C$25,"ym")))/7)&gt;0,
      INT(('ObjProd (2)'!$C$25-EDATE(I2606,DATEDIF(I2606,'ObjProd (2)'!$C$25,"y")*12+DATEDIF(I2606,'ObjProd (2)'!$C$25,"ym")))/7) &amp; " sem.",
      "")
)
)</f>
        <v/>
      </c>
      <c r="L2606" s="11" t="str">
        <f t="shared" si="408"/>
        <v/>
      </c>
      <c r="M2606" s="9" t="str">
        <f t="shared" si="404"/>
        <v/>
      </c>
      <c r="N2606" s="9" t="str" cm="1">
        <f t="array" aca="1" ref="N2606" ca="1">LEFT(L2606, IF(ISNUMBER(SUBSTITUTE(_xludf.MID(L2606, 2, 1), ".", ",")), 1, 2))</f>
        <v/>
      </c>
      <c r="O2606" s="19" t="str">
        <f t="shared" ca="1" si="410"/>
        <v/>
      </c>
      <c r="P2606" s="9" t="str">
        <f t="shared" ca="1" si="411"/>
        <v/>
      </c>
      <c r="Q2606" s="9" t="str">
        <f t="shared" ca="1" si="412"/>
        <v/>
      </c>
      <c r="R2606" s="9" t="str">
        <f t="shared" si="405"/>
        <v/>
      </c>
      <c r="S2606" t="str" cm="1">
        <f t="array" ref="S2606">IF(ISBLANK(C2606),"",IFERROR(INDEX(ListeSeries!$A$2:$A$1045, MATCH(1, (DatasScan!G2606=ListeSeries!$B$2:$B$1045) * (DatasScan!H2606&gt;=ListeSeries!$D$2:$D$1045) * (DatasScan!H2606&lt;=ListeSeries!$E$2:$E$1045), 0)), "no match"))</f>
        <v/>
      </c>
      <c r="T2606" s="7" t="str" cm="1">
        <f t="array" ref="T2606">IF(ISBLANK(C2606),"",IFERROR(INDEX(ListeSeries!$C$2:$C$1045, MATCH(1, (DatasScan!G2606=ListeSeries!$B$2:$B$1045) * (DatasScan!H2606&gt;=ListeSeries!$D$2:$D$1045) * (DatasScan!H2606&lt;=ListeSeries!$E$2:$E$1045), 0)), "no match"))</f>
        <v/>
      </c>
      <c r="U2606" s="11" t="str" cm="1">
        <f t="array" ref="U2606">IF(ISBLANK(C2606),"",IFERROR(INDEX(ListeSeries!$F$2:$F$1045, MATCH(1, (DatasScan!G2606=ListeSeries!$B$2:$B$1045) * (DatasScan!H2606&gt;=ListeSeries!$D$2:$D$1045) * (DatasScan!H2606&lt;=ListeSeries!$E$2:$E$1045), 0)), "no match"))</f>
        <v/>
      </c>
    </row>
    <row r="2607" spans="1:21" ht="15" customHeight="1" x14ac:dyDescent="0.25">
      <c r="A2607" s="6" t="str">
        <f t="shared" si="406"/>
        <v/>
      </c>
      <c r="B2607" s="272"/>
      <c r="F2607" s="7" t="str">
        <f t="shared" si="409"/>
        <v/>
      </c>
      <c r="G2607" s="21" t="str">
        <f>IF(ISBLANK(C2607),"",_xlfn.XLOOKUP(_xlfn.XLOOKUP(VALUE(LEFT(C2607,4)),Souches!$B$2:$B$15000,Souches!$E$2:$E$15000),Varietes!$B$2:$B$500,Varietes!$C$2:$C$500))</f>
        <v/>
      </c>
      <c r="H2607" s="19" t="str">
        <f>IF(ISBLANK(C2607),"",_xlfn.XLOOKUP(VALUE(LEFT(C2607,4)),Souches!$B$2:$B$15000,Souches!$D$2:$D$15000))</f>
        <v/>
      </c>
      <c r="I2607" s="10" t="str">
        <f t="shared" si="407"/>
        <v/>
      </c>
      <c r="J2607" s="19" t="str">
        <f>IF(I2607="","",INT(('ObjProd (2)'!$C$25-I2607)/7 * (ABS('ObjProd (2)'!$C$25-I2607)&gt;=7)))</f>
        <v/>
      </c>
      <c r="K2607" s="10" t="str">
        <f>IF(I2607="","",
IF(AND(DATEDIF(I2607,'ObjProd (2)'!$C$25,"y")=0,DATEDIF(I2607,'ObjProd (2)'!$C$25,"ym")=0,
   INT(('ObjProd (2)'!$C$25-EDATE(I2607,DATEDIF(I2607,'ObjProd (2)'!$C$25,"y")*12+DATEDIF(I2607,'ObjProd (2)'!$C$25,"ym")))/7)=0),
   "&lt; 1 sem.",
   IF(DATEDIF(I2607,'ObjProd (2)'!$C$25,"y")&gt;0,DATEDIF(I2607,'ObjProd (2)'!$C$25,"y") &amp; " " &amp; IF(DATEDIF(I2607,'ObjProd (2)'!$C$25,"y")=1,"an ","ans "),"") &amp;
   IF(DATEDIF(I2607,'ObjProd (2)'!$C$25,"ym")&gt;0,DATEDIF(I2607,'ObjProd (2)'!$C$25,"ym") &amp; " mois ", "") &amp;
   IF(INT(('ObjProd (2)'!$C$25-EDATE(I2607,DATEDIF(I2607,'ObjProd (2)'!$C$25,"y")*12+DATEDIF(I2607,'ObjProd (2)'!$C$25,"ym")))/7)&gt;0,
      INT(('ObjProd (2)'!$C$25-EDATE(I2607,DATEDIF(I2607,'ObjProd (2)'!$C$25,"y")*12+DATEDIF(I2607,'ObjProd (2)'!$C$25,"ym")))/7) &amp; " sem.",
      "")
)
)</f>
        <v/>
      </c>
      <c r="L2607" s="11" t="str">
        <f t="shared" si="408"/>
        <v/>
      </c>
      <c r="M2607" s="9" t="str">
        <f t="shared" si="404"/>
        <v/>
      </c>
      <c r="N2607" s="9" t="str" cm="1">
        <f t="array" aca="1" ref="N2607" ca="1">LEFT(L2607, IF(ISNUMBER(SUBSTITUTE(_xludf.MID(L2607, 2, 1), ".", ",")), 1, 2))</f>
        <v/>
      </c>
      <c r="O2607" s="19" t="str">
        <f t="shared" ca="1" si="410"/>
        <v/>
      </c>
      <c r="P2607" s="9" t="str">
        <f t="shared" ca="1" si="411"/>
        <v/>
      </c>
      <c r="Q2607" s="9" t="str">
        <f t="shared" ca="1" si="412"/>
        <v/>
      </c>
      <c r="R2607" s="9" t="str">
        <f t="shared" si="405"/>
        <v/>
      </c>
      <c r="S2607" t="str" cm="1">
        <f t="array" ref="S2607">IF(ISBLANK(C2607),"",IFERROR(INDEX(ListeSeries!$A$2:$A$1045, MATCH(1, (DatasScan!G2607=ListeSeries!$B$2:$B$1045) * (DatasScan!H2607&gt;=ListeSeries!$D$2:$D$1045) * (DatasScan!H2607&lt;=ListeSeries!$E$2:$E$1045), 0)), "no match"))</f>
        <v/>
      </c>
      <c r="T2607" s="7" t="str" cm="1">
        <f t="array" ref="T2607">IF(ISBLANK(C2607),"",IFERROR(INDEX(ListeSeries!$C$2:$C$1045, MATCH(1, (DatasScan!G2607=ListeSeries!$B$2:$B$1045) * (DatasScan!H2607&gt;=ListeSeries!$D$2:$D$1045) * (DatasScan!H2607&lt;=ListeSeries!$E$2:$E$1045), 0)), "no match"))</f>
        <v/>
      </c>
      <c r="U2607" s="11" t="str" cm="1">
        <f t="array" ref="U2607">IF(ISBLANK(C2607),"",IFERROR(INDEX(ListeSeries!$F$2:$F$1045, MATCH(1, (DatasScan!G2607=ListeSeries!$B$2:$B$1045) * (DatasScan!H2607&gt;=ListeSeries!$D$2:$D$1045) * (DatasScan!H2607&lt;=ListeSeries!$E$2:$E$1045), 0)), "no match"))</f>
        <v/>
      </c>
    </row>
    <row r="2608" spans="1:21" ht="15" customHeight="1" x14ac:dyDescent="0.25">
      <c r="A2608" s="6" t="str">
        <f t="shared" si="406"/>
        <v/>
      </c>
      <c r="B2608" s="272"/>
      <c r="F2608" s="7" t="str">
        <f t="shared" si="409"/>
        <v/>
      </c>
      <c r="G2608" s="21" t="str">
        <f>IF(ISBLANK(C2608),"",_xlfn.XLOOKUP(_xlfn.XLOOKUP(VALUE(LEFT(C2608,4)),Souches!$B$2:$B$15000,Souches!$E$2:$E$15000),Varietes!$B$2:$B$500,Varietes!$C$2:$C$500))</f>
        <v/>
      </c>
      <c r="H2608" s="19" t="str">
        <f>IF(ISBLANK(C2608),"",_xlfn.XLOOKUP(VALUE(LEFT(C2608,4)),Souches!$B$2:$B$15000,Souches!$D$2:$D$15000))</f>
        <v/>
      </c>
      <c r="I2608" s="10" t="str">
        <f t="shared" si="407"/>
        <v/>
      </c>
      <c r="J2608" s="19" t="str">
        <f>IF(I2608="","",INT(('ObjProd (2)'!$C$25-I2608)/7 * (ABS('ObjProd (2)'!$C$25-I2608)&gt;=7)))</f>
        <v/>
      </c>
      <c r="K2608" s="10" t="str">
        <f>IF(I2608="","",
IF(AND(DATEDIF(I2608,'ObjProd (2)'!$C$25,"y")=0,DATEDIF(I2608,'ObjProd (2)'!$C$25,"ym")=0,
   INT(('ObjProd (2)'!$C$25-EDATE(I2608,DATEDIF(I2608,'ObjProd (2)'!$C$25,"y")*12+DATEDIF(I2608,'ObjProd (2)'!$C$25,"ym")))/7)=0),
   "&lt; 1 sem.",
   IF(DATEDIF(I2608,'ObjProd (2)'!$C$25,"y")&gt;0,DATEDIF(I2608,'ObjProd (2)'!$C$25,"y") &amp; " " &amp; IF(DATEDIF(I2608,'ObjProd (2)'!$C$25,"y")=1,"an ","ans "),"") &amp;
   IF(DATEDIF(I2608,'ObjProd (2)'!$C$25,"ym")&gt;0,DATEDIF(I2608,'ObjProd (2)'!$C$25,"ym") &amp; " mois ", "") &amp;
   IF(INT(('ObjProd (2)'!$C$25-EDATE(I2608,DATEDIF(I2608,'ObjProd (2)'!$C$25,"y")*12+DATEDIF(I2608,'ObjProd (2)'!$C$25,"ym")))/7)&gt;0,
      INT(('ObjProd (2)'!$C$25-EDATE(I2608,DATEDIF(I2608,'ObjProd (2)'!$C$25,"y")*12+DATEDIF(I2608,'ObjProd (2)'!$C$25,"ym")))/7) &amp; " sem.",
      "")
)
)</f>
        <v/>
      </c>
      <c r="L2608" s="11" t="str">
        <f t="shared" si="408"/>
        <v/>
      </c>
      <c r="M2608" s="9" t="str">
        <f t="shared" si="404"/>
        <v/>
      </c>
      <c r="N2608" s="9" t="str" cm="1">
        <f t="array" aca="1" ref="N2608" ca="1">LEFT(L2608, IF(ISNUMBER(SUBSTITUTE(_xludf.MID(L2608, 2, 1), ".", ",")), 1, 2))</f>
        <v/>
      </c>
      <c r="O2608" s="19" t="str">
        <f t="shared" ca="1" si="410"/>
        <v/>
      </c>
      <c r="P2608" s="9" t="str">
        <f t="shared" ca="1" si="411"/>
        <v/>
      </c>
      <c r="Q2608" s="9" t="str">
        <f t="shared" ca="1" si="412"/>
        <v/>
      </c>
      <c r="R2608" s="9" t="str">
        <f t="shared" si="405"/>
        <v/>
      </c>
      <c r="S2608" t="str" cm="1">
        <f t="array" ref="S2608">IF(ISBLANK(C2608),"",IFERROR(INDEX(ListeSeries!$A$2:$A$1045, MATCH(1, (DatasScan!G2608=ListeSeries!$B$2:$B$1045) * (DatasScan!H2608&gt;=ListeSeries!$D$2:$D$1045) * (DatasScan!H2608&lt;=ListeSeries!$E$2:$E$1045), 0)), "no match"))</f>
        <v/>
      </c>
      <c r="T2608" s="7" t="str" cm="1">
        <f t="array" ref="T2608">IF(ISBLANK(C2608),"",IFERROR(INDEX(ListeSeries!$C$2:$C$1045, MATCH(1, (DatasScan!G2608=ListeSeries!$B$2:$B$1045) * (DatasScan!H2608&gt;=ListeSeries!$D$2:$D$1045) * (DatasScan!H2608&lt;=ListeSeries!$E$2:$E$1045), 0)), "no match"))</f>
        <v/>
      </c>
      <c r="U2608" s="11" t="str" cm="1">
        <f t="array" ref="U2608">IF(ISBLANK(C2608),"",IFERROR(INDEX(ListeSeries!$F$2:$F$1045, MATCH(1, (DatasScan!G2608=ListeSeries!$B$2:$B$1045) * (DatasScan!H2608&gt;=ListeSeries!$D$2:$D$1045) * (DatasScan!H2608&lt;=ListeSeries!$E$2:$E$1045), 0)), "no match"))</f>
        <v/>
      </c>
    </row>
    <row r="2609" spans="1:21" ht="15" customHeight="1" x14ac:dyDescent="0.25">
      <c r="A2609" s="6" t="str">
        <f t="shared" si="406"/>
        <v/>
      </c>
      <c r="B2609" s="272"/>
      <c r="F2609" s="7" t="str">
        <f t="shared" si="409"/>
        <v/>
      </c>
      <c r="G2609" s="21" t="str">
        <f>IF(ISBLANK(C2609),"",_xlfn.XLOOKUP(_xlfn.XLOOKUP(VALUE(LEFT(C2609,4)),Souches!$B$2:$B$15000,Souches!$E$2:$E$15000),Varietes!$B$2:$B$500,Varietes!$C$2:$C$500))</f>
        <v/>
      </c>
      <c r="H2609" s="19" t="str">
        <f>IF(ISBLANK(C2609),"",_xlfn.XLOOKUP(VALUE(LEFT(C2609,4)),Souches!$B$2:$B$15000,Souches!$D$2:$D$15000))</f>
        <v/>
      </c>
      <c r="I2609" s="10" t="str">
        <f t="shared" si="407"/>
        <v/>
      </c>
      <c r="J2609" s="19" t="str">
        <f>IF(I2609="","",INT(('ObjProd (2)'!$C$25-I2609)/7 * (ABS('ObjProd (2)'!$C$25-I2609)&gt;=7)))</f>
        <v/>
      </c>
      <c r="K2609" s="10" t="str">
        <f>IF(I2609="","",
IF(AND(DATEDIF(I2609,'ObjProd (2)'!$C$25,"y")=0,DATEDIF(I2609,'ObjProd (2)'!$C$25,"ym")=0,
   INT(('ObjProd (2)'!$C$25-EDATE(I2609,DATEDIF(I2609,'ObjProd (2)'!$C$25,"y")*12+DATEDIF(I2609,'ObjProd (2)'!$C$25,"ym")))/7)=0),
   "&lt; 1 sem.",
   IF(DATEDIF(I2609,'ObjProd (2)'!$C$25,"y")&gt;0,DATEDIF(I2609,'ObjProd (2)'!$C$25,"y") &amp; " " &amp; IF(DATEDIF(I2609,'ObjProd (2)'!$C$25,"y")=1,"an ","ans "),"") &amp;
   IF(DATEDIF(I2609,'ObjProd (2)'!$C$25,"ym")&gt;0,DATEDIF(I2609,'ObjProd (2)'!$C$25,"ym") &amp; " mois ", "") &amp;
   IF(INT(('ObjProd (2)'!$C$25-EDATE(I2609,DATEDIF(I2609,'ObjProd (2)'!$C$25,"y")*12+DATEDIF(I2609,'ObjProd (2)'!$C$25,"ym")))/7)&gt;0,
      INT(('ObjProd (2)'!$C$25-EDATE(I2609,DATEDIF(I2609,'ObjProd (2)'!$C$25,"y")*12+DATEDIF(I2609,'ObjProd (2)'!$C$25,"ym")))/7) &amp; " sem.",
      "")
)
)</f>
        <v/>
      </c>
      <c r="L2609" s="11" t="str">
        <f t="shared" si="408"/>
        <v/>
      </c>
      <c r="M2609" s="9" t="str">
        <f t="shared" si="404"/>
        <v/>
      </c>
      <c r="N2609" s="9" t="str" cm="1">
        <f t="array" aca="1" ref="N2609" ca="1">LEFT(L2609, IF(ISNUMBER(SUBSTITUTE(_xludf.MID(L2609, 2, 1), ".", ",")), 1, 2))</f>
        <v/>
      </c>
      <c r="O2609" s="19" t="str">
        <f t="shared" ca="1" si="410"/>
        <v/>
      </c>
      <c r="P2609" s="9" t="str">
        <f t="shared" ca="1" si="411"/>
        <v/>
      </c>
      <c r="Q2609" s="9" t="str">
        <f t="shared" ca="1" si="412"/>
        <v/>
      </c>
      <c r="R2609" s="9" t="str">
        <f t="shared" si="405"/>
        <v/>
      </c>
      <c r="S2609" t="str" cm="1">
        <f t="array" ref="S2609">IF(ISBLANK(C2609),"",IFERROR(INDEX(ListeSeries!$A$2:$A$1045, MATCH(1, (DatasScan!G2609=ListeSeries!$B$2:$B$1045) * (DatasScan!H2609&gt;=ListeSeries!$D$2:$D$1045) * (DatasScan!H2609&lt;=ListeSeries!$E$2:$E$1045), 0)), "no match"))</f>
        <v/>
      </c>
      <c r="T2609" s="7" t="str" cm="1">
        <f t="array" ref="T2609">IF(ISBLANK(C2609),"",IFERROR(INDEX(ListeSeries!$C$2:$C$1045, MATCH(1, (DatasScan!G2609=ListeSeries!$B$2:$B$1045) * (DatasScan!H2609&gt;=ListeSeries!$D$2:$D$1045) * (DatasScan!H2609&lt;=ListeSeries!$E$2:$E$1045), 0)), "no match"))</f>
        <v/>
      </c>
      <c r="U2609" s="11" t="str" cm="1">
        <f t="array" ref="U2609">IF(ISBLANK(C2609),"",IFERROR(INDEX(ListeSeries!$F$2:$F$1045, MATCH(1, (DatasScan!G2609=ListeSeries!$B$2:$B$1045) * (DatasScan!H2609&gt;=ListeSeries!$D$2:$D$1045) * (DatasScan!H2609&lt;=ListeSeries!$E$2:$E$1045), 0)), "no match"))</f>
        <v/>
      </c>
    </row>
    <row r="2610" spans="1:21" ht="15" customHeight="1" x14ac:dyDescent="0.25">
      <c r="A2610" s="6" t="str">
        <f t="shared" si="406"/>
        <v/>
      </c>
      <c r="B2610" s="272"/>
      <c r="F2610" s="7" t="str">
        <f t="shared" si="409"/>
        <v/>
      </c>
      <c r="G2610" s="21" t="str">
        <f>IF(ISBLANK(C2610),"",_xlfn.XLOOKUP(_xlfn.XLOOKUP(VALUE(LEFT(C2610,4)),Souches!$B$2:$B$15000,Souches!$E$2:$E$15000),Varietes!$B$2:$B$500,Varietes!$C$2:$C$500))</f>
        <v/>
      </c>
      <c r="H2610" s="19" t="str">
        <f>IF(ISBLANK(C2610),"",_xlfn.XLOOKUP(VALUE(LEFT(C2610,4)),Souches!$B$2:$B$15000,Souches!$D$2:$D$15000))</f>
        <v/>
      </c>
      <c r="I2610" s="10" t="str">
        <f t="shared" si="407"/>
        <v/>
      </c>
      <c r="J2610" s="19" t="str">
        <f>IF(I2610="","",INT(('ObjProd (2)'!$C$25-I2610)/7 * (ABS('ObjProd (2)'!$C$25-I2610)&gt;=7)))</f>
        <v/>
      </c>
      <c r="K2610" s="10" t="str">
        <f>IF(I2610="","",
IF(AND(DATEDIF(I2610,'ObjProd (2)'!$C$25,"y")=0,DATEDIF(I2610,'ObjProd (2)'!$C$25,"ym")=0,
   INT(('ObjProd (2)'!$C$25-EDATE(I2610,DATEDIF(I2610,'ObjProd (2)'!$C$25,"y")*12+DATEDIF(I2610,'ObjProd (2)'!$C$25,"ym")))/7)=0),
   "&lt; 1 sem.",
   IF(DATEDIF(I2610,'ObjProd (2)'!$C$25,"y")&gt;0,DATEDIF(I2610,'ObjProd (2)'!$C$25,"y") &amp; " " &amp; IF(DATEDIF(I2610,'ObjProd (2)'!$C$25,"y")=1,"an ","ans "),"") &amp;
   IF(DATEDIF(I2610,'ObjProd (2)'!$C$25,"ym")&gt;0,DATEDIF(I2610,'ObjProd (2)'!$C$25,"ym") &amp; " mois ", "") &amp;
   IF(INT(('ObjProd (2)'!$C$25-EDATE(I2610,DATEDIF(I2610,'ObjProd (2)'!$C$25,"y")*12+DATEDIF(I2610,'ObjProd (2)'!$C$25,"ym")))/7)&gt;0,
      INT(('ObjProd (2)'!$C$25-EDATE(I2610,DATEDIF(I2610,'ObjProd (2)'!$C$25,"y")*12+DATEDIF(I2610,'ObjProd (2)'!$C$25,"ym")))/7) &amp; " sem.",
      "")
)
)</f>
        <v/>
      </c>
      <c r="L2610" s="11" t="str">
        <f t="shared" si="408"/>
        <v/>
      </c>
      <c r="M2610" s="9" t="str">
        <f t="shared" si="404"/>
        <v/>
      </c>
      <c r="N2610" s="9" t="str" cm="1">
        <f t="array" aca="1" ref="N2610" ca="1">LEFT(L2610, IF(ISNUMBER(SUBSTITUTE(_xludf.MID(L2610, 2, 1), ".", ",")), 1, 2))</f>
        <v/>
      </c>
      <c r="O2610" s="19" t="str">
        <f t="shared" ca="1" si="410"/>
        <v/>
      </c>
      <c r="P2610" s="9" t="str">
        <f t="shared" ca="1" si="411"/>
        <v/>
      </c>
      <c r="Q2610" s="9" t="str">
        <f t="shared" ca="1" si="412"/>
        <v/>
      </c>
      <c r="R2610" s="9" t="str">
        <f t="shared" si="405"/>
        <v/>
      </c>
      <c r="S2610" t="str" cm="1">
        <f t="array" ref="S2610">IF(ISBLANK(C2610),"",IFERROR(INDEX(ListeSeries!$A$2:$A$1045, MATCH(1, (DatasScan!G2610=ListeSeries!$B$2:$B$1045) * (DatasScan!H2610&gt;=ListeSeries!$D$2:$D$1045) * (DatasScan!H2610&lt;=ListeSeries!$E$2:$E$1045), 0)), "no match"))</f>
        <v/>
      </c>
      <c r="T2610" s="7" t="str" cm="1">
        <f t="array" ref="T2610">IF(ISBLANK(C2610),"",IFERROR(INDEX(ListeSeries!$C$2:$C$1045, MATCH(1, (DatasScan!G2610=ListeSeries!$B$2:$B$1045) * (DatasScan!H2610&gt;=ListeSeries!$D$2:$D$1045) * (DatasScan!H2610&lt;=ListeSeries!$E$2:$E$1045), 0)), "no match"))</f>
        <v/>
      </c>
      <c r="U2610" s="11" t="str" cm="1">
        <f t="array" ref="U2610">IF(ISBLANK(C2610),"",IFERROR(INDEX(ListeSeries!$F$2:$F$1045, MATCH(1, (DatasScan!G2610=ListeSeries!$B$2:$B$1045) * (DatasScan!H2610&gt;=ListeSeries!$D$2:$D$1045) * (DatasScan!H2610&lt;=ListeSeries!$E$2:$E$1045), 0)), "no match"))</f>
        <v/>
      </c>
    </row>
    <row r="2611" spans="1:21" ht="15" customHeight="1" x14ac:dyDescent="0.25">
      <c r="A2611" s="6" t="str">
        <f t="shared" si="406"/>
        <v/>
      </c>
      <c r="B2611" s="272"/>
      <c r="F2611" s="7" t="str">
        <f t="shared" si="409"/>
        <v/>
      </c>
      <c r="G2611" s="21" t="str">
        <f>IF(ISBLANK(C2611),"",_xlfn.XLOOKUP(_xlfn.XLOOKUP(VALUE(LEFT(C2611,4)),Souches!$B$2:$B$15000,Souches!$E$2:$E$15000),Varietes!$B$2:$B$500,Varietes!$C$2:$C$500))</f>
        <v/>
      </c>
      <c r="H2611" s="19" t="str">
        <f>IF(ISBLANK(C2611),"",_xlfn.XLOOKUP(VALUE(LEFT(C2611,4)),Souches!$B$2:$B$15000,Souches!$D$2:$D$15000))</f>
        <v/>
      </c>
      <c r="I2611" s="10" t="str">
        <f t="shared" si="407"/>
        <v/>
      </c>
      <c r="J2611" s="19" t="str">
        <f>IF(I2611="","",INT(('ObjProd (2)'!$C$25-I2611)/7 * (ABS('ObjProd (2)'!$C$25-I2611)&gt;=7)))</f>
        <v/>
      </c>
      <c r="K2611" s="10" t="str">
        <f>IF(I2611="","",
IF(AND(DATEDIF(I2611,'ObjProd (2)'!$C$25,"y")=0,DATEDIF(I2611,'ObjProd (2)'!$C$25,"ym")=0,
   INT(('ObjProd (2)'!$C$25-EDATE(I2611,DATEDIF(I2611,'ObjProd (2)'!$C$25,"y")*12+DATEDIF(I2611,'ObjProd (2)'!$C$25,"ym")))/7)=0),
   "&lt; 1 sem.",
   IF(DATEDIF(I2611,'ObjProd (2)'!$C$25,"y")&gt;0,DATEDIF(I2611,'ObjProd (2)'!$C$25,"y") &amp; " " &amp; IF(DATEDIF(I2611,'ObjProd (2)'!$C$25,"y")=1,"an ","ans "),"") &amp;
   IF(DATEDIF(I2611,'ObjProd (2)'!$C$25,"ym")&gt;0,DATEDIF(I2611,'ObjProd (2)'!$C$25,"ym") &amp; " mois ", "") &amp;
   IF(INT(('ObjProd (2)'!$C$25-EDATE(I2611,DATEDIF(I2611,'ObjProd (2)'!$C$25,"y")*12+DATEDIF(I2611,'ObjProd (2)'!$C$25,"ym")))/7)&gt;0,
      INT(('ObjProd (2)'!$C$25-EDATE(I2611,DATEDIF(I2611,'ObjProd (2)'!$C$25,"y")*12+DATEDIF(I2611,'ObjProd (2)'!$C$25,"ym")))/7) &amp; " sem.",
      "")
)
)</f>
        <v/>
      </c>
      <c r="L2611" s="11" t="str">
        <f t="shared" si="408"/>
        <v/>
      </c>
      <c r="M2611" s="9" t="str">
        <f t="shared" si="404"/>
        <v/>
      </c>
      <c r="N2611" s="9" t="str" cm="1">
        <f t="array" aca="1" ref="N2611" ca="1">LEFT(L2611, IF(ISNUMBER(SUBSTITUTE(_xludf.MID(L2611, 2, 1), ".", ",")), 1, 2))</f>
        <v/>
      </c>
      <c r="O2611" s="19" t="str">
        <f t="shared" ca="1" si="410"/>
        <v/>
      </c>
      <c r="P2611" s="9" t="str">
        <f t="shared" ca="1" si="411"/>
        <v/>
      </c>
      <c r="Q2611" s="9" t="str">
        <f t="shared" ca="1" si="412"/>
        <v/>
      </c>
      <c r="R2611" s="9" t="str">
        <f t="shared" si="405"/>
        <v/>
      </c>
      <c r="S2611" t="str" cm="1">
        <f t="array" ref="S2611">IF(ISBLANK(C2611),"",IFERROR(INDEX(ListeSeries!$A$2:$A$1045, MATCH(1, (DatasScan!G2611=ListeSeries!$B$2:$B$1045) * (DatasScan!H2611&gt;=ListeSeries!$D$2:$D$1045) * (DatasScan!H2611&lt;=ListeSeries!$E$2:$E$1045), 0)), "no match"))</f>
        <v/>
      </c>
      <c r="T2611" s="7" t="str" cm="1">
        <f t="array" ref="T2611">IF(ISBLANK(C2611),"",IFERROR(INDEX(ListeSeries!$C$2:$C$1045, MATCH(1, (DatasScan!G2611=ListeSeries!$B$2:$B$1045) * (DatasScan!H2611&gt;=ListeSeries!$D$2:$D$1045) * (DatasScan!H2611&lt;=ListeSeries!$E$2:$E$1045), 0)), "no match"))</f>
        <v/>
      </c>
      <c r="U2611" s="11" t="str" cm="1">
        <f t="array" ref="U2611">IF(ISBLANK(C2611),"",IFERROR(INDEX(ListeSeries!$F$2:$F$1045, MATCH(1, (DatasScan!G2611=ListeSeries!$B$2:$B$1045) * (DatasScan!H2611&gt;=ListeSeries!$D$2:$D$1045) * (DatasScan!H2611&lt;=ListeSeries!$E$2:$E$1045), 0)), "no match"))</f>
        <v/>
      </c>
    </row>
    <row r="2612" spans="1:21" ht="15" customHeight="1" x14ac:dyDescent="0.25">
      <c r="A2612" s="6" t="str">
        <f t="shared" si="406"/>
        <v/>
      </c>
      <c r="B2612" s="272"/>
      <c r="F2612" s="7" t="str">
        <f t="shared" si="409"/>
        <v/>
      </c>
      <c r="G2612" s="21" t="str">
        <f>IF(ISBLANK(C2612),"",_xlfn.XLOOKUP(_xlfn.XLOOKUP(VALUE(LEFT(C2612,4)),Souches!$B$2:$B$15000,Souches!$E$2:$E$15000),Varietes!$B$2:$B$500,Varietes!$C$2:$C$500))</f>
        <v/>
      </c>
      <c r="H2612" s="19" t="str">
        <f>IF(ISBLANK(C2612),"",_xlfn.XLOOKUP(VALUE(LEFT(C2612,4)),Souches!$B$2:$B$15000,Souches!$D$2:$D$15000))</f>
        <v/>
      </c>
      <c r="I2612" s="10" t="str">
        <f t="shared" si="407"/>
        <v/>
      </c>
      <c r="J2612" s="19" t="str">
        <f>IF(I2612="","",INT(('ObjProd (2)'!$C$25-I2612)/7 * (ABS('ObjProd (2)'!$C$25-I2612)&gt;=7)))</f>
        <v/>
      </c>
      <c r="K2612" s="10" t="str">
        <f>IF(I2612="","",
IF(AND(DATEDIF(I2612,'ObjProd (2)'!$C$25,"y")=0,DATEDIF(I2612,'ObjProd (2)'!$C$25,"ym")=0,
   INT(('ObjProd (2)'!$C$25-EDATE(I2612,DATEDIF(I2612,'ObjProd (2)'!$C$25,"y")*12+DATEDIF(I2612,'ObjProd (2)'!$C$25,"ym")))/7)=0),
   "&lt; 1 sem.",
   IF(DATEDIF(I2612,'ObjProd (2)'!$C$25,"y")&gt;0,DATEDIF(I2612,'ObjProd (2)'!$C$25,"y") &amp; " " &amp; IF(DATEDIF(I2612,'ObjProd (2)'!$C$25,"y")=1,"an ","ans "),"") &amp;
   IF(DATEDIF(I2612,'ObjProd (2)'!$C$25,"ym")&gt;0,DATEDIF(I2612,'ObjProd (2)'!$C$25,"ym") &amp; " mois ", "") &amp;
   IF(INT(('ObjProd (2)'!$C$25-EDATE(I2612,DATEDIF(I2612,'ObjProd (2)'!$C$25,"y")*12+DATEDIF(I2612,'ObjProd (2)'!$C$25,"ym")))/7)&gt;0,
      INT(('ObjProd (2)'!$C$25-EDATE(I2612,DATEDIF(I2612,'ObjProd (2)'!$C$25,"y")*12+DATEDIF(I2612,'ObjProd (2)'!$C$25,"ym")))/7) &amp; " sem.",
      "")
)
)</f>
        <v/>
      </c>
      <c r="L2612" s="11" t="str">
        <f t="shared" si="408"/>
        <v/>
      </c>
      <c r="M2612" s="9" t="str">
        <f t="shared" si="404"/>
        <v/>
      </c>
      <c r="N2612" s="9" t="str" cm="1">
        <f t="array" aca="1" ref="N2612" ca="1">LEFT(L2612, IF(ISNUMBER(SUBSTITUTE(_xludf.MID(L2612, 2, 1), ".", ",")), 1, 2))</f>
        <v/>
      </c>
      <c r="O2612" s="19" t="str">
        <f t="shared" ca="1" si="410"/>
        <v/>
      </c>
      <c r="P2612" s="9" t="str">
        <f t="shared" ca="1" si="411"/>
        <v/>
      </c>
      <c r="Q2612" s="9" t="str">
        <f t="shared" ca="1" si="412"/>
        <v/>
      </c>
      <c r="R2612" s="9" t="str">
        <f t="shared" si="405"/>
        <v/>
      </c>
      <c r="S2612" t="str" cm="1">
        <f t="array" ref="S2612">IF(ISBLANK(C2612),"",IFERROR(INDEX(ListeSeries!$A$2:$A$1045, MATCH(1, (DatasScan!G2612=ListeSeries!$B$2:$B$1045) * (DatasScan!H2612&gt;=ListeSeries!$D$2:$D$1045) * (DatasScan!H2612&lt;=ListeSeries!$E$2:$E$1045), 0)), "no match"))</f>
        <v/>
      </c>
      <c r="T2612" s="7" t="str" cm="1">
        <f t="array" ref="T2612">IF(ISBLANK(C2612),"",IFERROR(INDEX(ListeSeries!$C$2:$C$1045, MATCH(1, (DatasScan!G2612=ListeSeries!$B$2:$B$1045) * (DatasScan!H2612&gt;=ListeSeries!$D$2:$D$1045) * (DatasScan!H2612&lt;=ListeSeries!$E$2:$E$1045), 0)), "no match"))</f>
        <v/>
      </c>
      <c r="U2612" s="11" t="str" cm="1">
        <f t="array" ref="U2612">IF(ISBLANK(C2612),"",IFERROR(INDEX(ListeSeries!$F$2:$F$1045, MATCH(1, (DatasScan!G2612=ListeSeries!$B$2:$B$1045) * (DatasScan!H2612&gt;=ListeSeries!$D$2:$D$1045) * (DatasScan!H2612&lt;=ListeSeries!$E$2:$E$1045), 0)), "no match"))</f>
        <v/>
      </c>
    </row>
    <row r="2613" spans="1:21" ht="15" customHeight="1" x14ac:dyDescent="0.25">
      <c r="A2613" s="6" t="str">
        <f t="shared" si="406"/>
        <v/>
      </c>
      <c r="B2613" s="272"/>
      <c r="F2613" s="7" t="str">
        <f t="shared" si="409"/>
        <v/>
      </c>
      <c r="G2613" s="21" t="str">
        <f>IF(ISBLANK(C2613),"",_xlfn.XLOOKUP(_xlfn.XLOOKUP(VALUE(LEFT(C2613,4)),Souches!$B$2:$B$15000,Souches!$E$2:$E$15000),Varietes!$B$2:$B$500,Varietes!$C$2:$C$500))</f>
        <v/>
      </c>
      <c r="H2613" s="19" t="str">
        <f>IF(ISBLANK(C2613),"",_xlfn.XLOOKUP(VALUE(LEFT(C2613,4)),Souches!$B$2:$B$15000,Souches!$D$2:$D$15000))</f>
        <v/>
      </c>
      <c r="I2613" s="10" t="str">
        <f t="shared" si="407"/>
        <v/>
      </c>
      <c r="J2613" s="19" t="str">
        <f>IF(I2613="","",INT(('ObjProd (2)'!$C$25-I2613)/7 * (ABS('ObjProd (2)'!$C$25-I2613)&gt;=7)))</f>
        <v/>
      </c>
      <c r="K2613" s="10" t="str">
        <f>IF(I2613="","",
IF(AND(DATEDIF(I2613,'ObjProd (2)'!$C$25,"y")=0,DATEDIF(I2613,'ObjProd (2)'!$C$25,"ym")=0,
   INT(('ObjProd (2)'!$C$25-EDATE(I2613,DATEDIF(I2613,'ObjProd (2)'!$C$25,"y")*12+DATEDIF(I2613,'ObjProd (2)'!$C$25,"ym")))/7)=0),
   "&lt; 1 sem.",
   IF(DATEDIF(I2613,'ObjProd (2)'!$C$25,"y")&gt;0,DATEDIF(I2613,'ObjProd (2)'!$C$25,"y") &amp; " " &amp; IF(DATEDIF(I2613,'ObjProd (2)'!$C$25,"y")=1,"an ","ans "),"") &amp;
   IF(DATEDIF(I2613,'ObjProd (2)'!$C$25,"ym")&gt;0,DATEDIF(I2613,'ObjProd (2)'!$C$25,"ym") &amp; " mois ", "") &amp;
   IF(INT(('ObjProd (2)'!$C$25-EDATE(I2613,DATEDIF(I2613,'ObjProd (2)'!$C$25,"y")*12+DATEDIF(I2613,'ObjProd (2)'!$C$25,"ym")))/7)&gt;0,
      INT(('ObjProd (2)'!$C$25-EDATE(I2613,DATEDIF(I2613,'ObjProd (2)'!$C$25,"y")*12+DATEDIF(I2613,'ObjProd (2)'!$C$25,"ym")))/7) &amp; " sem.",
      "")
)
)</f>
        <v/>
      </c>
      <c r="L2613" s="11" t="str">
        <f t="shared" si="408"/>
        <v/>
      </c>
      <c r="M2613" s="9" t="str">
        <f t="shared" si="404"/>
        <v/>
      </c>
      <c r="N2613" s="9" t="str" cm="1">
        <f t="array" aca="1" ref="N2613" ca="1">LEFT(L2613, IF(ISNUMBER(SUBSTITUTE(_xludf.MID(L2613, 2, 1), ".", ",")), 1, 2))</f>
        <v/>
      </c>
      <c r="O2613" s="19" t="str">
        <f t="shared" ca="1" si="410"/>
        <v/>
      </c>
      <c r="P2613" s="9" t="str">
        <f t="shared" ca="1" si="411"/>
        <v/>
      </c>
      <c r="Q2613" s="9" t="str">
        <f t="shared" ca="1" si="412"/>
        <v/>
      </c>
      <c r="R2613" s="9" t="str">
        <f t="shared" si="405"/>
        <v/>
      </c>
      <c r="S2613" t="str" cm="1">
        <f t="array" ref="S2613">IF(ISBLANK(C2613),"",IFERROR(INDEX(ListeSeries!$A$2:$A$1045, MATCH(1, (DatasScan!G2613=ListeSeries!$B$2:$B$1045) * (DatasScan!H2613&gt;=ListeSeries!$D$2:$D$1045) * (DatasScan!H2613&lt;=ListeSeries!$E$2:$E$1045), 0)), "no match"))</f>
        <v/>
      </c>
      <c r="T2613" s="7" t="str" cm="1">
        <f t="array" ref="T2613">IF(ISBLANK(C2613),"",IFERROR(INDEX(ListeSeries!$C$2:$C$1045, MATCH(1, (DatasScan!G2613=ListeSeries!$B$2:$B$1045) * (DatasScan!H2613&gt;=ListeSeries!$D$2:$D$1045) * (DatasScan!H2613&lt;=ListeSeries!$E$2:$E$1045), 0)), "no match"))</f>
        <v/>
      </c>
      <c r="U2613" s="11" t="str" cm="1">
        <f t="array" ref="U2613">IF(ISBLANK(C2613),"",IFERROR(INDEX(ListeSeries!$F$2:$F$1045, MATCH(1, (DatasScan!G2613=ListeSeries!$B$2:$B$1045) * (DatasScan!H2613&gt;=ListeSeries!$D$2:$D$1045) * (DatasScan!H2613&lt;=ListeSeries!$E$2:$E$1045), 0)), "no match"))</f>
        <v/>
      </c>
    </row>
    <row r="2614" spans="1:21" ht="15" customHeight="1" x14ac:dyDescent="0.25">
      <c r="A2614" s="6" t="str">
        <f t="shared" si="406"/>
        <v/>
      </c>
      <c r="B2614" s="272"/>
      <c r="F2614" s="7" t="str">
        <f t="shared" si="409"/>
        <v/>
      </c>
      <c r="G2614" s="21" t="str">
        <f>IF(ISBLANK(C2614),"",_xlfn.XLOOKUP(_xlfn.XLOOKUP(VALUE(LEFT(C2614,4)),Souches!$B$2:$B$15000,Souches!$E$2:$E$15000),Varietes!$B$2:$B$500,Varietes!$C$2:$C$500))</f>
        <v/>
      </c>
      <c r="H2614" s="19" t="str">
        <f>IF(ISBLANK(C2614),"",_xlfn.XLOOKUP(VALUE(LEFT(C2614,4)),Souches!$B$2:$B$15000,Souches!$D$2:$D$15000))</f>
        <v/>
      </c>
      <c r="I2614" s="10" t="str">
        <f t="shared" si="407"/>
        <v/>
      </c>
      <c r="J2614" s="19" t="str">
        <f>IF(I2614="","",INT(('ObjProd (2)'!$C$25-I2614)/7 * (ABS('ObjProd (2)'!$C$25-I2614)&gt;=7)))</f>
        <v/>
      </c>
      <c r="K2614" s="10" t="str">
        <f>IF(I2614="","",
IF(AND(DATEDIF(I2614,'ObjProd (2)'!$C$25,"y")=0,DATEDIF(I2614,'ObjProd (2)'!$C$25,"ym")=0,
   INT(('ObjProd (2)'!$C$25-EDATE(I2614,DATEDIF(I2614,'ObjProd (2)'!$C$25,"y")*12+DATEDIF(I2614,'ObjProd (2)'!$C$25,"ym")))/7)=0),
   "&lt; 1 sem.",
   IF(DATEDIF(I2614,'ObjProd (2)'!$C$25,"y")&gt;0,DATEDIF(I2614,'ObjProd (2)'!$C$25,"y") &amp; " " &amp; IF(DATEDIF(I2614,'ObjProd (2)'!$C$25,"y")=1,"an ","ans "),"") &amp;
   IF(DATEDIF(I2614,'ObjProd (2)'!$C$25,"ym")&gt;0,DATEDIF(I2614,'ObjProd (2)'!$C$25,"ym") &amp; " mois ", "") &amp;
   IF(INT(('ObjProd (2)'!$C$25-EDATE(I2614,DATEDIF(I2614,'ObjProd (2)'!$C$25,"y")*12+DATEDIF(I2614,'ObjProd (2)'!$C$25,"ym")))/7)&gt;0,
      INT(('ObjProd (2)'!$C$25-EDATE(I2614,DATEDIF(I2614,'ObjProd (2)'!$C$25,"y")*12+DATEDIF(I2614,'ObjProd (2)'!$C$25,"ym")))/7) &amp; " sem.",
      "")
)
)</f>
        <v/>
      </c>
      <c r="L2614" s="11" t="str">
        <f t="shared" si="408"/>
        <v/>
      </c>
      <c r="M2614" s="9" t="str">
        <f t="shared" si="404"/>
        <v/>
      </c>
      <c r="N2614" s="9" t="str" cm="1">
        <f t="array" aca="1" ref="N2614" ca="1">LEFT(L2614, IF(ISNUMBER(SUBSTITUTE(_xludf.MID(L2614, 2, 1), ".", ",")), 1, 2))</f>
        <v/>
      </c>
      <c r="O2614" s="19" t="str">
        <f t="shared" ca="1" si="410"/>
        <v/>
      </c>
      <c r="P2614" s="9" t="str">
        <f t="shared" ca="1" si="411"/>
        <v/>
      </c>
      <c r="Q2614" s="9" t="str">
        <f t="shared" ca="1" si="412"/>
        <v/>
      </c>
      <c r="R2614" s="9" t="str">
        <f t="shared" si="405"/>
        <v/>
      </c>
      <c r="S2614" t="str" cm="1">
        <f t="array" ref="S2614">IF(ISBLANK(C2614),"",IFERROR(INDEX(ListeSeries!$A$2:$A$1045, MATCH(1, (DatasScan!G2614=ListeSeries!$B$2:$B$1045) * (DatasScan!H2614&gt;=ListeSeries!$D$2:$D$1045) * (DatasScan!H2614&lt;=ListeSeries!$E$2:$E$1045), 0)), "no match"))</f>
        <v/>
      </c>
      <c r="T2614" s="7" t="str" cm="1">
        <f t="array" ref="T2614">IF(ISBLANK(C2614),"",IFERROR(INDEX(ListeSeries!$C$2:$C$1045, MATCH(1, (DatasScan!G2614=ListeSeries!$B$2:$B$1045) * (DatasScan!H2614&gt;=ListeSeries!$D$2:$D$1045) * (DatasScan!H2614&lt;=ListeSeries!$E$2:$E$1045), 0)), "no match"))</f>
        <v/>
      </c>
      <c r="U2614" s="11" t="str" cm="1">
        <f t="array" ref="U2614">IF(ISBLANK(C2614),"",IFERROR(INDEX(ListeSeries!$F$2:$F$1045, MATCH(1, (DatasScan!G2614=ListeSeries!$B$2:$B$1045) * (DatasScan!H2614&gt;=ListeSeries!$D$2:$D$1045) * (DatasScan!H2614&lt;=ListeSeries!$E$2:$E$1045), 0)), "no match"))</f>
        <v/>
      </c>
    </row>
    <row r="2615" spans="1:21" ht="15" customHeight="1" x14ac:dyDescent="0.25">
      <c r="A2615" s="6" t="str">
        <f t="shared" si="406"/>
        <v/>
      </c>
      <c r="B2615" s="272"/>
      <c r="F2615" s="7" t="str">
        <f t="shared" si="409"/>
        <v/>
      </c>
      <c r="G2615" s="21" t="str">
        <f>IF(ISBLANK(C2615),"",_xlfn.XLOOKUP(_xlfn.XLOOKUP(VALUE(LEFT(C2615,4)),Souches!$B$2:$B$15000,Souches!$E$2:$E$15000),Varietes!$B$2:$B$500,Varietes!$C$2:$C$500))</f>
        <v/>
      </c>
      <c r="H2615" s="19" t="str">
        <f>IF(ISBLANK(C2615),"",_xlfn.XLOOKUP(VALUE(LEFT(C2615,4)),Souches!$B$2:$B$15000,Souches!$D$2:$D$15000))</f>
        <v/>
      </c>
      <c r="I2615" s="10" t="str">
        <f t="shared" si="407"/>
        <v/>
      </c>
      <c r="J2615" s="19" t="str">
        <f>IF(I2615="","",INT(('ObjProd (2)'!$C$25-I2615)/7 * (ABS('ObjProd (2)'!$C$25-I2615)&gt;=7)))</f>
        <v/>
      </c>
      <c r="K2615" s="10" t="str">
        <f>IF(I2615="","",
IF(AND(DATEDIF(I2615,'ObjProd (2)'!$C$25,"y")=0,DATEDIF(I2615,'ObjProd (2)'!$C$25,"ym")=0,
   INT(('ObjProd (2)'!$C$25-EDATE(I2615,DATEDIF(I2615,'ObjProd (2)'!$C$25,"y")*12+DATEDIF(I2615,'ObjProd (2)'!$C$25,"ym")))/7)=0),
   "&lt; 1 sem.",
   IF(DATEDIF(I2615,'ObjProd (2)'!$C$25,"y")&gt;0,DATEDIF(I2615,'ObjProd (2)'!$C$25,"y") &amp; " " &amp; IF(DATEDIF(I2615,'ObjProd (2)'!$C$25,"y")=1,"an ","ans "),"") &amp;
   IF(DATEDIF(I2615,'ObjProd (2)'!$C$25,"ym")&gt;0,DATEDIF(I2615,'ObjProd (2)'!$C$25,"ym") &amp; " mois ", "") &amp;
   IF(INT(('ObjProd (2)'!$C$25-EDATE(I2615,DATEDIF(I2615,'ObjProd (2)'!$C$25,"y")*12+DATEDIF(I2615,'ObjProd (2)'!$C$25,"ym")))/7)&gt;0,
      INT(('ObjProd (2)'!$C$25-EDATE(I2615,DATEDIF(I2615,'ObjProd (2)'!$C$25,"y")*12+DATEDIF(I2615,'ObjProd (2)'!$C$25,"ym")))/7) &amp; " sem.",
      "")
)
)</f>
        <v/>
      </c>
      <c r="L2615" s="11" t="str">
        <f t="shared" si="408"/>
        <v/>
      </c>
      <c r="M2615" s="9" t="str">
        <f t="shared" si="404"/>
        <v/>
      </c>
      <c r="N2615" s="9" t="str" cm="1">
        <f t="array" aca="1" ref="N2615" ca="1">LEFT(L2615, IF(ISNUMBER(SUBSTITUTE(_xludf.MID(L2615, 2, 1), ".", ",")), 1, 2))</f>
        <v/>
      </c>
      <c r="O2615" s="19" t="str">
        <f t="shared" ca="1" si="410"/>
        <v/>
      </c>
      <c r="P2615" s="9" t="str">
        <f t="shared" ca="1" si="411"/>
        <v/>
      </c>
      <c r="Q2615" s="9" t="str">
        <f t="shared" ca="1" si="412"/>
        <v/>
      </c>
      <c r="R2615" s="9" t="str">
        <f t="shared" si="405"/>
        <v/>
      </c>
      <c r="S2615" t="str" cm="1">
        <f t="array" ref="S2615">IF(ISBLANK(C2615),"",IFERROR(INDEX(ListeSeries!$A$2:$A$1045, MATCH(1, (DatasScan!G2615=ListeSeries!$B$2:$B$1045) * (DatasScan!H2615&gt;=ListeSeries!$D$2:$D$1045) * (DatasScan!H2615&lt;=ListeSeries!$E$2:$E$1045), 0)), "no match"))</f>
        <v/>
      </c>
      <c r="T2615" s="7" t="str" cm="1">
        <f t="array" ref="T2615">IF(ISBLANK(C2615),"",IFERROR(INDEX(ListeSeries!$C$2:$C$1045, MATCH(1, (DatasScan!G2615=ListeSeries!$B$2:$B$1045) * (DatasScan!H2615&gt;=ListeSeries!$D$2:$D$1045) * (DatasScan!H2615&lt;=ListeSeries!$E$2:$E$1045), 0)), "no match"))</f>
        <v/>
      </c>
      <c r="U2615" s="11" t="str" cm="1">
        <f t="array" ref="U2615">IF(ISBLANK(C2615),"",IFERROR(INDEX(ListeSeries!$F$2:$F$1045, MATCH(1, (DatasScan!G2615=ListeSeries!$B$2:$B$1045) * (DatasScan!H2615&gt;=ListeSeries!$D$2:$D$1045) * (DatasScan!H2615&lt;=ListeSeries!$E$2:$E$1045), 0)), "no match"))</f>
        <v/>
      </c>
    </row>
    <row r="2616" spans="1:21" ht="15" customHeight="1" x14ac:dyDescent="0.25">
      <c r="A2616" s="6" t="str">
        <f t="shared" si="406"/>
        <v/>
      </c>
      <c r="B2616" s="272"/>
      <c r="F2616" s="7" t="str">
        <f t="shared" si="409"/>
        <v/>
      </c>
      <c r="G2616" s="21" t="str">
        <f>IF(ISBLANK(C2616),"",_xlfn.XLOOKUP(_xlfn.XLOOKUP(VALUE(LEFT(C2616,4)),Souches!$B$2:$B$15000,Souches!$E$2:$E$15000),Varietes!$B$2:$B$500,Varietes!$C$2:$C$500))</f>
        <v/>
      </c>
      <c r="H2616" s="19" t="str">
        <f>IF(ISBLANK(C2616),"",_xlfn.XLOOKUP(VALUE(LEFT(C2616,4)),Souches!$B$2:$B$15000,Souches!$D$2:$D$15000))</f>
        <v/>
      </c>
      <c r="I2616" s="10" t="str">
        <f t="shared" si="407"/>
        <v/>
      </c>
      <c r="J2616" s="19" t="str">
        <f>IF(I2616="","",INT(('ObjProd (2)'!$C$25-I2616)/7 * (ABS('ObjProd (2)'!$C$25-I2616)&gt;=7)))</f>
        <v/>
      </c>
      <c r="K2616" s="10" t="str">
        <f>IF(I2616="","",
IF(AND(DATEDIF(I2616,'ObjProd (2)'!$C$25,"y")=0,DATEDIF(I2616,'ObjProd (2)'!$C$25,"ym")=0,
   INT(('ObjProd (2)'!$C$25-EDATE(I2616,DATEDIF(I2616,'ObjProd (2)'!$C$25,"y")*12+DATEDIF(I2616,'ObjProd (2)'!$C$25,"ym")))/7)=0),
   "&lt; 1 sem.",
   IF(DATEDIF(I2616,'ObjProd (2)'!$C$25,"y")&gt;0,DATEDIF(I2616,'ObjProd (2)'!$C$25,"y") &amp; " " &amp; IF(DATEDIF(I2616,'ObjProd (2)'!$C$25,"y")=1,"an ","ans "),"") &amp;
   IF(DATEDIF(I2616,'ObjProd (2)'!$C$25,"ym")&gt;0,DATEDIF(I2616,'ObjProd (2)'!$C$25,"ym") &amp; " mois ", "") &amp;
   IF(INT(('ObjProd (2)'!$C$25-EDATE(I2616,DATEDIF(I2616,'ObjProd (2)'!$C$25,"y")*12+DATEDIF(I2616,'ObjProd (2)'!$C$25,"ym")))/7)&gt;0,
      INT(('ObjProd (2)'!$C$25-EDATE(I2616,DATEDIF(I2616,'ObjProd (2)'!$C$25,"y")*12+DATEDIF(I2616,'ObjProd (2)'!$C$25,"ym")))/7) &amp; " sem.",
      "")
)
)</f>
        <v/>
      </c>
      <c r="L2616" s="11" t="str">
        <f t="shared" si="408"/>
        <v/>
      </c>
      <c r="M2616" s="9" t="str">
        <f t="shared" si="404"/>
        <v/>
      </c>
      <c r="N2616" s="9" t="str" cm="1">
        <f t="array" aca="1" ref="N2616" ca="1">LEFT(L2616, IF(ISNUMBER(SUBSTITUTE(_xludf.MID(L2616, 2, 1), ".", ",")), 1, 2))</f>
        <v/>
      </c>
      <c r="O2616" s="19" t="str">
        <f t="shared" ca="1" si="410"/>
        <v/>
      </c>
      <c r="P2616" s="9" t="str">
        <f t="shared" ca="1" si="411"/>
        <v/>
      </c>
      <c r="Q2616" s="9" t="str">
        <f t="shared" ca="1" si="412"/>
        <v/>
      </c>
      <c r="R2616" s="9" t="str">
        <f t="shared" si="405"/>
        <v/>
      </c>
      <c r="S2616" t="str" cm="1">
        <f t="array" ref="S2616">IF(ISBLANK(C2616),"",IFERROR(INDEX(ListeSeries!$A$2:$A$1045, MATCH(1, (DatasScan!G2616=ListeSeries!$B$2:$B$1045) * (DatasScan!H2616&gt;=ListeSeries!$D$2:$D$1045) * (DatasScan!H2616&lt;=ListeSeries!$E$2:$E$1045), 0)), "no match"))</f>
        <v/>
      </c>
      <c r="T2616" s="7" t="str" cm="1">
        <f t="array" ref="T2616">IF(ISBLANK(C2616),"",IFERROR(INDEX(ListeSeries!$C$2:$C$1045, MATCH(1, (DatasScan!G2616=ListeSeries!$B$2:$B$1045) * (DatasScan!H2616&gt;=ListeSeries!$D$2:$D$1045) * (DatasScan!H2616&lt;=ListeSeries!$E$2:$E$1045), 0)), "no match"))</f>
        <v/>
      </c>
      <c r="U2616" s="11" t="str" cm="1">
        <f t="array" ref="U2616">IF(ISBLANK(C2616),"",IFERROR(INDEX(ListeSeries!$F$2:$F$1045, MATCH(1, (DatasScan!G2616=ListeSeries!$B$2:$B$1045) * (DatasScan!H2616&gt;=ListeSeries!$D$2:$D$1045) * (DatasScan!H2616&lt;=ListeSeries!$E$2:$E$1045), 0)), "no match"))</f>
        <v/>
      </c>
    </row>
    <row r="2617" spans="1:21" ht="15" customHeight="1" x14ac:dyDescent="0.25">
      <c r="A2617" s="6" t="str">
        <f t="shared" si="406"/>
        <v/>
      </c>
      <c r="B2617" s="272"/>
      <c r="F2617" s="7" t="str">
        <f t="shared" si="409"/>
        <v/>
      </c>
      <c r="G2617" s="21" t="str">
        <f>IF(ISBLANK(C2617),"",_xlfn.XLOOKUP(_xlfn.XLOOKUP(VALUE(LEFT(C2617,4)),Souches!$B$2:$B$15000,Souches!$E$2:$E$15000),Varietes!$B$2:$B$500,Varietes!$C$2:$C$500))</f>
        <v/>
      </c>
      <c r="H2617" s="19" t="str">
        <f>IF(ISBLANK(C2617),"",_xlfn.XLOOKUP(VALUE(LEFT(C2617,4)),Souches!$B$2:$B$15000,Souches!$D$2:$D$15000))</f>
        <v/>
      </c>
      <c r="I2617" s="10" t="str">
        <f t="shared" si="407"/>
        <v/>
      </c>
      <c r="J2617" s="19" t="str">
        <f>IF(I2617="","",INT(('ObjProd (2)'!$C$25-I2617)/7 * (ABS('ObjProd (2)'!$C$25-I2617)&gt;=7)))</f>
        <v/>
      </c>
      <c r="K2617" s="10" t="str">
        <f>IF(I2617="","",
IF(AND(DATEDIF(I2617,'ObjProd (2)'!$C$25,"y")=0,DATEDIF(I2617,'ObjProd (2)'!$C$25,"ym")=0,
   INT(('ObjProd (2)'!$C$25-EDATE(I2617,DATEDIF(I2617,'ObjProd (2)'!$C$25,"y")*12+DATEDIF(I2617,'ObjProd (2)'!$C$25,"ym")))/7)=0),
   "&lt; 1 sem.",
   IF(DATEDIF(I2617,'ObjProd (2)'!$C$25,"y")&gt;0,DATEDIF(I2617,'ObjProd (2)'!$C$25,"y") &amp; " " &amp; IF(DATEDIF(I2617,'ObjProd (2)'!$C$25,"y")=1,"an ","ans "),"") &amp;
   IF(DATEDIF(I2617,'ObjProd (2)'!$C$25,"ym")&gt;0,DATEDIF(I2617,'ObjProd (2)'!$C$25,"ym") &amp; " mois ", "") &amp;
   IF(INT(('ObjProd (2)'!$C$25-EDATE(I2617,DATEDIF(I2617,'ObjProd (2)'!$C$25,"y")*12+DATEDIF(I2617,'ObjProd (2)'!$C$25,"ym")))/7)&gt;0,
      INT(('ObjProd (2)'!$C$25-EDATE(I2617,DATEDIF(I2617,'ObjProd (2)'!$C$25,"y")*12+DATEDIF(I2617,'ObjProd (2)'!$C$25,"ym")))/7) &amp; " sem.",
      "")
)
)</f>
        <v/>
      </c>
      <c r="L2617" s="11" t="str">
        <f t="shared" si="408"/>
        <v/>
      </c>
      <c r="M2617" s="9" t="str">
        <f t="shared" si="404"/>
        <v/>
      </c>
      <c r="N2617" s="9" t="str" cm="1">
        <f t="array" aca="1" ref="N2617" ca="1">LEFT(L2617, IF(ISNUMBER(SUBSTITUTE(_xludf.MID(L2617, 2, 1), ".", ",")), 1, 2))</f>
        <v/>
      </c>
      <c r="O2617" s="19" t="str">
        <f t="shared" ca="1" si="410"/>
        <v/>
      </c>
      <c r="P2617" s="9" t="str">
        <f t="shared" ca="1" si="411"/>
        <v/>
      </c>
      <c r="Q2617" s="9" t="str">
        <f t="shared" ca="1" si="412"/>
        <v/>
      </c>
      <c r="R2617" s="9" t="str">
        <f t="shared" si="405"/>
        <v/>
      </c>
      <c r="S2617" t="str" cm="1">
        <f t="array" ref="S2617">IF(ISBLANK(C2617),"",IFERROR(INDEX(ListeSeries!$A$2:$A$1045, MATCH(1, (DatasScan!G2617=ListeSeries!$B$2:$B$1045) * (DatasScan!H2617&gt;=ListeSeries!$D$2:$D$1045) * (DatasScan!H2617&lt;=ListeSeries!$E$2:$E$1045), 0)), "no match"))</f>
        <v/>
      </c>
      <c r="T2617" s="7" t="str" cm="1">
        <f t="array" ref="T2617">IF(ISBLANK(C2617),"",IFERROR(INDEX(ListeSeries!$C$2:$C$1045, MATCH(1, (DatasScan!G2617=ListeSeries!$B$2:$B$1045) * (DatasScan!H2617&gt;=ListeSeries!$D$2:$D$1045) * (DatasScan!H2617&lt;=ListeSeries!$E$2:$E$1045), 0)), "no match"))</f>
        <v/>
      </c>
      <c r="U2617" s="11" t="str" cm="1">
        <f t="array" ref="U2617">IF(ISBLANK(C2617),"",IFERROR(INDEX(ListeSeries!$F$2:$F$1045, MATCH(1, (DatasScan!G2617=ListeSeries!$B$2:$B$1045) * (DatasScan!H2617&gt;=ListeSeries!$D$2:$D$1045) * (DatasScan!H2617&lt;=ListeSeries!$E$2:$E$1045), 0)), "no match"))</f>
        <v/>
      </c>
    </row>
    <row r="2618" spans="1:21" ht="15" customHeight="1" x14ac:dyDescent="0.25">
      <c r="A2618" s="6" t="str">
        <f t="shared" si="406"/>
        <v/>
      </c>
      <c r="B2618" s="272"/>
      <c r="F2618" s="7" t="str">
        <f t="shared" si="409"/>
        <v/>
      </c>
      <c r="G2618" s="21" t="str">
        <f>IF(ISBLANK(C2618),"",_xlfn.XLOOKUP(_xlfn.XLOOKUP(VALUE(LEFT(C2618,4)),Souches!$B$2:$B$15000,Souches!$E$2:$E$15000),Varietes!$B$2:$B$500,Varietes!$C$2:$C$500))</f>
        <v/>
      </c>
      <c r="H2618" s="19" t="str">
        <f>IF(ISBLANK(C2618),"",_xlfn.XLOOKUP(VALUE(LEFT(C2618,4)),Souches!$B$2:$B$15000,Souches!$D$2:$D$15000))</f>
        <v/>
      </c>
      <c r="I2618" s="10" t="str">
        <f t="shared" si="407"/>
        <v/>
      </c>
      <c r="J2618" s="19" t="str">
        <f>IF(I2618="","",INT(('ObjProd (2)'!$C$25-I2618)/7 * (ABS('ObjProd (2)'!$C$25-I2618)&gt;=7)))</f>
        <v/>
      </c>
      <c r="K2618" s="10" t="str">
        <f>IF(I2618="","",
IF(AND(DATEDIF(I2618,'ObjProd (2)'!$C$25,"y")=0,DATEDIF(I2618,'ObjProd (2)'!$C$25,"ym")=0,
   INT(('ObjProd (2)'!$C$25-EDATE(I2618,DATEDIF(I2618,'ObjProd (2)'!$C$25,"y")*12+DATEDIF(I2618,'ObjProd (2)'!$C$25,"ym")))/7)=0),
   "&lt; 1 sem.",
   IF(DATEDIF(I2618,'ObjProd (2)'!$C$25,"y")&gt;0,DATEDIF(I2618,'ObjProd (2)'!$C$25,"y") &amp; " " &amp; IF(DATEDIF(I2618,'ObjProd (2)'!$C$25,"y")=1,"an ","ans "),"") &amp;
   IF(DATEDIF(I2618,'ObjProd (2)'!$C$25,"ym")&gt;0,DATEDIF(I2618,'ObjProd (2)'!$C$25,"ym") &amp; " mois ", "") &amp;
   IF(INT(('ObjProd (2)'!$C$25-EDATE(I2618,DATEDIF(I2618,'ObjProd (2)'!$C$25,"y")*12+DATEDIF(I2618,'ObjProd (2)'!$C$25,"ym")))/7)&gt;0,
      INT(('ObjProd (2)'!$C$25-EDATE(I2618,DATEDIF(I2618,'ObjProd (2)'!$C$25,"y")*12+DATEDIF(I2618,'ObjProd (2)'!$C$25,"ym")))/7) &amp; " sem.",
      "")
)
)</f>
        <v/>
      </c>
      <c r="L2618" s="11" t="str">
        <f t="shared" si="408"/>
        <v/>
      </c>
      <c r="M2618" s="9" t="str">
        <f t="shared" si="404"/>
        <v/>
      </c>
      <c r="N2618" s="9" t="str" cm="1">
        <f t="array" aca="1" ref="N2618" ca="1">LEFT(L2618, IF(ISNUMBER(SUBSTITUTE(_xludf.MID(L2618, 2, 1), ".", ",")), 1, 2))</f>
        <v/>
      </c>
      <c r="O2618" s="19" t="str">
        <f t="shared" ca="1" si="410"/>
        <v/>
      </c>
      <c r="P2618" s="9" t="str">
        <f t="shared" ca="1" si="411"/>
        <v/>
      </c>
      <c r="Q2618" s="9" t="str">
        <f t="shared" ca="1" si="412"/>
        <v/>
      </c>
      <c r="R2618" s="9" t="str">
        <f t="shared" si="405"/>
        <v/>
      </c>
      <c r="S2618" t="str" cm="1">
        <f t="array" ref="S2618">IF(ISBLANK(C2618),"",IFERROR(INDEX(ListeSeries!$A$2:$A$1045, MATCH(1, (DatasScan!G2618=ListeSeries!$B$2:$B$1045) * (DatasScan!H2618&gt;=ListeSeries!$D$2:$D$1045) * (DatasScan!H2618&lt;=ListeSeries!$E$2:$E$1045), 0)), "no match"))</f>
        <v/>
      </c>
      <c r="T2618" s="7" t="str" cm="1">
        <f t="array" ref="T2618">IF(ISBLANK(C2618),"",IFERROR(INDEX(ListeSeries!$C$2:$C$1045, MATCH(1, (DatasScan!G2618=ListeSeries!$B$2:$B$1045) * (DatasScan!H2618&gt;=ListeSeries!$D$2:$D$1045) * (DatasScan!H2618&lt;=ListeSeries!$E$2:$E$1045), 0)), "no match"))</f>
        <v/>
      </c>
      <c r="U2618" s="11" t="str" cm="1">
        <f t="array" ref="U2618">IF(ISBLANK(C2618),"",IFERROR(INDEX(ListeSeries!$F$2:$F$1045, MATCH(1, (DatasScan!G2618=ListeSeries!$B$2:$B$1045) * (DatasScan!H2618&gt;=ListeSeries!$D$2:$D$1045) * (DatasScan!H2618&lt;=ListeSeries!$E$2:$E$1045), 0)), "no match"))</f>
        <v/>
      </c>
    </row>
    <row r="2619" spans="1:21" ht="15" customHeight="1" x14ac:dyDescent="0.25">
      <c r="A2619" s="6" t="str">
        <f t="shared" si="406"/>
        <v/>
      </c>
      <c r="B2619" s="272"/>
      <c r="F2619" s="7" t="str">
        <f t="shared" si="409"/>
        <v/>
      </c>
      <c r="G2619" s="21" t="str">
        <f>IF(ISBLANK(C2619),"",_xlfn.XLOOKUP(_xlfn.XLOOKUP(VALUE(LEFT(C2619,4)),Souches!$B$2:$B$15000,Souches!$E$2:$E$15000),Varietes!$B$2:$B$500,Varietes!$C$2:$C$500))</f>
        <v/>
      </c>
      <c r="H2619" s="19" t="str">
        <f>IF(ISBLANK(C2619),"",_xlfn.XLOOKUP(VALUE(LEFT(C2619,4)),Souches!$B$2:$B$15000,Souches!$D$2:$D$15000))</f>
        <v/>
      </c>
      <c r="I2619" s="10" t="str">
        <f t="shared" si="407"/>
        <v/>
      </c>
      <c r="J2619" s="19" t="str">
        <f>IF(I2619="","",INT(('ObjProd (2)'!$C$25-I2619)/7 * (ABS('ObjProd (2)'!$C$25-I2619)&gt;=7)))</f>
        <v/>
      </c>
      <c r="K2619" s="10" t="str">
        <f>IF(I2619="","",
IF(AND(DATEDIF(I2619,'ObjProd (2)'!$C$25,"y")=0,DATEDIF(I2619,'ObjProd (2)'!$C$25,"ym")=0,
   INT(('ObjProd (2)'!$C$25-EDATE(I2619,DATEDIF(I2619,'ObjProd (2)'!$C$25,"y")*12+DATEDIF(I2619,'ObjProd (2)'!$C$25,"ym")))/7)=0),
   "&lt; 1 sem.",
   IF(DATEDIF(I2619,'ObjProd (2)'!$C$25,"y")&gt;0,DATEDIF(I2619,'ObjProd (2)'!$C$25,"y") &amp; " " &amp; IF(DATEDIF(I2619,'ObjProd (2)'!$C$25,"y")=1,"an ","ans "),"") &amp;
   IF(DATEDIF(I2619,'ObjProd (2)'!$C$25,"ym")&gt;0,DATEDIF(I2619,'ObjProd (2)'!$C$25,"ym") &amp; " mois ", "") &amp;
   IF(INT(('ObjProd (2)'!$C$25-EDATE(I2619,DATEDIF(I2619,'ObjProd (2)'!$C$25,"y")*12+DATEDIF(I2619,'ObjProd (2)'!$C$25,"ym")))/7)&gt;0,
      INT(('ObjProd (2)'!$C$25-EDATE(I2619,DATEDIF(I2619,'ObjProd (2)'!$C$25,"y")*12+DATEDIF(I2619,'ObjProd (2)'!$C$25,"ym")))/7) &amp; " sem.",
      "")
)
)</f>
        <v/>
      </c>
      <c r="L2619" s="11" t="str">
        <f t="shared" si="408"/>
        <v/>
      </c>
      <c r="M2619" s="9" t="str">
        <f t="shared" si="404"/>
        <v/>
      </c>
      <c r="N2619" s="9" t="str" cm="1">
        <f t="array" aca="1" ref="N2619" ca="1">LEFT(L2619, IF(ISNUMBER(SUBSTITUTE(_xludf.MID(L2619, 2, 1), ".", ",")), 1, 2))</f>
        <v/>
      </c>
      <c r="O2619" s="19" t="str">
        <f t="shared" ca="1" si="410"/>
        <v/>
      </c>
      <c r="P2619" s="9" t="str">
        <f t="shared" ca="1" si="411"/>
        <v/>
      </c>
      <c r="Q2619" s="9" t="str">
        <f t="shared" ca="1" si="412"/>
        <v/>
      </c>
      <c r="R2619" s="9" t="str">
        <f t="shared" si="405"/>
        <v/>
      </c>
      <c r="S2619" t="str" cm="1">
        <f t="array" ref="S2619">IF(ISBLANK(C2619),"",IFERROR(INDEX(ListeSeries!$A$2:$A$1045, MATCH(1, (DatasScan!G2619=ListeSeries!$B$2:$B$1045) * (DatasScan!H2619&gt;=ListeSeries!$D$2:$D$1045) * (DatasScan!H2619&lt;=ListeSeries!$E$2:$E$1045), 0)), "no match"))</f>
        <v/>
      </c>
      <c r="T2619" s="7" t="str" cm="1">
        <f t="array" ref="T2619">IF(ISBLANK(C2619),"",IFERROR(INDEX(ListeSeries!$C$2:$C$1045, MATCH(1, (DatasScan!G2619=ListeSeries!$B$2:$B$1045) * (DatasScan!H2619&gt;=ListeSeries!$D$2:$D$1045) * (DatasScan!H2619&lt;=ListeSeries!$E$2:$E$1045), 0)), "no match"))</f>
        <v/>
      </c>
      <c r="U2619" s="11" t="str" cm="1">
        <f t="array" ref="U2619">IF(ISBLANK(C2619),"",IFERROR(INDEX(ListeSeries!$F$2:$F$1045, MATCH(1, (DatasScan!G2619=ListeSeries!$B$2:$B$1045) * (DatasScan!H2619&gt;=ListeSeries!$D$2:$D$1045) * (DatasScan!H2619&lt;=ListeSeries!$E$2:$E$1045), 0)), "no match"))</f>
        <v/>
      </c>
    </row>
    <row r="2620" spans="1:21" ht="15" customHeight="1" x14ac:dyDescent="0.25">
      <c r="A2620" s="6" t="str">
        <f t="shared" si="406"/>
        <v/>
      </c>
      <c r="B2620" s="272"/>
      <c r="F2620" s="7" t="str">
        <f t="shared" si="409"/>
        <v/>
      </c>
      <c r="G2620" s="21" t="str">
        <f>IF(ISBLANK(C2620),"",_xlfn.XLOOKUP(_xlfn.XLOOKUP(VALUE(LEFT(C2620,4)),Souches!$B$2:$B$15000,Souches!$E$2:$E$15000),Varietes!$B$2:$B$500,Varietes!$C$2:$C$500))</f>
        <v/>
      </c>
      <c r="H2620" s="19" t="str">
        <f>IF(ISBLANK(C2620),"",_xlfn.XLOOKUP(VALUE(LEFT(C2620,4)),Souches!$B$2:$B$15000,Souches!$D$2:$D$15000))</f>
        <v/>
      </c>
      <c r="I2620" s="10" t="str">
        <f t="shared" si="407"/>
        <v/>
      </c>
      <c r="J2620" s="19" t="str">
        <f>IF(I2620="","",INT(('ObjProd (2)'!$C$25-I2620)/7 * (ABS('ObjProd (2)'!$C$25-I2620)&gt;=7)))</f>
        <v/>
      </c>
      <c r="K2620" s="10" t="str">
        <f>IF(I2620="","",
IF(AND(DATEDIF(I2620,'ObjProd (2)'!$C$25,"y")=0,DATEDIF(I2620,'ObjProd (2)'!$C$25,"ym")=0,
   INT(('ObjProd (2)'!$C$25-EDATE(I2620,DATEDIF(I2620,'ObjProd (2)'!$C$25,"y")*12+DATEDIF(I2620,'ObjProd (2)'!$C$25,"ym")))/7)=0),
   "&lt; 1 sem.",
   IF(DATEDIF(I2620,'ObjProd (2)'!$C$25,"y")&gt;0,DATEDIF(I2620,'ObjProd (2)'!$C$25,"y") &amp; " " &amp; IF(DATEDIF(I2620,'ObjProd (2)'!$C$25,"y")=1,"an ","ans "),"") &amp;
   IF(DATEDIF(I2620,'ObjProd (2)'!$C$25,"ym")&gt;0,DATEDIF(I2620,'ObjProd (2)'!$C$25,"ym") &amp; " mois ", "") &amp;
   IF(INT(('ObjProd (2)'!$C$25-EDATE(I2620,DATEDIF(I2620,'ObjProd (2)'!$C$25,"y")*12+DATEDIF(I2620,'ObjProd (2)'!$C$25,"ym")))/7)&gt;0,
      INT(('ObjProd (2)'!$C$25-EDATE(I2620,DATEDIF(I2620,'ObjProd (2)'!$C$25,"y")*12+DATEDIF(I2620,'ObjProd (2)'!$C$25,"ym")))/7) &amp; " sem.",
      "")
)
)</f>
        <v/>
      </c>
      <c r="L2620" s="11" t="str">
        <f t="shared" si="408"/>
        <v/>
      </c>
      <c r="M2620" s="9" t="str">
        <f t="shared" si="404"/>
        <v/>
      </c>
      <c r="N2620" s="9" t="str" cm="1">
        <f t="array" aca="1" ref="N2620" ca="1">LEFT(L2620, IF(ISNUMBER(SUBSTITUTE(_xludf.MID(L2620, 2, 1), ".", ",")), 1, 2))</f>
        <v/>
      </c>
      <c r="O2620" s="19" t="str">
        <f t="shared" ca="1" si="410"/>
        <v/>
      </c>
      <c r="P2620" s="9" t="str">
        <f t="shared" ca="1" si="411"/>
        <v/>
      </c>
      <c r="Q2620" s="9" t="str">
        <f t="shared" ca="1" si="412"/>
        <v/>
      </c>
      <c r="R2620" s="9" t="str">
        <f t="shared" si="405"/>
        <v/>
      </c>
      <c r="S2620" t="str" cm="1">
        <f t="array" ref="S2620">IF(ISBLANK(C2620),"",IFERROR(INDEX(ListeSeries!$A$2:$A$1045, MATCH(1, (DatasScan!G2620=ListeSeries!$B$2:$B$1045) * (DatasScan!H2620&gt;=ListeSeries!$D$2:$D$1045) * (DatasScan!H2620&lt;=ListeSeries!$E$2:$E$1045), 0)), "no match"))</f>
        <v/>
      </c>
      <c r="T2620" s="7" t="str" cm="1">
        <f t="array" ref="T2620">IF(ISBLANK(C2620),"",IFERROR(INDEX(ListeSeries!$C$2:$C$1045, MATCH(1, (DatasScan!G2620=ListeSeries!$B$2:$B$1045) * (DatasScan!H2620&gt;=ListeSeries!$D$2:$D$1045) * (DatasScan!H2620&lt;=ListeSeries!$E$2:$E$1045), 0)), "no match"))</f>
        <v/>
      </c>
      <c r="U2620" s="11" t="str" cm="1">
        <f t="array" ref="U2620">IF(ISBLANK(C2620),"",IFERROR(INDEX(ListeSeries!$F$2:$F$1045, MATCH(1, (DatasScan!G2620=ListeSeries!$B$2:$B$1045) * (DatasScan!H2620&gt;=ListeSeries!$D$2:$D$1045) * (DatasScan!H2620&lt;=ListeSeries!$E$2:$E$1045), 0)), "no match"))</f>
        <v/>
      </c>
    </row>
    <row r="2621" spans="1:21" ht="15" customHeight="1" x14ac:dyDescent="0.25">
      <c r="A2621" s="6" t="str">
        <f t="shared" si="406"/>
        <v/>
      </c>
      <c r="B2621" s="272"/>
      <c r="F2621" s="7" t="str">
        <f t="shared" si="409"/>
        <v/>
      </c>
      <c r="G2621" s="21" t="str">
        <f>IF(ISBLANK(C2621),"",_xlfn.XLOOKUP(_xlfn.XLOOKUP(VALUE(LEFT(C2621,4)),Souches!$B$2:$B$15000,Souches!$E$2:$E$15000),Varietes!$B$2:$B$500,Varietes!$C$2:$C$500))</f>
        <v/>
      </c>
      <c r="H2621" s="19" t="str">
        <f>IF(ISBLANK(C2621),"",_xlfn.XLOOKUP(VALUE(LEFT(C2621,4)),Souches!$B$2:$B$15000,Souches!$D$2:$D$15000))</f>
        <v/>
      </c>
      <c r="I2621" s="10" t="str">
        <f t="shared" si="407"/>
        <v/>
      </c>
      <c r="J2621" s="19" t="str">
        <f>IF(I2621="","",INT(('ObjProd (2)'!$C$25-I2621)/7 * (ABS('ObjProd (2)'!$C$25-I2621)&gt;=7)))</f>
        <v/>
      </c>
      <c r="K2621" s="10" t="str">
        <f>IF(I2621="","",
IF(AND(DATEDIF(I2621,'ObjProd (2)'!$C$25,"y")=0,DATEDIF(I2621,'ObjProd (2)'!$C$25,"ym")=0,
   INT(('ObjProd (2)'!$C$25-EDATE(I2621,DATEDIF(I2621,'ObjProd (2)'!$C$25,"y")*12+DATEDIF(I2621,'ObjProd (2)'!$C$25,"ym")))/7)=0),
   "&lt; 1 sem.",
   IF(DATEDIF(I2621,'ObjProd (2)'!$C$25,"y")&gt;0,DATEDIF(I2621,'ObjProd (2)'!$C$25,"y") &amp; " " &amp; IF(DATEDIF(I2621,'ObjProd (2)'!$C$25,"y")=1,"an ","ans "),"") &amp;
   IF(DATEDIF(I2621,'ObjProd (2)'!$C$25,"ym")&gt;0,DATEDIF(I2621,'ObjProd (2)'!$C$25,"ym") &amp; " mois ", "") &amp;
   IF(INT(('ObjProd (2)'!$C$25-EDATE(I2621,DATEDIF(I2621,'ObjProd (2)'!$C$25,"y")*12+DATEDIF(I2621,'ObjProd (2)'!$C$25,"ym")))/7)&gt;0,
      INT(('ObjProd (2)'!$C$25-EDATE(I2621,DATEDIF(I2621,'ObjProd (2)'!$C$25,"y")*12+DATEDIF(I2621,'ObjProd (2)'!$C$25,"ym")))/7) &amp; " sem.",
      "")
)
)</f>
        <v/>
      </c>
      <c r="L2621" s="11" t="str">
        <f t="shared" si="408"/>
        <v/>
      </c>
      <c r="M2621" s="9" t="str">
        <f t="shared" si="404"/>
        <v/>
      </c>
      <c r="N2621" s="9" t="str" cm="1">
        <f t="array" aca="1" ref="N2621" ca="1">LEFT(L2621, IF(ISNUMBER(SUBSTITUTE(_xludf.MID(L2621, 2, 1), ".", ",")), 1, 2))</f>
        <v/>
      </c>
      <c r="O2621" s="19" t="str">
        <f t="shared" ca="1" si="410"/>
        <v/>
      </c>
      <c r="P2621" s="9" t="str">
        <f t="shared" ca="1" si="411"/>
        <v/>
      </c>
      <c r="Q2621" s="9" t="str">
        <f t="shared" ca="1" si="412"/>
        <v/>
      </c>
      <c r="R2621" s="9" t="str">
        <f t="shared" si="405"/>
        <v/>
      </c>
      <c r="S2621" t="str" cm="1">
        <f t="array" ref="S2621">IF(ISBLANK(C2621),"",IFERROR(INDEX(ListeSeries!$A$2:$A$1045, MATCH(1, (DatasScan!G2621=ListeSeries!$B$2:$B$1045) * (DatasScan!H2621&gt;=ListeSeries!$D$2:$D$1045) * (DatasScan!H2621&lt;=ListeSeries!$E$2:$E$1045), 0)), "no match"))</f>
        <v/>
      </c>
      <c r="T2621" s="7" t="str" cm="1">
        <f t="array" ref="T2621">IF(ISBLANK(C2621),"",IFERROR(INDEX(ListeSeries!$C$2:$C$1045, MATCH(1, (DatasScan!G2621=ListeSeries!$B$2:$B$1045) * (DatasScan!H2621&gt;=ListeSeries!$D$2:$D$1045) * (DatasScan!H2621&lt;=ListeSeries!$E$2:$E$1045), 0)), "no match"))</f>
        <v/>
      </c>
      <c r="U2621" s="11" t="str" cm="1">
        <f t="array" ref="U2621">IF(ISBLANK(C2621),"",IFERROR(INDEX(ListeSeries!$F$2:$F$1045, MATCH(1, (DatasScan!G2621=ListeSeries!$B$2:$B$1045) * (DatasScan!H2621&gt;=ListeSeries!$D$2:$D$1045) * (DatasScan!H2621&lt;=ListeSeries!$E$2:$E$1045), 0)), "no match"))</f>
        <v/>
      </c>
    </row>
    <row r="2622" spans="1:21" ht="15" customHeight="1" x14ac:dyDescent="0.25">
      <c r="A2622" s="6" t="str">
        <f t="shared" si="406"/>
        <v/>
      </c>
      <c r="B2622" s="272"/>
      <c r="F2622" s="7" t="str">
        <f t="shared" si="409"/>
        <v/>
      </c>
      <c r="G2622" s="21" t="str">
        <f>IF(ISBLANK(C2622),"",_xlfn.XLOOKUP(_xlfn.XLOOKUP(VALUE(LEFT(C2622,4)),Souches!$B$2:$B$15000,Souches!$E$2:$E$15000),Varietes!$B$2:$B$500,Varietes!$C$2:$C$500))</f>
        <v/>
      </c>
      <c r="H2622" s="19" t="str">
        <f>IF(ISBLANK(C2622),"",_xlfn.XLOOKUP(VALUE(LEFT(C2622,4)),Souches!$B$2:$B$15000,Souches!$D$2:$D$15000))</f>
        <v/>
      </c>
      <c r="I2622" s="10" t="str">
        <f t="shared" si="407"/>
        <v/>
      </c>
      <c r="J2622" s="19" t="str">
        <f>IF(I2622="","",INT(('ObjProd (2)'!$C$25-I2622)/7 * (ABS('ObjProd (2)'!$C$25-I2622)&gt;=7)))</f>
        <v/>
      </c>
      <c r="K2622" s="10" t="str">
        <f>IF(I2622="","",
IF(AND(DATEDIF(I2622,'ObjProd (2)'!$C$25,"y")=0,DATEDIF(I2622,'ObjProd (2)'!$C$25,"ym")=0,
   INT(('ObjProd (2)'!$C$25-EDATE(I2622,DATEDIF(I2622,'ObjProd (2)'!$C$25,"y")*12+DATEDIF(I2622,'ObjProd (2)'!$C$25,"ym")))/7)=0),
   "&lt; 1 sem.",
   IF(DATEDIF(I2622,'ObjProd (2)'!$C$25,"y")&gt;0,DATEDIF(I2622,'ObjProd (2)'!$C$25,"y") &amp; " " &amp; IF(DATEDIF(I2622,'ObjProd (2)'!$C$25,"y")=1,"an ","ans "),"") &amp;
   IF(DATEDIF(I2622,'ObjProd (2)'!$C$25,"ym")&gt;0,DATEDIF(I2622,'ObjProd (2)'!$C$25,"ym") &amp; " mois ", "") &amp;
   IF(INT(('ObjProd (2)'!$C$25-EDATE(I2622,DATEDIF(I2622,'ObjProd (2)'!$C$25,"y")*12+DATEDIF(I2622,'ObjProd (2)'!$C$25,"ym")))/7)&gt;0,
      INT(('ObjProd (2)'!$C$25-EDATE(I2622,DATEDIF(I2622,'ObjProd (2)'!$C$25,"y")*12+DATEDIF(I2622,'ObjProd (2)'!$C$25,"ym")))/7) &amp; " sem.",
      "")
)
)</f>
        <v/>
      </c>
      <c r="L2622" s="11" t="str">
        <f t="shared" si="408"/>
        <v/>
      </c>
      <c r="M2622" s="9" t="str">
        <f t="shared" si="404"/>
        <v/>
      </c>
      <c r="N2622" s="9" t="str" cm="1">
        <f t="array" aca="1" ref="N2622" ca="1">LEFT(L2622, IF(ISNUMBER(SUBSTITUTE(_xludf.MID(L2622, 2, 1), ".", ",")), 1, 2))</f>
        <v/>
      </c>
      <c r="O2622" s="19" t="str">
        <f t="shared" ca="1" si="410"/>
        <v/>
      </c>
      <c r="P2622" s="9" t="str">
        <f t="shared" ca="1" si="411"/>
        <v/>
      </c>
      <c r="Q2622" s="9" t="str">
        <f t="shared" ca="1" si="412"/>
        <v/>
      </c>
      <c r="R2622" s="9" t="str">
        <f t="shared" si="405"/>
        <v/>
      </c>
      <c r="S2622" t="str" cm="1">
        <f t="array" ref="S2622">IF(ISBLANK(C2622),"",IFERROR(INDEX(ListeSeries!$A$2:$A$1045, MATCH(1, (DatasScan!G2622=ListeSeries!$B$2:$B$1045) * (DatasScan!H2622&gt;=ListeSeries!$D$2:$D$1045) * (DatasScan!H2622&lt;=ListeSeries!$E$2:$E$1045), 0)), "no match"))</f>
        <v/>
      </c>
      <c r="T2622" s="7" t="str" cm="1">
        <f t="array" ref="T2622">IF(ISBLANK(C2622),"",IFERROR(INDEX(ListeSeries!$C$2:$C$1045, MATCH(1, (DatasScan!G2622=ListeSeries!$B$2:$B$1045) * (DatasScan!H2622&gt;=ListeSeries!$D$2:$D$1045) * (DatasScan!H2622&lt;=ListeSeries!$E$2:$E$1045), 0)), "no match"))</f>
        <v/>
      </c>
      <c r="U2622" s="11" t="str" cm="1">
        <f t="array" ref="U2622">IF(ISBLANK(C2622),"",IFERROR(INDEX(ListeSeries!$F$2:$F$1045, MATCH(1, (DatasScan!G2622=ListeSeries!$B$2:$B$1045) * (DatasScan!H2622&gt;=ListeSeries!$D$2:$D$1045) * (DatasScan!H2622&lt;=ListeSeries!$E$2:$E$1045), 0)), "no match"))</f>
        <v/>
      </c>
    </row>
    <row r="2623" spans="1:21" ht="15" customHeight="1" x14ac:dyDescent="0.25">
      <c r="A2623" s="6" t="str">
        <f t="shared" si="406"/>
        <v/>
      </c>
      <c r="B2623" s="272"/>
      <c r="F2623" s="7" t="str">
        <f t="shared" si="409"/>
        <v/>
      </c>
      <c r="G2623" s="21" t="str">
        <f>IF(ISBLANK(C2623),"",_xlfn.XLOOKUP(_xlfn.XLOOKUP(VALUE(LEFT(C2623,4)),Souches!$B$2:$B$15000,Souches!$E$2:$E$15000),Varietes!$B$2:$B$500,Varietes!$C$2:$C$500))</f>
        <v/>
      </c>
      <c r="H2623" s="19" t="str">
        <f>IF(ISBLANK(C2623),"",_xlfn.XLOOKUP(VALUE(LEFT(C2623,4)),Souches!$B$2:$B$15000,Souches!$D$2:$D$15000))</f>
        <v/>
      </c>
      <c r="I2623" s="10" t="str">
        <f t="shared" si="407"/>
        <v/>
      </c>
      <c r="J2623" s="19" t="str">
        <f>IF(I2623="","",INT(('ObjProd (2)'!$C$25-I2623)/7 * (ABS('ObjProd (2)'!$C$25-I2623)&gt;=7)))</f>
        <v/>
      </c>
      <c r="K2623" s="10" t="str">
        <f>IF(I2623="","",
IF(AND(DATEDIF(I2623,'ObjProd (2)'!$C$25,"y")=0,DATEDIF(I2623,'ObjProd (2)'!$C$25,"ym")=0,
   INT(('ObjProd (2)'!$C$25-EDATE(I2623,DATEDIF(I2623,'ObjProd (2)'!$C$25,"y")*12+DATEDIF(I2623,'ObjProd (2)'!$C$25,"ym")))/7)=0),
   "&lt; 1 sem.",
   IF(DATEDIF(I2623,'ObjProd (2)'!$C$25,"y")&gt;0,DATEDIF(I2623,'ObjProd (2)'!$C$25,"y") &amp; " " &amp; IF(DATEDIF(I2623,'ObjProd (2)'!$C$25,"y")=1,"an ","ans "),"") &amp;
   IF(DATEDIF(I2623,'ObjProd (2)'!$C$25,"ym")&gt;0,DATEDIF(I2623,'ObjProd (2)'!$C$25,"ym") &amp; " mois ", "") &amp;
   IF(INT(('ObjProd (2)'!$C$25-EDATE(I2623,DATEDIF(I2623,'ObjProd (2)'!$C$25,"y")*12+DATEDIF(I2623,'ObjProd (2)'!$C$25,"ym")))/7)&gt;0,
      INT(('ObjProd (2)'!$C$25-EDATE(I2623,DATEDIF(I2623,'ObjProd (2)'!$C$25,"y")*12+DATEDIF(I2623,'ObjProd (2)'!$C$25,"ym")))/7) &amp; " sem.",
      "")
)
)</f>
        <v/>
      </c>
      <c r="L2623" s="11" t="str">
        <f t="shared" si="408"/>
        <v/>
      </c>
      <c r="M2623" s="9" t="str">
        <f t="shared" si="404"/>
        <v/>
      </c>
      <c r="N2623" s="9" t="str" cm="1">
        <f t="array" aca="1" ref="N2623" ca="1">LEFT(L2623, IF(ISNUMBER(SUBSTITUTE(_xludf.MID(L2623, 2, 1), ".", ",")), 1, 2))</f>
        <v/>
      </c>
      <c r="O2623" s="19" t="str">
        <f t="shared" ca="1" si="410"/>
        <v/>
      </c>
      <c r="P2623" s="9" t="str">
        <f t="shared" ca="1" si="411"/>
        <v/>
      </c>
      <c r="Q2623" s="9" t="str">
        <f t="shared" ca="1" si="412"/>
        <v/>
      </c>
      <c r="R2623" s="9" t="str">
        <f t="shared" si="405"/>
        <v/>
      </c>
      <c r="S2623" t="str" cm="1">
        <f t="array" ref="S2623">IF(ISBLANK(C2623),"",IFERROR(INDEX(ListeSeries!$A$2:$A$1045, MATCH(1, (DatasScan!G2623=ListeSeries!$B$2:$B$1045) * (DatasScan!H2623&gt;=ListeSeries!$D$2:$D$1045) * (DatasScan!H2623&lt;=ListeSeries!$E$2:$E$1045), 0)), "no match"))</f>
        <v/>
      </c>
      <c r="T2623" s="7" t="str" cm="1">
        <f t="array" ref="T2623">IF(ISBLANK(C2623),"",IFERROR(INDEX(ListeSeries!$C$2:$C$1045, MATCH(1, (DatasScan!G2623=ListeSeries!$B$2:$B$1045) * (DatasScan!H2623&gt;=ListeSeries!$D$2:$D$1045) * (DatasScan!H2623&lt;=ListeSeries!$E$2:$E$1045), 0)), "no match"))</f>
        <v/>
      </c>
      <c r="U2623" s="11" t="str" cm="1">
        <f t="array" ref="U2623">IF(ISBLANK(C2623),"",IFERROR(INDEX(ListeSeries!$F$2:$F$1045, MATCH(1, (DatasScan!G2623=ListeSeries!$B$2:$B$1045) * (DatasScan!H2623&gt;=ListeSeries!$D$2:$D$1045) * (DatasScan!H2623&lt;=ListeSeries!$E$2:$E$1045), 0)), "no match"))</f>
        <v/>
      </c>
    </row>
    <row r="2624" spans="1:21" ht="15" customHeight="1" x14ac:dyDescent="0.25">
      <c r="A2624" s="6" t="str">
        <f t="shared" si="406"/>
        <v/>
      </c>
      <c r="B2624" s="272"/>
      <c r="F2624" s="7" t="str">
        <f t="shared" si="409"/>
        <v/>
      </c>
      <c r="G2624" s="21" t="str">
        <f>IF(ISBLANK(C2624),"",_xlfn.XLOOKUP(_xlfn.XLOOKUP(VALUE(LEFT(C2624,4)),Souches!$B$2:$B$15000,Souches!$E$2:$E$15000),Varietes!$B$2:$B$500,Varietes!$C$2:$C$500))</f>
        <v/>
      </c>
      <c r="H2624" s="19" t="str">
        <f>IF(ISBLANK(C2624),"",_xlfn.XLOOKUP(VALUE(LEFT(C2624,4)),Souches!$B$2:$B$15000,Souches!$D$2:$D$15000))</f>
        <v/>
      </c>
      <c r="I2624" s="10" t="str">
        <f t="shared" si="407"/>
        <v/>
      </c>
      <c r="J2624" s="19" t="str">
        <f>IF(I2624="","",INT(('ObjProd (2)'!$C$25-I2624)/7 * (ABS('ObjProd (2)'!$C$25-I2624)&gt;=7)))</f>
        <v/>
      </c>
      <c r="K2624" s="10" t="str">
        <f>IF(I2624="","",
IF(AND(DATEDIF(I2624,'ObjProd (2)'!$C$25,"y")=0,DATEDIF(I2624,'ObjProd (2)'!$C$25,"ym")=0,
   INT(('ObjProd (2)'!$C$25-EDATE(I2624,DATEDIF(I2624,'ObjProd (2)'!$C$25,"y")*12+DATEDIF(I2624,'ObjProd (2)'!$C$25,"ym")))/7)=0),
   "&lt; 1 sem.",
   IF(DATEDIF(I2624,'ObjProd (2)'!$C$25,"y")&gt;0,DATEDIF(I2624,'ObjProd (2)'!$C$25,"y") &amp; " " &amp; IF(DATEDIF(I2624,'ObjProd (2)'!$C$25,"y")=1,"an ","ans "),"") &amp;
   IF(DATEDIF(I2624,'ObjProd (2)'!$C$25,"ym")&gt;0,DATEDIF(I2624,'ObjProd (2)'!$C$25,"ym") &amp; " mois ", "") &amp;
   IF(INT(('ObjProd (2)'!$C$25-EDATE(I2624,DATEDIF(I2624,'ObjProd (2)'!$C$25,"y")*12+DATEDIF(I2624,'ObjProd (2)'!$C$25,"ym")))/7)&gt;0,
      INT(('ObjProd (2)'!$C$25-EDATE(I2624,DATEDIF(I2624,'ObjProd (2)'!$C$25,"y")*12+DATEDIF(I2624,'ObjProd (2)'!$C$25,"ym")))/7) &amp; " sem.",
      "")
)
)</f>
        <v/>
      </c>
      <c r="L2624" s="11" t="str">
        <f t="shared" si="408"/>
        <v/>
      </c>
      <c r="M2624" s="9" t="str">
        <f t="shared" ref="M2624:M2687" si="413">IF(OR(D2624&gt;0, E2624&gt;0), D2624*14+E2624,"")</f>
        <v/>
      </c>
      <c r="N2624" s="9" t="str" cm="1">
        <f t="array" aca="1" ref="N2624" ca="1">LEFT(L2624, IF(ISNUMBER(SUBSTITUTE(_xludf.MID(L2624, 2, 1), ".", ",")), 1, 2))</f>
        <v/>
      </c>
      <c r="O2624" s="19" t="str">
        <f t="shared" ca="1" si="410"/>
        <v/>
      </c>
      <c r="P2624" s="9" t="str">
        <f t="shared" ca="1" si="411"/>
        <v/>
      </c>
      <c r="Q2624" s="9" t="str">
        <f t="shared" ca="1" si="412"/>
        <v/>
      </c>
      <c r="R2624" s="9" t="str">
        <f t="shared" ref="R2624:R2687" si="414">IF(ISBLANK(C2624),"",P2624&amp;Q2624)</f>
        <v/>
      </c>
      <c r="S2624" t="str" cm="1">
        <f t="array" ref="S2624">IF(ISBLANK(C2624),"",IFERROR(INDEX(ListeSeries!$A$2:$A$1045, MATCH(1, (DatasScan!G2624=ListeSeries!$B$2:$B$1045) * (DatasScan!H2624&gt;=ListeSeries!$D$2:$D$1045) * (DatasScan!H2624&lt;=ListeSeries!$E$2:$E$1045), 0)), "no match"))</f>
        <v/>
      </c>
      <c r="T2624" s="7" t="str" cm="1">
        <f t="array" ref="T2624">IF(ISBLANK(C2624),"",IFERROR(INDEX(ListeSeries!$C$2:$C$1045, MATCH(1, (DatasScan!G2624=ListeSeries!$B$2:$B$1045) * (DatasScan!H2624&gt;=ListeSeries!$D$2:$D$1045) * (DatasScan!H2624&lt;=ListeSeries!$E$2:$E$1045), 0)), "no match"))</f>
        <v/>
      </c>
      <c r="U2624" s="11" t="str" cm="1">
        <f t="array" ref="U2624">IF(ISBLANK(C2624),"",IFERROR(INDEX(ListeSeries!$F$2:$F$1045, MATCH(1, (DatasScan!G2624=ListeSeries!$B$2:$B$1045) * (DatasScan!H2624&gt;=ListeSeries!$D$2:$D$1045) * (DatasScan!H2624&lt;=ListeSeries!$E$2:$E$1045), 0)), "no match"))</f>
        <v/>
      </c>
    </row>
    <row r="2625" spans="1:21" ht="15" customHeight="1" x14ac:dyDescent="0.25">
      <c r="A2625" s="6" t="str">
        <f t="shared" ref="A2625:A2688" si="415">IF(B2625="CHF","CHF",IF(B2625="CHF 2","CHF hangar",LEFT(B2625,1)))</f>
        <v/>
      </c>
      <c r="B2625" s="272"/>
      <c r="F2625" s="7" t="str">
        <f t="shared" si="409"/>
        <v/>
      </c>
      <c r="G2625" s="21" t="str">
        <f>IF(ISBLANK(C2625),"",_xlfn.XLOOKUP(_xlfn.XLOOKUP(VALUE(LEFT(C2625,4)),Souches!$B$2:$B$15000,Souches!$E$2:$E$15000),Varietes!$B$2:$B$500,Varietes!$C$2:$C$500))</f>
        <v/>
      </c>
      <c r="H2625" s="19" t="str">
        <f>IF(ISBLANK(C2625),"",_xlfn.XLOOKUP(VALUE(LEFT(C2625,4)),Souches!$B$2:$B$15000,Souches!$D$2:$D$15000))</f>
        <v/>
      </c>
      <c r="I2625" s="10" t="str">
        <f t="shared" si="407"/>
        <v/>
      </c>
      <c r="J2625" s="19" t="str">
        <f>IF(I2625="","",INT(('ObjProd (2)'!$C$25-I2625)/7 * (ABS('ObjProd (2)'!$C$25-I2625)&gt;=7)))</f>
        <v/>
      </c>
      <c r="K2625" s="10" t="str">
        <f>IF(I2625="","",
IF(AND(DATEDIF(I2625,'ObjProd (2)'!$C$25,"y")=0,DATEDIF(I2625,'ObjProd (2)'!$C$25,"ym")=0,
   INT(('ObjProd (2)'!$C$25-EDATE(I2625,DATEDIF(I2625,'ObjProd (2)'!$C$25,"y")*12+DATEDIF(I2625,'ObjProd (2)'!$C$25,"ym")))/7)=0),
   "&lt; 1 sem.",
   IF(DATEDIF(I2625,'ObjProd (2)'!$C$25,"y")&gt;0,DATEDIF(I2625,'ObjProd (2)'!$C$25,"y") &amp; " " &amp; IF(DATEDIF(I2625,'ObjProd (2)'!$C$25,"y")=1,"an ","ans "),"") &amp;
   IF(DATEDIF(I2625,'ObjProd (2)'!$C$25,"ym")&gt;0,DATEDIF(I2625,'ObjProd (2)'!$C$25,"ym") &amp; " mois ", "") &amp;
   IF(INT(('ObjProd (2)'!$C$25-EDATE(I2625,DATEDIF(I2625,'ObjProd (2)'!$C$25,"y")*12+DATEDIF(I2625,'ObjProd (2)'!$C$25,"ym")))/7)&gt;0,
      INT(('ObjProd (2)'!$C$25-EDATE(I2625,DATEDIF(I2625,'ObjProd (2)'!$C$25,"y")*12+DATEDIF(I2625,'ObjProd (2)'!$C$25,"ym")))/7) &amp; " sem.",
      "")
)
)</f>
        <v/>
      </c>
      <c r="L2625" s="11" t="str">
        <f t="shared" si="408"/>
        <v/>
      </c>
      <c r="M2625" s="9" t="str">
        <f t="shared" si="413"/>
        <v/>
      </c>
      <c r="N2625" s="9" t="str" cm="1">
        <f t="array" aca="1" ref="N2625" ca="1">LEFT(L2625, IF(ISNUMBER(SUBSTITUTE(_xludf.MID(L2625, 2, 1), ".", ",")), 1, 2))</f>
        <v/>
      </c>
      <c r="O2625" s="19" t="str">
        <f t="shared" ca="1" si="410"/>
        <v/>
      </c>
      <c r="P2625" s="9" t="str">
        <f t="shared" ca="1" si="411"/>
        <v/>
      </c>
      <c r="Q2625" s="9" t="str">
        <f t="shared" ca="1" si="412"/>
        <v/>
      </c>
      <c r="R2625" s="9" t="str">
        <f t="shared" si="414"/>
        <v/>
      </c>
      <c r="S2625" t="str" cm="1">
        <f t="array" ref="S2625">IF(ISBLANK(C2625),"",IFERROR(INDEX(ListeSeries!$A$2:$A$1045, MATCH(1, (DatasScan!G2625=ListeSeries!$B$2:$B$1045) * (DatasScan!H2625&gt;=ListeSeries!$D$2:$D$1045) * (DatasScan!H2625&lt;=ListeSeries!$E$2:$E$1045), 0)), "no match"))</f>
        <v/>
      </c>
      <c r="T2625" s="7" t="str" cm="1">
        <f t="array" ref="T2625">IF(ISBLANK(C2625),"",IFERROR(INDEX(ListeSeries!$C$2:$C$1045, MATCH(1, (DatasScan!G2625=ListeSeries!$B$2:$B$1045) * (DatasScan!H2625&gt;=ListeSeries!$D$2:$D$1045) * (DatasScan!H2625&lt;=ListeSeries!$E$2:$E$1045), 0)), "no match"))</f>
        <v/>
      </c>
      <c r="U2625" s="11" t="str" cm="1">
        <f t="array" ref="U2625">IF(ISBLANK(C2625),"",IFERROR(INDEX(ListeSeries!$F$2:$F$1045, MATCH(1, (DatasScan!G2625=ListeSeries!$B$2:$B$1045) * (DatasScan!H2625&gt;=ListeSeries!$D$2:$D$1045) * (DatasScan!H2625&lt;=ListeSeries!$E$2:$E$1045), 0)), "no match"))</f>
        <v/>
      </c>
    </row>
    <row r="2626" spans="1:21" ht="15" customHeight="1" x14ac:dyDescent="0.25">
      <c r="A2626" s="6" t="str">
        <f t="shared" si="415"/>
        <v/>
      </c>
      <c r="B2626" s="272"/>
      <c r="F2626" s="7" t="str">
        <f t="shared" si="409"/>
        <v/>
      </c>
      <c r="G2626" s="21" t="str">
        <f>IF(ISBLANK(C2626),"",_xlfn.XLOOKUP(_xlfn.XLOOKUP(VALUE(LEFT(C2626,4)),Souches!$B$2:$B$15000,Souches!$E$2:$E$15000),Varietes!$B$2:$B$500,Varietes!$C$2:$C$500))</f>
        <v/>
      </c>
      <c r="H2626" s="19" t="str">
        <f>IF(ISBLANK(C2626),"",_xlfn.XLOOKUP(VALUE(LEFT(C2626,4)),Souches!$B$2:$B$15000,Souches!$D$2:$D$15000))</f>
        <v/>
      </c>
      <c r="I2626" s="10" t="str">
        <f t="shared" ref="I2626:I2689" si="416">IF(ISBLANK(C2626),"",DATE(MID(C2626,5,4),MID(C2626,9,2),MID(C2626,11,2)))</f>
        <v/>
      </c>
      <c r="J2626" s="19" t="str">
        <f>IF(I2626="","",INT(('ObjProd (2)'!$C$25-I2626)/7 * (ABS('ObjProd (2)'!$C$25-I2626)&gt;=7)))</f>
        <v/>
      </c>
      <c r="K2626" s="10" t="str">
        <f>IF(I2626="","",
IF(AND(DATEDIF(I2626,'ObjProd (2)'!$C$25,"y")=0,DATEDIF(I2626,'ObjProd (2)'!$C$25,"ym")=0,
   INT(('ObjProd (2)'!$C$25-EDATE(I2626,DATEDIF(I2626,'ObjProd (2)'!$C$25,"y")*12+DATEDIF(I2626,'ObjProd (2)'!$C$25,"ym")))/7)=0),
   "&lt; 1 sem.",
   IF(DATEDIF(I2626,'ObjProd (2)'!$C$25,"y")&gt;0,DATEDIF(I2626,'ObjProd (2)'!$C$25,"y") &amp; " " &amp; IF(DATEDIF(I2626,'ObjProd (2)'!$C$25,"y")=1,"an ","ans "),"") &amp;
   IF(DATEDIF(I2626,'ObjProd (2)'!$C$25,"ym")&gt;0,DATEDIF(I2626,'ObjProd (2)'!$C$25,"ym") &amp; " mois ", "") &amp;
   IF(INT(('ObjProd (2)'!$C$25-EDATE(I2626,DATEDIF(I2626,'ObjProd (2)'!$C$25,"y")*12+DATEDIF(I2626,'ObjProd (2)'!$C$25,"ym")))/7)&gt;0,
      INT(('ObjProd (2)'!$C$25-EDATE(I2626,DATEDIF(I2626,'ObjProd (2)'!$C$25,"y")*12+DATEDIF(I2626,'ObjProd (2)'!$C$25,"ym")))/7) &amp; " sem.",
      "")
)
)</f>
        <v/>
      </c>
      <c r="L2626" s="11" t="str">
        <f t="shared" ref="L2626:L2689" si="417">IF(ISBLANK(C2626),"",MID(C2626,13,4))</f>
        <v/>
      </c>
      <c r="M2626" s="9" t="str">
        <f t="shared" si="413"/>
        <v/>
      </c>
      <c r="N2626" s="9" t="str" cm="1">
        <f t="array" aca="1" ref="N2626" ca="1">LEFT(L2626, IF(ISNUMBER(SUBSTITUTE(_xludf.MID(L2626, 2, 1), ".", ",")), 1, 2))</f>
        <v/>
      </c>
      <c r="O2626" s="19" t="str">
        <f t="shared" ca="1" si="410"/>
        <v/>
      </c>
      <c r="P2626" s="9" t="str">
        <f t="shared" ca="1" si="411"/>
        <v/>
      </c>
      <c r="Q2626" s="9" t="str">
        <f t="shared" ca="1" si="412"/>
        <v/>
      </c>
      <c r="R2626" s="9" t="str">
        <f t="shared" si="414"/>
        <v/>
      </c>
      <c r="S2626" t="str" cm="1">
        <f t="array" ref="S2626">IF(ISBLANK(C2626),"",IFERROR(INDEX(ListeSeries!$A$2:$A$1045, MATCH(1, (DatasScan!G2626=ListeSeries!$B$2:$B$1045) * (DatasScan!H2626&gt;=ListeSeries!$D$2:$D$1045) * (DatasScan!H2626&lt;=ListeSeries!$E$2:$E$1045), 0)), "no match"))</f>
        <v/>
      </c>
      <c r="T2626" s="7" t="str" cm="1">
        <f t="array" ref="T2626">IF(ISBLANK(C2626),"",IFERROR(INDEX(ListeSeries!$C$2:$C$1045, MATCH(1, (DatasScan!G2626=ListeSeries!$B$2:$B$1045) * (DatasScan!H2626&gt;=ListeSeries!$D$2:$D$1045) * (DatasScan!H2626&lt;=ListeSeries!$E$2:$E$1045), 0)), "no match"))</f>
        <v/>
      </c>
      <c r="U2626" s="11" t="str" cm="1">
        <f t="array" ref="U2626">IF(ISBLANK(C2626),"",IFERROR(INDEX(ListeSeries!$F$2:$F$1045, MATCH(1, (DatasScan!G2626=ListeSeries!$B$2:$B$1045) * (DatasScan!H2626&gt;=ListeSeries!$D$2:$D$1045) * (DatasScan!H2626&lt;=ListeSeries!$E$2:$E$1045), 0)), "no match"))</f>
        <v/>
      </c>
    </row>
    <row r="2627" spans="1:21" ht="15" customHeight="1" x14ac:dyDescent="0.25">
      <c r="A2627" s="6" t="str">
        <f t="shared" si="415"/>
        <v/>
      </c>
      <c r="B2627" s="272"/>
      <c r="F2627" s="7" t="str">
        <f t="shared" si="409"/>
        <v/>
      </c>
      <c r="G2627" s="21" t="str">
        <f>IF(ISBLANK(C2627),"",_xlfn.XLOOKUP(_xlfn.XLOOKUP(VALUE(LEFT(C2627,4)),Souches!$B$2:$B$15000,Souches!$E$2:$E$15000),Varietes!$B$2:$B$500,Varietes!$C$2:$C$500))</f>
        <v/>
      </c>
      <c r="H2627" s="19" t="str">
        <f>IF(ISBLANK(C2627),"",_xlfn.XLOOKUP(VALUE(LEFT(C2627,4)),Souches!$B$2:$B$15000,Souches!$D$2:$D$15000))</f>
        <v/>
      </c>
      <c r="I2627" s="10" t="str">
        <f t="shared" si="416"/>
        <v/>
      </c>
      <c r="J2627" s="19" t="str">
        <f>IF(I2627="","",INT(('ObjProd (2)'!$C$25-I2627)/7 * (ABS('ObjProd (2)'!$C$25-I2627)&gt;=7)))</f>
        <v/>
      </c>
      <c r="K2627" s="10" t="str">
        <f>IF(I2627="","",
IF(AND(DATEDIF(I2627,'ObjProd (2)'!$C$25,"y")=0,DATEDIF(I2627,'ObjProd (2)'!$C$25,"ym")=0,
   INT(('ObjProd (2)'!$C$25-EDATE(I2627,DATEDIF(I2627,'ObjProd (2)'!$C$25,"y")*12+DATEDIF(I2627,'ObjProd (2)'!$C$25,"ym")))/7)=0),
   "&lt; 1 sem.",
   IF(DATEDIF(I2627,'ObjProd (2)'!$C$25,"y")&gt;0,DATEDIF(I2627,'ObjProd (2)'!$C$25,"y") &amp; " " &amp; IF(DATEDIF(I2627,'ObjProd (2)'!$C$25,"y")=1,"an ","ans "),"") &amp;
   IF(DATEDIF(I2627,'ObjProd (2)'!$C$25,"ym")&gt;0,DATEDIF(I2627,'ObjProd (2)'!$C$25,"ym") &amp; " mois ", "") &amp;
   IF(INT(('ObjProd (2)'!$C$25-EDATE(I2627,DATEDIF(I2627,'ObjProd (2)'!$C$25,"y")*12+DATEDIF(I2627,'ObjProd (2)'!$C$25,"ym")))/7)&gt;0,
      INT(('ObjProd (2)'!$C$25-EDATE(I2627,DATEDIF(I2627,'ObjProd (2)'!$C$25,"y")*12+DATEDIF(I2627,'ObjProd (2)'!$C$25,"ym")))/7) &amp; " sem.",
      "")
)
)</f>
        <v/>
      </c>
      <c r="L2627" s="11" t="str">
        <f t="shared" si="417"/>
        <v/>
      </c>
      <c r="M2627" s="9" t="str">
        <f t="shared" si="413"/>
        <v/>
      </c>
      <c r="N2627" s="9" t="str" cm="1">
        <f t="array" aca="1" ref="N2627" ca="1">LEFT(L2627, IF(ISNUMBER(SUBSTITUTE(_xludf.MID(L2627, 2, 1), ".", ",")), 1, 2))</f>
        <v/>
      </c>
      <c r="O2627" s="19" t="str">
        <f t="shared" ca="1" si="410"/>
        <v/>
      </c>
      <c r="P2627" s="9" t="str">
        <f t="shared" ca="1" si="411"/>
        <v/>
      </c>
      <c r="Q2627" s="9" t="str">
        <f t="shared" ca="1" si="412"/>
        <v/>
      </c>
      <c r="R2627" s="9" t="str">
        <f t="shared" si="414"/>
        <v/>
      </c>
      <c r="S2627" t="str" cm="1">
        <f t="array" ref="S2627">IF(ISBLANK(C2627),"",IFERROR(INDEX(ListeSeries!$A$2:$A$1045, MATCH(1, (DatasScan!G2627=ListeSeries!$B$2:$B$1045) * (DatasScan!H2627&gt;=ListeSeries!$D$2:$D$1045) * (DatasScan!H2627&lt;=ListeSeries!$E$2:$E$1045), 0)), "no match"))</f>
        <v/>
      </c>
      <c r="T2627" s="7" t="str" cm="1">
        <f t="array" ref="T2627">IF(ISBLANK(C2627),"",IFERROR(INDEX(ListeSeries!$C$2:$C$1045, MATCH(1, (DatasScan!G2627=ListeSeries!$B$2:$B$1045) * (DatasScan!H2627&gt;=ListeSeries!$D$2:$D$1045) * (DatasScan!H2627&lt;=ListeSeries!$E$2:$E$1045), 0)), "no match"))</f>
        <v/>
      </c>
      <c r="U2627" s="11" t="str" cm="1">
        <f t="array" ref="U2627">IF(ISBLANK(C2627),"",IFERROR(INDEX(ListeSeries!$F$2:$F$1045, MATCH(1, (DatasScan!G2627=ListeSeries!$B$2:$B$1045) * (DatasScan!H2627&gt;=ListeSeries!$D$2:$D$1045) * (DatasScan!H2627&lt;=ListeSeries!$E$2:$E$1045), 0)), "no match"))</f>
        <v/>
      </c>
    </row>
    <row r="2628" spans="1:21" ht="15" customHeight="1" x14ac:dyDescent="0.25">
      <c r="A2628" s="6" t="str">
        <f t="shared" si="415"/>
        <v/>
      </c>
      <c r="B2628" s="272"/>
      <c r="F2628" s="7" t="str">
        <f t="shared" si="409"/>
        <v/>
      </c>
      <c r="G2628" s="21" t="str">
        <f>IF(ISBLANK(C2628),"",_xlfn.XLOOKUP(_xlfn.XLOOKUP(VALUE(LEFT(C2628,4)),Souches!$B$2:$B$15000,Souches!$E$2:$E$15000),Varietes!$B$2:$B$500,Varietes!$C$2:$C$500))</f>
        <v/>
      </c>
      <c r="H2628" s="19" t="str">
        <f>IF(ISBLANK(C2628),"",_xlfn.XLOOKUP(VALUE(LEFT(C2628,4)),Souches!$B$2:$B$15000,Souches!$D$2:$D$15000))</f>
        <v/>
      </c>
      <c r="I2628" s="10" t="str">
        <f t="shared" si="416"/>
        <v/>
      </c>
      <c r="J2628" s="19" t="str">
        <f>IF(I2628="","",INT(('ObjProd (2)'!$C$25-I2628)/7 * (ABS('ObjProd (2)'!$C$25-I2628)&gt;=7)))</f>
        <v/>
      </c>
      <c r="K2628" s="10" t="str">
        <f>IF(I2628="","",
IF(AND(DATEDIF(I2628,'ObjProd (2)'!$C$25,"y")=0,DATEDIF(I2628,'ObjProd (2)'!$C$25,"ym")=0,
   INT(('ObjProd (2)'!$C$25-EDATE(I2628,DATEDIF(I2628,'ObjProd (2)'!$C$25,"y")*12+DATEDIF(I2628,'ObjProd (2)'!$C$25,"ym")))/7)=0),
   "&lt; 1 sem.",
   IF(DATEDIF(I2628,'ObjProd (2)'!$C$25,"y")&gt;0,DATEDIF(I2628,'ObjProd (2)'!$C$25,"y") &amp; " " &amp; IF(DATEDIF(I2628,'ObjProd (2)'!$C$25,"y")=1,"an ","ans "),"") &amp;
   IF(DATEDIF(I2628,'ObjProd (2)'!$C$25,"ym")&gt;0,DATEDIF(I2628,'ObjProd (2)'!$C$25,"ym") &amp; " mois ", "") &amp;
   IF(INT(('ObjProd (2)'!$C$25-EDATE(I2628,DATEDIF(I2628,'ObjProd (2)'!$C$25,"y")*12+DATEDIF(I2628,'ObjProd (2)'!$C$25,"ym")))/7)&gt;0,
      INT(('ObjProd (2)'!$C$25-EDATE(I2628,DATEDIF(I2628,'ObjProd (2)'!$C$25,"y")*12+DATEDIF(I2628,'ObjProd (2)'!$C$25,"ym")))/7) &amp; " sem.",
      "")
)
)</f>
        <v/>
      </c>
      <c r="L2628" s="11" t="str">
        <f t="shared" si="417"/>
        <v/>
      </c>
      <c r="M2628" s="9" t="str">
        <f t="shared" si="413"/>
        <v/>
      </c>
      <c r="N2628" s="9" t="str" cm="1">
        <f t="array" aca="1" ref="N2628" ca="1">LEFT(L2628, IF(ISNUMBER(SUBSTITUTE(_xludf.MID(L2628, 2, 1), ".", ",")), 1, 2))</f>
        <v/>
      </c>
      <c r="O2628" s="19" t="str">
        <f t="shared" ca="1" si="410"/>
        <v/>
      </c>
      <c r="P2628" s="9" t="str">
        <f t="shared" ca="1" si="411"/>
        <v/>
      </c>
      <c r="Q2628" s="9" t="str">
        <f t="shared" ca="1" si="412"/>
        <v/>
      </c>
      <c r="R2628" s="9" t="str">
        <f t="shared" si="414"/>
        <v/>
      </c>
      <c r="S2628" t="str" cm="1">
        <f t="array" ref="S2628">IF(ISBLANK(C2628),"",IFERROR(INDEX(ListeSeries!$A$2:$A$1045, MATCH(1, (DatasScan!G2628=ListeSeries!$B$2:$B$1045) * (DatasScan!H2628&gt;=ListeSeries!$D$2:$D$1045) * (DatasScan!H2628&lt;=ListeSeries!$E$2:$E$1045), 0)), "no match"))</f>
        <v/>
      </c>
      <c r="T2628" s="7" t="str" cm="1">
        <f t="array" ref="T2628">IF(ISBLANK(C2628),"",IFERROR(INDEX(ListeSeries!$C$2:$C$1045, MATCH(1, (DatasScan!G2628=ListeSeries!$B$2:$B$1045) * (DatasScan!H2628&gt;=ListeSeries!$D$2:$D$1045) * (DatasScan!H2628&lt;=ListeSeries!$E$2:$E$1045), 0)), "no match"))</f>
        <v/>
      </c>
      <c r="U2628" s="11" t="str" cm="1">
        <f t="array" ref="U2628">IF(ISBLANK(C2628),"",IFERROR(INDEX(ListeSeries!$F$2:$F$1045, MATCH(1, (DatasScan!G2628=ListeSeries!$B$2:$B$1045) * (DatasScan!H2628&gt;=ListeSeries!$D$2:$D$1045) * (DatasScan!H2628&lt;=ListeSeries!$E$2:$E$1045), 0)), "no match"))</f>
        <v/>
      </c>
    </row>
    <row r="2629" spans="1:21" ht="15" customHeight="1" x14ac:dyDescent="0.25">
      <c r="A2629" s="6" t="str">
        <f t="shared" si="415"/>
        <v/>
      </c>
      <c r="B2629" s="272"/>
      <c r="F2629" s="7" t="str">
        <f t="shared" si="409"/>
        <v/>
      </c>
      <c r="G2629" s="21" t="str">
        <f>IF(ISBLANK(C2629),"",_xlfn.XLOOKUP(_xlfn.XLOOKUP(VALUE(LEFT(C2629,4)),Souches!$B$2:$B$15000,Souches!$E$2:$E$15000),Varietes!$B$2:$B$500,Varietes!$C$2:$C$500))</f>
        <v/>
      </c>
      <c r="H2629" s="19" t="str">
        <f>IF(ISBLANK(C2629),"",_xlfn.XLOOKUP(VALUE(LEFT(C2629,4)),Souches!$B$2:$B$15000,Souches!$D$2:$D$15000))</f>
        <v/>
      </c>
      <c r="I2629" s="10" t="str">
        <f t="shared" si="416"/>
        <v/>
      </c>
      <c r="J2629" s="19" t="str">
        <f>IF(I2629="","",INT(('ObjProd (2)'!$C$25-I2629)/7 * (ABS('ObjProd (2)'!$C$25-I2629)&gt;=7)))</f>
        <v/>
      </c>
      <c r="K2629" s="10" t="str">
        <f>IF(I2629="","",
IF(AND(DATEDIF(I2629,'ObjProd (2)'!$C$25,"y")=0,DATEDIF(I2629,'ObjProd (2)'!$C$25,"ym")=0,
   INT(('ObjProd (2)'!$C$25-EDATE(I2629,DATEDIF(I2629,'ObjProd (2)'!$C$25,"y")*12+DATEDIF(I2629,'ObjProd (2)'!$C$25,"ym")))/7)=0),
   "&lt; 1 sem.",
   IF(DATEDIF(I2629,'ObjProd (2)'!$C$25,"y")&gt;0,DATEDIF(I2629,'ObjProd (2)'!$C$25,"y") &amp; " " &amp; IF(DATEDIF(I2629,'ObjProd (2)'!$C$25,"y")=1,"an ","ans "),"") &amp;
   IF(DATEDIF(I2629,'ObjProd (2)'!$C$25,"ym")&gt;0,DATEDIF(I2629,'ObjProd (2)'!$C$25,"ym") &amp; " mois ", "") &amp;
   IF(INT(('ObjProd (2)'!$C$25-EDATE(I2629,DATEDIF(I2629,'ObjProd (2)'!$C$25,"y")*12+DATEDIF(I2629,'ObjProd (2)'!$C$25,"ym")))/7)&gt;0,
      INT(('ObjProd (2)'!$C$25-EDATE(I2629,DATEDIF(I2629,'ObjProd (2)'!$C$25,"y")*12+DATEDIF(I2629,'ObjProd (2)'!$C$25,"ym")))/7) &amp; " sem.",
      "")
)
)</f>
        <v/>
      </c>
      <c r="L2629" s="11" t="str">
        <f t="shared" si="417"/>
        <v/>
      </c>
      <c r="M2629" s="9" t="str">
        <f t="shared" si="413"/>
        <v/>
      </c>
      <c r="N2629" s="9" t="str" cm="1">
        <f t="array" aca="1" ref="N2629" ca="1">LEFT(L2629, IF(ISNUMBER(SUBSTITUTE(_xludf.MID(L2629, 2, 1), ".", ",")), 1, 2))</f>
        <v/>
      </c>
      <c r="O2629" s="19" t="str">
        <f t="shared" ca="1" si="410"/>
        <v/>
      </c>
      <c r="P2629" s="9" t="str">
        <f t="shared" ca="1" si="411"/>
        <v/>
      </c>
      <c r="Q2629" s="9" t="str">
        <f t="shared" ca="1" si="412"/>
        <v/>
      </c>
      <c r="R2629" s="9" t="str">
        <f t="shared" si="414"/>
        <v/>
      </c>
      <c r="S2629" t="str" cm="1">
        <f t="array" ref="S2629">IF(ISBLANK(C2629),"",IFERROR(INDEX(ListeSeries!$A$2:$A$1045, MATCH(1, (DatasScan!G2629=ListeSeries!$B$2:$B$1045) * (DatasScan!H2629&gt;=ListeSeries!$D$2:$D$1045) * (DatasScan!H2629&lt;=ListeSeries!$E$2:$E$1045), 0)), "no match"))</f>
        <v/>
      </c>
      <c r="T2629" s="7" t="str" cm="1">
        <f t="array" ref="T2629">IF(ISBLANK(C2629),"",IFERROR(INDEX(ListeSeries!$C$2:$C$1045, MATCH(1, (DatasScan!G2629=ListeSeries!$B$2:$B$1045) * (DatasScan!H2629&gt;=ListeSeries!$D$2:$D$1045) * (DatasScan!H2629&lt;=ListeSeries!$E$2:$E$1045), 0)), "no match"))</f>
        <v/>
      </c>
      <c r="U2629" s="11" t="str" cm="1">
        <f t="array" ref="U2629">IF(ISBLANK(C2629),"",IFERROR(INDEX(ListeSeries!$F$2:$F$1045, MATCH(1, (DatasScan!G2629=ListeSeries!$B$2:$B$1045) * (DatasScan!H2629&gt;=ListeSeries!$D$2:$D$1045) * (DatasScan!H2629&lt;=ListeSeries!$E$2:$E$1045), 0)), "no match"))</f>
        <v/>
      </c>
    </row>
    <row r="2630" spans="1:21" ht="15" customHeight="1" x14ac:dyDescent="0.25">
      <c r="A2630" s="6" t="str">
        <f t="shared" si="415"/>
        <v/>
      </c>
      <c r="B2630" s="272"/>
      <c r="F2630" s="7" t="str">
        <f t="shared" si="409"/>
        <v/>
      </c>
      <c r="G2630" s="21" t="str">
        <f>IF(ISBLANK(C2630),"",_xlfn.XLOOKUP(_xlfn.XLOOKUP(VALUE(LEFT(C2630,4)),Souches!$B$2:$B$15000,Souches!$E$2:$E$15000),Varietes!$B$2:$B$500,Varietes!$C$2:$C$500))</f>
        <v/>
      </c>
      <c r="H2630" s="19" t="str">
        <f>IF(ISBLANK(C2630),"",_xlfn.XLOOKUP(VALUE(LEFT(C2630,4)),Souches!$B$2:$B$15000,Souches!$D$2:$D$15000))</f>
        <v/>
      </c>
      <c r="I2630" s="10" t="str">
        <f t="shared" si="416"/>
        <v/>
      </c>
      <c r="J2630" s="19" t="str">
        <f>IF(I2630="","",INT(('ObjProd (2)'!$C$25-I2630)/7 * (ABS('ObjProd (2)'!$C$25-I2630)&gt;=7)))</f>
        <v/>
      </c>
      <c r="K2630" s="10" t="str">
        <f>IF(I2630="","",
IF(AND(DATEDIF(I2630,'ObjProd (2)'!$C$25,"y")=0,DATEDIF(I2630,'ObjProd (2)'!$C$25,"ym")=0,
   INT(('ObjProd (2)'!$C$25-EDATE(I2630,DATEDIF(I2630,'ObjProd (2)'!$C$25,"y")*12+DATEDIF(I2630,'ObjProd (2)'!$C$25,"ym")))/7)=0),
   "&lt; 1 sem.",
   IF(DATEDIF(I2630,'ObjProd (2)'!$C$25,"y")&gt;0,DATEDIF(I2630,'ObjProd (2)'!$C$25,"y") &amp; " " &amp; IF(DATEDIF(I2630,'ObjProd (2)'!$C$25,"y")=1,"an ","ans "),"") &amp;
   IF(DATEDIF(I2630,'ObjProd (2)'!$C$25,"ym")&gt;0,DATEDIF(I2630,'ObjProd (2)'!$C$25,"ym") &amp; " mois ", "") &amp;
   IF(INT(('ObjProd (2)'!$C$25-EDATE(I2630,DATEDIF(I2630,'ObjProd (2)'!$C$25,"y")*12+DATEDIF(I2630,'ObjProd (2)'!$C$25,"ym")))/7)&gt;0,
      INT(('ObjProd (2)'!$C$25-EDATE(I2630,DATEDIF(I2630,'ObjProd (2)'!$C$25,"y")*12+DATEDIF(I2630,'ObjProd (2)'!$C$25,"ym")))/7) &amp; " sem.",
      "")
)
)</f>
        <v/>
      </c>
      <c r="L2630" s="11" t="str">
        <f t="shared" si="417"/>
        <v/>
      </c>
      <c r="M2630" s="9" t="str">
        <f t="shared" si="413"/>
        <v/>
      </c>
      <c r="N2630" s="9" t="str" cm="1">
        <f t="array" aca="1" ref="N2630" ca="1">LEFT(L2630, IF(ISNUMBER(SUBSTITUTE(_xludf.MID(L2630, 2, 1), ".", ",")), 1, 2))</f>
        <v/>
      </c>
      <c r="O2630" s="19" t="str">
        <f t="shared" ca="1" si="410"/>
        <v/>
      </c>
      <c r="P2630" s="9" t="str">
        <f t="shared" ca="1" si="411"/>
        <v/>
      </c>
      <c r="Q2630" s="9" t="str">
        <f t="shared" ca="1" si="412"/>
        <v/>
      </c>
      <c r="R2630" s="9" t="str">
        <f t="shared" si="414"/>
        <v/>
      </c>
      <c r="S2630" t="str" cm="1">
        <f t="array" ref="S2630">IF(ISBLANK(C2630),"",IFERROR(INDEX(ListeSeries!$A$2:$A$1045, MATCH(1, (DatasScan!G2630=ListeSeries!$B$2:$B$1045) * (DatasScan!H2630&gt;=ListeSeries!$D$2:$D$1045) * (DatasScan!H2630&lt;=ListeSeries!$E$2:$E$1045), 0)), "no match"))</f>
        <v/>
      </c>
      <c r="T2630" s="7" t="str" cm="1">
        <f t="array" ref="T2630">IF(ISBLANK(C2630),"",IFERROR(INDEX(ListeSeries!$C$2:$C$1045, MATCH(1, (DatasScan!G2630=ListeSeries!$B$2:$B$1045) * (DatasScan!H2630&gt;=ListeSeries!$D$2:$D$1045) * (DatasScan!H2630&lt;=ListeSeries!$E$2:$E$1045), 0)), "no match"))</f>
        <v/>
      </c>
      <c r="U2630" s="11" t="str" cm="1">
        <f t="array" ref="U2630">IF(ISBLANK(C2630),"",IFERROR(INDEX(ListeSeries!$F$2:$F$1045, MATCH(1, (DatasScan!G2630=ListeSeries!$B$2:$B$1045) * (DatasScan!H2630&gt;=ListeSeries!$D$2:$D$1045) * (DatasScan!H2630&lt;=ListeSeries!$E$2:$E$1045), 0)), "no match"))</f>
        <v/>
      </c>
    </row>
    <row r="2631" spans="1:21" ht="15" customHeight="1" x14ac:dyDescent="0.25">
      <c r="A2631" s="6" t="str">
        <f t="shared" si="415"/>
        <v/>
      </c>
      <c r="B2631" s="272"/>
      <c r="F2631" s="7" t="str">
        <f t="shared" si="409"/>
        <v/>
      </c>
      <c r="G2631" s="21" t="str">
        <f>IF(ISBLANK(C2631),"",_xlfn.XLOOKUP(_xlfn.XLOOKUP(VALUE(LEFT(C2631,4)),Souches!$B$2:$B$15000,Souches!$E$2:$E$15000),Varietes!$B$2:$B$500,Varietes!$C$2:$C$500))</f>
        <v/>
      </c>
      <c r="H2631" s="19" t="str">
        <f>IF(ISBLANK(C2631),"",_xlfn.XLOOKUP(VALUE(LEFT(C2631,4)),Souches!$B$2:$B$15000,Souches!$D$2:$D$15000))</f>
        <v/>
      </c>
      <c r="I2631" s="10" t="str">
        <f t="shared" si="416"/>
        <v/>
      </c>
      <c r="J2631" s="19" t="str">
        <f>IF(I2631="","",INT(('ObjProd (2)'!$C$25-I2631)/7 * (ABS('ObjProd (2)'!$C$25-I2631)&gt;=7)))</f>
        <v/>
      </c>
      <c r="K2631" s="10" t="str">
        <f>IF(I2631="","",
IF(AND(DATEDIF(I2631,'ObjProd (2)'!$C$25,"y")=0,DATEDIF(I2631,'ObjProd (2)'!$C$25,"ym")=0,
   INT(('ObjProd (2)'!$C$25-EDATE(I2631,DATEDIF(I2631,'ObjProd (2)'!$C$25,"y")*12+DATEDIF(I2631,'ObjProd (2)'!$C$25,"ym")))/7)=0),
   "&lt; 1 sem.",
   IF(DATEDIF(I2631,'ObjProd (2)'!$C$25,"y")&gt;0,DATEDIF(I2631,'ObjProd (2)'!$C$25,"y") &amp; " " &amp; IF(DATEDIF(I2631,'ObjProd (2)'!$C$25,"y")=1,"an ","ans "),"") &amp;
   IF(DATEDIF(I2631,'ObjProd (2)'!$C$25,"ym")&gt;0,DATEDIF(I2631,'ObjProd (2)'!$C$25,"ym") &amp; " mois ", "") &amp;
   IF(INT(('ObjProd (2)'!$C$25-EDATE(I2631,DATEDIF(I2631,'ObjProd (2)'!$C$25,"y")*12+DATEDIF(I2631,'ObjProd (2)'!$C$25,"ym")))/7)&gt;0,
      INT(('ObjProd (2)'!$C$25-EDATE(I2631,DATEDIF(I2631,'ObjProd (2)'!$C$25,"y")*12+DATEDIF(I2631,'ObjProd (2)'!$C$25,"ym")))/7) &amp; " sem.",
      "")
)
)</f>
        <v/>
      </c>
      <c r="L2631" s="11" t="str">
        <f t="shared" si="417"/>
        <v/>
      </c>
      <c r="M2631" s="9" t="str">
        <f t="shared" si="413"/>
        <v/>
      </c>
      <c r="N2631" s="9" t="str" cm="1">
        <f t="array" aca="1" ref="N2631" ca="1">LEFT(L2631, IF(ISNUMBER(SUBSTITUTE(_xludf.MID(L2631, 2, 1), ".", ",")), 1, 2))</f>
        <v/>
      </c>
      <c r="O2631" s="19" t="str">
        <f t="shared" ca="1" si="410"/>
        <v/>
      </c>
      <c r="P2631" s="9" t="str">
        <f t="shared" ca="1" si="411"/>
        <v/>
      </c>
      <c r="Q2631" s="9" t="str">
        <f t="shared" ca="1" si="412"/>
        <v/>
      </c>
      <c r="R2631" s="9" t="str">
        <f t="shared" si="414"/>
        <v/>
      </c>
      <c r="S2631" t="str" cm="1">
        <f t="array" ref="S2631">IF(ISBLANK(C2631),"",IFERROR(INDEX(ListeSeries!$A$2:$A$1045, MATCH(1, (DatasScan!G2631=ListeSeries!$B$2:$B$1045) * (DatasScan!H2631&gt;=ListeSeries!$D$2:$D$1045) * (DatasScan!H2631&lt;=ListeSeries!$E$2:$E$1045), 0)), "no match"))</f>
        <v/>
      </c>
      <c r="T2631" s="7" t="str" cm="1">
        <f t="array" ref="T2631">IF(ISBLANK(C2631),"",IFERROR(INDEX(ListeSeries!$C$2:$C$1045, MATCH(1, (DatasScan!G2631=ListeSeries!$B$2:$B$1045) * (DatasScan!H2631&gt;=ListeSeries!$D$2:$D$1045) * (DatasScan!H2631&lt;=ListeSeries!$E$2:$E$1045), 0)), "no match"))</f>
        <v/>
      </c>
      <c r="U2631" s="11" t="str" cm="1">
        <f t="array" ref="U2631">IF(ISBLANK(C2631),"",IFERROR(INDEX(ListeSeries!$F$2:$F$1045, MATCH(1, (DatasScan!G2631=ListeSeries!$B$2:$B$1045) * (DatasScan!H2631&gt;=ListeSeries!$D$2:$D$1045) * (DatasScan!H2631&lt;=ListeSeries!$E$2:$E$1045), 0)), "no match"))</f>
        <v/>
      </c>
    </row>
    <row r="2632" spans="1:21" ht="15" customHeight="1" x14ac:dyDescent="0.25">
      <c r="A2632" s="6" t="str">
        <f t="shared" si="415"/>
        <v/>
      </c>
      <c r="B2632" s="272"/>
      <c r="F2632" s="7" t="str">
        <f t="shared" si="409"/>
        <v/>
      </c>
      <c r="G2632" s="21" t="str">
        <f>IF(ISBLANK(C2632),"",_xlfn.XLOOKUP(_xlfn.XLOOKUP(VALUE(LEFT(C2632,4)),Souches!$B$2:$B$15000,Souches!$E$2:$E$15000),Varietes!$B$2:$B$500,Varietes!$C$2:$C$500))</f>
        <v/>
      </c>
      <c r="H2632" s="19" t="str">
        <f>IF(ISBLANK(C2632),"",_xlfn.XLOOKUP(VALUE(LEFT(C2632,4)),Souches!$B$2:$B$15000,Souches!$D$2:$D$15000))</f>
        <v/>
      </c>
      <c r="I2632" s="10" t="str">
        <f t="shared" si="416"/>
        <v/>
      </c>
      <c r="J2632" s="19" t="str">
        <f>IF(I2632="","",INT(('ObjProd (2)'!$C$25-I2632)/7 * (ABS('ObjProd (2)'!$C$25-I2632)&gt;=7)))</f>
        <v/>
      </c>
      <c r="K2632" s="10" t="str">
        <f>IF(I2632="","",
IF(AND(DATEDIF(I2632,'ObjProd (2)'!$C$25,"y")=0,DATEDIF(I2632,'ObjProd (2)'!$C$25,"ym")=0,
   INT(('ObjProd (2)'!$C$25-EDATE(I2632,DATEDIF(I2632,'ObjProd (2)'!$C$25,"y")*12+DATEDIF(I2632,'ObjProd (2)'!$C$25,"ym")))/7)=0),
   "&lt; 1 sem.",
   IF(DATEDIF(I2632,'ObjProd (2)'!$C$25,"y")&gt;0,DATEDIF(I2632,'ObjProd (2)'!$C$25,"y") &amp; " " &amp; IF(DATEDIF(I2632,'ObjProd (2)'!$C$25,"y")=1,"an ","ans "),"") &amp;
   IF(DATEDIF(I2632,'ObjProd (2)'!$C$25,"ym")&gt;0,DATEDIF(I2632,'ObjProd (2)'!$C$25,"ym") &amp; " mois ", "") &amp;
   IF(INT(('ObjProd (2)'!$C$25-EDATE(I2632,DATEDIF(I2632,'ObjProd (2)'!$C$25,"y")*12+DATEDIF(I2632,'ObjProd (2)'!$C$25,"ym")))/7)&gt;0,
      INT(('ObjProd (2)'!$C$25-EDATE(I2632,DATEDIF(I2632,'ObjProd (2)'!$C$25,"y")*12+DATEDIF(I2632,'ObjProd (2)'!$C$25,"ym")))/7) &amp; " sem.",
      "")
)
)</f>
        <v/>
      </c>
      <c r="L2632" s="11" t="str">
        <f t="shared" si="417"/>
        <v/>
      </c>
      <c r="M2632" s="9" t="str">
        <f t="shared" si="413"/>
        <v/>
      </c>
      <c r="N2632" s="9" t="str" cm="1">
        <f t="array" aca="1" ref="N2632" ca="1">LEFT(L2632, IF(ISNUMBER(SUBSTITUTE(_xludf.MID(L2632, 2, 1), ".", ",")), 1, 2))</f>
        <v/>
      </c>
      <c r="O2632" s="19" t="str">
        <f t="shared" ca="1" si="410"/>
        <v/>
      </c>
      <c r="P2632" s="9" t="str">
        <f t="shared" ca="1" si="411"/>
        <v/>
      </c>
      <c r="Q2632" s="9" t="str">
        <f t="shared" ca="1" si="412"/>
        <v/>
      </c>
      <c r="R2632" s="9" t="str">
        <f t="shared" si="414"/>
        <v/>
      </c>
      <c r="S2632" t="str" cm="1">
        <f t="array" ref="S2632">IF(ISBLANK(C2632),"",IFERROR(INDEX(ListeSeries!$A$2:$A$1045, MATCH(1, (DatasScan!G2632=ListeSeries!$B$2:$B$1045) * (DatasScan!H2632&gt;=ListeSeries!$D$2:$D$1045) * (DatasScan!H2632&lt;=ListeSeries!$E$2:$E$1045), 0)), "no match"))</f>
        <v/>
      </c>
      <c r="T2632" s="7" t="str" cm="1">
        <f t="array" ref="T2632">IF(ISBLANK(C2632),"",IFERROR(INDEX(ListeSeries!$C$2:$C$1045, MATCH(1, (DatasScan!G2632=ListeSeries!$B$2:$B$1045) * (DatasScan!H2632&gt;=ListeSeries!$D$2:$D$1045) * (DatasScan!H2632&lt;=ListeSeries!$E$2:$E$1045), 0)), "no match"))</f>
        <v/>
      </c>
      <c r="U2632" s="11" t="str" cm="1">
        <f t="array" ref="U2632">IF(ISBLANK(C2632),"",IFERROR(INDEX(ListeSeries!$F$2:$F$1045, MATCH(1, (DatasScan!G2632=ListeSeries!$B$2:$B$1045) * (DatasScan!H2632&gt;=ListeSeries!$D$2:$D$1045) * (DatasScan!H2632&lt;=ListeSeries!$E$2:$E$1045), 0)), "no match"))</f>
        <v/>
      </c>
    </row>
    <row r="2633" spans="1:21" ht="15" customHeight="1" x14ac:dyDescent="0.25">
      <c r="A2633" s="6" t="str">
        <f t="shared" si="415"/>
        <v/>
      </c>
      <c r="B2633" s="272"/>
      <c r="F2633" s="7" t="str">
        <f t="shared" si="409"/>
        <v/>
      </c>
      <c r="G2633" s="21" t="str">
        <f>IF(ISBLANK(C2633),"",_xlfn.XLOOKUP(_xlfn.XLOOKUP(VALUE(LEFT(C2633,4)),Souches!$B$2:$B$15000,Souches!$E$2:$E$15000),Varietes!$B$2:$B$500,Varietes!$C$2:$C$500))</f>
        <v/>
      </c>
      <c r="H2633" s="19" t="str">
        <f>IF(ISBLANK(C2633),"",_xlfn.XLOOKUP(VALUE(LEFT(C2633,4)),Souches!$B$2:$B$15000,Souches!$D$2:$D$15000))</f>
        <v/>
      </c>
      <c r="I2633" s="10" t="str">
        <f t="shared" si="416"/>
        <v/>
      </c>
      <c r="J2633" s="19" t="str">
        <f>IF(I2633="","",INT(('ObjProd (2)'!$C$25-I2633)/7 * (ABS('ObjProd (2)'!$C$25-I2633)&gt;=7)))</f>
        <v/>
      </c>
      <c r="K2633" s="10" t="str">
        <f>IF(I2633="","",
IF(AND(DATEDIF(I2633,'ObjProd (2)'!$C$25,"y")=0,DATEDIF(I2633,'ObjProd (2)'!$C$25,"ym")=0,
   INT(('ObjProd (2)'!$C$25-EDATE(I2633,DATEDIF(I2633,'ObjProd (2)'!$C$25,"y")*12+DATEDIF(I2633,'ObjProd (2)'!$C$25,"ym")))/7)=0),
   "&lt; 1 sem.",
   IF(DATEDIF(I2633,'ObjProd (2)'!$C$25,"y")&gt;0,DATEDIF(I2633,'ObjProd (2)'!$C$25,"y") &amp; " " &amp; IF(DATEDIF(I2633,'ObjProd (2)'!$C$25,"y")=1,"an ","ans "),"") &amp;
   IF(DATEDIF(I2633,'ObjProd (2)'!$C$25,"ym")&gt;0,DATEDIF(I2633,'ObjProd (2)'!$C$25,"ym") &amp; " mois ", "") &amp;
   IF(INT(('ObjProd (2)'!$C$25-EDATE(I2633,DATEDIF(I2633,'ObjProd (2)'!$C$25,"y")*12+DATEDIF(I2633,'ObjProd (2)'!$C$25,"ym")))/7)&gt;0,
      INT(('ObjProd (2)'!$C$25-EDATE(I2633,DATEDIF(I2633,'ObjProd (2)'!$C$25,"y")*12+DATEDIF(I2633,'ObjProd (2)'!$C$25,"ym")))/7) &amp; " sem.",
      "")
)
)</f>
        <v/>
      </c>
      <c r="L2633" s="11" t="str">
        <f t="shared" si="417"/>
        <v/>
      </c>
      <c r="M2633" s="9" t="str">
        <f t="shared" si="413"/>
        <v/>
      </c>
      <c r="N2633" s="9" t="str" cm="1">
        <f t="array" aca="1" ref="N2633" ca="1">LEFT(L2633, IF(ISNUMBER(SUBSTITUTE(_xludf.MID(L2633, 2, 1), ".", ",")), 1, 2))</f>
        <v/>
      </c>
      <c r="O2633" s="19" t="str">
        <f t="shared" ca="1" si="410"/>
        <v/>
      </c>
      <c r="P2633" s="9" t="str">
        <f t="shared" ca="1" si="411"/>
        <v/>
      </c>
      <c r="Q2633" s="9" t="str">
        <f t="shared" ca="1" si="412"/>
        <v/>
      </c>
      <c r="R2633" s="9" t="str">
        <f t="shared" si="414"/>
        <v/>
      </c>
      <c r="S2633" t="str" cm="1">
        <f t="array" ref="S2633">IF(ISBLANK(C2633),"",IFERROR(INDEX(ListeSeries!$A$2:$A$1045, MATCH(1, (DatasScan!G2633=ListeSeries!$B$2:$B$1045) * (DatasScan!H2633&gt;=ListeSeries!$D$2:$D$1045) * (DatasScan!H2633&lt;=ListeSeries!$E$2:$E$1045), 0)), "no match"))</f>
        <v/>
      </c>
      <c r="T2633" s="7" t="str" cm="1">
        <f t="array" ref="T2633">IF(ISBLANK(C2633),"",IFERROR(INDEX(ListeSeries!$C$2:$C$1045, MATCH(1, (DatasScan!G2633=ListeSeries!$B$2:$B$1045) * (DatasScan!H2633&gt;=ListeSeries!$D$2:$D$1045) * (DatasScan!H2633&lt;=ListeSeries!$E$2:$E$1045), 0)), "no match"))</f>
        <v/>
      </c>
      <c r="U2633" s="11" t="str" cm="1">
        <f t="array" ref="U2633">IF(ISBLANK(C2633),"",IFERROR(INDEX(ListeSeries!$F$2:$F$1045, MATCH(1, (DatasScan!G2633=ListeSeries!$B$2:$B$1045) * (DatasScan!H2633&gt;=ListeSeries!$D$2:$D$1045) * (DatasScan!H2633&lt;=ListeSeries!$E$2:$E$1045), 0)), "no match"))</f>
        <v/>
      </c>
    </row>
    <row r="2634" spans="1:21" ht="15" customHeight="1" x14ac:dyDescent="0.25">
      <c r="A2634" s="6" t="str">
        <f t="shared" si="415"/>
        <v/>
      </c>
      <c r="B2634" s="272"/>
      <c r="F2634" s="7" t="str">
        <f t="shared" si="409"/>
        <v/>
      </c>
      <c r="G2634" s="21" t="str">
        <f>IF(ISBLANK(C2634),"",_xlfn.XLOOKUP(_xlfn.XLOOKUP(VALUE(LEFT(C2634,4)),Souches!$B$2:$B$15000,Souches!$E$2:$E$15000),Varietes!$B$2:$B$500,Varietes!$C$2:$C$500))</f>
        <v/>
      </c>
      <c r="H2634" s="19" t="str">
        <f>IF(ISBLANK(C2634),"",_xlfn.XLOOKUP(VALUE(LEFT(C2634,4)),Souches!$B$2:$B$15000,Souches!$D$2:$D$15000))</f>
        <v/>
      </c>
      <c r="I2634" s="10" t="str">
        <f t="shared" si="416"/>
        <v/>
      </c>
      <c r="J2634" s="19" t="str">
        <f>IF(I2634="","",INT(('ObjProd (2)'!$C$25-I2634)/7 * (ABS('ObjProd (2)'!$C$25-I2634)&gt;=7)))</f>
        <v/>
      </c>
      <c r="K2634" s="10" t="str">
        <f>IF(I2634="","",
IF(AND(DATEDIF(I2634,'ObjProd (2)'!$C$25,"y")=0,DATEDIF(I2634,'ObjProd (2)'!$C$25,"ym")=0,
   INT(('ObjProd (2)'!$C$25-EDATE(I2634,DATEDIF(I2634,'ObjProd (2)'!$C$25,"y")*12+DATEDIF(I2634,'ObjProd (2)'!$C$25,"ym")))/7)=0),
   "&lt; 1 sem.",
   IF(DATEDIF(I2634,'ObjProd (2)'!$C$25,"y")&gt;0,DATEDIF(I2634,'ObjProd (2)'!$C$25,"y") &amp; " " &amp; IF(DATEDIF(I2634,'ObjProd (2)'!$C$25,"y")=1,"an ","ans "),"") &amp;
   IF(DATEDIF(I2634,'ObjProd (2)'!$C$25,"ym")&gt;0,DATEDIF(I2634,'ObjProd (2)'!$C$25,"ym") &amp; " mois ", "") &amp;
   IF(INT(('ObjProd (2)'!$C$25-EDATE(I2634,DATEDIF(I2634,'ObjProd (2)'!$C$25,"y")*12+DATEDIF(I2634,'ObjProd (2)'!$C$25,"ym")))/7)&gt;0,
      INT(('ObjProd (2)'!$C$25-EDATE(I2634,DATEDIF(I2634,'ObjProd (2)'!$C$25,"y")*12+DATEDIF(I2634,'ObjProd (2)'!$C$25,"ym")))/7) &amp; " sem.",
      "")
)
)</f>
        <v/>
      </c>
      <c r="L2634" s="11" t="str">
        <f t="shared" si="417"/>
        <v/>
      </c>
      <c r="M2634" s="9" t="str">
        <f t="shared" si="413"/>
        <v/>
      </c>
      <c r="N2634" s="9" t="str" cm="1">
        <f t="array" aca="1" ref="N2634" ca="1">LEFT(L2634, IF(ISNUMBER(SUBSTITUTE(_xludf.MID(L2634, 2, 1), ".", ",")), 1, 2))</f>
        <v/>
      </c>
      <c r="O2634" s="19" t="str">
        <f t="shared" ca="1" si="410"/>
        <v/>
      </c>
      <c r="P2634" s="9" t="str">
        <f t="shared" ca="1" si="411"/>
        <v/>
      </c>
      <c r="Q2634" s="9" t="str">
        <f t="shared" ca="1" si="412"/>
        <v/>
      </c>
      <c r="R2634" s="9" t="str">
        <f t="shared" si="414"/>
        <v/>
      </c>
      <c r="S2634" t="str" cm="1">
        <f t="array" ref="S2634">IF(ISBLANK(C2634),"",IFERROR(INDEX(ListeSeries!$A$2:$A$1045, MATCH(1, (DatasScan!G2634=ListeSeries!$B$2:$B$1045) * (DatasScan!H2634&gt;=ListeSeries!$D$2:$D$1045) * (DatasScan!H2634&lt;=ListeSeries!$E$2:$E$1045), 0)), "no match"))</f>
        <v/>
      </c>
      <c r="T2634" s="7" t="str" cm="1">
        <f t="array" ref="T2634">IF(ISBLANK(C2634),"",IFERROR(INDEX(ListeSeries!$C$2:$C$1045, MATCH(1, (DatasScan!G2634=ListeSeries!$B$2:$B$1045) * (DatasScan!H2634&gt;=ListeSeries!$D$2:$D$1045) * (DatasScan!H2634&lt;=ListeSeries!$E$2:$E$1045), 0)), "no match"))</f>
        <v/>
      </c>
      <c r="U2634" s="11" t="str" cm="1">
        <f t="array" ref="U2634">IF(ISBLANK(C2634),"",IFERROR(INDEX(ListeSeries!$F$2:$F$1045, MATCH(1, (DatasScan!G2634=ListeSeries!$B$2:$B$1045) * (DatasScan!H2634&gt;=ListeSeries!$D$2:$D$1045) * (DatasScan!H2634&lt;=ListeSeries!$E$2:$E$1045), 0)), "no match"))</f>
        <v/>
      </c>
    </row>
    <row r="2635" spans="1:21" ht="15" customHeight="1" x14ac:dyDescent="0.25">
      <c r="A2635" s="6" t="str">
        <f t="shared" si="415"/>
        <v/>
      </c>
      <c r="B2635" s="272"/>
      <c r="F2635" s="7" t="str">
        <f t="shared" si="409"/>
        <v/>
      </c>
      <c r="G2635" s="21" t="str">
        <f>IF(ISBLANK(C2635),"",_xlfn.XLOOKUP(_xlfn.XLOOKUP(VALUE(LEFT(C2635,4)),Souches!$B$2:$B$15000,Souches!$E$2:$E$15000),Varietes!$B$2:$B$500,Varietes!$C$2:$C$500))</f>
        <v/>
      </c>
      <c r="H2635" s="19" t="str">
        <f>IF(ISBLANK(C2635),"",_xlfn.XLOOKUP(VALUE(LEFT(C2635,4)),Souches!$B$2:$B$15000,Souches!$D$2:$D$15000))</f>
        <v/>
      </c>
      <c r="I2635" s="10" t="str">
        <f t="shared" si="416"/>
        <v/>
      </c>
      <c r="J2635" s="19" t="str">
        <f>IF(I2635="","",INT(('ObjProd (2)'!$C$25-I2635)/7 * (ABS('ObjProd (2)'!$C$25-I2635)&gt;=7)))</f>
        <v/>
      </c>
      <c r="K2635" s="10" t="str">
        <f>IF(I2635="","",
IF(AND(DATEDIF(I2635,'ObjProd (2)'!$C$25,"y")=0,DATEDIF(I2635,'ObjProd (2)'!$C$25,"ym")=0,
   INT(('ObjProd (2)'!$C$25-EDATE(I2635,DATEDIF(I2635,'ObjProd (2)'!$C$25,"y")*12+DATEDIF(I2635,'ObjProd (2)'!$C$25,"ym")))/7)=0),
   "&lt; 1 sem.",
   IF(DATEDIF(I2635,'ObjProd (2)'!$C$25,"y")&gt;0,DATEDIF(I2635,'ObjProd (2)'!$C$25,"y") &amp; " " &amp; IF(DATEDIF(I2635,'ObjProd (2)'!$C$25,"y")=1,"an ","ans "),"") &amp;
   IF(DATEDIF(I2635,'ObjProd (2)'!$C$25,"ym")&gt;0,DATEDIF(I2635,'ObjProd (2)'!$C$25,"ym") &amp; " mois ", "") &amp;
   IF(INT(('ObjProd (2)'!$C$25-EDATE(I2635,DATEDIF(I2635,'ObjProd (2)'!$C$25,"y")*12+DATEDIF(I2635,'ObjProd (2)'!$C$25,"ym")))/7)&gt;0,
      INT(('ObjProd (2)'!$C$25-EDATE(I2635,DATEDIF(I2635,'ObjProd (2)'!$C$25,"y")*12+DATEDIF(I2635,'ObjProd (2)'!$C$25,"ym")))/7) &amp; " sem.",
      "")
)
)</f>
        <v/>
      </c>
      <c r="L2635" s="11" t="str">
        <f t="shared" si="417"/>
        <v/>
      </c>
      <c r="M2635" s="9" t="str">
        <f t="shared" si="413"/>
        <v/>
      </c>
      <c r="N2635" s="9" t="str" cm="1">
        <f t="array" aca="1" ref="N2635" ca="1">LEFT(L2635, IF(ISNUMBER(SUBSTITUTE(_xludf.MID(L2635, 2, 1), ".", ",")), 1, 2))</f>
        <v/>
      </c>
      <c r="O2635" s="19" t="str">
        <f t="shared" ca="1" si="410"/>
        <v/>
      </c>
      <c r="P2635" s="9" t="str">
        <f t="shared" ca="1" si="411"/>
        <v/>
      </c>
      <c r="Q2635" s="9" t="str">
        <f t="shared" ca="1" si="412"/>
        <v/>
      </c>
      <c r="R2635" s="9" t="str">
        <f t="shared" si="414"/>
        <v/>
      </c>
      <c r="S2635" t="str" cm="1">
        <f t="array" ref="S2635">IF(ISBLANK(C2635),"",IFERROR(INDEX(ListeSeries!$A$2:$A$1045, MATCH(1, (DatasScan!G2635=ListeSeries!$B$2:$B$1045) * (DatasScan!H2635&gt;=ListeSeries!$D$2:$D$1045) * (DatasScan!H2635&lt;=ListeSeries!$E$2:$E$1045), 0)), "no match"))</f>
        <v/>
      </c>
      <c r="T2635" s="7" t="str" cm="1">
        <f t="array" ref="T2635">IF(ISBLANK(C2635),"",IFERROR(INDEX(ListeSeries!$C$2:$C$1045, MATCH(1, (DatasScan!G2635=ListeSeries!$B$2:$B$1045) * (DatasScan!H2635&gt;=ListeSeries!$D$2:$D$1045) * (DatasScan!H2635&lt;=ListeSeries!$E$2:$E$1045), 0)), "no match"))</f>
        <v/>
      </c>
      <c r="U2635" s="11" t="str" cm="1">
        <f t="array" ref="U2635">IF(ISBLANK(C2635),"",IFERROR(INDEX(ListeSeries!$F$2:$F$1045, MATCH(1, (DatasScan!G2635=ListeSeries!$B$2:$B$1045) * (DatasScan!H2635&gt;=ListeSeries!$D$2:$D$1045) * (DatasScan!H2635&lt;=ListeSeries!$E$2:$E$1045), 0)), "no match"))</f>
        <v/>
      </c>
    </row>
    <row r="2636" spans="1:21" ht="15" customHeight="1" x14ac:dyDescent="0.25">
      <c r="A2636" s="6" t="str">
        <f t="shared" si="415"/>
        <v/>
      </c>
      <c r="B2636" s="272"/>
      <c r="F2636" s="7" t="str">
        <f t="shared" ref="F2636:F2699" si="418">IF(ISBLANK(C2636),"",LEFT(C2636,15))</f>
        <v/>
      </c>
      <c r="G2636" s="21" t="str">
        <f>IF(ISBLANK(C2636),"",_xlfn.XLOOKUP(_xlfn.XLOOKUP(VALUE(LEFT(C2636,4)),Souches!$B$2:$B$15000,Souches!$E$2:$E$15000),Varietes!$B$2:$B$500,Varietes!$C$2:$C$500))</f>
        <v/>
      </c>
      <c r="H2636" s="19" t="str">
        <f>IF(ISBLANK(C2636),"",_xlfn.XLOOKUP(VALUE(LEFT(C2636,4)),Souches!$B$2:$B$15000,Souches!$D$2:$D$15000))</f>
        <v/>
      </c>
      <c r="I2636" s="10" t="str">
        <f t="shared" si="416"/>
        <v/>
      </c>
      <c r="J2636" s="19" t="str">
        <f>IF(I2636="","",INT(('ObjProd (2)'!$C$25-I2636)/7 * (ABS('ObjProd (2)'!$C$25-I2636)&gt;=7)))</f>
        <v/>
      </c>
      <c r="K2636" s="10" t="str">
        <f>IF(I2636="","",
IF(AND(DATEDIF(I2636,'ObjProd (2)'!$C$25,"y")=0,DATEDIF(I2636,'ObjProd (2)'!$C$25,"ym")=0,
   INT(('ObjProd (2)'!$C$25-EDATE(I2636,DATEDIF(I2636,'ObjProd (2)'!$C$25,"y")*12+DATEDIF(I2636,'ObjProd (2)'!$C$25,"ym")))/7)=0),
   "&lt; 1 sem.",
   IF(DATEDIF(I2636,'ObjProd (2)'!$C$25,"y")&gt;0,DATEDIF(I2636,'ObjProd (2)'!$C$25,"y") &amp; " " &amp; IF(DATEDIF(I2636,'ObjProd (2)'!$C$25,"y")=1,"an ","ans "),"") &amp;
   IF(DATEDIF(I2636,'ObjProd (2)'!$C$25,"ym")&gt;0,DATEDIF(I2636,'ObjProd (2)'!$C$25,"ym") &amp; " mois ", "") &amp;
   IF(INT(('ObjProd (2)'!$C$25-EDATE(I2636,DATEDIF(I2636,'ObjProd (2)'!$C$25,"y")*12+DATEDIF(I2636,'ObjProd (2)'!$C$25,"ym")))/7)&gt;0,
      INT(('ObjProd (2)'!$C$25-EDATE(I2636,DATEDIF(I2636,'ObjProd (2)'!$C$25,"y")*12+DATEDIF(I2636,'ObjProd (2)'!$C$25,"ym")))/7) &amp; " sem.",
      "")
)
)</f>
        <v/>
      </c>
      <c r="L2636" s="11" t="str">
        <f t="shared" si="417"/>
        <v/>
      </c>
      <c r="M2636" s="9" t="str">
        <f t="shared" si="413"/>
        <v/>
      </c>
      <c r="N2636" s="9" t="str" cm="1">
        <f t="array" aca="1" ref="N2636" ca="1">LEFT(L2636, IF(ISNUMBER(SUBSTITUTE(_xludf.MID(L2636, 2, 1), ".", ",")), 1, 2))</f>
        <v/>
      </c>
      <c r="O2636" s="19" t="str">
        <f t="shared" ref="O2636:O2699" ca="1" si="419">IF(N2636="", "", _xlfn.NUMBERVALUE(RIGHT(L2636, LEN(L2636)-LEN(N2636))))</f>
        <v/>
      </c>
      <c r="P2636" s="9" t="str">
        <f t="shared" ref="P2636:P2699" ca="1" si="420">IF(N2636="", "",
    IF(N2636="E+", "X",
        IF(OR(LEFT(N2636, 1)="E", N2636="XR", N2636="CS"), "E",
            IF(AND(LEFT(N2636, 1)="R", LEFT(N2636, 2)&lt;&gt;"RG"), "R",
                IF(OR(N2636="MG", N2636="G+"), "BoxE",
                    IF(LEFT(N2636, 1)="i", "i", "X")
                )
            )
        )
    )
)</f>
        <v/>
      </c>
      <c r="Q2636" s="9" t="str">
        <f t="shared" ref="Q2636:Q2699" ca="1" si="421">IF(P2636&lt;&gt;"", IF(P2636="X", IF(AND(O2636&gt;=1, O2636&lt;=12), O2636, IF(O2636&gt;12, "13+", "erreur")), IF(P2636="E", IF(AND(O2636&gt;=1, O2636&lt;=6), O2636, IF(O2636&gt;6, "7+", "erreur")), IF(P2636="R", 0, IF(P2636="I", IF(O2636&lt;=2, "nit° 1-2", IF(O2636&lt;=5, "° 3-4-5", IF(O2636&lt;=8, " préX° 6-7-8", "erreur"))), IF(P2636="BoxE", O2636, ""))))), "")</f>
        <v/>
      </c>
      <c r="R2636" s="9" t="str">
        <f t="shared" si="414"/>
        <v/>
      </c>
      <c r="S2636" t="str" cm="1">
        <f t="array" ref="S2636">IF(ISBLANK(C2636),"",IFERROR(INDEX(ListeSeries!$A$2:$A$1045, MATCH(1, (DatasScan!G2636=ListeSeries!$B$2:$B$1045) * (DatasScan!H2636&gt;=ListeSeries!$D$2:$D$1045) * (DatasScan!H2636&lt;=ListeSeries!$E$2:$E$1045), 0)), "no match"))</f>
        <v/>
      </c>
      <c r="T2636" s="7" t="str" cm="1">
        <f t="array" ref="T2636">IF(ISBLANK(C2636),"",IFERROR(INDEX(ListeSeries!$C$2:$C$1045, MATCH(1, (DatasScan!G2636=ListeSeries!$B$2:$B$1045) * (DatasScan!H2636&gt;=ListeSeries!$D$2:$D$1045) * (DatasScan!H2636&lt;=ListeSeries!$E$2:$E$1045), 0)), "no match"))</f>
        <v/>
      </c>
      <c r="U2636" s="11" t="str" cm="1">
        <f t="array" ref="U2636">IF(ISBLANK(C2636),"",IFERROR(INDEX(ListeSeries!$F$2:$F$1045, MATCH(1, (DatasScan!G2636=ListeSeries!$B$2:$B$1045) * (DatasScan!H2636&gt;=ListeSeries!$D$2:$D$1045) * (DatasScan!H2636&lt;=ListeSeries!$E$2:$E$1045), 0)), "no match"))</f>
        <v/>
      </c>
    </row>
    <row r="2637" spans="1:21" ht="15" customHeight="1" x14ac:dyDescent="0.25">
      <c r="A2637" s="6" t="str">
        <f t="shared" si="415"/>
        <v/>
      </c>
      <c r="B2637" s="272"/>
      <c r="F2637" s="7" t="str">
        <f t="shared" si="418"/>
        <v/>
      </c>
      <c r="G2637" s="21" t="str">
        <f>IF(ISBLANK(C2637),"",_xlfn.XLOOKUP(_xlfn.XLOOKUP(VALUE(LEFT(C2637,4)),Souches!$B$2:$B$15000,Souches!$E$2:$E$15000),Varietes!$B$2:$B$500,Varietes!$C$2:$C$500))</f>
        <v/>
      </c>
      <c r="H2637" s="19" t="str">
        <f>IF(ISBLANK(C2637),"",_xlfn.XLOOKUP(VALUE(LEFT(C2637,4)),Souches!$B$2:$B$15000,Souches!$D$2:$D$15000))</f>
        <v/>
      </c>
      <c r="I2637" s="10" t="str">
        <f t="shared" si="416"/>
        <v/>
      </c>
      <c r="J2637" s="19" t="str">
        <f>IF(I2637="","",INT(('ObjProd (2)'!$C$25-I2637)/7 * (ABS('ObjProd (2)'!$C$25-I2637)&gt;=7)))</f>
        <v/>
      </c>
      <c r="K2637" s="10" t="str">
        <f>IF(I2637="","",
IF(AND(DATEDIF(I2637,'ObjProd (2)'!$C$25,"y")=0,DATEDIF(I2637,'ObjProd (2)'!$C$25,"ym")=0,
   INT(('ObjProd (2)'!$C$25-EDATE(I2637,DATEDIF(I2637,'ObjProd (2)'!$C$25,"y")*12+DATEDIF(I2637,'ObjProd (2)'!$C$25,"ym")))/7)=0),
   "&lt; 1 sem.",
   IF(DATEDIF(I2637,'ObjProd (2)'!$C$25,"y")&gt;0,DATEDIF(I2637,'ObjProd (2)'!$C$25,"y") &amp; " " &amp; IF(DATEDIF(I2637,'ObjProd (2)'!$C$25,"y")=1,"an ","ans "),"") &amp;
   IF(DATEDIF(I2637,'ObjProd (2)'!$C$25,"ym")&gt;0,DATEDIF(I2637,'ObjProd (2)'!$C$25,"ym") &amp; " mois ", "") &amp;
   IF(INT(('ObjProd (2)'!$C$25-EDATE(I2637,DATEDIF(I2637,'ObjProd (2)'!$C$25,"y")*12+DATEDIF(I2637,'ObjProd (2)'!$C$25,"ym")))/7)&gt;0,
      INT(('ObjProd (2)'!$C$25-EDATE(I2637,DATEDIF(I2637,'ObjProd (2)'!$C$25,"y")*12+DATEDIF(I2637,'ObjProd (2)'!$C$25,"ym")))/7) &amp; " sem.",
      "")
)
)</f>
        <v/>
      </c>
      <c r="L2637" s="11" t="str">
        <f t="shared" si="417"/>
        <v/>
      </c>
      <c r="M2637" s="9" t="str">
        <f t="shared" si="413"/>
        <v/>
      </c>
      <c r="N2637" s="9" t="str" cm="1">
        <f t="array" aca="1" ref="N2637" ca="1">LEFT(L2637, IF(ISNUMBER(SUBSTITUTE(_xludf.MID(L2637, 2, 1), ".", ",")), 1, 2))</f>
        <v/>
      </c>
      <c r="O2637" s="19" t="str">
        <f t="shared" ca="1" si="419"/>
        <v/>
      </c>
      <c r="P2637" s="9" t="str">
        <f t="shared" ca="1" si="420"/>
        <v/>
      </c>
      <c r="Q2637" s="9" t="str">
        <f t="shared" ca="1" si="421"/>
        <v/>
      </c>
      <c r="R2637" s="9" t="str">
        <f t="shared" si="414"/>
        <v/>
      </c>
      <c r="S2637" t="str" cm="1">
        <f t="array" ref="S2637">IF(ISBLANK(C2637),"",IFERROR(INDEX(ListeSeries!$A$2:$A$1045, MATCH(1, (DatasScan!G2637=ListeSeries!$B$2:$B$1045) * (DatasScan!H2637&gt;=ListeSeries!$D$2:$D$1045) * (DatasScan!H2637&lt;=ListeSeries!$E$2:$E$1045), 0)), "no match"))</f>
        <v/>
      </c>
      <c r="T2637" s="7" t="str" cm="1">
        <f t="array" ref="T2637">IF(ISBLANK(C2637),"",IFERROR(INDEX(ListeSeries!$C$2:$C$1045, MATCH(1, (DatasScan!G2637=ListeSeries!$B$2:$B$1045) * (DatasScan!H2637&gt;=ListeSeries!$D$2:$D$1045) * (DatasScan!H2637&lt;=ListeSeries!$E$2:$E$1045), 0)), "no match"))</f>
        <v/>
      </c>
      <c r="U2637" s="11" t="str" cm="1">
        <f t="array" ref="U2637">IF(ISBLANK(C2637),"",IFERROR(INDEX(ListeSeries!$F$2:$F$1045, MATCH(1, (DatasScan!G2637=ListeSeries!$B$2:$B$1045) * (DatasScan!H2637&gt;=ListeSeries!$D$2:$D$1045) * (DatasScan!H2637&lt;=ListeSeries!$E$2:$E$1045), 0)), "no match"))</f>
        <v/>
      </c>
    </row>
    <row r="2638" spans="1:21" ht="15" customHeight="1" x14ac:dyDescent="0.25">
      <c r="A2638" s="6" t="str">
        <f t="shared" si="415"/>
        <v/>
      </c>
      <c r="B2638" s="272"/>
      <c r="F2638" s="7" t="str">
        <f t="shared" si="418"/>
        <v/>
      </c>
      <c r="G2638" s="21" t="str">
        <f>IF(ISBLANK(C2638),"",_xlfn.XLOOKUP(_xlfn.XLOOKUP(VALUE(LEFT(C2638,4)),Souches!$B$2:$B$15000,Souches!$E$2:$E$15000),Varietes!$B$2:$B$500,Varietes!$C$2:$C$500))</f>
        <v/>
      </c>
      <c r="H2638" s="19" t="str">
        <f>IF(ISBLANK(C2638),"",_xlfn.XLOOKUP(VALUE(LEFT(C2638,4)),Souches!$B$2:$B$15000,Souches!$D$2:$D$15000))</f>
        <v/>
      </c>
      <c r="I2638" s="10" t="str">
        <f t="shared" si="416"/>
        <v/>
      </c>
      <c r="J2638" s="19" t="str">
        <f>IF(I2638="","",INT(('ObjProd (2)'!$C$25-I2638)/7 * (ABS('ObjProd (2)'!$C$25-I2638)&gt;=7)))</f>
        <v/>
      </c>
      <c r="K2638" s="10" t="str">
        <f>IF(I2638="","",
IF(AND(DATEDIF(I2638,'ObjProd (2)'!$C$25,"y")=0,DATEDIF(I2638,'ObjProd (2)'!$C$25,"ym")=0,
   INT(('ObjProd (2)'!$C$25-EDATE(I2638,DATEDIF(I2638,'ObjProd (2)'!$C$25,"y")*12+DATEDIF(I2638,'ObjProd (2)'!$C$25,"ym")))/7)=0),
   "&lt; 1 sem.",
   IF(DATEDIF(I2638,'ObjProd (2)'!$C$25,"y")&gt;0,DATEDIF(I2638,'ObjProd (2)'!$C$25,"y") &amp; " " &amp; IF(DATEDIF(I2638,'ObjProd (2)'!$C$25,"y")=1,"an ","ans "),"") &amp;
   IF(DATEDIF(I2638,'ObjProd (2)'!$C$25,"ym")&gt;0,DATEDIF(I2638,'ObjProd (2)'!$C$25,"ym") &amp; " mois ", "") &amp;
   IF(INT(('ObjProd (2)'!$C$25-EDATE(I2638,DATEDIF(I2638,'ObjProd (2)'!$C$25,"y")*12+DATEDIF(I2638,'ObjProd (2)'!$C$25,"ym")))/7)&gt;0,
      INT(('ObjProd (2)'!$C$25-EDATE(I2638,DATEDIF(I2638,'ObjProd (2)'!$C$25,"y")*12+DATEDIF(I2638,'ObjProd (2)'!$C$25,"ym")))/7) &amp; " sem.",
      "")
)
)</f>
        <v/>
      </c>
      <c r="L2638" s="11" t="str">
        <f t="shared" si="417"/>
        <v/>
      </c>
      <c r="M2638" s="9" t="str">
        <f t="shared" si="413"/>
        <v/>
      </c>
      <c r="N2638" s="9" t="str" cm="1">
        <f t="array" aca="1" ref="N2638" ca="1">LEFT(L2638, IF(ISNUMBER(SUBSTITUTE(_xludf.MID(L2638, 2, 1), ".", ",")), 1, 2))</f>
        <v/>
      </c>
      <c r="O2638" s="19" t="str">
        <f t="shared" ca="1" si="419"/>
        <v/>
      </c>
      <c r="P2638" s="9" t="str">
        <f t="shared" ca="1" si="420"/>
        <v/>
      </c>
      <c r="Q2638" s="9" t="str">
        <f t="shared" ca="1" si="421"/>
        <v/>
      </c>
      <c r="R2638" s="9" t="str">
        <f t="shared" si="414"/>
        <v/>
      </c>
      <c r="S2638" t="str" cm="1">
        <f t="array" ref="S2638">IF(ISBLANK(C2638),"",IFERROR(INDEX(ListeSeries!$A$2:$A$1045, MATCH(1, (DatasScan!G2638=ListeSeries!$B$2:$B$1045) * (DatasScan!H2638&gt;=ListeSeries!$D$2:$D$1045) * (DatasScan!H2638&lt;=ListeSeries!$E$2:$E$1045), 0)), "no match"))</f>
        <v/>
      </c>
      <c r="T2638" s="7" t="str" cm="1">
        <f t="array" ref="T2638">IF(ISBLANK(C2638),"",IFERROR(INDEX(ListeSeries!$C$2:$C$1045, MATCH(1, (DatasScan!G2638=ListeSeries!$B$2:$B$1045) * (DatasScan!H2638&gt;=ListeSeries!$D$2:$D$1045) * (DatasScan!H2638&lt;=ListeSeries!$E$2:$E$1045), 0)), "no match"))</f>
        <v/>
      </c>
      <c r="U2638" s="11" t="str" cm="1">
        <f t="array" ref="U2638">IF(ISBLANK(C2638),"",IFERROR(INDEX(ListeSeries!$F$2:$F$1045, MATCH(1, (DatasScan!G2638=ListeSeries!$B$2:$B$1045) * (DatasScan!H2638&gt;=ListeSeries!$D$2:$D$1045) * (DatasScan!H2638&lt;=ListeSeries!$E$2:$E$1045), 0)), "no match"))</f>
        <v/>
      </c>
    </row>
    <row r="2639" spans="1:21" ht="15" customHeight="1" x14ac:dyDescent="0.25">
      <c r="A2639" s="6" t="str">
        <f t="shared" si="415"/>
        <v/>
      </c>
      <c r="B2639" s="272"/>
      <c r="F2639" s="7" t="str">
        <f t="shared" si="418"/>
        <v/>
      </c>
      <c r="G2639" s="21" t="str">
        <f>IF(ISBLANK(C2639),"",_xlfn.XLOOKUP(_xlfn.XLOOKUP(VALUE(LEFT(C2639,4)),Souches!$B$2:$B$15000,Souches!$E$2:$E$15000),Varietes!$B$2:$B$500,Varietes!$C$2:$C$500))</f>
        <v/>
      </c>
      <c r="H2639" s="19" t="str">
        <f>IF(ISBLANK(C2639),"",_xlfn.XLOOKUP(VALUE(LEFT(C2639,4)),Souches!$B$2:$B$15000,Souches!$D$2:$D$15000))</f>
        <v/>
      </c>
      <c r="I2639" s="10" t="str">
        <f t="shared" si="416"/>
        <v/>
      </c>
      <c r="J2639" s="19" t="str">
        <f>IF(I2639="","",INT(('ObjProd (2)'!$C$25-I2639)/7 * (ABS('ObjProd (2)'!$C$25-I2639)&gt;=7)))</f>
        <v/>
      </c>
      <c r="K2639" s="10" t="str">
        <f>IF(I2639="","",
IF(AND(DATEDIF(I2639,'ObjProd (2)'!$C$25,"y")=0,DATEDIF(I2639,'ObjProd (2)'!$C$25,"ym")=0,
   INT(('ObjProd (2)'!$C$25-EDATE(I2639,DATEDIF(I2639,'ObjProd (2)'!$C$25,"y")*12+DATEDIF(I2639,'ObjProd (2)'!$C$25,"ym")))/7)=0),
   "&lt; 1 sem.",
   IF(DATEDIF(I2639,'ObjProd (2)'!$C$25,"y")&gt;0,DATEDIF(I2639,'ObjProd (2)'!$C$25,"y") &amp; " " &amp; IF(DATEDIF(I2639,'ObjProd (2)'!$C$25,"y")=1,"an ","ans "),"") &amp;
   IF(DATEDIF(I2639,'ObjProd (2)'!$C$25,"ym")&gt;0,DATEDIF(I2639,'ObjProd (2)'!$C$25,"ym") &amp; " mois ", "") &amp;
   IF(INT(('ObjProd (2)'!$C$25-EDATE(I2639,DATEDIF(I2639,'ObjProd (2)'!$C$25,"y")*12+DATEDIF(I2639,'ObjProd (2)'!$C$25,"ym")))/7)&gt;0,
      INT(('ObjProd (2)'!$C$25-EDATE(I2639,DATEDIF(I2639,'ObjProd (2)'!$C$25,"y")*12+DATEDIF(I2639,'ObjProd (2)'!$C$25,"ym")))/7) &amp; " sem.",
      "")
)
)</f>
        <v/>
      </c>
      <c r="L2639" s="11" t="str">
        <f t="shared" si="417"/>
        <v/>
      </c>
      <c r="M2639" s="9" t="str">
        <f t="shared" si="413"/>
        <v/>
      </c>
      <c r="N2639" s="9" t="str" cm="1">
        <f t="array" aca="1" ref="N2639" ca="1">LEFT(L2639, IF(ISNUMBER(SUBSTITUTE(_xludf.MID(L2639, 2, 1), ".", ",")), 1, 2))</f>
        <v/>
      </c>
      <c r="O2639" s="19" t="str">
        <f t="shared" ca="1" si="419"/>
        <v/>
      </c>
      <c r="P2639" s="9" t="str">
        <f t="shared" ca="1" si="420"/>
        <v/>
      </c>
      <c r="Q2639" s="9" t="str">
        <f t="shared" ca="1" si="421"/>
        <v/>
      </c>
      <c r="R2639" s="9" t="str">
        <f t="shared" si="414"/>
        <v/>
      </c>
      <c r="S2639" t="str" cm="1">
        <f t="array" ref="S2639">IF(ISBLANK(C2639),"",IFERROR(INDEX(ListeSeries!$A$2:$A$1045, MATCH(1, (DatasScan!G2639=ListeSeries!$B$2:$B$1045) * (DatasScan!H2639&gt;=ListeSeries!$D$2:$D$1045) * (DatasScan!H2639&lt;=ListeSeries!$E$2:$E$1045), 0)), "no match"))</f>
        <v/>
      </c>
      <c r="T2639" s="7" t="str" cm="1">
        <f t="array" ref="T2639">IF(ISBLANK(C2639),"",IFERROR(INDEX(ListeSeries!$C$2:$C$1045, MATCH(1, (DatasScan!G2639=ListeSeries!$B$2:$B$1045) * (DatasScan!H2639&gt;=ListeSeries!$D$2:$D$1045) * (DatasScan!H2639&lt;=ListeSeries!$E$2:$E$1045), 0)), "no match"))</f>
        <v/>
      </c>
      <c r="U2639" s="11" t="str" cm="1">
        <f t="array" ref="U2639">IF(ISBLANK(C2639),"",IFERROR(INDEX(ListeSeries!$F$2:$F$1045, MATCH(1, (DatasScan!G2639=ListeSeries!$B$2:$B$1045) * (DatasScan!H2639&gt;=ListeSeries!$D$2:$D$1045) * (DatasScan!H2639&lt;=ListeSeries!$E$2:$E$1045), 0)), "no match"))</f>
        <v/>
      </c>
    </row>
    <row r="2640" spans="1:21" ht="15" customHeight="1" x14ac:dyDescent="0.25">
      <c r="A2640" s="6" t="str">
        <f t="shared" si="415"/>
        <v/>
      </c>
      <c r="B2640" s="272"/>
      <c r="F2640" s="7" t="str">
        <f t="shared" si="418"/>
        <v/>
      </c>
      <c r="G2640" s="21" t="str">
        <f>IF(ISBLANK(C2640),"",_xlfn.XLOOKUP(_xlfn.XLOOKUP(VALUE(LEFT(C2640,4)),Souches!$B$2:$B$15000,Souches!$E$2:$E$15000),Varietes!$B$2:$B$500,Varietes!$C$2:$C$500))</f>
        <v/>
      </c>
      <c r="H2640" s="19" t="str">
        <f>IF(ISBLANK(C2640),"",_xlfn.XLOOKUP(VALUE(LEFT(C2640,4)),Souches!$B$2:$B$15000,Souches!$D$2:$D$15000))</f>
        <v/>
      </c>
      <c r="I2640" s="10" t="str">
        <f t="shared" si="416"/>
        <v/>
      </c>
      <c r="J2640" s="19" t="str">
        <f>IF(I2640="","",INT(('ObjProd (2)'!$C$25-I2640)/7 * (ABS('ObjProd (2)'!$C$25-I2640)&gt;=7)))</f>
        <v/>
      </c>
      <c r="K2640" s="10" t="str">
        <f>IF(I2640="","",
IF(AND(DATEDIF(I2640,'ObjProd (2)'!$C$25,"y")=0,DATEDIF(I2640,'ObjProd (2)'!$C$25,"ym")=0,
   INT(('ObjProd (2)'!$C$25-EDATE(I2640,DATEDIF(I2640,'ObjProd (2)'!$C$25,"y")*12+DATEDIF(I2640,'ObjProd (2)'!$C$25,"ym")))/7)=0),
   "&lt; 1 sem.",
   IF(DATEDIF(I2640,'ObjProd (2)'!$C$25,"y")&gt;0,DATEDIF(I2640,'ObjProd (2)'!$C$25,"y") &amp; " " &amp; IF(DATEDIF(I2640,'ObjProd (2)'!$C$25,"y")=1,"an ","ans "),"") &amp;
   IF(DATEDIF(I2640,'ObjProd (2)'!$C$25,"ym")&gt;0,DATEDIF(I2640,'ObjProd (2)'!$C$25,"ym") &amp; " mois ", "") &amp;
   IF(INT(('ObjProd (2)'!$C$25-EDATE(I2640,DATEDIF(I2640,'ObjProd (2)'!$C$25,"y")*12+DATEDIF(I2640,'ObjProd (2)'!$C$25,"ym")))/7)&gt;0,
      INT(('ObjProd (2)'!$C$25-EDATE(I2640,DATEDIF(I2640,'ObjProd (2)'!$C$25,"y")*12+DATEDIF(I2640,'ObjProd (2)'!$C$25,"ym")))/7) &amp; " sem.",
      "")
)
)</f>
        <v/>
      </c>
      <c r="L2640" s="11" t="str">
        <f t="shared" si="417"/>
        <v/>
      </c>
      <c r="M2640" s="9" t="str">
        <f t="shared" si="413"/>
        <v/>
      </c>
      <c r="N2640" s="9" t="str" cm="1">
        <f t="array" aca="1" ref="N2640" ca="1">LEFT(L2640, IF(ISNUMBER(SUBSTITUTE(_xludf.MID(L2640, 2, 1), ".", ",")), 1, 2))</f>
        <v/>
      </c>
      <c r="O2640" s="19" t="str">
        <f t="shared" ca="1" si="419"/>
        <v/>
      </c>
      <c r="P2640" s="9" t="str">
        <f t="shared" ca="1" si="420"/>
        <v/>
      </c>
      <c r="Q2640" s="9" t="str">
        <f t="shared" ca="1" si="421"/>
        <v/>
      </c>
      <c r="R2640" s="9" t="str">
        <f t="shared" si="414"/>
        <v/>
      </c>
      <c r="S2640" t="str" cm="1">
        <f t="array" ref="S2640">IF(ISBLANK(C2640),"",IFERROR(INDEX(ListeSeries!$A$2:$A$1045, MATCH(1, (DatasScan!G2640=ListeSeries!$B$2:$B$1045) * (DatasScan!H2640&gt;=ListeSeries!$D$2:$D$1045) * (DatasScan!H2640&lt;=ListeSeries!$E$2:$E$1045), 0)), "no match"))</f>
        <v/>
      </c>
      <c r="T2640" s="7" t="str" cm="1">
        <f t="array" ref="T2640">IF(ISBLANK(C2640),"",IFERROR(INDEX(ListeSeries!$C$2:$C$1045, MATCH(1, (DatasScan!G2640=ListeSeries!$B$2:$B$1045) * (DatasScan!H2640&gt;=ListeSeries!$D$2:$D$1045) * (DatasScan!H2640&lt;=ListeSeries!$E$2:$E$1045), 0)), "no match"))</f>
        <v/>
      </c>
      <c r="U2640" s="11" t="str" cm="1">
        <f t="array" ref="U2640">IF(ISBLANK(C2640),"",IFERROR(INDEX(ListeSeries!$F$2:$F$1045, MATCH(1, (DatasScan!G2640=ListeSeries!$B$2:$B$1045) * (DatasScan!H2640&gt;=ListeSeries!$D$2:$D$1045) * (DatasScan!H2640&lt;=ListeSeries!$E$2:$E$1045), 0)), "no match"))</f>
        <v/>
      </c>
    </row>
    <row r="2641" spans="1:21" ht="15" customHeight="1" x14ac:dyDescent="0.25">
      <c r="A2641" s="6" t="str">
        <f t="shared" si="415"/>
        <v/>
      </c>
      <c r="B2641" s="272"/>
      <c r="F2641" s="7" t="str">
        <f t="shared" si="418"/>
        <v/>
      </c>
      <c r="G2641" s="21" t="str">
        <f>IF(ISBLANK(C2641),"",_xlfn.XLOOKUP(_xlfn.XLOOKUP(VALUE(LEFT(C2641,4)),Souches!$B$2:$B$15000,Souches!$E$2:$E$15000),Varietes!$B$2:$B$500,Varietes!$C$2:$C$500))</f>
        <v/>
      </c>
      <c r="H2641" s="19" t="str">
        <f>IF(ISBLANK(C2641),"",_xlfn.XLOOKUP(VALUE(LEFT(C2641,4)),Souches!$B$2:$B$15000,Souches!$D$2:$D$15000))</f>
        <v/>
      </c>
      <c r="I2641" s="10" t="str">
        <f t="shared" si="416"/>
        <v/>
      </c>
      <c r="J2641" s="19" t="str">
        <f>IF(I2641="","",INT(('ObjProd (2)'!$C$25-I2641)/7 * (ABS('ObjProd (2)'!$C$25-I2641)&gt;=7)))</f>
        <v/>
      </c>
      <c r="K2641" s="10" t="str">
        <f>IF(I2641="","",
IF(AND(DATEDIF(I2641,'ObjProd (2)'!$C$25,"y")=0,DATEDIF(I2641,'ObjProd (2)'!$C$25,"ym")=0,
   INT(('ObjProd (2)'!$C$25-EDATE(I2641,DATEDIF(I2641,'ObjProd (2)'!$C$25,"y")*12+DATEDIF(I2641,'ObjProd (2)'!$C$25,"ym")))/7)=0),
   "&lt; 1 sem.",
   IF(DATEDIF(I2641,'ObjProd (2)'!$C$25,"y")&gt;0,DATEDIF(I2641,'ObjProd (2)'!$C$25,"y") &amp; " " &amp; IF(DATEDIF(I2641,'ObjProd (2)'!$C$25,"y")=1,"an ","ans "),"") &amp;
   IF(DATEDIF(I2641,'ObjProd (2)'!$C$25,"ym")&gt;0,DATEDIF(I2641,'ObjProd (2)'!$C$25,"ym") &amp; " mois ", "") &amp;
   IF(INT(('ObjProd (2)'!$C$25-EDATE(I2641,DATEDIF(I2641,'ObjProd (2)'!$C$25,"y")*12+DATEDIF(I2641,'ObjProd (2)'!$C$25,"ym")))/7)&gt;0,
      INT(('ObjProd (2)'!$C$25-EDATE(I2641,DATEDIF(I2641,'ObjProd (2)'!$C$25,"y")*12+DATEDIF(I2641,'ObjProd (2)'!$C$25,"ym")))/7) &amp; " sem.",
      "")
)
)</f>
        <v/>
      </c>
      <c r="L2641" s="11" t="str">
        <f t="shared" si="417"/>
        <v/>
      </c>
      <c r="M2641" s="9" t="str">
        <f t="shared" si="413"/>
        <v/>
      </c>
      <c r="N2641" s="9" t="str" cm="1">
        <f t="array" aca="1" ref="N2641" ca="1">LEFT(L2641, IF(ISNUMBER(SUBSTITUTE(_xludf.MID(L2641, 2, 1), ".", ",")), 1, 2))</f>
        <v/>
      </c>
      <c r="O2641" s="19" t="str">
        <f t="shared" ca="1" si="419"/>
        <v/>
      </c>
      <c r="P2641" s="9" t="str">
        <f t="shared" ca="1" si="420"/>
        <v/>
      </c>
      <c r="Q2641" s="9" t="str">
        <f t="shared" ca="1" si="421"/>
        <v/>
      </c>
      <c r="R2641" s="9" t="str">
        <f t="shared" si="414"/>
        <v/>
      </c>
      <c r="S2641" t="str" cm="1">
        <f t="array" ref="S2641">IF(ISBLANK(C2641),"",IFERROR(INDEX(ListeSeries!$A$2:$A$1045, MATCH(1, (DatasScan!G2641=ListeSeries!$B$2:$B$1045) * (DatasScan!H2641&gt;=ListeSeries!$D$2:$D$1045) * (DatasScan!H2641&lt;=ListeSeries!$E$2:$E$1045), 0)), "no match"))</f>
        <v/>
      </c>
      <c r="T2641" s="7" t="str" cm="1">
        <f t="array" ref="T2641">IF(ISBLANK(C2641),"",IFERROR(INDEX(ListeSeries!$C$2:$C$1045, MATCH(1, (DatasScan!G2641=ListeSeries!$B$2:$B$1045) * (DatasScan!H2641&gt;=ListeSeries!$D$2:$D$1045) * (DatasScan!H2641&lt;=ListeSeries!$E$2:$E$1045), 0)), "no match"))</f>
        <v/>
      </c>
      <c r="U2641" s="11" t="str" cm="1">
        <f t="array" ref="U2641">IF(ISBLANK(C2641),"",IFERROR(INDEX(ListeSeries!$F$2:$F$1045, MATCH(1, (DatasScan!G2641=ListeSeries!$B$2:$B$1045) * (DatasScan!H2641&gt;=ListeSeries!$D$2:$D$1045) * (DatasScan!H2641&lt;=ListeSeries!$E$2:$E$1045), 0)), "no match"))</f>
        <v/>
      </c>
    </row>
    <row r="2642" spans="1:21" ht="15" customHeight="1" x14ac:dyDescent="0.25">
      <c r="A2642" s="6" t="str">
        <f t="shared" si="415"/>
        <v/>
      </c>
      <c r="B2642" s="272"/>
      <c r="F2642" s="7" t="str">
        <f t="shared" si="418"/>
        <v/>
      </c>
      <c r="G2642" s="21" t="str">
        <f>IF(ISBLANK(C2642),"",_xlfn.XLOOKUP(_xlfn.XLOOKUP(VALUE(LEFT(C2642,4)),Souches!$B$2:$B$15000,Souches!$E$2:$E$15000),Varietes!$B$2:$B$500,Varietes!$C$2:$C$500))</f>
        <v/>
      </c>
      <c r="H2642" s="19" t="str">
        <f>IF(ISBLANK(C2642),"",_xlfn.XLOOKUP(VALUE(LEFT(C2642,4)),Souches!$B$2:$B$15000,Souches!$D$2:$D$15000))</f>
        <v/>
      </c>
      <c r="I2642" s="10" t="str">
        <f t="shared" si="416"/>
        <v/>
      </c>
      <c r="J2642" s="19" t="str">
        <f>IF(I2642="","",INT(('ObjProd (2)'!$C$25-I2642)/7 * (ABS('ObjProd (2)'!$C$25-I2642)&gt;=7)))</f>
        <v/>
      </c>
      <c r="K2642" s="10" t="str">
        <f>IF(I2642="","",
IF(AND(DATEDIF(I2642,'ObjProd (2)'!$C$25,"y")=0,DATEDIF(I2642,'ObjProd (2)'!$C$25,"ym")=0,
   INT(('ObjProd (2)'!$C$25-EDATE(I2642,DATEDIF(I2642,'ObjProd (2)'!$C$25,"y")*12+DATEDIF(I2642,'ObjProd (2)'!$C$25,"ym")))/7)=0),
   "&lt; 1 sem.",
   IF(DATEDIF(I2642,'ObjProd (2)'!$C$25,"y")&gt;0,DATEDIF(I2642,'ObjProd (2)'!$C$25,"y") &amp; " " &amp; IF(DATEDIF(I2642,'ObjProd (2)'!$C$25,"y")=1,"an ","ans "),"") &amp;
   IF(DATEDIF(I2642,'ObjProd (2)'!$C$25,"ym")&gt;0,DATEDIF(I2642,'ObjProd (2)'!$C$25,"ym") &amp; " mois ", "") &amp;
   IF(INT(('ObjProd (2)'!$C$25-EDATE(I2642,DATEDIF(I2642,'ObjProd (2)'!$C$25,"y")*12+DATEDIF(I2642,'ObjProd (2)'!$C$25,"ym")))/7)&gt;0,
      INT(('ObjProd (2)'!$C$25-EDATE(I2642,DATEDIF(I2642,'ObjProd (2)'!$C$25,"y")*12+DATEDIF(I2642,'ObjProd (2)'!$C$25,"ym")))/7) &amp; " sem.",
      "")
)
)</f>
        <v/>
      </c>
      <c r="L2642" s="11" t="str">
        <f t="shared" si="417"/>
        <v/>
      </c>
      <c r="M2642" s="9" t="str">
        <f t="shared" si="413"/>
        <v/>
      </c>
      <c r="N2642" s="9" t="str" cm="1">
        <f t="array" aca="1" ref="N2642" ca="1">LEFT(L2642, IF(ISNUMBER(SUBSTITUTE(_xludf.MID(L2642, 2, 1), ".", ",")), 1, 2))</f>
        <v/>
      </c>
      <c r="O2642" s="19" t="str">
        <f t="shared" ca="1" si="419"/>
        <v/>
      </c>
      <c r="P2642" s="9" t="str">
        <f t="shared" ca="1" si="420"/>
        <v/>
      </c>
      <c r="Q2642" s="9" t="str">
        <f t="shared" ca="1" si="421"/>
        <v/>
      </c>
      <c r="R2642" s="9" t="str">
        <f t="shared" si="414"/>
        <v/>
      </c>
      <c r="S2642" t="str" cm="1">
        <f t="array" ref="S2642">IF(ISBLANK(C2642),"",IFERROR(INDEX(ListeSeries!$A$2:$A$1045, MATCH(1, (DatasScan!G2642=ListeSeries!$B$2:$B$1045) * (DatasScan!H2642&gt;=ListeSeries!$D$2:$D$1045) * (DatasScan!H2642&lt;=ListeSeries!$E$2:$E$1045), 0)), "no match"))</f>
        <v/>
      </c>
      <c r="T2642" s="7" t="str" cm="1">
        <f t="array" ref="T2642">IF(ISBLANK(C2642),"",IFERROR(INDEX(ListeSeries!$C$2:$C$1045, MATCH(1, (DatasScan!G2642=ListeSeries!$B$2:$B$1045) * (DatasScan!H2642&gt;=ListeSeries!$D$2:$D$1045) * (DatasScan!H2642&lt;=ListeSeries!$E$2:$E$1045), 0)), "no match"))</f>
        <v/>
      </c>
      <c r="U2642" s="11" t="str" cm="1">
        <f t="array" ref="U2642">IF(ISBLANK(C2642),"",IFERROR(INDEX(ListeSeries!$F$2:$F$1045, MATCH(1, (DatasScan!G2642=ListeSeries!$B$2:$B$1045) * (DatasScan!H2642&gt;=ListeSeries!$D$2:$D$1045) * (DatasScan!H2642&lt;=ListeSeries!$E$2:$E$1045), 0)), "no match"))</f>
        <v/>
      </c>
    </row>
    <row r="2643" spans="1:21" ht="15" customHeight="1" x14ac:dyDescent="0.25">
      <c r="A2643" s="6" t="str">
        <f t="shared" si="415"/>
        <v/>
      </c>
      <c r="B2643" s="272"/>
      <c r="F2643" s="7" t="str">
        <f t="shared" si="418"/>
        <v/>
      </c>
      <c r="G2643" s="21" t="str">
        <f>IF(ISBLANK(C2643),"",_xlfn.XLOOKUP(_xlfn.XLOOKUP(VALUE(LEFT(C2643,4)),Souches!$B$2:$B$15000,Souches!$E$2:$E$15000),Varietes!$B$2:$B$500,Varietes!$C$2:$C$500))</f>
        <v/>
      </c>
      <c r="H2643" s="19" t="str">
        <f>IF(ISBLANK(C2643),"",_xlfn.XLOOKUP(VALUE(LEFT(C2643,4)),Souches!$B$2:$B$15000,Souches!$D$2:$D$15000))</f>
        <v/>
      </c>
      <c r="I2643" s="10" t="str">
        <f t="shared" si="416"/>
        <v/>
      </c>
      <c r="J2643" s="19" t="str">
        <f>IF(I2643="","",INT(('ObjProd (2)'!$C$25-I2643)/7 * (ABS('ObjProd (2)'!$C$25-I2643)&gt;=7)))</f>
        <v/>
      </c>
      <c r="K2643" s="10" t="str">
        <f>IF(I2643="","",
IF(AND(DATEDIF(I2643,'ObjProd (2)'!$C$25,"y")=0,DATEDIF(I2643,'ObjProd (2)'!$C$25,"ym")=0,
   INT(('ObjProd (2)'!$C$25-EDATE(I2643,DATEDIF(I2643,'ObjProd (2)'!$C$25,"y")*12+DATEDIF(I2643,'ObjProd (2)'!$C$25,"ym")))/7)=0),
   "&lt; 1 sem.",
   IF(DATEDIF(I2643,'ObjProd (2)'!$C$25,"y")&gt;0,DATEDIF(I2643,'ObjProd (2)'!$C$25,"y") &amp; " " &amp; IF(DATEDIF(I2643,'ObjProd (2)'!$C$25,"y")=1,"an ","ans "),"") &amp;
   IF(DATEDIF(I2643,'ObjProd (2)'!$C$25,"ym")&gt;0,DATEDIF(I2643,'ObjProd (2)'!$C$25,"ym") &amp; " mois ", "") &amp;
   IF(INT(('ObjProd (2)'!$C$25-EDATE(I2643,DATEDIF(I2643,'ObjProd (2)'!$C$25,"y")*12+DATEDIF(I2643,'ObjProd (2)'!$C$25,"ym")))/7)&gt;0,
      INT(('ObjProd (2)'!$C$25-EDATE(I2643,DATEDIF(I2643,'ObjProd (2)'!$C$25,"y")*12+DATEDIF(I2643,'ObjProd (2)'!$C$25,"ym")))/7) &amp; " sem.",
      "")
)
)</f>
        <v/>
      </c>
      <c r="L2643" s="11" t="str">
        <f t="shared" si="417"/>
        <v/>
      </c>
      <c r="M2643" s="9" t="str">
        <f t="shared" si="413"/>
        <v/>
      </c>
      <c r="N2643" s="9" t="str" cm="1">
        <f t="array" aca="1" ref="N2643" ca="1">LEFT(L2643, IF(ISNUMBER(SUBSTITUTE(_xludf.MID(L2643, 2, 1), ".", ",")), 1, 2))</f>
        <v/>
      </c>
      <c r="O2643" s="19" t="str">
        <f t="shared" ca="1" si="419"/>
        <v/>
      </c>
      <c r="P2643" s="9" t="str">
        <f t="shared" ca="1" si="420"/>
        <v/>
      </c>
      <c r="Q2643" s="9" t="str">
        <f t="shared" ca="1" si="421"/>
        <v/>
      </c>
      <c r="R2643" s="9" t="str">
        <f t="shared" si="414"/>
        <v/>
      </c>
      <c r="S2643" t="str" cm="1">
        <f t="array" ref="S2643">IF(ISBLANK(C2643),"",IFERROR(INDEX(ListeSeries!$A$2:$A$1045, MATCH(1, (DatasScan!G2643=ListeSeries!$B$2:$B$1045) * (DatasScan!H2643&gt;=ListeSeries!$D$2:$D$1045) * (DatasScan!H2643&lt;=ListeSeries!$E$2:$E$1045), 0)), "no match"))</f>
        <v/>
      </c>
      <c r="T2643" s="7" t="str" cm="1">
        <f t="array" ref="T2643">IF(ISBLANK(C2643),"",IFERROR(INDEX(ListeSeries!$C$2:$C$1045, MATCH(1, (DatasScan!G2643=ListeSeries!$B$2:$B$1045) * (DatasScan!H2643&gt;=ListeSeries!$D$2:$D$1045) * (DatasScan!H2643&lt;=ListeSeries!$E$2:$E$1045), 0)), "no match"))</f>
        <v/>
      </c>
      <c r="U2643" s="11" t="str" cm="1">
        <f t="array" ref="U2643">IF(ISBLANK(C2643),"",IFERROR(INDEX(ListeSeries!$F$2:$F$1045, MATCH(1, (DatasScan!G2643=ListeSeries!$B$2:$B$1045) * (DatasScan!H2643&gt;=ListeSeries!$D$2:$D$1045) * (DatasScan!H2643&lt;=ListeSeries!$E$2:$E$1045), 0)), "no match"))</f>
        <v/>
      </c>
    </row>
    <row r="2644" spans="1:21" ht="15" customHeight="1" x14ac:dyDescent="0.25">
      <c r="A2644" s="6" t="str">
        <f t="shared" si="415"/>
        <v/>
      </c>
      <c r="B2644" s="272"/>
      <c r="F2644" s="7" t="str">
        <f t="shared" si="418"/>
        <v/>
      </c>
      <c r="G2644" s="21" t="str">
        <f>IF(ISBLANK(C2644),"",_xlfn.XLOOKUP(_xlfn.XLOOKUP(VALUE(LEFT(C2644,4)),Souches!$B$2:$B$15000,Souches!$E$2:$E$15000),Varietes!$B$2:$B$500,Varietes!$C$2:$C$500))</f>
        <v/>
      </c>
      <c r="H2644" s="19" t="str">
        <f>IF(ISBLANK(C2644),"",_xlfn.XLOOKUP(VALUE(LEFT(C2644,4)),Souches!$B$2:$B$15000,Souches!$D$2:$D$15000))</f>
        <v/>
      </c>
      <c r="I2644" s="10" t="str">
        <f t="shared" si="416"/>
        <v/>
      </c>
      <c r="J2644" s="19" t="str">
        <f>IF(I2644="","",INT(('ObjProd (2)'!$C$25-I2644)/7 * (ABS('ObjProd (2)'!$C$25-I2644)&gt;=7)))</f>
        <v/>
      </c>
      <c r="K2644" s="10" t="str">
        <f>IF(I2644="","",
IF(AND(DATEDIF(I2644,'ObjProd (2)'!$C$25,"y")=0,DATEDIF(I2644,'ObjProd (2)'!$C$25,"ym")=0,
   INT(('ObjProd (2)'!$C$25-EDATE(I2644,DATEDIF(I2644,'ObjProd (2)'!$C$25,"y")*12+DATEDIF(I2644,'ObjProd (2)'!$C$25,"ym")))/7)=0),
   "&lt; 1 sem.",
   IF(DATEDIF(I2644,'ObjProd (2)'!$C$25,"y")&gt;0,DATEDIF(I2644,'ObjProd (2)'!$C$25,"y") &amp; " " &amp; IF(DATEDIF(I2644,'ObjProd (2)'!$C$25,"y")=1,"an ","ans "),"") &amp;
   IF(DATEDIF(I2644,'ObjProd (2)'!$C$25,"ym")&gt;0,DATEDIF(I2644,'ObjProd (2)'!$C$25,"ym") &amp; " mois ", "") &amp;
   IF(INT(('ObjProd (2)'!$C$25-EDATE(I2644,DATEDIF(I2644,'ObjProd (2)'!$C$25,"y")*12+DATEDIF(I2644,'ObjProd (2)'!$C$25,"ym")))/7)&gt;0,
      INT(('ObjProd (2)'!$C$25-EDATE(I2644,DATEDIF(I2644,'ObjProd (2)'!$C$25,"y")*12+DATEDIF(I2644,'ObjProd (2)'!$C$25,"ym")))/7) &amp; " sem.",
      "")
)
)</f>
        <v/>
      </c>
      <c r="L2644" s="11" t="str">
        <f t="shared" si="417"/>
        <v/>
      </c>
      <c r="M2644" s="9" t="str">
        <f t="shared" si="413"/>
        <v/>
      </c>
      <c r="N2644" s="9" t="str" cm="1">
        <f t="array" aca="1" ref="N2644" ca="1">LEFT(L2644, IF(ISNUMBER(SUBSTITUTE(_xludf.MID(L2644, 2, 1), ".", ",")), 1, 2))</f>
        <v/>
      </c>
      <c r="O2644" s="19" t="str">
        <f t="shared" ca="1" si="419"/>
        <v/>
      </c>
      <c r="P2644" s="9" t="str">
        <f t="shared" ca="1" si="420"/>
        <v/>
      </c>
      <c r="Q2644" s="9" t="str">
        <f t="shared" ca="1" si="421"/>
        <v/>
      </c>
      <c r="R2644" s="9" t="str">
        <f t="shared" si="414"/>
        <v/>
      </c>
      <c r="S2644" t="str" cm="1">
        <f t="array" ref="S2644">IF(ISBLANK(C2644),"",IFERROR(INDEX(ListeSeries!$A$2:$A$1045, MATCH(1, (DatasScan!G2644=ListeSeries!$B$2:$B$1045) * (DatasScan!H2644&gt;=ListeSeries!$D$2:$D$1045) * (DatasScan!H2644&lt;=ListeSeries!$E$2:$E$1045), 0)), "no match"))</f>
        <v/>
      </c>
      <c r="T2644" s="7" t="str" cm="1">
        <f t="array" ref="T2644">IF(ISBLANK(C2644),"",IFERROR(INDEX(ListeSeries!$C$2:$C$1045, MATCH(1, (DatasScan!G2644=ListeSeries!$B$2:$B$1045) * (DatasScan!H2644&gt;=ListeSeries!$D$2:$D$1045) * (DatasScan!H2644&lt;=ListeSeries!$E$2:$E$1045), 0)), "no match"))</f>
        <v/>
      </c>
      <c r="U2644" s="11" t="str" cm="1">
        <f t="array" ref="U2644">IF(ISBLANK(C2644),"",IFERROR(INDEX(ListeSeries!$F$2:$F$1045, MATCH(1, (DatasScan!G2644=ListeSeries!$B$2:$B$1045) * (DatasScan!H2644&gt;=ListeSeries!$D$2:$D$1045) * (DatasScan!H2644&lt;=ListeSeries!$E$2:$E$1045), 0)), "no match"))</f>
        <v/>
      </c>
    </row>
    <row r="2645" spans="1:21" ht="15" customHeight="1" x14ac:dyDescent="0.25">
      <c r="A2645" s="6" t="str">
        <f t="shared" si="415"/>
        <v/>
      </c>
      <c r="B2645" s="272"/>
      <c r="F2645" s="7" t="str">
        <f t="shared" si="418"/>
        <v/>
      </c>
      <c r="G2645" s="21" t="str">
        <f>IF(ISBLANK(C2645),"",_xlfn.XLOOKUP(_xlfn.XLOOKUP(VALUE(LEFT(C2645,4)),Souches!$B$2:$B$15000,Souches!$E$2:$E$15000),Varietes!$B$2:$B$500,Varietes!$C$2:$C$500))</f>
        <v/>
      </c>
      <c r="H2645" s="19" t="str">
        <f>IF(ISBLANK(C2645),"",_xlfn.XLOOKUP(VALUE(LEFT(C2645,4)),Souches!$B$2:$B$15000,Souches!$D$2:$D$15000))</f>
        <v/>
      </c>
      <c r="I2645" s="10" t="str">
        <f t="shared" si="416"/>
        <v/>
      </c>
      <c r="J2645" s="19" t="str">
        <f>IF(I2645="","",INT(('ObjProd (2)'!$C$25-I2645)/7 * (ABS('ObjProd (2)'!$C$25-I2645)&gt;=7)))</f>
        <v/>
      </c>
      <c r="K2645" s="10" t="str">
        <f>IF(I2645="","",
IF(AND(DATEDIF(I2645,'ObjProd (2)'!$C$25,"y")=0,DATEDIF(I2645,'ObjProd (2)'!$C$25,"ym")=0,
   INT(('ObjProd (2)'!$C$25-EDATE(I2645,DATEDIF(I2645,'ObjProd (2)'!$C$25,"y")*12+DATEDIF(I2645,'ObjProd (2)'!$C$25,"ym")))/7)=0),
   "&lt; 1 sem.",
   IF(DATEDIF(I2645,'ObjProd (2)'!$C$25,"y")&gt;0,DATEDIF(I2645,'ObjProd (2)'!$C$25,"y") &amp; " " &amp; IF(DATEDIF(I2645,'ObjProd (2)'!$C$25,"y")=1,"an ","ans "),"") &amp;
   IF(DATEDIF(I2645,'ObjProd (2)'!$C$25,"ym")&gt;0,DATEDIF(I2645,'ObjProd (2)'!$C$25,"ym") &amp; " mois ", "") &amp;
   IF(INT(('ObjProd (2)'!$C$25-EDATE(I2645,DATEDIF(I2645,'ObjProd (2)'!$C$25,"y")*12+DATEDIF(I2645,'ObjProd (2)'!$C$25,"ym")))/7)&gt;0,
      INT(('ObjProd (2)'!$C$25-EDATE(I2645,DATEDIF(I2645,'ObjProd (2)'!$C$25,"y")*12+DATEDIF(I2645,'ObjProd (2)'!$C$25,"ym")))/7) &amp; " sem.",
      "")
)
)</f>
        <v/>
      </c>
      <c r="L2645" s="11" t="str">
        <f t="shared" si="417"/>
        <v/>
      </c>
      <c r="M2645" s="9" t="str">
        <f t="shared" si="413"/>
        <v/>
      </c>
      <c r="N2645" s="9" t="str" cm="1">
        <f t="array" aca="1" ref="N2645" ca="1">LEFT(L2645, IF(ISNUMBER(SUBSTITUTE(_xludf.MID(L2645, 2, 1), ".", ",")), 1, 2))</f>
        <v/>
      </c>
      <c r="O2645" s="19" t="str">
        <f t="shared" ca="1" si="419"/>
        <v/>
      </c>
      <c r="P2645" s="9" t="str">
        <f t="shared" ca="1" si="420"/>
        <v/>
      </c>
      <c r="Q2645" s="9" t="str">
        <f t="shared" ca="1" si="421"/>
        <v/>
      </c>
      <c r="R2645" s="9" t="str">
        <f t="shared" si="414"/>
        <v/>
      </c>
      <c r="S2645" t="str" cm="1">
        <f t="array" ref="S2645">IF(ISBLANK(C2645),"",IFERROR(INDEX(ListeSeries!$A$2:$A$1045, MATCH(1, (DatasScan!G2645=ListeSeries!$B$2:$B$1045) * (DatasScan!H2645&gt;=ListeSeries!$D$2:$D$1045) * (DatasScan!H2645&lt;=ListeSeries!$E$2:$E$1045), 0)), "no match"))</f>
        <v/>
      </c>
      <c r="T2645" s="7" t="str" cm="1">
        <f t="array" ref="T2645">IF(ISBLANK(C2645),"",IFERROR(INDEX(ListeSeries!$C$2:$C$1045, MATCH(1, (DatasScan!G2645=ListeSeries!$B$2:$B$1045) * (DatasScan!H2645&gt;=ListeSeries!$D$2:$D$1045) * (DatasScan!H2645&lt;=ListeSeries!$E$2:$E$1045), 0)), "no match"))</f>
        <v/>
      </c>
      <c r="U2645" s="11" t="str" cm="1">
        <f t="array" ref="U2645">IF(ISBLANK(C2645),"",IFERROR(INDEX(ListeSeries!$F$2:$F$1045, MATCH(1, (DatasScan!G2645=ListeSeries!$B$2:$B$1045) * (DatasScan!H2645&gt;=ListeSeries!$D$2:$D$1045) * (DatasScan!H2645&lt;=ListeSeries!$E$2:$E$1045), 0)), "no match"))</f>
        <v/>
      </c>
    </row>
    <row r="2646" spans="1:21" ht="15" customHeight="1" x14ac:dyDescent="0.25">
      <c r="A2646" s="6" t="str">
        <f t="shared" si="415"/>
        <v/>
      </c>
      <c r="B2646" s="272"/>
      <c r="F2646" s="7" t="str">
        <f t="shared" si="418"/>
        <v/>
      </c>
      <c r="G2646" s="21" t="str">
        <f>IF(ISBLANK(C2646),"",_xlfn.XLOOKUP(_xlfn.XLOOKUP(VALUE(LEFT(C2646,4)),Souches!$B$2:$B$15000,Souches!$E$2:$E$15000),Varietes!$B$2:$B$500,Varietes!$C$2:$C$500))</f>
        <v/>
      </c>
      <c r="H2646" s="19" t="str">
        <f>IF(ISBLANK(C2646),"",_xlfn.XLOOKUP(VALUE(LEFT(C2646,4)),Souches!$B$2:$B$15000,Souches!$D$2:$D$15000))</f>
        <v/>
      </c>
      <c r="I2646" s="10" t="str">
        <f t="shared" si="416"/>
        <v/>
      </c>
      <c r="J2646" s="19" t="str">
        <f>IF(I2646="","",INT(('ObjProd (2)'!$C$25-I2646)/7 * (ABS('ObjProd (2)'!$C$25-I2646)&gt;=7)))</f>
        <v/>
      </c>
      <c r="K2646" s="10" t="str">
        <f>IF(I2646="","",
IF(AND(DATEDIF(I2646,'ObjProd (2)'!$C$25,"y")=0,DATEDIF(I2646,'ObjProd (2)'!$C$25,"ym")=0,
   INT(('ObjProd (2)'!$C$25-EDATE(I2646,DATEDIF(I2646,'ObjProd (2)'!$C$25,"y")*12+DATEDIF(I2646,'ObjProd (2)'!$C$25,"ym")))/7)=0),
   "&lt; 1 sem.",
   IF(DATEDIF(I2646,'ObjProd (2)'!$C$25,"y")&gt;0,DATEDIF(I2646,'ObjProd (2)'!$C$25,"y") &amp; " " &amp; IF(DATEDIF(I2646,'ObjProd (2)'!$C$25,"y")=1,"an ","ans "),"") &amp;
   IF(DATEDIF(I2646,'ObjProd (2)'!$C$25,"ym")&gt;0,DATEDIF(I2646,'ObjProd (2)'!$C$25,"ym") &amp; " mois ", "") &amp;
   IF(INT(('ObjProd (2)'!$C$25-EDATE(I2646,DATEDIF(I2646,'ObjProd (2)'!$C$25,"y")*12+DATEDIF(I2646,'ObjProd (2)'!$C$25,"ym")))/7)&gt;0,
      INT(('ObjProd (2)'!$C$25-EDATE(I2646,DATEDIF(I2646,'ObjProd (2)'!$C$25,"y")*12+DATEDIF(I2646,'ObjProd (2)'!$C$25,"ym")))/7) &amp; " sem.",
      "")
)
)</f>
        <v/>
      </c>
      <c r="L2646" s="11" t="str">
        <f t="shared" si="417"/>
        <v/>
      </c>
      <c r="M2646" s="9" t="str">
        <f t="shared" si="413"/>
        <v/>
      </c>
      <c r="N2646" s="9" t="str" cm="1">
        <f t="array" aca="1" ref="N2646" ca="1">LEFT(L2646, IF(ISNUMBER(SUBSTITUTE(_xludf.MID(L2646, 2, 1), ".", ",")), 1, 2))</f>
        <v/>
      </c>
      <c r="O2646" s="19" t="str">
        <f t="shared" ca="1" si="419"/>
        <v/>
      </c>
      <c r="P2646" s="9" t="str">
        <f t="shared" ca="1" si="420"/>
        <v/>
      </c>
      <c r="Q2646" s="9" t="str">
        <f t="shared" ca="1" si="421"/>
        <v/>
      </c>
      <c r="R2646" s="9" t="str">
        <f t="shared" si="414"/>
        <v/>
      </c>
      <c r="S2646" t="str" cm="1">
        <f t="array" ref="S2646">IF(ISBLANK(C2646),"",IFERROR(INDEX(ListeSeries!$A$2:$A$1045, MATCH(1, (DatasScan!G2646=ListeSeries!$B$2:$B$1045) * (DatasScan!H2646&gt;=ListeSeries!$D$2:$D$1045) * (DatasScan!H2646&lt;=ListeSeries!$E$2:$E$1045), 0)), "no match"))</f>
        <v/>
      </c>
      <c r="T2646" s="7" t="str" cm="1">
        <f t="array" ref="T2646">IF(ISBLANK(C2646),"",IFERROR(INDEX(ListeSeries!$C$2:$C$1045, MATCH(1, (DatasScan!G2646=ListeSeries!$B$2:$B$1045) * (DatasScan!H2646&gt;=ListeSeries!$D$2:$D$1045) * (DatasScan!H2646&lt;=ListeSeries!$E$2:$E$1045), 0)), "no match"))</f>
        <v/>
      </c>
      <c r="U2646" s="11" t="str" cm="1">
        <f t="array" ref="U2646">IF(ISBLANK(C2646),"",IFERROR(INDEX(ListeSeries!$F$2:$F$1045, MATCH(1, (DatasScan!G2646=ListeSeries!$B$2:$B$1045) * (DatasScan!H2646&gt;=ListeSeries!$D$2:$D$1045) * (DatasScan!H2646&lt;=ListeSeries!$E$2:$E$1045), 0)), "no match"))</f>
        <v/>
      </c>
    </row>
    <row r="2647" spans="1:21" ht="15" customHeight="1" x14ac:dyDescent="0.25">
      <c r="A2647" s="6" t="str">
        <f t="shared" si="415"/>
        <v/>
      </c>
      <c r="B2647" s="272"/>
      <c r="F2647" s="7" t="str">
        <f t="shared" si="418"/>
        <v/>
      </c>
      <c r="G2647" s="21" t="str">
        <f>IF(ISBLANK(C2647),"",_xlfn.XLOOKUP(_xlfn.XLOOKUP(VALUE(LEFT(C2647,4)),Souches!$B$2:$B$15000,Souches!$E$2:$E$15000),Varietes!$B$2:$B$500,Varietes!$C$2:$C$500))</f>
        <v/>
      </c>
      <c r="H2647" s="19" t="str">
        <f>IF(ISBLANK(C2647),"",_xlfn.XLOOKUP(VALUE(LEFT(C2647,4)),Souches!$B$2:$B$15000,Souches!$D$2:$D$15000))</f>
        <v/>
      </c>
      <c r="I2647" s="10" t="str">
        <f t="shared" si="416"/>
        <v/>
      </c>
      <c r="J2647" s="19" t="str">
        <f>IF(I2647="","",INT(('ObjProd (2)'!$C$25-I2647)/7 * (ABS('ObjProd (2)'!$C$25-I2647)&gt;=7)))</f>
        <v/>
      </c>
      <c r="K2647" s="10" t="str">
        <f>IF(I2647="","",
IF(AND(DATEDIF(I2647,'ObjProd (2)'!$C$25,"y")=0,DATEDIF(I2647,'ObjProd (2)'!$C$25,"ym")=0,
   INT(('ObjProd (2)'!$C$25-EDATE(I2647,DATEDIF(I2647,'ObjProd (2)'!$C$25,"y")*12+DATEDIF(I2647,'ObjProd (2)'!$C$25,"ym")))/7)=0),
   "&lt; 1 sem.",
   IF(DATEDIF(I2647,'ObjProd (2)'!$C$25,"y")&gt;0,DATEDIF(I2647,'ObjProd (2)'!$C$25,"y") &amp; " " &amp; IF(DATEDIF(I2647,'ObjProd (2)'!$C$25,"y")=1,"an ","ans "),"") &amp;
   IF(DATEDIF(I2647,'ObjProd (2)'!$C$25,"ym")&gt;0,DATEDIF(I2647,'ObjProd (2)'!$C$25,"ym") &amp; " mois ", "") &amp;
   IF(INT(('ObjProd (2)'!$C$25-EDATE(I2647,DATEDIF(I2647,'ObjProd (2)'!$C$25,"y")*12+DATEDIF(I2647,'ObjProd (2)'!$C$25,"ym")))/7)&gt;0,
      INT(('ObjProd (2)'!$C$25-EDATE(I2647,DATEDIF(I2647,'ObjProd (2)'!$C$25,"y")*12+DATEDIF(I2647,'ObjProd (2)'!$C$25,"ym")))/7) &amp; " sem.",
      "")
)
)</f>
        <v/>
      </c>
      <c r="L2647" s="11" t="str">
        <f t="shared" si="417"/>
        <v/>
      </c>
      <c r="M2647" s="9" t="str">
        <f t="shared" si="413"/>
        <v/>
      </c>
      <c r="N2647" s="9" t="str" cm="1">
        <f t="array" aca="1" ref="N2647" ca="1">LEFT(L2647, IF(ISNUMBER(SUBSTITUTE(_xludf.MID(L2647, 2, 1), ".", ",")), 1, 2))</f>
        <v/>
      </c>
      <c r="O2647" s="19" t="str">
        <f t="shared" ca="1" si="419"/>
        <v/>
      </c>
      <c r="P2647" s="9" t="str">
        <f t="shared" ca="1" si="420"/>
        <v/>
      </c>
      <c r="Q2647" s="9" t="str">
        <f t="shared" ca="1" si="421"/>
        <v/>
      </c>
      <c r="R2647" s="9" t="str">
        <f t="shared" si="414"/>
        <v/>
      </c>
      <c r="S2647" t="str" cm="1">
        <f t="array" ref="S2647">IF(ISBLANK(C2647),"",IFERROR(INDEX(ListeSeries!$A$2:$A$1045, MATCH(1, (DatasScan!G2647=ListeSeries!$B$2:$B$1045) * (DatasScan!H2647&gt;=ListeSeries!$D$2:$D$1045) * (DatasScan!H2647&lt;=ListeSeries!$E$2:$E$1045), 0)), "no match"))</f>
        <v/>
      </c>
      <c r="T2647" s="7" t="str" cm="1">
        <f t="array" ref="T2647">IF(ISBLANK(C2647),"",IFERROR(INDEX(ListeSeries!$C$2:$C$1045, MATCH(1, (DatasScan!G2647=ListeSeries!$B$2:$B$1045) * (DatasScan!H2647&gt;=ListeSeries!$D$2:$D$1045) * (DatasScan!H2647&lt;=ListeSeries!$E$2:$E$1045), 0)), "no match"))</f>
        <v/>
      </c>
      <c r="U2647" s="11" t="str" cm="1">
        <f t="array" ref="U2647">IF(ISBLANK(C2647),"",IFERROR(INDEX(ListeSeries!$F$2:$F$1045, MATCH(1, (DatasScan!G2647=ListeSeries!$B$2:$B$1045) * (DatasScan!H2647&gt;=ListeSeries!$D$2:$D$1045) * (DatasScan!H2647&lt;=ListeSeries!$E$2:$E$1045), 0)), "no match"))</f>
        <v/>
      </c>
    </row>
    <row r="2648" spans="1:21" ht="15" customHeight="1" x14ac:dyDescent="0.25">
      <c r="A2648" s="6" t="str">
        <f t="shared" si="415"/>
        <v/>
      </c>
      <c r="B2648" s="272"/>
      <c r="F2648" s="7" t="str">
        <f t="shared" si="418"/>
        <v/>
      </c>
      <c r="G2648" s="21" t="str">
        <f>IF(ISBLANK(C2648),"",_xlfn.XLOOKUP(_xlfn.XLOOKUP(VALUE(LEFT(C2648,4)),Souches!$B$2:$B$15000,Souches!$E$2:$E$15000),Varietes!$B$2:$B$500,Varietes!$C$2:$C$500))</f>
        <v/>
      </c>
      <c r="H2648" s="19" t="str">
        <f>IF(ISBLANK(C2648),"",_xlfn.XLOOKUP(VALUE(LEFT(C2648,4)),Souches!$B$2:$B$15000,Souches!$D$2:$D$15000))</f>
        <v/>
      </c>
      <c r="I2648" s="10" t="str">
        <f t="shared" si="416"/>
        <v/>
      </c>
      <c r="J2648" s="19" t="str">
        <f>IF(I2648="","",INT(('ObjProd (2)'!$C$25-I2648)/7 * (ABS('ObjProd (2)'!$C$25-I2648)&gt;=7)))</f>
        <v/>
      </c>
      <c r="K2648" s="10" t="str">
        <f>IF(I2648="","",
IF(AND(DATEDIF(I2648,'ObjProd (2)'!$C$25,"y")=0,DATEDIF(I2648,'ObjProd (2)'!$C$25,"ym")=0,
   INT(('ObjProd (2)'!$C$25-EDATE(I2648,DATEDIF(I2648,'ObjProd (2)'!$C$25,"y")*12+DATEDIF(I2648,'ObjProd (2)'!$C$25,"ym")))/7)=0),
   "&lt; 1 sem.",
   IF(DATEDIF(I2648,'ObjProd (2)'!$C$25,"y")&gt;0,DATEDIF(I2648,'ObjProd (2)'!$C$25,"y") &amp; " " &amp; IF(DATEDIF(I2648,'ObjProd (2)'!$C$25,"y")=1,"an ","ans "),"") &amp;
   IF(DATEDIF(I2648,'ObjProd (2)'!$C$25,"ym")&gt;0,DATEDIF(I2648,'ObjProd (2)'!$C$25,"ym") &amp; " mois ", "") &amp;
   IF(INT(('ObjProd (2)'!$C$25-EDATE(I2648,DATEDIF(I2648,'ObjProd (2)'!$C$25,"y")*12+DATEDIF(I2648,'ObjProd (2)'!$C$25,"ym")))/7)&gt;0,
      INT(('ObjProd (2)'!$C$25-EDATE(I2648,DATEDIF(I2648,'ObjProd (2)'!$C$25,"y")*12+DATEDIF(I2648,'ObjProd (2)'!$C$25,"ym")))/7) &amp; " sem.",
      "")
)
)</f>
        <v/>
      </c>
      <c r="L2648" s="11" t="str">
        <f t="shared" si="417"/>
        <v/>
      </c>
      <c r="M2648" s="9" t="str">
        <f t="shared" si="413"/>
        <v/>
      </c>
      <c r="N2648" s="9" t="str" cm="1">
        <f t="array" aca="1" ref="N2648" ca="1">LEFT(L2648, IF(ISNUMBER(SUBSTITUTE(_xludf.MID(L2648, 2, 1), ".", ",")), 1, 2))</f>
        <v/>
      </c>
      <c r="O2648" s="19" t="str">
        <f t="shared" ca="1" si="419"/>
        <v/>
      </c>
      <c r="P2648" s="9" t="str">
        <f t="shared" ca="1" si="420"/>
        <v/>
      </c>
      <c r="Q2648" s="9" t="str">
        <f t="shared" ca="1" si="421"/>
        <v/>
      </c>
      <c r="R2648" s="9" t="str">
        <f t="shared" si="414"/>
        <v/>
      </c>
      <c r="S2648" t="str" cm="1">
        <f t="array" ref="S2648">IF(ISBLANK(C2648),"",IFERROR(INDEX(ListeSeries!$A$2:$A$1045, MATCH(1, (DatasScan!G2648=ListeSeries!$B$2:$B$1045) * (DatasScan!H2648&gt;=ListeSeries!$D$2:$D$1045) * (DatasScan!H2648&lt;=ListeSeries!$E$2:$E$1045), 0)), "no match"))</f>
        <v/>
      </c>
      <c r="T2648" s="7" t="str" cm="1">
        <f t="array" ref="T2648">IF(ISBLANK(C2648),"",IFERROR(INDEX(ListeSeries!$C$2:$C$1045, MATCH(1, (DatasScan!G2648=ListeSeries!$B$2:$B$1045) * (DatasScan!H2648&gt;=ListeSeries!$D$2:$D$1045) * (DatasScan!H2648&lt;=ListeSeries!$E$2:$E$1045), 0)), "no match"))</f>
        <v/>
      </c>
      <c r="U2648" s="11" t="str" cm="1">
        <f t="array" ref="U2648">IF(ISBLANK(C2648),"",IFERROR(INDEX(ListeSeries!$F$2:$F$1045, MATCH(1, (DatasScan!G2648=ListeSeries!$B$2:$B$1045) * (DatasScan!H2648&gt;=ListeSeries!$D$2:$D$1045) * (DatasScan!H2648&lt;=ListeSeries!$E$2:$E$1045), 0)), "no match"))</f>
        <v/>
      </c>
    </row>
    <row r="2649" spans="1:21" ht="15" customHeight="1" x14ac:dyDescent="0.25">
      <c r="A2649" s="6" t="str">
        <f t="shared" si="415"/>
        <v/>
      </c>
      <c r="B2649" s="272"/>
      <c r="F2649" s="7" t="str">
        <f t="shared" si="418"/>
        <v/>
      </c>
      <c r="G2649" s="21" t="str">
        <f>IF(ISBLANK(C2649),"",_xlfn.XLOOKUP(_xlfn.XLOOKUP(VALUE(LEFT(C2649,4)),Souches!$B$2:$B$15000,Souches!$E$2:$E$15000),Varietes!$B$2:$B$500,Varietes!$C$2:$C$500))</f>
        <v/>
      </c>
      <c r="H2649" s="19" t="str">
        <f>IF(ISBLANK(C2649),"",_xlfn.XLOOKUP(VALUE(LEFT(C2649,4)),Souches!$B$2:$B$15000,Souches!$D$2:$D$15000))</f>
        <v/>
      </c>
      <c r="I2649" s="10" t="str">
        <f t="shared" si="416"/>
        <v/>
      </c>
      <c r="J2649" s="19" t="str">
        <f>IF(I2649="","",INT(('ObjProd (2)'!$C$25-I2649)/7 * (ABS('ObjProd (2)'!$C$25-I2649)&gt;=7)))</f>
        <v/>
      </c>
      <c r="K2649" s="10" t="str">
        <f>IF(I2649="","",
IF(AND(DATEDIF(I2649,'ObjProd (2)'!$C$25,"y")=0,DATEDIF(I2649,'ObjProd (2)'!$C$25,"ym")=0,
   INT(('ObjProd (2)'!$C$25-EDATE(I2649,DATEDIF(I2649,'ObjProd (2)'!$C$25,"y")*12+DATEDIF(I2649,'ObjProd (2)'!$C$25,"ym")))/7)=0),
   "&lt; 1 sem.",
   IF(DATEDIF(I2649,'ObjProd (2)'!$C$25,"y")&gt;0,DATEDIF(I2649,'ObjProd (2)'!$C$25,"y") &amp; " " &amp; IF(DATEDIF(I2649,'ObjProd (2)'!$C$25,"y")=1,"an ","ans "),"") &amp;
   IF(DATEDIF(I2649,'ObjProd (2)'!$C$25,"ym")&gt;0,DATEDIF(I2649,'ObjProd (2)'!$C$25,"ym") &amp; " mois ", "") &amp;
   IF(INT(('ObjProd (2)'!$C$25-EDATE(I2649,DATEDIF(I2649,'ObjProd (2)'!$C$25,"y")*12+DATEDIF(I2649,'ObjProd (2)'!$C$25,"ym")))/7)&gt;0,
      INT(('ObjProd (2)'!$C$25-EDATE(I2649,DATEDIF(I2649,'ObjProd (2)'!$C$25,"y")*12+DATEDIF(I2649,'ObjProd (2)'!$C$25,"ym")))/7) &amp; " sem.",
      "")
)
)</f>
        <v/>
      </c>
      <c r="L2649" s="11" t="str">
        <f t="shared" si="417"/>
        <v/>
      </c>
      <c r="M2649" s="9" t="str">
        <f t="shared" si="413"/>
        <v/>
      </c>
      <c r="N2649" s="9" t="str" cm="1">
        <f t="array" aca="1" ref="N2649" ca="1">LEFT(L2649, IF(ISNUMBER(SUBSTITUTE(_xludf.MID(L2649, 2, 1), ".", ",")), 1, 2))</f>
        <v/>
      </c>
      <c r="O2649" s="19" t="str">
        <f t="shared" ca="1" si="419"/>
        <v/>
      </c>
      <c r="P2649" s="9" t="str">
        <f t="shared" ca="1" si="420"/>
        <v/>
      </c>
      <c r="Q2649" s="9" t="str">
        <f t="shared" ca="1" si="421"/>
        <v/>
      </c>
      <c r="R2649" s="9" t="str">
        <f t="shared" si="414"/>
        <v/>
      </c>
      <c r="S2649" t="str" cm="1">
        <f t="array" ref="S2649">IF(ISBLANK(C2649),"",IFERROR(INDEX(ListeSeries!$A$2:$A$1045, MATCH(1, (DatasScan!G2649=ListeSeries!$B$2:$B$1045) * (DatasScan!H2649&gt;=ListeSeries!$D$2:$D$1045) * (DatasScan!H2649&lt;=ListeSeries!$E$2:$E$1045), 0)), "no match"))</f>
        <v/>
      </c>
      <c r="T2649" s="7" t="str" cm="1">
        <f t="array" ref="T2649">IF(ISBLANK(C2649),"",IFERROR(INDEX(ListeSeries!$C$2:$C$1045, MATCH(1, (DatasScan!G2649=ListeSeries!$B$2:$B$1045) * (DatasScan!H2649&gt;=ListeSeries!$D$2:$D$1045) * (DatasScan!H2649&lt;=ListeSeries!$E$2:$E$1045), 0)), "no match"))</f>
        <v/>
      </c>
      <c r="U2649" s="11" t="str" cm="1">
        <f t="array" ref="U2649">IF(ISBLANK(C2649),"",IFERROR(INDEX(ListeSeries!$F$2:$F$1045, MATCH(1, (DatasScan!G2649=ListeSeries!$B$2:$B$1045) * (DatasScan!H2649&gt;=ListeSeries!$D$2:$D$1045) * (DatasScan!H2649&lt;=ListeSeries!$E$2:$E$1045), 0)), "no match"))</f>
        <v/>
      </c>
    </row>
    <row r="2650" spans="1:21" ht="15" customHeight="1" x14ac:dyDescent="0.25">
      <c r="A2650" s="6" t="str">
        <f t="shared" si="415"/>
        <v/>
      </c>
      <c r="B2650" s="272"/>
      <c r="F2650" s="7" t="str">
        <f t="shared" si="418"/>
        <v/>
      </c>
      <c r="G2650" s="21" t="str">
        <f>IF(ISBLANK(C2650),"",_xlfn.XLOOKUP(_xlfn.XLOOKUP(VALUE(LEFT(C2650,4)),Souches!$B$2:$B$15000,Souches!$E$2:$E$15000),Varietes!$B$2:$B$500,Varietes!$C$2:$C$500))</f>
        <v/>
      </c>
      <c r="H2650" s="19" t="str">
        <f>IF(ISBLANK(C2650),"",_xlfn.XLOOKUP(VALUE(LEFT(C2650,4)),Souches!$B$2:$B$15000,Souches!$D$2:$D$15000))</f>
        <v/>
      </c>
      <c r="I2650" s="10" t="str">
        <f t="shared" si="416"/>
        <v/>
      </c>
      <c r="J2650" s="19" t="str">
        <f>IF(I2650="","",INT(('ObjProd (2)'!$C$25-I2650)/7 * (ABS('ObjProd (2)'!$C$25-I2650)&gt;=7)))</f>
        <v/>
      </c>
      <c r="K2650" s="10" t="str">
        <f>IF(I2650="","",
IF(AND(DATEDIF(I2650,'ObjProd (2)'!$C$25,"y")=0,DATEDIF(I2650,'ObjProd (2)'!$C$25,"ym")=0,
   INT(('ObjProd (2)'!$C$25-EDATE(I2650,DATEDIF(I2650,'ObjProd (2)'!$C$25,"y")*12+DATEDIF(I2650,'ObjProd (2)'!$C$25,"ym")))/7)=0),
   "&lt; 1 sem.",
   IF(DATEDIF(I2650,'ObjProd (2)'!$C$25,"y")&gt;0,DATEDIF(I2650,'ObjProd (2)'!$C$25,"y") &amp; " " &amp; IF(DATEDIF(I2650,'ObjProd (2)'!$C$25,"y")=1,"an ","ans "),"") &amp;
   IF(DATEDIF(I2650,'ObjProd (2)'!$C$25,"ym")&gt;0,DATEDIF(I2650,'ObjProd (2)'!$C$25,"ym") &amp; " mois ", "") &amp;
   IF(INT(('ObjProd (2)'!$C$25-EDATE(I2650,DATEDIF(I2650,'ObjProd (2)'!$C$25,"y")*12+DATEDIF(I2650,'ObjProd (2)'!$C$25,"ym")))/7)&gt;0,
      INT(('ObjProd (2)'!$C$25-EDATE(I2650,DATEDIF(I2650,'ObjProd (2)'!$C$25,"y")*12+DATEDIF(I2650,'ObjProd (2)'!$C$25,"ym")))/7) &amp; " sem.",
      "")
)
)</f>
        <v/>
      </c>
      <c r="L2650" s="11" t="str">
        <f t="shared" si="417"/>
        <v/>
      </c>
      <c r="M2650" s="9" t="str">
        <f t="shared" si="413"/>
        <v/>
      </c>
      <c r="N2650" s="9" t="str" cm="1">
        <f t="array" aca="1" ref="N2650" ca="1">LEFT(L2650, IF(ISNUMBER(SUBSTITUTE(_xludf.MID(L2650, 2, 1), ".", ",")), 1, 2))</f>
        <v/>
      </c>
      <c r="O2650" s="19" t="str">
        <f t="shared" ca="1" si="419"/>
        <v/>
      </c>
      <c r="P2650" s="9" t="str">
        <f t="shared" ca="1" si="420"/>
        <v/>
      </c>
      <c r="Q2650" s="9" t="str">
        <f t="shared" ca="1" si="421"/>
        <v/>
      </c>
      <c r="R2650" s="9" t="str">
        <f t="shared" si="414"/>
        <v/>
      </c>
      <c r="S2650" t="str" cm="1">
        <f t="array" ref="S2650">IF(ISBLANK(C2650),"",IFERROR(INDEX(ListeSeries!$A$2:$A$1045, MATCH(1, (DatasScan!G2650=ListeSeries!$B$2:$B$1045) * (DatasScan!H2650&gt;=ListeSeries!$D$2:$D$1045) * (DatasScan!H2650&lt;=ListeSeries!$E$2:$E$1045), 0)), "no match"))</f>
        <v/>
      </c>
      <c r="T2650" s="7" t="str" cm="1">
        <f t="array" ref="T2650">IF(ISBLANK(C2650),"",IFERROR(INDEX(ListeSeries!$C$2:$C$1045, MATCH(1, (DatasScan!G2650=ListeSeries!$B$2:$B$1045) * (DatasScan!H2650&gt;=ListeSeries!$D$2:$D$1045) * (DatasScan!H2650&lt;=ListeSeries!$E$2:$E$1045), 0)), "no match"))</f>
        <v/>
      </c>
      <c r="U2650" s="11" t="str" cm="1">
        <f t="array" ref="U2650">IF(ISBLANK(C2650),"",IFERROR(INDEX(ListeSeries!$F$2:$F$1045, MATCH(1, (DatasScan!G2650=ListeSeries!$B$2:$B$1045) * (DatasScan!H2650&gt;=ListeSeries!$D$2:$D$1045) * (DatasScan!H2650&lt;=ListeSeries!$E$2:$E$1045), 0)), "no match"))</f>
        <v/>
      </c>
    </row>
    <row r="2651" spans="1:21" ht="15" customHeight="1" x14ac:dyDescent="0.25">
      <c r="A2651" s="6" t="str">
        <f t="shared" si="415"/>
        <v/>
      </c>
      <c r="B2651" s="272"/>
      <c r="F2651" s="7" t="str">
        <f t="shared" si="418"/>
        <v/>
      </c>
      <c r="G2651" s="21" t="str">
        <f>IF(ISBLANK(C2651),"",_xlfn.XLOOKUP(_xlfn.XLOOKUP(VALUE(LEFT(C2651,4)),Souches!$B$2:$B$15000,Souches!$E$2:$E$15000),Varietes!$B$2:$B$500,Varietes!$C$2:$C$500))</f>
        <v/>
      </c>
      <c r="H2651" s="19" t="str">
        <f>IF(ISBLANK(C2651),"",_xlfn.XLOOKUP(VALUE(LEFT(C2651,4)),Souches!$B$2:$B$15000,Souches!$D$2:$D$15000))</f>
        <v/>
      </c>
      <c r="I2651" s="10" t="str">
        <f t="shared" si="416"/>
        <v/>
      </c>
      <c r="J2651" s="19" t="str">
        <f>IF(I2651="","",INT(('ObjProd (2)'!$C$25-I2651)/7 * (ABS('ObjProd (2)'!$C$25-I2651)&gt;=7)))</f>
        <v/>
      </c>
      <c r="K2651" s="10" t="str">
        <f>IF(I2651="","",
IF(AND(DATEDIF(I2651,'ObjProd (2)'!$C$25,"y")=0,DATEDIF(I2651,'ObjProd (2)'!$C$25,"ym")=0,
   INT(('ObjProd (2)'!$C$25-EDATE(I2651,DATEDIF(I2651,'ObjProd (2)'!$C$25,"y")*12+DATEDIF(I2651,'ObjProd (2)'!$C$25,"ym")))/7)=0),
   "&lt; 1 sem.",
   IF(DATEDIF(I2651,'ObjProd (2)'!$C$25,"y")&gt;0,DATEDIF(I2651,'ObjProd (2)'!$C$25,"y") &amp; " " &amp; IF(DATEDIF(I2651,'ObjProd (2)'!$C$25,"y")=1,"an ","ans "),"") &amp;
   IF(DATEDIF(I2651,'ObjProd (2)'!$C$25,"ym")&gt;0,DATEDIF(I2651,'ObjProd (2)'!$C$25,"ym") &amp; " mois ", "") &amp;
   IF(INT(('ObjProd (2)'!$C$25-EDATE(I2651,DATEDIF(I2651,'ObjProd (2)'!$C$25,"y")*12+DATEDIF(I2651,'ObjProd (2)'!$C$25,"ym")))/7)&gt;0,
      INT(('ObjProd (2)'!$C$25-EDATE(I2651,DATEDIF(I2651,'ObjProd (2)'!$C$25,"y")*12+DATEDIF(I2651,'ObjProd (2)'!$C$25,"ym")))/7) &amp; " sem.",
      "")
)
)</f>
        <v/>
      </c>
      <c r="L2651" s="11" t="str">
        <f t="shared" si="417"/>
        <v/>
      </c>
      <c r="M2651" s="9" t="str">
        <f t="shared" si="413"/>
        <v/>
      </c>
      <c r="N2651" s="9" t="str" cm="1">
        <f t="array" aca="1" ref="N2651" ca="1">LEFT(L2651, IF(ISNUMBER(SUBSTITUTE(_xludf.MID(L2651, 2, 1), ".", ",")), 1, 2))</f>
        <v/>
      </c>
      <c r="O2651" s="19" t="str">
        <f t="shared" ca="1" si="419"/>
        <v/>
      </c>
      <c r="P2651" s="9" t="str">
        <f t="shared" ca="1" si="420"/>
        <v/>
      </c>
      <c r="Q2651" s="9" t="str">
        <f t="shared" ca="1" si="421"/>
        <v/>
      </c>
      <c r="R2651" s="9" t="str">
        <f t="shared" si="414"/>
        <v/>
      </c>
      <c r="S2651" t="str" cm="1">
        <f t="array" ref="S2651">IF(ISBLANK(C2651),"",IFERROR(INDEX(ListeSeries!$A$2:$A$1045, MATCH(1, (DatasScan!G2651=ListeSeries!$B$2:$B$1045) * (DatasScan!H2651&gt;=ListeSeries!$D$2:$D$1045) * (DatasScan!H2651&lt;=ListeSeries!$E$2:$E$1045), 0)), "no match"))</f>
        <v/>
      </c>
      <c r="T2651" s="7" t="str" cm="1">
        <f t="array" ref="T2651">IF(ISBLANK(C2651),"",IFERROR(INDEX(ListeSeries!$C$2:$C$1045, MATCH(1, (DatasScan!G2651=ListeSeries!$B$2:$B$1045) * (DatasScan!H2651&gt;=ListeSeries!$D$2:$D$1045) * (DatasScan!H2651&lt;=ListeSeries!$E$2:$E$1045), 0)), "no match"))</f>
        <v/>
      </c>
      <c r="U2651" s="11" t="str" cm="1">
        <f t="array" ref="U2651">IF(ISBLANK(C2651),"",IFERROR(INDEX(ListeSeries!$F$2:$F$1045, MATCH(1, (DatasScan!G2651=ListeSeries!$B$2:$B$1045) * (DatasScan!H2651&gt;=ListeSeries!$D$2:$D$1045) * (DatasScan!H2651&lt;=ListeSeries!$E$2:$E$1045), 0)), "no match"))</f>
        <v/>
      </c>
    </row>
    <row r="2652" spans="1:21" ht="15" customHeight="1" x14ac:dyDescent="0.25">
      <c r="A2652" s="6" t="str">
        <f t="shared" si="415"/>
        <v/>
      </c>
      <c r="B2652" s="272"/>
      <c r="F2652" s="7" t="str">
        <f t="shared" si="418"/>
        <v/>
      </c>
      <c r="G2652" s="21" t="str">
        <f>IF(ISBLANK(C2652),"",_xlfn.XLOOKUP(_xlfn.XLOOKUP(VALUE(LEFT(C2652,4)),Souches!$B$2:$B$15000,Souches!$E$2:$E$15000),Varietes!$B$2:$B$500,Varietes!$C$2:$C$500))</f>
        <v/>
      </c>
      <c r="H2652" s="19" t="str">
        <f>IF(ISBLANK(C2652),"",_xlfn.XLOOKUP(VALUE(LEFT(C2652,4)),Souches!$B$2:$B$15000,Souches!$D$2:$D$15000))</f>
        <v/>
      </c>
      <c r="I2652" s="10" t="str">
        <f t="shared" si="416"/>
        <v/>
      </c>
      <c r="J2652" s="19" t="str">
        <f>IF(I2652="","",INT(('ObjProd (2)'!$C$25-I2652)/7 * (ABS('ObjProd (2)'!$C$25-I2652)&gt;=7)))</f>
        <v/>
      </c>
      <c r="K2652" s="10" t="str">
        <f>IF(I2652="","",
IF(AND(DATEDIF(I2652,'ObjProd (2)'!$C$25,"y")=0,DATEDIF(I2652,'ObjProd (2)'!$C$25,"ym")=0,
   INT(('ObjProd (2)'!$C$25-EDATE(I2652,DATEDIF(I2652,'ObjProd (2)'!$C$25,"y")*12+DATEDIF(I2652,'ObjProd (2)'!$C$25,"ym")))/7)=0),
   "&lt; 1 sem.",
   IF(DATEDIF(I2652,'ObjProd (2)'!$C$25,"y")&gt;0,DATEDIF(I2652,'ObjProd (2)'!$C$25,"y") &amp; " " &amp; IF(DATEDIF(I2652,'ObjProd (2)'!$C$25,"y")=1,"an ","ans "),"") &amp;
   IF(DATEDIF(I2652,'ObjProd (2)'!$C$25,"ym")&gt;0,DATEDIF(I2652,'ObjProd (2)'!$C$25,"ym") &amp; " mois ", "") &amp;
   IF(INT(('ObjProd (2)'!$C$25-EDATE(I2652,DATEDIF(I2652,'ObjProd (2)'!$C$25,"y")*12+DATEDIF(I2652,'ObjProd (2)'!$C$25,"ym")))/7)&gt;0,
      INT(('ObjProd (2)'!$C$25-EDATE(I2652,DATEDIF(I2652,'ObjProd (2)'!$C$25,"y")*12+DATEDIF(I2652,'ObjProd (2)'!$C$25,"ym")))/7) &amp; " sem.",
      "")
)
)</f>
        <v/>
      </c>
      <c r="L2652" s="11" t="str">
        <f t="shared" si="417"/>
        <v/>
      </c>
      <c r="M2652" s="9" t="str">
        <f t="shared" si="413"/>
        <v/>
      </c>
      <c r="N2652" s="9" t="str" cm="1">
        <f t="array" aca="1" ref="N2652" ca="1">LEFT(L2652, IF(ISNUMBER(SUBSTITUTE(_xludf.MID(L2652, 2, 1), ".", ",")), 1, 2))</f>
        <v/>
      </c>
      <c r="O2652" s="19" t="str">
        <f t="shared" ca="1" si="419"/>
        <v/>
      </c>
      <c r="P2652" s="9" t="str">
        <f t="shared" ca="1" si="420"/>
        <v/>
      </c>
      <c r="Q2652" s="9" t="str">
        <f t="shared" ca="1" si="421"/>
        <v/>
      </c>
      <c r="R2652" s="9" t="str">
        <f t="shared" si="414"/>
        <v/>
      </c>
      <c r="S2652" t="str" cm="1">
        <f t="array" ref="S2652">IF(ISBLANK(C2652),"",IFERROR(INDEX(ListeSeries!$A$2:$A$1045, MATCH(1, (DatasScan!G2652=ListeSeries!$B$2:$B$1045) * (DatasScan!H2652&gt;=ListeSeries!$D$2:$D$1045) * (DatasScan!H2652&lt;=ListeSeries!$E$2:$E$1045), 0)), "no match"))</f>
        <v/>
      </c>
      <c r="T2652" s="7" t="str" cm="1">
        <f t="array" ref="T2652">IF(ISBLANK(C2652),"",IFERROR(INDEX(ListeSeries!$C$2:$C$1045, MATCH(1, (DatasScan!G2652=ListeSeries!$B$2:$B$1045) * (DatasScan!H2652&gt;=ListeSeries!$D$2:$D$1045) * (DatasScan!H2652&lt;=ListeSeries!$E$2:$E$1045), 0)), "no match"))</f>
        <v/>
      </c>
      <c r="U2652" s="11" t="str" cm="1">
        <f t="array" ref="U2652">IF(ISBLANK(C2652),"",IFERROR(INDEX(ListeSeries!$F$2:$F$1045, MATCH(1, (DatasScan!G2652=ListeSeries!$B$2:$B$1045) * (DatasScan!H2652&gt;=ListeSeries!$D$2:$D$1045) * (DatasScan!H2652&lt;=ListeSeries!$E$2:$E$1045), 0)), "no match"))</f>
        <v/>
      </c>
    </row>
    <row r="2653" spans="1:21" ht="15" customHeight="1" x14ac:dyDescent="0.25">
      <c r="A2653" s="6" t="str">
        <f t="shared" si="415"/>
        <v/>
      </c>
      <c r="B2653" s="272"/>
      <c r="F2653" s="7" t="str">
        <f t="shared" si="418"/>
        <v/>
      </c>
      <c r="G2653" s="21" t="str">
        <f>IF(ISBLANK(C2653),"",_xlfn.XLOOKUP(_xlfn.XLOOKUP(VALUE(LEFT(C2653,4)),Souches!$B$2:$B$15000,Souches!$E$2:$E$15000),Varietes!$B$2:$B$500,Varietes!$C$2:$C$500))</f>
        <v/>
      </c>
      <c r="H2653" s="19" t="str">
        <f>IF(ISBLANK(C2653),"",_xlfn.XLOOKUP(VALUE(LEFT(C2653,4)),Souches!$B$2:$B$15000,Souches!$D$2:$D$15000))</f>
        <v/>
      </c>
      <c r="I2653" s="10" t="str">
        <f t="shared" si="416"/>
        <v/>
      </c>
      <c r="J2653" s="19" t="str">
        <f>IF(I2653="","",INT(('ObjProd (2)'!$C$25-I2653)/7 * (ABS('ObjProd (2)'!$C$25-I2653)&gt;=7)))</f>
        <v/>
      </c>
      <c r="K2653" s="10" t="str">
        <f>IF(I2653="","",
IF(AND(DATEDIF(I2653,'ObjProd (2)'!$C$25,"y")=0,DATEDIF(I2653,'ObjProd (2)'!$C$25,"ym")=0,
   INT(('ObjProd (2)'!$C$25-EDATE(I2653,DATEDIF(I2653,'ObjProd (2)'!$C$25,"y")*12+DATEDIF(I2653,'ObjProd (2)'!$C$25,"ym")))/7)=0),
   "&lt; 1 sem.",
   IF(DATEDIF(I2653,'ObjProd (2)'!$C$25,"y")&gt;0,DATEDIF(I2653,'ObjProd (2)'!$C$25,"y") &amp; " " &amp; IF(DATEDIF(I2653,'ObjProd (2)'!$C$25,"y")=1,"an ","ans "),"") &amp;
   IF(DATEDIF(I2653,'ObjProd (2)'!$C$25,"ym")&gt;0,DATEDIF(I2653,'ObjProd (2)'!$C$25,"ym") &amp; " mois ", "") &amp;
   IF(INT(('ObjProd (2)'!$C$25-EDATE(I2653,DATEDIF(I2653,'ObjProd (2)'!$C$25,"y")*12+DATEDIF(I2653,'ObjProd (2)'!$C$25,"ym")))/7)&gt;0,
      INT(('ObjProd (2)'!$C$25-EDATE(I2653,DATEDIF(I2653,'ObjProd (2)'!$C$25,"y")*12+DATEDIF(I2653,'ObjProd (2)'!$C$25,"ym")))/7) &amp; " sem.",
      "")
)
)</f>
        <v/>
      </c>
      <c r="L2653" s="11" t="str">
        <f t="shared" si="417"/>
        <v/>
      </c>
      <c r="M2653" s="9" t="str">
        <f t="shared" si="413"/>
        <v/>
      </c>
      <c r="N2653" s="9" t="str" cm="1">
        <f t="array" aca="1" ref="N2653" ca="1">LEFT(L2653, IF(ISNUMBER(SUBSTITUTE(_xludf.MID(L2653, 2, 1), ".", ",")), 1, 2))</f>
        <v/>
      </c>
      <c r="O2653" s="19" t="str">
        <f t="shared" ca="1" si="419"/>
        <v/>
      </c>
      <c r="P2653" s="9" t="str">
        <f t="shared" ca="1" si="420"/>
        <v/>
      </c>
      <c r="Q2653" s="9" t="str">
        <f t="shared" ca="1" si="421"/>
        <v/>
      </c>
      <c r="R2653" s="9" t="str">
        <f t="shared" si="414"/>
        <v/>
      </c>
      <c r="S2653" t="str" cm="1">
        <f t="array" ref="S2653">IF(ISBLANK(C2653),"",IFERROR(INDEX(ListeSeries!$A$2:$A$1045, MATCH(1, (DatasScan!G2653=ListeSeries!$B$2:$B$1045) * (DatasScan!H2653&gt;=ListeSeries!$D$2:$D$1045) * (DatasScan!H2653&lt;=ListeSeries!$E$2:$E$1045), 0)), "no match"))</f>
        <v/>
      </c>
      <c r="T2653" s="7" t="str" cm="1">
        <f t="array" ref="T2653">IF(ISBLANK(C2653),"",IFERROR(INDEX(ListeSeries!$C$2:$C$1045, MATCH(1, (DatasScan!G2653=ListeSeries!$B$2:$B$1045) * (DatasScan!H2653&gt;=ListeSeries!$D$2:$D$1045) * (DatasScan!H2653&lt;=ListeSeries!$E$2:$E$1045), 0)), "no match"))</f>
        <v/>
      </c>
      <c r="U2653" s="11" t="str" cm="1">
        <f t="array" ref="U2653">IF(ISBLANK(C2653),"",IFERROR(INDEX(ListeSeries!$F$2:$F$1045, MATCH(1, (DatasScan!G2653=ListeSeries!$B$2:$B$1045) * (DatasScan!H2653&gt;=ListeSeries!$D$2:$D$1045) * (DatasScan!H2653&lt;=ListeSeries!$E$2:$E$1045), 0)), "no match"))</f>
        <v/>
      </c>
    </row>
    <row r="2654" spans="1:21" ht="15" customHeight="1" x14ac:dyDescent="0.25">
      <c r="A2654" s="6" t="str">
        <f t="shared" si="415"/>
        <v/>
      </c>
      <c r="B2654" s="272"/>
      <c r="F2654" s="7" t="str">
        <f t="shared" si="418"/>
        <v/>
      </c>
      <c r="G2654" s="21" t="str">
        <f>IF(ISBLANK(C2654),"",_xlfn.XLOOKUP(_xlfn.XLOOKUP(VALUE(LEFT(C2654,4)),Souches!$B$2:$B$15000,Souches!$E$2:$E$15000),Varietes!$B$2:$B$500,Varietes!$C$2:$C$500))</f>
        <v/>
      </c>
      <c r="H2654" s="19" t="str">
        <f>IF(ISBLANK(C2654),"",_xlfn.XLOOKUP(VALUE(LEFT(C2654,4)),Souches!$B$2:$B$15000,Souches!$D$2:$D$15000))</f>
        <v/>
      </c>
      <c r="I2654" s="10" t="str">
        <f t="shared" si="416"/>
        <v/>
      </c>
      <c r="J2654" s="19" t="str">
        <f>IF(I2654="","",INT(('ObjProd (2)'!$C$25-I2654)/7 * (ABS('ObjProd (2)'!$C$25-I2654)&gt;=7)))</f>
        <v/>
      </c>
      <c r="K2654" s="10" t="str">
        <f>IF(I2654="","",
IF(AND(DATEDIF(I2654,'ObjProd (2)'!$C$25,"y")=0,DATEDIF(I2654,'ObjProd (2)'!$C$25,"ym")=0,
   INT(('ObjProd (2)'!$C$25-EDATE(I2654,DATEDIF(I2654,'ObjProd (2)'!$C$25,"y")*12+DATEDIF(I2654,'ObjProd (2)'!$C$25,"ym")))/7)=0),
   "&lt; 1 sem.",
   IF(DATEDIF(I2654,'ObjProd (2)'!$C$25,"y")&gt;0,DATEDIF(I2654,'ObjProd (2)'!$C$25,"y") &amp; " " &amp; IF(DATEDIF(I2654,'ObjProd (2)'!$C$25,"y")=1,"an ","ans "),"") &amp;
   IF(DATEDIF(I2654,'ObjProd (2)'!$C$25,"ym")&gt;0,DATEDIF(I2654,'ObjProd (2)'!$C$25,"ym") &amp; " mois ", "") &amp;
   IF(INT(('ObjProd (2)'!$C$25-EDATE(I2654,DATEDIF(I2654,'ObjProd (2)'!$C$25,"y")*12+DATEDIF(I2654,'ObjProd (2)'!$C$25,"ym")))/7)&gt;0,
      INT(('ObjProd (2)'!$C$25-EDATE(I2654,DATEDIF(I2654,'ObjProd (2)'!$C$25,"y")*12+DATEDIF(I2654,'ObjProd (2)'!$C$25,"ym")))/7) &amp; " sem.",
      "")
)
)</f>
        <v/>
      </c>
      <c r="L2654" s="11" t="str">
        <f t="shared" si="417"/>
        <v/>
      </c>
      <c r="M2654" s="9" t="str">
        <f t="shared" si="413"/>
        <v/>
      </c>
      <c r="N2654" s="9" t="str" cm="1">
        <f t="array" aca="1" ref="N2654" ca="1">LEFT(L2654, IF(ISNUMBER(SUBSTITUTE(_xludf.MID(L2654, 2, 1), ".", ",")), 1, 2))</f>
        <v/>
      </c>
      <c r="O2654" s="19" t="str">
        <f t="shared" ca="1" si="419"/>
        <v/>
      </c>
      <c r="P2654" s="9" t="str">
        <f t="shared" ca="1" si="420"/>
        <v/>
      </c>
      <c r="Q2654" s="9" t="str">
        <f t="shared" ca="1" si="421"/>
        <v/>
      </c>
      <c r="R2654" s="9" t="str">
        <f t="shared" si="414"/>
        <v/>
      </c>
      <c r="S2654" t="str" cm="1">
        <f t="array" ref="S2654">IF(ISBLANK(C2654),"",IFERROR(INDEX(ListeSeries!$A$2:$A$1045, MATCH(1, (DatasScan!G2654=ListeSeries!$B$2:$B$1045) * (DatasScan!H2654&gt;=ListeSeries!$D$2:$D$1045) * (DatasScan!H2654&lt;=ListeSeries!$E$2:$E$1045), 0)), "no match"))</f>
        <v/>
      </c>
      <c r="T2654" s="7" t="str" cm="1">
        <f t="array" ref="T2654">IF(ISBLANK(C2654),"",IFERROR(INDEX(ListeSeries!$C$2:$C$1045, MATCH(1, (DatasScan!G2654=ListeSeries!$B$2:$B$1045) * (DatasScan!H2654&gt;=ListeSeries!$D$2:$D$1045) * (DatasScan!H2654&lt;=ListeSeries!$E$2:$E$1045), 0)), "no match"))</f>
        <v/>
      </c>
      <c r="U2654" s="11" t="str" cm="1">
        <f t="array" ref="U2654">IF(ISBLANK(C2654),"",IFERROR(INDEX(ListeSeries!$F$2:$F$1045, MATCH(1, (DatasScan!G2654=ListeSeries!$B$2:$B$1045) * (DatasScan!H2654&gt;=ListeSeries!$D$2:$D$1045) * (DatasScan!H2654&lt;=ListeSeries!$E$2:$E$1045), 0)), "no match"))</f>
        <v/>
      </c>
    </row>
    <row r="2655" spans="1:21" ht="15" customHeight="1" x14ac:dyDescent="0.25">
      <c r="A2655" s="6" t="str">
        <f t="shared" si="415"/>
        <v/>
      </c>
      <c r="B2655" s="272"/>
      <c r="F2655" s="7" t="str">
        <f t="shared" si="418"/>
        <v/>
      </c>
      <c r="G2655" s="21" t="str">
        <f>IF(ISBLANK(C2655),"",_xlfn.XLOOKUP(_xlfn.XLOOKUP(VALUE(LEFT(C2655,4)),Souches!$B$2:$B$15000,Souches!$E$2:$E$15000),Varietes!$B$2:$B$500,Varietes!$C$2:$C$500))</f>
        <v/>
      </c>
      <c r="H2655" s="19" t="str">
        <f>IF(ISBLANK(C2655),"",_xlfn.XLOOKUP(VALUE(LEFT(C2655,4)),Souches!$B$2:$B$15000,Souches!$D$2:$D$15000))</f>
        <v/>
      </c>
      <c r="I2655" s="10" t="str">
        <f t="shared" si="416"/>
        <v/>
      </c>
      <c r="J2655" s="19" t="str">
        <f>IF(I2655="","",INT(('ObjProd (2)'!$C$25-I2655)/7 * (ABS('ObjProd (2)'!$C$25-I2655)&gt;=7)))</f>
        <v/>
      </c>
      <c r="K2655" s="10" t="str">
        <f>IF(I2655="","",
IF(AND(DATEDIF(I2655,'ObjProd (2)'!$C$25,"y")=0,DATEDIF(I2655,'ObjProd (2)'!$C$25,"ym")=0,
   INT(('ObjProd (2)'!$C$25-EDATE(I2655,DATEDIF(I2655,'ObjProd (2)'!$C$25,"y")*12+DATEDIF(I2655,'ObjProd (2)'!$C$25,"ym")))/7)=0),
   "&lt; 1 sem.",
   IF(DATEDIF(I2655,'ObjProd (2)'!$C$25,"y")&gt;0,DATEDIF(I2655,'ObjProd (2)'!$C$25,"y") &amp; " " &amp; IF(DATEDIF(I2655,'ObjProd (2)'!$C$25,"y")=1,"an ","ans "),"") &amp;
   IF(DATEDIF(I2655,'ObjProd (2)'!$C$25,"ym")&gt;0,DATEDIF(I2655,'ObjProd (2)'!$C$25,"ym") &amp; " mois ", "") &amp;
   IF(INT(('ObjProd (2)'!$C$25-EDATE(I2655,DATEDIF(I2655,'ObjProd (2)'!$C$25,"y")*12+DATEDIF(I2655,'ObjProd (2)'!$C$25,"ym")))/7)&gt;0,
      INT(('ObjProd (2)'!$C$25-EDATE(I2655,DATEDIF(I2655,'ObjProd (2)'!$C$25,"y")*12+DATEDIF(I2655,'ObjProd (2)'!$C$25,"ym")))/7) &amp; " sem.",
      "")
)
)</f>
        <v/>
      </c>
      <c r="L2655" s="11" t="str">
        <f t="shared" si="417"/>
        <v/>
      </c>
      <c r="M2655" s="9" t="str">
        <f t="shared" si="413"/>
        <v/>
      </c>
      <c r="N2655" s="9" t="str" cm="1">
        <f t="array" aca="1" ref="N2655" ca="1">LEFT(L2655, IF(ISNUMBER(SUBSTITUTE(_xludf.MID(L2655, 2, 1), ".", ",")), 1, 2))</f>
        <v/>
      </c>
      <c r="O2655" s="19" t="str">
        <f t="shared" ca="1" si="419"/>
        <v/>
      </c>
      <c r="P2655" s="9" t="str">
        <f t="shared" ca="1" si="420"/>
        <v/>
      </c>
      <c r="Q2655" s="9" t="str">
        <f t="shared" ca="1" si="421"/>
        <v/>
      </c>
      <c r="R2655" s="9" t="str">
        <f t="shared" si="414"/>
        <v/>
      </c>
      <c r="S2655" t="str" cm="1">
        <f t="array" ref="S2655">IF(ISBLANK(C2655),"",IFERROR(INDEX(ListeSeries!$A$2:$A$1045, MATCH(1, (DatasScan!G2655=ListeSeries!$B$2:$B$1045) * (DatasScan!H2655&gt;=ListeSeries!$D$2:$D$1045) * (DatasScan!H2655&lt;=ListeSeries!$E$2:$E$1045), 0)), "no match"))</f>
        <v/>
      </c>
      <c r="T2655" s="7" t="str" cm="1">
        <f t="array" ref="T2655">IF(ISBLANK(C2655),"",IFERROR(INDEX(ListeSeries!$C$2:$C$1045, MATCH(1, (DatasScan!G2655=ListeSeries!$B$2:$B$1045) * (DatasScan!H2655&gt;=ListeSeries!$D$2:$D$1045) * (DatasScan!H2655&lt;=ListeSeries!$E$2:$E$1045), 0)), "no match"))</f>
        <v/>
      </c>
      <c r="U2655" s="11" t="str" cm="1">
        <f t="array" ref="U2655">IF(ISBLANK(C2655),"",IFERROR(INDEX(ListeSeries!$F$2:$F$1045, MATCH(1, (DatasScan!G2655=ListeSeries!$B$2:$B$1045) * (DatasScan!H2655&gt;=ListeSeries!$D$2:$D$1045) * (DatasScan!H2655&lt;=ListeSeries!$E$2:$E$1045), 0)), "no match"))</f>
        <v/>
      </c>
    </row>
    <row r="2656" spans="1:21" ht="15" customHeight="1" x14ac:dyDescent="0.25">
      <c r="A2656" s="6" t="str">
        <f t="shared" si="415"/>
        <v/>
      </c>
      <c r="B2656" s="272"/>
      <c r="F2656" s="7" t="str">
        <f t="shared" si="418"/>
        <v/>
      </c>
      <c r="G2656" s="21" t="str">
        <f>IF(ISBLANK(C2656),"",_xlfn.XLOOKUP(_xlfn.XLOOKUP(VALUE(LEFT(C2656,4)),Souches!$B$2:$B$15000,Souches!$E$2:$E$15000),Varietes!$B$2:$B$500,Varietes!$C$2:$C$500))</f>
        <v/>
      </c>
      <c r="H2656" s="19" t="str">
        <f>IF(ISBLANK(C2656),"",_xlfn.XLOOKUP(VALUE(LEFT(C2656,4)),Souches!$B$2:$B$15000,Souches!$D$2:$D$15000))</f>
        <v/>
      </c>
      <c r="I2656" s="10" t="str">
        <f t="shared" si="416"/>
        <v/>
      </c>
      <c r="J2656" s="19" t="str">
        <f>IF(I2656="","",INT(('ObjProd (2)'!$C$25-I2656)/7 * (ABS('ObjProd (2)'!$C$25-I2656)&gt;=7)))</f>
        <v/>
      </c>
      <c r="K2656" s="10" t="str">
        <f>IF(I2656="","",
IF(AND(DATEDIF(I2656,'ObjProd (2)'!$C$25,"y")=0,DATEDIF(I2656,'ObjProd (2)'!$C$25,"ym")=0,
   INT(('ObjProd (2)'!$C$25-EDATE(I2656,DATEDIF(I2656,'ObjProd (2)'!$C$25,"y")*12+DATEDIF(I2656,'ObjProd (2)'!$C$25,"ym")))/7)=0),
   "&lt; 1 sem.",
   IF(DATEDIF(I2656,'ObjProd (2)'!$C$25,"y")&gt;0,DATEDIF(I2656,'ObjProd (2)'!$C$25,"y") &amp; " " &amp; IF(DATEDIF(I2656,'ObjProd (2)'!$C$25,"y")=1,"an ","ans "),"") &amp;
   IF(DATEDIF(I2656,'ObjProd (2)'!$C$25,"ym")&gt;0,DATEDIF(I2656,'ObjProd (2)'!$C$25,"ym") &amp; " mois ", "") &amp;
   IF(INT(('ObjProd (2)'!$C$25-EDATE(I2656,DATEDIF(I2656,'ObjProd (2)'!$C$25,"y")*12+DATEDIF(I2656,'ObjProd (2)'!$C$25,"ym")))/7)&gt;0,
      INT(('ObjProd (2)'!$C$25-EDATE(I2656,DATEDIF(I2656,'ObjProd (2)'!$C$25,"y")*12+DATEDIF(I2656,'ObjProd (2)'!$C$25,"ym")))/7) &amp; " sem.",
      "")
)
)</f>
        <v/>
      </c>
      <c r="L2656" s="11" t="str">
        <f t="shared" si="417"/>
        <v/>
      </c>
      <c r="M2656" s="9" t="str">
        <f t="shared" si="413"/>
        <v/>
      </c>
      <c r="N2656" s="9" t="str" cm="1">
        <f t="array" aca="1" ref="N2656" ca="1">LEFT(L2656, IF(ISNUMBER(SUBSTITUTE(_xludf.MID(L2656, 2, 1), ".", ",")), 1, 2))</f>
        <v/>
      </c>
      <c r="O2656" s="19" t="str">
        <f t="shared" ca="1" si="419"/>
        <v/>
      </c>
      <c r="P2656" s="9" t="str">
        <f t="shared" ca="1" si="420"/>
        <v/>
      </c>
      <c r="Q2656" s="9" t="str">
        <f t="shared" ca="1" si="421"/>
        <v/>
      </c>
      <c r="R2656" s="9" t="str">
        <f t="shared" si="414"/>
        <v/>
      </c>
      <c r="S2656" t="str" cm="1">
        <f t="array" ref="S2656">IF(ISBLANK(C2656),"",IFERROR(INDEX(ListeSeries!$A$2:$A$1045, MATCH(1, (DatasScan!G2656=ListeSeries!$B$2:$B$1045) * (DatasScan!H2656&gt;=ListeSeries!$D$2:$D$1045) * (DatasScan!H2656&lt;=ListeSeries!$E$2:$E$1045), 0)), "no match"))</f>
        <v/>
      </c>
      <c r="T2656" s="7" t="str" cm="1">
        <f t="array" ref="T2656">IF(ISBLANK(C2656),"",IFERROR(INDEX(ListeSeries!$C$2:$C$1045, MATCH(1, (DatasScan!G2656=ListeSeries!$B$2:$B$1045) * (DatasScan!H2656&gt;=ListeSeries!$D$2:$D$1045) * (DatasScan!H2656&lt;=ListeSeries!$E$2:$E$1045), 0)), "no match"))</f>
        <v/>
      </c>
      <c r="U2656" s="11" t="str" cm="1">
        <f t="array" ref="U2656">IF(ISBLANK(C2656),"",IFERROR(INDEX(ListeSeries!$F$2:$F$1045, MATCH(1, (DatasScan!G2656=ListeSeries!$B$2:$B$1045) * (DatasScan!H2656&gt;=ListeSeries!$D$2:$D$1045) * (DatasScan!H2656&lt;=ListeSeries!$E$2:$E$1045), 0)), "no match"))</f>
        <v/>
      </c>
    </row>
    <row r="2657" spans="1:21" ht="15" customHeight="1" x14ac:dyDescent="0.25">
      <c r="A2657" s="6" t="str">
        <f t="shared" si="415"/>
        <v/>
      </c>
      <c r="B2657" s="272"/>
      <c r="F2657" s="7" t="str">
        <f t="shared" si="418"/>
        <v/>
      </c>
      <c r="G2657" s="21" t="str">
        <f>IF(ISBLANK(C2657),"",_xlfn.XLOOKUP(_xlfn.XLOOKUP(VALUE(LEFT(C2657,4)),Souches!$B$2:$B$15000,Souches!$E$2:$E$15000),Varietes!$B$2:$B$500,Varietes!$C$2:$C$500))</f>
        <v/>
      </c>
      <c r="H2657" s="19" t="str">
        <f>IF(ISBLANK(C2657),"",_xlfn.XLOOKUP(VALUE(LEFT(C2657,4)),Souches!$B$2:$B$15000,Souches!$D$2:$D$15000))</f>
        <v/>
      </c>
      <c r="I2657" s="10" t="str">
        <f t="shared" si="416"/>
        <v/>
      </c>
      <c r="J2657" s="19" t="str">
        <f>IF(I2657="","",INT(('ObjProd (2)'!$C$25-I2657)/7 * (ABS('ObjProd (2)'!$C$25-I2657)&gt;=7)))</f>
        <v/>
      </c>
      <c r="K2657" s="10" t="str">
        <f>IF(I2657="","",
IF(AND(DATEDIF(I2657,'ObjProd (2)'!$C$25,"y")=0,DATEDIF(I2657,'ObjProd (2)'!$C$25,"ym")=0,
   INT(('ObjProd (2)'!$C$25-EDATE(I2657,DATEDIF(I2657,'ObjProd (2)'!$C$25,"y")*12+DATEDIF(I2657,'ObjProd (2)'!$C$25,"ym")))/7)=0),
   "&lt; 1 sem.",
   IF(DATEDIF(I2657,'ObjProd (2)'!$C$25,"y")&gt;0,DATEDIF(I2657,'ObjProd (2)'!$C$25,"y") &amp; " " &amp; IF(DATEDIF(I2657,'ObjProd (2)'!$C$25,"y")=1,"an ","ans "),"") &amp;
   IF(DATEDIF(I2657,'ObjProd (2)'!$C$25,"ym")&gt;0,DATEDIF(I2657,'ObjProd (2)'!$C$25,"ym") &amp; " mois ", "") &amp;
   IF(INT(('ObjProd (2)'!$C$25-EDATE(I2657,DATEDIF(I2657,'ObjProd (2)'!$C$25,"y")*12+DATEDIF(I2657,'ObjProd (2)'!$C$25,"ym")))/7)&gt;0,
      INT(('ObjProd (2)'!$C$25-EDATE(I2657,DATEDIF(I2657,'ObjProd (2)'!$C$25,"y")*12+DATEDIF(I2657,'ObjProd (2)'!$C$25,"ym")))/7) &amp; " sem.",
      "")
)
)</f>
        <v/>
      </c>
      <c r="L2657" s="11" t="str">
        <f t="shared" si="417"/>
        <v/>
      </c>
      <c r="M2657" s="9" t="str">
        <f t="shared" si="413"/>
        <v/>
      </c>
      <c r="N2657" s="9" t="str" cm="1">
        <f t="array" aca="1" ref="N2657" ca="1">LEFT(L2657, IF(ISNUMBER(SUBSTITUTE(_xludf.MID(L2657, 2, 1), ".", ",")), 1, 2))</f>
        <v/>
      </c>
      <c r="O2657" s="19" t="str">
        <f t="shared" ca="1" si="419"/>
        <v/>
      </c>
      <c r="P2657" s="9" t="str">
        <f t="shared" ca="1" si="420"/>
        <v/>
      </c>
      <c r="Q2657" s="9" t="str">
        <f t="shared" ca="1" si="421"/>
        <v/>
      </c>
      <c r="R2657" s="9" t="str">
        <f t="shared" si="414"/>
        <v/>
      </c>
      <c r="S2657" t="str" cm="1">
        <f t="array" ref="S2657">IF(ISBLANK(C2657),"",IFERROR(INDEX(ListeSeries!$A$2:$A$1045, MATCH(1, (DatasScan!G2657=ListeSeries!$B$2:$B$1045) * (DatasScan!H2657&gt;=ListeSeries!$D$2:$D$1045) * (DatasScan!H2657&lt;=ListeSeries!$E$2:$E$1045), 0)), "no match"))</f>
        <v/>
      </c>
      <c r="T2657" s="7" t="str" cm="1">
        <f t="array" ref="T2657">IF(ISBLANK(C2657),"",IFERROR(INDEX(ListeSeries!$C$2:$C$1045, MATCH(1, (DatasScan!G2657=ListeSeries!$B$2:$B$1045) * (DatasScan!H2657&gt;=ListeSeries!$D$2:$D$1045) * (DatasScan!H2657&lt;=ListeSeries!$E$2:$E$1045), 0)), "no match"))</f>
        <v/>
      </c>
      <c r="U2657" s="11" t="str" cm="1">
        <f t="array" ref="U2657">IF(ISBLANK(C2657),"",IFERROR(INDEX(ListeSeries!$F$2:$F$1045, MATCH(1, (DatasScan!G2657=ListeSeries!$B$2:$B$1045) * (DatasScan!H2657&gt;=ListeSeries!$D$2:$D$1045) * (DatasScan!H2657&lt;=ListeSeries!$E$2:$E$1045), 0)), "no match"))</f>
        <v/>
      </c>
    </row>
    <row r="2658" spans="1:21" ht="15" customHeight="1" x14ac:dyDescent="0.25">
      <c r="A2658" s="6" t="str">
        <f t="shared" si="415"/>
        <v/>
      </c>
      <c r="B2658" s="272"/>
      <c r="F2658" s="7" t="str">
        <f t="shared" si="418"/>
        <v/>
      </c>
      <c r="G2658" s="21" t="str">
        <f>IF(ISBLANK(C2658),"",_xlfn.XLOOKUP(_xlfn.XLOOKUP(VALUE(LEFT(C2658,4)),Souches!$B$2:$B$15000,Souches!$E$2:$E$15000),Varietes!$B$2:$B$500,Varietes!$C$2:$C$500))</f>
        <v/>
      </c>
      <c r="H2658" s="19" t="str">
        <f>IF(ISBLANK(C2658),"",_xlfn.XLOOKUP(VALUE(LEFT(C2658,4)),Souches!$B$2:$B$15000,Souches!$D$2:$D$15000))</f>
        <v/>
      </c>
      <c r="I2658" s="10" t="str">
        <f t="shared" si="416"/>
        <v/>
      </c>
      <c r="J2658" s="19" t="str">
        <f>IF(I2658="","",INT(('ObjProd (2)'!$C$25-I2658)/7 * (ABS('ObjProd (2)'!$C$25-I2658)&gt;=7)))</f>
        <v/>
      </c>
      <c r="K2658" s="10" t="str">
        <f>IF(I2658="","",
IF(AND(DATEDIF(I2658,'ObjProd (2)'!$C$25,"y")=0,DATEDIF(I2658,'ObjProd (2)'!$C$25,"ym")=0,
   INT(('ObjProd (2)'!$C$25-EDATE(I2658,DATEDIF(I2658,'ObjProd (2)'!$C$25,"y")*12+DATEDIF(I2658,'ObjProd (2)'!$C$25,"ym")))/7)=0),
   "&lt; 1 sem.",
   IF(DATEDIF(I2658,'ObjProd (2)'!$C$25,"y")&gt;0,DATEDIF(I2658,'ObjProd (2)'!$C$25,"y") &amp; " " &amp; IF(DATEDIF(I2658,'ObjProd (2)'!$C$25,"y")=1,"an ","ans "),"") &amp;
   IF(DATEDIF(I2658,'ObjProd (2)'!$C$25,"ym")&gt;0,DATEDIF(I2658,'ObjProd (2)'!$C$25,"ym") &amp; " mois ", "") &amp;
   IF(INT(('ObjProd (2)'!$C$25-EDATE(I2658,DATEDIF(I2658,'ObjProd (2)'!$C$25,"y")*12+DATEDIF(I2658,'ObjProd (2)'!$C$25,"ym")))/7)&gt;0,
      INT(('ObjProd (2)'!$C$25-EDATE(I2658,DATEDIF(I2658,'ObjProd (2)'!$C$25,"y")*12+DATEDIF(I2658,'ObjProd (2)'!$C$25,"ym")))/7) &amp; " sem.",
      "")
)
)</f>
        <v/>
      </c>
      <c r="L2658" s="11" t="str">
        <f t="shared" si="417"/>
        <v/>
      </c>
      <c r="M2658" s="9" t="str">
        <f t="shared" si="413"/>
        <v/>
      </c>
      <c r="N2658" s="9" t="str" cm="1">
        <f t="array" aca="1" ref="N2658" ca="1">LEFT(L2658, IF(ISNUMBER(SUBSTITUTE(_xludf.MID(L2658, 2, 1), ".", ",")), 1, 2))</f>
        <v/>
      </c>
      <c r="O2658" s="19" t="str">
        <f t="shared" ca="1" si="419"/>
        <v/>
      </c>
      <c r="P2658" s="9" t="str">
        <f t="shared" ca="1" si="420"/>
        <v/>
      </c>
      <c r="Q2658" s="9" t="str">
        <f t="shared" ca="1" si="421"/>
        <v/>
      </c>
      <c r="R2658" s="9" t="str">
        <f t="shared" si="414"/>
        <v/>
      </c>
      <c r="S2658" t="str" cm="1">
        <f t="array" ref="S2658">IF(ISBLANK(C2658),"",IFERROR(INDEX(ListeSeries!$A$2:$A$1045, MATCH(1, (DatasScan!G2658=ListeSeries!$B$2:$B$1045) * (DatasScan!H2658&gt;=ListeSeries!$D$2:$D$1045) * (DatasScan!H2658&lt;=ListeSeries!$E$2:$E$1045), 0)), "no match"))</f>
        <v/>
      </c>
      <c r="T2658" s="7" t="str" cm="1">
        <f t="array" ref="T2658">IF(ISBLANK(C2658),"",IFERROR(INDEX(ListeSeries!$C$2:$C$1045, MATCH(1, (DatasScan!G2658=ListeSeries!$B$2:$B$1045) * (DatasScan!H2658&gt;=ListeSeries!$D$2:$D$1045) * (DatasScan!H2658&lt;=ListeSeries!$E$2:$E$1045), 0)), "no match"))</f>
        <v/>
      </c>
      <c r="U2658" s="11" t="str" cm="1">
        <f t="array" ref="U2658">IF(ISBLANK(C2658),"",IFERROR(INDEX(ListeSeries!$F$2:$F$1045, MATCH(1, (DatasScan!G2658=ListeSeries!$B$2:$B$1045) * (DatasScan!H2658&gt;=ListeSeries!$D$2:$D$1045) * (DatasScan!H2658&lt;=ListeSeries!$E$2:$E$1045), 0)), "no match"))</f>
        <v/>
      </c>
    </row>
    <row r="2659" spans="1:21" ht="15" customHeight="1" x14ac:dyDescent="0.25">
      <c r="A2659" s="6" t="str">
        <f t="shared" si="415"/>
        <v/>
      </c>
      <c r="B2659" s="272"/>
      <c r="F2659" s="7" t="str">
        <f t="shared" si="418"/>
        <v/>
      </c>
      <c r="G2659" s="21" t="str">
        <f>IF(ISBLANK(C2659),"",_xlfn.XLOOKUP(_xlfn.XLOOKUP(VALUE(LEFT(C2659,4)),Souches!$B$2:$B$15000,Souches!$E$2:$E$15000),Varietes!$B$2:$B$500,Varietes!$C$2:$C$500))</f>
        <v/>
      </c>
      <c r="H2659" s="19" t="str">
        <f>IF(ISBLANK(C2659),"",_xlfn.XLOOKUP(VALUE(LEFT(C2659,4)),Souches!$B$2:$B$15000,Souches!$D$2:$D$15000))</f>
        <v/>
      </c>
      <c r="I2659" s="10" t="str">
        <f t="shared" si="416"/>
        <v/>
      </c>
      <c r="J2659" s="19" t="str">
        <f>IF(I2659="","",INT(('ObjProd (2)'!$C$25-I2659)/7 * (ABS('ObjProd (2)'!$C$25-I2659)&gt;=7)))</f>
        <v/>
      </c>
      <c r="K2659" s="10" t="str">
        <f>IF(I2659="","",
IF(AND(DATEDIF(I2659,'ObjProd (2)'!$C$25,"y")=0,DATEDIF(I2659,'ObjProd (2)'!$C$25,"ym")=0,
   INT(('ObjProd (2)'!$C$25-EDATE(I2659,DATEDIF(I2659,'ObjProd (2)'!$C$25,"y")*12+DATEDIF(I2659,'ObjProd (2)'!$C$25,"ym")))/7)=0),
   "&lt; 1 sem.",
   IF(DATEDIF(I2659,'ObjProd (2)'!$C$25,"y")&gt;0,DATEDIF(I2659,'ObjProd (2)'!$C$25,"y") &amp; " " &amp; IF(DATEDIF(I2659,'ObjProd (2)'!$C$25,"y")=1,"an ","ans "),"") &amp;
   IF(DATEDIF(I2659,'ObjProd (2)'!$C$25,"ym")&gt;0,DATEDIF(I2659,'ObjProd (2)'!$C$25,"ym") &amp; " mois ", "") &amp;
   IF(INT(('ObjProd (2)'!$C$25-EDATE(I2659,DATEDIF(I2659,'ObjProd (2)'!$C$25,"y")*12+DATEDIF(I2659,'ObjProd (2)'!$C$25,"ym")))/7)&gt;0,
      INT(('ObjProd (2)'!$C$25-EDATE(I2659,DATEDIF(I2659,'ObjProd (2)'!$C$25,"y")*12+DATEDIF(I2659,'ObjProd (2)'!$C$25,"ym")))/7) &amp; " sem.",
      "")
)
)</f>
        <v/>
      </c>
      <c r="L2659" s="11" t="str">
        <f t="shared" si="417"/>
        <v/>
      </c>
      <c r="M2659" s="9" t="str">
        <f t="shared" si="413"/>
        <v/>
      </c>
      <c r="N2659" s="9" t="str" cm="1">
        <f t="array" aca="1" ref="N2659" ca="1">LEFT(L2659, IF(ISNUMBER(SUBSTITUTE(_xludf.MID(L2659, 2, 1), ".", ",")), 1, 2))</f>
        <v/>
      </c>
      <c r="O2659" s="19" t="str">
        <f t="shared" ca="1" si="419"/>
        <v/>
      </c>
      <c r="P2659" s="9" t="str">
        <f t="shared" ca="1" si="420"/>
        <v/>
      </c>
      <c r="Q2659" s="9" t="str">
        <f t="shared" ca="1" si="421"/>
        <v/>
      </c>
      <c r="R2659" s="9" t="str">
        <f t="shared" si="414"/>
        <v/>
      </c>
      <c r="S2659" t="str" cm="1">
        <f t="array" ref="S2659">IF(ISBLANK(C2659),"",IFERROR(INDEX(ListeSeries!$A$2:$A$1045, MATCH(1, (DatasScan!G2659=ListeSeries!$B$2:$B$1045) * (DatasScan!H2659&gt;=ListeSeries!$D$2:$D$1045) * (DatasScan!H2659&lt;=ListeSeries!$E$2:$E$1045), 0)), "no match"))</f>
        <v/>
      </c>
      <c r="T2659" s="7" t="str" cm="1">
        <f t="array" ref="T2659">IF(ISBLANK(C2659),"",IFERROR(INDEX(ListeSeries!$C$2:$C$1045, MATCH(1, (DatasScan!G2659=ListeSeries!$B$2:$B$1045) * (DatasScan!H2659&gt;=ListeSeries!$D$2:$D$1045) * (DatasScan!H2659&lt;=ListeSeries!$E$2:$E$1045), 0)), "no match"))</f>
        <v/>
      </c>
      <c r="U2659" s="11" t="str" cm="1">
        <f t="array" ref="U2659">IF(ISBLANK(C2659),"",IFERROR(INDEX(ListeSeries!$F$2:$F$1045, MATCH(1, (DatasScan!G2659=ListeSeries!$B$2:$B$1045) * (DatasScan!H2659&gt;=ListeSeries!$D$2:$D$1045) * (DatasScan!H2659&lt;=ListeSeries!$E$2:$E$1045), 0)), "no match"))</f>
        <v/>
      </c>
    </row>
    <row r="2660" spans="1:21" ht="15" customHeight="1" x14ac:dyDescent="0.25">
      <c r="A2660" s="6" t="str">
        <f t="shared" si="415"/>
        <v/>
      </c>
      <c r="B2660" s="272"/>
      <c r="F2660" s="7" t="str">
        <f t="shared" si="418"/>
        <v/>
      </c>
      <c r="G2660" s="21" t="str">
        <f>IF(ISBLANK(C2660),"",_xlfn.XLOOKUP(_xlfn.XLOOKUP(VALUE(LEFT(C2660,4)),Souches!$B$2:$B$15000,Souches!$E$2:$E$15000),Varietes!$B$2:$B$500,Varietes!$C$2:$C$500))</f>
        <v/>
      </c>
      <c r="H2660" s="19" t="str">
        <f>IF(ISBLANK(C2660),"",_xlfn.XLOOKUP(VALUE(LEFT(C2660,4)),Souches!$B$2:$B$15000,Souches!$D$2:$D$15000))</f>
        <v/>
      </c>
      <c r="I2660" s="10" t="str">
        <f t="shared" si="416"/>
        <v/>
      </c>
      <c r="J2660" s="19" t="str">
        <f>IF(I2660="","",INT(('ObjProd (2)'!$C$25-I2660)/7 * (ABS('ObjProd (2)'!$C$25-I2660)&gt;=7)))</f>
        <v/>
      </c>
      <c r="K2660" s="10" t="str">
        <f>IF(I2660="","",
IF(AND(DATEDIF(I2660,'ObjProd (2)'!$C$25,"y")=0,DATEDIF(I2660,'ObjProd (2)'!$C$25,"ym")=0,
   INT(('ObjProd (2)'!$C$25-EDATE(I2660,DATEDIF(I2660,'ObjProd (2)'!$C$25,"y")*12+DATEDIF(I2660,'ObjProd (2)'!$C$25,"ym")))/7)=0),
   "&lt; 1 sem.",
   IF(DATEDIF(I2660,'ObjProd (2)'!$C$25,"y")&gt;0,DATEDIF(I2660,'ObjProd (2)'!$C$25,"y") &amp; " " &amp; IF(DATEDIF(I2660,'ObjProd (2)'!$C$25,"y")=1,"an ","ans "),"") &amp;
   IF(DATEDIF(I2660,'ObjProd (2)'!$C$25,"ym")&gt;0,DATEDIF(I2660,'ObjProd (2)'!$C$25,"ym") &amp; " mois ", "") &amp;
   IF(INT(('ObjProd (2)'!$C$25-EDATE(I2660,DATEDIF(I2660,'ObjProd (2)'!$C$25,"y")*12+DATEDIF(I2660,'ObjProd (2)'!$C$25,"ym")))/7)&gt;0,
      INT(('ObjProd (2)'!$C$25-EDATE(I2660,DATEDIF(I2660,'ObjProd (2)'!$C$25,"y")*12+DATEDIF(I2660,'ObjProd (2)'!$C$25,"ym")))/7) &amp; " sem.",
      "")
)
)</f>
        <v/>
      </c>
      <c r="L2660" s="11" t="str">
        <f t="shared" si="417"/>
        <v/>
      </c>
      <c r="M2660" s="9" t="str">
        <f t="shared" si="413"/>
        <v/>
      </c>
      <c r="N2660" s="9" t="str" cm="1">
        <f t="array" aca="1" ref="N2660" ca="1">LEFT(L2660, IF(ISNUMBER(SUBSTITUTE(_xludf.MID(L2660, 2, 1), ".", ",")), 1, 2))</f>
        <v/>
      </c>
      <c r="O2660" s="19" t="str">
        <f t="shared" ca="1" si="419"/>
        <v/>
      </c>
      <c r="P2660" s="9" t="str">
        <f t="shared" ca="1" si="420"/>
        <v/>
      </c>
      <c r="Q2660" s="9" t="str">
        <f t="shared" ca="1" si="421"/>
        <v/>
      </c>
      <c r="R2660" s="9" t="str">
        <f t="shared" si="414"/>
        <v/>
      </c>
      <c r="S2660" t="str" cm="1">
        <f t="array" ref="S2660">IF(ISBLANK(C2660),"",IFERROR(INDEX(ListeSeries!$A$2:$A$1045, MATCH(1, (DatasScan!G2660=ListeSeries!$B$2:$B$1045) * (DatasScan!H2660&gt;=ListeSeries!$D$2:$D$1045) * (DatasScan!H2660&lt;=ListeSeries!$E$2:$E$1045), 0)), "no match"))</f>
        <v/>
      </c>
      <c r="T2660" s="7" t="str" cm="1">
        <f t="array" ref="T2660">IF(ISBLANK(C2660),"",IFERROR(INDEX(ListeSeries!$C$2:$C$1045, MATCH(1, (DatasScan!G2660=ListeSeries!$B$2:$B$1045) * (DatasScan!H2660&gt;=ListeSeries!$D$2:$D$1045) * (DatasScan!H2660&lt;=ListeSeries!$E$2:$E$1045), 0)), "no match"))</f>
        <v/>
      </c>
      <c r="U2660" s="11" t="str" cm="1">
        <f t="array" ref="U2660">IF(ISBLANK(C2660),"",IFERROR(INDEX(ListeSeries!$F$2:$F$1045, MATCH(1, (DatasScan!G2660=ListeSeries!$B$2:$B$1045) * (DatasScan!H2660&gt;=ListeSeries!$D$2:$D$1045) * (DatasScan!H2660&lt;=ListeSeries!$E$2:$E$1045), 0)), "no match"))</f>
        <v/>
      </c>
    </row>
    <row r="2661" spans="1:21" ht="15" customHeight="1" x14ac:dyDescent="0.25">
      <c r="A2661" s="6" t="str">
        <f t="shared" si="415"/>
        <v/>
      </c>
      <c r="B2661" s="272"/>
      <c r="F2661" s="7" t="str">
        <f t="shared" si="418"/>
        <v/>
      </c>
      <c r="G2661" s="21" t="str">
        <f>IF(ISBLANK(C2661),"",_xlfn.XLOOKUP(_xlfn.XLOOKUP(VALUE(LEFT(C2661,4)),Souches!$B$2:$B$15000,Souches!$E$2:$E$15000),Varietes!$B$2:$B$500,Varietes!$C$2:$C$500))</f>
        <v/>
      </c>
      <c r="H2661" s="19" t="str">
        <f>IF(ISBLANK(C2661),"",_xlfn.XLOOKUP(VALUE(LEFT(C2661,4)),Souches!$B$2:$B$15000,Souches!$D$2:$D$15000))</f>
        <v/>
      </c>
      <c r="I2661" s="10" t="str">
        <f t="shared" si="416"/>
        <v/>
      </c>
      <c r="J2661" s="19" t="str">
        <f>IF(I2661="","",INT(('ObjProd (2)'!$C$25-I2661)/7 * (ABS('ObjProd (2)'!$C$25-I2661)&gt;=7)))</f>
        <v/>
      </c>
      <c r="K2661" s="10" t="str">
        <f>IF(I2661="","",
IF(AND(DATEDIF(I2661,'ObjProd (2)'!$C$25,"y")=0,DATEDIF(I2661,'ObjProd (2)'!$C$25,"ym")=0,
   INT(('ObjProd (2)'!$C$25-EDATE(I2661,DATEDIF(I2661,'ObjProd (2)'!$C$25,"y")*12+DATEDIF(I2661,'ObjProd (2)'!$C$25,"ym")))/7)=0),
   "&lt; 1 sem.",
   IF(DATEDIF(I2661,'ObjProd (2)'!$C$25,"y")&gt;0,DATEDIF(I2661,'ObjProd (2)'!$C$25,"y") &amp; " " &amp; IF(DATEDIF(I2661,'ObjProd (2)'!$C$25,"y")=1,"an ","ans "),"") &amp;
   IF(DATEDIF(I2661,'ObjProd (2)'!$C$25,"ym")&gt;0,DATEDIF(I2661,'ObjProd (2)'!$C$25,"ym") &amp; " mois ", "") &amp;
   IF(INT(('ObjProd (2)'!$C$25-EDATE(I2661,DATEDIF(I2661,'ObjProd (2)'!$C$25,"y")*12+DATEDIF(I2661,'ObjProd (2)'!$C$25,"ym")))/7)&gt;0,
      INT(('ObjProd (2)'!$C$25-EDATE(I2661,DATEDIF(I2661,'ObjProd (2)'!$C$25,"y")*12+DATEDIF(I2661,'ObjProd (2)'!$C$25,"ym")))/7) &amp; " sem.",
      "")
)
)</f>
        <v/>
      </c>
      <c r="L2661" s="11" t="str">
        <f t="shared" si="417"/>
        <v/>
      </c>
      <c r="M2661" s="9" t="str">
        <f t="shared" si="413"/>
        <v/>
      </c>
      <c r="N2661" s="9" t="str" cm="1">
        <f t="array" aca="1" ref="N2661" ca="1">LEFT(L2661, IF(ISNUMBER(SUBSTITUTE(_xludf.MID(L2661, 2, 1), ".", ",")), 1, 2))</f>
        <v/>
      </c>
      <c r="O2661" s="19" t="str">
        <f t="shared" ca="1" si="419"/>
        <v/>
      </c>
      <c r="P2661" s="9" t="str">
        <f t="shared" ca="1" si="420"/>
        <v/>
      </c>
      <c r="Q2661" s="9" t="str">
        <f t="shared" ca="1" si="421"/>
        <v/>
      </c>
      <c r="R2661" s="9" t="str">
        <f t="shared" si="414"/>
        <v/>
      </c>
      <c r="S2661" t="str" cm="1">
        <f t="array" ref="S2661">IF(ISBLANK(C2661),"",IFERROR(INDEX(ListeSeries!$A$2:$A$1045, MATCH(1, (DatasScan!G2661=ListeSeries!$B$2:$B$1045) * (DatasScan!H2661&gt;=ListeSeries!$D$2:$D$1045) * (DatasScan!H2661&lt;=ListeSeries!$E$2:$E$1045), 0)), "no match"))</f>
        <v/>
      </c>
      <c r="T2661" s="7" t="str" cm="1">
        <f t="array" ref="T2661">IF(ISBLANK(C2661),"",IFERROR(INDEX(ListeSeries!$C$2:$C$1045, MATCH(1, (DatasScan!G2661=ListeSeries!$B$2:$B$1045) * (DatasScan!H2661&gt;=ListeSeries!$D$2:$D$1045) * (DatasScan!H2661&lt;=ListeSeries!$E$2:$E$1045), 0)), "no match"))</f>
        <v/>
      </c>
      <c r="U2661" s="11" t="str" cm="1">
        <f t="array" ref="U2661">IF(ISBLANK(C2661),"",IFERROR(INDEX(ListeSeries!$F$2:$F$1045, MATCH(1, (DatasScan!G2661=ListeSeries!$B$2:$B$1045) * (DatasScan!H2661&gt;=ListeSeries!$D$2:$D$1045) * (DatasScan!H2661&lt;=ListeSeries!$E$2:$E$1045), 0)), "no match"))</f>
        <v/>
      </c>
    </row>
    <row r="2662" spans="1:21" ht="15" customHeight="1" x14ac:dyDescent="0.25">
      <c r="A2662" s="6" t="str">
        <f t="shared" si="415"/>
        <v/>
      </c>
      <c r="B2662" s="272"/>
      <c r="F2662" s="7" t="str">
        <f t="shared" si="418"/>
        <v/>
      </c>
      <c r="G2662" s="21" t="str">
        <f>IF(ISBLANK(C2662),"",_xlfn.XLOOKUP(_xlfn.XLOOKUP(VALUE(LEFT(C2662,4)),Souches!$B$2:$B$15000,Souches!$E$2:$E$15000),Varietes!$B$2:$B$500,Varietes!$C$2:$C$500))</f>
        <v/>
      </c>
      <c r="H2662" s="19" t="str">
        <f>IF(ISBLANK(C2662),"",_xlfn.XLOOKUP(VALUE(LEFT(C2662,4)),Souches!$B$2:$B$15000,Souches!$D$2:$D$15000))</f>
        <v/>
      </c>
      <c r="I2662" s="10" t="str">
        <f t="shared" si="416"/>
        <v/>
      </c>
      <c r="J2662" s="19" t="str">
        <f>IF(I2662="","",INT(('ObjProd (2)'!$C$25-I2662)/7 * (ABS('ObjProd (2)'!$C$25-I2662)&gt;=7)))</f>
        <v/>
      </c>
      <c r="K2662" s="10" t="str">
        <f>IF(I2662="","",
IF(AND(DATEDIF(I2662,'ObjProd (2)'!$C$25,"y")=0,DATEDIF(I2662,'ObjProd (2)'!$C$25,"ym")=0,
   INT(('ObjProd (2)'!$C$25-EDATE(I2662,DATEDIF(I2662,'ObjProd (2)'!$C$25,"y")*12+DATEDIF(I2662,'ObjProd (2)'!$C$25,"ym")))/7)=0),
   "&lt; 1 sem.",
   IF(DATEDIF(I2662,'ObjProd (2)'!$C$25,"y")&gt;0,DATEDIF(I2662,'ObjProd (2)'!$C$25,"y") &amp; " " &amp; IF(DATEDIF(I2662,'ObjProd (2)'!$C$25,"y")=1,"an ","ans "),"") &amp;
   IF(DATEDIF(I2662,'ObjProd (2)'!$C$25,"ym")&gt;0,DATEDIF(I2662,'ObjProd (2)'!$C$25,"ym") &amp; " mois ", "") &amp;
   IF(INT(('ObjProd (2)'!$C$25-EDATE(I2662,DATEDIF(I2662,'ObjProd (2)'!$C$25,"y")*12+DATEDIF(I2662,'ObjProd (2)'!$C$25,"ym")))/7)&gt;0,
      INT(('ObjProd (2)'!$C$25-EDATE(I2662,DATEDIF(I2662,'ObjProd (2)'!$C$25,"y")*12+DATEDIF(I2662,'ObjProd (2)'!$C$25,"ym")))/7) &amp; " sem.",
      "")
)
)</f>
        <v/>
      </c>
      <c r="L2662" s="11" t="str">
        <f t="shared" si="417"/>
        <v/>
      </c>
      <c r="M2662" s="9" t="str">
        <f t="shared" si="413"/>
        <v/>
      </c>
      <c r="N2662" s="9" t="str" cm="1">
        <f t="array" aca="1" ref="N2662" ca="1">LEFT(L2662, IF(ISNUMBER(SUBSTITUTE(_xludf.MID(L2662, 2, 1), ".", ",")), 1, 2))</f>
        <v/>
      </c>
      <c r="O2662" s="19" t="str">
        <f t="shared" ca="1" si="419"/>
        <v/>
      </c>
      <c r="P2662" s="9" t="str">
        <f t="shared" ca="1" si="420"/>
        <v/>
      </c>
      <c r="Q2662" s="9" t="str">
        <f t="shared" ca="1" si="421"/>
        <v/>
      </c>
      <c r="R2662" s="9" t="str">
        <f t="shared" si="414"/>
        <v/>
      </c>
      <c r="S2662" t="str" cm="1">
        <f t="array" ref="S2662">IF(ISBLANK(C2662),"",IFERROR(INDEX(ListeSeries!$A$2:$A$1045, MATCH(1, (DatasScan!G2662=ListeSeries!$B$2:$B$1045) * (DatasScan!H2662&gt;=ListeSeries!$D$2:$D$1045) * (DatasScan!H2662&lt;=ListeSeries!$E$2:$E$1045), 0)), "no match"))</f>
        <v/>
      </c>
      <c r="T2662" s="7" t="str" cm="1">
        <f t="array" ref="T2662">IF(ISBLANK(C2662),"",IFERROR(INDEX(ListeSeries!$C$2:$C$1045, MATCH(1, (DatasScan!G2662=ListeSeries!$B$2:$B$1045) * (DatasScan!H2662&gt;=ListeSeries!$D$2:$D$1045) * (DatasScan!H2662&lt;=ListeSeries!$E$2:$E$1045), 0)), "no match"))</f>
        <v/>
      </c>
      <c r="U2662" s="11" t="str" cm="1">
        <f t="array" ref="U2662">IF(ISBLANK(C2662),"",IFERROR(INDEX(ListeSeries!$F$2:$F$1045, MATCH(1, (DatasScan!G2662=ListeSeries!$B$2:$B$1045) * (DatasScan!H2662&gt;=ListeSeries!$D$2:$D$1045) * (DatasScan!H2662&lt;=ListeSeries!$E$2:$E$1045), 0)), "no match"))</f>
        <v/>
      </c>
    </row>
    <row r="2663" spans="1:21" ht="15" customHeight="1" x14ac:dyDescent="0.25">
      <c r="A2663" s="6" t="str">
        <f t="shared" si="415"/>
        <v/>
      </c>
      <c r="B2663" s="272"/>
      <c r="F2663" s="7" t="str">
        <f t="shared" si="418"/>
        <v/>
      </c>
      <c r="G2663" s="21" t="str">
        <f>IF(ISBLANK(C2663),"",_xlfn.XLOOKUP(_xlfn.XLOOKUP(VALUE(LEFT(C2663,4)),Souches!$B$2:$B$15000,Souches!$E$2:$E$15000),Varietes!$B$2:$B$500,Varietes!$C$2:$C$500))</f>
        <v/>
      </c>
      <c r="H2663" s="19" t="str">
        <f>IF(ISBLANK(C2663),"",_xlfn.XLOOKUP(VALUE(LEFT(C2663,4)),Souches!$B$2:$B$15000,Souches!$D$2:$D$15000))</f>
        <v/>
      </c>
      <c r="I2663" s="10" t="str">
        <f t="shared" si="416"/>
        <v/>
      </c>
      <c r="J2663" s="19" t="str">
        <f>IF(I2663="","",INT(('ObjProd (2)'!$C$25-I2663)/7 * (ABS('ObjProd (2)'!$C$25-I2663)&gt;=7)))</f>
        <v/>
      </c>
      <c r="K2663" s="10" t="str">
        <f>IF(I2663="","",
IF(AND(DATEDIF(I2663,'ObjProd (2)'!$C$25,"y")=0,DATEDIF(I2663,'ObjProd (2)'!$C$25,"ym")=0,
   INT(('ObjProd (2)'!$C$25-EDATE(I2663,DATEDIF(I2663,'ObjProd (2)'!$C$25,"y")*12+DATEDIF(I2663,'ObjProd (2)'!$C$25,"ym")))/7)=0),
   "&lt; 1 sem.",
   IF(DATEDIF(I2663,'ObjProd (2)'!$C$25,"y")&gt;0,DATEDIF(I2663,'ObjProd (2)'!$C$25,"y") &amp; " " &amp; IF(DATEDIF(I2663,'ObjProd (2)'!$C$25,"y")=1,"an ","ans "),"") &amp;
   IF(DATEDIF(I2663,'ObjProd (2)'!$C$25,"ym")&gt;0,DATEDIF(I2663,'ObjProd (2)'!$C$25,"ym") &amp; " mois ", "") &amp;
   IF(INT(('ObjProd (2)'!$C$25-EDATE(I2663,DATEDIF(I2663,'ObjProd (2)'!$C$25,"y")*12+DATEDIF(I2663,'ObjProd (2)'!$C$25,"ym")))/7)&gt;0,
      INT(('ObjProd (2)'!$C$25-EDATE(I2663,DATEDIF(I2663,'ObjProd (2)'!$C$25,"y")*12+DATEDIF(I2663,'ObjProd (2)'!$C$25,"ym")))/7) &amp; " sem.",
      "")
)
)</f>
        <v/>
      </c>
      <c r="L2663" s="11" t="str">
        <f t="shared" si="417"/>
        <v/>
      </c>
      <c r="M2663" s="9" t="str">
        <f t="shared" si="413"/>
        <v/>
      </c>
      <c r="N2663" s="9" t="str" cm="1">
        <f t="array" aca="1" ref="N2663" ca="1">LEFT(L2663, IF(ISNUMBER(SUBSTITUTE(_xludf.MID(L2663, 2, 1), ".", ",")), 1, 2))</f>
        <v/>
      </c>
      <c r="O2663" s="19" t="str">
        <f t="shared" ca="1" si="419"/>
        <v/>
      </c>
      <c r="P2663" s="9" t="str">
        <f t="shared" ca="1" si="420"/>
        <v/>
      </c>
      <c r="Q2663" s="9" t="str">
        <f t="shared" ca="1" si="421"/>
        <v/>
      </c>
      <c r="R2663" s="9" t="str">
        <f t="shared" si="414"/>
        <v/>
      </c>
      <c r="S2663" t="str" cm="1">
        <f t="array" ref="S2663">IF(ISBLANK(C2663),"",IFERROR(INDEX(ListeSeries!$A$2:$A$1045, MATCH(1, (DatasScan!G2663=ListeSeries!$B$2:$B$1045) * (DatasScan!H2663&gt;=ListeSeries!$D$2:$D$1045) * (DatasScan!H2663&lt;=ListeSeries!$E$2:$E$1045), 0)), "no match"))</f>
        <v/>
      </c>
      <c r="T2663" s="7" t="str" cm="1">
        <f t="array" ref="T2663">IF(ISBLANK(C2663),"",IFERROR(INDEX(ListeSeries!$C$2:$C$1045, MATCH(1, (DatasScan!G2663=ListeSeries!$B$2:$B$1045) * (DatasScan!H2663&gt;=ListeSeries!$D$2:$D$1045) * (DatasScan!H2663&lt;=ListeSeries!$E$2:$E$1045), 0)), "no match"))</f>
        <v/>
      </c>
      <c r="U2663" s="11" t="str" cm="1">
        <f t="array" ref="U2663">IF(ISBLANK(C2663),"",IFERROR(INDEX(ListeSeries!$F$2:$F$1045, MATCH(1, (DatasScan!G2663=ListeSeries!$B$2:$B$1045) * (DatasScan!H2663&gt;=ListeSeries!$D$2:$D$1045) * (DatasScan!H2663&lt;=ListeSeries!$E$2:$E$1045), 0)), "no match"))</f>
        <v/>
      </c>
    </row>
    <row r="2664" spans="1:21" ht="15" customHeight="1" x14ac:dyDescent="0.25">
      <c r="A2664" s="6" t="str">
        <f t="shared" si="415"/>
        <v/>
      </c>
      <c r="B2664" s="272"/>
      <c r="F2664" s="7" t="str">
        <f t="shared" si="418"/>
        <v/>
      </c>
      <c r="G2664" s="21" t="str">
        <f>IF(ISBLANK(C2664),"",_xlfn.XLOOKUP(_xlfn.XLOOKUP(VALUE(LEFT(C2664,4)),Souches!$B$2:$B$15000,Souches!$E$2:$E$15000),Varietes!$B$2:$B$500,Varietes!$C$2:$C$500))</f>
        <v/>
      </c>
      <c r="H2664" s="19" t="str">
        <f>IF(ISBLANK(C2664),"",_xlfn.XLOOKUP(VALUE(LEFT(C2664,4)),Souches!$B$2:$B$15000,Souches!$D$2:$D$15000))</f>
        <v/>
      </c>
      <c r="I2664" s="10" t="str">
        <f t="shared" si="416"/>
        <v/>
      </c>
      <c r="J2664" s="19" t="str">
        <f>IF(I2664="","",INT(('ObjProd (2)'!$C$25-I2664)/7 * (ABS('ObjProd (2)'!$C$25-I2664)&gt;=7)))</f>
        <v/>
      </c>
      <c r="K2664" s="10" t="str">
        <f>IF(I2664="","",
IF(AND(DATEDIF(I2664,'ObjProd (2)'!$C$25,"y")=0,DATEDIF(I2664,'ObjProd (2)'!$C$25,"ym")=0,
   INT(('ObjProd (2)'!$C$25-EDATE(I2664,DATEDIF(I2664,'ObjProd (2)'!$C$25,"y")*12+DATEDIF(I2664,'ObjProd (2)'!$C$25,"ym")))/7)=0),
   "&lt; 1 sem.",
   IF(DATEDIF(I2664,'ObjProd (2)'!$C$25,"y")&gt;0,DATEDIF(I2664,'ObjProd (2)'!$C$25,"y") &amp; " " &amp; IF(DATEDIF(I2664,'ObjProd (2)'!$C$25,"y")=1,"an ","ans "),"") &amp;
   IF(DATEDIF(I2664,'ObjProd (2)'!$C$25,"ym")&gt;0,DATEDIF(I2664,'ObjProd (2)'!$C$25,"ym") &amp; " mois ", "") &amp;
   IF(INT(('ObjProd (2)'!$C$25-EDATE(I2664,DATEDIF(I2664,'ObjProd (2)'!$C$25,"y")*12+DATEDIF(I2664,'ObjProd (2)'!$C$25,"ym")))/7)&gt;0,
      INT(('ObjProd (2)'!$C$25-EDATE(I2664,DATEDIF(I2664,'ObjProd (2)'!$C$25,"y")*12+DATEDIF(I2664,'ObjProd (2)'!$C$25,"ym")))/7) &amp; " sem.",
      "")
)
)</f>
        <v/>
      </c>
      <c r="L2664" s="11" t="str">
        <f t="shared" si="417"/>
        <v/>
      </c>
      <c r="M2664" s="9" t="str">
        <f t="shared" si="413"/>
        <v/>
      </c>
      <c r="N2664" s="9" t="str" cm="1">
        <f t="array" aca="1" ref="N2664" ca="1">LEFT(L2664, IF(ISNUMBER(SUBSTITUTE(_xludf.MID(L2664, 2, 1), ".", ",")), 1, 2))</f>
        <v/>
      </c>
      <c r="O2664" s="19" t="str">
        <f t="shared" ca="1" si="419"/>
        <v/>
      </c>
      <c r="P2664" s="9" t="str">
        <f t="shared" ca="1" si="420"/>
        <v/>
      </c>
      <c r="Q2664" s="9" t="str">
        <f t="shared" ca="1" si="421"/>
        <v/>
      </c>
      <c r="R2664" s="9" t="str">
        <f t="shared" si="414"/>
        <v/>
      </c>
      <c r="S2664" t="str" cm="1">
        <f t="array" ref="S2664">IF(ISBLANK(C2664),"",IFERROR(INDEX(ListeSeries!$A$2:$A$1045, MATCH(1, (DatasScan!G2664=ListeSeries!$B$2:$B$1045) * (DatasScan!H2664&gt;=ListeSeries!$D$2:$D$1045) * (DatasScan!H2664&lt;=ListeSeries!$E$2:$E$1045), 0)), "no match"))</f>
        <v/>
      </c>
      <c r="T2664" s="7" t="str" cm="1">
        <f t="array" ref="T2664">IF(ISBLANK(C2664),"",IFERROR(INDEX(ListeSeries!$C$2:$C$1045, MATCH(1, (DatasScan!G2664=ListeSeries!$B$2:$B$1045) * (DatasScan!H2664&gt;=ListeSeries!$D$2:$D$1045) * (DatasScan!H2664&lt;=ListeSeries!$E$2:$E$1045), 0)), "no match"))</f>
        <v/>
      </c>
      <c r="U2664" s="11" t="str" cm="1">
        <f t="array" ref="U2664">IF(ISBLANK(C2664),"",IFERROR(INDEX(ListeSeries!$F$2:$F$1045, MATCH(1, (DatasScan!G2664=ListeSeries!$B$2:$B$1045) * (DatasScan!H2664&gt;=ListeSeries!$D$2:$D$1045) * (DatasScan!H2664&lt;=ListeSeries!$E$2:$E$1045), 0)), "no match"))</f>
        <v/>
      </c>
    </row>
    <row r="2665" spans="1:21" ht="15" customHeight="1" x14ac:dyDescent="0.25">
      <c r="A2665" s="6" t="str">
        <f t="shared" si="415"/>
        <v/>
      </c>
      <c r="B2665" s="272"/>
      <c r="F2665" s="7" t="str">
        <f t="shared" si="418"/>
        <v/>
      </c>
      <c r="G2665" s="21" t="str">
        <f>IF(ISBLANK(C2665),"",_xlfn.XLOOKUP(_xlfn.XLOOKUP(VALUE(LEFT(C2665,4)),Souches!$B$2:$B$15000,Souches!$E$2:$E$15000),Varietes!$B$2:$B$500,Varietes!$C$2:$C$500))</f>
        <v/>
      </c>
      <c r="H2665" s="19" t="str">
        <f>IF(ISBLANK(C2665),"",_xlfn.XLOOKUP(VALUE(LEFT(C2665,4)),Souches!$B$2:$B$15000,Souches!$D$2:$D$15000))</f>
        <v/>
      </c>
      <c r="I2665" s="10" t="str">
        <f t="shared" si="416"/>
        <v/>
      </c>
      <c r="J2665" s="19" t="str">
        <f>IF(I2665="","",INT(('ObjProd (2)'!$C$25-I2665)/7 * (ABS('ObjProd (2)'!$C$25-I2665)&gt;=7)))</f>
        <v/>
      </c>
      <c r="K2665" s="10" t="str">
        <f>IF(I2665="","",
IF(AND(DATEDIF(I2665,'ObjProd (2)'!$C$25,"y")=0,DATEDIF(I2665,'ObjProd (2)'!$C$25,"ym")=0,
   INT(('ObjProd (2)'!$C$25-EDATE(I2665,DATEDIF(I2665,'ObjProd (2)'!$C$25,"y")*12+DATEDIF(I2665,'ObjProd (2)'!$C$25,"ym")))/7)=0),
   "&lt; 1 sem.",
   IF(DATEDIF(I2665,'ObjProd (2)'!$C$25,"y")&gt;0,DATEDIF(I2665,'ObjProd (2)'!$C$25,"y") &amp; " " &amp; IF(DATEDIF(I2665,'ObjProd (2)'!$C$25,"y")=1,"an ","ans "),"") &amp;
   IF(DATEDIF(I2665,'ObjProd (2)'!$C$25,"ym")&gt;0,DATEDIF(I2665,'ObjProd (2)'!$C$25,"ym") &amp; " mois ", "") &amp;
   IF(INT(('ObjProd (2)'!$C$25-EDATE(I2665,DATEDIF(I2665,'ObjProd (2)'!$C$25,"y")*12+DATEDIF(I2665,'ObjProd (2)'!$C$25,"ym")))/7)&gt;0,
      INT(('ObjProd (2)'!$C$25-EDATE(I2665,DATEDIF(I2665,'ObjProd (2)'!$C$25,"y")*12+DATEDIF(I2665,'ObjProd (2)'!$C$25,"ym")))/7) &amp; " sem.",
      "")
)
)</f>
        <v/>
      </c>
      <c r="L2665" s="11" t="str">
        <f t="shared" si="417"/>
        <v/>
      </c>
      <c r="M2665" s="9" t="str">
        <f t="shared" si="413"/>
        <v/>
      </c>
      <c r="N2665" s="9" t="str" cm="1">
        <f t="array" aca="1" ref="N2665" ca="1">LEFT(L2665, IF(ISNUMBER(SUBSTITUTE(_xludf.MID(L2665, 2, 1), ".", ",")), 1, 2))</f>
        <v/>
      </c>
      <c r="O2665" s="19" t="str">
        <f t="shared" ca="1" si="419"/>
        <v/>
      </c>
      <c r="P2665" s="9" t="str">
        <f t="shared" ca="1" si="420"/>
        <v/>
      </c>
      <c r="Q2665" s="9" t="str">
        <f t="shared" ca="1" si="421"/>
        <v/>
      </c>
      <c r="R2665" s="9" t="str">
        <f t="shared" si="414"/>
        <v/>
      </c>
      <c r="S2665" t="str" cm="1">
        <f t="array" ref="S2665">IF(ISBLANK(C2665),"",IFERROR(INDEX(ListeSeries!$A$2:$A$1045, MATCH(1, (DatasScan!G2665=ListeSeries!$B$2:$B$1045) * (DatasScan!H2665&gt;=ListeSeries!$D$2:$D$1045) * (DatasScan!H2665&lt;=ListeSeries!$E$2:$E$1045), 0)), "no match"))</f>
        <v/>
      </c>
      <c r="T2665" s="7" t="str" cm="1">
        <f t="array" ref="T2665">IF(ISBLANK(C2665),"",IFERROR(INDEX(ListeSeries!$C$2:$C$1045, MATCH(1, (DatasScan!G2665=ListeSeries!$B$2:$B$1045) * (DatasScan!H2665&gt;=ListeSeries!$D$2:$D$1045) * (DatasScan!H2665&lt;=ListeSeries!$E$2:$E$1045), 0)), "no match"))</f>
        <v/>
      </c>
      <c r="U2665" s="11" t="str" cm="1">
        <f t="array" ref="U2665">IF(ISBLANK(C2665),"",IFERROR(INDEX(ListeSeries!$F$2:$F$1045, MATCH(1, (DatasScan!G2665=ListeSeries!$B$2:$B$1045) * (DatasScan!H2665&gt;=ListeSeries!$D$2:$D$1045) * (DatasScan!H2665&lt;=ListeSeries!$E$2:$E$1045), 0)), "no match"))</f>
        <v/>
      </c>
    </row>
    <row r="2666" spans="1:21" ht="15" customHeight="1" x14ac:dyDescent="0.25">
      <c r="A2666" s="6" t="str">
        <f t="shared" si="415"/>
        <v/>
      </c>
      <c r="B2666" s="272"/>
      <c r="F2666" s="7" t="str">
        <f t="shared" si="418"/>
        <v/>
      </c>
      <c r="G2666" s="21" t="str">
        <f>IF(ISBLANK(C2666),"",_xlfn.XLOOKUP(_xlfn.XLOOKUP(VALUE(LEFT(C2666,4)),Souches!$B$2:$B$15000,Souches!$E$2:$E$15000),Varietes!$B$2:$B$500,Varietes!$C$2:$C$500))</f>
        <v/>
      </c>
      <c r="H2666" s="19" t="str">
        <f>IF(ISBLANK(C2666),"",_xlfn.XLOOKUP(VALUE(LEFT(C2666,4)),Souches!$B$2:$B$15000,Souches!$D$2:$D$15000))</f>
        <v/>
      </c>
      <c r="I2666" s="10" t="str">
        <f t="shared" si="416"/>
        <v/>
      </c>
      <c r="J2666" s="19" t="str">
        <f>IF(I2666="","",INT(('ObjProd (2)'!$C$25-I2666)/7 * (ABS('ObjProd (2)'!$C$25-I2666)&gt;=7)))</f>
        <v/>
      </c>
      <c r="K2666" s="10" t="str">
        <f>IF(I2666="","",
IF(AND(DATEDIF(I2666,'ObjProd (2)'!$C$25,"y")=0,DATEDIF(I2666,'ObjProd (2)'!$C$25,"ym")=0,
   INT(('ObjProd (2)'!$C$25-EDATE(I2666,DATEDIF(I2666,'ObjProd (2)'!$C$25,"y")*12+DATEDIF(I2666,'ObjProd (2)'!$C$25,"ym")))/7)=0),
   "&lt; 1 sem.",
   IF(DATEDIF(I2666,'ObjProd (2)'!$C$25,"y")&gt;0,DATEDIF(I2666,'ObjProd (2)'!$C$25,"y") &amp; " " &amp; IF(DATEDIF(I2666,'ObjProd (2)'!$C$25,"y")=1,"an ","ans "),"") &amp;
   IF(DATEDIF(I2666,'ObjProd (2)'!$C$25,"ym")&gt;0,DATEDIF(I2666,'ObjProd (2)'!$C$25,"ym") &amp; " mois ", "") &amp;
   IF(INT(('ObjProd (2)'!$C$25-EDATE(I2666,DATEDIF(I2666,'ObjProd (2)'!$C$25,"y")*12+DATEDIF(I2666,'ObjProd (2)'!$C$25,"ym")))/7)&gt;0,
      INT(('ObjProd (2)'!$C$25-EDATE(I2666,DATEDIF(I2666,'ObjProd (2)'!$C$25,"y")*12+DATEDIF(I2666,'ObjProd (2)'!$C$25,"ym")))/7) &amp; " sem.",
      "")
)
)</f>
        <v/>
      </c>
      <c r="L2666" s="11" t="str">
        <f t="shared" si="417"/>
        <v/>
      </c>
      <c r="M2666" s="9" t="str">
        <f t="shared" si="413"/>
        <v/>
      </c>
      <c r="N2666" s="9" t="str" cm="1">
        <f t="array" aca="1" ref="N2666" ca="1">LEFT(L2666, IF(ISNUMBER(SUBSTITUTE(_xludf.MID(L2666, 2, 1), ".", ",")), 1, 2))</f>
        <v/>
      </c>
      <c r="O2666" s="19" t="str">
        <f t="shared" ca="1" si="419"/>
        <v/>
      </c>
      <c r="P2666" s="9" t="str">
        <f t="shared" ca="1" si="420"/>
        <v/>
      </c>
      <c r="Q2666" s="9" t="str">
        <f t="shared" ca="1" si="421"/>
        <v/>
      </c>
      <c r="R2666" s="9" t="str">
        <f t="shared" si="414"/>
        <v/>
      </c>
      <c r="S2666" t="str" cm="1">
        <f t="array" ref="S2666">IF(ISBLANK(C2666),"",IFERROR(INDEX(ListeSeries!$A$2:$A$1045, MATCH(1, (DatasScan!G2666=ListeSeries!$B$2:$B$1045) * (DatasScan!H2666&gt;=ListeSeries!$D$2:$D$1045) * (DatasScan!H2666&lt;=ListeSeries!$E$2:$E$1045), 0)), "no match"))</f>
        <v/>
      </c>
      <c r="T2666" s="7" t="str" cm="1">
        <f t="array" ref="T2666">IF(ISBLANK(C2666),"",IFERROR(INDEX(ListeSeries!$C$2:$C$1045, MATCH(1, (DatasScan!G2666=ListeSeries!$B$2:$B$1045) * (DatasScan!H2666&gt;=ListeSeries!$D$2:$D$1045) * (DatasScan!H2666&lt;=ListeSeries!$E$2:$E$1045), 0)), "no match"))</f>
        <v/>
      </c>
      <c r="U2666" s="11" t="str" cm="1">
        <f t="array" ref="U2666">IF(ISBLANK(C2666),"",IFERROR(INDEX(ListeSeries!$F$2:$F$1045, MATCH(1, (DatasScan!G2666=ListeSeries!$B$2:$B$1045) * (DatasScan!H2666&gt;=ListeSeries!$D$2:$D$1045) * (DatasScan!H2666&lt;=ListeSeries!$E$2:$E$1045), 0)), "no match"))</f>
        <v/>
      </c>
    </row>
    <row r="2667" spans="1:21" ht="15" customHeight="1" x14ac:dyDescent="0.25">
      <c r="A2667" s="6" t="str">
        <f t="shared" si="415"/>
        <v/>
      </c>
      <c r="B2667" s="272"/>
      <c r="F2667" s="7" t="str">
        <f t="shared" si="418"/>
        <v/>
      </c>
      <c r="G2667" s="21" t="str">
        <f>IF(ISBLANK(C2667),"",_xlfn.XLOOKUP(_xlfn.XLOOKUP(VALUE(LEFT(C2667,4)),Souches!$B$2:$B$15000,Souches!$E$2:$E$15000),Varietes!$B$2:$B$500,Varietes!$C$2:$C$500))</f>
        <v/>
      </c>
      <c r="H2667" s="19" t="str">
        <f>IF(ISBLANK(C2667),"",_xlfn.XLOOKUP(VALUE(LEFT(C2667,4)),Souches!$B$2:$B$15000,Souches!$D$2:$D$15000))</f>
        <v/>
      </c>
      <c r="I2667" s="10" t="str">
        <f t="shared" si="416"/>
        <v/>
      </c>
      <c r="J2667" s="19" t="str">
        <f>IF(I2667="","",INT(('ObjProd (2)'!$C$25-I2667)/7 * (ABS('ObjProd (2)'!$C$25-I2667)&gt;=7)))</f>
        <v/>
      </c>
      <c r="K2667" s="10" t="str">
        <f>IF(I2667="","",
IF(AND(DATEDIF(I2667,'ObjProd (2)'!$C$25,"y")=0,DATEDIF(I2667,'ObjProd (2)'!$C$25,"ym")=0,
   INT(('ObjProd (2)'!$C$25-EDATE(I2667,DATEDIF(I2667,'ObjProd (2)'!$C$25,"y")*12+DATEDIF(I2667,'ObjProd (2)'!$C$25,"ym")))/7)=0),
   "&lt; 1 sem.",
   IF(DATEDIF(I2667,'ObjProd (2)'!$C$25,"y")&gt;0,DATEDIF(I2667,'ObjProd (2)'!$C$25,"y") &amp; " " &amp; IF(DATEDIF(I2667,'ObjProd (2)'!$C$25,"y")=1,"an ","ans "),"") &amp;
   IF(DATEDIF(I2667,'ObjProd (2)'!$C$25,"ym")&gt;0,DATEDIF(I2667,'ObjProd (2)'!$C$25,"ym") &amp; " mois ", "") &amp;
   IF(INT(('ObjProd (2)'!$C$25-EDATE(I2667,DATEDIF(I2667,'ObjProd (2)'!$C$25,"y")*12+DATEDIF(I2667,'ObjProd (2)'!$C$25,"ym")))/7)&gt;0,
      INT(('ObjProd (2)'!$C$25-EDATE(I2667,DATEDIF(I2667,'ObjProd (2)'!$C$25,"y")*12+DATEDIF(I2667,'ObjProd (2)'!$C$25,"ym")))/7) &amp; " sem.",
      "")
)
)</f>
        <v/>
      </c>
      <c r="L2667" s="11" t="str">
        <f t="shared" si="417"/>
        <v/>
      </c>
      <c r="M2667" s="9" t="str">
        <f t="shared" si="413"/>
        <v/>
      </c>
      <c r="N2667" s="9" t="str" cm="1">
        <f t="array" aca="1" ref="N2667" ca="1">LEFT(L2667, IF(ISNUMBER(SUBSTITUTE(_xludf.MID(L2667, 2, 1), ".", ",")), 1, 2))</f>
        <v/>
      </c>
      <c r="O2667" s="19" t="str">
        <f t="shared" ca="1" si="419"/>
        <v/>
      </c>
      <c r="P2667" s="9" t="str">
        <f t="shared" ca="1" si="420"/>
        <v/>
      </c>
      <c r="Q2667" s="9" t="str">
        <f t="shared" ca="1" si="421"/>
        <v/>
      </c>
      <c r="R2667" s="9" t="str">
        <f t="shared" si="414"/>
        <v/>
      </c>
      <c r="S2667" t="str" cm="1">
        <f t="array" ref="S2667">IF(ISBLANK(C2667),"",IFERROR(INDEX(ListeSeries!$A$2:$A$1045, MATCH(1, (DatasScan!G2667=ListeSeries!$B$2:$B$1045) * (DatasScan!H2667&gt;=ListeSeries!$D$2:$D$1045) * (DatasScan!H2667&lt;=ListeSeries!$E$2:$E$1045), 0)), "no match"))</f>
        <v/>
      </c>
      <c r="T2667" s="7" t="str" cm="1">
        <f t="array" ref="T2667">IF(ISBLANK(C2667),"",IFERROR(INDEX(ListeSeries!$C$2:$C$1045, MATCH(1, (DatasScan!G2667=ListeSeries!$B$2:$B$1045) * (DatasScan!H2667&gt;=ListeSeries!$D$2:$D$1045) * (DatasScan!H2667&lt;=ListeSeries!$E$2:$E$1045), 0)), "no match"))</f>
        <v/>
      </c>
      <c r="U2667" s="11" t="str" cm="1">
        <f t="array" ref="U2667">IF(ISBLANK(C2667),"",IFERROR(INDEX(ListeSeries!$F$2:$F$1045, MATCH(1, (DatasScan!G2667=ListeSeries!$B$2:$B$1045) * (DatasScan!H2667&gt;=ListeSeries!$D$2:$D$1045) * (DatasScan!H2667&lt;=ListeSeries!$E$2:$E$1045), 0)), "no match"))</f>
        <v/>
      </c>
    </row>
    <row r="2668" spans="1:21" ht="15" customHeight="1" x14ac:dyDescent="0.25">
      <c r="A2668" s="6" t="str">
        <f t="shared" si="415"/>
        <v/>
      </c>
      <c r="B2668" s="272"/>
      <c r="F2668" s="7" t="str">
        <f t="shared" si="418"/>
        <v/>
      </c>
      <c r="G2668" s="21" t="str">
        <f>IF(ISBLANK(C2668),"",_xlfn.XLOOKUP(_xlfn.XLOOKUP(VALUE(LEFT(C2668,4)),Souches!$B$2:$B$15000,Souches!$E$2:$E$15000),Varietes!$B$2:$B$500,Varietes!$C$2:$C$500))</f>
        <v/>
      </c>
      <c r="H2668" s="19" t="str">
        <f>IF(ISBLANK(C2668),"",_xlfn.XLOOKUP(VALUE(LEFT(C2668,4)),Souches!$B$2:$B$15000,Souches!$D$2:$D$15000))</f>
        <v/>
      </c>
      <c r="I2668" s="10" t="str">
        <f t="shared" si="416"/>
        <v/>
      </c>
      <c r="J2668" s="19" t="str">
        <f>IF(I2668="","",INT(('ObjProd (2)'!$C$25-I2668)/7 * (ABS('ObjProd (2)'!$C$25-I2668)&gt;=7)))</f>
        <v/>
      </c>
      <c r="K2668" s="10" t="str">
        <f>IF(I2668="","",
IF(AND(DATEDIF(I2668,'ObjProd (2)'!$C$25,"y")=0,DATEDIF(I2668,'ObjProd (2)'!$C$25,"ym")=0,
   INT(('ObjProd (2)'!$C$25-EDATE(I2668,DATEDIF(I2668,'ObjProd (2)'!$C$25,"y")*12+DATEDIF(I2668,'ObjProd (2)'!$C$25,"ym")))/7)=0),
   "&lt; 1 sem.",
   IF(DATEDIF(I2668,'ObjProd (2)'!$C$25,"y")&gt;0,DATEDIF(I2668,'ObjProd (2)'!$C$25,"y") &amp; " " &amp; IF(DATEDIF(I2668,'ObjProd (2)'!$C$25,"y")=1,"an ","ans "),"") &amp;
   IF(DATEDIF(I2668,'ObjProd (2)'!$C$25,"ym")&gt;0,DATEDIF(I2668,'ObjProd (2)'!$C$25,"ym") &amp; " mois ", "") &amp;
   IF(INT(('ObjProd (2)'!$C$25-EDATE(I2668,DATEDIF(I2668,'ObjProd (2)'!$C$25,"y")*12+DATEDIF(I2668,'ObjProd (2)'!$C$25,"ym")))/7)&gt;0,
      INT(('ObjProd (2)'!$C$25-EDATE(I2668,DATEDIF(I2668,'ObjProd (2)'!$C$25,"y")*12+DATEDIF(I2668,'ObjProd (2)'!$C$25,"ym")))/7) &amp; " sem.",
      "")
)
)</f>
        <v/>
      </c>
      <c r="L2668" s="11" t="str">
        <f t="shared" si="417"/>
        <v/>
      </c>
      <c r="M2668" s="9" t="str">
        <f t="shared" si="413"/>
        <v/>
      </c>
      <c r="N2668" s="9" t="str" cm="1">
        <f t="array" aca="1" ref="N2668" ca="1">LEFT(L2668, IF(ISNUMBER(SUBSTITUTE(_xludf.MID(L2668, 2, 1), ".", ",")), 1, 2))</f>
        <v/>
      </c>
      <c r="O2668" s="19" t="str">
        <f t="shared" ca="1" si="419"/>
        <v/>
      </c>
      <c r="P2668" s="9" t="str">
        <f t="shared" ca="1" si="420"/>
        <v/>
      </c>
      <c r="Q2668" s="9" t="str">
        <f t="shared" ca="1" si="421"/>
        <v/>
      </c>
      <c r="R2668" s="9" t="str">
        <f t="shared" si="414"/>
        <v/>
      </c>
      <c r="S2668" t="str" cm="1">
        <f t="array" ref="S2668">IF(ISBLANK(C2668),"",IFERROR(INDEX(ListeSeries!$A$2:$A$1045, MATCH(1, (DatasScan!G2668=ListeSeries!$B$2:$B$1045) * (DatasScan!H2668&gt;=ListeSeries!$D$2:$D$1045) * (DatasScan!H2668&lt;=ListeSeries!$E$2:$E$1045), 0)), "no match"))</f>
        <v/>
      </c>
      <c r="T2668" s="7" t="str" cm="1">
        <f t="array" ref="T2668">IF(ISBLANK(C2668),"",IFERROR(INDEX(ListeSeries!$C$2:$C$1045, MATCH(1, (DatasScan!G2668=ListeSeries!$B$2:$B$1045) * (DatasScan!H2668&gt;=ListeSeries!$D$2:$D$1045) * (DatasScan!H2668&lt;=ListeSeries!$E$2:$E$1045), 0)), "no match"))</f>
        <v/>
      </c>
      <c r="U2668" s="11" t="str" cm="1">
        <f t="array" ref="U2668">IF(ISBLANK(C2668),"",IFERROR(INDEX(ListeSeries!$F$2:$F$1045, MATCH(1, (DatasScan!G2668=ListeSeries!$B$2:$B$1045) * (DatasScan!H2668&gt;=ListeSeries!$D$2:$D$1045) * (DatasScan!H2668&lt;=ListeSeries!$E$2:$E$1045), 0)), "no match"))</f>
        <v/>
      </c>
    </row>
    <row r="2669" spans="1:21" ht="15" customHeight="1" x14ac:dyDescent="0.25">
      <c r="A2669" s="6" t="str">
        <f t="shared" si="415"/>
        <v/>
      </c>
      <c r="B2669" s="272"/>
      <c r="F2669" s="7" t="str">
        <f t="shared" si="418"/>
        <v/>
      </c>
      <c r="G2669" s="21" t="str">
        <f>IF(ISBLANK(C2669),"",_xlfn.XLOOKUP(_xlfn.XLOOKUP(VALUE(LEFT(C2669,4)),Souches!$B$2:$B$15000,Souches!$E$2:$E$15000),Varietes!$B$2:$B$500,Varietes!$C$2:$C$500))</f>
        <v/>
      </c>
      <c r="H2669" s="19" t="str">
        <f>IF(ISBLANK(C2669),"",_xlfn.XLOOKUP(VALUE(LEFT(C2669,4)),Souches!$B$2:$B$15000,Souches!$D$2:$D$15000))</f>
        <v/>
      </c>
      <c r="I2669" s="10" t="str">
        <f t="shared" si="416"/>
        <v/>
      </c>
      <c r="J2669" s="19" t="str">
        <f>IF(I2669="","",INT(('ObjProd (2)'!$C$25-I2669)/7 * (ABS('ObjProd (2)'!$C$25-I2669)&gt;=7)))</f>
        <v/>
      </c>
      <c r="K2669" s="10" t="str">
        <f>IF(I2669="","",
IF(AND(DATEDIF(I2669,'ObjProd (2)'!$C$25,"y")=0,DATEDIF(I2669,'ObjProd (2)'!$C$25,"ym")=0,
   INT(('ObjProd (2)'!$C$25-EDATE(I2669,DATEDIF(I2669,'ObjProd (2)'!$C$25,"y")*12+DATEDIF(I2669,'ObjProd (2)'!$C$25,"ym")))/7)=0),
   "&lt; 1 sem.",
   IF(DATEDIF(I2669,'ObjProd (2)'!$C$25,"y")&gt;0,DATEDIF(I2669,'ObjProd (2)'!$C$25,"y") &amp; " " &amp; IF(DATEDIF(I2669,'ObjProd (2)'!$C$25,"y")=1,"an ","ans "),"") &amp;
   IF(DATEDIF(I2669,'ObjProd (2)'!$C$25,"ym")&gt;0,DATEDIF(I2669,'ObjProd (2)'!$C$25,"ym") &amp; " mois ", "") &amp;
   IF(INT(('ObjProd (2)'!$C$25-EDATE(I2669,DATEDIF(I2669,'ObjProd (2)'!$C$25,"y")*12+DATEDIF(I2669,'ObjProd (2)'!$C$25,"ym")))/7)&gt;0,
      INT(('ObjProd (2)'!$C$25-EDATE(I2669,DATEDIF(I2669,'ObjProd (2)'!$C$25,"y")*12+DATEDIF(I2669,'ObjProd (2)'!$C$25,"ym")))/7) &amp; " sem.",
      "")
)
)</f>
        <v/>
      </c>
      <c r="L2669" s="11" t="str">
        <f t="shared" si="417"/>
        <v/>
      </c>
      <c r="M2669" s="9" t="str">
        <f t="shared" si="413"/>
        <v/>
      </c>
      <c r="N2669" s="9" t="str" cm="1">
        <f t="array" aca="1" ref="N2669" ca="1">LEFT(L2669, IF(ISNUMBER(SUBSTITUTE(_xludf.MID(L2669, 2, 1), ".", ",")), 1, 2))</f>
        <v/>
      </c>
      <c r="O2669" s="19" t="str">
        <f t="shared" ca="1" si="419"/>
        <v/>
      </c>
      <c r="P2669" s="9" t="str">
        <f t="shared" ca="1" si="420"/>
        <v/>
      </c>
      <c r="Q2669" s="9" t="str">
        <f t="shared" ca="1" si="421"/>
        <v/>
      </c>
      <c r="R2669" s="9" t="str">
        <f t="shared" si="414"/>
        <v/>
      </c>
      <c r="S2669" t="str" cm="1">
        <f t="array" ref="S2669">IF(ISBLANK(C2669),"",IFERROR(INDEX(ListeSeries!$A$2:$A$1045, MATCH(1, (DatasScan!G2669=ListeSeries!$B$2:$B$1045) * (DatasScan!H2669&gt;=ListeSeries!$D$2:$D$1045) * (DatasScan!H2669&lt;=ListeSeries!$E$2:$E$1045), 0)), "no match"))</f>
        <v/>
      </c>
      <c r="T2669" s="7" t="str" cm="1">
        <f t="array" ref="T2669">IF(ISBLANK(C2669),"",IFERROR(INDEX(ListeSeries!$C$2:$C$1045, MATCH(1, (DatasScan!G2669=ListeSeries!$B$2:$B$1045) * (DatasScan!H2669&gt;=ListeSeries!$D$2:$D$1045) * (DatasScan!H2669&lt;=ListeSeries!$E$2:$E$1045), 0)), "no match"))</f>
        <v/>
      </c>
      <c r="U2669" s="11" t="str" cm="1">
        <f t="array" ref="U2669">IF(ISBLANK(C2669),"",IFERROR(INDEX(ListeSeries!$F$2:$F$1045, MATCH(1, (DatasScan!G2669=ListeSeries!$B$2:$B$1045) * (DatasScan!H2669&gt;=ListeSeries!$D$2:$D$1045) * (DatasScan!H2669&lt;=ListeSeries!$E$2:$E$1045), 0)), "no match"))</f>
        <v/>
      </c>
    </row>
    <row r="2670" spans="1:21" ht="15" customHeight="1" x14ac:dyDescent="0.25">
      <c r="A2670" s="6" t="str">
        <f t="shared" si="415"/>
        <v/>
      </c>
      <c r="B2670" s="272"/>
      <c r="F2670" s="7" t="str">
        <f t="shared" si="418"/>
        <v/>
      </c>
      <c r="G2670" s="21" t="str">
        <f>IF(ISBLANK(C2670),"",_xlfn.XLOOKUP(_xlfn.XLOOKUP(VALUE(LEFT(C2670,4)),Souches!$B$2:$B$15000,Souches!$E$2:$E$15000),Varietes!$B$2:$B$500,Varietes!$C$2:$C$500))</f>
        <v/>
      </c>
      <c r="H2670" s="19" t="str">
        <f>IF(ISBLANK(C2670),"",_xlfn.XLOOKUP(VALUE(LEFT(C2670,4)),Souches!$B$2:$B$15000,Souches!$D$2:$D$15000))</f>
        <v/>
      </c>
      <c r="I2670" s="10" t="str">
        <f t="shared" si="416"/>
        <v/>
      </c>
      <c r="J2670" s="19" t="str">
        <f>IF(I2670="","",INT(('ObjProd (2)'!$C$25-I2670)/7 * (ABS('ObjProd (2)'!$C$25-I2670)&gt;=7)))</f>
        <v/>
      </c>
      <c r="K2670" s="10" t="str">
        <f>IF(I2670="","",
IF(AND(DATEDIF(I2670,'ObjProd (2)'!$C$25,"y")=0,DATEDIF(I2670,'ObjProd (2)'!$C$25,"ym")=0,
   INT(('ObjProd (2)'!$C$25-EDATE(I2670,DATEDIF(I2670,'ObjProd (2)'!$C$25,"y")*12+DATEDIF(I2670,'ObjProd (2)'!$C$25,"ym")))/7)=0),
   "&lt; 1 sem.",
   IF(DATEDIF(I2670,'ObjProd (2)'!$C$25,"y")&gt;0,DATEDIF(I2670,'ObjProd (2)'!$C$25,"y") &amp; " " &amp; IF(DATEDIF(I2670,'ObjProd (2)'!$C$25,"y")=1,"an ","ans "),"") &amp;
   IF(DATEDIF(I2670,'ObjProd (2)'!$C$25,"ym")&gt;0,DATEDIF(I2670,'ObjProd (2)'!$C$25,"ym") &amp; " mois ", "") &amp;
   IF(INT(('ObjProd (2)'!$C$25-EDATE(I2670,DATEDIF(I2670,'ObjProd (2)'!$C$25,"y")*12+DATEDIF(I2670,'ObjProd (2)'!$C$25,"ym")))/7)&gt;0,
      INT(('ObjProd (2)'!$C$25-EDATE(I2670,DATEDIF(I2670,'ObjProd (2)'!$C$25,"y")*12+DATEDIF(I2670,'ObjProd (2)'!$C$25,"ym")))/7) &amp; " sem.",
      "")
)
)</f>
        <v/>
      </c>
      <c r="L2670" s="11" t="str">
        <f t="shared" si="417"/>
        <v/>
      </c>
      <c r="M2670" s="9" t="str">
        <f t="shared" si="413"/>
        <v/>
      </c>
      <c r="N2670" s="9" t="str" cm="1">
        <f t="array" aca="1" ref="N2670" ca="1">LEFT(L2670, IF(ISNUMBER(SUBSTITUTE(_xludf.MID(L2670, 2, 1), ".", ",")), 1, 2))</f>
        <v/>
      </c>
      <c r="O2670" s="19" t="str">
        <f t="shared" ca="1" si="419"/>
        <v/>
      </c>
      <c r="P2670" s="9" t="str">
        <f t="shared" ca="1" si="420"/>
        <v/>
      </c>
      <c r="Q2670" s="9" t="str">
        <f t="shared" ca="1" si="421"/>
        <v/>
      </c>
      <c r="R2670" s="9" t="str">
        <f t="shared" si="414"/>
        <v/>
      </c>
      <c r="S2670" t="str" cm="1">
        <f t="array" ref="S2670">IF(ISBLANK(C2670),"",IFERROR(INDEX(ListeSeries!$A$2:$A$1045, MATCH(1, (DatasScan!G2670=ListeSeries!$B$2:$B$1045) * (DatasScan!H2670&gt;=ListeSeries!$D$2:$D$1045) * (DatasScan!H2670&lt;=ListeSeries!$E$2:$E$1045), 0)), "no match"))</f>
        <v/>
      </c>
      <c r="T2670" s="7" t="str" cm="1">
        <f t="array" ref="T2670">IF(ISBLANK(C2670),"",IFERROR(INDEX(ListeSeries!$C$2:$C$1045, MATCH(1, (DatasScan!G2670=ListeSeries!$B$2:$B$1045) * (DatasScan!H2670&gt;=ListeSeries!$D$2:$D$1045) * (DatasScan!H2670&lt;=ListeSeries!$E$2:$E$1045), 0)), "no match"))</f>
        <v/>
      </c>
      <c r="U2670" s="11" t="str" cm="1">
        <f t="array" ref="U2670">IF(ISBLANK(C2670),"",IFERROR(INDEX(ListeSeries!$F$2:$F$1045, MATCH(1, (DatasScan!G2670=ListeSeries!$B$2:$B$1045) * (DatasScan!H2670&gt;=ListeSeries!$D$2:$D$1045) * (DatasScan!H2670&lt;=ListeSeries!$E$2:$E$1045), 0)), "no match"))</f>
        <v/>
      </c>
    </row>
    <row r="2671" spans="1:21" ht="15" customHeight="1" x14ac:dyDescent="0.25">
      <c r="A2671" s="6" t="str">
        <f t="shared" si="415"/>
        <v/>
      </c>
      <c r="B2671" s="272"/>
      <c r="F2671" s="7" t="str">
        <f t="shared" si="418"/>
        <v/>
      </c>
      <c r="G2671" s="21" t="str">
        <f>IF(ISBLANK(C2671),"",_xlfn.XLOOKUP(_xlfn.XLOOKUP(VALUE(LEFT(C2671,4)),Souches!$B$2:$B$15000,Souches!$E$2:$E$15000),Varietes!$B$2:$B$500,Varietes!$C$2:$C$500))</f>
        <v/>
      </c>
      <c r="H2671" s="19" t="str">
        <f>IF(ISBLANK(C2671),"",_xlfn.XLOOKUP(VALUE(LEFT(C2671,4)),Souches!$B$2:$B$15000,Souches!$D$2:$D$15000))</f>
        <v/>
      </c>
      <c r="I2671" s="10" t="str">
        <f t="shared" si="416"/>
        <v/>
      </c>
      <c r="J2671" s="19" t="str">
        <f>IF(I2671="","",INT(('ObjProd (2)'!$C$25-I2671)/7 * (ABS('ObjProd (2)'!$C$25-I2671)&gt;=7)))</f>
        <v/>
      </c>
      <c r="K2671" s="10" t="str">
        <f>IF(I2671="","",
IF(AND(DATEDIF(I2671,'ObjProd (2)'!$C$25,"y")=0,DATEDIF(I2671,'ObjProd (2)'!$C$25,"ym")=0,
   INT(('ObjProd (2)'!$C$25-EDATE(I2671,DATEDIF(I2671,'ObjProd (2)'!$C$25,"y")*12+DATEDIF(I2671,'ObjProd (2)'!$C$25,"ym")))/7)=0),
   "&lt; 1 sem.",
   IF(DATEDIF(I2671,'ObjProd (2)'!$C$25,"y")&gt;0,DATEDIF(I2671,'ObjProd (2)'!$C$25,"y") &amp; " " &amp; IF(DATEDIF(I2671,'ObjProd (2)'!$C$25,"y")=1,"an ","ans "),"") &amp;
   IF(DATEDIF(I2671,'ObjProd (2)'!$C$25,"ym")&gt;0,DATEDIF(I2671,'ObjProd (2)'!$C$25,"ym") &amp; " mois ", "") &amp;
   IF(INT(('ObjProd (2)'!$C$25-EDATE(I2671,DATEDIF(I2671,'ObjProd (2)'!$C$25,"y")*12+DATEDIF(I2671,'ObjProd (2)'!$C$25,"ym")))/7)&gt;0,
      INT(('ObjProd (2)'!$C$25-EDATE(I2671,DATEDIF(I2671,'ObjProd (2)'!$C$25,"y")*12+DATEDIF(I2671,'ObjProd (2)'!$C$25,"ym")))/7) &amp; " sem.",
      "")
)
)</f>
        <v/>
      </c>
      <c r="L2671" s="11" t="str">
        <f t="shared" si="417"/>
        <v/>
      </c>
      <c r="M2671" s="9" t="str">
        <f t="shared" si="413"/>
        <v/>
      </c>
      <c r="N2671" s="9" t="str" cm="1">
        <f t="array" aca="1" ref="N2671" ca="1">LEFT(L2671, IF(ISNUMBER(SUBSTITUTE(_xludf.MID(L2671, 2, 1), ".", ",")), 1, 2))</f>
        <v/>
      </c>
      <c r="O2671" s="19" t="str">
        <f t="shared" ca="1" si="419"/>
        <v/>
      </c>
      <c r="P2671" s="9" t="str">
        <f t="shared" ca="1" si="420"/>
        <v/>
      </c>
      <c r="Q2671" s="9" t="str">
        <f t="shared" ca="1" si="421"/>
        <v/>
      </c>
      <c r="R2671" s="9" t="str">
        <f t="shared" si="414"/>
        <v/>
      </c>
      <c r="S2671" t="str" cm="1">
        <f t="array" ref="S2671">IF(ISBLANK(C2671),"",IFERROR(INDEX(ListeSeries!$A$2:$A$1045, MATCH(1, (DatasScan!G2671=ListeSeries!$B$2:$B$1045) * (DatasScan!H2671&gt;=ListeSeries!$D$2:$D$1045) * (DatasScan!H2671&lt;=ListeSeries!$E$2:$E$1045), 0)), "no match"))</f>
        <v/>
      </c>
      <c r="T2671" s="7" t="str" cm="1">
        <f t="array" ref="T2671">IF(ISBLANK(C2671),"",IFERROR(INDEX(ListeSeries!$C$2:$C$1045, MATCH(1, (DatasScan!G2671=ListeSeries!$B$2:$B$1045) * (DatasScan!H2671&gt;=ListeSeries!$D$2:$D$1045) * (DatasScan!H2671&lt;=ListeSeries!$E$2:$E$1045), 0)), "no match"))</f>
        <v/>
      </c>
      <c r="U2671" s="11" t="str" cm="1">
        <f t="array" ref="U2671">IF(ISBLANK(C2671),"",IFERROR(INDEX(ListeSeries!$F$2:$F$1045, MATCH(1, (DatasScan!G2671=ListeSeries!$B$2:$B$1045) * (DatasScan!H2671&gt;=ListeSeries!$D$2:$D$1045) * (DatasScan!H2671&lt;=ListeSeries!$E$2:$E$1045), 0)), "no match"))</f>
        <v/>
      </c>
    </row>
    <row r="2672" spans="1:21" ht="15" customHeight="1" x14ac:dyDescent="0.25">
      <c r="A2672" s="6" t="str">
        <f t="shared" si="415"/>
        <v/>
      </c>
      <c r="B2672" s="272"/>
      <c r="F2672" s="7" t="str">
        <f t="shared" si="418"/>
        <v/>
      </c>
      <c r="G2672" s="21" t="str">
        <f>IF(ISBLANK(C2672),"",_xlfn.XLOOKUP(_xlfn.XLOOKUP(VALUE(LEFT(C2672,4)),Souches!$B$2:$B$15000,Souches!$E$2:$E$15000),Varietes!$B$2:$B$500,Varietes!$C$2:$C$500))</f>
        <v/>
      </c>
      <c r="H2672" s="19" t="str">
        <f>IF(ISBLANK(C2672),"",_xlfn.XLOOKUP(VALUE(LEFT(C2672,4)),Souches!$B$2:$B$15000,Souches!$D$2:$D$15000))</f>
        <v/>
      </c>
      <c r="I2672" s="10" t="str">
        <f t="shared" si="416"/>
        <v/>
      </c>
      <c r="J2672" s="19" t="str">
        <f>IF(I2672="","",INT(('ObjProd (2)'!$C$25-I2672)/7 * (ABS('ObjProd (2)'!$C$25-I2672)&gt;=7)))</f>
        <v/>
      </c>
      <c r="K2672" s="10" t="str">
        <f>IF(I2672="","",
IF(AND(DATEDIF(I2672,'ObjProd (2)'!$C$25,"y")=0,DATEDIF(I2672,'ObjProd (2)'!$C$25,"ym")=0,
   INT(('ObjProd (2)'!$C$25-EDATE(I2672,DATEDIF(I2672,'ObjProd (2)'!$C$25,"y")*12+DATEDIF(I2672,'ObjProd (2)'!$C$25,"ym")))/7)=0),
   "&lt; 1 sem.",
   IF(DATEDIF(I2672,'ObjProd (2)'!$C$25,"y")&gt;0,DATEDIF(I2672,'ObjProd (2)'!$C$25,"y") &amp; " " &amp; IF(DATEDIF(I2672,'ObjProd (2)'!$C$25,"y")=1,"an ","ans "),"") &amp;
   IF(DATEDIF(I2672,'ObjProd (2)'!$C$25,"ym")&gt;0,DATEDIF(I2672,'ObjProd (2)'!$C$25,"ym") &amp; " mois ", "") &amp;
   IF(INT(('ObjProd (2)'!$C$25-EDATE(I2672,DATEDIF(I2672,'ObjProd (2)'!$C$25,"y")*12+DATEDIF(I2672,'ObjProd (2)'!$C$25,"ym")))/7)&gt;0,
      INT(('ObjProd (2)'!$C$25-EDATE(I2672,DATEDIF(I2672,'ObjProd (2)'!$C$25,"y")*12+DATEDIF(I2672,'ObjProd (2)'!$C$25,"ym")))/7) &amp; " sem.",
      "")
)
)</f>
        <v/>
      </c>
      <c r="L2672" s="11" t="str">
        <f t="shared" si="417"/>
        <v/>
      </c>
      <c r="M2672" s="9" t="str">
        <f t="shared" si="413"/>
        <v/>
      </c>
      <c r="N2672" s="9" t="str" cm="1">
        <f t="array" aca="1" ref="N2672" ca="1">LEFT(L2672, IF(ISNUMBER(SUBSTITUTE(_xludf.MID(L2672, 2, 1), ".", ",")), 1, 2))</f>
        <v/>
      </c>
      <c r="O2672" s="19" t="str">
        <f t="shared" ca="1" si="419"/>
        <v/>
      </c>
      <c r="P2672" s="9" t="str">
        <f t="shared" ca="1" si="420"/>
        <v/>
      </c>
      <c r="Q2672" s="9" t="str">
        <f t="shared" ca="1" si="421"/>
        <v/>
      </c>
      <c r="R2672" s="9" t="str">
        <f t="shared" si="414"/>
        <v/>
      </c>
      <c r="S2672" t="str" cm="1">
        <f t="array" ref="S2672">IF(ISBLANK(C2672),"",IFERROR(INDEX(ListeSeries!$A$2:$A$1045, MATCH(1, (DatasScan!G2672=ListeSeries!$B$2:$B$1045) * (DatasScan!H2672&gt;=ListeSeries!$D$2:$D$1045) * (DatasScan!H2672&lt;=ListeSeries!$E$2:$E$1045), 0)), "no match"))</f>
        <v/>
      </c>
      <c r="T2672" s="7" t="str" cm="1">
        <f t="array" ref="T2672">IF(ISBLANK(C2672),"",IFERROR(INDEX(ListeSeries!$C$2:$C$1045, MATCH(1, (DatasScan!G2672=ListeSeries!$B$2:$B$1045) * (DatasScan!H2672&gt;=ListeSeries!$D$2:$D$1045) * (DatasScan!H2672&lt;=ListeSeries!$E$2:$E$1045), 0)), "no match"))</f>
        <v/>
      </c>
      <c r="U2672" s="11" t="str" cm="1">
        <f t="array" ref="U2672">IF(ISBLANK(C2672),"",IFERROR(INDEX(ListeSeries!$F$2:$F$1045, MATCH(1, (DatasScan!G2672=ListeSeries!$B$2:$B$1045) * (DatasScan!H2672&gt;=ListeSeries!$D$2:$D$1045) * (DatasScan!H2672&lt;=ListeSeries!$E$2:$E$1045), 0)), "no match"))</f>
        <v/>
      </c>
    </row>
    <row r="2673" spans="1:21" ht="15" customHeight="1" x14ac:dyDescent="0.25">
      <c r="A2673" s="6" t="str">
        <f t="shared" si="415"/>
        <v/>
      </c>
      <c r="B2673" s="272"/>
      <c r="F2673" s="7" t="str">
        <f t="shared" si="418"/>
        <v/>
      </c>
      <c r="G2673" s="21" t="str">
        <f>IF(ISBLANK(C2673),"",_xlfn.XLOOKUP(_xlfn.XLOOKUP(VALUE(LEFT(C2673,4)),Souches!$B$2:$B$15000,Souches!$E$2:$E$15000),Varietes!$B$2:$B$500,Varietes!$C$2:$C$500))</f>
        <v/>
      </c>
      <c r="H2673" s="19" t="str">
        <f>IF(ISBLANK(C2673),"",_xlfn.XLOOKUP(VALUE(LEFT(C2673,4)),Souches!$B$2:$B$15000,Souches!$D$2:$D$15000))</f>
        <v/>
      </c>
      <c r="I2673" s="10" t="str">
        <f t="shared" si="416"/>
        <v/>
      </c>
      <c r="J2673" s="19" t="str">
        <f>IF(I2673="","",INT(('ObjProd (2)'!$C$25-I2673)/7 * (ABS('ObjProd (2)'!$C$25-I2673)&gt;=7)))</f>
        <v/>
      </c>
      <c r="K2673" s="10" t="str">
        <f>IF(I2673="","",
IF(AND(DATEDIF(I2673,'ObjProd (2)'!$C$25,"y")=0,DATEDIF(I2673,'ObjProd (2)'!$C$25,"ym")=0,
   INT(('ObjProd (2)'!$C$25-EDATE(I2673,DATEDIF(I2673,'ObjProd (2)'!$C$25,"y")*12+DATEDIF(I2673,'ObjProd (2)'!$C$25,"ym")))/7)=0),
   "&lt; 1 sem.",
   IF(DATEDIF(I2673,'ObjProd (2)'!$C$25,"y")&gt;0,DATEDIF(I2673,'ObjProd (2)'!$C$25,"y") &amp; " " &amp; IF(DATEDIF(I2673,'ObjProd (2)'!$C$25,"y")=1,"an ","ans "),"") &amp;
   IF(DATEDIF(I2673,'ObjProd (2)'!$C$25,"ym")&gt;0,DATEDIF(I2673,'ObjProd (2)'!$C$25,"ym") &amp; " mois ", "") &amp;
   IF(INT(('ObjProd (2)'!$C$25-EDATE(I2673,DATEDIF(I2673,'ObjProd (2)'!$C$25,"y")*12+DATEDIF(I2673,'ObjProd (2)'!$C$25,"ym")))/7)&gt;0,
      INT(('ObjProd (2)'!$C$25-EDATE(I2673,DATEDIF(I2673,'ObjProd (2)'!$C$25,"y")*12+DATEDIF(I2673,'ObjProd (2)'!$C$25,"ym")))/7) &amp; " sem.",
      "")
)
)</f>
        <v/>
      </c>
      <c r="L2673" s="11" t="str">
        <f t="shared" si="417"/>
        <v/>
      </c>
      <c r="M2673" s="9" t="str">
        <f t="shared" si="413"/>
        <v/>
      </c>
      <c r="N2673" s="9" t="str" cm="1">
        <f t="array" aca="1" ref="N2673" ca="1">LEFT(L2673, IF(ISNUMBER(SUBSTITUTE(_xludf.MID(L2673, 2, 1), ".", ",")), 1, 2))</f>
        <v/>
      </c>
      <c r="O2673" s="19" t="str">
        <f t="shared" ca="1" si="419"/>
        <v/>
      </c>
      <c r="P2673" s="9" t="str">
        <f t="shared" ca="1" si="420"/>
        <v/>
      </c>
      <c r="Q2673" s="9" t="str">
        <f t="shared" ca="1" si="421"/>
        <v/>
      </c>
      <c r="R2673" s="9" t="str">
        <f t="shared" si="414"/>
        <v/>
      </c>
      <c r="S2673" t="str" cm="1">
        <f t="array" ref="S2673">IF(ISBLANK(C2673),"",IFERROR(INDEX(ListeSeries!$A$2:$A$1045, MATCH(1, (DatasScan!G2673=ListeSeries!$B$2:$B$1045) * (DatasScan!H2673&gt;=ListeSeries!$D$2:$D$1045) * (DatasScan!H2673&lt;=ListeSeries!$E$2:$E$1045), 0)), "no match"))</f>
        <v/>
      </c>
      <c r="T2673" s="7" t="str" cm="1">
        <f t="array" ref="T2673">IF(ISBLANK(C2673),"",IFERROR(INDEX(ListeSeries!$C$2:$C$1045, MATCH(1, (DatasScan!G2673=ListeSeries!$B$2:$B$1045) * (DatasScan!H2673&gt;=ListeSeries!$D$2:$D$1045) * (DatasScan!H2673&lt;=ListeSeries!$E$2:$E$1045), 0)), "no match"))</f>
        <v/>
      </c>
      <c r="U2673" s="11" t="str" cm="1">
        <f t="array" ref="U2673">IF(ISBLANK(C2673),"",IFERROR(INDEX(ListeSeries!$F$2:$F$1045, MATCH(1, (DatasScan!G2673=ListeSeries!$B$2:$B$1045) * (DatasScan!H2673&gt;=ListeSeries!$D$2:$D$1045) * (DatasScan!H2673&lt;=ListeSeries!$E$2:$E$1045), 0)), "no match"))</f>
        <v/>
      </c>
    </row>
    <row r="2674" spans="1:21" ht="15" customHeight="1" x14ac:dyDescent="0.25">
      <c r="A2674" s="6" t="str">
        <f t="shared" si="415"/>
        <v/>
      </c>
      <c r="B2674" s="272"/>
      <c r="F2674" s="7" t="str">
        <f t="shared" si="418"/>
        <v/>
      </c>
      <c r="G2674" s="21" t="str">
        <f>IF(ISBLANK(C2674),"",_xlfn.XLOOKUP(_xlfn.XLOOKUP(VALUE(LEFT(C2674,4)),Souches!$B$2:$B$15000,Souches!$E$2:$E$15000),Varietes!$B$2:$B$500,Varietes!$C$2:$C$500))</f>
        <v/>
      </c>
      <c r="H2674" s="19" t="str">
        <f>IF(ISBLANK(C2674),"",_xlfn.XLOOKUP(VALUE(LEFT(C2674,4)),Souches!$B$2:$B$15000,Souches!$D$2:$D$15000))</f>
        <v/>
      </c>
      <c r="I2674" s="10" t="str">
        <f t="shared" si="416"/>
        <v/>
      </c>
      <c r="J2674" s="19" t="str">
        <f>IF(I2674="","",INT(('ObjProd (2)'!$C$25-I2674)/7 * (ABS('ObjProd (2)'!$C$25-I2674)&gt;=7)))</f>
        <v/>
      </c>
      <c r="K2674" s="10" t="str">
        <f>IF(I2674="","",
IF(AND(DATEDIF(I2674,'ObjProd (2)'!$C$25,"y")=0,DATEDIF(I2674,'ObjProd (2)'!$C$25,"ym")=0,
   INT(('ObjProd (2)'!$C$25-EDATE(I2674,DATEDIF(I2674,'ObjProd (2)'!$C$25,"y")*12+DATEDIF(I2674,'ObjProd (2)'!$C$25,"ym")))/7)=0),
   "&lt; 1 sem.",
   IF(DATEDIF(I2674,'ObjProd (2)'!$C$25,"y")&gt;0,DATEDIF(I2674,'ObjProd (2)'!$C$25,"y") &amp; " " &amp; IF(DATEDIF(I2674,'ObjProd (2)'!$C$25,"y")=1,"an ","ans "),"") &amp;
   IF(DATEDIF(I2674,'ObjProd (2)'!$C$25,"ym")&gt;0,DATEDIF(I2674,'ObjProd (2)'!$C$25,"ym") &amp; " mois ", "") &amp;
   IF(INT(('ObjProd (2)'!$C$25-EDATE(I2674,DATEDIF(I2674,'ObjProd (2)'!$C$25,"y")*12+DATEDIF(I2674,'ObjProd (2)'!$C$25,"ym")))/7)&gt;0,
      INT(('ObjProd (2)'!$C$25-EDATE(I2674,DATEDIF(I2674,'ObjProd (2)'!$C$25,"y")*12+DATEDIF(I2674,'ObjProd (2)'!$C$25,"ym")))/7) &amp; " sem.",
      "")
)
)</f>
        <v/>
      </c>
      <c r="L2674" s="11" t="str">
        <f t="shared" si="417"/>
        <v/>
      </c>
      <c r="M2674" s="9" t="str">
        <f t="shared" si="413"/>
        <v/>
      </c>
      <c r="N2674" s="9" t="str" cm="1">
        <f t="array" aca="1" ref="N2674" ca="1">LEFT(L2674, IF(ISNUMBER(SUBSTITUTE(_xludf.MID(L2674, 2, 1), ".", ",")), 1, 2))</f>
        <v/>
      </c>
      <c r="O2674" s="19" t="str">
        <f t="shared" ca="1" si="419"/>
        <v/>
      </c>
      <c r="P2674" s="9" t="str">
        <f t="shared" ca="1" si="420"/>
        <v/>
      </c>
      <c r="Q2674" s="9" t="str">
        <f t="shared" ca="1" si="421"/>
        <v/>
      </c>
      <c r="R2674" s="9" t="str">
        <f t="shared" si="414"/>
        <v/>
      </c>
      <c r="S2674" t="str" cm="1">
        <f t="array" ref="S2674">IF(ISBLANK(C2674),"",IFERROR(INDEX(ListeSeries!$A$2:$A$1045, MATCH(1, (DatasScan!G2674=ListeSeries!$B$2:$B$1045) * (DatasScan!H2674&gt;=ListeSeries!$D$2:$D$1045) * (DatasScan!H2674&lt;=ListeSeries!$E$2:$E$1045), 0)), "no match"))</f>
        <v/>
      </c>
      <c r="T2674" s="7" t="str" cm="1">
        <f t="array" ref="T2674">IF(ISBLANK(C2674),"",IFERROR(INDEX(ListeSeries!$C$2:$C$1045, MATCH(1, (DatasScan!G2674=ListeSeries!$B$2:$B$1045) * (DatasScan!H2674&gt;=ListeSeries!$D$2:$D$1045) * (DatasScan!H2674&lt;=ListeSeries!$E$2:$E$1045), 0)), "no match"))</f>
        <v/>
      </c>
      <c r="U2674" s="11" t="str" cm="1">
        <f t="array" ref="U2674">IF(ISBLANK(C2674),"",IFERROR(INDEX(ListeSeries!$F$2:$F$1045, MATCH(1, (DatasScan!G2674=ListeSeries!$B$2:$B$1045) * (DatasScan!H2674&gt;=ListeSeries!$D$2:$D$1045) * (DatasScan!H2674&lt;=ListeSeries!$E$2:$E$1045), 0)), "no match"))</f>
        <v/>
      </c>
    </row>
    <row r="2675" spans="1:21" ht="15" customHeight="1" x14ac:dyDescent="0.25">
      <c r="A2675" s="6" t="str">
        <f t="shared" si="415"/>
        <v/>
      </c>
      <c r="B2675" s="272"/>
      <c r="F2675" s="7" t="str">
        <f t="shared" si="418"/>
        <v/>
      </c>
      <c r="G2675" s="21" t="str">
        <f>IF(ISBLANK(C2675),"",_xlfn.XLOOKUP(_xlfn.XLOOKUP(VALUE(LEFT(C2675,4)),Souches!$B$2:$B$15000,Souches!$E$2:$E$15000),Varietes!$B$2:$B$500,Varietes!$C$2:$C$500))</f>
        <v/>
      </c>
      <c r="H2675" s="19" t="str">
        <f>IF(ISBLANK(C2675),"",_xlfn.XLOOKUP(VALUE(LEFT(C2675,4)),Souches!$B$2:$B$15000,Souches!$D$2:$D$15000))</f>
        <v/>
      </c>
      <c r="I2675" s="10" t="str">
        <f t="shared" si="416"/>
        <v/>
      </c>
      <c r="J2675" s="19" t="str">
        <f>IF(I2675="","",INT(('ObjProd (2)'!$C$25-I2675)/7 * (ABS('ObjProd (2)'!$C$25-I2675)&gt;=7)))</f>
        <v/>
      </c>
      <c r="K2675" s="10" t="str">
        <f>IF(I2675="","",
IF(AND(DATEDIF(I2675,'ObjProd (2)'!$C$25,"y")=0,DATEDIF(I2675,'ObjProd (2)'!$C$25,"ym")=0,
   INT(('ObjProd (2)'!$C$25-EDATE(I2675,DATEDIF(I2675,'ObjProd (2)'!$C$25,"y")*12+DATEDIF(I2675,'ObjProd (2)'!$C$25,"ym")))/7)=0),
   "&lt; 1 sem.",
   IF(DATEDIF(I2675,'ObjProd (2)'!$C$25,"y")&gt;0,DATEDIF(I2675,'ObjProd (2)'!$C$25,"y") &amp; " " &amp; IF(DATEDIF(I2675,'ObjProd (2)'!$C$25,"y")=1,"an ","ans "),"") &amp;
   IF(DATEDIF(I2675,'ObjProd (2)'!$C$25,"ym")&gt;0,DATEDIF(I2675,'ObjProd (2)'!$C$25,"ym") &amp; " mois ", "") &amp;
   IF(INT(('ObjProd (2)'!$C$25-EDATE(I2675,DATEDIF(I2675,'ObjProd (2)'!$C$25,"y")*12+DATEDIF(I2675,'ObjProd (2)'!$C$25,"ym")))/7)&gt;0,
      INT(('ObjProd (2)'!$C$25-EDATE(I2675,DATEDIF(I2675,'ObjProd (2)'!$C$25,"y")*12+DATEDIF(I2675,'ObjProd (2)'!$C$25,"ym")))/7) &amp; " sem.",
      "")
)
)</f>
        <v/>
      </c>
      <c r="L2675" s="11" t="str">
        <f t="shared" si="417"/>
        <v/>
      </c>
      <c r="M2675" s="9" t="str">
        <f t="shared" si="413"/>
        <v/>
      </c>
      <c r="N2675" s="9" t="str" cm="1">
        <f t="array" aca="1" ref="N2675" ca="1">LEFT(L2675, IF(ISNUMBER(SUBSTITUTE(_xludf.MID(L2675, 2, 1), ".", ",")), 1, 2))</f>
        <v/>
      </c>
      <c r="O2675" s="19" t="str">
        <f t="shared" ca="1" si="419"/>
        <v/>
      </c>
      <c r="P2675" s="9" t="str">
        <f t="shared" ca="1" si="420"/>
        <v/>
      </c>
      <c r="Q2675" s="9" t="str">
        <f t="shared" ca="1" si="421"/>
        <v/>
      </c>
      <c r="R2675" s="9" t="str">
        <f t="shared" si="414"/>
        <v/>
      </c>
      <c r="S2675" t="str" cm="1">
        <f t="array" ref="S2675">IF(ISBLANK(C2675),"",IFERROR(INDEX(ListeSeries!$A$2:$A$1045, MATCH(1, (DatasScan!G2675=ListeSeries!$B$2:$B$1045) * (DatasScan!H2675&gt;=ListeSeries!$D$2:$D$1045) * (DatasScan!H2675&lt;=ListeSeries!$E$2:$E$1045), 0)), "no match"))</f>
        <v/>
      </c>
      <c r="T2675" s="7" t="str" cm="1">
        <f t="array" ref="T2675">IF(ISBLANK(C2675),"",IFERROR(INDEX(ListeSeries!$C$2:$C$1045, MATCH(1, (DatasScan!G2675=ListeSeries!$B$2:$B$1045) * (DatasScan!H2675&gt;=ListeSeries!$D$2:$D$1045) * (DatasScan!H2675&lt;=ListeSeries!$E$2:$E$1045), 0)), "no match"))</f>
        <v/>
      </c>
      <c r="U2675" s="11" t="str" cm="1">
        <f t="array" ref="U2675">IF(ISBLANK(C2675),"",IFERROR(INDEX(ListeSeries!$F$2:$F$1045, MATCH(1, (DatasScan!G2675=ListeSeries!$B$2:$B$1045) * (DatasScan!H2675&gt;=ListeSeries!$D$2:$D$1045) * (DatasScan!H2675&lt;=ListeSeries!$E$2:$E$1045), 0)), "no match"))</f>
        <v/>
      </c>
    </row>
    <row r="2676" spans="1:21" ht="15" customHeight="1" x14ac:dyDescent="0.25">
      <c r="A2676" s="6" t="str">
        <f t="shared" si="415"/>
        <v/>
      </c>
      <c r="B2676" s="272"/>
      <c r="F2676" s="7" t="str">
        <f t="shared" si="418"/>
        <v/>
      </c>
      <c r="G2676" s="21" t="str">
        <f>IF(ISBLANK(C2676),"",_xlfn.XLOOKUP(_xlfn.XLOOKUP(VALUE(LEFT(C2676,4)),Souches!$B$2:$B$15000,Souches!$E$2:$E$15000),Varietes!$B$2:$B$500,Varietes!$C$2:$C$500))</f>
        <v/>
      </c>
      <c r="H2676" s="19" t="str">
        <f>IF(ISBLANK(C2676),"",_xlfn.XLOOKUP(VALUE(LEFT(C2676,4)),Souches!$B$2:$B$15000,Souches!$D$2:$D$15000))</f>
        <v/>
      </c>
      <c r="I2676" s="10" t="str">
        <f t="shared" si="416"/>
        <v/>
      </c>
      <c r="J2676" s="19" t="str">
        <f>IF(I2676="","",INT(('ObjProd (2)'!$C$25-I2676)/7 * (ABS('ObjProd (2)'!$C$25-I2676)&gt;=7)))</f>
        <v/>
      </c>
      <c r="K2676" s="10" t="str">
        <f>IF(I2676="","",
IF(AND(DATEDIF(I2676,'ObjProd (2)'!$C$25,"y")=0,DATEDIF(I2676,'ObjProd (2)'!$C$25,"ym")=0,
   INT(('ObjProd (2)'!$C$25-EDATE(I2676,DATEDIF(I2676,'ObjProd (2)'!$C$25,"y")*12+DATEDIF(I2676,'ObjProd (2)'!$C$25,"ym")))/7)=0),
   "&lt; 1 sem.",
   IF(DATEDIF(I2676,'ObjProd (2)'!$C$25,"y")&gt;0,DATEDIF(I2676,'ObjProd (2)'!$C$25,"y") &amp; " " &amp; IF(DATEDIF(I2676,'ObjProd (2)'!$C$25,"y")=1,"an ","ans "),"") &amp;
   IF(DATEDIF(I2676,'ObjProd (2)'!$C$25,"ym")&gt;0,DATEDIF(I2676,'ObjProd (2)'!$C$25,"ym") &amp; " mois ", "") &amp;
   IF(INT(('ObjProd (2)'!$C$25-EDATE(I2676,DATEDIF(I2676,'ObjProd (2)'!$C$25,"y")*12+DATEDIF(I2676,'ObjProd (2)'!$C$25,"ym")))/7)&gt;0,
      INT(('ObjProd (2)'!$C$25-EDATE(I2676,DATEDIF(I2676,'ObjProd (2)'!$C$25,"y")*12+DATEDIF(I2676,'ObjProd (2)'!$C$25,"ym")))/7) &amp; " sem.",
      "")
)
)</f>
        <v/>
      </c>
      <c r="L2676" s="11" t="str">
        <f t="shared" si="417"/>
        <v/>
      </c>
      <c r="M2676" s="9" t="str">
        <f t="shared" si="413"/>
        <v/>
      </c>
      <c r="N2676" s="9" t="str" cm="1">
        <f t="array" aca="1" ref="N2676" ca="1">LEFT(L2676, IF(ISNUMBER(SUBSTITUTE(_xludf.MID(L2676, 2, 1), ".", ",")), 1, 2))</f>
        <v/>
      </c>
      <c r="O2676" s="19" t="str">
        <f t="shared" ca="1" si="419"/>
        <v/>
      </c>
      <c r="P2676" s="9" t="str">
        <f t="shared" ca="1" si="420"/>
        <v/>
      </c>
      <c r="Q2676" s="9" t="str">
        <f t="shared" ca="1" si="421"/>
        <v/>
      </c>
      <c r="R2676" s="9" t="str">
        <f t="shared" si="414"/>
        <v/>
      </c>
      <c r="S2676" t="str" cm="1">
        <f t="array" ref="S2676">IF(ISBLANK(C2676),"",IFERROR(INDEX(ListeSeries!$A$2:$A$1045, MATCH(1, (DatasScan!G2676=ListeSeries!$B$2:$B$1045) * (DatasScan!H2676&gt;=ListeSeries!$D$2:$D$1045) * (DatasScan!H2676&lt;=ListeSeries!$E$2:$E$1045), 0)), "no match"))</f>
        <v/>
      </c>
      <c r="T2676" s="7" t="str" cm="1">
        <f t="array" ref="T2676">IF(ISBLANK(C2676),"",IFERROR(INDEX(ListeSeries!$C$2:$C$1045, MATCH(1, (DatasScan!G2676=ListeSeries!$B$2:$B$1045) * (DatasScan!H2676&gt;=ListeSeries!$D$2:$D$1045) * (DatasScan!H2676&lt;=ListeSeries!$E$2:$E$1045), 0)), "no match"))</f>
        <v/>
      </c>
      <c r="U2676" s="11" t="str" cm="1">
        <f t="array" ref="U2676">IF(ISBLANK(C2676),"",IFERROR(INDEX(ListeSeries!$F$2:$F$1045, MATCH(1, (DatasScan!G2676=ListeSeries!$B$2:$B$1045) * (DatasScan!H2676&gt;=ListeSeries!$D$2:$D$1045) * (DatasScan!H2676&lt;=ListeSeries!$E$2:$E$1045), 0)), "no match"))</f>
        <v/>
      </c>
    </row>
    <row r="2677" spans="1:21" ht="15" customHeight="1" x14ac:dyDescent="0.25">
      <c r="A2677" s="6" t="str">
        <f t="shared" si="415"/>
        <v/>
      </c>
      <c r="B2677" s="272"/>
      <c r="F2677" s="7" t="str">
        <f t="shared" si="418"/>
        <v/>
      </c>
      <c r="G2677" s="21" t="str">
        <f>IF(ISBLANK(C2677),"",_xlfn.XLOOKUP(_xlfn.XLOOKUP(VALUE(LEFT(C2677,4)),Souches!$B$2:$B$15000,Souches!$E$2:$E$15000),Varietes!$B$2:$B$500,Varietes!$C$2:$C$500))</f>
        <v/>
      </c>
      <c r="H2677" s="19" t="str">
        <f>IF(ISBLANK(C2677),"",_xlfn.XLOOKUP(VALUE(LEFT(C2677,4)),Souches!$B$2:$B$15000,Souches!$D$2:$D$15000))</f>
        <v/>
      </c>
      <c r="I2677" s="10" t="str">
        <f t="shared" si="416"/>
        <v/>
      </c>
      <c r="J2677" s="19" t="str">
        <f>IF(I2677="","",INT(('ObjProd (2)'!$C$25-I2677)/7 * (ABS('ObjProd (2)'!$C$25-I2677)&gt;=7)))</f>
        <v/>
      </c>
      <c r="K2677" s="10" t="str">
        <f>IF(I2677="","",
IF(AND(DATEDIF(I2677,'ObjProd (2)'!$C$25,"y")=0,DATEDIF(I2677,'ObjProd (2)'!$C$25,"ym")=0,
   INT(('ObjProd (2)'!$C$25-EDATE(I2677,DATEDIF(I2677,'ObjProd (2)'!$C$25,"y")*12+DATEDIF(I2677,'ObjProd (2)'!$C$25,"ym")))/7)=0),
   "&lt; 1 sem.",
   IF(DATEDIF(I2677,'ObjProd (2)'!$C$25,"y")&gt;0,DATEDIF(I2677,'ObjProd (2)'!$C$25,"y") &amp; " " &amp; IF(DATEDIF(I2677,'ObjProd (2)'!$C$25,"y")=1,"an ","ans "),"") &amp;
   IF(DATEDIF(I2677,'ObjProd (2)'!$C$25,"ym")&gt;0,DATEDIF(I2677,'ObjProd (2)'!$C$25,"ym") &amp; " mois ", "") &amp;
   IF(INT(('ObjProd (2)'!$C$25-EDATE(I2677,DATEDIF(I2677,'ObjProd (2)'!$C$25,"y")*12+DATEDIF(I2677,'ObjProd (2)'!$C$25,"ym")))/7)&gt;0,
      INT(('ObjProd (2)'!$C$25-EDATE(I2677,DATEDIF(I2677,'ObjProd (2)'!$C$25,"y")*12+DATEDIF(I2677,'ObjProd (2)'!$C$25,"ym")))/7) &amp; " sem.",
      "")
)
)</f>
        <v/>
      </c>
      <c r="L2677" s="11" t="str">
        <f t="shared" si="417"/>
        <v/>
      </c>
      <c r="M2677" s="9" t="str">
        <f t="shared" si="413"/>
        <v/>
      </c>
      <c r="N2677" s="9" t="str" cm="1">
        <f t="array" aca="1" ref="N2677" ca="1">LEFT(L2677, IF(ISNUMBER(SUBSTITUTE(_xludf.MID(L2677, 2, 1), ".", ",")), 1, 2))</f>
        <v/>
      </c>
      <c r="O2677" s="19" t="str">
        <f t="shared" ca="1" si="419"/>
        <v/>
      </c>
      <c r="P2677" s="9" t="str">
        <f t="shared" ca="1" si="420"/>
        <v/>
      </c>
      <c r="Q2677" s="9" t="str">
        <f t="shared" ca="1" si="421"/>
        <v/>
      </c>
      <c r="R2677" s="9" t="str">
        <f t="shared" si="414"/>
        <v/>
      </c>
      <c r="S2677" t="str" cm="1">
        <f t="array" ref="S2677">IF(ISBLANK(C2677),"",IFERROR(INDEX(ListeSeries!$A$2:$A$1045, MATCH(1, (DatasScan!G2677=ListeSeries!$B$2:$B$1045) * (DatasScan!H2677&gt;=ListeSeries!$D$2:$D$1045) * (DatasScan!H2677&lt;=ListeSeries!$E$2:$E$1045), 0)), "no match"))</f>
        <v/>
      </c>
      <c r="T2677" s="7" t="str" cm="1">
        <f t="array" ref="T2677">IF(ISBLANK(C2677),"",IFERROR(INDEX(ListeSeries!$C$2:$C$1045, MATCH(1, (DatasScan!G2677=ListeSeries!$B$2:$B$1045) * (DatasScan!H2677&gt;=ListeSeries!$D$2:$D$1045) * (DatasScan!H2677&lt;=ListeSeries!$E$2:$E$1045), 0)), "no match"))</f>
        <v/>
      </c>
      <c r="U2677" s="11" t="str" cm="1">
        <f t="array" ref="U2677">IF(ISBLANK(C2677),"",IFERROR(INDEX(ListeSeries!$F$2:$F$1045, MATCH(1, (DatasScan!G2677=ListeSeries!$B$2:$B$1045) * (DatasScan!H2677&gt;=ListeSeries!$D$2:$D$1045) * (DatasScan!H2677&lt;=ListeSeries!$E$2:$E$1045), 0)), "no match"))</f>
        <v/>
      </c>
    </row>
    <row r="2678" spans="1:21" ht="15" customHeight="1" x14ac:dyDescent="0.25">
      <c r="A2678" s="6" t="str">
        <f t="shared" si="415"/>
        <v/>
      </c>
      <c r="B2678" s="272"/>
      <c r="F2678" s="7" t="str">
        <f t="shared" si="418"/>
        <v/>
      </c>
      <c r="G2678" s="21" t="str">
        <f>IF(ISBLANK(C2678),"",_xlfn.XLOOKUP(_xlfn.XLOOKUP(VALUE(LEFT(C2678,4)),Souches!$B$2:$B$15000,Souches!$E$2:$E$15000),Varietes!$B$2:$B$500,Varietes!$C$2:$C$500))</f>
        <v/>
      </c>
      <c r="H2678" s="19" t="str">
        <f>IF(ISBLANK(C2678),"",_xlfn.XLOOKUP(VALUE(LEFT(C2678,4)),Souches!$B$2:$B$15000,Souches!$D$2:$D$15000))</f>
        <v/>
      </c>
      <c r="I2678" s="10" t="str">
        <f t="shared" si="416"/>
        <v/>
      </c>
      <c r="J2678" s="19" t="str">
        <f>IF(I2678="","",INT(('ObjProd (2)'!$C$25-I2678)/7 * (ABS('ObjProd (2)'!$C$25-I2678)&gt;=7)))</f>
        <v/>
      </c>
      <c r="K2678" s="10" t="str">
        <f>IF(I2678="","",
IF(AND(DATEDIF(I2678,'ObjProd (2)'!$C$25,"y")=0,DATEDIF(I2678,'ObjProd (2)'!$C$25,"ym")=0,
   INT(('ObjProd (2)'!$C$25-EDATE(I2678,DATEDIF(I2678,'ObjProd (2)'!$C$25,"y")*12+DATEDIF(I2678,'ObjProd (2)'!$C$25,"ym")))/7)=0),
   "&lt; 1 sem.",
   IF(DATEDIF(I2678,'ObjProd (2)'!$C$25,"y")&gt;0,DATEDIF(I2678,'ObjProd (2)'!$C$25,"y") &amp; " " &amp; IF(DATEDIF(I2678,'ObjProd (2)'!$C$25,"y")=1,"an ","ans "),"") &amp;
   IF(DATEDIF(I2678,'ObjProd (2)'!$C$25,"ym")&gt;0,DATEDIF(I2678,'ObjProd (2)'!$C$25,"ym") &amp; " mois ", "") &amp;
   IF(INT(('ObjProd (2)'!$C$25-EDATE(I2678,DATEDIF(I2678,'ObjProd (2)'!$C$25,"y")*12+DATEDIF(I2678,'ObjProd (2)'!$C$25,"ym")))/7)&gt;0,
      INT(('ObjProd (2)'!$C$25-EDATE(I2678,DATEDIF(I2678,'ObjProd (2)'!$C$25,"y")*12+DATEDIF(I2678,'ObjProd (2)'!$C$25,"ym")))/7) &amp; " sem.",
      "")
)
)</f>
        <v/>
      </c>
      <c r="L2678" s="11" t="str">
        <f t="shared" si="417"/>
        <v/>
      </c>
      <c r="M2678" s="9" t="str">
        <f t="shared" si="413"/>
        <v/>
      </c>
      <c r="N2678" s="9" t="str" cm="1">
        <f t="array" aca="1" ref="N2678" ca="1">LEFT(L2678, IF(ISNUMBER(SUBSTITUTE(_xludf.MID(L2678, 2, 1), ".", ",")), 1, 2))</f>
        <v/>
      </c>
      <c r="O2678" s="19" t="str">
        <f t="shared" ca="1" si="419"/>
        <v/>
      </c>
      <c r="P2678" s="9" t="str">
        <f t="shared" ca="1" si="420"/>
        <v/>
      </c>
      <c r="Q2678" s="9" t="str">
        <f t="shared" ca="1" si="421"/>
        <v/>
      </c>
      <c r="R2678" s="9" t="str">
        <f t="shared" si="414"/>
        <v/>
      </c>
      <c r="S2678" t="str" cm="1">
        <f t="array" ref="S2678">IF(ISBLANK(C2678),"",IFERROR(INDEX(ListeSeries!$A$2:$A$1045, MATCH(1, (DatasScan!G2678=ListeSeries!$B$2:$B$1045) * (DatasScan!H2678&gt;=ListeSeries!$D$2:$D$1045) * (DatasScan!H2678&lt;=ListeSeries!$E$2:$E$1045), 0)), "no match"))</f>
        <v/>
      </c>
      <c r="T2678" s="7" t="str" cm="1">
        <f t="array" ref="T2678">IF(ISBLANK(C2678),"",IFERROR(INDEX(ListeSeries!$C$2:$C$1045, MATCH(1, (DatasScan!G2678=ListeSeries!$B$2:$B$1045) * (DatasScan!H2678&gt;=ListeSeries!$D$2:$D$1045) * (DatasScan!H2678&lt;=ListeSeries!$E$2:$E$1045), 0)), "no match"))</f>
        <v/>
      </c>
      <c r="U2678" s="11" t="str" cm="1">
        <f t="array" ref="U2678">IF(ISBLANK(C2678),"",IFERROR(INDEX(ListeSeries!$F$2:$F$1045, MATCH(1, (DatasScan!G2678=ListeSeries!$B$2:$B$1045) * (DatasScan!H2678&gt;=ListeSeries!$D$2:$D$1045) * (DatasScan!H2678&lt;=ListeSeries!$E$2:$E$1045), 0)), "no match"))</f>
        <v/>
      </c>
    </row>
    <row r="2679" spans="1:21" ht="15" customHeight="1" x14ac:dyDescent="0.25">
      <c r="A2679" s="6" t="str">
        <f t="shared" si="415"/>
        <v/>
      </c>
      <c r="B2679" s="272"/>
      <c r="F2679" s="7" t="str">
        <f t="shared" si="418"/>
        <v/>
      </c>
      <c r="G2679" s="21" t="str">
        <f>IF(ISBLANK(C2679),"",_xlfn.XLOOKUP(_xlfn.XLOOKUP(VALUE(LEFT(C2679,4)),Souches!$B$2:$B$15000,Souches!$E$2:$E$15000),Varietes!$B$2:$B$500,Varietes!$C$2:$C$500))</f>
        <v/>
      </c>
      <c r="H2679" s="19" t="str">
        <f>IF(ISBLANK(C2679),"",_xlfn.XLOOKUP(VALUE(LEFT(C2679,4)),Souches!$B$2:$B$15000,Souches!$D$2:$D$15000))</f>
        <v/>
      </c>
      <c r="I2679" s="10" t="str">
        <f t="shared" si="416"/>
        <v/>
      </c>
      <c r="J2679" s="19" t="str">
        <f>IF(I2679="","",INT(('ObjProd (2)'!$C$25-I2679)/7 * (ABS('ObjProd (2)'!$C$25-I2679)&gt;=7)))</f>
        <v/>
      </c>
      <c r="K2679" s="10" t="str">
        <f>IF(I2679="","",
IF(AND(DATEDIF(I2679,'ObjProd (2)'!$C$25,"y")=0,DATEDIF(I2679,'ObjProd (2)'!$C$25,"ym")=0,
   INT(('ObjProd (2)'!$C$25-EDATE(I2679,DATEDIF(I2679,'ObjProd (2)'!$C$25,"y")*12+DATEDIF(I2679,'ObjProd (2)'!$C$25,"ym")))/7)=0),
   "&lt; 1 sem.",
   IF(DATEDIF(I2679,'ObjProd (2)'!$C$25,"y")&gt;0,DATEDIF(I2679,'ObjProd (2)'!$C$25,"y") &amp; " " &amp; IF(DATEDIF(I2679,'ObjProd (2)'!$C$25,"y")=1,"an ","ans "),"") &amp;
   IF(DATEDIF(I2679,'ObjProd (2)'!$C$25,"ym")&gt;0,DATEDIF(I2679,'ObjProd (2)'!$C$25,"ym") &amp; " mois ", "") &amp;
   IF(INT(('ObjProd (2)'!$C$25-EDATE(I2679,DATEDIF(I2679,'ObjProd (2)'!$C$25,"y")*12+DATEDIF(I2679,'ObjProd (2)'!$C$25,"ym")))/7)&gt;0,
      INT(('ObjProd (2)'!$C$25-EDATE(I2679,DATEDIF(I2679,'ObjProd (2)'!$C$25,"y")*12+DATEDIF(I2679,'ObjProd (2)'!$C$25,"ym")))/7) &amp; " sem.",
      "")
)
)</f>
        <v/>
      </c>
      <c r="L2679" s="11" t="str">
        <f t="shared" si="417"/>
        <v/>
      </c>
      <c r="M2679" s="9" t="str">
        <f t="shared" si="413"/>
        <v/>
      </c>
      <c r="N2679" s="9" t="str" cm="1">
        <f t="array" aca="1" ref="N2679" ca="1">LEFT(L2679, IF(ISNUMBER(SUBSTITUTE(_xludf.MID(L2679, 2, 1), ".", ",")), 1, 2))</f>
        <v/>
      </c>
      <c r="O2679" s="19" t="str">
        <f t="shared" ca="1" si="419"/>
        <v/>
      </c>
      <c r="P2679" s="9" t="str">
        <f t="shared" ca="1" si="420"/>
        <v/>
      </c>
      <c r="Q2679" s="9" t="str">
        <f t="shared" ca="1" si="421"/>
        <v/>
      </c>
      <c r="R2679" s="9" t="str">
        <f t="shared" si="414"/>
        <v/>
      </c>
      <c r="S2679" t="str" cm="1">
        <f t="array" ref="S2679">IF(ISBLANK(C2679),"",IFERROR(INDEX(ListeSeries!$A$2:$A$1045, MATCH(1, (DatasScan!G2679=ListeSeries!$B$2:$B$1045) * (DatasScan!H2679&gt;=ListeSeries!$D$2:$D$1045) * (DatasScan!H2679&lt;=ListeSeries!$E$2:$E$1045), 0)), "no match"))</f>
        <v/>
      </c>
      <c r="T2679" s="7" t="str" cm="1">
        <f t="array" ref="T2679">IF(ISBLANK(C2679),"",IFERROR(INDEX(ListeSeries!$C$2:$C$1045, MATCH(1, (DatasScan!G2679=ListeSeries!$B$2:$B$1045) * (DatasScan!H2679&gt;=ListeSeries!$D$2:$D$1045) * (DatasScan!H2679&lt;=ListeSeries!$E$2:$E$1045), 0)), "no match"))</f>
        <v/>
      </c>
      <c r="U2679" s="11" t="str" cm="1">
        <f t="array" ref="U2679">IF(ISBLANK(C2679),"",IFERROR(INDEX(ListeSeries!$F$2:$F$1045, MATCH(1, (DatasScan!G2679=ListeSeries!$B$2:$B$1045) * (DatasScan!H2679&gt;=ListeSeries!$D$2:$D$1045) * (DatasScan!H2679&lt;=ListeSeries!$E$2:$E$1045), 0)), "no match"))</f>
        <v/>
      </c>
    </row>
    <row r="2680" spans="1:21" ht="15" customHeight="1" x14ac:dyDescent="0.25">
      <c r="A2680" s="6" t="str">
        <f t="shared" si="415"/>
        <v/>
      </c>
      <c r="B2680" s="272"/>
      <c r="F2680" s="7" t="str">
        <f t="shared" si="418"/>
        <v/>
      </c>
      <c r="G2680" s="21" t="str">
        <f>IF(ISBLANK(C2680),"",_xlfn.XLOOKUP(_xlfn.XLOOKUP(VALUE(LEFT(C2680,4)),Souches!$B$2:$B$15000,Souches!$E$2:$E$15000),Varietes!$B$2:$B$500,Varietes!$C$2:$C$500))</f>
        <v/>
      </c>
      <c r="H2680" s="19" t="str">
        <f>IF(ISBLANK(C2680),"",_xlfn.XLOOKUP(VALUE(LEFT(C2680,4)),Souches!$B$2:$B$15000,Souches!$D$2:$D$15000))</f>
        <v/>
      </c>
      <c r="I2680" s="10" t="str">
        <f t="shared" si="416"/>
        <v/>
      </c>
      <c r="J2680" s="19" t="str">
        <f>IF(I2680="","",INT(('ObjProd (2)'!$C$25-I2680)/7 * (ABS('ObjProd (2)'!$C$25-I2680)&gt;=7)))</f>
        <v/>
      </c>
      <c r="K2680" s="10" t="str">
        <f>IF(I2680="","",
IF(AND(DATEDIF(I2680,'ObjProd (2)'!$C$25,"y")=0,DATEDIF(I2680,'ObjProd (2)'!$C$25,"ym")=0,
   INT(('ObjProd (2)'!$C$25-EDATE(I2680,DATEDIF(I2680,'ObjProd (2)'!$C$25,"y")*12+DATEDIF(I2680,'ObjProd (2)'!$C$25,"ym")))/7)=0),
   "&lt; 1 sem.",
   IF(DATEDIF(I2680,'ObjProd (2)'!$C$25,"y")&gt;0,DATEDIF(I2680,'ObjProd (2)'!$C$25,"y") &amp; " " &amp; IF(DATEDIF(I2680,'ObjProd (2)'!$C$25,"y")=1,"an ","ans "),"") &amp;
   IF(DATEDIF(I2680,'ObjProd (2)'!$C$25,"ym")&gt;0,DATEDIF(I2680,'ObjProd (2)'!$C$25,"ym") &amp; " mois ", "") &amp;
   IF(INT(('ObjProd (2)'!$C$25-EDATE(I2680,DATEDIF(I2680,'ObjProd (2)'!$C$25,"y")*12+DATEDIF(I2680,'ObjProd (2)'!$C$25,"ym")))/7)&gt;0,
      INT(('ObjProd (2)'!$C$25-EDATE(I2680,DATEDIF(I2680,'ObjProd (2)'!$C$25,"y")*12+DATEDIF(I2680,'ObjProd (2)'!$C$25,"ym")))/7) &amp; " sem.",
      "")
)
)</f>
        <v/>
      </c>
      <c r="L2680" s="11" t="str">
        <f t="shared" si="417"/>
        <v/>
      </c>
      <c r="M2680" s="9" t="str">
        <f t="shared" si="413"/>
        <v/>
      </c>
      <c r="N2680" s="9" t="str" cm="1">
        <f t="array" aca="1" ref="N2680" ca="1">LEFT(L2680, IF(ISNUMBER(SUBSTITUTE(_xludf.MID(L2680, 2, 1), ".", ",")), 1, 2))</f>
        <v/>
      </c>
      <c r="O2680" s="19" t="str">
        <f t="shared" ca="1" si="419"/>
        <v/>
      </c>
      <c r="P2680" s="9" t="str">
        <f t="shared" ca="1" si="420"/>
        <v/>
      </c>
      <c r="Q2680" s="9" t="str">
        <f t="shared" ca="1" si="421"/>
        <v/>
      </c>
      <c r="R2680" s="9" t="str">
        <f t="shared" si="414"/>
        <v/>
      </c>
      <c r="S2680" t="str" cm="1">
        <f t="array" ref="S2680">IF(ISBLANK(C2680),"",IFERROR(INDEX(ListeSeries!$A$2:$A$1045, MATCH(1, (DatasScan!G2680=ListeSeries!$B$2:$B$1045) * (DatasScan!H2680&gt;=ListeSeries!$D$2:$D$1045) * (DatasScan!H2680&lt;=ListeSeries!$E$2:$E$1045), 0)), "no match"))</f>
        <v/>
      </c>
      <c r="T2680" s="7" t="str" cm="1">
        <f t="array" ref="T2680">IF(ISBLANK(C2680),"",IFERROR(INDEX(ListeSeries!$C$2:$C$1045, MATCH(1, (DatasScan!G2680=ListeSeries!$B$2:$B$1045) * (DatasScan!H2680&gt;=ListeSeries!$D$2:$D$1045) * (DatasScan!H2680&lt;=ListeSeries!$E$2:$E$1045), 0)), "no match"))</f>
        <v/>
      </c>
      <c r="U2680" s="11" t="str" cm="1">
        <f t="array" ref="U2680">IF(ISBLANK(C2680),"",IFERROR(INDEX(ListeSeries!$F$2:$F$1045, MATCH(1, (DatasScan!G2680=ListeSeries!$B$2:$B$1045) * (DatasScan!H2680&gt;=ListeSeries!$D$2:$D$1045) * (DatasScan!H2680&lt;=ListeSeries!$E$2:$E$1045), 0)), "no match"))</f>
        <v/>
      </c>
    </row>
    <row r="2681" spans="1:21" ht="15" customHeight="1" x14ac:dyDescent="0.25">
      <c r="A2681" s="6" t="str">
        <f t="shared" si="415"/>
        <v/>
      </c>
      <c r="B2681" s="272"/>
      <c r="F2681" s="7" t="str">
        <f t="shared" si="418"/>
        <v/>
      </c>
      <c r="G2681" s="21" t="str">
        <f>IF(ISBLANK(C2681),"",_xlfn.XLOOKUP(_xlfn.XLOOKUP(VALUE(LEFT(C2681,4)),Souches!$B$2:$B$15000,Souches!$E$2:$E$15000),Varietes!$B$2:$B$500,Varietes!$C$2:$C$500))</f>
        <v/>
      </c>
      <c r="H2681" s="19" t="str">
        <f>IF(ISBLANK(C2681),"",_xlfn.XLOOKUP(VALUE(LEFT(C2681,4)),Souches!$B$2:$B$15000,Souches!$D$2:$D$15000))</f>
        <v/>
      </c>
      <c r="I2681" s="10" t="str">
        <f t="shared" si="416"/>
        <v/>
      </c>
      <c r="J2681" s="19" t="str">
        <f>IF(I2681="","",INT(('ObjProd (2)'!$C$25-I2681)/7 * (ABS('ObjProd (2)'!$C$25-I2681)&gt;=7)))</f>
        <v/>
      </c>
      <c r="K2681" s="10" t="str">
        <f>IF(I2681="","",
IF(AND(DATEDIF(I2681,'ObjProd (2)'!$C$25,"y")=0,DATEDIF(I2681,'ObjProd (2)'!$C$25,"ym")=0,
   INT(('ObjProd (2)'!$C$25-EDATE(I2681,DATEDIF(I2681,'ObjProd (2)'!$C$25,"y")*12+DATEDIF(I2681,'ObjProd (2)'!$C$25,"ym")))/7)=0),
   "&lt; 1 sem.",
   IF(DATEDIF(I2681,'ObjProd (2)'!$C$25,"y")&gt;0,DATEDIF(I2681,'ObjProd (2)'!$C$25,"y") &amp; " " &amp; IF(DATEDIF(I2681,'ObjProd (2)'!$C$25,"y")=1,"an ","ans "),"") &amp;
   IF(DATEDIF(I2681,'ObjProd (2)'!$C$25,"ym")&gt;0,DATEDIF(I2681,'ObjProd (2)'!$C$25,"ym") &amp; " mois ", "") &amp;
   IF(INT(('ObjProd (2)'!$C$25-EDATE(I2681,DATEDIF(I2681,'ObjProd (2)'!$C$25,"y")*12+DATEDIF(I2681,'ObjProd (2)'!$C$25,"ym")))/7)&gt;0,
      INT(('ObjProd (2)'!$C$25-EDATE(I2681,DATEDIF(I2681,'ObjProd (2)'!$C$25,"y")*12+DATEDIF(I2681,'ObjProd (2)'!$C$25,"ym")))/7) &amp; " sem.",
      "")
)
)</f>
        <v/>
      </c>
      <c r="L2681" s="11" t="str">
        <f t="shared" si="417"/>
        <v/>
      </c>
      <c r="M2681" s="9" t="str">
        <f t="shared" si="413"/>
        <v/>
      </c>
      <c r="N2681" s="9" t="str" cm="1">
        <f t="array" aca="1" ref="N2681" ca="1">LEFT(L2681, IF(ISNUMBER(SUBSTITUTE(_xludf.MID(L2681, 2, 1), ".", ",")), 1, 2))</f>
        <v/>
      </c>
      <c r="O2681" s="19" t="str">
        <f t="shared" ca="1" si="419"/>
        <v/>
      </c>
      <c r="P2681" s="9" t="str">
        <f t="shared" ca="1" si="420"/>
        <v/>
      </c>
      <c r="Q2681" s="9" t="str">
        <f t="shared" ca="1" si="421"/>
        <v/>
      </c>
      <c r="R2681" s="9" t="str">
        <f t="shared" si="414"/>
        <v/>
      </c>
      <c r="S2681" t="str" cm="1">
        <f t="array" ref="S2681">IF(ISBLANK(C2681),"",IFERROR(INDEX(ListeSeries!$A$2:$A$1045, MATCH(1, (DatasScan!G2681=ListeSeries!$B$2:$B$1045) * (DatasScan!H2681&gt;=ListeSeries!$D$2:$D$1045) * (DatasScan!H2681&lt;=ListeSeries!$E$2:$E$1045), 0)), "no match"))</f>
        <v/>
      </c>
      <c r="T2681" s="7" t="str" cm="1">
        <f t="array" ref="T2681">IF(ISBLANK(C2681),"",IFERROR(INDEX(ListeSeries!$C$2:$C$1045, MATCH(1, (DatasScan!G2681=ListeSeries!$B$2:$B$1045) * (DatasScan!H2681&gt;=ListeSeries!$D$2:$D$1045) * (DatasScan!H2681&lt;=ListeSeries!$E$2:$E$1045), 0)), "no match"))</f>
        <v/>
      </c>
      <c r="U2681" s="11" t="str" cm="1">
        <f t="array" ref="U2681">IF(ISBLANK(C2681),"",IFERROR(INDEX(ListeSeries!$F$2:$F$1045, MATCH(1, (DatasScan!G2681=ListeSeries!$B$2:$B$1045) * (DatasScan!H2681&gt;=ListeSeries!$D$2:$D$1045) * (DatasScan!H2681&lt;=ListeSeries!$E$2:$E$1045), 0)), "no match"))</f>
        <v/>
      </c>
    </row>
    <row r="2682" spans="1:21" ht="15" customHeight="1" x14ac:dyDescent="0.25">
      <c r="A2682" s="6" t="str">
        <f t="shared" si="415"/>
        <v/>
      </c>
      <c r="B2682" s="272"/>
      <c r="F2682" s="7" t="str">
        <f t="shared" si="418"/>
        <v/>
      </c>
      <c r="G2682" s="21" t="str">
        <f>IF(ISBLANK(C2682),"",_xlfn.XLOOKUP(_xlfn.XLOOKUP(VALUE(LEFT(C2682,4)),Souches!$B$2:$B$15000,Souches!$E$2:$E$15000),Varietes!$B$2:$B$500,Varietes!$C$2:$C$500))</f>
        <v/>
      </c>
      <c r="H2682" s="19" t="str">
        <f>IF(ISBLANK(C2682),"",_xlfn.XLOOKUP(VALUE(LEFT(C2682,4)),Souches!$B$2:$B$15000,Souches!$D$2:$D$15000))</f>
        <v/>
      </c>
      <c r="I2682" s="10" t="str">
        <f t="shared" si="416"/>
        <v/>
      </c>
      <c r="J2682" s="19" t="str">
        <f>IF(I2682="","",INT(('ObjProd (2)'!$C$25-I2682)/7 * (ABS('ObjProd (2)'!$C$25-I2682)&gt;=7)))</f>
        <v/>
      </c>
      <c r="K2682" s="10" t="str">
        <f>IF(I2682="","",
IF(AND(DATEDIF(I2682,'ObjProd (2)'!$C$25,"y")=0,DATEDIF(I2682,'ObjProd (2)'!$C$25,"ym")=0,
   INT(('ObjProd (2)'!$C$25-EDATE(I2682,DATEDIF(I2682,'ObjProd (2)'!$C$25,"y")*12+DATEDIF(I2682,'ObjProd (2)'!$C$25,"ym")))/7)=0),
   "&lt; 1 sem.",
   IF(DATEDIF(I2682,'ObjProd (2)'!$C$25,"y")&gt;0,DATEDIF(I2682,'ObjProd (2)'!$C$25,"y") &amp; " " &amp; IF(DATEDIF(I2682,'ObjProd (2)'!$C$25,"y")=1,"an ","ans "),"") &amp;
   IF(DATEDIF(I2682,'ObjProd (2)'!$C$25,"ym")&gt;0,DATEDIF(I2682,'ObjProd (2)'!$C$25,"ym") &amp; " mois ", "") &amp;
   IF(INT(('ObjProd (2)'!$C$25-EDATE(I2682,DATEDIF(I2682,'ObjProd (2)'!$C$25,"y")*12+DATEDIF(I2682,'ObjProd (2)'!$C$25,"ym")))/7)&gt;0,
      INT(('ObjProd (2)'!$C$25-EDATE(I2682,DATEDIF(I2682,'ObjProd (2)'!$C$25,"y")*12+DATEDIF(I2682,'ObjProd (2)'!$C$25,"ym")))/7) &amp; " sem.",
      "")
)
)</f>
        <v/>
      </c>
      <c r="L2682" s="11" t="str">
        <f t="shared" si="417"/>
        <v/>
      </c>
      <c r="M2682" s="9" t="str">
        <f t="shared" si="413"/>
        <v/>
      </c>
      <c r="N2682" s="9" t="str" cm="1">
        <f t="array" aca="1" ref="N2682" ca="1">LEFT(L2682, IF(ISNUMBER(SUBSTITUTE(_xludf.MID(L2682, 2, 1), ".", ",")), 1, 2))</f>
        <v/>
      </c>
      <c r="O2682" s="19" t="str">
        <f t="shared" ca="1" si="419"/>
        <v/>
      </c>
      <c r="P2682" s="9" t="str">
        <f t="shared" ca="1" si="420"/>
        <v/>
      </c>
      <c r="Q2682" s="9" t="str">
        <f t="shared" ca="1" si="421"/>
        <v/>
      </c>
      <c r="R2682" s="9" t="str">
        <f t="shared" si="414"/>
        <v/>
      </c>
      <c r="S2682" t="str" cm="1">
        <f t="array" ref="S2682">IF(ISBLANK(C2682),"",IFERROR(INDEX(ListeSeries!$A$2:$A$1045, MATCH(1, (DatasScan!G2682=ListeSeries!$B$2:$B$1045) * (DatasScan!H2682&gt;=ListeSeries!$D$2:$D$1045) * (DatasScan!H2682&lt;=ListeSeries!$E$2:$E$1045), 0)), "no match"))</f>
        <v/>
      </c>
      <c r="T2682" s="7" t="str" cm="1">
        <f t="array" ref="T2682">IF(ISBLANK(C2682),"",IFERROR(INDEX(ListeSeries!$C$2:$C$1045, MATCH(1, (DatasScan!G2682=ListeSeries!$B$2:$B$1045) * (DatasScan!H2682&gt;=ListeSeries!$D$2:$D$1045) * (DatasScan!H2682&lt;=ListeSeries!$E$2:$E$1045), 0)), "no match"))</f>
        <v/>
      </c>
      <c r="U2682" s="11" t="str" cm="1">
        <f t="array" ref="U2682">IF(ISBLANK(C2682),"",IFERROR(INDEX(ListeSeries!$F$2:$F$1045, MATCH(1, (DatasScan!G2682=ListeSeries!$B$2:$B$1045) * (DatasScan!H2682&gt;=ListeSeries!$D$2:$D$1045) * (DatasScan!H2682&lt;=ListeSeries!$E$2:$E$1045), 0)), "no match"))</f>
        <v/>
      </c>
    </row>
    <row r="2683" spans="1:21" ht="15" customHeight="1" x14ac:dyDescent="0.25">
      <c r="A2683" s="6" t="str">
        <f t="shared" si="415"/>
        <v/>
      </c>
      <c r="B2683" s="272"/>
      <c r="F2683" s="7" t="str">
        <f t="shared" si="418"/>
        <v/>
      </c>
      <c r="G2683" s="21" t="str">
        <f>IF(ISBLANK(C2683),"",_xlfn.XLOOKUP(_xlfn.XLOOKUP(VALUE(LEFT(C2683,4)),Souches!$B$2:$B$15000,Souches!$E$2:$E$15000),Varietes!$B$2:$B$500,Varietes!$C$2:$C$500))</f>
        <v/>
      </c>
      <c r="H2683" s="19" t="str">
        <f>IF(ISBLANK(C2683),"",_xlfn.XLOOKUP(VALUE(LEFT(C2683,4)),Souches!$B$2:$B$15000,Souches!$D$2:$D$15000))</f>
        <v/>
      </c>
      <c r="I2683" s="10" t="str">
        <f t="shared" si="416"/>
        <v/>
      </c>
      <c r="J2683" s="19" t="str">
        <f>IF(I2683="","",INT(('ObjProd (2)'!$C$25-I2683)/7 * (ABS('ObjProd (2)'!$C$25-I2683)&gt;=7)))</f>
        <v/>
      </c>
      <c r="K2683" s="10" t="str">
        <f>IF(I2683="","",
IF(AND(DATEDIF(I2683,'ObjProd (2)'!$C$25,"y")=0,DATEDIF(I2683,'ObjProd (2)'!$C$25,"ym")=0,
   INT(('ObjProd (2)'!$C$25-EDATE(I2683,DATEDIF(I2683,'ObjProd (2)'!$C$25,"y")*12+DATEDIF(I2683,'ObjProd (2)'!$C$25,"ym")))/7)=0),
   "&lt; 1 sem.",
   IF(DATEDIF(I2683,'ObjProd (2)'!$C$25,"y")&gt;0,DATEDIF(I2683,'ObjProd (2)'!$C$25,"y") &amp; " " &amp; IF(DATEDIF(I2683,'ObjProd (2)'!$C$25,"y")=1,"an ","ans "),"") &amp;
   IF(DATEDIF(I2683,'ObjProd (2)'!$C$25,"ym")&gt;0,DATEDIF(I2683,'ObjProd (2)'!$C$25,"ym") &amp; " mois ", "") &amp;
   IF(INT(('ObjProd (2)'!$C$25-EDATE(I2683,DATEDIF(I2683,'ObjProd (2)'!$C$25,"y")*12+DATEDIF(I2683,'ObjProd (2)'!$C$25,"ym")))/7)&gt;0,
      INT(('ObjProd (2)'!$C$25-EDATE(I2683,DATEDIF(I2683,'ObjProd (2)'!$C$25,"y")*12+DATEDIF(I2683,'ObjProd (2)'!$C$25,"ym")))/7) &amp; " sem.",
      "")
)
)</f>
        <v/>
      </c>
      <c r="L2683" s="11" t="str">
        <f t="shared" si="417"/>
        <v/>
      </c>
      <c r="M2683" s="9" t="str">
        <f t="shared" si="413"/>
        <v/>
      </c>
      <c r="N2683" s="9" t="str" cm="1">
        <f t="array" aca="1" ref="N2683" ca="1">LEFT(L2683, IF(ISNUMBER(SUBSTITUTE(_xludf.MID(L2683, 2, 1), ".", ",")), 1, 2))</f>
        <v/>
      </c>
      <c r="O2683" s="19" t="str">
        <f t="shared" ca="1" si="419"/>
        <v/>
      </c>
      <c r="P2683" s="9" t="str">
        <f t="shared" ca="1" si="420"/>
        <v/>
      </c>
      <c r="Q2683" s="9" t="str">
        <f t="shared" ca="1" si="421"/>
        <v/>
      </c>
      <c r="R2683" s="9" t="str">
        <f t="shared" si="414"/>
        <v/>
      </c>
      <c r="S2683" t="str" cm="1">
        <f t="array" ref="S2683">IF(ISBLANK(C2683),"",IFERROR(INDEX(ListeSeries!$A$2:$A$1045, MATCH(1, (DatasScan!G2683=ListeSeries!$B$2:$B$1045) * (DatasScan!H2683&gt;=ListeSeries!$D$2:$D$1045) * (DatasScan!H2683&lt;=ListeSeries!$E$2:$E$1045), 0)), "no match"))</f>
        <v/>
      </c>
      <c r="T2683" s="7" t="str" cm="1">
        <f t="array" ref="T2683">IF(ISBLANK(C2683),"",IFERROR(INDEX(ListeSeries!$C$2:$C$1045, MATCH(1, (DatasScan!G2683=ListeSeries!$B$2:$B$1045) * (DatasScan!H2683&gt;=ListeSeries!$D$2:$D$1045) * (DatasScan!H2683&lt;=ListeSeries!$E$2:$E$1045), 0)), "no match"))</f>
        <v/>
      </c>
      <c r="U2683" s="11" t="str" cm="1">
        <f t="array" ref="U2683">IF(ISBLANK(C2683),"",IFERROR(INDEX(ListeSeries!$F$2:$F$1045, MATCH(1, (DatasScan!G2683=ListeSeries!$B$2:$B$1045) * (DatasScan!H2683&gt;=ListeSeries!$D$2:$D$1045) * (DatasScan!H2683&lt;=ListeSeries!$E$2:$E$1045), 0)), "no match"))</f>
        <v/>
      </c>
    </row>
    <row r="2684" spans="1:21" ht="15" customHeight="1" x14ac:dyDescent="0.25">
      <c r="A2684" s="6" t="str">
        <f t="shared" si="415"/>
        <v/>
      </c>
      <c r="B2684" s="272"/>
      <c r="F2684" s="7" t="str">
        <f t="shared" si="418"/>
        <v/>
      </c>
      <c r="G2684" s="21" t="str">
        <f>IF(ISBLANK(C2684),"",_xlfn.XLOOKUP(_xlfn.XLOOKUP(VALUE(LEFT(C2684,4)),Souches!$B$2:$B$15000,Souches!$E$2:$E$15000),Varietes!$B$2:$B$500,Varietes!$C$2:$C$500))</f>
        <v/>
      </c>
      <c r="H2684" s="19" t="str">
        <f>IF(ISBLANK(C2684),"",_xlfn.XLOOKUP(VALUE(LEFT(C2684,4)),Souches!$B$2:$B$15000,Souches!$D$2:$D$15000))</f>
        <v/>
      </c>
      <c r="I2684" s="10" t="str">
        <f t="shared" si="416"/>
        <v/>
      </c>
      <c r="J2684" s="19" t="str">
        <f>IF(I2684="","",INT(('ObjProd (2)'!$C$25-I2684)/7 * (ABS('ObjProd (2)'!$C$25-I2684)&gt;=7)))</f>
        <v/>
      </c>
      <c r="K2684" s="10" t="str">
        <f>IF(I2684="","",
IF(AND(DATEDIF(I2684,'ObjProd (2)'!$C$25,"y")=0,DATEDIF(I2684,'ObjProd (2)'!$C$25,"ym")=0,
   INT(('ObjProd (2)'!$C$25-EDATE(I2684,DATEDIF(I2684,'ObjProd (2)'!$C$25,"y")*12+DATEDIF(I2684,'ObjProd (2)'!$C$25,"ym")))/7)=0),
   "&lt; 1 sem.",
   IF(DATEDIF(I2684,'ObjProd (2)'!$C$25,"y")&gt;0,DATEDIF(I2684,'ObjProd (2)'!$C$25,"y") &amp; " " &amp; IF(DATEDIF(I2684,'ObjProd (2)'!$C$25,"y")=1,"an ","ans "),"") &amp;
   IF(DATEDIF(I2684,'ObjProd (2)'!$C$25,"ym")&gt;0,DATEDIF(I2684,'ObjProd (2)'!$C$25,"ym") &amp; " mois ", "") &amp;
   IF(INT(('ObjProd (2)'!$C$25-EDATE(I2684,DATEDIF(I2684,'ObjProd (2)'!$C$25,"y")*12+DATEDIF(I2684,'ObjProd (2)'!$C$25,"ym")))/7)&gt;0,
      INT(('ObjProd (2)'!$C$25-EDATE(I2684,DATEDIF(I2684,'ObjProd (2)'!$C$25,"y")*12+DATEDIF(I2684,'ObjProd (2)'!$C$25,"ym")))/7) &amp; " sem.",
      "")
)
)</f>
        <v/>
      </c>
      <c r="L2684" s="11" t="str">
        <f t="shared" si="417"/>
        <v/>
      </c>
      <c r="M2684" s="9" t="str">
        <f t="shared" si="413"/>
        <v/>
      </c>
      <c r="N2684" s="9" t="str" cm="1">
        <f t="array" aca="1" ref="N2684" ca="1">LEFT(L2684, IF(ISNUMBER(SUBSTITUTE(_xludf.MID(L2684, 2, 1), ".", ",")), 1, 2))</f>
        <v/>
      </c>
      <c r="O2684" s="19" t="str">
        <f t="shared" ca="1" si="419"/>
        <v/>
      </c>
      <c r="P2684" s="9" t="str">
        <f t="shared" ca="1" si="420"/>
        <v/>
      </c>
      <c r="Q2684" s="9" t="str">
        <f t="shared" ca="1" si="421"/>
        <v/>
      </c>
      <c r="R2684" s="9" t="str">
        <f t="shared" si="414"/>
        <v/>
      </c>
      <c r="S2684" t="str" cm="1">
        <f t="array" ref="S2684">IF(ISBLANK(C2684),"",IFERROR(INDEX(ListeSeries!$A$2:$A$1045, MATCH(1, (DatasScan!G2684=ListeSeries!$B$2:$B$1045) * (DatasScan!H2684&gt;=ListeSeries!$D$2:$D$1045) * (DatasScan!H2684&lt;=ListeSeries!$E$2:$E$1045), 0)), "no match"))</f>
        <v/>
      </c>
      <c r="T2684" s="7" t="str" cm="1">
        <f t="array" ref="T2684">IF(ISBLANK(C2684),"",IFERROR(INDEX(ListeSeries!$C$2:$C$1045, MATCH(1, (DatasScan!G2684=ListeSeries!$B$2:$B$1045) * (DatasScan!H2684&gt;=ListeSeries!$D$2:$D$1045) * (DatasScan!H2684&lt;=ListeSeries!$E$2:$E$1045), 0)), "no match"))</f>
        <v/>
      </c>
      <c r="U2684" s="11" t="str" cm="1">
        <f t="array" ref="U2684">IF(ISBLANK(C2684),"",IFERROR(INDEX(ListeSeries!$F$2:$F$1045, MATCH(1, (DatasScan!G2684=ListeSeries!$B$2:$B$1045) * (DatasScan!H2684&gt;=ListeSeries!$D$2:$D$1045) * (DatasScan!H2684&lt;=ListeSeries!$E$2:$E$1045), 0)), "no match"))</f>
        <v/>
      </c>
    </row>
    <row r="2685" spans="1:21" ht="15" customHeight="1" x14ac:dyDescent="0.25">
      <c r="A2685" s="6" t="str">
        <f t="shared" si="415"/>
        <v/>
      </c>
      <c r="B2685" s="272"/>
      <c r="F2685" s="7" t="str">
        <f t="shared" si="418"/>
        <v/>
      </c>
      <c r="G2685" s="21" t="str">
        <f>IF(ISBLANK(C2685),"",_xlfn.XLOOKUP(_xlfn.XLOOKUP(VALUE(LEFT(C2685,4)),Souches!$B$2:$B$15000,Souches!$E$2:$E$15000),Varietes!$B$2:$B$500,Varietes!$C$2:$C$500))</f>
        <v/>
      </c>
      <c r="H2685" s="19" t="str">
        <f>IF(ISBLANK(C2685),"",_xlfn.XLOOKUP(VALUE(LEFT(C2685,4)),Souches!$B$2:$B$15000,Souches!$D$2:$D$15000))</f>
        <v/>
      </c>
      <c r="I2685" s="10" t="str">
        <f t="shared" si="416"/>
        <v/>
      </c>
      <c r="J2685" s="19" t="str">
        <f>IF(I2685="","",INT(('ObjProd (2)'!$C$25-I2685)/7 * (ABS('ObjProd (2)'!$C$25-I2685)&gt;=7)))</f>
        <v/>
      </c>
      <c r="K2685" s="10" t="str">
        <f>IF(I2685="","",
IF(AND(DATEDIF(I2685,'ObjProd (2)'!$C$25,"y")=0,DATEDIF(I2685,'ObjProd (2)'!$C$25,"ym")=0,
   INT(('ObjProd (2)'!$C$25-EDATE(I2685,DATEDIF(I2685,'ObjProd (2)'!$C$25,"y")*12+DATEDIF(I2685,'ObjProd (2)'!$C$25,"ym")))/7)=0),
   "&lt; 1 sem.",
   IF(DATEDIF(I2685,'ObjProd (2)'!$C$25,"y")&gt;0,DATEDIF(I2685,'ObjProd (2)'!$C$25,"y") &amp; " " &amp; IF(DATEDIF(I2685,'ObjProd (2)'!$C$25,"y")=1,"an ","ans "),"") &amp;
   IF(DATEDIF(I2685,'ObjProd (2)'!$C$25,"ym")&gt;0,DATEDIF(I2685,'ObjProd (2)'!$C$25,"ym") &amp; " mois ", "") &amp;
   IF(INT(('ObjProd (2)'!$C$25-EDATE(I2685,DATEDIF(I2685,'ObjProd (2)'!$C$25,"y")*12+DATEDIF(I2685,'ObjProd (2)'!$C$25,"ym")))/7)&gt;0,
      INT(('ObjProd (2)'!$C$25-EDATE(I2685,DATEDIF(I2685,'ObjProd (2)'!$C$25,"y")*12+DATEDIF(I2685,'ObjProd (2)'!$C$25,"ym")))/7) &amp; " sem.",
      "")
)
)</f>
        <v/>
      </c>
      <c r="L2685" s="11" t="str">
        <f t="shared" si="417"/>
        <v/>
      </c>
      <c r="M2685" s="9" t="str">
        <f t="shared" si="413"/>
        <v/>
      </c>
      <c r="N2685" s="9" t="str" cm="1">
        <f t="array" aca="1" ref="N2685" ca="1">LEFT(L2685, IF(ISNUMBER(SUBSTITUTE(_xludf.MID(L2685, 2, 1), ".", ",")), 1, 2))</f>
        <v/>
      </c>
      <c r="O2685" s="19" t="str">
        <f t="shared" ca="1" si="419"/>
        <v/>
      </c>
      <c r="P2685" s="9" t="str">
        <f t="shared" ca="1" si="420"/>
        <v/>
      </c>
      <c r="Q2685" s="9" t="str">
        <f t="shared" ca="1" si="421"/>
        <v/>
      </c>
      <c r="R2685" s="9" t="str">
        <f t="shared" si="414"/>
        <v/>
      </c>
      <c r="S2685" t="str" cm="1">
        <f t="array" ref="S2685">IF(ISBLANK(C2685),"",IFERROR(INDEX(ListeSeries!$A$2:$A$1045, MATCH(1, (DatasScan!G2685=ListeSeries!$B$2:$B$1045) * (DatasScan!H2685&gt;=ListeSeries!$D$2:$D$1045) * (DatasScan!H2685&lt;=ListeSeries!$E$2:$E$1045), 0)), "no match"))</f>
        <v/>
      </c>
      <c r="T2685" s="7" t="str" cm="1">
        <f t="array" ref="T2685">IF(ISBLANK(C2685),"",IFERROR(INDEX(ListeSeries!$C$2:$C$1045, MATCH(1, (DatasScan!G2685=ListeSeries!$B$2:$B$1045) * (DatasScan!H2685&gt;=ListeSeries!$D$2:$D$1045) * (DatasScan!H2685&lt;=ListeSeries!$E$2:$E$1045), 0)), "no match"))</f>
        <v/>
      </c>
      <c r="U2685" s="11" t="str" cm="1">
        <f t="array" ref="U2685">IF(ISBLANK(C2685),"",IFERROR(INDEX(ListeSeries!$F$2:$F$1045, MATCH(1, (DatasScan!G2685=ListeSeries!$B$2:$B$1045) * (DatasScan!H2685&gt;=ListeSeries!$D$2:$D$1045) * (DatasScan!H2685&lt;=ListeSeries!$E$2:$E$1045), 0)), "no match"))</f>
        <v/>
      </c>
    </row>
    <row r="2686" spans="1:21" ht="15" customHeight="1" x14ac:dyDescent="0.25">
      <c r="A2686" s="6" t="str">
        <f t="shared" si="415"/>
        <v/>
      </c>
      <c r="B2686" s="272"/>
      <c r="F2686" s="7" t="str">
        <f t="shared" si="418"/>
        <v/>
      </c>
      <c r="G2686" s="21" t="str">
        <f>IF(ISBLANK(C2686),"",_xlfn.XLOOKUP(_xlfn.XLOOKUP(VALUE(LEFT(C2686,4)),Souches!$B$2:$B$15000,Souches!$E$2:$E$15000),Varietes!$B$2:$B$500,Varietes!$C$2:$C$500))</f>
        <v/>
      </c>
      <c r="H2686" s="19" t="str">
        <f>IF(ISBLANK(C2686),"",_xlfn.XLOOKUP(VALUE(LEFT(C2686,4)),Souches!$B$2:$B$15000,Souches!$D$2:$D$15000))</f>
        <v/>
      </c>
      <c r="I2686" s="10" t="str">
        <f t="shared" si="416"/>
        <v/>
      </c>
      <c r="J2686" s="19" t="str">
        <f>IF(I2686="","",INT(('ObjProd (2)'!$C$25-I2686)/7 * (ABS('ObjProd (2)'!$C$25-I2686)&gt;=7)))</f>
        <v/>
      </c>
      <c r="K2686" s="10" t="str">
        <f>IF(I2686="","",
IF(AND(DATEDIF(I2686,'ObjProd (2)'!$C$25,"y")=0,DATEDIF(I2686,'ObjProd (2)'!$C$25,"ym")=0,
   INT(('ObjProd (2)'!$C$25-EDATE(I2686,DATEDIF(I2686,'ObjProd (2)'!$C$25,"y")*12+DATEDIF(I2686,'ObjProd (2)'!$C$25,"ym")))/7)=0),
   "&lt; 1 sem.",
   IF(DATEDIF(I2686,'ObjProd (2)'!$C$25,"y")&gt;0,DATEDIF(I2686,'ObjProd (2)'!$C$25,"y") &amp; " " &amp; IF(DATEDIF(I2686,'ObjProd (2)'!$C$25,"y")=1,"an ","ans "),"") &amp;
   IF(DATEDIF(I2686,'ObjProd (2)'!$C$25,"ym")&gt;0,DATEDIF(I2686,'ObjProd (2)'!$C$25,"ym") &amp; " mois ", "") &amp;
   IF(INT(('ObjProd (2)'!$C$25-EDATE(I2686,DATEDIF(I2686,'ObjProd (2)'!$C$25,"y")*12+DATEDIF(I2686,'ObjProd (2)'!$C$25,"ym")))/7)&gt;0,
      INT(('ObjProd (2)'!$C$25-EDATE(I2686,DATEDIF(I2686,'ObjProd (2)'!$C$25,"y")*12+DATEDIF(I2686,'ObjProd (2)'!$C$25,"ym")))/7) &amp; " sem.",
      "")
)
)</f>
        <v/>
      </c>
      <c r="L2686" s="11" t="str">
        <f t="shared" si="417"/>
        <v/>
      </c>
      <c r="M2686" s="9" t="str">
        <f t="shared" si="413"/>
        <v/>
      </c>
      <c r="N2686" s="9" t="str" cm="1">
        <f t="array" aca="1" ref="N2686" ca="1">LEFT(L2686, IF(ISNUMBER(SUBSTITUTE(_xludf.MID(L2686, 2, 1), ".", ",")), 1, 2))</f>
        <v/>
      </c>
      <c r="O2686" s="19" t="str">
        <f t="shared" ca="1" si="419"/>
        <v/>
      </c>
      <c r="P2686" s="9" t="str">
        <f t="shared" ca="1" si="420"/>
        <v/>
      </c>
      <c r="Q2686" s="9" t="str">
        <f t="shared" ca="1" si="421"/>
        <v/>
      </c>
      <c r="R2686" s="9" t="str">
        <f t="shared" si="414"/>
        <v/>
      </c>
      <c r="S2686" t="str" cm="1">
        <f t="array" ref="S2686">IF(ISBLANK(C2686),"",IFERROR(INDEX(ListeSeries!$A$2:$A$1045, MATCH(1, (DatasScan!G2686=ListeSeries!$B$2:$B$1045) * (DatasScan!H2686&gt;=ListeSeries!$D$2:$D$1045) * (DatasScan!H2686&lt;=ListeSeries!$E$2:$E$1045), 0)), "no match"))</f>
        <v/>
      </c>
      <c r="T2686" s="7" t="str" cm="1">
        <f t="array" ref="T2686">IF(ISBLANK(C2686),"",IFERROR(INDEX(ListeSeries!$C$2:$C$1045, MATCH(1, (DatasScan!G2686=ListeSeries!$B$2:$B$1045) * (DatasScan!H2686&gt;=ListeSeries!$D$2:$D$1045) * (DatasScan!H2686&lt;=ListeSeries!$E$2:$E$1045), 0)), "no match"))</f>
        <v/>
      </c>
      <c r="U2686" s="11" t="str" cm="1">
        <f t="array" ref="U2686">IF(ISBLANK(C2686),"",IFERROR(INDEX(ListeSeries!$F$2:$F$1045, MATCH(1, (DatasScan!G2686=ListeSeries!$B$2:$B$1045) * (DatasScan!H2686&gt;=ListeSeries!$D$2:$D$1045) * (DatasScan!H2686&lt;=ListeSeries!$E$2:$E$1045), 0)), "no match"))</f>
        <v/>
      </c>
    </row>
    <row r="2687" spans="1:21" ht="15" customHeight="1" x14ac:dyDescent="0.25">
      <c r="A2687" s="6" t="str">
        <f t="shared" si="415"/>
        <v/>
      </c>
      <c r="B2687" s="272"/>
      <c r="F2687" s="7" t="str">
        <f t="shared" si="418"/>
        <v/>
      </c>
      <c r="G2687" s="21" t="str">
        <f>IF(ISBLANK(C2687),"",_xlfn.XLOOKUP(_xlfn.XLOOKUP(VALUE(LEFT(C2687,4)),Souches!$B$2:$B$15000,Souches!$E$2:$E$15000),Varietes!$B$2:$B$500,Varietes!$C$2:$C$500))</f>
        <v/>
      </c>
      <c r="H2687" s="19" t="str">
        <f>IF(ISBLANK(C2687),"",_xlfn.XLOOKUP(VALUE(LEFT(C2687,4)),Souches!$B$2:$B$15000,Souches!$D$2:$D$15000))</f>
        <v/>
      </c>
      <c r="I2687" s="10" t="str">
        <f t="shared" si="416"/>
        <v/>
      </c>
      <c r="J2687" s="19" t="str">
        <f>IF(I2687="","",INT(('ObjProd (2)'!$C$25-I2687)/7 * (ABS('ObjProd (2)'!$C$25-I2687)&gt;=7)))</f>
        <v/>
      </c>
      <c r="K2687" s="10" t="str">
        <f>IF(I2687="","",
IF(AND(DATEDIF(I2687,'ObjProd (2)'!$C$25,"y")=0,DATEDIF(I2687,'ObjProd (2)'!$C$25,"ym")=0,
   INT(('ObjProd (2)'!$C$25-EDATE(I2687,DATEDIF(I2687,'ObjProd (2)'!$C$25,"y")*12+DATEDIF(I2687,'ObjProd (2)'!$C$25,"ym")))/7)=0),
   "&lt; 1 sem.",
   IF(DATEDIF(I2687,'ObjProd (2)'!$C$25,"y")&gt;0,DATEDIF(I2687,'ObjProd (2)'!$C$25,"y") &amp; " " &amp; IF(DATEDIF(I2687,'ObjProd (2)'!$C$25,"y")=1,"an ","ans "),"") &amp;
   IF(DATEDIF(I2687,'ObjProd (2)'!$C$25,"ym")&gt;0,DATEDIF(I2687,'ObjProd (2)'!$C$25,"ym") &amp; " mois ", "") &amp;
   IF(INT(('ObjProd (2)'!$C$25-EDATE(I2687,DATEDIF(I2687,'ObjProd (2)'!$C$25,"y")*12+DATEDIF(I2687,'ObjProd (2)'!$C$25,"ym")))/7)&gt;0,
      INT(('ObjProd (2)'!$C$25-EDATE(I2687,DATEDIF(I2687,'ObjProd (2)'!$C$25,"y")*12+DATEDIF(I2687,'ObjProd (2)'!$C$25,"ym")))/7) &amp; " sem.",
      "")
)
)</f>
        <v/>
      </c>
      <c r="L2687" s="11" t="str">
        <f t="shared" si="417"/>
        <v/>
      </c>
      <c r="M2687" s="9" t="str">
        <f t="shared" si="413"/>
        <v/>
      </c>
      <c r="N2687" s="9" t="str" cm="1">
        <f t="array" aca="1" ref="N2687" ca="1">LEFT(L2687, IF(ISNUMBER(SUBSTITUTE(_xludf.MID(L2687, 2, 1), ".", ",")), 1, 2))</f>
        <v/>
      </c>
      <c r="O2687" s="19" t="str">
        <f t="shared" ca="1" si="419"/>
        <v/>
      </c>
      <c r="P2687" s="9" t="str">
        <f t="shared" ca="1" si="420"/>
        <v/>
      </c>
      <c r="Q2687" s="9" t="str">
        <f t="shared" ca="1" si="421"/>
        <v/>
      </c>
      <c r="R2687" s="9" t="str">
        <f t="shared" si="414"/>
        <v/>
      </c>
      <c r="S2687" t="str" cm="1">
        <f t="array" ref="S2687">IF(ISBLANK(C2687),"",IFERROR(INDEX(ListeSeries!$A$2:$A$1045, MATCH(1, (DatasScan!G2687=ListeSeries!$B$2:$B$1045) * (DatasScan!H2687&gt;=ListeSeries!$D$2:$D$1045) * (DatasScan!H2687&lt;=ListeSeries!$E$2:$E$1045), 0)), "no match"))</f>
        <v/>
      </c>
      <c r="T2687" s="7" t="str" cm="1">
        <f t="array" ref="T2687">IF(ISBLANK(C2687),"",IFERROR(INDEX(ListeSeries!$C$2:$C$1045, MATCH(1, (DatasScan!G2687=ListeSeries!$B$2:$B$1045) * (DatasScan!H2687&gt;=ListeSeries!$D$2:$D$1045) * (DatasScan!H2687&lt;=ListeSeries!$E$2:$E$1045), 0)), "no match"))</f>
        <v/>
      </c>
      <c r="U2687" s="11" t="str" cm="1">
        <f t="array" ref="U2687">IF(ISBLANK(C2687),"",IFERROR(INDEX(ListeSeries!$F$2:$F$1045, MATCH(1, (DatasScan!G2687=ListeSeries!$B$2:$B$1045) * (DatasScan!H2687&gt;=ListeSeries!$D$2:$D$1045) * (DatasScan!H2687&lt;=ListeSeries!$E$2:$E$1045), 0)), "no match"))</f>
        <v/>
      </c>
    </row>
    <row r="2688" spans="1:21" ht="15" customHeight="1" x14ac:dyDescent="0.25">
      <c r="A2688" s="6" t="str">
        <f t="shared" si="415"/>
        <v/>
      </c>
      <c r="B2688" s="272"/>
      <c r="F2688" s="7" t="str">
        <f t="shared" si="418"/>
        <v/>
      </c>
      <c r="G2688" s="21" t="str">
        <f>IF(ISBLANK(C2688),"",_xlfn.XLOOKUP(_xlfn.XLOOKUP(VALUE(LEFT(C2688,4)),Souches!$B$2:$B$15000,Souches!$E$2:$E$15000),Varietes!$B$2:$B$500,Varietes!$C$2:$C$500))</f>
        <v/>
      </c>
      <c r="H2688" s="19" t="str">
        <f>IF(ISBLANK(C2688),"",_xlfn.XLOOKUP(VALUE(LEFT(C2688,4)),Souches!$B$2:$B$15000,Souches!$D$2:$D$15000))</f>
        <v/>
      </c>
      <c r="I2688" s="10" t="str">
        <f t="shared" si="416"/>
        <v/>
      </c>
      <c r="J2688" s="19" t="str">
        <f>IF(I2688="","",INT(('ObjProd (2)'!$C$25-I2688)/7 * (ABS('ObjProd (2)'!$C$25-I2688)&gt;=7)))</f>
        <v/>
      </c>
      <c r="K2688" s="10" t="str">
        <f>IF(I2688="","",
IF(AND(DATEDIF(I2688,'ObjProd (2)'!$C$25,"y")=0,DATEDIF(I2688,'ObjProd (2)'!$C$25,"ym")=0,
   INT(('ObjProd (2)'!$C$25-EDATE(I2688,DATEDIF(I2688,'ObjProd (2)'!$C$25,"y")*12+DATEDIF(I2688,'ObjProd (2)'!$C$25,"ym")))/7)=0),
   "&lt; 1 sem.",
   IF(DATEDIF(I2688,'ObjProd (2)'!$C$25,"y")&gt;0,DATEDIF(I2688,'ObjProd (2)'!$C$25,"y") &amp; " " &amp; IF(DATEDIF(I2688,'ObjProd (2)'!$C$25,"y")=1,"an ","ans "),"") &amp;
   IF(DATEDIF(I2688,'ObjProd (2)'!$C$25,"ym")&gt;0,DATEDIF(I2688,'ObjProd (2)'!$C$25,"ym") &amp; " mois ", "") &amp;
   IF(INT(('ObjProd (2)'!$C$25-EDATE(I2688,DATEDIF(I2688,'ObjProd (2)'!$C$25,"y")*12+DATEDIF(I2688,'ObjProd (2)'!$C$25,"ym")))/7)&gt;0,
      INT(('ObjProd (2)'!$C$25-EDATE(I2688,DATEDIF(I2688,'ObjProd (2)'!$C$25,"y")*12+DATEDIF(I2688,'ObjProd (2)'!$C$25,"ym")))/7) &amp; " sem.",
      "")
)
)</f>
        <v/>
      </c>
      <c r="L2688" s="11" t="str">
        <f t="shared" si="417"/>
        <v/>
      </c>
      <c r="M2688" s="9" t="str">
        <f t="shared" ref="M2688:M2751" si="422">IF(OR(D2688&gt;0, E2688&gt;0), D2688*14+E2688,"")</f>
        <v/>
      </c>
      <c r="N2688" s="9" t="str" cm="1">
        <f t="array" aca="1" ref="N2688" ca="1">LEFT(L2688, IF(ISNUMBER(SUBSTITUTE(_xludf.MID(L2688, 2, 1), ".", ",")), 1, 2))</f>
        <v/>
      </c>
      <c r="O2688" s="19" t="str">
        <f t="shared" ca="1" si="419"/>
        <v/>
      </c>
      <c r="P2688" s="9" t="str">
        <f t="shared" ca="1" si="420"/>
        <v/>
      </c>
      <c r="Q2688" s="9" t="str">
        <f t="shared" ca="1" si="421"/>
        <v/>
      </c>
      <c r="R2688" s="9" t="str">
        <f t="shared" ref="R2688:R2751" si="423">IF(ISBLANK(C2688),"",P2688&amp;Q2688)</f>
        <v/>
      </c>
      <c r="S2688" t="str" cm="1">
        <f t="array" ref="S2688">IF(ISBLANK(C2688),"",IFERROR(INDEX(ListeSeries!$A$2:$A$1045, MATCH(1, (DatasScan!G2688=ListeSeries!$B$2:$B$1045) * (DatasScan!H2688&gt;=ListeSeries!$D$2:$D$1045) * (DatasScan!H2688&lt;=ListeSeries!$E$2:$E$1045), 0)), "no match"))</f>
        <v/>
      </c>
      <c r="T2688" s="7" t="str" cm="1">
        <f t="array" ref="T2688">IF(ISBLANK(C2688),"",IFERROR(INDEX(ListeSeries!$C$2:$C$1045, MATCH(1, (DatasScan!G2688=ListeSeries!$B$2:$B$1045) * (DatasScan!H2688&gt;=ListeSeries!$D$2:$D$1045) * (DatasScan!H2688&lt;=ListeSeries!$E$2:$E$1045), 0)), "no match"))</f>
        <v/>
      </c>
      <c r="U2688" s="11" t="str" cm="1">
        <f t="array" ref="U2688">IF(ISBLANK(C2688),"",IFERROR(INDEX(ListeSeries!$F$2:$F$1045, MATCH(1, (DatasScan!G2688=ListeSeries!$B$2:$B$1045) * (DatasScan!H2688&gt;=ListeSeries!$D$2:$D$1045) * (DatasScan!H2688&lt;=ListeSeries!$E$2:$E$1045), 0)), "no match"))</f>
        <v/>
      </c>
    </row>
    <row r="2689" spans="1:21" ht="15" customHeight="1" x14ac:dyDescent="0.25">
      <c r="A2689" s="6" t="str">
        <f t="shared" ref="A2689:A2752" si="424">IF(B2689="CHF","CHF",IF(B2689="CHF 2","CHF hangar",LEFT(B2689,1)))</f>
        <v/>
      </c>
      <c r="B2689" s="272"/>
      <c r="F2689" s="7" t="str">
        <f t="shared" si="418"/>
        <v/>
      </c>
      <c r="G2689" s="21" t="str">
        <f>IF(ISBLANK(C2689),"",_xlfn.XLOOKUP(_xlfn.XLOOKUP(VALUE(LEFT(C2689,4)),Souches!$B$2:$B$15000,Souches!$E$2:$E$15000),Varietes!$B$2:$B$500,Varietes!$C$2:$C$500))</f>
        <v/>
      </c>
      <c r="H2689" s="19" t="str">
        <f>IF(ISBLANK(C2689),"",_xlfn.XLOOKUP(VALUE(LEFT(C2689,4)),Souches!$B$2:$B$15000,Souches!$D$2:$D$15000))</f>
        <v/>
      </c>
      <c r="I2689" s="10" t="str">
        <f t="shared" si="416"/>
        <v/>
      </c>
      <c r="J2689" s="19" t="str">
        <f>IF(I2689="","",INT(('ObjProd (2)'!$C$25-I2689)/7 * (ABS('ObjProd (2)'!$C$25-I2689)&gt;=7)))</f>
        <v/>
      </c>
      <c r="K2689" s="10" t="str">
        <f>IF(I2689="","",
IF(AND(DATEDIF(I2689,'ObjProd (2)'!$C$25,"y")=0,DATEDIF(I2689,'ObjProd (2)'!$C$25,"ym")=0,
   INT(('ObjProd (2)'!$C$25-EDATE(I2689,DATEDIF(I2689,'ObjProd (2)'!$C$25,"y")*12+DATEDIF(I2689,'ObjProd (2)'!$C$25,"ym")))/7)=0),
   "&lt; 1 sem.",
   IF(DATEDIF(I2689,'ObjProd (2)'!$C$25,"y")&gt;0,DATEDIF(I2689,'ObjProd (2)'!$C$25,"y") &amp; " " &amp; IF(DATEDIF(I2689,'ObjProd (2)'!$C$25,"y")=1,"an ","ans "),"") &amp;
   IF(DATEDIF(I2689,'ObjProd (2)'!$C$25,"ym")&gt;0,DATEDIF(I2689,'ObjProd (2)'!$C$25,"ym") &amp; " mois ", "") &amp;
   IF(INT(('ObjProd (2)'!$C$25-EDATE(I2689,DATEDIF(I2689,'ObjProd (2)'!$C$25,"y")*12+DATEDIF(I2689,'ObjProd (2)'!$C$25,"ym")))/7)&gt;0,
      INT(('ObjProd (2)'!$C$25-EDATE(I2689,DATEDIF(I2689,'ObjProd (2)'!$C$25,"y")*12+DATEDIF(I2689,'ObjProd (2)'!$C$25,"ym")))/7) &amp; " sem.",
      "")
)
)</f>
        <v/>
      </c>
      <c r="L2689" s="11" t="str">
        <f t="shared" si="417"/>
        <v/>
      </c>
      <c r="M2689" s="9" t="str">
        <f t="shared" si="422"/>
        <v/>
      </c>
      <c r="N2689" s="9" t="str" cm="1">
        <f t="array" aca="1" ref="N2689" ca="1">LEFT(L2689, IF(ISNUMBER(SUBSTITUTE(_xludf.MID(L2689, 2, 1), ".", ",")), 1, 2))</f>
        <v/>
      </c>
      <c r="O2689" s="19" t="str">
        <f t="shared" ca="1" si="419"/>
        <v/>
      </c>
      <c r="P2689" s="9" t="str">
        <f t="shared" ca="1" si="420"/>
        <v/>
      </c>
      <c r="Q2689" s="9" t="str">
        <f t="shared" ca="1" si="421"/>
        <v/>
      </c>
      <c r="R2689" s="9" t="str">
        <f t="shared" si="423"/>
        <v/>
      </c>
      <c r="S2689" t="str" cm="1">
        <f t="array" ref="S2689">IF(ISBLANK(C2689),"",IFERROR(INDEX(ListeSeries!$A$2:$A$1045, MATCH(1, (DatasScan!G2689=ListeSeries!$B$2:$B$1045) * (DatasScan!H2689&gt;=ListeSeries!$D$2:$D$1045) * (DatasScan!H2689&lt;=ListeSeries!$E$2:$E$1045), 0)), "no match"))</f>
        <v/>
      </c>
      <c r="T2689" s="7" t="str" cm="1">
        <f t="array" ref="T2689">IF(ISBLANK(C2689),"",IFERROR(INDEX(ListeSeries!$C$2:$C$1045, MATCH(1, (DatasScan!G2689=ListeSeries!$B$2:$B$1045) * (DatasScan!H2689&gt;=ListeSeries!$D$2:$D$1045) * (DatasScan!H2689&lt;=ListeSeries!$E$2:$E$1045), 0)), "no match"))</f>
        <v/>
      </c>
      <c r="U2689" s="11" t="str" cm="1">
        <f t="array" ref="U2689">IF(ISBLANK(C2689),"",IFERROR(INDEX(ListeSeries!$F$2:$F$1045, MATCH(1, (DatasScan!G2689=ListeSeries!$B$2:$B$1045) * (DatasScan!H2689&gt;=ListeSeries!$D$2:$D$1045) * (DatasScan!H2689&lt;=ListeSeries!$E$2:$E$1045), 0)), "no match"))</f>
        <v/>
      </c>
    </row>
    <row r="2690" spans="1:21" ht="15" customHeight="1" x14ac:dyDescent="0.25">
      <c r="A2690" s="6" t="str">
        <f t="shared" si="424"/>
        <v/>
      </c>
      <c r="B2690" s="272"/>
      <c r="F2690" s="7" t="str">
        <f t="shared" si="418"/>
        <v/>
      </c>
      <c r="G2690" s="21" t="str">
        <f>IF(ISBLANK(C2690),"",_xlfn.XLOOKUP(_xlfn.XLOOKUP(VALUE(LEFT(C2690,4)),Souches!$B$2:$B$15000,Souches!$E$2:$E$15000),Varietes!$B$2:$B$500,Varietes!$C$2:$C$500))</f>
        <v/>
      </c>
      <c r="H2690" s="19" t="str">
        <f>IF(ISBLANK(C2690),"",_xlfn.XLOOKUP(VALUE(LEFT(C2690,4)),Souches!$B$2:$B$15000,Souches!$D$2:$D$15000))</f>
        <v/>
      </c>
      <c r="I2690" s="10" t="str">
        <f t="shared" ref="I2690:I2753" si="425">IF(ISBLANK(C2690),"",DATE(MID(C2690,5,4),MID(C2690,9,2),MID(C2690,11,2)))</f>
        <v/>
      </c>
      <c r="J2690" s="19" t="str">
        <f>IF(I2690="","",INT(('ObjProd (2)'!$C$25-I2690)/7 * (ABS('ObjProd (2)'!$C$25-I2690)&gt;=7)))</f>
        <v/>
      </c>
      <c r="K2690" s="10" t="str">
        <f>IF(I2690="","",
IF(AND(DATEDIF(I2690,'ObjProd (2)'!$C$25,"y")=0,DATEDIF(I2690,'ObjProd (2)'!$C$25,"ym")=0,
   INT(('ObjProd (2)'!$C$25-EDATE(I2690,DATEDIF(I2690,'ObjProd (2)'!$C$25,"y")*12+DATEDIF(I2690,'ObjProd (2)'!$C$25,"ym")))/7)=0),
   "&lt; 1 sem.",
   IF(DATEDIF(I2690,'ObjProd (2)'!$C$25,"y")&gt;0,DATEDIF(I2690,'ObjProd (2)'!$C$25,"y") &amp; " " &amp; IF(DATEDIF(I2690,'ObjProd (2)'!$C$25,"y")=1,"an ","ans "),"") &amp;
   IF(DATEDIF(I2690,'ObjProd (2)'!$C$25,"ym")&gt;0,DATEDIF(I2690,'ObjProd (2)'!$C$25,"ym") &amp; " mois ", "") &amp;
   IF(INT(('ObjProd (2)'!$C$25-EDATE(I2690,DATEDIF(I2690,'ObjProd (2)'!$C$25,"y")*12+DATEDIF(I2690,'ObjProd (2)'!$C$25,"ym")))/7)&gt;0,
      INT(('ObjProd (2)'!$C$25-EDATE(I2690,DATEDIF(I2690,'ObjProd (2)'!$C$25,"y")*12+DATEDIF(I2690,'ObjProd (2)'!$C$25,"ym")))/7) &amp; " sem.",
      "")
)
)</f>
        <v/>
      </c>
      <c r="L2690" s="11" t="str">
        <f t="shared" ref="L2690:L2753" si="426">IF(ISBLANK(C2690),"",MID(C2690,13,4))</f>
        <v/>
      </c>
      <c r="M2690" s="9" t="str">
        <f t="shared" si="422"/>
        <v/>
      </c>
      <c r="N2690" s="9" t="str" cm="1">
        <f t="array" aca="1" ref="N2690" ca="1">LEFT(L2690, IF(ISNUMBER(SUBSTITUTE(_xludf.MID(L2690, 2, 1), ".", ",")), 1, 2))</f>
        <v/>
      </c>
      <c r="O2690" s="19" t="str">
        <f t="shared" ca="1" si="419"/>
        <v/>
      </c>
      <c r="P2690" s="9" t="str">
        <f t="shared" ca="1" si="420"/>
        <v/>
      </c>
      <c r="Q2690" s="9" t="str">
        <f t="shared" ca="1" si="421"/>
        <v/>
      </c>
      <c r="R2690" s="9" t="str">
        <f t="shared" si="423"/>
        <v/>
      </c>
      <c r="S2690" t="str" cm="1">
        <f t="array" ref="S2690">IF(ISBLANK(C2690),"",IFERROR(INDEX(ListeSeries!$A$2:$A$1045, MATCH(1, (DatasScan!G2690=ListeSeries!$B$2:$B$1045) * (DatasScan!H2690&gt;=ListeSeries!$D$2:$D$1045) * (DatasScan!H2690&lt;=ListeSeries!$E$2:$E$1045), 0)), "no match"))</f>
        <v/>
      </c>
      <c r="T2690" s="7" t="str" cm="1">
        <f t="array" ref="T2690">IF(ISBLANK(C2690),"",IFERROR(INDEX(ListeSeries!$C$2:$C$1045, MATCH(1, (DatasScan!G2690=ListeSeries!$B$2:$B$1045) * (DatasScan!H2690&gt;=ListeSeries!$D$2:$D$1045) * (DatasScan!H2690&lt;=ListeSeries!$E$2:$E$1045), 0)), "no match"))</f>
        <v/>
      </c>
      <c r="U2690" s="11" t="str" cm="1">
        <f t="array" ref="U2690">IF(ISBLANK(C2690),"",IFERROR(INDEX(ListeSeries!$F$2:$F$1045, MATCH(1, (DatasScan!G2690=ListeSeries!$B$2:$B$1045) * (DatasScan!H2690&gt;=ListeSeries!$D$2:$D$1045) * (DatasScan!H2690&lt;=ListeSeries!$E$2:$E$1045), 0)), "no match"))</f>
        <v/>
      </c>
    </row>
    <row r="2691" spans="1:21" ht="15" customHeight="1" x14ac:dyDescent="0.25">
      <c r="A2691" s="6" t="str">
        <f t="shared" si="424"/>
        <v/>
      </c>
      <c r="B2691" s="272"/>
      <c r="F2691" s="7" t="str">
        <f t="shared" si="418"/>
        <v/>
      </c>
      <c r="G2691" s="21" t="str">
        <f>IF(ISBLANK(C2691),"",_xlfn.XLOOKUP(_xlfn.XLOOKUP(VALUE(LEFT(C2691,4)),Souches!$B$2:$B$15000,Souches!$E$2:$E$15000),Varietes!$B$2:$B$500,Varietes!$C$2:$C$500))</f>
        <v/>
      </c>
      <c r="H2691" s="19" t="str">
        <f>IF(ISBLANK(C2691),"",_xlfn.XLOOKUP(VALUE(LEFT(C2691,4)),Souches!$B$2:$B$15000,Souches!$D$2:$D$15000))</f>
        <v/>
      </c>
      <c r="I2691" s="10" t="str">
        <f t="shared" si="425"/>
        <v/>
      </c>
      <c r="J2691" s="19" t="str">
        <f>IF(I2691="","",INT(('ObjProd (2)'!$C$25-I2691)/7 * (ABS('ObjProd (2)'!$C$25-I2691)&gt;=7)))</f>
        <v/>
      </c>
      <c r="K2691" s="10" t="str">
        <f>IF(I2691="","",
IF(AND(DATEDIF(I2691,'ObjProd (2)'!$C$25,"y")=0,DATEDIF(I2691,'ObjProd (2)'!$C$25,"ym")=0,
   INT(('ObjProd (2)'!$C$25-EDATE(I2691,DATEDIF(I2691,'ObjProd (2)'!$C$25,"y")*12+DATEDIF(I2691,'ObjProd (2)'!$C$25,"ym")))/7)=0),
   "&lt; 1 sem.",
   IF(DATEDIF(I2691,'ObjProd (2)'!$C$25,"y")&gt;0,DATEDIF(I2691,'ObjProd (2)'!$C$25,"y") &amp; " " &amp; IF(DATEDIF(I2691,'ObjProd (2)'!$C$25,"y")=1,"an ","ans "),"") &amp;
   IF(DATEDIF(I2691,'ObjProd (2)'!$C$25,"ym")&gt;0,DATEDIF(I2691,'ObjProd (2)'!$C$25,"ym") &amp; " mois ", "") &amp;
   IF(INT(('ObjProd (2)'!$C$25-EDATE(I2691,DATEDIF(I2691,'ObjProd (2)'!$C$25,"y")*12+DATEDIF(I2691,'ObjProd (2)'!$C$25,"ym")))/7)&gt;0,
      INT(('ObjProd (2)'!$C$25-EDATE(I2691,DATEDIF(I2691,'ObjProd (2)'!$C$25,"y")*12+DATEDIF(I2691,'ObjProd (2)'!$C$25,"ym")))/7) &amp; " sem.",
      "")
)
)</f>
        <v/>
      </c>
      <c r="L2691" s="11" t="str">
        <f t="shared" si="426"/>
        <v/>
      </c>
      <c r="M2691" s="9" t="str">
        <f t="shared" si="422"/>
        <v/>
      </c>
      <c r="N2691" s="9" t="str" cm="1">
        <f t="array" aca="1" ref="N2691" ca="1">LEFT(L2691, IF(ISNUMBER(SUBSTITUTE(_xludf.MID(L2691, 2, 1), ".", ",")), 1, 2))</f>
        <v/>
      </c>
      <c r="O2691" s="19" t="str">
        <f t="shared" ca="1" si="419"/>
        <v/>
      </c>
      <c r="P2691" s="9" t="str">
        <f t="shared" ca="1" si="420"/>
        <v/>
      </c>
      <c r="Q2691" s="9" t="str">
        <f t="shared" ca="1" si="421"/>
        <v/>
      </c>
      <c r="R2691" s="9" t="str">
        <f t="shared" si="423"/>
        <v/>
      </c>
      <c r="S2691" t="str" cm="1">
        <f t="array" ref="S2691">IF(ISBLANK(C2691),"",IFERROR(INDEX(ListeSeries!$A$2:$A$1045, MATCH(1, (DatasScan!G2691=ListeSeries!$B$2:$B$1045) * (DatasScan!H2691&gt;=ListeSeries!$D$2:$D$1045) * (DatasScan!H2691&lt;=ListeSeries!$E$2:$E$1045), 0)), "no match"))</f>
        <v/>
      </c>
      <c r="T2691" s="7" t="str" cm="1">
        <f t="array" ref="T2691">IF(ISBLANK(C2691),"",IFERROR(INDEX(ListeSeries!$C$2:$C$1045, MATCH(1, (DatasScan!G2691=ListeSeries!$B$2:$B$1045) * (DatasScan!H2691&gt;=ListeSeries!$D$2:$D$1045) * (DatasScan!H2691&lt;=ListeSeries!$E$2:$E$1045), 0)), "no match"))</f>
        <v/>
      </c>
      <c r="U2691" s="11" t="str" cm="1">
        <f t="array" ref="U2691">IF(ISBLANK(C2691),"",IFERROR(INDEX(ListeSeries!$F$2:$F$1045, MATCH(1, (DatasScan!G2691=ListeSeries!$B$2:$B$1045) * (DatasScan!H2691&gt;=ListeSeries!$D$2:$D$1045) * (DatasScan!H2691&lt;=ListeSeries!$E$2:$E$1045), 0)), "no match"))</f>
        <v/>
      </c>
    </row>
    <row r="2692" spans="1:21" ht="15" customHeight="1" x14ac:dyDescent="0.25">
      <c r="A2692" s="6" t="str">
        <f t="shared" si="424"/>
        <v/>
      </c>
      <c r="B2692" s="272"/>
      <c r="F2692" s="7" t="str">
        <f t="shared" si="418"/>
        <v/>
      </c>
      <c r="G2692" s="21" t="str">
        <f>IF(ISBLANK(C2692),"",_xlfn.XLOOKUP(_xlfn.XLOOKUP(VALUE(LEFT(C2692,4)),Souches!$B$2:$B$15000,Souches!$E$2:$E$15000),Varietes!$B$2:$B$500,Varietes!$C$2:$C$500))</f>
        <v/>
      </c>
      <c r="H2692" s="19" t="str">
        <f>IF(ISBLANK(C2692),"",_xlfn.XLOOKUP(VALUE(LEFT(C2692,4)),Souches!$B$2:$B$15000,Souches!$D$2:$D$15000))</f>
        <v/>
      </c>
      <c r="I2692" s="10" t="str">
        <f t="shared" si="425"/>
        <v/>
      </c>
      <c r="J2692" s="19" t="str">
        <f>IF(I2692="","",INT(('ObjProd (2)'!$C$25-I2692)/7 * (ABS('ObjProd (2)'!$C$25-I2692)&gt;=7)))</f>
        <v/>
      </c>
      <c r="K2692" s="10" t="str">
        <f>IF(I2692="","",
IF(AND(DATEDIF(I2692,'ObjProd (2)'!$C$25,"y")=0,DATEDIF(I2692,'ObjProd (2)'!$C$25,"ym")=0,
   INT(('ObjProd (2)'!$C$25-EDATE(I2692,DATEDIF(I2692,'ObjProd (2)'!$C$25,"y")*12+DATEDIF(I2692,'ObjProd (2)'!$C$25,"ym")))/7)=0),
   "&lt; 1 sem.",
   IF(DATEDIF(I2692,'ObjProd (2)'!$C$25,"y")&gt;0,DATEDIF(I2692,'ObjProd (2)'!$C$25,"y") &amp; " " &amp; IF(DATEDIF(I2692,'ObjProd (2)'!$C$25,"y")=1,"an ","ans "),"") &amp;
   IF(DATEDIF(I2692,'ObjProd (2)'!$C$25,"ym")&gt;0,DATEDIF(I2692,'ObjProd (2)'!$C$25,"ym") &amp; " mois ", "") &amp;
   IF(INT(('ObjProd (2)'!$C$25-EDATE(I2692,DATEDIF(I2692,'ObjProd (2)'!$C$25,"y")*12+DATEDIF(I2692,'ObjProd (2)'!$C$25,"ym")))/7)&gt;0,
      INT(('ObjProd (2)'!$C$25-EDATE(I2692,DATEDIF(I2692,'ObjProd (2)'!$C$25,"y")*12+DATEDIF(I2692,'ObjProd (2)'!$C$25,"ym")))/7) &amp; " sem.",
      "")
)
)</f>
        <v/>
      </c>
      <c r="L2692" s="11" t="str">
        <f t="shared" si="426"/>
        <v/>
      </c>
      <c r="M2692" s="9" t="str">
        <f t="shared" si="422"/>
        <v/>
      </c>
      <c r="N2692" s="9" t="str" cm="1">
        <f t="array" aca="1" ref="N2692" ca="1">LEFT(L2692, IF(ISNUMBER(SUBSTITUTE(_xludf.MID(L2692, 2, 1), ".", ",")), 1, 2))</f>
        <v/>
      </c>
      <c r="O2692" s="19" t="str">
        <f t="shared" ca="1" si="419"/>
        <v/>
      </c>
      <c r="P2692" s="9" t="str">
        <f t="shared" ca="1" si="420"/>
        <v/>
      </c>
      <c r="Q2692" s="9" t="str">
        <f t="shared" ca="1" si="421"/>
        <v/>
      </c>
      <c r="R2692" s="9" t="str">
        <f t="shared" si="423"/>
        <v/>
      </c>
      <c r="S2692" t="str" cm="1">
        <f t="array" ref="S2692">IF(ISBLANK(C2692),"",IFERROR(INDEX(ListeSeries!$A$2:$A$1045, MATCH(1, (DatasScan!G2692=ListeSeries!$B$2:$B$1045) * (DatasScan!H2692&gt;=ListeSeries!$D$2:$D$1045) * (DatasScan!H2692&lt;=ListeSeries!$E$2:$E$1045), 0)), "no match"))</f>
        <v/>
      </c>
      <c r="T2692" s="7" t="str" cm="1">
        <f t="array" ref="T2692">IF(ISBLANK(C2692),"",IFERROR(INDEX(ListeSeries!$C$2:$C$1045, MATCH(1, (DatasScan!G2692=ListeSeries!$B$2:$B$1045) * (DatasScan!H2692&gt;=ListeSeries!$D$2:$D$1045) * (DatasScan!H2692&lt;=ListeSeries!$E$2:$E$1045), 0)), "no match"))</f>
        <v/>
      </c>
      <c r="U2692" s="11" t="str" cm="1">
        <f t="array" ref="U2692">IF(ISBLANK(C2692),"",IFERROR(INDEX(ListeSeries!$F$2:$F$1045, MATCH(1, (DatasScan!G2692=ListeSeries!$B$2:$B$1045) * (DatasScan!H2692&gt;=ListeSeries!$D$2:$D$1045) * (DatasScan!H2692&lt;=ListeSeries!$E$2:$E$1045), 0)), "no match"))</f>
        <v/>
      </c>
    </row>
    <row r="2693" spans="1:21" ht="15" customHeight="1" x14ac:dyDescent="0.25">
      <c r="A2693" s="6" t="str">
        <f t="shared" si="424"/>
        <v/>
      </c>
      <c r="B2693" s="272"/>
      <c r="F2693" s="7" t="str">
        <f t="shared" si="418"/>
        <v/>
      </c>
      <c r="G2693" s="21" t="str">
        <f>IF(ISBLANK(C2693),"",_xlfn.XLOOKUP(_xlfn.XLOOKUP(VALUE(LEFT(C2693,4)),Souches!$B$2:$B$15000,Souches!$E$2:$E$15000),Varietes!$B$2:$B$500,Varietes!$C$2:$C$500))</f>
        <v/>
      </c>
      <c r="H2693" s="19" t="str">
        <f>IF(ISBLANK(C2693),"",_xlfn.XLOOKUP(VALUE(LEFT(C2693,4)),Souches!$B$2:$B$15000,Souches!$D$2:$D$15000))</f>
        <v/>
      </c>
      <c r="I2693" s="10" t="str">
        <f t="shared" si="425"/>
        <v/>
      </c>
      <c r="J2693" s="19" t="str">
        <f>IF(I2693="","",INT(('ObjProd (2)'!$C$25-I2693)/7 * (ABS('ObjProd (2)'!$C$25-I2693)&gt;=7)))</f>
        <v/>
      </c>
      <c r="K2693" s="10" t="str">
        <f>IF(I2693="","",
IF(AND(DATEDIF(I2693,'ObjProd (2)'!$C$25,"y")=0,DATEDIF(I2693,'ObjProd (2)'!$C$25,"ym")=0,
   INT(('ObjProd (2)'!$C$25-EDATE(I2693,DATEDIF(I2693,'ObjProd (2)'!$C$25,"y")*12+DATEDIF(I2693,'ObjProd (2)'!$C$25,"ym")))/7)=0),
   "&lt; 1 sem.",
   IF(DATEDIF(I2693,'ObjProd (2)'!$C$25,"y")&gt;0,DATEDIF(I2693,'ObjProd (2)'!$C$25,"y") &amp; " " &amp; IF(DATEDIF(I2693,'ObjProd (2)'!$C$25,"y")=1,"an ","ans "),"") &amp;
   IF(DATEDIF(I2693,'ObjProd (2)'!$C$25,"ym")&gt;0,DATEDIF(I2693,'ObjProd (2)'!$C$25,"ym") &amp; " mois ", "") &amp;
   IF(INT(('ObjProd (2)'!$C$25-EDATE(I2693,DATEDIF(I2693,'ObjProd (2)'!$C$25,"y")*12+DATEDIF(I2693,'ObjProd (2)'!$C$25,"ym")))/7)&gt;0,
      INT(('ObjProd (2)'!$C$25-EDATE(I2693,DATEDIF(I2693,'ObjProd (2)'!$C$25,"y")*12+DATEDIF(I2693,'ObjProd (2)'!$C$25,"ym")))/7) &amp; " sem.",
      "")
)
)</f>
        <v/>
      </c>
      <c r="L2693" s="11" t="str">
        <f t="shared" si="426"/>
        <v/>
      </c>
      <c r="M2693" s="9" t="str">
        <f t="shared" si="422"/>
        <v/>
      </c>
      <c r="N2693" s="9" t="str" cm="1">
        <f t="array" aca="1" ref="N2693" ca="1">LEFT(L2693, IF(ISNUMBER(SUBSTITUTE(_xludf.MID(L2693, 2, 1), ".", ",")), 1, 2))</f>
        <v/>
      </c>
      <c r="O2693" s="19" t="str">
        <f t="shared" ca="1" si="419"/>
        <v/>
      </c>
      <c r="P2693" s="9" t="str">
        <f t="shared" ca="1" si="420"/>
        <v/>
      </c>
      <c r="Q2693" s="9" t="str">
        <f t="shared" ca="1" si="421"/>
        <v/>
      </c>
      <c r="R2693" s="9" t="str">
        <f t="shared" si="423"/>
        <v/>
      </c>
      <c r="S2693" t="str" cm="1">
        <f t="array" ref="S2693">IF(ISBLANK(C2693),"",IFERROR(INDEX(ListeSeries!$A$2:$A$1045, MATCH(1, (DatasScan!G2693=ListeSeries!$B$2:$B$1045) * (DatasScan!H2693&gt;=ListeSeries!$D$2:$D$1045) * (DatasScan!H2693&lt;=ListeSeries!$E$2:$E$1045), 0)), "no match"))</f>
        <v/>
      </c>
      <c r="T2693" s="7" t="str" cm="1">
        <f t="array" ref="T2693">IF(ISBLANK(C2693),"",IFERROR(INDEX(ListeSeries!$C$2:$C$1045, MATCH(1, (DatasScan!G2693=ListeSeries!$B$2:$B$1045) * (DatasScan!H2693&gt;=ListeSeries!$D$2:$D$1045) * (DatasScan!H2693&lt;=ListeSeries!$E$2:$E$1045), 0)), "no match"))</f>
        <v/>
      </c>
      <c r="U2693" s="11" t="str" cm="1">
        <f t="array" ref="U2693">IF(ISBLANK(C2693),"",IFERROR(INDEX(ListeSeries!$F$2:$F$1045, MATCH(1, (DatasScan!G2693=ListeSeries!$B$2:$B$1045) * (DatasScan!H2693&gt;=ListeSeries!$D$2:$D$1045) * (DatasScan!H2693&lt;=ListeSeries!$E$2:$E$1045), 0)), "no match"))</f>
        <v/>
      </c>
    </row>
    <row r="2694" spans="1:21" ht="15" customHeight="1" x14ac:dyDescent="0.25">
      <c r="A2694" s="6" t="str">
        <f t="shared" si="424"/>
        <v/>
      </c>
      <c r="B2694" s="272"/>
      <c r="F2694" s="7" t="str">
        <f t="shared" si="418"/>
        <v/>
      </c>
      <c r="G2694" s="21" t="str">
        <f>IF(ISBLANK(C2694),"",_xlfn.XLOOKUP(_xlfn.XLOOKUP(VALUE(LEFT(C2694,4)),Souches!$B$2:$B$15000,Souches!$E$2:$E$15000),Varietes!$B$2:$B$500,Varietes!$C$2:$C$500))</f>
        <v/>
      </c>
      <c r="H2694" s="19" t="str">
        <f>IF(ISBLANK(C2694),"",_xlfn.XLOOKUP(VALUE(LEFT(C2694,4)),Souches!$B$2:$B$15000,Souches!$D$2:$D$15000))</f>
        <v/>
      </c>
      <c r="I2694" s="10" t="str">
        <f t="shared" si="425"/>
        <v/>
      </c>
      <c r="J2694" s="19" t="str">
        <f>IF(I2694="","",INT(('ObjProd (2)'!$C$25-I2694)/7 * (ABS('ObjProd (2)'!$C$25-I2694)&gt;=7)))</f>
        <v/>
      </c>
      <c r="K2694" s="10" t="str">
        <f>IF(I2694="","",
IF(AND(DATEDIF(I2694,'ObjProd (2)'!$C$25,"y")=0,DATEDIF(I2694,'ObjProd (2)'!$C$25,"ym")=0,
   INT(('ObjProd (2)'!$C$25-EDATE(I2694,DATEDIF(I2694,'ObjProd (2)'!$C$25,"y")*12+DATEDIF(I2694,'ObjProd (2)'!$C$25,"ym")))/7)=0),
   "&lt; 1 sem.",
   IF(DATEDIF(I2694,'ObjProd (2)'!$C$25,"y")&gt;0,DATEDIF(I2694,'ObjProd (2)'!$C$25,"y") &amp; " " &amp; IF(DATEDIF(I2694,'ObjProd (2)'!$C$25,"y")=1,"an ","ans "),"") &amp;
   IF(DATEDIF(I2694,'ObjProd (2)'!$C$25,"ym")&gt;0,DATEDIF(I2694,'ObjProd (2)'!$C$25,"ym") &amp; " mois ", "") &amp;
   IF(INT(('ObjProd (2)'!$C$25-EDATE(I2694,DATEDIF(I2694,'ObjProd (2)'!$C$25,"y")*12+DATEDIF(I2694,'ObjProd (2)'!$C$25,"ym")))/7)&gt;0,
      INT(('ObjProd (2)'!$C$25-EDATE(I2694,DATEDIF(I2694,'ObjProd (2)'!$C$25,"y")*12+DATEDIF(I2694,'ObjProd (2)'!$C$25,"ym")))/7) &amp; " sem.",
      "")
)
)</f>
        <v/>
      </c>
      <c r="L2694" s="11" t="str">
        <f t="shared" si="426"/>
        <v/>
      </c>
      <c r="M2694" s="9" t="str">
        <f t="shared" si="422"/>
        <v/>
      </c>
      <c r="N2694" s="9" t="str" cm="1">
        <f t="array" aca="1" ref="N2694" ca="1">LEFT(L2694, IF(ISNUMBER(SUBSTITUTE(_xludf.MID(L2694, 2, 1), ".", ",")), 1, 2))</f>
        <v/>
      </c>
      <c r="O2694" s="19" t="str">
        <f t="shared" ca="1" si="419"/>
        <v/>
      </c>
      <c r="P2694" s="9" t="str">
        <f t="shared" ca="1" si="420"/>
        <v/>
      </c>
      <c r="Q2694" s="9" t="str">
        <f t="shared" ca="1" si="421"/>
        <v/>
      </c>
      <c r="R2694" s="9" t="str">
        <f t="shared" si="423"/>
        <v/>
      </c>
      <c r="S2694" t="str" cm="1">
        <f t="array" ref="S2694">IF(ISBLANK(C2694),"",IFERROR(INDEX(ListeSeries!$A$2:$A$1045, MATCH(1, (DatasScan!G2694=ListeSeries!$B$2:$B$1045) * (DatasScan!H2694&gt;=ListeSeries!$D$2:$D$1045) * (DatasScan!H2694&lt;=ListeSeries!$E$2:$E$1045), 0)), "no match"))</f>
        <v/>
      </c>
      <c r="T2694" s="7" t="str" cm="1">
        <f t="array" ref="T2694">IF(ISBLANK(C2694),"",IFERROR(INDEX(ListeSeries!$C$2:$C$1045, MATCH(1, (DatasScan!G2694=ListeSeries!$B$2:$B$1045) * (DatasScan!H2694&gt;=ListeSeries!$D$2:$D$1045) * (DatasScan!H2694&lt;=ListeSeries!$E$2:$E$1045), 0)), "no match"))</f>
        <v/>
      </c>
      <c r="U2694" s="11" t="str" cm="1">
        <f t="array" ref="U2694">IF(ISBLANK(C2694),"",IFERROR(INDEX(ListeSeries!$F$2:$F$1045, MATCH(1, (DatasScan!G2694=ListeSeries!$B$2:$B$1045) * (DatasScan!H2694&gt;=ListeSeries!$D$2:$D$1045) * (DatasScan!H2694&lt;=ListeSeries!$E$2:$E$1045), 0)), "no match"))</f>
        <v/>
      </c>
    </row>
    <row r="2695" spans="1:21" ht="15" customHeight="1" x14ac:dyDescent="0.25">
      <c r="A2695" s="6" t="str">
        <f t="shared" si="424"/>
        <v/>
      </c>
      <c r="B2695" s="272"/>
      <c r="F2695" s="7" t="str">
        <f t="shared" si="418"/>
        <v/>
      </c>
      <c r="G2695" s="21" t="str">
        <f>IF(ISBLANK(C2695),"",_xlfn.XLOOKUP(_xlfn.XLOOKUP(VALUE(LEFT(C2695,4)),Souches!$B$2:$B$15000,Souches!$E$2:$E$15000),Varietes!$B$2:$B$500,Varietes!$C$2:$C$500))</f>
        <v/>
      </c>
      <c r="H2695" s="19" t="str">
        <f>IF(ISBLANK(C2695),"",_xlfn.XLOOKUP(VALUE(LEFT(C2695,4)),Souches!$B$2:$B$15000,Souches!$D$2:$D$15000))</f>
        <v/>
      </c>
      <c r="I2695" s="10" t="str">
        <f t="shared" si="425"/>
        <v/>
      </c>
      <c r="J2695" s="19" t="str">
        <f>IF(I2695="","",INT(('ObjProd (2)'!$C$25-I2695)/7 * (ABS('ObjProd (2)'!$C$25-I2695)&gt;=7)))</f>
        <v/>
      </c>
      <c r="K2695" s="10" t="str">
        <f>IF(I2695="","",
IF(AND(DATEDIF(I2695,'ObjProd (2)'!$C$25,"y")=0,DATEDIF(I2695,'ObjProd (2)'!$C$25,"ym")=0,
   INT(('ObjProd (2)'!$C$25-EDATE(I2695,DATEDIF(I2695,'ObjProd (2)'!$C$25,"y")*12+DATEDIF(I2695,'ObjProd (2)'!$C$25,"ym")))/7)=0),
   "&lt; 1 sem.",
   IF(DATEDIF(I2695,'ObjProd (2)'!$C$25,"y")&gt;0,DATEDIF(I2695,'ObjProd (2)'!$C$25,"y") &amp; " " &amp; IF(DATEDIF(I2695,'ObjProd (2)'!$C$25,"y")=1,"an ","ans "),"") &amp;
   IF(DATEDIF(I2695,'ObjProd (2)'!$C$25,"ym")&gt;0,DATEDIF(I2695,'ObjProd (2)'!$C$25,"ym") &amp; " mois ", "") &amp;
   IF(INT(('ObjProd (2)'!$C$25-EDATE(I2695,DATEDIF(I2695,'ObjProd (2)'!$C$25,"y")*12+DATEDIF(I2695,'ObjProd (2)'!$C$25,"ym")))/7)&gt;0,
      INT(('ObjProd (2)'!$C$25-EDATE(I2695,DATEDIF(I2695,'ObjProd (2)'!$C$25,"y")*12+DATEDIF(I2695,'ObjProd (2)'!$C$25,"ym")))/7) &amp; " sem.",
      "")
)
)</f>
        <v/>
      </c>
      <c r="L2695" s="11" t="str">
        <f t="shared" si="426"/>
        <v/>
      </c>
      <c r="M2695" s="9" t="str">
        <f t="shared" si="422"/>
        <v/>
      </c>
      <c r="N2695" s="9" t="str" cm="1">
        <f t="array" aca="1" ref="N2695" ca="1">LEFT(L2695, IF(ISNUMBER(SUBSTITUTE(_xludf.MID(L2695, 2, 1), ".", ",")), 1, 2))</f>
        <v/>
      </c>
      <c r="O2695" s="19" t="str">
        <f t="shared" ca="1" si="419"/>
        <v/>
      </c>
      <c r="P2695" s="9" t="str">
        <f t="shared" ca="1" si="420"/>
        <v/>
      </c>
      <c r="Q2695" s="9" t="str">
        <f t="shared" ca="1" si="421"/>
        <v/>
      </c>
      <c r="R2695" s="9" t="str">
        <f t="shared" si="423"/>
        <v/>
      </c>
      <c r="S2695" t="str" cm="1">
        <f t="array" ref="S2695">IF(ISBLANK(C2695),"",IFERROR(INDEX(ListeSeries!$A$2:$A$1045, MATCH(1, (DatasScan!G2695=ListeSeries!$B$2:$B$1045) * (DatasScan!H2695&gt;=ListeSeries!$D$2:$D$1045) * (DatasScan!H2695&lt;=ListeSeries!$E$2:$E$1045), 0)), "no match"))</f>
        <v/>
      </c>
      <c r="T2695" s="7" t="str" cm="1">
        <f t="array" ref="T2695">IF(ISBLANK(C2695),"",IFERROR(INDEX(ListeSeries!$C$2:$C$1045, MATCH(1, (DatasScan!G2695=ListeSeries!$B$2:$B$1045) * (DatasScan!H2695&gt;=ListeSeries!$D$2:$D$1045) * (DatasScan!H2695&lt;=ListeSeries!$E$2:$E$1045), 0)), "no match"))</f>
        <v/>
      </c>
      <c r="U2695" s="11" t="str" cm="1">
        <f t="array" ref="U2695">IF(ISBLANK(C2695),"",IFERROR(INDEX(ListeSeries!$F$2:$F$1045, MATCH(1, (DatasScan!G2695=ListeSeries!$B$2:$B$1045) * (DatasScan!H2695&gt;=ListeSeries!$D$2:$D$1045) * (DatasScan!H2695&lt;=ListeSeries!$E$2:$E$1045), 0)), "no match"))</f>
        <v/>
      </c>
    </row>
    <row r="2696" spans="1:21" ht="15" customHeight="1" x14ac:dyDescent="0.25">
      <c r="A2696" s="6" t="str">
        <f t="shared" si="424"/>
        <v/>
      </c>
      <c r="B2696" s="272"/>
      <c r="F2696" s="7" t="str">
        <f t="shared" si="418"/>
        <v/>
      </c>
      <c r="G2696" s="21" t="str">
        <f>IF(ISBLANK(C2696),"",_xlfn.XLOOKUP(_xlfn.XLOOKUP(VALUE(LEFT(C2696,4)),Souches!$B$2:$B$15000,Souches!$E$2:$E$15000),Varietes!$B$2:$B$500,Varietes!$C$2:$C$500))</f>
        <v/>
      </c>
      <c r="H2696" s="19" t="str">
        <f>IF(ISBLANK(C2696),"",_xlfn.XLOOKUP(VALUE(LEFT(C2696,4)),Souches!$B$2:$B$15000,Souches!$D$2:$D$15000))</f>
        <v/>
      </c>
      <c r="I2696" s="10" t="str">
        <f t="shared" si="425"/>
        <v/>
      </c>
      <c r="J2696" s="19" t="str">
        <f>IF(I2696="","",INT(('ObjProd (2)'!$C$25-I2696)/7 * (ABS('ObjProd (2)'!$C$25-I2696)&gt;=7)))</f>
        <v/>
      </c>
      <c r="K2696" s="10" t="str">
        <f>IF(I2696="","",
IF(AND(DATEDIF(I2696,'ObjProd (2)'!$C$25,"y")=0,DATEDIF(I2696,'ObjProd (2)'!$C$25,"ym")=0,
   INT(('ObjProd (2)'!$C$25-EDATE(I2696,DATEDIF(I2696,'ObjProd (2)'!$C$25,"y")*12+DATEDIF(I2696,'ObjProd (2)'!$C$25,"ym")))/7)=0),
   "&lt; 1 sem.",
   IF(DATEDIF(I2696,'ObjProd (2)'!$C$25,"y")&gt;0,DATEDIF(I2696,'ObjProd (2)'!$C$25,"y") &amp; " " &amp; IF(DATEDIF(I2696,'ObjProd (2)'!$C$25,"y")=1,"an ","ans "),"") &amp;
   IF(DATEDIF(I2696,'ObjProd (2)'!$C$25,"ym")&gt;0,DATEDIF(I2696,'ObjProd (2)'!$C$25,"ym") &amp; " mois ", "") &amp;
   IF(INT(('ObjProd (2)'!$C$25-EDATE(I2696,DATEDIF(I2696,'ObjProd (2)'!$C$25,"y")*12+DATEDIF(I2696,'ObjProd (2)'!$C$25,"ym")))/7)&gt;0,
      INT(('ObjProd (2)'!$C$25-EDATE(I2696,DATEDIF(I2696,'ObjProd (2)'!$C$25,"y")*12+DATEDIF(I2696,'ObjProd (2)'!$C$25,"ym")))/7) &amp; " sem.",
      "")
)
)</f>
        <v/>
      </c>
      <c r="L2696" s="11" t="str">
        <f t="shared" si="426"/>
        <v/>
      </c>
      <c r="M2696" s="9" t="str">
        <f t="shared" si="422"/>
        <v/>
      </c>
      <c r="N2696" s="9" t="str" cm="1">
        <f t="array" aca="1" ref="N2696" ca="1">LEFT(L2696, IF(ISNUMBER(SUBSTITUTE(_xludf.MID(L2696, 2, 1), ".", ",")), 1, 2))</f>
        <v/>
      </c>
      <c r="O2696" s="19" t="str">
        <f t="shared" ca="1" si="419"/>
        <v/>
      </c>
      <c r="P2696" s="9" t="str">
        <f t="shared" ca="1" si="420"/>
        <v/>
      </c>
      <c r="Q2696" s="9" t="str">
        <f t="shared" ca="1" si="421"/>
        <v/>
      </c>
      <c r="R2696" s="9" t="str">
        <f t="shared" si="423"/>
        <v/>
      </c>
      <c r="S2696" t="str" cm="1">
        <f t="array" ref="S2696">IF(ISBLANK(C2696),"",IFERROR(INDEX(ListeSeries!$A$2:$A$1045, MATCH(1, (DatasScan!G2696=ListeSeries!$B$2:$B$1045) * (DatasScan!H2696&gt;=ListeSeries!$D$2:$D$1045) * (DatasScan!H2696&lt;=ListeSeries!$E$2:$E$1045), 0)), "no match"))</f>
        <v/>
      </c>
      <c r="T2696" s="7" t="str" cm="1">
        <f t="array" ref="T2696">IF(ISBLANK(C2696),"",IFERROR(INDEX(ListeSeries!$C$2:$C$1045, MATCH(1, (DatasScan!G2696=ListeSeries!$B$2:$B$1045) * (DatasScan!H2696&gt;=ListeSeries!$D$2:$D$1045) * (DatasScan!H2696&lt;=ListeSeries!$E$2:$E$1045), 0)), "no match"))</f>
        <v/>
      </c>
      <c r="U2696" s="11" t="str" cm="1">
        <f t="array" ref="U2696">IF(ISBLANK(C2696),"",IFERROR(INDEX(ListeSeries!$F$2:$F$1045, MATCH(1, (DatasScan!G2696=ListeSeries!$B$2:$B$1045) * (DatasScan!H2696&gt;=ListeSeries!$D$2:$D$1045) * (DatasScan!H2696&lt;=ListeSeries!$E$2:$E$1045), 0)), "no match"))</f>
        <v/>
      </c>
    </row>
    <row r="2697" spans="1:21" ht="15" customHeight="1" x14ac:dyDescent="0.25">
      <c r="A2697" s="6" t="str">
        <f t="shared" si="424"/>
        <v/>
      </c>
      <c r="B2697" s="272"/>
      <c r="F2697" s="7" t="str">
        <f t="shared" si="418"/>
        <v/>
      </c>
      <c r="G2697" s="21" t="str">
        <f>IF(ISBLANK(C2697),"",_xlfn.XLOOKUP(_xlfn.XLOOKUP(VALUE(LEFT(C2697,4)),Souches!$B$2:$B$15000,Souches!$E$2:$E$15000),Varietes!$B$2:$B$500,Varietes!$C$2:$C$500))</f>
        <v/>
      </c>
      <c r="H2697" s="19" t="str">
        <f>IF(ISBLANK(C2697),"",_xlfn.XLOOKUP(VALUE(LEFT(C2697,4)),Souches!$B$2:$B$15000,Souches!$D$2:$D$15000))</f>
        <v/>
      </c>
      <c r="I2697" s="10" t="str">
        <f t="shared" si="425"/>
        <v/>
      </c>
      <c r="J2697" s="19" t="str">
        <f>IF(I2697="","",INT(('ObjProd (2)'!$C$25-I2697)/7 * (ABS('ObjProd (2)'!$C$25-I2697)&gt;=7)))</f>
        <v/>
      </c>
      <c r="K2697" s="10" t="str">
        <f>IF(I2697="","",
IF(AND(DATEDIF(I2697,'ObjProd (2)'!$C$25,"y")=0,DATEDIF(I2697,'ObjProd (2)'!$C$25,"ym")=0,
   INT(('ObjProd (2)'!$C$25-EDATE(I2697,DATEDIF(I2697,'ObjProd (2)'!$C$25,"y")*12+DATEDIF(I2697,'ObjProd (2)'!$C$25,"ym")))/7)=0),
   "&lt; 1 sem.",
   IF(DATEDIF(I2697,'ObjProd (2)'!$C$25,"y")&gt;0,DATEDIF(I2697,'ObjProd (2)'!$C$25,"y") &amp; " " &amp; IF(DATEDIF(I2697,'ObjProd (2)'!$C$25,"y")=1,"an ","ans "),"") &amp;
   IF(DATEDIF(I2697,'ObjProd (2)'!$C$25,"ym")&gt;0,DATEDIF(I2697,'ObjProd (2)'!$C$25,"ym") &amp; " mois ", "") &amp;
   IF(INT(('ObjProd (2)'!$C$25-EDATE(I2697,DATEDIF(I2697,'ObjProd (2)'!$C$25,"y")*12+DATEDIF(I2697,'ObjProd (2)'!$C$25,"ym")))/7)&gt;0,
      INT(('ObjProd (2)'!$C$25-EDATE(I2697,DATEDIF(I2697,'ObjProd (2)'!$C$25,"y")*12+DATEDIF(I2697,'ObjProd (2)'!$C$25,"ym")))/7) &amp; " sem.",
      "")
)
)</f>
        <v/>
      </c>
      <c r="L2697" s="11" t="str">
        <f t="shared" si="426"/>
        <v/>
      </c>
      <c r="M2697" s="9" t="str">
        <f t="shared" si="422"/>
        <v/>
      </c>
      <c r="N2697" s="9" t="str" cm="1">
        <f t="array" aca="1" ref="N2697" ca="1">LEFT(L2697, IF(ISNUMBER(SUBSTITUTE(_xludf.MID(L2697, 2, 1), ".", ",")), 1, 2))</f>
        <v/>
      </c>
      <c r="O2697" s="19" t="str">
        <f t="shared" ca="1" si="419"/>
        <v/>
      </c>
      <c r="P2697" s="9" t="str">
        <f t="shared" ca="1" si="420"/>
        <v/>
      </c>
      <c r="Q2697" s="9" t="str">
        <f t="shared" ca="1" si="421"/>
        <v/>
      </c>
      <c r="R2697" s="9" t="str">
        <f t="shared" si="423"/>
        <v/>
      </c>
      <c r="S2697" t="str" cm="1">
        <f t="array" ref="S2697">IF(ISBLANK(C2697),"",IFERROR(INDEX(ListeSeries!$A$2:$A$1045, MATCH(1, (DatasScan!G2697=ListeSeries!$B$2:$B$1045) * (DatasScan!H2697&gt;=ListeSeries!$D$2:$D$1045) * (DatasScan!H2697&lt;=ListeSeries!$E$2:$E$1045), 0)), "no match"))</f>
        <v/>
      </c>
      <c r="T2697" s="7" t="str" cm="1">
        <f t="array" ref="T2697">IF(ISBLANK(C2697),"",IFERROR(INDEX(ListeSeries!$C$2:$C$1045, MATCH(1, (DatasScan!G2697=ListeSeries!$B$2:$B$1045) * (DatasScan!H2697&gt;=ListeSeries!$D$2:$D$1045) * (DatasScan!H2697&lt;=ListeSeries!$E$2:$E$1045), 0)), "no match"))</f>
        <v/>
      </c>
      <c r="U2697" s="11" t="str" cm="1">
        <f t="array" ref="U2697">IF(ISBLANK(C2697),"",IFERROR(INDEX(ListeSeries!$F$2:$F$1045, MATCH(1, (DatasScan!G2697=ListeSeries!$B$2:$B$1045) * (DatasScan!H2697&gt;=ListeSeries!$D$2:$D$1045) * (DatasScan!H2697&lt;=ListeSeries!$E$2:$E$1045), 0)), "no match"))</f>
        <v/>
      </c>
    </row>
    <row r="2698" spans="1:21" ht="15" customHeight="1" x14ac:dyDescent="0.25">
      <c r="A2698" s="6" t="str">
        <f t="shared" si="424"/>
        <v/>
      </c>
      <c r="B2698" s="272"/>
      <c r="F2698" s="7" t="str">
        <f t="shared" si="418"/>
        <v/>
      </c>
      <c r="G2698" s="21" t="str">
        <f>IF(ISBLANK(C2698),"",_xlfn.XLOOKUP(_xlfn.XLOOKUP(VALUE(LEFT(C2698,4)),Souches!$B$2:$B$15000,Souches!$E$2:$E$15000),Varietes!$B$2:$B$500,Varietes!$C$2:$C$500))</f>
        <v/>
      </c>
      <c r="H2698" s="19" t="str">
        <f>IF(ISBLANK(C2698),"",_xlfn.XLOOKUP(VALUE(LEFT(C2698,4)),Souches!$B$2:$B$15000,Souches!$D$2:$D$15000))</f>
        <v/>
      </c>
      <c r="I2698" s="10" t="str">
        <f t="shared" si="425"/>
        <v/>
      </c>
      <c r="J2698" s="19" t="str">
        <f>IF(I2698="","",INT(('ObjProd (2)'!$C$25-I2698)/7 * (ABS('ObjProd (2)'!$C$25-I2698)&gt;=7)))</f>
        <v/>
      </c>
      <c r="K2698" s="10" t="str">
        <f>IF(I2698="","",
IF(AND(DATEDIF(I2698,'ObjProd (2)'!$C$25,"y")=0,DATEDIF(I2698,'ObjProd (2)'!$C$25,"ym")=0,
   INT(('ObjProd (2)'!$C$25-EDATE(I2698,DATEDIF(I2698,'ObjProd (2)'!$C$25,"y")*12+DATEDIF(I2698,'ObjProd (2)'!$C$25,"ym")))/7)=0),
   "&lt; 1 sem.",
   IF(DATEDIF(I2698,'ObjProd (2)'!$C$25,"y")&gt;0,DATEDIF(I2698,'ObjProd (2)'!$C$25,"y") &amp; " " &amp; IF(DATEDIF(I2698,'ObjProd (2)'!$C$25,"y")=1,"an ","ans "),"") &amp;
   IF(DATEDIF(I2698,'ObjProd (2)'!$C$25,"ym")&gt;0,DATEDIF(I2698,'ObjProd (2)'!$C$25,"ym") &amp; " mois ", "") &amp;
   IF(INT(('ObjProd (2)'!$C$25-EDATE(I2698,DATEDIF(I2698,'ObjProd (2)'!$C$25,"y")*12+DATEDIF(I2698,'ObjProd (2)'!$C$25,"ym")))/7)&gt;0,
      INT(('ObjProd (2)'!$C$25-EDATE(I2698,DATEDIF(I2698,'ObjProd (2)'!$C$25,"y")*12+DATEDIF(I2698,'ObjProd (2)'!$C$25,"ym")))/7) &amp; " sem.",
      "")
)
)</f>
        <v/>
      </c>
      <c r="L2698" s="11" t="str">
        <f t="shared" si="426"/>
        <v/>
      </c>
      <c r="M2698" s="9" t="str">
        <f t="shared" si="422"/>
        <v/>
      </c>
      <c r="N2698" s="9" t="str" cm="1">
        <f t="array" aca="1" ref="N2698" ca="1">LEFT(L2698, IF(ISNUMBER(SUBSTITUTE(_xludf.MID(L2698, 2, 1), ".", ",")), 1, 2))</f>
        <v/>
      </c>
      <c r="O2698" s="19" t="str">
        <f t="shared" ca="1" si="419"/>
        <v/>
      </c>
      <c r="P2698" s="9" t="str">
        <f t="shared" ca="1" si="420"/>
        <v/>
      </c>
      <c r="Q2698" s="9" t="str">
        <f t="shared" ca="1" si="421"/>
        <v/>
      </c>
      <c r="R2698" s="9" t="str">
        <f t="shared" si="423"/>
        <v/>
      </c>
      <c r="S2698" t="str" cm="1">
        <f t="array" ref="S2698">IF(ISBLANK(C2698),"",IFERROR(INDEX(ListeSeries!$A$2:$A$1045, MATCH(1, (DatasScan!G2698=ListeSeries!$B$2:$B$1045) * (DatasScan!H2698&gt;=ListeSeries!$D$2:$D$1045) * (DatasScan!H2698&lt;=ListeSeries!$E$2:$E$1045), 0)), "no match"))</f>
        <v/>
      </c>
      <c r="T2698" s="7" t="str" cm="1">
        <f t="array" ref="T2698">IF(ISBLANK(C2698),"",IFERROR(INDEX(ListeSeries!$C$2:$C$1045, MATCH(1, (DatasScan!G2698=ListeSeries!$B$2:$B$1045) * (DatasScan!H2698&gt;=ListeSeries!$D$2:$D$1045) * (DatasScan!H2698&lt;=ListeSeries!$E$2:$E$1045), 0)), "no match"))</f>
        <v/>
      </c>
      <c r="U2698" s="11" t="str" cm="1">
        <f t="array" ref="U2698">IF(ISBLANK(C2698),"",IFERROR(INDEX(ListeSeries!$F$2:$F$1045, MATCH(1, (DatasScan!G2698=ListeSeries!$B$2:$B$1045) * (DatasScan!H2698&gt;=ListeSeries!$D$2:$D$1045) * (DatasScan!H2698&lt;=ListeSeries!$E$2:$E$1045), 0)), "no match"))</f>
        <v/>
      </c>
    </row>
    <row r="2699" spans="1:21" ht="15" customHeight="1" x14ac:dyDescent="0.25">
      <c r="A2699" s="6" t="str">
        <f t="shared" si="424"/>
        <v/>
      </c>
      <c r="B2699" s="272"/>
      <c r="F2699" s="7" t="str">
        <f t="shared" si="418"/>
        <v/>
      </c>
      <c r="G2699" s="21" t="str">
        <f>IF(ISBLANK(C2699),"",_xlfn.XLOOKUP(_xlfn.XLOOKUP(VALUE(LEFT(C2699,4)),Souches!$B$2:$B$15000,Souches!$E$2:$E$15000),Varietes!$B$2:$B$500,Varietes!$C$2:$C$500))</f>
        <v/>
      </c>
      <c r="H2699" s="19" t="str">
        <f>IF(ISBLANK(C2699),"",_xlfn.XLOOKUP(VALUE(LEFT(C2699,4)),Souches!$B$2:$B$15000,Souches!$D$2:$D$15000))</f>
        <v/>
      </c>
      <c r="I2699" s="10" t="str">
        <f t="shared" si="425"/>
        <v/>
      </c>
      <c r="J2699" s="19" t="str">
        <f>IF(I2699="","",INT(('ObjProd (2)'!$C$25-I2699)/7 * (ABS('ObjProd (2)'!$C$25-I2699)&gt;=7)))</f>
        <v/>
      </c>
      <c r="K2699" s="10" t="str">
        <f>IF(I2699="","",
IF(AND(DATEDIF(I2699,'ObjProd (2)'!$C$25,"y")=0,DATEDIF(I2699,'ObjProd (2)'!$C$25,"ym")=0,
   INT(('ObjProd (2)'!$C$25-EDATE(I2699,DATEDIF(I2699,'ObjProd (2)'!$C$25,"y")*12+DATEDIF(I2699,'ObjProd (2)'!$C$25,"ym")))/7)=0),
   "&lt; 1 sem.",
   IF(DATEDIF(I2699,'ObjProd (2)'!$C$25,"y")&gt;0,DATEDIF(I2699,'ObjProd (2)'!$C$25,"y") &amp; " " &amp; IF(DATEDIF(I2699,'ObjProd (2)'!$C$25,"y")=1,"an ","ans "),"") &amp;
   IF(DATEDIF(I2699,'ObjProd (2)'!$C$25,"ym")&gt;0,DATEDIF(I2699,'ObjProd (2)'!$C$25,"ym") &amp; " mois ", "") &amp;
   IF(INT(('ObjProd (2)'!$C$25-EDATE(I2699,DATEDIF(I2699,'ObjProd (2)'!$C$25,"y")*12+DATEDIF(I2699,'ObjProd (2)'!$C$25,"ym")))/7)&gt;0,
      INT(('ObjProd (2)'!$C$25-EDATE(I2699,DATEDIF(I2699,'ObjProd (2)'!$C$25,"y")*12+DATEDIF(I2699,'ObjProd (2)'!$C$25,"ym")))/7) &amp; " sem.",
      "")
)
)</f>
        <v/>
      </c>
      <c r="L2699" s="11" t="str">
        <f t="shared" si="426"/>
        <v/>
      </c>
      <c r="M2699" s="9" t="str">
        <f t="shared" si="422"/>
        <v/>
      </c>
      <c r="N2699" s="9" t="str" cm="1">
        <f t="array" aca="1" ref="N2699" ca="1">LEFT(L2699, IF(ISNUMBER(SUBSTITUTE(_xludf.MID(L2699, 2, 1), ".", ",")), 1, 2))</f>
        <v/>
      </c>
      <c r="O2699" s="19" t="str">
        <f t="shared" ca="1" si="419"/>
        <v/>
      </c>
      <c r="P2699" s="9" t="str">
        <f t="shared" ca="1" si="420"/>
        <v/>
      </c>
      <c r="Q2699" s="9" t="str">
        <f t="shared" ca="1" si="421"/>
        <v/>
      </c>
      <c r="R2699" s="9" t="str">
        <f t="shared" si="423"/>
        <v/>
      </c>
      <c r="S2699" t="str" cm="1">
        <f t="array" ref="S2699">IF(ISBLANK(C2699),"",IFERROR(INDEX(ListeSeries!$A$2:$A$1045, MATCH(1, (DatasScan!G2699=ListeSeries!$B$2:$B$1045) * (DatasScan!H2699&gt;=ListeSeries!$D$2:$D$1045) * (DatasScan!H2699&lt;=ListeSeries!$E$2:$E$1045), 0)), "no match"))</f>
        <v/>
      </c>
      <c r="T2699" s="7" t="str" cm="1">
        <f t="array" ref="T2699">IF(ISBLANK(C2699),"",IFERROR(INDEX(ListeSeries!$C$2:$C$1045, MATCH(1, (DatasScan!G2699=ListeSeries!$B$2:$B$1045) * (DatasScan!H2699&gt;=ListeSeries!$D$2:$D$1045) * (DatasScan!H2699&lt;=ListeSeries!$E$2:$E$1045), 0)), "no match"))</f>
        <v/>
      </c>
      <c r="U2699" s="11" t="str" cm="1">
        <f t="array" ref="U2699">IF(ISBLANK(C2699),"",IFERROR(INDEX(ListeSeries!$F$2:$F$1045, MATCH(1, (DatasScan!G2699=ListeSeries!$B$2:$B$1045) * (DatasScan!H2699&gt;=ListeSeries!$D$2:$D$1045) * (DatasScan!H2699&lt;=ListeSeries!$E$2:$E$1045), 0)), "no match"))</f>
        <v/>
      </c>
    </row>
    <row r="2700" spans="1:21" ht="15" customHeight="1" x14ac:dyDescent="0.25">
      <c r="A2700" s="6" t="str">
        <f t="shared" si="424"/>
        <v/>
      </c>
      <c r="B2700" s="272"/>
      <c r="F2700" s="7" t="str">
        <f t="shared" ref="F2700:F2763" si="427">IF(ISBLANK(C2700),"",LEFT(C2700,15))</f>
        <v/>
      </c>
      <c r="G2700" s="21" t="str">
        <f>IF(ISBLANK(C2700),"",_xlfn.XLOOKUP(_xlfn.XLOOKUP(VALUE(LEFT(C2700,4)),Souches!$B$2:$B$15000,Souches!$E$2:$E$15000),Varietes!$B$2:$B$500,Varietes!$C$2:$C$500))</f>
        <v/>
      </c>
      <c r="H2700" s="19" t="str">
        <f>IF(ISBLANK(C2700),"",_xlfn.XLOOKUP(VALUE(LEFT(C2700,4)),Souches!$B$2:$B$15000,Souches!$D$2:$D$15000))</f>
        <v/>
      </c>
      <c r="I2700" s="10" t="str">
        <f t="shared" si="425"/>
        <v/>
      </c>
      <c r="J2700" s="19" t="str">
        <f>IF(I2700="","",INT(('ObjProd (2)'!$C$25-I2700)/7 * (ABS('ObjProd (2)'!$C$25-I2700)&gt;=7)))</f>
        <v/>
      </c>
      <c r="K2700" s="10" t="str">
        <f>IF(I2700="","",
IF(AND(DATEDIF(I2700,'ObjProd (2)'!$C$25,"y")=0,DATEDIF(I2700,'ObjProd (2)'!$C$25,"ym")=0,
   INT(('ObjProd (2)'!$C$25-EDATE(I2700,DATEDIF(I2700,'ObjProd (2)'!$C$25,"y")*12+DATEDIF(I2700,'ObjProd (2)'!$C$25,"ym")))/7)=0),
   "&lt; 1 sem.",
   IF(DATEDIF(I2700,'ObjProd (2)'!$C$25,"y")&gt;0,DATEDIF(I2700,'ObjProd (2)'!$C$25,"y") &amp; " " &amp; IF(DATEDIF(I2700,'ObjProd (2)'!$C$25,"y")=1,"an ","ans "),"") &amp;
   IF(DATEDIF(I2700,'ObjProd (2)'!$C$25,"ym")&gt;0,DATEDIF(I2700,'ObjProd (2)'!$C$25,"ym") &amp; " mois ", "") &amp;
   IF(INT(('ObjProd (2)'!$C$25-EDATE(I2700,DATEDIF(I2700,'ObjProd (2)'!$C$25,"y")*12+DATEDIF(I2700,'ObjProd (2)'!$C$25,"ym")))/7)&gt;0,
      INT(('ObjProd (2)'!$C$25-EDATE(I2700,DATEDIF(I2700,'ObjProd (2)'!$C$25,"y")*12+DATEDIF(I2700,'ObjProd (2)'!$C$25,"ym")))/7) &amp; " sem.",
      "")
)
)</f>
        <v/>
      </c>
      <c r="L2700" s="11" t="str">
        <f t="shared" si="426"/>
        <v/>
      </c>
      <c r="M2700" s="9" t="str">
        <f t="shared" si="422"/>
        <v/>
      </c>
      <c r="N2700" s="9" t="str" cm="1">
        <f t="array" aca="1" ref="N2700" ca="1">LEFT(L2700, IF(ISNUMBER(SUBSTITUTE(_xludf.MID(L2700, 2, 1), ".", ",")), 1, 2))</f>
        <v/>
      </c>
      <c r="O2700" s="19" t="str">
        <f t="shared" ref="O2700:O2763" ca="1" si="428">IF(N2700="", "", _xlfn.NUMBERVALUE(RIGHT(L2700, LEN(L2700)-LEN(N2700))))</f>
        <v/>
      </c>
      <c r="P2700" s="9" t="str">
        <f t="shared" ref="P2700:P2763" ca="1" si="429">IF(N2700="", "",
    IF(N2700="E+", "X",
        IF(OR(LEFT(N2700, 1)="E", N2700="XR", N2700="CS"), "E",
            IF(AND(LEFT(N2700, 1)="R", LEFT(N2700, 2)&lt;&gt;"RG"), "R",
                IF(OR(N2700="MG", N2700="G+"), "BoxE",
                    IF(LEFT(N2700, 1)="i", "i", "X")
                )
            )
        )
    )
)</f>
        <v/>
      </c>
      <c r="Q2700" s="9" t="str">
        <f t="shared" ref="Q2700:Q2763" ca="1" si="430">IF(P2700&lt;&gt;"", IF(P2700="X", IF(AND(O2700&gt;=1, O2700&lt;=12), O2700, IF(O2700&gt;12, "13+", "erreur")), IF(P2700="E", IF(AND(O2700&gt;=1, O2700&lt;=6), O2700, IF(O2700&gt;6, "7+", "erreur")), IF(P2700="R", 0, IF(P2700="I", IF(O2700&lt;=2, "nit° 1-2", IF(O2700&lt;=5, "° 3-4-5", IF(O2700&lt;=8, " préX° 6-7-8", "erreur"))), IF(P2700="BoxE", O2700, ""))))), "")</f>
        <v/>
      </c>
      <c r="R2700" s="9" t="str">
        <f t="shared" si="423"/>
        <v/>
      </c>
      <c r="S2700" t="str" cm="1">
        <f t="array" ref="S2700">IF(ISBLANK(C2700),"",IFERROR(INDEX(ListeSeries!$A$2:$A$1045, MATCH(1, (DatasScan!G2700=ListeSeries!$B$2:$B$1045) * (DatasScan!H2700&gt;=ListeSeries!$D$2:$D$1045) * (DatasScan!H2700&lt;=ListeSeries!$E$2:$E$1045), 0)), "no match"))</f>
        <v/>
      </c>
      <c r="T2700" s="7" t="str" cm="1">
        <f t="array" ref="T2700">IF(ISBLANK(C2700),"",IFERROR(INDEX(ListeSeries!$C$2:$C$1045, MATCH(1, (DatasScan!G2700=ListeSeries!$B$2:$B$1045) * (DatasScan!H2700&gt;=ListeSeries!$D$2:$D$1045) * (DatasScan!H2700&lt;=ListeSeries!$E$2:$E$1045), 0)), "no match"))</f>
        <v/>
      </c>
      <c r="U2700" s="11" t="str" cm="1">
        <f t="array" ref="U2700">IF(ISBLANK(C2700),"",IFERROR(INDEX(ListeSeries!$F$2:$F$1045, MATCH(1, (DatasScan!G2700=ListeSeries!$B$2:$B$1045) * (DatasScan!H2700&gt;=ListeSeries!$D$2:$D$1045) * (DatasScan!H2700&lt;=ListeSeries!$E$2:$E$1045), 0)), "no match"))</f>
        <v/>
      </c>
    </row>
    <row r="2701" spans="1:21" ht="15" customHeight="1" x14ac:dyDescent="0.25">
      <c r="A2701" s="6" t="str">
        <f t="shared" si="424"/>
        <v/>
      </c>
      <c r="B2701" s="272"/>
      <c r="F2701" s="7" t="str">
        <f t="shared" si="427"/>
        <v/>
      </c>
      <c r="G2701" s="21" t="str">
        <f>IF(ISBLANK(C2701),"",_xlfn.XLOOKUP(_xlfn.XLOOKUP(VALUE(LEFT(C2701,4)),Souches!$B$2:$B$15000,Souches!$E$2:$E$15000),Varietes!$B$2:$B$500,Varietes!$C$2:$C$500))</f>
        <v/>
      </c>
      <c r="H2701" s="19" t="str">
        <f>IF(ISBLANK(C2701),"",_xlfn.XLOOKUP(VALUE(LEFT(C2701,4)),Souches!$B$2:$B$15000,Souches!$D$2:$D$15000))</f>
        <v/>
      </c>
      <c r="I2701" s="10" t="str">
        <f t="shared" si="425"/>
        <v/>
      </c>
      <c r="J2701" s="19" t="str">
        <f>IF(I2701="","",INT(('ObjProd (2)'!$C$25-I2701)/7 * (ABS('ObjProd (2)'!$C$25-I2701)&gt;=7)))</f>
        <v/>
      </c>
      <c r="K2701" s="10" t="str">
        <f>IF(I2701="","",
IF(AND(DATEDIF(I2701,'ObjProd (2)'!$C$25,"y")=0,DATEDIF(I2701,'ObjProd (2)'!$C$25,"ym")=0,
   INT(('ObjProd (2)'!$C$25-EDATE(I2701,DATEDIF(I2701,'ObjProd (2)'!$C$25,"y")*12+DATEDIF(I2701,'ObjProd (2)'!$C$25,"ym")))/7)=0),
   "&lt; 1 sem.",
   IF(DATEDIF(I2701,'ObjProd (2)'!$C$25,"y")&gt;0,DATEDIF(I2701,'ObjProd (2)'!$C$25,"y") &amp; " " &amp; IF(DATEDIF(I2701,'ObjProd (2)'!$C$25,"y")=1,"an ","ans "),"") &amp;
   IF(DATEDIF(I2701,'ObjProd (2)'!$C$25,"ym")&gt;0,DATEDIF(I2701,'ObjProd (2)'!$C$25,"ym") &amp; " mois ", "") &amp;
   IF(INT(('ObjProd (2)'!$C$25-EDATE(I2701,DATEDIF(I2701,'ObjProd (2)'!$C$25,"y")*12+DATEDIF(I2701,'ObjProd (2)'!$C$25,"ym")))/7)&gt;0,
      INT(('ObjProd (2)'!$C$25-EDATE(I2701,DATEDIF(I2701,'ObjProd (2)'!$C$25,"y")*12+DATEDIF(I2701,'ObjProd (2)'!$C$25,"ym")))/7) &amp; " sem.",
      "")
)
)</f>
        <v/>
      </c>
      <c r="L2701" s="11" t="str">
        <f t="shared" si="426"/>
        <v/>
      </c>
      <c r="M2701" s="9" t="str">
        <f t="shared" si="422"/>
        <v/>
      </c>
      <c r="N2701" s="9" t="str" cm="1">
        <f t="array" aca="1" ref="N2701" ca="1">LEFT(L2701, IF(ISNUMBER(SUBSTITUTE(_xludf.MID(L2701, 2, 1), ".", ",")), 1, 2))</f>
        <v/>
      </c>
      <c r="O2701" s="19" t="str">
        <f t="shared" ca="1" si="428"/>
        <v/>
      </c>
      <c r="P2701" s="9" t="str">
        <f t="shared" ca="1" si="429"/>
        <v/>
      </c>
      <c r="Q2701" s="9" t="str">
        <f t="shared" ca="1" si="430"/>
        <v/>
      </c>
      <c r="R2701" s="9" t="str">
        <f t="shared" si="423"/>
        <v/>
      </c>
      <c r="S2701" t="str" cm="1">
        <f t="array" ref="S2701">IF(ISBLANK(C2701),"",IFERROR(INDEX(ListeSeries!$A$2:$A$1045, MATCH(1, (DatasScan!G2701=ListeSeries!$B$2:$B$1045) * (DatasScan!H2701&gt;=ListeSeries!$D$2:$D$1045) * (DatasScan!H2701&lt;=ListeSeries!$E$2:$E$1045), 0)), "no match"))</f>
        <v/>
      </c>
      <c r="T2701" s="7" t="str" cm="1">
        <f t="array" ref="T2701">IF(ISBLANK(C2701),"",IFERROR(INDEX(ListeSeries!$C$2:$C$1045, MATCH(1, (DatasScan!G2701=ListeSeries!$B$2:$B$1045) * (DatasScan!H2701&gt;=ListeSeries!$D$2:$D$1045) * (DatasScan!H2701&lt;=ListeSeries!$E$2:$E$1045), 0)), "no match"))</f>
        <v/>
      </c>
      <c r="U2701" s="11" t="str" cm="1">
        <f t="array" ref="U2701">IF(ISBLANK(C2701),"",IFERROR(INDEX(ListeSeries!$F$2:$F$1045, MATCH(1, (DatasScan!G2701=ListeSeries!$B$2:$B$1045) * (DatasScan!H2701&gt;=ListeSeries!$D$2:$D$1045) * (DatasScan!H2701&lt;=ListeSeries!$E$2:$E$1045), 0)), "no match"))</f>
        <v/>
      </c>
    </row>
    <row r="2702" spans="1:21" ht="15" customHeight="1" x14ac:dyDescent="0.25">
      <c r="A2702" s="6" t="str">
        <f t="shared" si="424"/>
        <v/>
      </c>
      <c r="B2702" s="272"/>
      <c r="F2702" s="7" t="str">
        <f t="shared" si="427"/>
        <v/>
      </c>
      <c r="G2702" s="21" t="str">
        <f>IF(ISBLANK(C2702),"",_xlfn.XLOOKUP(_xlfn.XLOOKUP(VALUE(LEFT(C2702,4)),Souches!$B$2:$B$15000,Souches!$E$2:$E$15000),Varietes!$B$2:$B$500,Varietes!$C$2:$C$500))</f>
        <v/>
      </c>
      <c r="H2702" s="19" t="str">
        <f>IF(ISBLANK(C2702),"",_xlfn.XLOOKUP(VALUE(LEFT(C2702,4)),Souches!$B$2:$B$15000,Souches!$D$2:$D$15000))</f>
        <v/>
      </c>
      <c r="I2702" s="10" t="str">
        <f t="shared" si="425"/>
        <v/>
      </c>
      <c r="J2702" s="19" t="str">
        <f>IF(I2702="","",INT(('ObjProd (2)'!$C$25-I2702)/7 * (ABS('ObjProd (2)'!$C$25-I2702)&gt;=7)))</f>
        <v/>
      </c>
      <c r="K2702" s="10" t="str">
        <f>IF(I2702="","",
IF(AND(DATEDIF(I2702,'ObjProd (2)'!$C$25,"y")=0,DATEDIF(I2702,'ObjProd (2)'!$C$25,"ym")=0,
   INT(('ObjProd (2)'!$C$25-EDATE(I2702,DATEDIF(I2702,'ObjProd (2)'!$C$25,"y")*12+DATEDIF(I2702,'ObjProd (2)'!$C$25,"ym")))/7)=0),
   "&lt; 1 sem.",
   IF(DATEDIF(I2702,'ObjProd (2)'!$C$25,"y")&gt;0,DATEDIF(I2702,'ObjProd (2)'!$C$25,"y") &amp; " " &amp; IF(DATEDIF(I2702,'ObjProd (2)'!$C$25,"y")=1,"an ","ans "),"") &amp;
   IF(DATEDIF(I2702,'ObjProd (2)'!$C$25,"ym")&gt;0,DATEDIF(I2702,'ObjProd (2)'!$C$25,"ym") &amp; " mois ", "") &amp;
   IF(INT(('ObjProd (2)'!$C$25-EDATE(I2702,DATEDIF(I2702,'ObjProd (2)'!$C$25,"y")*12+DATEDIF(I2702,'ObjProd (2)'!$C$25,"ym")))/7)&gt;0,
      INT(('ObjProd (2)'!$C$25-EDATE(I2702,DATEDIF(I2702,'ObjProd (2)'!$C$25,"y")*12+DATEDIF(I2702,'ObjProd (2)'!$C$25,"ym")))/7) &amp; " sem.",
      "")
)
)</f>
        <v/>
      </c>
      <c r="L2702" s="11" t="str">
        <f t="shared" si="426"/>
        <v/>
      </c>
      <c r="M2702" s="9" t="str">
        <f t="shared" si="422"/>
        <v/>
      </c>
      <c r="N2702" s="9" t="str" cm="1">
        <f t="array" aca="1" ref="N2702" ca="1">LEFT(L2702, IF(ISNUMBER(SUBSTITUTE(_xludf.MID(L2702, 2, 1), ".", ",")), 1, 2))</f>
        <v/>
      </c>
      <c r="O2702" s="19" t="str">
        <f t="shared" ca="1" si="428"/>
        <v/>
      </c>
      <c r="P2702" s="9" t="str">
        <f t="shared" ca="1" si="429"/>
        <v/>
      </c>
      <c r="Q2702" s="9" t="str">
        <f t="shared" ca="1" si="430"/>
        <v/>
      </c>
      <c r="R2702" s="9" t="str">
        <f t="shared" si="423"/>
        <v/>
      </c>
      <c r="S2702" t="str" cm="1">
        <f t="array" ref="S2702">IF(ISBLANK(C2702),"",IFERROR(INDEX(ListeSeries!$A$2:$A$1045, MATCH(1, (DatasScan!G2702=ListeSeries!$B$2:$B$1045) * (DatasScan!H2702&gt;=ListeSeries!$D$2:$D$1045) * (DatasScan!H2702&lt;=ListeSeries!$E$2:$E$1045), 0)), "no match"))</f>
        <v/>
      </c>
      <c r="T2702" s="7" t="str" cm="1">
        <f t="array" ref="T2702">IF(ISBLANK(C2702),"",IFERROR(INDEX(ListeSeries!$C$2:$C$1045, MATCH(1, (DatasScan!G2702=ListeSeries!$B$2:$B$1045) * (DatasScan!H2702&gt;=ListeSeries!$D$2:$D$1045) * (DatasScan!H2702&lt;=ListeSeries!$E$2:$E$1045), 0)), "no match"))</f>
        <v/>
      </c>
      <c r="U2702" s="11" t="str" cm="1">
        <f t="array" ref="U2702">IF(ISBLANK(C2702),"",IFERROR(INDEX(ListeSeries!$F$2:$F$1045, MATCH(1, (DatasScan!G2702=ListeSeries!$B$2:$B$1045) * (DatasScan!H2702&gt;=ListeSeries!$D$2:$D$1045) * (DatasScan!H2702&lt;=ListeSeries!$E$2:$E$1045), 0)), "no match"))</f>
        <v/>
      </c>
    </row>
    <row r="2703" spans="1:21" ht="15" customHeight="1" x14ac:dyDescent="0.25">
      <c r="A2703" s="6" t="str">
        <f t="shared" si="424"/>
        <v/>
      </c>
      <c r="B2703" s="272"/>
      <c r="F2703" s="7" t="str">
        <f t="shared" si="427"/>
        <v/>
      </c>
      <c r="G2703" s="21" t="str">
        <f>IF(ISBLANK(C2703),"",_xlfn.XLOOKUP(_xlfn.XLOOKUP(VALUE(LEFT(C2703,4)),Souches!$B$2:$B$15000,Souches!$E$2:$E$15000),Varietes!$B$2:$B$500,Varietes!$C$2:$C$500))</f>
        <v/>
      </c>
      <c r="H2703" s="19" t="str">
        <f>IF(ISBLANK(C2703),"",_xlfn.XLOOKUP(VALUE(LEFT(C2703,4)),Souches!$B$2:$B$15000,Souches!$D$2:$D$15000))</f>
        <v/>
      </c>
      <c r="I2703" s="10" t="str">
        <f t="shared" si="425"/>
        <v/>
      </c>
      <c r="J2703" s="19" t="str">
        <f>IF(I2703="","",INT(('ObjProd (2)'!$C$25-I2703)/7 * (ABS('ObjProd (2)'!$C$25-I2703)&gt;=7)))</f>
        <v/>
      </c>
      <c r="K2703" s="10" t="str">
        <f>IF(I2703="","",
IF(AND(DATEDIF(I2703,'ObjProd (2)'!$C$25,"y")=0,DATEDIF(I2703,'ObjProd (2)'!$C$25,"ym")=0,
   INT(('ObjProd (2)'!$C$25-EDATE(I2703,DATEDIF(I2703,'ObjProd (2)'!$C$25,"y")*12+DATEDIF(I2703,'ObjProd (2)'!$C$25,"ym")))/7)=0),
   "&lt; 1 sem.",
   IF(DATEDIF(I2703,'ObjProd (2)'!$C$25,"y")&gt;0,DATEDIF(I2703,'ObjProd (2)'!$C$25,"y") &amp; " " &amp; IF(DATEDIF(I2703,'ObjProd (2)'!$C$25,"y")=1,"an ","ans "),"") &amp;
   IF(DATEDIF(I2703,'ObjProd (2)'!$C$25,"ym")&gt;0,DATEDIF(I2703,'ObjProd (2)'!$C$25,"ym") &amp; " mois ", "") &amp;
   IF(INT(('ObjProd (2)'!$C$25-EDATE(I2703,DATEDIF(I2703,'ObjProd (2)'!$C$25,"y")*12+DATEDIF(I2703,'ObjProd (2)'!$C$25,"ym")))/7)&gt;0,
      INT(('ObjProd (2)'!$C$25-EDATE(I2703,DATEDIF(I2703,'ObjProd (2)'!$C$25,"y")*12+DATEDIF(I2703,'ObjProd (2)'!$C$25,"ym")))/7) &amp; " sem.",
      "")
)
)</f>
        <v/>
      </c>
      <c r="L2703" s="11" t="str">
        <f t="shared" si="426"/>
        <v/>
      </c>
      <c r="M2703" s="9" t="str">
        <f t="shared" si="422"/>
        <v/>
      </c>
      <c r="N2703" s="9" t="str" cm="1">
        <f t="array" aca="1" ref="N2703" ca="1">LEFT(L2703, IF(ISNUMBER(SUBSTITUTE(_xludf.MID(L2703, 2, 1), ".", ",")), 1, 2))</f>
        <v/>
      </c>
      <c r="O2703" s="19" t="str">
        <f t="shared" ca="1" si="428"/>
        <v/>
      </c>
      <c r="P2703" s="9" t="str">
        <f t="shared" ca="1" si="429"/>
        <v/>
      </c>
      <c r="Q2703" s="9" t="str">
        <f t="shared" ca="1" si="430"/>
        <v/>
      </c>
      <c r="R2703" s="9" t="str">
        <f t="shared" si="423"/>
        <v/>
      </c>
      <c r="S2703" t="str" cm="1">
        <f t="array" ref="S2703">IF(ISBLANK(C2703),"",IFERROR(INDEX(ListeSeries!$A$2:$A$1045, MATCH(1, (DatasScan!G2703=ListeSeries!$B$2:$B$1045) * (DatasScan!H2703&gt;=ListeSeries!$D$2:$D$1045) * (DatasScan!H2703&lt;=ListeSeries!$E$2:$E$1045), 0)), "no match"))</f>
        <v/>
      </c>
      <c r="T2703" s="7" t="str" cm="1">
        <f t="array" ref="T2703">IF(ISBLANK(C2703),"",IFERROR(INDEX(ListeSeries!$C$2:$C$1045, MATCH(1, (DatasScan!G2703=ListeSeries!$B$2:$B$1045) * (DatasScan!H2703&gt;=ListeSeries!$D$2:$D$1045) * (DatasScan!H2703&lt;=ListeSeries!$E$2:$E$1045), 0)), "no match"))</f>
        <v/>
      </c>
      <c r="U2703" s="11" t="str" cm="1">
        <f t="array" ref="U2703">IF(ISBLANK(C2703),"",IFERROR(INDEX(ListeSeries!$F$2:$F$1045, MATCH(1, (DatasScan!G2703=ListeSeries!$B$2:$B$1045) * (DatasScan!H2703&gt;=ListeSeries!$D$2:$D$1045) * (DatasScan!H2703&lt;=ListeSeries!$E$2:$E$1045), 0)), "no match"))</f>
        <v/>
      </c>
    </row>
    <row r="2704" spans="1:21" ht="15" customHeight="1" x14ac:dyDescent="0.25">
      <c r="A2704" s="6" t="str">
        <f t="shared" si="424"/>
        <v/>
      </c>
      <c r="B2704" s="272"/>
      <c r="F2704" s="7" t="str">
        <f t="shared" si="427"/>
        <v/>
      </c>
      <c r="G2704" s="21" t="str">
        <f>IF(ISBLANK(C2704),"",_xlfn.XLOOKUP(_xlfn.XLOOKUP(VALUE(LEFT(C2704,4)),Souches!$B$2:$B$15000,Souches!$E$2:$E$15000),Varietes!$B$2:$B$500,Varietes!$C$2:$C$500))</f>
        <v/>
      </c>
      <c r="H2704" s="19" t="str">
        <f>IF(ISBLANK(C2704),"",_xlfn.XLOOKUP(VALUE(LEFT(C2704,4)),Souches!$B$2:$B$15000,Souches!$D$2:$D$15000))</f>
        <v/>
      </c>
      <c r="I2704" s="10" t="str">
        <f t="shared" si="425"/>
        <v/>
      </c>
      <c r="J2704" s="19" t="str">
        <f>IF(I2704="","",INT(('ObjProd (2)'!$C$25-I2704)/7 * (ABS('ObjProd (2)'!$C$25-I2704)&gt;=7)))</f>
        <v/>
      </c>
      <c r="K2704" s="10" t="str">
        <f>IF(I2704="","",
IF(AND(DATEDIF(I2704,'ObjProd (2)'!$C$25,"y")=0,DATEDIF(I2704,'ObjProd (2)'!$C$25,"ym")=0,
   INT(('ObjProd (2)'!$C$25-EDATE(I2704,DATEDIF(I2704,'ObjProd (2)'!$C$25,"y")*12+DATEDIF(I2704,'ObjProd (2)'!$C$25,"ym")))/7)=0),
   "&lt; 1 sem.",
   IF(DATEDIF(I2704,'ObjProd (2)'!$C$25,"y")&gt;0,DATEDIF(I2704,'ObjProd (2)'!$C$25,"y") &amp; " " &amp; IF(DATEDIF(I2704,'ObjProd (2)'!$C$25,"y")=1,"an ","ans "),"") &amp;
   IF(DATEDIF(I2704,'ObjProd (2)'!$C$25,"ym")&gt;0,DATEDIF(I2704,'ObjProd (2)'!$C$25,"ym") &amp; " mois ", "") &amp;
   IF(INT(('ObjProd (2)'!$C$25-EDATE(I2704,DATEDIF(I2704,'ObjProd (2)'!$C$25,"y")*12+DATEDIF(I2704,'ObjProd (2)'!$C$25,"ym")))/7)&gt;0,
      INT(('ObjProd (2)'!$C$25-EDATE(I2704,DATEDIF(I2704,'ObjProd (2)'!$C$25,"y")*12+DATEDIF(I2704,'ObjProd (2)'!$C$25,"ym")))/7) &amp; " sem.",
      "")
)
)</f>
        <v/>
      </c>
      <c r="L2704" s="11" t="str">
        <f t="shared" si="426"/>
        <v/>
      </c>
      <c r="M2704" s="9" t="str">
        <f t="shared" si="422"/>
        <v/>
      </c>
      <c r="N2704" s="9" t="str" cm="1">
        <f t="array" aca="1" ref="N2704" ca="1">LEFT(L2704, IF(ISNUMBER(SUBSTITUTE(_xludf.MID(L2704, 2, 1), ".", ",")), 1, 2))</f>
        <v/>
      </c>
      <c r="O2704" s="19" t="str">
        <f t="shared" ca="1" si="428"/>
        <v/>
      </c>
      <c r="P2704" s="9" t="str">
        <f t="shared" ca="1" si="429"/>
        <v/>
      </c>
      <c r="Q2704" s="9" t="str">
        <f t="shared" ca="1" si="430"/>
        <v/>
      </c>
      <c r="R2704" s="9" t="str">
        <f t="shared" si="423"/>
        <v/>
      </c>
      <c r="S2704" t="str" cm="1">
        <f t="array" ref="S2704">IF(ISBLANK(C2704),"",IFERROR(INDEX(ListeSeries!$A$2:$A$1045, MATCH(1, (DatasScan!G2704=ListeSeries!$B$2:$B$1045) * (DatasScan!H2704&gt;=ListeSeries!$D$2:$D$1045) * (DatasScan!H2704&lt;=ListeSeries!$E$2:$E$1045), 0)), "no match"))</f>
        <v/>
      </c>
      <c r="T2704" s="7" t="str" cm="1">
        <f t="array" ref="T2704">IF(ISBLANK(C2704),"",IFERROR(INDEX(ListeSeries!$C$2:$C$1045, MATCH(1, (DatasScan!G2704=ListeSeries!$B$2:$B$1045) * (DatasScan!H2704&gt;=ListeSeries!$D$2:$D$1045) * (DatasScan!H2704&lt;=ListeSeries!$E$2:$E$1045), 0)), "no match"))</f>
        <v/>
      </c>
      <c r="U2704" s="11" t="str" cm="1">
        <f t="array" ref="U2704">IF(ISBLANK(C2704),"",IFERROR(INDEX(ListeSeries!$F$2:$F$1045, MATCH(1, (DatasScan!G2704=ListeSeries!$B$2:$B$1045) * (DatasScan!H2704&gt;=ListeSeries!$D$2:$D$1045) * (DatasScan!H2704&lt;=ListeSeries!$E$2:$E$1045), 0)), "no match"))</f>
        <v/>
      </c>
    </row>
    <row r="2705" spans="1:21" ht="15" customHeight="1" x14ac:dyDescent="0.25">
      <c r="A2705" s="6" t="str">
        <f t="shared" si="424"/>
        <v/>
      </c>
      <c r="B2705" s="272"/>
      <c r="F2705" s="7" t="str">
        <f t="shared" si="427"/>
        <v/>
      </c>
      <c r="G2705" s="21" t="str">
        <f>IF(ISBLANK(C2705),"",_xlfn.XLOOKUP(_xlfn.XLOOKUP(VALUE(LEFT(C2705,4)),Souches!$B$2:$B$15000,Souches!$E$2:$E$15000),Varietes!$B$2:$B$500,Varietes!$C$2:$C$500))</f>
        <v/>
      </c>
      <c r="H2705" s="19" t="str">
        <f>IF(ISBLANK(C2705),"",_xlfn.XLOOKUP(VALUE(LEFT(C2705,4)),Souches!$B$2:$B$15000,Souches!$D$2:$D$15000))</f>
        <v/>
      </c>
      <c r="I2705" s="10" t="str">
        <f t="shared" si="425"/>
        <v/>
      </c>
      <c r="J2705" s="19" t="str">
        <f>IF(I2705="","",INT(('ObjProd (2)'!$C$25-I2705)/7 * (ABS('ObjProd (2)'!$C$25-I2705)&gt;=7)))</f>
        <v/>
      </c>
      <c r="K2705" s="10" t="str">
        <f>IF(I2705="","",
IF(AND(DATEDIF(I2705,'ObjProd (2)'!$C$25,"y")=0,DATEDIF(I2705,'ObjProd (2)'!$C$25,"ym")=0,
   INT(('ObjProd (2)'!$C$25-EDATE(I2705,DATEDIF(I2705,'ObjProd (2)'!$C$25,"y")*12+DATEDIF(I2705,'ObjProd (2)'!$C$25,"ym")))/7)=0),
   "&lt; 1 sem.",
   IF(DATEDIF(I2705,'ObjProd (2)'!$C$25,"y")&gt;0,DATEDIF(I2705,'ObjProd (2)'!$C$25,"y") &amp; " " &amp; IF(DATEDIF(I2705,'ObjProd (2)'!$C$25,"y")=1,"an ","ans "),"") &amp;
   IF(DATEDIF(I2705,'ObjProd (2)'!$C$25,"ym")&gt;0,DATEDIF(I2705,'ObjProd (2)'!$C$25,"ym") &amp; " mois ", "") &amp;
   IF(INT(('ObjProd (2)'!$C$25-EDATE(I2705,DATEDIF(I2705,'ObjProd (2)'!$C$25,"y")*12+DATEDIF(I2705,'ObjProd (2)'!$C$25,"ym")))/7)&gt;0,
      INT(('ObjProd (2)'!$C$25-EDATE(I2705,DATEDIF(I2705,'ObjProd (2)'!$C$25,"y")*12+DATEDIF(I2705,'ObjProd (2)'!$C$25,"ym")))/7) &amp; " sem.",
      "")
)
)</f>
        <v/>
      </c>
      <c r="L2705" s="11" t="str">
        <f t="shared" si="426"/>
        <v/>
      </c>
      <c r="M2705" s="9" t="str">
        <f t="shared" si="422"/>
        <v/>
      </c>
      <c r="N2705" s="9" t="str" cm="1">
        <f t="array" aca="1" ref="N2705" ca="1">LEFT(L2705, IF(ISNUMBER(SUBSTITUTE(_xludf.MID(L2705, 2, 1), ".", ",")), 1, 2))</f>
        <v/>
      </c>
      <c r="O2705" s="19" t="str">
        <f t="shared" ca="1" si="428"/>
        <v/>
      </c>
      <c r="P2705" s="9" t="str">
        <f t="shared" ca="1" si="429"/>
        <v/>
      </c>
      <c r="Q2705" s="9" t="str">
        <f t="shared" ca="1" si="430"/>
        <v/>
      </c>
      <c r="R2705" s="9" t="str">
        <f t="shared" si="423"/>
        <v/>
      </c>
      <c r="S2705" t="str" cm="1">
        <f t="array" ref="S2705">IF(ISBLANK(C2705),"",IFERROR(INDEX(ListeSeries!$A$2:$A$1045, MATCH(1, (DatasScan!G2705=ListeSeries!$B$2:$B$1045) * (DatasScan!H2705&gt;=ListeSeries!$D$2:$D$1045) * (DatasScan!H2705&lt;=ListeSeries!$E$2:$E$1045), 0)), "no match"))</f>
        <v/>
      </c>
      <c r="T2705" s="7" t="str" cm="1">
        <f t="array" ref="T2705">IF(ISBLANK(C2705),"",IFERROR(INDEX(ListeSeries!$C$2:$C$1045, MATCH(1, (DatasScan!G2705=ListeSeries!$B$2:$B$1045) * (DatasScan!H2705&gt;=ListeSeries!$D$2:$D$1045) * (DatasScan!H2705&lt;=ListeSeries!$E$2:$E$1045), 0)), "no match"))</f>
        <v/>
      </c>
      <c r="U2705" s="11" t="str" cm="1">
        <f t="array" ref="U2705">IF(ISBLANK(C2705),"",IFERROR(INDEX(ListeSeries!$F$2:$F$1045, MATCH(1, (DatasScan!G2705=ListeSeries!$B$2:$B$1045) * (DatasScan!H2705&gt;=ListeSeries!$D$2:$D$1045) * (DatasScan!H2705&lt;=ListeSeries!$E$2:$E$1045), 0)), "no match"))</f>
        <v/>
      </c>
    </row>
    <row r="2706" spans="1:21" ht="15" customHeight="1" x14ac:dyDescent="0.25">
      <c r="A2706" s="6" t="str">
        <f t="shared" si="424"/>
        <v/>
      </c>
      <c r="B2706" s="272"/>
      <c r="F2706" s="7" t="str">
        <f t="shared" si="427"/>
        <v/>
      </c>
      <c r="G2706" s="21" t="str">
        <f>IF(ISBLANK(C2706),"",_xlfn.XLOOKUP(_xlfn.XLOOKUP(VALUE(LEFT(C2706,4)),Souches!$B$2:$B$15000,Souches!$E$2:$E$15000),Varietes!$B$2:$B$500,Varietes!$C$2:$C$500))</f>
        <v/>
      </c>
      <c r="H2706" s="19" t="str">
        <f>IF(ISBLANK(C2706),"",_xlfn.XLOOKUP(VALUE(LEFT(C2706,4)),Souches!$B$2:$B$15000,Souches!$D$2:$D$15000))</f>
        <v/>
      </c>
      <c r="I2706" s="10" t="str">
        <f t="shared" si="425"/>
        <v/>
      </c>
      <c r="J2706" s="19" t="str">
        <f>IF(I2706="","",INT(('ObjProd (2)'!$C$25-I2706)/7 * (ABS('ObjProd (2)'!$C$25-I2706)&gt;=7)))</f>
        <v/>
      </c>
      <c r="K2706" s="10" t="str">
        <f>IF(I2706="","",
IF(AND(DATEDIF(I2706,'ObjProd (2)'!$C$25,"y")=0,DATEDIF(I2706,'ObjProd (2)'!$C$25,"ym")=0,
   INT(('ObjProd (2)'!$C$25-EDATE(I2706,DATEDIF(I2706,'ObjProd (2)'!$C$25,"y")*12+DATEDIF(I2706,'ObjProd (2)'!$C$25,"ym")))/7)=0),
   "&lt; 1 sem.",
   IF(DATEDIF(I2706,'ObjProd (2)'!$C$25,"y")&gt;0,DATEDIF(I2706,'ObjProd (2)'!$C$25,"y") &amp; " " &amp; IF(DATEDIF(I2706,'ObjProd (2)'!$C$25,"y")=1,"an ","ans "),"") &amp;
   IF(DATEDIF(I2706,'ObjProd (2)'!$C$25,"ym")&gt;0,DATEDIF(I2706,'ObjProd (2)'!$C$25,"ym") &amp; " mois ", "") &amp;
   IF(INT(('ObjProd (2)'!$C$25-EDATE(I2706,DATEDIF(I2706,'ObjProd (2)'!$C$25,"y")*12+DATEDIF(I2706,'ObjProd (2)'!$C$25,"ym")))/7)&gt;0,
      INT(('ObjProd (2)'!$C$25-EDATE(I2706,DATEDIF(I2706,'ObjProd (2)'!$C$25,"y")*12+DATEDIF(I2706,'ObjProd (2)'!$C$25,"ym")))/7) &amp; " sem.",
      "")
)
)</f>
        <v/>
      </c>
      <c r="L2706" s="11" t="str">
        <f t="shared" si="426"/>
        <v/>
      </c>
      <c r="M2706" s="9" t="str">
        <f t="shared" si="422"/>
        <v/>
      </c>
      <c r="N2706" s="9" t="str" cm="1">
        <f t="array" aca="1" ref="N2706" ca="1">LEFT(L2706, IF(ISNUMBER(SUBSTITUTE(_xludf.MID(L2706, 2, 1), ".", ",")), 1, 2))</f>
        <v/>
      </c>
      <c r="O2706" s="19" t="str">
        <f t="shared" ca="1" si="428"/>
        <v/>
      </c>
      <c r="P2706" s="9" t="str">
        <f t="shared" ca="1" si="429"/>
        <v/>
      </c>
      <c r="Q2706" s="9" t="str">
        <f t="shared" ca="1" si="430"/>
        <v/>
      </c>
      <c r="R2706" s="9" t="str">
        <f t="shared" si="423"/>
        <v/>
      </c>
      <c r="S2706" t="str" cm="1">
        <f t="array" ref="S2706">IF(ISBLANK(C2706),"",IFERROR(INDEX(ListeSeries!$A$2:$A$1045, MATCH(1, (DatasScan!G2706=ListeSeries!$B$2:$B$1045) * (DatasScan!H2706&gt;=ListeSeries!$D$2:$D$1045) * (DatasScan!H2706&lt;=ListeSeries!$E$2:$E$1045), 0)), "no match"))</f>
        <v/>
      </c>
      <c r="T2706" s="7" t="str" cm="1">
        <f t="array" ref="T2706">IF(ISBLANK(C2706),"",IFERROR(INDEX(ListeSeries!$C$2:$C$1045, MATCH(1, (DatasScan!G2706=ListeSeries!$B$2:$B$1045) * (DatasScan!H2706&gt;=ListeSeries!$D$2:$D$1045) * (DatasScan!H2706&lt;=ListeSeries!$E$2:$E$1045), 0)), "no match"))</f>
        <v/>
      </c>
      <c r="U2706" s="11" t="str" cm="1">
        <f t="array" ref="U2706">IF(ISBLANK(C2706),"",IFERROR(INDEX(ListeSeries!$F$2:$F$1045, MATCH(1, (DatasScan!G2706=ListeSeries!$B$2:$B$1045) * (DatasScan!H2706&gt;=ListeSeries!$D$2:$D$1045) * (DatasScan!H2706&lt;=ListeSeries!$E$2:$E$1045), 0)), "no match"))</f>
        <v/>
      </c>
    </row>
    <row r="2707" spans="1:21" ht="15" customHeight="1" x14ac:dyDescent="0.25">
      <c r="A2707" s="6" t="str">
        <f t="shared" si="424"/>
        <v/>
      </c>
      <c r="B2707" s="272"/>
      <c r="F2707" s="7" t="str">
        <f t="shared" si="427"/>
        <v/>
      </c>
      <c r="G2707" s="21" t="str">
        <f>IF(ISBLANK(C2707),"",_xlfn.XLOOKUP(_xlfn.XLOOKUP(VALUE(LEFT(C2707,4)),Souches!$B$2:$B$15000,Souches!$E$2:$E$15000),Varietes!$B$2:$B$500,Varietes!$C$2:$C$500))</f>
        <v/>
      </c>
      <c r="H2707" s="19" t="str">
        <f>IF(ISBLANK(C2707),"",_xlfn.XLOOKUP(VALUE(LEFT(C2707,4)),Souches!$B$2:$B$15000,Souches!$D$2:$D$15000))</f>
        <v/>
      </c>
      <c r="I2707" s="10" t="str">
        <f t="shared" si="425"/>
        <v/>
      </c>
      <c r="J2707" s="19" t="str">
        <f>IF(I2707="","",INT(('ObjProd (2)'!$C$25-I2707)/7 * (ABS('ObjProd (2)'!$C$25-I2707)&gt;=7)))</f>
        <v/>
      </c>
      <c r="K2707" s="10" t="str">
        <f>IF(I2707="","",
IF(AND(DATEDIF(I2707,'ObjProd (2)'!$C$25,"y")=0,DATEDIF(I2707,'ObjProd (2)'!$C$25,"ym")=0,
   INT(('ObjProd (2)'!$C$25-EDATE(I2707,DATEDIF(I2707,'ObjProd (2)'!$C$25,"y")*12+DATEDIF(I2707,'ObjProd (2)'!$C$25,"ym")))/7)=0),
   "&lt; 1 sem.",
   IF(DATEDIF(I2707,'ObjProd (2)'!$C$25,"y")&gt;0,DATEDIF(I2707,'ObjProd (2)'!$C$25,"y") &amp; " " &amp; IF(DATEDIF(I2707,'ObjProd (2)'!$C$25,"y")=1,"an ","ans "),"") &amp;
   IF(DATEDIF(I2707,'ObjProd (2)'!$C$25,"ym")&gt;0,DATEDIF(I2707,'ObjProd (2)'!$C$25,"ym") &amp; " mois ", "") &amp;
   IF(INT(('ObjProd (2)'!$C$25-EDATE(I2707,DATEDIF(I2707,'ObjProd (2)'!$C$25,"y")*12+DATEDIF(I2707,'ObjProd (2)'!$C$25,"ym")))/7)&gt;0,
      INT(('ObjProd (2)'!$C$25-EDATE(I2707,DATEDIF(I2707,'ObjProd (2)'!$C$25,"y")*12+DATEDIF(I2707,'ObjProd (2)'!$C$25,"ym")))/7) &amp; " sem.",
      "")
)
)</f>
        <v/>
      </c>
      <c r="L2707" s="11" t="str">
        <f t="shared" si="426"/>
        <v/>
      </c>
      <c r="M2707" s="9" t="str">
        <f t="shared" si="422"/>
        <v/>
      </c>
      <c r="N2707" s="9" t="str" cm="1">
        <f t="array" aca="1" ref="N2707" ca="1">LEFT(L2707, IF(ISNUMBER(SUBSTITUTE(_xludf.MID(L2707, 2, 1), ".", ",")), 1, 2))</f>
        <v/>
      </c>
      <c r="O2707" s="19" t="str">
        <f t="shared" ca="1" si="428"/>
        <v/>
      </c>
      <c r="P2707" s="9" t="str">
        <f t="shared" ca="1" si="429"/>
        <v/>
      </c>
      <c r="Q2707" s="9" t="str">
        <f t="shared" ca="1" si="430"/>
        <v/>
      </c>
      <c r="R2707" s="9" t="str">
        <f t="shared" si="423"/>
        <v/>
      </c>
      <c r="S2707" t="str" cm="1">
        <f t="array" ref="S2707">IF(ISBLANK(C2707),"",IFERROR(INDEX(ListeSeries!$A$2:$A$1045, MATCH(1, (DatasScan!G2707=ListeSeries!$B$2:$B$1045) * (DatasScan!H2707&gt;=ListeSeries!$D$2:$D$1045) * (DatasScan!H2707&lt;=ListeSeries!$E$2:$E$1045), 0)), "no match"))</f>
        <v/>
      </c>
      <c r="T2707" s="7" t="str" cm="1">
        <f t="array" ref="T2707">IF(ISBLANK(C2707),"",IFERROR(INDEX(ListeSeries!$C$2:$C$1045, MATCH(1, (DatasScan!G2707=ListeSeries!$B$2:$B$1045) * (DatasScan!H2707&gt;=ListeSeries!$D$2:$D$1045) * (DatasScan!H2707&lt;=ListeSeries!$E$2:$E$1045), 0)), "no match"))</f>
        <v/>
      </c>
      <c r="U2707" s="11" t="str" cm="1">
        <f t="array" ref="U2707">IF(ISBLANK(C2707),"",IFERROR(INDEX(ListeSeries!$F$2:$F$1045, MATCH(1, (DatasScan!G2707=ListeSeries!$B$2:$B$1045) * (DatasScan!H2707&gt;=ListeSeries!$D$2:$D$1045) * (DatasScan!H2707&lt;=ListeSeries!$E$2:$E$1045), 0)), "no match"))</f>
        <v/>
      </c>
    </row>
    <row r="2708" spans="1:21" ht="15" customHeight="1" x14ac:dyDescent="0.25">
      <c r="A2708" s="6" t="str">
        <f t="shared" si="424"/>
        <v/>
      </c>
      <c r="B2708" s="272"/>
      <c r="F2708" s="7" t="str">
        <f t="shared" si="427"/>
        <v/>
      </c>
      <c r="G2708" s="21" t="str">
        <f>IF(ISBLANK(C2708),"",_xlfn.XLOOKUP(_xlfn.XLOOKUP(VALUE(LEFT(C2708,4)),Souches!$B$2:$B$15000,Souches!$E$2:$E$15000),Varietes!$B$2:$B$500,Varietes!$C$2:$C$500))</f>
        <v/>
      </c>
      <c r="H2708" s="19" t="str">
        <f>IF(ISBLANK(C2708),"",_xlfn.XLOOKUP(VALUE(LEFT(C2708,4)),Souches!$B$2:$B$15000,Souches!$D$2:$D$15000))</f>
        <v/>
      </c>
      <c r="I2708" s="10" t="str">
        <f t="shared" si="425"/>
        <v/>
      </c>
      <c r="J2708" s="19" t="str">
        <f>IF(I2708="","",INT(('ObjProd (2)'!$C$25-I2708)/7 * (ABS('ObjProd (2)'!$C$25-I2708)&gt;=7)))</f>
        <v/>
      </c>
      <c r="K2708" s="10" t="str">
        <f>IF(I2708="","",
IF(AND(DATEDIF(I2708,'ObjProd (2)'!$C$25,"y")=0,DATEDIF(I2708,'ObjProd (2)'!$C$25,"ym")=0,
   INT(('ObjProd (2)'!$C$25-EDATE(I2708,DATEDIF(I2708,'ObjProd (2)'!$C$25,"y")*12+DATEDIF(I2708,'ObjProd (2)'!$C$25,"ym")))/7)=0),
   "&lt; 1 sem.",
   IF(DATEDIF(I2708,'ObjProd (2)'!$C$25,"y")&gt;0,DATEDIF(I2708,'ObjProd (2)'!$C$25,"y") &amp; " " &amp; IF(DATEDIF(I2708,'ObjProd (2)'!$C$25,"y")=1,"an ","ans "),"") &amp;
   IF(DATEDIF(I2708,'ObjProd (2)'!$C$25,"ym")&gt;0,DATEDIF(I2708,'ObjProd (2)'!$C$25,"ym") &amp; " mois ", "") &amp;
   IF(INT(('ObjProd (2)'!$C$25-EDATE(I2708,DATEDIF(I2708,'ObjProd (2)'!$C$25,"y")*12+DATEDIF(I2708,'ObjProd (2)'!$C$25,"ym")))/7)&gt;0,
      INT(('ObjProd (2)'!$C$25-EDATE(I2708,DATEDIF(I2708,'ObjProd (2)'!$C$25,"y")*12+DATEDIF(I2708,'ObjProd (2)'!$C$25,"ym")))/7) &amp; " sem.",
      "")
)
)</f>
        <v/>
      </c>
      <c r="L2708" s="11" t="str">
        <f t="shared" si="426"/>
        <v/>
      </c>
      <c r="M2708" s="9" t="str">
        <f t="shared" si="422"/>
        <v/>
      </c>
      <c r="N2708" s="9" t="str" cm="1">
        <f t="array" aca="1" ref="N2708" ca="1">LEFT(L2708, IF(ISNUMBER(SUBSTITUTE(_xludf.MID(L2708, 2, 1), ".", ",")), 1, 2))</f>
        <v/>
      </c>
      <c r="O2708" s="19" t="str">
        <f t="shared" ca="1" si="428"/>
        <v/>
      </c>
      <c r="P2708" s="9" t="str">
        <f t="shared" ca="1" si="429"/>
        <v/>
      </c>
      <c r="Q2708" s="9" t="str">
        <f t="shared" ca="1" si="430"/>
        <v/>
      </c>
      <c r="R2708" s="9" t="str">
        <f t="shared" si="423"/>
        <v/>
      </c>
      <c r="S2708" t="str" cm="1">
        <f t="array" ref="S2708">IF(ISBLANK(C2708),"",IFERROR(INDEX(ListeSeries!$A$2:$A$1045, MATCH(1, (DatasScan!G2708=ListeSeries!$B$2:$B$1045) * (DatasScan!H2708&gt;=ListeSeries!$D$2:$D$1045) * (DatasScan!H2708&lt;=ListeSeries!$E$2:$E$1045), 0)), "no match"))</f>
        <v/>
      </c>
      <c r="T2708" s="7" t="str" cm="1">
        <f t="array" ref="T2708">IF(ISBLANK(C2708),"",IFERROR(INDEX(ListeSeries!$C$2:$C$1045, MATCH(1, (DatasScan!G2708=ListeSeries!$B$2:$B$1045) * (DatasScan!H2708&gt;=ListeSeries!$D$2:$D$1045) * (DatasScan!H2708&lt;=ListeSeries!$E$2:$E$1045), 0)), "no match"))</f>
        <v/>
      </c>
      <c r="U2708" s="11" t="str" cm="1">
        <f t="array" ref="U2708">IF(ISBLANK(C2708),"",IFERROR(INDEX(ListeSeries!$F$2:$F$1045, MATCH(1, (DatasScan!G2708=ListeSeries!$B$2:$B$1045) * (DatasScan!H2708&gt;=ListeSeries!$D$2:$D$1045) * (DatasScan!H2708&lt;=ListeSeries!$E$2:$E$1045), 0)), "no match"))</f>
        <v/>
      </c>
    </row>
    <row r="2709" spans="1:21" ht="15" customHeight="1" x14ac:dyDescent="0.25">
      <c r="A2709" s="6" t="str">
        <f t="shared" si="424"/>
        <v/>
      </c>
      <c r="B2709" s="272"/>
      <c r="F2709" s="7" t="str">
        <f t="shared" si="427"/>
        <v/>
      </c>
      <c r="G2709" s="21" t="str">
        <f>IF(ISBLANK(C2709),"",_xlfn.XLOOKUP(_xlfn.XLOOKUP(VALUE(LEFT(C2709,4)),Souches!$B$2:$B$15000,Souches!$E$2:$E$15000),Varietes!$B$2:$B$500,Varietes!$C$2:$C$500))</f>
        <v/>
      </c>
      <c r="H2709" s="19" t="str">
        <f>IF(ISBLANK(C2709),"",_xlfn.XLOOKUP(VALUE(LEFT(C2709,4)),Souches!$B$2:$B$15000,Souches!$D$2:$D$15000))</f>
        <v/>
      </c>
      <c r="I2709" s="10" t="str">
        <f t="shared" si="425"/>
        <v/>
      </c>
      <c r="J2709" s="19" t="str">
        <f>IF(I2709="","",INT(('ObjProd (2)'!$C$25-I2709)/7 * (ABS('ObjProd (2)'!$C$25-I2709)&gt;=7)))</f>
        <v/>
      </c>
      <c r="K2709" s="10" t="str">
        <f>IF(I2709="","",
IF(AND(DATEDIF(I2709,'ObjProd (2)'!$C$25,"y")=0,DATEDIF(I2709,'ObjProd (2)'!$C$25,"ym")=0,
   INT(('ObjProd (2)'!$C$25-EDATE(I2709,DATEDIF(I2709,'ObjProd (2)'!$C$25,"y")*12+DATEDIF(I2709,'ObjProd (2)'!$C$25,"ym")))/7)=0),
   "&lt; 1 sem.",
   IF(DATEDIF(I2709,'ObjProd (2)'!$C$25,"y")&gt;0,DATEDIF(I2709,'ObjProd (2)'!$C$25,"y") &amp; " " &amp; IF(DATEDIF(I2709,'ObjProd (2)'!$C$25,"y")=1,"an ","ans "),"") &amp;
   IF(DATEDIF(I2709,'ObjProd (2)'!$C$25,"ym")&gt;0,DATEDIF(I2709,'ObjProd (2)'!$C$25,"ym") &amp; " mois ", "") &amp;
   IF(INT(('ObjProd (2)'!$C$25-EDATE(I2709,DATEDIF(I2709,'ObjProd (2)'!$C$25,"y")*12+DATEDIF(I2709,'ObjProd (2)'!$C$25,"ym")))/7)&gt;0,
      INT(('ObjProd (2)'!$C$25-EDATE(I2709,DATEDIF(I2709,'ObjProd (2)'!$C$25,"y")*12+DATEDIF(I2709,'ObjProd (2)'!$C$25,"ym")))/7) &amp; " sem.",
      "")
)
)</f>
        <v/>
      </c>
      <c r="L2709" s="11" t="str">
        <f t="shared" si="426"/>
        <v/>
      </c>
      <c r="M2709" s="9" t="str">
        <f t="shared" si="422"/>
        <v/>
      </c>
      <c r="N2709" s="9" t="str" cm="1">
        <f t="array" aca="1" ref="N2709" ca="1">LEFT(L2709, IF(ISNUMBER(SUBSTITUTE(_xludf.MID(L2709, 2, 1), ".", ",")), 1, 2))</f>
        <v/>
      </c>
      <c r="O2709" s="19" t="str">
        <f t="shared" ca="1" si="428"/>
        <v/>
      </c>
      <c r="P2709" s="9" t="str">
        <f t="shared" ca="1" si="429"/>
        <v/>
      </c>
      <c r="Q2709" s="9" t="str">
        <f t="shared" ca="1" si="430"/>
        <v/>
      </c>
      <c r="R2709" s="9" t="str">
        <f t="shared" si="423"/>
        <v/>
      </c>
      <c r="S2709" t="str" cm="1">
        <f t="array" ref="S2709">IF(ISBLANK(C2709),"",IFERROR(INDEX(ListeSeries!$A$2:$A$1045, MATCH(1, (DatasScan!G2709=ListeSeries!$B$2:$B$1045) * (DatasScan!H2709&gt;=ListeSeries!$D$2:$D$1045) * (DatasScan!H2709&lt;=ListeSeries!$E$2:$E$1045), 0)), "no match"))</f>
        <v/>
      </c>
      <c r="T2709" s="7" t="str" cm="1">
        <f t="array" ref="T2709">IF(ISBLANK(C2709),"",IFERROR(INDEX(ListeSeries!$C$2:$C$1045, MATCH(1, (DatasScan!G2709=ListeSeries!$B$2:$B$1045) * (DatasScan!H2709&gt;=ListeSeries!$D$2:$D$1045) * (DatasScan!H2709&lt;=ListeSeries!$E$2:$E$1045), 0)), "no match"))</f>
        <v/>
      </c>
      <c r="U2709" s="11" t="str" cm="1">
        <f t="array" ref="U2709">IF(ISBLANK(C2709),"",IFERROR(INDEX(ListeSeries!$F$2:$F$1045, MATCH(1, (DatasScan!G2709=ListeSeries!$B$2:$B$1045) * (DatasScan!H2709&gt;=ListeSeries!$D$2:$D$1045) * (DatasScan!H2709&lt;=ListeSeries!$E$2:$E$1045), 0)), "no match"))</f>
        <v/>
      </c>
    </row>
    <row r="2710" spans="1:21" ht="15" customHeight="1" x14ac:dyDescent="0.25">
      <c r="A2710" s="6" t="str">
        <f t="shared" si="424"/>
        <v/>
      </c>
      <c r="B2710" s="272"/>
      <c r="F2710" s="7" t="str">
        <f t="shared" si="427"/>
        <v/>
      </c>
      <c r="G2710" s="21" t="str">
        <f>IF(ISBLANK(C2710),"",_xlfn.XLOOKUP(_xlfn.XLOOKUP(VALUE(LEFT(C2710,4)),Souches!$B$2:$B$15000,Souches!$E$2:$E$15000),Varietes!$B$2:$B$500,Varietes!$C$2:$C$500))</f>
        <v/>
      </c>
      <c r="H2710" s="19" t="str">
        <f>IF(ISBLANK(C2710),"",_xlfn.XLOOKUP(VALUE(LEFT(C2710,4)),Souches!$B$2:$B$15000,Souches!$D$2:$D$15000))</f>
        <v/>
      </c>
      <c r="I2710" s="10" t="str">
        <f t="shared" si="425"/>
        <v/>
      </c>
      <c r="J2710" s="19" t="str">
        <f>IF(I2710="","",INT(('ObjProd (2)'!$C$25-I2710)/7 * (ABS('ObjProd (2)'!$C$25-I2710)&gt;=7)))</f>
        <v/>
      </c>
      <c r="K2710" s="10" t="str">
        <f>IF(I2710="","",
IF(AND(DATEDIF(I2710,'ObjProd (2)'!$C$25,"y")=0,DATEDIF(I2710,'ObjProd (2)'!$C$25,"ym")=0,
   INT(('ObjProd (2)'!$C$25-EDATE(I2710,DATEDIF(I2710,'ObjProd (2)'!$C$25,"y")*12+DATEDIF(I2710,'ObjProd (2)'!$C$25,"ym")))/7)=0),
   "&lt; 1 sem.",
   IF(DATEDIF(I2710,'ObjProd (2)'!$C$25,"y")&gt;0,DATEDIF(I2710,'ObjProd (2)'!$C$25,"y") &amp; " " &amp; IF(DATEDIF(I2710,'ObjProd (2)'!$C$25,"y")=1,"an ","ans "),"") &amp;
   IF(DATEDIF(I2710,'ObjProd (2)'!$C$25,"ym")&gt;0,DATEDIF(I2710,'ObjProd (2)'!$C$25,"ym") &amp; " mois ", "") &amp;
   IF(INT(('ObjProd (2)'!$C$25-EDATE(I2710,DATEDIF(I2710,'ObjProd (2)'!$C$25,"y")*12+DATEDIF(I2710,'ObjProd (2)'!$C$25,"ym")))/7)&gt;0,
      INT(('ObjProd (2)'!$C$25-EDATE(I2710,DATEDIF(I2710,'ObjProd (2)'!$C$25,"y")*12+DATEDIF(I2710,'ObjProd (2)'!$C$25,"ym")))/7) &amp; " sem.",
      "")
)
)</f>
        <v/>
      </c>
      <c r="L2710" s="11" t="str">
        <f t="shared" si="426"/>
        <v/>
      </c>
      <c r="M2710" s="9" t="str">
        <f t="shared" si="422"/>
        <v/>
      </c>
      <c r="N2710" s="9" t="str" cm="1">
        <f t="array" aca="1" ref="N2710" ca="1">LEFT(L2710, IF(ISNUMBER(SUBSTITUTE(_xludf.MID(L2710, 2, 1), ".", ",")), 1, 2))</f>
        <v/>
      </c>
      <c r="O2710" s="19" t="str">
        <f t="shared" ca="1" si="428"/>
        <v/>
      </c>
      <c r="P2710" s="9" t="str">
        <f t="shared" ca="1" si="429"/>
        <v/>
      </c>
      <c r="Q2710" s="9" t="str">
        <f t="shared" ca="1" si="430"/>
        <v/>
      </c>
      <c r="R2710" s="9" t="str">
        <f t="shared" si="423"/>
        <v/>
      </c>
      <c r="S2710" t="str" cm="1">
        <f t="array" ref="S2710">IF(ISBLANK(C2710),"",IFERROR(INDEX(ListeSeries!$A$2:$A$1045, MATCH(1, (DatasScan!G2710=ListeSeries!$B$2:$B$1045) * (DatasScan!H2710&gt;=ListeSeries!$D$2:$D$1045) * (DatasScan!H2710&lt;=ListeSeries!$E$2:$E$1045), 0)), "no match"))</f>
        <v/>
      </c>
      <c r="T2710" s="7" t="str" cm="1">
        <f t="array" ref="T2710">IF(ISBLANK(C2710),"",IFERROR(INDEX(ListeSeries!$C$2:$C$1045, MATCH(1, (DatasScan!G2710=ListeSeries!$B$2:$B$1045) * (DatasScan!H2710&gt;=ListeSeries!$D$2:$D$1045) * (DatasScan!H2710&lt;=ListeSeries!$E$2:$E$1045), 0)), "no match"))</f>
        <v/>
      </c>
      <c r="U2710" s="11" t="str" cm="1">
        <f t="array" ref="U2710">IF(ISBLANK(C2710),"",IFERROR(INDEX(ListeSeries!$F$2:$F$1045, MATCH(1, (DatasScan!G2710=ListeSeries!$B$2:$B$1045) * (DatasScan!H2710&gt;=ListeSeries!$D$2:$D$1045) * (DatasScan!H2710&lt;=ListeSeries!$E$2:$E$1045), 0)), "no match"))</f>
        <v/>
      </c>
    </row>
    <row r="2711" spans="1:21" ht="15" customHeight="1" x14ac:dyDescent="0.25">
      <c r="A2711" s="6" t="str">
        <f t="shared" si="424"/>
        <v/>
      </c>
      <c r="B2711" s="272"/>
      <c r="F2711" s="7" t="str">
        <f t="shared" si="427"/>
        <v/>
      </c>
      <c r="G2711" s="21" t="str">
        <f>IF(ISBLANK(C2711),"",_xlfn.XLOOKUP(_xlfn.XLOOKUP(VALUE(LEFT(C2711,4)),Souches!$B$2:$B$15000,Souches!$E$2:$E$15000),Varietes!$B$2:$B$500,Varietes!$C$2:$C$500))</f>
        <v/>
      </c>
      <c r="H2711" s="19" t="str">
        <f>IF(ISBLANK(C2711),"",_xlfn.XLOOKUP(VALUE(LEFT(C2711,4)),Souches!$B$2:$B$15000,Souches!$D$2:$D$15000))</f>
        <v/>
      </c>
      <c r="I2711" s="10" t="str">
        <f t="shared" si="425"/>
        <v/>
      </c>
      <c r="J2711" s="19" t="str">
        <f>IF(I2711="","",INT(('ObjProd (2)'!$C$25-I2711)/7 * (ABS('ObjProd (2)'!$C$25-I2711)&gt;=7)))</f>
        <v/>
      </c>
      <c r="K2711" s="10" t="str">
        <f>IF(I2711="","",
IF(AND(DATEDIF(I2711,'ObjProd (2)'!$C$25,"y")=0,DATEDIF(I2711,'ObjProd (2)'!$C$25,"ym")=0,
   INT(('ObjProd (2)'!$C$25-EDATE(I2711,DATEDIF(I2711,'ObjProd (2)'!$C$25,"y")*12+DATEDIF(I2711,'ObjProd (2)'!$C$25,"ym")))/7)=0),
   "&lt; 1 sem.",
   IF(DATEDIF(I2711,'ObjProd (2)'!$C$25,"y")&gt;0,DATEDIF(I2711,'ObjProd (2)'!$C$25,"y") &amp; " " &amp; IF(DATEDIF(I2711,'ObjProd (2)'!$C$25,"y")=1,"an ","ans "),"") &amp;
   IF(DATEDIF(I2711,'ObjProd (2)'!$C$25,"ym")&gt;0,DATEDIF(I2711,'ObjProd (2)'!$C$25,"ym") &amp; " mois ", "") &amp;
   IF(INT(('ObjProd (2)'!$C$25-EDATE(I2711,DATEDIF(I2711,'ObjProd (2)'!$C$25,"y")*12+DATEDIF(I2711,'ObjProd (2)'!$C$25,"ym")))/7)&gt;0,
      INT(('ObjProd (2)'!$C$25-EDATE(I2711,DATEDIF(I2711,'ObjProd (2)'!$C$25,"y")*12+DATEDIF(I2711,'ObjProd (2)'!$C$25,"ym")))/7) &amp; " sem.",
      "")
)
)</f>
        <v/>
      </c>
      <c r="L2711" s="11" t="str">
        <f t="shared" si="426"/>
        <v/>
      </c>
      <c r="M2711" s="9" t="str">
        <f t="shared" si="422"/>
        <v/>
      </c>
      <c r="N2711" s="9" t="str" cm="1">
        <f t="array" aca="1" ref="N2711" ca="1">LEFT(L2711, IF(ISNUMBER(SUBSTITUTE(_xludf.MID(L2711, 2, 1), ".", ",")), 1, 2))</f>
        <v/>
      </c>
      <c r="O2711" s="19" t="str">
        <f t="shared" ca="1" si="428"/>
        <v/>
      </c>
      <c r="P2711" s="9" t="str">
        <f t="shared" ca="1" si="429"/>
        <v/>
      </c>
      <c r="Q2711" s="9" t="str">
        <f t="shared" ca="1" si="430"/>
        <v/>
      </c>
      <c r="R2711" s="9" t="str">
        <f t="shared" si="423"/>
        <v/>
      </c>
      <c r="S2711" t="str" cm="1">
        <f t="array" ref="S2711">IF(ISBLANK(C2711),"",IFERROR(INDEX(ListeSeries!$A$2:$A$1045, MATCH(1, (DatasScan!G2711=ListeSeries!$B$2:$B$1045) * (DatasScan!H2711&gt;=ListeSeries!$D$2:$D$1045) * (DatasScan!H2711&lt;=ListeSeries!$E$2:$E$1045), 0)), "no match"))</f>
        <v/>
      </c>
      <c r="T2711" s="7" t="str" cm="1">
        <f t="array" ref="T2711">IF(ISBLANK(C2711),"",IFERROR(INDEX(ListeSeries!$C$2:$C$1045, MATCH(1, (DatasScan!G2711=ListeSeries!$B$2:$B$1045) * (DatasScan!H2711&gt;=ListeSeries!$D$2:$D$1045) * (DatasScan!H2711&lt;=ListeSeries!$E$2:$E$1045), 0)), "no match"))</f>
        <v/>
      </c>
      <c r="U2711" s="11" t="str" cm="1">
        <f t="array" ref="U2711">IF(ISBLANK(C2711),"",IFERROR(INDEX(ListeSeries!$F$2:$F$1045, MATCH(1, (DatasScan!G2711=ListeSeries!$B$2:$B$1045) * (DatasScan!H2711&gt;=ListeSeries!$D$2:$D$1045) * (DatasScan!H2711&lt;=ListeSeries!$E$2:$E$1045), 0)), "no match"))</f>
        <v/>
      </c>
    </row>
    <row r="2712" spans="1:21" ht="15" customHeight="1" x14ac:dyDescent="0.25">
      <c r="A2712" s="6" t="str">
        <f t="shared" si="424"/>
        <v/>
      </c>
      <c r="B2712" s="272"/>
      <c r="F2712" s="7" t="str">
        <f t="shared" si="427"/>
        <v/>
      </c>
      <c r="G2712" s="21" t="str">
        <f>IF(ISBLANK(C2712),"",_xlfn.XLOOKUP(_xlfn.XLOOKUP(VALUE(LEFT(C2712,4)),Souches!$B$2:$B$15000,Souches!$E$2:$E$15000),Varietes!$B$2:$B$500,Varietes!$C$2:$C$500))</f>
        <v/>
      </c>
      <c r="H2712" s="19" t="str">
        <f>IF(ISBLANK(C2712),"",_xlfn.XLOOKUP(VALUE(LEFT(C2712,4)),Souches!$B$2:$B$15000,Souches!$D$2:$D$15000))</f>
        <v/>
      </c>
      <c r="I2712" s="10" t="str">
        <f t="shared" si="425"/>
        <v/>
      </c>
      <c r="J2712" s="19" t="str">
        <f>IF(I2712="","",INT(('ObjProd (2)'!$C$25-I2712)/7 * (ABS('ObjProd (2)'!$C$25-I2712)&gt;=7)))</f>
        <v/>
      </c>
      <c r="K2712" s="10" t="str">
        <f>IF(I2712="","",
IF(AND(DATEDIF(I2712,'ObjProd (2)'!$C$25,"y")=0,DATEDIF(I2712,'ObjProd (2)'!$C$25,"ym")=0,
   INT(('ObjProd (2)'!$C$25-EDATE(I2712,DATEDIF(I2712,'ObjProd (2)'!$C$25,"y")*12+DATEDIF(I2712,'ObjProd (2)'!$C$25,"ym")))/7)=0),
   "&lt; 1 sem.",
   IF(DATEDIF(I2712,'ObjProd (2)'!$C$25,"y")&gt;0,DATEDIF(I2712,'ObjProd (2)'!$C$25,"y") &amp; " " &amp; IF(DATEDIF(I2712,'ObjProd (2)'!$C$25,"y")=1,"an ","ans "),"") &amp;
   IF(DATEDIF(I2712,'ObjProd (2)'!$C$25,"ym")&gt;0,DATEDIF(I2712,'ObjProd (2)'!$C$25,"ym") &amp; " mois ", "") &amp;
   IF(INT(('ObjProd (2)'!$C$25-EDATE(I2712,DATEDIF(I2712,'ObjProd (2)'!$C$25,"y")*12+DATEDIF(I2712,'ObjProd (2)'!$C$25,"ym")))/7)&gt;0,
      INT(('ObjProd (2)'!$C$25-EDATE(I2712,DATEDIF(I2712,'ObjProd (2)'!$C$25,"y")*12+DATEDIF(I2712,'ObjProd (2)'!$C$25,"ym")))/7) &amp; " sem.",
      "")
)
)</f>
        <v/>
      </c>
      <c r="L2712" s="11" t="str">
        <f t="shared" si="426"/>
        <v/>
      </c>
      <c r="M2712" s="9" t="str">
        <f t="shared" si="422"/>
        <v/>
      </c>
      <c r="N2712" s="9" t="str" cm="1">
        <f t="array" aca="1" ref="N2712" ca="1">LEFT(L2712, IF(ISNUMBER(SUBSTITUTE(_xludf.MID(L2712, 2, 1), ".", ",")), 1, 2))</f>
        <v/>
      </c>
      <c r="O2712" s="19" t="str">
        <f t="shared" ca="1" si="428"/>
        <v/>
      </c>
      <c r="P2712" s="9" t="str">
        <f t="shared" ca="1" si="429"/>
        <v/>
      </c>
      <c r="Q2712" s="9" t="str">
        <f t="shared" ca="1" si="430"/>
        <v/>
      </c>
      <c r="R2712" s="9" t="str">
        <f t="shared" si="423"/>
        <v/>
      </c>
      <c r="S2712" t="str" cm="1">
        <f t="array" ref="S2712">IF(ISBLANK(C2712),"",IFERROR(INDEX(ListeSeries!$A$2:$A$1045, MATCH(1, (DatasScan!G2712=ListeSeries!$B$2:$B$1045) * (DatasScan!H2712&gt;=ListeSeries!$D$2:$D$1045) * (DatasScan!H2712&lt;=ListeSeries!$E$2:$E$1045), 0)), "no match"))</f>
        <v/>
      </c>
      <c r="T2712" s="7" t="str" cm="1">
        <f t="array" ref="T2712">IF(ISBLANK(C2712),"",IFERROR(INDEX(ListeSeries!$C$2:$C$1045, MATCH(1, (DatasScan!G2712=ListeSeries!$B$2:$B$1045) * (DatasScan!H2712&gt;=ListeSeries!$D$2:$D$1045) * (DatasScan!H2712&lt;=ListeSeries!$E$2:$E$1045), 0)), "no match"))</f>
        <v/>
      </c>
      <c r="U2712" s="11" t="str" cm="1">
        <f t="array" ref="U2712">IF(ISBLANK(C2712),"",IFERROR(INDEX(ListeSeries!$F$2:$F$1045, MATCH(1, (DatasScan!G2712=ListeSeries!$B$2:$B$1045) * (DatasScan!H2712&gt;=ListeSeries!$D$2:$D$1045) * (DatasScan!H2712&lt;=ListeSeries!$E$2:$E$1045), 0)), "no match"))</f>
        <v/>
      </c>
    </row>
    <row r="2713" spans="1:21" ht="15" customHeight="1" x14ac:dyDescent="0.25">
      <c r="A2713" s="6" t="str">
        <f t="shared" si="424"/>
        <v/>
      </c>
      <c r="B2713" s="272"/>
      <c r="F2713" s="7" t="str">
        <f t="shared" si="427"/>
        <v/>
      </c>
      <c r="G2713" s="21" t="str">
        <f>IF(ISBLANK(C2713),"",_xlfn.XLOOKUP(_xlfn.XLOOKUP(VALUE(LEFT(C2713,4)),Souches!$B$2:$B$15000,Souches!$E$2:$E$15000),Varietes!$B$2:$B$500,Varietes!$C$2:$C$500))</f>
        <v/>
      </c>
      <c r="H2713" s="19" t="str">
        <f>IF(ISBLANK(C2713),"",_xlfn.XLOOKUP(VALUE(LEFT(C2713,4)),Souches!$B$2:$B$15000,Souches!$D$2:$D$15000))</f>
        <v/>
      </c>
      <c r="I2713" s="10" t="str">
        <f t="shared" si="425"/>
        <v/>
      </c>
      <c r="J2713" s="19" t="str">
        <f>IF(I2713="","",INT(('ObjProd (2)'!$C$25-I2713)/7 * (ABS('ObjProd (2)'!$C$25-I2713)&gt;=7)))</f>
        <v/>
      </c>
      <c r="K2713" s="10" t="str">
        <f>IF(I2713="","",
IF(AND(DATEDIF(I2713,'ObjProd (2)'!$C$25,"y")=0,DATEDIF(I2713,'ObjProd (2)'!$C$25,"ym")=0,
   INT(('ObjProd (2)'!$C$25-EDATE(I2713,DATEDIF(I2713,'ObjProd (2)'!$C$25,"y")*12+DATEDIF(I2713,'ObjProd (2)'!$C$25,"ym")))/7)=0),
   "&lt; 1 sem.",
   IF(DATEDIF(I2713,'ObjProd (2)'!$C$25,"y")&gt;0,DATEDIF(I2713,'ObjProd (2)'!$C$25,"y") &amp; " " &amp; IF(DATEDIF(I2713,'ObjProd (2)'!$C$25,"y")=1,"an ","ans "),"") &amp;
   IF(DATEDIF(I2713,'ObjProd (2)'!$C$25,"ym")&gt;0,DATEDIF(I2713,'ObjProd (2)'!$C$25,"ym") &amp; " mois ", "") &amp;
   IF(INT(('ObjProd (2)'!$C$25-EDATE(I2713,DATEDIF(I2713,'ObjProd (2)'!$C$25,"y")*12+DATEDIF(I2713,'ObjProd (2)'!$C$25,"ym")))/7)&gt;0,
      INT(('ObjProd (2)'!$C$25-EDATE(I2713,DATEDIF(I2713,'ObjProd (2)'!$C$25,"y")*12+DATEDIF(I2713,'ObjProd (2)'!$C$25,"ym")))/7) &amp; " sem.",
      "")
)
)</f>
        <v/>
      </c>
      <c r="L2713" s="11" t="str">
        <f t="shared" si="426"/>
        <v/>
      </c>
      <c r="M2713" s="9" t="str">
        <f t="shared" si="422"/>
        <v/>
      </c>
      <c r="N2713" s="9" t="str" cm="1">
        <f t="array" aca="1" ref="N2713" ca="1">LEFT(L2713, IF(ISNUMBER(SUBSTITUTE(_xludf.MID(L2713, 2, 1), ".", ",")), 1, 2))</f>
        <v/>
      </c>
      <c r="O2713" s="19" t="str">
        <f t="shared" ca="1" si="428"/>
        <v/>
      </c>
      <c r="P2713" s="9" t="str">
        <f t="shared" ca="1" si="429"/>
        <v/>
      </c>
      <c r="Q2713" s="9" t="str">
        <f t="shared" ca="1" si="430"/>
        <v/>
      </c>
      <c r="R2713" s="9" t="str">
        <f t="shared" si="423"/>
        <v/>
      </c>
      <c r="S2713" t="str" cm="1">
        <f t="array" ref="S2713">IF(ISBLANK(C2713),"",IFERROR(INDEX(ListeSeries!$A$2:$A$1045, MATCH(1, (DatasScan!G2713=ListeSeries!$B$2:$B$1045) * (DatasScan!H2713&gt;=ListeSeries!$D$2:$D$1045) * (DatasScan!H2713&lt;=ListeSeries!$E$2:$E$1045), 0)), "no match"))</f>
        <v/>
      </c>
      <c r="T2713" s="7" t="str" cm="1">
        <f t="array" ref="T2713">IF(ISBLANK(C2713),"",IFERROR(INDEX(ListeSeries!$C$2:$C$1045, MATCH(1, (DatasScan!G2713=ListeSeries!$B$2:$B$1045) * (DatasScan!H2713&gt;=ListeSeries!$D$2:$D$1045) * (DatasScan!H2713&lt;=ListeSeries!$E$2:$E$1045), 0)), "no match"))</f>
        <v/>
      </c>
      <c r="U2713" s="11" t="str" cm="1">
        <f t="array" ref="U2713">IF(ISBLANK(C2713),"",IFERROR(INDEX(ListeSeries!$F$2:$F$1045, MATCH(1, (DatasScan!G2713=ListeSeries!$B$2:$B$1045) * (DatasScan!H2713&gt;=ListeSeries!$D$2:$D$1045) * (DatasScan!H2713&lt;=ListeSeries!$E$2:$E$1045), 0)), "no match"))</f>
        <v/>
      </c>
    </row>
    <row r="2714" spans="1:21" ht="15" customHeight="1" x14ac:dyDescent="0.25">
      <c r="A2714" s="6" t="str">
        <f t="shared" si="424"/>
        <v/>
      </c>
      <c r="B2714" s="272"/>
      <c r="F2714" s="7" t="str">
        <f t="shared" si="427"/>
        <v/>
      </c>
      <c r="G2714" s="21" t="str">
        <f>IF(ISBLANK(C2714),"",_xlfn.XLOOKUP(_xlfn.XLOOKUP(VALUE(LEFT(C2714,4)),Souches!$B$2:$B$15000,Souches!$E$2:$E$15000),Varietes!$B$2:$B$500,Varietes!$C$2:$C$500))</f>
        <v/>
      </c>
      <c r="H2714" s="19" t="str">
        <f>IF(ISBLANK(C2714),"",_xlfn.XLOOKUP(VALUE(LEFT(C2714,4)),Souches!$B$2:$B$15000,Souches!$D$2:$D$15000))</f>
        <v/>
      </c>
      <c r="I2714" s="10" t="str">
        <f t="shared" si="425"/>
        <v/>
      </c>
      <c r="J2714" s="19" t="str">
        <f>IF(I2714="","",INT(('ObjProd (2)'!$C$25-I2714)/7 * (ABS('ObjProd (2)'!$C$25-I2714)&gt;=7)))</f>
        <v/>
      </c>
      <c r="K2714" s="10" t="str">
        <f>IF(I2714="","",
IF(AND(DATEDIF(I2714,'ObjProd (2)'!$C$25,"y")=0,DATEDIF(I2714,'ObjProd (2)'!$C$25,"ym")=0,
   INT(('ObjProd (2)'!$C$25-EDATE(I2714,DATEDIF(I2714,'ObjProd (2)'!$C$25,"y")*12+DATEDIF(I2714,'ObjProd (2)'!$C$25,"ym")))/7)=0),
   "&lt; 1 sem.",
   IF(DATEDIF(I2714,'ObjProd (2)'!$C$25,"y")&gt;0,DATEDIF(I2714,'ObjProd (2)'!$C$25,"y") &amp; " " &amp; IF(DATEDIF(I2714,'ObjProd (2)'!$C$25,"y")=1,"an ","ans "),"") &amp;
   IF(DATEDIF(I2714,'ObjProd (2)'!$C$25,"ym")&gt;0,DATEDIF(I2714,'ObjProd (2)'!$C$25,"ym") &amp; " mois ", "") &amp;
   IF(INT(('ObjProd (2)'!$C$25-EDATE(I2714,DATEDIF(I2714,'ObjProd (2)'!$C$25,"y")*12+DATEDIF(I2714,'ObjProd (2)'!$C$25,"ym")))/7)&gt;0,
      INT(('ObjProd (2)'!$C$25-EDATE(I2714,DATEDIF(I2714,'ObjProd (2)'!$C$25,"y")*12+DATEDIF(I2714,'ObjProd (2)'!$C$25,"ym")))/7) &amp; " sem.",
      "")
)
)</f>
        <v/>
      </c>
      <c r="L2714" s="11" t="str">
        <f t="shared" si="426"/>
        <v/>
      </c>
      <c r="M2714" s="9" t="str">
        <f t="shared" si="422"/>
        <v/>
      </c>
      <c r="N2714" s="9" t="str" cm="1">
        <f t="array" aca="1" ref="N2714" ca="1">LEFT(L2714, IF(ISNUMBER(SUBSTITUTE(_xludf.MID(L2714, 2, 1), ".", ",")), 1, 2))</f>
        <v/>
      </c>
      <c r="O2714" s="19" t="str">
        <f t="shared" ca="1" si="428"/>
        <v/>
      </c>
      <c r="P2714" s="9" t="str">
        <f t="shared" ca="1" si="429"/>
        <v/>
      </c>
      <c r="Q2714" s="9" t="str">
        <f t="shared" ca="1" si="430"/>
        <v/>
      </c>
      <c r="R2714" s="9" t="str">
        <f t="shared" si="423"/>
        <v/>
      </c>
      <c r="S2714" t="str" cm="1">
        <f t="array" ref="S2714">IF(ISBLANK(C2714),"",IFERROR(INDEX(ListeSeries!$A$2:$A$1045, MATCH(1, (DatasScan!G2714=ListeSeries!$B$2:$B$1045) * (DatasScan!H2714&gt;=ListeSeries!$D$2:$D$1045) * (DatasScan!H2714&lt;=ListeSeries!$E$2:$E$1045), 0)), "no match"))</f>
        <v/>
      </c>
      <c r="T2714" s="7" t="str" cm="1">
        <f t="array" ref="T2714">IF(ISBLANK(C2714),"",IFERROR(INDEX(ListeSeries!$C$2:$C$1045, MATCH(1, (DatasScan!G2714=ListeSeries!$B$2:$B$1045) * (DatasScan!H2714&gt;=ListeSeries!$D$2:$D$1045) * (DatasScan!H2714&lt;=ListeSeries!$E$2:$E$1045), 0)), "no match"))</f>
        <v/>
      </c>
      <c r="U2714" s="11" t="str" cm="1">
        <f t="array" ref="U2714">IF(ISBLANK(C2714),"",IFERROR(INDEX(ListeSeries!$F$2:$F$1045, MATCH(1, (DatasScan!G2714=ListeSeries!$B$2:$B$1045) * (DatasScan!H2714&gt;=ListeSeries!$D$2:$D$1045) * (DatasScan!H2714&lt;=ListeSeries!$E$2:$E$1045), 0)), "no match"))</f>
        <v/>
      </c>
    </row>
    <row r="2715" spans="1:21" ht="15" customHeight="1" x14ac:dyDescent="0.25">
      <c r="A2715" s="6" t="str">
        <f t="shared" si="424"/>
        <v/>
      </c>
      <c r="B2715" s="272"/>
      <c r="F2715" s="7" t="str">
        <f t="shared" si="427"/>
        <v/>
      </c>
      <c r="G2715" s="21" t="str">
        <f>IF(ISBLANK(C2715),"",_xlfn.XLOOKUP(_xlfn.XLOOKUP(VALUE(LEFT(C2715,4)),Souches!$B$2:$B$15000,Souches!$E$2:$E$15000),Varietes!$B$2:$B$500,Varietes!$C$2:$C$500))</f>
        <v/>
      </c>
      <c r="H2715" s="19" t="str">
        <f>IF(ISBLANK(C2715),"",_xlfn.XLOOKUP(VALUE(LEFT(C2715,4)),Souches!$B$2:$B$15000,Souches!$D$2:$D$15000))</f>
        <v/>
      </c>
      <c r="I2715" s="10" t="str">
        <f t="shared" si="425"/>
        <v/>
      </c>
      <c r="J2715" s="19" t="str">
        <f>IF(I2715="","",INT(('ObjProd (2)'!$C$25-I2715)/7 * (ABS('ObjProd (2)'!$C$25-I2715)&gt;=7)))</f>
        <v/>
      </c>
      <c r="K2715" s="10" t="str">
        <f>IF(I2715="","",
IF(AND(DATEDIF(I2715,'ObjProd (2)'!$C$25,"y")=0,DATEDIF(I2715,'ObjProd (2)'!$C$25,"ym")=0,
   INT(('ObjProd (2)'!$C$25-EDATE(I2715,DATEDIF(I2715,'ObjProd (2)'!$C$25,"y")*12+DATEDIF(I2715,'ObjProd (2)'!$C$25,"ym")))/7)=0),
   "&lt; 1 sem.",
   IF(DATEDIF(I2715,'ObjProd (2)'!$C$25,"y")&gt;0,DATEDIF(I2715,'ObjProd (2)'!$C$25,"y") &amp; " " &amp; IF(DATEDIF(I2715,'ObjProd (2)'!$C$25,"y")=1,"an ","ans "),"") &amp;
   IF(DATEDIF(I2715,'ObjProd (2)'!$C$25,"ym")&gt;0,DATEDIF(I2715,'ObjProd (2)'!$C$25,"ym") &amp; " mois ", "") &amp;
   IF(INT(('ObjProd (2)'!$C$25-EDATE(I2715,DATEDIF(I2715,'ObjProd (2)'!$C$25,"y")*12+DATEDIF(I2715,'ObjProd (2)'!$C$25,"ym")))/7)&gt;0,
      INT(('ObjProd (2)'!$C$25-EDATE(I2715,DATEDIF(I2715,'ObjProd (2)'!$C$25,"y")*12+DATEDIF(I2715,'ObjProd (2)'!$C$25,"ym")))/7) &amp; " sem.",
      "")
)
)</f>
        <v/>
      </c>
      <c r="L2715" s="11" t="str">
        <f t="shared" si="426"/>
        <v/>
      </c>
      <c r="M2715" s="9" t="str">
        <f t="shared" si="422"/>
        <v/>
      </c>
      <c r="N2715" s="9" t="str" cm="1">
        <f t="array" aca="1" ref="N2715" ca="1">LEFT(L2715, IF(ISNUMBER(SUBSTITUTE(_xludf.MID(L2715, 2, 1), ".", ",")), 1, 2))</f>
        <v/>
      </c>
      <c r="O2715" s="19" t="str">
        <f t="shared" ca="1" si="428"/>
        <v/>
      </c>
      <c r="P2715" s="9" t="str">
        <f t="shared" ca="1" si="429"/>
        <v/>
      </c>
      <c r="Q2715" s="9" t="str">
        <f t="shared" ca="1" si="430"/>
        <v/>
      </c>
      <c r="R2715" s="9" t="str">
        <f t="shared" si="423"/>
        <v/>
      </c>
      <c r="S2715" t="str" cm="1">
        <f t="array" ref="S2715">IF(ISBLANK(C2715),"",IFERROR(INDEX(ListeSeries!$A$2:$A$1045, MATCH(1, (DatasScan!G2715=ListeSeries!$B$2:$B$1045) * (DatasScan!H2715&gt;=ListeSeries!$D$2:$D$1045) * (DatasScan!H2715&lt;=ListeSeries!$E$2:$E$1045), 0)), "no match"))</f>
        <v/>
      </c>
      <c r="T2715" s="7" t="str" cm="1">
        <f t="array" ref="T2715">IF(ISBLANK(C2715),"",IFERROR(INDEX(ListeSeries!$C$2:$C$1045, MATCH(1, (DatasScan!G2715=ListeSeries!$B$2:$B$1045) * (DatasScan!H2715&gt;=ListeSeries!$D$2:$D$1045) * (DatasScan!H2715&lt;=ListeSeries!$E$2:$E$1045), 0)), "no match"))</f>
        <v/>
      </c>
      <c r="U2715" s="11" t="str" cm="1">
        <f t="array" ref="U2715">IF(ISBLANK(C2715),"",IFERROR(INDEX(ListeSeries!$F$2:$F$1045, MATCH(1, (DatasScan!G2715=ListeSeries!$B$2:$B$1045) * (DatasScan!H2715&gt;=ListeSeries!$D$2:$D$1045) * (DatasScan!H2715&lt;=ListeSeries!$E$2:$E$1045), 0)), "no match"))</f>
        <v/>
      </c>
    </row>
    <row r="2716" spans="1:21" ht="15" customHeight="1" x14ac:dyDescent="0.25">
      <c r="A2716" s="6" t="str">
        <f t="shared" si="424"/>
        <v/>
      </c>
      <c r="B2716" s="272"/>
      <c r="F2716" s="7" t="str">
        <f t="shared" si="427"/>
        <v/>
      </c>
      <c r="G2716" s="21" t="str">
        <f>IF(ISBLANK(C2716),"",_xlfn.XLOOKUP(_xlfn.XLOOKUP(VALUE(LEFT(C2716,4)),Souches!$B$2:$B$15000,Souches!$E$2:$E$15000),Varietes!$B$2:$B$500,Varietes!$C$2:$C$500))</f>
        <v/>
      </c>
      <c r="H2716" s="19" t="str">
        <f>IF(ISBLANK(C2716),"",_xlfn.XLOOKUP(VALUE(LEFT(C2716,4)),Souches!$B$2:$B$15000,Souches!$D$2:$D$15000))</f>
        <v/>
      </c>
      <c r="I2716" s="10" t="str">
        <f t="shared" si="425"/>
        <v/>
      </c>
      <c r="J2716" s="19" t="str">
        <f>IF(I2716="","",INT(('ObjProd (2)'!$C$25-I2716)/7 * (ABS('ObjProd (2)'!$C$25-I2716)&gt;=7)))</f>
        <v/>
      </c>
      <c r="K2716" s="10" t="str">
        <f>IF(I2716="","",
IF(AND(DATEDIF(I2716,'ObjProd (2)'!$C$25,"y")=0,DATEDIF(I2716,'ObjProd (2)'!$C$25,"ym")=0,
   INT(('ObjProd (2)'!$C$25-EDATE(I2716,DATEDIF(I2716,'ObjProd (2)'!$C$25,"y")*12+DATEDIF(I2716,'ObjProd (2)'!$C$25,"ym")))/7)=0),
   "&lt; 1 sem.",
   IF(DATEDIF(I2716,'ObjProd (2)'!$C$25,"y")&gt;0,DATEDIF(I2716,'ObjProd (2)'!$C$25,"y") &amp; " " &amp; IF(DATEDIF(I2716,'ObjProd (2)'!$C$25,"y")=1,"an ","ans "),"") &amp;
   IF(DATEDIF(I2716,'ObjProd (2)'!$C$25,"ym")&gt;0,DATEDIF(I2716,'ObjProd (2)'!$C$25,"ym") &amp; " mois ", "") &amp;
   IF(INT(('ObjProd (2)'!$C$25-EDATE(I2716,DATEDIF(I2716,'ObjProd (2)'!$C$25,"y")*12+DATEDIF(I2716,'ObjProd (2)'!$C$25,"ym")))/7)&gt;0,
      INT(('ObjProd (2)'!$C$25-EDATE(I2716,DATEDIF(I2716,'ObjProd (2)'!$C$25,"y")*12+DATEDIF(I2716,'ObjProd (2)'!$C$25,"ym")))/7) &amp; " sem.",
      "")
)
)</f>
        <v/>
      </c>
      <c r="L2716" s="11" t="str">
        <f t="shared" si="426"/>
        <v/>
      </c>
      <c r="M2716" s="9" t="str">
        <f t="shared" si="422"/>
        <v/>
      </c>
      <c r="N2716" s="9" t="str" cm="1">
        <f t="array" aca="1" ref="N2716" ca="1">LEFT(L2716, IF(ISNUMBER(SUBSTITUTE(_xludf.MID(L2716, 2, 1), ".", ",")), 1, 2))</f>
        <v/>
      </c>
      <c r="O2716" s="19" t="str">
        <f t="shared" ca="1" si="428"/>
        <v/>
      </c>
      <c r="P2716" s="9" t="str">
        <f t="shared" ca="1" si="429"/>
        <v/>
      </c>
      <c r="Q2716" s="9" t="str">
        <f t="shared" ca="1" si="430"/>
        <v/>
      </c>
      <c r="R2716" s="9" t="str">
        <f t="shared" si="423"/>
        <v/>
      </c>
      <c r="S2716" t="str" cm="1">
        <f t="array" ref="S2716">IF(ISBLANK(C2716),"",IFERROR(INDEX(ListeSeries!$A$2:$A$1045, MATCH(1, (DatasScan!G2716=ListeSeries!$B$2:$B$1045) * (DatasScan!H2716&gt;=ListeSeries!$D$2:$D$1045) * (DatasScan!H2716&lt;=ListeSeries!$E$2:$E$1045), 0)), "no match"))</f>
        <v/>
      </c>
      <c r="T2716" s="7" t="str" cm="1">
        <f t="array" ref="T2716">IF(ISBLANK(C2716),"",IFERROR(INDEX(ListeSeries!$C$2:$C$1045, MATCH(1, (DatasScan!G2716=ListeSeries!$B$2:$B$1045) * (DatasScan!H2716&gt;=ListeSeries!$D$2:$D$1045) * (DatasScan!H2716&lt;=ListeSeries!$E$2:$E$1045), 0)), "no match"))</f>
        <v/>
      </c>
      <c r="U2716" s="11" t="str" cm="1">
        <f t="array" ref="U2716">IF(ISBLANK(C2716),"",IFERROR(INDEX(ListeSeries!$F$2:$F$1045, MATCH(1, (DatasScan!G2716=ListeSeries!$B$2:$B$1045) * (DatasScan!H2716&gt;=ListeSeries!$D$2:$D$1045) * (DatasScan!H2716&lt;=ListeSeries!$E$2:$E$1045), 0)), "no match"))</f>
        <v/>
      </c>
    </row>
    <row r="2717" spans="1:21" ht="15" customHeight="1" x14ac:dyDescent="0.25">
      <c r="A2717" s="6" t="str">
        <f t="shared" si="424"/>
        <v/>
      </c>
      <c r="B2717" s="272"/>
      <c r="F2717" s="7" t="str">
        <f t="shared" si="427"/>
        <v/>
      </c>
      <c r="G2717" s="21" t="str">
        <f>IF(ISBLANK(C2717),"",_xlfn.XLOOKUP(_xlfn.XLOOKUP(VALUE(LEFT(C2717,4)),Souches!$B$2:$B$15000,Souches!$E$2:$E$15000),Varietes!$B$2:$B$500,Varietes!$C$2:$C$500))</f>
        <v/>
      </c>
      <c r="H2717" s="19" t="str">
        <f>IF(ISBLANK(C2717),"",_xlfn.XLOOKUP(VALUE(LEFT(C2717,4)),Souches!$B$2:$B$15000,Souches!$D$2:$D$15000))</f>
        <v/>
      </c>
      <c r="I2717" s="10" t="str">
        <f t="shared" si="425"/>
        <v/>
      </c>
      <c r="J2717" s="19" t="str">
        <f>IF(I2717="","",INT(('ObjProd (2)'!$C$25-I2717)/7 * (ABS('ObjProd (2)'!$C$25-I2717)&gt;=7)))</f>
        <v/>
      </c>
      <c r="K2717" s="10" t="str">
        <f>IF(I2717="","",
IF(AND(DATEDIF(I2717,'ObjProd (2)'!$C$25,"y")=0,DATEDIF(I2717,'ObjProd (2)'!$C$25,"ym")=0,
   INT(('ObjProd (2)'!$C$25-EDATE(I2717,DATEDIF(I2717,'ObjProd (2)'!$C$25,"y")*12+DATEDIF(I2717,'ObjProd (2)'!$C$25,"ym")))/7)=0),
   "&lt; 1 sem.",
   IF(DATEDIF(I2717,'ObjProd (2)'!$C$25,"y")&gt;0,DATEDIF(I2717,'ObjProd (2)'!$C$25,"y") &amp; " " &amp; IF(DATEDIF(I2717,'ObjProd (2)'!$C$25,"y")=1,"an ","ans "),"") &amp;
   IF(DATEDIF(I2717,'ObjProd (2)'!$C$25,"ym")&gt;0,DATEDIF(I2717,'ObjProd (2)'!$C$25,"ym") &amp; " mois ", "") &amp;
   IF(INT(('ObjProd (2)'!$C$25-EDATE(I2717,DATEDIF(I2717,'ObjProd (2)'!$C$25,"y")*12+DATEDIF(I2717,'ObjProd (2)'!$C$25,"ym")))/7)&gt;0,
      INT(('ObjProd (2)'!$C$25-EDATE(I2717,DATEDIF(I2717,'ObjProd (2)'!$C$25,"y")*12+DATEDIF(I2717,'ObjProd (2)'!$C$25,"ym")))/7) &amp; " sem.",
      "")
)
)</f>
        <v/>
      </c>
      <c r="L2717" s="11" t="str">
        <f t="shared" si="426"/>
        <v/>
      </c>
      <c r="M2717" s="9" t="str">
        <f t="shared" si="422"/>
        <v/>
      </c>
      <c r="N2717" s="9" t="str" cm="1">
        <f t="array" aca="1" ref="N2717" ca="1">LEFT(L2717, IF(ISNUMBER(SUBSTITUTE(_xludf.MID(L2717, 2, 1), ".", ",")), 1, 2))</f>
        <v/>
      </c>
      <c r="O2717" s="19" t="str">
        <f t="shared" ca="1" si="428"/>
        <v/>
      </c>
      <c r="P2717" s="9" t="str">
        <f t="shared" ca="1" si="429"/>
        <v/>
      </c>
      <c r="Q2717" s="9" t="str">
        <f t="shared" ca="1" si="430"/>
        <v/>
      </c>
      <c r="R2717" s="9" t="str">
        <f t="shared" si="423"/>
        <v/>
      </c>
      <c r="S2717" t="str" cm="1">
        <f t="array" ref="S2717">IF(ISBLANK(C2717),"",IFERROR(INDEX(ListeSeries!$A$2:$A$1045, MATCH(1, (DatasScan!G2717=ListeSeries!$B$2:$B$1045) * (DatasScan!H2717&gt;=ListeSeries!$D$2:$D$1045) * (DatasScan!H2717&lt;=ListeSeries!$E$2:$E$1045), 0)), "no match"))</f>
        <v/>
      </c>
      <c r="T2717" s="7" t="str" cm="1">
        <f t="array" ref="T2717">IF(ISBLANK(C2717),"",IFERROR(INDEX(ListeSeries!$C$2:$C$1045, MATCH(1, (DatasScan!G2717=ListeSeries!$B$2:$B$1045) * (DatasScan!H2717&gt;=ListeSeries!$D$2:$D$1045) * (DatasScan!H2717&lt;=ListeSeries!$E$2:$E$1045), 0)), "no match"))</f>
        <v/>
      </c>
      <c r="U2717" s="11" t="str" cm="1">
        <f t="array" ref="U2717">IF(ISBLANK(C2717),"",IFERROR(INDEX(ListeSeries!$F$2:$F$1045, MATCH(1, (DatasScan!G2717=ListeSeries!$B$2:$B$1045) * (DatasScan!H2717&gt;=ListeSeries!$D$2:$D$1045) * (DatasScan!H2717&lt;=ListeSeries!$E$2:$E$1045), 0)), "no match"))</f>
        <v/>
      </c>
    </row>
    <row r="2718" spans="1:21" ht="15" customHeight="1" x14ac:dyDescent="0.25">
      <c r="A2718" s="6" t="str">
        <f t="shared" si="424"/>
        <v/>
      </c>
      <c r="B2718" s="272"/>
      <c r="F2718" s="7" t="str">
        <f t="shared" si="427"/>
        <v/>
      </c>
      <c r="G2718" s="21" t="str">
        <f>IF(ISBLANK(C2718),"",_xlfn.XLOOKUP(_xlfn.XLOOKUP(VALUE(LEFT(C2718,4)),Souches!$B$2:$B$15000,Souches!$E$2:$E$15000),Varietes!$B$2:$B$500,Varietes!$C$2:$C$500))</f>
        <v/>
      </c>
      <c r="H2718" s="19" t="str">
        <f>IF(ISBLANK(C2718),"",_xlfn.XLOOKUP(VALUE(LEFT(C2718,4)),Souches!$B$2:$B$15000,Souches!$D$2:$D$15000))</f>
        <v/>
      </c>
      <c r="I2718" s="10" t="str">
        <f t="shared" si="425"/>
        <v/>
      </c>
      <c r="J2718" s="19" t="str">
        <f>IF(I2718="","",INT(('ObjProd (2)'!$C$25-I2718)/7 * (ABS('ObjProd (2)'!$C$25-I2718)&gt;=7)))</f>
        <v/>
      </c>
      <c r="K2718" s="10" t="str">
        <f>IF(I2718="","",
IF(AND(DATEDIF(I2718,'ObjProd (2)'!$C$25,"y")=0,DATEDIF(I2718,'ObjProd (2)'!$C$25,"ym")=0,
   INT(('ObjProd (2)'!$C$25-EDATE(I2718,DATEDIF(I2718,'ObjProd (2)'!$C$25,"y")*12+DATEDIF(I2718,'ObjProd (2)'!$C$25,"ym")))/7)=0),
   "&lt; 1 sem.",
   IF(DATEDIF(I2718,'ObjProd (2)'!$C$25,"y")&gt;0,DATEDIF(I2718,'ObjProd (2)'!$C$25,"y") &amp; " " &amp; IF(DATEDIF(I2718,'ObjProd (2)'!$C$25,"y")=1,"an ","ans "),"") &amp;
   IF(DATEDIF(I2718,'ObjProd (2)'!$C$25,"ym")&gt;0,DATEDIF(I2718,'ObjProd (2)'!$C$25,"ym") &amp; " mois ", "") &amp;
   IF(INT(('ObjProd (2)'!$C$25-EDATE(I2718,DATEDIF(I2718,'ObjProd (2)'!$C$25,"y")*12+DATEDIF(I2718,'ObjProd (2)'!$C$25,"ym")))/7)&gt;0,
      INT(('ObjProd (2)'!$C$25-EDATE(I2718,DATEDIF(I2718,'ObjProd (2)'!$C$25,"y")*12+DATEDIF(I2718,'ObjProd (2)'!$C$25,"ym")))/7) &amp; " sem.",
      "")
)
)</f>
        <v/>
      </c>
      <c r="L2718" s="11" t="str">
        <f t="shared" si="426"/>
        <v/>
      </c>
      <c r="M2718" s="9" t="str">
        <f t="shared" si="422"/>
        <v/>
      </c>
      <c r="N2718" s="9" t="str" cm="1">
        <f t="array" aca="1" ref="N2718" ca="1">LEFT(L2718, IF(ISNUMBER(SUBSTITUTE(_xludf.MID(L2718, 2, 1), ".", ",")), 1, 2))</f>
        <v/>
      </c>
      <c r="O2718" s="19" t="str">
        <f t="shared" ca="1" si="428"/>
        <v/>
      </c>
      <c r="P2718" s="9" t="str">
        <f t="shared" ca="1" si="429"/>
        <v/>
      </c>
      <c r="Q2718" s="9" t="str">
        <f t="shared" ca="1" si="430"/>
        <v/>
      </c>
      <c r="R2718" s="9" t="str">
        <f t="shared" si="423"/>
        <v/>
      </c>
      <c r="S2718" t="str" cm="1">
        <f t="array" ref="S2718">IF(ISBLANK(C2718),"",IFERROR(INDEX(ListeSeries!$A$2:$A$1045, MATCH(1, (DatasScan!G2718=ListeSeries!$B$2:$B$1045) * (DatasScan!H2718&gt;=ListeSeries!$D$2:$D$1045) * (DatasScan!H2718&lt;=ListeSeries!$E$2:$E$1045), 0)), "no match"))</f>
        <v/>
      </c>
      <c r="T2718" s="7" t="str" cm="1">
        <f t="array" ref="T2718">IF(ISBLANK(C2718),"",IFERROR(INDEX(ListeSeries!$C$2:$C$1045, MATCH(1, (DatasScan!G2718=ListeSeries!$B$2:$B$1045) * (DatasScan!H2718&gt;=ListeSeries!$D$2:$D$1045) * (DatasScan!H2718&lt;=ListeSeries!$E$2:$E$1045), 0)), "no match"))</f>
        <v/>
      </c>
      <c r="U2718" s="11" t="str" cm="1">
        <f t="array" ref="U2718">IF(ISBLANK(C2718),"",IFERROR(INDEX(ListeSeries!$F$2:$F$1045, MATCH(1, (DatasScan!G2718=ListeSeries!$B$2:$B$1045) * (DatasScan!H2718&gt;=ListeSeries!$D$2:$D$1045) * (DatasScan!H2718&lt;=ListeSeries!$E$2:$E$1045), 0)), "no match"))</f>
        <v/>
      </c>
    </row>
    <row r="2719" spans="1:21" ht="15" customHeight="1" x14ac:dyDescent="0.25">
      <c r="A2719" s="6" t="str">
        <f t="shared" si="424"/>
        <v/>
      </c>
      <c r="B2719" s="272"/>
      <c r="F2719" s="7" t="str">
        <f t="shared" si="427"/>
        <v/>
      </c>
      <c r="G2719" s="21" t="str">
        <f>IF(ISBLANK(C2719),"",_xlfn.XLOOKUP(_xlfn.XLOOKUP(VALUE(LEFT(C2719,4)),Souches!$B$2:$B$15000,Souches!$E$2:$E$15000),Varietes!$B$2:$B$500,Varietes!$C$2:$C$500))</f>
        <v/>
      </c>
      <c r="H2719" s="19" t="str">
        <f>IF(ISBLANK(C2719),"",_xlfn.XLOOKUP(VALUE(LEFT(C2719,4)),Souches!$B$2:$B$15000,Souches!$D$2:$D$15000))</f>
        <v/>
      </c>
      <c r="I2719" s="10" t="str">
        <f t="shared" si="425"/>
        <v/>
      </c>
      <c r="J2719" s="19" t="str">
        <f>IF(I2719="","",INT(('ObjProd (2)'!$C$25-I2719)/7 * (ABS('ObjProd (2)'!$C$25-I2719)&gt;=7)))</f>
        <v/>
      </c>
      <c r="K2719" s="10" t="str">
        <f>IF(I2719="","",
IF(AND(DATEDIF(I2719,'ObjProd (2)'!$C$25,"y")=0,DATEDIF(I2719,'ObjProd (2)'!$C$25,"ym")=0,
   INT(('ObjProd (2)'!$C$25-EDATE(I2719,DATEDIF(I2719,'ObjProd (2)'!$C$25,"y")*12+DATEDIF(I2719,'ObjProd (2)'!$C$25,"ym")))/7)=0),
   "&lt; 1 sem.",
   IF(DATEDIF(I2719,'ObjProd (2)'!$C$25,"y")&gt;0,DATEDIF(I2719,'ObjProd (2)'!$C$25,"y") &amp; " " &amp; IF(DATEDIF(I2719,'ObjProd (2)'!$C$25,"y")=1,"an ","ans "),"") &amp;
   IF(DATEDIF(I2719,'ObjProd (2)'!$C$25,"ym")&gt;0,DATEDIF(I2719,'ObjProd (2)'!$C$25,"ym") &amp; " mois ", "") &amp;
   IF(INT(('ObjProd (2)'!$C$25-EDATE(I2719,DATEDIF(I2719,'ObjProd (2)'!$C$25,"y")*12+DATEDIF(I2719,'ObjProd (2)'!$C$25,"ym")))/7)&gt;0,
      INT(('ObjProd (2)'!$C$25-EDATE(I2719,DATEDIF(I2719,'ObjProd (2)'!$C$25,"y")*12+DATEDIF(I2719,'ObjProd (2)'!$C$25,"ym")))/7) &amp; " sem.",
      "")
)
)</f>
        <v/>
      </c>
      <c r="L2719" s="11" t="str">
        <f t="shared" si="426"/>
        <v/>
      </c>
      <c r="M2719" s="9" t="str">
        <f t="shared" si="422"/>
        <v/>
      </c>
      <c r="N2719" s="9" t="str" cm="1">
        <f t="array" aca="1" ref="N2719" ca="1">LEFT(L2719, IF(ISNUMBER(SUBSTITUTE(_xludf.MID(L2719, 2, 1), ".", ",")), 1, 2))</f>
        <v/>
      </c>
      <c r="O2719" s="19" t="str">
        <f t="shared" ca="1" si="428"/>
        <v/>
      </c>
      <c r="P2719" s="9" t="str">
        <f t="shared" ca="1" si="429"/>
        <v/>
      </c>
      <c r="Q2719" s="9" t="str">
        <f t="shared" ca="1" si="430"/>
        <v/>
      </c>
      <c r="R2719" s="9" t="str">
        <f t="shared" si="423"/>
        <v/>
      </c>
      <c r="S2719" t="str" cm="1">
        <f t="array" ref="S2719">IF(ISBLANK(C2719),"",IFERROR(INDEX(ListeSeries!$A$2:$A$1045, MATCH(1, (DatasScan!G2719=ListeSeries!$B$2:$B$1045) * (DatasScan!H2719&gt;=ListeSeries!$D$2:$D$1045) * (DatasScan!H2719&lt;=ListeSeries!$E$2:$E$1045), 0)), "no match"))</f>
        <v/>
      </c>
      <c r="T2719" s="7" t="str" cm="1">
        <f t="array" ref="T2719">IF(ISBLANK(C2719),"",IFERROR(INDEX(ListeSeries!$C$2:$C$1045, MATCH(1, (DatasScan!G2719=ListeSeries!$B$2:$B$1045) * (DatasScan!H2719&gt;=ListeSeries!$D$2:$D$1045) * (DatasScan!H2719&lt;=ListeSeries!$E$2:$E$1045), 0)), "no match"))</f>
        <v/>
      </c>
      <c r="U2719" s="11" t="str" cm="1">
        <f t="array" ref="U2719">IF(ISBLANK(C2719),"",IFERROR(INDEX(ListeSeries!$F$2:$F$1045, MATCH(1, (DatasScan!G2719=ListeSeries!$B$2:$B$1045) * (DatasScan!H2719&gt;=ListeSeries!$D$2:$D$1045) * (DatasScan!H2719&lt;=ListeSeries!$E$2:$E$1045), 0)), "no match"))</f>
        <v/>
      </c>
    </row>
    <row r="2720" spans="1:21" ht="15" customHeight="1" x14ac:dyDescent="0.25">
      <c r="A2720" s="6" t="str">
        <f t="shared" si="424"/>
        <v/>
      </c>
      <c r="B2720" s="272"/>
      <c r="F2720" s="7" t="str">
        <f t="shared" si="427"/>
        <v/>
      </c>
      <c r="G2720" s="21" t="str">
        <f>IF(ISBLANK(C2720),"",_xlfn.XLOOKUP(_xlfn.XLOOKUP(VALUE(LEFT(C2720,4)),Souches!$B$2:$B$15000,Souches!$E$2:$E$15000),Varietes!$B$2:$B$500,Varietes!$C$2:$C$500))</f>
        <v/>
      </c>
      <c r="H2720" s="19" t="str">
        <f>IF(ISBLANK(C2720),"",_xlfn.XLOOKUP(VALUE(LEFT(C2720,4)),Souches!$B$2:$B$15000,Souches!$D$2:$D$15000))</f>
        <v/>
      </c>
      <c r="I2720" s="10" t="str">
        <f t="shared" si="425"/>
        <v/>
      </c>
      <c r="J2720" s="19" t="str">
        <f>IF(I2720="","",INT(('ObjProd (2)'!$C$25-I2720)/7 * (ABS('ObjProd (2)'!$C$25-I2720)&gt;=7)))</f>
        <v/>
      </c>
      <c r="K2720" s="10" t="str">
        <f>IF(I2720="","",
IF(AND(DATEDIF(I2720,'ObjProd (2)'!$C$25,"y")=0,DATEDIF(I2720,'ObjProd (2)'!$C$25,"ym")=0,
   INT(('ObjProd (2)'!$C$25-EDATE(I2720,DATEDIF(I2720,'ObjProd (2)'!$C$25,"y")*12+DATEDIF(I2720,'ObjProd (2)'!$C$25,"ym")))/7)=0),
   "&lt; 1 sem.",
   IF(DATEDIF(I2720,'ObjProd (2)'!$C$25,"y")&gt;0,DATEDIF(I2720,'ObjProd (2)'!$C$25,"y") &amp; " " &amp; IF(DATEDIF(I2720,'ObjProd (2)'!$C$25,"y")=1,"an ","ans "),"") &amp;
   IF(DATEDIF(I2720,'ObjProd (2)'!$C$25,"ym")&gt;0,DATEDIF(I2720,'ObjProd (2)'!$C$25,"ym") &amp; " mois ", "") &amp;
   IF(INT(('ObjProd (2)'!$C$25-EDATE(I2720,DATEDIF(I2720,'ObjProd (2)'!$C$25,"y")*12+DATEDIF(I2720,'ObjProd (2)'!$C$25,"ym")))/7)&gt;0,
      INT(('ObjProd (2)'!$C$25-EDATE(I2720,DATEDIF(I2720,'ObjProd (2)'!$C$25,"y")*12+DATEDIF(I2720,'ObjProd (2)'!$C$25,"ym")))/7) &amp; " sem.",
      "")
)
)</f>
        <v/>
      </c>
      <c r="L2720" s="11" t="str">
        <f t="shared" si="426"/>
        <v/>
      </c>
      <c r="M2720" s="9" t="str">
        <f t="shared" si="422"/>
        <v/>
      </c>
      <c r="N2720" s="9" t="str" cm="1">
        <f t="array" aca="1" ref="N2720" ca="1">LEFT(L2720, IF(ISNUMBER(SUBSTITUTE(_xludf.MID(L2720, 2, 1), ".", ",")), 1, 2))</f>
        <v/>
      </c>
      <c r="O2720" s="19" t="str">
        <f t="shared" ca="1" si="428"/>
        <v/>
      </c>
      <c r="P2720" s="9" t="str">
        <f t="shared" ca="1" si="429"/>
        <v/>
      </c>
      <c r="Q2720" s="9" t="str">
        <f t="shared" ca="1" si="430"/>
        <v/>
      </c>
      <c r="R2720" s="9" t="str">
        <f t="shared" si="423"/>
        <v/>
      </c>
      <c r="S2720" t="str" cm="1">
        <f t="array" ref="S2720">IF(ISBLANK(C2720),"",IFERROR(INDEX(ListeSeries!$A$2:$A$1045, MATCH(1, (DatasScan!G2720=ListeSeries!$B$2:$B$1045) * (DatasScan!H2720&gt;=ListeSeries!$D$2:$D$1045) * (DatasScan!H2720&lt;=ListeSeries!$E$2:$E$1045), 0)), "no match"))</f>
        <v/>
      </c>
      <c r="T2720" s="7" t="str" cm="1">
        <f t="array" ref="T2720">IF(ISBLANK(C2720),"",IFERROR(INDEX(ListeSeries!$C$2:$C$1045, MATCH(1, (DatasScan!G2720=ListeSeries!$B$2:$B$1045) * (DatasScan!H2720&gt;=ListeSeries!$D$2:$D$1045) * (DatasScan!H2720&lt;=ListeSeries!$E$2:$E$1045), 0)), "no match"))</f>
        <v/>
      </c>
      <c r="U2720" s="11" t="str" cm="1">
        <f t="array" ref="U2720">IF(ISBLANK(C2720),"",IFERROR(INDEX(ListeSeries!$F$2:$F$1045, MATCH(1, (DatasScan!G2720=ListeSeries!$B$2:$B$1045) * (DatasScan!H2720&gt;=ListeSeries!$D$2:$D$1045) * (DatasScan!H2720&lt;=ListeSeries!$E$2:$E$1045), 0)), "no match"))</f>
        <v/>
      </c>
    </row>
    <row r="2721" spans="1:21" ht="15" customHeight="1" x14ac:dyDescent="0.25">
      <c r="A2721" s="6" t="str">
        <f t="shared" si="424"/>
        <v/>
      </c>
      <c r="B2721" s="272"/>
      <c r="F2721" s="7" t="str">
        <f t="shared" si="427"/>
        <v/>
      </c>
      <c r="G2721" s="21" t="str">
        <f>IF(ISBLANK(C2721),"",_xlfn.XLOOKUP(_xlfn.XLOOKUP(VALUE(LEFT(C2721,4)),Souches!$B$2:$B$15000,Souches!$E$2:$E$15000),Varietes!$B$2:$B$500,Varietes!$C$2:$C$500))</f>
        <v/>
      </c>
      <c r="H2721" s="19" t="str">
        <f>IF(ISBLANK(C2721),"",_xlfn.XLOOKUP(VALUE(LEFT(C2721,4)),Souches!$B$2:$B$15000,Souches!$D$2:$D$15000))</f>
        <v/>
      </c>
      <c r="I2721" s="10" t="str">
        <f t="shared" si="425"/>
        <v/>
      </c>
      <c r="J2721" s="19" t="str">
        <f>IF(I2721="","",INT(('ObjProd (2)'!$C$25-I2721)/7 * (ABS('ObjProd (2)'!$C$25-I2721)&gt;=7)))</f>
        <v/>
      </c>
      <c r="K2721" s="10" t="str">
        <f>IF(I2721="","",
IF(AND(DATEDIF(I2721,'ObjProd (2)'!$C$25,"y")=0,DATEDIF(I2721,'ObjProd (2)'!$C$25,"ym")=0,
   INT(('ObjProd (2)'!$C$25-EDATE(I2721,DATEDIF(I2721,'ObjProd (2)'!$C$25,"y")*12+DATEDIF(I2721,'ObjProd (2)'!$C$25,"ym")))/7)=0),
   "&lt; 1 sem.",
   IF(DATEDIF(I2721,'ObjProd (2)'!$C$25,"y")&gt;0,DATEDIF(I2721,'ObjProd (2)'!$C$25,"y") &amp; " " &amp; IF(DATEDIF(I2721,'ObjProd (2)'!$C$25,"y")=1,"an ","ans "),"") &amp;
   IF(DATEDIF(I2721,'ObjProd (2)'!$C$25,"ym")&gt;0,DATEDIF(I2721,'ObjProd (2)'!$C$25,"ym") &amp; " mois ", "") &amp;
   IF(INT(('ObjProd (2)'!$C$25-EDATE(I2721,DATEDIF(I2721,'ObjProd (2)'!$C$25,"y")*12+DATEDIF(I2721,'ObjProd (2)'!$C$25,"ym")))/7)&gt;0,
      INT(('ObjProd (2)'!$C$25-EDATE(I2721,DATEDIF(I2721,'ObjProd (2)'!$C$25,"y")*12+DATEDIF(I2721,'ObjProd (2)'!$C$25,"ym")))/7) &amp; " sem.",
      "")
)
)</f>
        <v/>
      </c>
      <c r="L2721" s="11" t="str">
        <f t="shared" si="426"/>
        <v/>
      </c>
      <c r="M2721" s="9" t="str">
        <f t="shared" si="422"/>
        <v/>
      </c>
      <c r="N2721" s="9" t="str" cm="1">
        <f t="array" aca="1" ref="N2721" ca="1">LEFT(L2721, IF(ISNUMBER(SUBSTITUTE(_xludf.MID(L2721, 2, 1), ".", ",")), 1, 2))</f>
        <v/>
      </c>
      <c r="O2721" s="19" t="str">
        <f t="shared" ca="1" si="428"/>
        <v/>
      </c>
      <c r="P2721" s="9" t="str">
        <f t="shared" ca="1" si="429"/>
        <v/>
      </c>
      <c r="Q2721" s="9" t="str">
        <f t="shared" ca="1" si="430"/>
        <v/>
      </c>
      <c r="R2721" s="9" t="str">
        <f t="shared" si="423"/>
        <v/>
      </c>
      <c r="S2721" t="str" cm="1">
        <f t="array" ref="S2721">IF(ISBLANK(C2721),"",IFERROR(INDEX(ListeSeries!$A$2:$A$1045, MATCH(1, (DatasScan!G2721=ListeSeries!$B$2:$B$1045) * (DatasScan!H2721&gt;=ListeSeries!$D$2:$D$1045) * (DatasScan!H2721&lt;=ListeSeries!$E$2:$E$1045), 0)), "no match"))</f>
        <v/>
      </c>
      <c r="T2721" s="7" t="str" cm="1">
        <f t="array" ref="T2721">IF(ISBLANK(C2721),"",IFERROR(INDEX(ListeSeries!$C$2:$C$1045, MATCH(1, (DatasScan!G2721=ListeSeries!$B$2:$B$1045) * (DatasScan!H2721&gt;=ListeSeries!$D$2:$D$1045) * (DatasScan!H2721&lt;=ListeSeries!$E$2:$E$1045), 0)), "no match"))</f>
        <v/>
      </c>
      <c r="U2721" s="11" t="str" cm="1">
        <f t="array" ref="U2721">IF(ISBLANK(C2721),"",IFERROR(INDEX(ListeSeries!$F$2:$F$1045, MATCH(1, (DatasScan!G2721=ListeSeries!$B$2:$B$1045) * (DatasScan!H2721&gt;=ListeSeries!$D$2:$D$1045) * (DatasScan!H2721&lt;=ListeSeries!$E$2:$E$1045), 0)), "no match"))</f>
        <v/>
      </c>
    </row>
    <row r="2722" spans="1:21" ht="15" customHeight="1" x14ac:dyDescent="0.25">
      <c r="A2722" s="6" t="str">
        <f t="shared" si="424"/>
        <v/>
      </c>
      <c r="B2722" s="272"/>
      <c r="F2722" s="7" t="str">
        <f t="shared" si="427"/>
        <v/>
      </c>
      <c r="G2722" s="21" t="str">
        <f>IF(ISBLANK(C2722),"",_xlfn.XLOOKUP(_xlfn.XLOOKUP(VALUE(LEFT(C2722,4)),Souches!$B$2:$B$15000,Souches!$E$2:$E$15000),Varietes!$B$2:$B$500,Varietes!$C$2:$C$500))</f>
        <v/>
      </c>
      <c r="H2722" s="19" t="str">
        <f>IF(ISBLANK(C2722),"",_xlfn.XLOOKUP(VALUE(LEFT(C2722,4)),Souches!$B$2:$B$15000,Souches!$D$2:$D$15000))</f>
        <v/>
      </c>
      <c r="I2722" s="10" t="str">
        <f t="shared" si="425"/>
        <v/>
      </c>
      <c r="J2722" s="19" t="str">
        <f>IF(I2722="","",INT(('ObjProd (2)'!$C$25-I2722)/7 * (ABS('ObjProd (2)'!$C$25-I2722)&gt;=7)))</f>
        <v/>
      </c>
      <c r="K2722" s="10" t="str">
        <f>IF(I2722="","",
IF(AND(DATEDIF(I2722,'ObjProd (2)'!$C$25,"y")=0,DATEDIF(I2722,'ObjProd (2)'!$C$25,"ym")=0,
   INT(('ObjProd (2)'!$C$25-EDATE(I2722,DATEDIF(I2722,'ObjProd (2)'!$C$25,"y")*12+DATEDIF(I2722,'ObjProd (2)'!$C$25,"ym")))/7)=0),
   "&lt; 1 sem.",
   IF(DATEDIF(I2722,'ObjProd (2)'!$C$25,"y")&gt;0,DATEDIF(I2722,'ObjProd (2)'!$C$25,"y") &amp; " " &amp; IF(DATEDIF(I2722,'ObjProd (2)'!$C$25,"y")=1,"an ","ans "),"") &amp;
   IF(DATEDIF(I2722,'ObjProd (2)'!$C$25,"ym")&gt;0,DATEDIF(I2722,'ObjProd (2)'!$C$25,"ym") &amp; " mois ", "") &amp;
   IF(INT(('ObjProd (2)'!$C$25-EDATE(I2722,DATEDIF(I2722,'ObjProd (2)'!$C$25,"y")*12+DATEDIF(I2722,'ObjProd (2)'!$C$25,"ym")))/7)&gt;0,
      INT(('ObjProd (2)'!$C$25-EDATE(I2722,DATEDIF(I2722,'ObjProd (2)'!$C$25,"y")*12+DATEDIF(I2722,'ObjProd (2)'!$C$25,"ym")))/7) &amp; " sem.",
      "")
)
)</f>
        <v/>
      </c>
      <c r="L2722" s="11" t="str">
        <f t="shared" si="426"/>
        <v/>
      </c>
      <c r="M2722" s="9" t="str">
        <f t="shared" si="422"/>
        <v/>
      </c>
      <c r="N2722" s="9" t="str" cm="1">
        <f t="array" aca="1" ref="N2722" ca="1">LEFT(L2722, IF(ISNUMBER(SUBSTITUTE(_xludf.MID(L2722, 2, 1), ".", ",")), 1, 2))</f>
        <v/>
      </c>
      <c r="O2722" s="19" t="str">
        <f t="shared" ca="1" si="428"/>
        <v/>
      </c>
      <c r="P2722" s="9" t="str">
        <f t="shared" ca="1" si="429"/>
        <v/>
      </c>
      <c r="Q2722" s="9" t="str">
        <f t="shared" ca="1" si="430"/>
        <v/>
      </c>
      <c r="R2722" s="9" t="str">
        <f t="shared" si="423"/>
        <v/>
      </c>
      <c r="S2722" t="str" cm="1">
        <f t="array" ref="S2722">IF(ISBLANK(C2722),"",IFERROR(INDEX(ListeSeries!$A$2:$A$1045, MATCH(1, (DatasScan!G2722=ListeSeries!$B$2:$B$1045) * (DatasScan!H2722&gt;=ListeSeries!$D$2:$D$1045) * (DatasScan!H2722&lt;=ListeSeries!$E$2:$E$1045), 0)), "no match"))</f>
        <v/>
      </c>
      <c r="T2722" s="7" t="str" cm="1">
        <f t="array" ref="T2722">IF(ISBLANK(C2722),"",IFERROR(INDEX(ListeSeries!$C$2:$C$1045, MATCH(1, (DatasScan!G2722=ListeSeries!$B$2:$B$1045) * (DatasScan!H2722&gt;=ListeSeries!$D$2:$D$1045) * (DatasScan!H2722&lt;=ListeSeries!$E$2:$E$1045), 0)), "no match"))</f>
        <v/>
      </c>
      <c r="U2722" s="11" t="str" cm="1">
        <f t="array" ref="U2722">IF(ISBLANK(C2722),"",IFERROR(INDEX(ListeSeries!$F$2:$F$1045, MATCH(1, (DatasScan!G2722=ListeSeries!$B$2:$B$1045) * (DatasScan!H2722&gt;=ListeSeries!$D$2:$D$1045) * (DatasScan!H2722&lt;=ListeSeries!$E$2:$E$1045), 0)), "no match"))</f>
        <v/>
      </c>
    </row>
    <row r="2723" spans="1:21" ht="15" customHeight="1" x14ac:dyDescent="0.25">
      <c r="A2723" s="6" t="str">
        <f t="shared" si="424"/>
        <v/>
      </c>
      <c r="B2723" s="272"/>
      <c r="F2723" s="7" t="str">
        <f t="shared" si="427"/>
        <v/>
      </c>
      <c r="G2723" s="21" t="str">
        <f>IF(ISBLANK(C2723),"",_xlfn.XLOOKUP(_xlfn.XLOOKUP(VALUE(LEFT(C2723,4)),Souches!$B$2:$B$15000,Souches!$E$2:$E$15000),Varietes!$B$2:$B$500,Varietes!$C$2:$C$500))</f>
        <v/>
      </c>
      <c r="H2723" s="19" t="str">
        <f>IF(ISBLANK(C2723),"",_xlfn.XLOOKUP(VALUE(LEFT(C2723,4)),Souches!$B$2:$B$15000,Souches!$D$2:$D$15000))</f>
        <v/>
      </c>
      <c r="I2723" s="10" t="str">
        <f t="shared" si="425"/>
        <v/>
      </c>
      <c r="J2723" s="19" t="str">
        <f>IF(I2723="","",INT(('ObjProd (2)'!$C$25-I2723)/7 * (ABS('ObjProd (2)'!$C$25-I2723)&gt;=7)))</f>
        <v/>
      </c>
      <c r="K2723" s="10" t="str">
        <f>IF(I2723="","",
IF(AND(DATEDIF(I2723,'ObjProd (2)'!$C$25,"y")=0,DATEDIF(I2723,'ObjProd (2)'!$C$25,"ym")=0,
   INT(('ObjProd (2)'!$C$25-EDATE(I2723,DATEDIF(I2723,'ObjProd (2)'!$C$25,"y")*12+DATEDIF(I2723,'ObjProd (2)'!$C$25,"ym")))/7)=0),
   "&lt; 1 sem.",
   IF(DATEDIF(I2723,'ObjProd (2)'!$C$25,"y")&gt;0,DATEDIF(I2723,'ObjProd (2)'!$C$25,"y") &amp; " " &amp; IF(DATEDIF(I2723,'ObjProd (2)'!$C$25,"y")=1,"an ","ans "),"") &amp;
   IF(DATEDIF(I2723,'ObjProd (2)'!$C$25,"ym")&gt;0,DATEDIF(I2723,'ObjProd (2)'!$C$25,"ym") &amp; " mois ", "") &amp;
   IF(INT(('ObjProd (2)'!$C$25-EDATE(I2723,DATEDIF(I2723,'ObjProd (2)'!$C$25,"y")*12+DATEDIF(I2723,'ObjProd (2)'!$C$25,"ym")))/7)&gt;0,
      INT(('ObjProd (2)'!$C$25-EDATE(I2723,DATEDIF(I2723,'ObjProd (2)'!$C$25,"y")*12+DATEDIF(I2723,'ObjProd (2)'!$C$25,"ym")))/7) &amp; " sem.",
      "")
)
)</f>
        <v/>
      </c>
      <c r="L2723" s="11" t="str">
        <f t="shared" si="426"/>
        <v/>
      </c>
      <c r="M2723" s="9" t="str">
        <f t="shared" si="422"/>
        <v/>
      </c>
      <c r="N2723" s="9" t="str" cm="1">
        <f t="array" aca="1" ref="N2723" ca="1">LEFT(L2723, IF(ISNUMBER(SUBSTITUTE(_xludf.MID(L2723, 2, 1), ".", ",")), 1, 2))</f>
        <v/>
      </c>
      <c r="O2723" s="19" t="str">
        <f t="shared" ca="1" si="428"/>
        <v/>
      </c>
      <c r="P2723" s="9" t="str">
        <f t="shared" ca="1" si="429"/>
        <v/>
      </c>
      <c r="Q2723" s="9" t="str">
        <f t="shared" ca="1" si="430"/>
        <v/>
      </c>
      <c r="R2723" s="9" t="str">
        <f t="shared" si="423"/>
        <v/>
      </c>
      <c r="S2723" t="str" cm="1">
        <f t="array" ref="S2723">IF(ISBLANK(C2723),"",IFERROR(INDEX(ListeSeries!$A$2:$A$1045, MATCH(1, (DatasScan!G2723=ListeSeries!$B$2:$B$1045) * (DatasScan!H2723&gt;=ListeSeries!$D$2:$D$1045) * (DatasScan!H2723&lt;=ListeSeries!$E$2:$E$1045), 0)), "no match"))</f>
        <v/>
      </c>
      <c r="T2723" s="7" t="str" cm="1">
        <f t="array" ref="T2723">IF(ISBLANK(C2723),"",IFERROR(INDEX(ListeSeries!$C$2:$C$1045, MATCH(1, (DatasScan!G2723=ListeSeries!$B$2:$B$1045) * (DatasScan!H2723&gt;=ListeSeries!$D$2:$D$1045) * (DatasScan!H2723&lt;=ListeSeries!$E$2:$E$1045), 0)), "no match"))</f>
        <v/>
      </c>
      <c r="U2723" s="11" t="str" cm="1">
        <f t="array" ref="U2723">IF(ISBLANK(C2723),"",IFERROR(INDEX(ListeSeries!$F$2:$F$1045, MATCH(1, (DatasScan!G2723=ListeSeries!$B$2:$B$1045) * (DatasScan!H2723&gt;=ListeSeries!$D$2:$D$1045) * (DatasScan!H2723&lt;=ListeSeries!$E$2:$E$1045), 0)), "no match"))</f>
        <v/>
      </c>
    </row>
    <row r="2724" spans="1:21" ht="15" customHeight="1" x14ac:dyDescent="0.25">
      <c r="A2724" s="6" t="str">
        <f t="shared" si="424"/>
        <v/>
      </c>
      <c r="B2724" s="272"/>
      <c r="F2724" s="7" t="str">
        <f t="shared" si="427"/>
        <v/>
      </c>
      <c r="G2724" s="21" t="str">
        <f>IF(ISBLANK(C2724),"",_xlfn.XLOOKUP(_xlfn.XLOOKUP(VALUE(LEFT(C2724,4)),Souches!$B$2:$B$15000,Souches!$E$2:$E$15000),Varietes!$B$2:$B$500,Varietes!$C$2:$C$500))</f>
        <v/>
      </c>
      <c r="H2724" s="19" t="str">
        <f>IF(ISBLANK(C2724),"",_xlfn.XLOOKUP(VALUE(LEFT(C2724,4)),Souches!$B$2:$B$15000,Souches!$D$2:$D$15000))</f>
        <v/>
      </c>
      <c r="I2724" s="10" t="str">
        <f t="shared" si="425"/>
        <v/>
      </c>
      <c r="J2724" s="19" t="str">
        <f>IF(I2724="","",INT(('ObjProd (2)'!$C$25-I2724)/7 * (ABS('ObjProd (2)'!$C$25-I2724)&gt;=7)))</f>
        <v/>
      </c>
      <c r="K2724" s="10" t="str">
        <f>IF(I2724="","",
IF(AND(DATEDIF(I2724,'ObjProd (2)'!$C$25,"y")=0,DATEDIF(I2724,'ObjProd (2)'!$C$25,"ym")=0,
   INT(('ObjProd (2)'!$C$25-EDATE(I2724,DATEDIF(I2724,'ObjProd (2)'!$C$25,"y")*12+DATEDIF(I2724,'ObjProd (2)'!$C$25,"ym")))/7)=0),
   "&lt; 1 sem.",
   IF(DATEDIF(I2724,'ObjProd (2)'!$C$25,"y")&gt;0,DATEDIF(I2724,'ObjProd (2)'!$C$25,"y") &amp; " " &amp; IF(DATEDIF(I2724,'ObjProd (2)'!$C$25,"y")=1,"an ","ans "),"") &amp;
   IF(DATEDIF(I2724,'ObjProd (2)'!$C$25,"ym")&gt;0,DATEDIF(I2724,'ObjProd (2)'!$C$25,"ym") &amp; " mois ", "") &amp;
   IF(INT(('ObjProd (2)'!$C$25-EDATE(I2724,DATEDIF(I2724,'ObjProd (2)'!$C$25,"y")*12+DATEDIF(I2724,'ObjProd (2)'!$C$25,"ym")))/7)&gt;0,
      INT(('ObjProd (2)'!$C$25-EDATE(I2724,DATEDIF(I2724,'ObjProd (2)'!$C$25,"y")*12+DATEDIF(I2724,'ObjProd (2)'!$C$25,"ym")))/7) &amp; " sem.",
      "")
)
)</f>
        <v/>
      </c>
      <c r="L2724" s="11" t="str">
        <f t="shared" si="426"/>
        <v/>
      </c>
      <c r="M2724" s="9" t="str">
        <f t="shared" si="422"/>
        <v/>
      </c>
      <c r="N2724" s="9" t="str" cm="1">
        <f t="array" aca="1" ref="N2724" ca="1">LEFT(L2724, IF(ISNUMBER(SUBSTITUTE(_xludf.MID(L2724, 2, 1), ".", ",")), 1, 2))</f>
        <v/>
      </c>
      <c r="O2724" s="19" t="str">
        <f t="shared" ca="1" si="428"/>
        <v/>
      </c>
      <c r="P2724" s="9" t="str">
        <f t="shared" ca="1" si="429"/>
        <v/>
      </c>
      <c r="Q2724" s="9" t="str">
        <f t="shared" ca="1" si="430"/>
        <v/>
      </c>
      <c r="R2724" s="9" t="str">
        <f t="shared" si="423"/>
        <v/>
      </c>
      <c r="S2724" t="str" cm="1">
        <f t="array" ref="S2724">IF(ISBLANK(C2724),"",IFERROR(INDEX(ListeSeries!$A$2:$A$1045, MATCH(1, (DatasScan!G2724=ListeSeries!$B$2:$B$1045) * (DatasScan!H2724&gt;=ListeSeries!$D$2:$D$1045) * (DatasScan!H2724&lt;=ListeSeries!$E$2:$E$1045), 0)), "no match"))</f>
        <v/>
      </c>
      <c r="T2724" s="7" t="str" cm="1">
        <f t="array" ref="T2724">IF(ISBLANK(C2724),"",IFERROR(INDEX(ListeSeries!$C$2:$C$1045, MATCH(1, (DatasScan!G2724=ListeSeries!$B$2:$B$1045) * (DatasScan!H2724&gt;=ListeSeries!$D$2:$D$1045) * (DatasScan!H2724&lt;=ListeSeries!$E$2:$E$1045), 0)), "no match"))</f>
        <v/>
      </c>
      <c r="U2724" s="11" t="str" cm="1">
        <f t="array" ref="U2724">IF(ISBLANK(C2724),"",IFERROR(INDEX(ListeSeries!$F$2:$F$1045, MATCH(1, (DatasScan!G2724=ListeSeries!$B$2:$B$1045) * (DatasScan!H2724&gt;=ListeSeries!$D$2:$D$1045) * (DatasScan!H2724&lt;=ListeSeries!$E$2:$E$1045), 0)), "no match"))</f>
        <v/>
      </c>
    </row>
    <row r="2725" spans="1:21" ht="15" customHeight="1" x14ac:dyDescent="0.25">
      <c r="A2725" s="6" t="str">
        <f t="shared" si="424"/>
        <v/>
      </c>
      <c r="B2725" s="272"/>
      <c r="F2725" s="7" t="str">
        <f t="shared" si="427"/>
        <v/>
      </c>
      <c r="G2725" s="21" t="str">
        <f>IF(ISBLANK(C2725),"",_xlfn.XLOOKUP(_xlfn.XLOOKUP(VALUE(LEFT(C2725,4)),Souches!$B$2:$B$15000,Souches!$E$2:$E$15000),Varietes!$B$2:$B$500,Varietes!$C$2:$C$500))</f>
        <v/>
      </c>
      <c r="H2725" s="19" t="str">
        <f>IF(ISBLANK(C2725),"",_xlfn.XLOOKUP(VALUE(LEFT(C2725,4)),Souches!$B$2:$B$15000,Souches!$D$2:$D$15000))</f>
        <v/>
      </c>
      <c r="I2725" s="10" t="str">
        <f t="shared" si="425"/>
        <v/>
      </c>
      <c r="J2725" s="19" t="str">
        <f>IF(I2725="","",INT(('ObjProd (2)'!$C$25-I2725)/7 * (ABS('ObjProd (2)'!$C$25-I2725)&gt;=7)))</f>
        <v/>
      </c>
      <c r="K2725" s="10" t="str">
        <f>IF(I2725="","",
IF(AND(DATEDIF(I2725,'ObjProd (2)'!$C$25,"y")=0,DATEDIF(I2725,'ObjProd (2)'!$C$25,"ym")=0,
   INT(('ObjProd (2)'!$C$25-EDATE(I2725,DATEDIF(I2725,'ObjProd (2)'!$C$25,"y")*12+DATEDIF(I2725,'ObjProd (2)'!$C$25,"ym")))/7)=0),
   "&lt; 1 sem.",
   IF(DATEDIF(I2725,'ObjProd (2)'!$C$25,"y")&gt;0,DATEDIF(I2725,'ObjProd (2)'!$C$25,"y") &amp; " " &amp; IF(DATEDIF(I2725,'ObjProd (2)'!$C$25,"y")=1,"an ","ans "),"") &amp;
   IF(DATEDIF(I2725,'ObjProd (2)'!$C$25,"ym")&gt;0,DATEDIF(I2725,'ObjProd (2)'!$C$25,"ym") &amp; " mois ", "") &amp;
   IF(INT(('ObjProd (2)'!$C$25-EDATE(I2725,DATEDIF(I2725,'ObjProd (2)'!$C$25,"y")*12+DATEDIF(I2725,'ObjProd (2)'!$C$25,"ym")))/7)&gt;0,
      INT(('ObjProd (2)'!$C$25-EDATE(I2725,DATEDIF(I2725,'ObjProd (2)'!$C$25,"y")*12+DATEDIF(I2725,'ObjProd (2)'!$C$25,"ym")))/7) &amp; " sem.",
      "")
)
)</f>
        <v/>
      </c>
      <c r="L2725" s="11" t="str">
        <f t="shared" si="426"/>
        <v/>
      </c>
      <c r="M2725" s="9" t="str">
        <f t="shared" si="422"/>
        <v/>
      </c>
      <c r="N2725" s="9" t="str" cm="1">
        <f t="array" aca="1" ref="N2725" ca="1">LEFT(L2725, IF(ISNUMBER(SUBSTITUTE(_xludf.MID(L2725, 2, 1), ".", ",")), 1, 2))</f>
        <v/>
      </c>
      <c r="O2725" s="19" t="str">
        <f t="shared" ca="1" si="428"/>
        <v/>
      </c>
      <c r="P2725" s="9" t="str">
        <f t="shared" ca="1" si="429"/>
        <v/>
      </c>
      <c r="Q2725" s="9" t="str">
        <f t="shared" ca="1" si="430"/>
        <v/>
      </c>
      <c r="R2725" s="9" t="str">
        <f t="shared" si="423"/>
        <v/>
      </c>
      <c r="S2725" t="str" cm="1">
        <f t="array" ref="S2725">IF(ISBLANK(C2725),"",IFERROR(INDEX(ListeSeries!$A$2:$A$1045, MATCH(1, (DatasScan!G2725=ListeSeries!$B$2:$B$1045) * (DatasScan!H2725&gt;=ListeSeries!$D$2:$D$1045) * (DatasScan!H2725&lt;=ListeSeries!$E$2:$E$1045), 0)), "no match"))</f>
        <v/>
      </c>
      <c r="T2725" s="7" t="str" cm="1">
        <f t="array" ref="T2725">IF(ISBLANK(C2725),"",IFERROR(INDEX(ListeSeries!$C$2:$C$1045, MATCH(1, (DatasScan!G2725=ListeSeries!$B$2:$B$1045) * (DatasScan!H2725&gt;=ListeSeries!$D$2:$D$1045) * (DatasScan!H2725&lt;=ListeSeries!$E$2:$E$1045), 0)), "no match"))</f>
        <v/>
      </c>
      <c r="U2725" s="11" t="str" cm="1">
        <f t="array" ref="U2725">IF(ISBLANK(C2725),"",IFERROR(INDEX(ListeSeries!$F$2:$F$1045, MATCH(1, (DatasScan!G2725=ListeSeries!$B$2:$B$1045) * (DatasScan!H2725&gt;=ListeSeries!$D$2:$D$1045) * (DatasScan!H2725&lt;=ListeSeries!$E$2:$E$1045), 0)), "no match"))</f>
        <v/>
      </c>
    </row>
    <row r="2726" spans="1:21" ht="15" customHeight="1" x14ac:dyDescent="0.25">
      <c r="A2726" s="6" t="str">
        <f t="shared" si="424"/>
        <v/>
      </c>
      <c r="B2726" s="272"/>
      <c r="F2726" s="7" t="str">
        <f t="shared" si="427"/>
        <v/>
      </c>
      <c r="G2726" s="21" t="str">
        <f>IF(ISBLANK(C2726),"",_xlfn.XLOOKUP(_xlfn.XLOOKUP(VALUE(LEFT(C2726,4)),Souches!$B$2:$B$15000,Souches!$E$2:$E$15000),Varietes!$B$2:$B$500,Varietes!$C$2:$C$500))</f>
        <v/>
      </c>
      <c r="H2726" s="19" t="str">
        <f>IF(ISBLANK(C2726),"",_xlfn.XLOOKUP(VALUE(LEFT(C2726,4)),Souches!$B$2:$B$15000,Souches!$D$2:$D$15000))</f>
        <v/>
      </c>
      <c r="I2726" s="10" t="str">
        <f t="shared" si="425"/>
        <v/>
      </c>
      <c r="J2726" s="19" t="str">
        <f>IF(I2726="","",INT(('ObjProd (2)'!$C$25-I2726)/7 * (ABS('ObjProd (2)'!$C$25-I2726)&gt;=7)))</f>
        <v/>
      </c>
      <c r="K2726" s="10" t="str">
        <f>IF(I2726="","",
IF(AND(DATEDIF(I2726,'ObjProd (2)'!$C$25,"y")=0,DATEDIF(I2726,'ObjProd (2)'!$C$25,"ym")=0,
   INT(('ObjProd (2)'!$C$25-EDATE(I2726,DATEDIF(I2726,'ObjProd (2)'!$C$25,"y")*12+DATEDIF(I2726,'ObjProd (2)'!$C$25,"ym")))/7)=0),
   "&lt; 1 sem.",
   IF(DATEDIF(I2726,'ObjProd (2)'!$C$25,"y")&gt;0,DATEDIF(I2726,'ObjProd (2)'!$C$25,"y") &amp; " " &amp; IF(DATEDIF(I2726,'ObjProd (2)'!$C$25,"y")=1,"an ","ans "),"") &amp;
   IF(DATEDIF(I2726,'ObjProd (2)'!$C$25,"ym")&gt;0,DATEDIF(I2726,'ObjProd (2)'!$C$25,"ym") &amp; " mois ", "") &amp;
   IF(INT(('ObjProd (2)'!$C$25-EDATE(I2726,DATEDIF(I2726,'ObjProd (2)'!$C$25,"y")*12+DATEDIF(I2726,'ObjProd (2)'!$C$25,"ym")))/7)&gt;0,
      INT(('ObjProd (2)'!$C$25-EDATE(I2726,DATEDIF(I2726,'ObjProd (2)'!$C$25,"y")*12+DATEDIF(I2726,'ObjProd (2)'!$C$25,"ym")))/7) &amp; " sem.",
      "")
)
)</f>
        <v/>
      </c>
      <c r="L2726" s="11" t="str">
        <f t="shared" si="426"/>
        <v/>
      </c>
      <c r="M2726" s="9" t="str">
        <f t="shared" si="422"/>
        <v/>
      </c>
      <c r="N2726" s="9" t="str" cm="1">
        <f t="array" aca="1" ref="N2726" ca="1">LEFT(L2726, IF(ISNUMBER(SUBSTITUTE(_xludf.MID(L2726, 2, 1), ".", ",")), 1, 2))</f>
        <v/>
      </c>
      <c r="O2726" s="19" t="str">
        <f t="shared" ca="1" si="428"/>
        <v/>
      </c>
      <c r="P2726" s="9" t="str">
        <f t="shared" ca="1" si="429"/>
        <v/>
      </c>
      <c r="Q2726" s="9" t="str">
        <f t="shared" ca="1" si="430"/>
        <v/>
      </c>
      <c r="R2726" s="9" t="str">
        <f t="shared" si="423"/>
        <v/>
      </c>
      <c r="S2726" t="str" cm="1">
        <f t="array" ref="S2726">IF(ISBLANK(C2726),"",IFERROR(INDEX(ListeSeries!$A$2:$A$1045, MATCH(1, (DatasScan!G2726=ListeSeries!$B$2:$B$1045) * (DatasScan!H2726&gt;=ListeSeries!$D$2:$D$1045) * (DatasScan!H2726&lt;=ListeSeries!$E$2:$E$1045), 0)), "no match"))</f>
        <v/>
      </c>
      <c r="T2726" s="7" t="str" cm="1">
        <f t="array" ref="T2726">IF(ISBLANK(C2726),"",IFERROR(INDEX(ListeSeries!$C$2:$C$1045, MATCH(1, (DatasScan!G2726=ListeSeries!$B$2:$B$1045) * (DatasScan!H2726&gt;=ListeSeries!$D$2:$D$1045) * (DatasScan!H2726&lt;=ListeSeries!$E$2:$E$1045), 0)), "no match"))</f>
        <v/>
      </c>
      <c r="U2726" s="11" t="str" cm="1">
        <f t="array" ref="U2726">IF(ISBLANK(C2726),"",IFERROR(INDEX(ListeSeries!$F$2:$F$1045, MATCH(1, (DatasScan!G2726=ListeSeries!$B$2:$B$1045) * (DatasScan!H2726&gt;=ListeSeries!$D$2:$D$1045) * (DatasScan!H2726&lt;=ListeSeries!$E$2:$E$1045), 0)), "no match"))</f>
        <v/>
      </c>
    </row>
    <row r="2727" spans="1:21" ht="15" customHeight="1" x14ac:dyDescent="0.25">
      <c r="A2727" s="6" t="str">
        <f t="shared" si="424"/>
        <v/>
      </c>
      <c r="B2727" s="272"/>
      <c r="F2727" s="7" t="str">
        <f t="shared" si="427"/>
        <v/>
      </c>
      <c r="G2727" s="21" t="str">
        <f>IF(ISBLANK(C2727),"",_xlfn.XLOOKUP(_xlfn.XLOOKUP(VALUE(LEFT(C2727,4)),Souches!$B$2:$B$15000,Souches!$E$2:$E$15000),Varietes!$B$2:$B$500,Varietes!$C$2:$C$500))</f>
        <v/>
      </c>
      <c r="H2727" s="19" t="str">
        <f>IF(ISBLANK(C2727),"",_xlfn.XLOOKUP(VALUE(LEFT(C2727,4)),Souches!$B$2:$B$15000,Souches!$D$2:$D$15000))</f>
        <v/>
      </c>
      <c r="I2727" s="10" t="str">
        <f t="shared" si="425"/>
        <v/>
      </c>
      <c r="J2727" s="19" t="str">
        <f>IF(I2727="","",INT(('ObjProd (2)'!$C$25-I2727)/7 * (ABS('ObjProd (2)'!$C$25-I2727)&gt;=7)))</f>
        <v/>
      </c>
      <c r="K2727" s="10" t="str">
        <f>IF(I2727="","",
IF(AND(DATEDIF(I2727,'ObjProd (2)'!$C$25,"y")=0,DATEDIF(I2727,'ObjProd (2)'!$C$25,"ym")=0,
   INT(('ObjProd (2)'!$C$25-EDATE(I2727,DATEDIF(I2727,'ObjProd (2)'!$C$25,"y")*12+DATEDIF(I2727,'ObjProd (2)'!$C$25,"ym")))/7)=0),
   "&lt; 1 sem.",
   IF(DATEDIF(I2727,'ObjProd (2)'!$C$25,"y")&gt;0,DATEDIF(I2727,'ObjProd (2)'!$C$25,"y") &amp; " " &amp; IF(DATEDIF(I2727,'ObjProd (2)'!$C$25,"y")=1,"an ","ans "),"") &amp;
   IF(DATEDIF(I2727,'ObjProd (2)'!$C$25,"ym")&gt;0,DATEDIF(I2727,'ObjProd (2)'!$C$25,"ym") &amp; " mois ", "") &amp;
   IF(INT(('ObjProd (2)'!$C$25-EDATE(I2727,DATEDIF(I2727,'ObjProd (2)'!$C$25,"y")*12+DATEDIF(I2727,'ObjProd (2)'!$C$25,"ym")))/7)&gt;0,
      INT(('ObjProd (2)'!$C$25-EDATE(I2727,DATEDIF(I2727,'ObjProd (2)'!$C$25,"y")*12+DATEDIF(I2727,'ObjProd (2)'!$C$25,"ym")))/7) &amp; " sem.",
      "")
)
)</f>
        <v/>
      </c>
      <c r="L2727" s="11" t="str">
        <f t="shared" si="426"/>
        <v/>
      </c>
      <c r="M2727" s="9" t="str">
        <f t="shared" si="422"/>
        <v/>
      </c>
      <c r="N2727" s="9" t="str" cm="1">
        <f t="array" aca="1" ref="N2727" ca="1">LEFT(L2727, IF(ISNUMBER(SUBSTITUTE(_xludf.MID(L2727, 2, 1), ".", ",")), 1, 2))</f>
        <v/>
      </c>
      <c r="O2727" s="19" t="str">
        <f t="shared" ca="1" si="428"/>
        <v/>
      </c>
      <c r="P2727" s="9" t="str">
        <f t="shared" ca="1" si="429"/>
        <v/>
      </c>
      <c r="Q2727" s="9" t="str">
        <f t="shared" ca="1" si="430"/>
        <v/>
      </c>
      <c r="R2727" s="9" t="str">
        <f t="shared" si="423"/>
        <v/>
      </c>
      <c r="S2727" t="str" cm="1">
        <f t="array" ref="S2727">IF(ISBLANK(C2727),"",IFERROR(INDEX(ListeSeries!$A$2:$A$1045, MATCH(1, (DatasScan!G2727=ListeSeries!$B$2:$B$1045) * (DatasScan!H2727&gt;=ListeSeries!$D$2:$D$1045) * (DatasScan!H2727&lt;=ListeSeries!$E$2:$E$1045), 0)), "no match"))</f>
        <v/>
      </c>
      <c r="T2727" s="7" t="str" cm="1">
        <f t="array" ref="T2727">IF(ISBLANK(C2727),"",IFERROR(INDEX(ListeSeries!$C$2:$C$1045, MATCH(1, (DatasScan!G2727=ListeSeries!$B$2:$B$1045) * (DatasScan!H2727&gt;=ListeSeries!$D$2:$D$1045) * (DatasScan!H2727&lt;=ListeSeries!$E$2:$E$1045), 0)), "no match"))</f>
        <v/>
      </c>
      <c r="U2727" s="11" t="str" cm="1">
        <f t="array" ref="U2727">IF(ISBLANK(C2727),"",IFERROR(INDEX(ListeSeries!$F$2:$F$1045, MATCH(1, (DatasScan!G2727=ListeSeries!$B$2:$B$1045) * (DatasScan!H2727&gt;=ListeSeries!$D$2:$D$1045) * (DatasScan!H2727&lt;=ListeSeries!$E$2:$E$1045), 0)), "no match"))</f>
        <v/>
      </c>
    </row>
    <row r="2728" spans="1:21" ht="15" customHeight="1" x14ac:dyDescent="0.25">
      <c r="A2728" s="6" t="str">
        <f t="shared" si="424"/>
        <v/>
      </c>
      <c r="B2728" s="272"/>
      <c r="F2728" s="7" t="str">
        <f t="shared" si="427"/>
        <v/>
      </c>
      <c r="G2728" s="21" t="str">
        <f>IF(ISBLANK(C2728),"",_xlfn.XLOOKUP(_xlfn.XLOOKUP(VALUE(LEFT(C2728,4)),Souches!$B$2:$B$15000,Souches!$E$2:$E$15000),Varietes!$B$2:$B$500,Varietes!$C$2:$C$500))</f>
        <v/>
      </c>
      <c r="H2728" s="19" t="str">
        <f>IF(ISBLANK(C2728),"",_xlfn.XLOOKUP(VALUE(LEFT(C2728,4)),Souches!$B$2:$B$15000,Souches!$D$2:$D$15000))</f>
        <v/>
      </c>
      <c r="I2728" s="10" t="str">
        <f t="shared" si="425"/>
        <v/>
      </c>
      <c r="J2728" s="19" t="str">
        <f>IF(I2728="","",INT(('ObjProd (2)'!$C$25-I2728)/7 * (ABS('ObjProd (2)'!$C$25-I2728)&gt;=7)))</f>
        <v/>
      </c>
      <c r="K2728" s="10" t="str">
        <f>IF(I2728="","",
IF(AND(DATEDIF(I2728,'ObjProd (2)'!$C$25,"y")=0,DATEDIF(I2728,'ObjProd (2)'!$C$25,"ym")=0,
   INT(('ObjProd (2)'!$C$25-EDATE(I2728,DATEDIF(I2728,'ObjProd (2)'!$C$25,"y")*12+DATEDIF(I2728,'ObjProd (2)'!$C$25,"ym")))/7)=0),
   "&lt; 1 sem.",
   IF(DATEDIF(I2728,'ObjProd (2)'!$C$25,"y")&gt;0,DATEDIF(I2728,'ObjProd (2)'!$C$25,"y") &amp; " " &amp; IF(DATEDIF(I2728,'ObjProd (2)'!$C$25,"y")=1,"an ","ans "),"") &amp;
   IF(DATEDIF(I2728,'ObjProd (2)'!$C$25,"ym")&gt;0,DATEDIF(I2728,'ObjProd (2)'!$C$25,"ym") &amp; " mois ", "") &amp;
   IF(INT(('ObjProd (2)'!$C$25-EDATE(I2728,DATEDIF(I2728,'ObjProd (2)'!$C$25,"y")*12+DATEDIF(I2728,'ObjProd (2)'!$C$25,"ym")))/7)&gt;0,
      INT(('ObjProd (2)'!$C$25-EDATE(I2728,DATEDIF(I2728,'ObjProd (2)'!$C$25,"y")*12+DATEDIF(I2728,'ObjProd (2)'!$C$25,"ym")))/7) &amp; " sem.",
      "")
)
)</f>
        <v/>
      </c>
      <c r="L2728" s="11" t="str">
        <f t="shared" si="426"/>
        <v/>
      </c>
      <c r="M2728" s="9" t="str">
        <f t="shared" si="422"/>
        <v/>
      </c>
      <c r="N2728" s="9" t="str" cm="1">
        <f t="array" aca="1" ref="N2728" ca="1">LEFT(L2728, IF(ISNUMBER(SUBSTITUTE(_xludf.MID(L2728, 2, 1), ".", ",")), 1, 2))</f>
        <v/>
      </c>
      <c r="O2728" s="19" t="str">
        <f t="shared" ca="1" si="428"/>
        <v/>
      </c>
      <c r="P2728" s="9" t="str">
        <f t="shared" ca="1" si="429"/>
        <v/>
      </c>
      <c r="Q2728" s="9" t="str">
        <f t="shared" ca="1" si="430"/>
        <v/>
      </c>
      <c r="R2728" s="9" t="str">
        <f t="shared" si="423"/>
        <v/>
      </c>
      <c r="S2728" t="str" cm="1">
        <f t="array" ref="S2728">IF(ISBLANK(C2728),"",IFERROR(INDEX(ListeSeries!$A$2:$A$1045, MATCH(1, (DatasScan!G2728=ListeSeries!$B$2:$B$1045) * (DatasScan!H2728&gt;=ListeSeries!$D$2:$D$1045) * (DatasScan!H2728&lt;=ListeSeries!$E$2:$E$1045), 0)), "no match"))</f>
        <v/>
      </c>
      <c r="T2728" s="7" t="str" cm="1">
        <f t="array" ref="T2728">IF(ISBLANK(C2728),"",IFERROR(INDEX(ListeSeries!$C$2:$C$1045, MATCH(1, (DatasScan!G2728=ListeSeries!$B$2:$B$1045) * (DatasScan!H2728&gt;=ListeSeries!$D$2:$D$1045) * (DatasScan!H2728&lt;=ListeSeries!$E$2:$E$1045), 0)), "no match"))</f>
        <v/>
      </c>
      <c r="U2728" s="11" t="str" cm="1">
        <f t="array" ref="U2728">IF(ISBLANK(C2728),"",IFERROR(INDEX(ListeSeries!$F$2:$F$1045, MATCH(1, (DatasScan!G2728=ListeSeries!$B$2:$B$1045) * (DatasScan!H2728&gt;=ListeSeries!$D$2:$D$1045) * (DatasScan!H2728&lt;=ListeSeries!$E$2:$E$1045), 0)), "no match"))</f>
        <v/>
      </c>
    </row>
    <row r="2729" spans="1:21" ht="15" customHeight="1" x14ac:dyDescent="0.25">
      <c r="A2729" s="6" t="str">
        <f t="shared" si="424"/>
        <v/>
      </c>
      <c r="B2729" s="272"/>
      <c r="F2729" s="7" t="str">
        <f t="shared" si="427"/>
        <v/>
      </c>
      <c r="G2729" s="21" t="str">
        <f>IF(ISBLANK(C2729),"",_xlfn.XLOOKUP(_xlfn.XLOOKUP(VALUE(LEFT(C2729,4)),Souches!$B$2:$B$15000,Souches!$E$2:$E$15000),Varietes!$B$2:$B$500,Varietes!$C$2:$C$500))</f>
        <v/>
      </c>
      <c r="H2729" s="19" t="str">
        <f>IF(ISBLANK(C2729),"",_xlfn.XLOOKUP(VALUE(LEFT(C2729,4)),Souches!$B$2:$B$15000,Souches!$D$2:$D$15000))</f>
        <v/>
      </c>
      <c r="I2729" s="10" t="str">
        <f t="shared" si="425"/>
        <v/>
      </c>
      <c r="J2729" s="19" t="str">
        <f>IF(I2729="","",INT(('ObjProd (2)'!$C$25-I2729)/7 * (ABS('ObjProd (2)'!$C$25-I2729)&gt;=7)))</f>
        <v/>
      </c>
      <c r="K2729" s="10" t="str">
        <f>IF(I2729="","",
IF(AND(DATEDIF(I2729,'ObjProd (2)'!$C$25,"y")=0,DATEDIF(I2729,'ObjProd (2)'!$C$25,"ym")=0,
   INT(('ObjProd (2)'!$C$25-EDATE(I2729,DATEDIF(I2729,'ObjProd (2)'!$C$25,"y")*12+DATEDIF(I2729,'ObjProd (2)'!$C$25,"ym")))/7)=0),
   "&lt; 1 sem.",
   IF(DATEDIF(I2729,'ObjProd (2)'!$C$25,"y")&gt;0,DATEDIF(I2729,'ObjProd (2)'!$C$25,"y") &amp; " " &amp; IF(DATEDIF(I2729,'ObjProd (2)'!$C$25,"y")=1,"an ","ans "),"") &amp;
   IF(DATEDIF(I2729,'ObjProd (2)'!$C$25,"ym")&gt;0,DATEDIF(I2729,'ObjProd (2)'!$C$25,"ym") &amp; " mois ", "") &amp;
   IF(INT(('ObjProd (2)'!$C$25-EDATE(I2729,DATEDIF(I2729,'ObjProd (2)'!$C$25,"y")*12+DATEDIF(I2729,'ObjProd (2)'!$C$25,"ym")))/7)&gt;0,
      INT(('ObjProd (2)'!$C$25-EDATE(I2729,DATEDIF(I2729,'ObjProd (2)'!$C$25,"y")*12+DATEDIF(I2729,'ObjProd (2)'!$C$25,"ym")))/7) &amp; " sem.",
      "")
)
)</f>
        <v/>
      </c>
      <c r="L2729" s="11" t="str">
        <f t="shared" si="426"/>
        <v/>
      </c>
      <c r="M2729" s="9" t="str">
        <f t="shared" si="422"/>
        <v/>
      </c>
      <c r="N2729" s="9" t="str" cm="1">
        <f t="array" aca="1" ref="N2729" ca="1">LEFT(L2729, IF(ISNUMBER(SUBSTITUTE(_xludf.MID(L2729, 2, 1), ".", ",")), 1, 2))</f>
        <v/>
      </c>
      <c r="O2729" s="19" t="str">
        <f t="shared" ca="1" si="428"/>
        <v/>
      </c>
      <c r="P2729" s="9" t="str">
        <f t="shared" ca="1" si="429"/>
        <v/>
      </c>
      <c r="Q2729" s="9" t="str">
        <f t="shared" ca="1" si="430"/>
        <v/>
      </c>
      <c r="R2729" s="9" t="str">
        <f t="shared" si="423"/>
        <v/>
      </c>
      <c r="S2729" t="str" cm="1">
        <f t="array" ref="S2729">IF(ISBLANK(C2729),"",IFERROR(INDEX(ListeSeries!$A$2:$A$1045, MATCH(1, (DatasScan!G2729=ListeSeries!$B$2:$B$1045) * (DatasScan!H2729&gt;=ListeSeries!$D$2:$D$1045) * (DatasScan!H2729&lt;=ListeSeries!$E$2:$E$1045), 0)), "no match"))</f>
        <v/>
      </c>
      <c r="T2729" s="7" t="str" cm="1">
        <f t="array" ref="T2729">IF(ISBLANK(C2729),"",IFERROR(INDEX(ListeSeries!$C$2:$C$1045, MATCH(1, (DatasScan!G2729=ListeSeries!$B$2:$B$1045) * (DatasScan!H2729&gt;=ListeSeries!$D$2:$D$1045) * (DatasScan!H2729&lt;=ListeSeries!$E$2:$E$1045), 0)), "no match"))</f>
        <v/>
      </c>
      <c r="U2729" s="11" t="str" cm="1">
        <f t="array" ref="U2729">IF(ISBLANK(C2729),"",IFERROR(INDEX(ListeSeries!$F$2:$F$1045, MATCH(1, (DatasScan!G2729=ListeSeries!$B$2:$B$1045) * (DatasScan!H2729&gt;=ListeSeries!$D$2:$D$1045) * (DatasScan!H2729&lt;=ListeSeries!$E$2:$E$1045), 0)), "no match"))</f>
        <v/>
      </c>
    </row>
    <row r="2730" spans="1:21" ht="15" customHeight="1" x14ac:dyDescent="0.25">
      <c r="A2730" s="6" t="str">
        <f t="shared" si="424"/>
        <v/>
      </c>
      <c r="B2730" s="272"/>
      <c r="F2730" s="7" t="str">
        <f t="shared" si="427"/>
        <v/>
      </c>
      <c r="G2730" s="21" t="str">
        <f>IF(ISBLANK(C2730),"",_xlfn.XLOOKUP(_xlfn.XLOOKUP(VALUE(LEFT(C2730,4)),Souches!$B$2:$B$15000,Souches!$E$2:$E$15000),Varietes!$B$2:$B$500,Varietes!$C$2:$C$500))</f>
        <v/>
      </c>
      <c r="H2730" s="19" t="str">
        <f>IF(ISBLANK(C2730),"",_xlfn.XLOOKUP(VALUE(LEFT(C2730,4)),Souches!$B$2:$B$15000,Souches!$D$2:$D$15000))</f>
        <v/>
      </c>
      <c r="I2730" s="10" t="str">
        <f t="shared" si="425"/>
        <v/>
      </c>
      <c r="J2730" s="19" t="str">
        <f>IF(I2730="","",INT(('ObjProd (2)'!$C$25-I2730)/7 * (ABS('ObjProd (2)'!$C$25-I2730)&gt;=7)))</f>
        <v/>
      </c>
      <c r="K2730" s="10" t="str">
        <f>IF(I2730="","",
IF(AND(DATEDIF(I2730,'ObjProd (2)'!$C$25,"y")=0,DATEDIF(I2730,'ObjProd (2)'!$C$25,"ym")=0,
   INT(('ObjProd (2)'!$C$25-EDATE(I2730,DATEDIF(I2730,'ObjProd (2)'!$C$25,"y")*12+DATEDIF(I2730,'ObjProd (2)'!$C$25,"ym")))/7)=0),
   "&lt; 1 sem.",
   IF(DATEDIF(I2730,'ObjProd (2)'!$C$25,"y")&gt;0,DATEDIF(I2730,'ObjProd (2)'!$C$25,"y") &amp; " " &amp; IF(DATEDIF(I2730,'ObjProd (2)'!$C$25,"y")=1,"an ","ans "),"") &amp;
   IF(DATEDIF(I2730,'ObjProd (2)'!$C$25,"ym")&gt;0,DATEDIF(I2730,'ObjProd (2)'!$C$25,"ym") &amp; " mois ", "") &amp;
   IF(INT(('ObjProd (2)'!$C$25-EDATE(I2730,DATEDIF(I2730,'ObjProd (2)'!$C$25,"y")*12+DATEDIF(I2730,'ObjProd (2)'!$C$25,"ym")))/7)&gt;0,
      INT(('ObjProd (2)'!$C$25-EDATE(I2730,DATEDIF(I2730,'ObjProd (2)'!$C$25,"y")*12+DATEDIF(I2730,'ObjProd (2)'!$C$25,"ym")))/7) &amp; " sem.",
      "")
)
)</f>
        <v/>
      </c>
      <c r="L2730" s="11" t="str">
        <f t="shared" si="426"/>
        <v/>
      </c>
      <c r="M2730" s="9" t="str">
        <f t="shared" si="422"/>
        <v/>
      </c>
      <c r="N2730" s="9" t="str" cm="1">
        <f t="array" aca="1" ref="N2730" ca="1">LEFT(L2730, IF(ISNUMBER(SUBSTITUTE(_xludf.MID(L2730, 2, 1), ".", ",")), 1, 2))</f>
        <v/>
      </c>
      <c r="O2730" s="19" t="str">
        <f t="shared" ca="1" si="428"/>
        <v/>
      </c>
      <c r="P2730" s="9" t="str">
        <f t="shared" ca="1" si="429"/>
        <v/>
      </c>
      <c r="Q2730" s="9" t="str">
        <f t="shared" ca="1" si="430"/>
        <v/>
      </c>
      <c r="R2730" s="9" t="str">
        <f t="shared" si="423"/>
        <v/>
      </c>
      <c r="S2730" t="str" cm="1">
        <f t="array" ref="S2730">IF(ISBLANK(C2730),"",IFERROR(INDEX(ListeSeries!$A$2:$A$1045, MATCH(1, (DatasScan!G2730=ListeSeries!$B$2:$B$1045) * (DatasScan!H2730&gt;=ListeSeries!$D$2:$D$1045) * (DatasScan!H2730&lt;=ListeSeries!$E$2:$E$1045), 0)), "no match"))</f>
        <v/>
      </c>
      <c r="T2730" s="7" t="str" cm="1">
        <f t="array" ref="T2730">IF(ISBLANK(C2730),"",IFERROR(INDEX(ListeSeries!$C$2:$C$1045, MATCH(1, (DatasScan!G2730=ListeSeries!$B$2:$B$1045) * (DatasScan!H2730&gt;=ListeSeries!$D$2:$D$1045) * (DatasScan!H2730&lt;=ListeSeries!$E$2:$E$1045), 0)), "no match"))</f>
        <v/>
      </c>
      <c r="U2730" s="11" t="str" cm="1">
        <f t="array" ref="U2730">IF(ISBLANK(C2730),"",IFERROR(INDEX(ListeSeries!$F$2:$F$1045, MATCH(1, (DatasScan!G2730=ListeSeries!$B$2:$B$1045) * (DatasScan!H2730&gt;=ListeSeries!$D$2:$D$1045) * (DatasScan!H2730&lt;=ListeSeries!$E$2:$E$1045), 0)), "no match"))</f>
        <v/>
      </c>
    </row>
    <row r="2731" spans="1:21" ht="15" customHeight="1" x14ac:dyDescent="0.25">
      <c r="A2731" s="6" t="str">
        <f t="shared" si="424"/>
        <v/>
      </c>
      <c r="B2731" s="272"/>
      <c r="F2731" s="7" t="str">
        <f t="shared" si="427"/>
        <v/>
      </c>
      <c r="G2731" s="21" t="str">
        <f>IF(ISBLANK(C2731),"",_xlfn.XLOOKUP(_xlfn.XLOOKUP(VALUE(LEFT(C2731,4)),Souches!$B$2:$B$15000,Souches!$E$2:$E$15000),Varietes!$B$2:$B$500,Varietes!$C$2:$C$500))</f>
        <v/>
      </c>
      <c r="H2731" s="19" t="str">
        <f>IF(ISBLANK(C2731),"",_xlfn.XLOOKUP(VALUE(LEFT(C2731,4)),Souches!$B$2:$B$15000,Souches!$D$2:$D$15000))</f>
        <v/>
      </c>
      <c r="I2731" s="10" t="str">
        <f t="shared" si="425"/>
        <v/>
      </c>
      <c r="J2731" s="19" t="str">
        <f>IF(I2731="","",INT(('ObjProd (2)'!$C$25-I2731)/7 * (ABS('ObjProd (2)'!$C$25-I2731)&gt;=7)))</f>
        <v/>
      </c>
      <c r="K2731" s="10" t="str">
        <f>IF(I2731="","",
IF(AND(DATEDIF(I2731,'ObjProd (2)'!$C$25,"y")=0,DATEDIF(I2731,'ObjProd (2)'!$C$25,"ym")=0,
   INT(('ObjProd (2)'!$C$25-EDATE(I2731,DATEDIF(I2731,'ObjProd (2)'!$C$25,"y")*12+DATEDIF(I2731,'ObjProd (2)'!$C$25,"ym")))/7)=0),
   "&lt; 1 sem.",
   IF(DATEDIF(I2731,'ObjProd (2)'!$C$25,"y")&gt;0,DATEDIF(I2731,'ObjProd (2)'!$C$25,"y") &amp; " " &amp; IF(DATEDIF(I2731,'ObjProd (2)'!$C$25,"y")=1,"an ","ans "),"") &amp;
   IF(DATEDIF(I2731,'ObjProd (2)'!$C$25,"ym")&gt;0,DATEDIF(I2731,'ObjProd (2)'!$C$25,"ym") &amp; " mois ", "") &amp;
   IF(INT(('ObjProd (2)'!$C$25-EDATE(I2731,DATEDIF(I2731,'ObjProd (2)'!$C$25,"y")*12+DATEDIF(I2731,'ObjProd (2)'!$C$25,"ym")))/7)&gt;0,
      INT(('ObjProd (2)'!$C$25-EDATE(I2731,DATEDIF(I2731,'ObjProd (2)'!$C$25,"y")*12+DATEDIF(I2731,'ObjProd (2)'!$C$25,"ym")))/7) &amp; " sem.",
      "")
)
)</f>
        <v/>
      </c>
      <c r="L2731" s="11" t="str">
        <f t="shared" si="426"/>
        <v/>
      </c>
      <c r="M2731" s="9" t="str">
        <f t="shared" si="422"/>
        <v/>
      </c>
      <c r="N2731" s="9" t="str" cm="1">
        <f t="array" aca="1" ref="N2731" ca="1">LEFT(L2731, IF(ISNUMBER(SUBSTITUTE(_xludf.MID(L2731, 2, 1), ".", ",")), 1, 2))</f>
        <v/>
      </c>
      <c r="O2731" s="19" t="str">
        <f t="shared" ca="1" si="428"/>
        <v/>
      </c>
      <c r="P2731" s="9" t="str">
        <f t="shared" ca="1" si="429"/>
        <v/>
      </c>
      <c r="Q2731" s="9" t="str">
        <f t="shared" ca="1" si="430"/>
        <v/>
      </c>
      <c r="R2731" s="9" t="str">
        <f t="shared" si="423"/>
        <v/>
      </c>
      <c r="S2731" t="str" cm="1">
        <f t="array" ref="S2731">IF(ISBLANK(C2731),"",IFERROR(INDEX(ListeSeries!$A$2:$A$1045, MATCH(1, (DatasScan!G2731=ListeSeries!$B$2:$B$1045) * (DatasScan!H2731&gt;=ListeSeries!$D$2:$D$1045) * (DatasScan!H2731&lt;=ListeSeries!$E$2:$E$1045), 0)), "no match"))</f>
        <v/>
      </c>
      <c r="T2731" s="7" t="str" cm="1">
        <f t="array" ref="T2731">IF(ISBLANK(C2731),"",IFERROR(INDEX(ListeSeries!$C$2:$C$1045, MATCH(1, (DatasScan!G2731=ListeSeries!$B$2:$B$1045) * (DatasScan!H2731&gt;=ListeSeries!$D$2:$D$1045) * (DatasScan!H2731&lt;=ListeSeries!$E$2:$E$1045), 0)), "no match"))</f>
        <v/>
      </c>
      <c r="U2731" s="11" t="str" cm="1">
        <f t="array" ref="U2731">IF(ISBLANK(C2731),"",IFERROR(INDEX(ListeSeries!$F$2:$F$1045, MATCH(1, (DatasScan!G2731=ListeSeries!$B$2:$B$1045) * (DatasScan!H2731&gt;=ListeSeries!$D$2:$D$1045) * (DatasScan!H2731&lt;=ListeSeries!$E$2:$E$1045), 0)), "no match"))</f>
        <v/>
      </c>
    </row>
    <row r="2732" spans="1:21" ht="15" customHeight="1" x14ac:dyDescent="0.25">
      <c r="A2732" s="6" t="str">
        <f t="shared" si="424"/>
        <v/>
      </c>
      <c r="B2732" s="272"/>
      <c r="F2732" s="7" t="str">
        <f t="shared" si="427"/>
        <v/>
      </c>
      <c r="G2732" s="21" t="str">
        <f>IF(ISBLANK(C2732),"",_xlfn.XLOOKUP(_xlfn.XLOOKUP(VALUE(LEFT(C2732,4)),Souches!$B$2:$B$15000,Souches!$E$2:$E$15000),Varietes!$B$2:$B$500,Varietes!$C$2:$C$500))</f>
        <v/>
      </c>
      <c r="H2732" s="19" t="str">
        <f>IF(ISBLANK(C2732),"",_xlfn.XLOOKUP(VALUE(LEFT(C2732,4)),Souches!$B$2:$B$15000,Souches!$D$2:$D$15000))</f>
        <v/>
      </c>
      <c r="I2732" s="10" t="str">
        <f t="shared" si="425"/>
        <v/>
      </c>
      <c r="J2732" s="19" t="str">
        <f>IF(I2732="","",INT(('ObjProd (2)'!$C$25-I2732)/7 * (ABS('ObjProd (2)'!$C$25-I2732)&gt;=7)))</f>
        <v/>
      </c>
      <c r="K2732" s="10" t="str">
        <f>IF(I2732="","",
IF(AND(DATEDIF(I2732,'ObjProd (2)'!$C$25,"y")=0,DATEDIF(I2732,'ObjProd (2)'!$C$25,"ym")=0,
   INT(('ObjProd (2)'!$C$25-EDATE(I2732,DATEDIF(I2732,'ObjProd (2)'!$C$25,"y")*12+DATEDIF(I2732,'ObjProd (2)'!$C$25,"ym")))/7)=0),
   "&lt; 1 sem.",
   IF(DATEDIF(I2732,'ObjProd (2)'!$C$25,"y")&gt;0,DATEDIF(I2732,'ObjProd (2)'!$C$25,"y") &amp; " " &amp; IF(DATEDIF(I2732,'ObjProd (2)'!$C$25,"y")=1,"an ","ans "),"") &amp;
   IF(DATEDIF(I2732,'ObjProd (2)'!$C$25,"ym")&gt;0,DATEDIF(I2732,'ObjProd (2)'!$C$25,"ym") &amp; " mois ", "") &amp;
   IF(INT(('ObjProd (2)'!$C$25-EDATE(I2732,DATEDIF(I2732,'ObjProd (2)'!$C$25,"y")*12+DATEDIF(I2732,'ObjProd (2)'!$C$25,"ym")))/7)&gt;0,
      INT(('ObjProd (2)'!$C$25-EDATE(I2732,DATEDIF(I2732,'ObjProd (2)'!$C$25,"y")*12+DATEDIF(I2732,'ObjProd (2)'!$C$25,"ym")))/7) &amp; " sem.",
      "")
)
)</f>
        <v/>
      </c>
      <c r="L2732" s="11" t="str">
        <f t="shared" si="426"/>
        <v/>
      </c>
      <c r="M2732" s="9" t="str">
        <f t="shared" si="422"/>
        <v/>
      </c>
      <c r="N2732" s="9" t="str" cm="1">
        <f t="array" aca="1" ref="N2732" ca="1">LEFT(L2732, IF(ISNUMBER(SUBSTITUTE(_xludf.MID(L2732, 2, 1), ".", ",")), 1, 2))</f>
        <v/>
      </c>
      <c r="O2732" s="19" t="str">
        <f t="shared" ca="1" si="428"/>
        <v/>
      </c>
      <c r="P2732" s="9" t="str">
        <f t="shared" ca="1" si="429"/>
        <v/>
      </c>
      <c r="Q2732" s="9" t="str">
        <f t="shared" ca="1" si="430"/>
        <v/>
      </c>
      <c r="R2732" s="9" t="str">
        <f t="shared" si="423"/>
        <v/>
      </c>
      <c r="S2732" t="str" cm="1">
        <f t="array" ref="S2732">IF(ISBLANK(C2732),"",IFERROR(INDEX(ListeSeries!$A$2:$A$1045, MATCH(1, (DatasScan!G2732=ListeSeries!$B$2:$B$1045) * (DatasScan!H2732&gt;=ListeSeries!$D$2:$D$1045) * (DatasScan!H2732&lt;=ListeSeries!$E$2:$E$1045), 0)), "no match"))</f>
        <v/>
      </c>
      <c r="T2732" s="7" t="str" cm="1">
        <f t="array" ref="T2732">IF(ISBLANK(C2732),"",IFERROR(INDEX(ListeSeries!$C$2:$C$1045, MATCH(1, (DatasScan!G2732=ListeSeries!$B$2:$B$1045) * (DatasScan!H2732&gt;=ListeSeries!$D$2:$D$1045) * (DatasScan!H2732&lt;=ListeSeries!$E$2:$E$1045), 0)), "no match"))</f>
        <v/>
      </c>
      <c r="U2732" s="11" t="str" cm="1">
        <f t="array" ref="U2732">IF(ISBLANK(C2732),"",IFERROR(INDEX(ListeSeries!$F$2:$F$1045, MATCH(1, (DatasScan!G2732=ListeSeries!$B$2:$B$1045) * (DatasScan!H2732&gt;=ListeSeries!$D$2:$D$1045) * (DatasScan!H2732&lt;=ListeSeries!$E$2:$E$1045), 0)), "no match"))</f>
        <v/>
      </c>
    </row>
    <row r="2733" spans="1:21" ht="15" customHeight="1" x14ac:dyDescent="0.25">
      <c r="A2733" s="6" t="str">
        <f t="shared" si="424"/>
        <v/>
      </c>
      <c r="B2733" s="272"/>
      <c r="F2733" s="7" t="str">
        <f t="shared" si="427"/>
        <v/>
      </c>
      <c r="G2733" s="21" t="str">
        <f>IF(ISBLANK(C2733),"",_xlfn.XLOOKUP(_xlfn.XLOOKUP(VALUE(LEFT(C2733,4)),Souches!$B$2:$B$15000,Souches!$E$2:$E$15000),Varietes!$B$2:$B$500,Varietes!$C$2:$C$500))</f>
        <v/>
      </c>
      <c r="H2733" s="19" t="str">
        <f>IF(ISBLANK(C2733),"",_xlfn.XLOOKUP(VALUE(LEFT(C2733,4)),Souches!$B$2:$B$15000,Souches!$D$2:$D$15000))</f>
        <v/>
      </c>
      <c r="I2733" s="10" t="str">
        <f t="shared" si="425"/>
        <v/>
      </c>
      <c r="J2733" s="19" t="str">
        <f>IF(I2733="","",INT(('ObjProd (2)'!$C$25-I2733)/7 * (ABS('ObjProd (2)'!$C$25-I2733)&gt;=7)))</f>
        <v/>
      </c>
      <c r="K2733" s="10" t="str">
        <f>IF(I2733="","",
IF(AND(DATEDIF(I2733,'ObjProd (2)'!$C$25,"y")=0,DATEDIF(I2733,'ObjProd (2)'!$C$25,"ym")=0,
   INT(('ObjProd (2)'!$C$25-EDATE(I2733,DATEDIF(I2733,'ObjProd (2)'!$C$25,"y")*12+DATEDIF(I2733,'ObjProd (2)'!$C$25,"ym")))/7)=0),
   "&lt; 1 sem.",
   IF(DATEDIF(I2733,'ObjProd (2)'!$C$25,"y")&gt;0,DATEDIF(I2733,'ObjProd (2)'!$C$25,"y") &amp; " " &amp; IF(DATEDIF(I2733,'ObjProd (2)'!$C$25,"y")=1,"an ","ans "),"") &amp;
   IF(DATEDIF(I2733,'ObjProd (2)'!$C$25,"ym")&gt;0,DATEDIF(I2733,'ObjProd (2)'!$C$25,"ym") &amp; " mois ", "") &amp;
   IF(INT(('ObjProd (2)'!$C$25-EDATE(I2733,DATEDIF(I2733,'ObjProd (2)'!$C$25,"y")*12+DATEDIF(I2733,'ObjProd (2)'!$C$25,"ym")))/7)&gt;0,
      INT(('ObjProd (2)'!$C$25-EDATE(I2733,DATEDIF(I2733,'ObjProd (2)'!$C$25,"y")*12+DATEDIF(I2733,'ObjProd (2)'!$C$25,"ym")))/7) &amp; " sem.",
      "")
)
)</f>
        <v/>
      </c>
      <c r="L2733" s="11" t="str">
        <f t="shared" si="426"/>
        <v/>
      </c>
      <c r="M2733" s="9" t="str">
        <f t="shared" si="422"/>
        <v/>
      </c>
      <c r="N2733" s="9" t="str" cm="1">
        <f t="array" aca="1" ref="N2733" ca="1">LEFT(L2733, IF(ISNUMBER(SUBSTITUTE(_xludf.MID(L2733, 2, 1), ".", ",")), 1, 2))</f>
        <v/>
      </c>
      <c r="O2733" s="19" t="str">
        <f t="shared" ca="1" si="428"/>
        <v/>
      </c>
      <c r="P2733" s="9" t="str">
        <f t="shared" ca="1" si="429"/>
        <v/>
      </c>
      <c r="Q2733" s="9" t="str">
        <f t="shared" ca="1" si="430"/>
        <v/>
      </c>
      <c r="R2733" s="9" t="str">
        <f t="shared" si="423"/>
        <v/>
      </c>
      <c r="S2733" t="str" cm="1">
        <f t="array" ref="S2733">IF(ISBLANK(C2733),"",IFERROR(INDEX(ListeSeries!$A$2:$A$1045, MATCH(1, (DatasScan!G2733=ListeSeries!$B$2:$B$1045) * (DatasScan!H2733&gt;=ListeSeries!$D$2:$D$1045) * (DatasScan!H2733&lt;=ListeSeries!$E$2:$E$1045), 0)), "no match"))</f>
        <v/>
      </c>
      <c r="T2733" s="7" t="str" cm="1">
        <f t="array" ref="T2733">IF(ISBLANK(C2733),"",IFERROR(INDEX(ListeSeries!$C$2:$C$1045, MATCH(1, (DatasScan!G2733=ListeSeries!$B$2:$B$1045) * (DatasScan!H2733&gt;=ListeSeries!$D$2:$D$1045) * (DatasScan!H2733&lt;=ListeSeries!$E$2:$E$1045), 0)), "no match"))</f>
        <v/>
      </c>
      <c r="U2733" s="11" t="str" cm="1">
        <f t="array" ref="U2733">IF(ISBLANK(C2733),"",IFERROR(INDEX(ListeSeries!$F$2:$F$1045, MATCH(1, (DatasScan!G2733=ListeSeries!$B$2:$B$1045) * (DatasScan!H2733&gt;=ListeSeries!$D$2:$D$1045) * (DatasScan!H2733&lt;=ListeSeries!$E$2:$E$1045), 0)), "no match"))</f>
        <v/>
      </c>
    </row>
    <row r="2734" spans="1:21" ht="15" customHeight="1" x14ac:dyDescent="0.25">
      <c r="A2734" s="6" t="str">
        <f t="shared" si="424"/>
        <v/>
      </c>
      <c r="B2734" s="272"/>
      <c r="F2734" s="7" t="str">
        <f t="shared" si="427"/>
        <v/>
      </c>
      <c r="G2734" s="21" t="str">
        <f>IF(ISBLANK(C2734),"",_xlfn.XLOOKUP(_xlfn.XLOOKUP(VALUE(LEFT(C2734,4)),Souches!$B$2:$B$15000,Souches!$E$2:$E$15000),Varietes!$B$2:$B$500,Varietes!$C$2:$C$500))</f>
        <v/>
      </c>
      <c r="H2734" s="19" t="str">
        <f>IF(ISBLANK(C2734),"",_xlfn.XLOOKUP(VALUE(LEFT(C2734,4)),Souches!$B$2:$B$15000,Souches!$D$2:$D$15000))</f>
        <v/>
      </c>
      <c r="I2734" s="10" t="str">
        <f t="shared" si="425"/>
        <v/>
      </c>
      <c r="J2734" s="19" t="str">
        <f>IF(I2734="","",INT(('ObjProd (2)'!$C$25-I2734)/7 * (ABS('ObjProd (2)'!$C$25-I2734)&gt;=7)))</f>
        <v/>
      </c>
      <c r="K2734" s="10" t="str">
        <f>IF(I2734="","",
IF(AND(DATEDIF(I2734,'ObjProd (2)'!$C$25,"y")=0,DATEDIF(I2734,'ObjProd (2)'!$C$25,"ym")=0,
   INT(('ObjProd (2)'!$C$25-EDATE(I2734,DATEDIF(I2734,'ObjProd (2)'!$C$25,"y")*12+DATEDIF(I2734,'ObjProd (2)'!$C$25,"ym")))/7)=0),
   "&lt; 1 sem.",
   IF(DATEDIF(I2734,'ObjProd (2)'!$C$25,"y")&gt;0,DATEDIF(I2734,'ObjProd (2)'!$C$25,"y") &amp; " " &amp; IF(DATEDIF(I2734,'ObjProd (2)'!$C$25,"y")=1,"an ","ans "),"") &amp;
   IF(DATEDIF(I2734,'ObjProd (2)'!$C$25,"ym")&gt;0,DATEDIF(I2734,'ObjProd (2)'!$C$25,"ym") &amp; " mois ", "") &amp;
   IF(INT(('ObjProd (2)'!$C$25-EDATE(I2734,DATEDIF(I2734,'ObjProd (2)'!$C$25,"y")*12+DATEDIF(I2734,'ObjProd (2)'!$C$25,"ym")))/7)&gt;0,
      INT(('ObjProd (2)'!$C$25-EDATE(I2734,DATEDIF(I2734,'ObjProd (2)'!$C$25,"y")*12+DATEDIF(I2734,'ObjProd (2)'!$C$25,"ym")))/7) &amp; " sem.",
      "")
)
)</f>
        <v/>
      </c>
      <c r="L2734" s="11" t="str">
        <f t="shared" si="426"/>
        <v/>
      </c>
      <c r="M2734" s="9" t="str">
        <f t="shared" si="422"/>
        <v/>
      </c>
      <c r="N2734" s="9" t="str" cm="1">
        <f t="array" aca="1" ref="N2734" ca="1">LEFT(L2734, IF(ISNUMBER(SUBSTITUTE(_xludf.MID(L2734, 2, 1), ".", ",")), 1, 2))</f>
        <v/>
      </c>
      <c r="O2734" s="19" t="str">
        <f t="shared" ca="1" si="428"/>
        <v/>
      </c>
      <c r="P2734" s="9" t="str">
        <f t="shared" ca="1" si="429"/>
        <v/>
      </c>
      <c r="Q2734" s="9" t="str">
        <f t="shared" ca="1" si="430"/>
        <v/>
      </c>
      <c r="R2734" s="9" t="str">
        <f t="shared" si="423"/>
        <v/>
      </c>
      <c r="S2734" t="str" cm="1">
        <f t="array" ref="S2734">IF(ISBLANK(C2734),"",IFERROR(INDEX(ListeSeries!$A$2:$A$1045, MATCH(1, (DatasScan!G2734=ListeSeries!$B$2:$B$1045) * (DatasScan!H2734&gt;=ListeSeries!$D$2:$D$1045) * (DatasScan!H2734&lt;=ListeSeries!$E$2:$E$1045), 0)), "no match"))</f>
        <v/>
      </c>
      <c r="T2734" s="7" t="str" cm="1">
        <f t="array" ref="T2734">IF(ISBLANK(C2734),"",IFERROR(INDEX(ListeSeries!$C$2:$C$1045, MATCH(1, (DatasScan!G2734=ListeSeries!$B$2:$B$1045) * (DatasScan!H2734&gt;=ListeSeries!$D$2:$D$1045) * (DatasScan!H2734&lt;=ListeSeries!$E$2:$E$1045), 0)), "no match"))</f>
        <v/>
      </c>
      <c r="U2734" s="11" t="str" cm="1">
        <f t="array" ref="U2734">IF(ISBLANK(C2734),"",IFERROR(INDEX(ListeSeries!$F$2:$F$1045, MATCH(1, (DatasScan!G2734=ListeSeries!$B$2:$B$1045) * (DatasScan!H2734&gt;=ListeSeries!$D$2:$D$1045) * (DatasScan!H2734&lt;=ListeSeries!$E$2:$E$1045), 0)), "no match"))</f>
        <v/>
      </c>
    </row>
    <row r="2735" spans="1:21" ht="15" customHeight="1" x14ac:dyDescent="0.25">
      <c r="A2735" s="6" t="str">
        <f t="shared" si="424"/>
        <v/>
      </c>
      <c r="B2735" s="272"/>
      <c r="F2735" s="7" t="str">
        <f t="shared" si="427"/>
        <v/>
      </c>
      <c r="G2735" s="21" t="str">
        <f>IF(ISBLANK(C2735),"",_xlfn.XLOOKUP(_xlfn.XLOOKUP(VALUE(LEFT(C2735,4)),Souches!$B$2:$B$15000,Souches!$E$2:$E$15000),Varietes!$B$2:$B$500,Varietes!$C$2:$C$500))</f>
        <v/>
      </c>
      <c r="H2735" s="19" t="str">
        <f>IF(ISBLANK(C2735),"",_xlfn.XLOOKUP(VALUE(LEFT(C2735,4)),Souches!$B$2:$B$15000,Souches!$D$2:$D$15000))</f>
        <v/>
      </c>
      <c r="I2735" s="10" t="str">
        <f t="shared" si="425"/>
        <v/>
      </c>
      <c r="J2735" s="19" t="str">
        <f>IF(I2735="","",INT(('ObjProd (2)'!$C$25-I2735)/7 * (ABS('ObjProd (2)'!$C$25-I2735)&gt;=7)))</f>
        <v/>
      </c>
      <c r="K2735" s="10" t="str">
        <f>IF(I2735="","",
IF(AND(DATEDIF(I2735,'ObjProd (2)'!$C$25,"y")=0,DATEDIF(I2735,'ObjProd (2)'!$C$25,"ym")=0,
   INT(('ObjProd (2)'!$C$25-EDATE(I2735,DATEDIF(I2735,'ObjProd (2)'!$C$25,"y")*12+DATEDIF(I2735,'ObjProd (2)'!$C$25,"ym")))/7)=0),
   "&lt; 1 sem.",
   IF(DATEDIF(I2735,'ObjProd (2)'!$C$25,"y")&gt;0,DATEDIF(I2735,'ObjProd (2)'!$C$25,"y") &amp; " " &amp; IF(DATEDIF(I2735,'ObjProd (2)'!$C$25,"y")=1,"an ","ans "),"") &amp;
   IF(DATEDIF(I2735,'ObjProd (2)'!$C$25,"ym")&gt;0,DATEDIF(I2735,'ObjProd (2)'!$C$25,"ym") &amp; " mois ", "") &amp;
   IF(INT(('ObjProd (2)'!$C$25-EDATE(I2735,DATEDIF(I2735,'ObjProd (2)'!$C$25,"y")*12+DATEDIF(I2735,'ObjProd (2)'!$C$25,"ym")))/7)&gt;0,
      INT(('ObjProd (2)'!$C$25-EDATE(I2735,DATEDIF(I2735,'ObjProd (2)'!$C$25,"y")*12+DATEDIF(I2735,'ObjProd (2)'!$C$25,"ym")))/7) &amp; " sem.",
      "")
)
)</f>
        <v/>
      </c>
      <c r="L2735" s="11" t="str">
        <f t="shared" si="426"/>
        <v/>
      </c>
      <c r="M2735" s="9" t="str">
        <f t="shared" si="422"/>
        <v/>
      </c>
      <c r="N2735" s="9" t="str" cm="1">
        <f t="array" aca="1" ref="N2735" ca="1">LEFT(L2735, IF(ISNUMBER(SUBSTITUTE(_xludf.MID(L2735, 2, 1), ".", ",")), 1, 2))</f>
        <v/>
      </c>
      <c r="O2735" s="19" t="str">
        <f t="shared" ca="1" si="428"/>
        <v/>
      </c>
      <c r="P2735" s="9" t="str">
        <f t="shared" ca="1" si="429"/>
        <v/>
      </c>
      <c r="Q2735" s="9" t="str">
        <f t="shared" ca="1" si="430"/>
        <v/>
      </c>
      <c r="R2735" s="9" t="str">
        <f t="shared" si="423"/>
        <v/>
      </c>
      <c r="S2735" t="str" cm="1">
        <f t="array" ref="S2735">IF(ISBLANK(C2735),"",IFERROR(INDEX(ListeSeries!$A$2:$A$1045, MATCH(1, (DatasScan!G2735=ListeSeries!$B$2:$B$1045) * (DatasScan!H2735&gt;=ListeSeries!$D$2:$D$1045) * (DatasScan!H2735&lt;=ListeSeries!$E$2:$E$1045), 0)), "no match"))</f>
        <v/>
      </c>
      <c r="T2735" s="7" t="str" cm="1">
        <f t="array" ref="T2735">IF(ISBLANK(C2735),"",IFERROR(INDEX(ListeSeries!$C$2:$C$1045, MATCH(1, (DatasScan!G2735=ListeSeries!$B$2:$B$1045) * (DatasScan!H2735&gt;=ListeSeries!$D$2:$D$1045) * (DatasScan!H2735&lt;=ListeSeries!$E$2:$E$1045), 0)), "no match"))</f>
        <v/>
      </c>
      <c r="U2735" s="11" t="str" cm="1">
        <f t="array" ref="U2735">IF(ISBLANK(C2735),"",IFERROR(INDEX(ListeSeries!$F$2:$F$1045, MATCH(1, (DatasScan!G2735=ListeSeries!$B$2:$B$1045) * (DatasScan!H2735&gt;=ListeSeries!$D$2:$D$1045) * (DatasScan!H2735&lt;=ListeSeries!$E$2:$E$1045), 0)), "no match"))</f>
        <v/>
      </c>
    </row>
    <row r="2736" spans="1:21" ht="15" customHeight="1" x14ac:dyDescent="0.25">
      <c r="A2736" s="6" t="str">
        <f t="shared" si="424"/>
        <v/>
      </c>
      <c r="B2736" s="272"/>
      <c r="F2736" s="7" t="str">
        <f t="shared" si="427"/>
        <v/>
      </c>
      <c r="G2736" s="21" t="str">
        <f>IF(ISBLANK(C2736),"",_xlfn.XLOOKUP(_xlfn.XLOOKUP(VALUE(LEFT(C2736,4)),Souches!$B$2:$B$15000,Souches!$E$2:$E$15000),Varietes!$B$2:$B$500,Varietes!$C$2:$C$500))</f>
        <v/>
      </c>
      <c r="H2736" s="19" t="str">
        <f>IF(ISBLANK(C2736),"",_xlfn.XLOOKUP(VALUE(LEFT(C2736,4)),Souches!$B$2:$B$15000,Souches!$D$2:$D$15000))</f>
        <v/>
      </c>
      <c r="I2736" s="10" t="str">
        <f t="shared" si="425"/>
        <v/>
      </c>
      <c r="J2736" s="19" t="str">
        <f>IF(I2736="","",INT(('ObjProd (2)'!$C$25-I2736)/7 * (ABS('ObjProd (2)'!$C$25-I2736)&gt;=7)))</f>
        <v/>
      </c>
      <c r="K2736" s="10" t="str">
        <f>IF(I2736="","",
IF(AND(DATEDIF(I2736,'ObjProd (2)'!$C$25,"y")=0,DATEDIF(I2736,'ObjProd (2)'!$C$25,"ym")=0,
   INT(('ObjProd (2)'!$C$25-EDATE(I2736,DATEDIF(I2736,'ObjProd (2)'!$C$25,"y")*12+DATEDIF(I2736,'ObjProd (2)'!$C$25,"ym")))/7)=0),
   "&lt; 1 sem.",
   IF(DATEDIF(I2736,'ObjProd (2)'!$C$25,"y")&gt;0,DATEDIF(I2736,'ObjProd (2)'!$C$25,"y") &amp; " " &amp; IF(DATEDIF(I2736,'ObjProd (2)'!$C$25,"y")=1,"an ","ans "),"") &amp;
   IF(DATEDIF(I2736,'ObjProd (2)'!$C$25,"ym")&gt;0,DATEDIF(I2736,'ObjProd (2)'!$C$25,"ym") &amp; " mois ", "") &amp;
   IF(INT(('ObjProd (2)'!$C$25-EDATE(I2736,DATEDIF(I2736,'ObjProd (2)'!$C$25,"y")*12+DATEDIF(I2736,'ObjProd (2)'!$C$25,"ym")))/7)&gt;0,
      INT(('ObjProd (2)'!$C$25-EDATE(I2736,DATEDIF(I2736,'ObjProd (2)'!$C$25,"y")*12+DATEDIF(I2736,'ObjProd (2)'!$C$25,"ym")))/7) &amp; " sem.",
      "")
)
)</f>
        <v/>
      </c>
      <c r="L2736" s="11" t="str">
        <f t="shared" si="426"/>
        <v/>
      </c>
      <c r="M2736" s="9" t="str">
        <f t="shared" si="422"/>
        <v/>
      </c>
      <c r="N2736" s="9" t="str" cm="1">
        <f t="array" aca="1" ref="N2736" ca="1">LEFT(L2736, IF(ISNUMBER(SUBSTITUTE(_xludf.MID(L2736, 2, 1), ".", ",")), 1, 2))</f>
        <v/>
      </c>
      <c r="O2736" s="19" t="str">
        <f t="shared" ca="1" si="428"/>
        <v/>
      </c>
      <c r="P2736" s="9" t="str">
        <f t="shared" ca="1" si="429"/>
        <v/>
      </c>
      <c r="Q2736" s="9" t="str">
        <f t="shared" ca="1" si="430"/>
        <v/>
      </c>
      <c r="R2736" s="9" t="str">
        <f t="shared" si="423"/>
        <v/>
      </c>
      <c r="S2736" t="str" cm="1">
        <f t="array" ref="S2736">IF(ISBLANK(C2736),"",IFERROR(INDEX(ListeSeries!$A$2:$A$1045, MATCH(1, (DatasScan!G2736=ListeSeries!$B$2:$B$1045) * (DatasScan!H2736&gt;=ListeSeries!$D$2:$D$1045) * (DatasScan!H2736&lt;=ListeSeries!$E$2:$E$1045), 0)), "no match"))</f>
        <v/>
      </c>
      <c r="T2736" s="7" t="str" cm="1">
        <f t="array" ref="T2736">IF(ISBLANK(C2736),"",IFERROR(INDEX(ListeSeries!$C$2:$C$1045, MATCH(1, (DatasScan!G2736=ListeSeries!$B$2:$B$1045) * (DatasScan!H2736&gt;=ListeSeries!$D$2:$D$1045) * (DatasScan!H2736&lt;=ListeSeries!$E$2:$E$1045), 0)), "no match"))</f>
        <v/>
      </c>
      <c r="U2736" s="11" t="str" cm="1">
        <f t="array" ref="U2736">IF(ISBLANK(C2736),"",IFERROR(INDEX(ListeSeries!$F$2:$F$1045, MATCH(1, (DatasScan!G2736=ListeSeries!$B$2:$B$1045) * (DatasScan!H2736&gt;=ListeSeries!$D$2:$D$1045) * (DatasScan!H2736&lt;=ListeSeries!$E$2:$E$1045), 0)), "no match"))</f>
        <v/>
      </c>
    </row>
    <row r="2737" spans="1:21" ht="15" customHeight="1" x14ac:dyDescent="0.25">
      <c r="A2737" s="6" t="str">
        <f t="shared" si="424"/>
        <v/>
      </c>
      <c r="B2737" s="272"/>
      <c r="F2737" s="7" t="str">
        <f t="shared" si="427"/>
        <v/>
      </c>
      <c r="G2737" s="21" t="str">
        <f>IF(ISBLANK(C2737),"",_xlfn.XLOOKUP(_xlfn.XLOOKUP(VALUE(LEFT(C2737,4)),Souches!$B$2:$B$15000,Souches!$E$2:$E$15000),Varietes!$B$2:$B$500,Varietes!$C$2:$C$500))</f>
        <v/>
      </c>
      <c r="H2737" s="19" t="str">
        <f>IF(ISBLANK(C2737),"",_xlfn.XLOOKUP(VALUE(LEFT(C2737,4)),Souches!$B$2:$B$15000,Souches!$D$2:$D$15000))</f>
        <v/>
      </c>
      <c r="I2737" s="10" t="str">
        <f t="shared" si="425"/>
        <v/>
      </c>
      <c r="J2737" s="19" t="str">
        <f>IF(I2737="","",INT(('ObjProd (2)'!$C$25-I2737)/7 * (ABS('ObjProd (2)'!$C$25-I2737)&gt;=7)))</f>
        <v/>
      </c>
      <c r="K2737" s="10" t="str">
        <f>IF(I2737="","",
IF(AND(DATEDIF(I2737,'ObjProd (2)'!$C$25,"y")=0,DATEDIF(I2737,'ObjProd (2)'!$C$25,"ym")=0,
   INT(('ObjProd (2)'!$C$25-EDATE(I2737,DATEDIF(I2737,'ObjProd (2)'!$C$25,"y")*12+DATEDIF(I2737,'ObjProd (2)'!$C$25,"ym")))/7)=0),
   "&lt; 1 sem.",
   IF(DATEDIF(I2737,'ObjProd (2)'!$C$25,"y")&gt;0,DATEDIF(I2737,'ObjProd (2)'!$C$25,"y") &amp; " " &amp; IF(DATEDIF(I2737,'ObjProd (2)'!$C$25,"y")=1,"an ","ans "),"") &amp;
   IF(DATEDIF(I2737,'ObjProd (2)'!$C$25,"ym")&gt;0,DATEDIF(I2737,'ObjProd (2)'!$C$25,"ym") &amp; " mois ", "") &amp;
   IF(INT(('ObjProd (2)'!$C$25-EDATE(I2737,DATEDIF(I2737,'ObjProd (2)'!$C$25,"y")*12+DATEDIF(I2737,'ObjProd (2)'!$C$25,"ym")))/7)&gt;0,
      INT(('ObjProd (2)'!$C$25-EDATE(I2737,DATEDIF(I2737,'ObjProd (2)'!$C$25,"y")*12+DATEDIF(I2737,'ObjProd (2)'!$C$25,"ym")))/7) &amp; " sem.",
      "")
)
)</f>
        <v/>
      </c>
      <c r="L2737" s="11" t="str">
        <f t="shared" si="426"/>
        <v/>
      </c>
      <c r="M2737" s="9" t="str">
        <f t="shared" si="422"/>
        <v/>
      </c>
      <c r="N2737" s="9" t="str" cm="1">
        <f t="array" aca="1" ref="N2737" ca="1">LEFT(L2737, IF(ISNUMBER(SUBSTITUTE(_xludf.MID(L2737, 2, 1), ".", ",")), 1, 2))</f>
        <v/>
      </c>
      <c r="O2737" s="19" t="str">
        <f t="shared" ca="1" si="428"/>
        <v/>
      </c>
      <c r="P2737" s="9" t="str">
        <f t="shared" ca="1" si="429"/>
        <v/>
      </c>
      <c r="Q2737" s="9" t="str">
        <f t="shared" ca="1" si="430"/>
        <v/>
      </c>
      <c r="R2737" s="9" t="str">
        <f t="shared" si="423"/>
        <v/>
      </c>
      <c r="S2737" t="str" cm="1">
        <f t="array" ref="S2737">IF(ISBLANK(C2737),"",IFERROR(INDEX(ListeSeries!$A$2:$A$1045, MATCH(1, (DatasScan!G2737=ListeSeries!$B$2:$B$1045) * (DatasScan!H2737&gt;=ListeSeries!$D$2:$D$1045) * (DatasScan!H2737&lt;=ListeSeries!$E$2:$E$1045), 0)), "no match"))</f>
        <v/>
      </c>
      <c r="T2737" s="7" t="str" cm="1">
        <f t="array" ref="T2737">IF(ISBLANK(C2737),"",IFERROR(INDEX(ListeSeries!$C$2:$C$1045, MATCH(1, (DatasScan!G2737=ListeSeries!$B$2:$B$1045) * (DatasScan!H2737&gt;=ListeSeries!$D$2:$D$1045) * (DatasScan!H2737&lt;=ListeSeries!$E$2:$E$1045), 0)), "no match"))</f>
        <v/>
      </c>
      <c r="U2737" s="11" t="str" cm="1">
        <f t="array" ref="U2737">IF(ISBLANK(C2737),"",IFERROR(INDEX(ListeSeries!$F$2:$F$1045, MATCH(1, (DatasScan!G2737=ListeSeries!$B$2:$B$1045) * (DatasScan!H2737&gt;=ListeSeries!$D$2:$D$1045) * (DatasScan!H2737&lt;=ListeSeries!$E$2:$E$1045), 0)), "no match"))</f>
        <v/>
      </c>
    </row>
    <row r="2738" spans="1:21" ht="15" customHeight="1" x14ac:dyDescent="0.25">
      <c r="A2738" s="6" t="str">
        <f t="shared" si="424"/>
        <v/>
      </c>
      <c r="B2738" s="272"/>
      <c r="F2738" s="7" t="str">
        <f t="shared" si="427"/>
        <v/>
      </c>
      <c r="G2738" s="21" t="str">
        <f>IF(ISBLANK(C2738),"",_xlfn.XLOOKUP(_xlfn.XLOOKUP(VALUE(LEFT(C2738,4)),Souches!$B$2:$B$15000,Souches!$E$2:$E$15000),Varietes!$B$2:$B$500,Varietes!$C$2:$C$500))</f>
        <v/>
      </c>
      <c r="H2738" s="19" t="str">
        <f>IF(ISBLANK(C2738),"",_xlfn.XLOOKUP(VALUE(LEFT(C2738,4)),Souches!$B$2:$B$15000,Souches!$D$2:$D$15000))</f>
        <v/>
      </c>
      <c r="I2738" s="10" t="str">
        <f t="shared" si="425"/>
        <v/>
      </c>
      <c r="J2738" s="19" t="str">
        <f>IF(I2738="","",INT(('ObjProd (2)'!$C$25-I2738)/7 * (ABS('ObjProd (2)'!$C$25-I2738)&gt;=7)))</f>
        <v/>
      </c>
      <c r="K2738" s="10" t="str">
        <f>IF(I2738="","",
IF(AND(DATEDIF(I2738,'ObjProd (2)'!$C$25,"y")=0,DATEDIF(I2738,'ObjProd (2)'!$C$25,"ym")=0,
   INT(('ObjProd (2)'!$C$25-EDATE(I2738,DATEDIF(I2738,'ObjProd (2)'!$C$25,"y")*12+DATEDIF(I2738,'ObjProd (2)'!$C$25,"ym")))/7)=0),
   "&lt; 1 sem.",
   IF(DATEDIF(I2738,'ObjProd (2)'!$C$25,"y")&gt;0,DATEDIF(I2738,'ObjProd (2)'!$C$25,"y") &amp; " " &amp; IF(DATEDIF(I2738,'ObjProd (2)'!$C$25,"y")=1,"an ","ans "),"") &amp;
   IF(DATEDIF(I2738,'ObjProd (2)'!$C$25,"ym")&gt;0,DATEDIF(I2738,'ObjProd (2)'!$C$25,"ym") &amp; " mois ", "") &amp;
   IF(INT(('ObjProd (2)'!$C$25-EDATE(I2738,DATEDIF(I2738,'ObjProd (2)'!$C$25,"y")*12+DATEDIF(I2738,'ObjProd (2)'!$C$25,"ym")))/7)&gt;0,
      INT(('ObjProd (2)'!$C$25-EDATE(I2738,DATEDIF(I2738,'ObjProd (2)'!$C$25,"y")*12+DATEDIF(I2738,'ObjProd (2)'!$C$25,"ym")))/7) &amp; " sem.",
      "")
)
)</f>
        <v/>
      </c>
      <c r="L2738" s="11" t="str">
        <f t="shared" si="426"/>
        <v/>
      </c>
      <c r="M2738" s="9" t="str">
        <f t="shared" si="422"/>
        <v/>
      </c>
      <c r="N2738" s="9" t="str" cm="1">
        <f t="array" aca="1" ref="N2738" ca="1">LEFT(L2738, IF(ISNUMBER(SUBSTITUTE(_xludf.MID(L2738, 2, 1), ".", ",")), 1, 2))</f>
        <v/>
      </c>
      <c r="O2738" s="19" t="str">
        <f t="shared" ca="1" si="428"/>
        <v/>
      </c>
      <c r="P2738" s="9" t="str">
        <f t="shared" ca="1" si="429"/>
        <v/>
      </c>
      <c r="Q2738" s="9" t="str">
        <f t="shared" ca="1" si="430"/>
        <v/>
      </c>
      <c r="R2738" s="9" t="str">
        <f t="shared" si="423"/>
        <v/>
      </c>
      <c r="S2738" t="str" cm="1">
        <f t="array" ref="S2738">IF(ISBLANK(C2738),"",IFERROR(INDEX(ListeSeries!$A$2:$A$1045, MATCH(1, (DatasScan!G2738=ListeSeries!$B$2:$B$1045) * (DatasScan!H2738&gt;=ListeSeries!$D$2:$D$1045) * (DatasScan!H2738&lt;=ListeSeries!$E$2:$E$1045), 0)), "no match"))</f>
        <v/>
      </c>
      <c r="T2738" s="7" t="str" cm="1">
        <f t="array" ref="T2738">IF(ISBLANK(C2738),"",IFERROR(INDEX(ListeSeries!$C$2:$C$1045, MATCH(1, (DatasScan!G2738=ListeSeries!$B$2:$B$1045) * (DatasScan!H2738&gt;=ListeSeries!$D$2:$D$1045) * (DatasScan!H2738&lt;=ListeSeries!$E$2:$E$1045), 0)), "no match"))</f>
        <v/>
      </c>
      <c r="U2738" s="11" t="str" cm="1">
        <f t="array" ref="U2738">IF(ISBLANK(C2738),"",IFERROR(INDEX(ListeSeries!$F$2:$F$1045, MATCH(1, (DatasScan!G2738=ListeSeries!$B$2:$B$1045) * (DatasScan!H2738&gt;=ListeSeries!$D$2:$D$1045) * (DatasScan!H2738&lt;=ListeSeries!$E$2:$E$1045), 0)), "no match"))</f>
        <v/>
      </c>
    </row>
    <row r="2739" spans="1:21" ht="15" customHeight="1" x14ac:dyDescent="0.25">
      <c r="A2739" s="6" t="str">
        <f t="shared" si="424"/>
        <v/>
      </c>
      <c r="B2739" s="272"/>
      <c r="F2739" s="7" t="str">
        <f t="shared" si="427"/>
        <v/>
      </c>
      <c r="G2739" s="21" t="str">
        <f>IF(ISBLANK(C2739),"",_xlfn.XLOOKUP(_xlfn.XLOOKUP(VALUE(LEFT(C2739,4)),Souches!$B$2:$B$15000,Souches!$E$2:$E$15000),Varietes!$B$2:$B$500,Varietes!$C$2:$C$500))</f>
        <v/>
      </c>
      <c r="H2739" s="19" t="str">
        <f>IF(ISBLANK(C2739),"",_xlfn.XLOOKUP(VALUE(LEFT(C2739,4)),Souches!$B$2:$B$15000,Souches!$D$2:$D$15000))</f>
        <v/>
      </c>
      <c r="I2739" s="10" t="str">
        <f t="shared" si="425"/>
        <v/>
      </c>
      <c r="J2739" s="19" t="str">
        <f>IF(I2739="","",INT(('ObjProd (2)'!$C$25-I2739)/7 * (ABS('ObjProd (2)'!$C$25-I2739)&gt;=7)))</f>
        <v/>
      </c>
      <c r="K2739" s="10" t="str">
        <f>IF(I2739="","",
IF(AND(DATEDIF(I2739,'ObjProd (2)'!$C$25,"y")=0,DATEDIF(I2739,'ObjProd (2)'!$C$25,"ym")=0,
   INT(('ObjProd (2)'!$C$25-EDATE(I2739,DATEDIF(I2739,'ObjProd (2)'!$C$25,"y")*12+DATEDIF(I2739,'ObjProd (2)'!$C$25,"ym")))/7)=0),
   "&lt; 1 sem.",
   IF(DATEDIF(I2739,'ObjProd (2)'!$C$25,"y")&gt;0,DATEDIF(I2739,'ObjProd (2)'!$C$25,"y") &amp; " " &amp; IF(DATEDIF(I2739,'ObjProd (2)'!$C$25,"y")=1,"an ","ans "),"") &amp;
   IF(DATEDIF(I2739,'ObjProd (2)'!$C$25,"ym")&gt;0,DATEDIF(I2739,'ObjProd (2)'!$C$25,"ym") &amp; " mois ", "") &amp;
   IF(INT(('ObjProd (2)'!$C$25-EDATE(I2739,DATEDIF(I2739,'ObjProd (2)'!$C$25,"y")*12+DATEDIF(I2739,'ObjProd (2)'!$C$25,"ym")))/7)&gt;0,
      INT(('ObjProd (2)'!$C$25-EDATE(I2739,DATEDIF(I2739,'ObjProd (2)'!$C$25,"y")*12+DATEDIF(I2739,'ObjProd (2)'!$C$25,"ym")))/7) &amp; " sem.",
      "")
)
)</f>
        <v/>
      </c>
      <c r="L2739" s="11" t="str">
        <f t="shared" si="426"/>
        <v/>
      </c>
      <c r="M2739" s="9" t="str">
        <f t="shared" si="422"/>
        <v/>
      </c>
      <c r="N2739" s="9" t="str" cm="1">
        <f t="array" aca="1" ref="N2739" ca="1">LEFT(L2739, IF(ISNUMBER(SUBSTITUTE(_xludf.MID(L2739, 2, 1), ".", ",")), 1, 2))</f>
        <v/>
      </c>
      <c r="O2739" s="19" t="str">
        <f t="shared" ca="1" si="428"/>
        <v/>
      </c>
      <c r="P2739" s="9" t="str">
        <f t="shared" ca="1" si="429"/>
        <v/>
      </c>
      <c r="Q2739" s="9" t="str">
        <f t="shared" ca="1" si="430"/>
        <v/>
      </c>
      <c r="R2739" s="9" t="str">
        <f t="shared" si="423"/>
        <v/>
      </c>
      <c r="S2739" t="str" cm="1">
        <f t="array" ref="S2739">IF(ISBLANK(C2739),"",IFERROR(INDEX(ListeSeries!$A$2:$A$1045, MATCH(1, (DatasScan!G2739=ListeSeries!$B$2:$B$1045) * (DatasScan!H2739&gt;=ListeSeries!$D$2:$D$1045) * (DatasScan!H2739&lt;=ListeSeries!$E$2:$E$1045), 0)), "no match"))</f>
        <v/>
      </c>
      <c r="T2739" s="7" t="str" cm="1">
        <f t="array" ref="T2739">IF(ISBLANK(C2739),"",IFERROR(INDEX(ListeSeries!$C$2:$C$1045, MATCH(1, (DatasScan!G2739=ListeSeries!$B$2:$B$1045) * (DatasScan!H2739&gt;=ListeSeries!$D$2:$D$1045) * (DatasScan!H2739&lt;=ListeSeries!$E$2:$E$1045), 0)), "no match"))</f>
        <v/>
      </c>
      <c r="U2739" s="11" t="str" cm="1">
        <f t="array" ref="U2739">IF(ISBLANK(C2739),"",IFERROR(INDEX(ListeSeries!$F$2:$F$1045, MATCH(1, (DatasScan!G2739=ListeSeries!$B$2:$B$1045) * (DatasScan!H2739&gt;=ListeSeries!$D$2:$D$1045) * (DatasScan!H2739&lt;=ListeSeries!$E$2:$E$1045), 0)), "no match"))</f>
        <v/>
      </c>
    </row>
    <row r="2740" spans="1:21" ht="15" customHeight="1" x14ac:dyDescent="0.25">
      <c r="A2740" s="6" t="str">
        <f t="shared" si="424"/>
        <v/>
      </c>
      <c r="B2740" s="272"/>
      <c r="F2740" s="7" t="str">
        <f t="shared" si="427"/>
        <v/>
      </c>
      <c r="G2740" s="21" t="str">
        <f>IF(ISBLANK(C2740),"",_xlfn.XLOOKUP(_xlfn.XLOOKUP(VALUE(LEFT(C2740,4)),Souches!$B$2:$B$15000,Souches!$E$2:$E$15000),Varietes!$B$2:$B$500,Varietes!$C$2:$C$500))</f>
        <v/>
      </c>
      <c r="H2740" s="19" t="str">
        <f>IF(ISBLANK(C2740),"",_xlfn.XLOOKUP(VALUE(LEFT(C2740,4)),Souches!$B$2:$B$15000,Souches!$D$2:$D$15000))</f>
        <v/>
      </c>
      <c r="I2740" s="10" t="str">
        <f t="shared" si="425"/>
        <v/>
      </c>
      <c r="J2740" s="19" t="str">
        <f>IF(I2740="","",INT(('ObjProd (2)'!$C$25-I2740)/7 * (ABS('ObjProd (2)'!$C$25-I2740)&gt;=7)))</f>
        <v/>
      </c>
      <c r="K2740" s="10" t="str">
        <f>IF(I2740="","",
IF(AND(DATEDIF(I2740,'ObjProd (2)'!$C$25,"y")=0,DATEDIF(I2740,'ObjProd (2)'!$C$25,"ym")=0,
   INT(('ObjProd (2)'!$C$25-EDATE(I2740,DATEDIF(I2740,'ObjProd (2)'!$C$25,"y")*12+DATEDIF(I2740,'ObjProd (2)'!$C$25,"ym")))/7)=0),
   "&lt; 1 sem.",
   IF(DATEDIF(I2740,'ObjProd (2)'!$C$25,"y")&gt;0,DATEDIF(I2740,'ObjProd (2)'!$C$25,"y") &amp; " " &amp; IF(DATEDIF(I2740,'ObjProd (2)'!$C$25,"y")=1,"an ","ans "),"") &amp;
   IF(DATEDIF(I2740,'ObjProd (2)'!$C$25,"ym")&gt;0,DATEDIF(I2740,'ObjProd (2)'!$C$25,"ym") &amp; " mois ", "") &amp;
   IF(INT(('ObjProd (2)'!$C$25-EDATE(I2740,DATEDIF(I2740,'ObjProd (2)'!$C$25,"y")*12+DATEDIF(I2740,'ObjProd (2)'!$C$25,"ym")))/7)&gt;0,
      INT(('ObjProd (2)'!$C$25-EDATE(I2740,DATEDIF(I2740,'ObjProd (2)'!$C$25,"y")*12+DATEDIF(I2740,'ObjProd (2)'!$C$25,"ym")))/7) &amp; " sem.",
      "")
)
)</f>
        <v/>
      </c>
      <c r="L2740" s="11" t="str">
        <f t="shared" si="426"/>
        <v/>
      </c>
      <c r="M2740" s="9" t="str">
        <f t="shared" si="422"/>
        <v/>
      </c>
      <c r="N2740" s="9" t="str" cm="1">
        <f t="array" aca="1" ref="N2740" ca="1">LEFT(L2740, IF(ISNUMBER(SUBSTITUTE(_xludf.MID(L2740, 2, 1), ".", ",")), 1, 2))</f>
        <v/>
      </c>
      <c r="O2740" s="19" t="str">
        <f t="shared" ca="1" si="428"/>
        <v/>
      </c>
      <c r="P2740" s="9" t="str">
        <f t="shared" ca="1" si="429"/>
        <v/>
      </c>
      <c r="Q2740" s="9" t="str">
        <f t="shared" ca="1" si="430"/>
        <v/>
      </c>
      <c r="R2740" s="9" t="str">
        <f t="shared" si="423"/>
        <v/>
      </c>
      <c r="S2740" t="str" cm="1">
        <f t="array" ref="S2740">IF(ISBLANK(C2740),"",IFERROR(INDEX(ListeSeries!$A$2:$A$1045, MATCH(1, (DatasScan!G2740=ListeSeries!$B$2:$B$1045) * (DatasScan!H2740&gt;=ListeSeries!$D$2:$D$1045) * (DatasScan!H2740&lt;=ListeSeries!$E$2:$E$1045), 0)), "no match"))</f>
        <v/>
      </c>
      <c r="T2740" s="7" t="str" cm="1">
        <f t="array" ref="T2740">IF(ISBLANK(C2740),"",IFERROR(INDEX(ListeSeries!$C$2:$C$1045, MATCH(1, (DatasScan!G2740=ListeSeries!$B$2:$B$1045) * (DatasScan!H2740&gt;=ListeSeries!$D$2:$D$1045) * (DatasScan!H2740&lt;=ListeSeries!$E$2:$E$1045), 0)), "no match"))</f>
        <v/>
      </c>
      <c r="U2740" s="11" t="str" cm="1">
        <f t="array" ref="U2740">IF(ISBLANK(C2740),"",IFERROR(INDEX(ListeSeries!$F$2:$F$1045, MATCH(1, (DatasScan!G2740=ListeSeries!$B$2:$B$1045) * (DatasScan!H2740&gt;=ListeSeries!$D$2:$D$1045) * (DatasScan!H2740&lt;=ListeSeries!$E$2:$E$1045), 0)), "no match"))</f>
        <v/>
      </c>
    </row>
    <row r="2741" spans="1:21" ht="15" customHeight="1" x14ac:dyDescent="0.25">
      <c r="A2741" s="6" t="str">
        <f t="shared" si="424"/>
        <v/>
      </c>
      <c r="B2741" s="272"/>
      <c r="F2741" s="7" t="str">
        <f t="shared" si="427"/>
        <v/>
      </c>
      <c r="G2741" s="21" t="str">
        <f>IF(ISBLANK(C2741),"",_xlfn.XLOOKUP(_xlfn.XLOOKUP(VALUE(LEFT(C2741,4)),Souches!$B$2:$B$15000,Souches!$E$2:$E$15000),Varietes!$B$2:$B$500,Varietes!$C$2:$C$500))</f>
        <v/>
      </c>
      <c r="H2741" s="19" t="str">
        <f>IF(ISBLANK(C2741),"",_xlfn.XLOOKUP(VALUE(LEFT(C2741,4)),Souches!$B$2:$B$15000,Souches!$D$2:$D$15000))</f>
        <v/>
      </c>
      <c r="I2741" s="10" t="str">
        <f t="shared" si="425"/>
        <v/>
      </c>
      <c r="J2741" s="19" t="str">
        <f>IF(I2741="","",INT(('ObjProd (2)'!$C$25-I2741)/7 * (ABS('ObjProd (2)'!$C$25-I2741)&gt;=7)))</f>
        <v/>
      </c>
      <c r="K2741" s="10" t="str">
        <f>IF(I2741="","",
IF(AND(DATEDIF(I2741,'ObjProd (2)'!$C$25,"y")=0,DATEDIF(I2741,'ObjProd (2)'!$C$25,"ym")=0,
   INT(('ObjProd (2)'!$C$25-EDATE(I2741,DATEDIF(I2741,'ObjProd (2)'!$C$25,"y")*12+DATEDIF(I2741,'ObjProd (2)'!$C$25,"ym")))/7)=0),
   "&lt; 1 sem.",
   IF(DATEDIF(I2741,'ObjProd (2)'!$C$25,"y")&gt;0,DATEDIF(I2741,'ObjProd (2)'!$C$25,"y") &amp; " " &amp; IF(DATEDIF(I2741,'ObjProd (2)'!$C$25,"y")=1,"an ","ans "),"") &amp;
   IF(DATEDIF(I2741,'ObjProd (2)'!$C$25,"ym")&gt;0,DATEDIF(I2741,'ObjProd (2)'!$C$25,"ym") &amp; " mois ", "") &amp;
   IF(INT(('ObjProd (2)'!$C$25-EDATE(I2741,DATEDIF(I2741,'ObjProd (2)'!$C$25,"y")*12+DATEDIF(I2741,'ObjProd (2)'!$C$25,"ym")))/7)&gt;0,
      INT(('ObjProd (2)'!$C$25-EDATE(I2741,DATEDIF(I2741,'ObjProd (2)'!$C$25,"y")*12+DATEDIF(I2741,'ObjProd (2)'!$C$25,"ym")))/7) &amp; " sem.",
      "")
)
)</f>
        <v/>
      </c>
      <c r="L2741" s="11" t="str">
        <f t="shared" si="426"/>
        <v/>
      </c>
      <c r="M2741" s="9" t="str">
        <f t="shared" si="422"/>
        <v/>
      </c>
      <c r="N2741" s="9" t="str" cm="1">
        <f t="array" aca="1" ref="N2741" ca="1">LEFT(L2741, IF(ISNUMBER(SUBSTITUTE(_xludf.MID(L2741, 2, 1), ".", ",")), 1, 2))</f>
        <v/>
      </c>
      <c r="O2741" s="19" t="str">
        <f t="shared" ca="1" si="428"/>
        <v/>
      </c>
      <c r="P2741" s="9" t="str">
        <f t="shared" ca="1" si="429"/>
        <v/>
      </c>
      <c r="Q2741" s="9" t="str">
        <f t="shared" ca="1" si="430"/>
        <v/>
      </c>
      <c r="R2741" s="9" t="str">
        <f t="shared" si="423"/>
        <v/>
      </c>
      <c r="S2741" t="str" cm="1">
        <f t="array" ref="S2741">IF(ISBLANK(C2741),"",IFERROR(INDEX(ListeSeries!$A$2:$A$1045, MATCH(1, (DatasScan!G2741=ListeSeries!$B$2:$B$1045) * (DatasScan!H2741&gt;=ListeSeries!$D$2:$D$1045) * (DatasScan!H2741&lt;=ListeSeries!$E$2:$E$1045), 0)), "no match"))</f>
        <v/>
      </c>
      <c r="T2741" s="7" t="str" cm="1">
        <f t="array" ref="T2741">IF(ISBLANK(C2741),"",IFERROR(INDEX(ListeSeries!$C$2:$C$1045, MATCH(1, (DatasScan!G2741=ListeSeries!$B$2:$B$1045) * (DatasScan!H2741&gt;=ListeSeries!$D$2:$D$1045) * (DatasScan!H2741&lt;=ListeSeries!$E$2:$E$1045), 0)), "no match"))</f>
        <v/>
      </c>
      <c r="U2741" s="11" t="str" cm="1">
        <f t="array" ref="U2741">IF(ISBLANK(C2741),"",IFERROR(INDEX(ListeSeries!$F$2:$F$1045, MATCH(1, (DatasScan!G2741=ListeSeries!$B$2:$B$1045) * (DatasScan!H2741&gt;=ListeSeries!$D$2:$D$1045) * (DatasScan!H2741&lt;=ListeSeries!$E$2:$E$1045), 0)), "no match"))</f>
        <v/>
      </c>
    </row>
    <row r="2742" spans="1:21" ht="15" customHeight="1" x14ac:dyDescent="0.25">
      <c r="A2742" s="6" t="str">
        <f t="shared" si="424"/>
        <v/>
      </c>
      <c r="B2742" s="272"/>
      <c r="F2742" s="7" t="str">
        <f t="shared" si="427"/>
        <v/>
      </c>
      <c r="G2742" s="21" t="str">
        <f>IF(ISBLANK(C2742),"",_xlfn.XLOOKUP(_xlfn.XLOOKUP(VALUE(LEFT(C2742,4)),Souches!$B$2:$B$15000,Souches!$E$2:$E$15000),Varietes!$B$2:$B$500,Varietes!$C$2:$C$500))</f>
        <v/>
      </c>
      <c r="H2742" s="19" t="str">
        <f>IF(ISBLANK(C2742),"",_xlfn.XLOOKUP(VALUE(LEFT(C2742,4)),Souches!$B$2:$B$15000,Souches!$D$2:$D$15000))</f>
        <v/>
      </c>
      <c r="I2742" s="10" t="str">
        <f t="shared" si="425"/>
        <v/>
      </c>
      <c r="J2742" s="19" t="str">
        <f>IF(I2742="","",INT(('ObjProd (2)'!$C$25-I2742)/7 * (ABS('ObjProd (2)'!$C$25-I2742)&gt;=7)))</f>
        <v/>
      </c>
      <c r="K2742" s="10" t="str">
        <f>IF(I2742="","",
IF(AND(DATEDIF(I2742,'ObjProd (2)'!$C$25,"y")=0,DATEDIF(I2742,'ObjProd (2)'!$C$25,"ym")=0,
   INT(('ObjProd (2)'!$C$25-EDATE(I2742,DATEDIF(I2742,'ObjProd (2)'!$C$25,"y")*12+DATEDIF(I2742,'ObjProd (2)'!$C$25,"ym")))/7)=0),
   "&lt; 1 sem.",
   IF(DATEDIF(I2742,'ObjProd (2)'!$C$25,"y")&gt;0,DATEDIF(I2742,'ObjProd (2)'!$C$25,"y") &amp; " " &amp; IF(DATEDIF(I2742,'ObjProd (2)'!$C$25,"y")=1,"an ","ans "),"") &amp;
   IF(DATEDIF(I2742,'ObjProd (2)'!$C$25,"ym")&gt;0,DATEDIF(I2742,'ObjProd (2)'!$C$25,"ym") &amp; " mois ", "") &amp;
   IF(INT(('ObjProd (2)'!$C$25-EDATE(I2742,DATEDIF(I2742,'ObjProd (2)'!$C$25,"y")*12+DATEDIF(I2742,'ObjProd (2)'!$C$25,"ym")))/7)&gt;0,
      INT(('ObjProd (2)'!$C$25-EDATE(I2742,DATEDIF(I2742,'ObjProd (2)'!$C$25,"y")*12+DATEDIF(I2742,'ObjProd (2)'!$C$25,"ym")))/7) &amp; " sem.",
      "")
)
)</f>
        <v/>
      </c>
      <c r="L2742" s="11" t="str">
        <f t="shared" si="426"/>
        <v/>
      </c>
      <c r="M2742" s="9" t="str">
        <f t="shared" si="422"/>
        <v/>
      </c>
      <c r="N2742" s="9" t="str" cm="1">
        <f t="array" aca="1" ref="N2742" ca="1">LEFT(L2742, IF(ISNUMBER(SUBSTITUTE(_xludf.MID(L2742, 2, 1), ".", ",")), 1, 2))</f>
        <v/>
      </c>
      <c r="O2742" s="19" t="str">
        <f t="shared" ca="1" si="428"/>
        <v/>
      </c>
      <c r="P2742" s="9" t="str">
        <f t="shared" ca="1" si="429"/>
        <v/>
      </c>
      <c r="Q2742" s="9" t="str">
        <f t="shared" ca="1" si="430"/>
        <v/>
      </c>
      <c r="R2742" s="9" t="str">
        <f t="shared" si="423"/>
        <v/>
      </c>
      <c r="S2742" t="str" cm="1">
        <f t="array" ref="S2742">IF(ISBLANK(C2742),"",IFERROR(INDEX(ListeSeries!$A$2:$A$1045, MATCH(1, (DatasScan!G2742=ListeSeries!$B$2:$B$1045) * (DatasScan!H2742&gt;=ListeSeries!$D$2:$D$1045) * (DatasScan!H2742&lt;=ListeSeries!$E$2:$E$1045), 0)), "no match"))</f>
        <v/>
      </c>
      <c r="T2742" s="7" t="str" cm="1">
        <f t="array" ref="T2742">IF(ISBLANK(C2742),"",IFERROR(INDEX(ListeSeries!$C$2:$C$1045, MATCH(1, (DatasScan!G2742=ListeSeries!$B$2:$B$1045) * (DatasScan!H2742&gt;=ListeSeries!$D$2:$D$1045) * (DatasScan!H2742&lt;=ListeSeries!$E$2:$E$1045), 0)), "no match"))</f>
        <v/>
      </c>
      <c r="U2742" s="11" t="str" cm="1">
        <f t="array" ref="U2742">IF(ISBLANK(C2742),"",IFERROR(INDEX(ListeSeries!$F$2:$F$1045, MATCH(1, (DatasScan!G2742=ListeSeries!$B$2:$B$1045) * (DatasScan!H2742&gt;=ListeSeries!$D$2:$D$1045) * (DatasScan!H2742&lt;=ListeSeries!$E$2:$E$1045), 0)), "no match"))</f>
        <v/>
      </c>
    </row>
    <row r="2743" spans="1:21" ht="15" customHeight="1" x14ac:dyDescent="0.25">
      <c r="A2743" s="6" t="str">
        <f t="shared" si="424"/>
        <v/>
      </c>
      <c r="B2743" s="272"/>
      <c r="F2743" s="7" t="str">
        <f t="shared" si="427"/>
        <v/>
      </c>
      <c r="G2743" s="21" t="str">
        <f>IF(ISBLANK(C2743),"",_xlfn.XLOOKUP(_xlfn.XLOOKUP(VALUE(LEFT(C2743,4)),Souches!$B$2:$B$15000,Souches!$E$2:$E$15000),Varietes!$B$2:$B$500,Varietes!$C$2:$C$500))</f>
        <v/>
      </c>
      <c r="H2743" s="19" t="str">
        <f>IF(ISBLANK(C2743),"",_xlfn.XLOOKUP(VALUE(LEFT(C2743,4)),Souches!$B$2:$B$15000,Souches!$D$2:$D$15000))</f>
        <v/>
      </c>
      <c r="I2743" s="10" t="str">
        <f t="shared" si="425"/>
        <v/>
      </c>
      <c r="J2743" s="19" t="str">
        <f>IF(I2743="","",INT(('ObjProd (2)'!$C$25-I2743)/7 * (ABS('ObjProd (2)'!$C$25-I2743)&gt;=7)))</f>
        <v/>
      </c>
      <c r="K2743" s="10" t="str">
        <f>IF(I2743="","",
IF(AND(DATEDIF(I2743,'ObjProd (2)'!$C$25,"y")=0,DATEDIF(I2743,'ObjProd (2)'!$C$25,"ym")=0,
   INT(('ObjProd (2)'!$C$25-EDATE(I2743,DATEDIF(I2743,'ObjProd (2)'!$C$25,"y")*12+DATEDIF(I2743,'ObjProd (2)'!$C$25,"ym")))/7)=0),
   "&lt; 1 sem.",
   IF(DATEDIF(I2743,'ObjProd (2)'!$C$25,"y")&gt;0,DATEDIF(I2743,'ObjProd (2)'!$C$25,"y") &amp; " " &amp; IF(DATEDIF(I2743,'ObjProd (2)'!$C$25,"y")=1,"an ","ans "),"") &amp;
   IF(DATEDIF(I2743,'ObjProd (2)'!$C$25,"ym")&gt;0,DATEDIF(I2743,'ObjProd (2)'!$C$25,"ym") &amp; " mois ", "") &amp;
   IF(INT(('ObjProd (2)'!$C$25-EDATE(I2743,DATEDIF(I2743,'ObjProd (2)'!$C$25,"y")*12+DATEDIF(I2743,'ObjProd (2)'!$C$25,"ym")))/7)&gt;0,
      INT(('ObjProd (2)'!$C$25-EDATE(I2743,DATEDIF(I2743,'ObjProd (2)'!$C$25,"y")*12+DATEDIF(I2743,'ObjProd (2)'!$C$25,"ym")))/7) &amp; " sem.",
      "")
)
)</f>
        <v/>
      </c>
      <c r="L2743" s="11" t="str">
        <f t="shared" si="426"/>
        <v/>
      </c>
      <c r="M2743" s="9" t="str">
        <f t="shared" si="422"/>
        <v/>
      </c>
      <c r="N2743" s="9" t="str" cm="1">
        <f t="array" aca="1" ref="N2743" ca="1">LEFT(L2743, IF(ISNUMBER(SUBSTITUTE(_xludf.MID(L2743, 2, 1), ".", ",")), 1, 2))</f>
        <v/>
      </c>
      <c r="O2743" s="19" t="str">
        <f t="shared" ca="1" si="428"/>
        <v/>
      </c>
      <c r="P2743" s="9" t="str">
        <f t="shared" ca="1" si="429"/>
        <v/>
      </c>
      <c r="Q2743" s="9" t="str">
        <f t="shared" ca="1" si="430"/>
        <v/>
      </c>
      <c r="R2743" s="9" t="str">
        <f t="shared" si="423"/>
        <v/>
      </c>
      <c r="S2743" t="str" cm="1">
        <f t="array" ref="S2743">IF(ISBLANK(C2743),"",IFERROR(INDEX(ListeSeries!$A$2:$A$1045, MATCH(1, (DatasScan!G2743=ListeSeries!$B$2:$B$1045) * (DatasScan!H2743&gt;=ListeSeries!$D$2:$D$1045) * (DatasScan!H2743&lt;=ListeSeries!$E$2:$E$1045), 0)), "no match"))</f>
        <v/>
      </c>
      <c r="T2743" s="7" t="str" cm="1">
        <f t="array" ref="T2743">IF(ISBLANK(C2743),"",IFERROR(INDEX(ListeSeries!$C$2:$C$1045, MATCH(1, (DatasScan!G2743=ListeSeries!$B$2:$B$1045) * (DatasScan!H2743&gt;=ListeSeries!$D$2:$D$1045) * (DatasScan!H2743&lt;=ListeSeries!$E$2:$E$1045), 0)), "no match"))</f>
        <v/>
      </c>
      <c r="U2743" s="11" t="str" cm="1">
        <f t="array" ref="U2743">IF(ISBLANK(C2743),"",IFERROR(INDEX(ListeSeries!$F$2:$F$1045, MATCH(1, (DatasScan!G2743=ListeSeries!$B$2:$B$1045) * (DatasScan!H2743&gt;=ListeSeries!$D$2:$D$1045) * (DatasScan!H2743&lt;=ListeSeries!$E$2:$E$1045), 0)), "no match"))</f>
        <v/>
      </c>
    </row>
    <row r="2744" spans="1:21" ht="15" customHeight="1" x14ac:dyDescent="0.25">
      <c r="A2744" s="6" t="str">
        <f t="shared" si="424"/>
        <v/>
      </c>
      <c r="B2744" s="272"/>
      <c r="F2744" s="7" t="str">
        <f t="shared" si="427"/>
        <v/>
      </c>
      <c r="G2744" s="21" t="str">
        <f>IF(ISBLANK(C2744),"",_xlfn.XLOOKUP(_xlfn.XLOOKUP(VALUE(LEFT(C2744,4)),Souches!$B$2:$B$15000,Souches!$E$2:$E$15000),Varietes!$B$2:$B$500,Varietes!$C$2:$C$500))</f>
        <v/>
      </c>
      <c r="H2744" s="19" t="str">
        <f>IF(ISBLANK(C2744),"",_xlfn.XLOOKUP(VALUE(LEFT(C2744,4)),Souches!$B$2:$B$15000,Souches!$D$2:$D$15000))</f>
        <v/>
      </c>
      <c r="I2744" s="10" t="str">
        <f t="shared" si="425"/>
        <v/>
      </c>
      <c r="J2744" s="19" t="str">
        <f>IF(I2744="","",INT(('ObjProd (2)'!$C$25-I2744)/7 * (ABS('ObjProd (2)'!$C$25-I2744)&gt;=7)))</f>
        <v/>
      </c>
      <c r="K2744" s="10" t="str">
        <f>IF(I2744="","",
IF(AND(DATEDIF(I2744,'ObjProd (2)'!$C$25,"y")=0,DATEDIF(I2744,'ObjProd (2)'!$C$25,"ym")=0,
   INT(('ObjProd (2)'!$C$25-EDATE(I2744,DATEDIF(I2744,'ObjProd (2)'!$C$25,"y")*12+DATEDIF(I2744,'ObjProd (2)'!$C$25,"ym")))/7)=0),
   "&lt; 1 sem.",
   IF(DATEDIF(I2744,'ObjProd (2)'!$C$25,"y")&gt;0,DATEDIF(I2744,'ObjProd (2)'!$C$25,"y") &amp; " " &amp; IF(DATEDIF(I2744,'ObjProd (2)'!$C$25,"y")=1,"an ","ans "),"") &amp;
   IF(DATEDIF(I2744,'ObjProd (2)'!$C$25,"ym")&gt;0,DATEDIF(I2744,'ObjProd (2)'!$C$25,"ym") &amp; " mois ", "") &amp;
   IF(INT(('ObjProd (2)'!$C$25-EDATE(I2744,DATEDIF(I2744,'ObjProd (2)'!$C$25,"y")*12+DATEDIF(I2744,'ObjProd (2)'!$C$25,"ym")))/7)&gt;0,
      INT(('ObjProd (2)'!$C$25-EDATE(I2744,DATEDIF(I2744,'ObjProd (2)'!$C$25,"y")*12+DATEDIF(I2744,'ObjProd (2)'!$C$25,"ym")))/7) &amp; " sem.",
      "")
)
)</f>
        <v/>
      </c>
      <c r="L2744" s="11" t="str">
        <f t="shared" si="426"/>
        <v/>
      </c>
      <c r="M2744" s="9" t="str">
        <f t="shared" si="422"/>
        <v/>
      </c>
      <c r="N2744" s="9" t="str" cm="1">
        <f t="array" aca="1" ref="N2744" ca="1">LEFT(L2744, IF(ISNUMBER(SUBSTITUTE(_xludf.MID(L2744, 2, 1), ".", ",")), 1, 2))</f>
        <v/>
      </c>
      <c r="O2744" s="19" t="str">
        <f t="shared" ca="1" si="428"/>
        <v/>
      </c>
      <c r="P2744" s="9" t="str">
        <f t="shared" ca="1" si="429"/>
        <v/>
      </c>
      <c r="Q2744" s="9" t="str">
        <f t="shared" ca="1" si="430"/>
        <v/>
      </c>
      <c r="R2744" s="9" t="str">
        <f t="shared" si="423"/>
        <v/>
      </c>
      <c r="S2744" t="str" cm="1">
        <f t="array" ref="S2744">IF(ISBLANK(C2744),"",IFERROR(INDEX(ListeSeries!$A$2:$A$1045, MATCH(1, (DatasScan!G2744=ListeSeries!$B$2:$B$1045) * (DatasScan!H2744&gt;=ListeSeries!$D$2:$D$1045) * (DatasScan!H2744&lt;=ListeSeries!$E$2:$E$1045), 0)), "no match"))</f>
        <v/>
      </c>
      <c r="T2744" s="7" t="str" cm="1">
        <f t="array" ref="T2744">IF(ISBLANK(C2744),"",IFERROR(INDEX(ListeSeries!$C$2:$C$1045, MATCH(1, (DatasScan!G2744=ListeSeries!$B$2:$B$1045) * (DatasScan!H2744&gt;=ListeSeries!$D$2:$D$1045) * (DatasScan!H2744&lt;=ListeSeries!$E$2:$E$1045), 0)), "no match"))</f>
        <v/>
      </c>
      <c r="U2744" s="11" t="str" cm="1">
        <f t="array" ref="U2744">IF(ISBLANK(C2744),"",IFERROR(INDEX(ListeSeries!$F$2:$F$1045, MATCH(1, (DatasScan!G2744=ListeSeries!$B$2:$B$1045) * (DatasScan!H2744&gt;=ListeSeries!$D$2:$D$1045) * (DatasScan!H2744&lt;=ListeSeries!$E$2:$E$1045), 0)), "no match"))</f>
        <v/>
      </c>
    </row>
    <row r="2745" spans="1:21" ht="15" customHeight="1" x14ac:dyDescent="0.25">
      <c r="A2745" s="6" t="str">
        <f t="shared" si="424"/>
        <v/>
      </c>
      <c r="B2745" s="272"/>
      <c r="F2745" s="7" t="str">
        <f t="shared" si="427"/>
        <v/>
      </c>
      <c r="G2745" s="21" t="str">
        <f>IF(ISBLANK(C2745),"",_xlfn.XLOOKUP(_xlfn.XLOOKUP(VALUE(LEFT(C2745,4)),Souches!$B$2:$B$15000,Souches!$E$2:$E$15000),Varietes!$B$2:$B$500,Varietes!$C$2:$C$500))</f>
        <v/>
      </c>
      <c r="H2745" s="19" t="str">
        <f>IF(ISBLANK(C2745),"",_xlfn.XLOOKUP(VALUE(LEFT(C2745,4)),Souches!$B$2:$B$15000,Souches!$D$2:$D$15000))</f>
        <v/>
      </c>
      <c r="I2745" s="10" t="str">
        <f t="shared" si="425"/>
        <v/>
      </c>
      <c r="J2745" s="19" t="str">
        <f>IF(I2745="","",INT(('ObjProd (2)'!$C$25-I2745)/7 * (ABS('ObjProd (2)'!$C$25-I2745)&gt;=7)))</f>
        <v/>
      </c>
      <c r="K2745" s="10" t="str">
        <f>IF(I2745="","",
IF(AND(DATEDIF(I2745,'ObjProd (2)'!$C$25,"y")=0,DATEDIF(I2745,'ObjProd (2)'!$C$25,"ym")=0,
   INT(('ObjProd (2)'!$C$25-EDATE(I2745,DATEDIF(I2745,'ObjProd (2)'!$C$25,"y")*12+DATEDIF(I2745,'ObjProd (2)'!$C$25,"ym")))/7)=0),
   "&lt; 1 sem.",
   IF(DATEDIF(I2745,'ObjProd (2)'!$C$25,"y")&gt;0,DATEDIF(I2745,'ObjProd (2)'!$C$25,"y") &amp; " " &amp; IF(DATEDIF(I2745,'ObjProd (2)'!$C$25,"y")=1,"an ","ans "),"") &amp;
   IF(DATEDIF(I2745,'ObjProd (2)'!$C$25,"ym")&gt;0,DATEDIF(I2745,'ObjProd (2)'!$C$25,"ym") &amp; " mois ", "") &amp;
   IF(INT(('ObjProd (2)'!$C$25-EDATE(I2745,DATEDIF(I2745,'ObjProd (2)'!$C$25,"y")*12+DATEDIF(I2745,'ObjProd (2)'!$C$25,"ym")))/7)&gt;0,
      INT(('ObjProd (2)'!$C$25-EDATE(I2745,DATEDIF(I2745,'ObjProd (2)'!$C$25,"y")*12+DATEDIF(I2745,'ObjProd (2)'!$C$25,"ym")))/7) &amp; " sem.",
      "")
)
)</f>
        <v/>
      </c>
      <c r="L2745" s="11" t="str">
        <f t="shared" si="426"/>
        <v/>
      </c>
      <c r="M2745" s="9" t="str">
        <f t="shared" si="422"/>
        <v/>
      </c>
      <c r="N2745" s="9" t="str" cm="1">
        <f t="array" aca="1" ref="N2745" ca="1">LEFT(L2745, IF(ISNUMBER(SUBSTITUTE(_xludf.MID(L2745, 2, 1), ".", ",")), 1, 2))</f>
        <v/>
      </c>
      <c r="O2745" s="19" t="str">
        <f t="shared" ca="1" si="428"/>
        <v/>
      </c>
      <c r="P2745" s="9" t="str">
        <f t="shared" ca="1" si="429"/>
        <v/>
      </c>
      <c r="Q2745" s="9" t="str">
        <f t="shared" ca="1" si="430"/>
        <v/>
      </c>
      <c r="R2745" s="9" t="str">
        <f t="shared" si="423"/>
        <v/>
      </c>
      <c r="S2745" t="str" cm="1">
        <f t="array" ref="S2745">IF(ISBLANK(C2745),"",IFERROR(INDEX(ListeSeries!$A$2:$A$1045, MATCH(1, (DatasScan!G2745=ListeSeries!$B$2:$B$1045) * (DatasScan!H2745&gt;=ListeSeries!$D$2:$D$1045) * (DatasScan!H2745&lt;=ListeSeries!$E$2:$E$1045), 0)), "no match"))</f>
        <v/>
      </c>
      <c r="T2745" s="7" t="str" cm="1">
        <f t="array" ref="T2745">IF(ISBLANK(C2745),"",IFERROR(INDEX(ListeSeries!$C$2:$C$1045, MATCH(1, (DatasScan!G2745=ListeSeries!$B$2:$B$1045) * (DatasScan!H2745&gt;=ListeSeries!$D$2:$D$1045) * (DatasScan!H2745&lt;=ListeSeries!$E$2:$E$1045), 0)), "no match"))</f>
        <v/>
      </c>
      <c r="U2745" s="11" t="str" cm="1">
        <f t="array" ref="U2745">IF(ISBLANK(C2745),"",IFERROR(INDEX(ListeSeries!$F$2:$F$1045, MATCH(1, (DatasScan!G2745=ListeSeries!$B$2:$B$1045) * (DatasScan!H2745&gt;=ListeSeries!$D$2:$D$1045) * (DatasScan!H2745&lt;=ListeSeries!$E$2:$E$1045), 0)), "no match"))</f>
        <v/>
      </c>
    </row>
    <row r="2746" spans="1:21" ht="15" customHeight="1" x14ac:dyDescent="0.25">
      <c r="A2746" s="6" t="str">
        <f t="shared" si="424"/>
        <v/>
      </c>
      <c r="B2746" s="272"/>
      <c r="F2746" s="7" t="str">
        <f t="shared" si="427"/>
        <v/>
      </c>
      <c r="G2746" s="21" t="str">
        <f>IF(ISBLANK(C2746),"",_xlfn.XLOOKUP(_xlfn.XLOOKUP(VALUE(LEFT(C2746,4)),Souches!$B$2:$B$15000,Souches!$E$2:$E$15000),Varietes!$B$2:$B$500,Varietes!$C$2:$C$500))</f>
        <v/>
      </c>
      <c r="H2746" s="19" t="str">
        <f>IF(ISBLANK(C2746),"",_xlfn.XLOOKUP(VALUE(LEFT(C2746,4)),Souches!$B$2:$B$15000,Souches!$D$2:$D$15000))</f>
        <v/>
      </c>
      <c r="I2746" s="10" t="str">
        <f t="shared" si="425"/>
        <v/>
      </c>
      <c r="J2746" s="19" t="str">
        <f>IF(I2746="","",INT(('ObjProd (2)'!$C$25-I2746)/7 * (ABS('ObjProd (2)'!$C$25-I2746)&gt;=7)))</f>
        <v/>
      </c>
      <c r="K2746" s="10" t="str">
        <f>IF(I2746="","",
IF(AND(DATEDIF(I2746,'ObjProd (2)'!$C$25,"y")=0,DATEDIF(I2746,'ObjProd (2)'!$C$25,"ym")=0,
   INT(('ObjProd (2)'!$C$25-EDATE(I2746,DATEDIF(I2746,'ObjProd (2)'!$C$25,"y")*12+DATEDIF(I2746,'ObjProd (2)'!$C$25,"ym")))/7)=0),
   "&lt; 1 sem.",
   IF(DATEDIF(I2746,'ObjProd (2)'!$C$25,"y")&gt;0,DATEDIF(I2746,'ObjProd (2)'!$C$25,"y") &amp; " " &amp; IF(DATEDIF(I2746,'ObjProd (2)'!$C$25,"y")=1,"an ","ans "),"") &amp;
   IF(DATEDIF(I2746,'ObjProd (2)'!$C$25,"ym")&gt;0,DATEDIF(I2746,'ObjProd (2)'!$C$25,"ym") &amp; " mois ", "") &amp;
   IF(INT(('ObjProd (2)'!$C$25-EDATE(I2746,DATEDIF(I2746,'ObjProd (2)'!$C$25,"y")*12+DATEDIF(I2746,'ObjProd (2)'!$C$25,"ym")))/7)&gt;0,
      INT(('ObjProd (2)'!$C$25-EDATE(I2746,DATEDIF(I2746,'ObjProd (2)'!$C$25,"y")*12+DATEDIF(I2746,'ObjProd (2)'!$C$25,"ym")))/7) &amp; " sem.",
      "")
)
)</f>
        <v/>
      </c>
      <c r="L2746" s="11" t="str">
        <f t="shared" si="426"/>
        <v/>
      </c>
      <c r="M2746" s="9" t="str">
        <f t="shared" si="422"/>
        <v/>
      </c>
      <c r="N2746" s="9" t="str" cm="1">
        <f t="array" aca="1" ref="N2746" ca="1">LEFT(L2746, IF(ISNUMBER(SUBSTITUTE(_xludf.MID(L2746, 2, 1), ".", ",")), 1, 2))</f>
        <v/>
      </c>
      <c r="O2746" s="19" t="str">
        <f t="shared" ca="1" si="428"/>
        <v/>
      </c>
      <c r="P2746" s="9" t="str">
        <f t="shared" ca="1" si="429"/>
        <v/>
      </c>
      <c r="Q2746" s="9" t="str">
        <f t="shared" ca="1" si="430"/>
        <v/>
      </c>
      <c r="R2746" s="9" t="str">
        <f t="shared" si="423"/>
        <v/>
      </c>
      <c r="S2746" t="str" cm="1">
        <f t="array" ref="S2746">IF(ISBLANK(C2746),"",IFERROR(INDEX(ListeSeries!$A$2:$A$1045, MATCH(1, (DatasScan!G2746=ListeSeries!$B$2:$B$1045) * (DatasScan!H2746&gt;=ListeSeries!$D$2:$D$1045) * (DatasScan!H2746&lt;=ListeSeries!$E$2:$E$1045), 0)), "no match"))</f>
        <v/>
      </c>
      <c r="T2746" s="7" t="str" cm="1">
        <f t="array" ref="T2746">IF(ISBLANK(C2746),"",IFERROR(INDEX(ListeSeries!$C$2:$C$1045, MATCH(1, (DatasScan!G2746=ListeSeries!$B$2:$B$1045) * (DatasScan!H2746&gt;=ListeSeries!$D$2:$D$1045) * (DatasScan!H2746&lt;=ListeSeries!$E$2:$E$1045), 0)), "no match"))</f>
        <v/>
      </c>
      <c r="U2746" s="11" t="str" cm="1">
        <f t="array" ref="U2746">IF(ISBLANK(C2746),"",IFERROR(INDEX(ListeSeries!$F$2:$F$1045, MATCH(1, (DatasScan!G2746=ListeSeries!$B$2:$B$1045) * (DatasScan!H2746&gt;=ListeSeries!$D$2:$D$1045) * (DatasScan!H2746&lt;=ListeSeries!$E$2:$E$1045), 0)), "no match"))</f>
        <v/>
      </c>
    </row>
    <row r="2747" spans="1:21" ht="15" customHeight="1" x14ac:dyDescent="0.25">
      <c r="A2747" s="6" t="str">
        <f t="shared" si="424"/>
        <v/>
      </c>
      <c r="B2747" s="272"/>
      <c r="F2747" s="7" t="str">
        <f t="shared" si="427"/>
        <v/>
      </c>
      <c r="G2747" s="21" t="str">
        <f>IF(ISBLANK(C2747),"",_xlfn.XLOOKUP(_xlfn.XLOOKUP(VALUE(LEFT(C2747,4)),Souches!$B$2:$B$15000,Souches!$E$2:$E$15000),Varietes!$B$2:$B$500,Varietes!$C$2:$C$500))</f>
        <v/>
      </c>
      <c r="H2747" s="19" t="str">
        <f>IF(ISBLANK(C2747),"",_xlfn.XLOOKUP(VALUE(LEFT(C2747,4)),Souches!$B$2:$B$15000,Souches!$D$2:$D$15000))</f>
        <v/>
      </c>
      <c r="I2747" s="10" t="str">
        <f t="shared" si="425"/>
        <v/>
      </c>
      <c r="J2747" s="19" t="str">
        <f>IF(I2747="","",INT(('ObjProd (2)'!$C$25-I2747)/7 * (ABS('ObjProd (2)'!$C$25-I2747)&gt;=7)))</f>
        <v/>
      </c>
      <c r="K2747" s="10" t="str">
        <f>IF(I2747="","",
IF(AND(DATEDIF(I2747,'ObjProd (2)'!$C$25,"y")=0,DATEDIF(I2747,'ObjProd (2)'!$C$25,"ym")=0,
   INT(('ObjProd (2)'!$C$25-EDATE(I2747,DATEDIF(I2747,'ObjProd (2)'!$C$25,"y")*12+DATEDIF(I2747,'ObjProd (2)'!$C$25,"ym")))/7)=0),
   "&lt; 1 sem.",
   IF(DATEDIF(I2747,'ObjProd (2)'!$C$25,"y")&gt;0,DATEDIF(I2747,'ObjProd (2)'!$C$25,"y") &amp; " " &amp; IF(DATEDIF(I2747,'ObjProd (2)'!$C$25,"y")=1,"an ","ans "),"") &amp;
   IF(DATEDIF(I2747,'ObjProd (2)'!$C$25,"ym")&gt;0,DATEDIF(I2747,'ObjProd (2)'!$C$25,"ym") &amp; " mois ", "") &amp;
   IF(INT(('ObjProd (2)'!$C$25-EDATE(I2747,DATEDIF(I2747,'ObjProd (2)'!$C$25,"y")*12+DATEDIF(I2747,'ObjProd (2)'!$C$25,"ym")))/7)&gt;0,
      INT(('ObjProd (2)'!$C$25-EDATE(I2747,DATEDIF(I2747,'ObjProd (2)'!$C$25,"y")*12+DATEDIF(I2747,'ObjProd (2)'!$C$25,"ym")))/7) &amp; " sem.",
      "")
)
)</f>
        <v/>
      </c>
      <c r="L2747" s="11" t="str">
        <f t="shared" si="426"/>
        <v/>
      </c>
      <c r="M2747" s="9" t="str">
        <f t="shared" si="422"/>
        <v/>
      </c>
      <c r="N2747" s="9" t="str" cm="1">
        <f t="array" aca="1" ref="N2747" ca="1">LEFT(L2747, IF(ISNUMBER(SUBSTITUTE(_xludf.MID(L2747, 2, 1), ".", ",")), 1, 2))</f>
        <v/>
      </c>
      <c r="O2747" s="19" t="str">
        <f t="shared" ca="1" si="428"/>
        <v/>
      </c>
      <c r="P2747" s="9" t="str">
        <f t="shared" ca="1" si="429"/>
        <v/>
      </c>
      <c r="Q2747" s="9" t="str">
        <f t="shared" ca="1" si="430"/>
        <v/>
      </c>
      <c r="R2747" s="9" t="str">
        <f t="shared" si="423"/>
        <v/>
      </c>
      <c r="S2747" t="str" cm="1">
        <f t="array" ref="S2747">IF(ISBLANK(C2747),"",IFERROR(INDEX(ListeSeries!$A$2:$A$1045, MATCH(1, (DatasScan!G2747=ListeSeries!$B$2:$B$1045) * (DatasScan!H2747&gt;=ListeSeries!$D$2:$D$1045) * (DatasScan!H2747&lt;=ListeSeries!$E$2:$E$1045), 0)), "no match"))</f>
        <v/>
      </c>
      <c r="T2747" s="7" t="str" cm="1">
        <f t="array" ref="T2747">IF(ISBLANK(C2747),"",IFERROR(INDEX(ListeSeries!$C$2:$C$1045, MATCH(1, (DatasScan!G2747=ListeSeries!$B$2:$B$1045) * (DatasScan!H2747&gt;=ListeSeries!$D$2:$D$1045) * (DatasScan!H2747&lt;=ListeSeries!$E$2:$E$1045), 0)), "no match"))</f>
        <v/>
      </c>
      <c r="U2747" s="11" t="str" cm="1">
        <f t="array" ref="U2747">IF(ISBLANK(C2747),"",IFERROR(INDEX(ListeSeries!$F$2:$F$1045, MATCH(1, (DatasScan!G2747=ListeSeries!$B$2:$B$1045) * (DatasScan!H2747&gt;=ListeSeries!$D$2:$D$1045) * (DatasScan!H2747&lt;=ListeSeries!$E$2:$E$1045), 0)), "no match"))</f>
        <v/>
      </c>
    </row>
    <row r="2748" spans="1:21" ht="15" customHeight="1" x14ac:dyDescent="0.25">
      <c r="A2748" s="6" t="str">
        <f t="shared" si="424"/>
        <v/>
      </c>
      <c r="B2748" s="272"/>
      <c r="F2748" s="7" t="str">
        <f t="shared" si="427"/>
        <v/>
      </c>
      <c r="G2748" s="21" t="str">
        <f>IF(ISBLANK(C2748),"",_xlfn.XLOOKUP(_xlfn.XLOOKUP(VALUE(LEFT(C2748,4)),Souches!$B$2:$B$15000,Souches!$E$2:$E$15000),Varietes!$B$2:$B$500,Varietes!$C$2:$C$500))</f>
        <v/>
      </c>
      <c r="H2748" s="19" t="str">
        <f>IF(ISBLANK(C2748),"",_xlfn.XLOOKUP(VALUE(LEFT(C2748,4)),Souches!$B$2:$B$15000,Souches!$D$2:$D$15000))</f>
        <v/>
      </c>
      <c r="I2748" s="10" t="str">
        <f t="shared" si="425"/>
        <v/>
      </c>
      <c r="J2748" s="19" t="str">
        <f>IF(I2748="","",INT(('ObjProd (2)'!$C$25-I2748)/7 * (ABS('ObjProd (2)'!$C$25-I2748)&gt;=7)))</f>
        <v/>
      </c>
      <c r="K2748" s="10" t="str">
        <f>IF(I2748="","",
IF(AND(DATEDIF(I2748,'ObjProd (2)'!$C$25,"y")=0,DATEDIF(I2748,'ObjProd (2)'!$C$25,"ym")=0,
   INT(('ObjProd (2)'!$C$25-EDATE(I2748,DATEDIF(I2748,'ObjProd (2)'!$C$25,"y")*12+DATEDIF(I2748,'ObjProd (2)'!$C$25,"ym")))/7)=0),
   "&lt; 1 sem.",
   IF(DATEDIF(I2748,'ObjProd (2)'!$C$25,"y")&gt;0,DATEDIF(I2748,'ObjProd (2)'!$C$25,"y") &amp; " " &amp; IF(DATEDIF(I2748,'ObjProd (2)'!$C$25,"y")=1,"an ","ans "),"") &amp;
   IF(DATEDIF(I2748,'ObjProd (2)'!$C$25,"ym")&gt;0,DATEDIF(I2748,'ObjProd (2)'!$C$25,"ym") &amp; " mois ", "") &amp;
   IF(INT(('ObjProd (2)'!$C$25-EDATE(I2748,DATEDIF(I2748,'ObjProd (2)'!$C$25,"y")*12+DATEDIF(I2748,'ObjProd (2)'!$C$25,"ym")))/7)&gt;0,
      INT(('ObjProd (2)'!$C$25-EDATE(I2748,DATEDIF(I2748,'ObjProd (2)'!$C$25,"y")*12+DATEDIF(I2748,'ObjProd (2)'!$C$25,"ym")))/7) &amp; " sem.",
      "")
)
)</f>
        <v/>
      </c>
      <c r="L2748" s="11" t="str">
        <f t="shared" si="426"/>
        <v/>
      </c>
      <c r="M2748" s="9" t="str">
        <f t="shared" si="422"/>
        <v/>
      </c>
      <c r="N2748" s="9" t="str" cm="1">
        <f t="array" aca="1" ref="N2748" ca="1">LEFT(L2748, IF(ISNUMBER(SUBSTITUTE(_xludf.MID(L2748, 2, 1), ".", ",")), 1, 2))</f>
        <v/>
      </c>
      <c r="O2748" s="19" t="str">
        <f t="shared" ca="1" si="428"/>
        <v/>
      </c>
      <c r="P2748" s="9" t="str">
        <f t="shared" ca="1" si="429"/>
        <v/>
      </c>
      <c r="Q2748" s="9" t="str">
        <f t="shared" ca="1" si="430"/>
        <v/>
      </c>
      <c r="R2748" s="9" t="str">
        <f t="shared" si="423"/>
        <v/>
      </c>
      <c r="S2748" t="str" cm="1">
        <f t="array" ref="S2748">IF(ISBLANK(C2748),"",IFERROR(INDEX(ListeSeries!$A$2:$A$1045, MATCH(1, (DatasScan!G2748=ListeSeries!$B$2:$B$1045) * (DatasScan!H2748&gt;=ListeSeries!$D$2:$D$1045) * (DatasScan!H2748&lt;=ListeSeries!$E$2:$E$1045), 0)), "no match"))</f>
        <v/>
      </c>
      <c r="T2748" s="7" t="str" cm="1">
        <f t="array" ref="T2748">IF(ISBLANK(C2748),"",IFERROR(INDEX(ListeSeries!$C$2:$C$1045, MATCH(1, (DatasScan!G2748=ListeSeries!$B$2:$B$1045) * (DatasScan!H2748&gt;=ListeSeries!$D$2:$D$1045) * (DatasScan!H2748&lt;=ListeSeries!$E$2:$E$1045), 0)), "no match"))</f>
        <v/>
      </c>
      <c r="U2748" s="11" t="str" cm="1">
        <f t="array" ref="U2748">IF(ISBLANK(C2748),"",IFERROR(INDEX(ListeSeries!$F$2:$F$1045, MATCH(1, (DatasScan!G2748=ListeSeries!$B$2:$B$1045) * (DatasScan!H2748&gt;=ListeSeries!$D$2:$D$1045) * (DatasScan!H2748&lt;=ListeSeries!$E$2:$E$1045), 0)), "no match"))</f>
        <v/>
      </c>
    </row>
    <row r="2749" spans="1:21" ht="15" customHeight="1" x14ac:dyDescent="0.25">
      <c r="A2749" s="6" t="str">
        <f t="shared" si="424"/>
        <v/>
      </c>
      <c r="B2749" s="272"/>
      <c r="F2749" s="7" t="str">
        <f t="shared" si="427"/>
        <v/>
      </c>
      <c r="G2749" s="21" t="str">
        <f>IF(ISBLANK(C2749),"",_xlfn.XLOOKUP(_xlfn.XLOOKUP(VALUE(LEFT(C2749,4)),Souches!$B$2:$B$15000,Souches!$E$2:$E$15000),Varietes!$B$2:$B$500,Varietes!$C$2:$C$500))</f>
        <v/>
      </c>
      <c r="H2749" s="19" t="str">
        <f>IF(ISBLANK(C2749),"",_xlfn.XLOOKUP(VALUE(LEFT(C2749,4)),Souches!$B$2:$B$15000,Souches!$D$2:$D$15000))</f>
        <v/>
      </c>
      <c r="I2749" s="10" t="str">
        <f t="shared" si="425"/>
        <v/>
      </c>
      <c r="J2749" s="19" t="str">
        <f>IF(I2749="","",INT(('ObjProd (2)'!$C$25-I2749)/7 * (ABS('ObjProd (2)'!$C$25-I2749)&gt;=7)))</f>
        <v/>
      </c>
      <c r="K2749" s="10" t="str">
        <f>IF(I2749="","",
IF(AND(DATEDIF(I2749,'ObjProd (2)'!$C$25,"y")=0,DATEDIF(I2749,'ObjProd (2)'!$C$25,"ym")=0,
   INT(('ObjProd (2)'!$C$25-EDATE(I2749,DATEDIF(I2749,'ObjProd (2)'!$C$25,"y")*12+DATEDIF(I2749,'ObjProd (2)'!$C$25,"ym")))/7)=0),
   "&lt; 1 sem.",
   IF(DATEDIF(I2749,'ObjProd (2)'!$C$25,"y")&gt;0,DATEDIF(I2749,'ObjProd (2)'!$C$25,"y") &amp; " " &amp; IF(DATEDIF(I2749,'ObjProd (2)'!$C$25,"y")=1,"an ","ans "),"") &amp;
   IF(DATEDIF(I2749,'ObjProd (2)'!$C$25,"ym")&gt;0,DATEDIF(I2749,'ObjProd (2)'!$C$25,"ym") &amp; " mois ", "") &amp;
   IF(INT(('ObjProd (2)'!$C$25-EDATE(I2749,DATEDIF(I2749,'ObjProd (2)'!$C$25,"y")*12+DATEDIF(I2749,'ObjProd (2)'!$C$25,"ym")))/7)&gt;0,
      INT(('ObjProd (2)'!$C$25-EDATE(I2749,DATEDIF(I2749,'ObjProd (2)'!$C$25,"y")*12+DATEDIF(I2749,'ObjProd (2)'!$C$25,"ym")))/7) &amp; " sem.",
      "")
)
)</f>
        <v/>
      </c>
      <c r="L2749" s="11" t="str">
        <f t="shared" si="426"/>
        <v/>
      </c>
      <c r="M2749" s="9" t="str">
        <f t="shared" si="422"/>
        <v/>
      </c>
      <c r="N2749" s="9" t="str" cm="1">
        <f t="array" aca="1" ref="N2749" ca="1">LEFT(L2749, IF(ISNUMBER(SUBSTITUTE(_xludf.MID(L2749, 2, 1), ".", ",")), 1, 2))</f>
        <v/>
      </c>
      <c r="O2749" s="19" t="str">
        <f t="shared" ca="1" si="428"/>
        <v/>
      </c>
      <c r="P2749" s="9" t="str">
        <f t="shared" ca="1" si="429"/>
        <v/>
      </c>
      <c r="Q2749" s="9" t="str">
        <f t="shared" ca="1" si="430"/>
        <v/>
      </c>
      <c r="R2749" s="9" t="str">
        <f t="shared" si="423"/>
        <v/>
      </c>
      <c r="S2749" t="str" cm="1">
        <f t="array" ref="S2749">IF(ISBLANK(C2749),"",IFERROR(INDEX(ListeSeries!$A$2:$A$1045, MATCH(1, (DatasScan!G2749=ListeSeries!$B$2:$B$1045) * (DatasScan!H2749&gt;=ListeSeries!$D$2:$D$1045) * (DatasScan!H2749&lt;=ListeSeries!$E$2:$E$1045), 0)), "no match"))</f>
        <v/>
      </c>
      <c r="T2749" s="7" t="str" cm="1">
        <f t="array" ref="T2749">IF(ISBLANK(C2749),"",IFERROR(INDEX(ListeSeries!$C$2:$C$1045, MATCH(1, (DatasScan!G2749=ListeSeries!$B$2:$B$1045) * (DatasScan!H2749&gt;=ListeSeries!$D$2:$D$1045) * (DatasScan!H2749&lt;=ListeSeries!$E$2:$E$1045), 0)), "no match"))</f>
        <v/>
      </c>
      <c r="U2749" s="11" t="str" cm="1">
        <f t="array" ref="U2749">IF(ISBLANK(C2749),"",IFERROR(INDEX(ListeSeries!$F$2:$F$1045, MATCH(1, (DatasScan!G2749=ListeSeries!$B$2:$B$1045) * (DatasScan!H2749&gt;=ListeSeries!$D$2:$D$1045) * (DatasScan!H2749&lt;=ListeSeries!$E$2:$E$1045), 0)), "no match"))</f>
        <v/>
      </c>
    </row>
    <row r="2750" spans="1:21" ht="15" customHeight="1" x14ac:dyDescent="0.25">
      <c r="A2750" s="6" t="str">
        <f t="shared" si="424"/>
        <v/>
      </c>
      <c r="B2750" s="272"/>
      <c r="F2750" s="7" t="str">
        <f t="shared" si="427"/>
        <v/>
      </c>
      <c r="G2750" s="21" t="str">
        <f>IF(ISBLANK(C2750),"",_xlfn.XLOOKUP(_xlfn.XLOOKUP(VALUE(LEFT(C2750,4)),Souches!$B$2:$B$15000,Souches!$E$2:$E$15000),Varietes!$B$2:$B$500,Varietes!$C$2:$C$500))</f>
        <v/>
      </c>
      <c r="H2750" s="19" t="str">
        <f>IF(ISBLANK(C2750),"",_xlfn.XLOOKUP(VALUE(LEFT(C2750,4)),Souches!$B$2:$B$15000,Souches!$D$2:$D$15000))</f>
        <v/>
      </c>
      <c r="I2750" s="10" t="str">
        <f t="shared" si="425"/>
        <v/>
      </c>
      <c r="J2750" s="19" t="str">
        <f>IF(I2750="","",INT(('ObjProd (2)'!$C$25-I2750)/7 * (ABS('ObjProd (2)'!$C$25-I2750)&gt;=7)))</f>
        <v/>
      </c>
      <c r="K2750" s="10" t="str">
        <f>IF(I2750="","",
IF(AND(DATEDIF(I2750,'ObjProd (2)'!$C$25,"y")=0,DATEDIF(I2750,'ObjProd (2)'!$C$25,"ym")=0,
   INT(('ObjProd (2)'!$C$25-EDATE(I2750,DATEDIF(I2750,'ObjProd (2)'!$C$25,"y")*12+DATEDIF(I2750,'ObjProd (2)'!$C$25,"ym")))/7)=0),
   "&lt; 1 sem.",
   IF(DATEDIF(I2750,'ObjProd (2)'!$C$25,"y")&gt;0,DATEDIF(I2750,'ObjProd (2)'!$C$25,"y") &amp; " " &amp; IF(DATEDIF(I2750,'ObjProd (2)'!$C$25,"y")=1,"an ","ans "),"") &amp;
   IF(DATEDIF(I2750,'ObjProd (2)'!$C$25,"ym")&gt;0,DATEDIF(I2750,'ObjProd (2)'!$C$25,"ym") &amp; " mois ", "") &amp;
   IF(INT(('ObjProd (2)'!$C$25-EDATE(I2750,DATEDIF(I2750,'ObjProd (2)'!$C$25,"y")*12+DATEDIF(I2750,'ObjProd (2)'!$C$25,"ym")))/7)&gt;0,
      INT(('ObjProd (2)'!$C$25-EDATE(I2750,DATEDIF(I2750,'ObjProd (2)'!$C$25,"y")*12+DATEDIF(I2750,'ObjProd (2)'!$C$25,"ym")))/7) &amp; " sem.",
      "")
)
)</f>
        <v/>
      </c>
      <c r="L2750" s="11" t="str">
        <f t="shared" si="426"/>
        <v/>
      </c>
      <c r="M2750" s="9" t="str">
        <f t="shared" si="422"/>
        <v/>
      </c>
      <c r="N2750" s="9" t="str" cm="1">
        <f t="array" aca="1" ref="N2750" ca="1">LEFT(L2750, IF(ISNUMBER(SUBSTITUTE(_xludf.MID(L2750, 2, 1), ".", ",")), 1, 2))</f>
        <v/>
      </c>
      <c r="O2750" s="19" t="str">
        <f t="shared" ca="1" si="428"/>
        <v/>
      </c>
      <c r="P2750" s="9" t="str">
        <f t="shared" ca="1" si="429"/>
        <v/>
      </c>
      <c r="Q2750" s="9" t="str">
        <f t="shared" ca="1" si="430"/>
        <v/>
      </c>
      <c r="R2750" s="9" t="str">
        <f t="shared" si="423"/>
        <v/>
      </c>
      <c r="S2750" t="str" cm="1">
        <f t="array" ref="S2750">IF(ISBLANK(C2750),"",IFERROR(INDEX(ListeSeries!$A$2:$A$1045, MATCH(1, (DatasScan!G2750=ListeSeries!$B$2:$B$1045) * (DatasScan!H2750&gt;=ListeSeries!$D$2:$D$1045) * (DatasScan!H2750&lt;=ListeSeries!$E$2:$E$1045), 0)), "no match"))</f>
        <v/>
      </c>
      <c r="T2750" s="7" t="str" cm="1">
        <f t="array" ref="T2750">IF(ISBLANK(C2750),"",IFERROR(INDEX(ListeSeries!$C$2:$C$1045, MATCH(1, (DatasScan!G2750=ListeSeries!$B$2:$B$1045) * (DatasScan!H2750&gt;=ListeSeries!$D$2:$D$1045) * (DatasScan!H2750&lt;=ListeSeries!$E$2:$E$1045), 0)), "no match"))</f>
        <v/>
      </c>
      <c r="U2750" s="11" t="str" cm="1">
        <f t="array" ref="U2750">IF(ISBLANK(C2750),"",IFERROR(INDEX(ListeSeries!$F$2:$F$1045, MATCH(1, (DatasScan!G2750=ListeSeries!$B$2:$B$1045) * (DatasScan!H2750&gt;=ListeSeries!$D$2:$D$1045) * (DatasScan!H2750&lt;=ListeSeries!$E$2:$E$1045), 0)), "no match"))</f>
        <v/>
      </c>
    </row>
    <row r="2751" spans="1:21" x14ac:dyDescent="0.25">
      <c r="A2751" s="6" t="str">
        <f t="shared" si="424"/>
        <v/>
      </c>
      <c r="B2751" s="272"/>
      <c r="F2751" s="7" t="str">
        <f t="shared" si="427"/>
        <v/>
      </c>
      <c r="G2751" s="21" t="str">
        <f>IF(ISBLANK(C2751),"",_xlfn.XLOOKUP(_xlfn.XLOOKUP(VALUE(LEFT(C2751,4)),Souches!$B$2:$B$15000,Souches!$E$2:$E$15000),Varietes!$B$2:$B$500,Varietes!$C$2:$C$500))</f>
        <v/>
      </c>
      <c r="H2751" s="19" t="str">
        <f>IF(ISBLANK(C2751),"",_xlfn.XLOOKUP(VALUE(LEFT(C2751,4)),Souches!$B$2:$B$15000,Souches!$D$2:$D$15000))</f>
        <v/>
      </c>
      <c r="I2751" s="10" t="str">
        <f t="shared" si="425"/>
        <v/>
      </c>
      <c r="J2751" s="19" t="str">
        <f>IF(I2751="","",INT(('ObjProd (2)'!$C$25-I2751)/7 * (ABS('ObjProd (2)'!$C$25-I2751)&gt;=7)))</f>
        <v/>
      </c>
      <c r="K2751" s="10" t="str">
        <f>IF(I2751="","",
IF(AND(DATEDIF(I2751,'ObjProd (2)'!$C$25,"y")=0,DATEDIF(I2751,'ObjProd (2)'!$C$25,"ym")=0,
   INT(('ObjProd (2)'!$C$25-EDATE(I2751,DATEDIF(I2751,'ObjProd (2)'!$C$25,"y")*12+DATEDIF(I2751,'ObjProd (2)'!$C$25,"ym")))/7)=0),
   "&lt; 1 sem.",
   IF(DATEDIF(I2751,'ObjProd (2)'!$C$25,"y")&gt;0,DATEDIF(I2751,'ObjProd (2)'!$C$25,"y") &amp; " " &amp; IF(DATEDIF(I2751,'ObjProd (2)'!$C$25,"y")=1,"an ","ans "),"") &amp;
   IF(DATEDIF(I2751,'ObjProd (2)'!$C$25,"ym")&gt;0,DATEDIF(I2751,'ObjProd (2)'!$C$25,"ym") &amp; " mois ", "") &amp;
   IF(INT(('ObjProd (2)'!$C$25-EDATE(I2751,DATEDIF(I2751,'ObjProd (2)'!$C$25,"y")*12+DATEDIF(I2751,'ObjProd (2)'!$C$25,"ym")))/7)&gt;0,
      INT(('ObjProd (2)'!$C$25-EDATE(I2751,DATEDIF(I2751,'ObjProd (2)'!$C$25,"y")*12+DATEDIF(I2751,'ObjProd (2)'!$C$25,"ym")))/7) &amp; " sem.",
      "")
)
)</f>
        <v/>
      </c>
      <c r="L2751" s="11" t="str">
        <f t="shared" si="426"/>
        <v/>
      </c>
      <c r="M2751" s="9" t="str">
        <f t="shared" si="422"/>
        <v/>
      </c>
      <c r="N2751" s="9" t="str" cm="1">
        <f t="array" aca="1" ref="N2751" ca="1">LEFT(L2751, IF(ISNUMBER(SUBSTITUTE(_xludf.MID(L2751, 2, 1), ".", ",")), 1, 2))</f>
        <v/>
      </c>
      <c r="O2751" s="19" t="str">
        <f t="shared" ca="1" si="428"/>
        <v/>
      </c>
      <c r="P2751" s="9" t="str">
        <f t="shared" ca="1" si="429"/>
        <v/>
      </c>
      <c r="Q2751" s="9" t="str">
        <f t="shared" ca="1" si="430"/>
        <v/>
      </c>
      <c r="R2751" s="9" t="str">
        <f t="shared" si="423"/>
        <v/>
      </c>
      <c r="S2751" t="str" cm="1">
        <f t="array" ref="S2751">IF(ISBLANK(C2751),"",IFERROR(INDEX(ListeSeries!$A$2:$A$1045, MATCH(1, (DatasScan!G2751=ListeSeries!$B$2:$B$1045) * (DatasScan!H2751&gt;=ListeSeries!$D$2:$D$1045) * (DatasScan!H2751&lt;=ListeSeries!$E$2:$E$1045), 0)), "no match"))</f>
        <v/>
      </c>
      <c r="T2751" s="7" t="str" cm="1">
        <f t="array" ref="T2751">IF(ISBLANK(C2751),"",IFERROR(INDEX(ListeSeries!$C$2:$C$1045, MATCH(1, (DatasScan!G2751=ListeSeries!$B$2:$B$1045) * (DatasScan!H2751&gt;=ListeSeries!$D$2:$D$1045) * (DatasScan!H2751&lt;=ListeSeries!$E$2:$E$1045), 0)), "no match"))</f>
        <v/>
      </c>
      <c r="U2751" s="11" t="str" cm="1">
        <f t="array" ref="U2751">IF(ISBLANK(C2751),"",IFERROR(INDEX(ListeSeries!$F$2:$F$1045, MATCH(1, (DatasScan!G2751=ListeSeries!$B$2:$B$1045) * (DatasScan!H2751&gt;=ListeSeries!$D$2:$D$1045) * (DatasScan!H2751&lt;=ListeSeries!$E$2:$E$1045), 0)), "no match"))</f>
        <v/>
      </c>
    </row>
    <row r="2752" spans="1:21" x14ac:dyDescent="0.25">
      <c r="A2752" s="6" t="str">
        <f t="shared" si="424"/>
        <v/>
      </c>
      <c r="B2752" s="272"/>
      <c r="F2752" s="7" t="str">
        <f t="shared" si="427"/>
        <v/>
      </c>
      <c r="G2752" s="21" t="str">
        <f>IF(ISBLANK(C2752),"",_xlfn.XLOOKUP(_xlfn.XLOOKUP(VALUE(LEFT(C2752,4)),Souches!$B$2:$B$15000,Souches!$E$2:$E$15000),Varietes!$B$2:$B$500,Varietes!$C$2:$C$500))</f>
        <v/>
      </c>
      <c r="H2752" s="19" t="str">
        <f>IF(ISBLANK(C2752),"",_xlfn.XLOOKUP(VALUE(LEFT(C2752,4)),Souches!$B$2:$B$15000,Souches!$D$2:$D$15000))</f>
        <v/>
      </c>
      <c r="I2752" s="10" t="str">
        <f t="shared" si="425"/>
        <v/>
      </c>
      <c r="J2752" s="19" t="str">
        <f>IF(I2752="","",INT(('ObjProd (2)'!$C$25-I2752)/7 * (ABS('ObjProd (2)'!$C$25-I2752)&gt;=7)))</f>
        <v/>
      </c>
      <c r="K2752" s="10" t="str">
        <f>IF(I2752="","",
IF(AND(DATEDIF(I2752,'ObjProd (2)'!$C$25,"y")=0,DATEDIF(I2752,'ObjProd (2)'!$C$25,"ym")=0,
   INT(('ObjProd (2)'!$C$25-EDATE(I2752,DATEDIF(I2752,'ObjProd (2)'!$C$25,"y")*12+DATEDIF(I2752,'ObjProd (2)'!$C$25,"ym")))/7)=0),
   "&lt; 1 sem.",
   IF(DATEDIF(I2752,'ObjProd (2)'!$C$25,"y")&gt;0,DATEDIF(I2752,'ObjProd (2)'!$C$25,"y") &amp; " " &amp; IF(DATEDIF(I2752,'ObjProd (2)'!$C$25,"y")=1,"an ","ans "),"") &amp;
   IF(DATEDIF(I2752,'ObjProd (2)'!$C$25,"ym")&gt;0,DATEDIF(I2752,'ObjProd (2)'!$C$25,"ym") &amp; " mois ", "") &amp;
   IF(INT(('ObjProd (2)'!$C$25-EDATE(I2752,DATEDIF(I2752,'ObjProd (2)'!$C$25,"y")*12+DATEDIF(I2752,'ObjProd (2)'!$C$25,"ym")))/7)&gt;0,
      INT(('ObjProd (2)'!$C$25-EDATE(I2752,DATEDIF(I2752,'ObjProd (2)'!$C$25,"y")*12+DATEDIF(I2752,'ObjProd (2)'!$C$25,"ym")))/7) &amp; " sem.",
      "")
)
)</f>
        <v/>
      </c>
      <c r="L2752" s="11" t="str">
        <f t="shared" si="426"/>
        <v/>
      </c>
      <c r="M2752" s="9" t="str">
        <f t="shared" ref="M2752:M2815" si="431">IF(OR(D2752&gt;0, E2752&gt;0), D2752*14+E2752,"")</f>
        <v/>
      </c>
      <c r="N2752" s="9" t="str" cm="1">
        <f t="array" aca="1" ref="N2752" ca="1">LEFT(L2752, IF(ISNUMBER(SUBSTITUTE(_xludf.MID(L2752, 2, 1), ".", ",")), 1, 2))</f>
        <v/>
      </c>
      <c r="O2752" s="19" t="str">
        <f t="shared" ca="1" si="428"/>
        <v/>
      </c>
      <c r="P2752" s="9" t="str">
        <f t="shared" ca="1" si="429"/>
        <v/>
      </c>
      <c r="Q2752" s="9" t="str">
        <f t="shared" ca="1" si="430"/>
        <v/>
      </c>
      <c r="R2752" s="9" t="str">
        <f t="shared" ref="R2752:R2815" si="432">IF(ISBLANK(C2752),"",P2752&amp;Q2752)</f>
        <v/>
      </c>
      <c r="S2752" t="str" cm="1">
        <f t="array" ref="S2752">IF(ISBLANK(C2752),"",IFERROR(INDEX(ListeSeries!$A$2:$A$1045, MATCH(1, (DatasScan!G2752=ListeSeries!$B$2:$B$1045) * (DatasScan!H2752&gt;=ListeSeries!$D$2:$D$1045) * (DatasScan!H2752&lt;=ListeSeries!$E$2:$E$1045), 0)), "no match"))</f>
        <v/>
      </c>
      <c r="T2752" s="7" t="str" cm="1">
        <f t="array" ref="T2752">IF(ISBLANK(C2752),"",IFERROR(INDEX(ListeSeries!$C$2:$C$1045, MATCH(1, (DatasScan!G2752=ListeSeries!$B$2:$B$1045) * (DatasScan!H2752&gt;=ListeSeries!$D$2:$D$1045) * (DatasScan!H2752&lt;=ListeSeries!$E$2:$E$1045), 0)), "no match"))</f>
        <v/>
      </c>
      <c r="U2752" s="11" t="str" cm="1">
        <f t="array" ref="U2752">IF(ISBLANK(C2752),"",IFERROR(INDEX(ListeSeries!$F$2:$F$1045, MATCH(1, (DatasScan!G2752=ListeSeries!$B$2:$B$1045) * (DatasScan!H2752&gt;=ListeSeries!$D$2:$D$1045) * (DatasScan!H2752&lt;=ListeSeries!$E$2:$E$1045), 0)), "no match"))</f>
        <v/>
      </c>
    </row>
    <row r="2753" spans="1:21" x14ac:dyDescent="0.25">
      <c r="A2753" s="6" t="str">
        <f t="shared" ref="A2753:A2816" si="433">IF(B2753="CHF","CHF",IF(B2753="CHF 2","CHF hangar",LEFT(B2753,1)))</f>
        <v/>
      </c>
      <c r="B2753" s="272"/>
      <c r="F2753" s="7" t="str">
        <f t="shared" si="427"/>
        <v/>
      </c>
      <c r="G2753" s="21" t="str">
        <f>IF(ISBLANK(C2753),"",_xlfn.XLOOKUP(_xlfn.XLOOKUP(VALUE(LEFT(C2753,4)),Souches!$B$2:$B$15000,Souches!$E$2:$E$15000),Varietes!$B$2:$B$500,Varietes!$C$2:$C$500))</f>
        <v/>
      </c>
      <c r="H2753" s="19" t="str">
        <f>IF(ISBLANK(C2753),"",_xlfn.XLOOKUP(VALUE(LEFT(C2753,4)),Souches!$B$2:$B$15000,Souches!$D$2:$D$15000))</f>
        <v/>
      </c>
      <c r="I2753" s="10" t="str">
        <f t="shared" si="425"/>
        <v/>
      </c>
      <c r="J2753" s="19" t="str">
        <f>IF(I2753="","",INT(('ObjProd (2)'!$C$25-I2753)/7 * (ABS('ObjProd (2)'!$C$25-I2753)&gt;=7)))</f>
        <v/>
      </c>
      <c r="K2753" s="10" t="str">
        <f>IF(I2753="","",
IF(AND(DATEDIF(I2753,'ObjProd (2)'!$C$25,"y")=0,DATEDIF(I2753,'ObjProd (2)'!$C$25,"ym")=0,
   INT(('ObjProd (2)'!$C$25-EDATE(I2753,DATEDIF(I2753,'ObjProd (2)'!$C$25,"y")*12+DATEDIF(I2753,'ObjProd (2)'!$C$25,"ym")))/7)=0),
   "&lt; 1 sem.",
   IF(DATEDIF(I2753,'ObjProd (2)'!$C$25,"y")&gt;0,DATEDIF(I2753,'ObjProd (2)'!$C$25,"y") &amp; " " &amp; IF(DATEDIF(I2753,'ObjProd (2)'!$C$25,"y")=1,"an ","ans "),"") &amp;
   IF(DATEDIF(I2753,'ObjProd (2)'!$C$25,"ym")&gt;0,DATEDIF(I2753,'ObjProd (2)'!$C$25,"ym") &amp; " mois ", "") &amp;
   IF(INT(('ObjProd (2)'!$C$25-EDATE(I2753,DATEDIF(I2753,'ObjProd (2)'!$C$25,"y")*12+DATEDIF(I2753,'ObjProd (2)'!$C$25,"ym")))/7)&gt;0,
      INT(('ObjProd (2)'!$C$25-EDATE(I2753,DATEDIF(I2753,'ObjProd (2)'!$C$25,"y")*12+DATEDIF(I2753,'ObjProd (2)'!$C$25,"ym")))/7) &amp; " sem.",
      "")
)
)</f>
        <v/>
      </c>
      <c r="L2753" s="11" t="str">
        <f t="shared" si="426"/>
        <v/>
      </c>
      <c r="M2753" s="9" t="str">
        <f t="shared" si="431"/>
        <v/>
      </c>
      <c r="N2753" s="9" t="str" cm="1">
        <f t="array" aca="1" ref="N2753" ca="1">LEFT(L2753, IF(ISNUMBER(SUBSTITUTE(_xludf.MID(L2753, 2, 1), ".", ",")), 1, 2))</f>
        <v/>
      </c>
      <c r="O2753" s="19" t="str">
        <f t="shared" ca="1" si="428"/>
        <v/>
      </c>
      <c r="P2753" s="9" t="str">
        <f t="shared" ca="1" si="429"/>
        <v/>
      </c>
      <c r="Q2753" s="9" t="str">
        <f t="shared" ca="1" si="430"/>
        <v/>
      </c>
      <c r="R2753" s="9" t="str">
        <f t="shared" si="432"/>
        <v/>
      </c>
      <c r="S2753" t="str" cm="1">
        <f t="array" ref="S2753">IF(ISBLANK(C2753),"",IFERROR(INDEX(ListeSeries!$A$2:$A$1045, MATCH(1, (DatasScan!G2753=ListeSeries!$B$2:$B$1045) * (DatasScan!H2753&gt;=ListeSeries!$D$2:$D$1045) * (DatasScan!H2753&lt;=ListeSeries!$E$2:$E$1045), 0)), "no match"))</f>
        <v/>
      </c>
      <c r="T2753" s="7" t="str" cm="1">
        <f t="array" ref="T2753">IF(ISBLANK(C2753),"",IFERROR(INDEX(ListeSeries!$C$2:$C$1045, MATCH(1, (DatasScan!G2753=ListeSeries!$B$2:$B$1045) * (DatasScan!H2753&gt;=ListeSeries!$D$2:$D$1045) * (DatasScan!H2753&lt;=ListeSeries!$E$2:$E$1045), 0)), "no match"))</f>
        <v/>
      </c>
      <c r="U2753" s="11" t="str" cm="1">
        <f t="array" ref="U2753">IF(ISBLANK(C2753),"",IFERROR(INDEX(ListeSeries!$F$2:$F$1045, MATCH(1, (DatasScan!G2753=ListeSeries!$B$2:$B$1045) * (DatasScan!H2753&gt;=ListeSeries!$D$2:$D$1045) * (DatasScan!H2753&lt;=ListeSeries!$E$2:$E$1045), 0)), "no match"))</f>
        <v/>
      </c>
    </row>
    <row r="2754" spans="1:21" x14ac:dyDescent="0.25">
      <c r="A2754" s="6" t="str">
        <f t="shared" si="433"/>
        <v/>
      </c>
      <c r="B2754" s="272"/>
      <c r="F2754" s="7" t="str">
        <f t="shared" si="427"/>
        <v/>
      </c>
      <c r="G2754" s="21" t="str">
        <f>IF(ISBLANK(C2754),"",_xlfn.XLOOKUP(_xlfn.XLOOKUP(VALUE(LEFT(C2754,4)),Souches!$B$2:$B$15000,Souches!$E$2:$E$15000),Varietes!$B$2:$B$500,Varietes!$C$2:$C$500))</f>
        <v/>
      </c>
      <c r="H2754" s="19" t="str">
        <f>IF(ISBLANK(C2754),"",_xlfn.XLOOKUP(VALUE(LEFT(C2754,4)),Souches!$B$2:$B$15000,Souches!$D$2:$D$15000))</f>
        <v/>
      </c>
      <c r="I2754" s="10" t="str">
        <f t="shared" ref="I2754:I2817" si="434">IF(ISBLANK(C2754),"",DATE(MID(C2754,5,4),MID(C2754,9,2),MID(C2754,11,2)))</f>
        <v/>
      </c>
      <c r="J2754" s="19" t="str">
        <f>IF(I2754="","",INT(('ObjProd (2)'!$C$25-I2754)/7 * (ABS('ObjProd (2)'!$C$25-I2754)&gt;=7)))</f>
        <v/>
      </c>
      <c r="K2754" s="10" t="str">
        <f>IF(I2754="","",
IF(AND(DATEDIF(I2754,'ObjProd (2)'!$C$25,"y")=0,DATEDIF(I2754,'ObjProd (2)'!$C$25,"ym")=0,
   INT(('ObjProd (2)'!$C$25-EDATE(I2754,DATEDIF(I2754,'ObjProd (2)'!$C$25,"y")*12+DATEDIF(I2754,'ObjProd (2)'!$C$25,"ym")))/7)=0),
   "&lt; 1 sem.",
   IF(DATEDIF(I2754,'ObjProd (2)'!$C$25,"y")&gt;0,DATEDIF(I2754,'ObjProd (2)'!$C$25,"y") &amp; " " &amp; IF(DATEDIF(I2754,'ObjProd (2)'!$C$25,"y")=1,"an ","ans "),"") &amp;
   IF(DATEDIF(I2754,'ObjProd (2)'!$C$25,"ym")&gt;0,DATEDIF(I2754,'ObjProd (2)'!$C$25,"ym") &amp; " mois ", "") &amp;
   IF(INT(('ObjProd (2)'!$C$25-EDATE(I2754,DATEDIF(I2754,'ObjProd (2)'!$C$25,"y")*12+DATEDIF(I2754,'ObjProd (2)'!$C$25,"ym")))/7)&gt;0,
      INT(('ObjProd (2)'!$C$25-EDATE(I2754,DATEDIF(I2754,'ObjProd (2)'!$C$25,"y")*12+DATEDIF(I2754,'ObjProd (2)'!$C$25,"ym")))/7) &amp; " sem.",
      "")
)
)</f>
        <v/>
      </c>
      <c r="L2754" s="11" t="str">
        <f t="shared" ref="L2754:L2817" si="435">IF(ISBLANK(C2754),"",MID(C2754,13,4))</f>
        <v/>
      </c>
      <c r="M2754" s="9" t="str">
        <f t="shared" si="431"/>
        <v/>
      </c>
      <c r="N2754" s="9" t="str" cm="1">
        <f t="array" aca="1" ref="N2754" ca="1">LEFT(L2754, IF(ISNUMBER(SUBSTITUTE(_xludf.MID(L2754, 2, 1), ".", ",")), 1, 2))</f>
        <v/>
      </c>
      <c r="O2754" s="19" t="str">
        <f t="shared" ca="1" si="428"/>
        <v/>
      </c>
      <c r="P2754" s="9" t="str">
        <f t="shared" ca="1" si="429"/>
        <v/>
      </c>
      <c r="Q2754" s="9" t="str">
        <f t="shared" ca="1" si="430"/>
        <v/>
      </c>
      <c r="R2754" s="9" t="str">
        <f t="shared" si="432"/>
        <v/>
      </c>
      <c r="S2754" t="str" cm="1">
        <f t="array" ref="S2754">IF(ISBLANK(C2754),"",IFERROR(INDEX(ListeSeries!$A$2:$A$1045, MATCH(1, (DatasScan!G2754=ListeSeries!$B$2:$B$1045) * (DatasScan!H2754&gt;=ListeSeries!$D$2:$D$1045) * (DatasScan!H2754&lt;=ListeSeries!$E$2:$E$1045), 0)), "no match"))</f>
        <v/>
      </c>
      <c r="T2754" s="7" t="str" cm="1">
        <f t="array" ref="T2754">IF(ISBLANK(C2754),"",IFERROR(INDEX(ListeSeries!$C$2:$C$1045, MATCH(1, (DatasScan!G2754=ListeSeries!$B$2:$B$1045) * (DatasScan!H2754&gt;=ListeSeries!$D$2:$D$1045) * (DatasScan!H2754&lt;=ListeSeries!$E$2:$E$1045), 0)), "no match"))</f>
        <v/>
      </c>
      <c r="U2754" s="11" t="str" cm="1">
        <f t="array" ref="U2754">IF(ISBLANK(C2754),"",IFERROR(INDEX(ListeSeries!$F$2:$F$1045, MATCH(1, (DatasScan!G2754=ListeSeries!$B$2:$B$1045) * (DatasScan!H2754&gt;=ListeSeries!$D$2:$D$1045) * (DatasScan!H2754&lt;=ListeSeries!$E$2:$E$1045), 0)), "no match"))</f>
        <v/>
      </c>
    </row>
    <row r="2755" spans="1:21" x14ac:dyDescent="0.25">
      <c r="A2755" s="6" t="str">
        <f t="shared" si="433"/>
        <v/>
      </c>
      <c r="B2755" s="272"/>
      <c r="F2755" s="7" t="str">
        <f t="shared" si="427"/>
        <v/>
      </c>
      <c r="G2755" s="21" t="str">
        <f>IF(ISBLANK(C2755),"",_xlfn.XLOOKUP(_xlfn.XLOOKUP(VALUE(LEFT(C2755,4)),Souches!$B$2:$B$15000,Souches!$E$2:$E$15000),Varietes!$B$2:$B$500,Varietes!$C$2:$C$500))</f>
        <v/>
      </c>
      <c r="H2755" s="19" t="str">
        <f>IF(ISBLANK(C2755),"",_xlfn.XLOOKUP(VALUE(LEFT(C2755,4)),Souches!$B$2:$B$15000,Souches!$D$2:$D$15000))</f>
        <v/>
      </c>
      <c r="I2755" s="10" t="str">
        <f t="shared" si="434"/>
        <v/>
      </c>
      <c r="J2755" s="19" t="str">
        <f>IF(I2755="","",INT(('ObjProd (2)'!$C$25-I2755)/7 * (ABS('ObjProd (2)'!$C$25-I2755)&gt;=7)))</f>
        <v/>
      </c>
      <c r="K2755" s="10" t="str">
        <f>IF(I2755="","",
IF(AND(DATEDIF(I2755,'ObjProd (2)'!$C$25,"y")=0,DATEDIF(I2755,'ObjProd (2)'!$C$25,"ym")=0,
   INT(('ObjProd (2)'!$C$25-EDATE(I2755,DATEDIF(I2755,'ObjProd (2)'!$C$25,"y")*12+DATEDIF(I2755,'ObjProd (2)'!$C$25,"ym")))/7)=0),
   "&lt; 1 sem.",
   IF(DATEDIF(I2755,'ObjProd (2)'!$C$25,"y")&gt;0,DATEDIF(I2755,'ObjProd (2)'!$C$25,"y") &amp; " " &amp; IF(DATEDIF(I2755,'ObjProd (2)'!$C$25,"y")=1,"an ","ans "),"") &amp;
   IF(DATEDIF(I2755,'ObjProd (2)'!$C$25,"ym")&gt;0,DATEDIF(I2755,'ObjProd (2)'!$C$25,"ym") &amp; " mois ", "") &amp;
   IF(INT(('ObjProd (2)'!$C$25-EDATE(I2755,DATEDIF(I2755,'ObjProd (2)'!$C$25,"y")*12+DATEDIF(I2755,'ObjProd (2)'!$C$25,"ym")))/7)&gt;0,
      INT(('ObjProd (2)'!$C$25-EDATE(I2755,DATEDIF(I2755,'ObjProd (2)'!$C$25,"y")*12+DATEDIF(I2755,'ObjProd (2)'!$C$25,"ym")))/7) &amp; " sem.",
      "")
)
)</f>
        <v/>
      </c>
      <c r="L2755" s="11" t="str">
        <f t="shared" si="435"/>
        <v/>
      </c>
      <c r="M2755" s="9" t="str">
        <f t="shared" si="431"/>
        <v/>
      </c>
      <c r="N2755" s="9" t="str" cm="1">
        <f t="array" aca="1" ref="N2755" ca="1">LEFT(L2755, IF(ISNUMBER(SUBSTITUTE(_xludf.MID(L2755, 2, 1), ".", ",")), 1, 2))</f>
        <v/>
      </c>
      <c r="O2755" s="19" t="str">
        <f t="shared" ca="1" si="428"/>
        <v/>
      </c>
      <c r="P2755" s="9" t="str">
        <f t="shared" ca="1" si="429"/>
        <v/>
      </c>
      <c r="Q2755" s="9" t="str">
        <f t="shared" ca="1" si="430"/>
        <v/>
      </c>
      <c r="R2755" s="9" t="str">
        <f t="shared" si="432"/>
        <v/>
      </c>
      <c r="S2755" t="str" cm="1">
        <f t="array" ref="S2755">IF(ISBLANK(C2755),"",IFERROR(INDEX(ListeSeries!$A$2:$A$1045, MATCH(1, (DatasScan!G2755=ListeSeries!$B$2:$B$1045) * (DatasScan!H2755&gt;=ListeSeries!$D$2:$D$1045) * (DatasScan!H2755&lt;=ListeSeries!$E$2:$E$1045), 0)), "no match"))</f>
        <v/>
      </c>
      <c r="T2755" s="7" t="str" cm="1">
        <f t="array" ref="T2755">IF(ISBLANK(C2755),"",IFERROR(INDEX(ListeSeries!$C$2:$C$1045, MATCH(1, (DatasScan!G2755=ListeSeries!$B$2:$B$1045) * (DatasScan!H2755&gt;=ListeSeries!$D$2:$D$1045) * (DatasScan!H2755&lt;=ListeSeries!$E$2:$E$1045), 0)), "no match"))</f>
        <v/>
      </c>
      <c r="U2755" s="11" t="str" cm="1">
        <f t="array" ref="U2755">IF(ISBLANK(C2755),"",IFERROR(INDEX(ListeSeries!$F$2:$F$1045, MATCH(1, (DatasScan!G2755=ListeSeries!$B$2:$B$1045) * (DatasScan!H2755&gt;=ListeSeries!$D$2:$D$1045) * (DatasScan!H2755&lt;=ListeSeries!$E$2:$E$1045), 0)), "no match"))</f>
        <v/>
      </c>
    </row>
    <row r="2756" spans="1:21" x14ac:dyDescent="0.25">
      <c r="A2756" s="6" t="str">
        <f t="shared" si="433"/>
        <v/>
      </c>
      <c r="B2756" s="272"/>
      <c r="F2756" s="7" t="str">
        <f t="shared" si="427"/>
        <v/>
      </c>
      <c r="G2756" s="21" t="str">
        <f>IF(ISBLANK(C2756),"",_xlfn.XLOOKUP(_xlfn.XLOOKUP(VALUE(LEFT(C2756,4)),Souches!$B$2:$B$15000,Souches!$E$2:$E$15000),Varietes!$B$2:$B$500,Varietes!$C$2:$C$500))</f>
        <v/>
      </c>
      <c r="H2756" s="19" t="str">
        <f>IF(ISBLANK(C2756),"",_xlfn.XLOOKUP(VALUE(LEFT(C2756,4)),Souches!$B$2:$B$15000,Souches!$D$2:$D$15000))</f>
        <v/>
      </c>
      <c r="I2756" s="10" t="str">
        <f t="shared" si="434"/>
        <v/>
      </c>
      <c r="J2756" s="19" t="str">
        <f>IF(I2756="","",INT(('ObjProd (2)'!$C$25-I2756)/7 * (ABS('ObjProd (2)'!$C$25-I2756)&gt;=7)))</f>
        <v/>
      </c>
      <c r="K2756" s="10" t="str">
        <f>IF(I2756="","",
IF(AND(DATEDIF(I2756,'ObjProd (2)'!$C$25,"y")=0,DATEDIF(I2756,'ObjProd (2)'!$C$25,"ym")=0,
   INT(('ObjProd (2)'!$C$25-EDATE(I2756,DATEDIF(I2756,'ObjProd (2)'!$C$25,"y")*12+DATEDIF(I2756,'ObjProd (2)'!$C$25,"ym")))/7)=0),
   "&lt; 1 sem.",
   IF(DATEDIF(I2756,'ObjProd (2)'!$C$25,"y")&gt;0,DATEDIF(I2756,'ObjProd (2)'!$C$25,"y") &amp; " " &amp; IF(DATEDIF(I2756,'ObjProd (2)'!$C$25,"y")=1,"an ","ans "),"") &amp;
   IF(DATEDIF(I2756,'ObjProd (2)'!$C$25,"ym")&gt;0,DATEDIF(I2756,'ObjProd (2)'!$C$25,"ym") &amp; " mois ", "") &amp;
   IF(INT(('ObjProd (2)'!$C$25-EDATE(I2756,DATEDIF(I2756,'ObjProd (2)'!$C$25,"y")*12+DATEDIF(I2756,'ObjProd (2)'!$C$25,"ym")))/7)&gt;0,
      INT(('ObjProd (2)'!$C$25-EDATE(I2756,DATEDIF(I2756,'ObjProd (2)'!$C$25,"y")*12+DATEDIF(I2756,'ObjProd (2)'!$C$25,"ym")))/7) &amp; " sem.",
      "")
)
)</f>
        <v/>
      </c>
      <c r="L2756" s="11" t="str">
        <f t="shared" si="435"/>
        <v/>
      </c>
      <c r="M2756" s="9" t="str">
        <f t="shared" si="431"/>
        <v/>
      </c>
      <c r="N2756" s="9" t="str" cm="1">
        <f t="array" aca="1" ref="N2756" ca="1">LEFT(L2756, IF(ISNUMBER(SUBSTITUTE(_xludf.MID(L2756, 2, 1), ".", ",")), 1, 2))</f>
        <v/>
      </c>
      <c r="O2756" s="19" t="str">
        <f t="shared" ca="1" si="428"/>
        <v/>
      </c>
      <c r="P2756" s="9" t="str">
        <f t="shared" ca="1" si="429"/>
        <v/>
      </c>
      <c r="Q2756" s="9" t="str">
        <f t="shared" ca="1" si="430"/>
        <v/>
      </c>
      <c r="R2756" s="9" t="str">
        <f t="shared" si="432"/>
        <v/>
      </c>
      <c r="S2756" t="str" cm="1">
        <f t="array" ref="S2756">IF(ISBLANK(C2756),"",IFERROR(INDEX(ListeSeries!$A$2:$A$1045, MATCH(1, (DatasScan!G2756=ListeSeries!$B$2:$B$1045) * (DatasScan!H2756&gt;=ListeSeries!$D$2:$D$1045) * (DatasScan!H2756&lt;=ListeSeries!$E$2:$E$1045), 0)), "no match"))</f>
        <v/>
      </c>
      <c r="T2756" s="7" t="str" cm="1">
        <f t="array" ref="T2756">IF(ISBLANK(C2756),"",IFERROR(INDEX(ListeSeries!$C$2:$C$1045, MATCH(1, (DatasScan!G2756=ListeSeries!$B$2:$B$1045) * (DatasScan!H2756&gt;=ListeSeries!$D$2:$D$1045) * (DatasScan!H2756&lt;=ListeSeries!$E$2:$E$1045), 0)), "no match"))</f>
        <v/>
      </c>
      <c r="U2756" s="11" t="str" cm="1">
        <f t="array" ref="U2756">IF(ISBLANK(C2756),"",IFERROR(INDEX(ListeSeries!$F$2:$F$1045, MATCH(1, (DatasScan!G2756=ListeSeries!$B$2:$B$1045) * (DatasScan!H2756&gt;=ListeSeries!$D$2:$D$1045) * (DatasScan!H2756&lt;=ListeSeries!$E$2:$E$1045), 0)), "no match"))</f>
        <v/>
      </c>
    </row>
    <row r="2757" spans="1:21" x14ac:dyDescent="0.25">
      <c r="A2757" s="6" t="str">
        <f t="shared" si="433"/>
        <v/>
      </c>
      <c r="B2757" s="272"/>
      <c r="F2757" s="7" t="str">
        <f t="shared" si="427"/>
        <v/>
      </c>
      <c r="G2757" s="21" t="str">
        <f>IF(ISBLANK(C2757),"",_xlfn.XLOOKUP(_xlfn.XLOOKUP(VALUE(LEFT(C2757,4)),Souches!$B$2:$B$15000,Souches!$E$2:$E$15000),Varietes!$B$2:$B$500,Varietes!$C$2:$C$500))</f>
        <v/>
      </c>
      <c r="H2757" s="19" t="str">
        <f>IF(ISBLANK(C2757),"",_xlfn.XLOOKUP(VALUE(LEFT(C2757,4)),Souches!$B$2:$B$15000,Souches!$D$2:$D$15000))</f>
        <v/>
      </c>
      <c r="I2757" s="10" t="str">
        <f t="shared" si="434"/>
        <v/>
      </c>
      <c r="J2757" s="19" t="str">
        <f>IF(I2757="","",INT(('ObjProd (2)'!$C$25-I2757)/7 * (ABS('ObjProd (2)'!$C$25-I2757)&gt;=7)))</f>
        <v/>
      </c>
      <c r="K2757" s="10" t="str">
        <f>IF(I2757="","",
IF(AND(DATEDIF(I2757,'ObjProd (2)'!$C$25,"y")=0,DATEDIF(I2757,'ObjProd (2)'!$C$25,"ym")=0,
   INT(('ObjProd (2)'!$C$25-EDATE(I2757,DATEDIF(I2757,'ObjProd (2)'!$C$25,"y")*12+DATEDIF(I2757,'ObjProd (2)'!$C$25,"ym")))/7)=0),
   "&lt; 1 sem.",
   IF(DATEDIF(I2757,'ObjProd (2)'!$C$25,"y")&gt;0,DATEDIF(I2757,'ObjProd (2)'!$C$25,"y") &amp; " " &amp; IF(DATEDIF(I2757,'ObjProd (2)'!$C$25,"y")=1,"an ","ans "),"") &amp;
   IF(DATEDIF(I2757,'ObjProd (2)'!$C$25,"ym")&gt;0,DATEDIF(I2757,'ObjProd (2)'!$C$25,"ym") &amp; " mois ", "") &amp;
   IF(INT(('ObjProd (2)'!$C$25-EDATE(I2757,DATEDIF(I2757,'ObjProd (2)'!$C$25,"y")*12+DATEDIF(I2757,'ObjProd (2)'!$C$25,"ym")))/7)&gt;0,
      INT(('ObjProd (2)'!$C$25-EDATE(I2757,DATEDIF(I2757,'ObjProd (2)'!$C$25,"y")*12+DATEDIF(I2757,'ObjProd (2)'!$C$25,"ym")))/7) &amp; " sem.",
      "")
)
)</f>
        <v/>
      </c>
      <c r="L2757" s="11" t="str">
        <f t="shared" si="435"/>
        <v/>
      </c>
      <c r="M2757" s="9" t="str">
        <f t="shared" si="431"/>
        <v/>
      </c>
      <c r="N2757" s="9" t="str" cm="1">
        <f t="array" aca="1" ref="N2757" ca="1">LEFT(L2757, IF(ISNUMBER(SUBSTITUTE(_xludf.MID(L2757, 2, 1), ".", ",")), 1, 2))</f>
        <v/>
      </c>
      <c r="O2757" s="19" t="str">
        <f t="shared" ca="1" si="428"/>
        <v/>
      </c>
      <c r="P2757" s="9" t="str">
        <f t="shared" ca="1" si="429"/>
        <v/>
      </c>
      <c r="Q2757" s="9" t="str">
        <f t="shared" ca="1" si="430"/>
        <v/>
      </c>
      <c r="R2757" s="9" t="str">
        <f t="shared" si="432"/>
        <v/>
      </c>
      <c r="S2757" t="str" cm="1">
        <f t="array" ref="S2757">IF(ISBLANK(C2757),"",IFERROR(INDEX(ListeSeries!$A$2:$A$1045, MATCH(1, (DatasScan!G2757=ListeSeries!$B$2:$B$1045) * (DatasScan!H2757&gt;=ListeSeries!$D$2:$D$1045) * (DatasScan!H2757&lt;=ListeSeries!$E$2:$E$1045), 0)), "no match"))</f>
        <v/>
      </c>
      <c r="T2757" s="7" t="str" cm="1">
        <f t="array" ref="T2757">IF(ISBLANK(C2757),"",IFERROR(INDEX(ListeSeries!$C$2:$C$1045, MATCH(1, (DatasScan!G2757=ListeSeries!$B$2:$B$1045) * (DatasScan!H2757&gt;=ListeSeries!$D$2:$D$1045) * (DatasScan!H2757&lt;=ListeSeries!$E$2:$E$1045), 0)), "no match"))</f>
        <v/>
      </c>
      <c r="U2757" s="11" t="str" cm="1">
        <f t="array" ref="U2757">IF(ISBLANK(C2757),"",IFERROR(INDEX(ListeSeries!$F$2:$F$1045, MATCH(1, (DatasScan!G2757=ListeSeries!$B$2:$B$1045) * (DatasScan!H2757&gt;=ListeSeries!$D$2:$D$1045) * (DatasScan!H2757&lt;=ListeSeries!$E$2:$E$1045), 0)), "no match"))</f>
        <v/>
      </c>
    </row>
    <row r="2758" spans="1:21" x14ac:dyDescent="0.25">
      <c r="A2758" s="6" t="str">
        <f t="shared" si="433"/>
        <v/>
      </c>
      <c r="B2758" s="272"/>
      <c r="F2758" s="7" t="str">
        <f t="shared" si="427"/>
        <v/>
      </c>
      <c r="G2758" s="21" t="str">
        <f>IF(ISBLANK(C2758),"",_xlfn.XLOOKUP(_xlfn.XLOOKUP(VALUE(LEFT(C2758,4)),Souches!$B$2:$B$15000,Souches!$E$2:$E$15000),Varietes!$B$2:$B$500,Varietes!$C$2:$C$500))</f>
        <v/>
      </c>
      <c r="H2758" s="19" t="str">
        <f>IF(ISBLANK(C2758),"",_xlfn.XLOOKUP(VALUE(LEFT(C2758,4)),Souches!$B$2:$B$15000,Souches!$D$2:$D$15000))</f>
        <v/>
      </c>
      <c r="I2758" s="10" t="str">
        <f t="shared" si="434"/>
        <v/>
      </c>
      <c r="J2758" s="19" t="str">
        <f>IF(I2758="","",INT(('ObjProd (2)'!$C$25-I2758)/7 * (ABS('ObjProd (2)'!$C$25-I2758)&gt;=7)))</f>
        <v/>
      </c>
      <c r="K2758" s="10" t="str">
        <f>IF(I2758="","",
IF(AND(DATEDIF(I2758,'ObjProd (2)'!$C$25,"y")=0,DATEDIF(I2758,'ObjProd (2)'!$C$25,"ym")=0,
   INT(('ObjProd (2)'!$C$25-EDATE(I2758,DATEDIF(I2758,'ObjProd (2)'!$C$25,"y")*12+DATEDIF(I2758,'ObjProd (2)'!$C$25,"ym")))/7)=0),
   "&lt; 1 sem.",
   IF(DATEDIF(I2758,'ObjProd (2)'!$C$25,"y")&gt;0,DATEDIF(I2758,'ObjProd (2)'!$C$25,"y") &amp; " " &amp; IF(DATEDIF(I2758,'ObjProd (2)'!$C$25,"y")=1,"an ","ans "),"") &amp;
   IF(DATEDIF(I2758,'ObjProd (2)'!$C$25,"ym")&gt;0,DATEDIF(I2758,'ObjProd (2)'!$C$25,"ym") &amp; " mois ", "") &amp;
   IF(INT(('ObjProd (2)'!$C$25-EDATE(I2758,DATEDIF(I2758,'ObjProd (2)'!$C$25,"y")*12+DATEDIF(I2758,'ObjProd (2)'!$C$25,"ym")))/7)&gt;0,
      INT(('ObjProd (2)'!$C$25-EDATE(I2758,DATEDIF(I2758,'ObjProd (2)'!$C$25,"y")*12+DATEDIF(I2758,'ObjProd (2)'!$C$25,"ym")))/7) &amp; " sem.",
      "")
)
)</f>
        <v/>
      </c>
      <c r="L2758" s="11" t="str">
        <f t="shared" si="435"/>
        <v/>
      </c>
      <c r="M2758" s="9" t="str">
        <f t="shared" si="431"/>
        <v/>
      </c>
      <c r="N2758" s="9" t="str" cm="1">
        <f t="array" aca="1" ref="N2758" ca="1">LEFT(L2758, IF(ISNUMBER(SUBSTITUTE(_xludf.MID(L2758, 2, 1), ".", ",")), 1, 2))</f>
        <v/>
      </c>
      <c r="O2758" s="19" t="str">
        <f t="shared" ca="1" si="428"/>
        <v/>
      </c>
      <c r="P2758" s="9" t="str">
        <f t="shared" ca="1" si="429"/>
        <v/>
      </c>
      <c r="Q2758" s="9" t="str">
        <f t="shared" ca="1" si="430"/>
        <v/>
      </c>
      <c r="R2758" s="9" t="str">
        <f t="shared" si="432"/>
        <v/>
      </c>
      <c r="S2758" t="str" cm="1">
        <f t="array" ref="S2758">IF(ISBLANK(C2758),"",IFERROR(INDEX(ListeSeries!$A$2:$A$1045, MATCH(1, (DatasScan!G2758=ListeSeries!$B$2:$B$1045) * (DatasScan!H2758&gt;=ListeSeries!$D$2:$D$1045) * (DatasScan!H2758&lt;=ListeSeries!$E$2:$E$1045), 0)), "no match"))</f>
        <v/>
      </c>
      <c r="T2758" s="7" t="str" cm="1">
        <f t="array" ref="T2758">IF(ISBLANK(C2758),"",IFERROR(INDEX(ListeSeries!$C$2:$C$1045, MATCH(1, (DatasScan!G2758=ListeSeries!$B$2:$B$1045) * (DatasScan!H2758&gt;=ListeSeries!$D$2:$D$1045) * (DatasScan!H2758&lt;=ListeSeries!$E$2:$E$1045), 0)), "no match"))</f>
        <v/>
      </c>
      <c r="U2758" s="11" t="str" cm="1">
        <f t="array" ref="U2758">IF(ISBLANK(C2758),"",IFERROR(INDEX(ListeSeries!$F$2:$F$1045, MATCH(1, (DatasScan!G2758=ListeSeries!$B$2:$B$1045) * (DatasScan!H2758&gt;=ListeSeries!$D$2:$D$1045) * (DatasScan!H2758&lt;=ListeSeries!$E$2:$E$1045), 0)), "no match"))</f>
        <v/>
      </c>
    </row>
    <row r="2759" spans="1:21" x14ac:dyDescent="0.25">
      <c r="A2759" s="6" t="str">
        <f t="shared" si="433"/>
        <v/>
      </c>
      <c r="B2759" s="272"/>
      <c r="F2759" s="7" t="str">
        <f t="shared" si="427"/>
        <v/>
      </c>
      <c r="G2759" s="21" t="str">
        <f>IF(ISBLANK(C2759),"",_xlfn.XLOOKUP(_xlfn.XLOOKUP(VALUE(LEFT(C2759,4)),Souches!$B$2:$B$15000,Souches!$E$2:$E$15000),Varietes!$B$2:$B$500,Varietes!$C$2:$C$500))</f>
        <v/>
      </c>
      <c r="H2759" s="19" t="str">
        <f>IF(ISBLANK(C2759),"",_xlfn.XLOOKUP(VALUE(LEFT(C2759,4)),Souches!$B$2:$B$15000,Souches!$D$2:$D$15000))</f>
        <v/>
      </c>
      <c r="I2759" s="10" t="str">
        <f t="shared" si="434"/>
        <v/>
      </c>
      <c r="J2759" s="19" t="str">
        <f>IF(I2759="","",INT(('ObjProd (2)'!$C$25-I2759)/7 * (ABS('ObjProd (2)'!$C$25-I2759)&gt;=7)))</f>
        <v/>
      </c>
      <c r="K2759" s="10" t="str">
        <f>IF(I2759="","",
IF(AND(DATEDIF(I2759,'ObjProd (2)'!$C$25,"y")=0,DATEDIF(I2759,'ObjProd (2)'!$C$25,"ym")=0,
   INT(('ObjProd (2)'!$C$25-EDATE(I2759,DATEDIF(I2759,'ObjProd (2)'!$C$25,"y")*12+DATEDIF(I2759,'ObjProd (2)'!$C$25,"ym")))/7)=0),
   "&lt; 1 sem.",
   IF(DATEDIF(I2759,'ObjProd (2)'!$C$25,"y")&gt;0,DATEDIF(I2759,'ObjProd (2)'!$C$25,"y") &amp; " " &amp; IF(DATEDIF(I2759,'ObjProd (2)'!$C$25,"y")=1,"an ","ans "),"") &amp;
   IF(DATEDIF(I2759,'ObjProd (2)'!$C$25,"ym")&gt;0,DATEDIF(I2759,'ObjProd (2)'!$C$25,"ym") &amp; " mois ", "") &amp;
   IF(INT(('ObjProd (2)'!$C$25-EDATE(I2759,DATEDIF(I2759,'ObjProd (2)'!$C$25,"y")*12+DATEDIF(I2759,'ObjProd (2)'!$C$25,"ym")))/7)&gt;0,
      INT(('ObjProd (2)'!$C$25-EDATE(I2759,DATEDIF(I2759,'ObjProd (2)'!$C$25,"y")*12+DATEDIF(I2759,'ObjProd (2)'!$C$25,"ym")))/7) &amp; " sem.",
      "")
)
)</f>
        <v/>
      </c>
      <c r="L2759" s="11" t="str">
        <f t="shared" si="435"/>
        <v/>
      </c>
      <c r="M2759" s="9" t="str">
        <f t="shared" si="431"/>
        <v/>
      </c>
      <c r="N2759" s="9" t="str" cm="1">
        <f t="array" aca="1" ref="N2759" ca="1">LEFT(L2759, IF(ISNUMBER(SUBSTITUTE(_xludf.MID(L2759, 2, 1), ".", ",")), 1, 2))</f>
        <v/>
      </c>
      <c r="O2759" s="19" t="str">
        <f t="shared" ca="1" si="428"/>
        <v/>
      </c>
      <c r="P2759" s="9" t="str">
        <f t="shared" ca="1" si="429"/>
        <v/>
      </c>
      <c r="Q2759" s="9" t="str">
        <f t="shared" ca="1" si="430"/>
        <v/>
      </c>
      <c r="R2759" s="9" t="str">
        <f t="shared" si="432"/>
        <v/>
      </c>
      <c r="S2759" t="str" cm="1">
        <f t="array" ref="S2759">IF(ISBLANK(C2759),"",IFERROR(INDEX(ListeSeries!$A$2:$A$1045, MATCH(1, (DatasScan!G2759=ListeSeries!$B$2:$B$1045) * (DatasScan!H2759&gt;=ListeSeries!$D$2:$D$1045) * (DatasScan!H2759&lt;=ListeSeries!$E$2:$E$1045), 0)), "no match"))</f>
        <v/>
      </c>
      <c r="T2759" s="7" t="str" cm="1">
        <f t="array" ref="T2759">IF(ISBLANK(C2759),"",IFERROR(INDEX(ListeSeries!$C$2:$C$1045, MATCH(1, (DatasScan!G2759=ListeSeries!$B$2:$B$1045) * (DatasScan!H2759&gt;=ListeSeries!$D$2:$D$1045) * (DatasScan!H2759&lt;=ListeSeries!$E$2:$E$1045), 0)), "no match"))</f>
        <v/>
      </c>
      <c r="U2759" s="11" t="str" cm="1">
        <f t="array" ref="U2759">IF(ISBLANK(C2759),"",IFERROR(INDEX(ListeSeries!$F$2:$F$1045, MATCH(1, (DatasScan!G2759=ListeSeries!$B$2:$B$1045) * (DatasScan!H2759&gt;=ListeSeries!$D$2:$D$1045) * (DatasScan!H2759&lt;=ListeSeries!$E$2:$E$1045), 0)), "no match"))</f>
        <v/>
      </c>
    </row>
    <row r="2760" spans="1:21" x14ac:dyDescent="0.25">
      <c r="A2760" s="6" t="str">
        <f t="shared" si="433"/>
        <v/>
      </c>
      <c r="B2760" s="272"/>
      <c r="F2760" s="7" t="str">
        <f t="shared" si="427"/>
        <v/>
      </c>
      <c r="G2760" s="21" t="str">
        <f>IF(ISBLANK(C2760),"",_xlfn.XLOOKUP(_xlfn.XLOOKUP(VALUE(LEFT(C2760,4)),Souches!$B$2:$B$15000,Souches!$E$2:$E$15000),Varietes!$B$2:$B$500,Varietes!$C$2:$C$500))</f>
        <v/>
      </c>
      <c r="H2760" s="19" t="str">
        <f>IF(ISBLANK(C2760),"",_xlfn.XLOOKUP(VALUE(LEFT(C2760,4)),Souches!$B$2:$B$15000,Souches!$D$2:$D$15000))</f>
        <v/>
      </c>
      <c r="I2760" s="10" t="str">
        <f t="shared" si="434"/>
        <v/>
      </c>
      <c r="J2760" s="19" t="str">
        <f>IF(I2760="","",INT(('ObjProd (2)'!$C$25-I2760)/7 * (ABS('ObjProd (2)'!$C$25-I2760)&gt;=7)))</f>
        <v/>
      </c>
      <c r="K2760" s="10" t="str">
        <f>IF(I2760="","",
IF(AND(DATEDIF(I2760,'ObjProd (2)'!$C$25,"y")=0,DATEDIF(I2760,'ObjProd (2)'!$C$25,"ym")=0,
   INT(('ObjProd (2)'!$C$25-EDATE(I2760,DATEDIF(I2760,'ObjProd (2)'!$C$25,"y")*12+DATEDIF(I2760,'ObjProd (2)'!$C$25,"ym")))/7)=0),
   "&lt; 1 sem.",
   IF(DATEDIF(I2760,'ObjProd (2)'!$C$25,"y")&gt;0,DATEDIF(I2760,'ObjProd (2)'!$C$25,"y") &amp; " " &amp; IF(DATEDIF(I2760,'ObjProd (2)'!$C$25,"y")=1,"an ","ans "),"") &amp;
   IF(DATEDIF(I2760,'ObjProd (2)'!$C$25,"ym")&gt;0,DATEDIF(I2760,'ObjProd (2)'!$C$25,"ym") &amp; " mois ", "") &amp;
   IF(INT(('ObjProd (2)'!$C$25-EDATE(I2760,DATEDIF(I2760,'ObjProd (2)'!$C$25,"y")*12+DATEDIF(I2760,'ObjProd (2)'!$C$25,"ym")))/7)&gt;0,
      INT(('ObjProd (2)'!$C$25-EDATE(I2760,DATEDIF(I2760,'ObjProd (2)'!$C$25,"y")*12+DATEDIF(I2760,'ObjProd (2)'!$C$25,"ym")))/7) &amp; " sem.",
      "")
)
)</f>
        <v/>
      </c>
      <c r="L2760" s="11" t="str">
        <f t="shared" si="435"/>
        <v/>
      </c>
      <c r="M2760" s="9" t="str">
        <f t="shared" si="431"/>
        <v/>
      </c>
      <c r="N2760" s="9" t="str" cm="1">
        <f t="array" aca="1" ref="N2760" ca="1">LEFT(L2760, IF(ISNUMBER(SUBSTITUTE(_xludf.MID(L2760, 2, 1), ".", ",")), 1, 2))</f>
        <v/>
      </c>
      <c r="O2760" s="19" t="str">
        <f t="shared" ca="1" si="428"/>
        <v/>
      </c>
      <c r="P2760" s="9" t="str">
        <f t="shared" ca="1" si="429"/>
        <v/>
      </c>
      <c r="Q2760" s="9" t="str">
        <f t="shared" ca="1" si="430"/>
        <v/>
      </c>
      <c r="R2760" s="9" t="str">
        <f t="shared" si="432"/>
        <v/>
      </c>
      <c r="S2760" t="str" cm="1">
        <f t="array" ref="S2760">IF(ISBLANK(C2760),"",IFERROR(INDEX(ListeSeries!$A$2:$A$1045, MATCH(1, (DatasScan!G2760=ListeSeries!$B$2:$B$1045) * (DatasScan!H2760&gt;=ListeSeries!$D$2:$D$1045) * (DatasScan!H2760&lt;=ListeSeries!$E$2:$E$1045), 0)), "no match"))</f>
        <v/>
      </c>
      <c r="T2760" s="7" t="str" cm="1">
        <f t="array" ref="T2760">IF(ISBLANK(C2760),"",IFERROR(INDEX(ListeSeries!$C$2:$C$1045, MATCH(1, (DatasScan!G2760=ListeSeries!$B$2:$B$1045) * (DatasScan!H2760&gt;=ListeSeries!$D$2:$D$1045) * (DatasScan!H2760&lt;=ListeSeries!$E$2:$E$1045), 0)), "no match"))</f>
        <v/>
      </c>
      <c r="U2760" s="11" t="str" cm="1">
        <f t="array" ref="U2760">IF(ISBLANK(C2760),"",IFERROR(INDEX(ListeSeries!$F$2:$F$1045, MATCH(1, (DatasScan!G2760=ListeSeries!$B$2:$B$1045) * (DatasScan!H2760&gt;=ListeSeries!$D$2:$D$1045) * (DatasScan!H2760&lt;=ListeSeries!$E$2:$E$1045), 0)), "no match"))</f>
        <v/>
      </c>
    </row>
    <row r="2761" spans="1:21" x14ac:dyDescent="0.25">
      <c r="A2761" s="6" t="str">
        <f t="shared" si="433"/>
        <v/>
      </c>
      <c r="B2761" s="272"/>
      <c r="F2761" s="7" t="str">
        <f t="shared" si="427"/>
        <v/>
      </c>
      <c r="G2761" s="21" t="str">
        <f>IF(ISBLANK(C2761),"",_xlfn.XLOOKUP(_xlfn.XLOOKUP(VALUE(LEFT(C2761,4)),Souches!$B$2:$B$15000,Souches!$E$2:$E$15000),Varietes!$B$2:$B$500,Varietes!$C$2:$C$500))</f>
        <v/>
      </c>
      <c r="H2761" s="19" t="str">
        <f>IF(ISBLANK(C2761),"",_xlfn.XLOOKUP(VALUE(LEFT(C2761,4)),Souches!$B$2:$B$15000,Souches!$D$2:$D$15000))</f>
        <v/>
      </c>
      <c r="I2761" s="10" t="str">
        <f t="shared" si="434"/>
        <v/>
      </c>
      <c r="J2761" s="19" t="str">
        <f>IF(I2761="","",INT(('ObjProd (2)'!$C$25-I2761)/7 * (ABS('ObjProd (2)'!$C$25-I2761)&gt;=7)))</f>
        <v/>
      </c>
      <c r="K2761" s="10" t="str">
        <f>IF(I2761="","",
IF(AND(DATEDIF(I2761,'ObjProd (2)'!$C$25,"y")=0,DATEDIF(I2761,'ObjProd (2)'!$C$25,"ym")=0,
   INT(('ObjProd (2)'!$C$25-EDATE(I2761,DATEDIF(I2761,'ObjProd (2)'!$C$25,"y")*12+DATEDIF(I2761,'ObjProd (2)'!$C$25,"ym")))/7)=0),
   "&lt; 1 sem.",
   IF(DATEDIF(I2761,'ObjProd (2)'!$C$25,"y")&gt;0,DATEDIF(I2761,'ObjProd (2)'!$C$25,"y") &amp; " " &amp; IF(DATEDIF(I2761,'ObjProd (2)'!$C$25,"y")=1,"an ","ans "),"") &amp;
   IF(DATEDIF(I2761,'ObjProd (2)'!$C$25,"ym")&gt;0,DATEDIF(I2761,'ObjProd (2)'!$C$25,"ym") &amp; " mois ", "") &amp;
   IF(INT(('ObjProd (2)'!$C$25-EDATE(I2761,DATEDIF(I2761,'ObjProd (2)'!$C$25,"y")*12+DATEDIF(I2761,'ObjProd (2)'!$C$25,"ym")))/7)&gt;0,
      INT(('ObjProd (2)'!$C$25-EDATE(I2761,DATEDIF(I2761,'ObjProd (2)'!$C$25,"y")*12+DATEDIF(I2761,'ObjProd (2)'!$C$25,"ym")))/7) &amp; " sem.",
      "")
)
)</f>
        <v/>
      </c>
      <c r="L2761" s="11" t="str">
        <f t="shared" si="435"/>
        <v/>
      </c>
      <c r="M2761" s="9" t="str">
        <f t="shared" si="431"/>
        <v/>
      </c>
      <c r="N2761" s="9" t="str" cm="1">
        <f t="array" aca="1" ref="N2761" ca="1">LEFT(L2761, IF(ISNUMBER(SUBSTITUTE(_xludf.MID(L2761, 2, 1), ".", ",")), 1, 2))</f>
        <v/>
      </c>
      <c r="O2761" s="19" t="str">
        <f t="shared" ca="1" si="428"/>
        <v/>
      </c>
      <c r="P2761" s="9" t="str">
        <f t="shared" ca="1" si="429"/>
        <v/>
      </c>
      <c r="Q2761" s="9" t="str">
        <f t="shared" ca="1" si="430"/>
        <v/>
      </c>
      <c r="R2761" s="9" t="str">
        <f t="shared" si="432"/>
        <v/>
      </c>
      <c r="S2761" t="str" cm="1">
        <f t="array" ref="S2761">IF(ISBLANK(C2761),"",IFERROR(INDEX(ListeSeries!$A$2:$A$1045, MATCH(1, (DatasScan!G2761=ListeSeries!$B$2:$B$1045) * (DatasScan!H2761&gt;=ListeSeries!$D$2:$D$1045) * (DatasScan!H2761&lt;=ListeSeries!$E$2:$E$1045), 0)), "no match"))</f>
        <v/>
      </c>
      <c r="T2761" s="7" t="str" cm="1">
        <f t="array" ref="T2761">IF(ISBLANK(C2761),"",IFERROR(INDEX(ListeSeries!$C$2:$C$1045, MATCH(1, (DatasScan!G2761=ListeSeries!$B$2:$B$1045) * (DatasScan!H2761&gt;=ListeSeries!$D$2:$D$1045) * (DatasScan!H2761&lt;=ListeSeries!$E$2:$E$1045), 0)), "no match"))</f>
        <v/>
      </c>
      <c r="U2761" s="11" t="str" cm="1">
        <f t="array" ref="U2761">IF(ISBLANK(C2761),"",IFERROR(INDEX(ListeSeries!$F$2:$F$1045, MATCH(1, (DatasScan!G2761=ListeSeries!$B$2:$B$1045) * (DatasScan!H2761&gt;=ListeSeries!$D$2:$D$1045) * (DatasScan!H2761&lt;=ListeSeries!$E$2:$E$1045), 0)), "no match"))</f>
        <v/>
      </c>
    </row>
    <row r="2762" spans="1:21" x14ac:dyDescent="0.25">
      <c r="A2762" s="6" t="str">
        <f t="shared" si="433"/>
        <v/>
      </c>
      <c r="B2762" s="272"/>
      <c r="F2762" s="7" t="str">
        <f t="shared" si="427"/>
        <v/>
      </c>
      <c r="G2762" s="21" t="str">
        <f>IF(ISBLANK(C2762),"",_xlfn.XLOOKUP(_xlfn.XLOOKUP(VALUE(LEFT(C2762,4)),Souches!$B$2:$B$15000,Souches!$E$2:$E$15000),Varietes!$B$2:$B$500,Varietes!$C$2:$C$500))</f>
        <v/>
      </c>
      <c r="H2762" s="19" t="str">
        <f>IF(ISBLANK(C2762),"",_xlfn.XLOOKUP(VALUE(LEFT(C2762,4)),Souches!$B$2:$B$15000,Souches!$D$2:$D$15000))</f>
        <v/>
      </c>
      <c r="I2762" s="10" t="str">
        <f t="shared" si="434"/>
        <v/>
      </c>
      <c r="J2762" s="19" t="str">
        <f>IF(I2762="","",INT(('ObjProd (2)'!$C$25-I2762)/7 * (ABS('ObjProd (2)'!$C$25-I2762)&gt;=7)))</f>
        <v/>
      </c>
      <c r="K2762" s="10" t="str">
        <f>IF(I2762="","",
IF(AND(DATEDIF(I2762,'ObjProd (2)'!$C$25,"y")=0,DATEDIF(I2762,'ObjProd (2)'!$C$25,"ym")=0,
   INT(('ObjProd (2)'!$C$25-EDATE(I2762,DATEDIF(I2762,'ObjProd (2)'!$C$25,"y")*12+DATEDIF(I2762,'ObjProd (2)'!$C$25,"ym")))/7)=0),
   "&lt; 1 sem.",
   IF(DATEDIF(I2762,'ObjProd (2)'!$C$25,"y")&gt;0,DATEDIF(I2762,'ObjProd (2)'!$C$25,"y") &amp; " " &amp; IF(DATEDIF(I2762,'ObjProd (2)'!$C$25,"y")=1,"an ","ans "),"") &amp;
   IF(DATEDIF(I2762,'ObjProd (2)'!$C$25,"ym")&gt;0,DATEDIF(I2762,'ObjProd (2)'!$C$25,"ym") &amp; " mois ", "") &amp;
   IF(INT(('ObjProd (2)'!$C$25-EDATE(I2762,DATEDIF(I2762,'ObjProd (2)'!$C$25,"y")*12+DATEDIF(I2762,'ObjProd (2)'!$C$25,"ym")))/7)&gt;0,
      INT(('ObjProd (2)'!$C$25-EDATE(I2762,DATEDIF(I2762,'ObjProd (2)'!$C$25,"y")*12+DATEDIF(I2762,'ObjProd (2)'!$C$25,"ym")))/7) &amp; " sem.",
      "")
)
)</f>
        <v/>
      </c>
      <c r="L2762" s="11" t="str">
        <f t="shared" si="435"/>
        <v/>
      </c>
      <c r="M2762" s="9" t="str">
        <f t="shared" si="431"/>
        <v/>
      </c>
      <c r="N2762" s="9" t="str" cm="1">
        <f t="array" aca="1" ref="N2762" ca="1">LEFT(L2762, IF(ISNUMBER(SUBSTITUTE(_xludf.MID(L2762, 2, 1), ".", ",")), 1, 2))</f>
        <v/>
      </c>
      <c r="O2762" s="19" t="str">
        <f t="shared" ca="1" si="428"/>
        <v/>
      </c>
      <c r="P2762" s="9" t="str">
        <f t="shared" ca="1" si="429"/>
        <v/>
      </c>
      <c r="Q2762" s="9" t="str">
        <f t="shared" ca="1" si="430"/>
        <v/>
      </c>
      <c r="R2762" s="9" t="str">
        <f t="shared" si="432"/>
        <v/>
      </c>
      <c r="S2762" t="str" cm="1">
        <f t="array" ref="S2762">IF(ISBLANK(C2762),"",IFERROR(INDEX(ListeSeries!$A$2:$A$1045, MATCH(1, (DatasScan!G2762=ListeSeries!$B$2:$B$1045) * (DatasScan!H2762&gt;=ListeSeries!$D$2:$D$1045) * (DatasScan!H2762&lt;=ListeSeries!$E$2:$E$1045), 0)), "no match"))</f>
        <v/>
      </c>
      <c r="T2762" s="7" t="str" cm="1">
        <f t="array" ref="T2762">IF(ISBLANK(C2762),"",IFERROR(INDEX(ListeSeries!$C$2:$C$1045, MATCH(1, (DatasScan!G2762=ListeSeries!$B$2:$B$1045) * (DatasScan!H2762&gt;=ListeSeries!$D$2:$D$1045) * (DatasScan!H2762&lt;=ListeSeries!$E$2:$E$1045), 0)), "no match"))</f>
        <v/>
      </c>
      <c r="U2762" s="11" t="str" cm="1">
        <f t="array" ref="U2762">IF(ISBLANK(C2762),"",IFERROR(INDEX(ListeSeries!$F$2:$F$1045, MATCH(1, (DatasScan!G2762=ListeSeries!$B$2:$B$1045) * (DatasScan!H2762&gt;=ListeSeries!$D$2:$D$1045) * (DatasScan!H2762&lt;=ListeSeries!$E$2:$E$1045), 0)), "no match"))</f>
        <v/>
      </c>
    </row>
    <row r="2763" spans="1:21" x14ac:dyDescent="0.25">
      <c r="A2763" s="6" t="str">
        <f t="shared" si="433"/>
        <v/>
      </c>
      <c r="B2763" s="272"/>
      <c r="F2763" s="7" t="str">
        <f t="shared" si="427"/>
        <v/>
      </c>
      <c r="G2763" s="21" t="str">
        <f>IF(ISBLANK(C2763),"",_xlfn.XLOOKUP(_xlfn.XLOOKUP(VALUE(LEFT(C2763,4)),Souches!$B$2:$B$15000,Souches!$E$2:$E$15000),Varietes!$B$2:$B$500,Varietes!$C$2:$C$500))</f>
        <v/>
      </c>
      <c r="H2763" s="19" t="str">
        <f>IF(ISBLANK(C2763),"",_xlfn.XLOOKUP(VALUE(LEFT(C2763,4)),Souches!$B$2:$B$15000,Souches!$D$2:$D$15000))</f>
        <v/>
      </c>
      <c r="I2763" s="10" t="str">
        <f t="shared" si="434"/>
        <v/>
      </c>
      <c r="J2763" s="19" t="str">
        <f>IF(I2763="","",INT(('ObjProd (2)'!$C$25-I2763)/7 * (ABS('ObjProd (2)'!$C$25-I2763)&gt;=7)))</f>
        <v/>
      </c>
      <c r="K2763" s="10" t="str">
        <f>IF(I2763="","",
IF(AND(DATEDIF(I2763,'ObjProd (2)'!$C$25,"y")=0,DATEDIF(I2763,'ObjProd (2)'!$C$25,"ym")=0,
   INT(('ObjProd (2)'!$C$25-EDATE(I2763,DATEDIF(I2763,'ObjProd (2)'!$C$25,"y")*12+DATEDIF(I2763,'ObjProd (2)'!$C$25,"ym")))/7)=0),
   "&lt; 1 sem.",
   IF(DATEDIF(I2763,'ObjProd (2)'!$C$25,"y")&gt;0,DATEDIF(I2763,'ObjProd (2)'!$C$25,"y") &amp; " " &amp; IF(DATEDIF(I2763,'ObjProd (2)'!$C$25,"y")=1,"an ","ans "),"") &amp;
   IF(DATEDIF(I2763,'ObjProd (2)'!$C$25,"ym")&gt;0,DATEDIF(I2763,'ObjProd (2)'!$C$25,"ym") &amp; " mois ", "") &amp;
   IF(INT(('ObjProd (2)'!$C$25-EDATE(I2763,DATEDIF(I2763,'ObjProd (2)'!$C$25,"y")*12+DATEDIF(I2763,'ObjProd (2)'!$C$25,"ym")))/7)&gt;0,
      INT(('ObjProd (2)'!$C$25-EDATE(I2763,DATEDIF(I2763,'ObjProd (2)'!$C$25,"y")*12+DATEDIF(I2763,'ObjProd (2)'!$C$25,"ym")))/7) &amp; " sem.",
      "")
)
)</f>
        <v/>
      </c>
      <c r="L2763" s="11" t="str">
        <f t="shared" si="435"/>
        <v/>
      </c>
      <c r="M2763" s="9" t="str">
        <f t="shared" si="431"/>
        <v/>
      </c>
      <c r="N2763" s="9" t="str" cm="1">
        <f t="array" aca="1" ref="N2763" ca="1">LEFT(L2763, IF(ISNUMBER(SUBSTITUTE(_xludf.MID(L2763, 2, 1), ".", ",")), 1, 2))</f>
        <v/>
      </c>
      <c r="O2763" s="19" t="str">
        <f t="shared" ca="1" si="428"/>
        <v/>
      </c>
      <c r="P2763" s="9" t="str">
        <f t="shared" ca="1" si="429"/>
        <v/>
      </c>
      <c r="Q2763" s="9" t="str">
        <f t="shared" ca="1" si="430"/>
        <v/>
      </c>
      <c r="R2763" s="9" t="str">
        <f t="shared" si="432"/>
        <v/>
      </c>
      <c r="S2763" t="str" cm="1">
        <f t="array" ref="S2763">IF(ISBLANK(C2763),"",IFERROR(INDEX(ListeSeries!$A$2:$A$1045, MATCH(1, (DatasScan!G2763=ListeSeries!$B$2:$B$1045) * (DatasScan!H2763&gt;=ListeSeries!$D$2:$D$1045) * (DatasScan!H2763&lt;=ListeSeries!$E$2:$E$1045), 0)), "no match"))</f>
        <v/>
      </c>
      <c r="T2763" s="7" t="str" cm="1">
        <f t="array" ref="T2763">IF(ISBLANK(C2763),"",IFERROR(INDEX(ListeSeries!$C$2:$C$1045, MATCH(1, (DatasScan!G2763=ListeSeries!$B$2:$B$1045) * (DatasScan!H2763&gt;=ListeSeries!$D$2:$D$1045) * (DatasScan!H2763&lt;=ListeSeries!$E$2:$E$1045), 0)), "no match"))</f>
        <v/>
      </c>
      <c r="U2763" s="11" t="str" cm="1">
        <f t="array" ref="U2763">IF(ISBLANK(C2763),"",IFERROR(INDEX(ListeSeries!$F$2:$F$1045, MATCH(1, (DatasScan!G2763=ListeSeries!$B$2:$B$1045) * (DatasScan!H2763&gt;=ListeSeries!$D$2:$D$1045) * (DatasScan!H2763&lt;=ListeSeries!$E$2:$E$1045), 0)), "no match"))</f>
        <v/>
      </c>
    </row>
    <row r="2764" spans="1:21" x14ac:dyDescent="0.25">
      <c r="A2764" s="6" t="str">
        <f t="shared" si="433"/>
        <v/>
      </c>
      <c r="B2764" s="272"/>
      <c r="F2764" s="7" t="str">
        <f t="shared" ref="F2764:F2827" si="436">IF(ISBLANK(C2764),"",LEFT(C2764,15))</f>
        <v/>
      </c>
      <c r="G2764" s="21" t="str">
        <f>IF(ISBLANK(C2764),"",_xlfn.XLOOKUP(_xlfn.XLOOKUP(VALUE(LEFT(C2764,4)),Souches!$B$2:$B$15000,Souches!$E$2:$E$15000),Varietes!$B$2:$B$500,Varietes!$C$2:$C$500))</f>
        <v/>
      </c>
      <c r="H2764" s="19" t="str">
        <f>IF(ISBLANK(C2764),"",_xlfn.XLOOKUP(VALUE(LEFT(C2764,4)),Souches!$B$2:$B$15000,Souches!$D$2:$D$15000))</f>
        <v/>
      </c>
      <c r="I2764" s="10" t="str">
        <f t="shared" si="434"/>
        <v/>
      </c>
      <c r="J2764" s="19" t="str">
        <f>IF(I2764="","",INT(('ObjProd (2)'!$C$25-I2764)/7 * (ABS('ObjProd (2)'!$C$25-I2764)&gt;=7)))</f>
        <v/>
      </c>
      <c r="K2764" s="10" t="str">
        <f>IF(I2764="","",
IF(AND(DATEDIF(I2764,'ObjProd (2)'!$C$25,"y")=0,DATEDIF(I2764,'ObjProd (2)'!$C$25,"ym")=0,
   INT(('ObjProd (2)'!$C$25-EDATE(I2764,DATEDIF(I2764,'ObjProd (2)'!$C$25,"y")*12+DATEDIF(I2764,'ObjProd (2)'!$C$25,"ym")))/7)=0),
   "&lt; 1 sem.",
   IF(DATEDIF(I2764,'ObjProd (2)'!$C$25,"y")&gt;0,DATEDIF(I2764,'ObjProd (2)'!$C$25,"y") &amp; " " &amp; IF(DATEDIF(I2764,'ObjProd (2)'!$C$25,"y")=1,"an ","ans "),"") &amp;
   IF(DATEDIF(I2764,'ObjProd (2)'!$C$25,"ym")&gt;0,DATEDIF(I2764,'ObjProd (2)'!$C$25,"ym") &amp; " mois ", "") &amp;
   IF(INT(('ObjProd (2)'!$C$25-EDATE(I2764,DATEDIF(I2764,'ObjProd (2)'!$C$25,"y")*12+DATEDIF(I2764,'ObjProd (2)'!$C$25,"ym")))/7)&gt;0,
      INT(('ObjProd (2)'!$C$25-EDATE(I2764,DATEDIF(I2764,'ObjProd (2)'!$C$25,"y")*12+DATEDIF(I2764,'ObjProd (2)'!$C$25,"ym")))/7) &amp; " sem.",
      "")
)
)</f>
        <v/>
      </c>
      <c r="L2764" s="11" t="str">
        <f t="shared" si="435"/>
        <v/>
      </c>
      <c r="M2764" s="9" t="str">
        <f t="shared" si="431"/>
        <v/>
      </c>
      <c r="N2764" s="9" t="str" cm="1">
        <f t="array" aca="1" ref="N2764" ca="1">LEFT(L2764, IF(ISNUMBER(SUBSTITUTE(_xludf.MID(L2764, 2, 1), ".", ",")), 1, 2))</f>
        <v/>
      </c>
      <c r="O2764" s="19" t="str">
        <f t="shared" ref="O2764:O2827" ca="1" si="437">IF(N2764="", "", _xlfn.NUMBERVALUE(RIGHT(L2764, LEN(L2764)-LEN(N2764))))</f>
        <v/>
      </c>
      <c r="P2764" s="9" t="str">
        <f t="shared" ref="P2764:P2827" ca="1" si="438">IF(N2764="", "",
    IF(N2764="E+", "X",
        IF(OR(LEFT(N2764, 1)="E", N2764="XR", N2764="CS"), "E",
            IF(AND(LEFT(N2764, 1)="R", LEFT(N2764, 2)&lt;&gt;"RG"), "R",
                IF(OR(N2764="MG", N2764="G+"), "BoxE",
                    IF(LEFT(N2764, 1)="i", "i", "X")
                )
            )
        )
    )
)</f>
        <v/>
      </c>
      <c r="Q2764" s="9" t="str">
        <f t="shared" ref="Q2764:Q2827" ca="1" si="439">IF(P2764&lt;&gt;"", IF(P2764="X", IF(AND(O2764&gt;=1, O2764&lt;=12), O2764, IF(O2764&gt;12, "13+", "erreur")), IF(P2764="E", IF(AND(O2764&gt;=1, O2764&lt;=6), O2764, IF(O2764&gt;6, "7+", "erreur")), IF(P2764="R", 0, IF(P2764="I", IF(O2764&lt;=2, "nit° 1-2", IF(O2764&lt;=5, "° 3-4-5", IF(O2764&lt;=8, " préX° 6-7-8", "erreur"))), IF(P2764="BoxE", O2764, ""))))), "")</f>
        <v/>
      </c>
      <c r="R2764" s="9" t="str">
        <f t="shared" si="432"/>
        <v/>
      </c>
      <c r="S2764" t="str" cm="1">
        <f t="array" ref="S2764">IF(ISBLANK(C2764),"",IFERROR(INDEX(ListeSeries!$A$2:$A$1045, MATCH(1, (DatasScan!G2764=ListeSeries!$B$2:$B$1045) * (DatasScan!H2764&gt;=ListeSeries!$D$2:$D$1045) * (DatasScan!H2764&lt;=ListeSeries!$E$2:$E$1045), 0)), "no match"))</f>
        <v/>
      </c>
      <c r="T2764" s="7" t="str" cm="1">
        <f t="array" ref="T2764">IF(ISBLANK(C2764),"",IFERROR(INDEX(ListeSeries!$C$2:$C$1045, MATCH(1, (DatasScan!G2764=ListeSeries!$B$2:$B$1045) * (DatasScan!H2764&gt;=ListeSeries!$D$2:$D$1045) * (DatasScan!H2764&lt;=ListeSeries!$E$2:$E$1045), 0)), "no match"))</f>
        <v/>
      </c>
      <c r="U2764" s="11" t="str" cm="1">
        <f t="array" ref="U2764">IF(ISBLANK(C2764),"",IFERROR(INDEX(ListeSeries!$F$2:$F$1045, MATCH(1, (DatasScan!G2764=ListeSeries!$B$2:$B$1045) * (DatasScan!H2764&gt;=ListeSeries!$D$2:$D$1045) * (DatasScan!H2764&lt;=ListeSeries!$E$2:$E$1045), 0)), "no match"))</f>
        <v/>
      </c>
    </row>
    <row r="2765" spans="1:21" x14ac:dyDescent="0.25">
      <c r="A2765" s="6" t="str">
        <f t="shared" si="433"/>
        <v/>
      </c>
      <c r="B2765" s="272"/>
      <c r="F2765" s="7" t="str">
        <f t="shared" si="436"/>
        <v/>
      </c>
      <c r="G2765" s="21" t="str">
        <f>IF(ISBLANK(C2765),"",_xlfn.XLOOKUP(_xlfn.XLOOKUP(VALUE(LEFT(C2765,4)),Souches!$B$2:$B$15000,Souches!$E$2:$E$15000),Varietes!$B$2:$B$500,Varietes!$C$2:$C$500))</f>
        <v/>
      </c>
      <c r="H2765" s="19" t="str">
        <f>IF(ISBLANK(C2765),"",_xlfn.XLOOKUP(VALUE(LEFT(C2765,4)),Souches!$B$2:$B$15000,Souches!$D$2:$D$15000))</f>
        <v/>
      </c>
      <c r="I2765" s="10" t="str">
        <f t="shared" si="434"/>
        <v/>
      </c>
      <c r="J2765" s="19" t="str">
        <f>IF(I2765="","",INT(('ObjProd (2)'!$C$25-I2765)/7 * (ABS('ObjProd (2)'!$C$25-I2765)&gt;=7)))</f>
        <v/>
      </c>
      <c r="K2765" s="10" t="str">
        <f>IF(I2765="","",
IF(AND(DATEDIF(I2765,'ObjProd (2)'!$C$25,"y")=0,DATEDIF(I2765,'ObjProd (2)'!$C$25,"ym")=0,
   INT(('ObjProd (2)'!$C$25-EDATE(I2765,DATEDIF(I2765,'ObjProd (2)'!$C$25,"y")*12+DATEDIF(I2765,'ObjProd (2)'!$C$25,"ym")))/7)=0),
   "&lt; 1 sem.",
   IF(DATEDIF(I2765,'ObjProd (2)'!$C$25,"y")&gt;0,DATEDIF(I2765,'ObjProd (2)'!$C$25,"y") &amp; " " &amp; IF(DATEDIF(I2765,'ObjProd (2)'!$C$25,"y")=1,"an ","ans "),"") &amp;
   IF(DATEDIF(I2765,'ObjProd (2)'!$C$25,"ym")&gt;0,DATEDIF(I2765,'ObjProd (2)'!$C$25,"ym") &amp; " mois ", "") &amp;
   IF(INT(('ObjProd (2)'!$C$25-EDATE(I2765,DATEDIF(I2765,'ObjProd (2)'!$C$25,"y")*12+DATEDIF(I2765,'ObjProd (2)'!$C$25,"ym")))/7)&gt;0,
      INT(('ObjProd (2)'!$C$25-EDATE(I2765,DATEDIF(I2765,'ObjProd (2)'!$C$25,"y")*12+DATEDIF(I2765,'ObjProd (2)'!$C$25,"ym")))/7) &amp; " sem.",
      "")
)
)</f>
        <v/>
      </c>
      <c r="L2765" s="11" t="str">
        <f t="shared" si="435"/>
        <v/>
      </c>
      <c r="M2765" s="9" t="str">
        <f t="shared" si="431"/>
        <v/>
      </c>
      <c r="N2765" s="9" t="str" cm="1">
        <f t="array" aca="1" ref="N2765" ca="1">LEFT(L2765, IF(ISNUMBER(SUBSTITUTE(_xludf.MID(L2765, 2, 1), ".", ",")), 1, 2))</f>
        <v/>
      </c>
      <c r="O2765" s="19" t="str">
        <f t="shared" ca="1" si="437"/>
        <v/>
      </c>
      <c r="P2765" s="9" t="str">
        <f t="shared" ca="1" si="438"/>
        <v/>
      </c>
      <c r="Q2765" s="9" t="str">
        <f t="shared" ca="1" si="439"/>
        <v/>
      </c>
      <c r="R2765" s="9" t="str">
        <f t="shared" si="432"/>
        <v/>
      </c>
      <c r="S2765" t="str" cm="1">
        <f t="array" ref="S2765">IF(ISBLANK(C2765),"",IFERROR(INDEX(ListeSeries!$A$2:$A$1045, MATCH(1, (DatasScan!G2765=ListeSeries!$B$2:$B$1045) * (DatasScan!H2765&gt;=ListeSeries!$D$2:$D$1045) * (DatasScan!H2765&lt;=ListeSeries!$E$2:$E$1045), 0)), "no match"))</f>
        <v/>
      </c>
      <c r="T2765" s="7" t="str" cm="1">
        <f t="array" ref="T2765">IF(ISBLANK(C2765),"",IFERROR(INDEX(ListeSeries!$C$2:$C$1045, MATCH(1, (DatasScan!G2765=ListeSeries!$B$2:$B$1045) * (DatasScan!H2765&gt;=ListeSeries!$D$2:$D$1045) * (DatasScan!H2765&lt;=ListeSeries!$E$2:$E$1045), 0)), "no match"))</f>
        <v/>
      </c>
      <c r="U2765" s="11" t="str" cm="1">
        <f t="array" ref="U2765">IF(ISBLANK(C2765),"",IFERROR(INDEX(ListeSeries!$F$2:$F$1045, MATCH(1, (DatasScan!G2765=ListeSeries!$B$2:$B$1045) * (DatasScan!H2765&gt;=ListeSeries!$D$2:$D$1045) * (DatasScan!H2765&lt;=ListeSeries!$E$2:$E$1045), 0)), "no match"))</f>
        <v/>
      </c>
    </row>
    <row r="2766" spans="1:21" x14ac:dyDescent="0.25">
      <c r="A2766" s="6" t="str">
        <f t="shared" si="433"/>
        <v/>
      </c>
      <c r="B2766" s="272"/>
      <c r="F2766" s="7" t="str">
        <f t="shared" si="436"/>
        <v/>
      </c>
      <c r="G2766" s="21" t="str">
        <f>IF(ISBLANK(C2766),"",_xlfn.XLOOKUP(_xlfn.XLOOKUP(VALUE(LEFT(C2766,4)),Souches!$B$2:$B$15000,Souches!$E$2:$E$15000),Varietes!$B$2:$B$500,Varietes!$C$2:$C$500))</f>
        <v/>
      </c>
      <c r="H2766" s="19" t="str">
        <f>IF(ISBLANK(C2766),"",_xlfn.XLOOKUP(VALUE(LEFT(C2766,4)),Souches!$B$2:$B$15000,Souches!$D$2:$D$15000))</f>
        <v/>
      </c>
      <c r="I2766" s="10" t="str">
        <f t="shared" si="434"/>
        <v/>
      </c>
      <c r="J2766" s="19" t="str">
        <f>IF(I2766="","",INT(('ObjProd (2)'!$C$25-I2766)/7 * (ABS('ObjProd (2)'!$C$25-I2766)&gt;=7)))</f>
        <v/>
      </c>
      <c r="K2766" s="10" t="str">
        <f>IF(I2766="","",
IF(AND(DATEDIF(I2766,'ObjProd (2)'!$C$25,"y")=0,DATEDIF(I2766,'ObjProd (2)'!$C$25,"ym")=0,
   INT(('ObjProd (2)'!$C$25-EDATE(I2766,DATEDIF(I2766,'ObjProd (2)'!$C$25,"y")*12+DATEDIF(I2766,'ObjProd (2)'!$C$25,"ym")))/7)=0),
   "&lt; 1 sem.",
   IF(DATEDIF(I2766,'ObjProd (2)'!$C$25,"y")&gt;0,DATEDIF(I2766,'ObjProd (2)'!$C$25,"y") &amp; " " &amp; IF(DATEDIF(I2766,'ObjProd (2)'!$C$25,"y")=1,"an ","ans "),"") &amp;
   IF(DATEDIF(I2766,'ObjProd (2)'!$C$25,"ym")&gt;0,DATEDIF(I2766,'ObjProd (2)'!$C$25,"ym") &amp; " mois ", "") &amp;
   IF(INT(('ObjProd (2)'!$C$25-EDATE(I2766,DATEDIF(I2766,'ObjProd (2)'!$C$25,"y")*12+DATEDIF(I2766,'ObjProd (2)'!$C$25,"ym")))/7)&gt;0,
      INT(('ObjProd (2)'!$C$25-EDATE(I2766,DATEDIF(I2766,'ObjProd (2)'!$C$25,"y")*12+DATEDIF(I2766,'ObjProd (2)'!$C$25,"ym")))/7) &amp; " sem.",
      "")
)
)</f>
        <v/>
      </c>
      <c r="L2766" s="11" t="str">
        <f t="shared" si="435"/>
        <v/>
      </c>
      <c r="M2766" s="9" t="str">
        <f t="shared" si="431"/>
        <v/>
      </c>
      <c r="N2766" s="9" t="str" cm="1">
        <f t="array" aca="1" ref="N2766" ca="1">LEFT(L2766, IF(ISNUMBER(SUBSTITUTE(_xludf.MID(L2766, 2, 1), ".", ",")), 1, 2))</f>
        <v/>
      </c>
      <c r="O2766" s="19" t="str">
        <f t="shared" ca="1" si="437"/>
        <v/>
      </c>
      <c r="P2766" s="9" t="str">
        <f t="shared" ca="1" si="438"/>
        <v/>
      </c>
      <c r="Q2766" s="9" t="str">
        <f t="shared" ca="1" si="439"/>
        <v/>
      </c>
      <c r="R2766" s="9" t="str">
        <f t="shared" si="432"/>
        <v/>
      </c>
      <c r="S2766" t="str" cm="1">
        <f t="array" ref="S2766">IF(ISBLANK(C2766),"",IFERROR(INDEX(ListeSeries!$A$2:$A$1045, MATCH(1, (DatasScan!G2766=ListeSeries!$B$2:$B$1045) * (DatasScan!H2766&gt;=ListeSeries!$D$2:$D$1045) * (DatasScan!H2766&lt;=ListeSeries!$E$2:$E$1045), 0)), "no match"))</f>
        <v/>
      </c>
      <c r="T2766" s="7" t="str" cm="1">
        <f t="array" ref="T2766">IF(ISBLANK(C2766),"",IFERROR(INDEX(ListeSeries!$C$2:$C$1045, MATCH(1, (DatasScan!G2766=ListeSeries!$B$2:$B$1045) * (DatasScan!H2766&gt;=ListeSeries!$D$2:$D$1045) * (DatasScan!H2766&lt;=ListeSeries!$E$2:$E$1045), 0)), "no match"))</f>
        <v/>
      </c>
      <c r="U2766" s="11" t="str" cm="1">
        <f t="array" ref="U2766">IF(ISBLANK(C2766),"",IFERROR(INDEX(ListeSeries!$F$2:$F$1045, MATCH(1, (DatasScan!G2766=ListeSeries!$B$2:$B$1045) * (DatasScan!H2766&gt;=ListeSeries!$D$2:$D$1045) * (DatasScan!H2766&lt;=ListeSeries!$E$2:$E$1045), 0)), "no match"))</f>
        <v/>
      </c>
    </row>
    <row r="2767" spans="1:21" x14ac:dyDescent="0.25">
      <c r="A2767" s="6" t="str">
        <f t="shared" si="433"/>
        <v/>
      </c>
      <c r="B2767" s="272"/>
      <c r="F2767" s="7" t="str">
        <f t="shared" si="436"/>
        <v/>
      </c>
      <c r="G2767" s="21" t="str">
        <f>IF(ISBLANK(C2767),"",_xlfn.XLOOKUP(_xlfn.XLOOKUP(VALUE(LEFT(C2767,4)),Souches!$B$2:$B$15000,Souches!$E$2:$E$15000),Varietes!$B$2:$B$500,Varietes!$C$2:$C$500))</f>
        <v/>
      </c>
      <c r="H2767" s="19" t="str">
        <f>IF(ISBLANK(C2767),"",_xlfn.XLOOKUP(VALUE(LEFT(C2767,4)),Souches!$B$2:$B$15000,Souches!$D$2:$D$15000))</f>
        <v/>
      </c>
      <c r="I2767" s="10" t="str">
        <f t="shared" si="434"/>
        <v/>
      </c>
      <c r="J2767" s="19" t="str">
        <f>IF(I2767="","",INT(('ObjProd (2)'!$C$25-I2767)/7 * (ABS('ObjProd (2)'!$C$25-I2767)&gt;=7)))</f>
        <v/>
      </c>
      <c r="K2767" s="10" t="str">
        <f>IF(I2767="","",
IF(AND(DATEDIF(I2767,'ObjProd (2)'!$C$25,"y")=0,DATEDIF(I2767,'ObjProd (2)'!$C$25,"ym")=0,
   INT(('ObjProd (2)'!$C$25-EDATE(I2767,DATEDIF(I2767,'ObjProd (2)'!$C$25,"y")*12+DATEDIF(I2767,'ObjProd (2)'!$C$25,"ym")))/7)=0),
   "&lt; 1 sem.",
   IF(DATEDIF(I2767,'ObjProd (2)'!$C$25,"y")&gt;0,DATEDIF(I2767,'ObjProd (2)'!$C$25,"y") &amp; " " &amp; IF(DATEDIF(I2767,'ObjProd (2)'!$C$25,"y")=1,"an ","ans "),"") &amp;
   IF(DATEDIF(I2767,'ObjProd (2)'!$C$25,"ym")&gt;0,DATEDIF(I2767,'ObjProd (2)'!$C$25,"ym") &amp; " mois ", "") &amp;
   IF(INT(('ObjProd (2)'!$C$25-EDATE(I2767,DATEDIF(I2767,'ObjProd (2)'!$C$25,"y")*12+DATEDIF(I2767,'ObjProd (2)'!$C$25,"ym")))/7)&gt;0,
      INT(('ObjProd (2)'!$C$25-EDATE(I2767,DATEDIF(I2767,'ObjProd (2)'!$C$25,"y")*12+DATEDIF(I2767,'ObjProd (2)'!$C$25,"ym")))/7) &amp; " sem.",
      "")
)
)</f>
        <v/>
      </c>
      <c r="L2767" s="11" t="str">
        <f t="shared" si="435"/>
        <v/>
      </c>
      <c r="M2767" s="9" t="str">
        <f t="shared" si="431"/>
        <v/>
      </c>
      <c r="N2767" s="9" t="str" cm="1">
        <f t="array" aca="1" ref="N2767" ca="1">LEFT(L2767, IF(ISNUMBER(SUBSTITUTE(_xludf.MID(L2767, 2, 1), ".", ",")), 1, 2))</f>
        <v/>
      </c>
      <c r="O2767" s="19" t="str">
        <f t="shared" ca="1" si="437"/>
        <v/>
      </c>
      <c r="P2767" s="9" t="str">
        <f t="shared" ca="1" si="438"/>
        <v/>
      </c>
      <c r="Q2767" s="9" t="str">
        <f t="shared" ca="1" si="439"/>
        <v/>
      </c>
      <c r="R2767" s="9" t="str">
        <f t="shared" si="432"/>
        <v/>
      </c>
      <c r="S2767" t="str" cm="1">
        <f t="array" ref="S2767">IF(ISBLANK(C2767),"",IFERROR(INDEX(ListeSeries!$A$2:$A$1045, MATCH(1, (DatasScan!G2767=ListeSeries!$B$2:$B$1045) * (DatasScan!H2767&gt;=ListeSeries!$D$2:$D$1045) * (DatasScan!H2767&lt;=ListeSeries!$E$2:$E$1045), 0)), "no match"))</f>
        <v/>
      </c>
      <c r="T2767" s="7" t="str" cm="1">
        <f t="array" ref="T2767">IF(ISBLANK(C2767),"",IFERROR(INDEX(ListeSeries!$C$2:$C$1045, MATCH(1, (DatasScan!G2767=ListeSeries!$B$2:$B$1045) * (DatasScan!H2767&gt;=ListeSeries!$D$2:$D$1045) * (DatasScan!H2767&lt;=ListeSeries!$E$2:$E$1045), 0)), "no match"))</f>
        <v/>
      </c>
      <c r="U2767" s="11" t="str" cm="1">
        <f t="array" ref="U2767">IF(ISBLANK(C2767),"",IFERROR(INDEX(ListeSeries!$F$2:$F$1045, MATCH(1, (DatasScan!G2767=ListeSeries!$B$2:$B$1045) * (DatasScan!H2767&gt;=ListeSeries!$D$2:$D$1045) * (DatasScan!H2767&lt;=ListeSeries!$E$2:$E$1045), 0)), "no match"))</f>
        <v/>
      </c>
    </row>
    <row r="2768" spans="1:21" x14ac:dyDescent="0.25">
      <c r="A2768" s="6" t="str">
        <f t="shared" si="433"/>
        <v/>
      </c>
      <c r="B2768" s="272"/>
      <c r="F2768" s="7" t="str">
        <f t="shared" si="436"/>
        <v/>
      </c>
      <c r="G2768" s="21" t="str">
        <f>IF(ISBLANK(C2768),"",_xlfn.XLOOKUP(_xlfn.XLOOKUP(VALUE(LEFT(C2768,4)),Souches!$B$2:$B$15000,Souches!$E$2:$E$15000),Varietes!$B$2:$B$500,Varietes!$C$2:$C$500))</f>
        <v/>
      </c>
      <c r="H2768" s="19" t="str">
        <f>IF(ISBLANK(C2768),"",_xlfn.XLOOKUP(VALUE(LEFT(C2768,4)),Souches!$B$2:$B$15000,Souches!$D$2:$D$15000))</f>
        <v/>
      </c>
      <c r="I2768" s="10" t="str">
        <f t="shared" si="434"/>
        <v/>
      </c>
      <c r="J2768" s="19" t="str">
        <f>IF(I2768="","",INT(('ObjProd (2)'!$C$25-I2768)/7 * (ABS('ObjProd (2)'!$C$25-I2768)&gt;=7)))</f>
        <v/>
      </c>
      <c r="K2768" s="10" t="str">
        <f>IF(I2768="","",
IF(AND(DATEDIF(I2768,'ObjProd (2)'!$C$25,"y")=0,DATEDIF(I2768,'ObjProd (2)'!$C$25,"ym")=0,
   INT(('ObjProd (2)'!$C$25-EDATE(I2768,DATEDIF(I2768,'ObjProd (2)'!$C$25,"y")*12+DATEDIF(I2768,'ObjProd (2)'!$C$25,"ym")))/7)=0),
   "&lt; 1 sem.",
   IF(DATEDIF(I2768,'ObjProd (2)'!$C$25,"y")&gt;0,DATEDIF(I2768,'ObjProd (2)'!$C$25,"y") &amp; " " &amp; IF(DATEDIF(I2768,'ObjProd (2)'!$C$25,"y")=1,"an ","ans "),"") &amp;
   IF(DATEDIF(I2768,'ObjProd (2)'!$C$25,"ym")&gt;0,DATEDIF(I2768,'ObjProd (2)'!$C$25,"ym") &amp; " mois ", "") &amp;
   IF(INT(('ObjProd (2)'!$C$25-EDATE(I2768,DATEDIF(I2768,'ObjProd (2)'!$C$25,"y")*12+DATEDIF(I2768,'ObjProd (2)'!$C$25,"ym")))/7)&gt;0,
      INT(('ObjProd (2)'!$C$25-EDATE(I2768,DATEDIF(I2768,'ObjProd (2)'!$C$25,"y")*12+DATEDIF(I2768,'ObjProd (2)'!$C$25,"ym")))/7) &amp; " sem.",
      "")
)
)</f>
        <v/>
      </c>
      <c r="L2768" s="11" t="str">
        <f t="shared" si="435"/>
        <v/>
      </c>
      <c r="M2768" s="9" t="str">
        <f t="shared" si="431"/>
        <v/>
      </c>
      <c r="N2768" s="9" t="str" cm="1">
        <f t="array" aca="1" ref="N2768" ca="1">LEFT(L2768, IF(ISNUMBER(SUBSTITUTE(_xludf.MID(L2768, 2, 1), ".", ",")), 1, 2))</f>
        <v/>
      </c>
      <c r="O2768" s="19" t="str">
        <f t="shared" ca="1" si="437"/>
        <v/>
      </c>
      <c r="P2768" s="9" t="str">
        <f t="shared" ca="1" si="438"/>
        <v/>
      </c>
      <c r="Q2768" s="9" t="str">
        <f t="shared" ca="1" si="439"/>
        <v/>
      </c>
      <c r="R2768" s="9" t="str">
        <f t="shared" si="432"/>
        <v/>
      </c>
      <c r="S2768" t="str" cm="1">
        <f t="array" ref="S2768">IF(ISBLANK(C2768),"",IFERROR(INDEX(ListeSeries!$A$2:$A$1045, MATCH(1, (DatasScan!G2768=ListeSeries!$B$2:$B$1045) * (DatasScan!H2768&gt;=ListeSeries!$D$2:$D$1045) * (DatasScan!H2768&lt;=ListeSeries!$E$2:$E$1045), 0)), "no match"))</f>
        <v/>
      </c>
      <c r="T2768" s="7" t="str" cm="1">
        <f t="array" ref="T2768">IF(ISBLANK(C2768),"",IFERROR(INDEX(ListeSeries!$C$2:$C$1045, MATCH(1, (DatasScan!G2768=ListeSeries!$B$2:$B$1045) * (DatasScan!H2768&gt;=ListeSeries!$D$2:$D$1045) * (DatasScan!H2768&lt;=ListeSeries!$E$2:$E$1045), 0)), "no match"))</f>
        <v/>
      </c>
      <c r="U2768" s="11" t="str" cm="1">
        <f t="array" ref="U2768">IF(ISBLANK(C2768),"",IFERROR(INDEX(ListeSeries!$F$2:$F$1045, MATCH(1, (DatasScan!G2768=ListeSeries!$B$2:$B$1045) * (DatasScan!H2768&gt;=ListeSeries!$D$2:$D$1045) * (DatasScan!H2768&lt;=ListeSeries!$E$2:$E$1045), 0)), "no match"))</f>
        <v/>
      </c>
    </row>
    <row r="2769" spans="1:21" x14ac:dyDescent="0.25">
      <c r="A2769" s="6" t="str">
        <f t="shared" si="433"/>
        <v/>
      </c>
      <c r="B2769" s="272"/>
      <c r="F2769" s="7" t="str">
        <f t="shared" si="436"/>
        <v/>
      </c>
      <c r="G2769" s="21" t="str">
        <f>IF(ISBLANK(C2769),"",_xlfn.XLOOKUP(_xlfn.XLOOKUP(VALUE(LEFT(C2769,4)),Souches!$B$2:$B$15000,Souches!$E$2:$E$15000),Varietes!$B$2:$B$500,Varietes!$C$2:$C$500))</f>
        <v/>
      </c>
      <c r="H2769" s="19" t="str">
        <f>IF(ISBLANK(C2769),"",_xlfn.XLOOKUP(VALUE(LEFT(C2769,4)),Souches!$B$2:$B$15000,Souches!$D$2:$D$15000))</f>
        <v/>
      </c>
      <c r="I2769" s="10" t="str">
        <f t="shared" si="434"/>
        <v/>
      </c>
      <c r="J2769" s="19" t="str">
        <f>IF(I2769="","",INT(('ObjProd (2)'!$C$25-I2769)/7 * (ABS('ObjProd (2)'!$C$25-I2769)&gt;=7)))</f>
        <v/>
      </c>
      <c r="K2769" s="10" t="str">
        <f>IF(I2769="","",
IF(AND(DATEDIF(I2769,'ObjProd (2)'!$C$25,"y")=0,DATEDIF(I2769,'ObjProd (2)'!$C$25,"ym")=0,
   INT(('ObjProd (2)'!$C$25-EDATE(I2769,DATEDIF(I2769,'ObjProd (2)'!$C$25,"y")*12+DATEDIF(I2769,'ObjProd (2)'!$C$25,"ym")))/7)=0),
   "&lt; 1 sem.",
   IF(DATEDIF(I2769,'ObjProd (2)'!$C$25,"y")&gt;0,DATEDIF(I2769,'ObjProd (2)'!$C$25,"y") &amp; " " &amp; IF(DATEDIF(I2769,'ObjProd (2)'!$C$25,"y")=1,"an ","ans "),"") &amp;
   IF(DATEDIF(I2769,'ObjProd (2)'!$C$25,"ym")&gt;0,DATEDIF(I2769,'ObjProd (2)'!$C$25,"ym") &amp; " mois ", "") &amp;
   IF(INT(('ObjProd (2)'!$C$25-EDATE(I2769,DATEDIF(I2769,'ObjProd (2)'!$C$25,"y")*12+DATEDIF(I2769,'ObjProd (2)'!$C$25,"ym")))/7)&gt;0,
      INT(('ObjProd (2)'!$C$25-EDATE(I2769,DATEDIF(I2769,'ObjProd (2)'!$C$25,"y")*12+DATEDIF(I2769,'ObjProd (2)'!$C$25,"ym")))/7) &amp; " sem.",
      "")
)
)</f>
        <v/>
      </c>
      <c r="L2769" s="11" t="str">
        <f t="shared" si="435"/>
        <v/>
      </c>
      <c r="M2769" s="9" t="str">
        <f t="shared" si="431"/>
        <v/>
      </c>
      <c r="N2769" s="9" t="str" cm="1">
        <f t="array" aca="1" ref="N2769" ca="1">LEFT(L2769, IF(ISNUMBER(SUBSTITUTE(_xludf.MID(L2769, 2, 1), ".", ",")), 1, 2))</f>
        <v/>
      </c>
      <c r="O2769" s="19" t="str">
        <f t="shared" ca="1" si="437"/>
        <v/>
      </c>
      <c r="P2769" s="9" t="str">
        <f t="shared" ca="1" si="438"/>
        <v/>
      </c>
      <c r="Q2769" s="9" t="str">
        <f t="shared" ca="1" si="439"/>
        <v/>
      </c>
      <c r="R2769" s="9" t="str">
        <f t="shared" si="432"/>
        <v/>
      </c>
      <c r="S2769" t="str" cm="1">
        <f t="array" ref="S2769">IF(ISBLANK(C2769),"",IFERROR(INDEX(ListeSeries!$A$2:$A$1045, MATCH(1, (DatasScan!G2769=ListeSeries!$B$2:$B$1045) * (DatasScan!H2769&gt;=ListeSeries!$D$2:$D$1045) * (DatasScan!H2769&lt;=ListeSeries!$E$2:$E$1045), 0)), "no match"))</f>
        <v/>
      </c>
      <c r="T2769" s="7" t="str" cm="1">
        <f t="array" ref="T2769">IF(ISBLANK(C2769),"",IFERROR(INDEX(ListeSeries!$C$2:$C$1045, MATCH(1, (DatasScan!G2769=ListeSeries!$B$2:$B$1045) * (DatasScan!H2769&gt;=ListeSeries!$D$2:$D$1045) * (DatasScan!H2769&lt;=ListeSeries!$E$2:$E$1045), 0)), "no match"))</f>
        <v/>
      </c>
      <c r="U2769" s="11" t="str" cm="1">
        <f t="array" ref="U2769">IF(ISBLANK(C2769),"",IFERROR(INDEX(ListeSeries!$F$2:$F$1045, MATCH(1, (DatasScan!G2769=ListeSeries!$B$2:$B$1045) * (DatasScan!H2769&gt;=ListeSeries!$D$2:$D$1045) * (DatasScan!H2769&lt;=ListeSeries!$E$2:$E$1045), 0)), "no match"))</f>
        <v/>
      </c>
    </row>
    <row r="2770" spans="1:21" x14ac:dyDescent="0.25">
      <c r="A2770" s="6" t="str">
        <f t="shared" si="433"/>
        <v/>
      </c>
      <c r="B2770" s="272"/>
      <c r="F2770" s="7" t="str">
        <f t="shared" si="436"/>
        <v/>
      </c>
      <c r="G2770" s="21" t="str">
        <f>IF(ISBLANK(C2770),"",_xlfn.XLOOKUP(_xlfn.XLOOKUP(VALUE(LEFT(C2770,4)),Souches!$B$2:$B$15000,Souches!$E$2:$E$15000),Varietes!$B$2:$B$500,Varietes!$C$2:$C$500))</f>
        <v/>
      </c>
      <c r="H2770" s="19" t="str">
        <f>IF(ISBLANK(C2770),"",_xlfn.XLOOKUP(VALUE(LEFT(C2770,4)),Souches!$B$2:$B$15000,Souches!$D$2:$D$15000))</f>
        <v/>
      </c>
      <c r="I2770" s="10" t="str">
        <f t="shared" si="434"/>
        <v/>
      </c>
      <c r="J2770" s="19" t="str">
        <f>IF(I2770="","",INT(('ObjProd (2)'!$C$25-I2770)/7 * (ABS('ObjProd (2)'!$C$25-I2770)&gt;=7)))</f>
        <v/>
      </c>
      <c r="K2770" s="10" t="str">
        <f>IF(I2770="","",
IF(AND(DATEDIF(I2770,'ObjProd (2)'!$C$25,"y")=0,DATEDIF(I2770,'ObjProd (2)'!$C$25,"ym")=0,
   INT(('ObjProd (2)'!$C$25-EDATE(I2770,DATEDIF(I2770,'ObjProd (2)'!$C$25,"y")*12+DATEDIF(I2770,'ObjProd (2)'!$C$25,"ym")))/7)=0),
   "&lt; 1 sem.",
   IF(DATEDIF(I2770,'ObjProd (2)'!$C$25,"y")&gt;0,DATEDIF(I2770,'ObjProd (2)'!$C$25,"y") &amp; " " &amp; IF(DATEDIF(I2770,'ObjProd (2)'!$C$25,"y")=1,"an ","ans "),"") &amp;
   IF(DATEDIF(I2770,'ObjProd (2)'!$C$25,"ym")&gt;0,DATEDIF(I2770,'ObjProd (2)'!$C$25,"ym") &amp; " mois ", "") &amp;
   IF(INT(('ObjProd (2)'!$C$25-EDATE(I2770,DATEDIF(I2770,'ObjProd (2)'!$C$25,"y")*12+DATEDIF(I2770,'ObjProd (2)'!$C$25,"ym")))/7)&gt;0,
      INT(('ObjProd (2)'!$C$25-EDATE(I2770,DATEDIF(I2770,'ObjProd (2)'!$C$25,"y")*12+DATEDIF(I2770,'ObjProd (2)'!$C$25,"ym")))/7) &amp; " sem.",
      "")
)
)</f>
        <v/>
      </c>
      <c r="L2770" s="11" t="str">
        <f t="shared" si="435"/>
        <v/>
      </c>
      <c r="M2770" s="9" t="str">
        <f t="shared" si="431"/>
        <v/>
      </c>
      <c r="N2770" s="9" t="str" cm="1">
        <f t="array" aca="1" ref="N2770" ca="1">LEFT(L2770, IF(ISNUMBER(SUBSTITUTE(_xludf.MID(L2770, 2, 1), ".", ",")), 1, 2))</f>
        <v/>
      </c>
      <c r="O2770" s="19" t="str">
        <f t="shared" ca="1" si="437"/>
        <v/>
      </c>
      <c r="P2770" s="9" t="str">
        <f t="shared" ca="1" si="438"/>
        <v/>
      </c>
      <c r="Q2770" s="9" t="str">
        <f t="shared" ca="1" si="439"/>
        <v/>
      </c>
      <c r="R2770" s="9" t="str">
        <f t="shared" si="432"/>
        <v/>
      </c>
      <c r="S2770" t="str" cm="1">
        <f t="array" ref="S2770">IF(ISBLANK(C2770),"",IFERROR(INDEX(ListeSeries!$A$2:$A$1045, MATCH(1, (DatasScan!G2770=ListeSeries!$B$2:$B$1045) * (DatasScan!H2770&gt;=ListeSeries!$D$2:$D$1045) * (DatasScan!H2770&lt;=ListeSeries!$E$2:$E$1045), 0)), "no match"))</f>
        <v/>
      </c>
      <c r="T2770" s="7" t="str" cm="1">
        <f t="array" ref="T2770">IF(ISBLANK(C2770),"",IFERROR(INDEX(ListeSeries!$C$2:$C$1045, MATCH(1, (DatasScan!G2770=ListeSeries!$B$2:$B$1045) * (DatasScan!H2770&gt;=ListeSeries!$D$2:$D$1045) * (DatasScan!H2770&lt;=ListeSeries!$E$2:$E$1045), 0)), "no match"))</f>
        <v/>
      </c>
      <c r="U2770" s="11" t="str" cm="1">
        <f t="array" ref="U2770">IF(ISBLANK(C2770),"",IFERROR(INDEX(ListeSeries!$F$2:$F$1045, MATCH(1, (DatasScan!G2770=ListeSeries!$B$2:$B$1045) * (DatasScan!H2770&gt;=ListeSeries!$D$2:$D$1045) * (DatasScan!H2770&lt;=ListeSeries!$E$2:$E$1045), 0)), "no match"))</f>
        <v/>
      </c>
    </row>
    <row r="2771" spans="1:21" x14ac:dyDescent="0.25">
      <c r="A2771" s="6" t="str">
        <f t="shared" si="433"/>
        <v/>
      </c>
      <c r="B2771" s="272"/>
      <c r="F2771" s="7" t="str">
        <f t="shared" si="436"/>
        <v/>
      </c>
      <c r="G2771" s="21" t="str">
        <f>IF(ISBLANK(C2771),"",_xlfn.XLOOKUP(_xlfn.XLOOKUP(VALUE(LEFT(C2771,4)),Souches!$B$2:$B$15000,Souches!$E$2:$E$15000),Varietes!$B$2:$B$500,Varietes!$C$2:$C$500))</f>
        <v/>
      </c>
      <c r="H2771" s="19" t="str">
        <f>IF(ISBLANK(C2771),"",_xlfn.XLOOKUP(VALUE(LEFT(C2771,4)),Souches!$B$2:$B$15000,Souches!$D$2:$D$15000))</f>
        <v/>
      </c>
      <c r="I2771" s="10" t="str">
        <f t="shared" si="434"/>
        <v/>
      </c>
      <c r="J2771" s="19" t="str">
        <f>IF(I2771="","",INT(('ObjProd (2)'!$C$25-I2771)/7 * (ABS('ObjProd (2)'!$C$25-I2771)&gt;=7)))</f>
        <v/>
      </c>
      <c r="K2771" s="10" t="str">
        <f>IF(I2771="","",
IF(AND(DATEDIF(I2771,'ObjProd (2)'!$C$25,"y")=0,DATEDIF(I2771,'ObjProd (2)'!$C$25,"ym")=0,
   INT(('ObjProd (2)'!$C$25-EDATE(I2771,DATEDIF(I2771,'ObjProd (2)'!$C$25,"y")*12+DATEDIF(I2771,'ObjProd (2)'!$C$25,"ym")))/7)=0),
   "&lt; 1 sem.",
   IF(DATEDIF(I2771,'ObjProd (2)'!$C$25,"y")&gt;0,DATEDIF(I2771,'ObjProd (2)'!$C$25,"y") &amp; " " &amp; IF(DATEDIF(I2771,'ObjProd (2)'!$C$25,"y")=1,"an ","ans "),"") &amp;
   IF(DATEDIF(I2771,'ObjProd (2)'!$C$25,"ym")&gt;0,DATEDIF(I2771,'ObjProd (2)'!$C$25,"ym") &amp; " mois ", "") &amp;
   IF(INT(('ObjProd (2)'!$C$25-EDATE(I2771,DATEDIF(I2771,'ObjProd (2)'!$C$25,"y")*12+DATEDIF(I2771,'ObjProd (2)'!$C$25,"ym")))/7)&gt;0,
      INT(('ObjProd (2)'!$C$25-EDATE(I2771,DATEDIF(I2771,'ObjProd (2)'!$C$25,"y")*12+DATEDIF(I2771,'ObjProd (2)'!$C$25,"ym")))/7) &amp; " sem.",
      "")
)
)</f>
        <v/>
      </c>
      <c r="L2771" s="11" t="str">
        <f t="shared" si="435"/>
        <v/>
      </c>
      <c r="M2771" s="9" t="str">
        <f t="shared" si="431"/>
        <v/>
      </c>
      <c r="N2771" s="9" t="str" cm="1">
        <f t="array" aca="1" ref="N2771" ca="1">LEFT(L2771, IF(ISNUMBER(SUBSTITUTE(_xludf.MID(L2771, 2, 1), ".", ",")), 1, 2))</f>
        <v/>
      </c>
      <c r="O2771" s="19" t="str">
        <f t="shared" ca="1" si="437"/>
        <v/>
      </c>
      <c r="P2771" s="9" t="str">
        <f t="shared" ca="1" si="438"/>
        <v/>
      </c>
      <c r="Q2771" s="9" t="str">
        <f t="shared" ca="1" si="439"/>
        <v/>
      </c>
      <c r="R2771" s="9" t="str">
        <f t="shared" si="432"/>
        <v/>
      </c>
      <c r="S2771" t="str" cm="1">
        <f t="array" ref="S2771">IF(ISBLANK(C2771),"",IFERROR(INDEX(ListeSeries!$A$2:$A$1045, MATCH(1, (DatasScan!G2771=ListeSeries!$B$2:$B$1045) * (DatasScan!H2771&gt;=ListeSeries!$D$2:$D$1045) * (DatasScan!H2771&lt;=ListeSeries!$E$2:$E$1045), 0)), "no match"))</f>
        <v/>
      </c>
      <c r="T2771" s="7" t="str" cm="1">
        <f t="array" ref="T2771">IF(ISBLANK(C2771),"",IFERROR(INDEX(ListeSeries!$C$2:$C$1045, MATCH(1, (DatasScan!G2771=ListeSeries!$B$2:$B$1045) * (DatasScan!H2771&gt;=ListeSeries!$D$2:$D$1045) * (DatasScan!H2771&lt;=ListeSeries!$E$2:$E$1045), 0)), "no match"))</f>
        <v/>
      </c>
      <c r="U2771" s="11" t="str" cm="1">
        <f t="array" ref="U2771">IF(ISBLANK(C2771),"",IFERROR(INDEX(ListeSeries!$F$2:$F$1045, MATCH(1, (DatasScan!G2771=ListeSeries!$B$2:$B$1045) * (DatasScan!H2771&gt;=ListeSeries!$D$2:$D$1045) * (DatasScan!H2771&lt;=ListeSeries!$E$2:$E$1045), 0)), "no match"))</f>
        <v/>
      </c>
    </row>
    <row r="2772" spans="1:21" x14ac:dyDescent="0.25">
      <c r="A2772" s="6" t="str">
        <f t="shared" si="433"/>
        <v/>
      </c>
      <c r="B2772" s="272"/>
      <c r="F2772" s="7" t="str">
        <f t="shared" si="436"/>
        <v/>
      </c>
      <c r="G2772" s="21" t="str">
        <f>IF(ISBLANK(C2772),"",_xlfn.XLOOKUP(_xlfn.XLOOKUP(VALUE(LEFT(C2772,4)),Souches!$B$2:$B$15000,Souches!$E$2:$E$15000),Varietes!$B$2:$B$500,Varietes!$C$2:$C$500))</f>
        <v/>
      </c>
      <c r="H2772" s="19" t="str">
        <f>IF(ISBLANK(C2772),"",_xlfn.XLOOKUP(VALUE(LEFT(C2772,4)),Souches!$B$2:$B$15000,Souches!$D$2:$D$15000))</f>
        <v/>
      </c>
      <c r="I2772" s="10" t="str">
        <f t="shared" si="434"/>
        <v/>
      </c>
      <c r="J2772" s="19" t="str">
        <f>IF(I2772="","",INT(('ObjProd (2)'!$C$25-I2772)/7 * (ABS('ObjProd (2)'!$C$25-I2772)&gt;=7)))</f>
        <v/>
      </c>
      <c r="K2772" s="10" t="str">
        <f>IF(I2772="","",
IF(AND(DATEDIF(I2772,'ObjProd (2)'!$C$25,"y")=0,DATEDIF(I2772,'ObjProd (2)'!$C$25,"ym")=0,
   INT(('ObjProd (2)'!$C$25-EDATE(I2772,DATEDIF(I2772,'ObjProd (2)'!$C$25,"y")*12+DATEDIF(I2772,'ObjProd (2)'!$C$25,"ym")))/7)=0),
   "&lt; 1 sem.",
   IF(DATEDIF(I2772,'ObjProd (2)'!$C$25,"y")&gt;0,DATEDIF(I2772,'ObjProd (2)'!$C$25,"y") &amp; " " &amp; IF(DATEDIF(I2772,'ObjProd (2)'!$C$25,"y")=1,"an ","ans "),"") &amp;
   IF(DATEDIF(I2772,'ObjProd (2)'!$C$25,"ym")&gt;0,DATEDIF(I2772,'ObjProd (2)'!$C$25,"ym") &amp; " mois ", "") &amp;
   IF(INT(('ObjProd (2)'!$C$25-EDATE(I2772,DATEDIF(I2772,'ObjProd (2)'!$C$25,"y")*12+DATEDIF(I2772,'ObjProd (2)'!$C$25,"ym")))/7)&gt;0,
      INT(('ObjProd (2)'!$C$25-EDATE(I2772,DATEDIF(I2772,'ObjProd (2)'!$C$25,"y")*12+DATEDIF(I2772,'ObjProd (2)'!$C$25,"ym")))/7) &amp; " sem.",
      "")
)
)</f>
        <v/>
      </c>
      <c r="L2772" s="11" t="str">
        <f t="shared" si="435"/>
        <v/>
      </c>
      <c r="M2772" s="9" t="str">
        <f t="shared" si="431"/>
        <v/>
      </c>
      <c r="N2772" s="9" t="str" cm="1">
        <f t="array" aca="1" ref="N2772" ca="1">LEFT(L2772, IF(ISNUMBER(SUBSTITUTE(_xludf.MID(L2772, 2, 1), ".", ",")), 1, 2))</f>
        <v/>
      </c>
      <c r="O2772" s="19" t="str">
        <f t="shared" ca="1" si="437"/>
        <v/>
      </c>
      <c r="P2772" s="9" t="str">
        <f t="shared" ca="1" si="438"/>
        <v/>
      </c>
      <c r="Q2772" s="9" t="str">
        <f t="shared" ca="1" si="439"/>
        <v/>
      </c>
      <c r="R2772" s="9" t="str">
        <f t="shared" si="432"/>
        <v/>
      </c>
      <c r="S2772" t="str" cm="1">
        <f t="array" ref="S2772">IF(ISBLANK(C2772),"",IFERROR(INDEX(ListeSeries!$A$2:$A$1045, MATCH(1, (DatasScan!G2772=ListeSeries!$B$2:$B$1045) * (DatasScan!H2772&gt;=ListeSeries!$D$2:$D$1045) * (DatasScan!H2772&lt;=ListeSeries!$E$2:$E$1045), 0)), "no match"))</f>
        <v/>
      </c>
      <c r="T2772" s="7" t="str" cm="1">
        <f t="array" ref="T2772">IF(ISBLANK(C2772),"",IFERROR(INDEX(ListeSeries!$C$2:$C$1045, MATCH(1, (DatasScan!G2772=ListeSeries!$B$2:$B$1045) * (DatasScan!H2772&gt;=ListeSeries!$D$2:$D$1045) * (DatasScan!H2772&lt;=ListeSeries!$E$2:$E$1045), 0)), "no match"))</f>
        <v/>
      </c>
      <c r="U2772" s="11" t="str" cm="1">
        <f t="array" ref="U2772">IF(ISBLANK(C2772),"",IFERROR(INDEX(ListeSeries!$F$2:$F$1045, MATCH(1, (DatasScan!G2772=ListeSeries!$B$2:$B$1045) * (DatasScan!H2772&gt;=ListeSeries!$D$2:$D$1045) * (DatasScan!H2772&lt;=ListeSeries!$E$2:$E$1045), 0)), "no match"))</f>
        <v/>
      </c>
    </row>
    <row r="2773" spans="1:21" x14ac:dyDescent="0.25">
      <c r="A2773" s="6" t="str">
        <f t="shared" si="433"/>
        <v/>
      </c>
      <c r="B2773" s="272"/>
      <c r="F2773" s="7" t="str">
        <f t="shared" si="436"/>
        <v/>
      </c>
      <c r="G2773" s="21" t="str">
        <f>IF(ISBLANK(C2773),"",_xlfn.XLOOKUP(_xlfn.XLOOKUP(VALUE(LEFT(C2773,4)),Souches!$B$2:$B$15000,Souches!$E$2:$E$15000),Varietes!$B$2:$B$500,Varietes!$C$2:$C$500))</f>
        <v/>
      </c>
      <c r="H2773" s="19" t="str">
        <f>IF(ISBLANK(C2773),"",_xlfn.XLOOKUP(VALUE(LEFT(C2773,4)),Souches!$B$2:$B$15000,Souches!$D$2:$D$15000))</f>
        <v/>
      </c>
      <c r="I2773" s="10" t="str">
        <f t="shared" si="434"/>
        <v/>
      </c>
      <c r="J2773" s="19" t="str">
        <f>IF(I2773="","",INT(('ObjProd (2)'!$C$25-I2773)/7 * (ABS('ObjProd (2)'!$C$25-I2773)&gt;=7)))</f>
        <v/>
      </c>
      <c r="K2773" s="10" t="str">
        <f>IF(I2773="","",
IF(AND(DATEDIF(I2773,'ObjProd (2)'!$C$25,"y")=0,DATEDIF(I2773,'ObjProd (2)'!$C$25,"ym")=0,
   INT(('ObjProd (2)'!$C$25-EDATE(I2773,DATEDIF(I2773,'ObjProd (2)'!$C$25,"y")*12+DATEDIF(I2773,'ObjProd (2)'!$C$25,"ym")))/7)=0),
   "&lt; 1 sem.",
   IF(DATEDIF(I2773,'ObjProd (2)'!$C$25,"y")&gt;0,DATEDIF(I2773,'ObjProd (2)'!$C$25,"y") &amp; " " &amp; IF(DATEDIF(I2773,'ObjProd (2)'!$C$25,"y")=1,"an ","ans "),"") &amp;
   IF(DATEDIF(I2773,'ObjProd (2)'!$C$25,"ym")&gt;0,DATEDIF(I2773,'ObjProd (2)'!$C$25,"ym") &amp; " mois ", "") &amp;
   IF(INT(('ObjProd (2)'!$C$25-EDATE(I2773,DATEDIF(I2773,'ObjProd (2)'!$C$25,"y")*12+DATEDIF(I2773,'ObjProd (2)'!$C$25,"ym")))/7)&gt;0,
      INT(('ObjProd (2)'!$C$25-EDATE(I2773,DATEDIF(I2773,'ObjProd (2)'!$C$25,"y")*12+DATEDIF(I2773,'ObjProd (2)'!$C$25,"ym")))/7) &amp; " sem.",
      "")
)
)</f>
        <v/>
      </c>
      <c r="L2773" s="11" t="str">
        <f t="shared" si="435"/>
        <v/>
      </c>
      <c r="M2773" s="9" t="str">
        <f t="shared" si="431"/>
        <v/>
      </c>
      <c r="N2773" s="9" t="str" cm="1">
        <f t="array" aca="1" ref="N2773" ca="1">LEFT(L2773, IF(ISNUMBER(SUBSTITUTE(_xludf.MID(L2773, 2, 1), ".", ",")), 1, 2))</f>
        <v/>
      </c>
      <c r="O2773" s="19" t="str">
        <f t="shared" ca="1" si="437"/>
        <v/>
      </c>
      <c r="P2773" s="9" t="str">
        <f t="shared" ca="1" si="438"/>
        <v/>
      </c>
      <c r="Q2773" s="9" t="str">
        <f t="shared" ca="1" si="439"/>
        <v/>
      </c>
      <c r="R2773" s="9" t="str">
        <f t="shared" si="432"/>
        <v/>
      </c>
      <c r="S2773" t="str" cm="1">
        <f t="array" ref="S2773">IF(ISBLANK(C2773),"",IFERROR(INDEX(ListeSeries!$A$2:$A$1045, MATCH(1, (DatasScan!G2773=ListeSeries!$B$2:$B$1045) * (DatasScan!H2773&gt;=ListeSeries!$D$2:$D$1045) * (DatasScan!H2773&lt;=ListeSeries!$E$2:$E$1045), 0)), "no match"))</f>
        <v/>
      </c>
      <c r="T2773" s="7" t="str" cm="1">
        <f t="array" ref="T2773">IF(ISBLANK(C2773),"",IFERROR(INDEX(ListeSeries!$C$2:$C$1045, MATCH(1, (DatasScan!G2773=ListeSeries!$B$2:$B$1045) * (DatasScan!H2773&gt;=ListeSeries!$D$2:$D$1045) * (DatasScan!H2773&lt;=ListeSeries!$E$2:$E$1045), 0)), "no match"))</f>
        <v/>
      </c>
      <c r="U2773" s="11" t="str" cm="1">
        <f t="array" ref="U2773">IF(ISBLANK(C2773),"",IFERROR(INDEX(ListeSeries!$F$2:$F$1045, MATCH(1, (DatasScan!G2773=ListeSeries!$B$2:$B$1045) * (DatasScan!H2773&gt;=ListeSeries!$D$2:$D$1045) * (DatasScan!H2773&lt;=ListeSeries!$E$2:$E$1045), 0)), "no match"))</f>
        <v/>
      </c>
    </row>
    <row r="2774" spans="1:21" x14ac:dyDescent="0.25">
      <c r="A2774" s="6" t="str">
        <f t="shared" si="433"/>
        <v/>
      </c>
      <c r="B2774" s="272"/>
      <c r="F2774" s="7" t="str">
        <f t="shared" si="436"/>
        <v/>
      </c>
      <c r="G2774" s="21" t="str">
        <f>IF(ISBLANK(C2774),"",_xlfn.XLOOKUP(_xlfn.XLOOKUP(VALUE(LEFT(C2774,4)),Souches!$B$2:$B$15000,Souches!$E$2:$E$15000),Varietes!$B$2:$B$500,Varietes!$C$2:$C$500))</f>
        <v/>
      </c>
      <c r="H2774" s="19" t="str">
        <f>IF(ISBLANK(C2774),"",_xlfn.XLOOKUP(VALUE(LEFT(C2774,4)),Souches!$B$2:$B$15000,Souches!$D$2:$D$15000))</f>
        <v/>
      </c>
      <c r="I2774" s="10" t="str">
        <f t="shared" si="434"/>
        <v/>
      </c>
      <c r="J2774" s="19" t="str">
        <f>IF(I2774="","",INT(('ObjProd (2)'!$C$25-I2774)/7 * (ABS('ObjProd (2)'!$C$25-I2774)&gt;=7)))</f>
        <v/>
      </c>
      <c r="K2774" s="10" t="str">
        <f>IF(I2774="","",
IF(AND(DATEDIF(I2774,'ObjProd (2)'!$C$25,"y")=0,DATEDIF(I2774,'ObjProd (2)'!$C$25,"ym")=0,
   INT(('ObjProd (2)'!$C$25-EDATE(I2774,DATEDIF(I2774,'ObjProd (2)'!$C$25,"y")*12+DATEDIF(I2774,'ObjProd (2)'!$C$25,"ym")))/7)=0),
   "&lt; 1 sem.",
   IF(DATEDIF(I2774,'ObjProd (2)'!$C$25,"y")&gt;0,DATEDIF(I2774,'ObjProd (2)'!$C$25,"y") &amp; " " &amp; IF(DATEDIF(I2774,'ObjProd (2)'!$C$25,"y")=1,"an ","ans "),"") &amp;
   IF(DATEDIF(I2774,'ObjProd (2)'!$C$25,"ym")&gt;0,DATEDIF(I2774,'ObjProd (2)'!$C$25,"ym") &amp; " mois ", "") &amp;
   IF(INT(('ObjProd (2)'!$C$25-EDATE(I2774,DATEDIF(I2774,'ObjProd (2)'!$C$25,"y")*12+DATEDIF(I2774,'ObjProd (2)'!$C$25,"ym")))/7)&gt;0,
      INT(('ObjProd (2)'!$C$25-EDATE(I2774,DATEDIF(I2774,'ObjProd (2)'!$C$25,"y")*12+DATEDIF(I2774,'ObjProd (2)'!$C$25,"ym")))/7) &amp; " sem.",
      "")
)
)</f>
        <v/>
      </c>
      <c r="L2774" s="11" t="str">
        <f t="shared" si="435"/>
        <v/>
      </c>
      <c r="M2774" s="9" t="str">
        <f t="shared" si="431"/>
        <v/>
      </c>
      <c r="N2774" s="9" t="str" cm="1">
        <f t="array" aca="1" ref="N2774" ca="1">LEFT(L2774, IF(ISNUMBER(SUBSTITUTE(_xludf.MID(L2774, 2, 1), ".", ",")), 1, 2))</f>
        <v/>
      </c>
      <c r="O2774" s="19" t="str">
        <f t="shared" ca="1" si="437"/>
        <v/>
      </c>
      <c r="P2774" s="9" t="str">
        <f t="shared" ca="1" si="438"/>
        <v/>
      </c>
      <c r="Q2774" s="9" t="str">
        <f t="shared" ca="1" si="439"/>
        <v/>
      </c>
      <c r="R2774" s="9" t="str">
        <f t="shared" si="432"/>
        <v/>
      </c>
      <c r="S2774" t="str" cm="1">
        <f t="array" ref="S2774">IF(ISBLANK(C2774),"",IFERROR(INDEX(ListeSeries!$A$2:$A$1045, MATCH(1, (DatasScan!G2774=ListeSeries!$B$2:$B$1045) * (DatasScan!H2774&gt;=ListeSeries!$D$2:$D$1045) * (DatasScan!H2774&lt;=ListeSeries!$E$2:$E$1045), 0)), "no match"))</f>
        <v/>
      </c>
      <c r="T2774" s="7" t="str" cm="1">
        <f t="array" ref="T2774">IF(ISBLANK(C2774),"",IFERROR(INDEX(ListeSeries!$C$2:$C$1045, MATCH(1, (DatasScan!G2774=ListeSeries!$B$2:$B$1045) * (DatasScan!H2774&gt;=ListeSeries!$D$2:$D$1045) * (DatasScan!H2774&lt;=ListeSeries!$E$2:$E$1045), 0)), "no match"))</f>
        <v/>
      </c>
      <c r="U2774" s="11" t="str" cm="1">
        <f t="array" ref="U2774">IF(ISBLANK(C2774),"",IFERROR(INDEX(ListeSeries!$F$2:$F$1045, MATCH(1, (DatasScan!G2774=ListeSeries!$B$2:$B$1045) * (DatasScan!H2774&gt;=ListeSeries!$D$2:$D$1045) * (DatasScan!H2774&lt;=ListeSeries!$E$2:$E$1045), 0)), "no match"))</f>
        <v/>
      </c>
    </row>
    <row r="2775" spans="1:21" x14ac:dyDescent="0.25">
      <c r="A2775" s="6" t="str">
        <f t="shared" si="433"/>
        <v/>
      </c>
      <c r="B2775" s="272"/>
      <c r="F2775" s="7" t="str">
        <f t="shared" si="436"/>
        <v/>
      </c>
      <c r="G2775" s="21" t="str">
        <f>IF(ISBLANK(C2775),"",_xlfn.XLOOKUP(_xlfn.XLOOKUP(VALUE(LEFT(C2775,4)),Souches!$B$2:$B$15000,Souches!$E$2:$E$15000),Varietes!$B$2:$B$500,Varietes!$C$2:$C$500))</f>
        <v/>
      </c>
      <c r="H2775" s="19" t="str">
        <f>IF(ISBLANK(C2775),"",_xlfn.XLOOKUP(VALUE(LEFT(C2775,4)),Souches!$B$2:$B$15000,Souches!$D$2:$D$15000))</f>
        <v/>
      </c>
      <c r="I2775" s="10" t="str">
        <f t="shared" si="434"/>
        <v/>
      </c>
      <c r="J2775" s="19" t="str">
        <f>IF(I2775="","",INT(('ObjProd (2)'!$C$25-I2775)/7 * (ABS('ObjProd (2)'!$C$25-I2775)&gt;=7)))</f>
        <v/>
      </c>
      <c r="K2775" s="10" t="str">
        <f>IF(I2775="","",
IF(AND(DATEDIF(I2775,'ObjProd (2)'!$C$25,"y")=0,DATEDIF(I2775,'ObjProd (2)'!$C$25,"ym")=0,
   INT(('ObjProd (2)'!$C$25-EDATE(I2775,DATEDIF(I2775,'ObjProd (2)'!$C$25,"y")*12+DATEDIF(I2775,'ObjProd (2)'!$C$25,"ym")))/7)=0),
   "&lt; 1 sem.",
   IF(DATEDIF(I2775,'ObjProd (2)'!$C$25,"y")&gt;0,DATEDIF(I2775,'ObjProd (2)'!$C$25,"y") &amp; " " &amp; IF(DATEDIF(I2775,'ObjProd (2)'!$C$25,"y")=1,"an ","ans "),"") &amp;
   IF(DATEDIF(I2775,'ObjProd (2)'!$C$25,"ym")&gt;0,DATEDIF(I2775,'ObjProd (2)'!$C$25,"ym") &amp; " mois ", "") &amp;
   IF(INT(('ObjProd (2)'!$C$25-EDATE(I2775,DATEDIF(I2775,'ObjProd (2)'!$C$25,"y")*12+DATEDIF(I2775,'ObjProd (2)'!$C$25,"ym")))/7)&gt;0,
      INT(('ObjProd (2)'!$C$25-EDATE(I2775,DATEDIF(I2775,'ObjProd (2)'!$C$25,"y")*12+DATEDIF(I2775,'ObjProd (2)'!$C$25,"ym")))/7) &amp; " sem.",
      "")
)
)</f>
        <v/>
      </c>
      <c r="L2775" s="11" t="str">
        <f t="shared" si="435"/>
        <v/>
      </c>
      <c r="M2775" s="9" t="str">
        <f t="shared" si="431"/>
        <v/>
      </c>
      <c r="N2775" s="9" t="str" cm="1">
        <f t="array" aca="1" ref="N2775" ca="1">LEFT(L2775, IF(ISNUMBER(SUBSTITUTE(_xludf.MID(L2775, 2, 1), ".", ",")), 1, 2))</f>
        <v/>
      </c>
      <c r="O2775" s="19" t="str">
        <f t="shared" ca="1" si="437"/>
        <v/>
      </c>
      <c r="P2775" s="9" t="str">
        <f t="shared" ca="1" si="438"/>
        <v/>
      </c>
      <c r="Q2775" s="9" t="str">
        <f t="shared" ca="1" si="439"/>
        <v/>
      </c>
      <c r="R2775" s="9" t="str">
        <f t="shared" si="432"/>
        <v/>
      </c>
      <c r="S2775" t="str" cm="1">
        <f t="array" ref="S2775">IF(ISBLANK(C2775),"",IFERROR(INDEX(ListeSeries!$A$2:$A$1045, MATCH(1, (DatasScan!G2775=ListeSeries!$B$2:$B$1045) * (DatasScan!H2775&gt;=ListeSeries!$D$2:$D$1045) * (DatasScan!H2775&lt;=ListeSeries!$E$2:$E$1045), 0)), "no match"))</f>
        <v/>
      </c>
      <c r="T2775" s="7" t="str" cm="1">
        <f t="array" ref="T2775">IF(ISBLANK(C2775),"",IFERROR(INDEX(ListeSeries!$C$2:$C$1045, MATCH(1, (DatasScan!G2775=ListeSeries!$B$2:$B$1045) * (DatasScan!H2775&gt;=ListeSeries!$D$2:$D$1045) * (DatasScan!H2775&lt;=ListeSeries!$E$2:$E$1045), 0)), "no match"))</f>
        <v/>
      </c>
      <c r="U2775" s="11" t="str" cm="1">
        <f t="array" ref="U2775">IF(ISBLANK(C2775),"",IFERROR(INDEX(ListeSeries!$F$2:$F$1045, MATCH(1, (DatasScan!G2775=ListeSeries!$B$2:$B$1045) * (DatasScan!H2775&gt;=ListeSeries!$D$2:$D$1045) * (DatasScan!H2775&lt;=ListeSeries!$E$2:$E$1045), 0)), "no match"))</f>
        <v/>
      </c>
    </row>
    <row r="2776" spans="1:21" x14ac:dyDescent="0.25">
      <c r="A2776" s="6" t="str">
        <f t="shared" si="433"/>
        <v/>
      </c>
      <c r="B2776" s="272"/>
      <c r="F2776" s="7" t="str">
        <f t="shared" si="436"/>
        <v/>
      </c>
      <c r="G2776" s="21" t="str">
        <f>IF(ISBLANK(C2776),"",_xlfn.XLOOKUP(_xlfn.XLOOKUP(VALUE(LEFT(C2776,4)),Souches!$B$2:$B$15000,Souches!$E$2:$E$15000),Varietes!$B$2:$B$500,Varietes!$C$2:$C$500))</f>
        <v/>
      </c>
      <c r="H2776" s="19" t="str">
        <f>IF(ISBLANK(C2776),"",_xlfn.XLOOKUP(VALUE(LEFT(C2776,4)),Souches!$B$2:$B$15000,Souches!$D$2:$D$15000))</f>
        <v/>
      </c>
      <c r="I2776" s="10" t="str">
        <f t="shared" si="434"/>
        <v/>
      </c>
      <c r="J2776" s="19" t="str">
        <f>IF(I2776="","",INT(('ObjProd (2)'!$C$25-I2776)/7 * (ABS('ObjProd (2)'!$C$25-I2776)&gt;=7)))</f>
        <v/>
      </c>
      <c r="K2776" s="10" t="str">
        <f>IF(I2776="","",
IF(AND(DATEDIF(I2776,'ObjProd (2)'!$C$25,"y")=0,DATEDIF(I2776,'ObjProd (2)'!$C$25,"ym")=0,
   INT(('ObjProd (2)'!$C$25-EDATE(I2776,DATEDIF(I2776,'ObjProd (2)'!$C$25,"y")*12+DATEDIF(I2776,'ObjProd (2)'!$C$25,"ym")))/7)=0),
   "&lt; 1 sem.",
   IF(DATEDIF(I2776,'ObjProd (2)'!$C$25,"y")&gt;0,DATEDIF(I2776,'ObjProd (2)'!$C$25,"y") &amp; " " &amp; IF(DATEDIF(I2776,'ObjProd (2)'!$C$25,"y")=1,"an ","ans "),"") &amp;
   IF(DATEDIF(I2776,'ObjProd (2)'!$C$25,"ym")&gt;0,DATEDIF(I2776,'ObjProd (2)'!$C$25,"ym") &amp; " mois ", "") &amp;
   IF(INT(('ObjProd (2)'!$C$25-EDATE(I2776,DATEDIF(I2776,'ObjProd (2)'!$C$25,"y")*12+DATEDIF(I2776,'ObjProd (2)'!$C$25,"ym")))/7)&gt;0,
      INT(('ObjProd (2)'!$C$25-EDATE(I2776,DATEDIF(I2776,'ObjProd (2)'!$C$25,"y")*12+DATEDIF(I2776,'ObjProd (2)'!$C$25,"ym")))/7) &amp; " sem.",
      "")
)
)</f>
        <v/>
      </c>
      <c r="L2776" s="11" t="str">
        <f t="shared" si="435"/>
        <v/>
      </c>
      <c r="M2776" s="9" t="str">
        <f t="shared" si="431"/>
        <v/>
      </c>
      <c r="N2776" s="9" t="str" cm="1">
        <f t="array" aca="1" ref="N2776" ca="1">LEFT(L2776, IF(ISNUMBER(SUBSTITUTE(_xludf.MID(L2776, 2, 1), ".", ",")), 1, 2))</f>
        <v/>
      </c>
      <c r="O2776" s="19" t="str">
        <f t="shared" ca="1" si="437"/>
        <v/>
      </c>
      <c r="P2776" s="9" t="str">
        <f t="shared" ca="1" si="438"/>
        <v/>
      </c>
      <c r="Q2776" s="9" t="str">
        <f t="shared" ca="1" si="439"/>
        <v/>
      </c>
      <c r="R2776" s="9" t="str">
        <f t="shared" si="432"/>
        <v/>
      </c>
      <c r="S2776" t="str" cm="1">
        <f t="array" ref="S2776">IF(ISBLANK(C2776),"",IFERROR(INDEX(ListeSeries!$A$2:$A$1045, MATCH(1, (DatasScan!G2776=ListeSeries!$B$2:$B$1045) * (DatasScan!H2776&gt;=ListeSeries!$D$2:$D$1045) * (DatasScan!H2776&lt;=ListeSeries!$E$2:$E$1045), 0)), "no match"))</f>
        <v/>
      </c>
      <c r="T2776" s="7" t="str" cm="1">
        <f t="array" ref="T2776">IF(ISBLANK(C2776),"",IFERROR(INDEX(ListeSeries!$C$2:$C$1045, MATCH(1, (DatasScan!G2776=ListeSeries!$B$2:$B$1045) * (DatasScan!H2776&gt;=ListeSeries!$D$2:$D$1045) * (DatasScan!H2776&lt;=ListeSeries!$E$2:$E$1045), 0)), "no match"))</f>
        <v/>
      </c>
      <c r="U2776" s="11" t="str" cm="1">
        <f t="array" ref="U2776">IF(ISBLANK(C2776),"",IFERROR(INDEX(ListeSeries!$F$2:$F$1045, MATCH(1, (DatasScan!G2776=ListeSeries!$B$2:$B$1045) * (DatasScan!H2776&gt;=ListeSeries!$D$2:$D$1045) * (DatasScan!H2776&lt;=ListeSeries!$E$2:$E$1045), 0)), "no match"))</f>
        <v/>
      </c>
    </row>
    <row r="2777" spans="1:21" x14ac:dyDescent="0.25">
      <c r="A2777" s="6" t="str">
        <f t="shared" si="433"/>
        <v/>
      </c>
      <c r="B2777" s="272"/>
      <c r="F2777" s="7" t="str">
        <f t="shared" si="436"/>
        <v/>
      </c>
      <c r="G2777" s="21" t="str">
        <f>IF(ISBLANK(C2777),"",_xlfn.XLOOKUP(_xlfn.XLOOKUP(VALUE(LEFT(C2777,4)),Souches!$B$2:$B$15000,Souches!$E$2:$E$15000),Varietes!$B$2:$B$500,Varietes!$C$2:$C$500))</f>
        <v/>
      </c>
      <c r="H2777" s="19" t="str">
        <f>IF(ISBLANK(C2777),"",_xlfn.XLOOKUP(VALUE(LEFT(C2777,4)),Souches!$B$2:$B$15000,Souches!$D$2:$D$15000))</f>
        <v/>
      </c>
      <c r="I2777" s="10" t="str">
        <f t="shared" si="434"/>
        <v/>
      </c>
      <c r="J2777" s="19" t="str">
        <f>IF(I2777="","",INT(('ObjProd (2)'!$C$25-I2777)/7 * (ABS('ObjProd (2)'!$C$25-I2777)&gt;=7)))</f>
        <v/>
      </c>
      <c r="K2777" s="10" t="str">
        <f>IF(I2777="","",
IF(AND(DATEDIF(I2777,'ObjProd (2)'!$C$25,"y")=0,DATEDIF(I2777,'ObjProd (2)'!$C$25,"ym")=0,
   INT(('ObjProd (2)'!$C$25-EDATE(I2777,DATEDIF(I2777,'ObjProd (2)'!$C$25,"y")*12+DATEDIF(I2777,'ObjProd (2)'!$C$25,"ym")))/7)=0),
   "&lt; 1 sem.",
   IF(DATEDIF(I2777,'ObjProd (2)'!$C$25,"y")&gt;0,DATEDIF(I2777,'ObjProd (2)'!$C$25,"y") &amp; " " &amp; IF(DATEDIF(I2777,'ObjProd (2)'!$C$25,"y")=1,"an ","ans "),"") &amp;
   IF(DATEDIF(I2777,'ObjProd (2)'!$C$25,"ym")&gt;0,DATEDIF(I2777,'ObjProd (2)'!$C$25,"ym") &amp; " mois ", "") &amp;
   IF(INT(('ObjProd (2)'!$C$25-EDATE(I2777,DATEDIF(I2777,'ObjProd (2)'!$C$25,"y")*12+DATEDIF(I2777,'ObjProd (2)'!$C$25,"ym")))/7)&gt;0,
      INT(('ObjProd (2)'!$C$25-EDATE(I2777,DATEDIF(I2777,'ObjProd (2)'!$C$25,"y")*12+DATEDIF(I2777,'ObjProd (2)'!$C$25,"ym")))/7) &amp; " sem.",
      "")
)
)</f>
        <v/>
      </c>
      <c r="L2777" s="11" t="str">
        <f t="shared" si="435"/>
        <v/>
      </c>
      <c r="M2777" s="9" t="str">
        <f t="shared" si="431"/>
        <v/>
      </c>
      <c r="N2777" s="9" t="str" cm="1">
        <f t="array" aca="1" ref="N2777" ca="1">LEFT(L2777, IF(ISNUMBER(SUBSTITUTE(_xludf.MID(L2777, 2, 1), ".", ",")), 1, 2))</f>
        <v/>
      </c>
      <c r="O2777" s="19" t="str">
        <f t="shared" ca="1" si="437"/>
        <v/>
      </c>
      <c r="P2777" s="9" t="str">
        <f t="shared" ca="1" si="438"/>
        <v/>
      </c>
      <c r="Q2777" s="9" t="str">
        <f t="shared" ca="1" si="439"/>
        <v/>
      </c>
      <c r="R2777" s="9" t="str">
        <f t="shared" si="432"/>
        <v/>
      </c>
      <c r="S2777" t="str" cm="1">
        <f t="array" ref="S2777">IF(ISBLANK(C2777),"",IFERROR(INDEX(ListeSeries!$A$2:$A$1045, MATCH(1, (DatasScan!G2777=ListeSeries!$B$2:$B$1045) * (DatasScan!H2777&gt;=ListeSeries!$D$2:$D$1045) * (DatasScan!H2777&lt;=ListeSeries!$E$2:$E$1045), 0)), "no match"))</f>
        <v/>
      </c>
      <c r="T2777" s="7" t="str" cm="1">
        <f t="array" ref="T2777">IF(ISBLANK(C2777),"",IFERROR(INDEX(ListeSeries!$C$2:$C$1045, MATCH(1, (DatasScan!G2777=ListeSeries!$B$2:$B$1045) * (DatasScan!H2777&gt;=ListeSeries!$D$2:$D$1045) * (DatasScan!H2777&lt;=ListeSeries!$E$2:$E$1045), 0)), "no match"))</f>
        <v/>
      </c>
      <c r="U2777" s="11" t="str" cm="1">
        <f t="array" ref="U2777">IF(ISBLANK(C2777),"",IFERROR(INDEX(ListeSeries!$F$2:$F$1045, MATCH(1, (DatasScan!G2777=ListeSeries!$B$2:$B$1045) * (DatasScan!H2777&gt;=ListeSeries!$D$2:$D$1045) * (DatasScan!H2777&lt;=ListeSeries!$E$2:$E$1045), 0)), "no match"))</f>
        <v/>
      </c>
    </row>
    <row r="2778" spans="1:21" x14ac:dyDescent="0.25">
      <c r="A2778" s="6" t="str">
        <f t="shared" si="433"/>
        <v/>
      </c>
      <c r="B2778" s="272"/>
      <c r="F2778" s="7" t="str">
        <f t="shared" si="436"/>
        <v/>
      </c>
      <c r="G2778" s="21" t="str">
        <f>IF(ISBLANK(C2778),"",_xlfn.XLOOKUP(_xlfn.XLOOKUP(VALUE(LEFT(C2778,4)),Souches!$B$2:$B$15000,Souches!$E$2:$E$15000),Varietes!$B$2:$B$500,Varietes!$C$2:$C$500))</f>
        <v/>
      </c>
      <c r="H2778" s="19" t="str">
        <f>IF(ISBLANK(C2778),"",_xlfn.XLOOKUP(VALUE(LEFT(C2778,4)),Souches!$B$2:$B$15000,Souches!$D$2:$D$15000))</f>
        <v/>
      </c>
      <c r="I2778" s="10" t="str">
        <f t="shared" si="434"/>
        <v/>
      </c>
      <c r="J2778" s="19" t="str">
        <f>IF(I2778="","",INT(('ObjProd (2)'!$C$25-I2778)/7 * (ABS('ObjProd (2)'!$C$25-I2778)&gt;=7)))</f>
        <v/>
      </c>
      <c r="K2778" s="10" t="str">
        <f>IF(I2778="","",
IF(AND(DATEDIF(I2778,'ObjProd (2)'!$C$25,"y")=0,DATEDIF(I2778,'ObjProd (2)'!$C$25,"ym")=0,
   INT(('ObjProd (2)'!$C$25-EDATE(I2778,DATEDIF(I2778,'ObjProd (2)'!$C$25,"y")*12+DATEDIF(I2778,'ObjProd (2)'!$C$25,"ym")))/7)=0),
   "&lt; 1 sem.",
   IF(DATEDIF(I2778,'ObjProd (2)'!$C$25,"y")&gt;0,DATEDIF(I2778,'ObjProd (2)'!$C$25,"y") &amp; " " &amp; IF(DATEDIF(I2778,'ObjProd (2)'!$C$25,"y")=1,"an ","ans "),"") &amp;
   IF(DATEDIF(I2778,'ObjProd (2)'!$C$25,"ym")&gt;0,DATEDIF(I2778,'ObjProd (2)'!$C$25,"ym") &amp; " mois ", "") &amp;
   IF(INT(('ObjProd (2)'!$C$25-EDATE(I2778,DATEDIF(I2778,'ObjProd (2)'!$C$25,"y")*12+DATEDIF(I2778,'ObjProd (2)'!$C$25,"ym")))/7)&gt;0,
      INT(('ObjProd (2)'!$C$25-EDATE(I2778,DATEDIF(I2778,'ObjProd (2)'!$C$25,"y")*12+DATEDIF(I2778,'ObjProd (2)'!$C$25,"ym")))/7) &amp; " sem.",
      "")
)
)</f>
        <v/>
      </c>
      <c r="L2778" s="11" t="str">
        <f t="shared" si="435"/>
        <v/>
      </c>
      <c r="M2778" s="9" t="str">
        <f t="shared" si="431"/>
        <v/>
      </c>
      <c r="N2778" s="9" t="str" cm="1">
        <f t="array" aca="1" ref="N2778" ca="1">LEFT(L2778, IF(ISNUMBER(SUBSTITUTE(_xludf.MID(L2778, 2, 1), ".", ",")), 1, 2))</f>
        <v/>
      </c>
      <c r="O2778" s="19" t="str">
        <f t="shared" ca="1" si="437"/>
        <v/>
      </c>
      <c r="P2778" s="9" t="str">
        <f t="shared" ca="1" si="438"/>
        <v/>
      </c>
      <c r="Q2778" s="9" t="str">
        <f t="shared" ca="1" si="439"/>
        <v/>
      </c>
      <c r="R2778" s="9" t="str">
        <f t="shared" si="432"/>
        <v/>
      </c>
      <c r="S2778" t="str" cm="1">
        <f t="array" ref="S2778">IF(ISBLANK(C2778),"",IFERROR(INDEX(ListeSeries!$A$2:$A$1045, MATCH(1, (DatasScan!G2778=ListeSeries!$B$2:$B$1045) * (DatasScan!H2778&gt;=ListeSeries!$D$2:$D$1045) * (DatasScan!H2778&lt;=ListeSeries!$E$2:$E$1045), 0)), "no match"))</f>
        <v/>
      </c>
      <c r="T2778" s="7" t="str" cm="1">
        <f t="array" ref="T2778">IF(ISBLANK(C2778),"",IFERROR(INDEX(ListeSeries!$C$2:$C$1045, MATCH(1, (DatasScan!G2778=ListeSeries!$B$2:$B$1045) * (DatasScan!H2778&gt;=ListeSeries!$D$2:$D$1045) * (DatasScan!H2778&lt;=ListeSeries!$E$2:$E$1045), 0)), "no match"))</f>
        <v/>
      </c>
      <c r="U2778" s="11" t="str" cm="1">
        <f t="array" ref="U2778">IF(ISBLANK(C2778),"",IFERROR(INDEX(ListeSeries!$F$2:$F$1045, MATCH(1, (DatasScan!G2778=ListeSeries!$B$2:$B$1045) * (DatasScan!H2778&gt;=ListeSeries!$D$2:$D$1045) * (DatasScan!H2778&lt;=ListeSeries!$E$2:$E$1045), 0)), "no match"))</f>
        <v/>
      </c>
    </row>
    <row r="2779" spans="1:21" x14ac:dyDescent="0.25">
      <c r="A2779" s="6" t="str">
        <f t="shared" si="433"/>
        <v/>
      </c>
      <c r="B2779" s="272"/>
      <c r="F2779" s="7" t="str">
        <f t="shared" si="436"/>
        <v/>
      </c>
      <c r="G2779" s="21" t="str">
        <f>IF(ISBLANK(C2779),"",_xlfn.XLOOKUP(_xlfn.XLOOKUP(VALUE(LEFT(C2779,4)),Souches!$B$2:$B$15000,Souches!$E$2:$E$15000),Varietes!$B$2:$B$500,Varietes!$C$2:$C$500))</f>
        <v/>
      </c>
      <c r="H2779" s="19" t="str">
        <f>IF(ISBLANK(C2779),"",_xlfn.XLOOKUP(VALUE(LEFT(C2779,4)),Souches!$B$2:$B$15000,Souches!$D$2:$D$15000))</f>
        <v/>
      </c>
      <c r="I2779" s="10" t="str">
        <f t="shared" si="434"/>
        <v/>
      </c>
      <c r="J2779" s="19" t="str">
        <f>IF(I2779="","",INT(('ObjProd (2)'!$C$25-I2779)/7 * (ABS('ObjProd (2)'!$C$25-I2779)&gt;=7)))</f>
        <v/>
      </c>
      <c r="K2779" s="10" t="str">
        <f>IF(I2779="","",
IF(AND(DATEDIF(I2779,'ObjProd (2)'!$C$25,"y")=0,DATEDIF(I2779,'ObjProd (2)'!$C$25,"ym")=0,
   INT(('ObjProd (2)'!$C$25-EDATE(I2779,DATEDIF(I2779,'ObjProd (2)'!$C$25,"y")*12+DATEDIF(I2779,'ObjProd (2)'!$C$25,"ym")))/7)=0),
   "&lt; 1 sem.",
   IF(DATEDIF(I2779,'ObjProd (2)'!$C$25,"y")&gt;0,DATEDIF(I2779,'ObjProd (2)'!$C$25,"y") &amp; " " &amp; IF(DATEDIF(I2779,'ObjProd (2)'!$C$25,"y")=1,"an ","ans "),"") &amp;
   IF(DATEDIF(I2779,'ObjProd (2)'!$C$25,"ym")&gt;0,DATEDIF(I2779,'ObjProd (2)'!$C$25,"ym") &amp; " mois ", "") &amp;
   IF(INT(('ObjProd (2)'!$C$25-EDATE(I2779,DATEDIF(I2779,'ObjProd (2)'!$C$25,"y")*12+DATEDIF(I2779,'ObjProd (2)'!$C$25,"ym")))/7)&gt;0,
      INT(('ObjProd (2)'!$C$25-EDATE(I2779,DATEDIF(I2779,'ObjProd (2)'!$C$25,"y")*12+DATEDIF(I2779,'ObjProd (2)'!$C$25,"ym")))/7) &amp; " sem.",
      "")
)
)</f>
        <v/>
      </c>
      <c r="L2779" s="11" t="str">
        <f t="shared" si="435"/>
        <v/>
      </c>
      <c r="M2779" s="9" t="str">
        <f t="shared" si="431"/>
        <v/>
      </c>
      <c r="N2779" s="9" t="str" cm="1">
        <f t="array" aca="1" ref="N2779" ca="1">LEFT(L2779, IF(ISNUMBER(SUBSTITUTE(_xludf.MID(L2779, 2, 1), ".", ",")), 1, 2))</f>
        <v/>
      </c>
      <c r="O2779" s="19" t="str">
        <f t="shared" ca="1" si="437"/>
        <v/>
      </c>
      <c r="P2779" s="9" t="str">
        <f t="shared" ca="1" si="438"/>
        <v/>
      </c>
      <c r="Q2779" s="9" t="str">
        <f t="shared" ca="1" si="439"/>
        <v/>
      </c>
      <c r="R2779" s="9" t="str">
        <f t="shared" si="432"/>
        <v/>
      </c>
      <c r="S2779" t="str" cm="1">
        <f t="array" ref="S2779">IF(ISBLANK(C2779),"",IFERROR(INDEX(ListeSeries!$A$2:$A$1045, MATCH(1, (DatasScan!G2779=ListeSeries!$B$2:$B$1045) * (DatasScan!H2779&gt;=ListeSeries!$D$2:$D$1045) * (DatasScan!H2779&lt;=ListeSeries!$E$2:$E$1045), 0)), "no match"))</f>
        <v/>
      </c>
      <c r="T2779" s="7" t="str" cm="1">
        <f t="array" ref="T2779">IF(ISBLANK(C2779),"",IFERROR(INDEX(ListeSeries!$C$2:$C$1045, MATCH(1, (DatasScan!G2779=ListeSeries!$B$2:$B$1045) * (DatasScan!H2779&gt;=ListeSeries!$D$2:$D$1045) * (DatasScan!H2779&lt;=ListeSeries!$E$2:$E$1045), 0)), "no match"))</f>
        <v/>
      </c>
      <c r="U2779" s="11" t="str" cm="1">
        <f t="array" ref="U2779">IF(ISBLANK(C2779),"",IFERROR(INDEX(ListeSeries!$F$2:$F$1045, MATCH(1, (DatasScan!G2779=ListeSeries!$B$2:$B$1045) * (DatasScan!H2779&gt;=ListeSeries!$D$2:$D$1045) * (DatasScan!H2779&lt;=ListeSeries!$E$2:$E$1045), 0)), "no match"))</f>
        <v/>
      </c>
    </row>
    <row r="2780" spans="1:21" x14ac:dyDescent="0.25">
      <c r="A2780" s="6" t="str">
        <f t="shared" si="433"/>
        <v/>
      </c>
      <c r="B2780" s="272"/>
      <c r="F2780" s="7" t="str">
        <f t="shared" si="436"/>
        <v/>
      </c>
      <c r="G2780" s="21" t="str">
        <f>IF(ISBLANK(C2780),"",_xlfn.XLOOKUP(_xlfn.XLOOKUP(VALUE(LEFT(C2780,4)),Souches!$B$2:$B$15000,Souches!$E$2:$E$15000),Varietes!$B$2:$B$500,Varietes!$C$2:$C$500))</f>
        <v/>
      </c>
      <c r="H2780" s="19" t="str">
        <f>IF(ISBLANK(C2780),"",_xlfn.XLOOKUP(VALUE(LEFT(C2780,4)),Souches!$B$2:$B$15000,Souches!$D$2:$D$15000))</f>
        <v/>
      </c>
      <c r="I2780" s="10" t="str">
        <f t="shared" si="434"/>
        <v/>
      </c>
      <c r="J2780" s="19" t="str">
        <f>IF(I2780="","",INT(('ObjProd (2)'!$C$25-I2780)/7 * (ABS('ObjProd (2)'!$C$25-I2780)&gt;=7)))</f>
        <v/>
      </c>
      <c r="K2780" s="10" t="str">
        <f>IF(I2780="","",
IF(AND(DATEDIF(I2780,'ObjProd (2)'!$C$25,"y")=0,DATEDIF(I2780,'ObjProd (2)'!$C$25,"ym")=0,
   INT(('ObjProd (2)'!$C$25-EDATE(I2780,DATEDIF(I2780,'ObjProd (2)'!$C$25,"y")*12+DATEDIF(I2780,'ObjProd (2)'!$C$25,"ym")))/7)=0),
   "&lt; 1 sem.",
   IF(DATEDIF(I2780,'ObjProd (2)'!$C$25,"y")&gt;0,DATEDIF(I2780,'ObjProd (2)'!$C$25,"y") &amp; " " &amp; IF(DATEDIF(I2780,'ObjProd (2)'!$C$25,"y")=1,"an ","ans "),"") &amp;
   IF(DATEDIF(I2780,'ObjProd (2)'!$C$25,"ym")&gt;0,DATEDIF(I2780,'ObjProd (2)'!$C$25,"ym") &amp; " mois ", "") &amp;
   IF(INT(('ObjProd (2)'!$C$25-EDATE(I2780,DATEDIF(I2780,'ObjProd (2)'!$C$25,"y")*12+DATEDIF(I2780,'ObjProd (2)'!$C$25,"ym")))/7)&gt;0,
      INT(('ObjProd (2)'!$C$25-EDATE(I2780,DATEDIF(I2780,'ObjProd (2)'!$C$25,"y")*12+DATEDIF(I2780,'ObjProd (2)'!$C$25,"ym")))/7) &amp; " sem.",
      "")
)
)</f>
        <v/>
      </c>
      <c r="L2780" s="11" t="str">
        <f t="shared" si="435"/>
        <v/>
      </c>
      <c r="M2780" s="9" t="str">
        <f t="shared" si="431"/>
        <v/>
      </c>
      <c r="N2780" s="9" t="str" cm="1">
        <f t="array" aca="1" ref="N2780" ca="1">LEFT(L2780, IF(ISNUMBER(SUBSTITUTE(_xludf.MID(L2780, 2, 1), ".", ",")), 1, 2))</f>
        <v/>
      </c>
      <c r="O2780" s="19" t="str">
        <f t="shared" ca="1" si="437"/>
        <v/>
      </c>
      <c r="P2780" s="9" t="str">
        <f t="shared" ca="1" si="438"/>
        <v/>
      </c>
      <c r="Q2780" s="9" t="str">
        <f t="shared" ca="1" si="439"/>
        <v/>
      </c>
      <c r="R2780" s="9" t="str">
        <f t="shared" si="432"/>
        <v/>
      </c>
      <c r="S2780" t="str" cm="1">
        <f t="array" ref="S2780">IF(ISBLANK(C2780),"",IFERROR(INDEX(ListeSeries!$A$2:$A$1045, MATCH(1, (DatasScan!G2780=ListeSeries!$B$2:$B$1045) * (DatasScan!H2780&gt;=ListeSeries!$D$2:$D$1045) * (DatasScan!H2780&lt;=ListeSeries!$E$2:$E$1045), 0)), "no match"))</f>
        <v/>
      </c>
      <c r="T2780" s="7" t="str" cm="1">
        <f t="array" ref="T2780">IF(ISBLANK(C2780),"",IFERROR(INDEX(ListeSeries!$C$2:$C$1045, MATCH(1, (DatasScan!G2780=ListeSeries!$B$2:$B$1045) * (DatasScan!H2780&gt;=ListeSeries!$D$2:$D$1045) * (DatasScan!H2780&lt;=ListeSeries!$E$2:$E$1045), 0)), "no match"))</f>
        <v/>
      </c>
      <c r="U2780" s="11" t="str" cm="1">
        <f t="array" ref="U2780">IF(ISBLANK(C2780),"",IFERROR(INDEX(ListeSeries!$F$2:$F$1045, MATCH(1, (DatasScan!G2780=ListeSeries!$B$2:$B$1045) * (DatasScan!H2780&gt;=ListeSeries!$D$2:$D$1045) * (DatasScan!H2780&lt;=ListeSeries!$E$2:$E$1045), 0)), "no match"))</f>
        <v/>
      </c>
    </row>
    <row r="2781" spans="1:21" x14ac:dyDescent="0.25">
      <c r="A2781" s="6" t="str">
        <f t="shared" si="433"/>
        <v/>
      </c>
      <c r="B2781" s="272"/>
      <c r="F2781" s="7" t="str">
        <f t="shared" si="436"/>
        <v/>
      </c>
      <c r="G2781" s="21" t="str">
        <f>IF(ISBLANK(C2781),"",_xlfn.XLOOKUP(_xlfn.XLOOKUP(VALUE(LEFT(C2781,4)),Souches!$B$2:$B$15000,Souches!$E$2:$E$15000),Varietes!$B$2:$B$500,Varietes!$C$2:$C$500))</f>
        <v/>
      </c>
      <c r="H2781" s="19" t="str">
        <f>IF(ISBLANK(C2781),"",_xlfn.XLOOKUP(VALUE(LEFT(C2781,4)),Souches!$B$2:$B$15000,Souches!$D$2:$D$15000))</f>
        <v/>
      </c>
      <c r="I2781" s="10" t="str">
        <f t="shared" si="434"/>
        <v/>
      </c>
      <c r="J2781" s="19" t="str">
        <f>IF(I2781="","",INT(('ObjProd (2)'!$C$25-I2781)/7 * (ABS('ObjProd (2)'!$C$25-I2781)&gt;=7)))</f>
        <v/>
      </c>
      <c r="K2781" s="10" t="str">
        <f>IF(I2781="","",
IF(AND(DATEDIF(I2781,'ObjProd (2)'!$C$25,"y")=0,DATEDIF(I2781,'ObjProd (2)'!$C$25,"ym")=0,
   INT(('ObjProd (2)'!$C$25-EDATE(I2781,DATEDIF(I2781,'ObjProd (2)'!$C$25,"y")*12+DATEDIF(I2781,'ObjProd (2)'!$C$25,"ym")))/7)=0),
   "&lt; 1 sem.",
   IF(DATEDIF(I2781,'ObjProd (2)'!$C$25,"y")&gt;0,DATEDIF(I2781,'ObjProd (2)'!$C$25,"y") &amp; " " &amp; IF(DATEDIF(I2781,'ObjProd (2)'!$C$25,"y")=1,"an ","ans "),"") &amp;
   IF(DATEDIF(I2781,'ObjProd (2)'!$C$25,"ym")&gt;0,DATEDIF(I2781,'ObjProd (2)'!$C$25,"ym") &amp; " mois ", "") &amp;
   IF(INT(('ObjProd (2)'!$C$25-EDATE(I2781,DATEDIF(I2781,'ObjProd (2)'!$C$25,"y")*12+DATEDIF(I2781,'ObjProd (2)'!$C$25,"ym")))/7)&gt;0,
      INT(('ObjProd (2)'!$C$25-EDATE(I2781,DATEDIF(I2781,'ObjProd (2)'!$C$25,"y")*12+DATEDIF(I2781,'ObjProd (2)'!$C$25,"ym")))/7) &amp; " sem.",
      "")
)
)</f>
        <v/>
      </c>
      <c r="L2781" s="11" t="str">
        <f t="shared" si="435"/>
        <v/>
      </c>
      <c r="M2781" s="9" t="str">
        <f t="shared" si="431"/>
        <v/>
      </c>
      <c r="N2781" s="9" t="str" cm="1">
        <f t="array" aca="1" ref="N2781" ca="1">LEFT(L2781, IF(ISNUMBER(SUBSTITUTE(_xludf.MID(L2781, 2, 1), ".", ",")), 1, 2))</f>
        <v/>
      </c>
      <c r="O2781" s="19" t="str">
        <f t="shared" ca="1" si="437"/>
        <v/>
      </c>
      <c r="P2781" s="9" t="str">
        <f t="shared" ca="1" si="438"/>
        <v/>
      </c>
      <c r="Q2781" s="9" t="str">
        <f t="shared" ca="1" si="439"/>
        <v/>
      </c>
      <c r="R2781" s="9" t="str">
        <f t="shared" si="432"/>
        <v/>
      </c>
      <c r="S2781" t="str" cm="1">
        <f t="array" ref="S2781">IF(ISBLANK(C2781),"",IFERROR(INDEX(ListeSeries!$A$2:$A$1045, MATCH(1, (DatasScan!G2781=ListeSeries!$B$2:$B$1045) * (DatasScan!H2781&gt;=ListeSeries!$D$2:$D$1045) * (DatasScan!H2781&lt;=ListeSeries!$E$2:$E$1045), 0)), "no match"))</f>
        <v/>
      </c>
      <c r="T2781" s="7" t="str" cm="1">
        <f t="array" ref="T2781">IF(ISBLANK(C2781),"",IFERROR(INDEX(ListeSeries!$C$2:$C$1045, MATCH(1, (DatasScan!G2781=ListeSeries!$B$2:$B$1045) * (DatasScan!H2781&gt;=ListeSeries!$D$2:$D$1045) * (DatasScan!H2781&lt;=ListeSeries!$E$2:$E$1045), 0)), "no match"))</f>
        <v/>
      </c>
      <c r="U2781" s="11" t="str" cm="1">
        <f t="array" ref="U2781">IF(ISBLANK(C2781),"",IFERROR(INDEX(ListeSeries!$F$2:$F$1045, MATCH(1, (DatasScan!G2781=ListeSeries!$B$2:$B$1045) * (DatasScan!H2781&gt;=ListeSeries!$D$2:$D$1045) * (DatasScan!H2781&lt;=ListeSeries!$E$2:$E$1045), 0)), "no match"))</f>
        <v/>
      </c>
    </row>
    <row r="2782" spans="1:21" x14ac:dyDescent="0.25">
      <c r="A2782" s="6" t="str">
        <f t="shared" si="433"/>
        <v/>
      </c>
      <c r="B2782" s="272"/>
      <c r="F2782" s="7" t="str">
        <f t="shared" si="436"/>
        <v/>
      </c>
      <c r="G2782" s="21" t="str">
        <f>IF(ISBLANK(C2782),"",_xlfn.XLOOKUP(_xlfn.XLOOKUP(VALUE(LEFT(C2782,4)),Souches!$B$2:$B$15000,Souches!$E$2:$E$15000),Varietes!$B$2:$B$500,Varietes!$C$2:$C$500))</f>
        <v/>
      </c>
      <c r="H2782" s="19" t="str">
        <f>IF(ISBLANK(C2782),"",_xlfn.XLOOKUP(VALUE(LEFT(C2782,4)),Souches!$B$2:$B$15000,Souches!$D$2:$D$15000))</f>
        <v/>
      </c>
      <c r="I2782" s="10" t="str">
        <f t="shared" si="434"/>
        <v/>
      </c>
      <c r="J2782" s="19" t="str">
        <f>IF(I2782="","",INT(('ObjProd (2)'!$C$25-I2782)/7 * (ABS('ObjProd (2)'!$C$25-I2782)&gt;=7)))</f>
        <v/>
      </c>
      <c r="K2782" s="10" t="str">
        <f>IF(I2782="","",
IF(AND(DATEDIF(I2782,'ObjProd (2)'!$C$25,"y")=0,DATEDIF(I2782,'ObjProd (2)'!$C$25,"ym")=0,
   INT(('ObjProd (2)'!$C$25-EDATE(I2782,DATEDIF(I2782,'ObjProd (2)'!$C$25,"y")*12+DATEDIF(I2782,'ObjProd (2)'!$C$25,"ym")))/7)=0),
   "&lt; 1 sem.",
   IF(DATEDIF(I2782,'ObjProd (2)'!$C$25,"y")&gt;0,DATEDIF(I2782,'ObjProd (2)'!$C$25,"y") &amp; " " &amp; IF(DATEDIF(I2782,'ObjProd (2)'!$C$25,"y")=1,"an ","ans "),"") &amp;
   IF(DATEDIF(I2782,'ObjProd (2)'!$C$25,"ym")&gt;0,DATEDIF(I2782,'ObjProd (2)'!$C$25,"ym") &amp; " mois ", "") &amp;
   IF(INT(('ObjProd (2)'!$C$25-EDATE(I2782,DATEDIF(I2782,'ObjProd (2)'!$C$25,"y")*12+DATEDIF(I2782,'ObjProd (2)'!$C$25,"ym")))/7)&gt;0,
      INT(('ObjProd (2)'!$C$25-EDATE(I2782,DATEDIF(I2782,'ObjProd (2)'!$C$25,"y")*12+DATEDIF(I2782,'ObjProd (2)'!$C$25,"ym")))/7) &amp; " sem.",
      "")
)
)</f>
        <v/>
      </c>
      <c r="L2782" s="11" t="str">
        <f t="shared" si="435"/>
        <v/>
      </c>
      <c r="M2782" s="9" t="str">
        <f t="shared" si="431"/>
        <v/>
      </c>
      <c r="N2782" s="9" t="str" cm="1">
        <f t="array" aca="1" ref="N2782" ca="1">LEFT(L2782, IF(ISNUMBER(SUBSTITUTE(_xludf.MID(L2782, 2, 1), ".", ",")), 1, 2))</f>
        <v/>
      </c>
      <c r="O2782" s="19" t="str">
        <f t="shared" ca="1" si="437"/>
        <v/>
      </c>
      <c r="P2782" s="9" t="str">
        <f t="shared" ca="1" si="438"/>
        <v/>
      </c>
      <c r="Q2782" s="9" t="str">
        <f t="shared" ca="1" si="439"/>
        <v/>
      </c>
      <c r="R2782" s="9" t="str">
        <f t="shared" si="432"/>
        <v/>
      </c>
      <c r="S2782" t="str" cm="1">
        <f t="array" ref="S2782">IF(ISBLANK(C2782),"",IFERROR(INDEX(ListeSeries!$A$2:$A$1045, MATCH(1, (DatasScan!G2782=ListeSeries!$B$2:$B$1045) * (DatasScan!H2782&gt;=ListeSeries!$D$2:$D$1045) * (DatasScan!H2782&lt;=ListeSeries!$E$2:$E$1045), 0)), "no match"))</f>
        <v/>
      </c>
      <c r="T2782" s="7" t="str" cm="1">
        <f t="array" ref="T2782">IF(ISBLANK(C2782),"",IFERROR(INDEX(ListeSeries!$C$2:$C$1045, MATCH(1, (DatasScan!G2782=ListeSeries!$B$2:$B$1045) * (DatasScan!H2782&gt;=ListeSeries!$D$2:$D$1045) * (DatasScan!H2782&lt;=ListeSeries!$E$2:$E$1045), 0)), "no match"))</f>
        <v/>
      </c>
      <c r="U2782" s="11" t="str" cm="1">
        <f t="array" ref="U2782">IF(ISBLANK(C2782),"",IFERROR(INDEX(ListeSeries!$F$2:$F$1045, MATCH(1, (DatasScan!G2782=ListeSeries!$B$2:$B$1045) * (DatasScan!H2782&gt;=ListeSeries!$D$2:$D$1045) * (DatasScan!H2782&lt;=ListeSeries!$E$2:$E$1045), 0)), "no match"))</f>
        <v/>
      </c>
    </row>
    <row r="2783" spans="1:21" x14ac:dyDescent="0.25">
      <c r="A2783" s="6" t="str">
        <f t="shared" si="433"/>
        <v/>
      </c>
      <c r="B2783" s="272"/>
      <c r="F2783" s="7" t="str">
        <f t="shared" si="436"/>
        <v/>
      </c>
      <c r="G2783" s="21" t="str">
        <f>IF(ISBLANK(C2783),"",_xlfn.XLOOKUP(_xlfn.XLOOKUP(VALUE(LEFT(C2783,4)),Souches!$B$2:$B$15000,Souches!$E$2:$E$15000),Varietes!$B$2:$B$500,Varietes!$C$2:$C$500))</f>
        <v/>
      </c>
      <c r="H2783" s="19" t="str">
        <f>IF(ISBLANK(C2783),"",_xlfn.XLOOKUP(VALUE(LEFT(C2783,4)),Souches!$B$2:$B$15000,Souches!$D$2:$D$15000))</f>
        <v/>
      </c>
      <c r="I2783" s="10" t="str">
        <f t="shared" si="434"/>
        <v/>
      </c>
      <c r="J2783" s="19" t="str">
        <f>IF(I2783="","",INT(('ObjProd (2)'!$C$25-I2783)/7 * (ABS('ObjProd (2)'!$C$25-I2783)&gt;=7)))</f>
        <v/>
      </c>
      <c r="K2783" s="10" t="str">
        <f>IF(I2783="","",
IF(AND(DATEDIF(I2783,'ObjProd (2)'!$C$25,"y")=0,DATEDIF(I2783,'ObjProd (2)'!$C$25,"ym")=0,
   INT(('ObjProd (2)'!$C$25-EDATE(I2783,DATEDIF(I2783,'ObjProd (2)'!$C$25,"y")*12+DATEDIF(I2783,'ObjProd (2)'!$C$25,"ym")))/7)=0),
   "&lt; 1 sem.",
   IF(DATEDIF(I2783,'ObjProd (2)'!$C$25,"y")&gt;0,DATEDIF(I2783,'ObjProd (2)'!$C$25,"y") &amp; " " &amp; IF(DATEDIF(I2783,'ObjProd (2)'!$C$25,"y")=1,"an ","ans "),"") &amp;
   IF(DATEDIF(I2783,'ObjProd (2)'!$C$25,"ym")&gt;0,DATEDIF(I2783,'ObjProd (2)'!$C$25,"ym") &amp; " mois ", "") &amp;
   IF(INT(('ObjProd (2)'!$C$25-EDATE(I2783,DATEDIF(I2783,'ObjProd (2)'!$C$25,"y")*12+DATEDIF(I2783,'ObjProd (2)'!$C$25,"ym")))/7)&gt;0,
      INT(('ObjProd (2)'!$C$25-EDATE(I2783,DATEDIF(I2783,'ObjProd (2)'!$C$25,"y")*12+DATEDIF(I2783,'ObjProd (2)'!$C$25,"ym")))/7) &amp; " sem.",
      "")
)
)</f>
        <v/>
      </c>
      <c r="L2783" s="11" t="str">
        <f t="shared" si="435"/>
        <v/>
      </c>
      <c r="M2783" s="9" t="str">
        <f t="shared" si="431"/>
        <v/>
      </c>
      <c r="N2783" s="9" t="str" cm="1">
        <f t="array" aca="1" ref="N2783" ca="1">LEFT(L2783, IF(ISNUMBER(SUBSTITUTE(_xludf.MID(L2783, 2, 1), ".", ",")), 1, 2))</f>
        <v/>
      </c>
      <c r="O2783" s="19" t="str">
        <f t="shared" ca="1" si="437"/>
        <v/>
      </c>
      <c r="P2783" s="9" t="str">
        <f t="shared" ca="1" si="438"/>
        <v/>
      </c>
      <c r="Q2783" s="9" t="str">
        <f t="shared" ca="1" si="439"/>
        <v/>
      </c>
      <c r="R2783" s="9" t="str">
        <f t="shared" si="432"/>
        <v/>
      </c>
      <c r="S2783" t="str" cm="1">
        <f t="array" ref="S2783">IF(ISBLANK(C2783),"",IFERROR(INDEX(ListeSeries!$A$2:$A$1045, MATCH(1, (DatasScan!G2783=ListeSeries!$B$2:$B$1045) * (DatasScan!H2783&gt;=ListeSeries!$D$2:$D$1045) * (DatasScan!H2783&lt;=ListeSeries!$E$2:$E$1045), 0)), "no match"))</f>
        <v/>
      </c>
      <c r="T2783" s="7" t="str" cm="1">
        <f t="array" ref="T2783">IF(ISBLANK(C2783),"",IFERROR(INDEX(ListeSeries!$C$2:$C$1045, MATCH(1, (DatasScan!G2783=ListeSeries!$B$2:$B$1045) * (DatasScan!H2783&gt;=ListeSeries!$D$2:$D$1045) * (DatasScan!H2783&lt;=ListeSeries!$E$2:$E$1045), 0)), "no match"))</f>
        <v/>
      </c>
      <c r="U2783" s="11" t="str" cm="1">
        <f t="array" ref="U2783">IF(ISBLANK(C2783),"",IFERROR(INDEX(ListeSeries!$F$2:$F$1045, MATCH(1, (DatasScan!G2783=ListeSeries!$B$2:$B$1045) * (DatasScan!H2783&gt;=ListeSeries!$D$2:$D$1045) * (DatasScan!H2783&lt;=ListeSeries!$E$2:$E$1045), 0)), "no match"))</f>
        <v/>
      </c>
    </row>
    <row r="2784" spans="1:21" x14ac:dyDescent="0.25">
      <c r="A2784" s="6" t="str">
        <f t="shared" si="433"/>
        <v/>
      </c>
      <c r="B2784" s="272"/>
      <c r="F2784" s="7" t="str">
        <f t="shared" si="436"/>
        <v/>
      </c>
      <c r="G2784" s="21" t="str">
        <f>IF(ISBLANK(C2784),"",_xlfn.XLOOKUP(_xlfn.XLOOKUP(VALUE(LEFT(C2784,4)),Souches!$B$2:$B$15000,Souches!$E$2:$E$15000),Varietes!$B$2:$B$500,Varietes!$C$2:$C$500))</f>
        <v/>
      </c>
      <c r="H2784" s="19" t="str">
        <f>IF(ISBLANK(C2784),"",_xlfn.XLOOKUP(VALUE(LEFT(C2784,4)),Souches!$B$2:$B$15000,Souches!$D$2:$D$15000))</f>
        <v/>
      </c>
      <c r="I2784" s="10" t="str">
        <f t="shared" si="434"/>
        <v/>
      </c>
      <c r="J2784" s="19" t="str">
        <f>IF(I2784="","",INT(('ObjProd (2)'!$C$25-I2784)/7 * (ABS('ObjProd (2)'!$C$25-I2784)&gt;=7)))</f>
        <v/>
      </c>
      <c r="K2784" s="10" t="str">
        <f>IF(I2784="","",
IF(AND(DATEDIF(I2784,'ObjProd (2)'!$C$25,"y")=0,DATEDIF(I2784,'ObjProd (2)'!$C$25,"ym")=0,
   INT(('ObjProd (2)'!$C$25-EDATE(I2784,DATEDIF(I2784,'ObjProd (2)'!$C$25,"y")*12+DATEDIF(I2784,'ObjProd (2)'!$C$25,"ym")))/7)=0),
   "&lt; 1 sem.",
   IF(DATEDIF(I2784,'ObjProd (2)'!$C$25,"y")&gt;0,DATEDIF(I2784,'ObjProd (2)'!$C$25,"y") &amp; " " &amp; IF(DATEDIF(I2784,'ObjProd (2)'!$C$25,"y")=1,"an ","ans "),"") &amp;
   IF(DATEDIF(I2784,'ObjProd (2)'!$C$25,"ym")&gt;0,DATEDIF(I2784,'ObjProd (2)'!$C$25,"ym") &amp; " mois ", "") &amp;
   IF(INT(('ObjProd (2)'!$C$25-EDATE(I2784,DATEDIF(I2784,'ObjProd (2)'!$C$25,"y")*12+DATEDIF(I2784,'ObjProd (2)'!$C$25,"ym")))/7)&gt;0,
      INT(('ObjProd (2)'!$C$25-EDATE(I2784,DATEDIF(I2784,'ObjProd (2)'!$C$25,"y")*12+DATEDIF(I2784,'ObjProd (2)'!$C$25,"ym")))/7) &amp; " sem.",
      "")
)
)</f>
        <v/>
      </c>
      <c r="L2784" s="11" t="str">
        <f t="shared" si="435"/>
        <v/>
      </c>
      <c r="M2784" s="9" t="str">
        <f t="shared" si="431"/>
        <v/>
      </c>
      <c r="N2784" s="9" t="str" cm="1">
        <f t="array" aca="1" ref="N2784" ca="1">LEFT(L2784, IF(ISNUMBER(SUBSTITUTE(_xludf.MID(L2784, 2, 1), ".", ",")), 1, 2))</f>
        <v/>
      </c>
      <c r="O2784" s="19" t="str">
        <f t="shared" ca="1" si="437"/>
        <v/>
      </c>
      <c r="P2784" s="9" t="str">
        <f t="shared" ca="1" si="438"/>
        <v/>
      </c>
      <c r="Q2784" s="9" t="str">
        <f t="shared" ca="1" si="439"/>
        <v/>
      </c>
      <c r="R2784" s="9" t="str">
        <f t="shared" si="432"/>
        <v/>
      </c>
      <c r="S2784" t="str" cm="1">
        <f t="array" ref="S2784">IF(ISBLANK(C2784),"",IFERROR(INDEX(ListeSeries!$A$2:$A$1045, MATCH(1, (DatasScan!G2784=ListeSeries!$B$2:$B$1045) * (DatasScan!H2784&gt;=ListeSeries!$D$2:$D$1045) * (DatasScan!H2784&lt;=ListeSeries!$E$2:$E$1045), 0)), "no match"))</f>
        <v/>
      </c>
      <c r="T2784" s="7" t="str" cm="1">
        <f t="array" ref="T2784">IF(ISBLANK(C2784),"",IFERROR(INDEX(ListeSeries!$C$2:$C$1045, MATCH(1, (DatasScan!G2784=ListeSeries!$B$2:$B$1045) * (DatasScan!H2784&gt;=ListeSeries!$D$2:$D$1045) * (DatasScan!H2784&lt;=ListeSeries!$E$2:$E$1045), 0)), "no match"))</f>
        <v/>
      </c>
      <c r="U2784" s="11" t="str" cm="1">
        <f t="array" ref="U2784">IF(ISBLANK(C2784),"",IFERROR(INDEX(ListeSeries!$F$2:$F$1045, MATCH(1, (DatasScan!G2784=ListeSeries!$B$2:$B$1045) * (DatasScan!H2784&gt;=ListeSeries!$D$2:$D$1045) * (DatasScan!H2784&lt;=ListeSeries!$E$2:$E$1045), 0)), "no match"))</f>
        <v/>
      </c>
    </row>
    <row r="2785" spans="1:21" x14ac:dyDescent="0.25">
      <c r="A2785" s="6" t="str">
        <f t="shared" si="433"/>
        <v/>
      </c>
      <c r="B2785" s="272"/>
      <c r="F2785" s="7" t="str">
        <f t="shared" si="436"/>
        <v/>
      </c>
      <c r="G2785" s="21" t="str">
        <f>IF(ISBLANK(C2785),"",_xlfn.XLOOKUP(_xlfn.XLOOKUP(VALUE(LEFT(C2785,4)),Souches!$B$2:$B$15000,Souches!$E$2:$E$15000),Varietes!$B$2:$B$500,Varietes!$C$2:$C$500))</f>
        <v/>
      </c>
      <c r="H2785" s="19" t="str">
        <f>IF(ISBLANK(C2785),"",_xlfn.XLOOKUP(VALUE(LEFT(C2785,4)),Souches!$B$2:$B$15000,Souches!$D$2:$D$15000))</f>
        <v/>
      </c>
      <c r="I2785" s="10" t="str">
        <f t="shared" si="434"/>
        <v/>
      </c>
      <c r="J2785" s="19" t="str">
        <f>IF(I2785="","",INT(('ObjProd (2)'!$C$25-I2785)/7 * (ABS('ObjProd (2)'!$C$25-I2785)&gt;=7)))</f>
        <v/>
      </c>
      <c r="K2785" s="10" t="str">
        <f>IF(I2785="","",
IF(AND(DATEDIF(I2785,'ObjProd (2)'!$C$25,"y")=0,DATEDIF(I2785,'ObjProd (2)'!$C$25,"ym")=0,
   INT(('ObjProd (2)'!$C$25-EDATE(I2785,DATEDIF(I2785,'ObjProd (2)'!$C$25,"y")*12+DATEDIF(I2785,'ObjProd (2)'!$C$25,"ym")))/7)=0),
   "&lt; 1 sem.",
   IF(DATEDIF(I2785,'ObjProd (2)'!$C$25,"y")&gt;0,DATEDIF(I2785,'ObjProd (2)'!$C$25,"y") &amp; " " &amp; IF(DATEDIF(I2785,'ObjProd (2)'!$C$25,"y")=1,"an ","ans "),"") &amp;
   IF(DATEDIF(I2785,'ObjProd (2)'!$C$25,"ym")&gt;0,DATEDIF(I2785,'ObjProd (2)'!$C$25,"ym") &amp; " mois ", "") &amp;
   IF(INT(('ObjProd (2)'!$C$25-EDATE(I2785,DATEDIF(I2785,'ObjProd (2)'!$C$25,"y")*12+DATEDIF(I2785,'ObjProd (2)'!$C$25,"ym")))/7)&gt;0,
      INT(('ObjProd (2)'!$C$25-EDATE(I2785,DATEDIF(I2785,'ObjProd (2)'!$C$25,"y")*12+DATEDIF(I2785,'ObjProd (2)'!$C$25,"ym")))/7) &amp; " sem.",
      "")
)
)</f>
        <v/>
      </c>
      <c r="L2785" s="11" t="str">
        <f t="shared" si="435"/>
        <v/>
      </c>
      <c r="M2785" s="9" t="str">
        <f t="shared" si="431"/>
        <v/>
      </c>
      <c r="N2785" s="9" t="str" cm="1">
        <f t="array" aca="1" ref="N2785" ca="1">LEFT(L2785, IF(ISNUMBER(SUBSTITUTE(_xludf.MID(L2785, 2, 1), ".", ",")), 1, 2))</f>
        <v/>
      </c>
      <c r="O2785" s="19" t="str">
        <f t="shared" ca="1" si="437"/>
        <v/>
      </c>
      <c r="P2785" s="9" t="str">
        <f t="shared" ca="1" si="438"/>
        <v/>
      </c>
      <c r="Q2785" s="9" t="str">
        <f t="shared" ca="1" si="439"/>
        <v/>
      </c>
      <c r="R2785" s="9" t="str">
        <f t="shared" si="432"/>
        <v/>
      </c>
      <c r="S2785" t="str" cm="1">
        <f t="array" ref="S2785">IF(ISBLANK(C2785),"",IFERROR(INDEX(ListeSeries!$A$2:$A$1045, MATCH(1, (DatasScan!G2785=ListeSeries!$B$2:$B$1045) * (DatasScan!H2785&gt;=ListeSeries!$D$2:$D$1045) * (DatasScan!H2785&lt;=ListeSeries!$E$2:$E$1045), 0)), "no match"))</f>
        <v/>
      </c>
      <c r="T2785" s="7" t="str" cm="1">
        <f t="array" ref="T2785">IF(ISBLANK(C2785),"",IFERROR(INDEX(ListeSeries!$C$2:$C$1045, MATCH(1, (DatasScan!G2785=ListeSeries!$B$2:$B$1045) * (DatasScan!H2785&gt;=ListeSeries!$D$2:$D$1045) * (DatasScan!H2785&lt;=ListeSeries!$E$2:$E$1045), 0)), "no match"))</f>
        <v/>
      </c>
      <c r="U2785" s="11" t="str" cm="1">
        <f t="array" ref="U2785">IF(ISBLANK(C2785),"",IFERROR(INDEX(ListeSeries!$F$2:$F$1045, MATCH(1, (DatasScan!G2785=ListeSeries!$B$2:$B$1045) * (DatasScan!H2785&gt;=ListeSeries!$D$2:$D$1045) * (DatasScan!H2785&lt;=ListeSeries!$E$2:$E$1045), 0)), "no match"))</f>
        <v/>
      </c>
    </row>
    <row r="2786" spans="1:21" x14ac:dyDescent="0.25">
      <c r="A2786" s="6" t="str">
        <f t="shared" si="433"/>
        <v/>
      </c>
      <c r="B2786" s="272"/>
      <c r="F2786" s="7" t="str">
        <f t="shared" si="436"/>
        <v/>
      </c>
      <c r="G2786" s="21" t="str">
        <f>IF(ISBLANK(C2786),"",_xlfn.XLOOKUP(_xlfn.XLOOKUP(VALUE(LEFT(C2786,4)),Souches!$B$2:$B$15000,Souches!$E$2:$E$15000),Varietes!$B$2:$B$500,Varietes!$C$2:$C$500))</f>
        <v/>
      </c>
      <c r="H2786" s="19" t="str">
        <f>IF(ISBLANK(C2786),"",_xlfn.XLOOKUP(VALUE(LEFT(C2786,4)),Souches!$B$2:$B$15000,Souches!$D$2:$D$15000))</f>
        <v/>
      </c>
      <c r="I2786" s="10" t="str">
        <f t="shared" si="434"/>
        <v/>
      </c>
      <c r="J2786" s="19" t="str">
        <f>IF(I2786="","",INT(('ObjProd (2)'!$C$25-I2786)/7 * (ABS('ObjProd (2)'!$C$25-I2786)&gt;=7)))</f>
        <v/>
      </c>
      <c r="K2786" s="10" t="str">
        <f>IF(I2786="","",
IF(AND(DATEDIF(I2786,'ObjProd (2)'!$C$25,"y")=0,DATEDIF(I2786,'ObjProd (2)'!$C$25,"ym")=0,
   INT(('ObjProd (2)'!$C$25-EDATE(I2786,DATEDIF(I2786,'ObjProd (2)'!$C$25,"y")*12+DATEDIF(I2786,'ObjProd (2)'!$C$25,"ym")))/7)=0),
   "&lt; 1 sem.",
   IF(DATEDIF(I2786,'ObjProd (2)'!$C$25,"y")&gt;0,DATEDIF(I2786,'ObjProd (2)'!$C$25,"y") &amp; " " &amp; IF(DATEDIF(I2786,'ObjProd (2)'!$C$25,"y")=1,"an ","ans "),"") &amp;
   IF(DATEDIF(I2786,'ObjProd (2)'!$C$25,"ym")&gt;0,DATEDIF(I2786,'ObjProd (2)'!$C$25,"ym") &amp; " mois ", "") &amp;
   IF(INT(('ObjProd (2)'!$C$25-EDATE(I2786,DATEDIF(I2786,'ObjProd (2)'!$C$25,"y")*12+DATEDIF(I2786,'ObjProd (2)'!$C$25,"ym")))/7)&gt;0,
      INT(('ObjProd (2)'!$C$25-EDATE(I2786,DATEDIF(I2786,'ObjProd (2)'!$C$25,"y")*12+DATEDIF(I2786,'ObjProd (2)'!$C$25,"ym")))/7) &amp; " sem.",
      "")
)
)</f>
        <v/>
      </c>
      <c r="L2786" s="11" t="str">
        <f t="shared" si="435"/>
        <v/>
      </c>
      <c r="M2786" s="9" t="str">
        <f t="shared" si="431"/>
        <v/>
      </c>
      <c r="N2786" s="9" t="str" cm="1">
        <f t="array" aca="1" ref="N2786" ca="1">LEFT(L2786, IF(ISNUMBER(SUBSTITUTE(_xludf.MID(L2786, 2, 1), ".", ",")), 1, 2))</f>
        <v/>
      </c>
      <c r="O2786" s="19" t="str">
        <f t="shared" ca="1" si="437"/>
        <v/>
      </c>
      <c r="P2786" s="9" t="str">
        <f t="shared" ca="1" si="438"/>
        <v/>
      </c>
      <c r="Q2786" s="9" t="str">
        <f t="shared" ca="1" si="439"/>
        <v/>
      </c>
      <c r="R2786" s="9" t="str">
        <f t="shared" si="432"/>
        <v/>
      </c>
      <c r="S2786" t="str" cm="1">
        <f t="array" ref="S2786">IF(ISBLANK(C2786),"",IFERROR(INDEX(ListeSeries!$A$2:$A$1045, MATCH(1, (DatasScan!G2786=ListeSeries!$B$2:$B$1045) * (DatasScan!H2786&gt;=ListeSeries!$D$2:$D$1045) * (DatasScan!H2786&lt;=ListeSeries!$E$2:$E$1045), 0)), "no match"))</f>
        <v/>
      </c>
      <c r="T2786" s="7" t="str" cm="1">
        <f t="array" ref="T2786">IF(ISBLANK(C2786),"",IFERROR(INDEX(ListeSeries!$C$2:$C$1045, MATCH(1, (DatasScan!G2786=ListeSeries!$B$2:$B$1045) * (DatasScan!H2786&gt;=ListeSeries!$D$2:$D$1045) * (DatasScan!H2786&lt;=ListeSeries!$E$2:$E$1045), 0)), "no match"))</f>
        <v/>
      </c>
      <c r="U2786" s="11" t="str" cm="1">
        <f t="array" ref="U2786">IF(ISBLANK(C2786),"",IFERROR(INDEX(ListeSeries!$F$2:$F$1045, MATCH(1, (DatasScan!G2786=ListeSeries!$B$2:$B$1045) * (DatasScan!H2786&gt;=ListeSeries!$D$2:$D$1045) * (DatasScan!H2786&lt;=ListeSeries!$E$2:$E$1045), 0)), "no match"))</f>
        <v/>
      </c>
    </row>
    <row r="2787" spans="1:21" x14ac:dyDescent="0.25">
      <c r="A2787" s="6" t="str">
        <f t="shared" si="433"/>
        <v/>
      </c>
      <c r="B2787" s="272"/>
      <c r="F2787" s="7" t="str">
        <f t="shared" si="436"/>
        <v/>
      </c>
      <c r="G2787" s="21" t="str">
        <f>IF(ISBLANK(C2787),"",_xlfn.XLOOKUP(_xlfn.XLOOKUP(VALUE(LEFT(C2787,4)),Souches!$B$2:$B$15000,Souches!$E$2:$E$15000),Varietes!$B$2:$B$500,Varietes!$C$2:$C$500))</f>
        <v/>
      </c>
      <c r="H2787" s="19" t="str">
        <f>IF(ISBLANK(C2787),"",_xlfn.XLOOKUP(VALUE(LEFT(C2787,4)),Souches!$B$2:$B$15000,Souches!$D$2:$D$15000))</f>
        <v/>
      </c>
      <c r="I2787" s="10" t="str">
        <f t="shared" si="434"/>
        <v/>
      </c>
      <c r="J2787" s="19" t="str">
        <f>IF(I2787="","",INT(('ObjProd (2)'!$C$25-I2787)/7 * (ABS('ObjProd (2)'!$C$25-I2787)&gt;=7)))</f>
        <v/>
      </c>
      <c r="K2787" s="10" t="str">
        <f>IF(I2787="","",
IF(AND(DATEDIF(I2787,'ObjProd (2)'!$C$25,"y")=0,DATEDIF(I2787,'ObjProd (2)'!$C$25,"ym")=0,
   INT(('ObjProd (2)'!$C$25-EDATE(I2787,DATEDIF(I2787,'ObjProd (2)'!$C$25,"y")*12+DATEDIF(I2787,'ObjProd (2)'!$C$25,"ym")))/7)=0),
   "&lt; 1 sem.",
   IF(DATEDIF(I2787,'ObjProd (2)'!$C$25,"y")&gt;0,DATEDIF(I2787,'ObjProd (2)'!$C$25,"y") &amp; " " &amp; IF(DATEDIF(I2787,'ObjProd (2)'!$C$25,"y")=1,"an ","ans "),"") &amp;
   IF(DATEDIF(I2787,'ObjProd (2)'!$C$25,"ym")&gt;0,DATEDIF(I2787,'ObjProd (2)'!$C$25,"ym") &amp; " mois ", "") &amp;
   IF(INT(('ObjProd (2)'!$C$25-EDATE(I2787,DATEDIF(I2787,'ObjProd (2)'!$C$25,"y")*12+DATEDIF(I2787,'ObjProd (2)'!$C$25,"ym")))/7)&gt;0,
      INT(('ObjProd (2)'!$C$25-EDATE(I2787,DATEDIF(I2787,'ObjProd (2)'!$C$25,"y")*12+DATEDIF(I2787,'ObjProd (2)'!$C$25,"ym")))/7) &amp; " sem.",
      "")
)
)</f>
        <v/>
      </c>
      <c r="L2787" s="11" t="str">
        <f t="shared" si="435"/>
        <v/>
      </c>
      <c r="M2787" s="9" t="str">
        <f t="shared" si="431"/>
        <v/>
      </c>
      <c r="N2787" s="9" t="str" cm="1">
        <f t="array" aca="1" ref="N2787" ca="1">LEFT(L2787, IF(ISNUMBER(SUBSTITUTE(_xludf.MID(L2787, 2, 1), ".", ",")), 1, 2))</f>
        <v/>
      </c>
      <c r="O2787" s="19" t="str">
        <f t="shared" ca="1" si="437"/>
        <v/>
      </c>
      <c r="P2787" s="9" t="str">
        <f t="shared" ca="1" si="438"/>
        <v/>
      </c>
      <c r="Q2787" s="9" t="str">
        <f t="shared" ca="1" si="439"/>
        <v/>
      </c>
      <c r="R2787" s="9" t="str">
        <f t="shared" si="432"/>
        <v/>
      </c>
      <c r="S2787" t="str" cm="1">
        <f t="array" ref="S2787">IF(ISBLANK(C2787),"",IFERROR(INDEX(ListeSeries!$A$2:$A$1045, MATCH(1, (DatasScan!G2787=ListeSeries!$B$2:$B$1045) * (DatasScan!H2787&gt;=ListeSeries!$D$2:$D$1045) * (DatasScan!H2787&lt;=ListeSeries!$E$2:$E$1045), 0)), "no match"))</f>
        <v/>
      </c>
      <c r="T2787" s="7" t="str" cm="1">
        <f t="array" ref="T2787">IF(ISBLANK(C2787),"",IFERROR(INDEX(ListeSeries!$C$2:$C$1045, MATCH(1, (DatasScan!G2787=ListeSeries!$B$2:$B$1045) * (DatasScan!H2787&gt;=ListeSeries!$D$2:$D$1045) * (DatasScan!H2787&lt;=ListeSeries!$E$2:$E$1045), 0)), "no match"))</f>
        <v/>
      </c>
      <c r="U2787" s="11" t="str" cm="1">
        <f t="array" ref="U2787">IF(ISBLANK(C2787),"",IFERROR(INDEX(ListeSeries!$F$2:$F$1045, MATCH(1, (DatasScan!G2787=ListeSeries!$B$2:$B$1045) * (DatasScan!H2787&gt;=ListeSeries!$D$2:$D$1045) * (DatasScan!H2787&lt;=ListeSeries!$E$2:$E$1045), 0)), "no match"))</f>
        <v/>
      </c>
    </row>
    <row r="2788" spans="1:21" x14ac:dyDescent="0.25">
      <c r="A2788" s="6" t="str">
        <f t="shared" si="433"/>
        <v/>
      </c>
      <c r="B2788" s="272"/>
      <c r="F2788" s="7" t="str">
        <f t="shared" si="436"/>
        <v/>
      </c>
      <c r="G2788" s="21" t="str">
        <f>IF(ISBLANK(C2788),"",_xlfn.XLOOKUP(_xlfn.XLOOKUP(VALUE(LEFT(C2788,4)),Souches!$B$2:$B$15000,Souches!$E$2:$E$15000),Varietes!$B$2:$B$500,Varietes!$C$2:$C$500))</f>
        <v/>
      </c>
      <c r="H2788" s="19" t="str">
        <f>IF(ISBLANK(C2788),"",_xlfn.XLOOKUP(VALUE(LEFT(C2788,4)),Souches!$B$2:$B$15000,Souches!$D$2:$D$15000))</f>
        <v/>
      </c>
      <c r="I2788" s="10" t="str">
        <f t="shared" si="434"/>
        <v/>
      </c>
      <c r="J2788" s="19" t="str">
        <f>IF(I2788="","",INT(('ObjProd (2)'!$C$25-I2788)/7 * (ABS('ObjProd (2)'!$C$25-I2788)&gt;=7)))</f>
        <v/>
      </c>
      <c r="K2788" s="10" t="str">
        <f>IF(I2788="","",
IF(AND(DATEDIF(I2788,'ObjProd (2)'!$C$25,"y")=0,DATEDIF(I2788,'ObjProd (2)'!$C$25,"ym")=0,
   INT(('ObjProd (2)'!$C$25-EDATE(I2788,DATEDIF(I2788,'ObjProd (2)'!$C$25,"y")*12+DATEDIF(I2788,'ObjProd (2)'!$C$25,"ym")))/7)=0),
   "&lt; 1 sem.",
   IF(DATEDIF(I2788,'ObjProd (2)'!$C$25,"y")&gt;0,DATEDIF(I2788,'ObjProd (2)'!$C$25,"y") &amp; " " &amp; IF(DATEDIF(I2788,'ObjProd (2)'!$C$25,"y")=1,"an ","ans "),"") &amp;
   IF(DATEDIF(I2788,'ObjProd (2)'!$C$25,"ym")&gt;0,DATEDIF(I2788,'ObjProd (2)'!$C$25,"ym") &amp; " mois ", "") &amp;
   IF(INT(('ObjProd (2)'!$C$25-EDATE(I2788,DATEDIF(I2788,'ObjProd (2)'!$C$25,"y")*12+DATEDIF(I2788,'ObjProd (2)'!$C$25,"ym")))/7)&gt;0,
      INT(('ObjProd (2)'!$C$25-EDATE(I2788,DATEDIF(I2788,'ObjProd (2)'!$C$25,"y")*12+DATEDIF(I2788,'ObjProd (2)'!$C$25,"ym")))/7) &amp; " sem.",
      "")
)
)</f>
        <v/>
      </c>
      <c r="L2788" s="11" t="str">
        <f t="shared" si="435"/>
        <v/>
      </c>
      <c r="M2788" s="9" t="str">
        <f t="shared" si="431"/>
        <v/>
      </c>
      <c r="N2788" s="9" t="str" cm="1">
        <f t="array" aca="1" ref="N2788" ca="1">LEFT(L2788, IF(ISNUMBER(SUBSTITUTE(_xludf.MID(L2788, 2, 1), ".", ",")), 1, 2))</f>
        <v/>
      </c>
      <c r="O2788" s="19" t="str">
        <f t="shared" ca="1" si="437"/>
        <v/>
      </c>
      <c r="P2788" s="9" t="str">
        <f t="shared" ca="1" si="438"/>
        <v/>
      </c>
      <c r="Q2788" s="9" t="str">
        <f t="shared" ca="1" si="439"/>
        <v/>
      </c>
      <c r="R2788" s="9" t="str">
        <f t="shared" si="432"/>
        <v/>
      </c>
      <c r="S2788" t="str" cm="1">
        <f t="array" ref="S2788">IF(ISBLANK(C2788),"",IFERROR(INDEX(ListeSeries!$A$2:$A$1045, MATCH(1, (DatasScan!G2788=ListeSeries!$B$2:$B$1045) * (DatasScan!H2788&gt;=ListeSeries!$D$2:$D$1045) * (DatasScan!H2788&lt;=ListeSeries!$E$2:$E$1045), 0)), "no match"))</f>
        <v/>
      </c>
      <c r="T2788" s="7" t="str" cm="1">
        <f t="array" ref="T2788">IF(ISBLANK(C2788),"",IFERROR(INDEX(ListeSeries!$C$2:$C$1045, MATCH(1, (DatasScan!G2788=ListeSeries!$B$2:$B$1045) * (DatasScan!H2788&gt;=ListeSeries!$D$2:$D$1045) * (DatasScan!H2788&lt;=ListeSeries!$E$2:$E$1045), 0)), "no match"))</f>
        <v/>
      </c>
      <c r="U2788" s="11" t="str" cm="1">
        <f t="array" ref="U2788">IF(ISBLANK(C2788),"",IFERROR(INDEX(ListeSeries!$F$2:$F$1045, MATCH(1, (DatasScan!G2788=ListeSeries!$B$2:$B$1045) * (DatasScan!H2788&gt;=ListeSeries!$D$2:$D$1045) * (DatasScan!H2788&lt;=ListeSeries!$E$2:$E$1045), 0)), "no match"))</f>
        <v/>
      </c>
    </row>
    <row r="2789" spans="1:21" x14ac:dyDescent="0.25">
      <c r="A2789" s="6" t="str">
        <f t="shared" si="433"/>
        <v/>
      </c>
      <c r="B2789" s="272"/>
      <c r="F2789" s="7" t="str">
        <f t="shared" si="436"/>
        <v/>
      </c>
      <c r="G2789" s="21" t="str">
        <f>IF(ISBLANK(C2789),"",_xlfn.XLOOKUP(_xlfn.XLOOKUP(VALUE(LEFT(C2789,4)),Souches!$B$2:$B$15000,Souches!$E$2:$E$15000),Varietes!$B$2:$B$500,Varietes!$C$2:$C$500))</f>
        <v/>
      </c>
      <c r="H2789" s="19" t="str">
        <f>IF(ISBLANK(C2789),"",_xlfn.XLOOKUP(VALUE(LEFT(C2789,4)),Souches!$B$2:$B$15000,Souches!$D$2:$D$15000))</f>
        <v/>
      </c>
      <c r="I2789" s="10" t="str">
        <f t="shared" si="434"/>
        <v/>
      </c>
      <c r="J2789" s="19" t="str">
        <f>IF(I2789="","",INT(('ObjProd (2)'!$C$25-I2789)/7 * (ABS('ObjProd (2)'!$C$25-I2789)&gt;=7)))</f>
        <v/>
      </c>
      <c r="K2789" s="10" t="str">
        <f>IF(I2789="","",
IF(AND(DATEDIF(I2789,'ObjProd (2)'!$C$25,"y")=0,DATEDIF(I2789,'ObjProd (2)'!$C$25,"ym")=0,
   INT(('ObjProd (2)'!$C$25-EDATE(I2789,DATEDIF(I2789,'ObjProd (2)'!$C$25,"y")*12+DATEDIF(I2789,'ObjProd (2)'!$C$25,"ym")))/7)=0),
   "&lt; 1 sem.",
   IF(DATEDIF(I2789,'ObjProd (2)'!$C$25,"y")&gt;0,DATEDIF(I2789,'ObjProd (2)'!$C$25,"y") &amp; " " &amp; IF(DATEDIF(I2789,'ObjProd (2)'!$C$25,"y")=1,"an ","ans "),"") &amp;
   IF(DATEDIF(I2789,'ObjProd (2)'!$C$25,"ym")&gt;0,DATEDIF(I2789,'ObjProd (2)'!$C$25,"ym") &amp; " mois ", "") &amp;
   IF(INT(('ObjProd (2)'!$C$25-EDATE(I2789,DATEDIF(I2789,'ObjProd (2)'!$C$25,"y")*12+DATEDIF(I2789,'ObjProd (2)'!$C$25,"ym")))/7)&gt;0,
      INT(('ObjProd (2)'!$C$25-EDATE(I2789,DATEDIF(I2789,'ObjProd (2)'!$C$25,"y")*12+DATEDIF(I2789,'ObjProd (2)'!$C$25,"ym")))/7) &amp; " sem.",
      "")
)
)</f>
        <v/>
      </c>
      <c r="L2789" s="11" t="str">
        <f t="shared" si="435"/>
        <v/>
      </c>
      <c r="M2789" s="9" t="str">
        <f t="shared" si="431"/>
        <v/>
      </c>
      <c r="N2789" s="9" t="str" cm="1">
        <f t="array" aca="1" ref="N2789" ca="1">LEFT(L2789, IF(ISNUMBER(SUBSTITUTE(_xludf.MID(L2789, 2, 1), ".", ",")), 1, 2))</f>
        <v/>
      </c>
      <c r="O2789" s="19" t="str">
        <f t="shared" ca="1" si="437"/>
        <v/>
      </c>
      <c r="P2789" s="9" t="str">
        <f t="shared" ca="1" si="438"/>
        <v/>
      </c>
      <c r="Q2789" s="9" t="str">
        <f t="shared" ca="1" si="439"/>
        <v/>
      </c>
      <c r="R2789" s="9" t="str">
        <f t="shared" si="432"/>
        <v/>
      </c>
      <c r="S2789" t="str" cm="1">
        <f t="array" ref="S2789">IF(ISBLANK(C2789),"",IFERROR(INDEX(ListeSeries!$A$2:$A$1045, MATCH(1, (DatasScan!G2789=ListeSeries!$B$2:$B$1045) * (DatasScan!H2789&gt;=ListeSeries!$D$2:$D$1045) * (DatasScan!H2789&lt;=ListeSeries!$E$2:$E$1045), 0)), "no match"))</f>
        <v/>
      </c>
      <c r="T2789" s="7" t="str" cm="1">
        <f t="array" ref="T2789">IF(ISBLANK(C2789),"",IFERROR(INDEX(ListeSeries!$C$2:$C$1045, MATCH(1, (DatasScan!G2789=ListeSeries!$B$2:$B$1045) * (DatasScan!H2789&gt;=ListeSeries!$D$2:$D$1045) * (DatasScan!H2789&lt;=ListeSeries!$E$2:$E$1045), 0)), "no match"))</f>
        <v/>
      </c>
      <c r="U2789" s="11" t="str" cm="1">
        <f t="array" ref="U2789">IF(ISBLANK(C2789),"",IFERROR(INDEX(ListeSeries!$F$2:$F$1045, MATCH(1, (DatasScan!G2789=ListeSeries!$B$2:$B$1045) * (DatasScan!H2789&gt;=ListeSeries!$D$2:$D$1045) * (DatasScan!H2789&lt;=ListeSeries!$E$2:$E$1045), 0)), "no match"))</f>
        <v/>
      </c>
    </row>
    <row r="2790" spans="1:21" x14ac:dyDescent="0.25">
      <c r="A2790" s="6" t="str">
        <f t="shared" si="433"/>
        <v/>
      </c>
      <c r="B2790" s="272"/>
      <c r="F2790" s="7" t="str">
        <f t="shared" si="436"/>
        <v/>
      </c>
      <c r="G2790" s="21" t="str">
        <f>IF(ISBLANK(C2790),"",_xlfn.XLOOKUP(_xlfn.XLOOKUP(VALUE(LEFT(C2790,4)),Souches!$B$2:$B$15000,Souches!$E$2:$E$15000),Varietes!$B$2:$B$500,Varietes!$C$2:$C$500))</f>
        <v/>
      </c>
      <c r="H2790" s="19" t="str">
        <f>IF(ISBLANK(C2790),"",_xlfn.XLOOKUP(VALUE(LEFT(C2790,4)),Souches!$B$2:$B$15000,Souches!$D$2:$D$15000))</f>
        <v/>
      </c>
      <c r="I2790" s="10" t="str">
        <f t="shared" si="434"/>
        <v/>
      </c>
      <c r="J2790" s="19" t="str">
        <f>IF(I2790="","",INT(('ObjProd (2)'!$C$25-I2790)/7 * (ABS('ObjProd (2)'!$C$25-I2790)&gt;=7)))</f>
        <v/>
      </c>
      <c r="K2790" s="10" t="str">
        <f>IF(I2790="","",
IF(AND(DATEDIF(I2790,'ObjProd (2)'!$C$25,"y")=0,DATEDIF(I2790,'ObjProd (2)'!$C$25,"ym")=0,
   INT(('ObjProd (2)'!$C$25-EDATE(I2790,DATEDIF(I2790,'ObjProd (2)'!$C$25,"y")*12+DATEDIF(I2790,'ObjProd (2)'!$C$25,"ym")))/7)=0),
   "&lt; 1 sem.",
   IF(DATEDIF(I2790,'ObjProd (2)'!$C$25,"y")&gt;0,DATEDIF(I2790,'ObjProd (2)'!$C$25,"y") &amp; " " &amp; IF(DATEDIF(I2790,'ObjProd (2)'!$C$25,"y")=1,"an ","ans "),"") &amp;
   IF(DATEDIF(I2790,'ObjProd (2)'!$C$25,"ym")&gt;0,DATEDIF(I2790,'ObjProd (2)'!$C$25,"ym") &amp; " mois ", "") &amp;
   IF(INT(('ObjProd (2)'!$C$25-EDATE(I2790,DATEDIF(I2790,'ObjProd (2)'!$C$25,"y")*12+DATEDIF(I2790,'ObjProd (2)'!$C$25,"ym")))/7)&gt;0,
      INT(('ObjProd (2)'!$C$25-EDATE(I2790,DATEDIF(I2790,'ObjProd (2)'!$C$25,"y")*12+DATEDIF(I2790,'ObjProd (2)'!$C$25,"ym")))/7) &amp; " sem.",
      "")
)
)</f>
        <v/>
      </c>
      <c r="L2790" s="11" t="str">
        <f t="shared" si="435"/>
        <v/>
      </c>
      <c r="M2790" s="9" t="str">
        <f t="shared" si="431"/>
        <v/>
      </c>
      <c r="N2790" s="9" t="str" cm="1">
        <f t="array" aca="1" ref="N2790" ca="1">LEFT(L2790, IF(ISNUMBER(SUBSTITUTE(_xludf.MID(L2790, 2, 1), ".", ",")), 1, 2))</f>
        <v/>
      </c>
      <c r="O2790" s="19" t="str">
        <f t="shared" ca="1" si="437"/>
        <v/>
      </c>
      <c r="P2790" s="9" t="str">
        <f t="shared" ca="1" si="438"/>
        <v/>
      </c>
      <c r="Q2790" s="9" t="str">
        <f t="shared" ca="1" si="439"/>
        <v/>
      </c>
      <c r="R2790" s="9" t="str">
        <f t="shared" si="432"/>
        <v/>
      </c>
      <c r="S2790" t="str" cm="1">
        <f t="array" ref="S2790">IF(ISBLANK(C2790),"",IFERROR(INDEX(ListeSeries!$A$2:$A$1045, MATCH(1, (DatasScan!G2790=ListeSeries!$B$2:$B$1045) * (DatasScan!H2790&gt;=ListeSeries!$D$2:$D$1045) * (DatasScan!H2790&lt;=ListeSeries!$E$2:$E$1045), 0)), "no match"))</f>
        <v/>
      </c>
      <c r="T2790" s="7" t="str" cm="1">
        <f t="array" ref="T2790">IF(ISBLANK(C2790),"",IFERROR(INDEX(ListeSeries!$C$2:$C$1045, MATCH(1, (DatasScan!G2790=ListeSeries!$B$2:$B$1045) * (DatasScan!H2790&gt;=ListeSeries!$D$2:$D$1045) * (DatasScan!H2790&lt;=ListeSeries!$E$2:$E$1045), 0)), "no match"))</f>
        <v/>
      </c>
      <c r="U2790" s="11" t="str" cm="1">
        <f t="array" ref="U2790">IF(ISBLANK(C2790),"",IFERROR(INDEX(ListeSeries!$F$2:$F$1045, MATCH(1, (DatasScan!G2790=ListeSeries!$B$2:$B$1045) * (DatasScan!H2790&gt;=ListeSeries!$D$2:$D$1045) * (DatasScan!H2790&lt;=ListeSeries!$E$2:$E$1045), 0)), "no match"))</f>
        <v/>
      </c>
    </row>
    <row r="2791" spans="1:21" x14ac:dyDescent="0.25">
      <c r="A2791" s="6" t="str">
        <f t="shared" si="433"/>
        <v/>
      </c>
      <c r="B2791" s="272"/>
      <c r="F2791" s="7" t="str">
        <f t="shared" si="436"/>
        <v/>
      </c>
      <c r="G2791" s="21" t="str">
        <f>IF(ISBLANK(C2791),"",_xlfn.XLOOKUP(_xlfn.XLOOKUP(VALUE(LEFT(C2791,4)),Souches!$B$2:$B$15000,Souches!$E$2:$E$15000),Varietes!$B$2:$B$500,Varietes!$C$2:$C$500))</f>
        <v/>
      </c>
      <c r="H2791" s="19" t="str">
        <f>IF(ISBLANK(C2791),"",_xlfn.XLOOKUP(VALUE(LEFT(C2791,4)),Souches!$B$2:$B$15000,Souches!$D$2:$D$15000))</f>
        <v/>
      </c>
      <c r="I2791" s="10" t="str">
        <f t="shared" si="434"/>
        <v/>
      </c>
      <c r="J2791" s="19" t="str">
        <f>IF(I2791="","",INT(('ObjProd (2)'!$C$25-I2791)/7 * (ABS('ObjProd (2)'!$C$25-I2791)&gt;=7)))</f>
        <v/>
      </c>
      <c r="K2791" s="10" t="str">
        <f>IF(I2791="","",
IF(AND(DATEDIF(I2791,'ObjProd (2)'!$C$25,"y")=0,DATEDIF(I2791,'ObjProd (2)'!$C$25,"ym")=0,
   INT(('ObjProd (2)'!$C$25-EDATE(I2791,DATEDIF(I2791,'ObjProd (2)'!$C$25,"y")*12+DATEDIF(I2791,'ObjProd (2)'!$C$25,"ym")))/7)=0),
   "&lt; 1 sem.",
   IF(DATEDIF(I2791,'ObjProd (2)'!$C$25,"y")&gt;0,DATEDIF(I2791,'ObjProd (2)'!$C$25,"y") &amp; " " &amp; IF(DATEDIF(I2791,'ObjProd (2)'!$C$25,"y")=1,"an ","ans "),"") &amp;
   IF(DATEDIF(I2791,'ObjProd (2)'!$C$25,"ym")&gt;0,DATEDIF(I2791,'ObjProd (2)'!$C$25,"ym") &amp; " mois ", "") &amp;
   IF(INT(('ObjProd (2)'!$C$25-EDATE(I2791,DATEDIF(I2791,'ObjProd (2)'!$C$25,"y")*12+DATEDIF(I2791,'ObjProd (2)'!$C$25,"ym")))/7)&gt;0,
      INT(('ObjProd (2)'!$C$25-EDATE(I2791,DATEDIF(I2791,'ObjProd (2)'!$C$25,"y")*12+DATEDIF(I2791,'ObjProd (2)'!$C$25,"ym")))/7) &amp; " sem.",
      "")
)
)</f>
        <v/>
      </c>
      <c r="L2791" s="11" t="str">
        <f t="shared" si="435"/>
        <v/>
      </c>
      <c r="M2791" s="9" t="str">
        <f t="shared" si="431"/>
        <v/>
      </c>
      <c r="N2791" s="9" t="str" cm="1">
        <f t="array" aca="1" ref="N2791" ca="1">LEFT(L2791, IF(ISNUMBER(SUBSTITUTE(_xludf.MID(L2791, 2, 1), ".", ",")), 1, 2))</f>
        <v/>
      </c>
      <c r="O2791" s="19" t="str">
        <f t="shared" ca="1" si="437"/>
        <v/>
      </c>
      <c r="P2791" s="9" t="str">
        <f t="shared" ca="1" si="438"/>
        <v/>
      </c>
      <c r="Q2791" s="9" t="str">
        <f t="shared" ca="1" si="439"/>
        <v/>
      </c>
      <c r="R2791" s="9" t="str">
        <f t="shared" si="432"/>
        <v/>
      </c>
      <c r="S2791" t="str" cm="1">
        <f t="array" ref="S2791">IF(ISBLANK(C2791),"",IFERROR(INDEX(ListeSeries!$A$2:$A$1045, MATCH(1, (DatasScan!G2791=ListeSeries!$B$2:$B$1045) * (DatasScan!H2791&gt;=ListeSeries!$D$2:$D$1045) * (DatasScan!H2791&lt;=ListeSeries!$E$2:$E$1045), 0)), "no match"))</f>
        <v/>
      </c>
      <c r="T2791" s="7" t="str" cm="1">
        <f t="array" ref="T2791">IF(ISBLANK(C2791),"",IFERROR(INDEX(ListeSeries!$C$2:$C$1045, MATCH(1, (DatasScan!G2791=ListeSeries!$B$2:$B$1045) * (DatasScan!H2791&gt;=ListeSeries!$D$2:$D$1045) * (DatasScan!H2791&lt;=ListeSeries!$E$2:$E$1045), 0)), "no match"))</f>
        <v/>
      </c>
      <c r="U2791" s="11" t="str" cm="1">
        <f t="array" ref="U2791">IF(ISBLANK(C2791),"",IFERROR(INDEX(ListeSeries!$F$2:$F$1045, MATCH(1, (DatasScan!G2791=ListeSeries!$B$2:$B$1045) * (DatasScan!H2791&gt;=ListeSeries!$D$2:$D$1045) * (DatasScan!H2791&lt;=ListeSeries!$E$2:$E$1045), 0)), "no match"))</f>
        <v/>
      </c>
    </row>
    <row r="2792" spans="1:21" x14ac:dyDescent="0.25">
      <c r="A2792" s="6" t="str">
        <f t="shared" si="433"/>
        <v/>
      </c>
      <c r="B2792" s="272"/>
      <c r="F2792" s="7" t="str">
        <f t="shared" si="436"/>
        <v/>
      </c>
      <c r="G2792" s="21" t="str">
        <f>IF(ISBLANK(C2792),"",_xlfn.XLOOKUP(_xlfn.XLOOKUP(VALUE(LEFT(C2792,4)),Souches!$B$2:$B$15000,Souches!$E$2:$E$15000),Varietes!$B$2:$B$500,Varietes!$C$2:$C$500))</f>
        <v/>
      </c>
      <c r="H2792" s="19" t="str">
        <f>IF(ISBLANK(C2792),"",_xlfn.XLOOKUP(VALUE(LEFT(C2792,4)),Souches!$B$2:$B$15000,Souches!$D$2:$D$15000))</f>
        <v/>
      </c>
      <c r="I2792" s="10" t="str">
        <f t="shared" si="434"/>
        <v/>
      </c>
      <c r="J2792" s="19" t="str">
        <f>IF(I2792="","",INT(('ObjProd (2)'!$C$25-I2792)/7 * (ABS('ObjProd (2)'!$C$25-I2792)&gt;=7)))</f>
        <v/>
      </c>
      <c r="K2792" s="10" t="str">
        <f>IF(I2792="","",
IF(AND(DATEDIF(I2792,'ObjProd (2)'!$C$25,"y")=0,DATEDIF(I2792,'ObjProd (2)'!$C$25,"ym")=0,
   INT(('ObjProd (2)'!$C$25-EDATE(I2792,DATEDIF(I2792,'ObjProd (2)'!$C$25,"y")*12+DATEDIF(I2792,'ObjProd (2)'!$C$25,"ym")))/7)=0),
   "&lt; 1 sem.",
   IF(DATEDIF(I2792,'ObjProd (2)'!$C$25,"y")&gt;0,DATEDIF(I2792,'ObjProd (2)'!$C$25,"y") &amp; " " &amp; IF(DATEDIF(I2792,'ObjProd (2)'!$C$25,"y")=1,"an ","ans "),"") &amp;
   IF(DATEDIF(I2792,'ObjProd (2)'!$C$25,"ym")&gt;0,DATEDIF(I2792,'ObjProd (2)'!$C$25,"ym") &amp; " mois ", "") &amp;
   IF(INT(('ObjProd (2)'!$C$25-EDATE(I2792,DATEDIF(I2792,'ObjProd (2)'!$C$25,"y")*12+DATEDIF(I2792,'ObjProd (2)'!$C$25,"ym")))/7)&gt;0,
      INT(('ObjProd (2)'!$C$25-EDATE(I2792,DATEDIF(I2792,'ObjProd (2)'!$C$25,"y")*12+DATEDIF(I2792,'ObjProd (2)'!$C$25,"ym")))/7) &amp; " sem.",
      "")
)
)</f>
        <v/>
      </c>
      <c r="L2792" s="11" t="str">
        <f t="shared" si="435"/>
        <v/>
      </c>
      <c r="M2792" s="9" t="str">
        <f t="shared" si="431"/>
        <v/>
      </c>
      <c r="N2792" s="9" t="str" cm="1">
        <f t="array" aca="1" ref="N2792" ca="1">LEFT(L2792, IF(ISNUMBER(SUBSTITUTE(_xludf.MID(L2792, 2, 1), ".", ",")), 1, 2))</f>
        <v/>
      </c>
      <c r="O2792" s="19" t="str">
        <f t="shared" ca="1" si="437"/>
        <v/>
      </c>
      <c r="P2792" s="9" t="str">
        <f t="shared" ca="1" si="438"/>
        <v/>
      </c>
      <c r="Q2792" s="9" t="str">
        <f t="shared" ca="1" si="439"/>
        <v/>
      </c>
      <c r="R2792" s="9" t="str">
        <f t="shared" si="432"/>
        <v/>
      </c>
      <c r="S2792" t="str" cm="1">
        <f t="array" ref="S2792">IF(ISBLANK(C2792),"",IFERROR(INDEX(ListeSeries!$A$2:$A$1045, MATCH(1, (DatasScan!G2792=ListeSeries!$B$2:$B$1045) * (DatasScan!H2792&gt;=ListeSeries!$D$2:$D$1045) * (DatasScan!H2792&lt;=ListeSeries!$E$2:$E$1045), 0)), "no match"))</f>
        <v/>
      </c>
      <c r="T2792" s="7" t="str" cm="1">
        <f t="array" ref="T2792">IF(ISBLANK(C2792),"",IFERROR(INDEX(ListeSeries!$C$2:$C$1045, MATCH(1, (DatasScan!G2792=ListeSeries!$B$2:$B$1045) * (DatasScan!H2792&gt;=ListeSeries!$D$2:$D$1045) * (DatasScan!H2792&lt;=ListeSeries!$E$2:$E$1045), 0)), "no match"))</f>
        <v/>
      </c>
      <c r="U2792" s="11" t="str" cm="1">
        <f t="array" ref="U2792">IF(ISBLANK(C2792),"",IFERROR(INDEX(ListeSeries!$F$2:$F$1045, MATCH(1, (DatasScan!G2792=ListeSeries!$B$2:$B$1045) * (DatasScan!H2792&gt;=ListeSeries!$D$2:$D$1045) * (DatasScan!H2792&lt;=ListeSeries!$E$2:$E$1045), 0)), "no match"))</f>
        <v/>
      </c>
    </row>
    <row r="2793" spans="1:21" x14ac:dyDescent="0.25">
      <c r="A2793" s="6" t="str">
        <f t="shared" si="433"/>
        <v/>
      </c>
      <c r="B2793" s="272"/>
      <c r="F2793" s="7" t="str">
        <f t="shared" si="436"/>
        <v/>
      </c>
      <c r="G2793" s="21" t="str">
        <f>IF(ISBLANK(C2793),"",_xlfn.XLOOKUP(_xlfn.XLOOKUP(VALUE(LEFT(C2793,4)),Souches!$B$2:$B$15000,Souches!$E$2:$E$15000),Varietes!$B$2:$B$500,Varietes!$C$2:$C$500))</f>
        <v/>
      </c>
      <c r="H2793" s="19" t="str">
        <f>IF(ISBLANK(C2793),"",_xlfn.XLOOKUP(VALUE(LEFT(C2793,4)),Souches!$B$2:$B$15000,Souches!$D$2:$D$15000))</f>
        <v/>
      </c>
      <c r="I2793" s="10" t="str">
        <f t="shared" si="434"/>
        <v/>
      </c>
      <c r="J2793" s="19" t="str">
        <f>IF(I2793="","",INT(('ObjProd (2)'!$C$25-I2793)/7 * (ABS('ObjProd (2)'!$C$25-I2793)&gt;=7)))</f>
        <v/>
      </c>
      <c r="K2793" s="10" t="str">
        <f>IF(I2793="","",
IF(AND(DATEDIF(I2793,'ObjProd (2)'!$C$25,"y")=0,DATEDIF(I2793,'ObjProd (2)'!$C$25,"ym")=0,
   INT(('ObjProd (2)'!$C$25-EDATE(I2793,DATEDIF(I2793,'ObjProd (2)'!$C$25,"y")*12+DATEDIF(I2793,'ObjProd (2)'!$C$25,"ym")))/7)=0),
   "&lt; 1 sem.",
   IF(DATEDIF(I2793,'ObjProd (2)'!$C$25,"y")&gt;0,DATEDIF(I2793,'ObjProd (2)'!$C$25,"y") &amp; " " &amp; IF(DATEDIF(I2793,'ObjProd (2)'!$C$25,"y")=1,"an ","ans "),"") &amp;
   IF(DATEDIF(I2793,'ObjProd (2)'!$C$25,"ym")&gt;0,DATEDIF(I2793,'ObjProd (2)'!$C$25,"ym") &amp; " mois ", "") &amp;
   IF(INT(('ObjProd (2)'!$C$25-EDATE(I2793,DATEDIF(I2793,'ObjProd (2)'!$C$25,"y")*12+DATEDIF(I2793,'ObjProd (2)'!$C$25,"ym")))/7)&gt;0,
      INT(('ObjProd (2)'!$C$25-EDATE(I2793,DATEDIF(I2793,'ObjProd (2)'!$C$25,"y")*12+DATEDIF(I2793,'ObjProd (2)'!$C$25,"ym")))/7) &amp; " sem.",
      "")
)
)</f>
        <v/>
      </c>
      <c r="L2793" s="11" t="str">
        <f t="shared" si="435"/>
        <v/>
      </c>
      <c r="M2793" s="9" t="str">
        <f t="shared" si="431"/>
        <v/>
      </c>
      <c r="N2793" s="9" t="str" cm="1">
        <f t="array" aca="1" ref="N2793" ca="1">LEFT(L2793, IF(ISNUMBER(SUBSTITUTE(_xludf.MID(L2793, 2, 1), ".", ",")), 1, 2))</f>
        <v/>
      </c>
      <c r="O2793" s="19" t="str">
        <f t="shared" ca="1" si="437"/>
        <v/>
      </c>
      <c r="P2793" s="9" t="str">
        <f t="shared" ca="1" si="438"/>
        <v/>
      </c>
      <c r="Q2793" s="9" t="str">
        <f t="shared" ca="1" si="439"/>
        <v/>
      </c>
      <c r="R2793" s="9" t="str">
        <f t="shared" si="432"/>
        <v/>
      </c>
      <c r="S2793" t="str" cm="1">
        <f t="array" ref="S2793">IF(ISBLANK(C2793),"",IFERROR(INDEX(ListeSeries!$A$2:$A$1045, MATCH(1, (DatasScan!G2793=ListeSeries!$B$2:$B$1045) * (DatasScan!H2793&gt;=ListeSeries!$D$2:$D$1045) * (DatasScan!H2793&lt;=ListeSeries!$E$2:$E$1045), 0)), "no match"))</f>
        <v/>
      </c>
      <c r="T2793" s="7" t="str" cm="1">
        <f t="array" ref="T2793">IF(ISBLANK(C2793),"",IFERROR(INDEX(ListeSeries!$C$2:$C$1045, MATCH(1, (DatasScan!G2793=ListeSeries!$B$2:$B$1045) * (DatasScan!H2793&gt;=ListeSeries!$D$2:$D$1045) * (DatasScan!H2793&lt;=ListeSeries!$E$2:$E$1045), 0)), "no match"))</f>
        <v/>
      </c>
      <c r="U2793" s="11" t="str" cm="1">
        <f t="array" ref="U2793">IF(ISBLANK(C2793),"",IFERROR(INDEX(ListeSeries!$F$2:$F$1045, MATCH(1, (DatasScan!G2793=ListeSeries!$B$2:$B$1045) * (DatasScan!H2793&gt;=ListeSeries!$D$2:$D$1045) * (DatasScan!H2793&lt;=ListeSeries!$E$2:$E$1045), 0)), "no match"))</f>
        <v/>
      </c>
    </row>
    <row r="2794" spans="1:21" x14ac:dyDescent="0.25">
      <c r="A2794" s="6" t="str">
        <f t="shared" si="433"/>
        <v/>
      </c>
      <c r="B2794" s="272"/>
      <c r="F2794" s="7" t="str">
        <f t="shared" si="436"/>
        <v/>
      </c>
      <c r="G2794" s="21" t="str">
        <f>IF(ISBLANK(C2794),"",_xlfn.XLOOKUP(_xlfn.XLOOKUP(VALUE(LEFT(C2794,4)),Souches!$B$2:$B$15000,Souches!$E$2:$E$15000),Varietes!$B$2:$B$500,Varietes!$C$2:$C$500))</f>
        <v/>
      </c>
      <c r="H2794" s="19" t="str">
        <f>IF(ISBLANK(C2794),"",_xlfn.XLOOKUP(VALUE(LEFT(C2794,4)),Souches!$B$2:$B$15000,Souches!$D$2:$D$15000))</f>
        <v/>
      </c>
      <c r="I2794" s="10" t="str">
        <f t="shared" si="434"/>
        <v/>
      </c>
      <c r="J2794" s="19" t="str">
        <f>IF(I2794="","",INT(('ObjProd (2)'!$C$25-I2794)/7 * (ABS('ObjProd (2)'!$C$25-I2794)&gt;=7)))</f>
        <v/>
      </c>
      <c r="K2794" s="10" t="str">
        <f>IF(I2794="","",
IF(AND(DATEDIF(I2794,'ObjProd (2)'!$C$25,"y")=0,DATEDIF(I2794,'ObjProd (2)'!$C$25,"ym")=0,
   INT(('ObjProd (2)'!$C$25-EDATE(I2794,DATEDIF(I2794,'ObjProd (2)'!$C$25,"y")*12+DATEDIF(I2794,'ObjProd (2)'!$C$25,"ym")))/7)=0),
   "&lt; 1 sem.",
   IF(DATEDIF(I2794,'ObjProd (2)'!$C$25,"y")&gt;0,DATEDIF(I2794,'ObjProd (2)'!$C$25,"y") &amp; " " &amp; IF(DATEDIF(I2794,'ObjProd (2)'!$C$25,"y")=1,"an ","ans "),"") &amp;
   IF(DATEDIF(I2794,'ObjProd (2)'!$C$25,"ym")&gt;0,DATEDIF(I2794,'ObjProd (2)'!$C$25,"ym") &amp; " mois ", "") &amp;
   IF(INT(('ObjProd (2)'!$C$25-EDATE(I2794,DATEDIF(I2794,'ObjProd (2)'!$C$25,"y")*12+DATEDIF(I2794,'ObjProd (2)'!$C$25,"ym")))/7)&gt;0,
      INT(('ObjProd (2)'!$C$25-EDATE(I2794,DATEDIF(I2794,'ObjProd (2)'!$C$25,"y")*12+DATEDIF(I2794,'ObjProd (2)'!$C$25,"ym")))/7) &amp; " sem.",
      "")
)
)</f>
        <v/>
      </c>
      <c r="L2794" s="11" t="str">
        <f t="shared" si="435"/>
        <v/>
      </c>
      <c r="M2794" s="9" t="str">
        <f t="shared" si="431"/>
        <v/>
      </c>
      <c r="N2794" s="9" t="str" cm="1">
        <f t="array" aca="1" ref="N2794" ca="1">LEFT(L2794, IF(ISNUMBER(SUBSTITUTE(_xludf.MID(L2794, 2, 1), ".", ",")), 1, 2))</f>
        <v/>
      </c>
      <c r="O2794" s="19" t="str">
        <f t="shared" ca="1" si="437"/>
        <v/>
      </c>
      <c r="P2794" s="9" t="str">
        <f t="shared" ca="1" si="438"/>
        <v/>
      </c>
      <c r="Q2794" s="9" t="str">
        <f t="shared" ca="1" si="439"/>
        <v/>
      </c>
      <c r="R2794" s="9" t="str">
        <f t="shared" si="432"/>
        <v/>
      </c>
      <c r="S2794" t="str" cm="1">
        <f t="array" ref="S2794">IF(ISBLANK(C2794),"",IFERROR(INDEX(ListeSeries!$A$2:$A$1045, MATCH(1, (DatasScan!G2794=ListeSeries!$B$2:$B$1045) * (DatasScan!H2794&gt;=ListeSeries!$D$2:$D$1045) * (DatasScan!H2794&lt;=ListeSeries!$E$2:$E$1045), 0)), "no match"))</f>
        <v/>
      </c>
      <c r="T2794" s="7" t="str" cm="1">
        <f t="array" ref="T2794">IF(ISBLANK(C2794),"",IFERROR(INDEX(ListeSeries!$C$2:$C$1045, MATCH(1, (DatasScan!G2794=ListeSeries!$B$2:$B$1045) * (DatasScan!H2794&gt;=ListeSeries!$D$2:$D$1045) * (DatasScan!H2794&lt;=ListeSeries!$E$2:$E$1045), 0)), "no match"))</f>
        <v/>
      </c>
      <c r="U2794" s="11" t="str" cm="1">
        <f t="array" ref="U2794">IF(ISBLANK(C2794),"",IFERROR(INDEX(ListeSeries!$F$2:$F$1045, MATCH(1, (DatasScan!G2794=ListeSeries!$B$2:$B$1045) * (DatasScan!H2794&gt;=ListeSeries!$D$2:$D$1045) * (DatasScan!H2794&lt;=ListeSeries!$E$2:$E$1045), 0)), "no match"))</f>
        <v/>
      </c>
    </row>
    <row r="2795" spans="1:21" x14ac:dyDescent="0.25">
      <c r="A2795" s="6" t="str">
        <f t="shared" si="433"/>
        <v/>
      </c>
      <c r="B2795" s="272"/>
      <c r="F2795" s="7" t="str">
        <f t="shared" si="436"/>
        <v/>
      </c>
      <c r="G2795" s="21" t="str">
        <f>IF(ISBLANK(C2795),"",_xlfn.XLOOKUP(_xlfn.XLOOKUP(VALUE(LEFT(C2795,4)),Souches!$B$2:$B$15000,Souches!$E$2:$E$15000),Varietes!$B$2:$B$500,Varietes!$C$2:$C$500))</f>
        <v/>
      </c>
      <c r="H2795" s="19" t="str">
        <f>IF(ISBLANK(C2795),"",_xlfn.XLOOKUP(VALUE(LEFT(C2795,4)),Souches!$B$2:$B$15000,Souches!$D$2:$D$15000))</f>
        <v/>
      </c>
      <c r="I2795" s="10" t="str">
        <f t="shared" si="434"/>
        <v/>
      </c>
      <c r="J2795" s="19" t="str">
        <f>IF(I2795="","",INT(('ObjProd (2)'!$C$25-I2795)/7 * (ABS('ObjProd (2)'!$C$25-I2795)&gt;=7)))</f>
        <v/>
      </c>
      <c r="K2795" s="10" t="str">
        <f>IF(I2795="","",
IF(AND(DATEDIF(I2795,'ObjProd (2)'!$C$25,"y")=0,DATEDIF(I2795,'ObjProd (2)'!$C$25,"ym")=0,
   INT(('ObjProd (2)'!$C$25-EDATE(I2795,DATEDIF(I2795,'ObjProd (2)'!$C$25,"y")*12+DATEDIF(I2795,'ObjProd (2)'!$C$25,"ym")))/7)=0),
   "&lt; 1 sem.",
   IF(DATEDIF(I2795,'ObjProd (2)'!$C$25,"y")&gt;0,DATEDIF(I2795,'ObjProd (2)'!$C$25,"y") &amp; " " &amp; IF(DATEDIF(I2795,'ObjProd (2)'!$C$25,"y")=1,"an ","ans "),"") &amp;
   IF(DATEDIF(I2795,'ObjProd (2)'!$C$25,"ym")&gt;0,DATEDIF(I2795,'ObjProd (2)'!$C$25,"ym") &amp; " mois ", "") &amp;
   IF(INT(('ObjProd (2)'!$C$25-EDATE(I2795,DATEDIF(I2795,'ObjProd (2)'!$C$25,"y")*12+DATEDIF(I2795,'ObjProd (2)'!$C$25,"ym")))/7)&gt;0,
      INT(('ObjProd (2)'!$C$25-EDATE(I2795,DATEDIF(I2795,'ObjProd (2)'!$C$25,"y")*12+DATEDIF(I2795,'ObjProd (2)'!$C$25,"ym")))/7) &amp; " sem.",
      "")
)
)</f>
        <v/>
      </c>
      <c r="L2795" s="11" t="str">
        <f t="shared" si="435"/>
        <v/>
      </c>
      <c r="M2795" s="9" t="str">
        <f t="shared" si="431"/>
        <v/>
      </c>
      <c r="N2795" s="9" t="str" cm="1">
        <f t="array" aca="1" ref="N2795" ca="1">LEFT(L2795, IF(ISNUMBER(SUBSTITUTE(_xludf.MID(L2795, 2, 1), ".", ",")), 1, 2))</f>
        <v/>
      </c>
      <c r="O2795" s="19" t="str">
        <f t="shared" ca="1" si="437"/>
        <v/>
      </c>
      <c r="P2795" s="9" t="str">
        <f t="shared" ca="1" si="438"/>
        <v/>
      </c>
      <c r="Q2795" s="9" t="str">
        <f t="shared" ca="1" si="439"/>
        <v/>
      </c>
      <c r="R2795" s="9" t="str">
        <f t="shared" si="432"/>
        <v/>
      </c>
      <c r="S2795" t="str" cm="1">
        <f t="array" ref="S2795">IF(ISBLANK(C2795),"",IFERROR(INDEX(ListeSeries!$A$2:$A$1045, MATCH(1, (DatasScan!G2795=ListeSeries!$B$2:$B$1045) * (DatasScan!H2795&gt;=ListeSeries!$D$2:$D$1045) * (DatasScan!H2795&lt;=ListeSeries!$E$2:$E$1045), 0)), "no match"))</f>
        <v/>
      </c>
      <c r="T2795" s="7" t="str" cm="1">
        <f t="array" ref="T2795">IF(ISBLANK(C2795),"",IFERROR(INDEX(ListeSeries!$C$2:$C$1045, MATCH(1, (DatasScan!G2795=ListeSeries!$B$2:$B$1045) * (DatasScan!H2795&gt;=ListeSeries!$D$2:$D$1045) * (DatasScan!H2795&lt;=ListeSeries!$E$2:$E$1045), 0)), "no match"))</f>
        <v/>
      </c>
      <c r="U2795" s="11" t="str" cm="1">
        <f t="array" ref="U2795">IF(ISBLANK(C2795),"",IFERROR(INDEX(ListeSeries!$F$2:$F$1045, MATCH(1, (DatasScan!G2795=ListeSeries!$B$2:$B$1045) * (DatasScan!H2795&gt;=ListeSeries!$D$2:$D$1045) * (DatasScan!H2795&lt;=ListeSeries!$E$2:$E$1045), 0)), "no match"))</f>
        <v/>
      </c>
    </row>
    <row r="2796" spans="1:21" x14ac:dyDescent="0.25">
      <c r="A2796" s="6" t="str">
        <f t="shared" si="433"/>
        <v/>
      </c>
      <c r="B2796" s="272"/>
      <c r="F2796" s="7" t="str">
        <f t="shared" si="436"/>
        <v/>
      </c>
      <c r="G2796" s="21" t="str">
        <f>IF(ISBLANK(C2796),"",_xlfn.XLOOKUP(_xlfn.XLOOKUP(VALUE(LEFT(C2796,4)),Souches!$B$2:$B$15000,Souches!$E$2:$E$15000),Varietes!$B$2:$B$500,Varietes!$C$2:$C$500))</f>
        <v/>
      </c>
      <c r="H2796" s="19" t="str">
        <f>IF(ISBLANK(C2796),"",_xlfn.XLOOKUP(VALUE(LEFT(C2796,4)),Souches!$B$2:$B$15000,Souches!$D$2:$D$15000))</f>
        <v/>
      </c>
      <c r="I2796" s="10" t="str">
        <f t="shared" si="434"/>
        <v/>
      </c>
      <c r="J2796" s="19" t="str">
        <f>IF(I2796="","",INT(('ObjProd (2)'!$C$25-I2796)/7 * (ABS('ObjProd (2)'!$C$25-I2796)&gt;=7)))</f>
        <v/>
      </c>
      <c r="K2796" s="10" t="str">
        <f>IF(I2796="","",
IF(AND(DATEDIF(I2796,'ObjProd (2)'!$C$25,"y")=0,DATEDIF(I2796,'ObjProd (2)'!$C$25,"ym")=0,
   INT(('ObjProd (2)'!$C$25-EDATE(I2796,DATEDIF(I2796,'ObjProd (2)'!$C$25,"y")*12+DATEDIF(I2796,'ObjProd (2)'!$C$25,"ym")))/7)=0),
   "&lt; 1 sem.",
   IF(DATEDIF(I2796,'ObjProd (2)'!$C$25,"y")&gt;0,DATEDIF(I2796,'ObjProd (2)'!$C$25,"y") &amp; " " &amp; IF(DATEDIF(I2796,'ObjProd (2)'!$C$25,"y")=1,"an ","ans "),"") &amp;
   IF(DATEDIF(I2796,'ObjProd (2)'!$C$25,"ym")&gt;0,DATEDIF(I2796,'ObjProd (2)'!$C$25,"ym") &amp; " mois ", "") &amp;
   IF(INT(('ObjProd (2)'!$C$25-EDATE(I2796,DATEDIF(I2796,'ObjProd (2)'!$C$25,"y")*12+DATEDIF(I2796,'ObjProd (2)'!$C$25,"ym")))/7)&gt;0,
      INT(('ObjProd (2)'!$C$25-EDATE(I2796,DATEDIF(I2796,'ObjProd (2)'!$C$25,"y")*12+DATEDIF(I2796,'ObjProd (2)'!$C$25,"ym")))/7) &amp; " sem.",
      "")
)
)</f>
        <v/>
      </c>
      <c r="L2796" s="11" t="str">
        <f t="shared" si="435"/>
        <v/>
      </c>
      <c r="M2796" s="9" t="str">
        <f t="shared" si="431"/>
        <v/>
      </c>
      <c r="N2796" s="9" t="str" cm="1">
        <f t="array" aca="1" ref="N2796" ca="1">LEFT(L2796, IF(ISNUMBER(SUBSTITUTE(_xludf.MID(L2796, 2, 1), ".", ",")), 1, 2))</f>
        <v/>
      </c>
      <c r="O2796" s="19" t="str">
        <f t="shared" ca="1" si="437"/>
        <v/>
      </c>
      <c r="P2796" s="9" t="str">
        <f t="shared" ca="1" si="438"/>
        <v/>
      </c>
      <c r="Q2796" s="9" t="str">
        <f t="shared" ca="1" si="439"/>
        <v/>
      </c>
      <c r="R2796" s="9" t="str">
        <f t="shared" si="432"/>
        <v/>
      </c>
      <c r="S2796" t="str" cm="1">
        <f t="array" ref="S2796">IF(ISBLANK(C2796),"",IFERROR(INDEX(ListeSeries!$A$2:$A$1045, MATCH(1, (DatasScan!G2796=ListeSeries!$B$2:$B$1045) * (DatasScan!H2796&gt;=ListeSeries!$D$2:$D$1045) * (DatasScan!H2796&lt;=ListeSeries!$E$2:$E$1045), 0)), "no match"))</f>
        <v/>
      </c>
      <c r="T2796" s="7" t="str" cm="1">
        <f t="array" ref="T2796">IF(ISBLANK(C2796),"",IFERROR(INDEX(ListeSeries!$C$2:$C$1045, MATCH(1, (DatasScan!G2796=ListeSeries!$B$2:$B$1045) * (DatasScan!H2796&gt;=ListeSeries!$D$2:$D$1045) * (DatasScan!H2796&lt;=ListeSeries!$E$2:$E$1045), 0)), "no match"))</f>
        <v/>
      </c>
      <c r="U2796" s="11" t="str" cm="1">
        <f t="array" ref="U2796">IF(ISBLANK(C2796),"",IFERROR(INDEX(ListeSeries!$F$2:$F$1045, MATCH(1, (DatasScan!G2796=ListeSeries!$B$2:$B$1045) * (DatasScan!H2796&gt;=ListeSeries!$D$2:$D$1045) * (DatasScan!H2796&lt;=ListeSeries!$E$2:$E$1045), 0)), "no match"))</f>
        <v/>
      </c>
    </row>
    <row r="2797" spans="1:21" x14ac:dyDescent="0.25">
      <c r="A2797" s="6" t="str">
        <f t="shared" si="433"/>
        <v/>
      </c>
      <c r="B2797" s="272"/>
      <c r="F2797" s="7" t="str">
        <f t="shared" si="436"/>
        <v/>
      </c>
      <c r="G2797" s="21" t="str">
        <f>IF(ISBLANK(C2797),"",_xlfn.XLOOKUP(_xlfn.XLOOKUP(VALUE(LEFT(C2797,4)),Souches!$B$2:$B$15000,Souches!$E$2:$E$15000),Varietes!$B$2:$B$500,Varietes!$C$2:$C$500))</f>
        <v/>
      </c>
      <c r="H2797" s="19" t="str">
        <f>IF(ISBLANK(C2797),"",_xlfn.XLOOKUP(VALUE(LEFT(C2797,4)),Souches!$B$2:$B$15000,Souches!$D$2:$D$15000))</f>
        <v/>
      </c>
      <c r="I2797" s="10" t="str">
        <f t="shared" si="434"/>
        <v/>
      </c>
      <c r="J2797" s="19" t="str">
        <f>IF(I2797="","",INT(('ObjProd (2)'!$C$25-I2797)/7 * (ABS('ObjProd (2)'!$C$25-I2797)&gt;=7)))</f>
        <v/>
      </c>
      <c r="K2797" s="10" t="str">
        <f>IF(I2797="","",
IF(AND(DATEDIF(I2797,'ObjProd (2)'!$C$25,"y")=0,DATEDIF(I2797,'ObjProd (2)'!$C$25,"ym")=0,
   INT(('ObjProd (2)'!$C$25-EDATE(I2797,DATEDIF(I2797,'ObjProd (2)'!$C$25,"y")*12+DATEDIF(I2797,'ObjProd (2)'!$C$25,"ym")))/7)=0),
   "&lt; 1 sem.",
   IF(DATEDIF(I2797,'ObjProd (2)'!$C$25,"y")&gt;0,DATEDIF(I2797,'ObjProd (2)'!$C$25,"y") &amp; " " &amp; IF(DATEDIF(I2797,'ObjProd (2)'!$C$25,"y")=1,"an ","ans "),"") &amp;
   IF(DATEDIF(I2797,'ObjProd (2)'!$C$25,"ym")&gt;0,DATEDIF(I2797,'ObjProd (2)'!$C$25,"ym") &amp; " mois ", "") &amp;
   IF(INT(('ObjProd (2)'!$C$25-EDATE(I2797,DATEDIF(I2797,'ObjProd (2)'!$C$25,"y")*12+DATEDIF(I2797,'ObjProd (2)'!$C$25,"ym")))/7)&gt;0,
      INT(('ObjProd (2)'!$C$25-EDATE(I2797,DATEDIF(I2797,'ObjProd (2)'!$C$25,"y")*12+DATEDIF(I2797,'ObjProd (2)'!$C$25,"ym")))/7) &amp; " sem.",
      "")
)
)</f>
        <v/>
      </c>
      <c r="L2797" s="11" t="str">
        <f t="shared" si="435"/>
        <v/>
      </c>
      <c r="M2797" s="9" t="str">
        <f t="shared" si="431"/>
        <v/>
      </c>
      <c r="N2797" s="9" t="str" cm="1">
        <f t="array" aca="1" ref="N2797" ca="1">LEFT(L2797, IF(ISNUMBER(SUBSTITUTE(_xludf.MID(L2797, 2, 1), ".", ",")), 1, 2))</f>
        <v/>
      </c>
      <c r="O2797" s="19" t="str">
        <f t="shared" ca="1" si="437"/>
        <v/>
      </c>
      <c r="P2797" s="9" t="str">
        <f t="shared" ca="1" si="438"/>
        <v/>
      </c>
      <c r="Q2797" s="9" t="str">
        <f t="shared" ca="1" si="439"/>
        <v/>
      </c>
      <c r="R2797" s="9" t="str">
        <f t="shared" si="432"/>
        <v/>
      </c>
      <c r="S2797" t="str" cm="1">
        <f t="array" ref="S2797">IF(ISBLANK(C2797),"",IFERROR(INDEX(ListeSeries!$A$2:$A$1045, MATCH(1, (DatasScan!G2797=ListeSeries!$B$2:$B$1045) * (DatasScan!H2797&gt;=ListeSeries!$D$2:$D$1045) * (DatasScan!H2797&lt;=ListeSeries!$E$2:$E$1045), 0)), "no match"))</f>
        <v/>
      </c>
      <c r="T2797" s="7" t="str" cm="1">
        <f t="array" ref="T2797">IF(ISBLANK(C2797),"",IFERROR(INDEX(ListeSeries!$C$2:$C$1045, MATCH(1, (DatasScan!G2797=ListeSeries!$B$2:$B$1045) * (DatasScan!H2797&gt;=ListeSeries!$D$2:$D$1045) * (DatasScan!H2797&lt;=ListeSeries!$E$2:$E$1045), 0)), "no match"))</f>
        <v/>
      </c>
      <c r="U2797" s="11" t="str" cm="1">
        <f t="array" ref="U2797">IF(ISBLANK(C2797),"",IFERROR(INDEX(ListeSeries!$F$2:$F$1045, MATCH(1, (DatasScan!G2797=ListeSeries!$B$2:$B$1045) * (DatasScan!H2797&gt;=ListeSeries!$D$2:$D$1045) * (DatasScan!H2797&lt;=ListeSeries!$E$2:$E$1045), 0)), "no match"))</f>
        <v/>
      </c>
    </row>
    <row r="2798" spans="1:21" x14ac:dyDescent="0.25">
      <c r="A2798" s="6" t="str">
        <f t="shared" si="433"/>
        <v/>
      </c>
      <c r="B2798" s="272"/>
      <c r="F2798" s="7" t="str">
        <f t="shared" si="436"/>
        <v/>
      </c>
      <c r="G2798" s="21" t="str">
        <f>IF(ISBLANK(C2798),"",_xlfn.XLOOKUP(_xlfn.XLOOKUP(VALUE(LEFT(C2798,4)),Souches!$B$2:$B$15000,Souches!$E$2:$E$15000),Varietes!$B$2:$B$500,Varietes!$C$2:$C$500))</f>
        <v/>
      </c>
      <c r="H2798" s="19" t="str">
        <f>IF(ISBLANK(C2798),"",_xlfn.XLOOKUP(VALUE(LEFT(C2798,4)),Souches!$B$2:$B$15000,Souches!$D$2:$D$15000))</f>
        <v/>
      </c>
      <c r="I2798" s="10" t="str">
        <f t="shared" si="434"/>
        <v/>
      </c>
      <c r="J2798" s="19" t="str">
        <f>IF(I2798="","",INT(('ObjProd (2)'!$C$25-I2798)/7 * (ABS('ObjProd (2)'!$C$25-I2798)&gt;=7)))</f>
        <v/>
      </c>
      <c r="K2798" s="10" t="str">
        <f>IF(I2798="","",
IF(AND(DATEDIF(I2798,'ObjProd (2)'!$C$25,"y")=0,DATEDIF(I2798,'ObjProd (2)'!$C$25,"ym")=0,
   INT(('ObjProd (2)'!$C$25-EDATE(I2798,DATEDIF(I2798,'ObjProd (2)'!$C$25,"y")*12+DATEDIF(I2798,'ObjProd (2)'!$C$25,"ym")))/7)=0),
   "&lt; 1 sem.",
   IF(DATEDIF(I2798,'ObjProd (2)'!$C$25,"y")&gt;0,DATEDIF(I2798,'ObjProd (2)'!$C$25,"y") &amp; " " &amp; IF(DATEDIF(I2798,'ObjProd (2)'!$C$25,"y")=1,"an ","ans "),"") &amp;
   IF(DATEDIF(I2798,'ObjProd (2)'!$C$25,"ym")&gt;0,DATEDIF(I2798,'ObjProd (2)'!$C$25,"ym") &amp; " mois ", "") &amp;
   IF(INT(('ObjProd (2)'!$C$25-EDATE(I2798,DATEDIF(I2798,'ObjProd (2)'!$C$25,"y")*12+DATEDIF(I2798,'ObjProd (2)'!$C$25,"ym")))/7)&gt;0,
      INT(('ObjProd (2)'!$C$25-EDATE(I2798,DATEDIF(I2798,'ObjProd (2)'!$C$25,"y")*12+DATEDIF(I2798,'ObjProd (2)'!$C$25,"ym")))/7) &amp; " sem.",
      "")
)
)</f>
        <v/>
      </c>
      <c r="L2798" s="11" t="str">
        <f t="shared" si="435"/>
        <v/>
      </c>
      <c r="M2798" s="9" t="str">
        <f t="shared" si="431"/>
        <v/>
      </c>
      <c r="N2798" s="9" t="str" cm="1">
        <f t="array" aca="1" ref="N2798" ca="1">LEFT(L2798, IF(ISNUMBER(SUBSTITUTE(_xludf.MID(L2798, 2, 1), ".", ",")), 1, 2))</f>
        <v/>
      </c>
      <c r="O2798" s="19" t="str">
        <f t="shared" ca="1" si="437"/>
        <v/>
      </c>
      <c r="P2798" s="9" t="str">
        <f t="shared" ca="1" si="438"/>
        <v/>
      </c>
      <c r="Q2798" s="9" t="str">
        <f t="shared" ca="1" si="439"/>
        <v/>
      </c>
      <c r="R2798" s="9" t="str">
        <f t="shared" si="432"/>
        <v/>
      </c>
      <c r="S2798" t="str" cm="1">
        <f t="array" ref="S2798">IF(ISBLANK(C2798),"",IFERROR(INDEX(ListeSeries!$A$2:$A$1045, MATCH(1, (DatasScan!G2798=ListeSeries!$B$2:$B$1045) * (DatasScan!H2798&gt;=ListeSeries!$D$2:$D$1045) * (DatasScan!H2798&lt;=ListeSeries!$E$2:$E$1045), 0)), "no match"))</f>
        <v/>
      </c>
      <c r="T2798" s="7" t="str" cm="1">
        <f t="array" ref="T2798">IF(ISBLANK(C2798),"",IFERROR(INDEX(ListeSeries!$C$2:$C$1045, MATCH(1, (DatasScan!G2798=ListeSeries!$B$2:$B$1045) * (DatasScan!H2798&gt;=ListeSeries!$D$2:$D$1045) * (DatasScan!H2798&lt;=ListeSeries!$E$2:$E$1045), 0)), "no match"))</f>
        <v/>
      </c>
      <c r="U2798" s="11" t="str" cm="1">
        <f t="array" ref="U2798">IF(ISBLANK(C2798),"",IFERROR(INDEX(ListeSeries!$F$2:$F$1045, MATCH(1, (DatasScan!G2798=ListeSeries!$B$2:$B$1045) * (DatasScan!H2798&gt;=ListeSeries!$D$2:$D$1045) * (DatasScan!H2798&lt;=ListeSeries!$E$2:$E$1045), 0)), "no match"))</f>
        <v/>
      </c>
    </row>
    <row r="2799" spans="1:21" x14ac:dyDescent="0.25">
      <c r="A2799" s="6" t="str">
        <f t="shared" si="433"/>
        <v/>
      </c>
      <c r="B2799" s="272"/>
      <c r="F2799" s="7" t="str">
        <f t="shared" si="436"/>
        <v/>
      </c>
      <c r="G2799" s="21" t="str">
        <f>IF(ISBLANK(C2799),"",_xlfn.XLOOKUP(_xlfn.XLOOKUP(VALUE(LEFT(C2799,4)),Souches!$B$2:$B$15000,Souches!$E$2:$E$15000),Varietes!$B$2:$B$500,Varietes!$C$2:$C$500))</f>
        <v/>
      </c>
      <c r="H2799" s="19" t="str">
        <f>IF(ISBLANK(C2799),"",_xlfn.XLOOKUP(VALUE(LEFT(C2799,4)),Souches!$B$2:$B$15000,Souches!$D$2:$D$15000))</f>
        <v/>
      </c>
      <c r="I2799" s="10" t="str">
        <f t="shared" si="434"/>
        <v/>
      </c>
      <c r="J2799" s="19" t="str">
        <f>IF(I2799="","",INT(('ObjProd (2)'!$C$25-I2799)/7 * (ABS('ObjProd (2)'!$C$25-I2799)&gt;=7)))</f>
        <v/>
      </c>
      <c r="K2799" s="10" t="str">
        <f>IF(I2799="","",
IF(AND(DATEDIF(I2799,'ObjProd (2)'!$C$25,"y")=0,DATEDIF(I2799,'ObjProd (2)'!$C$25,"ym")=0,
   INT(('ObjProd (2)'!$C$25-EDATE(I2799,DATEDIF(I2799,'ObjProd (2)'!$C$25,"y")*12+DATEDIF(I2799,'ObjProd (2)'!$C$25,"ym")))/7)=0),
   "&lt; 1 sem.",
   IF(DATEDIF(I2799,'ObjProd (2)'!$C$25,"y")&gt;0,DATEDIF(I2799,'ObjProd (2)'!$C$25,"y") &amp; " " &amp; IF(DATEDIF(I2799,'ObjProd (2)'!$C$25,"y")=1,"an ","ans "),"") &amp;
   IF(DATEDIF(I2799,'ObjProd (2)'!$C$25,"ym")&gt;0,DATEDIF(I2799,'ObjProd (2)'!$C$25,"ym") &amp; " mois ", "") &amp;
   IF(INT(('ObjProd (2)'!$C$25-EDATE(I2799,DATEDIF(I2799,'ObjProd (2)'!$C$25,"y")*12+DATEDIF(I2799,'ObjProd (2)'!$C$25,"ym")))/7)&gt;0,
      INT(('ObjProd (2)'!$C$25-EDATE(I2799,DATEDIF(I2799,'ObjProd (2)'!$C$25,"y")*12+DATEDIF(I2799,'ObjProd (2)'!$C$25,"ym")))/7) &amp; " sem.",
      "")
)
)</f>
        <v/>
      </c>
      <c r="L2799" s="11" t="str">
        <f t="shared" si="435"/>
        <v/>
      </c>
      <c r="M2799" s="9" t="str">
        <f t="shared" si="431"/>
        <v/>
      </c>
      <c r="N2799" s="9" t="str" cm="1">
        <f t="array" aca="1" ref="N2799" ca="1">LEFT(L2799, IF(ISNUMBER(SUBSTITUTE(_xludf.MID(L2799, 2, 1), ".", ",")), 1, 2))</f>
        <v/>
      </c>
      <c r="O2799" s="19" t="str">
        <f t="shared" ca="1" si="437"/>
        <v/>
      </c>
      <c r="P2799" s="9" t="str">
        <f t="shared" ca="1" si="438"/>
        <v/>
      </c>
      <c r="Q2799" s="9" t="str">
        <f t="shared" ca="1" si="439"/>
        <v/>
      </c>
      <c r="R2799" s="9" t="str">
        <f t="shared" si="432"/>
        <v/>
      </c>
      <c r="S2799" t="str" cm="1">
        <f t="array" ref="S2799">IF(ISBLANK(C2799),"",IFERROR(INDEX(ListeSeries!$A$2:$A$1045, MATCH(1, (DatasScan!G2799=ListeSeries!$B$2:$B$1045) * (DatasScan!H2799&gt;=ListeSeries!$D$2:$D$1045) * (DatasScan!H2799&lt;=ListeSeries!$E$2:$E$1045), 0)), "no match"))</f>
        <v/>
      </c>
      <c r="T2799" s="7" t="str" cm="1">
        <f t="array" ref="T2799">IF(ISBLANK(C2799),"",IFERROR(INDEX(ListeSeries!$C$2:$C$1045, MATCH(1, (DatasScan!G2799=ListeSeries!$B$2:$B$1045) * (DatasScan!H2799&gt;=ListeSeries!$D$2:$D$1045) * (DatasScan!H2799&lt;=ListeSeries!$E$2:$E$1045), 0)), "no match"))</f>
        <v/>
      </c>
      <c r="U2799" s="11" t="str" cm="1">
        <f t="array" ref="U2799">IF(ISBLANK(C2799),"",IFERROR(INDEX(ListeSeries!$F$2:$F$1045, MATCH(1, (DatasScan!G2799=ListeSeries!$B$2:$B$1045) * (DatasScan!H2799&gt;=ListeSeries!$D$2:$D$1045) * (DatasScan!H2799&lt;=ListeSeries!$E$2:$E$1045), 0)), "no match"))</f>
        <v/>
      </c>
    </row>
    <row r="2800" spans="1:21" x14ac:dyDescent="0.25">
      <c r="A2800" s="6" t="str">
        <f t="shared" si="433"/>
        <v/>
      </c>
      <c r="B2800" s="272"/>
      <c r="F2800" s="7" t="str">
        <f t="shared" si="436"/>
        <v/>
      </c>
      <c r="G2800" s="21" t="str">
        <f>IF(ISBLANK(C2800),"",_xlfn.XLOOKUP(_xlfn.XLOOKUP(VALUE(LEFT(C2800,4)),Souches!$B$2:$B$15000,Souches!$E$2:$E$15000),Varietes!$B$2:$B$500,Varietes!$C$2:$C$500))</f>
        <v/>
      </c>
      <c r="H2800" s="19" t="str">
        <f>IF(ISBLANK(C2800),"",_xlfn.XLOOKUP(VALUE(LEFT(C2800,4)),Souches!$B$2:$B$15000,Souches!$D$2:$D$15000))</f>
        <v/>
      </c>
      <c r="I2800" s="10" t="str">
        <f t="shared" si="434"/>
        <v/>
      </c>
      <c r="J2800" s="19" t="str">
        <f>IF(I2800="","",INT(('ObjProd (2)'!$C$25-I2800)/7 * (ABS('ObjProd (2)'!$C$25-I2800)&gt;=7)))</f>
        <v/>
      </c>
      <c r="K2800" s="10" t="str">
        <f>IF(I2800="","",
IF(AND(DATEDIF(I2800,'ObjProd (2)'!$C$25,"y")=0,DATEDIF(I2800,'ObjProd (2)'!$C$25,"ym")=0,
   INT(('ObjProd (2)'!$C$25-EDATE(I2800,DATEDIF(I2800,'ObjProd (2)'!$C$25,"y")*12+DATEDIF(I2800,'ObjProd (2)'!$C$25,"ym")))/7)=0),
   "&lt; 1 sem.",
   IF(DATEDIF(I2800,'ObjProd (2)'!$C$25,"y")&gt;0,DATEDIF(I2800,'ObjProd (2)'!$C$25,"y") &amp; " " &amp; IF(DATEDIF(I2800,'ObjProd (2)'!$C$25,"y")=1,"an ","ans "),"") &amp;
   IF(DATEDIF(I2800,'ObjProd (2)'!$C$25,"ym")&gt;0,DATEDIF(I2800,'ObjProd (2)'!$C$25,"ym") &amp; " mois ", "") &amp;
   IF(INT(('ObjProd (2)'!$C$25-EDATE(I2800,DATEDIF(I2800,'ObjProd (2)'!$C$25,"y")*12+DATEDIF(I2800,'ObjProd (2)'!$C$25,"ym")))/7)&gt;0,
      INT(('ObjProd (2)'!$C$25-EDATE(I2800,DATEDIF(I2800,'ObjProd (2)'!$C$25,"y")*12+DATEDIF(I2800,'ObjProd (2)'!$C$25,"ym")))/7) &amp; " sem.",
      "")
)
)</f>
        <v/>
      </c>
      <c r="L2800" s="11" t="str">
        <f t="shared" si="435"/>
        <v/>
      </c>
      <c r="M2800" s="9" t="str">
        <f t="shared" si="431"/>
        <v/>
      </c>
      <c r="N2800" s="9" t="str" cm="1">
        <f t="array" aca="1" ref="N2800" ca="1">LEFT(L2800, IF(ISNUMBER(SUBSTITUTE(_xludf.MID(L2800, 2, 1), ".", ",")), 1, 2))</f>
        <v/>
      </c>
      <c r="O2800" s="19" t="str">
        <f t="shared" ca="1" si="437"/>
        <v/>
      </c>
      <c r="P2800" s="9" t="str">
        <f t="shared" ca="1" si="438"/>
        <v/>
      </c>
      <c r="Q2800" s="9" t="str">
        <f t="shared" ca="1" si="439"/>
        <v/>
      </c>
      <c r="R2800" s="9" t="str">
        <f t="shared" si="432"/>
        <v/>
      </c>
      <c r="S2800" t="str" cm="1">
        <f t="array" ref="S2800">IF(ISBLANK(C2800),"",IFERROR(INDEX(ListeSeries!$A$2:$A$1045, MATCH(1, (DatasScan!G2800=ListeSeries!$B$2:$B$1045) * (DatasScan!H2800&gt;=ListeSeries!$D$2:$D$1045) * (DatasScan!H2800&lt;=ListeSeries!$E$2:$E$1045), 0)), "no match"))</f>
        <v/>
      </c>
      <c r="T2800" s="7" t="str" cm="1">
        <f t="array" ref="T2800">IF(ISBLANK(C2800),"",IFERROR(INDEX(ListeSeries!$C$2:$C$1045, MATCH(1, (DatasScan!G2800=ListeSeries!$B$2:$B$1045) * (DatasScan!H2800&gt;=ListeSeries!$D$2:$D$1045) * (DatasScan!H2800&lt;=ListeSeries!$E$2:$E$1045), 0)), "no match"))</f>
        <v/>
      </c>
      <c r="U2800" s="11" t="str" cm="1">
        <f t="array" ref="U2800">IF(ISBLANK(C2800),"",IFERROR(INDEX(ListeSeries!$F$2:$F$1045, MATCH(1, (DatasScan!G2800=ListeSeries!$B$2:$B$1045) * (DatasScan!H2800&gt;=ListeSeries!$D$2:$D$1045) * (DatasScan!H2800&lt;=ListeSeries!$E$2:$E$1045), 0)), "no match"))</f>
        <v/>
      </c>
    </row>
    <row r="2801" spans="1:21" x14ac:dyDescent="0.25">
      <c r="A2801" s="6" t="str">
        <f t="shared" si="433"/>
        <v/>
      </c>
      <c r="B2801" s="272"/>
      <c r="F2801" s="7" t="str">
        <f t="shared" si="436"/>
        <v/>
      </c>
      <c r="G2801" s="21" t="str">
        <f>IF(ISBLANK(C2801),"",_xlfn.XLOOKUP(_xlfn.XLOOKUP(VALUE(LEFT(C2801,4)),Souches!$B$2:$B$15000,Souches!$E$2:$E$15000),Varietes!$B$2:$B$500,Varietes!$C$2:$C$500))</f>
        <v/>
      </c>
      <c r="H2801" s="19" t="str">
        <f>IF(ISBLANK(C2801),"",_xlfn.XLOOKUP(VALUE(LEFT(C2801,4)),Souches!$B$2:$B$15000,Souches!$D$2:$D$15000))</f>
        <v/>
      </c>
      <c r="I2801" s="10" t="str">
        <f t="shared" si="434"/>
        <v/>
      </c>
      <c r="J2801" s="19" t="str">
        <f>IF(I2801="","",INT(('ObjProd (2)'!$C$25-I2801)/7 * (ABS('ObjProd (2)'!$C$25-I2801)&gt;=7)))</f>
        <v/>
      </c>
      <c r="K2801" s="10" t="str">
        <f>IF(I2801="","",
IF(AND(DATEDIF(I2801,'ObjProd (2)'!$C$25,"y")=0,DATEDIF(I2801,'ObjProd (2)'!$C$25,"ym")=0,
   INT(('ObjProd (2)'!$C$25-EDATE(I2801,DATEDIF(I2801,'ObjProd (2)'!$C$25,"y")*12+DATEDIF(I2801,'ObjProd (2)'!$C$25,"ym")))/7)=0),
   "&lt; 1 sem.",
   IF(DATEDIF(I2801,'ObjProd (2)'!$C$25,"y")&gt;0,DATEDIF(I2801,'ObjProd (2)'!$C$25,"y") &amp; " " &amp; IF(DATEDIF(I2801,'ObjProd (2)'!$C$25,"y")=1,"an ","ans "),"") &amp;
   IF(DATEDIF(I2801,'ObjProd (2)'!$C$25,"ym")&gt;0,DATEDIF(I2801,'ObjProd (2)'!$C$25,"ym") &amp; " mois ", "") &amp;
   IF(INT(('ObjProd (2)'!$C$25-EDATE(I2801,DATEDIF(I2801,'ObjProd (2)'!$C$25,"y")*12+DATEDIF(I2801,'ObjProd (2)'!$C$25,"ym")))/7)&gt;0,
      INT(('ObjProd (2)'!$C$25-EDATE(I2801,DATEDIF(I2801,'ObjProd (2)'!$C$25,"y")*12+DATEDIF(I2801,'ObjProd (2)'!$C$25,"ym")))/7) &amp; " sem.",
      "")
)
)</f>
        <v/>
      </c>
      <c r="L2801" s="11" t="str">
        <f t="shared" si="435"/>
        <v/>
      </c>
      <c r="M2801" s="9" t="str">
        <f t="shared" si="431"/>
        <v/>
      </c>
      <c r="N2801" s="9" t="str" cm="1">
        <f t="array" aca="1" ref="N2801" ca="1">LEFT(L2801, IF(ISNUMBER(SUBSTITUTE(_xludf.MID(L2801, 2, 1), ".", ",")), 1, 2))</f>
        <v/>
      </c>
      <c r="O2801" s="19" t="str">
        <f t="shared" ca="1" si="437"/>
        <v/>
      </c>
      <c r="P2801" s="9" t="str">
        <f t="shared" ca="1" si="438"/>
        <v/>
      </c>
      <c r="Q2801" s="9" t="str">
        <f t="shared" ca="1" si="439"/>
        <v/>
      </c>
      <c r="R2801" s="9" t="str">
        <f t="shared" si="432"/>
        <v/>
      </c>
      <c r="S2801" t="str" cm="1">
        <f t="array" ref="S2801">IF(ISBLANK(C2801),"",IFERROR(INDEX(ListeSeries!$A$2:$A$1045, MATCH(1, (DatasScan!G2801=ListeSeries!$B$2:$B$1045) * (DatasScan!H2801&gt;=ListeSeries!$D$2:$D$1045) * (DatasScan!H2801&lt;=ListeSeries!$E$2:$E$1045), 0)), "no match"))</f>
        <v/>
      </c>
      <c r="T2801" s="7" t="str" cm="1">
        <f t="array" ref="T2801">IF(ISBLANK(C2801),"",IFERROR(INDEX(ListeSeries!$C$2:$C$1045, MATCH(1, (DatasScan!G2801=ListeSeries!$B$2:$B$1045) * (DatasScan!H2801&gt;=ListeSeries!$D$2:$D$1045) * (DatasScan!H2801&lt;=ListeSeries!$E$2:$E$1045), 0)), "no match"))</f>
        <v/>
      </c>
      <c r="U2801" s="11" t="str" cm="1">
        <f t="array" ref="U2801">IF(ISBLANK(C2801),"",IFERROR(INDEX(ListeSeries!$F$2:$F$1045, MATCH(1, (DatasScan!G2801=ListeSeries!$B$2:$B$1045) * (DatasScan!H2801&gt;=ListeSeries!$D$2:$D$1045) * (DatasScan!H2801&lt;=ListeSeries!$E$2:$E$1045), 0)), "no match"))</f>
        <v/>
      </c>
    </row>
    <row r="2802" spans="1:21" x14ac:dyDescent="0.25">
      <c r="A2802" s="6" t="str">
        <f t="shared" si="433"/>
        <v/>
      </c>
      <c r="B2802" s="272"/>
      <c r="F2802" s="7" t="str">
        <f t="shared" si="436"/>
        <v/>
      </c>
      <c r="G2802" s="21" t="str">
        <f>IF(ISBLANK(C2802),"",_xlfn.XLOOKUP(_xlfn.XLOOKUP(VALUE(LEFT(C2802,4)),Souches!$B$2:$B$15000,Souches!$E$2:$E$15000),Varietes!$B$2:$B$500,Varietes!$C$2:$C$500))</f>
        <v/>
      </c>
      <c r="H2802" s="19" t="str">
        <f>IF(ISBLANK(C2802),"",_xlfn.XLOOKUP(VALUE(LEFT(C2802,4)),Souches!$B$2:$B$15000,Souches!$D$2:$D$15000))</f>
        <v/>
      </c>
      <c r="I2802" s="10" t="str">
        <f t="shared" si="434"/>
        <v/>
      </c>
      <c r="J2802" s="19" t="str">
        <f>IF(I2802="","",INT(('ObjProd (2)'!$C$25-I2802)/7 * (ABS('ObjProd (2)'!$C$25-I2802)&gt;=7)))</f>
        <v/>
      </c>
      <c r="K2802" s="10" t="str">
        <f>IF(I2802="","",
IF(AND(DATEDIF(I2802,'ObjProd (2)'!$C$25,"y")=0,DATEDIF(I2802,'ObjProd (2)'!$C$25,"ym")=0,
   INT(('ObjProd (2)'!$C$25-EDATE(I2802,DATEDIF(I2802,'ObjProd (2)'!$C$25,"y")*12+DATEDIF(I2802,'ObjProd (2)'!$C$25,"ym")))/7)=0),
   "&lt; 1 sem.",
   IF(DATEDIF(I2802,'ObjProd (2)'!$C$25,"y")&gt;0,DATEDIF(I2802,'ObjProd (2)'!$C$25,"y") &amp; " " &amp; IF(DATEDIF(I2802,'ObjProd (2)'!$C$25,"y")=1,"an ","ans "),"") &amp;
   IF(DATEDIF(I2802,'ObjProd (2)'!$C$25,"ym")&gt;0,DATEDIF(I2802,'ObjProd (2)'!$C$25,"ym") &amp; " mois ", "") &amp;
   IF(INT(('ObjProd (2)'!$C$25-EDATE(I2802,DATEDIF(I2802,'ObjProd (2)'!$C$25,"y")*12+DATEDIF(I2802,'ObjProd (2)'!$C$25,"ym")))/7)&gt;0,
      INT(('ObjProd (2)'!$C$25-EDATE(I2802,DATEDIF(I2802,'ObjProd (2)'!$C$25,"y")*12+DATEDIF(I2802,'ObjProd (2)'!$C$25,"ym")))/7) &amp; " sem.",
      "")
)
)</f>
        <v/>
      </c>
      <c r="L2802" s="11" t="str">
        <f t="shared" si="435"/>
        <v/>
      </c>
      <c r="M2802" s="9" t="str">
        <f t="shared" si="431"/>
        <v/>
      </c>
      <c r="N2802" s="9" t="str" cm="1">
        <f t="array" aca="1" ref="N2802" ca="1">LEFT(L2802, IF(ISNUMBER(SUBSTITUTE(_xludf.MID(L2802, 2, 1), ".", ",")), 1, 2))</f>
        <v/>
      </c>
      <c r="O2802" s="19" t="str">
        <f t="shared" ca="1" si="437"/>
        <v/>
      </c>
      <c r="P2802" s="9" t="str">
        <f t="shared" ca="1" si="438"/>
        <v/>
      </c>
      <c r="Q2802" s="9" t="str">
        <f t="shared" ca="1" si="439"/>
        <v/>
      </c>
      <c r="R2802" s="9" t="str">
        <f t="shared" si="432"/>
        <v/>
      </c>
      <c r="S2802" t="str" cm="1">
        <f t="array" ref="S2802">IF(ISBLANK(C2802),"",IFERROR(INDEX(ListeSeries!$A$2:$A$1045, MATCH(1, (DatasScan!G2802=ListeSeries!$B$2:$B$1045) * (DatasScan!H2802&gt;=ListeSeries!$D$2:$D$1045) * (DatasScan!H2802&lt;=ListeSeries!$E$2:$E$1045), 0)), "no match"))</f>
        <v/>
      </c>
      <c r="T2802" s="7" t="str" cm="1">
        <f t="array" ref="T2802">IF(ISBLANK(C2802),"",IFERROR(INDEX(ListeSeries!$C$2:$C$1045, MATCH(1, (DatasScan!G2802=ListeSeries!$B$2:$B$1045) * (DatasScan!H2802&gt;=ListeSeries!$D$2:$D$1045) * (DatasScan!H2802&lt;=ListeSeries!$E$2:$E$1045), 0)), "no match"))</f>
        <v/>
      </c>
      <c r="U2802" s="11" t="str" cm="1">
        <f t="array" ref="U2802">IF(ISBLANK(C2802),"",IFERROR(INDEX(ListeSeries!$F$2:$F$1045, MATCH(1, (DatasScan!G2802=ListeSeries!$B$2:$B$1045) * (DatasScan!H2802&gt;=ListeSeries!$D$2:$D$1045) * (DatasScan!H2802&lt;=ListeSeries!$E$2:$E$1045), 0)), "no match"))</f>
        <v/>
      </c>
    </row>
    <row r="2803" spans="1:21" x14ac:dyDescent="0.25">
      <c r="A2803" s="6" t="str">
        <f t="shared" si="433"/>
        <v/>
      </c>
      <c r="B2803" s="272"/>
      <c r="F2803" s="7" t="str">
        <f t="shared" si="436"/>
        <v/>
      </c>
      <c r="G2803" s="21" t="str">
        <f>IF(ISBLANK(C2803),"",_xlfn.XLOOKUP(_xlfn.XLOOKUP(VALUE(LEFT(C2803,4)),Souches!$B$2:$B$15000,Souches!$E$2:$E$15000),Varietes!$B$2:$B$500,Varietes!$C$2:$C$500))</f>
        <v/>
      </c>
      <c r="H2803" s="19" t="str">
        <f>IF(ISBLANK(C2803),"",_xlfn.XLOOKUP(VALUE(LEFT(C2803,4)),Souches!$B$2:$B$15000,Souches!$D$2:$D$15000))</f>
        <v/>
      </c>
      <c r="I2803" s="10" t="str">
        <f t="shared" si="434"/>
        <v/>
      </c>
      <c r="J2803" s="19" t="str">
        <f>IF(I2803="","",INT(('ObjProd (2)'!$C$25-I2803)/7 * (ABS('ObjProd (2)'!$C$25-I2803)&gt;=7)))</f>
        <v/>
      </c>
      <c r="K2803" s="10" t="str">
        <f>IF(I2803="","",
IF(AND(DATEDIF(I2803,'ObjProd (2)'!$C$25,"y")=0,DATEDIF(I2803,'ObjProd (2)'!$C$25,"ym")=0,
   INT(('ObjProd (2)'!$C$25-EDATE(I2803,DATEDIF(I2803,'ObjProd (2)'!$C$25,"y")*12+DATEDIF(I2803,'ObjProd (2)'!$C$25,"ym")))/7)=0),
   "&lt; 1 sem.",
   IF(DATEDIF(I2803,'ObjProd (2)'!$C$25,"y")&gt;0,DATEDIF(I2803,'ObjProd (2)'!$C$25,"y") &amp; " " &amp; IF(DATEDIF(I2803,'ObjProd (2)'!$C$25,"y")=1,"an ","ans "),"") &amp;
   IF(DATEDIF(I2803,'ObjProd (2)'!$C$25,"ym")&gt;0,DATEDIF(I2803,'ObjProd (2)'!$C$25,"ym") &amp; " mois ", "") &amp;
   IF(INT(('ObjProd (2)'!$C$25-EDATE(I2803,DATEDIF(I2803,'ObjProd (2)'!$C$25,"y")*12+DATEDIF(I2803,'ObjProd (2)'!$C$25,"ym")))/7)&gt;0,
      INT(('ObjProd (2)'!$C$25-EDATE(I2803,DATEDIF(I2803,'ObjProd (2)'!$C$25,"y")*12+DATEDIF(I2803,'ObjProd (2)'!$C$25,"ym")))/7) &amp; " sem.",
      "")
)
)</f>
        <v/>
      </c>
      <c r="L2803" s="11" t="str">
        <f t="shared" si="435"/>
        <v/>
      </c>
      <c r="M2803" s="9" t="str">
        <f t="shared" si="431"/>
        <v/>
      </c>
      <c r="N2803" s="9" t="str" cm="1">
        <f t="array" aca="1" ref="N2803" ca="1">LEFT(L2803, IF(ISNUMBER(SUBSTITUTE(_xludf.MID(L2803, 2, 1), ".", ",")), 1, 2))</f>
        <v/>
      </c>
      <c r="O2803" s="19" t="str">
        <f t="shared" ca="1" si="437"/>
        <v/>
      </c>
      <c r="P2803" s="9" t="str">
        <f t="shared" ca="1" si="438"/>
        <v/>
      </c>
      <c r="Q2803" s="9" t="str">
        <f t="shared" ca="1" si="439"/>
        <v/>
      </c>
      <c r="R2803" s="9" t="str">
        <f t="shared" si="432"/>
        <v/>
      </c>
      <c r="S2803" t="str" cm="1">
        <f t="array" ref="S2803">IF(ISBLANK(C2803),"",IFERROR(INDEX(ListeSeries!$A$2:$A$1045, MATCH(1, (DatasScan!G2803=ListeSeries!$B$2:$B$1045) * (DatasScan!H2803&gt;=ListeSeries!$D$2:$D$1045) * (DatasScan!H2803&lt;=ListeSeries!$E$2:$E$1045), 0)), "no match"))</f>
        <v/>
      </c>
      <c r="T2803" s="7" t="str" cm="1">
        <f t="array" ref="T2803">IF(ISBLANK(C2803),"",IFERROR(INDEX(ListeSeries!$C$2:$C$1045, MATCH(1, (DatasScan!G2803=ListeSeries!$B$2:$B$1045) * (DatasScan!H2803&gt;=ListeSeries!$D$2:$D$1045) * (DatasScan!H2803&lt;=ListeSeries!$E$2:$E$1045), 0)), "no match"))</f>
        <v/>
      </c>
      <c r="U2803" s="11" t="str" cm="1">
        <f t="array" ref="U2803">IF(ISBLANK(C2803),"",IFERROR(INDEX(ListeSeries!$F$2:$F$1045, MATCH(1, (DatasScan!G2803=ListeSeries!$B$2:$B$1045) * (DatasScan!H2803&gt;=ListeSeries!$D$2:$D$1045) * (DatasScan!H2803&lt;=ListeSeries!$E$2:$E$1045), 0)), "no match"))</f>
        <v/>
      </c>
    </row>
    <row r="2804" spans="1:21" x14ac:dyDescent="0.25">
      <c r="A2804" s="6" t="str">
        <f t="shared" si="433"/>
        <v/>
      </c>
      <c r="B2804" s="272"/>
      <c r="F2804" s="7" t="str">
        <f t="shared" si="436"/>
        <v/>
      </c>
      <c r="G2804" s="21" t="str">
        <f>IF(ISBLANK(C2804),"",_xlfn.XLOOKUP(_xlfn.XLOOKUP(VALUE(LEFT(C2804,4)),Souches!$B$2:$B$15000,Souches!$E$2:$E$15000),Varietes!$B$2:$B$500,Varietes!$C$2:$C$500))</f>
        <v/>
      </c>
      <c r="H2804" s="19" t="str">
        <f>IF(ISBLANK(C2804),"",_xlfn.XLOOKUP(VALUE(LEFT(C2804,4)),Souches!$B$2:$B$15000,Souches!$D$2:$D$15000))</f>
        <v/>
      </c>
      <c r="I2804" s="10" t="str">
        <f t="shared" si="434"/>
        <v/>
      </c>
      <c r="J2804" s="19" t="str">
        <f>IF(I2804="","",INT(('ObjProd (2)'!$C$25-I2804)/7 * (ABS('ObjProd (2)'!$C$25-I2804)&gt;=7)))</f>
        <v/>
      </c>
      <c r="K2804" s="10" t="str">
        <f>IF(I2804="","",
IF(AND(DATEDIF(I2804,'ObjProd (2)'!$C$25,"y")=0,DATEDIF(I2804,'ObjProd (2)'!$C$25,"ym")=0,
   INT(('ObjProd (2)'!$C$25-EDATE(I2804,DATEDIF(I2804,'ObjProd (2)'!$C$25,"y")*12+DATEDIF(I2804,'ObjProd (2)'!$C$25,"ym")))/7)=0),
   "&lt; 1 sem.",
   IF(DATEDIF(I2804,'ObjProd (2)'!$C$25,"y")&gt;0,DATEDIF(I2804,'ObjProd (2)'!$C$25,"y") &amp; " " &amp; IF(DATEDIF(I2804,'ObjProd (2)'!$C$25,"y")=1,"an ","ans "),"") &amp;
   IF(DATEDIF(I2804,'ObjProd (2)'!$C$25,"ym")&gt;0,DATEDIF(I2804,'ObjProd (2)'!$C$25,"ym") &amp; " mois ", "") &amp;
   IF(INT(('ObjProd (2)'!$C$25-EDATE(I2804,DATEDIF(I2804,'ObjProd (2)'!$C$25,"y")*12+DATEDIF(I2804,'ObjProd (2)'!$C$25,"ym")))/7)&gt;0,
      INT(('ObjProd (2)'!$C$25-EDATE(I2804,DATEDIF(I2804,'ObjProd (2)'!$C$25,"y")*12+DATEDIF(I2804,'ObjProd (2)'!$C$25,"ym")))/7) &amp; " sem.",
      "")
)
)</f>
        <v/>
      </c>
      <c r="L2804" s="11" t="str">
        <f t="shared" si="435"/>
        <v/>
      </c>
      <c r="M2804" s="9" t="str">
        <f t="shared" si="431"/>
        <v/>
      </c>
      <c r="N2804" s="9" t="str" cm="1">
        <f t="array" aca="1" ref="N2804" ca="1">LEFT(L2804, IF(ISNUMBER(SUBSTITUTE(_xludf.MID(L2804, 2, 1), ".", ",")), 1, 2))</f>
        <v/>
      </c>
      <c r="O2804" s="19" t="str">
        <f t="shared" ca="1" si="437"/>
        <v/>
      </c>
      <c r="P2804" s="9" t="str">
        <f t="shared" ca="1" si="438"/>
        <v/>
      </c>
      <c r="Q2804" s="9" t="str">
        <f t="shared" ca="1" si="439"/>
        <v/>
      </c>
      <c r="R2804" s="9" t="str">
        <f t="shared" si="432"/>
        <v/>
      </c>
      <c r="S2804" t="str" cm="1">
        <f t="array" ref="S2804">IF(ISBLANK(C2804),"",IFERROR(INDEX(ListeSeries!$A$2:$A$1045, MATCH(1, (DatasScan!G2804=ListeSeries!$B$2:$B$1045) * (DatasScan!H2804&gt;=ListeSeries!$D$2:$D$1045) * (DatasScan!H2804&lt;=ListeSeries!$E$2:$E$1045), 0)), "no match"))</f>
        <v/>
      </c>
      <c r="T2804" s="7" t="str" cm="1">
        <f t="array" ref="T2804">IF(ISBLANK(C2804),"",IFERROR(INDEX(ListeSeries!$C$2:$C$1045, MATCH(1, (DatasScan!G2804=ListeSeries!$B$2:$B$1045) * (DatasScan!H2804&gt;=ListeSeries!$D$2:$D$1045) * (DatasScan!H2804&lt;=ListeSeries!$E$2:$E$1045), 0)), "no match"))</f>
        <v/>
      </c>
      <c r="U2804" s="11" t="str" cm="1">
        <f t="array" ref="U2804">IF(ISBLANK(C2804),"",IFERROR(INDEX(ListeSeries!$F$2:$F$1045, MATCH(1, (DatasScan!G2804=ListeSeries!$B$2:$B$1045) * (DatasScan!H2804&gt;=ListeSeries!$D$2:$D$1045) * (DatasScan!H2804&lt;=ListeSeries!$E$2:$E$1045), 0)), "no match"))</f>
        <v/>
      </c>
    </row>
    <row r="2805" spans="1:21" x14ac:dyDescent="0.25">
      <c r="A2805" s="6" t="str">
        <f t="shared" si="433"/>
        <v/>
      </c>
      <c r="B2805" s="272"/>
      <c r="F2805" s="7" t="str">
        <f t="shared" si="436"/>
        <v/>
      </c>
      <c r="G2805" s="21" t="str">
        <f>IF(ISBLANK(C2805),"",_xlfn.XLOOKUP(_xlfn.XLOOKUP(VALUE(LEFT(C2805,4)),Souches!$B$2:$B$15000,Souches!$E$2:$E$15000),Varietes!$B$2:$B$500,Varietes!$C$2:$C$500))</f>
        <v/>
      </c>
      <c r="H2805" s="19" t="str">
        <f>IF(ISBLANK(C2805),"",_xlfn.XLOOKUP(VALUE(LEFT(C2805,4)),Souches!$B$2:$B$15000,Souches!$D$2:$D$15000))</f>
        <v/>
      </c>
      <c r="I2805" s="10" t="str">
        <f t="shared" si="434"/>
        <v/>
      </c>
      <c r="J2805" s="19" t="str">
        <f>IF(I2805="","",INT(('ObjProd (2)'!$C$25-I2805)/7 * (ABS('ObjProd (2)'!$C$25-I2805)&gt;=7)))</f>
        <v/>
      </c>
      <c r="K2805" s="10" t="str">
        <f>IF(I2805="","",
IF(AND(DATEDIF(I2805,'ObjProd (2)'!$C$25,"y")=0,DATEDIF(I2805,'ObjProd (2)'!$C$25,"ym")=0,
   INT(('ObjProd (2)'!$C$25-EDATE(I2805,DATEDIF(I2805,'ObjProd (2)'!$C$25,"y")*12+DATEDIF(I2805,'ObjProd (2)'!$C$25,"ym")))/7)=0),
   "&lt; 1 sem.",
   IF(DATEDIF(I2805,'ObjProd (2)'!$C$25,"y")&gt;0,DATEDIF(I2805,'ObjProd (2)'!$C$25,"y") &amp; " " &amp; IF(DATEDIF(I2805,'ObjProd (2)'!$C$25,"y")=1,"an ","ans "),"") &amp;
   IF(DATEDIF(I2805,'ObjProd (2)'!$C$25,"ym")&gt;0,DATEDIF(I2805,'ObjProd (2)'!$C$25,"ym") &amp; " mois ", "") &amp;
   IF(INT(('ObjProd (2)'!$C$25-EDATE(I2805,DATEDIF(I2805,'ObjProd (2)'!$C$25,"y")*12+DATEDIF(I2805,'ObjProd (2)'!$C$25,"ym")))/7)&gt;0,
      INT(('ObjProd (2)'!$C$25-EDATE(I2805,DATEDIF(I2805,'ObjProd (2)'!$C$25,"y")*12+DATEDIF(I2805,'ObjProd (2)'!$C$25,"ym")))/7) &amp; " sem.",
      "")
)
)</f>
        <v/>
      </c>
      <c r="L2805" s="11" t="str">
        <f t="shared" si="435"/>
        <v/>
      </c>
      <c r="M2805" s="9" t="str">
        <f t="shared" si="431"/>
        <v/>
      </c>
      <c r="N2805" s="9" t="str" cm="1">
        <f t="array" aca="1" ref="N2805" ca="1">LEFT(L2805, IF(ISNUMBER(SUBSTITUTE(_xludf.MID(L2805, 2, 1), ".", ",")), 1, 2))</f>
        <v/>
      </c>
      <c r="O2805" s="19" t="str">
        <f t="shared" ca="1" si="437"/>
        <v/>
      </c>
      <c r="P2805" s="9" t="str">
        <f t="shared" ca="1" si="438"/>
        <v/>
      </c>
      <c r="Q2805" s="9" t="str">
        <f t="shared" ca="1" si="439"/>
        <v/>
      </c>
      <c r="R2805" s="9" t="str">
        <f t="shared" si="432"/>
        <v/>
      </c>
      <c r="S2805" t="str" cm="1">
        <f t="array" ref="S2805">IF(ISBLANK(C2805),"",IFERROR(INDEX(ListeSeries!$A$2:$A$1045, MATCH(1, (DatasScan!G2805=ListeSeries!$B$2:$B$1045) * (DatasScan!H2805&gt;=ListeSeries!$D$2:$D$1045) * (DatasScan!H2805&lt;=ListeSeries!$E$2:$E$1045), 0)), "no match"))</f>
        <v/>
      </c>
      <c r="T2805" s="7" t="str" cm="1">
        <f t="array" ref="T2805">IF(ISBLANK(C2805),"",IFERROR(INDEX(ListeSeries!$C$2:$C$1045, MATCH(1, (DatasScan!G2805=ListeSeries!$B$2:$B$1045) * (DatasScan!H2805&gt;=ListeSeries!$D$2:$D$1045) * (DatasScan!H2805&lt;=ListeSeries!$E$2:$E$1045), 0)), "no match"))</f>
        <v/>
      </c>
      <c r="U2805" s="11" t="str" cm="1">
        <f t="array" ref="U2805">IF(ISBLANK(C2805),"",IFERROR(INDEX(ListeSeries!$F$2:$F$1045, MATCH(1, (DatasScan!G2805=ListeSeries!$B$2:$B$1045) * (DatasScan!H2805&gt;=ListeSeries!$D$2:$D$1045) * (DatasScan!H2805&lt;=ListeSeries!$E$2:$E$1045), 0)), "no match"))</f>
        <v/>
      </c>
    </row>
    <row r="2806" spans="1:21" x14ac:dyDescent="0.25">
      <c r="A2806" s="6" t="str">
        <f t="shared" si="433"/>
        <v/>
      </c>
      <c r="B2806" s="272"/>
      <c r="F2806" s="7" t="str">
        <f t="shared" si="436"/>
        <v/>
      </c>
      <c r="G2806" s="21" t="str">
        <f>IF(ISBLANK(C2806),"",_xlfn.XLOOKUP(_xlfn.XLOOKUP(VALUE(LEFT(C2806,4)),Souches!$B$2:$B$15000,Souches!$E$2:$E$15000),Varietes!$B$2:$B$500,Varietes!$C$2:$C$500))</f>
        <v/>
      </c>
      <c r="H2806" s="19" t="str">
        <f>IF(ISBLANK(C2806),"",_xlfn.XLOOKUP(VALUE(LEFT(C2806,4)),Souches!$B$2:$B$15000,Souches!$D$2:$D$15000))</f>
        <v/>
      </c>
      <c r="I2806" s="10" t="str">
        <f t="shared" si="434"/>
        <v/>
      </c>
      <c r="J2806" s="19" t="str">
        <f>IF(I2806="","",INT(('ObjProd (2)'!$C$25-I2806)/7 * (ABS('ObjProd (2)'!$C$25-I2806)&gt;=7)))</f>
        <v/>
      </c>
      <c r="K2806" s="10" t="str">
        <f>IF(I2806="","",
IF(AND(DATEDIF(I2806,'ObjProd (2)'!$C$25,"y")=0,DATEDIF(I2806,'ObjProd (2)'!$C$25,"ym")=0,
   INT(('ObjProd (2)'!$C$25-EDATE(I2806,DATEDIF(I2806,'ObjProd (2)'!$C$25,"y")*12+DATEDIF(I2806,'ObjProd (2)'!$C$25,"ym")))/7)=0),
   "&lt; 1 sem.",
   IF(DATEDIF(I2806,'ObjProd (2)'!$C$25,"y")&gt;0,DATEDIF(I2806,'ObjProd (2)'!$C$25,"y") &amp; " " &amp; IF(DATEDIF(I2806,'ObjProd (2)'!$C$25,"y")=1,"an ","ans "),"") &amp;
   IF(DATEDIF(I2806,'ObjProd (2)'!$C$25,"ym")&gt;0,DATEDIF(I2806,'ObjProd (2)'!$C$25,"ym") &amp; " mois ", "") &amp;
   IF(INT(('ObjProd (2)'!$C$25-EDATE(I2806,DATEDIF(I2806,'ObjProd (2)'!$C$25,"y")*12+DATEDIF(I2806,'ObjProd (2)'!$C$25,"ym")))/7)&gt;0,
      INT(('ObjProd (2)'!$C$25-EDATE(I2806,DATEDIF(I2806,'ObjProd (2)'!$C$25,"y")*12+DATEDIF(I2806,'ObjProd (2)'!$C$25,"ym")))/7) &amp; " sem.",
      "")
)
)</f>
        <v/>
      </c>
      <c r="L2806" s="11" t="str">
        <f t="shared" si="435"/>
        <v/>
      </c>
      <c r="M2806" s="9" t="str">
        <f t="shared" si="431"/>
        <v/>
      </c>
      <c r="N2806" s="9" t="str" cm="1">
        <f t="array" aca="1" ref="N2806" ca="1">LEFT(L2806, IF(ISNUMBER(SUBSTITUTE(_xludf.MID(L2806, 2, 1), ".", ",")), 1, 2))</f>
        <v/>
      </c>
      <c r="O2806" s="19" t="str">
        <f t="shared" ca="1" si="437"/>
        <v/>
      </c>
      <c r="P2806" s="9" t="str">
        <f t="shared" ca="1" si="438"/>
        <v/>
      </c>
      <c r="Q2806" s="9" t="str">
        <f t="shared" ca="1" si="439"/>
        <v/>
      </c>
      <c r="R2806" s="9" t="str">
        <f t="shared" si="432"/>
        <v/>
      </c>
      <c r="S2806" t="str" cm="1">
        <f t="array" ref="S2806">IF(ISBLANK(C2806),"",IFERROR(INDEX(ListeSeries!$A$2:$A$1045, MATCH(1, (DatasScan!G2806=ListeSeries!$B$2:$B$1045) * (DatasScan!H2806&gt;=ListeSeries!$D$2:$D$1045) * (DatasScan!H2806&lt;=ListeSeries!$E$2:$E$1045), 0)), "no match"))</f>
        <v/>
      </c>
      <c r="T2806" s="7" t="str" cm="1">
        <f t="array" ref="T2806">IF(ISBLANK(C2806),"",IFERROR(INDEX(ListeSeries!$C$2:$C$1045, MATCH(1, (DatasScan!G2806=ListeSeries!$B$2:$B$1045) * (DatasScan!H2806&gt;=ListeSeries!$D$2:$D$1045) * (DatasScan!H2806&lt;=ListeSeries!$E$2:$E$1045), 0)), "no match"))</f>
        <v/>
      </c>
      <c r="U2806" s="11" t="str" cm="1">
        <f t="array" ref="U2806">IF(ISBLANK(C2806),"",IFERROR(INDEX(ListeSeries!$F$2:$F$1045, MATCH(1, (DatasScan!G2806=ListeSeries!$B$2:$B$1045) * (DatasScan!H2806&gt;=ListeSeries!$D$2:$D$1045) * (DatasScan!H2806&lt;=ListeSeries!$E$2:$E$1045), 0)), "no match"))</f>
        <v/>
      </c>
    </row>
    <row r="2807" spans="1:21" x14ac:dyDescent="0.25">
      <c r="A2807" s="6" t="str">
        <f t="shared" si="433"/>
        <v/>
      </c>
      <c r="B2807" s="272"/>
      <c r="F2807" s="7" t="str">
        <f t="shared" si="436"/>
        <v/>
      </c>
      <c r="G2807" s="21" t="str">
        <f>IF(ISBLANK(C2807),"",_xlfn.XLOOKUP(_xlfn.XLOOKUP(VALUE(LEFT(C2807,4)),Souches!$B$2:$B$15000,Souches!$E$2:$E$15000),Varietes!$B$2:$B$500,Varietes!$C$2:$C$500))</f>
        <v/>
      </c>
      <c r="H2807" s="19" t="str">
        <f>IF(ISBLANK(C2807),"",_xlfn.XLOOKUP(VALUE(LEFT(C2807,4)),Souches!$B$2:$B$15000,Souches!$D$2:$D$15000))</f>
        <v/>
      </c>
      <c r="I2807" s="10" t="str">
        <f t="shared" si="434"/>
        <v/>
      </c>
      <c r="J2807" s="19" t="str">
        <f>IF(I2807="","",INT(('ObjProd (2)'!$C$25-I2807)/7 * (ABS('ObjProd (2)'!$C$25-I2807)&gt;=7)))</f>
        <v/>
      </c>
      <c r="K2807" s="10" t="str">
        <f>IF(I2807="","",
IF(AND(DATEDIF(I2807,'ObjProd (2)'!$C$25,"y")=0,DATEDIF(I2807,'ObjProd (2)'!$C$25,"ym")=0,
   INT(('ObjProd (2)'!$C$25-EDATE(I2807,DATEDIF(I2807,'ObjProd (2)'!$C$25,"y")*12+DATEDIF(I2807,'ObjProd (2)'!$C$25,"ym")))/7)=0),
   "&lt; 1 sem.",
   IF(DATEDIF(I2807,'ObjProd (2)'!$C$25,"y")&gt;0,DATEDIF(I2807,'ObjProd (2)'!$C$25,"y") &amp; " " &amp; IF(DATEDIF(I2807,'ObjProd (2)'!$C$25,"y")=1,"an ","ans "),"") &amp;
   IF(DATEDIF(I2807,'ObjProd (2)'!$C$25,"ym")&gt;0,DATEDIF(I2807,'ObjProd (2)'!$C$25,"ym") &amp; " mois ", "") &amp;
   IF(INT(('ObjProd (2)'!$C$25-EDATE(I2807,DATEDIF(I2807,'ObjProd (2)'!$C$25,"y")*12+DATEDIF(I2807,'ObjProd (2)'!$C$25,"ym")))/7)&gt;0,
      INT(('ObjProd (2)'!$C$25-EDATE(I2807,DATEDIF(I2807,'ObjProd (2)'!$C$25,"y")*12+DATEDIF(I2807,'ObjProd (2)'!$C$25,"ym")))/7) &amp; " sem.",
      "")
)
)</f>
        <v/>
      </c>
      <c r="L2807" s="11" t="str">
        <f t="shared" si="435"/>
        <v/>
      </c>
      <c r="M2807" s="9" t="str">
        <f t="shared" si="431"/>
        <v/>
      </c>
      <c r="N2807" s="9" t="str" cm="1">
        <f t="array" aca="1" ref="N2807" ca="1">LEFT(L2807, IF(ISNUMBER(SUBSTITUTE(_xludf.MID(L2807, 2, 1), ".", ",")), 1, 2))</f>
        <v/>
      </c>
      <c r="O2807" s="19" t="str">
        <f t="shared" ca="1" si="437"/>
        <v/>
      </c>
      <c r="P2807" s="9" t="str">
        <f t="shared" ca="1" si="438"/>
        <v/>
      </c>
      <c r="Q2807" s="9" t="str">
        <f t="shared" ca="1" si="439"/>
        <v/>
      </c>
      <c r="R2807" s="9" t="str">
        <f t="shared" si="432"/>
        <v/>
      </c>
      <c r="S2807" t="str" cm="1">
        <f t="array" ref="S2807">IF(ISBLANK(C2807),"",IFERROR(INDEX(ListeSeries!$A$2:$A$1045, MATCH(1, (DatasScan!G2807=ListeSeries!$B$2:$B$1045) * (DatasScan!H2807&gt;=ListeSeries!$D$2:$D$1045) * (DatasScan!H2807&lt;=ListeSeries!$E$2:$E$1045), 0)), "no match"))</f>
        <v/>
      </c>
      <c r="T2807" s="7" t="str" cm="1">
        <f t="array" ref="T2807">IF(ISBLANK(C2807),"",IFERROR(INDEX(ListeSeries!$C$2:$C$1045, MATCH(1, (DatasScan!G2807=ListeSeries!$B$2:$B$1045) * (DatasScan!H2807&gt;=ListeSeries!$D$2:$D$1045) * (DatasScan!H2807&lt;=ListeSeries!$E$2:$E$1045), 0)), "no match"))</f>
        <v/>
      </c>
      <c r="U2807" s="11" t="str" cm="1">
        <f t="array" ref="U2807">IF(ISBLANK(C2807),"",IFERROR(INDEX(ListeSeries!$F$2:$F$1045, MATCH(1, (DatasScan!G2807=ListeSeries!$B$2:$B$1045) * (DatasScan!H2807&gt;=ListeSeries!$D$2:$D$1045) * (DatasScan!H2807&lt;=ListeSeries!$E$2:$E$1045), 0)), "no match"))</f>
        <v/>
      </c>
    </row>
    <row r="2808" spans="1:21" x14ac:dyDescent="0.25">
      <c r="A2808" s="6" t="str">
        <f t="shared" si="433"/>
        <v/>
      </c>
      <c r="B2808" s="272"/>
      <c r="F2808" s="7" t="str">
        <f t="shared" si="436"/>
        <v/>
      </c>
      <c r="G2808" s="21" t="str">
        <f>IF(ISBLANK(C2808),"",_xlfn.XLOOKUP(_xlfn.XLOOKUP(VALUE(LEFT(C2808,4)),Souches!$B$2:$B$15000,Souches!$E$2:$E$15000),Varietes!$B$2:$B$500,Varietes!$C$2:$C$500))</f>
        <v/>
      </c>
      <c r="H2808" s="19" t="str">
        <f>IF(ISBLANK(C2808),"",_xlfn.XLOOKUP(VALUE(LEFT(C2808,4)),Souches!$B$2:$B$15000,Souches!$D$2:$D$15000))</f>
        <v/>
      </c>
      <c r="I2808" s="10" t="str">
        <f t="shared" si="434"/>
        <v/>
      </c>
      <c r="J2808" s="19" t="str">
        <f>IF(I2808="","",INT(('ObjProd (2)'!$C$25-I2808)/7 * (ABS('ObjProd (2)'!$C$25-I2808)&gt;=7)))</f>
        <v/>
      </c>
      <c r="K2808" s="10" t="str">
        <f>IF(I2808="","",
IF(AND(DATEDIF(I2808,'ObjProd (2)'!$C$25,"y")=0,DATEDIF(I2808,'ObjProd (2)'!$C$25,"ym")=0,
   INT(('ObjProd (2)'!$C$25-EDATE(I2808,DATEDIF(I2808,'ObjProd (2)'!$C$25,"y")*12+DATEDIF(I2808,'ObjProd (2)'!$C$25,"ym")))/7)=0),
   "&lt; 1 sem.",
   IF(DATEDIF(I2808,'ObjProd (2)'!$C$25,"y")&gt;0,DATEDIF(I2808,'ObjProd (2)'!$C$25,"y") &amp; " " &amp; IF(DATEDIF(I2808,'ObjProd (2)'!$C$25,"y")=1,"an ","ans "),"") &amp;
   IF(DATEDIF(I2808,'ObjProd (2)'!$C$25,"ym")&gt;0,DATEDIF(I2808,'ObjProd (2)'!$C$25,"ym") &amp; " mois ", "") &amp;
   IF(INT(('ObjProd (2)'!$C$25-EDATE(I2808,DATEDIF(I2808,'ObjProd (2)'!$C$25,"y")*12+DATEDIF(I2808,'ObjProd (2)'!$C$25,"ym")))/7)&gt;0,
      INT(('ObjProd (2)'!$C$25-EDATE(I2808,DATEDIF(I2808,'ObjProd (2)'!$C$25,"y")*12+DATEDIF(I2808,'ObjProd (2)'!$C$25,"ym")))/7) &amp; " sem.",
      "")
)
)</f>
        <v/>
      </c>
      <c r="L2808" s="11" t="str">
        <f t="shared" si="435"/>
        <v/>
      </c>
      <c r="M2808" s="9" t="str">
        <f t="shared" si="431"/>
        <v/>
      </c>
      <c r="N2808" s="9" t="str" cm="1">
        <f t="array" aca="1" ref="N2808" ca="1">LEFT(L2808, IF(ISNUMBER(SUBSTITUTE(_xludf.MID(L2808, 2, 1), ".", ",")), 1, 2))</f>
        <v/>
      </c>
      <c r="O2808" s="19" t="str">
        <f t="shared" ca="1" si="437"/>
        <v/>
      </c>
      <c r="P2808" s="9" t="str">
        <f t="shared" ca="1" si="438"/>
        <v/>
      </c>
      <c r="Q2808" s="9" t="str">
        <f t="shared" ca="1" si="439"/>
        <v/>
      </c>
      <c r="R2808" s="9" t="str">
        <f t="shared" si="432"/>
        <v/>
      </c>
      <c r="S2808" t="str" cm="1">
        <f t="array" ref="S2808">IF(ISBLANK(C2808),"",IFERROR(INDEX(ListeSeries!$A$2:$A$1045, MATCH(1, (DatasScan!G2808=ListeSeries!$B$2:$B$1045) * (DatasScan!H2808&gt;=ListeSeries!$D$2:$D$1045) * (DatasScan!H2808&lt;=ListeSeries!$E$2:$E$1045), 0)), "no match"))</f>
        <v/>
      </c>
      <c r="T2808" s="7" t="str" cm="1">
        <f t="array" ref="T2808">IF(ISBLANK(C2808),"",IFERROR(INDEX(ListeSeries!$C$2:$C$1045, MATCH(1, (DatasScan!G2808=ListeSeries!$B$2:$B$1045) * (DatasScan!H2808&gt;=ListeSeries!$D$2:$D$1045) * (DatasScan!H2808&lt;=ListeSeries!$E$2:$E$1045), 0)), "no match"))</f>
        <v/>
      </c>
      <c r="U2808" s="11" t="str" cm="1">
        <f t="array" ref="U2808">IF(ISBLANK(C2808),"",IFERROR(INDEX(ListeSeries!$F$2:$F$1045, MATCH(1, (DatasScan!G2808=ListeSeries!$B$2:$B$1045) * (DatasScan!H2808&gt;=ListeSeries!$D$2:$D$1045) * (DatasScan!H2808&lt;=ListeSeries!$E$2:$E$1045), 0)), "no match"))</f>
        <v/>
      </c>
    </row>
    <row r="2809" spans="1:21" x14ac:dyDescent="0.25">
      <c r="A2809" s="6" t="str">
        <f t="shared" si="433"/>
        <v/>
      </c>
      <c r="B2809" s="272"/>
      <c r="F2809" s="7" t="str">
        <f t="shared" si="436"/>
        <v/>
      </c>
      <c r="G2809" s="21" t="str">
        <f>IF(ISBLANK(C2809),"",_xlfn.XLOOKUP(_xlfn.XLOOKUP(VALUE(LEFT(C2809,4)),Souches!$B$2:$B$15000,Souches!$E$2:$E$15000),Varietes!$B$2:$B$500,Varietes!$C$2:$C$500))</f>
        <v/>
      </c>
      <c r="H2809" s="19" t="str">
        <f>IF(ISBLANK(C2809),"",_xlfn.XLOOKUP(VALUE(LEFT(C2809,4)),Souches!$B$2:$B$15000,Souches!$D$2:$D$15000))</f>
        <v/>
      </c>
      <c r="I2809" s="10" t="str">
        <f t="shared" si="434"/>
        <v/>
      </c>
      <c r="J2809" s="19" t="str">
        <f>IF(I2809="","",INT(('ObjProd (2)'!$C$25-I2809)/7 * (ABS('ObjProd (2)'!$C$25-I2809)&gt;=7)))</f>
        <v/>
      </c>
      <c r="K2809" s="10" t="str">
        <f>IF(I2809="","",
IF(AND(DATEDIF(I2809,'ObjProd (2)'!$C$25,"y")=0,DATEDIF(I2809,'ObjProd (2)'!$C$25,"ym")=0,
   INT(('ObjProd (2)'!$C$25-EDATE(I2809,DATEDIF(I2809,'ObjProd (2)'!$C$25,"y")*12+DATEDIF(I2809,'ObjProd (2)'!$C$25,"ym")))/7)=0),
   "&lt; 1 sem.",
   IF(DATEDIF(I2809,'ObjProd (2)'!$C$25,"y")&gt;0,DATEDIF(I2809,'ObjProd (2)'!$C$25,"y") &amp; " " &amp; IF(DATEDIF(I2809,'ObjProd (2)'!$C$25,"y")=1,"an ","ans "),"") &amp;
   IF(DATEDIF(I2809,'ObjProd (2)'!$C$25,"ym")&gt;0,DATEDIF(I2809,'ObjProd (2)'!$C$25,"ym") &amp; " mois ", "") &amp;
   IF(INT(('ObjProd (2)'!$C$25-EDATE(I2809,DATEDIF(I2809,'ObjProd (2)'!$C$25,"y")*12+DATEDIF(I2809,'ObjProd (2)'!$C$25,"ym")))/7)&gt;0,
      INT(('ObjProd (2)'!$C$25-EDATE(I2809,DATEDIF(I2809,'ObjProd (2)'!$C$25,"y")*12+DATEDIF(I2809,'ObjProd (2)'!$C$25,"ym")))/7) &amp; " sem.",
      "")
)
)</f>
        <v/>
      </c>
      <c r="L2809" s="11" t="str">
        <f t="shared" si="435"/>
        <v/>
      </c>
      <c r="M2809" s="9" t="str">
        <f t="shared" si="431"/>
        <v/>
      </c>
      <c r="N2809" s="9" t="str" cm="1">
        <f t="array" aca="1" ref="N2809" ca="1">LEFT(L2809, IF(ISNUMBER(SUBSTITUTE(_xludf.MID(L2809, 2, 1), ".", ",")), 1, 2))</f>
        <v/>
      </c>
      <c r="O2809" s="19" t="str">
        <f t="shared" ca="1" si="437"/>
        <v/>
      </c>
      <c r="P2809" s="9" t="str">
        <f t="shared" ca="1" si="438"/>
        <v/>
      </c>
      <c r="Q2809" s="9" t="str">
        <f t="shared" ca="1" si="439"/>
        <v/>
      </c>
      <c r="R2809" s="9" t="str">
        <f t="shared" si="432"/>
        <v/>
      </c>
      <c r="S2809" t="str" cm="1">
        <f t="array" ref="S2809">IF(ISBLANK(C2809),"",IFERROR(INDEX(ListeSeries!$A$2:$A$1045, MATCH(1, (DatasScan!G2809=ListeSeries!$B$2:$B$1045) * (DatasScan!H2809&gt;=ListeSeries!$D$2:$D$1045) * (DatasScan!H2809&lt;=ListeSeries!$E$2:$E$1045), 0)), "no match"))</f>
        <v/>
      </c>
      <c r="T2809" s="7" t="str" cm="1">
        <f t="array" ref="T2809">IF(ISBLANK(C2809),"",IFERROR(INDEX(ListeSeries!$C$2:$C$1045, MATCH(1, (DatasScan!G2809=ListeSeries!$B$2:$B$1045) * (DatasScan!H2809&gt;=ListeSeries!$D$2:$D$1045) * (DatasScan!H2809&lt;=ListeSeries!$E$2:$E$1045), 0)), "no match"))</f>
        <v/>
      </c>
      <c r="U2809" s="11" t="str" cm="1">
        <f t="array" ref="U2809">IF(ISBLANK(C2809),"",IFERROR(INDEX(ListeSeries!$F$2:$F$1045, MATCH(1, (DatasScan!G2809=ListeSeries!$B$2:$B$1045) * (DatasScan!H2809&gt;=ListeSeries!$D$2:$D$1045) * (DatasScan!H2809&lt;=ListeSeries!$E$2:$E$1045), 0)), "no match"))</f>
        <v/>
      </c>
    </row>
    <row r="2810" spans="1:21" x14ac:dyDescent="0.25">
      <c r="A2810" s="6" t="str">
        <f t="shared" si="433"/>
        <v/>
      </c>
      <c r="B2810" s="272"/>
      <c r="F2810" s="7" t="str">
        <f t="shared" si="436"/>
        <v/>
      </c>
      <c r="G2810" s="21" t="str">
        <f>IF(ISBLANK(C2810),"",_xlfn.XLOOKUP(_xlfn.XLOOKUP(VALUE(LEFT(C2810,4)),Souches!$B$2:$B$15000,Souches!$E$2:$E$15000),Varietes!$B$2:$B$500,Varietes!$C$2:$C$500))</f>
        <v/>
      </c>
      <c r="H2810" s="19" t="str">
        <f>IF(ISBLANK(C2810),"",_xlfn.XLOOKUP(VALUE(LEFT(C2810,4)),Souches!$B$2:$B$15000,Souches!$D$2:$D$15000))</f>
        <v/>
      </c>
      <c r="I2810" s="10" t="str">
        <f t="shared" si="434"/>
        <v/>
      </c>
      <c r="J2810" s="19" t="str">
        <f>IF(I2810="","",INT(('ObjProd (2)'!$C$25-I2810)/7 * (ABS('ObjProd (2)'!$C$25-I2810)&gt;=7)))</f>
        <v/>
      </c>
      <c r="K2810" s="10" t="str">
        <f>IF(I2810="","",
IF(AND(DATEDIF(I2810,'ObjProd (2)'!$C$25,"y")=0,DATEDIF(I2810,'ObjProd (2)'!$C$25,"ym")=0,
   INT(('ObjProd (2)'!$C$25-EDATE(I2810,DATEDIF(I2810,'ObjProd (2)'!$C$25,"y")*12+DATEDIF(I2810,'ObjProd (2)'!$C$25,"ym")))/7)=0),
   "&lt; 1 sem.",
   IF(DATEDIF(I2810,'ObjProd (2)'!$C$25,"y")&gt;0,DATEDIF(I2810,'ObjProd (2)'!$C$25,"y") &amp; " " &amp; IF(DATEDIF(I2810,'ObjProd (2)'!$C$25,"y")=1,"an ","ans "),"") &amp;
   IF(DATEDIF(I2810,'ObjProd (2)'!$C$25,"ym")&gt;0,DATEDIF(I2810,'ObjProd (2)'!$C$25,"ym") &amp; " mois ", "") &amp;
   IF(INT(('ObjProd (2)'!$C$25-EDATE(I2810,DATEDIF(I2810,'ObjProd (2)'!$C$25,"y")*12+DATEDIF(I2810,'ObjProd (2)'!$C$25,"ym")))/7)&gt;0,
      INT(('ObjProd (2)'!$C$25-EDATE(I2810,DATEDIF(I2810,'ObjProd (2)'!$C$25,"y")*12+DATEDIF(I2810,'ObjProd (2)'!$C$25,"ym")))/7) &amp; " sem.",
      "")
)
)</f>
        <v/>
      </c>
      <c r="L2810" s="11" t="str">
        <f t="shared" si="435"/>
        <v/>
      </c>
      <c r="M2810" s="9" t="str">
        <f t="shared" si="431"/>
        <v/>
      </c>
      <c r="N2810" s="9" t="str" cm="1">
        <f t="array" aca="1" ref="N2810" ca="1">LEFT(L2810, IF(ISNUMBER(SUBSTITUTE(_xludf.MID(L2810, 2, 1), ".", ",")), 1, 2))</f>
        <v/>
      </c>
      <c r="O2810" s="19" t="str">
        <f t="shared" ca="1" si="437"/>
        <v/>
      </c>
      <c r="P2810" s="9" t="str">
        <f t="shared" ca="1" si="438"/>
        <v/>
      </c>
      <c r="Q2810" s="9" t="str">
        <f t="shared" ca="1" si="439"/>
        <v/>
      </c>
      <c r="R2810" s="9" t="str">
        <f t="shared" si="432"/>
        <v/>
      </c>
      <c r="S2810" t="str" cm="1">
        <f t="array" ref="S2810">IF(ISBLANK(C2810),"",IFERROR(INDEX(ListeSeries!$A$2:$A$1045, MATCH(1, (DatasScan!G2810=ListeSeries!$B$2:$B$1045) * (DatasScan!H2810&gt;=ListeSeries!$D$2:$D$1045) * (DatasScan!H2810&lt;=ListeSeries!$E$2:$E$1045), 0)), "no match"))</f>
        <v/>
      </c>
      <c r="T2810" s="7" t="str" cm="1">
        <f t="array" ref="T2810">IF(ISBLANK(C2810),"",IFERROR(INDEX(ListeSeries!$C$2:$C$1045, MATCH(1, (DatasScan!G2810=ListeSeries!$B$2:$B$1045) * (DatasScan!H2810&gt;=ListeSeries!$D$2:$D$1045) * (DatasScan!H2810&lt;=ListeSeries!$E$2:$E$1045), 0)), "no match"))</f>
        <v/>
      </c>
      <c r="U2810" s="11" t="str" cm="1">
        <f t="array" ref="U2810">IF(ISBLANK(C2810),"",IFERROR(INDEX(ListeSeries!$F$2:$F$1045, MATCH(1, (DatasScan!G2810=ListeSeries!$B$2:$B$1045) * (DatasScan!H2810&gt;=ListeSeries!$D$2:$D$1045) * (DatasScan!H2810&lt;=ListeSeries!$E$2:$E$1045), 0)), "no match"))</f>
        <v/>
      </c>
    </row>
    <row r="2811" spans="1:21" x14ac:dyDescent="0.25">
      <c r="A2811" s="6" t="str">
        <f t="shared" si="433"/>
        <v/>
      </c>
      <c r="B2811" s="272"/>
      <c r="F2811" s="7" t="str">
        <f t="shared" si="436"/>
        <v/>
      </c>
      <c r="G2811" s="21" t="str">
        <f>IF(ISBLANK(C2811),"",_xlfn.XLOOKUP(_xlfn.XLOOKUP(VALUE(LEFT(C2811,4)),Souches!$B$2:$B$15000,Souches!$E$2:$E$15000),Varietes!$B$2:$B$500,Varietes!$C$2:$C$500))</f>
        <v/>
      </c>
      <c r="H2811" s="19" t="str">
        <f>IF(ISBLANK(C2811),"",_xlfn.XLOOKUP(VALUE(LEFT(C2811,4)),Souches!$B$2:$B$15000,Souches!$D$2:$D$15000))</f>
        <v/>
      </c>
      <c r="I2811" s="10" t="str">
        <f t="shared" si="434"/>
        <v/>
      </c>
      <c r="J2811" s="19" t="str">
        <f>IF(I2811="","",INT(('ObjProd (2)'!$C$25-I2811)/7 * (ABS('ObjProd (2)'!$C$25-I2811)&gt;=7)))</f>
        <v/>
      </c>
      <c r="K2811" s="10" t="str">
        <f>IF(I2811="","",
IF(AND(DATEDIF(I2811,'ObjProd (2)'!$C$25,"y")=0,DATEDIF(I2811,'ObjProd (2)'!$C$25,"ym")=0,
   INT(('ObjProd (2)'!$C$25-EDATE(I2811,DATEDIF(I2811,'ObjProd (2)'!$C$25,"y")*12+DATEDIF(I2811,'ObjProd (2)'!$C$25,"ym")))/7)=0),
   "&lt; 1 sem.",
   IF(DATEDIF(I2811,'ObjProd (2)'!$C$25,"y")&gt;0,DATEDIF(I2811,'ObjProd (2)'!$C$25,"y") &amp; " " &amp; IF(DATEDIF(I2811,'ObjProd (2)'!$C$25,"y")=1,"an ","ans "),"") &amp;
   IF(DATEDIF(I2811,'ObjProd (2)'!$C$25,"ym")&gt;0,DATEDIF(I2811,'ObjProd (2)'!$C$25,"ym") &amp; " mois ", "") &amp;
   IF(INT(('ObjProd (2)'!$C$25-EDATE(I2811,DATEDIF(I2811,'ObjProd (2)'!$C$25,"y")*12+DATEDIF(I2811,'ObjProd (2)'!$C$25,"ym")))/7)&gt;0,
      INT(('ObjProd (2)'!$C$25-EDATE(I2811,DATEDIF(I2811,'ObjProd (2)'!$C$25,"y")*12+DATEDIF(I2811,'ObjProd (2)'!$C$25,"ym")))/7) &amp; " sem.",
      "")
)
)</f>
        <v/>
      </c>
      <c r="L2811" s="11" t="str">
        <f t="shared" si="435"/>
        <v/>
      </c>
      <c r="M2811" s="9" t="str">
        <f t="shared" si="431"/>
        <v/>
      </c>
      <c r="N2811" s="9" t="str" cm="1">
        <f t="array" aca="1" ref="N2811" ca="1">LEFT(L2811, IF(ISNUMBER(SUBSTITUTE(_xludf.MID(L2811, 2, 1), ".", ",")), 1, 2))</f>
        <v/>
      </c>
      <c r="O2811" s="19" t="str">
        <f t="shared" ca="1" si="437"/>
        <v/>
      </c>
      <c r="P2811" s="9" t="str">
        <f t="shared" ca="1" si="438"/>
        <v/>
      </c>
      <c r="Q2811" s="9" t="str">
        <f t="shared" ca="1" si="439"/>
        <v/>
      </c>
      <c r="R2811" s="9" t="str">
        <f t="shared" si="432"/>
        <v/>
      </c>
      <c r="S2811" t="str" cm="1">
        <f t="array" ref="S2811">IF(ISBLANK(C2811),"",IFERROR(INDEX(ListeSeries!$A$2:$A$1045, MATCH(1, (DatasScan!G2811=ListeSeries!$B$2:$B$1045) * (DatasScan!H2811&gt;=ListeSeries!$D$2:$D$1045) * (DatasScan!H2811&lt;=ListeSeries!$E$2:$E$1045), 0)), "no match"))</f>
        <v/>
      </c>
      <c r="T2811" s="7" t="str" cm="1">
        <f t="array" ref="T2811">IF(ISBLANK(C2811),"",IFERROR(INDEX(ListeSeries!$C$2:$C$1045, MATCH(1, (DatasScan!G2811=ListeSeries!$B$2:$B$1045) * (DatasScan!H2811&gt;=ListeSeries!$D$2:$D$1045) * (DatasScan!H2811&lt;=ListeSeries!$E$2:$E$1045), 0)), "no match"))</f>
        <v/>
      </c>
      <c r="U2811" s="11" t="str" cm="1">
        <f t="array" ref="U2811">IF(ISBLANK(C2811),"",IFERROR(INDEX(ListeSeries!$F$2:$F$1045, MATCH(1, (DatasScan!G2811=ListeSeries!$B$2:$B$1045) * (DatasScan!H2811&gt;=ListeSeries!$D$2:$D$1045) * (DatasScan!H2811&lt;=ListeSeries!$E$2:$E$1045), 0)), "no match"))</f>
        <v/>
      </c>
    </row>
    <row r="2812" spans="1:21" x14ac:dyDescent="0.25">
      <c r="A2812" s="6" t="str">
        <f t="shared" si="433"/>
        <v/>
      </c>
      <c r="B2812" s="272"/>
      <c r="F2812" s="7" t="str">
        <f t="shared" si="436"/>
        <v/>
      </c>
      <c r="G2812" s="21" t="str">
        <f>IF(ISBLANK(C2812),"",_xlfn.XLOOKUP(_xlfn.XLOOKUP(VALUE(LEFT(C2812,4)),Souches!$B$2:$B$15000,Souches!$E$2:$E$15000),Varietes!$B$2:$B$500,Varietes!$C$2:$C$500))</f>
        <v/>
      </c>
      <c r="H2812" s="19" t="str">
        <f>IF(ISBLANK(C2812),"",_xlfn.XLOOKUP(VALUE(LEFT(C2812,4)),Souches!$B$2:$B$15000,Souches!$D$2:$D$15000))</f>
        <v/>
      </c>
      <c r="I2812" s="10" t="str">
        <f t="shared" si="434"/>
        <v/>
      </c>
      <c r="J2812" s="19" t="str">
        <f>IF(I2812="","",INT(('ObjProd (2)'!$C$25-I2812)/7 * (ABS('ObjProd (2)'!$C$25-I2812)&gt;=7)))</f>
        <v/>
      </c>
      <c r="K2812" s="10" t="str">
        <f>IF(I2812="","",
IF(AND(DATEDIF(I2812,'ObjProd (2)'!$C$25,"y")=0,DATEDIF(I2812,'ObjProd (2)'!$C$25,"ym")=0,
   INT(('ObjProd (2)'!$C$25-EDATE(I2812,DATEDIF(I2812,'ObjProd (2)'!$C$25,"y")*12+DATEDIF(I2812,'ObjProd (2)'!$C$25,"ym")))/7)=0),
   "&lt; 1 sem.",
   IF(DATEDIF(I2812,'ObjProd (2)'!$C$25,"y")&gt;0,DATEDIF(I2812,'ObjProd (2)'!$C$25,"y") &amp; " " &amp; IF(DATEDIF(I2812,'ObjProd (2)'!$C$25,"y")=1,"an ","ans "),"") &amp;
   IF(DATEDIF(I2812,'ObjProd (2)'!$C$25,"ym")&gt;0,DATEDIF(I2812,'ObjProd (2)'!$C$25,"ym") &amp; " mois ", "") &amp;
   IF(INT(('ObjProd (2)'!$C$25-EDATE(I2812,DATEDIF(I2812,'ObjProd (2)'!$C$25,"y")*12+DATEDIF(I2812,'ObjProd (2)'!$C$25,"ym")))/7)&gt;0,
      INT(('ObjProd (2)'!$C$25-EDATE(I2812,DATEDIF(I2812,'ObjProd (2)'!$C$25,"y")*12+DATEDIF(I2812,'ObjProd (2)'!$C$25,"ym")))/7) &amp; " sem.",
      "")
)
)</f>
        <v/>
      </c>
      <c r="L2812" s="11" t="str">
        <f t="shared" si="435"/>
        <v/>
      </c>
      <c r="M2812" s="9" t="str">
        <f t="shared" si="431"/>
        <v/>
      </c>
      <c r="N2812" s="9" t="str" cm="1">
        <f t="array" aca="1" ref="N2812" ca="1">LEFT(L2812, IF(ISNUMBER(SUBSTITUTE(_xludf.MID(L2812, 2, 1), ".", ",")), 1, 2))</f>
        <v/>
      </c>
      <c r="O2812" s="19" t="str">
        <f t="shared" ca="1" si="437"/>
        <v/>
      </c>
      <c r="P2812" s="9" t="str">
        <f t="shared" ca="1" si="438"/>
        <v/>
      </c>
      <c r="Q2812" s="9" t="str">
        <f t="shared" ca="1" si="439"/>
        <v/>
      </c>
      <c r="R2812" s="9" t="str">
        <f t="shared" si="432"/>
        <v/>
      </c>
      <c r="S2812" t="str" cm="1">
        <f t="array" ref="S2812">IF(ISBLANK(C2812),"",IFERROR(INDEX(ListeSeries!$A$2:$A$1045, MATCH(1, (DatasScan!G2812=ListeSeries!$B$2:$B$1045) * (DatasScan!H2812&gt;=ListeSeries!$D$2:$D$1045) * (DatasScan!H2812&lt;=ListeSeries!$E$2:$E$1045), 0)), "no match"))</f>
        <v/>
      </c>
      <c r="T2812" s="7" t="str" cm="1">
        <f t="array" ref="T2812">IF(ISBLANK(C2812),"",IFERROR(INDEX(ListeSeries!$C$2:$C$1045, MATCH(1, (DatasScan!G2812=ListeSeries!$B$2:$B$1045) * (DatasScan!H2812&gt;=ListeSeries!$D$2:$D$1045) * (DatasScan!H2812&lt;=ListeSeries!$E$2:$E$1045), 0)), "no match"))</f>
        <v/>
      </c>
      <c r="U2812" s="11" t="str" cm="1">
        <f t="array" ref="U2812">IF(ISBLANK(C2812),"",IFERROR(INDEX(ListeSeries!$F$2:$F$1045, MATCH(1, (DatasScan!G2812=ListeSeries!$B$2:$B$1045) * (DatasScan!H2812&gt;=ListeSeries!$D$2:$D$1045) * (DatasScan!H2812&lt;=ListeSeries!$E$2:$E$1045), 0)), "no match"))</f>
        <v/>
      </c>
    </row>
    <row r="2813" spans="1:21" x14ac:dyDescent="0.25">
      <c r="A2813" s="6" t="str">
        <f t="shared" si="433"/>
        <v/>
      </c>
      <c r="B2813" s="272"/>
      <c r="F2813" s="7" t="str">
        <f t="shared" si="436"/>
        <v/>
      </c>
      <c r="G2813" s="21" t="str">
        <f>IF(ISBLANK(C2813),"",_xlfn.XLOOKUP(_xlfn.XLOOKUP(VALUE(LEFT(C2813,4)),Souches!$B$2:$B$15000,Souches!$E$2:$E$15000),Varietes!$B$2:$B$500,Varietes!$C$2:$C$500))</f>
        <v/>
      </c>
      <c r="H2813" s="19" t="str">
        <f>IF(ISBLANK(C2813),"",_xlfn.XLOOKUP(VALUE(LEFT(C2813,4)),Souches!$B$2:$B$15000,Souches!$D$2:$D$15000))</f>
        <v/>
      </c>
      <c r="I2813" s="10" t="str">
        <f t="shared" si="434"/>
        <v/>
      </c>
      <c r="J2813" s="19" t="str">
        <f>IF(I2813="","",INT(('ObjProd (2)'!$C$25-I2813)/7 * (ABS('ObjProd (2)'!$C$25-I2813)&gt;=7)))</f>
        <v/>
      </c>
      <c r="K2813" s="10" t="str">
        <f>IF(I2813="","",
IF(AND(DATEDIF(I2813,'ObjProd (2)'!$C$25,"y")=0,DATEDIF(I2813,'ObjProd (2)'!$C$25,"ym")=0,
   INT(('ObjProd (2)'!$C$25-EDATE(I2813,DATEDIF(I2813,'ObjProd (2)'!$C$25,"y")*12+DATEDIF(I2813,'ObjProd (2)'!$C$25,"ym")))/7)=0),
   "&lt; 1 sem.",
   IF(DATEDIF(I2813,'ObjProd (2)'!$C$25,"y")&gt;0,DATEDIF(I2813,'ObjProd (2)'!$C$25,"y") &amp; " " &amp; IF(DATEDIF(I2813,'ObjProd (2)'!$C$25,"y")=1,"an ","ans "),"") &amp;
   IF(DATEDIF(I2813,'ObjProd (2)'!$C$25,"ym")&gt;0,DATEDIF(I2813,'ObjProd (2)'!$C$25,"ym") &amp; " mois ", "") &amp;
   IF(INT(('ObjProd (2)'!$C$25-EDATE(I2813,DATEDIF(I2813,'ObjProd (2)'!$C$25,"y")*12+DATEDIF(I2813,'ObjProd (2)'!$C$25,"ym")))/7)&gt;0,
      INT(('ObjProd (2)'!$C$25-EDATE(I2813,DATEDIF(I2813,'ObjProd (2)'!$C$25,"y")*12+DATEDIF(I2813,'ObjProd (2)'!$C$25,"ym")))/7) &amp; " sem.",
      "")
)
)</f>
        <v/>
      </c>
      <c r="L2813" s="11" t="str">
        <f t="shared" si="435"/>
        <v/>
      </c>
      <c r="M2813" s="9" t="str">
        <f t="shared" si="431"/>
        <v/>
      </c>
      <c r="N2813" s="9" t="str" cm="1">
        <f t="array" aca="1" ref="N2813" ca="1">LEFT(L2813, IF(ISNUMBER(SUBSTITUTE(_xludf.MID(L2813, 2, 1), ".", ",")), 1, 2))</f>
        <v/>
      </c>
      <c r="O2813" s="19" t="str">
        <f t="shared" ca="1" si="437"/>
        <v/>
      </c>
      <c r="P2813" s="9" t="str">
        <f t="shared" ca="1" si="438"/>
        <v/>
      </c>
      <c r="Q2813" s="9" t="str">
        <f t="shared" ca="1" si="439"/>
        <v/>
      </c>
      <c r="R2813" s="9" t="str">
        <f t="shared" si="432"/>
        <v/>
      </c>
      <c r="S2813" t="str" cm="1">
        <f t="array" ref="S2813">IF(ISBLANK(C2813),"",IFERROR(INDEX(ListeSeries!$A$2:$A$1045, MATCH(1, (DatasScan!G2813=ListeSeries!$B$2:$B$1045) * (DatasScan!H2813&gt;=ListeSeries!$D$2:$D$1045) * (DatasScan!H2813&lt;=ListeSeries!$E$2:$E$1045), 0)), "no match"))</f>
        <v/>
      </c>
      <c r="T2813" s="7" t="str" cm="1">
        <f t="array" ref="T2813">IF(ISBLANK(C2813),"",IFERROR(INDEX(ListeSeries!$C$2:$C$1045, MATCH(1, (DatasScan!G2813=ListeSeries!$B$2:$B$1045) * (DatasScan!H2813&gt;=ListeSeries!$D$2:$D$1045) * (DatasScan!H2813&lt;=ListeSeries!$E$2:$E$1045), 0)), "no match"))</f>
        <v/>
      </c>
      <c r="U2813" s="11" t="str" cm="1">
        <f t="array" ref="U2813">IF(ISBLANK(C2813),"",IFERROR(INDEX(ListeSeries!$F$2:$F$1045, MATCH(1, (DatasScan!G2813=ListeSeries!$B$2:$B$1045) * (DatasScan!H2813&gt;=ListeSeries!$D$2:$D$1045) * (DatasScan!H2813&lt;=ListeSeries!$E$2:$E$1045), 0)), "no match"))</f>
        <v/>
      </c>
    </row>
    <row r="2814" spans="1:21" x14ac:dyDescent="0.25">
      <c r="A2814" s="6" t="str">
        <f t="shared" si="433"/>
        <v/>
      </c>
      <c r="B2814" s="272"/>
      <c r="F2814" s="7" t="str">
        <f t="shared" si="436"/>
        <v/>
      </c>
      <c r="G2814" s="21" t="str">
        <f>IF(ISBLANK(C2814),"",_xlfn.XLOOKUP(_xlfn.XLOOKUP(VALUE(LEFT(C2814,4)),Souches!$B$2:$B$15000,Souches!$E$2:$E$15000),Varietes!$B$2:$B$500,Varietes!$C$2:$C$500))</f>
        <v/>
      </c>
      <c r="H2814" s="19" t="str">
        <f>IF(ISBLANK(C2814),"",_xlfn.XLOOKUP(VALUE(LEFT(C2814,4)),Souches!$B$2:$B$15000,Souches!$D$2:$D$15000))</f>
        <v/>
      </c>
      <c r="I2814" s="10" t="str">
        <f t="shared" si="434"/>
        <v/>
      </c>
      <c r="J2814" s="19" t="str">
        <f>IF(I2814="","",INT(('ObjProd (2)'!$C$25-I2814)/7 * (ABS('ObjProd (2)'!$C$25-I2814)&gt;=7)))</f>
        <v/>
      </c>
      <c r="K2814" s="10" t="str">
        <f>IF(I2814="","",
IF(AND(DATEDIF(I2814,'ObjProd (2)'!$C$25,"y")=0,DATEDIF(I2814,'ObjProd (2)'!$C$25,"ym")=0,
   INT(('ObjProd (2)'!$C$25-EDATE(I2814,DATEDIF(I2814,'ObjProd (2)'!$C$25,"y")*12+DATEDIF(I2814,'ObjProd (2)'!$C$25,"ym")))/7)=0),
   "&lt; 1 sem.",
   IF(DATEDIF(I2814,'ObjProd (2)'!$C$25,"y")&gt;0,DATEDIF(I2814,'ObjProd (2)'!$C$25,"y") &amp; " " &amp; IF(DATEDIF(I2814,'ObjProd (2)'!$C$25,"y")=1,"an ","ans "),"") &amp;
   IF(DATEDIF(I2814,'ObjProd (2)'!$C$25,"ym")&gt;0,DATEDIF(I2814,'ObjProd (2)'!$C$25,"ym") &amp; " mois ", "") &amp;
   IF(INT(('ObjProd (2)'!$C$25-EDATE(I2814,DATEDIF(I2814,'ObjProd (2)'!$C$25,"y")*12+DATEDIF(I2814,'ObjProd (2)'!$C$25,"ym")))/7)&gt;0,
      INT(('ObjProd (2)'!$C$25-EDATE(I2814,DATEDIF(I2814,'ObjProd (2)'!$C$25,"y")*12+DATEDIF(I2814,'ObjProd (2)'!$C$25,"ym")))/7) &amp; " sem.",
      "")
)
)</f>
        <v/>
      </c>
      <c r="L2814" s="11" t="str">
        <f t="shared" si="435"/>
        <v/>
      </c>
      <c r="M2814" s="9" t="str">
        <f t="shared" si="431"/>
        <v/>
      </c>
      <c r="N2814" s="9" t="str" cm="1">
        <f t="array" aca="1" ref="N2814" ca="1">LEFT(L2814, IF(ISNUMBER(SUBSTITUTE(_xludf.MID(L2814, 2, 1), ".", ",")), 1, 2))</f>
        <v/>
      </c>
      <c r="O2814" s="19" t="str">
        <f t="shared" ca="1" si="437"/>
        <v/>
      </c>
      <c r="P2814" s="9" t="str">
        <f t="shared" ca="1" si="438"/>
        <v/>
      </c>
      <c r="Q2814" s="9" t="str">
        <f t="shared" ca="1" si="439"/>
        <v/>
      </c>
      <c r="R2814" s="9" t="str">
        <f t="shared" si="432"/>
        <v/>
      </c>
      <c r="S2814" t="str" cm="1">
        <f t="array" ref="S2814">IF(ISBLANK(C2814),"",IFERROR(INDEX(ListeSeries!$A$2:$A$1045, MATCH(1, (DatasScan!G2814=ListeSeries!$B$2:$B$1045) * (DatasScan!H2814&gt;=ListeSeries!$D$2:$D$1045) * (DatasScan!H2814&lt;=ListeSeries!$E$2:$E$1045), 0)), "no match"))</f>
        <v/>
      </c>
      <c r="T2814" s="7" t="str" cm="1">
        <f t="array" ref="T2814">IF(ISBLANK(C2814),"",IFERROR(INDEX(ListeSeries!$C$2:$C$1045, MATCH(1, (DatasScan!G2814=ListeSeries!$B$2:$B$1045) * (DatasScan!H2814&gt;=ListeSeries!$D$2:$D$1045) * (DatasScan!H2814&lt;=ListeSeries!$E$2:$E$1045), 0)), "no match"))</f>
        <v/>
      </c>
      <c r="U2814" s="11" t="str" cm="1">
        <f t="array" ref="U2814">IF(ISBLANK(C2814),"",IFERROR(INDEX(ListeSeries!$F$2:$F$1045, MATCH(1, (DatasScan!G2814=ListeSeries!$B$2:$B$1045) * (DatasScan!H2814&gt;=ListeSeries!$D$2:$D$1045) * (DatasScan!H2814&lt;=ListeSeries!$E$2:$E$1045), 0)), "no match"))</f>
        <v/>
      </c>
    </row>
    <row r="2815" spans="1:21" x14ac:dyDescent="0.25">
      <c r="A2815" s="6" t="str">
        <f t="shared" si="433"/>
        <v/>
      </c>
      <c r="B2815" s="272"/>
      <c r="F2815" s="7" t="str">
        <f t="shared" si="436"/>
        <v/>
      </c>
      <c r="G2815" s="21" t="str">
        <f>IF(ISBLANK(C2815),"",_xlfn.XLOOKUP(_xlfn.XLOOKUP(VALUE(LEFT(C2815,4)),Souches!$B$2:$B$15000,Souches!$E$2:$E$15000),Varietes!$B$2:$B$500,Varietes!$C$2:$C$500))</f>
        <v/>
      </c>
      <c r="H2815" s="19" t="str">
        <f>IF(ISBLANK(C2815),"",_xlfn.XLOOKUP(VALUE(LEFT(C2815,4)),Souches!$B$2:$B$15000,Souches!$D$2:$D$15000))</f>
        <v/>
      </c>
      <c r="I2815" s="10" t="str">
        <f t="shared" si="434"/>
        <v/>
      </c>
      <c r="J2815" s="19" t="str">
        <f>IF(I2815="","",INT(('ObjProd (2)'!$C$25-I2815)/7 * (ABS('ObjProd (2)'!$C$25-I2815)&gt;=7)))</f>
        <v/>
      </c>
      <c r="K2815" s="10" t="str">
        <f>IF(I2815="","",
IF(AND(DATEDIF(I2815,'ObjProd (2)'!$C$25,"y")=0,DATEDIF(I2815,'ObjProd (2)'!$C$25,"ym")=0,
   INT(('ObjProd (2)'!$C$25-EDATE(I2815,DATEDIF(I2815,'ObjProd (2)'!$C$25,"y")*12+DATEDIF(I2815,'ObjProd (2)'!$C$25,"ym")))/7)=0),
   "&lt; 1 sem.",
   IF(DATEDIF(I2815,'ObjProd (2)'!$C$25,"y")&gt;0,DATEDIF(I2815,'ObjProd (2)'!$C$25,"y") &amp; " " &amp; IF(DATEDIF(I2815,'ObjProd (2)'!$C$25,"y")=1,"an ","ans "),"") &amp;
   IF(DATEDIF(I2815,'ObjProd (2)'!$C$25,"ym")&gt;0,DATEDIF(I2815,'ObjProd (2)'!$C$25,"ym") &amp; " mois ", "") &amp;
   IF(INT(('ObjProd (2)'!$C$25-EDATE(I2815,DATEDIF(I2815,'ObjProd (2)'!$C$25,"y")*12+DATEDIF(I2815,'ObjProd (2)'!$C$25,"ym")))/7)&gt;0,
      INT(('ObjProd (2)'!$C$25-EDATE(I2815,DATEDIF(I2815,'ObjProd (2)'!$C$25,"y")*12+DATEDIF(I2815,'ObjProd (2)'!$C$25,"ym")))/7) &amp; " sem.",
      "")
)
)</f>
        <v/>
      </c>
      <c r="L2815" s="11" t="str">
        <f t="shared" si="435"/>
        <v/>
      </c>
      <c r="M2815" s="9" t="str">
        <f t="shared" si="431"/>
        <v/>
      </c>
      <c r="N2815" s="9" t="str" cm="1">
        <f t="array" aca="1" ref="N2815" ca="1">LEFT(L2815, IF(ISNUMBER(SUBSTITUTE(_xludf.MID(L2815, 2, 1), ".", ",")), 1, 2))</f>
        <v/>
      </c>
      <c r="O2815" s="19" t="str">
        <f t="shared" ca="1" si="437"/>
        <v/>
      </c>
      <c r="P2815" s="9" t="str">
        <f t="shared" ca="1" si="438"/>
        <v/>
      </c>
      <c r="Q2815" s="9" t="str">
        <f t="shared" ca="1" si="439"/>
        <v/>
      </c>
      <c r="R2815" s="9" t="str">
        <f t="shared" si="432"/>
        <v/>
      </c>
      <c r="S2815" t="str" cm="1">
        <f t="array" ref="S2815">IF(ISBLANK(C2815),"",IFERROR(INDEX(ListeSeries!$A$2:$A$1045, MATCH(1, (DatasScan!G2815=ListeSeries!$B$2:$B$1045) * (DatasScan!H2815&gt;=ListeSeries!$D$2:$D$1045) * (DatasScan!H2815&lt;=ListeSeries!$E$2:$E$1045), 0)), "no match"))</f>
        <v/>
      </c>
      <c r="T2815" s="7" t="str" cm="1">
        <f t="array" ref="T2815">IF(ISBLANK(C2815),"",IFERROR(INDEX(ListeSeries!$C$2:$C$1045, MATCH(1, (DatasScan!G2815=ListeSeries!$B$2:$B$1045) * (DatasScan!H2815&gt;=ListeSeries!$D$2:$D$1045) * (DatasScan!H2815&lt;=ListeSeries!$E$2:$E$1045), 0)), "no match"))</f>
        <v/>
      </c>
      <c r="U2815" s="11" t="str" cm="1">
        <f t="array" ref="U2815">IF(ISBLANK(C2815),"",IFERROR(INDEX(ListeSeries!$F$2:$F$1045, MATCH(1, (DatasScan!G2815=ListeSeries!$B$2:$B$1045) * (DatasScan!H2815&gt;=ListeSeries!$D$2:$D$1045) * (DatasScan!H2815&lt;=ListeSeries!$E$2:$E$1045), 0)), "no match"))</f>
        <v/>
      </c>
    </row>
    <row r="2816" spans="1:21" x14ac:dyDescent="0.25">
      <c r="A2816" s="6" t="str">
        <f t="shared" si="433"/>
        <v/>
      </c>
      <c r="B2816" s="272"/>
      <c r="F2816" s="7" t="str">
        <f t="shared" si="436"/>
        <v/>
      </c>
      <c r="G2816" s="21" t="str">
        <f>IF(ISBLANK(C2816),"",_xlfn.XLOOKUP(_xlfn.XLOOKUP(VALUE(LEFT(C2816,4)),Souches!$B$2:$B$15000,Souches!$E$2:$E$15000),Varietes!$B$2:$B$500,Varietes!$C$2:$C$500))</f>
        <v/>
      </c>
      <c r="H2816" s="19" t="str">
        <f>IF(ISBLANK(C2816),"",_xlfn.XLOOKUP(VALUE(LEFT(C2816,4)),Souches!$B$2:$B$15000,Souches!$D$2:$D$15000))</f>
        <v/>
      </c>
      <c r="I2816" s="10" t="str">
        <f t="shared" si="434"/>
        <v/>
      </c>
      <c r="J2816" s="19" t="str">
        <f>IF(I2816="","",INT(('ObjProd (2)'!$C$25-I2816)/7 * (ABS('ObjProd (2)'!$C$25-I2816)&gt;=7)))</f>
        <v/>
      </c>
      <c r="K2816" s="10" t="str">
        <f>IF(I2816="","",
IF(AND(DATEDIF(I2816,'ObjProd (2)'!$C$25,"y")=0,DATEDIF(I2816,'ObjProd (2)'!$C$25,"ym")=0,
   INT(('ObjProd (2)'!$C$25-EDATE(I2816,DATEDIF(I2816,'ObjProd (2)'!$C$25,"y")*12+DATEDIF(I2816,'ObjProd (2)'!$C$25,"ym")))/7)=0),
   "&lt; 1 sem.",
   IF(DATEDIF(I2816,'ObjProd (2)'!$C$25,"y")&gt;0,DATEDIF(I2816,'ObjProd (2)'!$C$25,"y") &amp; " " &amp; IF(DATEDIF(I2816,'ObjProd (2)'!$C$25,"y")=1,"an ","ans "),"") &amp;
   IF(DATEDIF(I2816,'ObjProd (2)'!$C$25,"ym")&gt;0,DATEDIF(I2816,'ObjProd (2)'!$C$25,"ym") &amp; " mois ", "") &amp;
   IF(INT(('ObjProd (2)'!$C$25-EDATE(I2816,DATEDIF(I2816,'ObjProd (2)'!$C$25,"y")*12+DATEDIF(I2816,'ObjProd (2)'!$C$25,"ym")))/7)&gt;0,
      INT(('ObjProd (2)'!$C$25-EDATE(I2816,DATEDIF(I2816,'ObjProd (2)'!$C$25,"y")*12+DATEDIF(I2816,'ObjProd (2)'!$C$25,"ym")))/7) &amp; " sem.",
      "")
)
)</f>
        <v/>
      </c>
      <c r="L2816" s="11" t="str">
        <f t="shared" si="435"/>
        <v/>
      </c>
      <c r="M2816" s="9" t="str">
        <f t="shared" ref="M2816:M2879" si="440">IF(OR(D2816&gt;0, E2816&gt;0), D2816*14+E2816,"")</f>
        <v/>
      </c>
      <c r="N2816" s="9" t="str" cm="1">
        <f t="array" aca="1" ref="N2816" ca="1">LEFT(L2816, IF(ISNUMBER(SUBSTITUTE(_xludf.MID(L2816, 2, 1), ".", ",")), 1, 2))</f>
        <v/>
      </c>
      <c r="O2816" s="19" t="str">
        <f t="shared" ca="1" si="437"/>
        <v/>
      </c>
      <c r="P2816" s="9" t="str">
        <f t="shared" ca="1" si="438"/>
        <v/>
      </c>
      <c r="Q2816" s="9" t="str">
        <f t="shared" ca="1" si="439"/>
        <v/>
      </c>
      <c r="R2816" s="9" t="str">
        <f t="shared" ref="R2816:R2879" si="441">IF(ISBLANK(C2816),"",P2816&amp;Q2816)</f>
        <v/>
      </c>
      <c r="S2816" t="str" cm="1">
        <f t="array" ref="S2816">IF(ISBLANK(C2816),"",IFERROR(INDEX(ListeSeries!$A$2:$A$1045, MATCH(1, (DatasScan!G2816=ListeSeries!$B$2:$B$1045) * (DatasScan!H2816&gt;=ListeSeries!$D$2:$D$1045) * (DatasScan!H2816&lt;=ListeSeries!$E$2:$E$1045), 0)), "no match"))</f>
        <v/>
      </c>
      <c r="T2816" s="7" t="str" cm="1">
        <f t="array" ref="T2816">IF(ISBLANK(C2816),"",IFERROR(INDEX(ListeSeries!$C$2:$C$1045, MATCH(1, (DatasScan!G2816=ListeSeries!$B$2:$B$1045) * (DatasScan!H2816&gt;=ListeSeries!$D$2:$D$1045) * (DatasScan!H2816&lt;=ListeSeries!$E$2:$E$1045), 0)), "no match"))</f>
        <v/>
      </c>
      <c r="U2816" s="11" t="str" cm="1">
        <f t="array" ref="U2816">IF(ISBLANK(C2816),"",IFERROR(INDEX(ListeSeries!$F$2:$F$1045, MATCH(1, (DatasScan!G2816=ListeSeries!$B$2:$B$1045) * (DatasScan!H2816&gt;=ListeSeries!$D$2:$D$1045) * (DatasScan!H2816&lt;=ListeSeries!$E$2:$E$1045), 0)), "no match"))</f>
        <v/>
      </c>
    </row>
    <row r="2817" spans="1:21" x14ac:dyDescent="0.25">
      <c r="A2817" s="6" t="str">
        <f t="shared" ref="A2817:A2880" si="442">IF(B2817="CHF","CHF",IF(B2817="CHF 2","CHF hangar",LEFT(B2817,1)))</f>
        <v/>
      </c>
      <c r="B2817" s="272"/>
      <c r="F2817" s="7" t="str">
        <f t="shared" si="436"/>
        <v/>
      </c>
      <c r="G2817" s="21" t="str">
        <f>IF(ISBLANK(C2817),"",_xlfn.XLOOKUP(_xlfn.XLOOKUP(VALUE(LEFT(C2817,4)),Souches!$B$2:$B$15000,Souches!$E$2:$E$15000),Varietes!$B$2:$B$500,Varietes!$C$2:$C$500))</f>
        <v/>
      </c>
      <c r="H2817" s="19" t="str">
        <f>IF(ISBLANK(C2817),"",_xlfn.XLOOKUP(VALUE(LEFT(C2817,4)),Souches!$B$2:$B$15000,Souches!$D$2:$D$15000))</f>
        <v/>
      </c>
      <c r="I2817" s="10" t="str">
        <f t="shared" si="434"/>
        <v/>
      </c>
      <c r="J2817" s="19" t="str">
        <f>IF(I2817="","",INT(('ObjProd (2)'!$C$25-I2817)/7 * (ABS('ObjProd (2)'!$C$25-I2817)&gt;=7)))</f>
        <v/>
      </c>
      <c r="K2817" s="10" t="str">
        <f>IF(I2817="","",
IF(AND(DATEDIF(I2817,'ObjProd (2)'!$C$25,"y")=0,DATEDIF(I2817,'ObjProd (2)'!$C$25,"ym")=0,
   INT(('ObjProd (2)'!$C$25-EDATE(I2817,DATEDIF(I2817,'ObjProd (2)'!$C$25,"y")*12+DATEDIF(I2817,'ObjProd (2)'!$C$25,"ym")))/7)=0),
   "&lt; 1 sem.",
   IF(DATEDIF(I2817,'ObjProd (2)'!$C$25,"y")&gt;0,DATEDIF(I2817,'ObjProd (2)'!$C$25,"y") &amp; " " &amp; IF(DATEDIF(I2817,'ObjProd (2)'!$C$25,"y")=1,"an ","ans "),"") &amp;
   IF(DATEDIF(I2817,'ObjProd (2)'!$C$25,"ym")&gt;0,DATEDIF(I2817,'ObjProd (2)'!$C$25,"ym") &amp; " mois ", "") &amp;
   IF(INT(('ObjProd (2)'!$C$25-EDATE(I2817,DATEDIF(I2817,'ObjProd (2)'!$C$25,"y")*12+DATEDIF(I2817,'ObjProd (2)'!$C$25,"ym")))/7)&gt;0,
      INT(('ObjProd (2)'!$C$25-EDATE(I2817,DATEDIF(I2817,'ObjProd (2)'!$C$25,"y")*12+DATEDIF(I2817,'ObjProd (2)'!$C$25,"ym")))/7) &amp; " sem.",
      "")
)
)</f>
        <v/>
      </c>
      <c r="L2817" s="11" t="str">
        <f t="shared" si="435"/>
        <v/>
      </c>
      <c r="M2817" s="9" t="str">
        <f t="shared" si="440"/>
        <v/>
      </c>
      <c r="N2817" s="9" t="str" cm="1">
        <f t="array" aca="1" ref="N2817" ca="1">LEFT(L2817, IF(ISNUMBER(SUBSTITUTE(_xludf.MID(L2817, 2, 1), ".", ",")), 1, 2))</f>
        <v/>
      </c>
      <c r="O2817" s="19" t="str">
        <f t="shared" ca="1" si="437"/>
        <v/>
      </c>
      <c r="P2817" s="9" t="str">
        <f t="shared" ca="1" si="438"/>
        <v/>
      </c>
      <c r="Q2817" s="9" t="str">
        <f t="shared" ca="1" si="439"/>
        <v/>
      </c>
      <c r="R2817" s="9" t="str">
        <f t="shared" si="441"/>
        <v/>
      </c>
      <c r="S2817" t="str" cm="1">
        <f t="array" ref="S2817">IF(ISBLANK(C2817),"",IFERROR(INDEX(ListeSeries!$A$2:$A$1045, MATCH(1, (DatasScan!G2817=ListeSeries!$B$2:$B$1045) * (DatasScan!H2817&gt;=ListeSeries!$D$2:$D$1045) * (DatasScan!H2817&lt;=ListeSeries!$E$2:$E$1045), 0)), "no match"))</f>
        <v/>
      </c>
      <c r="T2817" s="7" t="str" cm="1">
        <f t="array" ref="T2817">IF(ISBLANK(C2817),"",IFERROR(INDEX(ListeSeries!$C$2:$C$1045, MATCH(1, (DatasScan!G2817=ListeSeries!$B$2:$B$1045) * (DatasScan!H2817&gt;=ListeSeries!$D$2:$D$1045) * (DatasScan!H2817&lt;=ListeSeries!$E$2:$E$1045), 0)), "no match"))</f>
        <v/>
      </c>
      <c r="U2817" s="11" t="str" cm="1">
        <f t="array" ref="U2817">IF(ISBLANK(C2817),"",IFERROR(INDEX(ListeSeries!$F$2:$F$1045, MATCH(1, (DatasScan!G2817=ListeSeries!$B$2:$B$1045) * (DatasScan!H2817&gt;=ListeSeries!$D$2:$D$1045) * (DatasScan!H2817&lt;=ListeSeries!$E$2:$E$1045), 0)), "no match"))</f>
        <v/>
      </c>
    </row>
    <row r="2818" spans="1:21" x14ac:dyDescent="0.25">
      <c r="A2818" s="6" t="str">
        <f t="shared" si="442"/>
        <v/>
      </c>
      <c r="B2818" s="272"/>
      <c r="F2818" s="7" t="str">
        <f t="shared" si="436"/>
        <v/>
      </c>
      <c r="G2818" s="21" t="str">
        <f>IF(ISBLANK(C2818),"",_xlfn.XLOOKUP(_xlfn.XLOOKUP(VALUE(LEFT(C2818,4)),Souches!$B$2:$B$15000,Souches!$E$2:$E$15000),Varietes!$B$2:$B$500,Varietes!$C$2:$C$500))</f>
        <v/>
      </c>
      <c r="H2818" s="19" t="str">
        <f>IF(ISBLANK(C2818),"",_xlfn.XLOOKUP(VALUE(LEFT(C2818,4)),Souches!$B$2:$B$15000,Souches!$D$2:$D$15000))</f>
        <v/>
      </c>
      <c r="I2818" s="10" t="str">
        <f t="shared" ref="I2818:I2881" si="443">IF(ISBLANK(C2818),"",DATE(MID(C2818,5,4),MID(C2818,9,2),MID(C2818,11,2)))</f>
        <v/>
      </c>
      <c r="J2818" s="19" t="str">
        <f>IF(I2818="","",INT(('ObjProd (2)'!$C$25-I2818)/7 * (ABS('ObjProd (2)'!$C$25-I2818)&gt;=7)))</f>
        <v/>
      </c>
      <c r="K2818" s="10" t="str">
        <f>IF(I2818="","",
IF(AND(DATEDIF(I2818,'ObjProd (2)'!$C$25,"y")=0,DATEDIF(I2818,'ObjProd (2)'!$C$25,"ym")=0,
   INT(('ObjProd (2)'!$C$25-EDATE(I2818,DATEDIF(I2818,'ObjProd (2)'!$C$25,"y")*12+DATEDIF(I2818,'ObjProd (2)'!$C$25,"ym")))/7)=0),
   "&lt; 1 sem.",
   IF(DATEDIF(I2818,'ObjProd (2)'!$C$25,"y")&gt;0,DATEDIF(I2818,'ObjProd (2)'!$C$25,"y") &amp; " " &amp; IF(DATEDIF(I2818,'ObjProd (2)'!$C$25,"y")=1,"an ","ans "),"") &amp;
   IF(DATEDIF(I2818,'ObjProd (2)'!$C$25,"ym")&gt;0,DATEDIF(I2818,'ObjProd (2)'!$C$25,"ym") &amp; " mois ", "") &amp;
   IF(INT(('ObjProd (2)'!$C$25-EDATE(I2818,DATEDIF(I2818,'ObjProd (2)'!$C$25,"y")*12+DATEDIF(I2818,'ObjProd (2)'!$C$25,"ym")))/7)&gt;0,
      INT(('ObjProd (2)'!$C$25-EDATE(I2818,DATEDIF(I2818,'ObjProd (2)'!$C$25,"y")*12+DATEDIF(I2818,'ObjProd (2)'!$C$25,"ym")))/7) &amp; " sem.",
      "")
)
)</f>
        <v/>
      </c>
      <c r="L2818" s="11" t="str">
        <f t="shared" ref="L2818:L2881" si="444">IF(ISBLANK(C2818),"",MID(C2818,13,4))</f>
        <v/>
      </c>
      <c r="M2818" s="9" t="str">
        <f t="shared" si="440"/>
        <v/>
      </c>
      <c r="N2818" s="9" t="str" cm="1">
        <f t="array" aca="1" ref="N2818" ca="1">LEFT(L2818, IF(ISNUMBER(SUBSTITUTE(_xludf.MID(L2818, 2, 1), ".", ",")), 1, 2))</f>
        <v/>
      </c>
      <c r="O2818" s="19" t="str">
        <f t="shared" ca="1" si="437"/>
        <v/>
      </c>
      <c r="P2818" s="9" t="str">
        <f t="shared" ca="1" si="438"/>
        <v/>
      </c>
      <c r="Q2818" s="9" t="str">
        <f t="shared" ca="1" si="439"/>
        <v/>
      </c>
      <c r="R2818" s="9" t="str">
        <f t="shared" si="441"/>
        <v/>
      </c>
      <c r="S2818" t="str" cm="1">
        <f t="array" ref="S2818">IF(ISBLANK(C2818),"",IFERROR(INDEX(ListeSeries!$A$2:$A$1045, MATCH(1, (DatasScan!G2818=ListeSeries!$B$2:$B$1045) * (DatasScan!H2818&gt;=ListeSeries!$D$2:$D$1045) * (DatasScan!H2818&lt;=ListeSeries!$E$2:$E$1045), 0)), "no match"))</f>
        <v/>
      </c>
      <c r="T2818" s="7" t="str" cm="1">
        <f t="array" ref="T2818">IF(ISBLANK(C2818),"",IFERROR(INDEX(ListeSeries!$C$2:$C$1045, MATCH(1, (DatasScan!G2818=ListeSeries!$B$2:$B$1045) * (DatasScan!H2818&gt;=ListeSeries!$D$2:$D$1045) * (DatasScan!H2818&lt;=ListeSeries!$E$2:$E$1045), 0)), "no match"))</f>
        <v/>
      </c>
      <c r="U2818" s="11" t="str" cm="1">
        <f t="array" ref="U2818">IF(ISBLANK(C2818),"",IFERROR(INDEX(ListeSeries!$F$2:$F$1045, MATCH(1, (DatasScan!G2818=ListeSeries!$B$2:$B$1045) * (DatasScan!H2818&gt;=ListeSeries!$D$2:$D$1045) * (DatasScan!H2818&lt;=ListeSeries!$E$2:$E$1045), 0)), "no match"))</f>
        <v/>
      </c>
    </row>
    <row r="2819" spans="1:21" x14ac:dyDescent="0.25">
      <c r="A2819" s="6" t="str">
        <f t="shared" si="442"/>
        <v/>
      </c>
      <c r="B2819" s="272"/>
      <c r="F2819" s="7" t="str">
        <f t="shared" si="436"/>
        <v/>
      </c>
      <c r="G2819" s="21" t="str">
        <f>IF(ISBLANK(C2819),"",_xlfn.XLOOKUP(_xlfn.XLOOKUP(VALUE(LEFT(C2819,4)),Souches!$B$2:$B$15000,Souches!$E$2:$E$15000),Varietes!$B$2:$B$500,Varietes!$C$2:$C$500))</f>
        <v/>
      </c>
      <c r="H2819" s="19" t="str">
        <f>IF(ISBLANK(C2819),"",_xlfn.XLOOKUP(VALUE(LEFT(C2819,4)),Souches!$B$2:$B$15000,Souches!$D$2:$D$15000))</f>
        <v/>
      </c>
      <c r="I2819" s="10" t="str">
        <f t="shared" si="443"/>
        <v/>
      </c>
      <c r="J2819" s="19" t="str">
        <f>IF(I2819="","",INT(('ObjProd (2)'!$C$25-I2819)/7 * (ABS('ObjProd (2)'!$C$25-I2819)&gt;=7)))</f>
        <v/>
      </c>
      <c r="K2819" s="10" t="str">
        <f>IF(I2819="","",
IF(AND(DATEDIF(I2819,'ObjProd (2)'!$C$25,"y")=0,DATEDIF(I2819,'ObjProd (2)'!$C$25,"ym")=0,
   INT(('ObjProd (2)'!$C$25-EDATE(I2819,DATEDIF(I2819,'ObjProd (2)'!$C$25,"y")*12+DATEDIF(I2819,'ObjProd (2)'!$C$25,"ym")))/7)=0),
   "&lt; 1 sem.",
   IF(DATEDIF(I2819,'ObjProd (2)'!$C$25,"y")&gt;0,DATEDIF(I2819,'ObjProd (2)'!$C$25,"y") &amp; " " &amp; IF(DATEDIF(I2819,'ObjProd (2)'!$C$25,"y")=1,"an ","ans "),"") &amp;
   IF(DATEDIF(I2819,'ObjProd (2)'!$C$25,"ym")&gt;0,DATEDIF(I2819,'ObjProd (2)'!$C$25,"ym") &amp; " mois ", "") &amp;
   IF(INT(('ObjProd (2)'!$C$25-EDATE(I2819,DATEDIF(I2819,'ObjProd (2)'!$C$25,"y")*12+DATEDIF(I2819,'ObjProd (2)'!$C$25,"ym")))/7)&gt;0,
      INT(('ObjProd (2)'!$C$25-EDATE(I2819,DATEDIF(I2819,'ObjProd (2)'!$C$25,"y")*12+DATEDIF(I2819,'ObjProd (2)'!$C$25,"ym")))/7) &amp; " sem.",
      "")
)
)</f>
        <v/>
      </c>
      <c r="L2819" s="11" t="str">
        <f t="shared" si="444"/>
        <v/>
      </c>
      <c r="M2819" s="9" t="str">
        <f t="shared" si="440"/>
        <v/>
      </c>
      <c r="N2819" s="9" t="str" cm="1">
        <f t="array" aca="1" ref="N2819" ca="1">LEFT(L2819, IF(ISNUMBER(SUBSTITUTE(_xludf.MID(L2819, 2, 1), ".", ",")), 1, 2))</f>
        <v/>
      </c>
      <c r="O2819" s="19" t="str">
        <f t="shared" ca="1" si="437"/>
        <v/>
      </c>
      <c r="P2819" s="9" t="str">
        <f t="shared" ca="1" si="438"/>
        <v/>
      </c>
      <c r="Q2819" s="9" t="str">
        <f t="shared" ca="1" si="439"/>
        <v/>
      </c>
      <c r="R2819" s="9" t="str">
        <f t="shared" si="441"/>
        <v/>
      </c>
      <c r="S2819" t="str" cm="1">
        <f t="array" ref="S2819">IF(ISBLANK(C2819),"",IFERROR(INDEX(ListeSeries!$A$2:$A$1045, MATCH(1, (DatasScan!G2819=ListeSeries!$B$2:$B$1045) * (DatasScan!H2819&gt;=ListeSeries!$D$2:$D$1045) * (DatasScan!H2819&lt;=ListeSeries!$E$2:$E$1045), 0)), "no match"))</f>
        <v/>
      </c>
      <c r="T2819" s="7" t="str" cm="1">
        <f t="array" ref="T2819">IF(ISBLANK(C2819),"",IFERROR(INDEX(ListeSeries!$C$2:$C$1045, MATCH(1, (DatasScan!G2819=ListeSeries!$B$2:$B$1045) * (DatasScan!H2819&gt;=ListeSeries!$D$2:$D$1045) * (DatasScan!H2819&lt;=ListeSeries!$E$2:$E$1045), 0)), "no match"))</f>
        <v/>
      </c>
      <c r="U2819" s="11" t="str" cm="1">
        <f t="array" ref="U2819">IF(ISBLANK(C2819),"",IFERROR(INDEX(ListeSeries!$F$2:$F$1045, MATCH(1, (DatasScan!G2819=ListeSeries!$B$2:$B$1045) * (DatasScan!H2819&gt;=ListeSeries!$D$2:$D$1045) * (DatasScan!H2819&lt;=ListeSeries!$E$2:$E$1045), 0)), "no match"))</f>
        <v/>
      </c>
    </row>
    <row r="2820" spans="1:21" x14ac:dyDescent="0.25">
      <c r="A2820" s="6" t="str">
        <f t="shared" si="442"/>
        <v/>
      </c>
      <c r="B2820" s="272"/>
      <c r="F2820" s="7" t="str">
        <f t="shared" si="436"/>
        <v/>
      </c>
      <c r="G2820" s="21" t="str">
        <f>IF(ISBLANK(C2820),"",_xlfn.XLOOKUP(_xlfn.XLOOKUP(VALUE(LEFT(C2820,4)),Souches!$B$2:$B$15000,Souches!$E$2:$E$15000),Varietes!$B$2:$B$500,Varietes!$C$2:$C$500))</f>
        <v/>
      </c>
      <c r="H2820" s="19" t="str">
        <f>IF(ISBLANK(C2820),"",_xlfn.XLOOKUP(VALUE(LEFT(C2820,4)),Souches!$B$2:$B$15000,Souches!$D$2:$D$15000))</f>
        <v/>
      </c>
      <c r="I2820" s="10" t="str">
        <f t="shared" si="443"/>
        <v/>
      </c>
      <c r="J2820" s="19" t="str">
        <f>IF(I2820="","",INT(('ObjProd (2)'!$C$25-I2820)/7 * (ABS('ObjProd (2)'!$C$25-I2820)&gt;=7)))</f>
        <v/>
      </c>
      <c r="K2820" s="10" t="str">
        <f>IF(I2820="","",
IF(AND(DATEDIF(I2820,'ObjProd (2)'!$C$25,"y")=0,DATEDIF(I2820,'ObjProd (2)'!$C$25,"ym")=0,
   INT(('ObjProd (2)'!$C$25-EDATE(I2820,DATEDIF(I2820,'ObjProd (2)'!$C$25,"y")*12+DATEDIF(I2820,'ObjProd (2)'!$C$25,"ym")))/7)=0),
   "&lt; 1 sem.",
   IF(DATEDIF(I2820,'ObjProd (2)'!$C$25,"y")&gt;0,DATEDIF(I2820,'ObjProd (2)'!$C$25,"y") &amp; " " &amp; IF(DATEDIF(I2820,'ObjProd (2)'!$C$25,"y")=1,"an ","ans "),"") &amp;
   IF(DATEDIF(I2820,'ObjProd (2)'!$C$25,"ym")&gt;0,DATEDIF(I2820,'ObjProd (2)'!$C$25,"ym") &amp; " mois ", "") &amp;
   IF(INT(('ObjProd (2)'!$C$25-EDATE(I2820,DATEDIF(I2820,'ObjProd (2)'!$C$25,"y")*12+DATEDIF(I2820,'ObjProd (2)'!$C$25,"ym")))/7)&gt;0,
      INT(('ObjProd (2)'!$C$25-EDATE(I2820,DATEDIF(I2820,'ObjProd (2)'!$C$25,"y")*12+DATEDIF(I2820,'ObjProd (2)'!$C$25,"ym")))/7) &amp; " sem.",
      "")
)
)</f>
        <v/>
      </c>
      <c r="L2820" s="11" t="str">
        <f t="shared" si="444"/>
        <v/>
      </c>
      <c r="M2820" s="9" t="str">
        <f t="shared" si="440"/>
        <v/>
      </c>
      <c r="N2820" s="9" t="str" cm="1">
        <f t="array" aca="1" ref="N2820" ca="1">LEFT(L2820, IF(ISNUMBER(SUBSTITUTE(_xludf.MID(L2820, 2, 1), ".", ",")), 1, 2))</f>
        <v/>
      </c>
      <c r="O2820" s="19" t="str">
        <f t="shared" ca="1" si="437"/>
        <v/>
      </c>
      <c r="P2820" s="9" t="str">
        <f t="shared" ca="1" si="438"/>
        <v/>
      </c>
      <c r="Q2820" s="9" t="str">
        <f t="shared" ca="1" si="439"/>
        <v/>
      </c>
      <c r="R2820" s="9" t="str">
        <f t="shared" si="441"/>
        <v/>
      </c>
      <c r="S2820" t="str" cm="1">
        <f t="array" ref="S2820">IF(ISBLANK(C2820),"",IFERROR(INDEX(ListeSeries!$A$2:$A$1045, MATCH(1, (DatasScan!G2820=ListeSeries!$B$2:$B$1045) * (DatasScan!H2820&gt;=ListeSeries!$D$2:$D$1045) * (DatasScan!H2820&lt;=ListeSeries!$E$2:$E$1045), 0)), "no match"))</f>
        <v/>
      </c>
      <c r="T2820" s="7" t="str" cm="1">
        <f t="array" ref="T2820">IF(ISBLANK(C2820),"",IFERROR(INDEX(ListeSeries!$C$2:$C$1045, MATCH(1, (DatasScan!G2820=ListeSeries!$B$2:$B$1045) * (DatasScan!H2820&gt;=ListeSeries!$D$2:$D$1045) * (DatasScan!H2820&lt;=ListeSeries!$E$2:$E$1045), 0)), "no match"))</f>
        <v/>
      </c>
      <c r="U2820" s="11" t="str" cm="1">
        <f t="array" ref="U2820">IF(ISBLANK(C2820),"",IFERROR(INDEX(ListeSeries!$F$2:$F$1045, MATCH(1, (DatasScan!G2820=ListeSeries!$B$2:$B$1045) * (DatasScan!H2820&gt;=ListeSeries!$D$2:$D$1045) * (DatasScan!H2820&lt;=ListeSeries!$E$2:$E$1045), 0)), "no match"))</f>
        <v/>
      </c>
    </row>
    <row r="2821" spans="1:21" x14ac:dyDescent="0.25">
      <c r="A2821" s="6" t="str">
        <f t="shared" si="442"/>
        <v/>
      </c>
      <c r="B2821" s="272"/>
      <c r="F2821" s="7" t="str">
        <f t="shared" si="436"/>
        <v/>
      </c>
      <c r="G2821" s="21" t="str">
        <f>IF(ISBLANK(C2821),"",_xlfn.XLOOKUP(_xlfn.XLOOKUP(VALUE(LEFT(C2821,4)),Souches!$B$2:$B$15000,Souches!$E$2:$E$15000),Varietes!$B$2:$B$500,Varietes!$C$2:$C$500))</f>
        <v/>
      </c>
      <c r="H2821" s="19" t="str">
        <f>IF(ISBLANK(C2821),"",_xlfn.XLOOKUP(VALUE(LEFT(C2821,4)),Souches!$B$2:$B$15000,Souches!$D$2:$D$15000))</f>
        <v/>
      </c>
      <c r="I2821" s="10" t="str">
        <f t="shared" si="443"/>
        <v/>
      </c>
      <c r="J2821" s="19" t="str">
        <f>IF(I2821="","",INT(('ObjProd (2)'!$C$25-I2821)/7 * (ABS('ObjProd (2)'!$C$25-I2821)&gt;=7)))</f>
        <v/>
      </c>
      <c r="K2821" s="10" t="str">
        <f>IF(I2821="","",
IF(AND(DATEDIF(I2821,'ObjProd (2)'!$C$25,"y")=0,DATEDIF(I2821,'ObjProd (2)'!$C$25,"ym")=0,
   INT(('ObjProd (2)'!$C$25-EDATE(I2821,DATEDIF(I2821,'ObjProd (2)'!$C$25,"y")*12+DATEDIF(I2821,'ObjProd (2)'!$C$25,"ym")))/7)=0),
   "&lt; 1 sem.",
   IF(DATEDIF(I2821,'ObjProd (2)'!$C$25,"y")&gt;0,DATEDIF(I2821,'ObjProd (2)'!$C$25,"y") &amp; " " &amp; IF(DATEDIF(I2821,'ObjProd (2)'!$C$25,"y")=1,"an ","ans "),"") &amp;
   IF(DATEDIF(I2821,'ObjProd (2)'!$C$25,"ym")&gt;0,DATEDIF(I2821,'ObjProd (2)'!$C$25,"ym") &amp; " mois ", "") &amp;
   IF(INT(('ObjProd (2)'!$C$25-EDATE(I2821,DATEDIF(I2821,'ObjProd (2)'!$C$25,"y")*12+DATEDIF(I2821,'ObjProd (2)'!$C$25,"ym")))/7)&gt;0,
      INT(('ObjProd (2)'!$C$25-EDATE(I2821,DATEDIF(I2821,'ObjProd (2)'!$C$25,"y")*12+DATEDIF(I2821,'ObjProd (2)'!$C$25,"ym")))/7) &amp; " sem.",
      "")
)
)</f>
        <v/>
      </c>
      <c r="L2821" s="11" t="str">
        <f t="shared" si="444"/>
        <v/>
      </c>
      <c r="M2821" s="9" t="str">
        <f t="shared" si="440"/>
        <v/>
      </c>
      <c r="N2821" s="9" t="str" cm="1">
        <f t="array" aca="1" ref="N2821" ca="1">LEFT(L2821, IF(ISNUMBER(SUBSTITUTE(_xludf.MID(L2821, 2, 1), ".", ",")), 1, 2))</f>
        <v/>
      </c>
      <c r="O2821" s="19" t="str">
        <f t="shared" ca="1" si="437"/>
        <v/>
      </c>
      <c r="P2821" s="9" t="str">
        <f t="shared" ca="1" si="438"/>
        <v/>
      </c>
      <c r="Q2821" s="9" t="str">
        <f t="shared" ca="1" si="439"/>
        <v/>
      </c>
      <c r="R2821" s="9" t="str">
        <f t="shared" si="441"/>
        <v/>
      </c>
      <c r="S2821" t="str" cm="1">
        <f t="array" ref="S2821">IF(ISBLANK(C2821),"",IFERROR(INDEX(ListeSeries!$A$2:$A$1045, MATCH(1, (DatasScan!G2821=ListeSeries!$B$2:$B$1045) * (DatasScan!H2821&gt;=ListeSeries!$D$2:$D$1045) * (DatasScan!H2821&lt;=ListeSeries!$E$2:$E$1045), 0)), "no match"))</f>
        <v/>
      </c>
      <c r="T2821" s="7" t="str" cm="1">
        <f t="array" ref="T2821">IF(ISBLANK(C2821),"",IFERROR(INDEX(ListeSeries!$C$2:$C$1045, MATCH(1, (DatasScan!G2821=ListeSeries!$B$2:$B$1045) * (DatasScan!H2821&gt;=ListeSeries!$D$2:$D$1045) * (DatasScan!H2821&lt;=ListeSeries!$E$2:$E$1045), 0)), "no match"))</f>
        <v/>
      </c>
      <c r="U2821" s="11" t="str" cm="1">
        <f t="array" ref="U2821">IF(ISBLANK(C2821),"",IFERROR(INDEX(ListeSeries!$F$2:$F$1045, MATCH(1, (DatasScan!G2821=ListeSeries!$B$2:$B$1045) * (DatasScan!H2821&gt;=ListeSeries!$D$2:$D$1045) * (DatasScan!H2821&lt;=ListeSeries!$E$2:$E$1045), 0)), "no match"))</f>
        <v/>
      </c>
    </row>
    <row r="2822" spans="1:21" x14ac:dyDescent="0.25">
      <c r="A2822" s="6" t="str">
        <f t="shared" si="442"/>
        <v/>
      </c>
      <c r="B2822" s="272"/>
      <c r="F2822" s="7" t="str">
        <f t="shared" si="436"/>
        <v/>
      </c>
      <c r="G2822" s="21" t="str">
        <f>IF(ISBLANK(C2822),"",_xlfn.XLOOKUP(_xlfn.XLOOKUP(VALUE(LEFT(C2822,4)),Souches!$B$2:$B$15000,Souches!$E$2:$E$15000),Varietes!$B$2:$B$500,Varietes!$C$2:$C$500))</f>
        <v/>
      </c>
      <c r="H2822" s="19" t="str">
        <f>IF(ISBLANK(C2822),"",_xlfn.XLOOKUP(VALUE(LEFT(C2822,4)),Souches!$B$2:$B$15000,Souches!$D$2:$D$15000))</f>
        <v/>
      </c>
      <c r="I2822" s="10" t="str">
        <f t="shared" si="443"/>
        <v/>
      </c>
      <c r="J2822" s="19" t="str">
        <f>IF(I2822="","",INT(('ObjProd (2)'!$C$25-I2822)/7 * (ABS('ObjProd (2)'!$C$25-I2822)&gt;=7)))</f>
        <v/>
      </c>
      <c r="K2822" s="10" t="str">
        <f>IF(I2822="","",
IF(AND(DATEDIF(I2822,'ObjProd (2)'!$C$25,"y")=0,DATEDIF(I2822,'ObjProd (2)'!$C$25,"ym")=0,
   INT(('ObjProd (2)'!$C$25-EDATE(I2822,DATEDIF(I2822,'ObjProd (2)'!$C$25,"y")*12+DATEDIF(I2822,'ObjProd (2)'!$C$25,"ym")))/7)=0),
   "&lt; 1 sem.",
   IF(DATEDIF(I2822,'ObjProd (2)'!$C$25,"y")&gt;0,DATEDIF(I2822,'ObjProd (2)'!$C$25,"y") &amp; " " &amp; IF(DATEDIF(I2822,'ObjProd (2)'!$C$25,"y")=1,"an ","ans "),"") &amp;
   IF(DATEDIF(I2822,'ObjProd (2)'!$C$25,"ym")&gt;0,DATEDIF(I2822,'ObjProd (2)'!$C$25,"ym") &amp; " mois ", "") &amp;
   IF(INT(('ObjProd (2)'!$C$25-EDATE(I2822,DATEDIF(I2822,'ObjProd (2)'!$C$25,"y")*12+DATEDIF(I2822,'ObjProd (2)'!$C$25,"ym")))/7)&gt;0,
      INT(('ObjProd (2)'!$C$25-EDATE(I2822,DATEDIF(I2822,'ObjProd (2)'!$C$25,"y")*12+DATEDIF(I2822,'ObjProd (2)'!$C$25,"ym")))/7) &amp; " sem.",
      "")
)
)</f>
        <v/>
      </c>
      <c r="L2822" s="11" t="str">
        <f t="shared" si="444"/>
        <v/>
      </c>
      <c r="M2822" s="9" t="str">
        <f t="shared" si="440"/>
        <v/>
      </c>
      <c r="N2822" s="9" t="str" cm="1">
        <f t="array" aca="1" ref="N2822" ca="1">LEFT(L2822, IF(ISNUMBER(SUBSTITUTE(_xludf.MID(L2822, 2, 1), ".", ",")), 1, 2))</f>
        <v/>
      </c>
      <c r="O2822" s="19" t="str">
        <f t="shared" ca="1" si="437"/>
        <v/>
      </c>
      <c r="P2822" s="9" t="str">
        <f t="shared" ca="1" si="438"/>
        <v/>
      </c>
      <c r="Q2822" s="9" t="str">
        <f t="shared" ca="1" si="439"/>
        <v/>
      </c>
      <c r="R2822" s="9" t="str">
        <f t="shared" si="441"/>
        <v/>
      </c>
      <c r="S2822" t="str" cm="1">
        <f t="array" ref="S2822">IF(ISBLANK(C2822),"",IFERROR(INDEX(ListeSeries!$A$2:$A$1045, MATCH(1, (DatasScan!G2822=ListeSeries!$B$2:$B$1045) * (DatasScan!H2822&gt;=ListeSeries!$D$2:$D$1045) * (DatasScan!H2822&lt;=ListeSeries!$E$2:$E$1045), 0)), "no match"))</f>
        <v/>
      </c>
      <c r="T2822" s="7" t="str" cm="1">
        <f t="array" ref="T2822">IF(ISBLANK(C2822),"",IFERROR(INDEX(ListeSeries!$C$2:$C$1045, MATCH(1, (DatasScan!G2822=ListeSeries!$B$2:$B$1045) * (DatasScan!H2822&gt;=ListeSeries!$D$2:$D$1045) * (DatasScan!H2822&lt;=ListeSeries!$E$2:$E$1045), 0)), "no match"))</f>
        <v/>
      </c>
      <c r="U2822" s="11" t="str" cm="1">
        <f t="array" ref="U2822">IF(ISBLANK(C2822),"",IFERROR(INDEX(ListeSeries!$F$2:$F$1045, MATCH(1, (DatasScan!G2822=ListeSeries!$B$2:$B$1045) * (DatasScan!H2822&gt;=ListeSeries!$D$2:$D$1045) * (DatasScan!H2822&lt;=ListeSeries!$E$2:$E$1045), 0)), "no match"))</f>
        <v/>
      </c>
    </row>
    <row r="2823" spans="1:21" x14ac:dyDescent="0.25">
      <c r="A2823" s="6" t="str">
        <f t="shared" si="442"/>
        <v/>
      </c>
      <c r="B2823" s="272"/>
      <c r="F2823" s="7" t="str">
        <f t="shared" si="436"/>
        <v/>
      </c>
      <c r="G2823" s="21" t="str">
        <f>IF(ISBLANK(C2823),"",_xlfn.XLOOKUP(_xlfn.XLOOKUP(VALUE(LEFT(C2823,4)),Souches!$B$2:$B$15000,Souches!$E$2:$E$15000),Varietes!$B$2:$B$500,Varietes!$C$2:$C$500))</f>
        <v/>
      </c>
      <c r="H2823" s="19" t="str">
        <f>IF(ISBLANK(C2823),"",_xlfn.XLOOKUP(VALUE(LEFT(C2823,4)),Souches!$B$2:$B$15000,Souches!$D$2:$D$15000))</f>
        <v/>
      </c>
      <c r="I2823" s="10" t="str">
        <f t="shared" si="443"/>
        <v/>
      </c>
      <c r="J2823" s="19" t="str">
        <f>IF(I2823="","",INT(('ObjProd (2)'!$C$25-I2823)/7 * (ABS('ObjProd (2)'!$C$25-I2823)&gt;=7)))</f>
        <v/>
      </c>
      <c r="K2823" s="10" t="str">
        <f>IF(I2823="","",
IF(AND(DATEDIF(I2823,'ObjProd (2)'!$C$25,"y")=0,DATEDIF(I2823,'ObjProd (2)'!$C$25,"ym")=0,
   INT(('ObjProd (2)'!$C$25-EDATE(I2823,DATEDIF(I2823,'ObjProd (2)'!$C$25,"y")*12+DATEDIF(I2823,'ObjProd (2)'!$C$25,"ym")))/7)=0),
   "&lt; 1 sem.",
   IF(DATEDIF(I2823,'ObjProd (2)'!$C$25,"y")&gt;0,DATEDIF(I2823,'ObjProd (2)'!$C$25,"y") &amp; " " &amp; IF(DATEDIF(I2823,'ObjProd (2)'!$C$25,"y")=1,"an ","ans "),"") &amp;
   IF(DATEDIF(I2823,'ObjProd (2)'!$C$25,"ym")&gt;0,DATEDIF(I2823,'ObjProd (2)'!$C$25,"ym") &amp; " mois ", "") &amp;
   IF(INT(('ObjProd (2)'!$C$25-EDATE(I2823,DATEDIF(I2823,'ObjProd (2)'!$C$25,"y")*12+DATEDIF(I2823,'ObjProd (2)'!$C$25,"ym")))/7)&gt;0,
      INT(('ObjProd (2)'!$C$25-EDATE(I2823,DATEDIF(I2823,'ObjProd (2)'!$C$25,"y")*12+DATEDIF(I2823,'ObjProd (2)'!$C$25,"ym")))/7) &amp; " sem.",
      "")
)
)</f>
        <v/>
      </c>
      <c r="L2823" s="11" t="str">
        <f t="shared" si="444"/>
        <v/>
      </c>
      <c r="M2823" s="9" t="str">
        <f t="shared" si="440"/>
        <v/>
      </c>
      <c r="N2823" s="9" t="str" cm="1">
        <f t="array" aca="1" ref="N2823" ca="1">LEFT(L2823, IF(ISNUMBER(SUBSTITUTE(_xludf.MID(L2823, 2, 1), ".", ",")), 1, 2))</f>
        <v/>
      </c>
      <c r="O2823" s="19" t="str">
        <f t="shared" ca="1" si="437"/>
        <v/>
      </c>
      <c r="P2823" s="9" t="str">
        <f t="shared" ca="1" si="438"/>
        <v/>
      </c>
      <c r="Q2823" s="9" t="str">
        <f t="shared" ca="1" si="439"/>
        <v/>
      </c>
      <c r="R2823" s="9" t="str">
        <f t="shared" si="441"/>
        <v/>
      </c>
      <c r="S2823" t="str" cm="1">
        <f t="array" ref="S2823">IF(ISBLANK(C2823),"",IFERROR(INDEX(ListeSeries!$A$2:$A$1045, MATCH(1, (DatasScan!G2823=ListeSeries!$B$2:$B$1045) * (DatasScan!H2823&gt;=ListeSeries!$D$2:$D$1045) * (DatasScan!H2823&lt;=ListeSeries!$E$2:$E$1045), 0)), "no match"))</f>
        <v/>
      </c>
      <c r="T2823" s="7" t="str" cm="1">
        <f t="array" ref="T2823">IF(ISBLANK(C2823),"",IFERROR(INDEX(ListeSeries!$C$2:$C$1045, MATCH(1, (DatasScan!G2823=ListeSeries!$B$2:$B$1045) * (DatasScan!H2823&gt;=ListeSeries!$D$2:$D$1045) * (DatasScan!H2823&lt;=ListeSeries!$E$2:$E$1045), 0)), "no match"))</f>
        <v/>
      </c>
      <c r="U2823" s="11" t="str" cm="1">
        <f t="array" ref="U2823">IF(ISBLANK(C2823),"",IFERROR(INDEX(ListeSeries!$F$2:$F$1045, MATCH(1, (DatasScan!G2823=ListeSeries!$B$2:$B$1045) * (DatasScan!H2823&gt;=ListeSeries!$D$2:$D$1045) * (DatasScan!H2823&lt;=ListeSeries!$E$2:$E$1045), 0)), "no match"))</f>
        <v/>
      </c>
    </row>
    <row r="2824" spans="1:21" x14ac:dyDescent="0.25">
      <c r="A2824" s="6" t="str">
        <f t="shared" si="442"/>
        <v/>
      </c>
      <c r="B2824" s="272"/>
      <c r="F2824" s="7" t="str">
        <f t="shared" si="436"/>
        <v/>
      </c>
      <c r="G2824" s="21" t="str">
        <f>IF(ISBLANK(C2824),"",_xlfn.XLOOKUP(_xlfn.XLOOKUP(VALUE(LEFT(C2824,4)),Souches!$B$2:$B$15000,Souches!$E$2:$E$15000),Varietes!$B$2:$B$500,Varietes!$C$2:$C$500))</f>
        <v/>
      </c>
      <c r="H2824" s="19" t="str">
        <f>IF(ISBLANK(C2824),"",_xlfn.XLOOKUP(VALUE(LEFT(C2824,4)),Souches!$B$2:$B$15000,Souches!$D$2:$D$15000))</f>
        <v/>
      </c>
      <c r="I2824" s="10" t="str">
        <f t="shared" si="443"/>
        <v/>
      </c>
      <c r="J2824" s="19" t="str">
        <f>IF(I2824="","",INT(('ObjProd (2)'!$C$25-I2824)/7 * (ABS('ObjProd (2)'!$C$25-I2824)&gt;=7)))</f>
        <v/>
      </c>
      <c r="K2824" s="10" t="str">
        <f>IF(I2824="","",
IF(AND(DATEDIF(I2824,'ObjProd (2)'!$C$25,"y")=0,DATEDIF(I2824,'ObjProd (2)'!$C$25,"ym")=0,
   INT(('ObjProd (2)'!$C$25-EDATE(I2824,DATEDIF(I2824,'ObjProd (2)'!$C$25,"y")*12+DATEDIF(I2824,'ObjProd (2)'!$C$25,"ym")))/7)=0),
   "&lt; 1 sem.",
   IF(DATEDIF(I2824,'ObjProd (2)'!$C$25,"y")&gt;0,DATEDIF(I2824,'ObjProd (2)'!$C$25,"y") &amp; " " &amp; IF(DATEDIF(I2824,'ObjProd (2)'!$C$25,"y")=1,"an ","ans "),"") &amp;
   IF(DATEDIF(I2824,'ObjProd (2)'!$C$25,"ym")&gt;0,DATEDIF(I2824,'ObjProd (2)'!$C$25,"ym") &amp; " mois ", "") &amp;
   IF(INT(('ObjProd (2)'!$C$25-EDATE(I2824,DATEDIF(I2824,'ObjProd (2)'!$C$25,"y")*12+DATEDIF(I2824,'ObjProd (2)'!$C$25,"ym")))/7)&gt;0,
      INT(('ObjProd (2)'!$C$25-EDATE(I2824,DATEDIF(I2824,'ObjProd (2)'!$C$25,"y")*12+DATEDIF(I2824,'ObjProd (2)'!$C$25,"ym")))/7) &amp; " sem.",
      "")
)
)</f>
        <v/>
      </c>
      <c r="L2824" s="11" t="str">
        <f t="shared" si="444"/>
        <v/>
      </c>
      <c r="M2824" s="9" t="str">
        <f t="shared" si="440"/>
        <v/>
      </c>
      <c r="N2824" s="9" t="str" cm="1">
        <f t="array" aca="1" ref="N2824" ca="1">LEFT(L2824, IF(ISNUMBER(SUBSTITUTE(_xludf.MID(L2824, 2, 1), ".", ",")), 1, 2))</f>
        <v/>
      </c>
      <c r="O2824" s="19" t="str">
        <f t="shared" ca="1" si="437"/>
        <v/>
      </c>
      <c r="P2824" s="9" t="str">
        <f t="shared" ca="1" si="438"/>
        <v/>
      </c>
      <c r="Q2824" s="9" t="str">
        <f t="shared" ca="1" si="439"/>
        <v/>
      </c>
      <c r="R2824" s="9" t="str">
        <f t="shared" si="441"/>
        <v/>
      </c>
      <c r="S2824" t="str" cm="1">
        <f t="array" ref="S2824">IF(ISBLANK(C2824),"",IFERROR(INDEX(ListeSeries!$A$2:$A$1045, MATCH(1, (DatasScan!G2824=ListeSeries!$B$2:$B$1045) * (DatasScan!H2824&gt;=ListeSeries!$D$2:$D$1045) * (DatasScan!H2824&lt;=ListeSeries!$E$2:$E$1045), 0)), "no match"))</f>
        <v/>
      </c>
      <c r="T2824" s="7" t="str" cm="1">
        <f t="array" ref="T2824">IF(ISBLANK(C2824),"",IFERROR(INDEX(ListeSeries!$C$2:$C$1045, MATCH(1, (DatasScan!G2824=ListeSeries!$B$2:$B$1045) * (DatasScan!H2824&gt;=ListeSeries!$D$2:$D$1045) * (DatasScan!H2824&lt;=ListeSeries!$E$2:$E$1045), 0)), "no match"))</f>
        <v/>
      </c>
      <c r="U2824" s="11" t="str" cm="1">
        <f t="array" ref="U2824">IF(ISBLANK(C2824),"",IFERROR(INDEX(ListeSeries!$F$2:$F$1045, MATCH(1, (DatasScan!G2824=ListeSeries!$B$2:$B$1045) * (DatasScan!H2824&gt;=ListeSeries!$D$2:$D$1045) * (DatasScan!H2824&lt;=ListeSeries!$E$2:$E$1045), 0)), "no match"))</f>
        <v/>
      </c>
    </row>
    <row r="2825" spans="1:21" x14ac:dyDescent="0.25">
      <c r="A2825" s="6" t="str">
        <f t="shared" si="442"/>
        <v/>
      </c>
      <c r="B2825" s="272"/>
      <c r="F2825" s="7" t="str">
        <f t="shared" si="436"/>
        <v/>
      </c>
      <c r="G2825" s="21" t="str">
        <f>IF(ISBLANK(C2825),"",_xlfn.XLOOKUP(_xlfn.XLOOKUP(VALUE(LEFT(C2825,4)),Souches!$B$2:$B$15000,Souches!$E$2:$E$15000),Varietes!$B$2:$B$500,Varietes!$C$2:$C$500))</f>
        <v/>
      </c>
      <c r="H2825" s="19" t="str">
        <f>IF(ISBLANK(C2825),"",_xlfn.XLOOKUP(VALUE(LEFT(C2825,4)),Souches!$B$2:$B$15000,Souches!$D$2:$D$15000))</f>
        <v/>
      </c>
      <c r="I2825" s="10" t="str">
        <f t="shared" si="443"/>
        <v/>
      </c>
      <c r="J2825" s="19" t="str">
        <f>IF(I2825="","",INT(('ObjProd (2)'!$C$25-I2825)/7 * (ABS('ObjProd (2)'!$C$25-I2825)&gt;=7)))</f>
        <v/>
      </c>
      <c r="K2825" s="10" t="str">
        <f>IF(I2825="","",
IF(AND(DATEDIF(I2825,'ObjProd (2)'!$C$25,"y")=0,DATEDIF(I2825,'ObjProd (2)'!$C$25,"ym")=0,
   INT(('ObjProd (2)'!$C$25-EDATE(I2825,DATEDIF(I2825,'ObjProd (2)'!$C$25,"y")*12+DATEDIF(I2825,'ObjProd (2)'!$C$25,"ym")))/7)=0),
   "&lt; 1 sem.",
   IF(DATEDIF(I2825,'ObjProd (2)'!$C$25,"y")&gt;0,DATEDIF(I2825,'ObjProd (2)'!$C$25,"y") &amp; " " &amp; IF(DATEDIF(I2825,'ObjProd (2)'!$C$25,"y")=1,"an ","ans "),"") &amp;
   IF(DATEDIF(I2825,'ObjProd (2)'!$C$25,"ym")&gt;0,DATEDIF(I2825,'ObjProd (2)'!$C$25,"ym") &amp; " mois ", "") &amp;
   IF(INT(('ObjProd (2)'!$C$25-EDATE(I2825,DATEDIF(I2825,'ObjProd (2)'!$C$25,"y")*12+DATEDIF(I2825,'ObjProd (2)'!$C$25,"ym")))/7)&gt;0,
      INT(('ObjProd (2)'!$C$25-EDATE(I2825,DATEDIF(I2825,'ObjProd (2)'!$C$25,"y")*12+DATEDIF(I2825,'ObjProd (2)'!$C$25,"ym")))/7) &amp; " sem.",
      "")
)
)</f>
        <v/>
      </c>
      <c r="L2825" s="11" t="str">
        <f t="shared" si="444"/>
        <v/>
      </c>
      <c r="M2825" s="9" t="str">
        <f t="shared" si="440"/>
        <v/>
      </c>
      <c r="N2825" s="9" t="str" cm="1">
        <f t="array" aca="1" ref="N2825" ca="1">LEFT(L2825, IF(ISNUMBER(SUBSTITUTE(_xludf.MID(L2825, 2, 1), ".", ",")), 1, 2))</f>
        <v/>
      </c>
      <c r="O2825" s="19" t="str">
        <f t="shared" ca="1" si="437"/>
        <v/>
      </c>
      <c r="P2825" s="9" t="str">
        <f t="shared" ca="1" si="438"/>
        <v/>
      </c>
      <c r="Q2825" s="9" t="str">
        <f t="shared" ca="1" si="439"/>
        <v/>
      </c>
      <c r="R2825" s="9" t="str">
        <f t="shared" si="441"/>
        <v/>
      </c>
      <c r="S2825" t="str" cm="1">
        <f t="array" ref="S2825">IF(ISBLANK(C2825),"",IFERROR(INDEX(ListeSeries!$A$2:$A$1045, MATCH(1, (DatasScan!G2825=ListeSeries!$B$2:$B$1045) * (DatasScan!H2825&gt;=ListeSeries!$D$2:$D$1045) * (DatasScan!H2825&lt;=ListeSeries!$E$2:$E$1045), 0)), "no match"))</f>
        <v/>
      </c>
      <c r="T2825" s="7" t="str" cm="1">
        <f t="array" ref="T2825">IF(ISBLANK(C2825),"",IFERROR(INDEX(ListeSeries!$C$2:$C$1045, MATCH(1, (DatasScan!G2825=ListeSeries!$B$2:$B$1045) * (DatasScan!H2825&gt;=ListeSeries!$D$2:$D$1045) * (DatasScan!H2825&lt;=ListeSeries!$E$2:$E$1045), 0)), "no match"))</f>
        <v/>
      </c>
      <c r="U2825" s="11" t="str" cm="1">
        <f t="array" ref="U2825">IF(ISBLANK(C2825),"",IFERROR(INDEX(ListeSeries!$F$2:$F$1045, MATCH(1, (DatasScan!G2825=ListeSeries!$B$2:$B$1045) * (DatasScan!H2825&gt;=ListeSeries!$D$2:$D$1045) * (DatasScan!H2825&lt;=ListeSeries!$E$2:$E$1045), 0)), "no match"))</f>
        <v/>
      </c>
    </row>
    <row r="2826" spans="1:21" x14ac:dyDescent="0.25">
      <c r="A2826" s="6" t="str">
        <f t="shared" si="442"/>
        <v/>
      </c>
      <c r="B2826" s="272"/>
      <c r="F2826" s="7" t="str">
        <f t="shared" si="436"/>
        <v/>
      </c>
      <c r="G2826" s="21" t="str">
        <f>IF(ISBLANK(C2826),"",_xlfn.XLOOKUP(_xlfn.XLOOKUP(VALUE(LEFT(C2826,4)),Souches!$B$2:$B$15000,Souches!$E$2:$E$15000),Varietes!$B$2:$B$500,Varietes!$C$2:$C$500))</f>
        <v/>
      </c>
      <c r="H2826" s="19" t="str">
        <f>IF(ISBLANK(C2826),"",_xlfn.XLOOKUP(VALUE(LEFT(C2826,4)),Souches!$B$2:$B$15000,Souches!$D$2:$D$15000))</f>
        <v/>
      </c>
      <c r="I2826" s="10" t="str">
        <f t="shared" si="443"/>
        <v/>
      </c>
      <c r="J2826" s="19" t="str">
        <f>IF(I2826="","",INT(('ObjProd (2)'!$C$25-I2826)/7 * (ABS('ObjProd (2)'!$C$25-I2826)&gt;=7)))</f>
        <v/>
      </c>
      <c r="K2826" s="10" t="str">
        <f>IF(I2826="","",
IF(AND(DATEDIF(I2826,'ObjProd (2)'!$C$25,"y")=0,DATEDIF(I2826,'ObjProd (2)'!$C$25,"ym")=0,
   INT(('ObjProd (2)'!$C$25-EDATE(I2826,DATEDIF(I2826,'ObjProd (2)'!$C$25,"y")*12+DATEDIF(I2826,'ObjProd (2)'!$C$25,"ym")))/7)=0),
   "&lt; 1 sem.",
   IF(DATEDIF(I2826,'ObjProd (2)'!$C$25,"y")&gt;0,DATEDIF(I2826,'ObjProd (2)'!$C$25,"y") &amp; " " &amp; IF(DATEDIF(I2826,'ObjProd (2)'!$C$25,"y")=1,"an ","ans "),"") &amp;
   IF(DATEDIF(I2826,'ObjProd (2)'!$C$25,"ym")&gt;0,DATEDIF(I2826,'ObjProd (2)'!$C$25,"ym") &amp; " mois ", "") &amp;
   IF(INT(('ObjProd (2)'!$C$25-EDATE(I2826,DATEDIF(I2826,'ObjProd (2)'!$C$25,"y")*12+DATEDIF(I2826,'ObjProd (2)'!$C$25,"ym")))/7)&gt;0,
      INT(('ObjProd (2)'!$C$25-EDATE(I2826,DATEDIF(I2826,'ObjProd (2)'!$C$25,"y")*12+DATEDIF(I2826,'ObjProd (2)'!$C$25,"ym")))/7) &amp; " sem.",
      "")
)
)</f>
        <v/>
      </c>
      <c r="L2826" s="11" t="str">
        <f t="shared" si="444"/>
        <v/>
      </c>
      <c r="M2826" s="9" t="str">
        <f t="shared" si="440"/>
        <v/>
      </c>
      <c r="N2826" s="9" t="str" cm="1">
        <f t="array" aca="1" ref="N2826" ca="1">LEFT(L2826, IF(ISNUMBER(SUBSTITUTE(_xludf.MID(L2826, 2, 1), ".", ",")), 1, 2))</f>
        <v/>
      </c>
      <c r="O2826" s="19" t="str">
        <f t="shared" ca="1" si="437"/>
        <v/>
      </c>
      <c r="P2826" s="9" t="str">
        <f t="shared" ca="1" si="438"/>
        <v/>
      </c>
      <c r="Q2826" s="9" t="str">
        <f t="shared" ca="1" si="439"/>
        <v/>
      </c>
      <c r="R2826" s="9" t="str">
        <f t="shared" si="441"/>
        <v/>
      </c>
      <c r="S2826" t="str" cm="1">
        <f t="array" ref="S2826">IF(ISBLANK(C2826),"",IFERROR(INDEX(ListeSeries!$A$2:$A$1045, MATCH(1, (DatasScan!G2826=ListeSeries!$B$2:$B$1045) * (DatasScan!H2826&gt;=ListeSeries!$D$2:$D$1045) * (DatasScan!H2826&lt;=ListeSeries!$E$2:$E$1045), 0)), "no match"))</f>
        <v/>
      </c>
      <c r="T2826" s="7" t="str" cm="1">
        <f t="array" ref="T2826">IF(ISBLANK(C2826),"",IFERROR(INDEX(ListeSeries!$C$2:$C$1045, MATCH(1, (DatasScan!G2826=ListeSeries!$B$2:$B$1045) * (DatasScan!H2826&gt;=ListeSeries!$D$2:$D$1045) * (DatasScan!H2826&lt;=ListeSeries!$E$2:$E$1045), 0)), "no match"))</f>
        <v/>
      </c>
      <c r="U2826" s="11" t="str" cm="1">
        <f t="array" ref="U2826">IF(ISBLANK(C2826),"",IFERROR(INDEX(ListeSeries!$F$2:$F$1045, MATCH(1, (DatasScan!G2826=ListeSeries!$B$2:$B$1045) * (DatasScan!H2826&gt;=ListeSeries!$D$2:$D$1045) * (DatasScan!H2826&lt;=ListeSeries!$E$2:$E$1045), 0)), "no match"))</f>
        <v/>
      </c>
    </row>
    <row r="2827" spans="1:21" x14ac:dyDescent="0.25">
      <c r="A2827" s="6" t="str">
        <f t="shared" si="442"/>
        <v/>
      </c>
      <c r="B2827" s="272"/>
      <c r="F2827" s="7" t="str">
        <f t="shared" si="436"/>
        <v/>
      </c>
      <c r="G2827" s="21" t="str">
        <f>IF(ISBLANK(C2827),"",_xlfn.XLOOKUP(_xlfn.XLOOKUP(VALUE(LEFT(C2827,4)),Souches!$B$2:$B$15000,Souches!$E$2:$E$15000),Varietes!$B$2:$B$500,Varietes!$C$2:$C$500))</f>
        <v/>
      </c>
      <c r="H2827" s="19" t="str">
        <f>IF(ISBLANK(C2827),"",_xlfn.XLOOKUP(VALUE(LEFT(C2827,4)),Souches!$B$2:$B$15000,Souches!$D$2:$D$15000))</f>
        <v/>
      </c>
      <c r="I2827" s="10" t="str">
        <f t="shared" si="443"/>
        <v/>
      </c>
      <c r="J2827" s="19" t="str">
        <f>IF(I2827="","",INT(('ObjProd (2)'!$C$25-I2827)/7 * (ABS('ObjProd (2)'!$C$25-I2827)&gt;=7)))</f>
        <v/>
      </c>
      <c r="K2827" s="10" t="str">
        <f>IF(I2827="","",
IF(AND(DATEDIF(I2827,'ObjProd (2)'!$C$25,"y")=0,DATEDIF(I2827,'ObjProd (2)'!$C$25,"ym")=0,
   INT(('ObjProd (2)'!$C$25-EDATE(I2827,DATEDIF(I2827,'ObjProd (2)'!$C$25,"y")*12+DATEDIF(I2827,'ObjProd (2)'!$C$25,"ym")))/7)=0),
   "&lt; 1 sem.",
   IF(DATEDIF(I2827,'ObjProd (2)'!$C$25,"y")&gt;0,DATEDIF(I2827,'ObjProd (2)'!$C$25,"y") &amp; " " &amp; IF(DATEDIF(I2827,'ObjProd (2)'!$C$25,"y")=1,"an ","ans "),"") &amp;
   IF(DATEDIF(I2827,'ObjProd (2)'!$C$25,"ym")&gt;0,DATEDIF(I2827,'ObjProd (2)'!$C$25,"ym") &amp; " mois ", "") &amp;
   IF(INT(('ObjProd (2)'!$C$25-EDATE(I2827,DATEDIF(I2827,'ObjProd (2)'!$C$25,"y")*12+DATEDIF(I2827,'ObjProd (2)'!$C$25,"ym")))/7)&gt;0,
      INT(('ObjProd (2)'!$C$25-EDATE(I2827,DATEDIF(I2827,'ObjProd (2)'!$C$25,"y")*12+DATEDIF(I2827,'ObjProd (2)'!$C$25,"ym")))/7) &amp; " sem.",
      "")
)
)</f>
        <v/>
      </c>
      <c r="L2827" s="11" t="str">
        <f t="shared" si="444"/>
        <v/>
      </c>
      <c r="M2827" s="9" t="str">
        <f t="shared" si="440"/>
        <v/>
      </c>
      <c r="N2827" s="9" t="str" cm="1">
        <f t="array" aca="1" ref="N2827" ca="1">LEFT(L2827, IF(ISNUMBER(SUBSTITUTE(_xludf.MID(L2827, 2, 1), ".", ",")), 1, 2))</f>
        <v/>
      </c>
      <c r="O2827" s="19" t="str">
        <f t="shared" ca="1" si="437"/>
        <v/>
      </c>
      <c r="P2827" s="9" t="str">
        <f t="shared" ca="1" si="438"/>
        <v/>
      </c>
      <c r="Q2827" s="9" t="str">
        <f t="shared" ca="1" si="439"/>
        <v/>
      </c>
      <c r="R2827" s="9" t="str">
        <f t="shared" si="441"/>
        <v/>
      </c>
      <c r="S2827" t="str" cm="1">
        <f t="array" ref="S2827">IF(ISBLANK(C2827),"",IFERROR(INDEX(ListeSeries!$A$2:$A$1045, MATCH(1, (DatasScan!G2827=ListeSeries!$B$2:$B$1045) * (DatasScan!H2827&gt;=ListeSeries!$D$2:$D$1045) * (DatasScan!H2827&lt;=ListeSeries!$E$2:$E$1045), 0)), "no match"))</f>
        <v/>
      </c>
      <c r="T2827" s="7" t="str" cm="1">
        <f t="array" ref="T2827">IF(ISBLANK(C2827),"",IFERROR(INDEX(ListeSeries!$C$2:$C$1045, MATCH(1, (DatasScan!G2827=ListeSeries!$B$2:$B$1045) * (DatasScan!H2827&gt;=ListeSeries!$D$2:$D$1045) * (DatasScan!H2827&lt;=ListeSeries!$E$2:$E$1045), 0)), "no match"))</f>
        <v/>
      </c>
      <c r="U2827" s="11" t="str" cm="1">
        <f t="array" ref="U2827">IF(ISBLANK(C2827),"",IFERROR(INDEX(ListeSeries!$F$2:$F$1045, MATCH(1, (DatasScan!G2827=ListeSeries!$B$2:$B$1045) * (DatasScan!H2827&gt;=ListeSeries!$D$2:$D$1045) * (DatasScan!H2827&lt;=ListeSeries!$E$2:$E$1045), 0)), "no match"))</f>
        <v/>
      </c>
    </row>
    <row r="2828" spans="1:21" x14ac:dyDescent="0.25">
      <c r="A2828" s="6" t="str">
        <f t="shared" si="442"/>
        <v/>
      </c>
      <c r="B2828" s="272"/>
      <c r="F2828" s="7" t="str">
        <f t="shared" ref="F2828:F2891" si="445">IF(ISBLANK(C2828),"",LEFT(C2828,15))</f>
        <v/>
      </c>
      <c r="G2828" s="21" t="str">
        <f>IF(ISBLANK(C2828),"",_xlfn.XLOOKUP(_xlfn.XLOOKUP(VALUE(LEFT(C2828,4)),Souches!$B$2:$B$15000,Souches!$E$2:$E$15000),Varietes!$B$2:$B$500,Varietes!$C$2:$C$500))</f>
        <v/>
      </c>
      <c r="H2828" s="19" t="str">
        <f>IF(ISBLANK(C2828),"",_xlfn.XLOOKUP(VALUE(LEFT(C2828,4)),Souches!$B$2:$B$15000,Souches!$D$2:$D$15000))</f>
        <v/>
      </c>
      <c r="I2828" s="10" t="str">
        <f t="shared" si="443"/>
        <v/>
      </c>
      <c r="J2828" s="19" t="str">
        <f>IF(I2828="","",INT(('ObjProd (2)'!$C$25-I2828)/7 * (ABS('ObjProd (2)'!$C$25-I2828)&gt;=7)))</f>
        <v/>
      </c>
      <c r="K2828" s="10" t="str">
        <f>IF(I2828="","",
IF(AND(DATEDIF(I2828,'ObjProd (2)'!$C$25,"y")=0,DATEDIF(I2828,'ObjProd (2)'!$C$25,"ym")=0,
   INT(('ObjProd (2)'!$C$25-EDATE(I2828,DATEDIF(I2828,'ObjProd (2)'!$C$25,"y")*12+DATEDIF(I2828,'ObjProd (2)'!$C$25,"ym")))/7)=0),
   "&lt; 1 sem.",
   IF(DATEDIF(I2828,'ObjProd (2)'!$C$25,"y")&gt;0,DATEDIF(I2828,'ObjProd (2)'!$C$25,"y") &amp; " " &amp; IF(DATEDIF(I2828,'ObjProd (2)'!$C$25,"y")=1,"an ","ans "),"") &amp;
   IF(DATEDIF(I2828,'ObjProd (2)'!$C$25,"ym")&gt;0,DATEDIF(I2828,'ObjProd (2)'!$C$25,"ym") &amp; " mois ", "") &amp;
   IF(INT(('ObjProd (2)'!$C$25-EDATE(I2828,DATEDIF(I2828,'ObjProd (2)'!$C$25,"y")*12+DATEDIF(I2828,'ObjProd (2)'!$C$25,"ym")))/7)&gt;0,
      INT(('ObjProd (2)'!$C$25-EDATE(I2828,DATEDIF(I2828,'ObjProd (2)'!$C$25,"y")*12+DATEDIF(I2828,'ObjProd (2)'!$C$25,"ym")))/7) &amp; " sem.",
      "")
)
)</f>
        <v/>
      </c>
      <c r="L2828" s="11" t="str">
        <f t="shared" si="444"/>
        <v/>
      </c>
      <c r="M2828" s="9" t="str">
        <f t="shared" si="440"/>
        <v/>
      </c>
      <c r="N2828" s="9" t="str" cm="1">
        <f t="array" aca="1" ref="N2828" ca="1">LEFT(L2828, IF(ISNUMBER(SUBSTITUTE(_xludf.MID(L2828, 2, 1), ".", ",")), 1, 2))</f>
        <v/>
      </c>
      <c r="O2828" s="19" t="str">
        <f t="shared" ref="O2828:O2891" ca="1" si="446">IF(N2828="", "", _xlfn.NUMBERVALUE(RIGHT(L2828, LEN(L2828)-LEN(N2828))))</f>
        <v/>
      </c>
      <c r="P2828" s="9" t="str">
        <f t="shared" ref="P2828:P2891" ca="1" si="447">IF(N2828="", "",
    IF(N2828="E+", "X",
        IF(OR(LEFT(N2828, 1)="E", N2828="XR", N2828="CS"), "E",
            IF(AND(LEFT(N2828, 1)="R", LEFT(N2828, 2)&lt;&gt;"RG"), "R",
                IF(OR(N2828="MG", N2828="G+"), "BoxE",
                    IF(LEFT(N2828, 1)="i", "i", "X")
                )
            )
        )
    )
)</f>
        <v/>
      </c>
      <c r="Q2828" s="9" t="str">
        <f t="shared" ref="Q2828:Q2891" ca="1" si="448">IF(P2828&lt;&gt;"", IF(P2828="X", IF(AND(O2828&gt;=1, O2828&lt;=12), O2828, IF(O2828&gt;12, "13+", "erreur")), IF(P2828="E", IF(AND(O2828&gt;=1, O2828&lt;=6), O2828, IF(O2828&gt;6, "7+", "erreur")), IF(P2828="R", 0, IF(P2828="I", IF(O2828&lt;=2, "nit° 1-2", IF(O2828&lt;=5, "° 3-4-5", IF(O2828&lt;=8, " préX° 6-7-8", "erreur"))), IF(P2828="BoxE", O2828, ""))))), "")</f>
        <v/>
      </c>
      <c r="R2828" s="9" t="str">
        <f t="shared" si="441"/>
        <v/>
      </c>
      <c r="S2828" t="str" cm="1">
        <f t="array" ref="S2828">IF(ISBLANK(C2828),"",IFERROR(INDEX(ListeSeries!$A$2:$A$1045, MATCH(1, (DatasScan!G2828=ListeSeries!$B$2:$B$1045) * (DatasScan!H2828&gt;=ListeSeries!$D$2:$D$1045) * (DatasScan!H2828&lt;=ListeSeries!$E$2:$E$1045), 0)), "no match"))</f>
        <v/>
      </c>
      <c r="T2828" s="7" t="str" cm="1">
        <f t="array" ref="T2828">IF(ISBLANK(C2828),"",IFERROR(INDEX(ListeSeries!$C$2:$C$1045, MATCH(1, (DatasScan!G2828=ListeSeries!$B$2:$B$1045) * (DatasScan!H2828&gt;=ListeSeries!$D$2:$D$1045) * (DatasScan!H2828&lt;=ListeSeries!$E$2:$E$1045), 0)), "no match"))</f>
        <v/>
      </c>
      <c r="U2828" s="11" t="str" cm="1">
        <f t="array" ref="U2828">IF(ISBLANK(C2828),"",IFERROR(INDEX(ListeSeries!$F$2:$F$1045, MATCH(1, (DatasScan!G2828=ListeSeries!$B$2:$B$1045) * (DatasScan!H2828&gt;=ListeSeries!$D$2:$D$1045) * (DatasScan!H2828&lt;=ListeSeries!$E$2:$E$1045), 0)), "no match"))</f>
        <v/>
      </c>
    </row>
    <row r="2829" spans="1:21" x14ac:dyDescent="0.25">
      <c r="A2829" s="6" t="str">
        <f t="shared" si="442"/>
        <v/>
      </c>
      <c r="B2829" s="272"/>
      <c r="F2829" s="7" t="str">
        <f t="shared" si="445"/>
        <v/>
      </c>
      <c r="G2829" s="21" t="str">
        <f>IF(ISBLANK(C2829),"",_xlfn.XLOOKUP(_xlfn.XLOOKUP(VALUE(LEFT(C2829,4)),Souches!$B$2:$B$15000,Souches!$E$2:$E$15000),Varietes!$B$2:$B$500,Varietes!$C$2:$C$500))</f>
        <v/>
      </c>
      <c r="H2829" s="19" t="str">
        <f>IF(ISBLANK(C2829),"",_xlfn.XLOOKUP(VALUE(LEFT(C2829,4)),Souches!$B$2:$B$15000,Souches!$D$2:$D$15000))</f>
        <v/>
      </c>
      <c r="I2829" s="10" t="str">
        <f t="shared" si="443"/>
        <v/>
      </c>
      <c r="J2829" s="19" t="str">
        <f>IF(I2829="","",INT(('ObjProd (2)'!$C$25-I2829)/7 * (ABS('ObjProd (2)'!$C$25-I2829)&gt;=7)))</f>
        <v/>
      </c>
      <c r="K2829" s="10" t="str">
        <f>IF(I2829="","",
IF(AND(DATEDIF(I2829,'ObjProd (2)'!$C$25,"y")=0,DATEDIF(I2829,'ObjProd (2)'!$C$25,"ym")=0,
   INT(('ObjProd (2)'!$C$25-EDATE(I2829,DATEDIF(I2829,'ObjProd (2)'!$C$25,"y")*12+DATEDIF(I2829,'ObjProd (2)'!$C$25,"ym")))/7)=0),
   "&lt; 1 sem.",
   IF(DATEDIF(I2829,'ObjProd (2)'!$C$25,"y")&gt;0,DATEDIF(I2829,'ObjProd (2)'!$C$25,"y") &amp; " " &amp; IF(DATEDIF(I2829,'ObjProd (2)'!$C$25,"y")=1,"an ","ans "),"") &amp;
   IF(DATEDIF(I2829,'ObjProd (2)'!$C$25,"ym")&gt;0,DATEDIF(I2829,'ObjProd (2)'!$C$25,"ym") &amp; " mois ", "") &amp;
   IF(INT(('ObjProd (2)'!$C$25-EDATE(I2829,DATEDIF(I2829,'ObjProd (2)'!$C$25,"y")*12+DATEDIF(I2829,'ObjProd (2)'!$C$25,"ym")))/7)&gt;0,
      INT(('ObjProd (2)'!$C$25-EDATE(I2829,DATEDIF(I2829,'ObjProd (2)'!$C$25,"y")*12+DATEDIF(I2829,'ObjProd (2)'!$C$25,"ym")))/7) &amp; " sem.",
      "")
)
)</f>
        <v/>
      </c>
      <c r="L2829" s="11" t="str">
        <f t="shared" si="444"/>
        <v/>
      </c>
      <c r="M2829" s="9" t="str">
        <f t="shared" si="440"/>
        <v/>
      </c>
      <c r="N2829" s="9" t="str" cm="1">
        <f t="array" aca="1" ref="N2829" ca="1">LEFT(L2829, IF(ISNUMBER(SUBSTITUTE(_xludf.MID(L2829, 2, 1), ".", ",")), 1, 2))</f>
        <v/>
      </c>
      <c r="O2829" s="19" t="str">
        <f t="shared" ca="1" si="446"/>
        <v/>
      </c>
      <c r="P2829" s="9" t="str">
        <f t="shared" ca="1" si="447"/>
        <v/>
      </c>
      <c r="Q2829" s="9" t="str">
        <f t="shared" ca="1" si="448"/>
        <v/>
      </c>
      <c r="R2829" s="9" t="str">
        <f t="shared" si="441"/>
        <v/>
      </c>
      <c r="S2829" t="str" cm="1">
        <f t="array" ref="S2829">IF(ISBLANK(C2829),"",IFERROR(INDEX(ListeSeries!$A$2:$A$1045, MATCH(1, (DatasScan!G2829=ListeSeries!$B$2:$B$1045) * (DatasScan!H2829&gt;=ListeSeries!$D$2:$D$1045) * (DatasScan!H2829&lt;=ListeSeries!$E$2:$E$1045), 0)), "no match"))</f>
        <v/>
      </c>
      <c r="T2829" s="7" t="str" cm="1">
        <f t="array" ref="T2829">IF(ISBLANK(C2829),"",IFERROR(INDEX(ListeSeries!$C$2:$C$1045, MATCH(1, (DatasScan!G2829=ListeSeries!$B$2:$B$1045) * (DatasScan!H2829&gt;=ListeSeries!$D$2:$D$1045) * (DatasScan!H2829&lt;=ListeSeries!$E$2:$E$1045), 0)), "no match"))</f>
        <v/>
      </c>
      <c r="U2829" s="11" t="str" cm="1">
        <f t="array" ref="U2829">IF(ISBLANK(C2829),"",IFERROR(INDEX(ListeSeries!$F$2:$F$1045, MATCH(1, (DatasScan!G2829=ListeSeries!$B$2:$B$1045) * (DatasScan!H2829&gt;=ListeSeries!$D$2:$D$1045) * (DatasScan!H2829&lt;=ListeSeries!$E$2:$E$1045), 0)), "no match"))</f>
        <v/>
      </c>
    </row>
    <row r="2830" spans="1:21" x14ac:dyDescent="0.25">
      <c r="A2830" s="6" t="str">
        <f t="shared" si="442"/>
        <v/>
      </c>
      <c r="B2830" s="272"/>
      <c r="F2830" s="7" t="str">
        <f t="shared" si="445"/>
        <v/>
      </c>
      <c r="G2830" s="21" t="str">
        <f>IF(ISBLANK(C2830),"",_xlfn.XLOOKUP(_xlfn.XLOOKUP(VALUE(LEFT(C2830,4)),Souches!$B$2:$B$15000,Souches!$E$2:$E$15000),Varietes!$B$2:$B$500,Varietes!$C$2:$C$500))</f>
        <v/>
      </c>
      <c r="H2830" s="19" t="str">
        <f>IF(ISBLANK(C2830),"",_xlfn.XLOOKUP(VALUE(LEFT(C2830,4)),Souches!$B$2:$B$15000,Souches!$D$2:$D$15000))</f>
        <v/>
      </c>
      <c r="I2830" s="10" t="str">
        <f t="shared" si="443"/>
        <v/>
      </c>
      <c r="J2830" s="19" t="str">
        <f>IF(I2830="","",INT(('ObjProd (2)'!$C$25-I2830)/7 * (ABS('ObjProd (2)'!$C$25-I2830)&gt;=7)))</f>
        <v/>
      </c>
      <c r="K2830" s="10" t="str">
        <f>IF(I2830="","",
IF(AND(DATEDIF(I2830,'ObjProd (2)'!$C$25,"y")=0,DATEDIF(I2830,'ObjProd (2)'!$C$25,"ym")=0,
   INT(('ObjProd (2)'!$C$25-EDATE(I2830,DATEDIF(I2830,'ObjProd (2)'!$C$25,"y")*12+DATEDIF(I2830,'ObjProd (2)'!$C$25,"ym")))/7)=0),
   "&lt; 1 sem.",
   IF(DATEDIF(I2830,'ObjProd (2)'!$C$25,"y")&gt;0,DATEDIF(I2830,'ObjProd (2)'!$C$25,"y") &amp; " " &amp; IF(DATEDIF(I2830,'ObjProd (2)'!$C$25,"y")=1,"an ","ans "),"") &amp;
   IF(DATEDIF(I2830,'ObjProd (2)'!$C$25,"ym")&gt;0,DATEDIF(I2830,'ObjProd (2)'!$C$25,"ym") &amp; " mois ", "") &amp;
   IF(INT(('ObjProd (2)'!$C$25-EDATE(I2830,DATEDIF(I2830,'ObjProd (2)'!$C$25,"y")*12+DATEDIF(I2830,'ObjProd (2)'!$C$25,"ym")))/7)&gt;0,
      INT(('ObjProd (2)'!$C$25-EDATE(I2830,DATEDIF(I2830,'ObjProd (2)'!$C$25,"y")*12+DATEDIF(I2830,'ObjProd (2)'!$C$25,"ym")))/7) &amp; " sem.",
      "")
)
)</f>
        <v/>
      </c>
      <c r="L2830" s="11" t="str">
        <f t="shared" si="444"/>
        <v/>
      </c>
      <c r="M2830" s="9" t="str">
        <f t="shared" si="440"/>
        <v/>
      </c>
      <c r="N2830" s="9" t="str" cm="1">
        <f t="array" aca="1" ref="N2830" ca="1">LEFT(L2830, IF(ISNUMBER(SUBSTITUTE(_xludf.MID(L2830, 2, 1), ".", ",")), 1, 2))</f>
        <v/>
      </c>
      <c r="O2830" s="19" t="str">
        <f t="shared" ca="1" si="446"/>
        <v/>
      </c>
      <c r="P2830" s="9" t="str">
        <f t="shared" ca="1" si="447"/>
        <v/>
      </c>
      <c r="Q2830" s="9" t="str">
        <f t="shared" ca="1" si="448"/>
        <v/>
      </c>
      <c r="R2830" s="9" t="str">
        <f t="shared" si="441"/>
        <v/>
      </c>
      <c r="S2830" t="str" cm="1">
        <f t="array" ref="S2830">IF(ISBLANK(C2830),"",IFERROR(INDEX(ListeSeries!$A$2:$A$1045, MATCH(1, (DatasScan!G2830=ListeSeries!$B$2:$B$1045) * (DatasScan!H2830&gt;=ListeSeries!$D$2:$D$1045) * (DatasScan!H2830&lt;=ListeSeries!$E$2:$E$1045), 0)), "no match"))</f>
        <v/>
      </c>
      <c r="T2830" s="7" t="str" cm="1">
        <f t="array" ref="T2830">IF(ISBLANK(C2830),"",IFERROR(INDEX(ListeSeries!$C$2:$C$1045, MATCH(1, (DatasScan!G2830=ListeSeries!$B$2:$B$1045) * (DatasScan!H2830&gt;=ListeSeries!$D$2:$D$1045) * (DatasScan!H2830&lt;=ListeSeries!$E$2:$E$1045), 0)), "no match"))</f>
        <v/>
      </c>
      <c r="U2830" s="11" t="str" cm="1">
        <f t="array" ref="U2830">IF(ISBLANK(C2830),"",IFERROR(INDEX(ListeSeries!$F$2:$F$1045, MATCH(1, (DatasScan!G2830=ListeSeries!$B$2:$B$1045) * (DatasScan!H2830&gt;=ListeSeries!$D$2:$D$1045) * (DatasScan!H2830&lt;=ListeSeries!$E$2:$E$1045), 0)), "no match"))</f>
        <v/>
      </c>
    </row>
    <row r="2831" spans="1:21" x14ac:dyDescent="0.25">
      <c r="A2831" s="6" t="str">
        <f t="shared" si="442"/>
        <v/>
      </c>
      <c r="B2831" s="272"/>
      <c r="F2831" s="7" t="str">
        <f t="shared" si="445"/>
        <v/>
      </c>
      <c r="G2831" s="21" t="str">
        <f>IF(ISBLANK(C2831),"",_xlfn.XLOOKUP(_xlfn.XLOOKUP(VALUE(LEFT(C2831,4)),Souches!$B$2:$B$15000,Souches!$E$2:$E$15000),Varietes!$B$2:$B$500,Varietes!$C$2:$C$500))</f>
        <v/>
      </c>
      <c r="H2831" s="19" t="str">
        <f>IF(ISBLANK(C2831),"",_xlfn.XLOOKUP(VALUE(LEFT(C2831,4)),Souches!$B$2:$B$15000,Souches!$D$2:$D$15000))</f>
        <v/>
      </c>
      <c r="I2831" s="10" t="str">
        <f t="shared" si="443"/>
        <v/>
      </c>
      <c r="J2831" s="19" t="str">
        <f>IF(I2831="","",INT(('ObjProd (2)'!$C$25-I2831)/7 * (ABS('ObjProd (2)'!$C$25-I2831)&gt;=7)))</f>
        <v/>
      </c>
      <c r="K2831" s="10" t="str">
        <f>IF(I2831="","",
IF(AND(DATEDIF(I2831,'ObjProd (2)'!$C$25,"y")=0,DATEDIF(I2831,'ObjProd (2)'!$C$25,"ym")=0,
   INT(('ObjProd (2)'!$C$25-EDATE(I2831,DATEDIF(I2831,'ObjProd (2)'!$C$25,"y")*12+DATEDIF(I2831,'ObjProd (2)'!$C$25,"ym")))/7)=0),
   "&lt; 1 sem.",
   IF(DATEDIF(I2831,'ObjProd (2)'!$C$25,"y")&gt;0,DATEDIF(I2831,'ObjProd (2)'!$C$25,"y") &amp; " " &amp; IF(DATEDIF(I2831,'ObjProd (2)'!$C$25,"y")=1,"an ","ans "),"") &amp;
   IF(DATEDIF(I2831,'ObjProd (2)'!$C$25,"ym")&gt;0,DATEDIF(I2831,'ObjProd (2)'!$C$25,"ym") &amp; " mois ", "") &amp;
   IF(INT(('ObjProd (2)'!$C$25-EDATE(I2831,DATEDIF(I2831,'ObjProd (2)'!$C$25,"y")*12+DATEDIF(I2831,'ObjProd (2)'!$C$25,"ym")))/7)&gt;0,
      INT(('ObjProd (2)'!$C$25-EDATE(I2831,DATEDIF(I2831,'ObjProd (2)'!$C$25,"y")*12+DATEDIF(I2831,'ObjProd (2)'!$C$25,"ym")))/7) &amp; " sem.",
      "")
)
)</f>
        <v/>
      </c>
      <c r="L2831" s="11" t="str">
        <f t="shared" si="444"/>
        <v/>
      </c>
      <c r="M2831" s="9" t="str">
        <f t="shared" si="440"/>
        <v/>
      </c>
      <c r="N2831" s="9" t="str" cm="1">
        <f t="array" aca="1" ref="N2831" ca="1">LEFT(L2831, IF(ISNUMBER(SUBSTITUTE(_xludf.MID(L2831, 2, 1), ".", ",")), 1, 2))</f>
        <v/>
      </c>
      <c r="O2831" s="19" t="str">
        <f t="shared" ca="1" si="446"/>
        <v/>
      </c>
      <c r="P2831" s="9" t="str">
        <f t="shared" ca="1" si="447"/>
        <v/>
      </c>
      <c r="Q2831" s="9" t="str">
        <f t="shared" ca="1" si="448"/>
        <v/>
      </c>
      <c r="R2831" s="9" t="str">
        <f t="shared" si="441"/>
        <v/>
      </c>
      <c r="S2831" t="str" cm="1">
        <f t="array" ref="S2831">IF(ISBLANK(C2831),"",IFERROR(INDEX(ListeSeries!$A$2:$A$1045, MATCH(1, (DatasScan!G2831=ListeSeries!$B$2:$B$1045) * (DatasScan!H2831&gt;=ListeSeries!$D$2:$D$1045) * (DatasScan!H2831&lt;=ListeSeries!$E$2:$E$1045), 0)), "no match"))</f>
        <v/>
      </c>
      <c r="T2831" s="7" t="str" cm="1">
        <f t="array" ref="T2831">IF(ISBLANK(C2831),"",IFERROR(INDEX(ListeSeries!$C$2:$C$1045, MATCH(1, (DatasScan!G2831=ListeSeries!$B$2:$B$1045) * (DatasScan!H2831&gt;=ListeSeries!$D$2:$D$1045) * (DatasScan!H2831&lt;=ListeSeries!$E$2:$E$1045), 0)), "no match"))</f>
        <v/>
      </c>
      <c r="U2831" s="11" t="str" cm="1">
        <f t="array" ref="U2831">IF(ISBLANK(C2831),"",IFERROR(INDEX(ListeSeries!$F$2:$F$1045, MATCH(1, (DatasScan!G2831=ListeSeries!$B$2:$B$1045) * (DatasScan!H2831&gt;=ListeSeries!$D$2:$D$1045) * (DatasScan!H2831&lt;=ListeSeries!$E$2:$E$1045), 0)), "no match"))</f>
        <v/>
      </c>
    </row>
    <row r="2832" spans="1:21" x14ac:dyDescent="0.25">
      <c r="A2832" s="6" t="str">
        <f t="shared" si="442"/>
        <v/>
      </c>
      <c r="B2832" s="272"/>
      <c r="F2832" s="7" t="str">
        <f t="shared" si="445"/>
        <v/>
      </c>
      <c r="G2832" s="21" t="str">
        <f>IF(ISBLANK(C2832),"",_xlfn.XLOOKUP(_xlfn.XLOOKUP(VALUE(LEFT(C2832,4)),Souches!$B$2:$B$15000,Souches!$E$2:$E$15000),Varietes!$B$2:$B$500,Varietes!$C$2:$C$500))</f>
        <v/>
      </c>
      <c r="H2832" s="19" t="str">
        <f>IF(ISBLANK(C2832),"",_xlfn.XLOOKUP(VALUE(LEFT(C2832,4)),Souches!$B$2:$B$15000,Souches!$D$2:$D$15000))</f>
        <v/>
      </c>
      <c r="I2832" s="10" t="str">
        <f t="shared" si="443"/>
        <v/>
      </c>
      <c r="J2832" s="19" t="str">
        <f>IF(I2832="","",INT(('ObjProd (2)'!$C$25-I2832)/7 * (ABS('ObjProd (2)'!$C$25-I2832)&gt;=7)))</f>
        <v/>
      </c>
      <c r="K2832" s="10" t="str">
        <f>IF(I2832="","",
IF(AND(DATEDIF(I2832,'ObjProd (2)'!$C$25,"y")=0,DATEDIF(I2832,'ObjProd (2)'!$C$25,"ym")=0,
   INT(('ObjProd (2)'!$C$25-EDATE(I2832,DATEDIF(I2832,'ObjProd (2)'!$C$25,"y")*12+DATEDIF(I2832,'ObjProd (2)'!$C$25,"ym")))/7)=0),
   "&lt; 1 sem.",
   IF(DATEDIF(I2832,'ObjProd (2)'!$C$25,"y")&gt;0,DATEDIF(I2832,'ObjProd (2)'!$C$25,"y") &amp; " " &amp; IF(DATEDIF(I2832,'ObjProd (2)'!$C$25,"y")=1,"an ","ans "),"") &amp;
   IF(DATEDIF(I2832,'ObjProd (2)'!$C$25,"ym")&gt;0,DATEDIF(I2832,'ObjProd (2)'!$C$25,"ym") &amp; " mois ", "") &amp;
   IF(INT(('ObjProd (2)'!$C$25-EDATE(I2832,DATEDIF(I2832,'ObjProd (2)'!$C$25,"y")*12+DATEDIF(I2832,'ObjProd (2)'!$C$25,"ym")))/7)&gt;0,
      INT(('ObjProd (2)'!$C$25-EDATE(I2832,DATEDIF(I2832,'ObjProd (2)'!$C$25,"y")*12+DATEDIF(I2832,'ObjProd (2)'!$C$25,"ym")))/7) &amp; " sem.",
      "")
)
)</f>
        <v/>
      </c>
      <c r="L2832" s="11" t="str">
        <f t="shared" si="444"/>
        <v/>
      </c>
      <c r="M2832" s="9" t="str">
        <f t="shared" si="440"/>
        <v/>
      </c>
      <c r="N2832" s="9" t="str" cm="1">
        <f t="array" aca="1" ref="N2832" ca="1">LEFT(L2832, IF(ISNUMBER(SUBSTITUTE(_xludf.MID(L2832, 2, 1), ".", ",")), 1, 2))</f>
        <v/>
      </c>
      <c r="O2832" s="19" t="str">
        <f t="shared" ca="1" si="446"/>
        <v/>
      </c>
      <c r="P2832" s="9" t="str">
        <f t="shared" ca="1" si="447"/>
        <v/>
      </c>
      <c r="Q2832" s="9" t="str">
        <f t="shared" ca="1" si="448"/>
        <v/>
      </c>
      <c r="R2832" s="9" t="str">
        <f t="shared" si="441"/>
        <v/>
      </c>
      <c r="S2832" t="str" cm="1">
        <f t="array" ref="S2832">IF(ISBLANK(C2832),"",IFERROR(INDEX(ListeSeries!$A$2:$A$1045, MATCH(1, (DatasScan!G2832=ListeSeries!$B$2:$B$1045) * (DatasScan!H2832&gt;=ListeSeries!$D$2:$D$1045) * (DatasScan!H2832&lt;=ListeSeries!$E$2:$E$1045), 0)), "no match"))</f>
        <v/>
      </c>
      <c r="T2832" s="7" t="str" cm="1">
        <f t="array" ref="T2832">IF(ISBLANK(C2832),"",IFERROR(INDEX(ListeSeries!$C$2:$C$1045, MATCH(1, (DatasScan!G2832=ListeSeries!$B$2:$B$1045) * (DatasScan!H2832&gt;=ListeSeries!$D$2:$D$1045) * (DatasScan!H2832&lt;=ListeSeries!$E$2:$E$1045), 0)), "no match"))</f>
        <v/>
      </c>
      <c r="U2832" s="11" t="str" cm="1">
        <f t="array" ref="U2832">IF(ISBLANK(C2832),"",IFERROR(INDEX(ListeSeries!$F$2:$F$1045, MATCH(1, (DatasScan!G2832=ListeSeries!$B$2:$B$1045) * (DatasScan!H2832&gt;=ListeSeries!$D$2:$D$1045) * (DatasScan!H2832&lt;=ListeSeries!$E$2:$E$1045), 0)), "no match"))</f>
        <v/>
      </c>
    </row>
    <row r="2833" spans="1:21" x14ac:dyDescent="0.25">
      <c r="A2833" s="6" t="str">
        <f t="shared" si="442"/>
        <v/>
      </c>
      <c r="B2833" s="272"/>
      <c r="F2833" s="7" t="str">
        <f t="shared" si="445"/>
        <v/>
      </c>
      <c r="G2833" s="21" t="str">
        <f>IF(ISBLANK(C2833),"",_xlfn.XLOOKUP(_xlfn.XLOOKUP(VALUE(LEFT(C2833,4)),Souches!$B$2:$B$15000,Souches!$E$2:$E$15000),Varietes!$B$2:$B$500,Varietes!$C$2:$C$500))</f>
        <v/>
      </c>
      <c r="H2833" s="19" t="str">
        <f>IF(ISBLANK(C2833),"",_xlfn.XLOOKUP(VALUE(LEFT(C2833,4)),Souches!$B$2:$B$15000,Souches!$D$2:$D$15000))</f>
        <v/>
      </c>
      <c r="I2833" s="10" t="str">
        <f t="shared" si="443"/>
        <v/>
      </c>
      <c r="J2833" s="19" t="str">
        <f>IF(I2833="","",INT(('ObjProd (2)'!$C$25-I2833)/7 * (ABS('ObjProd (2)'!$C$25-I2833)&gt;=7)))</f>
        <v/>
      </c>
      <c r="K2833" s="10" t="str">
        <f>IF(I2833="","",
IF(AND(DATEDIF(I2833,'ObjProd (2)'!$C$25,"y")=0,DATEDIF(I2833,'ObjProd (2)'!$C$25,"ym")=0,
   INT(('ObjProd (2)'!$C$25-EDATE(I2833,DATEDIF(I2833,'ObjProd (2)'!$C$25,"y")*12+DATEDIF(I2833,'ObjProd (2)'!$C$25,"ym")))/7)=0),
   "&lt; 1 sem.",
   IF(DATEDIF(I2833,'ObjProd (2)'!$C$25,"y")&gt;0,DATEDIF(I2833,'ObjProd (2)'!$C$25,"y") &amp; " " &amp; IF(DATEDIF(I2833,'ObjProd (2)'!$C$25,"y")=1,"an ","ans "),"") &amp;
   IF(DATEDIF(I2833,'ObjProd (2)'!$C$25,"ym")&gt;0,DATEDIF(I2833,'ObjProd (2)'!$C$25,"ym") &amp; " mois ", "") &amp;
   IF(INT(('ObjProd (2)'!$C$25-EDATE(I2833,DATEDIF(I2833,'ObjProd (2)'!$C$25,"y")*12+DATEDIF(I2833,'ObjProd (2)'!$C$25,"ym")))/7)&gt;0,
      INT(('ObjProd (2)'!$C$25-EDATE(I2833,DATEDIF(I2833,'ObjProd (2)'!$C$25,"y")*12+DATEDIF(I2833,'ObjProd (2)'!$C$25,"ym")))/7) &amp; " sem.",
      "")
)
)</f>
        <v/>
      </c>
      <c r="L2833" s="11" t="str">
        <f t="shared" si="444"/>
        <v/>
      </c>
      <c r="M2833" s="9" t="str">
        <f t="shared" si="440"/>
        <v/>
      </c>
      <c r="N2833" s="9" t="str" cm="1">
        <f t="array" aca="1" ref="N2833" ca="1">LEFT(L2833, IF(ISNUMBER(SUBSTITUTE(_xludf.MID(L2833, 2, 1), ".", ",")), 1, 2))</f>
        <v/>
      </c>
      <c r="O2833" s="19" t="str">
        <f t="shared" ca="1" si="446"/>
        <v/>
      </c>
      <c r="P2833" s="9" t="str">
        <f t="shared" ca="1" si="447"/>
        <v/>
      </c>
      <c r="Q2833" s="9" t="str">
        <f t="shared" ca="1" si="448"/>
        <v/>
      </c>
      <c r="R2833" s="9" t="str">
        <f t="shared" si="441"/>
        <v/>
      </c>
      <c r="S2833" t="str" cm="1">
        <f t="array" ref="S2833">IF(ISBLANK(C2833),"",IFERROR(INDEX(ListeSeries!$A$2:$A$1045, MATCH(1, (DatasScan!G2833=ListeSeries!$B$2:$B$1045) * (DatasScan!H2833&gt;=ListeSeries!$D$2:$D$1045) * (DatasScan!H2833&lt;=ListeSeries!$E$2:$E$1045), 0)), "no match"))</f>
        <v/>
      </c>
      <c r="T2833" s="7" t="str" cm="1">
        <f t="array" ref="T2833">IF(ISBLANK(C2833),"",IFERROR(INDEX(ListeSeries!$C$2:$C$1045, MATCH(1, (DatasScan!G2833=ListeSeries!$B$2:$B$1045) * (DatasScan!H2833&gt;=ListeSeries!$D$2:$D$1045) * (DatasScan!H2833&lt;=ListeSeries!$E$2:$E$1045), 0)), "no match"))</f>
        <v/>
      </c>
      <c r="U2833" s="11" t="str" cm="1">
        <f t="array" ref="U2833">IF(ISBLANK(C2833),"",IFERROR(INDEX(ListeSeries!$F$2:$F$1045, MATCH(1, (DatasScan!G2833=ListeSeries!$B$2:$B$1045) * (DatasScan!H2833&gt;=ListeSeries!$D$2:$D$1045) * (DatasScan!H2833&lt;=ListeSeries!$E$2:$E$1045), 0)), "no match"))</f>
        <v/>
      </c>
    </row>
    <row r="2834" spans="1:21" x14ac:dyDescent="0.25">
      <c r="A2834" s="6" t="str">
        <f t="shared" si="442"/>
        <v/>
      </c>
      <c r="B2834" s="272"/>
      <c r="F2834" s="7" t="str">
        <f t="shared" si="445"/>
        <v/>
      </c>
      <c r="G2834" s="21" t="str">
        <f>IF(ISBLANK(C2834),"",_xlfn.XLOOKUP(_xlfn.XLOOKUP(VALUE(LEFT(C2834,4)),Souches!$B$2:$B$15000,Souches!$E$2:$E$15000),Varietes!$B$2:$B$500,Varietes!$C$2:$C$500))</f>
        <v/>
      </c>
      <c r="H2834" s="19" t="str">
        <f>IF(ISBLANK(C2834),"",_xlfn.XLOOKUP(VALUE(LEFT(C2834,4)),Souches!$B$2:$B$15000,Souches!$D$2:$D$15000))</f>
        <v/>
      </c>
      <c r="I2834" s="10" t="str">
        <f t="shared" si="443"/>
        <v/>
      </c>
      <c r="J2834" s="19" t="str">
        <f>IF(I2834="","",INT(('ObjProd (2)'!$C$25-I2834)/7 * (ABS('ObjProd (2)'!$C$25-I2834)&gt;=7)))</f>
        <v/>
      </c>
      <c r="K2834" s="10" t="str">
        <f>IF(I2834="","",
IF(AND(DATEDIF(I2834,'ObjProd (2)'!$C$25,"y")=0,DATEDIF(I2834,'ObjProd (2)'!$C$25,"ym")=0,
   INT(('ObjProd (2)'!$C$25-EDATE(I2834,DATEDIF(I2834,'ObjProd (2)'!$C$25,"y")*12+DATEDIF(I2834,'ObjProd (2)'!$C$25,"ym")))/7)=0),
   "&lt; 1 sem.",
   IF(DATEDIF(I2834,'ObjProd (2)'!$C$25,"y")&gt;0,DATEDIF(I2834,'ObjProd (2)'!$C$25,"y") &amp; " " &amp; IF(DATEDIF(I2834,'ObjProd (2)'!$C$25,"y")=1,"an ","ans "),"") &amp;
   IF(DATEDIF(I2834,'ObjProd (2)'!$C$25,"ym")&gt;0,DATEDIF(I2834,'ObjProd (2)'!$C$25,"ym") &amp; " mois ", "") &amp;
   IF(INT(('ObjProd (2)'!$C$25-EDATE(I2834,DATEDIF(I2834,'ObjProd (2)'!$C$25,"y")*12+DATEDIF(I2834,'ObjProd (2)'!$C$25,"ym")))/7)&gt;0,
      INT(('ObjProd (2)'!$C$25-EDATE(I2834,DATEDIF(I2834,'ObjProd (2)'!$C$25,"y")*12+DATEDIF(I2834,'ObjProd (2)'!$C$25,"ym")))/7) &amp; " sem.",
      "")
)
)</f>
        <v/>
      </c>
      <c r="L2834" s="11" t="str">
        <f t="shared" si="444"/>
        <v/>
      </c>
      <c r="M2834" s="9" t="str">
        <f t="shared" si="440"/>
        <v/>
      </c>
      <c r="N2834" s="9" t="str" cm="1">
        <f t="array" aca="1" ref="N2834" ca="1">LEFT(L2834, IF(ISNUMBER(SUBSTITUTE(_xludf.MID(L2834, 2, 1), ".", ",")), 1, 2))</f>
        <v/>
      </c>
      <c r="O2834" s="19" t="str">
        <f t="shared" ca="1" si="446"/>
        <v/>
      </c>
      <c r="P2834" s="9" t="str">
        <f t="shared" ca="1" si="447"/>
        <v/>
      </c>
      <c r="Q2834" s="9" t="str">
        <f t="shared" ca="1" si="448"/>
        <v/>
      </c>
      <c r="R2834" s="9" t="str">
        <f t="shared" si="441"/>
        <v/>
      </c>
      <c r="S2834" t="str" cm="1">
        <f t="array" ref="S2834">IF(ISBLANK(C2834),"",IFERROR(INDEX(ListeSeries!$A$2:$A$1045, MATCH(1, (DatasScan!G2834=ListeSeries!$B$2:$B$1045) * (DatasScan!H2834&gt;=ListeSeries!$D$2:$D$1045) * (DatasScan!H2834&lt;=ListeSeries!$E$2:$E$1045), 0)), "no match"))</f>
        <v/>
      </c>
      <c r="T2834" s="7" t="str" cm="1">
        <f t="array" ref="T2834">IF(ISBLANK(C2834),"",IFERROR(INDEX(ListeSeries!$C$2:$C$1045, MATCH(1, (DatasScan!G2834=ListeSeries!$B$2:$B$1045) * (DatasScan!H2834&gt;=ListeSeries!$D$2:$D$1045) * (DatasScan!H2834&lt;=ListeSeries!$E$2:$E$1045), 0)), "no match"))</f>
        <v/>
      </c>
      <c r="U2834" s="11" t="str" cm="1">
        <f t="array" ref="U2834">IF(ISBLANK(C2834),"",IFERROR(INDEX(ListeSeries!$F$2:$F$1045, MATCH(1, (DatasScan!G2834=ListeSeries!$B$2:$B$1045) * (DatasScan!H2834&gt;=ListeSeries!$D$2:$D$1045) * (DatasScan!H2834&lt;=ListeSeries!$E$2:$E$1045), 0)), "no match"))</f>
        <v/>
      </c>
    </row>
    <row r="2835" spans="1:21" x14ac:dyDescent="0.25">
      <c r="A2835" s="6" t="str">
        <f t="shared" si="442"/>
        <v/>
      </c>
      <c r="B2835" s="272"/>
      <c r="F2835" s="7" t="str">
        <f t="shared" si="445"/>
        <v/>
      </c>
      <c r="G2835" s="21" t="str">
        <f>IF(ISBLANK(C2835),"",_xlfn.XLOOKUP(_xlfn.XLOOKUP(VALUE(LEFT(C2835,4)),Souches!$B$2:$B$15000,Souches!$E$2:$E$15000),Varietes!$B$2:$B$500,Varietes!$C$2:$C$500))</f>
        <v/>
      </c>
      <c r="H2835" s="19" t="str">
        <f>IF(ISBLANK(C2835),"",_xlfn.XLOOKUP(VALUE(LEFT(C2835,4)),Souches!$B$2:$B$15000,Souches!$D$2:$D$15000))</f>
        <v/>
      </c>
      <c r="I2835" s="10" t="str">
        <f t="shared" si="443"/>
        <v/>
      </c>
      <c r="J2835" s="19" t="str">
        <f>IF(I2835="","",INT(('ObjProd (2)'!$C$25-I2835)/7 * (ABS('ObjProd (2)'!$C$25-I2835)&gt;=7)))</f>
        <v/>
      </c>
      <c r="K2835" s="10" t="str">
        <f>IF(I2835="","",
IF(AND(DATEDIF(I2835,'ObjProd (2)'!$C$25,"y")=0,DATEDIF(I2835,'ObjProd (2)'!$C$25,"ym")=0,
   INT(('ObjProd (2)'!$C$25-EDATE(I2835,DATEDIF(I2835,'ObjProd (2)'!$C$25,"y")*12+DATEDIF(I2835,'ObjProd (2)'!$C$25,"ym")))/7)=0),
   "&lt; 1 sem.",
   IF(DATEDIF(I2835,'ObjProd (2)'!$C$25,"y")&gt;0,DATEDIF(I2835,'ObjProd (2)'!$C$25,"y") &amp; " " &amp; IF(DATEDIF(I2835,'ObjProd (2)'!$C$25,"y")=1,"an ","ans "),"") &amp;
   IF(DATEDIF(I2835,'ObjProd (2)'!$C$25,"ym")&gt;0,DATEDIF(I2835,'ObjProd (2)'!$C$25,"ym") &amp; " mois ", "") &amp;
   IF(INT(('ObjProd (2)'!$C$25-EDATE(I2835,DATEDIF(I2835,'ObjProd (2)'!$C$25,"y")*12+DATEDIF(I2835,'ObjProd (2)'!$C$25,"ym")))/7)&gt;0,
      INT(('ObjProd (2)'!$C$25-EDATE(I2835,DATEDIF(I2835,'ObjProd (2)'!$C$25,"y")*12+DATEDIF(I2835,'ObjProd (2)'!$C$25,"ym")))/7) &amp; " sem.",
      "")
)
)</f>
        <v/>
      </c>
      <c r="L2835" s="11" t="str">
        <f t="shared" si="444"/>
        <v/>
      </c>
      <c r="M2835" s="9" t="str">
        <f t="shared" si="440"/>
        <v/>
      </c>
      <c r="N2835" s="9" t="str" cm="1">
        <f t="array" aca="1" ref="N2835" ca="1">LEFT(L2835, IF(ISNUMBER(SUBSTITUTE(_xludf.MID(L2835, 2, 1), ".", ",")), 1, 2))</f>
        <v/>
      </c>
      <c r="O2835" s="19" t="str">
        <f t="shared" ca="1" si="446"/>
        <v/>
      </c>
      <c r="P2835" s="9" t="str">
        <f t="shared" ca="1" si="447"/>
        <v/>
      </c>
      <c r="Q2835" s="9" t="str">
        <f t="shared" ca="1" si="448"/>
        <v/>
      </c>
      <c r="R2835" s="9" t="str">
        <f t="shared" si="441"/>
        <v/>
      </c>
      <c r="S2835" t="str" cm="1">
        <f t="array" ref="S2835">IF(ISBLANK(C2835),"",IFERROR(INDEX(ListeSeries!$A$2:$A$1045, MATCH(1, (DatasScan!G2835=ListeSeries!$B$2:$B$1045) * (DatasScan!H2835&gt;=ListeSeries!$D$2:$D$1045) * (DatasScan!H2835&lt;=ListeSeries!$E$2:$E$1045), 0)), "no match"))</f>
        <v/>
      </c>
      <c r="T2835" s="7" t="str" cm="1">
        <f t="array" ref="T2835">IF(ISBLANK(C2835),"",IFERROR(INDEX(ListeSeries!$C$2:$C$1045, MATCH(1, (DatasScan!G2835=ListeSeries!$B$2:$B$1045) * (DatasScan!H2835&gt;=ListeSeries!$D$2:$D$1045) * (DatasScan!H2835&lt;=ListeSeries!$E$2:$E$1045), 0)), "no match"))</f>
        <v/>
      </c>
      <c r="U2835" s="11" t="str" cm="1">
        <f t="array" ref="U2835">IF(ISBLANK(C2835),"",IFERROR(INDEX(ListeSeries!$F$2:$F$1045, MATCH(1, (DatasScan!G2835=ListeSeries!$B$2:$B$1045) * (DatasScan!H2835&gt;=ListeSeries!$D$2:$D$1045) * (DatasScan!H2835&lt;=ListeSeries!$E$2:$E$1045), 0)), "no match"))</f>
        <v/>
      </c>
    </row>
    <row r="2836" spans="1:21" x14ac:dyDescent="0.25">
      <c r="A2836" s="6" t="str">
        <f t="shared" si="442"/>
        <v/>
      </c>
      <c r="B2836" s="272"/>
      <c r="F2836" s="7" t="str">
        <f t="shared" si="445"/>
        <v/>
      </c>
      <c r="G2836" s="21" t="str">
        <f>IF(ISBLANK(C2836),"",_xlfn.XLOOKUP(_xlfn.XLOOKUP(VALUE(LEFT(C2836,4)),Souches!$B$2:$B$15000,Souches!$E$2:$E$15000),Varietes!$B$2:$B$500,Varietes!$C$2:$C$500))</f>
        <v/>
      </c>
      <c r="H2836" s="19" t="str">
        <f>IF(ISBLANK(C2836),"",_xlfn.XLOOKUP(VALUE(LEFT(C2836,4)),Souches!$B$2:$B$15000,Souches!$D$2:$D$15000))</f>
        <v/>
      </c>
      <c r="I2836" s="10" t="str">
        <f t="shared" si="443"/>
        <v/>
      </c>
      <c r="J2836" s="19" t="str">
        <f>IF(I2836="","",INT(('ObjProd (2)'!$C$25-I2836)/7 * (ABS('ObjProd (2)'!$C$25-I2836)&gt;=7)))</f>
        <v/>
      </c>
      <c r="K2836" s="10" t="str">
        <f>IF(I2836="","",
IF(AND(DATEDIF(I2836,'ObjProd (2)'!$C$25,"y")=0,DATEDIF(I2836,'ObjProd (2)'!$C$25,"ym")=0,
   INT(('ObjProd (2)'!$C$25-EDATE(I2836,DATEDIF(I2836,'ObjProd (2)'!$C$25,"y")*12+DATEDIF(I2836,'ObjProd (2)'!$C$25,"ym")))/7)=0),
   "&lt; 1 sem.",
   IF(DATEDIF(I2836,'ObjProd (2)'!$C$25,"y")&gt;0,DATEDIF(I2836,'ObjProd (2)'!$C$25,"y") &amp; " " &amp; IF(DATEDIF(I2836,'ObjProd (2)'!$C$25,"y")=1,"an ","ans "),"") &amp;
   IF(DATEDIF(I2836,'ObjProd (2)'!$C$25,"ym")&gt;0,DATEDIF(I2836,'ObjProd (2)'!$C$25,"ym") &amp; " mois ", "") &amp;
   IF(INT(('ObjProd (2)'!$C$25-EDATE(I2836,DATEDIF(I2836,'ObjProd (2)'!$C$25,"y")*12+DATEDIF(I2836,'ObjProd (2)'!$C$25,"ym")))/7)&gt;0,
      INT(('ObjProd (2)'!$C$25-EDATE(I2836,DATEDIF(I2836,'ObjProd (2)'!$C$25,"y")*12+DATEDIF(I2836,'ObjProd (2)'!$C$25,"ym")))/7) &amp; " sem.",
      "")
)
)</f>
        <v/>
      </c>
      <c r="L2836" s="11" t="str">
        <f t="shared" si="444"/>
        <v/>
      </c>
      <c r="M2836" s="9" t="str">
        <f t="shared" si="440"/>
        <v/>
      </c>
      <c r="N2836" s="9" t="str" cm="1">
        <f t="array" aca="1" ref="N2836" ca="1">LEFT(L2836, IF(ISNUMBER(SUBSTITUTE(_xludf.MID(L2836, 2, 1), ".", ",")), 1, 2))</f>
        <v/>
      </c>
      <c r="O2836" s="19" t="str">
        <f t="shared" ca="1" si="446"/>
        <v/>
      </c>
      <c r="P2836" s="9" t="str">
        <f t="shared" ca="1" si="447"/>
        <v/>
      </c>
      <c r="Q2836" s="9" t="str">
        <f t="shared" ca="1" si="448"/>
        <v/>
      </c>
      <c r="R2836" s="9" t="str">
        <f t="shared" si="441"/>
        <v/>
      </c>
      <c r="S2836" t="str" cm="1">
        <f t="array" ref="S2836">IF(ISBLANK(C2836),"",IFERROR(INDEX(ListeSeries!$A$2:$A$1045, MATCH(1, (DatasScan!G2836=ListeSeries!$B$2:$B$1045) * (DatasScan!H2836&gt;=ListeSeries!$D$2:$D$1045) * (DatasScan!H2836&lt;=ListeSeries!$E$2:$E$1045), 0)), "no match"))</f>
        <v/>
      </c>
      <c r="T2836" s="7" t="str" cm="1">
        <f t="array" ref="T2836">IF(ISBLANK(C2836),"",IFERROR(INDEX(ListeSeries!$C$2:$C$1045, MATCH(1, (DatasScan!G2836=ListeSeries!$B$2:$B$1045) * (DatasScan!H2836&gt;=ListeSeries!$D$2:$D$1045) * (DatasScan!H2836&lt;=ListeSeries!$E$2:$E$1045), 0)), "no match"))</f>
        <v/>
      </c>
      <c r="U2836" s="11" t="str" cm="1">
        <f t="array" ref="U2836">IF(ISBLANK(C2836),"",IFERROR(INDEX(ListeSeries!$F$2:$F$1045, MATCH(1, (DatasScan!G2836=ListeSeries!$B$2:$B$1045) * (DatasScan!H2836&gt;=ListeSeries!$D$2:$D$1045) * (DatasScan!H2836&lt;=ListeSeries!$E$2:$E$1045), 0)), "no match"))</f>
        <v/>
      </c>
    </row>
    <row r="2837" spans="1:21" x14ac:dyDescent="0.25">
      <c r="A2837" s="6" t="str">
        <f t="shared" si="442"/>
        <v/>
      </c>
      <c r="B2837" s="272"/>
      <c r="F2837" s="7" t="str">
        <f t="shared" si="445"/>
        <v/>
      </c>
      <c r="G2837" s="21" t="str">
        <f>IF(ISBLANK(C2837),"",_xlfn.XLOOKUP(_xlfn.XLOOKUP(VALUE(LEFT(C2837,4)),Souches!$B$2:$B$15000,Souches!$E$2:$E$15000),Varietes!$B$2:$B$500,Varietes!$C$2:$C$500))</f>
        <v/>
      </c>
      <c r="H2837" s="19" t="str">
        <f>IF(ISBLANK(C2837),"",_xlfn.XLOOKUP(VALUE(LEFT(C2837,4)),Souches!$B$2:$B$15000,Souches!$D$2:$D$15000))</f>
        <v/>
      </c>
      <c r="I2837" s="10" t="str">
        <f t="shared" si="443"/>
        <v/>
      </c>
      <c r="J2837" s="19" t="str">
        <f>IF(I2837="","",INT(('ObjProd (2)'!$C$25-I2837)/7 * (ABS('ObjProd (2)'!$C$25-I2837)&gt;=7)))</f>
        <v/>
      </c>
      <c r="K2837" s="10" t="str">
        <f>IF(I2837="","",
IF(AND(DATEDIF(I2837,'ObjProd (2)'!$C$25,"y")=0,DATEDIF(I2837,'ObjProd (2)'!$C$25,"ym")=0,
   INT(('ObjProd (2)'!$C$25-EDATE(I2837,DATEDIF(I2837,'ObjProd (2)'!$C$25,"y")*12+DATEDIF(I2837,'ObjProd (2)'!$C$25,"ym")))/7)=0),
   "&lt; 1 sem.",
   IF(DATEDIF(I2837,'ObjProd (2)'!$C$25,"y")&gt;0,DATEDIF(I2837,'ObjProd (2)'!$C$25,"y") &amp; " " &amp; IF(DATEDIF(I2837,'ObjProd (2)'!$C$25,"y")=1,"an ","ans "),"") &amp;
   IF(DATEDIF(I2837,'ObjProd (2)'!$C$25,"ym")&gt;0,DATEDIF(I2837,'ObjProd (2)'!$C$25,"ym") &amp; " mois ", "") &amp;
   IF(INT(('ObjProd (2)'!$C$25-EDATE(I2837,DATEDIF(I2837,'ObjProd (2)'!$C$25,"y")*12+DATEDIF(I2837,'ObjProd (2)'!$C$25,"ym")))/7)&gt;0,
      INT(('ObjProd (2)'!$C$25-EDATE(I2837,DATEDIF(I2837,'ObjProd (2)'!$C$25,"y")*12+DATEDIF(I2837,'ObjProd (2)'!$C$25,"ym")))/7) &amp; " sem.",
      "")
)
)</f>
        <v/>
      </c>
      <c r="L2837" s="11" t="str">
        <f t="shared" si="444"/>
        <v/>
      </c>
      <c r="M2837" s="9" t="str">
        <f t="shared" si="440"/>
        <v/>
      </c>
      <c r="N2837" s="9" t="str" cm="1">
        <f t="array" aca="1" ref="N2837" ca="1">LEFT(L2837, IF(ISNUMBER(SUBSTITUTE(_xludf.MID(L2837, 2, 1), ".", ",")), 1, 2))</f>
        <v/>
      </c>
      <c r="O2837" s="19" t="str">
        <f t="shared" ca="1" si="446"/>
        <v/>
      </c>
      <c r="P2837" s="9" t="str">
        <f t="shared" ca="1" si="447"/>
        <v/>
      </c>
      <c r="Q2837" s="9" t="str">
        <f t="shared" ca="1" si="448"/>
        <v/>
      </c>
      <c r="R2837" s="9" t="str">
        <f t="shared" si="441"/>
        <v/>
      </c>
      <c r="S2837" t="str" cm="1">
        <f t="array" ref="S2837">IF(ISBLANK(C2837),"",IFERROR(INDEX(ListeSeries!$A$2:$A$1045, MATCH(1, (DatasScan!G2837=ListeSeries!$B$2:$B$1045) * (DatasScan!H2837&gt;=ListeSeries!$D$2:$D$1045) * (DatasScan!H2837&lt;=ListeSeries!$E$2:$E$1045), 0)), "no match"))</f>
        <v/>
      </c>
      <c r="T2837" s="7" t="str" cm="1">
        <f t="array" ref="T2837">IF(ISBLANK(C2837),"",IFERROR(INDEX(ListeSeries!$C$2:$C$1045, MATCH(1, (DatasScan!G2837=ListeSeries!$B$2:$B$1045) * (DatasScan!H2837&gt;=ListeSeries!$D$2:$D$1045) * (DatasScan!H2837&lt;=ListeSeries!$E$2:$E$1045), 0)), "no match"))</f>
        <v/>
      </c>
      <c r="U2837" s="11" t="str" cm="1">
        <f t="array" ref="U2837">IF(ISBLANK(C2837),"",IFERROR(INDEX(ListeSeries!$F$2:$F$1045, MATCH(1, (DatasScan!G2837=ListeSeries!$B$2:$B$1045) * (DatasScan!H2837&gt;=ListeSeries!$D$2:$D$1045) * (DatasScan!H2837&lt;=ListeSeries!$E$2:$E$1045), 0)), "no match"))</f>
        <v/>
      </c>
    </row>
    <row r="2838" spans="1:21" x14ac:dyDescent="0.25">
      <c r="A2838" s="6" t="str">
        <f t="shared" si="442"/>
        <v/>
      </c>
      <c r="B2838" s="272"/>
      <c r="F2838" s="7" t="str">
        <f t="shared" si="445"/>
        <v/>
      </c>
      <c r="G2838" s="21" t="str">
        <f>IF(ISBLANK(C2838),"",_xlfn.XLOOKUP(_xlfn.XLOOKUP(VALUE(LEFT(C2838,4)),Souches!$B$2:$B$15000,Souches!$E$2:$E$15000),Varietes!$B$2:$B$500,Varietes!$C$2:$C$500))</f>
        <v/>
      </c>
      <c r="H2838" s="19" t="str">
        <f>IF(ISBLANK(C2838),"",_xlfn.XLOOKUP(VALUE(LEFT(C2838,4)),Souches!$B$2:$B$15000,Souches!$D$2:$D$15000))</f>
        <v/>
      </c>
      <c r="I2838" s="10" t="str">
        <f t="shared" si="443"/>
        <v/>
      </c>
      <c r="J2838" s="19" t="str">
        <f>IF(I2838="","",INT(('ObjProd (2)'!$C$25-I2838)/7 * (ABS('ObjProd (2)'!$C$25-I2838)&gt;=7)))</f>
        <v/>
      </c>
      <c r="K2838" s="10" t="str">
        <f>IF(I2838="","",
IF(AND(DATEDIF(I2838,'ObjProd (2)'!$C$25,"y")=0,DATEDIF(I2838,'ObjProd (2)'!$C$25,"ym")=0,
   INT(('ObjProd (2)'!$C$25-EDATE(I2838,DATEDIF(I2838,'ObjProd (2)'!$C$25,"y")*12+DATEDIF(I2838,'ObjProd (2)'!$C$25,"ym")))/7)=0),
   "&lt; 1 sem.",
   IF(DATEDIF(I2838,'ObjProd (2)'!$C$25,"y")&gt;0,DATEDIF(I2838,'ObjProd (2)'!$C$25,"y") &amp; " " &amp; IF(DATEDIF(I2838,'ObjProd (2)'!$C$25,"y")=1,"an ","ans "),"") &amp;
   IF(DATEDIF(I2838,'ObjProd (2)'!$C$25,"ym")&gt;0,DATEDIF(I2838,'ObjProd (2)'!$C$25,"ym") &amp; " mois ", "") &amp;
   IF(INT(('ObjProd (2)'!$C$25-EDATE(I2838,DATEDIF(I2838,'ObjProd (2)'!$C$25,"y")*12+DATEDIF(I2838,'ObjProd (2)'!$C$25,"ym")))/7)&gt;0,
      INT(('ObjProd (2)'!$C$25-EDATE(I2838,DATEDIF(I2838,'ObjProd (2)'!$C$25,"y")*12+DATEDIF(I2838,'ObjProd (2)'!$C$25,"ym")))/7) &amp; " sem.",
      "")
)
)</f>
        <v/>
      </c>
      <c r="L2838" s="11" t="str">
        <f t="shared" si="444"/>
        <v/>
      </c>
      <c r="M2838" s="9" t="str">
        <f t="shared" si="440"/>
        <v/>
      </c>
      <c r="N2838" s="9" t="str" cm="1">
        <f t="array" aca="1" ref="N2838" ca="1">LEFT(L2838, IF(ISNUMBER(SUBSTITUTE(_xludf.MID(L2838, 2, 1), ".", ",")), 1, 2))</f>
        <v/>
      </c>
      <c r="O2838" s="19" t="str">
        <f t="shared" ca="1" si="446"/>
        <v/>
      </c>
      <c r="P2838" s="9" t="str">
        <f t="shared" ca="1" si="447"/>
        <v/>
      </c>
      <c r="Q2838" s="9" t="str">
        <f t="shared" ca="1" si="448"/>
        <v/>
      </c>
      <c r="R2838" s="9" t="str">
        <f t="shared" si="441"/>
        <v/>
      </c>
      <c r="S2838" t="str" cm="1">
        <f t="array" ref="S2838">IF(ISBLANK(C2838),"",IFERROR(INDEX(ListeSeries!$A$2:$A$1045, MATCH(1, (DatasScan!G2838=ListeSeries!$B$2:$B$1045) * (DatasScan!H2838&gt;=ListeSeries!$D$2:$D$1045) * (DatasScan!H2838&lt;=ListeSeries!$E$2:$E$1045), 0)), "no match"))</f>
        <v/>
      </c>
      <c r="T2838" s="7" t="str" cm="1">
        <f t="array" ref="T2838">IF(ISBLANK(C2838),"",IFERROR(INDEX(ListeSeries!$C$2:$C$1045, MATCH(1, (DatasScan!G2838=ListeSeries!$B$2:$B$1045) * (DatasScan!H2838&gt;=ListeSeries!$D$2:$D$1045) * (DatasScan!H2838&lt;=ListeSeries!$E$2:$E$1045), 0)), "no match"))</f>
        <v/>
      </c>
      <c r="U2838" s="11" t="str" cm="1">
        <f t="array" ref="U2838">IF(ISBLANK(C2838),"",IFERROR(INDEX(ListeSeries!$F$2:$F$1045, MATCH(1, (DatasScan!G2838=ListeSeries!$B$2:$B$1045) * (DatasScan!H2838&gt;=ListeSeries!$D$2:$D$1045) * (DatasScan!H2838&lt;=ListeSeries!$E$2:$E$1045), 0)), "no match"))</f>
        <v/>
      </c>
    </row>
    <row r="2839" spans="1:21" x14ac:dyDescent="0.25">
      <c r="A2839" s="6" t="str">
        <f t="shared" si="442"/>
        <v/>
      </c>
      <c r="B2839" s="272"/>
      <c r="F2839" s="7" t="str">
        <f t="shared" si="445"/>
        <v/>
      </c>
      <c r="G2839" s="21" t="str">
        <f>IF(ISBLANK(C2839),"",_xlfn.XLOOKUP(_xlfn.XLOOKUP(VALUE(LEFT(C2839,4)),Souches!$B$2:$B$15000,Souches!$E$2:$E$15000),Varietes!$B$2:$B$500,Varietes!$C$2:$C$500))</f>
        <v/>
      </c>
      <c r="H2839" s="19" t="str">
        <f>IF(ISBLANK(C2839),"",_xlfn.XLOOKUP(VALUE(LEFT(C2839,4)),Souches!$B$2:$B$15000,Souches!$D$2:$D$15000))</f>
        <v/>
      </c>
      <c r="I2839" s="10" t="str">
        <f t="shared" si="443"/>
        <v/>
      </c>
      <c r="J2839" s="19" t="str">
        <f>IF(I2839="","",INT(('ObjProd (2)'!$C$25-I2839)/7 * (ABS('ObjProd (2)'!$C$25-I2839)&gt;=7)))</f>
        <v/>
      </c>
      <c r="K2839" s="10" t="str">
        <f>IF(I2839="","",
IF(AND(DATEDIF(I2839,'ObjProd (2)'!$C$25,"y")=0,DATEDIF(I2839,'ObjProd (2)'!$C$25,"ym")=0,
   INT(('ObjProd (2)'!$C$25-EDATE(I2839,DATEDIF(I2839,'ObjProd (2)'!$C$25,"y")*12+DATEDIF(I2839,'ObjProd (2)'!$C$25,"ym")))/7)=0),
   "&lt; 1 sem.",
   IF(DATEDIF(I2839,'ObjProd (2)'!$C$25,"y")&gt;0,DATEDIF(I2839,'ObjProd (2)'!$C$25,"y") &amp; " " &amp; IF(DATEDIF(I2839,'ObjProd (2)'!$C$25,"y")=1,"an ","ans "),"") &amp;
   IF(DATEDIF(I2839,'ObjProd (2)'!$C$25,"ym")&gt;0,DATEDIF(I2839,'ObjProd (2)'!$C$25,"ym") &amp; " mois ", "") &amp;
   IF(INT(('ObjProd (2)'!$C$25-EDATE(I2839,DATEDIF(I2839,'ObjProd (2)'!$C$25,"y")*12+DATEDIF(I2839,'ObjProd (2)'!$C$25,"ym")))/7)&gt;0,
      INT(('ObjProd (2)'!$C$25-EDATE(I2839,DATEDIF(I2839,'ObjProd (2)'!$C$25,"y")*12+DATEDIF(I2839,'ObjProd (2)'!$C$25,"ym")))/7) &amp; " sem.",
      "")
)
)</f>
        <v/>
      </c>
      <c r="L2839" s="11" t="str">
        <f t="shared" si="444"/>
        <v/>
      </c>
      <c r="M2839" s="9" t="str">
        <f t="shared" si="440"/>
        <v/>
      </c>
      <c r="N2839" s="9" t="str" cm="1">
        <f t="array" aca="1" ref="N2839" ca="1">LEFT(L2839, IF(ISNUMBER(SUBSTITUTE(_xludf.MID(L2839, 2, 1), ".", ",")), 1, 2))</f>
        <v/>
      </c>
      <c r="O2839" s="19" t="str">
        <f t="shared" ca="1" si="446"/>
        <v/>
      </c>
      <c r="P2839" s="9" t="str">
        <f t="shared" ca="1" si="447"/>
        <v/>
      </c>
      <c r="Q2839" s="9" t="str">
        <f t="shared" ca="1" si="448"/>
        <v/>
      </c>
      <c r="R2839" s="9" t="str">
        <f t="shared" si="441"/>
        <v/>
      </c>
      <c r="S2839" t="str" cm="1">
        <f t="array" ref="S2839">IF(ISBLANK(C2839),"",IFERROR(INDEX(ListeSeries!$A$2:$A$1045, MATCH(1, (DatasScan!G2839=ListeSeries!$B$2:$B$1045) * (DatasScan!H2839&gt;=ListeSeries!$D$2:$D$1045) * (DatasScan!H2839&lt;=ListeSeries!$E$2:$E$1045), 0)), "no match"))</f>
        <v/>
      </c>
      <c r="T2839" s="7" t="str" cm="1">
        <f t="array" ref="T2839">IF(ISBLANK(C2839),"",IFERROR(INDEX(ListeSeries!$C$2:$C$1045, MATCH(1, (DatasScan!G2839=ListeSeries!$B$2:$B$1045) * (DatasScan!H2839&gt;=ListeSeries!$D$2:$D$1045) * (DatasScan!H2839&lt;=ListeSeries!$E$2:$E$1045), 0)), "no match"))</f>
        <v/>
      </c>
      <c r="U2839" s="11" t="str" cm="1">
        <f t="array" ref="U2839">IF(ISBLANK(C2839),"",IFERROR(INDEX(ListeSeries!$F$2:$F$1045, MATCH(1, (DatasScan!G2839=ListeSeries!$B$2:$B$1045) * (DatasScan!H2839&gt;=ListeSeries!$D$2:$D$1045) * (DatasScan!H2839&lt;=ListeSeries!$E$2:$E$1045), 0)), "no match"))</f>
        <v/>
      </c>
    </row>
    <row r="2840" spans="1:21" x14ac:dyDescent="0.25">
      <c r="A2840" s="6" t="str">
        <f t="shared" si="442"/>
        <v/>
      </c>
      <c r="B2840" s="272"/>
      <c r="F2840" s="7" t="str">
        <f t="shared" si="445"/>
        <v/>
      </c>
      <c r="G2840" s="21" t="str">
        <f>IF(ISBLANK(C2840),"",_xlfn.XLOOKUP(_xlfn.XLOOKUP(VALUE(LEFT(C2840,4)),Souches!$B$2:$B$15000,Souches!$E$2:$E$15000),Varietes!$B$2:$B$500,Varietes!$C$2:$C$500))</f>
        <v/>
      </c>
      <c r="H2840" s="19" t="str">
        <f>IF(ISBLANK(C2840),"",_xlfn.XLOOKUP(VALUE(LEFT(C2840,4)),Souches!$B$2:$B$15000,Souches!$D$2:$D$15000))</f>
        <v/>
      </c>
      <c r="I2840" s="10" t="str">
        <f t="shared" si="443"/>
        <v/>
      </c>
      <c r="J2840" s="19" t="str">
        <f>IF(I2840="","",INT(('ObjProd (2)'!$C$25-I2840)/7 * (ABS('ObjProd (2)'!$C$25-I2840)&gt;=7)))</f>
        <v/>
      </c>
      <c r="K2840" s="10" t="str">
        <f>IF(I2840="","",
IF(AND(DATEDIF(I2840,'ObjProd (2)'!$C$25,"y")=0,DATEDIF(I2840,'ObjProd (2)'!$C$25,"ym")=0,
   INT(('ObjProd (2)'!$C$25-EDATE(I2840,DATEDIF(I2840,'ObjProd (2)'!$C$25,"y")*12+DATEDIF(I2840,'ObjProd (2)'!$C$25,"ym")))/7)=0),
   "&lt; 1 sem.",
   IF(DATEDIF(I2840,'ObjProd (2)'!$C$25,"y")&gt;0,DATEDIF(I2840,'ObjProd (2)'!$C$25,"y") &amp; " " &amp; IF(DATEDIF(I2840,'ObjProd (2)'!$C$25,"y")=1,"an ","ans "),"") &amp;
   IF(DATEDIF(I2840,'ObjProd (2)'!$C$25,"ym")&gt;0,DATEDIF(I2840,'ObjProd (2)'!$C$25,"ym") &amp; " mois ", "") &amp;
   IF(INT(('ObjProd (2)'!$C$25-EDATE(I2840,DATEDIF(I2840,'ObjProd (2)'!$C$25,"y")*12+DATEDIF(I2840,'ObjProd (2)'!$C$25,"ym")))/7)&gt;0,
      INT(('ObjProd (2)'!$C$25-EDATE(I2840,DATEDIF(I2840,'ObjProd (2)'!$C$25,"y")*12+DATEDIF(I2840,'ObjProd (2)'!$C$25,"ym")))/7) &amp; " sem.",
      "")
)
)</f>
        <v/>
      </c>
      <c r="L2840" s="11" t="str">
        <f t="shared" si="444"/>
        <v/>
      </c>
      <c r="M2840" s="9" t="str">
        <f t="shared" si="440"/>
        <v/>
      </c>
      <c r="N2840" s="9" t="str" cm="1">
        <f t="array" aca="1" ref="N2840" ca="1">LEFT(L2840, IF(ISNUMBER(SUBSTITUTE(_xludf.MID(L2840, 2, 1), ".", ",")), 1, 2))</f>
        <v/>
      </c>
      <c r="O2840" s="19" t="str">
        <f t="shared" ca="1" si="446"/>
        <v/>
      </c>
      <c r="P2840" s="9" t="str">
        <f t="shared" ca="1" si="447"/>
        <v/>
      </c>
      <c r="Q2840" s="9" t="str">
        <f t="shared" ca="1" si="448"/>
        <v/>
      </c>
      <c r="R2840" s="9" t="str">
        <f t="shared" si="441"/>
        <v/>
      </c>
      <c r="S2840" t="str" cm="1">
        <f t="array" ref="S2840">IF(ISBLANK(C2840),"",IFERROR(INDEX(ListeSeries!$A$2:$A$1045, MATCH(1, (DatasScan!G2840=ListeSeries!$B$2:$B$1045) * (DatasScan!H2840&gt;=ListeSeries!$D$2:$D$1045) * (DatasScan!H2840&lt;=ListeSeries!$E$2:$E$1045), 0)), "no match"))</f>
        <v/>
      </c>
      <c r="T2840" s="7" t="str" cm="1">
        <f t="array" ref="T2840">IF(ISBLANK(C2840),"",IFERROR(INDEX(ListeSeries!$C$2:$C$1045, MATCH(1, (DatasScan!G2840=ListeSeries!$B$2:$B$1045) * (DatasScan!H2840&gt;=ListeSeries!$D$2:$D$1045) * (DatasScan!H2840&lt;=ListeSeries!$E$2:$E$1045), 0)), "no match"))</f>
        <v/>
      </c>
      <c r="U2840" s="11" t="str" cm="1">
        <f t="array" ref="U2840">IF(ISBLANK(C2840),"",IFERROR(INDEX(ListeSeries!$F$2:$F$1045, MATCH(1, (DatasScan!G2840=ListeSeries!$B$2:$B$1045) * (DatasScan!H2840&gt;=ListeSeries!$D$2:$D$1045) * (DatasScan!H2840&lt;=ListeSeries!$E$2:$E$1045), 0)), "no match"))</f>
        <v/>
      </c>
    </row>
    <row r="2841" spans="1:21" x14ac:dyDescent="0.25">
      <c r="A2841" s="6" t="str">
        <f t="shared" si="442"/>
        <v/>
      </c>
      <c r="B2841" s="272"/>
      <c r="F2841" s="7" t="str">
        <f t="shared" si="445"/>
        <v/>
      </c>
      <c r="G2841" s="21" t="str">
        <f>IF(ISBLANK(C2841),"",_xlfn.XLOOKUP(_xlfn.XLOOKUP(VALUE(LEFT(C2841,4)),Souches!$B$2:$B$15000,Souches!$E$2:$E$15000),Varietes!$B$2:$B$500,Varietes!$C$2:$C$500))</f>
        <v/>
      </c>
      <c r="H2841" s="19" t="str">
        <f>IF(ISBLANK(C2841),"",_xlfn.XLOOKUP(VALUE(LEFT(C2841,4)),Souches!$B$2:$B$15000,Souches!$D$2:$D$15000))</f>
        <v/>
      </c>
      <c r="I2841" s="10" t="str">
        <f t="shared" si="443"/>
        <v/>
      </c>
      <c r="J2841" s="19" t="str">
        <f>IF(I2841="","",INT(('ObjProd (2)'!$C$25-I2841)/7 * (ABS('ObjProd (2)'!$C$25-I2841)&gt;=7)))</f>
        <v/>
      </c>
      <c r="K2841" s="10" t="str">
        <f>IF(I2841="","",
IF(AND(DATEDIF(I2841,'ObjProd (2)'!$C$25,"y")=0,DATEDIF(I2841,'ObjProd (2)'!$C$25,"ym")=0,
   INT(('ObjProd (2)'!$C$25-EDATE(I2841,DATEDIF(I2841,'ObjProd (2)'!$C$25,"y")*12+DATEDIF(I2841,'ObjProd (2)'!$C$25,"ym")))/7)=0),
   "&lt; 1 sem.",
   IF(DATEDIF(I2841,'ObjProd (2)'!$C$25,"y")&gt;0,DATEDIF(I2841,'ObjProd (2)'!$C$25,"y") &amp; " " &amp; IF(DATEDIF(I2841,'ObjProd (2)'!$C$25,"y")=1,"an ","ans "),"") &amp;
   IF(DATEDIF(I2841,'ObjProd (2)'!$C$25,"ym")&gt;0,DATEDIF(I2841,'ObjProd (2)'!$C$25,"ym") &amp; " mois ", "") &amp;
   IF(INT(('ObjProd (2)'!$C$25-EDATE(I2841,DATEDIF(I2841,'ObjProd (2)'!$C$25,"y")*12+DATEDIF(I2841,'ObjProd (2)'!$C$25,"ym")))/7)&gt;0,
      INT(('ObjProd (2)'!$C$25-EDATE(I2841,DATEDIF(I2841,'ObjProd (2)'!$C$25,"y")*12+DATEDIF(I2841,'ObjProd (2)'!$C$25,"ym")))/7) &amp; " sem.",
      "")
)
)</f>
        <v/>
      </c>
      <c r="L2841" s="11" t="str">
        <f t="shared" si="444"/>
        <v/>
      </c>
      <c r="M2841" s="9" t="str">
        <f t="shared" si="440"/>
        <v/>
      </c>
      <c r="N2841" s="9" t="str" cm="1">
        <f t="array" aca="1" ref="N2841" ca="1">LEFT(L2841, IF(ISNUMBER(SUBSTITUTE(_xludf.MID(L2841, 2, 1), ".", ",")), 1, 2))</f>
        <v/>
      </c>
      <c r="O2841" s="19" t="str">
        <f t="shared" ca="1" si="446"/>
        <v/>
      </c>
      <c r="P2841" s="9" t="str">
        <f t="shared" ca="1" si="447"/>
        <v/>
      </c>
      <c r="Q2841" s="9" t="str">
        <f t="shared" ca="1" si="448"/>
        <v/>
      </c>
      <c r="R2841" s="9" t="str">
        <f t="shared" si="441"/>
        <v/>
      </c>
      <c r="S2841" t="str" cm="1">
        <f t="array" ref="S2841">IF(ISBLANK(C2841),"",IFERROR(INDEX(ListeSeries!$A$2:$A$1045, MATCH(1, (DatasScan!G2841=ListeSeries!$B$2:$B$1045) * (DatasScan!H2841&gt;=ListeSeries!$D$2:$D$1045) * (DatasScan!H2841&lt;=ListeSeries!$E$2:$E$1045), 0)), "no match"))</f>
        <v/>
      </c>
      <c r="T2841" s="7" t="str" cm="1">
        <f t="array" ref="T2841">IF(ISBLANK(C2841),"",IFERROR(INDEX(ListeSeries!$C$2:$C$1045, MATCH(1, (DatasScan!G2841=ListeSeries!$B$2:$B$1045) * (DatasScan!H2841&gt;=ListeSeries!$D$2:$D$1045) * (DatasScan!H2841&lt;=ListeSeries!$E$2:$E$1045), 0)), "no match"))</f>
        <v/>
      </c>
      <c r="U2841" s="11" t="str" cm="1">
        <f t="array" ref="U2841">IF(ISBLANK(C2841),"",IFERROR(INDEX(ListeSeries!$F$2:$F$1045, MATCH(1, (DatasScan!G2841=ListeSeries!$B$2:$B$1045) * (DatasScan!H2841&gt;=ListeSeries!$D$2:$D$1045) * (DatasScan!H2841&lt;=ListeSeries!$E$2:$E$1045), 0)), "no match"))</f>
        <v/>
      </c>
    </row>
    <row r="2842" spans="1:21" x14ac:dyDescent="0.25">
      <c r="A2842" s="6" t="str">
        <f t="shared" si="442"/>
        <v/>
      </c>
      <c r="B2842" s="272"/>
      <c r="F2842" s="7" t="str">
        <f t="shared" si="445"/>
        <v/>
      </c>
      <c r="G2842" s="21" t="str">
        <f>IF(ISBLANK(C2842),"",_xlfn.XLOOKUP(_xlfn.XLOOKUP(VALUE(LEFT(C2842,4)),Souches!$B$2:$B$15000,Souches!$E$2:$E$15000),Varietes!$B$2:$B$500,Varietes!$C$2:$C$500))</f>
        <v/>
      </c>
      <c r="H2842" s="19" t="str">
        <f>IF(ISBLANK(C2842),"",_xlfn.XLOOKUP(VALUE(LEFT(C2842,4)),Souches!$B$2:$B$15000,Souches!$D$2:$D$15000))</f>
        <v/>
      </c>
      <c r="I2842" s="10" t="str">
        <f t="shared" si="443"/>
        <v/>
      </c>
      <c r="J2842" s="19" t="str">
        <f>IF(I2842="","",INT(('ObjProd (2)'!$C$25-I2842)/7 * (ABS('ObjProd (2)'!$C$25-I2842)&gt;=7)))</f>
        <v/>
      </c>
      <c r="K2842" s="10" t="str">
        <f>IF(I2842="","",
IF(AND(DATEDIF(I2842,'ObjProd (2)'!$C$25,"y")=0,DATEDIF(I2842,'ObjProd (2)'!$C$25,"ym")=0,
   INT(('ObjProd (2)'!$C$25-EDATE(I2842,DATEDIF(I2842,'ObjProd (2)'!$C$25,"y")*12+DATEDIF(I2842,'ObjProd (2)'!$C$25,"ym")))/7)=0),
   "&lt; 1 sem.",
   IF(DATEDIF(I2842,'ObjProd (2)'!$C$25,"y")&gt;0,DATEDIF(I2842,'ObjProd (2)'!$C$25,"y") &amp; " " &amp; IF(DATEDIF(I2842,'ObjProd (2)'!$C$25,"y")=1,"an ","ans "),"") &amp;
   IF(DATEDIF(I2842,'ObjProd (2)'!$C$25,"ym")&gt;0,DATEDIF(I2842,'ObjProd (2)'!$C$25,"ym") &amp; " mois ", "") &amp;
   IF(INT(('ObjProd (2)'!$C$25-EDATE(I2842,DATEDIF(I2842,'ObjProd (2)'!$C$25,"y")*12+DATEDIF(I2842,'ObjProd (2)'!$C$25,"ym")))/7)&gt;0,
      INT(('ObjProd (2)'!$C$25-EDATE(I2842,DATEDIF(I2842,'ObjProd (2)'!$C$25,"y")*12+DATEDIF(I2842,'ObjProd (2)'!$C$25,"ym")))/7) &amp; " sem.",
      "")
)
)</f>
        <v/>
      </c>
      <c r="L2842" s="11" t="str">
        <f t="shared" si="444"/>
        <v/>
      </c>
      <c r="M2842" s="9" t="str">
        <f t="shared" si="440"/>
        <v/>
      </c>
      <c r="N2842" s="9" t="str" cm="1">
        <f t="array" aca="1" ref="N2842" ca="1">LEFT(L2842, IF(ISNUMBER(SUBSTITUTE(_xludf.MID(L2842, 2, 1), ".", ",")), 1, 2))</f>
        <v/>
      </c>
      <c r="O2842" s="19" t="str">
        <f t="shared" ca="1" si="446"/>
        <v/>
      </c>
      <c r="P2842" s="9" t="str">
        <f t="shared" ca="1" si="447"/>
        <v/>
      </c>
      <c r="Q2842" s="9" t="str">
        <f t="shared" ca="1" si="448"/>
        <v/>
      </c>
      <c r="R2842" s="9" t="str">
        <f t="shared" si="441"/>
        <v/>
      </c>
      <c r="S2842" t="str" cm="1">
        <f t="array" ref="S2842">IF(ISBLANK(C2842),"",IFERROR(INDEX(ListeSeries!$A$2:$A$1045, MATCH(1, (DatasScan!G2842=ListeSeries!$B$2:$B$1045) * (DatasScan!H2842&gt;=ListeSeries!$D$2:$D$1045) * (DatasScan!H2842&lt;=ListeSeries!$E$2:$E$1045), 0)), "no match"))</f>
        <v/>
      </c>
      <c r="T2842" s="7" t="str" cm="1">
        <f t="array" ref="T2842">IF(ISBLANK(C2842),"",IFERROR(INDEX(ListeSeries!$C$2:$C$1045, MATCH(1, (DatasScan!G2842=ListeSeries!$B$2:$B$1045) * (DatasScan!H2842&gt;=ListeSeries!$D$2:$D$1045) * (DatasScan!H2842&lt;=ListeSeries!$E$2:$E$1045), 0)), "no match"))</f>
        <v/>
      </c>
      <c r="U2842" s="11" t="str" cm="1">
        <f t="array" ref="U2842">IF(ISBLANK(C2842),"",IFERROR(INDEX(ListeSeries!$F$2:$F$1045, MATCH(1, (DatasScan!G2842=ListeSeries!$B$2:$B$1045) * (DatasScan!H2842&gt;=ListeSeries!$D$2:$D$1045) * (DatasScan!H2842&lt;=ListeSeries!$E$2:$E$1045), 0)), "no match"))</f>
        <v/>
      </c>
    </row>
    <row r="2843" spans="1:21" x14ac:dyDescent="0.25">
      <c r="A2843" s="6" t="str">
        <f t="shared" si="442"/>
        <v/>
      </c>
      <c r="B2843" s="272"/>
      <c r="F2843" s="7" t="str">
        <f t="shared" si="445"/>
        <v/>
      </c>
      <c r="G2843" s="21" t="str">
        <f>IF(ISBLANK(C2843),"",_xlfn.XLOOKUP(_xlfn.XLOOKUP(VALUE(LEFT(C2843,4)),Souches!$B$2:$B$15000,Souches!$E$2:$E$15000),Varietes!$B$2:$B$500,Varietes!$C$2:$C$500))</f>
        <v/>
      </c>
      <c r="H2843" s="19" t="str">
        <f>IF(ISBLANK(C2843),"",_xlfn.XLOOKUP(VALUE(LEFT(C2843,4)),Souches!$B$2:$B$15000,Souches!$D$2:$D$15000))</f>
        <v/>
      </c>
      <c r="I2843" s="10" t="str">
        <f t="shared" si="443"/>
        <v/>
      </c>
      <c r="J2843" s="19" t="str">
        <f>IF(I2843="","",INT(('ObjProd (2)'!$C$25-I2843)/7 * (ABS('ObjProd (2)'!$C$25-I2843)&gt;=7)))</f>
        <v/>
      </c>
      <c r="K2843" s="10" t="str">
        <f>IF(I2843="","",
IF(AND(DATEDIF(I2843,'ObjProd (2)'!$C$25,"y")=0,DATEDIF(I2843,'ObjProd (2)'!$C$25,"ym")=0,
   INT(('ObjProd (2)'!$C$25-EDATE(I2843,DATEDIF(I2843,'ObjProd (2)'!$C$25,"y")*12+DATEDIF(I2843,'ObjProd (2)'!$C$25,"ym")))/7)=0),
   "&lt; 1 sem.",
   IF(DATEDIF(I2843,'ObjProd (2)'!$C$25,"y")&gt;0,DATEDIF(I2843,'ObjProd (2)'!$C$25,"y") &amp; " " &amp; IF(DATEDIF(I2843,'ObjProd (2)'!$C$25,"y")=1,"an ","ans "),"") &amp;
   IF(DATEDIF(I2843,'ObjProd (2)'!$C$25,"ym")&gt;0,DATEDIF(I2843,'ObjProd (2)'!$C$25,"ym") &amp; " mois ", "") &amp;
   IF(INT(('ObjProd (2)'!$C$25-EDATE(I2843,DATEDIF(I2843,'ObjProd (2)'!$C$25,"y")*12+DATEDIF(I2843,'ObjProd (2)'!$C$25,"ym")))/7)&gt;0,
      INT(('ObjProd (2)'!$C$25-EDATE(I2843,DATEDIF(I2843,'ObjProd (2)'!$C$25,"y")*12+DATEDIF(I2843,'ObjProd (2)'!$C$25,"ym")))/7) &amp; " sem.",
      "")
)
)</f>
        <v/>
      </c>
      <c r="L2843" s="11" t="str">
        <f t="shared" si="444"/>
        <v/>
      </c>
      <c r="M2843" s="9" t="str">
        <f t="shared" si="440"/>
        <v/>
      </c>
      <c r="N2843" s="9" t="str" cm="1">
        <f t="array" aca="1" ref="N2843" ca="1">LEFT(L2843, IF(ISNUMBER(SUBSTITUTE(_xludf.MID(L2843, 2, 1), ".", ",")), 1, 2))</f>
        <v/>
      </c>
      <c r="O2843" s="19" t="str">
        <f t="shared" ca="1" si="446"/>
        <v/>
      </c>
      <c r="P2843" s="9" t="str">
        <f t="shared" ca="1" si="447"/>
        <v/>
      </c>
      <c r="Q2843" s="9" t="str">
        <f t="shared" ca="1" si="448"/>
        <v/>
      </c>
      <c r="R2843" s="9" t="str">
        <f t="shared" si="441"/>
        <v/>
      </c>
      <c r="S2843" t="str" cm="1">
        <f t="array" ref="S2843">IF(ISBLANK(C2843),"",IFERROR(INDEX(ListeSeries!$A$2:$A$1045, MATCH(1, (DatasScan!G2843=ListeSeries!$B$2:$B$1045) * (DatasScan!H2843&gt;=ListeSeries!$D$2:$D$1045) * (DatasScan!H2843&lt;=ListeSeries!$E$2:$E$1045), 0)), "no match"))</f>
        <v/>
      </c>
      <c r="T2843" s="7" t="str" cm="1">
        <f t="array" ref="T2843">IF(ISBLANK(C2843),"",IFERROR(INDEX(ListeSeries!$C$2:$C$1045, MATCH(1, (DatasScan!G2843=ListeSeries!$B$2:$B$1045) * (DatasScan!H2843&gt;=ListeSeries!$D$2:$D$1045) * (DatasScan!H2843&lt;=ListeSeries!$E$2:$E$1045), 0)), "no match"))</f>
        <v/>
      </c>
      <c r="U2843" s="11" t="str" cm="1">
        <f t="array" ref="U2843">IF(ISBLANK(C2843),"",IFERROR(INDEX(ListeSeries!$F$2:$F$1045, MATCH(1, (DatasScan!G2843=ListeSeries!$B$2:$B$1045) * (DatasScan!H2843&gt;=ListeSeries!$D$2:$D$1045) * (DatasScan!H2843&lt;=ListeSeries!$E$2:$E$1045), 0)), "no match"))</f>
        <v/>
      </c>
    </row>
    <row r="2844" spans="1:21" x14ac:dyDescent="0.25">
      <c r="A2844" s="6" t="str">
        <f t="shared" si="442"/>
        <v/>
      </c>
      <c r="B2844" s="272"/>
      <c r="F2844" s="7" t="str">
        <f t="shared" si="445"/>
        <v/>
      </c>
      <c r="G2844" s="21" t="str">
        <f>IF(ISBLANK(C2844),"",_xlfn.XLOOKUP(_xlfn.XLOOKUP(VALUE(LEFT(C2844,4)),Souches!$B$2:$B$15000,Souches!$E$2:$E$15000),Varietes!$B$2:$B$500,Varietes!$C$2:$C$500))</f>
        <v/>
      </c>
      <c r="H2844" s="19" t="str">
        <f>IF(ISBLANK(C2844),"",_xlfn.XLOOKUP(VALUE(LEFT(C2844,4)),Souches!$B$2:$B$15000,Souches!$D$2:$D$15000))</f>
        <v/>
      </c>
      <c r="I2844" s="10" t="str">
        <f t="shared" si="443"/>
        <v/>
      </c>
      <c r="J2844" s="19" t="str">
        <f>IF(I2844="","",INT(('ObjProd (2)'!$C$25-I2844)/7 * (ABS('ObjProd (2)'!$C$25-I2844)&gt;=7)))</f>
        <v/>
      </c>
      <c r="K2844" s="10" t="str">
        <f>IF(I2844="","",
IF(AND(DATEDIF(I2844,'ObjProd (2)'!$C$25,"y")=0,DATEDIF(I2844,'ObjProd (2)'!$C$25,"ym")=0,
   INT(('ObjProd (2)'!$C$25-EDATE(I2844,DATEDIF(I2844,'ObjProd (2)'!$C$25,"y")*12+DATEDIF(I2844,'ObjProd (2)'!$C$25,"ym")))/7)=0),
   "&lt; 1 sem.",
   IF(DATEDIF(I2844,'ObjProd (2)'!$C$25,"y")&gt;0,DATEDIF(I2844,'ObjProd (2)'!$C$25,"y") &amp; " " &amp; IF(DATEDIF(I2844,'ObjProd (2)'!$C$25,"y")=1,"an ","ans "),"") &amp;
   IF(DATEDIF(I2844,'ObjProd (2)'!$C$25,"ym")&gt;0,DATEDIF(I2844,'ObjProd (2)'!$C$25,"ym") &amp; " mois ", "") &amp;
   IF(INT(('ObjProd (2)'!$C$25-EDATE(I2844,DATEDIF(I2844,'ObjProd (2)'!$C$25,"y")*12+DATEDIF(I2844,'ObjProd (2)'!$C$25,"ym")))/7)&gt;0,
      INT(('ObjProd (2)'!$C$25-EDATE(I2844,DATEDIF(I2844,'ObjProd (2)'!$C$25,"y")*12+DATEDIF(I2844,'ObjProd (2)'!$C$25,"ym")))/7) &amp; " sem.",
      "")
)
)</f>
        <v/>
      </c>
      <c r="L2844" s="11" t="str">
        <f t="shared" si="444"/>
        <v/>
      </c>
      <c r="M2844" s="9" t="str">
        <f t="shared" si="440"/>
        <v/>
      </c>
      <c r="N2844" s="9" t="str" cm="1">
        <f t="array" aca="1" ref="N2844" ca="1">LEFT(L2844, IF(ISNUMBER(SUBSTITUTE(_xludf.MID(L2844, 2, 1), ".", ",")), 1, 2))</f>
        <v/>
      </c>
      <c r="O2844" s="19" t="str">
        <f t="shared" ca="1" si="446"/>
        <v/>
      </c>
      <c r="P2844" s="9" t="str">
        <f t="shared" ca="1" si="447"/>
        <v/>
      </c>
      <c r="Q2844" s="9" t="str">
        <f t="shared" ca="1" si="448"/>
        <v/>
      </c>
      <c r="R2844" s="9" t="str">
        <f t="shared" si="441"/>
        <v/>
      </c>
      <c r="S2844" t="str" cm="1">
        <f t="array" ref="S2844">IF(ISBLANK(C2844),"",IFERROR(INDEX(ListeSeries!$A$2:$A$1045, MATCH(1, (DatasScan!G2844=ListeSeries!$B$2:$B$1045) * (DatasScan!H2844&gt;=ListeSeries!$D$2:$D$1045) * (DatasScan!H2844&lt;=ListeSeries!$E$2:$E$1045), 0)), "no match"))</f>
        <v/>
      </c>
      <c r="T2844" s="7" t="str" cm="1">
        <f t="array" ref="T2844">IF(ISBLANK(C2844),"",IFERROR(INDEX(ListeSeries!$C$2:$C$1045, MATCH(1, (DatasScan!G2844=ListeSeries!$B$2:$B$1045) * (DatasScan!H2844&gt;=ListeSeries!$D$2:$D$1045) * (DatasScan!H2844&lt;=ListeSeries!$E$2:$E$1045), 0)), "no match"))</f>
        <v/>
      </c>
      <c r="U2844" s="11" t="str" cm="1">
        <f t="array" ref="U2844">IF(ISBLANK(C2844),"",IFERROR(INDEX(ListeSeries!$F$2:$F$1045, MATCH(1, (DatasScan!G2844=ListeSeries!$B$2:$B$1045) * (DatasScan!H2844&gt;=ListeSeries!$D$2:$D$1045) * (DatasScan!H2844&lt;=ListeSeries!$E$2:$E$1045), 0)), "no match"))</f>
        <v/>
      </c>
    </row>
    <row r="2845" spans="1:21" x14ac:dyDescent="0.25">
      <c r="A2845" s="6" t="str">
        <f t="shared" si="442"/>
        <v/>
      </c>
      <c r="B2845" s="272"/>
      <c r="F2845" s="7" t="str">
        <f t="shared" si="445"/>
        <v/>
      </c>
      <c r="G2845" s="21" t="str">
        <f>IF(ISBLANK(C2845),"",_xlfn.XLOOKUP(_xlfn.XLOOKUP(VALUE(LEFT(C2845,4)),Souches!$B$2:$B$15000,Souches!$E$2:$E$15000),Varietes!$B$2:$B$500,Varietes!$C$2:$C$500))</f>
        <v/>
      </c>
      <c r="H2845" s="19" t="str">
        <f>IF(ISBLANK(C2845),"",_xlfn.XLOOKUP(VALUE(LEFT(C2845,4)),Souches!$B$2:$B$15000,Souches!$D$2:$D$15000))</f>
        <v/>
      </c>
      <c r="I2845" s="10" t="str">
        <f t="shared" si="443"/>
        <v/>
      </c>
      <c r="J2845" s="19" t="str">
        <f>IF(I2845="","",INT(('ObjProd (2)'!$C$25-I2845)/7 * (ABS('ObjProd (2)'!$C$25-I2845)&gt;=7)))</f>
        <v/>
      </c>
      <c r="K2845" s="10" t="str">
        <f>IF(I2845="","",
IF(AND(DATEDIF(I2845,'ObjProd (2)'!$C$25,"y")=0,DATEDIF(I2845,'ObjProd (2)'!$C$25,"ym")=0,
   INT(('ObjProd (2)'!$C$25-EDATE(I2845,DATEDIF(I2845,'ObjProd (2)'!$C$25,"y")*12+DATEDIF(I2845,'ObjProd (2)'!$C$25,"ym")))/7)=0),
   "&lt; 1 sem.",
   IF(DATEDIF(I2845,'ObjProd (2)'!$C$25,"y")&gt;0,DATEDIF(I2845,'ObjProd (2)'!$C$25,"y") &amp; " " &amp; IF(DATEDIF(I2845,'ObjProd (2)'!$C$25,"y")=1,"an ","ans "),"") &amp;
   IF(DATEDIF(I2845,'ObjProd (2)'!$C$25,"ym")&gt;0,DATEDIF(I2845,'ObjProd (2)'!$C$25,"ym") &amp; " mois ", "") &amp;
   IF(INT(('ObjProd (2)'!$C$25-EDATE(I2845,DATEDIF(I2845,'ObjProd (2)'!$C$25,"y")*12+DATEDIF(I2845,'ObjProd (2)'!$C$25,"ym")))/7)&gt;0,
      INT(('ObjProd (2)'!$C$25-EDATE(I2845,DATEDIF(I2845,'ObjProd (2)'!$C$25,"y")*12+DATEDIF(I2845,'ObjProd (2)'!$C$25,"ym")))/7) &amp; " sem.",
      "")
)
)</f>
        <v/>
      </c>
      <c r="L2845" s="11" t="str">
        <f t="shared" si="444"/>
        <v/>
      </c>
      <c r="M2845" s="9" t="str">
        <f t="shared" si="440"/>
        <v/>
      </c>
      <c r="N2845" s="9" t="str" cm="1">
        <f t="array" aca="1" ref="N2845" ca="1">LEFT(L2845, IF(ISNUMBER(SUBSTITUTE(_xludf.MID(L2845, 2, 1), ".", ",")), 1, 2))</f>
        <v/>
      </c>
      <c r="O2845" s="19" t="str">
        <f t="shared" ca="1" si="446"/>
        <v/>
      </c>
      <c r="P2845" s="9" t="str">
        <f t="shared" ca="1" si="447"/>
        <v/>
      </c>
      <c r="Q2845" s="9" t="str">
        <f t="shared" ca="1" si="448"/>
        <v/>
      </c>
      <c r="R2845" s="9" t="str">
        <f t="shared" si="441"/>
        <v/>
      </c>
      <c r="S2845" t="str" cm="1">
        <f t="array" ref="S2845">IF(ISBLANK(C2845),"",IFERROR(INDEX(ListeSeries!$A$2:$A$1045, MATCH(1, (DatasScan!G2845=ListeSeries!$B$2:$B$1045) * (DatasScan!H2845&gt;=ListeSeries!$D$2:$D$1045) * (DatasScan!H2845&lt;=ListeSeries!$E$2:$E$1045), 0)), "no match"))</f>
        <v/>
      </c>
      <c r="T2845" s="7" t="str" cm="1">
        <f t="array" ref="T2845">IF(ISBLANK(C2845),"",IFERROR(INDEX(ListeSeries!$C$2:$C$1045, MATCH(1, (DatasScan!G2845=ListeSeries!$B$2:$B$1045) * (DatasScan!H2845&gt;=ListeSeries!$D$2:$D$1045) * (DatasScan!H2845&lt;=ListeSeries!$E$2:$E$1045), 0)), "no match"))</f>
        <v/>
      </c>
      <c r="U2845" s="11" t="str" cm="1">
        <f t="array" ref="U2845">IF(ISBLANK(C2845),"",IFERROR(INDEX(ListeSeries!$F$2:$F$1045, MATCH(1, (DatasScan!G2845=ListeSeries!$B$2:$B$1045) * (DatasScan!H2845&gt;=ListeSeries!$D$2:$D$1045) * (DatasScan!H2845&lt;=ListeSeries!$E$2:$E$1045), 0)), "no match"))</f>
        <v/>
      </c>
    </row>
    <row r="2846" spans="1:21" x14ac:dyDescent="0.25">
      <c r="A2846" s="6" t="str">
        <f t="shared" si="442"/>
        <v/>
      </c>
      <c r="B2846" s="272"/>
      <c r="F2846" s="7" t="str">
        <f t="shared" si="445"/>
        <v/>
      </c>
      <c r="G2846" s="21" t="str">
        <f>IF(ISBLANK(C2846),"",_xlfn.XLOOKUP(_xlfn.XLOOKUP(VALUE(LEFT(C2846,4)),Souches!$B$2:$B$15000,Souches!$E$2:$E$15000),Varietes!$B$2:$B$500,Varietes!$C$2:$C$500))</f>
        <v/>
      </c>
      <c r="H2846" s="19" t="str">
        <f>IF(ISBLANK(C2846),"",_xlfn.XLOOKUP(VALUE(LEFT(C2846,4)),Souches!$B$2:$B$15000,Souches!$D$2:$D$15000))</f>
        <v/>
      </c>
      <c r="I2846" s="10" t="str">
        <f t="shared" si="443"/>
        <v/>
      </c>
      <c r="J2846" s="19" t="str">
        <f>IF(I2846="","",INT(('ObjProd (2)'!$C$25-I2846)/7 * (ABS('ObjProd (2)'!$C$25-I2846)&gt;=7)))</f>
        <v/>
      </c>
      <c r="K2846" s="10" t="str">
        <f>IF(I2846="","",
IF(AND(DATEDIF(I2846,'ObjProd (2)'!$C$25,"y")=0,DATEDIF(I2846,'ObjProd (2)'!$C$25,"ym")=0,
   INT(('ObjProd (2)'!$C$25-EDATE(I2846,DATEDIF(I2846,'ObjProd (2)'!$C$25,"y")*12+DATEDIF(I2846,'ObjProd (2)'!$C$25,"ym")))/7)=0),
   "&lt; 1 sem.",
   IF(DATEDIF(I2846,'ObjProd (2)'!$C$25,"y")&gt;0,DATEDIF(I2846,'ObjProd (2)'!$C$25,"y") &amp; " " &amp; IF(DATEDIF(I2846,'ObjProd (2)'!$C$25,"y")=1,"an ","ans "),"") &amp;
   IF(DATEDIF(I2846,'ObjProd (2)'!$C$25,"ym")&gt;0,DATEDIF(I2846,'ObjProd (2)'!$C$25,"ym") &amp; " mois ", "") &amp;
   IF(INT(('ObjProd (2)'!$C$25-EDATE(I2846,DATEDIF(I2846,'ObjProd (2)'!$C$25,"y")*12+DATEDIF(I2846,'ObjProd (2)'!$C$25,"ym")))/7)&gt;0,
      INT(('ObjProd (2)'!$C$25-EDATE(I2846,DATEDIF(I2846,'ObjProd (2)'!$C$25,"y")*12+DATEDIF(I2846,'ObjProd (2)'!$C$25,"ym")))/7) &amp; " sem.",
      "")
)
)</f>
        <v/>
      </c>
      <c r="L2846" s="11" t="str">
        <f t="shared" si="444"/>
        <v/>
      </c>
      <c r="M2846" s="9" t="str">
        <f t="shared" si="440"/>
        <v/>
      </c>
      <c r="N2846" s="9" t="str" cm="1">
        <f t="array" aca="1" ref="N2846" ca="1">LEFT(L2846, IF(ISNUMBER(SUBSTITUTE(_xludf.MID(L2846, 2, 1), ".", ",")), 1, 2))</f>
        <v/>
      </c>
      <c r="O2846" s="19" t="str">
        <f t="shared" ca="1" si="446"/>
        <v/>
      </c>
      <c r="P2846" s="9" t="str">
        <f t="shared" ca="1" si="447"/>
        <v/>
      </c>
      <c r="Q2846" s="9" t="str">
        <f t="shared" ca="1" si="448"/>
        <v/>
      </c>
      <c r="R2846" s="9" t="str">
        <f t="shared" si="441"/>
        <v/>
      </c>
      <c r="S2846" t="str" cm="1">
        <f t="array" ref="S2846">IF(ISBLANK(C2846),"",IFERROR(INDEX(ListeSeries!$A$2:$A$1045, MATCH(1, (DatasScan!G2846=ListeSeries!$B$2:$B$1045) * (DatasScan!H2846&gt;=ListeSeries!$D$2:$D$1045) * (DatasScan!H2846&lt;=ListeSeries!$E$2:$E$1045), 0)), "no match"))</f>
        <v/>
      </c>
      <c r="T2846" s="7" t="str" cm="1">
        <f t="array" ref="T2846">IF(ISBLANK(C2846),"",IFERROR(INDEX(ListeSeries!$C$2:$C$1045, MATCH(1, (DatasScan!G2846=ListeSeries!$B$2:$B$1045) * (DatasScan!H2846&gt;=ListeSeries!$D$2:$D$1045) * (DatasScan!H2846&lt;=ListeSeries!$E$2:$E$1045), 0)), "no match"))</f>
        <v/>
      </c>
      <c r="U2846" s="11" t="str" cm="1">
        <f t="array" ref="U2846">IF(ISBLANK(C2846),"",IFERROR(INDEX(ListeSeries!$F$2:$F$1045, MATCH(1, (DatasScan!G2846=ListeSeries!$B$2:$B$1045) * (DatasScan!H2846&gt;=ListeSeries!$D$2:$D$1045) * (DatasScan!H2846&lt;=ListeSeries!$E$2:$E$1045), 0)), "no match"))</f>
        <v/>
      </c>
    </row>
    <row r="2847" spans="1:21" x14ac:dyDescent="0.25">
      <c r="A2847" s="6" t="str">
        <f t="shared" si="442"/>
        <v/>
      </c>
      <c r="B2847" s="272"/>
      <c r="F2847" s="7" t="str">
        <f t="shared" si="445"/>
        <v/>
      </c>
      <c r="G2847" s="21" t="str">
        <f>IF(ISBLANK(C2847),"",_xlfn.XLOOKUP(_xlfn.XLOOKUP(VALUE(LEFT(C2847,4)),Souches!$B$2:$B$15000,Souches!$E$2:$E$15000),Varietes!$B$2:$B$500,Varietes!$C$2:$C$500))</f>
        <v/>
      </c>
      <c r="H2847" s="19" t="str">
        <f>IF(ISBLANK(C2847),"",_xlfn.XLOOKUP(VALUE(LEFT(C2847,4)),Souches!$B$2:$B$15000,Souches!$D$2:$D$15000))</f>
        <v/>
      </c>
      <c r="I2847" s="10" t="str">
        <f t="shared" si="443"/>
        <v/>
      </c>
      <c r="J2847" s="19" t="str">
        <f>IF(I2847="","",INT(('ObjProd (2)'!$C$25-I2847)/7 * (ABS('ObjProd (2)'!$C$25-I2847)&gt;=7)))</f>
        <v/>
      </c>
      <c r="K2847" s="10" t="str">
        <f>IF(I2847="","",
IF(AND(DATEDIF(I2847,'ObjProd (2)'!$C$25,"y")=0,DATEDIF(I2847,'ObjProd (2)'!$C$25,"ym")=0,
   INT(('ObjProd (2)'!$C$25-EDATE(I2847,DATEDIF(I2847,'ObjProd (2)'!$C$25,"y")*12+DATEDIF(I2847,'ObjProd (2)'!$C$25,"ym")))/7)=0),
   "&lt; 1 sem.",
   IF(DATEDIF(I2847,'ObjProd (2)'!$C$25,"y")&gt;0,DATEDIF(I2847,'ObjProd (2)'!$C$25,"y") &amp; " " &amp; IF(DATEDIF(I2847,'ObjProd (2)'!$C$25,"y")=1,"an ","ans "),"") &amp;
   IF(DATEDIF(I2847,'ObjProd (2)'!$C$25,"ym")&gt;0,DATEDIF(I2847,'ObjProd (2)'!$C$25,"ym") &amp; " mois ", "") &amp;
   IF(INT(('ObjProd (2)'!$C$25-EDATE(I2847,DATEDIF(I2847,'ObjProd (2)'!$C$25,"y")*12+DATEDIF(I2847,'ObjProd (2)'!$C$25,"ym")))/7)&gt;0,
      INT(('ObjProd (2)'!$C$25-EDATE(I2847,DATEDIF(I2847,'ObjProd (2)'!$C$25,"y")*12+DATEDIF(I2847,'ObjProd (2)'!$C$25,"ym")))/7) &amp; " sem.",
      "")
)
)</f>
        <v/>
      </c>
      <c r="L2847" s="11" t="str">
        <f t="shared" si="444"/>
        <v/>
      </c>
      <c r="M2847" s="9" t="str">
        <f t="shared" si="440"/>
        <v/>
      </c>
      <c r="N2847" s="9" t="str" cm="1">
        <f t="array" aca="1" ref="N2847" ca="1">LEFT(L2847, IF(ISNUMBER(SUBSTITUTE(_xludf.MID(L2847, 2, 1), ".", ",")), 1, 2))</f>
        <v/>
      </c>
      <c r="O2847" s="19" t="str">
        <f t="shared" ca="1" si="446"/>
        <v/>
      </c>
      <c r="P2847" s="9" t="str">
        <f t="shared" ca="1" si="447"/>
        <v/>
      </c>
      <c r="Q2847" s="9" t="str">
        <f t="shared" ca="1" si="448"/>
        <v/>
      </c>
      <c r="R2847" s="9" t="str">
        <f t="shared" si="441"/>
        <v/>
      </c>
      <c r="S2847" t="str" cm="1">
        <f t="array" ref="S2847">IF(ISBLANK(C2847),"",IFERROR(INDEX(ListeSeries!$A$2:$A$1045, MATCH(1, (DatasScan!G2847=ListeSeries!$B$2:$B$1045) * (DatasScan!H2847&gt;=ListeSeries!$D$2:$D$1045) * (DatasScan!H2847&lt;=ListeSeries!$E$2:$E$1045), 0)), "no match"))</f>
        <v/>
      </c>
      <c r="T2847" s="7" t="str" cm="1">
        <f t="array" ref="T2847">IF(ISBLANK(C2847),"",IFERROR(INDEX(ListeSeries!$C$2:$C$1045, MATCH(1, (DatasScan!G2847=ListeSeries!$B$2:$B$1045) * (DatasScan!H2847&gt;=ListeSeries!$D$2:$D$1045) * (DatasScan!H2847&lt;=ListeSeries!$E$2:$E$1045), 0)), "no match"))</f>
        <v/>
      </c>
      <c r="U2847" s="11" t="str" cm="1">
        <f t="array" ref="U2847">IF(ISBLANK(C2847),"",IFERROR(INDEX(ListeSeries!$F$2:$F$1045, MATCH(1, (DatasScan!G2847=ListeSeries!$B$2:$B$1045) * (DatasScan!H2847&gt;=ListeSeries!$D$2:$D$1045) * (DatasScan!H2847&lt;=ListeSeries!$E$2:$E$1045), 0)), "no match"))</f>
        <v/>
      </c>
    </row>
    <row r="2848" spans="1:21" x14ac:dyDescent="0.25">
      <c r="A2848" s="6" t="str">
        <f t="shared" si="442"/>
        <v/>
      </c>
      <c r="B2848" s="272"/>
      <c r="F2848" s="7" t="str">
        <f t="shared" si="445"/>
        <v/>
      </c>
      <c r="G2848" s="21" t="str">
        <f>IF(ISBLANK(C2848),"",_xlfn.XLOOKUP(_xlfn.XLOOKUP(VALUE(LEFT(C2848,4)),Souches!$B$2:$B$15000,Souches!$E$2:$E$15000),Varietes!$B$2:$B$500,Varietes!$C$2:$C$500))</f>
        <v/>
      </c>
      <c r="H2848" s="19" t="str">
        <f>IF(ISBLANK(C2848),"",_xlfn.XLOOKUP(VALUE(LEFT(C2848,4)),Souches!$B$2:$B$15000,Souches!$D$2:$D$15000))</f>
        <v/>
      </c>
      <c r="I2848" s="10" t="str">
        <f t="shared" si="443"/>
        <v/>
      </c>
      <c r="J2848" s="19" t="str">
        <f>IF(I2848="","",INT(('ObjProd (2)'!$C$25-I2848)/7 * (ABS('ObjProd (2)'!$C$25-I2848)&gt;=7)))</f>
        <v/>
      </c>
      <c r="K2848" s="10" t="str">
        <f>IF(I2848="","",
IF(AND(DATEDIF(I2848,'ObjProd (2)'!$C$25,"y")=0,DATEDIF(I2848,'ObjProd (2)'!$C$25,"ym")=0,
   INT(('ObjProd (2)'!$C$25-EDATE(I2848,DATEDIF(I2848,'ObjProd (2)'!$C$25,"y")*12+DATEDIF(I2848,'ObjProd (2)'!$C$25,"ym")))/7)=0),
   "&lt; 1 sem.",
   IF(DATEDIF(I2848,'ObjProd (2)'!$C$25,"y")&gt;0,DATEDIF(I2848,'ObjProd (2)'!$C$25,"y") &amp; " " &amp; IF(DATEDIF(I2848,'ObjProd (2)'!$C$25,"y")=1,"an ","ans "),"") &amp;
   IF(DATEDIF(I2848,'ObjProd (2)'!$C$25,"ym")&gt;0,DATEDIF(I2848,'ObjProd (2)'!$C$25,"ym") &amp; " mois ", "") &amp;
   IF(INT(('ObjProd (2)'!$C$25-EDATE(I2848,DATEDIF(I2848,'ObjProd (2)'!$C$25,"y")*12+DATEDIF(I2848,'ObjProd (2)'!$C$25,"ym")))/7)&gt;0,
      INT(('ObjProd (2)'!$C$25-EDATE(I2848,DATEDIF(I2848,'ObjProd (2)'!$C$25,"y")*12+DATEDIF(I2848,'ObjProd (2)'!$C$25,"ym")))/7) &amp; " sem.",
      "")
)
)</f>
        <v/>
      </c>
      <c r="L2848" s="11" t="str">
        <f t="shared" si="444"/>
        <v/>
      </c>
      <c r="M2848" s="9" t="str">
        <f t="shared" si="440"/>
        <v/>
      </c>
      <c r="N2848" s="9" t="str" cm="1">
        <f t="array" aca="1" ref="N2848" ca="1">LEFT(L2848, IF(ISNUMBER(SUBSTITUTE(_xludf.MID(L2848, 2, 1), ".", ",")), 1, 2))</f>
        <v/>
      </c>
      <c r="O2848" s="19" t="str">
        <f t="shared" ca="1" si="446"/>
        <v/>
      </c>
      <c r="P2848" s="9" t="str">
        <f t="shared" ca="1" si="447"/>
        <v/>
      </c>
      <c r="Q2848" s="9" t="str">
        <f t="shared" ca="1" si="448"/>
        <v/>
      </c>
      <c r="R2848" s="9" t="str">
        <f t="shared" si="441"/>
        <v/>
      </c>
      <c r="S2848" t="str" cm="1">
        <f t="array" ref="S2848">IF(ISBLANK(C2848),"",IFERROR(INDEX(ListeSeries!$A$2:$A$1045, MATCH(1, (DatasScan!G2848=ListeSeries!$B$2:$B$1045) * (DatasScan!H2848&gt;=ListeSeries!$D$2:$D$1045) * (DatasScan!H2848&lt;=ListeSeries!$E$2:$E$1045), 0)), "no match"))</f>
        <v/>
      </c>
      <c r="T2848" s="7" t="str" cm="1">
        <f t="array" ref="T2848">IF(ISBLANK(C2848),"",IFERROR(INDEX(ListeSeries!$C$2:$C$1045, MATCH(1, (DatasScan!G2848=ListeSeries!$B$2:$B$1045) * (DatasScan!H2848&gt;=ListeSeries!$D$2:$D$1045) * (DatasScan!H2848&lt;=ListeSeries!$E$2:$E$1045), 0)), "no match"))</f>
        <v/>
      </c>
      <c r="U2848" s="11" t="str" cm="1">
        <f t="array" ref="U2848">IF(ISBLANK(C2848),"",IFERROR(INDEX(ListeSeries!$F$2:$F$1045, MATCH(1, (DatasScan!G2848=ListeSeries!$B$2:$B$1045) * (DatasScan!H2848&gt;=ListeSeries!$D$2:$D$1045) * (DatasScan!H2848&lt;=ListeSeries!$E$2:$E$1045), 0)), "no match"))</f>
        <v/>
      </c>
    </row>
    <row r="2849" spans="1:21" x14ac:dyDescent="0.25">
      <c r="A2849" s="6" t="str">
        <f t="shared" si="442"/>
        <v/>
      </c>
      <c r="B2849" s="272"/>
      <c r="F2849" s="7" t="str">
        <f t="shared" si="445"/>
        <v/>
      </c>
      <c r="G2849" s="21" t="str">
        <f>IF(ISBLANK(C2849),"",_xlfn.XLOOKUP(_xlfn.XLOOKUP(VALUE(LEFT(C2849,4)),Souches!$B$2:$B$15000,Souches!$E$2:$E$15000),Varietes!$B$2:$B$500,Varietes!$C$2:$C$500))</f>
        <v/>
      </c>
      <c r="H2849" s="19" t="str">
        <f>IF(ISBLANK(C2849),"",_xlfn.XLOOKUP(VALUE(LEFT(C2849,4)),Souches!$B$2:$B$15000,Souches!$D$2:$D$15000))</f>
        <v/>
      </c>
      <c r="I2849" s="10" t="str">
        <f t="shared" si="443"/>
        <v/>
      </c>
      <c r="J2849" s="19" t="str">
        <f>IF(I2849="","",INT(('ObjProd (2)'!$C$25-I2849)/7 * (ABS('ObjProd (2)'!$C$25-I2849)&gt;=7)))</f>
        <v/>
      </c>
      <c r="K2849" s="10" t="str">
        <f>IF(I2849="","",
IF(AND(DATEDIF(I2849,'ObjProd (2)'!$C$25,"y")=0,DATEDIF(I2849,'ObjProd (2)'!$C$25,"ym")=0,
   INT(('ObjProd (2)'!$C$25-EDATE(I2849,DATEDIF(I2849,'ObjProd (2)'!$C$25,"y")*12+DATEDIF(I2849,'ObjProd (2)'!$C$25,"ym")))/7)=0),
   "&lt; 1 sem.",
   IF(DATEDIF(I2849,'ObjProd (2)'!$C$25,"y")&gt;0,DATEDIF(I2849,'ObjProd (2)'!$C$25,"y") &amp; " " &amp; IF(DATEDIF(I2849,'ObjProd (2)'!$C$25,"y")=1,"an ","ans "),"") &amp;
   IF(DATEDIF(I2849,'ObjProd (2)'!$C$25,"ym")&gt;0,DATEDIF(I2849,'ObjProd (2)'!$C$25,"ym") &amp; " mois ", "") &amp;
   IF(INT(('ObjProd (2)'!$C$25-EDATE(I2849,DATEDIF(I2849,'ObjProd (2)'!$C$25,"y")*12+DATEDIF(I2849,'ObjProd (2)'!$C$25,"ym")))/7)&gt;0,
      INT(('ObjProd (2)'!$C$25-EDATE(I2849,DATEDIF(I2849,'ObjProd (2)'!$C$25,"y")*12+DATEDIF(I2849,'ObjProd (2)'!$C$25,"ym")))/7) &amp; " sem.",
      "")
)
)</f>
        <v/>
      </c>
      <c r="L2849" s="11" t="str">
        <f t="shared" si="444"/>
        <v/>
      </c>
      <c r="M2849" s="9" t="str">
        <f t="shared" si="440"/>
        <v/>
      </c>
      <c r="N2849" s="9" t="str" cm="1">
        <f t="array" aca="1" ref="N2849" ca="1">LEFT(L2849, IF(ISNUMBER(SUBSTITUTE(_xludf.MID(L2849, 2, 1), ".", ",")), 1, 2))</f>
        <v/>
      </c>
      <c r="O2849" s="19" t="str">
        <f t="shared" ca="1" si="446"/>
        <v/>
      </c>
      <c r="P2849" s="9" t="str">
        <f t="shared" ca="1" si="447"/>
        <v/>
      </c>
      <c r="Q2849" s="9" t="str">
        <f t="shared" ca="1" si="448"/>
        <v/>
      </c>
      <c r="R2849" s="9" t="str">
        <f t="shared" si="441"/>
        <v/>
      </c>
      <c r="S2849" t="str" cm="1">
        <f t="array" ref="S2849">IF(ISBLANK(C2849),"",IFERROR(INDEX(ListeSeries!$A$2:$A$1045, MATCH(1, (DatasScan!G2849=ListeSeries!$B$2:$B$1045) * (DatasScan!H2849&gt;=ListeSeries!$D$2:$D$1045) * (DatasScan!H2849&lt;=ListeSeries!$E$2:$E$1045), 0)), "no match"))</f>
        <v/>
      </c>
      <c r="T2849" s="7" t="str" cm="1">
        <f t="array" ref="T2849">IF(ISBLANK(C2849),"",IFERROR(INDEX(ListeSeries!$C$2:$C$1045, MATCH(1, (DatasScan!G2849=ListeSeries!$B$2:$B$1045) * (DatasScan!H2849&gt;=ListeSeries!$D$2:$D$1045) * (DatasScan!H2849&lt;=ListeSeries!$E$2:$E$1045), 0)), "no match"))</f>
        <v/>
      </c>
      <c r="U2849" s="11" t="str" cm="1">
        <f t="array" ref="U2849">IF(ISBLANK(C2849),"",IFERROR(INDEX(ListeSeries!$F$2:$F$1045, MATCH(1, (DatasScan!G2849=ListeSeries!$B$2:$B$1045) * (DatasScan!H2849&gt;=ListeSeries!$D$2:$D$1045) * (DatasScan!H2849&lt;=ListeSeries!$E$2:$E$1045), 0)), "no match"))</f>
        <v/>
      </c>
    </row>
    <row r="2850" spans="1:21" x14ac:dyDescent="0.25">
      <c r="A2850" s="6" t="str">
        <f t="shared" si="442"/>
        <v/>
      </c>
      <c r="B2850" s="272"/>
      <c r="F2850" s="7" t="str">
        <f t="shared" si="445"/>
        <v/>
      </c>
      <c r="G2850" s="21" t="str">
        <f>IF(ISBLANK(C2850),"",_xlfn.XLOOKUP(_xlfn.XLOOKUP(VALUE(LEFT(C2850,4)),Souches!$B$2:$B$15000,Souches!$E$2:$E$15000),Varietes!$B$2:$B$500,Varietes!$C$2:$C$500))</f>
        <v/>
      </c>
      <c r="H2850" s="19" t="str">
        <f>IF(ISBLANK(C2850),"",_xlfn.XLOOKUP(VALUE(LEFT(C2850,4)),Souches!$B$2:$B$15000,Souches!$D$2:$D$15000))</f>
        <v/>
      </c>
      <c r="I2850" s="10" t="str">
        <f t="shared" si="443"/>
        <v/>
      </c>
      <c r="J2850" s="19" t="str">
        <f>IF(I2850="","",INT(('ObjProd (2)'!$C$25-I2850)/7 * (ABS('ObjProd (2)'!$C$25-I2850)&gt;=7)))</f>
        <v/>
      </c>
      <c r="K2850" s="10" t="str">
        <f>IF(I2850="","",
IF(AND(DATEDIF(I2850,'ObjProd (2)'!$C$25,"y")=0,DATEDIF(I2850,'ObjProd (2)'!$C$25,"ym")=0,
   INT(('ObjProd (2)'!$C$25-EDATE(I2850,DATEDIF(I2850,'ObjProd (2)'!$C$25,"y")*12+DATEDIF(I2850,'ObjProd (2)'!$C$25,"ym")))/7)=0),
   "&lt; 1 sem.",
   IF(DATEDIF(I2850,'ObjProd (2)'!$C$25,"y")&gt;0,DATEDIF(I2850,'ObjProd (2)'!$C$25,"y") &amp; " " &amp; IF(DATEDIF(I2850,'ObjProd (2)'!$C$25,"y")=1,"an ","ans "),"") &amp;
   IF(DATEDIF(I2850,'ObjProd (2)'!$C$25,"ym")&gt;0,DATEDIF(I2850,'ObjProd (2)'!$C$25,"ym") &amp; " mois ", "") &amp;
   IF(INT(('ObjProd (2)'!$C$25-EDATE(I2850,DATEDIF(I2850,'ObjProd (2)'!$C$25,"y")*12+DATEDIF(I2850,'ObjProd (2)'!$C$25,"ym")))/7)&gt;0,
      INT(('ObjProd (2)'!$C$25-EDATE(I2850,DATEDIF(I2850,'ObjProd (2)'!$C$25,"y")*12+DATEDIF(I2850,'ObjProd (2)'!$C$25,"ym")))/7) &amp; " sem.",
      "")
)
)</f>
        <v/>
      </c>
      <c r="L2850" s="11" t="str">
        <f t="shared" si="444"/>
        <v/>
      </c>
      <c r="M2850" s="9" t="str">
        <f t="shared" si="440"/>
        <v/>
      </c>
      <c r="N2850" s="9" t="str" cm="1">
        <f t="array" aca="1" ref="N2850" ca="1">LEFT(L2850, IF(ISNUMBER(SUBSTITUTE(_xludf.MID(L2850, 2, 1), ".", ",")), 1, 2))</f>
        <v/>
      </c>
      <c r="O2850" s="19" t="str">
        <f t="shared" ca="1" si="446"/>
        <v/>
      </c>
      <c r="P2850" s="9" t="str">
        <f t="shared" ca="1" si="447"/>
        <v/>
      </c>
      <c r="Q2850" s="9" t="str">
        <f t="shared" ca="1" si="448"/>
        <v/>
      </c>
      <c r="R2850" s="9" t="str">
        <f t="shared" si="441"/>
        <v/>
      </c>
      <c r="S2850" t="str" cm="1">
        <f t="array" ref="S2850">IF(ISBLANK(C2850),"",IFERROR(INDEX(ListeSeries!$A$2:$A$1045, MATCH(1, (DatasScan!G2850=ListeSeries!$B$2:$B$1045) * (DatasScan!H2850&gt;=ListeSeries!$D$2:$D$1045) * (DatasScan!H2850&lt;=ListeSeries!$E$2:$E$1045), 0)), "no match"))</f>
        <v/>
      </c>
      <c r="T2850" s="7" t="str" cm="1">
        <f t="array" ref="T2850">IF(ISBLANK(C2850),"",IFERROR(INDEX(ListeSeries!$C$2:$C$1045, MATCH(1, (DatasScan!G2850=ListeSeries!$B$2:$B$1045) * (DatasScan!H2850&gt;=ListeSeries!$D$2:$D$1045) * (DatasScan!H2850&lt;=ListeSeries!$E$2:$E$1045), 0)), "no match"))</f>
        <v/>
      </c>
      <c r="U2850" s="11" t="str" cm="1">
        <f t="array" ref="U2850">IF(ISBLANK(C2850),"",IFERROR(INDEX(ListeSeries!$F$2:$F$1045, MATCH(1, (DatasScan!G2850=ListeSeries!$B$2:$B$1045) * (DatasScan!H2850&gt;=ListeSeries!$D$2:$D$1045) * (DatasScan!H2850&lt;=ListeSeries!$E$2:$E$1045), 0)), "no match"))</f>
        <v/>
      </c>
    </row>
    <row r="2851" spans="1:21" x14ac:dyDescent="0.25">
      <c r="A2851" s="6" t="str">
        <f t="shared" si="442"/>
        <v/>
      </c>
      <c r="B2851" s="272"/>
      <c r="F2851" s="7" t="str">
        <f t="shared" si="445"/>
        <v/>
      </c>
      <c r="G2851" s="21" t="str">
        <f>IF(ISBLANK(C2851),"",_xlfn.XLOOKUP(_xlfn.XLOOKUP(VALUE(LEFT(C2851,4)),Souches!$B$2:$B$15000,Souches!$E$2:$E$15000),Varietes!$B$2:$B$500,Varietes!$C$2:$C$500))</f>
        <v/>
      </c>
      <c r="H2851" s="19" t="str">
        <f>IF(ISBLANK(C2851),"",_xlfn.XLOOKUP(VALUE(LEFT(C2851,4)),Souches!$B$2:$B$15000,Souches!$D$2:$D$15000))</f>
        <v/>
      </c>
      <c r="I2851" s="10" t="str">
        <f t="shared" si="443"/>
        <v/>
      </c>
      <c r="J2851" s="19" t="str">
        <f>IF(I2851="","",INT(('ObjProd (2)'!$C$25-I2851)/7 * (ABS('ObjProd (2)'!$C$25-I2851)&gt;=7)))</f>
        <v/>
      </c>
      <c r="K2851" s="10" t="str">
        <f>IF(I2851="","",
IF(AND(DATEDIF(I2851,'ObjProd (2)'!$C$25,"y")=0,DATEDIF(I2851,'ObjProd (2)'!$C$25,"ym")=0,
   INT(('ObjProd (2)'!$C$25-EDATE(I2851,DATEDIF(I2851,'ObjProd (2)'!$C$25,"y")*12+DATEDIF(I2851,'ObjProd (2)'!$C$25,"ym")))/7)=0),
   "&lt; 1 sem.",
   IF(DATEDIF(I2851,'ObjProd (2)'!$C$25,"y")&gt;0,DATEDIF(I2851,'ObjProd (2)'!$C$25,"y") &amp; " " &amp; IF(DATEDIF(I2851,'ObjProd (2)'!$C$25,"y")=1,"an ","ans "),"") &amp;
   IF(DATEDIF(I2851,'ObjProd (2)'!$C$25,"ym")&gt;0,DATEDIF(I2851,'ObjProd (2)'!$C$25,"ym") &amp; " mois ", "") &amp;
   IF(INT(('ObjProd (2)'!$C$25-EDATE(I2851,DATEDIF(I2851,'ObjProd (2)'!$C$25,"y")*12+DATEDIF(I2851,'ObjProd (2)'!$C$25,"ym")))/7)&gt;0,
      INT(('ObjProd (2)'!$C$25-EDATE(I2851,DATEDIF(I2851,'ObjProd (2)'!$C$25,"y")*12+DATEDIF(I2851,'ObjProd (2)'!$C$25,"ym")))/7) &amp; " sem.",
      "")
)
)</f>
        <v/>
      </c>
      <c r="L2851" s="11" t="str">
        <f t="shared" si="444"/>
        <v/>
      </c>
      <c r="M2851" s="9" t="str">
        <f t="shared" si="440"/>
        <v/>
      </c>
      <c r="N2851" s="9" t="str" cm="1">
        <f t="array" aca="1" ref="N2851" ca="1">LEFT(L2851, IF(ISNUMBER(SUBSTITUTE(_xludf.MID(L2851, 2, 1), ".", ",")), 1, 2))</f>
        <v/>
      </c>
      <c r="O2851" s="19" t="str">
        <f t="shared" ca="1" si="446"/>
        <v/>
      </c>
      <c r="P2851" s="9" t="str">
        <f t="shared" ca="1" si="447"/>
        <v/>
      </c>
      <c r="Q2851" s="9" t="str">
        <f t="shared" ca="1" si="448"/>
        <v/>
      </c>
      <c r="R2851" s="9" t="str">
        <f t="shared" si="441"/>
        <v/>
      </c>
      <c r="S2851" t="str" cm="1">
        <f t="array" ref="S2851">IF(ISBLANK(C2851),"",IFERROR(INDEX(ListeSeries!$A$2:$A$1045, MATCH(1, (DatasScan!G2851=ListeSeries!$B$2:$B$1045) * (DatasScan!H2851&gt;=ListeSeries!$D$2:$D$1045) * (DatasScan!H2851&lt;=ListeSeries!$E$2:$E$1045), 0)), "no match"))</f>
        <v/>
      </c>
      <c r="T2851" s="7" t="str" cm="1">
        <f t="array" ref="T2851">IF(ISBLANK(C2851),"",IFERROR(INDEX(ListeSeries!$C$2:$C$1045, MATCH(1, (DatasScan!G2851=ListeSeries!$B$2:$B$1045) * (DatasScan!H2851&gt;=ListeSeries!$D$2:$D$1045) * (DatasScan!H2851&lt;=ListeSeries!$E$2:$E$1045), 0)), "no match"))</f>
        <v/>
      </c>
      <c r="U2851" s="11" t="str" cm="1">
        <f t="array" ref="U2851">IF(ISBLANK(C2851),"",IFERROR(INDEX(ListeSeries!$F$2:$F$1045, MATCH(1, (DatasScan!G2851=ListeSeries!$B$2:$B$1045) * (DatasScan!H2851&gt;=ListeSeries!$D$2:$D$1045) * (DatasScan!H2851&lt;=ListeSeries!$E$2:$E$1045), 0)), "no match"))</f>
        <v/>
      </c>
    </row>
    <row r="2852" spans="1:21" x14ac:dyDescent="0.25">
      <c r="A2852" s="6" t="str">
        <f t="shared" si="442"/>
        <v/>
      </c>
      <c r="B2852" s="272"/>
      <c r="F2852" s="7" t="str">
        <f t="shared" si="445"/>
        <v/>
      </c>
      <c r="G2852" s="21" t="str">
        <f>IF(ISBLANK(C2852),"",_xlfn.XLOOKUP(_xlfn.XLOOKUP(VALUE(LEFT(C2852,4)),Souches!$B$2:$B$15000,Souches!$E$2:$E$15000),Varietes!$B$2:$B$500,Varietes!$C$2:$C$500))</f>
        <v/>
      </c>
      <c r="H2852" s="19" t="str">
        <f>IF(ISBLANK(C2852),"",_xlfn.XLOOKUP(VALUE(LEFT(C2852,4)),Souches!$B$2:$B$15000,Souches!$D$2:$D$15000))</f>
        <v/>
      </c>
      <c r="I2852" s="10" t="str">
        <f t="shared" si="443"/>
        <v/>
      </c>
      <c r="J2852" s="19" t="str">
        <f>IF(I2852="","",INT(('ObjProd (2)'!$C$25-I2852)/7 * (ABS('ObjProd (2)'!$C$25-I2852)&gt;=7)))</f>
        <v/>
      </c>
      <c r="K2852" s="10" t="str">
        <f>IF(I2852="","",
IF(AND(DATEDIF(I2852,'ObjProd (2)'!$C$25,"y")=0,DATEDIF(I2852,'ObjProd (2)'!$C$25,"ym")=0,
   INT(('ObjProd (2)'!$C$25-EDATE(I2852,DATEDIF(I2852,'ObjProd (2)'!$C$25,"y")*12+DATEDIF(I2852,'ObjProd (2)'!$C$25,"ym")))/7)=0),
   "&lt; 1 sem.",
   IF(DATEDIF(I2852,'ObjProd (2)'!$C$25,"y")&gt;0,DATEDIF(I2852,'ObjProd (2)'!$C$25,"y") &amp; " " &amp; IF(DATEDIF(I2852,'ObjProd (2)'!$C$25,"y")=1,"an ","ans "),"") &amp;
   IF(DATEDIF(I2852,'ObjProd (2)'!$C$25,"ym")&gt;0,DATEDIF(I2852,'ObjProd (2)'!$C$25,"ym") &amp; " mois ", "") &amp;
   IF(INT(('ObjProd (2)'!$C$25-EDATE(I2852,DATEDIF(I2852,'ObjProd (2)'!$C$25,"y")*12+DATEDIF(I2852,'ObjProd (2)'!$C$25,"ym")))/7)&gt;0,
      INT(('ObjProd (2)'!$C$25-EDATE(I2852,DATEDIF(I2852,'ObjProd (2)'!$C$25,"y")*12+DATEDIF(I2852,'ObjProd (2)'!$C$25,"ym")))/7) &amp; " sem.",
      "")
)
)</f>
        <v/>
      </c>
      <c r="L2852" s="11" t="str">
        <f t="shared" si="444"/>
        <v/>
      </c>
      <c r="M2852" s="9" t="str">
        <f t="shared" si="440"/>
        <v/>
      </c>
      <c r="N2852" s="9" t="str" cm="1">
        <f t="array" aca="1" ref="N2852" ca="1">LEFT(L2852, IF(ISNUMBER(SUBSTITUTE(_xludf.MID(L2852, 2, 1), ".", ",")), 1, 2))</f>
        <v/>
      </c>
      <c r="O2852" s="19" t="str">
        <f t="shared" ca="1" si="446"/>
        <v/>
      </c>
      <c r="P2852" s="9" t="str">
        <f t="shared" ca="1" si="447"/>
        <v/>
      </c>
      <c r="Q2852" s="9" t="str">
        <f t="shared" ca="1" si="448"/>
        <v/>
      </c>
      <c r="R2852" s="9" t="str">
        <f t="shared" si="441"/>
        <v/>
      </c>
      <c r="S2852" t="str" cm="1">
        <f t="array" ref="S2852">IF(ISBLANK(C2852),"",IFERROR(INDEX(ListeSeries!$A$2:$A$1045, MATCH(1, (DatasScan!G2852=ListeSeries!$B$2:$B$1045) * (DatasScan!H2852&gt;=ListeSeries!$D$2:$D$1045) * (DatasScan!H2852&lt;=ListeSeries!$E$2:$E$1045), 0)), "no match"))</f>
        <v/>
      </c>
      <c r="T2852" s="7" t="str" cm="1">
        <f t="array" ref="T2852">IF(ISBLANK(C2852),"",IFERROR(INDEX(ListeSeries!$C$2:$C$1045, MATCH(1, (DatasScan!G2852=ListeSeries!$B$2:$B$1045) * (DatasScan!H2852&gt;=ListeSeries!$D$2:$D$1045) * (DatasScan!H2852&lt;=ListeSeries!$E$2:$E$1045), 0)), "no match"))</f>
        <v/>
      </c>
      <c r="U2852" s="11" t="str" cm="1">
        <f t="array" ref="U2852">IF(ISBLANK(C2852),"",IFERROR(INDEX(ListeSeries!$F$2:$F$1045, MATCH(1, (DatasScan!G2852=ListeSeries!$B$2:$B$1045) * (DatasScan!H2852&gt;=ListeSeries!$D$2:$D$1045) * (DatasScan!H2852&lt;=ListeSeries!$E$2:$E$1045), 0)), "no match"))</f>
        <v/>
      </c>
    </row>
    <row r="2853" spans="1:21" x14ac:dyDescent="0.25">
      <c r="A2853" s="6" t="str">
        <f t="shared" si="442"/>
        <v/>
      </c>
      <c r="B2853" s="272"/>
      <c r="F2853" s="7" t="str">
        <f t="shared" si="445"/>
        <v/>
      </c>
      <c r="G2853" s="21" t="str">
        <f>IF(ISBLANK(C2853),"",_xlfn.XLOOKUP(_xlfn.XLOOKUP(VALUE(LEFT(C2853,4)),Souches!$B$2:$B$15000,Souches!$E$2:$E$15000),Varietes!$B$2:$B$500,Varietes!$C$2:$C$500))</f>
        <v/>
      </c>
      <c r="H2853" s="19" t="str">
        <f>IF(ISBLANK(C2853),"",_xlfn.XLOOKUP(VALUE(LEFT(C2853,4)),Souches!$B$2:$B$15000,Souches!$D$2:$D$15000))</f>
        <v/>
      </c>
      <c r="I2853" s="10" t="str">
        <f t="shared" si="443"/>
        <v/>
      </c>
      <c r="J2853" s="19" t="str">
        <f>IF(I2853="","",INT(('ObjProd (2)'!$C$25-I2853)/7 * (ABS('ObjProd (2)'!$C$25-I2853)&gt;=7)))</f>
        <v/>
      </c>
      <c r="K2853" s="10" t="str">
        <f>IF(I2853="","",
IF(AND(DATEDIF(I2853,'ObjProd (2)'!$C$25,"y")=0,DATEDIF(I2853,'ObjProd (2)'!$C$25,"ym")=0,
   INT(('ObjProd (2)'!$C$25-EDATE(I2853,DATEDIF(I2853,'ObjProd (2)'!$C$25,"y")*12+DATEDIF(I2853,'ObjProd (2)'!$C$25,"ym")))/7)=0),
   "&lt; 1 sem.",
   IF(DATEDIF(I2853,'ObjProd (2)'!$C$25,"y")&gt;0,DATEDIF(I2853,'ObjProd (2)'!$C$25,"y") &amp; " " &amp; IF(DATEDIF(I2853,'ObjProd (2)'!$C$25,"y")=1,"an ","ans "),"") &amp;
   IF(DATEDIF(I2853,'ObjProd (2)'!$C$25,"ym")&gt;0,DATEDIF(I2853,'ObjProd (2)'!$C$25,"ym") &amp; " mois ", "") &amp;
   IF(INT(('ObjProd (2)'!$C$25-EDATE(I2853,DATEDIF(I2853,'ObjProd (2)'!$C$25,"y")*12+DATEDIF(I2853,'ObjProd (2)'!$C$25,"ym")))/7)&gt;0,
      INT(('ObjProd (2)'!$C$25-EDATE(I2853,DATEDIF(I2853,'ObjProd (2)'!$C$25,"y")*12+DATEDIF(I2853,'ObjProd (2)'!$C$25,"ym")))/7) &amp; " sem.",
      "")
)
)</f>
        <v/>
      </c>
      <c r="L2853" s="11" t="str">
        <f t="shared" si="444"/>
        <v/>
      </c>
      <c r="M2853" s="9" t="str">
        <f t="shared" si="440"/>
        <v/>
      </c>
      <c r="N2853" s="9" t="str" cm="1">
        <f t="array" aca="1" ref="N2853" ca="1">LEFT(L2853, IF(ISNUMBER(SUBSTITUTE(_xludf.MID(L2853, 2, 1), ".", ",")), 1, 2))</f>
        <v/>
      </c>
      <c r="O2853" s="19" t="str">
        <f t="shared" ca="1" si="446"/>
        <v/>
      </c>
      <c r="P2853" s="9" t="str">
        <f t="shared" ca="1" si="447"/>
        <v/>
      </c>
      <c r="Q2853" s="9" t="str">
        <f t="shared" ca="1" si="448"/>
        <v/>
      </c>
      <c r="R2853" s="9" t="str">
        <f t="shared" si="441"/>
        <v/>
      </c>
      <c r="S2853" t="str" cm="1">
        <f t="array" ref="S2853">IF(ISBLANK(C2853),"",IFERROR(INDEX(ListeSeries!$A$2:$A$1045, MATCH(1, (DatasScan!G2853=ListeSeries!$B$2:$B$1045) * (DatasScan!H2853&gt;=ListeSeries!$D$2:$D$1045) * (DatasScan!H2853&lt;=ListeSeries!$E$2:$E$1045), 0)), "no match"))</f>
        <v/>
      </c>
      <c r="T2853" s="7" t="str" cm="1">
        <f t="array" ref="T2853">IF(ISBLANK(C2853),"",IFERROR(INDEX(ListeSeries!$C$2:$C$1045, MATCH(1, (DatasScan!G2853=ListeSeries!$B$2:$B$1045) * (DatasScan!H2853&gt;=ListeSeries!$D$2:$D$1045) * (DatasScan!H2853&lt;=ListeSeries!$E$2:$E$1045), 0)), "no match"))</f>
        <v/>
      </c>
      <c r="U2853" s="11" t="str" cm="1">
        <f t="array" ref="U2853">IF(ISBLANK(C2853),"",IFERROR(INDEX(ListeSeries!$F$2:$F$1045, MATCH(1, (DatasScan!G2853=ListeSeries!$B$2:$B$1045) * (DatasScan!H2853&gt;=ListeSeries!$D$2:$D$1045) * (DatasScan!H2853&lt;=ListeSeries!$E$2:$E$1045), 0)), "no match"))</f>
        <v/>
      </c>
    </row>
    <row r="2854" spans="1:21" x14ac:dyDescent="0.25">
      <c r="A2854" s="6" t="str">
        <f t="shared" si="442"/>
        <v/>
      </c>
      <c r="B2854" s="272"/>
      <c r="F2854" s="7" t="str">
        <f t="shared" si="445"/>
        <v/>
      </c>
      <c r="G2854" s="21" t="str">
        <f>IF(ISBLANK(C2854),"",_xlfn.XLOOKUP(_xlfn.XLOOKUP(VALUE(LEFT(C2854,4)),Souches!$B$2:$B$15000,Souches!$E$2:$E$15000),Varietes!$B$2:$B$500,Varietes!$C$2:$C$500))</f>
        <v/>
      </c>
      <c r="H2854" s="19" t="str">
        <f>IF(ISBLANK(C2854),"",_xlfn.XLOOKUP(VALUE(LEFT(C2854,4)),Souches!$B$2:$B$15000,Souches!$D$2:$D$15000))</f>
        <v/>
      </c>
      <c r="I2854" s="10" t="str">
        <f t="shared" si="443"/>
        <v/>
      </c>
      <c r="J2854" s="19" t="str">
        <f>IF(I2854="","",INT(('ObjProd (2)'!$C$25-I2854)/7 * (ABS('ObjProd (2)'!$C$25-I2854)&gt;=7)))</f>
        <v/>
      </c>
      <c r="K2854" s="10" t="str">
        <f>IF(I2854="","",
IF(AND(DATEDIF(I2854,'ObjProd (2)'!$C$25,"y")=0,DATEDIF(I2854,'ObjProd (2)'!$C$25,"ym")=0,
   INT(('ObjProd (2)'!$C$25-EDATE(I2854,DATEDIF(I2854,'ObjProd (2)'!$C$25,"y")*12+DATEDIF(I2854,'ObjProd (2)'!$C$25,"ym")))/7)=0),
   "&lt; 1 sem.",
   IF(DATEDIF(I2854,'ObjProd (2)'!$C$25,"y")&gt;0,DATEDIF(I2854,'ObjProd (2)'!$C$25,"y") &amp; " " &amp; IF(DATEDIF(I2854,'ObjProd (2)'!$C$25,"y")=1,"an ","ans "),"") &amp;
   IF(DATEDIF(I2854,'ObjProd (2)'!$C$25,"ym")&gt;0,DATEDIF(I2854,'ObjProd (2)'!$C$25,"ym") &amp; " mois ", "") &amp;
   IF(INT(('ObjProd (2)'!$C$25-EDATE(I2854,DATEDIF(I2854,'ObjProd (2)'!$C$25,"y")*12+DATEDIF(I2854,'ObjProd (2)'!$C$25,"ym")))/7)&gt;0,
      INT(('ObjProd (2)'!$C$25-EDATE(I2854,DATEDIF(I2854,'ObjProd (2)'!$C$25,"y")*12+DATEDIF(I2854,'ObjProd (2)'!$C$25,"ym")))/7) &amp; " sem.",
      "")
)
)</f>
        <v/>
      </c>
      <c r="L2854" s="11" t="str">
        <f t="shared" si="444"/>
        <v/>
      </c>
      <c r="M2854" s="9" t="str">
        <f t="shared" si="440"/>
        <v/>
      </c>
      <c r="N2854" s="9" t="str" cm="1">
        <f t="array" aca="1" ref="N2854" ca="1">LEFT(L2854, IF(ISNUMBER(SUBSTITUTE(_xludf.MID(L2854, 2, 1), ".", ",")), 1, 2))</f>
        <v/>
      </c>
      <c r="O2854" s="19" t="str">
        <f t="shared" ca="1" si="446"/>
        <v/>
      </c>
      <c r="P2854" s="9" t="str">
        <f t="shared" ca="1" si="447"/>
        <v/>
      </c>
      <c r="Q2854" s="9" t="str">
        <f t="shared" ca="1" si="448"/>
        <v/>
      </c>
      <c r="R2854" s="9" t="str">
        <f t="shared" si="441"/>
        <v/>
      </c>
      <c r="S2854" t="str" cm="1">
        <f t="array" ref="S2854">IF(ISBLANK(C2854),"",IFERROR(INDEX(ListeSeries!$A$2:$A$1045, MATCH(1, (DatasScan!G2854=ListeSeries!$B$2:$B$1045) * (DatasScan!H2854&gt;=ListeSeries!$D$2:$D$1045) * (DatasScan!H2854&lt;=ListeSeries!$E$2:$E$1045), 0)), "no match"))</f>
        <v/>
      </c>
      <c r="T2854" s="7" t="str" cm="1">
        <f t="array" ref="T2854">IF(ISBLANK(C2854),"",IFERROR(INDEX(ListeSeries!$C$2:$C$1045, MATCH(1, (DatasScan!G2854=ListeSeries!$B$2:$B$1045) * (DatasScan!H2854&gt;=ListeSeries!$D$2:$D$1045) * (DatasScan!H2854&lt;=ListeSeries!$E$2:$E$1045), 0)), "no match"))</f>
        <v/>
      </c>
      <c r="U2854" s="11" t="str" cm="1">
        <f t="array" ref="U2854">IF(ISBLANK(C2854),"",IFERROR(INDEX(ListeSeries!$F$2:$F$1045, MATCH(1, (DatasScan!G2854=ListeSeries!$B$2:$B$1045) * (DatasScan!H2854&gt;=ListeSeries!$D$2:$D$1045) * (DatasScan!H2854&lt;=ListeSeries!$E$2:$E$1045), 0)), "no match"))</f>
        <v/>
      </c>
    </row>
    <row r="2855" spans="1:21" x14ac:dyDescent="0.25">
      <c r="A2855" s="6" t="str">
        <f t="shared" si="442"/>
        <v/>
      </c>
      <c r="B2855" s="272"/>
      <c r="F2855" s="7" t="str">
        <f t="shared" si="445"/>
        <v/>
      </c>
      <c r="G2855" s="21" t="str">
        <f>IF(ISBLANK(C2855),"",_xlfn.XLOOKUP(_xlfn.XLOOKUP(VALUE(LEFT(C2855,4)),Souches!$B$2:$B$15000,Souches!$E$2:$E$15000),Varietes!$B$2:$B$500,Varietes!$C$2:$C$500))</f>
        <v/>
      </c>
      <c r="H2855" s="19" t="str">
        <f>IF(ISBLANK(C2855),"",_xlfn.XLOOKUP(VALUE(LEFT(C2855,4)),Souches!$B$2:$B$15000,Souches!$D$2:$D$15000))</f>
        <v/>
      </c>
      <c r="I2855" s="10" t="str">
        <f t="shared" si="443"/>
        <v/>
      </c>
      <c r="J2855" s="19" t="str">
        <f>IF(I2855="","",INT(('ObjProd (2)'!$C$25-I2855)/7 * (ABS('ObjProd (2)'!$C$25-I2855)&gt;=7)))</f>
        <v/>
      </c>
      <c r="K2855" s="10" t="str">
        <f>IF(I2855="","",
IF(AND(DATEDIF(I2855,'ObjProd (2)'!$C$25,"y")=0,DATEDIF(I2855,'ObjProd (2)'!$C$25,"ym")=0,
   INT(('ObjProd (2)'!$C$25-EDATE(I2855,DATEDIF(I2855,'ObjProd (2)'!$C$25,"y")*12+DATEDIF(I2855,'ObjProd (2)'!$C$25,"ym")))/7)=0),
   "&lt; 1 sem.",
   IF(DATEDIF(I2855,'ObjProd (2)'!$C$25,"y")&gt;0,DATEDIF(I2855,'ObjProd (2)'!$C$25,"y") &amp; " " &amp; IF(DATEDIF(I2855,'ObjProd (2)'!$C$25,"y")=1,"an ","ans "),"") &amp;
   IF(DATEDIF(I2855,'ObjProd (2)'!$C$25,"ym")&gt;0,DATEDIF(I2855,'ObjProd (2)'!$C$25,"ym") &amp; " mois ", "") &amp;
   IF(INT(('ObjProd (2)'!$C$25-EDATE(I2855,DATEDIF(I2855,'ObjProd (2)'!$C$25,"y")*12+DATEDIF(I2855,'ObjProd (2)'!$C$25,"ym")))/7)&gt;0,
      INT(('ObjProd (2)'!$C$25-EDATE(I2855,DATEDIF(I2855,'ObjProd (2)'!$C$25,"y")*12+DATEDIF(I2855,'ObjProd (2)'!$C$25,"ym")))/7) &amp; " sem.",
      "")
)
)</f>
        <v/>
      </c>
      <c r="L2855" s="11" t="str">
        <f t="shared" si="444"/>
        <v/>
      </c>
      <c r="M2855" s="9" t="str">
        <f t="shared" si="440"/>
        <v/>
      </c>
      <c r="N2855" s="9" t="str" cm="1">
        <f t="array" aca="1" ref="N2855" ca="1">LEFT(L2855, IF(ISNUMBER(SUBSTITUTE(_xludf.MID(L2855, 2, 1), ".", ",")), 1, 2))</f>
        <v/>
      </c>
      <c r="O2855" s="19" t="str">
        <f t="shared" ca="1" si="446"/>
        <v/>
      </c>
      <c r="P2855" s="9" t="str">
        <f t="shared" ca="1" si="447"/>
        <v/>
      </c>
      <c r="Q2855" s="9" t="str">
        <f t="shared" ca="1" si="448"/>
        <v/>
      </c>
      <c r="R2855" s="9" t="str">
        <f t="shared" si="441"/>
        <v/>
      </c>
      <c r="S2855" t="str" cm="1">
        <f t="array" ref="S2855">IF(ISBLANK(C2855),"",IFERROR(INDEX(ListeSeries!$A$2:$A$1045, MATCH(1, (DatasScan!G2855=ListeSeries!$B$2:$B$1045) * (DatasScan!H2855&gt;=ListeSeries!$D$2:$D$1045) * (DatasScan!H2855&lt;=ListeSeries!$E$2:$E$1045), 0)), "no match"))</f>
        <v/>
      </c>
      <c r="T2855" s="7" t="str" cm="1">
        <f t="array" ref="T2855">IF(ISBLANK(C2855),"",IFERROR(INDEX(ListeSeries!$C$2:$C$1045, MATCH(1, (DatasScan!G2855=ListeSeries!$B$2:$B$1045) * (DatasScan!H2855&gt;=ListeSeries!$D$2:$D$1045) * (DatasScan!H2855&lt;=ListeSeries!$E$2:$E$1045), 0)), "no match"))</f>
        <v/>
      </c>
      <c r="U2855" s="11" t="str" cm="1">
        <f t="array" ref="U2855">IF(ISBLANK(C2855),"",IFERROR(INDEX(ListeSeries!$F$2:$F$1045, MATCH(1, (DatasScan!G2855=ListeSeries!$B$2:$B$1045) * (DatasScan!H2855&gt;=ListeSeries!$D$2:$D$1045) * (DatasScan!H2855&lt;=ListeSeries!$E$2:$E$1045), 0)), "no match"))</f>
        <v/>
      </c>
    </row>
    <row r="2856" spans="1:21" x14ac:dyDescent="0.25">
      <c r="A2856" s="6" t="str">
        <f t="shared" si="442"/>
        <v/>
      </c>
      <c r="B2856" s="272"/>
      <c r="F2856" s="7" t="str">
        <f t="shared" si="445"/>
        <v/>
      </c>
      <c r="G2856" s="21" t="str">
        <f>IF(ISBLANK(C2856),"",_xlfn.XLOOKUP(_xlfn.XLOOKUP(VALUE(LEFT(C2856,4)),Souches!$B$2:$B$15000,Souches!$E$2:$E$15000),Varietes!$B$2:$B$500,Varietes!$C$2:$C$500))</f>
        <v/>
      </c>
      <c r="H2856" s="19" t="str">
        <f>IF(ISBLANK(C2856),"",_xlfn.XLOOKUP(VALUE(LEFT(C2856,4)),Souches!$B$2:$B$15000,Souches!$D$2:$D$15000))</f>
        <v/>
      </c>
      <c r="I2856" s="10" t="str">
        <f t="shared" si="443"/>
        <v/>
      </c>
      <c r="J2856" s="19" t="str">
        <f>IF(I2856="","",INT(('ObjProd (2)'!$C$25-I2856)/7 * (ABS('ObjProd (2)'!$C$25-I2856)&gt;=7)))</f>
        <v/>
      </c>
      <c r="K2856" s="10" t="str">
        <f>IF(I2856="","",
IF(AND(DATEDIF(I2856,'ObjProd (2)'!$C$25,"y")=0,DATEDIF(I2856,'ObjProd (2)'!$C$25,"ym")=0,
   INT(('ObjProd (2)'!$C$25-EDATE(I2856,DATEDIF(I2856,'ObjProd (2)'!$C$25,"y")*12+DATEDIF(I2856,'ObjProd (2)'!$C$25,"ym")))/7)=0),
   "&lt; 1 sem.",
   IF(DATEDIF(I2856,'ObjProd (2)'!$C$25,"y")&gt;0,DATEDIF(I2856,'ObjProd (2)'!$C$25,"y") &amp; " " &amp; IF(DATEDIF(I2856,'ObjProd (2)'!$C$25,"y")=1,"an ","ans "),"") &amp;
   IF(DATEDIF(I2856,'ObjProd (2)'!$C$25,"ym")&gt;0,DATEDIF(I2856,'ObjProd (2)'!$C$25,"ym") &amp; " mois ", "") &amp;
   IF(INT(('ObjProd (2)'!$C$25-EDATE(I2856,DATEDIF(I2856,'ObjProd (2)'!$C$25,"y")*12+DATEDIF(I2856,'ObjProd (2)'!$C$25,"ym")))/7)&gt;0,
      INT(('ObjProd (2)'!$C$25-EDATE(I2856,DATEDIF(I2856,'ObjProd (2)'!$C$25,"y")*12+DATEDIF(I2856,'ObjProd (2)'!$C$25,"ym")))/7) &amp; " sem.",
      "")
)
)</f>
        <v/>
      </c>
      <c r="L2856" s="11" t="str">
        <f t="shared" si="444"/>
        <v/>
      </c>
      <c r="M2856" s="9" t="str">
        <f t="shared" si="440"/>
        <v/>
      </c>
      <c r="N2856" s="9" t="str" cm="1">
        <f t="array" aca="1" ref="N2856" ca="1">LEFT(L2856, IF(ISNUMBER(SUBSTITUTE(_xludf.MID(L2856, 2, 1), ".", ",")), 1, 2))</f>
        <v/>
      </c>
      <c r="O2856" s="19" t="str">
        <f t="shared" ca="1" si="446"/>
        <v/>
      </c>
      <c r="P2856" s="9" t="str">
        <f t="shared" ca="1" si="447"/>
        <v/>
      </c>
      <c r="Q2856" s="9" t="str">
        <f t="shared" ca="1" si="448"/>
        <v/>
      </c>
      <c r="R2856" s="9" t="str">
        <f t="shared" si="441"/>
        <v/>
      </c>
      <c r="S2856" t="str" cm="1">
        <f t="array" ref="S2856">IF(ISBLANK(C2856),"",IFERROR(INDEX(ListeSeries!$A$2:$A$1045, MATCH(1, (DatasScan!G2856=ListeSeries!$B$2:$B$1045) * (DatasScan!H2856&gt;=ListeSeries!$D$2:$D$1045) * (DatasScan!H2856&lt;=ListeSeries!$E$2:$E$1045), 0)), "no match"))</f>
        <v/>
      </c>
      <c r="T2856" s="7" t="str" cm="1">
        <f t="array" ref="T2856">IF(ISBLANK(C2856),"",IFERROR(INDEX(ListeSeries!$C$2:$C$1045, MATCH(1, (DatasScan!G2856=ListeSeries!$B$2:$B$1045) * (DatasScan!H2856&gt;=ListeSeries!$D$2:$D$1045) * (DatasScan!H2856&lt;=ListeSeries!$E$2:$E$1045), 0)), "no match"))</f>
        <v/>
      </c>
      <c r="U2856" s="11" t="str" cm="1">
        <f t="array" ref="U2856">IF(ISBLANK(C2856),"",IFERROR(INDEX(ListeSeries!$F$2:$F$1045, MATCH(1, (DatasScan!G2856=ListeSeries!$B$2:$B$1045) * (DatasScan!H2856&gt;=ListeSeries!$D$2:$D$1045) * (DatasScan!H2856&lt;=ListeSeries!$E$2:$E$1045), 0)), "no match"))</f>
        <v/>
      </c>
    </row>
    <row r="2857" spans="1:21" x14ac:dyDescent="0.25">
      <c r="A2857" s="6" t="str">
        <f t="shared" si="442"/>
        <v/>
      </c>
      <c r="B2857" s="272"/>
      <c r="F2857" s="7" t="str">
        <f t="shared" si="445"/>
        <v/>
      </c>
      <c r="G2857" s="21" t="str">
        <f>IF(ISBLANK(C2857),"",_xlfn.XLOOKUP(_xlfn.XLOOKUP(VALUE(LEFT(C2857,4)),Souches!$B$2:$B$15000,Souches!$E$2:$E$15000),Varietes!$B$2:$B$500,Varietes!$C$2:$C$500))</f>
        <v/>
      </c>
      <c r="H2857" s="19" t="str">
        <f>IF(ISBLANK(C2857),"",_xlfn.XLOOKUP(VALUE(LEFT(C2857,4)),Souches!$B$2:$B$15000,Souches!$D$2:$D$15000))</f>
        <v/>
      </c>
      <c r="I2857" s="10" t="str">
        <f t="shared" si="443"/>
        <v/>
      </c>
      <c r="J2857" s="19" t="str">
        <f>IF(I2857="","",INT(('ObjProd (2)'!$C$25-I2857)/7 * (ABS('ObjProd (2)'!$C$25-I2857)&gt;=7)))</f>
        <v/>
      </c>
      <c r="K2857" s="10" t="str">
        <f>IF(I2857="","",
IF(AND(DATEDIF(I2857,'ObjProd (2)'!$C$25,"y")=0,DATEDIF(I2857,'ObjProd (2)'!$C$25,"ym")=0,
   INT(('ObjProd (2)'!$C$25-EDATE(I2857,DATEDIF(I2857,'ObjProd (2)'!$C$25,"y")*12+DATEDIF(I2857,'ObjProd (2)'!$C$25,"ym")))/7)=0),
   "&lt; 1 sem.",
   IF(DATEDIF(I2857,'ObjProd (2)'!$C$25,"y")&gt;0,DATEDIF(I2857,'ObjProd (2)'!$C$25,"y") &amp; " " &amp; IF(DATEDIF(I2857,'ObjProd (2)'!$C$25,"y")=1,"an ","ans "),"") &amp;
   IF(DATEDIF(I2857,'ObjProd (2)'!$C$25,"ym")&gt;0,DATEDIF(I2857,'ObjProd (2)'!$C$25,"ym") &amp; " mois ", "") &amp;
   IF(INT(('ObjProd (2)'!$C$25-EDATE(I2857,DATEDIF(I2857,'ObjProd (2)'!$C$25,"y")*12+DATEDIF(I2857,'ObjProd (2)'!$C$25,"ym")))/7)&gt;0,
      INT(('ObjProd (2)'!$C$25-EDATE(I2857,DATEDIF(I2857,'ObjProd (2)'!$C$25,"y")*12+DATEDIF(I2857,'ObjProd (2)'!$C$25,"ym")))/7) &amp; " sem.",
      "")
)
)</f>
        <v/>
      </c>
      <c r="L2857" s="11" t="str">
        <f t="shared" si="444"/>
        <v/>
      </c>
      <c r="M2857" s="9" t="str">
        <f t="shared" si="440"/>
        <v/>
      </c>
      <c r="N2857" s="9" t="str" cm="1">
        <f t="array" aca="1" ref="N2857" ca="1">LEFT(L2857, IF(ISNUMBER(SUBSTITUTE(_xludf.MID(L2857, 2, 1), ".", ",")), 1, 2))</f>
        <v/>
      </c>
      <c r="O2857" s="19" t="str">
        <f t="shared" ca="1" si="446"/>
        <v/>
      </c>
      <c r="P2857" s="9" t="str">
        <f t="shared" ca="1" si="447"/>
        <v/>
      </c>
      <c r="Q2857" s="9" t="str">
        <f t="shared" ca="1" si="448"/>
        <v/>
      </c>
      <c r="R2857" s="9" t="str">
        <f t="shared" si="441"/>
        <v/>
      </c>
      <c r="S2857" t="str" cm="1">
        <f t="array" ref="S2857">IF(ISBLANK(C2857),"",IFERROR(INDEX(ListeSeries!$A$2:$A$1045, MATCH(1, (DatasScan!G2857=ListeSeries!$B$2:$B$1045) * (DatasScan!H2857&gt;=ListeSeries!$D$2:$D$1045) * (DatasScan!H2857&lt;=ListeSeries!$E$2:$E$1045), 0)), "no match"))</f>
        <v/>
      </c>
      <c r="T2857" s="7" t="str" cm="1">
        <f t="array" ref="T2857">IF(ISBLANK(C2857),"",IFERROR(INDEX(ListeSeries!$C$2:$C$1045, MATCH(1, (DatasScan!G2857=ListeSeries!$B$2:$B$1045) * (DatasScan!H2857&gt;=ListeSeries!$D$2:$D$1045) * (DatasScan!H2857&lt;=ListeSeries!$E$2:$E$1045), 0)), "no match"))</f>
        <v/>
      </c>
      <c r="U2857" s="11" t="str" cm="1">
        <f t="array" ref="U2857">IF(ISBLANK(C2857),"",IFERROR(INDEX(ListeSeries!$F$2:$F$1045, MATCH(1, (DatasScan!G2857=ListeSeries!$B$2:$B$1045) * (DatasScan!H2857&gt;=ListeSeries!$D$2:$D$1045) * (DatasScan!H2857&lt;=ListeSeries!$E$2:$E$1045), 0)), "no match"))</f>
        <v/>
      </c>
    </row>
    <row r="2858" spans="1:21" x14ac:dyDescent="0.25">
      <c r="A2858" s="6" t="str">
        <f t="shared" si="442"/>
        <v/>
      </c>
      <c r="B2858" s="272"/>
      <c r="F2858" s="7" t="str">
        <f t="shared" si="445"/>
        <v/>
      </c>
      <c r="G2858" s="21" t="str">
        <f>IF(ISBLANK(C2858),"",_xlfn.XLOOKUP(_xlfn.XLOOKUP(VALUE(LEFT(C2858,4)),Souches!$B$2:$B$15000,Souches!$E$2:$E$15000),Varietes!$B$2:$B$500,Varietes!$C$2:$C$500))</f>
        <v/>
      </c>
      <c r="H2858" s="19" t="str">
        <f>IF(ISBLANK(C2858),"",_xlfn.XLOOKUP(VALUE(LEFT(C2858,4)),Souches!$B$2:$B$15000,Souches!$D$2:$D$15000))</f>
        <v/>
      </c>
      <c r="I2858" s="10" t="str">
        <f t="shared" si="443"/>
        <v/>
      </c>
      <c r="J2858" s="19" t="str">
        <f>IF(I2858="","",INT(('ObjProd (2)'!$C$25-I2858)/7 * (ABS('ObjProd (2)'!$C$25-I2858)&gt;=7)))</f>
        <v/>
      </c>
      <c r="K2858" s="10" t="str">
        <f>IF(I2858="","",
IF(AND(DATEDIF(I2858,'ObjProd (2)'!$C$25,"y")=0,DATEDIF(I2858,'ObjProd (2)'!$C$25,"ym")=0,
   INT(('ObjProd (2)'!$C$25-EDATE(I2858,DATEDIF(I2858,'ObjProd (2)'!$C$25,"y")*12+DATEDIF(I2858,'ObjProd (2)'!$C$25,"ym")))/7)=0),
   "&lt; 1 sem.",
   IF(DATEDIF(I2858,'ObjProd (2)'!$C$25,"y")&gt;0,DATEDIF(I2858,'ObjProd (2)'!$C$25,"y") &amp; " " &amp; IF(DATEDIF(I2858,'ObjProd (2)'!$C$25,"y")=1,"an ","ans "),"") &amp;
   IF(DATEDIF(I2858,'ObjProd (2)'!$C$25,"ym")&gt;0,DATEDIF(I2858,'ObjProd (2)'!$C$25,"ym") &amp; " mois ", "") &amp;
   IF(INT(('ObjProd (2)'!$C$25-EDATE(I2858,DATEDIF(I2858,'ObjProd (2)'!$C$25,"y")*12+DATEDIF(I2858,'ObjProd (2)'!$C$25,"ym")))/7)&gt;0,
      INT(('ObjProd (2)'!$C$25-EDATE(I2858,DATEDIF(I2858,'ObjProd (2)'!$C$25,"y")*12+DATEDIF(I2858,'ObjProd (2)'!$C$25,"ym")))/7) &amp; " sem.",
      "")
)
)</f>
        <v/>
      </c>
      <c r="L2858" s="11" t="str">
        <f t="shared" si="444"/>
        <v/>
      </c>
      <c r="M2858" s="9" t="str">
        <f t="shared" si="440"/>
        <v/>
      </c>
      <c r="N2858" s="9" t="str" cm="1">
        <f t="array" aca="1" ref="N2858" ca="1">LEFT(L2858, IF(ISNUMBER(SUBSTITUTE(_xludf.MID(L2858, 2, 1), ".", ",")), 1, 2))</f>
        <v/>
      </c>
      <c r="O2858" s="19" t="str">
        <f t="shared" ca="1" si="446"/>
        <v/>
      </c>
      <c r="P2858" s="9" t="str">
        <f t="shared" ca="1" si="447"/>
        <v/>
      </c>
      <c r="Q2858" s="9" t="str">
        <f t="shared" ca="1" si="448"/>
        <v/>
      </c>
      <c r="R2858" s="9" t="str">
        <f t="shared" si="441"/>
        <v/>
      </c>
      <c r="S2858" t="str" cm="1">
        <f t="array" ref="S2858">IF(ISBLANK(C2858),"",IFERROR(INDEX(ListeSeries!$A$2:$A$1045, MATCH(1, (DatasScan!G2858=ListeSeries!$B$2:$B$1045) * (DatasScan!H2858&gt;=ListeSeries!$D$2:$D$1045) * (DatasScan!H2858&lt;=ListeSeries!$E$2:$E$1045), 0)), "no match"))</f>
        <v/>
      </c>
      <c r="T2858" s="7" t="str" cm="1">
        <f t="array" ref="T2858">IF(ISBLANK(C2858),"",IFERROR(INDEX(ListeSeries!$C$2:$C$1045, MATCH(1, (DatasScan!G2858=ListeSeries!$B$2:$B$1045) * (DatasScan!H2858&gt;=ListeSeries!$D$2:$D$1045) * (DatasScan!H2858&lt;=ListeSeries!$E$2:$E$1045), 0)), "no match"))</f>
        <v/>
      </c>
      <c r="U2858" s="11" t="str" cm="1">
        <f t="array" ref="U2858">IF(ISBLANK(C2858),"",IFERROR(INDEX(ListeSeries!$F$2:$F$1045, MATCH(1, (DatasScan!G2858=ListeSeries!$B$2:$B$1045) * (DatasScan!H2858&gt;=ListeSeries!$D$2:$D$1045) * (DatasScan!H2858&lt;=ListeSeries!$E$2:$E$1045), 0)), "no match"))</f>
        <v/>
      </c>
    </row>
    <row r="2859" spans="1:21" x14ac:dyDescent="0.25">
      <c r="A2859" s="6" t="str">
        <f t="shared" si="442"/>
        <v/>
      </c>
      <c r="B2859" s="272"/>
      <c r="F2859" s="7" t="str">
        <f t="shared" si="445"/>
        <v/>
      </c>
      <c r="G2859" s="21" t="str">
        <f>IF(ISBLANK(C2859),"",_xlfn.XLOOKUP(_xlfn.XLOOKUP(VALUE(LEFT(C2859,4)),Souches!$B$2:$B$15000,Souches!$E$2:$E$15000),Varietes!$B$2:$B$500,Varietes!$C$2:$C$500))</f>
        <v/>
      </c>
      <c r="H2859" s="19" t="str">
        <f>IF(ISBLANK(C2859),"",_xlfn.XLOOKUP(VALUE(LEFT(C2859,4)),Souches!$B$2:$B$15000,Souches!$D$2:$D$15000))</f>
        <v/>
      </c>
      <c r="I2859" s="10" t="str">
        <f t="shared" si="443"/>
        <v/>
      </c>
      <c r="J2859" s="19" t="str">
        <f>IF(I2859="","",INT(('ObjProd (2)'!$C$25-I2859)/7 * (ABS('ObjProd (2)'!$C$25-I2859)&gt;=7)))</f>
        <v/>
      </c>
      <c r="K2859" s="10" t="str">
        <f>IF(I2859="","",
IF(AND(DATEDIF(I2859,'ObjProd (2)'!$C$25,"y")=0,DATEDIF(I2859,'ObjProd (2)'!$C$25,"ym")=0,
   INT(('ObjProd (2)'!$C$25-EDATE(I2859,DATEDIF(I2859,'ObjProd (2)'!$C$25,"y")*12+DATEDIF(I2859,'ObjProd (2)'!$C$25,"ym")))/7)=0),
   "&lt; 1 sem.",
   IF(DATEDIF(I2859,'ObjProd (2)'!$C$25,"y")&gt;0,DATEDIF(I2859,'ObjProd (2)'!$C$25,"y") &amp; " " &amp; IF(DATEDIF(I2859,'ObjProd (2)'!$C$25,"y")=1,"an ","ans "),"") &amp;
   IF(DATEDIF(I2859,'ObjProd (2)'!$C$25,"ym")&gt;0,DATEDIF(I2859,'ObjProd (2)'!$C$25,"ym") &amp; " mois ", "") &amp;
   IF(INT(('ObjProd (2)'!$C$25-EDATE(I2859,DATEDIF(I2859,'ObjProd (2)'!$C$25,"y")*12+DATEDIF(I2859,'ObjProd (2)'!$C$25,"ym")))/7)&gt;0,
      INT(('ObjProd (2)'!$C$25-EDATE(I2859,DATEDIF(I2859,'ObjProd (2)'!$C$25,"y")*12+DATEDIF(I2859,'ObjProd (2)'!$C$25,"ym")))/7) &amp; " sem.",
      "")
)
)</f>
        <v/>
      </c>
      <c r="L2859" s="11" t="str">
        <f t="shared" si="444"/>
        <v/>
      </c>
      <c r="M2859" s="9" t="str">
        <f t="shared" si="440"/>
        <v/>
      </c>
      <c r="N2859" s="9" t="str" cm="1">
        <f t="array" aca="1" ref="N2859" ca="1">LEFT(L2859, IF(ISNUMBER(SUBSTITUTE(_xludf.MID(L2859, 2, 1), ".", ",")), 1, 2))</f>
        <v/>
      </c>
      <c r="O2859" s="19" t="str">
        <f t="shared" ca="1" si="446"/>
        <v/>
      </c>
      <c r="P2859" s="9" t="str">
        <f t="shared" ca="1" si="447"/>
        <v/>
      </c>
      <c r="Q2859" s="9" t="str">
        <f t="shared" ca="1" si="448"/>
        <v/>
      </c>
      <c r="R2859" s="9" t="str">
        <f t="shared" si="441"/>
        <v/>
      </c>
      <c r="S2859" t="str" cm="1">
        <f t="array" ref="S2859">IF(ISBLANK(C2859),"",IFERROR(INDEX(ListeSeries!$A$2:$A$1045, MATCH(1, (DatasScan!G2859=ListeSeries!$B$2:$B$1045) * (DatasScan!H2859&gt;=ListeSeries!$D$2:$D$1045) * (DatasScan!H2859&lt;=ListeSeries!$E$2:$E$1045), 0)), "no match"))</f>
        <v/>
      </c>
      <c r="T2859" s="7" t="str" cm="1">
        <f t="array" ref="T2859">IF(ISBLANK(C2859),"",IFERROR(INDEX(ListeSeries!$C$2:$C$1045, MATCH(1, (DatasScan!G2859=ListeSeries!$B$2:$B$1045) * (DatasScan!H2859&gt;=ListeSeries!$D$2:$D$1045) * (DatasScan!H2859&lt;=ListeSeries!$E$2:$E$1045), 0)), "no match"))</f>
        <v/>
      </c>
      <c r="U2859" s="11" t="str" cm="1">
        <f t="array" ref="U2859">IF(ISBLANK(C2859),"",IFERROR(INDEX(ListeSeries!$F$2:$F$1045, MATCH(1, (DatasScan!G2859=ListeSeries!$B$2:$B$1045) * (DatasScan!H2859&gt;=ListeSeries!$D$2:$D$1045) * (DatasScan!H2859&lt;=ListeSeries!$E$2:$E$1045), 0)), "no match"))</f>
        <v/>
      </c>
    </row>
    <row r="2860" spans="1:21" x14ac:dyDescent="0.25">
      <c r="A2860" s="6" t="str">
        <f t="shared" si="442"/>
        <v/>
      </c>
      <c r="B2860" s="272"/>
      <c r="F2860" s="7" t="str">
        <f t="shared" si="445"/>
        <v/>
      </c>
      <c r="G2860" s="21" t="str">
        <f>IF(ISBLANK(C2860),"",_xlfn.XLOOKUP(_xlfn.XLOOKUP(VALUE(LEFT(C2860,4)),Souches!$B$2:$B$15000,Souches!$E$2:$E$15000),Varietes!$B$2:$B$500,Varietes!$C$2:$C$500))</f>
        <v/>
      </c>
      <c r="H2860" s="19" t="str">
        <f>IF(ISBLANK(C2860),"",_xlfn.XLOOKUP(VALUE(LEFT(C2860,4)),Souches!$B$2:$B$15000,Souches!$D$2:$D$15000))</f>
        <v/>
      </c>
      <c r="I2860" s="10" t="str">
        <f t="shared" si="443"/>
        <v/>
      </c>
      <c r="J2860" s="19" t="str">
        <f>IF(I2860="","",INT(('ObjProd (2)'!$C$25-I2860)/7 * (ABS('ObjProd (2)'!$C$25-I2860)&gt;=7)))</f>
        <v/>
      </c>
      <c r="K2860" s="10" t="str">
        <f>IF(I2860="","",
IF(AND(DATEDIF(I2860,'ObjProd (2)'!$C$25,"y")=0,DATEDIF(I2860,'ObjProd (2)'!$C$25,"ym")=0,
   INT(('ObjProd (2)'!$C$25-EDATE(I2860,DATEDIF(I2860,'ObjProd (2)'!$C$25,"y")*12+DATEDIF(I2860,'ObjProd (2)'!$C$25,"ym")))/7)=0),
   "&lt; 1 sem.",
   IF(DATEDIF(I2860,'ObjProd (2)'!$C$25,"y")&gt;0,DATEDIF(I2860,'ObjProd (2)'!$C$25,"y") &amp; " " &amp; IF(DATEDIF(I2860,'ObjProd (2)'!$C$25,"y")=1,"an ","ans "),"") &amp;
   IF(DATEDIF(I2860,'ObjProd (2)'!$C$25,"ym")&gt;0,DATEDIF(I2860,'ObjProd (2)'!$C$25,"ym") &amp; " mois ", "") &amp;
   IF(INT(('ObjProd (2)'!$C$25-EDATE(I2860,DATEDIF(I2860,'ObjProd (2)'!$C$25,"y")*12+DATEDIF(I2860,'ObjProd (2)'!$C$25,"ym")))/7)&gt;0,
      INT(('ObjProd (2)'!$C$25-EDATE(I2860,DATEDIF(I2860,'ObjProd (2)'!$C$25,"y")*12+DATEDIF(I2860,'ObjProd (2)'!$C$25,"ym")))/7) &amp; " sem.",
      "")
)
)</f>
        <v/>
      </c>
      <c r="L2860" s="11" t="str">
        <f t="shared" si="444"/>
        <v/>
      </c>
      <c r="M2860" s="9" t="str">
        <f t="shared" si="440"/>
        <v/>
      </c>
      <c r="N2860" s="9" t="str" cm="1">
        <f t="array" aca="1" ref="N2860" ca="1">LEFT(L2860, IF(ISNUMBER(SUBSTITUTE(_xludf.MID(L2860, 2, 1), ".", ",")), 1, 2))</f>
        <v/>
      </c>
      <c r="O2860" s="19" t="str">
        <f t="shared" ca="1" si="446"/>
        <v/>
      </c>
      <c r="P2860" s="9" t="str">
        <f t="shared" ca="1" si="447"/>
        <v/>
      </c>
      <c r="Q2860" s="9" t="str">
        <f t="shared" ca="1" si="448"/>
        <v/>
      </c>
      <c r="R2860" s="9" t="str">
        <f t="shared" si="441"/>
        <v/>
      </c>
      <c r="S2860" t="str" cm="1">
        <f t="array" ref="S2860">IF(ISBLANK(C2860),"",IFERROR(INDEX(ListeSeries!$A$2:$A$1045, MATCH(1, (DatasScan!G2860=ListeSeries!$B$2:$B$1045) * (DatasScan!H2860&gt;=ListeSeries!$D$2:$D$1045) * (DatasScan!H2860&lt;=ListeSeries!$E$2:$E$1045), 0)), "no match"))</f>
        <v/>
      </c>
      <c r="T2860" s="7" t="str" cm="1">
        <f t="array" ref="T2860">IF(ISBLANK(C2860),"",IFERROR(INDEX(ListeSeries!$C$2:$C$1045, MATCH(1, (DatasScan!G2860=ListeSeries!$B$2:$B$1045) * (DatasScan!H2860&gt;=ListeSeries!$D$2:$D$1045) * (DatasScan!H2860&lt;=ListeSeries!$E$2:$E$1045), 0)), "no match"))</f>
        <v/>
      </c>
      <c r="U2860" s="11" t="str" cm="1">
        <f t="array" ref="U2860">IF(ISBLANK(C2860),"",IFERROR(INDEX(ListeSeries!$F$2:$F$1045, MATCH(1, (DatasScan!G2860=ListeSeries!$B$2:$B$1045) * (DatasScan!H2860&gt;=ListeSeries!$D$2:$D$1045) * (DatasScan!H2860&lt;=ListeSeries!$E$2:$E$1045), 0)), "no match"))</f>
        <v/>
      </c>
    </row>
    <row r="2861" spans="1:21" x14ac:dyDescent="0.25">
      <c r="A2861" s="6" t="str">
        <f t="shared" si="442"/>
        <v/>
      </c>
      <c r="B2861" s="272"/>
      <c r="F2861" s="7" t="str">
        <f t="shared" si="445"/>
        <v/>
      </c>
      <c r="G2861" s="21" t="str">
        <f>IF(ISBLANK(C2861),"",_xlfn.XLOOKUP(_xlfn.XLOOKUP(VALUE(LEFT(C2861,4)),Souches!$B$2:$B$15000,Souches!$E$2:$E$15000),Varietes!$B$2:$B$500,Varietes!$C$2:$C$500))</f>
        <v/>
      </c>
      <c r="H2861" s="19" t="str">
        <f>IF(ISBLANK(C2861),"",_xlfn.XLOOKUP(VALUE(LEFT(C2861,4)),Souches!$B$2:$B$15000,Souches!$D$2:$D$15000))</f>
        <v/>
      </c>
      <c r="I2861" s="10" t="str">
        <f t="shared" si="443"/>
        <v/>
      </c>
      <c r="J2861" s="19" t="str">
        <f>IF(I2861="","",INT(('ObjProd (2)'!$C$25-I2861)/7 * (ABS('ObjProd (2)'!$C$25-I2861)&gt;=7)))</f>
        <v/>
      </c>
      <c r="K2861" s="10" t="str">
        <f>IF(I2861="","",
IF(AND(DATEDIF(I2861,'ObjProd (2)'!$C$25,"y")=0,DATEDIF(I2861,'ObjProd (2)'!$C$25,"ym")=0,
   INT(('ObjProd (2)'!$C$25-EDATE(I2861,DATEDIF(I2861,'ObjProd (2)'!$C$25,"y")*12+DATEDIF(I2861,'ObjProd (2)'!$C$25,"ym")))/7)=0),
   "&lt; 1 sem.",
   IF(DATEDIF(I2861,'ObjProd (2)'!$C$25,"y")&gt;0,DATEDIF(I2861,'ObjProd (2)'!$C$25,"y") &amp; " " &amp; IF(DATEDIF(I2861,'ObjProd (2)'!$C$25,"y")=1,"an ","ans "),"") &amp;
   IF(DATEDIF(I2861,'ObjProd (2)'!$C$25,"ym")&gt;0,DATEDIF(I2861,'ObjProd (2)'!$C$25,"ym") &amp; " mois ", "") &amp;
   IF(INT(('ObjProd (2)'!$C$25-EDATE(I2861,DATEDIF(I2861,'ObjProd (2)'!$C$25,"y")*12+DATEDIF(I2861,'ObjProd (2)'!$C$25,"ym")))/7)&gt;0,
      INT(('ObjProd (2)'!$C$25-EDATE(I2861,DATEDIF(I2861,'ObjProd (2)'!$C$25,"y")*12+DATEDIF(I2861,'ObjProd (2)'!$C$25,"ym")))/7) &amp; " sem.",
      "")
)
)</f>
        <v/>
      </c>
      <c r="L2861" s="11" t="str">
        <f t="shared" si="444"/>
        <v/>
      </c>
      <c r="M2861" s="9" t="str">
        <f t="shared" si="440"/>
        <v/>
      </c>
      <c r="N2861" s="9" t="str" cm="1">
        <f t="array" aca="1" ref="N2861" ca="1">LEFT(L2861, IF(ISNUMBER(SUBSTITUTE(_xludf.MID(L2861, 2, 1), ".", ",")), 1, 2))</f>
        <v/>
      </c>
      <c r="O2861" s="19" t="str">
        <f t="shared" ca="1" si="446"/>
        <v/>
      </c>
      <c r="P2861" s="9" t="str">
        <f t="shared" ca="1" si="447"/>
        <v/>
      </c>
      <c r="Q2861" s="9" t="str">
        <f t="shared" ca="1" si="448"/>
        <v/>
      </c>
      <c r="R2861" s="9" t="str">
        <f t="shared" si="441"/>
        <v/>
      </c>
      <c r="S2861" t="str" cm="1">
        <f t="array" ref="S2861">IF(ISBLANK(C2861),"",IFERROR(INDEX(ListeSeries!$A$2:$A$1045, MATCH(1, (DatasScan!G2861=ListeSeries!$B$2:$B$1045) * (DatasScan!H2861&gt;=ListeSeries!$D$2:$D$1045) * (DatasScan!H2861&lt;=ListeSeries!$E$2:$E$1045), 0)), "no match"))</f>
        <v/>
      </c>
      <c r="T2861" s="7" t="str" cm="1">
        <f t="array" ref="T2861">IF(ISBLANK(C2861),"",IFERROR(INDEX(ListeSeries!$C$2:$C$1045, MATCH(1, (DatasScan!G2861=ListeSeries!$B$2:$B$1045) * (DatasScan!H2861&gt;=ListeSeries!$D$2:$D$1045) * (DatasScan!H2861&lt;=ListeSeries!$E$2:$E$1045), 0)), "no match"))</f>
        <v/>
      </c>
      <c r="U2861" s="11" t="str" cm="1">
        <f t="array" ref="U2861">IF(ISBLANK(C2861),"",IFERROR(INDEX(ListeSeries!$F$2:$F$1045, MATCH(1, (DatasScan!G2861=ListeSeries!$B$2:$B$1045) * (DatasScan!H2861&gt;=ListeSeries!$D$2:$D$1045) * (DatasScan!H2861&lt;=ListeSeries!$E$2:$E$1045), 0)), "no match"))</f>
        <v/>
      </c>
    </row>
    <row r="2862" spans="1:21" x14ac:dyDescent="0.25">
      <c r="A2862" s="6" t="str">
        <f t="shared" si="442"/>
        <v/>
      </c>
      <c r="B2862" s="272"/>
      <c r="F2862" s="7" t="str">
        <f t="shared" si="445"/>
        <v/>
      </c>
      <c r="G2862" s="21" t="str">
        <f>IF(ISBLANK(C2862),"",_xlfn.XLOOKUP(_xlfn.XLOOKUP(VALUE(LEFT(C2862,4)),Souches!$B$2:$B$15000,Souches!$E$2:$E$15000),Varietes!$B$2:$B$500,Varietes!$C$2:$C$500))</f>
        <v/>
      </c>
      <c r="H2862" s="19" t="str">
        <f>IF(ISBLANK(C2862),"",_xlfn.XLOOKUP(VALUE(LEFT(C2862,4)),Souches!$B$2:$B$15000,Souches!$D$2:$D$15000))</f>
        <v/>
      </c>
      <c r="I2862" s="10" t="str">
        <f t="shared" si="443"/>
        <v/>
      </c>
      <c r="J2862" s="19" t="str">
        <f>IF(I2862="","",INT(('ObjProd (2)'!$C$25-I2862)/7 * (ABS('ObjProd (2)'!$C$25-I2862)&gt;=7)))</f>
        <v/>
      </c>
      <c r="K2862" s="10" t="str">
        <f>IF(I2862="","",
IF(AND(DATEDIF(I2862,'ObjProd (2)'!$C$25,"y")=0,DATEDIF(I2862,'ObjProd (2)'!$C$25,"ym")=0,
   INT(('ObjProd (2)'!$C$25-EDATE(I2862,DATEDIF(I2862,'ObjProd (2)'!$C$25,"y")*12+DATEDIF(I2862,'ObjProd (2)'!$C$25,"ym")))/7)=0),
   "&lt; 1 sem.",
   IF(DATEDIF(I2862,'ObjProd (2)'!$C$25,"y")&gt;0,DATEDIF(I2862,'ObjProd (2)'!$C$25,"y") &amp; " " &amp; IF(DATEDIF(I2862,'ObjProd (2)'!$C$25,"y")=1,"an ","ans "),"") &amp;
   IF(DATEDIF(I2862,'ObjProd (2)'!$C$25,"ym")&gt;0,DATEDIF(I2862,'ObjProd (2)'!$C$25,"ym") &amp; " mois ", "") &amp;
   IF(INT(('ObjProd (2)'!$C$25-EDATE(I2862,DATEDIF(I2862,'ObjProd (2)'!$C$25,"y")*12+DATEDIF(I2862,'ObjProd (2)'!$C$25,"ym")))/7)&gt;0,
      INT(('ObjProd (2)'!$C$25-EDATE(I2862,DATEDIF(I2862,'ObjProd (2)'!$C$25,"y")*12+DATEDIF(I2862,'ObjProd (2)'!$C$25,"ym")))/7) &amp; " sem.",
      "")
)
)</f>
        <v/>
      </c>
      <c r="L2862" s="11" t="str">
        <f t="shared" si="444"/>
        <v/>
      </c>
      <c r="M2862" s="9" t="str">
        <f t="shared" si="440"/>
        <v/>
      </c>
      <c r="N2862" s="9" t="str" cm="1">
        <f t="array" aca="1" ref="N2862" ca="1">LEFT(L2862, IF(ISNUMBER(SUBSTITUTE(_xludf.MID(L2862, 2, 1), ".", ",")), 1, 2))</f>
        <v/>
      </c>
      <c r="O2862" s="19" t="str">
        <f t="shared" ca="1" si="446"/>
        <v/>
      </c>
      <c r="P2862" s="9" t="str">
        <f t="shared" ca="1" si="447"/>
        <v/>
      </c>
      <c r="Q2862" s="9" t="str">
        <f t="shared" ca="1" si="448"/>
        <v/>
      </c>
      <c r="R2862" s="9" t="str">
        <f t="shared" si="441"/>
        <v/>
      </c>
      <c r="S2862" t="str" cm="1">
        <f t="array" ref="S2862">IF(ISBLANK(C2862),"",IFERROR(INDEX(ListeSeries!$A$2:$A$1045, MATCH(1, (DatasScan!G2862=ListeSeries!$B$2:$B$1045) * (DatasScan!H2862&gt;=ListeSeries!$D$2:$D$1045) * (DatasScan!H2862&lt;=ListeSeries!$E$2:$E$1045), 0)), "no match"))</f>
        <v/>
      </c>
      <c r="T2862" s="7" t="str" cm="1">
        <f t="array" ref="T2862">IF(ISBLANK(C2862),"",IFERROR(INDEX(ListeSeries!$C$2:$C$1045, MATCH(1, (DatasScan!G2862=ListeSeries!$B$2:$B$1045) * (DatasScan!H2862&gt;=ListeSeries!$D$2:$D$1045) * (DatasScan!H2862&lt;=ListeSeries!$E$2:$E$1045), 0)), "no match"))</f>
        <v/>
      </c>
      <c r="U2862" s="11" t="str" cm="1">
        <f t="array" ref="U2862">IF(ISBLANK(C2862),"",IFERROR(INDEX(ListeSeries!$F$2:$F$1045, MATCH(1, (DatasScan!G2862=ListeSeries!$B$2:$B$1045) * (DatasScan!H2862&gt;=ListeSeries!$D$2:$D$1045) * (DatasScan!H2862&lt;=ListeSeries!$E$2:$E$1045), 0)), "no match"))</f>
        <v/>
      </c>
    </row>
    <row r="2863" spans="1:21" x14ac:dyDescent="0.25">
      <c r="A2863" s="6" t="str">
        <f t="shared" si="442"/>
        <v/>
      </c>
      <c r="B2863" s="272"/>
      <c r="F2863" s="7" t="str">
        <f t="shared" si="445"/>
        <v/>
      </c>
      <c r="G2863" s="21" t="str">
        <f>IF(ISBLANK(C2863),"",_xlfn.XLOOKUP(_xlfn.XLOOKUP(VALUE(LEFT(C2863,4)),Souches!$B$2:$B$15000,Souches!$E$2:$E$15000),Varietes!$B$2:$B$500,Varietes!$C$2:$C$500))</f>
        <v/>
      </c>
      <c r="H2863" s="19" t="str">
        <f>IF(ISBLANK(C2863),"",_xlfn.XLOOKUP(VALUE(LEFT(C2863,4)),Souches!$B$2:$B$15000,Souches!$D$2:$D$15000))</f>
        <v/>
      </c>
      <c r="I2863" s="10" t="str">
        <f t="shared" si="443"/>
        <v/>
      </c>
      <c r="J2863" s="19" t="str">
        <f>IF(I2863="","",INT(('ObjProd (2)'!$C$25-I2863)/7 * (ABS('ObjProd (2)'!$C$25-I2863)&gt;=7)))</f>
        <v/>
      </c>
      <c r="K2863" s="10" t="str">
        <f>IF(I2863="","",
IF(AND(DATEDIF(I2863,'ObjProd (2)'!$C$25,"y")=0,DATEDIF(I2863,'ObjProd (2)'!$C$25,"ym")=0,
   INT(('ObjProd (2)'!$C$25-EDATE(I2863,DATEDIF(I2863,'ObjProd (2)'!$C$25,"y")*12+DATEDIF(I2863,'ObjProd (2)'!$C$25,"ym")))/7)=0),
   "&lt; 1 sem.",
   IF(DATEDIF(I2863,'ObjProd (2)'!$C$25,"y")&gt;0,DATEDIF(I2863,'ObjProd (2)'!$C$25,"y") &amp; " " &amp; IF(DATEDIF(I2863,'ObjProd (2)'!$C$25,"y")=1,"an ","ans "),"") &amp;
   IF(DATEDIF(I2863,'ObjProd (2)'!$C$25,"ym")&gt;0,DATEDIF(I2863,'ObjProd (2)'!$C$25,"ym") &amp; " mois ", "") &amp;
   IF(INT(('ObjProd (2)'!$C$25-EDATE(I2863,DATEDIF(I2863,'ObjProd (2)'!$C$25,"y")*12+DATEDIF(I2863,'ObjProd (2)'!$C$25,"ym")))/7)&gt;0,
      INT(('ObjProd (2)'!$C$25-EDATE(I2863,DATEDIF(I2863,'ObjProd (2)'!$C$25,"y")*12+DATEDIF(I2863,'ObjProd (2)'!$C$25,"ym")))/7) &amp; " sem.",
      "")
)
)</f>
        <v/>
      </c>
      <c r="L2863" s="11" t="str">
        <f t="shared" si="444"/>
        <v/>
      </c>
      <c r="M2863" s="9" t="str">
        <f t="shared" si="440"/>
        <v/>
      </c>
      <c r="N2863" s="9" t="str" cm="1">
        <f t="array" aca="1" ref="N2863" ca="1">LEFT(L2863, IF(ISNUMBER(SUBSTITUTE(_xludf.MID(L2863, 2, 1), ".", ",")), 1, 2))</f>
        <v/>
      </c>
      <c r="O2863" s="19" t="str">
        <f t="shared" ca="1" si="446"/>
        <v/>
      </c>
      <c r="P2863" s="9" t="str">
        <f t="shared" ca="1" si="447"/>
        <v/>
      </c>
      <c r="Q2863" s="9" t="str">
        <f t="shared" ca="1" si="448"/>
        <v/>
      </c>
      <c r="R2863" s="9" t="str">
        <f t="shared" si="441"/>
        <v/>
      </c>
      <c r="S2863" t="str" cm="1">
        <f t="array" ref="S2863">IF(ISBLANK(C2863),"",IFERROR(INDEX(ListeSeries!$A$2:$A$1045, MATCH(1, (DatasScan!G2863=ListeSeries!$B$2:$B$1045) * (DatasScan!H2863&gt;=ListeSeries!$D$2:$D$1045) * (DatasScan!H2863&lt;=ListeSeries!$E$2:$E$1045), 0)), "no match"))</f>
        <v/>
      </c>
      <c r="T2863" s="7" t="str" cm="1">
        <f t="array" ref="T2863">IF(ISBLANK(C2863),"",IFERROR(INDEX(ListeSeries!$C$2:$C$1045, MATCH(1, (DatasScan!G2863=ListeSeries!$B$2:$B$1045) * (DatasScan!H2863&gt;=ListeSeries!$D$2:$D$1045) * (DatasScan!H2863&lt;=ListeSeries!$E$2:$E$1045), 0)), "no match"))</f>
        <v/>
      </c>
      <c r="U2863" s="11" t="str" cm="1">
        <f t="array" ref="U2863">IF(ISBLANK(C2863),"",IFERROR(INDEX(ListeSeries!$F$2:$F$1045, MATCH(1, (DatasScan!G2863=ListeSeries!$B$2:$B$1045) * (DatasScan!H2863&gt;=ListeSeries!$D$2:$D$1045) * (DatasScan!H2863&lt;=ListeSeries!$E$2:$E$1045), 0)), "no match"))</f>
        <v/>
      </c>
    </row>
    <row r="2864" spans="1:21" x14ac:dyDescent="0.25">
      <c r="A2864" s="6" t="str">
        <f t="shared" si="442"/>
        <v/>
      </c>
      <c r="B2864" s="272"/>
      <c r="F2864" s="7" t="str">
        <f t="shared" si="445"/>
        <v/>
      </c>
      <c r="G2864" s="21" t="str">
        <f>IF(ISBLANK(C2864),"",_xlfn.XLOOKUP(_xlfn.XLOOKUP(VALUE(LEFT(C2864,4)),Souches!$B$2:$B$15000,Souches!$E$2:$E$15000),Varietes!$B$2:$B$500,Varietes!$C$2:$C$500))</f>
        <v/>
      </c>
      <c r="H2864" s="19" t="str">
        <f>IF(ISBLANK(C2864),"",_xlfn.XLOOKUP(VALUE(LEFT(C2864,4)),Souches!$B$2:$B$15000,Souches!$D$2:$D$15000))</f>
        <v/>
      </c>
      <c r="I2864" s="10" t="str">
        <f t="shared" si="443"/>
        <v/>
      </c>
      <c r="J2864" s="19" t="str">
        <f>IF(I2864="","",INT(('ObjProd (2)'!$C$25-I2864)/7 * (ABS('ObjProd (2)'!$C$25-I2864)&gt;=7)))</f>
        <v/>
      </c>
      <c r="K2864" s="10" t="str">
        <f>IF(I2864="","",
IF(AND(DATEDIF(I2864,'ObjProd (2)'!$C$25,"y")=0,DATEDIF(I2864,'ObjProd (2)'!$C$25,"ym")=0,
   INT(('ObjProd (2)'!$C$25-EDATE(I2864,DATEDIF(I2864,'ObjProd (2)'!$C$25,"y")*12+DATEDIF(I2864,'ObjProd (2)'!$C$25,"ym")))/7)=0),
   "&lt; 1 sem.",
   IF(DATEDIF(I2864,'ObjProd (2)'!$C$25,"y")&gt;0,DATEDIF(I2864,'ObjProd (2)'!$C$25,"y") &amp; " " &amp; IF(DATEDIF(I2864,'ObjProd (2)'!$C$25,"y")=1,"an ","ans "),"") &amp;
   IF(DATEDIF(I2864,'ObjProd (2)'!$C$25,"ym")&gt;0,DATEDIF(I2864,'ObjProd (2)'!$C$25,"ym") &amp; " mois ", "") &amp;
   IF(INT(('ObjProd (2)'!$C$25-EDATE(I2864,DATEDIF(I2864,'ObjProd (2)'!$C$25,"y")*12+DATEDIF(I2864,'ObjProd (2)'!$C$25,"ym")))/7)&gt;0,
      INT(('ObjProd (2)'!$C$25-EDATE(I2864,DATEDIF(I2864,'ObjProd (2)'!$C$25,"y")*12+DATEDIF(I2864,'ObjProd (2)'!$C$25,"ym")))/7) &amp; " sem.",
      "")
)
)</f>
        <v/>
      </c>
      <c r="L2864" s="11" t="str">
        <f t="shared" si="444"/>
        <v/>
      </c>
      <c r="M2864" s="9" t="str">
        <f t="shared" si="440"/>
        <v/>
      </c>
      <c r="N2864" s="9" t="str" cm="1">
        <f t="array" aca="1" ref="N2864" ca="1">LEFT(L2864, IF(ISNUMBER(SUBSTITUTE(_xludf.MID(L2864, 2, 1), ".", ",")), 1, 2))</f>
        <v/>
      </c>
      <c r="O2864" s="19" t="str">
        <f t="shared" ca="1" si="446"/>
        <v/>
      </c>
      <c r="P2864" s="9" t="str">
        <f t="shared" ca="1" si="447"/>
        <v/>
      </c>
      <c r="Q2864" s="9" t="str">
        <f t="shared" ca="1" si="448"/>
        <v/>
      </c>
      <c r="R2864" s="9" t="str">
        <f t="shared" si="441"/>
        <v/>
      </c>
      <c r="S2864" t="str" cm="1">
        <f t="array" ref="S2864">IF(ISBLANK(C2864),"",IFERROR(INDEX(ListeSeries!$A$2:$A$1045, MATCH(1, (DatasScan!G2864=ListeSeries!$B$2:$B$1045) * (DatasScan!H2864&gt;=ListeSeries!$D$2:$D$1045) * (DatasScan!H2864&lt;=ListeSeries!$E$2:$E$1045), 0)), "no match"))</f>
        <v/>
      </c>
      <c r="T2864" s="7" t="str" cm="1">
        <f t="array" ref="T2864">IF(ISBLANK(C2864),"",IFERROR(INDEX(ListeSeries!$C$2:$C$1045, MATCH(1, (DatasScan!G2864=ListeSeries!$B$2:$B$1045) * (DatasScan!H2864&gt;=ListeSeries!$D$2:$D$1045) * (DatasScan!H2864&lt;=ListeSeries!$E$2:$E$1045), 0)), "no match"))</f>
        <v/>
      </c>
      <c r="U2864" s="11" t="str" cm="1">
        <f t="array" ref="U2864">IF(ISBLANK(C2864),"",IFERROR(INDEX(ListeSeries!$F$2:$F$1045, MATCH(1, (DatasScan!G2864=ListeSeries!$B$2:$B$1045) * (DatasScan!H2864&gt;=ListeSeries!$D$2:$D$1045) * (DatasScan!H2864&lt;=ListeSeries!$E$2:$E$1045), 0)), "no match"))</f>
        <v/>
      </c>
    </row>
    <row r="2865" spans="1:21" x14ac:dyDescent="0.25">
      <c r="A2865" s="6" t="str">
        <f t="shared" si="442"/>
        <v/>
      </c>
      <c r="B2865" s="272"/>
      <c r="F2865" s="7" t="str">
        <f t="shared" si="445"/>
        <v/>
      </c>
      <c r="G2865" s="21" t="str">
        <f>IF(ISBLANK(C2865),"",_xlfn.XLOOKUP(_xlfn.XLOOKUP(VALUE(LEFT(C2865,4)),Souches!$B$2:$B$15000,Souches!$E$2:$E$15000),Varietes!$B$2:$B$500,Varietes!$C$2:$C$500))</f>
        <v/>
      </c>
      <c r="H2865" s="19" t="str">
        <f>IF(ISBLANK(C2865),"",_xlfn.XLOOKUP(VALUE(LEFT(C2865,4)),Souches!$B$2:$B$15000,Souches!$D$2:$D$15000))</f>
        <v/>
      </c>
      <c r="I2865" s="10" t="str">
        <f t="shared" si="443"/>
        <v/>
      </c>
      <c r="J2865" s="19" t="str">
        <f>IF(I2865="","",INT(('ObjProd (2)'!$C$25-I2865)/7 * (ABS('ObjProd (2)'!$C$25-I2865)&gt;=7)))</f>
        <v/>
      </c>
      <c r="K2865" s="10" t="str">
        <f>IF(I2865="","",
IF(AND(DATEDIF(I2865,'ObjProd (2)'!$C$25,"y")=0,DATEDIF(I2865,'ObjProd (2)'!$C$25,"ym")=0,
   INT(('ObjProd (2)'!$C$25-EDATE(I2865,DATEDIF(I2865,'ObjProd (2)'!$C$25,"y")*12+DATEDIF(I2865,'ObjProd (2)'!$C$25,"ym")))/7)=0),
   "&lt; 1 sem.",
   IF(DATEDIF(I2865,'ObjProd (2)'!$C$25,"y")&gt;0,DATEDIF(I2865,'ObjProd (2)'!$C$25,"y") &amp; " " &amp; IF(DATEDIF(I2865,'ObjProd (2)'!$C$25,"y")=1,"an ","ans "),"") &amp;
   IF(DATEDIF(I2865,'ObjProd (2)'!$C$25,"ym")&gt;0,DATEDIF(I2865,'ObjProd (2)'!$C$25,"ym") &amp; " mois ", "") &amp;
   IF(INT(('ObjProd (2)'!$C$25-EDATE(I2865,DATEDIF(I2865,'ObjProd (2)'!$C$25,"y")*12+DATEDIF(I2865,'ObjProd (2)'!$C$25,"ym")))/7)&gt;0,
      INT(('ObjProd (2)'!$C$25-EDATE(I2865,DATEDIF(I2865,'ObjProd (2)'!$C$25,"y")*12+DATEDIF(I2865,'ObjProd (2)'!$C$25,"ym")))/7) &amp; " sem.",
      "")
)
)</f>
        <v/>
      </c>
      <c r="L2865" s="11" t="str">
        <f t="shared" si="444"/>
        <v/>
      </c>
      <c r="M2865" s="9" t="str">
        <f t="shared" si="440"/>
        <v/>
      </c>
      <c r="N2865" s="9" t="str" cm="1">
        <f t="array" aca="1" ref="N2865" ca="1">LEFT(L2865, IF(ISNUMBER(SUBSTITUTE(_xludf.MID(L2865, 2, 1), ".", ",")), 1, 2))</f>
        <v/>
      </c>
      <c r="O2865" s="19" t="str">
        <f t="shared" ca="1" si="446"/>
        <v/>
      </c>
      <c r="P2865" s="9" t="str">
        <f t="shared" ca="1" si="447"/>
        <v/>
      </c>
      <c r="Q2865" s="9" t="str">
        <f t="shared" ca="1" si="448"/>
        <v/>
      </c>
      <c r="R2865" s="9" t="str">
        <f t="shared" si="441"/>
        <v/>
      </c>
      <c r="S2865" t="str" cm="1">
        <f t="array" ref="S2865">IF(ISBLANK(C2865),"",IFERROR(INDEX(ListeSeries!$A$2:$A$1045, MATCH(1, (DatasScan!G2865=ListeSeries!$B$2:$B$1045) * (DatasScan!H2865&gt;=ListeSeries!$D$2:$D$1045) * (DatasScan!H2865&lt;=ListeSeries!$E$2:$E$1045), 0)), "no match"))</f>
        <v/>
      </c>
      <c r="T2865" s="7" t="str" cm="1">
        <f t="array" ref="T2865">IF(ISBLANK(C2865),"",IFERROR(INDEX(ListeSeries!$C$2:$C$1045, MATCH(1, (DatasScan!G2865=ListeSeries!$B$2:$B$1045) * (DatasScan!H2865&gt;=ListeSeries!$D$2:$D$1045) * (DatasScan!H2865&lt;=ListeSeries!$E$2:$E$1045), 0)), "no match"))</f>
        <v/>
      </c>
      <c r="U2865" s="11" t="str" cm="1">
        <f t="array" ref="U2865">IF(ISBLANK(C2865),"",IFERROR(INDEX(ListeSeries!$F$2:$F$1045, MATCH(1, (DatasScan!G2865=ListeSeries!$B$2:$B$1045) * (DatasScan!H2865&gt;=ListeSeries!$D$2:$D$1045) * (DatasScan!H2865&lt;=ListeSeries!$E$2:$E$1045), 0)), "no match"))</f>
        <v/>
      </c>
    </row>
    <row r="2866" spans="1:21" x14ac:dyDescent="0.25">
      <c r="A2866" s="6" t="str">
        <f t="shared" si="442"/>
        <v/>
      </c>
      <c r="B2866" s="272"/>
      <c r="F2866" s="7" t="str">
        <f t="shared" si="445"/>
        <v/>
      </c>
      <c r="G2866" s="21" t="str">
        <f>IF(ISBLANK(C2866),"",_xlfn.XLOOKUP(_xlfn.XLOOKUP(VALUE(LEFT(C2866,4)),Souches!$B$2:$B$15000,Souches!$E$2:$E$15000),Varietes!$B$2:$B$500,Varietes!$C$2:$C$500))</f>
        <v/>
      </c>
      <c r="H2866" s="19" t="str">
        <f>IF(ISBLANK(C2866),"",_xlfn.XLOOKUP(VALUE(LEFT(C2866,4)),Souches!$B$2:$B$15000,Souches!$D$2:$D$15000))</f>
        <v/>
      </c>
      <c r="I2866" s="10" t="str">
        <f t="shared" si="443"/>
        <v/>
      </c>
      <c r="J2866" s="19" t="str">
        <f>IF(I2866="","",INT(('ObjProd (2)'!$C$25-I2866)/7 * (ABS('ObjProd (2)'!$C$25-I2866)&gt;=7)))</f>
        <v/>
      </c>
      <c r="K2866" s="10" t="str">
        <f>IF(I2866="","",
IF(AND(DATEDIF(I2866,'ObjProd (2)'!$C$25,"y")=0,DATEDIF(I2866,'ObjProd (2)'!$C$25,"ym")=0,
   INT(('ObjProd (2)'!$C$25-EDATE(I2866,DATEDIF(I2866,'ObjProd (2)'!$C$25,"y")*12+DATEDIF(I2866,'ObjProd (2)'!$C$25,"ym")))/7)=0),
   "&lt; 1 sem.",
   IF(DATEDIF(I2866,'ObjProd (2)'!$C$25,"y")&gt;0,DATEDIF(I2866,'ObjProd (2)'!$C$25,"y") &amp; " " &amp; IF(DATEDIF(I2866,'ObjProd (2)'!$C$25,"y")=1,"an ","ans "),"") &amp;
   IF(DATEDIF(I2866,'ObjProd (2)'!$C$25,"ym")&gt;0,DATEDIF(I2866,'ObjProd (2)'!$C$25,"ym") &amp; " mois ", "") &amp;
   IF(INT(('ObjProd (2)'!$C$25-EDATE(I2866,DATEDIF(I2866,'ObjProd (2)'!$C$25,"y")*12+DATEDIF(I2866,'ObjProd (2)'!$C$25,"ym")))/7)&gt;0,
      INT(('ObjProd (2)'!$C$25-EDATE(I2866,DATEDIF(I2866,'ObjProd (2)'!$C$25,"y")*12+DATEDIF(I2866,'ObjProd (2)'!$C$25,"ym")))/7) &amp; " sem.",
      "")
)
)</f>
        <v/>
      </c>
      <c r="L2866" s="11" t="str">
        <f t="shared" si="444"/>
        <v/>
      </c>
      <c r="M2866" s="9" t="str">
        <f t="shared" si="440"/>
        <v/>
      </c>
      <c r="N2866" s="9" t="str" cm="1">
        <f t="array" aca="1" ref="N2866" ca="1">LEFT(L2866, IF(ISNUMBER(SUBSTITUTE(_xludf.MID(L2866, 2, 1), ".", ",")), 1, 2))</f>
        <v/>
      </c>
      <c r="O2866" s="19" t="str">
        <f t="shared" ca="1" si="446"/>
        <v/>
      </c>
      <c r="P2866" s="9" t="str">
        <f t="shared" ca="1" si="447"/>
        <v/>
      </c>
      <c r="Q2866" s="9" t="str">
        <f t="shared" ca="1" si="448"/>
        <v/>
      </c>
      <c r="R2866" s="9" t="str">
        <f t="shared" si="441"/>
        <v/>
      </c>
      <c r="S2866" t="str" cm="1">
        <f t="array" ref="S2866">IF(ISBLANK(C2866),"",IFERROR(INDEX(ListeSeries!$A$2:$A$1045, MATCH(1, (DatasScan!G2866=ListeSeries!$B$2:$B$1045) * (DatasScan!H2866&gt;=ListeSeries!$D$2:$D$1045) * (DatasScan!H2866&lt;=ListeSeries!$E$2:$E$1045), 0)), "no match"))</f>
        <v/>
      </c>
      <c r="T2866" s="7" t="str" cm="1">
        <f t="array" ref="T2866">IF(ISBLANK(C2866),"",IFERROR(INDEX(ListeSeries!$C$2:$C$1045, MATCH(1, (DatasScan!G2866=ListeSeries!$B$2:$B$1045) * (DatasScan!H2866&gt;=ListeSeries!$D$2:$D$1045) * (DatasScan!H2866&lt;=ListeSeries!$E$2:$E$1045), 0)), "no match"))</f>
        <v/>
      </c>
      <c r="U2866" s="11" t="str" cm="1">
        <f t="array" ref="U2866">IF(ISBLANK(C2866),"",IFERROR(INDEX(ListeSeries!$F$2:$F$1045, MATCH(1, (DatasScan!G2866=ListeSeries!$B$2:$B$1045) * (DatasScan!H2866&gt;=ListeSeries!$D$2:$D$1045) * (DatasScan!H2866&lt;=ListeSeries!$E$2:$E$1045), 0)), "no match"))</f>
        <v/>
      </c>
    </row>
    <row r="2867" spans="1:21" x14ac:dyDescent="0.25">
      <c r="A2867" s="6" t="str">
        <f t="shared" si="442"/>
        <v/>
      </c>
      <c r="B2867" s="272"/>
      <c r="F2867" s="7" t="str">
        <f t="shared" si="445"/>
        <v/>
      </c>
      <c r="G2867" s="21" t="str">
        <f>IF(ISBLANK(C2867),"",_xlfn.XLOOKUP(_xlfn.XLOOKUP(VALUE(LEFT(C2867,4)),Souches!$B$2:$B$15000,Souches!$E$2:$E$15000),Varietes!$B$2:$B$500,Varietes!$C$2:$C$500))</f>
        <v/>
      </c>
      <c r="H2867" s="19" t="str">
        <f>IF(ISBLANK(C2867),"",_xlfn.XLOOKUP(VALUE(LEFT(C2867,4)),Souches!$B$2:$B$15000,Souches!$D$2:$D$15000))</f>
        <v/>
      </c>
      <c r="I2867" s="10" t="str">
        <f t="shared" si="443"/>
        <v/>
      </c>
      <c r="J2867" s="19" t="str">
        <f>IF(I2867="","",INT(('ObjProd (2)'!$C$25-I2867)/7 * (ABS('ObjProd (2)'!$C$25-I2867)&gt;=7)))</f>
        <v/>
      </c>
      <c r="K2867" s="10" t="str">
        <f>IF(I2867="","",
IF(AND(DATEDIF(I2867,'ObjProd (2)'!$C$25,"y")=0,DATEDIF(I2867,'ObjProd (2)'!$C$25,"ym")=0,
   INT(('ObjProd (2)'!$C$25-EDATE(I2867,DATEDIF(I2867,'ObjProd (2)'!$C$25,"y")*12+DATEDIF(I2867,'ObjProd (2)'!$C$25,"ym")))/7)=0),
   "&lt; 1 sem.",
   IF(DATEDIF(I2867,'ObjProd (2)'!$C$25,"y")&gt;0,DATEDIF(I2867,'ObjProd (2)'!$C$25,"y") &amp; " " &amp; IF(DATEDIF(I2867,'ObjProd (2)'!$C$25,"y")=1,"an ","ans "),"") &amp;
   IF(DATEDIF(I2867,'ObjProd (2)'!$C$25,"ym")&gt;0,DATEDIF(I2867,'ObjProd (2)'!$C$25,"ym") &amp; " mois ", "") &amp;
   IF(INT(('ObjProd (2)'!$C$25-EDATE(I2867,DATEDIF(I2867,'ObjProd (2)'!$C$25,"y")*12+DATEDIF(I2867,'ObjProd (2)'!$C$25,"ym")))/7)&gt;0,
      INT(('ObjProd (2)'!$C$25-EDATE(I2867,DATEDIF(I2867,'ObjProd (2)'!$C$25,"y")*12+DATEDIF(I2867,'ObjProd (2)'!$C$25,"ym")))/7) &amp; " sem.",
      "")
)
)</f>
        <v/>
      </c>
      <c r="L2867" s="11" t="str">
        <f t="shared" si="444"/>
        <v/>
      </c>
      <c r="M2867" s="9" t="str">
        <f t="shared" si="440"/>
        <v/>
      </c>
      <c r="N2867" s="9" t="str" cm="1">
        <f t="array" aca="1" ref="N2867" ca="1">LEFT(L2867, IF(ISNUMBER(SUBSTITUTE(_xludf.MID(L2867, 2, 1), ".", ",")), 1, 2))</f>
        <v/>
      </c>
      <c r="O2867" s="19" t="str">
        <f t="shared" ca="1" si="446"/>
        <v/>
      </c>
      <c r="P2867" s="9" t="str">
        <f t="shared" ca="1" si="447"/>
        <v/>
      </c>
      <c r="Q2867" s="9" t="str">
        <f t="shared" ca="1" si="448"/>
        <v/>
      </c>
      <c r="R2867" s="9" t="str">
        <f t="shared" si="441"/>
        <v/>
      </c>
      <c r="S2867" t="str" cm="1">
        <f t="array" ref="S2867">IF(ISBLANK(C2867),"",IFERROR(INDEX(ListeSeries!$A$2:$A$1045, MATCH(1, (DatasScan!G2867=ListeSeries!$B$2:$B$1045) * (DatasScan!H2867&gt;=ListeSeries!$D$2:$D$1045) * (DatasScan!H2867&lt;=ListeSeries!$E$2:$E$1045), 0)), "no match"))</f>
        <v/>
      </c>
      <c r="T2867" s="7" t="str" cm="1">
        <f t="array" ref="T2867">IF(ISBLANK(C2867),"",IFERROR(INDEX(ListeSeries!$C$2:$C$1045, MATCH(1, (DatasScan!G2867=ListeSeries!$B$2:$B$1045) * (DatasScan!H2867&gt;=ListeSeries!$D$2:$D$1045) * (DatasScan!H2867&lt;=ListeSeries!$E$2:$E$1045), 0)), "no match"))</f>
        <v/>
      </c>
      <c r="U2867" s="11" t="str" cm="1">
        <f t="array" ref="U2867">IF(ISBLANK(C2867),"",IFERROR(INDEX(ListeSeries!$F$2:$F$1045, MATCH(1, (DatasScan!G2867=ListeSeries!$B$2:$B$1045) * (DatasScan!H2867&gt;=ListeSeries!$D$2:$D$1045) * (DatasScan!H2867&lt;=ListeSeries!$E$2:$E$1045), 0)), "no match"))</f>
        <v/>
      </c>
    </row>
    <row r="2868" spans="1:21" x14ac:dyDescent="0.25">
      <c r="A2868" s="6" t="str">
        <f t="shared" si="442"/>
        <v/>
      </c>
      <c r="B2868" s="272"/>
      <c r="F2868" s="7" t="str">
        <f t="shared" si="445"/>
        <v/>
      </c>
      <c r="G2868" s="21" t="str">
        <f>IF(ISBLANK(C2868),"",_xlfn.XLOOKUP(_xlfn.XLOOKUP(VALUE(LEFT(C2868,4)),Souches!$B$2:$B$15000,Souches!$E$2:$E$15000),Varietes!$B$2:$B$500,Varietes!$C$2:$C$500))</f>
        <v/>
      </c>
      <c r="H2868" s="19" t="str">
        <f>IF(ISBLANK(C2868),"",_xlfn.XLOOKUP(VALUE(LEFT(C2868,4)),Souches!$B$2:$B$15000,Souches!$D$2:$D$15000))</f>
        <v/>
      </c>
      <c r="I2868" s="10" t="str">
        <f t="shared" si="443"/>
        <v/>
      </c>
      <c r="J2868" s="19" t="str">
        <f>IF(I2868="","",INT(('ObjProd (2)'!$C$25-I2868)/7 * (ABS('ObjProd (2)'!$C$25-I2868)&gt;=7)))</f>
        <v/>
      </c>
      <c r="K2868" s="10" t="str">
        <f>IF(I2868="","",
IF(AND(DATEDIF(I2868,'ObjProd (2)'!$C$25,"y")=0,DATEDIF(I2868,'ObjProd (2)'!$C$25,"ym")=0,
   INT(('ObjProd (2)'!$C$25-EDATE(I2868,DATEDIF(I2868,'ObjProd (2)'!$C$25,"y")*12+DATEDIF(I2868,'ObjProd (2)'!$C$25,"ym")))/7)=0),
   "&lt; 1 sem.",
   IF(DATEDIF(I2868,'ObjProd (2)'!$C$25,"y")&gt;0,DATEDIF(I2868,'ObjProd (2)'!$C$25,"y") &amp; " " &amp; IF(DATEDIF(I2868,'ObjProd (2)'!$C$25,"y")=1,"an ","ans "),"") &amp;
   IF(DATEDIF(I2868,'ObjProd (2)'!$C$25,"ym")&gt;0,DATEDIF(I2868,'ObjProd (2)'!$C$25,"ym") &amp; " mois ", "") &amp;
   IF(INT(('ObjProd (2)'!$C$25-EDATE(I2868,DATEDIF(I2868,'ObjProd (2)'!$C$25,"y")*12+DATEDIF(I2868,'ObjProd (2)'!$C$25,"ym")))/7)&gt;0,
      INT(('ObjProd (2)'!$C$25-EDATE(I2868,DATEDIF(I2868,'ObjProd (2)'!$C$25,"y")*12+DATEDIF(I2868,'ObjProd (2)'!$C$25,"ym")))/7) &amp; " sem.",
      "")
)
)</f>
        <v/>
      </c>
      <c r="L2868" s="11" t="str">
        <f t="shared" si="444"/>
        <v/>
      </c>
      <c r="M2868" s="9" t="str">
        <f t="shared" si="440"/>
        <v/>
      </c>
      <c r="N2868" s="9" t="str" cm="1">
        <f t="array" aca="1" ref="N2868" ca="1">LEFT(L2868, IF(ISNUMBER(SUBSTITUTE(_xludf.MID(L2868, 2, 1), ".", ",")), 1, 2))</f>
        <v/>
      </c>
      <c r="O2868" s="19" t="str">
        <f t="shared" ca="1" si="446"/>
        <v/>
      </c>
      <c r="P2868" s="9" t="str">
        <f t="shared" ca="1" si="447"/>
        <v/>
      </c>
      <c r="Q2868" s="9" t="str">
        <f t="shared" ca="1" si="448"/>
        <v/>
      </c>
      <c r="R2868" s="9" t="str">
        <f t="shared" si="441"/>
        <v/>
      </c>
      <c r="S2868" t="str" cm="1">
        <f t="array" ref="S2868">IF(ISBLANK(C2868),"",IFERROR(INDEX(ListeSeries!$A$2:$A$1045, MATCH(1, (DatasScan!G2868=ListeSeries!$B$2:$B$1045) * (DatasScan!H2868&gt;=ListeSeries!$D$2:$D$1045) * (DatasScan!H2868&lt;=ListeSeries!$E$2:$E$1045), 0)), "no match"))</f>
        <v/>
      </c>
      <c r="T2868" s="7" t="str" cm="1">
        <f t="array" ref="T2868">IF(ISBLANK(C2868),"",IFERROR(INDEX(ListeSeries!$C$2:$C$1045, MATCH(1, (DatasScan!G2868=ListeSeries!$B$2:$B$1045) * (DatasScan!H2868&gt;=ListeSeries!$D$2:$D$1045) * (DatasScan!H2868&lt;=ListeSeries!$E$2:$E$1045), 0)), "no match"))</f>
        <v/>
      </c>
      <c r="U2868" s="11" t="str" cm="1">
        <f t="array" ref="U2868">IF(ISBLANK(C2868),"",IFERROR(INDEX(ListeSeries!$F$2:$F$1045, MATCH(1, (DatasScan!G2868=ListeSeries!$B$2:$B$1045) * (DatasScan!H2868&gt;=ListeSeries!$D$2:$D$1045) * (DatasScan!H2868&lt;=ListeSeries!$E$2:$E$1045), 0)), "no match"))</f>
        <v/>
      </c>
    </row>
    <row r="2869" spans="1:21" x14ac:dyDescent="0.25">
      <c r="A2869" s="6" t="str">
        <f t="shared" si="442"/>
        <v/>
      </c>
      <c r="B2869" s="272"/>
      <c r="F2869" s="7" t="str">
        <f t="shared" si="445"/>
        <v/>
      </c>
      <c r="G2869" s="21" t="str">
        <f>IF(ISBLANK(C2869),"",_xlfn.XLOOKUP(_xlfn.XLOOKUP(VALUE(LEFT(C2869,4)),Souches!$B$2:$B$15000,Souches!$E$2:$E$15000),Varietes!$B$2:$B$500,Varietes!$C$2:$C$500))</f>
        <v/>
      </c>
      <c r="H2869" s="19" t="str">
        <f>IF(ISBLANK(C2869),"",_xlfn.XLOOKUP(VALUE(LEFT(C2869,4)),Souches!$B$2:$B$15000,Souches!$D$2:$D$15000))</f>
        <v/>
      </c>
      <c r="I2869" s="10" t="str">
        <f t="shared" si="443"/>
        <v/>
      </c>
      <c r="J2869" s="19" t="str">
        <f>IF(I2869="","",INT(('ObjProd (2)'!$C$25-I2869)/7 * (ABS('ObjProd (2)'!$C$25-I2869)&gt;=7)))</f>
        <v/>
      </c>
      <c r="K2869" s="10" t="str">
        <f>IF(I2869="","",
IF(AND(DATEDIF(I2869,'ObjProd (2)'!$C$25,"y")=0,DATEDIF(I2869,'ObjProd (2)'!$C$25,"ym")=0,
   INT(('ObjProd (2)'!$C$25-EDATE(I2869,DATEDIF(I2869,'ObjProd (2)'!$C$25,"y")*12+DATEDIF(I2869,'ObjProd (2)'!$C$25,"ym")))/7)=0),
   "&lt; 1 sem.",
   IF(DATEDIF(I2869,'ObjProd (2)'!$C$25,"y")&gt;0,DATEDIF(I2869,'ObjProd (2)'!$C$25,"y") &amp; " " &amp; IF(DATEDIF(I2869,'ObjProd (2)'!$C$25,"y")=1,"an ","ans "),"") &amp;
   IF(DATEDIF(I2869,'ObjProd (2)'!$C$25,"ym")&gt;0,DATEDIF(I2869,'ObjProd (2)'!$C$25,"ym") &amp; " mois ", "") &amp;
   IF(INT(('ObjProd (2)'!$C$25-EDATE(I2869,DATEDIF(I2869,'ObjProd (2)'!$C$25,"y")*12+DATEDIF(I2869,'ObjProd (2)'!$C$25,"ym")))/7)&gt;0,
      INT(('ObjProd (2)'!$C$25-EDATE(I2869,DATEDIF(I2869,'ObjProd (2)'!$C$25,"y")*12+DATEDIF(I2869,'ObjProd (2)'!$C$25,"ym")))/7) &amp; " sem.",
      "")
)
)</f>
        <v/>
      </c>
      <c r="L2869" s="11" t="str">
        <f t="shared" si="444"/>
        <v/>
      </c>
      <c r="M2869" s="9" t="str">
        <f t="shared" si="440"/>
        <v/>
      </c>
      <c r="N2869" s="9" t="str" cm="1">
        <f t="array" aca="1" ref="N2869" ca="1">LEFT(L2869, IF(ISNUMBER(SUBSTITUTE(_xludf.MID(L2869, 2, 1), ".", ",")), 1, 2))</f>
        <v/>
      </c>
      <c r="O2869" s="19" t="str">
        <f t="shared" ca="1" si="446"/>
        <v/>
      </c>
      <c r="P2869" s="9" t="str">
        <f t="shared" ca="1" si="447"/>
        <v/>
      </c>
      <c r="Q2869" s="9" t="str">
        <f t="shared" ca="1" si="448"/>
        <v/>
      </c>
      <c r="R2869" s="9" t="str">
        <f t="shared" si="441"/>
        <v/>
      </c>
      <c r="S2869" t="str" cm="1">
        <f t="array" ref="S2869">IF(ISBLANK(C2869),"",IFERROR(INDEX(ListeSeries!$A$2:$A$1045, MATCH(1, (DatasScan!G2869=ListeSeries!$B$2:$B$1045) * (DatasScan!H2869&gt;=ListeSeries!$D$2:$D$1045) * (DatasScan!H2869&lt;=ListeSeries!$E$2:$E$1045), 0)), "no match"))</f>
        <v/>
      </c>
      <c r="T2869" s="7" t="str" cm="1">
        <f t="array" ref="T2869">IF(ISBLANK(C2869),"",IFERROR(INDEX(ListeSeries!$C$2:$C$1045, MATCH(1, (DatasScan!G2869=ListeSeries!$B$2:$B$1045) * (DatasScan!H2869&gt;=ListeSeries!$D$2:$D$1045) * (DatasScan!H2869&lt;=ListeSeries!$E$2:$E$1045), 0)), "no match"))</f>
        <v/>
      </c>
      <c r="U2869" s="11" t="str" cm="1">
        <f t="array" ref="U2869">IF(ISBLANK(C2869),"",IFERROR(INDEX(ListeSeries!$F$2:$F$1045, MATCH(1, (DatasScan!G2869=ListeSeries!$B$2:$B$1045) * (DatasScan!H2869&gt;=ListeSeries!$D$2:$D$1045) * (DatasScan!H2869&lt;=ListeSeries!$E$2:$E$1045), 0)), "no match"))</f>
        <v/>
      </c>
    </row>
    <row r="2870" spans="1:21" x14ac:dyDescent="0.25">
      <c r="A2870" s="6" t="str">
        <f t="shared" si="442"/>
        <v/>
      </c>
      <c r="B2870" s="272"/>
      <c r="F2870" s="7" t="str">
        <f t="shared" si="445"/>
        <v/>
      </c>
      <c r="G2870" s="21" t="str">
        <f>IF(ISBLANK(C2870),"",_xlfn.XLOOKUP(_xlfn.XLOOKUP(VALUE(LEFT(C2870,4)),Souches!$B$2:$B$15000,Souches!$E$2:$E$15000),Varietes!$B$2:$B$500,Varietes!$C$2:$C$500))</f>
        <v/>
      </c>
      <c r="H2870" s="19" t="str">
        <f>IF(ISBLANK(C2870),"",_xlfn.XLOOKUP(VALUE(LEFT(C2870,4)),Souches!$B$2:$B$15000,Souches!$D$2:$D$15000))</f>
        <v/>
      </c>
      <c r="I2870" s="10" t="str">
        <f t="shared" si="443"/>
        <v/>
      </c>
      <c r="J2870" s="19" t="str">
        <f>IF(I2870="","",INT(('ObjProd (2)'!$C$25-I2870)/7 * (ABS('ObjProd (2)'!$C$25-I2870)&gt;=7)))</f>
        <v/>
      </c>
      <c r="K2870" s="10" t="str">
        <f>IF(I2870="","",
IF(AND(DATEDIF(I2870,'ObjProd (2)'!$C$25,"y")=0,DATEDIF(I2870,'ObjProd (2)'!$C$25,"ym")=0,
   INT(('ObjProd (2)'!$C$25-EDATE(I2870,DATEDIF(I2870,'ObjProd (2)'!$C$25,"y")*12+DATEDIF(I2870,'ObjProd (2)'!$C$25,"ym")))/7)=0),
   "&lt; 1 sem.",
   IF(DATEDIF(I2870,'ObjProd (2)'!$C$25,"y")&gt;0,DATEDIF(I2870,'ObjProd (2)'!$C$25,"y") &amp; " " &amp; IF(DATEDIF(I2870,'ObjProd (2)'!$C$25,"y")=1,"an ","ans "),"") &amp;
   IF(DATEDIF(I2870,'ObjProd (2)'!$C$25,"ym")&gt;0,DATEDIF(I2870,'ObjProd (2)'!$C$25,"ym") &amp; " mois ", "") &amp;
   IF(INT(('ObjProd (2)'!$C$25-EDATE(I2870,DATEDIF(I2870,'ObjProd (2)'!$C$25,"y")*12+DATEDIF(I2870,'ObjProd (2)'!$C$25,"ym")))/7)&gt;0,
      INT(('ObjProd (2)'!$C$25-EDATE(I2870,DATEDIF(I2870,'ObjProd (2)'!$C$25,"y")*12+DATEDIF(I2870,'ObjProd (2)'!$C$25,"ym")))/7) &amp; " sem.",
      "")
)
)</f>
        <v/>
      </c>
      <c r="L2870" s="11" t="str">
        <f t="shared" si="444"/>
        <v/>
      </c>
      <c r="M2870" s="9" t="str">
        <f t="shared" si="440"/>
        <v/>
      </c>
      <c r="N2870" s="9" t="str" cm="1">
        <f t="array" aca="1" ref="N2870" ca="1">LEFT(L2870, IF(ISNUMBER(SUBSTITUTE(_xludf.MID(L2870, 2, 1), ".", ",")), 1, 2))</f>
        <v/>
      </c>
      <c r="O2870" s="19" t="str">
        <f t="shared" ca="1" si="446"/>
        <v/>
      </c>
      <c r="P2870" s="9" t="str">
        <f t="shared" ca="1" si="447"/>
        <v/>
      </c>
      <c r="Q2870" s="9" t="str">
        <f t="shared" ca="1" si="448"/>
        <v/>
      </c>
      <c r="R2870" s="9" t="str">
        <f t="shared" si="441"/>
        <v/>
      </c>
      <c r="S2870" t="str" cm="1">
        <f t="array" ref="S2870">IF(ISBLANK(C2870),"",IFERROR(INDEX(ListeSeries!$A$2:$A$1045, MATCH(1, (DatasScan!G2870=ListeSeries!$B$2:$B$1045) * (DatasScan!H2870&gt;=ListeSeries!$D$2:$D$1045) * (DatasScan!H2870&lt;=ListeSeries!$E$2:$E$1045), 0)), "no match"))</f>
        <v/>
      </c>
      <c r="T2870" s="7" t="str" cm="1">
        <f t="array" ref="T2870">IF(ISBLANK(C2870),"",IFERROR(INDEX(ListeSeries!$C$2:$C$1045, MATCH(1, (DatasScan!G2870=ListeSeries!$B$2:$B$1045) * (DatasScan!H2870&gt;=ListeSeries!$D$2:$D$1045) * (DatasScan!H2870&lt;=ListeSeries!$E$2:$E$1045), 0)), "no match"))</f>
        <v/>
      </c>
      <c r="U2870" s="11" t="str" cm="1">
        <f t="array" ref="U2870">IF(ISBLANK(C2870),"",IFERROR(INDEX(ListeSeries!$F$2:$F$1045, MATCH(1, (DatasScan!G2870=ListeSeries!$B$2:$B$1045) * (DatasScan!H2870&gt;=ListeSeries!$D$2:$D$1045) * (DatasScan!H2870&lt;=ListeSeries!$E$2:$E$1045), 0)), "no match"))</f>
        <v/>
      </c>
    </row>
    <row r="2871" spans="1:21" x14ac:dyDescent="0.25">
      <c r="A2871" s="6" t="str">
        <f t="shared" si="442"/>
        <v/>
      </c>
      <c r="B2871" s="272"/>
      <c r="F2871" s="7" t="str">
        <f t="shared" si="445"/>
        <v/>
      </c>
      <c r="G2871" s="21" t="str">
        <f>IF(ISBLANK(C2871),"",_xlfn.XLOOKUP(_xlfn.XLOOKUP(VALUE(LEFT(C2871,4)),Souches!$B$2:$B$15000,Souches!$E$2:$E$15000),Varietes!$B$2:$B$500,Varietes!$C$2:$C$500))</f>
        <v/>
      </c>
      <c r="H2871" s="19" t="str">
        <f>IF(ISBLANK(C2871),"",_xlfn.XLOOKUP(VALUE(LEFT(C2871,4)),Souches!$B$2:$B$15000,Souches!$D$2:$D$15000))</f>
        <v/>
      </c>
      <c r="I2871" s="10" t="str">
        <f t="shared" si="443"/>
        <v/>
      </c>
      <c r="J2871" s="19" t="str">
        <f>IF(I2871="","",INT(('ObjProd (2)'!$C$25-I2871)/7 * (ABS('ObjProd (2)'!$C$25-I2871)&gt;=7)))</f>
        <v/>
      </c>
      <c r="K2871" s="10" t="str">
        <f>IF(I2871="","",
IF(AND(DATEDIF(I2871,'ObjProd (2)'!$C$25,"y")=0,DATEDIF(I2871,'ObjProd (2)'!$C$25,"ym")=0,
   INT(('ObjProd (2)'!$C$25-EDATE(I2871,DATEDIF(I2871,'ObjProd (2)'!$C$25,"y")*12+DATEDIF(I2871,'ObjProd (2)'!$C$25,"ym")))/7)=0),
   "&lt; 1 sem.",
   IF(DATEDIF(I2871,'ObjProd (2)'!$C$25,"y")&gt;0,DATEDIF(I2871,'ObjProd (2)'!$C$25,"y") &amp; " " &amp; IF(DATEDIF(I2871,'ObjProd (2)'!$C$25,"y")=1,"an ","ans "),"") &amp;
   IF(DATEDIF(I2871,'ObjProd (2)'!$C$25,"ym")&gt;0,DATEDIF(I2871,'ObjProd (2)'!$C$25,"ym") &amp; " mois ", "") &amp;
   IF(INT(('ObjProd (2)'!$C$25-EDATE(I2871,DATEDIF(I2871,'ObjProd (2)'!$C$25,"y")*12+DATEDIF(I2871,'ObjProd (2)'!$C$25,"ym")))/7)&gt;0,
      INT(('ObjProd (2)'!$C$25-EDATE(I2871,DATEDIF(I2871,'ObjProd (2)'!$C$25,"y")*12+DATEDIF(I2871,'ObjProd (2)'!$C$25,"ym")))/7) &amp; " sem.",
      "")
)
)</f>
        <v/>
      </c>
      <c r="L2871" s="11" t="str">
        <f t="shared" si="444"/>
        <v/>
      </c>
      <c r="M2871" s="9" t="str">
        <f t="shared" si="440"/>
        <v/>
      </c>
      <c r="N2871" s="9" t="str" cm="1">
        <f t="array" aca="1" ref="N2871" ca="1">LEFT(L2871, IF(ISNUMBER(SUBSTITUTE(_xludf.MID(L2871, 2, 1), ".", ",")), 1, 2))</f>
        <v/>
      </c>
      <c r="O2871" s="19" t="str">
        <f t="shared" ca="1" si="446"/>
        <v/>
      </c>
      <c r="P2871" s="9" t="str">
        <f t="shared" ca="1" si="447"/>
        <v/>
      </c>
      <c r="Q2871" s="9" t="str">
        <f t="shared" ca="1" si="448"/>
        <v/>
      </c>
      <c r="R2871" s="9" t="str">
        <f t="shared" si="441"/>
        <v/>
      </c>
      <c r="S2871" t="str" cm="1">
        <f t="array" ref="S2871">IF(ISBLANK(C2871),"",IFERROR(INDEX(ListeSeries!$A$2:$A$1045, MATCH(1, (DatasScan!G2871=ListeSeries!$B$2:$B$1045) * (DatasScan!H2871&gt;=ListeSeries!$D$2:$D$1045) * (DatasScan!H2871&lt;=ListeSeries!$E$2:$E$1045), 0)), "no match"))</f>
        <v/>
      </c>
      <c r="T2871" s="7" t="str" cm="1">
        <f t="array" ref="T2871">IF(ISBLANK(C2871),"",IFERROR(INDEX(ListeSeries!$C$2:$C$1045, MATCH(1, (DatasScan!G2871=ListeSeries!$B$2:$B$1045) * (DatasScan!H2871&gt;=ListeSeries!$D$2:$D$1045) * (DatasScan!H2871&lt;=ListeSeries!$E$2:$E$1045), 0)), "no match"))</f>
        <v/>
      </c>
      <c r="U2871" s="11" t="str" cm="1">
        <f t="array" ref="U2871">IF(ISBLANK(C2871),"",IFERROR(INDEX(ListeSeries!$F$2:$F$1045, MATCH(1, (DatasScan!G2871=ListeSeries!$B$2:$B$1045) * (DatasScan!H2871&gt;=ListeSeries!$D$2:$D$1045) * (DatasScan!H2871&lt;=ListeSeries!$E$2:$E$1045), 0)), "no match"))</f>
        <v/>
      </c>
    </row>
    <row r="2872" spans="1:21" x14ac:dyDescent="0.25">
      <c r="A2872" s="6" t="str">
        <f t="shared" si="442"/>
        <v/>
      </c>
      <c r="B2872" s="272"/>
      <c r="F2872" s="7" t="str">
        <f t="shared" si="445"/>
        <v/>
      </c>
      <c r="G2872" s="21" t="str">
        <f>IF(ISBLANK(C2872),"",_xlfn.XLOOKUP(_xlfn.XLOOKUP(VALUE(LEFT(C2872,4)),Souches!$B$2:$B$15000,Souches!$E$2:$E$15000),Varietes!$B$2:$B$500,Varietes!$C$2:$C$500))</f>
        <v/>
      </c>
      <c r="H2872" s="19" t="str">
        <f>IF(ISBLANK(C2872),"",_xlfn.XLOOKUP(VALUE(LEFT(C2872,4)),Souches!$B$2:$B$15000,Souches!$D$2:$D$15000))</f>
        <v/>
      </c>
      <c r="I2872" s="10" t="str">
        <f t="shared" si="443"/>
        <v/>
      </c>
      <c r="J2872" s="19" t="str">
        <f>IF(I2872="","",INT(('ObjProd (2)'!$C$25-I2872)/7 * (ABS('ObjProd (2)'!$C$25-I2872)&gt;=7)))</f>
        <v/>
      </c>
      <c r="K2872" s="10" t="str">
        <f>IF(I2872="","",
IF(AND(DATEDIF(I2872,'ObjProd (2)'!$C$25,"y")=0,DATEDIF(I2872,'ObjProd (2)'!$C$25,"ym")=0,
   INT(('ObjProd (2)'!$C$25-EDATE(I2872,DATEDIF(I2872,'ObjProd (2)'!$C$25,"y")*12+DATEDIF(I2872,'ObjProd (2)'!$C$25,"ym")))/7)=0),
   "&lt; 1 sem.",
   IF(DATEDIF(I2872,'ObjProd (2)'!$C$25,"y")&gt;0,DATEDIF(I2872,'ObjProd (2)'!$C$25,"y") &amp; " " &amp; IF(DATEDIF(I2872,'ObjProd (2)'!$C$25,"y")=1,"an ","ans "),"") &amp;
   IF(DATEDIF(I2872,'ObjProd (2)'!$C$25,"ym")&gt;0,DATEDIF(I2872,'ObjProd (2)'!$C$25,"ym") &amp; " mois ", "") &amp;
   IF(INT(('ObjProd (2)'!$C$25-EDATE(I2872,DATEDIF(I2872,'ObjProd (2)'!$C$25,"y")*12+DATEDIF(I2872,'ObjProd (2)'!$C$25,"ym")))/7)&gt;0,
      INT(('ObjProd (2)'!$C$25-EDATE(I2872,DATEDIF(I2872,'ObjProd (2)'!$C$25,"y")*12+DATEDIF(I2872,'ObjProd (2)'!$C$25,"ym")))/7) &amp; " sem.",
      "")
)
)</f>
        <v/>
      </c>
      <c r="L2872" s="11" t="str">
        <f t="shared" si="444"/>
        <v/>
      </c>
      <c r="M2872" s="9" t="str">
        <f t="shared" si="440"/>
        <v/>
      </c>
      <c r="N2872" s="9" t="str" cm="1">
        <f t="array" aca="1" ref="N2872" ca="1">LEFT(L2872, IF(ISNUMBER(SUBSTITUTE(_xludf.MID(L2872, 2, 1), ".", ",")), 1, 2))</f>
        <v/>
      </c>
      <c r="O2872" s="19" t="str">
        <f t="shared" ca="1" si="446"/>
        <v/>
      </c>
      <c r="P2872" s="9" t="str">
        <f t="shared" ca="1" si="447"/>
        <v/>
      </c>
      <c r="Q2872" s="9" t="str">
        <f t="shared" ca="1" si="448"/>
        <v/>
      </c>
      <c r="R2872" s="9" t="str">
        <f t="shared" si="441"/>
        <v/>
      </c>
      <c r="S2872" t="str" cm="1">
        <f t="array" ref="S2872">IF(ISBLANK(C2872),"",IFERROR(INDEX(ListeSeries!$A$2:$A$1045, MATCH(1, (DatasScan!G2872=ListeSeries!$B$2:$B$1045) * (DatasScan!H2872&gt;=ListeSeries!$D$2:$D$1045) * (DatasScan!H2872&lt;=ListeSeries!$E$2:$E$1045), 0)), "no match"))</f>
        <v/>
      </c>
      <c r="T2872" s="7" t="str" cm="1">
        <f t="array" ref="T2872">IF(ISBLANK(C2872),"",IFERROR(INDEX(ListeSeries!$C$2:$C$1045, MATCH(1, (DatasScan!G2872=ListeSeries!$B$2:$B$1045) * (DatasScan!H2872&gt;=ListeSeries!$D$2:$D$1045) * (DatasScan!H2872&lt;=ListeSeries!$E$2:$E$1045), 0)), "no match"))</f>
        <v/>
      </c>
      <c r="U2872" s="11" t="str" cm="1">
        <f t="array" ref="U2872">IF(ISBLANK(C2872),"",IFERROR(INDEX(ListeSeries!$F$2:$F$1045, MATCH(1, (DatasScan!G2872=ListeSeries!$B$2:$B$1045) * (DatasScan!H2872&gt;=ListeSeries!$D$2:$D$1045) * (DatasScan!H2872&lt;=ListeSeries!$E$2:$E$1045), 0)), "no match"))</f>
        <v/>
      </c>
    </row>
    <row r="2873" spans="1:21" x14ac:dyDescent="0.25">
      <c r="A2873" s="6" t="str">
        <f t="shared" si="442"/>
        <v/>
      </c>
      <c r="B2873" s="272"/>
      <c r="F2873" s="7" t="str">
        <f t="shared" si="445"/>
        <v/>
      </c>
      <c r="G2873" s="21" t="str">
        <f>IF(ISBLANK(C2873),"",_xlfn.XLOOKUP(_xlfn.XLOOKUP(VALUE(LEFT(C2873,4)),Souches!$B$2:$B$15000,Souches!$E$2:$E$15000),Varietes!$B$2:$B$500,Varietes!$C$2:$C$500))</f>
        <v/>
      </c>
      <c r="H2873" s="19" t="str">
        <f>IF(ISBLANK(C2873),"",_xlfn.XLOOKUP(VALUE(LEFT(C2873,4)),Souches!$B$2:$B$15000,Souches!$D$2:$D$15000))</f>
        <v/>
      </c>
      <c r="I2873" s="10" t="str">
        <f t="shared" si="443"/>
        <v/>
      </c>
      <c r="J2873" s="19" t="str">
        <f>IF(I2873="","",INT(('ObjProd (2)'!$C$25-I2873)/7 * (ABS('ObjProd (2)'!$C$25-I2873)&gt;=7)))</f>
        <v/>
      </c>
      <c r="K2873" s="10" t="str">
        <f>IF(I2873="","",
IF(AND(DATEDIF(I2873,'ObjProd (2)'!$C$25,"y")=0,DATEDIF(I2873,'ObjProd (2)'!$C$25,"ym")=0,
   INT(('ObjProd (2)'!$C$25-EDATE(I2873,DATEDIF(I2873,'ObjProd (2)'!$C$25,"y")*12+DATEDIF(I2873,'ObjProd (2)'!$C$25,"ym")))/7)=0),
   "&lt; 1 sem.",
   IF(DATEDIF(I2873,'ObjProd (2)'!$C$25,"y")&gt;0,DATEDIF(I2873,'ObjProd (2)'!$C$25,"y") &amp; " " &amp; IF(DATEDIF(I2873,'ObjProd (2)'!$C$25,"y")=1,"an ","ans "),"") &amp;
   IF(DATEDIF(I2873,'ObjProd (2)'!$C$25,"ym")&gt;0,DATEDIF(I2873,'ObjProd (2)'!$C$25,"ym") &amp; " mois ", "") &amp;
   IF(INT(('ObjProd (2)'!$C$25-EDATE(I2873,DATEDIF(I2873,'ObjProd (2)'!$C$25,"y")*12+DATEDIF(I2873,'ObjProd (2)'!$C$25,"ym")))/7)&gt;0,
      INT(('ObjProd (2)'!$C$25-EDATE(I2873,DATEDIF(I2873,'ObjProd (2)'!$C$25,"y")*12+DATEDIF(I2873,'ObjProd (2)'!$C$25,"ym")))/7) &amp; " sem.",
      "")
)
)</f>
        <v/>
      </c>
      <c r="L2873" s="11" t="str">
        <f t="shared" si="444"/>
        <v/>
      </c>
      <c r="M2873" s="9" t="str">
        <f t="shared" si="440"/>
        <v/>
      </c>
      <c r="N2873" s="9" t="str" cm="1">
        <f t="array" aca="1" ref="N2873" ca="1">LEFT(L2873, IF(ISNUMBER(SUBSTITUTE(_xludf.MID(L2873, 2, 1), ".", ",")), 1, 2))</f>
        <v/>
      </c>
      <c r="O2873" s="19" t="str">
        <f t="shared" ca="1" si="446"/>
        <v/>
      </c>
      <c r="P2873" s="9" t="str">
        <f t="shared" ca="1" si="447"/>
        <v/>
      </c>
      <c r="Q2873" s="9" t="str">
        <f t="shared" ca="1" si="448"/>
        <v/>
      </c>
      <c r="R2873" s="9" t="str">
        <f t="shared" si="441"/>
        <v/>
      </c>
      <c r="S2873" t="str" cm="1">
        <f t="array" ref="S2873">IF(ISBLANK(C2873),"",IFERROR(INDEX(ListeSeries!$A$2:$A$1045, MATCH(1, (DatasScan!G2873=ListeSeries!$B$2:$B$1045) * (DatasScan!H2873&gt;=ListeSeries!$D$2:$D$1045) * (DatasScan!H2873&lt;=ListeSeries!$E$2:$E$1045), 0)), "no match"))</f>
        <v/>
      </c>
      <c r="T2873" s="7" t="str" cm="1">
        <f t="array" ref="T2873">IF(ISBLANK(C2873),"",IFERROR(INDEX(ListeSeries!$C$2:$C$1045, MATCH(1, (DatasScan!G2873=ListeSeries!$B$2:$B$1045) * (DatasScan!H2873&gt;=ListeSeries!$D$2:$D$1045) * (DatasScan!H2873&lt;=ListeSeries!$E$2:$E$1045), 0)), "no match"))</f>
        <v/>
      </c>
      <c r="U2873" s="11" t="str" cm="1">
        <f t="array" ref="U2873">IF(ISBLANK(C2873),"",IFERROR(INDEX(ListeSeries!$F$2:$F$1045, MATCH(1, (DatasScan!G2873=ListeSeries!$B$2:$B$1045) * (DatasScan!H2873&gt;=ListeSeries!$D$2:$D$1045) * (DatasScan!H2873&lt;=ListeSeries!$E$2:$E$1045), 0)), "no match"))</f>
        <v/>
      </c>
    </row>
    <row r="2874" spans="1:21" x14ac:dyDescent="0.25">
      <c r="A2874" s="6" t="str">
        <f t="shared" si="442"/>
        <v/>
      </c>
      <c r="B2874" s="272"/>
      <c r="F2874" s="7" t="str">
        <f t="shared" si="445"/>
        <v/>
      </c>
      <c r="G2874" s="21" t="str">
        <f>IF(ISBLANK(C2874),"",_xlfn.XLOOKUP(_xlfn.XLOOKUP(VALUE(LEFT(C2874,4)),Souches!$B$2:$B$15000,Souches!$E$2:$E$15000),Varietes!$B$2:$B$500,Varietes!$C$2:$C$500))</f>
        <v/>
      </c>
      <c r="H2874" s="19" t="str">
        <f>IF(ISBLANK(C2874),"",_xlfn.XLOOKUP(VALUE(LEFT(C2874,4)),Souches!$B$2:$B$15000,Souches!$D$2:$D$15000))</f>
        <v/>
      </c>
      <c r="I2874" s="10" t="str">
        <f t="shared" si="443"/>
        <v/>
      </c>
      <c r="J2874" s="19" t="str">
        <f>IF(I2874="","",INT(('ObjProd (2)'!$C$25-I2874)/7 * (ABS('ObjProd (2)'!$C$25-I2874)&gt;=7)))</f>
        <v/>
      </c>
      <c r="K2874" s="10" t="str">
        <f>IF(I2874="","",
IF(AND(DATEDIF(I2874,'ObjProd (2)'!$C$25,"y")=0,DATEDIF(I2874,'ObjProd (2)'!$C$25,"ym")=0,
   INT(('ObjProd (2)'!$C$25-EDATE(I2874,DATEDIF(I2874,'ObjProd (2)'!$C$25,"y")*12+DATEDIF(I2874,'ObjProd (2)'!$C$25,"ym")))/7)=0),
   "&lt; 1 sem.",
   IF(DATEDIF(I2874,'ObjProd (2)'!$C$25,"y")&gt;0,DATEDIF(I2874,'ObjProd (2)'!$C$25,"y") &amp; " " &amp; IF(DATEDIF(I2874,'ObjProd (2)'!$C$25,"y")=1,"an ","ans "),"") &amp;
   IF(DATEDIF(I2874,'ObjProd (2)'!$C$25,"ym")&gt;0,DATEDIF(I2874,'ObjProd (2)'!$C$25,"ym") &amp; " mois ", "") &amp;
   IF(INT(('ObjProd (2)'!$C$25-EDATE(I2874,DATEDIF(I2874,'ObjProd (2)'!$C$25,"y")*12+DATEDIF(I2874,'ObjProd (2)'!$C$25,"ym")))/7)&gt;0,
      INT(('ObjProd (2)'!$C$25-EDATE(I2874,DATEDIF(I2874,'ObjProd (2)'!$C$25,"y")*12+DATEDIF(I2874,'ObjProd (2)'!$C$25,"ym")))/7) &amp; " sem.",
      "")
)
)</f>
        <v/>
      </c>
      <c r="L2874" s="11" t="str">
        <f t="shared" si="444"/>
        <v/>
      </c>
      <c r="M2874" s="9" t="str">
        <f t="shared" si="440"/>
        <v/>
      </c>
      <c r="N2874" s="9" t="str" cm="1">
        <f t="array" aca="1" ref="N2874" ca="1">LEFT(L2874, IF(ISNUMBER(SUBSTITUTE(_xludf.MID(L2874, 2, 1), ".", ",")), 1, 2))</f>
        <v/>
      </c>
      <c r="O2874" s="19" t="str">
        <f t="shared" ca="1" si="446"/>
        <v/>
      </c>
      <c r="P2874" s="9" t="str">
        <f t="shared" ca="1" si="447"/>
        <v/>
      </c>
      <c r="Q2874" s="9" t="str">
        <f t="shared" ca="1" si="448"/>
        <v/>
      </c>
      <c r="R2874" s="9" t="str">
        <f t="shared" si="441"/>
        <v/>
      </c>
      <c r="S2874" t="str" cm="1">
        <f t="array" ref="S2874">IF(ISBLANK(C2874),"",IFERROR(INDEX(ListeSeries!$A$2:$A$1045, MATCH(1, (DatasScan!G2874=ListeSeries!$B$2:$B$1045) * (DatasScan!H2874&gt;=ListeSeries!$D$2:$D$1045) * (DatasScan!H2874&lt;=ListeSeries!$E$2:$E$1045), 0)), "no match"))</f>
        <v/>
      </c>
      <c r="T2874" s="7" t="str" cm="1">
        <f t="array" ref="T2874">IF(ISBLANK(C2874),"",IFERROR(INDEX(ListeSeries!$C$2:$C$1045, MATCH(1, (DatasScan!G2874=ListeSeries!$B$2:$B$1045) * (DatasScan!H2874&gt;=ListeSeries!$D$2:$D$1045) * (DatasScan!H2874&lt;=ListeSeries!$E$2:$E$1045), 0)), "no match"))</f>
        <v/>
      </c>
      <c r="U2874" s="11" t="str" cm="1">
        <f t="array" ref="U2874">IF(ISBLANK(C2874),"",IFERROR(INDEX(ListeSeries!$F$2:$F$1045, MATCH(1, (DatasScan!G2874=ListeSeries!$B$2:$B$1045) * (DatasScan!H2874&gt;=ListeSeries!$D$2:$D$1045) * (DatasScan!H2874&lt;=ListeSeries!$E$2:$E$1045), 0)), "no match"))</f>
        <v/>
      </c>
    </row>
    <row r="2875" spans="1:21" x14ac:dyDescent="0.25">
      <c r="A2875" s="6" t="str">
        <f t="shared" si="442"/>
        <v/>
      </c>
      <c r="B2875" s="272"/>
      <c r="F2875" s="7" t="str">
        <f t="shared" si="445"/>
        <v/>
      </c>
      <c r="G2875" s="21" t="str">
        <f>IF(ISBLANK(C2875),"",_xlfn.XLOOKUP(_xlfn.XLOOKUP(VALUE(LEFT(C2875,4)),Souches!$B$2:$B$15000,Souches!$E$2:$E$15000),Varietes!$B$2:$B$500,Varietes!$C$2:$C$500))</f>
        <v/>
      </c>
      <c r="H2875" s="19" t="str">
        <f>IF(ISBLANK(C2875),"",_xlfn.XLOOKUP(VALUE(LEFT(C2875,4)),Souches!$B$2:$B$15000,Souches!$D$2:$D$15000))</f>
        <v/>
      </c>
      <c r="I2875" s="10" t="str">
        <f t="shared" si="443"/>
        <v/>
      </c>
      <c r="J2875" s="19" t="str">
        <f>IF(I2875="","",INT(('ObjProd (2)'!$C$25-I2875)/7 * (ABS('ObjProd (2)'!$C$25-I2875)&gt;=7)))</f>
        <v/>
      </c>
      <c r="K2875" s="10" t="str">
        <f>IF(I2875="","",
IF(AND(DATEDIF(I2875,'ObjProd (2)'!$C$25,"y")=0,DATEDIF(I2875,'ObjProd (2)'!$C$25,"ym")=0,
   INT(('ObjProd (2)'!$C$25-EDATE(I2875,DATEDIF(I2875,'ObjProd (2)'!$C$25,"y")*12+DATEDIF(I2875,'ObjProd (2)'!$C$25,"ym")))/7)=0),
   "&lt; 1 sem.",
   IF(DATEDIF(I2875,'ObjProd (2)'!$C$25,"y")&gt;0,DATEDIF(I2875,'ObjProd (2)'!$C$25,"y") &amp; " " &amp; IF(DATEDIF(I2875,'ObjProd (2)'!$C$25,"y")=1,"an ","ans "),"") &amp;
   IF(DATEDIF(I2875,'ObjProd (2)'!$C$25,"ym")&gt;0,DATEDIF(I2875,'ObjProd (2)'!$C$25,"ym") &amp; " mois ", "") &amp;
   IF(INT(('ObjProd (2)'!$C$25-EDATE(I2875,DATEDIF(I2875,'ObjProd (2)'!$C$25,"y")*12+DATEDIF(I2875,'ObjProd (2)'!$C$25,"ym")))/7)&gt;0,
      INT(('ObjProd (2)'!$C$25-EDATE(I2875,DATEDIF(I2875,'ObjProd (2)'!$C$25,"y")*12+DATEDIF(I2875,'ObjProd (2)'!$C$25,"ym")))/7) &amp; " sem.",
      "")
)
)</f>
        <v/>
      </c>
      <c r="L2875" s="11" t="str">
        <f t="shared" si="444"/>
        <v/>
      </c>
      <c r="M2875" s="9" t="str">
        <f t="shared" si="440"/>
        <v/>
      </c>
      <c r="N2875" s="9" t="str" cm="1">
        <f t="array" aca="1" ref="N2875" ca="1">LEFT(L2875, IF(ISNUMBER(SUBSTITUTE(_xludf.MID(L2875, 2, 1), ".", ",")), 1, 2))</f>
        <v/>
      </c>
      <c r="O2875" s="19" t="str">
        <f t="shared" ca="1" si="446"/>
        <v/>
      </c>
      <c r="P2875" s="9" t="str">
        <f t="shared" ca="1" si="447"/>
        <v/>
      </c>
      <c r="Q2875" s="9" t="str">
        <f t="shared" ca="1" si="448"/>
        <v/>
      </c>
      <c r="R2875" s="9" t="str">
        <f t="shared" si="441"/>
        <v/>
      </c>
      <c r="S2875" t="str" cm="1">
        <f t="array" ref="S2875">IF(ISBLANK(C2875),"",IFERROR(INDEX(ListeSeries!$A$2:$A$1045, MATCH(1, (DatasScan!G2875=ListeSeries!$B$2:$B$1045) * (DatasScan!H2875&gt;=ListeSeries!$D$2:$D$1045) * (DatasScan!H2875&lt;=ListeSeries!$E$2:$E$1045), 0)), "no match"))</f>
        <v/>
      </c>
      <c r="T2875" s="7" t="str" cm="1">
        <f t="array" ref="T2875">IF(ISBLANK(C2875),"",IFERROR(INDEX(ListeSeries!$C$2:$C$1045, MATCH(1, (DatasScan!G2875=ListeSeries!$B$2:$B$1045) * (DatasScan!H2875&gt;=ListeSeries!$D$2:$D$1045) * (DatasScan!H2875&lt;=ListeSeries!$E$2:$E$1045), 0)), "no match"))</f>
        <v/>
      </c>
      <c r="U2875" s="11" t="str" cm="1">
        <f t="array" ref="U2875">IF(ISBLANK(C2875),"",IFERROR(INDEX(ListeSeries!$F$2:$F$1045, MATCH(1, (DatasScan!G2875=ListeSeries!$B$2:$B$1045) * (DatasScan!H2875&gt;=ListeSeries!$D$2:$D$1045) * (DatasScan!H2875&lt;=ListeSeries!$E$2:$E$1045), 0)), "no match"))</f>
        <v/>
      </c>
    </row>
    <row r="2876" spans="1:21" x14ac:dyDescent="0.25">
      <c r="A2876" s="6" t="str">
        <f t="shared" si="442"/>
        <v/>
      </c>
      <c r="B2876" s="272"/>
      <c r="F2876" s="7" t="str">
        <f t="shared" si="445"/>
        <v/>
      </c>
      <c r="G2876" s="21" t="str">
        <f>IF(ISBLANK(C2876),"",_xlfn.XLOOKUP(_xlfn.XLOOKUP(VALUE(LEFT(C2876,4)),Souches!$B$2:$B$15000,Souches!$E$2:$E$15000),Varietes!$B$2:$B$500,Varietes!$C$2:$C$500))</f>
        <v/>
      </c>
      <c r="H2876" s="19" t="str">
        <f>IF(ISBLANK(C2876),"",_xlfn.XLOOKUP(VALUE(LEFT(C2876,4)),Souches!$B$2:$B$15000,Souches!$D$2:$D$15000))</f>
        <v/>
      </c>
      <c r="I2876" s="10" t="str">
        <f t="shared" si="443"/>
        <v/>
      </c>
      <c r="J2876" s="19" t="str">
        <f>IF(I2876="","",INT(('ObjProd (2)'!$C$25-I2876)/7 * (ABS('ObjProd (2)'!$C$25-I2876)&gt;=7)))</f>
        <v/>
      </c>
      <c r="K2876" s="10" t="str">
        <f>IF(I2876="","",
IF(AND(DATEDIF(I2876,'ObjProd (2)'!$C$25,"y")=0,DATEDIF(I2876,'ObjProd (2)'!$C$25,"ym")=0,
   INT(('ObjProd (2)'!$C$25-EDATE(I2876,DATEDIF(I2876,'ObjProd (2)'!$C$25,"y")*12+DATEDIF(I2876,'ObjProd (2)'!$C$25,"ym")))/7)=0),
   "&lt; 1 sem.",
   IF(DATEDIF(I2876,'ObjProd (2)'!$C$25,"y")&gt;0,DATEDIF(I2876,'ObjProd (2)'!$C$25,"y") &amp; " " &amp; IF(DATEDIF(I2876,'ObjProd (2)'!$C$25,"y")=1,"an ","ans "),"") &amp;
   IF(DATEDIF(I2876,'ObjProd (2)'!$C$25,"ym")&gt;0,DATEDIF(I2876,'ObjProd (2)'!$C$25,"ym") &amp; " mois ", "") &amp;
   IF(INT(('ObjProd (2)'!$C$25-EDATE(I2876,DATEDIF(I2876,'ObjProd (2)'!$C$25,"y")*12+DATEDIF(I2876,'ObjProd (2)'!$C$25,"ym")))/7)&gt;0,
      INT(('ObjProd (2)'!$C$25-EDATE(I2876,DATEDIF(I2876,'ObjProd (2)'!$C$25,"y")*12+DATEDIF(I2876,'ObjProd (2)'!$C$25,"ym")))/7) &amp; " sem.",
      "")
)
)</f>
        <v/>
      </c>
      <c r="L2876" s="11" t="str">
        <f t="shared" si="444"/>
        <v/>
      </c>
      <c r="M2876" s="9" t="str">
        <f t="shared" si="440"/>
        <v/>
      </c>
      <c r="N2876" s="9" t="str" cm="1">
        <f t="array" aca="1" ref="N2876" ca="1">LEFT(L2876, IF(ISNUMBER(SUBSTITUTE(_xludf.MID(L2876, 2, 1), ".", ",")), 1, 2))</f>
        <v/>
      </c>
      <c r="O2876" s="19" t="str">
        <f t="shared" ca="1" si="446"/>
        <v/>
      </c>
      <c r="P2876" s="9" t="str">
        <f t="shared" ca="1" si="447"/>
        <v/>
      </c>
      <c r="Q2876" s="9" t="str">
        <f t="shared" ca="1" si="448"/>
        <v/>
      </c>
      <c r="R2876" s="9" t="str">
        <f t="shared" si="441"/>
        <v/>
      </c>
      <c r="S2876" t="str" cm="1">
        <f t="array" ref="S2876">IF(ISBLANK(C2876),"",IFERROR(INDEX(ListeSeries!$A$2:$A$1045, MATCH(1, (DatasScan!G2876=ListeSeries!$B$2:$B$1045) * (DatasScan!H2876&gt;=ListeSeries!$D$2:$D$1045) * (DatasScan!H2876&lt;=ListeSeries!$E$2:$E$1045), 0)), "no match"))</f>
        <v/>
      </c>
      <c r="T2876" s="7" t="str" cm="1">
        <f t="array" ref="T2876">IF(ISBLANK(C2876),"",IFERROR(INDEX(ListeSeries!$C$2:$C$1045, MATCH(1, (DatasScan!G2876=ListeSeries!$B$2:$B$1045) * (DatasScan!H2876&gt;=ListeSeries!$D$2:$D$1045) * (DatasScan!H2876&lt;=ListeSeries!$E$2:$E$1045), 0)), "no match"))</f>
        <v/>
      </c>
      <c r="U2876" s="11" t="str" cm="1">
        <f t="array" ref="U2876">IF(ISBLANK(C2876),"",IFERROR(INDEX(ListeSeries!$F$2:$F$1045, MATCH(1, (DatasScan!G2876=ListeSeries!$B$2:$B$1045) * (DatasScan!H2876&gt;=ListeSeries!$D$2:$D$1045) * (DatasScan!H2876&lt;=ListeSeries!$E$2:$E$1045), 0)), "no match"))</f>
        <v/>
      </c>
    </row>
    <row r="2877" spans="1:21" x14ac:dyDescent="0.25">
      <c r="A2877" s="6" t="str">
        <f t="shared" si="442"/>
        <v/>
      </c>
      <c r="B2877" s="272"/>
      <c r="F2877" s="7" t="str">
        <f t="shared" si="445"/>
        <v/>
      </c>
      <c r="G2877" s="21" t="str">
        <f>IF(ISBLANK(C2877),"",_xlfn.XLOOKUP(_xlfn.XLOOKUP(VALUE(LEFT(C2877,4)),Souches!$B$2:$B$15000,Souches!$E$2:$E$15000),Varietes!$B$2:$B$500,Varietes!$C$2:$C$500))</f>
        <v/>
      </c>
      <c r="H2877" s="19" t="str">
        <f>IF(ISBLANK(C2877),"",_xlfn.XLOOKUP(VALUE(LEFT(C2877,4)),Souches!$B$2:$B$15000,Souches!$D$2:$D$15000))</f>
        <v/>
      </c>
      <c r="I2877" s="10" t="str">
        <f t="shared" si="443"/>
        <v/>
      </c>
      <c r="J2877" s="19" t="str">
        <f>IF(I2877="","",INT(('ObjProd (2)'!$C$25-I2877)/7 * (ABS('ObjProd (2)'!$C$25-I2877)&gt;=7)))</f>
        <v/>
      </c>
      <c r="K2877" s="10" t="str">
        <f>IF(I2877="","",
IF(AND(DATEDIF(I2877,'ObjProd (2)'!$C$25,"y")=0,DATEDIF(I2877,'ObjProd (2)'!$C$25,"ym")=0,
   INT(('ObjProd (2)'!$C$25-EDATE(I2877,DATEDIF(I2877,'ObjProd (2)'!$C$25,"y")*12+DATEDIF(I2877,'ObjProd (2)'!$C$25,"ym")))/7)=0),
   "&lt; 1 sem.",
   IF(DATEDIF(I2877,'ObjProd (2)'!$C$25,"y")&gt;0,DATEDIF(I2877,'ObjProd (2)'!$C$25,"y") &amp; " " &amp; IF(DATEDIF(I2877,'ObjProd (2)'!$C$25,"y")=1,"an ","ans "),"") &amp;
   IF(DATEDIF(I2877,'ObjProd (2)'!$C$25,"ym")&gt;0,DATEDIF(I2877,'ObjProd (2)'!$C$25,"ym") &amp; " mois ", "") &amp;
   IF(INT(('ObjProd (2)'!$C$25-EDATE(I2877,DATEDIF(I2877,'ObjProd (2)'!$C$25,"y")*12+DATEDIF(I2877,'ObjProd (2)'!$C$25,"ym")))/7)&gt;0,
      INT(('ObjProd (2)'!$C$25-EDATE(I2877,DATEDIF(I2877,'ObjProd (2)'!$C$25,"y")*12+DATEDIF(I2877,'ObjProd (2)'!$C$25,"ym")))/7) &amp; " sem.",
      "")
)
)</f>
        <v/>
      </c>
      <c r="L2877" s="11" t="str">
        <f t="shared" si="444"/>
        <v/>
      </c>
      <c r="M2877" s="9" t="str">
        <f t="shared" si="440"/>
        <v/>
      </c>
      <c r="N2877" s="9" t="str" cm="1">
        <f t="array" aca="1" ref="N2877" ca="1">LEFT(L2877, IF(ISNUMBER(SUBSTITUTE(_xludf.MID(L2877, 2, 1), ".", ",")), 1, 2))</f>
        <v/>
      </c>
      <c r="O2877" s="19" t="str">
        <f t="shared" ca="1" si="446"/>
        <v/>
      </c>
      <c r="P2877" s="9" t="str">
        <f t="shared" ca="1" si="447"/>
        <v/>
      </c>
      <c r="Q2877" s="9" t="str">
        <f t="shared" ca="1" si="448"/>
        <v/>
      </c>
      <c r="R2877" s="9" t="str">
        <f t="shared" si="441"/>
        <v/>
      </c>
      <c r="S2877" t="str" cm="1">
        <f t="array" ref="S2877">IF(ISBLANK(C2877),"",IFERROR(INDEX(ListeSeries!$A$2:$A$1045, MATCH(1, (DatasScan!G2877=ListeSeries!$B$2:$B$1045) * (DatasScan!H2877&gt;=ListeSeries!$D$2:$D$1045) * (DatasScan!H2877&lt;=ListeSeries!$E$2:$E$1045), 0)), "no match"))</f>
        <v/>
      </c>
      <c r="T2877" s="7" t="str" cm="1">
        <f t="array" ref="T2877">IF(ISBLANK(C2877),"",IFERROR(INDEX(ListeSeries!$C$2:$C$1045, MATCH(1, (DatasScan!G2877=ListeSeries!$B$2:$B$1045) * (DatasScan!H2877&gt;=ListeSeries!$D$2:$D$1045) * (DatasScan!H2877&lt;=ListeSeries!$E$2:$E$1045), 0)), "no match"))</f>
        <v/>
      </c>
      <c r="U2877" s="11" t="str" cm="1">
        <f t="array" ref="U2877">IF(ISBLANK(C2877),"",IFERROR(INDEX(ListeSeries!$F$2:$F$1045, MATCH(1, (DatasScan!G2877=ListeSeries!$B$2:$B$1045) * (DatasScan!H2877&gt;=ListeSeries!$D$2:$D$1045) * (DatasScan!H2877&lt;=ListeSeries!$E$2:$E$1045), 0)), "no match"))</f>
        <v/>
      </c>
    </row>
    <row r="2878" spans="1:21" x14ac:dyDescent="0.25">
      <c r="A2878" s="6" t="str">
        <f t="shared" si="442"/>
        <v/>
      </c>
      <c r="B2878" s="272"/>
      <c r="F2878" s="7" t="str">
        <f t="shared" si="445"/>
        <v/>
      </c>
      <c r="G2878" s="21" t="str">
        <f>IF(ISBLANK(C2878),"",_xlfn.XLOOKUP(_xlfn.XLOOKUP(VALUE(LEFT(C2878,4)),Souches!$B$2:$B$15000,Souches!$E$2:$E$15000),Varietes!$B$2:$B$500,Varietes!$C$2:$C$500))</f>
        <v/>
      </c>
      <c r="H2878" s="19" t="str">
        <f>IF(ISBLANK(C2878),"",_xlfn.XLOOKUP(VALUE(LEFT(C2878,4)),Souches!$B$2:$B$15000,Souches!$D$2:$D$15000))</f>
        <v/>
      </c>
      <c r="I2878" s="10" t="str">
        <f t="shared" si="443"/>
        <v/>
      </c>
      <c r="J2878" s="19" t="str">
        <f>IF(I2878="","",INT(('ObjProd (2)'!$C$25-I2878)/7 * (ABS('ObjProd (2)'!$C$25-I2878)&gt;=7)))</f>
        <v/>
      </c>
      <c r="K2878" s="10" t="str">
        <f>IF(I2878="","",
IF(AND(DATEDIF(I2878,'ObjProd (2)'!$C$25,"y")=0,DATEDIF(I2878,'ObjProd (2)'!$C$25,"ym")=0,
   INT(('ObjProd (2)'!$C$25-EDATE(I2878,DATEDIF(I2878,'ObjProd (2)'!$C$25,"y")*12+DATEDIF(I2878,'ObjProd (2)'!$C$25,"ym")))/7)=0),
   "&lt; 1 sem.",
   IF(DATEDIF(I2878,'ObjProd (2)'!$C$25,"y")&gt;0,DATEDIF(I2878,'ObjProd (2)'!$C$25,"y") &amp; " " &amp; IF(DATEDIF(I2878,'ObjProd (2)'!$C$25,"y")=1,"an ","ans "),"") &amp;
   IF(DATEDIF(I2878,'ObjProd (2)'!$C$25,"ym")&gt;0,DATEDIF(I2878,'ObjProd (2)'!$C$25,"ym") &amp; " mois ", "") &amp;
   IF(INT(('ObjProd (2)'!$C$25-EDATE(I2878,DATEDIF(I2878,'ObjProd (2)'!$C$25,"y")*12+DATEDIF(I2878,'ObjProd (2)'!$C$25,"ym")))/7)&gt;0,
      INT(('ObjProd (2)'!$C$25-EDATE(I2878,DATEDIF(I2878,'ObjProd (2)'!$C$25,"y")*12+DATEDIF(I2878,'ObjProd (2)'!$C$25,"ym")))/7) &amp; " sem.",
      "")
)
)</f>
        <v/>
      </c>
      <c r="L2878" s="11" t="str">
        <f t="shared" si="444"/>
        <v/>
      </c>
      <c r="M2878" s="9" t="str">
        <f t="shared" si="440"/>
        <v/>
      </c>
      <c r="N2878" s="9" t="str" cm="1">
        <f t="array" aca="1" ref="N2878" ca="1">LEFT(L2878, IF(ISNUMBER(SUBSTITUTE(_xludf.MID(L2878, 2, 1), ".", ",")), 1, 2))</f>
        <v/>
      </c>
      <c r="O2878" s="19" t="str">
        <f t="shared" ca="1" si="446"/>
        <v/>
      </c>
      <c r="P2878" s="9" t="str">
        <f t="shared" ca="1" si="447"/>
        <v/>
      </c>
      <c r="Q2878" s="9" t="str">
        <f t="shared" ca="1" si="448"/>
        <v/>
      </c>
      <c r="R2878" s="9" t="str">
        <f t="shared" si="441"/>
        <v/>
      </c>
      <c r="S2878" t="str" cm="1">
        <f t="array" ref="S2878">IF(ISBLANK(C2878),"",IFERROR(INDEX(ListeSeries!$A$2:$A$1045, MATCH(1, (DatasScan!G2878=ListeSeries!$B$2:$B$1045) * (DatasScan!H2878&gt;=ListeSeries!$D$2:$D$1045) * (DatasScan!H2878&lt;=ListeSeries!$E$2:$E$1045), 0)), "no match"))</f>
        <v/>
      </c>
      <c r="T2878" s="7" t="str" cm="1">
        <f t="array" ref="T2878">IF(ISBLANK(C2878),"",IFERROR(INDEX(ListeSeries!$C$2:$C$1045, MATCH(1, (DatasScan!G2878=ListeSeries!$B$2:$B$1045) * (DatasScan!H2878&gt;=ListeSeries!$D$2:$D$1045) * (DatasScan!H2878&lt;=ListeSeries!$E$2:$E$1045), 0)), "no match"))</f>
        <v/>
      </c>
      <c r="U2878" s="11" t="str" cm="1">
        <f t="array" ref="U2878">IF(ISBLANK(C2878),"",IFERROR(INDEX(ListeSeries!$F$2:$F$1045, MATCH(1, (DatasScan!G2878=ListeSeries!$B$2:$B$1045) * (DatasScan!H2878&gt;=ListeSeries!$D$2:$D$1045) * (DatasScan!H2878&lt;=ListeSeries!$E$2:$E$1045), 0)), "no match"))</f>
        <v/>
      </c>
    </row>
    <row r="2879" spans="1:21" x14ac:dyDescent="0.25">
      <c r="A2879" s="6" t="str">
        <f t="shared" si="442"/>
        <v/>
      </c>
      <c r="B2879" s="272"/>
      <c r="F2879" s="7" t="str">
        <f t="shared" si="445"/>
        <v/>
      </c>
      <c r="G2879" s="21" t="str">
        <f>IF(ISBLANK(C2879),"",_xlfn.XLOOKUP(_xlfn.XLOOKUP(VALUE(LEFT(C2879,4)),Souches!$B$2:$B$15000,Souches!$E$2:$E$15000),Varietes!$B$2:$B$500,Varietes!$C$2:$C$500))</f>
        <v/>
      </c>
      <c r="H2879" s="19" t="str">
        <f>IF(ISBLANK(C2879),"",_xlfn.XLOOKUP(VALUE(LEFT(C2879,4)),Souches!$B$2:$B$15000,Souches!$D$2:$D$15000))</f>
        <v/>
      </c>
      <c r="I2879" s="10" t="str">
        <f t="shared" si="443"/>
        <v/>
      </c>
      <c r="J2879" s="19" t="str">
        <f>IF(I2879="","",INT(('ObjProd (2)'!$C$25-I2879)/7 * (ABS('ObjProd (2)'!$C$25-I2879)&gt;=7)))</f>
        <v/>
      </c>
      <c r="K2879" s="10" t="str">
        <f>IF(I2879="","",
IF(AND(DATEDIF(I2879,'ObjProd (2)'!$C$25,"y")=0,DATEDIF(I2879,'ObjProd (2)'!$C$25,"ym")=0,
   INT(('ObjProd (2)'!$C$25-EDATE(I2879,DATEDIF(I2879,'ObjProd (2)'!$C$25,"y")*12+DATEDIF(I2879,'ObjProd (2)'!$C$25,"ym")))/7)=0),
   "&lt; 1 sem.",
   IF(DATEDIF(I2879,'ObjProd (2)'!$C$25,"y")&gt;0,DATEDIF(I2879,'ObjProd (2)'!$C$25,"y") &amp; " " &amp; IF(DATEDIF(I2879,'ObjProd (2)'!$C$25,"y")=1,"an ","ans "),"") &amp;
   IF(DATEDIF(I2879,'ObjProd (2)'!$C$25,"ym")&gt;0,DATEDIF(I2879,'ObjProd (2)'!$C$25,"ym") &amp; " mois ", "") &amp;
   IF(INT(('ObjProd (2)'!$C$25-EDATE(I2879,DATEDIF(I2879,'ObjProd (2)'!$C$25,"y")*12+DATEDIF(I2879,'ObjProd (2)'!$C$25,"ym")))/7)&gt;0,
      INT(('ObjProd (2)'!$C$25-EDATE(I2879,DATEDIF(I2879,'ObjProd (2)'!$C$25,"y")*12+DATEDIF(I2879,'ObjProd (2)'!$C$25,"ym")))/7) &amp; " sem.",
      "")
)
)</f>
        <v/>
      </c>
      <c r="L2879" s="11" t="str">
        <f t="shared" si="444"/>
        <v/>
      </c>
      <c r="M2879" s="9" t="str">
        <f t="shared" si="440"/>
        <v/>
      </c>
      <c r="N2879" s="9" t="str" cm="1">
        <f t="array" aca="1" ref="N2879" ca="1">LEFT(L2879, IF(ISNUMBER(SUBSTITUTE(_xludf.MID(L2879, 2, 1), ".", ",")), 1, 2))</f>
        <v/>
      </c>
      <c r="O2879" s="19" t="str">
        <f t="shared" ca="1" si="446"/>
        <v/>
      </c>
      <c r="P2879" s="9" t="str">
        <f t="shared" ca="1" si="447"/>
        <v/>
      </c>
      <c r="Q2879" s="9" t="str">
        <f t="shared" ca="1" si="448"/>
        <v/>
      </c>
      <c r="R2879" s="9" t="str">
        <f t="shared" si="441"/>
        <v/>
      </c>
      <c r="S2879" t="str" cm="1">
        <f t="array" ref="S2879">IF(ISBLANK(C2879),"",IFERROR(INDEX(ListeSeries!$A$2:$A$1045, MATCH(1, (DatasScan!G2879=ListeSeries!$B$2:$B$1045) * (DatasScan!H2879&gt;=ListeSeries!$D$2:$D$1045) * (DatasScan!H2879&lt;=ListeSeries!$E$2:$E$1045), 0)), "no match"))</f>
        <v/>
      </c>
      <c r="T2879" s="7" t="str" cm="1">
        <f t="array" ref="T2879">IF(ISBLANK(C2879),"",IFERROR(INDEX(ListeSeries!$C$2:$C$1045, MATCH(1, (DatasScan!G2879=ListeSeries!$B$2:$B$1045) * (DatasScan!H2879&gt;=ListeSeries!$D$2:$D$1045) * (DatasScan!H2879&lt;=ListeSeries!$E$2:$E$1045), 0)), "no match"))</f>
        <v/>
      </c>
      <c r="U2879" s="11" t="str" cm="1">
        <f t="array" ref="U2879">IF(ISBLANK(C2879),"",IFERROR(INDEX(ListeSeries!$F$2:$F$1045, MATCH(1, (DatasScan!G2879=ListeSeries!$B$2:$B$1045) * (DatasScan!H2879&gt;=ListeSeries!$D$2:$D$1045) * (DatasScan!H2879&lt;=ListeSeries!$E$2:$E$1045), 0)), "no match"))</f>
        <v/>
      </c>
    </row>
    <row r="2880" spans="1:21" x14ac:dyDescent="0.25">
      <c r="A2880" s="6" t="str">
        <f t="shared" si="442"/>
        <v/>
      </c>
      <c r="B2880" s="272"/>
      <c r="F2880" s="7" t="str">
        <f t="shared" si="445"/>
        <v/>
      </c>
      <c r="G2880" s="21" t="str">
        <f>IF(ISBLANK(C2880),"",_xlfn.XLOOKUP(_xlfn.XLOOKUP(VALUE(LEFT(C2880,4)),Souches!$B$2:$B$15000,Souches!$E$2:$E$15000),Varietes!$B$2:$B$500,Varietes!$C$2:$C$500))</f>
        <v/>
      </c>
      <c r="H2880" s="19" t="str">
        <f>IF(ISBLANK(C2880),"",_xlfn.XLOOKUP(VALUE(LEFT(C2880,4)),Souches!$B$2:$B$15000,Souches!$D$2:$D$15000))</f>
        <v/>
      </c>
      <c r="I2880" s="10" t="str">
        <f t="shared" si="443"/>
        <v/>
      </c>
      <c r="J2880" s="19" t="str">
        <f>IF(I2880="","",INT(('ObjProd (2)'!$C$25-I2880)/7 * (ABS('ObjProd (2)'!$C$25-I2880)&gt;=7)))</f>
        <v/>
      </c>
      <c r="K2880" s="10" t="str">
        <f>IF(I2880="","",
IF(AND(DATEDIF(I2880,'ObjProd (2)'!$C$25,"y")=0,DATEDIF(I2880,'ObjProd (2)'!$C$25,"ym")=0,
   INT(('ObjProd (2)'!$C$25-EDATE(I2880,DATEDIF(I2880,'ObjProd (2)'!$C$25,"y")*12+DATEDIF(I2880,'ObjProd (2)'!$C$25,"ym")))/7)=0),
   "&lt; 1 sem.",
   IF(DATEDIF(I2880,'ObjProd (2)'!$C$25,"y")&gt;0,DATEDIF(I2880,'ObjProd (2)'!$C$25,"y") &amp; " " &amp; IF(DATEDIF(I2880,'ObjProd (2)'!$C$25,"y")=1,"an ","ans "),"") &amp;
   IF(DATEDIF(I2880,'ObjProd (2)'!$C$25,"ym")&gt;0,DATEDIF(I2880,'ObjProd (2)'!$C$25,"ym") &amp; " mois ", "") &amp;
   IF(INT(('ObjProd (2)'!$C$25-EDATE(I2880,DATEDIF(I2880,'ObjProd (2)'!$C$25,"y")*12+DATEDIF(I2880,'ObjProd (2)'!$C$25,"ym")))/7)&gt;0,
      INT(('ObjProd (2)'!$C$25-EDATE(I2880,DATEDIF(I2880,'ObjProd (2)'!$C$25,"y")*12+DATEDIF(I2880,'ObjProd (2)'!$C$25,"ym")))/7) &amp; " sem.",
      "")
)
)</f>
        <v/>
      </c>
      <c r="L2880" s="11" t="str">
        <f t="shared" si="444"/>
        <v/>
      </c>
      <c r="M2880" s="9" t="str">
        <f t="shared" ref="M2880:M2943" si="449">IF(OR(D2880&gt;0, E2880&gt;0), D2880*14+E2880,"")</f>
        <v/>
      </c>
      <c r="N2880" s="9" t="str" cm="1">
        <f t="array" aca="1" ref="N2880" ca="1">LEFT(L2880, IF(ISNUMBER(SUBSTITUTE(_xludf.MID(L2880, 2, 1), ".", ",")), 1, 2))</f>
        <v/>
      </c>
      <c r="O2880" s="19" t="str">
        <f t="shared" ca="1" si="446"/>
        <v/>
      </c>
      <c r="P2880" s="9" t="str">
        <f t="shared" ca="1" si="447"/>
        <v/>
      </c>
      <c r="Q2880" s="9" t="str">
        <f t="shared" ca="1" si="448"/>
        <v/>
      </c>
      <c r="R2880" s="9" t="str">
        <f t="shared" ref="R2880:R2943" si="450">IF(ISBLANK(C2880),"",P2880&amp;Q2880)</f>
        <v/>
      </c>
      <c r="S2880" t="str" cm="1">
        <f t="array" ref="S2880">IF(ISBLANK(C2880),"",IFERROR(INDEX(ListeSeries!$A$2:$A$1045, MATCH(1, (DatasScan!G2880=ListeSeries!$B$2:$B$1045) * (DatasScan!H2880&gt;=ListeSeries!$D$2:$D$1045) * (DatasScan!H2880&lt;=ListeSeries!$E$2:$E$1045), 0)), "no match"))</f>
        <v/>
      </c>
      <c r="T2880" s="7" t="str" cm="1">
        <f t="array" ref="T2880">IF(ISBLANK(C2880),"",IFERROR(INDEX(ListeSeries!$C$2:$C$1045, MATCH(1, (DatasScan!G2880=ListeSeries!$B$2:$B$1045) * (DatasScan!H2880&gt;=ListeSeries!$D$2:$D$1045) * (DatasScan!H2880&lt;=ListeSeries!$E$2:$E$1045), 0)), "no match"))</f>
        <v/>
      </c>
      <c r="U2880" s="11" t="str" cm="1">
        <f t="array" ref="U2880">IF(ISBLANK(C2880),"",IFERROR(INDEX(ListeSeries!$F$2:$F$1045, MATCH(1, (DatasScan!G2880=ListeSeries!$B$2:$B$1045) * (DatasScan!H2880&gt;=ListeSeries!$D$2:$D$1045) * (DatasScan!H2880&lt;=ListeSeries!$E$2:$E$1045), 0)), "no match"))</f>
        <v/>
      </c>
    </row>
    <row r="2881" spans="1:21" x14ac:dyDescent="0.25">
      <c r="A2881" s="6" t="str">
        <f t="shared" ref="A2881:A2944" si="451">IF(B2881="CHF","CHF",IF(B2881="CHF 2","CHF hangar",LEFT(B2881,1)))</f>
        <v/>
      </c>
      <c r="B2881" s="272"/>
      <c r="F2881" s="7" t="str">
        <f t="shared" si="445"/>
        <v/>
      </c>
      <c r="G2881" s="21" t="str">
        <f>IF(ISBLANK(C2881),"",_xlfn.XLOOKUP(_xlfn.XLOOKUP(VALUE(LEFT(C2881,4)),Souches!$B$2:$B$15000,Souches!$E$2:$E$15000),Varietes!$B$2:$B$500,Varietes!$C$2:$C$500))</f>
        <v/>
      </c>
      <c r="H2881" s="19" t="str">
        <f>IF(ISBLANK(C2881),"",_xlfn.XLOOKUP(VALUE(LEFT(C2881,4)),Souches!$B$2:$B$15000,Souches!$D$2:$D$15000))</f>
        <v/>
      </c>
      <c r="I2881" s="10" t="str">
        <f t="shared" si="443"/>
        <v/>
      </c>
      <c r="J2881" s="19" t="str">
        <f>IF(I2881="","",INT(('ObjProd (2)'!$C$25-I2881)/7 * (ABS('ObjProd (2)'!$C$25-I2881)&gt;=7)))</f>
        <v/>
      </c>
      <c r="K2881" s="10" t="str">
        <f>IF(I2881="","",
IF(AND(DATEDIF(I2881,'ObjProd (2)'!$C$25,"y")=0,DATEDIF(I2881,'ObjProd (2)'!$C$25,"ym")=0,
   INT(('ObjProd (2)'!$C$25-EDATE(I2881,DATEDIF(I2881,'ObjProd (2)'!$C$25,"y")*12+DATEDIF(I2881,'ObjProd (2)'!$C$25,"ym")))/7)=0),
   "&lt; 1 sem.",
   IF(DATEDIF(I2881,'ObjProd (2)'!$C$25,"y")&gt;0,DATEDIF(I2881,'ObjProd (2)'!$C$25,"y") &amp; " " &amp; IF(DATEDIF(I2881,'ObjProd (2)'!$C$25,"y")=1,"an ","ans "),"") &amp;
   IF(DATEDIF(I2881,'ObjProd (2)'!$C$25,"ym")&gt;0,DATEDIF(I2881,'ObjProd (2)'!$C$25,"ym") &amp; " mois ", "") &amp;
   IF(INT(('ObjProd (2)'!$C$25-EDATE(I2881,DATEDIF(I2881,'ObjProd (2)'!$C$25,"y")*12+DATEDIF(I2881,'ObjProd (2)'!$C$25,"ym")))/7)&gt;0,
      INT(('ObjProd (2)'!$C$25-EDATE(I2881,DATEDIF(I2881,'ObjProd (2)'!$C$25,"y")*12+DATEDIF(I2881,'ObjProd (2)'!$C$25,"ym")))/7) &amp; " sem.",
      "")
)
)</f>
        <v/>
      </c>
      <c r="L2881" s="11" t="str">
        <f t="shared" si="444"/>
        <v/>
      </c>
      <c r="M2881" s="9" t="str">
        <f t="shared" si="449"/>
        <v/>
      </c>
      <c r="N2881" s="9" t="str" cm="1">
        <f t="array" aca="1" ref="N2881" ca="1">LEFT(L2881, IF(ISNUMBER(SUBSTITUTE(_xludf.MID(L2881, 2, 1), ".", ",")), 1, 2))</f>
        <v/>
      </c>
      <c r="O2881" s="19" t="str">
        <f t="shared" ca="1" si="446"/>
        <v/>
      </c>
      <c r="P2881" s="9" t="str">
        <f t="shared" ca="1" si="447"/>
        <v/>
      </c>
      <c r="Q2881" s="9" t="str">
        <f t="shared" ca="1" si="448"/>
        <v/>
      </c>
      <c r="R2881" s="9" t="str">
        <f t="shared" si="450"/>
        <v/>
      </c>
      <c r="S2881" t="str" cm="1">
        <f t="array" ref="S2881">IF(ISBLANK(C2881),"",IFERROR(INDEX(ListeSeries!$A$2:$A$1045, MATCH(1, (DatasScan!G2881=ListeSeries!$B$2:$B$1045) * (DatasScan!H2881&gt;=ListeSeries!$D$2:$D$1045) * (DatasScan!H2881&lt;=ListeSeries!$E$2:$E$1045), 0)), "no match"))</f>
        <v/>
      </c>
      <c r="T2881" s="7" t="str" cm="1">
        <f t="array" ref="T2881">IF(ISBLANK(C2881),"",IFERROR(INDEX(ListeSeries!$C$2:$C$1045, MATCH(1, (DatasScan!G2881=ListeSeries!$B$2:$B$1045) * (DatasScan!H2881&gt;=ListeSeries!$D$2:$D$1045) * (DatasScan!H2881&lt;=ListeSeries!$E$2:$E$1045), 0)), "no match"))</f>
        <v/>
      </c>
      <c r="U2881" s="11" t="str" cm="1">
        <f t="array" ref="U2881">IF(ISBLANK(C2881),"",IFERROR(INDEX(ListeSeries!$F$2:$F$1045, MATCH(1, (DatasScan!G2881=ListeSeries!$B$2:$B$1045) * (DatasScan!H2881&gt;=ListeSeries!$D$2:$D$1045) * (DatasScan!H2881&lt;=ListeSeries!$E$2:$E$1045), 0)), "no match"))</f>
        <v/>
      </c>
    </row>
    <row r="2882" spans="1:21" x14ac:dyDescent="0.25">
      <c r="A2882" s="6" t="str">
        <f t="shared" si="451"/>
        <v/>
      </c>
      <c r="B2882" s="272"/>
      <c r="F2882" s="7" t="str">
        <f t="shared" si="445"/>
        <v/>
      </c>
      <c r="G2882" s="21" t="str">
        <f>IF(ISBLANK(C2882),"",_xlfn.XLOOKUP(_xlfn.XLOOKUP(VALUE(LEFT(C2882,4)),Souches!$B$2:$B$15000,Souches!$E$2:$E$15000),Varietes!$B$2:$B$500,Varietes!$C$2:$C$500))</f>
        <v/>
      </c>
      <c r="H2882" s="19" t="str">
        <f>IF(ISBLANK(C2882),"",_xlfn.XLOOKUP(VALUE(LEFT(C2882,4)),Souches!$B$2:$B$15000,Souches!$D$2:$D$15000))</f>
        <v/>
      </c>
      <c r="I2882" s="10" t="str">
        <f t="shared" ref="I2882:I2945" si="452">IF(ISBLANK(C2882),"",DATE(MID(C2882,5,4),MID(C2882,9,2),MID(C2882,11,2)))</f>
        <v/>
      </c>
      <c r="J2882" s="19" t="str">
        <f>IF(I2882="","",INT(('ObjProd (2)'!$C$25-I2882)/7 * (ABS('ObjProd (2)'!$C$25-I2882)&gt;=7)))</f>
        <v/>
      </c>
      <c r="K2882" s="10" t="str">
        <f>IF(I2882="","",
IF(AND(DATEDIF(I2882,'ObjProd (2)'!$C$25,"y")=0,DATEDIF(I2882,'ObjProd (2)'!$C$25,"ym")=0,
   INT(('ObjProd (2)'!$C$25-EDATE(I2882,DATEDIF(I2882,'ObjProd (2)'!$C$25,"y")*12+DATEDIF(I2882,'ObjProd (2)'!$C$25,"ym")))/7)=0),
   "&lt; 1 sem.",
   IF(DATEDIF(I2882,'ObjProd (2)'!$C$25,"y")&gt;0,DATEDIF(I2882,'ObjProd (2)'!$C$25,"y") &amp; " " &amp; IF(DATEDIF(I2882,'ObjProd (2)'!$C$25,"y")=1,"an ","ans "),"") &amp;
   IF(DATEDIF(I2882,'ObjProd (2)'!$C$25,"ym")&gt;0,DATEDIF(I2882,'ObjProd (2)'!$C$25,"ym") &amp; " mois ", "") &amp;
   IF(INT(('ObjProd (2)'!$C$25-EDATE(I2882,DATEDIF(I2882,'ObjProd (2)'!$C$25,"y")*12+DATEDIF(I2882,'ObjProd (2)'!$C$25,"ym")))/7)&gt;0,
      INT(('ObjProd (2)'!$C$25-EDATE(I2882,DATEDIF(I2882,'ObjProd (2)'!$C$25,"y")*12+DATEDIF(I2882,'ObjProd (2)'!$C$25,"ym")))/7) &amp; " sem.",
      "")
)
)</f>
        <v/>
      </c>
      <c r="L2882" s="11" t="str">
        <f t="shared" ref="L2882:L2945" si="453">IF(ISBLANK(C2882),"",MID(C2882,13,4))</f>
        <v/>
      </c>
      <c r="M2882" s="9" t="str">
        <f t="shared" si="449"/>
        <v/>
      </c>
      <c r="N2882" s="9" t="str" cm="1">
        <f t="array" aca="1" ref="N2882" ca="1">LEFT(L2882, IF(ISNUMBER(SUBSTITUTE(_xludf.MID(L2882, 2, 1), ".", ",")), 1, 2))</f>
        <v/>
      </c>
      <c r="O2882" s="19" t="str">
        <f t="shared" ca="1" si="446"/>
        <v/>
      </c>
      <c r="P2882" s="9" t="str">
        <f t="shared" ca="1" si="447"/>
        <v/>
      </c>
      <c r="Q2882" s="9" t="str">
        <f t="shared" ca="1" si="448"/>
        <v/>
      </c>
      <c r="R2882" s="9" t="str">
        <f t="shared" si="450"/>
        <v/>
      </c>
      <c r="S2882" t="str" cm="1">
        <f t="array" ref="S2882">IF(ISBLANK(C2882),"",IFERROR(INDEX(ListeSeries!$A$2:$A$1045, MATCH(1, (DatasScan!G2882=ListeSeries!$B$2:$B$1045) * (DatasScan!H2882&gt;=ListeSeries!$D$2:$D$1045) * (DatasScan!H2882&lt;=ListeSeries!$E$2:$E$1045), 0)), "no match"))</f>
        <v/>
      </c>
      <c r="T2882" s="7" t="str" cm="1">
        <f t="array" ref="T2882">IF(ISBLANK(C2882),"",IFERROR(INDEX(ListeSeries!$C$2:$C$1045, MATCH(1, (DatasScan!G2882=ListeSeries!$B$2:$B$1045) * (DatasScan!H2882&gt;=ListeSeries!$D$2:$D$1045) * (DatasScan!H2882&lt;=ListeSeries!$E$2:$E$1045), 0)), "no match"))</f>
        <v/>
      </c>
      <c r="U2882" s="11" t="str" cm="1">
        <f t="array" ref="U2882">IF(ISBLANK(C2882),"",IFERROR(INDEX(ListeSeries!$F$2:$F$1045, MATCH(1, (DatasScan!G2882=ListeSeries!$B$2:$B$1045) * (DatasScan!H2882&gt;=ListeSeries!$D$2:$D$1045) * (DatasScan!H2882&lt;=ListeSeries!$E$2:$E$1045), 0)), "no match"))</f>
        <v/>
      </c>
    </row>
    <row r="2883" spans="1:21" x14ac:dyDescent="0.25">
      <c r="A2883" s="6" t="str">
        <f t="shared" si="451"/>
        <v/>
      </c>
      <c r="B2883" s="272"/>
      <c r="F2883" s="7" t="str">
        <f t="shared" si="445"/>
        <v/>
      </c>
      <c r="G2883" s="21" t="str">
        <f>IF(ISBLANK(C2883),"",_xlfn.XLOOKUP(_xlfn.XLOOKUP(VALUE(LEFT(C2883,4)),Souches!$B$2:$B$15000,Souches!$E$2:$E$15000),Varietes!$B$2:$B$500,Varietes!$C$2:$C$500))</f>
        <v/>
      </c>
      <c r="H2883" s="19" t="str">
        <f>IF(ISBLANK(C2883),"",_xlfn.XLOOKUP(VALUE(LEFT(C2883,4)),Souches!$B$2:$B$15000,Souches!$D$2:$D$15000))</f>
        <v/>
      </c>
      <c r="I2883" s="10" t="str">
        <f t="shared" si="452"/>
        <v/>
      </c>
      <c r="J2883" s="19" t="str">
        <f>IF(I2883="","",INT(('ObjProd (2)'!$C$25-I2883)/7 * (ABS('ObjProd (2)'!$C$25-I2883)&gt;=7)))</f>
        <v/>
      </c>
      <c r="K2883" s="10" t="str">
        <f>IF(I2883="","",
IF(AND(DATEDIF(I2883,'ObjProd (2)'!$C$25,"y")=0,DATEDIF(I2883,'ObjProd (2)'!$C$25,"ym")=0,
   INT(('ObjProd (2)'!$C$25-EDATE(I2883,DATEDIF(I2883,'ObjProd (2)'!$C$25,"y")*12+DATEDIF(I2883,'ObjProd (2)'!$C$25,"ym")))/7)=0),
   "&lt; 1 sem.",
   IF(DATEDIF(I2883,'ObjProd (2)'!$C$25,"y")&gt;0,DATEDIF(I2883,'ObjProd (2)'!$C$25,"y") &amp; " " &amp; IF(DATEDIF(I2883,'ObjProd (2)'!$C$25,"y")=1,"an ","ans "),"") &amp;
   IF(DATEDIF(I2883,'ObjProd (2)'!$C$25,"ym")&gt;0,DATEDIF(I2883,'ObjProd (2)'!$C$25,"ym") &amp; " mois ", "") &amp;
   IF(INT(('ObjProd (2)'!$C$25-EDATE(I2883,DATEDIF(I2883,'ObjProd (2)'!$C$25,"y")*12+DATEDIF(I2883,'ObjProd (2)'!$C$25,"ym")))/7)&gt;0,
      INT(('ObjProd (2)'!$C$25-EDATE(I2883,DATEDIF(I2883,'ObjProd (2)'!$C$25,"y")*12+DATEDIF(I2883,'ObjProd (2)'!$C$25,"ym")))/7) &amp; " sem.",
      "")
)
)</f>
        <v/>
      </c>
      <c r="L2883" s="11" t="str">
        <f t="shared" si="453"/>
        <v/>
      </c>
      <c r="M2883" s="9" t="str">
        <f t="shared" si="449"/>
        <v/>
      </c>
      <c r="N2883" s="9" t="str" cm="1">
        <f t="array" aca="1" ref="N2883" ca="1">LEFT(L2883, IF(ISNUMBER(SUBSTITUTE(_xludf.MID(L2883, 2, 1), ".", ",")), 1, 2))</f>
        <v/>
      </c>
      <c r="O2883" s="19" t="str">
        <f t="shared" ca="1" si="446"/>
        <v/>
      </c>
      <c r="P2883" s="9" t="str">
        <f t="shared" ca="1" si="447"/>
        <v/>
      </c>
      <c r="Q2883" s="9" t="str">
        <f t="shared" ca="1" si="448"/>
        <v/>
      </c>
      <c r="R2883" s="9" t="str">
        <f t="shared" si="450"/>
        <v/>
      </c>
      <c r="S2883" t="str" cm="1">
        <f t="array" ref="S2883">IF(ISBLANK(C2883),"",IFERROR(INDEX(ListeSeries!$A$2:$A$1045, MATCH(1, (DatasScan!G2883=ListeSeries!$B$2:$B$1045) * (DatasScan!H2883&gt;=ListeSeries!$D$2:$D$1045) * (DatasScan!H2883&lt;=ListeSeries!$E$2:$E$1045), 0)), "no match"))</f>
        <v/>
      </c>
      <c r="T2883" s="7" t="str" cm="1">
        <f t="array" ref="T2883">IF(ISBLANK(C2883),"",IFERROR(INDEX(ListeSeries!$C$2:$C$1045, MATCH(1, (DatasScan!G2883=ListeSeries!$B$2:$B$1045) * (DatasScan!H2883&gt;=ListeSeries!$D$2:$D$1045) * (DatasScan!H2883&lt;=ListeSeries!$E$2:$E$1045), 0)), "no match"))</f>
        <v/>
      </c>
      <c r="U2883" s="11" t="str" cm="1">
        <f t="array" ref="U2883">IF(ISBLANK(C2883),"",IFERROR(INDEX(ListeSeries!$F$2:$F$1045, MATCH(1, (DatasScan!G2883=ListeSeries!$B$2:$B$1045) * (DatasScan!H2883&gt;=ListeSeries!$D$2:$D$1045) * (DatasScan!H2883&lt;=ListeSeries!$E$2:$E$1045), 0)), "no match"))</f>
        <v/>
      </c>
    </row>
    <row r="2884" spans="1:21" x14ac:dyDescent="0.25">
      <c r="A2884" s="6" t="str">
        <f t="shared" si="451"/>
        <v/>
      </c>
      <c r="B2884" s="272"/>
      <c r="F2884" s="7" t="str">
        <f t="shared" si="445"/>
        <v/>
      </c>
      <c r="G2884" s="21" t="str">
        <f>IF(ISBLANK(C2884),"",_xlfn.XLOOKUP(_xlfn.XLOOKUP(VALUE(LEFT(C2884,4)),Souches!$B$2:$B$15000,Souches!$E$2:$E$15000),Varietes!$B$2:$B$500,Varietes!$C$2:$C$500))</f>
        <v/>
      </c>
      <c r="H2884" s="19" t="str">
        <f>IF(ISBLANK(C2884),"",_xlfn.XLOOKUP(VALUE(LEFT(C2884,4)),Souches!$B$2:$B$15000,Souches!$D$2:$D$15000))</f>
        <v/>
      </c>
      <c r="I2884" s="10" t="str">
        <f t="shared" si="452"/>
        <v/>
      </c>
      <c r="J2884" s="19" t="str">
        <f>IF(I2884="","",INT(('ObjProd (2)'!$C$25-I2884)/7 * (ABS('ObjProd (2)'!$C$25-I2884)&gt;=7)))</f>
        <v/>
      </c>
      <c r="K2884" s="10" t="str">
        <f>IF(I2884="","",
IF(AND(DATEDIF(I2884,'ObjProd (2)'!$C$25,"y")=0,DATEDIF(I2884,'ObjProd (2)'!$C$25,"ym")=0,
   INT(('ObjProd (2)'!$C$25-EDATE(I2884,DATEDIF(I2884,'ObjProd (2)'!$C$25,"y")*12+DATEDIF(I2884,'ObjProd (2)'!$C$25,"ym")))/7)=0),
   "&lt; 1 sem.",
   IF(DATEDIF(I2884,'ObjProd (2)'!$C$25,"y")&gt;0,DATEDIF(I2884,'ObjProd (2)'!$C$25,"y") &amp; " " &amp; IF(DATEDIF(I2884,'ObjProd (2)'!$C$25,"y")=1,"an ","ans "),"") &amp;
   IF(DATEDIF(I2884,'ObjProd (2)'!$C$25,"ym")&gt;0,DATEDIF(I2884,'ObjProd (2)'!$C$25,"ym") &amp; " mois ", "") &amp;
   IF(INT(('ObjProd (2)'!$C$25-EDATE(I2884,DATEDIF(I2884,'ObjProd (2)'!$C$25,"y")*12+DATEDIF(I2884,'ObjProd (2)'!$C$25,"ym")))/7)&gt;0,
      INT(('ObjProd (2)'!$C$25-EDATE(I2884,DATEDIF(I2884,'ObjProd (2)'!$C$25,"y")*12+DATEDIF(I2884,'ObjProd (2)'!$C$25,"ym")))/7) &amp; " sem.",
      "")
)
)</f>
        <v/>
      </c>
      <c r="L2884" s="11" t="str">
        <f t="shared" si="453"/>
        <v/>
      </c>
      <c r="M2884" s="9" t="str">
        <f t="shared" si="449"/>
        <v/>
      </c>
      <c r="N2884" s="9" t="str" cm="1">
        <f t="array" aca="1" ref="N2884" ca="1">LEFT(L2884, IF(ISNUMBER(SUBSTITUTE(_xludf.MID(L2884, 2, 1), ".", ",")), 1, 2))</f>
        <v/>
      </c>
      <c r="O2884" s="19" t="str">
        <f t="shared" ca="1" si="446"/>
        <v/>
      </c>
      <c r="P2884" s="9" t="str">
        <f t="shared" ca="1" si="447"/>
        <v/>
      </c>
      <c r="Q2884" s="9" t="str">
        <f t="shared" ca="1" si="448"/>
        <v/>
      </c>
      <c r="R2884" s="9" t="str">
        <f t="shared" si="450"/>
        <v/>
      </c>
      <c r="S2884" t="str" cm="1">
        <f t="array" ref="S2884">IF(ISBLANK(C2884),"",IFERROR(INDEX(ListeSeries!$A$2:$A$1045, MATCH(1, (DatasScan!G2884=ListeSeries!$B$2:$B$1045) * (DatasScan!H2884&gt;=ListeSeries!$D$2:$D$1045) * (DatasScan!H2884&lt;=ListeSeries!$E$2:$E$1045), 0)), "no match"))</f>
        <v/>
      </c>
      <c r="T2884" s="7" t="str" cm="1">
        <f t="array" ref="T2884">IF(ISBLANK(C2884),"",IFERROR(INDEX(ListeSeries!$C$2:$C$1045, MATCH(1, (DatasScan!G2884=ListeSeries!$B$2:$B$1045) * (DatasScan!H2884&gt;=ListeSeries!$D$2:$D$1045) * (DatasScan!H2884&lt;=ListeSeries!$E$2:$E$1045), 0)), "no match"))</f>
        <v/>
      </c>
      <c r="U2884" s="11" t="str" cm="1">
        <f t="array" ref="U2884">IF(ISBLANK(C2884),"",IFERROR(INDEX(ListeSeries!$F$2:$F$1045, MATCH(1, (DatasScan!G2884=ListeSeries!$B$2:$B$1045) * (DatasScan!H2884&gt;=ListeSeries!$D$2:$D$1045) * (DatasScan!H2884&lt;=ListeSeries!$E$2:$E$1045), 0)), "no match"))</f>
        <v/>
      </c>
    </row>
    <row r="2885" spans="1:21" x14ac:dyDescent="0.25">
      <c r="A2885" s="6" t="str">
        <f t="shared" si="451"/>
        <v/>
      </c>
      <c r="B2885" s="272"/>
      <c r="F2885" s="7" t="str">
        <f t="shared" si="445"/>
        <v/>
      </c>
      <c r="G2885" s="21" t="str">
        <f>IF(ISBLANK(C2885),"",_xlfn.XLOOKUP(_xlfn.XLOOKUP(VALUE(LEFT(C2885,4)),Souches!$B$2:$B$15000,Souches!$E$2:$E$15000),Varietes!$B$2:$B$500,Varietes!$C$2:$C$500))</f>
        <v/>
      </c>
      <c r="H2885" s="19" t="str">
        <f>IF(ISBLANK(C2885),"",_xlfn.XLOOKUP(VALUE(LEFT(C2885,4)),Souches!$B$2:$B$15000,Souches!$D$2:$D$15000))</f>
        <v/>
      </c>
      <c r="I2885" s="10" t="str">
        <f t="shared" si="452"/>
        <v/>
      </c>
      <c r="J2885" s="19" t="str">
        <f>IF(I2885="","",INT(('ObjProd (2)'!$C$25-I2885)/7 * (ABS('ObjProd (2)'!$C$25-I2885)&gt;=7)))</f>
        <v/>
      </c>
      <c r="K2885" s="10" t="str">
        <f>IF(I2885="","",
IF(AND(DATEDIF(I2885,'ObjProd (2)'!$C$25,"y")=0,DATEDIF(I2885,'ObjProd (2)'!$C$25,"ym")=0,
   INT(('ObjProd (2)'!$C$25-EDATE(I2885,DATEDIF(I2885,'ObjProd (2)'!$C$25,"y")*12+DATEDIF(I2885,'ObjProd (2)'!$C$25,"ym")))/7)=0),
   "&lt; 1 sem.",
   IF(DATEDIF(I2885,'ObjProd (2)'!$C$25,"y")&gt;0,DATEDIF(I2885,'ObjProd (2)'!$C$25,"y") &amp; " " &amp; IF(DATEDIF(I2885,'ObjProd (2)'!$C$25,"y")=1,"an ","ans "),"") &amp;
   IF(DATEDIF(I2885,'ObjProd (2)'!$C$25,"ym")&gt;0,DATEDIF(I2885,'ObjProd (2)'!$C$25,"ym") &amp; " mois ", "") &amp;
   IF(INT(('ObjProd (2)'!$C$25-EDATE(I2885,DATEDIF(I2885,'ObjProd (2)'!$C$25,"y")*12+DATEDIF(I2885,'ObjProd (2)'!$C$25,"ym")))/7)&gt;0,
      INT(('ObjProd (2)'!$C$25-EDATE(I2885,DATEDIF(I2885,'ObjProd (2)'!$C$25,"y")*12+DATEDIF(I2885,'ObjProd (2)'!$C$25,"ym")))/7) &amp; " sem.",
      "")
)
)</f>
        <v/>
      </c>
      <c r="L2885" s="11" t="str">
        <f t="shared" si="453"/>
        <v/>
      </c>
      <c r="M2885" s="9" t="str">
        <f t="shared" si="449"/>
        <v/>
      </c>
      <c r="N2885" s="9" t="str" cm="1">
        <f t="array" aca="1" ref="N2885" ca="1">LEFT(L2885, IF(ISNUMBER(SUBSTITUTE(_xludf.MID(L2885, 2, 1), ".", ",")), 1, 2))</f>
        <v/>
      </c>
      <c r="O2885" s="19" t="str">
        <f t="shared" ca="1" si="446"/>
        <v/>
      </c>
      <c r="P2885" s="9" t="str">
        <f t="shared" ca="1" si="447"/>
        <v/>
      </c>
      <c r="Q2885" s="9" t="str">
        <f t="shared" ca="1" si="448"/>
        <v/>
      </c>
      <c r="R2885" s="9" t="str">
        <f t="shared" si="450"/>
        <v/>
      </c>
      <c r="S2885" t="str" cm="1">
        <f t="array" ref="S2885">IF(ISBLANK(C2885),"",IFERROR(INDEX(ListeSeries!$A$2:$A$1045, MATCH(1, (DatasScan!G2885=ListeSeries!$B$2:$B$1045) * (DatasScan!H2885&gt;=ListeSeries!$D$2:$D$1045) * (DatasScan!H2885&lt;=ListeSeries!$E$2:$E$1045), 0)), "no match"))</f>
        <v/>
      </c>
      <c r="T2885" s="7" t="str" cm="1">
        <f t="array" ref="T2885">IF(ISBLANK(C2885),"",IFERROR(INDEX(ListeSeries!$C$2:$C$1045, MATCH(1, (DatasScan!G2885=ListeSeries!$B$2:$B$1045) * (DatasScan!H2885&gt;=ListeSeries!$D$2:$D$1045) * (DatasScan!H2885&lt;=ListeSeries!$E$2:$E$1045), 0)), "no match"))</f>
        <v/>
      </c>
      <c r="U2885" s="11" t="str" cm="1">
        <f t="array" ref="U2885">IF(ISBLANK(C2885),"",IFERROR(INDEX(ListeSeries!$F$2:$F$1045, MATCH(1, (DatasScan!G2885=ListeSeries!$B$2:$B$1045) * (DatasScan!H2885&gt;=ListeSeries!$D$2:$D$1045) * (DatasScan!H2885&lt;=ListeSeries!$E$2:$E$1045), 0)), "no match"))</f>
        <v/>
      </c>
    </row>
    <row r="2886" spans="1:21" x14ac:dyDescent="0.25">
      <c r="A2886" s="6" t="str">
        <f t="shared" si="451"/>
        <v/>
      </c>
      <c r="B2886" s="272"/>
      <c r="F2886" s="7" t="str">
        <f t="shared" si="445"/>
        <v/>
      </c>
      <c r="G2886" s="21" t="str">
        <f>IF(ISBLANK(C2886),"",_xlfn.XLOOKUP(_xlfn.XLOOKUP(VALUE(LEFT(C2886,4)),Souches!$B$2:$B$15000,Souches!$E$2:$E$15000),Varietes!$B$2:$B$500,Varietes!$C$2:$C$500))</f>
        <v/>
      </c>
      <c r="H2886" s="19" t="str">
        <f>IF(ISBLANK(C2886),"",_xlfn.XLOOKUP(VALUE(LEFT(C2886,4)),Souches!$B$2:$B$15000,Souches!$D$2:$D$15000))</f>
        <v/>
      </c>
      <c r="I2886" s="10" t="str">
        <f t="shared" si="452"/>
        <v/>
      </c>
      <c r="J2886" s="19" t="str">
        <f>IF(I2886="","",INT(('ObjProd (2)'!$C$25-I2886)/7 * (ABS('ObjProd (2)'!$C$25-I2886)&gt;=7)))</f>
        <v/>
      </c>
      <c r="K2886" s="10" t="str">
        <f>IF(I2886="","",
IF(AND(DATEDIF(I2886,'ObjProd (2)'!$C$25,"y")=0,DATEDIF(I2886,'ObjProd (2)'!$C$25,"ym")=0,
   INT(('ObjProd (2)'!$C$25-EDATE(I2886,DATEDIF(I2886,'ObjProd (2)'!$C$25,"y")*12+DATEDIF(I2886,'ObjProd (2)'!$C$25,"ym")))/7)=0),
   "&lt; 1 sem.",
   IF(DATEDIF(I2886,'ObjProd (2)'!$C$25,"y")&gt;0,DATEDIF(I2886,'ObjProd (2)'!$C$25,"y") &amp; " " &amp; IF(DATEDIF(I2886,'ObjProd (2)'!$C$25,"y")=1,"an ","ans "),"") &amp;
   IF(DATEDIF(I2886,'ObjProd (2)'!$C$25,"ym")&gt;0,DATEDIF(I2886,'ObjProd (2)'!$C$25,"ym") &amp; " mois ", "") &amp;
   IF(INT(('ObjProd (2)'!$C$25-EDATE(I2886,DATEDIF(I2886,'ObjProd (2)'!$C$25,"y")*12+DATEDIF(I2886,'ObjProd (2)'!$C$25,"ym")))/7)&gt;0,
      INT(('ObjProd (2)'!$C$25-EDATE(I2886,DATEDIF(I2886,'ObjProd (2)'!$C$25,"y")*12+DATEDIF(I2886,'ObjProd (2)'!$C$25,"ym")))/7) &amp; " sem.",
      "")
)
)</f>
        <v/>
      </c>
      <c r="L2886" s="11" t="str">
        <f t="shared" si="453"/>
        <v/>
      </c>
      <c r="M2886" s="9" t="str">
        <f t="shared" si="449"/>
        <v/>
      </c>
      <c r="N2886" s="9" t="str" cm="1">
        <f t="array" aca="1" ref="N2886" ca="1">LEFT(L2886, IF(ISNUMBER(SUBSTITUTE(_xludf.MID(L2886, 2, 1), ".", ",")), 1, 2))</f>
        <v/>
      </c>
      <c r="O2886" s="19" t="str">
        <f t="shared" ca="1" si="446"/>
        <v/>
      </c>
      <c r="P2886" s="9" t="str">
        <f t="shared" ca="1" si="447"/>
        <v/>
      </c>
      <c r="Q2886" s="9" t="str">
        <f t="shared" ca="1" si="448"/>
        <v/>
      </c>
      <c r="R2886" s="9" t="str">
        <f t="shared" si="450"/>
        <v/>
      </c>
      <c r="S2886" t="str" cm="1">
        <f t="array" ref="S2886">IF(ISBLANK(C2886),"",IFERROR(INDEX(ListeSeries!$A$2:$A$1045, MATCH(1, (DatasScan!G2886=ListeSeries!$B$2:$B$1045) * (DatasScan!H2886&gt;=ListeSeries!$D$2:$D$1045) * (DatasScan!H2886&lt;=ListeSeries!$E$2:$E$1045), 0)), "no match"))</f>
        <v/>
      </c>
      <c r="T2886" s="7" t="str" cm="1">
        <f t="array" ref="T2886">IF(ISBLANK(C2886),"",IFERROR(INDEX(ListeSeries!$C$2:$C$1045, MATCH(1, (DatasScan!G2886=ListeSeries!$B$2:$B$1045) * (DatasScan!H2886&gt;=ListeSeries!$D$2:$D$1045) * (DatasScan!H2886&lt;=ListeSeries!$E$2:$E$1045), 0)), "no match"))</f>
        <v/>
      </c>
      <c r="U2886" s="11" t="str" cm="1">
        <f t="array" ref="U2886">IF(ISBLANK(C2886),"",IFERROR(INDEX(ListeSeries!$F$2:$F$1045, MATCH(1, (DatasScan!G2886=ListeSeries!$B$2:$B$1045) * (DatasScan!H2886&gt;=ListeSeries!$D$2:$D$1045) * (DatasScan!H2886&lt;=ListeSeries!$E$2:$E$1045), 0)), "no match"))</f>
        <v/>
      </c>
    </row>
    <row r="2887" spans="1:21" x14ac:dyDescent="0.25">
      <c r="A2887" s="6" t="str">
        <f t="shared" si="451"/>
        <v/>
      </c>
      <c r="B2887" s="272"/>
      <c r="F2887" s="7" t="str">
        <f t="shared" si="445"/>
        <v/>
      </c>
      <c r="G2887" s="21" t="str">
        <f>IF(ISBLANK(C2887),"",_xlfn.XLOOKUP(_xlfn.XLOOKUP(VALUE(LEFT(C2887,4)),Souches!$B$2:$B$15000,Souches!$E$2:$E$15000),Varietes!$B$2:$B$500,Varietes!$C$2:$C$500))</f>
        <v/>
      </c>
      <c r="H2887" s="19" t="str">
        <f>IF(ISBLANK(C2887),"",_xlfn.XLOOKUP(VALUE(LEFT(C2887,4)),Souches!$B$2:$B$15000,Souches!$D$2:$D$15000))</f>
        <v/>
      </c>
      <c r="I2887" s="10" t="str">
        <f t="shared" si="452"/>
        <v/>
      </c>
      <c r="J2887" s="19" t="str">
        <f>IF(I2887="","",INT(('ObjProd (2)'!$C$25-I2887)/7 * (ABS('ObjProd (2)'!$C$25-I2887)&gt;=7)))</f>
        <v/>
      </c>
      <c r="K2887" s="10" t="str">
        <f>IF(I2887="","",
IF(AND(DATEDIF(I2887,'ObjProd (2)'!$C$25,"y")=0,DATEDIF(I2887,'ObjProd (2)'!$C$25,"ym")=0,
   INT(('ObjProd (2)'!$C$25-EDATE(I2887,DATEDIF(I2887,'ObjProd (2)'!$C$25,"y")*12+DATEDIF(I2887,'ObjProd (2)'!$C$25,"ym")))/7)=0),
   "&lt; 1 sem.",
   IF(DATEDIF(I2887,'ObjProd (2)'!$C$25,"y")&gt;0,DATEDIF(I2887,'ObjProd (2)'!$C$25,"y") &amp; " " &amp; IF(DATEDIF(I2887,'ObjProd (2)'!$C$25,"y")=1,"an ","ans "),"") &amp;
   IF(DATEDIF(I2887,'ObjProd (2)'!$C$25,"ym")&gt;0,DATEDIF(I2887,'ObjProd (2)'!$C$25,"ym") &amp; " mois ", "") &amp;
   IF(INT(('ObjProd (2)'!$C$25-EDATE(I2887,DATEDIF(I2887,'ObjProd (2)'!$C$25,"y")*12+DATEDIF(I2887,'ObjProd (2)'!$C$25,"ym")))/7)&gt;0,
      INT(('ObjProd (2)'!$C$25-EDATE(I2887,DATEDIF(I2887,'ObjProd (2)'!$C$25,"y")*12+DATEDIF(I2887,'ObjProd (2)'!$C$25,"ym")))/7) &amp; " sem.",
      "")
)
)</f>
        <v/>
      </c>
      <c r="L2887" s="11" t="str">
        <f t="shared" si="453"/>
        <v/>
      </c>
      <c r="M2887" s="9" t="str">
        <f t="shared" si="449"/>
        <v/>
      </c>
      <c r="N2887" s="9" t="str" cm="1">
        <f t="array" aca="1" ref="N2887" ca="1">LEFT(L2887, IF(ISNUMBER(SUBSTITUTE(_xludf.MID(L2887, 2, 1), ".", ",")), 1, 2))</f>
        <v/>
      </c>
      <c r="O2887" s="19" t="str">
        <f t="shared" ca="1" si="446"/>
        <v/>
      </c>
      <c r="P2887" s="9" t="str">
        <f t="shared" ca="1" si="447"/>
        <v/>
      </c>
      <c r="Q2887" s="9" t="str">
        <f t="shared" ca="1" si="448"/>
        <v/>
      </c>
      <c r="R2887" s="9" t="str">
        <f t="shared" si="450"/>
        <v/>
      </c>
      <c r="S2887" t="str" cm="1">
        <f t="array" ref="S2887">IF(ISBLANK(C2887),"",IFERROR(INDEX(ListeSeries!$A$2:$A$1045, MATCH(1, (DatasScan!G2887=ListeSeries!$B$2:$B$1045) * (DatasScan!H2887&gt;=ListeSeries!$D$2:$D$1045) * (DatasScan!H2887&lt;=ListeSeries!$E$2:$E$1045), 0)), "no match"))</f>
        <v/>
      </c>
      <c r="T2887" s="7" t="str" cm="1">
        <f t="array" ref="T2887">IF(ISBLANK(C2887),"",IFERROR(INDEX(ListeSeries!$C$2:$C$1045, MATCH(1, (DatasScan!G2887=ListeSeries!$B$2:$B$1045) * (DatasScan!H2887&gt;=ListeSeries!$D$2:$D$1045) * (DatasScan!H2887&lt;=ListeSeries!$E$2:$E$1045), 0)), "no match"))</f>
        <v/>
      </c>
      <c r="U2887" s="11" t="str" cm="1">
        <f t="array" ref="U2887">IF(ISBLANK(C2887),"",IFERROR(INDEX(ListeSeries!$F$2:$F$1045, MATCH(1, (DatasScan!G2887=ListeSeries!$B$2:$B$1045) * (DatasScan!H2887&gt;=ListeSeries!$D$2:$D$1045) * (DatasScan!H2887&lt;=ListeSeries!$E$2:$E$1045), 0)), "no match"))</f>
        <v/>
      </c>
    </row>
    <row r="2888" spans="1:21" x14ac:dyDescent="0.25">
      <c r="A2888" s="6" t="str">
        <f t="shared" si="451"/>
        <v/>
      </c>
      <c r="B2888" s="272"/>
      <c r="F2888" s="7" t="str">
        <f t="shared" si="445"/>
        <v/>
      </c>
      <c r="G2888" s="21" t="str">
        <f>IF(ISBLANK(C2888),"",_xlfn.XLOOKUP(_xlfn.XLOOKUP(VALUE(LEFT(C2888,4)),Souches!$B$2:$B$15000,Souches!$E$2:$E$15000),Varietes!$B$2:$B$500,Varietes!$C$2:$C$500))</f>
        <v/>
      </c>
      <c r="H2888" s="19" t="str">
        <f>IF(ISBLANK(C2888),"",_xlfn.XLOOKUP(VALUE(LEFT(C2888,4)),Souches!$B$2:$B$15000,Souches!$D$2:$D$15000))</f>
        <v/>
      </c>
      <c r="I2888" s="10" t="str">
        <f t="shared" si="452"/>
        <v/>
      </c>
      <c r="J2888" s="19" t="str">
        <f>IF(I2888="","",INT(('ObjProd (2)'!$C$25-I2888)/7 * (ABS('ObjProd (2)'!$C$25-I2888)&gt;=7)))</f>
        <v/>
      </c>
      <c r="K2888" s="10" t="str">
        <f>IF(I2888="","",
IF(AND(DATEDIF(I2888,'ObjProd (2)'!$C$25,"y")=0,DATEDIF(I2888,'ObjProd (2)'!$C$25,"ym")=0,
   INT(('ObjProd (2)'!$C$25-EDATE(I2888,DATEDIF(I2888,'ObjProd (2)'!$C$25,"y")*12+DATEDIF(I2888,'ObjProd (2)'!$C$25,"ym")))/7)=0),
   "&lt; 1 sem.",
   IF(DATEDIF(I2888,'ObjProd (2)'!$C$25,"y")&gt;0,DATEDIF(I2888,'ObjProd (2)'!$C$25,"y") &amp; " " &amp; IF(DATEDIF(I2888,'ObjProd (2)'!$C$25,"y")=1,"an ","ans "),"") &amp;
   IF(DATEDIF(I2888,'ObjProd (2)'!$C$25,"ym")&gt;0,DATEDIF(I2888,'ObjProd (2)'!$C$25,"ym") &amp; " mois ", "") &amp;
   IF(INT(('ObjProd (2)'!$C$25-EDATE(I2888,DATEDIF(I2888,'ObjProd (2)'!$C$25,"y")*12+DATEDIF(I2888,'ObjProd (2)'!$C$25,"ym")))/7)&gt;0,
      INT(('ObjProd (2)'!$C$25-EDATE(I2888,DATEDIF(I2888,'ObjProd (2)'!$C$25,"y")*12+DATEDIF(I2888,'ObjProd (2)'!$C$25,"ym")))/7) &amp; " sem.",
      "")
)
)</f>
        <v/>
      </c>
      <c r="L2888" s="11" t="str">
        <f t="shared" si="453"/>
        <v/>
      </c>
      <c r="M2888" s="9" t="str">
        <f t="shared" si="449"/>
        <v/>
      </c>
      <c r="N2888" s="9" t="str" cm="1">
        <f t="array" aca="1" ref="N2888" ca="1">LEFT(L2888, IF(ISNUMBER(SUBSTITUTE(_xludf.MID(L2888, 2, 1), ".", ",")), 1, 2))</f>
        <v/>
      </c>
      <c r="O2888" s="19" t="str">
        <f t="shared" ca="1" si="446"/>
        <v/>
      </c>
      <c r="P2888" s="9" t="str">
        <f t="shared" ca="1" si="447"/>
        <v/>
      </c>
      <c r="Q2888" s="9" t="str">
        <f t="shared" ca="1" si="448"/>
        <v/>
      </c>
      <c r="R2888" s="9" t="str">
        <f t="shared" si="450"/>
        <v/>
      </c>
      <c r="S2888" t="str" cm="1">
        <f t="array" ref="S2888">IF(ISBLANK(C2888),"",IFERROR(INDEX(ListeSeries!$A$2:$A$1045, MATCH(1, (DatasScan!G2888=ListeSeries!$B$2:$B$1045) * (DatasScan!H2888&gt;=ListeSeries!$D$2:$D$1045) * (DatasScan!H2888&lt;=ListeSeries!$E$2:$E$1045), 0)), "no match"))</f>
        <v/>
      </c>
      <c r="T2888" s="7" t="str" cm="1">
        <f t="array" ref="T2888">IF(ISBLANK(C2888),"",IFERROR(INDEX(ListeSeries!$C$2:$C$1045, MATCH(1, (DatasScan!G2888=ListeSeries!$B$2:$B$1045) * (DatasScan!H2888&gt;=ListeSeries!$D$2:$D$1045) * (DatasScan!H2888&lt;=ListeSeries!$E$2:$E$1045), 0)), "no match"))</f>
        <v/>
      </c>
      <c r="U2888" s="11" t="str" cm="1">
        <f t="array" ref="U2888">IF(ISBLANK(C2888),"",IFERROR(INDEX(ListeSeries!$F$2:$F$1045, MATCH(1, (DatasScan!G2888=ListeSeries!$B$2:$B$1045) * (DatasScan!H2888&gt;=ListeSeries!$D$2:$D$1045) * (DatasScan!H2888&lt;=ListeSeries!$E$2:$E$1045), 0)), "no match"))</f>
        <v/>
      </c>
    </row>
    <row r="2889" spans="1:21" x14ac:dyDescent="0.25">
      <c r="A2889" s="6" t="str">
        <f t="shared" si="451"/>
        <v/>
      </c>
      <c r="B2889" s="272"/>
      <c r="F2889" s="7" t="str">
        <f t="shared" si="445"/>
        <v/>
      </c>
      <c r="G2889" s="21" t="str">
        <f>IF(ISBLANK(C2889),"",_xlfn.XLOOKUP(_xlfn.XLOOKUP(VALUE(LEFT(C2889,4)),Souches!$B$2:$B$15000,Souches!$E$2:$E$15000),Varietes!$B$2:$B$500,Varietes!$C$2:$C$500))</f>
        <v/>
      </c>
      <c r="H2889" s="19" t="str">
        <f>IF(ISBLANK(C2889),"",_xlfn.XLOOKUP(VALUE(LEFT(C2889,4)),Souches!$B$2:$B$15000,Souches!$D$2:$D$15000))</f>
        <v/>
      </c>
      <c r="I2889" s="10" t="str">
        <f t="shared" si="452"/>
        <v/>
      </c>
      <c r="J2889" s="19" t="str">
        <f>IF(I2889="","",INT(('ObjProd (2)'!$C$25-I2889)/7 * (ABS('ObjProd (2)'!$C$25-I2889)&gt;=7)))</f>
        <v/>
      </c>
      <c r="K2889" s="10" t="str">
        <f>IF(I2889="","",
IF(AND(DATEDIF(I2889,'ObjProd (2)'!$C$25,"y")=0,DATEDIF(I2889,'ObjProd (2)'!$C$25,"ym")=0,
   INT(('ObjProd (2)'!$C$25-EDATE(I2889,DATEDIF(I2889,'ObjProd (2)'!$C$25,"y")*12+DATEDIF(I2889,'ObjProd (2)'!$C$25,"ym")))/7)=0),
   "&lt; 1 sem.",
   IF(DATEDIF(I2889,'ObjProd (2)'!$C$25,"y")&gt;0,DATEDIF(I2889,'ObjProd (2)'!$C$25,"y") &amp; " " &amp; IF(DATEDIF(I2889,'ObjProd (2)'!$C$25,"y")=1,"an ","ans "),"") &amp;
   IF(DATEDIF(I2889,'ObjProd (2)'!$C$25,"ym")&gt;0,DATEDIF(I2889,'ObjProd (2)'!$C$25,"ym") &amp; " mois ", "") &amp;
   IF(INT(('ObjProd (2)'!$C$25-EDATE(I2889,DATEDIF(I2889,'ObjProd (2)'!$C$25,"y")*12+DATEDIF(I2889,'ObjProd (2)'!$C$25,"ym")))/7)&gt;0,
      INT(('ObjProd (2)'!$C$25-EDATE(I2889,DATEDIF(I2889,'ObjProd (2)'!$C$25,"y")*12+DATEDIF(I2889,'ObjProd (2)'!$C$25,"ym")))/7) &amp; " sem.",
      "")
)
)</f>
        <v/>
      </c>
      <c r="L2889" s="11" t="str">
        <f t="shared" si="453"/>
        <v/>
      </c>
      <c r="M2889" s="9" t="str">
        <f t="shared" si="449"/>
        <v/>
      </c>
      <c r="N2889" s="9" t="str" cm="1">
        <f t="array" aca="1" ref="N2889" ca="1">LEFT(L2889, IF(ISNUMBER(SUBSTITUTE(_xludf.MID(L2889, 2, 1), ".", ",")), 1, 2))</f>
        <v/>
      </c>
      <c r="O2889" s="19" t="str">
        <f t="shared" ca="1" si="446"/>
        <v/>
      </c>
      <c r="P2889" s="9" t="str">
        <f t="shared" ca="1" si="447"/>
        <v/>
      </c>
      <c r="Q2889" s="9" t="str">
        <f t="shared" ca="1" si="448"/>
        <v/>
      </c>
      <c r="R2889" s="9" t="str">
        <f t="shared" si="450"/>
        <v/>
      </c>
      <c r="S2889" t="str" cm="1">
        <f t="array" ref="S2889">IF(ISBLANK(C2889),"",IFERROR(INDEX(ListeSeries!$A$2:$A$1045, MATCH(1, (DatasScan!G2889=ListeSeries!$B$2:$B$1045) * (DatasScan!H2889&gt;=ListeSeries!$D$2:$D$1045) * (DatasScan!H2889&lt;=ListeSeries!$E$2:$E$1045), 0)), "no match"))</f>
        <v/>
      </c>
      <c r="T2889" s="7" t="str" cm="1">
        <f t="array" ref="T2889">IF(ISBLANK(C2889),"",IFERROR(INDEX(ListeSeries!$C$2:$C$1045, MATCH(1, (DatasScan!G2889=ListeSeries!$B$2:$B$1045) * (DatasScan!H2889&gt;=ListeSeries!$D$2:$D$1045) * (DatasScan!H2889&lt;=ListeSeries!$E$2:$E$1045), 0)), "no match"))</f>
        <v/>
      </c>
      <c r="U2889" s="11" t="str" cm="1">
        <f t="array" ref="U2889">IF(ISBLANK(C2889),"",IFERROR(INDEX(ListeSeries!$F$2:$F$1045, MATCH(1, (DatasScan!G2889=ListeSeries!$B$2:$B$1045) * (DatasScan!H2889&gt;=ListeSeries!$D$2:$D$1045) * (DatasScan!H2889&lt;=ListeSeries!$E$2:$E$1045), 0)), "no match"))</f>
        <v/>
      </c>
    </row>
    <row r="2890" spans="1:21" x14ac:dyDescent="0.25">
      <c r="A2890" s="6" t="str">
        <f t="shared" si="451"/>
        <v/>
      </c>
      <c r="B2890" s="272"/>
      <c r="F2890" s="7" t="str">
        <f t="shared" si="445"/>
        <v/>
      </c>
      <c r="G2890" s="21" t="str">
        <f>IF(ISBLANK(C2890),"",_xlfn.XLOOKUP(_xlfn.XLOOKUP(VALUE(LEFT(C2890,4)),Souches!$B$2:$B$15000,Souches!$E$2:$E$15000),Varietes!$B$2:$B$500,Varietes!$C$2:$C$500))</f>
        <v/>
      </c>
      <c r="H2890" s="19" t="str">
        <f>IF(ISBLANK(C2890),"",_xlfn.XLOOKUP(VALUE(LEFT(C2890,4)),Souches!$B$2:$B$15000,Souches!$D$2:$D$15000))</f>
        <v/>
      </c>
      <c r="I2890" s="10" t="str">
        <f t="shared" si="452"/>
        <v/>
      </c>
      <c r="J2890" s="19" t="str">
        <f>IF(I2890="","",INT(('ObjProd (2)'!$C$25-I2890)/7 * (ABS('ObjProd (2)'!$C$25-I2890)&gt;=7)))</f>
        <v/>
      </c>
      <c r="K2890" s="10" t="str">
        <f>IF(I2890="","",
IF(AND(DATEDIF(I2890,'ObjProd (2)'!$C$25,"y")=0,DATEDIF(I2890,'ObjProd (2)'!$C$25,"ym")=0,
   INT(('ObjProd (2)'!$C$25-EDATE(I2890,DATEDIF(I2890,'ObjProd (2)'!$C$25,"y")*12+DATEDIF(I2890,'ObjProd (2)'!$C$25,"ym")))/7)=0),
   "&lt; 1 sem.",
   IF(DATEDIF(I2890,'ObjProd (2)'!$C$25,"y")&gt;0,DATEDIF(I2890,'ObjProd (2)'!$C$25,"y") &amp; " " &amp; IF(DATEDIF(I2890,'ObjProd (2)'!$C$25,"y")=1,"an ","ans "),"") &amp;
   IF(DATEDIF(I2890,'ObjProd (2)'!$C$25,"ym")&gt;0,DATEDIF(I2890,'ObjProd (2)'!$C$25,"ym") &amp; " mois ", "") &amp;
   IF(INT(('ObjProd (2)'!$C$25-EDATE(I2890,DATEDIF(I2890,'ObjProd (2)'!$C$25,"y")*12+DATEDIF(I2890,'ObjProd (2)'!$C$25,"ym")))/7)&gt;0,
      INT(('ObjProd (2)'!$C$25-EDATE(I2890,DATEDIF(I2890,'ObjProd (2)'!$C$25,"y")*12+DATEDIF(I2890,'ObjProd (2)'!$C$25,"ym")))/7) &amp; " sem.",
      "")
)
)</f>
        <v/>
      </c>
      <c r="L2890" s="11" t="str">
        <f t="shared" si="453"/>
        <v/>
      </c>
      <c r="M2890" s="9" t="str">
        <f t="shared" si="449"/>
        <v/>
      </c>
      <c r="N2890" s="9" t="str" cm="1">
        <f t="array" aca="1" ref="N2890" ca="1">LEFT(L2890, IF(ISNUMBER(SUBSTITUTE(_xludf.MID(L2890, 2, 1), ".", ",")), 1, 2))</f>
        <v/>
      </c>
      <c r="O2890" s="19" t="str">
        <f t="shared" ca="1" si="446"/>
        <v/>
      </c>
      <c r="P2890" s="9" t="str">
        <f t="shared" ca="1" si="447"/>
        <v/>
      </c>
      <c r="Q2890" s="9" t="str">
        <f t="shared" ca="1" si="448"/>
        <v/>
      </c>
      <c r="R2890" s="9" t="str">
        <f t="shared" si="450"/>
        <v/>
      </c>
      <c r="S2890" t="str" cm="1">
        <f t="array" ref="S2890">IF(ISBLANK(C2890),"",IFERROR(INDEX(ListeSeries!$A$2:$A$1045, MATCH(1, (DatasScan!G2890=ListeSeries!$B$2:$B$1045) * (DatasScan!H2890&gt;=ListeSeries!$D$2:$D$1045) * (DatasScan!H2890&lt;=ListeSeries!$E$2:$E$1045), 0)), "no match"))</f>
        <v/>
      </c>
      <c r="T2890" s="7" t="str" cm="1">
        <f t="array" ref="T2890">IF(ISBLANK(C2890),"",IFERROR(INDEX(ListeSeries!$C$2:$C$1045, MATCH(1, (DatasScan!G2890=ListeSeries!$B$2:$B$1045) * (DatasScan!H2890&gt;=ListeSeries!$D$2:$D$1045) * (DatasScan!H2890&lt;=ListeSeries!$E$2:$E$1045), 0)), "no match"))</f>
        <v/>
      </c>
      <c r="U2890" s="11" t="str" cm="1">
        <f t="array" ref="U2890">IF(ISBLANK(C2890),"",IFERROR(INDEX(ListeSeries!$F$2:$F$1045, MATCH(1, (DatasScan!G2890=ListeSeries!$B$2:$B$1045) * (DatasScan!H2890&gt;=ListeSeries!$D$2:$D$1045) * (DatasScan!H2890&lt;=ListeSeries!$E$2:$E$1045), 0)), "no match"))</f>
        <v/>
      </c>
    </row>
    <row r="2891" spans="1:21" x14ac:dyDescent="0.25">
      <c r="A2891" s="6" t="str">
        <f t="shared" si="451"/>
        <v/>
      </c>
      <c r="B2891" s="272"/>
      <c r="F2891" s="7" t="str">
        <f t="shared" si="445"/>
        <v/>
      </c>
      <c r="G2891" s="21" t="str">
        <f>IF(ISBLANK(C2891),"",_xlfn.XLOOKUP(_xlfn.XLOOKUP(VALUE(LEFT(C2891,4)),Souches!$B$2:$B$15000,Souches!$E$2:$E$15000),Varietes!$B$2:$B$500,Varietes!$C$2:$C$500))</f>
        <v/>
      </c>
      <c r="H2891" s="19" t="str">
        <f>IF(ISBLANK(C2891),"",_xlfn.XLOOKUP(VALUE(LEFT(C2891,4)),Souches!$B$2:$B$15000,Souches!$D$2:$D$15000))</f>
        <v/>
      </c>
      <c r="I2891" s="10" t="str">
        <f t="shared" si="452"/>
        <v/>
      </c>
      <c r="J2891" s="19" t="str">
        <f>IF(I2891="","",INT(('ObjProd (2)'!$C$25-I2891)/7 * (ABS('ObjProd (2)'!$C$25-I2891)&gt;=7)))</f>
        <v/>
      </c>
      <c r="K2891" s="10" t="str">
        <f>IF(I2891="","",
IF(AND(DATEDIF(I2891,'ObjProd (2)'!$C$25,"y")=0,DATEDIF(I2891,'ObjProd (2)'!$C$25,"ym")=0,
   INT(('ObjProd (2)'!$C$25-EDATE(I2891,DATEDIF(I2891,'ObjProd (2)'!$C$25,"y")*12+DATEDIF(I2891,'ObjProd (2)'!$C$25,"ym")))/7)=0),
   "&lt; 1 sem.",
   IF(DATEDIF(I2891,'ObjProd (2)'!$C$25,"y")&gt;0,DATEDIF(I2891,'ObjProd (2)'!$C$25,"y") &amp; " " &amp; IF(DATEDIF(I2891,'ObjProd (2)'!$C$25,"y")=1,"an ","ans "),"") &amp;
   IF(DATEDIF(I2891,'ObjProd (2)'!$C$25,"ym")&gt;0,DATEDIF(I2891,'ObjProd (2)'!$C$25,"ym") &amp; " mois ", "") &amp;
   IF(INT(('ObjProd (2)'!$C$25-EDATE(I2891,DATEDIF(I2891,'ObjProd (2)'!$C$25,"y")*12+DATEDIF(I2891,'ObjProd (2)'!$C$25,"ym")))/7)&gt;0,
      INT(('ObjProd (2)'!$C$25-EDATE(I2891,DATEDIF(I2891,'ObjProd (2)'!$C$25,"y")*12+DATEDIF(I2891,'ObjProd (2)'!$C$25,"ym")))/7) &amp; " sem.",
      "")
)
)</f>
        <v/>
      </c>
      <c r="L2891" s="11" t="str">
        <f t="shared" si="453"/>
        <v/>
      </c>
      <c r="M2891" s="9" t="str">
        <f t="shared" si="449"/>
        <v/>
      </c>
      <c r="N2891" s="9" t="str" cm="1">
        <f t="array" aca="1" ref="N2891" ca="1">LEFT(L2891, IF(ISNUMBER(SUBSTITUTE(_xludf.MID(L2891, 2, 1), ".", ",")), 1, 2))</f>
        <v/>
      </c>
      <c r="O2891" s="19" t="str">
        <f t="shared" ca="1" si="446"/>
        <v/>
      </c>
      <c r="P2891" s="9" t="str">
        <f t="shared" ca="1" si="447"/>
        <v/>
      </c>
      <c r="Q2891" s="9" t="str">
        <f t="shared" ca="1" si="448"/>
        <v/>
      </c>
      <c r="R2891" s="9" t="str">
        <f t="shared" si="450"/>
        <v/>
      </c>
      <c r="S2891" t="str" cm="1">
        <f t="array" ref="S2891">IF(ISBLANK(C2891),"",IFERROR(INDEX(ListeSeries!$A$2:$A$1045, MATCH(1, (DatasScan!G2891=ListeSeries!$B$2:$B$1045) * (DatasScan!H2891&gt;=ListeSeries!$D$2:$D$1045) * (DatasScan!H2891&lt;=ListeSeries!$E$2:$E$1045), 0)), "no match"))</f>
        <v/>
      </c>
      <c r="T2891" s="7" t="str" cm="1">
        <f t="array" ref="T2891">IF(ISBLANK(C2891),"",IFERROR(INDEX(ListeSeries!$C$2:$C$1045, MATCH(1, (DatasScan!G2891=ListeSeries!$B$2:$B$1045) * (DatasScan!H2891&gt;=ListeSeries!$D$2:$D$1045) * (DatasScan!H2891&lt;=ListeSeries!$E$2:$E$1045), 0)), "no match"))</f>
        <v/>
      </c>
      <c r="U2891" s="11" t="str" cm="1">
        <f t="array" ref="U2891">IF(ISBLANK(C2891),"",IFERROR(INDEX(ListeSeries!$F$2:$F$1045, MATCH(1, (DatasScan!G2891=ListeSeries!$B$2:$B$1045) * (DatasScan!H2891&gt;=ListeSeries!$D$2:$D$1045) * (DatasScan!H2891&lt;=ListeSeries!$E$2:$E$1045), 0)), "no match"))</f>
        <v/>
      </c>
    </row>
    <row r="2892" spans="1:21" x14ac:dyDescent="0.25">
      <c r="A2892" s="6" t="str">
        <f t="shared" si="451"/>
        <v/>
      </c>
      <c r="B2892" s="272"/>
      <c r="F2892" s="7" t="str">
        <f t="shared" ref="F2892:F2955" si="454">IF(ISBLANK(C2892),"",LEFT(C2892,15))</f>
        <v/>
      </c>
      <c r="G2892" s="21" t="str">
        <f>IF(ISBLANK(C2892),"",_xlfn.XLOOKUP(_xlfn.XLOOKUP(VALUE(LEFT(C2892,4)),Souches!$B$2:$B$15000,Souches!$E$2:$E$15000),Varietes!$B$2:$B$500,Varietes!$C$2:$C$500))</f>
        <v/>
      </c>
      <c r="H2892" s="19" t="str">
        <f>IF(ISBLANK(C2892),"",_xlfn.XLOOKUP(VALUE(LEFT(C2892,4)),Souches!$B$2:$B$15000,Souches!$D$2:$D$15000))</f>
        <v/>
      </c>
      <c r="I2892" s="10" t="str">
        <f t="shared" si="452"/>
        <v/>
      </c>
      <c r="J2892" s="19" t="str">
        <f>IF(I2892="","",INT(('ObjProd (2)'!$C$25-I2892)/7 * (ABS('ObjProd (2)'!$C$25-I2892)&gt;=7)))</f>
        <v/>
      </c>
      <c r="K2892" s="10" t="str">
        <f>IF(I2892="","",
IF(AND(DATEDIF(I2892,'ObjProd (2)'!$C$25,"y")=0,DATEDIF(I2892,'ObjProd (2)'!$C$25,"ym")=0,
   INT(('ObjProd (2)'!$C$25-EDATE(I2892,DATEDIF(I2892,'ObjProd (2)'!$C$25,"y")*12+DATEDIF(I2892,'ObjProd (2)'!$C$25,"ym")))/7)=0),
   "&lt; 1 sem.",
   IF(DATEDIF(I2892,'ObjProd (2)'!$C$25,"y")&gt;0,DATEDIF(I2892,'ObjProd (2)'!$C$25,"y") &amp; " " &amp; IF(DATEDIF(I2892,'ObjProd (2)'!$C$25,"y")=1,"an ","ans "),"") &amp;
   IF(DATEDIF(I2892,'ObjProd (2)'!$C$25,"ym")&gt;0,DATEDIF(I2892,'ObjProd (2)'!$C$25,"ym") &amp; " mois ", "") &amp;
   IF(INT(('ObjProd (2)'!$C$25-EDATE(I2892,DATEDIF(I2892,'ObjProd (2)'!$C$25,"y")*12+DATEDIF(I2892,'ObjProd (2)'!$C$25,"ym")))/7)&gt;0,
      INT(('ObjProd (2)'!$C$25-EDATE(I2892,DATEDIF(I2892,'ObjProd (2)'!$C$25,"y")*12+DATEDIF(I2892,'ObjProd (2)'!$C$25,"ym")))/7) &amp; " sem.",
      "")
)
)</f>
        <v/>
      </c>
      <c r="L2892" s="11" t="str">
        <f t="shared" si="453"/>
        <v/>
      </c>
      <c r="M2892" s="9" t="str">
        <f t="shared" si="449"/>
        <v/>
      </c>
      <c r="N2892" s="9" t="str" cm="1">
        <f t="array" aca="1" ref="N2892" ca="1">LEFT(L2892, IF(ISNUMBER(SUBSTITUTE(_xludf.MID(L2892, 2, 1), ".", ",")), 1, 2))</f>
        <v/>
      </c>
      <c r="O2892" s="19" t="str">
        <f t="shared" ref="O2892:O2955" ca="1" si="455">IF(N2892="", "", _xlfn.NUMBERVALUE(RIGHT(L2892, LEN(L2892)-LEN(N2892))))</f>
        <v/>
      </c>
      <c r="P2892" s="9" t="str">
        <f t="shared" ref="P2892:P2955" ca="1" si="456">IF(N2892="", "",
    IF(N2892="E+", "X",
        IF(OR(LEFT(N2892, 1)="E", N2892="XR", N2892="CS"), "E",
            IF(AND(LEFT(N2892, 1)="R", LEFT(N2892, 2)&lt;&gt;"RG"), "R",
                IF(OR(N2892="MG", N2892="G+"), "BoxE",
                    IF(LEFT(N2892, 1)="i", "i", "X")
                )
            )
        )
    )
)</f>
        <v/>
      </c>
      <c r="Q2892" s="9" t="str">
        <f t="shared" ref="Q2892:Q2955" ca="1" si="457">IF(P2892&lt;&gt;"", IF(P2892="X", IF(AND(O2892&gt;=1, O2892&lt;=12), O2892, IF(O2892&gt;12, "13+", "erreur")), IF(P2892="E", IF(AND(O2892&gt;=1, O2892&lt;=6), O2892, IF(O2892&gt;6, "7+", "erreur")), IF(P2892="R", 0, IF(P2892="I", IF(O2892&lt;=2, "nit° 1-2", IF(O2892&lt;=5, "° 3-4-5", IF(O2892&lt;=8, " préX° 6-7-8", "erreur"))), IF(P2892="BoxE", O2892, ""))))), "")</f>
        <v/>
      </c>
      <c r="R2892" s="9" t="str">
        <f t="shared" si="450"/>
        <v/>
      </c>
      <c r="S2892" t="str" cm="1">
        <f t="array" ref="S2892">IF(ISBLANK(C2892),"",IFERROR(INDEX(ListeSeries!$A$2:$A$1045, MATCH(1, (DatasScan!G2892=ListeSeries!$B$2:$B$1045) * (DatasScan!H2892&gt;=ListeSeries!$D$2:$D$1045) * (DatasScan!H2892&lt;=ListeSeries!$E$2:$E$1045), 0)), "no match"))</f>
        <v/>
      </c>
      <c r="T2892" s="7" t="str" cm="1">
        <f t="array" ref="T2892">IF(ISBLANK(C2892),"",IFERROR(INDEX(ListeSeries!$C$2:$C$1045, MATCH(1, (DatasScan!G2892=ListeSeries!$B$2:$B$1045) * (DatasScan!H2892&gt;=ListeSeries!$D$2:$D$1045) * (DatasScan!H2892&lt;=ListeSeries!$E$2:$E$1045), 0)), "no match"))</f>
        <v/>
      </c>
      <c r="U2892" s="11" t="str" cm="1">
        <f t="array" ref="U2892">IF(ISBLANK(C2892),"",IFERROR(INDEX(ListeSeries!$F$2:$F$1045, MATCH(1, (DatasScan!G2892=ListeSeries!$B$2:$B$1045) * (DatasScan!H2892&gt;=ListeSeries!$D$2:$D$1045) * (DatasScan!H2892&lt;=ListeSeries!$E$2:$E$1045), 0)), "no match"))</f>
        <v/>
      </c>
    </row>
    <row r="2893" spans="1:21" x14ac:dyDescent="0.25">
      <c r="A2893" s="6" t="str">
        <f t="shared" si="451"/>
        <v/>
      </c>
      <c r="B2893" s="272"/>
      <c r="F2893" s="7" t="str">
        <f t="shared" si="454"/>
        <v/>
      </c>
      <c r="G2893" s="21" t="str">
        <f>IF(ISBLANK(C2893),"",_xlfn.XLOOKUP(_xlfn.XLOOKUP(VALUE(LEFT(C2893,4)),Souches!$B$2:$B$15000,Souches!$E$2:$E$15000),Varietes!$B$2:$B$500,Varietes!$C$2:$C$500))</f>
        <v/>
      </c>
      <c r="H2893" s="19" t="str">
        <f>IF(ISBLANK(C2893),"",_xlfn.XLOOKUP(VALUE(LEFT(C2893,4)),Souches!$B$2:$B$15000,Souches!$D$2:$D$15000))</f>
        <v/>
      </c>
      <c r="I2893" s="10" t="str">
        <f t="shared" si="452"/>
        <v/>
      </c>
      <c r="J2893" s="19" t="str">
        <f>IF(I2893="","",INT(('ObjProd (2)'!$C$25-I2893)/7 * (ABS('ObjProd (2)'!$C$25-I2893)&gt;=7)))</f>
        <v/>
      </c>
      <c r="K2893" s="10" t="str">
        <f>IF(I2893="","",
IF(AND(DATEDIF(I2893,'ObjProd (2)'!$C$25,"y")=0,DATEDIF(I2893,'ObjProd (2)'!$C$25,"ym")=0,
   INT(('ObjProd (2)'!$C$25-EDATE(I2893,DATEDIF(I2893,'ObjProd (2)'!$C$25,"y")*12+DATEDIF(I2893,'ObjProd (2)'!$C$25,"ym")))/7)=0),
   "&lt; 1 sem.",
   IF(DATEDIF(I2893,'ObjProd (2)'!$C$25,"y")&gt;0,DATEDIF(I2893,'ObjProd (2)'!$C$25,"y") &amp; " " &amp; IF(DATEDIF(I2893,'ObjProd (2)'!$C$25,"y")=1,"an ","ans "),"") &amp;
   IF(DATEDIF(I2893,'ObjProd (2)'!$C$25,"ym")&gt;0,DATEDIF(I2893,'ObjProd (2)'!$C$25,"ym") &amp; " mois ", "") &amp;
   IF(INT(('ObjProd (2)'!$C$25-EDATE(I2893,DATEDIF(I2893,'ObjProd (2)'!$C$25,"y")*12+DATEDIF(I2893,'ObjProd (2)'!$C$25,"ym")))/7)&gt;0,
      INT(('ObjProd (2)'!$C$25-EDATE(I2893,DATEDIF(I2893,'ObjProd (2)'!$C$25,"y")*12+DATEDIF(I2893,'ObjProd (2)'!$C$25,"ym")))/7) &amp; " sem.",
      "")
)
)</f>
        <v/>
      </c>
      <c r="L2893" s="11" t="str">
        <f t="shared" si="453"/>
        <v/>
      </c>
      <c r="M2893" s="9" t="str">
        <f t="shared" si="449"/>
        <v/>
      </c>
      <c r="N2893" s="9" t="str" cm="1">
        <f t="array" aca="1" ref="N2893" ca="1">LEFT(L2893, IF(ISNUMBER(SUBSTITUTE(_xludf.MID(L2893, 2, 1), ".", ",")), 1, 2))</f>
        <v/>
      </c>
      <c r="O2893" s="19" t="str">
        <f t="shared" ca="1" si="455"/>
        <v/>
      </c>
      <c r="P2893" s="9" t="str">
        <f t="shared" ca="1" si="456"/>
        <v/>
      </c>
      <c r="Q2893" s="9" t="str">
        <f t="shared" ca="1" si="457"/>
        <v/>
      </c>
      <c r="R2893" s="9" t="str">
        <f t="shared" si="450"/>
        <v/>
      </c>
      <c r="S2893" t="str" cm="1">
        <f t="array" ref="S2893">IF(ISBLANK(C2893),"",IFERROR(INDEX(ListeSeries!$A$2:$A$1045, MATCH(1, (DatasScan!G2893=ListeSeries!$B$2:$B$1045) * (DatasScan!H2893&gt;=ListeSeries!$D$2:$D$1045) * (DatasScan!H2893&lt;=ListeSeries!$E$2:$E$1045), 0)), "no match"))</f>
        <v/>
      </c>
      <c r="T2893" s="7" t="str" cm="1">
        <f t="array" ref="T2893">IF(ISBLANK(C2893),"",IFERROR(INDEX(ListeSeries!$C$2:$C$1045, MATCH(1, (DatasScan!G2893=ListeSeries!$B$2:$B$1045) * (DatasScan!H2893&gt;=ListeSeries!$D$2:$D$1045) * (DatasScan!H2893&lt;=ListeSeries!$E$2:$E$1045), 0)), "no match"))</f>
        <v/>
      </c>
      <c r="U2893" s="11" t="str" cm="1">
        <f t="array" ref="U2893">IF(ISBLANK(C2893),"",IFERROR(INDEX(ListeSeries!$F$2:$F$1045, MATCH(1, (DatasScan!G2893=ListeSeries!$B$2:$B$1045) * (DatasScan!H2893&gt;=ListeSeries!$D$2:$D$1045) * (DatasScan!H2893&lt;=ListeSeries!$E$2:$E$1045), 0)), "no match"))</f>
        <v/>
      </c>
    </row>
    <row r="2894" spans="1:21" x14ac:dyDescent="0.25">
      <c r="A2894" s="6" t="str">
        <f t="shared" si="451"/>
        <v/>
      </c>
      <c r="B2894" s="272"/>
      <c r="F2894" s="7" t="str">
        <f t="shared" si="454"/>
        <v/>
      </c>
      <c r="G2894" s="21" t="str">
        <f>IF(ISBLANK(C2894),"",_xlfn.XLOOKUP(_xlfn.XLOOKUP(VALUE(LEFT(C2894,4)),Souches!$B$2:$B$15000,Souches!$E$2:$E$15000),Varietes!$B$2:$B$500,Varietes!$C$2:$C$500))</f>
        <v/>
      </c>
      <c r="H2894" s="19" t="str">
        <f>IF(ISBLANK(C2894),"",_xlfn.XLOOKUP(VALUE(LEFT(C2894,4)),Souches!$B$2:$B$15000,Souches!$D$2:$D$15000))</f>
        <v/>
      </c>
      <c r="I2894" s="10" t="str">
        <f t="shared" si="452"/>
        <v/>
      </c>
      <c r="J2894" s="19" t="str">
        <f>IF(I2894="","",INT(('ObjProd (2)'!$C$25-I2894)/7 * (ABS('ObjProd (2)'!$C$25-I2894)&gt;=7)))</f>
        <v/>
      </c>
      <c r="K2894" s="10" t="str">
        <f>IF(I2894="","",
IF(AND(DATEDIF(I2894,'ObjProd (2)'!$C$25,"y")=0,DATEDIF(I2894,'ObjProd (2)'!$C$25,"ym")=0,
   INT(('ObjProd (2)'!$C$25-EDATE(I2894,DATEDIF(I2894,'ObjProd (2)'!$C$25,"y")*12+DATEDIF(I2894,'ObjProd (2)'!$C$25,"ym")))/7)=0),
   "&lt; 1 sem.",
   IF(DATEDIF(I2894,'ObjProd (2)'!$C$25,"y")&gt;0,DATEDIF(I2894,'ObjProd (2)'!$C$25,"y") &amp; " " &amp; IF(DATEDIF(I2894,'ObjProd (2)'!$C$25,"y")=1,"an ","ans "),"") &amp;
   IF(DATEDIF(I2894,'ObjProd (2)'!$C$25,"ym")&gt;0,DATEDIF(I2894,'ObjProd (2)'!$C$25,"ym") &amp; " mois ", "") &amp;
   IF(INT(('ObjProd (2)'!$C$25-EDATE(I2894,DATEDIF(I2894,'ObjProd (2)'!$C$25,"y")*12+DATEDIF(I2894,'ObjProd (2)'!$C$25,"ym")))/7)&gt;0,
      INT(('ObjProd (2)'!$C$25-EDATE(I2894,DATEDIF(I2894,'ObjProd (2)'!$C$25,"y")*12+DATEDIF(I2894,'ObjProd (2)'!$C$25,"ym")))/7) &amp; " sem.",
      "")
)
)</f>
        <v/>
      </c>
      <c r="L2894" s="11" t="str">
        <f t="shared" si="453"/>
        <v/>
      </c>
      <c r="M2894" s="9" t="str">
        <f t="shared" si="449"/>
        <v/>
      </c>
      <c r="N2894" s="9" t="str" cm="1">
        <f t="array" aca="1" ref="N2894" ca="1">LEFT(L2894, IF(ISNUMBER(SUBSTITUTE(_xludf.MID(L2894, 2, 1), ".", ",")), 1, 2))</f>
        <v/>
      </c>
      <c r="O2894" s="19" t="str">
        <f t="shared" ca="1" si="455"/>
        <v/>
      </c>
      <c r="P2894" s="9" t="str">
        <f t="shared" ca="1" si="456"/>
        <v/>
      </c>
      <c r="Q2894" s="9" t="str">
        <f t="shared" ca="1" si="457"/>
        <v/>
      </c>
      <c r="R2894" s="9" t="str">
        <f t="shared" si="450"/>
        <v/>
      </c>
      <c r="S2894" t="str" cm="1">
        <f t="array" ref="S2894">IF(ISBLANK(C2894),"",IFERROR(INDEX(ListeSeries!$A$2:$A$1045, MATCH(1, (DatasScan!G2894=ListeSeries!$B$2:$B$1045) * (DatasScan!H2894&gt;=ListeSeries!$D$2:$D$1045) * (DatasScan!H2894&lt;=ListeSeries!$E$2:$E$1045), 0)), "no match"))</f>
        <v/>
      </c>
      <c r="T2894" s="7" t="str" cm="1">
        <f t="array" ref="T2894">IF(ISBLANK(C2894),"",IFERROR(INDEX(ListeSeries!$C$2:$C$1045, MATCH(1, (DatasScan!G2894=ListeSeries!$B$2:$B$1045) * (DatasScan!H2894&gt;=ListeSeries!$D$2:$D$1045) * (DatasScan!H2894&lt;=ListeSeries!$E$2:$E$1045), 0)), "no match"))</f>
        <v/>
      </c>
      <c r="U2894" s="11" t="str" cm="1">
        <f t="array" ref="U2894">IF(ISBLANK(C2894),"",IFERROR(INDEX(ListeSeries!$F$2:$F$1045, MATCH(1, (DatasScan!G2894=ListeSeries!$B$2:$B$1045) * (DatasScan!H2894&gt;=ListeSeries!$D$2:$D$1045) * (DatasScan!H2894&lt;=ListeSeries!$E$2:$E$1045), 0)), "no match"))</f>
        <v/>
      </c>
    </row>
    <row r="2895" spans="1:21" x14ac:dyDescent="0.25">
      <c r="A2895" s="6" t="str">
        <f t="shared" si="451"/>
        <v/>
      </c>
      <c r="B2895" s="272"/>
      <c r="F2895" s="7" t="str">
        <f t="shared" si="454"/>
        <v/>
      </c>
      <c r="G2895" s="21" t="str">
        <f>IF(ISBLANK(C2895),"",_xlfn.XLOOKUP(_xlfn.XLOOKUP(VALUE(LEFT(C2895,4)),Souches!$B$2:$B$15000,Souches!$E$2:$E$15000),Varietes!$B$2:$B$500,Varietes!$C$2:$C$500))</f>
        <v/>
      </c>
      <c r="H2895" s="19" t="str">
        <f>IF(ISBLANK(C2895),"",_xlfn.XLOOKUP(VALUE(LEFT(C2895,4)),Souches!$B$2:$B$15000,Souches!$D$2:$D$15000))</f>
        <v/>
      </c>
      <c r="I2895" s="10" t="str">
        <f t="shared" si="452"/>
        <v/>
      </c>
      <c r="J2895" s="19" t="str">
        <f>IF(I2895="","",INT(('ObjProd (2)'!$C$25-I2895)/7 * (ABS('ObjProd (2)'!$C$25-I2895)&gt;=7)))</f>
        <v/>
      </c>
      <c r="K2895" s="10" t="str">
        <f>IF(I2895="","",
IF(AND(DATEDIF(I2895,'ObjProd (2)'!$C$25,"y")=0,DATEDIF(I2895,'ObjProd (2)'!$C$25,"ym")=0,
   INT(('ObjProd (2)'!$C$25-EDATE(I2895,DATEDIF(I2895,'ObjProd (2)'!$C$25,"y")*12+DATEDIF(I2895,'ObjProd (2)'!$C$25,"ym")))/7)=0),
   "&lt; 1 sem.",
   IF(DATEDIF(I2895,'ObjProd (2)'!$C$25,"y")&gt;0,DATEDIF(I2895,'ObjProd (2)'!$C$25,"y") &amp; " " &amp; IF(DATEDIF(I2895,'ObjProd (2)'!$C$25,"y")=1,"an ","ans "),"") &amp;
   IF(DATEDIF(I2895,'ObjProd (2)'!$C$25,"ym")&gt;0,DATEDIF(I2895,'ObjProd (2)'!$C$25,"ym") &amp; " mois ", "") &amp;
   IF(INT(('ObjProd (2)'!$C$25-EDATE(I2895,DATEDIF(I2895,'ObjProd (2)'!$C$25,"y")*12+DATEDIF(I2895,'ObjProd (2)'!$C$25,"ym")))/7)&gt;0,
      INT(('ObjProd (2)'!$C$25-EDATE(I2895,DATEDIF(I2895,'ObjProd (2)'!$C$25,"y")*12+DATEDIF(I2895,'ObjProd (2)'!$C$25,"ym")))/7) &amp; " sem.",
      "")
)
)</f>
        <v/>
      </c>
      <c r="L2895" s="11" t="str">
        <f t="shared" si="453"/>
        <v/>
      </c>
      <c r="M2895" s="9" t="str">
        <f t="shared" si="449"/>
        <v/>
      </c>
      <c r="N2895" s="9" t="str" cm="1">
        <f t="array" aca="1" ref="N2895" ca="1">LEFT(L2895, IF(ISNUMBER(SUBSTITUTE(_xludf.MID(L2895, 2, 1), ".", ",")), 1, 2))</f>
        <v/>
      </c>
      <c r="O2895" s="19" t="str">
        <f t="shared" ca="1" si="455"/>
        <v/>
      </c>
      <c r="P2895" s="9" t="str">
        <f t="shared" ca="1" si="456"/>
        <v/>
      </c>
      <c r="Q2895" s="9" t="str">
        <f t="shared" ca="1" si="457"/>
        <v/>
      </c>
      <c r="R2895" s="9" t="str">
        <f t="shared" si="450"/>
        <v/>
      </c>
      <c r="S2895" t="str" cm="1">
        <f t="array" ref="S2895">IF(ISBLANK(C2895),"",IFERROR(INDEX(ListeSeries!$A$2:$A$1045, MATCH(1, (DatasScan!G2895=ListeSeries!$B$2:$B$1045) * (DatasScan!H2895&gt;=ListeSeries!$D$2:$D$1045) * (DatasScan!H2895&lt;=ListeSeries!$E$2:$E$1045), 0)), "no match"))</f>
        <v/>
      </c>
      <c r="T2895" s="7" t="str" cm="1">
        <f t="array" ref="T2895">IF(ISBLANK(C2895),"",IFERROR(INDEX(ListeSeries!$C$2:$C$1045, MATCH(1, (DatasScan!G2895=ListeSeries!$B$2:$B$1045) * (DatasScan!H2895&gt;=ListeSeries!$D$2:$D$1045) * (DatasScan!H2895&lt;=ListeSeries!$E$2:$E$1045), 0)), "no match"))</f>
        <v/>
      </c>
      <c r="U2895" s="11" t="str" cm="1">
        <f t="array" ref="U2895">IF(ISBLANK(C2895),"",IFERROR(INDEX(ListeSeries!$F$2:$F$1045, MATCH(1, (DatasScan!G2895=ListeSeries!$B$2:$B$1045) * (DatasScan!H2895&gt;=ListeSeries!$D$2:$D$1045) * (DatasScan!H2895&lt;=ListeSeries!$E$2:$E$1045), 0)), "no match"))</f>
        <v/>
      </c>
    </row>
    <row r="2896" spans="1:21" x14ac:dyDescent="0.25">
      <c r="A2896" s="6" t="str">
        <f t="shared" si="451"/>
        <v/>
      </c>
      <c r="B2896" s="272"/>
      <c r="F2896" s="7" t="str">
        <f t="shared" si="454"/>
        <v/>
      </c>
      <c r="G2896" s="21" t="str">
        <f>IF(ISBLANK(C2896),"",_xlfn.XLOOKUP(_xlfn.XLOOKUP(VALUE(LEFT(C2896,4)),Souches!$B$2:$B$15000,Souches!$E$2:$E$15000),Varietes!$B$2:$B$500,Varietes!$C$2:$C$500))</f>
        <v/>
      </c>
      <c r="H2896" s="19" t="str">
        <f>IF(ISBLANK(C2896),"",_xlfn.XLOOKUP(VALUE(LEFT(C2896,4)),Souches!$B$2:$B$15000,Souches!$D$2:$D$15000))</f>
        <v/>
      </c>
      <c r="I2896" s="10" t="str">
        <f t="shared" si="452"/>
        <v/>
      </c>
      <c r="J2896" s="19" t="str">
        <f>IF(I2896="","",INT(('ObjProd (2)'!$C$25-I2896)/7 * (ABS('ObjProd (2)'!$C$25-I2896)&gt;=7)))</f>
        <v/>
      </c>
      <c r="K2896" s="10" t="str">
        <f>IF(I2896="","",
IF(AND(DATEDIF(I2896,'ObjProd (2)'!$C$25,"y")=0,DATEDIF(I2896,'ObjProd (2)'!$C$25,"ym")=0,
   INT(('ObjProd (2)'!$C$25-EDATE(I2896,DATEDIF(I2896,'ObjProd (2)'!$C$25,"y")*12+DATEDIF(I2896,'ObjProd (2)'!$C$25,"ym")))/7)=0),
   "&lt; 1 sem.",
   IF(DATEDIF(I2896,'ObjProd (2)'!$C$25,"y")&gt;0,DATEDIF(I2896,'ObjProd (2)'!$C$25,"y") &amp; " " &amp; IF(DATEDIF(I2896,'ObjProd (2)'!$C$25,"y")=1,"an ","ans "),"") &amp;
   IF(DATEDIF(I2896,'ObjProd (2)'!$C$25,"ym")&gt;0,DATEDIF(I2896,'ObjProd (2)'!$C$25,"ym") &amp; " mois ", "") &amp;
   IF(INT(('ObjProd (2)'!$C$25-EDATE(I2896,DATEDIF(I2896,'ObjProd (2)'!$C$25,"y")*12+DATEDIF(I2896,'ObjProd (2)'!$C$25,"ym")))/7)&gt;0,
      INT(('ObjProd (2)'!$C$25-EDATE(I2896,DATEDIF(I2896,'ObjProd (2)'!$C$25,"y")*12+DATEDIF(I2896,'ObjProd (2)'!$C$25,"ym")))/7) &amp; " sem.",
      "")
)
)</f>
        <v/>
      </c>
      <c r="L2896" s="11" t="str">
        <f t="shared" si="453"/>
        <v/>
      </c>
      <c r="M2896" s="9" t="str">
        <f t="shared" si="449"/>
        <v/>
      </c>
      <c r="N2896" s="9" t="str" cm="1">
        <f t="array" aca="1" ref="N2896" ca="1">LEFT(L2896, IF(ISNUMBER(SUBSTITUTE(_xludf.MID(L2896, 2, 1), ".", ",")), 1, 2))</f>
        <v/>
      </c>
      <c r="O2896" s="19" t="str">
        <f t="shared" ca="1" si="455"/>
        <v/>
      </c>
      <c r="P2896" s="9" t="str">
        <f t="shared" ca="1" si="456"/>
        <v/>
      </c>
      <c r="Q2896" s="9" t="str">
        <f t="shared" ca="1" si="457"/>
        <v/>
      </c>
      <c r="R2896" s="9" t="str">
        <f t="shared" si="450"/>
        <v/>
      </c>
      <c r="S2896" t="str" cm="1">
        <f t="array" ref="S2896">IF(ISBLANK(C2896),"",IFERROR(INDEX(ListeSeries!$A$2:$A$1045, MATCH(1, (DatasScan!G2896=ListeSeries!$B$2:$B$1045) * (DatasScan!H2896&gt;=ListeSeries!$D$2:$D$1045) * (DatasScan!H2896&lt;=ListeSeries!$E$2:$E$1045), 0)), "no match"))</f>
        <v/>
      </c>
      <c r="T2896" s="7" t="str" cm="1">
        <f t="array" ref="T2896">IF(ISBLANK(C2896),"",IFERROR(INDEX(ListeSeries!$C$2:$C$1045, MATCH(1, (DatasScan!G2896=ListeSeries!$B$2:$B$1045) * (DatasScan!H2896&gt;=ListeSeries!$D$2:$D$1045) * (DatasScan!H2896&lt;=ListeSeries!$E$2:$E$1045), 0)), "no match"))</f>
        <v/>
      </c>
      <c r="U2896" s="11" t="str" cm="1">
        <f t="array" ref="U2896">IF(ISBLANK(C2896),"",IFERROR(INDEX(ListeSeries!$F$2:$F$1045, MATCH(1, (DatasScan!G2896=ListeSeries!$B$2:$B$1045) * (DatasScan!H2896&gt;=ListeSeries!$D$2:$D$1045) * (DatasScan!H2896&lt;=ListeSeries!$E$2:$E$1045), 0)), "no match"))</f>
        <v/>
      </c>
    </row>
    <row r="2897" spans="1:21" x14ac:dyDescent="0.25">
      <c r="A2897" s="6" t="str">
        <f t="shared" si="451"/>
        <v/>
      </c>
      <c r="B2897" s="272"/>
      <c r="F2897" s="7" t="str">
        <f t="shared" si="454"/>
        <v/>
      </c>
      <c r="G2897" s="21" t="str">
        <f>IF(ISBLANK(C2897),"",_xlfn.XLOOKUP(_xlfn.XLOOKUP(VALUE(LEFT(C2897,4)),Souches!$B$2:$B$15000,Souches!$E$2:$E$15000),Varietes!$B$2:$B$500,Varietes!$C$2:$C$500))</f>
        <v/>
      </c>
      <c r="H2897" s="19" t="str">
        <f>IF(ISBLANK(C2897),"",_xlfn.XLOOKUP(VALUE(LEFT(C2897,4)),Souches!$B$2:$B$15000,Souches!$D$2:$D$15000))</f>
        <v/>
      </c>
      <c r="I2897" s="10" t="str">
        <f t="shared" si="452"/>
        <v/>
      </c>
      <c r="J2897" s="19" t="str">
        <f>IF(I2897="","",INT(('ObjProd (2)'!$C$25-I2897)/7 * (ABS('ObjProd (2)'!$C$25-I2897)&gt;=7)))</f>
        <v/>
      </c>
      <c r="K2897" s="10" t="str">
        <f>IF(I2897="","",
IF(AND(DATEDIF(I2897,'ObjProd (2)'!$C$25,"y")=0,DATEDIF(I2897,'ObjProd (2)'!$C$25,"ym")=0,
   INT(('ObjProd (2)'!$C$25-EDATE(I2897,DATEDIF(I2897,'ObjProd (2)'!$C$25,"y")*12+DATEDIF(I2897,'ObjProd (2)'!$C$25,"ym")))/7)=0),
   "&lt; 1 sem.",
   IF(DATEDIF(I2897,'ObjProd (2)'!$C$25,"y")&gt;0,DATEDIF(I2897,'ObjProd (2)'!$C$25,"y") &amp; " " &amp; IF(DATEDIF(I2897,'ObjProd (2)'!$C$25,"y")=1,"an ","ans "),"") &amp;
   IF(DATEDIF(I2897,'ObjProd (2)'!$C$25,"ym")&gt;0,DATEDIF(I2897,'ObjProd (2)'!$C$25,"ym") &amp; " mois ", "") &amp;
   IF(INT(('ObjProd (2)'!$C$25-EDATE(I2897,DATEDIF(I2897,'ObjProd (2)'!$C$25,"y")*12+DATEDIF(I2897,'ObjProd (2)'!$C$25,"ym")))/7)&gt;0,
      INT(('ObjProd (2)'!$C$25-EDATE(I2897,DATEDIF(I2897,'ObjProd (2)'!$C$25,"y")*12+DATEDIF(I2897,'ObjProd (2)'!$C$25,"ym")))/7) &amp; " sem.",
      "")
)
)</f>
        <v/>
      </c>
      <c r="L2897" s="11" t="str">
        <f t="shared" si="453"/>
        <v/>
      </c>
      <c r="M2897" s="9" t="str">
        <f t="shared" si="449"/>
        <v/>
      </c>
      <c r="N2897" s="9" t="str" cm="1">
        <f t="array" aca="1" ref="N2897" ca="1">LEFT(L2897, IF(ISNUMBER(SUBSTITUTE(_xludf.MID(L2897, 2, 1), ".", ",")), 1, 2))</f>
        <v/>
      </c>
      <c r="O2897" s="19" t="str">
        <f t="shared" ca="1" si="455"/>
        <v/>
      </c>
      <c r="P2897" s="9" t="str">
        <f t="shared" ca="1" si="456"/>
        <v/>
      </c>
      <c r="Q2897" s="9" t="str">
        <f t="shared" ca="1" si="457"/>
        <v/>
      </c>
      <c r="R2897" s="9" t="str">
        <f t="shared" si="450"/>
        <v/>
      </c>
      <c r="S2897" t="str" cm="1">
        <f t="array" ref="S2897">IF(ISBLANK(C2897),"",IFERROR(INDEX(ListeSeries!$A$2:$A$1045, MATCH(1, (DatasScan!G2897=ListeSeries!$B$2:$B$1045) * (DatasScan!H2897&gt;=ListeSeries!$D$2:$D$1045) * (DatasScan!H2897&lt;=ListeSeries!$E$2:$E$1045), 0)), "no match"))</f>
        <v/>
      </c>
      <c r="T2897" s="7" t="str" cm="1">
        <f t="array" ref="T2897">IF(ISBLANK(C2897),"",IFERROR(INDEX(ListeSeries!$C$2:$C$1045, MATCH(1, (DatasScan!G2897=ListeSeries!$B$2:$B$1045) * (DatasScan!H2897&gt;=ListeSeries!$D$2:$D$1045) * (DatasScan!H2897&lt;=ListeSeries!$E$2:$E$1045), 0)), "no match"))</f>
        <v/>
      </c>
      <c r="U2897" s="11" t="str" cm="1">
        <f t="array" ref="U2897">IF(ISBLANK(C2897),"",IFERROR(INDEX(ListeSeries!$F$2:$F$1045, MATCH(1, (DatasScan!G2897=ListeSeries!$B$2:$B$1045) * (DatasScan!H2897&gt;=ListeSeries!$D$2:$D$1045) * (DatasScan!H2897&lt;=ListeSeries!$E$2:$E$1045), 0)), "no match"))</f>
        <v/>
      </c>
    </row>
    <row r="2898" spans="1:21" x14ac:dyDescent="0.25">
      <c r="A2898" s="6" t="str">
        <f t="shared" si="451"/>
        <v/>
      </c>
      <c r="B2898" s="272"/>
      <c r="F2898" s="7" t="str">
        <f t="shared" si="454"/>
        <v/>
      </c>
      <c r="G2898" s="21" t="str">
        <f>IF(ISBLANK(C2898),"",_xlfn.XLOOKUP(_xlfn.XLOOKUP(VALUE(LEFT(C2898,4)),Souches!$B$2:$B$15000,Souches!$E$2:$E$15000),Varietes!$B$2:$B$500,Varietes!$C$2:$C$500))</f>
        <v/>
      </c>
      <c r="H2898" s="19" t="str">
        <f>IF(ISBLANK(C2898),"",_xlfn.XLOOKUP(VALUE(LEFT(C2898,4)),Souches!$B$2:$B$15000,Souches!$D$2:$D$15000))</f>
        <v/>
      </c>
      <c r="I2898" s="10" t="str">
        <f t="shared" si="452"/>
        <v/>
      </c>
      <c r="J2898" s="19" t="str">
        <f>IF(I2898="","",INT(('ObjProd (2)'!$C$25-I2898)/7 * (ABS('ObjProd (2)'!$C$25-I2898)&gt;=7)))</f>
        <v/>
      </c>
      <c r="K2898" s="10" t="str">
        <f>IF(I2898="","",
IF(AND(DATEDIF(I2898,'ObjProd (2)'!$C$25,"y")=0,DATEDIF(I2898,'ObjProd (2)'!$C$25,"ym")=0,
   INT(('ObjProd (2)'!$C$25-EDATE(I2898,DATEDIF(I2898,'ObjProd (2)'!$C$25,"y")*12+DATEDIF(I2898,'ObjProd (2)'!$C$25,"ym")))/7)=0),
   "&lt; 1 sem.",
   IF(DATEDIF(I2898,'ObjProd (2)'!$C$25,"y")&gt;0,DATEDIF(I2898,'ObjProd (2)'!$C$25,"y") &amp; " " &amp; IF(DATEDIF(I2898,'ObjProd (2)'!$C$25,"y")=1,"an ","ans "),"") &amp;
   IF(DATEDIF(I2898,'ObjProd (2)'!$C$25,"ym")&gt;0,DATEDIF(I2898,'ObjProd (2)'!$C$25,"ym") &amp; " mois ", "") &amp;
   IF(INT(('ObjProd (2)'!$C$25-EDATE(I2898,DATEDIF(I2898,'ObjProd (2)'!$C$25,"y")*12+DATEDIF(I2898,'ObjProd (2)'!$C$25,"ym")))/7)&gt;0,
      INT(('ObjProd (2)'!$C$25-EDATE(I2898,DATEDIF(I2898,'ObjProd (2)'!$C$25,"y")*12+DATEDIF(I2898,'ObjProd (2)'!$C$25,"ym")))/7) &amp; " sem.",
      "")
)
)</f>
        <v/>
      </c>
      <c r="L2898" s="11" t="str">
        <f t="shared" si="453"/>
        <v/>
      </c>
      <c r="M2898" s="9" t="str">
        <f t="shared" si="449"/>
        <v/>
      </c>
      <c r="N2898" s="9" t="str" cm="1">
        <f t="array" aca="1" ref="N2898" ca="1">LEFT(L2898, IF(ISNUMBER(SUBSTITUTE(_xludf.MID(L2898, 2, 1), ".", ",")), 1, 2))</f>
        <v/>
      </c>
      <c r="O2898" s="19" t="str">
        <f t="shared" ca="1" si="455"/>
        <v/>
      </c>
      <c r="P2898" s="9" t="str">
        <f t="shared" ca="1" si="456"/>
        <v/>
      </c>
      <c r="Q2898" s="9" t="str">
        <f t="shared" ca="1" si="457"/>
        <v/>
      </c>
      <c r="R2898" s="9" t="str">
        <f t="shared" si="450"/>
        <v/>
      </c>
      <c r="S2898" t="str" cm="1">
        <f t="array" ref="S2898">IF(ISBLANK(C2898),"",IFERROR(INDEX(ListeSeries!$A$2:$A$1045, MATCH(1, (DatasScan!G2898=ListeSeries!$B$2:$B$1045) * (DatasScan!H2898&gt;=ListeSeries!$D$2:$D$1045) * (DatasScan!H2898&lt;=ListeSeries!$E$2:$E$1045), 0)), "no match"))</f>
        <v/>
      </c>
      <c r="T2898" s="7" t="str" cm="1">
        <f t="array" ref="T2898">IF(ISBLANK(C2898),"",IFERROR(INDEX(ListeSeries!$C$2:$C$1045, MATCH(1, (DatasScan!G2898=ListeSeries!$B$2:$B$1045) * (DatasScan!H2898&gt;=ListeSeries!$D$2:$D$1045) * (DatasScan!H2898&lt;=ListeSeries!$E$2:$E$1045), 0)), "no match"))</f>
        <v/>
      </c>
      <c r="U2898" s="11" t="str" cm="1">
        <f t="array" ref="U2898">IF(ISBLANK(C2898),"",IFERROR(INDEX(ListeSeries!$F$2:$F$1045, MATCH(1, (DatasScan!G2898=ListeSeries!$B$2:$B$1045) * (DatasScan!H2898&gt;=ListeSeries!$D$2:$D$1045) * (DatasScan!H2898&lt;=ListeSeries!$E$2:$E$1045), 0)), "no match"))</f>
        <v/>
      </c>
    </row>
    <row r="2899" spans="1:21" x14ac:dyDescent="0.25">
      <c r="A2899" s="6" t="str">
        <f t="shared" si="451"/>
        <v/>
      </c>
      <c r="B2899" s="272"/>
      <c r="F2899" s="7" t="str">
        <f t="shared" si="454"/>
        <v/>
      </c>
      <c r="G2899" s="21" t="str">
        <f>IF(ISBLANK(C2899),"",_xlfn.XLOOKUP(_xlfn.XLOOKUP(VALUE(LEFT(C2899,4)),Souches!$B$2:$B$15000,Souches!$E$2:$E$15000),Varietes!$B$2:$B$500,Varietes!$C$2:$C$500))</f>
        <v/>
      </c>
      <c r="H2899" s="19" t="str">
        <f>IF(ISBLANK(C2899),"",_xlfn.XLOOKUP(VALUE(LEFT(C2899,4)),Souches!$B$2:$B$15000,Souches!$D$2:$D$15000))</f>
        <v/>
      </c>
      <c r="I2899" s="10" t="str">
        <f t="shared" si="452"/>
        <v/>
      </c>
      <c r="J2899" s="19" t="str">
        <f>IF(I2899="","",INT(('ObjProd (2)'!$C$25-I2899)/7 * (ABS('ObjProd (2)'!$C$25-I2899)&gt;=7)))</f>
        <v/>
      </c>
      <c r="K2899" s="10" t="str">
        <f>IF(I2899="","",
IF(AND(DATEDIF(I2899,'ObjProd (2)'!$C$25,"y")=0,DATEDIF(I2899,'ObjProd (2)'!$C$25,"ym")=0,
   INT(('ObjProd (2)'!$C$25-EDATE(I2899,DATEDIF(I2899,'ObjProd (2)'!$C$25,"y")*12+DATEDIF(I2899,'ObjProd (2)'!$C$25,"ym")))/7)=0),
   "&lt; 1 sem.",
   IF(DATEDIF(I2899,'ObjProd (2)'!$C$25,"y")&gt;0,DATEDIF(I2899,'ObjProd (2)'!$C$25,"y") &amp; " " &amp; IF(DATEDIF(I2899,'ObjProd (2)'!$C$25,"y")=1,"an ","ans "),"") &amp;
   IF(DATEDIF(I2899,'ObjProd (2)'!$C$25,"ym")&gt;0,DATEDIF(I2899,'ObjProd (2)'!$C$25,"ym") &amp; " mois ", "") &amp;
   IF(INT(('ObjProd (2)'!$C$25-EDATE(I2899,DATEDIF(I2899,'ObjProd (2)'!$C$25,"y")*12+DATEDIF(I2899,'ObjProd (2)'!$C$25,"ym")))/7)&gt;0,
      INT(('ObjProd (2)'!$C$25-EDATE(I2899,DATEDIF(I2899,'ObjProd (2)'!$C$25,"y")*12+DATEDIF(I2899,'ObjProd (2)'!$C$25,"ym")))/7) &amp; " sem.",
      "")
)
)</f>
        <v/>
      </c>
      <c r="L2899" s="11" t="str">
        <f t="shared" si="453"/>
        <v/>
      </c>
      <c r="M2899" s="9" t="str">
        <f t="shared" si="449"/>
        <v/>
      </c>
      <c r="N2899" s="9" t="str" cm="1">
        <f t="array" aca="1" ref="N2899" ca="1">LEFT(L2899, IF(ISNUMBER(SUBSTITUTE(_xludf.MID(L2899, 2, 1), ".", ",")), 1, 2))</f>
        <v/>
      </c>
      <c r="O2899" s="19" t="str">
        <f t="shared" ca="1" si="455"/>
        <v/>
      </c>
      <c r="P2899" s="9" t="str">
        <f t="shared" ca="1" si="456"/>
        <v/>
      </c>
      <c r="Q2899" s="9" t="str">
        <f t="shared" ca="1" si="457"/>
        <v/>
      </c>
      <c r="R2899" s="9" t="str">
        <f t="shared" si="450"/>
        <v/>
      </c>
      <c r="S2899" t="str" cm="1">
        <f t="array" ref="S2899">IF(ISBLANK(C2899),"",IFERROR(INDEX(ListeSeries!$A$2:$A$1045, MATCH(1, (DatasScan!G2899=ListeSeries!$B$2:$B$1045) * (DatasScan!H2899&gt;=ListeSeries!$D$2:$D$1045) * (DatasScan!H2899&lt;=ListeSeries!$E$2:$E$1045), 0)), "no match"))</f>
        <v/>
      </c>
      <c r="T2899" s="7" t="str" cm="1">
        <f t="array" ref="T2899">IF(ISBLANK(C2899),"",IFERROR(INDEX(ListeSeries!$C$2:$C$1045, MATCH(1, (DatasScan!G2899=ListeSeries!$B$2:$B$1045) * (DatasScan!H2899&gt;=ListeSeries!$D$2:$D$1045) * (DatasScan!H2899&lt;=ListeSeries!$E$2:$E$1045), 0)), "no match"))</f>
        <v/>
      </c>
      <c r="U2899" s="11" t="str" cm="1">
        <f t="array" ref="U2899">IF(ISBLANK(C2899),"",IFERROR(INDEX(ListeSeries!$F$2:$F$1045, MATCH(1, (DatasScan!G2899=ListeSeries!$B$2:$B$1045) * (DatasScan!H2899&gt;=ListeSeries!$D$2:$D$1045) * (DatasScan!H2899&lt;=ListeSeries!$E$2:$E$1045), 0)), "no match"))</f>
        <v/>
      </c>
    </row>
    <row r="2900" spans="1:21" x14ac:dyDescent="0.25">
      <c r="A2900" s="6" t="str">
        <f t="shared" si="451"/>
        <v/>
      </c>
      <c r="B2900" s="272"/>
      <c r="F2900" s="7" t="str">
        <f t="shared" si="454"/>
        <v/>
      </c>
      <c r="G2900" s="21" t="str">
        <f>IF(ISBLANK(C2900),"",_xlfn.XLOOKUP(_xlfn.XLOOKUP(VALUE(LEFT(C2900,4)),Souches!$B$2:$B$15000,Souches!$E$2:$E$15000),Varietes!$B$2:$B$500,Varietes!$C$2:$C$500))</f>
        <v/>
      </c>
      <c r="H2900" s="19" t="str">
        <f>IF(ISBLANK(C2900),"",_xlfn.XLOOKUP(VALUE(LEFT(C2900,4)),Souches!$B$2:$B$15000,Souches!$D$2:$D$15000))</f>
        <v/>
      </c>
      <c r="I2900" s="10" t="str">
        <f t="shared" si="452"/>
        <v/>
      </c>
      <c r="J2900" s="19" t="str">
        <f>IF(I2900="","",INT(('ObjProd (2)'!$C$25-I2900)/7 * (ABS('ObjProd (2)'!$C$25-I2900)&gt;=7)))</f>
        <v/>
      </c>
      <c r="K2900" s="10" t="str">
        <f>IF(I2900="","",
IF(AND(DATEDIF(I2900,'ObjProd (2)'!$C$25,"y")=0,DATEDIF(I2900,'ObjProd (2)'!$C$25,"ym")=0,
   INT(('ObjProd (2)'!$C$25-EDATE(I2900,DATEDIF(I2900,'ObjProd (2)'!$C$25,"y")*12+DATEDIF(I2900,'ObjProd (2)'!$C$25,"ym")))/7)=0),
   "&lt; 1 sem.",
   IF(DATEDIF(I2900,'ObjProd (2)'!$C$25,"y")&gt;0,DATEDIF(I2900,'ObjProd (2)'!$C$25,"y") &amp; " " &amp; IF(DATEDIF(I2900,'ObjProd (2)'!$C$25,"y")=1,"an ","ans "),"") &amp;
   IF(DATEDIF(I2900,'ObjProd (2)'!$C$25,"ym")&gt;0,DATEDIF(I2900,'ObjProd (2)'!$C$25,"ym") &amp; " mois ", "") &amp;
   IF(INT(('ObjProd (2)'!$C$25-EDATE(I2900,DATEDIF(I2900,'ObjProd (2)'!$C$25,"y")*12+DATEDIF(I2900,'ObjProd (2)'!$C$25,"ym")))/7)&gt;0,
      INT(('ObjProd (2)'!$C$25-EDATE(I2900,DATEDIF(I2900,'ObjProd (2)'!$C$25,"y")*12+DATEDIF(I2900,'ObjProd (2)'!$C$25,"ym")))/7) &amp; " sem.",
      "")
)
)</f>
        <v/>
      </c>
      <c r="L2900" s="11" t="str">
        <f t="shared" si="453"/>
        <v/>
      </c>
      <c r="M2900" s="9" t="str">
        <f t="shared" si="449"/>
        <v/>
      </c>
      <c r="N2900" s="9" t="str" cm="1">
        <f t="array" aca="1" ref="N2900" ca="1">LEFT(L2900, IF(ISNUMBER(SUBSTITUTE(_xludf.MID(L2900, 2, 1), ".", ",")), 1, 2))</f>
        <v/>
      </c>
      <c r="O2900" s="19" t="str">
        <f t="shared" ca="1" si="455"/>
        <v/>
      </c>
      <c r="P2900" s="9" t="str">
        <f t="shared" ca="1" si="456"/>
        <v/>
      </c>
      <c r="Q2900" s="9" t="str">
        <f t="shared" ca="1" si="457"/>
        <v/>
      </c>
      <c r="R2900" s="9" t="str">
        <f t="shared" si="450"/>
        <v/>
      </c>
      <c r="S2900" t="str" cm="1">
        <f t="array" ref="S2900">IF(ISBLANK(C2900),"",IFERROR(INDEX(ListeSeries!$A$2:$A$1045, MATCH(1, (DatasScan!G2900=ListeSeries!$B$2:$B$1045) * (DatasScan!H2900&gt;=ListeSeries!$D$2:$D$1045) * (DatasScan!H2900&lt;=ListeSeries!$E$2:$E$1045), 0)), "no match"))</f>
        <v/>
      </c>
      <c r="T2900" s="7" t="str" cm="1">
        <f t="array" ref="T2900">IF(ISBLANK(C2900),"",IFERROR(INDEX(ListeSeries!$C$2:$C$1045, MATCH(1, (DatasScan!G2900=ListeSeries!$B$2:$B$1045) * (DatasScan!H2900&gt;=ListeSeries!$D$2:$D$1045) * (DatasScan!H2900&lt;=ListeSeries!$E$2:$E$1045), 0)), "no match"))</f>
        <v/>
      </c>
      <c r="U2900" s="11" t="str" cm="1">
        <f t="array" ref="U2900">IF(ISBLANK(C2900),"",IFERROR(INDEX(ListeSeries!$F$2:$F$1045, MATCH(1, (DatasScan!G2900=ListeSeries!$B$2:$B$1045) * (DatasScan!H2900&gt;=ListeSeries!$D$2:$D$1045) * (DatasScan!H2900&lt;=ListeSeries!$E$2:$E$1045), 0)), "no match"))</f>
        <v/>
      </c>
    </row>
    <row r="2901" spans="1:21" x14ac:dyDescent="0.25">
      <c r="A2901" s="6" t="str">
        <f t="shared" si="451"/>
        <v/>
      </c>
      <c r="B2901" s="272"/>
      <c r="F2901" s="7" t="str">
        <f t="shared" si="454"/>
        <v/>
      </c>
      <c r="G2901" s="21" t="str">
        <f>IF(ISBLANK(C2901),"",_xlfn.XLOOKUP(_xlfn.XLOOKUP(VALUE(LEFT(C2901,4)),Souches!$B$2:$B$15000,Souches!$E$2:$E$15000),Varietes!$B$2:$B$500,Varietes!$C$2:$C$500))</f>
        <v/>
      </c>
      <c r="H2901" s="19" t="str">
        <f>IF(ISBLANK(C2901),"",_xlfn.XLOOKUP(VALUE(LEFT(C2901,4)),Souches!$B$2:$B$15000,Souches!$D$2:$D$15000))</f>
        <v/>
      </c>
      <c r="I2901" s="10" t="str">
        <f t="shared" si="452"/>
        <v/>
      </c>
      <c r="J2901" s="19" t="str">
        <f>IF(I2901="","",INT(('ObjProd (2)'!$C$25-I2901)/7 * (ABS('ObjProd (2)'!$C$25-I2901)&gt;=7)))</f>
        <v/>
      </c>
      <c r="K2901" s="10" t="str">
        <f>IF(I2901="","",
IF(AND(DATEDIF(I2901,'ObjProd (2)'!$C$25,"y")=0,DATEDIF(I2901,'ObjProd (2)'!$C$25,"ym")=0,
   INT(('ObjProd (2)'!$C$25-EDATE(I2901,DATEDIF(I2901,'ObjProd (2)'!$C$25,"y")*12+DATEDIF(I2901,'ObjProd (2)'!$C$25,"ym")))/7)=0),
   "&lt; 1 sem.",
   IF(DATEDIF(I2901,'ObjProd (2)'!$C$25,"y")&gt;0,DATEDIF(I2901,'ObjProd (2)'!$C$25,"y") &amp; " " &amp; IF(DATEDIF(I2901,'ObjProd (2)'!$C$25,"y")=1,"an ","ans "),"") &amp;
   IF(DATEDIF(I2901,'ObjProd (2)'!$C$25,"ym")&gt;0,DATEDIF(I2901,'ObjProd (2)'!$C$25,"ym") &amp; " mois ", "") &amp;
   IF(INT(('ObjProd (2)'!$C$25-EDATE(I2901,DATEDIF(I2901,'ObjProd (2)'!$C$25,"y")*12+DATEDIF(I2901,'ObjProd (2)'!$C$25,"ym")))/7)&gt;0,
      INT(('ObjProd (2)'!$C$25-EDATE(I2901,DATEDIF(I2901,'ObjProd (2)'!$C$25,"y")*12+DATEDIF(I2901,'ObjProd (2)'!$C$25,"ym")))/7) &amp; " sem.",
      "")
)
)</f>
        <v/>
      </c>
      <c r="L2901" s="11" t="str">
        <f t="shared" si="453"/>
        <v/>
      </c>
      <c r="M2901" s="9" t="str">
        <f t="shared" si="449"/>
        <v/>
      </c>
      <c r="N2901" s="9" t="str" cm="1">
        <f t="array" aca="1" ref="N2901" ca="1">LEFT(L2901, IF(ISNUMBER(SUBSTITUTE(_xludf.MID(L2901, 2, 1), ".", ",")), 1, 2))</f>
        <v/>
      </c>
      <c r="O2901" s="19" t="str">
        <f t="shared" ca="1" si="455"/>
        <v/>
      </c>
      <c r="P2901" s="9" t="str">
        <f t="shared" ca="1" si="456"/>
        <v/>
      </c>
      <c r="Q2901" s="9" t="str">
        <f t="shared" ca="1" si="457"/>
        <v/>
      </c>
      <c r="R2901" s="9" t="str">
        <f t="shared" si="450"/>
        <v/>
      </c>
      <c r="S2901" t="str" cm="1">
        <f t="array" ref="S2901">IF(ISBLANK(C2901),"",IFERROR(INDEX(ListeSeries!$A$2:$A$1045, MATCH(1, (DatasScan!G2901=ListeSeries!$B$2:$B$1045) * (DatasScan!H2901&gt;=ListeSeries!$D$2:$D$1045) * (DatasScan!H2901&lt;=ListeSeries!$E$2:$E$1045), 0)), "no match"))</f>
        <v/>
      </c>
      <c r="T2901" s="7" t="str" cm="1">
        <f t="array" ref="T2901">IF(ISBLANK(C2901),"",IFERROR(INDEX(ListeSeries!$C$2:$C$1045, MATCH(1, (DatasScan!G2901=ListeSeries!$B$2:$B$1045) * (DatasScan!H2901&gt;=ListeSeries!$D$2:$D$1045) * (DatasScan!H2901&lt;=ListeSeries!$E$2:$E$1045), 0)), "no match"))</f>
        <v/>
      </c>
      <c r="U2901" s="11" t="str" cm="1">
        <f t="array" ref="U2901">IF(ISBLANK(C2901),"",IFERROR(INDEX(ListeSeries!$F$2:$F$1045, MATCH(1, (DatasScan!G2901=ListeSeries!$B$2:$B$1045) * (DatasScan!H2901&gt;=ListeSeries!$D$2:$D$1045) * (DatasScan!H2901&lt;=ListeSeries!$E$2:$E$1045), 0)), "no match"))</f>
        <v/>
      </c>
    </row>
    <row r="2902" spans="1:21" x14ac:dyDescent="0.25">
      <c r="A2902" s="6" t="str">
        <f t="shared" si="451"/>
        <v/>
      </c>
      <c r="B2902" s="272"/>
      <c r="F2902" s="7" t="str">
        <f t="shared" si="454"/>
        <v/>
      </c>
      <c r="G2902" s="21" t="str">
        <f>IF(ISBLANK(C2902),"",_xlfn.XLOOKUP(_xlfn.XLOOKUP(VALUE(LEFT(C2902,4)),Souches!$B$2:$B$15000,Souches!$E$2:$E$15000),Varietes!$B$2:$B$500,Varietes!$C$2:$C$500))</f>
        <v/>
      </c>
      <c r="H2902" s="19" t="str">
        <f>IF(ISBLANK(C2902),"",_xlfn.XLOOKUP(VALUE(LEFT(C2902,4)),Souches!$B$2:$B$15000,Souches!$D$2:$D$15000))</f>
        <v/>
      </c>
      <c r="I2902" s="10" t="str">
        <f t="shared" si="452"/>
        <v/>
      </c>
      <c r="J2902" s="19" t="str">
        <f>IF(I2902="","",INT(('ObjProd (2)'!$C$25-I2902)/7 * (ABS('ObjProd (2)'!$C$25-I2902)&gt;=7)))</f>
        <v/>
      </c>
      <c r="K2902" s="10" t="str">
        <f>IF(I2902="","",
IF(AND(DATEDIF(I2902,'ObjProd (2)'!$C$25,"y")=0,DATEDIF(I2902,'ObjProd (2)'!$C$25,"ym")=0,
   INT(('ObjProd (2)'!$C$25-EDATE(I2902,DATEDIF(I2902,'ObjProd (2)'!$C$25,"y")*12+DATEDIF(I2902,'ObjProd (2)'!$C$25,"ym")))/7)=0),
   "&lt; 1 sem.",
   IF(DATEDIF(I2902,'ObjProd (2)'!$C$25,"y")&gt;0,DATEDIF(I2902,'ObjProd (2)'!$C$25,"y") &amp; " " &amp; IF(DATEDIF(I2902,'ObjProd (2)'!$C$25,"y")=1,"an ","ans "),"") &amp;
   IF(DATEDIF(I2902,'ObjProd (2)'!$C$25,"ym")&gt;0,DATEDIF(I2902,'ObjProd (2)'!$C$25,"ym") &amp; " mois ", "") &amp;
   IF(INT(('ObjProd (2)'!$C$25-EDATE(I2902,DATEDIF(I2902,'ObjProd (2)'!$C$25,"y")*12+DATEDIF(I2902,'ObjProd (2)'!$C$25,"ym")))/7)&gt;0,
      INT(('ObjProd (2)'!$C$25-EDATE(I2902,DATEDIF(I2902,'ObjProd (2)'!$C$25,"y")*12+DATEDIF(I2902,'ObjProd (2)'!$C$25,"ym")))/7) &amp; " sem.",
      "")
)
)</f>
        <v/>
      </c>
      <c r="L2902" s="11" t="str">
        <f t="shared" si="453"/>
        <v/>
      </c>
      <c r="M2902" s="9" t="str">
        <f t="shared" si="449"/>
        <v/>
      </c>
      <c r="N2902" s="9" t="str" cm="1">
        <f t="array" aca="1" ref="N2902" ca="1">LEFT(L2902, IF(ISNUMBER(SUBSTITUTE(_xludf.MID(L2902, 2, 1), ".", ",")), 1, 2))</f>
        <v/>
      </c>
      <c r="O2902" s="19" t="str">
        <f t="shared" ca="1" si="455"/>
        <v/>
      </c>
      <c r="P2902" s="9" t="str">
        <f t="shared" ca="1" si="456"/>
        <v/>
      </c>
      <c r="Q2902" s="9" t="str">
        <f t="shared" ca="1" si="457"/>
        <v/>
      </c>
      <c r="R2902" s="9" t="str">
        <f t="shared" si="450"/>
        <v/>
      </c>
      <c r="S2902" t="str" cm="1">
        <f t="array" ref="S2902">IF(ISBLANK(C2902),"",IFERROR(INDEX(ListeSeries!$A$2:$A$1045, MATCH(1, (DatasScan!G2902=ListeSeries!$B$2:$B$1045) * (DatasScan!H2902&gt;=ListeSeries!$D$2:$D$1045) * (DatasScan!H2902&lt;=ListeSeries!$E$2:$E$1045), 0)), "no match"))</f>
        <v/>
      </c>
      <c r="T2902" s="7" t="str" cm="1">
        <f t="array" ref="T2902">IF(ISBLANK(C2902),"",IFERROR(INDEX(ListeSeries!$C$2:$C$1045, MATCH(1, (DatasScan!G2902=ListeSeries!$B$2:$B$1045) * (DatasScan!H2902&gt;=ListeSeries!$D$2:$D$1045) * (DatasScan!H2902&lt;=ListeSeries!$E$2:$E$1045), 0)), "no match"))</f>
        <v/>
      </c>
      <c r="U2902" s="11" t="str" cm="1">
        <f t="array" ref="U2902">IF(ISBLANK(C2902),"",IFERROR(INDEX(ListeSeries!$F$2:$F$1045, MATCH(1, (DatasScan!G2902=ListeSeries!$B$2:$B$1045) * (DatasScan!H2902&gt;=ListeSeries!$D$2:$D$1045) * (DatasScan!H2902&lt;=ListeSeries!$E$2:$E$1045), 0)), "no match"))</f>
        <v/>
      </c>
    </row>
    <row r="2903" spans="1:21" x14ac:dyDescent="0.25">
      <c r="A2903" s="6" t="str">
        <f t="shared" si="451"/>
        <v/>
      </c>
      <c r="B2903" s="272"/>
      <c r="F2903" s="7" t="str">
        <f t="shared" si="454"/>
        <v/>
      </c>
      <c r="G2903" s="21" t="str">
        <f>IF(ISBLANK(C2903),"",_xlfn.XLOOKUP(_xlfn.XLOOKUP(VALUE(LEFT(C2903,4)),Souches!$B$2:$B$15000,Souches!$E$2:$E$15000),Varietes!$B$2:$B$500,Varietes!$C$2:$C$500))</f>
        <v/>
      </c>
      <c r="H2903" s="19" t="str">
        <f>IF(ISBLANK(C2903),"",_xlfn.XLOOKUP(VALUE(LEFT(C2903,4)),Souches!$B$2:$B$15000,Souches!$D$2:$D$15000))</f>
        <v/>
      </c>
      <c r="I2903" s="10" t="str">
        <f t="shared" si="452"/>
        <v/>
      </c>
      <c r="J2903" s="19" t="str">
        <f>IF(I2903="","",INT(('ObjProd (2)'!$C$25-I2903)/7 * (ABS('ObjProd (2)'!$C$25-I2903)&gt;=7)))</f>
        <v/>
      </c>
      <c r="K2903" s="10" t="str">
        <f>IF(I2903="","",
IF(AND(DATEDIF(I2903,'ObjProd (2)'!$C$25,"y")=0,DATEDIF(I2903,'ObjProd (2)'!$C$25,"ym")=0,
   INT(('ObjProd (2)'!$C$25-EDATE(I2903,DATEDIF(I2903,'ObjProd (2)'!$C$25,"y")*12+DATEDIF(I2903,'ObjProd (2)'!$C$25,"ym")))/7)=0),
   "&lt; 1 sem.",
   IF(DATEDIF(I2903,'ObjProd (2)'!$C$25,"y")&gt;0,DATEDIF(I2903,'ObjProd (2)'!$C$25,"y") &amp; " " &amp; IF(DATEDIF(I2903,'ObjProd (2)'!$C$25,"y")=1,"an ","ans "),"") &amp;
   IF(DATEDIF(I2903,'ObjProd (2)'!$C$25,"ym")&gt;0,DATEDIF(I2903,'ObjProd (2)'!$C$25,"ym") &amp; " mois ", "") &amp;
   IF(INT(('ObjProd (2)'!$C$25-EDATE(I2903,DATEDIF(I2903,'ObjProd (2)'!$C$25,"y")*12+DATEDIF(I2903,'ObjProd (2)'!$C$25,"ym")))/7)&gt;0,
      INT(('ObjProd (2)'!$C$25-EDATE(I2903,DATEDIF(I2903,'ObjProd (2)'!$C$25,"y")*12+DATEDIF(I2903,'ObjProd (2)'!$C$25,"ym")))/7) &amp; " sem.",
      "")
)
)</f>
        <v/>
      </c>
      <c r="L2903" s="11" t="str">
        <f t="shared" si="453"/>
        <v/>
      </c>
      <c r="M2903" s="9" t="str">
        <f t="shared" si="449"/>
        <v/>
      </c>
      <c r="N2903" s="9" t="str" cm="1">
        <f t="array" aca="1" ref="N2903" ca="1">LEFT(L2903, IF(ISNUMBER(SUBSTITUTE(_xludf.MID(L2903, 2, 1), ".", ",")), 1, 2))</f>
        <v/>
      </c>
      <c r="O2903" s="19" t="str">
        <f t="shared" ca="1" si="455"/>
        <v/>
      </c>
      <c r="P2903" s="9" t="str">
        <f t="shared" ca="1" si="456"/>
        <v/>
      </c>
      <c r="Q2903" s="9" t="str">
        <f t="shared" ca="1" si="457"/>
        <v/>
      </c>
      <c r="R2903" s="9" t="str">
        <f t="shared" si="450"/>
        <v/>
      </c>
      <c r="S2903" t="str" cm="1">
        <f t="array" ref="S2903">IF(ISBLANK(C2903),"",IFERROR(INDEX(ListeSeries!$A$2:$A$1045, MATCH(1, (DatasScan!G2903=ListeSeries!$B$2:$B$1045) * (DatasScan!H2903&gt;=ListeSeries!$D$2:$D$1045) * (DatasScan!H2903&lt;=ListeSeries!$E$2:$E$1045), 0)), "no match"))</f>
        <v/>
      </c>
      <c r="T2903" s="7" t="str" cm="1">
        <f t="array" ref="T2903">IF(ISBLANK(C2903),"",IFERROR(INDEX(ListeSeries!$C$2:$C$1045, MATCH(1, (DatasScan!G2903=ListeSeries!$B$2:$B$1045) * (DatasScan!H2903&gt;=ListeSeries!$D$2:$D$1045) * (DatasScan!H2903&lt;=ListeSeries!$E$2:$E$1045), 0)), "no match"))</f>
        <v/>
      </c>
      <c r="U2903" s="11" t="str" cm="1">
        <f t="array" ref="U2903">IF(ISBLANK(C2903),"",IFERROR(INDEX(ListeSeries!$F$2:$F$1045, MATCH(1, (DatasScan!G2903=ListeSeries!$B$2:$B$1045) * (DatasScan!H2903&gt;=ListeSeries!$D$2:$D$1045) * (DatasScan!H2903&lt;=ListeSeries!$E$2:$E$1045), 0)), "no match"))</f>
        <v/>
      </c>
    </row>
    <row r="2904" spans="1:21" x14ac:dyDescent="0.25">
      <c r="A2904" s="6" t="str">
        <f t="shared" si="451"/>
        <v/>
      </c>
      <c r="B2904" s="272"/>
      <c r="F2904" s="7" t="str">
        <f t="shared" si="454"/>
        <v/>
      </c>
      <c r="G2904" s="21" t="str">
        <f>IF(ISBLANK(C2904),"",_xlfn.XLOOKUP(_xlfn.XLOOKUP(VALUE(LEFT(C2904,4)),Souches!$B$2:$B$15000,Souches!$E$2:$E$15000),Varietes!$B$2:$B$500,Varietes!$C$2:$C$500))</f>
        <v/>
      </c>
      <c r="H2904" s="19" t="str">
        <f>IF(ISBLANK(C2904),"",_xlfn.XLOOKUP(VALUE(LEFT(C2904,4)),Souches!$B$2:$B$15000,Souches!$D$2:$D$15000))</f>
        <v/>
      </c>
      <c r="I2904" s="10" t="str">
        <f t="shared" si="452"/>
        <v/>
      </c>
      <c r="J2904" s="19" t="str">
        <f>IF(I2904="","",INT(('ObjProd (2)'!$C$25-I2904)/7 * (ABS('ObjProd (2)'!$C$25-I2904)&gt;=7)))</f>
        <v/>
      </c>
      <c r="K2904" s="10" t="str">
        <f>IF(I2904="","",
IF(AND(DATEDIF(I2904,'ObjProd (2)'!$C$25,"y")=0,DATEDIF(I2904,'ObjProd (2)'!$C$25,"ym")=0,
   INT(('ObjProd (2)'!$C$25-EDATE(I2904,DATEDIF(I2904,'ObjProd (2)'!$C$25,"y")*12+DATEDIF(I2904,'ObjProd (2)'!$C$25,"ym")))/7)=0),
   "&lt; 1 sem.",
   IF(DATEDIF(I2904,'ObjProd (2)'!$C$25,"y")&gt;0,DATEDIF(I2904,'ObjProd (2)'!$C$25,"y") &amp; " " &amp; IF(DATEDIF(I2904,'ObjProd (2)'!$C$25,"y")=1,"an ","ans "),"") &amp;
   IF(DATEDIF(I2904,'ObjProd (2)'!$C$25,"ym")&gt;0,DATEDIF(I2904,'ObjProd (2)'!$C$25,"ym") &amp; " mois ", "") &amp;
   IF(INT(('ObjProd (2)'!$C$25-EDATE(I2904,DATEDIF(I2904,'ObjProd (2)'!$C$25,"y")*12+DATEDIF(I2904,'ObjProd (2)'!$C$25,"ym")))/7)&gt;0,
      INT(('ObjProd (2)'!$C$25-EDATE(I2904,DATEDIF(I2904,'ObjProd (2)'!$C$25,"y")*12+DATEDIF(I2904,'ObjProd (2)'!$C$25,"ym")))/7) &amp; " sem.",
      "")
)
)</f>
        <v/>
      </c>
      <c r="L2904" s="11" t="str">
        <f t="shared" si="453"/>
        <v/>
      </c>
      <c r="M2904" s="9" t="str">
        <f t="shared" si="449"/>
        <v/>
      </c>
      <c r="N2904" s="9" t="str" cm="1">
        <f t="array" aca="1" ref="N2904" ca="1">LEFT(L2904, IF(ISNUMBER(SUBSTITUTE(_xludf.MID(L2904, 2, 1), ".", ",")), 1, 2))</f>
        <v/>
      </c>
      <c r="O2904" s="19" t="str">
        <f t="shared" ca="1" si="455"/>
        <v/>
      </c>
      <c r="P2904" s="9" t="str">
        <f t="shared" ca="1" si="456"/>
        <v/>
      </c>
      <c r="Q2904" s="9" t="str">
        <f t="shared" ca="1" si="457"/>
        <v/>
      </c>
      <c r="R2904" s="9" t="str">
        <f t="shared" si="450"/>
        <v/>
      </c>
      <c r="S2904" t="str" cm="1">
        <f t="array" ref="S2904">IF(ISBLANK(C2904),"",IFERROR(INDEX(ListeSeries!$A$2:$A$1045, MATCH(1, (DatasScan!G2904=ListeSeries!$B$2:$B$1045) * (DatasScan!H2904&gt;=ListeSeries!$D$2:$D$1045) * (DatasScan!H2904&lt;=ListeSeries!$E$2:$E$1045), 0)), "no match"))</f>
        <v/>
      </c>
      <c r="T2904" s="7" t="str" cm="1">
        <f t="array" ref="T2904">IF(ISBLANK(C2904),"",IFERROR(INDEX(ListeSeries!$C$2:$C$1045, MATCH(1, (DatasScan!G2904=ListeSeries!$B$2:$B$1045) * (DatasScan!H2904&gt;=ListeSeries!$D$2:$D$1045) * (DatasScan!H2904&lt;=ListeSeries!$E$2:$E$1045), 0)), "no match"))</f>
        <v/>
      </c>
      <c r="U2904" s="11" t="str" cm="1">
        <f t="array" ref="U2904">IF(ISBLANK(C2904),"",IFERROR(INDEX(ListeSeries!$F$2:$F$1045, MATCH(1, (DatasScan!G2904=ListeSeries!$B$2:$B$1045) * (DatasScan!H2904&gt;=ListeSeries!$D$2:$D$1045) * (DatasScan!H2904&lt;=ListeSeries!$E$2:$E$1045), 0)), "no match"))</f>
        <v/>
      </c>
    </row>
    <row r="2905" spans="1:21" x14ac:dyDescent="0.25">
      <c r="A2905" s="6" t="str">
        <f t="shared" si="451"/>
        <v/>
      </c>
      <c r="B2905" s="272"/>
      <c r="F2905" s="7" t="str">
        <f t="shared" si="454"/>
        <v/>
      </c>
      <c r="G2905" s="21" t="str">
        <f>IF(ISBLANK(C2905),"",_xlfn.XLOOKUP(_xlfn.XLOOKUP(VALUE(LEFT(C2905,4)),Souches!$B$2:$B$15000,Souches!$E$2:$E$15000),Varietes!$B$2:$B$500,Varietes!$C$2:$C$500))</f>
        <v/>
      </c>
      <c r="H2905" s="19" t="str">
        <f>IF(ISBLANK(C2905),"",_xlfn.XLOOKUP(VALUE(LEFT(C2905,4)),Souches!$B$2:$B$15000,Souches!$D$2:$D$15000))</f>
        <v/>
      </c>
      <c r="I2905" s="10" t="str">
        <f t="shared" si="452"/>
        <v/>
      </c>
      <c r="J2905" s="19" t="str">
        <f>IF(I2905="","",INT(('ObjProd (2)'!$C$25-I2905)/7 * (ABS('ObjProd (2)'!$C$25-I2905)&gt;=7)))</f>
        <v/>
      </c>
      <c r="K2905" s="10" t="str">
        <f>IF(I2905="","",
IF(AND(DATEDIF(I2905,'ObjProd (2)'!$C$25,"y")=0,DATEDIF(I2905,'ObjProd (2)'!$C$25,"ym")=0,
   INT(('ObjProd (2)'!$C$25-EDATE(I2905,DATEDIF(I2905,'ObjProd (2)'!$C$25,"y")*12+DATEDIF(I2905,'ObjProd (2)'!$C$25,"ym")))/7)=0),
   "&lt; 1 sem.",
   IF(DATEDIF(I2905,'ObjProd (2)'!$C$25,"y")&gt;0,DATEDIF(I2905,'ObjProd (2)'!$C$25,"y") &amp; " " &amp; IF(DATEDIF(I2905,'ObjProd (2)'!$C$25,"y")=1,"an ","ans "),"") &amp;
   IF(DATEDIF(I2905,'ObjProd (2)'!$C$25,"ym")&gt;0,DATEDIF(I2905,'ObjProd (2)'!$C$25,"ym") &amp; " mois ", "") &amp;
   IF(INT(('ObjProd (2)'!$C$25-EDATE(I2905,DATEDIF(I2905,'ObjProd (2)'!$C$25,"y")*12+DATEDIF(I2905,'ObjProd (2)'!$C$25,"ym")))/7)&gt;0,
      INT(('ObjProd (2)'!$C$25-EDATE(I2905,DATEDIF(I2905,'ObjProd (2)'!$C$25,"y")*12+DATEDIF(I2905,'ObjProd (2)'!$C$25,"ym")))/7) &amp; " sem.",
      "")
)
)</f>
        <v/>
      </c>
      <c r="L2905" s="11" t="str">
        <f t="shared" si="453"/>
        <v/>
      </c>
      <c r="M2905" s="9" t="str">
        <f t="shared" si="449"/>
        <v/>
      </c>
      <c r="N2905" s="9" t="str" cm="1">
        <f t="array" aca="1" ref="N2905" ca="1">LEFT(L2905, IF(ISNUMBER(SUBSTITUTE(_xludf.MID(L2905, 2, 1), ".", ",")), 1, 2))</f>
        <v/>
      </c>
      <c r="O2905" s="19" t="str">
        <f t="shared" ca="1" si="455"/>
        <v/>
      </c>
      <c r="P2905" s="9" t="str">
        <f t="shared" ca="1" si="456"/>
        <v/>
      </c>
      <c r="Q2905" s="9" t="str">
        <f t="shared" ca="1" si="457"/>
        <v/>
      </c>
      <c r="R2905" s="9" t="str">
        <f t="shared" si="450"/>
        <v/>
      </c>
      <c r="S2905" t="str" cm="1">
        <f t="array" ref="S2905">IF(ISBLANK(C2905),"",IFERROR(INDEX(ListeSeries!$A$2:$A$1045, MATCH(1, (DatasScan!G2905=ListeSeries!$B$2:$B$1045) * (DatasScan!H2905&gt;=ListeSeries!$D$2:$D$1045) * (DatasScan!H2905&lt;=ListeSeries!$E$2:$E$1045), 0)), "no match"))</f>
        <v/>
      </c>
      <c r="T2905" s="7" t="str" cm="1">
        <f t="array" ref="T2905">IF(ISBLANK(C2905),"",IFERROR(INDEX(ListeSeries!$C$2:$C$1045, MATCH(1, (DatasScan!G2905=ListeSeries!$B$2:$B$1045) * (DatasScan!H2905&gt;=ListeSeries!$D$2:$D$1045) * (DatasScan!H2905&lt;=ListeSeries!$E$2:$E$1045), 0)), "no match"))</f>
        <v/>
      </c>
      <c r="U2905" s="11" t="str" cm="1">
        <f t="array" ref="U2905">IF(ISBLANK(C2905),"",IFERROR(INDEX(ListeSeries!$F$2:$F$1045, MATCH(1, (DatasScan!G2905=ListeSeries!$B$2:$B$1045) * (DatasScan!H2905&gt;=ListeSeries!$D$2:$D$1045) * (DatasScan!H2905&lt;=ListeSeries!$E$2:$E$1045), 0)), "no match"))</f>
        <v/>
      </c>
    </row>
    <row r="2906" spans="1:21" x14ac:dyDescent="0.25">
      <c r="A2906" s="6" t="str">
        <f t="shared" si="451"/>
        <v/>
      </c>
      <c r="B2906" s="272"/>
      <c r="F2906" s="7" t="str">
        <f t="shared" si="454"/>
        <v/>
      </c>
      <c r="G2906" s="21" t="str">
        <f>IF(ISBLANK(C2906),"",_xlfn.XLOOKUP(_xlfn.XLOOKUP(VALUE(LEFT(C2906,4)),Souches!$B$2:$B$15000,Souches!$E$2:$E$15000),Varietes!$B$2:$B$500,Varietes!$C$2:$C$500))</f>
        <v/>
      </c>
      <c r="H2906" s="19" t="str">
        <f>IF(ISBLANK(C2906),"",_xlfn.XLOOKUP(VALUE(LEFT(C2906,4)),Souches!$B$2:$B$15000,Souches!$D$2:$D$15000))</f>
        <v/>
      </c>
      <c r="I2906" s="10" t="str">
        <f t="shared" si="452"/>
        <v/>
      </c>
      <c r="J2906" s="19" t="str">
        <f>IF(I2906="","",INT(('ObjProd (2)'!$C$25-I2906)/7 * (ABS('ObjProd (2)'!$C$25-I2906)&gt;=7)))</f>
        <v/>
      </c>
      <c r="K2906" s="10" t="str">
        <f>IF(I2906="","",
IF(AND(DATEDIF(I2906,'ObjProd (2)'!$C$25,"y")=0,DATEDIF(I2906,'ObjProd (2)'!$C$25,"ym")=0,
   INT(('ObjProd (2)'!$C$25-EDATE(I2906,DATEDIF(I2906,'ObjProd (2)'!$C$25,"y")*12+DATEDIF(I2906,'ObjProd (2)'!$C$25,"ym")))/7)=0),
   "&lt; 1 sem.",
   IF(DATEDIF(I2906,'ObjProd (2)'!$C$25,"y")&gt;0,DATEDIF(I2906,'ObjProd (2)'!$C$25,"y") &amp; " " &amp; IF(DATEDIF(I2906,'ObjProd (2)'!$C$25,"y")=1,"an ","ans "),"") &amp;
   IF(DATEDIF(I2906,'ObjProd (2)'!$C$25,"ym")&gt;0,DATEDIF(I2906,'ObjProd (2)'!$C$25,"ym") &amp; " mois ", "") &amp;
   IF(INT(('ObjProd (2)'!$C$25-EDATE(I2906,DATEDIF(I2906,'ObjProd (2)'!$C$25,"y")*12+DATEDIF(I2906,'ObjProd (2)'!$C$25,"ym")))/7)&gt;0,
      INT(('ObjProd (2)'!$C$25-EDATE(I2906,DATEDIF(I2906,'ObjProd (2)'!$C$25,"y")*12+DATEDIF(I2906,'ObjProd (2)'!$C$25,"ym")))/7) &amp; " sem.",
      "")
)
)</f>
        <v/>
      </c>
      <c r="L2906" s="11" t="str">
        <f t="shared" si="453"/>
        <v/>
      </c>
      <c r="M2906" s="9" t="str">
        <f t="shared" si="449"/>
        <v/>
      </c>
      <c r="N2906" s="9" t="str" cm="1">
        <f t="array" aca="1" ref="N2906" ca="1">LEFT(L2906, IF(ISNUMBER(SUBSTITUTE(_xludf.MID(L2906, 2, 1), ".", ",")), 1, 2))</f>
        <v/>
      </c>
      <c r="O2906" s="19" t="str">
        <f t="shared" ca="1" si="455"/>
        <v/>
      </c>
      <c r="P2906" s="9" t="str">
        <f t="shared" ca="1" si="456"/>
        <v/>
      </c>
      <c r="Q2906" s="9" t="str">
        <f t="shared" ca="1" si="457"/>
        <v/>
      </c>
      <c r="R2906" s="9" t="str">
        <f t="shared" si="450"/>
        <v/>
      </c>
      <c r="S2906" t="str" cm="1">
        <f t="array" ref="S2906">IF(ISBLANK(C2906),"",IFERROR(INDEX(ListeSeries!$A$2:$A$1045, MATCH(1, (DatasScan!G2906=ListeSeries!$B$2:$B$1045) * (DatasScan!H2906&gt;=ListeSeries!$D$2:$D$1045) * (DatasScan!H2906&lt;=ListeSeries!$E$2:$E$1045), 0)), "no match"))</f>
        <v/>
      </c>
      <c r="T2906" s="7" t="str" cm="1">
        <f t="array" ref="T2906">IF(ISBLANK(C2906),"",IFERROR(INDEX(ListeSeries!$C$2:$C$1045, MATCH(1, (DatasScan!G2906=ListeSeries!$B$2:$B$1045) * (DatasScan!H2906&gt;=ListeSeries!$D$2:$D$1045) * (DatasScan!H2906&lt;=ListeSeries!$E$2:$E$1045), 0)), "no match"))</f>
        <v/>
      </c>
      <c r="U2906" s="11" t="str" cm="1">
        <f t="array" ref="U2906">IF(ISBLANK(C2906),"",IFERROR(INDEX(ListeSeries!$F$2:$F$1045, MATCH(1, (DatasScan!G2906=ListeSeries!$B$2:$B$1045) * (DatasScan!H2906&gt;=ListeSeries!$D$2:$D$1045) * (DatasScan!H2906&lt;=ListeSeries!$E$2:$E$1045), 0)), "no match"))</f>
        <v/>
      </c>
    </row>
    <row r="2907" spans="1:21" x14ac:dyDescent="0.25">
      <c r="A2907" s="6" t="str">
        <f t="shared" si="451"/>
        <v/>
      </c>
      <c r="B2907" s="272"/>
      <c r="F2907" s="7" t="str">
        <f t="shared" si="454"/>
        <v/>
      </c>
      <c r="G2907" s="21" t="str">
        <f>IF(ISBLANK(C2907),"",_xlfn.XLOOKUP(_xlfn.XLOOKUP(VALUE(LEFT(C2907,4)),Souches!$B$2:$B$15000,Souches!$E$2:$E$15000),Varietes!$B$2:$B$500,Varietes!$C$2:$C$500))</f>
        <v/>
      </c>
      <c r="H2907" s="19" t="str">
        <f>IF(ISBLANK(C2907),"",_xlfn.XLOOKUP(VALUE(LEFT(C2907,4)),Souches!$B$2:$B$15000,Souches!$D$2:$D$15000))</f>
        <v/>
      </c>
      <c r="I2907" s="10" t="str">
        <f t="shared" si="452"/>
        <v/>
      </c>
      <c r="J2907" s="19" t="str">
        <f>IF(I2907="","",INT(('ObjProd (2)'!$C$25-I2907)/7 * (ABS('ObjProd (2)'!$C$25-I2907)&gt;=7)))</f>
        <v/>
      </c>
      <c r="K2907" s="10" t="str">
        <f>IF(I2907="","",
IF(AND(DATEDIF(I2907,'ObjProd (2)'!$C$25,"y")=0,DATEDIF(I2907,'ObjProd (2)'!$C$25,"ym")=0,
   INT(('ObjProd (2)'!$C$25-EDATE(I2907,DATEDIF(I2907,'ObjProd (2)'!$C$25,"y")*12+DATEDIF(I2907,'ObjProd (2)'!$C$25,"ym")))/7)=0),
   "&lt; 1 sem.",
   IF(DATEDIF(I2907,'ObjProd (2)'!$C$25,"y")&gt;0,DATEDIF(I2907,'ObjProd (2)'!$C$25,"y") &amp; " " &amp; IF(DATEDIF(I2907,'ObjProd (2)'!$C$25,"y")=1,"an ","ans "),"") &amp;
   IF(DATEDIF(I2907,'ObjProd (2)'!$C$25,"ym")&gt;0,DATEDIF(I2907,'ObjProd (2)'!$C$25,"ym") &amp; " mois ", "") &amp;
   IF(INT(('ObjProd (2)'!$C$25-EDATE(I2907,DATEDIF(I2907,'ObjProd (2)'!$C$25,"y")*12+DATEDIF(I2907,'ObjProd (2)'!$C$25,"ym")))/7)&gt;0,
      INT(('ObjProd (2)'!$C$25-EDATE(I2907,DATEDIF(I2907,'ObjProd (2)'!$C$25,"y")*12+DATEDIF(I2907,'ObjProd (2)'!$C$25,"ym")))/7) &amp; " sem.",
      "")
)
)</f>
        <v/>
      </c>
      <c r="L2907" s="11" t="str">
        <f t="shared" si="453"/>
        <v/>
      </c>
      <c r="M2907" s="9" t="str">
        <f t="shared" si="449"/>
        <v/>
      </c>
      <c r="N2907" s="9" t="str" cm="1">
        <f t="array" aca="1" ref="N2907" ca="1">LEFT(L2907, IF(ISNUMBER(SUBSTITUTE(_xludf.MID(L2907, 2, 1), ".", ",")), 1, 2))</f>
        <v/>
      </c>
      <c r="O2907" s="19" t="str">
        <f t="shared" ca="1" si="455"/>
        <v/>
      </c>
      <c r="P2907" s="9" t="str">
        <f t="shared" ca="1" si="456"/>
        <v/>
      </c>
      <c r="Q2907" s="9" t="str">
        <f t="shared" ca="1" si="457"/>
        <v/>
      </c>
      <c r="R2907" s="9" t="str">
        <f t="shared" si="450"/>
        <v/>
      </c>
      <c r="S2907" t="str" cm="1">
        <f t="array" ref="S2907">IF(ISBLANK(C2907),"",IFERROR(INDEX(ListeSeries!$A$2:$A$1045, MATCH(1, (DatasScan!G2907=ListeSeries!$B$2:$B$1045) * (DatasScan!H2907&gt;=ListeSeries!$D$2:$D$1045) * (DatasScan!H2907&lt;=ListeSeries!$E$2:$E$1045), 0)), "no match"))</f>
        <v/>
      </c>
      <c r="T2907" s="7" t="str" cm="1">
        <f t="array" ref="T2907">IF(ISBLANK(C2907),"",IFERROR(INDEX(ListeSeries!$C$2:$C$1045, MATCH(1, (DatasScan!G2907=ListeSeries!$B$2:$B$1045) * (DatasScan!H2907&gt;=ListeSeries!$D$2:$D$1045) * (DatasScan!H2907&lt;=ListeSeries!$E$2:$E$1045), 0)), "no match"))</f>
        <v/>
      </c>
      <c r="U2907" s="11" t="str" cm="1">
        <f t="array" ref="U2907">IF(ISBLANK(C2907),"",IFERROR(INDEX(ListeSeries!$F$2:$F$1045, MATCH(1, (DatasScan!G2907=ListeSeries!$B$2:$B$1045) * (DatasScan!H2907&gt;=ListeSeries!$D$2:$D$1045) * (DatasScan!H2907&lt;=ListeSeries!$E$2:$E$1045), 0)), "no match"))</f>
        <v/>
      </c>
    </row>
    <row r="2908" spans="1:21" x14ac:dyDescent="0.25">
      <c r="A2908" s="6" t="str">
        <f t="shared" si="451"/>
        <v/>
      </c>
      <c r="B2908" s="272"/>
      <c r="F2908" s="7" t="str">
        <f t="shared" si="454"/>
        <v/>
      </c>
      <c r="G2908" s="21" t="str">
        <f>IF(ISBLANK(C2908),"",_xlfn.XLOOKUP(_xlfn.XLOOKUP(VALUE(LEFT(C2908,4)),Souches!$B$2:$B$15000,Souches!$E$2:$E$15000),Varietes!$B$2:$B$500,Varietes!$C$2:$C$500))</f>
        <v/>
      </c>
      <c r="H2908" s="19" t="str">
        <f>IF(ISBLANK(C2908),"",_xlfn.XLOOKUP(VALUE(LEFT(C2908,4)),Souches!$B$2:$B$15000,Souches!$D$2:$D$15000))</f>
        <v/>
      </c>
      <c r="I2908" s="10" t="str">
        <f t="shared" si="452"/>
        <v/>
      </c>
      <c r="J2908" s="19" t="str">
        <f>IF(I2908="","",INT(('ObjProd (2)'!$C$25-I2908)/7 * (ABS('ObjProd (2)'!$C$25-I2908)&gt;=7)))</f>
        <v/>
      </c>
      <c r="K2908" s="10" t="str">
        <f>IF(I2908="","",
IF(AND(DATEDIF(I2908,'ObjProd (2)'!$C$25,"y")=0,DATEDIF(I2908,'ObjProd (2)'!$C$25,"ym")=0,
   INT(('ObjProd (2)'!$C$25-EDATE(I2908,DATEDIF(I2908,'ObjProd (2)'!$C$25,"y")*12+DATEDIF(I2908,'ObjProd (2)'!$C$25,"ym")))/7)=0),
   "&lt; 1 sem.",
   IF(DATEDIF(I2908,'ObjProd (2)'!$C$25,"y")&gt;0,DATEDIF(I2908,'ObjProd (2)'!$C$25,"y") &amp; " " &amp; IF(DATEDIF(I2908,'ObjProd (2)'!$C$25,"y")=1,"an ","ans "),"") &amp;
   IF(DATEDIF(I2908,'ObjProd (2)'!$C$25,"ym")&gt;0,DATEDIF(I2908,'ObjProd (2)'!$C$25,"ym") &amp; " mois ", "") &amp;
   IF(INT(('ObjProd (2)'!$C$25-EDATE(I2908,DATEDIF(I2908,'ObjProd (2)'!$C$25,"y")*12+DATEDIF(I2908,'ObjProd (2)'!$C$25,"ym")))/7)&gt;0,
      INT(('ObjProd (2)'!$C$25-EDATE(I2908,DATEDIF(I2908,'ObjProd (2)'!$C$25,"y")*12+DATEDIF(I2908,'ObjProd (2)'!$C$25,"ym")))/7) &amp; " sem.",
      "")
)
)</f>
        <v/>
      </c>
      <c r="L2908" s="11" t="str">
        <f t="shared" si="453"/>
        <v/>
      </c>
      <c r="M2908" s="9" t="str">
        <f t="shared" si="449"/>
        <v/>
      </c>
      <c r="N2908" s="9" t="str" cm="1">
        <f t="array" aca="1" ref="N2908" ca="1">LEFT(L2908, IF(ISNUMBER(SUBSTITUTE(_xludf.MID(L2908, 2, 1), ".", ",")), 1, 2))</f>
        <v/>
      </c>
      <c r="O2908" s="19" t="str">
        <f t="shared" ca="1" si="455"/>
        <v/>
      </c>
      <c r="P2908" s="9" t="str">
        <f t="shared" ca="1" si="456"/>
        <v/>
      </c>
      <c r="Q2908" s="9" t="str">
        <f t="shared" ca="1" si="457"/>
        <v/>
      </c>
      <c r="R2908" s="9" t="str">
        <f t="shared" si="450"/>
        <v/>
      </c>
      <c r="S2908" t="str" cm="1">
        <f t="array" ref="S2908">IF(ISBLANK(C2908),"",IFERROR(INDEX(ListeSeries!$A$2:$A$1045, MATCH(1, (DatasScan!G2908=ListeSeries!$B$2:$B$1045) * (DatasScan!H2908&gt;=ListeSeries!$D$2:$D$1045) * (DatasScan!H2908&lt;=ListeSeries!$E$2:$E$1045), 0)), "no match"))</f>
        <v/>
      </c>
      <c r="T2908" s="7" t="str" cm="1">
        <f t="array" ref="T2908">IF(ISBLANK(C2908),"",IFERROR(INDEX(ListeSeries!$C$2:$C$1045, MATCH(1, (DatasScan!G2908=ListeSeries!$B$2:$B$1045) * (DatasScan!H2908&gt;=ListeSeries!$D$2:$D$1045) * (DatasScan!H2908&lt;=ListeSeries!$E$2:$E$1045), 0)), "no match"))</f>
        <v/>
      </c>
      <c r="U2908" s="11" t="str" cm="1">
        <f t="array" ref="U2908">IF(ISBLANK(C2908),"",IFERROR(INDEX(ListeSeries!$F$2:$F$1045, MATCH(1, (DatasScan!G2908=ListeSeries!$B$2:$B$1045) * (DatasScan!H2908&gt;=ListeSeries!$D$2:$D$1045) * (DatasScan!H2908&lt;=ListeSeries!$E$2:$E$1045), 0)), "no match"))</f>
        <v/>
      </c>
    </row>
    <row r="2909" spans="1:21" x14ac:dyDescent="0.25">
      <c r="A2909" s="6" t="str">
        <f t="shared" si="451"/>
        <v/>
      </c>
      <c r="B2909" s="272"/>
      <c r="F2909" s="7" t="str">
        <f t="shared" si="454"/>
        <v/>
      </c>
      <c r="G2909" s="21" t="str">
        <f>IF(ISBLANK(C2909),"",_xlfn.XLOOKUP(_xlfn.XLOOKUP(VALUE(LEFT(C2909,4)),Souches!$B$2:$B$15000,Souches!$E$2:$E$15000),Varietes!$B$2:$B$500,Varietes!$C$2:$C$500))</f>
        <v/>
      </c>
      <c r="H2909" s="19" t="str">
        <f>IF(ISBLANK(C2909),"",_xlfn.XLOOKUP(VALUE(LEFT(C2909,4)),Souches!$B$2:$B$15000,Souches!$D$2:$D$15000))</f>
        <v/>
      </c>
      <c r="I2909" s="10" t="str">
        <f t="shared" si="452"/>
        <v/>
      </c>
      <c r="J2909" s="19" t="str">
        <f>IF(I2909="","",INT(('ObjProd (2)'!$C$25-I2909)/7 * (ABS('ObjProd (2)'!$C$25-I2909)&gt;=7)))</f>
        <v/>
      </c>
      <c r="K2909" s="10" t="str">
        <f>IF(I2909="","",
IF(AND(DATEDIF(I2909,'ObjProd (2)'!$C$25,"y")=0,DATEDIF(I2909,'ObjProd (2)'!$C$25,"ym")=0,
   INT(('ObjProd (2)'!$C$25-EDATE(I2909,DATEDIF(I2909,'ObjProd (2)'!$C$25,"y")*12+DATEDIF(I2909,'ObjProd (2)'!$C$25,"ym")))/7)=0),
   "&lt; 1 sem.",
   IF(DATEDIF(I2909,'ObjProd (2)'!$C$25,"y")&gt;0,DATEDIF(I2909,'ObjProd (2)'!$C$25,"y") &amp; " " &amp; IF(DATEDIF(I2909,'ObjProd (2)'!$C$25,"y")=1,"an ","ans "),"") &amp;
   IF(DATEDIF(I2909,'ObjProd (2)'!$C$25,"ym")&gt;0,DATEDIF(I2909,'ObjProd (2)'!$C$25,"ym") &amp; " mois ", "") &amp;
   IF(INT(('ObjProd (2)'!$C$25-EDATE(I2909,DATEDIF(I2909,'ObjProd (2)'!$C$25,"y")*12+DATEDIF(I2909,'ObjProd (2)'!$C$25,"ym")))/7)&gt;0,
      INT(('ObjProd (2)'!$C$25-EDATE(I2909,DATEDIF(I2909,'ObjProd (2)'!$C$25,"y")*12+DATEDIF(I2909,'ObjProd (2)'!$C$25,"ym")))/7) &amp; " sem.",
      "")
)
)</f>
        <v/>
      </c>
      <c r="L2909" s="11" t="str">
        <f t="shared" si="453"/>
        <v/>
      </c>
      <c r="M2909" s="9" t="str">
        <f t="shared" si="449"/>
        <v/>
      </c>
      <c r="N2909" s="9" t="str" cm="1">
        <f t="array" aca="1" ref="N2909" ca="1">LEFT(L2909, IF(ISNUMBER(SUBSTITUTE(_xludf.MID(L2909, 2, 1), ".", ",")), 1, 2))</f>
        <v/>
      </c>
      <c r="O2909" s="19" t="str">
        <f t="shared" ca="1" si="455"/>
        <v/>
      </c>
      <c r="P2909" s="9" t="str">
        <f t="shared" ca="1" si="456"/>
        <v/>
      </c>
      <c r="Q2909" s="9" t="str">
        <f t="shared" ca="1" si="457"/>
        <v/>
      </c>
      <c r="R2909" s="9" t="str">
        <f t="shared" si="450"/>
        <v/>
      </c>
      <c r="S2909" t="str" cm="1">
        <f t="array" ref="S2909">IF(ISBLANK(C2909),"",IFERROR(INDEX(ListeSeries!$A$2:$A$1045, MATCH(1, (DatasScan!G2909=ListeSeries!$B$2:$B$1045) * (DatasScan!H2909&gt;=ListeSeries!$D$2:$D$1045) * (DatasScan!H2909&lt;=ListeSeries!$E$2:$E$1045), 0)), "no match"))</f>
        <v/>
      </c>
      <c r="T2909" s="7" t="str" cm="1">
        <f t="array" ref="T2909">IF(ISBLANK(C2909),"",IFERROR(INDEX(ListeSeries!$C$2:$C$1045, MATCH(1, (DatasScan!G2909=ListeSeries!$B$2:$B$1045) * (DatasScan!H2909&gt;=ListeSeries!$D$2:$D$1045) * (DatasScan!H2909&lt;=ListeSeries!$E$2:$E$1045), 0)), "no match"))</f>
        <v/>
      </c>
      <c r="U2909" s="11" t="str" cm="1">
        <f t="array" ref="U2909">IF(ISBLANK(C2909),"",IFERROR(INDEX(ListeSeries!$F$2:$F$1045, MATCH(1, (DatasScan!G2909=ListeSeries!$B$2:$B$1045) * (DatasScan!H2909&gt;=ListeSeries!$D$2:$D$1045) * (DatasScan!H2909&lt;=ListeSeries!$E$2:$E$1045), 0)), "no match"))</f>
        <v/>
      </c>
    </row>
    <row r="2910" spans="1:21" x14ac:dyDescent="0.25">
      <c r="A2910" s="6" t="str">
        <f t="shared" si="451"/>
        <v/>
      </c>
      <c r="B2910" s="272"/>
      <c r="F2910" s="7" t="str">
        <f t="shared" si="454"/>
        <v/>
      </c>
      <c r="G2910" s="21" t="str">
        <f>IF(ISBLANK(C2910),"",_xlfn.XLOOKUP(_xlfn.XLOOKUP(VALUE(LEFT(C2910,4)),Souches!$B$2:$B$15000,Souches!$E$2:$E$15000),Varietes!$B$2:$B$500,Varietes!$C$2:$C$500))</f>
        <v/>
      </c>
      <c r="H2910" s="19" t="str">
        <f>IF(ISBLANK(C2910),"",_xlfn.XLOOKUP(VALUE(LEFT(C2910,4)),Souches!$B$2:$B$15000,Souches!$D$2:$D$15000))</f>
        <v/>
      </c>
      <c r="I2910" s="10" t="str">
        <f t="shared" si="452"/>
        <v/>
      </c>
      <c r="J2910" s="19" t="str">
        <f>IF(I2910="","",INT(('ObjProd (2)'!$C$25-I2910)/7 * (ABS('ObjProd (2)'!$C$25-I2910)&gt;=7)))</f>
        <v/>
      </c>
      <c r="K2910" s="10" t="str">
        <f>IF(I2910="","",
IF(AND(DATEDIF(I2910,'ObjProd (2)'!$C$25,"y")=0,DATEDIF(I2910,'ObjProd (2)'!$C$25,"ym")=0,
   INT(('ObjProd (2)'!$C$25-EDATE(I2910,DATEDIF(I2910,'ObjProd (2)'!$C$25,"y")*12+DATEDIF(I2910,'ObjProd (2)'!$C$25,"ym")))/7)=0),
   "&lt; 1 sem.",
   IF(DATEDIF(I2910,'ObjProd (2)'!$C$25,"y")&gt;0,DATEDIF(I2910,'ObjProd (2)'!$C$25,"y") &amp; " " &amp; IF(DATEDIF(I2910,'ObjProd (2)'!$C$25,"y")=1,"an ","ans "),"") &amp;
   IF(DATEDIF(I2910,'ObjProd (2)'!$C$25,"ym")&gt;0,DATEDIF(I2910,'ObjProd (2)'!$C$25,"ym") &amp; " mois ", "") &amp;
   IF(INT(('ObjProd (2)'!$C$25-EDATE(I2910,DATEDIF(I2910,'ObjProd (2)'!$C$25,"y")*12+DATEDIF(I2910,'ObjProd (2)'!$C$25,"ym")))/7)&gt;0,
      INT(('ObjProd (2)'!$C$25-EDATE(I2910,DATEDIF(I2910,'ObjProd (2)'!$C$25,"y")*12+DATEDIF(I2910,'ObjProd (2)'!$C$25,"ym")))/7) &amp; " sem.",
      "")
)
)</f>
        <v/>
      </c>
      <c r="L2910" s="11" t="str">
        <f t="shared" si="453"/>
        <v/>
      </c>
      <c r="M2910" s="9" t="str">
        <f t="shared" si="449"/>
        <v/>
      </c>
      <c r="N2910" s="9" t="str" cm="1">
        <f t="array" aca="1" ref="N2910" ca="1">LEFT(L2910, IF(ISNUMBER(SUBSTITUTE(_xludf.MID(L2910, 2, 1), ".", ",")), 1, 2))</f>
        <v/>
      </c>
      <c r="O2910" s="19" t="str">
        <f t="shared" ca="1" si="455"/>
        <v/>
      </c>
      <c r="P2910" s="9" t="str">
        <f t="shared" ca="1" si="456"/>
        <v/>
      </c>
      <c r="Q2910" s="9" t="str">
        <f t="shared" ca="1" si="457"/>
        <v/>
      </c>
      <c r="R2910" s="9" t="str">
        <f t="shared" si="450"/>
        <v/>
      </c>
      <c r="S2910" t="str" cm="1">
        <f t="array" ref="S2910">IF(ISBLANK(C2910),"",IFERROR(INDEX(ListeSeries!$A$2:$A$1045, MATCH(1, (DatasScan!G2910=ListeSeries!$B$2:$B$1045) * (DatasScan!H2910&gt;=ListeSeries!$D$2:$D$1045) * (DatasScan!H2910&lt;=ListeSeries!$E$2:$E$1045), 0)), "no match"))</f>
        <v/>
      </c>
      <c r="T2910" s="7" t="str" cm="1">
        <f t="array" ref="T2910">IF(ISBLANK(C2910),"",IFERROR(INDEX(ListeSeries!$C$2:$C$1045, MATCH(1, (DatasScan!G2910=ListeSeries!$B$2:$B$1045) * (DatasScan!H2910&gt;=ListeSeries!$D$2:$D$1045) * (DatasScan!H2910&lt;=ListeSeries!$E$2:$E$1045), 0)), "no match"))</f>
        <v/>
      </c>
      <c r="U2910" s="11" t="str" cm="1">
        <f t="array" ref="U2910">IF(ISBLANK(C2910),"",IFERROR(INDEX(ListeSeries!$F$2:$F$1045, MATCH(1, (DatasScan!G2910=ListeSeries!$B$2:$B$1045) * (DatasScan!H2910&gt;=ListeSeries!$D$2:$D$1045) * (DatasScan!H2910&lt;=ListeSeries!$E$2:$E$1045), 0)), "no match"))</f>
        <v/>
      </c>
    </row>
    <row r="2911" spans="1:21" x14ac:dyDescent="0.25">
      <c r="A2911" s="6" t="str">
        <f t="shared" si="451"/>
        <v/>
      </c>
      <c r="B2911" s="272"/>
      <c r="F2911" s="7" t="str">
        <f t="shared" si="454"/>
        <v/>
      </c>
      <c r="G2911" s="21" t="str">
        <f>IF(ISBLANK(C2911),"",_xlfn.XLOOKUP(_xlfn.XLOOKUP(VALUE(LEFT(C2911,4)),Souches!$B$2:$B$15000,Souches!$E$2:$E$15000),Varietes!$B$2:$B$500,Varietes!$C$2:$C$500))</f>
        <v/>
      </c>
      <c r="H2911" s="19" t="str">
        <f>IF(ISBLANK(C2911),"",_xlfn.XLOOKUP(VALUE(LEFT(C2911,4)),Souches!$B$2:$B$15000,Souches!$D$2:$D$15000))</f>
        <v/>
      </c>
      <c r="I2911" s="10" t="str">
        <f t="shared" si="452"/>
        <v/>
      </c>
      <c r="J2911" s="19" t="str">
        <f>IF(I2911="","",INT(('ObjProd (2)'!$C$25-I2911)/7 * (ABS('ObjProd (2)'!$C$25-I2911)&gt;=7)))</f>
        <v/>
      </c>
      <c r="K2911" s="10" t="str">
        <f>IF(I2911="","",
IF(AND(DATEDIF(I2911,'ObjProd (2)'!$C$25,"y")=0,DATEDIF(I2911,'ObjProd (2)'!$C$25,"ym")=0,
   INT(('ObjProd (2)'!$C$25-EDATE(I2911,DATEDIF(I2911,'ObjProd (2)'!$C$25,"y")*12+DATEDIF(I2911,'ObjProd (2)'!$C$25,"ym")))/7)=0),
   "&lt; 1 sem.",
   IF(DATEDIF(I2911,'ObjProd (2)'!$C$25,"y")&gt;0,DATEDIF(I2911,'ObjProd (2)'!$C$25,"y") &amp; " " &amp; IF(DATEDIF(I2911,'ObjProd (2)'!$C$25,"y")=1,"an ","ans "),"") &amp;
   IF(DATEDIF(I2911,'ObjProd (2)'!$C$25,"ym")&gt;0,DATEDIF(I2911,'ObjProd (2)'!$C$25,"ym") &amp; " mois ", "") &amp;
   IF(INT(('ObjProd (2)'!$C$25-EDATE(I2911,DATEDIF(I2911,'ObjProd (2)'!$C$25,"y")*12+DATEDIF(I2911,'ObjProd (2)'!$C$25,"ym")))/7)&gt;0,
      INT(('ObjProd (2)'!$C$25-EDATE(I2911,DATEDIF(I2911,'ObjProd (2)'!$C$25,"y")*12+DATEDIF(I2911,'ObjProd (2)'!$C$25,"ym")))/7) &amp; " sem.",
      "")
)
)</f>
        <v/>
      </c>
      <c r="L2911" s="11" t="str">
        <f t="shared" si="453"/>
        <v/>
      </c>
      <c r="M2911" s="9" t="str">
        <f t="shared" si="449"/>
        <v/>
      </c>
      <c r="N2911" s="9" t="str" cm="1">
        <f t="array" aca="1" ref="N2911" ca="1">LEFT(L2911, IF(ISNUMBER(SUBSTITUTE(_xludf.MID(L2911, 2, 1), ".", ",")), 1, 2))</f>
        <v/>
      </c>
      <c r="O2911" s="19" t="str">
        <f t="shared" ca="1" si="455"/>
        <v/>
      </c>
      <c r="P2911" s="9" t="str">
        <f t="shared" ca="1" si="456"/>
        <v/>
      </c>
      <c r="Q2911" s="9" t="str">
        <f t="shared" ca="1" si="457"/>
        <v/>
      </c>
      <c r="R2911" s="9" t="str">
        <f t="shared" si="450"/>
        <v/>
      </c>
      <c r="S2911" t="str" cm="1">
        <f t="array" ref="S2911">IF(ISBLANK(C2911),"",IFERROR(INDEX(ListeSeries!$A$2:$A$1045, MATCH(1, (DatasScan!G2911=ListeSeries!$B$2:$B$1045) * (DatasScan!H2911&gt;=ListeSeries!$D$2:$D$1045) * (DatasScan!H2911&lt;=ListeSeries!$E$2:$E$1045), 0)), "no match"))</f>
        <v/>
      </c>
      <c r="T2911" s="7" t="str" cm="1">
        <f t="array" ref="T2911">IF(ISBLANK(C2911),"",IFERROR(INDEX(ListeSeries!$C$2:$C$1045, MATCH(1, (DatasScan!G2911=ListeSeries!$B$2:$B$1045) * (DatasScan!H2911&gt;=ListeSeries!$D$2:$D$1045) * (DatasScan!H2911&lt;=ListeSeries!$E$2:$E$1045), 0)), "no match"))</f>
        <v/>
      </c>
      <c r="U2911" s="11" t="str" cm="1">
        <f t="array" ref="U2911">IF(ISBLANK(C2911),"",IFERROR(INDEX(ListeSeries!$F$2:$F$1045, MATCH(1, (DatasScan!G2911=ListeSeries!$B$2:$B$1045) * (DatasScan!H2911&gt;=ListeSeries!$D$2:$D$1045) * (DatasScan!H2911&lt;=ListeSeries!$E$2:$E$1045), 0)), "no match"))</f>
        <v/>
      </c>
    </row>
    <row r="2912" spans="1:21" x14ac:dyDescent="0.25">
      <c r="A2912" s="6" t="str">
        <f t="shared" si="451"/>
        <v/>
      </c>
      <c r="B2912" s="272"/>
      <c r="F2912" s="7" t="str">
        <f t="shared" si="454"/>
        <v/>
      </c>
      <c r="G2912" s="21" t="str">
        <f>IF(ISBLANK(C2912),"",_xlfn.XLOOKUP(_xlfn.XLOOKUP(VALUE(LEFT(C2912,4)),Souches!$B$2:$B$15000,Souches!$E$2:$E$15000),Varietes!$B$2:$B$500,Varietes!$C$2:$C$500))</f>
        <v/>
      </c>
      <c r="H2912" s="19" t="str">
        <f>IF(ISBLANK(C2912),"",_xlfn.XLOOKUP(VALUE(LEFT(C2912,4)),Souches!$B$2:$B$15000,Souches!$D$2:$D$15000))</f>
        <v/>
      </c>
      <c r="I2912" s="10" t="str">
        <f t="shared" si="452"/>
        <v/>
      </c>
      <c r="J2912" s="19" t="str">
        <f>IF(I2912="","",INT(('ObjProd (2)'!$C$25-I2912)/7 * (ABS('ObjProd (2)'!$C$25-I2912)&gt;=7)))</f>
        <v/>
      </c>
      <c r="K2912" s="10" t="str">
        <f>IF(I2912="","",
IF(AND(DATEDIF(I2912,'ObjProd (2)'!$C$25,"y")=0,DATEDIF(I2912,'ObjProd (2)'!$C$25,"ym")=0,
   INT(('ObjProd (2)'!$C$25-EDATE(I2912,DATEDIF(I2912,'ObjProd (2)'!$C$25,"y")*12+DATEDIF(I2912,'ObjProd (2)'!$C$25,"ym")))/7)=0),
   "&lt; 1 sem.",
   IF(DATEDIF(I2912,'ObjProd (2)'!$C$25,"y")&gt;0,DATEDIF(I2912,'ObjProd (2)'!$C$25,"y") &amp; " " &amp; IF(DATEDIF(I2912,'ObjProd (2)'!$C$25,"y")=1,"an ","ans "),"") &amp;
   IF(DATEDIF(I2912,'ObjProd (2)'!$C$25,"ym")&gt;0,DATEDIF(I2912,'ObjProd (2)'!$C$25,"ym") &amp; " mois ", "") &amp;
   IF(INT(('ObjProd (2)'!$C$25-EDATE(I2912,DATEDIF(I2912,'ObjProd (2)'!$C$25,"y")*12+DATEDIF(I2912,'ObjProd (2)'!$C$25,"ym")))/7)&gt;0,
      INT(('ObjProd (2)'!$C$25-EDATE(I2912,DATEDIF(I2912,'ObjProd (2)'!$C$25,"y")*12+DATEDIF(I2912,'ObjProd (2)'!$C$25,"ym")))/7) &amp; " sem.",
      "")
)
)</f>
        <v/>
      </c>
      <c r="L2912" s="11" t="str">
        <f t="shared" si="453"/>
        <v/>
      </c>
      <c r="M2912" s="9" t="str">
        <f t="shared" si="449"/>
        <v/>
      </c>
      <c r="N2912" s="9" t="str" cm="1">
        <f t="array" aca="1" ref="N2912" ca="1">LEFT(L2912, IF(ISNUMBER(SUBSTITUTE(_xludf.MID(L2912, 2, 1), ".", ",")), 1, 2))</f>
        <v/>
      </c>
      <c r="O2912" s="19" t="str">
        <f t="shared" ca="1" si="455"/>
        <v/>
      </c>
      <c r="P2912" s="9" t="str">
        <f t="shared" ca="1" si="456"/>
        <v/>
      </c>
      <c r="Q2912" s="9" t="str">
        <f t="shared" ca="1" si="457"/>
        <v/>
      </c>
      <c r="R2912" s="9" t="str">
        <f t="shared" si="450"/>
        <v/>
      </c>
      <c r="S2912" t="str" cm="1">
        <f t="array" ref="S2912">IF(ISBLANK(C2912),"",IFERROR(INDEX(ListeSeries!$A$2:$A$1045, MATCH(1, (DatasScan!G2912=ListeSeries!$B$2:$B$1045) * (DatasScan!H2912&gt;=ListeSeries!$D$2:$D$1045) * (DatasScan!H2912&lt;=ListeSeries!$E$2:$E$1045), 0)), "no match"))</f>
        <v/>
      </c>
      <c r="T2912" s="7" t="str" cm="1">
        <f t="array" ref="T2912">IF(ISBLANK(C2912),"",IFERROR(INDEX(ListeSeries!$C$2:$C$1045, MATCH(1, (DatasScan!G2912=ListeSeries!$B$2:$B$1045) * (DatasScan!H2912&gt;=ListeSeries!$D$2:$D$1045) * (DatasScan!H2912&lt;=ListeSeries!$E$2:$E$1045), 0)), "no match"))</f>
        <v/>
      </c>
      <c r="U2912" s="11" t="str" cm="1">
        <f t="array" ref="U2912">IF(ISBLANK(C2912),"",IFERROR(INDEX(ListeSeries!$F$2:$F$1045, MATCH(1, (DatasScan!G2912=ListeSeries!$B$2:$B$1045) * (DatasScan!H2912&gt;=ListeSeries!$D$2:$D$1045) * (DatasScan!H2912&lt;=ListeSeries!$E$2:$E$1045), 0)), "no match"))</f>
        <v/>
      </c>
    </row>
    <row r="2913" spans="1:21" x14ac:dyDescent="0.25">
      <c r="A2913" s="6" t="str">
        <f t="shared" si="451"/>
        <v/>
      </c>
      <c r="B2913" s="272"/>
      <c r="F2913" s="7" t="str">
        <f t="shared" si="454"/>
        <v/>
      </c>
      <c r="G2913" s="21" t="str">
        <f>IF(ISBLANK(C2913),"",_xlfn.XLOOKUP(_xlfn.XLOOKUP(VALUE(LEFT(C2913,4)),Souches!$B$2:$B$15000,Souches!$E$2:$E$15000),Varietes!$B$2:$B$500,Varietes!$C$2:$C$500))</f>
        <v/>
      </c>
      <c r="H2913" s="19" t="str">
        <f>IF(ISBLANK(C2913),"",_xlfn.XLOOKUP(VALUE(LEFT(C2913,4)),Souches!$B$2:$B$15000,Souches!$D$2:$D$15000))</f>
        <v/>
      </c>
      <c r="I2913" s="10" t="str">
        <f t="shared" si="452"/>
        <v/>
      </c>
      <c r="J2913" s="19" t="str">
        <f>IF(I2913="","",INT(('ObjProd (2)'!$C$25-I2913)/7 * (ABS('ObjProd (2)'!$C$25-I2913)&gt;=7)))</f>
        <v/>
      </c>
      <c r="K2913" s="10" t="str">
        <f>IF(I2913="","",
IF(AND(DATEDIF(I2913,'ObjProd (2)'!$C$25,"y")=0,DATEDIF(I2913,'ObjProd (2)'!$C$25,"ym")=0,
   INT(('ObjProd (2)'!$C$25-EDATE(I2913,DATEDIF(I2913,'ObjProd (2)'!$C$25,"y")*12+DATEDIF(I2913,'ObjProd (2)'!$C$25,"ym")))/7)=0),
   "&lt; 1 sem.",
   IF(DATEDIF(I2913,'ObjProd (2)'!$C$25,"y")&gt;0,DATEDIF(I2913,'ObjProd (2)'!$C$25,"y") &amp; " " &amp; IF(DATEDIF(I2913,'ObjProd (2)'!$C$25,"y")=1,"an ","ans "),"") &amp;
   IF(DATEDIF(I2913,'ObjProd (2)'!$C$25,"ym")&gt;0,DATEDIF(I2913,'ObjProd (2)'!$C$25,"ym") &amp; " mois ", "") &amp;
   IF(INT(('ObjProd (2)'!$C$25-EDATE(I2913,DATEDIF(I2913,'ObjProd (2)'!$C$25,"y")*12+DATEDIF(I2913,'ObjProd (2)'!$C$25,"ym")))/7)&gt;0,
      INT(('ObjProd (2)'!$C$25-EDATE(I2913,DATEDIF(I2913,'ObjProd (2)'!$C$25,"y")*12+DATEDIF(I2913,'ObjProd (2)'!$C$25,"ym")))/7) &amp; " sem.",
      "")
)
)</f>
        <v/>
      </c>
      <c r="L2913" s="11" t="str">
        <f t="shared" si="453"/>
        <v/>
      </c>
      <c r="M2913" s="9" t="str">
        <f t="shared" si="449"/>
        <v/>
      </c>
      <c r="N2913" s="9" t="str" cm="1">
        <f t="array" aca="1" ref="N2913" ca="1">LEFT(L2913, IF(ISNUMBER(SUBSTITUTE(_xludf.MID(L2913, 2, 1), ".", ",")), 1, 2))</f>
        <v/>
      </c>
      <c r="O2913" s="19" t="str">
        <f t="shared" ca="1" si="455"/>
        <v/>
      </c>
      <c r="P2913" s="9" t="str">
        <f t="shared" ca="1" si="456"/>
        <v/>
      </c>
      <c r="Q2913" s="9" t="str">
        <f t="shared" ca="1" si="457"/>
        <v/>
      </c>
      <c r="R2913" s="9" t="str">
        <f t="shared" si="450"/>
        <v/>
      </c>
      <c r="S2913" t="str" cm="1">
        <f t="array" ref="S2913">IF(ISBLANK(C2913),"",IFERROR(INDEX(ListeSeries!$A$2:$A$1045, MATCH(1, (DatasScan!G2913=ListeSeries!$B$2:$B$1045) * (DatasScan!H2913&gt;=ListeSeries!$D$2:$D$1045) * (DatasScan!H2913&lt;=ListeSeries!$E$2:$E$1045), 0)), "no match"))</f>
        <v/>
      </c>
      <c r="T2913" s="7" t="str" cm="1">
        <f t="array" ref="T2913">IF(ISBLANK(C2913),"",IFERROR(INDEX(ListeSeries!$C$2:$C$1045, MATCH(1, (DatasScan!G2913=ListeSeries!$B$2:$B$1045) * (DatasScan!H2913&gt;=ListeSeries!$D$2:$D$1045) * (DatasScan!H2913&lt;=ListeSeries!$E$2:$E$1045), 0)), "no match"))</f>
        <v/>
      </c>
      <c r="U2913" s="11" t="str" cm="1">
        <f t="array" ref="U2913">IF(ISBLANK(C2913),"",IFERROR(INDEX(ListeSeries!$F$2:$F$1045, MATCH(1, (DatasScan!G2913=ListeSeries!$B$2:$B$1045) * (DatasScan!H2913&gt;=ListeSeries!$D$2:$D$1045) * (DatasScan!H2913&lt;=ListeSeries!$E$2:$E$1045), 0)), "no match"))</f>
        <v/>
      </c>
    </row>
    <row r="2914" spans="1:21" x14ac:dyDescent="0.25">
      <c r="A2914" s="6" t="str">
        <f t="shared" si="451"/>
        <v/>
      </c>
      <c r="B2914" s="272"/>
      <c r="F2914" s="7" t="str">
        <f t="shared" si="454"/>
        <v/>
      </c>
      <c r="G2914" s="21" t="str">
        <f>IF(ISBLANK(C2914),"",_xlfn.XLOOKUP(_xlfn.XLOOKUP(VALUE(LEFT(C2914,4)),Souches!$B$2:$B$15000,Souches!$E$2:$E$15000),Varietes!$B$2:$B$500,Varietes!$C$2:$C$500))</f>
        <v/>
      </c>
      <c r="H2914" s="19" t="str">
        <f>IF(ISBLANK(C2914),"",_xlfn.XLOOKUP(VALUE(LEFT(C2914,4)),Souches!$B$2:$B$15000,Souches!$D$2:$D$15000))</f>
        <v/>
      </c>
      <c r="I2914" s="10" t="str">
        <f t="shared" si="452"/>
        <v/>
      </c>
      <c r="J2914" s="19" t="str">
        <f>IF(I2914="","",INT(('ObjProd (2)'!$C$25-I2914)/7 * (ABS('ObjProd (2)'!$C$25-I2914)&gt;=7)))</f>
        <v/>
      </c>
      <c r="K2914" s="10" t="str">
        <f>IF(I2914="","",
IF(AND(DATEDIF(I2914,'ObjProd (2)'!$C$25,"y")=0,DATEDIF(I2914,'ObjProd (2)'!$C$25,"ym")=0,
   INT(('ObjProd (2)'!$C$25-EDATE(I2914,DATEDIF(I2914,'ObjProd (2)'!$C$25,"y")*12+DATEDIF(I2914,'ObjProd (2)'!$C$25,"ym")))/7)=0),
   "&lt; 1 sem.",
   IF(DATEDIF(I2914,'ObjProd (2)'!$C$25,"y")&gt;0,DATEDIF(I2914,'ObjProd (2)'!$C$25,"y") &amp; " " &amp; IF(DATEDIF(I2914,'ObjProd (2)'!$C$25,"y")=1,"an ","ans "),"") &amp;
   IF(DATEDIF(I2914,'ObjProd (2)'!$C$25,"ym")&gt;0,DATEDIF(I2914,'ObjProd (2)'!$C$25,"ym") &amp; " mois ", "") &amp;
   IF(INT(('ObjProd (2)'!$C$25-EDATE(I2914,DATEDIF(I2914,'ObjProd (2)'!$C$25,"y")*12+DATEDIF(I2914,'ObjProd (2)'!$C$25,"ym")))/7)&gt;0,
      INT(('ObjProd (2)'!$C$25-EDATE(I2914,DATEDIF(I2914,'ObjProd (2)'!$C$25,"y")*12+DATEDIF(I2914,'ObjProd (2)'!$C$25,"ym")))/7) &amp; " sem.",
      "")
)
)</f>
        <v/>
      </c>
      <c r="L2914" s="11" t="str">
        <f t="shared" si="453"/>
        <v/>
      </c>
      <c r="M2914" s="9" t="str">
        <f t="shared" si="449"/>
        <v/>
      </c>
      <c r="N2914" s="9" t="str" cm="1">
        <f t="array" aca="1" ref="N2914" ca="1">LEFT(L2914, IF(ISNUMBER(SUBSTITUTE(_xludf.MID(L2914, 2, 1), ".", ",")), 1, 2))</f>
        <v/>
      </c>
      <c r="O2914" s="19" t="str">
        <f t="shared" ca="1" si="455"/>
        <v/>
      </c>
      <c r="P2914" s="9" t="str">
        <f t="shared" ca="1" si="456"/>
        <v/>
      </c>
      <c r="Q2914" s="9" t="str">
        <f t="shared" ca="1" si="457"/>
        <v/>
      </c>
      <c r="R2914" s="9" t="str">
        <f t="shared" si="450"/>
        <v/>
      </c>
      <c r="S2914" t="str" cm="1">
        <f t="array" ref="S2914">IF(ISBLANK(C2914),"",IFERROR(INDEX(ListeSeries!$A$2:$A$1045, MATCH(1, (DatasScan!G2914=ListeSeries!$B$2:$B$1045) * (DatasScan!H2914&gt;=ListeSeries!$D$2:$D$1045) * (DatasScan!H2914&lt;=ListeSeries!$E$2:$E$1045), 0)), "no match"))</f>
        <v/>
      </c>
      <c r="T2914" s="7" t="str" cm="1">
        <f t="array" ref="T2914">IF(ISBLANK(C2914),"",IFERROR(INDEX(ListeSeries!$C$2:$C$1045, MATCH(1, (DatasScan!G2914=ListeSeries!$B$2:$B$1045) * (DatasScan!H2914&gt;=ListeSeries!$D$2:$D$1045) * (DatasScan!H2914&lt;=ListeSeries!$E$2:$E$1045), 0)), "no match"))</f>
        <v/>
      </c>
      <c r="U2914" s="11" t="str" cm="1">
        <f t="array" ref="U2914">IF(ISBLANK(C2914),"",IFERROR(INDEX(ListeSeries!$F$2:$F$1045, MATCH(1, (DatasScan!G2914=ListeSeries!$B$2:$B$1045) * (DatasScan!H2914&gt;=ListeSeries!$D$2:$D$1045) * (DatasScan!H2914&lt;=ListeSeries!$E$2:$E$1045), 0)), "no match"))</f>
        <v/>
      </c>
    </row>
    <row r="2915" spans="1:21" x14ac:dyDescent="0.25">
      <c r="A2915" s="6" t="str">
        <f t="shared" si="451"/>
        <v/>
      </c>
      <c r="B2915" s="272"/>
      <c r="F2915" s="7" t="str">
        <f t="shared" si="454"/>
        <v/>
      </c>
      <c r="G2915" s="21" t="str">
        <f>IF(ISBLANK(C2915),"",_xlfn.XLOOKUP(_xlfn.XLOOKUP(VALUE(LEFT(C2915,4)),Souches!$B$2:$B$15000,Souches!$E$2:$E$15000),Varietes!$B$2:$B$500,Varietes!$C$2:$C$500))</f>
        <v/>
      </c>
      <c r="H2915" s="19" t="str">
        <f>IF(ISBLANK(C2915),"",_xlfn.XLOOKUP(VALUE(LEFT(C2915,4)),Souches!$B$2:$B$15000,Souches!$D$2:$D$15000))</f>
        <v/>
      </c>
      <c r="I2915" s="10" t="str">
        <f t="shared" si="452"/>
        <v/>
      </c>
      <c r="J2915" s="19" t="str">
        <f>IF(I2915="","",INT(('ObjProd (2)'!$C$25-I2915)/7 * (ABS('ObjProd (2)'!$C$25-I2915)&gt;=7)))</f>
        <v/>
      </c>
      <c r="K2915" s="10" t="str">
        <f>IF(I2915="","",
IF(AND(DATEDIF(I2915,'ObjProd (2)'!$C$25,"y")=0,DATEDIF(I2915,'ObjProd (2)'!$C$25,"ym")=0,
   INT(('ObjProd (2)'!$C$25-EDATE(I2915,DATEDIF(I2915,'ObjProd (2)'!$C$25,"y")*12+DATEDIF(I2915,'ObjProd (2)'!$C$25,"ym")))/7)=0),
   "&lt; 1 sem.",
   IF(DATEDIF(I2915,'ObjProd (2)'!$C$25,"y")&gt;0,DATEDIF(I2915,'ObjProd (2)'!$C$25,"y") &amp; " " &amp; IF(DATEDIF(I2915,'ObjProd (2)'!$C$25,"y")=1,"an ","ans "),"") &amp;
   IF(DATEDIF(I2915,'ObjProd (2)'!$C$25,"ym")&gt;0,DATEDIF(I2915,'ObjProd (2)'!$C$25,"ym") &amp; " mois ", "") &amp;
   IF(INT(('ObjProd (2)'!$C$25-EDATE(I2915,DATEDIF(I2915,'ObjProd (2)'!$C$25,"y")*12+DATEDIF(I2915,'ObjProd (2)'!$C$25,"ym")))/7)&gt;0,
      INT(('ObjProd (2)'!$C$25-EDATE(I2915,DATEDIF(I2915,'ObjProd (2)'!$C$25,"y")*12+DATEDIF(I2915,'ObjProd (2)'!$C$25,"ym")))/7) &amp; " sem.",
      "")
)
)</f>
        <v/>
      </c>
      <c r="L2915" s="11" t="str">
        <f t="shared" si="453"/>
        <v/>
      </c>
      <c r="M2915" s="9" t="str">
        <f t="shared" si="449"/>
        <v/>
      </c>
      <c r="N2915" s="9" t="str" cm="1">
        <f t="array" aca="1" ref="N2915" ca="1">LEFT(L2915, IF(ISNUMBER(SUBSTITUTE(_xludf.MID(L2915, 2, 1), ".", ",")), 1, 2))</f>
        <v/>
      </c>
      <c r="O2915" s="19" t="str">
        <f t="shared" ca="1" si="455"/>
        <v/>
      </c>
      <c r="P2915" s="9" t="str">
        <f t="shared" ca="1" si="456"/>
        <v/>
      </c>
      <c r="Q2915" s="9" t="str">
        <f t="shared" ca="1" si="457"/>
        <v/>
      </c>
      <c r="R2915" s="9" t="str">
        <f t="shared" si="450"/>
        <v/>
      </c>
      <c r="S2915" t="str" cm="1">
        <f t="array" ref="S2915">IF(ISBLANK(C2915),"",IFERROR(INDEX(ListeSeries!$A$2:$A$1045, MATCH(1, (DatasScan!G2915=ListeSeries!$B$2:$B$1045) * (DatasScan!H2915&gt;=ListeSeries!$D$2:$D$1045) * (DatasScan!H2915&lt;=ListeSeries!$E$2:$E$1045), 0)), "no match"))</f>
        <v/>
      </c>
      <c r="T2915" s="7" t="str" cm="1">
        <f t="array" ref="T2915">IF(ISBLANK(C2915),"",IFERROR(INDEX(ListeSeries!$C$2:$C$1045, MATCH(1, (DatasScan!G2915=ListeSeries!$B$2:$B$1045) * (DatasScan!H2915&gt;=ListeSeries!$D$2:$D$1045) * (DatasScan!H2915&lt;=ListeSeries!$E$2:$E$1045), 0)), "no match"))</f>
        <v/>
      </c>
      <c r="U2915" s="11" t="str" cm="1">
        <f t="array" ref="U2915">IF(ISBLANK(C2915),"",IFERROR(INDEX(ListeSeries!$F$2:$F$1045, MATCH(1, (DatasScan!G2915=ListeSeries!$B$2:$B$1045) * (DatasScan!H2915&gt;=ListeSeries!$D$2:$D$1045) * (DatasScan!H2915&lt;=ListeSeries!$E$2:$E$1045), 0)), "no match"))</f>
        <v/>
      </c>
    </row>
    <row r="2916" spans="1:21" x14ac:dyDescent="0.25">
      <c r="A2916" s="6" t="str">
        <f t="shared" si="451"/>
        <v/>
      </c>
      <c r="B2916" s="272"/>
      <c r="F2916" s="7" t="str">
        <f t="shared" si="454"/>
        <v/>
      </c>
      <c r="G2916" s="21" t="str">
        <f>IF(ISBLANK(C2916),"",_xlfn.XLOOKUP(_xlfn.XLOOKUP(VALUE(LEFT(C2916,4)),Souches!$B$2:$B$15000,Souches!$E$2:$E$15000),Varietes!$B$2:$B$500,Varietes!$C$2:$C$500))</f>
        <v/>
      </c>
      <c r="H2916" s="19" t="str">
        <f>IF(ISBLANK(C2916),"",_xlfn.XLOOKUP(VALUE(LEFT(C2916,4)),Souches!$B$2:$B$15000,Souches!$D$2:$D$15000))</f>
        <v/>
      </c>
      <c r="I2916" s="10" t="str">
        <f t="shared" si="452"/>
        <v/>
      </c>
      <c r="J2916" s="19" t="str">
        <f>IF(I2916="","",INT(('ObjProd (2)'!$C$25-I2916)/7 * (ABS('ObjProd (2)'!$C$25-I2916)&gt;=7)))</f>
        <v/>
      </c>
      <c r="K2916" s="10" t="str">
        <f>IF(I2916="","",
IF(AND(DATEDIF(I2916,'ObjProd (2)'!$C$25,"y")=0,DATEDIF(I2916,'ObjProd (2)'!$C$25,"ym")=0,
   INT(('ObjProd (2)'!$C$25-EDATE(I2916,DATEDIF(I2916,'ObjProd (2)'!$C$25,"y")*12+DATEDIF(I2916,'ObjProd (2)'!$C$25,"ym")))/7)=0),
   "&lt; 1 sem.",
   IF(DATEDIF(I2916,'ObjProd (2)'!$C$25,"y")&gt;0,DATEDIF(I2916,'ObjProd (2)'!$C$25,"y") &amp; " " &amp; IF(DATEDIF(I2916,'ObjProd (2)'!$C$25,"y")=1,"an ","ans "),"") &amp;
   IF(DATEDIF(I2916,'ObjProd (2)'!$C$25,"ym")&gt;0,DATEDIF(I2916,'ObjProd (2)'!$C$25,"ym") &amp; " mois ", "") &amp;
   IF(INT(('ObjProd (2)'!$C$25-EDATE(I2916,DATEDIF(I2916,'ObjProd (2)'!$C$25,"y")*12+DATEDIF(I2916,'ObjProd (2)'!$C$25,"ym")))/7)&gt;0,
      INT(('ObjProd (2)'!$C$25-EDATE(I2916,DATEDIF(I2916,'ObjProd (2)'!$C$25,"y")*12+DATEDIF(I2916,'ObjProd (2)'!$C$25,"ym")))/7) &amp; " sem.",
      "")
)
)</f>
        <v/>
      </c>
      <c r="L2916" s="11" t="str">
        <f t="shared" si="453"/>
        <v/>
      </c>
      <c r="M2916" s="9" t="str">
        <f t="shared" si="449"/>
        <v/>
      </c>
      <c r="N2916" s="9" t="str" cm="1">
        <f t="array" aca="1" ref="N2916" ca="1">LEFT(L2916, IF(ISNUMBER(SUBSTITUTE(_xludf.MID(L2916, 2, 1), ".", ",")), 1, 2))</f>
        <v/>
      </c>
      <c r="O2916" s="19" t="str">
        <f t="shared" ca="1" si="455"/>
        <v/>
      </c>
      <c r="P2916" s="9" t="str">
        <f t="shared" ca="1" si="456"/>
        <v/>
      </c>
      <c r="Q2916" s="9" t="str">
        <f t="shared" ca="1" si="457"/>
        <v/>
      </c>
      <c r="R2916" s="9" t="str">
        <f t="shared" si="450"/>
        <v/>
      </c>
      <c r="S2916" t="str" cm="1">
        <f t="array" ref="S2916">IF(ISBLANK(C2916),"",IFERROR(INDEX(ListeSeries!$A$2:$A$1045, MATCH(1, (DatasScan!G2916=ListeSeries!$B$2:$B$1045) * (DatasScan!H2916&gt;=ListeSeries!$D$2:$D$1045) * (DatasScan!H2916&lt;=ListeSeries!$E$2:$E$1045), 0)), "no match"))</f>
        <v/>
      </c>
      <c r="T2916" s="7" t="str" cm="1">
        <f t="array" ref="T2916">IF(ISBLANK(C2916),"",IFERROR(INDEX(ListeSeries!$C$2:$C$1045, MATCH(1, (DatasScan!G2916=ListeSeries!$B$2:$B$1045) * (DatasScan!H2916&gt;=ListeSeries!$D$2:$D$1045) * (DatasScan!H2916&lt;=ListeSeries!$E$2:$E$1045), 0)), "no match"))</f>
        <v/>
      </c>
      <c r="U2916" s="11" t="str" cm="1">
        <f t="array" ref="U2916">IF(ISBLANK(C2916),"",IFERROR(INDEX(ListeSeries!$F$2:$F$1045, MATCH(1, (DatasScan!G2916=ListeSeries!$B$2:$B$1045) * (DatasScan!H2916&gt;=ListeSeries!$D$2:$D$1045) * (DatasScan!H2916&lt;=ListeSeries!$E$2:$E$1045), 0)), "no match"))</f>
        <v/>
      </c>
    </row>
    <row r="2917" spans="1:21" x14ac:dyDescent="0.25">
      <c r="A2917" s="6" t="str">
        <f t="shared" si="451"/>
        <v/>
      </c>
      <c r="B2917" s="272"/>
      <c r="F2917" s="7" t="str">
        <f t="shared" si="454"/>
        <v/>
      </c>
      <c r="G2917" s="21" t="str">
        <f>IF(ISBLANK(C2917),"",_xlfn.XLOOKUP(_xlfn.XLOOKUP(VALUE(LEFT(C2917,4)),Souches!$B$2:$B$15000,Souches!$E$2:$E$15000),Varietes!$B$2:$B$500,Varietes!$C$2:$C$500))</f>
        <v/>
      </c>
      <c r="H2917" s="19" t="str">
        <f>IF(ISBLANK(C2917),"",_xlfn.XLOOKUP(VALUE(LEFT(C2917,4)),Souches!$B$2:$B$15000,Souches!$D$2:$D$15000))</f>
        <v/>
      </c>
      <c r="I2917" s="10" t="str">
        <f t="shared" si="452"/>
        <v/>
      </c>
      <c r="J2917" s="19" t="str">
        <f>IF(I2917="","",INT(('ObjProd (2)'!$C$25-I2917)/7 * (ABS('ObjProd (2)'!$C$25-I2917)&gt;=7)))</f>
        <v/>
      </c>
      <c r="K2917" s="10" t="str">
        <f>IF(I2917="","",
IF(AND(DATEDIF(I2917,'ObjProd (2)'!$C$25,"y")=0,DATEDIF(I2917,'ObjProd (2)'!$C$25,"ym")=0,
   INT(('ObjProd (2)'!$C$25-EDATE(I2917,DATEDIF(I2917,'ObjProd (2)'!$C$25,"y")*12+DATEDIF(I2917,'ObjProd (2)'!$C$25,"ym")))/7)=0),
   "&lt; 1 sem.",
   IF(DATEDIF(I2917,'ObjProd (2)'!$C$25,"y")&gt;0,DATEDIF(I2917,'ObjProd (2)'!$C$25,"y") &amp; " " &amp; IF(DATEDIF(I2917,'ObjProd (2)'!$C$25,"y")=1,"an ","ans "),"") &amp;
   IF(DATEDIF(I2917,'ObjProd (2)'!$C$25,"ym")&gt;0,DATEDIF(I2917,'ObjProd (2)'!$C$25,"ym") &amp; " mois ", "") &amp;
   IF(INT(('ObjProd (2)'!$C$25-EDATE(I2917,DATEDIF(I2917,'ObjProd (2)'!$C$25,"y")*12+DATEDIF(I2917,'ObjProd (2)'!$C$25,"ym")))/7)&gt;0,
      INT(('ObjProd (2)'!$C$25-EDATE(I2917,DATEDIF(I2917,'ObjProd (2)'!$C$25,"y")*12+DATEDIF(I2917,'ObjProd (2)'!$C$25,"ym")))/7) &amp; " sem.",
      "")
)
)</f>
        <v/>
      </c>
      <c r="L2917" s="11" t="str">
        <f t="shared" si="453"/>
        <v/>
      </c>
      <c r="M2917" s="9" t="str">
        <f t="shared" si="449"/>
        <v/>
      </c>
      <c r="N2917" s="9" t="str" cm="1">
        <f t="array" aca="1" ref="N2917" ca="1">LEFT(L2917, IF(ISNUMBER(SUBSTITUTE(_xludf.MID(L2917, 2, 1), ".", ",")), 1, 2))</f>
        <v/>
      </c>
      <c r="O2917" s="19" t="str">
        <f t="shared" ca="1" si="455"/>
        <v/>
      </c>
      <c r="P2917" s="9" t="str">
        <f t="shared" ca="1" si="456"/>
        <v/>
      </c>
      <c r="Q2917" s="9" t="str">
        <f t="shared" ca="1" si="457"/>
        <v/>
      </c>
      <c r="R2917" s="9" t="str">
        <f t="shared" si="450"/>
        <v/>
      </c>
      <c r="S2917" t="str" cm="1">
        <f t="array" ref="S2917">IF(ISBLANK(C2917),"",IFERROR(INDEX(ListeSeries!$A$2:$A$1045, MATCH(1, (DatasScan!G2917=ListeSeries!$B$2:$B$1045) * (DatasScan!H2917&gt;=ListeSeries!$D$2:$D$1045) * (DatasScan!H2917&lt;=ListeSeries!$E$2:$E$1045), 0)), "no match"))</f>
        <v/>
      </c>
      <c r="T2917" s="7" t="str" cm="1">
        <f t="array" ref="T2917">IF(ISBLANK(C2917),"",IFERROR(INDEX(ListeSeries!$C$2:$C$1045, MATCH(1, (DatasScan!G2917=ListeSeries!$B$2:$B$1045) * (DatasScan!H2917&gt;=ListeSeries!$D$2:$D$1045) * (DatasScan!H2917&lt;=ListeSeries!$E$2:$E$1045), 0)), "no match"))</f>
        <v/>
      </c>
      <c r="U2917" s="11" t="str" cm="1">
        <f t="array" ref="U2917">IF(ISBLANK(C2917),"",IFERROR(INDEX(ListeSeries!$F$2:$F$1045, MATCH(1, (DatasScan!G2917=ListeSeries!$B$2:$B$1045) * (DatasScan!H2917&gt;=ListeSeries!$D$2:$D$1045) * (DatasScan!H2917&lt;=ListeSeries!$E$2:$E$1045), 0)), "no match"))</f>
        <v/>
      </c>
    </row>
    <row r="2918" spans="1:21" x14ac:dyDescent="0.25">
      <c r="A2918" s="6" t="str">
        <f t="shared" si="451"/>
        <v/>
      </c>
      <c r="B2918" s="272"/>
      <c r="F2918" s="7" t="str">
        <f t="shared" si="454"/>
        <v/>
      </c>
      <c r="G2918" s="21" t="str">
        <f>IF(ISBLANK(C2918),"",_xlfn.XLOOKUP(_xlfn.XLOOKUP(VALUE(LEFT(C2918,4)),Souches!$B$2:$B$15000,Souches!$E$2:$E$15000),Varietes!$B$2:$B$500,Varietes!$C$2:$C$500))</f>
        <v/>
      </c>
      <c r="H2918" s="19" t="str">
        <f>IF(ISBLANK(C2918),"",_xlfn.XLOOKUP(VALUE(LEFT(C2918,4)),Souches!$B$2:$B$15000,Souches!$D$2:$D$15000))</f>
        <v/>
      </c>
      <c r="I2918" s="10" t="str">
        <f t="shared" si="452"/>
        <v/>
      </c>
      <c r="J2918" s="19" t="str">
        <f>IF(I2918="","",INT(('ObjProd (2)'!$C$25-I2918)/7 * (ABS('ObjProd (2)'!$C$25-I2918)&gt;=7)))</f>
        <v/>
      </c>
      <c r="K2918" s="10" t="str">
        <f>IF(I2918="","",
IF(AND(DATEDIF(I2918,'ObjProd (2)'!$C$25,"y")=0,DATEDIF(I2918,'ObjProd (2)'!$C$25,"ym")=0,
   INT(('ObjProd (2)'!$C$25-EDATE(I2918,DATEDIF(I2918,'ObjProd (2)'!$C$25,"y")*12+DATEDIF(I2918,'ObjProd (2)'!$C$25,"ym")))/7)=0),
   "&lt; 1 sem.",
   IF(DATEDIF(I2918,'ObjProd (2)'!$C$25,"y")&gt;0,DATEDIF(I2918,'ObjProd (2)'!$C$25,"y") &amp; " " &amp; IF(DATEDIF(I2918,'ObjProd (2)'!$C$25,"y")=1,"an ","ans "),"") &amp;
   IF(DATEDIF(I2918,'ObjProd (2)'!$C$25,"ym")&gt;0,DATEDIF(I2918,'ObjProd (2)'!$C$25,"ym") &amp; " mois ", "") &amp;
   IF(INT(('ObjProd (2)'!$C$25-EDATE(I2918,DATEDIF(I2918,'ObjProd (2)'!$C$25,"y")*12+DATEDIF(I2918,'ObjProd (2)'!$C$25,"ym")))/7)&gt;0,
      INT(('ObjProd (2)'!$C$25-EDATE(I2918,DATEDIF(I2918,'ObjProd (2)'!$C$25,"y")*12+DATEDIF(I2918,'ObjProd (2)'!$C$25,"ym")))/7) &amp; " sem.",
      "")
)
)</f>
        <v/>
      </c>
      <c r="L2918" s="11" t="str">
        <f t="shared" si="453"/>
        <v/>
      </c>
      <c r="M2918" s="9" t="str">
        <f t="shared" si="449"/>
        <v/>
      </c>
      <c r="N2918" s="9" t="str" cm="1">
        <f t="array" aca="1" ref="N2918" ca="1">LEFT(L2918, IF(ISNUMBER(SUBSTITUTE(_xludf.MID(L2918, 2, 1), ".", ",")), 1, 2))</f>
        <v/>
      </c>
      <c r="O2918" s="19" t="str">
        <f t="shared" ca="1" si="455"/>
        <v/>
      </c>
      <c r="P2918" s="9" t="str">
        <f t="shared" ca="1" si="456"/>
        <v/>
      </c>
      <c r="Q2918" s="9" t="str">
        <f t="shared" ca="1" si="457"/>
        <v/>
      </c>
      <c r="R2918" s="9" t="str">
        <f t="shared" si="450"/>
        <v/>
      </c>
      <c r="S2918" t="str" cm="1">
        <f t="array" ref="S2918">IF(ISBLANK(C2918),"",IFERROR(INDEX(ListeSeries!$A$2:$A$1045, MATCH(1, (DatasScan!G2918=ListeSeries!$B$2:$B$1045) * (DatasScan!H2918&gt;=ListeSeries!$D$2:$D$1045) * (DatasScan!H2918&lt;=ListeSeries!$E$2:$E$1045), 0)), "no match"))</f>
        <v/>
      </c>
      <c r="T2918" s="7" t="str" cm="1">
        <f t="array" ref="T2918">IF(ISBLANK(C2918),"",IFERROR(INDEX(ListeSeries!$C$2:$C$1045, MATCH(1, (DatasScan!G2918=ListeSeries!$B$2:$B$1045) * (DatasScan!H2918&gt;=ListeSeries!$D$2:$D$1045) * (DatasScan!H2918&lt;=ListeSeries!$E$2:$E$1045), 0)), "no match"))</f>
        <v/>
      </c>
      <c r="U2918" s="11" t="str" cm="1">
        <f t="array" ref="U2918">IF(ISBLANK(C2918),"",IFERROR(INDEX(ListeSeries!$F$2:$F$1045, MATCH(1, (DatasScan!G2918=ListeSeries!$B$2:$B$1045) * (DatasScan!H2918&gt;=ListeSeries!$D$2:$D$1045) * (DatasScan!H2918&lt;=ListeSeries!$E$2:$E$1045), 0)), "no match"))</f>
        <v/>
      </c>
    </row>
    <row r="2919" spans="1:21" x14ac:dyDescent="0.25">
      <c r="A2919" s="6" t="str">
        <f t="shared" si="451"/>
        <v/>
      </c>
      <c r="B2919" s="272"/>
      <c r="F2919" s="7" t="str">
        <f t="shared" si="454"/>
        <v/>
      </c>
      <c r="G2919" s="21" t="str">
        <f>IF(ISBLANK(C2919),"",_xlfn.XLOOKUP(_xlfn.XLOOKUP(VALUE(LEFT(C2919,4)),Souches!$B$2:$B$15000,Souches!$E$2:$E$15000),Varietes!$B$2:$B$500,Varietes!$C$2:$C$500))</f>
        <v/>
      </c>
      <c r="H2919" s="19" t="str">
        <f>IF(ISBLANK(C2919),"",_xlfn.XLOOKUP(VALUE(LEFT(C2919,4)),Souches!$B$2:$B$15000,Souches!$D$2:$D$15000))</f>
        <v/>
      </c>
      <c r="I2919" s="10" t="str">
        <f t="shared" si="452"/>
        <v/>
      </c>
      <c r="J2919" s="19" t="str">
        <f>IF(I2919="","",INT(('ObjProd (2)'!$C$25-I2919)/7 * (ABS('ObjProd (2)'!$C$25-I2919)&gt;=7)))</f>
        <v/>
      </c>
      <c r="K2919" s="10" t="str">
        <f>IF(I2919="","",
IF(AND(DATEDIF(I2919,'ObjProd (2)'!$C$25,"y")=0,DATEDIF(I2919,'ObjProd (2)'!$C$25,"ym")=0,
   INT(('ObjProd (2)'!$C$25-EDATE(I2919,DATEDIF(I2919,'ObjProd (2)'!$C$25,"y")*12+DATEDIF(I2919,'ObjProd (2)'!$C$25,"ym")))/7)=0),
   "&lt; 1 sem.",
   IF(DATEDIF(I2919,'ObjProd (2)'!$C$25,"y")&gt;0,DATEDIF(I2919,'ObjProd (2)'!$C$25,"y") &amp; " " &amp; IF(DATEDIF(I2919,'ObjProd (2)'!$C$25,"y")=1,"an ","ans "),"") &amp;
   IF(DATEDIF(I2919,'ObjProd (2)'!$C$25,"ym")&gt;0,DATEDIF(I2919,'ObjProd (2)'!$C$25,"ym") &amp; " mois ", "") &amp;
   IF(INT(('ObjProd (2)'!$C$25-EDATE(I2919,DATEDIF(I2919,'ObjProd (2)'!$C$25,"y")*12+DATEDIF(I2919,'ObjProd (2)'!$C$25,"ym")))/7)&gt;0,
      INT(('ObjProd (2)'!$C$25-EDATE(I2919,DATEDIF(I2919,'ObjProd (2)'!$C$25,"y")*12+DATEDIF(I2919,'ObjProd (2)'!$C$25,"ym")))/7) &amp; " sem.",
      "")
)
)</f>
        <v/>
      </c>
      <c r="L2919" s="11" t="str">
        <f t="shared" si="453"/>
        <v/>
      </c>
      <c r="M2919" s="9" t="str">
        <f t="shared" si="449"/>
        <v/>
      </c>
      <c r="N2919" s="9" t="str" cm="1">
        <f t="array" aca="1" ref="N2919" ca="1">LEFT(L2919, IF(ISNUMBER(SUBSTITUTE(_xludf.MID(L2919, 2, 1), ".", ",")), 1, 2))</f>
        <v/>
      </c>
      <c r="O2919" s="19" t="str">
        <f t="shared" ca="1" si="455"/>
        <v/>
      </c>
      <c r="P2919" s="9" t="str">
        <f t="shared" ca="1" si="456"/>
        <v/>
      </c>
      <c r="Q2919" s="9" t="str">
        <f t="shared" ca="1" si="457"/>
        <v/>
      </c>
      <c r="R2919" s="9" t="str">
        <f t="shared" si="450"/>
        <v/>
      </c>
      <c r="S2919" t="str" cm="1">
        <f t="array" ref="S2919">IF(ISBLANK(C2919),"",IFERROR(INDEX(ListeSeries!$A$2:$A$1045, MATCH(1, (DatasScan!G2919=ListeSeries!$B$2:$B$1045) * (DatasScan!H2919&gt;=ListeSeries!$D$2:$D$1045) * (DatasScan!H2919&lt;=ListeSeries!$E$2:$E$1045), 0)), "no match"))</f>
        <v/>
      </c>
      <c r="T2919" s="7" t="str" cm="1">
        <f t="array" ref="T2919">IF(ISBLANK(C2919),"",IFERROR(INDEX(ListeSeries!$C$2:$C$1045, MATCH(1, (DatasScan!G2919=ListeSeries!$B$2:$B$1045) * (DatasScan!H2919&gt;=ListeSeries!$D$2:$D$1045) * (DatasScan!H2919&lt;=ListeSeries!$E$2:$E$1045), 0)), "no match"))</f>
        <v/>
      </c>
      <c r="U2919" s="11" t="str" cm="1">
        <f t="array" ref="U2919">IF(ISBLANK(C2919),"",IFERROR(INDEX(ListeSeries!$F$2:$F$1045, MATCH(1, (DatasScan!G2919=ListeSeries!$B$2:$B$1045) * (DatasScan!H2919&gt;=ListeSeries!$D$2:$D$1045) * (DatasScan!H2919&lt;=ListeSeries!$E$2:$E$1045), 0)), "no match"))</f>
        <v/>
      </c>
    </row>
    <row r="2920" spans="1:21" x14ac:dyDescent="0.25">
      <c r="A2920" s="6" t="str">
        <f t="shared" si="451"/>
        <v/>
      </c>
      <c r="B2920" s="272"/>
      <c r="F2920" s="7" t="str">
        <f t="shared" si="454"/>
        <v/>
      </c>
      <c r="G2920" s="21" t="str">
        <f>IF(ISBLANK(C2920),"",_xlfn.XLOOKUP(_xlfn.XLOOKUP(VALUE(LEFT(C2920,4)),Souches!$B$2:$B$15000,Souches!$E$2:$E$15000),Varietes!$B$2:$B$500,Varietes!$C$2:$C$500))</f>
        <v/>
      </c>
      <c r="H2920" s="19" t="str">
        <f>IF(ISBLANK(C2920),"",_xlfn.XLOOKUP(VALUE(LEFT(C2920,4)),Souches!$B$2:$B$15000,Souches!$D$2:$D$15000))</f>
        <v/>
      </c>
      <c r="I2920" s="10" t="str">
        <f t="shared" si="452"/>
        <v/>
      </c>
      <c r="J2920" s="19" t="str">
        <f>IF(I2920="","",INT(('ObjProd (2)'!$C$25-I2920)/7 * (ABS('ObjProd (2)'!$C$25-I2920)&gt;=7)))</f>
        <v/>
      </c>
      <c r="K2920" s="10" t="str">
        <f>IF(I2920="","",
IF(AND(DATEDIF(I2920,'ObjProd (2)'!$C$25,"y")=0,DATEDIF(I2920,'ObjProd (2)'!$C$25,"ym")=0,
   INT(('ObjProd (2)'!$C$25-EDATE(I2920,DATEDIF(I2920,'ObjProd (2)'!$C$25,"y")*12+DATEDIF(I2920,'ObjProd (2)'!$C$25,"ym")))/7)=0),
   "&lt; 1 sem.",
   IF(DATEDIF(I2920,'ObjProd (2)'!$C$25,"y")&gt;0,DATEDIF(I2920,'ObjProd (2)'!$C$25,"y") &amp; " " &amp; IF(DATEDIF(I2920,'ObjProd (2)'!$C$25,"y")=1,"an ","ans "),"") &amp;
   IF(DATEDIF(I2920,'ObjProd (2)'!$C$25,"ym")&gt;0,DATEDIF(I2920,'ObjProd (2)'!$C$25,"ym") &amp; " mois ", "") &amp;
   IF(INT(('ObjProd (2)'!$C$25-EDATE(I2920,DATEDIF(I2920,'ObjProd (2)'!$C$25,"y")*12+DATEDIF(I2920,'ObjProd (2)'!$C$25,"ym")))/7)&gt;0,
      INT(('ObjProd (2)'!$C$25-EDATE(I2920,DATEDIF(I2920,'ObjProd (2)'!$C$25,"y")*12+DATEDIF(I2920,'ObjProd (2)'!$C$25,"ym")))/7) &amp; " sem.",
      "")
)
)</f>
        <v/>
      </c>
      <c r="L2920" s="11" t="str">
        <f t="shared" si="453"/>
        <v/>
      </c>
      <c r="M2920" s="9" t="str">
        <f t="shared" si="449"/>
        <v/>
      </c>
      <c r="N2920" s="9" t="str" cm="1">
        <f t="array" aca="1" ref="N2920" ca="1">LEFT(L2920, IF(ISNUMBER(SUBSTITUTE(_xludf.MID(L2920, 2, 1), ".", ",")), 1, 2))</f>
        <v/>
      </c>
      <c r="O2920" s="19" t="str">
        <f t="shared" ca="1" si="455"/>
        <v/>
      </c>
      <c r="P2920" s="9" t="str">
        <f t="shared" ca="1" si="456"/>
        <v/>
      </c>
      <c r="Q2920" s="9" t="str">
        <f t="shared" ca="1" si="457"/>
        <v/>
      </c>
      <c r="R2920" s="9" t="str">
        <f t="shared" si="450"/>
        <v/>
      </c>
      <c r="S2920" t="str" cm="1">
        <f t="array" ref="S2920">IF(ISBLANK(C2920),"",IFERROR(INDEX(ListeSeries!$A$2:$A$1045, MATCH(1, (DatasScan!G2920=ListeSeries!$B$2:$B$1045) * (DatasScan!H2920&gt;=ListeSeries!$D$2:$D$1045) * (DatasScan!H2920&lt;=ListeSeries!$E$2:$E$1045), 0)), "no match"))</f>
        <v/>
      </c>
      <c r="T2920" s="7" t="str" cm="1">
        <f t="array" ref="T2920">IF(ISBLANK(C2920),"",IFERROR(INDEX(ListeSeries!$C$2:$C$1045, MATCH(1, (DatasScan!G2920=ListeSeries!$B$2:$B$1045) * (DatasScan!H2920&gt;=ListeSeries!$D$2:$D$1045) * (DatasScan!H2920&lt;=ListeSeries!$E$2:$E$1045), 0)), "no match"))</f>
        <v/>
      </c>
      <c r="U2920" s="11" t="str" cm="1">
        <f t="array" ref="U2920">IF(ISBLANK(C2920),"",IFERROR(INDEX(ListeSeries!$F$2:$F$1045, MATCH(1, (DatasScan!G2920=ListeSeries!$B$2:$B$1045) * (DatasScan!H2920&gt;=ListeSeries!$D$2:$D$1045) * (DatasScan!H2920&lt;=ListeSeries!$E$2:$E$1045), 0)), "no match"))</f>
        <v/>
      </c>
    </row>
    <row r="2921" spans="1:21" x14ac:dyDescent="0.25">
      <c r="A2921" s="6" t="str">
        <f t="shared" si="451"/>
        <v/>
      </c>
      <c r="B2921" s="272"/>
      <c r="F2921" s="7" t="str">
        <f t="shared" si="454"/>
        <v/>
      </c>
      <c r="G2921" s="21" t="str">
        <f>IF(ISBLANK(C2921),"",_xlfn.XLOOKUP(_xlfn.XLOOKUP(VALUE(LEFT(C2921,4)),Souches!$B$2:$B$15000,Souches!$E$2:$E$15000),Varietes!$B$2:$B$500,Varietes!$C$2:$C$500))</f>
        <v/>
      </c>
      <c r="H2921" s="19" t="str">
        <f>IF(ISBLANK(C2921),"",_xlfn.XLOOKUP(VALUE(LEFT(C2921,4)),Souches!$B$2:$B$15000,Souches!$D$2:$D$15000))</f>
        <v/>
      </c>
      <c r="I2921" s="10" t="str">
        <f t="shared" si="452"/>
        <v/>
      </c>
      <c r="J2921" s="19" t="str">
        <f>IF(I2921="","",INT(('ObjProd (2)'!$C$25-I2921)/7 * (ABS('ObjProd (2)'!$C$25-I2921)&gt;=7)))</f>
        <v/>
      </c>
      <c r="K2921" s="10" t="str">
        <f>IF(I2921="","",
IF(AND(DATEDIF(I2921,'ObjProd (2)'!$C$25,"y")=0,DATEDIF(I2921,'ObjProd (2)'!$C$25,"ym")=0,
   INT(('ObjProd (2)'!$C$25-EDATE(I2921,DATEDIF(I2921,'ObjProd (2)'!$C$25,"y")*12+DATEDIF(I2921,'ObjProd (2)'!$C$25,"ym")))/7)=0),
   "&lt; 1 sem.",
   IF(DATEDIF(I2921,'ObjProd (2)'!$C$25,"y")&gt;0,DATEDIF(I2921,'ObjProd (2)'!$C$25,"y") &amp; " " &amp; IF(DATEDIF(I2921,'ObjProd (2)'!$C$25,"y")=1,"an ","ans "),"") &amp;
   IF(DATEDIF(I2921,'ObjProd (2)'!$C$25,"ym")&gt;0,DATEDIF(I2921,'ObjProd (2)'!$C$25,"ym") &amp; " mois ", "") &amp;
   IF(INT(('ObjProd (2)'!$C$25-EDATE(I2921,DATEDIF(I2921,'ObjProd (2)'!$C$25,"y")*12+DATEDIF(I2921,'ObjProd (2)'!$C$25,"ym")))/7)&gt;0,
      INT(('ObjProd (2)'!$C$25-EDATE(I2921,DATEDIF(I2921,'ObjProd (2)'!$C$25,"y")*12+DATEDIF(I2921,'ObjProd (2)'!$C$25,"ym")))/7) &amp; " sem.",
      "")
)
)</f>
        <v/>
      </c>
      <c r="L2921" s="11" t="str">
        <f t="shared" si="453"/>
        <v/>
      </c>
      <c r="M2921" s="9" t="str">
        <f t="shared" si="449"/>
        <v/>
      </c>
      <c r="N2921" s="9" t="str" cm="1">
        <f t="array" aca="1" ref="N2921" ca="1">LEFT(L2921, IF(ISNUMBER(SUBSTITUTE(_xludf.MID(L2921, 2, 1), ".", ",")), 1, 2))</f>
        <v/>
      </c>
      <c r="O2921" s="19" t="str">
        <f t="shared" ca="1" si="455"/>
        <v/>
      </c>
      <c r="P2921" s="9" t="str">
        <f t="shared" ca="1" si="456"/>
        <v/>
      </c>
      <c r="Q2921" s="9" t="str">
        <f t="shared" ca="1" si="457"/>
        <v/>
      </c>
      <c r="R2921" s="9" t="str">
        <f t="shared" si="450"/>
        <v/>
      </c>
      <c r="S2921" t="str" cm="1">
        <f t="array" ref="S2921">IF(ISBLANK(C2921),"",IFERROR(INDEX(ListeSeries!$A$2:$A$1045, MATCH(1, (DatasScan!G2921=ListeSeries!$B$2:$B$1045) * (DatasScan!H2921&gt;=ListeSeries!$D$2:$D$1045) * (DatasScan!H2921&lt;=ListeSeries!$E$2:$E$1045), 0)), "no match"))</f>
        <v/>
      </c>
      <c r="T2921" s="7" t="str" cm="1">
        <f t="array" ref="T2921">IF(ISBLANK(C2921),"",IFERROR(INDEX(ListeSeries!$C$2:$C$1045, MATCH(1, (DatasScan!G2921=ListeSeries!$B$2:$B$1045) * (DatasScan!H2921&gt;=ListeSeries!$D$2:$D$1045) * (DatasScan!H2921&lt;=ListeSeries!$E$2:$E$1045), 0)), "no match"))</f>
        <v/>
      </c>
      <c r="U2921" s="11" t="str" cm="1">
        <f t="array" ref="U2921">IF(ISBLANK(C2921),"",IFERROR(INDEX(ListeSeries!$F$2:$F$1045, MATCH(1, (DatasScan!G2921=ListeSeries!$B$2:$B$1045) * (DatasScan!H2921&gt;=ListeSeries!$D$2:$D$1045) * (DatasScan!H2921&lt;=ListeSeries!$E$2:$E$1045), 0)), "no match"))</f>
        <v/>
      </c>
    </row>
    <row r="2922" spans="1:21" x14ac:dyDescent="0.25">
      <c r="A2922" s="6" t="str">
        <f t="shared" si="451"/>
        <v/>
      </c>
      <c r="B2922" s="272"/>
      <c r="F2922" s="7" t="str">
        <f t="shared" si="454"/>
        <v/>
      </c>
      <c r="G2922" s="21" t="str">
        <f>IF(ISBLANK(C2922),"",_xlfn.XLOOKUP(_xlfn.XLOOKUP(VALUE(LEFT(C2922,4)),Souches!$B$2:$B$15000,Souches!$E$2:$E$15000),Varietes!$B$2:$B$500,Varietes!$C$2:$C$500))</f>
        <v/>
      </c>
      <c r="H2922" s="19" t="str">
        <f>IF(ISBLANK(C2922),"",_xlfn.XLOOKUP(VALUE(LEFT(C2922,4)),Souches!$B$2:$B$15000,Souches!$D$2:$D$15000))</f>
        <v/>
      </c>
      <c r="I2922" s="10" t="str">
        <f t="shared" si="452"/>
        <v/>
      </c>
      <c r="J2922" s="19" t="str">
        <f>IF(I2922="","",INT(('ObjProd (2)'!$C$25-I2922)/7 * (ABS('ObjProd (2)'!$C$25-I2922)&gt;=7)))</f>
        <v/>
      </c>
      <c r="K2922" s="10" t="str">
        <f>IF(I2922="","",
IF(AND(DATEDIF(I2922,'ObjProd (2)'!$C$25,"y")=0,DATEDIF(I2922,'ObjProd (2)'!$C$25,"ym")=0,
   INT(('ObjProd (2)'!$C$25-EDATE(I2922,DATEDIF(I2922,'ObjProd (2)'!$C$25,"y")*12+DATEDIF(I2922,'ObjProd (2)'!$C$25,"ym")))/7)=0),
   "&lt; 1 sem.",
   IF(DATEDIF(I2922,'ObjProd (2)'!$C$25,"y")&gt;0,DATEDIF(I2922,'ObjProd (2)'!$C$25,"y") &amp; " " &amp; IF(DATEDIF(I2922,'ObjProd (2)'!$C$25,"y")=1,"an ","ans "),"") &amp;
   IF(DATEDIF(I2922,'ObjProd (2)'!$C$25,"ym")&gt;0,DATEDIF(I2922,'ObjProd (2)'!$C$25,"ym") &amp; " mois ", "") &amp;
   IF(INT(('ObjProd (2)'!$C$25-EDATE(I2922,DATEDIF(I2922,'ObjProd (2)'!$C$25,"y")*12+DATEDIF(I2922,'ObjProd (2)'!$C$25,"ym")))/7)&gt;0,
      INT(('ObjProd (2)'!$C$25-EDATE(I2922,DATEDIF(I2922,'ObjProd (2)'!$C$25,"y")*12+DATEDIF(I2922,'ObjProd (2)'!$C$25,"ym")))/7) &amp; " sem.",
      "")
)
)</f>
        <v/>
      </c>
      <c r="L2922" s="11" t="str">
        <f t="shared" si="453"/>
        <v/>
      </c>
      <c r="M2922" s="9" t="str">
        <f t="shared" si="449"/>
        <v/>
      </c>
      <c r="N2922" s="9" t="str" cm="1">
        <f t="array" aca="1" ref="N2922" ca="1">LEFT(L2922, IF(ISNUMBER(SUBSTITUTE(_xludf.MID(L2922, 2, 1), ".", ",")), 1, 2))</f>
        <v/>
      </c>
      <c r="O2922" s="19" t="str">
        <f t="shared" ca="1" si="455"/>
        <v/>
      </c>
      <c r="P2922" s="9" t="str">
        <f t="shared" ca="1" si="456"/>
        <v/>
      </c>
      <c r="Q2922" s="9" t="str">
        <f t="shared" ca="1" si="457"/>
        <v/>
      </c>
      <c r="R2922" s="9" t="str">
        <f t="shared" si="450"/>
        <v/>
      </c>
      <c r="S2922" t="str" cm="1">
        <f t="array" ref="S2922">IF(ISBLANK(C2922),"",IFERROR(INDEX(ListeSeries!$A$2:$A$1045, MATCH(1, (DatasScan!G2922=ListeSeries!$B$2:$B$1045) * (DatasScan!H2922&gt;=ListeSeries!$D$2:$D$1045) * (DatasScan!H2922&lt;=ListeSeries!$E$2:$E$1045), 0)), "no match"))</f>
        <v/>
      </c>
      <c r="T2922" s="7" t="str" cm="1">
        <f t="array" ref="T2922">IF(ISBLANK(C2922),"",IFERROR(INDEX(ListeSeries!$C$2:$C$1045, MATCH(1, (DatasScan!G2922=ListeSeries!$B$2:$B$1045) * (DatasScan!H2922&gt;=ListeSeries!$D$2:$D$1045) * (DatasScan!H2922&lt;=ListeSeries!$E$2:$E$1045), 0)), "no match"))</f>
        <v/>
      </c>
      <c r="U2922" s="11" t="str" cm="1">
        <f t="array" ref="U2922">IF(ISBLANK(C2922),"",IFERROR(INDEX(ListeSeries!$F$2:$F$1045, MATCH(1, (DatasScan!G2922=ListeSeries!$B$2:$B$1045) * (DatasScan!H2922&gt;=ListeSeries!$D$2:$D$1045) * (DatasScan!H2922&lt;=ListeSeries!$E$2:$E$1045), 0)), "no match"))</f>
        <v/>
      </c>
    </row>
    <row r="2923" spans="1:21" x14ac:dyDescent="0.25">
      <c r="A2923" s="6" t="str">
        <f t="shared" si="451"/>
        <v/>
      </c>
      <c r="B2923" s="272"/>
      <c r="F2923" s="7" t="str">
        <f t="shared" si="454"/>
        <v/>
      </c>
      <c r="G2923" s="21" t="str">
        <f>IF(ISBLANK(C2923),"",_xlfn.XLOOKUP(_xlfn.XLOOKUP(VALUE(LEFT(C2923,4)),Souches!$B$2:$B$15000,Souches!$E$2:$E$15000),Varietes!$B$2:$B$500,Varietes!$C$2:$C$500))</f>
        <v/>
      </c>
      <c r="H2923" s="19" t="str">
        <f>IF(ISBLANK(C2923),"",_xlfn.XLOOKUP(VALUE(LEFT(C2923,4)),Souches!$B$2:$B$15000,Souches!$D$2:$D$15000))</f>
        <v/>
      </c>
      <c r="I2923" s="10" t="str">
        <f t="shared" si="452"/>
        <v/>
      </c>
      <c r="J2923" s="19" t="str">
        <f>IF(I2923="","",INT(('ObjProd (2)'!$C$25-I2923)/7 * (ABS('ObjProd (2)'!$C$25-I2923)&gt;=7)))</f>
        <v/>
      </c>
      <c r="K2923" s="10" t="str">
        <f>IF(I2923="","",
IF(AND(DATEDIF(I2923,'ObjProd (2)'!$C$25,"y")=0,DATEDIF(I2923,'ObjProd (2)'!$C$25,"ym")=0,
   INT(('ObjProd (2)'!$C$25-EDATE(I2923,DATEDIF(I2923,'ObjProd (2)'!$C$25,"y")*12+DATEDIF(I2923,'ObjProd (2)'!$C$25,"ym")))/7)=0),
   "&lt; 1 sem.",
   IF(DATEDIF(I2923,'ObjProd (2)'!$C$25,"y")&gt;0,DATEDIF(I2923,'ObjProd (2)'!$C$25,"y") &amp; " " &amp; IF(DATEDIF(I2923,'ObjProd (2)'!$C$25,"y")=1,"an ","ans "),"") &amp;
   IF(DATEDIF(I2923,'ObjProd (2)'!$C$25,"ym")&gt;0,DATEDIF(I2923,'ObjProd (2)'!$C$25,"ym") &amp; " mois ", "") &amp;
   IF(INT(('ObjProd (2)'!$C$25-EDATE(I2923,DATEDIF(I2923,'ObjProd (2)'!$C$25,"y")*12+DATEDIF(I2923,'ObjProd (2)'!$C$25,"ym")))/7)&gt;0,
      INT(('ObjProd (2)'!$C$25-EDATE(I2923,DATEDIF(I2923,'ObjProd (2)'!$C$25,"y")*12+DATEDIF(I2923,'ObjProd (2)'!$C$25,"ym")))/7) &amp; " sem.",
      "")
)
)</f>
        <v/>
      </c>
      <c r="L2923" s="11" t="str">
        <f t="shared" si="453"/>
        <v/>
      </c>
      <c r="M2923" s="9" t="str">
        <f t="shared" si="449"/>
        <v/>
      </c>
      <c r="N2923" s="9" t="str" cm="1">
        <f t="array" aca="1" ref="N2923" ca="1">LEFT(L2923, IF(ISNUMBER(SUBSTITUTE(_xludf.MID(L2923, 2, 1), ".", ",")), 1, 2))</f>
        <v/>
      </c>
      <c r="O2923" s="19" t="str">
        <f t="shared" ca="1" si="455"/>
        <v/>
      </c>
      <c r="P2923" s="9" t="str">
        <f t="shared" ca="1" si="456"/>
        <v/>
      </c>
      <c r="Q2923" s="9" t="str">
        <f t="shared" ca="1" si="457"/>
        <v/>
      </c>
      <c r="R2923" s="9" t="str">
        <f t="shared" si="450"/>
        <v/>
      </c>
      <c r="S2923" t="str" cm="1">
        <f t="array" ref="S2923">IF(ISBLANK(C2923),"",IFERROR(INDEX(ListeSeries!$A$2:$A$1045, MATCH(1, (DatasScan!G2923=ListeSeries!$B$2:$B$1045) * (DatasScan!H2923&gt;=ListeSeries!$D$2:$D$1045) * (DatasScan!H2923&lt;=ListeSeries!$E$2:$E$1045), 0)), "no match"))</f>
        <v/>
      </c>
      <c r="T2923" s="7" t="str" cm="1">
        <f t="array" ref="T2923">IF(ISBLANK(C2923),"",IFERROR(INDEX(ListeSeries!$C$2:$C$1045, MATCH(1, (DatasScan!G2923=ListeSeries!$B$2:$B$1045) * (DatasScan!H2923&gt;=ListeSeries!$D$2:$D$1045) * (DatasScan!H2923&lt;=ListeSeries!$E$2:$E$1045), 0)), "no match"))</f>
        <v/>
      </c>
      <c r="U2923" s="11" t="str" cm="1">
        <f t="array" ref="U2923">IF(ISBLANK(C2923),"",IFERROR(INDEX(ListeSeries!$F$2:$F$1045, MATCH(1, (DatasScan!G2923=ListeSeries!$B$2:$B$1045) * (DatasScan!H2923&gt;=ListeSeries!$D$2:$D$1045) * (DatasScan!H2923&lt;=ListeSeries!$E$2:$E$1045), 0)), "no match"))</f>
        <v/>
      </c>
    </row>
    <row r="2924" spans="1:21" x14ac:dyDescent="0.25">
      <c r="A2924" s="6" t="str">
        <f t="shared" si="451"/>
        <v/>
      </c>
      <c r="B2924" s="272"/>
      <c r="F2924" s="7" t="str">
        <f t="shared" si="454"/>
        <v/>
      </c>
      <c r="G2924" s="21" t="str">
        <f>IF(ISBLANK(C2924),"",_xlfn.XLOOKUP(_xlfn.XLOOKUP(VALUE(LEFT(C2924,4)),Souches!$B$2:$B$15000,Souches!$E$2:$E$15000),Varietes!$B$2:$B$500,Varietes!$C$2:$C$500))</f>
        <v/>
      </c>
      <c r="H2924" s="19" t="str">
        <f>IF(ISBLANK(C2924),"",_xlfn.XLOOKUP(VALUE(LEFT(C2924,4)),Souches!$B$2:$B$15000,Souches!$D$2:$D$15000))</f>
        <v/>
      </c>
      <c r="I2924" s="10" t="str">
        <f t="shared" si="452"/>
        <v/>
      </c>
      <c r="J2924" s="19" t="str">
        <f>IF(I2924="","",INT(('ObjProd (2)'!$C$25-I2924)/7 * (ABS('ObjProd (2)'!$C$25-I2924)&gt;=7)))</f>
        <v/>
      </c>
      <c r="K2924" s="10" t="str">
        <f>IF(I2924="","",
IF(AND(DATEDIF(I2924,'ObjProd (2)'!$C$25,"y")=0,DATEDIF(I2924,'ObjProd (2)'!$C$25,"ym")=0,
   INT(('ObjProd (2)'!$C$25-EDATE(I2924,DATEDIF(I2924,'ObjProd (2)'!$C$25,"y")*12+DATEDIF(I2924,'ObjProd (2)'!$C$25,"ym")))/7)=0),
   "&lt; 1 sem.",
   IF(DATEDIF(I2924,'ObjProd (2)'!$C$25,"y")&gt;0,DATEDIF(I2924,'ObjProd (2)'!$C$25,"y") &amp; " " &amp; IF(DATEDIF(I2924,'ObjProd (2)'!$C$25,"y")=1,"an ","ans "),"") &amp;
   IF(DATEDIF(I2924,'ObjProd (2)'!$C$25,"ym")&gt;0,DATEDIF(I2924,'ObjProd (2)'!$C$25,"ym") &amp; " mois ", "") &amp;
   IF(INT(('ObjProd (2)'!$C$25-EDATE(I2924,DATEDIF(I2924,'ObjProd (2)'!$C$25,"y")*12+DATEDIF(I2924,'ObjProd (2)'!$C$25,"ym")))/7)&gt;0,
      INT(('ObjProd (2)'!$C$25-EDATE(I2924,DATEDIF(I2924,'ObjProd (2)'!$C$25,"y")*12+DATEDIF(I2924,'ObjProd (2)'!$C$25,"ym")))/7) &amp; " sem.",
      "")
)
)</f>
        <v/>
      </c>
      <c r="L2924" s="11" t="str">
        <f t="shared" si="453"/>
        <v/>
      </c>
      <c r="M2924" s="9" t="str">
        <f t="shared" si="449"/>
        <v/>
      </c>
      <c r="N2924" s="9" t="str" cm="1">
        <f t="array" aca="1" ref="N2924" ca="1">LEFT(L2924, IF(ISNUMBER(SUBSTITUTE(_xludf.MID(L2924, 2, 1), ".", ",")), 1, 2))</f>
        <v/>
      </c>
      <c r="O2924" s="19" t="str">
        <f t="shared" ca="1" si="455"/>
        <v/>
      </c>
      <c r="P2924" s="9" t="str">
        <f t="shared" ca="1" si="456"/>
        <v/>
      </c>
      <c r="Q2924" s="9" t="str">
        <f t="shared" ca="1" si="457"/>
        <v/>
      </c>
      <c r="R2924" s="9" t="str">
        <f t="shared" si="450"/>
        <v/>
      </c>
      <c r="S2924" t="str" cm="1">
        <f t="array" ref="S2924">IF(ISBLANK(C2924),"",IFERROR(INDEX(ListeSeries!$A$2:$A$1045, MATCH(1, (DatasScan!G2924=ListeSeries!$B$2:$B$1045) * (DatasScan!H2924&gt;=ListeSeries!$D$2:$D$1045) * (DatasScan!H2924&lt;=ListeSeries!$E$2:$E$1045), 0)), "no match"))</f>
        <v/>
      </c>
      <c r="T2924" s="7" t="str" cm="1">
        <f t="array" ref="T2924">IF(ISBLANK(C2924),"",IFERROR(INDEX(ListeSeries!$C$2:$C$1045, MATCH(1, (DatasScan!G2924=ListeSeries!$B$2:$B$1045) * (DatasScan!H2924&gt;=ListeSeries!$D$2:$D$1045) * (DatasScan!H2924&lt;=ListeSeries!$E$2:$E$1045), 0)), "no match"))</f>
        <v/>
      </c>
      <c r="U2924" s="11" t="str" cm="1">
        <f t="array" ref="U2924">IF(ISBLANK(C2924),"",IFERROR(INDEX(ListeSeries!$F$2:$F$1045, MATCH(1, (DatasScan!G2924=ListeSeries!$B$2:$B$1045) * (DatasScan!H2924&gt;=ListeSeries!$D$2:$D$1045) * (DatasScan!H2924&lt;=ListeSeries!$E$2:$E$1045), 0)), "no match"))</f>
        <v/>
      </c>
    </row>
    <row r="2925" spans="1:21" x14ac:dyDescent="0.25">
      <c r="A2925" s="6" t="str">
        <f t="shared" si="451"/>
        <v/>
      </c>
      <c r="B2925" s="272"/>
      <c r="F2925" s="7" t="str">
        <f t="shared" si="454"/>
        <v/>
      </c>
      <c r="G2925" s="21" t="str">
        <f>IF(ISBLANK(C2925),"",_xlfn.XLOOKUP(_xlfn.XLOOKUP(VALUE(LEFT(C2925,4)),Souches!$B$2:$B$15000,Souches!$E$2:$E$15000),Varietes!$B$2:$B$500,Varietes!$C$2:$C$500))</f>
        <v/>
      </c>
      <c r="H2925" s="19" t="str">
        <f>IF(ISBLANK(C2925),"",_xlfn.XLOOKUP(VALUE(LEFT(C2925,4)),Souches!$B$2:$B$15000,Souches!$D$2:$D$15000))</f>
        <v/>
      </c>
      <c r="I2925" s="10" t="str">
        <f t="shared" si="452"/>
        <v/>
      </c>
      <c r="J2925" s="19" t="str">
        <f>IF(I2925="","",INT(('ObjProd (2)'!$C$25-I2925)/7 * (ABS('ObjProd (2)'!$C$25-I2925)&gt;=7)))</f>
        <v/>
      </c>
      <c r="K2925" s="10" t="str">
        <f>IF(I2925="","",
IF(AND(DATEDIF(I2925,'ObjProd (2)'!$C$25,"y")=0,DATEDIF(I2925,'ObjProd (2)'!$C$25,"ym")=0,
   INT(('ObjProd (2)'!$C$25-EDATE(I2925,DATEDIF(I2925,'ObjProd (2)'!$C$25,"y")*12+DATEDIF(I2925,'ObjProd (2)'!$C$25,"ym")))/7)=0),
   "&lt; 1 sem.",
   IF(DATEDIF(I2925,'ObjProd (2)'!$C$25,"y")&gt;0,DATEDIF(I2925,'ObjProd (2)'!$C$25,"y") &amp; " " &amp; IF(DATEDIF(I2925,'ObjProd (2)'!$C$25,"y")=1,"an ","ans "),"") &amp;
   IF(DATEDIF(I2925,'ObjProd (2)'!$C$25,"ym")&gt;0,DATEDIF(I2925,'ObjProd (2)'!$C$25,"ym") &amp; " mois ", "") &amp;
   IF(INT(('ObjProd (2)'!$C$25-EDATE(I2925,DATEDIF(I2925,'ObjProd (2)'!$C$25,"y")*12+DATEDIF(I2925,'ObjProd (2)'!$C$25,"ym")))/7)&gt;0,
      INT(('ObjProd (2)'!$C$25-EDATE(I2925,DATEDIF(I2925,'ObjProd (2)'!$C$25,"y")*12+DATEDIF(I2925,'ObjProd (2)'!$C$25,"ym")))/7) &amp; " sem.",
      "")
)
)</f>
        <v/>
      </c>
      <c r="L2925" s="11" t="str">
        <f t="shared" si="453"/>
        <v/>
      </c>
      <c r="M2925" s="9" t="str">
        <f t="shared" si="449"/>
        <v/>
      </c>
      <c r="N2925" s="9" t="str" cm="1">
        <f t="array" aca="1" ref="N2925" ca="1">LEFT(L2925, IF(ISNUMBER(SUBSTITUTE(_xludf.MID(L2925, 2, 1), ".", ",")), 1, 2))</f>
        <v/>
      </c>
      <c r="O2925" s="19" t="str">
        <f t="shared" ca="1" si="455"/>
        <v/>
      </c>
      <c r="P2925" s="9" t="str">
        <f t="shared" ca="1" si="456"/>
        <v/>
      </c>
      <c r="Q2925" s="9" t="str">
        <f t="shared" ca="1" si="457"/>
        <v/>
      </c>
      <c r="R2925" s="9" t="str">
        <f t="shared" si="450"/>
        <v/>
      </c>
      <c r="S2925" t="str" cm="1">
        <f t="array" ref="S2925">IF(ISBLANK(C2925),"",IFERROR(INDEX(ListeSeries!$A$2:$A$1045, MATCH(1, (DatasScan!G2925=ListeSeries!$B$2:$B$1045) * (DatasScan!H2925&gt;=ListeSeries!$D$2:$D$1045) * (DatasScan!H2925&lt;=ListeSeries!$E$2:$E$1045), 0)), "no match"))</f>
        <v/>
      </c>
      <c r="T2925" s="7" t="str" cm="1">
        <f t="array" ref="T2925">IF(ISBLANK(C2925),"",IFERROR(INDEX(ListeSeries!$C$2:$C$1045, MATCH(1, (DatasScan!G2925=ListeSeries!$B$2:$B$1045) * (DatasScan!H2925&gt;=ListeSeries!$D$2:$D$1045) * (DatasScan!H2925&lt;=ListeSeries!$E$2:$E$1045), 0)), "no match"))</f>
        <v/>
      </c>
      <c r="U2925" s="11" t="str" cm="1">
        <f t="array" ref="U2925">IF(ISBLANK(C2925),"",IFERROR(INDEX(ListeSeries!$F$2:$F$1045, MATCH(1, (DatasScan!G2925=ListeSeries!$B$2:$B$1045) * (DatasScan!H2925&gt;=ListeSeries!$D$2:$D$1045) * (DatasScan!H2925&lt;=ListeSeries!$E$2:$E$1045), 0)), "no match"))</f>
        <v/>
      </c>
    </row>
    <row r="2926" spans="1:21" x14ac:dyDescent="0.25">
      <c r="A2926" s="6" t="str">
        <f t="shared" si="451"/>
        <v/>
      </c>
      <c r="B2926" s="272"/>
      <c r="F2926" s="7" t="str">
        <f t="shared" si="454"/>
        <v/>
      </c>
      <c r="G2926" s="21" t="str">
        <f>IF(ISBLANK(C2926),"",_xlfn.XLOOKUP(_xlfn.XLOOKUP(VALUE(LEFT(C2926,4)),Souches!$B$2:$B$15000,Souches!$E$2:$E$15000),Varietes!$B$2:$B$500,Varietes!$C$2:$C$500))</f>
        <v/>
      </c>
      <c r="H2926" s="19" t="str">
        <f>IF(ISBLANK(C2926),"",_xlfn.XLOOKUP(VALUE(LEFT(C2926,4)),Souches!$B$2:$B$15000,Souches!$D$2:$D$15000))</f>
        <v/>
      </c>
      <c r="I2926" s="10" t="str">
        <f t="shared" si="452"/>
        <v/>
      </c>
      <c r="J2926" s="19" t="str">
        <f>IF(I2926="","",INT(('ObjProd (2)'!$C$25-I2926)/7 * (ABS('ObjProd (2)'!$C$25-I2926)&gt;=7)))</f>
        <v/>
      </c>
      <c r="K2926" s="10" t="str">
        <f>IF(I2926="","",
IF(AND(DATEDIF(I2926,'ObjProd (2)'!$C$25,"y")=0,DATEDIF(I2926,'ObjProd (2)'!$C$25,"ym")=0,
   INT(('ObjProd (2)'!$C$25-EDATE(I2926,DATEDIF(I2926,'ObjProd (2)'!$C$25,"y")*12+DATEDIF(I2926,'ObjProd (2)'!$C$25,"ym")))/7)=0),
   "&lt; 1 sem.",
   IF(DATEDIF(I2926,'ObjProd (2)'!$C$25,"y")&gt;0,DATEDIF(I2926,'ObjProd (2)'!$C$25,"y") &amp; " " &amp; IF(DATEDIF(I2926,'ObjProd (2)'!$C$25,"y")=1,"an ","ans "),"") &amp;
   IF(DATEDIF(I2926,'ObjProd (2)'!$C$25,"ym")&gt;0,DATEDIF(I2926,'ObjProd (2)'!$C$25,"ym") &amp; " mois ", "") &amp;
   IF(INT(('ObjProd (2)'!$C$25-EDATE(I2926,DATEDIF(I2926,'ObjProd (2)'!$C$25,"y")*12+DATEDIF(I2926,'ObjProd (2)'!$C$25,"ym")))/7)&gt;0,
      INT(('ObjProd (2)'!$C$25-EDATE(I2926,DATEDIF(I2926,'ObjProd (2)'!$C$25,"y")*12+DATEDIF(I2926,'ObjProd (2)'!$C$25,"ym")))/7) &amp; " sem.",
      "")
)
)</f>
        <v/>
      </c>
      <c r="L2926" s="11" t="str">
        <f t="shared" si="453"/>
        <v/>
      </c>
      <c r="M2926" s="9" t="str">
        <f t="shared" si="449"/>
        <v/>
      </c>
      <c r="N2926" s="9" t="str" cm="1">
        <f t="array" aca="1" ref="N2926" ca="1">LEFT(L2926, IF(ISNUMBER(SUBSTITUTE(_xludf.MID(L2926, 2, 1), ".", ",")), 1, 2))</f>
        <v/>
      </c>
      <c r="O2926" s="19" t="str">
        <f t="shared" ca="1" si="455"/>
        <v/>
      </c>
      <c r="P2926" s="9" t="str">
        <f t="shared" ca="1" si="456"/>
        <v/>
      </c>
      <c r="Q2926" s="9" t="str">
        <f t="shared" ca="1" si="457"/>
        <v/>
      </c>
      <c r="R2926" s="9" t="str">
        <f t="shared" si="450"/>
        <v/>
      </c>
      <c r="S2926" t="str" cm="1">
        <f t="array" ref="S2926">IF(ISBLANK(C2926),"",IFERROR(INDEX(ListeSeries!$A$2:$A$1045, MATCH(1, (DatasScan!G2926=ListeSeries!$B$2:$B$1045) * (DatasScan!H2926&gt;=ListeSeries!$D$2:$D$1045) * (DatasScan!H2926&lt;=ListeSeries!$E$2:$E$1045), 0)), "no match"))</f>
        <v/>
      </c>
      <c r="T2926" s="7" t="str" cm="1">
        <f t="array" ref="T2926">IF(ISBLANK(C2926),"",IFERROR(INDEX(ListeSeries!$C$2:$C$1045, MATCH(1, (DatasScan!G2926=ListeSeries!$B$2:$B$1045) * (DatasScan!H2926&gt;=ListeSeries!$D$2:$D$1045) * (DatasScan!H2926&lt;=ListeSeries!$E$2:$E$1045), 0)), "no match"))</f>
        <v/>
      </c>
      <c r="U2926" s="11" t="str" cm="1">
        <f t="array" ref="U2926">IF(ISBLANK(C2926),"",IFERROR(INDEX(ListeSeries!$F$2:$F$1045, MATCH(1, (DatasScan!G2926=ListeSeries!$B$2:$B$1045) * (DatasScan!H2926&gt;=ListeSeries!$D$2:$D$1045) * (DatasScan!H2926&lt;=ListeSeries!$E$2:$E$1045), 0)), "no match"))</f>
        <v/>
      </c>
    </row>
    <row r="2927" spans="1:21" x14ac:dyDescent="0.25">
      <c r="A2927" s="6" t="str">
        <f t="shared" si="451"/>
        <v/>
      </c>
      <c r="B2927" s="272"/>
      <c r="F2927" s="7" t="str">
        <f t="shared" si="454"/>
        <v/>
      </c>
      <c r="G2927" s="21" t="str">
        <f>IF(ISBLANK(C2927),"",_xlfn.XLOOKUP(_xlfn.XLOOKUP(VALUE(LEFT(C2927,4)),Souches!$B$2:$B$15000,Souches!$E$2:$E$15000),Varietes!$B$2:$B$500,Varietes!$C$2:$C$500))</f>
        <v/>
      </c>
      <c r="H2927" s="19" t="str">
        <f>IF(ISBLANK(C2927),"",_xlfn.XLOOKUP(VALUE(LEFT(C2927,4)),Souches!$B$2:$B$15000,Souches!$D$2:$D$15000))</f>
        <v/>
      </c>
      <c r="I2927" s="10" t="str">
        <f t="shared" si="452"/>
        <v/>
      </c>
      <c r="J2927" s="19" t="str">
        <f>IF(I2927="","",INT(('ObjProd (2)'!$C$25-I2927)/7 * (ABS('ObjProd (2)'!$C$25-I2927)&gt;=7)))</f>
        <v/>
      </c>
      <c r="K2927" s="10" t="str">
        <f>IF(I2927="","",
IF(AND(DATEDIF(I2927,'ObjProd (2)'!$C$25,"y")=0,DATEDIF(I2927,'ObjProd (2)'!$C$25,"ym")=0,
   INT(('ObjProd (2)'!$C$25-EDATE(I2927,DATEDIF(I2927,'ObjProd (2)'!$C$25,"y")*12+DATEDIF(I2927,'ObjProd (2)'!$C$25,"ym")))/7)=0),
   "&lt; 1 sem.",
   IF(DATEDIF(I2927,'ObjProd (2)'!$C$25,"y")&gt;0,DATEDIF(I2927,'ObjProd (2)'!$C$25,"y") &amp; " " &amp; IF(DATEDIF(I2927,'ObjProd (2)'!$C$25,"y")=1,"an ","ans "),"") &amp;
   IF(DATEDIF(I2927,'ObjProd (2)'!$C$25,"ym")&gt;0,DATEDIF(I2927,'ObjProd (2)'!$C$25,"ym") &amp; " mois ", "") &amp;
   IF(INT(('ObjProd (2)'!$C$25-EDATE(I2927,DATEDIF(I2927,'ObjProd (2)'!$C$25,"y")*12+DATEDIF(I2927,'ObjProd (2)'!$C$25,"ym")))/7)&gt;0,
      INT(('ObjProd (2)'!$C$25-EDATE(I2927,DATEDIF(I2927,'ObjProd (2)'!$C$25,"y")*12+DATEDIF(I2927,'ObjProd (2)'!$C$25,"ym")))/7) &amp; " sem.",
      "")
)
)</f>
        <v/>
      </c>
      <c r="L2927" s="11" t="str">
        <f t="shared" si="453"/>
        <v/>
      </c>
      <c r="M2927" s="9" t="str">
        <f t="shared" si="449"/>
        <v/>
      </c>
      <c r="N2927" s="9" t="str" cm="1">
        <f t="array" aca="1" ref="N2927" ca="1">LEFT(L2927, IF(ISNUMBER(SUBSTITUTE(_xludf.MID(L2927, 2, 1), ".", ",")), 1, 2))</f>
        <v/>
      </c>
      <c r="O2927" s="19" t="str">
        <f t="shared" ca="1" si="455"/>
        <v/>
      </c>
      <c r="P2927" s="9" t="str">
        <f t="shared" ca="1" si="456"/>
        <v/>
      </c>
      <c r="Q2927" s="9" t="str">
        <f t="shared" ca="1" si="457"/>
        <v/>
      </c>
      <c r="R2927" s="9" t="str">
        <f t="shared" si="450"/>
        <v/>
      </c>
      <c r="S2927" t="str" cm="1">
        <f t="array" ref="S2927">IF(ISBLANK(C2927),"",IFERROR(INDEX(ListeSeries!$A$2:$A$1045, MATCH(1, (DatasScan!G2927=ListeSeries!$B$2:$B$1045) * (DatasScan!H2927&gt;=ListeSeries!$D$2:$D$1045) * (DatasScan!H2927&lt;=ListeSeries!$E$2:$E$1045), 0)), "no match"))</f>
        <v/>
      </c>
      <c r="T2927" s="7" t="str" cm="1">
        <f t="array" ref="T2927">IF(ISBLANK(C2927),"",IFERROR(INDEX(ListeSeries!$C$2:$C$1045, MATCH(1, (DatasScan!G2927=ListeSeries!$B$2:$B$1045) * (DatasScan!H2927&gt;=ListeSeries!$D$2:$D$1045) * (DatasScan!H2927&lt;=ListeSeries!$E$2:$E$1045), 0)), "no match"))</f>
        <v/>
      </c>
      <c r="U2927" s="11" t="str" cm="1">
        <f t="array" ref="U2927">IF(ISBLANK(C2927),"",IFERROR(INDEX(ListeSeries!$F$2:$F$1045, MATCH(1, (DatasScan!G2927=ListeSeries!$B$2:$B$1045) * (DatasScan!H2927&gt;=ListeSeries!$D$2:$D$1045) * (DatasScan!H2927&lt;=ListeSeries!$E$2:$E$1045), 0)), "no match"))</f>
        <v/>
      </c>
    </row>
    <row r="2928" spans="1:21" x14ac:dyDescent="0.25">
      <c r="A2928" s="6" t="str">
        <f t="shared" si="451"/>
        <v/>
      </c>
      <c r="B2928" s="272"/>
      <c r="F2928" s="7" t="str">
        <f t="shared" si="454"/>
        <v/>
      </c>
      <c r="G2928" s="21" t="str">
        <f>IF(ISBLANK(C2928),"",_xlfn.XLOOKUP(_xlfn.XLOOKUP(VALUE(LEFT(C2928,4)),Souches!$B$2:$B$15000,Souches!$E$2:$E$15000),Varietes!$B$2:$B$500,Varietes!$C$2:$C$500))</f>
        <v/>
      </c>
      <c r="H2928" s="19" t="str">
        <f>IF(ISBLANK(C2928),"",_xlfn.XLOOKUP(VALUE(LEFT(C2928,4)),Souches!$B$2:$B$15000,Souches!$D$2:$D$15000))</f>
        <v/>
      </c>
      <c r="I2928" s="10" t="str">
        <f t="shared" si="452"/>
        <v/>
      </c>
      <c r="J2928" s="19" t="str">
        <f>IF(I2928="","",INT(('ObjProd (2)'!$C$25-I2928)/7 * (ABS('ObjProd (2)'!$C$25-I2928)&gt;=7)))</f>
        <v/>
      </c>
      <c r="K2928" s="10" t="str">
        <f>IF(I2928="","",
IF(AND(DATEDIF(I2928,'ObjProd (2)'!$C$25,"y")=0,DATEDIF(I2928,'ObjProd (2)'!$C$25,"ym")=0,
   INT(('ObjProd (2)'!$C$25-EDATE(I2928,DATEDIF(I2928,'ObjProd (2)'!$C$25,"y")*12+DATEDIF(I2928,'ObjProd (2)'!$C$25,"ym")))/7)=0),
   "&lt; 1 sem.",
   IF(DATEDIF(I2928,'ObjProd (2)'!$C$25,"y")&gt;0,DATEDIF(I2928,'ObjProd (2)'!$C$25,"y") &amp; " " &amp; IF(DATEDIF(I2928,'ObjProd (2)'!$C$25,"y")=1,"an ","ans "),"") &amp;
   IF(DATEDIF(I2928,'ObjProd (2)'!$C$25,"ym")&gt;0,DATEDIF(I2928,'ObjProd (2)'!$C$25,"ym") &amp; " mois ", "") &amp;
   IF(INT(('ObjProd (2)'!$C$25-EDATE(I2928,DATEDIF(I2928,'ObjProd (2)'!$C$25,"y")*12+DATEDIF(I2928,'ObjProd (2)'!$C$25,"ym")))/7)&gt;0,
      INT(('ObjProd (2)'!$C$25-EDATE(I2928,DATEDIF(I2928,'ObjProd (2)'!$C$25,"y")*12+DATEDIF(I2928,'ObjProd (2)'!$C$25,"ym")))/7) &amp; " sem.",
      "")
)
)</f>
        <v/>
      </c>
      <c r="L2928" s="11" t="str">
        <f t="shared" si="453"/>
        <v/>
      </c>
      <c r="M2928" s="9" t="str">
        <f t="shared" si="449"/>
        <v/>
      </c>
      <c r="N2928" s="9" t="str" cm="1">
        <f t="array" aca="1" ref="N2928" ca="1">LEFT(L2928, IF(ISNUMBER(SUBSTITUTE(_xludf.MID(L2928, 2, 1), ".", ",")), 1, 2))</f>
        <v/>
      </c>
      <c r="O2928" s="19" t="str">
        <f t="shared" ca="1" si="455"/>
        <v/>
      </c>
      <c r="P2928" s="9" t="str">
        <f t="shared" ca="1" si="456"/>
        <v/>
      </c>
      <c r="Q2928" s="9" t="str">
        <f t="shared" ca="1" si="457"/>
        <v/>
      </c>
      <c r="R2928" s="9" t="str">
        <f t="shared" si="450"/>
        <v/>
      </c>
      <c r="S2928" t="str" cm="1">
        <f t="array" ref="S2928">IF(ISBLANK(C2928),"",IFERROR(INDEX(ListeSeries!$A$2:$A$1045, MATCH(1, (DatasScan!G2928=ListeSeries!$B$2:$B$1045) * (DatasScan!H2928&gt;=ListeSeries!$D$2:$D$1045) * (DatasScan!H2928&lt;=ListeSeries!$E$2:$E$1045), 0)), "no match"))</f>
        <v/>
      </c>
      <c r="T2928" s="7" t="str" cm="1">
        <f t="array" ref="T2928">IF(ISBLANK(C2928),"",IFERROR(INDEX(ListeSeries!$C$2:$C$1045, MATCH(1, (DatasScan!G2928=ListeSeries!$B$2:$B$1045) * (DatasScan!H2928&gt;=ListeSeries!$D$2:$D$1045) * (DatasScan!H2928&lt;=ListeSeries!$E$2:$E$1045), 0)), "no match"))</f>
        <v/>
      </c>
      <c r="U2928" s="11" t="str" cm="1">
        <f t="array" ref="U2928">IF(ISBLANK(C2928),"",IFERROR(INDEX(ListeSeries!$F$2:$F$1045, MATCH(1, (DatasScan!G2928=ListeSeries!$B$2:$B$1045) * (DatasScan!H2928&gt;=ListeSeries!$D$2:$D$1045) * (DatasScan!H2928&lt;=ListeSeries!$E$2:$E$1045), 0)), "no match"))</f>
        <v/>
      </c>
    </row>
    <row r="2929" spans="1:21" x14ac:dyDescent="0.25">
      <c r="A2929" s="6" t="str">
        <f t="shared" si="451"/>
        <v/>
      </c>
      <c r="B2929" s="272"/>
      <c r="F2929" s="7" t="str">
        <f t="shared" si="454"/>
        <v/>
      </c>
      <c r="G2929" s="21" t="str">
        <f>IF(ISBLANK(C2929),"",_xlfn.XLOOKUP(_xlfn.XLOOKUP(VALUE(LEFT(C2929,4)),Souches!$B$2:$B$15000,Souches!$E$2:$E$15000),Varietes!$B$2:$B$500,Varietes!$C$2:$C$500))</f>
        <v/>
      </c>
      <c r="H2929" s="19" t="str">
        <f>IF(ISBLANK(C2929),"",_xlfn.XLOOKUP(VALUE(LEFT(C2929,4)),Souches!$B$2:$B$15000,Souches!$D$2:$D$15000))</f>
        <v/>
      </c>
      <c r="I2929" s="10" t="str">
        <f t="shared" si="452"/>
        <v/>
      </c>
      <c r="J2929" s="19" t="str">
        <f>IF(I2929="","",INT(('ObjProd (2)'!$C$25-I2929)/7 * (ABS('ObjProd (2)'!$C$25-I2929)&gt;=7)))</f>
        <v/>
      </c>
      <c r="K2929" s="10" t="str">
        <f>IF(I2929="","",
IF(AND(DATEDIF(I2929,'ObjProd (2)'!$C$25,"y")=0,DATEDIF(I2929,'ObjProd (2)'!$C$25,"ym")=0,
   INT(('ObjProd (2)'!$C$25-EDATE(I2929,DATEDIF(I2929,'ObjProd (2)'!$C$25,"y")*12+DATEDIF(I2929,'ObjProd (2)'!$C$25,"ym")))/7)=0),
   "&lt; 1 sem.",
   IF(DATEDIF(I2929,'ObjProd (2)'!$C$25,"y")&gt;0,DATEDIF(I2929,'ObjProd (2)'!$C$25,"y") &amp; " " &amp; IF(DATEDIF(I2929,'ObjProd (2)'!$C$25,"y")=1,"an ","ans "),"") &amp;
   IF(DATEDIF(I2929,'ObjProd (2)'!$C$25,"ym")&gt;0,DATEDIF(I2929,'ObjProd (2)'!$C$25,"ym") &amp; " mois ", "") &amp;
   IF(INT(('ObjProd (2)'!$C$25-EDATE(I2929,DATEDIF(I2929,'ObjProd (2)'!$C$25,"y")*12+DATEDIF(I2929,'ObjProd (2)'!$C$25,"ym")))/7)&gt;0,
      INT(('ObjProd (2)'!$C$25-EDATE(I2929,DATEDIF(I2929,'ObjProd (2)'!$C$25,"y")*12+DATEDIF(I2929,'ObjProd (2)'!$C$25,"ym")))/7) &amp; " sem.",
      "")
)
)</f>
        <v/>
      </c>
      <c r="L2929" s="11" t="str">
        <f t="shared" si="453"/>
        <v/>
      </c>
      <c r="M2929" s="9" t="str">
        <f t="shared" si="449"/>
        <v/>
      </c>
      <c r="N2929" s="9" t="str" cm="1">
        <f t="array" aca="1" ref="N2929" ca="1">LEFT(L2929, IF(ISNUMBER(SUBSTITUTE(_xludf.MID(L2929, 2, 1), ".", ",")), 1, 2))</f>
        <v/>
      </c>
      <c r="O2929" s="19" t="str">
        <f t="shared" ca="1" si="455"/>
        <v/>
      </c>
      <c r="P2929" s="9" t="str">
        <f t="shared" ca="1" si="456"/>
        <v/>
      </c>
      <c r="Q2929" s="9" t="str">
        <f t="shared" ca="1" si="457"/>
        <v/>
      </c>
      <c r="R2929" s="9" t="str">
        <f t="shared" si="450"/>
        <v/>
      </c>
      <c r="S2929" t="str" cm="1">
        <f t="array" ref="S2929">IF(ISBLANK(C2929),"",IFERROR(INDEX(ListeSeries!$A$2:$A$1045, MATCH(1, (DatasScan!G2929=ListeSeries!$B$2:$B$1045) * (DatasScan!H2929&gt;=ListeSeries!$D$2:$D$1045) * (DatasScan!H2929&lt;=ListeSeries!$E$2:$E$1045), 0)), "no match"))</f>
        <v/>
      </c>
      <c r="T2929" s="7" t="str" cm="1">
        <f t="array" ref="T2929">IF(ISBLANK(C2929),"",IFERROR(INDEX(ListeSeries!$C$2:$C$1045, MATCH(1, (DatasScan!G2929=ListeSeries!$B$2:$B$1045) * (DatasScan!H2929&gt;=ListeSeries!$D$2:$D$1045) * (DatasScan!H2929&lt;=ListeSeries!$E$2:$E$1045), 0)), "no match"))</f>
        <v/>
      </c>
      <c r="U2929" s="11" t="str" cm="1">
        <f t="array" ref="U2929">IF(ISBLANK(C2929),"",IFERROR(INDEX(ListeSeries!$F$2:$F$1045, MATCH(1, (DatasScan!G2929=ListeSeries!$B$2:$B$1045) * (DatasScan!H2929&gt;=ListeSeries!$D$2:$D$1045) * (DatasScan!H2929&lt;=ListeSeries!$E$2:$E$1045), 0)), "no match"))</f>
        <v/>
      </c>
    </row>
    <row r="2930" spans="1:21" x14ac:dyDescent="0.25">
      <c r="A2930" s="6" t="str">
        <f t="shared" si="451"/>
        <v/>
      </c>
      <c r="B2930" s="272"/>
      <c r="F2930" s="7" t="str">
        <f t="shared" si="454"/>
        <v/>
      </c>
      <c r="G2930" s="21" t="str">
        <f>IF(ISBLANK(C2930),"",_xlfn.XLOOKUP(_xlfn.XLOOKUP(VALUE(LEFT(C2930,4)),Souches!$B$2:$B$15000,Souches!$E$2:$E$15000),Varietes!$B$2:$B$500,Varietes!$C$2:$C$500))</f>
        <v/>
      </c>
      <c r="H2930" s="19" t="str">
        <f>IF(ISBLANK(C2930),"",_xlfn.XLOOKUP(VALUE(LEFT(C2930,4)),Souches!$B$2:$B$15000,Souches!$D$2:$D$15000))</f>
        <v/>
      </c>
      <c r="I2930" s="10" t="str">
        <f t="shared" si="452"/>
        <v/>
      </c>
      <c r="J2930" s="19" t="str">
        <f>IF(I2930="","",INT(('ObjProd (2)'!$C$25-I2930)/7 * (ABS('ObjProd (2)'!$C$25-I2930)&gt;=7)))</f>
        <v/>
      </c>
      <c r="K2930" s="10" t="str">
        <f>IF(I2930="","",
IF(AND(DATEDIF(I2930,'ObjProd (2)'!$C$25,"y")=0,DATEDIF(I2930,'ObjProd (2)'!$C$25,"ym")=0,
   INT(('ObjProd (2)'!$C$25-EDATE(I2930,DATEDIF(I2930,'ObjProd (2)'!$C$25,"y")*12+DATEDIF(I2930,'ObjProd (2)'!$C$25,"ym")))/7)=0),
   "&lt; 1 sem.",
   IF(DATEDIF(I2930,'ObjProd (2)'!$C$25,"y")&gt;0,DATEDIF(I2930,'ObjProd (2)'!$C$25,"y") &amp; " " &amp; IF(DATEDIF(I2930,'ObjProd (2)'!$C$25,"y")=1,"an ","ans "),"") &amp;
   IF(DATEDIF(I2930,'ObjProd (2)'!$C$25,"ym")&gt;0,DATEDIF(I2930,'ObjProd (2)'!$C$25,"ym") &amp; " mois ", "") &amp;
   IF(INT(('ObjProd (2)'!$C$25-EDATE(I2930,DATEDIF(I2930,'ObjProd (2)'!$C$25,"y")*12+DATEDIF(I2930,'ObjProd (2)'!$C$25,"ym")))/7)&gt;0,
      INT(('ObjProd (2)'!$C$25-EDATE(I2930,DATEDIF(I2930,'ObjProd (2)'!$C$25,"y")*12+DATEDIF(I2930,'ObjProd (2)'!$C$25,"ym")))/7) &amp; " sem.",
      "")
)
)</f>
        <v/>
      </c>
      <c r="L2930" s="11" t="str">
        <f t="shared" si="453"/>
        <v/>
      </c>
      <c r="M2930" s="9" t="str">
        <f t="shared" si="449"/>
        <v/>
      </c>
      <c r="N2930" s="9" t="str" cm="1">
        <f t="array" aca="1" ref="N2930" ca="1">LEFT(L2930, IF(ISNUMBER(SUBSTITUTE(_xludf.MID(L2930, 2, 1), ".", ",")), 1, 2))</f>
        <v/>
      </c>
      <c r="O2930" s="19" t="str">
        <f t="shared" ca="1" si="455"/>
        <v/>
      </c>
      <c r="P2930" s="9" t="str">
        <f t="shared" ca="1" si="456"/>
        <v/>
      </c>
      <c r="Q2930" s="9" t="str">
        <f t="shared" ca="1" si="457"/>
        <v/>
      </c>
      <c r="R2930" s="9" t="str">
        <f t="shared" si="450"/>
        <v/>
      </c>
      <c r="S2930" t="str" cm="1">
        <f t="array" ref="S2930">IF(ISBLANK(C2930),"",IFERROR(INDEX(ListeSeries!$A$2:$A$1045, MATCH(1, (DatasScan!G2930=ListeSeries!$B$2:$B$1045) * (DatasScan!H2930&gt;=ListeSeries!$D$2:$D$1045) * (DatasScan!H2930&lt;=ListeSeries!$E$2:$E$1045), 0)), "no match"))</f>
        <v/>
      </c>
      <c r="T2930" s="7" t="str" cm="1">
        <f t="array" ref="T2930">IF(ISBLANK(C2930),"",IFERROR(INDEX(ListeSeries!$C$2:$C$1045, MATCH(1, (DatasScan!G2930=ListeSeries!$B$2:$B$1045) * (DatasScan!H2930&gt;=ListeSeries!$D$2:$D$1045) * (DatasScan!H2930&lt;=ListeSeries!$E$2:$E$1045), 0)), "no match"))</f>
        <v/>
      </c>
      <c r="U2930" s="11" t="str" cm="1">
        <f t="array" ref="U2930">IF(ISBLANK(C2930),"",IFERROR(INDEX(ListeSeries!$F$2:$F$1045, MATCH(1, (DatasScan!G2930=ListeSeries!$B$2:$B$1045) * (DatasScan!H2930&gt;=ListeSeries!$D$2:$D$1045) * (DatasScan!H2930&lt;=ListeSeries!$E$2:$E$1045), 0)), "no match"))</f>
        <v/>
      </c>
    </row>
    <row r="2931" spans="1:21" x14ac:dyDescent="0.25">
      <c r="A2931" s="6" t="str">
        <f t="shared" si="451"/>
        <v/>
      </c>
      <c r="B2931" s="272"/>
      <c r="F2931" s="7" t="str">
        <f t="shared" si="454"/>
        <v/>
      </c>
      <c r="G2931" s="21" t="str">
        <f>IF(ISBLANK(C2931),"",_xlfn.XLOOKUP(_xlfn.XLOOKUP(VALUE(LEFT(C2931,4)),Souches!$B$2:$B$15000,Souches!$E$2:$E$15000),Varietes!$B$2:$B$500,Varietes!$C$2:$C$500))</f>
        <v/>
      </c>
      <c r="H2931" s="19" t="str">
        <f>IF(ISBLANK(C2931),"",_xlfn.XLOOKUP(VALUE(LEFT(C2931,4)),Souches!$B$2:$B$15000,Souches!$D$2:$D$15000))</f>
        <v/>
      </c>
      <c r="I2931" s="10" t="str">
        <f t="shared" si="452"/>
        <v/>
      </c>
      <c r="J2931" s="19" t="str">
        <f>IF(I2931="","",INT(('ObjProd (2)'!$C$25-I2931)/7 * (ABS('ObjProd (2)'!$C$25-I2931)&gt;=7)))</f>
        <v/>
      </c>
      <c r="K2931" s="10" t="str">
        <f>IF(I2931="","",
IF(AND(DATEDIF(I2931,'ObjProd (2)'!$C$25,"y")=0,DATEDIF(I2931,'ObjProd (2)'!$C$25,"ym")=0,
   INT(('ObjProd (2)'!$C$25-EDATE(I2931,DATEDIF(I2931,'ObjProd (2)'!$C$25,"y")*12+DATEDIF(I2931,'ObjProd (2)'!$C$25,"ym")))/7)=0),
   "&lt; 1 sem.",
   IF(DATEDIF(I2931,'ObjProd (2)'!$C$25,"y")&gt;0,DATEDIF(I2931,'ObjProd (2)'!$C$25,"y") &amp; " " &amp; IF(DATEDIF(I2931,'ObjProd (2)'!$C$25,"y")=1,"an ","ans "),"") &amp;
   IF(DATEDIF(I2931,'ObjProd (2)'!$C$25,"ym")&gt;0,DATEDIF(I2931,'ObjProd (2)'!$C$25,"ym") &amp; " mois ", "") &amp;
   IF(INT(('ObjProd (2)'!$C$25-EDATE(I2931,DATEDIF(I2931,'ObjProd (2)'!$C$25,"y")*12+DATEDIF(I2931,'ObjProd (2)'!$C$25,"ym")))/7)&gt;0,
      INT(('ObjProd (2)'!$C$25-EDATE(I2931,DATEDIF(I2931,'ObjProd (2)'!$C$25,"y")*12+DATEDIF(I2931,'ObjProd (2)'!$C$25,"ym")))/7) &amp; " sem.",
      "")
)
)</f>
        <v/>
      </c>
      <c r="L2931" s="11" t="str">
        <f t="shared" si="453"/>
        <v/>
      </c>
      <c r="M2931" s="9" t="str">
        <f t="shared" si="449"/>
        <v/>
      </c>
      <c r="N2931" s="9" t="str" cm="1">
        <f t="array" aca="1" ref="N2931" ca="1">LEFT(L2931, IF(ISNUMBER(SUBSTITUTE(_xludf.MID(L2931, 2, 1), ".", ",")), 1, 2))</f>
        <v/>
      </c>
      <c r="O2931" s="19" t="str">
        <f t="shared" ca="1" si="455"/>
        <v/>
      </c>
      <c r="P2931" s="9" t="str">
        <f t="shared" ca="1" si="456"/>
        <v/>
      </c>
      <c r="Q2931" s="9" t="str">
        <f t="shared" ca="1" si="457"/>
        <v/>
      </c>
      <c r="R2931" s="9" t="str">
        <f t="shared" si="450"/>
        <v/>
      </c>
      <c r="S2931" t="str" cm="1">
        <f t="array" ref="S2931">IF(ISBLANK(C2931),"",IFERROR(INDEX(ListeSeries!$A$2:$A$1045, MATCH(1, (DatasScan!G2931=ListeSeries!$B$2:$B$1045) * (DatasScan!H2931&gt;=ListeSeries!$D$2:$D$1045) * (DatasScan!H2931&lt;=ListeSeries!$E$2:$E$1045), 0)), "no match"))</f>
        <v/>
      </c>
      <c r="T2931" s="7" t="str" cm="1">
        <f t="array" ref="T2931">IF(ISBLANK(C2931),"",IFERROR(INDEX(ListeSeries!$C$2:$C$1045, MATCH(1, (DatasScan!G2931=ListeSeries!$B$2:$B$1045) * (DatasScan!H2931&gt;=ListeSeries!$D$2:$D$1045) * (DatasScan!H2931&lt;=ListeSeries!$E$2:$E$1045), 0)), "no match"))</f>
        <v/>
      </c>
      <c r="U2931" s="11" t="str" cm="1">
        <f t="array" ref="U2931">IF(ISBLANK(C2931),"",IFERROR(INDEX(ListeSeries!$F$2:$F$1045, MATCH(1, (DatasScan!G2931=ListeSeries!$B$2:$B$1045) * (DatasScan!H2931&gt;=ListeSeries!$D$2:$D$1045) * (DatasScan!H2931&lt;=ListeSeries!$E$2:$E$1045), 0)), "no match"))</f>
        <v/>
      </c>
    </row>
    <row r="2932" spans="1:21" x14ac:dyDescent="0.25">
      <c r="A2932" s="6" t="str">
        <f t="shared" si="451"/>
        <v/>
      </c>
      <c r="B2932" s="272"/>
      <c r="F2932" s="7" t="str">
        <f t="shared" si="454"/>
        <v/>
      </c>
      <c r="G2932" s="21" t="str">
        <f>IF(ISBLANK(C2932),"",_xlfn.XLOOKUP(_xlfn.XLOOKUP(VALUE(LEFT(C2932,4)),Souches!$B$2:$B$15000,Souches!$E$2:$E$15000),Varietes!$B$2:$B$500,Varietes!$C$2:$C$500))</f>
        <v/>
      </c>
      <c r="H2932" s="19" t="str">
        <f>IF(ISBLANK(C2932),"",_xlfn.XLOOKUP(VALUE(LEFT(C2932,4)),Souches!$B$2:$B$15000,Souches!$D$2:$D$15000))</f>
        <v/>
      </c>
      <c r="I2932" s="10" t="str">
        <f t="shared" si="452"/>
        <v/>
      </c>
      <c r="J2932" s="19" t="str">
        <f>IF(I2932="","",INT(('ObjProd (2)'!$C$25-I2932)/7 * (ABS('ObjProd (2)'!$C$25-I2932)&gt;=7)))</f>
        <v/>
      </c>
      <c r="K2932" s="10" t="str">
        <f>IF(I2932="","",
IF(AND(DATEDIF(I2932,'ObjProd (2)'!$C$25,"y")=0,DATEDIF(I2932,'ObjProd (2)'!$C$25,"ym")=0,
   INT(('ObjProd (2)'!$C$25-EDATE(I2932,DATEDIF(I2932,'ObjProd (2)'!$C$25,"y")*12+DATEDIF(I2932,'ObjProd (2)'!$C$25,"ym")))/7)=0),
   "&lt; 1 sem.",
   IF(DATEDIF(I2932,'ObjProd (2)'!$C$25,"y")&gt;0,DATEDIF(I2932,'ObjProd (2)'!$C$25,"y") &amp; " " &amp; IF(DATEDIF(I2932,'ObjProd (2)'!$C$25,"y")=1,"an ","ans "),"") &amp;
   IF(DATEDIF(I2932,'ObjProd (2)'!$C$25,"ym")&gt;0,DATEDIF(I2932,'ObjProd (2)'!$C$25,"ym") &amp; " mois ", "") &amp;
   IF(INT(('ObjProd (2)'!$C$25-EDATE(I2932,DATEDIF(I2932,'ObjProd (2)'!$C$25,"y")*12+DATEDIF(I2932,'ObjProd (2)'!$C$25,"ym")))/7)&gt;0,
      INT(('ObjProd (2)'!$C$25-EDATE(I2932,DATEDIF(I2932,'ObjProd (2)'!$C$25,"y")*12+DATEDIF(I2932,'ObjProd (2)'!$C$25,"ym")))/7) &amp; " sem.",
      "")
)
)</f>
        <v/>
      </c>
      <c r="L2932" s="11" t="str">
        <f t="shared" si="453"/>
        <v/>
      </c>
      <c r="M2932" s="9" t="str">
        <f t="shared" si="449"/>
        <v/>
      </c>
      <c r="N2932" s="9" t="str" cm="1">
        <f t="array" aca="1" ref="N2932" ca="1">LEFT(L2932, IF(ISNUMBER(SUBSTITUTE(_xludf.MID(L2932, 2, 1), ".", ",")), 1, 2))</f>
        <v/>
      </c>
      <c r="O2932" s="19" t="str">
        <f t="shared" ca="1" si="455"/>
        <v/>
      </c>
      <c r="P2932" s="9" t="str">
        <f t="shared" ca="1" si="456"/>
        <v/>
      </c>
      <c r="Q2932" s="9" t="str">
        <f t="shared" ca="1" si="457"/>
        <v/>
      </c>
      <c r="R2932" s="9" t="str">
        <f t="shared" si="450"/>
        <v/>
      </c>
      <c r="S2932" t="str" cm="1">
        <f t="array" ref="S2932">IF(ISBLANK(C2932),"",IFERROR(INDEX(ListeSeries!$A$2:$A$1045, MATCH(1, (DatasScan!G2932=ListeSeries!$B$2:$B$1045) * (DatasScan!H2932&gt;=ListeSeries!$D$2:$D$1045) * (DatasScan!H2932&lt;=ListeSeries!$E$2:$E$1045), 0)), "no match"))</f>
        <v/>
      </c>
      <c r="T2932" s="7" t="str" cm="1">
        <f t="array" ref="T2932">IF(ISBLANK(C2932),"",IFERROR(INDEX(ListeSeries!$C$2:$C$1045, MATCH(1, (DatasScan!G2932=ListeSeries!$B$2:$B$1045) * (DatasScan!H2932&gt;=ListeSeries!$D$2:$D$1045) * (DatasScan!H2932&lt;=ListeSeries!$E$2:$E$1045), 0)), "no match"))</f>
        <v/>
      </c>
      <c r="U2932" s="11" t="str" cm="1">
        <f t="array" ref="U2932">IF(ISBLANK(C2932),"",IFERROR(INDEX(ListeSeries!$F$2:$F$1045, MATCH(1, (DatasScan!G2932=ListeSeries!$B$2:$B$1045) * (DatasScan!H2932&gt;=ListeSeries!$D$2:$D$1045) * (DatasScan!H2932&lt;=ListeSeries!$E$2:$E$1045), 0)), "no match"))</f>
        <v/>
      </c>
    </row>
    <row r="2933" spans="1:21" x14ac:dyDescent="0.25">
      <c r="A2933" s="6" t="str">
        <f t="shared" si="451"/>
        <v/>
      </c>
      <c r="B2933" s="272"/>
      <c r="F2933" s="7" t="str">
        <f t="shared" si="454"/>
        <v/>
      </c>
      <c r="G2933" s="21" t="str">
        <f>IF(ISBLANK(C2933),"",_xlfn.XLOOKUP(_xlfn.XLOOKUP(VALUE(LEFT(C2933,4)),Souches!$B$2:$B$15000,Souches!$E$2:$E$15000),Varietes!$B$2:$B$500,Varietes!$C$2:$C$500))</f>
        <v/>
      </c>
      <c r="H2933" s="19" t="str">
        <f>IF(ISBLANK(C2933),"",_xlfn.XLOOKUP(VALUE(LEFT(C2933,4)),Souches!$B$2:$B$15000,Souches!$D$2:$D$15000))</f>
        <v/>
      </c>
      <c r="I2933" s="10" t="str">
        <f t="shared" si="452"/>
        <v/>
      </c>
      <c r="J2933" s="19" t="str">
        <f>IF(I2933="","",INT(('ObjProd (2)'!$C$25-I2933)/7 * (ABS('ObjProd (2)'!$C$25-I2933)&gt;=7)))</f>
        <v/>
      </c>
      <c r="K2933" s="10" t="str">
        <f>IF(I2933="","",
IF(AND(DATEDIF(I2933,'ObjProd (2)'!$C$25,"y")=0,DATEDIF(I2933,'ObjProd (2)'!$C$25,"ym")=0,
   INT(('ObjProd (2)'!$C$25-EDATE(I2933,DATEDIF(I2933,'ObjProd (2)'!$C$25,"y")*12+DATEDIF(I2933,'ObjProd (2)'!$C$25,"ym")))/7)=0),
   "&lt; 1 sem.",
   IF(DATEDIF(I2933,'ObjProd (2)'!$C$25,"y")&gt;0,DATEDIF(I2933,'ObjProd (2)'!$C$25,"y") &amp; " " &amp; IF(DATEDIF(I2933,'ObjProd (2)'!$C$25,"y")=1,"an ","ans "),"") &amp;
   IF(DATEDIF(I2933,'ObjProd (2)'!$C$25,"ym")&gt;0,DATEDIF(I2933,'ObjProd (2)'!$C$25,"ym") &amp; " mois ", "") &amp;
   IF(INT(('ObjProd (2)'!$C$25-EDATE(I2933,DATEDIF(I2933,'ObjProd (2)'!$C$25,"y")*12+DATEDIF(I2933,'ObjProd (2)'!$C$25,"ym")))/7)&gt;0,
      INT(('ObjProd (2)'!$C$25-EDATE(I2933,DATEDIF(I2933,'ObjProd (2)'!$C$25,"y")*12+DATEDIF(I2933,'ObjProd (2)'!$C$25,"ym")))/7) &amp; " sem.",
      "")
)
)</f>
        <v/>
      </c>
      <c r="L2933" s="11" t="str">
        <f t="shared" si="453"/>
        <v/>
      </c>
      <c r="M2933" s="9" t="str">
        <f t="shared" si="449"/>
        <v/>
      </c>
      <c r="N2933" s="9" t="str" cm="1">
        <f t="array" aca="1" ref="N2933" ca="1">LEFT(L2933, IF(ISNUMBER(SUBSTITUTE(_xludf.MID(L2933, 2, 1), ".", ",")), 1, 2))</f>
        <v/>
      </c>
      <c r="O2933" s="19" t="str">
        <f t="shared" ca="1" si="455"/>
        <v/>
      </c>
      <c r="P2933" s="9" t="str">
        <f t="shared" ca="1" si="456"/>
        <v/>
      </c>
      <c r="Q2933" s="9" t="str">
        <f t="shared" ca="1" si="457"/>
        <v/>
      </c>
      <c r="R2933" s="9" t="str">
        <f t="shared" si="450"/>
        <v/>
      </c>
      <c r="S2933" t="str" cm="1">
        <f t="array" ref="S2933">IF(ISBLANK(C2933),"",IFERROR(INDEX(ListeSeries!$A$2:$A$1045, MATCH(1, (DatasScan!G2933=ListeSeries!$B$2:$B$1045) * (DatasScan!H2933&gt;=ListeSeries!$D$2:$D$1045) * (DatasScan!H2933&lt;=ListeSeries!$E$2:$E$1045), 0)), "no match"))</f>
        <v/>
      </c>
      <c r="T2933" s="7" t="str" cm="1">
        <f t="array" ref="T2933">IF(ISBLANK(C2933),"",IFERROR(INDEX(ListeSeries!$C$2:$C$1045, MATCH(1, (DatasScan!G2933=ListeSeries!$B$2:$B$1045) * (DatasScan!H2933&gt;=ListeSeries!$D$2:$D$1045) * (DatasScan!H2933&lt;=ListeSeries!$E$2:$E$1045), 0)), "no match"))</f>
        <v/>
      </c>
      <c r="U2933" s="11" t="str" cm="1">
        <f t="array" ref="U2933">IF(ISBLANK(C2933),"",IFERROR(INDEX(ListeSeries!$F$2:$F$1045, MATCH(1, (DatasScan!G2933=ListeSeries!$B$2:$B$1045) * (DatasScan!H2933&gt;=ListeSeries!$D$2:$D$1045) * (DatasScan!H2933&lt;=ListeSeries!$E$2:$E$1045), 0)), "no match"))</f>
        <v/>
      </c>
    </row>
    <row r="2934" spans="1:21" x14ac:dyDescent="0.25">
      <c r="A2934" s="6" t="str">
        <f t="shared" si="451"/>
        <v/>
      </c>
      <c r="B2934" s="272"/>
      <c r="F2934" s="7" t="str">
        <f t="shared" si="454"/>
        <v/>
      </c>
      <c r="G2934" s="21" t="str">
        <f>IF(ISBLANK(C2934),"",_xlfn.XLOOKUP(_xlfn.XLOOKUP(VALUE(LEFT(C2934,4)),Souches!$B$2:$B$15000,Souches!$E$2:$E$15000),Varietes!$B$2:$B$500,Varietes!$C$2:$C$500))</f>
        <v/>
      </c>
      <c r="H2934" s="19" t="str">
        <f>IF(ISBLANK(C2934),"",_xlfn.XLOOKUP(VALUE(LEFT(C2934,4)),Souches!$B$2:$B$15000,Souches!$D$2:$D$15000))</f>
        <v/>
      </c>
      <c r="I2934" s="10" t="str">
        <f t="shared" si="452"/>
        <v/>
      </c>
      <c r="J2934" s="19" t="str">
        <f>IF(I2934="","",INT(('ObjProd (2)'!$C$25-I2934)/7 * (ABS('ObjProd (2)'!$C$25-I2934)&gt;=7)))</f>
        <v/>
      </c>
      <c r="K2934" s="10" t="str">
        <f>IF(I2934="","",
IF(AND(DATEDIF(I2934,'ObjProd (2)'!$C$25,"y")=0,DATEDIF(I2934,'ObjProd (2)'!$C$25,"ym")=0,
   INT(('ObjProd (2)'!$C$25-EDATE(I2934,DATEDIF(I2934,'ObjProd (2)'!$C$25,"y")*12+DATEDIF(I2934,'ObjProd (2)'!$C$25,"ym")))/7)=0),
   "&lt; 1 sem.",
   IF(DATEDIF(I2934,'ObjProd (2)'!$C$25,"y")&gt;0,DATEDIF(I2934,'ObjProd (2)'!$C$25,"y") &amp; " " &amp; IF(DATEDIF(I2934,'ObjProd (2)'!$C$25,"y")=1,"an ","ans "),"") &amp;
   IF(DATEDIF(I2934,'ObjProd (2)'!$C$25,"ym")&gt;0,DATEDIF(I2934,'ObjProd (2)'!$C$25,"ym") &amp; " mois ", "") &amp;
   IF(INT(('ObjProd (2)'!$C$25-EDATE(I2934,DATEDIF(I2934,'ObjProd (2)'!$C$25,"y")*12+DATEDIF(I2934,'ObjProd (2)'!$C$25,"ym")))/7)&gt;0,
      INT(('ObjProd (2)'!$C$25-EDATE(I2934,DATEDIF(I2934,'ObjProd (2)'!$C$25,"y")*12+DATEDIF(I2934,'ObjProd (2)'!$C$25,"ym")))/7) &amp; " sem.",
      "")
)
)</f>
        <v/>
      </c>
      <c r="L2934" s="11" t="str">
        <f t="shared" si="453"/>
        <v/>
      </c>
      <c r="M2934" s="9" t="str">
        <f t="shared" si="449"/>
        <v/>
      </c>
      <c r="N2934" s="9" t="str" cm="1">
        <f t="array" aca="1" ref="N2934" ca="1">LEFT(L2934, IF(ISNUMBER(SUBSTITUTE(_xludf.MID(L2934, 2, 1), ".", ",")), 1, 2))</f>
        <v/>
      </c>
      <c r="O2934" s="19" t="str">
        <f t="shared" ca="1" si="455"/>
        <v/>
      </c>
      <c r="P2934" s="9" t="str">
        <f t="shared" ca="1" si="456"/>
        <v/>
      </c>
      <c r="Q2934" s="9" t="str">
        <f t="shared" ca="1" si="457"/>
        <v/>
      </c>
      <c r="R2934" s="9" t="str">
        <f t="shared" si="450"/>
        <v/>
      </c>
      <c r="S2934" t="str" cm="1">
        <f t="array" ref="S2934">IF(ISBLANK(C2934),"",IFERROR(INDEX(ListeSeries!$A$2:$A$1045, MATCH(1, (DatasScan!G2934=ListeSeries!$B$2:$B$1045) * (DatasScan!H2934&gt;=ListeSeries!$D$2:$D$1045) * (DatasScan!H2934&lt;=ListeSeries!$E$2:$E$1045), 0)), "no match"))</f>
        <v/>
      </c>
      <c r="T2934" s="7" t="str" cm="1">
        <f t="array" ref="T2934">IF(ISBLANK(C2934),"",IFERROR(INDEX(ListeSeries!$C$2:$C$1045, MATCH(1, (DatasScan!G2934=ListeSeries!$B$2:$B$1045) * (DatasScan!H2934&gt;=ListeSeries!$D$2:$D$1045) * (DatasScan!H2934&lt;=ListeSeries!$E$2:$E$1045), 0)), "no match"))</f>
        <v/>
      </c>
      <c r="U2934" s="11" t="str" cm="1">
        <f t="array" ref="U2934">IF(ISBLANK(C2934),"",IFERROR(INDEX(ListeSeries!$F$2:$F$1045, MATCH(1, (DatasScan!G2934=ListeSeries!$B$2:$B$1045) * (DatasScan!H2934&gt;=ListeSeries!$D$2:$D$1045) * (DatasScan!H2934&lt;=ListeSeries!$E$2:$E$1045), 0)), "no match"))</f>
        <v/>
      </c>
    </row>
    <row r="2935" spans="1:21" x14ac:dyDescent="0.25">
      <c r="A2935" s="6" t="str">
        <f t="shared" si="451"/>
        <v/>
      </c>
      <c r="B2935" s="272"/>
      <c r="F2935" s="7" t="str">
        <f t="shared" si="454"/>
        <v/>
      </c>
      <c r="G2935" s="21" t="str">
        <f>IF(ISBLANK(C2935),"",_xlfn.XLOOKUP(_xlfn.XLOOKUP(VALUE(LEFT(C2935,4)),Souches!$B$2:$B$15000,Souches!$E$2:$E$15000),Varietes!$B$2:$B$500,Varietes!$C$2:$C$500))</f>
        <v/>
      </c>
      <c r="H2935" s="19" t="str">
        <f>IF(ISBLANK(C2935),"",_xlfn.XLOOKUP(VALUE(LEFT(C2935,4)),Souches!$B$2:$B$15000,Souches!$D$2:$D$15000))</f>
        <v/>
      </c>
      <c r="I2935" s="10" t="str">
        <f t="shared" si="452"/>
        <v/>
      </c>
      <c r="J2935" s="19" t="str">
        <f>IF(I2935="","",INT(('ObjProd (2)'!$C$25-I2935)/7 * (ABS('ObjProd (2)'!$C$25-I2935)&gt;=7)))</f>
        <v/>
      </c>
      <c r="K2935" s="10" t="str">
        <f>IF(I2935="","",
IF(AND(DATEDIF(I2935,'ObjProd (2)'!$C$25,"y")=0,DATEDIF(I2935,'ObjProd (2)'!$C$25,"ym")=0,
   INT(('ObjProd (2)'!$C$25-EDATE(I2935,DATEDIF(I2935,'ObjProd (2)'!$C$25,"y")*12+DATEDIF(I2935,'ObjProd (2)'!$C$25,"ym")))/7)=0),
   "&lt; 1 sem.",
   IF(DATEDIF(I2935,'ObjProd (2)'!$C$25,"y")&gt;0,DATEDIF(I2935,'ObjProd (2)'!$C$25,"y") &amp; " " &amp; IF(DATEDIF(I2935,'ObjProd (2)'!$C$25,"y")=1,"an ","ans "),"") &amp;
   IF(DATEDIF(I2935,'ObjProd (2)'!$C$25,"ym")&gt;0,DATEDIF(I2935,'ObjProd (2)'!$C$25,"ym") &amp; " mois ", "") &amp;
   IF(INT(('ObjProd (2)'!$C$25-EDATE(I2935,DATEDIF(I2935,'ObjProd (2)'!$C$25,"y")*12+DATEDIF(I2935,'ObjProd (2)'!$C$25,"ym")))/7)&gt;0,
      INT(('ObjProd (2)'!$C$25-EDATE(I2935,DATEDIF(I2935,'ObjProd (2)'!$C$25,"y")*12+DATEDIF(I2935,'ObjProd (2)'!$C$25,"ym")))/7) &amp; " sem.",
      "")
)
)</f>
        <v/>
      </c>
      <c r="L2935" s="11" t="str">
        <f t="shared" si="453"/>
        <v/>
      </c>
      <c r="M2935" s="9" t="str">
        <f t="shared" si="449"/>
        <v/>
      </c>
      <c r="N2935" s="9" t="str" cm="1">
        <f t="array" aca="1" ref="N2935" ca="1">LEFT(L2935, IF(ISNUMBER(SUBSTITUTE(_xludf.MID(L2935, 2, 1), ".", ",")), 1, 2))</f>
        <v/>
      </c>
      <c r="O2935" s="19" t="str">
        <f t="shared" ca="1" si="455"/>
        <v/>
      </c>
      <c r="P2935" s="9" t="str">
        <f t="shared" ca="1" si="456"/>
        <v/>
      </c>
      <c r="Q2935" s="9" t="str">
        <f t="shared" ca="1" si="457"/>
        <v/>
      </c>
      <c r="R2935" s="9" t="str">
        <f t="shared" si="450"/>
        <v/>
      </c>
      <c r="S2935" t="str" cm="1">
        <f t="array" ref="S2935">IF(ISBLANK(C2935),"",IFERROR(INDEX(ListeSeries!$A$2:$A$1045, MATCH(1, (DatasScan!G2935=ListeSeries!$B$2:$B$1045) * (DatasScan!H2935&gt;=ListeSeries!$D$2:$D$1045) * (DatasScan!H2935&lt;=ListeSeries!$E$2:$E$1045), 0)), "no match"))</f>
        <v/>
      </c>
      <c r="T2935" s="7" t="str" cm="1">
        <f t="array" ref="T2935">IF(ISBLANK(C2935),"",IFERROR(INDEX(ListeSeries!$C$2:$C$1045, MATCH(1, (DatasScan!G2935=ListeSeries!$B$2:$B$1045) * (DatasScan!H2935&gt;=ListeSeries!$D$2:$D$1045) * (DatasScan!H2935&lt;=ListeSeries!$E$2:$E$1045), 0)), "no match"))</f>
        <v/>
      </c>
      <c r="U2935" s="11" t="str" cm="1">
        <f t="array" ref="U2935">IF(ISBLANK(C2935),"",IFERROR(INDEX(ListeSeries!$F$2:$F$1045, MATCH(1, (DatasScan!G2935=ListeSeries!$B$2:$B$1045) * (DatasScan!H2935&gt;=ListeSeries!$D$2:$D$1045) * (DatasScan!H2935&lt;=ListeSeries!$E$2:$E$1045), 0)), "no match"))</f>
        <v/>
      </c>
    </row>
    <row r="2936" spans="1:21" x14ac:dyDescent="0.25">
      <c r="A2936" s="6" t="str">
        <f t="shared" si="451"/>
        <v/>
      </c>
      <c r="B2936" s="272"/>
      <c r="F2936" s="7" t="str">
        <f t="shared" si="454"/>
        <v/>
      </c>
      <c r="G2936" s="21" t="str">
        <f>IF(ISBLANK(C2936),"",_xlfn.XLOOKUP(_xlfn.XLOOKUP(VALUE(LEFT(C2936,4)),Souches!$B$2:$B$15000,Souches!$E$2:$E$15000),Varietes!$B$2:$B$500,Varietes!$C$2:$C$500))</f>
        <v/>
      </c>
      <c r="H2936" s="19" t="str">
        <f>IF(ISBLANK(C2936),"",_xlfn.XLOOKUP(VALUE(LEFT(C2936,4)),Souches!$B$2:$B$15000,Souches!$D$2:$D$15000))</f>
        <v/>
      </c>
      <c r="I2936" s="10" t="str">
        <f t="shared" si="452"/>
        <v/>
      </c>
      <c r="J2936" s="19" t="str">
        <f>IF(I2936="","",INT(('ObjProd (2)'!$C$25-I2936)/7 * (ABS('ObjProd (2)'!$C$25-I2936)&gt;=7)))</f>
        <v/>
      </c>
      <c r="K2936" s="10" t="str">
        <f>IF(I2936="","",
IF(AND(DATEDIF(I2936,'ObjProd (2)'!$C$25,"y")=0,DATEDIF(I2936,'ObjProd (2)'!$C$25,"ym")=0,
   INT(('ObjProd (2)'!$C$25-EDATE(I2936,DATEDIF(I2936,'ObjProd (2)'!$C$25,"y")*12+DATEDIF(I2936,'ObjProd (2)'!$C$25,"ym")))/7)=0),
   "&lt; 1 sem.",
   IF(DATEDIF(I2936,'ObjProd (2)'!$C$25,"y")&gt;0,DATEDIF(I2936,'ObjProd (2)'!$C$25,"y") &amp; " " &amp; IF(DATEDIF(I2936,'ObjProd (2)'!$C$25,"y")=1,"an ","ans "),"") &amp;
   IF(DATEDIF(I2936,'ObjProd (2)'!$C$25,"ym")&gt;0,DATEDIF(I2936,'ObjProd (2)'!$C$25,"ym") &amp; " mois ", "") &amp;
   IF(INT(('ObjProd (2)'!$C$25-EDATE(I2936,DATEDIF(I2936,'ObjProd (2)'!$C$25,"y")*12+DATEDIF(I2936,'ObjProd (2)'!$C$25,"ym")))/7)&gt;0,
      INT(('ObjProd (2)'!$C$25-EDATE(I2936,DATEDIF(I2936,'ObjProd (2)'!$C$25,"y")*12+DATEDIF(I2936,'ObjProd (2)'!$C$25,"ym")))/7) &amp; " sem.",
      "")
)
)</f>
        <v/>
      </c>
      <c r="L2936" s="11" t="str">
        <f t="shared" si="453"/>
        <v/>
      </c>
      <c r="M2936" s="9" t="str">
        <f t="shared" si="449"/>
        <v/>
      </c>
      <c r="N2936" s="9" t="str" cm="1">
        <f t="array" aca="1" ref="N2936" ca="1">LEFT(L2936, IF(ISNUMBER(SUBSTITUTE(_xludf.MID(L2936, 2, 1), ".", ",")), 1, 2))</f>
        <v/>
      </c>
      <c r="O2936" s="19" t="str">
        <f t="shared" ca="1" si="455"/>
        <v/>
      </c>
      <c r="P2936" s="9" t="str">
        <f t="shared" ca="1" si="456"/>
        <v/>
      </c>
      <c r="Q2936" s="9" t="str">
        <f t="shared" ca="1" si="457"/>
        <v/>
      </c>
      <c r="R2936" s="9" t="str">
        <f t="shared" si="450"/>
        <v/>
      </c>
      <c r="S2936" t="str" cm="1">
        <f t="array" ref="S2936">IF(ISBLANK(C2936),"",IFERROR(INDEX(ListeSeries!$A$2:$A$1045, MATCH(1, (DatasScan!G2936=ListeSeries!$B$2:$B$1045) * (DatasScan!H2936&gt;=ListeSeries!$D$2:$D$1045) * (DatasScan!H2936&lt;=ListeSeries!$E$2:$E$1045), 0)), "no match"))</f>
        <v/>
      </c>
      <c r="T2936" s="7" t="str" cm="1">
        <f t="array" ref="T2936">IF(ISBLANK(C2936),"",IFERROR(INDEX(ListeSeries!$C$2:$C$1045, MATCH(1, (DatasScan!G2936=ListeSeries!$B$2:$B$1045) * (DatasScan!H2936&gt;=ListeSeries!$D$2:$D$1045) * (DatasScan!H2936&lt;=ListeSeries!$E$2:$E$1045), 0)), "no match"))</f>
        <v/>
      </c>
      <c r="U2936" s="11" t="str" cm="1">
        <f t="array" ref="U2936">IF(ISBLANK(C2936),"",IFERROR(INDEX(ListeSeries!$F$2:$F$1045, MATCH(1, (DatasScan!G2936=ListeSeries!$B$2:$B$1045) * (DatasScan!H2936&gt;=ListeSeries!$D$2:$D$1045) * (DatasScan!H2936&lt;=ListeSeries!$E$2:$E$1045), 0)), "no match"))</f>
        <v/>
      </c>
    </row>
    <row r="2937" spans="1:21" x14ac:dyDescent="0.25">
      <c r="A2937" s="6" t="str">
        <f t="shared" si="451"/>
        <v/>
      </c>
      <c r="B2937" s="272"/>
      <c r="F2937" s="7" t="str">
        <f t="shared" si="454"/>
        <v/>
      </c>
      <c r="G2937" s="21" t="str">
        <f>IF(ISBLANK(C2937),"",_xlfn.XLOOKUP(_xlfn.XLOOKUP(VALUE(LEFT(C2937,4)),Souches!$B$2:$B$15000,Souches!$E$2:$E$15000),Varietes!$B$2:$B$500,Varietes!$C$2:$C$500))</f>
        <v/>
      </c>
      <c r="H2937" s="19" t="str">
        <f>IF(ISBLANK(C2937),"",_xlfn.XLOOKUP(VALUE(LEFT(C2937,4)),Souches!$B$2:$B$15000,Souches!$D$2:$D$15000))</f>
        <v/>
      </c>
      <c r="I2937" s="10" t="str">
        <f t="shared" si="452"/>
        <v/>
      </c>
      <c r="J2937" s="19" t="str">
        <f>IF(I2937="","",INT(('ObjProd (2)'!$C$25-I2937)/7 * (ABS('ObjProd (2)'!$C$25-I2937)&gt;=7)))</f>
        <v/>
      </c>
      <c r="K2937" s="10" t="str">
        <f>IF(I2937="","",
IF(AND(DATEDIF(I2937,'ObjProd (2)'!$C$25,"y")=0,DATEDIF(I2937,'ObjProd (2)'!$C$25,"ym")=0,
   INT(('ObjProd (2)'!$C$25-EDATE(I2937,DATEDIF(I2937,'ObjProd (2)'!$C$25,"y")*12+DATEDIF(I2937,'ObjProd (2)'!$C$25,"ym")))/7)=0),
   "&lt; 1 sem.",
   IF(DATEDIF(I2937,'ObjProd (2)'!$C$25,"y")&gt;0,DATEDIF(I2937,'ObjProd (2)'!$C$25,"y") &amp; " " &amp; IF(DATEDIF(I2937,'ObjProd (2)'!$C$25,"y")=1,"an ","ans "),"") &amp;
   IF(DATEDIF(I2937,'ObjProd (2)'!$C$25,"ym")&gt;0,DATEDIF(I2937,'ObjProd (2)'!$C$25,"ym") &amp; " mois ", "") &amp;
   IF(INT(('ObjProd (2)'!$C$25-EDATE(I2937,DATEDIF(I2937,'ObjProd (2)'!$C$25,"y")*12+DATEDIF(I2937,'ObjProd (2)'!$C$25,"ym")))/7)&gt;0,
      INT(('ObjProd (2)'!$C$25-EDATE(I2937,DATEDIF(I2937,'ObjProd (2)'!$C$25,"y")*12+DATEDIF(I2937,'ObjProd (2)'!$C$25,"ym")))/7) &amp; " sem.",
      "")
)
)</f>
        <v/>
      </c>
      <c r="L2937" s="11" t="str">
        <f t="shared" si="453"/>
        <v/>
      </c>
      <c r="M2937" s="9" t="str">
        <f t="shared" si="449"/>
        <v/>
      </c>
      <c r="N2937" s="9" t="str" cm="1">
        <f t="array" aca="1" ref="N2937" ca="1">LEFT(L2937, IF(ISNUMBER(SUBSTITUTE(_xludf.MID(L2937, 2, 1), ".", ",")), 1, 2))</f>
        <v/>
      </c>
      <c r="O2937" s="19" t="str">
        <f t="shared" ca="1" si="455"/>
        <v/>
      </c>
      <c r="P2937" s="9" t="str">
        <f t="shared" ca="1" si="456"/>
        <v/>
      </c>
      <c r="Q2937" s="9" t="str">
        <f t="shared" ca="1" si="457"/>
        <v/>
      </c>
      <c r="R2937" s="9" t="str">
        <f t="shared" si="450"/>
        <v/>
      </c>
      <c r="S2937" t="str" cm="1">
        <f t="array" ref="S2937">IF(ISBLANK(C2937),"",IFERROR(INDEX(ListeSeries!$A$2:$A$1045, MATCH(1, (DatasScan!G2937=ListeSeries!$B$2:$B$1045) * (DatasScan!H2937&gt;=ListeSeries!$D$2:$D$1045) * (DatasScan!H2937&lt;=ListeSeries!$E$2:$E$1045), 0)), "no match"))</f>
        <v/>
      </c>
      <c r="T2937" s="7" t="str" cm="1">
        <f t="array" ref="T2937">IF(ISBLANK(C2937),"",IFERROR(INDEX(ListeSeries!$C$2:$C$1045, MATCH(1, (DatasScan!G2937=ListeSeries!$B$2:$B$1045) * (DatasScan!H2937&gt;=ListeSeries!$D$2:$D$1045) * (DatasScan!H2937&lt;=ListeSeries!$E$2:$E$1045), 0)), "no match"))</f>
        <v/>
      </c>
      <c r="U2937" s="11" t="str" cm="1">
        <f t="array" ref="U2937">IF(ISBLANK(C2937),"",IFERROR(INDEX(ListeSeries!$F$2:$F$1045, MATCH(1, (DatasScan!G2937=ListeSeries!$B$2:$B$1045) * (DatasScan!H2937&gt;=ListeSeries!$D$2:$D$1045) * (DatasScan!H2937&lt;=ListeSeries!$E$2:$E$1045), 0)), "no match"))</f>
        <v/>
      </c>
    </row>
    <row r="2938" spans="1:21" x14ac:dyDescent="0.25">
      <c r="A2938" s="6" t="str">
        <f t="shared" si="451"/>
        <v/>
      </c>
      <c r="B2938" s="272"/>
      <c r="F2938" s="7" t="str">
        <f t="shared" si="454"/>
        <v/>
      </c>
      <c r="G2938" s="21" t="str">
        <f>IF(ISBLANK(C2938),"",_xlfn.XLOOKUP(_xlfn.XLOOKUP(VALUE(LEFT(C2938,4)),Souches!$B$2:$B$15000,Souches!$E$2:$E$15000),Varietes!$B$2:$B$500,Varietes!$C$2:$C$500))</f>
        <v/>
      </c>
      <c r="H2938" s="19" t="str">
        <f>IF(ISBLANK(C2938),"",_xlfn.XLOOKUP(VALUE(LEFT(C2938,4)),Souches!$B$2:$B$15000,Souches!$D$2:$D$15000))</f>
        <v/>
      </c>
      <c r="I2938" s="10" t="str">
        <f t="shared" si="452"/>
        <v/>
      </c>
      <c r="J2938" s="19" t="str">
        <f>IF(I2938="","",INT(('ObjProd (2)'!$C$25-I2938)/7 * (ABS('ObjProd (2)'!$C$25-I2938)&gt;=7)))</f>
        <v/>
      </c>
      <c r="K2938" s="10" t="str">
        <f>IF(I2938="","",
IF(AND(DATEDIF(I2938,'ObjProd (2)'!$C$25,"y")=0,DATEDIF(I2938,'ObjProd (2)'!$C$25,"ym")=0,
   INT(('ObjProd (2)'!$C$25-EDATE(I2938,DATEDIF(I2938,'ObjProd (2)'!$C$25,"y")*12+DATEDIF(I2938,'ObjProd (2)'!$C$25,"ym")))/7)=0),
   "&lt; 1 sem.",
   IF(DATEDIF(I2938,'ObjProd (2)'!$C$25,"y")&gt;0,DATEDIF(I2938,'ObjProd (2)'!$C$25,"y") &amp; " " &amp; IF(DATEDIF(I2938,'ObjProd (2)'!$C$25,"y")=1,"an ","ans "),"") &amp;
   IF(DATEDIF(I2938,'ObjProd (2)'!$C$25,"ym")&gt;0,DATEDIF(I2938,'ObjProd (2)'!$C$25,"ym") &amp; " mois ", "") &amp;
   IF(INT(('ObjProd (2)'!$C$25-EDATE(I2938,DATEDIF(I2938,'ObjProd (2)'!$C$25,"y")*12+DATEDIF(I2938,'ObjProd (2)'!$C$25,"ym")))/7)&gt;0,
      INT(('ObjProd (2)'!$C$25-EDATE(I2938,DATEDIF(I2938,'ObjProd (2)'!$C$25,"y")*12+DATEDIF(I2938,'ObjProd (2)'!$C$25,"ym")))/7) &amp; " sem.",
      "")
)
)</f>
        <v/>
      </c>
      <c r="L2938" s="11" t="str">
        <f t="shared" si="453"/>
        <v/>
      </c>
      <c r="M2938" s="9" t="str">
        <f t="shared" si="449"/>
        <v/>
      </c>
      <c r="N2938" s="9" t="str" cm="1">
        <f t="array" aca="1" ref="N2938" ca="1">LEFT(L2938, IF(ISNUMBER(SUBSTITUTE(_xludf.MID(L2938, 2, 1), ".", ",")), 1, 2))</f>
        <v/>
      </c>
      <c r="O2938" s="19" t="str">
        <f t="shared" ca="1" si="455"/>
        <v/>
      </c>
      <c r="P2938" s="9" t="str">
        <f t="shared" ca="1" si="456"/>
        <v/>
      </c>
      <c r="Q2938" s="9" t="str">
        <f t="shared" ca="1" si="457"/>
        <v/>
      </c>
      <c r="R2938" s="9" t="str">
        <f t="shared" si="450"/>
        <v/>
      </c>
      <c r="S2938" t="str" cm="1">
        <f t="array" ref="S2938">IF(ISBLANK(C2938),"",IFERROR(INDEX(ListeSeries!$A$2:$A$1045, MATCH(1, (DatasScan!G2938=ListeSeries!$B$2:$B$1045) * (DatasScan!H2938&gt;=ListeSeries!$D$2:$D$1045) * (DatasScan!H2938&lt;=ListeSeries!$E$2:$E$1045), 0)), "no match"))</f>
        <v/>
      </c>
      <c r="T2938" s="7" t="str" cm="1">
        <f t="array" ref="T2938">IF(ISBLANK(C2938),"",IFERROR(INDEX(ListeSeries!$C$2:$C$1045, MATCH(1, (DatasScan!G2938=ListeSeries!$B$2:$B$1045) * (DatasScan!H2938&gt;=ListeSeries!$D$2:$D$1045) * (DatasScan!H2938&lt;=ListeSeries!$E$2:$E$1045), 0)), "no match"))</f>
        <v/>
      </c>
      <c r="U2938" s="11" t="str" cm="1">
        <f t="array" ref="U2938">IF(ISBLANK(C2938),"",IFERROR(INDEX(ListeSeries!$F$2:$F$1045, MATCH(1, (DatasScan!G2938=ListeSeries!$B$2:$B$1045) * (DatasScan!H2938&gt;=ListeSeries!$D$2:$D$1045) * (DatasScan!H2938&lt;=ListeSeries!$E$2:$E$1045), 0)), "no match"))</f>
        <v/>
      </c>
    </row>
    <row r="2939" spans="1:21" x14ac:dyDescent="0.25">
      <c r="A2939" s="6" t="str">
        <f t="shared" si="451"/>
        <v/>
      </c>
      <c r="B2939" s="272"/>
      <c r="F2939" s="7" t="str">
        <f t="shared" si="454"/>
        <v/>
      </c>
      <c r="G2939" s="21" t="str">
        <f>IF(ISBLANK(C2939),"",_xlfn.XLOOKUP(_xlfn.XLOOKUP(VALUE(LEFT(C2939,4)),Souches!$B$2:$B$15000,Souches!$E$2:$E$15000),Varietes!$B$2:$B$500,Varietes!$C$2:$C$500))</f>
        <v/>
      </c>
      <c r="H2939" s="19" t="str">
        <f>IF(ISBLANK(C2939),"",_xlfn.XLOOKUP(VALUE(LEFT(C2939,4)),Souches!$B$2:$B$15000,Souches!$D$2:$D$15000))</f>
        <v/>
      </c>
      <c r="I2939" s="10" t="str">
        <f t="shared" si="452"/>
        <v/>
      </c>
      <c r="J2939" s="19" t="str">
        <f>IF(I2939="","",INT(('ObjProd (2)'!$C$25-I2939)/7 * (ABS('ObjProd (2)'!$C$25-I2939)&gt;=7)))</f>
        <v/>
      </c>
      <c r="K2939" s="10" t="str">
        <f>IF(I2939="","",
IF(AND(DATEDIF(I2939,'ObjProd (2)'!$C$25,"y")=0,DATEDIF(I2939,'ObjProd (2)'!$C$25,"ym")=0,
   INT(('ObjProd (2)'!$C$25-EDATE(I2939,DATEDIF(I2939,'ObjProd (2)'!$C$25,"y")*12+DATEDIF(I2939,'ObjProd (2)'!$C$25,"ym")))/7)=0),
   "&lt; 1 sem.",
   IF(DATEDIF(I2939,'ObjProd (2)'!$C$25,"y")&gt;0,DATEDIF(I2939,'ObjProd (2)'!$C$25,"y") &amp; " " &amp; IF(DATEDIF(I2939,'ObjProd (2)'!$C$25,"y")=1,"an ","ans "),"") &amp;
   IF(DATEDIF(I2939,'ObjProd (2)'!$C$25,"ym")&gt;0,DATEDIF(I2939,'ObjProd (2)'!$C$25,"ym") &amp; " mois ", "") &amp;
   IF(INT(('ObjProd (2)'!$C$25-EDATE(I2939,DATEDIF(I2939,'ObjProd (2)'!$C$25,"y")*12+DATEDIF(I2939,'ObjProd (2)'!$C$25,"ym")))/7)&gt;0,
      INT(('ObjProd (2)'!$C$25-EDATE(I2939,DATEDIF(I2939,'ObjProd (2)'!$C$25,"y")*12+DATEDIF(I2939,'ObjProd (2)'!$C$25,"ym")))/7) &amp; " sem.",
      "")
)
)</f>
        <v/>
      </c>
      <c r="L2939" s="11" t="str">
        <f t="shared" si="453"/>
        <v/>
      </c>
      <c r="M2939" s="9" t="str">
        <f t="shared" si="449"/>
        <v/>
      </c>
      <c r="N2939" s="9" t="str" cm="1">
        <f t="array" aca="1" ref="N2939" ca="1">LEFT(L2939, IF(ISNUMBER(SUBSTITUTE(_xludf.MID(L2939, 2, 1), ".", ",")), 1, 2))</f>
        <v/>
      </c>
      <c r="O2939" s="19" t="str">
        <f t="shared" ca="1" si="455"/>
        <v/>
      </c>
      <c r="P2939" s="9" t="str">
        <f t="shared" ca="1" si="456"/>
        <v/>
      </c>
      <c r="Q2939" s="9" t="str">
        <f t="shared" ca="1" si="457"/>
        <v/>
      </c>
      <c r="R2939" s="9" t="str">
        <f t="shared" si="450"/>
        <v/>
      </c>
      <c r="S2939" t="str" cm="1">
        <f t="array" ref="S2939">IF(ISBLANK(C2939),"",IFERROR(INDEX(ListeSeries!$A$2:$A$1045, MATCH(1, (DatasScan!G2939=ListeSeries!$B$2:$B$1045) * (DatasScan!H2939&gt;=ListeSeries!$D$2:$D$1045) * (DatasScan!H2939&lt;=ListeSeries!$E$2:$E$1045), 0)), "no match"))</f>
        <v/>
      </c>
      <c r="T2939" s="7" t="str" cm="1">
        <f t="array" ref="T2939">IF(ISBLANK(C2939),"",IFERROR(INDEX(ListeSeries!$C$2:$C$1045, MATCH(1, (DatasScan!G2939=ListeSeries!$B$2:$B$1045) * (DatasScan!H2939&gt;=ListeSeries!$D$2:$D$1045) * (DatasScan!H2939&lt;=ListeSeries!$E$2:$E$1045), 0)), "no match"))</f>
        <v/>
      </c>
      <c r="U2939" s="11" t="str" cm="1">
        <f t="array" ref="U2939">IF(ISBLANK(C2939),"",IFERROR(INDEX(ListeSeries!$F$2:$F$1045, MATCH(1, (DatasScan!G2939=ListeSeries!$B$2:$B$1045) * (DatasScan!H2939&gt;=ListeSeries!$D$2:$D$1045) * (DatasScan!H2939&lt;=ListeSeries!$E$2:$E$1045), 0)), "no match"))</f>
        <v/>
      </c>
    </row>
    <row r="2940" spans="1:21" x14ac:dyDescent="0.25">
      <c r="A2940" s="6" t="str">
        <f t="shared" si="451"/>
        <v/>
      </c>
      <c r="B2940" s="272"/>
      <c r="F2940" s="7" t="str">
        <f t="shared" si="454"/>
        <v/>
      </c>
      <c r="G2940" s="21" t="str">
        <f>IF(ISBLANK(C2940),"",_xlfn.XLOOKUP(_xlfn.XLOOKUP(VALUE(LEFT(C2940,4)),Souches!$B$2:$B$15000,Souches!$E$2:$E$15000),Varietes!$B$2:$B$500,Varietes!$C$2:$C$500))</f>
        <v/>
      </c>
      <c r="H2940" s="19" t="str">
        <f>IF(ISBLANK(C2940),"",_xlfn.XLOOKUP(VALUE(LEFT(C2940,4)),Souches!$B$2:$B$15000,Souches!$D$2:$D$15000))</f>
        <v/>
      </c>
      <c r="I2940" s="10" t="str">
        <f t="shared" si="452"/>
        <v/>
      </c>
      <c r="J2940" s="19" t="str">
        <f>IF(I2940="","",INT(('ObjProd (2)'!$C$25-I2940)/7 * (ABS('ObjProd (2)'!$C$25-I2940)&gt;=7)))</f>
        <v/>
      </c>
      <c r="K2940" s="10" t="str">
        <f>IF(I2940="","",
IF(AND(DATEDIF(I2940,'ObjProd (2)'!$C$25,"y")=0,DATEDIF(I2940,'ObjProd (2)'!$C$25,"ym")=0,
   INT(('ObjProd (2)'!$C$25-EDATE(I2940,DATEDIF(I2940,'ObjProd (2)'!$C$25,"y")*12+DATEDIF(I2940,'ObjProd (2)'!$C$25,"ym")))/7)=0),
   "&lt; 1 sem.",
   IF(DATEDIF(I2940,'ObjProd (2)'!$C$25,"y")&gt;0,DATEDIF(I2940,'ObjProd (2)'!$C$25,"y") &amp; " " &amp; IF(DATEDIF(I2940,'ObjProd (2)'!$C$25,"y")=1,"an ","ans "),"") &amp;
   IF(DATEDIF(I2940,'ObjProd (2)'!$C$25,"ym")&gt;0,DATEDIF(I2940,'ObjProd (2)'!$C$25,"ym") &amp; " mois ", "") &amp;
   IF(INT(('ObjProd (2)'!$C$25-EDATE(I2940,DATEDIF(I2940,'ObjProd (2)'!$C$25,"y")*12+DATEDIF(I2940,'ObjProd (2)'!$C$25,"ym")))/7)&gt;0,
      INT(('ObjProd (2)'!$C$25-EDATE(I2940,DATEDIF(I2940,'ObjProd (2)'!$C$25,"y")*12+DATEDIF(I2940,'ObjProd (2)'!$C$25,"ym")))/7) &amp; " sem.",
      "")
)
)</f>
        <v/>
      </c>
      <c r="L2940" s="11" t="str">
        <f t="shared" si="453"/>
        <v/>
      </c>
      <c r="M2940" s="9" t="str">
        <f t="shared" si="449"/>
        <v/>
      </c>
      <c r="N2940" s="9" t="str" cm="1">
        <f t="array" aca="1" ref="N2940" ca="1">LEFT(L2940, IF(ISNUMBER(SUBSTITUTE(_xludf.MID(L2940, 2, 1), ".", ",")), 1, 2))</f>
        <v/>
      </c>
      <c r="O2940" s="19" t="str">
        <f t="shared" ca="1" si="455"/>
        <v/>
      </c>
      <c r="P2940" s="9" t="str">
        <f t="shared" ca="1" si="456"/>
        <v/>
      </c>
      <c r="Q2940" s="9" t="str">
        <f t="shared" ca="1" si="457"/>
        <v/>
      </c>
      <c r="R2940" s="9" t="str">
        <f t="shared" si="450"/>
        <v/>
      </c>
      <c r="S2940" t="str" cm="1">
        <f t="array" ref="S2940">IF(ISBLANK(C2940),"",IFERROR(INDEX(ListeSeries!$A$2:$A$1045, MATCH(1, (DatasScan!G2940=ListeSeries!$B$2:$B$1045) * (DatasScan!H2940&gt;=ListeSeries!$D$2:$D$1045) * (DatasScan!H2940&lt;=ListeSeries!$E$2:$E$1045), 0)), "no match"))</f>
        <v/>
      </c>
      <c r="T2940" s="7" t="str" cm="1">
        <f t="array" ref="T2940">IF(ISBLANK(C2940),"",IFERROR(INDEX(ListeSeries!$C$2:$C$1045, MATCH(1, (DatasScan!G2940=ListeSeries!$B$2:$B$1045) * (DatasScan!H2940&gt;=ListeSeries!$D$2:$D$1045) * (DatasScan!H2940&lt;=ListeSeries!$E$2:$E$1045), 0)), "no match"))</f>
        <v/>
      </c>
      <c r="U2940" s="11" t="str" cm="1">
        <f t="array" ref="U2940">IF(ISBLANK(C2940),"",IFERROR(INDEX(ListeSeries!$F$2:$F$1045, MATCH(1, (DatasScan!G2940=ListeSeries!$B$2:$B$1045) * (DatasScan!H2940&gt;=ListeSeries!$D$2:$D$1045) * (DatasScan!H2940&lt;=ListeSeries!$E$2:$E$1045), 0)), "no match"))</f>
        <v/>
      </c>
    </row>
    <row r="2941" spans="1:21" x14ac:dyDescent="0.25">
      <c r="A2941" s="6" t="str">
        <f t="shared" si="451"/>
        <v/>
      </c>
      <c r="B2941" s="272"/>
      <c r="F2941" s="7" t="str">
        <f t="shared" si="454"/>
        <v/>
      </c>
      <c r="G2941" s="21" t="str">
        <f>IF(ISBLANK(C2941),"",_xlfn.XLOOKUP(_xlfn.XLOOKUP(VALUE(LEFT(C2941,4)),Souches!$B$2:$B$15000,Souches!$E$2:$E$15000),Varietes!$B$2:$B$500,Varietes!$C$2:$C$500))</f>
        <v/>
      </c>
      <c r="H2941" s="19" t="str">
        <f>IF(ISBLANK(C2941),"",_xlfn.XLOOKUP(VALUE(LEFT(C2941,4)),Souches!$B$2:$B$15000,Souches!$D$2:$D$15000))</f>
        <v/>
      </c>
      <c r="I2941" s="10" t="str">
        <f t="shared" si="452"/>
        <v/>
      </c>
      <c r="J2941" s="19" t="str">
        <f>IF(I2941="","",INT(('ObjProd (2)'!$C$25-I2941)/7 * (ABS('ObjProd (2)'!$C$25-I2941)&gt;=7)))</f>
        <v/>
      </c>
      <c r="K2941" s="10" t="str">
        <f>IF(I2941="","",
IF(AND(DATEDIF(I2941,'ObjProd (2)'!$C$25,"y")=0,DATEDIF(I2941,'ObjProd (2)'!$C$25,"ym")=0,
   INT(('ObjProd (2)'!$C$25-EDATE(I2941,DATEDIF(I2941,'ObjProd (2)'!$C$25,"y")*12+DATEDIF(I2941,'ObjProd (2)'!$C$25,"ym")))/7)=0),
   "&lt; 1 sem.",
   IF(DATEDIF(I2941,'ObjProd (2)'!$C$25,"y")&gt;0,DATEDIF(I2941,'ObjProd (2)'!$C$25,"y") &amp; " " &amp; IF(DATEDIF(I2941,'ObjProd (2)'!$C$25,"y")=1,"an ","ans "),"") &amp;
   IF(DATEDIF(I2941,'ObjProd (2)'!$C$25,"ym")&gt;0,DATEDIF(I2941,'ObjProd (2)'!$C$25,"ym") &amp; " mois ", "") &amp;
   IF(INT(('ObjProd (2)'!$C$25-EDATE(I2941,DATEDIF(I2941,'ObjProd (2)'!$C$25,"y")*12+DATEDIF(I2941,'ObjProd (2)'!$C$25,"ym")))/7)&gt;0,
      INT(('ObjProd (2)'!$C$25-EDATE(I2941,DATEDIF(I2941,'ObjProd (2)'!$C$25,"y")*12+DATEDIF(I2941,'ObjProd (2)'!$C$25,"ym")))/7) &amp; " sem.",
      "")
)
)</f>
        <v/>
      </c>
      <c r="L2941" s="11" t="str">
        <f t="shared" si="453"/>
        <v/>
      </c>
      <c r="M2941" s="9" t="str">
        <f t="shared" si="449"/>
        <v/>
      </c>
      <c r="N2941" s="9" t="str" cm="1">
        <f t="array" aca="1" ref="N2941" ca="1">LEFT(L2941, IF(ISNUMBER(SUBSTITUTE(_xludf.MID(L2941, 2, 1), ".", ",")), 1, 2))</f>
        <v/>
      </c>
      <c r="O2941" s="19" t="str">
        <f t="shared" ca="1" si="455"/>
        <v/>
      </c>
      <c r="P2941" s="9" t="str">
        <f t="shared" ca="1" si="456"/>
        <v/>
      </c>
      <c r="Q2941" s="9" t="str">
        <f t="shared" ca="1" si="457"/>
        <v/>
      </c>
      <c r="R2941" s="9" t="str">
        <f t="shared" si="450"/>
        <v/>
      </c>
      <c r="S2941" t="str" cm="1">
        <f t="array" ref="S2941">IF(ISBLANK(C2941),"",IFERROR(INDEX(ListeSeries!$A$2:$A$1045, MATCH(1, (DatasScan!G2941=ListeSeries!$B$2:$B$1045) * (DatasScan!H2941&gt;=ListeSeries!$D$2:$D$1045) * (DatasScan!H2941&lt;=ListeSeries!$E$2:$E$1045), 0)), "no match"))</f>
        <v/>
      </c>
      <c r="T2941" s="7" t="str" cm="1">
        <f t="array" ref="T2941">IF(ISBLANK(C2941),"",IFERROR(INDEX(ListeSeries!$C$2:$C$1045, MATCH(1, (DatasScan!G2941=ListeSeries!$B$2:$B$1045) * (DatasScan!H2941&gt;=ListeSeries!$D$2:$D$1045) * (DatasScan!H2941&lt;=ListeSeries!$E$2:$E$1045), 0)), "no match"))</f>
        <v/>
      </c>
      <c r="U2941" s="11" t="str" cm="1">
        <f t="array" ref="U2941">IF(ISBLANK(C2941),"",IFERROR(INDEX(ListeSeries!$F$2:$F$1045, MATCH(1, (DatasScan!G2941=ListeSeries!$B$2:$B$1045) * (DatasScan!H2941&gt;=ListeSeries!$D$2:$D$1045) * (DatasScan!H2941&lt;=ListeSeries!$E$2:$E$1045), 0)), "no match"))</f>
        <v/>
      </c>
    </row>
    <row r="2942" spans="1:21" x14ac:dyDescent="0.25">
      <c r="A2942" s="6" t="str">
        <f t="shared" si="451"/>
        <v/>
      </c>
      <c r="B2942" s="272"/>
      <c r="F2942" s="7" t="str">
        <f t="shared" si="454"/>
        <v/>
      </c>
      <c r="G2942" s="21" t="str">
        <f>IF(ISBLANK(C2942),"",_xlfn.XLOOKUP(_xlfn.XLOOKUP(VALUE(LEFT(C2942,4)),Souches!$B$2:$B$15000,Souches!$E$2:$E$15000),Varietes!$B$2:$B$500,Varietes!$C$2:$C$500))</f>
        <v/>
      </c>
      <c r="H2942" s="19" t="str">
        <f>IF(ISBLANK(C2942),"",_xlfn.XLOOKUP(VALUE(LEFT(C2942,4)),Souches!$B$2:$B$15000,Souches!$D$2:$D$15000))</f>
        <v/>
      </c>
      <c r="I2942" s="10" t="str">
        <f t="shared" si="452"/>
        <v/>
      </c>
      <c r="J2942" s="19" t="str">
        <f>IF(I2942="","",INT(('ObjProd (2)'!$C$25-I2942)/7 * (ABS('ObjProd (2)'!$C$25-I2942)&gt;=7)))</f>
        <v/>
      </c>
      <c r="K2942" s="10" t="str">
        <f>IF(I2942="","",
IF(AND(DATEDIF(I2942,'ObjProd (2)'!$C$25,"y")=0,DATEDIF(I2942,'ObjProd (2)'!$C$25,"ym")=0,
   INT(('ObjProd (2)'!$C$25-EDATE(I2942,DATEDIF(I2942,'ObjProd (2)'!$C$25,"y")*12+DATEDIF(I2942,'ObjProd (2)'!$C$25,"ym")))/7)=0),
   "&lt; 1 sem.",
   IF(DATEDIF(I2942,'ObjProd (2)'!$C$25,"y")&gt;0,DATEDIF(I2942,'ObjProd (2)'!$C$25,"y") &amp; " " &amp; IF(DATEDIF(I2942,'ObjProd (2)'!$C$25,"y")=1,"an ","ans "),"") &amp;
   IF(DATEDIF(I2942,'ObjProd (2)'!$C$25,"ym")&gt;0,DATEDIF(I2942,'ObjProd (2)'!$C$25,"ym") &amp; " mois ", "") &amp;
   IF(INT(('ObjProd (2)'!$C$25-EDATE(I2942,DATEDIF(I2942,'ObjProd (2)'!$C$25,"y")*12+DATEDIF(I2942,'ObjProd (2)'!$C$25,"ym")))/7)&gt;0,
      INT(('ObjProd (2)'!$C$25-EDATE(I2942,DATEDIF(I2942,'ObjProd (2)'!$C$25,"y")*12+DATEDIF(I2942,'ObjProd (2)'!$C$25,"ym")))/7) &amp; " sem.",
      "")
)
)</f>
        <v/>
      </c>
      <c r="L2942" s="11" t="str">
        <f t="shared" si="453"/>
        <v/>
      </c>
      <c r="M2942" s="9" t="str">
        <f t="shared" si="449"/>
        <v/>
      </c>
      <c r="N2942" s="9" t="str" cm="1">
        <f t="array" aca="1" ref="N2942" ca="1">LEFT(L2942, IF(ISNUMBER(SUBSTITUTE(_xludf.MID(L2942, 2, 1), ".", ",")), 1, 2))</f>
        <v/>
      </c>
      <c r="O2942" s="19" t="str">
        <f t="shared" ca="1" si="455"/>
        <v/>
      </c>
      <c r="P2942" s="9" t="str">
        <f t="shared" ca="1" si="456"/>
        <v/>
      </c>
      <c r="Q2942" s="9" t="str">
        <f t="shared" ca="1" si="457"/>
        <v/>
      </c>
      <c r="R2942" s="9" t="str">
        <f t="shared" si="450"/>
        <v/>
      </c>
      <c r="S2942" t="str" cm="1">
        <f t="array" ref="S2942">IF(ISBLANK(C2942),"",IFERROR(INDEX(ListeSeries!$A$2:$A$1045, MATCH(1, (DatasScan!G2942=ListeSeries!$B$2:$B$1045) * (DatasScan!H2942&gt;=ListeSeries!$D$2:$D$1045) * (DatasScan!H2942&lt;=ListeSeries!$E$2:$E$1045), 0)), "no match"))</f>
        <v/>
      </c>
      <c r="T2942" s="7" t="str" cm="1">
        <f t="array" ref="T2942">IF(ISBLANK(C2942),"",IFERROR(INDEX(ListeSeries!$C$2:$C$1045, MATCH(1, (DatasScan!G2942=ListeSeries!$B$2:$B$1045) * (DatasScan!H2942&gt;=ListeSeries!$D$2:$D$1045) * (DatasScan!H2942&lt;=ListeSeries!$E$2:$E$1045), 0)), "no match"))</f>
        <v/>
      </c>
      <c r="U2942" s="11" t="str" cm="1">
        <f t="array" ref="U2942">IF(ISBLANK(C2942),"",IFERROR(INDEX(ListeSeries!$F$2:$F$1045, MATCH(1, (DatasScan!G2942=ListeSeries!$B$2:$B$1045) * (DatasScan!H2942&gt;=ListeSeries!$D$2:$D$1045) * (DatasScan!H2942&lt;=ListeSeries!$E$2:$E$1045), 0)), "no match"))</f>
        <v/>
      </c>
    </row>
    <row r="2943" spans="1:21" x14ac:dyDescent="0.25">
      <c r="A2943" s="6" t="str">
        <f t="shared" si="451"/>
        <v/>
      </c>
      <c r="B2943" s="272"/>
      <c r="F2943" s="7" t="str">
        <f t="shared" si="454"/>
        <v/>
      </c>
      <c r="G2943" s="21" t="str">
        <f>IF(ISBLANK(C2943),"",_xlfn.XLOOKUP(_xlfn.XLOOKUP(VALUE(LEFT(C2943,4)),Souches!$B$2:$B$15000,Souches!$E$2:$E$15000),Varietes!$B$2:$B$500,Varietes!$C$2:$C$500))</f>
        <v/>
      </c>
      <c r="H2943" s="19" t="str">
        <f>IF(ISBLANK(C2943),"",_xlfn.XLOOKUP(VALUE(LEFT(C2943,4)),Souches!$B$2:$B$15000,Souches!$D$2:$D$15000))</f>
        <v/>
      </c>
      <c r="I2943" s="10" t="str">
        <f t="shared" si="452"/>
        <v/>
      </c>
      <c r="J2943" s="19" t="str">
        <f>IF(I2943="","",INT(('ObjProd (2)'!$C$25-I2943)/7 * (ABS('ObjProd (2)'!$C$25-I2943)&gt;=7)))</f>
        <v/>
      </c>
      <c r="K2943" s="10" t="str">
        <f>IF(I2943="","",
IF(AND(DATEDIF(I2943,'ObjProd (2)'!$C$25,"y")=0,DATEDIF(I2943,'ObjProd (2)'!$C$25,"ym")=0,
   INT(('ObjProd (2)'!$C$25-EDATE(I2943,DATEDIF(I2943,'ObjProd (2)'!$C$25,"y")*12+DATEDIF(I2943,'ObjProd (2)'!$C$25,"ym")))/7)=0),
   "&lt; 1 sem.",
   IF(DATEDIF(I2943,'ObjProd (2)'!$C$25,"y")&gt;0,DATEDIF(I2943,'ObjProd (2)'!$C$25,"y") &amp; " " &amp; IF(DATEDIF(I2943,'ObjProd (2)'!$C$25,"y")=1,"an ","ans "),"") &amp;
   IF(DATEDIF(I2943,'ObjProd (2)'!$C$25,"ym")&gt;0,DATEDIF(I2943,'ObjProd (2)'!$C$25,"ym") &amp; " mois ", "") &amp;
   IF(INT(('ObjProd (2)'!$C$25-EDATE(I2943,DATEDIF(I2943,'ObjProd (2)'!$C$25,"y")*12+DATEDIF(I2943,'ObjProd (2)'!$C$25,"ym")))/7)&gt;0,
      INT(('ObjProd (2)'!$C$25-EDATE(I2943,DATEDIF(I2943,'ObjProd (2)'!$C$25,"y")*12+DATEDIF(I2943,'ObjProd (2)'!$C$25,"ym")))/7) &amp; " sem.",
      "")
)
)</f>
        <v/>
      </c>
      <c r="L2943" s="11" t="str">
        <f t="shared" si="453"/>
        <v/>
      </c>
      <c r="M2943" s="9" t="str">
        <f t="shared" si="449"/>
        <v/>
      </c>
      <c r="N2943" s="9" t="str" cm="1">
        <f t="array" aca="1" ref="N2943" ca="1">LEFT(L2943, IF(ISNUMBER(SUBSTITUTE(_xludf.MID(L2943, 2, 1), ".", ",")), 1, 2))</f>
        <v/>
      </c>
      <c r="O2943" s="19" t="str">
        <f t="shared" ca="1" si="455"/>
        <v/>
      </c>
      <c r="P2943" s="9" t="str">
        <f t="shared" ca="1" si="456"/>
        <v/>
      </c>
      <c r="Q2943" s="9" t="str">
        <f t="shared" ca="1" si="457"/>
        <v/>
      </c>
      <c r="R2943" s="9" t="str">
        <f t="shared" si="450"/>
        <v/>
      </c>
      <c r="S2943" t="str" cm="1">
        <f t="array" ref="S2943">IF(ISBLANK(C2943),"",IFERROR(INDEX(ListeSeries!$A$2:$A$1045, MATCH(1, (DatasScan!G2943=ListeSeries!$B$2:$B$1045) * (DatasScan!H2943&gt;=ListeSeries!$D$2:$D$1045) * (DatasScan!H2943&lt;=ListeSeries!$E$2:$E$1045), 0)), "no match"))</f>
        <v/>
      </c>
      <c r="T2943" s="7" t="str" cm="1">
        <f t="array" ref="T2943">IF(ISBLANK(C2943),"",IFERROR(INDEX(ListeSeries!$C$2:$C$1045, MATCH(1, (DatasScan!G2943=ListeSeries!$B$2:$B$1045) * (DatasScan!H2943&gt;=ListeSeries!$D$2:$D$1045) * (DatasScan!H2943&lt;=ListeSeries!$E$2:$E$1045), 0)), "no match"))</f>
        <v/>
      </c>
      <c r="U2943" s="11" t="str" cm="1">
        <f t="array" ref="U2943">IF(ISBLANK(C2943),"",IFERROR(INDEX(ListeSeries!$F$2:$F$1045, MATCH(1, (DatasScan!G2943=ListeSeries!$B$2:$B$1045) * (DatasScan!H2943&gt;=ListeSeries!$D$2:$D$1045) * (DatasScan!H2943&lt;=ListeSeries!$E$2:$E$1045), 0)), "no match"))</f>
        <v/>
      </c>
    </row>
    <row r="2944" spans="1:21" x14ac:dyDescent="0.25">
      <c r="A2944" s="6" t="str">
        <f t="shared" si="451"/>
        <v/>
      </c>
      <c r="B2944" s="272"/>
      <c r="F2944" s="7" t="str">
        <f t="shared" si="454"/>
        <v/>
      </c>
      <c r="G2944" s="21" t="str">
        <f>IF(ISBLANK(C2944),"",_xlfn.XLOOKUP(_xlfn.XLOOKUP(VALUE(LEFT(C2944,4)),Souches!$B$2:$B$15000,Souches!$E$2:$E$15000),Varietes!$B$2:$B$500,Varietes!$C$2:$C$500))</f>
        <v/>
      </c>
      <c r="H2944" s="19" t="str">
        <f>IF(ISBLANK(C2944),"",_xlfn.XLOOKUP(VALUE(LEFT(C2944,4)),Souches!$B$2:$B$15000,Souches!$D$2:$D$15000))</f>
        <v/>
      </c>
      <c r="I2944" s="10" t="str">
        <f t="shared" si="452"/>
        <v/>
      </c>
      <c r="J2944" s="19" t="str">
        <f>IF(I2944="","",INT(('ObjProd (2)'!$C$25-I2944)/7 * (ABS('ObjProd (2)'!$C$25-I2944)&gt;=7)))</f>
        <v/>
      </c>
      <c r="K2944" s="10" t="str">
        <f>IF(I2944="","",
IF(AND(DATEDIF(I2944,'ObjProd (2)'!$C$25,"y")=0,DATEDIF(I2944,'ObjProd (2)'!$C$25,"ym")=0,
   INT(('ObjProd (2)'!$C$25-EDATE(I2944,DATEDIF(I2944,'ObjProd (2)'!$C$25,"y")*12+DATEDIF(I2944,'ObjProd (2)'!$C$25,"ym")))/7)=0),
   "&lt; 1 sem.",
   IF(DATEDIF(I2944,'ObjProd (2)'!$C$25,"y")&gt;0,DATEDIF(I2944,'ObjProd (2)'!$C$25,"y") &amp; " " &amp; IF(DATEDIF(I2944,'ObjProd (2)'!$C$25,"y")=1,"an ","ans "),"") &amp;
   IF(DATEDIF(I2944,'ObjProd (2)'!$C$25,"ym")&gt;0,DATEDIF(I2944,'ObjProd (2)'!$C$25,"ym") &amp; " mois ", "") &amp;
   IF(INT(('ObjProd (2)'!$C$25-EDATE(I2944,DATEDIF(I2944,'ObjProd (2)'!$C$25,"y")*12+DATEDIF(I2944,'ObjProd (2)'!$C$25,"ym")))/7)&gt;0,
      INT(('ObjProd (2)'!$C$25-EDATE(I2944,DATEDIF(I2944,'ObjProd (2)'!$C$25,"y")*12+DATEDIF(I2944,'ObjProd (2)'!$C$25,"ym")))/7) &amp; " sem.",
      "")
)
)</f>
        <v/>
      </c>
      <c r="L2944" s="11" t="str">
        <f t="shared" si="453"/>
        <v/>
      </c>
      <c r="M2944" s="9" t="str">
        <f t="shared" ref="M2944:M3007" si="458">IF(OR(D2944&gt;0, E2944&gt;0), D2944*14+E2944,"")</f>
        <v/>
      </c>
      <c r="N2944" s="9" t="str" cm="1">
        <f t="array" aca="1" ref="N2944" ca="1">LEFT(L2944, IF(ISNUMBER(SUBSTITUTE(_xludf.MID(L2944, 2, 1), ".", ",")), 1, 2))</f>
        <v/>
      </c>
      <c r="O2944" s="19" t="str">
        <f t="shared" ca="1" si="455"/>
        <v/>
      </c>
      <c r="P2944" s="9" t="str">
        <f t="shared" ca="1" si="456"/>
        <v/>
      </c>
      <c r="Q2944" s="9" t="str">
        <f t="shared" ca="1" si="457"/>
        <v/>
      </c>
      <c r="R2944" s="9" t="str">
        <f t="shared" ref="R2944:R3007" si="459">IF(ISBLANK(C2944),"",P2944&amp;Q2944)</f>
        <v/>
      </c>
      <c r="S2944" t="str" cm="1">
        <f t="array" ref="S2944">IF(ISBLANK(C2944),"",IFERROR(INDEX(ListeSeries!$A$2:$A$1045, MATCH(1, (DatasScan!G2944=ListeSeries!$B$2:$B$1045) * (DatasScan!H2944&gt;=ListeSeries!$D$2:$D$1045) * (DatasScan!H2944&lt;=ListeSeries!$E$2:$E$1045), 0)), "no match"))</f>
        <v/>
      </c>
      <c r="T2944" s="7" t="str" cm="1">
        <f t="array" ref="T2944">IF(ISBLANK(C2944),"",IFERROR(INDEX(ListeSeries!$C$2:$C$1045, MATCH(1, (DatasScan!G2944=ListeSeries!$B$2:$B$1045) * (DatasScan!H2944&gt;=ListeSeries!$D$2:$D$1045) * (DatasScan!H2944&lt;=ListeSeries!$E$2:$E$1045), 0)), "no match"))</f>
        <v/>
      </c>
      <c r="U2944" s="11" t="str" cm="1">
        <f t="array" ref="U2944">IF(ISBLANK(C2944),"",IFERROR(INDEX(ListeSeries!$F$2:$F$1045, MATCH(1, (DatasScan!G2944=ListeSeries!$B$2:$B$1045) * (DatasScan!H2944&gt;=ListeSeries!$D$2:$D$1045) * (DatasScan!H2944&lt;=ListeSeries!$E$2:$E$1045), 0)), "no match"))</f>
        <v/>
      </c>
    </row>
    <row r="2945" spans="1:21" x14ac:dyDescent="0.25">
      <c r="A2945" s="6" t="str">
        <f t="shared" ref="A2945:A3008" si="460">IF(B2945="CHF","CHF",IF(B2945="CHF 2","CHF hangar",LEFT(B2945,1)))</f>
        <v/>
      </c>
      <c r="B2945" s="272"/>
      <c r="F2945" s="7" t="str">
        <f t="shared" si="454"/>
        <v/>
      </c>
      <c r="G2945" s="21" t="str">
        <f>IF(ISBLANK(C2945),"",_xlfn.XLOOKUP(_xlfn.XLOOKUP(VALUE(LEFT(C2945,4)),Souches!$B$2:$B$15000,Souches!$E$2:$E$15000),Varietes!$B$2:$B$500,Varietes!$C$2:$C$500))</f>
        <v/>
      </c>
      <c r="H2945" s="19" t="str">
        <f>IF(ISBLANK(C2945),"",_xlfn.XLOOKUP(VALUE(LEFT(C2945,4)),Souches!$B$2:$B$15000,Souches!$D$2:$D$15000))</f>
        <v/>
      </c>
      <c r="I2945" s="10" t="str">
        <f t="shared" si="452"/>
        <v/>
      </c>
      <c r="J2945" s="19" t="str">
        <f>IF(I2945="","",INT(('ObjProd (2)'!$C$25-I2945)/7 * (ABS('ObjProd (2)'!$C$25-I2945)&gt;=7)))</f>
        <v/>
      </c>
      <c r="K2945" s="10" t="str">
        <f>IF(I2945="","",
IF(AND(DATEDIF(I2945,'ObjProd (2)'!$C$25,"y")=0,DATEDIF(I2945,'ObjProd (2)'!$C$25,"ym")=0,
   INT(('ObjProd (2)'!$C$25-EDATE(I2945,DATEDIF(I2945,'ObjProd (2)'!$C$25,"y")*12+DATEDIF(I2945,'ObjProd (2)'!$C$25,"ym")))/7)=0),
   "&lt; 1 sem.",
   IF(DATEDIF(I2945,'ObjProd (2)'!$C$25,"y")&gt;0,DATEDIF(I2945,'ObjProd (2)'!$C$25,"y") &amp; " " &amp; IF(DATEDIF(I2945,'ObjProd (2)'!$C$25,"y")=1,"an ","ans "),"") &amp;
   IF(DATEDIF(I2945,'ObjProd (2)'!$C$25,"ym")&gt;0,DATEDIF(I2945,'ObjProd (2)'!$C$25,"ym") &amp; " mois ", "") &amp;
   IF(INT(('ObjProd (2)'!$C$25-EDATE(I2945,DATEDIF(I2945,'ObjProd (2)'!$C$25,"y")*12+DATEDIF(I2945,'ObjProd (2)'!$C$25,"ym")))/7)&gt;0,
      INT(('ObjProd (2)'!$C$25-EDATE(I2945,DATEDIF(I2945,'ObjProd (2)'!$C$25,"y")*12+DATEDIF(I2945,'ObjProd (2)'!$C$25,"ym")))/7) &amp; " sem.",
      "")
)
)</f>
        <v/>
      </c>
      <c r="L2945" s="11" t="str">
        <f t="shared" si="453"/>
        <v/>
      </c>
      <c r="M2945" s="9" t="str">
        <f t="shared" si="458"/>
        <v/>
      </c>
      <c r="N2945" s="9" t="str" cm="1">
        <f t="array" aca="1" ref="N2945" ca="1">LEFT(L2945, IF(ISNUMBER(SUBSTITUTE(_xludf.MID(L2945, 2, 1), ".", ",")), 1, 2))</f>
        <v/>
      </c>
      <c r="O2945" s="19" t="str">
        <f t="shared" ca="1" si="455"/>
        <v/>
      </c>
      <c r="P2945" s="9" t="str">
        <f t="shared" ca="1" si="456"/>
        <v/>
      </c>
      <c r="Q2945" s="9" t="str">
        <f t="shared" ca="1" si="457"/>
        <v/>
      </c>
      <c r="R2945" s="9" t="str">
        <f t="shared" si="459"/>
        <v/>
      </c>
      <c r="S2945" t="str" cm="1">
        <f t="array" ref="S2945">IF(ISBLANK(C2945),"",IFERROR(INDEX(ListeSeries!$A$2:$A$1045, MATCH(1, (DatasScan!G2945=ListeSeries!$B$2:$B$1045) * (DatasScan!H2945&gt;=ListeSeries!$D$2:$D$1045) * (DatasScan!H2945&lt;=ListeSeries!$E$2:$E$1045), 0)), "no match"))</f>
        <v/>
      </c>
      <c r="T2945" s="7" t="str" cm="1">
        <f t="array" ref="T2945">IF(ISBLANK(C2945),"",IFERROR(INDEX(ListeSeries!$C$2:$C$1045, MATCH(1, (DatasScan!G2945=ListeSeries!$B$2:$B$1045) * (DatasScan!H2945&gt;=ListeSeries!$D$2:$D$1045) * (DatasScan!H2945&lt;=ListeSeries!$E$2:$E$1045), 0)), "no match"))</f>
        <v/>
      </c>
      <c r="U2945" s="11" t="str" cm="1">
        <f t="array" ref="U2945">IF(ISBLANK(C2945),"",IFERROR(INDEX(ListeSeries!$F$2:$F$1045, MATCH(1, (DatasScan!G2945=ListeSeries!$B$2:$B$1045) * (DatasScan!H2945&gt;=ListeSeries!$D$2:$D$1045) * (DatasScan!H2945&lt;=ListeSeries!$E$2:$E$1045), 0)), "no match"))</f>
        <v/>
      </c>
    </row>
    <row r="2946" spans="1:21" x14ac:dyDescent="0.25">
      <c r="A2946" s="6" t="str">
        <f t="shared" si="460"/>
        <v/>
      </c>
      <c r="B2946" s="272"/>
      <c r="F2946" s="7" t="str">
        <f t="shared" si="454"/>
        <v/>
      </c>
      <c r="G2946" s="21" t="str">
        <f>IF(ISBLANK(C2946),"",_xlfn.XLOOKUP(_xlfn.XLOOKUP(VALUE(LEFT(C2946,4)),Souches!$B$2:$B$15000,Souches!$E$2:$E$15000),Varietes!$B$2:$B$500,Varietes!$C$2:$C$500))</f>
        <v/>
      </c>
      <c r="H2946" s="19" t="str">
        <f>IF(ISBLANK(C2946),"",_xlfn.XLOOKUP(VALUE(LEFT(C2946,4)),Souches!$B$2:$B$15000,Souches!$D$2:$D$15000))</f>
        <v/>
      </c>
      <c r="I2946" s="10" t="str">
        <f t="shared" ref="I2946:I3009" si="461">IF(ISBLANK(C2946),"",DATE(MID(C2946,5,4),MID(C2946,9,2),MID(C2946,11,2)))</f>
        <v/>
      </c>
      <c r="J2946" s="19" t="str">
        <f>IF(I2946="","",INT(('ObjProd (2)'!$C$25-I2946)/7 * (ABS('ObjProd (2)'!$C$25-I2946)&gt;=7)))</f>
        <v/>
      </c>
      <c r="K2946" s="10" t="str">
        <f>IF(I2946="","",
IF(AND(DATEDIF(I2946,'ObjProd (2)'!$C$25,"y")=0,DATEDIF(I2946,'ObjProd (2)'!$C$25,"ym")=0,
   INT(('ObjProd (2)'!$C$25-EDATE(I2946,DATEDIF(I2946,'ObjProd (2)'!$C$25,"y")*12+DATEDIF(I2946,'ObjProd (2)'!$C$25,"ym")))/7)=0),
   "&lt; 1 sem.",
   IF(DATEDIF(I2946,'ObjProd (2)'!$C$25,"y")&gt;0,DATEDIF(I2946,'ObjProd (2)'!$C$25,"y") &amp; " " &amp; IF(DATEDIF(I2946,'ObjProd (2)'!$C$25,"y")=1,"an ","ans "),"") &amp;
   IF(DATEDIF(I2946,'ObjProd (2)'!$C$25,"ym")&gt;0,DATEDIF(I2946,'ObjProd (2)'!$C$25,"ym") &amp; " mois ", "") &amp;
   IF(INT(('ObjProd (2)'!$C$25-EDATE(I2946,DATEDIF(I2946,'ObjProd (2)'!$C$25,"y")*12+DATEDIF(I2946,'ObjProd (2)'!$C$25,"ym")))/7)&gt;0,
      INT(('ObjProd (2)'!$C$25-EDATE(I2946,DATEDIF(I2946,'ObjProd (2)'!$C$25,"y")*12+DATEDIF(I2946,'ObjProd (2)'!$C$25,"ym")))/7) &amp; " sem.",
      "")
)
)</f>
        <v/>
      </c>
      <c r="L2946" s="11" t="str">
        <f t="shared" ref="L2946:L3009" si="462">IF(ISBLANK(C2946),"",MID(C2946,13,4))</f>
        <v/>
      </c>
      <c r="M2946" s="9" t="str">
        <f t="shared" si="458"/>
        <v/>
      </c>
      <c r="N2946" s="9" t="str" cm="1">
        <f t="array" aca="1" ref="N2946" ca="1">LEFT(L2946, IF(ISNUMBER(SUBSTITUTE(_xludf.MID(L2946, 2, 1), ".", ",")), 1, 2))</f>
        <v/>
      </c>
      <c r="O2946" s="19" t="str">
        <f t="shared" ca="1" si="455"/>
        <v/>
      </c>
      <c r="P2946" s="9" t="str">
        <f t="shared" ca="1" si="456"/>
        <v/>
      </c>
      <c r="Q2946" s="9" t="str">
        <f t="shared" ca="1" si="457"/>
        <v/>
      </c>
      <c r="R2946" s="9" t="str">
        <f t="shared" si="459"/>
        <v/>
      </c>
      <c r="S2946" t="str" cm="1">
        <f t="array" ref="S2946">IF(ISBLANK(C2946),"",IFERROR(INDEX(ListeSeries!$A$2:$A$1045, MATCH(1, (DatasScan!G2946=ListeSeries!$B$2:$B$1045) * (DatasScan!H2946&gt;=ListeSeries!$D$2:$D$1045) * (DatasScan!H2946&lt;=ListeSeries!$E$2:$E$1045), 0)), "no match"))</f>
        <v/>
      </c>
      <c r="T2946" s="7" t="str" cm="1">
        <f t="array" ref="T2946">IF(ISBLANK(C2946),"",IFERROR(INDEX(ListeSeries!$C$2:$C$1045, MATCH(1, (DatasScan!G2946=ListeSeries!$B$2:$B$1045) * (DatasScan!H2946&gt;=ListeSeries!$D$2:$D$1045) * (DatasScan!H2946&lt;=ListeSeries!$E$2:$E$1045), 0)), "no match"))</f>
        <v/>
      </c>
      <c r="U2946" s="11" t="str" cm="1">
        <f t="array" ref="U2946">IF(ISBLANK(C2946),"",IFERROR(INDEX(ListeSeries!$F$2:$F$1045, MATCH(1, (DatasScan!G2946=ListeSeries!$B$2:$B$1045) * (DatasScan!H2946&gt;=ListeSeries!$D$2:$D$1045) * (DatasScan!H2946&lt;=ListeSeries!$E$2:$E$1045), 0)), "no match"))</f>
        <v/>
      </c>
    </row>
    <row r="2947" spans="1:21" x14ac:dyDescent="0.25">
      <c r="A2947" s="6" t="str">
        <f t="shared" si="460"/>
        <v/>
      </c>
      <c r="B2947" s="272"/>
      <c r="F2947" s="7" t="str">
        <f t="shared" si="454"/>
        <v/>
      </c>
      <c r="G2947" s="21" t="str">
        <f>IF(ISBLANK(C2947),"",_xlfn.XLOOKUP(_xlfn.XLOOKUP(VALUE(LEFT(C2947,4)),Souches!$B$2:$B$15000,Souches!$E$2:$E$15000),Varietes!$B$2:$B$500,Varietes!$C$2:$C$500))</f>
        <v/>
      </c>
      <c r="H2947" s="19" t="str">
        <f>IF(ISBLANK(C2947),"",_xlfn.XLOOKUP(VALUE(LEFT(C2947,4)),Souches!$B$2:$B$15000,Souches!$D$2:$D$15000))</f>
        <v/>
      </c>
      <c r="I2947" s="10" t="str">
        <f t="shared" si="461"/>
        <v/>
      </c>
      <c r="J2947" s="19" t="str">
        <f>IF(I2947="","",INT(('ObjProd (2)'!$C$25-I2947)/7 * (ABS('ObjProd (2)'!$C$25-I2947)&gt;=7)))</f>
        <v/>
      </c>
      <c r="K2947" s="10" t="str">
        <f>IF(I2947="","",
IF(AND(DATEDIF(I2947,'ObjProd (2)'!$C$25,"y")=0,DATEDIF(I2947,'ObjProd (2)'!$C$25,"ym")=0,
   INT(('ObjProd (2)'!$C$25-EDATE(I2947,DATEDIF(I2947,'ObjProd (2)'!$C$25,"y")*12+DATEDIF(I2947,'ObjProd (2)'!$C$25,"ym")))/7)=0),
   "&lt; 1 sem.",
   IF(DATEDIF(I2947,'ObjProd (2)'!$C$25,"y")&gt;0,DATEDIF(I2947,'ObjProd (2)'!$C$25,"y") &amp; " " &amp; IF(DATEDIF(I2947,'ObjProd (2)'!$C$25,"y")=1,"an ","ans "),"") &amp;
   IF(DATEDIF(I2947,'ObjProd (2)'!$C$25,"ym")&gt;0,DATEDIF(I2947,'ObjProd (2)'!$C$25,"ym") &amp; " mois ", "") &amp;
   IF(INT(('ObjProd (2)'!$C$25-EDATE(I2947,DATEDIF(I2947,'ObjProd (2)'!$C$25,"y")*12+DATEDIF(I2947,'ObjProd (2)'!$C$25,"ym")))/7)&gt;0,
      INT(('ObjProd (2)'!$C$25-EDATE(I2947,DATEDIF(I2947,'ObjProd (2)'!$C$25,"y")*12+DATEDIF(I2947,'ObjProd (2)'!$C$25,"ym")))/7) &amp; " sem.",
      "")
)
)</f>
        <v/>
      </c>
      <c r="L2947" s="11" t="str">
        <f t="shared" si="462"/>
        <v/>
      </c>
      <c r="M2947" s="9" t="str">
        <f t="shared" si="458"/>
        <v/>
      </c>
      <c r="N2947" s="9" t="str" cm="1">
        <f t="array" aca="1" ref="N2947" ca="1">LEFT(L2947, IF(ISNUMBER(SUBSTITUTE(_xludf.MID(L2947, 2, 1), ".", ",")), 1, 2))</f>
        <v/>
      </c>
      <c r="O2947" s="19" t="str">
        <f t="shared" ca="1" si="455"/>
        <v/>
      </c>
      <c r="P2947" s="9" t="str">
        <f t="shared" ca="1" si="456"/>
        <v/>
      </c>
      <c r="Q2947" s="9" t="str">
        <f t="shared" ca="1" si="457"/>
        <v/>
      </c>
      <c r="R2947" s="9" t="str">
        <f t="shared" si="459"/>
        <v/>
      </c>
      <c r="S2947" t="str" cm="1">
        <f t="array" ref="S2947">IF(ISBLANK(C2947),"",IFERROR(INDEX(ListeSeries!$A$2:$A$1045, MATCH(1, (DatasScan!G2947=ListeSeries!$B$2:$B$1045) * (DatasScan!H2947&gt;=ListeSeries!$D$2:$D$1045) * (DatasScan!H2947&lt;=ListeSeries!$E$2:$E$1045), 0)), "no match"))</f>
        <v/>
      </c>
      <c r="T2947" s="7" t="str" cm="1">
        <f t="array" ref="T2947">IF(ISBLANK(C2947),"",IFERROR(INDEX(ListeSeries!$C$2:$C$1045, MATCH(1, (DatasScan!G2947=ListeSeries!$B$2:$B$1045) * (DatasScan!H2947&gt;=ListeSeries!$D$2:$D$1045) * (DatasScan!H2947&lt;=ListeSeries!$E$2:$E$1045), 0)), "no match"))</f>
        <v/>
      </c>
      <c r="U2947" s="11" t="str" cm="1">
        <f t="array" ref="U2947">IF(ISBLANK(C2947),"",IFERROR(INDEX(ListeSeries!$F$2:$F$1045, MATCH(1, (DatasScan!G2947=ListeSeries!$B$2:$B$1045) * (DatasScan!H2947&gt;=ListeSeries!$D$2:$D$1045) * (DatasScan!H2947&lt;=ListeSeries!$E$2:$E$1045), 0)), "no match"))</f>
        <v/>
      </c>
    </row>
    <row r="2948" spans="1:21" x14ac:dyDescent="0.25">
      <c r="A2948" s="6" t="str">
        <f t="shared" si="460"/>
        <v/>
      </c>
      <c r="B2948" s="272"/>
      <c r="F2948" s="7" t="str">
        <f t="shared" si="454"/>
        <v/>
      </c>
      <c r="G2948" s="21" t="str">
        <f>IF(ISBLANK(C2948),"",_xlfn.XLOOKUP(_xlfn.XLOOKUP(VALUE(LEFT(C2948,4)),Souches!$B$2:$B$15000,Souches!$E$2:$E$15000),Varietes!$B$2:$B$500,Varietes!$C$2:$C$500))</f>
        <v/>
      </c>
      <c r="H2948" s="19" t="str">
        <f>IF(ISBLANK(C2948),"",_xlfn.XLOOKUP(VALUE(LEFT(C2948,4)),Souches!$B$2:$B$15000,Souches!$D$2:$D$15000))</f>
        <v/>
      </c>
      <c r="I2948" s="10" t="str">
        <f t="shared" si="461"/>
        <v/>
      </c>
      <c r="J2948" s="19" t="str">
        <f>IF(I2948="","",INT(('ObjProd (2)'!$C$25-I2948)/7 * (ABS('ObjProd (2)'!$C$25-I2948)&gt;=7)))</f>
        <v/>
      </c>
      <c r="K2948" s="10" t="str">
        <f>IF(I2948="","",
IF(AND(DATEDIF(I2948,'ObjProd (2)'!$C$25,"y")=0,DATEDIF(I2948,'ObjProd (2)'!$C$25,"ym")=0,
   INT(('ObjProd (2)'!$C$25-EDATE(I2948,DATEDIF(I2948,'ObjProd (2)'!$C$25,"y")*12+DATEDIF(I2948,'ObjProd (2)'!$C$25,"ym")))/7)=0),
   "&lt; 1 sem.",
   IF(DATEDIF(I2948,'ObjProd (2)'!$C$25,"y")&gt;0,DATEDIF(I2948,'ObjProd (2)'!$C$25,"y") &amp; " " &amp; IF(DATEDIF(I2948,'ObjProd (2)'!$C$25,"y")=1,"an ","ans "),"") &amp;
   IF(DATEDIF(I2948,'ObjProd (2)'!$C$25,"ym")&gt;0,DATEDIF(I2948,'ObjProd (2)'!$C$25,"ym") &amp; " mois ", "") &amp;
   IF(INT(('ObjProd (2)'!$C$25-EDATE(I2948,DATEDIF(I2948,'ObjProd (2)'!$C$25,"y")*12+DATEDIF(I2948,'ObjProd (2)'!$C$25,"ym")))/7)&gt;0,
      INT(('ObjProd (2)'!$C$25-EDATE(I2948,DATEDIF(I2948,'ObjProd (2)'!$C$25,"y")*12+DATEDIF(I2948,'ObjProd (2)'!$C$25,"ym")))/7) &amp; " sem.",
      "")
)
)</f>
        <v/>
      </c>
      <c r="L2948" s="11" t="str">
        <f t="shared" si="462"/>
        <v/>
      </c>
      <c r="M2948" s="9" t="str">
        <f t="shared" si="458"/>
        <v/>
      </c>
      <c r="N2948" s="9" t="str" cm="1">
        <f t="array" aca="1" ref="N2948" ca="1">LEFT(L2948, IF(ISNUMBER(SUBSTITUTE(_xludf.MID(L2948, 2, 1), ".", ",")), 1, 2))</f>
        <v/>
      </c>
      <c r="O2948" s="19" t="str">
        <f t="shared" ca="1" si="455"/>
        <v/>
      </c>
      <c r="P2948" s="9" t="str">
        <f t="shared" ca="1" si="456"/>
        <v/>
      </c>
      <c r="Q2948" s="9" t="str">
        <f t="shared" ca="1" si="457"/>
        <v/>
      </c>
      <c r="R2948" s="9" t="str">
        <f t="shared" si="459"/>
        <v/>
      </c>
      <c r="S2948" t="str" cm="1">
        <f t="array" ref="S2948">IF(ISBLANK(C2948),"",IFERROR(INDEX(ListeSeries!$A$2:$A$1045, MATCH(1, (DatasScan!G2948=ListeSeries!$B$2:$B$1045) * (DatasScan!H2948&gt;=ListeSeries!$D$2:$D$1045) * (DatasScan!H2948&lt;=ListeSeries!$E$2:$E$1045), 0)), "no match"))</f>
        <v/>
      </c>
      <c r="T2948" s="7" t="str" cm="1">
        <f t="array" ref="T2948">IF(ISBLANK(C2948),"",IFERROR(INDEX(ListeSeries!$C$2:$C$1045, MATCH(1, (DatasScan!G2948=ListeSeries!$B$2:$B$1045) * (DatasScan!H2948&gt;=ListeSeries!$D$2:$D$1045) * (DatasScan!H2948&lt;=ListeSeries!$E$2:$E$1045), 0)), "no match"))</f>
        <v/>
      </c>
      <c r="U2948" s="11" t="str" cm="1">
        <f t="array" ref="U2948">IF(ISBLANK(C2948),"",IFERROR(INDEX(ListeSeries!$F$2:$F$1045, MATCH(1, (DatasScan!G2948=ListeSeries!$B$2:$B$1045) * (DatasScan!H2948&gt;=ListeSeries!$D$2:$D$1045) * (DatasScan!H2948&lt;=ListeSeries!$E$2:$E$1045), 0)), "no match"))</f>
        <v/>
      </c>
    </row>
    <row r="2949" spans="1:21" x14ac:dyDescent="0.25">
      <c r="A2949" s="6" t="str">
        <f t="shared" si="460"/>
        <v/>
      </c>
      <c r="B2949" s="272"/>
      <c r="F2949" s="7" t="str">
        <f t="shared" si="454"/>
        <v/>
      </c>
      <c r="G2949" s="21" t="str">
        <f>IF(ISBLANK(C2949),"",_xlfn.XLOOKUP(_xlfn.XLOOKUP(VALUE(LEFT(C2949,4)),Souches!$B$2:$B$15000,Souches!$E$2:$E$15000),Varietes!$B$2:$B$500,Varietes!$C$2:$C$500))</f>
        <v/>
      </c>
      <c r="H2949" s="19" t="str">
        <f>IF(ISBLANK(C2949),"",_xlfn.XLOOKUP(VALUE(LEFT(C2949,4)),Souches!$B$2:$B$15000,Souches!$D$2:$D$15000))</f>
        <v/>
      </c>
      <c r="I2949" s="10" t="str">
        <f t="shared" si="461"/>
        <v/>
      </c>
      <c r="J2949" s="19" t="str">
        <f>IF(I2949="","",INT(('ObjProd (2)'!$C$25-I2949)/7 * (ABS('ObjProd (2)'!$C$25-I2949)&gt;=7)))</f>
        <v/>
      </c>
      <c r="K2949" s="10" t="str">
        <f>IF(I2949="","",
IF(AND(DATEDIF(I2949,'ObjProd (2)'!$C$25,"y")=0,DATEDIF(I2949,'ObjProd (2)'!$C$25,"ym")=0,
   INT(('ObjProd (2)'!$C$25-EDATE(I2949,DATEDIF(I2949,'ObjProd (2)'!$C$25,"y")*12+DATEDIF(I2949,'ObjProd (2)'!$C$25,"ym")))/7)=0),
   "&lt; 1 sem.",
   IF(DATEDIF(I2949,'ObjProd (2)'!$C$25,"y")&gt;0,DATEDIF(I2949,'ObjProd (2)'!$C$25,"y") &amp; " " &amp; IF(DATEDIF(I2949,'ObjProd (2)'!$C$25,"y")=1,"an ","ans "),"") &amp;
   IF(DATEDIF(I2949,'ObjProd (2)'!$C$25,"ym")&gt;0,DATEDIF(I2949,'ObjProd (2)'!$C$25,"ym") &amp; " mois ", "") &amp;
   IF(INT(('ObjProd (2)'!$C$25-EDATE(I2949,DATEDIF(I2949,'ObjProd (2)'!$C$25,"y")*12+DATEDIF(I2949,'ObjProd (2)'!$C$25,"ym")))/7)&gt;0,
      INT(('ObjProd (2)'!$C$25-EDATE(I2949,DATEDIF(I2949,'ObjProd (2)'!$C$25,"y")*12+DATEDIF(I2949,'ObjProd (2)'!$C$25,"ym")))/7) &amp; " sem.",
      "")
)
)</f>
        <v/>
      </c>
      <c r="L2949" s="11" t="str">
        <f t="shared" si="462"/>
        <v/>
      </c>
      <c r="M2949" s="9" t="str">
        <f t="shared" si="458"/>
        <v/>
      </c>
      <c r="N2949" s="9" t="str" cm="1">
        <f t="array" aca="1" ref="N2949" ca="1">LEFT(L2949, IF(ISNUMBER(SUBSTITUTE(_xludf.MID(L2949, 2, 1), ".", ",")), 1, 2))</f>
        <v/>
      </c>
      <c r="O2949" s="19" t="str">
        <f t="shared" ca="1" si="455"/>
        <v/>
      </c>
      <c r="P2949" s="9" t="str">
        <f t="shared" ca="1" si="456"/>
        <v/>
      </c>
      <c r="Q2949" s="9" t="str">
        <f t="shared" ca="1" si="457"/>
        <v/>
      </c>
      <c r="R2949" s="9" t="str">
        <f t="shared" si="459"/>
        <v/>
      </c>
      <c r="S2949" t="str" cm="1">
        <f t="array" ref="S2949">IF(ISBLANK(C2949),"",IFERROR(INDEX(ListeSeries!$A$2:$A$1045, MATCH(1, (DatasScan!G2949=ListeSeries!$B$2:$B$1045) * (DatasScan!H2949&gt;=ListeSeries!$D$2:$D$1045) * (DatasScan!H2949&lt;=ListeSeries!$E$2:$E$1045), 0)), "no match"))</f>
        <v/>
      </c>
      <c r="T2949" s="7" t="str" cm="1">
        <f t="array" ref="T2949">IF(ISBLANK(C2949),"",IFERROR(INDEX(ListeSeries!$C$2:$C$1045, MATCH(1, (DatasScan!G2949=ListeSeries!$B$2:$B$1045) * (DatasScan!H2949&gt;=ListeSeries!$D$2:$D$1045) * (DatasScan!H2949&lt;=ListeSeries!$E$2:$E$1045), 0)), "no match"))</f>
        <v/>
      </c>
      <c r="U2949" s="11" t="str" cm="1">
        <f t="array" ref="U2949">IF(ISBLANK(C2949),"",IFERROR(INDEX(ListeSeries!$F$2:$F$1045, MATCH(1, (DatasScan!G2949=ListeSeries!$B$2:$B$1045) * (DatasScan!H2949&gt;=ListeSeries!$D$2:$D$1045) * (DatasScan!H2949&lt;=ListeSeries!$E$2:$E$1045), 0)), "no match"))</f>
        <v/>
      </c>
    </row>
    <row r="2950" spans="1:21" x14ac:dyDescent="0.25">
      <c r="A2950" s="6" t="str">
        <f t="shared" si="460"/>
        <v/>
      </c>
      <c r="B2950" s="272"/>
      <c r="F2950" s="7" t="str">
        <f t="shared" si="454"/>
        <v/>
      </c>
      <c r="G2950" s="21" t="str">
        <f>IF(ISBLANK(C2950),"",_xlfn.XLOOKUP(_xlfn.XLOOKUP(VALUE(LEFT(C2950,4)),Souches!$B$2:$B$15000,Souches!$E$2:$E$15000),Varietes!$B$2:$B$500,Varietes!$C$2:$C$500))</f>
        <v/>
      </c>
      <c r="H2950" s="19" t="str">
        <f>IF(ISBLANK(C2950),"",_xlfn.XLOOKUP(VALUE(LEFT(C2950,4)),Souches!$B$2:$B$15000,Souches!$D$2:$D$15000))</f>
        <v/>
      </c>
      <c r="I2950" s="10" t="str">
        <f t="shared" si="461"/>
        <v/>
      </c>
      <c r="J2950" s="19" t="str">
        <f>IF(I2950="","",INT(('ObjProd (2)'!$C$25-I2950)/7 * (ABS('ObjProd (2)'!$C$25-I2950)&gt;=7)))</f>
        <v/>
      </c>
      <c r="K2950" s="10" t="str">
        <f>IF(I2950="","",
IF(AND(DATEDIF(I2950,'ObjProd (2)'!$C$25,"y")=0,DATEDIF(I2950,'ObjProd (2)'!$C$25,"ym")=0,
   INT(('ObjProd (2)'!$C$25-EDATE(I2950,DATEDIF(I2950,'ObjProd (2)'!$C$25,"y")*12+DATEDIF(I2950,'ObjProd (2)'!$C$25,"ym")))/7)=0),
   "&lt; 1 sem.",
   IF(DATEDIF(I2950,'ObjProd (2)'!$C$25,"y")&gt;0,DATEDIF(I2950,'ObjProd (2)'!$C$25,"y") &amp; " " &amp; IF(DATEDIF(I2950,'ObjProd (2)'!$C$25,"y")=1,"an ","ans "),"") &amp;
   IF(DATEDIF(I2950,'ObjProd (2)'!$C$25,"ym")&gt;0,DATEDIF(I2950,'ObjProd (2)'!$C$25,"ym") &amp; " mois ", "") &amp;
   IF(INT(('ObjProd (2)'!$C$25-EDATE(I2950,DATEDIF(I2950,'ObjProd (2)'!$C$25,"y")*12+DATEDIF(I2950,'ObjProd (2)'!$C$25,"ym")))/7)&gt;0,
      INT(('ObjProd (2)'!$C$25-EDATE(I2950,DATEDIF(I2950,'ObjProd (2)'!$C$25,"y")*12+DATEDIF(I2950,'ObjProd (2)'!$C$25,"ym")))/7) &amp; " sem.",
      "")
)
)</f>
        <v/>
      </c>
      <c r="L2950" s="11" t="str">
        <f t="shared" si="462"/>
        <v/>
      </c>
      <c r="M2950" s="9" t="str">
        <f t="shared" si="458"/>
        <v/>
      </c>
      <c r="N2950" s="9" t="str" cm="1">
        <f t="array" aca="1" ref="N2950" ca="1">LEFT(L2950, IF(ISNUMBER(SUBSTITUTE(_xludf.MID(L2950, 2, 1), ".", ",")), 1, 2))</f>
        <v/>
      </c>
      <c r="O2950" s="19" t="str">
        <f t="shared" ca="1" si="455"/>
        <v/>
      </c>
      <c r="P2950" s="9" t="str">
        <f t="shared" ca="1" si="456"/>
        <v/>
      </c>
      <c r="Q2950" s="9" t="str">
        <f t="shared" ca="1" si="457"/>
        <v/>
      </c>
      <c r="R2950" s="9" t="str">
        <f t="shared" si="459"/>
        <v/>
      </c>
      <c r="S2950" t="str" cm="1">
        <f t="array" ref="S2950">IF(ISBLANK(C2950),"",IFERROR(INDEX(ListeSeries!$A$2:$A$1045, MATCH(1, (DatasScan!G2950=ListeSeries!$B$2:$B$1045) * (DatasScan!H2950&gt;=ListeSeries!$D$2:$D$1045) * (DatasScan!H2950&lt;=ListeSeries!$E$2:$E$1045), 0)), "no match"))</f>
        <v/>
      </c>
      <c r="T2950" s="7" t="str" cm="1">
        <f t="array" ref="T2950">IF(ISBLANK(C2950),"",IFERROR(INDEX(ListeSeries!$C$2:$C$1045, MATCH(1, (DatasScan!G2950=ListeSeries!$B$2:$B$1045) * (DatasScan!H2950&gt;=ListeSeries!$D$2:$D$1045) * (DatasScan!H2950&lt;=ListeSeries!$E$2:$E$1045), 0)), "no match"))</f>
        <v/>
      </c>
      <c r="U2950" s="11" t="str" cm="1">
        <f t="array" ref="U2950">IF(ISBLANK(C2950),"",IFERROR(INDEX(ListeSeries!$F$2:$F$1045, MATCH(1, (DatasScan!G2950=ListeSeries!$B$2:$B$1045) * (DatasScan!H2950&gt;=ListeSeries!$D$2:$D$1045) * (DatasScan!H2950&lt;=ListeSeries!$E$2:$E$1045), 0)), "no match"))</f>
        <v/>
      </c>
    </row>
    <row r="2951" spans="1:21" x14ac:dyDescent="0.25">
      <c r="A2951" s="6" t="str">
        <f t="shared" si="460"/>
        <v/>
      </c>
      <c r="B2951" s="272"/>
      <c r="F2951" s="7" t="str">
        <f t="shared" si="454"/>
        <v/>
      </c>
      <c r="G2951" s="21" t="str">
        <f>IF(ISBLANK(C2951),"",_xlfn.XLOOKUP(_xlfn.XLOOKUP(VALUE(LEFT(C2951,4)),Souches!$B$2:$B$15000,Souches!$E$2:$E$15000),Varietes!$B$2:$B$500,Varietes!$C$2:$C$500))</f>
        <v/>
      </c>
      <c r="H2951" s="19" t="str">
        <f>IF(ISBLANK(C2951),"",_xlfn.XLOOKUP(VALUE(LEFT(C2951,4)),Souches!$B$2:$B$15000,Souches!$D$2:$D$15000))</f>
        <v/>
      </c>
      <c r="I2951" s="10" t="str">
        <f t="shared" si="461"/>
        <v/>
      </c>
      <c r="J2951" s="19" t="str">
        <f>IF(I2951="","",INT(('ObjProd (2)'!$C$25-I2951)/7 * (ABS('ObjProd (2)'!$C$25-I2951)&gt;=7)))</f>
        <v/>
      </c>
      <c r="K2951" s="10" t="str">
        <f>IF(I2951="","",
IF(AND(DATEDIF(I2951,'ObjProd (2)'!$C$25,"y")=0,DATEDIF(I2951,'ObjProd (2)'!$C$25,"ym")=0,
   INT(('ObjProd (2)'!$C$25-EDATE(I2951,DATEDIF(I2951,'ObjProd (2)'!$C$25,"y")*12+DATEDIF(I2951,'ObjProd (2)'!$C$25,"ym")))/7)=0),
   "&lt; 1 sem.",
   IF(DATEDIF(I2951,'ObjProd (2)'!$C$25,"y")&gt;0,DATEDIF(I2951,'ObjProd (2)'!$C$25,"y") &amp; " " &amp; IF(DATEDIF(I2951,'ObjProd (2)'!$C$25,"y")=1,"an ","ans "),"") &amp;
   IF(DATEDIF(I2951,'ObjProd (2)'!$C$25,"ym")&gt;0,DATEDIF(I2951,'ObjProd (2)'!$C$25,"ym") &amp; " mois ", "") &amp;
   IF(INT(('ObjProd (2)'!$C$25-EDATE(I2951,DATEDIF(I2951,'ObjProd (2)'!$C$25,"y")*12+DATEDIF(I2951,'ObjProd (2)'!$C$25,"ym")))/7)&gt;0,
      INT(('ObjProd (2)'!$C$25-EDATE(I2951,DATEDIF(I2951,'ObjProd (2)'!$C$25,"y")*12+DATEDIF(I2951,'ObjProd (2)'!$C$25,"ym")))/7) &amp; " sem.",
      "")
)
)</f>
        <v/>
      </c>
      <c r="L2951" s="11" t="str">
        <f t="shared" si="462"/>
        <v/>
      </c>
      <c r="M2951" s="9" t="str">
        <f t="shared" si="458"/>
        <v/>
      </c>
      <c r="N2951" s="9" t="str" cm="1">
        <f t="array" aca="1" ref="N2951" ca="1">LEFT(L2951, IF(ISNUMBER(SUBSTITUTE(_xludf.MID(L2951, 2, 1), ".", ",")), 1, 2))</f>
        <v/>
      </c>
      <c r="O2951" s="19" t="str">
        <f t="shared" ca="1" si="455"/>
        <v/>
      </c>
      <c r="P2951" s="9" t="str">
        <f t="shared" ca="1" si="456"/>
        <v/>
      </c>
      <c r="Q2951" s="9" t="str">
        <f t="shared" ca="1" si="457"/>
        <v/>
      </c>
      <c r="R2951" s="9" t="str">
        <f t="shared" si="459"/>
        <v/>
      </c>
      <c r="S2951" t="str" cm="1">
        <f t="array" ref="S2951">IF(ISBLANK(C2951),"",IFERROR(INDEX(ListeSeries!$A$2:$A$1045, MATCH(1, (DatasScan!G2951=ListeSeries!$B$2:$B$1045) * (DatasScan!H2951&gt;=ListeSeries!$D$2:$D$1045) * (DatasScan!H2951&lt;=ListeSeries!$E$2:$E$1045), 0)), "no match"))</f>
        <v/>
      </c>
      <c r="T2951" s="7" t="str" cm="1">
        <f t="array" ref="T2951">IF(ISBLANK(C2951),"",IFERROR(INDEX(ListeSeries!$C$2:$C$1045, MATCH(1, (DatasScan!G2951=ListeSeries!$B$2:$B$1045) * (DatasScan!H2951&gt;=ListeSeries!$D$2:$D$1045) * (DatasScan!H2951&lt;=ListeSeries!$E$2:$E$1045), 0)), "no match"))</f>
        <v/>
      </c>
      <c r="U2951" s="11" t="str" cm="1">
        <f t="array" ref="U2951">IF(ISBLANK(C2951),"",IFERROR(INDEX(ListeSeries!$F$2:$F$1045, MATCH(1, (DatasScan!G2951=ListeSeries!$B$2:$B$1045) * (DatasScan!H2951&gt;=ListeSeries!$D$2:$D$1045) * (DatasScan!H2951&lt;=ListeSeries!$E$2:$E$1045), 0)), "no match"))</f>
        <v/>
      </c>
    </row>
    <row r="2952" spans="1:21" x14ac:dyDescent="0.25">
      <c r="A2952" s="6" t="str">
        <f t="shared" si="460"/>
        <v/>
      </c>
      <c r="B2952" s="272"/>
      <c r="F2952" s="7" t="str">
        <f t="shared" si="454"/>
        <v/>
      </c>
      <c r="G2952" s="21" t="str">
        <f>IF(ISBLANK(C2952),"",_xlfn.XLOOKUP(_xlfn.XLOOKUP(VALUE(LEFT(C2952,4)),Souches!$B$2:$B$15000,Souches!$E$2:$E$15000),Varietes!$B$2:$B$500,Varietes!$C$2:$C$500))</f>
        <v/>
      </c>
      <c r="H2952" s="19" t="str">
        <f>IF(ISBLANK(C2952),"",_xlfn.XLOOKUP(VALUE(LEFT(C2952,4)),Souches!$B$2:$B$15000,Souches!$D$2:$D$15000))</f>
        <v/>
      </c>
      <c r="I2952" s="10" t="str">
        <f t="shared" si="461"/>
        <v/>
      </c>
      <c r="J2952" s="19" t="str">
        <f>IF(I2952="","",INT(('ObjProd (2)'!$C$25-I2952)/7 * (ABS('ObjProd (2)'!$C$25-I2952)&gt;=7)))</f>
        <v/>
      </c>
      <c r="K2952" s="10" t="str">
        <f>IF(I2952="","",
IF(AND(DATEDIF(I2952,'ObjProd (2)'!$C$25,"y")=0,DATEDIF(I2952,'ObjProd (2)'!$C$25,"ym")=0,
   INT(('ObjProd (2)'!$C$25-EDATE(I2952,DATEDIF(I2952,'ObjProd (2)'!$C$25,"y")*12+DATEDIF(I2952,'ObjProd (2)'!$C$25,"ym")))/7)=0),
   "&lt; 1 sem.",
   IF(DATEDIF(I2952,'ObjProd (2)'!$C$25,"y")&gt;0,DATEDIF(I2952,'ObjProd (2)'!$C$25,"y") &amp; " " &amp; IF(DATEDIF(I2952,'ObjProd (2)'!$C$25,"y")=1,"an ","ans "),"") &amp;
   IF(DATEDIF(I2952,'ObjProd (2)'!$C$25,"ym")&gt;0,DATEDIF(I2952,'ObjProd (2)'!$C$25,"ym") &amp; " mois ", "") &amp;
   IF(INT(('ObjProd (2)'!$C$25-EDATE(I2952,DATEDIF(I2952,'ObjProd (2)'!$C$25,"y")*12+DATEDIF(I2952,'ObjProd (2)'!$C$25,"ym")))/7)&gt;0,
      INT(('ObjProd (2)'!$C$25-EDATE(I2952,DATEDIF(I2952,'ObjProd (2)'!$C$25,"y")*12+DATEDIF(I2952,'ObjProd (2)'!$C$25,"ym")))/7) &amp; " sem.",
      "")
)
)</f>
        <v/>
      </c>
      <c r="L2952" s="11" t="str">
        <f t="shared" si="462"/>
        <v/>
      </c>
      <c r="M2952" s="9" t="str">
        <f t="shared" si="458"/>
        <v/>
      </c>
      <c r="N2952" s="9" t="str" cm="1">
        <f t="array" aca="1" ref="N2952" ca="1">LEFT(L2952, IF(ISNUMBER(SUBSTITUTE(_xludf.MID(L2952, 2, 1), ".", ",")), 1, 2))</f>
        <v/>
      </c>
      <c r="O2952" s="19" t="str">
        <f t="shared" ca="1" si="455"/>
        <v/>
      </c>
      <c r="P2952" s="9" t="str">
        <f t="shared" ca="1" si="456"/>
        <v/>
      </c>
      <c r="Q2952" s="9" t="str">
        <f t="shared" ca="1" si="457"/>
        <v/>
      </c>
      <c r="R2952" s="9" t="str">
        <f t="shared" si="459"/>
        <v/>
      </c>
      <c r="S2952" t="str" cm="1">
        <f t="array" ref="S2952">IF(ISBLANK(C2952),"",IFERROR(INDEX(ListeSeries!$A$2:$A$1045, MATCH(1, (DatasScan!G2952=ListeSeries!$B$2:$B$1045) * (DatasScan!H2952&gt;=ListeSeries!$D$2:$D$1045) * (DatasScan!H2952&lt;=ListeSeries!$E$2:$E$1045), 0)), "no match"))</f>
        <v/>
      </c>
      <c r="T2952" s="7" t="str" cm="1">
        <f t="array" ref="T2952">IF(ISBLANK(C2952),"",IFERROR(INDEX(ListeSeries!$C$2:$C$1045, MATCH(1, (DatasScan!G2952=ListeSeries!$B$2:$B$1045) * (DatasScan!H2952&gt;=ListeSeries!$D$2:$D$1045) * (DatasScan!H2952&lt;=ListeSeries!$E$2:$E$1045), 0)), "no match"))</f>
        <v/>
      </c>
      <c r="U2952" s="11" t="str" cm="1">
        <f t="array" ref="U2952">IF(ISBLANK(C2952),"",IFERROR(INDEX(ListeSeries!$F$2:$F$1045, MATCH(1, (DatasScan!G2952=ListeSeries!$B$2:$B$1045) * (DatasScan!H2952&gt;=ListeSeries!$D$2:$D$1045) * (DatasScan!H2952&lt;=ListeSeries!$E$2:$E$1045), 0)), "no match"))</f>
        <v/>
      </c>
    </row>
    <row r="2953" spans="1:21" x14ac:dyDescent="0.25">
      <c r="A2953" s="6" t="str">
        <f t="shared" si="460"/>
        <v/>
      </c>
      <c r="B2953" s="272"/>
      <c r="F2953" s="7" t="str">
        <f t="shared" si="454"/>
        <v/>
      </c>
      <c r="G2953" s="21" t="str">
        <f>IF(ISBLANK(C2953),"",_xlfn.XLOOKUP(_xlfn.XLOOKUP(VALUE(LEFT(C2953,4)),Souches!$B$2:$B$15000,Souches!$E$2:$E$15000),Varietes!$B$2:$B$500,Varietes!$C$2:$C$500))</f>
        <v/>
      </c>
      <c r="H2953" s="19" t="str">
        <f>IF(ISBLANK(C2953),"",_xlfn.XLOOKUP(VALUE(LEFT(C2953,4)),Souches!$B$2:$B$15000,Souches!$D$2:$D$15000))</f>
        <v/>
      </c>
      <c r="I2953" s="10" t="str">
        <f t="shared" si="461"/>
        <v/>
      </c>
      <c r="J2953" s="19" t="str">
        <f>IF(I2953="","",INT(('ObjProd (2)'!$C$25-I2953)/7 * (ABS('ObjProd (2)'!$C$25-I2953)&gt;=7)))</f>
        <v/>
      </c>
      <c r="K2953" s="10" t="str">
        <f>IF(I2953="","",
IF(AND(DATEDIF(I2953,'ObjProd (2)'!$C$25,"y")=0,DATEDIF(I2953,'ObjProd (2)'!$C$25,"ym")=0,
   INT(('ObjProd (2)'!$C$25-EDATE(I2953,DATEDIF(I2953,'ObjProd (2)'!$C$25,"y")*12+DATEDIF(I2953,'ObjProd (2)'!$C$25,"ym")))/7)=0),
   "&lt; 1 sem.",
   IF(DATEDIF(I2953,'ObjProd (2)'!$C$25,"y")&gt;0,DATEDIF(I2953,'ObjProd (2)'!$C$25,"y") &amp; " " &amp; IF(DATEDIF(I2953,'ObjProd (2)'!$C$25,"y")=1,"an ","ans "),"") &amp;
   IF(DATEDIF(I2953,'ObjProd (2)'!$C$25,"ym")&gt;0,DATEDIF(I2953,'ObjProd (2)'!$C$25,"ym") &amp; " mois ", "") &amp;
   IF(INT(('ObjProd (2)'!$C$25-EDATE(I2953,DATEDIF(I2953,'ObjProd (2)'!$C$25,"y")*12+DATEDIF(I2953,'ObjProd (2)'!$C$25,"ym")))/7)&gt;0,
      INT(('ObjProd (2)'!$C$25-EDATE(I2953,DATEDIF(I2953,'ObjProd (2)'!$C$25,"y")*12+DATEDIF(I2953,'ObjProd (2)'!$C$25,"ym")))/7) &amp; " sem.",
      "")
)
)</f>
        <v/>
      </c>
      <c r="L2953" s="11" t="str">
        <f t="shared" si="462"/>
        <v/>
      </c>
      <c r="M2953" s="9" t="str">
        <f t="shared" si="458"/>
        <v/>
      </c>
      <c r="N2953" s="9" t="str" cm="1">
        <f t="array" aca="1" ref="N2953" ca="1">LEFT(L2953, IF(ISNUMBER(SUBSTITUTE(_xludf.MID(L2953, 2, 1), ".", ",")), 1, 2))</f>
        <v/>
      </c>
      <c r="O2953" s="19" t="str">
        <f t="shared" ca="1" si="455"/>
        <v/>
      </c>
      <c r="P2953" s="9" t="str">
        <f t="shared" ca="1" si="456"/>
        <v/>
      </c>
      <c r="Q2953" s="9" t="str">
        <f t="shared" ca="1" si="457"/>
        <v/>
      </c>
      <c r="R2953" s="9" t="str">
        <f t="shared" si="459"/>
        <v/>
      </c>
      <c r="S2953" t="str" cm="1">
        <f t="array" ref="S2953">IF(ISBLANK(C2953),"",IFERROR(INDEX(ListeSeries!$A$2:$A$1045, MATCH(1, (DatasScan!G2953=ListeSeries!$B$2:$B$1045) * (DatasScan!H2953&gt;=ListeSeries!$D$2:$D$1045) * (DatasScan!H2953&lt;=ListeSeries!$E$2:$E$1045), 0)), "no match"))</f>
        <v/>
      </c>
      <c r="T2953" s="7" t="str" cm="1">
        <f t="array" ref="T2953">IF(ISBLANK(C2953),"",IFERROR(INDEX(ListeSeries!$C$2:$C$1045, MATCH(1, (DatasScan!G2953=ListeSeries!$B$2:$B$1045) * (DatasScan!H2953&gt;=ListeSeries!$D$2:$D$1045) * (DatasScan!H2953&lt;=ListeSeries!$E$2:$E$1045), 0)), "no match"))</f>
        <v/>
      </c>
      <c r="U2953" s="11" t="str" cm="1">
        <f t="array" ref="U2953">IF(ISBLANK(C2953),"",IFERROR(INDEX(ListeSeries!$F$2:$F$1045, MATCH(1, (DatasScan!G2953=ListeSeries!$B$2:$B$1045) * (DatasScan!H2953&gt;=ListeSeries!$D$2:$D$1045) * (DatasScan!H2953&lt;=ListeSeries!$E$2:$E$1045), 0)), "no match"))</f>
        <v/>
      </c>
    </row>
    <row r="2954" spans="1:21" x14ac:dyDescent="0.25">
      <c r="A2954" s="6" t="str">
        <f t="shared" si="460"/>
        <v/>
      </c>
      <c r="B2954" s="272"/>
      <c r="F2954" s="7" t="str">
        <f t="shared" si="454"/>
        <v/>
      </c>
      <c r="G2954" s="21" t="str">
        <f>IF(ISBLANK(C2954),"",_xlfn.XLOOKUP(_xlfn.XLOOKUP(VALUE(LEFT(C2954,4)),Souches!$B$2:$B$15000,Souches!$E$2:$E$15000),Varietes!$B$2:$B$500,Varietes!$C$2:$C$500))</f>
        <v/>
      </c>
      <c r="H2954" s="19" t="str">
        <f>IF(ISBLANK(C2954),"",_xlfn.XLOOKUP(VALUE(LEFT(C2954,4)),Souches!$B$2:$B$15000,Souches!$D$2:$D$15000))</f>
        <v/>
      </c>
      <c r="I2954" s="10" t="str">
        <f t="shared" si="461"/>
        <v/>
      </c>
      <c r="J2954" s="19" t="str">
        <f>IF(I2954="","",INT(('ObjProd (2)'!$C$25-I2954)/7 * (ABS('ObjProd (2)'!$C$25-I2954)&gt;=7)))</f>
        <v/>
      </c>
      <c r="K2954" s="10" t="str">
        <f>IF(I2954="","",
IF(AND(DATEDIF(I2954,'ObjProd (2)'!$C$25,"y")=0,DATEDIF(I2954,'ObjProd (2)'!$C$25,"ym")=0,
   INT(('ObjProd (2)'!$C$25-EDATE(I2954,DATEDIF(I2954,'ObjProd (2)'!$C$25,"y")*12+DATEDIF(I2954,'ObjProd (2)'!$C$25,"ym")))/7)=0),
   "&lt; 1 sem.",
   IF(DATEDIF(I2954,'ObjProd (2)'!$C$25,"y")&gt;0,DATEDIF(I2954,'ObjProd (2)'!$C$25,"y") &amp; " " &amp; IF(DATEDIF(I2954,'ObjProd (2)'!$C$25,"y")=1,"an ","ans "),"") &amp;
   IF(DATEDIF(I2954,'ObjProd (2)'!$C$25,"ym")&gt;0,DATEDIF(I2954,'ObjProd (2)'!$C$25,"ym") &amp; " mois ", "") &amp;
   IF(INT(('ObjProd (2)'!$C$25-EDATE(I2954,DATEDIF(I2954,'ObjProd (2)'!$C$25,"y")*12+DATEDIF(I2954,'ObjProd (2)'!$C$25,"ym")))/7)&gt;0,
      INT(('ObjProd (2)'!$C$25-EDATE(I2954,DATEDIF(I2954,'ObjProd (2)'!$C$25,"y")*12+DATEDIF(I2954,'ObjProd (2)'!$C$25,"ym")))/7) &amp; " sem.",
      "")
)
)</f>
        <v/>
      </c>
      <c r="L2954" s="11" t="str">
        <f t="shared" si="462"/>
        <v/>
      </c>
      <c r="M2954" s="9" t="str">
        <f t="shared" si="458"/>
        <v/>
      </c>
      <c r="N2954" s="9" t="str" cm="1">
        <f t="array" aca="1" ref="N2954" ca="1">LEFT(L2954, IF(ISNUMBER(SUBSTITUTE(_xludf.MID(L2954, 2, 1), ".", ",")), 1, 2))</f>
        <v/>
      </c>
      <c r="O2954" s="19" t="str">
        <f t="shared" ca="1" si="455"/>
        <v/>
      </c>
      <c r="P2954" s="9" t="str">
        <f t="shared" ca="1" si="456"/>
        <v/>
      </c>
      <c r="Q2954" s="9" t="str">
        <f t="shared" ca="1" si="457"/>
        <v/>
      </c>
      <c r="R2954" s="9" t="str">
        <f t="shared" si="459"/>
        <v/>
      </c>
      <c r="S2954" t="str" cm="1">
        <f t="array" ref="S2954">IF(ISBLANK(C2954),"",IFERROR(INDEX(ListeSeries!$A$2:$A$1045, MATCH(1, (DatasScan!G2954=ListeSeries!$B$2:$B$1045) * (DatasScan!H2954&gt;=ListeSeries!$D$2:$D$1045) * (DatasScan!H2954&lt;=ListeSeries!$E$2:$E$1045), 0)), "no match"))</f>
        <v/>
      </c>
      <c r="T2954" s="7" t="str" cm="1">
        <f t="array" ref="T2954">IF(ISBLANK(C2954),"",IFERROR(INDEX(ListeSeries!$C$2:$C$1045, MATCH(1, (DatasScan!G2954=ListeSeries!$B$2:$B$1045) * (DatasScan!H2954&gt;=ListeSeries!$D$2:$D$1045) * (DatasScan!H2954&lt;=ListeSeries!$E$2:$E$1045), 0)), "no match"))</f>
        <v/>
      </c>
      <c r="U2954" s="11" t="str" cm="1">
        <f t="array" ref="U2954">IF(ISBLANK(C2954),"",IFERROR(INDEX(ListeSeries!$F$2:$F$1045, MATCH(1, (DatasScan!G2954=ListeSeries!$B$2:$B$1045) * (DatasScan!H2954&gt;=ListeSeries!$D$2:$D$1045) * (DatasScan!H2954&lt;=ListeSeries!$E$2:$E$1045), 0)), "no match"))</f>
        <v/>
      </c>
    </row>
    <row r="2955" spans="1:21" x14ac:dyDescent="0.25">
      <c r="A2955" s="6" t="str">
        <f t="shared" si="460"/>
        <v/>
      </c>
      <c r="B2955" s="272"/>
      <c r="F2955" s="7" t="str">
        <f t="shared" si="454"/>
        <v/>
      </c>
      <c r="G2955" s="21" t="str">
        <f>IF(ISBLANK(C2955),"",_xlfn.XLOOKUP(_xlfn.XLOOKUP(VALUE(LEFT(C2955,4)),Souches!$B$2:$B$15000,Souches!$E$2:$E$15000),Varietes!$B$2:$B$500,Varietes!$C$2:$C$500))</f>
        <v/>
      </c>
      <c r="H2955" s="19" t="str">
        <f>IF(ISBLANK(C2955),"",_xlfn.XLOOKUP(VALUE(LEFT(C2955,4)),Souches!$B$2:$B$15000,Souches!$D$2:$D$15000))</f>
        <v/>
      </c>
      <c r="I2955" s="10" t="str">
        <f t="shared" si="461"/>
        <v/>
      </c>
      <c r="J2955" s="19" t="str">
        <f>IF(I2955="","",INT(('ObjProd (2)'!$C$25-I2955)/7 * (ABS('ObjProd (2)'!$C$25-I2955)&gt;=7)))</f>
        <v/>
      </c>
      <c r="K2955" s="10" t="str">
        <f>IF(I2955="","",
IF(AND(DATEDIF(I2955,'ObjProd (2)'!$C$25,"y")=0,DATEDIF(I2955,'ObjProd (2)'!$C$25,"ym")=0,
   INT(('ObjProd (2)'!$C$25-EDATE(I2955,DATEDIF(I2955,'ObjProd (2)'!$C$25,"y")*12+DATEDIF(I2955,'ObjProd (2)'!$C$25,"ym")))/7)=0),
   "&lt; 1 sem.",
   IF(DATEDIF(I2955,'ObjProd (2)'!$C$25,"y")&gt;0,DATEDIF(I2955,'ObjProd (2)'!$C$25,"y") &amp; " " &amp; IF(DATEDIF(I2955,'ObjProd (2)'!$C$25,"y")=1,"an ","ans "),"") &amp;
   IF(DATEDIF(I2955,'ObjProd (2)'!$C$25,"ym")&gt;0,DATEDIF(I2955,'ObjProd (2)'!$C$25,"ym") &amp; " mois ", "") &amp;
   IF(INT(('ObjProd (2)'!$C$25-EDATE(I2955,DATEDIF(I2955,'ObjProd (2)'!$C$25,"y")*12+DATEDIF(I2955,'ObjProd (2)'!$C$25,"ym")))/7)&gt;0,
      INT(('ObjProd (2)'!$C$25-EDATE(I2955,DATEDIF(I2955,'ObjProd (2)'!$C$25,"y")*12+DATEDIF(I2955,'ObjProd (2)'!$C$25,"ym")))/7) &amp; " sem.",
      "")
)
)</f>
        <v/>
      </c>
      <c r="L2955" s="11" t="str">
        <f t="shared" si="462"/>
        <v/>
      </c>
      <c r="M2955" s="9" t="str">
        <f t="shared" si="458"/>
        <v/>
      </c>
      <c r="N2955" s="9" t="str" cm="1">
        <f t="array" aca="1" ref="N2955" ca="1">LEFT(L2955, IF(ISNUMBER(SUBSTITUTE(_xludf.MID(L2955, 2, 1), ".", ",")), 1, 2))</f>
        <v/>
      </c>
      <c r="O2955" s="19" t="str">
        <f t="shared" ca="1" si="455"/>
        <v/>
      </c>
      <c r="P2955" s="9" t="str">
        <f t="shared" ca="1" si="456"/>
        <v/>
      </c>
      <c r="Q2955" s="9" t="str">
        <f t="shared" ca="1" si="457"/>
        <v/>
      </c>
      <c r="R2955" s="9" t="str">
        <f t="shared" si="459"/>
        <v/>
      </c>
      <c r="S2955" t="str" cm="1">
        <f t="array" ref="S2955">IF(ISBLANK(C2955),"",IFERROR(INDEX(ListeSeries!$A$2:$A$1045, MATCH(1, (DatasScan!G2955=ListeSeries!$B$2:$B$1045) * (DatasScan!H2955&gt;=ListeSeries!$D$2:$D$1045) * (DatasScan!H2955&lt;=ListeSeries!$E$2:$E$1045), 0)), "no match"))</f>
        <v/>
      </c>
      <c r="T2955" s="7" t="str" cm="1">
        <f t="array" ref="T2955">IF(ISBLANK(C2955),"",IFERROR(INDEX(ListeSeries!$C$2:$C$1045, MATCH(1, (DatasScan!G2955=ListeSeries!$B$2:$B$1045) * (DatasScan!H2955&gt;=ListeSeries!$D$2:$D$1045) * (DatasScan!H2955&lt;=ListeSeries!$E$2:$E$1045), 0)), "no match"))</f>
        <v/>
      </c>
      <c r="U2955" s="11" t="str" cm="1">
        <f t="array" ref="U2955">IF(ISBLANK(C2955),"",IFERROR(INDEX(ListeSeries!$F$2:$F$1045, MATCH(1, (DatasScan!G2955=ListeSeries!$B$2:$B$1045) * (DatasScan!H2955&gt;=ListeSeries!$D$2:$D$1045) * (DatasScan!H2955&lt;=ListeSeries!$E$2:$E$1045), 0)), "no match"))</f>
        <v/>
      </c>
    </row>
    <row r="2956" spans="1:21" x14ac:dyDescent="0.25">
      <c r="A2956" s="6" t="str">
        <f t="shared" si="460"/>
        <v/>
      </c>
      <c r="B2956" s="272"/>
      <c r="F2956" s="7" t="str">
        <f t="shared" ref="F2956:F3019" si="463">IF(ISBLANK(C2956),"",LEFT(C2956,15))</f>
        <v/>
      </c>
      <c r="G2956" s="21" t="str">
        <f>IF(ISBLANK(C2956),"",_xlfn.XLOOKUP(_xlfn.XLOOKUP(VALUE(LEFT(C2956,4)),Souches!$B$2:$B$15000,Souches!$E$2:$E$15000),Varietes!$B$2:$B$500,Varietes!$C$2:$C$500))</f>
        <v/>
      </c>
      <c r="H2956" s="19" t="str">
        <f>IF(ISBLANK(C2956),"",_xlfn.XLOOKUP(VALUE(LEFT(C2956,4)),Souches!$B$2:$B$15000,Souches!$D$2:$D$15000))</f>
        <v/>
      </c>
      <c r="I2956" s="10" t="str">
        <f t="shared" si="461"/>
        <v/>
      </c>
      <c r="J2956" s="19" t="str">
        <f>IF(I2956="","",INT(('ObjProd (2)'!$C$25-I2956)/7 * (ABS('ObjProd (2)'!$C$25-I2956)&gt;=7)))</f>
        <v/>
      </c>
      <c r="K2956" s="10" t="str">
        <f>IF(I2956="","",
IF(AND(DATEDIF(I2956,'ObjProd (2)'!$C$25,"y")=0,DATEDIF(I2956,'ObjProd (2)'!$C$25,"ym")=0,
   INT(('ObjProd (2)'!$C$25-EDATE(I2956,DATEDIF(I2956,'ObjProd (2)'!$C$25,"y")*12+DATEDIF(I2956,'ObjProd (2)'!$C$25,"ym")))/7)=0),
   "&lt; 1 sem.",
   IF(DATEDIF(I2956,'ObjProd (2)'!$C$25,"y")&gt;0,DATEDIF(I2956,'ObjProd (2)'!$C$25,"y") &amp; " " &amp; IF(DATEDIF(I2956,'ObjProd (2)'!$C$25,"y")=1,"an ","ans "),"") &amp;
   IF(DATEDIF(I2956,'ObjProd (2)'!$C$25,"ym")&gt;0,DATEDIF(I2956,'ObjProd (2)'!$C$25,"ym") &amp; " mois ", "") &amp;
   IF(INT(('ObjProd (2)'!$C$25-EDATE(I2956,DATEDIF(I2956,'ObjProd (2)'!$C$25,"y")*12+DATEDIF(I2956,'ObjProd (2)'!$C$25,"ym")))/7)&gt;0,
      INT(('ObjProd (2)'!$C$25-EDATE(I2956,DATEDIF(I2956,'ObjProd (2)'!$C$25,"y")*12+DATEDIF(I2956,'ObjProd (2)'!$C$25,"ym")))/7) &amp; " sem.",
      "")
)
)</f>
        <v/>
      </c>
      <c r="L2956" s="11" t="str">
        <f t="shared" si="462"/>
        <v/>
      </c>
      <c r="M2956" s="9" t="str">
        <f t="shared" si="458"/>
        <v/>
      </c>
      <c r="N2956" s="9" t="str" cm="1">
        <f t="array" aca="1" ref="N2956" ca="1">LEFT(L2956, IF(ISNUMBER(SUBSTITUTE(_xludf.MID(L2956, 2, 1), ".", ",")), 1, 2))</f>
        <v/>
      </c>
      <c r="O2956" s="19" t="str">
        <f t="shared" ref="O2956:O3019" ca="1" si="464">IF(N2956="", "", _xlfn.NUMBERVALUE(RIGHT(L2956, LEN(L2956)-LEN(N2956))))</f>
        <v/>
      </c>
      <c r="P2956" s="9" t="str">
        <f t="shared" ref="P2956:P3019" ca="1" si="465">IF(N2956="", "",
    IF(N2956="E+", "X",
        IF(OR(LEFT(N2956, 1)="E", N2956="XR", N2956="CS"), "E",
            IF(AND(LEFT(N2956, 1)="R", LEFT(N2956, 2)&lt;&gt;"RG"), "R",
                IF(OR(N2956="MG", N2956="G+"), "BoxE",
                    IF(LEFT(N2956, 1)="i", "i", "X")
                )
            )
        )
    )
)</f>
        <v/>
      </c>
      <c r="Q2956" s="9" t="str">
        <f t="shared" ref="Q2956:Q3019" ca="1" si="466">IF(P2956&lt;&gt;"", IF(P2956="X", IF(AND(O2956&gt;=1, O2956&lt;=12), O2956, IF(O2956&gt;12, "13+", "erreur")), IF(P2956="E", IF(AND(O2956&gt;=1, O2956&lt;=6), O2956, IF(O2956&gt;6, "7+", "erreur")), IF(P2956="R", 0, IF(P2956="I", IF(O2956&lt;=2, "nit° 1-2", IF(O2956&lt;=5, "° 3-4-5", IF(O2956&lt;=8, " préX° 6-7-8", "erreur"))), IF(P2956="BoxE", O2956, ""))))), "")</f>
        <v/>
      </c>
      <c r="R2956" s="9" t="str">
        <f t="shared" si="459"/>
        <v/>
      </c>
      <c r="S2956" t="str" cm="1">
        <f t="array" ref="S2956">IF(ISBLANK(C2956),"",IFERROR(INDEX(ListeSeries!$A$2:$A$1045, MATCH(1, (DatasScan!G2956=ListeSeries!$B$2:$B$1045) * (DatasScan!H2956&gt;=ListeSeries!$D$2:$D$1045) * (DatasScan!H2956&lt;=ListeSeries!$E$2:$E$1045), 0)), "no match"))</f>
        <v/>
      </c>
      <c r="T2956" s="7" t="str" cm="1">
        <f t="array" ref="T2956">IF(ISBLANK(C2956),"",IFERROR(INDEX(ListeSeries!$C$2:$C$1045, MATCH(1, (DatasScan!G2956=ListeSeries!$B$2:$B$1045) * (DatasScan!H2956&gt;=ListeSeries!$D$2:$D$1045) * (DatasScan!H2956&lt;=ListeSeries!$E$2:$E$1045), 0)), "no match"))</f>
        <v/>
      </c>
      <c r="U2956" s="11" t="str" cm="1">
        <f t="array" ref="U2956">IF(ISBLANK(C2956),"",IFERROR(INDEX(ListeSeries!$F$2:$F$1045, MATCH(1, (DatasScan!G2956=ListeSeries!$B$2:$B$1045) * (DatasScan!H2956&gt;=ListeSeries!$D$2:$D$1045) * (DatasScan!H2956&lt;=ListeSeries!$E$2:$E$1045), 0)), "no match"))</f>
        <v/>
      </c>
    </row>
    <row r="2957" spans="1:21" x14ac:dyDescent="0.25">
      <c r="A2957" s="6" t="str">
        <f t="shared" si="460"/>
        <v/>
      </c>
      <c r="B2957" s="272"/>
      <c r="F2957" s="7" t="str">
        <f t="shared" si="463"/>
        <v/>
      </c>
      <c r="G2957" s="21" t="str">
        <f>IF(ISBLANK(C2957),"",_xlfn.XLOOKUP(_xlfn.XLOOKUP(VALUE(LEFT(C2957,4)),Souches!$B$2:$B$15000,Souches!$E$2:$E$15000),Varietes!$B$2:$B$500,Varietes!$C$2:$C$500))</f>
        <v/>
      </c>
      <c r="H2957" s="19" t="str">
        <f>IF(ISBLANK(C2957),"",_xlfn.XLOOKUP(VALUE(LEFT(C2957,4)),Souches!$B$2:$B$15000,Souches!$D$2:$D$15000))</f>
        <v/>
      </c>
      <c r="I2957" s="10" t="str">
        <f t="shared" si="461"/>
        <v/>
      </c>
      <c r="J2957" s="19" t="str">
        <f>IF(I2957="","",INT(('ObjProd (2)'!$C$25-I2957)/7 * (ABS('ObjProd (2)'!$C$25-I2957)&gt;=7)))</f>
        <v/>
      </c>
      <c r="K2957" s="10" t="str">
        <f>IF(I2957="","",
IF(AND(DATEDIF(I2957,'ObjProd (2)'!$C$25,"y")=0,DATEDIF(I2957,'ObjProd (2)'!$C$25,"ym")=0,
   INT(('ObjProd (2)'!$C$25-EDATE(I2957,DATEDIF(I2957,'ObjProd (2)'!$C$25,"y")*12+DATEDIF(I2957,'ObjProd (2)'!$C$25,"ym")))/7)=0),
   "&lt; 1 sem.",
   IF(DATEDIF(I2957,'ObjProd (2)'!$C$25,"y")&gt;0,DATEDIF(I2957,'ObjProd (2)'!$C$25,"y") &amp; " " &amp; IF(DATEDIF(I2957,'ObjProd (2)'!$C$25,"y")=1,"an ","ans "),"") &amp;
   IF(DATEDIF(I2957,'ObjProd (2)'!$C$25,"ym")&gt;0,DATEDIF(I2957,'ObjProd (2)'!$C$25,"ym") &amp; " mois ", "") &amp;
   IF(INT(('ObjProd (2)'!$C$25-EDATE(I2957,DATEDIF(I2957,'ObjProd (2)'!$C$25,"y")*12+DATEDIF(I2957,'ObjProd (2)'!$C$25,"ym")))/7)&gt;0,
      INT(('ObjProd (2)'!$C$25-EDATE(I2957,DATEDIF(I2957,'ObjProd (2)'!$C$25,"y")*12+DATEDIF(I2957,'ObjProd (2)'!$C$25,"ym")))/7) &amp; " sem.",
      "")
)
)</f>
        <v/>
      </c>
      <c r="L2957" s="11" t="str">
        <f t="shared" si="462"/>
        <v/>
      </c>
      <c r="M2957" s="9" t="str">
        <f t="shared" si="458"/>
        <v/>
      </c>
      <c r="N2957" s="9" t="str" cm="1">
        <f t="array" aca="1" ref="N2957" ca="1">LEFT(L2957, IF(ISNUMBER(SUBSTITUTE(_xludf.MID(L2957, 2, 1), ".", ",")), 1, 2))</f>
        <v/>
      </c>
      <c r="O2957" s="19" t="str">
        <f t="shared" ca="1" si="464"/>
        <v/>
      </c>
      <c r="P2957" s="9" t="str">
        <f t="shared" ca="1" si="465"/>
        <v/>
      </c>
      <c r="Q2957" s="9" t="str">
        <f t="shared" ca="1" si="466"/>
        <v/>
      </c>
      <c r="R2957" s="9" t="str">
        <f t="shared" si="459"/>
        <v/>
      </c>
      <c r="S2957" t="str" cm="1">
        <f t="array" ref="S2957">IF(ISBLANK(C2957),"",IFERROR(INDEX(ListeSeries!$A$2:$A$1045, MATCH(1, (DatasScan!G2957=ListeSeries!$B$2:$B$1045) * (DatasScan!H2957&gt;=ListeSeries!$D$2:$D$1045) * (DatasScan!H2957&lt;=ListeSeries!$E$2:$E$1045), 0)), "no match"))</f>
        <v/>
      </c>
      <c r="T2957" s="7" t="str" cm="1">
        <f t="array" ref="T2957">IF(ISBLANK(C2957),"",IFERROR(INDEX(ListeSeries!$C$2:$C$1045, MATCH(1, (DatasScan!G2957=ListeSeries!$B$2:$B$1045) * (DatasScan!H2957&gt;=ListeSeries!$D$2:$D$1045) * (DatasScan!H2957&lt;=ListeSeries!$E$2:$E$1045), 0)), "no match"))</f>
        <v/>
      </c>
      <c r="U2957" s="11" t="str" cm="1">
        <f t="array" ref="U2957">IF(ISBLANK(C2957),"",IFERROR(INDEX(ListeSeries!$F$2:$F$1045, MATCH(1, (DatasScan!G2957=ListeSeries!$B$2:$B$1045) * (DatasScan!H2957&gt;=ListeSeries!$D$2:$D$1045) * (DatasScan!H2957&lt;=ListeSeries!$E$2:$E$1045), 0)), "no match"))</f>
        <v/>
      </c>
    </row>
    <row r="2958" spans="1:21" x14ac:dyDescent="0.25">
      <c r="A2958" s="6" t="str">
        <f t="shared" si="460"/>
        <v/>
      </c>
      <c r="B2958" s="272"/>
      <c r="F2958" s="7" t="str">
        <f t="shared" si="463"/>
        <v/>
      </c>
      <c r="G2958" s="21" t="str">
        <f>IF(ISBLANK(C2958),"",_xlfn.XLOOKUP(_xlfn.XLOOKUP(VALUE(LEFT(C2958,4)),Souches!$B$2:$B$15000,Souches!$E$2:$E$15000),Varietes!$B$2:$B$500,Varietes!$C$2:$C$500))</f>
        <v/>
      </c>
      <c r="H2958" s="19" t="str">
        <f>IF(ISBLANK(C2958),"",_xlfn.XLOOKUP(VALUE(LEFT(C2958,4)),Souches!$B$2:$B$15000,Souches!$D$2:$D$15000))</f>
        <v/>
      </c>
      <c r="I2958" s="10" t="str">
        <f t="shared" si="461"/>
        <v/>
      </c>
      <c r="J2958" s="19" t="str">
        <f>IF(I2958="","",INT(('ObjProd (2)'!$C$25-I2958)/7 * (ABS('ObjProd (2)'!$C$25-I2958)&gt;=7)))</f>
        <v/>
      </c>
      <c r="K2958" s="10" t="str">
        <f>IF(I2958="","",
IF(AND(DATEDIF(I2958,'ObjProd (2)'!$C$25,"y")=0,DATEDIF(I2958,'ObjProd (2)'!$C$25,"ym")=0,
   INT(('ObjProd (2)'!$C$25-EDATE(I2958,DATEDIF(I2958,'ObjProd (2)'!$C$25,"y")*12+DATEDIF(I2958,'ObjProd (2)'!$C$25,"ym")))/7)=0),
   "&lt; 1 sem.",
   IF(DATEDIF(I2958,'ObjProd (2)'!$C$25,"y")&gt;0,DATEDIF(I2958,'ObjProd (2)'!$C$25,"y") &amp; " " &amp; IF(DATEDIF(I2958,'ObjProd (2)'!$C$25,"y")=1,"an ","ans "),"") &amp;
   IF(DATEDIF(I2958,'ObjProd (2)'!$C$25,"ym")&gt;0,DATEDIF(I2958,'ObjProd (2)'!$C$25,"ym") &amp; " mois ", "") &amp;
   IF(INT(('ObjProd (2)'!$C$25-EDATE(I2958,DATEDIF(I2958,'ObjProd (2)'!$C$25,"y")*12+DATEDIF(I2958,'ObjProd (2)'!$C$25,"ym")))/7)&gt;0,
      INT(('ObjProd (2)'!$C$25-EDATE(I2958,DATEDIF(I2958,'ObjProd (2)'!$C$25,"y")*12+DATEDIF(I2958,'ObjProd (2)'!$C$25,"ym")))/7) &amp; " sem.",
      "")
)
)</f>
        <v/>
      </c>
      <c r="L2958" s="11" t="str">
        <f t="shared" si="462"/>
        <v/>
      </c>
      <c r="M2958" s="9" t="str">
        <f t="shared" si="458"/>
        <v/>
      </c>
      <c r="N2958" s="9" t="str" cm="1">
        <f t="array" aca="1" ref="N2958" ca="1">LEFT(L2958, IF(ISNUMBER(SUBSTITUTE(_xludf.MID(L2958, 2, 1), ".", ",")), 1, 2))</f>
        <v/>
      </c>
      <c r="O2958" s="19" t="str">
        <f t="shared" ca="1" si="464"/>
        <v/>
      </c>
      <c r="P2958" s="9" t="str">
        <f t="shared" ca="1" si="465"/>
        <v/>
      </c>
      <c r="Q2958" s="9" t="str">
        <f t="shared" ca="1" si="466"/>
        <v/>
      </c>
      <c r="R2958" s="9" t="str">
        <f t="shared" si="459"/>
        <v/>
      </c>
      <c r="S2958" t="str" cm="1">
        <f t="array" ref="S2958">IF(ISBLANK(C2958),"",IFERROR(INDEX(ListeSeries!$A$2:$A$1045, MATCH(1, (DatasScan!G2958=ListeSeries!$B$2:$B$1045) * (DatasScan!H2958&gt;=ListeSeries!$D$2:$D$1045) * (DatasScan!H2958&lt;=ListeSeries!$E$2:$E$1045), 0)), "no match"))</f>
        <v/>
      </c>
      <c r="T2958" s="7" t="str" cm="1">
        <f t="array" ref="T2958">IF(ISBLANK(C2958),"",IFERROR(INDEX(ListeSeries!$C$2:$C$1045, MATCH(1, (DatasScan!G2958=ListeSeries!$B$2:$B$1045) * (DatasScan!H2958&gt;=ListeSeries!$D$2:$D$1045) * (DatasScan!H2958&lt;=ListeSeries!$E$2:$E$1045), 0)), "no match"))</f>
        <v/>
      </c>
      <c r="U2958" s="11" t="str" cm="1">
        <f t="array" ref="U2958">IF(ISBLANK(C2958),"",IFERROR(INDEX(ListeSeries!$F$2:$F$1045, MATCH(1, (DatasScan!G2958=ListeSeries!$B$2:$B$1045) * (DatasScan!H2958&gt;=ListeSeries!$D$2:$D$1045) * (DatasScan!H2958&lt;=ListeSeries!$E$2:$E$1045), 0)), "no match"))</f>
        <v/>
      </c>
    </row>
    <row r="2959" spans="1:21" x14ac:dyDescent="0.25">
      <c r="A2959" s="6" t="str">
        <f t="shared" si="460"/>
        <v/>
      </c>
      <c r="B2959" s="272"/>
      <c r="F2959" s="7" t="str">
        <f t="shared" si="463"/>
        <v/>
      </c>
      <c r="G2959" s="21" t="str">
        <f>IF(ISBLANK(C2959),"",_xlfn.XLOOKUP(_xlfn.XLOOKUP(VALUE(LEFT(C2959,4)),Souches!$B$2:$B$15000,Souches!$E$2:$E$15000),Varietes!$B$2:$B$500,Varietes!$C$2:$C$500))</f>
        <v/>
      </c>
      <c r="H2959" s="19" t="str">
        <f>IF(ISBLANK(C2959),"",_xlfn.XLOOKUP(VALUE(LEFT(C2959,4)),Souches!$B$2:$B$15000,Souches!$D$2:$D$15000))</f>
        <v/>
      </c>
      <c r="I2959" s="10" t="str">
        <f t="shared" si="461"/>
        <v/>
      </c>
      <c r="J2959" s="19" t="str">
        <f>IF(I2959="","",INT(('ObjProd (2)'!$C$25-I2959)/7 * (ABS('ObjProd (2)'!$C$25-I2959)&gt;=7)))</f>
        <v/>
      </c>
      <c r="K2959" s="10" t="str">
        <f>IF(I2959="","",
IF(AND(DATEDIF(I2959,'ObjProd (2)'!$C$25,"y")=0,DATEDIF(I2959,'ObjProd (2)'!$C$25,"ym")=0,
   INT(('ObjProd (2)'!$C$25-EDATE(I2959,DATEDIF(I2959,'ObjProd (2)'!$C$25,"y")*12+DATEDIF(I2959,'ObjProd (2)'!$C$25,"ym")))/7)=0),
   "&lt; 1 sem.",
   IF(DATEDIF(I2959,'ObjProd (2)'!$C$25,"y")&gt;0,DATEDIF(I2959,'ObjProd (2)'!$C$25,"y") &amp; " " &amp; IF(DATEDIF(I2959,'ObjProd (2)'!$C$25,"y")=1,"an ","ans "),"") &amp;
   IF(DATEDIF(I2959,'ObjProd (2)'!$C$25,"ym")&gt;0,DATEDIF(I2959,'ObjProd (2)'!$C$25,"ym") &amp; " mois ", "") &amp;
   IF(INT(('ObjProd (2)'!$C$25-EDATE(I2959,DATEDIF(I2959,'ObjProd (2)'!$C$25,"y")*12+DATEDIF(I2959,'ObjProd (2)'!$C$25,"ym")))/7)&gt;0,
      INT(('ObjProd (2)'!$C$25-EDATE(I2959,DATEDIF(I2959,'ObjProd (2)'!$C$25,"y")*12+DATEDIF(I2959,'ObjProd (2)'!$C$25,"ym")))/7) &amp; " sem.",
      "")
)
)</f>
        <v/>
      </c>
      <c r="L2959" s="11" t="str">
        <f t="shared" si="462"/>
        <v/>
      </c>
      <c r="M2959" s="9" t="str">
        <f t="shared" si="458"/>
        <v/>
      </c>
      <c r="N2959" s="9" t="str" cm="1">
        <f t="array" aca="1" ref="N2959" ca="1">LEFT(L2959, IF(ISNUMBER(SUBSTITUTE(_xludf.MID(L2959, 2, 1), ".", ",")), 1, 2))</f>
        <v/>
      </c>
      <c r="O2959" s="19" t="str">
        <f t="shared" ca="1" si="464"/>
        <v/>
      </c>
      <c r="P2959" s="9" t="str">
        <f t="shared" ca="1" si="465"/>
        <v/>
      </c>
      <c r="Q2959" s="9" t="str">
        <f t="shared" ca="1" si="466"/>
        <v/>
      </c>
      <c r="R2959" s="9" t="str">
        <f t="shared" si="459"/>
        <v/>
      </c>
      <c r="S2959" t="str" cm="1">
        <f t="array" ref="S2959">IF(ISBLANK(C2959),"",IFERROR(INDEX(ListeSeries!$A$2:$A$1045, MATCH(1, (DatasScan!G2959=ListeSeries!$B$2:$B$1045) * (DatasScan!H2959&gt;=ListeSeries!$D$2:$D$1045) * (DatasScan!H2959&lt;=ListeSeries!$E$2:$E$1045), 0)), "no match"))</f>
        <v/>
      </c>
      <c r="T2959" s="7" t="str" cm="1">
        <f t="array" ref="T2959">IF(ISBLANK(C2959),"",IFERROR(INDEX(ListeSeries!$C$2:$C$1045, MATCH(1, (DatasScan!G2959=ListeSeries!$B$2:$B$1045) * (DatasScan!H2959&gt;=ListeSeries!$D$2:$D$1045) * (DatasScan!H2959&lt;=ListeSeries!$E$2:$E$1045), 0)), "no match"))</f>
        <v/>
      </c>
      <c r="U2959" s="11" t="str" cm="1">
        <f t="array" ref="U2959">IF(ISBLANK(C2959),"",IFERROR(INDEX(ListeSeries!$F$2:$F$1045, MATCH(1, (DatasScan!G2959=ListeSeries!$B$2:$B$1045) * (DatasScan!H2959&gt;=ListeSeries!$D$2:$D$1045) * (DatasScan!H2959&lt;=ListeSeries!$E$2:$E$1045), 0)), "no match"))</f>
        <v/>
      </c>
    </row>
    <row r="2960" spans="1:21" x14ac:dyDescent="0.25">
      <c r="A2960" s="6" t="str">
        <f t="shared" si="460"/>
        <v/>
      </c>
      <c r="B2960" s="272"/>
      <c r="F2960" s="7" t="str">
        <f t="shared" si="463"/>
        <v/>
      </c>
      <c r="G2960" s="21" t="str">
        <f>IF(ISBLANK(C2960),"",_xlfn.XLOOKUP(_xlfn.XLOOKUP(VALUE(LEFT(C2960,4)),Souches!$B$2:$B$15000,Souches!$E$2:$E$15000),Varietes!$B$2:$B$500,Varietes!$C$2:$C$500))</f>
        <v/>
      </c>
      <c r="H2960" s="19" t="str">
        <f>IF(ISBLANK(C2960),"",_xlfn.XLOOKUP(VALUE(LEFT(C2960,4)),Souches!$B$2:$B$15000,Souches!$D$2:$D$15000))</f>
        <v/>
      </c>
      <c r="I2960" s="10" t="str">
        <f t="shared" si="461"/>
        <v/>
      </c>
      <c r="J2960" s="19" t="str">
        <f>IF(I2960="","",INT(('ObjProd (2)'!$C$25-I2960)/7 * (ABS('ObjProd (2)'!$C$25-I2960)&gt;=7)))</f>
        <v/>
      </c>
      <c r="K2960" s="10" t="str">
        <f>IF(I2960="","",
IF(AND(DATEDIF(I2960,'ObjProd (2)'!$C$25,"y")=0,DATEDIF(I2960,'ObjProd (2)'!$C$25,"ym")=0,
   INT(('ObjProd (2)'!$C$25-EDATE(I2960,DATEDIF(I2960,'ObjProd (2)'!$C$25,"y")*12+DATEDIF(I2960,'ObjProd (2)'!$C$25,"ym")))/7)=0),
   "&lt; 1 sem.",
   IF(DATEDIF(I2960,'ObjProd (2)'!$C$25,"y")&gt;0,DATEDIF(I2960,'ObjProd (2)'!$C$25,"y") &amp; " " &amp; IF(DATEDIF(I2960,'ObjProd (2)'!$C$25,"y")=1,"an ","ans "),"") &amp;
   IF(DATEDIF(I2960,'ObjProd (2)'!$C$25,"ym")&gt;0,DATEDIF(I2960,'ObjProd (2)'!$C$25,"ym") &amp; " mois ", "") &amp;
   IF(INT(('ObjProd (2)'!$C$25-EDATE(I2960,DATEDIF(I2960,'ObjProd (2)'!$C$25,"y")*12+DATEDIF(I2960,'ObjProd (2)'!$C$25,"ym")))/7)&gt;0,
      INT(('ObjProd (2)'!$C$25-EDATE(I2960,DATEDIF(I2960,'ObjProd (2)'!$C$25,"y")*12+DATEDIF(I2960,'ObjProd (2)'!$C$25,"ym")))/7) &amp; " sem.",
      "")
)
)</f>
        <v/>
      </c>
      <c r="L2960" s="11" t="str">
        <f t="shared" si="462"/>
        <v/>
      </c>
      <c r="M2960" s="9" t="str">
        <f t="shared" si="458"/>
        <v/>
      </c>
      <c r="N2960" s="9" t="str" cm="1">
        <f t="array" aca="1" ref="N2960" ca="1">LEFT(L2960, IF(ISNUMBER(SUBSTITUTE(_xludf.MID(L2960, 2, 1), ".", ",")), 1, 2))</f>
        <v/>
      </c>
      <c r="O2960" s="19" t="str">
        <f t="shared" ca="1" si="464"/>
        <v/>
      </c>
      <c r="P2960" s="9" t="str">
        <f t="shared" ca="1" si="465"/>
        <v/>
      </c>
      <c r="Q2960" s="9" t="str">
        <f t="shared" ca="1" si="466"/>
        <v/>
      </c>
      <c r="R2960" s="9" t="str">
        <f t="shared" si="459"/>
        <v/>
      </c>
      <c r="S2960" t="str" cm="1">
        <f t="array" ref="S2960">IF(ISBLANK(C2960),"",IFERROR(INDEX(ListeSeries!$A$2:$A$1045, MATCH(1, (DatasScan!G2960=ListeSeries!$B$2:$B$1045) * (DatasScan!H2960&gt;=ListeSeries!$D$2:$D$1045) * (DatasScan!H2960&lt;=ListeSeries!$E$2:$E$1045), 0)), "no match"))</f>
        <v/>
      </c>
      <c r="T2960" s="7" t="str" cm="1">
        <f t="array" ref="T2960">IF(ISBLANK(C2960),"",IFERROR(INDEX(ListeSeries!$C$2:$C$1045, MATCH(1, (DatasScan!G2960=ListeSeries!$B$2:$B$1045) * (DatasScan!H2960&gt;=ListeSeries!$D$2:$D$1045) * (DatasScan!H2960&lt;=ListeSeries!$E$2:$E$1045), 0)), "no match"))</f>
        <v/>
      </c>
      <c r="U2960" s="11" t="str" cm="1">
        <f t="array" ref="U2960">IF(ISBLANK(C2960),"",IFERROR(INDEX(ListeSeries!$F$2:$F$1045, MATCH(1, (DatasScan!G2960=ListeSeries!$B$2:$B$1045) * (DatasScan!H2960&gt;=ListeSeries!$D$2:$D$1045) * (DatasScan!H2960&lt;=ListeSeries!$E$2:$E$1045), 0)), "no match"))</f>
        <v/>
      </c>
    </row>
    <row r="2961" spans="1:21" x14ac:dyDescent="0.25">
      <c r="A2961" s="6" t="str">
        <f t="shared" si="460"/>
        <v/>
      </c>
      <c r="B2961" s="272"/>
      <c r="F2961" s="7" t="str">
        <f t="shared" si="463"/>
        <v/>
      </c>
      <c r="G2961" s="21" t="str">
        <f>IF(ISBLANK(C2961),"",_xlfn.XLOOKUP(_xlfn.XLOOKUP(VALUE(LEFT(C2961,4)),Souches!$B$2:$B$15000,Souches!$E$2:$E$15000),Varietes!$B$2:$B$500,Varietes!$C$2:$C$500))</f>
        <v/>
      </c>
      <c r="H2961" s="19" t="str">
        <f>IF(ISBLANK(C2961),"",_xlfn.XLOOKUP(VALUE(LEFT(C2961,4)),Souches!$B$2:$B$15000,Souches!$D$2:$D$15000))</f>
        <v/>
      </c>
      <c r="I2961" s="10" t="str">
        <f t="shared" si="461"/>
        <v/>
      </c>
      <c r="J2961" s="19" t="str">
        <f>IF(I2961="","",INT(('ObjProd (2)'!$C$25-I2961)/7 * (ABS('ObjProd (2)'!$C$25-I2961)&gt;=7)))</f>
        <v/>
      </c>
      <c r="K2961" s="10" t="str">
        <f>IF(I2961="","",
IF(AND(DATEDIF(I2961,'ObjProd (2)'!$C$25,"y")=0,DATEDIF(I2961,'ObjProd (2)'!$C$25,"ym")=0,
   INT(('ObjProd (2)'!$C$25-EDATE(I2961,DATEDIF(I2961,'ObjProd (2)'!$C$25,"y")*12+DATEDIF(I2961,'ObjProd (2)'!$C$25,"ym")))/7)=0),
   "&lt; 1 sem.",
   IF(DATEDIF(I2961,'ObjProd (2)'!$C$25,"y")&gt;0,DATEDIF(I2961,'ObjProd (2)'!$C$25,"y") &amp; " " &amp; IF(DATEDIF(I2961,'ObjProd (2)'!$C$25,"y")=1,"an ","ans "),"") &amp;
   IF(DATEDIF(I2961,'ObjProd (2)'!$C$25,"ym")&gt;0,DATEDIF(I2961,'ObjProd (2)'!$C$25,"ym") &amp; " mois ", "") &amp;
   IF(INT(('ObjProd (2)'!$C$25-EDATE(I2961,DATEDIF(I2961,'ObjProd (2)'!$C$25,"y")*12+DATEDIF(I2961,'ObjProd (2)'!$C$25,"ym")))/7)&gt;0,
      INT(('ObjProd (2)'!$C$25-EDATE(I2961,DATEDIF(I2961,'ObjProd (2)'!$C$25,"y")*12+DATEDIF(I2961,'ObjProd (2)'!$C$25,"ym")))/7) &amp; " sem.",
      "")
)
)</f>
        <v/>
      </c>
      <c r="L2961" s="11" t="str">
        <f t="shared" si="462"/>
        <v/>
      </c>
      <c r="M2961" s="9" t="str">
        <f t="shared" si="458"/>
        <v/>
      </c>
      <c r="N2961" s="9" t="str" cm="1">
        <f t="array" aca="1" ref="N2961" ca="1">LEFT(L2961, IF(ISNUMBER(SUBSTITUTE(_xludf.MID(L2961, 2, 1), ".", ",")), 1, 2))</f>
        <v/>
      </c>
      <c r="O2961" s="19" t="str">
        <f t="shared" ca="1" si="464"/>
        <v/>
      </c>
      <c r="P2961" s="9" t="str">
        <f t="shared" ca="1" si="465"/>
        <v/>
      </c>
      <c r="Q2961" s="9" t="str">
        <f t="shared" ca="1" si="466"/>
        <v/>
      </c>
      <c r="R2961" s="9" t="str">
        <f t="shared" si="459"/>
        <v/>
      </c>
      <c r="S2961" t="str" cm="1">
        <f t="array" ref="S2961">IF(ISBLANK(C2961),"",IFERROR(INDEX(ListeSeries!$A$2:$A$1045, MATCH(1, (DatasScan!G2961=ListeSeries!$B$2:$B$1045) * (DatasScan!H2961&gt;=ListeSeries!$D$2:$D$1045) * (DatasScan!H2961&lt;=ListeSeries!$E$2:$E$1045), 0)), "no match"))</f>
        <v/>
      </c>
      <c r="T2961" s="7" t="str" cm="1">
        <f t="array" ref="T2961">IF(ISBLANK(C2961),"",IFERROR(INDEX(ListeSeries!$C$2:$C$1045, MATCH(1, (DatasScan!G2961=ListeSeries!$B$2:$B$1045) * (DatasScan!H2961&gt;=ListeSeries!$D$2:$D$1045) * (DatasScan!H2961&lt;=ListeSeries!$E$2:$E$1045), 0)), "no match"))</f>
        <v/>
      </c>
      <c r="U2961" s="11" t="str" cm="1">
        <f t="array" ref="U2961">IF(ISBLANK(C2961),"",IFERROR(INDEX(ListeSeries!$F$2:$F$1045, MATCH(1, (DatasScan!G2961=ListeSeries!$B$2:$B$1045) * (DatasScan!H2961&gt;=ListeSeries!$D$2:$D$1045) * (DatasScan!H2961&lt;=ListeSeries!$E$2:$E$1045), 0)), "no match"))</f>
        <v/>
      </c>
    </row>
    <row r="2962" spans="1:21" x14ac:dyDescent="0.25">
      <c r="A2962" s="6" t="str">
        <f t="shared" si="460"/>
        <v/>
      </c>
      <c r="B2962" s="272"/>
      <c r="F2962" s="7" t="str">
        <f t="shared" si="463"/>
        <v/>
      </c>
      <c r="G2962" s="21" t="str">
        <f>IF(ISBLANK(C2962),"",_xlfn.XLOOKUP(_xlfn.XLOOKUP(VALUE(LEFT(C2962,4)),Souches!$B$2:$B$15000,Souches!$E$2:$E$15000),Varietes!$B$2:$B$500,Varietes!$C$2:$C$500))</f>
        <v/>
      </c>
      <c r="H2962" s="19" t="str">
        <f>IF(ISBLANK(C2962),"",_xlfn.XLOOKUP(VALUE(LEFT(C2962,4)),Souches!$B$2:$B$15000,Souches!$D$2:$D$15000))</f>
        <v/>
      </c>
      <c r="I2962" s="10" t="str">
        <f t="shared" si="461"/>
        <v/>
      </c>
      <c r="J2962" s="19" t="str">
        <f>IF(I2962="","",INT(('ObjProd (2)'!$C$25-I2962)/7 * (ABS('ObjProd (2)'!$C$25-I2962)&gt;=7)))</f>
        <v/>
      </c>
      <c r="K2962" s="10" t="str">
        <f>IF(I2962="","",
IF(AND(DATEDIF(I2962,'ObjProd (2)'!$C$25,"y")=0,DATEDIF(I2962,'ObjProd (2)'!$C$25,"ym")=0,
   INT(('ObjProd (2)'!$C$25-EDATE(I2962,DATEDIF(I2962,'ObjProd (2)'!$C$25,"y")*12+DATEDIF(I2962,'ObjProd (2)'!$C$25,"ym")))/7)=0),
   "&lt; 1 sem.",
   IF(DATEDIF(I2962,'ObjProd (2)'!$C$25,"y")&gt;0,DATEDIF(I2962,'ObjProd (2)'!$C$25,"y") &amp; " " &amp; IF(DATEDIF(I2962,'ObjProd (2)'!$C$25,"y")=1,"an ","ans "),"") &amp;
   IF(DATEDIF(I2962,'ObjProd (2)'!$C$25,"ym")&gt;0,DATEDIF(I2962,'ObjProd (2)'!$C$25,"ym") &amp; " mois ", "") &amp;
   IF(INT(('ObjProd (2)'!$C$25-EDATE(I2962,DATEDIF(I2962,'ObjProd (2)'!$C$25,"y")*12+DATEDIF(I2962,'ObjProd (2)'!$C$25,"ym")))/7)&gt;0,
      INT(('ObjProd (2)'!$C$25-EDATE(I2962,DATEDIF(I2962,'ObjProd (2)'!$C$25,"y")*12+DATEDIF(I2962,'ObjProd (2)'!$C$25,"ym")))/7) &amp; " sem.",
      "")
)
)</f>
        <v/>
      </c>
      <c r="L2962" s="11" t="str">
        <f t="shared" si="462"/>
        <v/>
      </c>
      <c r="M2962" s="9" t="str">
        <f t="shared" si="458"/>
        <v/>
      </c>
      <c r="N2962" s="9" t="str" cm="1">
        <f t="array" aca="1" ref="N2962" ca="1">LEFT(L2962, IF(ISNUMBER(SUBSTITUTE(_xludf.MID(L2962, 2, 1), ".", ",")), 1, 2))</f>
        <v/>
      </c>
      <c r="O2962" s="19" t="str">
        <f t="shared" ca="1" si="464"/>
        <v/>
      </c>
      <c r="P2962" s="9" t="str">
        <f t="shared" ca="1" si="465"/>
        <v/>
      </c>
      <c r="Q2962" s="9" t="str">
        <f t="shared" ca="1" si="466"/>
        <v/>
      </c>
      <c r="R2962" s="9" t="str">
        <f t="shared" si="459"/>
        <v/>
      </c>
      <c r="S2962" t="str" cm="1">
        <f t="array" ref="S2962">IF(ISBLANK(C2962),"",IFERROR(INDEX(ListeSeries!$A$2:$A$1045, MATCH(1, (DatasScan!G2962=ListeSeries!$B$2:$B$1045) * (DatasScan!H2962&gt;=ListeSeries!$D$2:$D$1045) * (DatasScan!H2962&lt;=ListeSeries!$E$2:$E$1045), 0)), "no match"))</f>
        <v/>
      </c>
      <c r="T2962" s="7" t="str" cm="1">
        <f t="array" ref="T2962">IF(ISBLANK(C2962),"",IFERROR(INDEX(ListeSeries!$C$2:$C$1045, MATCH(1, (DatasScan!G2962=ListeSeries!$B$2:$B$1045) * (DatasScan!H2962&gt;=ListeSeries!$D$2:$D$1045) * (DatasScan!H2962&lt;=ListeSeries!$E$2:$E$1045), 0)), "no match"))</f>
        <v/>
      </c>
      <c r="U2962" s="11" t="str" cm="1">
        <f t="array" ref="U2962">IF(ISBLANK(C2962),"",IFERROR(INDEX(ListeSeries!$F$2:$F$1045, MATCH(1, (DatasScan!G2962=ListeSeries!$B$2:$B$1045) * (DatasScan!H2962&gt;=ListeSeries!$D$2:$D$1045) * (DatasScan!H2962&lt;=ListeSeries!$E$2:$E$1045), 0)), "no match"))</f>
        <v/>
      </c>
    </row>
    <row r="2963" spans="1:21" x14ac:dyDescent="0.25">
      <c r="A2963" s="6" t="str">
        <f t="shared" si="460"/>
        <v/>
      </c>
      <c r="B2963" s="272"/>
      <c r="F2963" s="7" t="str">
        <f t="shared" si="463"/>
        <v/>
      </c>
      <c r="G2963" s="21" t="str">
        <f>IF(ISBLANK(C2963),"",_xlfn.XLOOKUP(_xlfn.XLOOKUP(VALUE(LEFT(C2963,4)),Souches!$B$2:$B$15000,Souches!$E$2:$E$15000),Varietes!$B$2:$B$500,Varietes!$C$2:$C$500))</f>
        <v/>
      </c>
      <c r="H2963" s="19" t="str">
        <f>IF(ISBLANK(C2963),"",_xlfn.XLOOKUP(VALUE(LEFT(C2963,4)),Souches!$B$2:$B$15000,Souches!$D$2:$D$15000))</f>
        <v/>
      </c>
      <c r="I2963" s="10" t="str">
        <f t="shared" si="461"/>
        <v/>
      </c>
      <c r="J2963" s="19" t="str">
        <f>IF(I2963="","",INT(('ObjProd (2)'!$C$25-I2963)/7 * (ABS('ObjProd (2)'!$C$25-I2963)&gt;=7)))</f>
        <v/>
      </c>
      <c r="K2963" s="10" t="str">
        <f>IF(I2963="","",
IF(AND(DATEDIF(I2963,'ObjProd (2)'!$C$25,"y")=0,DATEDIF(I2963,'ObjProd (2)'!$C$25,"ym")=0,
   INT(('ObjProd (2)'!$C$25-EDATE(I2963,DATEDIF(I2963,'ObjProd (2)'!$C$25,"y")*12+DATEDIF(I2963,'ObjProd (2)'!$C$25,"ym")))/7)=0),
   "&lt; 1 sem.",
   IF(DATEDIF(I2963,'ObjProd (2)'!$C$25,"y")&gt;0,DATEDIF(I2963,'ObjProd (2)'!$C$25,"y") &amp; " " &amp; IF(DATEDIF(I2963,'ObjProd (2)'!$C$25,"y")=1,"an ","ans "),"") &amp;
   IF(DATEDIF(I2963,'ObjProd (2)'!$C$25,"ym")&gt;0,DATEDIF(I2963,'ObjProd (2)'!$C$25,"ym") &amp; " mois ", "") &amp;
   IF(INT(('ObjProd (2)'!$C$25-EDATE(I2963,DATEDIF(I2963,'ObjProd (2)'!$C$25,"y")*12+DATEDIF(I2963,'ObjProd (2)'!$C$25,"ym")))/7)&gt;0,
      INT(('ObjProd (2)'!$C$25-EDATE(I2963,DATEDIF(I2963,'ObjProd (2)'!$C$25,"y")*12+DATEDIF(I2963,'ObjProd (2)'!$C$25,"ym")))/7) &amp; " sem.",
      "")
)
)</f>
        <v/>
      </c>
      <c r="L2963" s="11" t="str">
        <f t="shared" si="462"/>
        <v/>
      </c>
      <c r="M2963" s="9" t="str">
        <f t="shared" si="458"/>
        <v/>
      </c>
      <c r="N2963" s="9" t="str" cm="1">
        <f t="array" aca="1" ref="N2963" ca="1">LEFT(L2963, IF(ISNUMBER(SUBSTITUTE(_xludf.MID(L2963, 2, 1), ".", ",")), 1, 2))</f>
        <v/>
      </c>
      <c r="O2963" s="19" t="str">
        <f t="shared" ca="1" si="464"/>
        <v/>
      </c>
      <c r="P2963" s="9" t="str">
        <f t="shared" ca="1" si="465"/>
        <v/>
      </c>
      <c r="Q2963" s="9" t="str">
        <f t="shared" ca="1" si="466"/>
        <v/>
      </c>
      <c r="R2963" s="9" t="str">
        <f t="shared" si="459"/>
        <v/>
      </c>
      <c r="S2963" t="str" cm="1">
        <f t="array" ref="S2963">IF(ISBLANK(C2963),"",IFERROR(INDEX(ListeSeries!$A$2:$A$1045, MATCH(1, (DatasScan!G2963=ListeSeries!$B$2:$B$1045) * (DatasScan!H2963&gt;=ListeSeries!$D$2:$D$1045) * (DatasScan!H2963&lt;=ListeSeries!$E$2:$E$1045), 0)), "no match"))</f>
        <v/>
      </c>
      <c r="T2963" s="7" t="str" cm="1">
        <f t="array" ref="T2963">IF(ISBLANK(C2963),"",IFERROR(INDEX(ListeSeries!$C$2:$C$1045, MATCH(1, (DatasScan!G2963=ListeSeries!$B$2:$B$1045) * (DatasScan!H2963&gt;=ListeSeries!$D$2:$D$1045) * (DatasScan!H2963&lt;=ListeSeries!$E$2:$E$1045), 0)), "no match"))</f>
        <v/>
      </c>
      <c r="U2963" s="11" t="str" cm="1">
        <f t="array" ref="U2963">IF(ISBLANK(C2963),"",IFERROR(INDEX(ListeSeries!$F$2:$F$1045, MATCH(1, (DatasScan!G2963=ListeSeries!$B$2:$B$1045) * (DatasScan!H2963&gt;=ListeSeries!$D$2:$D$1045) * (DatasScan!H2963&lt;=ListeSeries!$E$2:$E$1045), 0)), "no match"))</f>
        <v/>
      </c>
    </row>
    <row r="2964" spans="1:21" x14ac:dyDescent="0.25">
      <c r="A2964" s="6" t="str">
        <f t="shared" si="460"/>
        <v/>
      </c>
      <c r="B2964" s="272"/>
      <c r="F2964" s="7" t="str">
        <f t="shared" si="463"/>
        <v/>
      </c>
      <c r="G2964" s="21" t="str">
        <f>IF(ISBLANK(C2964),"",_xlfn.XLOOKUP(_xlfn.XLOOKUP(VALUE(LEFT(C2964,4)),Souches!$B$2:$B$15000,Souches!$E$2:$E$15000),Varietes!$B$2:$B$500,Varietes!$C$2:$C$500))</f>
        <v/>
      </c>
      <c r="H2964" s="19" t="str">
        <f>IF(ISBLANK(C2964),"",_xlfn.XLOOKUP(VALUE(LEFT(C2964,4)),Souches!$B$2:$B$15000,Souches!$D$2:$D$15000))</f>
        <v/>
      </c>
      <c r="I2964" s="10" t="str">
        <f t="shared" si="461"/>
        <v/>
      </c>
      <c r="J2964" s="19" t="str">
        <f>IF(I2964="","",INT(('ObjProd (2)'!$C$25-I2964)/7 * (ABS('ObjProd (2)'!$C$25-I2964)&gt;=7)))</f>
        <v/>
      </c>
      <c r="K2964" s="10" t="str">
        <f>IF(I2964="","",
IF(AND(DATEDIF(I2964,'ObjProd (2)'!$C$25,"y")=0,DATEDIF(I2964,'ObjProd (2)'!$C$25,"ym")=0,
   INT(('ObjProd (2)'!$C$25-EDATE(I2964,DATEDIF(I2964,'ObjProd (2)'!$C$25,"y")*12+DATEDIF(I2964,'ObjProd (2)'!$C$25,"ym")))/7)=0),
   "&lt; 1 sem.",
   IF(DATEDIF(I2964,'ObjProd (2)'!$C$25,"y")&gt;0,DATEDIF(I2964,'ObjProd (2)'!$C$25,"y") &amp; " " &amp; IF(DATEDIF(I2964,'ObjProd (2)'!$C$25,"y")=1,"an ","ans "),"") &amp;
   IF(DATEDIF(I2964,'ObjProd (2)'!$C$25,"ym")&gt;0,DATEDIF(I2964,'ObjProd (2)'!$C$25,"ym") &amp; " mois ", "") &amp;
   IF(INT(('ObjProd (2)'!$C$25-EDATE(I2964,DATEDIF(I2964,'ObjProd (2)'!$C$25,"y")*12+DATEDIF(I2964,'ObjProd (2)'!$C$25,"ym")))/7)&gt;0,
      INT(('ObjProd (2)'!$C$25-EDATE(I2964,DATEDIF(I2964,'ObjProd (2)'!$C$25,"y")*12+DATEDIF(I2964,'ObjProd (2)'!$C$25,"ym")))/7) &amp; " sem.",
      "")
)
)</f>
        <v/>
      </c>
      <c r="L2964" s="11" t="str">
        <f t="shared" si="462"/>
        <v/>
      </c>
      <c r="M2964" s="9" t="str">
        <f t="shared" si="458"/>
        <v/>
      </c>
      <c r="N2964" s="9" t="str" cm="1">
        <f t="array" aca="1" ref="N2964" ca="1">LEFT(L2964, IF(ISNUMBER(SUBSTITUTE(_xludf.MID(L2964, 2, 1), ".", ",")), 1, 2))</f>
        <v/>
      </c>
      <c r="O2964" s="19" t="str">
        <f t="shared" ca="1" si="464"/>
        <v/>
      </c>
      <c r="P2964" s="9" t="str">
        <f t="shared" ca="1" si="465"/>
        <v/>
      </c>
      <c r="Q2964" s="9" t="str">
        <f t="shared" ca="1" si="466"/>
        <v/>
      </c>
      <c r="R2964" s="9" t="str">
        <f t="shared" si="459"/>
        <v/>
      </c>
      <c r="S2964" t="str" cm="1">
        <f t="array" ref="S2964">IF(ISBLANK(C2964),"",IFERROR(INDEX(ListeSeries!$A$2:$A$1045, MATCH(1, (DatasScan!G2964=ListeSeries!$B$2:$B$1045) * (DatasScan!H2964&gt;=ListeSeries!$D$2:$D$1045) * (DatasScan!H2964&lt;=ListeSeries!$E$2:$E$1045), 0)), "no match"))</f>
        <v/>
      </c>
      <c r="T2964" s="7" t="str" cm="1">
        <f t="array" ref="T2964">IF(ISBLANK(C2964),"",IFERROR(INDEX(ListeSeries!$C$2:$C$1045, MATCH(1, (DatasScan!G2964=ListeSeries!$B$2:$B$1045) * (DatasScan!H2964&gt;=ListeSeries!$D$2:$D$1045) * (DatasScan!H2964&lt;=ListeSeries!$E$2:$E$1045), 0)), "no match"))</f>
        <v/>
      </c>
      <c r="U2964" s="11" t="str" cm="1">
        <f t="array" ref="U2964">IF(ISBLANK(C2964),"",IFERROR(INDEX(ListeSeries!$F$2:$F$1045, MATCH(1, (DatasScan!G2964=ListeSeries!$B$2:$B$1045) * (DatasScan!H2964&gt;=ListeSeries!$D$2:$D$1045) * (DatasScan!H2964&lt;=ListeSeries!$E$2:$E$1045), 0)), "no match"))</f>
        <v/>
      </c>
    </row>
    <row r="2965" spans="1:21" x14ac:dyDescent="0.25">
      <c r="A2965" s="6" t="str">
        <f t="shared" si="460"/>
        <v/>
      </c>
      <c r="B2965" s="272"/>
      <c r="F2965" s="7" t="str">
        <f t="shared" si="463"/>
        <v/>
      </c>
      <c r="G2965" s="21" t="str">
        <f>IF(ISBLANK(C2965),"",_xlfn.XLOOKUP(_xlfn.XLOOKUP(VALUE(LEFT(C2965,4)),Souches!$B$2:$B$15000,Souches!$E$2:$E$15000),Varietes!$B$2:$B$500,Varietes!$C$2:$C$500))</f>
        <v/>
      </c>
      <c r="H2965" s="19" t="str">
        <f>IF(ISBLANK(C2965),"",_xlfn.XLOOKUP(VALUE(LEFT(C2965,4)),Souches!$B$2:$B$15000,Souches!$D$2:$D$15000))</f>
        <v/>
      </c>
      <c r="I2965" s="10" t="str">
        <f t="shared" si="461"/>
        <v/>
      </c>
      <c r="J2965" s="19" t="str">
        <f>IF(I2965="","",INT(('ObjProd (2)'!$C$25-I2965)/7 * (ABS('ObjProd (2)'!$C$25-I2965)&gt;=7)))</f>
        <v/>
      </c>
      <c r="K2965" s="10" t="str">
        <f>IF(I2965="","",
IF(AND(DATEDIF(I2965,'ObjProd (2)'!$C$25,"y")=0,DATEDIF(I2965,'ObjProd (2)'!$C$25,"ym")=0,
   INT(('ObjProd (2)'!$C$25-EDATE(I2965,DATEDIF(I2965,'ObjProd (2)'!$C$25,"y")*12+DATEDIF(I2965,'ObjProd (2)'!$C$25,"ym")))/7)=0),
   "&lt; 1 sem.",
   IF(DATEDIF(I2965,'ObjProd (2)'!$C$25,"y")&gt;0,DATEDIF(I2965,'ObjProd (2)'!$C$25,"y") &amp; " " &amp; IF(DATEDIF(I2965,'ObjProd (2)'!$C$25,"y")=1,"an ","ans "),"") &amp;
   IF(DATEDIF(I2965,'ObjProd (2)'!$C$25,"ym")&gt;0,DATEDIF(I2965,'ObjProd (2)'!$C$25,"ym") &amp; " mois ", "") &amp;
   IF(INT(('ObjProd (2)'!$C$25-EDATE(I2965,DATEDIF(I2965,'ObjProd (2)'!$C$25,"y")*12+DATEDIF(I2965,'ObjProd (2)'!$C$25,"ym")))/7)&gt;0,
      INT(('ObjProd (2)'!$C$25-EDATE(I2965,DATEDIF(I2965,'ObjProd (2)'!$C$25,"y")*12+DATEDIF(I2965,'ObjProd (2)'!$C$25,"ym")))/7) &amp; " sem.",
      "")
)
)</f>
        <v/>
      </c>
      <c r="L2965" s="11" t="str">
        <f t="shared" si="462"/>
        <v/>
      </c>
      <c r="M2965" s="9" t="str">
        <f t="shared" si="458"/>
        <v/>
      </c>
      <c r="N2965" s="9" t="str" cm="1">
        <f t="array" aca="1" ref="N2965" ca="1">LEFT(L2965, IF(ISNUMBER(SUBSTITUTE(_xludf.MID(L2965, 2, 1), ".", ",")), 1, 2))</f>
        <v/>
      </c>
      <c r="O2965" s="19" t="str">
        <f t="shared" ca="1" si="464"/>
        <v/>
      </c>
      <c r="P2965" s="9" t="str">
        <f t="shared" ca="1" si="465"/>
        <v/>
      </c>
      <c r="Q2965" s="9" t="str">
        <f t="shared" ca="1" si="466"/>
        <v/>
      </c>
      <c r="R2965" s="9" t="str">
        <f t="shared" si="459"/>
        <v/>
      </c>
      <c r="S2965" t="str" cm="1">
        <f t="array" ref="S2965">IF(ISBLANK(C2965),"",IFERROR(INDEX(ListeSeries!$A$2:$A$1045, MATCH(1, (DatasScan!G2965=ListeSeries!$B$2:$B$1045) * (DatasScan!H2965&gt;=ListeSeries!$D$2:$D$1045) * (DatasScan!H2965&lt;=ListeSeries!$E$2:$E$1045), 0)), "no match"))</f>
        <v/>
      </c>
      <c r="T2965" s="7" t="str" cm="1">
        <f t="array" ref="T2965">IF(ISBLANK(C2965),"",IFERROR(INDEX(ListeSeries!$C$2:$C$1045, MATCH(1, (DatasScan!G2965=ListeSeries!$B$2:$B$1045) * (DatasScan!H2965&gt;=ListeSeries!$D$2:$D$1045) * (DatasScan!H2965&lt;=ListeSeries!$E$2:$E$1045), 0)), "no match"))</f>
        <v/>
      </c>
      <c r="U2965" s="11" t="str" cm="1">
        <f t="array" ref="U2965">IF(ISBLANK(C2965),"",IFERROR(INDEX(ListeSeries!$F$2:$F$1045, MATCH(1, (DatasScan!G2965=ListeSeries!$B$2:$B$1045) * (DatasScan!H2965&gt;=ListeSeries!$D$2:$D$1045) * (DatasScan!H2965&lt;=ListeSeries!$E$2:$E$1045), 0)), "no match"))</f>
        <v/>
      </c>
    </row>
    <row r="2966" spans="1:21" x14ac:dyDescent="0.25">
      <c r="A2966" s="6" t="str">
        <f t="shared" si="460"/>
        <v/>
      </c>
      <c r="B2966" s="272"/>
      <c r="F2966" s="7" t="str">
        <f t="shared" si="463"/>
        <v/>
      </c>
      <c r="G2966" s="21" t="str">
        <f>IF(ISBLANK(C2966),"",_xlfn.XLOOKUP(_xlfn.XLOOKUP(VALUE(LEFT(C2966,4)),Souches!$B$2:$B$15000,Souches!$E$2:$E$15000),Varietes!$B$2:$B$500,Varietes!$C$2:$C$500))</f>
        <v/>
      </c>
      <c r="H2966" s="19" t="str">
        <f>IF(ISBLANK(C2966),"",_xlfn.XLOOKUP(VALUE(LEFT(C2966,4)),Souches!$B$2:$B$15000,Souches!$D$2:$D$15000))</f>
        <v/>
      </c>
      <c r="I2966" s="10" t="str">
        <f t="shared" si="461"/>
        <v/>
      </c>
      <c r="J2966" s="19" t="str">
        <f>IF(I2966="","",INT(('ObjProd (2)'!$C$25-I2966)/7 * (ABS('ObjProd (2)'!$C$25-I2966)&gt;=7)))</f>
        <v/>
      </c>
      <c r="K2966" s="10" t="str">
        <f>IF(I2966="","",
IF(AND(DATEDIF(I2966,'ObjProd (2)'!$C$25,"y")=0,DATEDIF(I2966,'ObjProd (2)'!$C$25,"ym")=0,
   INT(('ObjProd (2)'!$C$25-EDATE(I2966,DATEDIF(I2966,'ObjProd (2)'!$C$25,"y")*12+DATEDIF(I2966,'ObjProd (2)'!$C$25,"ym")))/7)=0),
   "&lt; 1 sem.",
   IF(DATEDIF(I2966,'ObjProd (2)'!$C$25,"y")&gt;0,DATEDIF(I2966,'ObjProd (2)'!$C$25,"y") &amp; " " &amp; IF(DATEDIF(I2966,'ObjProd (2)'!$C$25,"y")=1,"an ","ans "),"") &amp;
   IF(DATEDIF(I2966,'ObjProd (2)'!$C$25,"ym")&gt;0,DATEDIF(I2966,'ObjProd (2)'!$C$25,"ym") &amp; " mois ", "") &amp;
   IF(INT(('ObjProd (2)'!$C$25-EDATE(I2966,DATEDIF(I2966,'ObjProd (2)'!$C$25,"y")*12+DATEDIF(I2966,'ObjProd (2)'!$C$25,"ym")))/7)&gt;0,
      INT(('ObjProd (2)'!$C$25-EDATE(I2966,DATEDIF(I2966,'ObjProd (2)'!$C$25,"y")*12+DATEDIF(I2966,'ObjProd (2)'!$C$25,"ym")))/7) &amp; " sem.",
      "")
)
)</f>
        <v/>
      </c>
      <c r="L2966" s="11" t="str">
        <f t="shared" si="462"/>
        <v/>
      </c>
      <c r="M2966" s="9" t="str">
        <f t="shared" si="458"/>
        <v/>
      </c>
      <c r="N2966" s="9" t="str" cm="1">
        <f t="array" aca="1" ref="N2966" ca="1">LEFT(L2966, IF(ISNUMBER(SUBSTITUTE(_xludf.MID(L2966, 2, 1), ".", ",")), 1, 2))</f>
        <v/>
      </c>
      <c r="O2966" s="19" t="str">
        <f t="shared" ca="1" si="464"/>
        <v/>
      </c>
      <c r="P2966" s="9" t="str">
        <f t="shared" ca="1" si="465"/>
        <v/>
      </c>
      <c r="Q2966" s="9" t="str">
        <f t="shared" ca="1" si="466"/>
        <v/>
      </c>
      <c r="R2966" s="9" t="str">
        <f t="shared" si="459"/>
        <v/>
      </c>
      <c r="S2966" t="str" cm="1">
        <f t="array" ref="S2966">IF(ISBLANK(C2966),"",IFERROR(INDEX(ListeSeries!$A$2:$A$1045, MATCH(1, (DatasScan!G2966=ListeSeries!$B$2:$B$1045) * (DatasScan!H2966&gt;=ListeSeries!$D$2:$D$1045) * (DatasScan!H2966&lt;=ListeSeries!$E$2:$E$1045), 0)), "no match"))</f>
        <v/>
      </c>
      <c r="T2966" s="7" t="str" cm="1">
        <f t="array" ref="T2966">IF(ISBLANK(C2966),"",IFERROR(INDEX(ListeSeries!$C$2:$C$1045, MATCH(1, (DatasScan!G2966=ListeSeries!$B$2:$B$1045) * (DatasScan!H2966&gt;=ListeSeries!$D$2:$D$1045) * (DatasScan!H2966&lt;=ListeSeries!$E$2:$E$1045), 0)), "no match"))</f>
        <v/>
      </c>
      <c r="U2966" s="11" t="str" cm="1">
        <f t="array" ref="U2966">IF(ISBLANK(C2966),"",IFERROR(INDEX(ListeSeries!$F$2:$F$1045, MATCH(1, (DatasScan!G2966=ListeSeries!$B$2:$B$1045) * (DatasScan!H2966&gt;=ListeSeries!$D$2:$D$1045) * (DatasScan!H2966&lt;=ListeSeries!$E$2:$E$1045), 0)), "no match"))</f>
        <v/>
      </c>
    </row>
    <row r="2967" spans="1:21" x14ac:dyDescent="0.25">
      <c r="A2967" s="6" t="str">
        <f t="shared" si="460"/>
        <v/>
      </c>
      <c r="B2967" s="272"/>
      <c r="F2967" s="7" t="str">
        <f t="shared" si="463"/>
        <v/>
      </c>
      <c r="G2967" s="21" t="str">
        <f>IF(ISBLANK(C2967),"",_xlfn.XLOOKUP(_xlfn.XLOOKUP(VALUE(LEFT(C2967,4)),Souches!$B$2:$B$15000,Souches!$E$2:$E$15000),Varietes!$B$2:$B$500,Varietes!$C$2:$C$500))</f>
        <v/>
      </c>
      <c r="H2967" s="19" t="str">
        <f>IF(ISBLANK(C2967),"",_xlfn.XLOOKUP(VALUE(LEFT(C2967,4)),Souches!$B$2:$B$15000,Souches!$D$2:$D$15000))</f>
        <v/>
      </c>
      <c r="I2967" s="10" t="str">
        <f t="shared" si="461"/>
        <v/>
      </c>
      <c r="J2967" s="19" t="str">
        <f>IF(I2967="","",INT(('ObjProd (2)'!$C$25-I2967)/7 * (ABS('ObjProd (2)'!$C$25-I2967)&gt;=7)))</f>
        <v/>
      </c>
      <c r="K2967" s="10" t="str">
        <f>IF(I2967="","",
IF(AND(DATEDIF(I2967,'ObjProd (2)'!$C$25,"y")=0,DATEDIF(I2967,'ObjProd (2)'!$C$25,"ym")=0,
   INT(('ObjProd (2)'!$C$25-EDATE(I2967,DATEDIF(I2967,'ObjProd (2)'!$C$25,"y")*12+DATEDIF(I2967,'ObjProd (2)'!$C$25,"ym")))/7)=0),
   "&lt; 1 sem.",
   IF(DATEDIF(I2967,'ObjProd (2)'!$C$25,"y")&gt;0,DATEDIF(I2967,'ObjProd (2)'!$C$25,"y") &amp; " " &amp; IF(DATEDIF(I2967,'ObjProd (2)'!$C$25,"y")=1,"an ","ans "),"") &amp;
   IF(DATEDIF(I2967,'ObjProd (2)'!$C$25,"ym")&gt;0,DATEDIF(I2967,'ObjProd (2)'!$C$25,"ym") &amp; " mois ", "") &amp;
   IF(INT(('ObjProd (2)'!$C$25-EDATE(I2967,DATEDIF(I2967,'ObjProd (2)'!$C$25,"y")*12+DATEDIF(I2967,'ObjProd (2)'!$C$25,"ym")))/7)&gt;0,
      INT(('ObjProd (2)'!$C$25-EDATE(I2967,DATEDIF(I2967,'ObjProd (2)'!$C$25,"y")*12+DATEDIF(I2967,'ObjProd (2)'!$C$25,"ym")))/7) &amp; " sem.",
      "")
)
)</f>
        <v/>
      </c>
      <c r="L2967" s="11" t="str">
        <f t="shared" si="462"/>
        <v/>
      </c>
      <c r="M2967" s="9" t="str">
        <f t="shared" si="458"/>
        <v/>
      </c>
      <c r="N2967" s="9" t="str" cm="1">
        <f t="array" aca="1" ref="N2967" ca="1">LEFT(L2967, IF(ISNUMBER(SUBSTITUTE(_xludf.MID(L2967, 2, 1), ".", ",")), 1, 2))</f>
        <v/>
      </c>
      <c r="O2967" s="19" t="str">
        <f t="shared" ca="1" si="464"/>
        <v/>
      </c>
      <c r="P2967" s="9" t="str">
        <f t="shared" ca="1" si="465"/>
        <v/>
      </c>
      <c r="Q2967" s="9" t="str">
        <f t="shared" ca="1" si="466"/>
        <v/>
      </c>
      <c r="R2967" s="9" t="str">
        <f t="shared" si="459"/>
        <v/>
      </c>
      <c r="S2967" t="str" cm="1">
        <f t="array" ref="S2967">IF(ISBLANK(C2967),"",IFERROR(INDEX(ListeSeries!$A$2:$A$1045, MATCH(1, (DatasScan!G2967=ListeSeries!$B$2:$B$1045) * (DatasScan!H2967&gt;=ListeSeries!$D$2:$D$1045) * (DatasScan!H2967&lt;=ListeSeries!$E$2:$E$1045), 0)), "no match"))</f>
        <v/>
      </c>
      <c r="T2967" s="7" t="str" cm="1">
        <f t="array" ref="T2967">IF(ISBLANK(C2967),"",IFERROR(INDEX(ListeSeries!$C$2:$C$1045, MATCH(1, (DatasScan!G2967=ListeSeries!$B$2:$B$1045) * (DatasScan!H2967&gt;=ListeSeries!$D$2:$D$1045) * (DatasScan!H2967&lt;=ListeSeries!$E$2:$E$1045), 0)), "no match"))</f>
        <v/>
      </c>
      <c r="U2967" s="11" t="str" cm="1">
        <f t="array" ref="U2967">IF(ISBLANK(C2967),"",IFERROR(INDEX(ListeSeries!$F$2:$F$1045, MATCH(1, (DatasScan!G2967=ListeSeries!$B$2:$B$1045) * (DatasScan!H2967&gt;=ListeSeries!$D$2:$D$1045) * (DatasScan!H2967&lt;=ListeSeries!$E$2:$E$1045), 0)), "no match"))</f>
        <v/>
      </c>
    </row>
    <row r="2968" spans="1:21" x14ac:dyDescent="0.25">
      <c r="A2968" s="6" t="str">
        <f t="shared" si="460"/>
        <v/>
      </c>
      <c r="B2968" s="272"/>
      <c r="F2968" s="7" t="str">
        <f t="shared" si="463"/>
        <v/>
      </c>
      <c r="G2968" s="21" t="str">
        <f>IF(ISBLANK(C2968),"",_xlfn.XLOOKUP(_xlfn.XLOOKUP(VALUE(LEFT(C2968,4)),Souches!$B$2:$B$15000,Souches!$E$2:$E$15000),Varietes!$B$2:$B$500,Varietes!$C$2:$C$500))</f>
        <v/>
      </c>
      <c r="H2968" s="19" t="str">
        <f>IF(ISBLANK(C2968),"",_xlfn.XLOOKUP(VALUE(LEFT(C2968,4)),Souches!$B$2:$B$15000,Souches!$D$2:$D$15000))</f>
        <v/>
      </c>
      <c r="I2968" s="10" t="str">
        <f t="shared" si="461"/>
        <v/>
      </c>
      <c r="J2968" s="19" t="str">
        <f>IF(I2968="","",INT(('ObjProd (2)'!$C$25-I2968)/7 * (ABS('ObjProd (2)'!$C$25-I2968)&gt;=7)))</f>
        <v/>
      </c>
      <c r="K2968" s="10" t="str">
        <f>IF(I2968="","",
IF(AND(DATEDIF(I2968,'ObjProd (2)'!$C$25,"y")=0,DATEDIF(I2968,'ObjProd (2)'!$C$25,"ym")=0,
   INT(('ObjProd (2)'!$C$25-EDATE(I2968,DATEDIF(I2968,'ObjProd (2)'!$C$25,"y")*12+DATEDIF(I2968,'ObjProd (2)'!$C$25,"ym")))/7)=0),
   "&lt; 1 sem.",
   IF(DATEDIF(I2968,'ObjProd (2)'!$C$25,"y")&gt;0,DATEDIF(I2968,'ObjProd (2)'!$C$25,"y") &amp; " " &amp; IF(DATEDIF(I2968,'ObjProd (2)'!$C$25,"y")=1,"an ","ans "),"") &amp;
   IF(DATEDIF(I2968,'ObjProd (2)'!$C$25,"ym")&gt;0,DATEDIF(I2968,'ObjProd (2)'!$C$25,"ym") &amp; " mois ", "") &amp;
   IF(INT(('ObjProd (2)'!$C$25-EDATE(I2968,DATEDIF(I2968,'ObjProd (2)'!$C$25,"y")*12+DATEDIF(I2968,'ObjProd (2)'!$C$25,"ym")))/7)&gt;0,
      INT(('ObjProd (2)'!$C$25-EDATE(I2968,DATEDIF(I2968,'ObjProd (2)'!$C$25,"y")*12+DATEDIF(I2968,'ObjProd (2)'!$C$25,"ym")))/7) &amp; " sem.",
      "")
)
)</f>
        <v/>
      </c>
      <c r="L2968" s="11" t="str">
        <f t="shared" si="462"/>
        <v/>
      </c>
      <c r="M2968" s="9" t="str">
        <f t="shared" si="458"/>
        <v/>
      </c>
      <c r="N2968" s="9" t="str" cm="1">
        <f t="array" aca="1" ref="N2968" ca="1">LEFT(L2968, IF(ISNUMBER(SUBSTITUTE(_xludf.MID(L2968, 2, 1), ".", ",")), 1, 2))</f>
        <v/>
      </c>
      <c r="O2968" s="19" t="str">
        <f t="shared" ca="1" si="464"/>
        <v/>
      </c>
      <c r="P2968" s="9" t="str">
        <f t="shared" ca="1" si="465"/>
        <v/>
      </c>
      <c r="Q2968" s="9" t="str">
        <f t="shared" ca="1" si="466"/>
        <v/>
      </c>
      <c r="R2968" s="9" t="str">
        <f t="shared" si="459"/>
        <v/>
      </c>
      <c r="S2968" t="str" cm="1">
        <f t="array" ref="S2968">IF(ISBLANK(C2968),"",IFERROR(INDEX(ListeSeries!$A$2:$A$1045, MATCH(1, (DatasScan!G2968=ListeSeries!$B$2:$B$1045) * (DatasScan!H2968&gt;=ListeSeries!$D$2:$D$1045) * (DatasScan!H2968&lt;=ListeSeries!$E$2:$E$1045), 0)), "no match"))</f>
        <v/>
      </c>
      <c r="T2968" s="7" t="str" cm="1">
        <f t="array" ref="T2968">IF(ISBLANK(C2968),"",IFERROR(INDEX(ListeSeries!$C$2:$C$1045, MATCH(1, (DatasScan!G2968=ListeSeries!$B$2:$B$1045) * (DatasScan!H2968&gt;=ListeSeries!$D$2:$D$1045) * (DatasScan!H2968&lt;=ListeSeries!$E$2:$E$1045), 0)), "no match"))</f>
        <v/>
      </c>
      <c r="U2968" s="11" t="str" cm="1">
        <f t="array" ref="U2968">IF(ISBLANK(C2968),"",IFERROR(INDEX(ListeSeries!$F$2:$F$1045, MATCH(1, (DatasScan!G2968=ListeSeries!$B$2:$B$1045) * (DatasScan!H2968&gt;=ListeSeries!$D$2:$D$1045) * (DatasScan!H2968&lt;=ListeSeries!$E$2:$E$1045), 0)), "no match"))</f>
        <v/>
      </c>
    </row>
    <row r="2969" spans="1:21" x14ac:dyDescent="0.25">
      <c r="A2969" s="6" t="str">
        <f t="shared" si="460"/>
        <v/>
      </c>
      <c r="B2969" s="272"/>
      <c r="F2969" s="7" t="str">
        <f t="shared" si="463"/>
        <v/>
      </c>
      <c r="G2969" s="21" t="str">
        <f>IF(ISBLANK(C2969),"",_xlfn.XLOOKUP(_xlfn.XLOOKUP(VALUE(LEFT(C2969,4)),Souches!$B$2:$B$15000,Souches!$E$2:$E$15000),Varietes!$B$2:$B$500,Varietes!$C$2:$C$500))</f>
        <v/>
      </c>
      <c r="H2969" s="19" t="str">
        <f>IF(ISBLANK(C2969),"",_xlfn.XLOOKUP(VALUE(LEFT(C2969,4)),Souches!$B$2:$B$15000,Souches!$D$2:$D$15000))</f>
        <v/>
      </c>
      <c r="I2969" s="10" t="str">
        <f t="shared" si="461"/>
        <v/>
      </c>
      <c r="J2969" s="19" t="str">
        <f>IF(I2969="","",INT(('ObjProd (2)'!$C$25-I2969)/7 * (ABS('ObjProd (2)'!$C$25-I2969)&gt;=7)))</f>
        <v/>
      </c>
      <c r="K2969" s="10" t="str">
        <f>IF(I2969="","",
IF(AND(DATEDIF(I2969,'ObjProd (2)'!$C$25,"y")=0,DATEDIF(I2969,'ObjProd (2)'!$C$25,"ym")=0,
   INT(('ObjProd (2)'!$C$25-EDATE(I2969,DATEDIF(I2969,'ObjProd (2)'!$C$25,"y")*12+DATEDIF(I2969,'ObjProd (2)'!$C$25,"ym")))/7)=0),
   "&lt; 1 sem.",
   IF(DATEDIF(I2969,'ObjProd (2)'!$C$25,"y")&gt;0,DATEDIF(I2969,'ObjProd (2)'!$C$25,"y") &amp; " " &amp; IF(DATEDIF(I2969,'ObjProd (2)'!$C$25,"y")=1,"an ","ans "),"") &amp;
   IF(DATEDIF(I2969,'ObjProd (2)'!$C$25,"ym")&gt;0,DATEDIF(I2969,'ObjProd (2)'!$C$25,"ym") &amp; " mois ", "") &amp;
   IF(INT(('ObjProd (2)'!$C$25-EDATE(I2969,DATEDIF(I2969,'ObjProd (2)'!$C$25,"y")*12+DATEDIF(I2969,'ObjProd (2)'!$C$25,"ym")))/7)&gt;0,
      INT(('ObjProd (2)'!$C$25-EDATE(I2969,DATEDIF(I2969,'ObjProd (2)'!$C$25,"y")*12+DATEDIF(I2969,'ObjProd (2)'!$C$25,"ym")))/7) &amp; " sem.",
      "")
)
)</f>
        <v/>
      </c>
      <c r="L2969" s="11" t="str">
        <f t="shared" si="462"/>
        <v/>
      </c>
      <c r="M2969" s="9" t="str">
        <f t="shared" si="458"/>
        <v/>
      </c>
      <c r="N2969" s="9" t="str" cm="1">
        <f t="array" aca="1" ref="N2969" ca="1">LEFT(L2969, IF(ISNUMBER(SUBSTITUTE(_xludf.MID(L2969, 2, 1), ".", ",")), 1, 2))</f>
        <v/>
      </c>
      <c r="O2969" s="19" t="str">
        <f t="shared" ca="1" si="464"/>
        <v/>
      </c>
      <c r="P2969" s="9" t="str">
        <f t="shared" ca="1" si="465"/>
        <v/>
      </c>
      <c r="Q2969" s="9" t="str">
        <f t="shared" ca="1" si="466"/>
        <v/>
      </c>
      <c r="R2969" s="9" t="str">
        <f t="shared" si="459"/>
        <v/>
      </c>
      <c r="S2969" t="str" cm="1">
        <f t="array" ref="S2969">IF(ISBLANK(C2969),"",IFERROR(INDEX(ListeSeries!$A$2:$A$1045, MATCH(1, (DatasScan!G2969=ListeSeries!$B$2:$B$1045) * (DatasScan!H2969&gt;=ListeSeries!$D$2:$D$1045) * (DatasScan!H2969&lt;=ListeSeries!$E$2:$E$1045), 0)), "no match"))</f>
        <v/>
      </c>
      <c r="T2969" s="7" t="str" cm="1">
        <f t="array" ref="T2969">IF(ISBLANK(C2969),"",IFERROR(INDEX(ListeSeries!$C$2:$C$1045, MATCH(1, (DatasScan!G2969=ListeSeries!$B$2:$B$1045) * (DatasScan!H2969&gt;=ListeSeries!$D$2:$D$1045) * (DatasScan!H2969&lt;=ListeSeries!$E$2:$E$1045), 0)), "no match"))</f>
        <v/>
      </c>
      <c r="U2969" s="11" t="str" cm="1">
        <f t="array" ref="U2969">IF(ISBLANK(C2969),"",IFERROR(INDEX(ListeSeries!$F$2:$F$1045, MATCH(1, (DatasScan!G2969=ListeSeries!$B$2:$B$1045) * (DatasScan!H2969&gt;=ListeSeries!$D$2:$D$1045) * (DatasScan!H2969&lt;=ListeSeries!$E$2:$E$1045), 0)), "no match"))</f>
        <v/>
      </c>
    </row>
    <row r="2970" spans="1:21" x14ac:dyDescent="0.25">
      <c r="A2970" s="6" t="str">
        <f t="shared" si="460"/>
        <v/>
      </c>
      <c r="B2970" s="272"/>
      <c r="F2970" s="7" t="str">
        <f t="shared" si="463"/>
        <v/>
      </c>
      <c r="G2970" s="21" t="str">
        <f>IF(ISBLANK(C2970),"",_xlfn.XLOOKUP(_xlfn.XLOOKUP(VALUE(LEFT(C2970,4)),Souches!$B$2:$B$15000,Souches!$E$2:$E$15000),Varietes!$B$2:$B$500,Varietes!$C$2:$C$500))</f>
        <v/>
      </c>
      <c r="H2970" s="19" t="str">
        <f>IF(ISBLANK(C2970),"",_xlfn.XLOOKUP(VALUE(LEFT(C2970,4)),Souches!$B$2:$B$15000,Souches!$D$2:$D$15000))</f>
        <v/>
      </c>
      <c r="I2970" s="10" t="str">
        <f t="shared" si="461"/>
        <v/>
      </c>
      <c r="J2970" s="19" t="str">
        <f>IF(I2970="","",INT(('ObjProd (2)'!$C$25-I2970)/7 * (ABS('ObjProd (2)'!$C$25-I2970)&gt;=7)))</f>
        <v/>
      </c>
      <c r="K2970" s="10" t="str">
        <f>IF(I2970="","",
IF(AND(DATEDIF(I2970,'ObjProd (2)'!$C$25,"y")=0,DATEDIF(I2970,'ObjProd (2)'!$C$25,"ym")=0,
   INT(('ObjProd (2)'!$C$25-EDATE(I2970,DATEDIF(I2970,'ObjProd (2)'!$C$25,"y")*12+DATEDIF(I2970,'ObjProd (2)'!$C$25,"ym")))/7)=0),
   "&lt; 1 sem.",
   IF(DATEDIF(I2970,'ObjProd (2)'!$C$25,"y")&gt;0,DATEDIF(I2970,'ObjProd (2)'!$C$25,"y") &amp; " " &amp; IF(DATEDIF(I2970,'ObjProd (2)'!$C$25,"y")=1,"an ","ans "),"") &amp;
   IF(DATEDIF(I2970,'ObjProd (2)'!$C$25,"ym")&gt;0,DATEDIF(I2970,'ObjProd (2)'!$C$25,"ym") &amp; " mois ", "") &amp;
   IF(INT(('ObjProd (2)'!$C$25-EDATE(I2970,DATEDIF(I2970,'ObjProd (2)'!$C$25,"y")*12+DATEDIF(I2970,'ObjProd (2)'!$C$25,"ym")))/7)&gt;0,
      INT(('ObjProd (2)'!$C$25-EDATE(I2970,DATEDIF(I2970,'ObjProd (2)'!$C$25,"y")*12+DATEDIF(I2970,'ObjProd (2)'!$C$25,"ym")))/7) &amp; " sem.",
      "")
)
)</f>
        <v/>
      </c>
      <c r="L2970" s="11" t="str">
        <f t="shared" si="462"/>
        <v/>
      </c>
      <c r="M2970" s="9" t="str">
        <f t="shared" si="458"/>
        <v/>
      </c>
      <c r="N2970" s="9" t="str" cm="1">
        <f t="array" aca="1" ref="N2970" ca="1">LEFT(L2970, IF(ISNUMBER(SUBSTITUTE(_xludf.MID(L2970, 2, 1), ".", ",")), 1, 2))</f>
        <v/>
      </c>
      <c r="O2970" s="19" t="str">
        <f t="shared" ca="1" si="464"/>
        <v/>
      </c>
      <c r="P2970" s="9" t="str">
        <f t="shared" ca="1" si="465"/>
        <v/>
      </c>
      <c r="Q2970" s="9" t="str">
        <f t="shared" ca="1" si="466"/>
        <v/>
      </c>
      <c r="R2970" s="9" t="str">
        <f t="shared" si="459"/>
        <v/>
      </c>
      <c r="S2970" t="str" cm="1">
        <f t="array" ref="S2970">IF(ISBLANK(C2970),"",IFERROR(INDEX(ListeSeries!$A$2:$A$1045, MATCH(1, (DatasScan!G2970=ListeSeries!$B$2:$B$1045) * (DatasScan!H2970&gt;=ListeSeries!$D$2:$D$1045) * (DatasScan!H2970&lt;=ListeSeries!$E$2:$E$1045), 0)), "no match"))</f>
        <v/>
      </c>
      <c r="T2970" s="7" t="str" cm="1">
        <f t="array" ref="T2970">IF(ISBLANK(C2970),"",IFERROR(INDEX(ListeSeries!$C$2:$C$1045, MATCH(1, (DatasScan!G2970=ListeSeries!$B$2:$B$1045) * (DatasScan!H2970&gt;=ListeSeries!$D$2:$D$1045) * (DatasScan!H2970&lt;=ListeSeries!$E$2:$E$1045), 0)), "no match"))</f>
        <v/>
      </c>
      <c r="U2970" s="11" t="str" cm="1">
        <f t="array" ref="U2970">IF(ISBLANK(C2970),"",IFERROR(INDEX(ListeSeries!$F$2:$F$1045, MATCH(1, (DatasScan!G2970=ListeSeries!$B$2:$B$1045) * (DatasScan!H2970&gt;=ListeSeries!$D$2:$D$1045) * (DatasScan!H2970&lt;=ListeSeries!$E$2:$E$1045), 0)), "no match"))</f>
        <v/>
      </c>
    </row>
    <row r="2971" spans="1:21" x14ac:dyDescent="0.25">
      <c r="A2971" s="6" t="str">
        <f t="shared" si="460"/>
        <v/>
      </c>
      <c r="B2971" s="272"/>
      <c r="F2971" s="7" t="str">
        <f t="shared" si="463"/>
        <v/>
      </c>
      <c r="G2971" s="21" t="str">
        <f>IF(ISBLANK(C2971),"",_xlfn.XLOOKUP(_xlfn.XLOOKUP(VALUE(LEFT(C2971,4)),Souches!$B$2:$B$15000,Souches!$E$2:$E$15000),Varietes!$B$2:$B$500,Varietes!$C$2:$C$500))</f>
        <v/>
      </c>
      <c r="H2971" s="19" t="str">
        <f>IF(ISBLANK(C2971),"",_xlfn.XLOOKUP(VALUE(LEFT(C2971,4)),Souches!$B$2:$B$15000,Souches!$D$2:$D$15000))</f>
        <v/>
      </c>
      <c r="I2971" s="10" t="str">
        <f t="shared" si="461"/>
        <v/>
      </c>
      <c r="J2971" s="19" t="str">
        <f>IF(I2971="","",INT(('ObjProd (2)'!$C$25-I2971)/7 * (ABS('ObjProd (2)'!$C$25-I2971)&gt;=7)))</f>
        <v/>
      </c>
      <c r="K2971" s="10" t="str">
        <f>IF(I2971="","",
IF(AND(DATEDIF(I2971,'ObjProd (2)'!$C$25,"y")=0,DATEDIF(I2971,'ObjProd (2)'!$C$25,"ym")=0,
   INT(('ObjProd (2)'!$C$25-EDATE(I2971,DATEDIF(I2971,'ObjProd (2)'!$C$25,"y")*12+DATEDIF(I2971,'ObjProd (2)'!$C$25,"ym")))/7)=0),
   "&lt; 1 sem.",
   IF(DATEDIF(I2971,'ObjProd (2)'!$C$25,"y")&gt;0,DATEDIF(I2971,'ObjProd (2)'!$C$25,"y") &amp; " " &amp; IF(DATEDIF(I2971,'ObjProd (2)'!$C$25,"y")=1,"an ","ans "),"") &amp;
   IF(DATEDIF(I2971,'ObjProd (2)'!$C$25,"ym")&gt;0,DATEDIF(I2971,'ObjProd (2)'!$C$25,"ym") &amp; " mois ", "") &amp;
   IF(INT(('ObjProd (2)'!$C$25-EDATE(I2971,DATEDIF(I2971,'ObjProd (2)'!$C$25,"y")*12+DATEDIF(I2971,'ObjProd (2)'!$C$25,"ym")))/7)&gt;0,
      INT(('ObjProd (2)'!$C$25-EDATE(I2971,DATEDIF(I2971,'ObjProd (2)'!$C$25,"y")*12+DATEDIF(I2971,'ObjProd (2)'!$C$25,"ym")))/7) &amp; " sem.",
      "")
)
)</f>
        <v/>
      </c>
      <c r="L2971" s="11" t="str">
        <f t="shared" si="462"/>
        <v/>
      </c>
      <c r="M2971" s="9" t="str">
        <f t="shared" si="458"/>
        <v/>
      </c>
      <c r="N2971" s="9" t="str" cm="1">
        <f t="array" aca="1" ref="N2971" ca="1">LEFT(L2971, IF(ISNUMBER(SUBSTITUTE(_xludf.MID(L2971, 2, 1), ".", ",")), 1, 2))</f>
        <v/>
      </c>
      <c r="O2971" s="19" t="str">
        <f t="shared" ca="1" si="464"/>
        <v/>
      </c>
      <c r="P2971" s="9" t="str">
        <f t="shared" ca="1" si="465"/>
        <v/>
      </c>
      <c r="Q2971" s="9" t="str">
        <f t="shared" ca="1" si="466"/>
        <v/>
      </c>
      <c r="R2971" s="9" t="str">
        <f t="shared" si="459"/>
        <v/>
      </c>
      <c r="S2971" t="str" cm="1">
        <f t="array" ref="S2971">IF(ISBLANK(C2971),"",IFERROR(INDEX(ListeSeries!$A$2:$A$1045, MATCH(1, (DatasScan!G2971=ListeSeries!$B$2:$B$1045) * (DatasScan!H2971&gt;=ListeSeries!$D$2:$D$1045) * (DatasScan!H2971&lt;=ListeSeries!$E$2:$E$1045), 0)), "no match"))</f>
        <v/>
      </c>
      <c r="T2971" s="7" t="str" cm="1">
        <f t="array" ref="T2971">IF(ISBLANK(C2971),"",IFERROR(INDEX(ListeSeries!$C$2:$C$1045, MATCH(1, (DatasScan!G2971=ListeSeries!$B$2:$B$1045) * (DatasScan!H2971&gt;=ListeSeries!$D$2:$D$1045) * (DatasScan!H2971&lt;=ListeSeries!$E$2:$E$1045), 0)), "no match"))</f>
        <v/>
      </c>
      <c r="U2971" s="11" t="str" cm="1">
        <f t="array" ref="U2971">IF(ISBLANK(C2971),"",IFERROR(INDEX(ListeSeries!$F$2:$F$1045, MATCH(1, (DatasScan!G2971=ListeSeries!$B$2:$B$1045) * (DatasScan!H2971&gt;=ListeSeries!$D$2:$D$1045) * (DatasScan!H2971&lt;=ListeSeries!$E$2:$E$1045), 0)), "no match"))</f>
        <v/>
      </c>
    </row>
    <row r="2972" spans="1:21" x14ac:dyDescent="0.25">
      <c r="A2972" s="6" t="str">
        <f t="shared" si="460"/>
        <v/>
      </c>
      <c r="B2972" s="272"/>
      <c r="F2972" s="7" t="str">
        <f t="shared" si="463"/>
        <v/>
      </c>
      <c r="G2972" s="21" t="str">
        <f>IF(ISBLANK(C2972),"",_xlfn.XLOOKUP(_xlfn.XLOOKUP(VALUE(LEFT(C2972,4)),Souches!$B$2:$B$15000,Souches!$E$2:$E$15000),Varietes!$B$2:$B$500,Varietes!$C$2:$C$500))</f>
        <v/>
      </c>
      <c r="H2972" s="19" t="str">
        <f>IF(ISBLANK(C2972),"",_xlfn.XLOOKUP(VALUE(LEFT(C2972,4)),Souches!$B$2:$B$15000,Souches!$D$2:$D$15000))</f>
        <v/>
      </c>
      <c r="I2972" s="10" t="str">
        <f t="shared" si="461"/>
        <v/>
      </c>
      <c r="J2972" s="19" t="str">
        <f>IF(I2972="","",INT(('ObjProd (2)'!$C$25-I2972)/7 * (ABS('ObjProd (2)'!$C$25-I2972)&gt;=7)))</f>
        <v/>
      </c>
      <c r="K2972" s="10" t="str">
        <f>IF(I2972="","",
IF(AND(DATEDIF(I2972,'ObjProd (2)'!$C$25,"y")=0,DATEDIF(I2972,'ObjProd (2)'!$C$25,"ym")=0,
   INT(('ObjProd (2)'!$C$25-EDATE(I2972,DATEDIF(I2972,'ObjProd (2)'!$C$25,"y")*12+DATEDIF(I2972,'ObjProd (2)'!$C$25,"ym")))/7)=0),
   "&lt; 1 sem.",
   IF(DATEDIF(I2972,'ObjProd (2)'!$C$25,"y")&gt;0,DATEDIF(I2972,'ObjProd (2)'!$C$25,"y") &amp; " " &amp; IF(DATEDIF(I2972,'ObjProd (2)'!$C$25,"y")=1,"an ","ans "),"") &amp;
   IF(DATEDIF(I2972,'ObjProd (2)'!$C$25,"ym")&gt;0,DATEDIF(I2972,'ObjProd (2)'!$C$25,"ym") &amp; " mois ", "") &amp;
   IF(INT(('ObjProd (2)'!$C$25-EDATE(I2972,DATEDIF(I2972,'ObjProd (2)'!$C$25,"y")*12+DATEDIF(I2972,'ObjProd (2)'!$C$25,"ym")))/7)&gt;0,
      INT(('ObjProd (2)'!$C$25-EDATE(I2972,DATEDIF(I2972,'ObjProd (2)'!$C$25,"y")*12+DATEDIF(I2972,'ObjProd (2)'!$C$25,"ym")))/7) &amp; " sem.",
      "")
)
)</f>
        <v/>
      </c>
      <c r="L2972" s="11" t="str">
        <f t="shared" si="462"/>
        <v/>
      </c>
      <c r="M2972" s="9" t="str">
        <f t="shared" si="458"/>
        <v/>
      </c>
      <c r="N2972" s="9" t="str" cm="1">
        <f t="array" aca="1" ref="N2972" ca="1">LEFT(L2972, IF(ISNUMBER(SUBSTITUTE(_xludf.MID(L2972, 2, 1), ".", ",")), 1, 2))</f>
        <v/>
      </c>
      <c r="O2972" s="19" t="str">
        <f t="shared" ca="1" si="464"/>
        <v/>
      </c>
      <c r="P2972" s="9" t="str">
        <f t="shared" ca="1" si="465"/>
        <v/>
      </c>
      <c r="Q2972" s="9" t="str">
        <f t="shared" ca="1" si="466"/>
        <v/>
      </c>
      <c r="R2972" s="9" t="str">
        <f t="shared" si="459"/>
        <v/>
      </c>
      <c r="S2972" t="str" cm="1">
        <f t="array" ref="S2972">IF(ISBLANK(C2972),"",IFERROR(INDEX(ListeSeries!$A$2:$A$1045, MATCH(1, (DatasScan!G2972=ListeSeries!$B$2:$B$1045) * (DatasScan!H2972&gt;=ListeSeries!$D$2:$D$1045) * (DatasScan!H2972&lt;=ListeSeries!$E$2:$E$1045), 0)), "no match"))</f>
        <v/>
      </c>
      <c r="T2972" s="7" t="str" cm="1">
        <f t="array" ref="T2972">IF(ISBLANK(C2972),"",IFERROR(INDEX(ListeSeries!$C$2:$C$1045, MATCH(1, (DatasScan!G2972=ListeSeries!$B$2:$B$1045) * (DatasScan!H2972&gt;=ListeSeries!$D$2:$D$1045) * (DatasScan!H2972&lt;=ListeSeries!$E$2:$E$1045), 0)), "no match"))</f>
        <v/>
      </c>
      <c r="U2972" s="11" t="str" cm="1">
        <f t="array" ref="U2972">IF(ISBLANK(C2972),"",IFERROR(INDEX(ListeSeries!$F$2:$F$1045, MATCH(1, (DatasScan!G2972=ListeSeries!$B$2:$B$1045) * (DatasScan!H2972&gt;=ListeSeries!$D$2:$D$1045) * (DatasScan!H2972&lt;=ListeSeries!$E$2:$E$1045), 0)), "no match"))</f>
        <v/>
      </c>
    </row>
    <row r="2973" spans="1:21" x14ac:dyDescent="0.25">
      <c r="A2973" s="6" t="str">
        <f t="shared" si="460"/>
        <v/>
      </c>
      <c r="B2973" s="272"/>
      <c r="F2973" s="7" t="str">
        <f t="shared" si="463"/>
        <v/>
      </c>
      <c r="G2973" s="21" t="str">
        <f>IF(ISBLANK(C2973),"",_xlfn.XLOOKUP(_xlfn.XLOOKUP(VALUE(LEFT(C2973,4)),Souches!$B$2:$B$15000,Souches!$E$2:$E$15000),Varietes!$B$2:$B$500,Varietes!$C$2:$C$500))</f>
        <v/>
      </c>
      <c r="H2973" s="19" t="str">
        <f>IF(ISBLANK(C2973),"",_xlfn.XLOOKUP(VALUE(LEFT(C2973,4)),Souches!$B$2:$B$15000,Souches!$D$2:$D$15000))</f>
        <v/>
      </c>
      <c r="I2973" s="10" t="str">
        <f t="shared" si="461"/>
        <v/>
      </c>
      <c r="J2973" s="19" t="str">
        <f>IF(I2973="","",INT(('ObjProd (2)'!$C$25-I2973)/7 * (ABS('ObjProd (2)'!$C$25-I2973)&gt;=7)))</f>
        <v/>
      </c>
      <c r="K2973" s="10" t="str">
        <f>IF(I2973="","",
IF(AND(DATEDIF(I2973,'ObjProd (2)'!$C$25,"y")=0,DATEDIF(I2973,'ObjProd (2)'!$C$25,"ym")=0,
   INT(('ObjProd (2)'!$C$25-EDATE(I2973,DATEDIF(I2973,'ObjProd (2)'!$C$25,"y")*12+DATEDIF(I2973,'ObjProd (2)'!$C$25,"ym")))/7)=0),
   "&lt; 1 sem.",
   IF(DATEDIF(I2973,'ObjProd (2)'!$C$25,"y")&gt;0,DATEDIF(I2973,'ObjProd (2)'!$C$25,"y") &amp; " " &amp; IF(DATEDIF(I2973,'ObjProd (2)'!$C$25,"y")=1,"an ","ans "),"") &amp;
   IF(DATEDIF(I2973,'ObjProd (2)'!$C$25,"ym")&gt;0,DATEDIF(I2973,'ObjProd (2)'!$C$25,"ym") &amp; " mois ", "") &amp;
   IF(INT(('ObjProd (2)'!$C$25-EDATE(I2973,DATEDIF(I2973,'ObjProd (2)'!$C$25,"y")*12+DATEDIF(I2973,'ObjProd (2)'!$C$25,"ym")))/7)&gt;0,
      INT(('ObjProd (2)'!$C$25-EDATE(I2973,DATEDIF(I2973,'ObjProd (2)'!$C$25,"y")*12+DATEDIF(I2973,'ObjProd (2)'!$C$25,"ym")))/7) &amp; " sem.",
      "")
)
)</f>
        <v/>
      </c>
      <c r="L2973" s="11" t="str">
        <f t="shared" si="462"/>
        <v/>
      </c>
      <c r="M2973" s="9" t="str">
        <f t="shared" si="458"/>
        <v/>
      </c>
      <c r="N2973" s="9" t="str" cm="1">
        <f t="array" aca="1" ref="N2973" ca="1">LEFT(L2973, IF(ISNUMBER(SUBSTITUTE(_xludf.MID(L2973, 2, 1), ".", ",")), 1, 2))</f>
        <v/>
      </c>
      <c r="O2973" s="19" t="str">
        <f t="shared" ca="1" si="464"/>
        <v/>
      </c>
      <c r="P2973" s="9" t="str">
        <f t="shared" ca="1" si="465"/>
        <v/>
      </c>
      <c r="Q2973" s="9" t="str">
        <f t="shared" ca="1" si="466"/>
        <v/>
      </c>
      <c r="R2973" s="9" t="str">
        <f t="shared" si="459"/>
        <v/>
      </c>
      <c r="S2973" t="str" cm="1">
        <f t="array" ref="S2973">IF(ISBLANK(C2973),"",IFERROR(INDEX(ListeSeries!$A$2:$A$1045, MATCH(1, (DatasScan!G2973=ListeSeries!$B$2:$B$1045) * (DatasScan!H2973&gt;=ListeSeries!$D$2:$D$1045) * (DatasScan!H2973&lt;=ListeSeries!$E$2:$E$1045), 0)), "no match"))</f>
        <v/>
      </c>
      <c r="T2973" s="7" t="str" cm="1">
        <f t="array" ref="T2973">IF(ISBLANK(C2973),"",IFERROR(INDEX(ListeSeries!$C$2:$C$1045, MATCH(1, (DatasScan!G2973=ListeSeries!$B$2:$B$1045) * (DatasScan!H2973&gt;=ListeSeries!$D$2:$D$1045) * (DatasScan!H2973&lt;=ListeSeries!$E$2:$E$1045), 0)), "no match"))</f>
        <v/>
      </c>
      <c r="U2973" s="11" t="str" cm="1">
        <f t="array" ref="U2973">IF(ISBLANK(C2973),"",IFERROR(INDEX(ListeSeries!$F$2:$F$1045, MATCH(1, (DatasScan!G2973=ListeSeries!$B$2:$B$1045) * (DatasScan!H2973&gt;=ListeSeries!$D$2:$D$1045) * (DatasScan!H2973&lt;=ListeSeries!$E$2:$E$1045), 0)), "no match"))</f>
        <v/>
      </c>
    </row>
    <row r="2974" spans="1:21" x14ac:dyDescent="0.25">
      <c r="A2974" s="6" t="str">
        <f t="shared" si="460"/>
        <v/>
      </c>
      <c r="B2974" s="272"/>
      <c r="F2974" s="7" t="str">
        <f t="shared" si="463"/>
        <v/>
      </c>
      <c r="G2974" s="21" t="str">
        <f>IF(ISBLANK(C2974),"",_xlfn.XLOOKUP(_xlfn.XLOOKUP(VALUE(LEFT(C2974,4)),Souches!$B$2:$B$15000,Souches!$E$2:$E$15000),Varietes!$B$2:$B$500,Varietes!$C$2:$C$500))</f>
        <v/>
      </c>
      <c r="H2974" s="19" t="str">
        <f>IF(ISBLANK(C2974),"",_xlfn.XLOOKUP(VALUE(LEFT(C2974,4)),Souches!$B$2:$B$15000,Souches!$D$2:$D$15000))</f>
        <v/>
      </c>
      <c r="I2974" s="10" t="str">
        <f t="shared" si="461"/>
        <v/>
      </c>
      <c r="J2974" s="19" t="str">
        <f>IF(I2974="","",INT(('ObjProd (2)'!$C$25-I2974)/7 * (ABS('ObjProd (2)'!$C$25-I2974)&gt;=7)))</f>
        <v/>
      </c>
      <c r="K2974" s="10" t="str">
        <f>IF(I2974="","",
IF(AND(DATEDIF(I2974,'ObjProd (2)'!$C$25,"y")=0,DATEDIF(I2974,'ObjProd (2)'!$C$25,"ym")=0,
   INT(('ObjProd (2)'!$C$25-EDATE(I2974,DATEDIF(I2974,'ObjProd (2)'!$C$25,"y")*12+DATEDIF(I2974,'ObjProd (2)'!$C$25,"ym")))/7)=0),
   "&lt; 1 sem.",
   IF(DATEDIF(I2974,'ObjProd (2)'!$C$25,"y")&gt;0,DATEDIF(I2974,'ObjProd (2)'!$C$25,"y") &amp; " " &amp; IF(DATEDIF(I2974,'ObjProd (2)'!$C$25,"y")=1,"an ","ans "),"") &amp;
   IF(DATEDIF(I2974,'ObjProd (2)'!$C$25,"ym")&gt;0,DATEDIF(I2974,'ObjProd (2)'!$C$25,"ym") &amp; " mois ", "") &amp;
   IF(INT(('ObjProd (2)'!$C$25-EDATE(I2974,DATEDIF(I2974,'ObjProd (2)'!$C$25,"y")*12+DATEDIF(I2974,'ObjProd (2)'!$C$25,"ym")))/7)&gt;0,
      INT(('ObjProd (2)'!$C$25-EDATE(I2974,DATEDIF(I2974,'ObjProd (2)'!$C$25,"y")*12+DATEDIF(I2974,'ObjProd (2)'!$C$25,"ym")))/7) &amp; " sem.",
      "")
)
)</f>
        <v/>
      </c>
      <c r="L2974" s="11" t="str">
        <f t="shared" si="462"/>
        <v/>
      </c>
      <c r="M2974" s="9" t="str">
        <f t="shared" si="458"/>
        <v/>
      </c>
      <c r="N2974" s="9" t="str" cm="1">
        <f t="array" aca="1" ref="N2974" ca="1">LEFT(L2974, IF(ISNUMBER(SUBSTITUTE(_xludf.MID(L2974, 2, 1), ".", ",")), 1, 2))</f>
        <v/>
      </c>
      <c r="O2974" s="19" t="str">
        <f t="shared" ca="1" si="464"/>
        <v/>
      </c>
      <c r="P2974" s="9" t="str">
        <f t="shared" ca="1" si="465"/>
        <v/>
      </c>
      <c r="Q2974" s="9" t="str">
        <f t="shared" ca="1" si="466"/>
        <v/>
      </c>
      <c r="R2974" s="9" t="str">
        <f t="shared" si="459"/>
        <v/>
      </c>
      <c r="S2974" t="str" cm="1">
        <f t="array" ref="S2974">IF(ISBLANK(C2974),"",IFERROR(INDEX(ListeSeries!$A$2:$A$1045, MATCH(1, (DatasScan!G2974=ListeSeries!$B$2:$B$1045) * (DatasScan!H2974&gt;=ListeSeries!$D$2:$D$1045) * (DatasScan!H2974&lt;=ListeSeries!$E$2:$E$1045), 0)), "no match"))</f>
        <v/>
      </c>
      <c r="T2974" s="7" t="str" cm="1">
        <f t="array" ref="T2974">IF(ISBLANK(C2974),"",IFERROR(INDEX(ListeSeries!$C$2:$C$1045, MATCH(1, (DatasScan!G2974=ListeSeries!$B$2:$B$1045) * (DatasScan!H2974&gt;=ListeSeries!$D$2:$D$1045) * (DatasScan!H2974&lt;=ListeSeries!$E$2:$E$1045), 0)), "no match"))</f>
        <v/>
      </c>
      <c r="U2974" s="11" t="str" cm="1">
        <f t="array" ref="U2974">IF(ISBLANK(C2974),"",IFERROR(INDEX(ListeSeries!$F$2:$F$1045, MATCH(1, (DatasScan!G2974=ListeSeries!$B$2:$B$1045) * (DatasScan!H2974&gt;=ListeSeries!$D$2:$D$1045) * (DatasScan!H2974&lt;=ListeSeries!$E$2:$E$1045), 0)), "no match"))</f>
        <v/>
      </c>
    </row>
    <row r="2975" spans="1:21" x14ac:dyDescent="0.25">
      <c r="A2975" s="6" t="str">
        <f t="shared" si="460"/>
        <v/>
      </c>
      <c r="B2975" s="272"/>
      <c r="F2975" s="7" t="str">
        <f t="shared" si="463"/>
        <v/>
      </c>
      <c r="G2975" s="21" t="str">
        <f>IF(ISBLANK(C2975),"",_xlfn.XLOOKUP(_xlfn.XLOOKUP(VALUE(LEFT(C2975,4)),Souches!$B$2:$B$15000,Souches!$E$2:$E$15000),Varietes!$B$2:$B$500,Varietes!$C$2:$C$500))</f>
        <v/>
      </c>
      <c r="H2975" s="19" t="str">
        <f>IF(ISBLANK(C2975),"",_xlfn.XLOOKUP(VALUE(LEFT(C2975,4)),Souches!$B$2:$B$15000,Souches!$D$2:$D$15000))</f>
        <v/>
      </c>
      <c r="I2975" s="10" t="str">
        <f t="shared" si="461"/>
        <v/>
      </c>
      <c r="J2975" s="19" t="str">
        <f>IF(I2975="","",INT(('ObjProd (2)'!$C$25-I2975)/7 * (ABS('ObjProd (2)'!$C$25-I2975)&gt;=7)))</f>
        <v/>
      </c>
      <c r="K2975" s="10" t="str">
        <f>IF(I2975="","",
IF(AND(DATEDIF(I2975,'ObjProd (2)'!$C$25,"y")=0,DATEDIF(I2975,'ObjProd (2)'!$C$25,"ym")=0,
   INT(('ObjProd (2)'!$C$25-EDATE(I2975,DATEDIF(I2975,'ObjProd (2)'!$C$25,"y")*12+DATEDIF(I2975,'ObjProd (2)'!$C$25,"ym")))/7)=0),
   "&lt; 1 sem.",
   IF(DATEDIF(I2975,'ObjProd (2)'!$C$25,"y")&gt;0,DATEDIF(I2975,'ObjProd (2)'!$C$25,"y") &amp; " " &amp; IF(DATEDIF(I2975,'ObjProd (2)'!$C$25,"y")=1,"an ","ans "),"") &amp;
   IF(DATEDIF(I2975,'ObjProd (2)'!$C$25,"ym")&gt;0,DATEDIF(I2975,'ObjProd (2)'!$C$25,"ym") &amp; " mois ", "") &amp;
   IF(INT(('ObjProd (2)'!$C$25-EDATE(I2975,DATEDIF(I2975,'ObjProd (2)'!$C$25,"y")*12+DATEDIF(I2975,'ObjProd (2)'!$C$25,"ym")))/7)&gt;0,
      INT(('ObjProd (2)'!$C$25-EDATE(I2975,DATEDIF(I2975,'ObjProd (2)'!$C$25,"y")*12+DATEDIF(I2975,'ObjProd (2)'!$C$25,"ym")))/7) &amp; " sem.",
      "")
)
)</f>
        <v/>
      </c>
      <c r="L2975" s="11" t="str">
        <f t="shared" si="462"/>
        <v/>
      </c>
      <c r="M2975" s="9" t="str">
        <f t="shared" si="458"/>
        <v/>
      </c>
      <c r="N2975" s="9" t="str" cm="1">
        <f t="array" aca="1" ref="N2975" ca="1">LEFT(L2975, IF(ISNUMBER(SUBSTITUTE(_xludf.MID(L2975, 2, 1), ".", ",")), 1, 2))</f>
        <v/>
      </c>
      <c r="O2975" s="19" t="str">
        <f t="shared" ca="1" si="464"/>
        <v/>
      </c>
      <c r="P2975" s="9" t="str">
        <f t="shared" ca="1" si="465"/>
        <v/>
      </c>
      <c r="Q2975" s="9" t="str">
        <f t="shared" ca="1" si="466"/>
        <v/>
      </c>
      <c r="R2975" s="9" t="str">
        <f t="shared" si="459"/>
        <v/>
      </c>
      <c r="S2975" t="str" cm="1">
        <f t="array" ref="S2975">IF(ISBLANK(C2975),"",IFERROR(INDEX(ListeSeries!$A$2:$A$1045, MATCH(1, (DatasScan!G2975=ListeSeries!$B$2:$B$1045) * (DatasScan!H2975&gt;=ListeSeries!$D$2:$D$1045) * (DatasScan!H2975&lt;=ListeSeries!$E$2:$E$1045), 0)), "no match"))</f>
        <v/>
      </c>
      <c r="T2975" s="7" t="str" cm="1">
        <f t="array" ref="T2975">IF(ISBLANK(C2975),"",IFERROR(INDEX(ListeSeries!$C$2:$C$1045, MATCH(1, (DatasScan!G2975=ListeSeries!$B$2:$B$1045) * (DatasScan!H2975&gt;=ListeSeries!$D$2:$D$1045) * (DatasScan!H2975&lt;=ListeSeries!$E$2:$E$1045), 0)), "no match"))</f>
        <v/>
      </c>
      <c r="U2975" s="11" t="str" cm="1">
        <f t="array" ref="U2975">IF(ISBLANK(C2975),"",IFERROR(INDEX(ListeSeries!$F$2:$F$1045, MATCH(1, (DatasScan!G2975=ListeSeries!$B$2:$B$1045) * (DatasScan!H2975&gt;=ListeSeries!$D$2:$D$1045) * (DatasScan!H2975&lt;=ListeSeries!$E$2:$E$1045), 0)), "no match"))</f>
        <v/>
      </c>
    </row>
    <row r="2976" spans="1:21" x14ac:dyDescent="0.25">
      <c r="A2976" s="6" t="str">
        <f t="shared" si="460"/>
        <v/>
      </c>
      <c r="B2976" s="272"/>
      <c r="F2976" s="7" t="str">
        <f t="shared" si="463"/>
        <v/>
      </c>
      <c r="G2976" s="21" t="str">
        <f>IF(ISBLANK(C2976),"",_xlfn.XLOOKUP(_xlfn.XLOOKUP(VALUE(LEFT(C2976,4)),Souches!$B$2:$B$15000,Souches!$E$2:$E$15000),Varietes!$B$2:$B$500,Varietes!$C$2:$C$500))</f>
        <v/>
      </c>
      <c r="H2976" s="19" t="str">
        <f>IF(ISBLANK(C2976),"",_xlfn.XLOOKUP(VALUE(LEFT(C2976,4)),Souches!$B$2:$B$15000,Souches!$D$2:$D$15000))</f>
        <v/>
      </c>
      <c r="I2976" s="10" t="str">
        <f t="shared" si="461"/>
        <v/>
      </c>
      <c r="J2976" s="19" t="str">
        <f>IF(I2976="","",INT(('ObjProd (2)'!$C$25-I2976)/7 * (ABS('ObjProd (2)'!$C$25-I2976)&gt;=7)))</f>
        <v/>
      </c>
      <c r="K2976" s="10" t="str">
        <f>IF(I2976="","",
IF(AND(DATEDIF(I2976,'ObjProd (2)'!$C$25,"y")=0,DATEDIF(I2976,'ObjProd (2)'!$C$25,"ym")=0,
   INT(('ObjProd (2)'!$C$25-EDATE(I2976,DATEDIF(I2976,'ObjProd (2)'!$C$25,"y")*12+DATEDIF(I2976,'ObjProd (2)'!$C$25,"ym")))/7)=0),
   "&lt; 1 sem.",
   IF(DATEDIF(I2976,'ObjProd (2)'!$C$25,"y")&gt;0,DATEDIF(I2976,'ObjProd (2)'!$C$25,"y") &amp; " " &amp; IF(DATEDIF(I2976,'ObjProd (2)'!$C$25,"y")=1,"an ","ans "),"") &amp;
   IF(DATEDIF(I2976,'ObjProd (2)'!$C$25,"ym")&gt;0,DATEDIF(I2976,'ObjProd (2)'!$C$25,"ym") &amp; " mois ", "") &amp;
   IF(INT(('ObjProd (2)'!$C$25-EDATE(I2976,DATEDIF(I2976,'ObjProd (2)'!$C$25,"y")*12+DATEDIF(I2976,'ObjProd (2)'!$C$25,"ym")))/7)&gt;0,
      INT(('ObjProd (2)'!$C$25-EDATE(I2976,DATEDIF(I2976,'ObjProd (2)'!$C$25,"y")*12+DATEDIF(I2976,'ObjProd (2)'!$C$25,"ym")))/7) &amp; " sem.",
      "")
)
)</f>
        <v/>
      </c>
      <c r="L2976" s="11" t="str">
        <f t="shared" si="462"/>
        <v/>
      </c>
      <c r="M2976" s="9" t="str">
        <f t="shared" si="458"/>
        <v/>
      </c>
      <c r="N2976" s="9" t="str" cm="1">
        <f t="array" aca="1" ref="N2976" ca="1">LEFT(L2976, IF(ISNUMBER(SUBSTITUTE(_xludf.MID(L2976, 2, 1), ".", ",")), 1, 2))</f>
        <v/>
      </c>
      <c r="O2976" s="19" t="str">
        <f t="shared" ca="1" si="464"/>
        <v/>
      </c>
      <c r="P2976" s="9" t="str">
        <f t="shared" ca="1" si="465"/>
        <v/>
      </c>
      <c r="Q2976" s="9" t="str">
        <f t="shared" ca="1" si="466"/>
        <v/>
      </c>
      <c r="R2976" s="9" t="str">
        <f t="shared" si="459"/>
        <v/>
      </c>
      <c r="S2976" t="str" cm="1">
        <f t="array" ref="S2976">IF(ISBLANK(C2976),"",IFERROR(INDEX(ListeSeries!$A$2:$A$1045, MATCH(1, (DatasScan!G2976=ListeSeries!$B$2:$B$1045) * (DatasScan!H2976&gt;=ListeSeries!$D$2:$D$1045) * (DatasScan!H2976&lt;=ListeSeries!$E$2:$E$1045), 0)), "no match"))</f>
        <v/>
      </c>
      <c r="T2976" s="7" t="str" cm="1">
        <f t="array" ref="T2976">IF(ISBLANK(C2976),"",IFERROR(INDEX(ListeSeries!$C$2:$C$1045, MATCH(1, (DatasScan!G2976=ListeSeries!$B$2:$B$1045) * (DatasScan!H2976&gt;=ListeSeries!$D$2:$D$1045) * (DatasScan!H2976&lt;=ListeSeries!$E$2:$E$1045), 0)), "no match"))</f>
        <v/>
      </c>
      <c r="U2976" s="11" t="str" cm="1">
        <f t="array" ref="U2976">IF(ISBLANK(C2976),"",IFERROR(INDEX(ListeSeries!$F$2:$F$1045, MATCH(1, (DatasScan!G2976=ListeSeries!$B$2:$B$1045) * (DatasScan!H2976&gt;=ListeSeries!$D$2:$D$1045) * (DatasScan!H2976&lt;=ListeSeries!$E$2:$E$1045), 0)), "no match"))</f>
        <v/>
      </c>
    </row>
    <row r="2977" spans="1:21" x14ac:dyDescent="0.25">
      <c r="A2977" s="6" t="str">
        <f t="shared" si="460"/>
        <v/>
      </c>
      <c r="B2977" s="272"/>
      <c r="F2977" s="7" t="str">
        <f t="shared" si="463"/>
        <v/>
      </c>
      <c r="G2977" s="21" t="str">
        <f>IF(ISBLANK(C2977),"",_xlfn.XLOOKUP(_xlfn.XLOOKUP(VALUE(LEFT(C2977,4)),Souches!$B$2:$B$15000,Souches!$E$2:$E$15000),Varietes!$B$2:$B$500,Varietes!$C$2:$C$500))</f>
        <v/>
      </c>
      <c r="H2977" s="19" t="str">
        <f>IF(ISBLANK(C2977),"",_xlfn.XLOOKUP(VALUE(LEFT(C2977,4)),Souches!$B$2:$B$15000,Souches!$D$2:$D$15000))</f>
        <v/>
      </c>
      <c r="I2977" s="10" t="str">
        <f t="shared" si="461"/>
        <v/>
      </c>
      <c r="J2977" s="19" t="str">
        <f>IF(I2977="","",INT(('ObjProd (2)'!$C$25-I2977)/7 * (ABS('ObjProd (2)'!$C$25-I2977)&gt;=7)))</f>
        <v/>
      </c>
      <c r="K2977" s="10" t="str">
        <f>IF(I2977="","",
IF(AND(DATEDIF(I2977,'ObjProd (2)'!$C$25,"y")=0,DATEDIF(I2977,'ObjProd (2)'!$C$25,"ym")=0,
   INT(('ObjProd (2)'!$C$25-EDATE(I2977,DATEDIF(I2977,'ObjProd (2)'!$C$25,"y")*12+DATEDIF(I2977,'ObjProd (2)'!$C$25,"ym")))/7)=0),
   "&lt; 1 sem.",
   IF(DATEDIF(I2977,'ObjProd (2)'!$C$25,"y")&gt;0,DATEDIF(I2977,'ObjProd (2)'!$C$25,"y") &amp; " " &amp; IF(DATEDIF(I2977,'ObjProd (2)'!$C$25,"y")=1,"an ","ans "),"") &amp;
   IF(DATEDIF(I2977,'ObjProd (2)'!$C$25,"ym")&gt;0,DATEDIF(I2977,'ObjProd (2)'!$C$25,"ym") &amp; " mois ", "") &amp;
   IF(INT(('ObjProd (2)'!$C$25-EDATE(I2977,DATEDIF(I2977,'ObjProd (2)'!$C$25,"y")*12+DATEDIF(I2977,'ObjProd (2)'!$C$25,"ym")))/7)&gt;0,
      INT(('ObjProd (2)'!$C$25-EDATE(I2977,DATEDIF(I2977,'ObjProd (2)'!$C$25,"y")*12+DATEDIF(I2977,'ObjProd (2)'!$C$25,"ym")))/7) &amp; " sem.",
      "")
)
)</f>
        <v/>
      </c>
      <c r="L2977" s="11" t="str">
        <f t="shared" si="462"/>
        <v/>
      </c>
      <c r="M2977" s="9" t="str">
        <f t="shared" si="458"/>
        <v/>
      </c>
      <c r="N2977" s="9" t="str" cm="1">
        <f t="array" aca="1" ref="N2977" ca="1">LEFT(L2977, IF(ISNUMBER(SUBSTITUTE(_xludf.MID(L2977, 2, 1), ".", ",")), 1, 2))</f>
        <v/>
      </c>
      <c r="O2977" s="19" t="str">
        <f t="shared" ca="1" si="464"/>
        <v/>
      </c>
      <c r="P2977" s="9" t="str">
        <f t="shared" ca="1" si="465"/>
        <v/>
      </c>
      <c r="Q2977" s="9" t="str">
        <f t="shared" ca="1" si="466"/>
        <v/>
      </c>
      <c r="R2977" s="9" t="str">
        <f t="shared" si="459"/>
        <v/>
      </c>
      <c r="S2977" t="str" cm="1">
        <f t="array" ref="S2977">IF(ISBLANK(C2977),"",IFERROR(INDEX(ListeSeries!$A$2:$A$1045, MATCH(1, (DatasScan!G2977=ListeSeries!$B$2:$B$1045) * (DatasScan!H2977&gt;=ListeSeries!$D$2:$D$1045) * (DatasScan!H2977&lt;=ListeSeries!$E$2:$E$1045), 0)), "no match"))</f>
        <v/>
      </c>
      <c r="T2977" s="7" t="str" cm="1">
        <f t="array" ref="T2977">IF(ISBLANK(C2977),"",IFERROR(INDEX(ListeSeries!$C$2:$C$1045, MATCH(1, (DatasScan!G2977=ListeSeries!$B$2:$B$1045) * (DatasScan!H2977&gt;=ListeSeries!$D$2:$D$1045) * (DatasScan!H2977&lt;=ListeSeries!$E$2:$E$1045), 0)), "no match"))</f>
        <v/>
      </c>
      <c r="U2977" s="11" t="str" cm="1">
        <f t="array" ref="U2977">IF(ISBLANK(C2977),"",IFERROR(INDEX(ListeSeries!$F$2:$F$1045, MATCH(1, (DatasScan!G2977=ListeSeries!$B$2:$B$1045) * (DatasScan!H2977&gt;=ListeSeries!$D$2:$D$1045) * (DatasScan!H2977&lt;=ListeSeries!$E$2:$E$1045), 0)), "no match"))</f>
        <v/>
      </c>
    </row>
    <row r="2978" spans="1:21" x14ac:dyDescent="0.25">
      <c r="A2978" s="6" t="str">
        <f t="shared" si="460"/>
        <v/>
      </c>
      <c r="B2978" s="272"/>
      <c r="F2978" s="7" t="str">
        <f t="shared" si="463"/>
        <v/>
      </c>
      <c r="G2978" s="21" t="str">
        <f>IF(ISBLANK(C2978),"",_xlfn.XLOOKUP(_xlfn.XLOOKUP(VALUE(LEFT(C2978,4)),Souches!$B$2:$B$15000,Souches!$E$2:$E$15000),Varietes!$B$2:$B$500,Varietes!$C$2:$C$500))</f>
        <v/>
      </c>
      <c r="H2978" s="19" t="str">
        <f>IF(ISBLANK(C2978),"",_xlfn.XLOOKUP(VALUE(LEFT(C2978,4)),Souches!$B$2:$B$15000,Souches!$D$2:$D$15000))</f>
        <v/>
      </c>
      <c r="I2978" s="10" t="str">
        <f t="shared" si="461"/>
        <v/>
      </c>
      <c r="J2978" s="19" t="str">
        <f>IF(I2978="","",INT(('ObjProd (2)'!$C$25-I2978)/7 * (ABS('ObjProd (2)'!$C$25-I2978)&gt;=7)))</f>
        <v/>
      </c>
      <c r="K2978" s="10" t="str">
        <f>IF(I2978="","",
IF(AND(DATEDIF(I2978,'ObjProd (2)'!$C$25,"y")=0,DATEDIF(I2978,'ObjProd (2)'!$C$25,"ym")=0,
   INT(('ObjProd (2)'!$C$25-EDATE(I2978,DATEDIF(I2978,'ObjProd (2)'!$C$25,"y")*12+DATEDIF(I2978,'ObjProd (2)'!$C$25,"ym")))/7)=0),
   "&lt; 1 sem.",
   IF(DATEDIF(I2978,'ObjProd (2)'!$C$25,"y")&gt;0,DATEDIF(I2978,'ObjProd (2)'!$C$25,"y") &amp; " " &amp; IF(DATEDIF(I2978,'ObjProd (2)'!$C$25,"y")=1,"an ","ans "),"") &amp;
   IF(DATEDIF(I2978,'ObjProd (2)'!$C$25,"ym")&gt;0,DATEDIF(I2978,'ObjProd (2)'!$C$25,"ym") &amp; " mois ", "") &amp;
   IF(INT(('ObjProd (2)'!$C$25-EDATE(I2978,DATEDIF(I2978,'ObjProd (2)'!$C$25,"y")*12+DATEDIF(I2978,'ObjProd (2)'!$C$25,"ym")))/7)&gt;0,
      INT(('ObjProd (2)'!$C$25-EDATE(I2978,DATEDIF(I2978,'ObjProd (2)'!$C$25,"y")*12+DATEDIF(I2978,'ObjProd (2)'!$C$25,"ym")))/7) &amp; " sem.",
      "")
)
)</f>
        <v/>
      </c>
      <c r="L2978" s="11" t="str">
        <f t="shared" si="462"/>
        <v/>
      </c>
      <c r="M2978" s="9" t="str">
        <f t="shared" si="458"/>
        <v/>
      </c>
      <c r="N2978" s="9" t="str" cm="1">
        <f t="array" aca="1" ref="N2978" ca="1">LEFT(L2978, IF(ISNUMBER(SUBSTITUTE(_xludf.MID(L2978, 2, 1), ".", ",")), 1, 2))</f>
        <v/>
      </c>
      <c r="O2978" s="19" t="str">
        <f t="shared" ca="1" si="464"/>
        <v/>
      </c>
      <c r="P2978" s="9" t="str">
        <f t="shared" ca="1" si="465"/>
        <v/>
      </c>
      <c r="Q2978" s="9" t="str">
        <f t="shared" ca="1" si="466"/>
        <v/>
      </c>
      <c r="R2978" s="9" t="str">
        <f t="shared" si="459"/>
        <v/>
      </c>
      <c r="S2978" t="str" cm="1">
        <f t="array" ref="S2978">IF(ISBLANK(C2978),"",IFERROR(INDEX(ListeSeries!$A$2:$A$1045, MATCH(1, (DatasScan!G2978=ListeSeries!$B$2:$B$1045) * (DatasScan!H2978&gt;=ListeSeries!$D$2:$D$1045) * (DatasScan!H2978&lt;=ListeSeries!$E$2:$E$1045), 0)), "no match"))</f>
        <v/>
      </c>
      <c r="T2978" s="7" t="str" cm="1">
        <f t="array" ref="T2978">IF(ISBLANK(C2978),"",IFERROR(INDEX(ListeSeries!$C$2:$C$1045, MATCH(1, (DatasScan!G2978=ListeSeries!$B$2:$B$1045) * (DatasScan!H2978&gt;=ListeSeries!$D$2:$D$1045) * (DatasScan!H2978&lt;=ListeSeries!$E$2:$E$1045), 0)), "no match"))</f>
        <v/>
      </c>
      <c r="U2978" s="11" t="str" cm="1">
        <f t="array" ref="U2978">IF(ISBLANK(C2978),"",IFERROR(INDEX(ListeSeries!$F$2:$F$1045, MATCH(1, (DatasScan!G2978=ListeSeries!$B$2:$B$1045) * (DatasScan!H2978&gt;=ListeSeries!$D$2:$D$1045) * (DatasScan!H2978&lt;=ListeSeries!$E$2:$E$1045), 0)), "no match"))</f>
        <v/>
      </c>
    </row>
    <row r="2979" spans="1:21" x14ac:dyDescent="0.25">
      <c r="A2979" s="6" t="str">
        <f t="shared" si="460"/>
        <v/>
      </c>
      <c r="B2979" s="272"/>
      <c r="F2979" s="7" t="str">
        <f t="shared" si="463"/>
        <v/>
      </c>
      <c r="G2979" s="21" t="str">
        <f>IF(ISBLANK(C2979),"",_xlfn.XLOOKUP(_xlfn.XLOOKUP(VALUE(LEFT(C2979,4)),Souches!$B$2:$B$15000,Souches!$E$2:$E$15000),Varietes!$B$2:$B$500,Varietes!$C$2:$C$500))</f>
        <v/>
      </c>
      <c r="H2979" s="19" t="str">
        <f>IF(ISBLANK(C2979),"",_xlfn.XLOOKUP(VALUE(LEFT(C2979,4)),Souches!$B$2:$B$15000,Souches!$D$2:$D$15000))</f>
        <v/>
      </c>
      <c r="I2979" s="10" t="str">
        <f t="shared" si="461"/>
        <v/>
      </c>
      <c r="J2979" s="19" t="str">
        <f>IF(I2979="","",INT(('ObjProd (2)'!$C$25-I2979)/7 * (ABS('ObjProd (2)'!$C$25-I2979)&gt;=7)))</f>
        <v/>
      </c>
      <c r="K2979" s="10" t="str">
        <f>IF(I2979="","",
IF(AND(DATEDIF(I2979,'ObjProd (2)'!$C$25,"y")=0,DATEDIF(I2979,'ObjProd (2)'!$C$25,"ym")=0,
   INT(('ObjProd (2)'!$C$25-EDATE(I2979,DATEDIF(I2979,'ObjProd (2)'!$C$25,"y")*12+DATEDIF(I2979,'ObjProd (2)'!$C$25,"ym")))/7)=0),
   "&lt; 1 sem.",
   IF(DATEDIF(I2979,'ObjProd (2)'!$C$25,"y")&gt;0,DATEDIF(I2979,'ObjProd (2)'!$C$25,"y") &amp; " " &amp; IF(DATEDIF(I2979,'ObjProd (2)'!$C$25,"y")=1,"an ","ans "),"") &amp;
   IF(DATEDIF(I2979,'ObjProd (2)'!$C$25,"ym")&gt;0,DATEDIF(I2979,'ObjProd (2)'!$C$25,"ym") &amp; " mois ", "") &amp;
   IF(INT(('ObjProd (2)'!$C$25-EDATE(I2979,DATEDIF(I2979,'ObjProd (2)'!$C$25,"y")*12+DATEDIF(I2979,'ObjProd (2)'!$C$25,"ym")))/7)&gt;0,
      INT(('ObjProd (2)'!$C$25-EDATE(I2979,DATEDIF(I2979,'ObjProd (2)'!$C$25,"y")*12+DATEDIF(I2979,'ObjProd (2)'!$C$25,"ym")))/7) &amp; " sem.",
      "")
)
)</f>
        <v/>
      </c>
      <c r="L2979" s="11" t="str">
        <f t="shared" si="462"/>
        <v/>
      </c>
      <c r="M2979" s="9" t="str">
        <f t="shared" si="458"/>
        <v/>
      </c>
      <c r="N2979" s="9" t="str" cm="1">
        <f t="array" aca="1" ref="N2979" ca="1">LEFT(L2979, IF(ISNUMBER(SUBSTITUTE(_xludf.MID(L2979, 2, 1), ".", ",")), 1, 2))</f>
        <v/>
      </c>
      <c r="O2979" s="19" t="str">
        <f t="shared" ca="1" si="464"/>
        <v/>
      </c>
      <c r="P2979" s="9" t="str">
        <f t="shared" ca="1" si="465"/>
        <v/>
      </c>
      <c r="Q2979" s="9" t="str">
        <f t="shared" ca="1" si="466"/>
        <v/>
      </c>
      <c r="R2979" s="9" t="str">
        <f t="shared" si="459"/>
        <v/>
      </c>
      <c r="S2979" t="str" cm="1">
        <f t="array" ref="S2979">IF(ISBLANK(C2979),"",IFERROR(INDEX(ListeSeries!$A$2:$A$1045, MATCH(1, (DatasScan!G2979=ListeSeries!$B$2:$B$1045) * (DatasScan!H2979&gt;=ListeSeries!$D$2:$D$1045) * (DatasScan!H2979&lt;=ListeSeries!$E$2:$E$1045), 0)), "no match"))</f>
        <v/>
      </c>
      <c r="T2979" s="7" t="str" cm="1">
        <f t="array" ref="T2979">IF(ISBLANK(C2979),"",IFERROR(INDEX(ListeSeries!$C$2:$C$1045, MATCH(1, (DatasScan!G2979=ListeSeries!$B$2:$B$1045) * (DatasScan!H2979&gt;=ListeSeries!$D$2:$D$1045) * (DatasScan!H2979&lt;=ListeSeries!$E$2:$E$1045), 0)), "no match"))</f>
        <v/>
      </c>
      <c r="U2979" s="11" t="str" cm="1">
        <f t="array" ref="U2979">IF(ISBLANK(C2979),"",IFERROR(INDEX(ListeSeries!$F$2:$F$1045, MATCH(1, (DatasScan!G2979=ListeSeries!$B$2:$B$1045) * (DatasScan!H2979&gt;=ListeSeries!$D$2:$D$1045) * (DatasScan!H2979&lt;=ListeSeries!$E$2:$E$1045), 0)), "no match"))</f>
        <v/>
      </c>
    </row>
    <row r="2980" spans="1:21" x14ac:dyDescent="0.25">
      <c r="A2980" s="6" t="str">
        <f t="shared" si="460"/>
        <v/>
      </c>
      <c r="B2980" s="272"/>
      <c r="F2980" s="7" t="str">
        <f t="shared" si="463"/>
        <v/>
      </c>
      <c r="G2980" s="21" t="str">
        <f>IF(ISBLANK(C2980),"",_xlfn.XLOOKUP(_xlfn.XLOOKUP(VALUE(LEFT(C2980,4)),Souches!$B$2:$B$15000,Souches!$E$2:$E$15000),Varietes!$B$2:$B$500,Varietes!$C$2:$C$500))</f>
        <v/>
      </c>
      <c r="H2980" s="19" t="str">
        <f>IF(ISBLANK(C2980),"",_xlfn.XLOOKUP(VALUE(LEFT(C2980,4)),Souches!$B$2:$B$15000,Souches!$D$2:$D$15000))</f>
        <v/>
      </c>
      <c r="I2980" s="10" t="str">
        <f t="shared" si="461"/>
        <v/>
      </c>
      <c r="J2980" s="19" t="str">
        <f>IF(I2980="","",INT(('ObjProd (2)'!$C$25-I2980)/7 * (ABS('ObjProd (2)'!$C$25-I2980)&gt;=7)))</f>
        <v/>
      </c>
      <c r="K2980" s="10" t="str">
        <f>IF(I2980="","",
IF(AND(DATEDIF(I2980,'ObjProd (2)'!$C$25,"y")=0,DATEDIF(I2980,'ObjProd (2)'!$C$25,"ym")=0,
   INT(('ObjProd (2)'!$C$25-EDATE(I2980,DATEDIF(I2980,'ObjProd (2)'!$C$25,"y")*12+DATEDIF(I2980,'ObjProd (2)'!$C$25,"ym")))/7)=0),
   "&lt; 1 sem.",
   IF(DATEDIF(I2980,'ObjProd (2)'!$C$25,"y")&gt;0,DATEDIF(I2980,'ObjProd (2)'!$C$25,"y") &amp; " " &amp; IF(DATEDIF(I2980,'ObjProd (2)'!$C$25,"y")=1,"an ","ans "),"") &amp;
   IF(DATEDIF(I2980,'ObjProd (2)'!$C$25,"ym")&gt;0,DATEDIF(I2980,'ObjProd (2)'!$C$25,"ym") &amp; " mois ", "") &amp;
   IF(INT(('ObjProd (2)'!$C$25-EDATE(I2980,DATEDIF(I2980,'ObjProd (2)'!$C$25,"y")*12+DATEDIF(I2980,'ObjProd (2)'!$C$25,"ym")))/7)&gt;0,
      INT(('ObjProd (2)'!$C$25-EDATE(I2980,DATEDIF(I2980,'ObjProd (2)'!$C$25,"y")*12+DATEDIF(I2980,'ObjProd (2)'!$C$25,"ym")))/7) &amp; " sem.",
      "")
)
)</f>
        <v/>
      </c>
      <c r="L2980" s="11" t="str">
        <f t="shared" si="462"/>
        <v/>
      </c>
      <c r="M2980" s="9" t="str">
        <f t="shared" si="458"/>
        <v/>
      </c>
      <c r="N2980" s="9" t="str" cm="1">
        <f t="array" aca="1" ref="N2980" ca="1">LEFT(L2980, IF(ISNUMBER(SUBSTITUTE(_xludf.MID(L2980, 2, 1), ".", ",")), 1, 2))</f>
        <v/>
      </c>
      <c r="O2980" s="19" t="str">
        <f t="shared" ca="1" si="464"/>
        <v/>
      </c>
      <c r="P2980" s="9" t="str">
        <f t="shared" ca="1" si="465"/>
        <v/>
      </c>
      <c r="Q2980" s="9" t="str">
        <f t="shared" ca="1" si="466"/>
        <v/>
      </c>
      <c r="R2980" s="9" t="str">
        <f t="shared" si="459"/>
        <v/>
      </c>
      <c r="S2980" t="str" cm="1">
        <f t="array" ref="S2980">IF(ISBLANK(C2980),"",IFERROR(INDEX(ListeSeries!$A$2:$A$1045, MATCH(1, (DatasScan!G2980=ListeSeries!$B$2:$B$1045) * (DatasScan!H2980&gt;=ListeSeries!$D$2:$D$1045) * (DatasScan!H2980&lt;=ListeSeries!$E$2:$E$1045), 0)), "no match"))</f>
        <v/>
      </c>
      <c r="T2980" s="7" t="str" cm="1">
        <f t="array" ref="T2980">IF(ISBLANK(C2980),"",IFERROR(INDEX(ListeSeries!$C$2:$C$1045, MATCH(1, (DatasScan!G2980=ListeSeries!$B$2:$B$1045) * (DatasScan!H2980&gt;=ListeSeries!$D$2:$D$1045) * (DatasScan!H2980&lt;=ListeSeries!$E$2:$E$1045), 0)), "no match"))</f>
        <v/>
      </c>
      <c r="U2980" s="11" t="str" cm="1">
        <f t="array" ref="U2980">IF(ISBLANK(C2980),"",IFERROR(INDEX(ListeSeries!$F$2:$F$1045, MATCH(1, (DatasScan!G2980=ListeSeries!$B$2:$B$1045) * (DatasScan!H2980&gt;=ListeSeries!$D$2:$D$1045) * (DatasScan!H2980&lt;=ListeSeries!$E$2:$E$1045), 0)), "no match"))</f>
        <v/>
      </c>
    </row>
    <row r="2981" spans="1:21" x14ac:dyDescent="0.25">
      <c r="A2981" s="6" t="str">
        <f t="shared" si="460"/>
        <v/>
      </c>
      <c r="B2981" s="272"/>
      <c r="F2981" s="7" t="str">
        <f t="shared" si="463"/>
        <v/>
      </c>
      <c r="G2981" s="21" t="str">
        <f>IF(ISBLANK(C2981),"",_xlfn.XLOOKUP(_xlfn.XLOOKUP(VALUE(LEFT(C2981,4)),Souches!$B$2:$B$15000,Souches!$E$2:$E$15000),Varietes!$B$2:$B$500,Varietes!$C$2:$C$500))</f>
        <v/>
      </c>
      <c r="H2981" s="19" t="str">
        <f>IF(ISBLANK(C2981),"",_xlfn.XLOOKUP(VALUE(LEFT(C2981,4)),Souches!$B$2:$B$15000,Souches!$D$2:$D$15000))</f>
        <v/>
      </c>
      <c r="I2981" s="10" t="str">
        <f t="shared" si="461"/>
        <v/>
      </c>
      <c r="J2981" s="19" t="str">
        <f>IF(I2981="","",INT(('ObjProd (2)'!$C$25-I2981)/7 * (ABS('ObjProd (2)'!$C$25-I2981)&gt;=7)))</f>
        <v/>
      </c>
      <c r="K2981" s="10" t="str">
        <f>IF(I2981="","",
IF(AND(DATEDIF(I2981,'ObjProd (2)'!$C$25,"y")=0,DATEDIF(I2981,'ObjProd (2)'!$C$25,"ym")=0,
   INT(('ObjProd (2)'!$C$25-EDATE(I2981,DATEDIF(I2981,'ObjProd (2)'!$C$25,"y")*12+DATEDIF(I2981,'ObjProd (2)'!$C$25,"ym")))/7)=0),
   "&lt; 1 sem.",
   IF(DATEDIF(I2981,'ObjProd (2)'!$C$25,"y")&gt;0,DATEDIF(I2981,'ObjProd (2)'!$C$25,"y") &amp; " " &amp; IF(DATEDIF(I2981,'ObjProd (2)'!$C$25,"y")=1,"an ","ans "),"") &amp;
   IF(DATEDIF(I2981,'ObjProd (2)'!$C$25,"ym")&gt;0,DATEDIF(I2981,'ObjProd (2)'!$C$25,"ym") &amp; " mois ", "") &amp;
   IF(INT(('ObjProd (2)'!$C$25-EDATE(I2981,DATEDIF(I2981,'ObjProd (2)'!$C$25,"y")*12+DATEDIF(I2981,'ObjProd (2)'!$C$25,"ym")))/7)&gt;0,
      INT(('ObjProd (2)'!$C$25-EDATE(I2981,DATEDIF(I2981,'ObjProd (2)'!$C$25,"y")*12+DATEDIF(I2981,'ObjProd (2)'!$C$25,"ym")))/7) &amp; " sem.",
      "")
)
)</f>
        <v/>
      </c>
      <c r="L2981" s="11" t="str">
        <f t="shared" si="462"/>
        <v/>
      </c>
      <c r="M2981" s="9" t="str">
        <f t="shared" si="458"/>
        <v/>
      </c>
      <c r="N2981" s="9" t="str" cm="1">
        <f t="array" aca="1" ref="N2981" ca="1">LEFT(L2981, IF(ISNUMBER(SUBSTITUTE(_xludf.MID(L2981, 2, 1), ".", ",")), 1, 2))</f>
        <v/>
      </c>
      <c r="O2981" s="19" t="str">
        <f t="shared" ca="1" si="464"/>
        <v/>
      </c>
      <c r="P2981" s="9" t="str">
        <f t="shared" ca="1" si="465"/>
        <v/>
      </c>
      <c r="Q2981" s="9" t="str">
        <f t="shared" ca="1" si="466"/>
        <v/>
      </c>
      <c r="R2981" s="9" t="str">
        <f t="shared" si="459"/>
        <v/>
      </c>
      <c r="S2981" t="str" cm="1">
        <f t="array" ref="S2981">IF(ISBLANK(C2981),"",IFERROR(INDEX(ListeSeries!$A$2:$A$1045, MATCH(1, (DatasScan!G2981=ListeSeries!$B$2:$B$1045) * (DatasScan!H2981&gt;=ListeSeries!$D$2:$D$1045) * (DatasScan!H2981&lt;=ListeSeries!$E$2:$E$1045), 0)), "no match"))</f>
        <v/>
      </c>
      <c r="T2981" s="7" t="str" cm="1">
        <f t="array" ref="T2981">IF(ISBLANK(C2981),"",IFERROR(INDEX(ListeSeries!$C$2:$C$1045, MATCH(1, (DatasScan!G2981=ListeSeries!$B$2:$B$1045) * (DatasScan!H2981&gt;=ListeSeries!$D$2:$D$1045) * (DatasScan!H2981&lt;=ListeSeries!$E$2:$E$1045), 0)), "no match"))</f>
        <v/>
      </c>
      <c r="U2981" s="11" t="str" cm="1">
        <f t="array" ref="U2981">IF(ISBLANK(C2981),"",IFERROR(INDEX(ListeSeries!$F$2:$F$1045, MATCH(1, (DatasScan!G2981=ListeSeries!$B$2:$B$1045) * (DatasScan!H2981&gt;=ListeSeries!$D$2:$D$1045) * (DatasScan!H2981&lt;=ListeSeries!$E$2:$E$1045), 0)), "no match"))</f>
        <v/>
      </c>
    </row>
    <row r="2982" spans="1:21" x14ac:dyDescent="0.25">
      <c r="A2982" s="6" t="str">
        <f t="shared" si="460"/>
        <v/>
      </c>
      <c r="B2982" s="272"/>
      <c r="F2982" s="7" t="str">
        <f t="shared" si="463"/>
        <v/>
      </c>
      <c r="G2982" s="21" t="str">
        <f>IF(ISBLANK(C2982),"",_xlfn.XLOOKUP(_xlfn.XLOOKUP(VALUE(LEFT(C2982,4)),Souches!$B$2:$B$15000,Souches!$E$2:$E$15000),Varietes!$B$2:$B$500,Varietes!$C$2:$C$500))</f>
        <v/>
      </c>
      <c r="H2982" s="19" t="str">
        <f>IF(ISBLANK(C2982),"",_xlfn.XLOOKUP(VALUE(LEFT(C2982,4)),Souches!$B$2:$B$15000,Souches!$D$2:$D$15000))</f>
        <v/>
      </c>
      <c r="I2982" s="10" t="str">
        <f t="shared" si="461"/>
        <v/>
      </c>
      <c r="J2982" s="19" t="str">
        <f>IF(I2982="","",INT(('ObjProd (2)'!$C$25-I2982)/7 * (ABS('ObjProd (2)'!$C$25-I2982)&gt;=7)))</f>
        <v/>
      </c>
      <c r="K2982" s="10" t="str">
        <f>IF(I2982="","",
IF(AND(DATEDIF(I2982,'ObjProd (2)'!$C$25,"y")=0,DATEDIF(I2982,'ObjProd (2)'!$C$25,"ym")=0,
   INT(('ObjProd (2)'!$C$25-EDATE(I2982,DATEDIF(I2982,'ObjProd (2)'!$C$25,"y")*12+DATEDIF(I2982,'ObjProd (2)'!$C$25,"ym")))/7)=0),
   "&lt; 1 sem.",
   IF(DATEDIF(I2982,'ObjProd (2)'!$C$25,"y")&gt;0,DATEDIF(I2982,'ObjProd (2)'!$C$25,"y") &amp; " " &amp; IF(DATEDIF(I2982,'ObjProd (2)'!$C$25,"y")=1,"an ","ans "),"") &amp;
   IF(DATEDIF(I2982,'ObjProd (2)'!$C$25,"ym")&gt;0,DATEDIF(I2982,'ObjProd (2)'!$C$25,"ym") &amp; " mois ", "") &amp;
   IF(INT(('ObjProd (2)'!$C$25-EDATE(I2982,DATEDIF(I2982,'ObjProd (2)'!$C$25,"y")*12+DATEDIF(I2982,'ObjProd (2)'!$C$25,"ym")))/7)&gt;0,
      INT(('ObjProd (2)'!$C$25-EDATE(I2982,DATEDIF(I2982,'ObjProd (2)'!$C$25,"y")*12+DATEDIF(I2982,'ObjProd (2)'!$C$25,"ym")))/7) &amp; " sem.",
      "")
)
)</f>
        <v/>
      </c>
      <c r="L2982" s="11" t="str">
        <f t="shared" si="462"/>
        <v/>
      </c>
      <c r="M2982" s="9" t="str">
        <f t="shared" si="458"/>
        <v/>
      </c>
      <c r="N2982" s="9" t="str" cm="1">
        <f t="array" aca="1" ref="N2982" ca="1">LEFT(L2982, IF(ISNUMBER(SUBSTITUTE(_xludf.MID(L2982, 2, 1), ".", ",")), 1, 2))</f>
        <v/>
      </c>
      <c r="O2982" s="19" t="str">
        <f t="shared" ca="1" si="464"/>
        <v/>
      </c>
      <c r="P2982" s="9" t="str">
        <f t="shared" ca="1" si="465"/>
        <v/>
      </c>
      <c r="Q2982" s="9" t="str">
        <f t="shared" ca="1" si="466"/>
        <v/>
      </c>
      <c r="R2982" s="9" t="str">
        <f t="shared" si="459"/>
        <v/>
      </c>
      <c r="S2982" t="str" cm="1">
        <f t="array" ref="S2982">IF(ISBLANK(C2982),"",IFERROR(INDEX(ListeSeries!$A$2:$A$1045, MATCH(1, (DatasScan!G2982=ListeSeries!$B$2:$B$1045) * (DatasScan!H2982&gt;=ListeSeries!$D$2:$D$1045) * (DatasScan!H2982&lt;=ListeSeries!$E$2:$E$1045), 0)), "no match"))</f>
        <v/>
      </c>
      <c r="T2982" s="7" t="str" cm="1">
        <f t="array" ref="T2982">IF(ISBLANK(C2982),"",IFERROR(INDEX(ListeSeries!$C$2:$C$1045, MATCH(1, (DatasScan!G2982=ListeSeries!$B$2:$B$1045) * (DatasScan!H2982&gt;=ListeSeries!$D$2:$D$1045) * (DatasScan!H2982&lt;=ListeSeries!$E$2:$E$1045), 0)), "no match"))</f>
        <v/>
      </c>
      <c r="U2982" s="11" t="str" cm="1">
        <f t="array" ref="U2982">IF(ISBLANK(C2982),"",IFERROR(INDEX(ListeSeries!$F$2:$F$1045, MATCH(1, (DatasScan!G2982=ListeSeries!$B$2:$B$1045) * (DatasScan!H2982&gt;=ListeSeries!$D$2:$D$1045) * (DatasScan!H2982&lt;=ListeSeries!$E$2:$E$1045), 0)), "no match"))</f>
        <v/>
      </c>
    </row>
    <row r="2983" spans="1:21" ht="15" customHeight="1" x14ac:dyDescent="0.25">
      <c r="A2983" s="6" t="str">
        <f t="shared" si="460"/>
        <v/>
      </c>
      <c r="B2983" s="272"/>
      <c r="F2983" s="7" t="str">
        <f t="shared" si="463"/>
        <v/>
      </c>
      <c r="G2983" s="21" t="str">
        <f>IF(ISBLANK(C2983),"",_xlfn.XLOOKUP(_xlfn.XLOOKUP(VALUE(LEFT(C2983,4)),Souches!$B$2:$B$15000,Souches!$E$2:$E$15000),Varietes!$B$2:$B$500,Varietes!$C$2:$C$500))</f>
        <v/>
      </c>
      <c r="H2983" s="19" t="str">
        <f>IF(ISBLANK(C2983),"",_xlfn.XLOOKUP(VALUE(LEFT(C2983,4)),Souches!$B$2:$B$15000,Souches!$D$2:$D$15000))</f>
        <v/>
      </c>
      <c r="I2983" s="10" t="str">
        <f t="shared" si="461"/>
        <v/>
      </c>
      <c r="J2983" s="19" t="str">
        <f>IF(I2983="","",INT(('ObjProd (2)'!$C$25-I2983)/7 * (ABS('ObjProd (2)'!$C$25-I2983)&gt;=7)))</f>
        <v/>
      </c>
      <c r="K2983" s="10" t="str">
        <f>IF(I2983="","",
IF(AND(DATEDIF(I2983,'ObjProd (2)'!$C$25,"y")=0,DATEDIF(I2983,'ObjProd (2)'!$C$25,"ym")=0,
   INT(('ObjProd (2)'!$C$25-EDATE(I2983,DATEDIF(I2983,'ObjProd (2)'!$C$25,"y")*12+DATEDIF(I2983,'ObjProd (2)'!$C$25,"ym")))/7)=0),
   "&lt; 1 sem.",
   IF(DATEDIF(I2983,'ObjProd (2)'!$C$25,"y")&gt;0,DATEDIF(I2983,'ObjProd (2)'!$C$25,"y") &amp; " " &amp; IF(DATEDIF(I2983,'ObjProd (2)'!$C$25,"y")=1,"an ","ans "),"") &amp;
   IF(DATEDIF(I2983,'ObjProd (2)'!$C$25,"ym")&gt;0,DATEDIF(I2983,'ObjProd (2)'!$C$25,"ym") &amp; " mois ", "") &amp;
   IF(INT(('ObjProd (2)'!$C$25-EDATE(I2983,DATEDIF(I2983,'ObjProd (2)'!$C$25,"y")*12+DATEDIF(I2983,'ObjProd (2)'!$C$25,"ym")))/7)&gt;0,
      INT(('ObjProd (2)'!$C$25-EDATE(I2983,DATEDIF(I2983,'ObjProd (2)'!$C$25,"y")*12+DATEDIF(I2983,'ObjProd (2)'!$C$25,"ym")))/7) &amp; " sem.",
      "")
)
)</f>
        <v/>
      </c>
      <c r="L2983" s="11" t="str">
        <f t="shared" si="462"/>
        <v/>
      </c>
      <c r="M2983" s="9" t="str">
        <f t="shared" si="458"/>
        <v/>
      </c>
      <c r="N2983" s="9" t="str" cm="1">
        <f t="array" aca="1" ref="N2983" ca="1">LEFT(L2983, IF(ISNUMBER(SUBSTITUTE(_xludf.MID(L2983, 2, 1), ".", ",")), 1, 2))</f>
        <v/>
      </c>
      <c r="O2983" s="19" t="str">
        <f t="shared" ca="1" si="464"/>
        <v/>
      </c>
      <c r="P2983" s="9" t="str">
        <f t="shared" ca="1" si="465"/>
        <v/>
      </c>
      <c r="Q2983" s="9" t="str">
        <f t="shared" ca="1" si="466"/>
        <v/>
      </c>
      <c r="R2983" s="9" t="str">
        <f t="shared" si="459"/>
        <v/>
      </c>
      <c r="S2983" t="str" cm="1">
        <f t="array" ref="S2983">IF(ISBLANK(C2983),"",IFERROR(INDEX(ListeSeries!$A$2:$A$1045, MATCH(1, (DatasScan!G2983=ListeSeries!$B$2:$B$1045) * (DatasScan!H2983&gt;=ListeSeries!$D$2:$D$1045) * (DatasScan!H2983&lt;=ListeSeries!$E$2:$E$1045), 0)), "no match"))</f>
        <v/>
      </c>
      <c r="T2983" s="7" t="str" cm="1">
        <f t="array" ref="T2983">IF(ISBLANK(C2983),"",IFERROR(INDEX(ListeSeries!$C$2:$C$1045, MATCH(1, (DatasScan!G2983=ListeSeries!$B$2:$B$1045) * (DatasScan!H2983&gt;=ListeSeries!$D$2:$D$1045) * (DatasScan!H2983&lt;=ListeSeries!$E$2:$E$1045), 0)), "no match"))</f>
        <v/>
      </c>
      <c r="U2983" s="11" t="str" cm="1">
        <f t="array" ref="U2983">IF(ISBLANK(C2983),"",IFERROR(INDEX(ListeSeries!$F$2:$F$1045, MATCH(1, (DatasScan!G2983=ListeSeries!$B$2:$B$1045) * (DatasScan!H2983&gt;=ListeSeries!$D$2:$D$1045) * (DatasScan!H2983&lt;=ListeSeries!$E$2:$E$1045), 0)), "no match"))</f>
        <v/>
      </c>
    </row>
    <row r="2984" spans="1:21" ht="15" customHeight="1" x14ac:dyDescent="0.25">
      <c r="A2984" s="6" t="str">
        <f t="shared" si="460"/>
        <v/>
      </c>
      <c r="B2984" s="272"/>
      <c r="F2984" s="7" t="str">
        <f t="shared" si="463"/>
        <v/>
      </c>
      <c r="G2984" s="21" t="str">
        <f>IF(ISBLANK(C2984),"",_xlfn.XLOOKUP(_xlfn.XLOOKUP(VALUE(LEFT(C2984,4)),Souches!$B$2:$B$15000,Souches!$E$2:$E$15000),Varietes!$B$2:$B$500,Varietes!$C$2:$C$500))</f>
        <v/>
      </c>
      <c r="H2984" s="19" t="str">
        <f>IF(ISBLANK(C2984),"",_xlfn.XLOOKUP(VALUE(LEFT(C2984,4)),Souches!$B$2:$B$15000,Souches!$D$2:$D$15000))</f>
        <v/>
      </c>
      <c r="I2984" s="10" t="str">
        <f t="shared" si="461"/>
        <v/>
      </c>
      <c r="J2984" s="19" t="str">
        <f>IF(I2984="","",INT(('ObjProd (2)'!$C$25-I2984)/7 * (ABS('ObjProd (2)'!$C$25-I2984)&gt;=7)))</f>
        <v/>
      </c>
      <c r="K2984" s="10" t="str">
        <f>IF(I2984="","",
IF(AND(DATEDIF(I2984,'ObjProd (2)'!$C$25,"y")=0,DATEDIF(I2984,'ObjProd (2)'!$C$25,"ym")=0,
   INT(('ObjProd (2)'!$C$25-EDATE(I2984,DATEDIF(I2984,'ObjProd (2)'!$C$25,"y")*12+DATEDIF(I2984,'ObjProd (2)'!$C$25,"ym")))/7)=0),
   "&lt; 1 sem.",
   IF(DATEDIF(I2984,'ObjProd (2)'!$C$25,"y")&gt;0,DATEDIF(I2984,'ObjProd (2)'!$C$25,"y") &amp; " " &amp; IF(DATEDIF(I2984,'ObjProd (2)'!$C$25,"y")=1,"an ","ans "),"") &amp;
   IF(DATEDIF(I2984,'ObjProd (2)'!$C$25,"ym")&gt;0,DATEDIF(I2984,'ObjProd (2)'!$C$25,"ym") &amp; " mois ", "") &amp;
   IF(INT(('ObjProd (2)'!$C$25-EDATE(I2984,DATEDIF(I2984,'ObjProd (2)'!$C$25,"y")*12+DATEDIF(I2984,'ObjProd (2)'!$C$25,"ym")))/7)&gt;0,
      INT(('ObjProd (2)'!$C$25-EDATE(I2984,DATEDIF(I2984,'ObjProd (2)'!$C$25,"y")*12+DATEDIF(I2984,'ObjProd (2)'!$C$25,"ym")))/7) &amp; " sem.",
      "")
)
)</f>
        <v/>
      </c>
      <c r="L2984" s="11" t="str">
        <f t="shared" si="462"/>
        <v/>
      </c>
      <c r="M2984" s="9" t="str">
        <f t="shared" si="458"/>
        <v/>
      </c>
      <c r="N2984" s="9" t="str" cm="1">
        <f t="array" aca="1" ref="N2984" ca="1">LEFT(L2984, IF(ISNUMBER(SUBSTITUTE(_xludf.MID(L2984, 2, 1), ".", ",")), 1, 2))</f>
        <v/>
      </c>
      <c r="O2984" s="19" t="str">
        <f t="shared" ca="1" si="464"/>
        <v/>
      </c>
      <c r="P2984" s="9" t="str">
        <f t="shared" ca="1" si="465"/>
        <v/>
      </c>
      <c r="Q2984" s="9" t="str">
        <f t="shared" ca="1" si="466"/>
        <v/>
      </c>
      <c r="R2984" s="9" t="str">
        <f t="shared" si="459"/>
        <v/>
      </c>
      <c r="S2984" t="str" cm="1">
        <f t="array" ref="S2984">IF(ISBLANK(C2984),"",IFERROR(INDEX(ListeSeries!$A$2:$A$1045, MATCH(1, (DatasScan!G2984=ListeSeries!$B$2:$B$1045) * (DatasScan!H2984&gt;=ListeSeries!$D$2:$D$1045) * (DatasScan!H2984&lt;=ListeSeries!$E$2:$E$1045), 0)), "no match"))</f>
        <v/>
      </c>
      <c r="T2984" s="7" t="str" cm="1">
        <f t="array" ref="T2984">IF(ISBLANK(C2984),"",IFERROR(INDEX(ListeSeries!$C$2:$C$1045, MATCH(1, (DatasScan!G2984=ListeSeries!$B$2:$B$1045) * (DatasScan!H2984&gt;=ListeSeries!$D$2:$D$1045) * (DatasScan!H2984&lt;=ListeSeries!$E$2:$E$1045), 0)), "no match"))</f>
        <v/>
      </c>
      <c r="U2984" s="11" t="str" cm="1">
        <f t="array" ref="U2984">IF(ISBLANK(C2984),"",IFERROR(INDEX(ListeSeries!$F$2:$F$1045, MATCH(1, (DatasScan!G2984=ListeSeries!$B$2:$B$1045) * (DatasScan!H2984&gt;=ListeSeries!$D$2:$D$1045) * (DatasScan!H2984&lt;=ListeSeries!$E$2:$E$1045), 0)), "no match"))</f>
        <v/>
      </c>
    </row>
    <row r="2985" spans="1:21" ht="15" customHeight="1" x14ac:dyDescent="0.25">
      <c r="A2985" s="6" t="str">
        <f t="shared" si="460"/>
        <v/>
      </c>
      <c r="B2985" s="272"/>
      <c r="F2985" s="7" t="str">
        <f t="shared" si="463"/>
        <v/>
      </c>
      <c r="G2985" s="21" t="str">
        <f>IF(ISBLANK(C2985),"",_xlfn.XLOOKUP(_xlfn.XLOOKUP(VALUE(LEFT(C2985,4)),Souches!$B$2:$B$15000,Souches!$E$2:$E$15000),Varietes!$B$2:$B$500,Varietes!$C$2:$C$500))</f>
        <v/>
      </c>
      <c r="H2985" s="19" t="str">
        <f>IF(ISBLANK(C2985),"",_xlfn.XLOOKUP(VALUE(LEFT(C2985,4)),Souches!$B$2:$B$15000,Souches!$D$2:$D$15000))</f>
        <v/>
      </c>
      <c r="I2985" s="10" t="str">
        <f t="shared" si="461"/>
        <v/>
      </c>
      <c r="J2985" s="19" t="str">
        <f>IF(I2985="","",INT(('ObjProd (2)'!$C$25-I2985)/7 * (ABS('ObjProd (2)'!$C$25-I2985)&gt;=7)))</f>
        <v/>
      </c>
      <c r="K2985" s="10" t="str">
        <f>IF(I2985="","",
IF(AND(DATEDIF(I2985,'ObjProd (2)'!$C$25,"y")=0,DATEDIF(I2985,'ObjProd (2)'!$C$25,"ym")=0,
   INT(('ObjProd (2)'!$C$25-EDATE(I2985,DATEDIF(I2985,'ObjProd (2)'!$C$25,"y")*12+DATEDIF(I2985,'ObjProd (2)'!$C$25,"ym")))/7)=0),
   "&lt; 1 sem.",
   IF(DATEDIF(I2985,'ObjProd (2)'!$C$25,"y")&gt;0,DATEDIF(I2985,'ObjProd (2)'!$C$25,"y") &amp; " " &amp; IF(DATEDIF(I2985,'ObjProd (2)'!$C$25,"y")=1,"an ","ans "),"") &amp;
   IF(DATEDIF(I2985,'ObjProd (2)'!$C$25,"ym")&gt;0,DATEDIF(I2985,'ObjProd (2)'!$C$25,"ym") &amp; " mois ", "") &amp;
   IF(INT(('ObjProd (2)'!$C$25-EDATE(I2985,DATEDIF(I2985,'ObjProd (2)'!$C$25,"y")*12+DATEDIF(I2985,'ObjProd (2)'!$C$25,"ym")))/7)&gt;0,
      INT(('ObjProd (2)'!$C$25-EDATE(I2985,DATEDIF(I2985,'ObjProd (2)'!$C$25,"y")*12+DATEDIF(I2985,'ObjProd (2)'!$C$25,"ym")))/7) &amp; " sem.",
      "")
)
)</f>
        <v/>
      </c>
      <c r="L2985" s="11" t="str">
        <f t="shared" si="462"/>
        <v/>
      </c>
      <c r="M2985" s="9" t="str">
        <f t="shared" si="458"/>
        <v/>
      </c>
      <c r="N2985" s="9" t="str" cm="1">
        <f t="array" aca="1" ref="N2985" ca="1">LEFT(L2985, IF(ISNUMBER(SUBSTITUTE(_xludf.MID(L2985, 2, 1), ".", ",")), 1, 2))</f>
        <v/>
      </c>
      <c r="O2985" s="19" t="str">
        <f t="shared" ca="1" si="464"/>
        <v/>
      </c>
      <c r="P2985" s="9" t="str">
        <f t="shared" ca="1" si="465"/>
        <v/>
      </c>
      <c r="Q2985" s="9" t="str">
        <f t="shared" ca="1" si="466"/>
        <v/>
      </c>
      <c r="R2985" s="9" t="str">
        <f t="shared" si="459"/>
        <v/>
      </c>
      <c r="S2985" t="str" cm="1">
        <f t="array" ref="S2985">IF(ISBLANK(C2985),"",IFERROR(INDEX(ListeSeries!$A$2:$A$1045, MATCH(1, (DatasScan!G2985=ListeSeries!$B$2:$B$1045) * (DatasScan!H2985&gt;=ListeSeries!$D$2:$D$1045) * (DatasScan!H2985&lt;=ListeSeries!$E$2:$E$1045), 0)), "no match"))</f>
        <v/>
      </c>
      <c r="T2985" s="7" t="str" cm="1">
        <f t="array" ref="T2985">IF(ISBLANK(C2985),"",IFERROR(INDEX(ListeSeries!$C$2:$C$1045, MATCH(1, (DatasScan!G2985=ListeSeries!$B$2:$B$1045) * (DatasScan!H2985&gt;=ListeSeries!$D$2:$D$1045) * (DatasScan!H2985&lt;=ListeSeries!$E$2:$E$1045), 0)), "no match"))</f>
        <v/>
      </c>
      <c r="U2985" s="11" t="str" cm="1">
        <f t="array" ref="U2985">IF(ISBLANK(C2985),"",IFERROR(INDEX(ListeSeries!$F$2:$F$1045, MATCH(1, (DatasScan!G2985=ListeSeries!$B$2:$B$1045) * (DatasScan!H2985&gt;=ListeSeries!$D$2:$D$1045) * (DatasScan!H2985&lt;=ListeSeries!$E$2:$E$1045), 0)), "no match"))</f>
        <v/>
      </c>
    </row>
    <row r="2986" spans="1:21" ht="15" customHeight="1" x14ac:dyDescent="0.25">
      <c r="A2986" s="6" t="str">
        <f t="shared" si="460"/>
        <v/>
      </c>
      <c r="B2986" s="272"/>
      <c r="F2986" s="7" t="str">
        <f t="shared" si="463"/>
        <v/>
      </c>
      <c r="G2986" s="21" t="str">
        <f>IF(ISBLANK(C2986),"",_xlfn.XLOOKUP(_xlfn.XLOOKUP(VALUE(LEFT(C2986,4)),Souches!$B$2:$B$15000,Souches!$E$2:$E$15000),Varietes!$B$2:$B$500,Varietes!$C$2:$C$500))</f>
        <v/>
      </c>
      <c r="H2986" s="19" t="str">
        <f>IF(ISBLANK(C2986),"",_xlfn.XLOOKUP(VALUE(LEFT(C2986,4)),Souches!$B$2:$B$15000,Souches!$D$2:$D$15000))</f>
        <v/>
      </c>
      <c r="I2986" s="10" t="str">
        <f t="shared" si="461"/>
        <v/>
      </c>
      <c r="J2986" s="19" t="str">
        <f>IF(I2986="","",INT(('ObjProd (2)'!$C$25-I2986)/7 * (ABS('ObjProd (2)'!$C$25-I2986)&gt;=7)))</f>
        <v/>
      </c>
      <c r="K2986" s="10" t="str">
        <f>IF(I2986="","",
IF(AND(DATEDIF(I2986,'ObjProd (2)'!$C$25,"y")=0,DATEDIF(I2986,'ObjProd (2)'!$C$25,"ym")=0,
   INT(('ObjProd (2)'!$C$25-EDATE(I2986,DATEDIF(I2986,'ObjProd (2)'!$C$25,"y")*12+DATEDIF(I2986,'ObjProd (2)'!$C$25,"ym")))/7)=0),
   "&lt; 1 sem.",
   IF(DATEDIF(I2986,'ObjProd (2)'!$C$25,"y")&gt;0,DATEDIF(I2986,'ObjProd (2)'!$C$25,"y") &amp; " " &amp; IF(DATEDIF(I2986,'ObjProd (2)'!$C$25,"y")=1,"an ","ans "),"") &amp;
   IF(DATEDIF(I2986,'ObjProd (2)'!$C$25,"ym")&gt;0,DATEDIF(I2986,'ObjProd (2)'!$C$25,"ym") &amp; " mois ", "") &amp;
   IF(INT(('ObjProd (2)'!$C$25-EDATE(I2986,DATEDIF(I2986,'ObjProd (2)'!$C$25,"y")*12+DATEDIF(I2986,'ObjProd (2)'!$C$25,"ym")))/7)&gt;0,
      INT(('ObjProd (2)'!$C$25-EDATE(I2986,DATEDIF(I2986,'ObjProd (2)'!$C$25,"y")*12+DATEDIF(I2986,'ObjProd (2)'!$C$25,"ym")))/7) &amp; " sem.",
      "")
)
)</f>
        <v/>
      </c>
      <c r="L2986" s="11" t="str">
        <f t="shared" si="462"/>
        <v/>
      </c>
      <c r="M2986" s="9" t="str">
        <f t="shared" si="458"/>
        <v/>
      </c>
      <c r="N2986" s="9" t="str" cm="1">
        <f t="array" aca="1" ref="N2986" ca="1">LEFT(L2986, IF(ISNUMBER(SUBSTITUTE(_xludf.MID(L2986, 2, 1), ".", ",")), 1, 2))</f>
        <v/>
      </c>
      <c r="O2986" s="19" t="str">
        <f t="shared" ca="1" si="464"/>
        <v/>
      </c>
      <c r="P2986" s="9" t="str">
        <f t="shared" ca="1" si="465"/>
        <v/>
      </c>
      <c r="Q2986" s="9" t="str">
        <f t="shared" ca="1" si="466"/>
        <v/>
      </c>
      <c r="R2986" s="9" t="str">
        <f t="shared" si="459"/>
        <v/>
      </c>
      <c r="S2986" t="str" cm="1">
        <f t="array" ref="S2986">IF(ISBLANK(C2986),"",IFERROR(INDEX(ListeSeries!$A$2:$A$1045, MATCH(1, (DatasScan!G2986=ListeSeries!$B$2:$B$1045) * (DatasScan!H2986&gt;=ListeSeries!$D$2:$D$1045) * (DatasScan!H2986&lt;=ListeSeries!$E$2:$E$1045), 0)), "no match"))</f>
        <v/>
      </c>
      <c r="T2986" s="7" t="str" cm="1">
        <f t="array" ref="T2986">IF(ISBLANK(C2986),"",IFERROR(INDEX(ListeSeries!$C$2:$C$1045, MATCH(1, (DatasScan!G2986=ListeSeries!$B$2:$B$1045) * (DatasScan!H2986&gt;=ListeSeries!$D$2:$D$1045) * (DatasScan!H2986&lt;=ListeSeries!$E$2:$E$1045), 0)), "no match"))</f>
        <v/>
      </c>
      <c r="U2986" s="11" t="str" cm="1">
        <f t="array" ref="U2986">IF(ISBLANK(C2986),"",IFERROR(INDEX(ListeSeries!$F$2:$F$1045, MATCH(1, (DatasScan!G2986=ListeSeries!$B$2:$B$1045) * (DatasScan!H2986&gt;=ListeSeries!$D$2:$D$1045) * (DatasScan!H2986&lt;=ListeSeries!$E$2:$E$1045), 0)), "no match"))</f>
        <v/>
      </c>
    </row>
    <row r="2987" spans="1:21" ht="15" customHeight="1" x14ac:dyDescent="0.25">
      <c r="A2987" s="6" t="str">
        <f t="shared" si="460"/>
        <v/>
      </c>
      <c r="B2987" s="272"/>
      <c r="F2987" s="7" t="str">
        <f t="shared" si="463"/>
        <v/>
      </c>
      <c r="G2987" s="21" t="str">
        <f>IF(ISBLANK(C2987),"",_xlfn.XLOOKUP(_xlfn.XLOOKUP(VALUE(LEFT(C2987,4)),Souches!$B$2:$B$15000,Souches!$E$2:$E$15000),Varietes!$B$2:$B$500,Varietes!$C$2:$C$500))</f>
        <v/>
      </c>
      <c r="H2987" s="19" t="str">
        <f>IF(ISBLANK(C2987),"",_xlfn.XLOOKUP(VALUE(LEFT(C2987,4)),Souches!$B$2:$B$15000,Souches!$D$2:$D$15000))</f>
        <v/>
      </c>
      <c r="I2987" s="10" t="str">
        <f t="shared" si="461"/>
        <v/>
      </c>
      <c r="J2987" s="19" t="str">
        <f>IF(I2987="","",INT(('ObjProd (2)'!$C$25-I2987)/7 * (ABS('ObjProd (2)'!$C$25-I2987)&gt;=7)))</f>
        <v/>
      </c>
      <c r="K2987" s="10" t="str">
        <f>IF(I2987="","",
IF(AND(DATEDIF(I2987,'ObjProd (2)'!$C$25,"y")=0,DATEDIF(I2987,'ObjProd (2)'!$C$25,"ym")=0,
   INT(('ObjProd (2)'!$C$25-EDATE(I2987,DATEDIF(I2987,'ObjProd (2)'!$C$25,"y")*12+DATEDIF(I2987,'ObjProd (2)'!$C$25,"ym")))/7)=0),
   "&lt; 1 sem.",
   IF(DATEDIF(I2987,'ObjProd (2)'!$C$25,"y")&gt;0,DATEDIF(I2987,'ObjProd (2)'!$C$25,"y") &amp; " " &amp; IF(DATEDIF(I2987,'ObjProd (2)'!$C$25,"y")=1,"an ","ans "),"") &amp;
   IF(DATEDIF(I2987,'ObjProd (2)'!$C$25,"ym")&gt;0,DATEDIF(I2987,'ObjProd (2)'!$C$25,"ym") &amp; " mois ", "") &amp;
   IF(INT(('ObjProd (2)'!$C$25-EDATE(I2987,DATEDIF(I2987,'ObjProd (2)'!$C$25,"y")*12+DATEDIF(I2987,'ObjProd (2)'!$C$25,"ym")))/7)&gt;0,
      INT(('ObjProd (2)'!$C$25-EDATE(I2987,DATEDIF(I2987,'ObjProd (2)'!$C$25,"y")*12+DATEDIF(I2987,'ObjProd (2)'!$C$25,"ym")))/7) &amp; " sem.",
      "")
)
)</f>
        <v/>
      </c>
      <c r="L2987" s="11" t="str">
        <f t="shared" si="462"/>
        <v/>
      </c>
      <c r="M2987" s="9" t="str">
        <f t="shared" si="458"/>
        <v/>
      </c>
      <c r="N2987" s="9" t="str" cm="1">
        <f t="array" aca="1" ref="N2987" ca="1">LEFT(L2987, IF(ISNUMBER(SUBSTITUTE(_xludf.MID(L2987, 2, 1), ".", ",")), 1, 2))</f>
        <v/>
      </c>
      <c r="O2987" s="19" t="str">
        <f t="shared" ca="1" si="464"/>
        <v/>
      </c>
      <c r="P2987" s="9" t="str">
        <f t="shared" ca="1" si="465"/>
        <v/>
      </c>
      <c r="Q2987" s="9" t="str">
        <f t="shared" ca="1" si="466"/>
        <v/>
      </c>
      <c r="R2987" s="9" t="str">
        <f t="shared" si="459"/>
        <v/>
      </c>
      <c r="S2987" t="str" cm="1">
        <f t="array" ref="S2987">IF(ISBLANK(C2987),"",IFERROR(INDEX(ListeSeries!$A$2:$A$1045, MATCH(1, (DatasScan!G2987=ListeSeries!$B$2:$B$1045) * (DatasScan!H2987&gt;=ListeSeries!$D$2:$D$1045) * (DatasScan!H2987&lt;=ListeSeries!$E$2:$E$1045), 0)), "no match"))</f>
        <v/>
      </c>
      <c r="T2987" s="7" t="str" cm="1">
        <f t="array" ref="T2987">IF(ISBLANK(C2987),"",IFERROR(INDEX(ListeSeries!$C$2:$C$1045, MATCH(1, (DatasScan!G2987=ListeSeries!$B$2:$B$1045) * (DatasScan!H2987&gt;=ListeSeries!$D$2:$D$1045) * (DatasScan!H2987&lt;=ListeSeries!$E$2:$E$1045), 0)), "no match"))</f>
        <v/>
      </c>
      <c r="U2987" s="11" t="str" cm="1">
        <f t="array" ref="U2987">IF(ISBLANK(C2987),"",IFERROR(INDEX(ListeSeries!$F$2:$F$1045, MATCH(1, (DatasScan!G2987=ListeSeries!$B$2:$B$1045) * (DatasScan!H2987&gt;=ListeSeries!$D$2:$D$1045) * (DatasScan!H2987&lt;=ListeSeries!$E$2:$E$1045), 0)), "no match"))</f>
        <v/>
      </c>
    </row>
    <row r="2988" spans="1:21" ht="15" customHeight="1" x14ac:dyDescent="0.25">
      <c r="A2988" s="6" t="str">
        <f t="shared" si="460"/>
        <v/>
      </c>
      <c r="B2988" s="272"/>
      <c r="F2988" s="7" t="str">
        <f t="shared" si="463"/>
        <v/>
      </c>
      <c r="G2988" s="21" t="str">
        <f>IF(ISBLANK(C2988),"",_xlfn.XLOOKUP(_xlfn.XLOOKUP(VALUE(LEFT(C2988,4)),Souches!$B$2:$B$15000,Souches!$E$2:$E$15000),Varietes!$B$2:$B$500,Varietes!$C$2:$C$500))</f>
        <v/>
      </c>
      <c r="H2988" s="19" t="str">
        <f>IF(ISBLANK(C2988),"",_xlfn.XLOOKUP(VALUE(LEFT(C2988,4)),Souches!$B$2:$B$15000,Souches!$D$2:$D$15000))</f>
        <v/>
      </c>
      <c r="I2988" s="10" t="str">
        <f t="shared" si="461"/>
        <v/>
      </c>
      <c r="J2988" s="19" t="str">
        <f>IF(I2988="","",INT(('ObjProd (2)'!$C$25-I2988)/7 * (ABS('ObjProd (2)'!$C$25-I2988)&gt;=7)))</f>
        <v/>
      </c>
      <c r="K2988" s="10" t="str">
        <f>IF(I2988="","",
IF(AND(DATEDIF(I2988,'ObjProd (2)'!$C$25,"y")=0,DATEDIF(I2988,'ObjProd (2)'!$C$25,"ym")=0,
   INT(('ObjProd (2)'!$C$25-EDATE(I2988,DATEDIF(I2988,'ObjProd (2)'!$C$25,"y")*12+DATEDIF(I2988,'ObjProd (2)'!$C$25,"ym")))/7)=0),
   "&lt; 1 sem.",
   IF(DATEDIF(I2988,'ObjProd (2)'!$C$25,"y")&gt;0,DATEDIF(I2988,'ObjProd (2)'!$C$25,"y") &amp; " " &amp; IF(DATEDIF(I2988,'ObjProd (2)'!$C$25,"y")=1,"an ","ans "),"") &amp;
   IF(DATEDIF(I2988,'ObjProd (2)'!$C$25,"ym")&gt;0,DATEDIF(I2988,'ObjProd (2)'!$C$25,"ym") &amp; " mois ", "") &amp;
   IF(INT(('ObjProd (2)'!$C$25-EDATE(I2988,DATEDIF(I2988,'ObjProd (2)'!$C$25,"y")*12+DATEDIF(I2988,'ObjProd (2)'!$C$25,"ym")))/7)&gt;0,
      INT(('ObjProd (2)'!$C$25-EDATE(I2988,DATEDIF(I2988,'ObjProd (2)'!$C$25,"y")*12+DATEDIF(I2988,'ObjProd (2)'!$C$25,"ym")))/7) &amp; " sem.",
      "")
)
)</f>
        <v/>
      </c>
      <c r="L2988" s="11" t="str">
        <f t="shared" si="462"/>
        <v/>
      </c>
      <c r="M2988" s="9" t="str">
        <f t="shared" si="458"/>
        <v/>
      </c>
      <c r="N2988" s="9" t="str" cm="1">
        <f t="array" aca="1" ref="N2988" ca="1">LEFT(L2988, IF(ISNUMBER(SUBSTITUTE(_xludf.MID(L2988, 2, 1), ".", ",")), 1, 2))</f>
        <v/>
      </c>
      <c r="O2988" s="19" t="str">
        <f t="shared" ca="1" si="464"/>
        <v/>
      </c>
      <c r="P2988" s="9" t="str">
        <f t="shared" ca="1" si="465"/>
        <v/>
      </c>
      <c r="Q2988" s="9" t="str">
        <f t="shared" ca="1" si="466"/>
        <v/>
      </c>
      <c r="R2988" s="9" t="str">
        <f t="shared" si="459"/>
        <v/>
      </c>
      <c r="S2988" t="str" cm="1">
        <f t="array" ref="S2988">IF(ISBLANK(C2988),"",IFERROR(INDEX(ListeSeries!$A$2:$A$1045, MATCH(1, (DatasScan!G2988=ListeSeries!$B$2:$B$1045) * (DatasScan!H2988&gt;=ListeSeries!$D$2:$D$1045) * (DatasScan!H2988&lt;=ListeSeries!$E$2:$E$1045), 0)), "no match"))</f>
        <v/>
      </c>
      <c r="T2988" s="7" t="str" cm="1">
        <f t="array" ref="T2988">IF(ISBLANK(C2988),"",IFERROR(INDEX(ListeSeries!$C$2:$C$1045, MATCH(1, (DatasScan!G2988=ListeSeries!$B$2:$B$1045) * (DatasScan!H2988&gt;=ListeSeries!$D$2:$D$1045) * (DatasScan!H2988&lt;=ListeSeries!$E$2:$E$1045), 0)), "no match"))</f>
        <v/>
      </c>
      <c r="U2988" s="11" t="str" cm="1">
        <f t="array" ref="U2988">IF(ISBLANK(C2988),"",IFERROR(INDEX(ListeSeries!$F$2:$F$1045, MATCH(1, (DatasScan!G2988=ListeSeries!$B$2:$B$1045) * (DatasScan!H2988&gt;=ListeSeries!$D$2:$D$1045) * (DatasScan!H2988&lt;=ListeSeries!$E$2:$E$1045), 0)), "no match"))</f>
        <v/>
      </c>
    </row>
    <row r="2989" spans="1:21" ht="15" customHeight="1" x14ac:dyDescent="0.25">
      <c r="A2989" s="6" t="str">
        <f t="shared" si="460"/>
        <v/>
      </c>
      <c r="B2989" s="272"/>
      <c r="F2989" s="7" t="str">
        <f t="shared" si="463"/>
        <v/>
      </c>
      <c r="G2989" s="21" t="str">
        <f>IF(ISBLANK(C2989),"",_xlfn.XLOOKUP(_xlfn.XLOOKUP(VALUE(LEFT(C2989,4)),Souches!$B$2:$B$15000,Souches!$E$2:$E$15000),Varietes!$B$2:$B$500,Varietes!$C$2:$C$500))</f>
        <v/>
      </c>
      <c r="H2989" s="19" t="str">
        <f>IF(ISBLANK(C2989),"",_xlfn.XLOOKUP(VALUE(LEFT(C2989,4)),Souches!$B$2:$B$15000,Souches!$D$2:$D$15000))</f>
        <v/>
      </c>
      <c r="I2989" s="10" t="str">
        <f t="shared" si="461"/>
        <v/>
      </c>
      <c r="J2989" s="19" t="str">
        <f>IF(I2989="","",INT(('ObjProd (2)'!$C$25-I2989)/7 * (ABS('ObjProd (2)'!$C$25-I2989)&gt;=7)))</f>
        <v/>
      </c>
      <c r="K2989" s="10" t="str">
        <f>IF(I2989="","",
IF(AND(DATEDIF(I2989,'ObjProd (2)'!$C$25,"y")=0,DATEDIF(I2989,'ObjProd (2)'!$C$25,"ym")=0,
   INT(('ObjProd (2)'!$C$25-EDATE(I2989,DATEDIF(I2989,'ObjProd (2)'!$C$25,"y")*12+DATEDIF(I2989,'ObjProd (2)'!$C$25,"ym")))/7)=0),
   "&lt; 1 sem.",
   IF(DATEDIF(I2989,'ObjProd (2)'!$C$25,"y")&gt;0,DATEDIF(I2989,'ObjProd (2)'!$C$25,"y") &amp; " " &amp; IF(DATEDIF(I2989,'ObjProd (2)'!$C$25,"y")=1,"an ","ans "),"") &amp;
   IF(DATEDIF(I2989,'ObjProd (2)'!$C$25,"ym")&gt;0,DATEDIF(I2989,'ObjProd (2)'!$C$25,"ym") &amp; " mois ", "") &amp;
   IF(INT(('ObjProd (2)'!$C$25-EDATE(I2989,DATEDIF(I2989,'ObjProd (2)'!$C$25,"y")*12+DATEDIF(I2989,'ObjProd (2)'!$C$25,"ym")))/7)&gt;0,
      INT(('ObjProd (2)'!$C$25-EDATE(I2989,DATEDIF(I2989,'ObjProd (2)'!$C$25,"y")*12+DATEDIF(I2989,'ObjProd (2)'!$C$25,"ym")))/7) &amp; " sem.",
      "")
)
)</f>
        <v/>
      </c>
      <c r="L2989" s="11" t="str">
        <f t="shared" si="462"/>
        <v/>
      </c>
      <c r="M2989" s="9" t="str">
        <f t="shared" si="458"/>
        <v/>
      </c>
      <c r="N2989" s="9" t="str" cm="1">
        <f t="array" aca="1" ref="N2989" ca="1">LEFT(L2989, IF(ISNUMBER(SUBSTITUTE(_xludf.MID(L2989, 2, 1), ".", ",")), 1, 2))</f>
        <v/>
      </c>
      <c r="O2989" s="19" t="str">
        <f t="shared" ca="1" si="464"/>
        <v/>
      </c>
      <c r="P2989" s="9" t="str">
        <f t="shared" ca="1" si="465"/>
        <v/>
      </c>
      <c r="Q2989" s="9" t="str">
        <f t="shared" ca="1" si="466"/>
        <v/>
      </c>
      <c r="R2989" s="9" t="str">
        <f t="shared" si="459"/>
        <v/>
      </c>
      <c r="S2989" t="str" cm="1">
        <f t="array" ref="S2989">IF(ISBLANK(C2989),"",IFERROR(INDEX(ListeSeries!$A$2:$A$1045, MATCH(1, (DatasScan!G2989=ListeSeries!$B$2:$B$1045) * (DatasScan!H2989&gt;=ListeSeries!$D$2:$D$1045) * (DatasScan!H2989&lt;=ListeSeries!$E$2:$E$1045), 0)), "no match"))</f>
        <v/>
      </c>
      <c r="T2989" s="7" t="str" cm="1">
        <f t="array" ref="T2989">IF(ISBLANK(C2989),"",IFERROR(INDEX(ListeSeries!$C$2:$C$1045, MATCH(1, (DatasScan!G2989=ListeSeries!$B$2:$B$1045) * (DatasScan!H2989&gt;=ListeSeries!$D$2:$D$1045) * (DatasScan!H2989&lt;=ListeSeries!$E$2:$E$1045), 0)), "no match"))</f>
        <v/>
      </c>
      <c r="U2989" s="11" t="str" cm="1">
        <f t="array" ref="U2989">IF(ISBLANK(C2989),"",IFERROR(INDEX(ListeSeries!$F$2:$F$1045, MATCH(1, (DatasScan!G2989=ListeSeries!$B$2:$B$1045) * (DatasScan!H2989&gt;=ListeSeries!$D$2:$D$1045) * (DatasScan!H2989&lt;=ListeSeries!$E$2:$E$1045), 0)), "no match"))</f>
        <v/>
      </c>
    </row>
    <row r="2990" spans="1:21" ht="15" customHeight="1" x14ac:dyDescent="0.25">
      <c r="A2990" s="6" t="str">
        <f t="shared" si="460"/>
        <v/>
      </c>
      <c r="B2990" s="272"/>
      <c r="F2990" s="7" t="str">
        <f t="shared" si="463"/>
        <v/>
      </c>
      <c r="G2990" s="21" t="str">
        <f>IF(ISBLANK(C2990),"",_xlfn.XLOOKUP(_xlfn.XLOOKUP(VALUE(LEFT(C2990,4)),Souches!$B$2:$B$15000,Souches!$E$2:$E$15000),Varietes!$B$2:$B$500,Varietes!$C$2:$C$500))</f>
        <v/>
      </c>
      <c r="H2990" s="19" t="str">
        <f>IF(ISBLANK(C2990),"",_xlfn.XLOOKUP(VALUE(LEFT(C2990,4)),Souches!$B$2:$B$15000,Souches!$D$2:$D$15000))</f>
        <v/>
      </c>
      <c r="I2990" s="10" t="str">
        <f t="shared" si="461"/>
        <v/>
      </c>
      <c r="J2990" s="19" t="str">
        <f>IF(I2990="","",INT(('ObjProd (2)'!$C$25-I2990)/7 * (ABS('ObjProd (2)'!$C$25-I2990)&gt;=7)))</f>
        <v/>
      </c>
      <c r="K2990" s="10" t="str">
        <f>IF(I2990="","",
IF(AND(DATEDIF(I2990,'ObjProd (2)'!$C$25,"y")=0,DATEDIF(I2990,'ObjProd (2)'!$C$25,"ym")=0,
   INT(('ObjProd (2)'!$C$25-EDATE(I2990,DATEDIF(I2990,'ObjProd (2)'!$C$25,"y")*12+DATEDIF(I2990,'ObjProd (2)'!$C$25,"ym")))/7)=0),
   "&lt; 1 sem.",
   IF(DATEDIF(I2990,'ObjProd (2)'!$C$25,"y")&gt;0,DATEDIF(I2990,'ObjProd (2)'!$C$25,"y") &amp; " " &amp; IF(DATEDIF(I2990,'ObjProd (2)'!$C$25,"y")=1,"an ","ans "),"") &amp;
   IF(DATEDIF(I2990,'ObjProd (2)'!$C$25,"ym")&gt;0,DATEDIF(I2990,'ObjProd (2)'!$C$25,"ym") &amp; " mois ", "") &amp;
   IF(INT(('ObjProd (2)'!$C$25-EDATE(I2990,DATEDIF(I2990,'ObjProd (2)'!$C$25,"y")*12+DATEDIF(I2990,'ObjProd (2)'!$C$25,"ym")))/7)&gt;0,
      INT(('ObjProd (2)'!$C$25-EDATE(I2990,DATEDIF(I2990,'ObjProd (2)'!$C$25,"y")*12+DATEDIF(I2990,'ObjProd (2)'!$C$25,"ym")))/7) &amp; " sem.",
      "")
)
)</f>
        <v/>
      </c>
      <c r="L2990" s="11" t="str">
        <f t="shared" si="462"/>
        <v/>
      </c>
      <c r="M2990" s="9" t="str">
        <f t="shared" si="458"/>
        <v/>
      </c>
      <c r="N2990" s="9" t="str" cm="1">
        <f t="array" aca="1" ref="N2990" ca="1">LEFT(L2990, IF(ISNUMBER(SUBSTITUTE(_xludf.MID(L2990, 2, 1), ".", ",")), 1, 2))</f>
        <v/>
      </c>
      <c r="O2990" s="19" t="str">
        <f t="shared" ca="1" si="464"/>
        <v/>
      </c>
      <c r="P2990" s="9" t="str">
        <f t="shared" ca="1" si="465"/>
        <v/>
      </c>
      <c r="Q2990" s="9" t="str">
        <f t="shared" ca="1" si="466"/>
        <v/>
      </c>
      <c r="R2990" s="9" t="str">
        <f t="shared" si="459"/>
        <v/>
      </c>
      <c r="S2990" t="str" cm="1">
        <f t="array" ref="S2990">IF(ISBLANK(C2990),"",IFERROR(INDEX(ListeSeries!$A$2:$A$1045, MATCH(1, (DatasScan!G2990=ListeSeries!$B$2:$B$1045) * (DatasScan!H2990&gt;=ListeSeries!$D$2:$D$1045) * (DatasScan!H2990&lt;=ListeSeries!$E$2:$E$1045), 0)), "no match"))</f>
        <v/>
      </c>
      <c r="T2990" s="7" t="str" cm="1">
        <f t="array" ref="T2990">IF(ISBLANK(C2990),"",IFERROR(INDEX(ListeSeries!$C$2:$C$1045, MATCH(1, (DatasScan!G2990=ListeSeries!$B$2:$B$1045) * (DatasScan!H2990&gt;=ListeSeries!$D$2:$D$1045) * (DatasScan!H2990&lt;=ListeSeries!$E$2:$E$1045), 0)), "no match"))</f>
        <v/>
      </c>
      <c r="U2990" s="11" t="str" cm="1">
        <f t="array" ref="U2990">IF(ISBLANK(C2990),"",IFERROR(INDEX(ListeSeries!$F$2:$F$1045, MATCH(1, (DatasScan!G2990=ListeSeries!$B$2:$B$1045) * (DatasScan!H2990&gt;=ListeSeries!$D$2:$D$1045) * (DatasScan!H2990&lt;=ListeSeries!$E$2:$E$1045), 0)), "no match"))</f>
        <v/>
      </c>
    </row>
    <row r="2991" spans="1:21" ht="15" customHeight="1" x14ac:dyDescent="0.25">
      <c r="A2991" s="6" t="str">
        <f t="shared" si="460"/>
        <v/>
      </c>
      <c r="B2991" s="272"/>
      <c r="F2991" s="7" t="str">
        <f t="shared" si="463"/>
        <v/>
      </c>
      <c r="G2991" s="21" t="str">
        <f>IF(ISBLANK(C2991),"",_xlfn.XLOOKUP(_xlfn.XLOOKUP(VALUE(LEFT(C2991,4)),Souches!$B$2:$B$15000,Souches!$E$2:$E$15000),Varietes!$B$2:$B$500,Varietes!$C$2:$C$500))</f>
        <v/>
      </c>
      <c r="H2991" s="19" t="str">
        <f>IF(ISBLANK(C2991),"",_xlfn.XLOOKUP(VALUE(LEFT(C2991,4)),Souches!$B$2:$B$15000,Souches!$D$2:$D$15000))</f>
        <v/>
      </c>
      <c r="I2991" s="10" t="str">
        <f t="shared" si="461"/>
        <v/>
      </c>
      <c r="J2991" s="19" t="str">
        <f>IF(I2991="","",INT(('ObjProd (2)'!$C$25-I2991)/7 * (ABS('ObjProd (2)'!$C$25-I2991)&gt;=7)))</f>
        <v/>
      </c>
      <c r="K2991" s="10" t="str">
        <f>IF(I2991="","",
IF(AND(DATEDIF(I2991,'ObjProd (2)'!$C$25,"y")=0,DATEDIF(I2991,'ObjProd (2)'!$C$25,"ym")=0,
   INT(('ObjProd (2)'!$C$25-EDATE(I2991,DATEDIF(I2991,'ObjProd (2)'!$C$25,"y")*12+DATEDIF(I2991,'ObjProd (2)'!$C$25,"ym")))/7)=0),
   "&lt; 1 sem.",
   IF(DATEDIF(I2991,'ObjProd (2)'!$C$25,"y")&gt;0,DATEDIF(I2991,'ObjProd (2)'!$C$25,"y") &amp; " " &amp; IF(DATEDIF(I2991,'ObjProd (2)'!$C$25,"y")=1,"an ","ans "),"") &amp;
   IF(DATEDIF(I2991,'ObjProd (2)'!$C$25,"ym")&gt;0,DATEDIF(I2991,'ObjProd (2)'!$C$25,"ym") &amp; " mois ", "") &amp;
   IF(INT(('ObjProd (2)'!$C$25-EDATE(I2991,DATEDIF(I2991,'ObjProd (2)'!$C$25,"y")*12+DATEDIF(I2991,'ObjProd (2)'!$C$25,"ym")))/7)&gt;0,
      INT(('ObjProd (2)'!$C$25-EDATE(I2991,DATEDIF(I2991,'ObjProd (2)'!$C$25,"y")*12+DATEDIF(I2991,'ObjProd (2)'!$C$25,"ym")))/7) &amp; " sem.",
      "")
)
)</f>
        <v/>
      </c>
      <c r="L2991" s="11" t="str">
        <f t="shared" si="462"/>
        <v/>
      </c>
      <c r="M2991" s="9" t="str">
        <f t="shared" si="458"/>
        <v/>
      </c>
      <c r="N2991" s="9" t="str" cm="1">
        <f t="array" aca="1" ref="N2991" ca="1">LEFT(L2991, IF(ISNUMBER(SUBSTITUTE(_xludf.MID(L2991, 2, 1), ".", ",")), 1, 2))</f>
        <v/>
      </c>
      <c r="O2991" s="19" t="str">
        <f t="shared" ca="1" si="464"/>
        <v/>
      </c>
      <c r="P2991" s="9" t="str">
        <f t="shared" ca="1" si="465"/>
        <v/>
      </c>
      <c r="Q2991" s="9" t="str">
        <f t="shared" ca="1" si="466"/>
        <v/>
      </c>
      <c r="R2991" s="9" t="str">
        <f t="shared" si="459"/>
        <v/>
      </c>
      <c r="S2991" t="str" cm="1">
        <f t="array" ref="S2991">IF(ISBLANK(C2991),"",IFERROR(INDEX(ListeSeries!$A$2:$A$1045, MATCH(1, (DatasScan!G2991=ListeSeries!$B$2:$B$1045) * (DatasScan!H2991&gt;=ListeSeries!$D$2:$D$1045) * (DatasScan!H2991&lt;=ListeSeries!$E$2:$E$1045), 0)), "no match"))</f>
        <v/>
      </c>
      <c r="T2991" s="7" t="str" cm="1">
        <f t="array" ref="T2991">IF(ISBLANK(C2991),"",IFERROR(INDEX(ListeSeries!$C$2:$C$1045, MATCH(1, (DatasScan!G2991=ListeSeries!$B$2:$B$1045) * (DatasScan!H2991&gt;=ListeSeries!$D$2:$D$1045) * (DatasScan!H2991&lt;=ListeSeries!$E$2:$E$1045), 0)), "no match"))</f>
        <v/>
      </c>
      <c r="U2991" s="11" t="str" cm="1">
        <f t="array" ref="U2991">IF(ISBLANK(C2991),"",IFERROR(INDEX(ListeSeries!$F$2:$F$1045, MATCH(1, (DatasScan!G2991=ListeSeries!$B$2:$B$1045) * (DatasScan!H2991&gt;=ListeSeries!$D$2:$D$1045) * (DatasScan!H2991&lt;=ListeSeries!$E$2:$E$1045), 0)), "no match"))</f>
        <v/>
      </c>
    </row>
    <row r="2992" spans="1:21" ht="15" customHeight="1" x14ac:dyDescent="0.25">
      <c r="A2992" s="6" t="str">
        <f t="shared" si="460"/>
        <v/>
      </c>
      <c r="B2992" s="272"/>
      <c r="F2992" s="7" t="str">
        <f t="shared" si="463"/>
        <v/>
      </c>
      <c r="G2992" s="21" t="str">
        <f>IF(ISBLANK(C2992),"",_xlfn.XLOOKUP(_xlfn.XLOOKUP(VALUE(LEFT(C2992,4)),Souches!$B$2:$B$15000,Souches!$E$2:$E$15000),Varietes!$B$2:$B$500,Varietes!$C$2:$C$500))</f>
        <v/>
      </c>
      <c r="H2992" s="19" t="str">
        <f>IF(ISBLANK(C2992),"",_xlfn.XLOOKUP(VALUE(LEFT(C2992,4)),Souches!$B$2:$B$15000,Souches!$D$2:$D$15000))</f>
        <v/>
      </c>
      <c r="I2992" s="10" t="str">
        <f t="shared" si="461"/>
        <v/>
      </c>
      <c r="J2992" s="19" t="str">
        <f>IF(I2992="","",INT(('ObjProd (2)'!$C$25-I2992)/7 * (ABS('ObjProd (2)'!$C$25-I2992)&gt;=7)))</f>
        <v/>
      </c>
      <c r="K2992" s="10" t="str">
        <f>IF(I2992="","",
IF(AND(DATEDIF(I2992,'ObjProd (2)'!$C$25,"y")=0,DATEDIF(I2992,'ObjProd (2)'!$C$25,"ym")=0,
   INT(('ObjProd (2)'!$C$25-EDATE(I2992,DATEDIF(I2992,'ObjProd (2)'!$C$25,"y")*12+DATEDIF(I2992,'ObjProd (2)'!$C$25,"ym")))/7)=0),
   "&lt; 1 sem.",
   IF(DATEDIF(I2992,'ObjProd (2)'!$C$25,"y")&gt;0,DATEDIF(I2992,'ObjProd (2)'!$C$25,"y") &amp; " " &amp; IF(DATEDIF(I2992,'ObjProd (2)'!$C$25,"y")=1,"an ","ans "),"") &amp;
   IF(DATEDIF(I2992,'ObjProd (2)'!$C$25,"ym")&gt;0,DATEDIF(I2992,'ObjProd (2)'!$C$25,"ym") &amp; " mois ", "") &amp;
   IF(INT(('ObjProd (2)'!$C$25-EDATE(I2992,DATEDIF(I2992,'ObjProd (2)'!$C$25,"y")*12+DATEDIF(I2992,'ObjProd (2)'!$C$25,"ym")))/7)&gt;0,
      INT(('ObjProd (2)'!$C$25-EDATE(I2992,DATEDIF(I2992,'ObjProd (2)'!$C$25,"y")*12+DATEDIF(I2992,'ObjProd (2)'!$C$25,"ym")))/7) &amp; " sem.",
      "")
)
)</f>
        <v/>
      </c>
      <c r="L2992" s="11" t="str">
        <f t="shared" si="462"/>
        <v/>
      </c>
      <c r="M2992" s="9" t="str">
        <f t="shared" si="458"/>
        <v/>
      </c>
      <c r="N2992" s="9" t="str" cm="1">
        <f t="array" aca="1" ref="N2992" ca="1">LEFT(L2992, IF(ISNUMBER(SUBSTITUTE(_xludf.MID(L2992, 2, 1), ".", ",")), 1, 2))</f>
        <v/>
      </c>
      <c r="O2992" s="19" t="str">
        <f t="shared" ca="1" si="464"/>
        <v/>
      </c>
      <c r="P2992" s="9" t="str">
        <f t="shared" ca="1" si="465"/>
        <v/>
      </c>
      <c r="Q2992" s="9" t="str">
        <f t="shared" ca="1" si="466"/>
        <v/>
      </c>
      <c r="R2992" s="9" t="str">
        <f t="shared" si="459"/>
        <v/>
      </c>
      <c r="S2992" t="str" cm="1">
        <f t="array" ref="S2992">IF(ISBLANK(C2992),"",IFERROR(INDEX(ListeSeries!$A$2:$A$1045, MATCH(1, (DatasScan!G2992=ListeSeries!$B$2:$B$1045) * (DatasScan!H2992&gt;=ListeSeries!$D$2:$D$1045) * (DatasScan!H2992&lt;=ListeSeries!$E$2:$E$1045), 0)), "no match"))</f>
        <v/>
      </c>
      <c r="T2992" s="7" t="str" cm="1">
        <f t="array" ref="T2992">IF(ISBLANK(C2992),"",IFERROR(INDEX(ListeSeries!$C$2:$C$1045, MATCH(1, (DatasScan!G2992=ListeSeries!$B$2:$B$1045) * (DatasScan!H2992&gt;=ListeSeries!$D$2:$D$1045) * (DatasScan!H2992&lt;=ListeSeries!$E$2:$E$1045), 0)), "no match"))</f>
        <v/>
      </c>
      <c r="U2992" s="11" t="str" cm="1">
        <f t="array" ref="U2992">IF(ISBLANK(C2992),"",IFERROR(INDEX(ListeSeries!$F$2:$F$1045, MATCH(1, (DatasScan!G2992=ListeSeries!$B$2:$B$1045) * (DatasScan!H2992&gt;=ListeSeries!$D$2:$D$1045) * (DatasScan!H2992&lt;=ListeSeries!$E$2:$E$1045), 0)), "no match"))</f>
        <v/>
      </c>
    </row>
    <row r="2993" spans="1:21" ht="15" customHeight="1" x14ac:dyDescent="0.25">
      <c r="A2993" s="6" t="str">
        <f t="shared" si="460"/>
        <v/>
      </c>
      <c r="B2993" s="272"/>
      <c r="F2993" s="7" t="str">
        <f t="shared" si="463"/>
        <v/>
      </c>
      <c r="G2993" s="21" t="str">
        <f>IF(ISBLANK(C2993),"",_xlfn.XLOOKUP(_xlfn.XLOOKUP(VALUE(LEFT(C2993,4)),Souches!$B$2:$B$15000,Souches!$E$2:$E$15000),Varietes!$B$2:$B$500,Varietes!$C$2:$C$500))</f>
        <v/>
      </c>
      <c r="H2993" s="19" t="str">
        <f>IF(ISBLANK(C2993),"",_xlfn.XLOOKUP(VALUE(LEFT(C2993,4)),Souches!$B$2:$B$15000,Souches!$D$2:$D$15000))</f>
        <v/>
      </c>
      <c r="I2993" s="10" t="str">
        <f t="shared" si="461"/>
        <v/>
      </c>
      <c r="J2993" s="19" t="str">
        <f>IF(I2993="","",INT(('ObjProd (2)'!$C$25-I2993)/7 * (ABS('ObjProd (2)'!$C$25-I2993)&gt;=7)))</f>
        <v/>
      </c>
      <c r="K2993" s="10" t="str">
        <f>IF(I2993="","",
IF(AND(DATEDIF(I2993,'ObjProd (2)'!$C$25,"y")=0,DATEDIF(I2993,'ObjProd (2)'!$C$25,"ym")=0,
   INT(('ObjProd (2)'!$C$25-EDATE(I2993,DATEDIF(I2993,'ObjProd (2)'!$C$25,"y")*12+DATEDIF(I2993,'ObjProd (2)'!$C$25,"ym")))/7)=0),
   "&lt; 1 sem.",
   IF(DATEDIF(I2993,'ObjProd (2)'!$C$25,"y")&gt;0,DATEDIF(I2993,'ObjProd (2)'!$C$25,"y") &amp; " " &amp; IF(DATEDIF(I2993,'ObjProd (2)'!$C$25,"y")=1,"an ","ans "),"") &amp;
   IF(DATEDIF(I2993,'ObjProd (2)'!$C$25,"ym")&gt;0,DATEDIF(I2993,'ObjProd (2)'!$C$25,"ym") &amp; " mois ", "") &amp;
   IF(INT(('ObjProd (2)'!$C$25-EDATE(I2993,DATEDIF(I2993,'ObjProd (2)'!$C$25,"y")*12+DATEDIF(I2993,'ObjProd (2)'!$C$25,"ym")))/7)&gt;0,
      INT(('ObjProd (2)'!$C$25-EDATE(I2993,DATEDIF(I2993,'ObjProd (2)'!$C$25,"y")*12+DATEDIF(I2993,'ObjProd (2)'!$C$25,"ym")))/7) &amp; " sem.",
      "")
)
)</f>
        <v/>
      </c>
      <c r="L2993" s="11" t="str">
        <f t="shared" si="462"/>
        <v/>
      </c>
      <c r="M2993" s="9" t="str">
        <f t="shared" si="458"/>
        <v/>
      </c>
      <c r="N2993" s="9" t="str" cm="1">
        <f t="array" aca="1" ref="N2993" ca="1">LEFT(L2993, IF(ISNUMBER(SUBSTITUTE(_xludf.MID(L2993, 2, 1), ".", ",")), 1, 2))</f>
        <v/>
      </c>
      <c r="O2993" s="19" t="str">
        <f t="shared" ca="1" si="464"/>
        <v/>
      </c>
      <c r="P2993" s="9" t="str">
        <f t="shared" ca="1" si="465"/>
        <v/>
      </c>
      <c r="Q2993" s="9" t="str">
        <f t="shared" ca="1" si="466"/>
        <v/>
      </c>
      <c r="R2993" s="9" t="str">
        <f t="shared" si="459"/>
        <v/>
      </c>
      <c r="S2993" t="str" cm="1">
        <f t="array" ref="S2993">IF(ISBLANK(C2993),"",IFERROR(INDEX(ListeSeries!$A$2:$A$1045, MATCH(1, (DatasScan!G2993=ListeSeries!$B$2:$B$1045) * (DatasScan!H2993&gt;=ListeSeries!$D$2:$D$1045) * (DatasScan!H2993&lt;=ListeSeries!$E$2:$E$1045), 0)), "no match"))</f>
        <v/>
      </c>
      <c r="T2993" s="7" t="str" cm="1">
        <f t="array" ref="T2993">IF(ISBLANK(C2993),"",IFERROR(INDEX(ListeSeries!$C$2:$C$1045, MATCH(1, (DatasScan!G2993=ListeSeries!$B$2:$B$1045) * (DatasScan!H2993&gt;=ListeSeries!$D$2:$D$1045) * (DatasScan!H2993&lt;=ListeSeries!$E$2:$E$1045), 0)), "no match"))</f>
        <v/>
      </c>
      <c r="U2993" s="11" t="str" cm="1">
        <f t="array" ref="U2993">IF(ISBLANK(C2993),"",IFERROR(INDEX(ListeSeries!$F$2:$F$1045, MATCH(1, (DatasScan!G2993=ListeSeries!$B$2:$B$1045) * (DatasScan!H2993&gt;=ListeSeries!$D$2:$D$1045) * (DatasScan!H2993&lt;=ListeSeries!$E$2:$E$1045), 0)), "no match"))</f>
        <v/>
      </c>
    </row>
    <row r="2994" spans="1:21" ht="15" customHeight="1" x14ac:dyDescent="0.25">
      <c r="A2994" s="6" t="str">
        <f t="shared" si="460"/>
        <v/>
      </c>
      <c r="B2994" s="272"/>
      <c r="F2994" s="7" t="str">
        <f t="shared" si="463"/>
        <v/>
      </c>
      <c r="G2994" s="21" t="str">
        <f>IF(ISBLANK(C2994),"",_xlfn.XLOOKUP(_xlfn.XLOOKUP(VALUE(LEFT(C2994,4)),Souches!$B$2:$B$15000,Souches!$E$2:$E$15000),Varietes!$B$2:$B$500,Varietes!$C$2:$C$500))</f>
        <v/>
      </c>
      <c r="H2994" s="19" t="str">
        <f>IF(ISBLANK(C2994),"",_xlfn.XLOOKUP(VALUE(LEFT(C2994,4)),Souches!$B$2:$B$15000,Souches!$D$2:$D$15000))</f>
        <v/>
      </c>
      <c r="I2994" s="10" t="str">
        <f t="shared" si="461"/>
        <v/>
      </c>
      <c r="J2994" s="19" t="str">
        <f>IF(I2994="","",INT(('ObjProd (2)'!$C$25-I2994)/7 * (ABS('ObjProd (2)'!$C$25-I2994)&gt;=7)))</f>
        <v/>
      </c>
      <c r="K2994" s="10" t="str">
        <f>IF(I2994="","",
IF(AND(DATEDIF(I2994,'ObjProd (2)'!$C$25,"y")=0,DATEDIF(I2994,'ObjProd (2)'!$C$25,"ym")=0,
   INT(('ObjProd (2)'!$C$25-EDATE(I2994,DATEDIF(I2994,'ObjProd (2)'!$C$25,"y")*12+DATEDIF(I2994,'ObjProd (2)'!$C$25,"ym")))/7)=0),
   "&lt; 1 sem.",
   IF(DATEDIF(I2994,'ObjProd (2)'!$C$25,"y")&gt;0,DATEDIF(I2994,'ObjProd (2)'!$C$25,"y") &amp; " " &amp; IF(DATEDIF(I2994,'ObjProd (2)'!$C$25,"y")=1,"an ","ans "),"") &amp;
   IF(DATEDIF(I2994,'ObjProd (2)'!$C$25,"ym")&gt;0,DATEDIF(I2994,'ObjProd (2)'!$C$25,"ym") &amp; " mois ", "") &amp;
   IF(INT(('ObjProd (2)'!$C$25-EDATE(I2994,DATEDIF(I2994,'ObjProd (2)'!$C$25,"y")*12+DATEDIF(I2994,'ObjProd (2)'!$C$25,"ym")))/7)&gt;0,
      INT(('ObjProd (2)'!$C$25-EDATE(I2994,DATEDIF(I2994,'ObjProd (2)'!$C$25,"y")*12+DATEDIF(I2994,'ObjProd (2)'!$C$25,"ym")))/7) &amp; " sem.",
      "")
)
)</f>
        <v/>
      </c>
      <c r="L2994" s="11" t="str">
        <f t="shared" si="462"/>
        <v/>
      </c>
      <c r="M2994" s="9" t="str">
        <f t="shared" si="458"/>
        <v/>
      </c>
      <c r="N2994" s="9" t="str" cm="1">
        <f t="array" aca="1" ref="N2994" ca="1">LEFT(L2994, IF(ISNUMBER(SUBSTITUTE(_xludf.MID(L2994, 2, 1), ".", ",")), 1, 2))</f>
        <v/>
      </c>
      <c r="O2994" s="19" t="str">
        <f t="shared" ca="1" si="464"/>
        <v/>
      </c>
      <c r="P2994" s="9" t="str">
        <f t="shared" ca="1" si="465"/>
        <v/>
      </c>
      <c r="Q2994" s="9" t="str">
        <f t="shared" ca="1" si="466"/>
        <v/>
      </c>
      <c r="R2994" s="9" t="str">
        <f t="shared" si="459"/>
        <v/>
      </c>
      <c r="S2994" t="str" cm="1">
        <f t="array" ref="S2994">IF(ISBLANK(C2994),"",IFERROR(INDEX(ListeSeries!$A$2:$A$1045, MATCH(1, (DatasScan!G2994=ListeSeries!$B$2:$B$1045) * (DatasScan!H2994&gt;=ListeSeries!$D$2:$D$1045) * (DatasScan!H2994&lt;=ListeSeries!$E$2:$E$1045), 0)), "no match"))</f>
        <v/>
      </c>
      <c r="T2994" s="7" t="str" cm="1">
        <f t="array" ref="T2994">IF(ISBLANK(C2994),"",IFERROR(INDEX(ListeSeries!$C$2:$C$1045, MATCH(1, (DatasScan!G2994=ListeSeries!$B$2:$B$1045) * (DatasScan!H2994&gt;=ListeSeries!$D$2:$D$1045) * (DatasScan!H2994&lt;=ListeSeries!$E$2:$E$1045), 0)), "no match"))</f>
        <v/>
      </c>
      <c r="U2994" s="11" t="str" cm="1">
        <f t="array" ref="U2994">IF(ISBLANK(C2994),"",IFERROR(INDEX(ListeSeries!$F$2:$F$1045, MATCH(1, (DatasScan!G2994=ListeSeries!$B$2:$B$1045) * (DatasScan!H2994&gt;=ListeSeries!$D$2:$D$1045) * (DatasScan!H2994&lt;=ListeSeries!$E$2:$E$1045), 0)), "no match"))</f>
        <v/>
      </c>
    </row>
    <row r="2995" spans="1:21" ht="15" customHeight="1" x14ac:dyDescent="0.25">
      <c r="A2995" s="6" t="str">
        <f t="shared" si="460"/>
        <v/>
      </c>
      <c r="B2995" s="272"/>
      <c r="F2995" s="7" t="str">
        <f t="shared" si="463"/>
        <v/>
      </c>
      <c r="G2995" s="21" t="str">
        <f>IF(ISBLANK(C2995),"",_xlfn.XLOOKUP(_xlfn.XLOOKUP(VALUE(LEFT(C2995,4)),Souches!$B$2:$B$15000,Souches!$E$2:$E$15000),Varietes!$B$2:$B$500,Varietes!$C$2:$C$500))</f>
        <v/>
      </c>
      <c r="H2995" s="19" t="str">
        <f>IF(ISBLANK(C2995),"",_xlfn.XLOOKUP(VALUE(LEFT(C2995,4)),Souches!$B$2:$B$15000,Souches!$D$2:$D$15000))</f>
        <v/>
      </c>
      <c r="I2995" s="10" t="str">
        <f t="shared" si="461"/>
        <v/>
      </c>
      <c r="J2995" s="19" t="str">
        <f>IF(I2995="","",INT(('ObjProd (2)'!$C$25-I2995)/7 * (ABS('ObjProd (2)'!$C$25-I2995)&gt;=7)))</f>
        <v/>
      </c>
      <c r="K2995" s="10" t="str">
        <f>IF(I2995="","",
IF(AND(DATEDIF(I2995,'ObjProd (2)'!$C$25,"y")=0,DATEDIF(I2995,'ObjProd (2)'!$C$25,"ym")=0,
   INT(('ObjProd (2)'!$C$25-EDATE(I2995,DATEDIF(I2995,'ObjProd (2)'!$C$25,"y")*12+DATEDIF(I2995,'ObjProd (2)'!$C$25,"ym")))/7)=0),
   "&lt; 1 sem.",
   IF(DATEDIF(I2995,'ObjProd (2)'!$C$25,"y")&gt;0,DATEDIF(I2995,'ObjProd (2)'!$C$25,"y") &amp; " " &amp; IF(DATEDIF(I2995,'ObjProd (2)'!$C$25,"y")=1,"an ","ans "),"") &amp;
   IF(DATEDIF(I2995,'ObjProd (2)'!$C$25,"ym")&gt;0,DATEDIF(I2995,'ObjProd (2)'!$C$25,"ym") &amp; " mois ", "") &amp;
   IF(INT(('ObjProd (2)'!$C$25-EDATE(I2995,DATEDIF(I2995,'ObjProd (2)'!$C$25,"y")*12+DATEDIF(I2995,'ObjProd (2)'!$C$25,"ym")))/7)&gt;0,
      INT(('ObjProd (2)'!$C$25-EDATE(I2995,DATEDIF(I2995,'ObjProd (2)'!$C$25,"y")*12+DATEDIF(I2995,'ObjProd (2)'!$C$25,"ym")))/7) &amp; " sem.",
      "")
)
)</f>
        <v/>
      </c>
      <c r="L2995" s="11" t="str">
        <f t="shared" si="462"/>
        <v/>
      </c>
      <c r="M2995" s="9" t="str">
        <f t="shared" si="458"/>
        <v/>
      </c>
      <c r="N2995" s="9" t="str" cm="1">
        <f t="array" aca="1" ref="N2995" ca="1">LEFT(L2995, IF(ISNUMBER(SUBSTITUTE(_xludf.MID(L2995, 2, 1), ".", ",")), 1, 2))</f>
        <v/>
      </c>
      <c r="O2995" s="19" t="str">
        <f t="shared" ca="1" si="464"/>
        <v/>
      </c>
      <c r="P2995" s="9" t="str">
        <f t="shared" ca="1" si="465"/>
        <v/>
      </c>
      <c r="Q2995" s="9" t="str">
        <f t="shared" ca="1" si="466"/>
        <v/>
      </c>
      <c r="R2995" s="9" t="str">
        <f t="shared" si="459"/>
        <v/>
      </c>
      <c r="S2995" t="str" cm="1">
        <f t="array" ref="S2995">IF(ISBLANK(C2995),"",IFERROR(INDEX(ListeSeries!$A$2:$A$1045, MATCH(1, (DatasScan!G2995=ListeSeries!$B$2:$B$1045) * (DatasScan!H2995&gt;=ListeSeries!$D$2:$D$1045) * (DatasScan!H2995&lt;=ListeSeries!$E$2:$E$1045), 0)), "no match"))</f>
        <v/>
      </c>
      <c r="T2995" s="7" t="str" cm="1">
        <f t="array" ref="T2995">IF(ISBLANK(C2995),"",IFERROR(INDEX(ListeSeries!$C$2:$C$1045, MATCH(1, (DatasScan!G2995=ListeSeries!$B$2:$B$1045) * (DatasScan!H2995&gt;=ListeSeries!$D$2:$D$1045) * (DatasScan!H2995&lt;=ListeSeries!$E$2:$E$1045), 0)), "no match"))</f>
        <v/>
      </c>
      <c r="U2995" s="11" t="str" cm="1">
        <f t="array" ref="U2995">IF(ISBLANK(C2995),"",IFERROR(INDEX(ListeSeries!$F$2:$F$1045, MATCH(1, (DatasScan!G2995=ListeSeries!$B$2:$B$1045) * (DatasScan!H2995&gt;=ListeSeries!$D$2:$D$1045) * (DatasScan!H2995&lt;=ListeSeries!$E$2:$E$1045), 0)), "no match"))</f>
        <v/>
      </c>
    </row>
    <row r="2996" spans="1:21" ht="15" customHeight="1" x14ac:dyDescent="0.25">
      <c r="A2996" s="6" t="str">
        <f t="shared" si="460"/>
        <v/>
      </c>
      <c r="B2996" s="272"/>
      <c r="F2996" s="7" t="str">
        <f t="shared" si="463"/>
        <v/>
      </c>
      <c r="G2996" s="21" t="str">
        <f>IF(ISBLANK(C2996),"",_xlfn.XLOOKUP(_xlfn.XLOOKUP(VALUE(LEFT(C2996,4)),Souches!$B$2:$B$15000,Souches!$E$2:$E$15000),Varietes!$B$2:$B$500,Varietes!$C$2:$C$500))</f>
        <v/>
      </c>
      <c r="H2996" s="19" t="str">
        <f>IF(ISBLANK(C2996),"",_xlfn.XLOOKUP(VALUE(LEFT(C2996,4)),Souches!$B$2:$B$15000,Souches!$D$2:$D$15000))</f>
        <v/>
      </c>
      <c r="I2996" s="10" t="str">
        <f t="shared" si="461"/>
        <v/>
      </c>
      <c r="J2996" s="19" t="str">
        <f>IF(I2996="","",INT(('ObjProd (2)'!$C$25-I2996)/7 * (ABS('ObjProd (2)'!$C$25-I2996)&gt;=7)))</f>
        <v/>
      </c>
      <c r="K2996" s="10" t="str">
        <f>IF(I2996="","",
IF(AND(DATEDIF(I2996,'ObjProd (2)'!$C$25,"y")=0,DATEDIF(I2996,'ObjProd (2)'!$C$25,"ym")=0,
   INT(('ObjProd (2)'!$C$25-EDATE(I2996,DATEDIF(I2996,'ObjProd (2)'!$C$25,"y")*12+DATEDIF(I2996,'ObjProd (2)'!$C$25,"ym")))/7)=0),
   "&lt; 1 sem.",
   IF(DATEDIF(I2996,'ObjProd (2)'!$C$25,"y")&gt;0,DATEDIF(I2996,'ObjProd (2)'!$C$25,"y") &amp; " " &amp; IF(DATEDIF(I2996,'ObjProd (2)'!$C$25,"y")=1,"an ","ans "),"") &amp;
   IF(DATEDIF(I2996,'ObjProd (2)'!$C$25,"ym")&gt;0,DATEDIF(I2996,'ObjProd (2)'!$C$25,"ym") &amp; " mois ", "") &amp;
   IF(INT(('ObjProd (2)'!$C$25-EDATE(I2996,DATEDIF(I2996,'ObjProd (2)'!$C$25,"y")*12+DATEDIF(I2996,'ObjProd (2)'!$C$25,"ym")))/7)&gt;0,
      INT(('ObjProd (2)'!$C$25-EDATE(I2996,DATEDIF(I2996,'ObjProd (2)'!$C$25,"y")*12+DATEDIF(I2996,'ObjProd (2)'!$C$25,"ym")))/7) &amp; " sem.",
      "")
)
)</f>
        <v/>
      </c>
      <c r="L2996" s="11" t="str">
        <f t="shared" si="462"/>
        <v/>
      </c>
      <c r="M2996" s="9" t="str">
        <f t="shared" si="458"/>
        <v/>
      </c>
      <c r="N2996" s="9" t="str" cm="1">
        <f t="array" aca="1" ref="N2996" ca="1">LEFT(L2996, IF(ISNUMBER(SUBSTITUTE(_xludf.MID(L2996, 2, 1), ".", ",")), 1, 2))</f>
        <v/>
      </c>
      <c r="O2996" s="19" t="str">
        <f t="shared" ca="1" si="464"/>
        <v/>
      </c>
      <c r="P2996" s="9" t="str">
        <f t="shared" ca="1" si="465"/>
        <v/>
      </c>
      <c r="Q2996" s="9" t="str">
        <f t="shared" ca="1" si="466"/>
        <v/>
      </c>
      <c r="R2996" s="9" t="str">
        <f t="shared" si="459"/>
        <v/>
      </c>
      <c r="S2996" t="str" cm="1">
        <f t="array" ref="S2996">IF(ISBLANK(C2996),"",IFERROR(INDEX(ListeSeries!$A$2:$A$1045, MATCH(1, (DatasScan!G2996=ListeSeries!$B$2:$B$1045) * (DatasScan!H2996&gt;=ListeSeries!$D$2:$D$1045) * (DatasScan!H2996&lt;=ListeSeries!$E$2:$E$1045), 0)), "no match"))</f>
        <v/>
      </c>
      <c r="T2996" s="7" t="str" cm="1">
        <f t="array" ref="T2996">IF(ISBLANK(C2996),"",IFERROR(INDEX(ListeSeries!$C$2:$C$1045, MATCH(1, (DatasScan!G2996=ListeSeries!$B$2:$B$1045) * (DatasScan!H2996&gt;=ListeSeries!$D$2:$D$1045) * (DatasScan!H2996&lt;=ListeSeries!$E$2:$E$1045), 0)), "no match"))</f>
        <v/>
      </c>
      <c r="U2996" s="11" t="str" cm="1">
        <f t="array" ref="U2996">IF(ISBLANK(C2996),"",IFERROR(INDEX(ListeSeries!$F$2:$F$1045, MATCH(1, (DatasScan!G2996=ListeSeries!$B$2:$B$1045) * (DatasScan!H2996&gt;=ListeSeries!$D$2:$D$1045) * (DatasScan!H2996&lt;=ListeSeries!$E$2:$E$1045), 0)), "no match"))</f>
        <v/>
      </c>
    </row>
    <row r="2997" spans="1:21" ht="15" customHeight="1" x14ac:dyDescent="0.25">
      <c r="A2997" s="6" t="str">
        <f t="shared" si="460"/>
        <v/>
      </c>
      <c r="B2997" s="272"/>
      <c r="F2997" s="7" t="str">
        <f t="shared" si="463"/>
        <v/>
      </c>
      <c r="G2997" s="21" t="str">
        <f>IF(ISBLANK(C2997),"",_xlfn.XLOOKUP(_xlfn.XLOOKUP(VALUE(LEFT(C2997,4)),Souches!$B$2:$B$15000,Souches!$E$2:$E$15000),Varietes!$B$2:$B$500,Varietes!$C$2:$C$500))</f>
        <v/>
      </c>
      <c r="H2997" s="19" t="str">
        <f>IF(ISBLANK(C2997),"",_xlfn.XLOOKUP(VALUE(LEFT(C2997,4)),Souches!$B$2:$B$15000,Souches!$D$2:$D$15000))</f>
        <v/>
      </c>
      <c r="I2997" s="10" t="str">
        <f t="shared" si="461"/>
        <v/>
      </c>
      <c r="J2997" s="19" t="str">
        <f>IF(I2997="","",INT(('ObjProd (2)'!$C$25-I2997)/7 * (ABS('ObjProd (2)'!$C$25-I2997)&gt;=7)))</f>
        <v/>
      </c>
      <c r="K2997" s="10" t="str">
        <f>IF(I2997="","",
IF(AND(DATEDIF(I2997,'ObjProd (2)'!$C$25,"y")=0,DATEDIF(I2997,'ObjProd (2)'!$C$25,"ym")=0,
   INT(('ObjProd (2)'!$C$25-EDATE(I2997,DATEDIF(I2997,'ObjProd (2)'!$C$25,"y")*12+DATEDIF(I2997,'ObjProd (2)'!$C$25,"ym")))/7)=0),
   "&lt; 1 sem.",
   IF(DATEDIF(I2997,'ObjProd (2)'!$C$25,"y")&gt;0,DATEDIF(I2997,'ObjProd (2)'!$C$25,"y") &amp; " " &amp; IF(DATEDIF(I2997,'ObjProd (2)'!$C$25,"y")=1,"an ","ans "),"") &amp;
   IF(DATEDIF(I2997,'ObjProd (2)'!$C$25,"ym")&gt;0,DATEDIF(I2997,'ObjProd (2)'!$C$25,"ym") &amp; " mois ", "") &amp;
   IF(INT(('ObjProd (2)'!$C$25-EDATE(I2997,DATEDIF(I2997,'ObjProd (2)'!$C$25,"y")*12+DATEDIF(I2997,'ObjProd (2)'!$C$25,"ym")))/7)&gt;0,
      INT(('ObjProd (2)'!$C$25-EDATE(I2997,DATEDIF(I2997,'ObjProd (2)'!$C$25,"y")*12+DATEDIF(I2997,'ObjProd (2)'!$C$25,"ym")))/7) &amp; " sem.",
      "")
)
)</f>
        <v/>
      </c>
      <c r="L2997" s="11" t="str">
        <f t="shared" si="462"/>
        <v/>
      </c>
      <c r="M2997" s="9" t="str">
        <f t="shared" si="458"/>
        <v/>
      </c>
      <c r="N2997" s="9" t="str" cm="1">
        <f t="array" aca="1" ref="N2997" ca="1">LEFT(L2997, IF(ISNUMBER(SUBSTITUTE(_xludf.MID(L2997, 2, 1), ".", ",")), 1, 2))</f>
        <v/>
      </c>
      <c r="O2997" s="19" t="str">
        <f t="shared" ca="1" si="464"/>
        <v/>
      </c>
      <c r="P2997" s="9" t="str">
        <f t="shared" ca="1" si="465"/>
        <v/>
      </c>
      <c r="Q2997" s="9" t="str">
        <f t="shared" ca="1" si="466"/>
        <v/>
      </c>
      <c r="R2997" s="9" t="str">
        <f t="shared" si="459"/>
        <v/>
      </c>
      <c r="S2997" t="str" cm="1">
        <f t="array" ref="S2997">IF(ISBLANK(C2997),"",IFERROR(INDEX(ListeSeries!$A$2:$A$1045, MATCH(1, (DatasScan!G2997=ListeSeries!$B$2:$B$1045) * (DatasScan!H2997&gt;=ListeSeries!$D$2:$D$1045) * (DatasScan!H2997&lt;=ListeSeries!$E$2:$E$1045), 0)), "no match"))</f>
        <v/>
      </c>
      <c r="T2997" s="7" t="str" cm="1">
        <f t="array" ref="T2997">IF(ISBLANK(C2997),"",IFERROR(INDEX(ListeSeries!$C$2:$C$1045, MATCH(1, (DatasScan!G2997=ListeSeries!$B$2:$B$1045) * (DatasScan!H2997&gt;=ListeSeries!$D$2:$D$1045) * (DatasScan!H2997&lt;=ListeSeries!$E$2:$E$1045), 0)), "no match"))</f>
        <v/>
      </c>
      <c r="U2997" s="11" t="str" cm="1">
        <f t="array" ref="U2997">IF(ISBLANK(C2997),"",IFERROR(INDEX(ListeSeries!$F$2:$F$1045, MATCH(1, (DatasScan!G2997=ListeSeries!$B$2:$B$1045) * (DatasScan!H2997&gt;=ListeSeries!$D$2:$D$1045) * (DatasScan!H2997&lt;=ListeSeries!$E$2:$E$1045), 0)), "no match"))</f>
        <v/>
      </c>
    </row>
    <row r="2998" spans="1:21" ht="15" customHeight="1" x14ac:dyDescent="0.25">
      <c r="A2998" s="6" t="str">
        <f t="shared" si="460"/>
        <v/>
      </c>
      <c r="B2998" s="272"/>
      <c r="F2998" s="7" t="str">
        <f t="shared" si="463"/>
        <v/>
      </c>
      <c r="G2998" s="21" t="str">
        <f>IF(ISBLANK(C2998),"",_xlfn.XLOOKUP(_xlfn.XLOOKUP(VALUE(LEFT(C2998,4)),Souches!$B$2:$B$15000,Souches!$E$2:$E$15000),Varietes!$B$2:$B$500,Varietes!$C$2:$C$500))</f>
        <v/>
      </c>
      <c r="H2998" s="19" t="str">
        <f>IF(ISBLANK(C2998),"",_xlfn.XLOOKUP(VALUE(LEFT(C2998,4)),Souches!$B$2:$B$15000,Souches!$D$2:$D$15000))</f>
        <v/>
      </c>
      <c r="I2998" s="10" t="str">
        <f t="shared" si="461"/>
        <v/>
      </c>
      <c r="J2998" s="19" t="str">
        <f>IF(I2998="","",INT(('ObjProd (2)'!$C$25-I2998)/7 * (ABS('ObjProd (2)'!$C$25-I2998)&gt;=7)))</f>
        <v/>
      </c>
      <c r="K2998" s="10" t="str">
        <f>IF(I2998="","",
IF(AND(DATEDIF(I2998,'ObjProd (2)'!$C$25,"y")=0,DATEDIF(I2998,'ObjProd (2)'!$C$25,"ym")=0,
   INT(('ObjProd (2)'!$C$25-EDATE(I2998,DATEDIF(I2998,'ObjProd (2)'!$C$25,"y")*12+DATEDIF(I2998,'ObjProd (2)'!$C$25,"ym")))/7)=0),
   "&lt; 1 sem.",
   IF(DATEDIF(I2998,'ObjProd (2)'!$C$25,"y")&gt;0,DATEDIF(I2998,'ObjProd (2)'!$C$25,"y") &amp; " " &amp; IF(DATEDIF(I2998,'ObjProd (2)'!$C$25,"y")=1,"an ","ans "),"") &amp;
   IF(DATEDIF(I2998,'ObjProd (2)'!$C$25,"ym")&gt;0,DATEDIF(I2998,'ObjProd (2)'!$C$25,"ym") &amp; " mois ", "") &amp;
   IF(INT(('ObjProd (2)'!$C$25-EDATE(I2998,DATEDIF(I2998,'ObjProd (2)'!$C$25,"y")*12+DATEDIF(I2998,'ObjProd (2)'!$C$25,"ym")))/7)&gt;0,
      INT(('ObjProd (2)'!$C$25-EDATE(I2998,DATEDIF(I2998,'ObjProd (2)'!$C$25,"y")*12+DATEDIF(I2998,'ObjProd (2)'!$C$25,"ym")))/7) &amp; " sem.",
      "")
)
)</f>
        <v/>
      </c>
      <c r="L2998" s="11" t="str">
        <f t="shared" si="462"/>
        <v/>
      </c>
      <c r="M2998" s="9" t="str">
        <f t="shared" si="458"/>
        <v/>
      </c>
      <c r="N2998" s="9" t="str" cm="1">
        <f t="array" aca="1" ref="N2998" ca="1">LEFT(L2998, IF(ISNUMBER(SUBSTITUTE(_xludf.MID(L2998, 2, 1), ".", ",")), 1, 2))</f>
        <v/>
      </c>
      <c r="O2998" s="19" t="str">
        <f t="shared" ca="1" si="464"/>
        <v/>
      </c>
      <c r="P2998" s="9" t="str">
        <f t="shared" ca="1" si="465"/>
        <v/>
      </c>
      <c r="Q2998" s="9" t="str">
        <f t="shared" ca="1" si="466"/>
        <v/>
      </c>
      <c r="R2998" s="9" t="str">
        <f t="shared" si="459"/>
        <v/>
      </c>
      <c r="S2998" t="str" cm="1">
        <f t="array" ref="S2998">IF(ISBLANK(C2998),"",IFERROR(INDEX(ListeSeries!$A$2:$A$1045, MATCH(1, (DatasScan!G2998=ListeSeries!$B$2:$B$1045) * (DatasScan!H2998&gt;=ListeSeries!$D$2:$D$1045) * (DatasScan!H2998&lt;=ListeSeries!$E$2:$E$1045), 0)), "no match"))</f>
        <v/>
      </c>
      <c r="T2998" s="7" t="str" cm="1">
        <f t="array" ref="T2998">IF(ISBLANK(C2998),"",IFERROR(INDEX(ListeSeries!$C$2:$C$1045, MATCH(1, (DatasScan!G2998=ListeSeries!$B$2:$B$1045) * (DatasScan!H2998&gt;=ListeSeries!$D$2:$D$1045) * (DatasScan!H2998&lt;=ListeSeries!$E$2:$E$1045), 0)), "no match"))</f>
        <v/>
      </c>
      <c r="U2998" s="11" t="str" cm="1">
        <f t="array" ref="U2998">IF(ISBLANK(C2998),"",IFERROR(INDEX(ListeSeries!$F$2:$F$1045, MATCH(1, (DatasScan!G2998=ListeSeries!$B$2:$B$1045) * (DatasScan!H2998&gt;=ListeSeries!$D$2:$D$1045) * (DatasScan!H2998&lt;=ListeSeries!$E$2:$E$1045), 0)), "no match"))</f>
        <v/>
      </c>
    </row>
    <row r="2999" spans="1:21" ht="15" customHeight="1" x14ac:dyDescent="0.25">
      <c r="A2999" s="6" t="str">
        <f t="shared" si="460"/>
        <v/>
      </c>
      <c r="B2999" s="272"/>
      <c r="F2999" s="7" t="str">
        <f t="shared" si="463"/>
        <v/>
      </c>
      <c r="G2999" s="21" t="str">
        <f>IF(ISBLANK(C2999),"",_xlfn.XLOOKUP(_xlfn.XLOOKUP(VALUE(LEFT(C2999,4)),Souches!$B$2:$B$15000,Souches!$E$2:$E$15000),Varietes!$B$2:$B$500,Varietes!$C$2:$C$500))</f>
        <v/>
      </c>
      <c r="H2999" s="19" t="str">
        <f>IF(ISBLANK(C2999),"",_xlfn.XLOOKUP(VALUE(LEFT(C2999,4)),Souches!$B$2:$B$15000,Souches!$D$2:$D$15000))</f>
        <v/>
      </c>
      <c r="I2999" s="10" t="str">
        <f t="shared" si="461"/>
        <v/>
      </c>
      <c r="J2999" s="19" t="str">
        <f>IF(I2999="","",INT(('ObjProd (2)'!$C$25-I2999)/7 * (ABS('ObjProd (2)'!$C$25-I2999)&gt;=7)))</f>
        <v/>
      </c>
      <c r="K2999" s="10" t="str">
        <f>IF(I2999="","",
IF(AND(DATEDIF(I2999,'ObjProd (2)'!$C$25,"y")=0,DATEDIF(I2999,'ObjProd (2)'!$C$25,"ym")=0,
   INT(('ObjProd (2)'!$C$25-EDATE(I2999,DATEDIF(I2999,'ObjProd (2)'!$C$25,"y")*12+DATEDIF(I2999,'ObjProd (2)'!$C$25,"ym")))/7)=0),
   "&lt; 1 sem.",
   IF(DATEDIF(I2999,'ObjProd (2)'!$C$25,"y")&gt;0,DATEDIF(I2999,'ObjProd (2)'!$C$25,"y") &amp; " " &amp; IF(DATEDIF(I2999,'ObjProd (2)'!$C$25,"y")=1,"an ","ans "),"") &amp;
   IF(DATEDIF(I2999,'ObjProd (2)'!$C$25,"ym")&gt;0,DATEDIF(I2999,'ObjProd (2)'!$C$25,"ym") &amp; " mois ", "") &amp;
   IF(INT(('ObjProd (2)'!$C$25-EDATE(I2999,DATEDIF(I2999,'ObjProd (2)'!$C$25,"y")*12+DATEDIF(I2999,'ObjProd (2)'!$C$25,"ym")))/7)&gt;0,
      INT(('ObjProd (2)'!$C$25-EDATE(I2999,DATEDIF(I2999,'ObjProd (2)'!$C$25,"y")*12+DATEDIF(I2999,'ObjProd (2)'!$C$25,"ym")))/7) &amp; " sem.",
      "")
)
)</f>
        <v/>
      </c>
      <c r="L2999" s="11" t="str">
        <f t="shared" si="462"/>
        <v/>
      </c>
      <c r="M2999" s="9" t="str">
        <f t="shared" si="458"/>
        <v/>
      </c>
      <c r="N2999" s="9" t="str" cm="1">
        <f t="array" aca="1" ref="N2999" ca="1">LEFT(L2999, IF(ISNUMBER(SUBSTITUTE(_xludf.MID(L2999, 2, 1), ".", ",")), 1, 2))</f>
        <v/>
      </c>
      <c r="O2999" s="19" t="str">
        <f t="shared" ca="1" si="464"/>
        <v/>
      </c>
      <c r="P2999" s="9" t="str">
        <f t="shared" ca="1" si="465"/>
        <v/>
      </c>
      <c r="Q2999" s="9" t="str">
        <f t="shared" ca="1" si="466"/>
        <v/>
      </c>
      <c r="R2999" s="9" t="str">
        <f t="shared" si="459"/>
        <v/>
      </c>
      <c r="S2999" t="str" cm="1">
        <f t="array" ref="S2999">IF(ISBLANK(C2999),"",IFERROR(INDEX(ListeSeries!$A$2:$A$1045, MATCH(1, (DatasScan!G2999=ListeSeries!$B$2:$B$1045) * (DatasScan!H2999&gt;=ListeSeries!$D$2:$D$1045) * (DatasScan!H2999&lt;=ListeSeries!$E$2:$E$1045), 0)), "no match"))</f>
        <v/>
      </c>
      <c r="T2999" s="7" t="str" cm="1">
        <f t="array" ref="T2999">IF(ISBLANK(C2999),"",IFERROR(INDEX(ListeSeries!$C$2:$C$1045, MATCH(1, (DatasScan!G2999=ListeSeries!$B$2:$B$1045) * (DatasScan!H2999&gt;=ListeSeries!$D$2:$D$1045) * (DatasScan!H2999&lt;=ListeSeries!$E$2:$E$1045), 0)), "no match"))</f>
        <v/>
      </c>
      <c r="U2999" s="11" t="str" cm="1">
        <f t="array" ref="U2999">IF(ISBLANK(C2999),"",IFERROR(INDEX(ListeSeries!$F$2:$F$1045, MATCH(1, (DatasScan!G2999=ListeSeries!$B$2:$B$1045) * (DatasScan!H2999&gt;=ListeSeries!$D$2:$D$1045) * (DatasScan!H2999&lt;=ListeSeries!$E$2:$E$1045), 0)), "no match"))</f>
        <v/>
      </c>
    </row>
    <row r="3000" spans="1:21" ht="15" customHeight="1" x14ac:dyDescent="0.25">
      <c r="A3000" s="6" t="str">
        <f t="shared" si="460"/>
        <v/>
      </c>
      <c r="B3000" s="272"/>
      <c r="F3000" s="7" t="str">
        <f t="shared" si="463"/>
        <v/>
      </c>
      <c r="G3000" s="21" t="str">
        <f>IF(ISBLANK(C3000),"",_xlfn.XLOOKUP(_xlfn.XLOOKUP(VALUE(LEFT(C3000,4)),Souches!$B$2:$B$15000,Souches!$E$2:$E$15000),Varietes!$B$2:$B$500,Varietes!$C$2:$C$500))</f>
        <v/>
      </c>
      <c r="H3000" s="19" t="str">
        <f>IF(ISBLANK(C3000),"",_xlfn.XLOOKUP(VALUE(LEFT(C3000,4)),Souches!$B$2:$B$15000,Souches!$D$2:$D$15000))</f>
        <v/>
      </c>
      <c r="I3000" s="10" t="str">
        <f t="shared" si="461"/>
        <v/>
      </c>
      <c r="J3000" s="19" t="str">
        <f>IF(I3000="","",INT(('ObjProd (2)'!$C$25-I3000)/7 * (ABS('ObjProd (2)'!$C$25-I3000)&gt;=7)))</f>
        <v/>
      </c>
      <c r="K3000" s="10" t="str">
        <f>IF(I3000="","",
IF(AND(DATEDIF(I3000,'ObjProd (2)'!$C$25,"y")=0,DATEDIF(I3000,'ObjProd (2)'!$C$25,"ym")=0,
   INT(('ObjProd (2)'!$C$25-EDATE(I3000,DATEDIF(I3000,'ObjProd (2)'!$C$25,"y")*12+DATEDIF(I3000,'ObjProd (2)'!$C$25,"ym")))/7)=0),
   "&lt; 1 sem.",
   IF(DATEDIF(I3000,'ObjProd (2)'!$C$25,"y")&gt;0,DATEDIF(I3000,'ObjProd (2)'!$C$25,"y") &amp; " " &amp; IF(DATEDIF(I3000,'ObjProd (2)'!$C$25,"y")=1,"an ","ans "),"") &amp;
   IF(DATEDIF(I3000,'ObjProd (2)'!$C$25,"ym")&gt;0,DATEDIF(I3000,'ObjProd (2)'!$C$25,"ym") &amp; " mois ", "") &amp;
   IF(INT(('ObjProd (2)'!$C$25-EDATE(I3000,DATEDIF(I3000,'ObjProd (2)'!$C$25,"y")*12+DATEDIF(I3000,'ObjProd (2)'!$C$25,"ym")))/7)&gt;0,
      INT(('ObjProd (2)'!$C$25-EDATE(I3000,DATEDIF(I3000,'ObjProd (2)'!$C$25,"y")*12+DATEDIF(I3000,'ObjProd (2)'!$C$25,"ym")))/7) &amp; " sem.",
      "")
)
)</f>
        <v/>
      </c>
      <c r="L3000" s="11" t="str">
        <f t="shared" si="462"/>
        <v/>
      </c>
      <c r="M3000" s="9" t="str">
        <f t="shared" si="458"/>
        <v/>
      </c>
      <c r="N3000" s="9" t="str" cm="1">
        <f t="array" aca="1" ref="N3000" ca="1">LEFT(L3000, IF(ISNUMBER(SUBSTITUTE(_xludf.MID(L3000, 2, 1), ".", ",")), 1, 2))</f>
        <v/>
      </c>
      <c r="O3000" s="19" t="str">
        <f t="shared" ca="1" si="464"/>
        <v/>
      </c>
      <c r="P3000" s="9" t="str">
        <f t="shared" ca="1" si="465"/>
        <v/>
      </c>
      <c r="Q3000" s="9" t="str">
        <f t="shared" ca="1" si="466"/>
        <v/>
      </c>
      <c r="R3000" s="9" t="str">
        <f t="shared" si="459"/>
        <v/>
      </c>
      <c r="S3000" t="str" cm="1">
        <f t="array" ref="S3000">IF(ISBLANK(C3000),"",IFERROR(INDEX(ListeSeries!$A$2:$A$1045, MATCH(1, (DatasScan!G3000=ListeSeries!$B$2:$B$1045) * (DatasScan!H3000&gt;=ListeSeries!$D$2:$D$1045) * (DatasScan!H3000&lt;=ListeSeries!$E$2:$E$1045), 0)), "no match"))</f>
        <v/>
      </c>
      <c r="T3000" s="7" t="str" cm="1">
        <f t="array" ref="T3000">IF(ISBLANK(C3000),"",IFERROR(INDEX(ListeSeries!$C$2:$C$1045, MATCH(1, (DatasScan!G3000=ListeSeries!$B$2:$B$1045) * (DatasScan!H3000&gt;=ListeSeries!$D$2:$D$1045) * (DatasScan!H3000&lt;=ListeSeries!$E$2:$E$1045), 0)), "no match"))</f>
        <v/>
      </c>
      <c r="U3000" s="11" t="str" cm="1">
        <f t="array" ref="U3000">IF(ISBLANK(C3000),"",IFERROR(INDEX(ListeSeries!$F$2:$F$1045, MATCH(1, (DatasScan!G3000=ListeSeries!$B$2:$B$1045) * (DatasScan!H3000&gt;=ListeSeries!$D$2:$D$1045) * (DatasScan!H3000&lt;=ListeSeries!$E$2:$E$1045), 0)), "no match"))</f>
        <v/>
      </c>
    </row>
    <row r="3001" spans="1:21" ht="15" customHeight="1" x14ac:dyDescent="0.25">
      <c r="A3001" s="6" t="str">
        <f t="shared" si="460"/>
        <v/>
      </c>
      <c r="B3001" s="272"/>
      <c r="F3001" s="7" t="str">
        <f t="shared" si="463"/>
        <v/>
      </c>
      <c r="G3001" s="21" t="str">
        <f>IF(ISBLANK(C3001),"",_xlfn.XLOOKUP(_xlfn.XLOOKUP(VALUE(LEFT(C3001,4)),Souches!$B$2:$B$15000,Souches!$E$2:$E$15000),Varietes!$B$2:$B$500,Varietes!$C$2:$C$500))</f>
        <v/>
      </c>
      <c r="H3001" s="19" t="str">
        <f>IF(ISBLANK(C3001),"",_xlfn.XLOOKUP(VALUE(LEFT(C3001,4)),Souches!$B$2:$B$15000,Souches!$D$2:$D$15000))</f>
        <v/>
      </c>
      <c r="I3001" s="10" t="str">
        <f t="shared" si="461"/>
        <v/>
      </c>
      <c r="J3001" s="19" t="str">
        <f>IF(I3001="","",INT(('ObjProd (2)'!$C$25-I3001)/7 * (ABS('ObjProd (2)'!$C$25-I3001)&gt;=7)))</f>
        <v/>
      </c>
      <c r="K3001" s="10" t="str">
        <f>IF(I3001="","",
IF(AND(DATEDIF(I3001,'ObjProd (2)'!$C$25,"y")=0,DATEDIF(I3001,'ObjProd (2)'!$C$25,"ym")=0,
   INT(('ObjProd (2)'!$C$25-EDATE(I3001,DATEDIF(I3001,'ObjProd (2)'!$C$25,"y")*12+DATEDIF(I3001,'ObjProd (2)'!$C$25,"ym")))/7)=0),
   "&lt; 1 sem.",
   IF(DATEDIF(I3001,'ObjProd (2)'!$C$25,"y")&gt;0,DATEDIF(I3001,'ObjProd (2)'!$C$25,"y") &amp; " " &amp; IF(DATEDIF(I3001,'ObjProd (2)'!$C$25,"y")=1,"an ","ans "),"") &amp;
   IF(DATEDIF(I3001,'ObjProd (2)'!$C$25,"ym")&gt;0,DATEDIF(I3001,'ObjProd (2)'!$C$25,"ym") &amp; " mois ", "") &amp;
   IF(INT(('ObjProd (2)'!$C$25-EDATE(I3001,DATEDIF(I3001,'ObjProd (2)'!$C$25,"y")*12+DATEDIF(I3001,'ObjProd (2)'!$C$25,"ym")))/7)&gt;0,
      INT(('ObjProd (2)'!$C$25-EDATE(I3001,DATEDIF(I3001,'ObjProd (2)'!$C$25,"y")*12+DATEDIF(I3001,'ObjProd (2)'!$C$25,"ym")))/7) &amp; " sem.",
      "")
)
)</f>
        <v/>
      </c>
      <c r="L3001" s="11" t="str">
        <f t="shared" si="462"/>
        <v/>
      </c>
      <c r="M3001" s="9" t="str">
        <f t="shared" si="458"/>
        <v/>
      </c>
      <c r="N3001" s="9" t="str" cm="1">
        <f t="array" aca="1" ref="N3001" ca="1">LEFT(L3001, IF(ISNUMBER(SUBSTITUTE(_xludf.MID(L3001, 2, 1), ".", ",")), 1, 2))</f>
        <v/>
      </c>
      <c r="O3001" s="19" t="str">
        <f t="shared" ca="1" si="464"/>
        <v/>
      </c>
      <c r="P3001" s="9" t="str">
        <f t="shared" ca="1" si="465"/>
        <v/>
      </c>
      <c r="Q3001" s="9" t="str">
        <f t="shared" ca="1" si="466"/>
        <v/>
      </c>
      <c r="R3001" s="9" t="str">
        <f t="shared" si="459"/>
        <v/>
      </c>
      <c r="S3001" t="str" cm="1">
        <f t="array" ref="S3001">IF(ISBLANK(C3001),"",IFERROR(INDEX(ListeSeries!$A$2:$A$1045, MATCH(1, (DatasScan!G3001=ListeSeries!$B$2:$B$1045) * (DatasScan!H3001&gt;=ListeSeries!$D$2:$D$1045) * (DatasScan!H3001&lt;=ListeSeries!$E$2:$E$1045), 0)), "no match"))</f>
        <v/>
      </c>
      <c r="T3001" s="7" t="str" cm="1">
        <f t="array" ref="T3001">IF(ISBLANK(C3001),"",IFERROR(INDEX(ListeSeries!$C$2:$C$1045, MATCH(1, (DatasScan!G3001=ListeSeries!$B$2:$B$1045) * (DatasScan!H3001&gt;=ListeSeries!$D$2:$D$1045) * (DatasScan!H3001&lt;=ListeSeries!$E$2:$E$1045), 0)), "no match"))</f>
        <v/>
      </c>
      <c r="U3001" s="11" t="str" cm="1">
        <f t="array" ref="U3001">IF(ISBLANK(C3001),"",IFERROR(INDEX(ListeSeries!$F$2:$F$1045, MATCH(1, (DatasScan!G3001=ListeSeries!$B$2:$B$1045) * (DatasScan!H3001&gt;=ListeSeries!$D$2:$D$1045) * (DatasScan!H3001&lt;=ListeSeries!$E$2:$E$1045), 0)), "no match"))</f>
        <v/>
      </c>
    </row>
    <row r="3002" spans="1:21" ht="15" customHeight="1" x14ac:dyDescent="0.25">
      <c r="A3002" s="6" t="str">
        <f t="shared" si="460"/>
        <v/>
      </c>
      <c r="B3002" s="272"/>
      <c r="F3002" s="7" t="str">
        <f t="shared" si="463"/>
        <v/>
      </c>
      <c r="G3002" s="21" t="str">
        <f>IF(ISBLANK(C3002),"",_xlfn.XLOOKUP(_xlfn.XLOOKUP(VALUE(LEFT(C3002,4)),Souches!$B$2:$B$15000,Souches!$E$2:$E$15000),Varietes!$B$2:$B$500,Varietes!$C$2:$C$500))</f>
        <v/>
      </c>
      <c r="H3002" s="19" t="str">
        <f>IF(ISBLANK(C3002),"",_xlfn.XLOOKUP(VALUE(LEFT(C3002,4)),Souches!$B$2:$B$15000,Souches!$D$2:$D$15000))</f>
        <v/>
      </c>
      <c r="I3002" s="10" t="str">
        <f t="shared" si="461"/>
        <v/>
      </c>
      <c r="J3002" s="19" t="str">
        <f>IF(I3002="","",INT(('ObjProd (2)'!$C$25-I3002)/7 * (ABS('ObjProd (2)'!$C$25-I3002)&gt;=7)))</f>
        <v/>
      </c>
      <c r="K3002" s="10" t="str">
        <f>IF(I3002="","",
IF(AND(DATEDIF(I3002,'ObjProd (2)'!$C$25,"y")=0,DATEDIF(I3002,'ObjProd (2)'!$C$25,"ym")=0,
   INT(('ObjProd (2)'!$C$25-EDATE(I3002,DATEDIF(I3002,'ObjProd (2)'!$C$25,"y")*12+DATEDIF(I3002,'ObjProd (2)'!$C$25,"ym")))/7)=0),
   "&lt; 1 sem.",
   IF(DATEDIF(I3002,'ObjProd (2)'!$C$25,"y")&gt;0,DATEDIF(I3002,'ObjProd (2)'!$C$25,"y") &amp; " " &amp; IF(DATEDIF(I3002,'ObjProd (2)'!$C$25,"y")=1,"an ","ans "),"") &amp;
   IF(DATEDIF(I3002,'ObjProd (2)'!$C$25,"ym")&gt;0,DATEDIF(I3002,'ObjProd (2)'!$C$25,"ym") &amp; " mois ", "") &amp;
   IF(INT(('ObjProd (2)'!$C$25-EDATE(I3002,DATEDIF(I3002,'ObjProd (2)'!$C$25,"y")*12+DATEDIF(I3002,'ObjProd (2)'!$C$25,"ym")))/7)&gt;0,
      INT(('ObjProd (2)'!$C$25-EDATE(I3002,DATEDIF(I3002,'ObjProd (2)'!$C$25,"y")*12+DATEDIF(I3002,'ObjProd (2)'!$C$25,"ym")))/7) &amp; " sem.",
      "")
)
)</f>
        <v/>
      </c>
      <c r="L3002" s="11" t="str">
        <f t="shared" si="462"/>
        <v/>
      </c>
      <c r="M3002" s="9" t="str">
        <f t="shared" si="458"/>
        <v/>
      </c>
      <c r="N3002" s="9" t="str" cm="1">
        <f t="array" aca="1" ref="N3002" ca="1">LEFT(L3002, IF(ISNUMBER(SUBSTITUTE(_xludf.MID(L3002, 2, 1), ".", ",")), 1, 2))</f>
        <v/>
      </c>
      <c r="O3002" s="19" t="str">
        <f t="shared" ca="1" si="464"/>
        <v/>
      </c>
      <c r="P3002" s="9" t="str">
        <f t="shared" ca="1" si="465"/>
        <v/>
      </c>
      <c r="Q3002" s="9" t="str">
        <f t="shared" ca="1" si="466"/>
        <v/>
      </c>
      <c r="R3002" s="9" t="str">
        <f t="shared" si="459"/>
        <v/>
      </c>
      <c r="S3002" t="str" cm="1">
        <f t="array" ref="S3002">IF(ISBLANK(C3002),"",IFERROR(INDEX(ListeSeries!$A$2:$A$1045, MATCH(1, (DatasScan!G3002=ListeSeries!$B$2:$B$1045) * (DatasScan!H3002&gt;=ListeSeries!$D$2:$D$1045) * (DatasScan!H3002&lt;=ListeSeries!$E$2:$E$1045), 0)), "no match"))</f>
        <v/>
      </c>
      <c r="T3002" s="7" t="str" cm="1">
        <f t="array" ref="T3002">IF(ISBLANK(C3002),"",IFERROR(INDEX(ListeSeries!$C$2:$C$1045, MATCH(1, (DatasScan!G3002=ListeSeries!$B$2:$B$1045) * (DatasScan!H3002&gt;=ListeSeries!$D$2:$D$1045) * (DatasScan!H3002&lt;=ListeSeries!$E$2:$E$1045), 0)), "no match"))</f>
        <v/>
      </c>
      <c r="U3002" s="11" t="str" cm="1">
        <f t="array" ref="U3002">IF(ISBLANK(C3002),"",IFERROR(INDEX(ListeSeries!$F$2:$F$1045, MATCH(1, (DatasScan!G3002=ListeSeries!$B$2:$B$1045) * (DatasScan!H3002&gt;=ListeSeries!$D$2:$D$1045) * (DatasScan!H3002&lt;=ListeSeries!$E$2:$E$1045), 0)), "no match"))</f>
        <v/>
      </c>
    </row>
    <row r="3003" spans="1:21" ht="15" customHeight="1" x14ac:dyDescent="0.25">
      <c r="A3003" s="6" t="str">
        <f t="shared" si="460"/>
        <v/>
      </c>
      <c r="B3003" s="272"/>
      <c r="F3003" s="7" t="str">
        <f t="shared" si="463"/>
        <v/>
      </c>
      <c r="G3003" s="21" t="str">
        <f>IF(ISBLANK(C3003),"",_xlfn.XLOOKUP(_xlfn.XLOOKUP(VALUE(LEFT(C3003,4)),Souches!$B$2:$B$15000,Souches!$E$2:$E$15000),Varietes!$B$2:$B$500,Varietes!$C$2:$C$500))</f>
        <v/>
      </c>
      <c r="H3003" s="19" t="str">
        <f>IF(ISBLANK(C3003),"",_xlfn.XLOOKUP(VALUE(LEFT(C3003,4)),Souches!$B$2:$B$15000,Souches!$D$2:$D$15000))</f>
        <v/>
      </c>
      <c r="I3003" s="10" t="str">
        <f t="shared" si="461"/>
        <v/>
      </c>
      <c r="J3003" s="19" t="str">
        <f>IF(I3003="","",INT(('ObjProd (2)'!$C$25-I3003)/7 * (ABS('ObjProd (2)'!$C$25-I3003)&gt;=7)))</f>
        <v/>
      </c>
      <c r="K3003" s="10" t="str">
        <f>IF(I3003="","",
IF(AND(DATEDIF(I3003,'ObjProd (2)'!$C$25,"y")=0,DATEDIF(I3003,'ObjProd (2)'!$C$25,"ym")=0,
   INT(('ObjProd (2)'!$C$25-EDATE(I3003,DATEDIF(I3003,'ObjProd (2)'!$C$25,"y")*12+DATEDIF(I3003,'ObjProd (2)'!$C$25,"ym")))/7)=0),
   "&lt; 1 sem.",
   IF(DATEDIF(I3003,'ObjProd (2)'!$C$25,"y")&gt;0,DATEDIF(I3003,'ObjProd (2)'!$C$25,"y") &amp; " " &amp; IF(DATEDIF(I3003,'ObjProd (2)'!$C$25,"y")=1,"an ","ans "),"") &amp;
   IF(DATEDIF(I3003,'ObjProd (2)'!$C$25,"ym")&gt;0,DATEDIF(I3003,'ObjProd (2)'!$C$25,"ym") &amp; " mois ", "") &amp;
   IF(INT(('ObjProd (2)'!$C$25-EDATE(I3003,DATEDIF(I3003,'ObjProd (2)'!$C$25,"y")*12+DATEDIF(I3003,'ObjProd (2)'!$C$25,"ym")))/7)&gt;0,
      INT(('ObjProd (2)'!$C$25-EDATE(I3003,DATEDIF(I3003,'ObjProd (2)'!$C$25,"y")*12+DATEDIF(I3003,'ObjProd (2)'!$C$25,"ym")))/7) &amp; " sem.",
      "")
)
)</f>
        <v/>
      </c>
      <c r="L3003" s="11" t="str">
        <f t="shared" si="462"/>
        <v/>
      </c>
      <c r="M3003" s="9" t="str">
        <f t="shared" si="458"/>
        <v/>
      </c>
      <c r="N3003" s="9" t="str" cm="1">
        <f t="array" aca="1" ref="N3003" ca="1">LEFT(L3003, IF(ISNUMBER(SUBSTITUTE(_xludf.MID(L3003, 2, 1), ".", ",")), 1, 2))</f>
        <v/>
      </c>
      <c r="O3003" s="19" t="str">
        <f t="shared" ca="1" si="464"/>
        <v/>
      </c>
      <c r="P3003" s="9" t="str">
        <f t="shared" ca="1" si="465"/>
        <v/>
      </c>
      <c r="Q3003" s="9" t="str">
        <f t="shared" ca="1" si="466"/>
        <v/>
      </c>
      <c r="R3003" s="9" t="str">
        <f t="shared" si="459"/>
        <v/>
      </c>
      <c r="S3003" t="str" cm="1">
        <f t="array" ref="S3003">IF(ISBLANK(C3003),"",IFERROR(INDEX(ListeSeries!$A$2:$A$1045, MATCH(1, (DatasScan!G3003=ListeSeries!$B$2:$B$1045) * (DatasScan!H3003&gt;=ListeSeries!$D$2:$D$1045) * (DatasScan!H3003&lt;=ListeSeries!$E$2:$E$1045), 0)), "no match"))</f>
        <v/>
      </c>
      <c r="T3003" s="7" t="str" cm="1">
        <f t="array" ref="T3003">IF(ISBLANK(C3003),"",IFERROR(INDEX(ListeSeries!$C$2:$C$1045, MATCH(1, (DatasScan!G3003=ListeSeries!$B$2:$B$1045) * (DatasScan!H3003&gt;=ListeSeries!$D$2:$D$1045) * (DatasScan!H3003&lt;=ListeSeries!$E$2:$E$1045), 0)), "no match"))</f>
        <v/>
      </c>
      <c r="U3003" s="11" t="str" cm="1">
        <f t="array" ref="U3003">IF(ISBLANK(C3003),"",IFERROR(INDEX(ListeSeries!$F$2:$F$1045, MATCH(1, (DatasScan!G3003=ListeSeries!$B$2:$B$1045) * (DatasScan!H3003&gt;=ListeSeries!$D$2:$D$1045) * (DatasScan!H3003&lt;=ListeSeries!$E$2:$E$1045), 0)), "no match"))</f>
        <v/>
      </c>
    </row>
    <row r="3004" spans="1:21" ht="15" customHeight="1" x14ac:dyDescent="0.25">
      <c r="A3004" s="6" t="str">
        <f t="shared" si="460"/>
        <v/>
      </c>
      <c r="B3004" s="272"/>
      <c r="F3004" s="7" t="str">
        <f t="shared" si="463"/>
        <v/>
      </c>
      <c r="G3004" s="21" t="str">
        <f>IF(ISBLANK(C3004),"",_xlfn.XLOOKUP(_xlfn.XLOOKUP(VALUE(LEFT(C3004,4)),Souches!$B$2:$B$15000,Souches!$E$2:$E$15000),Varietes!$B$2:$B$500,Varietes!$C$2:$C$500))</f>
        <v/>
      </c>
      <c r="H3004" s="19" t="str">
        <f>IF(ISBLANK(C3004),"",_xlfn.XLOOKUP(VALUE(LEFT(C3004,4)),Souches!$B$2:$B$15000,Souches!$D$2:$D$15000))</f>
        <v/>
      </c>
      <c r="I3004" s="10" t="str">
        <f t="shared" si="461"/>
        <v/>
      </c>
      <c r="J3004" s="19" t="str">
        <f>IF(I3004="","",INT(('ObjProd (2)'!$C$25-I3004)/7 * (ABS('ObjProd (2)'!$C$25-I3004)&gt;=7)))</f>
        <v/>
      </c>
      <c r="K3004" s="10" t="str">
        <f>IF(I3004="","",
IF(AND(DATEDIF(I3004,'ObjProd (2)'!$C$25,"y")=0,DATEDIF(I3004,'ObjProd (2)'!$C$25,"ym")=0,
   INT(('ObjProd (2)'!$C$25-EDATE(I3004,DATEDIF(I3004,'ObjProd (2)'!$C$25,"y")*12+DATEDIF(I3004,'ObjProd (2)'!$C$25,"ym")))/7)=0),
   "&lt; 1 sem.",
   IF(DATEDIF(I3004,'ObjProd (2)'!$C$25,"y")&gt;0,DATEDIF(I3004,'ObjProd (2)'!$C$25,"y") &amp; " " &amp; IF(DATEDIF(I3004,'ObjProd (2)'!$C$25,"y")=1,"an ","ans "),"") &amp;
   IF(DATEDIF(I3004,'ObjProd (2)'!$C$25,"ym")&gt;0,DATEDIF(I3004,'ObjProd (2)'!$C$25,"ym") &amp; " mois ", "") &amp;
   IF(INT(('ObjProd (2)'!$C$25-EDATE(I3004,DATEDIF(I3004,'ObjProd (2)'!$C$25,"y")*12+DATEDIF(I3004,'ObjProd (2)'!$C$25,"ym")))/7)&gt;0,
      INT(('ObjProd (2)'!$C$25-EDATE(I3004,DATEDIF(I3004,'ObjProd (2)'!$C$25,"y")*12+DATEDIF(I3004,'ObjProd (2)'!$C$25,"ym")))/7) &amp; " sem.",
      "")
)
)</f>
        <v/>
      </c>
      <c r="L3004" s="11" t="str">
        <f t="shared" si="462"/>
        <v/>
      </c>
      <c r="M3004" s="9" t="str">
        <f t="shared" si="458"/>
        <v/>
      </c>
      <c r="N3004" s="9" t="str" cm="1">
        <f t="array" aca="1" ref="N3004" ca="1">LEFT(L3004, IF(ISNUMBER(SUBSTITUTE(_xludf.MID(L3004, 2, 1), ".", ",")), 1, 2))</f>
        <v/>
      </c>
      <c r="O3004" s="19" t="str">
        <f t="shared" ca="1" si="464"/>
        <v/>
      </c>
      <c r="P3004" s="9" t="str">
        <f t="shared" ca="1" si="465"/>
        <v/>
      </c>
      <c r="Q3004" s="9" t="str">
        <f t="shared" ca="1" si="466"/>
        <v/>
      </c>
      <c r="R3004" s="9" t="str">
        <f t="shared" si="459"/>
        <v/>
      </c>
      <c r="S3004" t="str" cm="1">
        <f t="array" ref="S3004">IF(ISBLANK(C3004),"",IFERROR(INDEX(ListeSeries!$A$2:$A$1045, MATCH(1, (DatasScan!G3004=ListeSeries!$B$2:$B$1045) * (DatasScan!H3004&gt;=ListeSeries!$D$2:$D$1045) * (DatasScan!H3004&lt;=ListeSeries!$E$2:$E$1045), 0)), "no match"))</f>
        <v/>
      </c>
      <c r="T3004" s="7" t="str" cm="1">
        <f t="array" ref="T3004">IF(ISBLANK(C3004),"",IFERROR(INDEX(ListeSeries!$C$2:$C$1045, MATCH(1, (DatasScan!G3004=ListeSeries!$B$2:$B$1045) * (DatasScan!H3004&gt;=ListeSeries!$D$2:$D$1045) * (DatasScan!H3004&lt;=ListeSeries!$E$2:$E$1045), 0)), "no match"))</f>
        <v/>
      </c>
      <c r="U3004" s="11" t="str" cm="1">
        <f t="array" ref="U3004">IF(ISBLANK(C3004),"",IFERROR(INDEX(ListeSeries!$F$2:$F$1045, MATCH(1, (DatasScan!G3004=ListeSeries!$B$2:$B$1045) * (DatasScan!H3004&gt;=ListeSeries!$D$2:$D$1045) * (DatasScan!H3004&lt;=ListeSeries!$E$2:$E$1045), 0)), "no match"))</f>
        <v/>
      </c>
    </row>
    <row r="3005" spans="1:21" ht="15" customHeight="1" x14ac:dyDescent="0.25">
      <c r="A3005" s="6" t="str">
        <f t="shared" si="460"/>
        <v/>
      </c>
      <c r="B3005" s="272"/>
      <c r="F3005" s="7" t="str">
        <f t="shared" si="463"/>
        <v/>
      </c>
      <c r="G3005" s="21" t="str">
        <f>IF(ISBLANK(C3005),"",_xlfn.XLOOKUP(_xlfn.XLOOKUP(VALUE(LEFT(C3005,4)),Souches!$B$2:$B$15000,Souches!$E$2:$E$15000),Varietes!$B$2:$B$500,Varietes!$C$2:$C$500))</f>
        <v/>
      </c>
      <c r="H3005" s="19" t="str">
        <f>IF(ISBLANK(C3005),"",_xlfn.XLOOKUP(VALUE(LEFT(C3005,4)),Souches!$B$2:$B$15000,Souches!$D$2:$D$15000))</f>
        <v/>
      </c>
      <c r="I3005" s="10" t="str">
        <f t="shared" si="461"/>
        <v/>
      </c>
      <c r="J3005" s="19" t="str">
        <f>IF(I3005="","",INT(('ObjProd (2)'!$C$25-I3005)/7 * (ABS('ObjProd (2)'!$C$25-I3005)&gt;=7)))</f>
        <v/>
      </c>
      <c r="K3005" s="10" t="str">
        <f>IF(I3005="","",
IF(AND(DATEDIF(I3005,'ObjProd (2)'!$C$25,"y")=0,DATEDIF(I3005,'ObjProd (2)'!$C$25,"ym")=0,
   INT(('ObjProd (2)'!$C$25-EDATE(I3005,DATEDIF(I3005,'ObjProd (2)'!$C$25,"y")*12+DATEDIF(I3005,'ObjProd (2)'!$C$25,"ym")))/7)=0),
   "&lt; 1 sem.",
   IF(DATEDIF(I3005,'ObjProd (2)'!$C$25,"y")&gt;0,DATEDIF(I3005,'ObjProd (2)'!$C$25,"y") &amp; " " &amp; IF(DATEDIF(I3005,'ObjProd (2)'!$C$25,"y")=1,"an ","ans "),"") &amp;
   IF(DATEDIF(I3005,'ObjProd (2)'!$C$25,"ym")&gt;0,DATEDIF(I3005,'ObjProd (2)'!$C$25,"ym") &amp; " mois ", "") &amp;
   IF(INT(('ObjProd (2)'!$C$25-EDATE(I3005,DATEDIF(I3005,'ObjProd (2)'!$C$25,"y")*12+DATEDIF(I3005,'ObjProd (2)'!$C$25,"ym")))/7)&gt;0,
      INT(('ObjProd (2)'!$C$25-EDATE(I3005,DATEDIF(I3005,'ObjProd (2)'!$C$25,"y")*12+DATEDIF(I3005,'ObjProd (2)'!$C$25,"ym")))/7) &amp; " sem.",
      "")
)
)</f>
        <v/>
      </c>
      <c r="L3005" s="11" t="str">
        <f t="shared" si="462"/>
        <v/>
      </c>
      <c r="M3005" s="9" t="str">
        <f t="shared" si="458"/>
        <v/>
      </c>
      <c r="N3005" s="9" t="str" cm="1">
        <f t="array" aca="1" ref="N3005" ca="1">LEFT(L3005, IF(ISNUMBER(SUBSTITUTE(_xludf.MID(L3005, 2, 1), ".", ",")), 1, 2))</f>
        <v/>
      </c>
      <c r="O3005" s="19" t="str">
        <f t="shared" ca="1" si="464"/>
        <v/>
      </c>
      <c r="P3005" s="9" t="str">
        <f t="shared" ca="1" si="465"/>
        <v/>
      </c>
      <c r="Q3005" s="9" t="str">
        <f t="shared" ca="1" si="466"/>
        <v/>
      </c>
      <c r="R3005" s="9" t="str">
        <f t="shared" si="459"/>
        <v/>
      </c>
      <c r="S3005" t="str" cm="1">
        <f t="array" ref="S3005">IF(ISBLANK(C3005),"",IFERROR(INDEX(ListeSeries!$A$2:$A$1045, MATCH(1, (DatasScan!G3005=ListeSeries!$B$2:$B$1045) * (DatasScan!H3005&gt;=ListeSeries!$D$2:$D$1045) * (DatasScan!H3005&lt;=ListeSeries!$E$2:$E$1045), 0)), "no match"))</f>
        <v/>
      </c>
      <c r="T3005" s="7" t="str" cm="1">
        <f t="array" ref="T3005">IF(ISBLANK(C3005),"",IFERROR(INDEX(ListeSeries!$C$2:$C$1045, MATCH(1, (DatasScan!G3005=ListeSeries!$B$2:$B$1045) * (DatasScan!H3005&gt;=ListeSeries!$D$2:$D$1045) * (DatasScan!H3005&lt;=ListeSeries!$E$2:$E$1045), 0)), "no match"))</f>
        <v/>
      </c>
      <c r="U3005" s="11" t="str" cm="1">
        <f t="array" ref="U3005">IF(ISBLANK(C3005),"",IFERROR(INDEX(ListeSeries!$F$2:$F$1045, MATCH(1, (DatasScan!G3005=ListeSeries!$B$2:$B$1045) * (DatasScan!H3005&gt;=ListeSeries!$D$2:$D$1045) * (DatasScan!H3005&lt;=ListeSeries!$E$2:$E$1045), 0)), "no match"))</f>
        <v/>
      </c>
    </row>
    <row r="3006" spans="1:21" ht="15" customHeight="1" x14ac:dyDescent="0.25">
      <c r="A3006" s="6" t="str">
        <f t="shared" si="460"/>
        <v/>
      </c>
      <c r="B3006" s="272"/>
      <c r="F3006" s="7" t="str">
        <f t="shared" si="463"/>
        <v/>
      </c>
      <c r="G3006" s="21" t="str">
        <f>IF(ISBLANK(C3006),"",_xlfn.XLOOKUP(_xlfn.XLOOKUP(VALUE(LEFT(C3006,4)),Souches!$B$2:$B$15000,Souches!$E$2:$E$15000),Varietes!$B$2:$B$500,Varietes!$C$2:$C$500))</f>
        <v/>
      </c>
      <c r="H3006" s="19" t="str">
        <f>IF(ISBLANK(C3006),"",_xlfn.XLOOKUP(VALUE(LEFT(C3006,4)),Souches!$B$2:$B$15000,Souches!$D$2:$D$15000))</f>
        <v/>
      </c>
      <c r="I3006" s="10" t="str">
        <f t="shared" si="461"/>
        <v/>
      </c>
      <c r="J3006" s="19" t="str">
        <f>IF(I3006="","",INT(('ObjProd (2)'!$C$25-I3006)/7 * (ABS('ObjProd (2)'!$C$25-I3006)&gt;=7)))</f>
        <v/>
      </c>
      <c r="K3006" s="10" t="str">
        <f>IF(I3006="","",
IF(AND(DATEDIF(I3006,'ObjProd (2)'!$C$25,"y")=0,DATEDIF(I3006,'ObjProd (2)'!$C$25,"ym")=0,
   INT(('ObjProd (2)'!$C$25-EDATE(I3006,DATEDIF(I3006,'ObjProd (2)'!$C$25,"y")*12+DATEDIF(I3006,'ObjProd (2)'!$C$25,"ym")))/7)=0),
   "&lt; 1 sem.",
   IF(DATEDIF(I3006,'ObjProd (2)'!$C$25,"y")&gt;0,DATEDIF(I3006,'ObjProd (2)'!$C$25,"y") &amp; " " &amp; IF(DATEDIF(I3006,'ObjProd (2)'!$C$25,"y")=1,"an ","ans "),"") &amp;
   IF(DATEDIF(I3006,'ObjProd (2)'!$C$25,"ym")&gt;0,DATEDIF(I3006,'ObjProd (2)'!$C$25,"ym") &amp; " mois ", "") &amp;
   IF(INT(('ObjProd (2)'!$C$25-EDATE(I3006,DATEDIF(I3006,'ObjProd (2)'!$C$25,"y")*12+DATEDIF(I3006,'ObjProd (2)'!$C$25,"ym")))/7)&gt;0,
      INT(('ObjProd (2)'!$C$25-EDATE(I3006,DATEDIF(I3006,'ObjProd (2)'!$C$25,"y")*12+DATEDIF(I3006,'ObjProd (2)'!$C$25,"ym")))/7) &amp; " sem.",
      "")
)
)</f>
        <v/>
      </c>
      <c r="L3006" s="11" t="str">
        <f t="shared" si="462"/>
        <v/>
      </c>
      <c r="M3006" s="9" t="str">
        <f t="shared" si="458"/>
        <v/>
      </c>
      <c r="N3006" s="9" t="str" cm="1">
        <f t="array" aca="1" ref="N3006" ca="1">LEFT(L3006, IF(ISNUMBER(SUBSTITUTE(_xludf.MID(L3006, 2, 1), ".", ",")), 1, 2))</f>
        <v/>
      </c>
      <c r="O3006" s="19" t="str">
        <f t="shared" ca="1" si="464"/>
        <v/>
      </c>
      <c r="P3006" s="9" t="str">
        <f t="shared" ca="1" si="465"/>
        <v/>
      </c>
      <c r="Q3006" s="9" t="str">
        <f t="shared" ca="1" si="466"/>
        <v/>
      </c>
      <c r="R3006" s="9" t="str">
        <f t="shared" si="459"/>
        <v/>
      </c>
      <c r="S3006" t="str" cm="1">
        <f t="array" ref="S3006">IF(ISBLANK(C3006),"",IFERROR(INDEX(ListeSeries!$A$2:$A$1045, MATCH(1, (DatasScan!G3006=ListeSeries!$B$2:$B$1045) * (DatasScan!H3006&gt;=ListeSeries!$D$2:$D$1045) * (DatasScan!H3006&lt;=ListeSeries!$E$2:$E$1045), 0)), "no match"))</f>
        <v/>
      </c>
      <c r="T3006" s="7" t="str" cm="1">
        <f t="array" ref="T3006">IF(ISBLANK(C3006),"",IFERROR(INDEX(ListeSeries!$C$2:$C$1045, MATCH(1, (DatasScan!G3006=ListeSeries!$B$2:$B$1045) * (DatasScan!H3006&gt;=ListeSeries!$D$2:$D$1045) * (DatasScan!H3006&lt;=ListeSeries!$E$2:$E$1045), 0)), "no match"))</f>
        <v/>
      </c>
      <c r="U3006" s="11" t="str" cm="1">
        <f t="array" ref="U3006">IF(ISBLANK(C3006),"",IFERROR(INDEX(ListeSeries!$F$2:$F$1045, MATCH(1, (DatasScan!G3006=ListeSeries!$B$2:$B$1045) * (DatasScan!H3006&gt;=ListeSeries!$D$2:$D$1045) * (DatasScan!H3006&lt;=ListeSeries!$E$2:$E$1045), 0)), "no match"))</f>
        <v/>
      </c>
    </row>
    <row r="3007" spans="1:21" ht="15" customHeight="1" x14ac:dyDescent="0.25">
      <c r="A3007" s="6" t="str">
        <f t="shared" si="460"/>
        <v/>
      </c>
      <c r="B3007" s="272"/>
      <c r="F3007" s="7" t="str">
        <f t="shared" si="463"/>
        <v/>
      </c>
      <c r="G3007" s="21" t="str">
        <f>IF(ISBLANK(C3007),"",_xlfn.XLOOKUP(_xlfn.XLOOKUP(VALUE(LEFT(C3007,4)),Souches!$B$2:$B$15000,Souches!$E$2:$E$15000),Varietes!$B$2:$B$500,Varietes!$C$2:$C$500))</f>
        <v/>
      </c>
      <c r="H3007" s="19" t="str">
        <f>IF(ISBLANK(C3007),"",_xlfn.XLOOKUP(VALUE(LEFT(C3007,4)),Souches!$B$2:$B$15000,Souches!$D$2:$D$15000))</f>
        <v/>
      </c>
      <c r="I3007" s="10" t="str">
        <f t="shared" si="461"/>
        <v/>
      </c>
      <c r="J3007" s="19" t="str">
        <f>IF(I3007="","",INT(('ObjProd (2)'!$C$25-I3007)/7 * (ABS('ObjProd (2)'!$C$25-I3007)&gt;=7)))</f>
        <v/>
      </c>
      <c r="K3007" s="10" t="str">
        <f>IF(I3007="","",
IF(AND(DATEDIF(I3007,'ObjProd (2)'!$C$25,"y")=0,DATEDIF(I3007,'ObjProd (2)'!$C$25,"ym")=0,
   INT(('ObjProd (2)'!$C$25-EDATE(I3007,DATEDIF(I3007,'ObjProd (2)'!$C$25,"y")*12+DATEDIF(I3007,'ObjProd (2)'!$C$25,"ym")))/7)=0),
   "&lt; 1 sem.",
   IF(DATEDIF(I3007,'ObjProd (2)'!$C$25,"y")&gt;0,DATEDIF(I3007,'ObjProd (2)'!$C$25,"y") &amp; " " &amp; IF(DATEDIF(I3007,'ObjProd (2)'!$C$25,"y")=1,"an ","ans "),"") &amp;
   IF(DATEDIF(I3007,'ObjProd (2)'!$C$25,"ym")&gt;0,DATEDIF(I3007,'ObjProd (2)'!$C$25,"ym") &amp; " mois ", "") &amp;
   IF(INT(('ObjProd (2)'!$C$25-EDATE(I3007,DATEDIF(I3007,'ObjProd (2)'!$C$25,"y")*12+DATEDIF(I3007,'ObjProd (2)'!$C$25,"ym")))/7)&gt;0,
      INT(('ObjProd (2)'!$C$25-EDATE(I3007,DATEDIF(I3007,'ObjProd (2)'!$C$25,"y")*12+DATEDIF(I3007,'ObjProd (2)'!$C$25,"ym")))/7) &amp; " sem.",
      "")
)
)</f>
        <v/>
      </c>
      <c r="L3007" s="11" t="str">
        <f t="shared" si="462"/>
        <v/>
      </c>
      <c r="M3007" s="9" t="str">
        <f t="shared" si="458"/>
        <v/>
      </c>
      <c r="N3007" s="9" t="str" cm="1">
        <f t="array" aca="1" ref="N3007" ca="1">LEFT(L3007, IF(ISNUMBER(SUBSTITUTE(_xludf.MID(L3007, 2, 1), ".", ",")), 1, 2))</f>
        <v/>
      </c>
      <c r="O3007" s="19" t="str">
        <f t="shared" ca="1" si="464"/>
        <v/>
      </c>
      <c r="P3007" s="9" t="str">
        <f t="shared" ca="1" si="465"/>
        <v/>
      </c>
      <c r="Q3007" s="9" t="str">
        <f t="shared" ca="1" si="466"/>
        <v/>
      </c>
      <c r="R3007" s="9" t="str">
        <f t="shared" si="459"/>
        <v/>
      </c>
      <c r="S3007" t="str" cm="1">
        <f t="array" ref="S3007">IF(ISBLANK(C3007),"",IFERROR(INDEX(ListeSeries!$A$2:$A$1045, MATCH(1, (DatasScan!G3007=ListeSeries!$B$2:$B$1045) * (DatasScan!H3007&gt;=ListeSeries!$D$2:$D$1045) * (DatasScan!H3007&lt;=ListeSeries!$E$2:$E$1045), 0)), "no match"))</f>
        <v/>
      </c>
      <c r="T3007" s="7" t="str" cm="1">
        <f t="array" ref="T3007">IF(ISBLANK(C3007),"",IFERROR(INDEX(ListeSeries!$C$2:$C$1045, MATCH(1, (DatasScan!G3007=ListeSeries!$B$2:$B$1045) * (DatasScan!H3007&gt;=ListeSeries!$D$2:$D$1045) * (DatasScan!H3007&lt;=ListeSeries!$E$2:$E$1045), 0)), "no match"))</f>
        <v/>
      </c>
      <c r="U3007" s="11" t="str" cm="1">
        <f t="array" ref="U3007">IF(ISBLANK(C3007),"",IFERROR(INDEX(ListeSeries!$F$2:$F$1045, MATCH(1, (DatasScan!G3007=ListeSeries!$B$2:$B$1045) * (DatasScan!H3007&gt;=ListeSeries!$D$2:$D$1045) * (DatasScan!H3007&lt;=ListeSeries!$E$2:$E$1045), 0)), "no match"))</f>
        <v/>
      </c>
    </row>
    <row r="3008" spans="1:21" ht="15" customHeight="1" x14ac:dyDescent="0.25">
      <c r="A3008" s="6" t="str">
        <f t="shared" si="460"/>
        <v/>
      </c>
      <c r="B3008" s="272"/>
      <c r="F3008" s="7" t="str">
        <f t="shared" si="463"/>
        <v/>
      </c>
      <c r="G3008" s="21" t="str">
        <f>IF(ISBLANK(C3008),"",_xlfn.XLOOKUP(_xlfn.XLOOKUP(VALUE(LEFT(C3008,4)),Souches!$B$2:$B$15000,Souches!$E$2:$E$15000),Varietes!$B$2:$B$500,Varietes!$C$2:$C$500))</f>
        <v/>
      </c>
      <c r="H3008" s="19" t="str">
        <f>IF(ISBLANK(C3008),"",_xlfn.XLOOKUP(VALUE(LEFT(C3008,4)),Souches!$B$2:$B$15000,Souches!$D$2:$D$15000))</f>
        <v/>
      </c>
      <c r="I3008" s="10" t="str">
        <f t="shared" si="461"/>
        <v/>
      </c>
      <c r="J3008" s="19" t="str">
        <f>IF(I3008="","",INT(('ObjProd (2)'!$C$25-I3008)/7 * (ABS('ObjProd (2)'!$C$25-I3008)&gt;=7)))</f>
        <v/>
      </c>
      <c r="K3008" s="10" t="str">
        <f>IF(I3008="","",
IF(AND(DATEDIF(I3008,'ObjProd (2)'!$C$25,"y")=0,DATEDIF(I3008,'ObjProd (2)'!$C$25,"ym")=0,
   INT(('ObjProd (2)'!$C$25-EDATE(I3008,DATEDIF(I3008,'ObjProd (2)'!$C$25,"y")*12+DATEDIF(I3008,'ObjProd (2)'!$C$25,"ym")))/7)=0),
   "&lt; 1 sem.",
   IF(DATEDIF(I3008,'ObjProd (2)'!$C$25,"y")&gt;0,DATEDIF(I3008,'ObjProd (2)'!$C$25,"y") &amp; " " &amp; IF(DATEDIF(I3008,'ObjProd (2)'!$C$25,"y")=1,"an ","ans "),"") &amp;
   IF(DATEDIF(I3008,'ObjProd (2)'!$C$25,"ym")&gt;0,DATEDIF(I3008,'ObjProd (2)'!$C$25,"ym") &amp; " mois ", "") &amp;
   IF(INT(('ObjProd (2)'!$C$25-EDATE(I3008,DATEDIF(I3008,'ObjProd (2)'!$C$25,"y")*12+DATEDIF(I3008,'ObjProd (2)'!$C$25,"ym")))/7)&gt;0,
      INT(('ObjProd (2)'!$C$25-EDATE(I3008,DATEDIF(I3008,'ObjProd (2)'!$C$25,"y")*12+DATEDIF(I3008,'ObjProd (2)'!$C$25,"ym")))/7) &amp; " sem.",
      "")
)
)</f>
        <v/>
      </c>
      <c r="L3008" s="11" t="str">
        <f t="shared" si="462"/>
        <v/>
      </c>
      <c r="M3008" s="9" t="str">
        <f t="shared" ref="M3008:M3071" si="467">IF(OR(D3008&gt;0, E3008&gt;0), D3008*14+E3008,"")</f>
        <v/>
      </c>
      <c r="N3008" s="9" t="str" cm="1">
        <f t="array" aca="1" ref="N3008" ca="1">LEFT(L3008, IF(ISNUMBER(SUBSTITUTE(_xludf.MID(L3008, 2, 1), ".", ",")), 1, 2))</f>
        <v/>
      </c>
      <c r="O3008" s="19" t="str">
        <f t="shared" ca="1" si="464"/>
        <v/>
      </c>
      <c r="P3008" s="9" t="str">
        <f t="shared" ca="1" si="465"/>
        <v/>
      </c>
      <c r="Q3008" s="9" t="str">
        <f t="shared" ca="1" si="466"/>
        <v/>
      </c>
      <c r="R3008" s="9" t="str">
        <f t="shared" ref="R3008:R3071" si="468">IF(ISBLANK(C3008),"",P3008&amp;Q3008)</f>
        <v/>
      </c>
      <c r="S3008" t="str" cm="1">
        <f t="array" ref="S3008">IF(ISBLANK(C3008),"",IFERROR(INDEX(ListeSeries!$A$2:$A$1045, MATCH(1, (DatasScan!G3008=ListeSeries!$B$2:$B$1045) * (DatasScan!H3008&gt;=ListeSeries!$D$2:$D$1045) * (DatasScan!H3008&lt;=ListeSeries!$E$2:$E$1045), 0)), "no match"))</f>
        <v/>
      </c>
      <c r="T3008" s="7" t="str" cm="1">
        <f t="array" ref="T3008">IF(ISBLANK(C3008),"",IFERROR(INDEX(ListeSeries!$C$2:$C$1045, MATCH(1, (DatasScan!G3008=ListeSeries!$B$2:$B$1045) * (DatasScan!H3008&gt;=ListeSeries!$D$2:$D$1045) * (DatasScan!H3008&lt;=ListeSeries!$E$2:$E$1045), 0)), "no match"))</f>
        <v/>
      </c>
      <c r="U3008" s="11" t="str" cm="1">
        <f t="array" ref="U3008">IF(ISBLANK(C3008),"",IFERROR(INDEX(ListeSeries!$F$2:$F$1045, MATCH(1, (DatasScan!G3008=ListeSeries!$B$2:$B$1045) * (DatasScan!H3008&gt;=ListeSeries!$D$2:$D$1045) * (DatasScan!H3008&lt;=ListeSeries!$E$2:$E$1045), 0)), "no match"))</f>
        <v/>
      </c>
    </row>
    <row r="3009" spans="1:21" ht="15" customHeight="1" x14ac:dyDescent="0.25">
      <c r="A3009" s="6" t="str">
        <f t="shared" ref="A3009:A3072" si="469">IF(B3009="CHF","CHF",IF(B3009="CHF 2","CHF hangar",LEFT(B3009,1)))</f>
        <v/>
      </c>
      <c r="B3009" s="272"/>
      <c r="F3009" s="7" t="str">
        <f t="shared" si="463"/>
        <v/>
      </c>
      <c r="G3009" s="21" t="str">
        <f>IF(ISBLANK(C3009),"",_xlfn.XLOOKUP(_xlfn.XLOOKUP(VALUE(LEFT(C3009,4)),Souches!$B$2:$B$15000,Souches!$E$2:$E$15000),Varietes!$B$2:$B$500,Varietes!$C$2:$C$500))</f>
        <v/>
      </c>
      <c r="H3009" s="19" t="str">
        <f>IF(ISBLANK(C3009),"",_xlfn.XLOOKUP(VALUE(LEFT(C3009,4)),Souches!$B$2:$B$15000,Souches!$D$2:$D$15000))</f>
        <v/>
      </c>
      <c r="I3009" s="10" t="str">
        <f t="shared" si="461"/>
        <v/>
      </c>
      <c r="J3009" s="19" t="str">
        <f>IF(I3009="","",INT(('ObjProd (2)'!$C$25-I3009)/7 * (ABS('ObjProd (2)'!$C$25-I3009)&gt;=7)))</f>
        <v/>
      </c>
      <c r="K3009" s="10" t="str">
        <f>IF(I3009="","",
IF(AND(DATEDIF(I3009,'ObjProd (2)'!$C$25,"y")=0,DATEDIF(I3009,'ObjProd (2)'!$C$25,"ym")=0,
   INT(('ObjProd (2)'!$C$25-EDATE(I3009,DATEDIF(I3009,'ObjProd (2)'!$C$25,"y")*12+DATEDIF(I3009,'ObjProd (2)'!$C$25,"ym")))/7)=0),
   "&lt; 1 sem.",
   IF(DATEDIF(I3009,'ObjProd (2)'!$C$25,"y")&gt;0,DATEDIF(I3009,'ObjProd (2)'!$C$25,"y") &amp; " " &amp; IF(DATEDIF(I3009,'ObjProd (2)'!$C$25,"y")=1,"an ","ans "),"") &amp;
   IF(DATEDIF(I3009,'ObjProd (2)'!$C$25,"ym")&gt;0,DATEDIF(I3009,'ObjProd (2)'!$C$25,"ym") &amp; " mois ", "") &amp;
   IF(INT(('ObjProd (2)'!$C$25-EDATE(I3009,DATEDIF(I3009,'ObjProd (2)'!$C$25,"y")*12+DATEDIF(I3009,'ObjProd (2)'!$C$25,"ym")))/7)&gt;0,
      INT(('ObjProd (2)'!$C$25-EDATE(I3009,DATEDIF(I3009,'ObjProd (2)'!$C$25,"y")*12+DATEDIF(I3009,'ObjProd (2)'!$C$25,"ym")))/7) &amp; " sem.",
      "")
)
)</f>
        <v/>
      </c>
      <c r="L3009" s="11" t="str">
        <f t="shared" si="462"/>
        <v/>
      </c>
      <c r="M3009" s="9" t="str">
        <f t="shared" si="467"/>
        <v/>
      </c>
      <c r="N3009" s="9" t="str" cm="1">
        <f t="array" aca="1" ref="N3009" ca="1">LEFT(L3009, IF(ISNUMBER(SUBSTITUTE(_xludf.MID(L3009, 2, 1), ".", ",")), 1, 2))</f>
        <v/>
      </c>
      <c r="O3009" s="19" t="str">
        <f t="shared" ca="1" si="464"/>
        <v/>
      </c>
      <c r="P3009" s="9" t="str">
        <f t="shared" ca="1" si="465"/>
        <v/>
      </c>
      <c r="Q3009" s="9" t="str">
        <f t="shared" ca="1" si="466"/>
        <v/>
      </c>
      <c r="R3009" s="9" t="str">
        <f t="shared" si="468"/>
        <v/>
      </c>
      <c r="S3009" t="str" cm="1">
        <f t="array" ref="S3009">IF(ISBLANK(C3009),"",IFERROR(INDEX(ListeSeries!$A$2:$A$1045, MATCH(1, (DatasScan!G3009=ListeSeries!$B$2:$B$1045) * (DatasScan!H3009&gt;=ListeSeries!$D$2:$D$1045) * (DatasScan!H3009&lt;=ListeSeries!$E$2:$E$1045), 0)), "no match"))</f>
        <v/>
      </c>
      <c r="T3009" s="7" t="str" cm="1">
        <f t="array" ref="T3009">IF(ISBLANK(C3009),"",IFERROR(INDEX(ListeSeries!$C$2:$C$1045, MATCH(1, (DatasScan!G3009=ListeSeries!$B$2:$B$1045) * (DatasScan!H3009&gt;=ListeSeries!$D$2:$D$1045) * (DatasScan!H3009&lt;=ListeSeries!$E$2:$E$1045), 0)), "no match"))</f>
        <v/>
      </c>
      <c r="U3009" s="11" t="str" cm="1">
        <f t="array" ref="U3009">IF(ISBLANK(C3009),"",IFERROR(INDEX(ListeSeries!$F$2:$F$1045, MATCH(1, (DatasScan!G3009=ListeSeries!$B$2:$B$1045) * (DatasScan!H3009&gt;=ListeSeries!$D$2:$D$1045) * (DatasScan!H3009&lt;=ListeSeries!$E$2:$E$1045), 0)), "no match"))</f>
        <v/>
      </c>
    </row>
    <row r="3010" spans="1:21" ht="15" customHeight="1" x14ac:dyDescent="0.25">
      <c r="A3010" s="6" t="str">
        <f t="shared" si="469"/>
        <v/>
      </c>
      <c r="B3010" s="272"/>
      <c r="F3010" s="7" t="str">
        <f t="shared" si="463"/>
        <v/>
      </c>
      <c r="G3010" s="21" t="str">
        <f>IF(ISBLANK(C3010),"",_xlfn.XLOOKUP(_xlfn.XLOOKUP(VALUE(LEFT(C3010,4)),Souches!$B$2:$B$15000,Souches!$E$2:$E$15000),Varietes!$B$2:$B$500,Varietes!$C$2:$C$500))</f>
        <v/>
      </c>
      <c r="H3010" s="19" t="str">
        <f>IF(ISBLANK(C3010),"",_xlfn.XLOOKUP(VALUE(LEFT(C3010,4)),Souches!$B$2:$B$15000,Souches!$D$2:$D$15000))</f>
        <v/>
      </c>
      <c r="I3010" s="10" t="str">
        <f t="shared" ref="I3010:I3073" si="470">IF(ISBLANK(C3010),"",DATE(MID(C3010,5,4),MID(C3010,9,2),MID(C3010,11,2)))</f>
        <v/>
      </c>
      <c r="J3010" s="19" t="str">
        <f>IF(I3010="","",INT(('ObjProd (2)'!$C$25-I3010)/7 * (ABS('ObjProd (2)'!$C$25-I3010)&gt;=7)))</f>
        <v/>
      </c>
      <c r="K3010" s="10" t="str">
        <f>IF(I3010="","",
IF(AND(DATEDIF(I3010,'ObjProd (2)'!$C$25,"y")=0,DATEDIF(I3010,'ObjProd (2)'!$C$25,"ym")=0,
   INT(('ObjProd (2)'!$C$25-EDATE(I3010,DATEDIF(I3010,'ObjProd (2)'!$C$25,"y")*12+DATEDIF(I3010,'ObjProd (2)'!$C$25,"ym")))/7)=0),
   "&lt; 1 sem.",
   IF(DATEDIF(I3010,'ObjProd (2)'!$C$25,"y")&gt;0,DATEDIF(I3010,'ObjProd (2)'!$C$25,"y") &amp; " " &amp; IF(DATEDIF(I3010,'ObjProd (2)'!$C$25,"y")=1,"an ","ans "),"") &amp;
   IF(DATEDIF(I3010,'ObjProd (2)'!$C$25,"ym")&gt;0,DATEDIF(I3010,'ObjProd (2)'!$C$25,"ym") &amp; " mois ", "") &amp;
   IF(INT(('ObjProd (2)'!$C$25-EDATE(I3010,DATEDIF(I3010,'ObjProd (2)'!$C$25,"y")*12+DATEDIF(I3010,'ObjProd (2)'!$C$25,"ym")))/7)&gt;0,
      INT(('ObjProd (2)'!$C$25-EDATE(I3010,DATEDIF(I3010,'ObjProd (2)'!$C$25,"y")*12+DATEDIF(I3010,'ObjProd (2)'!$C$25,"ym")))/7) &amp; " sem.",
      "")
)
)</f>
        <v/>
      </c>
      <c r="L3010" s="11" t="str">
        <f t="shared" ref="L3010:L3073" si="471">IF(ISBLANK(C3010),"",MID(C3010,13,4))</f>
        <v/>
      </c>
      <c r="M3010" s="9" t="str">
        <f t="shared" si="467"/>
        <v/>
      </c>
      <c r="N3010" s="9" t="str" cm="1">
        <f t="array" aca="1" ref="N3010" ca="1">LEFT(L3010, IF(ISNUMBER(SUBSTITUTE(_xludf.MID(L3010, 2, 1), ".", ",")), 1, 2))</f>
        <v/>
      </c>
      <c r="O3010" s="19" t="str">
        <f t="shared" ca="1" si="464"/>
        <v/>
      </c>
      <c r="P3010" s="9" t="str">
        <f t="shared" ca="1" si="465"/>
        <v/>
      </c>
      <c r="Q3010" s="9" t="str">
        <f t="shared" ca="1" si="466"/>
        <v/>
      </c>
      <c r="R3010" s="9" t="str">
        <f t="shared" si="468"/>
        <v/>
      </c>
      <c r="S3010" t="str" cm="1">
        <f t="array" ref="S3010">IF(ISBLANK(C3010),"",IFERROR(INDEX(ListeSeries!$A$2:$A$1045, MATCH(1, (DatasScan!G3010=ListeSeries!$B$2:$B$1045) * (DatasScan!H3010&gt;=ListeSeries!$D$2:$D$1045) * (DatasScan!H3010&lt;=ListeSeries!$E$2:$E$1045), 0)), "no match"))</f>
        <v/>
      </c>
      <c r="T3010" s="7" t="str" cm="1">
        <f t="array" ref="T3010">IF(ISBLANK(C3010),"",IFERROR(INDEX(ListeSeries!$C$2:$C$1045, MATCH(1, (DatasScan!G3010=ListeSeries!$B$2:$B$1045) * (DatasScan!H3010&gt;=ListeSeries!$D$2:$D$1045) * (DatasScan!H3010&lt;=ListeSeries!$E$2:$E$1045), 0)), "no match"))</f>
        <v/>
      </c>
      <c r="U3010" s="11" t="str" cm="1">
        <f t="array" ref="U3010">IF(ISBLANK(C3010),"",IFERROR(INDEX(ListeSeries!$F$2:$F$1045, MATCH(1, (DatasScan!G3010=ListeSeries!$B$2:$B$1045) * (DatasScan!H3010&gt;=ListeSeries!$D$2:$D$1045) * (DatasScan!H3010&lt;=ListeSeries!$E$2:$E$1045), 0)), "no match"))</f>
        <v/>
      </c>
    </row>
    <row r="3011" spans="1:21" ht="15" customHeight="1" x14ac:dyDescent="0.25">
      <c r="A3011" s="6" t="str">
        <f t="shared" si="469"/>
        <v/>
      </c>
      <c r="B3011" s="272"/>
      <c r="F3011" s="7" t="str">
        <f t="shared" si="463"/>
        <v/>
      </c>
      <c r="G3011" s="21" t="str">
        <f>IF(ISBLANK(C3011),"",_xlfn.XLOOKUP(_xlfn.XLOOKUP(VALUE(LEFT(C3011,4)),Souches!$B$2:$B$15000,Souches!$E$2:$E$15000),Varietes!$B$2:$B$500,Varietes!$C$2:$C$500))</f>
        <v/>
      </c>
      <c r="H3011" s="19" t="str">
        <f>IF(ISBLANK(C3011),"",_xlfn.XLOOKUP(VALUE(LEFT(C3011,4)),Souches!$B$2:$B$15000,Souches!$D$2:$D$15000))</f>
        <v/>
      </c>
      <c r="I3011" s="10" t="str">
        <f t="shared" si="470"/>
        <v/>
      </c>
      <c r="J3011" s="19" t="str">
        <f>IF(I3011="","",INT(('ObjProd (2)'!$C$25-I3011)/7 * (ABS('ObjProd (2)'!$C$25-I3011)&gt;=7)))</f>
        <v/>
      </c>
      <c r="K3011" s="10" t="str">
        <f>IF(I3011="","",
IF(AND(DATEDIF(I3011,'ObjProd (2)'!$C$25,"y")=0,DATEDIF(I3011,'ObjProd (2)'!$C$25,"ym")=0,
   INT(('ObjProd (2)'!$C$25-EDATE(I3011,DATEDIF(I3011,'ObjProd (2)'!$C$25,"y")*12+DATEDIF(I3011,'ObjProd (2)'!$C$25,"ym")))/7)=0),
   "&lt; 1 sem.",
   IF(DATEDIF(I3011,'ObjProd (2)'!$C$25,"y")&gt;0,DATEDIF(I3011,'ObjProd (2)'!$C$25,"y") &amp; " " &amp; IF(DATEDIF(I3011,'ObjProd (2)'!$C$25,"y")=1,"an ","ans "),"") &amp;
   IF(DATEDIF(I3011,'ObjProd (2)'!$C$25,"ym")&gt;0,DATEDIF(I3011,'ObjProd (2)'!$C$25,"ym") &amp; " mois ", "") &amp;
   IF(INT(('ObjProd (2)'!$C$25-EDATE(I3011,DATEDIF(I3011,'ObjProd (2)'!$C$25,"y")*12+DATEDIF(I3011,'ObjProd (2)'!$C$25,"ym")))/7)&gt;0,
      INT(('ObjProd (2)'!$C$25-EDATE(I3011,DATEDIF(I3011,'ObjProd (2)'!$C$25,"y")*12+DATEDIF(I3011,'ObjProd (2)'!$C$25,"ym")))/7) &amp; " sem.",
      "")
)
)</f>
        <v/>
      </c>
      <c r="L3011" s="11" t="str">
        <f t="shared" si="471"/>
        <v/>
      </c>
      <c r="M3011" s="9" t="str">
        <f t="shared" si="467"/>
        <v/>
      </c>
      <c r="N3011" s="9" t="str" cm="1">
        <f t="array" aca="1" ref="N3011" ca="1">LEFT(L3011, IF(ISNUMBER(SUBSTITUTE(_xludf.MID(L3011, 2, 1), ".", ",")), 1, 2))</f>
        <v/>
      </c>
      <c r="O3011" s="19" t="str">
        <f t="shared" ca="1" si="464"/>
        <v/>
      </c>
      <c r="P3011" s="9" t="str">
        <f t="shared" ca="1" si="465"/>
        <v/>
      </c>
      <c r="Q3011" s="9" t="str">
        <f t="shared" ca="1" si="466"/>
        <v/>
      </c>
      <c r="R3011" s="9" t="str">
        <f t="shared" si="468"/>
        <v/>
      </c>
      <c r="S3011" t="str" cm="1">
        <f t="array" ref="S3011">IF(ISBLANK(C3011),"",IFERROR(INDEX(ListeSeries!$A$2:$A$1045, MATCH(1, (DatasScan!G3011=ListeSeries!$B$2:$B$1045) * (DatasScan!H3011&gt;=ListeSeries!$D$2:$D$1045) * (DatasScan!H3011&lt;=ListeSeries!$E$2:$E$1045), 0)), "no match"))</f>
        <v/>
      </c>
      <c r="T3011" s="7" t="str" cm="1">
        <f t="array" ref="T3011">IF(ISBLANK(C3011),"",IFERROR(INDEX(ListeSeries!$C$2:$C$1045, MATCH(1, (DatasScan!G3011=ListeSeries!$B$2:$B$1045) * (DatasScan!H3011&gt;=ListeSeries!$D$2:$D$1045) * (DatasScan!H3011&lt;=ListeSeries!$E$2:$E$1045), 0)), "no match"))</f>
        <v/>
      </c>
      <c r="U3011" s="11" t="str" cm="1">
        <f t="array" ref="U3011">IF(ISBLANK(C3011),"",IFERROR(INDEX(ListeSeries!$F$2:$F$1045, MATCH(1, (DatasScan!G3011=ListeSeries!$B$2:$B$1045) * (DatasScan!H3011&gt;=ListeSeries!$D$2:$D$1045) * (DatasScan!H3011&lt;=ListeSeries!$E$2:$E$1045), 0)), "no match"))</f>
        <v/>
      </c>
    </row>
    <row r="3012" spans="1:21" ht="15" customHeight="1" x14ac:dyDescent="0.25">
      <c r="A3012" s="6" t="str">
        <f t="shared" si="469"/>
        <v/>
      </c>
      <c r="B3012" s="272"/>
      <c r="F3012" s="7" t="str">
        <f t="shared" si="463"/>
        <v/>
      </c>
      <c r="G3012" s="21" t="str">
        <f>IF(ISBLANK(C3012),"",_xlfn.XLOOKUP(_xlfn.XLOOKUP(VALUE(LEFT(C3012,4)),Souches!$B$2:$B$15000,Souches!$E$2:$E$15000),Varietes!$B$2:$B$500,Varietes!$C$2:$C$500))</f>
        <v/>
      </c>
      <c r="H3012" s="19" t="str">
        <f>IF(ISBLANK(C3012),"",_xlfn.XLOOKUP(VALUE(LEFT(C3012,4)),Souches!$B$2:$B$15000,Souches!$D$2:$D$15000))</f>
        <v/>
      </c>
      <c r="I3012" s="10" t="str">
        <f t="shared" si="470"/>
        <v/>
      </c>
      <c r="J3012" s="19" t="str">
        <f>IF(I3012="","",INT(('ObjProd (2)'!$C$25-I3012)/7 * (ABS('ObjProd (2)'!$C$25-I3012)&gt;=7)))</f>
        <v/>
      </c>
      <c r="K3012" s="10" t="str">
        <f>IF(I3012="","",
IF(AND(DATEDIF(I3012,'ObjProd (2)'!$C$25,"y")=0,DATEDIF(I3012,'ObjProd (2)'!$C$25,"ym")=0,
   INT(('ObjProd (2)'!$C$25-EDATE(I3012,DATEDIF(I3012,'ObjProd (2)'!$C$25,"y")*12+DATEDIF(I3012,'ObjProd (2)'!$C$25,"ym")))/7)=0),
   "&lt; 1 sem.",
   IF(DATEDIF(I3012,'ObjProd (2)'!$C$25,"y")&gt;0,DATEDIF(I3012,'ObjProd (2)'!$C$25,"y") &amp; " " &amp; IF(DATEDIF(I3012,'ObjProd (2)'!$C$25,"y")=1,"an ","ans "),"") &amp;
   IF(DATEDIF(I3012,'ObjProd (2)'!$C$25,"ym")&gt;0,DATEDIF(I3012,'ObjProd (2)'!$C$25,"ym") &amp; " mois ", "") &amp;
   IF(INT(('ObjProd (2)'!$C$25-EDATE(I3012,DATEDIF(I3012,'ObjProd (2)'!$C$25,"y")*12+DATEDIF(I3012,'ObjProd (2)'!$C$25,"ym")))/7)&gt;0,
      INT(('ObjProd (2)'!$C$25-EDATE(I3012,DATEDIF(I3012,'ObjProd (2)'!$C$25,"y")*12+DATEDIF(I3012,'ObjProd (2)'!$C$25,"ym")))/7) &amp; " sem.",
      "")
)
)</f>
        <v/>
      </c>
      <c r="L3012" s="11" t="str">
        <f t="shared" si="471"/>
        <v/>
      </c>
      <c r="M3012" s="9" t="str">
        <f t="shared" si="467"/>
        <v/>
      </c>
      <c r="N3012" s="9" t="str" cm="1">
        <f t="array" aca="1" ref="N3012" ca="1">LEFT(L3012, IF(ISNUMBER(SUBSTITUTE(_xludf.MID(L3012, 2, 1), ".", ",")), 1, 2))</f>
        <v/>
      </c>
      <c r="O3012" s="19" t="str">
        <f t="shared" ca="1" si="464"/>
        <v/>
      </c>
      <c r="P3012" s="9" t="str">
        <f t="shared" ca="1" si="465"/>
        <v/>
      </c>
      <c r="Q3012" s="9" t="str">
        <f t="shared" ca="1" si="466"/>
        <v/>
      </c>
      <c r="R3012" s="9" t="str">
        <f t="shared" si="468"/>
        <v/>
      </c>
      <c r="S3012" t="str" cm="1">
        <f t="array" ref="S3012">IF(ISBLANK(C3012),"",IFERROR(INDEX(ListeSeries!$A$2:$A$1045, MATCH(1, (DatasScan!G3012=ListeSeries!$B$2:$B$1045) * (DatasScan!H3012&gt;=ListeSeries!$D$2:$D$1045) * (DatasScan!H3012&lt;=ListeSeries!$E$2:$E$1045), 0)), "no match"))</f>
        <v/>
      </c>
      <c r="T3012" s="7" t="str" cm="1">
        <f t="array" ref="T3012">IF(ISBLANK(C3012),"",IFERROR(INDEX(ListeSeries!$C$2:$C$1045, MATCH(1, (DatasScan!G3012=ListeSeries!$B$2:$B$1045) * (DatasScan!H3012&gt;=ListeSeries!$D$2:$D$1045) * (DatasScan!H3012&lt;=ListeSeries!$E$2:$E$1045), 0)), "no match"))</f>
        <v/>
      </c>
      <c r="U3012" s="11" t="str" cm="1">
        <f t="array" ref="U3012">IF(ISBLANK(C3012),"",IFERROR(INDEX(ListeSeries!$F$2:$F$1045, MATCH(1, (DatasScan!G3012=ListeSeries!$B$2:$B$1045) * (DatasScan!H3012&gt;=ListeSeries!$D$2:$D$1045) * (DatasScan!H3012&lt;=ListeSeries!$E$2:$E$1045), 0)), "no match"))</f>
        <v/>
      </c>
    </row>
    <row r="3013" spans="1:21" ht="15" customHeight="1" x14ac:dyDescent="0.25">
      <c r="A3013" s="6" t="str">
        <f t="shared" si="469"/>
        <v/>
      </c>
      <c r="B3013" s="272"/>
      <c r="F3013" s="7" t="str">
        <f t="shared" si="463"/>
        <v/>
      </c>
      <c r="G3013" s="21" t="str">
        <f>IF(ISBLANK(C3013),"",_xlfn.XLOOKUP(_xlfn.XLOOKUP(VALUE(LEFT(C3013,4)),Souches!$B$2:$B$15000,Souches!$E$2:$E$15000),Varietes!$B$2:$B$500,Varietes!$C$2:$C$500))</f>
        <v/>
      </c>
      <c r="H3013" s="19" t="str">
        <f>IF(ISBLANK(C3013),"",_xlfn.XLOOKUP(VALUE(LEFT(C3013,4)),Souches!$B$2:$B$15000,Souches!$D$2:$D$15000))</f>
        <v/>
      </c>
      <c r="I3013" s="10" t="str">
        <f t="shared" si="470"/>
        <v/>
      </c>
      <c r="J3013" s="19" t="str">
        <f>IF(I3013="","",INT(('ObjProd (2)'!$C$25-I3013)/7 * (ABS('ObjProd (2)'!$C$25-I3013)&gt;=7)))</f>
        <v/>
      </c>
      <c r="K3013" s="10" t="str">
        <f>IF(I3013="","",
IF(AND(DATEDIF(I3013,'ObjProd (2)'!$C$25,"y")=0,DATEDIF(I3013,'ObjProd (2)'!$C$25,"ym")=0,
   INT(('ObjProd (2)'!$C$25-EDATE(I3013,DATEDIF(I3013,'ObjProd (2)'!$C$25,"y")*12+DATEDIF(I3013,'ObjProd (2)'!$C$25,"ym")))/7)=0),
   "&lt; 1 sem.",
   IF(DATEDIF(I3013,'ObjProd (2)'!$C$25,"y")&gt;0,DATEDIF(I3013,'ObjProd (2)'!$C$25,"y") &amp; " " &amp; IF(DATEDIF(I3013,'ObjProd (2)'!$C$25,"y")=1,"an ","ans "),"") &amp;
   IF(DATEDIF(I3013,'ObjProd (2)'!$C$25,"ym")&gt;0,DATEDIF(I3013,'ObjProd (2)'!$C$25,"ym") &amp; " mois ", "") &amp;
   IF(INT(('ObjProd (2)'!$C$25-EDATE(I3013,DATEDIF(I3013,'ObjProd (2)'!$C$25,"y")*12+DATEDIF(I3013,'ObjProd (2)'!$C$25,"ym")))/7)&gt;0,
      INT(('ObjProd (2)'!$C$25-EDATE(I3013,DATEDIF(I3013,'ObjProd (2)'!$C$25,"y")*12+DATEDIF(I3013,'ObjProd (2)'!$C$25,"ym")))/7) &amp; " sem.",
      "")
)
)</f>
        <v/>
      </c>
      <c r="L3013" s="11" t="str">
        <f t="shared" si="471"/>
        <v/>
      </c>
      <c r="M3013" s="9" t="str">
        <f t="shared" si="467"/>
        <v/>
      </c>
      <c r="N3013" s="9" t="str" cm="1">
        <f t="array" aca="1" ref="N3013" ca="1">LEFT(L3013, IF(ISNUMBER(SUBSTITUTE(_xludf.MID(L3013, 2, 1), ".", ",")), 1, 2))</f>
        <v/>
      </c>
      <c r="O3013" s="19" t="str">
        <f t="shared" ca="1" si="464"/>
        <v/>
      </c>
      <c r="P3013" s="9" t="str">
        <f t="shared" ca="1" si="465"/>
        <v/>
      </c>
      <c r="Q3013" s="9" t="str">
        <f t="shared" ca="1" si="466"/>
        <v/>
      </c>
      <c r="R3013" s="9" t="str">
        <f t="shared" si="468"/>
        <v/>
      </c>
      <c r="S3013" t="str" cm="1">
        <f t="array" ref="S3013">IF(ISBLANK(C3013),"",IFERROR(INDEX(ListeSeries!$A$2:$A$1045, MATCH(1, (DatasScan!G3013=ListeSeries!$B$2:$B$1045) * (DatasScan!H3013&gt;=ListeSeries!$D$2:$D$1045) * (DatasScan!H3013&lt;=ListeSeries!$E$2:$E$1045), 0)), "no match"))</f>
        <v/>
      </c>
      <c r="T3013" s="7" t="str" cm="1">
        <f t="array" ref="T3013">IF(ISBLANK(C3013),"",IFERROR(INDEX(ListeSeries!$C$2:$C$1045, MATCH(1, (DatasScan!G3013=ListeSeries!$B$2:$B$1045) * (DatasScan!H3013&gt;=ListeSeries!$D$2:$D$1045) * (DatasScan!H3013&lt;=ListeSeries!$E$2:$E$1045), 0)), "no match"))</f>
        <v/>
      </c>
      <c r="U3013" s="11" t="str" cm="1">
        <f t="array" ref="U3013">IF(ISBLANK(C3013),"",IFERROR(INDEX(ListeSeries!$F$2:$F$1045, MATCH(1, (DatasScan!G3013=ListeSeries!$B$2:$B$1045) * (DatasScan!H3013&gt;=ListeSeries!$D$2:$D$1045) * (DatasScan!H3013&lt;=ListeSeries!$E$2:$E$1045), 0)), "no match"))</f>
        <v/>
      </c>
    </row>
    <row r="3014" spans="1:21" ht="15" customHeight="1" x14ac:dyDescent="0.25">
      <c r="A3014" s="6" t="str">
        <f t="shared" si="469"/>
        <v/>
      </c>
      <c r="B3014" s="272"/>
      <c r="F3014" s="7" t="str">
        <f t="shared" si="463"/>
        <v/>
      </c>
      <c r="G3014" s="21" t="str">
        <f>IF(ISBLANK(C3014),"",_xlfn.XLOOKUP(_xlfn.XLOOKUP(VALUE(LEFT(C3014,4)),Souches!$B$2:$B$15000,Souches!$E$2:$E$15000),Varietes!$B$2:$B$500,Varietes!$C$2:$C$500))</f>
        <v/>
      </c>
      <c r="H3014" s="19" t="str">
        <f>IF(ISBLANK(C3014),"",_xlfn.XLOOKUP(VALUE(LEFT(C3014,4)),Souches!$B$2:$B$15000,Souches!$D$2:$D$15000))</f>
        <v/>
      </c>
      <c r="I3014" s="10" t="str">
        <f t="shared" si="470"/>
        <v/>
      </c>
      <c r="J3014" s="19" t="str">
        <f>IF(I3014="","",INT(('ObjProd (2)'!$C$25-I3014)/7 * (ABS('ObjProd (2)'!$C$25-I3014)&gt;=7)))</f>
        <v/>
      </c>
      <c r="K3014" s="10" t="str">
        <f>IF(I3014="","",
IF(AND(DATEDIF(I3014,'ObjProd (2)'!$C$25,"y")=0,DATEDIF(I3014,'ObjProd (2)'!$C$25,"ym")=0,
   INT(('ObjProd (2)'!$C$25-EDATE(I3014,DATEDIF(I3014,'ObjProd (2)'!$C$25,"y")*12+DATEDIF(I3014,'ObjProd (2)'!$C$25,"ym")))/7)=0),
   "&lt; 1 sem.",
   IF(DATEDIF(I3014,'ObjProd (2)'!$C$25,"y")&gt;0,DATEDIF(I3014,'ObjProd (2)'!$C$25,"y") &amp; " " &amp; IF(DATEDIF(I3014,'ObjProd (2)'!$C$25,"y")=1,"an ","ans "),"") &amp;
   IF(DATEDIF(I3014,'ObjProd (2)'!$C$25,"ym")&gt;0,DATEDIF(I3014,'ObjProd (2)'!$C$25,"ym") &amp; " mois ", "") &amp;
   IF(INT(('ObjProd (2)'!$C$25-EDATE(I3014,DATEDIF(I3014,'ObjProd (2)'!$C$25,"y")*12+DATEDIF(I3014,'ObjProd (2)'!$C$25,"ym")))/7)&gt;0,
      INT(('ObjProd (2)'!$C$25-EDATE(I3014,DATEDIF(I3014,'ObjProd (2)'!$C$25,"y")*12+DATEDIF(I3014,'ObjProd (2)'!$C$25,"ym")))/7) &amp; " sem.",
      "")
)
)</f>
        <v/>
      </c>
      <c r="L3014" s="11" t="str">
        <f t="shared" si="471"/>
        <v/>
      </c>
      <c r="M3014" s="9" t="str">
        <f t="shared" si="467"/>
        <v/>
      </c>
      <c r="N3014" s="9" t="str" cm="1">
        <f t="array" aca="1" ref="N3014" ca="1">LEFT(L3014, IF(ISNUMBER(SUBSTITUTE(_xludf.MID(L3014, 2, 1), ".", ",")), 1, 2))</f>
        <v/>
      </c>
      <c r="O3014" s="19" t="str">
        <f t="shared" ca="1" si="464"/>
        <v/>
      </c>
      <c r="P3014" s="9" t="str">
        <f t="shared" ca="1" si="465"/>
        <v/>
      </c>
      <c r="Q3014" s="9" t="str">
        <f t="shared" ca="1" si="466"/>
        <v/>
      </c>
      <c r="R3014" s="9" t="str">
        <f t="shared" si="468"/>
        <v/>
      </c>
      <c r="S3014" t="str" cm="1">
        <f t="array" ref="S3014">IF(ISBLANK(C3014),"",IFERROR(INDEX(ListeSeries!$A$2:$A$1045, MATCH(1, (DatasScan!G3014=ListeSeries!$B$2:$B$1045) * (DatasScan!H3014&gt;=ListeSeries!$D$2:$D$1045) * (DatasScan!H3014&lt;=ListeSeries!$E$2:$E$1045), 0)), "no match"))</f>
        <v/>
      </c>
      <c r="T3014" s="7" t="str" cm="1">
        <f t="array" ref="T3014">IF(ISBLANK(C3014),"",IFERROR(INDEX(ListeSeries!$C$2:$C$1045, MATCH(1, (DatasScan!G3014=ListeSeries!$B$2:$B$1045) * (DatasScan!H3014&gt;=ListeSeries!$D$2:$D$1045) * (DatasScan!H3014&lt;=ListeSeries!$E$2:$E$1045), 0)), "no match"))</f>
        <v/>
      </c>
      <c r="U3014" s="11" t="str" cm="1">
        <f t="array" ref="U3014">IF(ISBLANK(C3014),"",IFERROR(INDEX(ListeSeries!$F$2:$F$1045, MATCH(1, (DatasScan!G3014=ListeSeries!$B$2:$B$1045) * (DatasScan!H3014&gt;=ListeSeries!$D$2:$D$1045) * (DatasScan!H3014&lt;=ListeSeries!$E$2:$E$1045), 0)), "no match"))</f>
        <v/>
      </c>
    </row>
    <row r="3015" spans="1:21" ht="15" customHeight="1" x14ac:dyDescent="0.25">
      <c r="A3015" s="6" t="str">
        <f t="shared" si="469"/>
        <v/>
      </c>
      <c r="B3015" s="272"/>
      <c r="F3015" s="7" t="str">
        <f t="shared" si="463"/>
        <v/>
      </c>
      <c r="G3015" s="21" t="str">
        <f>IF(ISBLANK(C3015),"",_xlfn.XLOOKUP(_xlfn.XLOOKUP(VALUE(LEFT(C3015,4)),Souches!$B$2:$B$15000,Souches!$E$2:$E$15000),Varietes!$B$2:$B$500,Varietes!$C$2:$C$500))</f>
        <v/>
      </c>
      <c r="H3015" s="19" t="str">
        <f>IF(ISBLANK(C3015),"",_xlfn.XLOOKUP(VALUE(LEFT(C3015,4)),Souches!$B$2:$B$15000,Souches!$D$2:$D$15000))</f>
        <v/>
      </c>
      <c r="I3015" s="10" t="str">
        <f t="shared" si="470"/>
        <v/>
      </c>
      <c r="J3015" s="19" t="str">
        <f>IF(I3015="","",INT(('ObjProd (2)'!$C$25-I3015)/7 * (ABS('ObjProd (2)'!$C$25-I3015)&gt;=7)))</f>
        <v/>
      </c>
      <c r="K3015" s="10" t="str">
        <f>IF(I3015="","",
IF(AND(DATEDIF(I3015,'ObjProd (2)'!$C$25,"y")=0,DATEDIF(I3015,'ObjProd (2)'!$C$25,"ym")=0,
   INT(('ObjProd (2)'!$C$25-EDATE(I3015,DATEDIF(I3015,'ObjProd (2)'!$C$25,"y")*12+DATEDIF(I3015,'ObjProd (2)'!$C$25,"ym")))/7)=0),
   "&lt; 1 sem.",
   IF(DATEDIF(I3015,'ObjProd (2)'!$C$25,"y")&gt;0,DATEDIF(I3015,'ObjProd (2)'!$C$25,"y") &amp; " " &amp; IF(DATEDIF(I3015,'ObjProd (2)'!$C$25,"y")=1,"an ","ans "),"") &amp;
   IF(DATEDIF(I3015,'ObjProd (2)'!$C$25,"ym")&gt;0,DATEDIF(I3015,'ObjProd (2)'!$C$25,"ym") &amp; " mois ", "") &amp;
   IF(INT(('ObjProd (2)'!$C$25-EDATE(I3015,DATEDIF(I3015,'ObjProd (2)'!$C$25,"y")*12+DATEDIF(I3015,'ObjProd (2)'!$C$25,"ym")))/7)&gt;0,
      INT(('ObjProd (2)'!$C$25-EDATE(I3015,DATEDIF(I3015,'ObjProd (2)'!$C$25,"y")*12+DATEDIF(I3015,'ObjProd (2)'!$C$25,"ym")))/7) &amp; " sem.",
      "")
)
)</f>
        <v/>
      </c>
      <c r="L3015" s="11" t="str">
        <f t="shared" si="471"/>
        <v/>
      </c>
      <c r="M3015" s="9" t="str">
        <f t="shared" si="467"/>
        <v/>
      </c>
      <c r="N3015" s="9" t="str" cm="1">
        <f t="array" aca="1" ref="N3015" ca="1">LEFT(L3015, IF(ISNUMBER(SUBSTITUTE(_xludf.MID(L3015, 2, 1), ".", ",")), 1, 2))</f>
        <v/>
      </c>
      <c r="O3015" s="19" t="str">
        <f t="shared" ca="1" si="464"/>
        <v/>
      </c>
      <c r="P3015" s="9" t="str">
        <f t="shared" ca="1" si="465"/>
        <v/>
      </c>
      <c r="Q3015" s="9" t="str">
        <f t="shared" ca="1" si="466"/>
        <v/>
      </c>
      <c r="R3015" s="9" t="str">
        <f t="shared" si="468"/>
        <v/>
      </c>
      <c r="S3015" t="str" cm="1">
        <f t="array" ref="S3015">IF(ISBLANK(C3015),"",IFERROR(INDEX(ListeSeries!$A$2:$A$1045, MATCH(1, (DatasScan!G3015=ListeSeries!$B$2:$B$1045) * (DatasScan!H3015&gt;=ListeSeries!$D$2:$D$1045) * (DatasScan!H3015&lt;=ListeSeries!$E$2:$E$1045), 0)), "no match"))</f>
        <v/>
      </c>
      <c r="T3015" s="7" t="str" cm="1">
        <f t="array" ref="T3015">IF(ISBLANK(C3015),"",IFERROR(INDEX(ListeSeries!$C$2:$C$1045, MATCH(1, (DatasScan!G3015=ListeSeries!$B$2:$B$1045) * (DatasScan!H3015&gt;=ListeSeries!$D$2:$D$1045) * (DatasScan!H3015&lt;=ListeSeries!$E$2:$E$1045), 0)), "no match"))</f>
        <v/>
      </c>
      <c r="U3015" s="11" t="str" cm="1">
        <f t="array" ref="U3015">IF(ISBLANK(C3015),"",IFERROR(INDEX(ListeSeries!$F$2:$F$1045, MATCH(1, (DatasScan!G3015=ListeSeries!$B$2:$B$1045) * (DatasScan!H3015&gt;=ListeSeries!$D$2:$D$1045) * (DatasScan!H3015&lt;=ListeSeries!$E$2:$E$1045), 0)), "no match"))</f>
        <v/>
      </c>
    </row>
    <row r="3016" spans="1:21" ht="15" customHeight="1" x14ac:dyDescent="0.25">
      <c r="A3016" s="6" t="str">
        <f t="shared" si="469"/>
        <v/>
      </c>
      <c r="B3016" s="272"/>
      <c r="F3016" s="7" t="str">
        <f t="shared" si="463"/>
        <v/>
      </c>
      <c r="G3016" s="21" t="str">
        <f>IF(ISBLANK(C3016),"",_xlfn.XLOOKUP(_xlfn.XLOOKUP(VALUE(LEFT(C3016,4)),Souches!$B$2:$B$15000,Souches!$E$2:$E$15000),Varietes!$B$2:$B$500,Varietes!$C$2:$C$500))</f>
        <v/>
      </c>
      <c r="H3016" s="19" t="str">
        <f>IF(ISBLANK(C3016),"",_xlfn.XLOOKUP(VALUE(LEFT(C3016,4)),Souches!$B$2:$B$15000,Souches!$D$2:$D$15000))</f>
        <v/>
      </c>
      <c r="I3016" s="10" t="str">
        <f t="shared" si="470"/>
        <v/>
      </c>
      <c r="J3016" s="19" t="str">
        <f>IF(I3016="","",INT(('ObjProd (2)'!$C$25-I3016)/7 * (ABS('ObjProd (2)'!$C$25-I3016)&gt;=7)))</f>
        <v/>
      </c>
      <c r="K3016" s="10" t="str">
        <f>IF(I3016="","",
IF(AND(DATEDIF(I3016,'ObjProd (2)'!$C$25,"y")=0,DATEDIF(I3016,'ObjProd (2)'!$C$25,"ym")=0,
   INT(('ObjProd (2)'!$C$25-EDATE(I3016,DATEDIF(I3016,'ObjProd (2)'!$C$25,"y")*12+DATEDIF(I3016,'ObjProd (2)'!$C$25,"ym")))/7)=0),
   "&lt; 1 sem.",
   IF(DATEDIF(I3016,'ObjProd (2)'!$C$25,"y")&gt;0,DATEDIF(I3016,'ObjProd (2)'!$C$25,"y") &amp; " " &amp; IF(DATEDIF(I3016,'ObjProd (2)'!$C$25,"y")=1,"an ","ans "),"") &amp;
   IF(DATEDIF(I3016,'ObjProd (2)'!$C$25,"ym")&gt;0,DATEDIF(I3016,'ObjProd (2)'!$C$25,"ym") &amp; " mois ", "") &amp;
   IF(INT(('ObjProd (2)'!$C$25-EDATE(I3016,DATEDIF(I3016,'ObjProd (2)'!$C$25,"y")*12+DATEDIF(I3016,'ObjProd (2)'!$C$25,"ym")))/7)&gt;0,
      INT(('ObjProd (2)'!$C$25-EDATE(I3016,DATEDIF(I3016,'ObjProd (2)'!$C$25,"y")*12+DATEDIF(I3016,'ObjProd (2)'!$C$25,"ym")))/7) &amp; " sem.",
      "")
)
)</f>
        <v/>
      </c>
      <c r="L3016" s="11" t="str">
        <f t="shared" si="471"/>
        <v/>
      </c>
      <c r="M3016" s="9" t="str">
        <f t="shared" si="467"/>
        <v/>
      </c>
      <c r="N3016" s="9" t="str" cm="1">
        <f t="array" aca="1" ref="N3016" ca="1">LEFT(L3016, IF(ISNUMBER(SUBSTITUTE(_xludf.MID(L3016, 2, 1), ".", ",")), 1, 2))</f>
        <v/>
      </c>
      <c r="O3016" s="19" t="str">
        <f t="shared" ca="1" si="464"/>
        <v/>
      </c>
      <c r="P3016" s="9" t="str">
        <f t="shared" ca="1" si="465"/>
        <v/>
      </c>
      <c r="Q3016" s="9" t="str">
        <f t="shared" ca="1" si="466"/>
        <v/>
      </c>
      <c r="R3016" s="9" t="str">
        <f t="shared" si="468"/>
        <v/>
      </c>
      <c r="S3016" t="str" cm="1">
        <f t="array" ref="S3016">IF(ISBLANK(C3016),"",IFERROR(INDEX(ListeSeries!$A$2:$A$1045, MATCH(1, (DatasScan!G3016=ListeSeries!$B$2:$B$1045) * (DatasScan!H3016&gt;=ListeSeries!$D$2:$D$1045) * (DatasScan!H3016&lt;=ListeSeries!$E$2:$E$1045), 0)), "no match"))</f>
        <v/>
      </c>
      <c r="T3016" s="7" t="str" cm="1">
        <f t="array" ref="T3016">IF(ISBLANK(C3016),"",IFERROR(INDEX(ListeSeries!$C$2:$C$1045, MATCH(1, (DatasScan!G3016=ListeSeries!$B$2:$B$1045) * (DatasScan!H3016&gt;=ListeSeries!$D$2:$D$1045) * (DatasScan!H3016&lt;=ListeSeries!$E$2:$E$1045), 0)), "no match"))</f>
        <v/>
      </c>
      <c r="U3016" s="11" t="str" cm="1">
        <f t="array" ref="U3016">IF(ISBLANK(C3016),"",IFERROR(INDEX(ListeSeries!$F$2:$F$1045, MATCH(1, (DatasScan!G3016=ListeSeries!$B$2:$B$1045) * (DatasScan!H3016&gt;=ListeSeries!$D$2:$D$1045) * (DatasScan!H3016&lt;=ListeSeries!$E$2:$E$1045), 0)), "no match"))</f>
        <v/>
      </c>
    </row>
    <row r="3017" spans="1:21" ht="15" customHeight="1" x14ac:dyDescent="0.25">
      <c r="A3017" s="6" t="str">
        <f t="shared" si="469"/>
        <v/>
      </c>
      <c r="B3017" s="272"/>
      <c r="F3017" s="7" t="str">
        <f t="shared" si="463"/>
        <v/>
      </c>
      <c r="G3017" s="21" t="str">
        <f>IF(ISBLANK(C3017),"",_xlfn.XLOOKUP(_xlfn.XLOOKUP(VALUE(LEFT(C3017,4)),Souches!$B$2:$B$15000,Souches!$E$2:$E$15000),Varietes!$B$2:$B$500,Varietes!$C$2:$C$500))</f>
        <v/>
      </c>
      <c r="H3017" s="19" t="str">
        <f>IF(ISBLANK(C3017),"",_xlfn.XLOOKUP(VALUE(LEFT(C3017,4)),Souches!$B$2:$B$15000,Souches!$D$2:$D$15000))</f>
        <v/>
      </c>
      <c r="I3017" s="10" t="str">
        <f t="shared" si="470"/>
        <v/>
      </c>
      <c r="J3017" s="19" t="str">
        <f>IF(I3017="","",INT(('ObjProd (2)'!$C$25-I3017)/7 * (ABS('ObjProd (2)'!$C$25-I3017)&gt;=7)))</f>
        <v/>
      </c>
      <c r="K3017" s="10" t="str">
        <f>IF(I3017="","",
IF(AND(DATEDIF(I3017,'ObjProd (2)'!$C$25,"y")=0,DATEDIF(I3017,'ObjProd (2)'!$C$25,"ym")=0,
   INT(('ObjProd (2)'!$C$25-EDATE(I3017,DATEDIF(I3017,'ObjProd (2)'!$C$25,"y")*12+DATEDIF(I3017,'ObjProd (2)'!$C$25,"ym")))/7)=0),
   "&lt; 1 sem.",
   IF(DATEDIF(I3017,'ObjProd (2)'!$C$25,"y")&gt;0,DATEDIF(I3017,'ObjProd (2)'!$C$25,"y") &amp; " " &amp; IF(DATEDIF(I3017,'ObjProd (2)'!$C$25,"y")=1,"an ","ans "),"") &amp;
   IF(DATEDIF(I3017,'ObjProd (2)'!$C$25,"ym")&gt;0,DATEDIF(I3017,'ObjProd (2)'!$C$25,"ym") &amp; " mois ", "") &amp;
   IF(INT(('ObjProd (2)'!$C$25-EDATE(I3017,DATEDIF(I3017,'ObjProd (2)'!$C$25,"y")*12+DATEDIF(I3017,'ObjProd (2)'!$C$25,"ym")))/7)&gt;0,
      INT(('ObjProd (2)'!$C$25-EDATE(I3017,DATEDIF(I3017,'ObjProd (2)'!$C$25,"y")*12+DATEDIF(I3017,'ObjProd (2)'!$C$25,"ym")))/7) &amp; " sem.",
      "")
)
)</f>
        <v/>
      </c>
      <c r="L3017" s="11" t="str">
        <f t="shared" si="471"/>
        <v/>
      </c>
      <c r="M3017" s="9" t="str">
        <f t="shared" si="467"/>
        <v/>
      </c>
      <c r="N3017" s="9" t="str" cm="1">
        <f t="array" aca="1" ref="N3017" ca="1">LEFT(L3017, IF(ISNUMBER(SUBSTITUTE(_xludf.MID(L3017, 2, 1), ".", ",")), 1, 2))</f>
        <v/>
      </c>
      <c r="O3017" s="19" t="str">
        <f t="shared" ca="1" si="464"/>
        <v/>
      </c>
      <c r="P3017" s="9" t="str">
        <f t="shared" ca="1" si="465"/>
        <v/>
      </c>
      <c r="Q3017" s="9" t="str">
        <f t="shared" ca="1" si="466"/>
        <v/>
      </c>
      <c r="R3017" s="9" t="str">
        <f t="shared" si="468"/>
        <v/>
      </c>
      <c r="S3017" t="str" cm="1">
        <f t="array" ref="S3017">IF(ISBLANK(C3017),"",IFERROR(INDEX(ListeSeries!$A$2:$A$1045, MATCH(1, (DatasScan!G3017=ListeSeries!$B$2:$B$1045) * (DatasScan!H3017&gt;=ListeSeries!$D$2:$D$1045) * (DatasScan!H3017&lt;=ListeSeries!$E$2:$E$1045), 0)), "no match"))</f>
        <v/>
      </c>
      <c r="T3017" s="7" t="str" cm="1">
        <f t="array" ref="T3017">IF(ISBLANK(C3017),"",IFERROR(INDEX(ListeSeries!$C$2:$C$1045, MATCH(1, (DatasScan!G3017=ListeSeries!$B$2:$B$1045) * (DatasScan!H3017&gt;=ListeSeries!$D$2:$D$1045) * (DatasScan!H3017&lt;=ListeSeries!$E$2:$E$1045), 0)), "no match"))</f>
        <v/>
      </c>
      <c r="U3017" s="11" t="str" cm="1">
        <f t="array" ref="U3017">IF(ISBLANK(C3017),"",IFERROR(INDEX(ListeSeries!$F$2:$F$1045, MATCH(1, (DatasScan!G3017=ListeSeries!$B$2:$B$1045) * (DatasScan!H3017&gt;=ListeSeries!$D$2:$D$1045) * (DatasScan!H3017&lt;=ListeSeries!$E$2:$E$1045), 0)), "no match"))</f>
        <v/>
      </c>
    </row>
    <row r="3018" spans="1:21" ht="15" customHeight="1" x14ac:dyDescent="0.25">
      <c r="A3018" s="6" t="str">
        <f t="shared" si="469"/>
        <v/>
      </c>
      <c r="B3018" s="272"/>
      <c r="F3018" s="7" t="str">
        <f t="shared" si="463"/>
        <v/>
      </c>
      <c r="G3018" s="21" t="str">
        <f>IF(ISBLANK(C3018),"",_xlfn.XLOOKUP(_xlfn.XLOOKUP(VALUE(LEFT(C3018,4)),Souches!$B$2:$B$15000,Souches!$E$2:$E$15000),Varietes!$B$2:$B$500,Varietes!$C$2:$C$500))</f>
        <v/>
      </c>
      <c r="H3018" s="19" t="str">
        <f>IF(ISBLANK(C3018),"",_xlfn.XLOOKUP(VALUE(LEFT(C3018,4)),Souches!$B$2:$B$15000,Souches!$D$2:$D$15000))</f>
        <v/>
      </c>
      <c r="I3018" s="10" t="str">
        <f t="shared" si="470"/>
        <v/>
      </c>
      <c r="J3018" s="19" t="str">
        <f>IF(I3018="","",INT(('ObjProd (2)'!$C$25-I3018)/7 * (ABS('ObjProd (2)'!$C$25-I3018)&gt;=7)))</f>
        <v/>
      </c>
      <c r="K3018" s="10" t="str">
        <f>IF(I3018="","",
IF(AND(DATEDIF(I3018,'ObjProd (2)'!$C$25,"y")=0,DATEDIF(I3018,'ObjProd (2)'!$C$25,"ym")=0,
   INT(('ObjProd (2)'!$C$25-EDATE(I3018,DATEDIF(I3018,'ObjProd (2)'!$C$25,"y")*12+DATEDIF(I3018,'ObjProd (2)'!$C$25,"ym")))/7)=0),
   "&lt; 1 sem.",
   IF(DATEDIF(I3018,'ObjProd (2)'!$C$25,"y")&gt;0,DATEDIF(I3018,'ObjProd (2)'!$C$25,"y") &amp; " " &amp; IF(DATEDIF(I3018,'ObjProd (2)'!$C$25,"y")=1,"an ","ans "),"") &amp;
   IF(DATEDIF(I3018,'ObjProd (2)'!$C$25,"ym")&gt;0,DATEDIF(I3018,'ObjProd (2)'!$C$25,"ym") &amp; " mois ", "") &amp;
   IF(INT(('ObjProd (2)'!$C$25-EDATE(I3018,DATEDIF(I3018,'ObjProd (2)'!$C$25,"y")*12+DATEDIF(I3018,'ObjProd (2)'!$C$25,"ym")))/7)&gt;0,
      INT(('ObjProd (2)'!$C$25-EDATE(I3018,DATEDIF(I3018,'ObjProd (2)'!$C$25,"y")*12+DATEDIF(I3018,'ObjProd (2)'!$C$25,"ym")))/7) &amp; " sem.",
      "")
)
)</f>
        <v/>
      </c>
      <c r="L3018" s="11" t="str">
        <f t="shared" si="471"/>
        <v/>
      </c>
      <c r="M3018" s="9" t="str">
        <f t="shared" si="467"/>
        <v/>
      </c>
      <c r="N3018" s="9" t="str" cm="1">
        <f t="array" aca="1" ref="N3018" ca="1">LEFT(L3018, IF(ISNUMBER(SUBSTITUTE(_xludf.MID(L3018, 2, 1), ".", ",")), 1, 2))</f>
        <v/>
      </c>
      <c r="O3018" s="19" t="str">
        <f t="shared" ca="1" si="464"/>
        <v/>
      </c>
      <c r="P3018" s="9" t="str">
        <f t="shared" ca="1" si="465"/>
        <v/>
      </c>
      <c r="Q3018" s="9" t="str">
        <f t="shared" ca="1" si="466"/>
        <v/>
      </c>
      <c r="R3018" s="9" t="str">
        <f t="shared" si="468"/>
        <v/>
      </c>
      <c r="S3018" t="str" cm="1">
        <f t="array" ref="S3018">IF(ISBLANK(C3018),"",IFERROR(INDEX(ListeSeries!$A$2:$A$1045, MATCH(1, (DatasScan!G3018=ListeSeries!$B$2:$B$1045) * (DatasScan!H3018&gt;=ListeSeries!$D$2:$D$1045) * (DatasScan!H3018&lt;=ListeSeries!$E$2:$E$1045), 0)), "no match"))</f>
        <v/>
      </c>
      <c r="T3018" s="7" t="str" cm="1">
        <f t="array" ref="T3018">IF(ISBLANK(C3018),"",IFERROR(INDEX(ListeSeries!$C$2:$C$1045, MATCH(1, (DatasScan!G3018=ListeSeries!$B$2:$B$1045) * (DatasScan!H3018&gt;=ListeSeries!$D$2:$D$1045) * (DatasScan!H3018&lt;=ListeSeries!$E$2:$E$1045), 0)), "no match"))</f>
        <v/>
      </c>
      <c r="U3018" s="11" t="str" cm="1">
        <f t="array" ref="U3018">IF(ISBLANK(C3018),"",IFERROR(INDEX(ListeSeries!$F$2:$F$1045, MATCH(1, (DatasScan!G3018=ListeSeries!$B$2:$B$1045) * (DatasScan!H3018&gt;=ListeSeries!$D$2:$D$1045) * (DatasScan!H3018&lt;=ListeSeries!$E$2:$E$1045), 0)), "no match"))</f>
        <v/>
      </c>
    </row>
    <row r="3019" spans="1:21" ht="15" customHeight="1" x14ac:dyDescent="0.25">
      <c r="A3019" s="6" t="str">
        <f t="shared" si="469"/>
        <v/>
      </c>
      <c r="B3019" s="272"/>
      <c r="F3019" s="7" t="str">
        <f t="shared" si="463"/>
        <v/>
      </c>
      <c r="G3019" s="21" t="str">
        <f>IF(ISBLANK(C3019),"",_xlfn.XLOOKUP(_xlfn.XLOOKUP(VALUE(LEFT(C3019,4)),Souches!$B$2:$B$15000,Souches!$E$2:$E$15000),Varietes!$B$2:$B$500,Varietes!$C$2:$C$500))</f>
        <v/>
      </c>
      <c r="H3019" s="19" t="str">
        <f>IF(ISBLANK(C3019),"",_xlfn.XLOOKUP(VALUE(LEFT(C3019,4)),Souches!$B$2:$B$15000,Souches!$D$2:$D$15000))</f>
        <v/>
      </c>
      <c r="I3019" s="10" t="str">
        <f t="shared" si="470"/>
        <v/>
      </c>
      <c r="J3019" s="19" t="str">
        <f>IF(I3019="","",INT(('ObjProd (2)'!$C$25-I3019)/7 * (ABS('ObjProd (2)'!$C$25-I3019)&gt;=7)))</f>
        <v/>
      </c>
      <c r="K3019" s="10" t="str">
        <f>IF(I3019="","",
IF(AND(DATEDIF(I3019,'ObjProd (2)'!$C$25,"y")=0,DATEDIF(I3019,'ObjProd (2)'!$C$25,"ym")=0,
   INT(('ObjProd (2)'!$C$25-EDATE(I3019,DATEDIF(I3019,'ObjProd (2)'!$C$25,"y")*12+DATEDIF(I3019,'ObjProd (2)'!$C$25,"ym")))/7)=0),
   "&lt; 1 sem.",
   IF(DATEDIF(I3019,'ObjProd (2)'!$C$25,"y")&gt;0,DATEDIF(I3019,'ObjProd (2)'!$C$25,"y") &amp; " " &amp; IF(DATEDIF(I3019,'ObjProd (2)'!$C$25,"y")=1,"an ","ans "),"") &amp;
   IF(DATEDIF(I3019,'ObjProd (2)'!$C$25,"ym")&gt;0,DATEDIF(I3019,'ObjProd (2)'!$C$25,"ym") &amp; " mois ", "") &amp;
   IF(INT(('ObjProd (2)'!$C$25-EDATE(I3019,DATEDIF(I3019,'ObjProd (2)'!$C$25,"y")*12+DATEDIF(I3019,'ObjProd (2)'!$C$25,"ym")))/7)&gt;0,
      INT(('ObjProd (2)'!$C$25-EDATE(I3019,DATEDIF(I3019,'ObjProd (2)'!$C$25,"y")*12+DATEDIF(I3019,'ObjProd (2)'!$C$25,"ym")))/7) &amp; " sem.",
      "")
)
)</f>
        <v/>
      </c>
      <c r="L3019" s="11" t="str">
        <f t="shared" si="471"/>
        <v/>
      </c>
      <c r="M3019" s="9" t="str">
        <f t="shared" si="467"/>
        <v/>
      </c>
      <c r="N3019" s="9" t="str" cm="1">
        <f t="array" aca="1" ref="N3019" ca="1">LEFT(L3019, IF(ISNUMBER(SUBSTITUTE(_xludf.MID(L3019, 2, 1), ".", ",")), 1, 2))</f>
        <v/>
      </c>
      <c r="O3019" s="19" t="str">
        <f t="shared" ca="1" si="464"/>
        <v/>
      </c>
      <c r="P3019" s="9" t="str">
        <f t="shared" ca="1" si="465"/>
        <v/>
      </c>
      <c r="Q3019" s="9" t="str">
        <f t="shared" ca="1" si="466"/>
        <v/>
      </c>
      <c r="R3019" s="9" t="str">
        <f t="shared" si="468"/>
        <v/>
      </c>
      <c r="S3019" t="str" cm="1">
        <f t="array" ref="S3019">IF(ISBLANK(C3019),"",IFERROR(INDEX(ListeSeries!$A$2:$A$1045, MATCH(1, (DatasScan!G3019=ListeSeries!$B$2:$B$1045) * (DatasScan!H3019&gt;=ListeSeries!$D$2:$D$1045) * (DatasScan!H3019&lt;=ListeSeries!$E$2:$E$1045), 0)), "no match"))</f>
        <v/>
      </c>
      <c r="T3019" s="7" t="str" cm="1">
        <f t="array" ref="T3019">IF(ISBLANK(C3019),"",IFERROR(INDEX(ListeSeries!$C$2:$C$1045, MATCH(1, (DatasScan!G3019=ListeSeries!$B$2:$B$1045) * (DatasScan!H3019&gt;=ListeSeries!$D$2:$D$1045) * (DatasScan!H3019&lt;=ListeSeries!$E$2:$E$1045), 0)), "no match"))</f>
        <v/>
      </c>
      <c r="U3019" s="11" t="str" cm="1">
        <f t="array" ref="U3019">IF(ISBLANK(C3019),"",IFERROR(INDEX(ListeSeries!$F$2:$F$1045, MATCH(1, (DatasScan!G3019=ListeSeries!$B$2:$B$1045) * (DatasScan!H3019&gt;=ListeSeries!$D$2:$D$1045) * (DatasScan!H3019&lt;=ListeSeries!$E$2:$E$1045), 0)), "no match"))</f>
        <v/>
      </c>
    </row>
    <row r="3020" spans="1:21" ht="15" customHeight="1" x14ac:dyDescent="0.25">
      <c r="A3020" s="6" t="str">
        <f t="shared" si="469"/>
        <v/>
      </c>
      <c r="B3020" s="272"/>
      <c r="F3020" s="7" t="str">
        <f t="shared" ref="F3020:F3083" si="472">IF(ISBLANK(C3020),"",LEFT(C3020,15))</f>
        <v/>
      </c>
      <c r="G3020" s="21" t="str">
        <f>IF(ISBLANK(C3020),"",_xlfn.XLOOKUP(_xlfn.XLOOKUP(VALUE(LEFT(C3020,4)),Souches!$B$2:$B$15000,Souches!$E$2:$E$15000),Varietes!$B$2:$B$500,Varietes!$C$2:$C$500))</f>
        <v/>
      </c>
      <c r="H3020" s="19" t="str">
        <f>IF(ISBLANK(C3020),"",_xlfn.XLOOKUP(VALUE(LEFT(C3020,4)),Souches!$B$2:$B$15000,Souches!$D$2:$D$15000))</f>
        <v/>
      </c>
      <c r="I3020" s="10" t="str">
        <f t="shared" si="470"/>
        <v/>
      </c>
      <c r="J3020" s="19" t="str">
        <f>IF(I3020="","",INT(('ObjProd (2)'!$C$25-I3020)/7 * (ABS('ObjProd (2)'!$C$25-I3020)&gt;=7)))</f>
        <v/>
      </c>
      <c r="K3020" s="10" t="str">
        <f>IF(I3020="","",
IF(AND(DATEDIF(I3020,'ObjProd (2)'!$C$25,"y")=0,DATEDIF(I3020,'ObjProd (2)'!$C$25,"ym")=0,
   INT(('ObjProd (2)'!$C$25-EDATE(I3020,DATEDIF(I3020,'ObjProd (2)'!$C$25,"y")*12+DATEDIF(I3020,'ObjProd (2)'!$C$25,"ym")))/7)=0),
   "&lt; 1 sem.",
   IF(DATEDIF(I3020,'ObjProd (2)'!$C$25,"y")&gt;0,DATEDIF(I3020,'ObjProd (2)'!$C$25,"y") &amp; " " &amp; IF(DATEDIF(I3020,'ObjProd (2)'!$C$25,"y")=1,"an ","ans "),"") &amp;
   IF(DATEDIF(I3020,'ObjProd (2)'!$C$25,"ym")&gt;0,DATEDIF(I3020,'ObjProd (2)'!$C$25,"ym") &amp; " mois ", "") &amp;
   IF(INT(('ObjProd (2)'!$C$25-EDATE(I3020,DATEDIF(I3020,'ObjProd (2)'!$C$25,"y")*12+DATEDIF(I3020,'ObjProd (2)'!$C$25,"ym")))/7)&gt;0,
      INT(('ObjProd (2)'!$C$25-EDATE(I3020,DATEDIF(I3020,'ObjProd (2)'!$C$25,"y")*12+DATEDIF(I3020,'ObjProd (2)'!$C$25,"ym")))/7) &amp; " sem.",
      "")
)
)</f>
        <v/>
      </c>
      <c r="L3020" s="11" t="str">
        <f t="shared" si="471"/>
        <v/>
      </c>
      <c r="M3020" s="9" t="str">
        <f t="shared" si="467"/>
        <v/>
      </c>
      <c r="N3020" s="9" t="str" cm="1">
        <f t="array" aca="1" ref="N3020" ca="1">LEFT(L3020, IF(ISNUMBER(SUBSTITUTE(_xludf.MID(L3020, 2, 1), ".", ",")), 1, 2))</f>
        <v/>
      </c>
      <c r="O3020" s="19" t="str">
        <f t="shared" ref="O3020:O3083" ca="1" si="473">IF(N3020="", "", _xlfn.NUMBERVALUE(RIGHT(L3020, LEN(L3020)-LEN(N3020))))</f>
        <v/>
      </c>
      <c r="P3020" s="9" t="str">
        <f t="shared" ref="P3020:P3083" ca="1" si="474">IF(N3020="", "",
    IF(N3020="E+", "X",
        IF(OR(LEFT(N3020, 1)="E", N3020="XR", N3020="CS"), "E",
            IF(AND(LEFT(N3020, 1)="R", LEFT(N3020, 2)&lt;&gt;"RG"), "R",
                IF(OR(N3020="MG", N3020="G+"), "BoxE",
                    IF(LEFT(N3020, 1)="i", "i", "X")
                )
            )
        )
    )
)</f>
        <v/>
      </c>
      <c r="Q3020" s="9" t="str">
        <f t="shared" ref="Q3020:Q3083" ca="1" si="475">IF(P3020&lt;&gt;"", IF(P3020="X", IF(AND(O3020&gt;=1, O3020&lt;=12), O3020, IF(O3020&gt;12, "13+", "erreur")), IF(P3020="E", IF(AND(O3020&gt;=1, O3020&lt;=6), O3020, IF(O3020&gt;6, "7+", "erreur")), IF(P3020="R", 0, IF(P3020="I", IF(O3020&lt;=2, "nit° 1-2", IF(O3020&lt;=5, "° 3-4-5", IF(O3020&lt;=8, " préX° 6-7-8", "erreur"))), IF(P3020="BoxE", O3020, ""))))), "")</f>
        <v/>
      </c>
      <c r="R3020" s="9" t="str">
        <f t="shared" si="468"/>
        <v/>
      </c>
      <c r="S3020" t="str" cm="1">
        <f t="array" ref="S3020">IF(ISBLANK(C3020),"",IFERROR(INDEX(ListeSeries!$A$2:$A$1045, MATCH(1, (DatasScan!G3020=ListeSeries!$B$2:$B$1045) * (DatasScan!H3020&gt;=ListeSeries!$D$2:$D$1045) * (DatasScan!H3020&lt;=ListeSeries!$E$2:$E$1045), 0)), "no match"))</f>
        <v/>
      </c>
      <c r="T3020" s="7" t="str" cm="1">
        <f t="array" ref="T3020">IF(ISBLANK(C3020),"",IFERROR(INDEX(ListeSeries!$C$2:$C$1045, MATCH(1, (DatasScan!G3020=ListeSeries!$B$2:$B$1045) * (DatasScan!H3020&gt;=ListeSeries!$D$2:$D$1045) * (DatasScan!H3020&lt;=ListeSeries!$E$2:$E$1045), 0)), "no match"))</f>
        <v/>
      </c>
      <c r="U3020" s="11" t="str" cm="1">
        <f t="array" ref="U3020">IF(ISBLANK(C3020),"",IFERROR(INDEX(ListeSeries!$F$2:$F$1045, MATCH(1, (DatasScan!G3020=ListeSeries!$B$2:$B$1045) * (DatasScan!H3020&gt;=ListeSeries!$D$2:$D$1045) * (DatasScan!H3020&lt;=ListeSeries!$E$2:$E$1045), 0)), "no match"))</f>
        <v/>
      </c>
    </row>
    <row r="3021" spans="1:21" ht="15" customHeight="1" x14ac:dyDescent="0.25">
      <c r="A3021" s="6" t="str">
        <f t="shared" si="469"/>
        <v/>
      </c>
      <c r="B3021" s="272"/>
      <c r="F3021" s="7" t="str">
        <f t="shared" si="472"/>
        <v/>
      </c>
      <c r="G3021" s="21" t="str">
        <f>IF(ISBLANK(C3021),"",_xlfn.XLOOKUP(_xlfn.XLOOKUP(VALUE(LEFT(C3021,4)),Souches!$B$2:$B$15000,Souches!$E$2:$E$15000),Varietes!$B$2:$B$500,Varietes!$C$2:$C$500))</f>
        <v/>
      </c>
      <c r="H3021" s="19" t="str">
        <f>IF(ISBLANK(C3021),"",_xlfn.XLOOKUP(VALUE(LEFT(C3021,4)),Souches!$B$2:$B$15000,Souches!$D$2:$D$15000))</f>
        <v/>
      </c>
      <c r="I3021" s="10" t="str">
        <f t="shared" si="470"/>
        <v/>
      </c>
      <c r="J3021" s="19" t="str">
        <f>IF(I3021="","",INT(('ObjProd (2)'!$C$25-I3021)/7 * (ABS('ObjProd (2)'!$C$25-I3021)&gt;=7)))</f>
        <v/>
      </c>
      <c r="K3021" s="10" t="str">
        <f>IF(I3021="","",
IF(AND(DATEDIF(I3021,'ObjProd (2)'!$C$25,"y")=0,DATEDIF(I3021,'ObjProd (2)'!$C$25,"ym")=0,
   INT(('ObjProd (2)'!$C$25-EDATE(I3021,DATEDIF(I3021,'ObjProd (2)'!$C$25,"y")*12+DATEDIF(I3021,'ObjProd (2)'!$C$25,"ym")))/7)=0),
   "&lt; 1 sem.",
   IF(DATEDIF(I3021,'ObjProd (2)'!$C$25,"y")&gt;0,DATEDIF(I3021,'ObjProd (2)'!$C$25,"y") &amp; " " &amp; IF(DATEDIF(I3021,'ObjProd (2)'!$C$25,"y")=1,"an ","ans "),"") &amp;
   IF(DATEDIF(I3021,'ObjProd (2)'!$C$25,"ym")&gt;0,DATEDIF(I3021,'ObjProd (2)'!$C$25,"ym") &amp; " mois ", "") &amp;
   IF(INT(('ObjProd (2)'!$C$25-EDATE(I3021,DATEDIF(I3021,'ObjProd (2)'!$C$25,"y")*12+DATEDIF(I3021,'ObjProd (2)'!$C$25,"ym")))/7)&gt;0,
      INT(('ObjProd (2)'!$C$25-EDATE(I3021,DATEDIF(I3021,'ObjProd (2)'!$C$25,"y")*12+DATEDIF(I3021,'ObjProd (2)'!$C$25,"ym")))/7) &amp; " sem.",
      "")
)
)</f>
        <v/>
      </c>
      <c r="L3021" s="11" t="str">
        <f t="shared" si="471"/>
        <v/>
      </c>
      <c r="M3021" s="9" t="str">
        <f t="shared" si="467"/>
        <v/>
      </c>
      <c r="N3021" s="9" t="str" cm="1">
        <f t="array" aca="1" ref="N3021" ca="1">LEFT(L3021, IF(ISNUMBER(SUBSTITUTE(_xludf.MID(L3021, 2, 1), ".", ",")), 1, 2))</f>
        <v/>
      </c>
      <c r="O3021" s="19" t="str">
        <f t="shared" ca="1" si="473"/>
        <v/>
      </c>
      <c r="P3021" s="9" t="str">
        <f t="shared" ca="1" si="474"/>
        <v/>
      </c>
      <c r="Q3021" s="9" t="str">
        <f t="shared" ca="1" si="475"/>
        <v/>
      </c>
      <c r="R3021" s="9" t="str">
        <f t="shared" si="468"/>
        <v/>
      </c>
      <c r="S3021" t="str" cm="1">
        <f t="array" ref="S3021">IF(ISBLANK(C3021),"",IFERROR(INDEX(ListeSeries!$A$2:$A$1045, MATCH(1, (DatasScan!G3021=ListeSeries!$B$2:$B$1045) * (DatasScan!H3021&gt;=ListeSeries!$D$2:$D$1045) * (DatasScan!H3021&lt;=ListeSeries!$E$2:$E$1045), 0)), "no match"))</f>
        <v/>
      </c>
      <c r="T3021" s="7" t="str" cm="1">
        <f t="array" ref="T3021">IF(ISBLANK(C3021),"",IFERROR(INDEX(ListeSeries!$C$2:$C$1045, MATCH(1, (DatasScan!G3021=ListeSeries!$B$2:$B$1045) * (DatasScan!H3021&gt;=ListeSeries!$D$2:$D$1045) * (DatasScan!H3021&lt;=ListeSeries!$E$2:$E$1045), 0)), "no match"))</f>
        <v/>
      </c>
      <c r="U3021" s="11" t="str" cm="1">
        <f t="array" ref="U3021">IF(ISBLANK(C3021),"",IFERROR(INDEX(ListeSeries!$F$2:$F$1045, MATCH(1, (DatasScan!G3021=ListeSeries!$B$2:$B$1045) * (DatasScan!H3021&gt;=ListeSeries!$D$2:$D$1045) * (DatasScan!H3021&lt;=ListeSeries!$E$2:$E$1045), 0)), "no match"))</f>
        <v/>
      </c>
    </row>
    <row r="3022" spans="1:21" ht="15" customHeight="1" x14ac:dyDescent="0.25">
      <c r="A3022" s="6" t="str">
        <f t="shared" si="469"/>
        <v/>
      </c>
      <c r="B3022" s="272"/>
      <c r="F3022" s="7" t="str">
        <f t="shared" si="472"/>
        <v/>
      </c>
      <c r="G3022" s="21" t="str">
        <f>IF(ISBLANK(C3022),"",_xlfn.XLOOKUP(_xlfn.XLOOKUP(VALUE(LEFT(C3022,4)),Souches!$B$2:$B$15000,Souches!$E$2:$E$15000),Varietes!$B$2:$B$500,Varietes!$C$2:$C$500))</f>
        <v/>
      </c>
      <c r="H3022" s="19" t="str">
        <f>IF(ISBLANK(C3022),"",_xlfn.XLOOKUP(VALUE(LEFT(C3022,4)),Souches!$B$2:$B$15000,Souches!$D$2:$D$15000))</f>
        <v/>
      </c>
      <c r="I3022" s="10" t="str">
        <f t="shared" si="470"/>
        <v/>
      </c>
      <c r="J3022" s="19" t="str">
        <f>IF(I3022="","",INT(('ObjProd (2)'!$C$25-I3022)/7 * (ABS('ObjProd (2)'!$C$25-I3022)&gt;=7)))</f>
        <v/>
      </c>
      <c r="K3022" s="10" t="str">
        <f>IF(I3022="","",
IF(AND(DATEDIF(I3022,'ObjProd (2)'!$C$25,"y")=0,DATEDIF(I3022,'ObjProd (2)'!$C$25,"ym")=0,
   INT(('ObjProd (2)'!$C$25-EDATE(I3022,DATEDIF(I3022,'ObjProd (2)'!$C$25,"y")*12+DATEDIF(I3022,'ObjProd (2)'!$C$25,"ym")))/7)=0),
   "&lt; 1 sem.",
   IF(DATEDIF(I3022,'ObjProd (2)'!$C$25,"y")&gt;0,DATEDIF(I3022,'ObjProd (2)'!$C$25,"y") &amp; " " &amp; IF(DATEDIF(I3022,'ObjProd (2)'!$C$25,"y")=1,"an ","ans "),"") &amp;
   IF(DATEDIF(I3022,'ObjProd (2)'!$C$25,"ym")&gt;0,DATEDIF(I3022,'ObjProd (2)'!$C$25,"ym") &amp; " mois ", "") &amp;
   IF(INT(('ObjProd (2)'!$C$25-EDATE(I3022,DATEDIF(I3022,'ObjProd (2)'!$C$25,"y")*12+DATEDIF(I3022,'ObjProd (2)'!$C$25,"ym")))/7)&gt;0,
      INT(('ObjProd (2)'!$C$25-EDATE(I3022,DATEDIF(I3022,'ObjProd (2)'!$C$25,"y")*12+DATEDIF(I3022,'ObjProd (2)'!$C$25,"ym")))/7) &amp; " sem.",
      "")
)
)</f>
        <v/>
      </c>
      <c r="L3022" s="11" t="str">
        <f t="shared" si="471"/>
        <v/>
      </c>
      <c r="M3022" s="9" t="str">
        <f t="shared" si="467"/>
        <v/>
      </c>
      <c r="N3022" s="9" t="str" cm="1">
        <f t="array" aca="1" ref="N3022" ca="1">LEFT(L3022, IF(ISNUMBER(SUBSTITUTE(_xludf.MID(L3022, 2, 1), ".", ",")), 1, 2))</f>
        <v/>
      </c>
      <c r="O3022" s="19" t="str">
        <f t="shared" ca="1" si="473"/>
        <v/>
      </c>
      <c r="P3022" s="9" t="str">
        <f t="shared" ca="1" si="474"/>
        <v/>
      </c>
      <c r="Q3022" s="9" t="str">
        <f t="shared" ca="1" si="475"/>
        <v/>
      </c>
      <c r="R3022" s="9" t="str">
        <f t="shared" si="468"/>
        <v/>
      </c>
      <c r="S3022" t="str" cm="1">
        <f t="array" ref="S3022">IF(ISBLANK(C3022),"",IFERROR(INDEX(ListeSeries!$A$2:$A$1045, MATCH(1, (DatasScan!G3022=ListeSeries!$B$2:$B$1045) * (DatasScan!H3022&gt;=ListeSeries!$D$2:$D$1045) * (DatasScan!H3022&lt;=ListeSeries!$E$2:$E$1045), 0)), "no match"))</f>
        <v/>
      </c>
      <c r="T3022" s="7" t="str" cm="1">
        <f t="array" ref="T3022">IF(ISBLANK(C3022),"",IFERROR(INDEX(ListeSeries!$C$2:$C$1045, MATCH(1, (DatasScan!G3022=ListeSeries!$B$2:$B$1045) * (DatasScan!H3022&gt;=ListeSeries!$D$2:$D$1045) * (DatasScan!H3022&lt;=ListeSeries!$E$2:$E$1045), 0)), "no match"))</f>
        <v/>
      </c>
      <c r="U3022" s="11" t="str" cm="1">
        <f t="array" ref="U3022">IF(ISBLANK(C3022),"",IFERROR(INDEX(ListeSeries!$F$2:$F$1045, MATCH(1, (DatasScan!G3022=ListeSeries!$B$2:$B$1045) * (DatasScan!H3022&gt;=ListeSeries!$D$2:$D$1045) * (DatasScan!H3022&lt;=ListeSeries!$E$2:$E$1045), 0)), "no match"))</f>
        <v/>
      </c>
    </row>
    <row r="3023" spans="1:21" ht="15" customHeight="1" x14ac:dyDescent="0.25">
      <c r="A3023" s="6" t="str">
        <f t="shared" si="469"/>
        <v/>
      </c>
      <c r="B3023" s="272"/>
      <c r="F3023" s="7" t="str">
        <f t="shared" si="472"/>
        <v/>
      </c>
      <c r="G3023" s="21" t="str">
        <f>IF(ISBLANK(C3023),"",_xlfn.XLOOKUP(_xlfn.XLOOKUP(VALUE(LEFT(C3023,4)),Souches!$B$2:$B$15000,Souches!$E$2:$E$15000),Varietes!$B$2:$B$500,Varietes!$C$2:$C$500))</f>
        <v/>
      </c>
      <c r="H3023" s="19" t="str">
        <f>IF(ISBLANK(C3023),"",_xlfn.XLOOKUP(VALUE(LEFT(C3023,4)),Souches!$B$2:$B$15000,Souches!$D$2:$D$15000))</f>
        <v/>
      </c>
      <c r="I3023" s="10" t="str">
        <f t="shared" si="470"/>
        <v/>
      </c>
      <c r="J3023" s="19" t="str">
        <f>IF(I3023="","",INT(('ObjProd (2)'!$C$25-I3023)/7 * (ABS('ObjProd (2)'!$C$25-I3023)&gt;=7)))</f>
        <v/>
      </c>
      <c r="K3023" s="10" t="str">
        <f>IF(I3023="","",
IF(AND(DATEDIF(I3023,'ObjProd (2)'!$C$25,"y")=0,DATEDIF(I3023,'ObjProd (2)'!$C$25,"ym")=0,
   INT(('ObjProd (2)'!$C$25-EDATE(I3023,DATEDIF(I3023,'ObjProd (2)'!$C$25,"y")*12+DATEDIF(I3023,'ObjProd (2)'!$C$25,"ym")))/7)=0),
   "&lt; 1 sem.",
   IF(DATEDIF(I3023,'ObjProd (2)'!$C$25,"y")&gt;0,DATEDIF(I3023,'ObjProd (2)'!$C$25,"y") &amp; " " &amp; IF(DATEDIF(I3023,'ObjProd (2)'!$C$25,"y")=1,"an ","ans "),"") &amp;
   IF(DATEDIF(I3023,'ObjProd (2)'!$C$25,"ym")&gt;0,DATEDIF(I3023,'ObjProd (2)'!$C$25,"ym") &amp; " mois ", "") &amp;
   IF(INT(('ObjProd (2)'!$C$25-EDATE(I3023,DATEDIF(I3023,'ObjProd (2)'!$C$25,"y")*12+DATEDIF(I3023,'ObjProd (2)'!$C$25,"ym")))/7)&gt;0,
      INT(('ObjProd (2)'!$C$25-EDATE(I3023,DATEDIF(I3023,'ObjProd (2)'!$C$25,"y")*12+DATEDIF(I3023,'ObjProd (2)'!$C$25,"ym")))/7) &amp; " sem.",
      "")
)
)</f>
        <v/>
      </c>
      <c r="L3023" s="11" t="str">
        <f t="shared" si="471"/>
        <v/>
      </c>
      <c r="M3023" s="9" t="str">
        <f t="shared" si="467"/>
        <v/>
      </c>
      <c r="N3023" s="9" t="str" cm="1">
        <f t="array" aca="1" ref="N3023" ca="1">LEFT(L3023, IF(ISNUMBER(SUBSTITUTE(_xludf.MID(L3023, 2, 1), ".", ",")), 1, 2))</f>
        <v/>
      </c>
      <c r="O3023" s="19" t="str">
        <f t="shared" ca="1" si="473"/>
        <v/>
      </c>
      <c r="P3023" s="9" t="str">
        <f t="shared" ca="1" si="474"/>
        <v/>
      </c>
      <c r="Q3023" s="9" t="str">
        <f t="shared" ca="1" si="475"/>
        <v/>
      </c>
      <c r="R3023" s="9" t="str">
        <f t="shared" si="468"/>
        <v/>
      </c>
      <c r="S3023" t="str" cm="1">
        <f t="array" ref="S3023">IF(ISBLANK(C3023),"",IFERROR(INDEX(ListeSeries!$A$2:$A$1045, MATCH(1, (DatasScan!G3023=ListeSeries!$B$2:$B$1045) * (DatasScan!H3023&gt;=ListeSeries!$D$2:$D$1045) * (DatasScan!H3023&lt;=ListeSeries!$E$2:$E$1045), 0)), "no match"))</f>
        <v/>
      </c>
      <c r="T3023" s="7" t="str" cm="1">
        <f t="array" ref="T3023">IF(ISBLANK(C3023),"",IFERROR(INDEX(ListeSeries!$C$2:$C$1045, MATCH(1, (DatasScan!G3023=ListeSeries!$B$2:$B$1045) * (DatasScan!H3023&gt;=ListeSeries!$D$2:$D$1045) * (DatasScan!H3023&lt;=ListeSeries!$E$2:$E$1045), 0)), "no match"))</f>
        <v/>
      </c>
      <c r="U3023" s="11" t="str" cm="1">
        <f t="array" ref="U3023">IF(ISBLANK(C3023),"",IFERROR(INDEX(ListeSeries!$F$2:$F$1045, MATCH(1, (DatasScan!G3023=ListeSeries!$B$2:$B$1045) * (DatasScan!H3023&gt;=ListeSeries!$D$2:$D$1045) * (DatasScan!H3023&lt;=ListeSeries!$E$2:$E$1045), 0)), "no match"))</f>
        <v/>
      </c>
    </row>
    <row r="3024" spans="1:21" ht="15" customHeight="1" x14ac:dyDescent="0.25">
      <c r="A3024" s="6" t="str">
        <f t="shared" si="469"/>
        <v/>
      </c>
      <c r="B3024" s="272"/>
      <c r="F3024" s="7" t="str">
        <f t="shared" si="472"/>
        <v/>
      </c>
      <c r="G3024" s="21" t="str">
        <f>IF(ISBLANK(C3024),"",_xlfn.XLOOKUP(_xlfn.XLOOKUP(VALUE(LEFT(C3024,4)),Souches!$B$2:$B$15000,Souches!$E$2:$E$15000),Varietes!$B$2:$B$500,Varietes!$C$2:$C$500))</f>
        <v/>
      </c>
      <c r="H3024" s="19" t="str">
        <f>IF(ISBLANK(C3024),"",_xlfn.XLOOKUP(VALUE(LEFT(C3024,4)),Souches!$B$2:$B$15000,Souches!$D$2:$D$15000))</f>
        <v/>
      </c>
      <c r="I3024" s="10" t="str">
        <f t="shared" si="470"/>
        <v/>
      </c>
      <c r="J3024" s="19" t="str">
        <f>IF(I3024="","",INT(('ObjProd (2)'!$C$25-I3024)/7 * (ABS('ObjProd (2)'!$C$25-I3024)&gt;=7)))</f>
        <v/>
      </c>
      <c r="K3024" s="10" t="str">
        <f>IF(I3024="","",
IF(AND(DATEDIF(I3024,'ObjProd (2)'!$C$25,"y")=0,DATEDIF(I3024,'ObjProd (2)'!$C$25,"ym")=0,
   INT(('ObjProd (2)'!$C$25-EDATE(I3024,DATEDIF(I3024,'ObjProd (2)'!$C$25,"y")*12+DATEDIF(I3024,'ObjProd (2)'!$C$25,"ym")))/7)=0),
   "&lt; 1 sem.",
   IF(DATEDIF(I3024,'ObjProd (2)'!$C$25,"y")&gt;0,DATEDIF(I3024,'ObjProd (2)'!$C$25,"y") &amp; " " &amp; IF(DATEDIF(I3024,'ObjProd (2)'!$C$25,"y")=1,"an ","ans "),"") &amp;
   IF(DATEDIF(I3024,'ObjProd (2)'!$C$25,"ym")&gt;0,DATEDIF(I3024,'ObjProd (2)'!$C$25,"ym") &amp; " mois ", "") &amp;
   IF(INT(('ObjProd (2)'!$C$25-EDATE(I3024,DATEDIF(I3024,'ObjProd (2)'!$C$25,"y")*12+DATEDIF(I3024,'ObjProd (2)'!$C$25,"ym")))/7)&gt;0,
      INT(('ObjProd (2)'!$C$25-EDATE(I3024,DATEDIF(I3024,'ObjProd (2)'!$C$25,"y")*12+DATEDIF(I3024,'ObjProd (2)'!$C$25,"ym")))/7) &amp; " sem.",
      "")
)
)</f>
        <v/>
      </c>
      <c r="L3024" s="11" t="str">
        <f t="shared" si="471"/>
        <v/>
      </c>
      <c r="M3024" s="9" t="str">
        <f t="shared" si="467"/>
        <v/>
      </c>
      <c r="N3024" s="9" t="str" cm="1">
        <f t="array" aca="1" ref="N3024" ca="1">LEFT(L3024, IF(ISNUMBER(SUBSTITUTE(_xludf.MID(L3024, 2, 1), ".", ",")), 1, 2))</f>
        <v/>
      </c>
      <c r="O3024" s="19" t="str">
        <f t="shared" ca="1" si="473"/>
        <v/>
      </c>
      <c r="P3024" s="9" t="str">
        <f t="shared" ca="1" si="474"/>
        <v/>
      </c>
      <c r="Q3024" s="9" t="str">
        <f t="shared" ca="1" si="475"/>
        <v/>
      </c>
      <c r="R3024" s="9" t="str">
        <f t="shared" si="468"/>
        <v/>
      </c>
      <c r="S3024" t="str" cm="1">
        <f t="array" ref="S3024">IF(ISBLANK(C3024),"",IFERROR(INDEX(ListeSeries!$A$2:$A$1045, MATCH(1, (DatasScan!G3024=ListeSeries!$B$2:$B$1045) * (DatasScan!H3024&gt;=ListeSeries!$D$2:$D$1045) * (DatasScan!H3024&lt;=ListeSeries!$E$2:$E$1045), 0)), "no match"))</f>
        <v/>
      </c>
      <c r="T3024" s="7" t="str" cm="1">
        <f t="array" ref="T3024">IF(ISBLANK(C3024),"",IFERROR(INDEX(ListeSeries!$C$2:$C$1045, MATCH(1, (DatasScan!G3024=ListeSeries!$B$2:$B$1045) * (DatasScan!H3024&gt;=ListeSeries!$D$2:$D$1045) * (DatasScan!H3024&lt;=ListeSeries!$E$2:$E$1045), 0)), "no match"))</f>
        <v/>
      </c>
      <c r="U3024" s="11" t="str" cm="1">
        <f t="array" ref="U3024">IF(ISBLANK(C3024),"",IFERROR(INDEX(ListeSeries!$F$2:$F$1045, MATCH(1, (DatasScan!G3024=ListeSeries!$B$2:$B$1045) * (DatasScan!H3024&gt;=ListeSeries!$D$2:$D$1045) * (DatasScan!H3024&lt;=ListeSeries!$E$2:$E$1045), 0)), "no match"))</f>
        <v/>
      </c>
    </row>
    <row r="3025" spans="1:21" ht="15" customHeight="1" x14ac:dyDescent="0.25">
      <c r="A3025" s="6" t="str">
        <f t="shared" si="469"/>
        <v/>
      </c>
      <c r="B3025" s="272"/>
      <c r="F3025" s="7" t="str">
        <f t="shared" si="472"/>
        <v/>
      </c>
      <c r="G3025" s="21" t="str">
        <f>IF(ISBLANK(C3025),"",_xlfn.XLOOKUP(_xlfn.XLOOKUP(VALUE(LEFT(C3025,4)),Souches!$B$2:$B$15000,Souches!$E$2:$E$15000),Varietes!$B$2:$B$500,Varietes!$C$2:$C$500))</f>
        <v/>
      </c>
      <c r="H3025" s="19" t="str">
        <f>IF(ISBLANK(C3025),"",_xlfn.XLOOKUP(VALUE(LEFT(C3025,4)),Souches!$B$2:$B$15000,Souches!$D$2:$D$15000))</f>
        <v/>
      </c>
      <c r="I3025" s="10" t="str">
        <f t="shared" si="470"/>
        <v/>
      </c>
      <c r="J3025" s="19" t="str">
        <f>IF(I3025="","",INT(('ObjProd (2)'!$C$25-I3025)/7 * (ABS('ObjProd (2)'!$C$25-I3025)&gt;=7)))</f>
        <v/>
      </c>
      <c r="K3025" s="10" t="str">
        <f>IF(I3025="","",
IF(AND(DATEDIF(I3025,'ObjProd (2)'!$C$25,"y")=0,DATEDIF(I3025,'ObjProd (2)'!$C$25,"ym")=0,
   INT(('ObjProd (2)'!$C$25-EDATE(I3025,DATEDIF(I3025,'ObjProd (2)'!$C$25,"y")*12+DATEDIF(I3025,'ObjProd (2)'!$C$25,"ym")))/7)=0),
   "&lt; 1 sem.",
   IF(DATEDIF(I3025,'ObjProd (2)'!$C$25,"y")&gt;0,DATEDIF(I3025,'ObjProd (2)'!$C$25,"y") &amp; " " &amp; IF(DATEDIF(I3025,'ObjProd (2)'!$C$25,"y")=1,"an ","ans "),"") &amp;
   IF(DATEDIF(I3025,'ObjProd (2)'!$C$25,"ym")&gt;0,DATEDIF(I3025,'ObjProd (2)'!$C$25,"ym") &amp; " mois ", "") &amp;
   IF(INT(('ObjProd (2)'!$C$25-EDATE(I3025,DATEDIF(I3025,'ObjProd (2)'!$C$25,"y")*12+DATEDIF(I3025,'ObjProd (2)'!$C$25,"ym")))/7)&gt;0,
      INT(('ObjProd (2)'!$C$25-EDATE(I3025,DATEDIF(I3025,'ObjProd (2)'!$C$25,"y")*12+DATEDIF(I3025,'ObjProd (2)'!$C$25,"ym")))/7) &amp; " sem.",
      "")
)
)</f>
        <v/>
      </c>
      <c r="L3025" s="11" t="str">
        <f t="shared" si="471"/>
        <v/>
      </c>
      <c r="M3025" s="9" t="str">
        <f t="shared" si="467"/>
        <v/>
      </c>
      <c r="N3025" s="9" t="str" cm="1">
        <f t="array" aca="1" ref="N3025" ca="1">LEFT(L3025, IF(ISNUMBER(SUBSTITUTE(_xludf.MID(L3025, 2, 1), ".", ",")), 1, 2))</f>
        <v/>
      </c>
      <c r="O3025" s="19" t="str">
        <f t="shared" ca="1" si="473"/>
        <v/>
      </c>
      <c r="P3025" s="9" t="str">
        <f t="shared" ca="1" si="474"/>
        <v/>
      </c>
      <c r="Q3025" s="9" t="str">
        <f t="shared" ca="1" si="475"/>
        <v/>
      </c>
      <c r="R3025" s="9" t="str">
        <f t="shared" si="468"/>
        <v/>
      </c>
      <c r="S3025" t="str" cm="1">
        <f t="array" ref="S3025">IF(ISBLANK(C3025),"",IFERROR(INDEX(ListeSeries!$A$2:$A$1045, MATCH(1, (DatasScan!G3025=ListeSeries!$B$2:$B$1045) * (DatasScan!H3025&gt;=ListeSeries!$D$2:$D$1045) * (DatasScan!H3025&lt;=ListeSeries!$E$2:$E$1045), 0)), "no match"))</f>
        <v/>
      </c>
      <c r="T3025" s="7" t="str" cm="1">
        <f t="array" ref="T3025">IF(ISBLANK(C3025),"",IFERROR(INDEX(ListeSeries!$C$2:$C$1045, MATCH(1, (DatasScan!G3025=ListeSeries!$B$2:$B$1045) * (DatasScan!H3025&gt;=ListeSeries!$D$2:$D$1045) * (DatasScan!H3025&lt;=ListeSeries!$E$2:$E$1045), 0)), "no match"))</f>
        <v/>
      </c>
      <c r="U3025" s="11" t="str" cm="1">
        <f t="array" ref="U3025">IF(ISBLANK(C3025),"",IFERROR(INDEX(ListeSeries!$F$2:$F$1045, MATCH(1, (DatasScan!G3025=ListeSeries!$B$2:$B$1045) * (DatasScan!H3025&gt;=ListeSeries!$D$2:$D$1045) * (DatasScan!H3025&lt;=ListeSeries!$E$2:$E$1045), 0)), "no match"))</f>
        <v/>
      </c>
    </row>
    <row r="3026" spans="1:21" ht="15" customHeight="1" x14ac:dyDescent="0.25">
      <c r="A3026" s="6" t="str">
        <f t="shared" si="469"/>
        <v/>
      </c>
      <c r="B3026" s="272"/>
      <c r="F3026" s="7" t="str">
        <f t="shared" si="472"/>
        <v/>
      </c>
      <c r="G3026" s="21" t="str">
        <f>IF(ISBLANK(C3026),"",_xlfn.XLOOKUP(_xlfn.XLOOKUP(VALUE(LEFT(C3026,4)),Souches!$B$2:$B$15000,Souches!$E$2:$E$15000),Varietes!$B$2:$B$500,Varietes!$C$2:$C$500))</f>
        <v/>
      </c>
      <c r="H3026" s="19" t="str">
        <f>IF(ISBLANK(C3026),"",_xlfn.XLOOKUP(VALUE(LEFT(C3026,4)),Souches!$B$2:$B$15000,Souches!$D$2:$D$15000))</f>
        <v/>
      </c>
      <c r="I3026" s="10" t="str">
        <f t="shared" si="470"/>
        <v/>
      </c>
      <c r="J3026" s="19" t="str">
        <f>IF(I3026="","",INT(('ObjProd (2)'!$C$25-I3026)/7 * (ABS('ObjProd (2)'!$C$25-I3026)&gt;=7)))</f>
        <v/>
      </c>
      <c r="K3026" s="10" t="str">
        <f>IF(I3026="","",
IF(AND(DATEDIF(I3026,'ObjProd (2)'!$C$25,"y")=0,DATEDIF(I3026,'ObjProd (2)'!$C$25,"ym")=0,
   INT(('ObjProd (2)'!$C$25-EDATE(I3026,DATEDIF(I3026,'ObjProd (2)'!$C$25,"y")*12+DATEDIF(I3026,'ObjProd (2)'!$C$25,"ym")))/7)=0),
   "&lt; 1 sem.",
   IF(DATEDIF(I3026,'ObjProd (2)'!$C$25,"y")&gt;0,DATEDIF(I3026,'ObjProd (2)'!$C$25,"y") &amp; " " &amp; IF(DATEDIF(I3026,'ObjProd (2)'!$C$25,"y")=1,"an ","ans "),"") &amp;
   IF(DATEDIF(I3026,'ObjProd (2)'!$C$25,"ym")&gt;0,DATEDIF(I3026,'ObjProd (2)'!$C$25,"ym") &amp; " mois ", "") &amp;
   IF(INT(('ObjProd (2)'!$C$25-EDATE(I3026,DATEDIF(I3026,'ObjProd (2)'!$C$25,"y")*12+DATEDIF(I3026,'ObjProd (2)'!$C$25,"ym")))/7)&gt;0,
      INT(('ObjProd (2)'!$C$25-EDATE(I3026,DATEDIF(I3026,'ObjProd (2)'!$C$25,"y")*12+DATEDIF(I3026,'ObjProd (2)'!$C$25,"ym")))/7) &amp; " sem.",
      "")
)
)</f>
        <v/>
      </c>
      <c r="L3026" s="11" t="str">
        <f t="shared" si="471"/>
        <v/>
      </c>
      <c r="M3026" s="9" t="str">
        <f t="shared" si="467"/>
        <v/>
      </c>
      <c r="N3026" s="9" t="str" cm="1">
        <f t="array" aca="1" ref="N3026" ca="1">LEFT(L3026, IF(ISNUMBER(SUBSTITUTE(_xludf.MID(L3026, 2, 1), ".", ",")), 1, 2))</f>
        <v/>
      </c>
      <c r="O3026" s="19" t="str">
        <f t="shared" ca="1" si="473"/>
        <v/>
      </c>
      <c r="P3026" s="9" t="str">
        <f t="shared" ca="1" si="474"/>
        <v/>
      </c>
      <c r="Q3026" s="9" t="str">
        <f t="shared" ca="1" si="475"/>
        <v/>
      </c>
      <c r="R3026" s="9" t="str">
        <f t="shared" si="468"/>
        <v/>
      </c>
      <c r="S3026" t="str" cm="1">
        <f t="array" ref="S3026">IF(ISBLANK(C3026),"",IFERROR(INDEX(ListeSeries!$A$2:$A$1045, MATCH(1, (DatasScan!G3026=ListeSeries!$B$2:$B$1045) * (DatasScan!H3026&gt;=ListeSeries!$D$2:$D$1045) * (DatasScan!H3026&lt;=ListeSeries!$E$2:$E$1045), 0)), "no match"))</f>
        <v/>
      </c>
      <c r="T3026" s="7" t="str" cm="1">
        <f t="array" ref="T3026">IF(ISBLANK(C3026),"",IFERROR(INDEX(ListeSeries!$C$2:$C$1045, MATCH(1, (DatasScan!G3026=ListeSeries!$B$2:$B$1045) * (DatasScan!H3026&gt;=ListeSeries!$D$2:$D$1045) * (DatasScan!H3026&lt;=ListeSeries!$E$2:$E$1045), 0)), "no match"))</f>
        <v/>
      </c>
      <c r="U3026" s="11" t="str" cm="1">
        <f t="array" ref="U3026">IF(ISBLANK(C3026),"",IFERROR(INDEX(ListeSeries!$F$2:$F$1045, MATCH(1, (DatasScan!G3026=ListeSeries!$B$2:$B$1045) * (DatasScan!H3026&gt;=ListeSeries!$D$2:$D$1045) * (DatasScan!H3026&lt;=ListeSeries!$E$2:$E$1045), 0)), "no match"))</f>
        <v/>
      </c>
    </row>
    <row r="3027" spans="1:21" ht="15" customHeight="1" x14ac:dyDescent="0.25">
      <c r="A3027" s="6" t="str">
        <f t="shared" si="469"/>
        <v/>
      </c>
      <c r="B3027" s="272"/>
      <c r="F3027" s="7" t="str">
        <f t="shared" si="472"/>
        <v/>
      </c>
      <c r="G3027" s="21" t="str">
        <f>IF(ISBLANK(C3027),"",_xlfn.XLOOKUP(_xlfn.XLOOKUP(VALUE(LEFT(C3027,4)),Souches!$B$2:$B$15000,Souches!$E$2:$E$15000),Varietes!$B$2:$B$500,Varietes!$C$2:$C$500))</f>
        <v/>
      </c>
      <c r="H3027" s="19" t="str">
        <f>IF(ISBLANK(C3027),"",_xlfn.XLOOKUP(VALUE(LEFT(C3027,4)),Souches!$B$2:$B$15000,Souches!$D$2:$D$15000))</f>
        <v/>
      </c>
      <c r="I3027" s="10" t="str">
        <f t="shared" si="470"/>
        <v/>
      </c>
      <c r="J3027" s="19" t="str">
        <f>IF(I3027="","",INT(('ObjProd (2)'!$C$25-I3027)/7 * (ABS('ObjProd (2)'!$C$25-I3027)&gt;=7)))</f>
        <v/>
      </c>
      <c r="K3027" s="10" t="str">
        <f>IF(I3027="","",
IF(AND(DATEDIF(I3027,'ObjProd (2)'!$C$25,"y")=0,DATEDIF(I3027,'ObjProd (2)'!$C$25,"ym")=0,
   INT(('ObjProd (2)'!$C$25-EDATE(I3027,DATEDIF(I3027,'ObjProd (2)'!$C$25,"y")*12+DATEDIF(I3027,'ObjProd (2)'!$C$25,"ym")))/7)=0),
   "&lt; 1 sem.",
   IF(DATEDIF(I3027,'ObjProd (2)'!$C$25,"y")&gt;0,DATEDIF(I3027,'ObjProd (2)'!$C$25,"y") &amp; " " &amp; IF(DATEDIF(I3027,'ObjProd (2)'!$C$25,"y")=1,"an ","ans "),"") &amp;
   IF(DATEDIF(I3027,'ObjProd (2)'!$C$25,"ym")&gt;0,DATEDIF(I3027,'ObjProd (2)'!$C$25,"ym") &amp; " mois ", "") &amp;
   IF(INT(('ObjProd (2)'!$C$25-EDATE(I3027,DATEDIF(I3027,'ObjProd (2)'!$C$25,"y")*12+DATEDIF(I3027,'ObjProd (2)'!$C$25,"ym")))/7)&gt;0,
      INT(('ObjProd (2)'!$C$25-EDATE(I3027,DATEDIF(I3027,'ObjProd (2)'!$C$25,"y")*12+DATEDIF(I3027,'ObjProd (2)'!$C$25,"ym")))/7) &amp; " sem.",
      "")
)
)</f>
        <v/>
      </c>
      <c r="L3027" s="11" t="str">
        <f t="shared" si="471"/>
        <v/>
      </c>
      <c r="M3027" s="9" t="str">
        <f t="shared" si="467"/>
        <v/>
      </c>
      <c r="N3027" s="9" t="str" cm="1">
        <f t="array" aca="1" ref="N3027" ca="1">LEFT(L3027, IF(ISNUMBER(SUBSTITUTE(_xludf.MID(L3027, 2, 1), ".", ",")), 1, 2))</f>
        <v/>
      </c>
      <c r="O3027" s="19" t="str">
        <f t="shared" ca="1" si="473"/>
        <v/>
      </c>
      <c r="P3027" s="9" t="str">
        <f t="shared" ca="1" si="474"/>
        <v/>
      </c>
      <c r="Q3027" s="9" t="str">
        <f t="shared" ca="1" si="475"/>
        <v/>
      </c>
      <c r="R3027" s="9" t="str">
        <f t="shared" si="468"/>
        <v/>
      </c>
      <c r="S3027" t="str" cm="1">
        <f t="array" ref="S3027">IF(ISBLANK(C3027),"",IFERROR(INDEX(ListeSeries!$A$2:$A$1045, MATCH(1, (DatasScan!G3027=ListeSeries!$B$2:$B$1045) * (DatasScan!H3027&gt;=ListeSeries!$D$2:$D$1045) * (DatasScan!H3027&lt;=ListeSeries!$E$2:$E$1045), 0)), "no match"))</f>
        <v/>
      </c>
      <c r="T3027" s="7" t="str" cm="1">
        <f t="array" ref="T3027">IF(ISBLANK(C3027),"",IFERROR(INDEX(ListeSeries!$C$2:$C$1045, MATCH(1, (DatasScan!G3027=ListeSeries!$B$2:$B$1045) * (DatasScan!H3027&gt;=ListeSeries!$D$2:$D$1045) * (DatasScan!H3027&lt;=ListeSeries!$E$2:$E$1045), 0)), "no match"))</f>
        <v/>
      </c>
      <c r="U3027" s="11" t="str" cm="1">
        <f t="array" ref="U3027">IF(ISBLANK(C3027),"",IFERROR(INDEX(ListeSeries!$F$2:$F$1045, MATCH(1, (DatasScan!G3027=ListeSeries!$B$2:$B$1045) * (DatasScan!H3027&gt;=ListeSeries!$D$2:$D$1045) * (DatasScan!H3027&lt;=ListeSeries!$E$2:$E$1045), 0)), "no match"))</f>
        <v/>
      </c>
    </row>
    <row r="3028" spans="1:21" ht="15" customHeight="1" x14ac:dyDescent="0.25">
      <c r="A3028" s="6" t="str">
        <f t="shared" si="469"/>
        <v/>
      </c>
      <c r="B3028" s="272"/>
      <c r="F3028" s="7" t="str">
        <f t="shared" si="472"/>
        <v/>
      </c>
      <c r="G3028" s="21" t="str">
        <f>IF(ISBLANK(C3028),"",_xlfn.XLOOKUP(_xlfn.XLOOKUP(VALUE(LEFT(C3028,4)),Souches!$B$2:$B$15000,Souches!$E$2:$E$15000),Varietes!$B$2:$B$500,Varietes!$C$2:$C$500))</f>
        <v/>
      </c>
      <c r="H3028" s="19" t="str">
        <f>IF(ISBLANK(C3028),"",_xlfn.XLOOKUP(VALUE(LEFT(C3028,4)),Souches!$B$2:$B$15000,Souches!$D$2:$D$15000))</f>
        <v/>
      </c>
      <c r="I3028" s="10" t="str">
        <f t="shared" si="470"/>
        <v/>
      </c>
      <c r="J3028" s="19" t="str">
        <f>IF(I3028="","",INT(('ObjProd (2)'!$C$25-I3028)/7 * (ABS('ObjProd (2)'!$C$25-I3028)&gt;=7)))</f>
        <v/>
      </c>
      <c r="K3028" s="10" t="str">
        <f>IF(I3028="","",
IF(AND(DATEDIF(I3028,'ObjProd (2)'!$C$25,"y")=0,DATEDIF(I3028,'ObjProd (2)'!$C$25,"ym")=0,
   INT(('ObjProd (2)'!$C$25-EDATE(I3028,DATEDIF(I3028,'ObjProd (2)'!$C$25,"y")*12+DATEDIF(I3028,'ObjProd (2)'!$C$25,"ym")))/7)=0),
   "&lt; 1 sem.",
   IF(DATEDIF(I3028,'ObjProd (2)'!$C$25,"y")&gt;0,DATEDIF(I3028,'ObjProd (2)'!$C$25,"y") &amp; " " &amp; IF(DATEDIF(I3028,'ObjProd (2)'!$C$25,"y")=1,"an ","ans "),"") &amp;
   IF(DATEDIF(I3028,'ObjProd (2)'!$C$25,"ym")&gt;0,DATEDIF(I3028,'ObjProd (2)'!$C$25,"ym") &amp; " mois ", "") &amp;
   IF(INT(('ObjProd (2)'!$C$25-EDATE(I3028,DATEDIF(I3028,'ObjProd (2)'!$C$25,"y")*12+DATEDIF(I3028,'ObjProd (2)'!$C$25,"ym")))/7)&gt;0,
      INT(('ObjProd (2)'!$C$25-EDATE(I3028,DATEDIF(I3028,'ObjProd (2)'!$C$25,"y")*12+DATEDIF(I3028,'ObjProd (2)'!$C$25,"ym")))/7) &amp; " sem.",
      "")
)
)</f>
        <v/>
      </c>
      <c r="L3028" s="11" t="str">
        <f t="shared" si="471"/>
        <v/>
      </c>
      <c r="M3028" s="9" t="str">
        <f t="shared" si="467"/>
        <v/>
      </c>
      <c r="N3028" s="9" t="str" cm="1">
        <f t="array" aca="1" ref="N3028" ca="1">LEFT(L3028, IF(ISNUMBER(SUBSTITUTE(_xludf.MID(L3028, 2, 1), ".", ",")), 1, 2))</f>
        <v/>
      </c>
      <c r="O3028" s="19" t="str">
        <f t="shared" ca="1" si="473"/>
        <v/>
      </c>
      <c r="P3028" s="9" t="str">
        <f t="shared" ca="1" si="474"/>
        <v/>
      </c>
      <c r="Q3028" s="9" t="str">
        <f t="shared" ca="1" si="475"/>
        <v/>
      </c>
      <c r="R3028" s="9" t="str">
        <f t="shared" si="468"/>
        <v/>
      </c>
      <c r="S3028" t="str" cm="1">
        <f t="array" ref="S3028">IF(ISBLANK(C3028),"",IFERROR(INDEX(ListeSeries!$A$2:$A$1045, MATCH(1, (DatasScan!G3028=ListeSeries!$B$2:$B$1045) * (DatasScan!H3028&gt;=ListeSeries!$D$2:$D$1045) * (DatasScan!H3028&lt;=ListeSeries!$E$2:$E$1045), 0)), "no match"))</f>
        <v/>
      </c>
      <c r="T3028" s="7" t="str" cm="1">
        <f t="array" ref="T3028">IF(ISBLANK(C3028),"",IFERROR(INDEX(ListeSeries!$C$2:$C$1045, MATCH(1, (DatasScan!G3028=ListeSeries!$B$2:$B$1045) * (DatasScan!H3028&gt;=ListeSeries!$D$2:$D$1045) * (DatasScan!H3028&lt;=ListeSeries!$E$2:$E$1045), 0)), "no match"))</f>
        <v/>
      </c>
      <c r="U3028" s="11" t="str" cm="1">
        <f t="array" ref="U3028">IF(ISBLANK(C3028),"",IFERROR(INDEX(ListeSeries!$F$2:$F$1045, MATCH(1, (DatasScan!G3028=ListeSeries!$B$2:$B$1045) * (DatasScan!H3028&gt;=ListeSeries!$D$2:$D$1045) * (DatasScan!H3028&lt;=ListeSeries!$E$2:$E$1045), 0)), "no match"))</f>
        <v/>
      </c>
    </row>
    <row r="3029" spans="1:21" ht="15" customHeight="1" x14ac:dyDescent="0.25">
      <c r="A3029" s="6" t="str">
        <f t="shared" si="469"/>
        <v/>
      </c>
      <c r="B3029" s="272"/>
      <c r="F3029" s="7" t="str">
        <f t="shared" si="472"/>
        <v/>
      </c>
      <c r="G3029" s="21" t="str">
        <f>IF(ISBLANK(C3029),"",_xlfn.XLOOKUP(_xlfn.XLOOKUP(VALUE(LEFT(C3029,4)),Souches!$B$2:$B$15000,Souches!$E$2:$E$15000),Varietes!$B$2:$B$500,Varietes!$C$2:$C$500))</f>
        <v/>
      </c>
      <c r="H3029" s="19" t="str">
        <f>IF(ISBLANK(C3029),"",_xlfn.XLOOKUP(VALUE(LEFT(C3029,4)),Souches!$B$2:$B$15000,Souches!$D$2:$D$15000))</f>
        <v/>
      </c>
      <c r="I3029" s="10" t="str">
        <f t="shared" si="470"/>
        <v/>
      </c>
      <c r="J3029" s="19" t="str">
        <f>IF(I3029="","",INT(('ObjProd (2)'!$C$25-I3029)/7 * (ABS('ObjProd (2)'!$C$25-I3029)&gt;=7)))</f>
        <v/>
      </c>
      <c r="K3029" s="10" t="str">
        <f>IF(I3029="","",
IF(AND(DATEDIF(I3029,'ObjProd (2)'!$C$25,"y")=0,DATEDIF(I3029,'ObjProd (2)'!$C$25,"ym")=0,
   INT(('ObjProd (2)'!$C$25-EDATE(I3029,DATEDIF(I3029,'ObjProd (2)'!$C$25,"y")*12+DATEDIF(I3029,'ObjProd (2)'!$C$25,"ym")))/7)=0),
   "&lt; 1 sem.",
   IF(DATEDIF(I3029,'ObjProd (2)'!$C$25,"y")&gt;0,DATEDIF(I3029,'ObjProd (2)'!$C$25,"y") &amp; " " &amp; IF(DATEDIF(I3029,'ObjProd (2)'!$C$25,"y")=1,"an ","ans "),"") &amp;
   IF(DATEDIF(I3029,'ObjProd (2)'!$C$25,"ym")&gt;0,DATEDIF(I3029,'ObjProd (2)'!$C$25,"ym") &amp; " mois ", "") &amp;
   IF(INT(('ObjProd (2)'!$C$25-EDATE(I3029,DATEDIF(I3029,'ObjProd (2)'!$C$25,"y")*12+DATEDIF(I3029,'ObjProd (2)'!$C$25,"ym")))/7)&gt;0,
      INT(('ObjProd (2)'!$C$25-EDATE(I3029,DATEDIF(I3029,'ObjProd (2)'!$C$25,"y")*12+DATEDIF(I3029,'ObjProd (2)'!$C$25,"ym")))/7) &amp; " sem.",
      "")
)
)</f>
        <v/>
      </c>
      <c r="L3029" s="11" t="str">
        <f t="shared" si="471"/>
        <v/>
      </c>
      <c r="M3029" s="9" t="str">
        <f t="shared" si="467"/>
        <v/>
      </c>
      <c r="N3029" s="9" t="str" cm="1">
        <f t="array" aca="1" ref="N3029" ca="1">LEFT(L3029, IF(ISNUMBER(SUBSTITUTE(_xludf.MID(L3029, 2, 1), ".", ",")), 1, 2))</f>
        <v/>
      </c>
      <c r="O3029" s="19" t="str">
        <f t="shared" ca="1" si="473"/>
        <v/>
      </c>
      <c r="P3029" s="9" t="str">
        <f t="shared" ca="1" si="474"/>
        <v/>
      </c>
      <c r="Q3029" s="9" t="str">
        <f t="shared" ca="1" si="475"/>
        <v/>
      </c>
      <c r="R3029" s="9" t="str">
        <f t="shared" si="468"/>
        <v/>
      </c>
      <c r="S3029" t="str" cm="1">
        <f t="array" ref="S3029">IF(ISBLANK(C3029),"",IFERROR(INDEX(ListeSeries!$A$2:$A$1045, MATCH(1, (DatasScan!G3029=ListeSeries!$B$2:$B$1045) * (DatasScan!H3029&gt;=ListeSeries!$D$2:$D$1045) * (DatasScan!H3029&lt;=ListeSeries!$E$2:$E$1045), 0)), "no match"))</f>
        <v/>
      </c>
      <c r="T3029" s="7" t="str" cm="1">
        <f t="array" ref="T3029">IF(ISBLANK(C3029),"",IFERROR(INDEX(ListeSeries!$C$2:$C$1045, MATCH(1, (DatasScan!G3029=ListeSeries!$B$2:$B$1045) * (DatasScan!H3029&gt;=ListeSeries!$D$2:$D$1045) * (DatasScan!H3029&lt;=ListeSeries!$E$2:$E$1045), 0)), "no match"))</f>
        <v/>
      </c>
      <c r="U3029" s="11" t="str" cm="1">
        <f t="array" ref="U3029">IF(ISBLANK(C3029),"",IFERROR(INDEX(ListeSeries!$F$2:$F$1045, MATCH(1, (DatasScan!G3029=ListeSeries!$B$2:$B$1045) * (DatasScan!H3029&gt;=ListeSeries!$D$2:$D$1045) * (DatasScan!H3029&lt;=ListeSeries!$E$2:$E$1045), 0)), "no match"))</f>
        <v/>
      </c>
    </row>
    <row r="3030" spans="1:21" ht="15" customHeight="1" x14ac:dyDescent="0.25">
      <c r="A3030" s="6" t="str">
        <f t="shared" si="469"/>
        <v/>
      </c>
      <c r="B3030" s="272"/>
      <c r="F3030" s="7" t="str">
        <f t="shared" si="472"/>
        <v/>
      </c>
      <c r="G3030" s="21" t="str">
        <f>IF(ISBLANK(C3030),"",_xlfn.XLOOKUP(_xlfn.XLOOKUP(VALUE(LEFT(C3030,4)),Souches!$B$2:$B$15000,Souches!$E$2:$E$15000),Varietes!$B$2:$B$500,Varietes!$C$2:$C$500))</f>
        <v/>
      </c>
      <c r="H3030" s="19" t="str">
        <f>IF(ISBLANK(C3030),"",_xlfn.XLOOKUP(VALUE(LEFT(C3030,4)),Souches!$B$2:$B$15000,Souches!$D$2:$D$15000))</f>
        <v/>
      </c>
      <c r="I3030" s="10" t="str">
        <f t="shared" si="470"/>
        <v/>
      </c>
      <c r="J3030" s="19" t="str">
        <f>IF(I3030="","",INT(('ObjProd (2)'!$C$25-I3030)/7 * (ABS('ObjProd (2)'!$C$25-I3030)&gt;=7)))</f>
        <v/>
      </c>
      <c r="K3030" s="10" t="str">
        <f>IF(I3030="","",
IF(AND(DATEDIF(I3030,'ObjProd (2)'!$C$25,"y")=0,DATEDIF(I3030,'ObjProd (2)'!$C$25,"ym")=0,
   INT(('ObjProd (2)'!$C$25-EDATE(I3030,DATEDIF(I3030,'ObjProd (2)'!$C$25,"y")*12+DATEDIF(I3030,'ObjProd (2)'!$C$25,"ym")))/7)=0),
   "&lt; 1 sem.",
   IF(DATEDIF(I3030,'ObjProd (2)'!$C$25,"y")&gt;0,DATEDIF(I3030,'ObjProd (2)'!$C$25,"y") &amp; " " &amp; IF(DATEDIF(I3030,'ObjProd (2)'!$C$25,"y")=1,"an ","ans "),"") &amp;
   IF(DATEDIF(I3030,'ObjProd (2)'!$C$25,"ym")&gt;0,DATEDIF(I3030,'ObjProd (2)'!$C$25,"ym") &amp; " mois ", "") &amp;
   IF(INT(('ObjProd (2)'!$C$25-EDATE(I3030,DATEDIF(I3030,'ObjProd (2)'!$C$25,"y")*12+DATEDIF(I3030,'ObjProd (2)'!$C$25,"ym")))/7)&gt;0,
      INT(('ObjProd (2)'!$C$25-EDATE(I3030,DATEDIF(I3030,'ObjProd (2)'!$C$25,"y")*12+DATEDIF(I3030,'ObjProd (2)'!$C$25,"ym")))/7) &amp; " sem.",
      "")
)
)</f>
        <v/>
      </c>
      <c r="L3030" s="11" t="str">
        <f t="shared" si="471"/>
        <v/>
      </c>
      <c r="M3030" s="9" t="str">
        <f t="shared" si="467"/>
        <v/>
      </c>
      <c r="N3030" s="9" t="str" cm="1">
        <f t="array" aca="1" ref="N3030" ca="1">LEFT(L3030, IF(ISNUMBER(SUBSTITUTE(_xludf.MID(L3030, 2, 1), ".", ",")), 1, 2))</f>
        <v/>
      </c>
      <c r="O3030" s="19" t="str">
        <f t="shared" ca="1" si="473"/>
        <v/>
      </c>
      <c r="P3030" s="9" t="str">
        <f t="shared" ca="1" si="474"/>
        <v/>
      </c>
      <c r="Q3030" s="9" t="str">
        <f t="shared" ca="1" si="475"/>
        <v/>
      </c>
      <c r="R3030" s="9" t="str">
        <f t="shared" si="468"/>
        <v/>
      </c>
      <c r="S3030" t="str" cm="1">
        <f t="array" ref="S3030">IF(ISBLANK(C3030),"",IFERROR(INDEX(ListeSeries!$A$2:$A$1045, MATCH(1, (DatasScan!G3030=ListeSeries!$B$2:$B$1045) * (DatasScan!H3030&gt;=ListeSeries!$D$2:$D$1045) * (DatasScan!H3030&lt;=ListeSeries!$E$2:$E$1045), 0)), "no match"))</f>
        <v/>
      </c>
      <c r="T3030" s="7" t="str" cm="1">
        <f t="array" ref="T3030">IF(ISBLANK(C3030),"",IFERROR(INDEX(ListeSeries!$C$2:$C$1045, MATCH(1, (DatasScan!G3030=ListeSeries!$B$2:$B$1045) * (DatasScan!H3030&gt;=ListeSeries!$D$2:$D$1045) * (DatasScan!H3030&lt;=ListeSeries!$E$2:$E$1045), 0)), "no match"))</f>
        <v/>
      </c>
      <c r="U3030" s="11" t="str" cm="1">
        <f t="array" ref="U3030">IF(ISBLANK(C3030),"",IFERROR(INDEX(ListeSeries!$F$2:$F$1045, MATCH(1, (DatasScan!G3030=ListeSeries!$B$2:$B$1045) * (DatasScan!H3030&gt;=ListeSeries!$D$2:$D$1045) * (DatasScan!H3030&lt;=ListeSeries!$E$2:$E$1045), 0)), "no match"))</f>
        <v/>
      </c>
    </row>
    <row r="3031" spans="1:21" ht="15" customHeight="1" x14ac:dyDescent="0.25">
      <c r="A3031" s="6" t="str">
        <f t="shared" si="469"/>
        <v/>
      </c>
      <c r="B3031" s="272"/>
      <c r="F3031" s="7" t="str">
        <f t="shared" si="472"/>
        <v/>
      </c>
      <c r="G3031" s="21" t="str">
        <f>IF(ISBLANK(C3031),"",_xlfn.XLOOKUP(_xlfn.XLOOKUP(VALUE(LEFT(C3031,4)),Souches!$B$2:$B$15000,Souches!$E$2:$E$15000),Varietes!$B$2:$B$500,Varietes!$C$2:$C$500))</f>
        <v/>
      </c>
      <c r="H3031" s="19" t="str">
        <f>IF(ISBLANK(C3031),"",_xlfn.XLOOKUP(VALUE(LEFT(C3031,4)),Souches!$B$2:$B$15000,Souches!$D$2:$D$15000))</f>
        <v/>
      </c>
      <c r="I3031" s="10" t="str">
        <f t="shared" si="470"/>
        <v/>
      </c>
      <c r="J3031" s="19" t="str">
        <f>IF(I3031="","",INT(('ObjProd (2)'!$C$25-I3031)/7 * (ABS('ObjProd (2)'!$C$25-I3031)&gt;=7)))</f>
        <v/>
      </c>
      <c r="K3031" s="10" t="str">
        <f>IF(I3031="","",
IF(AND(DATEDIF(I3031,'ObjProd (2)'!$C$25,"y")=0,DATEDIF(I3031,'ObjProd (2)'!$C$25,"ym")=0,
   INT(('ObjProd (2)'!$C$25-EDATE(I3031,DATEDIF(I3031,'ObjProd (2)'!$C$25,"y")*12+DATEDIF(I3031,'ObjProd (2)'!$C$25,"ym")))/7)=0),
   "&lt; 1 sem.",
   IF(DATEDIF(I3031,'ObjProd (2)'!$C$25,"y")&gt;0,DATEDIF(I3031,'ObjProd (2)'!$C$25,"y") &amp; " " &amp; IF(DATEDIF(I3031,'ObjProd (2)'!$C$25,"y")=1,"an ","ans "),"") &amp;
   IF(DATEDIF(I3031,'ObjProd (2)'!$C$25,"ym")&gt;0,DATEDIF(I3031,'ObjProd (2)'!$C$25,"ym") &amp; " mois ", "") &amp;
   IF(INT(('ObjProd (2)'!$C$25-EDATE(I3031,DATEDIF(I3031,'ObjProd (2)'!$C$25,"y")*12+DATEDIF(I3031,'ObjProd (2)'!$C$25,"ym")))/7)&gt;0,
      INT(('ObjProd (2)'!$C$25-EDATE(I3031,DATEDIF(I3031,'ObjProd (2)'!$C$25,"y")*12+DATEDIF(I3031,'ObjProd (2)'!$C$25,"ym")))/7) &amp; " sem.",
      "")
)
)</f>
        <v/>
      </c>
      <c r="L3031" s="11" t="str">
        <f t="shared" si="471"/>
        <v/>
      </c>
      <c r="M3031" s="9" t="str">
        <f t="shared" si="467"/>
        <v/>
      </c>
      <c r="N3031" s="9" t="str" cm="1">
        <f t="array" aca="1" ref="N3031" ca="1">LEFT(L3031, IF(ISNUMBER(SUBSTITUTE(_xludf.MID(L3031, 2, 1), ".", ",")), 1, 2))</f>
        <v/>
      </c>
      <c r="O3031" s="19" t="str">
        <f t="shared" ca="1" si="473"/>
        <v/>
      </c>
      <c r="P3031" s="9" t="str">
        <f t="shared" ca="1" si="474"/>
        <v/>
      </c>
      <c r="Q3031" s="9" t="str">
        <f t="shared" ca="1" si="475"/>
        <v/>
      </c>
      <c r="R3031" s="9" t="str">
        <f t="shared" si="468"/>
        <v/>
      </c>
      <c r="S3031" t="str" cm="1">
        <f t="array" ref="S3031">IF(ISBLANK(C3031),"",IFERROR(INDEX(ListeSeries!$A$2:$A$1045, MATCH(1, (DatasScan!G3031=ListeSeries!$B$2:$B$1045) * (DatasScan!H3031&gt;=ListeSeries!$D$2:$D$1045) * (DatasScan!H3031&lt;=ListeSeries!$E$2:$E$1045), 0)), "no match"))</f>
        <v/>
      </c>
      <c r="T3031" s="7" t="str" cm="1">
        <f t="array" ref="T3031">IF(ISBLANK(C3031),"",IFERROR(INDEX(ListeSeries!$C$2:$C$1045, MATCH(1, (DatasScan!G3031=ListeSeries!$B$2:$B$1045) * (DatasScan!H3031&gt;=ListeSeries!$D$2:$D$1045) * (DatasScan!H3031&lt;=ListeSeries!$E$2:$E$1045), 0)), "no match"))</f>
        <v/>
      </c>
      <c r="U3031" s="11" t="str" cm="1">
        <f t="array" ref="U3031">IF(ISBLANK(C3031),"",IFERROR(INDEX(ListeSeries!$F$2:$F$1045, MATCH(1, (DatasScan!G3031=ListeSeries!$B$2:$B$1045) * (DatasScan!H3031&gt;=ListeSeries!$D$2:$D$1045) * (DatasScan!H3031&lt;=ListeSeries!$E$2:$E$1045), 0)), "no match"))</f>
        <v/>
      </c>
    </row>
    <row r="3032" spans="1:21" ht="15" customHeight="1" x14ac:dyDescent="0.25">
      <c r="A3032" s="6" t="str">
        <f t="shared" si="469"/>
        <v/>
      </c>
      <c r="B3032" s="272"/>
      <c r="F3032" s="7" t="str">
        <f t="shared" si="472"/>
        <v/>
      </c>
      <c r="G3032" s="21" t="str">
        <f>IF(ISBLANK(C3032),"",_xlfn.XLOOKUP(_xlfn.XLOOKUP(VALUE(LEFT(C3032,4)),Souches!$B$2:$B$15000,Souches!$E$2:$E$15000),Varietes!$B$2:$B$500,Varietes!$C$2:$C$500))</f>
        <v/>
      </c>
      <c r="H3032" s="19" t="str">
        <f>IF(ISBLANK(C3032),"",_xlfn.XLOOKUP(VALUE(LEFT(C3032,4)),Souches!$B$2:$B$15000,Souches!$D$2:$D$15000))</f>
        <v/>
      </c>
      <c r="I3032" s="10" t="str">
        <f t="shared" si="470"/>
        <v/>
      </c>
      <c r="J3032" s="19" t="str">
        <f>IF(I3032="","",INT(('ObjProd (2)'!$C$25-I3032)/7 * (ABS('ObjProd (2)'!$C$25-I3032)&gt;=7)))</f>
        <v/>
      </c>
      <c r="K3032" s="10" t="str">
        <f>IF(I3032="","",
IF(AND(DATEDIF(I3032,'ObjProd (2)'!$C$25,"y")=0,DATEDIF(I3032,'ObjProd (2)'!$C$25,"ym")=0,
   INT(('ObjProd (2)'!$C$25-EDATE(I3032,DATEDIF(I3032,'ObjProd (2)'!$C$25,"y")*12+DATEDIF(I3032,'ObjProd (2)'!$C$25,"ym")))/7)=0),
   "&lt; 1 sem.",
   IF(DATEDIF(I3032,'ObjProd (2)'!$C$25,"y")&gt;0,DATEDIF(I3032,'ObjProd (2)'!$C$25,"y") &amp; " " &amp; IF(DATEDIF(I3032,'ObjProd (2)'!$C$25,"y")=1,"an ","ans "),"") &amp;
   IF(DATEDIF(I3032,'ObjProd (2)'!$C$25,"ym")&gt;0,DATEDIF(I3032,'ObjProd (2)'!$C$25,"ym") &amp; " mois ", "") &amp;
   IF(INT(('ObjProd (2)'!$C$25-EDATE(I3032,DATEDIF(I3032,'ObjProd (2)'!$C$25,"y")*12+DATEDIF(I3032,'ObjProd (2)'!$C$25,"ym")))/7)&gt;0,
      INT(('ObjProd (2)'!$C$25-EDATE(I3032,DATEDIF(I3032,'ObjProd (2)'!$C$25,"y")*12+DATEDIF(I3032,'ObjProd (2)'!$C$25,"ym")))/7) &amp; " sem.",
      "")
)
)</f>
        <v/>
      </c>
      <c r="L3032" s="11" t="str">
        <f t="shared" si="471"/>
        <v/>
      </c>
      <c r="M3032" s="9" t="str">
        <f t="shared" si="467"/>
        <v/>
      </c>
      <c r="N3032" s="9" t="str" cm="1">
        <f t="array" aca="1" ref="N3032" ca="1">LEFT(L3032, IF(ISNUMBER(SUBSTITUTE(_xludf.MID(L3032, 2, 1), ".", ",")), 1, 2))</f>
        <v/>
      </c>
      <c r="O3032" s="19" t="str">
        <f t="shared" ca="1" si="473"/>
        <v/>
      </c>
      <c r="P3032" s="9" t="str">
        <f t="shared" ca="1" si="474"/>
        <v/>
      </c>
      <c r="Q3032" s="9" t="str">
        <f t="shared" ca="1" si="475"/>
        <v/>
      </c>
      <c r="R3032" s="9" t="str">
        <f t="shared" si="468"/>
        <v/>
      </c>
      <c r="S3032" t="str" cm="1">
        <f t="array" ref="S3032">IF(ISBLANK(C3032),"",IFERROR(INDEX(ListeSeries!$A$2:$A$1045, MATCH(1, (DatasScan!G3032=ListeSeries!$B$2:$B$1045) * (DatasScan!H3032&gt;=ListeSeries!$D$2:$D$1045) * (DatasScan!H3032&lt;=ListeSeries!$E$2:$E$1045), 0)), "no match"))</f>
        <v/>
      </c>
      <c r="T3032" s="7" t="str" cm="1">
        <f t="array" ref="T3032">IF(ISBLANK(C3032),"",IFERROR(INDEX(ListeSeries!$C$2:$C$1045, MATCH(1, (DatasScan!G3032=ListeSeries!$B$2:$B$1045) * (DatasScan!H3032&gt;=ListeSeries!$D$2:$D$1045) * (DatasScan!H3032&lt;=ListeSeries!$E$2:$E$1045), 0)), "no match"))</f>
        <v/>
      </c>
      <c r="U3032" s="11" t="str" cm="1">
        <f t="array" ref="U3032">IF(ISBLANK(C3032),"",IFERROR(INDEX(ListeSeries!$F$2:$F$1045, MATCH(1, (DatasScan!G3032=ListeSeries!$B$2:$B$1045) * (DatasScan!H3032&gt;=ListeSeries!$D$2:$D$1045) * (DatasScan!H3032&lt;=ListeSeries!$E$2:$E$1045), 0)), "no match"))</f>
        <v/>
      </c>
    </row>
    <row r="3033" spans="1:21" ht="15" customHeight="1" x14ac:dyDescent="0.25">
      <c r="A3033" s="6" t="str">
        <f t="shared" si="469"/>
        <v/>
      </c>
      <c r="B3033" s="272"/>
      <c r="F3033" s="7" t="str">
        <f t="shared" si="472"/>
        <v/>
      </c>
      <c r="G3033" s="21" t="str">
        <f>IF(ISBLANK(C3033),"",_xlfn.XLOOKUP(_xlfn.XLOOKUP(VALUE(LEFT(C3033,4)),Souches!$B$2:$B$15000,Souches!$E$2:$E$15000),Varietes!$B$2:$B$500,Varietes!$C$2:$C$500))</f>
        <v/>
      </c>
      <c r="H3033" s="19" t="str">
        <f>IF(ISBLANK(C3033),"",_xlfn.XLOOKUP(VALUE(LEFT(C3033,4)),Souches!$B$2:$B$15000,Souches!$D$2:$D$15000))</f>
        <v/>
      </c>
      <c r="I3033" s="10" t="str">
        <f t="shared" si="470"/>
        <v/>
      </c>
      <c r="J3033" s="19" t="str">
        <f>IF(I3033="","",INT(('ObjProd (2)'!$C$25-I3033)/7 * (ABS('ObjProd (2)'!$C$25-I3033)&gt;=7)))</f>
        <v/>
      </c>
      <c r="K3033" s="10" t="str">
        <f>IF(I3033="","",
IF(AND(DATEDIF(I3033,'ObjProd (2)'!$C$25,"y")=0,DATEDIF(I3033,'ObjProd (2)'!$C$25,"ym")=0,
   INT(('ObjProd (2)'!$C$25-EDATE(I3033,DATEDIF(I3033,'ObjProd (2)'!$C$25,"y")*12+DATEDIF(I3033,'ObjProd (2)'!$C$25,"ym")))/7)=0),
   "&lt; 1 sem.",
   IF(DATEDIF(I3033,'ObjProd (2)'!$C$25,"y")&gt;0,DATEDIF(I3033,'ObjProd (2)'!$C$25,"y") &amp; " " &amp; IF(DATEDIF(I3033,'ObjProd (2)'!$C$25,"y")=1,"an ","ans "),"") &amp;
   IF(DATEDIF(I3033,'ObjProd (2)'!$C$25,"ym")&gt;0,DATEDIF(I3033,'ObjProd (2)'!$C$25,"ym") &amp; " mois ", "") &amp;
   IF(INT(('ObjProd (2)'!$C$25-EDATE(I3033,DATEDIF(I3033,'ObjProd (2)'!$C$25,"y")*12+DATEDIF(I3033,'ObjProd (2)'!$C$25,"ym")))/7)&gt;0,
      INT(('ObjProd (2)'!$C$25-EDATE(I3033,DATEDIF(I3033,'ObjProd (2)'!$C$25,"y")*12+DATEDIF(I3033,'ObjProd (2)'!$C$25,"ym")))/7) &amp; " sem.",
      "")
)
)</f>
        <v/>
      </c>
      <c r="L3033" s="11" t="str">
        <f t="shared" si="471"/>
        <v/>
      </c>
      <c r="M3033" s="9" t="str">
        <f t="shared" si="467"/>
        <v/>
      </c>
      <c r="N3033" s="9" t="str" cm="1">
        <f t="array" aca="1" ref="N3033" ca="1">LEFT(L3033, IF(ISNUMBER(SUBSTITUTE(_xludf.MID(L3033, 2, 1), ".", ",")), 1, 2))</f>
        <v/>
      </c>
      <c r="O3033" s="19" t="str">
        <f t="shared" ca="1" si="473"/>
        <v/>
      </c>
      <c r="P3033" s="9" t="str">
        <f t="shared" ca="1" si="474"/>
        <v/>
      </c>
      <c r="Q3033" s="9" t="str">
        <f t="shared" ca="1" si="475"/>
        <v/>
      </c>
      <c r="R3033" s="9" t="str">
        <f t="shared" si="468"/>
        <v/>
      </c>
      <c r="S3033" t="str" cm="1">
        <f t="array" ref="S3033">IF(ISBLANK(C3033),"",IFERROR(INDEX(ListeSeries!$A$2:$A$1045, MATCH(1, (DatasScan!G3033=ListeSeries!$B$2:$B$1045) * (DatasScan!H3033&gt;=ListeSeries!$D$2:$D$1045) * (DatasScan!H3033&lt;=ListeSeries!$E$2:$E$1045), 0)), "no match"))</f>
        <v/>
      </c>
      <c r="T3033" s="7" t="str" cm="1">
        <f t="array" ref="T3033">IF(ISBLANK(C3033),"",IFERROR(INDEX(ListeSeries!$C$2:$C$1045, MATCH(1, (DatasScan!G3033=ListeSeries!$B$2:$B$1045) * (DatasScan!H3033&gt;=ListeSeries!$D$2:$D$1045) * (DatasScan!H3033&lt;=ListeSeries!$E$2:$E$1045), 0)), "no match"))</f>
        <v/>
      </c>
      <c r="U3033" s="11" t="str" cm="1">
        <f t="array" ref="U3033">IF(ISBLANK(C3033),"",IFERROR(INDEX(ListeSeries!$F$2:$F$1045, MATCH(1, (DatasScan!G3033=ListeSeries!$B$2:$B$1045) * (DatasScan!H3033&gt;=ListeSeries!$D$2:$D$1045) * (DatasScan!H3033&lt;=ListeSeries!$E$2:$E$1045), 0)), "no match"))</f>
        <v/>
      </c>
    </row>
    <row r="3034" spans="1:21" ht="15" customHeight="1" x14ac:dyDescent="0.25">
      <c r="A3034" s="6" t="str">
        <f t="shared" si="469"/>
        <v/>
      </c>
      <c r="B3034" s="272"/>
      <c r="F3034" s="7" t="str">
        <f t="shared" si="472"/>
        <v/>
      </c>
      <c r="G3034" s="21" t="str">
        <f>IF(ISBLANK(C3034),"",_xlfn.XLOOKUP(_xlfn.XLOOKUP(VALUE(LEFT(C3034,4)),Souches!$B$2:$B$15000,Souches!$E$2:$E$15000),Varietes!$B$2:$B$500,Varietes!$C$2:$C$500))</f>
        <v/>
      </c>
      <c r="H3034" s="19" t="str">
        <f>IF(ISBLANK(C3034),"",_xlfn.XLOOKUP(VALUE(LEFT(C3034,4)),Souches!$B$2:$B$15000,Souches!$D$2:$D$15000))</f>
        <v/>
      </c>
      <c r="I3034" s="10" t="str">
        <f t="shared" si="470"/>
        <v/>
      </c>
      <c r="J3034" s="19" t="str">
        <f>IF(I3034="","",INT(('ObjProd (2)'!$C$25-I3034)/7 * (ABS('ObjProd (2)'!$C$25-I3034)&gt;=7)))</f>
        <v/>
      </c>
      <c r="K3034" s="10" t="str">
        <f>IF(I3034="","",
IF(AND(DATEDIF(I3034,'ObjProd (2)'!$C$25,"y")=0,DATEDIF(I3034,'ObjProd (2)'!$C$25,"ym")=0,
   INT(('ObjProd (2)'!$C$25-EDATE(I3034,DATEDIF(I3034,'ObjProd (2)'!$C$25,"y")*12+DATEDIF(I3034,'ObjProd (2)'!$C$25,"ym")))/7)=0),
   "&lt; 1 sem.",
   IF(DATEDIF(I3034,'ObjProd (2)'!$C$25,"y")&gt;0,DATEDIF(I3034,'ObjProd (2)'!$C$25,"y") &amp; " " &amp; IF(DATEDIF(I3034,'ObjProd (2)'!$C$25,"y")=1,"an ","ans "),"") &amp;
   IF(DATEDIF(I3034,'ObjProd (2)'!$C$25,"ym")&gt;0,DATEDIF(I3034,'ObjProd (2)'!$C$25,"ym") &amp; " mois ", "") &amp;
   IF(INT(('ObjProd (2)'!$C$25-EDATE(I3034,DATEDIF(I3034,'ObjProd (2)'!$C$25,"y")*12+DATEDIF(I3034,'ObjProd (2)'!$C$25,"ym")))/7)&gt;0,
      INT(('ObjProd (2)'!$C$25-EDATE(I3034,DATEDIF(I3034,'ObjProd (2)'!$C$25,"y")*12+DATEDIF(I3034,'ObjProd (2)'!$C$25,"ym")))/7) &amp; " sem.",
      "")
)
)</f>
        <v/>
      </c>
      <c r="L3034" s="11" t="str">
        <f t="shared" si="471"/>
        <v/>
      </c>
      <c r="M3034" s="9" t="str">
        <f t="shared" si="467"/>
        <v/>
      </c>
      <c r="N3034" s="9" t="str" cm="1">
        <f t="array" aca="1" ref="N3034" ca="1">LEFT(L3034, IF(ISNUMBER(SUBSTITUTE(_xludf.MID(L3034, 2, 1), ".", ",")), 1, 2))</f>
        <v/>
      </c>
      <c r="O3034" s="19" t="str">
        <f t="shared" ca="1" si="473"/>
        <v/>
      </c>
      <c r="P3034" s="9" t="str">
        <f t="shared" ca="1" si="474"/>
        <v/>
      </c>
      <c r="Q3034" s="9" t="str">
        <f t="shared" ca="1" si="475"/>
        <v/>
      </c>
      <c r="R3034" s="9" t="str">
        <f t="shared" si="468"/>
        <v/>
      </c>
      <c r="S3034" t="str" cm="1">
        <f t="array" ref="S3034">IF(ISBLANK(C3034),"",IFERROR(INDEX(ListeSeries!$A$2:$A$1045, MATCH(1, (DatasScan!G3034=ListeSeries!$B$2:$B$1045) * (DatasScan!H3034&gt;=ListeSeries!$D$2:$D$1045) * (DatasScan!H3034&lt;=ListeSeries!$E$2:$E$1045), 0)), "no match"))</f>
        <v/>
      </c>
      <c r="T3034" s="7" t="str" cm="1">
        <f t="array" ref="T3034">IF(ISBLANK(C3034),"",IFERROR(INDEX(ListeSeries!$C$2:$C$1045, MATCH(1, (DatasScan!G3034=ListeSeries!$B$2:$B$1045) * (DatasScan!H3034&gt;=ListeSeries!$D$2:$D$1045) * (DatasScan!H3034&lt;=ListeSeries!$E$2:$E$1045), 0)), "no match"))</f>
        <v/>
      </c>
      <c r="U3034" s="11" t="str" cm="1">
        <f t="array" ref="U3034">IF(ISBLANK(C3034),"",IFERROR(INDEX(ListeSeries!$F$2:$F$1045, MATCH(1, (DatasScan!G3034=ListeSeries!$B$2:$B$1045) * (DatasScan!H3034&gt;=ListeSeries!$D$2:$D$1045) * (DatasScan!H3034&lt;=ListeSeries!$E$2:$E$1045), 0)), "no match"))</f>
        <v/>
      </c>
    </row>
    <row r="3035" spans="1:21" ht="15" customHeight="1" x14ac:dyDescent="0.25">
      <c r="A3035" s="6" t="str">
        <f t="shared" si="469"/>
        <v/>
      </c>
      <c r="B3035" s="272"/>
      <c r="F3035" s="7" t="str">
        <f t="shared" si="472"/>
        <v/>
      </c>
      <c r="G3035" s="21" t="str">
        <f>IF(ISBLANK(C3035),"",_xlfn.XLOOKUP(_xlfn.XLOOKUP(VALUE(LEFT(C3035,4)),Souches!$B$2:$B$15000,Souches!$E$2:$E$15000),Varietes!$B$2:$B$500,Varietes!$C$2:$C$500))</f>
        <v/>
      </c>
      <c r="H3035" s="19" t="str">
        <f>IF(ISBLANK(C3035),"",_xlfn.XLOOKUP(VALUE(LEFT(C3035,4)),Souches!$B$2:$B$15000,Souches!$D$2:$D$15000))</f>
        <v/>
      </c>
      <c r="I3035" s="10" t="str">
        <f t="shared" si="470"/>
        <v/>
      </c>
      <c r="J3035" s="19" t="str">
        <f>IF(I3035="","",INT(('ObjProd (2)'!$C$25-I3035)/7 * (ABS('ObjProd (2)'!$C$25-I3035)&gt;=7)))</f>
        <v/>
      </c>
      <c r="K3035" s="10" t="str">
        <f>IF(I3035="","",
IF(AND(DATEDIF(I3035,'ObjProd (2)'!$C$25,"y")=0,DATEDIF(I3035,'ObjProd (2)'!$C$25,"ym")=0,
   INT(('ObjProd (2)'!$C$25-EDATE(I3035,DATEDIF(I3035,'ObjProd (2)'!$C$25,"y")*12+DATEDIF(I3035,'ObjProd (2)'!$C$25,"ym")))/7)=0),
   "&lt; 1 sem.",
   IF(DATEDIF(I3035,'ObjProd (2)'!$C$25,"y")&gt;0,DATEDIF(I3035,'ObjProd (2)'!$C$25,"y") &amp; " " &amp; IF(DATEDIF(I3035,'ObjProd (2)'!$C$25,"y")=1,"an ","ans "),"") &amp;
   IF(DATEDIF(I3035,'ObjProd (2)'!$C$25,"ym")&gt;0,DATEDIF(I3035,'ObjProd (2)'!$C$25,"ym") &amp; " mois ", "") &amp;
   IF(INT(('ObjProd (2)'!$C$25-EDATE(I3035,DATEDIF(I3035,'ObjProd (2)'!$C$25,"y")*12+DATEDIF(I3035,'ObjProd (2)'!$C$25,"ym")))/7)&gt;0,
      INT(('ObjProd (2)'!$C$25-EDATE(I3035,DATEDIF(I3035,'ObjProd (2)'!$C$25,"y")*12+DATEDIF(I3035,'ObjProd (2)'!$C$25,"ym")))/7) &amp; " sem.",
      "")
)
)</f>
        <v/>
      </c>
      <c r="L3035" s="11" t="str">
        <f t="shared" si="471"/>
        <v/>
      </c>
      <c r="M3035" s="9" t="str">
        <f t="shared" si="467"/>
        <v/>
      </c>
      <c r="N3035" s="9" t="str" cm="1">
        <f t="array" aca="1" ref="N3035" ca="1">LEFT(L3035, IF(ISNUMBER(SUBSTITUTE(_xludf.MID(L3035, 2, 1), ".", ",")), 1, 2))</f>
        <v/>
      </c>
      <c r="O3035" s="19" t="str">
        <f t="shared" ca="1" si="473"/>
        <v/>
      </c>
      <c r="P3035" s="9" t="str">
        <f t="shared" ca="1" si="474"/>
        <v/>
      </c>
      <c r="Q3035" s="9" t="str">
        <f t="shared" ca="1" si="475"/>
        <v/>
      </c>
      <c r="R3035" s="9" t="str">
        <f t="shared" si="468"/>
        <v/>
      </c>
      <c r="S3035" t="str" cm="1">
        <f t="array" ref="S3035">IF(ISBLANK(C3035),"",IFERROR(INDEX(ListeSeries!$A$2:$A$1045, MATCH(1, (DatasScan!G3035=ListeSeries!$B$2:$B$1045) * (DatasScan!H3035&gt;=ListeSeries!$D$2:$D$1045) * (DatasScan!H3035&lt;=ListeSeries!$E$2:$E$1045), 0)), "no match"))</f>
        <v/>
      </c>
      <c r="T3035" s="7" t="str" cm="1">
        <f t="array" ref="T3035">IF(ISBLANK(C3035),"",IFERROR(INDEX(ListeSeries!$C$2:$C$1045, MATCH(1, (DatasScan!G3035=ListeSeries!$B$2:$B$1045) * (DatasScan!H3035&gt;=ListeSeries!$D$2:$D$1045) * (DatasScan!H3035&lt;=ListeSeries!$E$2:$E$1045), 0)), "no match"))</f>
        <v/>
      </c>
      <c r="U3035" s="11" t="str" cm="1">
        <f t="array" ref="U3035">IF(ISBLANK(C3035),"",IFERROR(INDEX(ListeSeries!$F$2:$F$1045, MATCH(1, (DatasScan!G3035=ListeSeries!$B$2:$B$1045) * (DatasScan!H3035&gt;=ListeSeries!$D$2:$D$1045) * (DatasScan!H3035&lt;=ListeSeries!$E$2:$E$1045), 0)), "no match"))</f>
        <v/>
      </c>
    </row>
    <row r="3036" spans="1:21" ht="15" customHeight="1" x14ac:dyDescent="0.25">
      <c r="A3036" s="6" t="str">
        <f t="shared" si="469"/>
        <v/>
      </c>
      <c r="B3036" s="272"/>
      <c r="F3036" s="7" t="str">
        <f t="shared" si="472"/>
        <v/>
      </c>
      <c r="G3036" s="21" t="str">
        <f>IF(ISBLANK(C3036),"",_xlfn.XLOOKUP(_xlfn.XLOOKUP(VALUE(LEFT(C3036,4)),Souches!$B$2:$B$15000,Souches!$E$2:$E$15000),Varietes!$B$2:$B$500,Varietes!$C$2:$C$500))</f>
        <v/>
      </c>
      <c r="H3036" s="19" t="str">
        <f>IF(ISBLANK(C3036),"",_xlfn.XLOOKUP(VALUE(LEFT(C3036,4)),Souches!$B$2:$B$15000,Souches!$D$2:$D$15000))</f>
        <v/>
      </c>
      <c r="I3036" s="10" t="str">
        <f t="shared" si="470"/>
        <v/>
      </c>
      <c r="J3036" s="19" t="str">
        <f>IF(I3036="","",INT(('ObjProd (2)'!$C$25-I3036)/7 * (ABS('ObjProd (2)'!$C$25-I3036)&gt;=7)))</f>
        <v/>
      </c>
      <c r="K3036" s="10" t="str">
        <f>IF(I3036="","",
IF(AND(DATEDIF(I3036,'ObjProd (2)'!$C$25,"y")=0,DATEDIF(I3036,'ObjProd (2)'!$C$25,"ym")=0,
   INT(('ObjProd (2)'!$C$25-EDATE(I3036,DATEDIF(I3036,'ObjProd (2)'!$C$25,"y")*12+DATEDIF(I3036,'ObjProd (2)'!$C$25,"ym")))/7)=0),
   "&lt; 1 sem.",
   IF(DATEDIF(I3036,'ObjProd (2)'!$C$25,"y")&gt;0,DATEDIF(I3036,'ObjProd (2)'!$C$25,"y") &amp; " " &amp; IF(DATEDIF(I3036,'ObjProd (2)'!$C$25,"y")=1,"an ","ans "),"") &amp;
   IF(DATEDIF(I3036,'ObjProd (2)'!$C$25,"ym")&gt;0,DATEDIF(I3036,'ObjProd (2)'!$C$25,"ym") &amp; " mois ", "") &amp;
   IF(INT(('ObjProd (2)'!$C$25-EDATE(I3036,DATEDIF(I3036,'ObjProd (2)'!$C$25,"y")*12+DATEDIF(I3036,'ObjProd (2)'!$C$25,"ym")))/7)&gt;0,
      INT(('ObjProd (2)'!$C$25-EDATE(I3036,DATEDIF(I3036,'ObjProd (2)'!$C$25,"y")*12+DATEDIF(I3036,'ObjProd (2)'!$C$25,"ym")))/7) &amp; " sem.",
      "")
)
)</f>
        <v/>
      </c>
      <c r="L3036" s="11" t="str">
        <f t="shared" si="471"/>
        <v/>
      </c>
      <c r="M3036" s="9" t="str">
        <f t="shared" si="467"/>
        <v/>
      </c>
      <c r="N3036" s="9" t="str" cm="1">
        <f t="array" aca="1" ref="N3036" ca="1">LEFT(L3036, IF(ISNUMBER(SUBSTITUTE(_xludf.MID(L3036, 2, 1), ".", ",")), 1, 2))</f>
        <v/>
      </c>
      <c r="O3036" s="19" t="str">
        <f t="shared" ca="1" si="473"/>
        <v/>
      </c>
      <c r="P3036" s="9" t="str">
        <f t="shared" ca="1" si="474"/>
        <v/>
      </c>
      <c r="Q3036" s="9" t="str">
        <f t="shared" ca="1" si="475"/>
        <v/>
      </c>
      <c r="R3036" s="9" t="str">
        <f t="shared" si="468"/>
        <v/>
      </c>
      <c r="S3036" t="str" cm="1">
        <f t="array" ref="S3036">IF(ISBLANK(C3036),"",IFERROR(INDEX(ListeSeries!$A$2:$A$1045, MATCH(1, (DatasScan!G3036=ListeSeries!$B$2:$B$1045) * (DatasScan!H3036&gt;=ListeSeries!$D$2:$D$1045) * (DatasScan!H3036&lt;=ListeSeries!$E$2:$E$1045), 0)), "no match"))</f>
        <v/>
      </c>
      <c r="T3036" s="7" t="str" cm="1">
        <f t="array" ref="T3036">IF(ISBLANK(C3036),"",IFERROR(INDEX(ListeSeries!$C$2:$C$1045, MATCH(1, (DatasScan!G3036=ListeSeries!$B$2:$B$1045) * (DatasScan!H3036&gt;=ListeSeries!$D$2:$D$1045) * (DatasScan!H3036&lt;=ListeSeries!$E$2:$E$1045), 0)), "no match"))</f>
        <v/>
      </c>
      <c r="U3036" s="11" t="str" cm="1">
        <f t="array" ref="U3036">IF(ISBLANK(C3036),"",IFERROR(INDEX(ListeSeries!$F$2:$F$1045, MATCH(1, (DatasScan!G3036=ListeSeries!$B$2:$B$1045) * (DatasScan!H3036&gt;=ListeSeries!$D$2:$D$1045) * (DatasScan!H3036&lt;=ListeSeries!$E$2:$E$1045), 0)), "no match"))</f>
        <v/>
      </c>
    </row>
    <row r="3037" spans="1:21" ht="15" customHeight="1" x14ac:dyDescent="0.25">
      <c r="A3037" s="6" t="str">
        <f t="shared" si="469"/>
        <v/>
      </c>
      <c r="B3037" s="272"/>
      <c r="F3037" s="7" t="str">
        <f t="shared" si="472"/>
        <v/>
      </c>
      <c r="G3037" s="21" t="str">
        <f>IF(ISBLANK(C3037),"",_xlfn.XLOOKUP(_xlfn.XLOOKUP(VALUE(LEFT(C3037,4)),Souches!$B$2:$B$15000,Souches!$E$2:$E$15000),Varietes!$B$2:$B$500,Varietes!$C$2:$C$500))</f>
        <v/>
      </c>
      <c r="H3037" s="19" t="str">
        <f>IF(ISBLANK(C3037),"",_xlfn.XLOOKUP(VALUE(LEFT(C3037,4)),Souches!$B$2:$B$15000,Souches!$D$2:$D$15000))</f>
        <v/>
      </c>
      <c r="I3037" s="10" t="str">
        <f t="shared" si="470"/>
        <v/>
      </c>
      <c r="J3037" s="19" t="str">
        <f>IF(I3037="","",INT(('ObjProd (2)'!$C$25-I3037)/7 * (ABS('ObjProd (2)'!$C$25-I3037)&gt;=7)))</f>
        <v/>
      </c>
      <c r="K3037" s="10" t="str">
        <f>IF(I3037="","",
IF(AND(DATEDIF(I3037,'ObjProd (2)'!$C$25,"y")=0,DATEDIF(I3037,'ObjProd (2)'!$C$25,"ym")=0,
   INT(('ObjProd (2)'!$C$25-EDATE(I3037,DATEDIF(I3037,'ObjProd (2)'!$C$25,"y")*12+DATEDIF(I3037,'ObjProd (2)'!$C$25,"ym")))/7)=0),
   "&lt; 1 sem.",
   IF(DATEDIF(I3037,'ObjProd (2)'!$C$25,"y")&gt;0,DATEDIF(I3037,'ObjProd (2)'!$C$25,"y") &amp; " " &amp; IF(DATEDIF(I3037,'ObjProd (2)'!$C$25,"y")=1,"an ","ans "),"") &amp;
   IF(DATEDIF(I3037,'ObjProd (2)'!$C$25,"ym")&gt;0,DATEDIF(I3037,'ObjProd (2)'!$C$25,"ym") &amp; " mois ", "") &amp;
   IF(INT(('ObjProd (2)'!$C$25-EDATE(I3037,DATEDIF(I3037,'ObjProd (2)'!$C$25,"y")*12+DATEDIF(I3037,'ObjProd (2)'!$C$25,"ym")))/7)&gt;0,
      INT(('ObjProd (2)'!$C$25-EDATE(I3037,DATEDIF(I3037,'ObjProd (2)'!$C$25,"y")*12+DATEDIF(I3037,'ObjProd (2)'!$C$25,"ym")))/7) &amp; " sem.",
      "")
)
)</f>
        <v/>
      </c>
      <c r="L3037" s="11" t="str">
        <f t="shared" si="471"/>
        <v/>
      </c>
      <c r="M3037" s="9" t="str">
        <f t="shared" si="467"/>
        <v/>
      </c>
      <c r="N3037" s="9" t="str" cm="1">
        <f t="array" aca="1" ref="N3037" ca="1">LEFT(L3037, IF(ISNUMBER(SUBSTITUTE(_xludf.MID(L3037, 2, 1), ".", ",")), 1, 2))</f>
        <v/>
      </c>
      <c r="O3037" s="19" t="str">
        <f t="shared" ca="1" si="473"/>
        <v/>
      </c>
      <c r="P3037" s="9" t="str">
        <f t="shared" ca="1" si="474"/>
        <v/>
      </c>
      <c r="Q3037" s="9" t="str">
        <f t="shared" ca="1" si="475"/>
        <v/>
      </c>
      <c r="R3037" s="9" t="str">
        <f t="shared" si="468"/>
        <v/>
      </c>
      <c r="S3037" t="str" cm="1">
        <f t="array" ref="S3037">IF(ISBLANK(C3037),"",IFERROR(INDEX(ListeSeries!$A$2:$A$1045, MATCH(1, (DatasScan!G3037=ListeSeries!$B$2:$B$1045) * (DatasScan!H3037&gt;=ListeSeries!$D$2:$D$1045) * (DatasScan!H3037&lt;=ListeSeries!$E$2:$E$1045), 0)), "no match"))</f>
        <v/>
      </c>
      <c r="T3037" s="7" t="str" cm="1">
        <f t="array" ref="T3037">IF(ISBLANK(C3037),"",IFERROR(INDEX(ListeSeries!$C$2:$C$1045, MATCH(1, (DatasScan!G3037=ListeSeries!$B$2:$B$1045) * (DatasScan!H3037&gt;=ListeSeries!$D$2:$D$1045) * (DatasScan!H3037&lt;=ListeSeries!$E$2:$E$1045), 0)), "no match"))</f>
        <v/>
      </c>
      <c r="U3037" s="11" t="str" cm="1">
        <f t="array" ref="U3037">IF(ISBLANK(C3037),"",IFERROR(INDEX(ListeSeries!$F$2:$F$1045, MATCH(1, (DatasScan!G3037=ListeSeries!$B$2:$B$1045) * (DatasScan!H3037&gt;=ListeSeries!$D$2:$D$1045) * (DatasScan!H3037&lt;=ListeSeries!$E$2:$E$1045), 0)), "no match"))</f>
        <v/>
      </c>
    </row>
    <row r="3038" spans="1:21" ht="15" customHeight="1" x14ac:dyDescent="0.25">
      <c r="A3038" s="6" t="str">
        <f t="shared" si="469"/>
        <v/>
      </c>
      <c r="B3038" s="272"/>
      <c r="F3038" s="7" t="str">
        <f t="shared" si="472"/>
        <v/>
      </c>
      <c r="G3038" s="21" t="str">
        <f>IF(ISBLANK(C3038),"",_xlfn.XLOOKUP(_xlfn.XLOOKUP(VALUE(LEFT(C3038,4)),Souches!$B$2:$B$15000,Souches!$E$2:$E$15000),Varietes!$B$2:$B$500,Varietes!$C$2:$C$500))</f>
        <v/>
      </c>
      <c r="H3038" s="19" t="str">
        <f>IF(ISBLANK(C3038),"",_xlfn.XLOOKUP(VALUE(LEFT(C3038,4)),Souches!$B$2:$B$15000,Souches!$D$2:$D$15000))</f>
        <v/>
      </c>
      <c r="I3038" s="10" t="str">
        <f t="shared" si="470"/>
        <v/>
      </c>
      <c r="J3038" s="19" t="str">
        <f>IF(I3038="","",INT(('ObjProd (2)'!$C$25-I3038)/7 * (ABS('ObjProd (2)'!$C$25-I3038)&gt;=7)))</f>
        <v/>
      </c>
      <c r="K3038" s="10" t="str">
        <f>IF(I3038="","",
IF(AND(DATEDIF(I3038,'ObjProd (2)'!$C$25,"y")=0,DATEDIF(I3038,'ObjProd (2)'!$C$25,"ym")=0,
   INT(('ObjProd (2)'!$C$25-EDATE(I3038,DATEDIF(I3038,'ObjProd (2)'!$C$25,"y")*12+DATEDIF(I3038,'ObjProd (2)'!$C$25,"ym")))/7)=0),
   "&lt; 1 sem.",
   IF(DATEDIF(I3038,'ObjProd (2)'!$C$25,"y")&gt;0,DATEDIF(I3038,'ObjProd (2)'!$C$25,"y") &amp; " " &amp; IF(DATEDIF(I3038,'ObjProd (2)'!$C$25,"y")=1,"an ","ans "),"") &amp;
   IF(DATEDIF(I3038,'ObjProd (2)'!$C$25,"ym")&gt;0,DATEDIF(I3038,'ObjProd (2)'!$C$25,"ym") &amp; " mois ", "") &amp;
   IF(INT(('ObjProd (2)'!$C$25-EDATE(I3038,DATEDIF(I3038,'ObjProd (2)'!$C$25,"y")*12+DATEDIF(I3038,'ObjProd (2)'!$C$25,"ym")))/7)&gt;0,
      INT(('ObjProd (2)'!$C$25-EDATE(I3038,DATEDIF(I3038,'ObjProd (2)'!$C$25,"y")*12+DATEDIF(I3038,'ObjProd (2)'!$C$25,"ym")))/7) &amp; " sem.",
      "")
)
)</f>
        <v/>
      </c>
      <c r="L3038" s="11" t="str">
        <f t="shared" si="471"/>
        <v/>
      </c>
      <c r="M3038" s="9" t="str">
        <f t="shared" si="467"/>
        <v/>
      </c>
      <c r="N3038" s="9" t="str" cm="1">
        <f t="array" aca="1" ref="N3038" ca="1">LEFT(L3038, IF(ISNUMBER(SUBSTITUTE(_xludf.MID(L3038, 2, 1), ".", ",")), 1, 2))</f>
        <v/>
      </c>
      <c r="O3038" s="19" t="str">
        <f t="shared" ca="1" si="473"/>
        <v/>
      </c>
      <c r="P3038" s="9" t="str">
        <f t="shared" ca="1" si="474"/>
        <v/>
      </c>
      <c r="Q3038" s="9" t="str">
        <f t="shared" ca="1" si="475"/>
        <v/>
      </c>
      <c r="R3038" s="9" t="str">
        <f t="shared" si="468"/>
        <v/>
      </c>
      <c r="S3038" t="str" cm="1">
        <f t="array" ref="S3038">IF(ISBLANK(C3038),"",IFERROR(INDEX(ListeSeries!$A$2:$A$1045, MATCH(1, (DatasScan!G3038=ListeSeries!$B$2:$B$1045) * (DatasScan!H3038&gt;=ListeSeries!$D$2:$D$1045) * (DatasScan!H3038&lt;=ListeSeries!$E$2:$E$1045), 0)), "no match"))</f>
        <v/>
      </c>
      <c r="T3038" s="7" t="str" cm="1">
        <f t="array" ref="T3038">IF(ISBLANK(C3038),"",IFERROR(INDEX(ListeSeries!$C$2:$C$1045, MATCH(1, (DatasScan!G3038=ListeSeries!$B$2:$B$1045) * (DatasScan!H3038&gt;=ListeSeries!$D$2:$D$1045) * (DatasScan!H3038&lt;=ListeSeries!$E$2:$E$1045), 0)), "no match"))</f>
        <v/>
      </c>
      <c r="U3038" s="11" t="str" cm="1">
        <f t="array" ref="U3038">IF(ISBLANK(C3038),"",IFERROR(INDEX(ListeSeries!$F$2:$F$1045, MATCH(1, (DatasScan!G3038=ListeSeries!$B$2:$B$1045) * (DatasScan!H3038&gt;=ListeSeries!$D$2:$D$1045) * (DatasScan!H3038&lt;=ListeSeries!$E$2:$E$1045), 0)), "no match"))</f>
        <v/>
      </c>
    </row>
    <row r="3039" spans="1:21" ht="15" customHeight="1" x14ac:dyDescent="0.25">
      <c r="A3039" s="6" t="str">
        <f t="shared" si="469"/>
        <v/>
      </c>
      <c r="B3039" s="272"/>
      <c r="F3039" s="7" t="str">
        <f t="shared" si="472"/>
        <v/>
      </c>
      <c r="G3039" s="21" t="str">
        <f>IF(ISBLANK(C3039),"",_xlfn.XLOOKUP(_xlfn.XLOOKUP(VALUE(LEFT(C3039,4)),Souches!$B$2:$B$15000,Souches!$E$2:$E$15000),Varietes!$B$2:$B$500,Varietes!$C$2:$C$500))</f>
        <v/>
      </c>
      <c r="H3039" s="19" t="str">
        <f>IF(ISBLANK(C3039),"",_xlfn.XLOOKUP(VALUE(LEFT(C3039,4)),Souches!$B$2:$B$15000,Souches!$D$2:$D$15000))</f>
        <v/>
      </c>
      <c r="I3039" s="10" t="str">
        <f t="shared" si="470"/>
        <v/>
      </c>
      <c r="J3039" s="19" t="str">
        <f>IF(I3039="","",INT(('ObjProd (2)'!$C$25-I3039)/7 * (ABS('ObjProd (2)'!$C$25-I3039)&gt;=7)))</f>
        <v/>
      </c>
      <c r="K3039" s="10" t="str">
        <f>IF(I3039="","",
IF(AND(DATEDIF(I3039,'ObjProd (2)'!$C$25,"y")=0,DATEDIF(I3039,'ObjProd (2)'!$C$25,"ym")=0,
   INT(('ObjProd (2)'!$C$25-EDATE(I3039,DATEDIF(I3039,'ObjProd (2)'!$C$25,"y")*12+DATEDIF(I3039,'ObjProd (2)'!$C$25,"ym")))/7)=0),
   "&lt; 1 sem.",
   IF(DATEDIF(I3039,'ObjProd (2)'!$C$25,"y")&gt;0,DATEDIF(I3039,'ObjProd (2)'!$C$25,"y") &amp; " " &amp; IF(DATEDIF(I3039,'ObjProd (2)'!$C$25,"y")=1,"an ","ans "),"") &amp;
   IF(DATEDIF(I3039,'ObjProd (2)'!$C$25,"ym")&gt;0,DATEDIF(I3039,'ObjProd (2)'!$C$25,"ym") &amp; " mois ", "") &amp;
   IF(INT(('ObjProd (2)'!$C$25-EDATE(I3039,DATEDIF(I3039,'ObjProd (2)'!$C$25,"y")*12+DATEDIF(I3039,'ObjProd (2)'!$C$25,"ym")))/7)&gt;0,
      INT(('ObjProd (2)'!$C$25-EDATE(I3039,DATEDIF(I3039,'ObjProd (2)'!$C$25,"y")*12+DATEDIF(I3039,'ObjProd (2)'!$C$25,"ym")))/7) &amp; " sem.",
      "")
)
)</f>
        <v/>
      </c>
      <c r="L3039" s="11" t="str">
        <f t="shared" si="471"/>
        <v/>
      </c>
      <c r="M3039" s="9" t="str">
        <f t="shared" si="467"/>
        <v/>
      </c>
      <c r="N3039" s="9" t="str" cm="1">
        <f t="array" aca="1" ref="N3039" ca="1">LEFT(L3039, IF(ISNUMBER(SUBSTITUTE(_xludf.MID(L3039, 2, 1), ".", ",")), 1, 2))</f>
        <v/>
      </c>
      <c r="O3039" s="19" t="str">
        <f t="shared" ca="1" si="473"/>
        <v/>
      </c>
      <c r="P3039" s="9" t="str">
        <f t="shared" ca="1" si="474"/>
        <v/>
      </c>
      <c r="Q3039" s="9" t="str">
        <f t="shared" ca="1" si="475"/>
        <v/>
      </c>
      <c r="R3039" s="9" t="str">
        <f t="shared" si="468"/>
        <v/>
      </c>
      <c r="S3039" t="str" cm="1">
        <f t="array" ref="S3039">IF(ISBLANK(C3039),"",IFERROR(INDEX(ListeSeries!$A$2:$A$1045, MATCH(1, (DatasScan!G3039=ListeSeries!$B$2:$B$1045) * (DatasScan!H3039&gt;=ListeSeries!$D$2:$D$1045) * (DatasScan!H3039&lt;=ListeSeries!$E$2:$E$1045), 0)), "no match"))</f>
        <v/>
      </c>
      <c r="T3039" s="7" t="str" cm="1">
        <f t="array" ref="T3039">IF(ISBLANK(C3039),"",IFERROR(INDEX(ListeSeries!$C$2:$C$1045, MATCH(1, (DatasScan!G3039=ListeSeries!$B$2:$B$1045) * (DatasScan!H3039&gt;=ListeSeries!$D$2:$D$1045) * (DatasScan!H3039&lt;=ListeSeries!$E$2:$E$1045), 0)), "no match"))</f>
        <v/>
      </c>
      <c r="U3039" s="11" t="str" cm="1">
        <f t="array" ref="U3039">IF(ISBLANK(C3039),"",IFERROR(INDEX(ListeSeries!$F$2:$F$1045, MATCH(1, (DatasScan!G3039=ListeSeries!$B$2:$B$1045) * (DatasScan!H3039&gt;=ListeSeries!$D$2:$D$1045) * (DatasScan!H3039&lt;=ListeSeries!$E$2:$E$1045), 0)), "no match"))</f>
        <v/>
      </c>
    </row>
    <row r="3040" spans="1:21" ht="15" customHeight="1" x14ac:dyDescent="0.25">
      <c r="A3040" s="6" t="str">
        <f t="shared" si="469"/>
        <v/>
      </c>
      <c r="B3040" s="272"/>
      <c r="F3040" s="7" t="str">
        <f t="shared" si="472"/>
        <v/>
      </c>
      <c r="G3040" s="21" t="str">
        <f>IF(ISBLANK(C3040),"",_xlfn.XLOOKUP(_xlfn.XLOOKUP(VALUE(LEFT(C3040,4)),Souches!$B$2:$B$15000,Souches!$E$2:$E$15000),Varietes!$B$2:$B$500,Varietes!$C$2:$C$500))</f>
        <v/>
      </c>
      <c r="H3040" s="19" t="str">
        <f>IF(ISBLANK(C3040),"",_xlfn.XLOOKUP(VALUE(LEFT(C3040,4)),Souches!$B$2:$B$15000,Souches!$D$2:$D$15000))</f>
        <v/>
      </c>
      <c r="I3040" s="10" t="str">
        <f t="shared" si="470"/>
        <v/>
      </c>
      <c r="J3040" s="19" t="str">
        <f>IF(I3040="","",INT(('ObjProd (2)'!$C$25-I3040)/7 * (ABS('ObjProd (2)'!$C$25-I3040)&gt;=7)))</f>
        <v/>
      </c>
      <c r="K3040" s="10" t="str">
        <f>IF(I3040="","",
IF(AND(DATEDIF(I3040,'ObjProd (2)'!$C$25,"y")=0,DATEDIF(I3040,'ObjProd (2)'!$C$25,"ym")=0,
   INT(('ObjProd (2)'!$C$25-EDATE(I3040,DATEDIF(I3040,'ObjProd (2)'!$C$25,"y")*12+DATEDIF(I3040,'ObjProd (2)'!$C$25,"ym")))/7)=0),
   "&lt; 1 sem.",
   IF(DATEDIF(I3040,'ObjProd (2)'!$C$25,"y")&gt;0,DATEDIF(I3040,'ObjProd (2)'!$C$25,"y") &amp; " " &amp; IF(DATEDIF(I3040,'ObjProd (2)'!$C$25,"y")=1,"an ","ans "),"") &amp;
   IF(DATEDIF(I3040,'ObjProd (2)'!$C$25,"ym")&gt;0,DATEDIF(I3040,'ObjProd (2)'!$C$25,"ym") &amp; " mois ", "") &amp;
   IF(INT(('ObjProd (2)'!$C$25-EDATE(I3040,DATEDIF(I3040,'ObjProd (2)'!$C$25,"y")*12+DATEDIF(I3040,'ObjProd (2)'!$C$25,"ym")))/7)&gt;0,
      INT(('ObjProd (2)'!$C$25-EDATE(I3040,DATEDIF(I3040,'ObjProd (2)'!$C$25,"y")*12+DATEDIF(I3040,'ObjProd (2)'!$C$25,"ym")))/7) &amp; " sem.",
      "")
)
)</f>
        <v/>
      </c>
      <c r="L3040" s="11" t="str">
        <f t="shared" si="471"/>
        <v/>
      </c>
      <c r="M3040" s="9" t="str">
        <f t="shared" si="467"/>
        <v/>
      </c>
      <c r="N3040" s="9" t="str" cm="1">
        <f t="array" aca="1" ref="N3040" ca="1">LEFT(L3040, IF(ISNUMBER(SUBSTITUTE(_xludf.MID(L3040, 2, 1), ".", ",")), 1, 2))</f>
        <v/>
      </c>
      <c r="O3040" s="19" t="str">
        <f t="shared" ca="1" si="473"/>
        <v/>
      </c>
      <c r="P3040" s="9" t="str">
        <f t="shared" ca="1" si="474"/>
        <v/>
      </c>
      <c r="Q3040" s="9" t="str">
        <f t="shared" ca="1" si="475"/>
        <v/>
      </c>
      <c r="R3040" s="9" t="str">
        <f t="shared" si="468"/>
        <v/>
      </c>
      <c r="S3040" t="str" cm="1">
        <f t="array" ref="S3040">IF(ISBLANK(C3040),"",IFERROR(INDEX(ListeSeries!$A$2:$A$1045, MATCH(1, (DatasScan!G3040=ListeSeries!$B$2:$B$1045) * (DatasScan!H3040&gt;=ListeSeries!$D$2:$D$1045) * (DatasScan!H3040&lt;=ListeSeries!$E$2:$E$1045), 0)), "no match"))</f>
        <v/>
      </c>
      <c r="T3040" s="7" t="str" cm="1">
        <f t="array" ref="T3040">IF(ISBLANK(C3040),"",IFERROR(INDEX(ListeSeries!$C$2:$C$1045, MATCH(1, (DatasScan!G3040=ListeSeries!$B$2:$B$1045) * (DatasScan!H3040&gt;=ListeSeries!$D$2:$D$1045) * (DatasScan!H3040&lt;=ListeSeries!$E$2:$E$1045), 0)), "no match"))</f>
        <v/>
      </c>
      <c r="U3040" s="11" t="str" cm="1">
        <f t="array" ref="U3040">IF(ISBLANK(C3040),"",IFERROR(INDEX(ListeSeries!$F$2:$F$1045, MATCH(1, (DatasScan!G3040=ListeSeries!$B$2:$B$1045) * (DatasScan!H3040&gt;=ListeSeries!$D$2:$D$1045) * (DatasScan!H3040&lt;=ListeSeries!$E$2:$E$1045), 0)), "no match"))</f>
        <v/>
      </c>
    </row>
    <row r="3041" spans="1:21" ht="15" customHeight="1" x14ac:dyDescent="0.25">
      <c r="A3041" s="6" t="str">
        <f t="shared" si="469"/>
        <v/>
      </c>
      <c r="B3041" s="272"/>
      <c r="F3041" s="7" t="str">
        <f t="shared" si="472"/>
        <v/>
      </c>
      <c r="G3041" s="21" t="str">
        <f>IF(ISBLANK(C3041),"",_xlfn.XLOOKUP(_xlfn.XLOOKUP(VALUE(LEFT(C3041,4)),Souches!$B$2:$B$15000,Souches!$E$2:$E$15000),Varietes!$B$2:$B$500,Varietes!$C$2:$C$500))</f>
        <v/>
      </c>
      <c r="H3041" s="19" t="str">
        <f>IF(ISBLANK(C3041),"",_xlfn.XLOOKUP(VALUE(LEFT(C3041,4)),Souches!$B$2:$B$15000,Souches!$D$2:$D$15000))</f>
        <v/>
      </c>
      <c r="I3041" s="10" t="str">
        <f t="shared" si="470"/>
        <v/>
      </c>
      <c r="J3041" s="19" t="str">
        <f>IF(I3041="","",INT(('ObjProd (2)'!$C$25-I3041)/7 * (ABS('ObjProd (2)'!$C$25-I3041)&gt;=7)))</f>
        <v/>
      </c>
      <c r="K3041" s="10" t="str">
        <f>IF(I3041="","",
IF(AND(DATEDIF(I3041,'ObjProd (2)'!$C$25,"y")=0,DATEDIF(I3041,'ObjProd (2)'!$C$25,"ym")=0,
   INT(('ObjProd (2)'!$C$25-EDATE(I3041,DATEDIF(I3041,'ObjProd (2)'!$C$25,"y")*12+DATEDIF(I3041,'ObjProd (2)'!$C$25,"ym")))/7)=0),
   "&lt; 1 sem.",
   IF(DATEDIF(I3041,'ObjProd (2)'!$C$25,"y")&gt;0,DATEDIF(I3041,'ObjProd (2)'!$C$25,"y") &amp; " " &amp; IF(DATEDIF(I3041,'ObjProd (2)'!$C$25,"y")=1,"an ","ans "),"") &amp;
   IF(DATEDIF(I3041,'ObjProd (2)'!$C$25,"ym")&gt;0,DATEDIF(I3041,'ObjProd (2)'!$C$25,"ym") &amp; " mois ", "") &amp;
   IF(INT(('ObjProd (2)'!$C$25-EDATE(I3041,DATEDIF(I3041,'ObjProd (2)'!$C$25,"y")*12+DATEDIF(I3041,'ObjProd (2)'!$C$25,"ym")))/7)&gt;0,
      INT(('ObjProd (2)'!$C$25-EDATE(I3041,DATEDIF(I3041,'ObjProd (2)'!$C$25,"y")*12+DATEDIF(I3041,'ObjProd (2)'!$C$25,"ym")))/7) &amp; " sem.",
      "")
)
)</f>
        <v/>
      </c>
      <c r="L3041" s="11" t="str">
        <f t="shared" si="471"/>
        <v/>
      </c>
      <c r="M3041" s="9" t="str">
        <f t="shared" si="467"/>
        <v/>
      </c>
      <c r="N3041" s="9" t="str" cm="1">
        <f t="array" aca="1" ref="N3041" ca="1">LEFT(L3041, IF(ISNUMBER(SUBSTITUTE(_xludf.MID(L3041, 2, 1), ".", ",")), 1, 2))</f>
        <v/>
      </c>
      <c r="O3041" s="19" t="str">
        <f t="shared" ca="1" si="473"/>
        <v/>
      </c>
      <c r="P3041" s="9" t="str">
        <f t="shared" ca="1" si="474"/>
        <v/>
      </c>
      <c r="Q3041" s="9" t="str">
        <f t="shared" ca="1" si="475"/>
        <v/>
      </c>
      <c r="R3041" s="9" t="str">
        <f t="shared" si="468"/>
        <v/>
      </c>
      <c r="S3041" t="str" cm="1">
        <f t="array" ref="S3041">IF(ISBLANK(C3041),"",IFERROR(INDEX(ListeSeries!$A$2:$A$1045, MATCH(1, (DatasScan!G3041=ListeSeries!$B$2:$B$1045) * (DatasScan!H3041&gt;=ListeSeries!$D$2:$D$1045) * (DatasScan!H3041&lt;=ListeSeries!$E$2:$E$1045), 0)), "no match"))</f>
        <v/>
      </c>
      <c r="T3041" s="7" t="str" cm="1">
        <f t="array" ref="T3041">IF(ISBLANK(C3041),"",IFERROR(INDEX(ListeSeries!$C$2:$C$1045, MATCH(1, (DatasScan!G3041=ListeSeries!$B$2:$B$1045) * (DatasScan!H3041&gt;=ListeSeries!$D$2:$D$1045) * (DatasScan!H3041&lt;=ListeSeries!$E$2:$E$1045), 0)), "no match"))</f>
        <v/>
      </c>
      <c r="U3041" s="11" t="str" cm="1">
        <f t="array" ref="U3041">IF(ISBLANK(C3041),"",IFERROR(INDEX(ListeSeries!$F$2:$F$1045, MATCH(1, (DatasScan!G3041=ListeSeries!$B$2:$B$1045) * (DatasScan!H3041&gt;=ListeSeries!$D$2:$D$1045) * (DatasScan!H3041&lt;=ListeSeries!$E$2:$E$1045), 0)), "no match"))</f>
        <v/>
      </c>
    </row>
    <row r="3042" spans="1:21" ht="15" customHeight="1" x14ac:dyDescent="0.25">
      <c r="A3042" s="6" t="str">
        <f t="shared" si="469"/>
        <v/>
      </c>
      <c r="B3042" s="272"/>
      <c r="F3042" s="7" t="str">
        <f t="shared" si="472"/>
        <v/>
      </c>
      <c r="G3042" s="21" t="str">
        <f>IF(ISBLANK(C3042),"",_xlfn.XLOOKUP(_xlfn.XLOOKUP(VALUE(LEFT(C3042,4)),Souches!$B$2:$B$15000,Souches!$E$2:$E$15000),Varietes!$B$2:$B$500,Varietes!$C$2:$C$500))</f>
        <v/>
      </c>
      <c r="H3042" s="19" t="str">
        <f>IF(ISBLANK(C3042),"",_xlfn.XLOOKUP(VALUE(LEFT(C3042,4)),Souches!$B$2:$B$15000,Souches!$D$2:$D$15000))</f>
        <v/>
      </c>
      <c r="I3042" s="10" t="str">
        <f t="shared" si="470"/>
        <v/>
      </c>
      <c r="J3042" s="19" t="str">
        <f>IF(I3042="","",INT(('ObjProd (2)'!$C$25-I3042)/7 * (ABS('ObjProd (2)'!$C$25-I3042)&gt;=7)))</f>
        <v/>
      </c>
      <c r="K3042" s="10" t="str">
        <f>IF(I3042="","",
IF(AND(DATEDIF(I3042,'ObjProd (2)'!$C$25,"y")=0,DATEDIF(I3042,'ObjProd (2)'!$C$25,"ym")=0,
   INT(('ObjProd (2)'!$C$25-EDATE(I3042,DATEDIF(I3042,'ObjProd (2)'!$C$25,"y")*12+DATEDIF(I3042,'ObjProd (2)'!$C$25,"ym")))/7)=0),
   "&lt; 1 sem.",
   IF(DATEDIF(I3042,'ObjProd (2)'!$C$25,"y")&gt;0,DATEDIF(I3042,'ObjProd (2)'!$C$25,"y") &amp; " " &amp; IF(DATEDIF(I3042,'ObjProd (2)'!$C$25,"y")=1,"an ","ans "),"") &amp;
   IF(DATEDIF(I3042,'ObjProd (2)'!$C$25,"ym")&gt;0,DATEDIF(I3042,'ObjProd (2)'!$C$25,"ym") &amp; " mois ", "") &amp;
   IF(INT(('ObjProd (2)'!$C$25-EDATE(I3042,DATEDIF(I3042,'ObjProd (2)'!$C$25,"y")*12+DATEDIF(I3042,'ObjProd (2)'!$C$25,"ym")))/7)&gt;0,
      INT(('ObjProd (2)'!$C$25-EDATE(I3042,DATEDIF(I3042,'ObjProd (2)'!$C$25,"y")*12+DATEDIF(I3042,'ObjProd (2)'!$C$25,"ym")))/7) &amp; " sem.",
      "")
)
)</f>
        <v/>
      </c>
      <c r="L3042" s="11" t="str">
        <f t="shared" si="471"/>
        <v/>
      </c>
      <c r="M3042" s="9" t="str">
        <f t="shared" si="467"/>
        <v/>
      </c>
      <c r="N3042" s="9" t="str" cm="1">
        <f t="array" aca="1" ref="N3042" ca="1">LEFT(L3042, IF(ISNUMBER(SUBSTITUTE(_xludf.MID(L3042, 2, 1), ".", ",")), 1, 2))</f>
        <v/>
      </c>
      <c r="O3042" s="19" t="str">
        <f t="shared" ca="1" si="473"/>
        <v/>
      </c>
      <c r="P3042" s="9" t="str">
        <f t="shared" ca="1" si="474"/>
        <v/>
      </c>
      <c r="Q3042" s="9" t="str">
        <f t="shared" ca="1" si="475"/>
        <v/>
      </c>
      <c r="R3042" s="9" t="str">
        <f t="shared" si="468"/>
        <v/>
      </c>
      <c r="S3042" t="str" cm="1">
        <f t="array" ref="S3042">IF(ISBLANK(C3042),"",IFERROR(INDEX(ListeSeries!$A$2:$A$1045, MATCH(1, (DatasScan!G3042=ListeSeries!$B$2:$B$1045) * (DatasScan!H3042&gt;=ListeSeries!$D$2:$D$1045) * (DatasScan!H3042&lt;=ListeSeries!$E$2:$E$1045), 0)), "no match"))</f>
        <v/>
      </c>
      <c r="T3042" s="7" t="str" cm="1">
        <f t="array" ref="T3042">IF(ISBLANK(C3042),"",IFERROR(INDEX(ListeSeries!$C$2:$C$1045, MATCH(1, (DatasScan!G3042=ListeSeries!$B$2:$B$1045) * (DatasScan!H3042&gt;=ListeSeries!$D$2:$D$1045) * (DatasScan!H3042&lt;=ListeSeries!$E$2:$E$1045), 0)), "no match"))</f>
        <v/>
      </c>
      <c r="U3042" s="11" t="str" cm="1">
        <f t="array" ref="U3042">IF(ISBLANK(C3042),"",IFERROR(INDEX(ListeSeries!$F$2:$F$1045, MATCH(1, (DatasScan!G3042=ListeSeries!$B$2:$B$1045) * (DatasScan!H3042&gt;=ListeSeries!$D$2:$D$1045) * (DatasScan!H3042&lt;=ListeSeries!$E$2:$E$1045), 0)), "no match"))</f>
        <v/>
      </c>
    </row>
    <row r="3043" spans="1:21" ht="15" customHeight="1" x14ac:dyDescent="0.25">
      <c r="A3043" s="6" t="str">
        <f t="shared" si="469"/>
        <v/>
      </c>
      <c r="B3043" s="272"/>
      <c r="F3043" s="7" t="str">
        <f t="shared" si="472"/>
        <v/>
      </c>
      <c r="G3043" s="21" t="str">
        <f>IF(ISBLANK(C3043),"",_xlfn.XLOOKUP(_xlfn.XLOOKUP(VALUE(LEFT(C3043,4)),Souches!$B$2:$B$15000,Souches!$E$2:$E$15000),Varietes!$B$2:$B$500,Varietes!$C$2:$C$500))</f>
        <v/>
      </c>
      <c r="H3043" s="19" t="str">
        <f>IF(ISBLANK(C3043),"",_xlfn.XLOOKUP(VALUE(LEFT(C3043,4)),Souches!$B$2:$B$15000,Souches!$D$2:$D$15000))</f>
        <v/>
      </c>
      <c r="I3043" s="10" t="str">
        <f t="shared" si="470"/>
        <v/>
      </c>
      <c r="J3043" s="19" t="str">
        <f>IF(I3043="","",INT(('ObjProd (2)'!$C$25-I3043)/7 * (ABS('ObjProd (2)'!$C$25-I3043)&gt;=7)))</f>
        <v/>
      </c>
      <c r="K3043" s="10" t="str">
        <f>IF(I3043="","",
IF(AND(DATEDIF(I3043,'ObjProd (2)'!$C$25,"y")=0,DATEDIF(I3043,'ObjProd (2)'!$C$25,"ym")=0,
   INT(('ObjProd (2)'!$C$25-EDATE(I3043,DATEDIF(I3043,'ObjProd (2)'!$C$25,"y")*12+DATEDIF(I3043,'ObjProd (2)'!$C$25,"ym")))/7)=0),
   "&lt; 1 sem.",
   IF(DATEDIF(I3043,'ObjProd (2)'!$C$25,"y")&gt;0,DATEDIF(I3043,'ObjProd (2)'!$C$25,"y") &amp; " " &amp; IF(DATEDIF(I3043,'ObjProd (2)'!$C$25,"y")=1,"an ","ans "),"") &amp;
   IF(DATEDIF(I3043,'ObjProd (2)'!$C$25,"ym")&gt;0,DATEDIF(I3043,'ObjProd (2)'!$C$25,"ym") &amp; " mois ", "") &amp;
   IF(INT(('ObjProd (2)'!$C$25-EDATE(I3043,DATEDIF(I3043,'ObjProd (2)'!$C$25,"y")*12+DATEDIF(I3043,'ObjProd (2)'!$C$25,"ym")))/7)&gt;0,
      INT(('ObjProd (2)'!$C$25-EDATE(I3043,DATEDIF(I3043,'ObjProd (2)'!$C$25,"y")*12+DATEDIF(I3043,'ObjProd (2)'!$C$25,"ym")))/7) &amp; " sem.",
      "")
)
)</f>
        <v/>
      </c>
      <c r="L3043" s="11" t="str">
        <f t="shared" si="471"/>
        <v/>
      </c>
      <c r="M3043" s="9" t="str">
        <f t="shared" si="467"/>
        <v/>
      </c>
      <c r="N3043" s="9" t="str" cm="1">
        <f t="array" aca="1" ref="N3043" ca="1">LEFT(L3043, IF(ISNUMBER(SUBSTITUTE(_xludf.MID(L3043, 2, 1), ".", ",")), 1, 2))</f>
        <v/>
      </c>
      <c r="O3043" s="19" t="str">
        <f t="shared" ca="1" si="473"/>
        <v/>
      </c>
      <c r="P3043" s="9" t="str">
        <f t="shared" ca="1" si="474"/>
        <v/>
      </c>
      <c r="Q3043" s="9" t="str">
        <f t="shared" ca="1" si="475"/>
        <v/>
      </c>
      <c r="R3043" s="9" t="str">
        <f t="shared" si="468"/>
        <v/>
      </c>
      <c r="S3043" t="str" cm="1">
        <f t="array" ref="S3043">IF(ISBLANK(C3043),"",IFERROR(INDEX(ListeSeries!$A$2:$A$1045, MATCH(1, (DatasScan!G3043=ListeSeries!$B$2:$B$1045) * (DatasScan!H3043&gt;=ListeSeries!$D$2:$D$1045) * (DatasScan!H3043&lt;=ListeSeries!$E$2:$E$1045), 0)), "no match"))</f>
        <v/>
      </c>
      <c r="T3043" s="7" t="str" cm="1">
        <f t="array" ref="T3043">IF(ISBLANK(C3043),"",IFERROR(INDEX(ListeSeries!$C$2:$C$1045, MATCH(1, (DatasScan!G3043=ListeSeries!$B$2:$B$1045) * (DatasScan!H3043&gt;=ListeSeries!$D$2:$D$1045) * (DatasScan!H3043&lt;=ListeSeries!$E$2:$E$1045), 0)), "no match"))</f>
        <v/>
      </c>
      <c r="U3043" s="11" t="str" cm="1">
        <f t="array" ref="U3043">IF(ISBLANK(C3043),"",IFERROR(INDEX(ListeSeries!$F$2:$F$1045, MATCH(1, (DatasScan!G3043=ListeSeries!$B$2:$B$1045) * (DatasScan!H3043&gt;=ListeSeries!$D$2:$D$1045) * (DatasScan!H3043&lt;=ListeSeries!$E$2:$E$1045), 0)), "no match"))</f>
        <v/>
      </c>
    </row>
    <row r="3044" spans="1:21" ht="15" customHeight="1" x14ac:dyDescent="0.25">
      <c r="A3044" s="6" t="str">
        <f t="shared" si="469"/>
        <v/>
      </c>
      <c r="B3044" s="272"/>
      <c r="F3044" s="7" t="str">
        <f t="shared" si="472"/>
        <v/>
      </c>
      <c r="G3044" s="21" t="str">
        <f>IF(ISBLANK(C3044),"",_xlfn.XLOOKUP(_xlfn.XLOOKUP(VALUE(LEFT(C3044,4)),Souches!$B$2:$B$15000,Souches!$E$2:$E$15000),Varietes!$B$2:$B$500,Varietes!$C$2:$C$500))</f>
        <v/>
      </c>
      <c r="H3044" s="19" t="str">
        <f>IF(ISBLANK(C3044),"",_xlfn.XLOOKUP(VALUE(LEFT(C3044,4)),Souches!$B$2:$B$15000,Souches!$D$2:$D$15000))</f>
        <v/>
      </c>
      <c r="I3044" s="10" t="str">
        <f t="shared" si="470"/>
        <v/>
      </c>
      <c r="J3044" s="19" t="str">
        <f>IF(I3044="","",INT(('ObjProd (2)'!$C$25-I3044)/7 * (ABS('ObjProd (2)'!$C$25-I3044)&gt;=7)))</f>
        <v/>
      </c>
      <c r="K3044" s="10" t="str">
        <f>IF(I3044="","",
IF(AND(DATEDIF(I3044,'ObjProd (2)'!$C$25,"y")=0,DATEDIF(I3044,'ObjProd (2)'!$C$25,"ym")=0,
   INT(('ObjProd (2)'!$C$25-EDATE(I3044,DATEDIF(I3044,'ObjProd (2)'!$C$25,"y")*12+DATEDIF(I3044,'ObjProd (2)'!$C$25,"ym")))/7)=0),
   "&lt; 1 sem.",
   IF(DATEDIF(I3044,'ObjProd (2)'!$C$25,"y")&gt;0,DATEDIF(I3044,'ObjProd (2)'!$C$25,"y") &amp; " " &amp; IF(DATEDIF(I3044,'ObjProd (2)'!$C$25,"y")=1,"an ","ans "),"") &amp;
   IF(DATEDIF(I3044,'ObjProd (2)'!$C$25,"ym")&gt;0,DATEDIF(I3044,'ObjProd (2)'!$C$25,"ym") &amp; " mois ", "") &amp;
   IF(INT(('ObjProd (2)'!$C$25-EDATE(I3044,DATEDIF(I3044,'ObjProd (2)'!$C$25,"y")*12+DATEDIF(I3044,'ObjProd (2)'!$C$25,"ym")))/7)&gt;0,
      INT(('ObjProd (2)'!$C$25-EDATE(I3044,DATEDIF(I3044,'ObjProd (2)'!$C$25,"y")*12+DATEDIF(I3044,'ObjProd (2)'!$C$25,"ym")))/7) &amp; " sem.",
      "")
)
)</f>
        <v/>
      </c>
      <c r="L3044" s="11" t="str">
        <f t="shared" si="471"/>
        <v/>
      </c>
      <c r="M3044" s="9" t="str">
        <f t="shared" si="467"/>
        <v/>
      </c>
      <c r="N3044" s="9" t="str" cm="1">
        <f t="array" aca="1" ref="N3044" ca="1">LEFT(L3044, IF(ISNUMBER(SUBSTITUTE(_xludf.MID(L3044, 2, 1), ".", ",")), 1, 2))</f>
        <v/>
      </c>
      <c r="O3044" s="19" t="str">
        <f t="shared" ca="1" si="473"/>
        <v/>
      </c>
      <c r="P3044" s="9" t="str">
        <f t="shared" ca="1" si="474"/>
        <v/>
      </c>
      <c r="Q3044" s="9" t="str">
        <f t="shared" ca="1" si="475"/>
        <v/>
      </c>
      <c r="R3044" s="9" t="str">
        <f t="shared" si="468"/>
        <v/>
      </c>
      <c r="S3044" t="str" cm="1">
        <f t="array" ref="S3044">IF(ISBLANK(C3044),"",IFERROR(INDEX(ListeSeries!$A$2:$A$1045, MATCH(1, (DatasScan!G3044=ListeSeries!$B$2:$B$1045) * (DatasScan!H3044&gt;=ListeSeries!$D$2:$D$1045) * (DatasScan!H3044&lt;=ListeSeries!$E$2:$E$1045), 0)), "no match"))</f>
        <v/>
      </c>
      <c r="T3044" s="7" t="str" cm="1">
        <f t="array" ref="T3044">IF(ISBLANK(C3044),"",IFERROR(INDEX(ListeSeries!$C$2:$C$1045, MATCH(1, (DatasScan!G3044=ListeSeries!$B$2:$B$1045) * (DatasScan!H3044&gt;=ListeSeries!$D$2:$D$1045) * (DatasScan!H3044&lt;=ListeSeries!$E$2:$E$1045), 0)), "no match"))</f>
        <v/>
      </c>
      <c r="U3044" s="11" t="str" cm="1">
        <f t="array" ref="U3044">IF(ISBLANK(C3044),"",IFERROR(INDEX(ListeSeries!$F$2:$F$1045, MATCH(1, (DatasScan!G3044=ListeSeries!$B$2:$B$1045) * (DatasScan!H3044&gt;=ListeSeries!$D$2:$D$1045) * (DatasScan!H3044&lt;=ListeSeries!$E$2:$E$1045), 0)), "no match"))</f>
        <v/>
      </c>
    </row>
    <row r="3045" spans="1:21" ht="15" customHeight="1" x14ac:dyDescent="0.25">
      <c r="A3045" s="6" t="str">
        <f t="shared" si="469"/>
        <v/>
      </c>
      <c r="B3045" s="272"/>
      <c r="F3045" s="7" t="str">
        <f t="shared" si="472"/>
        <v/>
      </c>
      <c r="G3045" s="21" t="str">
        <f>IF(ISBLANK(C3045),"",_xlfn.XLOOKUP(_xlfn.XLOOKUP(VALUE(LEFT(C3045,4)),Souches!$B$2:$B$15000,Souches!$E$2:$E$15000),Varietes!$B$2:$B$500,Varietes!$C$2:$C$500))</f>
        <v/>
      </c>
      <c r="H3045" s="19" t="str">
        <f>IF(ISBLANK(C3045),"",_xlfn.XLOOKUP(VALUE(LEFT(C3045,4)),Souches!$B$2:$B$15000,Souches!$D$2:$D$15000))</f>
        <v/>
      </c>
      <c r="I3045" s="10" t="str">
        <f t="shared" si="470"/>
        <v/>
      </c>
      <c r="J3045" s="19" t="str">
        <f>IF(I3045="","",INT(('ObjProd (2)'!$C$25-I3045)/7 * (ABS('ObjProd (2)'!$C$25-I3045)&gt;=7)))</f>
        <v/>
      </c>
      <c r="K3045" s="10" t="str">
        <f>IF(I3045="","",
IF(AND(DATEDIF(I3045,'ObjProd (2)'!$C$25,"y")=0,DATEDIF(I3045,'ObjProd (2)'!$C$25,"ym")=0,
   INT(('ObjProd (2)'!$C$25-EDATE(I3045,DATEDIF(I3045,'ObjProd (2)'!$C$25,"y")*12+DATEDIF(I3045,'ObjProd (2)'!$C$25,"ym")))/7)=0),
   "&lt; 1 sem.",
   IF(DATEDIF(I3045,'ObjProd (2)'!$C$25,"y")&gt;0,DATEDIF(I3045,'ObjProd (2)'!$C$25,"y") &amp; " " &amp; IF(DATEDIF(I3045,'ObjProd (2)'!$C$25,"y")=1,"an ","ans "),"") &amp;
   IF(DATEDIF(I3045,'ObjProd (2)'!$C$25,"ym")&gt;0,DATEDIF(I3045,'ObjProd (2)'!$C$25,"ym") &amp; " mois ", "") &amp;
   IF(INT(('ObjProd (2)'!$C$25-EDATE(I3045,DATEDIF(I3045,'ObjProd (2)'!$C$25,"y")*12+DATEDIF(I3045,'ObjProd (2)'!$C$25,"ym")))/7)&gt;0,
      INT(('ObjProd (2)'!$C$25-EDATE(I3045,DATEDIF(I3045,'ObjProd (2)'!$C$25,"y")*12+DATEDIF(I3045,'ObjProd (2)'!$C$25,"ym")))/7) &amp; " sem.",
      "")
)
)</f>
        <v/>
      </c>
      <c r="L3045" s="11" t="str">
        <f t="shared" si="471"/>
        <v/>
      </c>
      <c r="M3045" s="9" t="str">
        <f t="shared" si="467"/>
        <v/>
      </c>
      <c r="N3045" s="9" t="str" cm="1">
        <f t="array" aca="1" ref="N3045" ca="1">LEFT(L3045, IF(ISNUMBER(SUBSTITUTE(_xludf.MID(L3045, 2, 1), ".", ",")), 1, 2))</f>
        <v/>
      </c>
      <c r="O3045" s="19" t="str">
        <f t="shared" ca="1" si="473"/>
        <v/>
      </c>
      <c r="P3045" s="9" t="str">
        <f t="shared" ca="1" si="474"/>
        <v/>
      </c>
      <c r="Q3045" s="9" t="str">
        <f t="shared" ca="1" si="475"/>
        <v/>
      </c>
      <c r="R3045" s="9" t="str">
        <f t="shared" si="468"/>
        <v/>
      </c>
      <c r="S3045" t="str" cm="1">
        <f t="array" ref="S3045">IF(ISBLANK(C3045),"",IFERROR(INDEX(ListeSeries!$A$2:$A$1045, MATCH(1, (DatasScan!G3045=ListeSeries!$B$2:$B$1045) * (DatasScan!H3045&gt;=ListeSeries!$D$2:$D$1045) * (DatasScan!H3045&lt;=ListeSeries!$E$2:$E$1045), 0)), "no match"))</f>
        <v/>
      </c>
      <c r="T3045" s="7" t="str" cm="1">
        <f t="array" ref="T3045">IF(ISBLANK(C3045),"",IFERROR(INDEX(ListeSeries!$C$2:$C$1045, MATCH(1, (DatasScan!G3045=ListeSeries!$B$2:$B$1045) * (DatasScan!H3045&gt;=ListeSeries!$D$2:$D$1045) * (DatasScan!H3045&lt;=ListeSeries!$E$2:$E$1045), 0)), "no match"))</f>
        <v/>
      </c>
      <c r="U3045" s="11" t="str" cm="1">
        <f t="array" ref="U3045">IF(ISBLANK(C3045),"",IFERROR(INDEX(ListeSeries!$F$2:$F$1045, MATCH(1, (DatasScan!G3045=ListeSeries!$B$2:$B$1045) * (DatasScan!H3045&gt;=ListeSeries!$D$2:$D$1045) * (DatasScan!H3045&lt;=ListeSeries!$E$2:$E$1045), 0)), "no match"))</f>
        <v/>
      </c>
    </row>
    <row r="3046" spans="1:21" ht="15" customHeight="1" x14ac:dyDescent="0.25">
      <c r="A3046" s="6" t="str">
        <f t="shared" si="469"/>
        <v/>
      </c>
      <c r="B3046" s="272"/>
      <c r="F3046" s="7" t="str">
        <f t="shared" si="472"/>
        <v/>
      </c>
      <c r="G3046" s="21" t="str">
        <f>IF(ISBLANK(C3046),"",_xlfn.XLOOKUP(_xlfn.XLOOKUP(VALUE(LEFT(C3046,4)),Souches!$B$2:$B$15000,Souches!$E$2:$E$15000),Varietes!$B$2:$B$500,Varietes!$C$2:$C$500))</f>
        <v/>
      </c>
      <c r="H3046" s="19" t="str">
        <f>IF(ISBLANK(C3046),"",_xlfn.XLOOKUP(VALUE(LEFT(C3046,4)),Souches!$B$2:$B$15000,Souches!$D$2:$D$15000))</f>
        <v/>
      </c>
      <c r="I3046" s="10" t="str">
        <f t="shared" si="470"/>
        <v/>
      </c>
      <c r="J3046" s="19" t="str">
        <f>IF(I3046="","",INT(('ObjProd (2)'!$C$25-I3046)/7 * (ABS('ObjProd (2)'!$C$25-I3046)&gt;=7)))</f>
        <v/>
      </c>
      <c r="K3046" s="10" t="str">
        <f>IF(I3046="","",
IF(AND(DATEDIF(I3046,'ObjProd (2)'!$C$25,"y")=0,DATEDIF(I3046,'ObjProd (2)'!$C$25,"ym")=0,
   INT(('ObjProd (2)'!$C$25-EDATE(I3046,DATEDIF(I3046,'ObjProd (2)'!$C$25,"y")*12+DATEDIF(I3046,'ObjProd (2)'!$C$25,"ym")))/7)=0),
   "&lt; 1 sem.",
   IF(DATEDIF(I3046,'ObjProd (2)'!$C$25,"y")&gt;0,DATEDIF(I3046,'ObjProd (2)'!$C$25,"y") &amp; " " &amp; IF(DATEDIF(I3046,'ObjProd (2)'!$C$25,"y")=1,"an ","ans "),"") &amp;
   IF(DATEDIF(I3046,'ObjProd (2)'!$C$25,"ym")&gt;0,DATEDIF(I3046,'ObjProd (2)'!$C$25,"ym") &amp; " mois ", "") &amp;
   IF(INT(('ObjProd (2)'!$C$25-EDATE(I3046,DATEDIF(I3046,'ObjProd (2)'!$C$25,"y")*12+DATEDIF(I3046,'ObjProd (2)'!$C$25,"ym")))/7)&gt;0,
      INT(('ObjProd (2)'!$C$25-EDATE(I3046,DATEDIF(I3046,'ObjProd (2)'!$C$25,"y")*12+DATEDIF(I3046,'ObjProd (2)'!$C$25,"ym")))/7) &amp; " sem.",
      "")
)
)</f>
        <v/>
      </c>
      <c r="L3046" s="11" t="str">
        <f t="shared" si="471"/>
        <v/>
      </c>
      <c r="M3046" s="9" t="str">
        <f t="shared" si="467"/>
        <v/>
      </c>
      <c r="N3046" s="9" t="str" cm="1">
        <f t="array" aca="1" ref="N3046" ca="1">LEFT(L3046, IF(ISNUMBER(SUBSTITUTE(_xludf.MID(L3046, 2, 1), ".", ",")), 1, 2))</f>
        <v/>
      </c>
      <c r="O3046" s="19" t="str">
        <f t="shared" ca="1" si="473"/>
        <v/>
      </c>
      <c r="P3046" s="9" t="str">
        <f t="shared" ca="1" si="474"/>
        <v/>
      </c>
      <c r="Q3046" s="9" t="str">
        <f t="shared" ca="1" si="475"/>
        <v/>
      </c>
      <c r="R3046" s="9" t="str">
        <f t="shared" si="468"/>
        <v/>
      </c>
      <c r="S3046" t="str" cm="1">
        <f t="array" ref="S3046">IF(ISBLANK(C3046),"",IFERROR(INDEX(ListeSeries!$A$2:$A$1045, MATCH(1, (DatasScan!G3046=ListeSeries!$B$2:$B$1045) * (DatasScan!H3046&gt;=ListeSeries!$D$2:$D$1045) * (DatasScan!H3046&lt;=ListeSeries!$E$2:$E$1045), 0)), "no match"))</f>
        <v/>
      </c>
      <c r="T3046" s="7" t="str" cm="1">
        <f t="array" ref="T3046">IF(ISBLANK(C3046),"",IFERROR(INDEX(ListeSeries!$C$2:$C$1045, MATCH(1, (DatasScan!G3046=ListeSeries!$B$2:$B$1045) * (DatasScan!H3046&gt;=ListeSeries!$D$2:$D$1045) * (DatasScan!H3046&lt;=ListeSeries!$E$2:$E$1045), 0)), "no match"))</f>
        <v/>
      </c>
      <c r="U3046" s="11" t="str" cm="1">
        <f t="array" ref="U3046">IF(ISBLANK(C3046),"",IFERROR(INDEX(ListeSeries!$F$2:$F$1045, MATCH(1, (DatasScan!G3046=ListeSeries!$B$2:$B$1045) * (DatasScan!H3046&gt;=ListeSeries!$D$2:$D$1045) * (DatasScan!H3046&lt;=ListeSeries!$E$2:$E$1045), 0)), "no match"))</f>
        <v/>
      </c>
    </row>
    <row r="3047" spans="1:21" ht="15" customHeight="1" x14ac:dyDescent="0.25">
      <c r="A3047" s="6" t="str">
        <f t="shared" si="469"/>
        <v/>
      </c>
      <c r="B3047" s="272"/>
      <c r="F3047" s="7" t="str">
        <f t="shared" si="472"/>
        <v/>
      </c>
      <c r="G3047" s="21" t="str">
        <f>IF(ISBLANK(C3047),"",_xlfn.XLOOKUP(_xlfn.XLOOKUP(VALUE(LEFT(C3047,4)),Souches!$B$2:$B$15000,Souches!$E$2:$E$15000),Varietes!$B$2:$B$500,Varietes!$C$2:$C$500))</f>
        <v/>
      </c>
      <c r="H3047" s="19" t="str">
        <f>IF(ISBLANK(C3047),"",_xlfn.XLOOKUP(VALUE(LEFT(C3047,4)),Souches!$B$2:$B$15000,Souches!$D$2:$D$15000))</f>
        <v/>
      </c>
      <c r="I3047" s="10" t="str">
        <f t="shared" si="470"/>
        <v/>
      </c>
      <c r="J3047" s="19" t="str">
        <f>IF(I3047="","",INT(('ObjProd (2)'!$C$25-I3047)/7 * (ABS('ObjProd (2)'!$C$25-I3047)&gt;=7)))</f>
        <v/>
      </c>
      <c r="K3047" s="10" t="str">
        <f>IF(I3047="","",
IF(AND(DATEDIF(I3047,'ObjProd (2)'!$C$25,"y")=0,DATEDIF(I3047,'ObjProd (2)'!$C$25,"ym")=0,
   INT(('ObjProd (2)'!$C$25-EDATE(I3047,DATEDIF(I3047,'ObjProd (2)'!$C$25,"y")*12+DATEDIF(I3047,'ObjProd (2)'!$C$25,"ym")))/7)=0),
   "&lt; 1 sem.",
   IF(DATEDIF(I3047,'ObjProd (2)'!$C$25,"y")&gt;0,DATEDIF(I3047,'ObjProd (2)'!$C$25,"y") &amp; " " &amp; IF(DATEDIF(I3047,'ObjProd (2)'!$C$25,"y")=1,"an ","ans "),"") &amp;
   IF(DATEDIF(I3047,'ObjProd (2)'!$C$25,"ym")&gt;0,DATEDIF(I3047,'ObjProd (2)'!$C$25,"ym") &amp; " mois ", "") &amp;
   IF(INT(('ObjProd (2)'!$C$25-EDATE(I3047,DATEDIF(I3047,'ObjProd (2)'!$C$25,"y")*12+DATEDIF(I3047,'ObjProd (2)'!$C$25,"ym")))/7)&gt;0,
      INT(('ObjProd (2)'!$C$25-EDATE(I3047,DATEDIF(I3047,'ObjProd (2)'!$C$25,"y")*12+DATEDIF(I3047,'ObjProd (2)'!$C$25,"ym")))/7) &amp; " sem.",
      "")
)
)</f>
        <v/>
      </c>
      <c r="L3047" s="11" t="str">
        <f t="shared" si="471"/>
        <v/>
      </c>
      <c r="M3047" s="9" t="str">
        <f t="shared" si="467"/>
        <v/>
      </c>
      <c r="N3047" s="9" t="str" cm="1">
        <f t="array" aca="1" ref="N3047" ca="1">LEFT(L3047, IF(ISNUMBER(SUBSTITUTE(_xludf.MID(L3047, 2, 1), ".", ",")), 1, 2))</f>
        <v/>
      </c>
      <c r="O3047" s="19" t="str">
        <f t="shared" ca="1" si="473"/>
        <v/>
      </c>
      <c r="P3047" s="9" t="str">
        <f t="shared" ca="1" si="474"/>
        <v/>
      </c>
      <c r="Q3047" s="9" t="str">
        <f t="shared" ca="1" si="475"/>
        <v/>
      </c>
      <c r="R3047" s="9" t="str">
        <f t="shared" si="468"/>
        <v/>
      </c>
      <c r="S3047" t="str" cm="1">
        <f t="array" ref="S3047">IF(ISBLANK(C3047),"",IFERROR(INDEX(ListeSeries!$A$2:$A$1045, MATCH(1, (DatasScan!G3047=ListeSeries!$B$2:$B$1045) * (DatasScan!H3047&gt;=ListeSeries!$D$2:$D$1045) * (DatasScan!H3047&lt;=ListeSeries!$E$2:$E$1045), 0)), "no match"))</f>
        <v/>
      </c>
      <c r="T3047" s="7" t="str" cm="1">
        <f t="array" ref="T3047">IF(ISBLANK(C3047),"",IFERROR(INDEX(ListeSeries!$C$2:$C$1045, MATCH(1, (DatasScan!G3047=ListeSeries!$B$2:$B$1045) * (DatasScan!H3047&gt;=ListeSeries!$D$2:$D$1045) * (DatasScan!H3047&lt;=ListeSeries!$E$2:$E$1045), 0)), "no match"))</f>
        <v/>
      </c>
      <c r="U3047" s="11" t="str" cm="1">
        <f t="array" ref="U3047">IF(ISBLANK(C3047),"",IFERROR(INDEX(ListeSeries!$F$2:$F$1045, MATCH(1, (DatasScan!G3047=ListeSeries!$B$2:$B$1045) * (DatasScan!H3047&gt;=ListeSeries!$D$2:$D$1045) * (DatasScan!H3047&lt;=ListeSeries!$E$2:$E$1045), 0)), "no match"))</f>
        <v/>
      </c>
    </row>
    <row r="3048" spans="1:21" ht="15" customHeight="1" x14ac:dyDescent="0.25">
      <c r="A3048" s="6" t="str">
        <f t="shared" si="469"/>
        <v/>
      </c>
      <c r="B3048" s="272"/>
      <c r="F3048" s="7" t="str">
        <f t="shared" si="472"/>
        <v/>
      </c>
      <c r="G3048" s="21" t="str">
        <f>IF(ISBLANK(C3048),"",_xlfn.XLOOKUP(_xlfn.XLOOKUP(VALUE(LEFT(C3048,4)),Souches!$B$2:$B$15000,Souches!$E$2:$E$15000),Varietes!$B$2:$B$500,Varietes!$C$2:$C$500))</f>
        <v/>
      </c>
      <c r="H3048" s="19" t="str">
        <f>IF(ISBLANK(C3048),"",_xlfn.XLOOKUP(VALUE(LEFT(C3048,4)),Souches!$B$2:$B$15000,Souches!$D$2:$D$15000))</f>
        <v/>
      </c>
      <c r="I3048" s="10" t="str">
        <f t="shared" si="470"/>
        <v/>
      </c>
      <c r="J3048" s="19" t="str">
        <f>IF(I3048="","",INT(('ObjProd (2)'!$C$25-I3048)/7 * (ABS('ObjProd (2)'!$C$25-I3048)&gt;=7)))</f>
        <v/>
      </c>
      <c r="K3048" s="10" t="str">
        <f>IF(I3048="","",
IF(AND(DATEDIF(I3048,'ObjProd (2)'!$C$25,"y")=0,DATEDIF(I3048,'ObjProd (2)'!$C$25,"ym")=0,
   INT(('ObjProd (2)'!$C$25-EDATE(I3048,DATEDIF(I3048,'ObjProd (2)'!$C$25,"y")*12+DATEDIF(I3048,'ObjProd (2)'!$C$25,"ym")))/7)=0),
   "&lt; 1 sem.",
   IF(DATEDIF(I3048,'ObjProd (2)'!$C$25,"y")&gt;0,DATEDIF(I3048,'ObjProd (2)'!$C$25,"y") &amp; " " &amp; IF(DATEDIF(I3048,'ObjProd (2)'!$C$25,"y")=1,"an ","ans "),"") &amp;
   IF(DATEDIF(I3048,'ObjProd (2)'!$C$25,"ym")&gt;0,DATEDIF(I3048,'ObjProd (2)'!$C$25,"ym") &amp; " mois ", "") &amp;
   IF(INT(('ObjProd (2)'!$C$25-EDATE(I3048,DATEDIF(I3048,'ObjProd (2)'!$C$25,"y")*12+DATEDIF(I3048,'ObjProd (2)'!$C$25,"ym")))/7)&gt;0,
      INT(('ObjProd (2)'!$C$25-EDATE(I3048,DATEDIF(I3048,'ObjProd (2)'!$C$25,"y")*12+DATEDIF(I3048,'ObjProd (2)'!$C$25,"ym")))/7) &amp; " sem.",
      "")
)
)</f>
        <v/>
      </c>
      <c r="L3048" s="11" t="str">
        <f t="shared" si="471"/>
        <v/>
      </c>
      <c r="M3048" s="9" t="str">
        <f t="shared" si="467"/>
        <v/>
      </c>
      <c r="N3048" s="9" t="str" cm="1">
        <f t="array" aca="1" ref="N3048" ca="1">LEFT(L3048, IF(ISNUMBER(SUBSTITUTE(_xludf.MID(L3048, 2, 1), ".", ",")), 1, 2))</f>
        <v/>
      </c>
      <c r="O3048" s="19" t="str">
        <f t="shared" ca="1" si="473"/>
        <v/>
      </c>
      <c r="P3048" s="9" t="str">
        <f t="shared" ca="1" si="474"/>
        <v/>
      </c>
      <c r="Q3048" s="9" t="str">
        <f t="shared" ca="1" si="475"/>
        <v/>
      </c>
      <c r="R3048" s="9" t="str">
        <f t="shared" si="468"/>
        <v/>
      </c>
      <c r="S3048" t="str" cm="1">
        <f t="array" ref="S3048">IF(ISBLANK(C3048),"",IFERROR(INDEX(ListeSeries!$A$2:$A$1045, MATCH(1, (DatasScan!G3048=ListeSeries!$B$2:$B$1045) * (DatasScan!H3048&gt;=ListeSeries!$D$2:$D$1045) * (DatasScan!H3048&lt;=ListeSeries!$E$2:$E$1045), 0)), "no match"))</f>
        <v/>
      </c>
      <c r="T3048" s="7" t="str" cm="1">
        <f t="array" ref="T3048">IF(ISBLANK(C3048),"",IFERROR(INDEX(ListeSeries!$C$2:$C$1045, MATCH(1, (DatasScan!G3048=ListeSeries!$B$2:$B$1045) * (DatasScan!H3048&gt;=ListeSeries!$D$2:$D$1045) * (DatasScan!H3048&lt;=ListeSeries!$E$2:$E$1045), 0)), "no match"))</f>
        <v/>
      </c>
      <c r="U3048" s="11" t="str" cm="1">
        <f t="array" ref="U3048">IF(ISBLANK(C3048),"",IFERROR(INDEX(ListeSeries!$F$2:$F$1045, MATCH(1, (DatasScan!G3048=ListeSeries!$B$2:$B$1045) * (DatasScan!H3048&gt;=ListeSeries!$D$2:$D$1045) * (DatasScan!H3048&lt;=ListeSeries!$E$2:$E$1045), 0)), "no match"))</f>
        <v/>
      </c>
    </row>
    <row r="3049" spans="1:21" ht="15" customHeight="1" x14ac:dyDescent="0.25">
      <c r="A3049" s="6" t="str">
        <f t="shared" si="469"/>
        <v/>
      </c>
      <c r="B3049" s="272"/>
      <c r="F3049" s="7" t="str">
        <f t="shared" si="472"/>
        <v/>
      </c>
      <c r="G3049" s="21" t="str">
        <f>IF(ISBLANK(C3049),"",_xlfn.XLOOKUP(_xlfn.XLOOKUP(VALUE(LEFT(C3049,4)),Souches!$B$2:$B$15000,Souches!$E$2:$E$15000),Varietes!$B$2:$B$500,Varietes!$C$2:$C$500))</f>
        <v/>
      </c>
      <c r="H3049" s="19" t="str">
        <f>IF(ISBLANK(C3049),"",_xlfn.XLOOKUP(VALUE(LEFT(C3049,4)),Souches!$B$2:$B$15000,Souches!$D$2:$D$15000))</f>
        <v/>
      </c>
      <c r="I3049" s="10" t="str">
        <f t="shared" si="470"/>
        <v/>
      </c>
      <c r="J3049" s="19" t="str">
        <f>IF(I3049="","",INT(('ObjProd (2)'!$C$25-I3049)/7 * (ABS('ObjProd (2)'!$C$25-I3049)&gt;=7)))</f>
        <v/>
      </c>
      <c r="K3049" s="10" t="str">
        <f>IF(I3049="","",
IF(AND(DATEDIF(I3049,'ObjProd (2)'!$C$25,"y")=0,DATEDIF(I3049,'ObjProd (2)'!$C$25,"ym")=0,
   INT(('ObjProd (2)'!$C$25-EDATE(I3049,DATEDIF(I3049,'ObjProd (2)'!$C$25,"y")*12+DATEDIF(I3049,'ObjProd (2)'!$C$25,"ym")))/7)=0),
   "&lt; 1 sem.",
   IF(DATEDIF(I3049,'ObjProd (2)'!$C$25,"y")&gt;0,DATEDIF(I3049,'ObjProd (2)'!$C$25,"y") &amp; " " &amp; IF(DATEDIF(I3049,'ObjProd (2)'!$C$25,"y")=1,"an ","ans "),"") &amp;
   IF(DATEDIF(I3049,'ObjProd (2)'!$C$25,"ym")&gt;0,DATEDIF(I3049,'ObjProd (2)'!$C$25,"ym") &amp; " mois ", "") &amp;
   IF(INT(('ObjProd (2)'!$C$25-EDATE(I3049,DATEDIF(I3049,'ObjProd (2)'!$C$25,"y")*12+DATEDIF(I3049,'ObjProd (2)'!$C$25,"ym")))/7)&gt;0,
      INT(('ObjProd (2)'!$C$25-EDATE(I3049,DATEDIF(I3049,'ObjProd (2)'!$C$25,"y")*12+DATEDIF(I3049,'ObjProd (2)'!$C$25,"ym")))/7) &amp; " sem.",
      "")
)
)</f>
        <v/>
      </c>
      <c r="L3049" s="11" t="str">
        <f t="shared" si="471"/>
        <v/>
      </c>
      <c r="M3049" s="9" t="str">
        <f t="shared" si="467"/>
        <v/>
      </c>
      <c r="N3049" s="9" t="str" cm="1">
        <f t="array" aca="1" ref="N3049" ca="1">LEFT(L3049, IF(ISNUMBER(SUBSTITUTE(_xludf.MID(L3049, 2, 1), ".", ",")), 1, 2))</f>
        <v/>
      </c>
      <c r="O3049" s="19" t="str">
        <f t="shared" ca="1" si="473"/>
        <v/>
      </c>
      <c r="P3049" s="9" t="str">
        <f t="shared" ca="1" si="474"/>
        <v/>
      </c>
      <c r="Q3049" s="9" t="str">
        <f t="shared" ca="1" si="475"/>
        <v/>
      </c>
      <c r="R3049" s="9" t="str">
        <f t="shared" si="468"/>
        <v/>
      </c>
      <c r="S3049" t="str" cm="1">
        <f t="array" ref="S3049">IF(ISBLANK(C3049),"",IFERROR(INDEX(ListeSeries!$A$2:$A$1045, MATCH(1, (DatasScan!G3049=ListeSeries!$B$2:$B$1045) * (DatasScan!H3049&gt;=ListeSeries!$D$2:$D$1045) * (DatasScan!H3049&lt;=ListeSeries!$E$2:$E$1045), 0)), "no match"))</f>
        <v/>
      </c>
      <c r="T3049" s="7" t="str" cm="1">
        <f t="array" ref="T3049">IF(ISBLANK(C3049),"",IFERROR(INDEX(ListeSeries!$C$2:$C$1045, MATCH(1, (DatasScan!G3049=ListeSeries!$B$2:$B$1045) * (DatasScan!H3049&gt;=ListeSeries!$D$2:$D$1045) * (DatasScan!H3049&lt;=ListeSeries!$E$2:$E$1045), 0)), "no match"))</f>
        <v/>
      </c>
      <c r="U3049" s="11" t="str" cm="1">
        <f t="array" ref="U3049">IF(ISBLANK(C3049),"",IFERROR(INDEX(ListeSeries!$F$2:$F$1045, MATCH(1, (DatasScan!G3049=ListeSeries!$B$2:$B$1045) * (DatasScan!H3049&gt;=ListeSeries!$D$2:$D$1045) * (DatasScan!H3049&lt;=ListeSeries!$E$2:$E$1045), 0)), "no match"))</f>
        <v/>
      </c>
    </row>
    <row r="3050" spans="1:21" ht="15" customHeight="1" x14ac:dyDescent="0.25">
      <c r="A3050" s="6" t="str">
        <f t="shared" si="469"/>
        <v/>
      </c>
      <c r="B3050" s="272"/>
      <c r="F3050" s="7" t="str">
        <f t="shared" si="472"/>
        <v/>
      </c>
      <c r="G3050" s="21" t="str">
        <f>IF(ISBLANK(C3050),"",_xlfn.XLOOKUP(_xlfn.XLOOKUP(VALUE(LEFT(C3050,4)),Souches!$B$2:$B$15000,Souches!$E$2:$E$15000),Varietes!$B$2:$B$500,Varietes!$C$2:$C$500))</f>
        <v/>
      </c>
      <c r="H3050" s="19" t="str">
        <f>IF(ISBLANK(C3050),"",_xlfn.XLOOKUP(VALUE(LEFT(C3050,4)),Souches!$B$2:$B$15000,Souches!$D$2:$D$15000))</f>
        <v/>
      </c>
      <c r="I3050" s="10" t="str">
        <f t="shared" si="470"/>
        <v/>
      </c>
      <c r="J3050" s="19" t="str">
        <f>IF(I3050="","",INT(('ObjProd (2)'!$C$25-I3050)/7 * (ABS('ObjProd (2)'!$C$25-I3050)&gt;=7)))</f>
        <v/>
      </c>
      <c r="K3050" s="10" t="str">
        <f>IF(I3050="","",
IF(AND(DATEDIF(I3050,'ObjProd (2)'!$C$25,"y")=0,DATEDIF(I3050,'ObjProd (2)'!$C$25,"ym")=0,
   INT(('ObjProd (2)'!$C$25-EDATE(I3050,DATEDIF(I3050,'ObjProd (2)'!$C$25,"y")*12+DATEDIF(I3050,'ObjProd (2)'!$C$25,"ym")))/7)=0),
   "&lt; 1 sem.",
   IF(DATEDIF(I3050,'ObjProd (2)'!$C$25,"y")&gt;0,DATEDIF(I3050,'ObjProd (2)'!$C$25,"y") &amp; " " &amp; IF(DATEDIF(I3050,'ObjProd (2)'!$C$25,"y")=1,"an ","ans "),"") &amp;
   IF(DATEDIF(I3050,'ObjProd (2)'!$C$25,"ym")&gt;0,DATEDIF(I3050,'ObjProd (2)'!$C$25,"ym") &amp; " mois ", "") &amp;
   IF(INT(('ObjProd (2)'!$C$25-EDATE(I3050,DATEDIF(I3050,'ObjProd (2)'!$C$25,"y")*12+DATEDIF(I3050,'ObjProd (2)'!$C$25,"ym")))/7)&gt;0,
      INT(('ObjProd (2)'!$C$25-EDATE(I3050,DATEDIF(I3050,'ObjProd (2)'!$C$25,"y")*12+DATEDIF(I3050,'ObjProd (2)'!$C$25,"ym")))/7) &amp; " sem.",
      "")
)
)</f>
        <v/>
      </c>
      <c r="L3050" s="11" t="str">
        <f t="shared" si="471"/>
        <v/>
      </c>
      <c r="M3050" s="9" t="str">
        <f t="shared" si="467"/>
        <v/>
      </c>
      <c r="N3050" s="9" t="str" cm="1">
        <f t="array" aca="1" ref="N3050" ca="1">LEFT(L3050, IF(ISNUMBER(SUBSTITUTE(_xludf.MID(L3050, 2, 1), ".", ",")), 1, 2))</f>
        <v/>
      </c>
      <c r="O3050" s="19" t="str">
        <f t="shared" ca="1" si="473"/>
        <v/>
      </c>
      <c r="P3050" s="9" t="str">
        <f t="shared" ca="1" si="474"/>
        <v/>
      </c>
      <c r="Q3050" s="9" t="str">
        <f t="shared" ca="1" si="475"/>
        <v/>
      </c>
      <c r="R3050" s="9" t="str">
        <f t="shared" si="468"/>
        <v/>
      </c>
      <c r="S3050" t="str" cm="1">
        <f t="array" ref="S3050">IF(ISBLANK(C3050),"",IFERROR(INDEX(ListeSeries!$A$2:$A$1045, MATCH(1, (DatasScan!G3050=ListeSeries!$B$2:$B$1045) * (DatasScan!H3050&gt;=ListeSeries!$D$2:$D$1045) * (DatasScan!H3050&lt;=ListeSeries!$E$2:$E$1045), 0)), "no match"))</f>
        <v/>
      </c>
      <c r="T3050" s="7" t="str" cm="1">
        <f t="array" ref="T3050">IF(ISBLANK(C3050),"",IFERROR(INDEX(ListeSeries!$C$2:$C$1045, MATCH(1, (DatasScan!G3050=ListeSeries!$B$2:$B$1045) * (DatasScan!H3050&gt;=ListeSeries!$D$2:$D$1045) * (DatasScan!H3050&lt;=ListeSeries!$E$2:$E$1045), 0)), "no match"))</f>
        <v/>
      </c>
      <c r="U3050" s="11" t="str" cm="1">
        <f t="array" ref="U3050">IF(ISBLANK(C3050),"",IFERROR(INDEX(ListeSeries!$F$2:$F$1045, MATCH(1, (DatasScan!G3050=ListeSeries!$B$2:$B$1045) * (DatasScan!H3050&gt;=ListeSeries!$D$2:$D$1045) * (DatasScan!H3050&lt;=ListeSeries!$E$2:$E$1045), 0)), "no match"))</f>
        <v/>
      </c>
    </row>
    <row r="3051" spans="1:21" ht="15" customHeight="1" x14ac:dyDescent="0.25">
      <c r="A3051" s="6" t="str">
        <f t="shared" si="469"/>
        <v/>
      </c>
      <c r="B3051" s="272"/>
      <c r="F3051" s="7" t="str">
        <f t="shared" si="472"/>
        <v/>
      </c>
      <c r="G3051" s="21" t="str">
        <f>IF(ISBLANK(C3051),"",_xlfn.XLOOKUP(_xlfn.XLOOKUP(VALUE(LEFT(C3051,4)),Souches!$B$2:$B$15000,Souches!$E$2:$E$15000),Varietes!$B$2:$B$500,Varietes!$C$2:$C$500))</f>
        <v/>
      </c>
      <c r="H3051" s="19" t="str">
        <f>IF(ISBLANK(C3051),"",_xlfn.XLOOKUP(VALUE(LEFT(C3051,4)),Souches!$B$2:$B$15000,Souches!$D$2:$D$15000))</f>
        <v/>
      </c>
      <c r="I3051" s="10" t="str">
        <f t="shared" si="470"/>
        <v/>
      </c>
      <c r="J3051" s="19" t="str">
        <f>IF(I3051="","",INT(('ObjProd (2)'!$C$25-I3051)/7 * (ABS('ObjProd (2)'!$C$25-I3051)&gt;=7)))</f>
        <v/>
      </c>
      <c r="K3051" s="10" t="str">
        <f>IF(I3051="","",
IF(AND(DATEDIF(I3051,'ObjProd (2)'!$C$25,"y")=0,DATEDIF(I3051,'ObjProd (2)'!$C$25,"ym")=0,
   INT(('ObjProd (2)'!$C$25-EDATE(I3051,DATEDIF(I3051,'ObjProd (2)'!$C$25,"y")*12+DATEDIF(I3051,'ObjProd (2)'!$C$25,"ym")))/7)=0),
   "&lt; 1 sem.",
   IF(DATEDIF(I3051,'ObjProd (2)'!$C$25,"y")&gt;0,DATEDIF(I3051,'ObjProd (2)'!$C$25,"y") &amp; " " &amp; IF(DATEDIF(I3051,'ObjProd (2)'!$C$25,"y")=1,"an ","ans "),"") &amp;
   IF(DATEDIF(I3051,'ObjProd (2)'!$C$25,"ym")&gt;0,DATEDIF(I3051,'ObjProd (2)'!$C$25,"ym") &amp; " mois ", "") &amp;
   IF(INT(('ObjProd (2)'!$C$25-EDATE(I3051,DATEDIF(I3051,'ObjProd (2)'!$C$25,"y")*12+DATEDIF(I3051,'ObjProd (2)'!$C$25,"ym")))/7)&gt;0,
      INT(('ObjProd (2)'!$C$25-EDATE(I3051,DATEDIF(I3051,'ObjProd (2)'!$C$25,"y")*12+DATEDIF(I3051,'ObjProd (2)'!$C$25,"ym")))/7) &amp; " sem.",
      "")
)
)</f>
        <v/>
      </c>
      <c r="L3051" s="11" t="str">
        <f t="shared" si="471"/>
        <v/>
      </c>
      <c r="M3051" s="9" t="str">
        <f t="shared" si="467"/>
        <v/>
      </c>
      <c r="N3051" s="9" t="str" cm="1">
        <f t="array" aca="1" ref="N3051" ca="1">LEFT(L3051, IF(ISNUMBER(SUBSTITUTE(_xludf.MID(L3051, 2, 1), ".", ",")), 1, 2))</f>
        <v/>
      </c>
      <c r="O3051" s="19" t="str">
        <f t="shared" ca="1" si="473"/>
        <v/>
      </c>
      <c r="P3051" s="9" t="str">
        <f t="shared" ca="1" si="474"/>
        <v/>
      </c>
      <c r="Q3051" s="9" t="str">
        <f t="shared" ca="1" si="475"/>
        <v/>
      </c>
      <c r="R3051" s="9" t="str">
        <f t="shared" si="468"/>
        <v/>
      </c>
      <c r="S3051" t="str" cm="1">
        <f t="array" ref="S3051">IF(ISBLANK(C3051),"",IFERROR(INDEX(ListeSeries!$A$2:$A$1045, MATCH(1, (DatasScan!G3051=ListeSeries!$B$2:$B$1045) * (DatasScan!H3051&gt;=ListeSeries!$D$2:$D$1045) * (DatasScan!H3051&lt;=ListeSeries!$E$2:$E$1045), 0)), "no match"))</f>
        <v/>
      </c>
      <c r="T3051" s="7" t="str" cm="1">
        <f t="array" ref="T3051">IF(ISBLANK(C3051),"",IFERROR(INDEX(ListeSeries!$C$2:$C$1045, MATCH(1, (DatasScan!G3051=ListeSeries!$B$2:$B$1045) * (DatasScan!H3051&gt;=ListeSeries!$D$2:$D$1045) * (DatasScan!H3051&lt;=ListeSeries!$E$2:$E$1045), 0)), "no match"))</f>
        <v/>
      </c>
      <c r="U3051" s="11" t="str" cm="1">
        <f t="array" ref="U3051">IF(ISBLANK(C3051),"",IFERROR(INDEX(ListeSeries!$F$2:$F$1045, MATCH(1, (DatasScan!G3051=ListeSeries!$B$2:$B$1045) * (DatasScan!H3051&gt;=ListeSeries!$D$2:$D$1045) * (DatasScan!H3051&lt;=ListeSeries!$E$2:$E$1045), 0)), "no match"))</f>
        <v/>
      </c>
    </row>
    <row r="3052" spans="1:21" ht="15" customHeight="1" x14ac:dyDescent="0.25">
      <c r="A3052" s="6" t="str">
        <f t="shared" si="469"/>
        <v/>
      </c>
      <c r="B3052" s="272"/>
      <c r="F3052" s="7" t="str">
        <f t="shared" si="472"/>
        <v/>
      </c>
      <c r="G3052" s="21" t="str">
        <f>IF(ISBLANK(C3052),"",_xlfn.XLOOKUP(_xlfn.XLOOKUP(VALUE(LEFT(C3052,4)),Souches!$B$2:$B$15000,Souches!$E$2:$E$15000),Varietes!$B$2:$B$500,Varietes!$C$2:$C$500))</f>
        <v/>
      </c>
      <c r="H3052" s="19" t="str">
        <f>IF(ISBLANK(C3052),"",_xlfn.XLOOKUP(VALUE(LEFT(C3052,4)),Souches!$B$2:$B$15000,Souches!$D$2:$D$15000))</f>
        <v/>
      </c>
      <c r="I3052" s="10" t="str">
        <f t="shared" si="470"/>
        <v/>
      </c>
      <c r="J3052" s="19" t="str">
        <f>IF(I3052="","",INT(('ObjProd (2)'!$C$25-I3052)/7 * (ABS('ObjProd (2)'!$C$25-I3052)&gt;=7)))</f>
        <v/>
      </c>
      <c r="K3052" s="10" t="str">
        <f>IF(I3052="","",
IF(AND(DATEDIF(I3052,'ObjProd (2)'!$C$25,"y")=0,DATEDIF(I3052,'ObjProd (2)'!$C$25,"ym")=0,
   INT(('ObjProd (2)'!$C$25-EDATE(I3052,DATEDIF(I3052,'ObjProd (2)'!$C$25,"y")*12+DATEDIF(I3052,'ObjProd (2)'!$C$25,"ym")))/7)=0),
   "&lt; 1 sem.",
   IF(DATEDIF(I3052,'ObjProd (2)'!$C$25,"y")&gt;0,DATEDIF(I3052,'ObjProd (2)'!$C$25,"y") &amp; " " &amp; IF(DATEDIF(I3052,'ObjProd (2)'!$C$25,"y")=1,"an ","ans "),"") &amp;
   IF(DATEDIF(I3052,'ObjProd (2)'!$C$25,"ym")&gt;0,DATEDIF(I3052,'ObjProd (2)'!$C$25,"ym") &amp; " mois ", "") &amp;
   IF(INT(('ObjProd (2)'!$C$25-EDATE(I3052,DATEDIF(I3052,'ObjProd (2)'!$C$25,"y")*12+DATEDIF(I3052,'ObjProd (2)'!$C$25,"ym")))/7)&gt;0,
      INT(('ObjProd (2)'!$C$25-EDATE(I3052,DATEDIF(I3052,'ObjProd (2)'!$C$25,"y")*12+DATEDIF(I3052,'ObjProd (2)'!$C$25,"ym")))/7) &amp; " sem.",
      "")
)
)</f>
        <v/>
      </c>
      <c r="L3052" s="11" t="str">
        <f t="shared" si="471"/>
        <v/>
      </c>
      <c r="M3052" s="9" t="str">
        <f t="shared" si="467"/>
        <v/>
      </c>
      <c r="N3052" s="9" t="str" cm="1">
        <f t="array" aca="1" ref="N3052" ca="1">LEFT(L3052, IF(ISNUMBER(SUBSTITUTE(_xludf.MID(L3052, 2, 1), ".", ",")), 1, 2))</f>
        <v/>
      </c>
      <c r="O3052" s="19" t="str">
        <f t="shared" ca="1" si="473"/>
        <v/>
      </c>
      <c r="P3052" s="9" t="str">
        <f t="shared" ca="1" si="474"/>
        <v/>
      </c>
      <c r="Q3052" s="9" t="str">
        <f t="shared" ca="1" si="475"/>
        <v/>
      </c>
      <c r="R3052" s="9" t="str">
        <f t="shared" si="468"/>
        <v/>
      </c>
      <c r="S3052" t="str" cm="1">
        <f t="array" ref="S3052">IF(ISBLANK(C3052),"",IFERROR(INDEX(ListeSeries!$A$2:$A$1045, MATCH(1, (DatasScan!G3052=ListeSeries!$B$2:$B$1045) * (DatasScan!H3052&gt;=ListeSeries!$D$2:$D$1045) * (DatasScan!H3052&lt;=ListeSeries!$E$2:$E$1045), 0)), "no match"))</f>
        <v/>
      </c>
      <c r="T3052" s="7" t="str" cm="1">
        <f t="array" ref="T3052">IF(ISBLANK(C3052),"",IFERROR(INDEX(ListeSeries!$C$2:$C$1045, MATCH(1, (DatasScan!G3052=ListeSeries!$B$2:$B$1045) * (DatasScan!H3052&gt;=ListeSeries!$D$2:$D$1045) * (DatasScan!H3052&lt;=ListeSeries!$E$2:$E$1045), 0)), "no match"))</f>
        <v/>
      </c>
      <c r="U3052" s="11" t="str" cm="1">
        <f t="array" ref="U3052">IF(ISBLANK(C3052),"",IFERROR(INDEX(ListeSeries!$F$2:$F$1045, MATCH(1, (DatasScan!G3052=ListeSeries!$B$2:$B$1045) * (DatasScan!H3052&gt;=ListeSeries!$D$2:$D$1045) * (DatasScan!H3052&lt;=ListeSeries!$E$2:$E$1045), 0)), "no match"))</f>
        <v/>
      </c>
    </row>
    <row r="3053" spans="1:21" ht="15" customHeight="1" x14ac:dyDescent="0.25">
      <c r="A3053" s="6" t="str">
        <f t="shared" si="469"/>
        <v/>
      </c>
      <c r="B3053" s="272"/>
      <c r="F3053" s="7" t="str">
        <f t="shared" si="472"/>
        <v/>
      </c>
      <c r="G3053" s="21" t="str">
        <f>IF(ISBLANK(C3053),"",_xlfn.XLOOKUP(_xlfn.XLOOKUP(VALUE(LEFT(C3053,4)),Souches!$B$2:$B$15000,Souches!$E$2:$E$15000),Varietes!$B$2:$B$500,Varietes!$C$2:$C$500))</f>
        <v/>
      </c>
      <c r="H3053" s="19" t="str">
        <f>IF(ISBLANK(C3053),"",_xlfn.XLOOKUP(VALUE(LEFT(C3053,4)),Souches!$B$2:$B$15000,Souches!$D$2:$D$15000))</f>
        <v/>
      </c>
      <c r="I3053" s="10" t="str">
        <f t="shared" si="470"/>
        <v/>
      </c>
      <c r="J3053" s="19" t="str">
        <f>IF(I3053="","",INT(('ObjProd (2)'!$C$25-I3053)/7 * (ABS('ObjProd (2)'!$C$25-I3053)&gt;=7)))</f>
        <v/>
      </c>
      <c r="K3053" s="10" t="str">
        <f>IF(I3053="","",
IF(AND(DATEDIF(I3053,'ObjProd (2)'!$C$25,"y")=0,DATEDIF(I3053,'ObjProd (2)'!$C$25,"ym")=0,
   INT(('ObjProd (2)'!$C$25-EDATE(I3053,DATEDIF(I3053,'ObjProd (2)'!$C$25,"y")*12+DATEDIF(I3053,'ObjProd (2)'!$C$25,"ym")))/7)=0),
   "&lt; 1 sem.",
   IF(DATEDIF(I3053,'ObjProd (2)'!$C$25,"y")&gt;0,DATEDIF(I3053,'ObjProd (2)'!$C$25,"y") &amp; " " &amp; IF(DATEDIF(I3053,'ObjProd (2)'!$C$25,"y")=1,"an ","ans "),"") &amp;
   IF(DATEDIF(I3053,'ObjProd (2)'!$C$25,"ym")&gt;0,DATEDIF(I3053,'ObjProd (2)'!$C$25,"ym") &amp; " mois ", "") &amp;
   IF(INT(('ObjProd (2)'!$C$25-EDATE(I3053,DATEDIF(I3053,'ObjProd (2)'!$C$25,"y")*12+DATEDIF(I3053,'ObjProd (2)'!$C$25,"ym")))/7)&gt;0,
      INT(('ObjProd (2)'!$C$25-EDATE(I3053,DATEDIF(I3053,'ObjProd (2)'!$C$25,"y")*12+DATEDIF(I3053,'ObjProd (2)'!$C$25,"ym")))/7) &amp; " sem.",
      "")
)
)</f>
        <v/>
      </c>
      <c r="L3053" s="11" t="str">
        <f t="shared" si="471"/>
        <v/>
      </c>
      <c r="M3053" s="9" t="str">
        <f t="shared" si="467"/>
        <v/>
      </c>
      <c r="N3053" s="9" t="str" cm="1">
        <f t="array" aca="1" ref="N3053" ca="1">LEFT(L3053, IF(ISNUMBER(SUBSTITUTE(_xludf.MID(L3053, 2, 1), ".", ",")), 1, 2))</f>
        <v/>
      </c>
      <c r="O3053" s="19" t="str">
        <f t="shared" ca="1" si="473"/>
        <v/>
      </c>
      <c r="P3053" s="9" t="str">
        <f t="shared" ca="1" si="474"/>
        <v/>
      </c>
      <c r="Q3053" s="9" t="str">
        <f t="shared" ca="1" si="475"/>
        <v/>
      </c>
      <c r="R3053" s="9" t="str">
        <f t="shared" si="468"/>
        <v/>
      </c>
      <c r="S3053" t="str" cm="1">
        <f t="array" ref="S3053">IF(ISBLANK(C3053),"",IFERROR(INDEX(ListeSeries!$A$2:$A$1045, MATCH(1, (DatasScan!G3053=ListeSeries!$B$2:$B$1045) * (DatasScan!H3053&gt;=ListeSeries!$D$2:$D$1045) * (DatasScan!H3053&lt;=ListeSeries!$E$2:$E$1045), 0)), "no match"))</f>
        <v/>
      </c>
      <c r="T3053" s="7" t="str" cm="1">
        <f t="array" ref="T3053">IF(ISBLANK(C3053),"",IFERROR(INDEX(ListeSeries!$C$2:$C$1045, MATCH(1, (DatasScan!G3053=ListeSeries!$B$2:$B$1045) * (DatasScan!H3053&gt;=ListeSeries!$D$2:$D$1045) * (DatasScan!H3053&lt;=ListeSeries!$E$2:$E$1045), 0)), "no match"))</f>
        <v/>
      </c>
      <c r="U3053" s="11" t="str" cm="1">
        <f t="array" ref="U3053">IF(ISBLANK(C3053),"",IFERROR(INDEX(ListeSeries!$F$2:$F$1045, MATCH(1, (DatasScan!G3053=ListeSeries!$B$2:$B$1045) * (DatasScan!H3053&gt;=ListeSeries!$D$2:$D$1045) * (DatasScan!H3053&lt;=ListeSeries!$E$2:$E$1045), 0)), "no match"))</f>
        <v/>
      </c>
    </row>
    <row r="3054" spans="1:21" ht="15" customHeight="1" x14ac:dyDescent="0.25">
      <c r="A3054" s="6" t="str">
        <f t="shared" si="469"/>
        <v/>
      </c>
      <c r="B3054" s="272"/>
      <c r="F3054" s="7" t="str">
        <f t="shared" si="472"/>
        <v/>
      </c>
      <c r="G3054" s="21" t="str">
        <f>IF(ISBLANK(C3054),"",_xlfn.XLOOKUP(_xlfn.XLOOKUP(VALUE(LEFT(C3054,4)),Souches!$B$2:$B$15000,Souches!$E$2:$E$15000),Varietes!$B$2:$B$500,Varietes!$C$2:$C$500))</f>
        <v/>
      </c>
      <c r="H3054" s="19" t="str">
        <f>IF(ISBLANK(C3054),"",_xlfn.XLOOKUP(VALUE(LEFT(C3054,4)),Souches!$B$2:$B$15000,Souches!$D$2:$D$15000))</f>
        <v/>
      </c>
      <c r="I3054" s="10" t="str">
        <f t="shared" si="470"/>
        <v/>
      </c>
      <c r="J3054" s="19" t="str">
        <f>IF(I3054="","",INT(('ObjProd (2)'!$C$25-I3054)/7 * (ABS('ObjProd (2)'!$C$25-I3054)&gt;=7)))</f>
        <v/>
      </c>
      <c r="K3054" s="10" t="str">
        <f>IF(I3054="","",
IF(AND(DATEDIF(I3054,'ObjProd (2)'!$C$25,"y")=0,DATEDIF(I3054,'ObjProd (2)'!$C$25,"ym")=0,
   INT(('ObjProd (2)'!$C$25-EDATE(I3054,DATEDIF(I3054,'ObjProd (2)'!$C$25,"y")*12+DATEDIF(I3054,'ObjProd (2)'!$C$25,"ym")))/7)=0),
   "&lt; 1 sem.",
   IF(DATEDIF(I3054,'ObjProd (2)'!$C$25,"y")&gt;0,DATEDIF(I3054,'ObjProd (2)'!$C$25,"y") &amp; " " &amp; IF(DATEDIF(I3054,'ObjProd (2)'!$C$25,"y")=1,"an ","ans "),"") &amp;
   IF(DATEDIF(I3054,'ObjProd (2)'!$C$25,"ym")&gt;0,DATEDIF(I3054,'ObjProd (2)'!$C$25,"ym") &amp; " mois ", "") &amp;
   IF(INT(('ObjProd (2)'!$C$25-EDATE(I3054,DATEDIF(I3054,'ObjProd (2)'!$C$25,"y")*12+DATEDIF(I3054,'ObjProd (2)'!$C$25,"ym")))/7)&gt;0,
      INT(('ObjProd (2)'!$C$25-EDATE(I3054,DATEDIF(I3054,'ObjProd (2)'!$C$25,"y")*12+DATEDIF(I3054,'ObjProd (2)'!$C$25,"ym")))/7) &amp; " sem.",
      "")
)
)</f>
        <v/>
      </c>
      <c r="L3054" s="11" t="str">
        <f t="shared" si="471"/>
        <v/>
      </c>
      <c r="M3054" s="9" t="str">
        <f t="shared" si="467"/>
        <v/>
      </c>
      <c r="N3054" s="9" t="str" cm="1">
        <f t="array" aca="1" ref="N3054" ca="1">LEFT(L3054, IF(ISNUMBER(SUBSTITUTE(_xludf.MID(L3054, 2, 1), ".", ",")), 1, 2))</f>
        <v/>
      </c>
      <c r="O3054" s="19" t="str">
        <f t="shared" ca="1" si="473"/>
        <v/>
      </c>
      <c r="P3054" s="9" t="str">
        <f t="shared" ca="1" si="474"/>
        <v/>
      </c>
      <c r="Q3054" s="9" t="str">
        <f t="shared" ca="1" si="475"/>
        <v/>
      </c>
      <c r="R3054" s="9" t="str">
        <f t="shared" si="468"/>
        <v/>
      </c>
      <c r="S3054" t="str" cm="1">
        <f t="array" ref="S3054">IF(ISBLANK(C3054),"",IFERROR(INDEX(ListeSeries!$A$2:$A$1045, MATCH(1, (DatasScan!G3054=ListeSeries!$B$2:$B$1045) * (DatasScan!H3054&gt;=ListeSeries!$D$2:$D$1045) * (DatasScan!H3054&lt;=ListeSeries!$E$2:$E$1045), 0)), "no match"))</f>
        <v/>
      </c>
      <c r="T3054" s="7" t="str" cm="1">
        <f t="array" ref="T3054">IF(ISBLANK(C3054),"",IFERROR(INDEX(ListeSeries!$C$2:$C$1045, MATCH(1, (DatasScan!G3054=ListeSeries!$B$2:$B$1045) * (DatasScan!H3054&gt;=ListeSeries!$D$2:$D$1045) * (DatasScan!H3054&lt;=ListeSeries!$E$2:$E$1045), 0)), "no match"))</f>
        <v/>
      </c>
      <c r="U3054" s="11" t="str" cm="1">
        <f t="array" ref="U3054">IF(ISBLANK(C3054),"",IFERROR(INDEX(ListeSeries!$F$2:$F$1045, MATCH(1, (DatasScan!G3054=ListeSeries!$B$2:$B$1045) * (DatasScan!H3054&gt;=ListeSeries!$D$2:$D$1045) * (DatasScan!H3054&lt;=ListeSeries!$E$2:$E$1045), 0)), "no match"))</f>
        <v/>
      </c>
    </row>
    <row r="3055" spans="1:21" ht="15" customHeight="1" x14ac:dyDescent="0.25">
      <c r="A3055" s="6" t="str">
        <f t="shared" si="469"/>
        <v/>
      </c>
      <c r="B3055" s="272"/>
      <c r="F3055" s="7" t="str">
        <f t="shared" si="472"/>
        <v/>
      </c>
      <c r="G3055" s="21" t="str">
        <f>IF(ISBLANK(C3055),"",_xlfn.XLOOKUP(_xlfn.XLOOKUP(VALUE(LEFT(C3055,4)),Souches!$B$2:$B$15000,Souches!$E$2:$E$15000),Varietes!$B$2:$B$500,Varietes!$C$2:$C$500))</f>
        <v/>
      </c>
      <c r="H3055" s="19" t="str">
        <f>IF(ISBLANK(C3055),"",_xlfn.XLOOKUP(VALUE(LEFT(C3055,4)),Souches!$B$2:$B$15000,Souches!$D$2:$D$15000))</f>
        <v/>
      </c>
      <c r="I3055" s="10" t="str">
        <f t="shared" si="470"/>
        <v/>
      </c>
      <c r="J3055" s="19" t="str">
        <f>IF(I3055="","",INT(('ObjProd (2)'!$C$25-I3055)/7 * (ABS('ObjProd (2)'!$C$25-I3055)&gt;=7)))</f>
        <v/>
      </c>
      <c r="K3055" s="10" t="str">
        <f>IF(I3055="","",
IF(AND(DATEDIF(I3055,'ObjProd (2)'!$C$25,"y")=0,DATEDIF(I3055,'ObjProd (2)'!$C$25,"ym")=0,
   INT(('ObjProd (2)'!$C$25-EDATE(I3055,DATEDIF(I3055,'ObjProd (2)'!$C$25,"y")*12+DATEDIF(I3055,'ObjProd (2)'!$C$25,"ym")))/7)=0),
   "&lt; 1 sem.",
   IF(DATEDIF(I3055,'ObjProd (2)'!$C$25,"y")&gt;0,DATEDIF(I3055,'ObjProd (2)'!$C$25,"y") &amp; " " &amp; IF(DATEDIF(I3055,'ObjProd (2)'!$C$25,"y")=1,"an ","ans "),"") &amp;
   IF(DATEDIF(I3055,'ObjProd (2)'!$C$25,"ym")&gt;0,DATEDIF(I3055,'ObjProd (2)'!$C$25,"ym") &amp; " mois ", "") &amp;
   IF(INT(('ObjProd (2)'!$C$25-EDATE(I3055,DATEDIF(I3055,'ObjProd (2)'!$C$25,"y")*12+DATEDIF(I3055,'ObjProd (2)'!$C$25,"ym")))/7)&gt;0,
      INT(('ObjProd (2)'!$C$25-EDATE(I3055,DATEDIF(I3055,'ObjProd (2)'!$C$25,"y")*12+DATEDIF(I3055,'ObjProd (2)'!$C$25,"ym")))/7) &amp; " sem.",
      "")
)
)</f>
        <v/>
      </c>
      <c r="L3055" s="11" t="str">
        <f t="shared" si="471"/>
        <v/>
      </c>
      <c r="M3055" s="9" t="str">
        <f t="shared" si="467"/>
        <v/>
      </c>
      <c r="N3055" s="9" t="str" cm="1">
        <f t="array" aca="1" ref="N3055" ca="1">LEFT(L3055, IF(ISNUMBER(SUBSTITUTE(_xludf.MID(L3055, 2, 1), ".", ",")), 1, 2))</f>
        <v/>
      </c>
      <c r="O3055" s="19" t="str">
        <f t="shared" ca="1" si="473"/>
        <v/>
      </c>
      <c r="P3055" s="9" t="str">
        <f t="shared" ca="1" si="474"/>
        <v/>
      </c>
      <c r="Q3055" s="9" t="str">
        <f t="shared" ca="1" si="475"/>
        <v/>
      </c>
      <c r="R3055" s="9" t="str">
        <f t="shared" si="468"/>
        <v/>
      </c>
      <c r="S3055" t="str" cm="1">
        <f t="array" ref="S3055">IF(ISBLANK(C3055),"",IFERROR(INDEX(ListeSeries!$A$2:$A$1045, MATCH(1, (DatasScan!G3055=ListeSeries!$B$2:$B$1045) * (DatasScan!H3055&gt;=ListeSeries!$D$2:$D$1045) * (DatasScan!H3055&lt;=ListeSeries!$E$2:$E$1045), 0)), "no match"))</f>
        <v/>
      </c>
      <c r="T3055" s="7" t="str" cm="1">
        <f t="array" ref="T3055">IF(ISBLANK(C3055),"",IFERROR(INDEX(ListeSeries!$C$2:$C$1045, MATCH(1, (DatasScan!G3055=ListeSeries!$B$2:$B$1045) * (DatasScan!H3055&gt;=ListeSeries!$D$2:$D$1045) * (DatasScan!H3055&lt;=ListeSeries!$E$2:$E$1045), 0)), "no match"))</f>
        <v/>
      </c>
      <c r="U3055" s="11" t="str" cm="1">
        <f t="array" ref="U3055">IF(ISBLANK(C3055),"",IFERROR(INDEX(ListeSeries!$F$2:$F$1045, MATCH(1, (DatasScan!G3055=ListeSeries!$B$2:$B$1045) * (DatasScan!H3055&gt;=ListeSeries!$D$2:$D$1045) * (DatasScan!H3055&lt;=ListeSeries!$E$2:$E$1045), 0)), "no match"))</f>
        <v/>
      </c>
    </row>
    <row r="3056" spans="1:21" ht="15" customHeight="1" x14ac:dyDescent="0.25">
      <c r="A3056" s="6" t="str">
        <f t="shared" si="469"/>
        <v/>
      </c>
      <c r="B3056" s="272"/>
      <c r="F3056" s="7" t="str">
        <f t="shared" si="472"/>
        <v/>
      </c>
      <c r="G3056" s="21" t="str">
        <f>IF(ISBLANK(C3056),"",_xlfn.XLOOKUP(_xlfn.XLOOKUP(VALUE(LEFT(C3056,4)),Souches!$B$2:$B$15000,Souches!$E$2:$E$15000),Varietes!$B$2:$B$500,Varietes!$C$2:$C$500))</f>
        <v/>
      </c>
      <c r="H3056" s="19" t="str">
        <f>IF(ISBLANK(C3056),"",_xlfn.XLOOKUP(VALUE(LEFT(C3056,4)),Souches!$B$2:$B$15000,Souches!$D$2:$D$15000))</f>
        <v/>
      </c>
      <c r="I3056" s="10" t="str">
        <f t="shared" si="470"/>
        <v/>
      </c>
      <c r="J3056" s="19" t="str">
        <f>IF(I3056="","",INT(('ObjProd (2)'!$C$25-I3056)/7 * (ABS('ObjProd (2)'!$C$25-I3056)&gt;=7)))</f>
        <v/>
      </c>
      <c r="K3056" s="10" t="str">
        <f>IF(I3056="","",
IF(AND(DATEDIF(I3056,'ObjProd (2)'!$C$25,"y")=0,DATEDIF(I3056,'ObjProd (2)'!$C$25,"ym")=0,
   INT(('ObjProd (2)'!$C$25-EDATE(I3056,DATEDIF(I3056,'ObjProd (2)'!$C$25,"y")*12+DATEDIF(I3056,'ObjProd (2)'!$C$25,"ym")))/7)=0),
   "&lt; 1 sem.",
   IF(DATEDIF(I3056,'ObjProd (2)'!$C$25,"y")&gt;0,DATEDIF(I3056,'ObjProd (2)'!$C$25,"y") &amp; " " &amp; IF(DATEDIF(I3056,'ObjProd (2)'!$C$25,"y")=1,"an ","ans "),"") &amp;
   IF(DATEDIF(I3056,'ObjProd (2)'!$C$25,"ym")&gt;0,DATEDIF(I3056,'ObjProd (2)'!$C$25,"ym") &amp; " mois ", "") &amp;
   IF(INT(('ObjProd (2)'!$C$25-EDATE(I3056,DATEDIF(I3056,'ObjProd (2)'!$C$25,"y")*12+DATEDIF(I3056,'ObjProd (2)'!$C$25,"ym")))/7)&gt;0,
      INT(('ObjProd (2)'!$C$25-EDATE(I3056,DATEDIF(I3056,'ObjProd (2)'!$C$25,"y")*12+DATEDIF(I3056,'ObjProd (2)'!$C$25,"ym")))/7) &amp; " sem.",
      "")
)
)</f>
        <v/>
      </c>
      <c r="L3056" s="11" t="str">
        <f t="shared" si="471"/>
        <v/>
      </c>
      <c r="M3056" s="9" t="str">
        <f t="shared" si="467"/>
        <v/>
      </c>
      <c r="N3056" s="9" t="str" cm="1">
        <f t="array" aca="1" ref="N3056" ca="1">LEFT(L3056, IF(ISNUMBER(SUBSTITUTE(_xludf.MID(L3056, 2, 1), ".", ",")), 1, 2))</f>
        <v/>
      </c>
      <c r="O3056" s="19" t="str">
        <f t="shared" ca="1" si="473"/>
        <v/>
      </c>
      <c r="P3056" s="9" t="str">
        <f t="shared" ca="1" si="474"/>
        <v/>
      </c>
      <c r="Q3056" s="9" t="str">
        <f t="shared" ca="1" si="475"/>
        <v/>
      </c>
      <c r="R3056" s="9" t="str">
        <f t="shared" si="468"/>
        <v/>
      </c>
      <c r="S3056" t="str" cm="1">
        <f t="array" ref="S3056">IF(ISBLANK(C3056),"",IFERROR(INDEX(ListeSeries!$A$2:$A$1045, MATCH(1, (DatasScan!G3056=ListeSeries!$B$2:$B$1045) * (DatasScan!H3056&gt;=ListeSeries!$D$2:$D$1045) * (DatasScan!H3056&lt;=ListeSeries!$E$2:$E$1045), 0)), "no match"))</f>
        <v/>
      </c>
      <c r="T3056" s="7" t="str" cm="1">
        <f t="array" ref="T3056">IF(ISBLANK(C3056),"",IFERROR(INDEX(ListeSeries!$C$2:$C$1045, MATCH(1, (DatasScan!G3056=ListeSeries!$B$2:$B$1045) * (DatasScan!H3056&gt;=ListeSeries!$D$2:$D$1045) * (DatasScan!H3056&lt;=ListeSeries!$E$2:$E$1045), 0)), "no match"))</f>
        <v/>
      </c>
      <c r="U3056" s="11" t="str" cm="1">
        <f t="array" ref="U3056">IF(ISBLANK(C3056),"",IFERROR(INDEX(ListeSeries!$F$2:$F$1045, MATCH(1, (DatasScan!G3056=ListeSeries!$B$2:$B$1045) * (DatasScan!H3056&gt;=ListeSeries!$D$2:$D$1045) * (DatasScan!H3056&lt;=ListeSeries!$E$2:$E$1045), 0)), "no match"))</f>
        <v/>
      </c>
    </row>
    <row r="3057" spans="1:21" ht="15" customHeight="1" x14ac:dyDescent="0.25">
      <c r="A3057" s="6" t="str">
        <f t="shared" si="469"/>
        <v/>
      </c>
      <c r="B3057" s="272"/>
      <c r="F3057" s="7" t="str">
        <f t="shared" si="472"/>
        <v/>
      </c>
      <c r="G3057" s="21" t="str">
        <f>IF(ISBLANK(C3057),"",_xlfn.XLOOKUP(_xlfn.XLOOKUP(VALUE(LEFT(C3057,4)),Souches!$B$2:$B$15000,Souches!$E$2:$E$15000),Varietes!$B$2:$B$500,Varietes!$C$2:$C$500))</f>
        <v/>
      </c>
      <c r="H3057" s="19" t="str">
        <f>IF(ISBLANK(C3057),"",_xlfn.XLOOKUP(VALUE(LEFT(C3057,4)),Souches!$B$2:$B$15000,Souches!$D$2:$D$15000))</f>
        <v/>
      </c>
      <c r="I3057" s="10" t="str">
        <f t="shared" si="470"/>
        <v/>
      </c>
      <c r="J3057" s="19" t="str">
        <f>IF(I3057="","",INT(('ObjProd (2)'!$C$25-I3057)/7 * (ABS('ObjProd (2)'!$C$25-I3057)&gt;=7)))</f>
        <v/>
      </c>
      <c r="K3057" s="10" t="str">
        <f>IF(I3057="","",
IF(AND(DATEDIF(I3057,'ObjProd (2)'!$C$25,"y")=0,DATEDIF(I3057,'ObjProd (2)'!$C$25,"ym")=0,
   INT(('ObjProd (2)'!$C$25-EDATE(I3057,DATEDIF(I3057,'ObjProd (2)'!$C$25,"y")*12+DATEDIF(I3057,'ObjProd (2)'!$C$25,"ym")))/7)=0),
   "&lt; 1 sem.",
   IF(DATEDIF(I3057,'ObjProd (2)'!$C$25,"y")&gt;0,DATEDIF(I3057,'ObjProd (2)'!$C$25,"y") &amp; " " &amp; IF(DATEDIF(I3057,'ObjProd (2)'!$C$25,"y")=1,"an ","ans "),"") &amp;
   IF(DATEDIF(I3057,'ObjProd (2)'!$C$25,"ym")&gt;0,DATEDIF(I3057,'ObjProd (2)'!$C$25,"ym") &amp; " mois ", "") &amp;
   IF(INT(('ObjProd (2)'!$C$25-EDATE(I3057,DATEDIF(I3057,'ObjProd (2)'!$C$25,"y")*12+DATEDIF(I3057,'ObjProd (2)'!$C$25,"ym")))/7)&gt;0,
      INT(('ObjProd (2)'!$C$25-EDATE(I3057,DATEDIF(I3057,'ObjProd (2)'!$C$25,"y")*12+DATEDIF(I3057,'ObjProd (2)'!$C$25,"ym")))/7) &amp; " sem.",
      "")
)
)</f>
        <v/>
      </c>
      <c r="L3057" s="11" t="str">
        <f t="shared" si="471"/>
        <v/>
      </c>
      <c r="M3057" s="9" t="str">
        <f t="shared" si="467"/>
        <v/>
      </c>
      <c r="N3057" s="9" t="str" cm="1">
        <f t="array" aca="1" ref="N3057" ca="1">LEFT(L3057, IF(ISNUMBER(SUBSTITUTE(_xludf.MID(L3057, 2, 1), ".", ",")), 1, 2))</f>
        <v/>
      </c>
      <c r="O3057" s="19" t="str">
        <f t="shared" ca="1" si="473"/>
        <v/>
      </c>
      <c r="P3057" s="9" t="str">
        <f t="shared" ca="1" si="474"/>
        <v/>
      </c>
      <c r="Q3057" s="9" t="str">
        <f t="shared" ca="1" si="475"/>
        <v/>
      </c>
      <c r="R3057" s="9" t="str">
        <f t="shared" si="468"/>
        <v/>
      </c>
      <c r="S3057" t="str" cm="1">
        <f t="array" ref="S3057">IF(ISBLANK(C3057),"",IFERROR(INDEX(ListeSeries!$A$2:$A$1045, MATCH(1, (DatasScan!G3057=ListeSeries!$B$2:$B$1045) * (DatasScan!H3057&gt;=ListeSeries!$D$2:$D$1045) * (DatasScan!H3057&lt;=ListeSeries!$E$2:$E$1045), 0)), "no match"))</f>
        <v/>
      </c>
      <c r="T3057" s="7" t="str" cm="1">
        <f t="array" ref="T3057">IF(ISBLANK(C3057),"",IFERROR(INDEX(ListeSeries!$C$2:$C$1045, MATCH(1, (DatasScan!G3057=ListeSeries!$B$2:$B$1045) * (DatasScan!H3057&gt;=ListeSeries!$D$2:$D$1045) * (DatasScan!H3057&lt;=ListeSeries!$E$2:$E$1045), 0)), "no match"))</f>
        <v/>
      </c>
      <c r="U3057" s="11" t="str" cm="1">
        <f t="array" ref="U3057">IF(ISBLANK(C3057),"",IFERROR(INDEX(ListeSeries!$F$2:$F$1045, MATCH(1, (DatasScan!G3057=ListeSeries!$B$2:$B$1045) * (DatasScan!H3057&gt;=ListeSeries!$D$2:$D$1045) * (DatasScan!H3057&lt;=ListeSeries!$E$2:$E$1045), 0)), "no match"))</f>
        <v/>
      </c>
    </row>
    <row r="3058" spans="1:21" ht="15" customHeight="1" x14ac:dyDescent="0.25">
      <c r="A3058" s="6" t="str">
        <f t="shared" si="469"/>
        <v/>
      </c>
      <c r="B3058" s="272"/>
      <c r="F3058" s="7" t="str">
        <f t="shared" si="472"/>
        <v/>
      </c>
      <c r="G3058" s="21" t="str">
        <f>IF(ISBLANK(C3058),"",_xlfn.XLOOKUP(_xlfn.XLOOKUP(VALUE(LEFT(C3058,4)),Souches!$B$2:$B$15000,Souches!$E$2:$E$15000),Varietes!$B$2:$B$500,Varietes!$C$2:$C$500))</f>
        <v/>
      </c>
      <c r="H3058" s="19" t="str">
        <f>IF(ISBLANK(C3058),"",_xlfn.XLOOKUP(VALUE(LEFT(C3058,4)),Souches!$B$2:$B$15000,Souches!$D$2:$D$15000))</f>
        <v/>
      </c>
      <c r="I3058" s="10" t="str">
        <f t="shared" si="470"/>
        <v/>
      </c>
      <c r="J3058" s="19" t="str">
        <f>IF(I3058="","",INT(('ObjProd (2)'!$C$25-I3058)/7 * (ABS('ObjProd (2)'!$C$25-I3058)&gt;=7)))</f>
        <v/>
      </c>
      <c r="K3058" s="10" t="str">
        <f>IF(I3058="","",
IF(AND(DATEDIF(I3058,'ObjProd (2)'!$C$25,"y")=0,DATEDIF(I3058,'ObjProd (2)'!$C$25,"ym")=0,
   INT(('ObjProd (2)'!$C$25-EDATE(I3058,DATEDIF(I3058,'ObjProd (2)'!$C$25,"y")*12+DATEDIF(I3058,'ObjProd (2)'!$C$25,"ym")))/7)=0),
   "&lt; 1 sem.",
   IF(DATEDIF(I3058,'ObjProd (2)'!$C$25,"y")&gt;0,DATEDIF(I3058,'ObjProd (2)'!$C$25,"y") &amp; " " &amp; IF(DATEDIF(I3058,'ObjProd (2)'!$C$25,"y")=1,"an ","ans "),"") &amp;
   IF(DATEDIF(I3058,'ObjProd (2)'!$C$25,"ym")&gt;0,DATEDIF(I3058,'ObjProd (2)'!$C$25,"ym") &amp; " mois ", "") &amp;
   IF(INT(('ObjProd (2)'!$C$25-EDATE(I3058,DATEDIF(I3058,'ObjProd (2)'!$C$25,"y")*12+DATEDIF(I3058,'ObjProd (2)'!$C$25,"ym")))/7)&gt;0,
      INT(('ObjProd (2)'!$C$25-EDATE(I3058,DATEDIF(I3058,'ObjProd (2)'!$C$25,"y")*12+DATEDIF(I3058,'ObjProd (2)'!$C$25,"ym")))/7) &amp; " sem.",
      "")
)
)</f>
        <v/>
      </c>
      <c r="L3058" s="11" t="str">
        <f t="shared" si="471"/>
        <v/>
      </c>
      <c r="M3058" s="9" t="str">
        <f t="shared" si="467"/>
        <v/>
      </c>
      <c r="N3058" s="9" t="str" cm="1">
        <f t="array" aca="1" ref="N3058" ca="1">LEFT(L3058, IF(ISNUMBER(SUBSTITUTE(_xludf.MID(L3058, 2, 1), ".", ",")), 1, 2))</f>
        <v/>
      </c>
      <c r="O3058" s="19" t="str">
        <f t="shared" ca="1" si="473"/>
        <v/>
      </c>
      <c r="P3058" s="9" t="str">
        <f t="shared" ca="1" si="474"/>
        <v/>
      </c>
      <c r="Q3058" s="9" t="str">
        <f t="shared" ca="1" si="475"/>
        <v/>
      </c>
      <c r="R3058" s="9" t="str">
        <f t="shared" si="468"/>
        <v/>
      </c>
      <c r="S3058" t="str" cm="1">
        <f t="array" ref="S3058">IF(ISBLANK(C3058),"",IFERROR(INDEX(ListeSeries!$A$2:$A$1045, MATCH(1, (DatasScan!G3058=ListeSeries!$B$2:$B$1045) * (DatasScan!H3058&gt;=ListeSeries!$D$2:$D$1045) * (DatasScan!H3058&lt;=ListeSeries!$E$2:$E$1045), 0)), "no match"))</f>
        <v/>
      </c>
      <c r="T3058" s="7" t="str" cm="1">
        <f t="array" ref="T3058">IF(ISBLANK(C3058),"",IFERROR(INDEX(ListeSeries!$C$2:$C$1045, MATCH(1, (DatasScan!G3058=ListeSeries!$B$2:$B$1045) * (DatasScan!H3058&gt;=ListeSeries!$D$2:$D$1045) * (DatasScan!H3058&lt;=ListeSeries!$E$2:$E$1045), 0)), "no match"))</f>
        <v/>
      </c>
      <c r="U3058" s="11" t="str" cm="1">
        <f t="array" ref="U3058">IF(ISBLANK(C3058),"",IFERROR(INDEX(ListeSeries!$F$2:$F$1045, MATCH(1, (DatasScan!G3058=ListeSeries!$B$2:$B$1045) * (DatasScan!H3058&gt;=ListeSeries!$D$2:$D$1045) * (DatasScan!H3058&lt;=ListeSeries!$E$2:$E$1045), 0)), "no match"))</f>
        <v/>
      </c>
    </row>
    <row r="3059" spans="1:21" ht="15" customHeight="1" x14ac:dyDescent="0.25">
      <c r="A3059" s="6" t="str">
        <f t="shared" si="469"/>
        <v/>
      </c>
      <c r="B3059" s="272"/>
      <c r="F3059" s="7" t="str">
        <f t="shared" si="472"/>
        <v/>
      </c>
      <c r="G3059" s="21" t="str">
        <f>IF(ISBLANK(C3059),"",_xlfn.XLOOKUP(_xlfn.XLOOKUP(VALUE(LEFT(C3059,4)),Souches!$B$2:$B$15000,Souches!$E$2:$E$15000),Varietes!$B$2:$B$500,Varietes!$C$2:$C$500))</f>
        <v/>
      </c>
      <c r="H3059" s="19" t="str">
        <f>IF(ISBLANK(C3059),"",_xlfn.XLOOKUP(VALUE(LEFT(C3059,4)),Souches!$B$2:$B$15000,Souches!$D$2:$D$15000))</f>
        <v/>
      </c>
      <c r="I3059" s="10" t="str">
        <f t="shared" si="470"/>
        <v/>
      </c>
      <c r="J3059" s="19" t="str">
        <f>IF(I3059="","",INT(('ObjProd (2)'!$C$25-I3059)/7 * (ABS('ObjProd (2)'!$C$25-I3059)&gt;=7)))</f>
        <v/>
      </c>
      <c r="K3059" s="10" t="str">
        <f>IF(I3059="","",
IF(AND(DATEDIF(I3059,'ObjProd (2)'!$C$25,"y")=0,DATEDIF(I3059,'ObjProd (2)'!$C$25,"ym")=0,
   INT(('ObjProd (2)'!$C$25-EDATE(I3059,DATEDIF(I3059,'ObjProd (2)'!$C$25,"y")*12+DATEDIF(I3059,'ObjProd (2)'!$C$25,"ym")))/7)=0),
   "&lt; 1 sem.",
   IF(DATEDIF(I3059,'ObjProd (2)'!$C$25,"y")&gt;0,DATEDIF(I3059,'ObjProd (2)'!$C$25,"y") &amp; " " &amp; IF(DATEDIF(I3059,'ObjProd (2)'!$C$25,"y")=1,"an ","ans "),"") &amp;
   IF(DATEDIF(I3059,'ObjProd (2)'!$C$25,"ym")&gt;0,DATEDIF(I3059,'ObjProd (2)'!$C$25,"ym") &amp; " mois ", "") &amp;
   IF(INT(('ObjProd (2)'!$C$25-EDATE(I3059,DATEDIF(I3059,'ObjProd (2)'!$C$25,"y")*12+DATEDIF(I3059,'ObjProd (2)'!$C$25,"ym")))/7)&gt;0,
      INT(('ObjProd (2)'!$C$25-EDATE(I3059,DATEDIF(I3059,'ObjProd (2)'!$C$25,"y")*12+DATEDIF(I3059,'ObjProd (2)'!$C$25,"ym")))/7) &amp; " sem.",
      "")
)
)</f>
        <v/>
      </c>
      <c r="L3059" s="11" t="str">
        <f t="shared" si="471"/>
        <v/>
      </c>
      <c r="M3059" s="9" t="str">
        <f t="shared" si="467"/>
        <v/>
      </c>
      <c r="N3059" s="9" t="str" cm="1">
        <f t="array" aca="1" ref="N3059" ca="1">LEFT(L3059, IF(ISNUMBER(SUBSTITUTE(_xludf.MID(L3059, 2, 1), ".", ",")), 1, 2))</f>
        <v/>
      </c>
      <c r="O3059" s="19" t="str">
        <f t="shared" ca="1" si="473"/>
        <v/>
      </c>
      <c r="P3059" s="9" t="str">
        <f t="shared" ca="1" si="474"/>
        <v/>
      </c>
      <c r="Q3059" s="9" t="str">
        <f t="shared" ca="1" si="475"/>
        <v/>
      </c>
      <c r="R3059" s="9" t="str">
        <f t="shared" si="468"/>
        <v/>
      </c>
      <c r="S3059" t="str" cm="1">
        <f t="array" ref="S3059">IF(ISBLANK(C3059),"",IFERROR(INDEX(ListeSeries!$A$2:$A$1045, MATCH(1, (DatasScan!G3059=ListeSeries!$B$2:$B$1045) * (DatasScan!H3059&gt;=ListeSeries!$D$2:$D$1045) * (DatasScan!H3059&lt;=ListeSeries!$E$2:$E$1045), 0)), "no match"))</f>
        <v/>
      </c>
      <c r="T3059" s="7" t="str" cm="1">
        <f t="array" ref="T3059">IF(ISBLANK(C3059),"",IFERROR(INDEX(ListeSeries!$C$2:$C$1045, MATCH(1, (DatasScan!G3059=ListeSeries!$B$2:$B$1045) * (DatasScan!H3059&gt;=ListeSeries!$D$2:$D$1045) * (DatasScan!H3059&lt;=ListeSeries!$E$2:$E$1045), 0)), "no match"))</f>
        <v/>
      </c>
      <c r="U3059" s="11" t="str" cm="1">
        <f t="array" ref="U3059">IF(ISBLANK(C3059),"",IFERROR(INDEX(ListeSeries!$F$2:$F$1045, MATCH(1, (DatasScan!G3059=ListeSeries!$B$2:$B$1045) * (DatasScan!H3059&gt;=ListeSeries!$D$2:$D$1045) * (DatasScan!H3059&lt;=ListeSeries!$E$2:$E$1045), 0)), "no match"))</f>
        <v/>
      </c>
    </row>
    <row r="3060" spans="1:21" ht="15" customHeight="1" x14ac:dyDescent="0.25">
      <c r="A3060" s="6" t="str">
        <f t="shared" si="469"/>
        <v/>
      </c>
      <c r="B3060" s="272"/>
      <c r="F3060" s="7" t="str">
        <f t="shared" si="472"/>
        <v/>
      </c>
      <c r="G3060" s="21" t="str">
        <f>IF(ISBLANK(C3060),"",_xlfn.XLOOKUP(_xlfn.XLOOKUP(VALUE(LEFT(C3060,4)),Souches!$B$2:$B$15000,Souches!$E$2:$E$15000),Varietes!$B$2:$B$500,Varietes!$C$2:$C$500))</f>
        <v/>
      </c>
      <c r="H3060" s="19" t="str">
        <f>IF(ISBLANK(C3060),"",_xlfn.XLOOKUP(VALUE(LEFT(C3060,4)),Souches!$B$2:$B$15000,Souches!$D$2:$D$15000))</f>
        <v/>
      </c>
      <c r="I3060" s="10" t="str">
        <f t="shared" si="470"/>
        <v/>
      </c>
      <c r="J3060" s="19" t="str">
        <f>IF(I3060="","",INT(('ObjProd (2)'!$C$25-I3060)/7 * (ABS('ObjProd (2)'!$C$25-I3060)&gt;=7)))</f>
        <v/>
      </c>
      <c r="K3060" s="10" t="str">
        <f>IF(I3060="","",
IF(AND(DATEDIF(I3060,'ObjProd (2)'!$C$25,"y")=0,DATEDIF(I3060,'ObjProd (2)'!$C$25,"ym")=0,
   INT(('ObjProd (2)'!$C$25-EDATE(I3060,DATEDIF(I3060,'ObjProd (2)'!$C$25,"y")*12+DATEDIF(I3060,'ObjProd (2)'!$C$25,"ym")))/7)=0),
   "&lt; 1 sem.",
   IF(DATEDIF(I3060,'ObjProd (2)'!$C$25,"y")&gt;0,DATEDIF(I3060,'ObjProd (2)'!$C$25,"y") &amp; " " &amp; IF(DATEDIF(I3060,'ObjProd (2)'!$C$25,"y")=1,"an ","ans "),"") &amp;
   IF(DATEDIF(I3060,'ObjProd (2)'!$C$25,"ym")&gt;0,DATEDIF(I3060,'ObjProd (2)'!$C$25,"ym") &amp; " mois ", "") &amp;
   IF(INT(('ObjProd (2)'!$C$25-EDATE(I3060,DATEDIF(I3060,'ObjProd (2)'!$C$25,"y")*12+DATEDIF(I3060,'ObjProd (2)'!$C$25,"ym")))/7)&gt;0,
      INT(('ObjProd (2)'!$C$25-EDATE(I3060,DATEDIF(I3060,'ObjProd (2)'!$C$25,"y")*12+DATEDIF(I3060,'ObjProd (2)'!$C$25,"ym")))/7) &amp; " sem.",
      "")
)
)</f>
        <v/>
      </c>
      <c r="L3060" s="11" t="str">
        <f t="shared" si="471"/>
        <v/>
      </c>
      <c r="M3060" s="9" t="str">
        <f t="shared" si="467"/>
        <v/>
      </c>
      <c r="N3060" s="9" t="str" cm="1">
        <f t="array" aca="1" ref="N3060" ca="1">LEFT(L3060, IF(ISNUMBER(SUBSTITUTE(_xludf.MID(L3060, 2, 1), ".", ",")), 1, 2))</f>
        <v/>
      </c>
      <c r="O3060" s="19" t="str">
        <f t="shared" ca="1" si="473"/>
        <v/>
      </c>
      <c r="P3060" s="9" t="str">
        <f t="shared" ca="1" si="474"/>
        <v/>
      </c>
      <c r="Q3060" s="9" t="str">
        <f t="shared" ca="1" si="475"/>
        <v/>
      </c>
      <c r="R3060" s="9" t="str">
        <f t="shared" si="468"/>
        <v/>
      </c>
      <c r="S3060" t="str" cm="1">
        <f t="array" ref="S3060">IF(ISBLANK(C3060),"",IFERROR(INDEX(ListeSeries!$A$2:$A$1045, MATCH(1, (DatasScan!G3060=ListeSeries!$B$2:$B$1045) * (DatasScan!H3060&gt;=ListeSeries!$D$2:$D$1045) * (DatasScan!H3060&lt;=ListeSeries!$E$2:$E$1045), 0)), "no match"))</f>
        <v/>
      </c>
      <c r="T3060" s="7" t="str" cm="1">
        <f t="array" ref="T3060">IF(ISBLANK(C3060),"",IFERROR(INDEX(ListeSeries!$C$2:$C$1045, MATCH(1, (DatasScan!G3060=ListeSeries!$B$2:$B$1045) * (DatasScan!H3060&gt;=ListeSeries!$D$2:$D$1045) * (DatasScan!H3060&lt;=ListeSeries!$E$2:$E$1045), 0)), "no match"))</f>
        <v/>
      </c>
      <c r="U3060" s="11" t="str" cm="1">
        <f t="array" ref="U3060">IF(ISBLANK(C3060),"",IFERROR(INDEX(ListeSeries!$F$2:$F$1045, MATCH(1, (DatasScan!G3060=ListeSeries!$B$2:$B$1045) * (DatasScan!H3060&gt;=ListeSeries!$D$2:$D$1045) * (DatasScan!H3060&lt;=ListeSeries!$E$2:$E$1045), 0)), "no match"))</f>
        <v/>
      </c>
    </row>
    <row r="3061" spans="1:21" ht="15" customHeight="1" x14ac:dyDescent="0.25">
      <c r="A3061" s="6" t="str">
        <f t="shared" si="469"/>
        <v/>
      </c>
      <c r="B3061" s="272"/>
      <c r="F3061" s="7" t="str">
        <f t="shared" si="472"/>
        <v/>
      </c>
      <c r="G3061" s="21" t="str">
        <f>IF(ISBLANK(C3061),"",_xlfn.XLOOKUP(_xlfn.XLOOKUP(VALUE(LEFT(C3061,4)),Souches!$B$2:$B$15000,Souches!$E$2:$E$15000),Varietes!$B$2:$B$500,Varietes!$C$2:$C$500))</f>
        <v/>
      </c>
      <c r="H3061" s="19" t="str">
        <f>IF(ISBLANK(C3061),"",_xlfn.XLOOKUP(VALUE(LEFT(C3061,4)),Souches!$B$2:$B$15000,Souches!$D$2:$D$15000))</f>
        <v/>
      </c>
      <c r="I3061" s="10" t="str">
        <f t="shared" si="470"/>
        <v/>
      </c>
      <c r="J3061" s="19" t="str">
        <f>IF(I3061="","",INT(('ObjProd (2)'!$C$25-I3061)/7 * (ABS('ObjProd (2)'!$C$25-I3061)&gt;=7)))</f>
        <v/>
      </c>
      <c r="K3061" s="10" t="str">
        <f>IF(I3061="","",
IF(AND(DATEDIF(I3061,'ObjProd (2)'!$C$25,"y")=0,DATEDIF(I3061,'ObjProd (2)'!$C$25,"ym")=0,
   INT(('ObjProd (2)'!$C$25-EDATE(I3061,DATEDIF(I3061,'ObjProd (2)'!$C$25,"y")*12+DATEDIF(I3061,'ObjProd (2)'!$C$25,"ym")))/7)=0),
   "&lt; 1 sem.",
   IF(DATEDIF(I3061,'ObjProd (2)'!$C$25,"y")&gt;0,DATEDIF(I3061,'ObjProd (2)'!$C$25,"y") &amp; " " &amp; IF(DATEDIF(I3061,'ObjProd (2)'!$C$25,"y")=1,"an ","ans "),"") &amp;
   IF(DATEDIF(I3061,'ObjProd (2)'!$C$25,"ym")&gt;0,DATEDIF(I3061,'ObjProd (2)'!$C$25,"ym") &amp; " mois ", "") &amp;
   IF(INT(('ObjProd (2)'!$C$25-EDATE(I3061,DATEDIF(I3061,'ObjProd (2)'!$C$25,"y")*12+DATEDIF(I3061,'ObjProd (2)'!$C$25,"ym")))/7)&gt;0,
      INT(('ObjProd (2)'!$C$25-EDATE(I3061,DATEDIF(I3061,'ObjProd (2)'!$C$25,"y")*12+DATEDIF(I3061,'ObjProd (2)'!$C$25,"ym")))/7) &amp; " sem.",
      "")
)
)</f>
        <v/>
      </c>
      <c r="L3061" s="11" t="str">
        <f t="shared" si="471"/>
        <v/>
      </c>
      <c r="M3061" s="9" t="str">
        <f t="shared" si="467"/>
        <v/>
      </c>
      <c r="N3061" s="9" t="str" cm="1">
        <f t="array" aca="1" ref="N3061" ca="1">LEFT(L3061, IF(ISNUMBER(SUBSTITUTE(_xludf.MID(L3061, 2, 1), ".", ",")), 1, 2))</f>
        <v/>
      </c>
      <c r="O3061" s="19" t="str">
        <f t="shared" ca="1" si="473"/>
        <v/>
      </c>
      <c r="P3061" s="9" t="str">
        <f t="shared" ca="1" si="474"/>
        <v/>
      </c>
      <c r="Q3061" s="9" t="str">
        <f t="shared" ca="1" si="475"/>
        <v/>
      </c>
      <c r="R3061" s="9" t="str">
        <f t="shared" si="468"/>
        <v/>
      </c>
      <c r="S3061" t="str" cm="1">
        <f t="array" ref="S3061">IF(ISBLANK(C3061),"",IFERROR(INDEX(ListeSeries!$A$2:$A$1045, MATCH(1, (DatasScan!G3061=ListeSeries!$B$2:$B$1045) * (DatasScan!H3061&gt;=ListeSeries!$D$2:$D$1045) * (DatasScan!H3061&lt;=ListeSeries!$E$2:$E$1045), 0)), "no match"))</f>
        <v/>
      </c>
      <c r="T3061" s="7" t="str" cm="1">
        <f t="array" ref="T3061">IF(ISBLANK(C3061),"",IFERROR(INDEX(ListeSeries!$C$2:$C$1045, MATCH(1, (DatasScan!G3061=ListeSeries!$B$2:$B$1045) * (DatasScan!H3061&gt;=ListeSeries!$D$2:$D$1045) * (DatasScan!H3061&lt;=ListeSeries!$E$2:$E$1045), 0)), "no match"))</f>
        <v/>
      </c>
      <c r="U3061" s="11" t="str" cm="1">
        <f t="array" ref="U3061">IF(ISBLANK(C3061),"",IFERROR(INDEX(ListeSeries!$F$2:$F$1045, MATCH(1, (DatasScan!G3061=ListeSeries!$B$2:$B$1045) * (DatasScan!H3061&gt;=ListeSeries!$D$2:$D$1045) * (DatasScan!H3061&lt;=ListeSeries!$E$2:$E$1045), 0)), "no match"))</f>
        <v/>
      </c>
    </row>
    <row r="3062" spans="1:21" ht="15" customHeight="1" x14ac:dyDescent="0.25">
      <c r="A3062" s="6" t="str">
        <f t="shared" si="469"/>
        <v/>
      </c>
      <c r="B3062" s="272"/>
      <c r="F3062" s="7" t="str">
        <f t="shared" si="472"/>
        <v/>
      </c>
      <c r="G3062" s="21" t="str">
        <f>IF(ISBLANK(C3062),"",_xlfn.XLOOKUP(_xlfn.XLOOKUP(VALUE(LEFT(C3062,4)),Souches!$B$2:$B$15000,Souches!$E$2:$E$15000),Varietes!$B$2:$B$500,Varietes!$C$2:$C$500))</f>
        <v/>
      </c>
      <c r="H3062" s="19" t="str">
        <f>IF(ISBLANK(C3062),"",_xlfn.XLOOKUP(VALUE(LEFT(C3062,4)),Souches!$B$2:$B$15000,Souches!$D$2:$D$15000))</f>
        <v/>
      </c>
      <c r="I3062" s="10" t="str">
        <f t="shared" si="470"/>
        <v/>
      </c>
      <c r="J3062" s="19" t="str">
        <f>IF(I3062="","",INT(('ObjProd (2)'!$C$25-I3062)/7 * (ABS('ObjProd (2)'!$C$25-I3062)&gt;=7)))</f>
        <v/>
      </c>
      <c r="K3062" s="10" t="str">
        <f>IF(I3062="","",
IF(AND(DATEDIF(I3062,'ObjProd (2)'!$C$25,"y")=0,DATEDIF(I3062,'ObjProd (2)'!$C$25,"ym")=0,
   INT(('ObjProd (2)'!$C$25-EDATE(I3062,DATEDIF(I3062,'ObjProd (2)'!$C$25,"y")*12+DATEDIF(I3062,'ObjProd (2)'!$C$25,"ym")))/7)=0),
   "&lt; 1 sem.",
   IF(DATEDIF(I3062,'ObjProd (2)'!$C$25,"y")&gt;0,DATEDIF(I3062,'ObjProd (2)'!$C$25,"y") &amp; " " &amp; IF(DATEDIF(I3062,'ObjProd (2)'!$C$25,"y")=1,"an ","ans "),"") &amp;
   IF(DATEDIF(I3062,'ObjProd (2)'!$C$25,"ym")&gt;0,DATEDIF(I3062,'ObjProd (2)'!$C$25,"ym") &amp; " mois ", "") &amp;
   IF(INT(('ObjProd (2)'!$C$25-EDATE(I3062,DATEDIF(I3062,'ObjProd (2)'!$C$25,"y")*12+DATEDIF(I3062,'ObjProd (2)'!$C$25,"ym")))/7)&gt;0,
      INT(('ObjProd (2)'!$C$25-EDATE(I3062,DATEDIF(I3062,'ObjProd (2)'!$C$25,"y")*12+DATEDIF(I3062,'ObjProd (2)'!$C$25,"ym")))/7) &amp; " sem.",
      "")
)
)</f>
        <v/>
      </c>
      <c r="L3062" s="11" t="str">
        <f t="shared" si="471"/>
        <v/>
      </c>
      <c r="M3062" s="9" t="str">
        <f t="shared" si="467"/>
        <v/>
      </c>
      <c r="N3062" s="9" t="str" cm="1">
        <f t="array" aca="1" ref="N3062" ca="1">LEFT(L3062, IF(ISNUMBER(SUBSTITUTE(_xludf.MID(L3062, 2, 1), ".", ",")), 1, 2))</f>
        <v/>
      </c>
      <c r="O3062" s="19" t="str">
        <f t="shared" ca="1" si="473"/>
        <v/>
      </c>
      <c r="P3062" s="9" t="str">
        <f t="shared" ca="1" si="474"/>
        <v/>
      </c>
      <c r="Q3062" s="9" t="str">
        <f t="shared" ca="1" si="475"/>
        <v/>
      </c>
      <c r="R3062" s="9" t="str">
        <f t="shared" si="468"/>
        <v/>
      </c>
      <c r="S3062" t="str" cm="1">
        <f t="array" ref="S3062">IF(ISBLANK(C3062),"",IFERROR(INDEX(ListeSeries!$A$2:$A$1045, MATCH(1, (DatasScan!G3062=ListeSeries!$B$2:$B$1045) * (DatasScan!H3062&gt;=ListeSeries!$D$2:$D$1045) * (DatasScan!H3062&lt;=ListeSeries!$E$2:$E$1045), 0)), "no match"))</f>
        <v/>
      </c>
      <c r="T3062" s="7" t="str" cm="1">
        <f t="array" ref="T3062">IF(ISBLANK(C3062),"",IFERROR(INDEX(ListeSeries!$C$2:$C$1045, MATCH(1, (DatasScan!G3062=ListeSeries!$B$2:$B$1045) * (DatasScan!H3062&gt;=ListeSeries!$D$2:$D$1045) * (DatasScan!H3062&lt;=ListeSeries!$E$2:$E$1045), 0)), "no match"))</f>
        <v/>
      </c>
      <c r="U3062" s="11" t="str" cm="1">
        <f t="array" ref="U3062">IF(ISBLANK(C3062),"",IFERROR(INDEX(ListeSeries!$F$2:$F$1045, MATCH(1, (DatasScan!G3062=ListeSeries!$B$2:$B$1045) * (DatasScan!H3062&gt;=ListeSeries!$D$2:$D$1045) * (DatasScan!H3062&lt;=ListeSeries!$E$2:$E$1045), 0)), "no match"))</f>
        <v/>
      </c>
    </row>
    <row r="3063" spans="1:21" ht="15" customHeight="1" x14ac:dyDescent="0.25">
      <c r="A3063" s="6" t="str">
        <f t="shared" si="469"/>
        <v/>
      </c>
      <c r="B3063" s="272"/>
      <c r="F3063" s="7" t="str">
        <f t="shared" si="472"/>
        <v/>
      </c>
      <c r="G3063" s="21" t="str">
        <f>IF(ISBLANK(C3063),"",_xlfn.XLOOKUP(_xlfn.XLOOKUP(VALUE(LEFT(C3063,4)),Souches!$B$2:$B$15000,Souches!$E$2:$E$15000),Varietes!$B$2:$B$500,Varietes!$C$2:$C$500))</f>
        <v/>
      </c>
      <c r="H3063" s="19" t="str">
        <f>IF(ISBLANK(C3063),"",_xlfn.XLOOKUP(VALUE(LEFT(C3063,4)),Souches!$B$2:$B$15000,Souches!$D$2:$D$15000))</f>
        <v/>
      </c>
      <c r="I3063" s="10" t="str">
        <f t="shared" si="470"/>
        <v/>
      </c>
      <c r="J3063" s="19" t="str">
        <f>IF(I3063="","",INT(('ObjProd (2)'!$C$25-I3063)/7 * (ABS('ObjProd (2)'!$C$25-I3063)&gt;=7)))</f>
        <v/>
      </c>
      <c r="K3063" s="10" t="str">
        <f>IF(I3063="","",
IF(AND(DATEDIF(I3063,'ObjProd (2)'!$C$25,"y")=0,DATEDIF(I3063,'ObjProd (2)'!$C$25,"ym")=0,
   INT(('ObjProd (2)'!$C$25-EDATE(I3063,DATEDIF(I3063,'ObjProd (2)'!$C$25,"y")*12+DATEDIF(I3063,'ObjProd (2)'!$C$25,"ym")))/7)=0),
   "&lt; 1 sem.",
   IF(DATEDIF(I3063,'ObjProd (2)'!$C$25,"y")&gt;0,DATEDIF(I3063,'ObjProd (2)'!$C$25,"y") &amp; " " &amp; IF(DATEDIF(I3063,'ObjProd (2)'!$C$25,"y")=1,"an ","ans "),"") &amp;
   IF(DATEDIF(I3063,'ObjProd (2)'!$C$25,"ym")&gt;0,DATEDIF(I3063,'ObjProd (2)'!$C$25,"ym") &amp; " mois ", "") &amp;
   IF(INT(('ObjProd (2)'!$C$25-EDATE(I3063,DATEDIF(I3063,'ObjProd (2)'!$C$25,"y")*12+DATEDIF(I3063,'ObjProd (2)'!$C$25,"ym")))/7)&gt;0,
      INT(('ObjProd (2)'!$C$25-EDATE(I3063,DATEDIF(I3063,'ObjProd (2)'!$C$25,"y")*12+DATEDIF(I3063,'ObjProd (2)'!$C$25,"ym")))/7) &amp; " sem.",
      "")
)
)</f>
        <v/>
      </c>
      <c r="L3063" s="11" t="str">
        <f t="shared" si="471"/>
        <v/>
      </c>
      <c r="M3063" s="9" t="str">
        <f t="shared" si="467"/>
        <v/>
      </c>
      <c r="N3063" s="9" t="str" cm="1">
        <f t="array" aca="1" ref="N3063" ca="1">LEFT(L3063, IF(ISNUMBER(SUBSTITUTE(_xludf.MID(L3063, 2, 1), ".", ",")), 1, 2))</f>
        <v/>
      </c>
      <c r="O3063" s="19" t="str">
        <f t="shared" ca="1" si="473"/>
        <v/>
      </c>
      <c r="P3063" s="9" t="str">
        <f t="shared" ca="1" si="474"/>
        <v/>
      </c>
      <c r="Q3063" s="9" t="str">
        <f t="shared" ca="1" si="475"/>
        <v/>
      </c>
      <c r="R3063" s="9" t="str">
        <f t="shared" si="468"/>
        <v/>
      </c>
      <c r="S3063" t="str" cm="1">
        <f t="array" ref="S3063">IF(ISBLANK(C3063),"",IFERROR(INDEX(ListeSeries!$A$2:$A$1045, MATCH(1, (DatasScan!G3063=ListeSeries!$B$2:$B$1045) * (DatasScan!H3063&gt;=ListeSeries!$D$2:$D$1045) * (DatasScan!H3063&lt;=ListeSeries!$E$2:$E$1045), 0)), "no match"))</f>
        <v/>
      </c>
      <c r="T3063" s="7" t="str" cm="1">
        <f t="array" ref="T3063">IF(ISBLANK(C3063),"",IFERROR(INDEX(ListeSeries!$C$2:$C$1045, MATCH(1, (DatasScan!G3063=ListeSeries!$B$2:$B$1045) * (DatasScan!H3063&gt;=ListeSeries!$D$2:$D$1045) * (DatasScan!H3063&lt;=ListeSeries!$E$2:$E$1045), 0)), "no match"))</f>
        <v/>
      </c>
      <c r="U3063" s="11" t="str" cm="1">
        <f t="array" ref="U3063">IF(ISBLANK(C3063),"",IFERROR(INDEX(ListeSeries!$F$2:$F$1045, MATCH(1, (DatasScan!G3063=ListeSeries!$B$2:$B$1045) * (DatasScan!H3063&gt;=ListeSeries!$D$2:$D$1045) * (DatasScan!H3063&lt;=ListeSeries!$E$2:$E$1045), 0)), "no match"))</f>
        <v/>
      </c>
    </row>
    <row r="3064" spans="1:21" ht="15" customHeight="1" x14ac:dyDescent="0.25">
      <c r="A3064" s="6" t="str">
        <f t="shared" si="469"/>
        <v/>
      </c>
      <c r="B3064" s="272"/>
      <c r="F3064" s="7" t="str">
        <f t="shared" si="472"/>
        <v/>
      </c>
      <c r="G3064" s="21" t="str">
        <f>IF(ISBLANK(C3064),"",_xlfn.XLOOKUP(_xlfn.XLOOKUP(VALUE(LEFT(C3064,4)),Souches!$B$2:$B$15000,Souches!$E$2:$E$15000),Varietes!$B$2:$B$500,Varietes!$C$2:$C$500))</f>
        <v/>
      </c>
      <c r="H3064" s="19" t="str">
        <f>IF(ISBLANK(C3064),"",_xlfn.XLOOKUP(VALUE(LEFT(C3064,4)),Souches!$B$2:$B$15000,Souches!$D$2:$D$15000))</f>
        <v/>
      </c>
      <c r="I3064" s="10" t="str">
        <f t="shared" si="470"/>
        <v/>
      </c>
      <c r="J3064" s="19" t="str">
        <f>IF(I3064="","",INT(('ObjProd (2)'!$C$25-I3064)/7 * (ABS('ObjProd (2)'!$C$25-I3064)&gt;=7)))</f>
        <v/>
      </c>
      <c r="K3064" s="10" t="str">
        <f>IF(I3064="","",
IF(AND(DATEDIF(I3064,'ObjProd (2)'!$C$25,"y")=0,DATEDIF(I3064,'ObjProd (2)'!$C$25,"ym")=0,
   INT(('ObjProd (2)'!$C$25-EDATE(I3064,DATEDIF(I3064,'ObjProd (2)'!$C$25,"y")*12+DATEDIF(I3064,'ObjProd (2)'!$C$25,"ym")))/7)=0),
   "&lt; 1 sem.",
   IF(DATEDIF(I3064,'ObjProd (2)'!$C$25,"y")&gt;0,DATEDIF(I3064,'ObjProd (2)'!$C$25,"y") &amp; " " &amp; IF(DATEDIF(I3064,'ObjProd (2)'!$C$25,"y")=1,"an ","ans "),"") &amp;
   IF(DATEDIF(I3064,'ObjProd (2)'!$C$25,"ym")&gt;0,DATEDIF(I3064,'ObjProd (2)'!$C$25,"ym") &amp; " mois ", "") &amp;
   IF(INT(('ObjProd (2)'!$C$25-EDATE(I3064,DATEDIF(I3064,'ObjProd (2)'!$C$25,"y")*12+DATEDIF(I3064,'ObjProd (2)'!$C$25,"ym")))/7)&gt;0,
      INT(('ObjProd (2)'!$C$25-EDATE(I3064,DATEDIF(I3064,'ObjProd (2)'!$C$25,"y")*12+DATEDIF(I3064,'ObjProd (2)'!$C$25,"ym")))/7) &amp; " sem.",
      "")
)
)</f>
        <v/>
      </c>
      <c r="L3064" s="11" t="str">
        <f t="shared" si="471"/>
        <v/>
      </c>
      <c r="M3064" s="9" t="str">
        <f t="shared" si="467"/>
        <v/>
      </c>
      <c r="N3064" s="9" t="str" cm="1">
        <f t="array" aca="1" ref="N3064" ca="1">LEFT(L3064, IF(ISNUMBER(SUBSTITUTE(_xludf.MID(L3064, 2, 1), ".", ",")), 1, 2))</f>
        <v/>
      </c>
      <c r="O3064" s="19" t="str">
        <f t="shared" ca="1" si="473"/>
        <v/>
      </c>
      <c r="P3064" s="9" t="str">
        <f t="shared" ca="1" si="474"/>
        <v/>
      </c>
      <c r="Q3064" s="9" t="str">
        <f t="shared" ca="1" si="475"/>
        <v/>
      </c>
      <c r="R3064" s="9" t="str">
        <f t="shared" si="468"/>
        <v/>
      </c>
      <c r="S3064" t="str" cm="1">
        <f t="array" ref="S3064">IF(ISBLANK(C3064),"",IFERROR(INDEX(ListeSeries!$A$2:$A$1045, MATCH(1, (DatasScan!G3064=ListeSeries!$B$2:$B$1045) * (DatasScan!H3064&gt;=ListeSeries!$D$2:$D$1045) * (DatasScan!H3064&lt;=ListeSeries!$E$2:$E$1045), 0)), "no match"))</f>
        <v/>
      </c>
      <c r="T3064" s="7" t="str" cm="1">
        <f t="array" ref="T3064">IF(ISBLANK(C3064),"",IFERROR(INDEX(ListeSeries!$C$2:$C$1045, MATCH(1, (DatasScan!G3064=ListeSeries!$B$2:$B$1045) * (DatasScan!H3064&gt;=ListeSeries!$D$2:$D$1045) * (DatasScan!H3064&lt;=ListeSeries!$E$2:$E$1045), 0)), "no match"))</f>
        <v/>
      </c>
      <c r="U3064" s="11" t="str" cm="1">
        <f t="array" ref="U3064">IF(ISBLANK(C3064),"",IFERROR(INDEX(ListeSeries!$F$2:$F$1045, MATCH(1, (DatasScan!G3064=ListeSeries!$B$2:$B$1045) * (DatasScan!H3064&gt;=ListeSeries!$D$2:$D$1045) * (DatasScan!H3064&lt;=ListeSeries!$E$2:$E$1045), 0)), "no match"))</f>
        <v/>
      </c>
    </row>
    <row r="3065" spans="1:21" ht="15" customHeight="1" x14ac:dyDescent="0.25">
      <c r="A3065" s="6" t="str">
        <f t="shared" si="469"/>
        <v/>
      </c>
      <c r="B3065" s="272"/>
      <c r="F3065" s="7" t="str">
        <f t="shared" si="472"/>
        <v/>
      </c>
      <c r="G3065" s="21" t="str">
        <f>IF(ISBLANK(C3065),"",_xlfn.XLOOKUP(_xlfn.XLOOKUP(VALUE(LEFT(C3065,4)),Souches!$B$2:$B$15000,Souches!$E$2:$E$15000),Varietes!$B$2:$B$500,Varietes!$C$2:$C$500))</f>
        <v/>
      </c>
      <c r="H3065" s="19" t="str">
        <f>IF(ISBLANK(C3065),"",_xlfn.XLOOKUP(VALUE(LEFT(C3065,4)),Souches!$B$2:$B$15000,Souches!$D$2:$D$15000))</f>
        <v/>
      </c>
      <c r="I3065" s="10" t="str">
        <f t="shared" si="470"/>
        <v/>
      </c>
      <c r="J3065" s="19" t="str">
        <f>IF(I3065="","",INT(('ObjProd (2)'!$C$25-I3065)/7 * (ABS('ObjProd (2)'!$C$25-I3065)&gt;=7)))</f>
        <v/>
      </c>
      <c r="K3065" s="10" t="str">
        <f>IF(I3065="","",
IF(AND(DATEDIF(I3065,'ObjProd (2)'!$C$25,"y")=0,DATEDIF(I3065,'ObjProd (2)'!$C$25,"ym")=0,
   INT(('ObjProd (2)'!$C$25-EDATE(I3065,DATEDIF(I3065,'ObjProd (2)'!$C$25,"y")*12+DATEDIF(I3065,'ObjProd (2)'!$C$25,"ym")))/7)=0),
   "&lt; 1 sem.",
   IF(DATEDIF(I3065,'ObjProd (2)'!$C$25,"y")&gt;0,DATEDIF(I3065,'ObjProd (2)'!$C$25,"y") &amp; " " &amp; IF(DATEDIF(I3065,'ObjProd (2)'!$C$25,"y")=1,"an ","ans "),"") &amp;
   IF(DATEDIF(I3065,'ObjProd (2)'!$C$25,"ym")&gt;0,DATEDIF(I3065,'ObjProd (2)'!$C$25,"ym") &amp; " mois ", "") &amp;
   IF(INT(('ObjProd (2)'!$C$25-EDATE(I3065,DATEDIF(I3065,'ObjProd (2)'!$C$25,"y")*12+DATEDIF(I3065,'ObjProd (2)'!$C$25,"ym")))/7)&gt;0,
      INT(('ObjProd (2)'!$C$25-EDATE(I3065,DATEDIF(I3065,'ObjProd (2)'!$C$25,"y")*12+DATEDIF(I3065,'ObjProd (2)'!$C$25,"ym")))/7) &amp; " sem.",
      "")
)
)</f>
        <v/>
      </c>
      <c r="L3065" s="11" t="str">
        <f t="shared" si="471"/>
        <v/>
      </c>
      <c r="M3065" s="9" t="str">
        <f t="shared" si="467"/>
        <v/>
      </c>
      <c r="N3065" s="9" t="str" cm="1">
        <f t="array" aca="1" ref="N3065" ca="1">LEFT(L3065, IF(ISNUMBER(SUBSTITUTE(_xludf.MID(L3065, 2, 1), ".", ",")), 1, 2))</f>
        <v/>
      </c>
      <c r="O3065" s="19" t="str">
        <f t="shared" ca="1" si="473"/>
        <v/>
      </c>
      <c r="P3065" s="9" t="str">
        <f t="shared" ca="1" si="474"/>
        <v/>
      </c>
      <c r="Q3065" s="9" t="str">
        <f t="shared" ca="1" si="475"/>
        <v/>
      </c>
      <c r="R3065" s="9" t="str">
        <f t="shared" si="468"/>
        <v/>
      </c>
      <c r="S3065" t="str" cm="1">
        <f t="array" ref="S3065">IF(ISBLANK(C3065),"",IFERROR(INDEX(ListeSeries!$A$2:$A$1045, MATCH(1, (DatasScan!G3065=ListeSeries!$B$2:$B$1045) * (DatasScan!H3065&gt;=ListeSeries!$D$2:$D$1045) * (DatasScan!H3065&lt;=ListeSeries!$E$2:$E$1045), 0)), "no match"))</f>
        <v/>
      </c>
      <c r="T3065" s="7" t="str" cm="1">
        <f t="array" ref="T3065">IF(ISBLANK(C3065),"",IFERROR(INDEX(ListeSeries!$C$2:$C$1045, MATCH(1, (DatasScan!G3065=ListeSeries!$B$2:$B$1045) * (DatasScan!H3065&gt;=ListeSeries!$D$2:$D$1045) * (DatasScan!H3065&lt;=ListeSeries!$E$2:$E$1045), 0)), "no match"))</f>
        <v/>
      </c>
      <c r="U3065" s="11" t="str" cm="1">
        <f t="array" ref="U3065">IF(ISBLANK(C3065),"",IFERROR(INDEX(ListeSeries!$F$2:$F$1045, MATCH(1, (DatasScan!G3065=ListeSeries!$B$2:$B$1045) * (DatasScan!H3065&gt;=ListeSeries!$D$2:$D$1045) * (DatasScan!H3065&lt;=ListeSeries!$E$2:$E$1045), 0)), "no match"))</f>
        <v/>
      </c>
    </row>
    <row r="3066" spans="1:21" ht="15" customHeight="1" x14ac:dyDescent="0.25">
      <c r="A3066" s="6" t="str">
        <f t="shared" si="469"/>
        <v/>
      </c>
      <c r="B3066" s="272"/>
      <c r="F3066" s="7" t="str">
        <f t="shared" si="472"/>
        <v/>
      </c>
      <c r="G3066" s="21" t="str">
        <f>IF(ISBLANK(C3066),"",_xlfn.XLOOKUP(_xlfn.XLOOKUP(VALUE(LEFT(C3066,4)),Souches!$B$2:$B$15000,Souches!$E$2:$E$15000),Varietes!$B$2:$B$500,Varietes!$C$2:$C$500))</f>
        <v/>
      </c>
      <c r="H3066" s="19" t="str">
        <f>IF(ISBLANK(C3066),"",_xlfn.XLOOKUP(VALUE(LEFT(C3066,4)),Souches!$B$2:$B$15000,Souches!$D$2:$D$15000))</f>
        <v/>
      </c>
      <c r="I3066" s="10" t="str">
        <f t="shared" si="470"/>
        <v/>
      </c>
      <c r="J3066" s="19" t="str">
        <f>IF(I3066="","",INT(('ObjProd (2)'!$C$25-I3066)/7 * (ABS('ObjProd (2)'!$C$25-I3066)&gt;=7)))</f>
        <v/>
      </c>
      <c r="K3066" s="10" t="str">
        <f>IF(I3066="","",
IF(AND(DATEDIF(I3066,'ObjProd (2)'!$C$25,"y")=0,DATEDIF(I3066,'ObjProd (2)'!$C$25,"ym")=0,
   INT(('ObjProd (2)'!$C$25-EDATE(I3066,DATEDIF(I3066,'ObjProd (2)'!$C$25,"y")*12+DATEDIF(I3066,'ObjProd (2)'!$C$25,"ym")))/7)=0),
   "&lt; 1 sem.",
   IF(DATEDIF(I3066,'ObjProd (2)'!$C$25,"y")&gt;0,DATEDIF(I3066,'ObjProd (2)'!$C$25,"y") &amp; " " &amp; IF(DATEDIF(I3066,'ObjProd (2)'!$C$25,"y")=1,"an ","ans "),"") &amp;
   IF(DATEDIF(I3066,'ObjProd (2)'!$C$25,"ym")&gt;0,DATEDIF(I3066,'ObjProd (2)'!$C$25,"ym") &amp; " mois ", "") &amp;
   IF(INT(('ObjProd (2)'!$C$25-EDATE(I3066,DATEDIF(I3066,'ObjProd (2)'!$C$25,"y")*12+DATEDIF(I3066,'ObjProd (2)'!$C$25,"ym")))/7)&gt;0,
      INT(('ObjProd (2)'!$C$25-EDATE(I3066,DATEDIF(I3066,'ObjProd (2)'!$C$25,"y")*12+DATEDIF(I3066,'ObjProd (2)'!$C$25,"ym")))/7) &amp; " sem.",
      "")
)
)</f>
        <v/>
      </c>
      <c r="L3066" s="11" t="str">
        <f t="shared" si="471"/>
        <v/>
      </c>
      <c r="M3066" s="9" t="str">
        <f t="shared" si="467"/>
        <v/>
      </c>
      <c r="N3066" s="9" t="str" cm="1">
        <f t="array" aca="1" ref="N3066" ca="1">LEFT(L3066, IF(ISNUMBER(SUBSTITUTE(_xludf.MID(L3066, 2, 1), ".", ",")), 1, 2))</f>
        <v/>
      </c>
      <c r="O3066" s="19" t="str">
        <f t="shared" ca="1" si="473"/>
        <v/>
      </c>
      <c r="P3066" s="9" t="str">
        <f t="shared" ca="1" si="474"/>
        <v/>
      </c>
      <c r="Q3066" s="9" t="str">
        <f t="shared" ca="1" si="475"/>
        <v/>
      </c>
      <c r="R3066" s="9" t="str">
        <f t="shared" si="468"/>
        <v/>
      </c>
      <c r="S3066" t="str" cm="1">
        <f t="array" ref="S3066">IF(ISBLANK(C3066),"",IFERROR(INDEX(ListeSeries!$A$2:$A$1045, MATCH(1, (DatasScan!G3066=ListeSeries!$B$2:$B$1045) * (DatasScan!H3066&gt;=ListeSeries!$D$2:$D$1045) * (DatasScan!H3066&lt;=ListeSeries!$E$2:$E$1045), 0)), "no match"))</f>
        <v/>
      </c>
      <c r="T3066" s="7" t="str" cm="1">
        <f t="array" ref="T3066">IF(ISBLANK(C3066),"",IFERROR(INDEX(ListeSeries!$C$2:$C$1045, MATCH(1, (DatasScan!G3066=ListeSeries!$B$2:$B$1045) * (DatasScan!H3066&gt;=ListeSeries!$D$2:$D$1045) * (DatasScan!H3066&lt;=ListeSeries!$E$2:$E$1045), 0)), "no match"))</f>
        <v/>
      </c>
      <c r="U3066" s="11" t="str" cm="1">
        <f t="array" ref="U3066">IF(ISBLANK(C3066),"",IFERROR(INDEX(ListeSeries!$F$2:$F$1045, MATCH(1, (DatasScan!G3066=ListeSeries!$B$2:$B$1045) * (DatasScan!H3066&gt;=ListeSeries!$D$2:$D$1045) * (DatasScan!H3066&lt;=ListeSeries!$E$2:$E$1045), 0)), "no match"))</f>
        <v/>
      </c>
    </row>
    <row r="3067" spans="1:21" ht="15" customHeight="1" x14ac:dyDescent="0.25">
      <c r="A3067" s="6" t="str">
        <f t="shared" si="469"/>
        <v/>
      </c>
      <c r="B3067" s="272"/>
      <c r="F3067" s="7" t="str">
        <f t="shared" si="472"/>
        <v/>
      </c>
      <c r="G3067" s="21" t="str">
        <f>IF(ISBLANK(C3067),"",_xlfn.XLOOKUP(_xlfn.XLOOKUP(VALUE(LEFT(C3067,4)),Souches!$B$2:$B$15000,Souches!$E$2:$E$15000),Varietes!$B$2:$B$500,Varietes!$C$2:$C$500))</f>
        <v/>
      </c>
      <c r="H3067" s="19" t="str">
        <f>IF(ISBLANK(C3067),"",_xlfn.XLOOKUP(VALUE(LEFT(C3067,4)),Souches!$B$2:$B$15000,Souches!$D$2:$D$15000))</f>
        <v/>
      </c>
      <c r="I3067" s="10" t="str">
        <f t="shared" si="470"/>
        <v/>
      </c>
      <c r="J3067" s="19" t="str">
        <f>IF(I3067="","",INT(('ObjProd (2)'!$C$25-I3067)/7 * (ABS('ObjProd (2)'!$C$25-I3067)&gt;=7)))</f>
        <v/>
      </c>
      <c r="K3067" s="10" t="str">
        <f>IF(I3067="","",
IF(AND(DATEDIF(I3067,'ObjProd (2)'!$C$25,"y")=0,DATEDIF(I3067,'ObjProd (2)'!$C$25,"ym")=0,
   INT(('ObjProd (2)'!$C$25-EDATE(I3067,DATEDIF(I3067,'ObjProd (2)'!$C$25,"y")*12+DATEDIF(I3067,'ObjProd (2)'!$C$25,"ym")))/7)=0),
   "&lt; 1 sem.",
   IF(DATEDIF(I3067,'ObjProd (2)'!$C$25,"y")&gt;0,DATEDIF(I3067,'ObjProd (2)'!$C$25,"y") &amp; " " &amp; IF(DATEDIF(I3067,'ObjProd (2)'!$C$25,"y")=1,"an ","ans "),"") &amp;
   IF(DATEDIF(I3067,'ObjProd (2)'!$C$25,"ym")&gt;0,DATEDIF(I3067,'ObjProd (2)'!$C$25,"ym") &amp; " mois ", "") &amp;
   IF(INT(('ObjProd (2)'!$C$25-EDATE(I3067,DATEDIF(I3067,'ObjProd (2)'!$C$25,"y")*12+DATEDIF(I3067,'ObjProd (2)'!$C$25,"ym")))/7)&gt;0,
      INT(('ObjProd (2)'!$C$25-EDATE(I3067,DATEDIF(I3067,'ObjProd (2)'!$C$25,"y")*12+DATEDIF(I3067,'ObjProd (2)'!$C$25,"ym")))/7) &amp; " sem.",
      "")
)
)</f>
        <v/>
      </c>
      <c r="L3067" s="11" t="str">
        <f t="shared" si="471"/>
        <v/>
      </c>
      <c r="M3067" s="9" t="str">
        <f t="shared" si="467"/>
        <v/>
      </c>
      <c r="N3067" s="9" t="str" cm="1">
        <f t="array" aca="1" ref="N3067" ca="1">LEFT(L3067, IF(ISNUMBER(SUBSTITUTE(_xludf.MID(L3067, 2, 1), ".", ",")), 1, 2))</f>
        <v/>
      </c>
      <c r="O3067" s="19" t="str">
        <f t="shared" ca="1" si="473"/>
        <v/>
      </c>
      <c r="P3067" s="9" t="str">
        <f t="shared" ca="1" si="474"/>
        <v/>
      </c>
      <c r="Q3067" s="9" t="str">
        <f t="shared" ca="1" si="475"/>
        <v/>
      </c>
      <c r="R3067" s="9" t="str">
        <f t="shared" si="468"/>
        <v/>
      </c>
      <c r="S3067" t="str" cm="1">
        <f t="array" ref="S3067">IF(ISBLANK(C3067),"",IFERROR(INDEX(ListeSeries!$A$2:$A$1045, MATCH(1, (DatasScan!G3067=ListeSeries!$B$2:$B$1045) * (DatasScan!H3067&gt;=ListeSeries!$D$2:$D$1045) * (DatasScan!H3067&lt;=ListeSeries!$E$2:$E$1045), 0)), "no match"))</f>
        <v/>
      </c>
      <c r="T3067" s="7" t="str" cm="1">
        <f t="array" ref="T3067">IF(ISBLANK(C3067),"",IFERROR(INDEX(ListeSeries!$C$2:$C$1045, MATCH(1, (DatasScan!G3067=ListeSeries!$B$2:$B$1045) * (DatasScan!H3067&gt;=ListeSeries!$D$2:$D$1045) * (DatasScan!H3067&lt;=ListeSeries!$E$2:$E$1045), 0)), "no match"))</f>
        <v/>
      </c>
      <c r="U3067" s="11" t="str" cm="1">
        <f t="array" ref="U3067">IF(ISBLANK(C3067),"",IFERROR(INDEX(ListeSeries!$F$2:$F$1045, MATCH(1, (DatasScan!G3067=ListeSeries!$B$2:$B$1045) * (DatasScan!H3067&gt;=ListeSeries!$D$2:$D$1045) * (DatasScan!H3067&lt;=ListeSeries!$E$2:$E$1045), 0)), "no match"))</f>
        <v/>
      </c>
    </row>
    <row r="3068" spans="1:21" ht="15" customHeight="1" x14ac:dyDescent="0.25">
      <c r="A3068" s="6" t="str">
        <f t="shared" si="469"/>
        <v/>
      </c>
      <c r="B3068" s="272"/>
      <c r="F3068" s="7" t="str">
        <f t="shared" si="472"/>
        <v/>
      </c>
      <c r="G3068" s="21" t="str">
        <f>IF(ISBLANK(C3068),"",_xlfn.XLOOKUP(_xlfn.XLOOKUP(VALUE(LEFT(C3068,4)),Souches!$B$2:$B$15000,Souches!$E$2:$E$15000),Varietes!$B$2:$B$500,Varietes!$C$2:$C$500))</f>
        <v/>
      </c>
      <c r="H3068" s="19" t="str">
        <f>IF(ISBLANK(C3068),"",_xlfn.XLOOKUP(VALUE(LEFT(C3068,4)),Souches!$B$2:$B$15000,Souches!$D$2:$D$15000))</f>
        <v/>
      </c>
      <c r="I3068" s="10" t="str">
        <f t="shared" si="470"/>
        <v/>
      </c>
      <c r="J3068" s="19" t="str">
        <f>IF(I3068="","",INT(('ObjProd (2)'!$C$25-I3068)/7 * (ABS('ObjProd (2)'!$C$25-I3068)&gt;=7)))</f>
        <v/>
      </c>
      <c r="K3068" s="10" t="str">
        <f>IF(I3068="","",
IF(AND(DATEDIF(I3068,'ObjProd (2)'!$C$25,"y")=0,DATEDIF(I3068,'ObjProd (2)'!$C$25,"ym")=0,
   INT(('ObjProd (2)'!$C$25-EDATE(I3068,DATEDIF(I3068,'ObjProd (2)'!$C$25,"y")*12+DATEDIF(I3068,'ObjProd (2)'!$C$25,"ym")))/7)=0),
   "&lt; 1 sem.",
   IF(DATEDIF(I3068,'ObjProd (2)'!$C$25,"y")&gt;0,DATEDIF(I3068,'ObjProd (2)'!$C$25,"y") &amp; " " &amp; IF(DATEDIF(I3068,'ObjProd (2)'!$C$25,"y")=1,"an ","ans "),"") &amp;
   IF(DATEDIF(I3068,'ObjProd (2)'!$C$25,"ym")&gt;0,DATEDIF(I3068,'ObjProd (2)'!$C$25,"ym") &amp; " mois ", "") &amp;
   IF(INT(('ObjProd (2)'!$C$25-EDATE(I3068,DATEDIF(I3068,'ObjProd (2)'!$C$25,"y")*12+DATEDIF(I3068,'ObjProd (2)'!$C$25,"ym")))/7)&gt;0,
      INT(('ObjProd (2)'!$C$25-EDATE(I3068,DATEDIF(I3068,'ObjProd (2)'!$C$25,"y")*12+DATEDIF(I3068,'ObjProd (2)'!$C$25,"ym")))/7) &amp; " sem.",
      "")
)
)</f>
        <v/>
      </c>
      <c r="L3068" s="11" t="str">
        <f t="shared" si="471"/>
        <v/>
      </c>
      <c r="M3068" s="9" t="str">
        <f t="shared" si="467"/>
        <v/>
      </c>
      <c r="N3068" s="9" t="str" cm="1">
        <f t="array" aca="1" ref="N3068" ca="1">LEFT(L3068, IF(ISNUMBER(SUBSTITUTE(_xludf.MID(L3068, 2, 1), ".", ",")), 1, 2))</f>
        <v/>
      </c>
      <c r="O3068" s="19" t="str">
        <f t="shared" ca="1" si="473"/>
        <v/>
      </c>
      <c r="P3068" s="9" t="str">
        <f t="shared" ca="1" si="474"/>
        <v/>
      </c>
      <c r="Q3068" s="9" t="str">
        <f t="shared" ca="1" si="475"/>
        <v/>
      </c>
      <c r="R3068" s="9" t="str">
        <f t="shared" si="468"/>
        <v/>
      </c>
      <c r="S3068" t="str" cm="1">
        <f t="array" ref="S3068">IF(ISBLANK(C3068),"",IFERROR(INDEX(ListeSeries!$A$2:$A$1045, MATCH(1, (DatasScan!G3068=ListeSeries!$B$2:$B$1045) * (DatasScan!H3068&gt;=ListeSeries!$D$2:$D$1045) * (DatasScan!H3068&lt;=ListeSeries!$E$2:$E$1045), 0)), "no match"))</f>
        <v/>
      </c>
      <c r="T3068" s="7" t="str" cm="1">
        <f t="array" ref="T3068">IF(ISBLANK(C3068),"",IFERROR(INDEX(ListeSeries!$C$2:$C$1045, MATCH(1, (DatasScan!G3068=ListeSeries!$B$2:$B$1045) * (DatasScan!H3068&gt;=ListeSeries!$D$2:$D$1045) * (DatasScan!H3068&lt;=ListeSeries!$E$2:$E$1045), 0)), "no match"))</f>
        <v/>
      </c>
      <c r="U3068" s="11" t="str" cm="1">
        <f t="array" ref="U3068">IF(ISBLANK(C3068),"",IFERROR(INDEX(ListeSeries!$F$2:$F$1045, MATCH(1, (DatasScan!G3068=ListeSeries!$B$2:$B$1045) * (DatasScan!H3068&gt;=ListeSeries!$D$2:$D$1045) * (DatasScan!H3068&lt;=ListeSeries!$E$2:$E$1045), 0)), "no match"))</f>
        <v/>
      </c>
    </row>
    <row r="3069" spans="1:21" ht="15" customHeight="1" x14ac:dyDescent="0.25">
      <c r="A3069" s="6" t="str">
        <f t="shared" si="469"/>
        <v/>
      </c>
      <c r="B3069" s="272"/>
      <c r="F3069" s="7" t="str">
        <f t="shared" si="472"/>
        <v/>
      </c>
      <c r="G3069" s="21" t="str">
        <f>IF(ISBLANK(C3069),"",_xlfn.XLOOKUP(_xlfn.XLOOKUP(VALUE(LEFT(C3069,4)),Souches!$B$2:$B$15000,Souches!$E$2:$E$15000),Varietes!$B$2:$B$500,Varietes!$C$2:$C$500))</f>
        <v/>
      </c>
      <c r="H3069" s="19" t="str">
        <f>IF(ISBLANK(C3069),"",_xlfn.XLOOKUP(VALUE(LEFT(C3069,4)),Souches!$B$2:$B$15000,Souches!$D$2:$D$15000))</f>
        <v/>
      </c>
      <c r="I3069" s="10" t="str">
        <f t="shared" si="470"/>
        <v/>
      </c>
      <c r="J3069" s="19" t="str">
        <f>IF(I3069="","",INT(('ObjProd (2)'!$C$25-I3069)/7 * (ABS('ObjProd (2)'!$C$25-I3069)&gt;=7)))</f>
        <v/>
      </c>
      <c r="K3069" s="10" t="str">
        <f>IF(I3069="","",
IF(AND(DATEDIF(I3069,'ObjProd (2)'!$C$25,"y")=0,DATEDIF(I3069,'ObjProd (2)'!$C$25,"ym")=0,
   INT(('ObjProd (2)'!$C$25-EDATE(I3069,DATEDIF(I3069,'ObjProd (2)'!$C$25,"y")*12+DATEDIF(I3069,'ObjProd (2)'!$C$25,"ym")))/7)=0),
   "&lt; 1 sem.",
   IF(DATEDIF(I3069,'ObjProd (2)'!$C$25,"y")&gt;0,DATEDIF(I3069,'ObjProd (2)'!$C$25,"y") &amp; " " &amp; IF(DATEDIF(I3069,'ObjProd (2)'!$C$25,"y")=1,"an ","ans "),"") &amp;
   IF(DATEDIF(I3069,'ObjProd (2)'!$C$25,"ym")&gt;0,DATEDIF(I3069,'ObjProd (2)'!$C$25,"ym") &amp; " mois ", "") &amp;
   IF(INT(('ObjProd (2)'!$C$25-EDATE(I3069,DATEDIF(I3069,'ObjProd (2)'!$C$25,"y")*12+DATEDIF(I3069,'ObjProd (2)'!$C$25,"ym")))/7)&gt;0,
      INT(('ObjProd (2)'!$C$25-EDATE(I3069,DATEDIF(I3069,'ObjProd (2)'!$C$25,"y")*12+DATEDIF(I3069,'ObjProd (2)'!$C$25,"ym")))/7) &amp; " sem.",
      "")
)
)</f>
        <v/>
      </c>
      <c r="L3069" s="11" t="str">
        <f t="shared" si="471"/>
        <v/>
      </c>
      <c r="M3069" s="9" t="str">
        <f t="shared" si="467"/>
        <v/>
      </c>
      <c r="N3069" s="9" t="str" cm="1">
        <f t="array" aca="1" ref="N3069" ca="1">LEFT(L3069, IF(ISNUMBER(SUBSTITUTE(_xludf.MID(L3069, 2, 1), ".", ",")), 1, 2))</f>
        <v/>
      </c>
      <c r="O3069" s="19" t="str">
        <f t="shared" ca="1" si="473"/>
        <v/>
      </c>
      <c r="P3069" s="9" t="str">
        <f t="shared" ca="1" si="474"/>
        <v/>
      </c>
      <c r="Q3069" s="9" t="str">
        <f t="shared" ca="1" si="475"/>
        <v/>
      </c>
      <c r="R3069" s="9" t="str">
        <f t="shared" si="468"/>
        <v/>
      </c>
      <c r="S3069" t="str" cm="1">
        <f t="array" ref="S3069">IF(ISBLANK(C3069),"",IFERROR(INDEX(ListeSeries!$A$2:$A$1045, MATCH(1, (DatasScan!G3069=ListeSeries!$B$2:$B$1045) * (DatasScan!H3069&gt;=ListeSeries!$D$2:$D$1045) * (DatasScan!H3069&lt;=ListeSeries!$E$2:$E$1045), 0)), "no match"))</f>
        <v/>
      </c>
      <c r="T3069" s="7" t="str" cm="1">
        <f t="array" ref="T3069">IF(ISBLANK(C3069),"",IFERROR(INDEX(ListeSeries!$C$2:$C$1045, MATCH(1, (DatasScan!G3069=ListeSeries!$B$2:$B$1045) * (DatasScan!H3069&gt;=ListeSeries!$D$2:$D$1045) * (DatasScan!H3069&lt;=ListeSeries!$E$2:$E$1045), 0)), "no match"))</f>
        <v/>
      </c>
      <c r="U3069" s="11" t="str" cm="1">
        <f t="array" ref="U3069">IF(ISBLANK(C3069),"",IFERROR(INDEX(ListeSeries!$F$2:$F$1045, MATCH(1, (DatasScan!G3069=ListeSeries!$B$2:$B$1045) * (DatasScan!H3069&gt;=ListeSeries!$D$2:$D$1045) * (DatasScan!H3069&lt;=ListeSeries!$E$2:$E$1045), 0)), "no match"))</f>
        <v/>
      </c>
    </row>
    <row r="3070" spans="1:21" ht="15" customHeight="1" x14ac:dyDescent="0.25">
      <c r="A3070" s="6" t="str">
        <f t="shared" si="469"/>
        <v/>
      </c>
      <c r="B3070" s="272"/>
      <c r="F3070" s="7" t="str">
        <f t="shared" si="472"/>
        <v/>
      </c>
      <c r="G3070" s="21" t="str">
        <f>IF(ISBLANK(C3070),"",_xlfn.XLOOKUP(_xlfn.XLOOKUP(VALUE(LEFT(C3070,4)),Souches!$B$2:$B$15000,Souches!$E$2:$E$15000),Varietes!$B$2:$B$500,Varietes!$C$2:$C$500))</f>
        <v/>
      </c>
      <c r="H3070" s="19" t="str">
        <f>IF(ISBLANK(C3070),"",_xlfn.XLOOKUP(VALUE(LEFT(C3070,4)),Souches!$B$2:$B$15000,Souches!$D$2:$D$15000))</f>
        <v/>
      </c>
      <c r="I3070" s="10" t="str">
        <f t="shared" si="470"/>
        <v/>
      </c>
      <c r="J3070" s="19" t="str">
        <f>IF(I3070="","",INT(('ObjProd (2)'!$C$25-I3070)/7 * (ABS('ObjProd (2)'!$C$25-I3070)&gt;=7)))</f>
        <v/>
      </c>
      <c r="K3070" s="10" t="str">
        <f>IF(I3070="","",
IF(AND(DATEDIF(I3070,'ObjProd (2)'!$C$25,"y")=0,DATEDIF(I3070,'ObjProd (2)'!$C$25,"ym")=0,
   INT(('ObjProd (2)'!$C$25-EDATE(I3070,DATEDIF(I3070,'ObjProd (2)'!$C$25,"y")*12+DATEDIF(I3070,'ObjProd (2)'!$C$25,"ym")))/7)=0),
   "&lt; 1 sem.",
   IF(DATEDIF(I3070,'ObjProd (2)'!$C$25,"y")&gt;0,DATEDIF(I3070,'ObjProd (2)'!$C$25,"y") &amp; " " &amp; IF(DATEDIF(I3070,'ObjProd (2)'!$C$25,"y")=1,"an ","ans "),"") &amp;
   IF(DATEDIF(I3070,'ObjProd (2)'!$C$25,"ym")&gt;0,DATEDIF(I3070,'ObjProd (2)'!$C$25,"ym") &amp; " mois ", "") &amp;
   IF(INT(('ObjProd (2)'!$C$25-EDATE(I3070,DATEDIF(I3070,'ObjProd (2)'!$C$25,"y")*12+DATEDIF(I3070,'ObjProd (2)'!$C$25,"ym")))/7)&gt;0,
      INT(('ObjProd (2)'!$C$25-EDATE(I3070,DATEDIF(I3070,'ObjProd (2)'!$C$25,"y")*12+DATEDIF(I3070,'ObjProd (2)'!$C$25,"ym")))/7) &amp; " sem.",
      "")
)
)</f>
        <v/>
      </c>
      <c r="L3070" s="11" t="str">
        <f t="shared" si="471"/>
        <v/>
      </c>
      <c r="M3070" s="9" t="str">
        <f t="shared" si="467"/>
        <v/>
      </c>
      <c r="N3070" s="9" t="str" cm="1">
        <f t="array" aca="1" ref="N3070" ca="1">LEFT(L3070, IF(ISNUMBER(SUBSTITUTE(_xludf.MID(L3070, 2, 1), ".", ",")), 1, 2))</f>
        <v/>
      </c>
      <c r="O3070" s="19" t="str">
        <f t="shared" ca="1" si="473"/>
        <v/>
      </c>
      <c r="P3070" s="9" t="str">
        <f t="shared" ca="1" si="474"/>
        <v/>
      </c>
      <c r="Q3070" s="9" t="str">
        <f t="shared" ca="1" si="475"/>
        <v/>
      </c>
      <c r="R3070" s="9" t="str">
        <f t="shared" si="468"/>
        <v/>
      </c>
      <c r="S3070" t="str" cm="1">
        <f t="array" ref="S3070">IF(ISBLANK(C3070),"",IFERROR(INDEX(ListeSeries!$A$2:$A$1045, MATCH(1, (DatasScan!G3070=ListeSeries!$B$2:$B$1045) * (DatasScan!H3070&gt;=ListeSeries!$D$2:$D$1045) * (DatasScan!H3070&lt;=ListeSeries!$E$2:$E$1045), 0)), "no match"))</f>
        <v/>
      </c>
      <c r="T3070" s="7" t="str" cm="1">
        <f t="array" ref="T3070">IF(ISBLANK(C3070),"",IFERROR(INDEX(ListeSeries!$C$2:$C$1045, MATCH(1, (DatasScan!G3070=ListeSeries!$B$2:$B$1045) * (DatasScan!H3070&gt;=ListeSeries!$D$2:$D$1045) * (DatasScan!H3070&lt;=ListeSeries!$E$2:$E$1045), 0)), "no match"))</f>
        <v/>
      </c>
      <c r="U3070" s="11" t="str" cm="1">
        <f t="array" ref="U3070">IF(ISBLANK(C3070),"",IFERROR(INDEX(ListeSeries!$F$2:$F$1045, MATCH(1, (DatasScan!G3070=ListeSeries!$B$2:$B$1045) * (DatasScan!H3070&gt;=ListeSeries!$D$2:$D$1045) * (DatasScan!H3070&lt;=ListeSeries!$E$2:$E$1045), 0)), "no match"))</f>
        <v/>
      </c>
    </row>
    <row r="3071" spans="1:21" ht="15" customHeight="1" x14ac:dyDescent="0.25">
      <c r="A3071" s="6" t="str">
        <f t="shared" si="469"/>
        <v/>
      </c>
      <c r="B3071" s="272"/>
      <c r="F3071" s="7" t="str">
        <f t="shared" si="472"/>
        <v/>
      </c>
      <c r="G3071" s="21" t="str">
        <f>IF(ISBLANK(C3071),"",_xlfn.XLOOKUP(_xlfn.XLOOKUP(VALUE(LEFT(C3071,4)),Souches!$B$2:$B$15000,Souches!$E$2:$E$15000),Varietes!$B$2:$B$500,Varietes!$C$2:$C$500))</f>
        <v/>
      </c>
      <c r="H3071" s="19" t="str">
        <f>IF(ISBLANK(C3071),"",_xlfn.XLOOKUP(VALUE(LEFT(C3071,4)),Souches!$B$2:$B$15000,Souches!$D$2:$D$15000))</f>
        <v/>
      </c>
      <c r="I3071" s="10" t="str">
        <f t="shared" si="470"/>
        <v/>
      </c>
      <c r="J3071" s="19" t="str">
        <f>IF(I3071="","",INT(('ObjProd (2)'!$C$25-I3071)/7 * (ABS('ObjProd (2)'!$C$25-I3071)&gt;=7)))</f>
        <v/>
      </c>
      <c r="K3071" s="10" t="str">
        <f>IF(I3071="","",
IF(AND(DATEDIF(I3071,'ObjProd (2)'!$C$25,"y")=0,DATEDIF(I3071,'ObjProd (2)'!$C$25,"ym")=0,
   INT(('ObjProd (2)'!$C$25-EDATE(I3071,DATEDIF(I3071,'ObjProd (2)'!$C$25,"y")*12+DATEDIF(I3071,'ObjProd (2)'!$C$25,"ym")))/7)=0),
   "&lt; 1 sem.",
   IF(DATEDIF(I3071,'ObjProd (2)'!$C$25,"y")&gt;0,DATEDIF(I3071,'ObjProd (2)'!$C$25,"y") &amp; " " &amp; IF(DATEDIF(I3071,'ObjProd (2)'!$C$25,"y")=1,"an ","ans "),"") &amp;
   IF(DATEDIF(I3071,'ObjProd (2)'!$C$25,"ym")&gt;0,DATEDIF(I3071,'ObjProd (2)'!$C$25,"ym") &amp; " mois ", "") &amp;
   IF(INT(('ObjProd (2)'!$C$25-EDATE(I3071,DATEDIF(I3071,'ObjProd (2)'!$C$25,"y")*12+DATEDIF(I3071,'ObjProd (2)'!$C$25,"ym")))/7)&gt;0,
      INT(('ObjProd (2)'!$C$25-EDATE(I3071,DATEDIF(I3071,'ObjProd (2)'!$C$25,"y")*12+DATEDIF(I3071,'ObjProd (2)'!$C$25,"ym")))/7) &amp; " sem.",
      "")
)
)</f>
        <v/>
      </c>
      <c r="L3071" s="11" t="str">
        <f t="shared" si="471"/>
        <v/>
      </c>
      <c r="M3071" s="9" t="str">
        <f t="shared" si="467"/>
        <v/>
      </c>
      <c r="N3071" s="9" t="str" cm="1">
        <f t="array" aca="1" ref="N3071" ca="1">LEFT(L3071, IF(ISNUMBER(SUBSTITUTE(_xludf.MID(L3071, 2, 1), ".", ",")), 1, 2))</f>
        <v/>
      </c>
      <c r="O3071" s="19" t="str">
        <f t="shared" ca="1" si="473"/>
        <v/>
      </c>
      <c r="P3071" s="9" t="str">
        <f t="shared" ca="1" si="474"/>
        <v/>
      </c>
      <c r="Q3071" s="9" t="str">
        <f t="shared" ca="1" si="475"/>
        <v/>
      </c>
      <c r="R3071" s="9" t="str">
        <f t="shared" si="468"/>
        <v/>
      </c>
      <c r="S3071" t="str" cm="1">
        <f t="array" ref="S3071">IF(ISBLANK(C3071),"",IFERROR(INDEX(ListeSeries!$A$2:$A$1045, MATCH(1, (DatasScan!G3071=ListeSeries!$B$2:$B$1045) * (DatasScan!H3071&gt;=ListeSeries!$D$2:$D$1045) * (DatasScan!H3071&lt;=ListeSeries!$E$2:$E$1045), 0)), "no match"))</f>
        <v/>
      </c>
      <c r="T3071" s="7" t="str" cm="1">
        <f t="array" ref="T3071">IF(ISBLANK(C3071),"",IFERROR(INDEX(ListeSeries!$C$2:$C$1045, MATCH(1, (DatasScan!G3071=ListeSeries!$B$2:$B$1045) * (DatasScan!H3071&gt;=ListeSeries!$D$2:$D$1045) * (DatasScan!H3071&lt;=ListeSeries!$E$2:$E$1045), 0)), "no match"))</f>
        <v/>
      </c>
      <c r="U3071" s="11" t="str" cm="1">
        <f t="array" ref="U3071">IF(ISBLANK(C3071),"",IFERROR(INDEX(ListeSeries!$F$2:$F$1045, MATCH(1, (DatasScan!G3071=ListeSeries!$B$2:$B$1045) * (DatasScan!H3071&gt;=ListeSeries!$D$2:$D$1045) * (DatasScan!H3071&lt;=ListeSeries!$E$2:$E$1045), 0)), "no match"))</f>
        <v/>
      </c>
    </row>
    <row r="3072" spans="1:21" ht="15" customHeight="1" x14ac:dyDescent="0.25">
      <c r="A3072" s="6" t="str">
        <f t="shared" si="469"/>
        <v/>
      </c>
      <c r="B3072" s="272"/>
      <c r="F3072" s="7" t="str">
        <f t="shared" si="472"/>
        <v/>
      </c>
      <c r="G3072" s="21" t="str">
        <f>IF(ISBLANK(C3072),"",_xlfn.XLOOKUP(_xlfn.XLOOKUP(VALUE(LEFT(C3072,4)),Souches!$B$2:$B$15000,Souches!$E$2:$E$15000),Varietes!$B$2:$B$500,Varietes!$C$2:$C$500))</f>
        <v/>
      </c>
      <c r="H3072" s="19" t="str">
        <f>IF(ISBLANK(C3072),"",_xlfn.XLOOKUP(VALUE(LEFT(C3072,4)),Souches!$B$2:$B$15000,Souches!$D$2:$D$15000))</f>
        <v/>
      </c>
      <c r="I3072" s="10" t="str">
        <f t="shared" si="470"/>
        <v/>
      </c>
      <c r="J3072" s="19" t="str">
        <f>IF(I3072="","",INT(('ObjProd (2)'!$C$25-I3072)/7 * (ABS('ObjProd (2)'!$C$25-I3072)&gt;=7)))</f>
        <v/>
      </c>
      <c r="K3072" s="10" t="str">
        <f>IF(I3072="","",
IF(AND(DATEDIF(I3072,'ObjProd (2)'!$C$25,"y")=0,DATEDIF(I3072,'ObjProd (2)'!$C$25,"ym")=0,
   INT(('ObjProd (2)'!$C$25-EDATE(I3072,DATEDIF(I3072,'ObjProd (2)'!$C$25,"y")*12+DATEDIF(I3072,'ObjProd (2)'!$C$25,"ym")))/7)=0),
   "&lt; 1 sem.",
   IF(DATEDIF(I3072,'ObjProd (2)'!$C$25,"y")&gt;0,DATEDIF(I3072,'ObjProd (2)'!$C$25,"y") &amp; " " &amp; IF(DATEDIF(I3072,'ObjProd (2)'!$C$25,"y")=1,"an ","ans "),"") &amp;
   IF(DATEDIF(I3072,'ObjProd (2)'!$C$25,"ym")&gt;0,DATEDIF(I3072,'ObjProd (2)'!$C$25,"ym") &amp; " mois ", "") &amp;
   IF(INT(('ObjProd (2)'!$C$25-EDATE(I3072,DATEDIF(I3072,'ObjProd (2)'!$C$25,"y")*12+DATEDIF(I3072,'ObjProd (2)'!$C$25,"ym")))/7)&gt;0,
      INT(('ObjProd (2)'!$C$25-EDATE(I3072,DATEDIF(I3072,'ObjProd (2)'!$C$25,"y")*12+DATEDIF(I3072,'ObjProd (2)'!$C$25,"ym")))/7) &amp; " sem.",
      "")
)
)</f>
        <v/>
      </c>
      <c r="L3072" s="11" t="str">
        <f t="shared" si="471"/>
        <v/>
      </c>
      <c r="M3072" s="9" t="str">
        <f t="shared" ref="M3072:M3135" si="476">IF(OR(D3072&gt;0, E3072&gt;0), D3072*14+E3072,"")</f>
        <v/>
      </c>
      <c r="N3072" s="9" t="str" cm="1">
        <f t="array" aca="1" ref="N3072" ca="1">LEFT(L3072, IF(ISNUMBER(SUBSTITUTE(_xludf.MID(L3072, 2, 1), ".", ",")), 1, 2))</f>
        <v/>
      </c>
      <c r="O3072" s="19" t="str">
        <f t="shared" ca="1" si="473"/>
        <v/>
      </c>
      <c r="P3072" s="9" t="str">
        <f t="shared" ca="1" si="474"/>
        <v/>
      </c>
      <c r="Q3072" s="9" t="str">
        <f t="shared" ca="1" si="475"/>
        <v/>
      </c>
      <c r="R3072" s="9" t="str">
        <f t="shared" ref="R3072:R3135" si="477">IF(ISBLANK(C3072),"",P3072&amp;Q3072)</f>
        <v/>
      </c>
      <c r="S3072" t="str" cm="1">
        <f t="array" ref="S3072">IF(ISBLANK(C3072),"",IFERROR(INDEX(ListeSeries!$A$2:$A$1045, MATCH(1, (DatasScan!G3072=ListeSeries!$B$2:$B$1045) * (DatasScan!H3072&gt;=ListeSeries!$D$2:$D$1045) * (DatasScan!H3072&lt;=ListeSeries!$E$2:$E$1045), 0)), "no match"))</f>
        <v/>
      </c>
      <c r="T3072" s="7" t="str" cm="1">
        <f t="array" ref="T3072">IF(ISBLANK(C3072),"",IFERROR(INDEX(ListeSeries!$C$2:$C$1045, MATCH(1, (DatasScan!G3072=ListeSeries!$B$2:$B$1045) * (DatasScan!H3072&gt;=ListeSeries!$D$2:$D$1045) * (DatasScan!H3072&lt;=ListeSeries!$E$2:$E$1045), 0)), "no match"))</f>
        <v/>
      </c>
      <c r="U3072" s="11" t="str" cm="1">
        <f t="array" ref="U3072">IF(ISBLANK(C3072),"",IFERROR(INDEX(ListeSeries!$F$2:$F$1045, MATCH(1, (DatasScan!G3072=ListeSeries!$B$2:$B$1045) * (DatasScan!H3072&gt;=ListeSeries!$D$2:$D$1045) * (DatasScan!H3072&lt;=ListeSeries!$E$2:$E$1045), 0)), "no match"))</f>
        <v/>
      </c>
    </row>
    <row r="3073" spans="1:21" ht="15" customHeight="1" x14ac:dyDescent="0.25">
      <c r="A3073" s="6" t="str">
        <f t="shared" ref="A3073:A3136" si="478">IF(B3073="CHF","CHF",IF(B3073="CHF 2","CHF hangar",LEFT(B3073,1)))</f>
        <v/>
      </c>
      <c r="B3073" s="272"/>
      <c r="F3073" s="7" t="str">
        <f t="shared" si="472"/>
        <v/>
      </c>
      <c r="G3073" s="21" t="str">
        <f>IF(ISBLANK(C3073),"",_xlfn.XLOOKUP(_xlfn.XLOOKUP(VALUE(LEFT(C3073,4)),Souches!$B$2:$B$15000,Souches!$E$2:$E$15000),Varietes!$B$2:$B$500,Varietes!$C$2:$C$500))</f>
        <v/>
      </c>
      <c r="H3073" s="19" t="str">
        <f>IF(ISBLANK(C3073),"",_xlfn.XLOOKUP(VALUE(LEFT(C3073,4)),Souches!$B$2:$B$15000,Souches!$D$2:$D$15000))</f>
        <v/>
      </c>
      <c r="I3073" s="10" t="str">
        <f t="shared" si="470"/>
        <v/>
      </c>
      <c r="J3073" s="19" t="str">
        <f>IF(I3073="","",INT(('ObjProd (2)'!$C$25-I3073)/7 * (ABS('ObjProd (2)'!$C$25-I3073)&gt;=7)))</f>
        <v/>
      </c>
      <c r="K3073" s="10" t="str">
        <f>IF(I3073="","",
IF(AND(DATEDIF(I3073,'ObjProd (2)'!$C$25,"y")=0,DATEDIF(I3073,'ObjProd (2)'!$C$25,"ym")=0,
   INT(('ObjProd (2)'!$C$25-EDATE(I3073,DATEDIF(I3073,'ObjProd (2)'!$C$25,"y")*12+DATEDIF(I3073,'ObjProd (2)'!$C$25,"ym")))/7)=0),
   "&lt; 1 sem.",
   IF(DATEDIF(I3073,'ObjProd (2)'!$C$25,"y")&gt;0,DATEDIF(I3073,'ObjProd (2)'!$C$25,"y") &amp; " " &amp; IF(DATEDIF(I3073,'ObjProd (2)'!$C$25,"y")=1,"an ","ans "),"") &amp;
   IF(DATEDIF(I3073,'ObjProd (2)'!$C$25,"ym")&gt;0,DATEDIF(I3073,'ObjProd (2)'!$C$25,"ym") &amp; " mois ", "") &amp;
   IF(INT(('ObjProd (2)'!$C$25-EDATE(I3073,DATEDIF(I3073,'ObjProd (2)'!$C$25,"y")*12+DATEDIF(I3073,'ObjProd (2)'!$C$25,"ym")))/7)&gt;0,
      INT(('ObjProd (2)'!$C$25-EDATE(I3073,DATEDIF(I3073,'ObjProd (2)'!$C$25,"y")*12+DATEDIF(I3073,'ObjProd (2)'!$C$25,"ym")))/7) &amp; " sem.",
      "")
)
)</f>
        <v/>
      </c>
      <c r="L3073" s="11" t="str">
        <f t="shared" si="471"/>
        <v/>
      </c>
      <c r="M3073" s="9" t="str">
        <f t="shared" si="476"/>
        <v/>
      </c>
      <c r="N3073" s="9" t="str" cm="1">
        <f t="array" aca="1" ref="N3073" ca="1">LEFT(L3073, IF(ISNUMBER(SUBSTITUTE(_xludf.MID(L3073, 2, 1), ".", ",")), 1, 2))</f>
        <v/>
      </c>
      <c r="O3073" s="19" t="str">
        <f t="shared" ca="1" si="473"/>
        <v/>
      </c>
      <c r="P3073" s="9" t="str">
        <f t="shared" ca="1" si="474"/>
        <v/>
      </c>
      <c r="Q3073" s="9" t="str">
        <f t="shared" ca="1" si="475"/>
        <v/>
      </c>
      <c r="R3073" s="9" t="str">
        <f t="shared" si="477"/>
        <v/>
      </c>
      <c r="S3073" t="str" cm="1">
        <f t="array" ref="S3073">IF(ISBLANK(C3073),"",IFERROR(INDEX(ListeSeries!$A$2:$A$1045, MATCH(1, (DatasScan!G3073=ListeSeries!$B$2:$B$1045) * (DatasScan!H3073&gt;=ListeSeries!$D$2:$D$1045) * (DatasScan!H3073&lt;=ListeSeries!$E$2:$E$1045), 0)), "no match"))</f>
        <v/>
      </c>
      <c r="T3073" s="7" t="str" cm="1">
        <f t="array" ref="T3073">IF(ISBLANK(C3073),"",IFERROR(INDEX(ListeSeries!$C$2:$C$1045, MATCH(1, (DatasScan!G3073=ListeSeries!$B$2:$B$1045) * (DatasScan!H3073&gt;=ListeSeries!$D$2:$D$1045) * (DatasScan!H3073&lt;=ListeSeries!$E$2:$E$1045), 0)), "no match"))</f>
        <v/>
      </c>
      <c r="U3073" s="11" t="str" cm="1">
        <f t="array" ref="U3073">IF(ISBLANK(C3073),"",IFERROR(INDEX(ListeSeries!$F$2:$F$1045, MATCH(1, (DatasScan!G3073=ListeSeries!$B$2:$B$1045) * (DatasScan!H3073&gt;=ListeSeries!$D$2:$D$1045) * (DatasScan!H3073&lt;=ListeSeries!$E$2:$E$1045), 0)), "no match"))</f>
        <v/>
      </c>
    </row>
    <row r="3074" spans="1:21" ht="15" customHeight="1" x14ac:dyDescent="0.25">
      <c r="A3074" s="6" t="str">
        <f t="shared" si="478"/>
        <v/>
      </c>
      <c r="B3074" s="272"/>
      <c r="F3074" s="7" t="str">
        <f t="shared" si="472"/>
        <v/>
      </c>
      <c r="G3074" s="21" t="str">
        <f>IF(ISBLANK(C3074),"",_xlfn.XLOOKUP(_xlfn.XLOOKUP(VALUE(LEFT(C3074,4)),Souches!$B$2:$B$15000,Souches!$E$2:$E$15000),Varietes!$B$2:$B$500,Varietes!$C$2:$C$500))</f>
        <v/>
      </c>
      <c r="H3074" s="19" t="str">
        <f>IF(ISBLANK(C3074),"",_xlfn.XLOOKUP(VALUE(LEFT(C3074,4)),Souches!$B$2:$B$15000,Souches!$D$2:$D$15000))</f>
        <v/>
      </c>
      <c r="I3074" s="10" t="str">
        <f t="shared" ref="I3074:I3137" si="479">IF(ISBLANK(C3074),"",DATE(MID(C3074,5,4),MID(C3074,9,2),MID(C3074,11,2)))</f>
        <v/>
      </c>
      <c r="J3074" s="19" t="str">
        <f>IF(I3074="","",INT(('ObjProd (2)'!$C$25-I3074)/7 * (ABS('ObjProd (2)'!$C$25-I3074)&gt;=7)))</f>
        <v/>
      </c>
      <c r="K3074" s="10" t="str">
        <f>IF(I3074="","",
IF(AND(DATEDIF(I3074,'ObjProd (2)'!$C$25,"y")=0,DATEDIF(I3074,'ObjProd (2)'!$C$25,"ym")=0,
   INT(('ObjProd (2)'!$C$25-EDATE(I3074,DATEDIF(I3074,'ObjProd (2)'!$C$25,"y")*12+DATEDIF(I3074,'ObjProd (2)'!$C$25,"ym")))/7)=0),
   "&lt; 1 sem.",
   IF(DATEDIF(I3074,'ObjProd (2)'!$C$25,"y")&gt;0,DATEDIF(I3074,'ObjProd (2)'!$C$25,"y") &amp; " " &amp; IF(DATEDIF(I3074,'ObjProd (2)'!$C$25,"y")=1,"an ","ans "),"") &amp;
   IF(DATEDIF(I3074,'ObjProd (2)'!$C$25,"ym")&gt;0,DATEDIF(I3074,'ObjProd (2)'!$C$25,"ym") &amp; " mois ", "") &amp;
   IF(INT(('ObjProd (2)'!$C$25-EDATE(I3074,DATEDIF(I3074,'ObjProd (2)'!$C$25,"y")*12+DATEDIF(I3074,'ObjProd (2)'!$C$25,"ym")))/7)&gt;0,
      INT(('ObjProd (2)'!$C$25-EDATE(I3074,DATEDIF(I3074,'ObjProd (2)'!$C$25,"y")*12+DATEDIF(I3074,'ObjProd (2)'!$C$25,"ym")))/7) &amp; " sem.",
      "")
)
)</f>
        <v/>
      </c>
      <c r="L3074" s="11" t="str">
        <f t="shared" ref="L3074:L3137" si="480">IF(ISBLANK(C3074),"",MID(C3074,13,4))</f>
        <v/>
      </c>
      <c r="M3074" s="9" t="str">
        <f t="shared" si="476"/>
        <v/>
      </c>
      <c r="N3074" s="9" t="str" cm="1">
        <f t="array" aca="1" ref="N3074" ca="1">LEFT(L3074, IF(ISNUMBER(SUBSTITUTE(_xludf.MID(L3074, 2, 1), ".", ",")), 1, 2))</f>
        <v/>
      </c>
      <c r="O3074" s="19" t="str">
        <f t="shared" ca="1" si="473"/>
        <v/>
      </c>
      <c r="P3074" s="9" t="str">
        <f t="shared" ca="1" si="474"/>
        <v/>
      </c>
      <c r="Q3074" s="9" t="str">
        <f t="shared" ca="1" si="475"/>
        <v/>
      </c>
      <c r="R3074" s="9" t="str">
        <f t="shared" si="477"/>
        <v/>
      </c>
      <c r="S3074" t="str" cm="1">
        <f t="array" ref="S3074">IF(ISBLANK(C3074),"",IFERROR(INDEX(ListeSeries!$A$2:$A$1045, MATCH(1, (DatasScan!G3074=ListeSeries!$B$2:$B$1045) * (DatasScan!H3074&gt;=ListeSeries!$D$2:$D$1045) * (DatasScan!H3074&lt;=ListeSeries!$E$2:$E$1045), 0)), "no match"))</f>
        <v/>
      </c>
      <c r="T3074" s="7" t="str" cm="1">
        <f t="array" ref="T3074">IF(ISBLANK(C3074),"",IFERROR(INDEX(ListeSeries!$C$2:$C$1045, MATCH(1, (DatasScan!G3074=ListeSeries!$B$2:$B$1045) * (DatasScan!H3074&gt;=ListeSeries!$D$2:$D$1045) * (DatasScan!H3074&lt;=ListeSeries!$E$2:$E$1045), 0)), "no match"))</f>
        <v/>
      </c>
      <c r="U3074" s="11" t="str" cm="1">
        <f t="array" ref="U3074">IF(ISBLANK(C3074),"",IFERROR(INDEX(ListeSeries!$F$2:$F$1045, MATCH(1, (DatasScan!G3074=ListeSeries!$B$2:$B$1045) * (DatasScan!H3074&gt;=ListeSeries!$D$2:$D$1045) * (DatasScan!H3074&lt;=ListeSeries!$E$2:$E$1045), 0)), "no match"))</f>
        <v/>
      </c>
    </row>
    <row r="3075" spans="1:21" ht="15" customHeight="1" x14ac:dyDescent="0.25">
      <c r="A3075" s="6" t="str">
        <f t="shared" si="478"/>
        <v/>
      </c>
      <c r="B3075" s="272"/>
      <c r="F3075" s="7" t="str">
        <f t="shared" si="472"/>
        <v/>
      </c>
      <c r="G3075" s="21" t="str">
        <f>IF(ISBLANK(C3075),"",_xlfn.XLOOKUP(_xlfn.XLOOKUP(VALUE(LEFT(C3075,4)),Souches!$B$2:$B$15000,Souches!$E$2:$E$15000),Varietes!$B$2:$B$500,Varietes!$C$2:$C$500))</f>
        <v/>
      </c>
      <c r="H3075" s="19" t="str">
        <f>IF(ISBLANK(C3075),"",_xlfn.XLOOKUP(VALUE(LEFT(C3075,4)),Souches!$B$2:$B$15000,Souches!$D$2:$D$15000))</f>
        <v/>
      </c>
      <c r="I3075" s="10" t="str">
        <f t="shared" si="479"/>
        <v/>
      </c>
      <c r="J3075" s="19" t="str">
        <f>IF(I3075="","",INT(('ObjProd (2)'!$C$25-I3075)/7 * (ABS('ObjProd (2)'!$C$25-I3075)&gt;=7)))</f>
        <v/>
      </c>
      <c r="K3075" s="10" t="str">
        <f>IF(I3075="","",
IF(AND(DATEDIF(I3075,'ObjProd (2)'!$C$25,"y")=0,DATEDIF(I3075,'ObjProd (2)'!$C$25,"ym")=0,
   INT(('ObjProd (2)'!$C$25-EDATE(I3075,DATEDIF(I3075,'ObjProd (2)'!$C$25,"y")*12+DATEDIF(I3075,'ObjProd (2)'!$C$25,"ym")))/7)=0),
   "&lt; 1 sem.",
   IF(DATEDIF(I3075,'ObjProd (2)'!$C$25,"y")&gt;0,DATEDIF(I3075,'ObjProd (2)'!$C$25,"y") &amp; " " &amp; IF(DATEDIF(I3075,'ObjProd (2)'!$C$25,"y")=1,"an ","ans "),"") &amp;
   IF(DATEDIF(I3075,'ObjProd (2)'!$C$25,"ym")&gt;0,DATEDIF(I3075,'ObjProd (2)'!$C$25,"ym") &amp; " mois ", "") &amp;
   IF(INT(('ObjProd (2)'!$C$25-EDATE(I3075,DATEDIF(I3075,'ObjProd (2)'!$C$25,"y")*12+DATEDIF(I3075,'ObjProd (2)'!$C$25,"ym")))/7)&gt;0,
      INT(('ObjProd (2)'!$C$25-EDATE(I3075,DATEDIF(I3075,'ObjProd (2)'!$C$25,"y")*12+DATEDIF(I3075,'ObjProd (2)'!$C$25,"ym")))/7) &amp; " sem.",
      "")
)
)</f>
        <v/>
      </c>
      <c r="L3075" s="11" t="str">
        <f t="shared" si="480"/>
        <v/>
      </c>
      <c r="M3075" s="9" t="str">
        <f t="shared" si="476"/>
        <v/>
      </c>
      <c r="N3075" s="9" t="str" cm="1">
        <f t="array" aca="1" ref="N3075" ca="1">LEFT(L3075, IF(ISNUMBER(SUBSTITUTE(_xludf.MID(L3075, 2, 1), ".", ",")), 1, 2))</f>
        <v/>
      </c>
      <c r="O3075" s="19" t="str">
        <f t="shared" ca="1" si="473"/>
        <v/>
      </c>
      <c r="P3075" s="9" t="str">
        <f t="shared" ca="1" si="474"/>
        <v/>
      </c>
      <c r="Q3075" s="9" t="str">
        <f t="shared" ca="1" si="475"/>
        <v/>
      </c>
      <c r="R3075" s="9" t="str">
        <f t="shared" si="477"/>
        <v/>
      </c>
      <c r="S3075" t="str" cm="1">
        <f t="array" ref="S3075">IF(ISBLANK(C3075),"",IFERROR(INDEX(ListeSeries!$A$2:$A$1045, MATCH(1, (DatasScan!G3075=ListeSeries!$B$2:$B$1045) * (DatasScan!H3075&gt;=ListeSeries!$D$2:$D$1045) * (DatasScan!H3075&lt;=ListeSeries!$E$2:$E$1045), 0)), "no match"))</f>
        <v/>
      </c>
      <c r="T3075" s="7" t="str" cm="1">
        <f t="array" ref="T3075">IF(ISBLANK(C3075),"",IFERROR(INDEX(ListeSeries!$C$2:$C$1045, MATCH(1, (DatasScan!G3075=ListeSeries!$B$2:$B$1045) * (DatasScan!H3075&gt;=ListeSeries!$D$2:$D$1045) * (DatasScan!H3075&lt;=ListeSeries!$E$2:$E$1045), 0)), "no match"))</f>
        <v/>
      </c>
      <c r="U3075" s="11" t="str" cm="1">
        <f t="array" ref="U3075">IF(ISBLANK(C3075),"",IFERROR(INDEX(ListeSeries!$F$2:$F$1045, MATCH(1, (DatasScan!G3075=ListeSeries!$B$2:$B$1045) * (DatasScan!H3075&gt;=ListeSeries!$D$2:$D$1045) * (DatasScan!H3075&lt;=ListeSeries!$E$2:$E$1045), 0)), "no match"))</f>
        <v/>
      </c>
    </row>
    <row r="3076" spans="1:21" ht="15" customHeight="1" x14ac:dyDescent="0.25">
      <c r="A3076" s="6" t="str">
        <f t="shared" si="478"/>
        <v/>
      </c>
      <c r="B3076" s="272"/>
      <c r="F3076" s="7" t="str">
        <f t="shared" si="472"/>
        <v/>
      </c>
      <c r="G3076" s="21" t="str">
        <f>IF(ISBLANK(C3076),"",_xlfn.XLOOKUP(_xlfn.XLOOKUP(VALUE(LEFT(C3076,4)),Souches!$B$2:$B$15000,Souches!$E$2:$E$15000),Varietes!$B$2:$B$500,Varietes!$C$2:$C$500))</f>
        <v/>
      </c>
      <c r="H3076" s="19" t="str">
        <f>IF(ISBLANK(C3076),"",_xlfn.XLOOKUP(VALUE(LEFT(C3076,4)),Souches!$B$2:$B$15000,Souches!$D$2:$D$15000))</f>
        <v/>
      </c>
      <c r="I3076" s="10" t="str">
        <f t="shared" si="479"/>
        <v/>
      </c>
      <c r="J3076" s="19" t="str">
        <f>IF(I3076="","",INT(('ObjProd (2)'!$C$25-I3076)/7 * (ABS('ObjProd (2)'!$C$25-I3076)&gt;=7)))</f>
        <v/>
      </c>
      <c r="K3076" s="10" t="str">
        <f>IF(I3076="","",
IF(AND(DATEDIF(I3076,'ObjProd (2)'!$C$25,"y")=0,DATEDIF(I3076,'ObjProd (2)'!$C$25,"ym")=0,
   INT(('ObjProd (2)'!$C$25-EDATE(I3076,DATEDIF(I3076,'ObjProd (2)'!$C$25,"y")*12+DATEDIF(I3076,'ObjProd (2)'!$C$25,"ym")))/7)=0),
   "&lt; 1 sem.",
   IF(DATEDIF(I3076,'ObjProd (2)'!$C$25,"y")&gt;0,DATEDIF(I3076,'ObjProd (2)'!$C$25,"y") &amp; " " &amp; IF(DATEDIF(I3076,'ObjProd (2)'!$C$25,"y")=1,"an ","ans "),"") &amp;
   IF(DATEDIF(I3076,'ObjProd (2)'!$C$25,"ym")&gt;0,DATEDIF(I3076,'ObjProd (2)'!$C$25,"ym") &amp; " mois ", "") &amp;
   IF(INT(('ObjProd (2)'!$C$25-EDATE(I3076,DATEDIF(I3076,'ObjProd (2)'!$C$25,"y")*12+DATEDIF(I3076,'ObjProd (2)'!$C$25,"ym")))/7)&gt;0,
      INT(('ObjProd (2)'!$C$25-EDATE(I3076,DATEDIF(I3076,'ObjProd (2)'!$C$25,"y")*12+DATEDIF(I3076,'ObjProd (2)'!$C$25,"ym")))/7) &amp; " sem.",
      "")
)
)</f>
        <v/>
      </c>
      <c r="L3076" s="11" t="str">
        <f t="shared" si="480"/>
        <v/>
      </c>
      <c r="M3076" s="9" t="str">
        <f t="shared" si="476"/>
        <v/>
      </c>
      <c r="N3076" s="9" t="str" cm="1">
        <f t="array" aca="1" ref="N3076" ca="1">LEFT(L3076, IF(ISNUMBER(SUBSTITUTE(_xludf.MID(L3076, 2, 1), ".", ",")), 1, 2))</f>
        <v/>
      </c>
      <c r="O3076" s="19" t="str">
        <f t="shared" ca="1" si="473"/>
        <v/>
      </c>
      <c r="P3076" s="9" t="str">
        <f t="shared" ca="1" si="474"/>
        <v/>
      </c>
      <c r="Q3076" s="9" t="str">
        <f t="shared" ca="1" si="475"/>
        <v/>
      </c>
      <c r="R3076" s="9" t="str">
        <f t="shared" si="477"/>
        <v/>
      </c>
      <c r="S3076" t="str" cm="1">
        <f t="array" ref="S3076">IF(ISBLANK(C3076),"",IFERROR(INDEX(ListeSeries!$A$2:$A$1045, MATCH(1, (DatasScan!G3076=ListeSeries!$B$2:$B$1045) * (DatasScan!H3076&gt;=ListeSeries!$D$2:$D$1045) * (DatasScan!H3076&lt;=ListeSeries!$E$2:$E$1045), 0)), "no match"))</f>
        <v/>
      </c>
      <c r="T3076" s="7" t="str" cm="1">
        <f t="array" ref="T3076">IF(ISBLANK(C3076),"",IFERROR(INDEX(ListeSeries!$C$2:$C$1045, MATCH(1, (DatasScan!G3076=ListeSeries!$B$2:$B$1045) * (DatasScan!H3076&gt;=ListeSeries!$D$2:$D$1045) * (DatasScan!H3076&lt;=ListeSeries!$E$2:$E$1045), 0)), "no match"))</f>
        <v/>
      </c>
      <c r="U3076" s="11" t="str" cm="1">
        <f t="array" ref="U3076">IF(ISBLANK(C3076),"",IFERROR(INDEX(ListeSeries!$F$2:$F$1045, MATCH(1, (DatasScan!G3076=ListeSeries!$B$2:$B$1045) * (DatasScan!H3076&gt;=ListeSeries!$D$2:$D$1045) * (DatasScan!H3076&lt;=ListeSeries!$E$2:$E$1045), 0)), "no match"))</f>
        <v/>
      </c>
    </row>
    <row r="3077" spans="1:21" ht="15" customHeight="1" x14ac:dyDescent="0.25">
      <c r="A3077" s="6" t="str">
        <f t="shared" si="478"/>
        <v/>
      </c>
      <c r="B3077" s="272"/>
      <c r="F3077" s="7" t="str">
        <f t="shared" si="472"/>
        <v/>
      </c>
      <c r="G3077" s="21" t="str">
        <f>IF(ISBLANK(C3077),"",_xlfn.XLOOKUP(_xlfn.XLOOKUP(VALUE(LEFT(C3077,4)),Souches!$B$2:$B$15000,Souches!$E$2:$E$15000),Varietes!$B$2:$B$500,Varietes!$C$2:$C$500))</f>
        <v/>
      </c>
      <c r="H3077" s="19" t="str">
        <f>IF(ISBLANK(C3077),"",_xlfn.XLOOKUP(VALUE(LEFT(C3077,4)),Souches!$B$2:$B$15000,Souches!$D$2:$D$15000))</f>
        <v/>
      </c>
      <c r="I3077" s="10" t="str">
        <f t="shared" si="479"/>
        <v/>
      </c>
      <c r="J3077" s="19" t="str">
        <f>IF(I3077="","",INT(('ObjProd (2)'!$C$25-I3077)/7 * (ABS('ObjProd (2)'!$C$25-I3077)&gt;=7)))</f>
        <v/>
      </c>
      <c r="K3077" s="10" t="str">
        <f>IF(I3077="","",
IF(AND(DATEDIF(I3077,'ObjProd (2)'!$C$25,"y")=0,DATEDIF(I3077,'ObjProd (2)'!$C$25,"ym")=0,
   INT(('ObjProd (2)'!$C$25-EDATE(I3077,DATEDIF(I3077,'ObjProd (2)'!$C$25,"y")*12+DATEDIF(I3077,'ObjProd (2)'!$C$25,"ym")))/7)=0),
   "&lt; 1 sem.",
   IF(DATEDIF(I3077,'ObjProd (2)'!$C$25,"y")&gt;0,DATEDIF(I3077,'ObjProd (2)'!$C$25,"y") &amp; " " &amp; IF(DATEDIF(I3077,'ObjProd (2)'!$C$25,"y")=1,"an ","ans "),"") &amp;
   IF(DATEDIF(I3077,'ObjProd (2)'!$C$25,"ym")&gt;0,DATEDIF(I3077,'ObjProd (2)'!$C$25,"ym") &amp; " mois ", "") &amp;
   IF(INT(('ObjProd (2)'!$C$25-EDATE(I3077,DATEDIF(I3077,'ObjProd (2)'!$C$25,"y")*12+DATEDIF(I3077,'ObjProd (2)'!$C$25,"ym")))/7)&gt;0,
      INT(('ObjProd (2)'!$C$25-EDATE(I3077,DATEDIF(I3077,'ObjProd (2)'!$C$25,"y")*12+DATEDIF(I3077,'ObjProd (2)'!$C$25,"ym")))/7) &amp; " sem.",
      "")
)
)</f>
        <v/>
      </c>
      <c r="L3077" s="11" t="str">
        <f t="shared" si="480"/>
        <v/>
      </c>
      <c r="M3077" s="9" t="str">
        <f t="shared" si="476"/>
        <v/>
      </c>
      <c r="N3077" s="9" t="str" cm="1">
        <f t="array" aca="1" ref="N3077" ca="1">LEFT(L3077, IF(ISNUMBER(SUBSTITUTE(_xludf.MID(L3077, 2, 1), ".", ",")), 1, 2))</f>
        <v/>
      </c>
      <c r="O3077" s="19" t="str">
        <f t="shared" ca="1" si="473"/>
        <v/>
      </c>
      <c r="P3077" s="9" t="str">
        <f t="shared" ca="1" si="474"/>
        <v/>
      </c>
      <c r="Q3077" s="9" t="str">
        <f t="shared" ca="1" si="475"/>
        <v/>
      </c>
      <c r="R3077" s="9" t="str">
        <f t="shared" si="477"/>
        <v/>
      </c>
      <c r="S3077" t="str" cm="1">
        <f t="array" ref="S3077">IF(ISBLANK(C3077),"",IFERROR(INDEX(ListeSeries!$A$2:$A$1045, MATCH(1, (DatasScan!G3077=ListeSeries!$B$2:$B$1045) * (DatasScan!H3077&gt;=ListeSeries!$D$2:$D$1045) * (DatasScan!H3077&lt;=ListeSeries!$E$2:$E$1045), 0)), "no match"))</f>
        <v/>
      </c>
      <c r="T3077" s="7" t="str" cm="1">
        <f t="array" ref="T3077">IF(ISBLANK(C3077),"",IFERROR(INDEX(ListeSeries!$C$2:$C$1045, MATCH(1, (DatasScan!G3077=ListeSeries!$B$2:$B$1045) * (DatasScan!H3077&gt;=ListeSeries!$D$2:$D$1045) * (DatasScan!H3077&lt;=ListeSeries!$E$2:$E$1045), 0)), "no match"))</f>
        <v/>
      </c>
      <c r="U3077" s="11" t="str" cm="1">
        <f t="array" ref="U3077">IF(ISBLANK(C3077),"",IFERROR(INDEX(ListeSeries!$F$2:$F$1045, MATCH(1, (DatasScan!G3077=ListeSeries!$B$2:$B$1045) * (DatasScan!H3077&gt;=ListeSeries!$D$2:$D$1045) * (DatasScan!H3077&lt;=ListeSeries!$E$2:$E$1045), 0)), "no match"))</f>
        <v/>
      </c>
    </row>
    <row r="3078" spans="1:21" ht="15" customHeight="1" x14ac:dyDescent="0.25">
      <c r="A3078" s="6" t="str">
        <f t="shared" si="478"/>
        <v/>
      </c>
      <c r="B3078" s="272"/>
      <c r="F3078" s="7" t="str">
        <f t="shared" si="472"/>
        <v/>
      </c>
      <c r="G3078" s="21" t="str">
        <f>IF(ISBLANK(C3078),"",_xlfn.XLOOKUP(_xlfn.XLOOKUP(VALUE(LEFT(C3078,4)),Souches!$B$2:$B$15000,Souches!$E$2:$E$15000),Varietes!$B$2:$B$500,Varietes!$C$2:$C$500))</f>
        <v/>
      </c>
      <c r="H3078" s="19" t="str">
        <f>IF(ISBLANK(C3078),"",_xlfn.XLOOKUP(VALUE(LEFT(C3078,4)),Souches!$B$2:$B$15000,Souches!$D$2:$D$15000))</f>
        <v/>
      </c>
      <c r="I3078" s="10" t="str">
        <f t="shared" si="479"/>
        <v/>
      </c>
      <c r="J3078" s="19" t="str">
        <f>IF(I3078="","",INT(('ObjProd (2)'!$C$25-I3078)/7 * (ABS('ObjProd (2)'!$C$25-I3078)&gt;=7)))</f>
        <v/>
      </c>
      <c r="K3078" s="10" t="str">
        <f>IF(I3078="","",
IF(AND(DATEDIF(I3078,'ObjProd (2)'!$C$25,"y")=0,DATEDIF(I3078,'ObjProd (2)'!$C$25,"ym")=0,
   INT(('ObjProd (2)'!$C$25-EDATE(I3078,DATEDIF(I3078,'ObjProd (2)'!$C$25,"y")*12+DATEDIF(I3078,'ObjProd (2)'!$C$25,"ym")))/7)=0),
   "&lt; 1 sem.",
   IF(DATEDIF(I3078,'ObjProd (2)'!$C$25,"y")&gt;0,DATEDIF(I3078,'ObjProd (2)'!$C$25,"y") &amp; " " &amp; IF(DATEDIF(I3078,'ObjProd (2)'!$C$25,"y")=1,"an ","ans "),"") &amp;
   IF(DATEDIF(I3078,'ObjProd (2)'!$C$25,"ym")&gt;0,DATEDIF(I3078,'ObjProd (2)'!$C$25,"ym") &amp; " mois ", "") &amp;
   IF(INT(('ObjProd (2)'!$C$25-EDATE(I3078,DATEDIF(I3078,'ObjProd (2)'!$C$25,"y")*12+DATEDIF(I3078,'ObjProd (2)'!$C$25,"ym")))/7)&gt;0,
      INT(('ObjProd (2)'!$C$25-EDATE(I3078,DATEDIF(I3078,'ObjProd (2)'!$C$25,"y")*12+DATEDIF(I3078,'ObjProd (2)'!$C$25,"ym")))/7) &amp; " sem.",
      "")
)
)</f>
        <v/>
      </c>
      <c r="L3078" s="11" t="str">
        <f t="shared" si="480"/>
        <v/>
      </c>
      <c r="M3078" s="9" t="str">
        <f t="shared" si="476"/>
        <v/>
      </c>
      <c r="N3078" s="9" t="str" cm="1">
        <f t="array" aca="1" ref="N3078" ca="1">LEFT(L3078, IF(ISNUMBER(SUBSTITUTE(_xludf.MID(L3078, 2, 1), ".", ",")), 1, 2))</f>
        <v/>
      </c>
      <c r="O3078" s="19" t="str">
        <f t="shared" ca="1" si="473"/>
        <v/>
      </c>
      <c r="P3078" s="9" t="str">
        <f t="shared" ca="1" si="474"/>
        <v/>
      </c>
      <c r="Q3078" s="9" t="str">
        <f t="shared" ca="1" si="475"/>
        <v/>
      </c>
      <c r="R3078" s="9" t="str">
        <f t="shared" si="477"/>
        <v/>
      </c>
      <c r="S3078" t="str" cm="1">
        <f t="array" ref="S3078">IF(ISBLANK(C3078),"",IFERROR(INDEX(ListeSeries!$A$2:$A$1045, MATCH(1, (DatasScan!G3078=ListeSeries!$B$2:$B$1045) * (DatasScan!H3078&gt;=ListeSeries!$D$2:$D$1045) * (DatasScan!H3078&lt;=ListeSeries!$E$2:$E$1045), 0)), "no match"))</f>
        <v/>
      </c>
      <c r="T3078" s="7" t="str" cm="1">
        <f t="array" ref="T3078">IF(ISBLANK(C3078),"",IFERROR(INDEX(ListeSeries!$C$2:$C$1045, MATCH(1, (DatasScan!G3078=ListeSeries!$B$2:$B$1045) * (DatasScan!H3078&gt;=ListeSeries!$D$2:$D$1045) * (DatasScan!H3078&lt;=ListeSeries!$E$2:$E$1045), 0)), "no match"))</f>
        <v/>
      </c>
      <c r="U3078" s="11" t="str" cm="1">
        <f t="array" ref="U3078">IF(ISBLANK(C3078),"",IFERROR(INDEX(ListeSeries!$F$2:$F$1045, MATCH(1, (DatasScan!G3078=ListeSeries!$B$2:$B$1045) * (DatasScan!H3078&gt;=ListeSeries!$D$2:$D$1045) * (DatasScan!H3078&lt;=ListeSeries!$E$2:$E$1045), 0)), "no match"))</f>
        <v/>
      </c>
    </row>
    <row r="3079" spans="1:21" ht="15" customHeight="1" x14ac:dyDescent="0.25">
      <c r="A3079" s="6" t="str">
        <f t="shared" si="478"/>
        <v/>
      </c>
      <c r="B3079" s="272"/>
      <c r="F3079" s="7" t="str">
        <f t="shared" si="472"/>
        <v/>
      </c>
      <c r="G3079" s="21" t="str">
        <f>IF(ISBLANK(C3079),"",_xlfn.XLOOKUP(_xlfn.XLOOKUP(VALUE(LEFT(C3079,4)),Souches!$B$2:$B$15000,Souches!$E$2:$E$15000),Varietes!$B$2:$B$500,Varietes!$C$2:$C$500))</f>
        <v/>
      </c>
      <c r="H3079" s="19" t="str">
        <f>IF(ISBLANK(C3079),"",_xlfn.XLOOKUP(VALUE(LEFT(C3079,4)),Souches!$B$2:$B$15000,Souches!$D$2:$D$15000))</f>
        <v/>
      </c>
      <c r="I3079" s="10" t="str">
        <f t="shared" si="479"/>
        <v/>
      </c>
      <c r="J3079" s="19" t="str">
        <f>IF(I3079="","",INT(('ObjProd (2)'!$C$25-I3079)/7 * (ABS('ObjProd (2)'!$C$25-I3079)&gt;=7)))</f>
        <v/>
      </c>
      <c r="K3079" s="10" t="str">
        <f>IF(I3079="","",
IF(AND(DATEDIF(I3079,'ObjProd (2)'!$C$25,"y")=0,DATEDIF(I3079,'ObjProd (2)'!$C$25,"ym")=0,
   INT(('ObjProd (2)'!$C$25-EDATE(I3079,DATEDIF(I3079,'ObjProd (2)'!$C$25,"y")*12+DATEDIF(I3079,'ObjProd (2)'!$C$25,"ym")))/7)=0),
   "&lt; 1 sem.",
   IF(DATEDIF(I3079,'ObjProd (2)'!$C$25,"y")&gt;0,DATEDIF(I3079,'ObjProd (2)'!$C$25,"y") &amp; " " &amp; IF(DATEDIF(I3079,'ObjProd (2)'!$C$25,"y")=1,"an ","ans "),"") &amp;
   IF(DATEDIF(I3079,'ObjProd (2)'!$C$25,"ym")&gt;0,DATEDIF(I3079,'ObjProd (2)'!$C$25,"ym") &amp; " mois ", "") &amp;
   IF(INT(('ObjProd (2)'!$C$25-EDATE(I3079,DATEDIF(I3079,'ObjProd (2)'!$C$25,"y")*12+DATEDIF(I3079,'ObjProd (2)'!$C$25,"ym")))/7)&gt;0,
      INT(('ObjProd (2)'!$C$25-EDATE(I3079,DATEDIF(I3079,'ObjProd (2)'!$C$25,"y")*12+DATEDIF(I3079,'ObjProd (2)'!$C$25,"ym")))/7) &amp; " sem.",
      "")
)
)</f>
        <v/>
      </c>
      <c r="L3079" s="11" t="str">
        <f t="shared" si="480"/>
        <v/>
      </c>
      <c r="M3079" s="9" t="str">
        <f t="shared" si="476"/>
        <v/>
      </c>
      <c r="N3079" s="9" t="str" cm="1">
        <f t="array" aca="1" ref="N3079" ca="1">LEFT(L3079, IF(ISNUMBER(SUBSTITUTE(_xludf.MID(L3079, 2, 1), ".", ",")), 1, 2))</f>
        <v/>
      </c>
      <c r="O3079" s="19" t="str">
        <f t="shared" ca="1" si="473"/>
        <v/>
      </c>
      <c r="P3079" s="9" t="str">
        <f t="shared" ca="1" si="474"/>
        <v/>
      </c>
      <c r="Q3079" s="9" t="str">
        <f t="shared" ca="1" si="475"/>
        <v/>
      </c>
      <c r="R3079" s="9" t="str">
        <f t="shared" si="477"/>
        <v/>
      </c>
      <c r="S3079" t="str" cm="1">
        <f t="array" ref="S3079">IF(ISBLANK(C3079),"",IFERROR(INDEX(ListeSeries!$A$2:$A$1045, MATCH(1, (DatasScan!G3079=ListeSeries!$B$2:$B$1045) * (DatasScan!H3079&gt;=ListeSeries!$D$2:$D$1045) * (DatasScan!H3079&lt;=ListeSeries!$E$2:$E$1045), 0)), "no match"))</f>
        <v/>
      </c>
      <c r="T3079" s="7" t="str" cm="1">
        <f t="array" ref="T3079">IF(ISBLANK(C3079),"",IFERROR(INDEX(ListeSeries!$C$2:$C$1045, MATCH(1, (DatasScan!G3079=ListeSeries!$B$2:$B$1045) * (DatasScan!H3079&gt;=ListeSeries!$D$2:$D$1045) * (DatasScan!H3079&lt;=ListeSeries!$E$2:$E$1045), 0)), "no match"))</f>
        <v/>
      </c>
      <c r="U3079" s="11" t="str" cm="1">
        <f t="array" ref="U3079">IF(ISBLANK(C3079),"",IFERROR(INDEX(ListeSeries!$F$2:$F$1045, MATCH(1, (DatasScan!G3079=ListeSeries!$B$2:$B$1045) * (DatasScan!H3079&gt;=ListeSeries!$D$2:$D$1045) * (DatasScan!H3079&lt;=ListeSeries!$E$2:$E$1045), 0)), "no match"))</f>
        <v/>
      </c>
    </row>
    <row r="3080" spans="1:21" ht="15" customHeight="1" x14ac:dyDescent="0.25">
      <c r="A3080" s="6" t="str">
        <f t="shared" si="478"/>
        <v/>
      </c>
      <c r="B3080" s="272"/>
      <c r="F3080" s="7" t="str">
        <f t="shared" si="472"/>
        <v/>
      </c>
      <c r="G3080" s="21" t="str">
        <f>IF(ISBLANK(C3080),"",_xlfn.XLOOKUP(_xlfn.XLOOKUP(VALUE(LEFT(C3080,4)),Souches!$B$2:$B$15000,Souches!$E$2:$E$15000),Varietes!$B$2:$B$500,Varietes!$C$2:$C$500))</f>
        <v/>
      </c>
      <c r="H3080" s="19" t="str">
        <f>IF(ISBLANK(C3080),"",_xlfn.XLOOKUP(VALUE(LEFT(C3080,4)),Souches!$B$2:$B$15000,Souches!$D$2:$D$15000))</f>
        <v/>
      </c>
      <c r="I3080" s="10" t="str">
        <f t="shared" si="479"/>
        <v/>
      </c>
      <c r="J3080" s="19" t="str">
        <f>IF(I3080="","",INT(('ObjProd (2)'!$C$25-I3080)/7 * (ABS('ObjProd (2)'!$C$25-I3080)&gt;=7)))</f>
        <v/>
      </c>
      <c r="K3080" s="10" t="str">
        <f>IF(I3080="","",
IF(AND(DATEDIF(I3080,'ObjProd (2)'!$C$25,"y")=0,DATEDIF(I3080,'ObjProd (2)'!$C$25,"ym")=0,
   INT(('ObjProd (2)'!$C$25-EDATE(I3080,DATEDIF(I3080,'ObjProd (2)'!$C$25,"y")*12+DATEDIF(I3080,'ObjProd (2)'!$C$25,"ym")))/7)=0),
   "&lt; 1 sem.",
   IF(DATEDIF(I3080,'ObjProd (2)'!$C$25,"y")&gt;0,DATEDIF(I3080,'ObjProd (2)'!$C$25,"y") &amp; " " &amp; IF(DATEDIF(I3080,'ObjProd (2)'!$C$25,"y")=1,"an ","ans "),"") &amp;
   IF(DATEDIF(I3080,'ObjProd (2)'!$C$25,"ym")&gt;0,DATEDIF(I3080,'ObjProd (2)'!$C$25,"ym") &amp; " mois ", "") &amp;
   IF(INT(('ObjProd (2)'!$C$25-EDATE(I3080,DATEDIF(I3080,'ObjProd (2)'!$C$25,"y")*12+DATEDIF(I3080,'ObjProd (2)'!$C$25,"ym")))/7)&gt;0,
      INT(('ObjProd (2)'!$C$25-EDATE(I3080,DATEDIF(I3080,'ObjProd (2)'!$C$25,"y")*12+DATEDIF(I3080,'ObjProd (2)'!$C$25,"ym")))/7) &amp; " sem.",
      "")
)
)</f>
        <v/>
      </c>
      <c r="L3080" s="11" t="str">
        <f t="shared" si="480"/>
        <v/>
      </c>
      <c r="M3080" s="9" t="str">
        <f t="shared" si="476"/>
        <v/>
      </c>
      <c r="N3080" s="9" t="str" cm="1">
        <f t="array" aca="1" ref="N3080" ca="1">LEFT(L3080, IF(ISNUMBER(SUBSTITUTE(_xludf.MID(L3080, 2, 1), ".", ",")), 1, 2))</f>
        <v/>
      </c>
      <c r="O3080" s="19" t="str">
        <f t="shared" ca="1" si="473"/>
        <v/>
      </c>
      <c r="P3080" s="9" t="str">
        <f t="shared" ca="1" si="474"/>
        <v/>
      </c>
      <c r="Q3080" s="9" t="str">
        <f t="shared" ca="1" si="475"/>
        <v/>
      </c>
      <c r="R3080" s="9" t="str">
        <f t="shared" si="477"/>
        <v/>
      </c>
      <c r="S3080" t="str" cm="1">
        <f t="array" ref="S3080">IF(ISBLANK(C3080),"",IFERROR(INDEX(ListeSeries!$A$2:$A$1045, MATCH(1, (DatasScan!G3080=ListeSeries!$B$2:$B$1045) * (DatasScan!H3080&gt;=ListeSeries!$D$2:$D$1045) * (DatasScan!H3080&lt;=ListeSeries!$E$2:$E$1045), 0)), "no match"))</f>
        <v/>
      </c>
      <c r="T3080" s="7" t="str" cm="1">
        <f t="array" ref="T3080">IF(ISBLANK(C3080),"",IFERROR(INDEX(ListeSeries!$C$2:$C$1045, MATCH(1, (DatasScan!G3080=ListeSeries!$B$2:$B$1045) * (DatasScan!H3080&gt;=ListeSeries!$D$2:$D$1045) * (DatasScan!H3080&lt;=ListeSeries!$E$2:$E$1045), 0)), "no match"))</f>
        <v/>
      </c>
      <c r="U3080" s="11" t="str" cm="1">
        <f t="array" ref="U3080">IF(ISBLANK(C3080),"",IFERROR(INDEX(ListeSeries!$F$2:$F$1045, MATCH(1, (DatasScan!G3080=ListeSeries!$B$2:$B$1045) * (DatasScan!H3080&gt;=ListeSeries!$D$2:$D$1045) * (DatasScan!H3080&lt;=ListeSeries!$E$2:$E$1045), 0)), "no match"))</f>
        <v/>
      </c>
    </row>
    <row r="3081" spans="1:21" ht="15" customHeight="1" x14ac:dyDescent="0.25">
      <c r="A3081" s="6" t="str">
        <f t="shared" si="478"/>
        <v/>
      </c>
      <c r="B3081" s="272"/>
      <c r="F3081" s="7" t="str">
        <f t="shared" si="472"/>
        <v/>
      </c>
      <c r="G3081" s="21" t="str">
        <f>IF(ISBLANK(C3081),"",_xlfn.XLOOKUP(_xlfn.XLOOKUP(VALUE(LEFT(C3081,4)),Souches!$B$2:$B$15000,Souches!$E$2:$E$15000),Varietes!$B$2:$B$500,Varietes!$C$2:$C$500))</f>
        <v/>
      </c>
      <c r="H3081" s="19" t="str">
        <f>IF(ISBLANK(C3081),"",_xlfn.XLOOKUP(VALUE(LEFT(C3081,4)),Souches!$B$2:$B$15000,Souches!$D$2:$D$15000))</f>
        <v/>
      </c>
      <c r="I3081" s="10" t="str">
        <f t="shared" si="479"/>
        <v/>
      </c>
      <c r="J3081" s="19" t="str">
        <f>IF(I3081="","",INT(('ObjProd (2)'!$C$25-I3081)/7 * (ABS('ObjProd (2)'!$C$25-I3081)&gt;=7)))</f>
        <v/>
      </c>
      <c r="K3081" s="10" t="str">
        <f>IF(I3081="","",
IF(AND(DATEDIF(I3081,'ObjProd (2)'!$C$25,"y")=0,DATEDIF(I3081,'ObjProd (2)'!$C$25,"ym")=0,
   INT(('ObjProd (2)'!$C$25-EDATE(I3081,DATEDIF(I3081,'ObjProd (2)'!$C$25,"y")*12+DATEDIF(I3081,'ObjProd (2)'!$C$25,"ym")))/7)=0),
   "&lt; 1 sem.",
   IF(DATEDIF(I3081,'ObjProd (2)'!$C$25,"y")&gt;0,DATEDIF(I3081,'ObjProd (2)'!$C$25,"y") &amp; " " &amp; IF(DATEDIF(I3081,'ObjProd (2)'!$C$25,"y")=1,"an ","ans "),"") &amp;
   IF(DATEDIF(I3081,'ObjProd (2)'!$C$25,"ym")&gt;0,DATEDIF(I3081,'ObjProd (2)'!$C$25,"ym") &amp; " mois ", "") &amp;
   IF(INT(('ObjProd (2)'!$C$25-EDATE(I3081,DATEDIF(I3081,'ObjProd (2)'!$C$25,"y")*12+DATEDIF(I3081,'ObjProd (2)'!$C$25,"ym")))/7)&gt;0,
      INT(('ObjProd (2)'!$C$25-EDATE(I3081,DATEDIF(I3081,'ObjProd (2)'!$C$25,"y")*12+DATEDIF(I3081,'ObjProd (2)'!$C$25,"ym")))/7) &amp; " sem.",
      "")
)
)</f>
        <v/>
      </c>
      <c r="L3081" s="11" t="str">
        <f t="shared" si="480"/>
        <v/>
      </c>
      <c r="M3081" s="9" t="str">
        <f t="shared" si="476"/>
        <v/>
      </c>
      <c r="N3081" s="9" t="str" cm="1">
        <f t="array" aca="1" ref="N3081" ca="1">LEFT(L3081, IF(ISNUMBER(SUBSTITUTE(_xludf.MID(L3081, 2, 1), ".", ",")), 1, 2))</f>
        <v/>
      </c>
      <c r="O3081" s="19" t="str">
        <f t="shared" ca="1" si="473"/>
        <v/>
      </c>
      <c r="P3081" s="9" t="str">
        <f t="shared" ca="1" si="474"/>
        <v/>
      </c>
      <c r="Q3081" s="9" t="str">
        <f t="shared" ca="1" si="475"/>
        <v/>
      </c>
      <c r="R3081" s="9" t="str">
        <f t="shared" si="477"/>
        <v/>
      </c>
      <c r="S3081" t="str" cm="1">
        <f t="array" ref="S3081">IF(ISBLANK(C3081),"",IFERROR(INDEX(ListeSeries!$A$2:$A$1045, MATCH(1, (DatasScan!G3081=ListeSeries!$B$2:$B$1045) * (DatasScan!H3081&gt;=ListeSeries!$D$2:$D$1045) * (DatasScan!H3081&lt;=ListeSeries!$E$2:$E$1045), 0)), "no match"))</f>
        <v/>
      </c>
      <c r="T3081" s="7" t="str" cm="1">
        <f t="array" ref="T3081">IF(ISBLANK(C3081),"",IFERROR(INDEX(ListeSeries!$C$2:$C$1045, MATCH(1, (DatasScan!G3081=ListeSeries!$B$2:$B$1045) * (DatasScan!H3081&gt;=ListeSeries!$D$2:$D$1045) * (DatasScan!H3081&lt;=ListeSeries!$E$2:$E$1045), 0)), "no match"))</f>
        <v/>
      </c>
      <c r="U3081" s="11" t="str" cm="1">
        <f t="array" ref="U3081">IF(ISBLANK(C3081),"",IFERROR(INDEX(ListeSeries!$F$2:$F$1045, MATCH(1, (DatasScan!G3081=ListeSeries!$B$2:$B$1045) * (DatasScan!H3081&gt;=ListeSeries!$D$2:$D$1045) * (DatasScan!H3081&lt;=ListeSeries!$E$2:$E$1045), 0)), "no match"))</f>
        <v/>
      </c>
    </row>
    <row r="3082" spans="1:21" ht="15" customHeight="1" x14ac:dyDescent="0.25">
      <c r="A3082" s="6" t="str">
        <f t="shared" si="478"/>
        <v/>
      </c>
      <c r="B3082" s="272"/>
      <c r="F3082" s="7" t="str">
        <f t="shared" si="472"/>
        <v/>
      </c>
      <c r="G3082" s="21" t="str">
        <f>IF(ISBLANK(C3082),"",_xlfn.XLOOKUP(_xlfn.XLOOKUP(VALUE(LEFT(C3082,4)),Souches!$B$2:$B$15000,Souches!$E$2:$E$15000),Varietes!$B$2:$B$500,Varietes!$C$2:$C$500))</f>
        <v/>
      </c>
      <c r="H3082" s="19" t="str">
        <f>IF(ISBLANK(C3082),"",_xlfn.XLOOKUP(VALUE(LEFT(C3082,4)),Souches!$B$2:$B$15000,Souches!$D$2:$D$15000))</f>
        <v/>
      </c>
      <c r="I3082" s="10" t="str">
        <f t="shared" si="479"/>
        <v/>
      </c>
      <c r="J3082" s="19" t="str">
        <f>IF(I3082="","",INT(('ObjProd (2)'!$C$25-I3082)/7 * (ABS('ObjProd (2)'!$C$25-I3082)&gt;=7)))</f>
        <v/>
      </c>
      <c r="K3082" s="10" t="str">
        <f>IF(I3082="","",
IF(AND(DATEDIF(I3082,'ObjProd (2)'!$C$25,"y")=0,DATEDIF(I3082,'ObjProd (2)'!$C$25,"ym")=0,
   INT(('ObjProd (2)'!$C$25-EDATE(I3082,DATEDIF(I3082,'ObjProd (2)'!$C$25,"y")*12+DATEDIF(I3082,'ObjProd (2)'!$C$25,"ym")))/7)=0),
   "&lt; 1 sem.",
   IF(DATEDIF(I3082,'ObjProd (2)'!$C$25,"y")&gt;0,DATEDIF(I3082,'ObjProd (2)'!$C$25,"y") &amp; " " &amp; IF(DATEDIF(I3082,'ObjProd (2)'!$C$25,"y")=1,"an ","ans "),"") &amp;
   IF(DATEDIF(I3082,'ObjProd (2)'!$C$25,"ym")&gt;0,DATEDIF(I3082,'ObjProd (2)'!$C$25,"ym") &amp; " mois ", "") &amp;
   IF(INT(('ObjProd (2)'!$C$25-EDATE(I3082,DATEDIF(I3082,'ObjProd (2)'!$C$25,"y")*12+DATEDIF(I3082,'ObjProd (2)'!$C$25,"ym")))/7)&gt;0,
      INT(('ObjProd (2)'!$C$25-EDATE(I3082,DATEDIF(I3082,'ObjProd (2)'!$C$25,"y")*12+DATEDIF(I3082,'ObjProd (2)'!$C$25,"ym")))/7) &amp; " sem.",
      "")
)
)</f>
        <v/>
      </c>
      <c r="L3082" s="11" t="str">
        <f t="shared" si="480"/>
        <v/>
      </c>
      <c r="M3082" s="9" t="str">
        <f t="shared" si="476"/>
        <v/>
      </c>
      <c r="N3082" s="9" t="str" cm="1">
        <f t="array" aca="1" ref="N3082" ca="1">LEFT(L3082, IF(ISNUMBER(SUBSTITUTE(_xludf.MID(L3082, 2, 1), ".", ",")), 1, 2))</f>
        <v/>
      </c>
      <c r="O3082" s="19" t="str">
        <f t="shared" ca="1" si="473"/>
        <v/>
      </c>
      <c r="P3082" s="9" t="str">
        <f t="shared" ca="1" si="474"/>
        <v/>
      </c>
      <c r="Q3082" s="9" t="str">
        <f t="shared" ca="1" si="475"/>
        <v/>
      </c>
      <c r="R3082" s="9" t="str">
        <f t="shared" si="477"/>
        <v/>
      </c>
      <c r="S3082" t="str" cm="1">
        <f t="array" ref="S3082">IF(ISBLANK(C3082),"",IFERROR(INDEX(ListeSeries!$A$2:$A$1045, MATCH(1, (DatasScan!G3082=ListeSeries!$B$2:$B$1045) * (DatasScan!H3082&gt;=ListeSeries!$D$2:$D$1045) * (DatasScan!H3082&lt;=ListeSeries!$E$2:$E$1045), 0)), "no match"))</f>
        <v/>
      </c>
      <c r="T3082" s="7" t="str" cm="1">
        <f t="array" ref="T3082">IF(ISBLANK(C3082),"",IFERROR(INDEX(ListeSeries!$C$2:$C$1045, MATCH(1, (DatasScan!G3082=ListeSeries!$B$2:$B$1045) * (DatasScan!H3082&gt;=ListeSeries!$D$2:$D$1045) * (DatasScan!H3082&lt;=ListeSeries!$E$2:$E$1045), 0)), "no match"))</f>
        <v/>
      </c>
      <c r="U3082" s="11" t="str" cm="1">
        <f t="array" ref="U3082">IF(ISBLANK(C3082),"",IFERROR(INDEX(ListeSeries!$F$2:$F$1045, MATCH(1, (DatasScan!G3082=ListeSeries!$B$2:$B$1045) * (DatasScan!H3082&gt;=ListeSeries!$D$2:$D$1045) * (DatasScan!H3082&lt;=ListeSeries!$E$2:$E$1045), 0)), "no match"))</f>
        <v/>
      </c>
    </row>
    <row r="3083" spans="1:21" ht="15" customHeight="1" x14ac:dyDescent="0.25">
      <c r="A3083" s="6" t="str">
        <f t="shared" si="478"/>
        <v/>
      </c>
      <c r="B3083" s="272"/>
      <c r="F3083" s="7" t="str">
        <f t="shared" si="472"/>
        <v/>
      </c>
      <c r="G3083" s="21" t="str">
        <f>IF(ISBLANK(C3083),"",_xlfn.XLOOKUP(_xlfn.XLOOKUP(VALUE(LEFT(C3083,4)),Souches!$B$2:$B$15000,Souches!$E$2:$E$15000),Varietes!$B$2:$B$500,Varietes!$C$2:$C$500))</f>
        <v/>
      </c>
      <c r="H3083" s="19" t="str">
        <f>IF(ISBLANK(C3083),"",_xlfn.XLOOKUP(VALUE(LEFT(C3083,4)),Souches!$B$2:$B$15000,Souches!$D$2:$D$15000))</f>
        <v/>
      </c>
      <c r="I3083" s="10" t="str">
        <f t="shared" si="479"/>
        <v/>
      </c>
      <c r="J3083" s="19" t="str">
        <f>IF(I3083="","",INT(('ObjProd (2)'!$C$25-I3083)/7 * (ABS('ObjProd (2)'!$C$25-I3083)&gt;=7)))</f>
        <v/>
      </c>
      <c r="K3083" s="10" t="str">
        <f>IF(I3083="","",
IF(AND(DATEDIF(I3083,'ObjProd (2)'!$C$25,"y")=0,DATEDIF(I3083,'ObjProd (2)'!$C$25,"ym")=0,
   INT(('ObjProd (2)'!$C$25-EDATE(I3083,DATEDIF(I3083,'ObjProd (2)'!$C$25,"y")*12+DATEDIF(I3083,'ObjProd (2)'!$C$25,"ym")))/7)=0),
   "&lt; 1 sem.",
   IF(DATEDIF(I3083,'ObjProd (2)'!$C$25,"y")&gt;0,DATEDIF(I3083,'ObjProd (2)'!$C$25,"y") &amp; " " &amp; IF(DATEDIF(I3083,'ObjProd (2)'!$C$25,"y")=1,"an ","ans "),"") &amp;
   IF(DATEDIF(I3083,'ObjProd (2)'!$C$25,"ym")&gt;0,DATEDIF(I3083,'ObjProd (2)'!$C$25,"ym") &amp; " mois ", "") &amp;
   IF(INT(('ObjProd (2)'!$C$25-EDATE(I3083,DATEDIF(I3083,'ObjProd (2)'!$C$25,"y")*12+DATEDIF(I3083,'ObjProd (2)'!$C$25,"ym")))/7)&gt;0,
      INT(('ObjProd (2)'!$C$25-EDATE(I3083,DATEDIF(I3083,'ObjProd (2)'!$C$25,"y")*12+DATEDIF(I3083,'ObjProd (2)'!$C$25,"ym")))/7) &amp; " sem.",
      "")
)
)</f>
        <v/>
      </c>
      <c r="L3083" s="11" t="str">
        <f t="shared" si="480"/>
        <v/>
      </c>
      <c r="M3083" s="9" t="str">
        <f t="shared" si="476"/>
        <v/>
      </c>
      <c r="N3083" s="9" t="str" cm="1">
        <f t="array" aca="1" ref="N3083" ca="1">LEFT(L3083, IF(ISNUMBER(SUBSTITUTE(_xludf.MID(L3083, 2, 1), ".", ",")), 1, 2))</f>
        <v/>
      </c>
      <c r="O3083" s="19" t="str">
        <f t="shared" ca="1" si="473"/>
        <v/>
      </c>
      <c r="P3083" s="9" t="str">
        <f t="shared" ca="1" si="474"/>
        <v/>
      </c>
      <c r="Q3083" s="9" t="str">
        <f t="shared" ca="1" si="475"/>
        <v/>
      </c>
      <c r="R3083" s="9" t="str">
        <f t="shared" si="477"/>
        <v/>
      </c>
      <c r="S3083" t="str" cm="1">
        <f t="array" ref="S3083">IF(ISBLANK(C3083),"",IFERROR(INDEX(ListeSeries!$A$2:$A$1045, MATCH(1, (DatasScan!G3083=ListeSeries!$B$2:$B$1045) * (DatasScan!H3083&gt;=ListeSeries!$D$2:$D$1045) * (DatasScan!H3083&lt;=ListeSeries!$E$2:$E$1045), 0)), "no match"))</f>
        <v/>
      </c>
      <c r="T3083" s="7" t="str" cm="1">
        <f t="array" ref="T3083">IF(ISBLANK(C3083),"",IFERROR(INDEX(ListeSeries!$C$2:$C$1045, MATCH(1, (DatasScan!G3083=ListeSeries!$B$2:$B$1045) * (DatasScan!H3083&gt;=ListeSeries!$D$2:$D$1045) * (DatasScan!H3083&lt;=ListeSeries!$E$2:$E$1045), 0)), "no match"))</f>
        <v/>
      </c>
      <c r="U3083" s="11" t="str" cm="1">
        <f t="array" ref="U3083">IF(ISBLANK(C3083),"",IFERROR(INDEX(ListeSeries!$F$2:$F$1045, MATCH(1, (DatasScan!G3083=ListeSeries!$B$2:$B$1045) * (DatasScan!H3083&gt;=ListeSeries!$D$2:$D$1045) * (DatasScan!H3083&lt;=ListeSeries!$E$2:$E$1045), 0)), "no match"))</f>
        <v/>
      </c>
    </row>
    <row r="3084" spans="1:21" ht="15" customHeight="1" x14ac:dyDescent="0.25">
      <c r="A3084" s="6" t="str">
        <f t="shared" si="478"/>
        <v/>
      </c>
      <c r="B3084" s="272"/>
      <c r="F3084" s="7" t="str">
        <f t="shared" ref="F3084:F3147" si="481">IF(ISBLANK(C3084),"",LEFT(C3084,15))</f>
        <v/>
      </c>
      <c r="G3084" s="21" t="str">
        <f>IF(ISBLANK(C3084),"",_xlfn.XLOOKUP(_xlfn.XLOOKUP(VALUE(LEFT(C3084,4)),Souches!$B$2:$B$15000,Souches!$E$2:$E$15000),Varietes!$B$2:$B$500,Varietes!$C$2:$C$500))</f>
        <v/>
      </c>
      <c r="H3084" s="19" t="str">
        <f>IF(ISBLANK(C3084),"",_xlfn.XLOOKUP(VALUE(LEFT(C3084,4)),Souches!$B$2:$B$15000,Souches!$D$2:$D$15000))</f>
        <v/>
      </c>
      <c r="I3084" s="10" t="str">
        <f t="shared" si="479"/>
        <v/>
      </c>
      <c r="J3084" s="19" t="str">
        <f>IF(I3084="","",INT(('ObjProd (2)'!$C$25-I3084)/7 * (ABS('ObjProd (2)'!$C$25-I3084)&gt;=7)))</f>
        <v/>
      </c>
      <c r="K3084" s="10" t="str">
        <f>IF(I3084="","",
IF(AND(DATEDIF(I3084,'ObjProd (2)'!$C$25,"y")=0,DATEDIF(I3084,'ObjProd (2)'!$C$25,"ym")=0,
   INT(('ObjProd (2)'!$C$25-EDATE(I3084,DATEDIF(I3084,'ObjProd (2)'!$C$25,"y")*12+DATEDIF(I3084,'ObjProd (2)'!$C$25,"ym")))/7)=0),
   "&lt; 1 sem.",
   IF(DATEDIF(I3084,'ObjProd (2)'!$C$25,"y")&gt;0,DATEDIF(I3084,'ObjProd (2)'!$C$25,"y") &amp; " " &amp; IF(DATEDIF(I3084,'ObjProd (2)'!$C$25,"y")=1,"an ","ans "),"") &amp;
   IF(DATEDIF(I3084,'ObjProd (2)'!$C$25,"ym")&gt;0,DATEDIF(I3084,'ObjProd (2)'!$C$25,"ym") &amp; " mois ", "") &amp;
   IF(INT(('ObjProd (2)'!$C$25-EDATE(I3084,DATEDIF(I3084,'ObjProd (2)'!$C$25,"y")*12+DATEDIF(I3084,'ObjProd (2)'!$C$25,"ym")))/7)&gt;0,
      INT(('ObjProd (2)'!$C$25-EDATE(I3084,DATEDIF(I3084,'ObjProd (2)'!$C$25,"y")*12+DATEDIF(I3084,'ObjProd (2)'!$C$25,"ym")))/7) &amp; " sem.",
      "")
)
)</f>
        <v/>
      </c>
      <c r="L3084" s="11" t="str">
        <f t="shared" si="480"/>
        <v/>
      </c>
      <c r="M3084" s="9" t="str">
        <f t="shared" si="476"/>
        <v/>
      </c>
      <c r="N3084" s="9" t="str" cm="1">
        <f t="array" aca="1" ref="N3084" ca="1">LEFT(L3084, IF(ISNUMBER(SUBSTITUTE(_xludf.MID(L3084, 2, 1), ".", ",")), 1, 2))</f>
        <v/>
      </c>
      <c r="O3084" s="19" t="str">
        <f t="shared" ref="O3084:O3147" ca="1" si="482">IF(N3084="", "", _xlfn.NUMBERVALUE(RIGHT(L3084, LEN(L3084)-LEN(N3084))))</f>
        <v/>
      </c>
      <c r="P3084" s="9" t="str">
        <f t="shared" ref="P3084:P3147" ca="1" si="483">IF(N3084="", "",
    IF(N3084="E+", "X",
        IF(OR(LEFT(N3084, 1)="E", N3084="XR", N3084="CS"), "E",
            IF(AND(LEFT(N3084, 1)="R", LEFT(N3084, 2)&lt;&gt;"RG"), "R",
                IF(OR(N3084="MG", N3084="G+"), "BoxE",
                    IF(LEFT(N3084, 1)="i", "i", "X")
                )
            )
        )
    )
)</f>
        <v/>
      </c>
      <c r="Q3084" s="9" t="str">
        <f t="shared" ref="Q3084:Q3147" ca="1" si="484">IF(P3084&lt;&gt;"", IF(P3084="X", IF(AND(O3084&gt;=1, O3084&lt;=12), O3084, IF(O3084&gt;12, "13+", "erreur")), IF(P3084="E", IF(AND(O3084&gt;=1, O3084&lt;=6), O3084, IF(O3084&gt;6, "7+", "erreur")), IF(P3084="R", 0, IF(P3084="I", IF(O3084&lt;=2, "nit° 1-2", IF(O3084&lt;=5, "° 3-4-5", IF(O3084&lt;=8, " préX° 6-7-8", "erreur"))), IF(P3084="BoxE", O3084, ""))))), "")</f>
        <v/>
      </c>
      <c r="R3084" s="9" t="str">
        <f t="shared" si="477"/>
        <v/>
      </c>
      <c r="S3084" t="str" cm="1">
        <f t="array" ref="S3084">IF(ISBLANK(C3084),"",IFERROR(INDEX(ListeSeries!$A$2:$A$1045, MATCH(1, (DatasScan!G3084=ListeSeries!$B$2:$B$1045) * (DatasScan!H3084&gt;=ListeSeries!$D$2:$D$1045) * (DatasScan!H3084&lt;=ListeSeries!$E$2:$E$1045), 0)), "no match"))</f>
        <v/>
      </c>
      <c r="T3084" s="7" t="str" cm="1">
        <f t="array" ref="T3084">IF(ISBLANK(C3084),"",IFERROR(INDEX(ListeSeries!$C$2:$C$1045, MATCH(1, (DatasScan!G3084=ListeSeries!$B$2:$B$1045) * (DatasScan!H3084&gt;=ListeSeries!$D$2:$D$1045) * (DatasScan!H3084&lt;=ListeSeries!$E$2:$E$1045), 0)), "no match"))</f>
        <v/>
      </c>
      <c r="U3084" s="11" t="str" cm="1">
        <f t="array" ref="U3084">IF(ISBLANK(C3084),"",IFERROR(INDEX(ListeSeries!$F$2:$F$1045, MATCH(1, (DatasScan!G3084=ListeSeries!$B$2:$B$1045) * (DatasScan!H3084&gt;=ListeSeries!$D$2:$D$1045) * (DatasScan!H3084&lt;=ListeSeries!$E$2:$E$1045), 0)), "no match"))</f>
        <v/>
      </c>
    </row>
    <row r="3085" spans="1:21" ht="15" customHeight="1" x14ac:dyDescent="0.25">
      <c r="A3085" s="6" t="str">
        <f t="shared" si="478"/>
        <v/>
      </c>
      <c r="B3085" s="272"/>
      <c r="F3085" s="7" t="str">
        <f t="shared" si="481"/>
        <v/>
      </c>
      <c r="G3085" s="21" t="str">
        <f>IF(ISBLANK(C3085),"",_xlfn.XLOOKUP(_xlfn.XLOOKUP(VALUE(LEFT(C3085,4)),Souches!$B$2:$B$15000,Souches!$E$2:$E$15000),Varietes!$B$2:$B$500,Varietes!$C$2:$C$500))</f>
        <v/>
      </c>
      <c r="H3085" s="19" t="str">
        <f>IF(ISBLANK(C3085),"",_xlfn.XLOOKUP(VALUE(LEFT(C3085,4)),Souches!$B$2:$B$15000,Souches!$D$2:$D$15000))</f>
        <v/>
      </c>
      <c r="I3085" s="10" t="str">
        <f t="shared" si="479"/>
        <v/>
      </c>
      <c r="J3085" s="19" t="str">
        <f>IF(I3085="","",INT(('ObjProd (2)'!$C$25-I3085)/7 * (ABS('ObjProd (2)'!$C$25-I3085)&gt;=7)))</f>
        <v/>
      </c>
      <c r="K3085" s="10" t="str">
        <f>IF(I3085="","",
IF(AND(DATEDIF(I3085,'ObjProd (2)'!$C$25,"y")=0,DATEDIF(I3085,'ObjProd (2)'!$C$25,"ym")=0,
   INT(('ObjProd (2)'!$C$25-EDATE(I3085,DATEDIF(I3085,'ObjProd (2)'!$C$25,"y")*12+DATEDIF(I3085,'ObjProd (2)'!$C$25,"ym")))/7)=0),
   "&lt; 1 sem.",
   IF(DATEDIF(I3085,'ObjProd (2)'!$C$25,"y")&gt;0,DATEDIF(I3085,'ObjProd (2)'!$C$25,"y") &amp; " " &amp; IF(DATEDIF(I3085,'ObjProd (2)'!$C$25,"y")=1,"an ","ans "),"") &amp;
   IF(DATEDIF(I3085,'ObjProd (2)'!$C$25,"ym")&gt;0,DATEDIF(I3085,'ObjProd (2)'!$C$25,"ym") &amp; " mois ", "") &amp;
   IF(INT(('ObjProd (2)'!$C$25-EDATE(I3085,DATEDIF(I3085,'ObjProd (2)'!$C$25,"y")*12+DATEDIF(I3085,'ObjProd (2)'!$C$25,"ym")))/7)&gt;0,
      INT(('ObjProd (2)'!$C$25-EDATE(I3085,DATEDIF(I3085,'ObjProd (2)'!$C$25,"y")*12+DATEDIF(I3085,'ObjProd (2)'!$C$25,"ym")))/7) &amp; " sem.",
      "")
)
)</f>
        <v/>
      </c>
      <c r="L3085" s="11" t="str">
        <f t="shared" si="480"/>
        <v/>
      </c>
      <c r="M3085" s="9" t="str">
        <f t="shared" si="476"/>
        <v/>
      </c>
      <c r="N3085" s="9" t="str" cm="1">
        <f t="array" aca="1" ref="N3085" ca="1">LEFT(L3085, IF(ISNUMBER(SUBSTITUTE(_xludf.MID(L3085, 2, 1), ".", ",")), 1, 2))</f>
        <v/>
      </c>
      <c r="O3085" s="19" t="str">
        <f t="shared" ca="1" si="482"/>
        <v/>
      </c>
      <c r="P3085" s="9" t="str">
        <f t="shared" ca="1" si="483"/>
        <v/>
      </c>
      <c r="Q3085" s="9" t="str">
        <f t="shared" ca="1" si="484"/>
        <v/>
      </c>
      <c r="R3085" s="9" t="str">
        <f t="shared" si="477"/>
        <v/>
      </c>
      <c r="S3085" t="str" cm="1">
        <f t="array" ref="S3085">IF(ISBLANK(C3085),"",IFERROR(INDEX(ListeSeries!$A$2:$A$1045, MATCH(1, (DatasScan!G3085=ListeSeries!$B$2:$B$1045) * (DatasScan!H3085&gt;=ListeSeries!$D$2:$D$1045) * (DatasScan!H3085&lt;=ListeSeries!$E$2:$E$1045), 0)), "no match"))</f>
        <v/>
      </c>
      <c r="T3085" s="7" t="str" cm="1">
        <f t="array" ref="T3085">IF(ISBLANK(C3085),"",IFERROR(INDEX(ListeSeries!$C$2:$C$1045, MATCH(1, (DatasScan!G3085=ListeSeries!$B$2:$B$1045) * (DatasScan!H3085&gt;=ListeSeries!$D$2:$D$1045) * (DatasScan!H3085&lt;=ListeSeries!$E$2:$E$1045), 0)), "no match"))</f>
        <v/>
      </c>
      <c r="U3085" s="11" t="str" cm="1">
        <f t="array" ref="U3085">IF(ISBLANK(C3085),"",IFERROR(INDEX(ListeSeries!$F$2:$F$1045, MATCH(1, (DatasScan!G3085=ListeSeries!$B$2:$B$1045) * (DatasScan!H3085&gt;=ListeSeries!$D$2:$D$1045) * (DatasScan!H3085&lt;=ListeSeries!$E$2:$E$1045), 0)), "no match"))</f>
        <v/>
      </c>
    </row>
    <row r="3086" spans="1:21" ht="15" customHeight="1" x14ac:dyDescent="0.25">
      <c r="A3086" s="6" t="str">
        <f t="shared" si="478"/>
        <v/>
      </c>
      <c r="B3086" s="272"/>
      <c r="F3086" s="7" t="str">
        <f t="shared" si="481"/>
        <v/>
      </c>
      <c r="G3086" s="21" t="str">
        <f>IF(ISBLANK(C3086),"",_xlfn.XLOOKUP(_xlfn.XLOOKUP(VALUE(LEFT(C3086,4)),Souches!$B$2:$B$15000,Souches!$E$2:$E$15000),Varietes!$B$2:$B$500,Varietes!$C$2:$C$500))</f>
        <v/>
      </c>
      <c r="H3086" s="19" t="str">
        <f>IF(ISBLANK(C3086),"",_xlfn.XLOOKUP(VALUE(LEFT(C3086,4)),Souches!$B$2:$B$15000,Souches!$D$2:$D$15000))</f>
        <v/>
      </c>
      <c r="I3086" s="10" t="str">
        <f t="shared" si="479"/>
        <v/>
      </c>
      <c r="J3086" s="19" t="str">
        <f>IF(I3086="","",INT(('ObjProd (2)'!$C$25-I3086)/7 * (ABS('ObjProd (2)'!$C$25-I3086)&gt;=7)))</f>
        <v/>
      </c>
      <c r="K3086" s="10" t="str">
        <f>IF(I3086="","",
IF(AND(DATEDIF(I3086,'ObjProd (2)'!$C$25,"y")=0,DATEDIF(I3086,'ObjProd (2)'!$C$25,"ym")=0,
   INT(('ObjProd (2)'!$C$25-EDATE(I3086,DATEDIF(I3086,'ObjProd (2)'!$C$25,"y")*12+DATEDIF(I3086,'ObjProd (2)'!$C$25,"ym")))/7)=0),
   "&lt; 1 sem.",
   IF(DATEDIF(I3086,'ObjProd (2)'!$C$25,"y")&gt;0,DATEDIF(I3086,'ObjProd (2)'!$C$25,"y") &amp; " " &amp; IF(DATEDIF(I3086,'ObjProd (2)'!$C$25,"y")=1,"an ","ans "),"") &amp;
   IF(DATEDIF(I3086,'ObjProd (2)'!$C$25,"ym")&gt;0,DATEDIF(I3086,'ObjProd (2)'!$C$25,"ym") &amp; " mois ", "") &amp;
   IF(INT(('ObjProd (2)'!$C$25-EDATE(I3086,DATEDIF(I3086,'ObjProd (2)'!$C$25,"y")*12+DATEDIF(I3086,'ObjProd (2)'!$C$25,"ym")))/7)&gt;0,
      INT(('ObjProd (2)'!$C$25-EDATE(I3086,DATEDIF(I3086,'ObjProd (2)'!$C$25,"y")*12+DATEDIF(I3086,'ObjProd (2)'!$C$25,"ym")))/7) &amp; " sem.",
      "")
)
)</f>
        <v/>
      </c>
      <c r="L3086" s="11" t="str">
        <f t="shared" si="480"/>
        <v/>
      </c>
      <c r="M3086" s="9" t="str">
        <f t="shared" si="476"/>
        <v/>
      </c>
      <c r="N3086" s="9" t="str" cm="1">
        <f t="array" aca="1" ref="N3086" ca="1">LEFT(L3086, IF(ISNUMBER(SUBSTITUTE(_xludf.MID(L3086, 2, 1), ".", ",")), 1, 2))</f>
        <v/>
      </c>
      <c r="O3086" s="19" t="str">
        <f t="shared" ca="1" si="482"/>
        <v/>
      </c>
      <c r="P3086" s="9" t="str">
        <f t="shared" ca="1" si="483"/>
        <v/>
      </c>
      <c r="Q3086" s="9" t="str">
        <f t="shared" ca="1" si="484"/>
        <v/>
      </c>
      <c r="R3086" s="9" t="str">
        <f t="shared" si="477"/>
        <v/>
      </c>
      <c r="S3086" t="str" cm="1">
        <f t="array" ref="S3086">IF(ISBLANK(C3086),"",IFERROR(INDEX(ListeSeries!$A$2:$A$1045, MATCH(1, (DatasScan!G3086=ListeSeries!$B$2:$B$1045) * (DatasScan!H3086&gt;=ListeSeries!$D$2:$D$1045) * (DatasScan!H3086&lt;=ListeSeries!$E$2:$E$1045), 0)), "no match"))</f>
        <v/>
      </c>
      <c r="T3086" s="7" t="str" cm="1">
        <f t="array" ref="T3086">IF(ISBLANK(C3086),"",IFERROR(INDEX(ListeSeries!$C$2:$C$1045, MATCH(1, (DatasScan!G3086=ListeSeries!$B$2:$B$1045) * (DatasScan!H3086&gt;=ListeSeries!$D$2:$D$1045) * (DatasScan!H3086&lt;=ListeSeries!$E$2:$E$1045), 0)), "no match"))</f>
        <v/>
      </c>
      <c r="U3086" s="11" t="str" cm="1">
        <f t="array" ref="U3086">IF(ISBLANK(C3086),"",IFERROR(INDEX(ListeSeries!$F$2:$F$1045, MATCH(1, (DatasScan!G3086=ListeSeries!$B$2:$B$1045) * (DatasScan!H3086&gt;=ListeSeries!$D$2:$D$1045) * (DatasScan!H3086&lt;=ListeSeries!$E$2:$E$1045), 0)), "no match"))</f>
        <v/>
      </c>
    </row>
    <row r="3087" spans="1:21" ht="15" customHeight="1" x14ac:dyDescent="0.25">
      <c r="A3087" s="6" t="str">
        <f t="shared" si="478"/>
        <v/>
      </c>
      <c r="B3087" s="272"/>
      <c r="F3087" s="7" t="str">
        <f t="shared" si="481"/>
        <v/>
      </c>
      <c r="G3087" s="21" t="str">
        <f>IF(ISBLANK(C3087),"",_xlfn.XLOOKUP(_xlfn.XLOOKUP(VALUE(LEFT(C3087,4)),Souches!$B$2:$B$15000,Souches!$E$2:$E$15000),Varietes!$B$2:$B$500,Varietes!$C$2:$C$500))</f>
        <v/>
      </c>
      <c r="H3087" s="19" t="str">
        <f>IF(ISBLANK(C3087),"",_xlfn.XLOOKUP(VALUE(LEFT(C3087,4)),Souches!$B$2:$B$15000,Souches!$D$2:$D$15000))</f>
        <v/>
      </c>
      <c r="I3087" s="10" t="str">
        <f t="shared" si="479"/>
        <v/>
      </c>
      <c r="J3087" s="19" t="str">
        <f>IF(I3087="","",INT(('ObjProd (2)'!$C$25-I3087)/7 * (ABS('ObjProd (2)'!$C$25-I3087)&gt;=7)))</f>
        <v/>
      </c>
      <c r="K3087" s="10" t="str">
        <f>IF(I3087="","",
IF(AND(DATEDIF(I3087,'ObjProd (2)'!$C$25,"y")=0,DATEDIF(I3087,'ObjProd (2)'!$C$25,"ym")=0,
   INT(('ObjProd (2)'!$C$25-EDATE(I3087,DATEDIF(I3087,'ObjProd (2)'!$C$25,"y")*12+DATEDIF(I3087,'ObjProd (2)'!$C$25,"ym")))/7)=0),
   "&lt; 1 sem.",
   IF(DATEDIF(I3087,'ObjProd (2)'!$C$25,"y")&gt;0,DATEDIF(I3087,'ObjProd (2)'!$C$25,"y") &amp; " " &amp; IF(DATEDIF(I3087,'ObjProd (2)'!$C$25,"y")=1,"an ","ans "),"") &amp;
   IF(DATEDIF(I3087,'ObjProd (2)'!$C$25,"ym")&gt;0,DATEDIF(I3087,'ObjProd (2)'!$C$25,"ym") &amp; " mois ", "") &amp;
   IF(INT(('ObjProd (2)'!$C$25-EDATE(I3087,DATEDIF(I3087,'ObjProd (2)'!$C$25,"y")*12+DATEDIF(I3087,'ObjProd (2)'!$C$25,"ym")))/7)&gt;0,
      INT(('ObjProd (2)'!$C$25-EDATE(I3087,DATEDIF(I3087,'ObjProd (2)'!$C$25,"y")*12+DATEDIF(I3087,'ObjProd (2)'!$C$25,"ym")))/7) &amp; " sem.",
      "")
)
)</f>
        <v/>
      </c>
      <c r="L3087" s="11" t="str">
        <f t="shared" si="480"/>
        <v/>
      </c>
      <c r="M3087" s="9" t="str">
        <f t="shared" si="476"/>
        <v/>
      </c>
      <c r="N3087" s="9" t="str" cm="1">
        <f t="array" aca="1" ref="N3087" ca="1">LEFT(L3087, IF(ISNUMBER(SUBSTITUTE(_xludf.MID(L3087, 2, 1), ".", ",")), 1, 2))</f>
        <v/>
      </c>
      <c r="O3087" s="19" t="str">
        <f t="shared" ca="1" si="482"/>
        <v/>
      </c>
      <c r="P3087" s="9" t="str">
        <f t="shared" ca="1" si="483"/>
        <v/>
      </c>
      <c r="Q3087" s="9" t="str">
        <f t="shared" ca="1" si="484"/>
        <v/>
      </c>
      <c r="R3087" s="9" t="str">
        <f t="shared" si="477"/>
        <v/>
      </c>
      <c r="S3087" t="str" cm="1">
        <f t="array" ref="S3087">IF(ISBLANK(C3087),"",IFERROR(INDEX(ListeSeries!$A$2:$A$1045, MATCH(1, (DatasScan!G3087=ListeSeries!$B$2:$B$1045) * (DatasScan!H3087&gt;=ListeSeries!$D$2:$D$1045) * (DatasScan!H3087&lt;=ListeSeries!$E$2:$E$1045), 0)), "no match"))</f>
        <v/>
      </c>
      <c r="T3087" s="7" t="str" cm="1">
        <f t="array" ref="T3087">IF(ISBLANK(C3087),"",IFERROR(INDEX(ListeSeries!$C$2:$C$1045, MATCH(1, (DatasScan!G3087=ListeSeries!$B$2:$B$1045) * (DatasScan!H3087&gt;=ListeSeries!$D$2:$D$1045) * (DatasScan!H3087&lt;=ListeSeries!$E$2:$E$1045), 0)), "no match"))</f>
        <v/>
      </c>
      <c r="U3087" s="11" t="str" cm="1">
        <f t="array" ref="U3087">IF(ISBLANK(C3087),"",IFERROR(INDEX(ListeSeries!$F$2:$F$1045, MATCH(1, (DatasScan!G3087=ListeSeries!$B$2:$B$1045) * (DatasScan!H3087&gt;=ListeSeries!$D$2:$D$1045) * (DatasScan!H3087&lt;=ListeSeries!$E$2:$E$1045), 0)), "no match"))</f>
        <v/>
      </c>
    </row>
    <row r="3088" spans="1:21" ht="15" customHeight="1" x14ac:dyDescent="0.25">
      <c r="A3088" s="6" t="str">
        <f t="shared" si="478"/>
        <v/>
      </c>
      <c r="B3088" s="272"/>
      <c r="F3088" s="7" t="str">
        <f t="shared" si="481"/>
        <v/>
      </c>
      <c r="G3088" s="21" t="str">
        <f>IF(ISBLANK(C3088),"",_xlfn.XLOOKUP(_xlfn.XLOOKUP(VALUE(LEFT(C3088,4)),Souches!$B$2:$B$15000,Souches!$E$2:$E$15000),Varietes!$B$2:$B$500,Varietes!$C$2:$C$500))</f>
        <v/>
      </c>
      <c r="H3088" s="19" t="str">
        <f>IF(ISBLANK(C3088),"",_xlfn.XLOOKUP(VALUE(LEFT(C3088,4)),Souches!$B$2:$B$15000,Souches!$D$2:$D$15000))</f>
        <v/>
      </c>
      <c r="I3088" s="10" t="str">
        <f t="shared" si="479"/>
        <v/>
      </c>
      <c r="J3088" s="19" t="str">
        <f>IF(I3088="","",INT(('ObjProd (2)'!$C$25-I3088)/7 * (ABS('ObjProd (2)'!$C$25-I3088)&gt;=7)))</f>
        <v/>
      </c>
      <c r="K3088" s="10" t="str">
        <f>IF(I3088="","",
IF(AND(DATEDIF(I3088,'ObjProd (2)'!$C$25,"y")=0,DATEDIF(I3088,'ObjProd (2)'!$C$25,"ym")=0,
   INT(('ObjProd (2)'!$C$25-EDATE(I3088,DATEDIF(I3088,'ObjProd (2)'!$C$25,"y")*12+DATEDIF(I3088,'ObjProd (2)'!$C$25,"ym")))/7)=0),
   "&lt; 1 sem.",
   IF(DATEDIF(I3088,'ObjProd (2)'!$C$25,"y")&gt;0,DATEDIF(I3088,'ObjProd (2)'!$C$25,"y") &amp; " " &amp; IF(DATEDIF(I3088,'ObjProd (2)'!$C$25,"y")=1,"an ","ans "),"") &amp;
   IF(DATEDIF(I3088,'ObjProd (2)'!$C$25,"ym")&gt;0,DATEDIF(I3088,'ObjProd (2)'!$C$25,"ym") &amp; " mois ", "") &amp;
   IF(INT(('ObjProd (2)'!$C$25-EDATE(I3088,DATEDIF(I3088,'ObjProd (2)'!$C$25,"y")*12+DATEDIF(I3088,'ObjProd (2)'!$C$25,"ym")))/7)&gt;0,
      INT(('ObjProd (2)'!$C$25-EDATE(I3088,DATEDIF(I3088,'ObjProd (2)'!$C$25,"y")*12+DATEDIF(I3088,'ObjProd (2)'!$C$25,"ym")))/7) &amp; " sem.",
      "")
)
)</f>
        <v/>
      </c>
      <c r="L3088" s="11" t="str">
        <f t="shared" si="480"/>
        <v/>
      </c>
      <c r="M3088" s="9" t="str">
        <f t="shared" si="476"/>
        <v/>
      </c>
      <c r="N3088" s="9" t="str" cm="1">
        <f t="array" aca="1" ref="N3088" ca="1">LEFT(L3088, IF(ISNUMBER(SUBSTITUTE(_xludf.MID(L3088, 2, 1), ".", ",")), 1, 2))</f>
        <v/>
      </c>
      <c r="O3088" s="19" t="str">
        <f t="shared" ca="1" si="482"/>
        <v/>
      </c>
      <c r="P3088" s="9" t="str">
        <f t="shared" ca="1" si="483"/>
        <v/>
      </c>
      <c r="Q3088" s="9" t="str">
        <f t="shared" ca="1" si="484"/>
        <v/>
      </c>
      <c r="R3088" s="9" t="str">
        <f t="shared" si="477"/>
        <v/>
      </c>
      <c r="S3088" t="str" cm="1">
        <f t="array" ref="S3088">IF(ISBLANK(C3088),"",IFERROR(INDEX(ListeSeries!$A$2:$A$1045, MATCH(1, (DatasScan!G3088=ListeSeries!$B$2:$B$1045) * (DatasScan!H3088&gt;=ListeSeries!$D$2:$D$1045) * (DatasScan!H3088&lt;=ListeSeries!$E$2:$E$1045), 0)), "no match"))</f>
        <v/>
      </c>
      <c r="T3088" s="7" t="str" cm="1">
        <f t="array" ref="T3088">IF(ISBLANK(C3088),"",IFERROR(INDEX(ListeSeries!$C$2:$C$1045, MATCH(1, (DatasScan!G3088=ListeSeries!$B$2:$B$1045) * (DatasScan!H3088&gt;=ListeSeries!$D$2:$D$1045) * (DatasScan!H3088&lt;=ListeSeries!$E$2:$E$1045), 0)), "no match"))</f>
        <v/>
      </c>
      <c r="U3088" s="11" t="str" cm="1">
        <f t="array" ref="U3088">IF(ISBLANK(C3088),"",IFERROR(INDEX(ListeSeries!$F$2:$F$1045, MATCH(1, (DatasScan!G3088=ListeSeries!$B$2:$B$1045) * (DatasScan!H3088&gt;=ListeSeries!$D$2:$D$1045) * (DatasScan!H3088&lt;=ListeSeries!$E$2:$E$1045), 0)), "no match"))</f>
        <v/>
      </c>
    </row>
    <row r="3089" spans="1:21" ht="15" customHeight="1" x14ac:dyDescent="0.25">
      <c r="A3089" s="6" t="str">
        <f t="shared" si="478"/>
        <v/>
      </c>
      <c r="B3089" s="272"/>
      <c r="F3089" s="7" t="str">
        <f t="shared" si="481"/>
        <v/>
      </c>
      <c r="G3089" s="21" t="str">
        <f>IF(ISBLANK(C3089),"",_xlfn.XLOOKUP(_xlfn.XLOOKUP(VALUE(LEFT(C3089,4)),Souches!$B$2:$B$15000,Souches!$E$2:$E$15000),Varietes!$B$2:$B$500,Varietes!$C$2:$C$500))</f>
        <v/>
      </c>
      <c r="H3089" s="19" t="str">
        <f>IF(ISBLANK(C3089),"",_xlfn.XLOOKUP(VALUE(LEFT(C3089,4)),Souches!$B$2:$B$15000,Souches!$D$2:$D$15000))</f>
        <v/>
      </c>
      <c r="I3089" s="10" t="str">
        <f t="shared" si="479"/>
        <v/>
      </c>
      <c r="J3089" s="19" t="str">
        <f>IF(I3089="","",INT(('ObjProd (2)'!$C$25-I3089)/7 * (ABS('ObjProd (2)'!$C$25-I3089)&gt;=7)))</f>
        <v/>
      </c>
      <c r="K3089" s="10" t="str">
        <f>IF(I3089="","",
IF(AND(DATEDIF(I3089,'ObjProd (2)'!$C$25,"y")=0,DATEDIF(I3089,'ObjProd (2)'!$C$25,"ym")=0,
   INT(('ObjProd (2)'!$C$25-EDATE(I3089,DATEDIF(I3089,'ObjProd (2)'!$C$25,"y")*12+DATEDIF(I3089,'ObjProd (2)'!$C$25,"ym")))/7)=0),
   "&lt; 1 sem.",
   IF(DATEDIF(I3089,'ObjProd (2)'!$C$25,"y")&gt;0,DATEDIF(I3089,'ObjProd (2)'!$C$25,"y") &amp; " " &amp; IF(DATEDIF(I3089,'ObjProd (2)'!$C$25,"y")=1,"an ","ans "),"") &amp;
   IF(DATEDIF(I3089,'ObjProd (2)'!$C$25,"ym")&gt;0,DATEDIF(I3089,'ObjProd (2)'!$C$25,"ym") &amp; " mois ", "") &amp;
   IF(INT(('ObjProd (2)'!$C$25-EDATE(I3089,DATEDIF(I3089,'ObjProd (2)'!$C$25,"y")*12+DATEDIF(I3089,'ObjProd (2)'!$C$25,"ym")))/7)&gt;0,
      INT(('ObjProd (2)'!$C$25-EDATE(I3089,DATEDIF(I3089,'ObjProd (2)'!$C$25,"y")*12+DATEDIF(I3089,'ObjProd (2)'!$C$25,"ym")))/7) &amp; " sem.",
      "")
)
)</f>
        <v/>
      </c>
      <c r="L3089" s="11" t="str">
        <f t="shared" si="480"/>
        <v/>
      </c>
      <c r="M3089" s="9" t="str">
        <f t="shared" si="476"/>
        <v/>
      </c>
      <c r="N3089" s="9" t="str" cm="1">
        <f t="array" aca="1" ref="N3089" ca="1">LEFT(L3089, IF(ISNUMBER(SUBSTITUTE(_xludf.MID(L3089, 2, 1), ".", ",")), 1, 2))</f>
        <v/>
      </c>
      <c r="O3089" s="19" t="str">
        <f t="shared" ca="1" si="482"/>
        <v/>
      </c>
      <c r="P3089" s="9" t="str">
        <f t="shared" ca="1" si="483"/>
        <v/>
      </c>
      <c r="Q3089" s="9" t="str">
        <f t="shared" ca="1" si="484"/>
        <v/>
      </c>
      <c r="R3089" s="9" t="str">
        <f t="shared" si="477"/>
        <v/>
      </c>
      <c r="S3089" t="str" cm="1">
        <f t="array" ref="S3089">IF(ISBLANK(C3089),"",IFERROR(INDEX(ListeSeries!$A$2:$A$1045, MATCH(1, (DatasScan!G3089=ListeSeries!$B$2:$B$1045) * (DatasScan!H3089&gt;=ListeSeries!$D$2:$D$1045) * (DatasScan!H3089&lt;=ListeSeries!$E$2:$E$1045), 0)), "no match"))</f>
        <v/>
      </c>
      <c r="T3089" s="7" t="str" cm="1">
        <f t="array" ref="T3089">IF(ISBLANK(C3089),"",IFERROR(INDEX(ListeSeries!$C$2:$C$1045, MATCH(1, (DatasScan!G3089=ListeSeries!$B$2:$B$1045) * (DatasScan!H3089&gt;=ListeSeries!$D$2:$D$1045) * (DatasScan!H3089&lt;=ListeSeries!$E$2:$E$1045), 0)), "no match"))</f>
        <v/>
      </c>
      <c r="U3089" s="11" t="str" cm="1">
        <f t="array" ref="U3089">IF(ISBLANK(C3089),"",IFERROR(INDEX(ListeSeries!$F$2:$F$1045, MATCH(1, (DatasScan!G3089=ListeSeries!$B$2:$B$1045) * (DatasScan!H3089&gt;=ListeSeries!$D$2:$D$1045) * (DatasScan!H3089&lt;=ListeSeries!$E$2:$E$1045), 0)), "no match"))</f>
        <v/>
      </c>
    </row>
    <row r="3090" spans="1:21" ht="15" customHeight="1" x14ac:dyDescent="0.25">
      <c r="A3090" s="6" t="str">
        <f t="shared" si="478"/>
        <v/>
      </c>
      <c r="B3090" s="272"/>
      <c r="F3090" s="7" t="str">
        <f t="shared" si="481"/>
        <v/>
      </c>
      <c r="G3090" s="21" t="str">
        <f>IF(ISBLANK(C3090),"",_xlfn.XLOOKUP(_xlfn.XLOOKUP(VALUE(LEFT(C3090,4)),Souches!$B$2:$B$15000,Souches!$E$2:$E$15000),Varietes!$B$2:$B$500,Varietes!$C$2:$C$500))</f>
        <v/>
      </c>
      <c r="H3090" s="19" t="str">
        <f>IF(ISBLANK(C3090),"",_xlfn.XLOOKUP(VALUE(LEFT(C3090,4)),Souches!$B$2:$B$15000,Souches!$D$2:$D$15000))</f>
        <v/>
      </c>
      <c r="I3090" s="10" t="str">
        <f t="shared" si="479"/>
        <v/>
      </c>
      <c r="J3090" s="19" t="str">
        <f>IF(I3090="","",INT(('ObjProd (2)'!$C$25-I3090)/7 * (ABS('ObjProd (2)'!$C$25-I3090)&gt;=7)))</f>
        <v/>
      </c>
      <c r="K3090" s="10" t="str">
        <f>IF(I3090="","",
IF(AND(DATEDIF(I3090,'ObjProd (2)'!$C$25,"y")=0,DATEDIF(I3090,'ObjProd (2)'!$C$25,"ym")=0,
   INT(('ObjProd (2)'!$C$25-EDATE(I3090,DATEDIF(I3090,'ObjProd (2)'!$C$25,"y")*12+DATEDIF(I3090,'ObjProd (2)'!$C$25,"ym")))/7)=0),
   "&lt; 1 sem.",
   IF(DATEDIF(I3090,'ObjProd (2)'!$C$25,"y")&gt;0,DATEDIF(I3090,'ObjProd (2)'!$C$25,"y") &amp; " " &amp; IF(DATEDIF(I3090,'ObjProd (2)'!$C$25,"y")=1,"an ","ans "),"") &amp;
   IF(DATEDIF(I3090,'ObjProd (2)'!$C$25,"ym")&gt;0,DATEDIF(I3090,'ObjProd (2)'!$C$25,"ym") &amp; " mois ", "") &amp;
   IF(INT(('ObjProd (2)'!$C$25-EDATE(I3090,DATEDIF(I3090,'ObjProd (2)'!$C$25,"y")*12+DATEDIF(I3090,'ObjProd (2)'!$C$25,"ym")))/7)&gt;0,
      INT(('ObjProd (2)'!$C$25-EDATE(I3090,DATEDIF(I3090,'ObjProd (2)'!$C$25,"y")*12+DATEDIF(I3090,'ObjProd (2)'!$C$25,"ym")))/7) &amp; " sem.",
      "")
)
)</f>
        <v/>
      </c>
      <c r="L3090" s="11" t="str">
        <f t="shared" si="480"/>
        <v/>
      </c>
      <c r="M3090" s="9" t="str">
        <f t="shared" si="476"/>
        <v/>
      </c>
      <c r="N3090" s="9" t="str" cm="1">
        <f t="array" aca="1" ref="N3090" ca="1">LEFT(L3090, IF(ISNUMBER(SUBSTITUTE(_xludf.MID(L3090, 2, 1), ".", ",")), 1, 2))</f>
        <v/>
      </c>
      <c r="O3090" s="19" t="str">
        <f t="shared" ca="1" si="482"/>
        <v/>
      </c>
      <c r="P3090" s="9" t="str">
        <f t="shared" ca="1" si="483"/>
        <v/>
      </c>
      <c r="Q3090" s="9" t="str">
        <f t="shared" ca="1" si="484"/>
        <v/>
      </c>
      <c r="R3090" s="9" t="str">
        <f t="shared" si="477"/>
        <v/>
      </c>
      <c r="S3090" t="str" cm="1">
        <f t="array" ref="S3090">IF(ISBLANK(C3090),"",IFERROR(INDEX(ListeSeries!$A$2:$A$1045, MATCH(1, (DatasScan!G3090=ListeSeries!$B$2:$B$1045) * (DatasScan!H3090&gt;=ListeSeries!$D$2:$D$1045) * (DatasScan!H3090&lt;=ListeSeries!$E$2:$E$1045), 0)), "no match"))</f>
        <v/>
      </c>
      <c r="T3090" s="7" t="str" cm="1">
        <f t="array" ref="T3090">IF(ISBLANK(C3090),"",IFERROR(INDEX(ListeSeries!$C$2:$C$1045, MATCH(1, (DatasScan!G3090=ListeSeries!$B$2:$B$1045) * (DatasScan!H3090&gt;=ListeSeries!$D$2:$D$1045) * (DatasScan!H3090&lt;=ListeSeries!$E$2:$E$1045), 0)), "no match"))</f>
        <v/>
      </c>
      <c r="U3090" s="11" t="str" cm="1">
        <f t="array" ref="U3090">IF(ISBLANK(C3090),"",IFERROR(INDEX(ListeSeries!$F$2:$F$1045, MATCH(1, (DatasScan!G3090=ListeSeries!$B$2:$B$1045) * (DatasScan!H3090&gt;=ListeSeries!$D$2:$D$1045) * (DatasScan!H3090&lt;=ListeSeries!$E$2:$E$1045), 0)), "no match"))</f>
        <v/>
      </c>
    </row>
    <row r="3091" spans="1:21" ht="15" customHeight="1" x14ac:dyDescent="0.25">
      <c r="A3091" s="6" t="str">
        <f t="shared" si="478"/>
        <v/>
      </c>
      <c r="B3091" s="272"/>
      <c r="F3091" s="7" t="str">
        <f t="shared" si="481"/>
        <v/>
      </c>
      <c r="G3091" s="21" t="str">
        <f>IF(ISBLANK(C3091),"",_xlfn.XLOOKUP(_xlfn.XLOOKUP(VALUE(LEFT(C3091,4)),Souches!$B$2:$B$15000,Souches!$E$2:$E$15000),Varietes!$B$2:$B$500,Varietes!$C$2:$C$500))</f>
        <v/>
      </c>
      <c r="H3091" s="19" t="str">
        <f>IF(ISBLANK(C3091),"",_xlfn.XLOOKUP(VALUE(LEFT(C3091,4)),Souches!$B$2:$B$15000,Souches!$D$2:$D$15000))</f>
        <v/>
      </c>
      <c r="I3091" s="10" t="str">
        <f t="shared" si="479"/>
        <v/>
      </c>
      <c r="J3091" s="19" t="str">
        <f>IF(I3091="","",INT(('ObjProd (2)'!$C$25-I3091)/7 * (ABS('ObjProd (2)'!$C$25-I3091)&gt;=7)))</f>
        <v/>
      </c>
      <c r="K3091" s="10" t="str">
        <f>IF(I3091="","",
IF(AND(DATEDIF(I3091,'ObjProd (2)'!$C$25,"y")=0,DATEDIF(I3091,'ObjProd (2)'!$C$25,"ym")=0,
   INT(('ObjProd (2)'!$C$25-EDATE(I3091,DATEDIF(I3091,'ObjProd (2)'!$C$25,"y")*12+DATEDIF(I3091,'ObjProd (2)'!$C$25,"ym")))/7)=0),
   "&lt; 1 sem.",
   IF(DATEDIF(I3091,'ObjProd (2)'!$C$25,"y")&gt;0,DATEDIF(I3091,'ObjProd (2)'!$C$25,"y") &amp; " " &amp; IF(DATEDIF(I3091,'ObjProd (2)'!$C$25,"y")=1,"an ","ans "),"") &amp;
   IF(DATEDIF(I3091,'ObjProd (2)'!$C$25,"ym")&gt;0,DATEDIF(I3091,'ObjProd (2)'!$C$25,"ym") &amp; " mois ", "") &amp;
   IF(INT(('ObjProd (2)'!$C$25-EDATE(I3091,DATEDIF(I3091,'ObjProd (2)'!$C$25,"y")*12+DATEDIF(I3091,'ObjProd (2)'!$C$25,"ym")))/7)&gt;0,
      INT(('ObjProd (2)'!$C$25-EDATE(I3091,DATEDIF(I3091,'ObjProd (2)'!$C$25,"y")*12+DATEDIF(I3091,'ObjProd (2)'!$C$25,"ym")))/7) &amp; " sem.",
      "")
)
)</f>
        <v/>
      </c>
      <c r="L3091" s="11" t="str">
        <f t="shared" si="480"/>
        <v/>
      </c>
      <c r="M3091" s="9" t="str">
        <f t="shared" si="476"/>
        <v/>
      </c>
      <c r="N3091" s="9" t="str" cm="1">
        <f t="array" aca="1" ref="N3091" ca="1">LEFT(L3091, IF(ISNUMBER(SUBSTITUTE(_xludf.MID(L3091, 2, 1), ".", ",")), 1, 2))</f>
        <v/>
      </c>
      <c r="O3091" s="19" t="str">
        <f t="shared" ca="1" si="482"/>
        <v/>
      </c>
      <c r="P3091" s="9" t="str">
        <f t="shared" ca="1" si="483"/>
        <v/>
      </c>
      <c r="Q3091" s="9" t="str">
        <f t="shared" ca="1" si="484"/>
        <v/>
      </c>
      <c r="R3091" s="9" t="str">
        <f t="shared" si="477"/>
        <v/>
      </c>
      <c r="S3091" t="str" cm="1">
        <f t="array" ref="S3091">IF(ISBLANK(C3091),"",IFERROR(INDEX(ListeSeries!$A$2:$A$1045, MATCH(1, (DatasScan!G3091=ListeSeries!$B$2:$B$1045) * (DatasScan!H3091&gt;=ListeSeries!$D$2:$D$1045) * (DatasScan!H3091&lt;=ListeSeries!$E$2:$E$1045), 0)), "no match"))</f>
        <v/>
      </c>
      <c r="T3091" s="7" t="str" cm="1">
        <f t="array" ref="T3091">IF(ISBLANK(C3091),"",IFERROR(INDEX(ListeSeries!$C$2:$C$1045, MATCH(1, (DatasScan!G3091=ListeSeries!$B$2:$B$1045) * (DatasScan!H3091&gt;=ListeSeries!$D$2:$D$1045) * (DatasScan!H3091&lt;=ListeSeries!$E$2:$E$1045), 0)), "no match"))</f>
        <v/>
      </c>
      <c r="U3091" s="11" t="str" cm="1">
        <f t="array" ref="U3091">IF(ISBLANK(C3091),"",IFERROR(INDEX(ListeSeries!$F$2:$F$1045, MATCH(1, (DatasScan!G3091=ListeSeries!$B$2:$B$1045) * (DatasScan!H3091&gt;=ListeSeries!$D$2:$D$1045) * (DatasScan!H3091&lt;=ListeSeries!$E$2:$E$1045), 0)), "no match"))</f>
        <v/>
      </c>
    </row>
    <row r="3092" spans="1:21" ht="15" customHeight="1" x14ac:dyDescent="0.25">
      <c r="A3092" s="6" t="str">
        <f t="shared" si="478"/>
        <v/>
      </c>
      <c r="B3092" s="272"/>
      <c r="F3092" s="7" t="str">
        <f t="shared" si="481"/>
        <v/>
      </c>
      <c r="G3092" s="21" t="str">
        <f>IF(ISBLANK(C3092),"",_xlfn.XLOOKUP(_xlfn.XLOOKUP(VALUE(LEFT(C3092,4)),Souches!$B$2:$B$15000,Souches!$E$2:$E$15000),Varietes!$B$2:$B$500,Varietes!$C$2:$C$500))</f>
        <v/>
      </c>
      <c r="H3092" s="19" t="str">
        <f>IF(ISBLANK(C3092),"",_xlfn.XLOOKUP(VALUE(LEFT(C3092,4)),Souches!$B$2:$B$15000,Souches!$D$2:$D$15000))</f>
        <v/>
      </c>
      <c r="I3092" s="10" t="str">
        <f t="shared" si="479"/>
        <v/>
      </c>
      <c r="J3092" s="19" t="str">
        <f>IF(I3092="","",INT(('ObjProd (2)'!$C$25-I3092)/7 * (ABS('ObjProd (2)'!$C$25-I3092)&gt;=7)))</f>
        <v/>
      </c>
      <c r="K3092" s="10" t="str">
        <f>IF(I3092="","",
IF(AND(DATEDIF(I3092,'ObjProd (2)'!$C$25,"y")=0,DATEDIF(I3092,'ObjProd (2)'!$C$25,"ym")=0,
   INT(('ObjProd (2)'!$C$25-EDATE(I3092,DATEDIF(I3092,'ObjProd (2)'!$C$25,"y")*12+DATEDIF(I3092,'ObjProd (2)'!$C$25,"ym")))/7)=0),
   "&lt; 1 sem.",
   IF(DATEDIF(I3092,'ObjProd (2)'!$C$25,"y")&gt;0,DATEDIF(I3092,'ObjProd (2)'!$C$25,"y") &amp; " " &amp; IF(DATEDIF(I3092,'ObjProd (2)'!$C$25,"y")=1,"an ","ans "),"") &amp;
   IF(DATEDIF(I3092,'ObjProd (2)'!$C$25,"ym")&gt;0,DATEDIF(I3092,'ObjProd (2)'!$C$25,"ym") &amp; " mois ", "") &amp;
   IF(INT(('ObjProd (2)'!$C$25-EDATE(I3092,DATEDIF(I3092,'ObjProd (2)'!$C$25,"y")*12+DATEDIF(I3092,'ObjProd (2)'!$C$25,"ym")))/7)&gt;0,
      INT(('ObjProd (2)'!$C$25-EDATE(I3092,DATEDIF(I3092,'ObjProd (2)'!$C$25,"y")*12+DATEDIF(I3092,'ObjProd (2)'!$C$25,"ym")))/7) &amp; " sem.",
      "")
)
)</f>
        <v/>
      </c>
      <c r="L3092" s="11" t="str">
        <f t="shared" si="480"/>
        <v/>
      </c>
      <c r="M3092" s="9" t="str">
        <f t="shared" si="476"/>
        <v/>
      </c>
      <c r="N3092" s="9" t="str" cm="1">
        <f t="array" aca="1" ref="N3092" ca="1">LEFT(L3092, IF(ISNUMBER(SUBSTITUTE(_xludf.MID(L3092, 2, 1), ".", ",")), 1, 2))</f>
        <v/>
      </c>
      <c r="O3092" s="19" t="str">
        <f t="shared" ca="1" si="482"/>
        <v/>
      </c>
      <c r="P3092" s="9" t="str">
        <f t="shared" ca="1" si="483"/>
        <v/>
      </c>
      <c r="Q3092" s="9" t="str">
        <f t="shared" ca="1" si="484"/>
        <v/>
      </c>
      <c r="R3092" s="9" t="str">
        <f t="shared" si="477"/>
        <v/>
      </c>
      <c r="S3092" t="str" cm="1">
        <f t="array" ref="S3092">IF(ISBLANK(C3092),"",IFERROR(INDEX(ListeSeries!$A$2:$A$1045, MATCH(1, (DatasScan!G3092=ListeSeries!$B$2:$B$1045) * (DatasScan!H3092&gt;=ListeSeries!$D$2:$D$1045) * (DatasScan!H3092&lt;=ListeSeries!$E$2:$E$1045), 0)), "no match"))</f>
        <v/>
      </c>
      <c r="T3092" s="7" t="str" cm="1">
        <f t="array" ref="T3092">IF(ISBLANK(C3092),"",IFERROR(INDEX(ListeSeries!$C$2:$C$1045, MATCH(1, (DatasScan!G3092=ListeSeries!$B$2:$B$1045) * (DatasScan!H3092&gt;=ListeSeries!$D$2:$D$1045) * (DatasScan!H3092&lt;=ListeSeries!$E$2:$E$1045), 0)), "no match"))</f>
        <v/>
      </c>
      <c r="U3092" s="11" t="str" cm="1">
        <f t="array" ref="U3092">IF(ISBLANK(C3092),"",IFERROR(INDEX(ListeSeries!$F$2:$F$1045, MATCH(1, (DatasScan!G3092=ListeSeries!$B$2:$B$1045) * (DatasScan!H3092&gt;=ListeSeries!$D$2:$D$1045) * (DatasScan!H3092&lt;=ListeSeries!$E$2:$E$1045), 0)), "no match"))</f>
        <v/>
      </c>
    </row>
    <row r="3093" spans="1:21" ht="15" customHeight="1" x14ac:dyDescent="0.25">
      <c r="A3093" s="6" t="str">
        <f t="shared" si="478"/>
        <v/>
      </c>
      <c r="B3093" s="272"/>
      <c r="F3093" s="7" t="str">
        <f t="shared" si="481"/>
        <v/>
      </c>
      <c r="G3093" s="21" t="str">
        <f>IF(ISBLANK(C3093),"",_xlfn.XLOOKUP(_xlfn.XLOOKUP(VALUE(LEFT(C3093,4)),Souches!$B$2:$B$15000,Souches!$E$2:$E$15000),Varietes!$B$2:$B$500,Varietes!$C$2:$C$500))</f>
        <v/>
      </c>
      <c r="H3093" s="19" t="str">
        <f>IF(ISBLANK(C3093),"",_xlfn.XLOOKUP(VALUE(LEFT(C3093,4)),Souches!$B$2:$B$15000,Souches!$D$2:$D$15000))</f>
        <v/>
      </c>
      <c r="I3093" s="10" t="str">
        <f t="shared" si="479"/>
        <v/>
      </c>
      <c r="J3093" s="19" t="str">
        <f>IF(I3093="","",INT(('ObjProd (2)'!$C$25-I3093)/7 * (ABS('ObjProd (2)'!$C$25-I3093)&gt;=7)))</f>
        <v/>
      </c>
      <c r="K3093" s="10" t="str">
        <f>IF(I3093="","",
IF(AND(DATEDIF(I3093,'ObjProd (2)'!$C$25,"y")=0,DATEDIF(I3093,'ObjProd (2)'!$C$25,"ym")=0,
   INT(('ObjProd (2)'!$C$25-EDATE(I3093,DATEDIF(I3093,'ObjProd (2)'!$C$25,"y")*12+DATEDIF(I3093,'ObjProd (2)'!$C$25,"ym")))/7)=0),
   "&lt; 1 sem.",
   IF(DATEDIF(I3093,'ObjProd (2)'!$C$25,"y")&gt;0,DATEDIF(I3093,'ObjProd (2)'!$C$25,"y") &amp; " " &amp; IF(DATEDIF(I3093,'ObjProd (2)'!$C$25,"y")=1,"an ","ans "),"") &amp;
   IF(DATEDIF(I3093,'ObjProd (2)'!$C$25,"ym")&gt;0,DATEDIF(I3093,'ObjProd (2)'!$C$25,"ym") &amp; " mois ", "") &amp;
   IF(INT(('ObjProd (2)'!$C$25-EDATE(I3093,DATEDIF(I3093,'ObjProd (2)'!$C$25,"y")*12+DATEDIF(I3093,'ObjProd (2)'!$C$25,"ym")))/7)&gt;0,
      INT(('ObjProd (2)'!$C$25-EDATE(I3093,DATEDIF(I3093,'ObjProd (2)'!$C$25,"y")*12+DATEDIF(I3093,'ObjProd (2)'!$C$25,"ym")))/7) &amp; " sem.",
      "")
)
)</f>
        <v/>
      </c>
      <c r="L3093" s="11" t="str">
        <f t="shared" si="480"/>
        <v/>
      </c>
      <c r="M3093" s="9" t="str">
        <f t="shared" si="476"/>
        <v/>
      </c>
      <c r="N3093" s="9" t="str" cm="1">
        <f t="array" aca="1" ref="N3093" ca="1">LEFT(L3093, IF(ISNUMBER(SUBSTITUTE(_xludf.MID(L3093, 2, 1), ".", ",")), 1, 2))</f>
        <v/>
      </c>
      <c r="O3093" s="19" t="str">
        <f t="shared" ca="1" si="482"/>
        <v/>
      </c>
      <c r="P3093" s="9" t="str">
        <f t="shared" ca="1" si="483"/>
        <v/>
      </c>
      <c r="Q3093" s="9" t="str">
        <f t="shared" ca="1" si="484"/>
        <v/>
      </c>
      <c r="R3093" s="9" t="str">
        <f t="shared" si="477"/>
        <v/>
      </c>
      <c r="S3093" t="str" cm="1">
        <f t="array" ref="S3093">IF(ISBLANK(C3093),"",IFERROR(INDEX(ListeSeries!$A$2:$A$1045, MATCH(1, (DatasScan!G3093=ListeSeries!$B$2:$B$1045) * (DatasScan!H3093&gt;=ListeSeries!$D$2:$D$1045) * (DatasScan!H3093&lt;=ListeSeries!$E$2:$E$1045), 0)), "no match"))</f>
        <v/>
      </c>
      <c r="T3093" s="7" t="str" cm="1">
        <f t="array" ref="T3093">IF(ISBLANK(C3093),"",IFERROR(INDEX(ListeSeries!$C$2:$C$1045, MATCH(1, (DatasScan!G3093=ListeSeries!$B$2:$B$1045) * (DatasScan!H3093&gt;=ListeSeries!$D$2:$D$1045) * (DatasScan!H3093&lt;=ListeSeries!$E$2:$E$1045), 0)), "no match"))</f>
        <v/>
      </c>
      <c r="U3093" s="11" t="str" cm="1">
        <f t="array" ref="U3093">IF(ISBLANK(C3093),"",IFERROR(INDEX(ListeSeries!$F$2:$F$1045, MATCH(1, (DatasScan!G3093=ListeSeries!$B$2:$B$1045) * (DatasScan!H3093&gt;=ListeSeries!$D$2:$D$1045) * (DatasScan!H3093&lt;=ListeSeries!$E$2:$E$1045), 0)), "no match"))</f>
        <v/>
      </c>
    </row>
    <row r="3094" spans="1:21" ht="15" customHeight="1" x14ac:dyDescent="0.25">
      <c r="A3094" s="6" t="str">
        <f t="shared" si="478"/>
        <v/>
      </c>
      <c r="B3094" s="272"/>
      <c r="F3094" s="7" t="str">
        <f t="shared" si="481"/>
        <v/>
      </c>
      <c r="G3094" s="21" t="str">
        <f>IF(ISBLANK(C3094),"",_xlfn.XLOOKUP(_xlfn.XLOOKUP(VALUE(LEFT(C3094,4)),Souches!$B$2:$B$15000,Souches!$E$2:$E$15000),Varietes!$B$2:$B$500,Varietes!$C$2:$C$500))</f>
        <v/>
      </c>
      <c r="H3094" s="19" t="str">
        <f>IF(ISBLANK(C3094),"",_xlfn.XLOOKUP(VALUE(LEFT(C3094,4)),Souches!$B$2:$B$15000,Souches!$D$2:$D$15000))</f>
        <v/>
      </c>
      <c r="I3094" s="10" t="str">
        <f t="shared" si="479"/>
        <v/>
      </c>
      <c r="J3094" s="19" t="str">
        <f>IF(I3094="","",INT(('ObjProd (2)'!$C$25-I3094)/7 * (ABS('ObjProd (2)'!$C$25-I3094)&gt;=7)))</f>
        <v/>
      </c>
      <c r="K3094" s="10" t="str">
        <f>IF(I3094="","",
IF(AND(DATEDIF(I3094,'ObjProd (2)'!$C$25,"y")=0,DATEDIF(I3094,'ObjProd (2)'!$C$25,"ym")=0,
   INT(('ObjProd (2)'!$C$25-EDATE(I3094,DATEDIF(I3094,'ObjProd (2)'!$C$25,"y")*12+DATEDIF(I3094,'ObjProd (2)'!$C$25,"ym")))/7)=0),
   "&lt; 1 sem.",
   IF(DATEDIF(I3094,'ObjProd (2)'!$C$25,"y")&gt;0,DATEDIF(I3094,'ObjProd (2)'!$C$25,"y") &amp; " " &amp; IF(DATEDIF(I3094,'ObjProd (2)'!$C$25,"y")=1,"an ","ans "),"") &amp;
   IF(DATEDIF(I3094,'ObjProd (2)'!$C$25,"ym")&gt;0,DATEDIF(I3094,'ObjProd (2)'!$C$25,"ym") &amp; " mois ", "") &amp;
   IF(INT(('ObjProd (2)'!$C$25-EDATE(I3094,DATEDIF(I3094,'ObjProd (2)'!$C$25,"y")*12+DATEDIF(I3094,'ObjProd (2)'!$C$25,"ym")))/7)&gt;0,
      INT(('ObjProd (2)'!$C$25-EDATE(I3094,DATEDIF(I3094,'ObjProd (2)'!$C$25,"y")*12+DATEDIF(I3094,'ObjProd (2)'!$C$25,"ym")))/7) &amp; " sem.",
      "")
)
)</f>
        <v/>
      </c>
      <c r="L3094" s="11" t="str">
        <f t="shared" si="480"/>
        <v/>
      </c>
      <c r="M3094" s="9" t="str">
        <f t="shared" si="476"/>
        <v/>
      </c>
      <c r="N3094" s="9" t="str" cm="1">
        <f t="array" aca="1" ref="N3094" ca="1">LEFT(L3094, IF(ISNUMBER(SUBSTITUTE(_xludf.MID(L3094, 2, 1), ".", ",")), 1, 2))</f>
        <v/>
      </c>
      <c r="O3094" s="19" t="str">
        <f t="shared" ca="1" si="482"/>
        <v/>
      </c>
      <c r="P3094" s="9" t="str">
        <f t="shared" ca="1" si="483"/>
        <v/>
      </c>
      <c r="Q3094" s="9" t="str">
        <f t="shared" ca="1" si="484"/>
        <v/>
      </c>
      <c r="R3094" s="9" t="str">
        <f t="shared" si="477"/>
        <v/>
      </c>
      <c r="S3094" t="str" cm="1">
        <f t="array" ref="S3094">IF(ISBLANK(C3094),"",IFERROR(INDEX(ListeSeries!$A$2:$A$1045, MATCH(1, (DatasScan!G3094=ListeSeries!$B$2:$B$1045) * (DatasScan!H3094&gt;=ListeSeries!$D$2:$D$1045) * (DatasScan!H3094&lt;=ListeSeries!$E$2:$E$1045), 0)), "no match"))</f>
        <v/>
      </c>
      <c r="T3094" s="7" t="str" cm="1">
        <f t="array" ref="T3094">IF(ISBLANK(C3094),"",IFERROR(INDEX(ListeSeries!$C$2:$C$1045, MATCH(1, (DatasScan!G3094=ListeSeries!$B$2:$B$1045) * (DatasScan!H3094&gt;=ListeSeries!$D$2:$D$1045) * (DatasScan!H3094&lt;=ListeSeries!$E$2:$E$1045), 0)), "no match"))</f>
        <v/>
      </c>
      <c r="U3094" s="11" t="str" cm="1">
        <f t="array" ref="U3094">IF(ISBLANK(C3094),"",IFERROR(INDEX(ListeSeries!$F$2:$F$1045, MATCH(1, (DatasScan!G3094=ListeSeries!$B$2:$B$1045) * (DatasScan!H3094&gt;=ListeSeries!$D$2:$D$1045) * (DatasScan!H3094&lt;=ListeSeries!$E$2:$E$1045), 0)), "no match"))</f>
        <v/>
      </c>
    </row>
    <row r="3095" spans="1:21" ht="15" customHeight="1" x14ac:dyDescent="0.25">
      <c r="A3095" s="6" t="str">
        <f t="shared" si="478"/>
        <v/>
      </c>
      <c r="B3095" s="272"/>
      <c r="F3095" s="7" t="str">
        <f t="shared" si="481"/>
        <v/>
      </c>
      <c r="G3095" s="21" t="str">
        <f>IF(ISBLANK(C3095),"",_xlfn.XLOOKUP(_xlfn.XLOOKUP(VALUE(LEFT(C3095,4)),Souches!$B$2:$B$15000,Souches!$E$2:$E$15000),Varietes!$B$2:$B$500,Varietes!$C$2:$C$500))</f>
        <v/>
      </c>
      <c r="H3095" s="19" t="str">
        <f>IF(ISBLANK(C3095),"",_xlfn.XLOOKUP(VALUE(LEFT(C3095,4)),Souches!$B$2:$B$15000,Souches!$D$2:$D$15000))</f>
        <v/>
      </c>
      <c r="I3095" s="10" t="str">
        <f t="shared" si="479"/>
        <v/>
      </c>
      <c r="J3095" s="19" t="str">
        <f>IF(I3095="","",INT(('ObjProd (2)'!$C$25-I3095)/7 * (ABS('ObjProd (2)'!$C$25-I3095)&gt;=7)))</f>
        <v/>
      </c>
      <c r="K3095" s="10" t="str">
        <f>IF(I3095="","",
IF(AND(DATEDIF(I3095,'ObjProd (2)'!$C$25,"y")=0,DATEDIF(I3095,'ObjProd (2)'!$C$25,"ym")=0,
   INT(('ObjProd (2)'!$C$25-EDATE(I3095,DATEDIF(I3095,'ObjProd (2)'!$C$25,"y")*12+DATEDIF(I3095,'ObjProd (2)'!$C$25,"ym")))/7)=0),
   "&lt; 1 sem.",
   IF(DATEDIF(I3095,'ObjProd (2)'!$C$25,"y")&gt;0,DATEDIF(I3095,'ObjProd (2)'!$C$25,"y") &amp; " " &amp; IF(DATEDIF(I3095,'ObjProd (2)'!$C$25,"y")=1,"an ","ans "),"") &amp;
   IF(DATEDIF(I3095,'ObjProd (2)'!$C$25,"ym")&gt;0,DATEDIF(I3095,'ObjProd (2)'!$C$25,"ym") &amp; " mois ", "") &amp;
   IF(INT(('ObjProd (2)'!$C$25-EDATE(I3095,DATEDIF(I3095,'ObjProd (2)'!$C$25,"y")*12+DATEDIF(I3095,'ObjProd (2)'!$C$25,"ym")))/7)&gt;0,
      INT(('ObjProd (2)'!$C$25-EDATE(I3095,DATEDIF(I3095,'ObjProd (2)'!$C$25,"y")*12+DATEDIF(I3095,'ObjProd (2)'!$C$25,"ym")))/7) &amp; " sem.",
      "")
)
)</f>
        <v/>
      </c>
      <c r="L3095" s="11" t="str">
        <f t="shared" si="480"/>
        <v/>
      </c>
      <c r="M3095" s="9" t="str">
        <f t="shared" si="476"/>
        <v/>
      </c>
      <c r="N3095" s="9" t="str" cm="1">
        <f t="array" aca="1" ref="N3095" ca="1">LEFT(L3095, IF(ISNUMBER(SUBSTITUTE(_xludf.MID(L3095, 2, 1), ".", ",")), 1, 2))</f>
        <v/>
      </c>
      <c r="O3095" s="19" t="str">
        <f t="shared" ca="1" si="482"/>
        <v/>
      </c>
      <c r="P3095" s="9" t="str">
        <f t="shared" ca="1" si="483"/>
        <v/>
      </c>
      <c r="Q3095" s="9" t="str">
        <f t="shared" ca="1" si="484"/>
        <v/>
      </c>
      <c r="R3095" s="9" t="str">
        <f t="shared" si="477"/>
        <v/>
      </c>
      <c r="S3095" t="str" cm="1">
        <f t="array" ref="S3095">IF(ISBLANK(C3095),"",IFERROR(INDEX(ListeSeries!$A$2:$A$1045, MATCH(1, (DatasScan!G3095=ListeSeries!$B$2:$B$1045) * (DatasScan!H3095&gt;=ListeSeries!$D$2:$D$1045) * (DatasScan!H3095&lt;=ListeSeries!$E$2:$E$1045), 0)), "no match"))</f>
        <v/>
      </c>
      <c r="T3095" s="7" t="str" cm="1">
        <f t="array" ref="T3095">IF(ISBLANK(C3095),"",IFERROR(INDEX(ListeSeries!$C$2:$C$1045, MATCH(1, (DatasScan!G3095=ListeSeries!$B$2:$B$1045) * (DatasScan!H3095&gt;=ListeSeries!$D$2:$D$1045) * (DatasScan!H3095&lt;=ListeSeries!$E$2:$E$1045), 0)), "no match"))</f>
        <v/>
      </c>
      <c r="U3095" s="11" t="str" cm="1">
        <f t="array" ref="U3095">IF(ISBLANK(C3095),"",IFERROR(INDEX(ListeSeries!$F$2:$F$1045, MATCH(1, (DatasScan!G3095=ListeSeries!$B$2:$B$1045) * (DatasScan!H3095&gt;=ListeSeries!$D$2:$D$1045) * (DatasScan!H3095&lt;=ListeSeries!$E$2:$E$1045), 0)), "no match"))</f>
        <v/>
      </c>
    </row>
    <row r="3096" spans="1:21" ht="15" customHeight="1" x14ac:dyDescent="0.25">
      <c r="A3096" s="6" t="str">
        <f t="shared" si="478"/>
        <v/>
      </c>
      <c r="B3096" s="272"/>
      <c r="F3096" s="7" t="str">
        <f t="shared" si="481"/>
        <v/>
      </c>
      <c r="G3096" s="21" t="str">
        <f>IF(ISBLANK(C3096),"",_xlfn.XLOOKUP(_xlfn.XLOOKUP(VALUE(LEFT(C3096,4)),Souches!$B$2:$B$15000,Souches!$E$2:$E$15000),Varietes!$B$2:$B$500,Varietes!$C$2:$C$500))</f>
        <v/>
      </c>
      <c r="H3096" s="19" t="str">
        <f>IF(ISBLANK(C3096),"",_xlfn.XLOOKUP(VALUE(LEFT(C3096,4)),Souches!$B$2:$B$15000,Souches!$D$2:$D$15000))</f>
        <v/>
      </c>
      <c r="I3096" s="10" t="str">
        <f t="shared" si="479"/>
        <v/>
      </c>
      <c r="J3096" s="19" t="str">
        <f>IF(I3096="","",INT(('ObjProd (2)'!$C$25-I3096)/7 * (ABS('ObjProd (2)'!$C$25-I3096)&gt;=7)))</f>
        <v/>
      </c>
      <c r="K3096" s="10" t="str">
        <f>IF(I3096="","",
IF(AND(DATEDIF(I3096,'ObjProd (2)'!$C$25,"y")=0,DATEDIF(I3096,'ObjProd (2)'!$C$25,"ym")=0,
   INT(('ObjProd (2)'!$C$25-EDATE(I3096,DATEDIF(I3096,'ObjProd (2)'!$C$25,"y")*12+DATEDIF(I3096,'ObjProd (2)'!$C$25,"ym")))/7)=0),
   "&lt; 1 sem.",
   IF(DATEDIF(I3096,'ObjProd (2)'!$C$25,"y")&gt;0,DATEDIF(I3096,'ObjProd (2)'!$C$25,"y") &amp; " " &amp; IF(DATEDIF(I3096,'ObjProd (2)'!$C$25,"y")=1,"an ","ans "),"") &amp;
   IF(DATEDIF(I3096,'ObjProd (2)'!$C$25,"ym")&gt;0,DATEDIF(I3096,'ObjProd (2)'!$C$25,"ym") &amp; " mois ", "") &amp;
   IF(INT(('ObjProd (2)'!$C$25-EDATE(I3096,DATEDIF(I3096,'ObjProd (2)'!$C$25,"y")*12+DATEDIF(I3096,'ObjProd (2)'!$C$25,"ym")))/7)&gt;0,
      INT(('ObjProd (2)'!$C$25-EDATE(I3096,DATEDIF(I3096,'ObjProd (2)'!$C$25,"y")*12+DATEDIF(I3096,'ObjProd (2)'!$C$25,"ym")))/7) &amp; " sem.",
      "")
)
)</f>
        <v/>
      </c>
      <c r="L3096" s="11" t="str">
        <f t="shared" si="480"/>
        <v/>
      </c>
      <c r="M3096" s="9" t="str">
        <f t="shared" si="476"/>
        <v/>
      </c>
      <c r="N3096" s="9" t="str" cm="1">
        <f t="array" aca="1" ref="N3096" ca="1">LEFT(L3096, IF(ISNUMBER(SUBSTITUTE(_xludf.MID(L3096, 2, 1), ".", ",")), 1, 2))</f>
        <v/>
      </c>
      <c r="O3096" s="19" t="str">
        <f t="shared" ca="1" si="482"/>
        <v/>
      </c>
      <c r="P3096" s="9" t="str">
        <f t="shared" ca="1" si="483"/>
        <v/>
      </c>
      <c r="Q3096" s="9" t="str">
        <f t="shared" ca="1" si="484"/>
        <v/>
      </c>
      <c r="R3096" s="9" t="str">
        <f t="shared" si="477"/>
        <v/>
      </c>
      <c r="S3096" t="str" cm="1">
        <f t="array" ref="S3096">IF(ISBLANK(C3096),"",IFERROR(INDEX(ListeSeries!$A$2:$A$1045, MATCH(1, (DatasScan!G3096=ListeSeries!$B$2:$B$1045) * (DatasScan!H3096&gt;=ListeSeries!$D$2:$D$1045) * (DatasScan!H3096&lt;=ListeSeries!$E$2:$E$1045), 0)), "no match"))</f>
        <v/>
      </c>
      <c r="T3096" s="7" t="str" cm="1">
        <f t="array" ref="T3096">IF(ISBLANK(C3096),"",IFERROR(INDEX(ListeSeries!$C$2:$C$1045, MATCH(1, (DatasScan!G3096=ListeSeries!$B$2:$B$1045) * (DatasScan!H3096&gt;=ListeSeries!$D$2:$D$1045) * (DatasScan!H3096&lt;=ListeSeries!$E$2:$E$1045), 0)), "no match"))</f>
        <v/>
      </c>
      <c r="U3096" s="11" t="str" cm="1">
        <f t="array" ref="U3096">IF(ISBLANK(C3096),"",IFERROR(INDEX(ListeSeries!$F$2:$F$1045, MATCH(1, (DatasScan!G3096=ListeSeries!$B$2:$B$1045) * (DatasScan!H3096&gt;=ListeSeries!$D$2:$D$1045) * (DatasScan!H3096&lt;=ListeSeries!$E$2:$E$1045), 0)), "no match"))</f>
        <v/>
      </c>
    </row>
    <row r="3097" spans="1:21" ht="15" customHeight="1" x14ac:dyDescent="0.25">
      <c r="A3097" s="6" t="str">
        <f t="shared" si="478"/>
        <v/>
      </c>
      <c r="B3097" s="272"/>
      <c r="F3097" s="7" t="str">
        <f t="shared" si="481"/>
        <v/>
      </c>
      <c r="G3097" s="21" t="str">
        <f>IF(ISBLANK(C3097),"",_xlfn.XLOOKUP(_xlfn.XLOOKUP(VALUE(LEFT(C3097,4)),Souches!$B$2:$B$15000,Souches!$E$2:$E$15000),Varietes!$B$2:$B$500,Varietes!$C$2:$C$500))</f>
        <v/>
      </c>
      <c r="H3097" s="19" t="str">
        <f>IF(ISBLANK(C3097),"",_xlfn.XLOOKUP(VALUE(LEFT(C3097,4)),Souches!$B$2:$B$15000,Souches!$D$2:$D$15000))</f>
        <v/>
      </c>
      <c r="I3097" s="10" t="str">
        <f t="shared" si="479"/>
        <v/>
      </c>
      <c r="J3097" s="19" t="str">
        <f>IF(I3097="","",INT(('ObjProd (2)'!$C$25-I3097)/7 * (ABS('ObjProd (2)'!$C$25-I3097)&gt;=7)))</f>
        <v/>
      </c>
      <c r="K3097" s="10" t="str">
        <f>IF(I3097="","",
IF(AND(DATEDIF(I3097,'ObjProd (2)'!$C$25,"y")=0,DATEDIF(I3097,'ObjProd (2)'!$C$25,"ym")=0,
   INT(('ObjProd (2)'!$C$25-EDATE(I3097,DATEDIF(I3097,'ObjProd (2)'!$C$25,"y")*12+DATEDIF(I3097,'ObjProd (2)'!$C$25,"ym")))/7)=0),
   "&lt; 1 sem.",
   IF(DATEDIF(I3097,'ObjProd (2)'!$C$25,"y")&gt;0,DATEDIF(I3097,'ObjProd (2)'!$C$25,"y") &amp; " " &amp; IF(DATEDIF(I3097,'ObjProd (2)'!$C$25,"y")=1,"an ","ans "),"") &amp;
   IF(DATEDIF(I3097,'ObjProd (2)'!$C$25,"ym")&gt;0,DATEDIF(I3097,'ObjProd (2)'!$C$25,"ym") &amp; " mois ", "") &amp;
   IF(INT(('ObjProd (2)'!$C$25-EDATE(I3097,DATEDIF(I3097,'ObjProd (2)'!$C$25,"y")*12+DATEDIF(I3097,'ObjProd (2)'!$C$25,"ym")))/7)&gt;0,
      INT(('ObjProd (2)'!$C$25-EDATE(I3097,DATEDIF(I3097,'ObjProd (2)'!$C$25,"y")*12+DATEDIF(I3097,'ObjProd (2)'!$C$25,"ym")))/7) &amp; " sem.",
      "")
)
)</f>
        <v/>
      </c>
      <c r="L3097" s="11" t="str">
        <f t="shared" si="480"/>
        <v/>
      </c>
      <c r="M3097" s="9" t="str">
        <f t="shared" si="476"/>
        <v/>
      </c>
      <c r="N3097" s="9" t="str" cm="1">
        <f t="array" aca="1" ref="N3097" ca="1">LEFT(L3097, IF(ISNUMBER(SUBSTITUTE(_xludf.MID(L3097, 2, 1), ".", ",")), 1, 2))</f>
        <v/>
      </c>
      <c r="O3097" s="19" t="str">
        <f t="shared" ca="1" si="482"/>
        <v/>
      </c>
      <c r="P3097" s="9" t="str">
        <f t="shared" ca="1" si="483"/>
        <v/>
      </c>
      <c r="Q3097" s="9" t="str">
        <f t="shared" ca="1" si="484"/>
        <v/>
      </c>
      <c r="R3097" s="9" t="str">
        <f t="shared" si="477"/>
        <v/>
      </c>
      <c r="S3097" t="str" cm="1">
        <f t="array" ref="S3097">IF(ISBLANK(C3097),"",IFERROR(INDEX(ListeSeries!$A$2:$A$1045, MATCH(1, (DatasScan!G3097=ListeSeries!$B$2:$B$1045) * (DatasScan!H3097&gt;=ListeSeries!$D$2:$D$1045) * (DatasScan!H3097&lt;=ListeSeries!$E$2:$E$1045), 0)), "no match"))</f>
        <v/>
      </c>
      <c r="T3097" s="7" t="str" cm="1">
        <f t="array" ref="T3097">IF(ISBLANK(C3097),"",IFERROR(INDEX(ListeSeries!$C$2:$C$1045, MATCH(1, (DatasScan!G3097=ListeSeries!$B$2:$B$1045) * (DatasScan!H3097&gt;=ListeSeries!$D$2:$D$1045) * (DatasScan!H3097&lt;=ListeSeries!$E$2:$E$1045), 0)), "no match"))</f>
        <v/>
      </c>
      <c r="U3097" s="11" t="str" cm="1">
        <f t="array" ref="U3097">IF(ISBLANK(C3097),"",IFERROR(INDEX(ListeSeries!$F$2:$F$1045, MATCH(1, (DatasScan!G3097=ListeSeries!$B$2:$B$1045) * (DatasScan!H3097&gt;=ListeSeries!$D$2:$D$1045) * (DatasScan!H3097&lt;=ListeSeries!$E$2:$E$1045), 0)), "no match"))</f>
        <v/>
      </c>
    </row>
    <row r="3098" spans="1:21" ht="15" customHeight="1" x14ac:dyDescent="0.25">
      <c r="A3098" s="6" t="str">
        <f t="shared" si="478"/>
        <v/>
      </c>
      <c r="B3098" s="272"/>
      <c r="F3098" s="7" t="str">
        <f t="shared" si="481"/>
        <v/>
      </c>
      <c r="G3098" s="21" t="str">
        <f>IF(ISBLANK(C3098),"",_xlfn.XLOOKUP(_xlfn.XLOOKUP(VALUE(LEFT(C3098,4)),Souches!$B$2:$B$15000,Souches!$E$2:$E$15000),Varietes!$B$2:$B$500,Varietes!$C$2:$C$500))</f>
        <v/>
      </c>
      <c r="H3098" s="19" t="str">
        <f>IF(ISBLANK(C3098),"",_xlfn.XLOOKUP(VALUE(LEFT(C3098,4)),Souches!$B$2:$B$15000,Souches!$D$2:$D$15000))</f>
        <v/>
      </c>
      <c r="I3098" s="10" t="str">
        <f t="shared" si="479"/>
        <v/>
      </c>
      <c r="J3098" s="19" t="str">
        <f>IF(I3098="","",INT(('ObjProd (2)'!$C$25-I3098)/7 * (ABS('ObjProd (2)'!$C$25-I3098)&gt;=7)))</f>
        <v/>
      </c>
      <c r="K3098" s="10" t="str">
        <f>IF(I3098="","",
IF(AND(DATEDIF(I3098,'ObjProd (2)'!$C$25,"y")=0,DATEDIF(I3098,'ObjProd (2)'!$C$25,"ym")=0,
   INT(('ObjProd (2)'!$C$25-EDATE(I3098,DATEDIF(I3098,'ObjProd (2)'!$C$25,"y")*12+DATEDIF(I3098,'ObjProd (2)'!$C$25,"ym")))/7)=0),
   "&lt; 1 sem.",
   IF(DATEDIF(I3098,'ObjProd (2)'!$C$25,"y")&gt;0,DATEDIF(I3098,'ObjProd (2)'!$C$25,"y") &amp; " " &amp; IF(DATEDIF(I3098,'ObjProd (2)'!$C$25,"y")=1,"an ","ans "),"") &amp;
   IF(DATEDIF(I3098,'ObjProd (2)'!$C$25,"ym")&gt;0,DATEDIF(I3098,'ObjProd (2)'!$C$25,"ym") &amp; " mois ", "") &amp;
   IF(INT(('ObjProd (2)'!$C$25-EDATE(I3098,DATEDIF(I3098,'ObjProd (2)'!$C$25,"y")*12+DATEDIF(I3098,'ObjProd (2)'!$C$25,"ym")))/7)&gt;0,
      INT(('ObjProd (2)'!$C$25-EDATE(I3098,DATEDIF(I3098,'ObjProd (2)'!$C$25,"y")*12+DATEDIF(I3098,'ObjProd (2)'!$C$25,"ym")))/7) &amp; " sem.",
      "")
)
)</f>
        <v/>
      </c>
      <c r="L3098" s="11" t="str">
        <f t="shared" si="480"/>
        <v/>
      </c>
      <c r="M3098" s="9" t="str">
        <f t="shared" si="476"/>
        <v/>
      </c>
      <c r="N3098" s="9" t="str" cm="1">
        <f t="array" aca="1" ref="N3098" ca="1">LEFT(L3098, IF(ISNUMBER(SUBSTITUTE(_xludf.MID(L3098, 2, 1), ".", ",")), 1, 2))</f>
        <v/>
      </c>
      <c r="O3098" s="19" t="str">
        <f t="shared" ca="1" si="482"/>
        <v/>
      </c>
      <c r="P3098" s="9" t="str">
        <f t="shared" ca="1" si="483"/>
        <v/>
      </c>
      <c r="Q3098" s="9" t="str">
        <f t="shared" ca="1" si="484"/>
        <v/>
      </c>
      <c r="R3098" s="9" t="str">
        <f t="shared" si="477"/>
        <v/>
      </c>
      <c r="S3098" t="str" cm="1">
        <f t="array" ref="S3098">IF(ISBLANK(C3098),"",IFERROR(INDEX(ListeSeries!$A$2:$A$1045, MATCH(1, (DatasScan!G3098=ListeSeries!$B$2:$B$1045) * (DatasScan!H3098&gt;=ListeSeries!$D$2:$D$1045) * (DatasScan!H3098&lt;=ListeSeries!$E$2:$E$1045), 0)), "no match"))</f>
        <v/>
      </c>
      <c r="T3098" s="7" t="str" cm="1">
        <f t="array" ref="T3098">IF(ISBLANK(C3098),"",IFERROR(INDEX(ListeSeries!$C$2:$C$1045, MATCH(1, (DatasScan!G3098=ListeSeries!$B$2:$B$1045) * (DatasScan!H3098&gt;=ListeSeries!$D$2:$D$1045) * (DatasScan!H3098&lt;=ListeSeries!$E$2:$E$1045), 0)), "no match"))</f>
        <v/>
      </c>
      <c r="U3098" s="11" t="str" cm="1">
        <f t="array" ref="U3098">IF(ISBLANK(C3098),"",IFERROR(INDEX(ListeSeries!$F$2:$F$1045, MATCH(1, (DatasScan!G3098=ListeSeries!$B$2:$B$1045) * (DatasScan!H3098&gt;=ListeSeries!$D$2:$D$1045) * (DatasScan!H3098&lt;=ListeSeries!$E$2:$E$1045), 0)), "no match"))</f>
        <v/>
      </c>
    </row>
    <row r="3099" spans="1:21" ht="15" customHeight="1" x14ac:dyDescent="0.25">
      <c r="A3099" s="6" t="str">
        <f t="shared" si="478"/>
        <v/>
      </c>
      <c r="B3099" s="272"/>
      <c r="F3099" s="7" t="str">
        <f t="shared" si="481"/>
        <v/>
      </c>
      <c r="G3099" s="21" t="str">
        <f>IF(ISBLANK(C3099),"",_xlfn.XLOOKUP(_xlfn.XLOOKUP(VALUE(LEFT(C3099,4)),Souches!$B$2:$B$15000,Souches!$E$2:$E$15000),Varietes!$B$2:$B$500,Varietes!$C$2:$C$500))</f>
        <v/>
      </c>
      <c r="H3099" s="19" t="str">
        <f>IF(ISBLANK(C3099),"",_xlfn.XLOOKUP(VALUE(LEFT(C3099,4)),Souches!$B$2:$B$15000,Souches!$D$2:$D$15000))</f>
        <v/>
      </c>
      <c r="I3099" s="10" t="str">
        <f t="shared" si="479"/>
        <v/>
      </c>
      <c r="J3099" s="19" t="str">
        <f>IF(I3099="","",INT(('ObjProd (2)'!$C$25-I3099)/7 * (ABS('ObjProd (2)'!$C$25-I3099)&gt;=7)))</f>
        <v/>
      </c>
      <c r="K3099" s="10" t="str">
        <f>IF(I3099="","",
IF(AND(DATEDIF(I3099,'ObjProd (2)'!$C$25,"y")=0,DATEDIF(I3099,'ObjProd (2)'!$C$25,"ym")=0,
   INT(('ObjProd (2)'!$C$25-EDATE(I3099,DATEDIF(I3099,'ObjProd (2)'!$C$25,"y")*12+DATEDIF(I3099,'ObjProd (2)'!$C$25,"ym")))/7)=0),
   "&lt; 1 sem.",
   IF(DATEDIF(I3099,'ObjProd (2)'!$C$25,"y")&gt;0,DATEDIF(I3099,'ObjProd (2)'!$C$25,"y") &amp; " " &amp; IF(DATEDIF(I3099,'ObjProd (2)'!$C$25,"y")=1,"an ","ans "),"") &amp;
   IF(DATEDIF(I3099,'ObjProd (2)'!$C$25,"ym")&gt;0,DATEDIF(I3099,'ObjProd (2)'!$C$25,"ym") &amp; " mois ", "") &amp;
   IF(INT(('ObjProd (2)'!$C$25-EDATE(I3099,DATEDIF(I3099,'ObjProd (2)'!$C$25,"y")*12+DATEDIF(I3099,'ObjProd (2)'!$C$25,"ym")))/7)&gt;0,
      INT(('ObjProd (2)'!$C$25-EDATE(I3099,DATEDIF(I3099,'ObjProd (2)'!$C$25,"y")*12+DATEDIF(I3099,'ObjProd (2)'!$C$25,"ym")))/7) &amp; " sem.",
      "")
)
)</f>
        <v/>
      </c>
      <c r="L3099" s="11" t="str">
        <f t="shared" si="480"/>
        <v/>
      </c>
      <c r="M3099" s="9" t="str">
        <f t="shared" si="476"/>
        <v/>
      </c>
      <c r="N3099" s="9" t="str" cm="1">
        <f t="array" aca="1" ref="N3099" ca="1">LEFT(L3099, IF(ISNUMBER(SUBSTITUTE(_xludf.MID(L3099, 2, 1), ".", ",")), 1, 2))</f>
        <v/>
      </c>
      <c r="O3099" s="19" t="str">
        <f t="shared" ca="1" si="482"/>
        <v/>
      </c>
      <c r="P3099" s="9" t="str">
        <f t="shared" ca="1" si="483"/>
        <v/>
      </c>
      <c r="Q3099" s="9" t="str">
        <f t="shared" ca="1" si="484"/>
        <v/>
      </c>
      <c r="R3099" s="9" t="str">
        <f t="shared" si="477"/>
        <v/>
      </c>
      <c r="S3099" t="str" cm="1">
        <f t="array" ref="S3099">IF(ISBLANK(C3099),"",IFERROR(INDEX(ListeSeries!$A$2:$A$1045, MATCH(1, (DatasScan!G3099=ListeSeries!$B$2:$B$1045) * (DatasScan!H3099&gt;=ListeSeries!$D$2:$D$1045) * (DatasScan!H3099&lt;=ListeSeries!$E$2:$E$1045), 0)), "no match"))</f>
        <v/>
      </c>
      <c r="T3099" s="7" t="str" cm="1">
        <f t="array" ref="T3099">IF(ISBLANK(C3099),"",IFERROR(INDEX(ListeSeries!$C$2:$C$1045, MATCH(1, (DatasScan!G3099=ListeSeries!$B$2:$B$1045) * (DatasScan!H3099&gt;=ListeSeries!$D$2:$D$1045) * (DatasScan!H3099&lt;=ListeSeries!$E$2:$E$1045), 0)), "no match"))</f>
        <v/>
      </c>
      <c r="U3099" s="11" t="str" cm="1">
        <f t="array" ref="U3099">IF(ISBLANK(C3099),"",IFERROR(INDEX(ListeSeries!$F$2:$F$1045, MATCH(1, (DatasScan!G3099=ListeSeries!$B$2:$B$1045) * (DatasScan!H3099&gt;=ListeSeries!$D$2:$D$1045) * (DatasScan!H3099&lt;=ListeSeries!$E$2:$E$1045), 0)), "no match"))</f>
        <v/>
      </c>
    </row>
    <row r="3100" spans="1:21" ht="15" customHeight="1" x14ac:dyDescent="0.25">
      <c r="A3100" s="6" t="str">
        <f t="shared" si="478"/>
        <v/>
      </c>
      <c r="B3100" s="272"/>
      <c r="F3100" s="7" t="str">
        <f t="shared" si="481"/>
        <v/>
      </c>
      <c r="G3100" s="21" t="str">
        <f>IF(ISBLANK(C3100),"",_xlfn.XLOOKUP(_xlfn.XLOOKUP(VALUE(LEFT(C3100,4)),Souches!$B$2:$B$15000,Souches!$E$2:$E$15000),Varietes!$B$2:$B$500,Varietes!$C$2:$C$500))</f>
        <v/>
      </c>
      <c r="H3100" s="19" t="str">
        <f>IF(ISBLANK(C3100),"",_xlfn.XLOOKUP(VALUE(LEFT(C3100,4)),Souches!$B$2:$B$15000,Souches!$D$2:$D$15000))</f>
        <v/>
      </c>
      <c r="I3100" s="10" t="str">
        <f t="shared" si="479"/>
        <v/>
      </c>
      <c r="J3100" s="19" t="str">
        <f>IF(I3100="","",INT(('ObjProd (2)'!$C$25-I3100)/7 * (ABS('ObjProd (2)'!$C$25-I3100)&gt;=7)))</f>
        <v/>
      </c>
      <c r="K3100" s="10" t="str">
        <f>IF(I3100="","",
IF(AND(DATEDIF(I3100,'ObjProd (2)'!$C$25,"y")=0,DATEDIF(I3100,'ObjProd (2)'!$C$25,"ym")=0,
   INT(('ObjProd (2)'!$C$25-EDATE(I3100,DATEDIF(I3100,'ObjProd (2)'!$C$25,"y")*12+DATEDIF(I3100,'ObjProd (2)'!$C$25,"ym")))/7)=0),
   "&lt; 1 sem.",
   IF(DATEDIF(I3100,'ObjProd (2)'!$C$25,"y")&gt;0,DATEDIF(I3100,'ObjProd (2)'!$C$25,"y") &amp; " " &amp; IF(DATEDIF(I3100,'ObjProd (2)'!$C$25,"y")=1,"an ","ans "),"") &amp;
   IF(DATEDIF(I3100,'ObjProd (2)'!$C$25,"ym")&gt;0,DATEDIF(I3100,'ObjProd (2)'!$C$25,"ym") &amp; " mois ", "") &amp;
   IF(INT(('ObjProd (2)'!$C$25-EDATE(I3100,DATEDIF(I3100,'ObjProd (2)'!$C$25,"y")*12+DATEDIF(I3100,'ObjProd (2)'!$C$25,"ym")))/7)&gt;0,
      INT(('ObjProd (2)'!$C$25-EDATE(I3100,DATEDIF(I3100,'ObjProd (2)'!$C$25,"y")*12+DATEDIF(I3100,'ObjProd (2)'!$C$25,"ym")))/7) &amp; " sem.",
      "")
)
)</f>
        <v/>
      </c>
      <c r="L3100" s="11" t="str">
        <f t="shared" si="480"/>
        <v/>
      </c>
      <c r="M3100" s="9" t="str">
        <f t="shared" si="476"/>
        <v/>
      </c>
      <c r="N3100" s="9" t="str" cm="1">
        <f t="array" aca="1" ref="N3100" ca="1">LEFT(L3100, IF(ISNUMBER(SUBSTITUTE(_xludf.MID(L3100, 2, 1), ".", ",")), 1, 2))</f>
        <v/>
      </c>
      <c r="O3100" s="19" t="str">
        <f t="shared" ca="1" si="482"/>
        <v/>
      </c>
      <c r="P3100" s="9" t="str">
        <f t="shared" ca="1" si="483"/>
        <v/>
      </c>
      <c r="Q3100" s="9" t="str">
        <f t="shared" ca="1" si="484"/>
        <v/>
      </c>
      <c r="R3100" s="9" t="str">
        <f t="shared" si="477"/>
        <v/>
      </c>
      <c r="S3100" t="str" cm="1">
        <f t="array" ref="S3100">IF(ISBLANK(C3100),"",IFERROR(INDEX(ListeSeries!$A$2:$A$1045, MATCH(1, (DatasScan!G3100=ListeSeries!$B$2:$B$1045) * (DatasScan!H3100&gt;=ListeSeries!$D$2:$D$1045) * (DatasScan!H3100&lt;=ListeSeries!$E$2:$E$1045), 0)), "no match"))</f>
        <v/>
      </c>
      <c r="T3100" s="7" t="str" cm="1">
        <f t="array" ref="T3100">IF(ISBLANK(C3100),"",IFERROR(INDEX(ListeSeries!$C$2:$C$1045, MATCH(1, (DatasScan!G3100=ListeSeries!$B$2:$B$1045) * (DatasScan!H3100&gt;=ListeSeries!$D$2:$D$1045) * (DatasScan!H3100&lt;=ListeSeries!$E$2:$E$1045), 0)), "no match"))</f>
        <v/>
      </c>
      <c r="U3100" s="11" t="str" cm="1">
        <f t="array" ref="U3100">IF(ISBLANK(C3100),"",IFERROR(INDEX(ListeSeries!$F$2:$F$1045, MATCH(1, (DatasScan!G3100=ListeSeries!$B$2:$B$1045) * (DatasScan!H3100&gt;=ListeSeries!$D$2:$D$1045) * (DatasScan!H3100&lt;=ListeSeries!$E$2:$E$1045), 0)), "no match"))</f>
        <v/>
      </c>
    </row>
    <row r="3101" spans="1:21" ht="15" customHeight="1" x14ac:dyDescent="0.25">
      <c r="A3101" s="6" t="str">
        <f t="shared" si="478"/>
        <v/>
      </c>
      <c r="B3101" s="272"/>
      <c r="F3101" s="7" t="str">
        <f t="shared" si="481"/>
        <v/>
      </c>
      <c r="G3101" s="21" t="str">
        <f>IF(ISBLANK(C3101),"",_xlfn.XLOOKUP(_xlfn.XLOOKUP(VALUE(LEFT(C3101,4)),Souches!$B$2:$B$15000,Souches!$E$2:$E$15000),Varietes!$B$2:$B$500,Varietes!$C$2:$C$500))</f>
        <v/>
      </c>
      <c r="H3101" s="19" t="str">
        <f>IF(ISBLANK(C3101),"",_xlfn.XLOOKUP(VALUE(LEFT(C3101,4)),Souches!$B$2:$B$15000,Souches!$D$2:$D$15000))</f>
        <v/>
      </c>
      <c r="I3101" s="10" t="str">
        <f t="shared" si="479"/>
        <v/>
      </c>
      <c r="J3101" s="19" t="str">
        <f>IF(I3101="","",INT(('ObjProd (2)'!$C$25-I3101)/7 * (ABS('ObjProd (2)'!$C$25-I3101)&gt;=7)))</f>
        <v/>
      </c>
      <c r="K3101" s="10" t="str">
        <f>IF(I3101="","",
IF(AND(DATEDIF(I3101,'ObjProd (2)'!$C$25,"y")=0,DATEDIF(I3101,'ObjProd (2)'!$C$25,"ym")=0,
   INT(('ObjProd (2)'!$C$25-EDATE(I3101,DATEDIF(I3101,'ObjProd (2)'!$C$25,"y")*12+DATEDIF(I3101,'ObjProd (2)'!$C$25,"ym")))/7)=0),
   "&lt; 1 sem.",
   IF(DATEDIF(I3101,'ObjProd (2)'!$C$25,"y")&gt;0,DATEDIF(I3101,'ObjProd (2)'!$C$25,"y") &amp; " " &amp; IF(DATEDIF(I3101,'ObjProd (2)'!$C$25,"y")=1,"an ","ans "),"") &amp;
   IF(DATEDIF(I3101,'ObjProd (2)'!$C$25,"ym")&gt;0,DATEDIF(I3101,'ObjProd (2)'!$C$25,"ym") &amp; " mois ", "") &amp;
   IF(INT(('ObjProd (2)'!$C$25-EDATE(I3101,DATEDIF(I3101,'ObjProd (2)'!$C$25,"y")*12+DATEDIF(I3101,'ObjProd (2)'!$C$25,"ym")))/7)&gt;0,
      INT(('ObjProd (2)'!$C$25-EDATE(I3101,DATEDIF(I3101,'ObjProd (2)'!$C$25,"y")*12+DATEDIF(I3101,'ObjProd (2)'!$C$25,"ym")))/7) &amp; " sem.",
      "")
)
)</f>
        <v/>
      </c>
      <c r="L3101" s="11" t="str">
        <f t="shared" si="480"/>
        <v/>
      </c>
      <c r="M3101" s="9" t="str">
        <f t="shared" si="476"/>
        <v/>
      </c>
      <c r="N3101" s="9" t="str" cm="1">
        <f t="array" aca="1" ref="N3101" ca="1">LEFT(L3101, IF(ISNUMBER(SUBSTITUTE(_xludf.MID(L3101, 2, 1), ".", ",")), 1, 2))</f>
        <v/>
      </c>
      <c r="O3101" s="19" t="str">
        <f t="shared" ca="1" si="482"/>
        <v/>
      </c>
      <c r="P3101" s="9" t="str">
        <f t="shared" ca="1" si="483"/>
        <v/>
      </c>
      <c r="Q3101" s="9" t="str">
        <f t="shared" ca="1" si="484"/>
        <v/>
      </c>
      <c r="R3101" s="9" t="str">
        <f t="shared" si="477"/>
        <v/>
      </c>
      <c r="S3101" t="str" cm="1">
        <f t="array" ref="S3101">IF(ISBLANK(C3101),"",IFERROR(INDEX(ListeSeries!$A$2:$A$1045, MATCH(1, (DatasScan!G3101=ListeSeries!$B$2:$B$1045) * (DatasScan!H3101&gt;=ListeSeries!$D$2:$D$1045) * (DatasScan!H3101&lt;=ListeSeries!$E$2:$E$1045), 0)), "no match"))</f>
        <v/>
      </c>
      <c r="T3101" s="7" t="str" cm="1">
        <f t="array" ref="T3101">IF(ISBLANK(C3101),"",IFERROR(INDEX(ListeSeries!$C$2:$C$1045, MATCH(1, (DatasScan!G3101=ListeSeries!$B$2:$B$1045) * (DatasScan!H3101&gt;=ListeSeries!$D$2:$D$1045) * (DatasScan!H3101&lt;=ListeSeries!$E$2:$E$1045), 0)), "no match"))</f>
        <v/>
      </c>
      <c r="U3101" s="11" t="str" cm="1">
        <f t="array" ref="U3101">IF(ISBLANK(C3101),"",IFERROR(INDEX(ListeSeries!$F$2:$F$1045, MATCH(1, (DatasScan!G3101=ListeSeries!$B$2:$B$1045) * (DatasScan!H3101&gt;=ListeSeries!$D$2:$D$1045) * (DatasScan!H3101&lt;=ListeSeries!$E$2:$E$1045), 0)), "no match"))</f>
        <v/>
      </c>
    </row>
    <row r="3102" spans="1:21" ht="15" customHeight="1" x14ac:dyDescent="0.25">
      <c r="A3102" s="6" t="str">
        <f t="shared" si="478"/>
        <v/>
      </c>
      <c r="B3102" s="272"/>
      <c r="F3102" s="7" t="str">
        <f t="shared" si="481"/>
        <v/>
      </c>
      <c r="G3102" s="21" t="str">
        <f>IF(ISBLANK(C3102),"",_xlfn.XLOOKUP(_xlfn.XLOOKUP(VALUE(LEFT(C3102,4)),Souches!$B$2:$B$15000,Souches!$E$2:$E$15000),Varietes!$B$2:$B$500,Varietes!$C$2:$C$500))</f>
        <v/>
      </c>
      <c r="H3102" s="19" t="str">
        <f>IF(ISBLANK(C3102),"",_xlfn.XLOOKUP(VALUE(LEFT(C3102,4)),Souches!$B$2:$B$15000,Souches!$D$2:$D$15000))</f>
        <v/>
      </c>
      <c r="I3102" s="10" t="str">
        <f t="shared" si="479"/>
        <v/>
      </c>
      <c r="J3102" s="19" t="str">
        <f>IF(I3102="","",INT(('ObjProd (2)'!$C$25-I3102)/7 * (ABS('ObjProd (2)'!$C$25-I3102)&gt;=7)))</f>
        <v/>
      </c>
      <c r="K3102" s="10" t="str">
        <f>IF(I3102="","",
IF(AND(DATEDIF(I3102,'ObjProd (2)'!$C$25,"y")=0,DATEDIF(I3102,'ObjProd (2)'!$C$25,"ym")=0,
   INT(('ObjProd (2)'!$C$25-EDATE(I3102,DATEDIF(I3102,'ObjProd (2)'!$C$25,"y")*12+DATEDIF(I3102,'ObjProd (2)'!$C$25,"ym")))/7)=0),
   "&lt; 1 sem.",
   IF(DATEDIF(I3102,'ObjProd (2)'!$C$25,"y")&gt;0,DATEDIF(I3102,'ObjProd (2)'!$C$25,"y") &amp; " " &amp; IF(DATEDIF(I3102,'ObjProd (2)'!$C$25,"y")=1,"an ","ans "),"") &amp;
   IF(DATEDIF(I3102,'ObjProd (2)'!$C$25,"ym")&gt;0,DATEDIF(I3102,'ObjProd (2)'!$C$25,"ym") &amp; " mois ", "") &amp;
   IF(INT(('ObjProd (2)'!$C$25-EDATE(I3102,DATEDIF(I3102,'ObjProd (2)'!$C$25,"y")*12+DATEDIF(I3102,'ObjProd (2)'!$C$25,"ym")))/7)&gt;0,
      INT(('ObjProd (2)'!$C$25-EDATE(I3102,DATEDIF(I3102,'ObjProd (2)'!$C$25,"y")*12+DATEDIF(I3102,'ObjProd (2)'!$C$25,"ym")))/7) &amp; " sem.",
      "")
)
)</f>
        <v/>
      </c>
      <c r="L3102" s="11" t="str">
        <f t="shared" si="480"/>
        <v/>
      </c>
      <c r="M3102" s="9" t="str">
        <f t="shared" si="476"/>
        <v/>
      </c>
      <c r="N3102" s="9" t="str" cm="1">
        <f t="array" aca="1" ref="N3102" ca="1">LEFT(L3102, IF(ISNUMBER(SUBSTITUTE(_xludf.MID(L3102, 2, 1), ".", ",")), 1, 2))</f>
        <v/>
      </c>
      <c r="O3102" s="19" t="str">
        <f t="shared" ca="1" si="482"/>
        <v/>
      </c>
      <c r="P3102" s="9" t="str">
        <f t="shared" ca="1" si="483"/>
        <v/>
      </c>
      <c r="Q3102" s="9" t="str">
        <f t="shared" ca="1" si="484"/>
        <v/>
      </c>
      <c r="R3102" s="9" t="str">
        <f t="shared" si="477"/>
        <v/>
      </c>
      <c r="S3102" t="str" cm="1">
        <f t="array" ref="S3102">IF(ISBLANK(C3102),"",IFERROR(INDEX(ListeSeries!$A$2:$A$1045, MATCH(1, (DatasScan!G3102=ListeSeries!$B$2:$B$1045) * (DatasScan!H3102&gt;=ListeSeries!$D$2:$D$1045) * (DatasScan!H3102&lt;=ListeSeries!$E$2:$E$1045), 0)), "no match"))</f>
        <v/>
      </c>
      <c r="T3102" s="7" t="str" cm="1">
        <f t="array" ref="T3102">IF(ISBLANK(C3102),"",IFERROR(INDEX(ListeSeries!$C$2:$C$1045, MATCH(1, (DatasScan!G3102=ListeSeries!$B$2:$B$1045) * (DatasScan!H3102&gt;=ListeSeries!$D$2:$D$1045) * (DatasScan!H3102&lt;=ListeSeries!$E$2:$E$1045), 0)), "no match"))</f>
        <v/>
      </c>
      <c r="U3102" s="11" t="str" cm="1">
        <f t="array" ref="U3102">IF(ISBLANK(C3102),"",IFERROR(INDEX(ListeSeries!$F$2:$F$1045, MATCH(1, (DatasScan!G3102=ListeSeries!$B$2:$B$1045) * (DatasScan!H3102&gt;=ListeSeries!$D$2:$D$1045) * (DatasScan!H3102&lt;=ListeSeries!$E$2:$E$1045), 0)), "no match"))</f>
        <v/>
      </c>
    </row>
    <row r="3103" spans="1:21" ht="15" customHeight="1" x14ac:dyDescent="0.25">
      <c r="A3103" s="6" t="str">
        <f t="shared" si="478"/>
        <v/>
      </c>
      <c r="B3103" s="272"/>
      <c r="F3103" s="7" t="str">
        <f t="shared" si="481"/>
        <v/>
      </c>
      <c r="G3103" s="21" t="str">
        <f>IF(ISBLANK(C3103),"",_xlfn.XLOOKUP(_xlfn.XLOOKUP(VALUE(LEFT(C3103,4)),Souches!$B$2:$B$15000,Souches!$E$2:$E$15000),Varietes!$B$2:$B$500,Varietes!$C$2:$C$500))</f>
        <v/>
      </c>
      <c r="H3103" s="19" t="str">
        <f>IF(ISBLANK(C3103),"",_xlfn.XLOOKUP(VALUE(LEFT(C3103,4)),Souches!$B$2:$B$15000,Souches!$D$2:$D$15000))</f>
        <v/>
      </c>
      <c r="I3103" s="10" t="str">
        <f t="shared" si="479"/>
        <v/>
      </c>
      <c r="J3103" s="19" t="str">
        <f>IF(I3103="","",INT(('ObjProd (2)'!$C$25-I3103)/7 * (ABS('ObjProd (2)'!$C$25-I3103)&gt;=7)))</f>
        <v/>
      </c>
      <c r="K3103" s="10" t="str">
        <f>IF(I3103="","",
IF(AND(DATEDIF(I3103,'ObjProd (2)'!$C$25,"y")=0,DATEDIF(I3103,'ObjProd (2)'!$C$25,"ym")=0,
   INT(('ObjProd (2)'!$C$25-EDATE(I3103,DATEDIF(I3103,'ObjProd (2)'!$C$25,"y")*12+DATEDIF(I3103,'ObjProd (2)'!$C$25,"ym")))/7)=0),
   "&lt; 1 sem.",
   IF(DATEDIF(I3103,'ObjProd (2)'!$C$25,"y")&gt;0,DATEDIF(I3103,'ObjProd (2)'!$C$25,"y") &amp; " " &amp; IF(DATEDIF(I3103,'ObjProd (2)'!$C$25,"y")=1,"an ","ans "),"") &amp;
   IF(DATEDIF(I3103,'ObjProd (2)'!$C$25,"ym")&gt;0,DATEDIF(I3103,'ObjProd (2)'!$C$25,"ym") &amp; " mois ", "") &amp;
   IF(INT(('ObjProd (2)'!$C$25-EDATE(I3103,DATEDIF(I3103,'ObjProd (2)'!$C$25,"y")*12+DATEDIF(I3103,'ObjProd (2)'!$C$25,"ym")))/7)&gt;0,
      INT(('ObjProd (2)'!$C$25-EDATE(I3103,DATEDIF(I3103,'ObjProd (2)'!$C$25,"y")*12+DATEDIF(I3103,'ObjProd (2)'!$C$25,"ym")))/7) &amp; " sem.",
      "")
)
)</f>
        <v/>
      </c>
      <c r="L3103" s="11" t="str">
        <f t="shared" si="480"/>
        <v/>
      </c>
      <c r="M3103" s="9" t="str">
        <f t="shared" si="476"/>
        <v/>
      </c>
      <c r="N3103" s="9" t="str" cm="1">
        <f t="array" aca="1" ref="N3103" ca="1">LEFT(L3103, IF(ISNUMBER(SUBSTITUTE(_xludf.MID(L3103, 2, 1), ".", ",")), 1, 2))</f>
        <v/>
      </c>
      <c r="O3103" s="19" t="str">
        <f t="shared" ca="1" si="482"/>
        <v/>
      </c>
      <c r="P3103" s="9" t="str">
        <f t="shared" ca="1" si="483"/>
        <v/>
      </c>
      <c r="Q3103" s="9" t="str">
        <f t="shared" ca="1" si="484"/>
        <v/>
      </c>
      <c r="R3103" s="9" t="str">
        <f t="shared" si="477"/>
        <v/>
      </c>
      <c r="S3103" t="str" cm="1">
        <f t="array" ref="S3103">IF(ISBLANK(C3103),"",IFERROR(INDEX(ListeSeries!$A$2:$A$1045, MATCH(1, (DatasScan!G3103=ListeSeries!$B$2:$B$1045) * (DatasScan!H3103&gt;=ListeSeries!$D$2:$D$1045) * (DatasScan!H3103&lt;=ListeSeries!$E$2:$E$1045), 0)), "no match"))</f>
        <v/>
      </c>
      <c r="T3103" s="7" t="str" cm="1">
        <f t="array" ref="T3103">IF(ISBLANK(C3103),"",IFERROR(INDEX(ListeSeries!$C$2:$C$1045, MATCH(1, (DatasScan!G3103=ListeSeries!$B$2:$B$1045) * (DatasScan!H3103&gt;=ListeSeries!$D$2:$D$1045) * (DatasScan!H3103&lt;=ListeSeries!$E$2:$E$1045), 0)), "no match"))</f>
        <v/>
      </c>
      <c r="U3103" s="11" t="str" cm="1">
        <f t="array" ref="U3103">IF(ISBLANK(C3103),"",IFERROR(INDEX(ListeSeries!$F$2:$F$1045, MATCH(1, (DatasScan!G3103=ListeSeries!$B$2:$B$1045) * (DatasScan!H3103&gt;=ListeSeries!$D$2:$D$1045) * (DatasScan!H3103&lt;=ListeSeries!$E$2:$E$1045), 0)), "no match"))</f>
        <v/>
      </c>
    </row>
    <row r="3104" spans="1:21" ht="15" customHeight="1" x14ac:dyDescent="0.25">
      <c r="A3104" s="6" t="str">
        <f t="shared" si="478"/>
        <v/>
      </c>
      <c r="B3104" s="272"/>
      <c r="F3104" s="7" t="str">
        <f t="shared" si="481"/>
        <v/>
      </c>
      <c r="G3104" s="21" t="str">
        <f>IF(ISBLANK(C3104),"",_xlfn.XLOOKUP(_xlfn.XLOOKUP(VALUE(LEFT(C3104,4)),Souches!$B$2:$B$15000,Souches!$E$2:$E$15000),Varietes!$B$2:$B$500,Varietes!$C$2:$C$500))</f>
        <v/>
      </c>
      <c r="H3104" s="19" t="str">
        <f>IF(ISBLANK(C3104),"",_xlfn.XLOOKUP(VALUE(LEFT(C3104,4)),Souches!$B$2:$B$15000,Souches!$D$2:$D$15000))</f>
        <v/>
      </c>
      <c r="I3104" s="10" t="str">
        <f t="shared" si="479"/>
        <v/>
      </c>
      <c r="J3104" s="19" t="str">
        <f>IF(I3104="","",INT(('ObjProd (2)'!$C$25-I3104)/7 * (ABS('ObjProd (2)'!$C$25-I3104)&gt;=7)))</f>
        <v/>
      </c>
      <c r="K3104" s="10" t="str">
        <f>IF(I3104="","",
IF(AND(DATEDIF(I3104,'ObjProd (2)'!$C$25,"y")=0,DATEDIF(I3104,'ObjProd (2)'!$C$25,"ym")=0,
   INT(('ObjProd (2)'!$C$25-EDATE(I3104,DATEDIF(I3104,'ObjProd (2)'!$C$25,"y")*12+DATEDIF(I3104,'ObjProd (2)'!$C$25,"ym")))/7)=0),
   "&lt; 1 sem.",
   IF(DATEDIF(I3104,'ObjProd (2)'!$C$25,"y")&gt;0,DATEDIF(I3104,'ObjProd (2)'!$C$25,"y") &amp; " " &amp; IF(DATEDIF(I3104,'ObjProd (2)'!$C$25,"y")=1,"an ","ans "),"") &amp;
   IF(DATEDIF(I3104,'ObjProd (2)'!$C$25,"ym")&gt;0,DATEDIF(I3104,'ObjProd (2)'!$C$25,"ym") &amp; " mois ", "") &amp;
   IF(INT(('ObjProd (2)'!$C$25-EDATE(I3104,DATEDIF(I3104,'ObjProd (2)'!$C$25,"y")*12+DATEDIF(I3104,'ObjProd (2)'!$C$25,"ym")))/7)&gt;0,
      INT(('ObjProd (2)'!$C$25-EDATE(I3104,DATEDIF(I3104,'ObjProd (2)'!$C$25,"y")*12+DATEDIF(I3104,'ObjProd (2)'!$C$25,"ym")))/7) &amp; " sem.",
      "")
)
)</f>
        <v/>
      </c>
      <c r="L3104" s="11" t="str">
        <f t="shared" si="480"/>
        <v/>
      </c>
      <c r="M3104" s="9" t="str">
        <f t="shared" si="476"/>
        <v/>
      </c>
      <c r="N3104" s="9" t="str" cm="1">
        <f t="array" aca="1" ref="N3104" ca="1">LEFT(L3104, IF(ISNUMBER(SUBSTITUTE(_xludf.MID(L3104, 2, 1), ".", ",")), 1, 2))</f>
        <v/>
      </c>
      <c r="O3104" s="19" t="str">
        <f t="shared" ca="1" si="482"/>
        <v/>
      </c>
      <c r="P3104" s="9" t="str">
        <f t="shared" ca="1" si="483"/>
        <v/>
      </c>
      <c r="Q3104" s="9" t="str">
        <f t="shared" ca="1" si="484"/>
        <v/>
      </c>
      <c r="R3104" s="9" t="str">
        <f t="shared" si="477"/>
        <v/>
      </c>
      <c r="S3104" t="str" cm="1">
        <f t="array" ref="S3104">IF(ISBLANK(C3104),"",IFERROR(INDEX(ListeSeries!$A$2:$A$1045, MATCH(1, (DatasScan!G3104=ListeSeries!$B$2:$B$1045) * (DatasScan!H3104&gt;=ListeSeries!$D$2:$D$1045) * (DatasScan!H3104&lt;=ListeSeries!$E$2:$E$1045), 0)), "no match"))</f>
        <v/>
      </c>
      <c r="T3104" s="7" t="str" cm="1">
        <f t="array" ref="T3104">IF(ISBLANK(C3104),"",IFERROR(INDEX(ListeSeries!$C$2:$C$1045, MATCH(1, (DatasScan!G3104=ListeSeries!$B$2:$B$1045) * (DatasScan!H3104&gt;=ListeSeries!$D$2:$D$1045) * (DatasScan!H3104&lt;=ListeSeries!$E$2:$E$1045), 0)), "no match"))</f>
        <v/>
      </c>
      <c r="U3104" s="11" t="str" cm="1">
        <f t="array" ref="U3104">IF(ISBLANK(C3104),"",IFERROR(INDEX(ListeSeries!$F$2:$F$1045, MATCH(1, (DatasScan!G3104=ListeSeries!$B$2:$B$1045) * (DatasScan!H3104&gt;=ListeSeries!$D$2:$D$1045) * (DatasScan!H3104&lt;=ListeSeries!$E$2:$E$1045), 0)), "no match"))</f>
        <v/>
      </c>
    </row>
    <row r="3105" spans="1:21" ht="15" customHeight="1" x14ac:dyDescent="0.25">
      <c r="A3105" s="6" t="str">
        <f t="shared" si="478"/>
        <v/>
      </c>
      <c r="B3105" s="272"/>
      <c r="F3105" s="7" t="str">
        <f t="shared" si="481"/>
        <v/>
      </c>
      <c r="G3105" s="21" t="str">
        <f>IF(ISBLANK(C3105),"",_xlfn.XLOOKUP(_xlfn.XLOOKUP(VALUE(LEFT(C3105,4)),Souches!$B$2:$B$15000,Souches!$E$2:$E$15000),Varietes!$B$2:$B$500,Varietes!$C$2:$C$500))</f>
        <v/>
      </c>
      <c r="H3105" s="19" t="str">
        <f>IF(ISBLANK(C3105),"",_xlfn.XLOOKUP(VALUE(LEFT(C3105,4)),Souches!$B$2:$B$15000,Souches!$D$2:$D$15000))</f>
        <v/>
      </c>
      <c r="I3105" s="10" t="str">
        <f t="shared" si="479"/>
        <v/>
      </c>
      <c r="J3105" s="19" t="str">
        <f>IF(I3105="","",INT(('ObjProd (2)'!$C$25-I3105)/7 * (ABS('ObjProd (2)'!$C$25-I3105)&gt;=7)))</f>
        <v/>
      </c>
      <c r="K3105" s="10" t="str">
        <f>IF(I3105="","",
IF(AND(DATEDIF(I3105,'ObjProd (2)'!$C$25,"y")=0,DATEDIF(I3105,'ObjProd (2)'!$C$25,"ym")=0,
   INT(('ObjProd (2)'!$C$25-EDATE(I3105,DATEDIF(I3105,'ObjProd (2)'!$C$25,"y")*12+DATEDIF(I3105,'ObjProd (2)'!$C$25,"ym")))/7)=0),
   "&lt; 1 sem.",
   IF(DATEDIF(I3105,'ObjProd (2)'!$C$25,"y")&gt;0,DATEDIF(I3105,'ObjProd (2)'!$C$25,"y") &amp; " " &amp; IF(DATEDIF(I3105,'ObjProd (2)'!$C$25,"y")=1,"an ","ans "),"") &amp;
   IF(DATEDIF(I3105,'ObjProd (2)'!$C$25,"ym")&gt;0,DATEDIF(I3105,'ObjProd (2)'!$C$25,"ym") &amp; " mois ", "") &amp;
   IF(INT(('ObjProd (2)'!$C$25-EDATE(I3105,DATEDIF(I3105,'ObjProd (2)'!$C$25,"y")*12+DATEDIF(I3105,'ObjProd (2)'!$C$25,"ym")))/7)&gt;0,
      INT(('ObjProd (2)'!$C$25-EDATE(I3105,DATEDIF(I3105,'ObjProd (2)'!$C$25,"y")*12+DATEDIF(I3105,'ObjProd (2)'!$C$25,"ym")))/7) &amp; " sem.",
      "")
)
)</f>
        <v/>
      </c>
      <c r="L3105" s="11" t="str">
        <f t="shared" si="480"/>
        <v/>
      </c>
      <c r="M3105" s="9" t="str">
        <f t="shared" si="476"/>
        <v/>
      </c>
      <c r="N3105" s="9" t="str" cm="1">
        <f t="array" aca="1" ref="N3105" ca="1">LEFT(L3105, IF(ISNUMBER(SUBSTITUTE(_xludf.MID(L3105, 2, 1), ".", ",")), 1, 2))</f>
        <v/>
      </c>
      <c r="O3105" s="19" t="str">
        <f t="shared" ca="1" si="482"/>
        <v/>
      </c>
      <c r="P3105" s="9" t="str">
        <f t="shared" ca="1" si="483"/>
        <v/>
      </c>
      <c r="Q3105" s="9" t="str">
        <f t="shared" ca="1" si="484"/>
        <v/>
      </c>
      <c r="R3105" s="9" t="str">
        <f t="shared" si="477"/>
        <v/>
      </c>
      <c r="S3105" t="str" cm="1">
        <f t="array" ref="S3105">IF(ISBLANK(C3105),"",IFERROR(INDEX(ListeSeries!$A$2:$A$1045, MATCH(1, (DatasScan!G3105=ListeSeries!$B$2:$B$1045) * (DatasScan!H3105&gt;=ListeSeries!$D$2:$D$1045) * (DatasScan!H3105&lt;=ListeSeries!$E$2:$E$1045), 0)), "no match"))</f>
        <v/>
      </c>
      <c r="T3105" s="7" t="str" cm="1">
        <f t="array" ref="T3105">IF(ISBLANK(C3105),"",IFERROR(INDEX(ListeSeries!$C$2:$C$1045, MATCH(1, (DatasScan!G3105=ListeSeries!$B$2:$B$1045) * (DatasScan!H3105&gt;=ListeSeries!$D$2:$D$1045) * (DatasScan!H3105&lt;=ListeSeries!$E$2:$E$1045), 0)), "no match"))</f>
        <v/>
      </c>
      <c r="U3105" s="11" t="str" cm="1">
        <f t="array" ref="U3105">IF(ISBLANK(C3105),"",IFERROR(INDEX(ListeSeries!$F$2:$F$1045, MATCH(1, (DatasScan!G3105=ListeSeries!$B$2:$B$1045) * (DatasScan!H3105&gt;=ListeSeries!$D$2:$D$1045) * (DatasScan!H3105&lt;=ListeSeries!$E$2:$E$1045), 0)), "no match"))</f>
        <v/>
      </c>
    </row>
    <row r="3106" spans="1:21" ht="15" customHeight="1" x14ac:dyDescent="0.25">
      <c r="A3106" s="6" t="str">
        <f t="shared" si="478"/>
        <v/>
      </c>
      <c r="B3106" s="272"/>
      <c r="F3106" s="7" t="str">
        <f t="shared" si="481"/>
        <v/>
      </c>
      <c r="G3106" s="21" t="str">
        <f>IF(ISBLANK(C3106),"",_xlfn.XLOOKUP(_xlfn.XLOOKUP(VALUE(LEFT(C3106,4)),Souches!$B$2:$B$15000,Souches!$E$2:$E$15000),Varietes!$B$2:$B$500,Varietes!$C$2:$C$500))</f>
        <v/>
      </c>
      <c r="H3106" s="19" t="str">
        <f>IF(ISBLANK(C3106),"",_xlfn.XLOOKUP(VALUE(LEFT(C3106,4)),Souches!$B$2:$B$15000,Souches!$D$2:$D$15000))</f>
        <v/>
      </c>
      <c r="I3106" s="10" t="str">
        <f t="shared" si="479"/>
        <v/>
      </c>
      <c r="J3106" s="19" t="str">
        <f>IF(I3106="","",INT(('ObjProd (2)'!$C$25-I3106)/7 * (ABS('ObjProd (2)'!$C$25-I3106)&gt;=7)))</f>
        <v/>
      </c>
      <c r="K3106" s="10" t="str">
        <f>IF(I3106="","",
IF(AND(DATEDIF(I3106,'ObjProd (2)'!$C$25,"y")=0,DATEDIF(I3106,'ObjProd (2)'!$C$25,"ym")=0,
   INT(('ObjProd (2)'!$C$25-EDATE(I3106,DATEDIF(I3106,'ObjProd (2)'!$C$25,"y")*12+DATEDIF(I3106,'ObjProd (2)'!$C$25,"ym")))/7)=0),
   "&lt; 1 sem.",
   IF(DATEDIF(I3106,'ObjProd (2)'!$C$25,"y")&gt;0,DATEDIF(I3106,'ObjProd (2)'!$C$25,"y") &amp; " " &amp; IF(DATEDIF(I3106,'ObjProd (2)'!$C$25,"y")=1,"an ","ans "),"") &amp;
   IF(DATEDIF(I3106,'ObjProd (2)'!$C$25,"ym")&gt;0,DATEDIF(I3106,'ObjProd (2)'!$C$25,"ym") &amp; " mois ", "") &amp;
   IF(INT(('ObjProd (2)'!$C$25-EDATE(I3106,DATEDIF(I3106,'ObjProd (2)'!$C$25,"y")*12+DATEDIF(I3106,'ObjProd (2)'!$C$25,"ym")))/7)&gt;0,
      INT(('ObjProd (2)'!$C$25-EDATE(I3106,DATEDIF(I3106,'ObjProd (2)'!$C$25,"y")*12+DATEDIF(I3106,'ObjProd (2)'!$C$25,"ym")))/7) &amp; " sem.",
      "")
)
)</f>
        <v/>
      </c>
      <c r="L3106" s="11" t="str">
        <f t="shared" si="480"/>
        <v/>
      </c>
      <c r="M3106" s="9" t="str">
        <f t="shared" si="476"/>
        <v/>
      </c>
      <c r="N3106" s="9" t="str" cm="1">
        <f t="array" aca="1" ref="N3106" ca="1">LEFT(L3106, IF(ISNUMBER(SUBSTITUTE(_xludf.MID(L3106, 2, 1), ".", ",")), 1, 2))</f>
        <v/>
      </c>
      <c r="O3106" s="19" t="str">
        <f t="shared" ca="1" si="482"/>
        <v/>
      </c>
      <c r="P3106" s="9" t="str">
        <f t="shared" ca="1" si="483"/>
        <v/>
      </c>
      <c r="Q3106" s="9" t="str">
        <f t="shared" ca="1" si="484"/>
        <v/>
      </c>
      <c r="R3106" s="9" t="str">
        <f t="shared" si="477"/>
        <v/>
      </c>
      <c r="S3106" t="str" cm="1">
        <f t="array" ref="S3106">IF(ISBLANK(C3106),"",IFERROR(INDEX(ListeSeries!$A$2:$A$1045, MATCH(1, (DatasScan!G3106=ListeSeries!$B$2:$B$1045) * (DatasScan!H3106&gt;=ListeSeries!$D$2:$D$1045) * (DatasScan!H3106&lt;=ListeSeries!$E$2:$E$1045), 0)), "no match"))</f>
        <v/>
      </c>
      <c r="T3106" s="7" t="str" cm="1">
        <f t="array" ref="T3106">IF(ISBLANK(C3106),"",IFERROR(INDEX(ListeSeries!$C$2:$C$1045, MATCH(1, (DatasScan!G3106=ListeSeries!$B$2:$B$1045) * (DatasScan!H3106&gt;=ListeSeries!$D$2:$D$1045) * (DatasScan!H3106&lt;=ListeSeries!$E$2:$E$1045), 0)), "no match"))</f>
        <v/>
      </c>
      <c r="U3106" s="11" t="str" cm="1">
        <f t="array" ref="U3106">IF(ISBLANK(C3106),"",IFERROR(INDEX(ListeSeries!$F$2:$F$1045, MATCH(1, (DatasScan!G3106=ListeSeries!$B$2:$B$1045) * (DatasScan!H3106&gt;=ListeSeries!$D$2:$D$1045) * (DatasScan!H3106&lt;=ListeSeries!$E$2:$E$1045), 0)), "no match"))</f>
        <v/>
      </c>
    </row>
    <row r="3107" spans="1:21" ht="15" customHeight="1" x14ac:dyDescent="0.25">
      <c r="A3107" s="6" t="str">
        <f t="shared" si="478"/>
        <v/>
      </c>
      <c r="B3107" s="272"/>
      <c r="F3107" s="7" t="str">
        <f t="shared" si="481"/>
        <v/>
      </c>
      <c r="G3107" s="21" t="str">
        <f>IF(ISBLANK(C3107),"",_xlfn.XLOOKUP(_xlfn.XLOOKUP(VALUE(LEFT(C3107,4)),Souches!$B$2:$B$15000,Souches!$E$2:$E$15000),Varietes!$B$2:$B$500,Varietes!$C$2:$C$500))</f>
        <v/>
      </c>
      <c r="H3107" s="19" t="str">
        <f>IF(ISBLANK(C3107),"",_xlfn.XLOOKUP(VALUE(LEFT(C3107,4)),Souches!$B$2:$B$15000,Souches!$D$2:$D$15000))</f>
        <v/>
      </c>
      <c r="I3107" s="10" t="str">
        <f t="shared" si="479"/>
        <v/>
      </c>
      <c r="J3107" s="19" t="str">
        <f>IF(I3107="","",INT(('ObjProd (2)'!$C$25-I3107)/7 * (ABS('ObjProd (2)'!$C$25-I3107)&gt;=7)))</f>
        <v/>
      </c>
      <c r="K3107" s="10" t="str">
        <f>IF(I3107="","",
IF(AND(DATEDIF(I3107,'ObjProd (2)'!$C$25,"y")=0,DATEDIF(I3107,'ObjProd (2)'!$C$25,"ym")=0,
   INT(('ObjProd (2)'!$C$25-EDATE(I3107,DATEDIF(I3107,'ObjProd (2)'!$C$25,"y")*12+DATEDIF(I3107,'ObjProd (2)'!$C$25,"ym")))/7)=0),
   "&lt; 1 sem.",
   IF(DATEDIF(I3107,'ObjProd (2)'!$C$25,"y")&gt;0,DATEDIF(I3107,'ObjProd (2)'!$C$25,"y") &amp; " " &amp; IF(DATEDIF(I3107,'ObjProd (2)'!$C$25,"y")=1,"an ","ans "),"") &amp;
   IF(DATEDIF(I3107,'ObjProd (2)'!$C$25,"ym")&gt;0,DATEDIF(I3107,'ObjProd (2)'!$C$25,"ym") &amp; " mois ", "") &amp;
   IF(INT(('ObjProd (2)'!$C$25-EDATE(I3107,DATEDIF(I3107,'ObjProd (2)'!$C$25,"y")*12+DATEDIF(I3107,'ObjProd (2)'!$C$25,"ym")))/7)&gt;0,
      INT(('ObjProd (2)'!$C$25-EDATE(I3107,DATEDIF(I3107,'ObjProd (2)'!$C$25,"y")*12+DATEDIF(I3107,'ObjProd (2)'!$C$25,"ym")))/7) &amp; " sem.",
      "")
)
)</f>
        <v/>
      </c>
      <c r="L3107" s="11" t="str">
        <f t="shared" si="480"/>
        <v/>
      </c>
      <c r="M3107" s="9" t="str">
        <f t="shared" si="476"/>
        <v/>
      </c>
      <c r="N3107" s="9" t="str" cm="1">
        <f t="array" aca="1" ref="N3107" ca="1">LEFT(L3107, IF(ISNUMBER(SUBSTITUTE(_xludf.MID(L3107, 2, 1), ".", ",")), 1, 2))</f>
        <v/>
      </c>
      <c r="O3107" s="19" t="str">
        <f t="shared" ca="1" si="482"/>
        <v/>
      </c>
      <c r="P3107" s="9" t="str">
        <f t="shared" ca="1" si="483"/>
        <v/>
      </c>
      <c r="Q3107" s="9" t="str">
        <f t="shared" ca="1" si="484"/>
        <v/>
      </c>
      <c r="R3107" s="9" t="str">
        <f t="shared" si="477"/>
        <v/>
      </c>
      <c r="S3107" t="str" cm="1">
        <f t="array" ref="S3107">IF(ISBLANK(C3107),"",IFERROR(INDEX(ListeSeries!$A$2:$A$1045, MATCH(1, (DatasScan!G3107=ListeSeries!$B$2:$B$1045) * (DatasScan!H3107&gt;=ListeSeries!$D$2:$D$1045) * (DatasScan!H3107&lt;=ListeSeries!$E$2:$E$1045), 0)), "no match"))</f>
        <v/>
      </c>
      <c r="T3107" s="7" t="str" cm="1">
        <f t="array" ref="T3107">IF(ISBLANK(C3107),"",IFERROR(INDEX(ListeSeries!$C$2:$C$1045, MATCH(1, (DatasScan!G3107=ListeSeries!$B$2:$B$1045) * (DatasScan!H3107&gt;=ListeSeries!$D$2:$D$1045) * (DatasScan!H3107&lt;=ListeSeries!$E$2:$E$1045), 0)), "no match"))</f>
        <v/>
      </c>
      <c r="U3107" s="11" t="str" cm="1">
        <f t="array" ref="U3107">IF(ISBLANK(C3107),"",IFERROR(INDEX(ListeSeries!$F$2:$F$1045, MATCH(1, (DatasScan!G3107=ListeSeries!$B$2:$B$1045) * (DatasScan!H3107&gt;=ListeSeries!$D$2:$D$1045) * (DatasScan!H3107&lt;=ListeSeries!$E$2:$E$1045), 0)), "no match"))</f>
        <v/>
      </c>
    </row>
    <row r="3108" spans="1:21" ht="15" customHeight="1" x14ac:dyDescent="0.25">
      <c r="A3108" s="6" t="str">
        <f t="shared" si="478"/>
        <v/>
      </c>
      <c r="B3108" s="272"/>
      <c r="F3108" s="7" t="str">
        <f t="shared" si="481"/>
        <v/>
      </c>
      <c r="G3108" s="21" t="str">
        <f>IF(ISBLANK(C3108),"",_xlfn.XLOOKUP(_xlfn.XLOOKUP(VALUE(LEFT(C3108,4)),Souches!$B$2:$B$15000,Souches!$E$2:$E$15000),Varietes!$B$2:$B$500,Varietes!$C$2:$C$500))</f>
        <v/>
      </c>
      <c r="H3108" s="19" t="str">
        <f>IF(ISBLANK(C3108),"",_xlfn.XLOOKUP(VALUE(LEFT(C3108,4)),Souches!$B$2:$B$15000,Souches!$D$2:$D$15000))</f>
        <v/>
      </c>
      <c r="I3108" s="10" t="str">
        <f t="shared" si="479"/>
        <v/>
      </c>
      <c r="J3108" s="19" t="str">
        <f>IF(I3108="","",INT(('ObjProd (2)'!$C$25-I3108)/7 * (ABS('ObjProd (2)'!$C$25-I3108)&gt;=7)))</f>
        <v/>
      </c>
      <c r="K3108" s="10" t="str">
        <f>IF(I3108="","",
IF(AND(DATEDIF(I3108,'ObjProd (2)'!$C$25,"y")=0,DATEDIF(I3108,'ObjProd (2)'!$C$25,"ym")=0,
   INT(('ObjProd (2)'!$C$25-EDATE(I3108,DATEDIF(I3108,'ObjProd (2)'!$C$25,"y")*12+DATEDIF(I3108,'ObjProd (2)'!$C$25,"ym")))/7)=0),
   "&lt; 1 sem.",
   IF(DATEDIF(I3108,'ObjProd (2)'!$C$25,"y")&gt;0,DATEDIF(I3108,'ObjProd (2)'!$C$25,"y") &amp; " " &amp; IF(DATEDIF(I3108,'ObjProd (2)'!$C$25,"y")=1,"an ","ans "),"") &amp;
   IF(DATEDIF(I3108,'ObjProd (2)'!$C$25,"ym")&gt;0,DATEDIF(I3108,'ObjProd (2)'!$C$25,"ym") &amp; " mois ", "") &amp;
   IF(INT(('ObjProd (2)'!$C$25-EDATE(I3108,DATEDIF(I3108,'ObjProd (2)'!$C$25,"y")*12+DATEDIF(I3108,'ObjProd (2)'!$C$25,"ym")))/7)&gt;0,
      INT(('ObjProd (2)'!$C$25-EDATE(I3108,DATEDIF(I3108,'ObjProd (2)'!$C$25,"y")*12+DATEDIF(I3108,'ObjProd (2)'!$C$25,"ym")))/7) &amp; " sem.",
      "")
)
)</f>
        <v/>
      </c>
      <c r="L3108" s="11" t="str">
        <f t="shared" si="480"/>
        <v/>
      </c>
      <c r="M3108" s="9" t="str">
        <f t="shared" si="476"/>
        <v/>
      </c>
      <c r="N3108" s="9" t="str" cm="1">
        <f t="array" aca="1" ref="N3108" ca="1">LEFT(L3108, IF(ISNUMBER(SUBSTITUTE(_xludf.MID(L3108, 2, 1), ".", ",")), 1, 2))</f>
        <v/>
      </c>
      <c r="O3108" s="19" t="str">
        <f t="shared" ca="1" si="482"/>
        <v/>
      </c>
      <c r="P3108" s="9" t="str">
        <f t="shared" ca="1" si="483"/>
        <v/>
      </c>
      <c r="Q3108" s="9" t="str">
        <f t="shared" ca="1" si="484"/>
        <v/>
      </c>
      <c r="R3108" s="9" t="str">
        <f t="shared" si="477"/>
        <v/>
      </c>
      <c r="S3108" t="str" cm="1">
        <f t="array" ref="S3108">IF(ISBLANK(C3108),"",IFERROR(INDEX(ListeSeries!$A$2:$A$1045, MATCH(1, (DatasScan!G3108=ListeSeries!$B$2:$B$1045) * (DatasScan!H3108&gt;=ListeSeries!$D$2:$D$1045) * (DatasScan!H3108&lt;=ListeSeries!$E$2:$E$1045), 0)), "no match"))</f>
        <v/>
      </c>
      <c r="T3108" s="7" t="str" cm="1">
        <f t="array" ref="T3108">IF(ISBLANK(C3108),"",IFERROR(INDEX(ListeSeries!$C$2:$C$1045, MATCH(1, (DatasScan!G3108=ListeSeries!$B$2:$B$1045) * (DatasScan!H3108&gt;=ListeSeries!$D$2:$D$1045) * (DatasScan!H3108&lt;=ListeSeries!$E$2:$E$1045), 0)), "no match"))</f>
        <v/>
      </c>
      <c r="U3108" s="11" t="str" cm="1">
        <f t="array" ref="U3108">IF(ISBLANK(C3108),"",IFERROR(INDEX(ListeSeries!$F$2:$F$1045, MATCH(1, (DatasScan!G3108=ListeSeries!$B$2:$B$1045) * (DatasScan!H3108&gt;=ListeSeries!$D$2:$D$1045) * (DatasScan!H3108&lt;=ListeSeries!$E$2:$E$1045), 0)), "no match"))</f>
        <v/>
      </c>
    </row>
    <row r="3109" spans="1:21" ht="15" customHeight="1" x14ac:dyDescent="0.25">
      <c r="A3109" s="6" t="str">
        <f t="shared" si="478"/>
        <v/>
      </c>
      <c r="B3109" s="272"/>
      <c r="F3109" s="7" t="str">
        <f t="shared" si="481"/>
        <v/>
      </c>
      <c r="G3109" s="21" t="str">
        <f>IF(ISBLANK(C3109),"",_xlfn.XLOOKUP(_xlfn.XLOOKUP(VALUE(LEFT(C3109,4)),Souches!$B$2:$B$15000,Souches!$E$2:$E$15000),Varietes!$B$2:$B$500,Varietes!$C$2:$C$500))</f>
        <v/>
      </c>
      <c r="H3109" s="19" t="str">
        <f>IF(ISBLANK(C3109),"",_xlfn.XLOOKUP(VALUE(LEFT(C3109,4)),Souches!$B$2:$B$15000,Souches!$D$2:$D$15000))</f>
        <v/>
      </c>
      <c r="I3109" s="10" t="str">
        <f t="shared" si="479"/>
        <v/>
      </c>
      <c r="J3109" s="19" t="str">
        <f>IF(I3109="","",INT(('ObjProd (2)'!$C$25-I3109)/7 * (ABS('ObjProd (2)'!$C$25-I3109)&gt;=7)))</f>
        <v/>
      </c>
      <c r="K3109" s="10" t="str">
        <f>IF(I3109="","",
IF(AND(DATEDIF(I3109,'ObjProd (2)'!$C$25,"y")=0,DATEDIF(I3109,'ObjProd (2)'!$C$25,"ym")=0,
   INT(('ObjProd (2)'!$C$25-EDATE(I3109,DATEDIF(I3109,'ObjProd (2)'!$C$25,"y")*12+DATEDIF(I3109,'ObjProd (2)'!$C$25,"ym")))/7)=0),
   "&lt; 1 sem.",
   IF(DATEDIF(I3109,'ObjProd (2)'!$C$25,"y")&gt;0,DATEDIF(I3109,'ObjProd (2)'!$C$25,"y") &amp; " " &amp; IF(DATEDIF(I3109,'ObjProd (2)'!$C$25,"y")=1,"an ","ans "),"") &amp;
   IF(DATEDIF(I3109,'ObjProd (2)'!$C$25,"ym")&gt;0,DATEDIF(I3109,'ObjProd (2)'!$C$25,"ym") &amp; " mois ", "") &amp;
   IF(INT(('ObjProd (2)'!$C$25-EDATE(I3109,DATEDIF(I3109,'ObjProd (2)'!$C$25,"y")*12+DATEDIF(I3109,'ObjProd (2)'!$C$25,"ym")))/7)&gt;0,
      INT(('ObjProd (2)'!$C$25-EDATE(I3109,DATEDIF(I3109,'ObjProd (2)'!$C$25,"y")*12+DATEDIF(I3109,'ObjProd (2)'!$C$25,"ym")))/7) &amp; " sem.",
      "")
)
)</f>
        <v/>
      </c>
      <c r="L3109" s="11" t="str">
        <f t="shared" si="480"/>
        <v/>
      </c>
      <c r="M3109" s="9" t="str">
        <f t="shared" si="476"/>
        <v/>
      </c>
      <c r="N3109" s="9" t="str" cm="1">
        <f t="array" aca="1" ref="N3109" ca="1">LEFT(L3109, IF(ISNUMBER(SUBSTITUTE(_xludf.MID(L3109, 2, 1), ".", ",")), 1, 2))</f>
        <v/>
      </c>
      <c r="O3109" s="19" t="str">
        <f t="shared" ca="1" si="482"/>
        <v/>
      </c>
      <c r="P3109" s="9" t="str">
        <f t="shared" ca="1" si="483"/>
        <v/>
      </c>
      <c r="Q3109" s="9" t="str">
        <f t="shared" ca="1" si="484"/>
        <v/>
      </c>
      <c r="R3109" s="9" t="str">
        <f t="shared" si="477"/>
        <v/>
      </c>
      <c r="S3109" t="str" cm="1">
        <f t="array" ref="S3109">IF(ISBLANK(C3109),"",IFERROR(INDEX(ListeSeries!$A$2:$A$1045, MATCH(1, (DatasScan!G3109=ListeSeries!$B$2:$B$1045) * (DatasScan!H3109&gt;=ListeSeries!$D$2:$D$1045) * (DatasScan!H3109&lt;=ListeSeries!$E$2:$E$1045), 0)), "no match"))</f>
        <v/>
      </c>
      <c r="T3109" s="7" t="str" cm="1">
        <f t="array" ref="T3109">IF(ISBLANK(C3109),"",IFERROR(INDEX(ListeSeries!$C$2:$C$1045, MATCH(1, (DatasScan!G3109=ListeSeries!$B$2:$B$1045) * (DatasScan!H3109&gt;=ListeSeries!$D$2:$D$1045) * (DatasScan!H3109&lt;=ListeSeries!$E$2:$E$1045), 0)), "no match"))</f>
        <v/>
      </c>
      <c r="U3109" s="11" t="str" cm="1">
        <f t="array" ref="U3109">IF(ISBLANK(C3109),"",IFERROR(INDEX(ListeSeries!$F$2:$F$1045, MATCH(1, (DatasScan!G3109=ListeSeries!$B$2:$B$1045) * (DatasScan!H3109&gt;=ListeSeries!$D$2:$D$1045) * (DatasScan!H3109&lt;=ListeSeries!$E$2:$E$1045), 0)), "no match"))</f>
        <v/>
      </c>
    </row>
    <row r="3110" spans="1:21" ht="15" customHeight="1" x14ac:dyDescent="0.25">
      <c r="A3110" s="6" t="str">
        <f t="shared" si="478"/>
        <v/>
      </c>
      <c r="B3110" s="272"/>
      <c r="F3110" s="7" t="str">
        <f t="shared" si="481"/>
        <v/>
      </c>
      <c r="G3110" s="21" t="str">
        <f>IF(ISBLANK(C3110),"",_xlfn.XLOOKUP(_xlfn.XLOOKUP(VALUE(LEFT(C3110,4)),Souches!$B$2:$B$15000,Souches!$E$2:$E$15000),Varietes!$B$2:$B$500,Varietes!$C$2:$C$500))</f>
        <v/>
      </c>
      <c r="H3110" s="19" t="str">
        <f>IF(ISBLANK(C3110),"",_xlfn.XLOOKUP(VALUE(LEFT(C3110,4)),Souches!$B$2:$B$15000,Souches!$D$2:$D$15000))</f>
        <v/>
      </c>
      <c r="I3110" s="10" t="str">
        <f t="shared" si="479"/>
        <v/>
      </c>
      <c r="J3110" s="19" t="str">
        <f>IF(I3110="","",INT(('ObjProd (2)'!$C$25-I3110)/7 * (ABS('ObjProd (2)'!$C$25-I3110)&gt;=7)))</f>
        <v/>
      </c>
      <c r="K3110" s="10" t="str">
        <f>IF(I3110="","",
IF(AND(DATEDIF(I3110,'ObjProd (2)'!$C$25,"y")=0,DATEDIF(I3110,'ObjProd (2)'!$C$25,"ym")=0,
   INT(('ObjProd (2)'!$C$25-EDATE(I3110,DATEDIF(I3110,'ObjProd (2)'!$C$25,"y")*12+DATEDIF(I3110,'ObjProd (2)'!$C$25,"ym")))/7)=0),
   "&lt; 1 sem.",
   IF(DATEDIF(I3110,'ObjProd (2)'!$C$25,"y")&gt;0,DATEDIF(I3110,'ObjProd (2)'!$C$25,"y") &amp; " " &amp; IF(DATEDIF(I3110,'ObjProd (2)'!$C$25,"y")=1,"an ","ans "),"") &amp;
   IF(DATEDIF(I3110,'ObjProd (2)'!$C$25,"ym")&gt;0,DATEDIF(I3110,'ObjProd (2)'!$C$25,"ym") &amp; " mois ", "") &amp;
   IF(INT(('ObjProd (2)'!$C$25-EDATE(I3110,DATEDIF(I3110,'ObjProd (2)'!$C$25,"y")*12+DATEDIF(I3110,'ObjProd (2)'!$C$25,"ym")))/7)&gt;0,
      INT(('ObjProd (2)'!$C$25-EDATE(I3110,DATEDIF(I3110,'ObjProd (2)'!$C$25,"y")*12+DATEDIF(I3110,'ObjProd (2)'!$C$25,"ym")))/7) &amp; " sem.",
      "")
)
)</f>
        <v/>
      </c>
      <c r="L3110" s="11" t="str">
        <f t="shared" si="480"/>
        <v/>
      </c>
      <c r="M3110" s="9" t="str">
        <f t="shared" si="476"/>
        <v/>
      </c>
      <c r="N3110" s="9" t="str" cm="1">
        <f t="array" aca="1" ref="N3110" ca="1">LEFT(L3110, IF(ISNUMBER(SUBSTITUTE(_xludf.MID(L3110, 2, 1), ".", ",")), 1, 2))</f>
        <v/>
      </c>
      <c r="O3110" s="19" t="str">
        <f t="shared" ca="1" si="482"/>
        <v/>
      </c>
      <c r="P3110" s="9" t="str">
        <f t="shared" ca="1" si="483"/>
        <v/>
      </c>
      <c r="Q3110" s="9" t="str">
        <f t="shared" ca="1" si="484"/>
        <v/>
      </c>
      <c r="R3110" s="9" t="str">
        <f t="shared" si="477"/>
        <v/>
      </c>
      <c r="S3110" t="str" cm="1">
        <f t="array" ref="S3110">IF(ISBLANK(C3110),"",IFERROR(INDEX(ListeSeries!$A$2:$A$1045, MATCH(1, (DatasScan!G3110=ListeSeries!$B$2:$B$1045) * (DatasScan!H3110&gt;=ListeSeries!$D$2:$D$1045) * (DatasScan!H3110&lt;=ListeSeries!$E$2:$E$1045), 0)), "no match"))</f>
        <v/>
      </c>
      <c r="T3110" s="7" t="str" cm="1">
        <f t="array" ref="T3110">IF(ISBLANK(C3110),"",IFERROR(INDEX(ListeSeries!$C$2:$C$1045, MATCH(1, (DatasScan!G3110=ListeSeries!$B$2:$B$1045) * (DatasScan!H3110&gt;=ListeSeries!$D$2:$D$1045) * (DatasScan!H3110&lt;=ListeSeries!$E$2:$E$1045), 0)), "no match"))</f>
        <v/>
      </c>
      <c r="U3110" s="11" t="str" cm="1">
        <f t="array" ref="U3110">IF(ISBLANK(C3110),"",IFERROR(INDEX(ListeSeries!$F$2:$F$1045, MATCH(1, (DatasScan!G3110=ListeSeries!$B$2:$B$1045) * (DatasScan!H3110&gt;=ListeSeries!$D$2:$D$1045) * (DatasScan!H3110&lt;=ListeSeries!$E$2:$E$1045), 0)), "no match"))</f>
        <v/>
      </c>
    </row>
    <row r="3111" spans="1:21" ht="15" customHeight="1" x14ac:dyDescent="0.25">
      <c r="A3111" s="6" t="str">
        <f t="shared" si="478"/>
        <v/>
      </c>
      <c r="B3111" s="272"/>
      <c r="F3111" s="7" t="str">
        <f t="shared" si="481"/>
        <v/>
      </c>
      <c r="G3111" s="21" t="str">
        <f>IF(ISBLANK(C3111),"",_xlfn.XLOOKUP(_xlfn.XLOOKUP(VALUE(LEFT(C3111,4)),Souches!$B$2:$B$15000,Souches!$E$2:$E$15000),Varietes!$B$2:$B$500,Varietes!$C$2:$C$500))</f>
        <v/>
      </c>
      <c r="H3111" s="19" t="str">
        <f>IF(ISBLANK(C3111),"",_xlfn.XLOOKUP(VALUE(LEFT(C3111,4)),Souches!$B$2:$B$15000,Souches!$D$2:$D$15000))</f>
        <v/>
      </c>
      <c r="I3111" s="10" t="str">
        <f t="shared" si="479"/>
        <v/>
      </c>
      <c r="J3111" s="19" t="str">
        <f>IF(I3111="","",INT(('ObjProd (2)'!$C$25-I3111)/7 * (ABS('ObjProd (2)'!$C$25-I3111)&gt;=7)))</f>
        <v/>
      </c>
      <c r="K3111" s="10" t="str">
        <f>IF(I3111="","",
IF(AND(DATEDIF(I3111,'ObjProd (2)'!$C$25,"y")=0,DATEDIF(I3111,'ObjProd (2)'!$C$25,"ym")=0,
   INT(('ObjProd (2)'!$C$25-EDATE(I3111,DATEDIF(I3111,'ObjProd (2)'!$C$25,"y")*12+DATEDIF(I3111,'ObjProd (2)'!$C$25,"ym")))/7)=0),
   "&lt; 1 sem.",
   IF(DATEDIF(I3111,'ObjProd (2)'!$C$25,"y")&gt;0,DATEDIF(I3111,'ObjProd (2)'!$C$25,"y") &amp; " " &amp; IF(DATEDIF(I3111,'ObjProd (2)'!$C$25,"y")=1,"an ","ans "),"") &amp;
   IF(DATEDIF(I3111,'ObjProd (2)'!$C$25,"ym")&gt;0,DATEDIF(I3111,'ObjProd (2)'!$C$25,"ym") &amp; " mois ", "") &amp;
   IF(INT(('ObjProd (2)'!$C$25-EDATE(I3111,DATEDIF(I3111,'ObjProd (2)'!$C$25,"y")*12+DATEDIF(I3111,'ObjProd (2)'!$C$25,"ym")))/7)&gt;0,
      INT(('ObjProd (2)'!$C$25-EDATE(I3111,DATEDIF(I3111,'ObjProd (2)'!$C$25,"y")*12+DATEDIF(I3111,'ObjProd (2)'!$C$25,"ym")))/7) &amp; " sem.",
      "")
)
)</f>
        <v/>
      </c>
      <c r="L3111" s="11" t="str">
        <f t="shared" si="480"/>
        <v/>
      </c>
      <c r="M3111" s="9" t="str">
        <f t="shared" si="476"/>
        <v/>
      </c>
      <c r="N3111" s="9" t="str" cm="1">
        <f t="array" aca="1" ref="N3111" ca="1">LEFT(L3111, IF(ISNUMBER(SUBSTITUTE(_xludf.MID(L3111, 2, 1), ".", ",")), 1, 2))</f>
        <v/>
      </c>
      <c r="O3111" s="19" t="str">
        <f t="shared" ca="1" si="482"/>
        <v/>
      </c>
      <c r="P3111" s="9" t="str">
        <f t="shared" ca="1" si="483"/>
        <v/>
      </c>
      <c r="Q3111" s="9" t="str">
        <f t="shared" ca="1" si="484"/>
        <v/>
      </c>
      <c r="R3111" s="9" t="str">
        <f t="shared" si="477"/>
        <v/>
      </c>
      <c r="S3111" t="str" cm="1">
        <f t="array" ref="S3111">IF(ISBLANK(C3111),"",IFERROR(INDEX(ListeSeries!$A$2:$A$1045, MATCH(1, (DatasScan!G3111=ListeSeries!$B$2:$B$1045) * (DatasScan!H3111&gt;=ListeSeries!$D$2:$D$1045) * (DatasScan!H3111&lt;=ListeSeries!$E$2:$E$1045), 0)), "no match"))</f>
        <v/>
      </c>
      <c r="T3111" s="7" t="str" cm="1">
        <f t="array" ref="T3111">IF(ISBLANK(C3111),"",IFERROR(INDEX(ListeSeries!$C$2:$C$1045, MATCH(1, (DatasScan!G3111=ListeSeries!$B$2:$B$1045) * (DatasScan!H3111&gt;=ListeSeries!$D$2:$D$1045) * (DatasScan!H3111&lt;=ListeSeries!$E$2:$E$1045), 0)), "no match"))</f>
        <v/>
      </c>
      <c r="U3111" s="11" t="str" cm="1">
        <f t="array" ref="U3111">IF(ISBLANK(C3111),"",IFERROR(INDEX(ListeSeries!$F$2:$F$1045, MATCH(1, (DatasScan!G3111=ListeSeries!$B$2:$B$1045) * (DatasScan!H3111&gt;=ListeSeries!$D$2:$D$1045) * (DatasScan!H3111&lt;=ListeSeries!$E$2:$E$1045), 0)), "no match"))</f>
        <v/>
      </c>
    </row>
    <row r="3112" spans="1:21" ht="15" customHeight="1" x14ac:dyDescent="0.25">
      <c r="A3112" s="6" t="str">
        <f t="shared" si="478"/>
        <v/>
      </c>
      <c r="B3112" s="272"/>
      <c r="F3112" s="7" t="str">
        <f t="shared" si="481"/>
        <v/>
      </c>
      <c r="G3112" s="21" t="str">
        <f>IF(ISBLANK(C3112),"",_xlfn.XLOOKUP(_xlfn.XLOOKUP(VALUE(LEFT(C3112,4)),Souches!$B$2:$B$15000,Souches!$E$2:$E$15000),Varietes!$B$2:$B$500,Varietes!$C$2:$C$500))</f>
        <v/>
      </c>
      <c r="H3112" s="19" t="str">
        <f>IF(ISBLANK(C3112),"",_xlfn.XLOOKUP(VALUE(LEFT(C3112,4)),Souches!$B$2:$B$15000,Souches!$D$2:$D$15000))</f>
        <v/>
      </c>
      <c r="I3112" s="10" t="str">
        <f t="shared" si="479"/>
        <v/>
      </c>
      <c r="J3112" s="19" t="str">
        <f>IF(I3112="","",INT(('ObjProd (2)'!$C$25-I3112)/7 * (ABS('ObjProd (2)'!$C$25-I3112)&gt;=7)))</f>
        <v/>
      </c>
      <c r="K3112" s="10" t="str">
        <f>IF(I3112="","",
IF(AND(DATEDIF(I3112,'ObjProd (2)'!$C$25,"y")=0,DATEDIF(I3112,'ObjProd (2)'!$C$25,"ym")=0,
   INT(('ObjProd (2)'!$C$25-EDATE(I3112,DATEDIF(I3112,'ObjProd (2)'!$C$25,"y")*12+DATEDIF(I3112,'ObjProd (2)'!$C$25,"ym")))/7)=0),
   "&lt; 1 sem.",
   IF(DATEDIF(I3112,'ObjProd (2)'!$C$25,"y")&gt;0,DATEDIF(I3112,'ObjProd (2)'!$C$25,"y") &amp; " " &amp; IF(DATEDIF(I3112,'ObjProd (2)'!$C$25,"y")=1,"an ","ans "),"") &amp;
   IF(DATEDIF(I3112,'ObjProd (2)'!$C$25,"ym")&gt;0,DATEDIF(I3112,'ObjProd (2)'!$C$25,"ym") &amp; " mois ", "") &amp;
   IF(INT(('ObjProd (2)'!$C$25-EDATE(I3112,DATEDIF(I3112,'ObjProd (2)'!$C$25,"y")*12+DATEDIF(I3112,'ObjProd (2)'!$C$25,"ym")))/7)&gt;0,
      INT(('ObjProd (2)'!$C$25-EDATE(I3112,DATEDIF(I3112,'ObjProd (2)'!$C$25,"y")*12+DATEDIF(I3112,'ObjProd (2)'!$C$25,"ym")))/7) &amp; " sem.",
      "")
)
)</f>
        <v/>
      </c>
      <c r="L3112" s="11" t="str">
        <f t="shared" si="480"/>
        <v/>
      </c>
      <c r="M3112" s="9" t="str">
        <f t="shared" si="476"/>
        <v/>
      </c>
      <c r="N3112" s="9" t="str" cm="1">
        <f t="array" aca="1" ref="N3112" ca="1">LEFT(L3112, IF(ISNUMBER(SUBSTITUTE(_xludf.MID(L3112, 2, 1), ".", ",")), 1, 2))</f>
        <v/>
      </c>
      <c r="O3112" s="19" t="str">
        <f t="shared" ca="1" si="482"/>
        <v/>
      </c>
      <c r="P3112" s="9" t="str">
        <f t="shared" ca="1" si="483"/>
        <v/>
      </c>
      <c r="Q3112" s="9" t="str">
        <f t="shared" ca="1" si="484"/>
        <v/>
      </c>
      <c r="R3112" s="9" t="str">
        <f t="shared" si="477"/>
        <v/>
      </c>
      <c r="S3112" t="str" cm="1">
        <f t="array" ref="S3112">IF(ISBLANK(C3112),"",IFERROR(INDEX(ListeSeries!$A$2:$A$1045, MATCH(1, (DatasScan!G3112=ListeSeries!$B$2:$B$1045) * (DatasScan!H3112&gt;=ListeSeries!$D$2:$D$1045) * (DatasScan!H3112&lt;=ListeSeries!$E$2:$E$1045), 0)), "no match"))</f>
        <v/>
      </c>
      <c r="T3112" s="7" t="str" cm="1">
        <f t="array" ref="T3112">IF(ISBLANK(C3112),"",IFERROR(INDEX(ListeSeries!$C$2:$C$1045, MATCH(1, (DatasScan!G3112=ListeSeries!$B$2:$B$1045) * (DatasScan!H3112&gt;=ListeSeries!$D$2:$D$1045) * (DatasScan!H3112&lt;=ListeSeries!$E$2:$E$1045), 0)), "no match"))</f>
        <v/>
      </c>
      <c r="U3112" s="11" t="str" cm="1">
        <f t="array" ref="U3112">IF(ISBLANK(C3112),"",IFERROR(INDEX(ListeSeries!$F$2:$F$1045, MATCH(1, (DatasScan!G3112=ListeSeries!$B$2:$B$1045) * (DatasScan!H3112&gt;=ListeSeries!$D$2:$D$1045) * (DatasScan!H3112&lt;=ListeSeries!$E$2:$E$1045), 0)), "no match"))</f>
        <v/>
      </c>
    </row>
    <row r="3113" spans="1:21" ht="15" customHeight="1" x14ac:dyDescent="0.25">
      <c r="A3113" s="6" t="str">
        <f t="shared" si="478"/>
        <v/>
      </c>
      <c r="B3113" s="272"/>
      <c r="F3113" s="7" t="str">
        <f t="shared" si="481"/>
        <v/>
      </c>
      <c r="G3113" s="21" t="str">
        <f>IF(ISBLANK(C3113),"",_xlfn.XLOOKUP(_xlfn.XLOOKUP(VALUE(LEFT(C3113,4)),Souches!$B$2:$B$15000,Souches!$E$2:$E$15000),Varietes!$B$2:$B$500,Varietes!$C$2:$C$500))</f>
        <v/>
      </c>
      <c r="H3113" s="19" t="str">
        <f>IF(ISBLANK(C3113),"",_xlfn.XLOOKUP(VALUE(LEFT(C3113,4)),Souches!$B$2:$B$15000,Souches!$D$2:$D$15000))</f>
        <v/>
      </c>
      <c r="I3113" s="10" t="str">
        <f t="shared" si="479"/>
        <v/>
      </c>
      <c r="J3113" s="19" t="str">
        <f>IF(I3113="","",INT(('ObjProd (2)'!$C$25-I3113)/7 * (ABS('ObjProd (2)'!$C$25-I3113)&gt;=7)))</f>
        <v/>
      </c>
      <c r="K3113" s="10" t="str">
        <f>IF(I3113="","",
IF(AND(DATEDIF(I3113,'ObjProd (2)'!$C$25,"y")=0,DATEDIF(I3113,'ObjProd (2)'!$C$25,"ym")=0,
   INT(('ObjProd (2)'!$C$25-EDATE(I3113,DATEDIF(I3113,'ObjProd (2)'!$C$25,"y")*12+DATEDIF(I3113,'ObjProd (2)'!$C$25,"ym")))/7)=0),
   "&lt; 1 sem.",
   IF(DATEDIF(I3113,'ObjProd (2)'!$C$25,"y")&gt;0,DATEDIF(I3113,'ObjProd (2)'!$C$25,"y") &amp; " " &amp; IF(DATEDIF(I3113,'ObjProd (2)'!$C$25,"y")=1,"an ","ans "),"") &amp;
   IF(DATEDIF(I3113,'ObjProd (2)'!$C$25,"ym")&gt;0,DATEDIF(I3113,'ObjProd (2)'!$C$25,"ym") &amp; " mois ", "") &amp;
   IF(INT(('ObjProd (2)'!$C$25-EDATE(I3113,DATEDIF(I3113,'ObjProd (2)'!$C$25,"y")*12+DATEDIF(I3113,'ObjProd (2)'!$C$25,"ym")))/7)&gt;0,
      INT(('ObjProd (2)'!$C$25-EDATE(I3113,DATEDIF(I3113,'ObjProd (2)'!$C$25,"y")*12+DATEDIF(I3113,'ObjProd (2)'!$C$25,"ym")))/7) &amp; " sem.",
      "")
)
)</f>
        <v/>
      </c>
      <c r="L3113" s="11" t="str">
        <f t="shared" si="480"/>
        <v/>
      </c>
      <c r="M3113" s="9" t="str">
        <f t="shared" si="476"/>
        <v/>
      </c>
      <c r="N3113" s="9" t="str" cm="1">
        <f t="array" aca="1" ref="N3113" ca="1">LEFT(L3113, IF(ISNUMBER(SUBSTITUTE(_xludf.MID(L3113, 2, 1), ".", ",")), 1, 2))</f>
        <v/>
      </c>
      <c r="O3113" s="19" t="str">
        <f t="shared" ca="1" si="482"/>
        <v/>
      </c>
      <c r="P3113" s="9" t="str">
        <f t="shared" ca="1" si="483"/>
        <v/>
      </c>
      <c r="Q3113" s="9" t="str">
        <f t="shared" ca="1" si="484"/>
        <v/>
      </c>
      <c r="R3113" s="9" t="str">
        <f t="shared" si="477"/>
        <v/>
      </c>
      <c r="S3113" t="str" cm="1">
        <f t="array" ref="S3113">IF(ISBLANK(C3113),"",IFERROR(INDEX(ListeSeries!$A$2:$A$1045, MATCH(1, (DatasScan!G3113=ListeSeries!$B$2:$B$1045) * (DatasScan!H3113&gt;=ListeSeries!$D$2:$D$1045) * (DatasScan!H3113&lt;=ListeSeries!$E$2:$E$1045), 0)), "no match"))</f>
        <v/>
      </c>
      <c r="T3113" s="7" t="str" cm="1">
        <f t="array" ref="T3113">IF(ISBLANK(C3113),"",IFERROR(INDEX(ListeSeries!$C$2:$C$1045, MATCH(1, (DatasScan!G3113=ListeSeries!$B$2:$B$1045) * (DatasScan!H3113&gt;=ListeSeries!$D$2:$D$1045) * (DatasScan!H3113&lt;=ListeSeries!$E$2:$E$1045), 0)), "no match"))</f>
        <v/>
      </c>
      <c r="U3113" s="11" t="str" cm="1">
        <f t="array" ref="U3113">IF(ISBLANK(C3113),"",IFERROR(INDEX(ListeSeries!$F$2:$F$1045, MATCH(1, (DatasScan!G3113=ListeSeries!$B$2:$B$1045) * (DatasScan!H3113&gt;=ListeSeries!$D$2:$D$1045) * (DatasScan!H3113&lt;=ListeSeries!$E$2:$E$1045), 0)), "no match"))</f>
        <v/>
      </c>
    </row>
    <row r="3114" spans="1:21" ht="15" customHeight="1" x14ac:dyDescent="0.25">
      <c r="A3114" s="6" t="str">
        <f t="shared" si="478"/>
        <v/>
      </c>
      <c r="B3114" s="272"/>
      <c r="F3114" s="7" t="str">
        <f t="shared" si="481"/>
        <v/>
      </c>
      <c r="G3114" s="21" t="str">
        <f>IF(ISBLANK(C3114),"",_xlfn.XLOOKUP(_xlfn.XLOOKUP(VALUE(LEFT(C3114,4)),Souches!$B$2:$B$15000,Souches!$E$2:$E$15000),Varietes!$B$2:$B$500,Varietes!$C$2:$C$500))</f>
        <v/>
      </c>
      <c r="H3114" s="19" t="str">
        <f>IF(ISBLANK(C3114),"",_xlfn.XLOOKUP(VALUE(LEFT(C3114,4)),Souches!$B$2:$B$15000,Souches!$D$2:$D$15000))</f>
        <v/>
      </c>
      <c r="I3114" s="10" t="str">
        <f t="shared" si="479"/>
        <v/>
      </c>
      <c r="J3114" s="19" t="str">
        <f>IF(I3114="","",INT(('ObjProd (2)'!$C$25-I3114)/7 * (ABS('ObjProd (2)'!$C$25-I3114)&gt;=7)))</f>
        <v/>
      </c>
      <c r="K3114" s="10" t="str">
        <f>IF(I3114="","",
IF(AND(DATEDIF(I3114,'ObjProd (2)'!$C$25,"y")=0,DATEDIF(I3114,'ObjProd (2)'!$C$25,"ym")=0,
   INT(('ObjProd (2)'!$C$25-EDATE(I3114,DATEDIF(I3114,'ObjProd (2)'!$C$25,"y")*12+DATEDIF(I3114,'ObjProd (2)'!$C$25,"ym")))/7)=0),
   "&lt; 1 sem.",
   IF(DATEDIF(I3114,'ObjProd (2)'!$C$25,"y")&gt;0,DATEDIF(I3114,'ObjProd (2)'!$C$25,"y") &amp; " " &amp; IF(DATEDIF(I3114,'ObjProd (2)'!$C$25,"y")=1,"an ","ans "),"") &amp;
   IF(DATEDIF(I3114,'ObjProd (2)'!$C$25,"ym")&gt;0,DATEDIF(I3114,'ObjProd (2)'!$C$25,"ym") &amp; " mois ", "") &amp;
   IF(INT(('ObjProd (2)'!$C$25-EDATE(I3114,DATEDIF(I3114,'ObjProd (2)'!$C$25,"y")*12+DATEDIF(I3114,'ObjProd (2)'!$C$25,"ym")))/7)&gt;0,
      INT(('ObjProd (2)'!$C$25-EDATE(I3114,DATEDIF(I3114,'ObjProd (2)'!$C$25,"y")*12+DATEDIF(I3114,'ObjProd (2)'!$C$25,"ym")))/7) &amp; " sem.",
      "")
)
)</f>
        <v/>
      </c>
      <c r="L3114" s="11" t="str">
        <f t="shared" si="480"/>
        <v/>
      </c>
      <c r="M3114" s="9" t="str">
        <f t="shared" si="476"/>
        <v/>
      </c>
      <c r="N3114" s="9" t="str" cm="1">
        <f t="array" aca="1" ref="N3114" ca="1">LEFT(L3114, IF(ISNUMBER(SUBSTITUTE(_xludf.MID(L3114, 2, 1), ".", ",")), 1, 2))</f>
        <v/>
      </c>
      <c r="O3114" s="19" t="str">
        <f t="shared" ca="1" si="482"/>
        <v/>
      </c>
      <c r="P3114" s="9" t="str">
        <f t="shared" ca="1" si="483"/>
        <v/>
      </c>
      <c r="Q3114" s="9" t="str">
        <f t="shared" ca="1" si="484"/>
        <v/>
      </c>
      <c r="R3114" s="9" t="str">
        <f t="shared" si="477"/>
        <v/>
      </c>
      <c r="S3114" t="str" cm="1">
        <f t="array" ref="S3114">IF(ISBLANK(C3114),"",IFERROR(INDEX(ListeSeries!$A$2:$A$1045, MATCH(1, (DatasScan!G3114=ListeSeries!$B$2:$B$1045) * (DatasScan!H3114&gt;=ListeSeries!$D$2:$D$1045) * (DatasScan!H3114&lt;=ListeSeries!$E$2:$E$1045), 0)), "no match"))</f>
        <v/>
      </c>
      <c r="T3114" s="7" t="str" cm="1">
        <f t="array" ref="T3114">IF(ISBLANK(C3114),"",IFERROR(INDEX(ListeSeries!$C$2:$C$1045, MATCH(1, (DatasScan!G3114=ListeSeries!$B$2:$B$1045) * (DatasScan!H3114&gt;=ListeSeries!$D$2:$D$1045) * (DatasScan!H3114&lt;=ListeSeries!$E$2:$E$1045), 0)), "no match"))</f>
        <v/>
      </c>
      <c r="U3114" s="11" t="str" cm="1">
        <f t="array" ref="U3114">IF(ISBLANK(C3114),"",IFERROR(INDEX(ListeSeries!$F$2:$F$1045, MATCH(1, (DatasScan!G3114=ListeSeries!$B$2:$B$1045) * (DatasScan!H3114&gt;=ListeSeries!$D$2:$D$1045) * (DatasScan!H3114&lt;=ListeSeries!$E$2:$E$1045), 0)), "no match"))</f>
        <v/>
      </c>
    </row>
    <row r="3115" spans="1:21" ht="15" customHeight="1" x14ac:dyDescent="0.25">
      <c r="A3115" s="6" t="str">
        <f t="shared" si="478"/>
        <v/>
      </c>
      <c r="B3115" s="272"/>
      <c r="F3115" s="7" t="str">
        <f t="shared" si="481"/>
        <v/>
      </c>
      <c r="G3115" s="21" t="str">
        <f>IF(ISBLANK(C3115),"",_xlfn.XLOOKUP(_xlfn.XLOOKUP(VALUE(LEFT(C3115,4)),Souches!$B$2:$B$15000,Souches!$E$2:$E$15000),Varietes!$B$2:$B$500,Varietes!$C$2:$C$500))</f>
        <v/>
      </c>
      <c r="H3115" s="19" t="str">
        <f>IF(ISBLANK(C3115),"",_xlfn.XLOOKUP(VALUE(LEFT(C3115,4)),Souches!$B$2:$B$15000,Souches!$D$2:$D$15000))</f>
        <v/>
      </c>
      <c r="I3115" s="10" t="str">
        <f t="shared" si="479"/>
        <v/>
      </c>
      <c r="J3115" s="19" t="str">
        <f>IF(I3115="","",INT(('ObjProd (2)'!$C$25-I3115)/7 * (ABS('ObjProd (2)'!$C$25-I3115)&gt;=7)))</f>
        <v/>
      </c>
      <c r="K3115" s="10" t="str">
        <f>IF(I3115="","",
IF(AND(DATEDIF(I3115,'ObjProd (2)'!$C$25,"y")=0,DATEDIF(I3115,'ObjProd (2)'!$C$25,"ym")=0,
   INT(('ObjProd (2)'!$C$25-EDATE(I3115,DATEDIF(I3115,'ObjProd (2)'!$C$25,"y")*12+DATEDIF(I3115,'ObjProd (2)'!$C$25,"ym")))/7)=0),
   "&lt; 1 sem.",
   IF(DATEDIF(I3115,'ObjProd (2)'!$C$25,"y")&gt;0,DATEDIF(I3115,'ObjProd (2)'!$C$25,"y") &amp; " " &amp; IF(DATEDIF(I3115,'ObjProd (2)'!$C$25,"y")=1,"an ","ans "),"") &amp;
   IF(DATEDIF(I3115,'ObjProd (2)'!$C$25,"ym")&gt;0,DATEDIF(I3115,'ObjProd (2)'!$C$25,"ym") &amp; " mois ", "") &amp;
   IF(INT(('ObjProd (2)'!$C$25-EDATE(I3115,DATEDIF(I3115,'ObjProd (2)'!$C$25,"y")*12+DATEDIF(I3115,'ObjProd (2)'!$C$25,"ym")))/7)&gt;0,
      INT(('ObjProd (2)'!$C$25-EDATE(I3115,DATEDIF(I3115,'ObjProd (2)'!$C$25,"y")*12+DATEDIF(I3115,'ObjProd (2)'!$C$25,"ym")))/7) &amp; " sem.",
      "")
)
)</f>
        <v/>
      </c>
      <c r="L3115" s="11" t="str">
        <f t="shared" si="480"/>
        <v/>
      </c>
      <c r="M3115" s="9" t="str">
        <f t="shared" si="476"/>
        <v/>
      </c>
      <c r="N3115" s="9" t="str" cm="1">
        <f t="array" aca="1" ref="N3115" ca="1">LEFT(L3115, IF(ISNUMBER(SUBSTITUTE(_xludf.MID(L3115, 2, 1), ".", ",")), 1, 2))</f>
        <v/>
      </c>
      <c r="O3115" s="19" t="str">
        <f t="shared" ca="1" si="482"/>
        <v/>
      </c>
      <c r="P3115" s="9" t="str">
        <f t="shared" ca="1" si="483"/>
        <v/>
      </c>
      <c r="Q3115" s="9" t="str">
        <f t="shared" ca="1" si="484"/>
        <v/>
      </c>
      <c r="R3115" s="9" t="str">
        <f t="shared" si="477"/>
        <v/>
      </c>
      <c r="S3115" t="str" cm="1">
        <f t="array" ref="S3115">IF(ISBLANK(C3115),"",IFERROR(INDEX(ListeSeries!$A$2:$A$1045, MATCH(1, (DatasScan!G3115=ListeSeries!$B$2:$B$1045) * (DatasScan!H3115&gt;=ListeSeries!$D$2:$D$1045) * (DatasScan!H3115&lt;=ListeSeries!$E$2:$E$1045), 0)), "no match"))</f>
        <v/>
      </c>
      <c r="T3115" s="7" t="str" cm="1">
        <f t="array" ref="T3115">IF(ISBLANK(C3115),"",IFERROR(INDEX(ListeSeries!$C$2:$C$1045, MATCH(1, (DatasScan!G3115=ListeSeries!$B$2:$B$1045) * (DatasScan!H3115&gt;=ListeSeries!$D$2:$D$1045) * (DatasScan!H3115&lt;=ListeSeries!$E$2:$E$1045), 0)), "no match"))</f>
        <v/>
      </c>
      <c r="U3115" s="11" t="str" cm="1">
        <f t="array" ref="U3115">IF(ISBLANK(C3115),"",IFERROR(INDEX(ListeSeries!$F$2:$F$1045, MATCH(1, (DatasScan!G3115=ListeSeries!$B$2:$B$1045) * (DatasScan!H3115&gt;=ListeSeries!$D$2:$D$1045) * (DatasScan!H3115&lt;=ListeSeries!$E$2:$E$1045), 0)), "no match"))</f>
        <v/>
      </c>
    </row>
    <row r="3116" spans="1:21" ht="15" customHeight="1" x14ac:dyDescent="0.25">
      <c r="A3116" s="6" t="str">
        <f t="shared" si="478"/>
        <v/>
      </c>
      <c r="B3116" s="272"/>
      <c r="F3116" s="7" t="str">
        <f t="shared" si="481"/>
        <v/>
      </c>
      <c r="G3116" s="21" t="str">
        <f>IF(ISBLANK(C3116),"",_xlfn.XLOOKUP(_xlfn.XLOOKUP(VALUE(LEFT(C3116,4)),Souches!$B$2:$B$15000,Souches!$E$2:$E$15000),Varietes!$B$2:$B$500,Varietes!$C$2:$C$500))</f>
        <v/>
      </c>
      <c r="H3116" s="19" t="str">
        <f>IF(ISBLANK(C3116),"",_xlfn.XLOOKUP(VALUE(LEFT(C3116,4)),Souches!$B$2:$B$15000,Souches!$D$2:$D$15000))</f>
        <v/>
      </c>
      <c r="I3116" s="10" t="str">
        <f t="shared" si="479"/>
        <v/>
      </c>
      <c r="J3116" s="19" t="str">
        <f>IF(I3116="","",INT(('ObjProd (2)'!$C$25-I3116)/7 * (ABS('ObjProd (2)'!$C$25-I3116)&gt;=7)))</f>
        <v/>
      </c>
      <c r="K3116" s="10" t="str">
        <f>IF(I3116="","",
IF(AND(DATEDIF(I3116,'ObjProd (2)'!$C$25,"y")=0,DATEDIF(I3116,'ObjProd (2)'!$C$25,"ym")=0,
   INT(('ObjProd (2)'!$C$25-EDATE(I3116,DATEDIF(I3116,'ObjProd (2)'!$C$25,"y")*12+DATEDIF(I3116,'ObjProd (2)'!$C$25,"ym")))/7)=0),
   "&lt; 1 sem.",
   IF(DATEDIF(I3116,'ObjProd (2)'!$C$25,"y")&gt;0,DATEDIF(I3116,'ObjProd (2)'!$C$25,"y") &amp; " " &amp; IF(DATEDIF(I3116,'ObjProd (2)'!$C$25,"y")=1,"an ","ans "),"") &amp;
   IF(DATEDIF(I3116,'ObjProd (2)'!$C$25,"ym")&gt;0,DATEDIF(I3116,'ObjProd (2)'!$C$25,"ym") &amp; " mois ", "") &amp;
   IF(INT(('ObjProd (2)'!$C$25-EDATE(I3116,DATEDIF(I3116,'ObjProd (2)'!$C$25,"y")*12+DATEDIF(I3116,'ObjProd (2)'!$C$25,"ym")))/7)&gt;0,
      INT(('ObjProd (2)'!$C$25-EDATE(I3116,DATEDIF(I3116,'ObjProd (2)'!$C$25,"y")*12+DATEDIF(I3116,'ObjProd (2)'!$C$25,"ym")))/7) &amp; " sem.",
      "")
)
)</f>
        <v/>
      </c>
      <c r="L3116" s="11" t="str">
        <f t="shared" si="480"/>
        <v/>
      </c>
      <c r="M3116" s="9" t="str">
        <f t="shared" si="476"/>
        <v/>
      </c>
      <c r="N3116" s="9" t="str" cm="1">
        <f t="array" aca="1" ref="N3116" ca="1">LEFT(L3116, IF(ISNUMBER(SUBSTITUTE(_xludf.MID(L3116, 2, 1), ".", ",")), 1, 2))</f>
        <v/>
      </c>
      <c r="O3116" s="19" t="str">
        <f t="shared" ca="1" si="482"/>
        <v/>
      </c>
      <c r="P3116" s="9" t="str">
        <f t="shared" ca="1" si="483"/>
        <v/>
      </c>
      <c r="Q3116" s="9" t="str">
        <f t="shared" ca="1" si="484"/>
        <v/>
      </c>
      <c r="R3116" s="9" t="str">
        <f t="shared" si="477"/>
        <v/>
      </c>
      <c r="S3116" t="str" cm="1">
        <f t="array" ref="S3116">IF(ISBLANK(C3116),"",IFERROR(INDEX(ListeSeries!$A$2:$A$1045, MATCH(1, (DatasScan!G3116=ListeSeries!$B$2:$B$1045) * (DatasScan!H3116&gt;=ListeSeries!$D$2:$D$1045) * (DatasScan!H3116&lt;=ListeSeries!$E$2:$E$1045), 0)), "no match"))</f>
        <v/>
      </c>
      <c r="T3116" s="7" t="str" cm="1">
        <f t="array" ref="T3116">IF(ISBLANK(C3116),"",IFERROR(INDEX(ListeSeries!$C$2:$C$1045, MATCH(1, (DatasScan!G3116=ListeSeries!$B$2:$B$1045) * (DatasScan!H3116&gt;=ListeSeries!$D$2:$D$1045) * (DatasScan!H3116&lt;=ListeSeries!$E$2:$E$1045), 0)), "no match"))</f>
        <v/>
      </c>
      <c r="U3116" s="11" t="str" cm="1">
        <f t="array" ref="U3116">IF(ISBLANK(C3116),"",IFERROR(INDEX(ListeSeries!$F$2:$F$1045, MATCH(1, (DatasScan!G3116=ListeSeries!$B$2:$B$1045) * (DatasScan!H3116&gt;=ListeSeries!$D$2:$D$1045) * (DatasScan!H3116&lt;=ListeSeries!$E$2:$E$1045), 0)), "no match"))</f>
        <v/>
      </c>
    </row>
    <row r="3117" spans="1:21" ht="15" customHeight="1" x14ac:dyDescent="0.25">
      <c r="A3117" s="6" t="str">
        <f t="shared" si="478"/>
        <v/>
      </c>
      <c r="B3117" s="272"/>
      <c r="F3117" s="7" t="str">
        <f t="shared" si="481"/>
        <v/>
      </c>
      <c r="G3117" s="21" t="str">
        <f>IF(ISBLANK(C3117),"",_xlfn.XLOOKUP(_xlfn.XLOOKUP(VALUE(LEFT(C3117,4)),Souches!$B$2:$B$15000,Souches!$E$2:$E$15000),Varietes!$B$2:$B$500,Varietes!$C$2:$C$500))</f>
        <v/>
      </c>
      <c r="H3117" s="19" t="str">
        <f>IF(ISBLANK(C3117),"",_xlfn.XLOOKUP(VALUE(LEFT(C3117,4)),Souches!$B$2:$B$15000,Souches!$D$2:$D$15000))</f>
        <v/>
      </c>
      <c r="I3117" s="10" t="str">
        <f t="shared" si="479"/>
        <v/>
      </c>
      <c r="J3117" s="19" t="str">
        <f>IF(I3117="","",INT(('ObjProd (2)'!$C$25-I3117)/7 * (ABS('ObjProd (2)'!$C$25-I3117)&gt;=7)))</f>
        <v/>
      </c>
      <c r="K3117" s="10" t="str">
        <f>IF(I3117="","",
IF(AND(DATEDIF(I3117,'ObjProd (2)'!$C$25,"y")=0,DATEDIF(I3117,'ObjProd (2)'!$C$25,"ym")=0,
   INT(('ObjProd (2)'!$C$25-EDATE(I3117,DATEDIF(I3117,'ObjProd (2)'!$C$25,"y")*12+DATEDIF(I3117,'ObjProd (2)'!$C$25,"ym")))/7)=0),
   "&lt; 1 sem.",
   IF(DATEDIF(I3117,'ObjProd (2)'!$C$25,"y")&gt;0,DATEDIF(I3117,'ObjProd (2)'!$C$25,"y") &amp; " " &amp; IF(DATEDIF(I3117,'ObjProd (2)'!$C$25,"y")=1,"an ","ans "),"") &amp;
   IF(DATEDIF(I3117,'ObjProd (2)'!$C$25,"ym")&gt;0,DATEDIF(I3117,'ObjProd (2)'!$C$25,"ym") &amp; " mois ", "") &amp;
   IF(INT(('ObjProd (2)'!$C$25-EDATE(I3117,DATEDIF(I3117,'ObjProd (2)'!$C$25,"y")*12+DATEDIF(I3117,'ObjProd (2)'!$C$25,"ym")))/7)&gt;0,
      INT(('ObjProd (2)'!$C$25-EDATE(I3117,DATEDIF(I3117,'ObjProd (2)'!$C$25,"y")*12+DATEDIF(I3117,'ObjProd (2)'!$C$25,"ym")))/7) &amp; " sem.",
      "")
)
)</f>
        <v/>
      </c>
      <c r="L3117" s="11" t="str">
        <f t="shared" si="480"/>
        <v/>
      </c>
      <c r="M3117" s="9" t="str">
        <f t="shared" si="476"/>
        <v/>
      </c>
      <c r="N3117" s="9" t="str" cm="1">
        <f t="array" aca="1" ref="N3117" ca="1">LEFT(L3117, IF(ISNUMBER(SUBSTITUTE(_xludf.MID(L3117, 2, 1), ".", ",")), 1, 2))</f>
        <v/>
      </c>
      <c r="O3117" s="19" t="str">
        <f t="shared" ca="1" si="482"/>
        <v/>
      </c>
      <c r="P3117" s="9" t="str">
        <f t="shared" ca="1" si="483"/>
        <v/>
      </c>
      <c r="Q3117" s="9" t="str">
        <f t="shared" ca="1" si="484"/>
        <v/>
      </c>
      <c r="R3117" s="9" t="str">
        <f t="shared" si="477"/>
        <v/>
      </c>
      <c r="S3117" t="str" cm="1">
        <f t="array" ref="S3117">IF(ISBLANK(C3117),"",IFERROR(INDEX(ListeSeries!$A$2:$A$1045, MATCH(1, (DatasScan!G3117=ListeSeries!$B$2:$B$1045) * (DatasScan!H3117&gt;=ListeSeries!$D$2:$D$1045) * (DatasScan!H3117&lt;=ListeSeries!$E$2:$E$1045), 0)), "no match"))</f>
        <v/>
      </c>
      <c r="T3117" s="7" t="str" cm="1">
        <f t="array" ref="T3117">IF(ISBLANK(C3117),"",IFERROR(INDEX(ListeSeries!$C$2:$C$1045, MATCH(1, (DatasScan!G3117=ListeSeries!$B$2:$B$1045) * (DatasScan!H3117&gt;=ListeSeries!$D$2:$D$1045) * (DatasScan!H3117&lt;=ListeSeries!$E$2:$E$1045), 0)), "no match"))</f>
        <v/>
      </c>
      <c r="U3117" s="11" t="str" cm="1">
        <f t="array" ref="U3117">IF(ISBLANK(C3117),"",IFERROR(INDEX(ListeSeries!$F$2:$F$1045, MATCH(1, (DatasScan!G3117=ListeSeries!$B$2:$B$1045) * (DatasScan!H3117&gt;=ListeSeries!$D$2:$D$1045) * (DatasScan!H3117&lt;=ListeSeries!$E$2:$E$1045), 0)), "no match"))</f>
        <v/>
      </c>
    </row>
    <row r="3118" spans="1:21" ht="15" customHeight="1" x14ac:dyDescent="0.25">
      <c r="A3118" s="6" t="str">
        <f t="shared" si="478"/>
        <v/>
      </c>
      <c r="B3118" s="272"/>
      <c r="F3118" s="7" t="str">
        <f t="shared" si="481"/>
        <v/>
      </c>
      <c r="G3118" s="21" t="str">
        <f>IF(ISBLANK(C3118),"",_xlfn.XLOOKUP(_xlfn.XLOOKUP(VALUE(LEFT(C3118,4)),Souches!$B$2:$B$15000,Souches!$E$2:$E$15000),Varietes!$B$2:$B$500,Varietes!$C$2:$C$500))</f>
        <v/>
      </c>
      <c r="H3118" s="19" t="str">
        <f>IF(ISBLANK(C3118),"",_xlfn.XLOOKUP(VALUE(LEFT(C3118,4)),Souches!$B$2:$B$15000,Souches!$D$2:$D$15000))</f>
        <v/>
      </c>
      <c r="I3118" s="10" t="str">
        <f t="shared" si="479"/>
        <v/>
      </c>
      <c r="J3118" s="19" t="str">
        <f>IF(I3118="","",INT(('ObjProd (2)'!$C$25-I3118)/7 * (ABS('ObjProd (2)'!$C$25-I3118)&gt;=7)))</f>
        <v/>
      </c>
      <c r="K3118" s="10" t="str">
        <f>IF(I3118="","",
IF(AND(DATEDIF(I3118,'ObjProd (2)'!$C$25,"y")=0,DATEDIF(I3118,'ObjProd (2)'!$C$25,"ym")=0,
   INT(('ObjProd (2)'!$C$25-EDATE(I3118,DATEDIF(I3118,'ObjProd (2)'!$C$25,"y")*12+DATEDIF(I3118,'ObjProd (2)'!$C$25,"ym")))/7)=0),
   "&lt; 1 sem.",
   IF(DATEDIF(I3118,'ObjProd (2)'!$C$25,"y")&gt;0,DATEDIF(I3118,'ObjProd (2)'!$C$25,"y") &amp; " " &amp; IF(DATEDIF(I3118,'ObjProd (2)'!$C$25,"y")=1,"an ","ans "),"") &amp;
   IF(DATEDIF(I3118,'ObjProd (2)'!$C$25,"ym")&gt;0,DATEDIF(I3118,'ObjProd (2)'!$C$25,"ym") &amp; " mois ", "") &amp;
   IF(INT(('ObjProd (2)'!$C$25-EDATE(I3118,DATEDIF(I3118,'ObjProd (2)'!$C$25,"y")*12+DATEDIF(I3118,'ObjProd (2)'!$C$25,"ym")))/7)&gt;0,
      INT(('ObjProd (2)'!$C$25-EDATE(I3118,DATEDIF(I3118,'ObjProd (2)'!$C$25,"y")*12+DATEDIF(I3118,'ObjProd (2)'!$C$25,"ym")))/7) &amp; " sem.",
      "")
)
)</f>
        <v/>
      </c>
      <c r="L3118" s="11" t="str">
        <f t="shared" si="480"/>
        <v/>
      </c>
      <c r="M3118" s="9" t="str">
        <f t="shared" si="476"/>
        <v/>
      </c>
      <c r="N3118" s="9" t="str" cm="1">
        <f t="array" aca="1" ref="N3118" ca="1">LEFT(L3118, IF(ISNUMBER(SUBSTITUTE(_xludf.MID(L3118, 2, 1), ".", ",")), 1, 2))</f>
        <v/>
      </c>
      <c r="O3118" s="19" t="str">
        <f t="shared" ca="1" si="482"/>
        <v/>
      </c>
      <c r="P3118" s="9" t="str">
        <f t="shared" ca="1" si="483"/>
        <v/>
      </c>
      <c r="Q3118" s="9" t="str">
        <f t="shared" ca="1" si="484"/>
        <v/>
      </c>
      <c r="R3118" s="9" t="str">
        <f t="shared" si="477"/>
        <v/>
      </c>
      <c r="S3118" t="str" cm="1">
        <f t="array" ref="S3118">IF(ISBLANK(C3118),"",IFERROR(INDEX(ListeSeries!$A$2:$A$1045, MATCH(1, (DatasScan!G3118=ListeSeries!$B$2:$B$1045) * (DatasScan!H3118&gt;=ListeSeries!$D$2:$D$1045) * (DatasScan!H3118&lt;=ListeSeries!$E$2:$E$1045), 0)), "no match"))</f>
        <v/>
      </c>
      <c r="T3118" s="7" t="str" cm="1">
        <f t="array" ref="T3118">IF(ISBLANK(C3118),"",IFERROR(INDEX(ListeSeries!$C$2:$C$1045, MATCH(1, (DatasScan!G3118=ListeSeries!$B$2:$B$1045) * (DatasScan!H3118&gt;=ListeSeries!$D$2:$D$1045) * (DatasScan!H3118&lt;=ListeSeries!$E$2:$E$1045), 0)), "no match"))</f>
        <v/>
      </c>
      <c r="U3118" s="11" t="str" cm="1">
        <f t="array" ref="U3118">IF(ISBLANK(C3118),"",IFERROR(INDEX(ListeSeries!$F$2:$F$1045, MATCH(1, (DatasScan!G3118=ListeSeries!$B$2:$B$1045) * (DatasScan!H3118&gt;=ListeSeries!$D$2:$D$1045) * (DatasScan!H3118&lt;=ListeSeries!$E$2:$E$1045), 0)), "no match"))</f>
        <v/>
      </c>
    </row>
    <row r="3119" spans="1:21" ht="15" customHeight="1" x14ac:dyDescent="0.25">
      <c r="A3119" s="6" t="str">
        <f t="shared" si="478"/>
        <v/>
      </c>
      <c r="B3119" s="272"/>
      <c r="F3119" s="7" t="str">
        <f t="shared" si="481"/>
        <v/>
      </c>
      <c r="G3119" s="21" t="str">
        <f>IF(ISBLANK(C3119),"",_xlfn.XLOOKUP(_xlfn.XLOOKUP(VALUE(LEFT(C3119,4)),Souches!$B$2:$B$15000,Souches!$E$2:$E$15000),Varietes!$B$2:$B$500,Varietes!$C$2:$C$500))</f>
        <v/>
      </c>
      <c r="H3119" s="19" t="str">
        <f>IF(ISBLANK(C3119),"",_xlfn.XLOOKUP(VALUE(LEFT(C3119,4)),Souches!$B$2:$B$15000,Souches!$D$2:$D$15000))</f>
        <v/>
      </c>
      <c r="I3119" s="10" t="str">
        <f t="shared" si="479"/>
        <v/>
      </c>
      <c r="J3119" s="19" t="str">
        <f>IF(I3119="","",INT(('ObjProd (2)'!$C$25-I3119)/7 * (ABS('ObjProd (2)'!$C$25-I3119)&gt;=7)))</f>
        <v/>
      </c>
      <c r="K3119" s="10" t="str">
        <f>IF(I3119="","",
IF(AND(DATEDIF(I3119,'ObjProd (2)'!$C$25,"y")=0,DATEDIF(I3119,'ObjProd (2)'!$C$25,"ym")=0,
   INT(('ObjProd (2)'!$C$25-EDATE(I3119,DATEDIF(I3119,'ObjProd (2)'!$C$25,"y")*12+DATEDIF(I3119,'ObjProd (2)'!$C$25,"ym")))/7)=0),
   "&lt; 1 sem.",
   IF(DATEDIF(I3119,'ObjProd (2)'!$C$25,"y")&gt;0,DATEDIF(I3119,'ObjProd (2)'!$C$25,"y") &amp; " " &amp; IF(DATEDIF(I3119,'ObjProd (2)'!$C$25,"y")=1,"an ","ans "),"") &amp;
   IF(DATEDIF(I3119,'ObjProd (2)'!$C$25,"ym")&gt;0,DATEDIF(I3119,'ObjProd (2)'!$C$25,"ym") &amp; " mois ", "") &amp;
   IF(INT(('ObjProd (2)'!$C$25-EDATE(I3119,DATEDIF(I3119,'ObjProd (2)'!$C$25,"y")*12+DATEDIF(I3119,'ObjProd (2)'!$C$25,"ym")))/7)&gt;0,
      INT(('ObjProd (2)'!$C$25-EDATE(I3119,DATEDIF(I3119,'ObjProd (2)'!$C$25,"y")*12+DATEDIF(I3119,'ObjProd (2)'!$C$25,"ym")))/7) &amp; " sem.",
      "")
)
)</f>
        <v/>
      </c>
      <c r="L3119" s="11" t="str">
        <f t="shared" si="480"/>
        <v/>
      </c>
      <c r="M3119" s="9" t="str">
        <f t="shared" si="476"/>
        <v/>
      </c>
      <c r="N3119" s="9" t="str" cm="1">
        <f t="array" aca="1" ref="N3119" ca="1">LEFT(L3119, IF(ISNUMBER(SUBSTITUTE(_xludf.MID(L3119, 2, 1), ".", ",")), 1, 2))</f>
        <v/>
      </c>
      <c r="O3119" s="19" t="str">
        <f t="shared" ca="1" si="482"/>
        <v/>
      </c>
      <c r="P3119" s="9" t="str">
        <f t="shared" ca="1" si="483"/>
        <v/>
      </c>
      <c r="Q3119" s="9" t="str">
        <f t="shared" ca="1" si="484"/>
        <v/>
      </c>
      <c r="R3119" s="9" t="str">
        <f t="shared" si="477"/>
        <v/>
      </c>
      <c r="S3119" t="str" cm="1">
        <f t="array" ref="S3119">IF(ISBLANK(C3119),"",IFERROR(INDEX(ListeSeries!$A$2:$A$1045, MATCH(1, (DatasScan!G3119=ListeSeries!$B$2:$B$1045) * (DatasScan!H3119&gt;=ListeSeries!$D$2:$D$1045) * (DatasScan!H3119&lt;=ListeSeries!$E$2:$E$1045), 0)), "no match"))</f>
        <v/>
      </c>
      <c r="T3119" s="7" t="str" cm="1">
        <f t="array" ref="T3119">IF(ISBLANK(C3119),"",IFERROR(INDEX(ListeSeries!$C$2:$C$1045, MATCH(1, (DatasScan!G3119=ListeSeries!$B$2:$B$1045) * (DatasScan!H3119&gt;=ListeSeries!$D$2:$D$1045) * (DatasScan!H3119&lt;=ListeSeries!$E$2:$E$1045), 0)), "no match"))</f>
        <v/>
      </c>
      <c r="U3119" s="11" t="str" cm="1">
        <f t="array" ref="U3119">IF(ISBLANK(C3119),"",IFERROR(INDEX(ListeSeries!$F$2:$F$1045, MATCH(1, (DatasScan!G3119=ListeSeries!$B$2:$B$1045) * (DatasScan!H3119&gt;=ListeSeries!$D$2:$D$1045) * (DatasScan!H3119&lt;=ListeSeries!$E$2:$E$1045), 0)), "no match"))</f>
        <v/>
      </c>
    </row>
    <row r="3120" spans="1:21" ht="15" customHeight="1" x14ac:dyDescent="0.25">
      <c r="A3120" s="6" t="str">
        <f t="shared" si="478"/>
        <v/>
      </c>
      <c r="B3120" s="272"/>
      <c r="F3120" s="7" t="str">
        <f t="shared" si="481"/>
        <v/>
      </c>
      <c r="G3120" s="21" t="str">
        <f>IF(ISBLANK(C3120),"",_xlfn.XLOOKUP(_xlfn.XLOOKUP(VALUE(LEFT(C3120,4)),Souches!$B$2:$B$15000,Souches!$E$2:$E$15000),Varietes!$B$2:$B$500,Varietes!$C$2:$C$500))</f>
        <v/>
      </c>
      <c r="H3120" s="19" t="str">
        <f>IF(ISBLANK(C3120),"",_xlfn.XLOOKUP(VALUE(LEFT(C3120,4)),Souches!$B$2:$B$15000,Souches!$D$2:$D$15000))</f>
        <v/>
      </c>
      <c r="I3120" s="10" t="str">
        <f t="shared" si="479"/>
        <v/>
      </c>
      <c r="J3120" s="19" t="str">
        <f>IF(I3120="","",INT(('ObjProd (2)'!$C$25-I3120)/7 * (ABS('ObjProd (2)'!$C$25-I3120)&gt;=7)))</f>
        <v/>
      </c>
      <c r="K3120" s="10" t="str">
        <f>IF(I3120="","",
IF(AND(DATEDIF(I3120,'ObjProd (2)'!$C$25,"y")=0,DATEDIF(I3120,'ObjProd (2)'!$C$25,"ym")=0,
   INT(('ObjProd (2)'!$C$25-EDATE(I3120,DATEDIF(I3120,'ObjProd (2)'!$C$25,"y")*12+DATEDIF(I3120,'ObjProd (2)'!$C$25,"ym")))/7)=0),
   "&lt; 1 sem.",
   IF(DATEDIF(I3120,'ObjProd (2)'!$C$25,"y")&gt;0,DATEDIF(I3120,'ObjProd (2)'!$C$25,"y") &amp; " " &amp; IF(DATEDIF(I3120,'ObjProd (2)'!$C$25,"y")=1,"an ","ans "),"") &amp;
   IF(DATEDIF(I3120,'ObjProd (2)'!$C$25,"ym")&gt;0,DATEDIF(I3120,'ObjProd (2)'!$C$25,"ym") &amp; " mois ", "") &amp;
   IF(INT(('ObjProd (2)'!$C$25-EDATE(I3120,DATEDIF(I3120,'ObjProd (2)'!$C$25,"y")*12+DATEDIF(I3120,'ObjProd (2)'!$C$25,"ym")))/7)&gt;0,
      INT(('ObjProd (2)'!$C$25-EDATE(I3120,DATEDIF(I3120,'ObjProd (2)'!$C$25,"y")*12+DATEDIF(I3120,'ObjProd (2)'!$C$25,"ym")))/7) &amp; " sem.",
      "")
)
)</f>
        <v/>
      </c>
      <c r="L3120" s="11" t="str">
        <f t="shared" si="480"/>
        <v/>
      </c>
      <c r="M3120" s="9" t="str">
        <f t="shared" si="476"/>
        <v/>
      </c>
      <c r="N3120" s="9" t="str" cm="1">
        <f t="array" aca="1" ref="N3120" ca="1">LEFT(L3120, IF(ISNUMBER(SUBSTITUTE(_xludf.MID(L3120, 2, 1), ".", ",")), 1, 2))</f>
        <v/>
      </c>
      <c r="O3120" s="19" t="str">
        <f t="shared" ca="1" si="482"/>
        <v/>
      </c>
      <c r="P3120" s="9" t="str">
        <f t="shared" ca="1" si="483"/>
        <v/>
      </c>
      <c r="Q3120" s="9" t="str">
        <f t="shared" ca="1" si="484"/>
        <v/>
      </c>
      <c r="R3120" s="9" t="str">
        <f t="shared" si="477"/>
        <v/>
      </c>
      <c r="S3120" t="str" cm="1">
        <f t="array" ref="S3120">IF(ISBLANK(C3120),"",IFERROR(INDEX(ListeSeries!$A$2:$A$1045, MATCH(1, (DatasScan!G3120=ListeSeries!$B$2:$B$1045) * (DatasScan!H3120&gt;=ListeSeries!$D$2:$D$1045) * (DatasScan!H3120&lt;=ListeSeries!$E$2:$E$1045), 0)), "no match"))</f>
        <v/>
      </c>
      <c r="T3120" s="7" t="str" cm="1">
        <f t="array" ref="T3120">IF(ISBLANK(C3120),"",IFERROR(INDEX(ListeSeries!$C$2:$C$1045, MATCH(1, (DatasScan!G3120=ListeSeries!$B$2:$B$1045) * (DatasScan!H3120&gt;=ListeSeries!$D$2:$D$1045) * (DatasScan!H3120&lt;=ListeSeries!$E$2:$E$1045), 0)), "no match"))</f>
        <v/>
      </c>
      <c r="U3120" s="11" t="str" cm="1">
        <f t="array" ref="U3120">IF(ISBLANK(C3120),"",IFERROR(INDEX(ListeSeries!$F$2:$F$1045, MATCH(1, (DatasScan!G3120=ListeSeries!$B$2:$B$1045) * (DatasScan!H3120&gt;=ListeSeries!$D$2:$D$1045) * (DatasScan!H3120&lt;=ListeSeries!$E$2:$E$1045), 0)), "no match"))</f>
        <v/>
      </c>
    </row>
    <row r="3121" spans="1:21" ht="15" customHeight="1" x14ac:dyDescent="0.25">
      <c r="A3121" s="6" t="str">
        <f t="shared" si="478"/>
        <v/>
      </c>
      <c r="B3121" s="272"/>
      <c r="F3121" s="7" t="str">
        <f t="shared" si="481"/>
        <v/>
      </c>
      <c r="G3121" s="21" t="str">
        <f>IF(ISBLANK(C3121),"",_xlfn.XLOOKUP(_xlfn.XLOOKUP(VALUE(LEFT(C3121,4)),Souches!$B$2:$B$15000,Souches!$E$2:$E$15000),Varietes!$B$2:$B$500,Varietes!$C$2:$C$500))</f>
        <v/>
      </c>
      <c r="H3121" s="19" t="str">
        <f>IF(ISBLANK(C3121),"",_xlfn.XLOOKUP(VALUE(LEFT(C3121,4)),Souches!$B$2:$B$15000,Souches!$D$2:$D$15000))</f>
        <v/>
      </c>
      <c r="I3121" s="10" t="str">
        <f t="shared" si="479"/>
        <v/>
      </c>
      <c r="J3121" s="19" t="str">
        <f>IF(I3121="","",INT(('ObjProd (2)'!$C$25-I3121)/7 * (ABS('ObjProd (2)'!$C$25-I3121)&gt;=7)))</f>
        <v/>
      </c>
      <c r="K3121" s="10" t="str">
        <f>IF(I3121="","",
IF(AND(DATEDIF(I3121,'ObjProd (2)'!$C$25,"y")=0,DATEDIF(I3121,'ObjProd (2)'!$C$25,"ym")=0,
   INT(('ObjProd (2)'!$C$25-EDATE(I3121,DATEDIF(I3121,'ObjProd (2)'!$C$25,"y")*12+DATEDIF(I3121,'ObjProd (2)'!$C$25,"ym")))/7)=0),
   "&lt; 1 sem.",
   IF(DATEDIF(I3121,'ObjProd (2)'!$C$25,"y")&gt;0,DATEDIF(I3121,'ObjProd (2)'!$C$25,"y") &amp; " " &amp; IF(DATEDIF(I3121,'ObjProd (2)'!$C$25,"y")=1,"an ","ans "),"") &amp;
   IF(DATEDIF(I3121,'ObjProd (2)'!$C$25,"ym")&gt;0,DATEDIF(I3121,'ObjProd (2)'!$C$25,"ym") &amp; " mois ", "") &amp;
   IF(INT(('ObjProd (2)'!$C$25-EDATE(I3121,DATEDIF(I3121,'ObjProd (2)'!$C$25,"y")*12+DATEDIF(I3121,'ObjProd (2)'!$C$25,"ym")))/7)&gt;0,
      INT(('ObjProd (2)'!$C$25-EDATE(I3121,DATEDIF(I3121,'ObjProd (2)'!$C$25,"y")*12+DATEDIF(I3121,'ObjProd (2)'!$C$25,"ym")))/7) &amp; " sem.",
      "")
)
)</f>
        <v/>
      </c>
      <c r="L3121" s="11" t="str">
        <f t="shared" si="480"/>
        <v/>
      </c>
      <c r="M3121" s="9" t="str">
        <f t="shared" si="476"/>
        <v/>
      </c>
      <c r="N3121" s="9" t="str" cm="1">
        <f t="array" aca="1" ref="N3121" ca="1">LEFT(L3121, IF(ISNUMBER(SUBSTITUTE(_xludf.MID(L3121, 2, 1), ".", ",")), 1, 2))</f>
        <v/>
      </c>
      <c r="O3121" s="19" t="str">
        <f t="shared" ca="1" si="482"/>
        <v/>
      </c>
      <c r="P3121" s="9" t="str">
        <f t="shared" ca="1" si="483"/>
        <v/>
      </c>
      <c r="Q3121" s="9" t="str">
        <f t="shared" ca="1" si="484"/>
        <v/>
      </c>
      <c r="R3121" s="9" t="str">
        <f t="shared" si="477"/>
        <v/>
      </c>
      <c r="S3121" t="str" cm="1">
        <f t="array" ref="S3121">IF(ISBLANK(C3121),"",IFERROR(INDEX(ListeSeries!$A$2:$A$1045, MATCH(1, (DatasScan!G3121=ListeSeries!$B$2:$B$1045) * (DatasScan!H3121&gt;=ListeSeries!$D$2:$D$1045) * (DatasScan!H3121&lt;=ListeSeries!$E$2:$E$1045), 0)), "no match"))</f>
        <v/>
      </c>
      <c r="T3121" s="7" t="str" cm="1">
        <f t="array" ref="T3121">IF(ISBLANK(C3121),"",IFERROR(INDEX(ListeSeries!$C$2:$C$1045, MATCH(1, (DatasScan!G3121=ListeSeries!$B$2:$B$1045) * (DatasScan!H3121&gt;=ListeSeries!$D$2:$D$1045) * (DatasScan!H3121&lt;=ListeSeries!$E$2:$E$1045), 0)), "no match"))</f>
        <v/>
      </c>
      <c r="U3121" s="11" t="str" cm="1">
        <f t="array" ref="U3121">IF(ISBLANK(C3121),"",IFERROR(INDEX(ListeSeries!$F$2:$F$1045, MATCH(1, (DatasScan!G3121=ListeSeries!$B$2:$B$1045) * (DatasScan!H3121&gt;=ListeSeries!$D$2:$D$1045) * (DatasScan!H3121&lt;=ListeSeries!$E$2:$E$1045), 0)), "no match"))</f>
        <v/>
      </c>
    </row>
    <row r="3122" spans="1:21" ht="15" customHeight="1" x14ac:dyDescent="0.25">
      <c r="A3122" s="6" t="str">
        <f t="shared" si="478"/>
        <v/>
      </c>
      <c r="B3122" s="272"/>
      <c r="F3122" s="7" t="str">
        <f t="shared" si="481"/>
        <v/>
      </c>
      <c r="G3122" s="21" t="str">
        <f>IF(ISBLANK(C3122),"",_xlfn.XLOOKUP(_xlfn.XLOOKUP(VALUE(LEFT(C3122,4)),Souches!$B$2:$B$15000,Souches!$E$2:$E$15000),Varietes!$B$2:$B$500,Varietes!$C$2:$C$500))</f>
        <v/>
      </c>
      <c r="H3122" s="19" t="str">
        <f>IF(ISBLANK(C3122),"",_xlfn.XLOOKUP(VALUE(LEFT(C3122,4)),Souches!$B$2:$B$15000,Souches!$D$2:$D$15000))</f>
        <v/>
      </c>
      <c r="I3122" s="10" t="str">
        <f t="shared" si="479"/>
        <v/>
      </c>
      <c r="J3122" s="19" t="str">
        <f>IF(I3122="","",INT(('ObjProd (2)'!$C$25-I3122)/7 * (ABS('ObjProd (2)'!$C$25-I3122)&gt;=7)))</f>
        <v/>
      </c>
      <c r="K3122" s="10" t="str">
        <f>IF(I3122="","",
IF(AND(DATEDIF(I3122,'ObjProd (2)'!$C$25,"y")=0,DATEDIF(I3122,'ObjProd (2)'!$C$25,"ym")=0,
   INT(('ObjProd (2)'!$C$25-EDATE(I3122,DATEDIF(I3122,'ObjProd (2)'!$C$25,"y")*12+DATEDIF(I3122,'ObjProd (2)'!$C$25,"ym")))/7)=0),
   "&lt; 1 sem.",
   IF(DATEDIF(I3122,'ObjProd (2)'!$C$25,"y")&gt;0,DATEDIF(I3122,'ObjProd (2)'!$C$25,"y") &amp; " " &amp; IF(DATEDIF(I3122,'ObjProd (2)'!$C$25,"y")=1,"an ","ans "),"") &amp;
   IF(DATEDIF(I3122,'ObjProd (2)'!$C$25,"ym")&gt;0,DATEDIF(I3122,'ObjProd (2)'!$C$25,"ym") &amp; " mois ", "") &amp;
   IF(INT(('ObjProd (2)'!$C$25-EDATE(I3122,DATEDIF(I3122,'ObjProd (2)'!$C$25,"y")*12+DATEDIF(I3122,'ObjProd (2)'!$C$25,"ym")))/7)&gt;0,
      INT(('ObjProd (2)'!$C$25-EDATE(I3122,DATEDIF(I3122,'ObjProd (2)'!$C$25,"y")*12+DATEDIF(I3122,'ObjProd (2)'!$C$25,"ym")))/7) &amp; " sem.",
      "")
)
)</f>
        <v/>
      </c>
      <c r="L3122" s="11" t="str">
        <f t="shared" si="480"/>
        <v/>
      </c>
      <c r="M3122" s="9" t="str">
        <f t="shared" si="476"/>
        <v/>
      </c>
      <c r="N3122" s="9" t="str" cm="1">
        <f t="array" aca="1" ref="N3122" ca="1">LEFT(L3122, IF(ISNUMBER(SUBSTITUTE(_xludf.MID(L3122, 2, 1), ".", ",")), 1, 2))</f>
        <v/>
      </c>
      <c r="O3122" s="19" t="str">
        <f t="shared" ca="1" si="482"/>
        <v/>
      </c>
      <c r="P3122" s="9" t="str">
        <f t="shared" ca="1" si="483"/>
        <v/>
      </c>
      <c r="Q3122" s="9" t="str">
        <f t="shared" ca="1" si="484"/>
        <v/>
      </c>
      <c r="R3122" s="9" t="str">
        <f t="shared" si="477"/>
        <v/>
      </c>
      <c r="S3122" t="str" cm="1">
        <f t="array" ref="S3122">IF(ISBLANK(C3122),"",IFERROR(INDEX(ListeSeries!$A$2:$A$1045, MATCH(1, (DatasScan!G3122=ListeSeries!$B$2:$B$1045) * (DatasScan!H3122&gt;=ListeSeries!$D$2:$D$1045) * (DatasScan!H3122&lt;=ListeSeries!$E$2:$E$1045), 0)), "no match"))</f>
        <v/>
      </c>
      <c r="T3122" s="7" t="str" cm="1">
        <f t="array" ref="T3122">IF(ISBLANK(C3122),"",IFERROR(INDEX(ListeSeries!$C$2:$C$1045, MATCH(1, (DatasScan!G3122=ListeSeries!$B$2:$B$1045) * (DatasScan!H3122&gt;=ListeSeries!$D$2:$D$1045) * (DatasScan!H3122&lt;=ListeSeries!$E$2:$E$1045), 0)), "no match"))</f>
        <v/>
      </c>
      <c r="U3122" s="11" t="str" cm="1">
        <f t="array" ref="U3122">IF(ISBLANK(C3122),"",IFERROR(INDEX(ListeSeries!$F$2:$F$1045, MATCH(1, (DatasScan!G3122=ListeSeries!$B$2:$B$1045) * (DatasScan!H3122&gt;=ListeSeries!$D$2:$D$1045) * (DatasScan!H3122&lt;=ListeSeries!$E$2:$E$1045), 0)), "no match"))</f>
        <v/>
      </c>
    </row>
    <row r="3123" spans="1:21" ht="15" customHeight="1" x14ac:dyDescent="0.25">
      <c r="A3123" s="6" t="str">
        <f t="shared" si="478"/>
        <v/>
      </c>
      <c r="B3123" s="272"/>
      <c r="F3123" s="7" t="str">
        <f t="shared" si="481"/>
        <v/>
      </c>
      <c r="G3123" s="21" t="str">
        <f>IF(ISBLANK(C3123),"",_xlfn.XLOOKUP(_xlfn.XLOOKUP(VALUE(LEFT(C3123,4)),Souches!$B$2:$B$15000,Souches!$E$2:$E$15000),Varietes!$B$2:$B$500,Varietes!$C$2:$C$500))</f>
        <v/>
      </c>
      <c r="H3123" s="19" t="str">
        <f>IF(ISBLANK(C3123),"",_xlfn.XLOOKUP(VALUE(LEFT(C3123,4)),Souches!$B$2:$B$15000,Souches!$D$2:$D$15000))</f>
        <v/>
      </c>
      <c r="I3123" s="10" t="str">
        <f t="shared" si="479"/>
        <v/>
      </c>
      <c r="J3123" s="19" t="str">
        <f>IF(I3123="","",INT(('ObjProd (2)'!$C$25-I3123)/7 * (ABS('ObjProd (2)'!$C$25-I3123)&gt;=7)))</f>
        <v/>
      </c>
      <c r="K3123" s="10" t="str">
        <f>IF(I3123="","",
IF(AND(DATEDIF(I3123,'ObjProd (2)'!$C$25,"y")=0,DATEDIF(I3123,'ObjProd (2)'!$C$25,"ym")=0,
   INT(('ObjProd (2)'!$C$25-EDATE(I3123,DATEDIF(I3123,'ObjProd (2)'!$C$25,"y")*12+DATEDIF(I3123,'ObjProd (2)'!$C$25,"ym")))/7)=0),
   "&lt; 1 sem.",
   IF(DATEDIF(I3123,'ObjProd (2)'!$C$25,"y")&gt;0,DATEDIF(I3123,'ObjProd (2)'!$C$25,"y") &amp; " " &amp; IF(DATEDIF(I3123,'ObjProd (2)'!$C$25,"y")=1,"an ","ans "),"") &amp;
   IF(DATEDIF(I3123,'ObjProd (2)'!$C$25,"ym")&gt;0,DATEDIF(I3123,'ObjProd (2)'!$C$25,"ym") &amp; " mois ", "") &amp;
   IF(INT(('ObjProd (2)'!$C$25-EDATE(I3123,DATEDIF(I3123,'ObjProd (2)'!$C$25,"y")*12+DATEDIF(I3123,'ObjProd (2)'!$C$25,"ym")))/7)&gt;0,
      INT(('ObjProd (2)'!$C$25-EDATE(I3123,DATEDIF(I3123,'ObjProd (2)'!$C$25,"y")*12+DATEDIF(I3123,'ObjProd (2)'!$C$25,"ym")))/7) &amp; " sem.",
      "")
)
)</f>
        <v/>
      </c>
      <c r="L3123" s="11" t="str">
        <f t="shared" si="480"/>
        <v/>
      </c>
      <c r="M3123" s="9" t="str">
        <f t="shared" si="476"/>
        <v/>
      </c>
      <c r="N3123" s="9" t="str" cm="1">
        <f t="array" aca="1" ref="N3123" ca="1">LEFT(L3123, IF(ISNUMBER(SUBSTITUTE(_xludf.MID(L3123, 2, 1), ".", ",")), 1, 2))</f>
        <v/>
      </c>
      <c r="O3123" s="19" t="str">
        <f t="shared" ca="1" si="482"/>
        <v/>
      </c>
      <c r="P3123" s="9" t="str">
        <f t="shared" ca="1" si="483"/>
        <v/>
      </c>
      <c r="Q3123" s="9" t="str">
        <f t="shared" ca="1" si="484"/>
        <v/>
      </c>
      <c r="R3123" s="9" t="str">
        <f t="shared" si="477"/>
        <v/>
      </c>
      <c r="S3123" t="str" cm="1">
        <f t="array" ref="S3123">IF(ISBLANK(C3123),"",IFERROR(INDEX(ListeSeries!$A$2:$A$1045, MATCH(1, (DatasScan!G3123=ListeSeries!$B$2:$B$1045) * (DatasScan!H3123&gt;=ListeSeries!$D$2:$D$1045) * (DatasScan!H3123&lt;=ListeSeries!$E$2:$E$1045), 0)), "no match"))</f>
        <v/>
      </c>
      <c r="T3123" s="7" t="str" cm="1">
        <f t="array" ref="T3123">IF(ISBLANK(C3123),"",IFERROR(INDEX(ListeSeries!$C$2:$C$1045, MATCH(1, (DatasScan!G3123=ListeSeries!$B$2:$B$1045) * (DatasScan!H3123&gt;=ListeSeries!$D$2:$D$1045) * (DatasScan!H3123&lt;=ListeSeries!$E$2:$E$1045), 0)), "no match"))</f>
        <v/>
      </c>
      <c r="U3123" s="11" t="str" cm="1">
        <f t="array" ref="U3123">IF(ISBLANK(C3123),"",IFERROR(INDEX(ListeSeries!$F$2:$F$1045, MATCH(1, (DatasScan!G3123=ListeSeries!$B$2:$B$1045) * (DatasScan!H3123&gt;=ListeSeries!$D$2:$D$1045) * (DatasScan!H3123&lt;=ListeSeries!$E$2:$E$1045), 0)), "no match"))</f>
        <v/>
      </c>
    </row>
    <row r="3124" spans="1:21" ht="15" customHeight="1" x14ac:dyDescent="0.25">
      <c r="A3124" s="6" t="str">
        <f t="shared" si="478"/>
        <v/>
      </c>
      <c r="B3124" s="272"/>
      <c r="F3124" s="7" t="str">
        <f t="shared" si="481"/>
        <v/>
      </c>
      <c r="G3124" s="21" t="str">
        <f>IF(ISBLANK(C3124),"",_xlfn.XLOOKUP(_xlfn.XLOOKUP(VALUE(LEFT(C3124,4)),Souches!$B$2:$B$15000,Souches!$E$2:$E$15000),Varietes!$B$2:$B$500,Varietes!$C$2:$C$500))</f>
        <v/>
      </c>
      <c r="H3124" s="19" t="str">
        <f>IF(ISBLANK(C3124),"",_xlfn.XLOOKUP(VALUE(LEFT(C3124,4)),Souches!$B$2:$B$15000,Souches!$D$2:$D$15000))</f>
        <v/>
      </c>
      <c r="I3124" s="10" t="str">
        <f t="shared" si="479"/>
        <v/>
      </c>
      <c r="J3124" s="19" t="str">
        <f>IF(I3124="","",INT(('ObjProd (2)'!$C$25-I3124)/7 * (ABS('ObjProd (2)'!$C$25-I3124)&gt;=7)))</f>
        <v/>
      </c>
      <c r="K3124" s="10" t="str">
        <f>IF(I3124="","",
IF(AND(DATEDIF(I3124,'ObjProd (2)'!$C$25,"y")=0,DATEDIF(I3124,'ObjProd (2)'!$C$25,"ym")=0,
   INT(('ObjProd (2)'!$C$25-EDATE(I3124,DATEDIF(I3124,'ObjProd (2)'!$C$25,"y")*12+DATEDIF(I3124,'ObjProd (2)'!$C$25,"ym")))/7)=0),
   "&lt; 1 sem.",
   IF(DATEDIF(I3124,'ObjProd (2)'!$C$25,"y")&gt;0,DATEDIF(I3124,'ObjProd (2)'!$C$25,"y") &amp; " " &amp; IF(DATEDIF(I3124,'ObjProd (2)'!$C$25,"y")=1,"an ","ans "),"") &amp;
   IF(DATEDIF(I3124,'ObjProd (2)'!$C$25,"ym")&gt;0,DATEDIF(I3124,'ObjProd (2)'!$C$25,"ym") &amp; " mois ", "") &amp;
   IF(INT(('ObjProd (2)'!$C$25-EDATE(I3124,DATEDIF(I3124,'ObjProd (2)'!$C$25,"y")*12+DATEDIF(I3124,'ObjProd (2)'!$C$25,"ym")))/7)&gt;0,
      INT(('ObjProd (2)'!$C$25-EDATE(I3124,DATEDIF(I3124,'ObjProd (2)'!$C$25,"y")*12+DATEDIF(I3124,'ObjProd (2)'!$C$25,"ym")))/7) &amp; " sem.",
      "")
)
)</f>
        <v/>
      </c>
      <c r="L3124" s="11" t="str">
        <f t="shared" si="480"/>
        <v/>
      </c>
      <c r="M3124" s="9" t="str">
        <f t="shared" si="476"/>
        <v/>
      </c>
      <c r="N3124" s="9" t="str" cm="1">
        <f t="array" aca="1" ref="N3124" ca="1">LEFT(L3124, IF(ISNUMBER(SUBSTITUTE(_xludf.MID(L3124, 2, 1), ".", ",")), 1, 2))</f>
        <v/>
      </c>
      <c r="O3124" s="19" t="str">
        <f t="shared" ca="1" si="482"/>
        <v/>
      </c>
      <c r="P3124" s="9" t="str">
        <f t="shared" ca="1" si="483"/>
        <v/>
      </c>
      <c r="Q3124" s="9" t="str">
        <f t="shared" ca="1" si="484"/>
        <v/>
      </c>
      <c r="R3124" s="9" t="str">
        <f t="shared" si="477"/>
        <v/>
      </c>
      <c r="S3124" t="str" cm="1">
        <f t="array" ref="S3124">IF(ISBLANK(C3124),"",IFERROR(INDEX(ListeSeries!$A$2:$A$1045, MATCH(1, (DatasScan!G3124=ListeSeries!$B$2:$B$1045) * (DatasScan!H3124&gt;=ListeSeries!$D$2:$D$1045) * (DatasScan!H3124&lt;=ListeSeries!$E$2:$E$1045), 0)), "no match"))</f>
        <v/>
      </c>
      <c r="T3124" s="7" t="str" cm="1">
        <f t="array" ref="T3124">IF(ISBLANK(C3124),"",IFERROR(INDEX(ListeSeries!$C$2:$C$1045, MATCH(1, (DatasScan!G3124=ListeSeries!$B$2:$B$1045) * (DatasScan!H3124&gt;=ListeSeries!$D$2:$D$1045) * (DatasScan!H3124&lt;=ListeSeries!$E$2:$E$1045), 0)), "no match"))</f>
        <v/>
      </c>
      <c r="U3124" s="11" t="str" cm="1">
        <f t="array" ref="U3124">IF(ISBLANK(C3124),"",IFERROR(INDEX(ListeSeries!$F$2:$F$1045, MATCH(1, (DatasScan!G3124=ListeSeries!$B$2:$B$1045) * (DatasScan!H3124&gt;=ListeSeries!$D$2:$D$1045) * (DatasScan!H3124&lt;=ListeSeries!$E$2:$E$1045), 0)), "no match"))</f>
        <v/>
      </c>
    </row>
    <row r="3125" spans="1:21" ht="15" customHeight="1" x14ac:dyDescent="0.25">
      <c r="A3125" s="6" t="str">
        <f t="shared" si="478"/>
        <v/>
      </c>
      <c r="B3125" s="272"/>
      <c r="F3125" s="7" t="str">
        <f t="shared" si="481"/>
        <v/>
      </c>
      <c r="G3125" s="21" t="str">
        <f>IF(ISBLANK(C3125),"",_xlfn.XLOOKUP(_xlfn.XLOOKUP(VALUE(LEFT(C3125,4)),Souches!$B$2:$B$15000,Souches!$E$2:$E$15000),Varietes!$B$2:$B$500,Varietes!$C$2:$C$500))</f>
        <v/>
      </c>
      <c r="H3125" s="19" t="str">
        <f>IF(ISBLANK(C3125),"",_xlfn.XLOOKUP(VALUE(LEFT(C3125,4)),Souches!$B$2:$B$15000,Souches!$D$2:$D$15000))</f>
        <v/>
      </c>
      <c r="I3125" s="10" t="str">
        <f t="shared" si="479"/>
        <v/>
      </c>
      <c r="J3125" s="19" t="str">
        <f>IF(I3125="","",INT(('ObjProd (2)'!$C$25-I3125)/7 * (ABS('ObjProd (2)'!$C$25-I3125)&gt;=7)))</f>
        <v/>
      </c>
      <c r="K3125" s="10" t="str">
        <f>IF(I3125="","",
IF(AND(DATEDIF(I3125,'ObjProd (2)'!$C$25,"y")=0,DATEDIF(I3125,'ObjProd (2)'!$C$25,"ym")=0,
   INT(('ObjProd (2)'!$C$25-EDATE(I3125,DATEDIF(I3125,'ObjProd (2)'!$C$25,"y")*12+DATEDIF(I3125,'ObjProd (2)'!$C$25,"ym")))/7)=0),
   "&lt; 1 sem.",
   IF(DATEDIF(I3125,'ObjProd (2)'!$C$25,"y")&gt;0,DATEDIF(I3125,'ObjProd (2)'!$C$25,"y") &amp; " " &amp; IF(DATEDIF(I3125,'ObjProd (2)'!$C$25,"y")=1,"an ","ans "),"") &amp;
   IF(DATEDIF(I3125,'ObjProd (2)'!$C$25,"ym")&gt;0,DATEDIF(I3125,'ObjProd (2)'!$C$25,"ym") &amp; " mois ", "") &amp;
   IF(INT(('ObjProd (2)'!$C$25-EDATE(I3125,DATEDIF(I3125,'ObjProd (2)'!$C$25,"y")*12+DATEDIF(I3125,'ObjProd (2)'!$C$25,"ym")))/7)&gt;0,
      INT(('ObjProd (2)'!$C$25-EDATE(I3125,DATEDIF(I3125,'ObjProd (2)'!$C$25,"y")*12+DATEDIF(I3125,'ObjProd (2)'!$C$25,"ym")))/7) &amp; " sem.",
      "")
)
)</f>
        <v/>
      </c>
      <c r="L3125" s="11" t="str">
        <f t="shared" si="480"/>
        <v/>
      </c>
      <c r="M3125" s="9" t="str">
        <f t="shared" si="476"/>
        <v/>
      </c>
      <c r="N3125" s="9" t="str" cm="1">
        <f t="array" aca="1" ref="N3125" ca="1">LEFT(L3125, IF(ISNUMBER(SUBSTITUTE(_xludf.MID(L3125, 2, 1), ".", ",")), 1, 2))</f>
        <v/>
      </c>
      <c r="O3125" s="19" t="str">
        <f t="shared" ca="1" si="482"/>
        <v/>
      </c>
      <c r="P3125" s="9" t="str">
        <f t="shared" ca="1" si="483"/>
        <v/>
      </c>
      <c r="Q3125" s="9" t="str">
        <f t="shared" ca="1" si="484"/>
        <v/>
      </c>
      <c r="R3125" s="9" t="str">
        <f t="shared" si="477"/>
        <v/>
      </c>
      <c r="S3125" t="str" cm="1">
        <f t="array" ref="S3125">IF(ISBLANK(C3125),"",IFERROR(INDEX(ListeSeries!$A$2:$A$1045, MATCH(1, (DatasScan!G3125=ListeSeries!$B$2:$B$1045) * (DatasScan!H3125&gt;=ListeSeries!$D$2:$D$1045) * (DatasScan!H3125&lt;=ListeSeries!$E$2:$E$1045), 0)), "no match"))</f>
        <v/>
      </c>
      <c r="T3125" s="7" t="str" cm="1">
        <f t="array" ref="T3125">IF(ISBLANK(C3125),"",IFERROR(INDEX(ListeSeries!$C$2:$C$1045, MATCH(1, (DatasScan!G3125=ListeSeries!$B$2:$B$1045) * (DatasScan!H3125&gt;=ListeSeries!$D$2:$D$1045) * (DatasScan!H3125&lt;=ListeSeries!$E$2:$E$1045), 0)), "no match"))</f>
        <v/>
      </c>
      <c r="U3125" s="11" t="str" cm="1">
        <f t="array" ref="U3125">IF(ISBLANK(C3125),"",IFERROR(INDEX(ListeSeries!$F$2:$F$1045, MATCH(1, (DatasScan!G3125=ListeSeries!$B$2:$B$1045) * (DatasScan!H3125&gt;=ListeSeries!$D$2:$D$1045) * (DatasScan!H3125&lt;=ListeSeries!$E$2:$E$1045), 0)), "no match"))</f>
        <v/>
      </c>
    </row>
    <row r="3126" spans="1:21" ht="15" customHeight="1" x14ac:dyDescent="0.25">
      <c r="A3126" s="6" t="str">
        <f t="shared" si="478"/>
        <v/>
      </c>
      <c r="B3126" s="272"/>
      <c r="F3126" s="7" t="str">
        <f t="shared" si="481"/>
        <v/>
      </c>
      <c r="G3126" s="21" t="str">
        <f>IF(ISBLANK(C3126),"",_xlfn.XLOOKUP(_xlfn.XLOOKUP(VALUE(LEFT(C3126,4)),Souches!$B$2:$B$15000,Souches!$E$2:$E$15000),Varietes!$B$2:$B$500,Varietes!$C$2:$C$500))</f>
        <v/>
      </c>
      <c r="H3126" s="19" t="str">
        <f>IF(ISBLANK(C3126),"",_xlfn.XLOOKUP(VALUE(LEFT(C3126,4)),Souches!$B$2:$B$15000,Souches!$D$2:$D$15000))</f>
        <v/>
      </c>
      <c r="I3126" s="10" t="str">
        <f t="shared" si="479"/>
        <v/>
      </c>
      <c r="J3126" s="19" t="str">
        <f>IF(I3126="","",INT(('ObjProd (2)'!$C$25-I3126)/7 * (ABS('ObjProd (2)'!$C$25-I3126)&gt;=7)))</f>
        <v/>
      </c>
      <c r="K3126" s="10" t="str">
        <f>IF(I3126="","",
IF(AND(DATEDIF(I3126,'ObjProd (2)'!$C$25,"y")=0,DATEDIF(I3126,'ObjProd (2)'!$C$25,"ym")=0,
   INT(('ObjProd (2)'!$C$25-EDATE(I3126,DATEDIF(I3126,'ObjProd (2)'!$C$25,"y")*12+DATEDIF(I3126,'ObjProd (2)'!$C$25,"ym")))/7)=0),
   "&lt; 1 sem.",
   IF(DATEDIF(I3126,'ObjProd (2)'!$C$25,"y")&gt;0,DATEDIF(I3126,'ObjProd (2)'!$C$25,"y") &amp; " " &amp; IF(DATEDIF(I3126,'ObjProd (2)'!$C$25,"y")=1,"an ","ans "),"") &amp;
   IF(DATEDIF(I3126,'ObjProd (2)'!$C$25,"ym")&gt;0,DATEDIF(I3126,'ObjProd (2)'!$C$25,"ym") &amp; " mois ", "") &amp;
   IF(INT(('ObjProd (2)'!$C$25-EDATE(I3126,DATEDIF(I3126,'ObjProd (2)'!$C$25,"y")*12+DATEDIF(I3126,'ObjProd (2)'!$C$25,"ym")))/7)&gt;0,
      INT(('ObjProd (2)'!$C$25-EDATE(I3126,DATEDIF(I3126,'ObjProd (2)'!$C$25,"y")*12+DATEDIF(I3126,'ObjProd (2)'!$C$25,"ym")))/7) &amp; " sem.",
      "")
)
)</f>
        <v/>
      </c>
      <c r="L3126" s="11" t="str">
        <f t="shared" si="480"/>
        <v/>
      </c>
      <c r="M3126" s="9" t="str">
        <f t="shared" si="476"/>
        <v/>
      </c>
      <c r="N3126" s="9" t="str" cm="1">
        <f t="array" aca="1" ref="N3126" ca="1">LEFT(L3126, IF(ISNUMBER(SUBSTITUTE(_xludf.MID(L3126, 2, 1), ".", ",")), 1, 2))</f>
        <v/>
      </c>
      <c r="O3126" s="19" t="str">
        <f t="shared" ca="1" si="482"/>
        <v/>
      </c>
      <c r="P3126" s="9" t="str">
        <f t="shared" ca="1" si="483"/>
        <v/>
      </c>
      <c r="Q3126" s="9" t="str">
        <f t="shared" ca="1" si="484"/>
        <v/>
      </c>
      <c r="R3126" s="9" t="str">
        <f t="shared" si="477"/>
        <v/>
      </c>
      <c r="S3126" t="str" cm="1">
        <f t="array" ref="S3126">IF(ISBLANK(C3126),"",IFERROR(INDEX(ListeSeries!$A$2:$A$1045, MATCH(1, (DatasScan!G3126=ListeSeries!$B$2:$B$1045) * (DatasScan!H3126&gt;=ListeSeries!$D$2:$D$1045) * (DatasScan!H3126&lt;=ListeSeries!$E$2:$E$1045), 0)), "no match"))</f>
        <v/>
      </c>
      <c r="T3126" s="7" t="str" cm="1">
        <f t="array" ref="T3126">IF(ISBLANK(C3126),"",IFERROR(INDEX(ListeSeries!$C$2:$C$1045, MATCH(1, (DatasScan!G3126=ListeSeries!$B$2:$B$1045) * (DatasScan!H3126&gt;=ListeSeries!$D$2:$D$1045) * (DatasScan!H3126&lt;=ListeSeries!$E$2:$E$1045), 0)), "no match"))</f>
        <v/>
      </c>
      <c r="U3126" s="11" t="str" cm="1">
        <f t="array" ref="U3126">IF(ISBLANK(C3126),"",IFERROR(INDEX(ListeSeries!$F$2:$F$1045, MATCH(1, (DatasScan!G3126=ListeSeries!$B$2:$B$1045) * (DatasScan!H3126&gt;=ListeSeries!$D$2:$D$1045) * (DatasScan!H3126&lt;=ListeSeries!$E$2:$E$1045), 0)), "no match"))</f>
        <v/>
      </c>
    </row>
    <row r="3127" spans="1:21" ht="15" customHeight="1" x14ac:dyDescent="0.25">
      <c r="A3127" s="6" t="str">
        <f t="shared" si="478"/>
        <v/>
      </c>
      <c r="B3127" s="272"/>
      <c r="F3127" s="7" t="str">
        <f t="shared" si="481"/>
        <v/>
      </c>
      <c r="G3127" s="21" t="str">
        <f>IF(ISBLANK(C3127),"",_xlfn.XLOOKUP(_xlfn.XLOOKUP(VALUE(LEFT(C3127,4)),Souches!$B$2:$B$15000,Souches!$E$2:$E$15000),Varietes!$B$2:$B$500,Varietes!$C$2:$C$500))</f>
        <v/>
      </c>
      <c r="H3127" s="19" t="str">
        <f>IF(ISBLANK(C3127),"",_xlfn.XLOOKUP(VALUE(LEFT(C3127,4)),Souches!$B$2:$B$15000,Souches!$D$2:$D$15000))</f>
        <v/>
      </c>
      <c r="I3127" s="10" t="str">
        <f t="shared" si="479"/>
        <v/>
      </c>
      <c r="J3127" s="19" t="str">
        <f>IF(I3127="","",INT(('ObjProd (2)'!$C$25-I3127)/7 * (ABS('ObjProd (2)'!$C$25-I3127)&gt;=7)))</f>
        <v/>
      </c>
      <c r="K3127" s="10" t="str">
        <f>IF(I3127="","",
IF(AND(DATEDIF(I3127,'ObjProd (2)'!$C$25,"y")=0,DATEDIF(I3127,'ObjProd (2)'!$C$25,"ym")=0,
   INT(('ObjProd (2)'!$C$25-EDATE(I3127,DATEDIF(I3127,'ObjProd (2)'!$C$25,"y")*12+DATEDIF(I3127,'ObjProd (2)'!$C$25,"ym")))/7)=0),
   "&lt; 1 sem.",
   IF(DATEDIF(I3127,'ObjProd (2)'!$C$25,"y")&gt;0,DATEDIF(I3127,'ObjProd (2)'!$C$25,"y") &amp; " " &amp; IF(DATEDIF(I3127,'ObjProd (2)'!$C$25,"y")=1,"an ","ans "),"") &amp;
   IF(DATEDIF(I3127,'ObjProd (2)'!$C$25,"ym")&gt;0,DATEDIF(I3127,'ObjProd (2)'!$C$25,"ym") &amp; " mois ", "") &amp;
   IF(INT(('ObjProd (2)'!$C$25-EDATE(I3127,DATEDIF(I3127,'ObjProd (2)'!$C$25,"y")*12+DATEDIF(I3127,'ObjProd (2)'!$C$25,"ym")))/7)&gt;0,
      INT(('ObjProd (2)'!$C$25-EDATE(I3127,DATEDIF(I3127,'ObjProd (2)'!$C$25,"y")*12+DATEDIF(I3127,'ObjProd (2)'!$C$25,"ym")))/7) &amp; " sem.",
      "")
)
)</f>
        <v/>
      </c>
      <c r="L3127" s="11" t="str">
        <f t="shared" si="480"/>
        <v/>
      </c>
      <c r="M3127" s="9" t="str">
        <f t="shared" si="476"/>
        <v/>
      </c>
      <c r="N3127" s="9" t="str" cm="1">
        <f t="array" aca="1" ref="N3127" ca="1">LEFT(L3127, IF(ISNUMBER(SUBSTITUTE(_xludf.MID(L3127, 2, 1), ".", ",")), 1, 2))</f>
        <v/>
      </c>
      <c r="O3127" s="19" t="str">
        <f t="shared" ca="1" si="482"/>
        <v/>
      </c>
      <c r="P3127" s="9" t="str">
        <f t="shared" ca="1" si="483"/>
        <v/>
      </c>
      <c r="Q3127" s="9" t="str">
        <f t="shared" ca="1" si="484"/>
        <v/>
      </c>
      <c r="R3127" s="9" t="str">
        <f t="shared" si="477"/>
        <v/>
      </c>
      <c r="S3127" t="str" cm="1">
        <f t="array" ref="S3127">IF(ISBLANK(C3127),"",IFERROR(INDEX(ListeSeries!$A$2:$A$1045, MATCH(1, (DatasScan!G3127=ListeSeries!$B$2:$B$1045) * (DatasScan!H3127&gt;=ListeSeries!$D$2:$D$1045) * (DatasScan!H3127&lt;=ListeSeries!$E$2:$E$1045), 0)), "no match"))</f>
        <v/>
      </c>
      <c r="T3127" s="7" t="str" cm="1">
        <f t="array" ref="T3127">IF(ISBLANK(C3127),"",IFERROR(INDEX(ListeSeries!$C$2:$C$1045, MATCH(1, (DatasScan!G3127=ListeSeries!$B$2:$B$1045) * (DatasScan!H3127&gt;=ListeSeries!$D$2:$D$1045) * (DatasScan!H3127&lt;=ListeSeries!$E$2:$E$1045), 0)), "no match"))</f>
        <v/>
      </c>
      <c r="U3127" s="11" t="str" cm="1">
        <f t="array" ref="U3127">IF(ISBLANK(C3127),"",IFERROR(INDEX(ListeSeries!$F$2:$F$1045, MATCH(1, (DatasScan!G3127=ListeSeries!$B$2:$B$1045) * (DatasScan!H3127&gt;=ListeSeries!$D$2:$D$1045) * (DatasScan!H3127&lt;=ListeSeries!$E$2:$E$1045), 0)), "no match"))</f>
        <v/>
      </c>
    </row>
    <row r="3128" spans="1:21" ht="15" customHeight="1" x14ac:dyDescent="0.25">
      <c r="A3128" s="6" t="str">
        <f t="shared" si="478"/>
        <v/>
      </c>
      <c r="B3128" s="272"/>
      <c r="F3128" s="7" t="str">
        <f t="shared" si="481"/>
        <v/>
      </c>
      <c r="G3128" s="21" t="str">
        <f>IF(ISBLANK(C3128),"",_xlfn.XLOOKUP(_xlfn.XLOOKUP(VALUE(LEFT(C3128,4)),Souches!$B$2:$B$15000,Souches!$E$2:$E$15000),Varietes!$B$2:$B$500,Varietes!$C$2:$C$500))</f>
        <v/>
      </c>
      <c r="H3128" s="19" t="str">
        <f>IF(ISBLANK(C3128),"",_xlfn.XLOOKUP(VALUE(LEFT(C3128,4)),Souches!$B$2:$B$15000,Souches!$D$2:$D$15000))</f>
        <v/>
      </c>
      <c r="I3128" s="10" t="str">
        <f t="shared" si="479"/>
        <v/>
      </c>
      <c r="J3128" s="19" t="str">
        <f>IF(I3128="","",INT(('ObjProd (2)'!$C$25-I3128)/7 * (ABS('ObjProd (2)'!$C$25-I3128)&gt;=7)))</f>
        <v/>
      </c>
      <c r="K3128" s="10" t="str">
        <f>IF(I3128="","",
IF(AND(DATEDIF(I3128,'ObjProd (2)'!$C$25,"y")=0,DATEDIF(I3128,'ObjProd (2)'!$C$25,"ym")=0,
   INT(('ObjProd (2)'!$C$25-EDATE(I3128,DATEDIF(I3128,'ObjProd (2)'!$C$25,"y")*12+DATEDIF(I3128,'ObjProd (2)'!$C$25,"ym")))/7)=0),
   "&lt; 1 sem.",
   IF(DATEDIF(I3128,'ObjProd (2)'!$C$25,"y")&gt;0,DATEDIF(I3128,'ObjProd (2)'!$C$25,"y") &amp; " " &amp; IF(DATEDIF(I3128,'ObjProd (2)'!$C$25,"y")=1,"an ","ans "),"") &amp;
   IF(DATEDIF(I3128,'ObjProd (2)'!$C$25,"ym")&gt;0,DATEDIF(I3128,'ObjProd (2)'!$C$25,"ym") &amp; " mois ", "") &amp;
   IF(INT(('ObjProd (2)'!$C$25-EDATE(I3128,DATEDIF(I3128,'ObjProd (2)'!$C$25,"y")*12+DATEDIF(I3128,'ObjProd (2)'!$C$25,"ym")))/7)&gt;0,
      INT(('ObjProd (2)'!$C$25-EDATE(I3128,DATEDIF(I3128,'ObjProd (2)'!$C$25,"y")*12+DATEDIF(I3128,'ObjProd (2)'!$C$25,"ym")))/7) &amp; " sem.",
      "")
)
)</f>
        <v/>
      </c>
      <c r="L3128" s="11" t="str">
        <f t="shared" si="480"/>
        <v/>
      </c>
      <c r="M3128" s="9" t="str">
        <f t="shared" si="476"/>
        <v/>
      </c>
      <c r="N3128" s="9" t="str" cm="1">
        <f t="array" aca="1" ref="N3128" ca="1">LEFT(L3128, IF(ISNUMBER(SUBSTITUTE(_xludf.MID(L3128, 2, 1), ".", ",")), 1, 2))</f>
        <v/>
      </c>
      <c r="O3128" s="19" t="str">
        <f t="shared" ca="1" si="482"/>
        <v/>
      </c>
      <c r="P3128" s="9" t="str">
        <f t="shared" ca="1" si="483"/>
        <v/>
      </c>
      <c r="Q3128" s="9" t="str">
        <f t="shared" ca="1" si="484"/>
        <v/>
      </c>
      <c r="R3128" s="9" t="str">
        <f t="shared" si="477"/>
        <v/>
      </c>
      <c r="S3128" t="str" cm="1">
        <f t="array" ref="S3128">IF(ISBLANK(C3128),"",IFERROR(INDEX(ListeSeries!$A$2:$A$1045, MATCH(1, (DatasScan!G3128=ListeSeries!$B$2:$B$1045) * (DatasScan!H3128&gt;=ListeSeries!$D$2:$D$1045) * (DatasScan!H3128&lt;=ListeSeries!$E$2:$E$1045), 0)), "no match"))</f>
        <v/>
      </c>
      <c r="T3128" s="7" t="str" cm="1">
        <f t="array" ref="T3128">IF(ISBLANK(C3128),"",IFERROR(INDEX(ListeSeries!$C$2:$C$1045, MATCH(1, (DatasScan!G3128=ListeSeries!$B$2:$B$1045) * (DatasScan!H3128&gt;=ListeSeries!$D$2:$D$1045) * (DatasScan!H3128&lt;=ListeSeries!$E$2:$E$1045), 0)), "no match"))</f>
        <v/>
      </c>
      <c r="U3128" s="11" t="str" cm="1">
        <f t="array" ref="U3128">IF(ISBLANK(C3128),"",IFERROR(INDEX(ListeSeries!$F$2:$F$1045, MATCH(1, (DatasScan!G3128=ListeSeries!$B$2:$B$1045) * (DatasScan!H3128&gt;=ListeSeries!$D$2:$D$1045) * (DatasScan!H3128&lt;=ListeSeries!$E$2:$E$1045), 0)), "no match"))</f>
        <v/>
      </c>
    </row>
    <row r="3129" spans="1:21" ht="15" customHeight="1" x14ac:dyDescent="0.25">
      <c r="A3129" s="6" t="str">
        <f t="shared" si="478"/>
        <v/>
      </c>
      <c r="B3129" s="272"/>
      <c r="F3129" s="7" t="str">
        <f t="shared" si="481"/>
        <v/>
      </c>
      <c r="G3129" s="21" t="str">
        <f>IF(ISBLANK(C3129),"",_xlfn.XLOOKUP(_xlfn.XLOOKUP(VALUE(LEFT(C3129,4)),Souches!$B$2:$B$15000,Souches!$E$2:$E$15000),Varietes!$B$2:$B$500,Varietes!$C$2:$C$500))</f>
        <v/>
      </c>
      <c r="H3129" s="19" t="str">
        <f>IF(ISBLANK(C3129),"",_xlfn.XLOOKUP(VALUE(LEFT(C3129,4)),Souches!$B$2:$B$15000,Souches!$D$2:$D$15000))</f>
        <v/>
      </c>
      <c r="I3129" s="10" t="str">
        <f t="shared" si="479"/>
        <v/>
      </c>
      <c r="J3129" s="19" t="str">
        <f>IF(I3129="","",INT(('ObjProd (2)'!$C$25-I3129)/7 * (ABS('ObjProd (2)'!$C$25-I3129)&gt;=7)))</f>
        <v/>
      </c>
      <c r="K3129" s="10" t="str">
        <f>IF(I3129="","",
IF(AND(DATEDIF(I3129,'ObjProd (2)'!$C$25,"y")=0,DATEDIF(I3129,'ObjProd (2)'!$C$25,"ym")=0,
   INT(('ObjProd (2)'!$C$25-EDATE(I3129,DATEDIF(I3129,'ObjProd (2)'!$C$25,"y")*12+DATEDIF(I3129,'ObjProd (2)'!$C$25,"ym")))/7)=0),
   "&lt; 1 sem.",
   IF(DATEDIF(I3129,'ObjProd (2)'!$C$25,"y")&gt;0,DATEDIF(I3129,'ObjProd (2)'!$C$25,"y") &amp; " " &amp; IF(DATEDIF(I3129,'ObjProd (2)'!$C$25,"y")=1,"an ","ans "),"") &amp;
   IF(DATEDIF(I3129,'ObjProd (2)'!$C$25,"ym")&gt;0,DATEDIF(I3129,'ObjProd (2)'!$C$25,"ym") &amp; " mois ", "") &amp;
   IF(INT(('ObjProd (2)'!$C$25-EDATE(I3129,DATEDIF(I3129,'ObjProd (2)'!$C$25,"y")*12+DATEDIF(I3129,'ObjProd (2)'!$C$25,"ym")))/7)&gt;0,
      INT(('ObjProd (2)'!$C$25-EDATE(I3129,DATEDIF(I3129,'ObjProd (2)'!$C$25,"y")*12+DATEDIF(I3129,'ObjProd (2)'!$C$25,"ym")))/7) &amp; " sem.",
      "")
)
)</f>
        <v/>
      </c>
      <c r="L3129" s="11" t="str">
        <f t="shared" si="480"/>
        <v/>
      </c>
      <c r="M3129" s="9" t="str">
        <f t="shared" si="476"/>
        <v/>
      </c>
      <c r="N3129" s="9" t="str" cm="1">
        <f t="array" aca="1" ref="N3129" ca="1">LEFT(L3129, IF(ISNUMBER(SUBSTITUTE(_xludf.MID(L3129, 2, 1), ".", ",")), 1, 2))</f>
        <v/>
      </c>
      <c r="O3129" s="19" t="str">
        <f t="shared" ca="1" si="482"/>
        <v/>
      </c>
      <c r="P3129" s="9" t="str">
        <f t="shared" ca="1" si="483"/>
        <v/>
      </c>
      <c r="Q3129" s="9" t="str">
        <f t="shared" ca="1" si="484"/>
        <v/>
      </c>
      <c r="R3129" s="9" t="str">
        <f t="shared" si="477"/>
        <v/>
      </c>
      <c r="S3129" t="str" cm="1">
        <f t="array" ref="S3129">IF(ISBLANK(C3129),"",IFERROR(INDEX(ListeSeries!$A$2:$A$1045, MATCH(1, (DatasScan!G3129=ListeSeries!$B$2:$B$1045) * (DatasScan!H3129&gt;=ListeSeries!$D$2:$D$1045) * (DatasScan!H3129&lt;=ListeSeries!$E$2:$E$1045), 0)), "no match"))</f>
        <v/>
      </c>
      <c r="T3129" s="7" t="str" cm="1">
        <f t="array" ref="T3129">IF(ISBLANK(C3129),"",IFERROR(INDEX(ListeSeries!$C$2:$C$1045, MATCH(1, (DatasScan!G3129=ListeSeries!$B$2:$B$1045) * (DatasScan!H3129&gt;=ListeSeries!$D$2:$D$1045) * (DatasScan!H3129&lt;=ListeSeries!$E$2:$E$1045), 0)), "no match"))</f>
        <v/>
      </c>
      <c r="U3129" s="11" t="str" cm="1">
        <f t="array" ref="U3129">IF(ISBLANK(C3129),"",IFERROR(INDEX(ListeSeries!$F$2:$F$1045, MATCH(1, (DatasScan!G3129=ListeSeries!$B$2:$B$1045) * (DatasScan!H3129&gt;=ListeSeries!$D$2:$D$1045) * (DatasScan!H3129&lt;=ListeSeries!$E$2:$E$1045), 0)), "no match"))</f>
        <v/>
      </c>
    </row>
    <row r="3130" spans="1:21" ht="15" customHeight="1" x14ac:dyDescent="0.25">
      <c r="A3130" s="6" t="str">
        <f t="shared" si="478"/>
        <v/>
      </c>
      <c r="B3130" s="272"/>
      <c r="F3130" s="7" t="str">
        <f t="shared" si="481"/>
        <v/>
      </c>
      <c r="G3130" s="21" t="str">
        <f>IF(ISBLANK(C3130),"",_xlfn.XLOOKUP(_xlfn.XLOOKUP(VALUE(LEFT(C3130,4)),Souches!$B$2:$B$15000,Souches!$E$2:$E$15000),Varietes!$B$2:$B$500,Varietes!$C$2:$C$500))</f>
        <v/>
      </c>
      <c r="H3130" s="19" t="str">
        <f>IF(ISBLANK(C3130),"",_xlfn.XLOOKUP(VALUE(LEFT(C3130,4)),Souches!$B$2:$B$15000,Souches!$D$2:$D$15000))</f>
        <v/>
      </c>
      <c r="I3130" s="10" t="str">
        <f t="shared" si="479"/>
        <v/>
      </c>
      <c r="J3130" s="19" t="str">
        <f>IF(I3130="","",INT(('ObjProd (2)'!$C$25-I3130)/7 * (ABS('ObjProd (2)'!$C$25-I3130)&gt;=7)))</f>
        <v/>
      </c>
      <c r="K3130" s="10" t="str">
        <f>IF(I3130="","",
IF(AND(DATEDIF(I3130,'ObjProd (2)'!$C$25,"y")=0,DATEDIF(I3130,'ObjProd (2)'!$C$25,"ym")=0,
   INT(('ObjProd (2)'!$C$25-EDATE(I3130,DATEDIF(I3130,'ObjProd (2)'!$C$25,"y")*12+DATEDIF(I3130,'ObjProd (2)'!$C$25,"ym")))/7)=0),
   "&lt; 1 sem.",
   IF(DATEDIF(I3130,'ObjProd (2)'!$C$25,"y")&gt;0,DATEDIF(I3130,'ObjProd (2)'!$C$25,"y") &amp; " " &amp; IF(DATEDIF(I3130,'ObjProd (2)'!$C$25,"y")=1,"an ","ans "),"") &amp;
   IF(DATEDIF(I3130,'ObjProd (2)'!$C$25,"ym")&gt;0,DATEDIF(I3130,'ObjProd (2)'!$C$25,"ym") &amp; " mois ", "") &amp;
   IF(INT(('ObjProd (2)'!$C$25-EDATE(I3130,DATEDIF(I3130,'ObjProd (2)'!$C$25,"y")*12+DATEDIF(I3130,'ObjProd (2)'!$C$25,"ym")))/7)&gt;0,
      INT(('ObjProd (2)'!$C$25-EDATE(I3130,DATEDIF(I3130,'ObjProd (2)'!$C$25,"y")*12+DATEDIF(I3130,'ObjProd (2)'!$C$25,"ym")))/7) &amp; " sem.",
      "")
)
)</f>
        <v/>
      </c>
      <c r="L3130" s="11" t="str">
        <f t="shared" si="480"/>
        <v/>
      </c>
      <c r="M3130" s="9" t="str">
        <f t="shared" si="476"/>
        <v/>
      </c>
      <c r="N3130" s="9" t="str" cm="1">
        <f t="array" aca="1" ref="N3130" ca="1">LEFT(L3130, IF(ISNUMBER(SUBSTITUTE(_xludf.MID(L3130, 2, 1), ".", ",")), 1, 2))</f>
        <v/>
      </c>
      <c r="O3130" s="19" t="str">
        <f t="shared" ca="1" si="482"/>
        <v/>
      </c>
      <c r="P3130" s="9" t="str">
        <f t="shared" ca="1" si="483"/>
        <v/>
      </c>
      <c r="Q3130" s="9" t="str">
        <f t="shared" ca="1" si="484"/>
        <v/>
      </c>
      <c r="R3130" s="9" t="str">
        <f t="shared" si="477"/>
        <v/>
      </c>
      <c r="S3130" t="str" cm="1">
        <f t="array" ref="S3130">IF(ISBLANK(C3130),"",IFERROR(INDEX(ListeSeries!$A$2:$A$1045, MATCH(1, (DatasScan!G3130=ListeSeries!$B$2:$B$1045) * (DatasScan!H3130&gt;=ListeSeries!$D$2:$D$1045) * (DatasScan!H3130&lt;=ListeSeries!$E$2:$E$1045), 0)), "no match"))</f>
        <v/>
      </c>
      <c r="T3130" s="7" t="str" cm="1">
        <f t="array" ref="T3130">IF(ISBLANK(C3130),"",IFERROR(INDEX(ListeSeries!$C$2:$C$1045, MATCH(1, (DatasScan!G3130=ListeSeries!$B$2:$B$1045) * (DatasScan!H3130&gt;=ListeSeries!$D$2:$D$1045) * (DatasScan!H3130&lt;=ListeSeries!$E$2:$E$1045), 0)), "no match"))</f>
        <v/>
      </c>
      <c r="U3130" s="11" t="str" cm="1">
        <f t="array" ref="U3130">IF(ISBLANK(C3130),"",IFERROR(INDEX(ListeSeries!$F$2:$F$1045, MATCH(1, (DatasScan!G3130=ListeSeries!$B$2:$B$1045) * (DatasScan!H3130&gt;=ListeSeries!$D$2:$D$1045) * (DatasScan!H3130&lt;=ListeSeries!$E$2:$E$1045), 0)), "no match"))</f>
        <v/>
      </c>
    </row>
    <row r="3131" spans="1:21" ht="15" customHeight="1" x14ac:dyDescent="0.25">
      <c r="A3131" s="6" t="str">
        <f t="shared" si="478"/>
        <v/>
      </c>
      <c r="B3131" s="272"/>
      <c r="F3131" s="7" t="str">
        <f t="shared" si="481"/>
        <v/>
      </c>
      <c r="G3131" s="21" t="str">
        <f>IF(ISBLANK(C3131),"",_xlfn.XLOOKUP(_xlfn.XLOOKUP(VALUE(LEFT(C3131,4)),Souches!$B$2:$B$15000,Souches!$E$2:$E$15000),Varietes!$B$2:$B$500,Varietes!$C$2:$C$500))</f>
        <v/>
      </c>
      <c r="H3131" s="19" t="str">
        <f>IF(ISBLANK(C3131),"",_xlfn.XLOOKUP(VALUE(LEFT(C3131,4)),Souches!$B$2:$B$15000,Souches!$D$2:$D$15000))</f>
        <v/>
      </c>
      <c r="I3131" s="10" t="str">
        <f t="shared" si="479"/>
        <v/>
      </c>
      <c r="J3131" s="19" t="str">
        <f>IF(I3131="","",INT(('ObjProd (2)'!$C$25-I3131)/7 * (ABS('ObjProd (2)'!$C$25-I3131)&gt;=7)))</f>
        <v/>
      </c>
      <c r="K3131" s="10" t="str">
        <f>IF(I3131="","",
IF(AND(DATEDIF(I3131,'ObjProd (2)'!$C$25,"y")=0,DATEDIF(I3131,'ObjProd (2)'!$C$25,"ym")=0,
   INT(('ObjProd (2)'!$C$25-EDATE(I3131,DATEDIF(I3131,'ObjProd (2)'!$C$25,"y")*12+DATEDIF(I3131,'ObjProd (2)'!$C$25,"ym")))/7)=0),
   "&lt; 1 sem.",
   IF(DATEDIF(I3131,'ObjProd (2)'!$C$25,"y")&gt;0,DATEDIF(I3131,'ObjProd (2)'!$C$25,"y") &amp; " " &amp; IF(DATEDIF(I3131,'ObjProd (2)'!$C$25,"y")=1,"an ","ans "),"") &amp;
   IF(DATEDIF(I3131,'ObjProd (2)'!$C$25,"ym")&gt;0,DATEDIF(I3131,'ObjProd (2)'!$C$25,"ym") &amp; " mois ", "") &amp;
   IF(INT(('ObjProd (2)'!$C$25-EDATE(I3131,DATEDIF(I3131,'ObjProd (2)'!$C$25,"y")*12+DATEDIF(I3131,'ObjProd (2)'!$C$25,"ym")))/7)&gt;0,
      INT(('ObjProd (2)'!$C$25-EDATE(I3131,DATEDIF(I3131,'ObjProd (2)'!$C$25,"y")*12+DATEDIF(I3131,'ObjProd (2)'!$C$25,"ym")))/7) &amp; " sem.",
      "")
)
)</f>
        <v/>
      </c>
      <c r="L3131" s="11" t="str">
        <f t="shared" si="480"/>
        <v/>
      </c>
      <c r="M3131" s="9" t="str">
        <f t="shared" si="476"/>
        <v/>
      </c>
      <c r="N3131" s="9" t="str" cm="1">
        <f t="array" aca="1" ref="N3131" ca="1">LEFT(L3131, IF(ISNUMBER(SUBSTITUTE(_xludf.MID(L3131, 2, 1), ".", ",")), 1, 2))</f>
        <v/>
      </c>
      <c r="O3131" s="19" t="str">
        <f t="shared" ca="1" si="482"/>
        <v/>
      </c>
      <c r="P3131" s="9" t="str">
        <f t="shared" ca="1" si="483"/>
        <v/>
      </c>
      <c r="Q3131" s="9" t="str">
        <f t="shared" ca="1" si="484"/>
        <v/>
      </c>
      <c r="R3131" s="9" t="str">
        <f t="shared" si="477"/>
        <v/>
      </c>
      <c r="S3131" t="str" cm="1">
        <f t="array" ref="S3131">IF(ISBLANK(C3131),"",IFERROR(INDEX(ListeSeries!$A$2:$A$1045, MATCH(1, (DatasScan!G3131=ListeSeries!$B$2:$B$1045) * (DatasScan!H3131&gt;=ListeSeries!$D$2:$D$1045) * (DatasScan!H3131&lt;=ListeSeries!$E$2:$E$1045), 0)), "no match"))</f>
        <v/>
      </c>
      <c r="T3131" s="7" t="str" cm="1">
        <f t="array" ref="T3131">IF(ISBLANK(C3131),"",IFERROR(INDEX(ListeSeries!$C$2:$C$1045, MATCH(1, (DatasScan!G3131=ListeSeries!$B$2:$B$1045) * (DatasScan!H3131&gt;=ListeSeries!$D$2:$D$1045) * (DatasScan!H3131&lt;=ListeSeries!$E$2:$E$1045), 0)), "no match"))</f>
        <v/>
      </c>
      <c r="U3131" s="11" t="str" cm="1">
        <f t="array" ref="U3131">IF(ISBLANK(C3131),"",IFERROR(INDEX(ListeSeries!$F$2:$F$1045, MATCH(1, (DatasScan!G3131=ListeSeries!$B$2:$B$1045) * (DatasScan!H3131&gt;=ListeSeries!$D$2:$D$1045) * (DatasScan!H3131&lt;=ListeSeries!$E$2:$E$1045), 0)), "no match"))</f>
        <v/>
      </c>
    </row>
    <row r="3132" spans="1:21" ht="15" customHeight="1" x14ac:dyDescent="0.25">
      <c r="A3132" s="6" t="str">
        <f t="shared" si="478"/>
        <v/>
      </c>
      <c r="B3132" s="272"/>
      <c r="F3132" s="7" t="str">
        <f t="shared" si="481"/>
        <v/>
      </c>
      <c r="G3132" s="21" t="str">
        <f>IF(ISBLANK(C3132),"",_xlfn.XLOOKUP(_xlfn.XLOOKUP(VALUE(LEFT(C3132,4)),Souches!$B$2:$B$15000,Souches!$E$2:$E$15000),Varietes!$B$2:$B$500,Varietes!$C$2:$C$500))</f>
        <v/>
      </c>
      <c r="H3132" s="19" t="str">
        <f>IF(ISBLANK(C3132),"",_xlfn.XLOOKUP(VALUE(LEFT(C3132,4)),Souches!$B$2:$B$15000,Souches!$D$2:$D$15000))</f>
        <v/>
      </c>
      <c r="I3132" s="10" t="str">
        <f t="shared" si="479"/>
        <v/>
      </c>
      <c r="J3132" s="19" t="str">
        <f>IF(I3132="","",INT(('ObjProd (2)'!$C$25-I3132)/7 * (ABS('ObjProd (2)'!$C$25-I3132)&gt;=7)))</f>
        <v/>
      </c>
      <c r="K3132" s="10" t="str">
        <f>IF(I3132="","",
IF(AND(DATEDIF(I3132,'ObjProd (2)'!$C$25,"y")=0,DATEDIF(I3132,'ObjProd (2)'!$C$25,"ym")=0,
   INT(('ObjProd (2)'!$C$25-EDATE(I3132,DATEDIF(I3132,'ObjProd (2)'!$C$25,"y")*12+DATEDIF(I3132,'ObjProd (2)'!$C$25,"ym")))/7)=0),
   "&lt; 1 sem.",
   IF(DATEDIF(I3132,'ObjProd (2)'!$C$25,"y")&gt;0,DATEDIF(I3132,'ObjProd (2)'!$C$25,"y") &amp; " " &amp; IF(DATEDIF(I3132,'ObjProd (2)'!$C$25,"y")=1,"an ","ans "),"") &amp;
   IF(DATEDIF(I3132,'ObjProd (2)'!$C$25,"ym")&gt;0,DATEDIF(I3132,'ObjProd (2)'!$C$25,"ym") &amp; " mois ", "") &amp;
   IF(INT(('ObjProd (2)'!$C$25-EDATE(I3132,DATEDIF(I3132,'ObjProd (2)'!$C$25,"y")*12+DATEDIF(I3132,'ObjProd (2)'!$C$25,"ym")))/7)&gt;0,
      INT(('ObjProd (2)'!$C$25-EDATE(I3132,DATEDIF(I3132,'ObjProd (2)'!$C$25,"y")*12+DATEDIF(I3132,'ObjProd (2)'!$C$25,"ym")))/7) &amp; " sem.",
      "")
)
)</f>
        <v/>
      </c>
      <c r="L3132" s="11" t="str">
        <f t="shared" si="480"/>
        <v/>
      </c>
      <c r="M3132" s="9" t="str">
        <f t="shared" si="476"/>
        <v/>
      </c>
      <c r="N3132" s="9" t="str" cm="1">
        <f t="array" aca="1" ref="N3132" ca="1">LEFT(L3132, IF(ISNUMBER(SUBSTITUTE(_xludf.MID(L3132, 2, 1), ".", ",")), 1, 2))</f>
        <v/>
      </c>
      <c r="O3132" s="19" t="str">
        <f t="shared" ca="1" si="482"/>
        <v/>
      </c>
      <c r="P3132" s="9" t="str">
        <f t="shared" ca="1" si="483"/>
        <v/>
      </c>
      <c r="Q3132" s="9" t="str">
        <f t="shared" ca="1" si="484"/>
        <v/>
      </c>
      <c r="R3132" s="9" t="str">
        <f t="shared" si="477"/>
        <v/>
      </c>
      <c r="S3132" t="str" cm="1">
        <f t="array" ref="S3132">IF(ISBLANK(C3132),"",IFERROR(INDEX(ListeSeries!$A$2:$A$1045, MATCH(1, (DatasScan!G3132=ListeSeries!$B$2:$B$1045) * (DatasScan!H3132&gt;=ListeSeries!$D$2:$D$1045) * (DatasScan!H3132&lt;=ListeSeries!$E$2:$E$1045), 0)), "no match"))</f>
        <v/>
      </c>
      <c r="T3132" s="7" t="str" cm="1">
        <f t="array" ref="T3132">IF(ISBLANK(C3132),"",IFERROR(INDEX(ListeSeries!$C$2:$C$1045, MATCH(1, (DatasScan!G3132=ListeSeries!$B$2:$B$1045) * (DatasScan!H3132&gt;=ListeSeries!$D$2:$D$1045) * (DatasScan!H3132&lt;=ListeSeries!$E$2:$E$1045), 0)), "no match"))</f>
        <v/>
      </c>
      <c r="U3132" s="11" t="str" cm="1">
        <f t="array" ref="U3132">IF(ISBLANK(C3132),"",IFERROR(INDEX(ListeSeries!$F$2:$F$1045, MATCH(1, (DatasScan!G3132=ListeSeries!$B$2:$B$1045) * (DatasScan!H3132&gt;=ListeSeries!$D$2:$D$1045) * (DatasScan!H3132&lt;=ListeSeries!$E$2:$E$1045), 0)), "no match"))</f>
        <v/>
      </c>
    </row>
    <row r="3133" spans="1:21" ht="15" customHeight="1" x14ac:dyDescent="0.25">
      <c r="A3133" s="6" t="str">
        <f t="shared" si="478"/>
        <v/>
      </c>
      <c r="B3133" s="272"/>
      <c r="F3133" s="7" t="str">
        <f t="shared" si="481"/>
        <v/>
      </c>
      <c r="G3133" s="21" t="str">
        <f>IF(ISBLANK(C3133),"",_xlfn.XLOOKUP(_xlfn.XLOOKUP(VALUE(LEFT(C3133,4)),Souches!$B$2:$B$15000,Souches!$E$2:$E$15000),Varietes!$B$2:$B$500,Varietes!$C$2:$C$500))</f>
        <v/>
      </c>
      <c r="H3133" s="19" t="str">
        <f>IF(ISBLANK(C3133),"",_xlfn.XLOOKUP(VALUE(LEFT(C3133,4)),Souches!$B$2:$B$15000,Souches!$D$2:$D$15000))</f>
        <v/>
      </c>
      <c r="I3133" s="10" t="str">
        <f t="shared" si="479"/>
        <v/>
      </c>
      <c r="J3133" s="19" t="str">
        <f>IF(I3133="","",INT(('ObjProd (2)'!$C$25-I3133)/7 * (ABS('ObjProd (2)'!$C$25-I3133)&gt;=7)))</f>
        <v/>
      </c>
      <c r="K3133" s="10" t="str">
        <f>IF(I3133="","",
IF(AND(DATEDIF(I3133,'ObjProd (2)'!$C$25,"y")=0,DATEDIF(I3133,'ObjProd (2)'!$C$25,"ym")=0,
   INT(('ObjProd (2)'!$C$25-EDATE(I3133,DATEDIF(I3133,'ObjProd (2)'!$C$25,"y")*12+DATEDIF(I3133,'ObjProd (2)'!$C$25,"ym")))/7)=0),
   "&lt; 1 sem.",
   IF(DATEDIF(I3133,'ObjProd (2)'!$C$25,"y")&gt;0,DATEDIF(I3133,'ObjProd (2)'!$C$25,"y") &amp; " " &amp; IF(DATEDIF(I3133,'ObjProd (2)'!$C$25,"y")=1,"an ","ans "),"") &amp;
   IF(DATEDIF(I3133,'ObjProd (2)'!$C$25,"ym")&gt;0,DATEDIF(I3133,'ObjProd (2)'!$C$25,"ym") &amp; " mois ", "") &amp;
   IF(INT(('ObjProd (2)'!$C$25-EDATE(I3133,DATEDIF(I3133,'ObjProd (2)'!$C$25,"y")*12+DATEDIF(I3133,'ObjProd (2)'!$C$25,"ym")))/7)&gt;0,
      INT(('ObjProd (2)'!$C$25-EDATE(I3133,DATEDIF(I3133,'ObjProd (2)'!$C$25,"y")*12+DATEDIF(I3133,'ObjProd (2)'!$C$25,"ym")))/7) &amp; " sem.",
      "")
)
)</f>
        <v/>
      </c>
      <c r="L3133" s="11" t="str">
        <f t="shared" si="480"/>
        <v/>
      </c>
      <c r="M3133" s="9" t="str">
        <f t="shared" si="476"/>
        <v/>
      </c>
      <c r="N3133" s="9" t="str" cm="1">
        <f t="array" aca="1" ref="N3133" ca="1">LEFT(L3133, IF(ISNUMBER(SUBSTITUTE(_xludf.MID(L3133, 2, 1), ".", ",")), 1, 2))</f>
        <v/>
      </c>
      <c r="O3133" s="19" t="str">
        <f t="shared" ca="1" si="482"/>
        <v/>
      </c>
      <c r="P3133" s="9" t="str">
        <f t="shared" ca="1" si="483"/>
        <v/>
      </c>
      <c r="Q3133" s="9" t="str">
        <f t="shared" ca="1" si="484"/>
        <v/>
      </c>
      <c r="R3133" s="9" t="str">
        <f t="shared" si="477"/>
        <v/>
      </c>
      <c r="S3133" t="str" cm="1">
        <f t="array" ref="S3133">IF(ISBLANK(C3133),"",IFERROR(INDEX(ListeSeries!$A$2:$A$1045, MATCH(1, (DatasScan!G3133=ListeSeries!$B$2:$B$1045) * (DatasScan!H3133&gt;=ListeSeries!$D$2:$D$1045) * (DatasScan!H3133&lt;=ListeSeries!$E$2:$E$1045), 0)), "no match"))</f>
        <v/>
      </c>
      <c r="T3133" s="7" t="str" cm="1">
        <f t="array" ref="T3133">IF(ISBLANK(C3133),"",IFERROR(INDEX(ListeSeries!$C$2:$C$1045, MATCH(1, (DatasScan!G3133=ListeSeries!$B$2:$B$1045) * (DatasScan!H3133&gt;=ListeSeries!$D$2:$D$1045) * (DatasScan!H3133&lt;=ListeSeries!$E$2:$E$1045), 0)), "no match"))</f>
        <v/>
      </c>
      <c r="U3133" s="11" t="str" cm="1">
        <f t="array" ref="U3133">IF(ISBLANK(C3133),"",IFERROR(INDEX(ListeSeries!$F$2:$F$1045, MATCH(1, (DatasScan!G3133=ListeSeries!$B$2:$B$1045) * (DatasScan!H3133&gt;=ListeSeries!$D$2:$D$1045) * (DatasScan!H3133&lt;=ListeSeries!$E$2:$E$1045), 0)), "no match"))</f>
        <v/>
      </c>
    </row>
    <row r="3134" spans="1:21" ht="15" customHeight="1" x14ac:dyDescent="0.25">
      <c r="A3134" s="6" t="str">
        <f t="shared" si="478"/>
        <v/>
      </c>
      <c r="B3134" s="272"/>
      <c r="F3134" s="7" t="str">
        <f t="shared" si="481"/>
        <v/>
      </c>
      <c r="G3134" s="21" t="str">
        <f>IF(ISBLANK(C3134),"",_xlfn.XLOOKUP(_xlfn.XLOOKUP(VALUE(LEFT(C3134,4)),Souches!$B$2:$B$15000,Souches!$E$2:$E$15000),Varietes!$B$2:$B$500,Varietes!$C$2:$C$500))</f>
        <v/>
      </c>
      <c r="H3134" s="19" t="str">
        <f>IF(ISBLANK(C3134),"",_xlfn.XLOOKUP(VALUE(LEFT(C3134,4)),Souches!$B$2:$B$15000,Souches!$D$2:$D$15000))</f>
        <v/>
      </c>
      <c r="I3134" s="10" t="str">
        <f t="shared" si="479"/>
        <v/>
      </c>
      <c r="J3134" s="19" t="str">
        <f>IF(I3134="","",INT(('ObjProd (2)'!$C$25-I3134)/7 * (ABS('ObjProd (2)'!$C$25-I3134)&gt;=7)))</f>
        <v/>
      </c>
      <c r="K3134" s="10" t="str">
        <f>IF(I3134="","",
IF(AND(DATEDIF(I3134,'ObjProd (2)'!$C$25,"y")=0,DATEDIF(I3134,'ObjProd (2)'!$C$25,"ym")=0,
   INT(('ObjProd (2)'!$C$25-EDATE(I3134,DATEDIF(I3134,'ObjProd (2)'!$C$25,"y")*12+DATEDIF(I3134,'ObjProd (2)'!$C$25,"ym")))/7)=0),
   "&lt; 1 sem.",
   IF(DATEDIF(I3134,'ObjProd (2)'!$C$25,"y")&gt;0,DATEDIF(I3134,'ObjProd (2)'!$C$25,"y") &amp; " " &amp; IF(DATEDIF(I3134,'ObjProd (2)'!$C$25,"y")=1,"an ","ans "),"") &amp;
   IF(DATEDIF(I3134,'ObjProd (2)'!$C$25,"ym")&gt;0,DATEDIF(I3134,'ObjProd (2)'!$C$25,"ym") &amp; " mois ", "") &amp;
   IF(INT(('ObjProd (2)'!$C$25-EDATE(I3134,DATEDIF(I3134,'ObjProd (2)'!$C$25,"y")*12+DATEDIF(I3134,'ObjProd (2)'!$C$25,"ym")))/7)&gt;0,
      INT(('ObjProd (2)'!$C$25-EDATE(I3134,DATEDIF(I3134,'ObjProd (2)'!$C$25,"y")*12+DATEDIF(I3134,'ObjProd (2)'!$C$25,"ym")))/7) &amp; " sem.",
      "")
)
)</f>
        <v/>
      </c>
      <c r="L3134" s="11" t="str">
        <f t="shared" si="480"/>
        <v/>
      </c>
      <c r="M3134" s="9" t="str">
        <f t="shared" si="476"/>
        <v/>
      </c>
      <c r="N3134" s="9" t="str" cm="1">
        <f t="array" aca="1" ref="N3134" ca="1">LEFT(L3134, IF(ISNUMBER(SUBSTITUTE(_xludf.MID(L3134, 2, 1), ".", ",")), 1, 2))</f>
        <v/>
      </c>
      <c r="O3134" s="19" t="str">
        <f t="shared" ca="1" si="482"/>
        <v/>
      </c>
      <c r="P3134" s="9" t="str">
        <f t="shared" ca="1" si="483"/>
        <v/>
      </c>
      <c r="Q3134" s="9" t="str">
        <f t="shared" ca="1" si="484"/>
        <v/>
      </c>
      <c r="R3134" s="9" t="str">
        <f t="shared" si="477"/>
        <v/>
      </c>
      <c r="S3134" t="str" cm="1">
        <f t="array" ref="S3134">IF(ISBLANK(C3134),"",IFERROR(INDEX(ListeSeries!$A$2:$A$1045, MATCH(1, (DatasScan!G3134=ListeSeries!$B$2:$B$1045) * (DatasScan!H3134&gt;=ListeSeries!$D$2:$D$1045) * (DatasScan!H3134&lt;=ListeSeries!$E$2:$E$1045), 0)), "no match"))</f>
        <v/>
      </c>
      <c r="T3134" s="7" t="str" cm="1">
        <f t="array" ref="T3134">IF(ISBLANK(C3134),"",IFERROR(INDEX(ListeSeries!$C$2:$C$1045, MATCH(1, (DatasScan!G3134=ListeSeries!$B$2:$B$1045) * (DatasScan!H3134&gt;=ListeSeries!$D$2:$D$1045) * (DatasScan!H3134&lt;=ListeSeries!$E$2:$E$1045), 0)), "no match"))</f>
        <v/>
      </c>
      <c r="U3134" s="11" t="str" cm="1">
        <f t="array" ref="U3134">IF(ISBLANK(C3134),"",IFERROR(INDEX(ListeSeries!$F$2:$F$1045, MATCH(1, (DatasScan!G3134=ListeSeries!$B$2:$B$1045) * (DatasScan!H3134&gt;=ListeSeries!$D$2:$D$1045) * (DatasScan!H3134&lt;=ListeSeries!$E$2:$E$1045), 0)), "no match"))</f>
        <v/>
      </c>
    </row>
    <row r="3135" spans="1:21" ht="15" customHeight="1" x14ac:dyDescent="0.25">
      <c r="A3135" s="6" t="str">
        <f t="shared" si="478"/>
        <v/>
      </c>
      <c r="B3135" s="272"/>
      <c r="F3135" s="7" t="str">
        <f t="shared" si="481"/>
        <v/>
      </c>
      <c r="G3135" s="21" t="str">
        <f>IF(ISBLANK(C3135),"",_xlfn.XLOOKUP(_xlfn.XLOOKUP(VALUE(LEFT(C3135,4)),Souches!$B$2:$B$15000,Souches!$E$2:$E$15000),Varietes!$B$2:$B$500,Varietes!$C$2:$C$500))</f>
        <v/>
      </c>
      <c r="H3135" s="19" t="str">
        <f>IF(ISBLANK(C3135),"",_xlfn.XLOOKUP(VALUE(LEFT(C3135,4)),Souches!$B$2:$B$15000,Souches!$D$2:$D$15000))</f>
        <v/>
      </c>
      <c r="I3135" s="10" t="str">
        <f t="shared" si="479"/>
        <v/>
      </c>
      <c r="J3135" s="19" t="str">
        <f>IF(I3135="","",INT(('ObjProd (2)'!$C$25-I3135)/7 * (ABS('ObjProd (2)'!$C$25-I3135)&gt;=7)))</f>
        <v/>
      </c>
      <c r="K3135" s="10" t="str">
        <f>IF(I3135="","",
IF(AND(DATEDIF(I3135,'ObjProd (2)'!$C$25,"y")=0,DATEDIF(I3135,'ObjProd (2)'!$C$25,"ym")=0,
   INT(('ObjProd (2)'!$C$25-EDATE(I3135,DATEDIF(I3135,'ObjProd (2)'!$C$25,"y")*12+DATEDIF(I3135,'ObjProd (2)'!$C$25,"ym")))/7)=0),
   "&lt; 1 sem.",
   IF(DATEDIF(I3135,'ObjProd (2)'!$C$25,"y")&gt;0,DATEDIF(I3135,'ObjProd (2)'!$C$25,"y") &amp; " " &amp; IF(DATEDIF(I3135,'ObjProd (2)'!$C$25,"y")=1,"an ","ans "),"") &amp;
   IF(DATEDIF(I3135,'ObjProd (2)'!$C$25,"ym")&gt;0,DATEDIF(I3135,'ObjProd (2)'!$C$25,"ym") &amp; " mois ", "") &amp;
   IF(INT(('ObjProd (2)'!$C$25-EDATE(I3135,DATEDIF(I3135,'ObjProd (2)'!$C$25,"y")*12+DATEDIF(I3135,'ObjProd (2)'!$C$25,"ym")))/7)&gt;0,
      INT(('ObjProd (2)'!$C$25-EDATE(I3135,DATEDIF(I3135,'ObjProd (2)'!$C$25,"y")*12+DATEDIF(I3135,'ObjProd (2)'!$C$25,"ym")))/7) &amp; " sem.",
      "")
)
)</f>
        <v/>
      </c>
      <c r="L3135" s="11" t="str">
        <f t="shared" si="480"/>
        <v/>
      </c>
      <c r="M3135" s="9" t="str">
        <f t="shared" si="476"/>
        <v/>
      </c>
      <c r="N3135" s="9" t="str" cm="1">
        <f t="array" aca="1" ref="N3135" ca="1">LEFT(L3135, IF(ISNUMBER(SUBSTITUTE(_xludf.MID(L3135, 2, 1), ".", ",")), 1, 2))</f>
        <v/>
      </c>
      <c r="O3135" s="19" t="str">
        <f t="shared" ca="1" si="482"/>
        <v/>
      </c>
      <c r="P3135" s="9" t="str">
        <f t="shared" ca="1" si="483"/>
        <v/>
      </c>
      <c r="Q3135" s="9" t="str">
        <f t="shared" ca="1" si="484"/>
        <v/>
      </c>
      <c r="R3135" s="9" t="str">
        <f t="shared" si="477"/>
        <v/>
      </c>
      <c r="S3135" t="str" cm="1">
        <f t="array" ref="S3135">IF(ISBLANK(C3135),"",IFERROR(INDEX(ListeSeries!$A$2:$A$1045, MATCH(1, (DatasScan!G3135=ListeSeries!$B$2:$B$1045) * (DatasScan!H3135&gt;=ListeSeries!$D$2:$D$1045) * (DatasScan!H3135&lt;=ListeSeries!$E$2:$E$1045), 0)), "no match"))</f>
        <v/>
      </c>
      <c r="T3135" s="7" t="str" cm="1">
        <f t="array" ref="T3135">IF(ISBLANK(C3135),"",IFERROR(INDEX(ListeSeries!$C$2:$C$1045, MATCH(1, (DatasScan!G3135=ListeSeries!$B$2:$B$1045) * (DatasScan!H3135&gt;=ListeSeries!$D$2:$D$1045) * (DatasScan!H3135&lt;=ListeSeries!$E$2:$E$1045), 0)), "no match"))</f>
        <v/>
      </c>
      <c r="U3135" s="11" t="str" cm="1">
        <f t="array" ref="U3135">IF(ISBLANK(C3135),"",IFERROR(INDEX(ListeSeries!$F$2:$F$1045, MATCH(1, (DatasScan!G3135=ListeSeries!$B$2:$B$1045) * (DatasScan!H3135&gt;=ListeSeries!$D$2:$D$1045) * (DatasScan!H3135&lt;=ListeSeries!$E$2:$E$1045), 0)), "no match"))</f>
        <v/>
      </c>
    </row>
    <row r="3136" spans="1:21" ht="15" customHeight="1" x14ac:dyDescent="0.25">
      <c r="A3136" s="6" t="str">
        <f t="shared" si="478"/>
        <v/>
      </c>
      <c r="B3136" s="272"/>
      <c r="F3136" s="7" t="str">
        <f t="shared" si="481"/>
        <v/>
      </c>
      <c r="G3136" s="21" t="str">
        <f>IF(ISBLANK(C3136),"",_xlfn.XLOOKUP(_xlfn.XLOOKUP(VALUE(LEFT(C3136,4)),Souches!$B$2:$B$15000,Souches!$E$2:$E$15000),Varietes!$B$2:$B$500,Varietes!$C$2:$C$500))</f>
        <v/>
      </c>
      <c r="H3136" s="19" t="str">
        <f>IF(ISBLANK(C3136),"",_xlfn.XLOOKUP(VALUE(LEFT(C3136,4)),Souches!$B$2:$B$15000,Souches!$D$2:$D$15000))</f>
        <v/>
      </c>
      <c r="I3136" s="10" t="str">
        <f t="shared" si="479"/>
        <v/>
      </c>
      <c r="J3136" s="19" t="str">
        <f>IF(I3136="","",INT(('ObjProd (2)'!$C$25-I3136)/7 * (ABS('ObjProd (2)'!$C$25-I3136)&gt;=7)))</f>
        <v/>
      </c>
      <c r="K3136" s="10" t="str">
        <f>IF(I3136="","",
IF(AND(DATEDIF(I3136,'ObjProd (2)'!$C$25,"y")=0,DATEDIF(I3136,'ObjProd (2)'!$C$25,"ym")=0,
   INT(('ObjProd (2)'!$C$25-EDATE(I3136,DATEDIF(I3136,'ObjProd (2)'!$C$25,"y")*12+DATEDIF(I3136,'ObjProd (2)'!$C$25,"ym")))/7)=0),
   "&lt; 1 sem.",
   IF(DATEDIF(I3136,'ObjProd (2)'!$C$25,"y")&gt;0,DATEDIF(I3136,'ObjProd (2)'!$C$25,"y") &amp; " " &amp; IF(DATEDIF(I3136,'ObjProd (2)'!$C$25,"y")=1,"an ","ans "),"") &amp;
   IF(DATEDIF(I3136,'ObjProd (2)'!$C$25,"ym")&gt;0,DATEDIF(I3136,'ObjProd (2)'!$C$25,"ym") &amp; " mois ", "") &amp;
   IF(INT(('ObjProd (2)'!$C$25-EDATE(I3136,DATEDIF(I3136,'ObjProd (2)'!$C$25,"y")*12+DATEDIF(I3136,'ObjProd (2)'!$C$25,"ym")))/7)&gt;0,
      INT(('ObjProd (2)'!$C$25-EDATE(I3136,DATEDIF(I3136,'ObjProd (2)'!$C$25,"y")*12+DATEDIF(I3136,'ObjProd (2)'!$C$25,"ym")))/7) &amp; " sem.",
      "")
)
)</f>
        <v/>
      </c>
      <c r="L3136" s="11" t="str">
        <f t="shared" si="480"/>
        <v/>
      </c>
      <c r="M3136" s="9" t="str">
        <f t="shared" ref="M3136:M3199" si="485">IF(OR(D3136&gt;0, E3136&gt;0), D3136*14+E3136,"")</f>
        <v/>
      </c>
      <c r="N3136" s="9" t="str" cm="1">
        <f t="array" aca="1" ref="N3136" ca="1">LEFT(L3136, IF(ISNUMBER(SUBSTITUTE(_xludf.MID(L3136, 2, 1), ".", ",")), 1, 2))</f>
        <v/>
      </c>
      <c r="O3136" s="19" t="str">
        <f t="shared" ca="1" si="482"/>
        <v/>
      </c>
      <c r="P3136" s="9" t="str">
        <f t="shared" ca="1" si="483"/>
        <v/>
      </c>
      <c r="Q3136" s="9" t="str">
        <f t="shared" ca="1" si="484"/>
        <v/>
      </c>
      <c r="R3136" s="9" t="str">
        <f t="shared" ref="R3136:R3199" si="486">IF(ISBLANK(C3136),"",P3136&amp;Q3136)</f>
        <v/>
      </c>
      <c r="S3136" t="str" cm="1">
        <f t="array" ref="S3136">IF(ISBLANK(C3136),"",IFERROR(INDEX(ListeSeries!$A$2:$A$1045, MATCH(1, (DatasScan!G3136=ListeSeries!$B$2:$B$1045) * (DatasScan!H3136&gt;=ListeSeries!$D$2:$D$1045) * (DatasScan!H3136&lt;=ListeSeries!$E$2:$E$1045), 0)), "no match"))</f>
        <v/>
      </c>
      <c r="T3136" s="7" t="str" cm="1">
        <f t="array" ref="T3136">IF(ISBLANK(C3136),"",IFERROR(INDEX(ListeSeries!$C$2:$C$1045, MATCH(1, (DatasScan!G3136=ListeSeries!$B$2:$B$1045) * (DatasScan!H3136&gt;=ListeSeries!$D$2:$D$1045) * (DatasScan!H3136&lt;=ListeSeries!$E$2:$E$1045), 0)), "no match"))</f>
        <v/>
      </c>
      <c r="U3136" s="11" t="str" cm="1">
        <f t="array" ref="U3136">IF(ISBLANK(C3136),"",IFERROR(INDEX(ListeSeries!$F$2:$F$1045, MATCH(1, (DatasScan!G3136=ListeSeries!$B$2:$B$1045) * (DatasScan!H3136&gt;=ListeSeries!$D$2:$D$1045) * (DatasScan!H3136&lt;=ListeSeries!$E$2:$E$1045), 0)), "no match"))</f>
        <v/>
      </c>
    </row>
    <row r="3137" spans="1:21" ht="15" customHeight="1" x14ac:dyDescent="0.25">
      <c r="A3137" s="6" t="str">
        <f t="shared" ref="A3137:A3200" si="487">IF(B3137="CHF","CHF",IF(B3137="CHF 2","CHF hangar",LEFT(B3137,1)))</f>
        <v/>
      </c>
      <c r="B3137" s="272"/>
      <c r="F3137" s="7" t="str">
        <f t="shared" si="481"/>
        <v/>
      </c>
      <c r="G3137" s="21" t="str">
        <f>IF(ISBLANK(C3137),"",_xlfn.XLOOKUP(_xlfn.XLOOKUP(VALUE(LEFT(C3137,4)),Souches!$B$2:$B$15000,Souches!$E$2:$E$15000),Varietes!$B$2:$B$500,Varietes!$C$2:$C$500))</f>
        <v/>
      </c>
      <c r="H3137" s="19" t="str">
        <f>IF(ISBLANK(C3137),"",_xlfn.XLOOKUP(VALUE(LEFT(C3137,4)),Souches!$B$2:$B$15000,Souches!$D$2:$D$15000))</f>
        <v/>
      </c>
      <c r="I3137" s="10" t="str">
        <f t="shared" si="479"/>
        <v/>
      </c>
      <c r="J3137" s="19" t="str">
        <f>IF(I3137="","",INT(('ObjProd (2)'!$C$25-I3137)/7 * (ABS('ObjProd (2)'!$C$25-I3137)&gt;=7)))</f>
        <v/>
      </c>
      <c r="K3137" s="10" t="str">
        <f>IF(I3137="","",
IF(AND(DATEDIF(I3137,'ObjProd (2)'!$C$25,"y")=0,DATEDIF(I3137,'ObjProd (2)'!$C$25,"ym")=0,
   INT(('ObjProd (2)'!$C$25-EDATE(I3137,DATEDIF(I3137,'ObjProd (2)'!$C$25,"y")*12+DATEDIF(I3137,'ObjProd (2)'!$C$25,"ym")))/7)=0),
   "&lt; 1 sem.",
   IF(DATEDIF(I3137,'ObjProd (2)'!$C$25,"y")&gt;0,DATEDIF(I3137,'ObjProd (2)'!$C$25,"y") &amp; " " &amp; IF(DATEDIF(I3137,'ObjProd (2)'!$C$25,"y")=1,"an ","ans "),"") &amp;
   IF(DATEDIF(I3137,'ObjProd (2)'!$C$25,"ym")&gt;0,DATEDIF(I3137,'ObjProd (2)'!$C$25,"ym") &amp; " mois ", "") &amp;
   IF(INT(('ObjProd (2)'!$C$25-EDATE(I3137,DATEDIF(I3137,'ObjProd (2)'!$C$25,"y")*12+DATEDIF(I3137,'ObjProd (2)'!$C$25,"ym")))/7)&gt;0,
      INT(('ObjProd (2)'!$C$25-EDATE(I3137,DATEDIF(I3137,'ObjProd (2)'!$C$25,"y")*12+DATEDIF(I3137,'ObjProd (2)'!$C$25,"ym")))/7) &amp; " sem.",
      "")
)
)</f>
        <v/>
      </c>
      <c r="L3137" s="11" t="str">
        <f t="shared" si="480"/>
        <v/>
      </c>
      <c r="M3137" s="9" t="str">
        <f t="shared" si="485"/>
        <v/>
      </c>
      <c r="N3137" s="9" t="str" cm="1">
        <f t="array" aca="1" ref="N3137" ca="1">LEFT(L3137, IF(ISNUMBER(SUBSTITUTE(_xludf.MID(L3137, 2, 1), ".", ",")), 1, 2))</f>
        <v/>
      </c>
      <c r="O3137" s="19" t="str">
        <f t="shared" ca="1" si="482"/>
        <v/>
      </c>
      <c r="P3137" s="9" t="str">
        <f t="shared" ca="1" si="483"/>
        <v/>
      </c>
      <c r="Q3137" s="9" t="str">
        <f t="shared" ca="1" si="484"/>
        <v/>
      </c>
      <c r="R3137" s="9" t="str">
        <f t="shared" si="486"/>
        <v/>
      </c>
      <c r="S3137" t="str" cm="1">
        <f t="array" ref="S3137">IF(ISBLANK(C3137),"",IFERROR(INDEX(ListeSeries!$A$2:$A$1045, MATCH(1, (DatasScan!G3137=ListeSeries!$B$2:$B$1045) * (DatasScan!H3137&gt;=ListeSeries!$D$2:$D$1045) * (DatasScan!H3137&lt;=ListeSeries!$E$2:$E$1045), 0)), "no match"))</f>
        <v/>
      </c>
      <c r="T3137" s="7" t="str" cm="1">
        <f t="array" ref="T3137">IF(ISBLANK(C3137),"",IFERROR(INDEX(ListeSeries!$C$2:$C$1045, MATCH(1, (DatasScan!G3137=ListeSeries!$B$2:$B$1045) * (DatasScan!H3137&gt;=ListeSeries!$D$2:$D$1045) * (DatasScan!H3137&lt;=ListeSeries!$E$2:$E$1045), 0)), "no match"))</f>
        <v/>
      </c>
      <c r="U3137" s="11" t="str" cm="1">
        <f t="array" ref="U3137">IF(ISBLANK(C3137),"",IFERROR(INDEX(ListeSeries!$F$2:$F$1045, MATCH(1, (DatasScan!G3137=ListeSeries!$B$2:$B$1045) * (DatasScan!H3137&gt;=ListeSeries!$D$2:$D$1045) * (DatasScan!H3137&lt;=ListeSeries!$E$2:$E$1045), 0)), "no match"))</f>
        <v/>
      </c>
    </row>
    <row r="3138" spans="1:21" ht="15" customHeight="1" x14ac:dyDescent="0.25">
      <c r="A3138" s="6" t="str">
        <f t="shared" si="487"/>
        <v/>
      </c>
      <c r="B3138" s="272"/>
      <c r="F3138" s="7" t="str">
        <f t="shared" si="481"/>
        <v/>
      </c>
      <c r="G3138" s="21" t="str">
        <f>IF(ISBLANK(C3138),"",_xlfn.XLOOKUP(_xlfn.XLOOKUP(VALUE(LEFT(C3138,4)),Souches!$B$2:$B$15000,Souches!$E$2:$E$15000),Varietes!$B$2:$B$500,Varietes!$C$2:$C$500))</f>
        <v/>
      </c>
      <c r="H3138" s="19" t="str">
        <f>IF(ISBLANK(C3138),"",_xlfn.XLOOKUP(VALUE(LEFT(C3138,4)),Souches!$B$2:$B$15000,Souches!$D$2:$D$15000))</f>
        <v/>
      </c>
      <c r="I3138" s="10" t="str">
        <f t="shared" ref="I3138:I3201" si="488">IF(ISBLANK(C3138),"",DATE(MID(C3138,5,4),MID(C3138,9,2),MID(C3138,11,2)))</f>
        <v/>
      </c>
      <c r="J3138" s="19" t="str">
        <f>IF(I3138="","",INT(('ObjProd (2)'!$C$25-I3138)/7 * (ABS('ObjProd (2)'!$C$25-I3138)&gt;=7)))</f>
        <v/>
      </c>
      <c r="K3138" s="10" t="str">
        <f>IF(I3138="","",
IF(AND(DATEDIF(I3138,'ObjProd (2)'!$C$25,"y")=0,DATEDIF(I3138,'ObjProd (2)'!$C$25,"ym")=0,
   INT(('ObjProd (2)'!$C$25-EDATE(I3138,DATEDIF(I3138,'ObjProd (2)'!$C$25,"y")*12+DATEDIF(I3138,'ObjProd (2)'!$C$25,"ym")))/7)=0),
   "&lt; 1 sem.",
   IF(DATEDIF(I3138,'ObjProd (2)'!$C$25,"y")&gt;0,DATEDIF(I3138,'ObjProd (2)'!$C$25,"y") &amp; " " &amp; IF(DATEDIF(I3138,'ObjProd (2)'!$C$25,"y")=1,"an ","ans "),"") &amp;
   IF(DATEDIF(I3138,'ObjProd (2)'!$C$25,"ym")&gt;0,DATEDIF(I3138,'ObjProd (2)'!$C$25,"ym") &amp; " mois ", "") &amp;
   IF(INT(('ObjProd (2)'!$C$25-EDATE(I3138,DATEDIF(I3138,'ObjProd (2)'!$C$25,"y")*12+DATEDIF(I3138,'ObjProd (2)'!$C$25,"ym")))/7)&gt;0,
      INT(('ObjProd (2)'!$C$25-EDATE(I3138,DATEDIF(I3138,'ObjProd (2)'!$C$25,"y")*12+DATEDIF(I3138,'ObjProd (2)'!$C$25,"ym")))/7) &amp; " sem.",
      "")
)
)</f>
        <v/>
      </c>
      <c r="L3138" s="11" t="str">
        <f t="shared" ref="L3138:L3201" si="489">IF(ISBLANK(C3138),"",MID(C3138,13,4))</f>
        <v/>
      </c>
      <c r="M3138" s="9" t="str">
        <f t="shared" si="485"/>
        <v/>
      </c>
      <c r="N3138" s="9" t="str" cm="1">
        <f t="array" aca="1" ref="N3138" ca="1">LEFT(L3138, IF(ISNUMBER(SUBSTITUTE(_xludf.MID(L3138, 2, 1), ".", ",")), 1, 2))</f>
        <v/>
      </c>
      <c r="O3138" s="19" t="str">
        <f t="shared" ca="1" si="482"/>
        <v/>
      </c>
      <c r="P3138" s="9" t="str">
        <f t="shared" ca="1" si="483"/>
        <v/>
      </c>
      <c r="Q3138" s="9" t="str">
        <f t="shared" ca="1" si="484"/>
        <v/>
      </c>
      <c r="R3138" s="9" t="str">
        <f t="shared" si="486"/>
        <v/>
      </c>
      <c r="S3138" t="str" cm="1">
        <f t="array" ref="S3138">IF(ISBLANK(C3138),"",IFERROR(INDEX(ListeSeries!$A$2:$A$1045, MATCH(1, (DatasScan!G3138=ListeSeries!$B$2:$B$1045) * (DatasScan!H3138&gt;=ListeSeries!$D$2:$D$1045) * (DatasScan!H3138&lt;=ListeSeries!$E$2:$E$1045), 0)), "no match"))</f>
        <v/>
      </c>
      <c r="T3138" s="7" t="str" cm="1">
        <f t="array" ref="T3138">IF(ISBLANK(C3138),"",IFERROR(INDEX(ListeSeries!$C$2:$C$1045, MATCH(1, (DatasScan!G3138=ListeSeries!$B$2:$B$1045) * (DatasScan!H3138&gt;=ListeSeries!$D$2:$D$1045) * (DatasScan!H3138&lt;=ListeSeries!$E$2:$E$1045), 0)), "no match"))</f>
        <v/>
      </c>
      <c r="U3138" s="11" t="str" cm="1">
        <f t="array" ref="U3138">IF(ISBLANK(C3138),"",IFERROR(INDEX(ListeSeries!$F$2:$F$1045, MATCH(1, (DatasScan!G3138=ListeSeries!$B$2:$B$1045) * (DatasScan!H3138&gt;=ListeSeries!$D$2:$D$1045) * (DatasScan!H3138&lt;=ListeSeries!$E$2:$E$1045), 0)), "no match"))</f>
        <v/>
      </c>
    </row>
    <row r="3139" spans="1:21" ht="15" customHeight="1" x14ac:dyDescent="0.25">
      <c r="A3139" s="6" t="str">
        <f t="shared" si="487"/>
        <v/>
      </c>
      <c r="B3139" s="272"/>
      <c r="F3139" s="7" t="str">
        <f t="shared" si="481"/>
        <v/>
      </c>
      <c r="G3139" s="21" t="str">
        <f>IF(ISBLANK(C3139),"",_xlfn.XLOOKUP(_xlfn.XLOOKUP(VALUE(LEFT(C3139,4)),Souches!$B$2:$B$15000,Souches!$E$2:$E$15000),Varietes!$B$2:$B$500,Varietes!$C$2:$C$500))</f>
        <v/>
      </c>
      <c r="H3139" s="19" t="str">
        <f>IF(ISBLANK(C3139),"",_xlfn.XLOOKUP(VALUE(LEFT(C3139,4)),Souches!$B$2:$B$15000,Souches!$D$2:$D$15000))</f>
        <v/>
      </c>
      <c r="I3139" s="10" t="str">
        <f t="shared" si="488"/>
        <v/>
      </c>
      <c r="J3139" s="19" t="str">
        <f>IF(I3139="","",INT(('ObjProd (2)'!$C$25-I3139)/7 * (ABS('ObjProd (2)'!$C$25-I3139)&gt;=7)))</f>
        <v/>
      </c>
      <c r="K3139" s="10" t="str">
        <f>IF(I3139="","",
IF(AND(DATEDIF(I3139,'ObjProd (2)'!$C$25,"y")=0,DATEDIF(I3139,'ObjProd (2)'!$C$25,"ym")=0,
   INT(('ObjProd (2)'!$C$25-EDATE(I3139,DATEDIF(I3139,'ObjProd (2)'!$C$25,"y")*12+DATEDIF(I3139,'ObjProd (2)'!$C$25,"ym")))/7)=0),
   "&lt; 1 sem.",
   IF(DATEDIF(I3139,'ObjProd (2)'!$C$25,"y")&gt;0,DATEDIF(I3139,'ObjProd (2)'!$C$25,"y") &amp; " " &amp; IF(DATEDIF(I3139,'ObjProd (2)'!$C$25,"y")=1,"an ","ans "),"") &amp;
   IF(DATEDIF(I3139,'ObjProd (2)'!$C$25,"ym")&gt;0,DATEDIF(I3139,'ObjProd (2)'!$C$25,"ym") &amp; " mois ", "") &amp;
   IF(INT(('ObjProd (2)'!$C$25-EDATE(I3139,DATEDIF(I3139,'ObjProd (2)'!$C$25,"y")*12+DATEDIF(I3139,'ObjProd (2)'!$C$25,"ym")))/7)&gt;0,
      INT(('ObjProd (2)'!$C$25-EDATE(I3139,DATEDIF(I3139,'ObjProd (2)'!$C$25,"y")*12+DATEDIF(I3139,'ObjProd (2)'!$C$25,"ym")))/7) &amp; " sem.",
      "")
)
)</f>
        <v/>
      </c>
      <c r="L3139" s="11" t="str">
        <f t="shared" si="489"/>
        <v/>
      </c>
      <c r="M3139" s="9" t="str">
        <f t="shared" si="485"/>
        <v/>
      </c>
      <c r="N3139" s="9" t="str" cm="1">
        <f t="array" aca="1" ref="N3139" ca="1">LEFT(L3139, IF(ISNUMBER(SUBSTITUTE(_xludf.MID(L3139, 2, 1), ".", ",")), 1, 2))</f>
        <v/>
      </c>
      <c r="O3139" s="19" t="str">
        <f t="shared" ca="1" si="482"/>
        <v/>
      </c>
      <c r="P3139" s="9" t="str">
        <f t="shared" ca="1" si="483"/>
        <v/>
      </c>
      <c r="Q3139" s="9" t="str">
        <f t="shared" ca="1" si="484"/>
        <v/>
      </c>
      <c r="R3139" s="9" t="str">
        <f t="shared" si="486"/>
        <v/>
      </c>
      <c r="S3139" t="str" cm="1">
        <f t="array" ref="S3139">IF(ISBLANK(C3139),"",IFERROR(INDEX(ListeSeries!$A$2:$A$1045, MATCH(1, (DatasScan!G3139=ListeSeries!$B$2:$B$1045) * (DatasScan!H3139&gt;=ListeSeries!$D$2:$D$1045) * (DatasScan!H3139&lt;=ListeSeries!$E$2:$E$1045), 0)), "no match"))</f>
        <v/>
      </c>
      <c r="T3139" s="7" t="str" cm="1">
        <f t="array" ref="T3139">IF(ISBLANK(C3139),"",IFERROR(INDEX(ListeSeries!$C$2:$C$1045, MATCH(1, (DatasScan!G3139=ListeSeries!$B$2:$B$1045) * (DatasScan!H3139&gt;=ListeSeries!$D$2:$D$1045) * (DatasScan!H3139&lt;=ListeSeries!$E$2:$E$1045), 0)), "no match"))</f>
        <v/>
      </c>
      <c r="U3139" s="11" t="str" cm="1">
        <f t="array" ref="U3139">IF(ISBLANK(C3139),"",IFERROR(INDEX(ListeSeries!$F$2:$F$1045, MATCH(1, (DatasScan!G3139=ListeSeries!$B$2:$B$1045) * (DatasScan!H3139&gt;=ListeSeries!$D$2:$D$1045) * (DatasScan!H3139&lt;=ListeSeries!$E$2:$E$1045), 0)), "no match"))</f>
        <v/>
      </c>
    </row>
    <row r="3140" spans="1:21" ht="15" customHeight="1" x14ac:dyDescent="0.25">
      <c r="A3140" s="6" t="str">
        <f t="shared" si="487"/>
        <v/>
      </c>
      <c r="B3140" s="272"/>
      <c r="F3140" s="7" t="str">
        <f t="shared" si="481"/>
        <v/>
      </c>
      <c r="G3140" s="21" t="str">
        <f>IF(ISBLANK(C3140),"",_xlfn.XLOOKUP(_xlfn.XLOOKUP(VALUE(LEFT(C3140,4)),Souches!$B$2:$B$15000,Souches!$E$2:$E$15000),Varietes!$B$2:$B$500,Varietes!$C$2:$C$500))</f>
        <v/>
      </c>
      <c r="H3140" s="19" t="str">
        <f>IF(ISBLANK(C3140),"",_xlfn.XLOOKUP(VALUE(LEFT(C3140,4)),Souches!$B$2:$B$15000,Souches!$D$2:$D$15000))</f>
        <v/>
      </c>
      <c r="I3140" s="10" t="str">
        <f t="shared" si="488"/>
        <v/>
      </c>
      <c r="J3140" s="19" t="str">
        <f>IF(I3140="","",INT(('ObjProd (2)'!$C$25-I3140)/7 * (ABS('ObjProd (2)'!$C$25-I3140)&gt;=7)))</f>
        <v/>
      </c>
      <c r="K3140" s="10" t="str">
        <f>IF(I3140="","",
IF(AND(DATEDIF(I3140,'ObjProd (2)'!$C$25,"y")=0,DATEDIF(I3140,'ObjProd (2)'!$C$25,"ym")=0,
   INT(('ObjProd (2)'!$C$25-EDATE(I3140,DATEDIF(I3140,'ObjProd (2)'!$C$25,"y")*12+DATEDIF(I3140,'ObjProd (2)'!$C$25,"ym")))/7)=0),
   "&lt; 1 sem.",
   IF(DATEDIF(I3140,'ObjProd (2)'!$C$25,"y")&gt;0,DATEDIF(I3140,'ObjProd (2)'!$C$25,"y") &amp; " " &amp; IF(DATEDIF(I3140,'ObjProd (2)'!$C$25,"y")=1,"an ","ans "),"") &amp;
   IF(DATEDIF(I3140,'ObjProd (2)'!$C$25,"ym")&gt;0,DATEDIF(I3140,'ObjProd (2)'!$C$25,"ym") &amp; " mois ", "") &amp;
   IF(INT(('ObjProd (2)'!$C$25-EDATE(I3140,DATEDIF(I3140,'ObjProd (2)'!$C$25,"y")*12+DATEDIF(I3140,'ObjProd (2)'!$C$25,"ym")))/7)&gt;0,
      INT(('ObjProd (2)'!$C$25-EDATE(I3140,DATEDIF(I3140,'ObjProd (2)'!$C$25,"y")*12+DATEDIF(I3140,'ObjProd (2)'!$C$25,"ym")))/7) &amp; " sem.",
      "")
)
)</f>
        <v/>
      </c>
      <c r="L3140" s="11" t="str">
        <f t="shared" si="489"/>
        <v/>
      </c>
      <c r="M3140" s="9" t="str">
        <f t="shared" si="485"/>
        <v/>
      </c>
      <c r="N3140" s="9" t="str" cm="1">
        <f t="array" aca="1" ref="N3140" ca="1">LEFT(L3140, IF(ISNUMBER(SUBSTITUTE(_xludf.MID(L3140, 2, 1), ".", ",")), 1, 2))</f>
        <v/>
      </c>
      <c r="O3140" s="19" t="str">
        <f t="shared" ca="1" si="482"/>
        <v/>
      </c>
      <c r="P3140" s="9" t="str">
        <f t="shared" ca="1" si="483"/>
        <v/>
      </c>
      <c r="Q3140" s="9" t="str">
        <f t="shared" ca="1" si="484"/>
        <v/>
      </c>
      <c r="R3140" s="9" t="str">
        <f t="shared" si="486"/>
        <v/>
      </c>
      <c r="S3140" t="str" cm="1">
        <f t="array" ref="S3140">IF(ISBLANK(C3140),"",IFERROR(INDEX(ListeSeries!$A$2:$A$1045, MATCH(1, (DatasScan!G3140=ListeSeries!$B$2:$B$1045) * (DatasScan!H3140&gt;=ListeSeries!$D$2:$D$1045) * (DatasScan!H3140&lt;=ListeSeries!$E$2:$E$1045), 0)), "no match"))</f>
        <v/>
      </c>
      <c r="T3140" s="7" t="str" cm="1">
        <f t="array" ref="T3140">IF(ISBLANK(C3140),"",IFERROR(INDEX(ListeSeries!$C$2:$C$1045, MATCH(1, (DatasScan!G3140=ListeSeries!$B$2:$B$1045) * (DatasScan!H3140&gt;=ListeSeries!$D$2:$D$1045) * (DatasScan!H3140&lt;=ListeSeries!$E$2:$E$1045), 0)), "no match"))</f>
        <v/>
      </c>
      <c r="U3140" s="11" t="str" cm="1">
        <f t="array" ref="U3140">IF(ISBLANK(C3140),"",IFERROR(INDEX(ListeSeries!$F$2:$F$1045, MATCH(1, (DatasScan!G3140=ListeSeries!$B$2:$B$1045) * (DatasScan!H3140&gt;=ListeSeries!$D$2:$D$1045) * (DatasScan!H3140&lt;=ListeSeries!$E$2:$E$1045), 0)), "no match"))</f>
        <v/>
      </c>
    </row>
    <row r="3141" spans="1:21" ht="15" customHeight="1" x14ac:dyDescent="0.25">
      <c r="A3141" s="6" t="str">
        <f t="shared" si="487"/>
        <v/>
      </c>
      <c r="B3141" s="272"/>
      <c r="F3141" s="7" t="str">
        <f t="shared" si="481"/>
        <v/>
      </c>
      <c r="G3141" s="21" t="str">
        <f>IF(ISBLANK(C3141),"",_xlfn.XLOOKUP(_xlfn.XLOOKUP(VALUE(LEFT(C3141,4)),Souches!$B$2:$B$15000,Souches!$E$2:$E$15000),Varietes!$B$2:$B$500,Varietes!$C$2:$C$500))</f>
        <v/>
      </c>
      <c r="H3141" s="19" t="str">
        <f>IF(ISBLANK(C3141),"",_xlfn.XLOOKUP(VALUE(LEFT(C3141,4)),Souches!$B$2:$B$15000,Souches!$D$2:$D$15000))</f>
        <v/>
      </c>
      <c r="I3141" s="10" t="str">
        <f t="shared" si="488"/>
        <v/>
      </c>
      <c r="J3141" s="19" t="str">
        <f>IF(I3141="","",INT(('ObjProd (2)'!$C$25-I3141)/7 * (ABS('ObjProd (2)'!$C$25-I3141)&gt;=7)))</f>
        <v/>
      </c>
      <c r="K3141" s="10" t="str">
        <f>IF(I3141="","",
IF(AND(DATEDIF(I3141,'ObjProd (2)'!$C$25,"y")=0,DATEDIF(I3141,'ObjProd (2)'!$C$25,"ym")=0,
   INT(('ObjProd (2)'!$C$25-EDATE(I3141,DATEDIF(I3141,'ObjProd (2)'!$C$25,"y")*12+DATEDIF(I3141,'ObjProd (2)'!$C$25,"ym")))/7)=0),
   "&lt; 1 sem.",
   IF(DATEDIF(I3141,'ObjProd (2)'!$C$25,"y")&gt;0,DATEDIF(I3141,'ObjProd (2)'!$C$25,"y") &amp; " " &amp; IF(DATEDIF(I3141,'ObjProd (2)'!$C$25,"y")=1,"an ","ans "),"") &amp;
   IF(DATEDIF(I3141,'ObjProd (2)'!$C$25,"ym")&gt;0,DATEDIF(I3141,'ObjProd (2)'!$C$25,"ym") &amp; " mois ", "") &amp;
   IF(INT(('ObjProd (2)'!$C$25-EDATE(I3141,DATEDIF(I3141,'ObjProd (2)'!$C$25,"y")*12+DATEDIF(I3141,'ObjProd (2)'!$C$25,"ym")))/7)&gt;0,
      INT(('ObjProd (2)'!$C$25-EDATE(I3141,DATEDIF(I3141,'ObjProd (2)'!$C$25,"y")*12+DATEDIF(I3141,'ObjProd (2)'!$C$25,"ym")))/7) &amp; " sem.",
      "")
)
)</f>
        <v/>
      </c>
      <c r="L3141" s="11" t="str">
        <f t="shared" si="489"/>
        <v/>
      </c>
      <c r="M3141" s="9" t="str">
        <f t="shared" si="485"/>
        <v/>
      </c>
      <c r="N3141" s="9" t="str" cm="1">
        <f t="array" aca="1" ref="N3141" ca="1">LEFT(L3141, IF(ISNUMBER(SUBSTITUTE(_xludf.MID(L3141, 2, 1), ".", ",")), 1, 2))</f>
        <v/>
      </c>
      <c r="O3141" s="19" t="str">
        <f t="shared" ca="1" si="482"/>
        <v/>
      </c>
      <c r="P3141" s="9" t="str">
        <f t="shared" ca="1" si="483"/>
        <v/>
      </c>
      <c r="Q3141" s="9" t="str">
        <f t="shared" ca="1" si="484"/>
        <v/>
      </c>
      <c r="R3141" s="9" t="str">
        <f t="shared" si="486"/>
        <v/>
      </c>
      <c r="S3141" t="str" cm="1">
        <f t="array" ref="S3141">IF(ISBLANK(C3141),"",IFERROR(INDEX(ListeSeries!$A$2:$A$1045, MATCH(1, (DatasScan!G3141=ListeSeries!$B$2:$B$1045) * (DatasScan!H3141&gt;=ListeSeries!$D$2:$D$1045) * (DatasScan!H3141&lt;=ListeSeries!$E$2:$E$1045), 0)), "no match"))</f>
        <v/>
      </c>
      <c r="T3141" s="7" t="str" cm="1">
        <f t="array" ref="T3141">IF(ISBLANK(C3141),"",IFERROR(INDEX(ListeSeries!$C$2:$C$1045, MATCH(1, (DatasScan!G3141=ListeSeries!$B$2:$B$1045) * (DatasScan!H3141&gt;=ListeSeries!$D$2:$D$1045) * (DatasScan!H3141&lt;=ListeSeries!$E$2:$E$1045), 0)), "no match"))</f>
        <v/>
      </c>
      <c r="U3141" s="11" t="str" cm="1">
        <f t="array" ref="U3141">IF(ISBLANK(C3141),"",IFERROR(INDEX(ListeSeries!$F$2:$F$1045, MATCH(1, (DatasScan!G3141=ListeSeries!$B$2:$B$1045) * (DatasScan!H3141&gt;=ListeSeries!$D$2:$D$1045) * (DatasScan!H3141&lt;=ListeSeries!$E$2:$E$1045), 0)), "no match"))</f>
        <v/>
      </c>
    </row>
    <row r="3142" spans="1:21" ht="15" customHeight="1" x14ac:dyDescent="0.25">
      <c r="A3142" s="6" t="str">
        <f t="shared" si="487"/>
        <v/>
      </c>
      <c r="B3142" s="272"/>
      <c r="F3142" s="7" t="str">
        <f t="shared" si="481"/>
        <v/>
      </c>
      <c r="G3142" s="21" t="str">
        <f>IF(ISBLANK(C3142),"",_xlfn.XLOOKUP(_xlfn.XLOOKUP(VALUE(LEFT(C3142,4)),Souches!$B$2:$B$15000,Souches!$E$2:$E$15000),Varietes!$B$2:$B$500,Varietes!$C$2:$C$500))</f>
        <v/>
      </c>
      <c r="H3142" s="19" t="str">
        <f>IF(ISBLANK(C3142),"",_xlfn.XLOOKUP(VALUE(LEFT(C3142,4)),Souches!$B$2:$B$15000,Souches!$D$2:$D$15000))</f>
        <v/>
      </c>
      <c r="I3142" s="10" t="str">
        <f t="shared" si="488"/>
        <v/>
      </c>
      <c r="J3142" s="19" t="str">
        <f>IF(I3142="","",INT(('ObjProd (2)'!$C$25-I3142)/7 * (ABS('ObjProd (2)'!$C$25-I3142)&gt;=7)))</f>
        <v/>
      </c>
      <c r="K3142" s="10" t="str">
        <f>IF(I3142="","",
IF(AND(DATEDIF(I3142,'ObjProd (2)'!$C$25,"y")=0,DATEDIF(I3142,'ObjProd (2)'!$C$25,"ym")=0,
   INT(('ObjProd (2)'!$C$25-EDATE(I3142,DATEDIF(I3142,'ObjProd (2)'!$C$25,"y")*12+DATEDIF(I3142,'ObjProd (2)'!$C$25,"ym")))/7)=0),
   "&lt; 1 sem.",
   IF(DATEDIF(I3142,'ObjProd (2)'!$C$25,"y")&gt;0,DATEDIF(I3142,'ObjProd (2)'!$C$25,"y") &amp; " " &amp; IF(DATEDIF(I3142,'ObjProd (2)'!$C$25,"y")=1,"an ","ans "),"") &amp;
   IF(DATEDIF(I3142,'ObjProd (2)'!$C$25,"ym")&gt;0,DATEDIF(I3142,'ObjProd (2)'!$C$25,"ym") &amp; " mois ", "") &amp;
   IF(INT(('ObjProd (2)'!$C$25-EDATE(I3142,DATEDIF(I3142,'ObjProd (2)'!$C$25,"y")*12+DATEDIF(I3142,'ObjProd (2)'!$C$25,"ym")))/7)&gt;0,
      INT(('ObjProd (2)'!$C$25-EDATE(I3142,DATEDIF(I3142,'ObjProd (2)'!$C$25,"y")*12+DATEDIF(I3142,'ObjProd (2)'!$C$25,"ym")))/7) &amp; " sem.",
      "")
)
)</f>
        <v/>
      </c>
      <c r="L3142" s="11" t="str">
        <f t="shared" si="489"/>
        <v/>
      </c>
      <c r="M3142" s="9" t="str">
        <f t="shared" si="485"/>
        <v/>
      </c>
      <c r="N3142" s="9" t="str" cm="1">
        <f t="array" aca="1" ref="N3142" ca="1">LEFT(L3142, IF(ISNUMBER(SUBSTITUTE(_xludf.MID(L3142, 2, 1), ".", ",")), 1, 2))</f>
        <v/>
      </c>
      <c r="O3142" s="19" t="str">
        <f t="shared" ca="1" si="482"/>
        <v/>
      </c>
      <c r="P3142" s="9" t="str">
        <f t="shared" ca="1" si="483"/>
        <v/>
      </c>
      <c r="Q3142" s="9" t="str">
        <f t="shared" ca="1" si="484"/>
        <v/>
      </c>
      <c r="R3142" s="9" t="str">
        <f t="shared" si="486"/>
        <v/>
      </c>
      <c r="S3142" t="str" cm="1">
        <f t="array" ref="S3142">IF(ISBLANK(C3142),"",IFERROR(INDEX(ListeSeries!$A$2:$A$1045, MATCH(1, (DatasScan!G3142=ListeSeries!$B$2:$B$1045) * (DatasScan!H3142&gt;=ListeSeries!$D$2:$D$1045) * (DatasScan!H3142&lt;=ListeSeries!$E$2:$E$1045), 0)), "no match"))</f>
        <v/>
      </c>
      <c r="T3142" s="7" t="str" cm="1">
        <f t="array" ref="T3142">IF(ISBLANK(C3142),"",IFERROR(INDEX(ListeSeries!$C$2:$C$1045, MATCH(1, (DatasScan!G3142=ListeSeries!$B$2:$B$1045) * (DatasScan!H3142&gt;=ListeSeries!$D$2:$D$1045) * (DatasScan!H3142&lt;=ListeSeries!$E$2:$E$1045), 0)), "no match"))</f>
        <v/>
      </c>
      <c r="U3142" s="11" t="str" cm="1">
        <f t="array" ref="U3142">IF(ISBLANK(C3142),"",IFERROR(INDEX(ListeSeries!$F$2:$F$1045, MATCH(1, (DatasScan!G3142=ListeSeries!$B$2:$B$1045) * (DatasScan!H3142&gt;=ListeSeries!$D$2:$D$1045) * (DatasScan!H3142&lt;=ListeSeries!$E$2:$E$1045), 0)), "no match"))</f>
        <v/>
      </c>
    </row>
    <row r="3143" spans="1:21" ht="15" customHeight="1" x14ac:dyDescent="0.25">
      <c r="A3143" s="6" t="str">
        <f t="shared" si="487"/>
        <v/>
      </c>
      <c r="B3143" s="272"/>
      <c r="F3143" s="7" t="str">
        <f t="shared" si="481"/>
        <v/>
      </c>
      <c r="G3143" s="21" t="str">
        <f>IF(ISBLANK(C3143),"",_xlfn.XLOOKUP(_xlfn.XLOOKUP(VALUE(LEFT(C3143,4)),Souches!$B$2:$B$15000,Souches!$E$2:$E$15000),Varietes!$B$2:$B$500,Varietes!$C$2:$C$500))</f>
        <v/>
      </c>
      <c r="H3143" s="19" t="str">
        <f>IF(ISBLANK(C3143),"",_xlfn.XLOOKUP(VALUE(LEFT(C3143,4)),Souches!$B$2:$B$15000,Souches!$D$2:$D$15000))</f>
        <v/>
      </c>
      <c r="I3143" s="10" t="str">
        <f t="shared" si="488"/>
        <v/>
      </c>
      <c r="J3143" s="19" t="str">
        <f>IF(I3143="","",INT(('ObjProd (2)'!$C$25-I3143)/7 * (ABS('ObjProd (2)'!$C$25-I3143)&gt;=7)))</f>
        <v/>
      </c>
      <c r="K3143" s="10" t="str">
        <f>IF(I3143="","",
IF(AND(DATEDIF(I3143,'ObjProd (2)'!$C$25,"y")=0,DATEDIF(I3143,'ObjProd (2)'!$C$25,"ym")=0,
   INT(('ObjProd (2)'!$C$25-EDATE(I3143,DATEDIF(I3143,'ObjProd (2)'!$C$25,"y")*12+DATEDIF(I3143,'ObjProd (2)'!$C$25,"ym")))/7)=0),
   "&lt; 1 sem.",
   IF(DATEDIF(I3143,'ObjProd (2)'!$C$25,"y")&gt;0,DATEDIF(I3143,'ObjProd (2)'!$C$25,"y") &amp; " " &amp; IF(DATEDIF(I3143,'ObjProd (2)'!$C$25,"y")=1,"an ","ans "),"") &amp;
   IF(DATEDIF(I3143,'ObjProd (2)'!$C$25,"ym")&gt;0,DATEDIF(I3143,'ObjProd (2)'!$C$25,"ym") &amp; " mois ", "") &amp;
   IF(INT(('ObjProd (2)'!$C$25-EDATE(I3143,DATEDIF(I3143,'ObjProd (2)'!$C$25,"y")*12+DATEDIF(I3143,'ObjProd (2)'!$C$25,"ym")))/7)&gt;0,
      INT(('ObjProd (2)'!$C$25-EDATE(I3143,DATEDIF(I3143,'ObjProd (2)'!$C$25,"y")*12+DATEDIF(I3143,'ObjProd (2)'!$C$25,"ym")))/7) &amp; " sem.",
      "")
)
)</f>
        <v/>
      </c>
      <c r="L3143" s="11" t="str">
        <f t="shared" si="489"/>
        <v/>
      </c>
      <c r="M3143" s="9" t="str">
        <f t="shared" si="485"/>
        <v/>
      </c>
      <c r="N3143" s="9" t="str" cm="1">
        <f t="array" aca="1" ref="N3143" ca="1">LEFT(L3143, IF(ISNUMBER(SUBSTITUTE(_xludf.MID(L3143, 2, 1), ".", ",")), 1, 2))</f>
        <v/>
      </c>
      <c r="O3143" s="19" t="str">
        <f t="shared" ca="1" si="482"/>
        <v/>
      </c>
      <c r="P3143" s="9" t="str">
        <f t="shared" ca="1" si="483"/>
        <v/>
      </c>
      <c r="Q3143" s="9" t="str">
        <f t="shared" ca="1" si="484"/>
        <v/>
      </c>
      <c r="R3143" s="9" t="str">
        <f t="shared" si="486"/>
        <v/>
      </c>
      <c r="S3143" t="str" cm="1">
        <f t="array" ref="S3143">IF(ISBLANK(C3143),"",IFERROR(INDEX(ListeSeries!$A$2:$A$1045, MATCH(1, (DatasScan!G3143=ListeSeries!$B$2:$B$1045) * (DatasScan!H3143&gt;=ListeSeries!$D$2:$D$1045) * (DatasScan!H3143&lt;=ListeSeries!$E$2:$E$1045), 0)), "no match"))</f>
        <v/>
      </c>
      <c r="T3143" s="7" t="str" cm="1">
        <f t="array" ref="T3143">IF(ISBLANK(C3143),"",IFERROR(INDEX(ListeSeries!$C$2:$C$1045, MATCH(1, (DatasScan!G3143=ListeSeries!$B$2:$B$1045) * (DatasScan!H3143&gt;=ListeSeries!$D$2:$D$1045) * (DatasScan!H3143&lt;=ListeSeries!$E$2:$E$1045), 0)), "no match"))</f>
        <v/>
      </c>
      <c r="U3143" s="11" t="str" cm="1">
        <f t="array" ref="U3143">IF(ISBLANK(C3143),"",IFERROR(INDEX(ListeSeries!$F$2:$F$1045, MATCH(1, (DatasScan!G3143=ListeSeries!$B$2:$B$1045) * (DatasScan!H3143&gt;=ListeSeries!$D$2:$D$1045) * (DatasScan!H3143&lt;=ListeSeries!$E$2:$E$1045), 0)), "no match"))</f>
        <v/>
      </c>
    </row>
    <row r="3144" spans="1:21" ht="15" customHeight="1" x14ac:dyDescent="0.25">
      <c r="A3144" s="6" t="str">
        <f t="shared" si="487"/>
        <v/>
      </c>
      <c r="B3144" s="272"/>
      <c r="F3144" s="7" t="str">
        <f t="shared" si="481"/>
        <v/>
      </c>
      <c r="G3144" s="21" t="str">
        <f>IF(ISBLANK(C3144),"",_xlfn.XLOOKUP(_xlfn.XLOOKUP(VALUE(LEFT(C3144,4)),Souches!$B$2:$B$15000,Souches!$E$2:$E$15000),Varietes!$B$2:$B$500,Varietes!$C$2:$C$500))</f>
        <v/>
      </c>
      <c r="H3144" s="19" t="str">
        <f>IF(ISBLANK(C3144),"",_xlfn.XLOOKUP(VALUE(LEFT(C3144,4)),Souches!$B$2:$B$15000,Souches!$D$2:$D$15000))</f>
        <v/>
      </c>
      <c r="I3144" s="10" t="str">
        <f t="shared" si="488"/>
        <v/>
      </c>
      <c r="J3144" s="19" t="str">
        <f>IF(I3144="","",INT(('ObjProd (2)'!$C$25-I3144)/7 * (ABS('ObjProd (2)'!$C$25-I3144)&gt;=7)))</f>
        <v/>
      </c>
      <c r="K3144" s="10" t="str">
        <f>IF(I3144="","",
IF(AND(DATEDIF(I3144,'ObjProd (2)'!$C$25,"y")=0,DATEDIF(I3144,'ObjProd (2)'!$C$25,"ym")=0,
   INT(('ObjProd (2)'!$C$25-EDATE(I3144,DATEDIF(I3144,'ObjProd (2)'!$C$25,"y")*12+DATEDIF(I3144,'ObjProd (2)'!$C$25,"ym")))/7)=0),
   "&lt; 1 sem.",
   IF(DATEDIF(I3144,'ObjProd (2)'!$C$25,"y")&gt;0,DATEDIF(I3144,'ObjProd (2)'!$C$25,"y") &amp; " " &amp; IF(DATEDIF(I3144,'ObjProd (2)'!$C$25,"y")=1,"an ","ans "),"") &amp;
   IF(DATEDIF(I3144,'ObjProd (2)'!$C$25,"ym")&gt;0,DATEDIF(I3144,'ObjProd (2)'!$C$25,"ym") &amp; " mois ", "") &amp;
   IF(INT(('ObjProd (2)'!$C$25-EDATE(I3144,DATEDIF(I3144,'ObjProd (2)'!$C$25,"y")*12+DATEDIF(I3144,'ObjProd (2)'!$C$25,"ym")))/7)&gt;0,
      INT(('ObjProd (2)'!$C$25-EDATE(I3144,DATEDIF(I3144,'ObjProd (2)'!$C$25,"y")*12+DATEDIF(I3144,'ObjProd (2)'!$C$25,"ym")))/7) &amp; " sem.",
      "")
)
)</f>
        <v/>
      </c>
      <c r="L3144" s="11" t="str">
        <f t="shared" si="489"/>
        <v/>
      </c>
      <c r="M3144" s="9" t="str">
        <f t="shared" si="485"/>
        <v/>
      </c>
      <c r="N3144" s="9" t="str" cm="1">
        <f t="array" aca="1" ref="N3144" ca="1">LEFT(L3144, IF(ISNUMBER(SUBSTITUTE(_xludf.MID(L3144, 2, 1), ".", ",")), 1, 2))</f>
        <v/>
      </c>
      <c r="O3144" s="19" t="str">
        <f t="shared" ca="1" si="482"/>
        <v/>
      </c>
      <c r="P3144" s="9" t="str">
        <f t="shared" ca="1" si="483"/>
        <v/>
      </c>
      <c r="Q3144" s="9" t="str">
        <f t="shared" ca="1" si="484"/>
        <v/>
      </c>
      <c r="R3144" s="9" t="str">
        <f t="shared" si="486"/>
        <v/>
      </c>
      <c r="S3144" t="str" cm="1">
        <f t="array" ref="S3144">IF(ISBLANK(C3144),"",IFERROR(INDEX(ListeSeries!$A$2:$A$1045, MATCH(1, (DatasScan!G3144=ListeSeries!$B$2:$B$1045) * (DatasScan!H3144&gt;=ListeSeries!$D$2:$D$1045) * (DatasScan!H3144&lt;=ListeSeries!$E$2:$E$1045), 0)), "no match"))</f>
        <v/>
      </c>
      <c r="T3144" s="7" t="str" cm="1">
        <f t="array" ref="T3144">IF(ISBLANK(C3144),"",IFERROR(INDEX(ListeSeries!$C$2:$C$1045, MATCH(1, (DatasScan!G3144=ListeSeries!$B$2:$B$1045) * (DatasScan!H3144&gt;=ListeSeries!$D$2:$D$1045) * (DatasScan!H3144&lt;=ListeSeries!$E$2:$E$1045), 0)), "no match"))</f>
        <v/>
      </c>
      <c r="U3144" s="11" t="str" cm="1">
        <f t="array" ref="U3144">IF(ISBLANK(C3144),"",IFERROR(INDEX(ListeSeries!$F$2:$F$1045, MATCH(1, (DatasScan!G3144=ListeSeries!$B$2:$B$1045) * (DatasScan!H3144&gt;=ListeSeries!$D$2:$D$1045) * (DatasScan!H3144&lt;=ListeSeries!$E$2:$E$1045), 0)), "no match"))</f>
        <v/>
      </c>
    </row>
    <row r="3145" spans="1:21" ht="15" customHeight="1" x14ac:dyDescent="0.25">
      <c r="A3145" s="6" t="str">
        <f t="shared" si="487"/>
        <v/>
      </c>
      <c r="B3145" s="272"/>
      <c r="F3145" s="7" t="str">
        <f t="shared" si="481"/>
        <v/>
      </c>
      <c r="G3145" s="21" t="str">
        <f>IF(ISBLANK(C3145),"",_xlfn.XLOOKUP(_xlfn.XLOOKUP(VALUE(LEFT(C3145,4)),Souches!$B$2:$B$15000,Souches!$E$2:$E$15000),Varietes!$B$2:$B$500,Varietes!$C$2:$C$500))</f>
        <v/>
      </c>
      <c r="H3145" s="19" t="str">
        <f>IF(ISBLANK(C3145),"",_xlfn.XLOOKUP(VALUE(LEFT(C3145,4)),Souches!$B$2:$B$15000,Souches!$D$2:$D$15000))</f>
        <v/>
      </c>
      <c r="I3145" s="10" t="str">
        <f t="shared" si="488"/>
        <v/>
      </c>
      <c r="J3145" s="19" t="str">
        <f>IF(I3145="","",INT(('ObjProd (2)'!$C$25-I3145)/7 * (ABS('ObjProd (2)'!$C$25-I3145)&gt;=7)))</f>
        <v/>
      </c>
      <c r="K3145" s="10" t="str">
        <f>IF(I3145="","",
IF(AND(DATEDIF(I3145,'ObjProd (2)'!$C$25,"y")=0,DATEDIF(I3145,'ObjProd (2)'!$C$25,"ym")=0,
   INT(('ObjProd (2)'!$C$25-EDATE(I3145,DATEDIF(I3145,'ObjProd (2)'!$C$25,"y")*12+DATEDIF(I3145,'ObjProd (2)'!$C$25,"ym")))/7)=0),
   "&lt; 1 sem.",
   IF(DATEDIF(I3145,'ObjProd (2)'!$C$25,"y")&gt;0,DATEDIF(I3145,'ObjProd (2)'!$C$25,"y") &amp; " " &amp; IF(DATEDIF(I3145,'ObjProd (2)'!$C$25,"y")=1,"an ","ans "),"") &amp;
   IF(DATEDIF(I3145,'ObjProd (2)'!$C$25,"ym")&gt;0,DATEDIF(I3145,'ObjProd (2)'!$C$25,"ym") &amp; " mois ", "") &amp;
   IF(INT(('ObjProd (2)'!$C$25-EDATE(I3145,DATEDIF(I3145,'ObjProd (2)'!$C$25,"y")*12+DATEDIF(I3145,'ObjProd (2)'!$C$25,"ym")))/7)&gt;0,
      INT(('ObjProd (2)'!$C$25-EDATE(I3145,DATEDIF(I3145,'ObjProd (2)'!$C$25,"y")*12+DATEDIF(I3145,'ObjProd (2)'!$C$25,"ym")))/7) &amp; " sem.",
      "")
)
)</f>
        <v/>
      </c>
      <c r="L3145" s="11" t="str">
        <f t="shared" si="489"/>
        <v/>
      </c>
      <c r="M3145" s="9" t="str">
        <f t="shared" si="485"/>
        <v/>
      </c>
      <c r="N3145" s="9" t="str" cm="1">
        <f t="array" aca="1" ref="N3145" ca="1">LEFT(L3145, IF(ISNUMBER(SUBSTITUTE(_xludf.MID(L3145, 2, 1), ".", ",")), 1, 2))</f>
        <v/>
      </c>
      <c r="O3145" s="19" t="str">
        <f t="shared" ca="1" si="482"/>
        <v/>
      </c>
      <c r="P3145" s="9" t="str">
        <f t="shared" ca="1" si="483"/>
        <v/>
      </c>
      <c r="Q3145" s="9" t="str">
        <f t="shared" ca="1" si="484"/>
        <v/>
      </c>
      <c r="R3145" s="9" t="str">
        <f t="shared" si="486"/>
        <v/>
      </c>
      <c r="S3145" t="str" cm="1">
        <f t="array" ref="S3145">IF(ISBLANK(C3145),"",IFERROR(INDEX(ListeSeries!$A$2:$A$1045, MATCH(1, (DatasScan!G3145=ListeSeries!$B$2:$B$1045) * (DatasScan!H3145&gt;=ListeSeries!$D$2:$D$1045) * (DatasScan!H3145&lt;=ListeSeries!$E$2:$E$1045), 0)), "no match"))</f>
        <v/>
      </c>
      <c r="T3145" s="7" t="str" cm="1">
        <f t="array" ref="T3145">IF(ISBLANK(C3145),"",IFERROR(INDEX(ListeSeries!$C$2:$C$1045, MATCH(1, (DatasScan!G3145=ListeSeries!$B$2:$B$1045) * (DatasScan!H3145&gt;=ListeSeries!$D$2:$D$1045) * (DatasScan!H3145&lt;=ListeSeries!$E$2:$E$1045), 0)), "no match"))</f>
        <v/>
      </c>
      <c r="U3145" s="11" t="str" cm="1">
        <f t="array" ref="U3145">IF(ISBLANK(C3145),"",IFERROR(INDEX(ListeSeries!$F$2:$F$1045, MATCH(1, (DatasScan!G3145=ListeSeries!$B$2:$B$1045) * (DatasScan!H3145&gt;=ListeSeries!$D$2:$D$1045) * (DatasScan!H3145&lt;=ListeSeries!$E$2:$E$1045), 0)), "no match"))</f>
        <v/>
      </c>
    </row>
    <row r="3146" spans="1:21" ht="15" customHeight="1" x14ac:dyDescent="0.25">
      <c r="A3146" s="6" t="str">
        <f t="shared" si="487"/>
        <v/>
      </c>
      <c r="B3146" s="272"/>
      <c r="F3146" s="7" t="str">
        <f t="shared" si="481"/>
        <v/>
      </c>
      <c r="G3146" s="21" t="str">
        <f>IF(ISBLANK(C3146),"",_xlfn.XLOOKUP(_xlfn.XLOOKUP(VALUE(LEFT(C3146,4)),Souches!$B$2:$B$15000,Souches!$E$2:$E$15000),Varietes!$B$2:$B$500,Varietes!$C$2:$C$500))</f>
        <v/>
      </c>
      <c r="H3146" s="19" t="str">
        <f>IF(ISBLANK(C3146),"",_xlfn.XLOOKUP(VALUE(LEFT(C3146,4)),Souches!$B$2:$B$15000,Souches!$D$2:$D$15000))</f>
        <v/>
      </c>
      <c r="I3146" s="10" t="str">
        <f t="shared" si="488"/>
        <v/>
      </c>
      <c r="J3146" s="19" t="str">
        <f>IF(I3146="","",INT(('ObjProd (2)'!$C$25-I3146)/7 * (ABS('ObjProd (2)'!$C$25-I3146)&gt;=7)))</f>
        <v/>
      </c>
      <c r="K3146" s="10" t="str">
        <f>IF(I3146="","",
IF(AND(DATEDIF(I3146,'ObjProd (2)'!$C$25,"y")=0,DATEDIF(I3146,'ObjProd (2)'!$C$25,"ym")=0,
   INT(('ObjProd (2)'!$C$25-EDATE(I3146,DATEDIF(I3146,'ObjProd (2)'!$C$25,"y")*12+DATEDIF(I3146,'ObjProd (2)'!$C$25,"ym")))/7)=0),
   "&lt; 1 sem.",
   IF(DATEDIF(I3146,'ObjProd (2)'!$C$25,"y")&gt;0,DATEDIF(I3146,'ObjProd (2)'!$C$25,"y") &amp; " " &amp; IF(DATEDIF(I3146,'ObjProd (2)'!$C$25,"y")=1,"an ","ans "),"") &amp;
   IF(DATEDIF(I3146,'ObjProd (2)'!$C$25,"ym")&gt;0,DATEDIF(I3146,'ObjProd (2)'!$C$25,"ym") &amp; " mois ", "") &amp;
   IF(INT(('ObjProd (2)'!$C$25-EDATE(I3146,DATEDIF(I3146,'ObjProd (2)'!$C$25,"y")*12+DATEDIF(I3146,'ObjProd (2)'!$C$25,"ym")))/7)&gt;0,
      INT(('ObjProd (2)'!$C$25-EDATE(I3146,DATEDIF(I3146,'ObjProd (2)'!$C$25,"y")*12+DATEDIF(I3146,'ObjProd (2)'!$C$25,"ym")))/7) &amp; " sem.",
      "")
)
)</f>
        <v/>
      </c>
      <c r="L3146" s="11" t="str">
        <f t="shared" si="489"/>
        <v/>
      </c>
      <c r="M3146" s="9" t="str">
        <f t="shared" si="485"/>
        <v/>
      </c>
      <c r="N3146" s="9" t="str" cm="1">
        <f t="array" aca="1" ref="N3146" ca="1">LEFT(L3146, IF(ISNUMBER(SUBSTITUTE(_xludf.MID(L3146, 2, 1), ".", ",")), 1, 2))</f>
        <v/>
      </c>
      <c r="O3146" s="19" t="str">
        <f t="shared" ca="1" si="482"/>
        <v/>
      </c>
      <c r="P3146" s="9" t="str">
        <f t="shared" ca="1" si="483"/>
        <v/>
      </c>
      <c r="Q3146" s="9" t="str">
        <f t="shared" ca="1" si="484"/>
        <v/>
      </c>
      <c r="R3146" s="9" t="str">
        <f t="shared" si="486"/>
        <v/>
      </c>
      <c r="S3146" t="str" cm="1">
        <f t="array" ref="S3146">IF(ISBLANK(C3146),"",IFERROR(INDEX(ListeSeries!$A$2:$A$1045, MATCH(1, (DatasScan!G3146=ListeSeries!$B$2:$B$1045) * (DatasScan!H3146&gt;=ListeSeries!$D$2:$D$1045) * (DatasScan!H3146&lt;=ListeSeries!$E$2:$E$1045), 0)), "no match"))</f>
        <v/>
      </c>
      <c r="T3146" s="7" t="str" cm="1">
        <f t="array" ref="T3146">IF(ISBLANK(C3146),"",IFERROR(INDEX(ListeSeries!$C$2:$C$1045, MATCH(1, (DatasScan!G3146=ListeSeries!$B$2:$B$1045) * (DatasScan!H3146&gt;=ListeSeries!$D$2:$D$1045) * (DatasScan!H3146&lt;=ListeSeries!$E$2:$E$1045), 0)), "no match"))</f>
        <v/>
      </c>
      <c r="U3146" s="11" t="str" cm="1">
        <f t="array" ref="U3146">IF(ISBLANK(C3146),"",IFERROR(INDEX(ListeSeries!$F$2:$F$1045, MATCH(1, (DatasScan!G3146=ListeSeries!$B$2:$B$1045) * (DatasScan!H3146&gt;=ListeSeries!$D$2:$D$1045) * (DatasScan!H3146&lt;=ListeSeries!$E$2:$E$1045), 0)), "no match"))</f>
        <v/>
      </c>
    </row>
    <row r="3147" spans="1:21" ht="15" customHeight="1" x14ac:dyDescent="0.25">
      <c r="A3147" s="6" t="str">
        <f t="shared" si="487"/>
        <v/>
      </c>
      <c r="B3147" s="272"/>
      <c r="F3147" s="7" t="str">
        <f t="shared" si="481"/>
        <v/>
      </c>
      <c r="G3147" s="21" t="str">
        <f>IF(ISBLANK(C3147),"",_xlfn.XLOOKUP(_xlfn.XLOOKUP(VALUE(LEFT(C3147,4)),Souches!$B$2:$B$15000,Souches!$E$2:$E$15000),Varietes!$B$2:$B$500,Varietes!$C$2:$C$500))</f>
        <v/>
      </c>
      <c r="H3147" s="19" t="str">
        <f>IF(ISBLANK(C3147),"",_xlfn.XLOOKUP(VALUE(LEFT(C3147,4)),Souches!$B$2:$B$15000,Souches!$D$2:$D$15000))</f>
        <v/>
      </c>
      <c r="I3147" s="10" t="str">
        <f t="shared" si="488"/>
        <v/>
      </c>
      <c r="J3147" s="19" t="str">
        <f>IF(I3147="","",INT(('ObjProd (2)'!$C$25-I3147)/7 * (ABS('ObjProd (2)'!$C$25-I3147)&gt;=7)))</f>
        <v/>
      </c>
      <c r="K3147" s="10" t="str">
        <f>IF(I3147="","",
IF(AND(DATEDIF(I3147,'ObjProd (2)'!$C$25,"y")=0,DATEDIF(I3147,'ObjProd (2)'!$C$25,"ym")=0,
   INT(('ObjProd (2)'!$C$25-EDATE(I3147,DATEDIF(I3147,'ObjProd (2)'!$C$25,"y")*12+DATEDIF(I3147,'ObjProd (2)'!$C$25,"ym")))/7)=0),
   "&lt; 1 sem.",
   IF(DATEDIF(I3147,'ObjProd (2)'!$C$25,"y")&gt;0,DATEDIF(I3147,'ObjProd (2)'!$C$25,"y") &amp; " " &amp; IF(DATEDIF(I3147,'ObjProd (2)'!$C$25,"y")=1,"an ","ans "),"") &amp;
   IF(DATEDIF(I3147,'ObjProd (2)'!$C$25,"ym")&gt;0,DATEDIF(I3147,'ObjProd (2)'!$C$25,"ym") &amp; " mois ", "") &amp;
   IF(INT(('ObjProd (2)'!$C$25-EDATE(I3147,DATEDIF(I3147,'ObjProd (2)'!$C$25,"y")*12+DATEDIF(I3147,'ObjProd (2)'!$C$25,"ym")))/7)&gt;0,
      INT(('ObjProd (2)'!$C$25-EDATE(I3147,DATEDIF(I3147,'ObjProd (2)'!$C$25,"y")*12+DATEDIF(I3147,'ObjProd (2)'!$C$25,"ym")))/7) &amp; " sem.",
      "")
)
)</f>
        <v/>
      </c>
      <c r="L3147" s="11" t="str">
        <f t="shared" si="489"/>
        <v/>
      </c>
      <c r="M3147" s="9" t="str">
        <f t="shared" si="485"/>
        <v/>
      </c>
      <c r="N3147" s="9" t="str" cm="1">
        <f t="array" aca="1" ref="N3147" ca="1">LEFT(L3147, IF(ISNUMBER(SUBSTITUTE(_xludf.MID(L3147, 2, 1), ".", ",")), 1, 2))</f>
        <v/>
      </c>
      <c r="O3147" s="19" t="str">
        <f t="shared" ca="1" si="482"/>
        <v/>
      </c>
      <c r="P3147" s="9" t="str">
        <f t="shared" ca="1" si="483"/>
        <v/>
      </c>
      <c r="Q3147" s="9" t="str">
        <f t="shared" ca="1" si="484"/>
        <v/>
      </c>
      <c r="R3147" s="9" t="str">
        <f t="shared" si="486"/>
        <v/>
      </c>
      <c r="S3147" t="str" cm="1">
        <f t="array" ref="S3147">IF(ISBLANK(C3147),"",IFERROR(INDEX(ListeSeries!$A$2:$A$1045, MATCH(1, (DatasScan!G3147=ListeSeries!$B$2:$B$1045) * (DatasScan!H3147&gt;=ListeSeries!$D$2:$D$1045) * (DatasScan!H3147&lt;=ListeSeries!$E$2:$E$1045), 0)), "no match"))</f>
        <v/>
      </c>
      <c r="T3147" s="7" t="str" cm="1">
        <f t="array" ref="T3147">IF(ISBLANK(C3147),"",IFERROR(INDEX(ListeSeries!$C$2:$C$1045, MATCH(1, (DatasScan!G3147=ListeSeries!$B$2:$B$1045) * (DatasScan!H3147&gt;=ListeSeries!$D$2:$D$1045) * (DatasScan!H3147&lt;=ListeSeries!$E$2:$E$1045), 0)), "no match"))</f>
        <v/>
      </c>
      <c r="U3147" s="11" t="str" cm="1">
        <f t="array" ref="U3147">IF(ISBLANK(C3147),"",IFERROR(INDEX(ListeSeries!$F$2:$F$1045, MATCH(1, (DatasScan!G3147=ListeSeries!$B$2:$B$1045) * (DatasScan!H3147&gt;=ListeSeries!$D$2:$D$1045) * (DatasScan!H3147&lt;=ListeSeries!$E$2:$E$1045), 0)), "no match"))</f>
        <v/>
      </c>
    </row>
    <row r="3148" spans="1:21" ht="15" customHeight="1" x14ac:dyDescent="0.25">
      <c r="A3148" s="6" t="str">
        <f t="shared" si="487"/>
        <v/>
      </c>
      <c r="B3148" s="272"/>
      <c r="F3148" s="7" t="str">
        <f t="shared" ref="F3148:F3211" si="490">IF(ISBLANK(C3148),"",LEFT(C3148,15))</f>
        <v/>
      </c>
      <c r="G3148" s="21" t="str">
        <f>IF(ISBLANK(C3148),"",_xlfn.XLOOKUP(_xlfn.XLOOKUP(VALUE(LEFT(C3148,4)),Souches!$B$2:$B$15000,Souches!$E$2:$E$15000),Varietes!$B$2:$B$500,Varietes!$C$2:$C$500))</f>
        <v/>
      </c>
      <c r="H3148" s="19" t="str">
        <f>IF(ISBLANK(C3148),"",_xlfn.XLOOKUP(VALUE(LEFT(C3148,4)),Souches!$B$2:$B$15000,Souches!$D$2:$D$15000))</f>
        <v/>
      </c>
      <c r="I3148" s="10" t="str">
        <f t="shared" si="488"/>
        <v/>
      </c>
      <c r="J3148" s="19" t="str">
        <f>IF(I3148="","",INT(('ObjProd (2)'!$C$25-I3148)/7 * (ABS('ObjProd (2)'!$C$25-I3148)&gt;=7)))</f>
        <v/>
      </c>
      <c r="K3148" s="10" t="str">
        <f>IF(I3148="","",
IF(AND(DATEDIF(I3148,'ObjProd (2)'!$C$25,"y")=0,DATEDIF(I3148,'ObjProd (2)'!$C$25,"ym")=0,
   INT(('ObjProd (2)'!$C$25-EDATE(I3148,DATEDIF(I3148,'ObjProd (2)'!$C$25,"y")*12+DATEDIF(I3148,'ObjProd (2)'!$C$25,"ym")))/7)=0),
   "&lt; 1 sem.",
   IF(DATEDIF(I3148,'ObjProd (2)'!$C$25,"y")&gt;0,DATEDIF(I3148,'ObjProd (2)'!$C$25,"y") &amp; " " &amp; IF(DATEDIF(I3148,'ObjProd (2)'!$C$25,"y")=1,"an ","ans "),"") &amp;
   IF(DATEDIF(I3148,'ObjProd (2)'!$C$25,"ym")&gt;0,DATEDIF(I3148,'ObjProd (2)'!$C$25,"ym") &amp; " mois ", "") &amp;
   IF(INT(('ObjProd (2)'!$C$25-EDATE(I3148,DATEDIF(I3148,'ObjProd (2)'!$C$25,"y")*12+DATEDIF(I3148,'ObjProd (2)'!$C$25,"ym")))/7)&gt;0,
      INT(('ObjProd (2)'!$C$25-EDATE(I3148,DATEDIF(I3148,'ObjProd (2)'!$C$25,"y")*12+DATEDIF(I3148,'ObjProd (2)'!$C$25,"ym")))/7) &amp; " sem.",
      "")
)
)</f>
        <v/>
      </c>
      <c r="L3148" s="11" t="str">
        <f t="shared" si="489"/>
        <v/>
      </c>
      <c r="M3148" s="9" t="str">
        <f t="shared" si="485"/>
        <v/>
      </c>
      <c r="N3148" s="9" t="str" cm="1">
        <f t="array" aca="1" ref="N3148" ca="1">LEFT(L3148, IF(ISNUMBER(SUBSTITUTE(_xludf.MID(L3148, 2, 1), ".", ",")), 1, 2))</f>
        <v/>
      </c>
      <c r="O3148" s="19" t="str">
        <f t="shared" ref="O3148:O3211" ca="1" si="491">IF(N3148="", "", _xlfn.NUMBERVALUE(RIGHT(L3148, LEN(L3148)-LEN(N3148))))</f>
        <v/>
      </c>
      <c r="P3148" s="9" t="str">
        <f t="shared" ref="P3148:P3211" ca="1" si="492">IF(N3148="", "",
    IF(N3148="E+", "X",
        IF(OR(LEFT(N3148, 1)="E", N3148="XR", N3148="CS"), "E",
            IF(AND(LEFT(N3148, 1)="R", LEFT(N3148, 2)&lt;&gt;"RG"), "R",
                IF(OR(N3148="MG", N3148="G+"), "BoxE",
                    IF(LEFT(N3148, 1)="i", "i", "X")
                )
            )
        )
    )
)</f>
        <v/>
      </c>
      <c r="Q3148" s="9" t="str">
        <f t="shared" ref="Q3148:Q3211" ca="1" si="493">IF(P3148&lt;&gt;"", IF(P3148="X", IF(AND(O3148&gt;=1, O3148&lt;=12), O3148, IF(O3148&gt;12, "13+", "erreur")), IF(P3148="E", IF(AND(O3148&gt;=1, O3148&lt;=6), O3148, IF(O3148&gt;6, "7+", "erreur")), IF(P3148="R", 0, IF(P3148="I", IF(O3148&lt;=2, "nit° 1-2", IF(O3148&lt;=5, "° 3-4-5", IF(O3148&lt;=8, " préX° 6-7-8", "erreur"))), IF(P3148="BoxE", O3148, ""))))), "")</f>
        <v/>
      </c>
      <c r="R3148" s="9" t="str">
        <f t="shared" si="486"/>
        <v/>
      </c>
      <c r="S3148" t="str" cm="1">
        <f t="array" ref="S3148">IF(ISBLANK(C3148),"",IFERROR(INDEX(ListeSeries!$A$2:$A$1045, MATCH(1, (DatasScan!G3148=ListeSeries!$B$2:$B$1045) * (DatasScan!H3148&gt;=ListeSeries!$D$2:$D$1045) * (DatasScan!H3148&lt;=ListeSeries!$E$2:$E$1045), 0)), "no match"))</f>
        <v/>
      </c>
      <c r="T3148" s="7" t="str" cm="1">
        <f t="array" ref="T3148">IF(ISBLANK(C3148),"",IFERROR(INDEX(ListeSeries!$C$2:$C$1045, MATCH(1, (DatasScan!G3148=ListeSeries!$B$2:$B$1045) * (DatasScan!H3148&gt;=ListeSeries!$D$2:$D$1045) * (DatasScan!H3148&lt;=ListeSeries!$E$2:$E$1045), 0)), "no match"))</f>
        <v/>
      </c>
      <c r="U3148" s="11" t="str" cm="1">
        <f t="array" ref="U3148">IF(ISBLANK(C3148),"",IFERROR(INDEX(ListeSeries!$F$2:$F$1045, MATCH(1, (DatasScan!G3148=ListeSeries!$B$2:$B$1045) * (DatasScan!H3148&gt;=ListeSeries!$D$2:$D$1045) * (DatasScan!H3148&lt;=ListeSeries!$E$2:$E$1045), 0)), "no match"))</f>
        <v/>
      </c>
    </row>
    <row r="3149" spans="1:21" ht="15" customHeight="1" x14ac:dyDescent="0.25">
      <c r="A3149" s="6" t="str">
        <f t="shared" si="487"/>
        <v/>
      </c>
      <c r="B3149" s="272"/>
      <c r="F3149" s="7" t="str">
        <f t="shared" si="490"/>
        <v/>
      </c>
      <c r="G3149" s="21" t="str">
        <f>IF(ISBLANK(C3149),"",_xlfn.XLOOKUP(_xlfn.XLOOKUP(VALUE(LEFT(C3149,4)),Souches!$B$2:$B$15000,Souches!$E$2:$E$15000),Varietes!$B$2:$B$500,Varietes!$C$2:$C$500))</f>
        <v/>
      </c>
      <c r="H3149" s="19" t="str">
        <f>IF(ISBLANK(C3149),"",_xlfn.XLOOKUP(VALUE(LEFT(C3149,4)),Souches!$B$2:$B$15000,Souches!$D$2:$D$15000))</f>
        <v/>
      </c>
      <c r="I3149" s="10" t="str">
        <f t="shared" si="488"/>
        <v/>
      </c>
      <c r="J3149" s="19" t="str">
        <f>IF(I3149="","",INT(('ObjProd (2)'!$C$25-I3149)/7 * (ABS('ObjProd (2)'!$C$25-I3149)&gt;=7)))</f>
        <v/>
      </c>
      <c r="K3149" s="10" t="str">
        <f>IF(I3149="","",
IF(AND(DATEDIF(I3149,'ObjProd (2)'!$C$25,"y")=0,DATEDIF(I3149,'ObjProd (2)'!$C$25,"ym")=0,
   INT(('ObjProd (2)'!$C$25-EDATE(I3149,DATEDIF(I3149,'ObjProd (2)'!$C$25,"y")*12+DATEDIF(I3149,'ObjProd (2)'!$C$25,"ym")))/7)=0),
   "&lt; 1 sem.",
   IF(DATEDIF(I3149,'ObjProd (2)'!$C$25,"y")&gt;0,DATEDIF(I3149,'ObjProd (2)'!$C$25,"y") &amp; " " &amp; IF(DATEDIF(I3149,'ObjProd (2)'!$C$25,"y")=1,"an ","ans "),"") &amp;
   IF(DATEDIF(I3149,'ObjProd (2)'!$C$25,"ym")&gt;0,DATEDIF(I3149,'ObjProd (2)'!$C$25,"ym") &amp; " mois ", "") &amp;
   IF(INT(('ObjProd (2)'!$C$25-EDATE(I3149,DATEDIF(I3149,'ObjProd (2)'!$C$25,"y")*12+DATEDIF(I3149,'ObjProd (2)'!$C$25,"ym")))/7)&gt;0,
      INT(('ObjProd (2)'!$C$25-EDATE(I3149,DATEDIF(I3149,'ObjProd (2)'!$C$25,"y")*12+DATEDIF(I3149,'ObjProd (2)'!$C$25,"ym")))/7) &amp; " sem.",
      "")
)
)</f>
        <v/>
      </c>
      <c r="L3149" s="11" t="str">
        <f t="shared" si="489"/>
        <v/>
      </c>
      <c r="M3149" s="9" t="str">
        <f t="shared" si="485"/>
        <v/>
      </c>
      <c r="N3149" s="9" t="str" cm="1">
        <f t="array" aca="1" ref="N3149" ca="1">LEFT(L3149, IF(ISNUMBER(SUBSTITUTE(_xludf.MID(L3149, 2, 1), ".", ",")), 1, 2))</f>
        <v/>
      </c>
      <c r="O3149" s="19" t="str">
        <f t="shared" ca="1" si="491"/>
        <v/>
      </c>
      <c r="P3149" s="9" t="str">
        <f t="shared" ca="1" si="492"/>
        <v/>
      </c>
      <c r="Q3149" s="9" t="str">
        <f t="shared" ca="1" si="493"/>
        <v/>
      </c>
      <c r="R3149" s="9" t="str">
        <f t="shared" si="486"/>
        <v/>
      </c>
      <c r="S3149" t="str" cm="1">
        <f t="array" ref="S3149">IF(ISBLANK(C3149),"",IFERROR(INDEX(ListeSeries!$A$2:$A$1045, MATCH(1, (DatasScan!G3149=ListeSeries!$B$2:$B$1045) * (DatasScan!H3149&gt;=ListeSeries!$D$2:$D$1045) * (DatasScan!H3149&lt;=ListeSeries!$E$2:$E$1045), 0)), "no match"))</f>
        <v/>
      </c>
      <c r="T3149" s="7" t="str" cm="1">
        <f t="array" ref="T3149">IF(ISBLANK(C3149),"",IFERROR(INDEX(ListeSeries!$C$2:$C$1045, MATCH(1, (DatasScan!G3149=ListeSeries!$B$2:$B$1045) * (DatasScan!H3149&gt;=ListeSeries!$D$2:$D$1045) * (DatasScan!H3149&lt;=ListeSeries!$E$2:$E$1045), 0)), "no match"))</f>
        <v/>
      </c>
      <c r="U3149" s="11" t="str" cm="1">
        <f t="array" ref="U3149">IF(ISBLANK(C3149),"",IFERROR(INDEX(ListeSeries!$F$2:$F$1045, MATCH(1, (DatasScan!G3149=ListeSeries!$B$2:$B$1045) * (DatasScan!H3149&gt;=ListeSeries!$D$2:$D$1045) * (DatasScan!H3149&lt;=ListeSeries!$E$2:$E$1045), 0)), "no match"))</f>
        <v/>
      </c>
    </row>
    <row r="3150" spans="1:21" ht="15" customHeight="1" x14ac:dyDescent="0.25">
      <c r="A3150" s="6" t="str">
        <f t="shared" si="487"/>
        <v/>
      </c>
      <c r="B3150" s="272"/>
      <c r="F3150" s="7" t="str">
        <f t="shared" si="490"/>
        <v/>
      </c>
      <c r="G3150" s="21" t="str">
        <f>IF(ISBLANK(C3150),"",_xlfn.XLOOKUP(_xlfn.XLOOKUP(VALUE(LEFT(C3150,4)),Souches!$B$2:$B$15000,Souches!$E$2:$E$15000),Varietes!$B$2:$B$500,Varietes!$C$2:$C$500))</f>
        <v/>
      </c>
      <c r="H3150" s="19" t="str">
        <f>IF(ISBLANK(C3150),"",_xlfn.XLOOKUP(VALUE(LEFT(C3150,4)),Souches!$B$2:$B$15000,Souches!$D$2:$D$15000))</f>
        <v/>
      </c>
      <c r="I3150" s="10" t="str">
        <f t="shared" si="488"/>
        <v/>
      </c>
      <c r="J3150" s="19" t="str">
        <f>IF(I3150="","",INT(('ObjProd (2)'!$C$25-I3150)/7 * (ABS('ObjProd (2)'!$C$25-I3150)&gt;=7)))</f>
        <v/>
      </c>
      <c r="K3150" s="10" t="str">
        <f>IF(I3150="","",
IF(AND(DATEDIF(I3150,'ObjProd (2)'!$C$25,"y")=0,DATEDIF(I3150,'ObjProd (2)'!$C$25,"ym")=0,
   INT(('ObjProd (2)'!$C$25-EDATE(I3150,DATEDIF(I3150,'ObjProd (2)'!$C$25,"y")*12+DATEDIF(I3150,'ObjProd (2)'!$C$25,"ym")))/7)=0),
   "&lt; 1 sem.",
   IF(DATEDIF(I3150,'ObjProd (2)'!$C$25,"y")&gt;0,DATEDIF(I3150,'ObjProd (2)'!$C$25,"y") &amp; " " &amp; IF(DATEDIF(I3150,'ObjProd (2)'!$C$25,"y")=1,"an ","ans "),"") &amp;
   IF(DATEDIF(I3150,'ObjProd (2)'!$C$25,"ym")&gt;0,DATEDIF(I3150,'ObjProd (2)'!$C$25,"ym") &amp; " mois ", "") &amp;
   IF(INT(('ObjProd (2)'!$C$25-EDATE(I3150,DATEDIF(I3150,'ObjProd (2)'!$C$25,"y")*12+DATEDIF(I3150,'ObjProd (2)'!$C$25,"ym")))/7)&gt;0,
      INT(('ObjProd (2)'!$C$25-EDATE(I3150,DATEDIF(I3150,'ObjProd (2)'!$C$25,"y")*12+DATEDIF(I3150,'ObjProd (2)'!$C$25,"ym")))/7) &amp; " sem.",
      "")
)
)</f>
        <v/>
      </c>
      <c r="L3150" s="11" t="str">
        <f t="shared" si="489"/>
        <v/>
      </c>
      <c r="M3150" s="9" t="str">
        <f t="shared" si="485"/>
        <v/>
      </c>
      <c r="N3150" s="9" t="str" cm="1">
        <f t="array" aca="1" ref="N3150" ca="1">LEFT(L3150, IF(ISNUMBER(SUBSTITUTE(_xludf.MID(L3150, 2, 1), ".", ",")), 1, 2))</f>
        <v/>
      </c>
      <c r="O3150" s="19" t="str">
        <f t="shared" ca="1" si="491"/>
        <v/>
      </c>
      <c r="P3150" s="9" t="str">
        <f t="shared" ca="1" si="492"/>
        <v/>
      </c>
      <c r="Q3150" s="9" t="str">
        <f t="shared" ca="1" si="493"/>
        <v/>
      </c>
      <c r="R3150" s="9" t="str">
        <f t="shared" si="486"/>
        <v/>
      </c>
      <c r="S3150" t="str" cm="1">
        <f t="array" ref="S3150">IF(ISBLANK(C3150),"",IFERROR(INDEX(ListeSeries!$A$2:$A$1045, MATCH(1, (DatasScan!G3150=ListeSeries!$B$2:$B$1045) * (DatasScan!H3150&gt;=ListeSeries!$D$2:$D$1045) * (DatasScan!H3150&lt;=ListeSeries!$E$2:$E$1045), 0)), "no match"))</f>
        <v/>
      </c>
      <c r="T3150" s="7" t="str" cm="1">
        <f t="array" ref="T3150">IF(ISBLANK(C3150),"",IFERROR(INDEX(ListeSeries!$C$2:$C$1045, MATCH(1, (DatasScan!G3150=ListeSeries!$B$2:$B$1045) * (DatasScan!H3150&gt;=ListeSeries!$D$2:$D$1045) * (DatasScan!H3150&lt;=ListeSeries!$E$2:$E$1045), 0)), "no match"))</f>
        <v/>
      </c>
      <c r="U3150" s="11" t="str" cm="1">
        <f t="array" ref="U3150">IF(ISBLANK(C3150),"",IFERROR(INDEX(ListeSeries!$F$2:$F$1045, MATCH(1, (DatasScan!G3150=ListeSeries!$B$2:$B$1045) * (DatasScan!H3150&gt;=ListeSeries!$D$2:$D$1045) * (DatasScan!H3150&lt;=ListeSeries!$E$2:$E$1045), 0)), "no match"))</f>
        <v/>
      </c>
    </row>
    <row r="3151" spans="1:21" ht="15" customHeight="1" x14ac:dyDescent="0.25">
      <c r="A3151" s="6" t="str">
        <f t="shared" si="487"/>
        <v/>
      </c>
      <c r="B3151" s="272"/>
      <c r="F3151" s="7" t="str">
        <f t="shared" si="490"/>
        <v/>
      </c>
      <c r="G3151" s="21" t="str">
        <f>IF(ISBLANK(C3151),"",_xlfn.XLOOKUP(_xlfn.XLOOKUP(VALUE(LEFT(C3151,4)),Souches!$B$2:$B$15000,Souches!$E$2:$E$15000),Varietes!$B$2:$B$500,Varietes!$C$2:$C$500))</f>
        <v/>
      </c>
      <c r="H3151" s="19" t="str">
        <f>IF(ISBLANK(C3151),"",_xlfn.XLOOKUP(VALUE(LEFT(C3151,4)),Souches!$B$2:$B$15000,Souches!$D$2:$D$15000))</f>
        <v/>
      </c>
      <c r="I3151" s="10" t="str">
        <f t="shared" si="488"/>
        <v/>
      </c>
      <c r="J3151" s="19" t="str">
        <f>IF(I3151="","",INT(('ObjProd (2)'!$C$25-I3151)/7 * (ABS('ObjProd (2)'!$C$25-I3151)&gt;=7)))</f>
        <v/>
      </c>
      <c r="K3151" s="10" t="str">
        <f>IF(I3151="","",
IF(AND(DATEDIF(I3151,'ObjProd (2)'!$C$25,"y")=0,DATEDIF(I3151,'ObjProd (2)'!$C$25,"ym")=0,
   INT(('ObjProd (2)'!$C$25-EDATE(I3151,DATEDIF(I3151,'ObjProd (2)'!$C$25,"y")*12+DATEDIF(I3151,'ObjProd (2)'!$C$25,"ym")))/7)=0),
   "&lt; 1 sem.",
   IF(DATEDIF(I3151,'ObjProd (2)'!$C$25,"y")&gt;0,DATEDIF(I3151,'ObjProd (2)'!$C$25,"y") &amp; " " &amp; IF(DATEDIF(I3151,'ObjProd (2)'!$C$25,"y")=1,"an ","ans "),"") &amp;
   IF(DATEDIF(I3151,'ObjProd (2)'!$C$25,"ym")&gt;0,DATEDIF(I3151,'ObjProd (2)'!$C$25,"ym") &amp; " mois ", "") &amp;
   IF(INT(('ObjProd (2)'!$C$25-EDATE(I3151,DATEDIF(I3151,'ObjProd (2)'!$C$25,"y")*12+DATEDIF(I3151,'ObjProd (2)'!$C$25,"ym")))/7)&gt;0,
      INT(('ObjProd (2)'!$C$25-EDATE(I3151,DATEDIF(I3151,'ObjProd (2)'!$C$25,"y")*12+DATEDIF(I3151,'ObjProd (2)'!$C$25,"ym")))/7) &amp; " sem.",
      "")
)
)</f>
        <v/>
      </c>
      <c r="L3151" s="11" t="str">
        <f t="shared" si="489"/>
        <v/>
      </c>
      <c r="M3151" s="9" t="str">
        <f t="shared" si="485"/>
        <v/>
      </c>
      <c r="N3151" s="9" t="str" cm="1">
        <f t="array" aca="1" ref="N3151" ca="1">LEFT(L3151, IF(ISNUMBER(SUBSTITUTE(_xludf.MID(L3151, 2, 1), ".", ",")), 1, 2))</f>
        <v/>
      </c>
      <c r="O3151" s="19" t="str">
        <f t="shared" ca="1" si="491"/>
        <v/>
      </c>
      <c r="P3151" s="9" t="str">
        <f t="shared" ca="1" si="492"/>
        <v/>
      </c>
      <c r="Q3151" s="9" t="str">
        <f t="shared" ca="1" si="493"/>
        <v/>
      </c>
      <c r="R3151" s="9" t="str">
        <f t="shared" si="486"/>
        <v/>
      </c>
      <c r="S3151" t="str" cm="1">
        <f t="array" ref="S3151">IF(ISBLANK(C3151),"",IFERROR(INDEX(ListeSeries!$A$2:$A$1045, MATCH(1, (DatasScan!G3151=ListeSeries!$B$2:$B$1045) * (DatasScan!H3151&gt;=ListeSeries!$D$2:$D$1045) * (DatasScan!H3151&lt;=ListeSeries!$E$2:$E$1045), 0)), "no match"))</f>
        <v/>
      </c>
      <c r="T3151" s="7" t="str" cm="1">
        <f t="array" ref="T3151">IF(ISBLANK(C3151),"",IFERROR(INDEX(ListeSeries!$C$2:$C$1045, MATCH(1, (DatasScan!G3151=ListeSeries!$B$2:$B$1045) * (DatasScan!H3151&gt;=ListeSeries!$D$2:$D$1045) * (DatasScan!H3151&lt;=ListeSeries!$E$2:$E$1045), 0)), "no match"))</f>
        <v/>
      </c>
      <c r="U3151" s="11" t="str" cm="1">
        <f t="array" ref="U3151">IF(ISBLANK(C3151),"",IFERROR(INDEX(ListeSeries!$F$2:$F$1045, MATCH(1, (DatasScan!G3151=ListeSeries!$B$2:$B$1045) * (DatasScan!H3151&gt;=ListeSeries!$D$2:$D$1045) * (DatasScan!H3151&lt;=ListeSeries!$E$2:$E$1045), 0)), "no match"))</f>
        <v/>
      </c>
    </row>
    <row r="3152" spans="1:21" ht="15" customHeight="1" x14ac:dyDescent="0.25">
      <c r="A3152" s="6" t="str">
        <f t="shared" si="487"/>
        <v/>
      </c>
      <c r="B3152" s="272"/>
      <c r="F3152" s="7" t="str">
        <f t="shared" si="490"/>
        <v/>
      </c>
      <c r="G3152" s="21" t="str">
        <f>IF(ISBLANK(C3152),"",_xlfn.XLOOKUP(_xlfn.XLOOKUP(VALUE(LEFT(C3152,4)),Souches!$B$2:$B$15000,Souches!$E$2:$E$15000),Varietes!$B$2:$B$500,Varietes!$C$2:$C$500))</f>
        <v/>
      </c>
      <c r="H3152" s="19" t="str">
        <f>IF(ISBLANK(C3152),"",_xlfn.XLOOKUP(VALUE(LEFT(C3152,4)),Souches!$B$2:$B$15000,Souches!$D$2:$D$15000))</f>
        <v/>
      </c>
      <c r="I3152" s="10" t="str">
        <f t="shared" si="488"/>
        <v/>
      </c>
      <c r="J3152" s="19" t="str">
        <f>IF(I3152="","",INT(('ObjProd (2)'!$C$25-I3152)/7 * (ABS('ObjProd (2)'!$C$25-I3152)&gt;=7)))</f>
        <v/>
      </c>
      <c r="K3152" s="10" t="str">
        <f>IF(I3152="","",
IF(AND(DATEDIF(I3152,'ObjProd (2)'!$C$25,"y")=0,DATEDIF(I3152,'ObjProd (2)'!$C$25,"ym")=0,
   INT(('ObjProd (2)'!$C$25-EDATE(I3152,DATEDIF(I3152,'ObjProd (2)'!$C$25,"y")*12+DATEDIF(I3152,'ObjProd (2)'!$C$25,"ym")))/7)=0),
   "&lt; 1 sem.",
   IF(DATEDIF(I3152,'ObjProd (2)'!$C$25,"y")&gt;0,DATEDIF(I3152,'ObjProd (2)'!$C$25,"y") &amp; " " &amp; IF(DATEDIF(I3152,'ObjProd (2)'!$C$25,"y")=1,"an ","ans "),"") &amp;
   IF(DATEDIF(I3152,'ObjProd (2)'!$C$25,"ym")&gt;0,DATEDIF(I3152,'ObjProd (2)'!$C$25,"ym") &amp; " mois ", "") &amp;
   IF(INT(('ObjProd (2)'!$C$25-EDATE(I3152,DATEDIF(I3152,'ObjProd (2)'!$C$25,"y")*12+DATEDIF(I3152,'ObjProd (2)'!$C$25,"ym")))/7)&gt;0,
      INT(('ObjProd (2)'!$C$25-EDATE(I3152,DATEDIF(I3152,'ObjProd (2)'!$C$25,"y")*12+DATEDIF(I3152,'ObjProd (2)'!$C$25,"ym")))/7) &amp; " sem.",
      "")
)
)</f>
        <v/>
      </c>
      <c r="L3152" s="11" t="str">
        <f t="shared" si="489"/>
        <v/>
      </c>
      <c r="M3152" s="9" t="str">
        <f t="shared" si="485"/>
        <v/>
      </c>
      <c r="N3152" s="9" t="str" cm="1">
        <f t="array" aca="1" ref="N3152" ca="1">LEFT(L3152, IF(ISNUMBER(SUBSTITUTE(_xludf.MID(L3152, 2, 1), ".", ",")), 1, 2))</f>
        <v/>
      </c>
      <c r="O3152" s="19" t="str">
        <f t="shared" ca="1" si="491"/>
        <v/>
      </c>
      <c r="P3152" s="9" t="str">
        <f t="shared" ca="1" si="492"/>
        <v/>
      </c>
      <c r="Q3152" s="9" t="str">
        <f t="shared" ca="1" si="493"/>
        <v/>
      </c>
      <c r="R3152" s="9" t="str">
        <f t="shared" si="486"/>
        <v/>
      </c>
      <c r="S3152" t="str" cm="1">
        <f t="array" ref="S3152">IF(ISBLANK(C3152),"",IFERROR(INDEX(ListeSeries!$A$2:$A$1045, MATCH(1, (DatasScan!G3152=ListeSeries!$B$2:$B$1045) * (DatasScan!H3152&gt;=ListeSeries!$D$2:$D$1045) * (DatasScan!H3152&lt;=ListeSeries!$E$2:$E$1045), 0)), "no match"))</f>
        <v/>
      </c>
      <c r="T3152" s="7" t="str" cm="1">
        <f t="array" ref="T3152">IF(ISBLANK(C3152),"",IFERROR(INDEX(ListeSeries!$C$2:$C$1045, MATCH(1, (DatasScan!G3152=ListeSeries!$B$2:$B$1045) * (DatasScan!H3152&gt;=ListeSeries!$D$2:$D$1045) * (DatasScan!H3152&lt;=ListeSeries!$E$2:$E$1045), 0)), "no match"))</f>
        <v/>
      </c>
      <c r="U3152" s="11" t="str" cm="1">
        <f t="array" ref="U3152">IF(ISBLANK(C3152),"",IFERROR(INDEX(ListeSeries!$F$2:$F$1045, MATCH(1, (DatasScan!G3152=ListeSeries!$B$2:$B$1045) * (DatasScan!H3152&gt;=ListeSeries!$D$2:$D$1045) * (DatasScan!H3152&lt;=ListeSeries!$E$2:$E$1045), 0)), "no match"))</f>
        <v/>
      </c>
    </row>
    <row r="3153" spans="1:21" ht="15" customHeight="1" x14ac:dyDescent="0.25">
      <c r="A3153" s="6" t="str">
        <f t="shared" si="487"/>
        <v/>
      </c>
      <c r="B3153" s="272"/>
      <c r="F3153" s="7" t="str">
        <f t="shared" si="490"/>
        <v/>
      </c>
      <c r="G3153" s="21" t="str">
        <f>IF(ISBLANK(C3153),"",_xlfn.XLOOKUP(_xlfn.XLOOKUP(VALUE(LEFT(C3153,4)),Souches!$B$2:$B$15000,Souches!$E$2:$E$15000),Varietes!$B$2:$B$500,Varietes!$C$2:$C$500))</f>
        <v/>
      </c>
      <c r="H3153" s="19" t="str">
        <f>IF(ISBLANK(C3153),"",_xlfn.XLOOKUP(VALUE(LEFT(C3153,4)),Souches!$B$2:$B$15000,Souches!$D$2:$D$15000))</f>
        <v/>
      </c>
      <c r="I3153" s="10" t="str">
        <f t="shared" si="488"/>
        <v/>
      </c>
      <c r="J3153" s="19" t="str">
        <f>IF(I3153="","",INT(('ObjProd (2)'!$C$25-I3153)/7 * (ABS('ObjProd (2)'!$C$25-I3153)&gt;=7)))</f>
        <v/>
      </c>
      <c r="K3153" s="10" t="str">
        <f>IF(I3153="","",
IF(AND(DATEDIF(I3153,'ObjProd (2)'!$C$25,"y")=0,DATEDIF(I3153,'ObjProd (2)'!$C$25,"ym")=0,
   INT(('ObjProd (2)'!$C$25-EDATE(I3153,DATEDIF(I3153,'ObjProd (2)'!$C$25,"y")*12+DATEDIF(I3153,'ObjProd (2)'!$C$25,"ym")))/7)=0),
   "&lt; 1 sem.",
   IF(DATEDIF(I3153,'ObjProd (2)'!$C$25,"y")&gt;0,DATEDIF(I3153,'ObjProd (2)'!$C$25,"y") &amp; " " &amp; IF(DATEDIF(I3153,'ObjProd (2)'!$C$25,"y")=1,"an ","ans "),"") &amp;
   IF(DATEDIF(I3153,'ObjProd (2)'!$C$25,"ym")&gt;0,DATEDIF(I3153,'ObjProd (2)'!$C$25,"ym") &amp; " mois ", "") &amp;
   IF(INT(('ObjProd (2)'!$C$25-EDATE(I3153,DATEDIF(I3153,'ObjProd (2)'!$C$25,"y")*12+DATEDIF(I3153,'ObjProd (2)'!$C$25,"ym")))/7)&gt;0,
      INT(('ObjProd (2)'!$C$25-EDATE(I3153,DATEDIF(I3153,'ObjProd (2)'!$C$25,"y")*12+DATEDIF(I3153,'ObjProd (2)'!$C$25,"ym")))/7) &amp; " sem.",
      "")
)
)</f>
        <v/>
      </c>
      <c r="L3153" s="11" t="str">
        <f t="shared" si="489"/>
        <v/>
      </c>
      <c r="M3153" s="9" t="str">
        <f t="shared" si="485"/>
        <v/>
      </c>
      <c r="N3153" s="9" t="str" cm="1">
        <f t="array" aca="1" ref="N3153" ca="1">LEFT(L3153, IF(ISNUMBER(SUBSTITUTE(_xludf.MID(L3153, 2, 1), ".", ",")), 1, 2))</f>
        <v/>
      </c>
      <c r="O3153" s="19" t="str">
        <f t="shared" ca="1" si="491"/>
        <v/>
      </c>
      <c r="P3153" s="9" t="str">
        <f t="shared" ca="1" si="492"/>
        <v/>
      </c>
      <c r="Q3153" s="9" t="str">
        <f t="shared" ca="1" si="493"/>
        <v/>
      </c>
      <c r="R3153" s="9" t="str">
        <f t="shared" si="486"/>
        <v/>
      </c>
      <c r="S3153" t="str" cm="1">
        <f t="array" ref="S3153">IF(ISBLANK(C3153),"",IFERROR(INDEX(ListeSeries!$A$2:$A$1045, MATCH(1, (DatasScan!G3153=ListeSeries!$B$2:$B$1045) * (DatasScan!H3153&gt;=ListeSeries!$D$2:$D$1045) * (DatasScan!H3153&lt;=ListeSeries!$E$2:$E$1045), 0)), "no match"))</f>
        <v/>
      </c>
      <c r="T3153" s="7" t="str" cm="1">
        <f t="array" ref="T3153">IF(ISBLANK(C3153),"",IFERROR(INDEX(ListeSeries!$C$2:$C$1045, MATCH(1, (DatasScan!G3153=ListeSeries!$B$2:$B$1045) * (DatasScan!H3153&gt;=ListeSeries!$D$2:$D$1045) * (DatasScan!H3153&lt;=ListeSeries!$E$2:$E$1045), 0)), "no match"))</f>
        <v/>
      </c>
      <c r="U3153" s="11" t="str" cm="1">
        <f t="array" ref="U3153">IF(ISBLANK(C3153),"",IFERROR(INDEX(ListeSeries!$F$2:$F$1045, MATCH(1, (DatasScan!G3153=ListeSeries!$B$2:$B$1045) * (DatasScan!H3153&gt;=ListeSeries!$D$2:$D$1045) * (DatasScan!H3153&lt;=ListeSeries!$E$2:$E$1045), 0)), "no match"))</f>
        <v/>
      </c>
    </row>
    <row r="3154" spans="1:21" ht="15" customHeight="1" x14ac:dyDescent="0.25">
      <c r="A3154" s="6" t="str">
        <f t="shared" si="487"/>
        <v/>
      </c>
      <c r="B3154" s="272"/>
      <c r="F3154" s="7" t="str">
        <f t="shared" si="490"/>
        <v/>
      </c>
      <c r="G3154" s="21" t="str">
        <f>IF(ISBLANK(C3154),"",_xlfn.XLOOKUP(_xlfn.XLOOKUP(VALUE(LEFT(C3154,4)),Souches!$B$2:$B$15000,Souches!$E$2:$E$15000),Varietes!$B$2:$B$500,Varietes!$C$2:$C$500))</f>
        <v/>
      </c>
      <c r="H3154" s="19" t="str">
        <f>IF(ISBLANK(C3154),"",_xlfn.XLOOKUP(VALUE(LEFT(C3154,4)),Souches!$B$2:$B$15000,Souches!$D$2:$D$15000))</f>
        <v/>
      </c>
      <c r="I3154" s="10" t="str">
        <f t="shared" si="488"/>
        <v/>
      </c>
      <c r="J3154" s="19" t="str">
        <f>IF(I3154="","",INT(('ObjProd (2)'!$C$25-I3154)/7 * (ABS('ObjProd (2)'!$C$25-I3154)&gt;=7)))</f>
        <v/>
      </c>
      <c r="K3154" s="10" t="str">
        <f>IF(I3154="","",
IF(AND(DATEDIF(I3154,'ObjProd (2)'!$C$25,"y")=0,DATEDIF(I3154,'ObjProd (2)'!$C$25,"ym")=0,
   INT(('ObjProd (2)'!$C$25-EDATE(I3154,DATEDIF(I3154,'ObjProd (2)'!$C$25,"y")*12+DATEDIF(I3154,'ObjProd (2)'!$C$25,"ym")))/7)=0),
   "&lt; 1 sem.",
   IF(DATEDIF(I3154,'ObjProd (2)'!$C$25,"y")&gt;0,DATEDIF(I3154,'ObjProd (2)'!$C$25,"y") &amp; " " &amp; IF(DATEDIF(I3154,'ObjProd (2)'!$C$25,"y")=1,"an ","ans "),"") &amp;
   IF(DATEDIF(I3154,'ObjProd (2)'!$C$25,"ym")&gt;0,DATEDIF(I3154,'ObjProd (2)'!$C$25,"ym") &amp; " mois ", "") &amp;
   IF(INT(('ObjProd (2)'!$C$25-EDATE(I3154,DATEDIF(I3154,'ObjProd (2)'!$C$25,"y")*12+DATEDIF(I3154,'ObjProd (2)'!$C$25,"ym")))/7)&gt;0,
      INT(('ObjProd (2)'!$C$25-EDATE(I3154,DATEDIF(I3154,'ObjProd (2)'!$C$25,"y")*12+DATEDIF(I3154,'ObjProd (2)'!$C$25,"ym")))/7) &amp; " sem.",
      "")
)
)</f>
        <v/>
      </c>
      <c r="L3154" s="11" t="str">
        <f t="shared" si="489"/>
        <v/>
      </c>
      <c r="M3154" s="9" t="str">
        <f t="shared" si="485"/>
        <v/>
      </c>
      <c r="N3154" s="9" t="str" cm="1">
        <f t="array" aca="1" ref="N3154" ca="1">LEFT(L3154, IF(ISNUMBER(SUBSTITUTE(_xludf.MID(L3154, 2, 1), ".", ",")), 1, 2))</f>
        <v/>
      </c>
      <c r="O3154" s="19" t="str">
        <f t="shared" ca="1" si="491"/>
        <v/>
      </c>
      <c r="P3154" s="9" t="str">
        <f t="shared" ca="1" si="492"/>
        <v/>
      </c>
      <c r="Q3154" s="9" t="str">
        <f t="shared" ca="1" si="493"/>
        <v/>
      </c>
      <c r="R3154" s="9" t="str">
        <f t="shared" si="486"/>
        <v/>
      </c>
      <c r="S3154" t="str" cm="1">
        <f t="array" ref="S3154">IF(ISBLANK(C3154),"",IFERROR(INDEX(ListeSeries!$A$2:$A$1045, MATCH(1, (DatasScan!G3154=ListeSeries!$B$2:$B$1045) * (DatasScan!H3154&gt;=ListeSeries!$D$2:$D$1045) * (DatasScan!H3154&lt;=ListeSeries!$E$2:$E$1045), 0)), "no match"))</f>
        <v/>
      </c>
      <c r="T3154" s="7" t="str" cm="1">
        <f t="array" ref="T3154">IF(ISBLANK(C3154),"",IFERROR(INDEX(ListeSeries!$C$2:$C$1045, MATCH(1, (DatasScan!G3154=ListeSeries!$B$2:$B$1045) * (DatasScan!H3154&gt;=ListeSeries!$D$2:$D$1045) * (DatasScan!H3154&lt;=ListeSeries!$E$2:$E$1045), 0)), "no match"))</f>
        <v/>
      </c>
      <c r="U3154" s="11" t="str" cm="1">
        <f t="array" ref="U3154">IF(ISBLANK(C3154),"",IFERROR(INDEX(ListeSeries!$F$2:$F$1045, MATCH(1, (DatasScan!G3154=ListeSeries!$B$2:$B$1045) * (DatasScan!H3154&gt;=ListeSeries!$D$2:$D$1045) * (DatasScan!H3154&lt;=ListeSeries!$E$2:$E$1045), 0)), "no match"))</f>
        <v/>
      </c>
    </row>
    <row r="3155" spans="1:21" ht="15" customHeight="1" x14ac:dyDescent="0.25">
      <c r="A3155" s="6" t="str">
        <f t="shared" si="487"/>
        <v/>
      </c>
      <c r="B3155" s="272"/>
      <c r="F3155" s="7" t="str">
        <f t="shared" si="490"/>
        <v/>
      </c>
      <c r="G3155" s="21" t="str">
        <f>IF(ISBLANK(C3155),"",_xlfn.XLOOKUP(_xlfn.XLOOKUP(VALUE(LEFT(C3155,4)),Souches!$B$2:$B$15000,Souches!$E$2:$E$15000),Varietes!$B$2:$B$500,Varietes!$C$2:$C$500))</f>
        <v/>
      </c>
      <c r="H3155" s="19" t="str">
        <f>IF(ISBLANK(C3155),"",_xlfn.XLOOKUP(VALUE(LEFT(C3155,4)),Souches!$B$2:$B$15000,Souches!$D$2:$D$15000))</f>
        <v/>
      </c>
      <c r="I3155" s="10" t="str">
        <f t="shared" si="488"/>
        <v/>
      </c>
      <c r="J3155" s="19" t="str">
        <f>IF(I3155="","",INT(('ObjProd (2)'!$C$25-I3155)/7 * (ABS('ObjProd (2)'!$C$25-I3155)&gt;=7)))</f>
        <v/>
      </c>
      <c r="K3155" s="10" t="str">
        <f>IF(I3155="","",
IF(AND(DATEDIF(I3155,'ObjProd (2)'!$C$25,"y")=0,DATEDIF(I3155,'ObjProd (2)'!$C$25,"ym")=0,
   INT(('ObjProd (2)'!$C$25-EDATE(I3155,DATEDIF(I3155,'ObjProd (2)'!$C$25,"y")*12+DATEDIF(I3155,'ObjProd (2)'!$C$25,"ym")))/7)=0),
   "&lt; 1 sem.",
   IF(DATEDIF(I3155,'ObjProd (2)'!$C$25,"y")&gt;0,DATEDIF(I3155,'ObjProd (2)'!$C$25,"y") &amp; " " &amp; IF(DATEDIF(I3155,'ObjProd (2)'!$C$25,"y")=1,"an ","ans "),"") &amp;
   IF(DATEDIF(I3155,'ObjProd (2)'!$C$25,"ym")&gt;0,DATEDIF(I3155,'ObjProd (2)'!$C$25,"ym") &amp; " mois ", "") &amp;
   IF(INT(('ObjProd (2)'!$C$25-EDATE(I3155,DATEDIF(I3155,'ObjProd (2)'!$C$25,"y")*12+DATEDIF(I3155,'ObjProd (2)'!$C$25,"ym")))/7)&gt;0,
      INT(('ObjProd (2)'!$C$25-EDATE(I3155,DATEDIF(I3155,'ObjProd (2)'!$C$25,"y")*12+DATEDIF(I3155,'ObjProd (2)'!$C$25,"ym")))/7) &amp; " sem.",
      "")
)
)</f>
        <v/>
      </c>
      <c r="L3155" s="11" t="str">
        <f t="shared" si="489"/>
        <v/>
      </c>
      <c r="M3155" s="9" t="str">
        <f t="shared" si="485"/>
        <v/>
      </c>
      <c r="N3155" s="9" t="str" cm="1">
        <f t="array" aca="1" ref="N3155" ca="1">LEFT(L3155, IF(ISNUMBER(SUBSTITUTE(_xludf.MID(L3155, 2, 1), ".", ",")), 1, 2))</f>
        <v/>
      </c>
      <c r="O3155" s="19" t="str">
        <f t="shared" ca="1" si="491"/>
        <v/>
      </c>
      <c r="P3155" s="9" t="str">
        <f t="shared" ca="1" si="492"/>
        <v/>
      </c>
      <c r="Q3155" s="9" t="str">
        <f t="shared" ca="1" si="493"/>
        <v/>
      </c>
      <c r="R3155" s="9" t="str">
        <f t="shared" si="486"/>
        <v/>
      </c>
      <c r="S3155" t="str" cm="1">
        <f t="array" ref="S3155">IF(ISBLANK(C3155),"",IFERROR(INDEX(ListeSeries!$A$2:$A$1045, MATCH(1, (DatasScan!G3155=ListeSeries!$B$2:$B$1045) * (DatasScan!H3155&gt;=ListeSeries!$D$2:$D$1045) * (DatasScan!H3155&lt;=ListeSeries!$E$2:$E$1045), 0)), "no match"))</f>
        <v/>
      </c>
      <c r="T3155" s="7" t="str" cm="1">
        <f t="array" ref="T3155">IF(ISBLANK(C3155),"",IFERROR(INDEX(ListeSeries!$C$2:$C$1045, MATCH(1, (DatasScan!G3155=ListeSeries!$B$2:$B$1045) * (DatasScan!H3155&gt;=ListeSeries!$D$2:$D$1045) * (DatasScan!H3155&lt;=ListeSeries!$E$2:$E$1045), 0)), "no match"))</f>
        <v/>
      </c>
      <c r="U3155" s="11" t="str" cm="1">
        <f t="array" ref="U3155">IF(ISBLANK(C3155),"",IFERROR(INDEX(ListeSeries!$F$2:$F$1045, MATCH(1, (DatasScan!G3155=ListeSeries!$B$2:$B$1045) * (DatasScan!H3155&gt;=ListeSeries!$D$2:$D$1045) * (DatasScan!H3155&lt;=ListeSeries!$E$2:$E$1045), 0)), "no match"))</f>
        <v/>
      </c>
    </row>
    <row r="3156" spans="1:21" ht="15" customHeight="1" x14ac:dyDescent="0.25">
      <c r="A3156" s="6" t="str">
        <f t="shared" si="487"/>
        <v/>
      </c>
      <c r="B3156" s="272"/>
      <c r="F3156" s="7" t="str">
        <f t="shared" si="490"/>
        <v/>
      </c>
      <c r="G3156" s="21" t="str">
        <f>IF(ISBLANK(C3156),"",_xlfn.XLOOKUP(_xlfn.XLOOKUP(VALUE(LEFT(C3156,4)),Souches!$B$2:$B$15000,Souches!$E$2:$E$15000),Varietes!$B$2:$B$500,Varietes!$C$2:$C$500))</f>
        <v/>
      </c>
      <c r="H3156" s="19" t="str">
        <f>IF(ISBLANK(C3156),"",_xlfn.XLOOKUP(VALUE(LEFT(C3156,4)),Souches!$B$2:$B$15000,Souches!$D$2:$D$15000))</f>
        <v/>
      </c>
      <c r="I3156" s="10" t="str">
        <f t="shared" si="488"/>
        <v/>
      </c>
      <c r="J3156" s="19" t="str">
        <f>IF(I3156="","",INT(('ObjProd (2)'!$C$25-I3156)/7 * (ABS('ObjProd (2)'!$C$25-I3156)&gt;=7)))</f>
        <v/>
      </c>
      <c r="K3156" s="10" t="str">
        <f>IF(I3156="","",
IF(AND(DATEDIF(I3156,'ObjProd (2)'!$C$25,"y")=0,DATEDIF(I3156,'ObjProd (2)'!$C$25,"ym")=0,
   INT(('ObjProd (2)'!$C$25-EDATE(I3156,DATEDIF(I3156,'ObjProd (2)'!$C$25,"y")*12+DATEDIF(I3156,'ObjProd (2)'!$C$25,"ym")))/7)=0),
   "&lt; 1 sem.",
   IF(DATEDIF(I3156,'ObjProd (2)'!$C$25,"y")&gt;0,DATEDIF(I3156,'ObjProd (2)'!$C$25,"y") &amp; " " &amp; IF(DATEDIF(I3156,'ObjProd (2)'!$C$25,"y")=1,"an ","ans "),"") &amp;
   IF(DATEDIF(I3156,'ObjProd (2)'!$C$25,"ym")&gt;0,DATEDIF(I3156,'ObjProd (2)'!$C$25,"ym") &amp; " mois ", "") &amp;
   IF(INT(('ObjProd (2)'!$C$25-EDATE(I3156,DATEDIF(I3156,'ObjProd (2)'!$C$25,"y")*12+DATEDIF(I3156,'ObjProd (2)'!$C$25,"ym")))/7)&gt;0,
      INT(('ObjProd (2)'!$C$25-EDATE(I3156,DATEDIF(I3156,'ObjProd (2)'!$C$25,"y")*12+DATEDIF(I3156,'ObjProd (2)'!$C$25,"ym")))/7) &amp; " sem.",
      "")
)
)</f>
        <v/>
      </c>
      <c r="L3156" s="11" t="str">
        <f t="shared" si="489"/>
        <v/>
      </c>
      <c r="M3156" s="9" t="str">
        <f t="shared" si="485"/>
        <v/>
      </c>
      <c r="N3156" s="9" t="str" cm="1">
        <f t="array" aca="1" ref="N3156" ca="1">LEFT(L3156, IF(ISNUMBER(SUBSTITUTE(_xludf.MID(L3156, 2, 1), ".", ",")), 1, 2))</f>
        <v/>
      </c>
      <c r="O3156" s="19" t="str">
        <f t="shared" ca="1" si="491"/>
        <v/>
      </c>
      <c r="P3156" s="9" t="str">
        <f t="shared" ca="1" si="492"/>
        <v/>
      </c>
      <c r="Q3156" s="9" t="str">
        <f t="shared" ca="1" si="493"/>
        <v/>
      </c>
      <c r="R3156" s="9" t="str">
        <f t="shared" si="486"/>
        <v/>
      </c>
      <c r="S3156" t="str" cm="1">
        <f t="array" ref="S3156">IF(ISBLANK(C3156),"",IFERROR(INDEX(ListeSeries!$A$2:$A$1045, MATCH(1, (DatasScan!G3156=ListeSeries!$B$2:$B$1045) * (DatasScan!H3156&gt;=ListeSeries!$D$2:$D$1045) * (DatasScan!H3156&lt;=ListeSeries!$E$2:$E$1045), 0)), "no match"))</f>
        <v/>
      </c>
      <c r="T3156" s="7" t="str" cm="1">
        <f t="array" ref="T3156">IF(ISBLANK(C3156),"",IFERROR(INDEX(ListeSeries!$C$2:$C$1045, MATCH(1, (DatasScan!G3156=ListeSeries!$B$2:$B$1045) * (DatasScan!H3156&gt;=ListeSeries!$D$2:$D$1045) * (DatasScan!H3156&lt;=ListeSeries!$E$2:$E$1045), 0)), "no match"))</f>
        <v/>
      </c>
      <c r="U3156" s="11" t="str" cm="1">
        <f t="array" ref="U3156">IF(ISBLANK(C3156),"",IFERROR(INDEX(ListeSeries!$F$2:$F$1045, MATCH(1, (DatasScan!G3156=ListeSeries!$B$2:$B$1045) * (DatasScan!H3156&gt;=ListeSeries!$D$2:$D$1045) * (DatasScan!H3156&lt;=ListeSeries!$E$2:$E$1045), 0)), "no match"))</f>
        <v/>
      </c>
    </row>
    <row r="3157" spans="1:21" ht="15" customHeight="1" x14ac:dyDescent="0.25">
      <c r="A3157" s="6" t="str">
        <f t="shared" si="487"/>
        <v/>
      </c>
      <c r="B3157" s="272"/>
      <c r="F3157" s="7" t="str">
        <f t="shared" si="490"/>
        <v/>
      </c>
      <c r="G3157" s="21" t="str">
        <f>IF(ISBLANK(C3157),"",_xlfn.XLOOKUP(_xlfn.XLOOKUP(VALUE(LEFT(C3157,4)),Souches!$B$2:$B$15000,Souches!$E$2:$E$15000),Varietes!$B$2:$B$500,Varietes!$C$2:$C$500))</f>
        <v/>
      </c>
      <c r="H3157" s="19" t="str">
        <f>IF(ISBLANK(C3157),"",_xlfn.XLOOKUP(VALUE(LEFT(C3157,4)),Souches!$B$2:$B$15000,Souches!$D$2:$D$15000))</f>
        <v/>
      </c>
      <c r="I3157" s="10" t="str">
        <f t="shared" si="488"/>
        <v/>
      </c>
      <c r="J3157" s="19" t="str">
        <f>IF(I3157="","",INT(('ObjProd (2)'!$C$25-I3157)/7 * (ABS('ObjProd (2)'!$C$25-I3157)&gt;=7)))</f>
        <v/>
      </c>
      <c r="K3157" s="10" t="str">
        <f>IF(I3157="","",
IF(AND(DATEDIF(I3157,'ObjProd (2)'!$C$25,"y")=0,DATEDIF(I3157,'ObjProd (2)'!$C$25,"ym")=0,
   INT(('ObjProd (2)'!$C$25-EDATE(I3157,DATEDIF(I3157,'ObjProd (2)'!$C$25,"y")*12+DATEDIF(I3157,'ObjProd (2)'!$C$25,"ym")))/7)=0),
   "&lt; 1 sem.",
   IF(DATEDIF(I3157,'ObjProd (2)'!$C$25,"y")&gt;0,DATEDIF(I3157,'ObjProd (2)'!$C$25,"y") &amp; " " &amp; IF(DATEDIF(I3157,'ObjProd (2)'!$C$25,"y")=1,"an ","ans "),"") &amp;
   IF(DATEDIF(I3157,'ObjProd (2)'!$C$25,"ym")&gt;0,DATEDIF(I3157,'ObjProd (2)'!$C$25,"ym") &amp; " mois ", "") &amp;
   IF(INT(('ObjProd (2)'!$C$25-EDATE(I3157,DATEDIF(I3157,'ObjProd (2)'!$C$25,"y")*12+DATEDIF(I3157,'ObjProd (2)'!$C$25,"ym")))/7)&gt;0,
      INT(('ObjProd (2)'!$C$25-EDATE(I3157,DATEDIF(I3157,'ObjProd (2)'!$C$25,"y")*12+DATEDIF(I3157,'ObjProd (2)'!$C$25,"ym")))/7) &amp; " sem.",
      "")
)
)</f>
        <v/>
      </c>
      <c r="L3157" s="11" t="str">
        <f t="shared" si="489"/>
        <v/>
      </c>
      <c r="M3157" s="9" t="str">
        <f t="shared" si="485"/>
        <v/>
      </c>
      <c r="N3157" s="9" t="str" cm="1">
        <f t="array" aca="1" ref="N3157" ca="1">LEFT(L3157, IF(ISNUMBER(SUBSTITUTE(_xludf.MID(L3157, 2, 1), ".", ",")), 1, 2))</f>
        <v/>
      </c>
      <c r="O3157" s="19" t="str">
        <f t="shared" ca="1" si="491"/>
        <v/>
      </c>
      <c r="P3157" s="9" t="str">
        <f t="shared" ca="1" si="492"/>
        <v/>
      </c>
      <c r="Q3157" s="9" t="str">
        <f t="shared" ca="1" si="493"/>
        <v/>
      </c>
      <c r="R3157" s="9" t="str">
        <f t="shared" si="486"/>
        <v/>
      </c>
      <c r="S3157" t="str" cm="1">
        <f t="array" ref="S3157">IF(ISBLANK(C3157),"",IFERROR(INDEX(ListeSeries!$A$2:$A$1045, MATCH(1, (DatasScan!G3157=ListeSeries!$B$2:$B$1045) * (DatasScan!H3157&gt;=ListeSeries!$D$2:$D$1045) * (DatasScan!H3157&lt;=ListeSeries!$E$2:$E$1045), 0)), "no match"))</f>
        <v/>
      </c>
      <c r="T3157" s="7" t="str" cm="1">
        <f t="array" ref="T3157">IF(ISBLANK(C3157),"",IFERROR(INDEX(ListeSeries!$C$2:$C$1045, MATCH(1, (DatasScan!G3157=ListeSeries!$B$2:$B$1045) * (DatasScan!H3157&gt;=ListeSeries!$D$2:$D$1045) * (DatasScan!H3157&lt;=ListeSeries!$E$2:$E$1045), 0)), "no match"))</f>
        <v/>
      </c>
      <c r="U3157" s="11" t="str" cm="1">
        <f t="array" ref="U3157">IF(ISBLANK(C3157),"",IFERROR(INDEX(ListeSeries!$F$2:$F$1045, MATCH(1, (DatasScan!G3157=ListeSeries!$B$2:$B$1045) * (DatasScan!H3157&gt;=ListeSeries!$D$2:$D$1045) * (DatasScan!H3157&lt;=ListeSeries!$E$2:$E$1045), 0)), "no match"))</f>
        <v/>
      </c>
    </row>
    <row r="3158" spans="1:21" ht="15" customHeight="1" x14ac:dyDescent="0.25">
      <c r="A3158" s="6" t="str">
        <f t="shared" si="487"/>
        <v/>
      </c>
      <c r="B3158" s="272"/>
      <c r="F3158" s="7" t="str">
        <f t="shared" si="490"/>
        <v/>
      </c>
      <c r="G3158" s="21" t="str">
        <f>IF(ISBLANK(C3158),"",_xlfn.XLOOKUP(_xlfn.XLOOKUP(VALUE(LEFT(C3158,4)),Souches!$B$2:$B$15000,Souches!$E$2:$E$15000),Varietes!$B$2:$B$500,Varietes!$C$2:$C$500))</f>
        <v/>
      </c>
      <c r="H3158" s="19" t="str">
        <f>IF(ISBLANK(C3158),"",_xlfn.XLOOKUP(VALUE(LEFT(C3158,4)),Souches!$B$2:$B$15000,Souches!$D$2:$D$15000))</f>
        <v/>
      </c>
      <c r="I3158" s="10" t="str">
        <f t="shared" si="488"/>
        <v/>
      </c>
      <c r="J3158" s="19" t="str">
        <f>IF(I3158="","",INT(('ObjProd (2)'!$C$25-I3158)/7 * (ABS('ObjProd (2)'!$C$25-I3158)&gt;=7)))</f>
        <v/>
      </c>
      <c r="K3158" s="10" t="str">
        <f>IF(I3158="","",
IF(AND(DATEDIF(I3158,'ObjProd (2)'!$C$25,"y")=0,DATEDIF(I3158,'ObjProd (2)'!$C$25,"ym")=0,
   INT(('ObjProd (2)'!$C$25-EDATE(I3158,DATEDIF(I3158,'ObjProd (2)'!$C$25,"y")*12+DATEDIF(I3158,'ObjProd (2)'!$C$25,"ym")))/7)=0),
   "&lt; 1 sem.",
   IF(DATEDIF(I3158,'ObjProd (2)'!$C$25,"y")&gt;0,DATEDIF(I3158,'ObjProd (2)'!$C$25,"y") &amp; " " &amp; IF(DATEDIF(I3158,'ObjProd (2)'!$C$25,"y")=1,"an ","ans "),"") &amp;
   IF(DATEDIF(I3158,'ObjProd (2)'!$C$25,"ym")&gt;0,DATEDIF(I3158,'ObjProd (2)'!$C$25,"ym") &amp; " mois ", "") &amp;
   IF(INT(('ObjProd (2)'!$C$25-EDATE(I3158,DATEDIF(I3158,'ObjProd (2)'!$C$25,"y")*12+DATEDIF(I3158,'ObjProd (2)'!$C$25,"ym")))/7)&gt;0,
      INT(('ObjProd (2)'!$C$25-EDATE(I3158,DATEDIF(I3158,'ObjProd (2)'!$C$25,"y")*12+DATEDIF(I3158,'ObjProd (2)'!$C$25,"ym")))/7) &amp; " sem.",
      "")
)
)</f>
        <v/>
      </c>
      <c r="L3158" s="11" t="str">
        <f t="shared" si="489"/>
        <v/>
      </c>
      <c r="M3158" s="9" t="str">
        <f t="shared" si="485"/>
        <v/>
      </c>
      <c r="N3158" s="9" t="str" cm="1">
        <f t="array" aca="1" ref="N3158" ca="1">LEFT(L3158, IF(ISNUMBER(SUBSTITUTE(_xludf.MID(L3158, 2, 1), ".", ",")), 1, 2))</f>
        <v/>
      </c>
      <c r="O3158" s="19" t="str">
        <f t="shared" ca="1" si="491"/>
        <v/>
      </c>
      <c r="P3158" s="9" t="str">
        <f t="shared" ca="1" si="492"/>
        <v/>
      </c>
      <c r="Q3158" s="9" t="str">
        <f t="shared" ca="1" si="493"/>
        <v/>
      </c>
      <c r="R3158" s="9" t="str">
        <f t="shared" si="486"/>
        <v/>
      </c>
      <c r="S3158" t="str" cm="1">
        <f t="array" ref="S3158">IF(ISBLANK(C3158),"",IFERROR(INDEX(ListeSeries!$A$2:$A$1045, MATCH(1, (DatasScan!G3158=ListeSeries!$B$2:$B$1045) * (DatasScan!H3158&gt;=ListeSeries!$D$2:$D$1045) * (DatasScan!H3158&lt;=ListeSeries!$E$2:$E$1045), 0)), "no match"))</f>
        <v/>
      </c>
      <c r="T3158" s="7" t="str" cm="1">
        <f t="array" ref="T3158">IF(ISBLANK(C3158),"",IFERROR(INDEX(ListeSeries!$C$2:$C$1045, MATCH(1, (DatasScan!G3158=ListeSeries!$B$2:$B$1045) * (DatasScan!H3158&gt;=ListeSeries!$D$2:$D$1045) * (DatasScan!H3158&lt;=ListeSeries!$E$2:$E$1045), 0)), "no match"))</f>
        <v/>
      </c>
      <c r="U3158" s="11" t="str" cm="1">
        <f t="array" ref="U3158">IF(ISBLANK(C3158),"",IFERROR(INDEX(ListeSeries!$F$2:$F$1045, MATCH(1, (DatasScan!G3158=ListeSeries!$B$2:$B$1045) * (DatasScan!H3158&gt;=ListeSeries!$D$2:$D$1045) * (DatasScan!H3158&lt;=ListeSeries!$E$2:$E$1045), 0)), "no match"))</f>
        <v/>
      </c>
    </row>
    <row r="3159" spans="1:21" ht="15" customHeight="1" x14ac:dyDescent="0.25">
      <c r="A3159" s="6" t="str">
        <f t="shared" si="487"/>
        <v/>
      </c>
      <c r="B3159" s="272"/>
      <c r="F3159" s="7" t="str">
        <f t="shared" si="490"/>
        <v/>
      </c>
      <c r="G3159" s="21" t="str">
        <f>IF(ISBLANK(C3159),"",_xlfn.XLOOKUP(_xlfn.XLOOKUP(VALUE(LEFT(C3159,4)),Souches!$B$2:$B$15000,Souches!$E$2:$E$15000),Varietes!$B$2:$B$500,Varietes!$C$2:$C$500))</f>
        <v/>
      </c>
      <c r="H3159" s="19" t="str">
        <f>IF(ISBLANK(C3159),"",_xlfn.XLOOKUP(VALUE(LEFT(C3159,4)),Souches!$B$2:$B$15000,Souches!$D$2:$D$15000))</f>
        <v/>
      </c>
      <c r="I3159" s="10" t="str">
        <f t="shared" si="488"/>
        <v/>
      </c>
      <c r="J3159" s="19" t="str">
        <f>IF(I3159="","",INT(('ObjProd (2)'!$C$25-I3159)/7 * (ABS('ObjProd (2)'!$C$25-I3159)&gt;=7)))</f>
        <v/>
      </c>
      <c r="K3159" s="10" t="str">
        <f>IF(I3159="","",
IF(AND(DATEDIF(I3159,'ObjProd (2)'!$C$25,"y")=0,DATEDIF(I3159,'ObjProd (2)'!$C$25,"ym")=0,
   INT(('ObjProd (2)'!$C$25-EDATE(I3159,DATEDIF(I3159,'ObjProd (2)'!$C$25,"y")*12+DATEDIF(I3159,'ObjProd (2)'!$C$25,"ym")))/7)=0),
   "&lt; 1 sem.",
   IF(DATEDIF(I3159,'ObjProd (2)'!$C$25,"y")&gt;0,DATEDIF(I3159,'ObjProd (2)'!$C$25,"y") &amp; " " &amp; IF(DATEDIF(I3159,'ObjProd (2)'!$C$25,"y")=1,"an ","ans "),"") &amp;
   IF(DATEDIF(I3159,'ObjProd (2)'!$C$25,"ym")&gt;0,DATEDIF(I3159,'ObjProd (2)'!$C$25,"ym") &amp; " mois ", "") &amp;
   IF(INT(('ObjProd (2)'!$C$25-EDATE(I3159,DATEDIF(I3159,'ObjProd (2)'!$C$25,"y")*12+DATEDIF(I3159,'ObjProd (2)'!$C$25,"ym")))/7)&gt;0,
      INT(('ObjProd (2)'!$C$25-EDATE(I3159,DATEDIF(I3159,'ObjProd (2)'!$C$25,"y")*12+DATEDIF(I3159,'ObjProd (2)'!$C$25,"ym")))/7) &amp; " sem.",
      "")
)
)</f>
        <v/>
      </c>
      <c r="L3159" s="11" t="str">
        <f t="shared" si="489"/>
        <v/>
      </c>
      <c r="M3159" s="9" t="str">
        <f t="shared" si="485"/>
        <v/>
      </c>
      <c r="N3159" s="9" t="str" cm="1">
        <f t="array" aca="1" ref="N3159" ca="1">LEFT(L3159, IF(ISNUMBER(SUBSTITUTE(_xludf.MID(L3159, 2, 1), ".", ",")), 1, 2))</f>
        <v/>
      </c>
      <c r="O3159" s="19" t="str">
        <f t="shared" ca="1" si="491"/>
        <v/>
      </c>
      <c r="P3159" s="9" t="str">
        <f t="shared" ca="1" si="492"/>
        <v/>
      </c>
      <c r="Q3159" s="9" t="str">
        <f t="shared" ca="1" si="493"/>
        <v/>
      </c>
      <c r="R3159" s="9" t="str">
        <f t="shared" si="486"/>
        <v/>
      </c>
      <c r="S3159" t="str" cm="1">
        <f t="array" ref="S3159">IF(ISBLANK(C3159),"",IFERROR(INDEX(ListeSeries!$A$2:$A$1045, MATCH(1, (DatasScan!G3159=ListeSeries!$B$2:$B$1045) * (DatasScan!H3159&gt;=ListeSeries!$D$2:$D$1045) * (DatasScan!H3159&lt;=ListeSeries!$E$2:$E$1045), 0)), "no match"))</f>
        <v/>
      </c>
      <c r="T3159" s="7" t="str" cm="1">
        <f t="array" ref="T3159">IF(ISBLANK(C3159),"",IFERROR(INDEX(ListeSeries!$C$2:$C$1045, MATCH(1, (DatasScan!G3159=ListeSeries!$B$2:$B$1045) * (DatasScan!H3159&gt;=ListeSeries!$D$2:$D$1045) * (DatasScan!H3159&lt;=ListeSeries!$E$2:$E$1045), 0)), "no match"))</f>
        <v/>
      </c>
      <c r="U3159" s="11" t="str" cm="1">
        <f t="array" ref="U3159">IF(ISBLANK(C3159),"",IFERROR(INDEX(ListeSeries!$F$2:$F$1045, MATCH(1, (DatasScan!G3159=ListeSeries!$B$2:$B$1045) * (DatasScan!H3159&gt;=ListeSeries!$D$2:$D$1045) * (DatasScan!H3159&lt;=ListeSeries!$E$2:$E$1045), 0)), "no match"))</f>
        <v/>
      </c>
    </row>
    <row r="3160" spans="1:21" ht="15" customHeight="1" x14ac:dyDescent="0.25">
      <c r="A3160" s="6" t="str">
        <f t="shared" si="487"/>
        <v/>
      </c>
      <c r="B3160" s="272"/>
      <c r="F3160" s="7" t="str">
        <f t="shared" si="490"/>
        <v/>
      </c>
      <c r="G3160" s="21" t="str">
        <f>IF(ISBLANK(C3160),"",_xlfn.XLOOKUP(_xlfn.XLOOKUP(VALUE(LEFT(C3160,4)),Souches!$B$2:$B$15000,Souches!$E$2:$E$15000),Varietes!$B$2:$B$500,Varietes!$C$2:$C$500))</f>
        <v/>
      </c>
      <c r="H3160" s="19" t="str">
        <f>IF(ISBLANK(C3160),"",_xlfn.XLOOKUP(VALUE(LEFT(C3160,4)),Souches!$B$2:$B$15000,Souches!$D$2:$D$15000))</f>
        <v/>
      </c>
      <c r="I3160" s="10" t="str">
        <f t="shared" si="488"/>
        <v/>
      </c>
      <c r="J3160" s="19" t="str">
        <f>IF(I3160="","",INT(('ObjProd (2)'!$C$25-I3160)/7 * (ABS('ObjProd (2)'!$C$25-I3160)&gt;=7)))</f>
        <v/>
      </c>
      <c r="K3160" s="10" t="str">
        <f>IF(I3160="","",
IF(AND(DATEDIF(I3160,'ObjProd (2)'!$C$25,"y")=0,DATEDIF(I3160,'ObjProd (2)'!$C$25,"ym")=0,
   INT(('ObjProd (2)'!$C$25-EDATE(I3160,DATEDIF(I3160,'ObjProd (2)'!$C$25,"y")*12+DATEDIF(I3160,'ObjProd (2)'!$C$25,"ym")))/7)=0),
   "&lt; 1 sem.",
   IF(DATEDIF(I3160,'ObjProd (2)'!$C$25,"y")&gt;0,DATEDIF(I3160,'ObjProd (2)'!$C$25,"y") &amp; " " &amp; IF(DATEDIF(I3160,'ObjProd (2)'!$C$25,"y")=1,"an ","ans "),"") &amp;
   IF(DATEDIF(I3160,'ObjProd (2)'!$C$25,"ym")&gt;0,DATEDIF(I3160,'ObjProd (2)'!$C$25,"ym") &amp; " mois ", "") &amp;
   IF(INT(('ObjProd (2)'!$C$25-EDATE(I3160,DATEDIF(I3160,'ObjProd (2)'!$C$25,"y")*12+DATEDIF(I3160,'ObjProd (2)'!$C$25,"ym")))/7)&gt;0,
      INT(('ObjProd (2)'!$C$25-EDATE(I3160,DATEDIF(I3160,'ObjProd (2)'!$C$25,"y")*12+DATEDIF(I3160,'ObjProd (2)'!$C$25,"ym")))/7) &amp; " sem.",
      "")
)
)</f>
        <v/>
      </c>
      <c r="L3160" s="11" t="str">
        <f t="shared" si="489"/>
        <v/>
      </c>
      <c r="M3160" s="9" t="str">
        <f t="shared" si="485"/>
        <v/>
      </c>
      <c r="N3160" s="9" t="str" cm="1">
        <f t="array" aca="1" ref="N3160" ca="1">LEFT(L3160, IF(ISNUMBER(SUBSTITUTE(_xludf.MID(L3160, 2, 1), ".", ",")), 1, 2))</f>
        <v/>
      </c>
      <c r="O3160" s="19" t="str">
        <f t="shared" ca="1" si="491"/>
        <v/>
      </c>
      <c r="P3160" s="9" t="str">
        <f t="shared" ca="1" si="492"/>
        <v/>
      </c>
      <c r="Q3160" s="9" t="str">
        <f t="shared" ca="1" si="493"/>
        <v/>
      </c>
      <c r="R3160" s="9" t="str">
        <f t="shared" si="486"/>
        <v/>
      </c>
      <c r="S3160" t="str" cm="1">
        <f t="array" ref="S3160">IF(ISBLANK(C3160),"",IFERROR(INDEX(ListeSeries!$A$2:$A$1045, MATCH(1, (DatasScan!G3160=ListeSeries!$B$2:$B$1045) * (DatasScan!H3160&gt;=ListeSeries!$D$2:$D$1045) * (DatasScan!H3160&lt;=ListeSeries!$E$2:$E$1045), 0)), "no match"))</f>
        <v/>
      </c>
      <c r="T3160" s="7" t="str" cm="1">
        <f t="array" ref="T3160">IF(ISBLANK(C3160),"",IFERROR(INDEX(ListeSeries!$C$2:$C$1045, MATCH(1, (DatasScan!G3160=ListeSeries!$B$2:$B$1045) * (DatasScan!H3160&gt;=ListeSeries!$D$2:$D$1045) * (DatasScan!H3160&lt;=ListeSeries!$E$2:$E$1045), 0)), "no match"))</f>
        <v/>
      </c>
      <c r="U3160" s="11" t="str" cm="1">
        <f t="array" ref="U3160">IF(ISBLANK(C3160),"",IFERROR(INDEX(ListeSeries!$F$2:$F$1045, MATCH(1, (DatasScan!G3160=ListeSeries!$B$2:$B$1045) * (DatasScan!H3160&gt;=ListeSeries!$D$2:$D$1045) * (DatasScan!H3160&lt;=ListeSeries!$E$2:$E$1045), 0)), "no match"))</f>
        <v/>
      </c>
    </row>
    <row r="3161" spans="1:21" ht="15" customHeight="1" x14ac:dyDescent="0.25">
      <c r="A3161" s="6" t="str">
        <f t="shared" si="487"/>
        <v/>
      </c>
      <c r="B3161" s="272"/>
      <c r="F3161" s="7" t="str">
        <f t="shared" si="490"/>
        <v/>
      </c>
      <c r="G3161" s="21" t="str">
        <f>IF(ISBLANK(C3161),"",_xlfn.XLOOKUP(_xlfn.XLOOKUP(VALUE(LEFT(C3161,4)),Souches!$B$2:$B$15000,Souches!$E$2:$E$15000),Varietes!$B$2:$B$500,Varietes!$C$2:$C$500))</f>
        <v/>
      </c>
      <c r="H3161" s="19" t="str">
        <f>IF(ISBLANK(C3161),"",_xlfn.XLOOKUP(VALUE(LEFT(C3161,4)),Souches!$B$2:$B$15000,Souches!$D$2:$D$15000))</f>
        <v/>
      </c>
      <c r="I3161" s="10" t="str">
        <f t="shared" si="488"/>
        <v/>
      </c>
      <c r="J3161" s="19" t="str">
        <f>IF(I3161="","",INT(('ObjProd (2)'!$C$25-I3161)/7 * (ABS('ObjProd (2)'!$C$25-I3161)&gt;=7)))</f>
        <v/>
      </c>
      <c r="K3161" s="10" t="str">
        <f>IF(I3161="","",
IF(AND(DATEDIF(I3161,'ObjProd (2)'!$C$25,"y")=0,DATEDIF(I3161,'ObjProd (2)'!$C$25,"ym")=0,
   INT(('ObjProd (2)'!$C$25-EDATE(I3161,DATEDIF(I3161,'ObjProd (2)'!$C$25,"y")*12+DATEDIF(I3161,'ObjProd (2)'!$C$25,"ym")))/7)=0),
   "&lt; 1 sem.",
   IF(DATEDIF(I3161,'ObjProd (2)'!$C$25,"y")&gt;0,DATEDIF(I3161,'ObjProd (2)'!$C$25,"y") &amp; " " &amp; IF(DATEDIF(I3161,'ObjProd (2)'!$C$25,"y")=1,"an ","ans "),"") &amp;
   IF(DATEDIF(I3161,'ObjProd (2)'!$C$25,"ym")&gt;0,DATEDIF(I3161,'ObjProd (2)'!$C$25,"ym") &amp; " mois ", "") &amp;
   IF(INT(('ObjProd (2)'!$C$25-EDATE(I3161,DATEDIF(I3161,'ObjProd (2)'!$C$25,"y")*12+DATEDIF(I3161,'ObjProd (2)'!$C$25,"ym")))/7)&gt;0,
      INT(('ObjProd (2)'!$C$25-EDATE(I3161,DATEDIF(I3161,'ObjProd (2)'!$C$25,"y")*12+DATEDIF(I3161,'ObjProd (2)'!$C$25,"ym")))/7) &amp; " sem.",
      "")
)
)</f>
        <v/>
      </c>
      <c r="L3161" s="11" t="str">
        <f t="shared" si="489"/>
        <v/>
      </c>
      <c r="M3161" s="9" t="str">
        <f t="shared" si="485"/>
        <v/>
      </c>
      <c r="N3161" s="9" t="str" cm="1">
        <f t="array" aca="1" ref="N3161" ca="1">LEFT(L3161, IF(ISNUMBER(SUBSTITUTE(_xludf.MID(L3161, 2, 1), ".", ",")), 1, 2))</f>
        <v/>
      </c>
      <c r="O3161" s="19" t="str">
        <f t="shared" ca="1" si="491"/>
        <v/>
      </c>
      <c r="P3161" s="9" t="str">
        <f t="shared" ca="1" si="492"/>
        <v/>
      </c>
      <c r="Q3161" s="9" t="str">
        <f t="shared" ca="1" si="493"/>
        <v/>
      </c>
      <c r="R3161" s="9" t="str">
        <f t="shared" si="486"/>
        <v/>
      </c>
      <c r="S3161" t="str" cm="1">
        <f t="array" ref="S3161">IF(ISBLANK(C3161),"",IFERROR(INDEX(ListeSeries!$A$2:$A$1045, MATCH(1, (DatasScan!G3161=ListeSeries!$B$2:$B$1045) * (DatasScan!H3161&gt;=ListeSeries!$D$2:$D$1045) * (DatasScan!H3161&lt;=ListeSeries!$E$2:$E$1045), 0)), "no match"))</f>
        <v/>
      </c>
      <c r="T3161" s="7" t="str" cm="1">
        <f t="array" ref="T3161">IF(ISBLANK(C3161),"",IFERROR(INDEX(ListeSeries!$C$2:$C$1045, MATCH(1, (DatasScan!G3161=ListeSeries!$B$2:$B$1045) * (DatasScan!H3161&gt;=ListeSeries!$D$2:$D$1045) * (DatasScan!H3161&lt;=ListeSeries!$E$2:$E$1045), 0)), "no match"))</f>
        <v/>
      </c>
      <c r="U3161" s="11" t="str" cm="1">
        <f t="array" ref="U3161">IF(ISBLANK(C3161),"",IFERROR(INDEX(ListeSeries!$F$2:$F$1045, MATCH(1, (DatasScan!G3161=ListeSeries!$B$2:$B$1045) * (DatasScan!H3161&gt;=ListeSeries!$D$2:$D$1045) * (DatasScan!H3161&lt;=ListeSeries!$E$2:$E$1045), 0)), "no match"))</f>
        <v/>
      </c>
    </row>
    <row r="3162" spans="1:21" ht="15" customHeight="1" x14ac:dyDescent="0.25">
      <c r="A3162" s="6" t="str">
        <f t="shared" si="487"/>
        <v/>
      </c>
      <c r="B3162" s="272"/>
      <c r="F3162" s="7" t="str">
        <f t="shared" si="490"/>
        <v/>
      </c>
      <c r="G3162" s="21" t="str">
        <f>IF(ISBLANK(C3162),"",_xlfn.XLOOKUP(_xlfn.XLOOKUP(VALUE(LEFT(C3162,4)),Souches!$B$2:$B$15000,Souches!$E$2:$E$15000),Varietes!$B$2:$B$500,Varietes!$C$2:$C$500))</f>
        <v/>
      </c>
      <c r="H3162" s="19" t="str">
        <f>IF(ISBLANK(C3162),"",_xlfn.XLOOKUP(VALUE(LEFT(C3162,4)),Souches!$B$2:$B$15000,Souches!$D$2:$D$15000))</f>
        <v/>
      </c>
      <c r="I3162" s="10" t="str">
        <f t="shared" si="488"/>
        <v/>
      </c>
      <c r="J3162" s="19" t="str">
        <f>IF(I3162="","",INT(('ObjProd (2)'!$C$25-I3162)/7 * (ABS('ObjProd (2)'!$C$25-I3162)&gt;=7)))</f>
        <v/>
      </c>
      <c r="K3162" s="10" t="str">
        <f>IF(I3162="","",
IF(AND(DATEDIF(I3162,'ObjProd (2)'!$C$25,"y")=0,DATEDIF(I3162,'ObjProd (2)'!$C$25,"ym")=0,
   INT(('ObjProd (2)'!$C$25-EDATE(I3162,DATEDIF(I3162,'ObjProd (2)'!$C$25,"y")*12+DATEDIF(I3162,'ObjProd (2)'!$C$25,"ym")))/7)=0),
   "&lt; 1 sem.",
   IF(DATEDIF(I3162,'ObjProd (2)'!$C$25,"y")&gt;0,DATEDIF(I3162,'ObjProd (2)'!$C$25,"y") &amp; " " &amp; IF(DATEDIF(I3162,'ObjProd (2)'!$C$25,"y")=1,"an ","ans "),"") &amp;
   IF(DATEDIF(I3162,'ObjProd (2)'!$C$25,"ym")&gt;0,DATEDIF(I3162,'ObjProd (2)'!$C$25,"ym") &amp; " mois ", "") &amp;
   IF(INT(('ObjProd (2)'!$C$25-EDATE(I3162,DATEDIF(I3162,'ObjProd (2)'!$C$25,"y")*12+DATEDIF(I3162,'ObjProd (2)'!$C$25,"ym")))/7)&gt;0,
      INT(('ObjProd (2)'!$C$25-EDATE(I3162,DATEDIF(I3162,'ObjProd (2)'!$C$25,"y")*12+DATEDIF(I3162,'ObjProd (2)'!$C$25,"ym")))/7) &amp; " sem.",
      "")
)
)</f>
        <v/>
      </c>
      <c r="L3162" s="11" t="str">
        <f t="shared" si="489"/>
        <v/>
      </c>
      <c r="M3162" s="9" t="str">
        <f t="shared" si="485"/>
        <v/>
      </c>
      <c r="N3162" s="9" t="str" cm="1">
        <f t="array" aca="1" ref="N3162" ca="1">LEFT(L3162, IF(ISNUMBER(SUBSTITUTE(_xludf.MID(L3162, 2, 1), ".", ",")), 1, 2))</f>
        <v/>
      </c>
      <c r="O3162" s="19" t="str">
        <f t="shared" ca="1" si="491"/>
        <v/>
      </c>
      <c r="P3162" s="9" t="str">
        <f t="shared" ca="1" si="492"/>
        <v/>
      </c>
      <c r="Q3162" s="9" t="str">
        <f t="shared" ca="1" si="493"/>
        <v/>
      </c>
      <c r="R3162" s="9" t="str">
        <f t="shared" si="486"/>
        <v/>
      </c>
      <c r="S3162" t="str" cm="1">
        <f t="array" ref="S3162">IF(ISBLANK(C3162),"",IFERROR(INDEX(ListeSeries!$A$2:$A$1045, MATCH(1, (DatasScan!G3162=ListeSeries!$B$2:$B$1045) * (DatasScan!H3162&gt;=ListeSeries!$D$2:$D$1045) * (DatasScan!H3162&lt;=ListeSeries!$E$2:$E$1045), 0)), "no match"))</f>
        <v/>
      </c>
      <c r="T3162" s="7" t="str" cm="1">
        <f t="array" ref="T3162">IF(ISBLANK(C3162),"",IFERROR(INDEX(ListeSeries!$C$2:$C$1045, MATCH(1, (DatasScan!G3162=ListeSeries!$B$2:$B$1045) * (DatasScan!H3162&gt;=ListeSeries!$D$2:$D$1045) * (DatasScan!H3162&lt;=ListeSeries!$E$2:$E$1045), 0)), "no match"))</f>
        <v/>
      </c>
      <c r="U3162" s="11" t="str" cm="1">
        <f t="array" ref="U3162">IF(ISBLANK(C3162),"",IFERROR(INDEX(ListeSeries!$F$2:$F$1045, MATCH(1, (DatasScan!G3162=ListeSeries!$B$2:$B$1045) * (DatasScan!H3162&gt;=ListeSeries!$D$2:$D$1045) * (DatasScan!H3162&lt;=ListeSeries!$E$2:$E$1045), 0)), "no match"))</f>
        <v/>
      </c>
    </row>
    <row r="3163" spans="1:21" ht="15" customHeight="1" x14ac:dyDescent="0.25">
      <c r="A3163" s="6" t="str">
        <f t="shared" si="487"/>
        <v/>
      </c>
      <c r="B3163" s="272"/>
      <c r="F3163" s="7" t="str">
        <f t="shared" si="490"/>
        <v/>
      </c>
      <c r="G3163" s="21" t="str">
        <f>IF(ISBLANK(C3163),"",_xlfn.XLOOKUP(_xlfn.XLOOKUP(VALUE(LEFT(C3163,4)),Souches!$B$2:$B$15000,Souches!$E$2:$E$15000),Varietes!$B$2:$B$500,Varietes!$C$2:$C$500))</f>
        <v/>
      </c>
      <c r="H3163" s="19" t="str">
        <f>IF(ISBLANK(C3163),"",_xlfn.XLOOKUP(VALUE(LEFT(C3163,4)),Souches!$B$2:$B$15000,Souches!$D$2:$D$15000))</f>
        <v/>
      </c>
      <c r="I3163" s="10" t="str">
        <f t="shared" si="488"/>
        <v/>
      </c>
      <c r="J3163" s="19" t="str">
        <f>IF(I3163="","",INT(('ObjProd (2)'!$C$25-I3163)/7 * (ABS('ObjProd (2)'!$C$25-I3163)&gt;=7)))</f>
        <v/>
      </c>
      <c r="K3163" s="10" t="str">
        <f>IF(I3163="","",
IF(AND(DATEDIF(I3163,'ObjProd (2)'!$C$25,"y")=0,DATEDIF(I3163,'ObjProd (2)'!$C$25,"ym")=0,
   INT(('ObjProd (2)'!$C$25-EDATE(I3163,DATEDIF(I3163,'ObjProd (2)'!$C$25,"y")*12+DATEDIF(I3163,'ObjProd (2)'!$C$25,"ym")))/7)=0),
   "&lt; 1 sem.",
   IF(DATEDIF(I3163,'ObjProd (2)'!$C$25,"y")&gt;0,DATEDIF(I3163,'ObjProd (2)'!$C$25,"y") &amp; " " &amp; IF(DATEDIF(I3163,'ObjProd (2)'!$C$25,"y")=1,"an ","ans "),"") &amp;
   IF(DATEDIF(I3163,'ObjProd (2)'!$C$25,"ym")&gt;0,DATEDIF(I3163,'ObjProd (2)'!$C$25,"ym") &amp; " mois ", "") &amp;
   IF(INT(('ObjProd (2)'!$C$25-EDATE(I3163,DATEDIF(I3163,'ObjProd (2)'!$C$25,"y")*12+DATEDIF(I3163,'ObjProd (2)'!$C$25,"ym")))/7)&gt;0,
      INT(('ObjProd (2)'!$C$25-EDATE(I3163,DATEDIF(I3163,'ObjProd (2)'!$C$25,"y")*12+DATEDIF(I3163,'ObjProd (2)'!$C$25,"ym")))/7) &amp; " sem.",
      "")
)
)</f>
        <v/>
      </c>
      <c r="L3163" s="11" t="str">
        <f t="shared" si="489"/>
        <v/>
      </c>
      <c r="M3163" s="9" t="str">
        <f t="shared" si="485"/>
        <v/>
      </c>
      <c r="N3163" s="9" t="str" cm="1">
        <f t="array" aca="1" ref="N3163" ca="1">LEFT(L3163, IF(ISNUMBER(SUBSTITUTE(_xludf.MID(L3163, 2, 1), ".", ",")), 1, 2))</f>
        <v/>
      </c>
      <c r="O3163" s="19" t="str">
        <f t="shared" ca="1" si="491"/>
        <v/>
      </c>
      <c r="P3163" s="9" t="str">
        <f t="shared" ca="1" si="492"/>
        <v/>
      </c>
      <c r="Q3163" s="9" t="str">
        <f t="shared" ca="1" si="493"/>
        <v/>
      </c>
      <c r="R3163" s="9" t="str">
        <f t="shared" si="486"/>
        <v/>
      </c>
      <c r="S3163" t="str" cm="1">
        <f t="array" ref="S3163">IF(ISBLANK(C3163),"",IFERROR(INDEX(ListeSeries!$A$2:$A$1045, MATCH(1, (DatasScan!G3163=ListeSeries!$B$2:$B$1045) * (DatasScan!H3163&gt;=ListeSeries!$D$2:$D$1045) * (DatasScan!H3163&lt;=ListeSeries!$E$2:$E$1045), 0)), "no match"))</f>
        <v/>
      </c>
      <c r="T3163" s="7" t="str" cm="1">
        <f t="array" ref="T3163">IF(ISBLANK(C3163),"",IFERROR(INDEX(ListeSeries!$C$2:$C$1045, MATCH(1, (DatasScan!G3163=ListeSeries!$B$2:$B$1045) * (DatasScan!H3163&gt;=ListeSeries!$D$2:$D$1045) * (DatasScan!H3163&lt;=ListeSeries!$E$2:$E$1045), 0)), "no match"))</f>
        <v/>
      </c>
      <c r="U3163" s="11" t="str" cm="1">
        <f t="array" ref="U3163">IF(ISBLANK(C3163),"",IFERROR(INDEX(ListeSeries!$F$2:$F$1045, MATCH(1, (DatasScan!G3163=ListeSeries!$B$2:$B$1045) * (DatasScan!H3163&gt;=ListeSeries!$D$2:$D$1045) * (DatasScan!H3163&lt;=ListeSeries!$E$2:$E$1045), 0)), "no match"))</f>
        <v/>
      </c>
    </row>
    <row r="3164" spans="1:21" ht="15" customHeight="1" x14ac:dyDescent="0.25">
      <c r="A3164" s="6" t="str">
        <f t="shared" si="487"/>
        <v/>
      </c>
      <c r="B3164" s="272"/>
      <c r="F3164" s="7" t="str">
        <f t="shared" si="490"/>
        <v/>
      </c>
      <c r="G3164" s="21" t="str">
        <f>IF(ISBLANK(C3164),"",_xlfn.XLOOKUP(_xlfn.XLOOKUP(VALUE(LEFT(C3164,4)),Souches!$B$2:$B$15000,Souches!$E$2:$E$15000),Varietes!$B$2:$B$500,Varietes!$C$2:$C$500))</f>
        <v/>
      </c>
      <c r="H3164" s="19" t="str">
        <f>IF(ISBLANK(C3164),"",_xlfn.XLOOKUP(VALUE(LEFT(C3164,4)),Souches!$B$2:$B$15000,Souches!$D$2:$D$15000))</f>
        <v/>
      </c>
      <c r="I3164" s="10" t="str">
        <f t="shared" si="488"/>
        <v/>
      </c>
      <c r="J3164" s="19" t="str">
        <f>IF(I3164="","",INT(('ObjProd (2)'!$C$25-I3164)/7 * (ABS('ObjProd (2)'!$C$25-I3164)&gt;=7)))</f>
        <v/>
      </c>
      <c r="K3164" s="10" t="str">
        <f>IF(I3164="","",
IF(AND(DATEDIF(I3164,'ObjProd (2)'!$C$25,"y")=0,DATEDIF(I3164,'ObjProd (2)'!$C$25,"ym")=0,
   INT(('ObjProd (2)'!$C$25-EDATE(I3164,DATEDIF(I3164,'ObjProd (2)'!$C$25,"y")*12+DATEDIF(I3164,'ObjProd (2)'!$C$25,"ym")))/7)=0),
   "&lt; 1 sem.",
   IF(DATEDIF(I3164,'ObjProd (2)'!$C$25,"y")&gt;0,DATEDIF(I3164,'ObjProd (2)'!$C$25,"y") &amp; " " &amp; IF(DATEDIF(I3164,'ObjProd (2)'!$C$25,"y")=1,"an ","ans "),"") &amp;
   IF(DATEDIF(I3164,'ObjProd (2)'!$C$25,"ym")&gt;0,DATEDIF(I3164,'ObjProd (2)'!$C$25,"ym") &amp; " mois ", "") &amp;
   IF(INT(('ObjProd (2)'!$C$25-EDATE(I3164,DATEDIF(I3164,'ObjProd (2)'!$C$25,"y")*12+DATEDIF(I3164,'ObjProd (2)'!$C$25,"ym")))/7)&gt;0,
      INT(('ObjProd (2)'!$C$25-EDATE(I3164,DATEDIF(I3164,'ObjProd (2)'!$C$25,"y")*12+DATEDIF(I3164,'ObjProd (2)'!$C$25,"ym")))/7) &amp; " sem.",
      "")
)
)</f>
        <v/>
      </c>
      <c r="L3164" s="11" t="str">
        <f t="shared" si="489"/>
        <v/>
      </c>
      <c r="M3164" s="9" t="str">
        <f t="shared" si="485"/>
        <v/>
      </c>
      <c r="N3164" s="9" t="str" cm="1">
        <f t="array" aca="1" ref="N3164" ca="1">LEFT(L3164, IF(ISNUMBER(SUBSTITUTE(_xludf.MID(L3164, 2, 1), ".", ",")), 1, 2))</f>
        <v/>
      </c>
      <c r="O3164" s="19" t="str">
        <f t="shared" ca="1" si="491"/>
        <v/>
      </c>
      <c r="P3164" s="9" t="str">
        <f t="shared" ca="1" si="492"/>
        <v/>
      </c>
      <c r="Q3164" s="9" t="str">
        <f t="shared" ca="1" si="493"/>
        <v/>
      </c>
      <c r="R3164" s="9" t="str">
        <f t="shared" si="486"/>
        <v/>
      </c>
      <c r="S3164" t="str" cm="1">
        <f t="array" ref="S3164">IF(ISBLANK(C3164),"",IFERROR(INDEX(ListeSeries!$A$2:$A$1045, MATCH(1, (DatasScan!G3164=ListeSeries!$B$2:$B$1045) * (DatasScan!H3164&gt;=ListeSeries!$D$2:$D$1045) * (DatasScan!H3164&lt;=ListeSeries!$E$2:$E$1045), 0)), "no match"))</f>
        <v/>
      </c>
      <c r="T3164" s="7" t="str" cm="1">
        <f t="array" ref="T3164">IF(ISBLANK(C3164),"",IFERROR(INDEX(ListeSeries!$C$2:$C$1045, MATCH(1, (DatasScan!G3164=ListeSeries!$B$2:$B$1045) * (DatasScan!H3164&gt;=ListeSeries!$D$2:$D$1045) * (DatasScan!H3164&lt;=ListeSeries!$E$2:$E$1045), 0)), "no match"))</f>
        <v/>
      </c>
      <c r="U3164" s="11" t="str" cm="1">
        <f t="array" ref="U3164">IF(ISBLANK(C3164),"",IFERROR(INDEX(ListeSeries!$F$2:$F$1045, MATCH(1, (DatasScan!G3164=ListeSeries!$B$2:$B$1045) * (DatasScan!H3164&gt;=ListeSeries!$D$2:$D$1045) * (DatasScan!H3164&lt;=ListeSeries!$E$2:$E$1045), 0)), "no match"))</f>
        <v/>
      </c>
    </row>
    <row r="3165" spans="1:21" ht="15" customHeight="1" x14ac:dyDescent="0.25">
      <c r="A3165" s="6" t="str">
        <f t="shared" si="487"/>
        <v/>
      </c>
      <c r="B3165" s="272"/>
      <c r="F3165" s="7" t="str">
        <f t="shared" si="490"/>
        <v/>
      </c>
      <c r="G3165" s="21" t="str">
        <f>IF(ISBLANK(C3165),"",_xlfn.XLOOKUP(_xlfn.XLOOKUP(VALUE(LEFT(C3165,4)),Souches!$B$2:$B$15000,Souches!$E$2:$E$15000),Varietes!$B$2:$B$500,Varietes!$C$2:$C$500))</f>
        <v/>
      </c>
      <c r="H3165" s="19" t="str">
        <f>IF(ISBLANK(C3165),"",_xlfn.XLOOKUP(VALUE(LEFT(C3165,4)),Souches!$B$2:$B$15000,Souches!$D$2:$D$15000))</f>
        <v/>
      </c>
      <c r="I3165" s="10" t="str">
        <f t="shared" si="488"/>
        <v/>
      </c>
      <c r="J3165" s="19" t="str">
        <f>IF(I3165="","",INT(('ObjProd (2)'!$C$25-I3165)/7 * (ABS('ObjProd (2)'!$C$25-I3165)&gt;=7)))</f>
        <v/>
      </c>
      <c r="K3165" s="10" t="str">
        <f>IF(I3165="","",
IF(AND(DATEDIF(I3165,'ObjProd (2)'!$C$25,"y")=0,DATEDIF(I3165,'ObjProd (2)'!$C$25,"ym")=0,
   INT(('ObjProd (2)'!$C$25-EDATE(I3165,DATEDIF(I3165,'ObjProd (2)'!$C$25,"y")*12+DATEDIF(I3165,'ObjProd (2)'!$C$25,"ym")))/7)=0),
   "&lt; 1 sem.",
   IF(DATEDIF(I3165,'ObjProd (2)'!$C$25,"y")&gt;0,DATEDIF(I3165,'ObjProd (2)'!$C$25,"y") &amp; " " &amp; IF(DATEDIF(I3165,'ObjProd (2)'!$C$25,"y")=1,"an ","ans "),"") &amp;
   IF(DATEDIF(I3165,'ObjProd (2)'!$C$25,"ym")&gt;0,DATEDIF(I3165,'ObjProd (2)'!$C$25,"ym") &amp; " mois ", "") &amp;
   IF(INT(('ObjProd (2)'!$C$25-EDATE(I3165,DATEDIF(I3165,'ObjProd (2)'!$C$25,"y")*12+DATEDIF(I3165,'ObjProd (2)'!$C$25,"ym")))/7)&gt;0,
      INT(('ObjProd (2)'!$C$25-EDATE(I3165,DATEDIF(I3165,'ObjProd (2)'!$C$25,"y")*12+DATEDIF(I3165,'ObjProd (2)'!$C$25,"ym")))/7) &amp; " sem.",
      "")
)
)</f>
        <v/>
      </c>
      <c r="L3165" s="11" t="str">
        <f t="shared" si="489"/>
        <v/>
      </c>
      <c r="M3165" s="9" t="str">
        <f t="shared" si="485"/>
        <v/>
      </c>
      <c r="N3165" s="9" t="str" cm="1">
        <f t="array" aca="1" ref="N3165" ca="1">LEFT(L3165, IF(ISNUMBER(SUBSTITUTE(_xludf.MID(L3165, 2, 1), ".", ",")), 1, 2))</f>
        <v/>
      </c>
      <c r="O3165" s="19" t="str">
        <f t="shared" ca="1" si="491"/>
        <v/>
      </c>
      <c r="P3165" s="9" t="str">
        <f t="shared" ca="1" si="492"/>
        <v/>
      </c>
      <c r="Q3165" s="9" t="str">
        <f t="shared" ca="1" si="493"/>
        <v/>
      </c>
      <c r="R3165" s="9" t="str">
        <f t="shared" si="486"/>
        <v/>
      </c>
      <c r="S3165" t="str" cm="1">
        <f t="array" ref="S3165">IF(ISBLANK(C3165),"",IFERROR(INDEX(ListeSeries!$A$2:$A$1045, MATCH(1, (DatasScan!G3165=ListeSeries!$B$2:$B$1045) * (DatasScan!H3165&gt;=ListeSeries!$D$2:$D$1045) * (DatasScan!H3165&lt;=ListeSeries!$E$2:$E$1045), 0)), "no match"))</f>
        <v/>
      </c>
      <c r="T3165" s="7" t="str" cm="1">
        <f t="array" ref="T3165">IF(ISBLANK(C3165),"",IFERROR(INDEX(ListeSeries!$C$2:$C$1045, MATCH(1, (DatasScan!G3165=ListeSeries!$B$2:$B$1045) * (DatasScan!H3165&gt;=ListeSeries!$D$2:$D$1045) * (DatasScan!H3165&lt;=ListeSeries!$E$2:$E$1045), 0)), "no match"))</f>
        <v/>
      </c>
      <c r="U3165" s="11" t="str" cm="1">
        <f t="array" ref="U3165">IF(ISBLANK(C3165),"",IFERROR(INDEX(ListeSeries!$F$2:$F$1045, MATCH(1, (DatasScan!G3165=ListeSeries!$B$2:$B$1045) * (DatasScan!H3165&gt;=ListeSeries!$D$2:$D$1045) * (DatasScan!H3165&lt;=ListeSeries!$E$2:$E$1045), 0)), "no match"))</f>
        <v/>
      </c>
    </row>
    <row r="3166" spans="1:21" ht="15" customHeight="1" x14ac:dyDescent="0.25">
      <c r="A3166" s="6" t="str">
        <f t="shared" si="487"/>
        <v/>
      </c>
      <c r="B3166" s="272"/>
      <c r="F3166" s="7" t="str">
        <f t="shared" si="490"/>
        <v/>
      </c>
      <c r="G3166" s="21" t="str">
        <f>IF(ISBLANK(C3166),"",_xlfn.XLOOKUP(_xlfn.XLOOKUP(VALUE(LEFT(C3166,4)),Souches!$B$2:$B$15000,Souches!$E$2:$E$15000),Varietes!$B$2:$B$500,Varietes!$C$2:$C$500))</f>
        <v/>
      </c>
      <c r="H3166" s="19" t="str">
        <f>IF(ISBLANK(C3166),"",_xlfn.XLOOKUP(VALUE(LEFT(C3166,4)),Souches!$B$2:$B$15000,Souches!$D$2:$D$15000))</f>
        <v/>
      </c>
      <c r="I3166" s="10" t="str">
        <f t="shared" si="488"/>
        <v/>
      </c>
      <c r="J3166" s="19" t="str">
        <f>IF(I3166="","",INT(('ObjProd (2)'!$C$25-I3166)/7 * (ABS('ObjProd (2)'!$C$25-I3166)&gt;=7)))</f>
        <v/>
      </c>
      <c r="K3166" s="10" t="str">
        <f>IF(I3166="","",
IF(AND(DATEDIF(I3166,'ObjProd (2)'!$C$25,"y")=0,DATEDIF(I3166,'ObjProd (2)'!$C$25,"ym")=0,
   INT(('ObjProd (2)'!$C$25-EDATE(I3166,DATEDIF(I3166,'ObjProd (2)'!$C$25,"y")*12+DATEDIF(I3166,'ObjProd (2)'!$C$25,"ym")))/7)=0),
   "&lt; 1 sem.",
   IF(DATEDIF(I3166,'ObjProd (2)'!$C$25,"y")&gt;0,DATEDIF(I3166,'ObjProd (2)'!$C$25,"y") &amp; " " &amp; IF(DATEDIF(I3166,'ObjProd (2)'!$C$25,"y")=1,"an ","ans "),"") &amp;
   IF(DATEDIF(I3166,'ObjProd (2)'!$C$25,"ym")&gt;0,DATEDIF(I3166,'ObjProd (2)'!$C$25,"ym") &amp; " mois ", "") &amp;
   IF(INT(('ObjProd (2)'!$C$25-EDATE(I3166,DATEDIF(I3166,'ObjProd (2)'!$C$25,"y")*12+DATEDIF(I3166,'ObjProd (2)'!$C$25,"ym")))/7)&gt;0,
      INT(('ObjProd (2)'!$C$25-EDATE(I3166,DATEDIF(I3166,'ObjProd (2)'!$C$25,"y")*12+DATEDIF(I3166,'ObjProd (2)'!$C$25,"ym")))/7) &amp; " sem.",
      "")
)
)</f>
        <v/>
      </c>
      <c r="L3166" s="11" t="str">
        <f t="shared" si="489"/>
        <v/>
      </c>
      <c r="M3166" s="9" t="str">
        <f t="shared" si="485"/>
        <v/>
      </c>
      <c r="N3166" s="9" t="str" cm="1">
        <f t="array" aca="1" ref="N3166" ca="1">LEFT(L3166, IF(ISNUMBER(SUBSTITUTE(_xludf.MID(L3166, 2, 1), ".", ",")), 1, 2))</f>
        <v/>
      </c>
      <c r="O3166" s="19" t="str">
        <f t="shared" ca="1" si="491"/>
        <v/>
      </c>
      <c r="P3166" s="9" t="str">
        <f t="shared" ca="1" si="492"/>
        <v/>
      </c>
      <c r="Q3166" s="9" t="str">
        <f t="shared" ca="1" si="493"/>
        <v/>
      </c>
      <c r="R3166" s="9" t="str">
        <f t="shared" si="486"/>
        <v/>
      </c>
      <c r="S3166" t="str" cm="1">
        <f t="array" ref="S3166">IF(ISBLANK(C3166),"",IFERROR(INDEX(ListeSeries!$A$2:$A$1045, MATCH(1, (DatasScan!G3166=ListeSeries!$B$2:$B$1045) * (DatasScan!H3166&gt;=ListeSeries!$D$2:$D$1045) * (DatasScan!H3166&lt;=ListeSeries!$E$2:$E$1045), 0)), "no match"))</f>
        <v/>
      </c>
      <c r="T3166" s="7" t="str" cm="1">
        <f t="array" ref="T3166">IF(ISBLANK(C3166),"",IFERROR(INDEX(ListeSeries!$C$2:$C$1045, MATCH(1, (DatasScan!G3166=ListeSeries!$B$2:$B$1045) * (DatasScan!H3166&gt;=ListeSeries!$D$2:$D$1045) * (DatasScan!H3166&lt;=ListeSeries!$E$2:$E$1045), 0)), "no match"))</f>
        <v/>
      </c>
      <c r="U3166" s="11" t="str" cm="1">
        <f t="array" ref="U3166">IF(ISBLANK(C3166),"",IFERROR(INDEX(ListeSeries!$F$2:$F$1045, MATCH(1, (DatasScan!G3166=ListeSeries!$B$2:$B$1045) * (DatasScan!H3166&gt;=ListeSeries!$D$2:$D$1045) * (DatasScan!H3166&lt;=ListeSeries!$E$2:$E$1045), 0)), "no match"))</f>
        <v/>
      </c>
    </row>
    <row r="3167" spans="1:21" ht="15" customHeight="1" x14ac:dyDescent="0.25">
      <c r="A3167" s="6" t="str">
        <f t="shared" si="487"/>
        <v/>
      </c>
      <c r="B3167" s="272"/>
      <c r="F3167" s="7" t="str">
        <f t="shared" si="490"/>
        <v/>
      </c>
      <c r="G3167" s="21" t="str">
        <f>IF(ISBLANK(C3167),"",_xlfn.XLOOKUP(_xlfn.XLOOKUP(VALUE(LEFT(C3167,4)),Souches!$B$2:$B$15000,Souches!$E$2:$E$15000),Varietes!$B$2:$B$500,Varietes!$C$2:$C$500))</f>
        <v/>
      </c>
      <c r="H3167" s="19" t="str">
        <f>IF(ISBLANK(C3167),"",_xlfn.XLOOKUP(VALUE(LEFT(C3167,4)),Souches!$B$2:$B$15000,Souches!$D$2:$D$15000))</f>
        <v/>
      </c>
      <c r="I3167" s="10" t="str">
        <f t="shared" si="488"/>
        <v/>
      </c>
      <c r="J3167" s="19" t="str">
        <f>IF(I3167="","",INT(('ObjProd (2)'!$C$25-I3167)/7 * (ABS('ObjProd (2)'!$C$25-I3167)&gt;=7)))</f>
        <v/>
      </c>
      <c r="K3167" s="10" t="str">
        <f>IF(I3167="","",
IF(AND(DATEDIF(I3167,'ObjProd (2)'!$C$25,"y")=0,DATEDIF(I3167,'ObjProd (2)'!$C$25,"ym")=0,
   INT(('ObjProd (2)'!$C$25-EDATE(I3167,DATEDIF(I3167,'ObjProd (2)'!$C$25,"y")*12+DATEDIF(I3167,'ObjProd (2)'!$C$25,"ym")))/7)=0),
   "&lt; 1 sem.",
   IF(DATEDIF(I3167,'ObjProd (2)'!$C$25,"y")&gt;0,DATEDIF(I3167,'ObjProd (2)'!$C$25,"y") &amp; " " &amp; IF(DATEDIF(I3167,'ObjProd (2)'!$C$25,"y")=1,"an ","ans "),"") &amp;
   IF(DATEDIF(I3167,'ObjProd (2)'!$C$25,"ym")&gt;0,DATEDIF(I3167,'ObjProd (2)'!$C$25,"ym") &amp; " mois ", "") &amp;
   IF(INT(('ObjProd (2)'!$C$25-EDATE(I3167,DATEDIF(I3167,'ObjProd (2)'!$C$25,"y")*12+DATEDIF(I3167,'ObjProd (2)'!$C$25,"ym")))/7)&gt;0,
      INT(('ObjProd (2)'!$C$25-EDATE(I3167,DATEDIF(I3167,'ObjProd (2)'!$C$25,"y")*12+DATEDIF(I3167,'ObjProd (2)'!$C$25,"ym")))/7) &amp; " sem.",
      "")
)
)</f>
        <v/>
      </c>
      <c r="L3167" s="11" t="str">
        <f t="shared" si="489"/>
        <v/>
      </c>
      <c r="M3167" s="9" t="str">
        <f t="shared" si="485"/>
        <v/>
      </c>
      <c r="N3167" s="9" t="str" cm="1">
        <f t="array" aca="1" ref="N3167" ca="1">LEFT(L3167, IF(ISNUMBER(SUBSTITUTE(_xludf.MID(L3167, 2, 1), ".", ",")), 1, 2))</f>
        <v/>
      </c>
      <c r="O3167" s="19" t="str">
        <f t="shared" ca="1" si="491"/>
        <v/>
      </c>
      <c r="P3167" s="9" t="str">
        <f t="shared" ca="1" si="492"/>
        <v/>
      </c>
      <c r="Q3167" s="9" t="str">
        <f t="shared" ca="1" si="493"/>
        <v/>
      </c>
      <c r="R3167" s="9" t="str">
        <f t="shared" si="486"/>
        <v/>
      </c>
      <c r="S3167" t="str" cm="1">
        <f t="array" ref="S3167">IF(ISBLANK(C3167),"",IFERROR(INDEX(ListeSeries!$A$2:$A$1045, MATCH(1, (DatasScan!G3167=ListeSeries!$B$2:$B$1045) * (DatasScan!H3167&gt;=ListeSeries!$D$2:$D$1045) * (DatasScan!H3167&lt;=ListeSeries!$E$2:$E$1045), 0)), "no match"))</f>
        <v/>
      </c>
      <c r="T3167" s="7" t="str" cm="1">
        <f t="array" ref="T3167">IF(ISBLANK(C3167),"",IFERROR(INDEX(ListeSeries!$C$2:$C$1045, MATCH(1, (DatasScan!G3167=ListeSeries!$B$2:$B$1045) * (DatasScan!H3167&gt;=ListeSeries!$D$2:$D$1045) * (DatasScan!H3167&lt;=ListeSeries!$E$2:$E$1045), 0)), "no match"))</f>
        <v/>
      </c>
      <c r="U3167" s="11" t="str" cm="1">
        <f t="array" ref="U3167">IF(ISBLANK(C3167),"",IFERROR(INDEX(ListeSeries!$F$2:$F$1045, MATCH(1, (DatasScan!G3167=ListeSeries!$B$2:$B$1045) * (DatasScan!H3167&gt;=ListeSeries!$D$2:$D$1045) * (DatasScan!H3167&lt;=ListeSeries!$E$2:$E$1045), 0)), "no match"))</f>
        <v/>
      </c>
    </row>
    <row r="3168" spans="1:21" ht="15" customHeight="1" x14ac:dyDescent="0.25">
      <c r="A3168" s="6" t="str">
        <f t="shared" si="487"/>
        <v/>
      </c>
      <c r="B3168" s="272"/>
      <c r="F3168" s="7" t="str">
        <f t="shared" si="490"/>
        <v/>
      </c>
      <c r="G3168" s="21" t="str">
        <f>IF(ISBLANK(C3168),"",_xlfn.XLOOKUP(_xlfn.XLOOKUP(VALUE(LEFT(C3168,4)),Souches!$B$2:$B$15000,Souches!$E$2:$E$15000),Varietes!$B$2:$B$500,Varietes!$C$2:$C$500))</f>
        <v/>
      </c>
      <c r="H3168" s="19" t="str">
        <f>IF(ISBLANK(C3168),"",_xlfn.XLOOKUP(VALUE(LEFT(C3168,4)),Souches!$B$2:$B$15000,Souches!$D$2:$D$15000))</f>
        <v/>
      </c>
      <c r="I3168" s="10" t="str">
        <f t="shared" si="488"/>
        <v/>
      </c>
      <c r="J3168" s="19" t="str">
        <f>IF(I3168="","",INT(('ObjProd (2)'!$C$25-I3168)/7 * (ABS('ObjProd (2)'!$C$25-I3168)&gt;=7)))</f>
        <v/>
      </c>
      <c r="K3168" s="10" t="str">
        <f>IF(I3168="","",
IF(AND(DATEDIF(I3168,'ObjProd (2)'!$C$25,"y")=0,DATEDIF(I3168,'ObjProd (2)'!$C$25,"ym")=0,
   INT(('ObjProd (2)'!$C$25-EDATE(I3168,DATEDIF(I3168,'ObjProd (2)'!$C$25,"y")*12+DATEDIF(I3168,'ObjProd (2)'!$C$25,"ym")))/7)=0),
   "&lt; 1 sem.",
   IF(DATEDIF(I3168,'ObjProd (2)'!$C$25,"y")&gt;0,DATEDIF(I3168,'ObjProd (2)'!$C$25,"y") &amp; " " &amp; IF(DATEDIF(I3168,'ObjProd (2)'!$C$25,"y")=1,"an ","ans "),"") &amp;
   IF(DATEDIF(I3168,'ObjProd (2)'!$C$25,"ym")&gt;0,DATEDIF(I3168,'ObjProd (2)'!$C$25,"ym") &amp; " mois ", "") &amp;
   IF(INT(('ObjProd (2)'!$C$25-EDATE(I3168,DATEDIF(I3168,'ObjProd (2)'!$C$25,"y")*12+DATEDIF(I3168,'ObjProd (2)'!$C$25,"ym")))/7)&gt;0,
      INT(('ObjProd (2)'!$C$25-EDATE(I3168,DATEDIF(I3168,'ObjProd (2)'!$C$25,"y")*12+DATEDIF(I3168,'ObjProd (2)'!$C$25,"ym")))/7) &amp; " sem.",
      "")
)
)</f>
        <v/>
      </c>
      <c r="L3168" s="11" t="str">
        <f t="shared" si="489"/>
        <v/>
      </c>
      <c r="M3168" s="9" t="str">
        <f t="shared" si="485"/>
        <v/>
      </c>
      <c r="N3168" s="9" t="str" cm="1">
        <f t="array" aca="1" ref="N3168" ca="1">LEFT(L3168, IF(ISNUMBER(SUBSTITUTE(_xludf.MID(L3168, 2, 1), ".", ",")), 1, 2))</f>
        <v/>
      </c>
      <c r="O3168" s="19" t="str">
        <f t="shared" ca="1" si="491"/>
        <v/>
      </c>
      <c r="P3168" s="9" t="str">
        <f t="shared" ca="1" si="492"/>
        <v/>
      </c>
      <c r="Q3168" s="9" t="str">
        <f t="shared" ca="1" si="493"/>
        <v/>
      </c>
      <c r="R3168" s="9" t="str">
        <f t="shared" si="486"/>
        <v/>
      </c>
      <c r="S3168" t="str" cm="1">
        <f t="array" ref="S3168">IF(ISBLANK(C3168),"",IFERROR(INDEX(ListeSeries!$A$2:$A$1045, MATCH(1, (DatasScan!G3168=ListeSeries!$B$2:$B$1045) * (DatasScan!H3168&gt;=ListeSeries!$D$2:$D$1045) * (DatasScan!H3168&lt;=ListeSeries!$E$2:$E$1045), 0)), "no match"))</f>
        <v/>
      </c>
      <c r="T3168" s="7" t="str" cm="1">
        <f t="array" ref="T3168">IF(ISBLANK(C3168),"",IFERROR(INDEX(ListeSeries!$C$2:$C$1045, MATCH(1, (DatasScan!G3168=ListeSeries!$B$2:$B$1045) * (DatasScan!H3168&gt;=ListeSeries!$D$2:$D$1045) * (DatasScan!H3168&lt;=ListeSeries!$E$2:$E$1045), 0)), "no match"))</f>
        <v/>
      </c>
      <c r="U3168" s="11" t="str" cm="1">
        <f t="array" ref="U3168">IF(ISBLANK(C3168),"",IFERROR(INDEX(ListeSeries!$F$2:$F$1045, MATCH(1, (DatasScan!G3168=ListeSeries!$B$2:$B$1045) * (DatasScan!H3168&gt;=ListeSeries!$D$2:$D$1045) * (DatasScan!H3168&lt;=ListeSeries!$E$2:$E$1045), 0)), "no match"))</f>
        <v/>
      </c>
    </row>
    <row r="3169" spans="1:21" ht="15" customHeight="1" x14ac:dyDescent="0.25">
      <c r="A3169" s="6" t="str">
        <f t="shared" si="487"/>
        <v/>
      </c>
      <c r="B3169" s="272"/>
      <c r="F3169" s="7" t="str">
        <f t="shared" si="490"/>
        <v/>
      </c>
      <c r="G3169" s="21" t="str">
        <f>IF(ISBLANK(C3169),"",_xlfn.XLOOKUP(_xlfn.XLOOKUP(VALUE(LEFT(C3169,4)),Souches!$B$2:$B$15000,Souches!$E$2:$E$15000),Varietes!$B$2:$B$500,Varietes!$C$2:$C$500))</f>
        <v/>
      </c>
      <c r="H3169" s="19" t="str">
        <f>IF(ISBLANK(C3169),"",_xlfn.XLOOKUP(VALUE(LEFT(C3169,4)),Souches!$B$2:$B$15000,Souches!$D$2:$D$15000))</f>
        <v/>
      </c>
      <c r="I3169" s="10" t="str">
        <f t="shared" si="488"/>
        <v/>
      </c>
      <c r="J3169" s="19" t="str">
        <f>IF(I3169="","",INT(('ObjProd (2)'!$C$25-I3169)/7 * (ABS('ObjProd (2)'!$C$25-I3169)&gt;=7)))</f>
        <v/>
      </c>
      <c r="K3169" s="10" t="str">
        <f>IF(I3169="","",
IF(AND(DATEDIF(I3169,'ObjProd (2)'!$C$25,"y")=0,DATEDIF(I3169,'ObjProd (2)'!$C$25,"ym")=0,
   INT(('ObjProd (2)'!$C$25-EDATE(I3169,DATEDIF(I3169,'ObjProd (2)'!$C$25,"y")*12+DATEDIF(I3169,'ObjProd (2)'!$C$25,"ym")))/7)=0),
   "&lt; 1 sem.",
   IF(DATEDIF(I3169,'ObjProd (2)'!$C$25,"y")&gt;0,DATEDIF(I3169,'ObjProd (2)'!$C$25,"y") &amp; " " &amp; IF(DATEDIF(I3169,'ObjProd (2)'!$C$25,"y")=1,"an ","ans "),"") &amp;
   IF(DATEDIF(I3169,'ObjProd (2)'!$C$25,"ym")&gt;0,DATEDIF(I3169,'ObjProd (2)'!$C$25,"ym") &amp; " mois ", "") &amp;
   IF(INT(('ObjProd (2)'!$C$25-EDATE(I3169,DATEDIF(I3169,'ObjProd (2)'!$C$25,"y")*12+DATEDIF(I3169,'ObjProd (2)'!$C$25,"ym")))/7)&gt;0,
      INT(('ObjProd (2)'!$C$25-EDATE(I3169,DATEDIF(I3169,'ObjProd (2)'!$C$25,"y")*12+DATEDIF(I3169,'ObjProd (2)'!$C$25,"ym")))/7) &amp; " sem.",
      "")
)
)</f>
        <v/>
      </c>
      <c r="L3169" s="11" t="str">
        <f t="shared" si="489"/>
        <v/>
      </c>
      <c r="M3169" s="9" t="str">
        <f t="shared" si="485"/>
        <v/>
      </c>
      <c r="N3169" s="9" t="str" cm="1">
        <f t="array" aca="1" ref="N3169" ca="1">LEFT(L3169, IF(ISNUMBER(SUBSTITUTE(_xludf.MID(L3169, 2, 1), ".", ",")), 1, 2))</f>
        <v/>
      </c>
      <c r="O3169" s="19" t="str">
        <f t="shared" ca="1" si="491"/>
        <v/>
      </c>
      <c r="P3169" s="9" t="str">
        <f t="shared" ca="1" si="492"/>
        <v/>
      </c>
      <c r="Q3169" s="9" t="str">
        <f t="shared" ca="1" si="493"/>
        <v/>
      </c>
      <c r="R3169" s="9" t="str">
        <f t="shared" si="486"/>
        <v/>
      </c>
      <c r="S3169" t="str" cm="1">
        <f t="array" ref="S3169">IF(ISBLANK(C3169),"",IFERROR(INDEX(ListeSeries!$A$2:$A$1045, MATCH(1, (DatasScan!G3169=ListeSeries!$B$2:$B$1045) * (DatasScan!H3169&gt;=ListeSeries!$D$2:$D$1045) * (DatasScan!H3169&lt;=ListeSeries!$E$2:$E$1045), 0)), "no match"))</f>
        <v/>
      </c>
      <c r="T3169" s="7" t="str" cm="1">
        <f t="array" ref="T3169">IF(ISBLANK(C3169),"",IFERROR(INDEX(ListeSeries!$C$2:$C$1045, MATCH(1, (DatasScan!G3169=ListeSeries!$B$2:$B$1045) * (DatasScan!H3169&gt;=ListeSeries!$D$2:$D$1045) * (DatasScan!H3169&lt;=ListeSeries!$E$2:$E$1045), 0)), "no match"))</f>
        <v/>
      </c>
      <c r="U3169" s="11" t="str" cm="1">
        <f t="array" ref="U3169">IF(ISBLANK(C3169),"",IFERROR(INDEX(ListeSeries!$F$2:$F$1045, MATCH(1, (DatasScan!G3169=ListeSeries!$B$2:$B$1045) * (DatasScan!H3169&gt;=ListeSeries!$D$2:$D$1045) * (DatasScan!H3169&lt;=ListeSeries!$E$2:$E$1045), 0)), "no match"))</f>
        <v/>
      </c>
    </row>
    <row r="3170" spans="1:21" ht="15" customHeight="1" x14ac:dyDescent="0.25">
      <c r="A3170" s="6" t="str">
        <f t="shared" si="487"/>
        <v/>
      </c>
      <c r="B3170" s="272"/>
      <c r="F3170" s="7" t="str">
        <f t="shared" si="490"/>
        <v/>
      </c>
      <c r="G3170" s="21" t="str">
        <f>IF(ISBLANK(C3170),"",_xlfn.XLOOKUP(_xlfn.XLOOKUP(VALUE(LEFT(C3170,4)),Souches!$B$2:$B$15000,Souches!$E$2:$E$15000),Varietes!$B$2:$B$500,Varietes!$C$2:$C$500))</f>
        <v/>
      </c>
      <c r="H3170" s="19" t="str">
        <f>IF(ISBLANK(C3170),"",_xlfn.XLOOKUP(VALUE(LEFT(C3170,4)),Souches!$B$2:$B$15000,Souches!$D$2:$D$15000))</f>
        <v/>
      </c>
      <c r="I3170" s="10" t="str">
        <f t="shared" si="488"/>
        <v/>
      </c>
      <c r="J3170" s="19" t="str">
        <f>IF(I3170="","",INT(('ObjProd (2)'!$C$25-I3170)/7 * (ABS('ObjProd (2)'!$C$25-I3170)&gt;=7)))</f>
        <v/>
      </c>
      <c r="K3170" s="10" t="str">
        <f>IF(I3170="","",
IF(AND(DATEDIF(I3170,'ObjProd (2)'!$C$25,"y")=0,DATEDIF(I3170,'ObjProd (2)'!$C$25,"ym")=0,
   INT(('ObjProd (2)'!$C$25-EDATE(I3170,DATEDIF(I3170,'ObjProd (2)'!$C$25,"y")*12+DATEDIF(I3170,'ObjProd (2)'!$C$25,"ym")))/7)=0),
   "&lt; 1 sem.",
   IF(DATEDIF(I3170,'ObjProd (2)'!$C$25,"y")&gt;0,DATEDIF(I3170,'ObjProd (2)'!$C$25,"y") &amp; " " &amp; IF(DATEDIF(I3170,'ObjProd (2)'!$C$25,"y")=1,"an ","ans "),"") &amp;
   IF(DATEDIF(I3170,'ObjProd (2)'!$C$25,"ym")&gt;0,DATEDIF(I3170,'ObjProd (2)'!$C$25,"ym") &amp; " mois ", "") &amp;
   IF(INT(('ObjProd (2)'!$C$25-EDATE(I3170,DATEDIF(I3170,'ObjProd (2)'!$C$25,"y")*12+DATEDIF(I3170,'ObjProd (2)'!$C$25,"ym")))/7)&gt;0,
      INT(('ObjProd (2)'!$C$25-EDATE(I3170,DATEDIF(I3170,'ObjProd (2)'!$C$25,"y")*12+DATEDIF(I3170,'ObjProd (2)'!$C$25,"ym")))/7) &amp; " sem.",
      "")
)
)</f>
        <v/>
      </c>
      <c r="L3170" s="11" t="str">
        <f t="shared" si="489"/>
        <v/>
      </c>
      <c r="M3170" s="9" t="str">
        <f t="shared" si="485"/>
        <v/>
      </c>
      <c r="N3170" s="9" t="str" cm="1">
        <f t="array" aca="1" ref="N3170" ca="1">LEFT(L3170, IF(ISNUMBER(SUBSTITUTE(_xludf.MID(L3170, 2, 1), ".", ",")), 1, 2))</f>
        <v/>
      </c>
      <c r="O3170" s="19" t="str">
        <f t="shared" ca="1" si="491"/>
        <v/>
      </c>
      <c r="P3170" s="9" t="str">
        <f t="shared" ca="1" si="492"/>
        <v/>
      </c>
      <c r="Q3170" s="9" t="str">
        <f t="shared" ca="1" si="493"/>
        <v/>
      </c>
      <c r="R3170" s="9" t="str">
        <f t="shared" si="486"/>
        <v/>
      </c>
      <c r="S3170" t="str" cm="1">
        <f t="array" ref="S3170">IF(ISBLANK(C3170),"",IFERROR(INDEX(ListeSeries!$A$2:$A$1045, MATCH(1, (DatasScan!G3170=ListeSeries!$B$2:$B$1045) * (DatasScan!H3170&gt;=ListeSeries!$D$2:$D$1045) * (DatasScan!H3170&lt;=ListeSeries!$E$2:$E$1045), 0)), "no match"))</f>
        <v/>
      </c>
      <c r="T3170" s="7" t="str" cm="1">
        <f t="array" ref="T3170">IF(ISBLANK(C3170),"",IFERROR(INDEX(ListeSeries!$C$2:$C$1045, MATCH(1, (DatasScan!G3170=ListeSeries!$B$2:$B$1045) * (DatasScan!H3170&gt;=ListeSeries!$D$2:$D$1045) * (DatasScan!H3170&lt;=ListeSeries!$E$2:$E$1045), 0)), "no match"))</f>
        <v/>
      </c>
      <c r="U3170" s="11" t="str" cm="1">
        <f t="array" ref="U3170">IF(ISBLANK(C3170),"",IFERROR(INDEX(ListeSeries!$F$2:$F$1045, MATCH(1, (DatasScan!G3170=ListeSeries!$B$2:$B$1045) * (DatasScan!H3170&gt;=ListeSeries!$D$2:$D$1045) * (DatasScan!H3170&lt;=ListeSeries!$E$2:$E$1045), 0)), "no match"))</f>
        <v/>
      </c>
    </row>
    <row r="3171" spans="1:21" ht="15" customHeight="1" x14ac:dyDescent="0.25">
      <c r="A3171" s="6" t="str">
        <f t="shared" si="487"/>
        <v/>
      </c>
      <c r="B3171" s="272"/>
      <c r="F3171" s="7" t="str">
        <f t="shared" si="490"/>
        <v/>
      </c>
      <c r="G3171" s="21" t="str">
        <f>IF(ISBLANK(C3171),"",_xlfn.XLOOKUP(_xlfn.XLOOKUP(VALUE(LEFT(C3171,4)),Souches!$B$2:$B$15000,Souches!$E$2:$E$15000),Varietes!$B$2:$B$500,Varietes!$C$2:$C$500))</f>
        <v/>
      </c>
      <c r="H3171" s="19" t="str">
        <f>IF(ISBLANK(C3171),"",_xlfn.XLOOKUP(VALUE(LEFT(C3171,4)),Souches!$B$2:$B$15000,Souches!$D$2:$D$15000))</f>
        <v/>
      </c>
      <c r="I3171" s="10" t="str">
        <f t="shared" si="488"/>
        <v/>
      </c>
      <c r="J3171" s="19" t="str">
        <f>IF(I3171="","",INT(('ObjProd (2)'!$C$25-I3171)/7 * (ABS('ObjProd (2)'!$C$25-I3171)&gt;=7)))</f>
        <v/>
      </c>
      <c r="K3171" s="10" t="str">
        <f>IF(I3171="","",
IF(AND(DATEDIF(I3171,'ObjProd (2)'!$C$25,"y")=0,DATEDIF(I3171,'ObjProd (2)'!$C$25,"ym")=0,
   INT(('ObjProd (2)'!$C$25-EDATE(I3171,DATEDIF(I3171,'ObjProd (2)'!$C$25,"y")*12+DATEDIF(I3171,'ObjProd (2)'!$C$25,"ym")))/7)=0),
   "&lt; 1 sem.",
   IF(DATEDIF(I3171,'ObjProd (2)'!$C$25,"y")&gt;0,DATEDIF(I3171,'ObjProd (2)'!$C$25,"y") &amp; " " &amp; IF(DATEDIF(I3171,'ObjProd (2)'!$C$25,"y")=1,"an ","ans "),"") &amp;
   IF(DATEDIF(I3171,'ObjProd (2)'!$C$25,"ym")&gt;0,DATEDIF(I3171,'ObjProd (2)'!$C$25,"ym") &amp; " mois ", "") &amp;
   IF(INT(('ObjProd (2)'!$C$25-EDATE(I3171,DATEDIF(I3171,'ObjProd (2)'!$C$25,"y")*12+DATEDIF(I3171,'ObjProd (2)'!$C$25,"ym")))/7)&gt;0,
      INT(('ObjProd (2)'!$C$25-EDATE(I3171,DATEDIF(I3171,'ObjProd (2)'!$C$25,"y")*12+DATEDIF(I3171,'ObjProd (2)'!$C$25,"ym")))/7) &amp; " sem.",
      "")
)
)</f>
        <v/>
      </c>
      <c r="L3171" s="11" t="str">
        <f t="shared" si="489"/>
        <v/>
      </c>
      <c r="M3171" s="9" t="str">
        <f t="shared" si="485"/>
        <v/>
      </c>
      <c r="N3171" s="9" t="str" cm="1">
        <f t="array" aca="1" ref="N3171" ca="1">LEFT(L3171, IF(ISNUMBER(SUBSTITUTE(_xludf.MID(L3171, 2, 1), ".", ",")), 1, 2))</f>
        <v/>
      </c>
      <c r="O3171" s="19" t="str">
        <f t="shared" ca="1" si="491"/>
        <v/>
      </c>
      <c r="P3171" s="9" t="str">
        <f t="shared" ca="1" si="492"/>
        <v/>
      </c>
      <c r="Q3171" s="9" t="str">
        <f t="shared" ca="1" si="493"/>
        <v/>
      </c>
      <c r="R3171" s="9" t="str">
        <f t="shared" si="486"/>
        <v/>
      </c>
      <c r="S3171" t="str" cm="1">
        <f t="array" ref="S3171">IF(ISBLANK(C3171),"",IFERROR(INDEX(ListeSeries!$A$2:$A$1045, MATCH(1, (DatasScan!G3171=ListeSeries!$B$2:$B$1045) * (DatasScan!H3171&gt;=ListeSeries!$D$2:$D$1045) * (DatasScan!H3171&lt;=ListeSeries!$E$2:$E$1045), 0)), "no match"))</f>
        <v/>
      </c>
      <c r="T3171" s="7" t="str" cm="1">
        <f t="array" ref="T3171">IF(ISBLANK(C3171),"",IFERROR(INDEX(ListeSeries!$C$2:$C$1045, MATCH(1, (DatasScan!G3171=ListeSeries!$B$2:$B$1045) * (DatasScan!H3171&gt;=ListeSeries!$D$2:$D$1045) * (DatasScan!H3171&lt;=ListeSeries!$E$2:$E$1045), 0)), "no match"))</f>
        <v/>
      </c>
      <c r="U3171" s="11" t="str" cm="1">
        <f t="array" ref="U3171">IF(ISBLANK(C3171),"",IFERROR(INDEX(ListeSeries!$F$2:$F$1045, MATCH(1, (DatasScan!G3171=ListeSeries!$B$2:$B$1045) * (DatasScan!H3171&gt;=ListeSeries!$D$2:$D$1045) * (DatasScan!H3171&lt;=ListeSeries!$E$2:$E$1045), 0)), "no match"))</f>
        <v/>
      </c>
    </row>
    <row r="3172" spans="1:21" ht="15" customHeight="1" x14ac:dyDescent="0.25">
      <c r="A3172" s="6" t="str">
        <f t="shared" si="487"/>
        <v/>
      </c>
      <c r="B3172" s="272"/>
      <c r="F3172" s="7" t="str">
        <f t="shared" si="490"/>
        <v/>
      </c>
      <c r="G3172" s="21" t="str">
        <f>IF(ISBLANK(C3172),"",_xlfn.XLOOKUP(_xlfn.XLOOKUP(VALUE(LEFT(C3172,4)),Souches!$B$2:$B$15000,Souches!$E$2:$E$15000),Varietes!$B$2:$B$500,Varietes!$C$2:$C$500))</f>
        <v/>
      </c>
      <c r="H3172" s="19" t="str">
        <f>IF(ISBLANK(C3172),"",_xlfn.XLOOKUP(VALUE(LEFT(C3172,4)),Souches!$B$2:$B$15000,Souches!$D$2:$D$15000))</f>
        <v/>
      </c>
      <c r="I3172" s="10" t="str">
        <f t="shared" si="488"/>
        <v/>
      </c>
      <c r="J3172" s="19" t="str">
        <f>IF(I3172="","",INT(('ObjProd (2)'!$C$25-I3172)/7 * (ABS('ObjProd (2)'!$C$25-I3172)&gt;=7)))</f>
        <v/>
      </c>
      <c r="K3172" s="10" t="str">
        <f>IF(I3172="","",
IF(AND(DATEDIF(I3172,'ObjProd (2)'!$C$25,"y")=0,DATEDIF(I3172,'ObjProd (2)'!$C$25,"ym")=0,
   INT(('ObjProd (2)'!$C$25-EDATE(I3172,DATEDIF(I3172,'ObjProd (2)'!$C$25,"y")*12+DATEDIF(I3172,'ObjProd (2)'!$C$25,"ym")))/7)=0),
   "&lt; 1 sem.",
   IF(DATEDIF(I3172,'ObjProd (2)'!$C$25,"y")&gt;0,DATEDIF(I3172,'ObjProd (2)'!$C$25,"y") &amp; " " &amp; IF(DATEDIF(I3172,'ObjProd (2)'!$C$25,"y")=1,"an ","ans "),"") &amp;
   IF(DATEDIF(I3172,'ObjProd (2)'!$C$25,"ym")&gt;0,DATEDIF(I3172,'ObjProd (2)'!$C$25,"ym") &amp; " mois ", "") &amp;
   IF(INT(('ObjProd (2)'!$C$25-EDATE(I3172,DATEDIF(I3172,'ObjProd (2)'!$C$25,"y")*12+DATEDIF(I3172,'ObjProd (2)'!$C$25,"ym")))/7)&gt;0,
      INT(('ObjProd (2)'!$C$25-EDATE(I3172,DATEDIF(I3172,'ObjProd (2)'!$C$25,"y")*12+DATEDIF(I3172,'ObjProd (2)'!$C$25,"ym")))/7) &amp; " sem.",
      "")
)
)</f>
        <v/>
      </c>
      <c r="L3172" s="11" t="str">
        <f t="shared" si="489"/>
        <v/>
      </c>
      <c r="M3172" s="9" t="str">
        <f t="shared" si="485"/>
        <v/>
      </c>
      <c r="N3172" s="9" t="str" cm="1">
        <f t="array" aca="1" ref="N3172" ca="1">LEFT(L3172, IF(ISNUMBER(SUBSTITUTE(_xludf.MID(L3172, 2, 1), ".", ",")), 1, 2))</f>
        <v/>
      </c>
      <c r="O3172" s="19" t="str">
        <f t="shared" ca="1" si="491"/>
        <v/>
      </c>
      <c r="P3172" s="9" t="str">
        <f t="shared" ca="1" si="492"/>
        <v/>
      </c>
      <c r="Q3172" s="9" t="str">
        <f t="shared" ca="1" si="493"/>
        <v/>
      </c>
      <c r="R3172" s="9" t="str">
        <f t="shared" si="486"/>
        <v/>
      </c>
      <c r="S3172" t="str" cm="1">
        <f t="array" ref="S3172">IF(ISBLANK(C3172),"",IFERROR(INDEX(ListeSeries!$A$2:$A$1045, MATCH(1, (DatasScan!G3172=ListeSeries!$B$2:$B$1045) * (DatasScan!H3172&gt;=ListeSeries!$D$2:$D$1045) * (DatasScan!H3172&lt;=ListeSeries!$E$2:$E$1045), 0)), "no match"))</f>
        <v/>
      </c>
      <c r="T3172" s="7" t="str" cm="1">
        <f t="array" ref="T3172">IF(ISBLANK(C3172),"",IFERROR(INDEX(ListeSeries!$C$2:$C$1045, MATCH(1, (DatasScan!G3172=ListeSeries!$B$2:$B$1045) * (DatasScan!H3172&gt;=ListeSeries!$D$2:$D$1045) * (DatasScan!H3172&lt;=ListeSeries!$E$2:$E$1045), 0)), "no match"))</f>
        <v/>
      </c>
      <c r="U3172" s="11" t="str" cm="1">
        <f t="array" ref="U3172">IF(ISBLANK(C3172),"",IFERROR(INDEX(ListeSeries!$F$2:$F$1045, MATCH(1, (DatasScan!G3172=ListeSeries!$B$2:$B$1045) * (DatasScan!H3172&gt;=ListeSeries!$D$2:$D$1045) * (DatasScan!H3172&lt;=ListeSeries!$E$2:$E$1045), 0)), "no match"))</f>
        <v/>
      </c>
    </row>
    <row r="3173" spans="1:21" ht="15" customHeight="1" x14ac:dyDescent="0.25">
      <c r="A3173" s="6" t="str">
        <f t="shared" si="487"/>
        <v/>
      </c>
      <c r="B3173" s="272"/>
      <c r="F3173" s="7" t="str">
        <f t="shared" si="490"/>
        <v/>
      </c>
      <c r="G3173" s="21" t="str">
        <f>IF(ISBLANK(C3173),"",_xlfn.XLOOKUP(_xlfn.XLOOKUP(VALUE(LEFT(C3173,4)),Souches!$B$2:$B$15000,Souches!$E$2:$E$15000),Varietes!$B$2:$B$500,Varietes!$C$2:$C$500))</f>
        <v/>
      </c>
      <c r="H3173" s="19" t="str">
        <f>IF(ISBLANK(C3173),"",_xlfn.XLOOKUP(VALUE(LEFT(C3173,4)),Souches!$B$2:$B$15000,Souches!$D$2:$D$15000))</f>
        <v/>
      </c>
      <c r="I3173" s="10" t="str">
        <f t="shared" si="488"/>
        <v/>
      </c>
      <c r="J3173" s="19" t="str">
        <f>IF(I3173="","",INT(('ObjProd (2)'!$C$25-I3173)/7 * (ABS('ObjProd (2)'!$C$25-I3173)&gt;=7)))</f>
        <v/>
      </c>
      <c r="K3173" s="10" t="str">
        <f>IF(I3173="","",
IF(AND(DATEDIF(I3173,'ObjProd (2)'!$C$25,"y")=0,DATEDIF(I3173,'ObjProd (2)'!$C$25,"ym")=0,
   INT(('ObjProd (2)'!$C$25-EDATE(I3173,DATEDIF(I3173,'ObjProd (2)'!$C$25,"y")*12+DATEDIF(I3173,'ObjProd (2)'!$C$25,"ym")))/7)=0),
   "&lt; 1 sem.",
   IF(DATEDIF(I3173,'ObjProd (2)'!$C$25,"y")&gt;0,DATEDIF(I3173,'ObjProd (2)'!$C$25,"y") &amp; " " &amp; IF(DATEDIF(I3173,'ObjProd (2)'!$C$25,"y")=1,"an ","ans "),"") &amp;
   IF(DATEDIF(I3173,'ObjProd (2)'!$C$25,"ym")&gt;0,DATEDIF(I3173,'ObjProd (2)'!$C$25,"ym") &amp; " mois ", "") &amp;
   IF(INT(('ObjProd (2)'!$C$25-EDATE(I3173,DATEDIF(I3173,'ObjProd (2)'!$C$25,"y")*12+DATEDIF(I3173,'ObjProd (2)'!$C$25,"ym")))/7)&gt;0,
      INT(('ObjProd (2)'!$C$25-EDATE(I3173,DATEDIF(I3173,'ObjProd (2)'!$C$25,"y")*12+DATEDIF(I3173,'ObjProd (2)'!$C$25,"ym")))/7) &amp; " sem.",
      "")
)
)</f>
        <v/>
      </c>
      <c r="L3173" s="11" t="str">
        <f t="shared" si="489"/>
        <v/>
      </c>
      <c r="M3173" s="9" t="str">
        <f t="shared" si="485"/>
        <v/>
      </c>
      <c r="N3173" s="9" t="str" cm="1">
        <f t="array" aca="1" ref="N3173" ca="1">LEFT(L3173, IF(ISNUMBER(SUBSTITUTE(_xludf.MID(L3173, 2, 1), ".", ",")), 1, 2))</f>
        <v/>
      </c>
      <c r="O3173" s="19" t="str">
        <f t="shared" ca="1" si="491"/>
        <v/>
      </c>
      <c r="P3173" s="9" t="str">
        <f t="shared" ca="1" si="492"/>
        <v/>
      </c>
      <c r="Q3173" s="9" t="str">
        <f t="shared" ca="1" si="493"/>
        <v/>
      </c>
      <c r="R3173" s="9" t="str">
        <f t="shared" si="486"/>
        <v/>
      </c>
      <c r="S3173" t="str" cm="1">
        <f t="array" ref="S3173">IF(ISBLANK(C3173),"",IFERROR(INDEX(ListeSeries!$A$2:$A$1045, MATCH(1, (DatasScan!G3173=ListeSeries!$B$2:$B$1045) * (DatasScan!H3173&gt;=ListeSeries!$D$2:$D$1045) * (DatasScan!H3173&lt;=ListeSeries!$E$2:$E$1045), 0)), "no match"))</f>
        <v/>
      </c>
      <c r="T3173" s="7" t="str" cm="1">
        <f t="array" ref="T3173">IF(ISBLANK(C3173),"",IFERROR(INDEX(ListeSeries!$C$2:$C$1045, MATCH(1, (DatasScan!G3173=ListeSeries!$B$2:$B$1045) * (DatasScan!H3173&gt;=ListeSeries!$D$2:$D$1045) * (DatasScan!H3173&lt;=ListeSeries!$E$2:$E$1045), 0)), "no match"))</f>
        <v/>
      </c>
      <c r="U3173" s="11" t="str" cm="1">
        <f t="array" ref="U3173">IF(ISBLANK(C3173),"",IFERROR(INDEX(ListeSeries!$F$2:$F$1045, MATCH(1, (DatasScan!G3173=ListeSeries!$B$2:$B$1045) * (DatasScan!H3173&gt;=ListeSeries!$D$2:$D$1045) * (DatasScan!H3173&lt;=ListeSeries!$E$2:$E$1045), 0)), "no match"))</f>
        <v/>
      </c>
    </row>
    <row r="3174" spans="1:21" ht="15" customHeight="1" x14ac:dyDescent="0.25">
      <c r="A3174" s="6" t="str">
        <f t="shared" si="487"/>
        <v/>
      </c>
      <c r="B3174" s="272"/>
      <c r="F3174" s="7" t="str">
        <f t="shared" si="490"/>
        <v/>
      </c>
      <c r="G3174" s="21" t="str">
        <f>IF(ISBLANK(C3174),"",_xlfn.XLOOKUP(_xlfn.XLOOKUP(VALUE(LEFT(C3174,4)),Souches!$B$2:$B$15000,Souches!$E$2:$E$15000),Varietes!$B$2:$B$500,Varietes!$C$2:$C$500))</f>
        <v/>
      </c>
      <c r="H3174" s="19" t="str">
        <f>IF(ISBLANK(C3174),"",_xlfn.XLOOKUP(VALUE(LEFT(C3174,4)),Souches!$B$2:$B$15000,Souches!$D$2:$D$15000))</f>
        <v/>
      </c>
      <c r="I3174" s="10" t="str">
        <f t="shared" si="488"/>
        <v/>
      </c>
      <c r="J3174" s="19" t="str">
        <f>IF(I3174="","",INT(('ObjProd (2)'!$C$25-I3174)/7 * (ABS('ObjProd (2)'!$C$25-I3174)&gt;=7)))</f>
        <v/>
      </c>
      <c r="K3174" s="10" t="str">
        <f>IF(I3174="","",
IF(AND(DATEDIF(I3174,'ObjProd (2)'!$C$25,"y")=0,DATEDIF(I3174,'ObjProd (2)'!$C$25,"ym")=0,
   INT(('ObjProd (2)'!$C$25-EDATE(I3174,DATEDIF(I3174,'ObjProd (2)'!$C$25,"y")*12+DATEDIF(I3174,'ObjProd (2)'!$C$25,"ym")))/7)=0),
   "&lt; 1 sem.",
   IF(DATEDIF(I3174,'ObjProd (2)'!$C$25,"y")&gt;0,DATEDIF(I3174,'ObjProd (2)'!$C$25,"y") &amp; " " &amp; IF(DATEDIF(I3174,'ObjProd (2)'!$C$25,"y")=1,"an ","ans "),"") &amp;
   IF(DATEDIF(I3174,'ObjProd (2)'!$C$25,"ym")&gt;0,DATEDIF(I3174,'ObjProd (2)'!$C$25,"ym") &amp; " mois ", "") &amp;
   IF(INT(('ObjProd (2)'!$C$25-EDATE(I3174,DATEDIF(I3174,'ObjProd (2)'!$C$25,"y")*12+DATEDIF(I3174,'ObjProd (2)'!$C$25,"ym")))/7)&gt;0,
      INT(('ObjProd (2)'!$C$25-EDATE(I3174,DATEDIF(I3174,'ObjProd (2)'!$C$25,"y")*12+DATEDIF(I3174,'ObjProd (2)'!$C$25,"ym")))/7) &amp; " sem.",
      "")
)
)</f>
        <v/>
      </c>
      <c r="L3174" s="11" t="str">
        <f t="shared" si="489"/>
        <v/>
      </c>
      <c r="M3174" s="9" t="str">
        <f t="shared" si="485"/>
        <v/>
      </c>
      <c r="N3174" s="9" t="str" cm="1">
        <f t="array" aca="1" ref="N3174" ca="1">LEFT(L3174, IF(ISNUMBER(SUBSTITUTE(_xludf.MID(L3174, 2, 1), ".", ",")), 1, 2))</f>
        <v/>
      </c>
      <c r="O3174" s="19" t="str">
        <f t="shared" ca="1" si="491"/>
        <v/>
      </c>
      <c r="P3174" s="9" t="str">
        <f t="shared" ca="1" si="492"/>
        <v/>
      </c>
      <c r="Q3174" s="9" t="str">
        <f t="shared" ca="1" si="493"/>
        <v/>
      </c>
      <c r="R3174" s="9" t="str">
        <f t="shared" si="486"/>
        <v/>
      </c>
      <c r="S3174" t="str" cm="1">
        <f t="array" ref="S3174">IF(ISBLANK(C3174),"",IFERROR(INDEX(ListeSeries!$A$2:$A$1045, MATCH(1, (DatasScan!G3174=ListeSeries!$B$2:$B$1045) * (DatasScan!H3174&gt;=ListeSeries!$D$2:$D$1045) * (DatasScan!H3174&lt;=ListeSeries!$E$2:$E$1045), 0)), "no match"))</f>
        <v/>
      </c>
      <c r="T3174" s="7" t="str" cm="1">
        <f t="array" ref="T3174">IF(ISBLANK(C3174),"",IFERROR(INDEX(ListeSeries!$C$2:$C$1045, MATCH(1, (DatasScan!G3174=ListeSeries!$B$2:$B$1045) * (DatasScan!H3174&gt;=ListeSeries!$D$2:$D$1045) * (DatasScan!H3174&lt;=ListeSeries!$E$2:$E$1045), 0)), "no match"))</f>
        <v/>
      </c>
      <c r="U3174" s="11" t="str" cm="1">
        <f t="array" ref="U3174">IF(ISBLANK(C3174),"",IFERROR(INDEX(ListeSeries!$F$2:$F$1045, MATCH(1, (DatasScan!G3174=ListeSeries!$B$2:$B$1045) * (DatasScan!H3174&gt;=ListeSeries!$D$2:$D$1045) * (DatasScan!H3174&lt;=ListeSeries!$E$2:$E$1045), 0)), "no match"))</f>
        <v/>
      </c>
    </row>
    <row r="3175" spans="1:21" ht="15" customHeight="1" x14ac:dyDescent="0.25">
      <c r="A3175" s="6" t="str">
        <f t="shared" si="487"/>
        <v/>
      </c>
      <c r="B3175" s="272"/>
      <c r="F3175" s="7" t="str">
        <f t="shared" si="490"/>
        <v/>
      </c>
      <c r="G3175" s="21" t="str">
        <f>IF(ISBLANK(C3175),"",_xlfn.XLOOKUP(_xlfn.XLOOKUP(VALUE(LEFT(C3175,4)),Souches!$B$2:$B$15000,Souches!$E$2:$E$15000),Varietes!$B$2:$B$500,Varietes!$C$2:$C$500))</f>
        <v/>
      </c>
      <c r="H3175" s="19" t="str">
        <f>IF(ISBLANK(C3175),"",_xlfn.XLOOKUP(VALUE(LEFT(C3175,4)),Souches!$B$2:$B$15000,Souches!$D$2:$D$15000))</f>
        <v/>
      </c>
      <c r="I3175" s="10" t="str">
        <f t="shared" si="488"/>
        <v/>
      </c>
      <c r="J3175" s="19" t="str">
        <f>IF(I3175="","",INT(('ObjProd (2)'!$C$25-I3175)/7 * (ABS('ObjProd (2)'!$C$25-I3175)&gt;=7)))</f>
        <v/>
      </c>
      <c r="K3175" s="10" t="str">
        <f>IF(I3175="","",
IF(AND(DATEDIF(I3175,'ObjProd (2)'!$C$25,"y")=0,DATEDIF(I3175,'ObjProd (2)'!$C$25,"ym")=0,
   INT(('ObjProd (2)'!$C$25-EDATE(I3175,DATEDIF(I3175,'ObjProd (2)'!$C$25,"y")*12+DATEDIF(I3175,'ObjProd (2)'!$C$25,"ym")))/7)=0),
   "&lt; 1 sem.",
   IF(DATEDIF(I3175,'ObjProd (2)'!$C$25,"y")&gt;0,DATEDIF(I3175,'ObjProd (2)'!$C$25,"y") &amp; " " &amp; IF(DATEDIF(I3175,'ObjProd (2)'!$C$25,"y")=1,"an ","ans "),"") &amp;
   IF(DATEDIF(I3175,'ObjProd (2)'!$C$25,"ym")&gt;0,DATEDIF(I3175,'ObjProd (2)'!$C$25,"ym") &amp; " mois ", "") &amp;
   IF(INT(('ObjProd (2)'!$C$25-EDATE(I3175,DATEDIF(I3175,'ObjProd (2)'!$C$25,"y")*12+DATEDIF(I3175,'ObjProd (2)'!$C$25,"ym")))/7)&gt;0,
      INT(('ObjProd (2)'!$C$25-EDATE(I3175,DATEDIF(I3175,'ObjProd (2)'!$C$25,"y")*12+DATEDIF(I3175,'ObjProd (2)'!$C$25,"ym")))/7) &amp; " sem.",
      "")
)
)</f>
        <v/>
      </c>
      <c r="L3175" s="11" t="str">
        <f t="shared" si="489"/>
        <v/>
      </c>
      <c r="M3175" s="9" t="str">
        <f t="shared" si="485"/>
        <v/>
      </c>
      <c r="N3175" s="9" t="str" cm="1">
        <f t="array" aca="1" ref="N3175" ca="1">LEFT(L3175, IF(ISNUMBER(SUBSTITUTE(_xludf.MID(L3175, 2, 1), ".", ",")), 1, 2))</f>
        <v/>
      </c>
      <c r="O3175" s="19" t="str">
        <f t="shared" ca="1" si="491"/>
        <v/>
      </c>
      <c r="P3175" s="9" t="str">
        <f t="shared" ca="1" si="492"/>
        <v/>
      </c>
      <c r="Q3175" s="9" t="str">
        <f t="shared" ca="1" si="493"/>
        <v/>
      </c>
      <c r="R3175" s="9" t="str">
        <f t="shared" si="486"/>
        <v/>
      </c>
      <c r="S3175" t="str" cm="1">
        <f t="array" ref="S3175">IF(ISBLANK(C3175),"",IFERROR(INDEX(ListeSeries!$A$2:$A$1045, MATCH(1, (DatasScan!G3175=ListeSeries!$B$2:$B$1045) * (DatasScan!H3175&gt;=ListeSeries!$D$2:$D$1045) * (DatasScan!H3175&lt;=ListeSeries!$E$2:$E$1045), 0)), "no match"))</f>
        <v/>
      </c>
      <c r="T3175" s="7" t="str" cm="1">
        <f t="array" ref="T3175">IF(ISBLANK(C3175),"",IFERROR(INDEX(ListeSeries!$C$2:$C$1045, MATCH(1, (DatasScan!G3175=ListeSeries!$B$2:$B$1045) * (DatasScan!H3175&gt;=ListeSeries!$D$2:$D$1045) * (DatasScan!H3175&lt;=ListeSeries!$E$2:$E$1045), 0)), "no match"))</f>
        <v/>
      </c>
      <c r="U3175" s="11" t="str" cm="1">
        <f t="array" ref="U3175">IF(ISBLANK(C3175),"",IFERROR(INDEX(ListeSeries!$F$2:$F$1045, MATCH(1, (DatasScan!G3175=ListeSeries!$B$2:$B$1045) * (DatasScan!H3175&gt;=ListeSeries!$D$2:$D$1045) * (DatasScan!H3175&lt;=ListeSeries!$E$2:$E$1045), 0)), "no match"))</f>
        <v/>
      </c>
    </row>
    <row r="3176" spans="1:21" ht="15" customHeight="1" x14ac:dyDescent="0.25">
      <c r="A3176" s="6" t="str">
        <f t="shared" si="487"/>
        <v/>
      </c>
      <c r="B3176" s="272"/>
      <c r="F3176" s="7" t="str">
        <f t="shared" si="490"/>
        <v/>
      </c>
      <c r="G3176" s="21" t="str">
        <f>IF(ISBLANK(C3176),"",_xlfn.XLOOKUP(_xlfn.XLOOKUP(VALUE(LEFT(C3176,4)),Souches!$B$2:$B$15000,Souches!$E$2:$E$15000),Varietes!$B$2:$B$500,Varietes!$C$2:$C$500))</f>
        <v/>
      </c>
      <c r="H3176" s="19" t="str">
        <f>IF(ISBLANK(C3176),"",_xlfn.XLOOKUP(VALUE(LEFT(C3176,4)),Souches!$B$2:$B$15000,Souches!$D$2:$D$15000))</f>
        <v/>
      </c>
      <c r="I3176" s="10" t="str">
        <f t="shared" si="488"/>
        <v/>
      </c>
      <c r="J3176" s="19" t="str">
        <f>IF(I3176="","",INT(('ObjProd (2)'!$C$25-I3176)/7 * (ABS('ObjProd (2)'!$C$25-I3176)&gt;=7)))</f>
        <v/>
      </c>
      <c r="K3176" s="10" t="str">
        <f>IF(I3176="","",
IF(AND(DATEDIF(I3176,'ObjProd (2)'!$C$25,"y")=0,DATEDIF(I3176,'ObjProd (2)'!$C$25,"ym")=0,
   INT(('ObjProd (2)'!$C$25-EDATE(I3176,DATEDIF(I3176,'ObjProd (2)'!$C$25,"y")*12+DATEDIF(I3176,'ObjProd (2)'!$C$25,"ym")))/7)=0),
   "&lt; 1 sem.",
   IF(DATEDIF(I3176,'ObjProd (2)'!$C$25,"y")&gt;0,DATEDIF(I3176,'ObjProd (2)'!$C$25,"y") &amp; " " &amp; IF(DATEDIF(I3176,'ObjProd (2)'!$C$25,"y")=1,"an ","ans "),"") &amp;
   IF(DATEDIF(I3176,'ObjProd (2)'!$C$25,"ym")&gt;0,DATEDIF(I3176,'ObjProd (2)'!$C$25,"ym") &amp; " mois ", "") &amp;
   IF(INT(('ObjProd (2)'!$C$25-EDATE(I3176,DATEDIF(I3176,'ObjProd (2)'!$C$25,"y")*12+DATEDIF(I3176,'ObjProd (2)'!$C$25,"ym")))/7)&gt;0,
      INT(('ObjProd (2)'!$C$25-EDATE(I3176,DATEDIF(I3176,'ObjProd (2)'!$C$25,"y")*12+DATEDIF(I3176,'ObjProd (2)'!$C$25,"ym")))/7) &amp; " sem.",
      "")
)
)</f>
        <v/>
      </c>
      <c r="L3176" s="11" t="str">
        <f t="shared" si="489"/>
        <v/>
      </c>
      <c r="M3176" s="9" t="str">
        <f t="shared" si="485"/>
        <v/>
      </c>
      <c r="N3176" s="9" t="str" cm="1">
        <f t="array" aca="1" ref="N3176" ca="1">LEFT(L3176, IF(ISNUMBER(SUBSTITUTE(_xludf.MID(L3176, 2, 1), ".", ",")), 1, 2))</f>
        <v/>
      </c>
      <c r="O3176" s="19" t="str">
        <f t="shared" ca="1" si="491"/>
        <v/>
      </c>
      <c r="P3176" s="9" t="str">
        <f t="shared" ca="1" si="492"/>
        <v/>
      </c>
      <c r="Q3176" s="9" t="str">
        <f t="shared" ca="1" si="493"/>
        <v/>
      </c>
      <c r="R3176" s="9" t="str">
        <f t="shared" si="486"/>
        <v/>
      </c>
      <c r="S3176" t="str" cm="1">
        <f t="array" ref="S3176">IF(ISBLANK(C3176),"",IFERROR(INDEX(ListeSeries!$A$2:$A$1045, MATCH(1, (DatasScan!G3176=ListeSeries!$B$2:$B$1045) * (DatasScan!H3176&gt;=ListeSeries!$D$2:$D$1045) * (DatasScan!H3176&lt;=ListeSeries!$E$2:$E$1045), 0)), "no match"))</f>
        <v/>
      </c>
      <c r="T3176" s="7" t="str" cm="1">
        <f t="array" ref="T3176">IF(ISBLANK(C3176),"",IFERROR(INDEX(ListeSeries!$C$2:$C$1045, MATCH(1, (DatasScan!G3176=ListeSeries!$B$2:$B$1045) * (DatasScan!H3176&gt;=ListeSeries!$D$2:$D$1045) * (DatasScan!H3176&lt;=ListeSeries!$E$2:$E$1045), 0)), "no match"))</f>
        <v/>
      </c>
      <c r="U3176" s="11" t="str" cm="1">
        <f t="array" ref="U3176">IF(ISBLANK(C3176),"",IFERROR(INDEX(ListeSeries!$F$2:$F$1045, MATCH(1, (DatasScan!G3176=ListeSeries!$B$2:$B$1045) * (DatasScan!H3176&gt;=ListeSeries!$D$2:$D$1045) * (DatasScan!H3176&lt;=ListeSeries!$E$2:$E$1045), 0)), "no match"))</f>
        <v/>
      </c>
    </row>
    <row r="3177" spans="1:21" ht="15" customHeight="1" x14ac:dyDescent="0.25">
      <c r="A3177" s="6" t="str">
        <f t="shared" si="487"/>
        <v/>
      </c>
      <c r="B3177" s="272"/>
      <c r="F3177" s="7" t="str">
        <f t="shared" si="490"/>
        <v/>
      </c>
      <c r="G3177" s="21" t="str">
        <f>IF(ISBLANK(C3177),"",_xlfn.XLOOKUP(_xlfn.XLOOKUP(VALUE(LEFT(C3177,4)),Souches!$B$2:$B$15000,Souches!$E$2:$E$15000),Varietes!$B$2:$B$500,Varietes!$C$2:$C$500))</f>
        <v/>
      </c>
      <c r="H3177" s="19" t="str">
        <f>IF(ISBLANK(C3177),"",_xlfn.XLOOKUP(VALUE(LEFT(C3177,4)),Souches!$B$2:$B$15000,Souches!$D$2:$D$15000))</f>
        <v/>
      </c>
      <c r="I3177" s="10" t="str">
        <f t="shared" si="488"/>
        <v/>
      </c>
      <c r="J3177" s="19" t="str">
        <f>IF(I3177="","",INT(('ObjProd (2)'!$C$25-I3177)/7 * (ABS('ObjProd (2)'!$C$25-I3177)&gt;=7)))</f>
        <v/>
      </c>
      <c r="K3177" s="10" t="str">
        <f>IF(I3177="","",
IF(AND(DATEDIF(I3177,'ObjProd (2)'!$C$25,"y")=0,DATEDIF(I3177,'ObjProd (2)'!$C$25,"ym")=0,
   INT(('ObjProd (2)'!$C$25-EDATE(I3177,DATEDIF(I3177,'ObjProd (2)'!$C$25,"y")*12+DATEDIF(I3177,'ObjProd (2)'!$C$25,"ym")))/7)=0),
   "&lt; 1 sem.",
   IF(DATEDIF(I3177,'ObjProd (2)'!$C$25,"y")&gt;0,DATEDIF(I3177,'ObjProd (2)'!$C$25,"y") &amp; " " &amp; IF(DATEDIF(I3177,'ObjProd (2)'!$C$25,"y")=1,"an ","ans "),"") &amp;
   IF(DATEDIF(I3177,'ObjProd (2)'!$C$25,"ym")&gt;0,DATEDIF(I3177,'ObjProd (2)'!$C$25,"ym") &amp; " mois ", "") &amp;
   IF(INT(('ObjProd (2)'!$C$25-EDATE(I3177,DATEDIF(I3177,'ObjProd (2)'!$C$25,"y")*12+DATEDIF(I3177,'ObjProd (2)'!$C$25,"ym")))/7)&gt;0,
      INT(('ObjProd (2)'!$C$25-EDATE(I3177,DATEDIF(I3177,'ObjProd (2)'!$C$25,"y")*12+DATEDIF(I3177,'ObjProd (2)'!$C$25,"ym")))/7) &amp; " sem.",
      "")
)
)</f>
        <v/>
      </c>
      <c r="L3177" s="11" t="str">
        <f t="shared" si="489"/>
        <v/>
      </c>
      <c r="M3177" s="9" t="str">
        <f t="shared" si="485"/>
        <v/>
      </c>
      <c r="N3177" s="9" t="str" cm="1">
        <f t="array" aca="1" ref="N3177" ca="1">LEFT(L3177, IF(ISNUMBER(SUBSTITUTE(_xludf.MID(L3177, 2, 1), ".", ",")), 1, 2))</f>
        <v/>
      </c>
      <c r="O3177" s="19" t="str">
        <f t="shared" ca="1" si="491"/>
        <v/>
      </c>
      <c r="P3177" s="9" t="str">
        <f t="shared" ca="1" si="492"/>
        <v/>
      </c>
      <c r="Q3177" s="9" t="str">
        <f t="shared" ca="1" si="493"/>
        <v/>
      </c>
      <c r="R3177" s="9" t="str">
        <f t="shared" si="486"/>
        <v/>
      </c>
      <c r="S3177" t="str" cm="1">
        <f t="array" ref="S3177">IF(ISBLANK(C3177),"",IFERROR(INDEX(ListeSeries!$A$2:$A$1045, MATCH(1, (DatasScan!G3177=ListeSeries!$B$2:$B$1045) * (DatasScan!H3177&gt;=ListeSeries!$D$2:$D$1045) * (DatasScan!H3177&lt;=ListeSeries!$E$2:$E$1045), 0)), "no match"))</f>
        <v/>
      </c>
      <c r="T3177" s="7" t="str" cm="1">
        <f t="array" ref="T3177">IF(ISBLANK(C3177),"",IFERROR(INDEX(ListeSeries!$C$2:$C$1045, MATCH(1, (DatasScan!G3177=ListeSeries!$B$2:$B$1045) * (DatasScan!H3177&gt;=ListeSeries!$D$2:$D$1045) * (DatasScan!H3177&lt;=ListeSeries!$E$2:$E$1045), 0)), "no match"))</f>
        <v/>
      </c>
      <c r="U3177" s="11" t="str" cm="1">
        <f t="array" ref="U3177">IF(ISBLANK(C3177),"",IFERROR(INDEX(ListeSeries!$F$2:$F$1045, MATCH(1, (DatasScan!G3177=ListeSeries!$B$2:$B$1045) * (DatasScan!H3177&gt;=ListeSeries!$D$2:$D$1045) * (DatasScan!H3177&lt;=ListeSeries!$E$2:$E$1045), 0)), "no match"))</f>
        <v/>
      </c>
    </row>
    <row r="3178" spans="1:21" ht="15" customHeight="1" x14ac:dyDescent="0.25">
      <c r="A3178" s="6" t="str">
        <f t="shared" si="487"/>
        <v/>
      </c>
      <c r="B3178" s="272"/>
      <c r="F3178" s="7" t="str">
        <f t="shared" si="490"/>
        <v/>
      </c>
      <c r="G3178" s="21" t="str">
        <f>IF(ISBLANK(C3178),"",_xlfn.XLOOKUP(_xlfn.XLOOKUP(VALUE(LEFT(C3178,4)),Souches!$B$2:$B$15000,Souches!$E$2:$E$15000),Varietes!$B$2:$B$500,Varietes!$C$2:$C$500))</f>
        <v/>
      </c>
      <c r="H3178" s="19" t="str">
        <f>IF(ISBLANK(C3178),"",_xlfn.XLOOKUP(VALUE(LEFT(C3178,4)),Souches!$B$2:$B$15000,Souches!$D$2:$D$15000))</f>
        <v/>
      </c>
      <c r="I3178" s="10" t="str">
        <f t="shared" si="488"/>
        <v/>
      </c>
      <c r="J3178" s="19" t="str">
        <f>IF(I3178="","",INT(('ObjProd (2)'!$C$25-I3178)/7 * (ABS('ObjProd (2)'!$C$25-I3178)&gt;=7)))</f>
        <v/>
      </c>
      <c r="K3178" s="10" t="str">
        <f>IF(I3178="","",
IF(AND(DATEDIF(I3178,'ObjProd (2)'!$C$25,"y")=0,DATEDIF(I3178,'ObjProd (2)'!$C$25,"ym")=0,
   INT(('ObjProd (2)'!$C$25-EDATE(I3178,DATEDIF(I3178,'ObjProd (2)'!$C$25,"y")*12+DATEDIF(I3178,'ObjProd (2)'!$C$25,"ym")))/7)=0),
   "&lt; 1 sem.",
   IF(DATEDIF(I3178,'ObjProd (2)'!$C$25,"y")&gt;0,DATEDIF(I3178,'ObjProd (2)'!$C$25,"y") &amp; " " &amp; IF(DATEDIF(I3178,'ObjProd (2)'!$C$25,"y")=1,"an ","ans "),"") &amp;
   IF(DATEDIF(I3178,'ObjProd (2)'!$C$25,"ym")&gt;0,DATEDIF(I3178,'ObjProd (2)'!$C$25,"ym") &amp; " mois ", "") &amp;
   IF(INT(('ObjProd (2)'!$C$25-EDATE(I3178,DATEDIF(I3178,'ObjProd (2)'!$C$25,"y")*12+DATEDIF(I3178,'ObjProd (2)'!$C$25,"ym")))/7)&gt;0,
      INT(('ObjProd (2)'!$C$25-EDATE(I3178,DATEDIF(I3178,'ObjProd (2)'!$C$25,"y")*12+DATEDIF(I3178,'ObjProd (2)'!$C$25,"ym")))/7) &amp; " sem.",
      "")
)
)</f>
        <v/>
      </c>
      <c r="L3178" s="11" t="str">
        <f t="shared" si="489"/>
        <v/>
      </c>
      <c r="M3178" s="9" t="str">
        <f t="shared" si="485"/>
        <v/>
      </c>
      <c r="N3178" s="9" t="str" cm="1">
        <f t="array" aca="1" ref="N3178" ca="1">LEFT(L3178, IF(ISNUMBER(SUBSTITUTE(_xludf.MID(L3178, 2, 1), ".", ",")), 1, 2))</f>
        <v/>
      </c>
      <c r="O3178" s="19" t="str">
        <f t="shared" ca="1" si="491"/>
        <v/>
      </c>
      <c r="P3178" s="9" t="str">
        <f t="shared" ca="1" si="492"/>
        <v/>
      </c>
      <c r="Q3178" s="9" t="str">
        <f t="shared" ca="1" si="493"/>
        <v/>
      </c>
      <c r="R3178" s="9" t="str">
        <f t="shared" si="486"/>
        <v/>
      </c>
      <c r="S3178" t="str" cm="1">
        <f t="array" ref="S3178">IF(ISBLANK(C3178),"",IFERROR(INDEX(ListeSeries!$A$2:$A$1045, MATCH(1, (DatasScan!G3178=ListeSeries!$B$2:$B$1045) * (DatasScan!H3178&gt;=ListeSeries!$D$2:$D$1045) * (DatasScan!H3178&lt;=ListeSeries!$E$2:$E$1045), 0)), "no match"))</f>
        <v/>
      </c>
      <c r="T3178" s="7" t="str" cm="1">
        <f t="array" ref="T3178">IF(ISBLANK(C3178),"",IFERROR(INDEX(ListeSeries!$C$2:$C$1045, MATCH(1, (DatasScan!G3178=ListeSeries!$B$2:$B$1045) * (DatasScan!H3178&gt;=ListeSeries!$D$2:$D$1045) * (DatasScan!H3178&lt;=ListeSeries!$E$2:$E$1045), 0)), "no match"))</f>
        <v/>
      </c>
      <c r="U3178" s="11" t="str" cm="1">
        <f t="array" ref="U3178">IF(ISBLANK(C3178),"",IFERROR(INDEX(ListeSeries!$F$2:$F$1045, MATCH(1, (DatasScan!G3178=ListeSeries!$B$2:$B$1045) * (DatasScan!H3178&gt;=ListeSeries!$D$2:$D$1045) * (DatasScan!H3178&lt;=ListeSeries!$E$2:$E$1045), 0)), "no match"))</f>
        <v/>
      </c>
    </row>
    <row r="3179" spans="1:21" ht="15" customHeight="1" x14ac:dyDescent="0.25">
      <c r="A3179" s="6" t="str">
        <f t="shared" si="487"/>
        <v/>
      </c>
      <c r="B3179" s="272"/>
      <c r="F3179" s="7" t="str">
        <f t="shared" si="490"/>
        <v/>
      </c>
      <c r="G3179" s="21" t="str">
        <f>IF(ISBLANK(C3179),"",_xlfn.XLOOKUP(_xlfn.XLOOKUP(VALUE(LEFT(C3179,4)),Souches!$B$2:$B$15000,Souches!$E$2:$E$15000),Varietes!$B$2:$B$500,Varietes!$C$2:$C$500))</f>
        <v/>
      </c>
      <c r="H3179" s="19" t="str">
        <f>IF(ISBLANK(C3179),"",_xlfn.XLOOKUP(VALUE(LEFT(C3179,4)),Souches!$B$2:$B$15000,Souches!$D$2:$D$15000))</f>
        <v/>
      </c>
      <c r="I3179" s="10" t="str">
        <f t="shared" si="488"/>
        <v/>
      </c>
      <c r="J3179" s="19" t="str">
        <f>IF(I3179="","",INT(('ObjProd (2)'!$C$25-I3179)/7 * (ABS('ObjProd (2)'!$C$25-I3179)&gt;=7)))</f>
        <v/>
      </c>
      <c r="K3179" s="10" t="str">
        <f>IF(I3179="","",
IF(AND(DATEDIF(I3179,'ObjProd (2)'!$C$25,"y")=0,DATEDIF(I3179,'ObjProd (2)'!$C$25,"ym")=0,
   INT(('ObjProd (2)'!$C$25-EDATE(I3179,DATEDIF(I3179,'ObjProd (2)'!$C$25,"y")*12+DATEDIF(I3179,'ObjProd (2)'!$C$25,"ym")))/7)=0),
   "&lt; 1 sem.",
   IF(DATEDIF(I3179,'ObjProd (2)'!$C$25,"y")&gt;0,DATEDIF(I3179,'ObjProd (2)'!$C$25,"y") &amp; " " &amp; IF(DATEDIF(I3179,'ObjProd (2)'!$C$25,"y")=1,"an ","ans "),"") &amp;
   IF(DATEDIF(I3179,'ObjProd (2)'!$C$25,"ym")&gt;0,DATEDIF(I3179,'ObjProd (2)'!$C$25,"ym") &amp; " mois ", "") &amp;
   IF(INT(('ObjProd (2)'!$C$25-EDATE(I3179,DATEDIF(I3179,'ObjProd (2)'!$C$25,"y")*12+DATEDIF(I3179,'ObjProd (2)'!$C$25,"ym")))/7)&gt;0,
      INT(('ObjProd (2)'!$C$25-EDATE(I3179,DATEDIF(I3179,'ObjProd (2)'!$C$25,"y")*12+DATEDIF(I3179,'ObjProd (2)'!$C$25,"ym")))/7) &amp; " sem.",
      "")
)
)</f>
        <v/>
      </c>
      <c r="L3179" s="11" t="str">
        <f t="shared" si="489"/>
        <v/>
      </c>
      <c r="M3179" s="9" t="str">
        <f t="shared" si="485"/>
        <v/>
      </c>
      <c r="N3179" s="9" t="str" cm="1">
        <f t="array" aca="1" ref="N3179" ca="1">LEFT(L3179, IF(ISNUMBER(SUBSTITUTE(_xludf.MID(L3179, 2, 1), ".", ",")), 1, 2))</f>
        <v/>
      </c>
      <c r="O3179" s="19" t="str">
        <f t="shared" ca="1" si="491"/>
        <v/>
      </c>
      <c r="P3179" s="9" t="str">
        <f t="shared" ca="1" si="492"/>
        <v/>
      </c>
      <c r="Q3179" s="9" t="str">
        <f t="shared" ca="1" si="493"/>
        <v/>
      </c>
      <c r="R3179" s="9" t="str">
        <f t="shared" si="486"/>
        <v/>
      </c>
      <c r="S3179" t="str" cm="1">
        <f t="array" ref="S3179">IF(ISBLANK(C3179),"",IFERROR(INDEX(ListeSeries!$A$2:$A$1045, MATCH(1, (DatasScan!G3179=ListeSeries!$B$2:$B$1045) * (DatasScan!H3179&gt;=ListeSeries!$D$2:$D$1045) * (DatasScan!H3179&lt;=ListeSeries!$E$2:$E$1045), 0)), "no match"))</f>
        <v/>
      </c>
      <c r="T3179" s="7" t="str" cm="1">
        <f t="array" ref="T3179">IF(ISBLANK(C3179),"",IFERROR(INDEX(ListeSeries!$C$2:$C$1045, MATCH(1, (DatasScan!G3179=ListeSeries!$B$2:$B$1045) * (DatasScan!H3179&gt;=ListeSeries!$D$2:$D$1045) * (DatasScan!H3179&lt;=ListeSeries!$E$2:$E$1045), 0)), "no match"))</f>
        <v/>
      </c>
      <c r="U3179" s="11" t="str" cm="1">
        <f t="array" ref="U3179">IF(ISBLANK(C3179),"",IFERROR(INDEX(ListeSeries!$F$2:$F$1045, MATCH(1, (DatasScan!G3179=ListeSeries!$B$2:$B$1045) * (DatasScan!H3179&gt;=ListeSeries!$D$2:$D$1045) * (DatasScan!H3179&lt;=ListeSeries!$E$2:$E$1045), 0)), "no match"))</f>
        <v/>
      </c>
    </row>
    <row r="3180" spans="1:21" ht="15" customHeight="1" x14ac:dyDescent="0.25">
      <c r="A3180" s="6" t="str">
        <f t="shared" si="487"/>
        <v/>
      </c>
      <c r="B3180" s="272"/>
      <c r="F3180" s="7" t="str">
        <f t="shared" si="490"/>
        <v/>
      </c>
      <c r="G3180" s="21" t="str">
        <f>IF(ISBLANK(C3180),"",_xlfn.XLOOKUP(_xlfn.XLOOKUP(VALUE(LEFT(C3180,4)),Souches!$B$2:$B$15000,Souches!$E$2:$E$15000),Varietes!$B$2:$B$500,Varietes!$C$2:$C$500))</f>
        <v/>
      </c>
      <c r="H3180" s="19" t="str">
        <f>IF(ISBLANK(C3180),"",_xlfn.XLOOKUP(VALUE(LEFT(C3180,4)),Souches!$B$2:$B$15000,Souches!$D$2:$D$15000))</f>
        <v/>
      </c>
      <c r="I3180" s="10" t="str">
        <f t="shared" si="488"/>
        <v/>
      </c>
      <c r="J3180" s="19" t="str">
        <f>IF(I3180="","",INT(('ObjProd (2)'!$C$25-I3180)/7 * (ABS('ObjProd (2)'!$C$25-I3180)&gt;=7)))</f>
        <v/>
      </c>
      <c r="K3180" s="10" t="str">
        <f>IF(I3180="","",
IF(AND(DATEDIF(I3180,'ObjProd (2)'!$C$25,"y")=0,DATEDIF(I3180,'ObjProd (2)'!$C$25,"ym")=0,
   INT(('ObjProd (2)'!$C$25-EDATE(I3180,DATEDIF(I3180,'ObjProd (2)'!$C$25,"y")*12+DATEDIF(I3180,'ObjProd (2)'!$C$25,"ym")))/7)=0),
   "&lt; 1 sem.",
   IF(DATEDIF(I3180,'ObjProd (2)'!$C$25,"y")&gt;0,DATEDIF(I3180,'ObjProd (2)'!$C$25,"y") &amp; " " &amp; IF(DATEDIF(I3180,'ObjProd (2)'!$C$25,"y")=1,"an ","ans "),"") &amp;
   IF(DATEDIF(I3180,'ObjProd (2)'!$C$25,"ym")&gt;0,DATEDIF(I3180,'ObjProd (2)'!$C$25,"ym") &amp; " mois ", "") &amp;
   IF(INT(('ObjProd (2)'!$C$25-EDATE(I3180,DATEDIF(I3180,'ObjProd (2)'!$C$25,"y")*12+DATEDIF(I3180,'ObjProd (2)'!$C$25,"ym")))/7)&gt;0,
      INT(('ObjProd (2)'!$C$25-EDATE(I3180,DATEDIF(I3180,'ObjProd (2)'!$C$25,"y")*12+DATEDIF(I3180,'ObjProd (2)'!$C$25,"ym")))/7) &amp; " sem.",
      "")
)
)</f>
        <v/>
      </c>
      <c r="L3180" s="11" t="str">
        <f t="shared" si="489"/>
        <v/>
      </c>
      <c r="M3180" s="9" t="str">
        <f t="shared" si="485"/>
        <v/>
      </c>
      <c r="N3180" s="9" t="str" cm="1">
        <f t="array" aca="1" ref="N3180" ca="1">LEFT(L3180, IF(ISNUMBER(SUBSTITUTE(_xludf.MID(L3180, 2, 1), ".", ",")), 1, 2))</f>
        <v/>
      </c>
      <c r="O3180" s="19" t="str">
        <f t="shared" ca="1" si="491"/>
        <v/>
      </c>
      <c r="P3180" s="9" t="str">
        <f t="shared" ca="1" si="492"/>
        <v/>
      </c>
      <c r="Q3180" s="9" t="str">
        <f t="shared" ca="1" si="493"/>
        <v/>
      </c>
      <c r="R3180" s="9" t="str">
        <f t="shared" si="486"/>
        <v/>
      </c>
      <c r="S3180" t="str" cm="1">
        <f t="array" ref="S3180">IF(ISBLANK(C3180),"",IFERROR(INDEX(ListeSeries!$A$2:$A$1045, MATCH(1, (DatasScan!G3180=ListeSeries!$B$2:$B$1045) * (DatasScan!H3180&gt;=ListeSeries!$D$2:$D$1045) * (DatasScan!H3180&lt;=ListeSeries!$E$2:$E$1045), 0)), "no match"))</f>
        <v/>
      </c>
      <c r="T3180" s="7" t="str" cm="1">
        <f t="array" ref="T3180">IF(ISBLANK(C3180),"",IFERROR(INDEX(ListeSeries!$C$2:$C$1045, MATCH(1, (DatasScan!G3180=ListeSeries!$B$2:$B$1045) * (DatasScan!H3180&gt;=ListeSeries!$D$2:$D$1045) * (DatasScan!H3180&lt;=ListeSeries!$E$2:$E$1045), 0)), "no match"))</f>
        <v/>
      </c>
      <c r="U3180" s="11" t="str" cm="1">
        <f t="array" ref="U3180">IF(ISBLANK(C3180),"",IFERROR(INDEX(ListeSeries!$F$2:$F$1045, MATCH(1, (DatasScan!G3180=ListeSeries!$B$2:$B$1045) * (DatasScan!H3180&gt;=ListeSeries!$D$2:$D$1045) * (DatasScan!H3180&lt;=ListeSeries!$E$2:$E$1045), 0)), "no match"))</f>
        <v/>
      </c>
    </row>
    <row r="3181" spans="1:21" ht="15" customHeight="1" x14ac:dyDescent="0.25">
      <c r="A3181" s="6" t="str">
        <f t="shared" si="487"/>
        <v/>
      </c>
      <c r="B3181" s="272"/>
      <c r="F3181" s="7" t="str">
        <f t="shared" si="490"/>
        <v/>
      </c>
      <c r="G3181" s="21" t="str">
        <f>IF(ISBLANK(C3181),"",_xlfn.XLOOKUP(_xlfn.XLOOKUP(VALUE(LEFT(C3181,4)),Souches!$B$2:$B$15000,Souches!$E$2:$E$15000),Varietes!$B$2:$B$500,Varietes!$C$2:$C$500))</f>
        <v/>
      </c>
      <c r="H3181" s="19" t="str">
        <f>IF(ISBLANK(C3181),"",_xlfn.XLOOKUP(VALUE(LEFT(C3181,4)),Souches!$B$2:$B$15000,Souches!$D$2:$D$15000))</f>
        <v/>
      </c>
      <c r="I3181" s="10" t="str">
        <f t="shared" si="488"/>
        <v/>
      </c>
      <c r="J3181" s="19" t="str">
        <f>IF(I3181="","",INT(('ObjProd (2)'!$C$25-I3181)/7 * (ABS('ObjProd (2)'!$C$25-I3181)&gt;=7)))</f>
        <v/>
      </c>
      <c r="K3181" s="10" t="str">
        <f>IF(I3181="","",
IF(AND(DATEDIF(I3181,'ObjProd (2)'!$C$25,"y")=0,DATEDIF(I3181,'ObjProd (2)'!$C$25,"ym")=0,
   INT(('ObjProd (2)'!$C$25-EDATE(I3181,DATEDIF(I3181,'ObjProd (2)'!$C$25,"y")*12+DATEDIF(I3181,'ObjProd (2)'!$C$25,"ym")))/7)=0),
   "&lt; 1 sem.",
   IF(DATEDIF(I3181,'ObjProd (2)'!$C$25,"y")&gt;0,DATEDIF(I3181,'ObjProd (2)'!$C$25,"y") &amp; " " &amp; IF(DATEDIF(I3181,'ObjProd (2)'!$C$25,"y")=1,"an ","ans "),"") &amp;
   IF(DATEDIF(I3181,'ObjProd (2)'!$C$25,"ym")&gt;0,DATEDIF(I3181,'ObjProd (2)'!$C$25,"ym") &amp; " mois ", "") &amp;
   IF(INT(('ObjProd (2)'!$C$25-EDATE(I3181,DATEDIF(I3181,'ObjProd (2)'!$C$25,"y")*12+DATEDIF(I3181,'ObjProd (2)'!$C$25,"ym")))/7)&gt;0,
      INT(('ObjProd (2)'!$C$25-EDATE(I3181,DATEDIF(I3181,'ObjProd (2)'!$C$25,"y")*12+DATEDIF(I3181,'ObjProd (2)'!$C$25,"ym")))/7) &amp; " sem.",
      "")
)
)</f>
        <v/>
      </c>
      <c r="L3181" s="11" t="str">
        <f t="shared" si="489"/>
        <v/>
      </c>
      <c r="M3181" s="9" t="str">
        <f t="shared" si="485"/>
        <v/>
      </c>
      <c r="N3181" s="9" t="str" cm="1">
        <f t="array" aca="1" ref="N3181" ca="1">LEFT(L3181, IF(ISNUMBER(SUBSTITUTE(_xludf.MID(L3181, 2, 1), ".", ",")), 1, 2))</f>
        <v/>
      </c>
      <c r="O3181" s="19" t="str">
        <f t="shared" ca="1" si="491"/>
        <v/>
      </c>
      <c r="P3181" s="9" t="str">
        <f t="shared" ca="1" si="492"/>
        <v/>
      </c>
      <c r="Q3181" s="9" t="str">
        <f t="shared" ca="1" si="493"/>
        <v/>
      </c>
      <c r="R3181" s="9" t="str">
        <f t="shared" si="486"/>
        <v/>
      </c>
      <c r="S3181" t="str" cm="1">
        <f t="array" ref="S3181">IF(ISBLANK(C3181),"",IFERROR(INDEX(ListeSeries!$A$2:$A$1045, MATCH(1, (DatasScan!G3181=ListeSeries!$B$2:$B$1045) * (DatasScan!H3181&gt;=ListeSeries!$D$2:$D$1045) * (DatasScan!H3181&lt;=ListeSeries!$E$2:$E$1045), 0)), "no match"))</f>
        <v/>
      </c>
      <c r="T3181" s="7" t="str" cm="1">
        <f t="array" ref="T3181">IF(ISBLANK(C3181),"",IFERROR(INDEX(ListeSeries!$C$2:$C$1045, MATCH(1, (DatasScan!G3181=ListeSeries!$B$2:$B$1045) * (DatasScan!H3181&gt;=ListeSeries!$D$2:$D$1045) * (DatasScan!H3181&lt;=ListeSeries!$E$2:$E$1045), 0)), "no match"))</f>
        <v/>
      </c>
      <c r="U3181" s="11" t="str" cm="1">
        <f t="array" ref="U3181">IF(ISBLANK(C3181),"",IFERROR(INDEX(ListeSeries!$F$2:$F$1045, MATCH(1, (DatasScan!G3181=ListeSeries!$B$2:$B$1045) * (DatasScan!H3181&gt;=ListeSeries!$D$2:$D$1045) * (DatasScan!H3181&lt;=ListeSeries!$E$2:$E$1045), 0)), "no match"))</f>
        <v/>
      </c>
    </row>
    <row r="3182" spans="1:21" ht="15" customHeight="1" x14ac:dyDescent="0.25">
      <c r="A3182" s="6" t="str">
        <f t="shared" si="487"/>
        <v/>
      </c>
      <c r="B3182" s="272"/>
      <c r="F3182" s="7" t="str">
        <f t="shared" si="490"/>
        <v/>
      </c>
      <c r="G3182" s="21" t="str">
        <f>IF(ISBLANK(C3182),"",_xlfn.XLOOKUP(_xlfn.XLOOKUP(VALUE(LEFT(C3182,4)),Souches!$B$2:$B$15000,Souches!$E$2:$E$15000),Varietes!$B$2:$B$500,Varietes!$C$2:$C$500))</f>
        <v/>
      </c>
      <c r="H3182" s="19" t="str">
        <f>IF(ISBLANK(C3182),"",_xlfn.XLOOKUP(VALUE(LEFT(C3182,4)),Souches!$B$2:$B$15000,Souches!$D$2:$D$15000))</f>
        <v/>
      </c>
      <c r="I3182" s="10" t="str">
        <f t="shared" si="488"/>
        <v/>
      </c>
      <c r="J3182" s="19" t="str">
        <f>IF(I3182="","",INT(('ObjProd (2)'!$C$25-I3182)/7 * (ABS('ObjProd (2)'!$C$25-I3182)&gt;=7)))</f>
        <v/>
      </c>
      <c r="K3182" s="10" t="str">
        <f>IF(I3182="","",
IF(AND(DATEDIF(I3182,'ObjProd (2)'!$C$25,"y")=0,DATEDIF(I3182,'ObjProd (2)'!$C$25,"ym")=0,
   INT(('ObjProd (2)'!$C$25-EDATE(I3182,DATEDIF(I3182,'ObjProd (2)'!$C$25,"y")*12+DATEDIF(I3182,'ObjProd (2)'!$C$25,"ym")))/7)=0),
   "&lt; 1 sem.",
   IF(DATEDIF(I3182,'ObjProd (2)'!$C$25,"y")&gt;0,DATEDIF(I3182,'ObjProd (2)'!$C$25,"y") &amp; " " &amp; IF(DATEDIF(I3182,'ObjProd (2)'!$C$25,"y")=1,"an ","ans "),"") &amp;
   IF(DATEDIF(I3182,'ObjProd (2)'!$C$25,"ym")&gt;0,DATEDIF(I3182,'ObjProd (2)'!$C$25,"ym") &amp; " mois ", "") &amp;
   IF(INT(('ObjProd (2)'!$C$25-EDATE(I3182,DATEDIF(I3182,'ObjProd (2)'!$C$25,"y")*12+DATEDIF(I3182,'ObjProd (2)'!$C$25,"ym")))/7)&gt;0,
      INT(('ObjProd (2)'!$C$25-EDATE(I3182,DATEDIF(I3182,'ObjProd (2)'!$C$25,"y")*12+DATEDIF(I3182,'ObjProd (2)'!$C$25,"ym")))/7) &amp; " sem.",
      "")
)
)</f>
        <v/>
      </c>
      <c r="L3182" s="11" t="str">
        <f t="shared" si="489"/>
        <v/>
      </c>
      <c r="M3182" s="9" t="str">
        <f t="shared" si="485"/>
        <v/>
      </c>
      <c r="N3182" s="9" t="str" cm="1">
        <f t="array" aca="1" ref="N3182" ca="1">LEFT(L3182, IF(ISNUMBER(SUBSTITUTE(_xludf.MID(L3182, 2, 1), ".", ",")), 1, 2))</f>
        <v/>
      </c>
      <c r="O3182" s="19" t="str">
        <f t="shared" ca="1" si="491"/>
        <v/>
      </c>
      <c r="P3182" s="9" t="str">
        <f t="shared" ca="1" si="492"/>
        <v/>
      </c>
      <c r="Q3182" s="9" t="str">
        <f t="shared" ca="1" si="493"/>
        <v/>
      </c>
      <c r="R3182" s="9" t="str">
        <f t="shared" si="486"/>
        <v/>
      </c>
      <c r="S3182" t="str" cm="1">
        <f t="array" ref="S3182">IF(ISBLANK(C3182),"",IFERROR(INDEX(ListeSeries!$A$2:$A$1045, MATCH(1, (DatasScan!G3182=ListeSeries!$B$2:$B$1045) * (DatasScan!H3182&gt;=ListeSeries!$D$2:$D$1045) * (DatasScan!H3182&lt;=ListeSeries!$E$2:$E$1045), 0)), "no match"))</f>
        <v/>
      </c>
      <c r="T3182" s="7" t="str" cm="1">
        <f t="array" ref="T3182">IF(ISBLANK(C3182),"",IFERROR(INDEX(ListeSeries!$C$2:$C$1045, MATCH(1, (DatasScan!G3182=ListeSeries!$B$2:$B$1045) * (DatasScan!H3182&gt;=ListeSeries!$D$2:$D$1045) * (DatasScan!H3182&lt;=ListeSeries!$E$2:$E$1045), 0)), "no match"))</f>
        <v/>
      </c>
      <c r="U3182" s="11" t="str" cm="1">
        <f t="array" ref="U3182">IF(ISBLANK(C3182),"",IFERROR(INDEX(ListeSeries!$F$2:$F$1045, MATCH(1, (DatasScan!G3182=ListeSeries!$B$2:$B$1045) * (DatasScan!H3182&gt;=ListeSeries!$D$2:$D$1045) * (DatasScan!H3182&lt;=ListeSeries!$E$2:$E$1045), 0)), "no match"))</f>
        <v/>
      </c>
    </row>
    <row r="3183" spans="1:21" ht="15" customHeight="1" x14ac:dyDescent="0.25">
      <c r="A3183" s="6" t="str">
        <f t="shared" si="487"/>
        <v/>
      </c>
      <c r="B3183" s="272"/>
      <c r="F3183" s="7" t="str">
        <f t="shared" si="490"/>
        <v/>
      </c>
      <c r="G3183" s="21" t="str">
        <f>IF(ISBLANK(C3183),"",_xlfn.XLOOKUP(_xlfn.XLOOKUP(VALUE(LEFT(C3183,4)),Souches!$B$2:$B$15000,Souches!$E$2:$E$15000),Varietes!$B$2:$B$500,Varietes!$C$2:$C$500))</f>
        <v/>
      </c>
      <c r="H3183" s="19" t="str">
        <f>IF(ISBLANK(C3183),"",_xlfn.XLOOKUP(VALUE(LEFT(C3183,4)),Souches!$B$2:$B$15000,Souches!$D$2:$D$15000))</f>
        <v/>
      </c>
      <c r="I3183" s="10" t="str">
        <f t="shared" si="488"/>
        <v/>
      </c>
      <c r="J3183" s="19" t="str">
        <f>IF(I3183="","",INT(('ObjProd (2)'!$C$25-I3183)/7 * (ABS('ObjProd (2)'!$C$25-I3183)&gt;=7)))</f>
        <v/>
      </c>
      <c r="K3183" s="10" t="str">
        <f>IF(I3183="","",
IF(AND(DATEDIF(I3183,'ObjProd (2)'!$C$25,"y")=0,DATEDIF(I3183,'ObjProd (2)'!$C$25,"ym")=0,
   INT(('ObjProd (2)'!$C$25-EDATE(I3183,DATEDIF(I3183,'ObjProd (2)'!$C$25,"y")*12+DATEDIF(I3183,'ObjProd (2)'!$C$25,"ym")))/7)=0),
   "&lt; 1 sem.",
   IF(DATEDIF(I3183,'ObjProd (2)'!$C$25,"y")&gt;0,DATEDIF(I3183,'ObjProd (2)'!$C$25,"y") &amp; " " &amp; IF(DATEDIF(I3183,'ObjProd (2)'!$C$25,"y")=1,"an ","ans "),"") &amp;
   IF(DATEDIF(I3183,'ObjProd (2)'!$C$25,"ym")&gt;0,DATEDIF(I3183,'ObjProd (2)'!$C$25,"ym") &amp; " mois ", "") &amp;
   IF(INT(('ObjProd (2)'!$C$25-EDATE(I3183,DATEDIF(I3183,'ObjProd (2)'!$C$25,"y")*12+DATEDIF(I3183,'ObjProd (2)'!$C$25,"ym")))/7)&gt;0,
      INT(('ObjProd (2)'!$C$25-EDATE(I3183,DATEDIF(I3183,'ObjProd (2)'!$C$25,"y")*12+DATEDIF(I3183,'ObjProd (2)'!$C$25,"ym")))/7) &amp; " sem.",
      "")
)
)</f>
        <v/>
      </c>
      <c r="L3183" s="11" t="str">
        <f t="shared" si="489"/>
        <v/>
      </c>
      <c r="M3183" s="9" t="str">
        <f t="shared" si="485"/>
        <v/>
      </c>
      <c r="N3183" s="9" t="str" cm="1">
        <f t="array" aca="1" ref="N3183" ca="1">LEFT(L3183, IF(ISNUMBER(SUBSTITUTE(_xludf.MID(L3183, 2, 1), ".", ",")), 1, 2))</f>
        <v/>
      </c>
      <c r="O3183" s="19" t="str">
        <f t="shared" ca="1" si="491"/>
        <v/>
      </c>
      <c r="P3183" s="9" t="str">
        <f t="shared" ca="1" si="492"/>
        <v/>
      </c>
      <c r="Q3183" s="9" t="str">
        <f t="shared" ca="1" si="493"/>
        <v/>
      </c>
      <c r="R3183" s="9" t="str">
        <f t="shared" si="486"/>
        <v/>
      </c>
      <c r="S3183" t="str" cm="1">
        <f t="array" ref="S3183">IF(ISBLANK(C3183),"",IFERROR(INDEX(ListeSeries!$A$2:$A$1045, MATCH(1, (DatasScan!G3183=ListeSeries!$B$2:$B$1045) * (DatasScan!H3183&gt;=ListeSeries!$D$2:$D$1045) * (DatasScan!H3183&lt;=ListeSeries!$E$2:$E$1045), 0)), "no match"))</f>
        <v/>
      </c>
      <c r="T3183" s="7" t="str" cm="1">
        <f t="array" ref="T3183">IF(ISBLANK(C3183),"",IFERROR(INDEX(ListeSeries!$C$2:$C$1045, MATCH(1, (DatasScan!G3183=ListeSeries!$B$2:$B$1045) * (DatasScan!H3183&gt;=ListeSeries!$D$2:$D$1045) * (DatasScan!H3183&lt;=ListeSeries!$E$2:$E$1045), 0)), "no match"))</f>
        <v/>
      </c>
      <c r="U3183" s="11" t="str" cm="1">
        <f t="array" ref="U3183">IF(ISBLANK(C3183),"",IFERROR(INDEX(ListeSeries!$F$2:$F$1045, MATCH(1, (DatasScan!G3183=ListeSeries!$B$2:$B$1045) * (DatasScan!H3183&gt;=ListeSeries!$D$2:$D$1045) * (DatasScan!H3183&lt;=ListeSeries!$E$2:$E$1045), 0)), "no match"))</f>
        <v/>
      </c>
    </row>
    <row r="3184" spans="1:21" ht="15" customHeight="1" x14ac:dyDescent="0.25">
      <c r="A3184" s="6" t="str">
        <f t="shared" si="487"/>
        <v/>
      </c>
      <c r="B3184" s="272"/>
      <c r="F3184" s="7" t="str">
        <f t="shared" si="490"/>
        <v/>
      </c>
      <c r="G3184" s="21" t="str">
        <f>IF(ISBLANK(C3184),"",_xlfn.XLOOKUP(_xlfn.XLOOKUP(VALUE(LEFT(C3184,4)),Souches!$B$2:$B$15000,Souches!$E$2:$E$15000),Varietes!$B$2:$B$500,Varietes!$C$2:$C$500))</f>
        <v/>
      </c>
      <c r="H3184" s="19" t="str">
        <f>IF(ISBLANK(C3184),"",_xlfn.XLOOKUP(VALUE(LEFT(C3184,4)),Souches!$B$2:$B$15000,Souches!$D$2:$D$15000))</f>
        <v/>
      </c>
      <c r="I3184" s="10" t="str">
        <f t="shared" si="488"/>
        <v/>
      </c>
      <c r="J3184" s="19" t="str">
        <f>IF(I3184="","",INT(('ObjProd (2)'!$C$25-I3184)/7 * (ABS('ObjProd (2)'!$C$25-I3184)&gt;=7)))</f>
        <v/>
      </c>
      <c r="K3184" s="10" t="str">
        <f>IF(I3184="","",
IF(AND(DATEDIF(I3184,'ObjProd (2)'!$C$25,"y")=0,DATEDIF(I3184,'ObjProd (2)'!$C$25,"ym")=0,
   INT(('ObjProd (2)'!$C$25-EDATE(I3184,DATEDIF(I3184,'ObjProd (2)'!$C$25,"y")*12+DATEDIF(I3184,'ObjProd (2)'!$C$25,"ym")))/7)=0),
   "&lt; 1 sem.",
   IF(DATEDIF(I3184,'ObjProd (2)'!$C$25,"y")&gt;0,DATEDIF(I3184,'ObjProd (2)'!$C$25,"y") &amp; " " &amp; IF(DATEDIF(I3184,'ObjProd (2)'!$C$25,"y")=1,"an ","ans "),"") &amp;
   IF(DATEDIF(I3184,'ObjProd (2)'!$C$25,"ym")&gt;0,DATEDIF(I3184,'ObjProd (2)'!$C$25,"ym") &amp; " mois ", "") &amp;
   IF(INT(('ObjProd (2)'!$C$25-EDATE(I3184,DATEDIF(I3184,'ObjProd (2)'!$C$25,"y")*12+DATEDIF(I3184,'ObjProd (2)'!$C$25,"ym")))/7)&gt;0,
      INT(('ObjProd (2)'!$C$25-EDATE(I3184,DATEDIF(I3184,'ObjProd (2)'!$C$25,"y")*12+DATEDIF(I3184,'ObjProd (2)'!$C$25,"ym")))/7) &amp; " sem.",
      "")
)
)</f>
        <v/>
      </c>
      <c r="L3184" s="11" t="str">
        <f t="shared" si="489"/>
        <v/>
      </c>
      <c r="M3184" s="9" t="str">
        <f t="shared" si="485"/>
        <v/>
      </c>
      <c r="N3184" s="9" t="str" cm="1">
        <f t="array" aca="1" ref="N3184" ca="1">LEFT(L3184, IF(ISNUMBER(SUBSTITUTE(_xludf.MID(L3184, 2, 1), ".", ",")), 1, 2))</f>
        <v/>
      </c>
      <c r="O3184" s="19" t="str">
        <f t="shared" ca="1" si="491"/>
        <v/>
      </c>
      <c r="P3184" s="9" t="str">
        <f t="shared" ca="1" si="492"/>
        <v/>
      </c>
      <c r="Q3184" s="9" t="str">
        <f t="shared" ca="1" si="493"/>
        <v/>
      </c>
      <c r="R3184" s="9" t="str">
        <f t="shared" si="486"/>
        <v/>
      </c>
      <c r="S3184" t="str" cm="1">
        <f t="array" ref="S3184">IF(ISBLANK(C3184),"",IFERROR(INDEX(ListeSeries!$A$2:$A$1045, MATCH(1, (DatasScan!G3184=ListeSeries!$B$2:$B$1045) * (DatasScan!H3184&gt;=ListeSeries!$D$2:$D$1045) * (DatasScan!H3184&lt;=ListeSeries!$E$2:$E$1045), 0)), "no match"))</f>
        <v/>
      </c>
      <c r="T3184" s="7" t="str" cm="1">
        <f t="array" ref="T3184">IF(ISBLANK(C3184),"",IFERROR(INDEX(ListeSeries!$C$2:$C$1045, MATCH(1, (DatasScan!G3184=ListeSeries!$B$2:$B$1045) * (DatasScan!H3184&gt;=ListeSeries!$D$2:$D$1045) * (DatasScan!H3184&lt;=ListeSeries!$E$2:$E$1045), 0)), "no match"))</f>
        <v/>
      </c>
      <c r="U3184" s="11" t="str" cm="1">
        <f t="array" ref="U3184">IF(ISBLANK(C3184),"",IFERROR(INDEX(ListeSeries!$F$2:$F$1045, MATCH(1, (DatasScan!G3184=ListeSeries!$B$2:$B$1045) * (DatasScan!H3184&gt;=ListeSeries!$D$2:$D$1045) * (DatasScan!H3184&lt;=ListeSeries!$E$2:$E$1045), 0)), "no match"))</f>
        <v/>
      </c>
    </row>
    <row r="3185" spans="1:21" ht="15" customHeight="1" x14ac:dyDescent="0.25">
      <c r="A3185" s="6" t="str">
        <f t="shared" si="487"/>
        <v/>
      </c>
      <c r="B3185" s="272"/>
      <c r="F3185" s="7" t="str">
        <f t="shared" si="490"/>
        <v/>
      </c>
      <c r="G3185" s="21" t="str">
        <f>IF(ISBLANK(C3185),"",_xlfn.XLOOKUP(_xlfn.XLOOKUP(VALUE(LEFT(C3185,4)),Souches!$B$2:$B$15000,Souches!$E$2:$E$15000),Varietes!$B$2:$B$500,Varietes!$C$2:$C$500))</f>
        <v/>
      </c>
      <c r="H3185" s="19" t="str">
        <f>IF(ISBLANK(C3185),"",_xlfn.XLOOKUP(VALUE(LEFT(C3185,4)),Souches!$B$2:$B$15000,Souches!$D$2:$D$15000))</f>
        <v/>
      </c>
      <c r="I3185" s="10" t="str">
        <f t="shared" si="488"/>
        <v/>
      </c>
      <c r="J3185" s="19" t="str">
        <f>IF(I3185="","",INT(('ObjProd (2)'!$C$25-I3185)/7 * (ABS('ObjProd (2)'!$C$25-I3185)&gt;=7)))</f>
        <v/>
      </c>
      <c r="K3185" s="10" t="str">
        <f>IF(I3185="","",
IF(AND(DATEDIF(I3185,'ObjProd (2)'!$C$25,"y")=0,DATEDIF(I3185,'ObjProd (2)'!$C$25,"ym")=0,
   INT(('ObjProd (2)'!$C$25-EDATE(I3185,DATEDIF(I3185,'ObjProd (2)'!$C$25,"y")*12+DATEDIF(I3185,'ObjProd (2)'!$C$25,"ym")))/7)=0),
   "&lt; 1 sem.",
   IF(DATEDIF(I3185,'ObjProd (2)'!$C$25,"y")&gt;0,DATEDIF(I3185,'ObjProd (2)'!$C$25,"y") &amp; " " &amp; IF(DATEDIF(I3185,'ObjProd (2)'!$C$25,"y")=1,"an ","ans "),"") &amp;
   IF(DATEDIF(I3185,'ObjProd (2)'!$C$25,"ym")&gt;0,DATEDIF(I3185,'ObjProd (2)'!$C$25,"ym") &amp; " mois ", "") &amp;
   IF(INT(('ObjProd (2)'!$C$25-EDATE(I3185,DATEDIF(I3185,'ObjProd (2)'!$C$25,"y")*12+DATEDIF(I3185,'ObjProd (2)'!$C$25,"ym")))/7)&gt;0,
      INT(('ObjProd (2)'!$C$25-EDATE(I3185,DATEDIF(I3185,'ObjProd (2)'!$C$25,"y")*12+DATEDIF(I3185,'ObjProd (2)'!$C$25,"ym")))/7) &amp; " sem.",
      "")
)
)</f>
        <v/>
      </c>
      <c r="L3185" s="11" t="str">
        <f t="shared" si="489"/>
        <v/>
      </c>
      <c r="M3185" s="9" t="str">
        <f t="shared" si="485"/>
        <v/>
      </c>
      <c r="N3185" s="9" t="str" cm="1">
        <f t="array" aca="1" ref="N3185" ca="1">LEFT(L3185, IF(ISNUMBER(SUBSTITUTE(_xludf.MID(L3185, 2, 1), ".", ",")), 1, 2))</f>
        <v/>
      </c>
      <c r="O3185" s="19" t="str">
        <f t="shared" ca="1" si="491"/>
        <v/>
      </c>
      <c r="P3185" s="9" t="str">
        <f t="shared" ca="1" si="492"/>
        <v/>
      </c>
      <c r="Q3185" s="9" t="str">
        <f t="shared" ca="1" si="493"/>
        <v/>
      </c>
      <c r="R3185" s="9" t="str">
        <f t="shared" si="486"/>
        <v/>
      </c>
      <c r="S3185" t="str" cm="1">
        <f t="array" ref="S3185">IF(ISBLANK(C3185),"",IFERROR(INDEX(ListeSeries!$A$2:$A$1045, MATCH(1, (DatasScan!G3185=ListeSeries!$B$2:$B$1045) * (DatasScan!H3185&gt;=ListeSeries!$D$2:$D$1045) * (DatasScan!H3185&lt;=ListeSeries!$E$2:$E$1045), 0)), "no match"))</f>
        <v/>
      </c>
      <c r="T3185" s="7" t="str" cm="1">
        <f t="array" ref="T3185">IF(ISBLANK(C3185),"",IFERROR(INDEX(ListeSeries!$C$2:$C$1045, MATCH(1, (DatasScan!G3185=ListeSeries!$B$2:$B$1045) * (DatasScan!H3185&gt;=ListeSeries!$D$2:$D$1045) * (DatasScan!H3185&lt;=ListeSeries!$E$2:$E$1045), 0)), "no match"))</f>
        <v/>
      </c>
      <c r="U3185" s="11" t="str" cm="1">
        <f t="array" ref="U3185">IF(ISBLANK(C3185),"",IFERROR(INDEX(ListeSeries!$F$2:$F$1045, MATCH(1, (DatasScan!G3185=ListeSeries!$B$2:$B$1045) * (DatasScan!H3185&gt;=ListeSeries!$D$2:$D$1045) * (DatasScan!H3185&lt;=ListeSeries!$E$2:$E$1045), 0)), "no match"))</f>
        <v/>
      </c>
    </row>
    <row r="3186" spans="1:21" ht="15" customHeight="1" x14ac:dyDescent="0.25">
      <c r="A3186" s="6" t="str">
        <f t="shared" si="487"/>
        <v/>
      </c>
      <c r="B3186" s="272"/>
      <c r="F3186" s="7" t="str">
        <f t="shared" si="490"/>
        <v/>
      </c>
      <c r="G3186" s="21" t="str">
        <f>IF(ISBLANK(C3186),"",_xlfn.XLOOKUP(_xlfn.XLOOKUP(VALUE(LEFT(C3186,4)),Souches!$B$2:$B$15000,Souches!$E$2:$E$15000),Varietes!$B$2:$B$500,Varietes!$C$2:$C$500))</f>
        <v/>
      </c>
      <c r="H3186" s="19" t="str">
        <f>IF(ISBLANK(C3186),"",_xlfn.XLOOKUP(VALUE(LEFT(C3186,4)),Souches!$B$2:$B$15000,Souches!$D$2:$D$15000))</f>
        <v/>
      </c>
      <c r="I3186" s="10" t="str">
        <f t="shared" si="488"/>
        <v/>
      </c>
      <c r="J3186" s="19" t="str">
        <f>IF(I3186="","",INT(('ObjProd (2)'!$C$25-I3186)/7 * (ABS('ObjProd (2)'!$C$25-I3186)&gt;=7)))</f>
        <v/>
      </c>
      <c r="K3186" s="10" t="str">
        <f>IF(I3186="","",
IF(AND(DATEDIF(I3186,'ObjProd (2)'!$C$25,"y")=0,DATEDIF(I3186,'ObjProd (2)'!$C$25,"ym")=0,
   INT(('ObjProd (2)'!$C$25-EDATE(I3186,DATEDIF(I3186,'ObjProd (2)'!$C$25,"y")*12+DATEDIF(I3186,'ObjProd (2)'!$C$25,"ym")))/7)=0),
   "&lt; 1 sem.",
   IF(DATEDIF(I3186,'ObjProd (2)'!$C$25,"y")&gt;0,DATEDIF(I3186,'ObjProd (2)'!$C$25,"y") &amp; " " &amp; IF(DATEDIF(I3186,'ObjProd (2)'!$C$25,"y")=1,"an ","ans "),"") &amp;
   IF(DATEDIF(I3186,'ObjProd (2)'!$C$25,"ym")&gt;0,DATEDIF(I3186,'ObjProd (2)'!$C$25,"ym") &amp; " mois ", "") &amp;
   IF(INT(('ObjProd (2)'!$C$25-EDATE(I3186,DATEDIF(I3186,'ObjProd (2)'!$C$25,"y")*12+DATEDIF(I3186,'ObjProd (2)'!$C$25,"ym")))/7)&gt;0,
      INT(('ObjProd (2)'!$C$25-EDATE(I3186,DATEDIF(I3186,'ObjProd (2)'!$C$25,"y")*12+DATEDIF(I3186,'ObjProd (2)'!$C$25,"ym")))/7) &amp; " sem.",
      "")
)
)</f>
        <v/>
      </c>
      <c r="L3186" s="11" t="str">
        <f t="shared" si="489"/>
        <v/>
      </c>
      <c r="M3186" s="9" t="str">
        <f t="shared" si="485"/>
        <v/>
      </c>
      <c r="N3186" s="9" t="str" cm="1">
        <f t="array" aca="1" ref="N3186" ca="1">LEFT(L3186, IF(ISNUMBER(SUBSTITUTE(_xludf.MID(L3186, 2, 1), ".", ",")), 1, 2))</f>
        <v/>
      </c>
      <c r="O3186" s="19" t="str">
        <f t="shared" ca="1" si="491"/>
        <v/>
      </c>
      <c r="P3186" s="9" t="str">
        <f t="shared" ca="1" si="492"/>
        <v/>
      </c>
      <c r="Q3186" s="9" t="str">
        <f t="shared" ca="1" si="493"/>
        <v/>
      </c>
      <c r="R3186" s="9" t="str">
        <f t="shared" si="486"/>
        <v/>
      </c>
      <c r="S3186" t="str" cm="1">
        <f t="array" ref="S3186">IF(ISBLANK(C3186),"",IFERROR(INDEX(ListeSeries!$A$2:$A$1045, MATCH(1, (DatasScan!G3186=ListeSeries!$B$2:$B$1045) * (DatasScan!H3186&gt;=ListeSeries!$D$2:$D$1045) * (DatasScan!H3186&lt;=ListeSeries!$E$2:$E$1045), 0)), "no match"))</f>
        <v/>
      </c>
      <c r="T3186" s="7" t="str" cm="1">
        <f t="array" ref="T3186">IF(ISBLANK(C3186),"",IFERROR(INDEX(ListeSeries!$C$2:$C$1045, MATCH(1, (DatasScan!G3186=ListeSeries!$B$2:$B$1045) * (DatasScan!H3186&gt;=ListeSeries!$D$2:$D$1045) * (DatasScan!H3186&lt;=ListeSeries!$E$2:$E$1045), 0)), "no match"))</f>
        <v/>
      </c>
      <c r="U3186" s="11" t="str" cm="1">
        <f t="array" ref="U3186">IF(ISBLANK(C3186),"",IFERROR(INDEX(ListeSeries!$F$2:$F$1045, MATCH(1, (DatasScan!G3186=ListeSeries!$B$2:$B$1045) * (DatasScan!H3186&gt;=ListeSeries!$D$2:$D$1045) * (DatasScan!H3186&lt;=ListeSeries!$E$2:$E$1045), 0)), "no match"))</f>
        <v/>
      </c>
    </row>
    <row r="3187" spans="1:21" ht="15" customHeight="1" x14ac:dyDescent="0.25">
      <c r="A3187" s="6" t="str">
        <f t="shared" si="487"/>
        <v/>
      </c>
      <c r="B3187" s="272"/>
      <c r="F3187" s="7" t="str">
        <f t="shared" si="490"/>
        <v/>
      </c>
      <c r="G3187" s="21" t="str">
        <f>IF(ISBLANK(C3187),"",_xlfn.XLOOKUP(_xlfn.XLOOKUP(VALUE(LEFT(C3187,4)),Souches!$B$2:$B$15000,Souches!$E$2:$E$15000),Varietes!$B$2:$B$500,Varietes!$C$2:$C$500))</f>
        <v/>
      </c>
      <c r="H3187" s="19" t="str">
        <f>IF(ISBLANK(C3187),"",_xlfn.XLOOKUP(VALUE(LEFT(C3187,4)),Souches!$B$2:$B$15000,Souches!$D$2:$D$15000))</f>
        <v/>
      </c>
      <c r="I3187" s="10" t="str">
        <f t="shared" si="488"/>
        <v/>
      </c>
      <c r="J3187" s="19" t="str">
        <f>IF(I3187="","",INT(('ObjProd (2)'!$C$25-I3187)/7 * (ABS('ObjProd (2)'!$C$25-I3187)&gt;=7)))</f>
        <v/>
      </c>
      <c r="K3187" s="10" t="str">
        <f>IF(I3187="","",
IF(AND(DATEDIF(I3187,'ObjProd (2)'!$C$25,"y")=0,DATEDIF(I3187,'ObjProd (2)'!$C$25,"ym")=0,
   INT(('ObjProd (2)'!$C$25-EDATE(I3187,DATEDIF(I3187,'ObjProd (2)'!$C$25,"y")*12+DATEDIF(I3187,'ObjProd (2)'!$C$25,"ym")))/7)=0),
   "&lt; 1 sem.",
   IF(DATEDIF(I3187,'ObjProd (2)'!$C$25,"y")&gt;0,DATEDIF(I3187,'ObjProd (2)'!$C$25,"y") &amp; " " &amp; IF(DATEDIF(I3187,'ObjProd (2)'!$C$25,"y")=1,"an ","ans "),"") &amp;
   IF(DATEDIF(I3187,'ObjProd (2)'!$C$25,"ym")&gt;0,DATEDIF(I3187,'ObjProd (2)'!$C$25,"ym") &amp; " mois ", "") &amp;
   IF(INT(('ObjProd (2)'!$C$25-EDATE(I3187,DATEDIF(I3187,'ObjProd (2)'!$C$25,"y")*12+DATEDIF(I3187,'ObjProd (2)'!$C$25,"ym")))/7)&gt;0,
      INT(('ObjProd (2)'!$C$25-EDATE(I3187,DATEDIF(I3187,'ObjProd (2)'!$C$25,"y")*12+DATEDIF(I3187,'ObjProd (2)'!$C$25,"ym")))/7) &amp; " sem.",
      "")
)
)</f>
        <v/>
      </c>
      <c r="L3187" s="11" t="str">
        <f t="shared" si="489"/>
        <v/>
      </c>
      <c r="M3187" s="9" t="str">
        <f t="shared" si="485"/>
        <v/>
      </c>
      <c r="N3187" s="9" t="str" cm="1">
        <f t="array" aca="1" ref="N3187" ca="1">LEFT(L3187, IF(ISNUMBER(SUBSTITUTE(_xludf.MID(L3187, 2, 1), ".", ",")), 1, 2))</f>
        <v/>
      </c>
      <c r="O3187" s="19" t="str">
        <f t="shared" ca="1" si="491"/>
        <v/>
      </c>
      <c r="P3187" s="9" t="str">
        <f t="shared" ca="1" si="492"/>
        <v/>
      </c>
      <c r="Q3187" s="9" t="str">
        <f t="shared" ca="1" si="493"/>
        <v/>
      </c>
      <c r="R3187" s="9" t="str">
        <f t="shared" si="486"/>
        <v/>
      </c>
      <c r="S3187" t="str" cm="1">
        <f t="array" ref="S3187">IF(ISBLANK(C3187),"",IFERROR(INDEX(ListeSeries!$A$2:$A$1045, MATCH(1, (DatasScan!G3187=ListeSeries!$B$2:$B$1045) * (DatasScan!H3187&gt;=ListeSeries!$D$2:$D$1045) * (DatasScan!H3187&lt;=ListeSeries!$E$2:$E$1045), 0)), "no match"))</f>
        <v/>
      </c>
      <c r="T3187" s="7" t="str" cm="1">
        <f t="array" ref="T3187">IF(ISBLANK(C3187),"",IFERROR(INDEX(ListeSeries!$C$2:$C$1045, MATCH(1, (DatasScan!G3187=ListeSeries!$B$2:$B$1045) * (DatasScan!H3187&gt;=ListeSeries!$D$2:$D$1045) * (DatasScan!H3187&lt;=ListeSeries!$E$2:$E$1045), 0)), "no match"))</f>
        <v/>
      </c>
      <c r="U3187" s="11" t="str" cm="1">
        <f t="array" ref="U3187">IF(ISBLANK(C3187),"",IFERROR(INDEX(ListeSeries!$F$2:$F$1045, MATCH(1, (DatasScan!G3187=ListeSeries!$B$2:$B$1045) * (DatasScan!H3187&gt;=ListeSeries!$D$2:$D$1045) * (DatasScan!H3187&lt;=ListeSeries!$E$2:$E$1045), 0)), "no match"))</f>
        <v/>
      </c>
    </row>
    <row r="3188" spans="1:21" ht="15" customHeight="1" x14ac:dyDescent="0.25">
      <c r="A3188" s="6" t="str">
        <f t="shared" si="487"/>
        <v/>
      </c>
      <c r="B3188" s="272"/>
      <c r="F3188" s="7" t="str">
        <f t="shared" si="490"/>
        <v/>
      </c>
      <c r="G3188" s="21" t="str">
        <f>IF(ISBLANK(C3188),"",_xlfn.XLOOKUP(_xlfn.XLOOKUP(VALUE(LEFT(C3188,4)),Souches!$B$2:$B$15000,Souches!$E$2:$E$15000),Varietes!$B$2:$B$500,Varietes!$C$2:$C$500))</f>
        <v/>
      </c>
      <c r="H3188" s="19" t="str">
        <f>IF(ISBLANK(C3188),"",_xlfn.XLOOKUP(VALUE(LEFT(C3188,4)),Souches!$B$2:$B$15000,Souches!$D$2:$D$15000))</f>
        <v/>
      </c>
      <c r="I3188" s="10" t="str">
        <f t="shared" si="488"/>
        <v/>
      </c>
      <c r="J3188" s="19" t="str">
        <f>IF(I3188="","",INT(('ObjProd (2)'!$C$25-I3188)/7 * (ABS('ObjProd (2)'!$C$25-I3188)&gt;=7)))</f>
        <v/>
      </c>
      <c r="K3188" s="10" t="str">
        <f>IF(I3188="","",
IF(AND(DATEDIF(I3188,'ObjProd (2)'!$C$25,"y")=0,DATEDIF(I3188,'ObjProd (2)'!$C$25,"ym")=0,
   INT(('ObjProd (2)'!$C$25-EDATE(I3188,DATEDIF(I3188,'ObjProd (2)'!$C$25,"y")*12+DATEDIF(I3188,'ObjProd (2)'!$C$25,"ym")))/7)=0),
   "&lt; 1 sem.",
   IF(DATEDIF(I3188,'ObjProd (2)'!$C$25,"y")&gt;0,DATEDIF(I3188,'ObjProd (2)'!$C$25,"y") &amp; " " &amp; IF(DATEDIF(I3188,'ObjProd (2)'!$C$25,"y")=1,"an ","ans "),"") &amp;
   IF(DATEDIF(I3188,'ObjProd (2)'!$C$25,"ym")&gt;0,DATEDIF(I3188,'ObjProd (2)'!$C$25,"ym") &amp; " mois ", "") &amp;
   IF(INT(('ObjProd (2)'!$C$25-EDATE(I3188,DATEDIF(I3188,'ObjProd (2)'!$C$25,"y")*12+DATEDIF(I3188,'ObjProd (2)'!$C$25,"ym")))/7)&gt;0,
      INT(('ObjProd (2)'!$C$25-EDATE(I3188,DATEDIF(I3188,'ObjProd (2)'!$C$25,"y")*12+DATEDIF(I3188,'ObjProd (2)'!$C$25,"ym")))/7) &amp; " sem.",
      "")
)
)</f>
        <v/>
      </c>
      <c r="L3188" s="11" t="str">
        <f t="shared" si="489"/>
        <v/>
      </c>
      <c r="M3188" s="9" t="str">
        <f t="shared" si="485"/>
        <v/>
      </c>
      <c r="N3188" s="9" t="str" cm="1">
        <f t="array" aca="1" ref="N3188" ca="1">LEFT(L3188, IF(ISNUMBER(SUBSTITUTE(_xludf.MID(L3188, 2, 1), ".", ",")), 1, 2))</f>
        <v/>
      </c>
      <c r="O3188" s="19" t="str">
        <f t="shared" ca="1" si="491"/>
        <v/>
      </c>
      <c r="P3188" s="9" t="str">
        <f t="shared" ca="1" si="492"/>
        <v/>
      </c>
      <c r="Q3188" s="9" t="str">
        <f t="shared" ca="1" si="493"/>
        <v/>
      </c>
      <c r="R3188" s="9" t="str">
        <f t="shared" si="486"/>
        <v/>
      </c>
      <c r="S3188" t="str" cm="1">
        <f t="array" ref="S3188">IF(ISBLANK(C3188),"",IFERROR(INDEX(ListeSeries!$A$2:$A$1045, MATCH(1, (DatasScan!G3188=ListeSeries!$B$2:$B$1045) * (DatasScan!H3188&gt;=ListeSeries!$D$2:$D$1045) * (DatasScan!H3188&lt;=ListeSeries!$E$2:$E$1045), 0)), "no match"))</f>
        <v/>
      </c>
      <c r="T3188" s="7" t="str" cm="1">
        <f t="array" ref="T3188">IF(ISBLANK(C3188),"",IFERROR(INDEX(ListeSeries!$C$2:$C$1045, MATCH(1, (DatasScan!G3188=ListeSeries!$B$2:$B$1045) * (DatasScan!H3188&gt;=ListeSeries!$D$2:$D$1045) * (DatasScan!H3188&lt;=ListeSeries!$E$2:$E$1045), 0)), "no match"))</f>
        <v/>
      </c>
      <c r="U3188" s="11" t="str" cm="1">
        <f t="array" ref="U3188">IF(ISBLANK(C3188),"",IFERROR(INDEX(ListeSeries!$F$2:$F$1045, MATCH(1, (DatasScan!G3188=ListeSeries!$B$2:$B$1045) * (DatasScan!H3188&gt;=ListeSeries!$D$2:$D$1045) * (DatasScan!H3188&lt;=ListeSeries!$E$2:$E$1045), 0)), "no match"))</f>
        <v/>
      </c>
    </row>
    <row r="3189" spans="1:21" ht="15" customHeight="1" x14ac:dyDescent="0.25">
      <c r="A3189" s="6" t="str">
        <f t="shared" si="487"/>
        <v/>
      </c>
      <c r="B3189" s="272"/>
      <c r="F3189" s="7" t="str">
        <f t="shared" si="490"/>
        <v/>
      </c>
      <c r="G3189" s="21" t="str">
        <f>IF(ISBLANK(C3189),"",_xlfn.XLOOKUP(_xlfn.XLOOKUP(VALUE(LEFT(C3189,4)),Souches!$B$2:$B$15000,Souches!$E$2:$E$15000),Varietes!$B$2:$B$500,Varietes!$C$2:$C$500))</f>
        <v/>
      </c>
      <c r="H3189" s="19" t="str">
        <f>IF(ISBLANK(C3189),"",_xlfn.XLOOKUP(VALUE(LEFT(C3189,4)),Souches!$B$2:$B$15000,Souches!$D$2:$D$15000))</f>
        <v/>
      </c>
      <c r="I3189" s="10" t="str">
        <f t="shared" si="488"/>
        <v/>
      </c>
      <c r="J3189" s="19" t="str">
        <f>IF(I3189="","",INT(('ObjProd (2)'!$C$25-I3189)/7 * (ABS('ObjProd (2)'!$C$25-I3189)&gt;=7)))</f>
        <v/>
      </c>
      <c r="K3189" s="10" t="str">
        <f>IF(I3189="","",
IF(AND(DATEDIF(I3189,'ObjProd (2)'!$C$25,"y")=0,DATEDIF(I3189,'ObjProd (2)'!$C$25,"ym")=0,
   INT(('ObjProd (2)'!$C$25-EDATE(I3189,DATEDIF(I3189,'ObjProd (2)'!$C$25,"y")*12+DATEDIF(I3189,'ObjProd (2)'!$C$25,"ym")))/7)=0),
   "&lt; 1 sem.",
   IF(DATEDIF(I3189,'ObjProd (2)'!$C$25,"y")&gt;0,DATEDIF(I3189,'ObjProd (2)'!$C$25,"y") &amp; " " &amp; IF(DATEDIF(I3189,'ObjProd (2)'!$C$25,"y")=1,"an ","ans "),"") &amp;
   IF(DATEDIF(I3189,'ObjProd (2)'!$C$25,"ym")&gt;0,DATEDIF(I3189,'ObjProd (2)'!$C$25,"ym") &amp; " mois ", "") &amp;
   IF(INT(('ObjProd (2)'!$C$25-EDATE(I3189,DATEDIF(I3189,'ObjProd (2)'!$C$25,"y")*12+DATEDIF(I3189,'ObjProd (2)'!$C$25,"ym")))/7)&gt;0,
      INT(('ObjProd (2)'!$C$25-EDATE(I3189,DATEDIF(I3189,'ObjProd (2)'!$C$25,"y")*12+DATEDIF(I3189,'ObjProd (2)'!$C$25,"ym")))/7) &amp; " sem.",
      "")
)
)</f>
        <v/>
      </c>
      <c r="L3189" s="11" t="str">
        <f t="shared" si="489"/>
        <v/>
      </c>
      <c r="M3189" s="9" t="str">
        <f t="shared" si="485"/>
        <v/>
      </c>
      <c r="N3189" s="9" t="str" cm="1">
        <f t="array" aca="1" ref="N3189" ca="1">LEFT(L3189, IF(ISNUMBER(SUBSTITUTE(_xludf.MID(L3189, 2, 1), ".", ",")), 1, 2))</f>
        <v/>
      </c>
      <c r="O3189" s="19" t="str">
        <f t="shared" ca="1" si="491"/>
        <v/>
      </c>
      <c r="P3189" s="9" t="str">
        <f t="shared" ca="1" si="492"/>
        <v/>
      </c>
      <c r="Q3189" s="9" t="str">
        <f t="shared" ca="1" si="493"/>
        <v/>
      </c>
      <c r="R3189" s="9" t="str">
        <f t="shared" si="486"/>
        <v/>
      </c>
      <c r="S3189" t="str" cm="1">
        <f t="array" ref="S3189">IF(ISBLANK(C3189),"",IFERROR(INDEX(ListeSeries!$A$2:$A$1045, MATCH(1, (DatasScan!G3189=ListeSeries!$B$2:$B$1045) * (DatasScan!H3189&gt;=ListeSeries!$D$2:$D$1045) * (DatasScan!H3189&lt;=ListeSeries!$E$2:$E$1045), 0)), "no match"))</f>
        <v/>
      </c>
      <c r="T3189" s="7" t="str" cm="1">
        <f t="array" ref="T3189">IF(ISBLANK(C3189),"",IFERROR(INDEX(ListeSeries!$C$2:$C$1045, MATCH(1, (DatasScan!G3189=ListeSeries!$B$2:$B$1045) * (DatasScan!H3189&gt;=ListeSeries!$D$2:$D$1045) * (DatasScan!H3189&lt;=ListeSeries!$E$2:$E$1045), 0)), "no match"))</f>
        <v/>
      </c>
      <c r="U3189" s="11" t="str" cm="1">
        <f t="array" ref="U3189">IF(ISBLANK(C3189),"",IFERROR(INDEX(ListeSeries!$F$2:$F$1045, MATCH(1, (DatasScan!G3189=ListeSeries!$B$2:$B$1045) * (DatasScan!H3189&gt;=ListeSeries!$D$2:$D$1045) * (DatasScan!H3189&lt;=ListeSeries!$E$2:$E$1045), 0)), "no match"))</f>
        <v/>
      </c>
    </row>
    <row r="3190" spans="1:21" ht="15" customHeight="1" x14ac:dyDescent="0.25">
      <c r="A3190" s="6" t="str">
        <f t="shared" si="487"/>
        <v/>
      </c>
      <c r="B3190" s="272"/>
      <c r="F3190" s="7" t="str">
        <f t="shared" si="490"/>
        <v/>
      </c>
      <c r="G3190" s="21" t="str">
        <f>IF(ISBLANK(C3190),"",_xlfn.XLOOKUP(_xlfn.XLOOKUP(VALUE(LEFT(C3190,4)),Souches!$B$2:$B$15000,Souches!$E$2:$E$15000),Varietes!$B$2:$B$500,Varietes!$C$2:$C$500))</f>
        <v/>
      </c>
      <c r="H3190" s="19" t="str">
        <f>IF(ISBLANK(C3190),"",_xlfn.XLOOKUP(VALUE(LEFT(C3190,4)),Souches!$B$2:$B$15000,Souches!$D$2:$D$15000))</f>
        <v/>
      </c>
      <c r="I3190" s="10" t="str">
        <f t="shared" si="488"/>
        <v/>
      </c>
      <c r="J3190" s="19" t="str">
        <f>IF(I3190="","",INT(('ObjProd (2)'!$C$25-I3190)/7 * (ABS('ObjProd (2)'!$C$25-I3190)&gt;=7)))</f>
        <v/>
      </c>
      <c r="K3190" s="10" t="str">
        <f>IF(I3190="","",
IF(AND(DATEDIF(I3190,'ObjProd (2)'!$C$25,"y")=0,DATEDIF(I3190,'ObjProd (2)'!$C$25,"ym")=0,
   INT(('ObjProd (2)'!$C$25-EDATE(I3190,DATEDIF(I3190,'ObjProd (2)'!$C$25,"y")*12+DATEDIF(I3190,'ObjProd (2)'!$C$25,"ym")))/7)=0),
   "&lt; 1 sem.",
   IF(DATEDIF(I3190,'ObjProd (2)'!$C$25,"y")&gt;0,DATEDIF(I3190,'ObjProd (2)'!$C$25,"y") &amp; " " &amp; IF(DATEDIF(I3190,'ObjProd (2)'!$C$25,"y")=1,"an ","ans "),"") &amp;
   IF(DATEDIF(I3190,'ObjProd (2)'!$C$25,"ym")&gt;0,DATEDIF(I3190,'ObjProd (2)'!$C$25,"ym") &amp; " mois ", "") &amp;
   IF(INT(('ObjProd (2)'!$C$25-EDATE(I3190,DATEDIF(I3190,'ObjProd (2)'!$C$25,"y")*12+DATEDIF(I3190,'ObjProd (2)'!$C$25,"ym")))/7)&gt;0,
      INT(('ObjProd (2)'!$C$25-EDATE(I3190,DATEDIF(I3190,'ObjProd (2)'!$C$25,"y")*12+DATEDIF(I3190,'ObjProd (2)'!$C$25,"ym")))/7) &amp; " sem.",
      "")
)
)</f>
        <v/>
      </c>
      <c r="L3190" s="11" t="str">
        <f t="shared" si="489"/>
        <v/>
      </c>
      <c r="M3190" s="9" t="str">
        <f t="shared" si="485"/>
        <v/>
      </c>
      <c r="N3190" s="9" t="str" cm="1">
        <f t="array" aca="1" ref="N3190" ca="1">LEFT(L3190, IF(ISNUMBER(SUBSTITUTE(_xludf.MID(L3190, 2, 1), ".", ",")), 1, 2))</f>
        <v/>
      </c>
      <c r="O3190" s="19" t="str">
        <f t="shared" ca="1" si="491"/>
        <v/>
      </c>
      <c r="P3190" s="9" t="str">
        <f t="shared" ca="1" si="492"/>
        <v/>
      </c>
      <c r="Q3190" s="9" t="str">
        <f t="shared" ca="1" si="493"/>
        <v/>
      </c>
      <c r="R3190" s="9" t="str">
        <f t="shared" si="486"/>
        <v/>
      </c>
      <c r="S3190" t="str" cm="1">
        <f t="array" ref="S3190">IF(ISBLANK(C3190),"",IFERROR(INDEX(ListeSeries!$A$2:$A$1045, MATCH(1, (DatasScan!G3190=ListeSeries!$B$2:$B$1045) * (DatasScan!H3190&gt;=ListeSeries!$D$2:$D$1045) * (DatasScan!H3190&lt;=ListeSeries!$E$2:$E$1045), 0)), "no match"))</f>
        <v/>
      </c>
      <c r="T3190" s="7" t="str" cm="1">
        <f t="array" ref="T3190">IF(ISBLANK(C3190),"",IFERROR(INDEX(ListeSeries!$C$2:$C$1045, MATCH(1, (DatasScan!G3190=ListeSeries!$B$2:$B$1045) * (DatasScan!H3190&gt;=ListeSeries!$D$2:$D$1045) * (DatasScan!H3190&lt;=ListeSeries!$E$2:$E$1045), 0)), "no match"))</f>
        <v/>
      </c>
      <c r="U3190" s="11" t="str" cm="1">
        <f t="array" ref="U3190">IF(ISBLANK(C3190),"",IFERROR(INDEX(ListeSeries!$F$2:$F$1045, MATCH(1, (DatasScan!G3190=ListeSeries!$B$2:$B$1045) * (DatasScan!H3190&gt;=ListeSeries!$D$2:$D$1045) * (DatasScan!H3190&lt;=ListeSeries!$E$2:$E$1045), 0)), "no match"))</f>
        <v/>
      </c>
    </row>
    <row r="3191" spans="1:21" ht="15" customHeight="1" x14ac:dyDescent="0.25">
      <c r="A3191" s="6" t="str">
        <f t="shared" si="487"/>
        <v/>
      </c>
      <c r="B3191" s="272"/>
      <c r="F3191" s="7" t="str">
        <f t="shared" si="490"/>
        <v/>
      </c>
      <c r="G3191" s="21" t="str">
        <f>IF(ISBLANK(C3191),"",_xlfn.XLOOKUP(_xlfn.XLOOKUP(VALUE(LEFT(C3191,4)),Souches!$B$2:$B$15000,Souches!$E$2:$E$15000),Varietes!$B$2:$B$500,Varietes!$C$2:$C$500))</f>
        <v/>
      </c>
      <c r="H3191" s="19" t="str">
        <f>IF(ISBLANK(C3191),"",_xlfn.XLOOKUP(VALUE(LEFT(C3191,4)),Souches!$B$2:$B$15000,Souches!$D$2:$D$15000))</f>
        <v/>
      </c>
      <c r="I3191" s="10" t="str">
        <f t="shared" si="488"/>
        <v/>
      </c>
      <c r="J3191" s="19" t="str">
        <f>IF(I3191="","",INT(('ObjProd (2)'!$C$25-I3191)/7 * (ABS('ObjProd (2)'!$C$25-I3191)&gt;=7)))</f>
        <v/>
      </c>
      <c r="K3191" s="10" t="str">
        <f>IF(I3191="","",
IF(AND(DATEDIF(I3191,'ObjProd (2)'!$C$25,"y")=0,DATEDIF(I3191,'ObjProd (2)'!$C$25,"ym")=0,
   INT(('ObjProd (2)'!$C$25-EDATE(I3191,DATEDIF(I3191,'ObjProd (2)'!$C$25,"y")*12+DATEDIF(I3191,'ObjProd (2)'!$C$25,"ym")))/7)=0),
   "&lt; 1 sem.",
   IF(DATEDIF(I3191,'ObjProd (2)'!$C$25,"y")&gt;0,DATEDIF(I3191,'ObjProd (2)'!$C$25,"y") &amp; " " &amp; IF(DATEDIF(I3191,'ObjProd (2)'!$C$25,"y")=1,"an ","ans "),"") &amp;
   IF(DATEDIF(I3191,'ObjProd (2)'!$C$25,"ym")&gt;0,DATEDIF(I3191,'ObjProd (2)'!$C$25,"ym") &amp; " mois ", "") &amp;
   IF(INT(('ObjProd (2)'!$C$25-EDATE(I3191,DATEDIF(I3191,'ObjProd (2)'!$C$25,"y")*12+DATEDIF(I3191,'ObjProd (2)'!$C$25,"ym")))/7)&gt;0,
      INT(('ObjProd (2)'!$C$25-EDATE(I3191,DATEDIF(I3191,'ObjProd (2)'!$C$25,"y")*12+DATEDIF(I3191,'ObjProd (2)'!$C$25,"ym")))/7) &amp; " sem.",
      "")
)
)</f>
        <v/>
      </c>
      <c r="L3191" s="11" t="str">
        <f t="shared" si="489"/>
        <v/>
      </c>
      <c r="M3191" s="9" t="str">
        <f t="shared" si="485"/>
        <v/>
      </c>
      <c r="N3191" s="9" t="str" cm="1">
        <f t="array" aca="1" ref="N3191" ca="1">LEFT(L3191, IF(ISNUMBER(SUBSTITUTE(_xludf.MID(L3191, 2, 1), ".", ",")), 1, 2))</f>
        <v/>
      </c>
      <c r="O3191" s="19" t="str">
        <f t="shared" ca="1" si="491"/>
        <v/>
      </c>
      <c r="P3191" s="9" t="str">
        <f t="shared" ca="1" si="492"/>
        <v/>
      </c>
      <c r="Q3191" s="9" t="str">
        <f t="shared" ca="1" si="493"/>
        <v/>
      </c>
      <c r="R3191" s="9" t="str">
        <f t="shared" si="486"/>
        <v/>
      </c>
      <c r="S3191" t="str" cm="1">
        <f t="array" ref="S3191">IF(ISBLANK(C3191),"",IFERROR(INDEX(ListeSeries!$A$2:$A$1045, MATCH(1, (DatasScan!G3191=ListeSeries!$B$2:$B$1045) * (DatasScan!H3191&gt;=ListeSeries!$D$2:$D$1045) * (DatasScan!H3191&lt;=ListeSeries!$E$2:$E$1045), 0)), "no match"))</f>
        <v/>
      </c>
      <c r="T3191" s="7" t="str" cm="1">
        <f t="array" ref="T3191">IF(ISBLANK(C3191),"",IFERROR(INDEX(ListeSeries!$C$2:$C$1045, MATCH(1, (DatasScan!G3191=ListeSeries!$B$2:$B$1045) * (DatasScan!H3191&gt;=ListeSeries!$D$2:$D$1045) * (DatasScan!H3191&lt;=ListeSeries!$E$2:$E$1045), 0)), "no match"))</f>
        <v/>
      </c>
      <c r="U3191" s="11" t="str" cm="1">
        <f t="array" ref="U3191">IF(ISBLANK(C3191),"",IFERROR(INDEX(ListeSeries!$F$2:$F$1045, MATCH(1, (DatasScan!G3191=ListeSeries!$B$2:$B$1045) * (DatasScan!H3191&gt;=ListeSeries!$D$2:$D$1045) * (DatasScan!H3191&lt;=ListeSeries!$E$2:$E$1045), 0)), "no match"))</f>
        <v/>
      </c>
    </row>
    <row r="3192" spans="1:21" ht="15" customHeight="1" x14ac:dyDescent="0.25">
      <c r="A3192" s="6" t="str">
        <f t="shared" si="487"/>
        <v/>
      </c>
      <c r="B3192" s="272"/>
      <c r="F3192" s="7" t="str">
        <f t="shared" si="490"/>
        <v/>
      </c>
      <c r="G3192" s="21" t="str">
        <f>IF(ISBLANK(C3192),"",_xlfn.XLOOKUP(_xlfn.XLOOKUP(VALUE(LEFT(C3192,4)),Souches!$B$2:$B$15000,Souches!$E$2:$E$15000),Varietes!$B$2:$B$500,Varietes!$C$2:$C$500))</f>
        <v/>
      </c>
      <c r="H3192" s="19" t="str">
        <f>IF(ISBLANK(C3192),"",_xlfn.XLOOKUP(VALUE(LEFT(C3192,4)),Souches!$B$2:$B$15000,Souches!$D$2:$D$15000))</f>
        <v/>
      </c>
      <c r="I3192" s="10" t="str">
        <f t="shared" si="488"/>
        <v/>
      </c>
      <c r="J3192" s="19" t="str">
        <f>IF(I3192="","",INT(('ObjProd (2)'!$C$25-I3192)/7 * (ABS('ObjProd (2)'!$C$25-I3192)&gt;=7)))</f>
        <v/>
      </c>
      <c r="K3192" s="10" t="str">
        <f>IF(I3192="","",
IF(AND(DATEDIF(I3192,'ObjProd (2)'!$C$25,"y")=0,DATEDIF(I3192,'ObjProd (2)'!$C$25,"ym")=0,
   INT(('ObjProd (2)'!$C$25-EDATE(I3192,DATEDIF(I3192,'ObjProd (2)'!$C$25,"y")*12+DATEDIF(I3192,'ObjProd (2)'!$C$25,"ym")))/7)=0),
   "&lt; 1 sem.",
   IF(DATEDIF(I3192,'ObjProd (2)'!$C$25,"y")&gt;0,DATEDIF(I3192,'ObjProd (2)'!$C$25,"y") &amp; " " &amp; IF(DATEDIF(I3192,'ObjProd (2)'!$C$25,"y")=1,"an ","ans "),"") &amp;
   IF(DATEDIF(I3192,'ObjProd (2)'!$C$25,"ym")&gt;0,DATEDIF(I3192,'ObjProd (2)'!$C$25,"ym") &amp; " mois ", "") &amp;
   IF(INT(('ObjProd (2)'!$C$25-EDATE(I3192,DATEDIF(I3192,'ObjProd (2)'!$C$25,"y")*12+DATEDIF(I3192,'ObjProd (2)'!$C$25,"ym")))/7)&gt;0,
      INT(('ObjProd (2)'!$C$25-EDATE(I3192,DATEDIF(I3192,'ObjProd (2)'!$C$25,"y")*12+DATEDIF(I3192,'ObjProd (2)'!$C$25,"ym")))/7) &amp; " sem.",
      "")
)
)</f>
        <v/>
      </c>
      <c r="L3192" s="11" t="str">
        <f t="shared" si="489"/>
        <v/>
      </c>
      <c r="M3192" s="9" t="str">
        <f t="shared" si="485"/>
        <v/>
      </c>
      <c r="N3192" s="9" t="str" cm="1">
        <f t="array" aca="1" ref="N3192" ca="1">LEFT(L3192, IF(ISNUMBER(SUBSTITUTE(_xludf.MID(L3192, 2, 1), ".", ",")), 1, 2))</f>
        <v/>
      </c>
      <c r="O3192" s="19" t="str">
        <f t="shared" ca="1" si="491"/>
        <v/>
      </c>
      <c r="P3192" s="9" t="str">
        <f t="shared" ca="1" si="492"/>
        <v/>
      </c>
      <c r="Q3192" s="9" t="str">
        <f t="shared" ca="1" si="493"/>
        <v/>
      </c>
      <c r="R3192" s="9" t="str">
        <f t="shared" si="486"/>
        <v/>
      </c>
      <c r="S3192" t="str" cm="1">
        <f t="array" ref="S3192">IF(ISBLANK(C3192),"",IFERROR(INDEX(ListeSeries!$A$2:$A$1045, MATCH(1, (DatasScan!G3192=ListeSeries!$B$2:$B$1045) * (DatasScan!H3192&gt;=ListeSeries!$D$2:$D$1045) * (DatasScan!H3192&lt;=ListeSeries!$E$2:$E$1045), 0)), "no match"))</f>
        <v/>
      </c>
      <c r="T3192" s="7" t="str" cm="1">
        <f t="array" ref="T3192">IF(ISBLANK(C3192),"",IFERROR(INDEX(ListeSeries!$C$2:$C$1045, MATCH(1, (DatasScan!G3192=ListeSeries!$B$2:$B$1045) * (DatasScan!H3192&gt;=ListeSeries!$D$2:$D$1045) * (DatasScan!H3192&lt;=ListeSeries!$E$2:$E$1045), 0)), "no match"))</f>
        <v/>
      </c>
      <c r="U3192" s="11" t="str" cm="1">
        <f t="array" ref="U3192">IF(ISBLANK(C3192),"",IFERROR(INDEX(ListeSeries!$F$2:$F$1045, MATCH(1, (DatasScan!G3192=ListeSeries!$B$2:$B$1045) * (DatasScan!H3192&gt;=ListeSeries!$D$2:$D$1045) * (DatasScan!H3192&lt;=ListeSeries!$E$2:$E$1045), 0)), "no match"))</f>
        <v/>
      </c>
    </row>
    <row r="3193" spans="1:21" ht="15" customHeight="1" x14ac:dyDescent="0.25">
      <c r="A3193" s="6" t="str">
        <f t="shared" si="487"/>
        <v/>
      </c>
      <c r="B3193" s="272"/>
      <c r="F3193" s="7" t="str">
        <f t="shared" si="490"/>
        <v/>
      </c>
      <c r="G3193" s="21" t="str">
        <f>IF(ISBLANK(C3193),"",_xlfn.XLOOKUP(_xlfn.XLOOKUP(VALUE(LEFT(C3193,4)),Souches!$B$2:$B$15000,Souches!$E$2:$E$15000),Varietes!$B$2:$B$500,Varietes!$C$2:$C$500))</f>
        <v/>
      </c>
      <c r="H3193" s="19" t="str">
        <f>IF(ISBLANK(C3193),"",_xlfn.XLOOKUP(VALUE(LEFT(C3193,4)),Souches!$B$2:$B$15000,Souches!$D$2:$D$15000))</f>
        <v/>
      </c>
      <c r="I3193" s="10" t="str">
        <f t="shared" si="488"/>
        <v/>
      </c>
      <c r="J3193" s="19" t="str">
        <f>IF(I3193="","",INT(('ObjProd (2)'!$C$25-I3193)/7 * (ABS('ObjProd (2)'!$C$25-I3193)&gt;=7)))</f>
        <v/>
      </c>
      <c r="K3193" s="10" t="str">
        <f>IF(I3193="","",
IF(AND(DATEDIF(I3193,'ObjProd (2)'!$C$25,"y")=0,DATEDIF(I3193,'ObjProd (2)'!$C$25,"ym")=0,
   INT(('ObjProd (2)'!$C$25-EDATE(I3193,DATEDIF(I3193,'ObjProd (2)'!$C$25,"y")*12+DATEDIF(I3193,'ObjProd (2)'!$C$25,"ym")))/7)=0),
   "&lt; 1 sem.",
   IF(DATEDIF(I3193,'ObjProd (2)'!$C$25,"y")&gt;0,DATEDIF(I3193,'ObjProd (2)'!$C$25,"y") &amp; " " &amp; IF(DATEDIF(I3193,'ObjProd (2)'!$C$25,"y")=1,"an ","ans "),"") &amp;
   IF(DATEDIF(I3193,'ObjProd (2)'!$C$25,"ym")&gt;0,DATEDIF(I3193,'ObjProd (2)'!$C$25,"ym") &amp; " mois ", "") &amp;
   IF(INT(('ObjProd (2)'!$C$25-EDATE(I3193,DATEDIF(I3193,'ObjProd (2)'!$C$25,"y")*12+DATEDIF(I3193,'ObjProd (2)'!$C$25,"ym")))/7)&gt;0,
      INT(('ObjProd (2)'!$C$25-EDATE(I3193,DATEDIF(I3193,'ObjProd (2)'!$C$25,"y")*12+DATEDIF(I3193,'ObjProd (2)'!$C$25,"ym")))/7) &amp; " sem.",
      "")
)
)</f>
        <v/>
      </c>
      <c r="L3193" s="11" t="str">
        <f t="shared" si="489"/>
        <v/>
      </c>
      <c r="M3193" s="9" t="str">
        <f t="shared" si="485"/>
        <v/>
      </c>
      <c r="N3193" s="9" t="str" cm="1">
        <f t="array" aca="1" ref="N3193" ca="1">LEFT(L3193, IF(ISNUMBER(SUBSTITUTE(_xludf.MID(L3193, 2, 1), ".", ",")), 1, 2))</f>
        <v/>
      </c>
      <c r="O3193" s="19" t="str">
        <f t="shared" ca="1" si="491"/>
        <v/>
      </c>
      <c r="P3193" s="9" t="str">
        <f t="shared" ca="1" si="492"/>
        <v/>
      </c>
      <c r="Q3193" s="9" t="str">
        <f t="shared" ca="1" si="493"/>
        <v/>
      </c>
      <c r="R3193" s="9" t="str">
        <f t="shared" si="486"/>
        <v/>
      </c>
      <c r="S3193" t="str" cm="1">
        <f t="array" ref="S3193">IF(ISBLANK(C3193),"",IFERROR(INDEX(ListeSeries!$A$2:$A$1045, MATCH(1, (DatasScan!G3193=ListeSeries!$B$2:$B$1045) * (DatasScan!H3193&gt;=ListeSeries!$D$2:$D$1045) * (DatasScan!H3193&lt;=ListeSeries!$E$2:$E$1045), 0)), "no match"))</f>
        <v/>
      </c>
      <c r="T3193" s="7" t="str" cm="1">
        <f t="array" ref="T3193">IF(ISBLANK(C3193),"",IFERROR(INDEX(ListeSeries!$C$2:$C$1045, MATCH(1, (DatasScan!G3193=ListeSeries!$B$2:$B$1045) * (DatasScan!H3193&gt;=ListeSeries!$D$2:$D$1045) * (DatasScan!H3193&lt;=ListeSeries!$E$2:$E$1045), 0)), "no match"))</f>
        <v/>
      </c>
      <c r="U3193" s="11" t="str" cm="1">
        <f t="array" ref="U3193">IF(ISBLANK(C3193),"",IFERROR(INDEX(ListeSeries!$F$2:$F$1045, MATCH(1, (DatasScan!G3193=ListeSeries!$B$2:$B$1045) * (DatasScan!H3193&gt;=ListeSeries!$D$2:$D$1045) * (DatasScan!H3193&lt;=ListeSeries!$E$2:$E$1045), 0)), "no match"))</f>
        <v/>
      </c>
    </row>
    <row r="3194" spans="1:21" ht="15" customHeight="1" x14ac:dyDescent="0.25">
      <c r="A3194" s="6" t="str">
        <f t="shared" si="487"/>
        <v/>
      </c>
      <c r="B3194" s="272"/>
      <c r="F3194" s="7" t="str">
        <f t="shared" si="490"/>
        <v/>
      </c>
      <c r="G3194" s="21" t="str">
        <f>IF(ISBLANK(C3194),"",_xlfn.XLOOKUP(_xlfn.XLOOKUP(VALUE(LEFT(C3194,4)),Souches!$B$2:$B$15000,Souches!$E$2:$E$15000),Varietes!$B$2:$B$500,Varietes!$C$2:$C$500))</f>
        <v/>
      </c>
      <c r="H3194" s="19" t="str">
        <f>IF(ISBLANK(C3194),"",_xlfn.XLOOKUP(VALUE(LEFT(C3194,4)),Souches!$B$2:$B$15000,Souches!$D$2:$D$15000))</f>
        <v/>
      </c>
      <c r="I3194" s="10" t="str">
        <f t="shared" si="488"/>
        <v/>
      </c>
      <c r="J3194" s="19" t="str">
        <f>IF(I3194="","",INT(('ObjProd (2)'!$C$25-I3194)/7 * (ABS('ObjProd (2)'!$C$25-I3194)&gt;=7)))</f>
        <v/>
      </c>
      <c r="K3194" s="10" t="str">
        <f>IF(I3194="","",
IF(AND(DATEDIF(I3194,'ObjProd (2)'!$C$25,"y")=0,DATEDIF(I3194,'ObjProd (2)'!$C$25,"ym")=0,
   INT(('ObjProd (2)'!$C$25-EDATE(I3194,DATEDIF(I3194,'ObjProd (2)'!$C$25,"y")*12+DATEDIF(I3194,'ObjProd (2)'!$C$25,"ym")))/7)=0),
   "&lt; 1 sem.",
   IF(DATEDIF(I3194,'ObjProd (2)'!$C$25,"y")&gt;0,DATEDIF(I3194,'ObjProd (2)'!$C$25,"y") &amp; " " &amp; IF(DATEDIF(I3194,'ObjProd (2)'!$C$25,"y")=1,"an ","ans "),"") &amp;
   IF(DATEDIF(I3194,'ObjProd (2)'!$C$25,"ym")&gt;0,DATEDIF(I3194,'ObjProd (2)'!$C$25,"ym") &amp; " mois ", "") &amp;
   IF(INT(('ObjProd (2)'!$C$25-EDATE(I3194,DATEDIF(I3194,'ObjProd (2)'!$C$25,"y")*12+DATEDIF(I3194,'ObjProd (2)'!$C$25,"ym")))/7)&gt;0,
      INT(('ObjProd (2)'!$C$25-EDATE(I3194,DATEDIF(I3194,'ObjProd (2)'!$C$25,"y")*12+DATEDIF(I3194,'ObjProd (2)'!$C$25,"ym")))/7) &amp; " sem.",
      "")
)
)</f>
        <v/>
      </c>
      <c r="L3194" s="11" t="str">
        <f t="shared" si="489"/>
        <v/>
      </c>
      <c r="M3194" s="9" t="str">
        <f t="shared" si="485"/>
        <v/>
      </c>
      <c r="N3194" s="9" t="str" cm="1">
        <f t="array" aca="1" ref="N3194" ca="1">LEFT(L3194, IF(ISNUMBER(SUBSTITUTE(_xludf.MID(L3194, 2, 1), ".", ",")), 1, 2))</f>
        <v/>
      </c>
      <c r="O3194" s="19" t="str">
        <f t="shared" ca="1" si="491"/>
        <v/>
      </c>
      <c r="P3194" s="9" t="str">
        <f t="shared" ca="1" si="492"/>
        <v/>
      </c>
      <c r="Q3194" s="9" t="str">
        <f t="shared" ca="1" si="493"/>
        <v/>
      </c>
      <c r="R3194" s="9" t="str">
        <f t="shared" si="486"/>
        <v/>
      </c>
      <c r="S3194" t="str" cm="1">
        <f t="array" ref="S3194">IF(ISBLANK(C3194),"",IFERROR(INDEX(ListeSeries!$A$2:$A$1045, MATCH(1, (DatasScan!G3194=ListeSeries!$B$2:$B$1045) * (DatasScan!H3194&gt;=ListeSeries!$D$2:$D$1045) * (DatasScan!H3194&lt;=ListeSeries!$E$2:$E$1045), 0)), "no match"))</f>
        <v/>
      </c>
      <c r="T3194" s="7" t="str" cm="1">
        <f t="array" ref="T3194">IF(ISBLANK(C3194),"",IFERROR(INDEX(ListeSeries!$C$2:$C$1045, MATCH(1, (DatasScan!G3194=ListeSeries!$B$2:$B$1045) * (DatasScan!H3194&gt;=ListeSeries!$D$2:$D$1045) * (DatasScan!H3194&lt;=ListeSeries!$E$2:$E$1045), 0)), "no match"))</f>
        <v/>
      </c>
      <c r="U3194" s="11" t="str" cm="1">
        <f t="array" ref="U3194">IF(ISBLANK(C3194),"",IFERROR(INDEX(ListeSeries!$F$2:$F$1045, MATCH(1, (DatasScan!G3194=ListeSeries!$B$2:$B$1045) * (DatasScan!H3194&gt;=ListeSeries!$D$2:$D$1045) * (DatasScan!H3194&lt;=ListeSeries!$E$2:$E$1045), 0)), "no match"))</f>
        <v/>
      </c>
    </row>
    <row r="3195" spans="1:21" ht="15" customHeight="1" x14ac:dyDescent="0.25">
      <c r="A3195" s="6" t="str">
        <f t="shared" si="487"/>
        <v/>
      </c>
      <c r="B3195" s="272"/>
      <c r="F3195" s="7" t="str">
        <f t="shared" si="490"/>
        <v/>
      </c>
      <c r="G3195" s="21" t="str">
        <f>IF(ISBLANK(C3195),"",_xlfn.XLOOKUP(_xlfn.XLOOKUP(VALUE(LEFT(C3195,4)),Souches!$B$2:$B$15000,Souches!$E$2:$E$15000),Varietes!$B$2:$B$500,Varietes!$C$2:$C$500))</f>
        <v/>
      </c>
      <c r="H3195" s="19" t="str">
        <f>IF(ISBLANK(C3195),"",_xlfn.XLOOKUP(VALUE(LEFT(C3195,4)),Souches!$B$2:$B$15000,Souches!$D$2:$D$15000))</f>
        <v/>
      </c>
      <c r="I3195" s="10" t="str">
        <f t="shared" si="488"/>
        <v/>
      </c>
      <c r="J3195" s="19" t="str">
        <f>IF(I3195="","",INT(('ObjProd (2)'!$C$25-I3195)/7 * (ABS('ObjProd (2)'!$C$25-I3195)&gt;=7)))</f>
        <v/>
      </c>
      <c r="K3195" s="10" t="str">
        <f>IF(I3195="","",
IF(AND(DATEDIF(I3195,'ObjProd (2)'!$C$25,"y")=0,DATEDIF(I3195,'ObjProd (2)'!$C$25,"ym")=0,
   INT(('ObjProd (2)'!$C$25-EDATE(I3195,DATEDIF(I3195,'ObjProd (2)'!$C$25,"y")*12+DATEDIF(I3195,'ObjProd (2)'!$C$25,"ym")))/7)=0),
   "&lt; 1 sem.",
   IF(DATEDIF(I3195,'ObjProd (2)'!$C$25,"y")&gt;0,DATEDIF(I3195,'ObjProd (2)'!$C$25,"y") &amp; " " &amp; IF(DATEDIF(I3195,'ObjProd (2)'!$C$25,"y")=1,"an ","ans "),"") &amp;
   IF(DATEDIF(I3195,'ObjProd (2)'!$C$25,"ym")&gt;0,DATEDIF(I3195,'ObjProd (2)'!$C$25,"ym") &amp; " mois ", "") &amp;
   IF(INT(('ObjProd (2)'!$C$25-EDATE(I3195,DATEDIF(I3195,'ObjProd (2)'!$C$25,"y")*12+DATEDIF(I3195,'ObjProd (2)'!$C$25,"ym")))/7)&gt;0,
      INT(('ObjProd (2)'!$C$25-EDATE(I3195,DATEDIF(I3195,'ObjProd (2)'!$C$25,"y")*12+DATEDIF(I3195,'ObjProd (2)'!$C$25,"ym")))/7) &amp; " sem.",
      "")
)
)</f>
        <v/>
      </c>
      <c r="L3195" s="11" t="str">
        <f t="shared" si="489"/>
        <v/>
      </c>
      <c r="M3195" s="9" t="str">
        <f t="shared" si="485"/>
        <v/>
      </c>
      <c r="N3195" s="9" t="str" cm="1">
        <f t="array" aca="1" ref="N3195" ca="1">LEFT(L3195, IF(ISNUMBER(SUBSTITUTE(_xludf.MID(L3195, 2, 1), ".", ",")), 1, 2))</f>
        <v/>
      </c>
      <c r="O3195" s="19" t="str">
        <f t="shared" ca="1" si="491"/>
        <v/>
      </c>
      <c r="P3195" s="9" t="str">
        <f t="shared" ca="1" si="492"/>
        <v/>
      </c>
      <c r="Q3195" s="9" t="str">
        <f t="shared" ca="1" si="493"/>
        <v/>
      </c>
      <c r="R3195" s="9" t="str">
        <f t="shared" si="486"/>
        <v/>
      </c>
      <c r="S3195" t="str" cm="1">
        <f t="array" ref="S3195">IF(ISBLANK(C3195),"",IFERROR(INDEX(ListeSeries!$A$2:$A$1045, MATCH(1, (DatasScan!G3195=ListeSeries!$B$2:$B$1045) * (DatasScan!H3195&gt;=ListeSeries!$D$2:$D$1045) * (DatasScan!H3195&lt;=ListeSeries!$E$2:$E$1045), 0)), "no match"))</f>
        <v/>
      </c>
      <c r="T3195" s="7" t="str" cm="1">
        <f t="array" ref="T3195">IF(ISBLANK(C3195),"",IFERROR(INDEX(ListeSeries!$C$2:$C$1045, MATCH(1, (DatasScan!G3195=ListeSeries!$B$2:$B$1045) * (DatasScan!H3195&gt;=ListeSeries!$D$2:$D$1045) * (DatasScan!H3195&lt;=ListeSeries!$E$2:$E$1045), 0)), "no match"))</f>
        <v/>
      </c>
      <c r="U3195" s="11" t="str" cm="1">
        <f t="array" ref="U3195">IF(ISBLANK(C3195),"",IFERROR(INDEX(ListeSeries!$F$2:$F$1045, MATCH(1, (DatasScan!G3195=ListeSeries!$B$2:$B$1045) * (DatasScan!H3195&gt;=ListeSeries!$D$2:$D$1045) * (DatasScan!H3195&lt;=ListeSeries!$E$2:$E$1045), 0)), "no match"))</f>
        <v/>
      </c>
    </row>
    <row r="3196" spans="1:21" ht="15" customHeight="1" x14ac:dyDescent="0.25">
      <c r="A3196" s="6" t="str">
        <f t="shared" si="487"/>
        <v/>
      </c>
      <c r="B3196" s="272"/>
      <c r="F3196" s="7" t="str">
        <f t="shared" si="490"/>
        <v/>
      </c>
      <c r="G3196" s="21" t="str">
        <f>IF(ISBLANK(C3196),"",_xlfn.XLOOKUP(_xlfn.XLOOKUP(VALUE(LEFT(C3196,4)),Souches!$B$2:$B$15000,Souches!$E$2:$E$15000),Varietes!$B$2:$B$500,Varietes!$C$2:$C$500))</f>
        <v/>
      </c>
      <c r="H3196" s="19" t="str">
        <f>IF(ISBLANK(C3196),"",_xlfn.XLOOKUP(VALUE(LEFT(C3196,4)),Souches!$B$2:$B$15000,Souches!$D$2:$D$15000))</f>
        <v/>
      </c>
      <c r="I3196" s="10" t="str">
        <f t="shared" si="488"/>
        <v/>
      </c>
      <c r="J3196" s="19" t="str">
        <f>IF(I3196="","",INT(('ObjProd (2)'!$C$25-I3196)/7 * (ABS('ObjProd (2)'!$C$25-I3196)&gt;=7)))</f>
        <v/>
      </c>
      <c r="K3196" s="10" t="str">
        <f>IF(I3196="","",
IF(AND(DATEDIF(I3196,'ObjProd (2)'!$C$25,"y")=0,DATEDIF(I3196,'ObjProd (2)'!$C$25,"ym")=0,
   INT(('ObjProd (2)'!$C$25-EDATE(I3196,DATEDIF(I3196,'ObjProd (2)'!$C$25,"y")*12+DATEDIF(I3196,'ObjProd (2)'!$C$25,"ym")))/7)=0),
   "&lt; 1 sem.",
   IF(DATEDIF(I3196,'ObjProd (2)'!$C$25,"y")&gt;0,DATEDIF(I3196,'ObjProd (2)'!$C$25,"y") &amp; " " &amp; IF(DATEDIF(I3196,'ObjProd (2)'!$C$25,"y")=1,"an ","ans "),"") &amp;
   IF(DATEDIF(I3196,'ObjProd (2)'!$C$25,"ym")&gt;0,DATEDIF(I3196,'ObjProd (2)'!$C$25,"ym") &amp; " mois ", "") &amp;
   IF(INT(('ObjProd (2)'!$C$25-EDATE(I3196,DATEDIF(I3196,'ObjProd (2)'!$C$25,"y")*12+DATEDIF(I3196,'ObjProd (2)'!$C$25,"ym")))/7)&gt;0,
      INT(('ObjProd (2)'!$C$25-EDATE(I3196,DATEDIF(I3196,'ObjProd (2)'!$C$25,"y")*12+DATEDIF(I3196,'ObjProd (2)'!$C$25,"ym")))/7) &amp; " sem.",
      "")
)
)</f>
        <v/>
      </c>
      <c r="L3196" s="11" t="str">
        <f t="shared" si="489"/>
        <v/>
      </c>
      <c r="M3196" s="9" t="str">
        <f t="shared" si="485"/>
        <v/>
      </c>
      <c r="N3196" s="9" t="str" cm="1">
        <f t="array" aca="1" ref="N3196" ca="1">LEFT(L3196, IF(ISNUMBER(SUBSTITUTE(_xludf.MID(L3196, 2, 1), ".", ",")), 1, 2))</f>
        <v/>
      </c>
      <c r="O3196" s="19" t="str">
        <f t="shared" ca="1" si="491"/>
        <v/>
      </c>
      <c r="P3196" s="9" t="str">
        <f t="shared" ca="1" si="492"/>
        <v/>
      </c>
      <c r="Q3196" s="9" t="str">
        <f t="shared" ca="1" si="493"/>
        <v/>
      </c>
      <c r="R3196" s="9" t="str">
        <f t="shared" si="486"/>
        <v/>
      </c>
      <c r="S3196" t="str" cm="1">
        <f t="array" ref="S3196">IF(ISBLANK(C3196),"",IFERROR(INDEX(ListeSeries!$A$2:$A$1045, MATCH(1, (DatasScan!G3196=ListeSeries!$B$2:$B$1045) * (DatasScan!H3196&gt;=ListeSeries!$D$2:$D$1045) * (DatasScan!H3196&lt;=ListeSeries!$E$2:$E$1045), 0)), "no match"))</f>
        <v/>
      </c>
      <c r="T3196" s="7" t="str" cm="1">
        <f t="array" ref="T3196">IF(ISBLANK(C3196),"",IFERROR(INDEX(ListeSeries!$C$2:$C$1045, MATCH(1, (DatasScan!G3196=ListeSeries!$B$2:$B$1045) * (DatasScan!H3196&gt;=ListeSeries!$D$2:$D$1045) * (DatasScan!H3196&lt;=ListeSeries!$E$2:$E$1045), 0)), "no match"))</f>
        <v/>
      </c>
      <c r="U3196" s="11" t="str" cm="1">
        <f t="array" ref="U3196">IF(ISBLANK(C3196),"",IFERROR(INDEX(ListeSeries!$F$2:$F$1045, MATCH(1, (DatasScan!G3196=ListeSeries!$B$2:$B$1045) * (DatasScan!H3196&gt;=ListeSeries!$D$2:$D$1045) * (DatasScan!H3196&lt;=ListeSeries!$E$2:$E$1045), 0)), "no match"))</f>
        <v/>
      </c>
    </row>
    <row r="3197" spans="1:21" ht="15" customHeight="1" x14ac:dyDescent="0.25">
      <c r="A3197" s="6" t="str">
        <f t="shared" si="487"/>
        <v/>
      </c>
      <c r="B3197" s="272"/>
      <c r="F3197" s="7" t="str">
        <f t="shared" si="490"/>
        <v/>
      </c>
      <c r="G3197" s="21" t="str">
        <f>IF(ISBLANK(C3197),"",_xlfn.XLOOKUP(_xlfn.XLOOKUP(VALUE(LEFT(C3197,4)),Souches!$B$2:$B$15000,Souches!$E$2:$E$15000),Varietes!$B$2:$B$500,Varietes!$C$2:$C$500))</f>
        <v/>
      </c>
      <c r="H3197" s="19" t="str">
        <f>IF(ISBLANK(C3197),"",_xlfn.XLOOKUP(VALUE(LEFT(C3197,4)),Souches!$B$2:$B$15000,Souches!$D$2:$D$15000))</f>
        <v/>
      </c>
      <c r="I3197" s="10" t="str">
        <f t="shared" si="488"/>
        <v/>
      </c>
      <c r="J3197" s="19" t="str">
        <f>IF(I3197="","",INT(('ObjProd (2)'!$C$25-I3197)/7 * (ABS('ObjProd (2)'!$C$25-I3197)&gt;=7)))</f>
        <v/>
      </c>
      <c r="K3197" s="10" t="str">
        <f>IF(I3197="","",
IF(AND(DATEDIF(I3197,'ObjProd (2)'!$C$25,"y")=0,DATEDIF(I3197,'ObjProd (2)'!$C$25,"ym")=0,
   INT(('ObjProd (2)'!$C$25-EDATE(I3197,DATEDIF(I3197,'ObjProd (2)'!$C$25,"y")*12+DATEDIF(I3197,'ObjProd (2)'!$C$25,"ym")))/7)=0),
   "&lt; 1 sem.",
   IF(DATEDIF(I3197,'ObjProd (2)'!$C$25,"y")&gt;0,DATEDIF(I3197,'ObjProd (2)'!$C$25,"y") &amp; " " &amp; IF(DATEDIF(I3197,'ObjProd (2)'!$C$25,"y")=1,"an ","ans "),"") &amp;
   IF(DATEDIF(I3197,'ObjProd (2)'!$C$25,"ym")&gt;0,DATEDIF(I3197,'ObjProd (2)'!$C$25,"ym") &amp; " mois ", "") &amp;
   IF(INT(('ObjProd (2)'!$C$25-EDATE(I3197,DATEDIF(I3197,'ObjProd (2)'!$C$25,"y")*12+DATEDIF(I3197,'ObjProd (2)'!$C$25,"ym")))/7)&gt;0,
      INT(('ObjProd (2)'!$C$25-EDATE(I3197,DATEDIF(I3197,'ObjProd (2)'!$C$25,"y")*12+DATEDIF(I3197,'ObjProd (2)'!$C$25,"ym")))/7) &amp; " sem.",
      "")
)
)</f>
        <v/>
      </c>
      <c r="L3197" s="11" t="str">
        <f t="shared" si="489"/>
        <v/>
      </c>
      <c r="M3197" s="9" t="str">
        <f t="shared" si="485"/>
        <v/>
      </c>
      <c r="N3197" s="9" t="str" cm="1">
        <f t="array" aca="1" ref="N3197" ca="1">LEFT(L3197, IF(ISNUMBER(SUBSTITUTE(_xludf.MID(L3197, 2, 1), ".", ",")), 1, 2))</f>
        <v/>
      </c>
      <c r="O3197" s="19" t="str">
        <f t="shared" ca="1" si="491"/>
        <v/>
      </c>
      <c r="P3197" s="9" t="str">
        <f t="shared" ca="1" si="492"/>
        <v/>
      </c>
      <c r="Q3197" s="9" t="str">
        <f t="shared" ca="1" si="493"/>
        <v/>
      </c>
      <c r="R3197" s="9" t="str">
        <f t="shared" si="486"/>
        <v/>
      </c>
      <c r="S3197" t="str" cm="1">
        <f t="array" ref="S3197">IF(ISBLANK(C3197),"",IFERROR(INDEX(ListeSeries!$A$2:$A$1045, MATCH(1, (DatasScan!G3197=ListeSeries!$B$2:$B$1045) * (DatasScan!H3197&gt;=ListeSeries!$D$2:$D$1045) * (DatasScan!H3197&lt;=ListeSeries!$E$2:$E$1045), 0)), "no match"))</f>
        <v/>
      </c>
      <c r="T3197" s="7" t="str" cm="1">
        <f t="array" ref="T3197">IF(ISBLANK(C3197),"",IFERROR(INDEX(ListeSeries!$C$2:$C$1045, MATCH(1, (DatasScan!G3197=ListeSeries!$B$2:$B$1045) * (DatasScan!H3197&gt;=ListeSeries!$D$2:$D$1045) * (DatasScan!H3197&lt;=ListeSeries!$E$2:$E$1045), 0)), "no match"))</f>
        <v/>
      </c>
      <c r="U3197" s="11" t="str" cm="1">
        <f t="array" ref="U3197">IF(ISBLANK(C3197),"",IFERROR(INDEX(ListeSeries!$F$2:$F$1045, MATCH(1, (DatasScan!G3197=ListeSeries!$B$2:$B$1045) * (DatasScan!H3197&gt;=ListeSeries!$D$2:$D$1045) * (DatasScan!H3197&lt;=ListeSeries!$E$2:$E$1045), 0)), "no match"))</f>
        <v/>
      </c>
    </row>
    <row r="3198" spans="1:21" ht="15" customHeight="1" x14ac:dyDescent="0.25">
      <c r="A3198" s="6" t="str">
        <f t="shared" si="487"/>
        <v/>
      </c>
      <c r="B3198" s="272"/>
      <c r="F3198" s="7" t="str">
        <f t="shared" si="490"/>
        <v/>
      </c>
      <c r="G3198" s="21" t="str">
        <f>IF(ISBLANK(C3198),"",_xlfn.XLOOKUP(_xlfn.XLOOKUP(VALUE(LEFT(C3198,4)),Souches!$B$2:$B$15000,Souches!$E$2:$E$15000),Varietes!$B$2:$B$500,Varietes!$C$2:$C$500))</f>
        <v/>
      </c>
      <c r="H3198" s="19" t="str">
        <f>IF(ISBLANK(C3198),"",_xlfn.XLOOKUP(VALUE(LEFT(C3198,4)),Souches!$B$2:$B$15000,Souches!$D$2:$D$15000))</f>
        <v/>
      </c>
      <c r="I3198" s="10" t="str">
        <f t="shared" si="488"/>
        <v/>
      </c>
      <c r="J3198" s="19" t="str">
        <f>IF(I3198="","",INT(('ObjProd (2)'!$C$25-I3198)/7 * (ABS('ObjProd (2)'!$C$25-I3198)&gt;=7)))</f>
        <v/>
      </c>
      <c r="K3198" s="10" t="str">
        <f>IF(I3198="","",
IF(AND(DATEDIF(I3198,'ObjProd (2)'!$C$25,"y")=0,DATEDIF(I3198,'ObjProd (2)'!$C$25,"ym")=0,
   INT(('ObjProd (2)'!$C$25-EDATE(I3198,DATEDIF(I3198,'ObjProd (2)'!$C$25,"y")*12+DATEDIF(I3198,'ObjProd (2)'!$C$25,"ym")))/7)=0),
   "&lt; 1 sem.",
   IF(DATEDIF(I3198,'ObjProd (2)'!$C$25,"y")&gt;0,DATEDIF(I3198,'ObjProd (2)'!$C$25,"y") &amp; " " &amp; IF(DATEDIF(I3198,'ObjProd (2)'!$C$25,"y")=1,"an ","ans "),"") &amp;
   IF(DATEDIF(I3198,'ObjProd (2)'!$C$25,"ym")&gt;0,DATEDIF(I3198,'ObjProd (2)'!$C$25,"ym") &amp; " mois ", "") &amp;
   IF(INT(('ObjProd (2)'!$C$25-EDATE(I3198,DATEDIF(I3198,'ObjProd (2)'!$C$25,"y")*12+DATEDIF(I3198,'ObjProd (2)'!$C$25,"ym")))/7)&gt;0,
      INT(('ObjProd (2)'!$C$25-EDATE(I3198,DATEDIF(I3198,'ObjProd (2)'!$C$25,"y")*12+DATEDIF(I3198,'ObjProd (2)'!$C$25,"ym")))/7) &amp; " sem.",
      "")
)
)</f>
        <v/>
      </c>
      <c r="L3198" s="11" t="str">
        <f t="shared" si="489"/>
        <v/>
      </c>
      <c r="M3198" s="9" t="str">
        <f t="shared" si="485"/>
        <v/>
      </c>
      <c r="N3198" s="9" t="str" cm="1">
        <f t="array" aca="1" ref="N3198" ca="1">LEFT(L3198, IF(ISNUMBER(SUBSTITUTE(_xludf.MID(L3198, 2, 1), ".", ",")), 1, 2))</f>
        <v/>
      </c>
      <c r="O3198" s="19" t="str">
        <f t="shared" ca="1" si="491"/>
        <v/>
      </c>
      <c r="P3198" s="9" t="str">
        <f t="shared" ca="1" si="492"/>
        <v/>
      </c>
      <c r="Q3198" s="9" t="str">
        <f t="shared" ca="1" si="493"/>
        <v/>
      </c>
      <c r="R3198" s="9" t="str">
        <f t="shared" si="486"/>
        <v/>
      </c>
      <c r="S3198" t="str" cm="1">
        <f t="array" ref="S3198">IF(ISBLANK(C3198),"",IFERROR(INDEX(ListeSeries!$A$2:$A$1045, MATCH(1, (DatasScan!G3198=ListeSeries!$B$2:$B$1045) * (DatasScan!H3198&gt;=ListeSeries!$D$2:$D$1045) * (DatasScan!H3198&lt;=ListeSeries!$E$2:$E$1045), 0)), "no match"))</f>
        <v/>
      </c>
      <c r="T3198" s="7" t="str" cm="1">
        <f t="array" ref="T3198">IF(ISBLANK(C3198),"",IFERROR(INDEX(ListeSeries!$C$2:$C$1045, MATCH(1, (DatasScan!G3198=ListeSeries!$B$2:$B$1045) * (DatasScan!H3198&gt;=ListeSeries!$D$2:$D$1045) * (DatasScan!H3198&lt;=ListeSeries!$E$2:$E$1045), 0)), "no match"))</f>
        <v/>
      </c>
      <c r="U3198" s="11" t="str" cm="1">
        <f t="array" ref="U3198">IF(ISBLANK(C3198),"",IFERROR(INDEX(ListeSeries!$F$2:$F$1045, MATCH(1, (DatasScan!G3198=ListeSeries!$B$2:$B$1045) * (DatasScan!H3198&gt;=ListeSeries!$D$2:$D$1045) * (DatasScan!H3198&lt;=ListeSeries!$E$2:$E$1045), 0)), "no match"))</f>
        <v/>
      </c>
    </row>
    <row r="3199" spans="1:21" ht="15" customHeight="1" x14ac:dyDescent="0.25">
      <c r="A3199" s="6" t="str">
        <f t="shared" si="487"/>
        <v/>
      </c>
      <c r="B3199" s="272"/>
      <c r="F3199" s="7" t="str">
        <f t="shared" si="490"/>
        <v/>
      </c>
      <c r="G3199" s="21" t="str">
        <f>IF(ISBLANK(C3199),"",_xlfn.XLOOKUP(_xlfn.XLOOKUP(VALUE(LEFT(C3199,4)),Souches!$B$2:$B$15000,Souches!$E$2:$E$15000),Varietes!$B$2:$B$500,Varietes!$C$2:$C$500))</f>
        <v/>
      </c>
      <c r="H3199" s="19" t="str">
        <f>IF(ISBLANK(C3199),"",_xlfn.XLOOKUP(VALUE(LEFT(C3199,4)),Souches!$B$2:$B$15000,Souches!$D$2:$D$15000))</f>
        <v/>
      </c>
      <c r="I3199" s="10" t="str">
        <f t="shared" si="488"/>
        <v/>
      </c>
      <c r="J3199" s="19" t="str">
        <f>IF(I3199="","",INT(('ObjProd (2)'!$C$25-I3199)/7 * (ABS('ObjProd (2)'!$C$25-I3199)&gt;=7)))</f>
        <v/>
      </c>
      <c r="K3199" s="10" t="str">
        <f>IF(I3199="","",
IF(AND(DATEDIF(I3199,'ObjProd (2)'!$C$25,"y")=0,DATEDIF(I3199,'ObjProd (2)'!$C$25,"ym")=0,
   INT(('ObjProd (2)'!$C$25-EDATE(I3199,DATEDIF(I3199,'ObjProd (2)'!$C$25,"y")*12+DATEDIF(I3199,'ObjProd (2)'!$C$25,"ym")))/7)=0),
   "&lt; 1 sem.",
   IF(DATEDIF(I3199,'ObjProd (2)'!$C$25,"y")&gt;0,DATEDIF(I3199,'ObjProd (2)'!$C$25,"y") &amp; " " &amp; IF(DATEDIF(I3199,'ObjProd (2)'!$C$25,"y")=1,"an ","ans "),"") &amp;
   IF(DATEDIF(I3199,'ObjProd (2)'!$C$25,"ym")&gt;0,DATEDIF(I3199,'ObjProd (2)'!$C$25,"ym") &amp; " mois ", "") &amp;
   IF(INT(('ObjProd (2)'!$C$25-EDATE(I3199,DATEDIF(I3199,'ObjProd (2)'!$C$25,"y")*12+DATEDIF(I3199,'ObjProd (2)'!$C$25,"ym")))/7)&gt;0,
      INT(('ObjProd (2)'!$C$25-EDATE(I3199,DATEDIF(I3199,'ObjProd (2)'!$C$25,"y")*12+DATEDIF(I3199,'ObjProd (2)'!$C$25,"ym")))/7) &amp; " sem.",
      "")
)
)</f>
        <v/>
      </c>
      <c r="L3199" s="11" t="str">
        <f t="shared" si="489"/>
        <v/>
      </c>
      <c r="M3199" s="9" t="str">
        <f t="shared" si="485"/>
        <v/>
      </c>
      <c r="N3199" s="9" t="str" cm="1">
        <f t="array" aca="1" ref="N3199" ca="1">LEFT(L3199, IF(ISNUMBER(SUBSTITUTE(_xludf.MID(L3199, 2, 1), ".", ",")), 1, 2))</f>
        <v/>
      </c>
      <c r="O3199" s="19" t="str">
        <f t="shared" ca="1" si="491"/>
        <v/>
      </c>
      <c r="P3199" s="9" t="str">
        <f t="shared" ca="1" si="492"/>
        <v/>
      </c>
      <c r="Q3199" s="9" t="str">
        <f t="shared" ca="1" si="493"/>
        <v/>
      </c>
      <c r="R3199" s="9" t="str">
        <f t="shared" si="486"/>
        <v/>
      </c>
      <c r="S3199" t="str" cm="1">
        <f t="array" ref="S3199">IF(ISBLANK(C3199),"",IFERROR(INDEX(ListeSeries!$A$2:$A$1045, MATCH(1, (DatasScan!G3199=ListeSeries!$B$2:$B$1045) * (DatasScan!H3199&gt;=ListeSeries!$D$2:$D$1045) * (DatasScan!H3199&lt;=ListeSeries!$E$2:$E$1045), 0)), "no match"))</f>
        <v/>
      </c>
      <c r="T3199" s="7" t="str" cm="1">
        <f t="array" ref="T3199">IF(ISBLANK(C3199),"",IFERROR(INDEX(ListeSeries!$C$2:$C$1045, MATCH(1, (DatasScan!G3199=ListeSeries!$B$2:$B$1045) * (DatasScan!H3199&gt;=ListeSeries!$D$2:$D$1045) * (DatasScan!H3199&lt;=ListeSeries!$E$2:$E$1045), 0)), "no match"))</f>
        <v/>
      </c>
      <c r="U3199" s="11" t="str" cm="1">
        <f t="array" ref="U3199">IF(ISBLANK(C3199),"",IFERROR(INDEX(ListeSeries!$F$2:$F$1045, MATCH(1, (DatasScan!G3199=ListeSeries!$B$2:$B$1045) * (DatasScan!H3199&gt;=ListeSeries!$D$2:$D$1045) * (DatasScan!H3199&lt;=ListeSeries!$E$2:$E$1045), 0)), "no match"))</f>
        <v/>
      </c>
    </row>
    <row r="3200" spans="1:21" ht="15" customHeight="1" x14ac:dyDescent="0.25">
      <c r="A3200" s="6" t="str">
        <f t="shared" si="487"/>
        <v/>
      </c>
      <c r="B3200" s="272"/>
      <c r="F3200" s="7" t="str">
        <f t="shared" si="490"/>
        <v/>
      </c>
      <c r="G3200" s="21" t="str">
        <f>IF(ISBLANK(C3200),"",_xlfn.XLOOKUP(_xlfn.XLOOKUP(VALUE(LEFT(C3200,4)),Souches!$B$2:$B$15000,Souches!$E$2:$E$15000),Varietes!$B$2:$B$500,Varietes!$C$2:$C$500))</f>
        <v/>
      </c>
      <c r="H3200" s="19" t="str">
        <f>IF(ISBLANK(C3200),"",_xlfn.XLOOKUP(VALUE(LEFT(C3200,4)),Souches!$B$2:$B$15000,Souches!$D$2:$D$15000))</f>
        <v/>
      </c>
      <c r="I3200" s="10" t="str">
        <f t="shared" si="488"/>
        <v/>
      </c>
      <c r="J3200" s="19" t="str">
        <f>IF(I3200="","",INT(('ObjProd (2)'!$C$25-I3200)/7 * (ABS('ObjProd (2)'!$C$25-I3200)&gt;=7)))</f>
        <v/>
      </c>
      <c r="K3200" s="10" t="str">
        <f>IF(I3200="","",
IF(AND(DATEDIF(I3200,'ObjProd (2)'!$C$25,"y")=0,DATEDIF(I3200,'ObjProd (2)'!$C$25,"ym")=0,
   INT(('ObjProd (2)'!$C$25-EDATE(I3200,DATEDIF(I3200,'ObjProd (2)'!$C$25,"y")*12+DATEDIF(I3200,'ObjProd (2)'!$C$25,"ym")))/7)=0),
   "&lt; 1 sem.",
   IF(DATEDIF(I3200,'ObjProd (2)'!$C$25,"y")&gt;0,DATEDIF(I3200,'ObjProd (2)'!$C$25,"y") &amp; " " &amp; IF(DATEDIF(I3200,'ObjProd (2)'!$C$25,"y")=1,"an ","ans "),"") &amp;
   IF(DATEDIF(I3200,'ObjProd (2)'!$C$25,"ym")&gt;0,DATEDIF(I3200,'ObjProd (2)'!$C$25,"ym") &amp; " mois ", "") &amp;
   IF(INT(('ObjProd (2)'!$C$25-EDATE(I3200,DATEDIF(I3200,'ObjProd (2)'!$C$25,"y")*12+DATEDIF(I3200,'ObjProd (2)'!$C$25,"ym")))/7)&gt;0,
      INT(('ObjProd (2)'!$C$25-EDATE(I3200,DATEDIF(I3200,'ObjProd (2)'!$C$25,"y")*12+DATEDIF(I3200,'ObjProd (2)'!$C$25,"ym")))/7) &amp; " sem.",
      "")
)
)</f>
        <v/>
      </c>
      <c r="L3200" s="11" t="str">
        <f t="shared" si="489"/>
        <v/>
      </c>
      <c r="M3200" s="9" t="str">
        <f t="shared" ref="M3200:M3211" si="494">IF(OR(D3200&gt;0, E3200&gt;0), D3200*14+E3200,"")</f>
        <v/>
      </c>
      <c r="N3200" s="9" t="str" cm="1">
        <f t="array" aca="1" ref="N3200" ca="1">LEFT(L3200, IF(ISNUMBER(SUBSTITUTE(_xludf.MID(L3200, 2, 1), ".", ",")), 1, 2))</f>
        <v/>
      </c>
      <c r="O3200" s="19" t="str">
        <f t="shared" ca="1" si="491"/>
        <v/>
      </c>
      <c r="P3200" s="9" t="str">
        <f t="shared" ca="1" si="492"/>
        <v/>
      </c>
      <c r="Q3200" s="9" t="str">
        <f t="shared" ca="1" si="493"/>
        <v/>
      </c>
      <c r="R3200" s="9" t="str">
        <f t="shared" ref="R3200:R3211" si="495">IF(ISBLANK(C3200),"",P3200&amp;Q3200)</f>
        <v/>
      </c>
      <c r="S3200" t="str" cm="1">
        <f t="array" ref="S3200">IF(ISBLANK(C3200),"",IFERROR(INDEX(ListeSeries!$A$2:$A$1045, MATCH(1, (DatasScan!G3200=ListeSeries!$B$2:$B$1045) * (DatasScan!H3200&gt;=ListeSeries!$D$2:$D$1045) * (DatasScan!H3200&lt;=ListeSeries!$E$2:$E$1045), 0)), "no match"))</f>
        <v/>
      </c>
      <c r="T3200" s="7" t="str" cm="1">
        <f t="array" ref="T3200">IF(ISBLANK(C3200),"",IFERROR(INDEX(ListeSeries!$C$2:$C$1045, MATCH(1, (DatasScan!G3200=ListeSeries!$B$2:$B$1045) * (DatasScan!H3200&gt;=ListeSeries!$D$2:$D$1045) * (DatasScan!H3200&lt;=ListeSeries!$E$2:$E$1045), 0)), "no match"))</f>
        <v/>
      </c>
      <c r="U3200" s="11" t="str" cm="1">
        <f t="array" ref="U3200">IF(ISBLANK(C3200),"",IFERROR(INDEX(ListeSeries!$F$2:$F$1045, MATCH(1, (DatasScan!G3200=ListeSeries!$B$2:$B$1045) * (DatasScan!H3200&gt;=ListeSeries!$D$2:$D$1045) * (DatasScan!H3200&lt;=ListeSeries!$E$2:$E$1045), 0)), "no match"))</f>
        <v/>
      </c>
    </row>
    <row r="3201" spans="1:26" ht="15" customHeight="1" x14ac:dyDescent="0.25">
      <c r="A3201" s="6" t="str">
        <f t="shared" ref="A3201:A3211" si="496">IF(B3201="CHF","CHF",IF(B3201="CHF 2","CHF hangar",LEFT(B3201,1)))</f>
        <v/>
      </c>
      <c r="B3201" s="272"/>
      <c r="F3201" s="7" t="str">
        <f t="shared" si="490"/>
        <v/>
      </c>
      <c r="G3201" s="21" t="str">
        <f>IF(ISBLANK(C3201),"",_xlfn.XLOOKUP(_xlfn.XLOOKUP(VALUE(LEFT(C3201,4)),Souches!$B$2:$B$15000,Souches!$E$2:$E$15000),Varietes!$B$2:$B$500,Varietes!$C$2:$C$500))</f>
        <v/>
      </c>
      <c r="H3201" s="19" t="str">
        <f>IF(ISBLANK(C3201),"",_xlfn.XLOOKUP(VALUE(LEFT(C3201,4)),Souches!$B$2:$B$15000,Souches!$D$2:$D$15000))</f>
        <v/>
      </c>
      <c r="I3201" s="10" t="str">
        <f t="shared" si="488"/>
        <v/>
      </c>
      <c r="J3201" s="19" t="str">
        <f>IF(I3201="","",INT(('ObjProd (2)'!$C$25-I3201)/7 * (ABS('ObjProd (2)'!$C$25-I3201)&gt;=7)))</f>
        <v/>
      </c>
      <c r="K3201" s="10" t="str">
        <f>IF(I3201="","",
IF(AND(DATEDIF(I3201,'ObjProd (2)'!$C$25,"y")=0,DATEDIF(I3201,'ObjProd (2)'!$C$25,"ym")=0,
   INT(('ObjProd (2)'!$C$25-EDATE(I3201,DATEDIF(I3201,'ObjProd (2)'!$C$25,"y")*12+DATEDIF(I3201,'ObjProd (2)'!$C$25,"ym")))/7)=0),
   "&lt; 1 sem.",
   IF(DATEDIF(I3201,'ObjProd (2)'!$C$25,"y")&gt;0,DATEDIF(I3201,'ObjProd (2)'!$C$25,"y") &amp; " " &amp; IF(DATEDIF(I3201,'ObjProd (2)'!$C$25,"y")=1,"an ","ans "),"") &amp;
   IF(DATEDIF(I3201,'ObjProd (2)'!$C$25,"ym")&gt;0,DATEDIF(I3201,'ObjProd (2)'!$C$25,"ym") &amp; " mois ", "") &amp;
   IF(INT(('ObjProd (2)'!$C$25-EDATE(I3201,DATEDIF(I3201,'ObjProd (2)'!$C$25,"y")*12+DATEDIF(I3201,'ObjProd (2)'!$C$25,"ym")))/7)&gt;0,
      INT(('ObjProd (2)'!$C$25-EDATE(I3201,DATEDIF(I3201,'ObjProd (2)'!$C$25,"y")*12+DATEDIF(I3201,'ObjProd (2)'!$C$25,"ym")))/7) &amp; " sem.",
      "")
)
)</f>
        <v/>
      </c>
      <c r="L3201" s="11" t="str">
        <f t="shared" si="489"/>
        <v/>
      </c>
      <c r="M3201" s="9" t="str">
        <f t="shared" si="494"/>
        <v/>
      </c>
      <c r="N3201" s="9" t="str" cm="1">
        <f t="array" aca="1" ref="N3201" ca="1">LEFT(L3201, IF(ISNUMBER(SUBSTITUTE(_xludf.MID(L3201, 2, 1), ".", ",")), 1, 2))</f>
        <v/>
      </c>
      <c r="O3201" s="19" t="str">
        <f t="shared" ca="1" si="491"/>
        <v/>
      </c>
      <c r="P3201" s="9" t="str">
        <f t="shared" ca="1" si="492"/>
        <v/>
      </c>
      <c r="Q3201" s="9" t="str">
        <f t="shared" ca="1" si="493"/>
        <v/>
      </c>
      <c r="R3201" s="9" t="str">
        <f t="shared" si="495"/>
        <v/>
      </c>
      <c r="S3201" t="str" cm="1">
        <f t="array" ref="S3201">IF(ISBLANK(C3201),"",IFERROR(INDEX(ListeSeries!$A$2:$A$1045, MATCH(1, (DatasScan!G3201=ListeSeries!$B$2:$B$1045) * (DatasScan!H3201&gt;=ListeSeries!$D$2:$D$1045) * (DatasScan!H3201&lt;=ListeSeries!$E$2:$E$1045), 0)), "no match"))</f>
        <v/>
      </c>
      <c r="T3201" s="7" t="str" cm="1">
        <f t="array" ref="T3201">IF(ISBLANK(C3201),"",IFERROR(INDEX(ListeSeries!$C$2:$C$1045, MATCH(1, (DatasScan!G3201=ListeSeries!$B$2:$B$1045) * (DatasScan!H3201&gt;=ListeSeries!$D$2:$D$1045) * (DatasScan!H3201&lt;=ListeSeries!$E$2:$E$1045), 0)), "no match"))</f>
        <v/>
      </c>
      <c r="U3201" s="11" t="str" cm="1">
        <f t="array" ref="U3201">IF(ISBLANK(C3201),"",IFERROR(INDEX(ListeSeries!$F$2:$F$1045, MATCH(1, (DatasScan!G3201=ListeSeries!$B$2:$B$1045) * (DatasScan!H3201&gt;=ListeSeries!$D$2:$D$1045) * (DatasScan!H3201&lt;=ListeSeries!$E$2:$E$1045), 0)), "no match"))</f>
        <v/>
      </c>
    </row>
    <row r="3202" spans="1:26" ht="15" customHeight="1" x14ac:dyDescent="0.25">
      <c r="A3202" s="6" t="str">
        <f t="shared" si="496"/>
        <v/>
      </c>
      <c r="B3202" s="272"/>
      <c r="F3202" s="7" t="str">
        <f t="shared" si="490"/>
        <v/>
      </c>
      <c r="G3202" s="21" t="str">
        <f>IF(ISBLANK(C3202),"",_xlfn.XLOOKUP(_xlfn.XLOOKUP(VALUE(LEFT(C3202,4)),Souches!$B$2:$B$15000,Souches!$E$2:$E$15000),Varietes!$B$2:$B$500,Varietes!$C$2:$C$500))</f>
        <v/>
      </c>
      <c r="H3202" s="19" t="str">
        <f>IF(ISBLANK(C3202),"",_xlfn.XLOOKUP(VALUE(LEFT(C3202,4)),Souches!$B$2:$B$15000,Souches!$D$2:$D$15000))</f>
        <v/>
      </c>
      <c r="I3202" s="10" t="str">
        <f t="shared" ref="I3202:I3211" si="497">IF(ISBLANK(C3202),"",DATE(MID(C3202,5,4),MID(C3202,9,2),MID(C3202,11,2)))</f>
        <v/>
      </c>
      <c r="J3202" s="19" t="str">
        <f>IF(I3202="","",INT(('ObjProd (2)'!$C$25-I3202)/7 * (ABS('ObjProd (2)'!$C$25-I3202)&gt;=7)))</f>
        <v/>
      </c>
      <c r="K3202" s="10" t="str">
        <f>IF(I3202="","",
IF(AND(DATEDIF(I3202,'ObjProd (2)'!$C$25,"y")=0,DATEDIF(I3202,'ObjProd (2)'!$C$25,"ym")=0,
   INT(('ObjProd (2)'!$C$25-EDATE(I3202,DATEDIF(I3202,'ObjProd (2)'!$C$25,"y")*12+DATEDIF(I3202,'ObjProd (2)'!$C$25,"ym")))/7)=0),
   "&lt; 1 sem.",
   IF(DATEDIF(I3202,'ObjProd (2)'!$C$25,"y")&gt;0,DATEDIF(I3202,'ObjProd (2)'!$C$25,"y") &amp; " " &amp; IF(DATEDIF(I3202,'ObjProd (2)'!$C$25,"y")=1,"an ","ans "),"") &amp;
   IF(DATEDIF(I3202,'ObjProd (2)'!$C$25,"ym")&gt;0,DATEDIF(I3202,'ObjProd (2)'!$C$25,"ym") &amp; " mois ", "") &amp;
   IF(INT(('ObjProd (2)'!$C$25-EDATE(I3202,DATEDIF(I3202,'ObjProd (2)'!$C$25,"y")*12+DATEDIF(I3202,'ObjProd (2)'!$C$25,"ym")))/7)&gt;0,
      INT(('ObjProd (2)'!$C$25-EDATE(I3202,DATEDIF(I3202,'ObjProd (2)'!$C$25,"y")*12+DATEDIF(I3202,'ObjProd (2)'!$C$25,"ym")))/7) &amp; " sem.",
      "")
)
)</f>
        <v/>
      </c>
      <c r="L3202" s="11" t="str">
        <f t="shared" ref="L3202:L3211" si="498">IF(ISBLANK(C3202),"",MID(C3202,13,4))</f>
        <v/>
      </c>
      <c r="M3202" s="9" t="str">
        <f t="shared" si="494"/>
        <v/>
      </c>
      <c r="N3202" s="9" t="str" cm="1">
        <f t="array" aca="1" ref="N3202" ca="1">LEFT(L3202, IF(ISNUMBER(SUBSTITUTE(_xludf.MID(L3202, 2, 1), ".", ",")), 1, 2))</f>
        <v/>
      </c>
      <c r="O3202" s="19" t="str">
        <f t="shared" ca="1" si="491"/>
        <v/>
      </c>
      <c r="P3202" s="9" t="str">
        <f t="shared" ca="1" si="492"/>
        <v/>
      </c>
      <c r="Q3202" s="9" t="str">
        <f t="shared" ca="1" si="493"/>
        <v/>
      </c>
      <c r="R3202" s="9" t="str">
        <f t="shared" si="495"/>
        <v/>
      </c>
      <c r="S3202" t="str" cm="1">
        <f t="array" ref="S3202">IF(ISBLANK(C3202),"",IFERROR(INDEX(ListeSeries!$A$2:$A$1045, MATCH(1, (DatasScan!G3202=ListeSeries!$B$2:$B$1045) * (DatasScan!H3202&gt;=ListeSeries!$D$2:$D$1045) * (DatasScan!H3202&lt;=ListeSeries!$E$2:$E$1045), 0)), "no match"))</f>
        <v/>
      </c>
      <c r="T3202" s="7" t="str" cm="1">
        <f t="array" ref="T3202">IF(ISBLANK(C3202),"",IFERROR(INDEX(ListeSeries!$C$2:$C$1045, MATCH(1, (DatasScan!G3202=ListeSeries!$B$2:$B$1045) * (DatasScan!H3202&gt;=ListeSeries!$D$2:$D$1045) * (DatasScan!H3202&lt;=ListeSeries!$E$2:$E$1045), 0)), "no match"))</f>
        <v/>
      </c>
      <c r="U3202" s="11" t="str" cm="1">
        <f t="array" ref="U3202">IF(ISBLANK(C3202),"",IFERROR(INDEX(ListeSeries!$F$2:$F$1045, MATCH(1, (DatasScan!G3202=ListeSeries!$B$2:$B$1045) * (DatasScan!H3202&gt;=ListeSeries!$D$2:$D$1045) * (DatasScan!H3202&lt;=ListeSeries!$E$2:$E$1045), 0)), "no match"))</f>
        <v/>
      </c>
    </row>
    <row r="3203" spans="1:26" ht="15" customHeight="1" x14ac:dyDescent="0.25">
      <c r="A3203" s="6" t="str">
        <f t="shared" si="496"/>
        <v/>
      </c>
      <c r="B3203" s="272"/>
      <c r="F3203" s="7" t="str">
        <f t="shared" si="490"/>
        <v/>
      </c>
      <c r="G3203" s="21" t="str">
        <f>IF(ISBLANK(C3203),"",_xlfn.XLOOKUP(_xlfn.XLOOKUP(VALUE(LEFT(C3203,4)),Souches!$B$2:$B$15000,Souches!$E$2:$E$15000),Varietes!$B$2:$B$500,Varietes!$C$2:$C$500))</f>
        <v/>
      </c>
      <c r="H3203" s="19" t="str">
        <f>IF(ISBLANK(C3203),"",_xlfn.XLOOKUP(VALUE(LEFT(C3203,4)),Souches!$B$2:$B$15000,Souches!$D$2:$D$15000))</f>
        <v/>
      </c>
      <c r="I3203" s="10" t="str">
        <f t="shared" si="497"/>
        <v/>
      </c>
      <c r="J3203" s="19" t="str">
        <f>IF(I3203="","",INT(('ObjProd (2)'!$C$25-I3203)/7 * (ABS('ObjProd (2)'!$C$25-I3203)&gt;=7)))</f>
        <v/>
      </c>
      <c r="K3203" s="10" t="str">
        <f>IF(I3203="","",
IF(AND(DATEDIF(I3203,'ObjProd (2)'!$C$25,"y")=0,DATEDIF(I3203,'ObjProd (2)'!$C$25,"ym")=0,
   INT(('ObjProd (2)'!$C$25-EDATE(I3203,DATEDIF(I3203,'ObjProd (2)'!$C$25,"y")*12+DATEDIF(I3203,'ObjProd (2)'!$C$25,"ym")))/7)=0),
   "&lt; 1 sem.",
   IF(DATEDIF(I3203,'ObjProd (2)'!$C$25,"y")&gt;0,DATEDIF(I3203,'ObjProd (2)'!$C$25,"y") &amp; " " &amp; IF(DATEDIF(I3203,'ObjProd (2)'!$C$25,"y")=1,"an ","ans "),"") &amp;
   IF(DATEDIF(I3203,'ObjProd (2)'!$C$25,"ym")&gt;0,DATEDIF(I3203,'ObjProd (2)'!$C$25,"ym") &amp; " mois ", "") &amp;
   IF(INT(('ObjProd (2)'!$C$25-EDATE(I3203,DATEDIF(I3203,'ObjProd (2)'!$C$25,"y")*12+DATEDIF(I3203,'ObjProd (2)'!$C$25,"ym")))/7)&gt;0,
      INT(('ObjProd (2)'!$C$25-EDATE(I3203,DATEDIF(I3203,'ObjProd (2)'!$C$25,"y")*12+DATEDIF(I3203,'ObjProd (2)'!$C$25,"ym")))/7) &amp; " sem.",
      "")
)
)</f>
        <v/>
      </c>
      <c r="L3203" s="11" t="str">
        <f t="shared" si="498"/>
        <v/>
      </c>
      <c r="M3203" s="9" t="str">
        <f t="shared" si="494"/>
        <v/>
      </c>
      <c r="N3203" s="9" t="str" cm="1">
        <f t="array" aca="1" ref="N3203" ca="1">LEFT(L3203, IF(ISNUMBER(SUBSTITUTE(_xludf.MID(L3203, 2, 1), ".", ",")), 1, 2))</f>
        <v/>
      </c>
      <c r="O3203" s="19" t="str">
        <f t="shared" ca="1" si="491"/>
        <v/>
      </c>
      <c r="P3203" s="9" t="str">
        <f t="shared" ca="1" si="492"/>
        <v/>
      </c>
      <c r="Q3203" s="9" t="str">
        <f t="shared" ca="1" si="493"/>
        <v/>
      </c>
      <c r="R3203" s="9" t="str">
        <f t="shared" si="495"/>
        <v/>
      </c>
      <c r="S3203" t="str" cm="1">
        <f t="array" ref="S3203">IF(ISBLANK(C3203),"",IFERROR(INDEX(ListeSeries!$A$2:$A$1045, MATCH(1, (DatasScan!G3203=ListeSeries!$B$2:$B$1045) * (DatasScan!H3203&gt;=ListeSeries!$D$2:$D$1045) * (DatasScan!H3203&lt;=ListeSeries!$E$2:$E$1045), 0)), "no match"))</f>
        <v/>
      </c>
      <c r="T3203" s="7" t="str" cm="1">
        <f t="array" ref="T3203">IF(ISBLANK(C3203),"",IFERROR(INDEX(ListeSeries!$C$2:$C$1045, MATCH(1, (DatasScan!G3203=ListeSeries!$B$2:$B$1045) * (DatasScan!H3203&gt;=ListeSeries!$D$2:$D$1045) * (DatasScan!H3203&lt;=ListeSeries!$E$2:$E$1045), 0)), "no match"))</f>
        <v/>
      </c>
      <c r="U3203" s="11" t="str" cm="1">
        <f t="array" ref="U3203">IF(ISBLANK(C3203),"",IFERROR(INDEX(ListeSeries!$F$2:$F$1045, MATCH(1, (DatasScan!G3203=ListeSeries!$B$2:$B$1045) * (DatasScan!H3203&gt;=ListeSeries!$D$2:$D$1045) * (DatasScan!H3203&lt;=ListeSeries!$E$2:$E$1045), 0)), "no match"))</f>
        <v/>
      </c>
    </row>
    <row r="3204" spans="1:26" ht="15" customHeight="1" x14ac:dyDescent="0.25">
      <c r="A3204" s="6" t="str">
        <f t="shared" si="496"/>
        <v/>
      </c>
      <c r="B3204" s="272"/>
      <c r="F3204" s="7" t="str">
        <f t="shared" si="490"/>
        <v/>
      </c>
      <c r="G3204" s="21" t="str">
        <f>IF(ISBLANK(C3204),"",_xlfn.XLOOKUP(_xlfn.XLOOKUP(VALUE(LEFT(C3204,4)),Souches!$B$2:$B$15000,Souches!$E$2:$E$15000),Varietes!$B$2:$B$500,Varietes!$C$2:$C$500))</f>
        <v/>
      </c>
      <c r="H3204" s="19" t="str">
        <f>IF(ISBLANK(C3204),"",_xlfn.XLOOKUP(VALUE(LEFT(C3204,4)),Souches!$B$2:$B$15000,Souches!$D$2:$D$15000))</f>
        <v/>
      </c>
      <c r="I3204" s="10" t="str">
        <f t="shared" si="497"/>
        <v/>
      </c>
      <c r="J3204" s="19" t="str">
        <f>IF(I3204="","",INT(('ObjProd (2)'!$C$25-I3204)/7 * (ABS('ObjProd (2)'!$C$25-I3204)&gt;=7)))</f>
        <v/>
      </c>
      <c r="K3204" s="10" t="str">
        <f>IF(I3204="","",
IF(AND(DATEDIF(I3204,'ObjProd (2)'!$C$25,"y")=0,DATEDIF(I3204,'ObjProd (2)'!$C$25,"ym")=0,
   INT(('ObjProd (2)'!$C$25-EDATE(I3204,DATEDIF(I3204,'ObjProd (2)'!$C$25,"y")*12+DATEDIF(I3204,'ObjProd (2)'!$C$25,"ym")))/7)=0),
   "&lt; 1 sem.",
   IF(DATEDIF(I3204,'ObjProd (2)'!$C$25,"y")&gt;0,DATEDIF(I3204,'ObjProd (2)'!$C$25,"y") &amp; " " &amp; IF(DATEDIF(I3204,'ObjProd (2)'!$C$25,"y")=1,"an ","ans "),"") &amp;
   IF(DATEDIF(I3204,'ObjProd (2)'!$C$25,"ym")&gt;0,DATEDIF(I3204,'ObjProd (2)'!$C$25,"ym") &amp; " mois ", "") &amp;
   IF(INT(('ObjProd (2)'!$C$25-EDATE(I3204,DATEDIF(I3204,'ObjProd (2)'!$C$25,"y")*12+DATEDIF(I3204,'ObjProd (2)'!$C$25,"ym")))/7)&gt;0,
      INT(('ObjProd (2)'!$C$25-EDATE(I3204,DATEDIF(I3204,'ObjProd (2)'!$C$25,"y")*12+DATEDIF(I3204,'ObjProd (2)'!$C$25,"ym")))/7) &amp; " sem.",
      "")
)
)</f>
        <v/>
      </c>
      <c r="L3204" s="11" t="str">
        <f t="shared" si="498"/>
        <v/>
      </c>
      <c r="M3204" s="9" t="str">
        <f t="shared" si="494"/>
        <v/>
      </c>
      <c r="N3204" s="9" t="str" cm="1">
        <f t="array" aca="1" ref="N3204" ca="1">LEFT(L3204, IF(ISNUMBER(SUBSTITUTE(_xludf.MID(L3204, 2, 1), ".", ",")), 1, 2))</f>
        <v/>
      </c>
      <c r="O3204" s="19" t="str">
        <f t="shared" ca="1" si="491"/>
        <v/>
      </c>
      <c r="P3204" s="9" t="str">
        <f t="shared" ca="1" si="492"/>
        <v/>
      </c>
      <c r="Q3204" s="9" t="str">
        <f t="shared" ca="1" si="493"/>
        <v/>
      </c>
      <c r="R3204" s="9" t="str">
        <f t="shared" si="495"/>
        <v/>
      </c>
      <c r="S3204" t="str" cm="1">
        <f t="array" ref="S3204">IF(ISBLANK(C3204),"",IFERROR(INDEX(ListeSeries!$A$2:$A$1045, MATCH(1, (DatasScan!G3204=ListeSeries!$B$2:$B$1045) * (DatasScan!H3204&gt;=ListeSeries!$D$2:$D$1045) * (DatasScan!H3204&lt;=ListeSeries!$E$2:$E$1045), 0)), "no match"))</f>
        <v/>
      </c>
      <c r="T3204" s="7" t="str" cm="1">
        <f t="array" ref="T3204">IF(ISBLANK(C3204),"",IFERROR(INDEX(ListeSeries!$C$2:$C$1045, MATCH(1, (DatasScan!G3204=ListeSeries!$B$2:$B$1045) * (DatasScan!H3204&gt;=ListeSeries!$D$2:$D$1045) * (DatasScan!H3204&lt;=ListeSeries!$E$2:$E$1045), 0)), "no match"))</f>
        <v/>
      </c>
      <c r="U3204" s="11" t="str" cm="1">
        <f t="array" ref="U3204">IF(ISBLANK(C3204),"",IFERROR(INDEX(ListeSeries!$F$2:$F$1045, MATCH(1, (DatasScan!G3204=ListeSeries!$B$2:$B$1045) * (DatasScan!H3204&gt;=ListeSeries!$D$2:$D$1045) * (DatasScan!H3204&lt;=ListeSeries!$E$2:$E$1045), 0)), "no match"))</f>
        <v/>
      </c>
    </row>
    <row r="3205" spans="1:26" ht="15" customHeight="1" x14ac:dyDescent="0.25">
      <c r="A3205" s="6" t="str">
        <f t="shared" si="496"/>
        <v/>
      </c>
      <c r="B3205" s="272"/>
      <c r="F3205" s="7" t="str">
        <f t="shared" si="490"/>
        <v/>
      </c>
      <c r="G3205" s="21" t="str">
        <f>IF(ISBLANK(C3205),"",_xlfn.XLOOKUP(_xlfn.XLOOKUP(VALUE(LEFT(C3205,4)),Souches!$B$2:$B$15000,Souches!$E$2:$E$15000),Varietes!$B$2:$B$500,Varietes!$C$2:$C$500))</f>
        <v/>
      </c>
      <c r="H3205" s="19" t="str">
        <f>IF(ISBLANK(C3205),"",_xlfn.XLOOKUP(VALUE(LEFT(C3205,4)),Souches!$B$2:$B$15000,Souches!$D$2:$D$15000))</f>
        <v/>
      </c>
      <c r="I3205" s="10" t="str">
        <f t="shared" si="497"/>
        <v/>
      </c>
      <c r="J3205" s="19" t="str">
        <f>IF(I3205="","",INT(('ObjProd (2)'!$C$25-I3205)/7 * (ABS('ObjProd (2)'!$C$25-I3205)&gt;=7)))</f>
        <v/>
      </c>
      <c r="K3205" s="10" t="str">
        <f>IF(I3205="","",
IF(AND(DATEDIF(I3205,'ObjProd (2)'!$C$25,"y")=0,DATEDIF(I3205,'ObjProd (2)'!$C$25,"ym")=0,
   INT(('ObjProd (2)'!$C$25-EDATE(I3205,DATEDIF(I3205,'ObjProd (2)'!$C$25,"y")*12+DATEDIF(I3205,'ObjProd (2)'!$C$25,"ym")))/7)=0),
   "&lt; 1 sem.",
   IF(DATEDIF(I3205,'ObjProd (2)'!$C$25,"y")&gt;0,DATEDIF(I3205,'ObjProd (2)'!$C$25,"y") &amp; " " &amp; IF(DATEDIF(I3205,'ObjProd (2)'!$C$25,"y")=1,"an ","ans "),"") &amp;
   IF(DATEDIF(I3205,'ObjProd (2)'!$C$25,"ym")&gt;0,DATEDIF(I3205,'ObjProd (2)'!$C$25,"ym") &amp; " mois ", "") &amp;
   IF(INT(('ObjProd (2)'!$C$25-EDATE(I3205,DATEDIF(I3205,'ObjProd (2)'!$C$25,"y")*12+DATEDIF(I3205,'ObjProd (2)'!$C$25,"ym")))/7)&gt;0,
      INT(('ObjProd (2)'!$C$25-EDATE(I3205,DATEDIF(I3205,'ObjProd (2)'!$C$25,"y")*12+DATEDIF(I3205,'ObjProd (2)'!$C$25,"ym")))/7) &amp; " sem.",
      "")
)
)</f>
        <v/>
      </c>
      <c r="L3205" s="11" t="str">
        <f t="shared" si="498"/>
        <v/>
      </c>
      <c r="M3205" s="9" t="str">
        <f t="shared" si="494"/>
        <v/>
      </c>
      <c r="N3205" s="9" t="str" cm="1">
        <f t="array" aca="1" ref="N3205" ca="1">LEFT(L3205, IF(ISNUMBER(SUBSTITUTE(_xludf.MID(L3205, 2, 1), ".", ",")), 1, 2))</f>
        <v/>
      </c>
      <c r="O3205" s="19" t="str">
        <f t="shared" ca="1" si="491"/>
        <v/>
      </c>
      <c r="P3205" s="9" t="str">
        <f t="shared" ca="1" si="492"/>
        <v/>
      </c>
      <c r="Q3205" s="9" t="str">
        <f t="shared" ca="1" si="493"/>
        <v/>
      </c>
      <c r="R3205" s="9" t="str">
        <f t="shared" si="495"/>
        <v/>
      </c>
      <c r="S3205" t="str" cm="1">
        <f t="array" ref="S3205">IF(ISBLANK(C3205),"",IFERROR(INDEX(ListeSeries!$A$2:$A$1045, MATCH(1, (DatasScan!G3205=ListeSeries!$B$2:$B$1045) * (DatasScan!H3205&gt;=ListeSeries!$D$2:$D$1045) * (DatasScan!H3205&lt;=ListeSeries!$E$2:$E$1045), 0)), "no match"))</f>
        <v/>
      </c>
      <c r="T3205" s="7" t="str" cm="1">
        <f t="array" ref="T3205">IF(ISBLANK(C3205),"",IFERROR(INDEX(ListeSeries!$C$2:$C$1045, MATCH(1, (DatasScan!G3205=ListeSeries!$B$2:$B$1045) * (DatasScan!H3205&gt;=ListeSeries!$D$2:$D$1045) * (DatasScan!H3205&lt;=ListeSeries!$E$2:$E$1045), 0)), "no match"))</f>
        <v/>
      </c>
      <c r="U3205" s="11" t="str" cm="1">
        <f t="array" ref="U3205">IF(ISBLANK(C3205),"",IFERROR(INDEX(ListeSeries!$F$2:$F$1045, MATCH(1, (DatasScan!G3205=ListeSeries!$B$2:$B$1045) * (DatasScan!H3205&gt;=ListeSeries!$D$2:$D$1045) * (DatasScan!H3205&lt;=ListeSeries!$E$2:$E$1045), 0)), "no match"))</f>
        <v/>
      </c>
    </row>
    <row r="3206" spans="1:26" ht="15" customHeight="1" x14ac:dyDescent="0.25">
      <c r="A3206" s="6" t="str">
        <f t="shared" si="496"/>
        <v/>
      </c>
      <c r="B3206" s="272"/>
      <c r="F3206" s="7" t="str">
        <f t="shared" si="490"/>
        <v/>
      </c>
      <c r="G3206" s="21" t="str">
        <f>IF(ISBLANK(C3206),"",_xlfn.XLOOKUP(_xlfn.XLOOKUP(VALUE(LEFT(C3206,4)),Souches!$B$2:$B$15000,Souches!$E$2:$E$15000),Varietes!$B$2:$B$500,Varietes!$C$2:$C$500))</f>
        <v/>
      </c>
      <c r="H3206" s="19" t="str">
        <f>IF(ISBLANK(C3206),"",_xlfn.XLOOKUP(VALUE(LEFT(C3206,4)),Souches!$B$2:$B$15000,Souches!$D$2:$D$15000))</f>
        <v/>
      </c>
      <c r="I3206" s="10" t="str">
        <f t="shared" si="497"/>
        <v/>
      </c>
      <c r="J3206" s="19" t="str">
        <f>IF(I3206="","",INT(('ObjProd (2)'!$C$25-I3206)/7 * (ABS('ObjProd (2)'!$C$25-I3206)&gt;=7)))</f>
        <v/>
      </c>
      <c r="K3206" s="10" t="str">
        <f>IF(I3206="","",
IF(AND(DATEDIF(I3206,'ObjProd (2)'!$C$25,"y")=0,DATEDIF(I3206,'ObjProd (2)'!$C$25,"ym")=0,
   INT(('ObjProd (2)'!$C$25-EDATE(I3206,DATEDIF(I3206,'ObjProd (2)'!$C$25,"y")*12+DATEDIF(I3206,'ObjProd (2)'!$C$25,"ym")))/7)=0),
   "&lt; 1 sem.",
   IF(DATEDIF(I3206,'ObjProd (2)'!$C$25,"y")&gt;0,DATEDIF(I3206,'ObjProd (2)'!$C$25,"y") &amp; " " &amp; IF(DATEDIF(I3206,'ObjProd (2)'!$C$25,"y")=1,"an ","ans "),"") &amp;
   IF(DATEDIF(I3206,'ObjProd (2)'!$C$25,"ym")&gt;0,DATEDIF(I3206,'ObjProd (2)'!$C$25,"ym") &amp; " mois ", "") &amp;
   IF(INT(('ObjProd (2)'!$C$25-EDATE(I3206,DATEDIF(I3206,'ObjProd (2)'!$C$25,"y")*12+DATEDIF(I3206,'ObjProd (2)'!$C$25,"ym")))/7)&gt;0,
      INT(('ObjProd (2)'!$C$25-EDATE(I3206,DATEDIF(I3206,'ObjProd (2)'!$C$25,"y")*12+DATEDIF(I3206,'ObjProd (2)'!$C$25,"ym")))/7) &amp; " sem.",
      "")
)
)</f>
        <v/>
      </c>
      <c r="L3206" s="11" t="str">
        <f t="shared" si="498"/>
        <v/>
      </c>
      <c r="M3206" s="9" t="str">
        <f t="shared" si="494"/>
        <v/>
      </c>
      <c r="N3206" s="9" t="str" cm="1">
        <f t="array" aca="1" ref="N3206" ca="1">LEFT(L3206, IF(ISNUMBER(SUBSTITUTE(_xludf.MID(L3206, 2, 1), ".", ",")), 1, 2))</f>
        <v/>
      </c>
      <c r="O3206" s="19" t="str">
        <f t="shared" ca="1" si="491"/>
        <v/>
      </c>
      <c r="P3206" s="9" t="str">
        <f t="shared" ca="1" si="492"/>
        <v/>
      </c>
      <c r="Q3206" s="9" t="str">
        <f t="shared" ca="1" si="493"/>
        <v/>
      </c>
      <c r="R3206" s="9" t="str">
        <f t="shared" si="495"/>
        <v/>
      </c>
      <c r="S3206" t="str" cm="1">
        <f t="array" ref="S3206">IF(ISBLANK(C3206),"",IFERROR(INDEX(ListeSeries!$A$2:$A$1045, MATCH(1, (DatasScan!G3206=ListeSeries!$B$2:$B$1045) * (DatasScan!H3206&gt;=ListeSeries!$D$2:$D$1045) * (DatasScan!H3206&lt;=ListeSeries!$E$2:$E$1045), 0)), "no match"))</f>
        <v/>
      </c>
      <c r="T3206" s="7" t="str" cm="1">
        <f t="array" ref="T3206">IF(ISBLANK(C3206),"",IFERROR(INDEX(ListeSeries!$C$2:$C$1045, MATCH(1, (DatasScan!G3206=ListeSeries!$B$2:$B$1045) * (DatasScan!H3206&gt;=ListeSeries!$D$2:$D$1045) * (DatasScan!H3206&lt;=ListeSeries!$E$2:$E$1045), 0)), "no match"))</f>
        <v/>
      </c>
      <c r="U3206" s="11" t="str" cm="1">
        <f t="array" ref="U3206">IF(ISBLANK(C3206),"",IFERROR(INDEX(ListeSeries!$F$2:$F$1045, MATCH(1, (DatasScan!G3206=ListeSeries!$B$2:$B$1045) * (DatasScan!H3206&gt;=ListeSeries!$D$2:$D$1045) * (DatasScan!H3206&lt;=ListeSeries!$E$2:$E$1045), 0)), "no match"))</f>
        <v/>
      </c>
    </row>
    <row r="3207" spans="1:26" ht="15" customHeight="1" x14ac:dyDescent="0.25">
      <c r="A3207" s="6" t="str">
        <f t="shared" si="496"/>
        <v/>
      </c>
      <c r="B3207" s="272"/>
      <c r="F3207" s="7" t="str">
        <f t="shared" si="490"/>
        <v/>
      </c>
      <c r="G3207" s="21" t="str">
        <f>IF(ISBLANK(C3207),"",_xlfn.XLOOKUP(_xlfn.XLOOKUP(VALUE(LEFT(C3207,4)),Souches!$B$2:$B$15000,Souches!$E$2:$E$15000),Varietes!$B$2:$B$500,Varietes!$C$2:$C$500))</f>
        <v/>
      </c>
      <c r="H3207" s="19" t="str">
        <f>IF(ISBLANK(C3207),"",_xlfn.XLOOKUP(VALUE(LEFT(C3207,4)),Souches!$B$2:$B$15000,Souches!$D$2:$D$15000))</f>
        <v/>
      </c>
      <c r="I3207" s="10" t="str">
        <f t="shared" si="497"/>
        <v/>
      </c>
      <c r="J3207" s="19" t="str">
        <f>IF(I3207="","",INT(('ObjProd (2)'!$C$25-I3207)/7 * (ABS('ObjProd (2)'!$C$25-I3207)&gt;=7)))</f>
        <v/>
      </c>
      <c r="K3207" s="10" t="str">
        <f>IF(I3207="","",
IF(AND(DATEDIF(I3207,'ObjProd (2)'!$C$25,"y")=0,DATEDIF(I3207,'ObjProd (2)'!$C$25,"ym")=0,
   INT(('ObjProd (2)'!$C$25-EDATE(I3207,DATEDIF(I3207,'ObjProd (2)'!$C$25,"y")*12+DATEDIF(I3207,'ObjProd (2)'!$C$25,"ym")))/7)=0),
   "&lt; 1 sem.",
   IF(DATEDIF(I3207,'ObjProd (2)'!$C$25,"y")&gt;0,DATEDIF(I3207,'ObjProd (2)'!$C$25,"y") &amp; " " &amp; IF(DATEDIF(I3207,'ObjProd (2)'!$C$25,"y")=1,"an ","ans "),"") &amp;
   IF(DATEDIF(I3207,'ObjProd (2)'!$C$25,"ym")&gt;0,DATEDIF(I3207,'ObjProd (2)'!$C$25,"ym") &amp; " mois ", "") &amp;
   IF(INT(('ObjProd (2)'!$C$25-EDATE(I3207,DATEDIF(I3207,'ObjProd (2)'!$C$25,"y")*12+DATEDIF(I3207,'ObjProd (2)'!$C$25,"ym")))/7)&gt;0,
      INT(('ObjProd (2)'!$C$25-EDATE(I3207,DATEDIF(I3207,'ObjProd (2)'!$C$25,"y")*12+DATEDIF(I3207,'ObjProd (2)'!$C$25,"ym")))/7) &amp; " sem.",
      "")
)
)</f>
        <v/>
      </c>
      <c r="L3207" s="11" t="str">
        <f t="shared" si="498"/>
        <v/>
      </c>
      <c r="M3207" s="9" t="str">
        <f t="shared" si="494"/>
        <v/>
      </c>
      <c r="N3207" s="9" t="str" cm="1">
        <f t="array" aca="1" ref="N3207" ca="1">LEFT(L3207, IF(ISNUMBER(SUBSTITUTE(_xludf.MID(L3207, 2, 1), ".", ",")), 1, 2))</f>
        <v/>
      </c>
      <c r="O3207" s="19" t="str">
        <f t="shared" ca="1" si="491"/>
        <v/>
      </c>
      <c r="P3207" s="9" t="str">
        <f t="shared" ca="1" si="492"/>
        <v/>
      </c>
      <c r="Q3207" s="9" t="str">
        <f t="shared" ca="1" si="493"/>
        <v/>
      </c>
      <c r="R3207" s="9" t="str">
        <f t="shared" si="495"/>
        <v/>
      </c>
      <c r="S3207" t="str" cm="1">
        <f t="array" ref="S3207">IF(ISBLANK(C3207),"",IFERROR(INDEX(ListeSeries!$A$2:$A$1045, MATCH(1, (DatasScan!G3207=ListeSeries!$B$2:$B$1045) * (DatasScan!H3207&gt;=ListeSeries!$D$2:$D$1045) * (DatasScan!H3207&lt;=ListeSeries!$E$2:$E$1045), 0)), "no match"))</f>
        <v/>
      </c>
      <c r="T3207" s="7" t="str" cm="1">
        <f t="array" ref="T3207">IF(ISBLANK(C3207),"",IFERROR(INDEX(ListeSeries!$C$2:$C$1045, MATCH(1, (DatasScan!G3207=ListeSeries!$B$2:$B$1045) * (DatasScan!H3207&gt;=ListeSeries!$D$2:$D$1045) * (DatasScan!H3207&lt;=ListeSeries!$E$2:$E$1045), 0)), "no match"))</f>
        <v/>
      </c>
      <c r="U3207" s="11" t="str" cm="1">
        <f t="array" ref="U3207">IF(ISBLANK(C3207),"",IFERROR(INDEX(ListeSeries!$F$2:$F$1045, MATCH(1, (DatasScan!G3207=ListeSeries!$B$2:$B$1045) * (DatasScan!H3207&gt;=ListeSeries!$D$2:$D$1045) * (DatasScan!H3207&lt;=ListeSeries!$E$2:$E$1045), 0)), "no match"))</f>
        <v/>
      </c>
    </row>
    <row r="3208" spans="1:26" ht="15" customHeight="1" x14ac:dyDescent="0.25">
      <c r="A3208" s="6" t="str">
        <f t="shared" si="496"/>
        <v/>
      </c>
      <c r="B3208" s="272"/>
      <c r="F3208" s="7" t="str">
        <f t="shared" si="490"/>
        <v/>
      </c>
      <c r="G3208" s="21" t="str">
        <f>IF(ISBLANK(C3208),"",_xlfn.XLOOKUP(_xlfn.XLOOKUP(VALUE(LEFT(C3208,4)),Souches!$B$2:$B$15000,Souches!$E$2:$E$15000),Varietes!$B$2:$B$500,Varietes!$C$2:$C$500))</f>
        <v/>
      </c>
      <c r="H3208" s="19" t="str">
        <f>IF(ISBLANK(C3208),"",_xlfn.XLOOKUP(VALUE(LEFT(C3208,4)),Souches!$B$2:$B$15000,Souches!$D$2:$D$15000))</f>
        <v/>
      </c>
      <c r="I3208" s="10" t="str">
        <f t="shared" si="497"/>
        <v/>
      </c>
      <c r="J3208" s="19" t="str">
        <f>IF(I3208="","",INT(('ObjProd (2)'!$C$25-I3208)/7 * (ABS('ObjProd (2)'!$C$25-I3208)&gt;=7)))</f>
        <v/>
      </c>
      <c r="K3208" s="10" t="str">
        <f>IF(I3208="","",
IF(AND(DATEDIF(I3208,'ObjProd (2)'!$C$25,"y")=0,DATEDIF(I3208,'ObjProd (2)'!$C$25,"ym")=0,
   INT(('ObjProd (2)'!$C$25-EDATE(I3208,DATEDIF(I3208,'ObjProd (2)'!$C$25,"y")*12+DATEDIF(I3208,'ObjProd (2)'!$C$25,"ym")))/7)=0),
   "&lt; 1 sem.",
   IF(DATEDIF(I3208,'ObjProd (2)'!$C$25,"y")&gt;0,DATEDIF(I3208,'ObjProd (2)'!$C$25,"y") &amp; " " &amp; IF(DATEDIF(I3208,'ObjProd (2)'!$C$25,"y")=1,"an ","ans "),"") &amp;
   IF(DATEDIF(I3208,'ObjProd (2)'!$C$25,"ym")&gt;0,DATEDIF(I3208,'ObjProd (2)'!$C$25,"ym") &amp; " mois ", "") &amp;
   IF(INT(('ObjProd (2)'!$C$25-EDATE(I3208,DATEDIF(I3208,'ObjProd (2)'!$C$25,"y")*12+DATEDIF(I3208,'ObjProd (2)'!$C$25,"ym")))/7)&gt;0,
      INT(('ObjProd (2)'!$C$25-EDATE(I3208,DATEDIF(I3208,'ObjProd (2)'!$C$25,"y")*12+DATEDIF(I3208,'ObjProd (2)'!$C$25,"ym")))/7) &amp; " sem.",
      "")
)
)</f>
        <v/>
      </c>
      <c r="L3208" s="11" t="str">
        <f t="shared" si="498"/>
        <v/>
      </c>
      <c r="M3208" s="9" t="str">
        <f t="shared" si="494"/>
        <v/>
      </c>
      <c r="N3208" s="9" t="str" cm="1">
        <f t="array" aca="1" ref="N3208" ca="1">LEFT(L3208, IF(ISNUMBER(SUBSTITUTE(_xludf.MID(L3208, 2, 1), ".", ",")), 1, 2))</f>
        <v/>
      </c>
      <c r="O3208" s="19" t="str">
        <f t="shared" ca="1" si="491"/>
        <v/>
      </c>
      <c r="P3208" s="9" t="str">
        <f t="shared" ca="1" si="492"/>
        <v/>
      </c>
      <c r="Q3208" s="9" t="str">
        <f t="shared" ca="1" si="493"/>
        <v/>
      </c>
      <c r="R3208" s="9" t="str">
        <f t="shared" si="495"/>
        <v/>
      </c>
      <c r="S3208" t="str" cm="1">
        <f t="array" ref="S3208">IF(ISBLANK(C3208),"",IFERROR(INDEX(ListeSeries!$A$2:$A$1045, MATCH(1, (DatasScan!G3208=ListeSeries!$B$2:$B$1045) * (DatasScan!H3208&gt;=ListeSeries!$D$2:$D$1045) * (DatasScan!H3208&lt;=ListeSeries!$E$2:$E$1045), 0)), "no match"))</f>
        <v/>
      </c>
      <c r="T3208" s="7" t="str" cm="1">
        <f t="array" ref="T3208">IF(ISBLANK(C3208),"",IFERROR(INDEX(ListeSeries!$C$2:$C$1045, MATCH(1, (DatasScan!G3208=ListeSeries!$B$2:$B$1045) * (DatasScan!H3208&gt;=ListeSeries!$D$2:$D$1045) * (DatasScan!H3208&lt;=ListeSeries!$E$2:$E$1045), 0)), "no match"))</f>
        <v/>
      </c>
      <c r="U3208" s="11" t="str" cm="1">
        <f t="array" ref="U3208">IF(ISBLANK(C3208),"",IFERROR(INDEX(ListeSeries!$F$2:$F$1045, MATCH(1, (DatasScan!G3208=ListeSeries!$B$2:$B$1045) * (DatasScan!H3208&gt;=ListeSeries!$D$2:$D$1045) * (DatasScan!H3208&lt;=ListeSeries!$E$2:$E$1045), 0)), "no match"))</f>
        <v/>
      </c>
    </row>
    <row r="3209" spans="1:26" ht="15" customHeight="1" x14ac:dyDescent="0.25">
      <c r="A3209" s="6" t="str">
        <f t="shared" si="496"/>
        <v/>
      </c>
      <c r="B3209" s="272"/>
      <c r="F3209" s="7" t="str">
        <f t="shared" si="490"/>
        <v/>
      </c>
      <c r="G3209" s="21" t="str">
        <f>IF(ISBLANK(C3209),"",_xlfn.XLOOKUP(_xlfn.XLOOKUP(VALUE(LEFT(C3209,4)),Souches!$B$2:$B$15000,Souches!$E$2:$E$15000),Varietes!$B$2:$B$500,Varietes!$C$2:$C$500))</f>
        <v/>
      </c>
      <c r="H3209" s="19" t="str">
        <f>IF(ISBLANK(C3209),"",_xlfn.XLOOKUP(VALUE(LEFT(C3209,4)),Souches!$B$2:$B$15000,Souches!$D$2:$D$15000))</f>
        <v/>
      </c>
      <c r="I3209" s="10" t="str">
        <f t="shared" si="497"/>
        <v/>
      </c>
      <c r="J3209" s="19" t="str">
        <f>IF(I3209="","",INT(('ObjProd (2)'!$C$25-I3209)/7 * (ABS('ObjProd (2)'!$C$25-I3209)&gt;=7)))</f>
        <v/>
      </c>
      <c r="K3209" s="10" t="str">
        <f>IF(I3209="","",
IF(AND(DATEDIF(I3209,'ObjProd (2)'!$C$25,"y")=0,DATEDIF(I3209,'ObjProd (2)'!$C$25,"ym")=0,
   INT(('ObjProd (2)'!$C$25-EDATE(I3209,DATEDIF(I3209,'ObjProd (2)'!$C$25,"y")*12+DATEDIF(I3209,'ObjProd (2)'!$C$25,"ym")))/7)=0),
   "&lt; 1 sem.",
   IF(DATEDIF(I3209,'ObjProd (2)'!$C$25,"y")&gt;0,DATEDIF(I3209,'ObjProd (2)'!$C$25,"y") &amp; " " &amp; IF(DATEDIF(I3209,'ObjProd (2)'!$C$25,"y")=1,"an ","ans "),"") &amp;
   IF(DATEDIF(I3209,'ObjProd (2)'!$C$25,"ym")&gt;0,DATEDIF(I3209,'ObjProd (2)'!$C$25,"ym") &amp; " mois ", "") &amp;
   IF(INT(('ObjProd (2)'!$C$25-EDATE(I3209,DATEDIF(I3209,'ObjProd (2)'!$C$25,"y")*12+DATEDIF(I3209,'ObjProd (2)'!$C$25,"ym")))/7)&gt;0,
      INT(('ObjProd (2)'!$C$25-EDATE(I3209,DATEDIF(I3209,'ObjProd (2)'!$C$25,"y")*12+DATEDIF(I3209,'ObjProd (2)'!$C$25,"ym")))/7) &amp; " sem.",
      "")
)
)</f>
        <v/>
      </c>
      <c r="L3209" s="11" t="str">
        <f t="shared" si="498"/>
        <v/>
      </c>
      <c r="M3209" s="9" t="str">
        <f t="shared" si="494"/>
        <v/>
      </c>
      <c r="N3209" s="9" t="str" cm="1">
        <f t="array" aca="1" ref="N3209" ca="1">LEFT(L3209, IF(ISNUMBER(SUBSTITUTE(_xludf.MID(L3209, 2, 1), ".", ",")), 1, 2))</f>
        <v/>
      </c>
      <c r="O3209" s="19" t="str">
        <f t="shared" ca="1" si="491"/>
        <v/>
      </c>
      <c r="P3209" s="9" t="str">
        <f t="shared" ca="1" si="492"/>
        <v/>
      </c>
      <c r="Q3209" s="9" t="str">
        <f t="shared" ca="1" si="493"/>
        <v/>
      </c>
      <c r="R3209" s="9" t="str">
        <f t="shared" si="495"/>
        <v/>
      </c>
      <c r="S3209" t="str" cm="1">
        <f t="array" ref="S3209">IF(ISBLANK(C3209),"",IFERROR(INDEX(ListeSeries!$A$2:$A$1045, MATCH(1, (DatasScan!G3209=ListeSeries!$B$2:$B$1045) * (DatasScan!H3209&gt;=ListeSeries!$D$2:$D$1045) * (DatasScan!H3209&lt;=ListeSeries!$E$2:$E$1045), 0)), "no match"))</f>
        <v/>
      </c>
      <c r="T3209" s="7" t="str" cm="1">
        <f t="array" ref="T3209">IF(ISBLANK(C3209),"",IFERROR(INDEX(ListeSeries!$C$2:$C$1045, MATCH(1, (DatasScan!G3209=ListeSeries!$B$2:$B$1045) * (DatasScan!H3209&gt;=ListeSeries!$D$2:$D$1045) * (DatasScan!H3209&lt;=ListeSeries!$E$2:$E$1045), 0)), "no match"))</f>
        <v/>
      </c>
      <c r="U3209" s="11" t="str" cm="1">
        <f t="array" ref="U3209">IF(ISBLANK(C3209),"",IFERROR(INDEX(ListeSeries!$F$2:$F$1045, MATCH(1, (DatasScan!G3209=ListeSeries!$B$2:$B$1045) * (DatasScan!H3209&gt;=ListeSeries!$D$2:$D$1045) * (DatasScan!H3209&lt;=ListeSeries!$E$2:$E$1045), 0)), "no match"))</f>
        <v/>
      </c>
    </row>
    <row r="3210" spans="1:26" ht="15" customHeight="1" x14ac:dyDescent="0.25">
      <c r="A3210" s="6" t="str">
        <f t="shared" si="496"/>
        <v/>
      </c>
      <c r="B3210" s="272"/>
      <c r="F3210" s="7" t="str">
        <f t="shared" si="490"/>
        <v/>
      </c>
      <c r="G3210" s="21" t="str">
        <f>IF(ISBLANK(C3210),"",_xlfn.XLOOKUP(_xlfn.XLOOKUP(VALUE(LEFT(C3210,4)),Souches!$B$2:$B$15000,Souches!$E$2:$E$15000),Varietes!$B$2:$B$500,Varietes!$C$2:$C$500))</f>
        <v/>
      </c>
      <c r="H3210" s="19" t="str">
        <f>IF(ISBLANK(C3210),"",_xlfn.XLOOKUP(VALUE(LEFT(C3210,4)),Souches!$B$2:$B$15000,Souches!$D$2:$D$15000))</f>
        <v/>
      </c>
      <c r="I3210" s="10" t="str">
        <f t="shared" si="497"/>
        <v/>
      </c>
      <c r="J3210" s="19" t="str">
        <f>IF(I3210="","",INT(('ObjProd (2)'!$C$25-I3210)/7 * (ABS('ObjProd (2)'!$C$25-I3210)&gt;=7)))</f>
        <v/>
      </c>
      <c r="K3210" s="10" t="str">
        <f>IF(I3210="","",
IF(AND(DATEDIF(I3210,'ObjProd (2)'!$C$25,"y")=0,DATEDIF(I3210,'ObjProd (2)'!$C$25,"ym")=0,
   INT(('ObjProd (2)'!$C$25-EDATE(I3210,DATEDIF(I3210,'ObjProd (2)'!$C$25,"y")*12+DATEDIF(I3210,'ObjProd (2)'!$C$25,"ym")))/7)=0),
   "&lt; 1 sem.",
   IF(DATEDIF(I3210,'ObjProd (2)'!$C$25,"y")&gt;0,DATEDIF(I3210,'ObjProd (2)'!$C$25,"y") &amp; " " &amp; IF(DATEDIF(I3210,'ObjProd (2)'!$C$25,"y")=1,"an ","ans "),"") &amp;
   IF(DATEDIF(I3210,'ObjProd (2)'!$C$25,"ym")&gt;0,DATEDIF(I3210,'ObjProd (2)'!$C$25,"ym") &amp; " mois ", "") &amp;
   IF(INT(('ObjProd (2)'!$C$25-EDATE(I3210,DATEDIF(I3210,'ObjProd (2)'!$C$25,"y")*12+DATEDIF(I3210,'ObjProd (2)'!$C$25,"ym")))/7)&gt;0,
      INT(('ObjProd (2)'!$C$25-EDATE(I3210,DATEDIF(I3210,'ObjProd (2)'!$C$25,"y")*12+DATEDIF(I3210,'ObjProd (2)'!$C$25,"ym")))/7) &amp; " sem.",
      "")
)
)</f>
        <v/>
      </c>
      <c r="L3210" s="11" t="str">
        <f t="shared" si="498"/>
        <v/>
      </c>
      <c r="M3210" s="9" t="str">
        <f t="shared" si="494"/>
        <v/>
      </c>
      <c r="N3210" s="9" t="str" cm="1">
        <f t="array" aca="1" ref="N3210" ca="1">LEFT(L3210, IF(ISNUMBER(SUBSTITUTE(_xludf.MID(L3210, 2, 1), ".", ",")), 1, 2))</f>
        <v/>
      </c>
      <c r="O3210" s="19" t="str">
        <f t="shared" ca="1" si="491"/>
        <v/>
      </c>
      <c r="P3210" s="9" t="str">
        <f t="shared" ca="1" si="492"/>
        <v/>
      </c>
      <c r="Q3210" s="9" t="str">
        <f t="shared" ca="1" si="493"/>
        <v/>
      </c>
      <c r="R3210" s="9" t="str">
        <f t="shared" si="495"/>
        <v/>
      </c>
      <c r="S3210" t="str" cm="1">
        <f t="array" ref="S3210">IF(ISBLANK(C3210),"",IFERROR(INDEX(ListeSeries!$A$2:$A$1045, MATCH(1, (DatasScan!G3210=ListeSeries!$B$2:$B$1045) * (DatasScan!H3210&gt;=ListeSeries!$D$2:$D$1045) * (DatasScan!H3210&lt;=ListeSeries!$E$2:$E$1045), 0)), "no match"))</f>
        <v/>
      </c>
      <c r="T3210" s="7" t="str" cm="1">
        <f t="array" ref="T3210">IF(ISBLANK(C3210),"",IFERROR(INDEX(ListeSeries!$C$2:$C$1045, MATCH(1, (DatasScan!G3210=ListeSeries!$B$2:$B$1045) * (DatasScan!H3210&gt;=ListeSeries!$D$2:$D$1045) * (DatasScan!H3210&lt;=ListeSeries!$E$2:$E$1045), 0)), "no match"))</f>
        <v/>
      </c>
      <c r="U3210" s="11" t="str" cm="1">
        <f t="array" ref="U3210">IF(ISBLANK(C3210),"",IFERROR(INDEX(ListeSeries!$F$2:$F$1045, MATCH(1, (DatasScan!G3210=ListeSeries!$B$2:$B$1045) * (DatasScan!H3210&gt;=ListeSeries!$D$2:$D$1045) * (DatasScan!H3210&lt;=ListeSeries!$E$2:$E$1045), 0)), "no match"))</f>
        <v/>
      </c>
    </row>
    <row r="3211" spans="1:26" ht="15" customHeight="1" x14ac:dyDescent="0.25">
      <c r="A3211" s="6" t="str">
        <f t="shared" si="496"/>
        <v/>
      </c>
      <c r="B3211" s="272"/>
      <c r="F3211" s="7" t="str">
        <f t="shared" si="490"/>
        <v/>
      </c>
      <c r="G3211" s="21" t="str">
        <f>IF(ISBLANK(C3211),"",_xlfn.XLOOKUP(_xlfn.XLOOKUP(VALUE(LEFT(C3211,4)),Souches!$B$2:$B$15000,Souches!$E$2:$E$15000),Varietes!$B$2:$B$500,Varietes!$C$2:$C$500))</f>
        <v/>
      </c>
      <c r="H3211" s="19" t="str">
        <f>IF(ISBLANK(C3211),"",_xlfn.XLOOKUP(VALUE(LEFT(C3211,4)),Souches!$B$2:$B$15000,Souches!$D$2:$D$15000))</f>
        <v/>
      </c>
      <c r="I3211" s="10" t="str">
        <f t="shared" si="497"/>
        <v/>
      </c>
      <c r="J3211" s="19" t="str">
        <f>IF(I3211="","",INT(('ObjProd (2)'!$C$25-I3211)/7 * (ABS('ObjProd (2)'!$C$25-I3211)&gt;=7)))</f>
        <v/>
      </c>
      <c r="K3211" s="10" t="str">
        <f>IF(I3211="","",
IF(AND(DATEDIF(I3211,'ObjProd (2)'!$C$25,"y")=0,DATEDIF(I3211,'ObjProd (2)'!$C$25,"ym")=0,
   INT(('ObjProd (2)'!$C$25-EDATE(I3211,DATEDIF(I3211,'ObjProd (2)'!$C$25,"y")*12+DATEDIF(I3211,'ObjProd (2)'!$C$25,"ym")))/7)=0),
   "&lt; 1 sem.",
   IF(DATEDIF(I3211,'ObjProd (2)'!$C$25,"y")&gt;0,DATEDIF(I3211,'ObjProd (2)'!$C$25,"y") &amp; " " &amp; IF(DATEDIF(I3211,'ObjProd (2)'!$C$25,"y")=1,"an ","ans "),"") &amp;
   IF(DATEDIF(I3211,'ObjProd (2)'!$C$25,"ym")&gt;0,DATEDIF(I3211,'ObjProd (2)'!$C$25,"ym") &amp; " mois ", "") &amp;
   IF(INT(('ObjProd (2)'!$C$25-EDATE(I3211,DATEDIF(I3211,'ObjProd (2)'!$C$25,"y")*12+DATEDIF(I3211,'ObjProd (2)'!$C$25,"ym")))/7)&gt;0,
      INT(('ObjProd (2)'!$C$25-EDATE(I3211,DATEDIF(I3211,'ObjProd (2)'!$C$25,"y")*12+DATEDIF(I3211,'ObjProd (2)'!$C$25,"ym")))/7) &amp; " sem.",
      "")
)
)</f>
        <v/>
      </c>
      <c r="L3211" s="11" t="str">
        <f t="shared" si="498"/>
        <v/>
      </c>
      <c r="M3211" s="9" t="str">
        <f t="shared" si="494"/>
        <v/>
      </c>
      <c r="N3211" s="9" t="str" cm="1">
        <f t="array" aca="1" ref="N3211" ca="1">LEFT(L3211, IF(ISNUMBER(SUBSTITUTE(_xludf.MID(L3211, 2, 1), ".", ",")), 1, 2))</f>
        <v/>
      </c>
      <c r="O3211" s="19" t="str">
        <f t="shared" ca="1" si="491"/>
        <v/>
      </c>
      <c r="P3211" s="9" t="str">
        <f t="shared" ca="1" si="492"/>
        <v/>
      </c>
      <c r="Q3211" s="9" t="str">
        <f t="shared" ca="1" si="493"/>
        <v/>
      </c>
      <c r="R3211" s="9" t="str">
        <f t="shared" si="495"/>
        <v/>
      </c>
      <c r="S3211" t="str" cm="1">
        <f t="array" ref="S3211">IF(ISBLANK(C3211),"",IFERROR(INDEX(ListeSeries!$A$2:$A$1045, MATCH(1, (DatasScan!G3211=ListeSeries!$B$2:$B$1045) * (DatasScan!H3211&gt;=ListeSeries!$D$2:$D$1045) * (DatasScan!H3211&lt;=ListeSeries!$E$2:$E$1045), 0)), "no match"))</f>
        <v/>
      </c>
      <c r="T3211" s="7" t="str" cm="1">
        <f t="array" ref="T3211">IF(ISBLANK(C3211),"",IFERROR(INDEX(ListeSeries!$C$2:$C$1045, MATCH(1, (DatasScan!G3211=ListeSeries!$B$2:$B$1045) * (DatasScan!H3211&gt;=ListeSeries!$D$2:$D$1045) * (DatasScan!H3211&lt;=ListeSeries!$E$2:$E$1045), 0)), "no match"))</f>
        <v/>
      </c>
      <c r="U3211" s="11" t="str" cm="1">
        <f t="array" ref="U3211">IF(ISBLANK(C3211),"",IFERROR(INDEX(ListeSeries!$F$2:$F$1045, MATCH(1, (DatasScan!G3211=ListeSeries!$B$2:$B$1045) * (DatasScan!H3211&gt;=ListeSeries!$D$2:$D$1045) * (DatasScan!H3211&lt;=ListeSeries!$E$2:$E$1045), 0)), "no match"))</f>
        <v/>
      </c>
    </row>
    <row r="3212" spans="1:26" s="183" customFormat="1" ht="15" customHeight="1" x14ac:dyDescent="0.25">
      <c r="A3212" s="180"/>
      <c r="B3212" s="272"/>
      <c r="C3212" s="192"/>
      <c r="D3212" s="181"/>
      <c r="E3212" s="182"/>
      <c r="G3212" s="184"/>
      <c r="H3212" s="185"/>
      <c r="I3212" s="186"/>
      <c r="J3212" s="19" t="str">
        <f>IF(I3212="","",INT(('ObjProd (2)'!$C$25-I3212)/7 * (ABS('ObjProd (2)'!$C$25-I3212)&gt;=7)))</f>
        <v/>
      </c>
      <c r="K3212" s="10" t="str">
        <f>IF(I3212="","",
IF(AND(DATEDIF(I3212,'ObjProd (2)'!$C$25,"y")=0,DATEDIF(I3212,'ObjProd (2)'!$C$25,"ym")=0,
   INT(('ObjProd (2)'!$C$25-EDATE(I3212,DATEDIF(I3212,'ObjProd (2)'!$C$25,"y")*12+DATEDIF(I3212,'ObjProd (2)'!$C$25,"ym")))/7)=0),
   "&lt; 1 sem.",
   IF(DATEDIF(I3212,'ObjProd (2)'!$C$25,"y")&gt;0,DATEDIF(I3212,'ObjProd (2)'!$C$25,"y") &amp; " " &amp; IF(DATEDIF(I3212,'ObjProd (2)'!$C$25,"y")=1,"an ","ans "),"") &amp;
   IF(DATEDIF(I3212,'ObjProd (2)'!$C$25,"ym")&gt;0,DATEDIF(I3212,'ObjProd (2)'!$C$25,"ym") &amp; " mois ", "") &amp;
   IF(INT(('ObjProd (2)'!$C$25-EDATE(I3212,DATEDIF(I3212,'ObjProd (2)'!$C$25,"y")*12+DATEDIF(I3212,'ObjProd (2)'!$C$25,"ym")))/7)&gt;0,
      INT(('ObjProd (2)'!$C$25-EDATE(I3212,DATEDIF(I3212,'ObjProd (2)'!$C$25,"y")*12+DATEDIF(I3212,'ObjProd (2)'!$C$25,"ym")))/7) &amp; " sem.",
      "")
)
)</f>
        <v/>
      </c>
      <c r="L3212" s="182"/>
      <c r="M3212" s="187"/>
      <c r="N3212" s="187"/>
      <c r="O3212" s="185"/>
      <c r="P3212" s="187"/>
      <c r="Q3212" s="187"/>
      <c r="R3212" s="187"/>
      <c r="S3212" s="188"/>
      <c r="U3212" s="182"/>
      <c r="V3212" s="183" t="s">
        <v>874</v>
      </c>
      <c r="W3212" s="188"/>
      <c r="X3212" s="188"/>
      <c r="Y3212" s="188"/>
      <c r="Z3212" s="188"/>
    </row>
    <row r="3213" spans="1:26" x14ac:dyDescent="0.25">
      <c r="B3213" s="272"/>
    </row>
    <row r="3214" spans="1:26" x14ac:dyDescent="0.25">
      <c r="B3214" s="272"/>
    </row>
    <row r="3215" spans="1:26" x14ac:dyDescent="0.25">
      <c r="B3215" s="272"/>
    </row>
    <row r="3216" spans="1:26" x14ac:dyDescent="0.25">
      <c r="B3216" s="272"/>
    </row>
    <row r="3217" spans="2:2" x14ac:dyDescent="0.25">
      <c r="B3217" s="272"/>
    </row>
    <row r="3218" spans="2:2" x14ac:dyDescent="0.25">
      <c r="B3218" s="272"/>
    </row>
    <row r="3219" spans="2:2" x14ac:dyDescent="0.25">
      <c r="B3219" s="272"/>
    </row>
    <row r="3220" spans="2:2" x14ac:dyDescent="0.25">
      <c r="B3220" s="272"/>
    </row>
    <row r="3221" spans="2:2" x14ac:dyDescent="0.25">
      <c r="B3221" s="272"/>
    </row>
    <row r="3222" spans="2:2" x14ac:dyDescent="0.25">
      <c r="B3222" s="272"/>
    </row>
    <row r="3223" spans="2:2" x14ac:dyDescent="0.25">
      <c r="B3223" s="272"/>
    </row>
    <row r="3224" spans="2:2" x14ac:dyDescent="0.25">
      <c r="B3224" s="272"/>
    </row>
    <row r="3225" spans="2:2" x14ac:dyDescent="0.25">
      <c r="B3225" s="272"/>
    </row>
    <row r="3226" spans="2:2" x14ac:dyDescent="0.25">
      <c r="B3226" s="272"/>
    </row>
    <row r="3227" spans="2:2" x14ac:dyDescent="0.25">
      <c r="B3227" s="272"/>
    </row>
    <row r="3228" spans="2:2" x14ac:dyDescent="0.25">
      <c r="B3228" s="272"/>
    </row>
    <row r="3229" spans="2:2" x14ac:dyDescent="0.25">
      <c r="B3229" s="272"/>
    </row>
    <row r="3230" spans="2:2" x14ac:dyDescent="0.25">
      <c r="B3230" s="272"/>
    </row>
    <row r="3231" spans="2:2" x14ac:dyDescent="0.25">
      <c r="B3231" s="272"/>
    </row>
    <row r="3232" spans="2:2" x14ac:dyDescent="0.25">
      <c r="B3232" s="272"/>
    </row>
    <row r="3233" spans="2:2" x14ac:dyDescent="0.25">
      <c r="B3233" s="272"/>
    </row>
    <row r="3234" spans="2:2" x14ac:dyDescent="0.25">
      <c r="B3234" s="272"/>
    </row>
    <row r="3235" spans="2:2" x14ac:dyDescent="0.25">
      <c r="B3235" s="272"/>
    </row>
    <row r="3236" spans="2:2" x14ac:dyDescent="0.25">
      <c r="B3236" s="272"/>
    </row>
    <row r="3237" spans="2:2" x14ac:dyDescent="0.25">
      <c r="B3237" s="272"/>
    </row>
    <row r="3238" spans="2:2" x14ac:dyDescent="0.25">
      <c r="B3238" s="272"/>
    </row>
    <row r="3239" spans="2:2" x14ac:dyDescent="0.25">
      <c r="B3239" s="272"/>
    </row>
    <row r="3240" spans="2:2" x14ac:dyDescent="0.25">
      <c r="B3240" s="272"/>
    </row>
    <row r="3241" spans="2:2" x14ac:dyDescent="0.25">
      <c r="B3241" s="272"/>
    </row>
    <row r="3242" spans="2:2" x14ac:dyDescent="0.25">
      <c r="B3242" s="272"/>
    </row>
    <row r="3243" spans="2:2" x14ac:dyDescent="0.25">
      <c r="B3243" s="272"/>
    </row>
    <row r="3244" spans="2:2" x14ac:dyDescent="0.25">
      <c r="B3244" s="272"/>
    </row>
    <row r="3245" spans="2:2" x14ac:dyDescent="0.25">
      <c r="B3245" s="272"/>
    </row>
    <row r="3246" spans="2:2" x14ac:dyDescent="0.25">
      <c r="B3246" s="272"/>
    </row>
    <row r="3247" spans="2:2" x14ac:dyDescent="0.25">
      <c r="B3247" s="272"/>
    </row>
    <row r="3248" spans="2:2" x14ac:dyDescent="0.25">
      <c r="B3248" s="272"/>
    </row>
    <row r="3249" spans="2:2" x14ac:dyDescent="0.25">
      <c r="B3249" s="272"/>
    </row>
    <row r="3250" spans="2:2" x14ac:dyDescent="0.25">
      <c r="B3250" s="272"/>
    </row>
    <row r="3251" spans="2:2" x14ac:dyDescent="0.25">
      <c r="B3251" s="272"/>
    </row>
    <row r="3252" spans="2:2" x14ac:dyDescent="0.25">
      <c r="B3252" s="272"/>
    </row>
    <row r="3253" spans="2:2" x14ac:dyDescent="0.25">
      <c r="B3253" s="272"/>
    </row>
    <row r="3254" spans="2:2" x14ac:dyDescent="0.25">
      <c r="B3254" s="272"/>
    </row>
    <row r="3255" spans="2:2" x14ac:dyDescent="0.25">
      <c r="B3255" s="272"/>
    </row>
    <row r="3256" spans="2:2" x14ac:dyDescent="0.25">
      <c r="B3256" s="272"/>
    </row>
    <row r="3257" spans="2:2" x14ac:dyDescent="0.25">
      <c r="B3257" s="272"/>
    </row>
    <row r="3258" spans="2:2" x14ac:dyDescent="0.25">
      <c r="B3258" s="272"/>
    </row>
    <row r="3259" spans="2:2" x14ac:dyDescent="0.25">
      <c r="B3259" s="272"/>
    </row>
    <row r="3260" spans="2:2" x14ac:dyDescent="0.25">
      <c r="B3260" s="272"/>
    </row>
    <row r="3261" spans="2:2" x14ac:dyDescent="0.25">
      <c r="B3261" s="272"/>
    </row>
    <row r="3262" spans="2:2" x14ac:dyDescent="0.25">
      <c r="B3262" s="272"/>
    </row>
    <row r="3263" spans="2:2" x14ac:dyDescent="0.25">
      <c r="B3263" s="272"/>
    </row>
    <row r="3264" spans="2:2" x14ac:dyDescent="0.25">
      <c r="B3264" s="272"/>
    </row>
    <row r="3265" spans="2:2" x14ac:dyDescent="0.25">
      <c r="B3265" s="272"/>
    </row>
    <row r="3266" spans="2:2" x14ac:dyDescent="0.25">
      <c r="B3266" s="272"/>
    </row>
    <row r="3267" spans="2:2" x14ac:dyDescent="0.25">
      <c r="B3267" s="272"/>
    </row>
    <row r="3268" spans="2:2" x14ac:dyDescent="0.25">
      <c r="B3268" s="272"/>
    </row>
    <row r="3269" spans="2:2" x14ac:dyDescent="0.25">
      <c r="B3269" s="272"/>
    </row>
    <row r="3270" spans="2:2" x14ac:dyDescent="0.25">
      <c r="B3270" s="272"/>
    </row>
    <row r="3271" spans="2:2" x14ac:dyDescent="0.25">
      <c r="B3271" s="272"/>
    </row>
    <row r="3272" spans="2:2" x14ac:dyDescent="0.25">
      <c r="B3272" s="272"/>
    </row>
    <row r="3273" spans="2:2" x14ac:dyDescent="0.25">
      <c r="B3273" s="272"/>
    </row>
    <row r="3274" spans="2:2" x14ac:dyDescent="0.25">
      <c r="B3274" s="272"/>
    </row>
    <row r="3275" spans="2:2" x14ac:dyDescent="0.25">
      <c r="B3275" s="272"/>
    </row>
    <row r="3276" spans="2:2" x14ac:dyDescent="0.25">
      <c r="B3276" s="272"/>
    </row>
    <row r="3277" spans="2:2" x14ac:dyDescent="0.25">
      <c r="B3277" s="272"/>
    </row>
    <row r="3278" spans="2:2" x14ac:dyDescent="0.25">
      <c r="B3278" s="272"/>
    </row>
    <row r="3279" spans="2:2" x14ac:dyDescent="0.25">
      <c r="B3279" s="272"/>
    </row>
    <row r="3280" spans="2:2" x14ac:dyDescent="0.25">
      <c r="B3280" s="272"/>
    </row>
    <row r="3281" spans="2:2" x14ac:dyDescent="0.25">
      <c r="B3281" s="272"/>
    </row>
    <row r="3282" spans="2:2" x14ac:dyDescent="0.25">
      <c r="B3282" s="272"/>
    </row>
    <row r="3283" spans="2:2" x14ac:dyDescent="0.25">
      <c r="B3283" s="272"/>
    </row>
    <row r="3284" spans="2:2" x14ac:dyDescent="0.25">
      <c r="B3284" s="272"/>
    </row>
    <row r="3285" spans="2:2" x14ac:dyDescent="0.25">
      <c r="B3285" s="272"/>
    </row>
    <row r="3286" spans="2:2" x14ac:dyDescent="0.25">
      <c r="B3286" s="272"/>
    </row>
    <row r="3287" spans="2:2" x14ac:dyDescent="0.25">
      <c r="B3287" s="272"/>
    </row>
    <row r="3288" spans="2:2" x14ac:dyDescent="0.25">
      <c r="B3288" s="272"/>
    </row>
    <row r="3289" spans="2:2" x14ac:dyDescent="0.25">
      <c r="B3289" s="272"/>
    </row>
    <row r="3290" spans="2:2" x14ac:dyDescent="0.25">
      <c r="B3290" s="272"/>
    </row>
    <row r="3291" spans="2:2" x14ac:dyDescent="0.25">
      <c r="B3291" s="272"/>
    </row>
    <row r="3292" spans="2:2" x14ac:dyDescent="0.25">
      <c r="B3292" s="272"/>
    </row>
    <row r="3293" spans="2:2" x14ac:dyDescent="0.25">
      <c r="B3293" s="272"/>
    </row>
    <row r="3294" spans="2:2" x14ac:dyDescent="0.25">
      <c r="B3294" s="272"/>
    </row>
    <row r="3295" spans="2:2" x14ac:dyDescent="0.25">
      <c r="B3295" s="272"/>
    </row>
    <row r="3296" spans="2:2" x14ac:dyDescent="0.25">
      <c r="B3296" s="272"/>
    </row>
    <row r="3297" spans="2:2" x14ac:dyDescent="0.25">
      <c r="B3297" s="272"/>
    </row>
    <row r="3298" spans="2:2" x14ac:dyDescent="0.25">
      <c r="B3298" s="272"/>
    </row>
    <row r="3299" spans="2:2" x14ac:dyDescent="0.25">
      <c r="B3299" s="272"/>
    </row>
    <row r="3300" spans="2:2" x14ac:dyDescent="0.25">
      <c r="B3300" s="272"/>
    </row>
    <row r="3301" spans="2:2" x14ac:dyDescent="0.25">
      <c r="B3301" s="272"/>
    </row>
    <row r="3302" spans="2:2" x14ac:dyDescent="0.25">
      <c r="B3302" s="272"/>
    </row>
    <row r="3303" spans="2:2" x14ac:dyDescent="0.25">
      <c r="B3303" s="272"/>
    </row>
    <row r="3304" spans="2:2" x14ac:dyDescent="0.25">
      <c r="B3304" s="272"/>
    </row>
    <row r="3305" spans="2:2" x14ac:dyDescent="0.25">
      <c r="B3305" s="272"/>
    </row>
    <row r="3306" spans="2:2" x14ac:dyDescent="0.25">
      <c r="B3306" s="272"/>
    </row>
    <row r="3307" spans="2:2" x14ac:dyDescent="0.25">
      <c r="B3307" s="272"/>
    </row>
    <row r="3308" spans="2:2" x14ac:dyDescent="0.25">
      <c r="B3308" s="272"/>
    </row>
    <row r="3309" spans="2:2" x14ac:dyDescent="0.25">
      <c r="B3309" s="272"/>
    </row>
    <row r="3310" spans="2:2" x14ac:dyDescent="0.25">
      <c r="B3310" s="272"/>
    </row>
    <row r="3311" spans="2:2" x14ac:dyDescent="0.25">
      <c r="B3311" s="272"/>
    </row>
    <row r="3312" spans="2:2" x14ac:dyDescent="0.25">
      <c r="B3312" s="272"/>
    </row>
    <row r="3313" spans="2:2" x14ac:dyDescent="0.25">
      <c r="B3313" s="272"/>
    </row>
    <row r="3314" spans="2:2" x14ac:dyDescent="0.25">
      <c r="B3314" s="272"/>
    </row>
    <row r="3315" spans="2:2" x14ac:dyDescent="0.25">
      <c r="B3315" s="272"/>
    </row>
    <row r="3316" spans="2:2" x14ac:dyDescent="0.25">
      <c r="B3316" s="272"/>
    </row>
    <row r="3317" spans="2:2" x14ac:dyDescent="0.25">
      <c r="B3317" s="272"/>
    </row>
    <row r="3318" spans="2:2" x14ac:dyDescent="0.25">
      <c r="B3318" s="272"/>
    </row>
    <row r="3319" spans="2:2" x14ac:dyDescent="0.25">
      <c r="B3319" s="272"/>
    </row>
    <row r="3320" spans="2:2" x14ac:dyDescent="0.25">
      <c r="B3320" s="272"/>
    </row>
    <row r="3321" spans="2:2" x14ac:dyDescent="0.25">
      <c r="B3321" s="272"/>
    </row>
    <row r="3322" spans="2:2" x14ac:dyDescent="0.25">
      <c r="B3322" s="272"/>
    </row>
    <row r="3323" spans="2:2" x14ac:dyDescent="0.25">
      <c r="B3323" s="272"/>
    </row>
    <row r="3324" spans="2:2" x14ac:dyDescent="0.25">
      <c r="B3324" s="272"/>
    </row>
    <row r="3325" spans="2:2" x14ac:dyDescent="0.25">
      <c r="B3325" s="272"/>
    </row>
    <row r="3326" spans="2:2" x14ac:dyDescent="0.25">
      <c r="B3326" s="272"/>
    </row>
    <row r="3327" spans="2:2" x14ac:dyDescent="0.25">
      <c r="B3327" s="272"/>
    </row>
    <row r="3328" spans="2:2" x14ac:dyDescent="0.25">
      <c r="B3328" s="272"/>
    </row>
    <row r="3329" spans="2:2" x14ac:dyDescent="0.25">
      <c r="B3329" s="272"/>
    </row>
    <row r="3330" spans="2:2" x14ac:dyDescent="0.25">
      <c r="B3330" s="272"/>
    </row>
    <row r="3331" spans="2:2" x14ac:dyDescent="0.25">
      <c r="B3331" s="272"/>
    </row>
    <row r="3332" spans="2:2" x14ac:dyDescent="0.25">
      <c r="B3332" s="272"/>
    </row>
    <row r="3333" spans="2:2" x14ac:dyDescent="0.25">
      <c r="B3333" s="272"/>
    </row>
    <row r="3334" spans="2:2" x14ac:dyDescent="0.25">
      <c r="B3334" s="272"/>
    </row>
    <row r="3335" spans="2:2" x14ac:dyDescent="0.25">
      <c r="B3335" s="272"/>
    </row>
    <row r="3336" spans="2:2" x14ac:dyDescent="0.25">
      <c r="B3336" s="272"/>
    </row>
    <row r="3337" spans="2:2" x14ac:dyDescent="0.25">
      <c r="B3337" s="272"/>
    </row>
    <row r="3338" spans="2:2" x14ac:dyDescent="0.25">
      <c r="B3338" s="272"/>
    </row>
    <row r="3339" spans="2:2" x14ac:dyDescent="0.25">
      <c r="B3339" s="272"/>
    </row>
    <row r="3340" spans="2:2" x14ac:dyDescent="0.25">
      <c r="B3340" s="272"/>
    </row>
    <row r="3341" spans="2:2" x14ac:dyDescent="0.25">
      <c r="B3341" s="272"/>
    </row>
    <row r="3342" spans="2:2" x14ac:dyDescent="0.25">
      <c r="B3342" s="272"/>
    </row>
    <row r="3343" spans="2:2" x14ac:dyDescent="0.25">
      <c r="B3343" s="272"/>
    </row>
    <row r="3344" spans="2:2" x14ac:dyDescent="0.25">
      <c r="B3344" s="272"/>
    </row>
    <row r="3345" spans="2:2" x14ac:dyDescent="0.25">
      <c r="B3345" s="272"/>
    </row>
    <row r="3346" spans="2:2" x14ac:dyDescent="0.25">
      <c r="B3346" s="272"/>
    </row>
    <row r="3347" spans="2:2" x14ac:dyDescent="0.25">
      <c r="B3347" s="272"/>
    </row>
    <row r="3348" spans="2:2" x14ac:dyDescent="0.25">
      <c r="B3348" s="272"/>
    </row>
    <row r="3349" spans="2:2" x14ac:dyDescent="0.25">
      <c r="B3349" s="272"/>
    </row>
    <row r="3350" spans="2:2" x14ac:dyDescent="0.25">
      <c r="B3350" s="272"/>
    </row>
    <row r="3351" spans="2:2" x14ac:dyDescent="0.25">
      <c r="B3351" s="272"/>
    </row>
    <row r="3352" spans="2:2" x14ac:dyDescent="0.25">
      <c r="B3352" s="272"/>
    </row>
    <row r="3353" spans="2:2" x14ac:dyDescent="0.25">
      <c r="B3353" s="272"/>
    </row>
    <row r="3354" spans="2:2" x14ac:dyDescent="0.25">
      <c r="B3354" s="272"/>
    </row>
    <row r="3355" spans="2:2" x14ac:dyDescent="0.25">
      <c r="B3355" s="272"/>
    </row>
    <row r="3356" spans="2:2" x14ac:dyDescent="0.25">
      <c r="B3356" s="272"/>
    </row>
    <row r="3357" spans="2:2" x14ac:dyDescent="0.25">
      <c r="B3357" s="272"/>
    </row>
    <row r="3358" spans="2:2" x14ac:dyDescent="0.25">
      <c r="B3358" s="272"/>
    </row>
    <row r="3359" spans="2:2" x14ac:dyDescent="0.25">
      <c r="B3359" s="272"/>
    </row>
    <row r="3360" spans="2:2" x14ac:dyDescent="0.25">
      <c r="B3360" s="272"/>
    </row>
    <row r="3361" spans="2:2" x14ac:dyDescent="0.25">
      <c r="B3361" s="272"/>
    </row>
    <row r="3362" spans="2:2" x14ac:dyDescent="0.25">
      <c r="B3362" s="272"/>
    </row>
    <row r="3363" spans="2:2" x14ac:dyDescent="0.25">
      <c r="B3363" s="272"/>
    </row>
    <row r="3364" spans="2:2" x14ac:dyDescent="0.25">
      <c r="B3364" s="272"/>
    </row>
    <row r="3365" spans="2:2" x14ac:dyDescent="0.25">
      <c r="B3365" s="272"/>
    </row>
    <row r="3366" spans="2:2" x14ac:dyDescent="0.25">
      <c r="B3366" s="272"/>
    </row>
    <row r="3367" spans="2:2" x14ac:dyDescent="0.25">
      <c r="B3367" s="272"/>
    </row>
    <row r="3368" spans="2:2" x14ac:dyDescent="0.25">
      <c r="B3368" s="272"/>
    </row>
    <row r="3369" spans="2:2" x14ac:dyDescent="0.25">
      <c r="B3369" s="272"/>
    </row>
    <row r="3370" spans="2:2" x14ac:dyDescent="0.25">
      <c r="B3370" s="272"/>
    </row>
    <row r="3371" spans="2:2" x14ac:dyDescent="0.25">
      <c r="B3371" s="272"/>
    </row>
    <row r="3372" spans="2:2" x14ac:dyDescent="0.25">
      <c r="B3372" s="272"/>
    </row>
    <row r="3373" spans="2:2" x14ac:dyDescent="0.25">
      <c r="B3373" s="272"/>
    </row>
    <row r="3374" spans="2:2" x14ac:dyDescent="0.25">
      <c r="B3374" s="272"/>
    </row>
    <row r="3375" spans="2:2" x14ac:dyDescent="0.25">
      <c r="B3375" s="272"/>
    </row>
    <row r="3376" spans="2:2" x14ac:dyDescent="0.25">
      <c r="B3376" s="272"/>
    </row>
    <row r="3377" spans="2:2" x14ac:dyDescent="0.25">
      <c r="B3377" s="272"/>
    </row>
    <row r="3378" spans="2:2" x14ac:dyDescent="0.25">
      <c r="B3378" s="272"/>
    </row>
    <row r="3379" spans="2:2" x14ac:dyDescent="0.25">
      <c r="B3379" s="272"/>
    </row>
    <row r="3380" spans="2:2" x14ac:dyDescent="0.25">
      <c r="B3380" s="272"/>
    </row>
    <row r="3381" spans="2:2" x14ac:dyDescent="0.25">
      <c r="B3381" s="272"/>
    </row>
    <row r="3382" spans="2:2" x14ac:dyDescent="0.25">
      <c r="B3382" s="272"/>
    </row>
    <row r="3383" spans="2:2" x14ac:dyDescent="0.25">
      <c r="B3383" s="272"/>
    </row>
    <row r="3384" spans="2:2" x14ac:dyDescent="0.25">
      <c r="B3384" s="272"/>
    </row>
    <row r="3385" spans="2:2" x14ac:dyDescent="0.25">
      <c r="B3385" s="272"/>
    </row>
    <row r="3386" spans="2:2" x14ac:dyDescent="0.25">
      <c r="B3386" s="272"/>
    </row>
    <row r="3387" spans="2:2" x14ac:dyDescent="0.25">
      <c r="B3387" s="272"/>
    </row>
    <row r="3388" spans="2:2" x14ac:dyDescent="0.25">
      <c r="B3388" s="272"/>
    </row>
    <row r="3389" spans="2:2" x14ac:dyDescent="0.25">
      <c r="B3389" s="272"/>
    </row>
    <row r="3390" spans="2:2" x14ac:dyDescent="0.25">
      <c r="B3390" s="272"/>
    </row>
    <row r="3391" spans="2:2" x14ac:dyDescent="0.25">
      <c r="B3391" s="272"/>
    </row>
    <row r="3392" spans="2:2" x14ac:dyDescent="0.25">
      <c r="B3392" s="272"/>
    </row>
    <row r="3393" spans="2:2" x14ac:dyDescent="0.25">
      <c r="B3393" s="272"/>
    </row>
    <row r="3394" spans="2:2" x14ac:dyDescent="0.25">
      <c r="B3394" s="272"/>
    </row>
    <row r="3395" spans="2:2" x14ac:dyDescent="0.25">
      <c r="B3395" s="272"/>
    </row>
    <row r="3396" spans="2:2" x14ac:dyDescent="0.25">
      <c r="B3396" s="272"/>
    </row>
    <row r="3397" spans="2:2" x14ac:dyDescent="0.25">
      <c r="B3397" s="272"/>
    </row>
    <row r="3398" spans="2:2" x14ac:dyDescent="0.25">
      <c r="B3398" s="272"/>
    </row>
    <row r="3399" spans="2:2" x14ac:dyDescent="0.25">
      <c r="B3399" s="272"/>
    </row>
    <row r="3400" spans="2:2" x14ac:dyDescent="0.25">
      <c r="B3400" s="272"/>
    </row>
    <row r="3401" spans="2:2" x14ac:dyDescent="0.25">
      <c r="B3401" s="272"/>
    </row>
    <row r="3402" spans="2:2" x14ac:dyDescent="0.25">
      <c r="B3402" s="272"/>
    </row>
    <row r="3403" spans="2:2" x14ac:dyDescent="0.25">
      <c r="B3403" s="272"/>
    </row>
    <row r="3404" spans="2:2" x14ac:dyDescent="0.25">
      <c r="B3404" s="272"/>
    </row>
    <row r="3405" spans="2:2" x14ac:dyDescent="0.25">
      <c r="B3405" s="272"/>
    </row>
    <row r="3406" spans="2:2" x14ac:dyDescent="0.25">
      <c r="B3406" s="272"/>
    </row>
    <row r="3407" spans="2:2" x14ac:dyDescent="0.25">
      <c r="B3407" s="272"/>
    </row>
    <row r="3408" spans="2:2" x14ac:dyDescent="0.25">
      <c r="B3408" s="272"/>
    </row>
    <row r="3409" spans="2:2" x14ac:dyDescent="0.25">
      <c r="B3409" s="272"/>
    </row>
    <row r="3410" spans="2:2" x14ac:dyDescent="0.25">
      <c r="B3410" s="272"/>
    </row>
    <row r="3411" spans="2:2" x14ac:dyDescent="0.25">
      <c r="B3411" s="272"/>
    </row>
    <row r="3412" spans="2:2" x14ac:dyDescent="0.25">
      <c r="B3412" s="272"/>
    </row>
    <row r="3413" spans="2:2" x14ac:dyDescent="0.25">
      <c r="B3413" s="272"/>
    </row>
    <row r="3414" spans="2:2" x14ac:dyDescent="0.25">
      <c r="B3414" s="272"/>
    </row>
    <row r="3415" spans="2:2" x14ac:dyDescent="0.25">
      <c r="B3415" s="272"/>
    </row>
    <row r="3416" spans="2:2" x14ac:dyDescent="0.25">
      <c r="B3416" s="272"/>
    </row>
    <row r="3417" spans="2:2" x14ac:dyDescent="0.25">
      <c r="B3417" s="272"/>
    </row>
    <row r="3418" spans="2:2" x14ac:dyDescent="0.25">
      <c r="B3418" s="272"/>
    </row>
    <row r="3419" spans="2:2" x14ac:dyDescent="0.25">
      <c r="B3419" s="272"/>
    </row>
    <row r="3420" spans="2:2" x14ac:dyDescent="0.25">
      <c r="B3420" s="272"/>
    </row>
    <row r="3421" spans="2:2" x14ac:dyDescent="0.25">
      <c r="B3421" s="272"/>
    </row>
    <row r="3422" spans="2:2" x14ac:dyDescent="0.25">
      <c r="B3422" s="272"/>
    </row>
    <row r="3423" spans="2:2" x14ac:dyDescent="0.25">
      <c r="B3423" s="272"/>
    </row>
    <row r="3424" spans="2:2" x14ac:dyDescent="0.25">
      <c r="B3424" s="272"/>
    </row>
    <row r="3425" spans="2:2" x14ac:dyDescent="0.25">
      <c r="B3425" s="272"/>
    </row>
    <row r="3426" spans="2:2" x14ac:dyDescent="0.25">
      <c r="B3426" s="272"/>
    </row>
    <row r="3427" spans="2:2" x14ac:dyDescent="0.25">
      <c r="B3427" s="272"/>
    </row>
    <row r="3428" spans="2:2" x14ac:dyDescent="0.25">
      <c r="B3428" s="272"/>
    </row>
    <row r="3429" spans="2:2" x14ac:dyDescent="0.25">
      <c r="B3429" s="272"/>
    </row>
    <row r="3430" spans="2:2" x14ac:dyDescent="0.25">
      <c r="B3430" s="272"/>
    </row>
    <row r="3431" spans="2:2" x14ac:dyDescent="0.25">
      <c r="B3431" s="272"/>
    </row>
    <row r="3432" spans="2:2" x14ac:dyDescent="0.25">
      <c r="B3432" s="272"/>
    </row>
    <row r="3433" spans="2:2" x14ac:dyDescent="0.25">
      <c r="B3433" s="272"/>
    </row>
    <row r="3434" spans="2:2" x14ac:dyDescent="0.25">
      <c r="B3434" s="272"/>
    </row>
    <row r="3435" spans="2:2" x14ac:dyDescent="0.25">
      <c r="B3435" s="272"/>
    </row>
    <row r="3436" spans="2:2" x14ac:dyDescent="0.25">
      <c r="B3436" s="272"/>
    </row>
    <row r="3437" spans="2:2" x14ac:dyDescent="0.25">
      <c r="B3437" s="272"/>
    </row>
    <row r="3438" spans="2:2" x14ac:dyDescent="0.25">
      <c r="B3438" s="272"/>
    </row>
    <row r="3439" spans="2:2" x14ac:dyDescent="0.25">
      <c r="B3439" s="272"/>
    </row>
    <row r="3440" spans="2:2" x14ac:dyDescent="0.25">
      <c r="B3440" s="272"/>
    </row>
    <row r="3441" spans="2:2" x14ac:dyDescent="0.25">
      <c r="B3441" s="272"/>
    </row>
    <row r="3442" spans="2:2" x14ac:dyDescent="0.25">
      <c r="B3442" s="272"/>
    </row>
    <row r="3443" spans="2:2" x14ac:dyDescent="0.25">
      <c r="B3443" s="272"/>
    </row>
    <row r="3444" spans="2:2" x14ac:dyDescent="0.25">
      <c r="B3444" s="272"/>
    </row>
    <row r="3445" spans="2:2" x14ac:dyDescent="0.25">
      <c r="B3445" s="272"/>
    </row>
    <row r="3446" spans="2:2" x14ac:dyDescent="0.25">
      <c r="B3446" s="272"/>
    </row>
    <row r="3447" spans="2:2" x14ac:dyDescent="0.25">
      <c r="B3447" s="272"/>
    </row>
    <row r="3448" spans="2:2" x14ac:dyDescent="0.25">
      <c r="B3448" s="272"/>
    </row>
    <row r="3449" spans="2:2" x14ac:dyDescent="0.25">
      <c r="B3449" s="272"/>
    </row>
    <row r="3450" spans="2:2" x14ac:dyDescent="0.25">
      <c r="B3450" s="272"/>
    </row>
    <row r="3451" spans="2:2" x14ac:dyDescent="0.25">
      <c r="B3451" s="272"/>
    </row>
    <row r="3452" spans="2:2" x14ac:dyDescent="0.25">
      <c r="B3452" s="272"/>
    </row>
    <row r="3453" spans="2:2" x14ac:dyDescent="0.25">
      <c r="B3453" s="272"/>
    </row>
    <row r="3454" spans="2:2" x14ac:dyDescent="0.25">
      <c r="B3454" s="272"/>
    </row>
    <row r="3455" spans="2:2" x14ac:dyDescent="0.25">
      <c r="B3455" s="272"/>
    </row>
    <row r="3456" spans="2:2" x14ac:dyDescent="0.25">
      <c r="B3456" s="272"/>
    </row>
    <row r="3457" spans="2:2" x14ac:dyDescent="0.25">
      <c r="B3457" s="272"/>
    </row>
    <row r="3458" spans="2:2" x14ac:dyDescent="0.25">
      <c r="B3458" s="272"/>
    </row>
    <row r="3459" spans="2:2" x14ac:dyDescent="0.25">
      <c r="B3459" s="272"/>
    </row>
    <row r="3460" spans="2:2" x14ac:dyDescent="0.25">
      <c r="B3460" s="272"/>
    </row>
    <row r="3461" spans="2:2" x14ac:dyDescent="0.25">
      <c r="B3461" s="272"/>
    </row>
    <row r="3462" spans="2:2" x14ac:dyDescent="0.25">
      <c r="B3462" s="272"/>
    </row>
    <row r="3463" spans="2:2" x14ac:dyDescent="0.25">
      <c r="B3463" s="272"/>
    </row>
    <row r="3464" spans="2:2" x14ac:dyDescent="0.25">
      <c r="B3464" s="272"/>
    </row>
    <row r="3465" spans="2:2" x14ac:dyDescent="0.25">
      <c r="B3465" s="272"/>
    </row>
    <row r="3466" spans="2:2" x14ac:dyDescent="0.25">
      <c r="B3466" s="272"/>
    </row>
    <row r="3467" spans="2:2" x14ac:dyDescent="0.25">
      <c r="B3467" s="272"/>
    </row>
    <row r="3468" spans="2:2" x14ac:dyDescent="0.25">
      <c r="B3468" s="272"/>
    </row>
    <row r="3469" spans="2:2" x14ac:dyDescent="0.25">
      <c r="B3469" s="272"/>
    </row>
    <row r="3470" spans="2:2" x14ac:dyDescent="0.25">
      <c r="B3470" s="272"/>
    </row>
    <row r="3471" spans="2:2" x14ac:dyDescent="0.25">
      <c r="B3471" s="272"/>
    </row>
    <row r="3472" spans="2:2" x14ac:dyDescent="0.25">
      <c r="B3472" s="272"/>
    </row>
    <row r="3473" spans="2:2" x14ac:dyDescent="0.25">
      <c r="B3473" s="272"/>
    </row>
    <row r="3474" spans="2:2" x14ac:dyDescent="0.25">
      <c r="B3474" s="272"/>
    </row>
    <row r="3475" spans="2:2" x14ac:dyDescent="0.25">
      <c r="B3475" s="272"/>
    </row>
    <row r="3476" spans="2:2" x14ac:dyDescent="0.25">
      <c r="B3476" s="272"/>
    </row>
    <row r="3477" spans="2:2" x14ac:dyDescent="0.25">
      <c r="B3477" s="272"/>
    </row>
    <row r="3478" spans="2:2" x14ac:dyDescent="0.25">
      <c r="B3478" s="272"/>
    </row>
    <row r="3479" spans="2:2" x14ac:dyDescent="0.25">
      <c r="B3479" s="272"/>
    </row>
    <row r="3480" spans="2:2" x14ac:dyDescent="0.25">
      <c r="B3480" s="272"/>
    </row>
    <row r="3481" spans="2:2" x14ac:dyDescent="0.25">
      <c r="B3481" s="272"/>
    </row>
    <row r="3482" spans="2:2" x14ac:dyDescent="0.25">
      <c r="B3482" s="272"/>
    </row>
    <row r="3483" spans="2:2" x14ac:dyDescent="0.25">
      <c r="B3483" s="272"/>
    </row>
    <row r="3484" spans="2:2" x14ac:dyDescent="0.25">
      <c r="B3484" s="272"/>
    </row>
    <row r="3485" spans="2:2" x14ac:dyDescent="0.25">
      <c r="B3485" s="272"/>
    </row>
    <row r="3486" spans="2:2" x14ac:dyDescent="0.25">
      <c r="B3486" s="272"/>
    </row>
    <row r="3487" spans="2:2" x14ac:dyDescent="0.25">
      <c r="B3487" s="272"/>
    </row>
    <row r="3488" spans="2:2" x14ac:dyDescent="0.25">
      <c r="B3488" s="272"/>
    </row>
    <row r="3489" spans="2:2" x14ac:dyDescent="0.25">
      <c r="B3489" s="272"/>
    </row>
    <row r="3490" spans="2:2" x14ac:dyDescent="0.25">
      <c r="B3490" s="272"/>
    </row>
    <row r="3491" spans="2:2" x14ac:dyDescent="0.25">
      <c r="B3491" s="272"/>
    </row>
    <row r="3492" spans="2:2" x14ac:dyDescent="0.25">
      <c r="B3492" s="272"/>
    </row>
    <row r="3493" spans="2:2" x14ac:dyDescent="0.25">
      <c r="B3493" s="272"/>
    </row>
    <row r="3494" spans="2:2" x14ac:dyDescent="0.25">
      <c r="B3494" s="272"/>
    </row>
    <row r="3495" spans="2:2" x14ac:dyDescent="0.25">
      <c r="B3495" s="272"/>
    </row>
    <row r="3496" spans="2:2" x14ac:dyDescent="0.25">
      <c r="B3496" s="272"/>
    </row>
    <row r="3497" spans="2:2" x14ac:dyDescent="0.25">
      <c r="B3497" s="272"/>
    </row>
    <row r="3498" spans="2:2" x14ac:dyDescent="0.25">
      <c r="B3498" s="272"/>
    </row>
    <row r="3499" spans="2:2" x14ac:dyDescent="0.25">
      <c r="B3499" s="272"/>
    </row>
    <row r="3500" spans="2:2" x14ac:dyDescent="0.25">
      <c r="B3500" s="272"/>
    </row>
    <row r="3501" spans="2:2" x14ac:dyDescent="0.25">
      <c r="B3501" s="272"/>
    </row>
    <row r="3502" spans="2:2" x14ac:dyDescent="0.25">
      <c r="B3502" s="272"/>
    </row>
    <row r="3503" spans="2:2" x14ac:dyDescent="0.25">
      <c r="B3503" s="272"/>
    </row>
    <row r="3504" spans="2:2" x14ac:dyDescent="0.25">
      <c r="B3504" s="272"/>
    </row>
    <row r="3505" spans="2:2" x14ac:dyDescent="0.25">
      <c r="B3505" s="272"/>
    </row>
    <row r="3506" spans="2:2" x14ac:dyDescent="0.25">
      <c r="B3506" s="272"/>
    </row>
    <row r="3507" spans="2:2" x14ac:dyDescent="0.25">
      <c r="B3507" s="272"/>
    </row>
    <row r="3508" spans="2:2" x14ac:dyDescent="0.25">
      <c r="B3508" s="272"/>
    </row>
    <row r="3509" spans="2:2" x14ac:dyDescent="0.25">
      <c r="B3509" s="272"/>
    </row>
    <row r="3510" spans="2:2" x14ac:dyDescent="0.25">
      <c r="B3510" s="272"/>
    </row>
    <row r="3511" spans="2:2" x14ac:dyDescent="0.25">
      <c r="B3511" s="272"/>
    </row>
    <row r="3512" spans="2:2" x14ac:dyDescent="0.25">
      <c r="B3512" s="272"/>
    </row>
    <row r="3513" spans="2:2" x14ac:dyDescent="0.25">
      <c r="B3513" s="272"/>
    </row>
    <row r="3514" spans="2:2" x14ac:dyDescent="0.25">
      <c r="B3514" s="272"/>
    </row>
    <row r="3515" spans="2:2" x14ac:dyDescent="0.25">
      <c r="B3515" s="272"/>
    </row>
    <row r="3516" spans="2:2" x14ac:dyDescent="0.25">
      <c r="B3516" s="272"/>
    </row>
    <row r="3517" spans="2:2" x14ac:dyDescent="0.25">
      <c r="B3517" s="272"/>
    </row>
    <row r="3518" spans="2:2" x14ac:dyDescent="0.25">
      <c r="B3518" s="272"/>
    </row>
    <row r="3519" spans="2:2" x14ac:dyDescent="0.25">
      <c r="B3519" s="272"/>
    </row>
    <row r="3520" spans="2:2" x14ac:dyDescent="0.25">
      <c r="B3520" s="272"/>
    </row>
    <row r="3521" spans="2:2" x14ac:dyDescent="0.25">
      <c r="B3521" s="272"/>
    </row>
    <row r="3522" spans="2:2" x14ac:dyDescent="0.25">
      <c r="B3522" s="272"/>
    </row>
    <row r="3523" spans="2:2" x14ac:dyDescent="0.25">
      <c r="B3523" s="272"/>
    </row>
    <row r="3524" spans="2:2" x14ac:dyDescent="0.25">
      <c r="B3524" s="272"/>
    </row>
    <row r="3525" spans="2:2" x14ac:dyDescent="0.25">
      <c r="B3525" s="272"/>
    </row>
    <row r="3526" spans="2:2" x14ac:dyDescent="0.25">
      <c r="B3526" s="272"/>
    </row>
    <row r="3527" spans="2:2" x14ac:dyDescent="0.25">
      <c r="B3527" s="272"/>
    </row>
    <row r="3528" spans="2:2" x14ac:dyDescent="0.25">
      <c r="B3528" s="272"/>
    </row>
    <row r="3529" spans="2:2" x14ac:dyDescent="0.25">
      <c r="B3529" s="272"/>
    </row>
    <row r="3530" spans="2:2" x14ac:dyDescent="0.25">
      <c r="B3530" s="272"/>
    </row>
    <row r="3531" spans="2:2" x14ac:dyDescent="0.25">
      <c r="B3531" s="272"/>
    </row>
    <row r="3532" spans="2:2" x14ac:dyDescent="0.25">
      <c r="B3532" s="272"/>
    </row>
    <row r="3533" spans="2:2" x14ac:dyDescent="0.25">
      <c r="B3533" s="272"/>
    </row>
    <row r="3534" spans="2:2" x14ac:dyDescent="0.25">
      <c r="B3534" s="272"/>
    </row>
    <row r="3535" spans="2:2" x14ac:dyDescent="0.25">
      <c r="B3535" s="272"/>
    </row>
    <row r="3536" spans="2:2" x14ac:dyDescent="0.25">
      <c r="B3536" s="272"/>
    </row>
    <row r="3537" spans="2:2" x14ac:dyDescent="0.25">
      <c r="B3537" s="272"/>
    </row>
    <row r="3538" spans="2:2" x14ac:dyDescent="0.25">
      <c r="B3538" s="272"/>
    </row>
    <row r="3539" spans="2:2" x14ac:dyDescent="0.25">
      <c r="B3539" s="272"/>
    </row>
    <row r="3540" spans="2:2" x14ac:dyDescent="0.25">
      <c r="B3540" s="272"/>
    </row>
    <row r="3541" spans="2:2" x14ac:dyDescent="0.25">
      <c r="B3541" s="272"/>
    </row>
    <row r="3542" spans="2:2" x14ac:dyDescent="0.25">
      <c r="B3542" s="272"/>
    </row>
    <row r="3543" spans="2:2" x14ac:dyDescent="0.25">
      <c r="B3543" s="272"/>
    </row>
    <row r="3544" spans="2:2" x14ac:dyDescent="0.25">
      <c r="B3544" s="272"/>
    </row>
    <row r="3545" spans="2:2" x14ac:dyDescent="0.25">
      <c r="B3545" s="272"/>
    </row>
    <row r="3546" spans="2:2" x14ac:dyDescent="0.25">
      <c r="B3546" s="272"/>
    </row>
    <row r="3547" spans="2:2" x14ac:dyDescent="0.25">
      <c r="B3547" s="272"/>
    </row>
    <row r="3548" spans="2:2" x14ac:dyDescent="0.25">
      <c r="B3548" s="272"/>
    </row>
    <row r="3549" spans="2:2" x14ac:dyDescent="0.25">
      <c r="B3549" s="272"/>
    </row>
    <row r="3550" spans="2:2" x14ac:dyDescent="0.25">
      <c r="B3550" s="272"/>
    </row>
    <row r="3551" spans="2:2" x14ac:dyDescent="0.25">
      <c r="B3551" s="272"/>
    </row>
    <row r="3552" spans="2:2" x14ac:dyDescent="0.25">
      <c r="B3552" s="272"/>
    </row>
    <row r="3553" spans="2:2" x14ac:dyDescent="0.25">
      <c r="B3553" s="272"/>
    </row>
    <row r="3554" spans="2:2" x14ac:dyDescent="0.25">
      <c r="B3554" s="272"/>
    </row>
    <row r="3555" spans="2:2" x14ac:dyDescent="0.25">
      <c r="B3555" s="272"/>
    </row>
    <row r="3556" spans="2:2" x14ac:dyDescent="0.25">
      <c r="B3556" s="272"/>
    </row>
    <row r="3557" spans="2:2" x14ac:dyDescent="0.25">
      <c r="B3557" s="272"/>
    </row>
    <row r="3558" spans="2:2" x14ac:dyDescent="0.25">
      <c r="B3558" s="272"/>
    </row>
    <row r="3559" spans="2:2" x14ac:dyDescent="0.25">
      <c r="B3559" s="272"/>
    </row>
    <row r="3560" spans="2:2" x14ac:dyDescent="0.25">
      <c r="B3560" s="272"/>
    </row>
    <row r="3561" spans="2:2" x14ac:dyDescent="0.25">
      <c r="B3561" s="272"/>
    </row>
    <row r="3562" spans="2:2" x14ac:dyDescent="0.25">
      <c r="B3562" s="272"/>
    </row>
    <row r="3563" spans="2:2" x14ac:dyDescent="0.25">
      <c r="B3563" s="272"/>
    </row>
    <row r="3564" spans="2:2" x14ac:dyDescent="0.25">
      <c r="B3564" s="272"/>
    </row>
    <row r="3565" spans="2:2" x14ac:dyDescent="0.25">
      <c r="B3565" s="272"/>
    </row>
    <row r="3566" spans="2:2" x14ac:dyDescent="0.25">
      <c r="B3566" s="272"/>
    </row>
    <row r="3567" spans="2:2" x14ac:dyDescent="0.25">
      <c r="B3567" s="272"/>
    </row>
    <row r="3568" spans="2:2" x14ac:dyDescent="0.25">
      <c r="B3568" s="272"/>
    </row>
    <row r="3569" spans="2:2" x14ac:dyDescent="0.25">
      <c r="B3569" s="272"/>
    </row>
    <row r="3570" spans="2:2" x14ac:dyDescent="0.25">
      <c r="B3570" s="272"/>
    </row>
    <row r="3571" spans="2:2" x14ac:dyDescent="0.25">
      <c r="B3571" s="272"/>
    </row>
    <row r="3572" spans="2:2" x14ac:dyDescent="0.25">
      <c r="B3572" s="272"/>
    </row>
    <row r="3573" spans="2:2" x14ac:dyDescent="0.25">
      <c r="B3573" s="272"/>
    </row>
    <row r="3574" spans="2:2" x14ac:dyDescent="0.25">
      <c r="B3574" s="272"/>
    </row>
    <row r="3575" spans="2:2" x14ac:dyDescent="0.25">
      <c r="B3575" s="272"/>
    </row>
    <row r="3576" spans="2:2" x14ac:dyDescent="0.25">
      <c r="B3576" s="272"/>
    </row>
    <row r="3577" spans="2:2" x14ac:dyDescent="0.25">
      <c r="B3577" s="272"/>
    </row>
    <row r="3578" spans="2:2" x14ac:dyDescent="0.25">
      <c r="B3578" s="272"/>
    </row>
    <row r="3579" spans="2:2" x14ac:dyDescent="0.25">
      <c r="B3579" s="272"/>
    </row>
    <row r="3580" spans="2:2" x14ac:dyDescent="0.25">
      <c r="B3580" s="272"/>
    </row>
    <row r="3581" spans="2:2" x14ac:dyDescent="0.25">
      <c r="B3581" s="272"/>
    </row>
    <row r="3582" spans="2:2" x14ac:dyDescent="0.25">
      <c r="B3582" s="272"/>
    </row>
    <row r="3583" spans="2:2" x14ac:dyDescent="0.25">
      <c r="B3583" s="272"/>
    </row>
    <row r="3584" spans="2:2" x14ac:dyDescent="0.25">
      <c r="B3584" s="272"/>
    </row>
    <row r="3585" spans="2:2" x14ac:dyDescent="0.25">
      <c r="B3585" s="272"/>
    </row>
    <row r="3586" spans="2:2" x14ac:dyDescent="0.25">
      <c r="B3586" s="272"/>
    </row>
    <row r="3587" spans="2:2" x14ac:dyDescent="0.25">
      <c r="B3587" s="272"/>
    </row>
    <row r="3588" spans="2:2" x14ac:dyDescent="0.25">
      <c r="B3588" s="272"/>
    </row>
    <row r="3589" spans="2:2" x14ac:dyDescent="0.25">
      <c r="B3589" s="272"/>
    </row>
    <row r="3590" spans="2:2" x14ac:dyDescent="0.25">
      <c r="B3590" s="272"/>
    </row>
    <row r="3591" spans="2:2" x14ac:dyDescent="0.25">
      <c r="B3591" s="272"/>
    </row>
    <row r="3592" spans="2:2" x14ac:dyDescent="0.25">
      <c r="B3592" s="272"/>
    </row>
    <row r="3593" spans="2:2" x14ac:dyDescent="0.25">
      <c r="B3593" s="272"/>
    </row>
    <row r="3594" spans="2:2" x14ac:dyDescent="0.25">
      <c r="B3594" s="272"/>
    </row>
    <row r="3595" spans="2:2" x14ac:dyDescent="0.25">
      <c r="B3595" s="272"/>
    </row>
    <row r="3596" spans="2:2" x14ac:dyDescent="0.25">
      <c r="B3596" s="272"/>
    </row>
    <row r="3597" spans="2:2" x14ac:dyDescent="0.25">
      <c r="B3597" s="272"/>
    </row>
    <row r="3598" spans="2:2" x14ac:dyDescent="0.25">
      <c r="B3598" s="272"/>
    </row>
    <row r="3599" spans="2:2" x14ac:dyDescent="0.25">
      <c r="B3599" s="272"/>
    </row>
    <row r="3600" spans="2:2" x14ac:dyDescent="0.25">
      <c r="B3600" s="272"/>
    </row>
    <row r="3601" spans="2:2" x14ac:dyDescent="0.25">
      <c r="B3601" s="272"/>
    </row>
    <row r="3602" spans="2:2" x14ac:dyDescent="0.25">
      <c r="B3602" s="272"/>
    </row>
    <row r="3603" spans="2:2" x14ac:dyDescent="0.25">
      <c r="B3603" s="272"/>
    </row>
    <row r="3604" spans="2:2" x14ac:dyDescent="0.25">
      <c r="B3604" s="272"/>
    </row>
    <row r="3605" spans="2:2" x14ac:dyDescent="0.25">
      <c r="B3605" s="272"/>
    </row>
    <row r="3606" spans="2:2" x14ac:dyDescent="0.25">
      <c r="B3606" s="272"/>
    </row>
    <row r="3607" spans="2:2" x14ac:dyDescent="0.25">
      <c r="B3607" s="272"/>
    </row>
    <row r="3608" spans="2:2" x14ac:dyDescent="0.25">
      <c r="B3608" s="272"/>
    </row>
    <row r="3609" spans="2:2" x14ac:dyDescent="0.25">
      <c r="B3609" s="272"/>
    </row>
    <row r="3610" spans="2:2" x14ac:dyDescent="0.25">
      <c r="B3610" s="272"/>
    </row>
    <row r="3611" spans="2:2" x14ac:dyDescent="0.25">
      <c r="B3611" s="272"/>
    </row>
    <row r="3612" spans="2:2" x14ac:dyDescent="0.25">
      <c r="B3612" s="272"/>
    </row>
    <row r="3613" spans="2:2" x14ac:dyDescent="0.25">
      <c r="B3613" s="272"/>
    </row>
    <row r="3614" spans="2:2" x14ac:dyDescent="0.25">
      <c r="B3614" s="272"/>
    </row>
    <row r="3615" spans="2:2" x14ac:dyDescent="0.25">
      <c r="B3615" s="272"/>
    </row>
    <row r="3616" spans="2:2" x14ac:dyDescent="0.25">
      <c r="B3616" s="272"/>
    </row>
    <row r="3617" spans="2:2" x14ac:dyDescent="0.25">
      <c r="B3617" s="272"/>
    </row>
    <row r="3618" spans="2:2" x14ac:dyDescent="0.25">
      <c r="B3618" s="272"/>
    </row>
    <row r="3619" spans="2:2" x14ac:dyDescent="0.25">
      <c r="B3619" s="272"/>
    </row>
    <row r="3620" spans="2:2" x14ac:dyDescent="0.25">
      <c r="B3620" s="272"/>
    </row>
    <row r="3621" spans="2:2" x14ac:dyDescent="0.25">
      <c r="B3621" s="272"/>
    </row>
    <row r="3622" spans="2:2" x14ac:dyDescent="0.25">
      <c r="B3622" s="272"/>
    </row>
    <row r="3623" spans="2:2" x14ac:dyDescent="0.25">
      <c r="B3623" s="272"/>
    </row>
    <row r="3624" spans="2:2" x14ac:dyDescent="0.25">
      <c r="B3624" s="272"/>
    </row>
    <row r="3625" spans="2:2" x14ac:dyDescent="0.25">
      <c r="B3625" s="272"/>
    </row>
    <row r="3626" spans="2:2" x14ac:dyDescent="0.25">
      <c r="B3626" s="272"/>
    </row>
    <row r="3627" spans="2:2" x14ac:dyDescent="0.25">
      <c r="B3627" s="272"/>
    </row>
    <row r="3628" spans="2:2" x14ac:dyDescent="0.25">
      <c r="B3628" s="272"/>
    </row>
    <row r="3629" spans="2:2" x14ac:dyDescent="0.25">
      <c r="B3629" s="272"/>
    </row>
    <row r="3630" spans="2:2" x14ac:dyDescent="0.25">
      <c r="B3630" s="272"/>
    </row>
    <row r="3631" spans="2:2" x14ac:dyDescent="0.25">
      <c r="B3631" s="272"/>
    </row>
    <row r="3632" spans="2:2" x14ac:dyDescent="0.25">
      <c r="B3632" s="272"/>
    </row>
    <row r="3633" spans="2:2" x14ac:dyDescent="0.25">
      <c r="B3633" s="272"/>
    </row>
    <row r="3634" spans="2:2" x14ac:dyDescent="0.25">
      <c r="B3634" s="272"/>
    </row>
    <row r="3635" spans="2:2" x14ac:dyDescent="0.25">
      <c r="B3635" s="272"/>
    </row>
    <row r="3636" spans="2:2" x14ac:dyDescent="0.25">
      <c r="B3636" s="272"/>
    </row>
    <row r="3637" spans="2:2" x14ac:dyDescent="0.25">
      <c r="B3637" s="272"/>
    </row>
    <row r="3638" spans="2:2" x14ac:dyDescent="0.25">
      <c r="B3638" s="272"/>
    </row>
    <row r="3639" spans="2:2" x14ac:dyDescent="0.25">
      <c r="B3639" s="272"/>
    </row>
    <row r="3640" spans="2:2" x14ac:dyDescent="0.25">
      <c r="B3640" s="272"/>
    </row>
    <row r="3641" spans="2:2" x14ac:dyDescent="0.25">
      <c r="B3641" s="272"/>
    </row>
    <row r="3642" spans="2:2" x14ac:dyDescent="0.25">
      <c r="B3642" s="272"/>
    </row>
    <row r="3643" spans="2:2" x14ac:dyDescent="0.25">
      <c r="B3643" s="272"/>
    </row>
    <row r="3644" spans="2:2" x14ac:dyDescent="0.25">
      <c r="B3644" s="272"/>
    </row>
    <row r="3645" spans="2:2" x14ac:dyDescent="0.25">
      <c r="B3645" s="272"/>
    </row>
    <row r="3646" spans="2:2" x14ac:dyDescent="0.25">
      <c r="B3646" s="272"/>
    </row>
    <row r="3647" spans="2:2" x14ac:dyDescent="0.25">
      <c r="B3647" s="272"/>
    </row>
    <row r="3648" spans="2:2" x14ac:dyDescent="0.25">
      <c r="B3648" s="272"/>
    </row>
    <row r="3649" spans="2:2" x14ac:dyDescent="0.25">
      <c r="B3649" s="272"/>
    </row>
    <row r="3650" spans="2:2" x14ac:dyDescent="0.25">
      <c r="B3650" s="272"/>
    </row>
    <row r="3651" spans="2:2" x14ac:dyDescent="0.25">
      <c r="B3651" s="272"/>
    </row>
    <row r="3652" spans="2:2" x14ac:dyDescent="0.25">
      <c r="B3652" s="272"/>
    </row>
    <row r="3653" spans="2:2" x14ac:dyDescent="0.25">
      <c r="B3653" s="272"/>
    </row>
    <row r="3654" spans="2:2" x14ac:dyDescent="0.25">
      <c r="B3654" s="272"/>
    </row>
    <row r="3655" spans="2:2" x14ac:dyDescent="0.25">
      <c r="B3655" s="272"/>
    </row>
    <row r="3656" spans="2:2" x14ac:dyDescent="0.25">
      <c r="B3656" s="272"/>
    </row>
    <row r="3657" spans="2:2" x14ac:dyDescent="0.25">
      <c r="B3657" s="272"/>
    </row>
    <row r="3658" spans="2:2" x14ac:dyDescent="0.25">
      <c r="B3658" s="272"/>
    </row>
    <row r="3659" spans="2:2" x14ac:dyDescent="0.25">
      <c r="B3659" s="272"/>
    </row>
    <row r="3660" spans="2:2" x14ac:dyDescent="0.25">
      <c r="B3660" s="272"/>
    </row>
    <row r="3661" spans="2:2" x14ac:dyDescent="0.25">
      <c r="B3661" s="272"/>
    </row>
    <row r="3662" spans="2:2" x14ac:dyDescent="0.25">
      <c r="B3662" s="272"/>
    </row>
    <row r="3663" spans="2:2" x14ac:dyDescent="0.25">
      <c r="B3663" s="272"/>
    </row>
    <row r="3664" spans="2:2" x14ac:dyDescent="0.25">
      <c r="B3664" s="272"/>
    </row>
    <row r="3665" spans="2:2" x14ac:dyDescent="0.25">
      <c r="B3665" s="272"/>
    </row>
    <row r="3666" spans="2:2" x14ac:dyDescent="0.25">
      <c r="B3666" s="272"/>
    </row>
    <row r="3667" spans="2:2" x14ac:dyDescent="0.25">
      <c r="B3667" s="272"/>
    </row>
    <row r="3668" spans="2:2" x14ac:dyDescent="0.25">
      <c r="B3668" s="272"/>
    </row>
    <row r="3669" spans="2:2" x14ac:dyDescent="0.25">
      <c r="B3669" s="272"/>
    </row>
    <row r="3670" spans="2:2" x14ac:dyDescent="0.25">
      <c r="B3670" s="272"/>
    </row>
    <row r="3671" spans="2:2" x14ac:dyDescent="0.25">
      <c r="B3671" s="272"/>
    </row>
    <row r="3672" spans="2:2" x14ac:dyDescent="0.25">
      <c r="B3672" s="272"/>
    </row>
    <row r="3673" spans="2:2" x14ac:dyDescent="0.25">
      <c r="B3673" s="272"/>
    </row>
    <row r="3674" spans="2:2" x14ac:dyDescent="0.25">
      <c r="B3674" s="272"/>
    </row>
    <row r="3675" spans="2:2" x14ac:dyDescent="0.25">
      <c r="B3675" s="272"/>
    </row>
    <row r="3676" spans="2:2" x14ac:dyDescent="0.25">
      <c r="B3676" s="272"/>
    </row>
    <row r="3677" spans="2:2" x14ac:dyDescent="0.25">
      <c r="B3677" s="272"/>
    </row>
    <row r="3678" spans="2:2" x14ac:dyDescent="0.25">
      <c r="B3678" s="272"/>
    </row>
    <row r="3679" spans="2:2" x14ac:dyDescent="0.25">
      <c r="B3679" s="272"/>
    </row>
    <row r="3680" spans="2:2" x14ac:dyDescent="0.25">
      <c r="B3680" s="272"/>
    </row>
    <row r="3681" spans="2:2" x14ac:dyDescent="0.25">
      <c r="B3681" s="272"/>
    </row>
    <row r="3682" spans="2:2" x14ac:dyDescent="0.25">
      <c r="B3682" s="272"/>
    </row>
    <row r="3683" spans="2:2" x14ac:dyDescent="0.25">
      <c r="B3683" s="272"/>
    </row>
    <row r="3684" spans="2:2" x14ac:dyDescent="0.25">
      <c r="B3684" s="272"/>
    </row>
    <row r="3685" spans="2:2" x14ac:dyDescent="0.25">
      <c r="B3685" s="272"/>
    </row>
    <row r="3686" spans="2:2" x14ac:dyDescent="0.25">
      <c r="B3686" s="272"/>
    </row>
    <row r="3687" spans="2:2" x14ac:dyDescent="0.25">
      <c r="B3687" s="272"/>
    </row>
    <row r="3688" spans="2:2" x14ac:dyDescent="0.25">
      <c r="B3688" s="272"/>
    </row>
    <row r="3689" spans="2:2" x14ac:dyDescent="0.25">
      <c r="B3689" s="272"/>
    </row>
    <row r="3690" spans="2:2" x14ac:dyDescent="0.25">
      <c r="B3690" s="272"/>
    </row>
    <row r="3691" spans="2:2" x14ac:dyDescent="0.25">
      <c r="B3691" s="272"/>
    </row>
    <row r="3692" spans="2:2" x14ac:dyDescent="0.25">
      <c r="B3692" s="272"/>
    </row>
    <row r="3693" spans="2:2" x14ac:dyDescent="0.25">
      <c r="B3693" s="272"/>
    </row>
    <row r="3694" spans="2:2" x14ac:dyDescent="0.25">
      <c r="B3694" s="272"/>
    </row>
    <row r="3695" spans="2:2" x14ac:dyDescent="0.25">
      <c r="B3695" s="272"/>
    </row>
    <row r="3696" spans="2:2" x14ac:dyDescent="0.25">
      <c r="B3696" s="272"/>
    </row>
    <row r="3697" spans="2:2" x14ac:dyDescent="0.25">
      <c r="B3697" s="272"/>
    </row>
    <row r="3698" spans="2:2" x14ac:dyDescent="0.25">
      <c r="B3698" s="272"/>
    </row>
    <row r="3699" spans="2:2" x14ac:dyDescent="0.25">
      <c r="B3699" s="272"/>
    </row>
    <row r="3700" spans="2:2" x14ac:dyDescent="0.25">
      <c r="B3700" s="272"/>
    </row>
    <row r="3701" spans="2:2" x14ac:dyDescent="0.25">
      <c r="B3701" s="272"/>
    </row>
    <row r="3702" spans="2:2" x14ac:dyDescent="0.25">
      <c r="B3702" s="272"/>
    </row>
    <row r="3703" spans="2:2" x14ac:dyDescent="0.25">
      <c r="B3703" s="272"/>
    </row>
    <row r="3704" spans="2:2" x14ac:dyDescent="0.25">
      <c r="B3704" s="272"/>
    </row>
    <row r="3705" spans="2:2" x14ac:dyDescent="0.25">
      <c r="B3705" s="272"/>
    </row>
    <row r="3706" spans="2:2" x14ac:dyDescent="0.25">
      <c r="B3706" s="272"/>
    </row>
    <row r="3707" spans="2:2" x14ac:dyDescent="0.25">
      <c r="B3707" s="272"/>
    </row>
    <row r="3708" spans="2:2" x14ac:dyDescent="0.25">
      <c r="B3708" s="272"/>
    </row>
    <row r="3709" spans="2:2" x14ac:dyDescent="0.25">
      <c r="B3709" s="272"/>
    </row>
    <row r="3710" spans="2:2" x14ac:dyDescent="0.25">
      <c r="B3710" s="272"/>
    </row>
    <row r="3711" spans="2:2" x14ac:dyDescent="0.25">
      <c r="B3711" s="272"/>
    </row>
    <row r="3712" spans="2:2" x14ac:dyDescent="0.25">
      <c r="B3712" s="272"/>
    </row>
    <row r="3713" spans="2:2" x14ac:dyDescent="0.25">
      <c r="B3713" s="272"/>
    </row>
    <row r="3714" spans="2:2" x14ac:dyDescent="0.25">
      <c r="B3714" s="272"/>
    </row>
    <row r="3715" spans="2:2" x14ac:dyDescent="0.25">
      <c r="B3715" s="272"/>
    </row>
    <row r="3716" spans="2:2" x14ac:dyDescent="0.25">
      <c r="B3716" s="272"/>
    </row>
    <row r="3717" spans="2:2" x14ac:dyDescent="0.25">
      <c r="B3717" s="272"/>
    </row>
    <row r="3718" spans="2:2" x14ac:dyDescent="0.25">
      <c r="B3718" s="272"/>
    </row>
    <row r="3719" spans="2:2" x14ac:dyDescent="0.25">
      <c r="B3719" s="272"/>
    </row>
    <row r="3720" spans="2:2" x14ac:dyDescent="0.25">
      <c r="B3720" s="272"/>
    </row>
    <row r="3721" spans="2:2" x14ac:dyDescent="0.25">
      <c r="B3721" s="272"/>
    </row>
    <row r="3722" spans="2:2" x14ac:dyDescent="0.25">
      <c r="B3722" s="272"/>
    </row>
    <row r="3723" spans="2:2" x14ac:dyDescent="0.25">
      <c r="B3723" s="272"/>
    </row>
    <row r="3724" spans="2:2" x14ac:dyDescent="0.25">
      <c r="B3724" s="272"/>
    </row>
    <row r="3725" spans="2:2" x14ac:dyDescent="0.25">
      <c r="B3725" s="272"/>
    </row>
    <row r="3726" spans="2:2" x14ac:dyDescent="0.25">
      <c r="B3726" s="272"/>
    </row>
    <row r="3727" spans="2:2" x14ac:dyDescent="0.25">
      <c r="B3727" s="272"/>
    </row>
    <row r="3728" spans="2:2" x14ac:dyDescent="0.25">
      <c r="B3728" s="272"/>
    </row>
    <row r="3729" spans="2:2" x14ac:dyDescent="0.25">
      <c r="B3729" s="272"/>
    </row>
    <row r="3730" spans="2:2" x14ac:dyDescent="0.25">
      <c r="B3730" s="272"/>
    </row>
    <row r="3731" spans="2:2" x14ac:dyDescent="0.25">
      <c r="B3731" s="272"/>
    </row>
    <row r="3732" spans="2:2" x14ac:dyDescent="0.25">
      <c r="B3732" s="272"/>
    </row>
    <row r="3733" spans="2:2" x14ac:dyDescent="0.25">
      <c r="B3733" s="272"/>
    </row>
    <row r="3734" spans="2:2" x14ac:dyDescent="0.25">
      <c r="B3734" s="272"/>
    </row>
    <row r="3735" spans="2:2" x14ac:dyDescent="0.25">
      <c r="B3735" s="272"/>
    </row>
    <row r="3736" spans="2:2" x14ac:dyDescent="0.25">
      <c r="B3736" s="272"/>
    </row>
    <row r="3737" spans="2:2" x14ac:dyDescent="0.25">
      <c r="B3737" s="272"/>
    </row>
    <row r="3738" spans="2:2" x14ac:dyDescent="0.25">
      <c r="B3738" s="272"/>
    </row>
    <row r="3739" spans="2:2" x14ac:dyDescent="0.25">
      <c r="B3739" s="272"/>
    </row>
    <row r="3740" spans="2:2" x14ac:dyDescent="0.25">
      <c r="B3740" s="272"/>
    </row>
    <row r="3741" spans="2:2" x14ac:dyDescent="0.25">
      <c r="B3741" s="272"/>
    </row>
    <row r="3742" spans="2:2" x14ac:dyDescent="0.25">
      <c r="B3742" s="272"/>
    </row>
    <row r="3743" spans="2:2" x14ac:dyDescent="0.25">
      <c r="B3743" s="272"/>
    </row>
    <row r="3744" spans="2:2" x14ac:dyDescent="0.25">
      <c r="B3744" s="272"/>
    </row>
    <row r="3745" spans="2:2" x14ac:dyDescent="0.25">
      <c r="B3745" s="272"/>
    </row>
    <row r="3746" spans="2:2" x14ac:dyDescent="0.25">
      <c r="B3746" s="272"/>
    </row>
    <row r="3747" spans="2:2" x14ac:dyDescent="0.25">
      <c r="B3747" s="272"/>
    </row>
    <row r="3748" spans="2:2" x14ac:dyDescent="0.25">
      <c r="B3748" s="272"/>
    </row>
    <row r="3749" spans="2:2" x14ac:dyDescent="0.25">
      <c r="B3749" s="272"/>
    </row>
    <row r="3750" spans="2:2" x14ac:dyDescent="0.25">
      <c r="B3750" s="272"/>
    </row>
    <row r="3751" spans="2:2" x14ac:dyDescent="0.25">
      <c r="B3751" s="272"/>
    </row>
    <row r="3752" spans="2:2" x14ac:dyDescent="0.25">
      <c r="B3752" s="272"/>
    </row>
    <row r="3753" spans="2:2" x14ac:dyDescent="0.25">
      <c r="B3753" s="272"/>
    </row>
    <row r="3754" spans="2:2" x14ac:dyDescent="0.25">
      <c r="B3754" s="272"/>
    </row>
    <row r="3755" spans="2:2" x14ac:dyDescent="0.25">
      <c r="B3755" s="272"/>
    </row>
    <row r="3756" spans="2:2" x14ac:dyDescent="0.25">
      <c r="B3756" s="272"/>
    </row>
    <row r="3757" spans="2:2" x14ac:dyDescent="0.25">
      <c r="B3757" s="272"/>
    </row>
    <row r="3758" spans="2:2" x14ac:dyDescent="0.25">
      <c r="B3758" s="272"/>
    </row>
    <row r="3759" spans="2:2" x14ac:dyDescent="0.25">
      <c r="B3759" s="272"/>
    </row>
    <row r="3760" spans="2:2" x14ac:dyDescent="0.25">
      <c r="B3760" s="272"/>
    </row>
    <row r="3761" spans="2:2" x14ac:dyDescent="0.25">
      <c r="B3761" s="272"/>
    </row>
    <row r="3762" spans="2:2" x14ac:dyDescent="0.25">
      <c r="B3762" s="272"/>
    </row>
    <row r="3763" spans="2:2" x14ac:dyDescent="0.25">
      <c r="B3763" s="272"/>
    </row>
    <row r="3764" spans="2:2" x14ac:dyDescent="0.25">
      <c r="B3764" s="272"/>
    </row>
    <row r="3765" spans="2:2" x14ac:dyDescent="0.25">
      <c r="B3765" s="272"/>
    </row>
    <row r="3766" spans="2:2" x14ac:dyDescent="0.25">
      <c r="B3766" s="272"/>
    </row>
    <row r="3767" spans="2:2" x14ac:dyDescent="0.25">
      <c r="B3767" s="272"/>
    </row>
    <row r="3768" spans="2:2" x14ac:dyDescent="0.25">
      <c r="B3768" s="272"/>
    </row>
    <row r="3769" spans="2:2" x14ac:dyDescent="0.25">
      <c r="B3769" s="272"/>
    </row>
    <row r="3770" spans="2:2" x14ac:dyDescent="0.25">
      <c r="B3770" s="272"/>
    </row>
    <row r="3771" spans="2:2" x14ac:dyDescent="0.25">
      <c r="B3771" s="272"/>
    </row>
    <row r="3772" spans="2:2" x14ac:dyDescent="0.25">
      <c r="B3772" s="272"/>
    </row>
    <row r="3773" spans="2:2" x14ac:dyDescent="0.25">
      <c r="B3773" s="272"/>
    </row>
    <row r="3774" spans="2:2" x14ac:dyDescent="0.25">
      <c r="B3774" s="272"/>
    </row>
    <row r="3775" spans="2:2" x14ac:dyDescent="0.25">
      <c r="B3775" s="272"/>
    </row>
    <row r="3776" spans="2:2" x14ac:dyDescent="0.25">
      <c r="B3776" s="272"/>
    </row>
    <row r="3777" spans="2:2" x14ac:dyDescent="0.25">
      <c r="B3777" s="272"/>
    </row>
    <row r="3778" spans="2:2" x14ac:dyDescent="0.25">
      <c r="B3778" s="272"/>
    </row>
    <row r="3779" spans="2:2" x14ac:dyDescent="0.25">
      <c r="B3779" s="272"/>
    </row>
    <row r="3780" spans="2:2" x14ac:dyDescent="0.25">
      <c r="B3780" s="272"/>
    </row>
    <row r="3781" spans="2:2" x14ac:dyDescent="0.25">
      <c r="B3781" s="272"/>
    </row>
    <row r="3782" spans="2:2" x14ac:dyDescent="0.25">
      <c r="B3782" s="272"/>
    </row>
    <row r="3783" spans="2:2" x14ac:dyDescent="0.25">
      <c r="B3783" s="272"/>
    </row>
    <row r="3784" spans="2:2" x14ac:dyDescent="0.25">
      <c r="B3784" s="272"/>
    </row>
    <row r="3785" spans="2:2" x14ac:dyDescent="0.25">
      <c r="B3785" s="272"/>
    </row>
    <row r="3786" spans="2:2" x14ac:dyDescent="0.25">
      <c r="B3786" s="272"/>
    </row>
    <row r="3787" spans="2:2" x14ac:dyDescent="0.25">
      <c r="B3787" s="272"/>
    </row>
    <row r="3788" spans="2:2" x14ac:dyDescent="0.25">
      <c r="B3788" s="272"/>
    </row>
    <row r="3789" spans="2:2" x14ac:dyDescent="0.25">
      <c r="B3789" s="272"/>
    </row>
    <row r="3790" spans="2:2" x14ac:dyDescent="0.25">
      <c r="B3790" s="272"/>
    </row>
    <row r="3791" spans="2:2" x14ac:dyDescent="0.25">
      <c r="B3791" s="272"/>
    </row>
    <row r="3792" spans="2:2" x14ac:dyDescent="0.25">
      <c r="B3792" s="272"/>
    </row>
    <row r="3793" spans="2:2" x14ac:dyDescent="0.25">
      <c r="B3793" s="272"/>
    </row>
    <row r="3794" spans="2:2" x14ac:dyDescent="0.25">
      <c r="B3794" s="272"/>
    </row>
    <row r="3795" spans="2:2" x14ac:dyDescent="0.25">
      <c r="B3795" s="272"/>
    </row>
    <row r="3796" spans="2:2" x14ac:dyDescent="0.25">
      <c r="B3796" s="272"/>
    </row>
    <row r="3797" spans="2:2" x14ac:dyDescent="0.25">
      <c r="B3797" s="272"/>
    </row>
    <row r="3798" spans="2:2" x14ac:dyDescent="0.25">
      <c r="B3798" s="272"/>
    </row>
    <row r="3799" spans="2:2" x14ac:dyDescent="0.25">
      <c r="B3799" s="272"/>
    </row>
    <row r="3800" spans="2:2" x14ac:dyDescent="0.25">
      <c r="B3800" s="272"/>
    </row>
    <row r="3801" spans="2:2" x14ac:dyDescent="0.25">
      <c r="B3801" s="272"/>
    </row>
    <row r="3802" spans="2:2" x14ac:dyDescent="0.25">
      <c r="B3802" s="272"/>
    </row>
    <row r="3803" spans="2:2" x14ac:dyDescent="0.25">
      <c r="B3803" s="272"/>
    </row>
    <row r="3804" spans="2:2" x14ac:dyDescent="0.25">
      <c r="B3804" s="272"/>
    </row>
    <row r="3805" spans="2:2" x14ac:dyDescent="0.25">
      <c r="B3805" s="272"/>
    </row>
    <row r="3806" spans="2:2" x14ac:dyDescent="0.25">
      <c r="B3806" s="272"/>
    </row>
    <row r="3807" spans="2:2" x14ac:dyDescent="0.25">
      <c r="B3807" s="272"/>
    </row>
    <row r="3808" spans="2:2" x14ac:dyDescent="0.25">
      <c r="B3808" s="272"/>
    </row>
    <row r="3809" spans="2:2" x14ac:dyDescent="0.25">
      <c r="B3809" s="272"/>
    </row>
    <row r="3810" spans="2:2" x14ac:dyDescent="0.25">
      <c r="B3810" s="272"/>
    </row>
    <row r="3811" spans="2:2" x14ac:dyDescent="0.25">
      <c r="B3811" s="272"/>
    </row>
    <row r="3812" spans="2:2" x14ac:dyDescent="0.25">
      <c r="B3812" s="272"/>
    </row>
    <row r="3813" spans="2:2" x14ac:dyDescent="0.25">
      <c r="B3813" s="272"/>
    </row>
    <row r="3814" spans="2:2" x14ac:dyDescent="0.25">
      <c r="B3814" s="272"/>
    </row>
    <row r="3815" spans="2:2" x14ac:dyDescent="0.25">
      <c r="B3815" s="272"/>
    </row>
    <row r="3816" spans="2:2" x14ac:dyDescent="0.25">
      <c r="B3816" s="272"/>
    </row>
    <row r="3817" spans="2:2" x14ac:dyDescent="0.25">
      <c r="B3817" s="272"/>
    </row>
    <row r="3818" spans="2:2" x14ac:dyDescent="0.25">
      <c r="B3818" s="272"/>
    </row>
    <row r="3819" spans="2:2" x14ac:dyDescent="0.25">
      <c r="B3819" s="272"/>
    </row>
    <row r="3820" spans="2:2" x14ac:dyDescent="0.25">
      <c r="B3820" s="272"/>
    </row>
    <row r="3821" spans="2:2" x14ac:dyDescent="0.25">
      <c r="B3821" s="272"/>
    </row>
    <row r="3822" spans="2:2" x14ac:dyDescent="0.25">
      <c r="B3822" s="272"/>
    </row>
    <row r="3823" spans="2:2" x14ac:dyDescent="0.25">
      <c r="B3823" s="272"/>
    </row>
    <row r="3824" spans="2:2" x14ac:dyDescent="0.25">
      <c r="B3824" s="272"/>
    </row>
    <row r="3825" spans="2:2" x14ac:dyDescent="0.25">
      <c r="B3825" s="272"/>
    </row>
    <row r="3826" spans="2:2" x14ac:dyDescent="0.25">
      <c r="B3826" s="272"/>
    </row>
    <row r="3827" spans="2:2" x14ac:dyDescent="0.25">
      <c r="B3827" s="272"/>
    </row>
    <row r="3828" spans="2:2" x14ac:dyDescent="0.25">
      <c r="B3828" s="272"/>
    </row>
    <row r="3829" spans="2:2" x14ac:dyDescent="0.25">
      <c r="B3829" s="272"/>
    </row>
    <row r="3830" spans="2:2" x14ac:dyDescent="0.25">
      <c r="B3830" s="272"/>
    </row>
    <row r="3831" spans="2:2" x14ac:dyDescent="0.25">
      <c r="B3831" s="272"/>
    </row>
    <row r="3832" spans="2:2" x14ac:dyDescent="0.25">
      <c r="B3832" s="272"/>
    </row>
    <row r="3833" spans="2:2" x14ac:dyDescent="0.25">
      <c r="B3833" s="272"/>
    </row>
    <row r="3834" spans="2:2" x14ac:dyDescent="0.25">
      <c r="B3834" s="272"/>
    </row>
    <row r="3835" spans="2:2" x14ac:dyDescent="0.25">
      <c r="B3835" s="272"/>
    </row>
    <row r="3836" spans="2:2" x14ac:dyDescent="0.25">
      <c r="B3836" s="272"/>
    </row>
    <row r="3837" spans="2:2" x14ac:dyDescent="0.25">
      <c r="B3837" s="272"/>
    </row>
    <row r="3838" spans="2:2" x14ac:dyDescent="0.25">
      <c r="B3838" s="272"/>
    </row>
    <row r="3839" spans="2:2" x14ac:dyDescent="0.25">
      <c r="B3839" s="272"/>
    </row>
    <row r="3840" spans="2:2" x14ac:dyDescent="0.25">
      <c r="B3840" s="272"/>
    </row>
    <row r="3841" spans="2:2" x14ac:dyDescent="0.25">
      <c r="B3841" s="272"/>
    </row>
    <row r="3842" spans="2:2" x14ac:dyDescent="0.25">
      <c r="B3842" s="272"/>
    </row>
    <row r="3843" spans="2:2" x14ac:dyDescent="0.25">
      <c r="B3843" s="272"/>
    </row>
    <row r="3844" spans="2:2" x14ac:dyDescent="0.25">
      <c r="B3844" s="272"/>
    </row>
    <row r="3845" spans="2:2" x14ac:dyDescent="0.25">
      <c r="B3845" s="272"/>
    </row>
    <row r="3846" spans="2:2" x14ac:dyDescent="0.25">
      <c r="B3846" s="272"/>
    </row>
    <row r="3847" spans="2:2" x14ac:dyDescent="0.25">
      <c r="B3847" s="272"/>
    </row>
    <row r="3848" spans="2:2" x14ac:dyDescent="0.25">
      <c r="B3848" s="272"/>
    </row>
    <row r="3849" spans="2:2" x14ac:dyDescent="0.25">
      <c r="B3849" s="272"/>
    </row>
    <row r="3850" spans="2:2" x14ac:dyDescent="0.25">
      <c r="B3850" s="272"/>
    </row>
    <row r="3851" spans="2:2" x14ac:dyDescent="0.25">
      <c r="B3851" s="272"/>
    </row>
    <row r="3852" spans="2:2" x14ac:dyDescent="0.25">
      <c r="B3852" s="272"/>
    </row>
    <row r="3853" spans="2:2" x14ac:dyDescent="0.25">
      <c r="B3853" s="272"/>
    </row>
    <row r="3854" spans="2:2" x14ac:dyDescent="0.25">
      <c r="B3854" s="272"/>
    </row>
    <row r="3855" spans="2:2" x14ac:dyDescent="0.25">
      <c r="B3855" s="272"/>
    </row>
    <row r="3856" spans="2:2" x14ac:dyDescent="0.25">
      <c r="B3856" s="272"/>
    </row>
    <row r="3857" spans="2:2" x14ac:dyDescent="0.25">
      <c r="B3857" s="272"/>
    </row>
    <row r="3858" spans="2:2" x14ac:dyDescent="0.25">
      <c r="B3858" s="272"/>
    </row>
    <row r="3859" spans="2:2" x14ac:dyDescent="0.25">
      <c r="B3859" s="272"/>
    </row>
    <row r="3860" spans="2:2" x14ac:dyDescent="0.25">
      <c r="B3860" s="272"/>
    </row>
    <row r="3861" spans="2:2" x14ac:dyDescent="0.25">
      <c r="B3861" s="272"/>
    </row>
    <row r="3862" spans="2:2" x14ac:dyDescent="0.25">
      <c r="B3862" s="272"/>
    </row>
    <row r="3863" spans="2:2" x14ac:dyDescent="0.25">
      <c r="B3863" s="272"/>
    </row>
    <row r="3864" spans="2:2" x14ac:dyDescent="0.25">
      <c r="B3864" s="272"/>
    </row>
    <row r="3865" spans="2:2" x14ac:dyDescent="0.25">
      <c r="B3865" s="272"/>
    </row>
    <row r="3866" spans="2:2" x14ac:dyDescent="0.25">
      <c r="B3866" s="272"/>
    </row>
    <row r="3867" spans="2:2" x14ac:dyDescent="0.25">
      <c r="B3867" s="272"/>
    </row>
    <row r="3868" spans="2:2" x14ac:dyDescent="0.25">
      <c r="B3868" s="272"/>
    </row>
    <row r="3869" spans="2:2" x14ac:dyDescent="0.25">
      <c r="B3869" s="272"/>
    </row>
    <row r="3870" spans="2:2" x14ac:dyDescent="0.25">
      <c r="B3870" s="272"/>
    </row>
    <row r="3871" spans="2:2" x14ac:dyDescent="0.25">
      <c r="B3871" s="272"/>
    </row>
    <row r="3872" spans="2:2" x14ac:dyDescent="0.25">
      <c r="B3872" s="272"/>
    </row>
    <row r="3873" spans="2:2" x14ac:dyDescent="0.25">
      <c r="B3873" s="272"/>
    </row>
    <row r="3874" spans="2:2" x14ac:dyDescent="0.25">
      <c r="B3874" s="272"/>
    </row>
    <row r="3875" spans="2:2" x14ac:dyDescent="0.25">
      <c r="B3875" s="272"/>
    </row>
    <row r="3876" spans="2:2" x14ac:dyDescent="0.25">
      <c r="B3876" s="272"/>
    </row>
    <row r="3877" spans="2:2" x14ac:dyDescent="0.25">
      <c r="B3877" s="272"/>
    </row>
    <row r="3878" spans="2:2" x14ac:dyDescent="0.25">
      <c r="B3878" s="272"/>
    </row>
    <row r="3879" spans="2:2" x14ac:dyDescent="0.25">
      <c r="B3879" s="272"/>
    </row>
    <row r="3880" spans="2:2" x14ac:dyDescent="0.25">
      <c r="B3880" s="272"/>
    </row>
    <row r="3881" spans="2:2" x14ac:dyDescent="0.25">
      <c r="B3881" s="272"/>
    </row>
    <row r="3882" spans="2:2" x14ac:dyDescent="0.25">
      <c r="B3882" s="272"/>
    </row>
    <row r="3883" spans="2:2" x14ac:dyDescent="0.25">
      <c r="B3883" s="272"/>
    </row>
    <row r="3884" spans="2:2" x14ac:dyDescent="0.25">
      <c r="B3884" s="272"/>
    </row>
    <row r="3885" spans="2:2" x14ac:dyDescent="0.25">
      <c r="B3885" s="272"/>
    </row>
    <row r="3886" spans="2:2" x14ac:dyDescent="0.25">
      <c r="B3886" s="272"/>
    </row>
    <row r="3887" spans="2:2" x14ac:dyDescent="0.25">
      <c r="B3887" s="272"/>
    </row>
    <row r="3888" spans="2:2" x14ac:dyDescent="0.25">
      <c r="B3888" s="272"/>
    </row>
    <row r="3889" spans="2:2" x14ac:dyDescent="0.25">
      <c r="B3889" s="272"/>
    </row>
    <row r="3890" spans="2:2" x14ac:dyDescent="0.25">
      <c r="B3890" s="272"/>
    </row>
    <row r="3891" spans="2:2" x14ac:dyDescent="0.25">
      <c r="B3891" s="272"/>
    </row>
    <row r="3892" spans="2:2" x14ac:dyDescent="0.25">
      <c r="B3892" s="272"/>
    </row>
    <row r="3893" spans="2:2" x14ac:dyDescent="0.25">
      <c r="B3893" s="272"/>
    </row>
    <row r="3894" spans="2:2" x14ac:dyDescent="0.25">
      <c r="B3894" s="272"/>
    </row>
    <row r="3895" spans="2:2" x14ac:dyDescent="0.25">
      <c r="B3895" s="272"/>
    </row>
    <row r="3896" spans="2:2" x14ac:dyDescent="0.25">
      <c r="B3896" s="272"/>
    </row>
    <row r="3897" spans="2:2" x14ac:dyDescent="0.25">
      <c r="B3897" s="272"/>
    </row>
    <row r="3898" spans="2:2" x14ac:dyDescent="0.25">
      <c r="B3898" s="272"/>
    </row>
    <row r="3899" spans="2:2" x14ac:dyDescent="0.25">
      <c r="B3899" s="272"/>
    </row>
    <row r="3900" spans="2:2" x14ac:dyDescent="0.25">
      <c r="B3900" s="272"/>
    </row>
    <row r="3901" spans="2:2" x14ac:dyDescent="0.25">
      <c r="B3901" s="272"/>
    </row>
    <row r="3902" spans="2:2" x14ac:dyDescent="0.25">
      <c r="B3902" s="272"/>
    </row>
    <row r="3903" spans="2:2" x14ac:dyDescent="0.25">
      <c r="B3903" s="272"/>
    </row>
    <row r="3904" spans="2:2" x14ac:dyDescent="0.25">
      <c r="B3904" s="272"/>
    </row>
    <row r="3905" spans="2:2" x14ac:dyDescent="0.25">
      <c r="B3905" s="272"/>
    </row>
    <row r="3906" spans="2:2" x14ac:dyDescent="0.25">
      <c r="B3906" s="272"/>
    </row>
    <row r="3907" spans="2:2" x14ac:dyDescent="0.25">
      <c r="B3907" s="272"/>
    </row>
    <row r="3908" spans="2:2" x14ac:dyDescent="0.25">
      <c r="B3908" s="272"/>
    </row>
    <row r="3909" spans="2:2" x14ac:dyDescent="0.25">
      <c r="B3909" s="272"/>
    </row>
    <row r="3910" spans="2:2" x14ac:dyDescent="0.25">
      <c r="B3910" s="272"/>
    </row>
    <row r="3911" spans="2:2" x14ac:dyDescent="0.25">
      <c r="B3911" s="272"/>
    </row>
    <row r="3912" spans="2:2" x14ac:dyDescent="0.25">
      <c r="B3912" s="272"/>
    </row>
    <row r="3913" spans="2:2" x14ac:dyDescent="0.25">
      <c r="B3913" s="272"/>
    </row>
    <row r="3914" spans="2:2" x14ac:dyDescent="0.25">
      <c r="B3914" s="272"/>
    </row>
    <row r="3915" spans="2:2" x14ac:dyDescent="0.25">
      <c r="B3915" s="272"/>
    </row>
    <row r="3916" spans="2:2" x14ac:dyDescent="0.25">
      <c r="B3916" s="272"/>
    </row>
    <row r="3917" spans="2:2" x14ac:dyDescent="0.25">
      <c r="B3917" s="272"/>
    </row>
    <row r="3918" spans="2:2" x14ac:dyDescent="0.25">
      <c r="B3918" s="272"/>
    </row>
    <row r="3919" spans="2:2" x14ac:dyDescent="0.25">
      <c r="B3919" s="272"/>
    </row>
    <row r="3920" spans="2:2" x14ac:dyDescent="0.25">
      <c r="B3920" s="272"/>
    </row>
    <row r="3921" spans="2:2" x14ac:dyDescent="0.25">
      <c r="B3921" s="272"/>
    </row>
    <row r="3922" spans="2:2" x14ac:dyDescent="0.25">
      <c r="B3922" s="272"/>
    </row>
    <row r="3923" spans="2:2" x14ac:dyDescent="0.25">
      <c r="B3923" s="272"/>
    </row>
    <row r="3924" spans="2:2" x14ac:dyDescent="0.25">
      <c r="B3924" s="272"/>
    </row>
    <row r="3925" spans="2:2" x14ac:dyDescent="0.25">
      <c r="B3925" s="272"/>
    </row>
    <row r="3926" spans="2:2" x14ac:dyDescent="0.25">
      <c r="B3926" s="272"/>
    </row>
    <row r="3927" spans="2:2" x14ac:dyDescent="0.25">
      <c r="B3927" s="272"/>
    </row>
    <row r="3928" spans="2:2" x14ac:dyDescent="0.25">
      <c r="B3928" s="272"/>
    </row>
    <row r="3929" spans="2:2" x14ac:dyDescent="0.25">
      <c r="B3929" s="272"/>
    </row>
    <row r="3930" spans="2:2" x14ac:dyDescent="0.25">
      <c r="B3930" s="272"/>
    </row>
    <row r="3931" spans="2:2" x14ac:dyDescent="0.25">
      <c r="B3931" s="272"/>
    </row>
    <row r="3932" spans="2:2" x14ac:dyDescent="0.25">
      <c r="B3932" s="272"/>
    </row>
    <row r="3933" spans="2:2" x14ac:dyDescent="0.25">
      <c r="B3933" s="272"/>
    </row>
    <row r="3934" spans="2:2" x14ac:dyDescent="0.25">
      <c r="B3934" s="272"/>
    </row>
    <row r="3935" spans="2:2" x14ac:dyDescent="0.25">
      <c r="B3935" s="272"/>
    </row>
    <row r="3936" spans="2:2" x14ac:dyDescent="0.25">
      <c r="B3936" s="272"/>
    </row>
    <row r="3937" spans="2:2" x14ac:dyDescent="0.25">
      <c r="B3937" s="272"/>
    </row>
    <row r="3938" spans="2:2" x14ac:dyDescent="0.25">
      <c r="B3938" s="272"/>
    </row>
    <row r="3939" spans="2:2" x14ac:dyDescent="0.25">
      <c r="B3939" s="272"/>
    </row>
    <row r="3940" spans="2:2" x14ac:dyDescent="0.25">
      <c r="B3940" s="272"/>
    </row>
    <row r="3941" spans="2:2" x14ac:dyDescent="0.25">
      <c r="B3941" s="272"/>
    </row>
    <row r="3942" spans="2:2" x14ac:dyDescent="0.25">
      <c r="B3942" s="272"/>
    </row>
    <row r="3943" spans="2:2" x14ac:dyDescent="0.25">
      <c r="B3943" s="272"/>
    </row>
    <row r="3944" spans="2:2" x14ac:dyDescent="0.25">
      <c r="B3944" s="272"/>
    </row>
    <row r="3945" spans="2:2" x14ac:dyDescent="0.25">
      <c r="B3945" s="272"/>
    </row>
    <row r="3946" spans="2:2" x14ac:dyDescent="0.25">
      <c r="B3946" s="272"/>
    </row>
    <row r="3947" spans="2:2" x14ac:dyDescent="0.25">
      <c r="B3947" s="272"/>
    </row>
    <row r="3948" spans="2:2" x14ac:dyDescent="0.25">
      <c r="B3948" s="272"/>
    </row>
    <row r="3949" spans="2:2" x14ac:dyDescent="0.25">
      <c r="B3949" s="272"/>
    </row>
    <row r="3950" spans="2:2" x14ac:dyDescent="0.25">
      <c r="B3950" s="272"/>
    </row>
    <row r="3951" spans="2:2" x14ac:dyDescent="0.25">
      <c r="B3951" s="272"/>
    </row>
    <row r="3952" spans="2:2" x14ac:dyDescent="0.25">
      <c r="B3952" s="272"/>
    </row>
    <row r="3953" spans="2:2" x14ac:dyDescent="0.25">
      <c r="B3953" s="272"/>
    </row>
    <row r="3954" spans="2:2" x14ac:dyDescent="0.25">
      <c r="B3954" s="272"/>
    </row>
    <row r="3955" spans="2:2" x14ac:dyDescent="0.25">
      <c r="B3955" s="272"/>
    </row>
    <row r="3956" spans="2:2" x14ac:dyDescent="0.25">
      <c r="B3956" s="272"/>
    </row>
    <row r="3957" spans="2:2" x14ac:dyDescent="0.25">
      <c r="B3957" s="272"/>
    </row>
    <row r="3958" spans="2:2" x14ac:dyDescent="0.25">
      <c r="B3958" s="272"/>
    </row>
    <row r="3959" spans="2:2" x14ac:dyDescent="0.25">
      <c r="B3959" s="272"/>
    </row>
    <row r="3960" spans="2:2" x14ac:dyDescent="0.25">
      <c r="B3960" s="272"/>
    </row>
    <row r="3961" spans="2:2" x14ac:dyDescent="0.25">
      <c r="B3961" s="272"/>
    </row>
    <row r="3962" spans="2:2" x14ac:dyDescent="0.25">
      <c r="B3962" s="272"/>
    </row>
    <row r="3963" spans="2:2" x14ac:dyDescent="0.25">
      <c r="B3963" s="272"/>
    </row>
    <row r="3964" spans="2:2" x14ac:dyDescent="0.25">
      <c r="B3964" s="272"/>
    </row>
    <row r="3965" spans="2:2" x14ac:dyDescent="0.25">
      <c r="B3965" s="272"/>
    </row>
    <row r="3966" spans="2:2" x14ac:dyDescent="0.25">
      <c r="B3966" s="272"/>
    </row>
    <row r="3967" spans="2:2" x14ac:dyDescent="0.25">
      <c r="B3967" s="272"/>
    </row>
    <row r="3968" spans="2:2" x14ac:dyDescent="0.25">
      <c r="B3968" s="272"/>
    </row>
    <row r="3969" spans="2:2" x14ac:dyDescent="0.25">
      <c r="B3969" s="272"/>
    </row>
    <row r="3970" spans="2:2" x14ac:dyDescent="0.25">
      <c r="B3970" s="272"/>
    </row>
    <row r="3971" spans="2:2" x14ac:dyDescent="0.25">
      <c r="B3971" s="272"/>
    </row>
    <row r="3972" spans="2:2" x14ac:dyDescent="0.25">
      <c r="B3972" s="272"/>
    </row>
    <row r="3973" spans="2:2" x14ac:dyDescent="0.25">
      <c r="B3973" s="272"/>
    </row>
    <row r="3974" spans="2:2" x14ac:dyDescent="0.25">
      <c r="B3974" s="272"/>
    </row>
    <row r="3975" spans="2:2" x14ac:dyDescent="0.25">
      <c r="B3975" s="272"/>
    </row>
    <row r="3976" spans="2:2" x14ac:dyDescent="0.25">
      <c r="B3976" s="272"/>
    </row>
    <row r="3977" spans="2:2" x14ac:dyDescent="0.25">
      <c r="B3977" s="272"/>
    </row>
    <row r="3978" spans="2:2" x14ac:dyDescent="0.25">
      <c r="B3978" s="272"/>
    </row>
    <row r="3979" spans="2:2" x14ac:dyDescent="0.25">
      <c r="B3979" s="272"/>
    </row>
    <row r="3980" spans="2:2" x14ac:dyDescent="0.25">
      <c r="B3980" s="272"/>
    </row>
    <row r="3981" spans="2:2" x14ac:dyDescent="0.25">
      <c r="B3981" s="272"/>
    </row>
    <row r="3982" spans="2:2" x14ac:dyDescent="0.25">
      <c r="B3982" s="272"/>
    </row>
    <row r="3983" spans="2:2" x14ac:dyDescent="0.25">
      <c r="B3983" s="272"/>
    </row>
    <row r="3984" spans="2:2" x14ac:dyDescent="0.25">
      <c r="B3984" s="272"/>
    </row>
    <row r="3985" spans="2:2" x14ac:dyDescent="0.25">
      <c r="B3985" s="272"/>
    </row>
    <row r="3986" spans="2:2" x14ac:dyDescent="0.25">
      <c r="B3986" s="272"/>
    </row>
    <row r="3987" spans="2:2" x14ac:dyDescent="0.25">
      <c r="B3987" s="272"/>
    </row>
    <row r="3988" spans="2:2" x14ac:dyDescent="0.25">
      <c r="B3988" s="272"/>
    </row>
    <row r="3989" spans="2:2" x14ac:dyDescent="0.25">
      <c r="B3989" s="272"/>
    </row>
    <row r="3990" spans="2:2" x14ac:dyDescent="0.25">
      <c r="B3990" s="272"/>
    </row>
    <row r="3991" spans="2:2" x14ac:dyDescent="0.25">
      <c r="B3991" s="272"/>
    </row>
    <row r="3992" spans="2:2" x14ac:dyDescent="0.25">
      <c r="B3992" s="272"/>
    </row>
    <row r="3993" spans="2:2" x14ac:dyDescent="0.25">
      <c r="B3993" s="272"/>
    </row>
    <row r="3994" spans="2:2" x14ac:dyDescent="0.25">
      <c r="B3994" s="272"/>
    </row>
    <row r="3995" spans="2:2" x14ac:dyDescent="0.25">
      <c r="B3995" s="272"/>
    </row>
    <row r="3996" spans="2:2" x14ac:dyDescent="0.25">
      <c r="B3996" s="272"/>
    </row>
    <row r="3997" spans="2:2" x14ac:dyDescent="0.25">
      <c r="B3997" s="272"/>
    </row>
    <row r="3998" spans="2:2" x14ac:dyDescent="0.25">
      <c r="B3998" s="272"/>
    </row>
    <row r="3999" spans="2:2" x14ac:dyDescent="0.25">
      <c r="B3999" s="272"/>
    </row>
    <row r="4000" spans="2:2" x14ac:dyDescent="0.25">
      <c r="B4000" s="272"/>
    </row>
    <row r="4001" spans="2:2" x14ac:dyDescent="0.25">
      <c r="B4001" s="272"/>
    </row>
    <row r="4002" spans="2:2" x14ac:dyDescent="0.25">
      <c r="B4002" s="272"/>
    </row>
    <row r="4003" spans="2:2" x14ac:dyDescent="0.25">
      <c r="B4003" s="272"/>
    </row>
    <row r="4004" spans="2:2" x14ac:dyDescent="0.25">
      <c r="B4004" s="272"/>
    </row>
    <row r="4005" spans="2:2" x14ac:dyDescent="0.25">
      <c r="B4005" s="272"/>
    </row>
    <row r="4006" spans="2:2" x14ac:dyDescent="0.25">
      <c r="B4006" s="272"/>
    </row>
    <row r="4007" spans="2:2" x14ac:dyDescent="0.25">
      <c r="B4007" s="272"/>
    </row>
    <row r="4008" spans="2:2" x14ac:dyDescent="0.25">
      <c r="B4008" s="272"/>
    </row>
    <row r="4009" spans="2:2" x14ac:dyDescent="0.25">
      <c r="B4009" s="272"/>
    </row>
    <row r="4010" spans="2:2" x14ac:dyDescent="0.25">
      <c r="B4010" s="272"/>
    </row>
    <row r="4011" spans="2:2" x14ac:dyDescent="0.25">
      <c r="B4011" s="272"/>
    </row>
    <row r="4012" spans="2:2" x14ac:dyDescent="0.25">
      <c r="B4012" s="272"/>
    </row>
    <row r="4013" spans="2:2" x14ac:dyDescent="0.25">
      <c r="B4013" s="272"/>
    </row>
    <row r="4014" spans="2:2" x14ac:dyDescent="0.25">
      <c r="B4014" s="272"/>
    </row>
    <row r="4015" spans="2:2" x14ac:dyDescent="0.25">
      <c r="B4015" s="272"/>
    </row>
    <row r="4016" spans="2:2" x14ac:dyDescent="0.25">
      <c r="B4016" s="272"/>
    </row>
    <row r="4017" spans="2:2" x14ac:dyDescent="0.25">
      <c r="B4017" s="272"/>
    </row>
    <row r="4018" spans="2:2" x14ac:dyDescent="0.25">
      <c r="B4018" s="272"/>
    </row>
    <row r="4019" spans="2:2" x14ac:dyDescent="0.25">
      <c r="B4019" s="272"/>
    </row>
    <row r="4020" spans="2:2" x14ac:dyDescent="0.25">
      <c r="B4020" s="272"/>
    </row>
    <row r="4021" spans="2:2" x14ac:dyDescent="0.25">
      <c r="B4021" s="272"/>
    </row>
    <row r="4022" spans="2:2" x14ac:dyDescent="0.25">
      <c r="B4022" s="272"/>
    </row>
    <row r="4023" spans="2:2" x14ac:dyDescent="0.25">
      <c r="B4023" s="272"/>
    </row>
    <row r="4024" spans="2:2" x14ac:dyDescent="0.25">
      <c r="B4024" s="272"/>
    </row>
    <row r="4025" spans="2:2" x14ac:dyDescent="0.25">
      <c r="B4025" s="272"/>
    </row>
    <row r="4026" spans="2:2" x14ac:dyDescent="0.25">
      <c r="B4026" s="272"/>
    </row>
    <row r="4027" spans="2:2" x14ac:dyDescent="0.25">
      <c r="B4027" s="272"/>
    </row>
    <row r="4028" spans="2:2" x14ac:dyDescent="0.25">
      <c r="B4028" s="272"/>
    </row>
    <row r="4029" spans="2:2" x14ac:dyDescent="0.25">
      <c r="B4029" s="272"/>
    </row>
    <row r="4030" spans="2:2" x14ac:dyDescent="0.25">
      <c r="B4030" s="272"/>
    </row>
    <row r="4031" spans="2:2" x14ac:dyDescent="0.25">
      <c r="B4031" s="272"/>
    </row>
    <row r="4032" spans="2:2" x14ac:dyDescent="0.25">
      <c r="B4032" s="272"/>
    </row>
    <row r="4033" spans="2:2" x14ac:dyDescent="0.25">
      <c r="B4033" s="272"/>
    </row>
    <row r="4034" spans="2:2" x14ac:dyDescent="0.25">
      <c r="B4034" s="272"/>
    </row>
    <row r="4035" spans="2:2" x14ac:dyDescent="0.25">
      <c r="B4035" s="272"/>
    </row>
    <row r="4036" spans="2:2" x14ac:dyDescent="0.25">
      <c r="B4036" s="272"/>
    </row>
    <row r="4037" spans="2:2" x14ac:dyDescent="0.25">
      <c r="B4037" s="272"/>
    </row>
    <row r="4038" spans="2:2" x14ac:dyDescent="0.25">
      <c r="B4038" s="272"/>
    </row>
    <row r="4039" spans="2:2" x14ac:dyDescent="0.25">
      <c r="B4039" s="272"/>
    </row>
    <row r="4040" spans="2:2" x14ac:dyDescent="0.25">
      <c r="B4040" s="272"/>
    </row>
    <row r="4041" spans="2:2" x14ac:dyDescent="0.25">
      <c r="B4041" s="272"/>
    </row>
    <row r="4042" spans="2:2" x14ac:dyDescent="0.25">
      <c r="B4042" s="272"/>
    </row>
    <row r="4043" spans="2:2" x14ac:dyDescent="0.25">
      <c r="B4043" s="272"/>
    </row>
    <row r="4044" spans="2:2" x14ac:dyDescent="0.25">
      <c r="B4044" s="272"/>
    </row>
    <row r="4045" spans="2:2" x14ac:dyDescent="0.25">
      <c r="B4045" s="272"/>
    </row>
    <row r="4046" spans="2:2" x14ac:dyDescent="0.25">
      <c r="B4046" s="272"/>
    </row>
    <row r="4047" spans="2:2" x14ac:dyDescent="0.25">
      <c r="B4047" s="272"/>
    </row>
    <row r="4048" spans="2:2" x14ac:dyDescent="0.25">
      <c r="B4048" s="272"/>
    </row>
    <row r="4049" spans="2:2" x14ac:dyDescent="0.25">
      <c r="B4049" s="272"/>
    </row>
    <row r="4050" spans="2:2" x14ac:dyDescent="0.25">
      <c r="B4050" s="272"/>
    </row>
    <row r="4051" spans="2:2" x14ac:dyDescent="0.25">
      <c r="B4051" s="272"/>
    </row>
    <row r="4052" spans="2:2" x14ac:dyDescent="0.25">
      <c r="B4052" s="272"/>
    </row>
    <row r="4053" spans="2:2" x14ac:dyDescent="0.25">
      <c r="B4053" s="272"/>
    </row>
    <row r="4054" spans="2:2" x14ac:dyDescent="0.25">
      <c r="B4054" s="272"/>
    </row>
    <row r="4055" spans="2:2" x14ac:dyDescent="0.25">
      <c r="B4055" s="272"/>
    </row>
    <row r="4056" spans="2:2" x14ac:dyDescent="0.25">
      <c r="B4056" s="272"/>
    </row>
    <row r="4057" spans="2:2" x14ac:dyDescent="0.25">
      <c r="B4057" s="272"/>
    </row>
    <row r="4058" spans="2:2" x14ac:dyDescent="0.25">
      <c r="B4058" s="272"/>
    </row>
    <row r="4059" spans="2:2" x14ac:dyDescent="0.25">
      <c r="B4059" s="272"/>
    </row>
    <row r="4060" spans="2:2" x14ac:dyDescent="0.25">
      <c r="B4060" s="272"/>
    </row>
    <row r="4061" spans="2:2" x14ac:dyDescent="0.25">
      <c r="B4061" s="272"/>
    </row>
    <row r="4062" spans="2:2" x14ac:dyDescent="0.25">
      <c r="B4062" s="272"/>
    </row>
    <row r="4063" spans="2:2" x14ac:dyDescent="0.25">
      <c r="B4063" s="272"/>
    </row>
    <row r="4064" spans="2:2" x14ac:dyDescent="0.25">
      <c r="B4064" s="272"/>
    </row>
    <row r="4065" spans="2:2" x14ac:dyDescent="0.25">
      <c r="B4065" s="272"/>
    </row>
    <row r="4066" spans="2:2" x14ac:dyDescent="0.25">
      <c r="B4066" s="272"/>
    </row>
    <row r="4067" spans="2:2" x14ac:dyDescent="0.25">
      <c r="B4067" s="272"/>
    </row>
    <row r="4068" spans="2:2" x14ac:dyDescent="0.25">
      <c r="B4068" s="272"/>
    </row>
    <row r="4069" spans="2:2" x14ac:dyDescent="0.25">
      <c r="B4069" s="272"/>
    </row>
    <row r="4070" spans="2:2" x14ac:dyDescent="0.25">
      <c r="B4070" s="272"/>
    </row>
    <row r="4071" spans="2:2" x14ac:dyDescent="0.25">
      <c r="B4071" s="272"/>
    </row>
    <row r="4072" spans="2:2" x14ac:dyDescent="0.25">
      <c r="B4072" s="272"/>
    </row>
    <row r="4073" spans="2:2" x14ac:dyDescent="0.25">
      <c r="B4073" s="272"/>
    </row>
    <row r="4074" spans="2:2" x14ac:dyDescent="0.25">
      <c r="B4074" s="272"/>
    </row>
    <row r="4075" spans="2:2" x14ac:dyDescent="0.25">
      <c r="B4075" s="272"/>
    </row>
    <row r="4076" spans="2:2" x14ac:dyDescent="0.25">
      <c r="B4076" s="272"/>
    </row>
    <row r="4077" spans="2:2" x14ac:dyDescent="0.25">
      <c r="B4077" s="272"/>
    </row>
    <row r="4078" spans="2:2" x14ac:dyDescent="0.25">
      <c r="B4078" s="272"/>
    </row>
    <row r="4079" spans="2:2" x14ac:dyDescent="0.25">
      <c r="B4079" s="272"/>
    </row>
    <row r="4080" spans="2:2" x14ac:dyDescent="0.25">
      <c r="B4080" s="272"/>
    </row>
    <row r="4081" spans="2:2" x14ac:dyDescent="0.25">
      <c r="B4081" s="272"/>
    </row>
    <row r="4082" spans="2:2" x14ac:dyDescent="0.25">
      <c r="B4082" s="272"/>
    </row>
    <row r="4083" spans="2:2" x14ac:dyDescent="0.25">
      <c r="B4083" s="272"/>
    </row>
    <row r="4084" spans="2:2" x14ac:dyDescent="0.25">
      <c r="B4084" s="272"/>
    </row>
    <row r="4085" spans="2:2" x14ac:dyDescent="0.25">
      <c r="B4085" s="272"/>
    </row>
    <row r="4086" spans="2:2" x14ac:dyDescent="0.25">
      <c r="B4086" s="272"/>
    </row>
    <row r="4087" spans="2:2" x14ac:dyDescent="0.25">
      <c r="B4087" s="272"/>
    </row>
    <row r="4088" spans="2:2" x14ac:dyDescent="0.25">
      <c r="B4088" s="272"/>
    </row>
    <row r="4089" spans="2:2" x14ac:dyDescent="0.25">
      <c r="B4089" s="272"/>
    </row>
    <row r="4090" spans="2:2" x14ac:dyDescent="0.25">
      <c r="B4090" s="272"/>
    </row>
    <row r="4091" spans="2:2" x14ac:dyDescent="0.25">
      <c r="B4091" s="272"/>
    </row>
    <row r="4092" spans="2:2" x14ac:dyDescent="0.25">
      <c r="B4092" s="272"/>
    </row>
    <row r="4093" spans="2:2" x14ac:dyDescent="0.25">
      <c r="B4093" s="272"/>
    </row>
    <row r="4094" spans="2:2" x14ac:dyDescent="0.25">
      <c r="B4094" s="272"/>
    </row>
    <row r="4095" spans="2:2" x14ac:dyDescent="0.25">
      <c r="B4095" s="272"/>
    </row>
    <row r="4096" spans="2:2" x14ac:dyDescent="0.25">
      <c r="B4096" s="272"/>
    </row>
    <row r="4097" spans="2:2" x14ac:dyDescent="0.25">
      <c r="B4097" s="272"/>
    </row>
    <row r="4098" spans="2:2" x14ac:dyDescent="0.25">
      <c r="B4098" s="272"/>
    </row>
    <row r="4099" spans="2:2" x14ac:dyDescent="0.25">
      <c r="B4099" s="272"/>
    </row>
    <row r="4100" spans="2:2" x14ac:dyDescent="0.25">
      <c r="B4100" s="272"/>
    </row>
    <row r="4101" spans="2:2" x14ac:dyDescent="0.25">
      <c r="B4101" s="272"/>
    </row>
    <row r="4102" spans="2:2" x14ac:dyDescent="0.25">
      <c r="B4102" s="272"/>
    </row>
    <row r="4103" spans="2:2" x14ac:dyDescent="0.25">
      <c r="B4103" s="272"/>
    </row>
    <row r="4104" spans="2:2" x14ac:dyDescent="0.25">
      <c r="B4104" s="272"/>
    </row>
    <row r="4105" spans="2:2" x14ac:dyDescent="0.25">
      <c r="B4105" s="272"/>
    </row>
    <row r="4106" spans="2:2" x14ac:dyDescent="0.25">
      <c r="B4106" s="272"/>
    </row>
    <row r="4107" spans="2:2" x14ac:dyDescent="0.25">
      <c r="B4107" s="272"/>
    </row>
    <row r="4108" spans="2:2" x14ac:dyDescent="0.25">
      <c r="B4108" s="272"/>
    </row>
    <row r="4109" spans="2:2" x14ac:dyDescent="0.25">
      <c r="B4109" s="272"/>
    </row>
    <row r="4110" spans="2:2" x14ac:dyDescent="0.25">
      <c r="B4110" s="272"/>
    </row>
    <row r="4111" spans="2:2" x14ac:dyDescent="0.25">
      <c r="B4111" s="272"/>
    </row>
    <row r="4112" spans="2:2" x14ac:dyDescent="0.25">
      <c r="B4112" s="272"/>
    </row>
    <row r="4113" spans="2:2" x14ac:dyDescent="0.25">
      <c r="B4113" s="272"/>
    </row>
    <row r="4114" spans="2:2" x14ac:dyDescent="0.25">
      <c r="B4114" s="272"/>
    </row>
    <row r="4115" spans="2:2" x14ac:dyDescent="0.25">
      <c r="B4115" s="272"/>
    </row>
    <row r="4116" spans="2:2" x14ac:dyDescent="0.25">
      <c r="B4116" s="272"/>
    </row>
    <row r="4117" spans="2:2" x14ac:dyDescent="0.25">
      <c r="B4117" s="272"/>
    </row>
    <row r="4118" spans="2:2" x14ac:dyDescent="0.25">
      <c r="B4118" s="272"/>
    </row>
    <row r="4119" spans="2:2" x14ac:dyDescent="0.25">
      <c r="B4119" s="272"/>
    </row>
    <row r="4120" spans="2:2" x14ac:dyDescent="0.25">
      <c r="B4120" s="272"/>
    </row>
    <row r="4121" spans="2:2" x14ac:dyDescent="0.25">
      <c r="B4121" s="272"/>
    </row>
    <row r="4122" spans="2:2" x14ac:dyDescent="0.25">
      <c r="B4122" s="272"/>
    </row>
    <row r="4123" spans="2:2" x14ac:dyDescent="0.25">
      <c r="B4123" s="272"/>
    </row>
    <row r="4124" spans="2:2" x14ac:dyDescent="0.25">
      <c r="B4124" s="272"/>
    </row>
    <row r="4125" spans="2:2" x14ac:dyDescent="0.25">
      <c r="B4125" s="272"/>
    </row>
    <row r="4126" spans="2:2" x14ac:dyDescent="0.25">
      <c r="B4126" s="272"/>
    </row>
    <row r="4127" spans="2:2" x14ac:dyDescent="0.25">
      <c r="B4127" s="272"/>
    </row>
    <row r="4128" spans="2:2" x14ac:dyDescent="0.25">
      <c r="B4128" s="272"/>
    </row>
    <row r="4129" spans="2:2" x14ac:dyDescent="0.25">
      <c r="B4129" s="272"/>
    </row>
    <row r="4130" spans="2:2" x14ac:dyDescent="0.25">
      <c r="B4130" s="272"/>
    </row>
    <row r="4131" spans="2:2" x14ac:dyDescent="0.25">
      <c r="B4131" s="272"/>
    </row>
    <row r="4132" spans="2:2" x14ac:dyDescent="0.25">
      <c r="B4132" s="272"/>
    </row>
    <row r="4133" spans="2:2" x14ac:dyDescent="0.25">
      <c r="B4133" s="272"/>
    </row>
    <row r="4134" spans="2:2" x14ac:dyDescent="0.25">
      <c r="B4134" s="272"/>
    </row>
    <row r="4135" spans="2:2" x14ac:dyDescent="0.25">
      <c r="B4135" s="272"/>
    </row>
    <row r="4136" spans="2:2" x14ac:dyDescent="0.25">
      <c r="B4136" s="272"/>
    </row>
    <row r="4137" spans="2:2" x14ac:dyDescent="0.25">
      <c r="B4137" s="272"/>
    </row>
    <row r="4138" spans="2:2" x14ac:dyDescent="0.25">
      <c r="B4138" s="272"/>
    </row>
    <row r="4139" spans="2:2" x14ac:dyDescent="0.25">
      <c r="B4139" s="272"/>
    </row>
    <row r="4140" spans="2:2" x14ac:dyDescent="0.25">
      <c r="B4140" s="272"/>
    </row>
    <row r="4141" spans="2:2" x14ac:dyDescent="0.25">
      <c r="B4141" s="272"/>
    </row>
    <row r="4142" spans="2:2" x14ac:dyDescent="0.25">
      <c r="B4142" s="272"/>
    </row>
    <row r="4143" spans="2:2" x14ac:dyDescent="0.25">
      <c r="B4143" s="272"/>
    </row>
    <row r="4144" spans="2:2" x14ac:dyDescent="0.25">
      <c r="B4144" s="272"/>
    </row>
    <row r="4145" spans="2:2" x14ac:dyDescent="0.25">
      <c r="B4145" s="272"/>
    </row>
    <row r="4146" spans="2:2" x14ac:dyDescent="0.25">
      <c r="B4146" s="272"/>
    </row>
    <row r="4147" spans="2:2" x14ac:dyDescent="0.25">
      <c r="B4147" s="272"/>
    </row>
    <row r="4148" spans="2:2" x14ac:dyDescent="0.25">
      <c r="B4148" s="272"/>
    </row>
    <row r="4149" spans="2:2" x14ac:dyDescent="0.25">
      <c r="B4149" s="272"/>
    </row>
    <row r="4150" spans="2:2" x14ac:dyDescent="0.25">
      <c r="B4150" s="272"/>
    </row>
    <row r="4151" spans="2:2" x14ac:dyDescent="0.25">
      <c r="B4151" s="272"/>
    </row>
    <row r="4152" spans="2:2" x14ac:dyDescent="0.25">
      <c r="B4152" s="272"/>
    </row>
    <row r="4153" spans="2:2" x14ac:dyDescent="0.25">
      <c r="B4153" s="272"/>
    </row>
    <row r="4154" spans="2:2" x14ac:dyDescent="0.25">
      <c r="B4154" s="272"/>
    </row>
    <row r="4155" spans="2:2" x14ac:dyDescent="0.25">
      <c r="B4155" s="272"/>
    </row>
    <row r="4156" spans="2:2" x14ac:dyDescent="0.25">
      <c r="B4156" s="272"/>
    </row>
    <row r="4157" spans="2:2" x14ac:dyDescent="0.25">
      <c r="B4157" s="272"/>
    </row>
    <row r="4158" spans="2:2" x14ac:dyDescent="0.25">
      <c r="B4158" s="272"/>
    </row>
    <row r="4159" spans="2:2" x14ac:dyDescent="0.25">
      <c r="B4159" s="272"/>
    </row>
    <row r="4160" spans="2:2" x14ac:dyDescent="0.25">
      <c r="B4160" s="272"/>
    </row>
    <row r="4161" spans="2:2" x14ac:dyDescent="0.25">
      <c r="B4161" s="272"/>
    </row>
    <row r="4162" spans="2:2" x14ac:dyDescent="0.25">
      <c r="B4162" s="272"/>
    </row>
    <row r="4163" spans="2:2" x14ac:dyDescent="0.25">
      <c r="B4163" s="272"/>
    </row>
    <row r="4164" spans="2:2" x14ac:dyDescent="0.25">
      <c r="B4164" s="272"/>
    </row>
    <row r="4165" spans="2:2" x14ac:dyDescent="0.25">
      <c r="B4165" s="272"/>
    </row>
    <row r="4166" spans="2:2" x14ac:dyDescent="0.25">
      <c r="B4166" s="272"/>
    </row>
    <row r="4167" spans="2:2" x14ac:dyDescent="0.25">
      <c r="B4167" s="272"/>
    </row>
    <row r="4168" spans="2:2" x14ac:dyDescent="0.25">
      <c r="B4168" s="272"/>
    </row>
    <row r="4169" spans="2:2" x14ac:dyDescent="0.25">
      <c r="B4169" s="272"/>
    </row>
    <row r="4170" spans="2:2" x14ac:dyDescent="0.25">
      <c r="B4170" s="272"/>
    </row>
    <row r="4171" spans="2:2" x14ac:dyDescent="0.25">
      <c r="B4171" s="272"/>
    </row>
    <row r="4172" spans="2:2" x14ac:dyDescent="0.25">
      <c r="B4172" s="272"/>
    </row>
    <row r="4173" spans="2:2" x14ac:dyDescent="0.25">
      <c r="B4173" s="272"/>
    </row>
    <row r="4174" spans="2:2" x14ac:dyDescent="0.25">
      <c r="B4174" s="272"/>
    </row>
    <row r="4175" spans="2:2" x14ac:dyDescent="0.25">
      <c r="B4175" s="272"/>
    </row>
    <row r="4176" spans="2:2" x14ac:dyDescent="0.25">
      <c r="B4176" s="272"/>
    </row>
    <row r="4177" spans="2:2" x14ac:dyDescent="0.25">
      <c r="B4177" s="272"/>
    </row>
    <row r="4178" spans="2:2" x14ac:dyDescent="0.25">
      <c r="B4178" s="272"/>
    </row>
    <row r="4179" spans="2:2" x14ac:dyDescent="0.25">
      <c r="B4179" s="272"/>
    </row>
    <row r="4180" spans="2:2" x14ac:dyDescent="0.25">
      <c r="B4180" s="272"/>
    </row>
    <row r="4181" spans="2:2" x14ac:dyDescent="0.25">
      <c r="B4181" s="272"/>
    </row>
    <row r="4182" spans="2:2" x14ac:dyDescent="0.25">
      <c r="B4182" s="272"/>
    </row>
    <row r="4183" spans="2:2" x14ac:dyDescent="0.25">
      <c r="B4183" s="272"/>
    </row>
    <row r="4184" spans="2:2" x14ac:dyDescent="0.25">
      <c r="B4184" s="272"/>
    </row>
    <row r="4185" spans="2:2" x14ac:dyDescent="0.25">
      <c r="B4185" s="272"/>
    </row>
    <row r="4186" spans="2:2" x14ac:dyDescent="0.25">
      <c r="B4186" s="272"/>
    </row>
    <row r="4187" spans="2:2" x14ac:dyDescent="0.25">
      <c r="B4187" s="272"/>
    </row>
    <row r="4188" spans="2:2" x14ac:dyDescent="0.25">
      <c r="B4188" s="272"/>
    </row>
    <row r="4189" spans="2:2" x14ac:dyDescent="0.25">
      <c r="B4189" s="272"/>
    </row>
    <row r="4190" spans="2:2" x14ac:dyDescent="0.25">
      <c r="B4190" s="272"/>
    </row>
    <row r="4191" spans="2:2" x14ac:dyDescent="0.25">
      <c r="B4191" s="272"/>
    </row>
    <row r="4192" spans="2:2" x14ac:dyDescent="0.25">
      <c r="B4192" s="272"/>
    </row>
    <row r="4193" spans="2:2" x14ac:dyDescent="0.25">
      <c r="B4193" s="272"/>
    </row>
    <row r="4194" spans="2:2" x14ac:dyDescent="0.25">
      <c r="B4194" s="272"/>
    </row>
    <row r="4195" spans="2:2" x14ac:dyDescent="0.25">
      <c r="B4195" s="272"/>
    </row>
    <row r="4196" spans="2:2" x14ac:dyDescent="0.25">
      <c r="B4196" s="272"/>
    </row>
    <row r="4197" spans="2:2" x14ac:dyDescent="0.25">
      <c r="B4197" s="272"/>
    </row>
    <row r="4198" spans="2:2" x14ac:dyDescent="0.25">
      <c r="B4198" s="272"/>
    </row>
    <row r="4199" spans="2:2" x14ac:dyDescent="0.25">
      <c r="B4199" s="272"/>
    </row>
    <row r="4200" spans="2:2" x14ac:dyDescent="0.25">
      <c r="B4200" s="272"/>
    </row>
    <row r="4201" spans="2:2" x14ac:dyDescent="0.25">
      <c r="B4201" s="272"/>
    </row>
    <row r="4202" spans="2:2" x14ac:dyDescent="0.25">
      <c r="B4202" s="272"/>
    </row>
    <row r="4203" spans="2:2" x14ac:dyDescent="0.25">
      <c r="B4203" s="272"/>
    </row>
    <row r="4204" spans="2:2" x14ac:dyDescent="0.25">
      <c r="B4204" s="272"/>
    </row>
    <row r="4205" spans="2:2" x14ac:dyDescent="0.25">
      <c r="B4205" s="272"/>
    </row>
    <row r="4206" spans="2:2" x14ac:dyDescent="0.25">
      <c r="B4206" s="272"/>
    </row>
    <row r="4207" spans="2:2" x14ac:dyDescent="0.25">
      <c r="B4207" s="272"/>
    </row>
    <row r="4208" spans="2:2" x14ac:dyDescent="0.25">
      <c r="B4208" s="272"/>
    </row>
    <row r="4209" spans="2:2" x14ac:dyDescent="0.25">
      <c r="B4209" s="272"/>
    </row>
    <row r="4210" spans="2:2" x14ac:dyDescent="0.25">
      <c r="B4210" s="272"/>
    </row>
    <row r="4211" spans="2:2" x14ac:dyDescent="0.25">
      <c r="B4211" s="272"/>
    </row>
    <row r="4212" spans="2:2" x14ac:dyDescent="0.25">
      <c r="B4212" s="272"/>
    </row>
    <row r="4213" spans="2:2" x14ac:dyDescent="0.25">
      <c r="B4213" s="272"/>
    </row>
    <row r="4214" spans="2:2" x14ac:dyDescent="0.25">
      <c r="B4214" s="272"/>
    </row>
    <row r="4215" spans="2:2" x14ac:dyDescent="0.25">
      <c r="B4215" s="272"/>
    </row>
    <row r="4216" spans="2:2" x14ac:dyDescent="0.25">
      <c r="B4216" s="272"/>
    </row>
    <row r="4217" spans="2:2" x14ac:dyDescent="0.25">
      <c r="B4217" s="272"/>
    </row>
    <row r="4218" spans="2:2" x14ac:dyDescent="0.25">
      <c r="B4218" s="272"/>
    </row>
    <row r="4219" spans="2:2" x14ac:dyDescent="0.25">
      <c r="B4219" s="272"/>
    </row>
    <row r="4220" spans="2:2" x14ac:dyDescent="0.25">
      <c r="B4220" s="272"/>
    </row>
    <row r="4221" spans="2:2" x14ac:dyDescent="0.25">
      <c r="B4221" s="272"/>
    </row>
    <row r="4222" spans="2:2" x14ac:dyDescent="0.25">
      <c r="B4222" s="272"/>
    </row>
    <row r="4223" spans="2:2" x14ac:dyDescent="0.25">
      <c r="B4223" s="272"/>
    </row>
    <row r="4224" spans="2:2" x14ac:dyDescent="0.25">
      <c r="B4224" s="272"/>
    </row>
    <row r="4225" spans="2:2" x14ac:dyDescent="0.25">
      <c r="B4225" s="272"/>
    </row>
    <row r="4226" spans="2:2" x14ac:dyDescent="0.25">
      <c r="B4226" s="272"/>
    </row>
    <row r="4227" spans="2:2" x14ac:dyDescent="0.25">
      <c r="B4227" s="272"/>
    </row>
    <row r="4228" spans="2:2" x14ac:dyDescent="0.25">
      <c r="B4228" s="272"/>
    </row>
    <row r="4229" spans="2:2" x14ac:dyDescent="0.25">
      <c r="B4229" s="272"/>
    </row>
    <row r="4230" spans="2:2" x14ac:dyDescent="0.25">
      <c r="B4230" s="272"/>
    </row>
    <row r="4231" spans="2:2" x14ac:dyDescent="0.25">
      <c r="B4231" s="272"/>
    </row>
    <row r="4232" spans="2:2" x14ac:dyDescent="0.25">
      <c r="B4232" s="272"/>
    </row>
    <row r="4233" spans="2:2" x14ac:dyDescent="0.25">
      <c r="B4233" s="272"/>
    </row>
    <row r="4234" spans="2:2" x14ac:dyDescent="0.25">
      <c r="B4234" s="272"/>
    </row>
    <row r="4235" spans="2:2" x14ac:dyDescent="0.25">
      <c r="B4235" s="272"/>
    </row>
    <row r="4236" spans="2:2" x14ac:dyDescent="0.25">
      <c r="B4236" s="272"/>
    </row>
    <row r="4237" spans="2:2" x14ac:dyDescent="0.25">
      <c r="B4237" s="272"/>
    </row>
    <row r="4238" spans="2:2" x14ac:dyDescent="0.25">
      <c r="B4238" s="272"/>
    </row>
    <row r="4239" spans="2:2" x14ac:dyDescent="0.25">
      <c r="B4239" s="272"/>
    </row>
    <row r="4240" spans="2:2" x14ac:dyDescent="0.25">
      <c r="B4240" s="272"/>
    </row>
    <row r="4241" spans="2:2" x14ac:dyDescent="0.25">
      <c r="B4241" s="272"/>
    </row>
    <row r="4242" spans="2:2" x14ac:dyDescent="0.25">
      <c r="B4242" s="272"/>
    </row>
    <row r="4243" spans="2:2" x14ac:dyDescent="0.25">
      <c r="B4243" s="272"/>
    </row>
    <row r="4244" spans="2:2" x14ac:dyDescent="0.25">
      <c r="B4244" s="272"/>
    </row>
    <row r="4245" spans="2:2" x14ac:dyDescent="0.25">
      <c r="B4245" s="272"/>
    </row>
    <row r="4246" spans="2:2" x14ac:dyDescent="0.25">
      <c r="B4246" s="272"/>
    </row>
    <row r="4247" spans="2:2" x14ac:dyDescent="0.25">
      <c r="B4247" s="272"/>
    </row>
    <row r="4248" spans="2:2" x14ac:dyDescent="0.25">
      <c r="B4248" s="272"/>
    </row>
    <row r="4249" spans="2:2" x14ac:dyDescent="0.25">
      <c r="B4249" s="272"/>
    </row>
    <row r="4250" spans="2:2" x14ac:dyDescent="0.25">
      <c r="B4250" s="272"/>
    </row>
    <row r="4251" spans="2:2" x14ac:dyDescent="0.25">
      <c r="B4251" s="272"/>
    </row>
    <row r="4252" spans="2:2" x14ac:dyDescent="0.25">
      <c r="B4252" s="272"/>
    </row>
    <row r="4253" spans="2:2" x14ac:dyDescent="0.25">
      <c r="B4253" s="272"/>
    </row>
    <row r="4254" spans="2:2" x14ac:dyDescent="0.25">
      <c r="B4254" s="272"/>
    </row>
    <row r="4255" spans="2:2" x14ac:dyDescent="0.25">
      <c r="B4255" s="272"/>
    </row>
    <row r="4256" spans="2:2" x14ac:dyDescent="0.25">
      <c r="B4256" s="272"/>
    </row>
    <row r="4257" spans="2:2" x14ac:dyDescent="0.25">
      <c r="B4257" s="272"/>
    </row>
    <row r="4258" spans="2:2" x14ac:dyDescent="0.25">
      <c r="B4258" s="272"/>
    </row>
    <row r="4259" spans="2:2" x14ac:dyDescent="0.25">
      <c r="B4259" s="272"/>
    </row>
    <row r="4260" spans="2:2" x14ac:dyDescent="0.25">
      <c r="B4260" s="272"/>
    </row>
    <row r="4261" spans="2:2" x14ac:dyDescent="0.25">
      <c r="B4261" s="272"/>
    </row>
    <row r="4262" spans="2:2" x14ac:dyDescent="0.25">
      <c r="B4262" s="272"/>
    </row>
    <row r="4263" spans="2:2" x14ac:dyDescent="0.25">
      <c r="B4263" s="272"/>
    </row>
    <row r="4264" spans="2:2" x14ac:dyDescent="0.25">
      <c r="B4264" s="272"/>
    </row>
    <row r="4265" spans="2:2" x14ac:dyDescent="0.25">
      <c r="B4265" s="272"/>
    </row>
    <row r="4266" spans="2:2" x14ac:dyDescent="0.25">
      <c r="B4266" s="272"/>
    </row>
    <row r="4267" spans="2:2" x14ac:dyDescent="0.25">
      <c r="B4267" s="272"/>
    </row>
    <row r="4268" spans="2:2" x14ac:dyDescent="0.25">
      <c r="B4268" s="272"/>
    </row>
    <row r="4269" spans="2:2" x14ac:dyDescent="0.25">
      <c r="B4269" s="272"/>
    </row>
    <row r="4270" spans="2:2" x14ac:dyDescent="0.25">
      <c r="B4270" s="272"/>
    </row>
    <row r="4271" spans="2:2" x14ac:dyDescent="0.25">
      <c r="B4271" s="272"/>
    </row>
    <row r="4272" spans="2:2" x14ac:dyDescent="0.25">
      <c r="B4272" s="272"/>
    </row>
    <row r="4273" spans="2:2" x14ac:dyDescent="0.25">
      <c r="B4273" s="272"/>
    </row>
    <row r="4274" spans="2:2" x14ac:dyDescent="0.25">
      <c r="B4274" s="272"/>
    </row>
    <row r="4275" spans="2:2" x14ac:dyDescent="0.25">
      <c r="B4275" s="272"/>
    </row>
    <row r="4276" spans="2:2" x14ac:dyDescent="0.25">
      <c r="B4276" s="272"/>
    </row>
    <row r="4277" spans="2:2" x14ac:dyDescent="0.25">
      <c r="B4277" s="272"/>
    </row>
    <row r="4278" spans="2:2" x14ac:dyDescent="0.25">
      <c r="B4278" s="272"/>
    </row>
    <row r="4279" spans="2:2" x14ac:dyDescent="0.25">
      <c r="B4279" s="272"/>
    </row>
    <row r="4280" spans="2:2" x14ac:dyDescent="0.25">
      <c r="B4280" s="272"/>
    </row>
    <row r="4281" spans="2:2" x14ac:dyDescent="0.25">
      <c r="B4281" s="272"/>
    </row>
    <row r="4282" spans="2:2" x14ac:dyDescent="0.25">
      <c r="B4282" s="272"/>
    </row>
    <row r="4283" spans="2:2" x14ac:dyDescent="0.25">
      <c r="B4283" s="272"/>
    </row>
    <row r="4284" spans="2:2" x14ac:dyDescent="0.25">
      <c r="B4284" s="272"/>
    </row>
    <row r="4285" spans="2:2" x14ac:dyDescent="0.25">
      <c r="B4285" s="272"/>
    </row>
    <row r="4286" spans="2:2" x14ac:dyDescent="0.25">
      <c r="B4286" s="272"/>
    </row>
    <row r="4287" spans="2:2" x14ac:dyDescent="0.25">
      <c r="B4287" s="272"/>
    </row>
    <row r="4288" spans="2:2" x14ac:dyDescent="0.25">
      <c r="B4288" s="272"/>
    </row>
    <row r="4289" spans="2:2" x14ac:dyDescent="0.25">
      <c r="B4289" s="272"/>
    </row>
    <row r="4290" spans="2:2" x14ac:dyDescent="0.25">
      <c r="B4290" s="272"/>
    </row>
    <row r="4291" spans="2:2" x14ac:dyDescent="0.25">
      <c r="B4291" s="272"/>
    </row>
    <row r="4292" spans="2:2" x14ac:dyDescent="0.25">
      <c r="B4292" s="272"/>
    </row>
    <row r="4293" spans="2:2" x14ac:dyDescent="0.25">
      <c r="B4293" s="272"/>
    </row>
    <row r="4294" spans="2:2" x14ac:dyDescent="0.25">
      <c r="B4294" s="272"/>
    </row>
    <row r="4295" spans="2:2" x14ac:dyDescent="0.25">
      <c r="B4295" s="272"/>
    </row>
    <row r="4296" spans="2:2" x14ac:dyDescent="0.25">
      <c r="B4296" s="272"/>
    </row>
    <row r="4297" spans="2:2" x14ac:dyDescent="0.25">
      <c r="B4297" s="272"/>
    </row>
    <row r="4298" spans="2:2" x14ac:dyDescent="0.25">
      <c r="B4298" s="272"/>
    </row>
    <row r="4299" spans="2:2" x14ac:dyDescent="0.25">
      <c r="B4299" s="272"/>
    </row>
    <row r="4300" spans="2:2" x14ac:dyDescent="0.25">
      <c r="B4300" s="272"/>
    </row>
    <row r="4301" spans="2:2" x14ac:dyDescent="0.25">
      <c r="B4301" s="272"/>
    </row>
    <row r="4302" spans="2:2" x14ac:dyDescent="0.25">
      <c r="B4302" s="272"/>
    </row>
    <row r="4303" spans="2:2" x14ac:dyDescent="0.25">
      <c r="B4303" s="272"/>
    </row>
    <row r="4304" spans="2:2" x14ac:dyDescent="0.25">
      <c r="B4304" s="272"/>
    </row>
    <row r="4305" spans="2:2" x14ac:dyDescent="0.25">
      <c r="B4305" s="272"/>
    </row>
    <row r="4306" spans="2:2" x14ac:dyDescent="0.25">
      <c r="B4306" s="272"/>
    </row>
    <row r="4307" spans="2:2" x14ac:dyDescent="0.25">
      <c r="B4307" s="272"/>
    </row>
    <row r="4308" spans="2:2" x14ac:dyDescent="0.25">
      <c r="B4308" s="272"/>
    </row>
    <row r="4309" spans="2:2" x14ac:dyDescent="0.25">
      <c r="B4309" s="272"/>
    </row>
    <row r="4310" spans="2:2" x14ac:dyDescent="0.25">
      <c r="B4310" s="272"/>
    </row>
    <row r="4311" spans="2:2" x14ac:dyDescent="0.25">
      <c r="B4311" s="272"/>
    </row>
    <row r="4312" spans="2:2" x14ac:dyDescent="0.25">
      <c r="B4312" s="272"/>
    </row>
    <row r="4313" spans="2:2" x14ac:dyDescent="0.25">
      <c r="B4313" s="272"/>
    </row>
    <row r="4314" spans="2:2" x14ac:dyDescent="0.25">
      <c r="B4314" s="272"/>
    </row>
    <row r="4315" spans="2:2" x14ac:dyDescent="0.25">
      <c r="B4315" s="272"/>
    </row>
    <row r="4316" spans="2:2" x14ac:dyDescent="0.25">
      <c r="B4316" s="272"/>
    </row>
    <row r="4317" spans="2:2" x14ac:dyDescent="0.25">
      <c r="B4317" s="272"/>
    </row>
    <row r="4318" spans="2:2" x14ac:dyDescent="0.25">
      <c r="B4318" s="272"/>
    </row>
    <row r="4319" spans="2:2" x14ac:dyDescent="0.25">
      <c r="B4319" s="272"/>
    </row>
    <row r="4320" spans="2:2" x14ac:dyDescent="0.25">
      <c r="B4320" s="272"/>
    </row>
    <row r="4321" spans="2:2" x14ac:dyDescent="0.25">
      <c r="B4321" s="272"/>
    </row>
    <row r="4322" spans="2:2" x14ac:dyDescent="0.25">
      <c r="B4322" s="272"/>
    </row>
    <row r="4323" spans="2:2" x14ac:dyDescent="0.25">
      <c r="B4323" s="272"/>
    </row>
    <row r="4324" spans="2:2" x14ac:dyDescent="0.25">
      <c r="B4324" s="272"/>
    </row>
    <row r="4325" spans="2:2" x14ac:dyDescent="0.25">
      <c r="B4325" s="272"/>
    </row>
    <row r="4326" spans="2:2" x14ac:dyDescent="0.25">
      <c r="B4326" s="272"/>
    </row>
    <row r="4327" spans="2:2" x14ac:dyDescent="0.25">
      <c r="B4327" s="272"/>
    </row>
    <row r="4328" spans="2:2" x14ac:dyDescent="0.25">
      <c r="B4328" s="272"/>
    </row>
    <row r="4329" spans="2:2" x14ac:dyDescent="0.25">
      <c r="B4329" s="272"/>
    </row>
    <row r="4330" spans="2:2" x14ac:dyDescent="0.25">
      <c r="B4330" s="272"/>
    </row>
    <row r="4331" spans="2:2" x14ac:dyDescent="0.25">
      <c r="B4331" s="272"/>
    </row>
    <row r="4332" spans="2:2" x14ac:dyDescent="0.25">
      <c r="B4332" s="272"/>
    </row>
    <row r="4333" spans="2:2" x14ac:dyDescent="0.25">
      <c r="B4333" s="272"/>
    </row>
    <row r="4334" spans="2:2" x14ac:dyDescent="0.25">
      <c r="B4334" s="272"/>
    </row>
    <row r="4335" spans="2:2" x14ac:dyDescent="0.25">
      <c r="B4335" s="272"/>
    </row>
    <row r="4336" spans="2:2" x14ac:dyDescent="0.25">
      <c r="B4336" s="272"/>
    </row>
    <row r="4337" spans="2:2" x14ac:dyDescent="0.25">
      <c r="B4337" s="272"/>
    </row>
    <row r="4338" spans="2:2" x14ac:dyDescent="0.25">
      <c r="B4338" s="272"/>
    </row>
    <row r="4339" spans="2:2" x14ac:dyDescent="0.25">
      <c r="B4339" s="272"/>
    </row>
    <row r="4340" spans="2:2" x14ac:dyDescent="0.25">
      <c r="B4340" s="272"/>
    </row>
    <row r="4341" spans="2:2" x14ac:dyDescent="0.25">
      <c r="B4341" s="272"/>
    </row>
    <row r="4342" spans="2:2" x14ac:dyDescent="0.25">
      <c r="B4342" s="272"/>
    </row>
    <row r="4343" spans="2:2" x14ac:dyDescent="0.25">
      <c r="B4343" s="272"/>
    </row>
    <row r="4344" spans="2:2" x14ac:dyDescent="0.25">
      <c r="B4344" s="272"/>
    </row>
    <row r="4345" spans="2:2" x14ac:dyDescent="0.25">
      <c r="B4345" s="272"/>
    </row>
    <row r="4346" spans="2:2" x14ac:dyDescent="0.25">
      <c r="B4346" s="272"/>
    </row>
    <row r="4347" spans="2:2" x14ac:dyDescent="0.25">
      <c r="B4347" s="272"/>
    </row>
    <row r="4348" spans="2:2" x14ac:dyDescent="0.25">
      <c r="B4348" s="272"/>
    </row>
    <row r="4349" spans="2:2" x14ac:dyDescent="0.25">
      <c r="B4349" s="272"/>
    </row>
    <row r="4350" spans="2:2" x14ac:dyDescent="0.25">
      <c r="B4350" s="272"/>
    </row>
    <row r="4351" spans="2:2" x14ac:dyDescent="0.25">
      <c r="B4351" s="272"/>
    </row>
    <row r="4352" spans="2:2" x14ac:dyDescent="0.25">
      <c r="B4352" s="272"/>
    </row>
    <row r="4353" spans="2:2" x14ac:dyDescent="0.25">
      <c r="B4353" s="272"/>
    </row>
    <row r="4354" spans="2:2" x14ac:dyDescent="0.25">
      <c r="B4354" s="272"/>
    </row>
    <row r="4355" spans="2:2" x14ac:dyDescent="0.25">
      <c r="B4355" s="272"/>
    </row>
    <row r="4356" spans="2:2" x14ac:dyDescent="0.25">
      <c r="B4356" s="272"/>
    </row>
    <row r="4357" spans="2:2" x14ac:dyDescent="0.25">
      <c r="B4357" s="272"/>
    </row>
    <row r="4358" spans="2:2" x14ac:dyDescent="0.25">
      <c r="B4358" s="272"/>
    </row>
    <row r="4359" spans="2:2" x14ac:dyDescent="0.25">
      <c r="B4359" s="272"/>
    </row>
    <row r="4360" spans="2:2" x14ac:dyDescent="0.25">
      <c r="B4360" s="272"/>
    </row>
    <row r="4361" spans="2:2" x14ac:dyDescent="0.25">
      <c r="B4361" s="272"/>
    </row>
    <row r="4362" spans="2:2" x14ac:dyDescent="0.25">
      <c r="B4362" s="272"/>
    </row>
    <row r="4363" spans="2:2" x14ac:dyDescent="0.25">
      <c r="B4363" s="272"/>
    </row>
    <row r="4364" spans="2:2" x14ac:dyDescent="0.25">
      <c r="B4364" s="272"/>
    </row>
    <row r="4365" spans="2:2" x14ac:dyDescent="0.25">
      <c r="B4365" s="272"/>
    </row>
    <row r="4366" spans="2:2" x14ac:dyDescent="0.25">
      <c r="B4366" s="272"/>
    </row>
    <row r="4367" spans="2:2" x14ac:dyDescent="0.25">
      <c r="B4367" s="272"/>
    </row>
    <row r="4368" spans="2:2" x14ac:dyDescent="0.25">
      <c r="B4368" s="272"/>
    </row>
    <row r="4369" spans="2:2" x14ac:dyDescent="0.25">
      <c r="B4369" s="272"/>
    </row>
    <row r="4370" spans="2:2" x14ac:dyDescent="0.25">
      <c r="B4370" s="272"/>
    </row>
    <row r="4371" spans="2:2" x14ac:dyDescent="0.25">
      <c r="B4371" s="272"/>
    </row>
    <row r="4372" spans="2:2" x14ac:dyDescent="0.25">
      <c r="B4372" s="272"/>
    </row>
    <row r="4373" spans="2:2" x14ac:dyDescent="0.25">
      <c r="B4373" s="272"/>
    </row>
    <row r="4374" spans="2:2" x14ac:dyDescent="0.25">
      <c r="B4374" s="272"/>
    </row>
    <row r="4375" spans="2:2" x14ac:dyDescent="0.25">
      <c r="B4375" s="272"/>
    </row>
    <row r="4376" spans="2:2" x14ac:dyDescent="0.25">
      <c r="B4376" s="272"/>
    </row>
    <row r="4377" spans="2:2" x14ac:dyDescent="0.25">
      <c r="B4377" s="272"/>
    </row>
    <row r="4378" spans="2:2" x14ac:dyDescent="0.25">
      <c r="B4378" s="272"/>
    </row>
    <row r="4379" spans="2:2" x14ac:dyDescent="0.25">
      <c r="B4379" s="272"/>
    </row>
    <row r="4380" spans="2:2" x14ac:dyDescent="0.25">
      <c r="B4380" s="272"/>
    </row>
    <row r="4381" spans="2:2" x14ac:dyDescent="0.25">
      <c r="B4381" s="272"/>
    </row>
    <row r="4382" spans="2:2" x14ac:dyDescent="0.25">
      <c r="B4382" s="272"/>
    </row>
    <row r="4383" spans="2:2" x14ac:dyDescent="0.25">
      <c r="B4383" s="272"/>
    </row>
    <row r="4384" spans="2:2" x14ac:dyDescent="0.25">
      <c r="B4384" s="272"/>
    </row>
    <row r="4385" spans="2:2" x14ac:dyDescent="0.25">
      <c r="B4385" s="272"/>
    </row>
    <row r="4386" spans="2:2" x14ac:dyDescent="0.25">
      <c r="B4386" s="272"/>
    </row>
    <row r="4387" spans="2:2" x14ac:dyDescent="0.25">
      <c r="B4387" s="272"/>
    </row>
    <row r="4388" spans="2:2" x14ac:dyDescent="0.25">
      <c r="B4388" s="272"/>
    </row>
    <row r="4389" spans="2:2" x14ac:dyDescent="0.25">
      <c r="B4389" s="272"/>
    </row>
    <row r="4390" spans="2:2" x14ac:dyDescent="0.25">
      <c r="B4390" s="272"/>
    </row>
    <row r="4391" spans="2:2" x14ac:dyDescent="0.25">
      <c r="B4391" s="272"/>
    </row>
    <row r="4392" spans="2:2" x14ac:dyDescent="0.25">
      <c r="B4392" s="272"/>
    </row>
    <row r="4393" spans="2:2" x14ac:dyDescent="0.25">
      <c r="B4393" s="272"/>
    </row>
    <row r="4394" spans="2:2" x14ac:dyDescent="0.25">
      <c r="B4394" s="272"/>
    </row>
    <row r="4395" spans="2:2" x14ac:dyDescent="0.25">
      <c r="B4395" s="272"/>
    </row>
    <row r="4396" spans="2:2" x14ac:dyDescent="0.25">
      <c r="B4396" s="272"/>
    </row>
    <row r="4397" spans="2:2" x14ac:dyDescent="0.25">
      <c r="B4397" s="272"/>
    </row>
    <row r="4398" spans="2:2" x14ac:dyDescent="0.25">
      <c r="B4398" s="272"/>
    </row>
    <row r="4399" spans="2:2" x14ac:dyDescent="0.25">
      <c r="B4399" s="272"/>
    </row>
    <row r="4400" spans="2:2" x14ac:dyDescent="0.25">
      <c r="B4400" s="272"/>
    </row>
    <row r="4401" spans="2:2" x14ac:dyDescent="0.25">
      <c r="B4401" s="272"/>
    </row>
    <row r="4402" spans="2:2" x14ac:dyDescent="0.25">
      <c r="B4402" s="272"/>
    </row>
    <row r="4403" spans="2:2" x14ac:dyDescent="0.25">
      <c r="B4403" s="272"/>
    </row>
    <row r="4404" spans="2:2" x14ac:dyDescent="0.25">
      <c r="B4404" s="272"/>
    </row>
    <row r="4405" spans="2:2" x14ac:dyDescent="0.25">
      <c r="B4405" s="272"/>
    </row>
    <row r="4406" spans="2:2" x14ac:dyDescent="0.25">
      <c r="B4406" s="272"/>
    </row>
    <row r="4407" spans="2:2" x14ac:dyDescent="0.25">
      <c r="B4407" s="272"/>
    </row>
    <row r="4408" spans="2:2" x14ac:dyDescent="0.25">
      <c r="B4408" s="272"/>
    </row>
    <row r="4409" spans="2:2" x14ac:dyDescent="0.25">
      <c r="B4409" s="272"/>
    </row>
    <row r="4410" spans="2:2" x14ac:dyDescent="0.25">
      <c r="B4410" s="272"/>
    </row>
    <row r="4411" spans="2:2" x14ac:dyDescent="0.25">
      <c r="B4411" s="272"/>
    </row>
    <row r="4412" spans="2:2" x14ac:dyDescent="0.25">
      <c r="B4412" s="272"/>
    </row>
    <row r="4413" spans="2:2" x14ac:dyDescent="0.25">
      <c r="B4413" s="272"/>
    </row>
    <row r="4414" spans="2:2" x14ac:dyDescent="0.25">
      <c r="B4414" s="272"/>
    </row>
    <row r="4415" spans="2:2" x14ac:dyDescent="0.25">
      <c r="B4415" s="272"/>
    </row>
    <row r="4416" spans="2:2" x14ac:dyDescent="0.25">
      <c r="B4416" s="272"/>
    </row>
    <row r="4417" spans="2:2" x14ac:dyDescent="0.25">
      <c r="B4417" s="272"/>
    </row>
    <row r="4418" spans="2:2" x14ac:dyDescent="0.25">
      <c r="B4418" s="272"/>
    </row>
    <row r="4419" spans="2:2" x14ac:dyDescent="0.25">
      <c r="B4419" s="272"/>
    </row>
    <row r="4420" spans="2:2" x14ac:dyDescent="0.25">
      <c r="B4420" s="272"/>
    </row>
    <row r="4421" spans="2:2" x14ac:dyDescent="0.25">
      <c r="B4421" s="272"/>
    </row>
    <row r="4422" spans="2:2" x14ac:dyDescent="0.25">
      <c r="B4422" s="272"/>
    </row>
    <row r="4423" spans="2:2" x14ac:dyDescent="0.25">
      <c r="B4423" s="272"/>
    </row>
    <row r="4424" spans="2:2" x14ac:dyDescent="0.25">
      <c r="B4424" s="272"/>
    </row>
    <row r="4425" spans="2:2" x14ac:dyDescent="0.25">
      <c r="B4425" s="272"/>
    </row>
    <row r="4426" spans="2:2" x14ac:dyDescent="0.25">
      <c r="B4426" s="272"/>
    </row>
    <row r="4427" spans="2:2" x14ac:dyDescent="0.25">
      <c r="B4427" s="272"/>
    </row>
    <row r="4428" spans="2:2" x14ac:dyDescent="0.25">
      <c r="B4428" s="272"/>
    </row>
    <row r="4429" spans="2:2" x14ac:dyDescent="0.25">
      <c r="B4429" s="272"/>
    </row>
    <row r="4430" spans="2:2" x14ac:dyDescent="0.25">
      <c r="B4430" s="272"/>
    </row>
    <row r="4431" spans="2:2" x14ac:dyDescent="0.25">
      <c r="B4431" s="272"/>
    </row>
    <row r="4432" spans="2:2" x14ac:dyDescent="0.25">
      <c r="B4432" s="272"/>
    </row>
    <row r="4433" spans="2:2" x14ac:dyDescent="0.25">
      <c r="B4433" s="272"/>
    </row>
    <row r="4434" spans="2:2" x14ac:dyDescent="0.25">
      <c r="B4434" s="272"/>
    </row>
    <row r="4435" spans="2:2" x14ac:dyDescent="0.25">
      <c r="B4435" s="272"/>
    </row>
    <row r="4436" spans="2:2" x14ac:dyDescent="0.25">
      <c r="B4436" s="272"/>
    </row>
    <row r="4437" spans="2:2" x14ac:dyDescent="0.25">
      <c r="B4437" s="272"/>
    </row>
    <row r="4438" spans="2:2" x14ac:dyDescent="0.25">
      <c r="B4438" s="272"/>
    </row>
    <row r="4439" spans="2:2" x14ac:dyDescent="0.25">
      <c r="B4439" s="272"/>
    </row>
    <row r="4440" spans="2:2" x14ac:dyDescent="0.25">
      <c r="B4440" s="272"/>
    </row>
    <row r="4441" spans="2:2" x14ac:dyDescent="0.25">
      <c r="B4441" s="272"/>
    </row>
    <row r="4442" spans="2:2" x14ac:dyDescent="0.25">
      <c r="B4442" s="272"/>
    </row>
    <row r="4443" spans="2:2" x14ac:dyDescent="0.25">
      <c r="B4443" s="272"/>
    </row>
    <row r="4444" spans="2:2" x14ac:dyDescent="0.25">
      <c r="B4444" s="272"/>
    </row>
    <row r="4445" spans="2:2" x14ac:dyDescent="0.25">
      <c r="B4445" s="272"/>
    </row>
    <row r="4446" spans="2:2" x14ac:dyDescent="0.25">
      <c r="B4446" s="272"/>
    </row>
    <row r="4447" spans="2:2" x14ac:dyDescent="0.25">
      <c r="B4447" s="272"/>
    </row>
    <row r="4448" spans="2:2" x14ac:dyDescent="0.25">
      <c r="B4448" s="272"/>
    </row>
    <row r="4449" spans="2:2" x14ac:dyDescent="0.25">
      <c r="B4449" s="272"/>
    </row>
    <row r="4450" spans="2:2" x14ac:dyDescent="0.25">
      <c r="B4450" s="272"/>
    </row>
    <row r="4451" spans="2:2" x14ac:dyDescent="0.25">
      <c r="B4451" s="272"/>
    </row>
    <row r="4452" spans="2:2" x14ac:dyDescent="0.25">
      <c r="B4452" s="272"/>
    </row>
    <row r="4453" spans="2:2" x14ac:dyDescent="0.25">
      <c r="B4453" s="272"/>
    </row>
    <row r="4454" spans="2:2" x14ac:dyDescent="0.25">
      <c r="B4454" s="272"/>
    </row>
    <row r="4455" spans="2:2" x14ac:dyDescent="0.25">
      <c r="B4455" s="272"/>
    </row>
    <row r="4456" spans="2:2" x14ac:dyDescent="0.25">
      <c r="B4456" s="272"/>
    </row>
    <row r="4457" spans="2:2" x14ac:dyDescent="0.25">
      <c r="B4457" s="272"/>
    </row>
    <row r="4458" spans="2:2" x14ac:dyDescent="0.25">
      <c r="B4458" s="272"/>
    </row>
    <row r="4459" spans="2:2" x14ac:dyDescent="0.25">
      <c r="B4459" s="272"/>
    </row>
    <row r="4460" spans="2:2" x14ac:dyDescent="0.25">
      <c r="B4460" s="272"/>
    </row>
    <row r="4461" spans="2:2" x14ac:dyDescent="0.25">
      <c r="B4461" s="272"/>
    </row>
    <row r="4462" spans="2:2" x14ac:dyDescent="0.25">
      <c r="B4462" s="272"/>
    </row>
    <row r="4463" spans="2:2" x14ac:dyDescent="0.25">
      <c r="B4463" s="272"/>
    </row>
    <row r="4464" spans="2:2" x14ac:dyDescent="0.25">
      <c r="B4464" s="272"/>
    </row>
    <row r="4465" spans="2:2" x14ac:dyDescent="0.25">
      <c r="B4465" s="272"/>
    </row>
    <row r="4466" spans="2:2" x14ac:dyDescent="0.25">
      <c r="B4466" s="272"/>
    </row>
    <row r="4467" spans="2:2" x14ac:dyDescent="0.25">
      <c r="B4467" s="272"/>
    </row>
    <row r="4468" spans="2:2" x14ac:dyDescent="0.25">
      <c r="B4468" s="272"/>
    </row>
    <row r="4469" spans="2:2" x14ac:dyDescent="0.25">
      <c r="B4469" s="272"/>
    </row>
    <row r="4470" spans="2:2" x14ac:dyDescent="0.25">
      <c r="B4470" s="272"/>
    </row>
    <row r="4471" spans="2:2" x14ac:dyDescent="0.25">
      <c r="B4471" s="272"/>
    </row>
    <row r="4472" spans="2:2" x14ac:dyDescent="0.25">
      <c r="B4472" s="272"/>
    </row>
    <row r="4473" spans="2:2" x14ac:dyDescent="0.25">
      <c r="B4473" s="272"/>
    </row>
    <row r="4474" spans="2:2" x14ac:dyDescent="0.25">
      <c r="B4474" s="272"/>
    </row>
    <row r="4475" spans="2:2" x14ac:dyDescent="0.25">
      <c r="B4475" s="272"/>
    </row>
    <row r="4476" spans="2:2" x14ac:dyDescent="0.25">
      <c r="B4476" s="272"/>
    </row>
    <row r="4477" spans="2:2" x14ac:dyDescent="0.25">
      <c r="B4477" s="272"/>
    </row>
    <row r="4478" spans="2:2" x14ac:dyDescent="0.25">
      <c r="B4478" s="272"/>
    </row>
    <row r="4479" spans="2:2" x14ac:dyDescent="0.25">
      <c r="B4479" s="272"/>
    </row>
    <row r="4480" spans="2:2" x14ac:dyDescent="0.25">
      <c r="B4480" s="272"/>
    </row>
    <row r="4481" spans="2:2" x14ac:dyDescent="0.25">
      <c r="B4481" s="272"/>
    </row>
    <row r="4482" spans="2:2" x14ac:dyDescent="0.25">
      <c r="B4482" s="272"/>
    </row>
    <row r="4483" spans="2:2" x14ac:dyDescent="0.25">
      <c r="B4483" s="272"/>
    </row>
    <row r="4484" spans="2:2" x14ac:dyDescent="0.25">
      <c r="B4484" s="272"/>
    </row>
    <row r="4485" spans="2:2" x14ac:dyDescent="0.25">
      <c r="B4485" s="272"/>
    </row>
    <row r="4486" spans="2:2" x14ac:dyDescent="0.25">
      <c r="B4486" s="272"/>
    </row>
    <row r="4487" spans="2:2" x14ac:dyDescent="0.25">
      <c r="B4487" s="272"/>
    </row>
    <row r="4488" spans="2:2" x14ac:dyDescent="0.25">
      <c r="B4488" s="272"/>
    </row>
    <row r="4489" spans="2:2" x14ac:dyDescent="0.25">
      <c r="B4489" s="272"/>
    </row>
    <row r="4490" spans="2:2" x14ac:dyDescent="0.25">
      <c r="B4490" s="272"/>
    </row>
    <row r="4491" spans="2:2" x14ac:dyDescent="0.25">
      <c r="B4491" s="272"/>
    </row>
    <row r="4492" spans="2:2" x14ac:dyDescent="0.25">
      <c r="B4492" s="272"/>
    </row>
    <row r="4493" spans="2:2" x14ac:dyDescent="0.25">
      <c r="B4493" s="272"/>
    </row>
    <row r="4494" spans="2:2" x14ac:dyDescent="0.25">
      <c r="B4494" s="272"/>
    </row>
    <row r="4495" spans="2:2" x14ac:dyDescent="0.25">
      <c r="B4495" s="272"/>
    </row>
    <row r="4496" spans="2:2" x14ac:dyDescent="0.25">
      <c r="B4496" s="272"/>
    </row>
    <row r="4497" spans="2:2" x14ac:dyDescent="0.25">
      <c r="B4497" s="272"/>
    </row>
    <row r="4498" spans="2:2" x14ac:dyDescent="0.25">
      <c r="B4498" s="272"/>
    </row>
    <row r="4499" spans="2:2" x14ac:dyDescent="0.25">
      <c r="B4499" s="272"/>
    </row>
    <row r="4500" spans="2:2" x14ac:dyDescent="0.25">
      <c r="B4500" s="272"/>
    </row>
    <row r="4501" spans="2:2" x14ac:dyDescent="0.25">
      <c r="B4501" s="272"/>
    </row>
    <row r="4502" spans="2:2" x14ac:dyDescent="0.25">
      <c r="B4502" s="272"/>
    </row>
    <row r="4503" spans="2:2" x14ac:dyDescent="0.25">
      <c r="B4503" s="272"/>
    </row>
    <row r="4504" spans="2:2" x14ac:dyDescent="0.25">
      <c r="B4504" s="272"/>
    </row>
    <row r="4505" spans="2:2" x14ac:dyDescent="0.25">
      <c r="B4505" s="272"/>
    </row>
    <row r="4506" spans="2:2" x14ac:dyDescent="0.25">
      <c r="B4506" s="272"/>
    </row>
    <row r="4507" spans="2:2" x14ac:dyDescent="0.25">
      <c r="B4507" s="272"/>
    </row>
    <row r="4508" spans="2:2" x14ac:dyDescent="0.25">
      <c r="B4508" s="272"/>
    </row>
    <row r="4509" spans="2:2" x14ac:dyDescent="0.25">
      <c r="B4509" s="272"/>
    </row>
    <row r="4510" spans="2:2" x14ac:dyDescent="0.25">
      <c r="B4510" s="272"/>
    </row>
    <row r="4511" spans="2:2" x14ac:dyDescent="0.25">
      <c r="B4511" s="272"/>
    </row>
    <row r="4512" spans="2:2" x14ac:dyDescent="0.25">
      <c r="B4512" s="272"/>
    </row>
    <row r="4513" spans="2:2" x14ac:dyDescent="0.25">
      <c r="B4513" s="272"/>
    </row>
    <row r="4514" spans="2:2" x14ac:dyDescent="0.25">
      <c r="B4514" s="272"/>
    </row>
    <row r="4515" spans="2:2" x14ac:dyDescent="0.25">
      <c r="B4515" s="272"/>
    </row>
    <row r="4516" spans="2:2" x14ac:dyDescent="0.25">
      <c r="B4516" s="272"/>
    </row>
    <row r="4517" spans="2:2" x14ac:dyDescent="0.25">
      <c r="B4517" s="272"/>
    </row>
    <row r="4518" spans="2:2" x14ac:dyDescent="0.25">
      <c r="B4518" s="272"/>
    </row>
    <row r="4519" spans="2:2" x14ac:dyDescent="0.25">
      <c r="B4519" s="272"/>
    </row>
    <row r="4520" spans="2:2" x14ac:dyDescent="0.25">
      <c r="B4520" s="272"/>
    </row>
    <row r="4521" spans="2:2" x14ac:dyDescent="0.25">
      <c r="B4521" s="272"/>
    </row>
    <row r="4522" spans="2:2" x14ac:dyDescent="0.25">
      <c r="B4522" s="272"/>
    </row>
    <row r="4523" spans="2:2" x14ac:dyDescent="0.25">
      <c r="B4523" s="272"/>
    </row>
    <row r="4524" spans="2:2" x14ac:dyDescent="0.25">
      <c r="B4524" s="272"/>
    </row>
    <row r="4525" spans="2:2" x14ac:dyDescent="0.25">
      <c r="B4525" s="272"/>
    </row>
    <row r="4526" spans="2:2" x14ac:dyDescent="0.25">
      <c r="B4526" s="272"/>
    </row>
    <row r="4527" spans="2:2" x14ac:dyDescent="0.25">
      <c r="B4527" s="272"/>
    </row>
    <row r="4528" spans="2:2" x14ac:dyDescent="0.25">
      <c r="B4528" s="272"/>
    </row>
    <row r="4529" spans="2:2" x14ac:dyDescent="0.25">
      <c r="B4529" s="272"/>
    </row>
    <row r="4530" spans="2:2" x14ac:dyDescent="0.25">
      <c r="B4530" s="272"/>
    </row>
    <row r="4531" spans="2:2" x14ac:dyDescent="0.25">
      <c r="B4531" s="272"/>
    </row>
    <row r="4532" spans="2:2" x14ac:dyDescent="0.25">
      <c r="B4532" s="272"/>
    </row>
    <row r="4533" spans="2:2" x14ac:dyDescent="0.25">
      <c r="B4533" s="272"/>
    </row>
    <row r="4534" spans="2:2" x14ac:dyDescent="0.25">
      <c r="B4534" s="272"/>
    </row>
    <row r="4535" spans="2:2" x14ac:dyDescent="0.25">
      <c r="B4535" s="272"/>
    </row>
    <row r="4536" spans="2:2" x14ac:dyDescent="0.25">
      <c r="B4536" s="272"/>
    </row>
    <row r="4537" spans="2:2" x14ac:dyDescent="0.25">
      <c r="B4537" s="272"/>
    </row>
    <row r="4538" spans="2:2" x14ac:dyDescent="0.25">
      <c r="B4538" s="272"/>
    </row>
    <row r="4539" spans="2:2" x14ac:dyDescent="0.25">
      <c r="B4539" s="272"/>
    </row>
    <row r="4540" spans="2:2" x14ac:dyDescent="0.25">
      <c r="B4540" s="272"/>
    </row>
    <row r="4541" spans="2:2" x14ac:dyDescent="0.25">
      <c r="B4541" s="272"/>
    </row>
    <row r="4542" spans="2:2" x14ac:dyDescent="0.25">
      <c r="B4542" s="272"/>
    </row>
    <row r="4543" spans="2:2" x14ac:dyDescent="0.25">
      <c r="B4543" s="272"/>
    </row>
    <row r="4544" spans="2:2" x14ac:dyDescent="0.25">
      <c r="B4544" s="272"/>
    </row>
    <row r="4545" spans="2:2" x14ac:dyDescent="0.25">
      <c r="B4545" s="272"/>
    </row>
    <row r="4546" spans="2:2" x14ac:dyDescent="0.25">
      <c r="B4546" s="272"/>
    </row>
    <row r="4547" spans="2:2" x14ac:dyDescent="0.25">
      <c r="B4547" s="272"/>
    </row>
    <row r="4548" spans="2:2" x14ac:dyDescent="0.25">
      <c r="B4548" s="272"/>
    </row>
    <row r="4549" spans="2:2" x14ac:dyDescent="0.25">
      <c r="B4549" s="272"/>
    </row>
    <row r="4550" spans="2:2" x14ac:dyDescent="0.25">
      <c r="B4550" s="272"/>
    </row>
    <row r="4551" spans="2:2" x14ac:dyDescent="0.25">
      <c r="B4551" s="272"/>
    </row>
    <row r="4552" spans="2:2" x14ac:dyDescent="0.25">
      <c r="B4552" s="272"/>
    </row>
    <row r="4553" spans="2:2" x14ac:dyDescent="0.25">
      <c r="B4553" s="272"/>
    </row>
    <row r="4554" spans="2:2" x14ac:dyDescent="0.25">
      <c r="B4554" s="272"/>
    </row>
    <row r="4555" spans="2:2" x14ac:dyDescent="0.25">
      <c r="B4555" s="272"/>
    </row>
    <row r="4556" spans="2:2" x14ac:dyDescent="0.25">
      <c r="B4556" s="272"/>
    </row>
    <row r="4557" spans="2:2" x14ac:dyDescent="0.25">
      <c r="B4557" s="272"/>
    </row>
    <row r="4558" spans="2:2" x14ac:dyDescent="0.25">
      <c r="B4558" s="272"/>
    </row>
    <row r="4559" spans="2:2" x14ac:dyDescent="0.25">
      <c r="B4559" s="272"/>
    </row>
    <row r="4560" spans="2:2" x14ac:dyDescent="0.25">
      <c r="B4560" s="272"/>
    </row>
    <row r="4561" spans="2:2" x14ac:dyDescent="0.25">
      <c r="B4561" s="272"/>
    </row>
    <row r="4562" spans="2:2" x14ac:dyDescent="0.25">
      <c r="B4562" s="272"/>
    </row>
    <row r="4563" spans="2:2" x14ac:dyDescent="0.25">
      <c r="B4563" s="272"/>
    </row>
    <row r="4564" spans="2:2" x14ac:dyDescent="0.25">
      <c r="B4564" s="272"/>
    </row>
    <row r="4565" spans="2:2" x14ac:dyDescent="0.25">
      <c r="B4565" s="272"/>
    </row>
    <row r="4566" spans="2:2" x14ac:dyDescent="0.25">
      <c r="B4566" s="272"/>
    </row>
    <row r="4567" spans="2:2" x14ac:dyDescent="0.25">
      <c r="B4567" s="272"/>
    </row>
    <row r="4568" spans="2:2" x14ac:dyDescent="0.25">
      <c r="B4568" s="272"/>
    </row>
    <row r="4569" spans="2:2" x14ac:dyDescent="0.25">
      <c r="B4569" s="272"/>
    </row>
    <row r="4570" spans="2:2" x14ac:dyDescent="0.25">
      <c r="B4570" s="272"/>
    </row>
    <row r="4571" spans="2:2" x14ac:dyDescent="0.25">
      <c r="B4571" s="272"/>
    </row>
    <row r="4572" spans="2:2" x14ac:dyDescent="0.25">
      <c r="B4572" s="272"/>
    </row>
    <row r="4573" spans="2:2" x14ac:dyDescent="0.25">
      <c r="B4573" s="272"/>
    </row>
    <row r="4574" spans="2:2" x14ac:dyDescent="0.25">
      <c r="B4574" s="272"/>
    </row>
    <row r="4575" spans="2:2" x14ac:dyDescent="0.25">
      <c r="B4575" s="272"/>
    </row>
    <row r="4576" spans="2:2" x14ac:dyDescent="0.25">
      <c r="B4576" s="272"/>
    </row>
    <row r="4577" spans="2:2" x14ac:dyDescent="0.25">
      <c r="B4577" s="272"/>
    </row>
    <row r="4578" spans="2:2" x14ac:dyDescent="0.25">
      <c r="B4578" s="272"/>
    </row>
    <row r="4579" spans="2:2" x14ac:dyDescent="0.25">
      <c r="B4579" s="272"/>
    </row>
    <row r="4580" spans="2:2" x14ac:dyDescent="0.25">
      <c r="B4580" s="272"/>
    </row>
    <row r="4581" spans="2:2" x14ac:dyDescent="0.25">
      <c r="B4581" s="272"/>
    </row>
    <row r="4582" spans="2:2" x14ac:dyDescent="0.25">
      <c r="B4582" s="272"/>
    </row>
    <row r="4583" spans="2:2" x14ac:dyDescent="0.25">
      <c r="B4583" s="272"/>
    </row>
    <row r="4584" spans="2:2" x14ac:dyDescent="0.25">
      <c r="B4584" s="272"/>
    </row>
    <row r="4585" spans="2:2" x14ac:dyDescent="0.25">
      <c r="B4585" s="272"/>
    </row>
    <row r="4586" spans="2:2" x14ac:dyDescent="0.25">
      <c r="B4586" s="272"/>
    </row>
    <row r="4587" spans="2:2" x14ac:dyDescent="0.25">
      <c r="B4587" s="272"/>
    </row>
    <row r="4588" spans="2:2" x14ac:dyDescent="0.25">
      <c r="B4588" s="272"/>
    </row>
    <row r="4589" spans="2:2" x14ac:dyDescent="0.25">
      <c r="B4589" s="272"/>
    </row>
    <row r="4590" spans="2:2" x14ac:dyDescent="0.25">
      <c r="B4590" s="272"/>
    </row>
    <row r="4591" spans="2:2" x14ac:dyDescent="0.25">
      <c r="B4591" s="272"/>
    </row>
    <row r="4592" spans="2:2" x14ac:dyDescent="0.25">
      <c r="B4592" s="272"/>
    </row>
    <row r="4593" spans="2:2" x14ac:dyDescent="0.25">
      <c r="B4593" s="272"/>
    </row>
    <row r="4594" spans="2:2" x14ac:dyDescent="0.25">
      <c r="B4594" s="272"/>
    </row>
    <row r="4595" spans="2:2" x14ac:dyDescent="0.25">
      <c r="B4595" s="272"/>
    </row>
    <row r="4596" spans="2:2" x14ac:dyDescent="0.25">
      <c r="B4596" s="272"/>
    </row>
    <row r="4597" spans="2:2" x14ac:dyDescent="0.25">
      <c r="B4597" s="272"/>
    </row>
    <row r="4598" spans="2:2" x14ac:dyDescent="0.25">
      <c r="B4598" s="272"/>
    </row>
    <row r="4599" spans="2:2" x14ac:dyDescent="0.25">
      <c r="B4599" s="272"/>
    </row>
    <row r="4600" spans="2:2" x14ac:dyDescent="0.25">
      <c r="B4600" s="272"/>
    </row>
    <row r="4601" spans="2:2" x14ac:dyDescent="0.25">
      <c r="B4601" s="272"/>
    </row>
    <row r="4602" spans="2:2" x14ac:dyDescent="0.25">
      <c r="B4602" s="272"/>
    </row>
    <row r="4603" spans="2:2" x14ac:dyDescent="0.25">
      <c r="B4603" s="272"/>
    </row>
    <row r="4604" spans="2:2" x14ac:dyDescent="0.25">
      <c r="B4604" s="272"/>
    </row>
    <row r="4605" spans="2:2" x14ac:dyDescent="0.25">
      <c r="B4605" s="272"/>
    </row>
    <row r="4606" spans="2:2" x14ac:dyDescent="0.25">
      <c r="B4606" s="272"/>
    </row>
    <row r="4607" spans="2:2" x14ac:dyDescent="0.25">
      <c r="B4607" s="272"/>
    </row>
    <row r="4608" spans="2:2" x14ac:dyDescent="0.25">
      <c r="B4608" s="272"/>
    </row>
    <row r="4609" spans="2:2" x14ac:dyDescent="0.25">
      <c r="B4609" s="272"/>
    </row>
    <row r="4610" spans="2:2" x14ac:dyDescent="0.25">
      <c r="B4610" s="272"/>
    </row>
    <row r="4611" spans="2:2" x14ac:dyDescent="0.25">
      <c r="B4611" s="272"/>
    </row>
    <row r="4612" spans="2:2" x14ac:dyDescent="0.25">
      <c r="B4612" s="272"/>
    </row>
    <row r="4613" spans="2:2" x14ac:dyDescent="0.25">
      <c r="B4613" s="272"/>
    </row>
    <row r="4614" spans="2:2" x14ac:dyDescent="0.25">
      <c r="B4614" s="272"/>
    </row>
    <row r="4615" spans="2:2" x14ac:dyDescent="0.25">
      <c r="B4615" s="272"/>
    </row>
    <row r="4616" spans="2:2" x14ac:dyDescent="0.25">
      <c r="B4616" s="272"/>
    </row>
    <row r="4617" spans="2:2" x14ac:dyDescent="0.25">
      <c r="B4617" s="272"/>
    </row>
    <row r="4618" spans="2:2" x14ac:dyDescent="0.25">
      <c r="B4618" s="272"/>
    </row>
    <row r="4619" spans="2:2" x14ac:dyDescent="0.25">
      <c r="B4619" s="272"/>
    </row>
    <row r="4620" spans="2:2" x14ac:dyDescent="0.25">
      <c r="B4620" s="272"/>
    </row>
    <row r="4621" spans="2:2" x14ac:dyDescent="0.25">
      <c r="B4621" s="272"/>
    </row>
    <row r="4622" spans="2:2" x14ac:dyDescent="0.25">
      <c r="B4622" s="272"/>
    </row>
    <row r="4623" spans="2:2" x14ac:dyDescent="0.25">
      <c r="B4623" s="272"/>
    </row>
    <row r="4624" spans="2:2" x14ac:dyDescent="0.25">
      <c r="B4624" s="272"/>
    </row>
    <row r="4625" spans="2:2" x14ac:dyDescent="0.25">
      <c r="B4625" s="272"/>
    </row>
    <row r="4626" spans="2:2" x14ac:dyDescent="0.25">
      <c r="B4626" s="272"/>
    </row>
    <row r="4627" spans="2:2" x14ac:dyDescent="0.25">
      <c r="B4627" s="272"/>
    </row>
    <row r="4628" spans="2:2" x14ac:dyDescent="0.25">
      <c r="B4628" s="272"/>
    </row>
    <row r="4629" spans="2:2" x14ac:dyDescent="0.25">
      <c r="B4629" s="272"/>
    </row>
    <row r="4630" spans="2:2" x14ac:dyDescent="0.25">
      <c r="B4630" s="272"/>
    </row>
    <row r="4631" spans="2:2" x14ac:dyDescent="0.25">
      <c r="B4631" s="272"/>
    </row>
    <row r="4632" spans="2:2" x14ac:dyDescent="0.25">
      <c r="B4632" s="272"/>
    </row>
    <row r="4633" spans="2:2" x14ac:dyDescent="0.25">
      <c r="B4633" s="272"/>
    </row>
    <row r="4634" spans="2:2" x14ac:dyDescent="0.25">
      <c r="B4634" s="272"/>
    </row>
    <row r="4635" spans="2:2" x14ac:dyDescent="0.25">
      <c r="B4635" s="272"/>
    </row>
    <row r="4636" spans="2:2" x14ac:dyDescent="0.25">
      <c r="B4636" s="272"/>
    </row>
    <row r="4637" spans="2:2" x14ac:dyDescent="0.25">
      <c r="B4637" s="272"/>
    </row>
    <row r="4638" spans="2:2" x14ac:dyDescent="0.25">
      <c r="B4638" s="272"/>
    </row>
    <row r="4639" spans="2:2" x14ac:dyDescent="0.25">
      <c r="B4639" s="272"/>
    </row>
    <row r="4640" spans="2:2" x14ac:dyDescent="0.25">
      <c r="B4640" s="272"/>
    </row>
    <row r="4641" spans="2:2" x14ac:dyDescent="0.25">
      <c r="B4641" s="272"/>
    </row>
    <row r="4642" spans="2:2" x14ac:dyDescent="0.25">
      <c r="B4642" s="272"/>
    </row>
    <row r="4643" spans="2:2" x14ac:dyDescent="0.25">
      <c r="B4643" s="272"/>
    </row>
    <row r="4644" spans="2:2" x14ac:dyDescent="0.25">
      <c r="B4644" s="272"/>
    </row>
    <row r="4645" spans="2:2" x14ac:dyDescent="0.25">
      <c r="B4645" s="272"/>
    </row>
    <row r="4646" spans="2:2" x14ac:dyDescent="0.25">
      <c r="B4646" s="272"/>
    </row>
    <row r="4647" spans="2:2" x14ac:dyDescent="0.25">
      <c r="B4647" s="272"/>
    </row>
    <row r="4648" spans="2:2" x14ac:dyDescent="0.25">
      <c r="B4648" s="272"/>
    </row>
    <row r="4649" spans="2:2" x14ac:dyDescent="0.25">
      <c r="B4649" s="272"/>
    </row>
    <row r="4650" spans="2:2" x14ac:dyDescent="0.25">
      <c r="B4650" s="272"/>
    </row>
    <row r="4651" spans="2:2" x14ac:dyDescent="0.25">
      <c r="B4651" s="272"/>
    </row>
    <row r="4652" spans="2:2" x14ac:dyDescent="0.25">
      <c r="B4652" s="272"/>
    </row>
    <row r="4653" spans="2:2" x14ac:dyDescent="0.25">
      <c r="B4653" s="272"/>
    </row>
    <row r="4654" spans="2:2" x14ac:dyDescent="0.25">
      <c r="B4654" s="272"/>
    </row>
    <row r="4655" spans="2:2" x14ac:dyDescent="0.25">
      <c r="B4655" s="272"/>
    </row>
    <row r="4656" spans="2:2" x14ac:dyDescent="0.25">
      <c r="B4656" s="272"/>
    </row>
    <row r="4657" spans="2:2" x14ac:dyDescent="0.25">
      <c r="B4657" s="272"/>
    </row>
    <row r="4658" spans="2:2" x14ac:dyDescent="0.25">
      <c r="B4658" s="272"/>
    </row>
    <row r="4659" spans="2:2" x14ac:dyDescent="0.25">
      <c r="B4659" s="272"/>
    </row>
    <row r="4660" spans="2:2" x14ac:dyDescent="0.25">
      <c r="B4660" s="272"/>
    </row>
    <row r="4661" spans="2:2" x14ac:dyDescent="0.25">
      <c r="B4661" s="272"/>
    </row>
    <row r="4662" spans="2:2" x14ac:dyDescent="0.25">
      <c r="B4662" s="272"/>
    </row>
    <row r="4663" spans="2:2" x14ac:dyDescent="0.25">
      <c r="B4663" s="272"/>
    </row>
    <row r="4664" spans="2:2" x14ac:dyDescent="0.25">
      <c r="B4664" s="272"/>
    </row>
    <row r="4665" spans="2:2" x14ac:dyDescent="0.25">
      <c r="B4665" s="272"/>
    </row>
    <row r="4666" spans="2:2" x14ac:dyDescent="0.25">
      <c r="B4666" s="272"/>
    </row>
    <row r="4667" spans="2:2" x14ac:dyDescent="0.25">
      <c r="B4667" s="272"/>
    </row>
    <row r="4668" spans="2:2" x14ac:dyDescent="0.25">
      <c r="B4668" s="272"/>
    </row>
    <row r="4669" spans="2:2" x14ac:dyDescent="0.25">
      <c r="B4669" s="272"/>
    </row>
    <row r="4670" spans="2:2" x14ac:dyDescent="0.25">
      <c r="B4670" s="272"/>
    </row>
    <row r="4671" spans="2:2" x14ac:dyDescent="0.25">
      <c r="B4671" s="272"/>
    </row>
    <row r="4672" spans="2:2" x14ac:dyDescent="0.25">
      <c r="B4672" s="272"/>
    </row>
    <row r="4673" spans="2:2" x14ac:dyDescent="0.25">
      <c r="B4673" s="272"/>
    </row>
    <row r="4674" spans="2:2" x14ac:dyDescent="0.25">
      <c r="B4674" s="272"/>
    </row>
    <row r="4675" spans="2:2" x14ac:dyDescent="0.25">
      <c r="B4675" s="272"/>
    </row>
    <row r="4676" spans="2:2" x14ac:dyDescent="0.25">
      <c r="B4676" s="272"/>
    </row>
    <row r="4677" spans="2:2" x14ac:dyDescent="0.25">
      <c r="B4677" s="272"/>
    </row>
    <row r="4678" spans="2:2" x14ac:dyDescent="0.25">
      <c r="B4678" s="272"/>
    </row>
    <row r="4679" spans="2:2" x14ac:dyDescent="0.25">
      <c r="B4679" s="272"/>
    </row>
    <row r="4680" spans="2:2" x14ac:dyDescent="0.25">
      <c r="B4680" s="272"/>
    </row>
    <row r="4681" spans="2:2" x14ac:dyDescent="0.25">
      <c r="B4681" s="272"/>
    </row>
    <row r="4682" spans="2:2" x14ac:dyDescent="0.25">
      <c r="B4682" s="272"/>
    </row>
    <row r="4683" spans="2:2" x14ac:dyDescent="0.25">
      <c r="B4683" s="272"/>
    </row>
    <row r="4684" spans="2:2" x14ac:dyDescent="0.25">
      <c r="B4684" s="272"/>
    </row>
    <row r="4685" spans="2:2" x14ac:dyDescent="0.25">
      <c r="B4685" s="272"/>
    </row>
    <row r="4686" spans="2:2" x14ac:dyDescent="0.25">
      <c r="B4686" s="272"/>
    </row>
    <row r="4687" spans="2:2" x14ac:dyDescent="0.25">
      <c r="B4687" s="272"/>
    </row>
    <row r="4688" spans="2:2" x14ac:dyDescent="0.25">
      <c r="B4688" s="272"/>
    </row>
    <row r="4689" spans="2:2" x14ac:dyDescent="0.25">
      <c r="B4689" s="272"/>
    </row>
    <row r="4690" spans="2:2" x14ac:dyDescent="0.25">
      <c r="B4690" s="272"/>
    </row>
    <row r="4691" spans="2:2" x14ac:dyDescent="0.25">
      <c r="B4691" s="272"/>
    </row>
    <row r="4692" spans="2:2" x14ac:dyDescent="0.25">
      <c r="B4692" s="272"/>
    </row>
    <row r="4693" spans="2:2" x14ac:dyDescent="0.25">
      <c r="B4693" s="272"/>
    </row>
    <row r="4694" spans="2:2" x14ac:dyDescent="0.25">
      <c r="B4694" s="272"/>
    </row>
    <row r="4695" spans="2:2" x14ac:dyDescent="0.25">
      <c r="B4695" s="272"/>
    </row>
    <row r="4696" spans="2:2" x14ac:dyDescent="0.25">
      <c r="B4696" s="272"/>
    </row>
    <row r="4697" spans="2:2" x14ac:dyDescent="0.25">
      <c r="B4697" s="272"/>
    </row>
    <row r="4698" spans="2:2" x14ac:dyDescent="0.25">
      <c r="B4698" s="272"/>
    </row>
    <row r="4699" spans="2:2" x14ac:dyDescent="0.25">
      <c r="B4699" s="272"/>
    </row>
    <row r="4700" spans="2:2" x14ac:dyDescent="0.25">
      <c r="B4700" s="272"/>
    </row>
    <row r="4701" spans="2:2" x14ac:dyDescent="0.25">
      <c r="B4701" s="272"/>
    </row>
    <row r="4702" spans="2:2" x14ac:dyDescent="0.25">
      <c r="B4702" s="272"/>
    </row>
    <row r="4703" spans="2:2" x14ac:dyDescent="0.25">
      <c r="B4703" s="272"/>
    </row>
    <row r="4704" spans="2:2" x14ac:dyDescent="0.25">
      <c r="B4704" s="272"/>
    </row>
    <row r="4705" spans="2:2" x14ac:dyDescent="0.25">
      <c r="B4705" s="272"/>
    </row>
    <row r="4706" spans="2:2" x14ac:dyDescent="0.25">
      <c r="B4706" s="272"/>
    </row>
    <row r="4707" spans="2:2" x14ac:dyDescent="0.25">
      <c r="B4707" s="272"/>
    </row>
    <row r="4708" spans="2:2" x14ac:dyDescent="0.25">
      <c r="B4708" s="272"/>
    </row>
    <row r="4709" spans="2:2" x14ac:dyDescent="0.25">
      <c r="B4709" s="272"/>
    </row>
    <row r="4710" spans="2:2" x14ac:dyDescent="0.25">
      <c r="B4710" s="272"/>
    </row>
    <row r="4711" spans="2:2" x14ac:dyDescent="0.25">
      <c r="B4711" s="272"/>
    </row>
    <row r="4712" spans="2:2" x14ac:dyDescent="0.25">
      <c r="B4712" s="272"/>
    </row>
    <row r="4713" spans="2:2" x14ac:dyDescent="0.25">
      <c r="B4713" s="272"/>
    </row>
    <row r="4714" spans="2:2" x14ac:dyDescent="0.25">
      <c r="B4714" s="272"/>
    </row>
    <row r="4715" spans="2:2" x14ac:dyDescent="0.25">
      <c r="B4715" s="272"/>
    </row>
    <row r="4716" spans="2:2" x14ac:dyDescent="0.25">
      <c r="B4716" s="272"/>
    </row>
    <row r="4717" spans="2:2" x14ac:dyDescent="0.25">
      <c r="B4717" s="272"/>
    </row>
    <row r="4718" spans="2:2" x14ac:dyDescent="0.25">
      <c r="B4718" s="272"/>
    </row>
    <row r="4719" spans="2:2" x14ac:dyDescent="0.25">
      <c r="B4719" s="272"/>
    </row>
    <row r="4720" spans="2:2" x14ac:dyDescent="0.25">
      <c r="B4720" s="272"/>
    </row>
    <row r="4721" spans="2:2" x14ac:dyDescent="0.25">
      <c r="B4721" s="272"/>
    </row>
    <row r="4722" spans="2:2" x14ac:dyDescent="0.25">
      <c r="B4722" s="272"/>
    </row>
    <row r="4723" spans="2:2" x14ac:dyDescent="0.25">
      <c r="B4723" s="272"/>
    </row>
    <row r="4724" spans="2:2" x14ac:dyDescent="0.25">
      <c r="B4724" s="272"/>
    </row>
    <row r="4725" spans="2:2" x14ac:dyDescent="0.25">
      <c r="B4725" s="272"/>
    </row>
    <row r="4726" spans="2:2" x14ac:dyDescent="0.25">
      <c r="B4726" s="272"/>
    </row>
    <row r="4727" spans="2:2" x14ac:dyDescent="0.25">
      <c r="B4727" s="272"/>
    </row>
    <row r="4728" spans="2:2" x14ac:dyDescent="0.25">
      <c r="B4728" s="272"/>
    </row>
    <row r="4729" spans="2:2" x14ac:dyDescent="0.25">
      <c r="B4729" s="272"/>
    </row>
    <row r="4730" spans="2:2" x14ac:dyDescent="0.25">
      <c r="B4730" s="272"/>
    </row>
    <row r="4731" spans="2:2" x14ac:dyDescent="0.25">
      <c r="B4731" s="272"/>
    </row>
    <row r="4732" spans="2:2" x14ac:dyDescent="0.25">
      <c r="B4732" s="272"/>
    </row>
    <row r="4733" spans="2:2" x14ac:dyDescent="0.25">
      <c r="B4733" s="272"/>
    </row>
    <row r="4734" spans="2:2" x14ac:dyDescent="0.25">
      <c r="B4734" s="272"/>
    </row>
    <row r="4735" spans="2:2" x14ac:dyDescent="0.25">
      <c r="B4735" s="272"/>
    </row>
    <row r="4736" spans="2:2" x14ac:dyDescent="0.25">
      <c r="B4736" s="272"/>
    </row>
    <row r="4737" spans="2:2" x14ac:dyDescent="0.25">
      <c r="B4737" s="272"/>
    </row>
    <row r="4738" spans="2:2" x14ac:dyDescent="0.25">
      <c r="B4738" s="272"/>
    </row>
    <row r="4739" spans="2:2" x14ac:dyDescent="0.25">
      <c r="B4739" s="272"/>
    </row>
    <row r="4740" spans="2:2" x14ac:dyDescent="0.25">
      <c r="B4740" s="272"/>
    </row>
    <row r="4741" spans="2:2" x14ac:dyDescent="0.25">
      <c r="B4741" s="272"/>
    </row>
    <row r="4742" spans="2:2" x14ac:dyDescent="0.25">
      <c r="B4742" s="272"/>
    </row>
    <row r="4743" spans="2:2" x14ac:dyDescent="0.25">
      <c r="B4743" s="272"/>
    </row>
    <row r="4744" spans="2:2" x14ac:dyDescent="0.25">
      <c r="B4744" s="272"/>
    </row>
    <row r="4745" spans="2:2" x14ac:dyDescent="0.25">
      <c r="B4745" s="272"/>
    </row>
    <row r="4746" spans="2:2" x14ac:dyDescent="0.25">
      <c r="B4746" s="272"/>
    </row>
    <row r="4747" spans="2:2" x14ac:dyDescent="0.25">
      <c r="B4747" s="272"/>
    </row>
    <row r="4748" spans="2:2" x14ac:dyDescent="0.25">
      <c r="B4748" s="272"/>
    </row>
    <row r="4749" spans="2:2" x14ac:dyDescent="0.25">
      <c r="B4749" s="272"/>
    </row>
    <row r="4750" spans="2:2" x14ac:dyDescent="0.25">
      <c r="B4750" s="272"/>
    </row>
    <row r="4751" spans="2:2" x14ac:dyDescent="0.25">
      <c r="B4751" s="272"/>
    </row>
    <row r="4752" spans="2:2" x14ac:dyDescent="0.25">
      <c r="B4752" s="272"/>
    </row>
    <row r="4753" spans="2:2" x14ac:dyDescent="0.25">
      <c r="B4753" s="272"/>
    </row>
    <row r="4754" spans="2:2" x14ac:dyDescent="0.25">
      <c r="B4754" s="272"/>
    </row>
    <row r="4755" spans="2:2" x14ac:dyDescent="0.25">
      <c r="B4755" s="272"/>
    </row>
    <row r="4756" spans="2:2" x14ac:dyDescent="0.25">
      <c r="B4756" s="272"/>
    </row>
    <row r="4757" spans="2:2" x14ac:dyDescent="0.25">
      <c r="B4757" s="272"/>
    </row>
    <row r="4758" spans="2:2" x14ac:dyDescent="0.25">
      <c r="B4758" s="272"/>
    </row>
    <row r="4759" spans="2:2" x14ac:dyDescent="0.25">
      <c r="B4759" s="272"/>
    </row>
    <row r="4760" spans="2:2" x14ac:dyDescent="0.25">
      <c r="B4760" s="272"/>
    </row>
    <row r="4761" spans="2:2" x14ac:dyDescent="0.25">
      <c r="B4761" s="272"/>
    </row>
    <row r="4762" spans="2:2" x14ac:dyDescent="0.25">
      <c r="B4762" s="272"/>
    </row>
    <row r="4763" spans="2:2" x14ac:dyDescent="0.25">
      <c r="B4763" s="272"/>
    </row>
    <row r="4764" spans="2:2" x14ac:dyDescent="0.25">
      <c r="B4764" s="272"/>
    </row>
    <row r="4765" spans="2:2" x14ac:dyDescent="0.25">
      <c r="B4765" s="272"/>
    </row>
    <row r="4766" spans="2:2" x14ac:dyDescent="0.25">
      <c r="B4766" s="272"/>
    </row>
    <row r="4767" spans="2:2" x14ac:dyDescent="0.25">
      <c r="B4767" s="272"/>
    </row>
    <row r="4768" spans="2:2" x14ac:dyDescent="0.25">
      <c r="B4768" s="272"/>
    </row>
    <row r="4769" spans="2:2" x14ac:dyDescent="0.25">
      <c r="B4769" s="272"/>
    </row>
    <row r="4770" spans="2:2" x14ac:dyDescent="0.25">
      <c r="B4770" s="272"/>
    </row>
    <row r="4771" spans="2:2" x14ac:dyDescent="0.25">
      <c r="B4771" s="272"/>
    </row>
    <row r="4772" spans="2:2" x14ac:dyDescent="0.25">
      <c r="B4772" s="272"/>
    </row>
    <row r="4773" spans="2:2" x14ac:dyDescent="0.25">
      <c r="B4773" s="272"/>
    </row>
    <row r="4774" spans="2:2" x14ac:dyDescent="0.25">
      <c r="B4774" s="272"/>
    </row>
    <row r="4775" spans="2:2" x14ac:dyDescent="0.25">
      <c r="B4775" s="272"/>
    </row>
    <row r="4776" spans="2:2" x14ac:dyDescent="0.25">
      <c r="B4776" s="272"/>
    </row>
    <row r="4777" spans="2:2" x14ac:dyDescent="0.25">
      <c r="B4777" s="272"/>
    </row>
    <row r="4778" spans="2:2" x14ac:dyDescent="0.25">
      <c r="B4778" s="272"/>
    </row>
    <row r="4779" spans="2:2" x14ac:dyDescent="0.25">
      <c r="B4779" s="272"/>
    </row>
    <row r="4780" spans="2:2" x14ac:dyDescent="0.25">
      <c r="B4780" s="272"/>
    </row>
    <row r="4781" spans="2:2" x14ac:dyDescent="0.25">
      <c r="B4781" s="272"/>
    </row>
    <row r="4782" spans="2:2" x14ac:dyDescent="0.25">
      <c r="B4782" s="272"/>
    </row>
    <row r="4783" spans="2:2" x14ac:dyDescent="0.25">
      <c r="B4783" s="272"/>
    </row>
    <row r="4784" spans="2:2" x14ac:dyDescent="0.25">
      <c r="B4784" s="272"/>
    </row>
    <row r="4785" spans="2:2" x14ac:dyDescent="0.25">
      <c r="B4785" s="272"/>
    </row>
    <row r="4786" spans="2:2" x14ac:dyDescent="0.25">
      <c r="B4786" s="272"/>
    </row>
    <row r="4787" spans="2:2" x14ac:dyDescent="0.25">
      <c r="B4787" s="272"/>
    </row>
    <row r="4788" spans="2:2" x14ac:dyDescent="0.25">
      <c r="B4788" s="272"/>
    </row>
    <row r="4789" spans="2:2" x14ac:dyDescent="0.25">
      <c r="B4789" s="272"/>
    </row>
    <row r="4790" spans="2:2" x14ac:dyDescent="0.25">
      <c r="B4790" s="272"/>
    </row>
    <row r="4791" spans="2:2" x14ac:dyDescent="0.25">
      <c r="B4791" s="272"/>
    </row>
    <row r="4792" spans="2:2" x14ac:dyDescent="0.25">
      <c r="B4792" s="272"/>
    </row>
    <row r="4793" spans="2:2" x14ac:dyDescent="0.25">
      <c r="B4793" s="272"/>
    </row>
    <row r="4794" spans="2:2" x14ac:dyDescent="0.25">
      <c r="B4794" s="272"/>
    </row>
    <row r="4795" spans="2:2" x14ac:dyDescent="0.25">
      <c r="B4795" s="272"/>
    </row>
    <row r="4796" spans="2:2" x14ac:dyDescent="0.25">
      <c r="B4796" s="272"/>
    </row>
    <row r="4797" spans="2:2" x14ac:dyDescent="0.25">
      <c r="B4797" s="272"/>
    </row>
    <row r="4798" spans="2:2" x14ac:dyDescent="0.25">
      <c r="B4798" s="272"/>
    </row>
    <row r="4799" spans="2:2" x14ac:dyDescent="0.25">
      <c r="B4799" s="272"/>
    </row>
    <row r="4800" spans="2:2" x14ac:dyDescent="0.25">
      <c r="B4800" s="272"/>
    </row>
    <row r="4801" spans="2:2" x14ac:dyDescent="0.25">
      <c r="B4801" s="272"/>
    </row>
    <row r="4802" spans="2:2" x14ac:dyDescent="0.25">
      <c r="B4802" s="272"/>
    </row>
    <row r="4803" spans="2:2" x14ac:dyDescent="0.25">
      <c r="B4803" s="272"/>
    </row>
    <row r="4804" spans="2:2" x14ac:dyDescent="0.25">
      <c r="B4804" s="272"/>
    </row>
    <row r="4805" spans="2:2" x14ac:dyDescent="0.25">
      <c r="B4805" s="272"/>
    </row>
    <row r="4806" spans="2:2" x14ac:dyDescent="0.25">
      <c r="B4806" s="272"/>
    </row>
    <row r="4807" spans="2:2" x14ac:dyDescent="0.25">
      <c r="B4807" s="272"/>
    </row>
    <row r="4808" spans="2:2" x14ac:dyDescent="0.25">
      <c r="B4808" s="272"/>
    </row>
    <row r="4809" spans="2:2" x14ac:dyDescent="0.25">
      <c r="B4809" s="272"/>
    </row>
    <row r="4810" spans="2:2" x14ac:dyDescent="0.25">
      <c r="B4810" s="272"/>
    </row>
    <row r="4811" spans="2:2" x14ac:dyDescent="0.25">
      <c r="B4811" s="272"/>
    </row>
    <row r="4812" spans="2:2" x14ac:dyDescent="0.25">
      <c r="B4812" s="272"/>
    </row>
    <row r="4813" spans="2:2" x14ac:dyDescent="0.25">
      <c r="B4813" s="272"/>
    </row>
    <row r="4814" spans="2:2" x14ac:dyDescent="0.25">
      <c r="B4814" s="272"/>
    </row>
    <row r="4815" spans="2:2" x14ac:dyDescent="0.25">
      <c r="B4815" s="272"/>
    </row>
    <row r="4816" spans="2:2" x14ac:dyDescent="0.25">
      <c r="B4816" s="272"/>
    </row>
    <row r="4817" spans="2:2" x14ac:dyDescent="0.25">
      <c r="B4817" s="272"/>
    </row>
    <row r="4818" spans="2:2" x14ac:dyDescent="0.25">
      <c r="B4818" s="272"/>
    </row>
    <row r="4819" spans="2:2" x14ac:dyDescent="0.25">
      <c r="B4819" s="272"/>
    </row>
    <row r="4820" spans="2:2" x14ac:dyDescent="0.25">
      <c r="B4820" s="272"/>
    </row>
    <row r="4821" spans="2:2" x14ac:dyDescent="0.25">
      <c r="B4821" s="272"/>
    </row>
    <row r="4822" spans="2:2" x14ac:dyDescent="0.25">
      <c r="B4822" s="272"/>
    </row>
    <row r="4823" spans="2:2" x14ac:dyDescent="0.25">
      <c r="B4823" s="272"/>
    </row>
    <row r="4824" spans="2:2" x14ac:dyDescent="0.25">
      <c r="B4824" s="272"/>
    </row>
    <row r="4825" spans="2:2" x14ac:dyDescent="0.25">
      <c r="B4825" s="272"/>
    </row>
    <row r="4826" spans="2:2" x14ac:dyDescent="0.25">
      <c r="B4826" s="272"/>
    </row>
    <row r="4827" spans="2:2" x14ac:dyDescent="0.25">
      <c r="B4827" s="272"/>
    </row>
    <row r="4828" spans="2:2" x14ac:dyDescent="0.25">
      <c r="B4828" s="272"/>
    </row>
    <row r="4829" spans="2:2" x14ac:dyDescent="0.25">
      <c r="B4829" s="272"/>
    </row>
    <row r="4830" spans="2:2" x14ac:dyDescent="0.25">
      <c r="B4830" s="272"/>
    </row>
    <row r="4831" spans="2:2" x14ac:dyDescent="0.25">
      <c r="B4831" s="272"/>
    </row>
    <row r="4832" spans="2:2" x14ac:dyDescent="0.25">
      <c r="B4832" s="272"/>
    </row>
    <row r="4833" spans="2:2" x14ac:dyDescent="0.25">
      <c r="B4833" s="272"/>
    </row>
    <row r="4834" spans="2:2" x14ac:dyDescent="0.25">
      <c r="B4834" s="272"/>
    </row>
    <row r="4835" spans="2:2" x14ac:dyDescent="0.25">
      <c r="B4835" s="272"/>
    </row>
    <row r="4836" spans="2:2" x14ac:dyDescent="0.25">
      <c r="B4836" s="272"/>
    </row>
    <row r="4837" spans="2:2" x14ac:dyDescent="0.25">
      <c r="B4837" s="272"/>
    </row>
    <row r="4838" spans="2:2" x14ac:dyDescent="0.25">
      <c r="B4838" s="272"/>
    </row>
    <row r="4839" spans="2:2" x14ac:dyDescent="0.25">
      <c r="B4839" s="272"/>
    </row>
    <row r="4840" spans="2:2" x14ac:dyDescent="0.25">
      <c r="B4840" s="272"/>
    </row>
    <row r="4841" spans="2:2" x14ac:dyDescent="0.25">
      <c r="B4841" s="272"/>
    </row>
    <row r="4842" spans="2:2" x14ac:dyDescent="0.25">
      <c r="B4842" s="272"/>
    </row>
    <row r="4843" spans="2:2" x14ac:dyDescent="0.25">
      <c r="B4843" s="272"/>
    </row>
    <row r="4844" spans="2:2" x14ac:dyDescent="0.25">
      <c r="B4844" s="272"/>
    </row>
    <row r="4845" spans="2:2" x14ac:dyDescent="0.25">
      <c r="B4845" s="272"/>
    </row>
    <row r="4846" spans="2:2" x14ac:dyDescent="0.25">
      <c r="B4846" s="272"/>
    </row>
    <row r="4847" spans="2:2" x14ac:dyDescent="0.25">
      <c r="B4847" s="272"/>
    </row>
    <row r="4848" spans="2:2" x14ac:dyDescent="0.25">
      <c r="B4848" s="272"/>
    </row>
    <row r="4849" spans="2:2" x14ac:dyDescent="0.25">
      <c r="B4849" s="272"/>
    </row>
    <row r="4850" spans="2:2" x14ac:dyDescent="0.25">
      <c r="B4850" s="272"/>
    </row>
    <row r="4851" spans="2:2" x14ac:dyDescent="0.25">
      <c r="B4851" s="272"/>
    </row>
    <row r="4852" spans="2:2" x14ac:dyDescent="0.25">
      <c r="B4852" s="272"/>
    </row>
    <row r="4853" spans="2:2" x14ac:dyDescent="0.25">
      <c r="B4853" s="272"/>
    </row>
    <row r="4854" spans="2:2" x14ac:dyDescent="0.25">
      <c r="B4854" s="272"/>
    </row>
    <row r="4855" spans="2:2" x14ac:dyDescent="0.25">
      <c r="B4855" s="272"/>
    </row>
    <row r="4856" spans="2:2" x14ac:dyDescent="0.25">
      <c r="B4856" s="272"/>
    </row>
    <row r="4857" spans="2:2" x14ac:dyDescent="0.25">
      <c r="B4857" s="272"/>
    </row>
    <row r="4858" spans="2:2" x14ac:dyDescent="0.25">
      <c r="B4858" s="272"/>
    </row>
    <row r="4859" spans="2:2" x14ac:dyDescent="0.25">
      <c r="B4859" s="272"/>
    </row>
    <row r="4860" spans="2:2" x14ac:dyDescent="0.25">
      <c r="B4860" s="272"/>
    </row>
    <row r="4861" spans="2:2" x14ac:dyDescent="0.25">
      <c r="B4861" s="272"/>
    </row>
    <row r="4862" spans="2:2" x14ac:dyDescent="0.25">
      <c r="B4862" s="272"/>
    </row>
    <row r="4863" spans="2:2" x14ac:dyDescent="0.25">
      <c r="B4863" s="272"/>
    </row>
    <row r="4864" spans="2:2" x14ac:dyDescent="0.25">
      <c r="B4864" s="272"/>
    </row>
    <row r="4865" spans="2:2" x14ac:dyDescent="0.25">
      <c r="B4865" s="272"/>
    </row>
    <row r="4866" spans="2:2" x14ac:dyDescent="0.25">
      <c r="B4866" s="272"/>
    </row>
    <row r="4867" spans="2:2" x14ac:dyDescent="0.25">
      <c r="B4867" s="272"/>
    </row>
    <row r="4868" spans="2:2" x14ac:dyDescent="0.25">
      <c r="B4868" s="272"/>
    </row>
    <row r="4869" spans="2:2" x14ac:dyDescent="0.25">
      <c r="B4869" s="272"/>
    </row>
    <row r="4870" spans="2:2" x14ac:dyDescent="0.25">
      <c r="B4870" s="272"/>
    </row>
    <row r="4871" spans="2:2" x14ac:dyDescent="0.25">
      <c r="B4871" s="272"/>
    </row>
    <row r="4872" spans="2:2" x14ac:dyDescent="0.25">
      <c r="B4872" s="272"/>
    </row>
    <row r="4873" spans="2:2" x14ac:dyDescent="0.25">
      <c r="B4873" s="272"/>
    </row>
    <row r="4874" spans="2:2" x14ac:dyDescent="0.25">
      <c r="B4874" s="272"/>
    </row>
    <row r="4875" spans="2:2" x14ac:dyDescent="0.25">
      <c r="B4875" s="272"/>
    </row>
    <row r="4876" spans="2:2" x14ac:dyDescent="0.25">
      <c r="B4876" s="272"/>
    </row>
    <row r="4877" spans="2:2" x14ac:dyDescent="0.25">
      <c r="B4877" s="272"/>
    </row>
    <row r="4878" spans="2:2" x14ac:dyDescent="0.25">
      <c r="B4878" s="272"/>
    </row>
    <row r="4879" spans="2:2" x14ac:dyDescent="0.25">
      <c r="B4879" s="272"/>
    </row>
    <row r="4880" spans="2:2" x14ac:dyDescent="0.25">
      <c r="B4880" s="272"/>
    </row>
    <row r="4881" spans="2:2" x14ac:dyDescent="0.25">
      <c r="B4881" s="272"/>
    </row>
    <row r="4882" spans="2:2" x14ac:dyDescent="0.25">
      <c r="B4882" s="272"/>
    </row>
    <row r="4883" spans="2:2" x14ac:dyDescent="0.25">
      <c r="B4883" s="272"/>
    </row>
    <row r="4884" spans="2:2" x14ac:dyDescent="0.25">
      <c r="B4884" s="272"/>
    </row>
    <row r="4885" spans="2:2" x14ac:dyDescent="0.25">
      <c r="B4885" s="272"/>
    </row>
    <row r="4886" spans="2:2" x14ac:dyDescent="0.25">
      <c r="B4886" s="272"/>
    </row>
    <row r="4887" spans="2:2" x14ac:dyDescent="0.25">
      <c r="B4887" s="272"/>
    </row>
    <row r="4888" spans="2:2" x14ac:dyDescent="0.25">
      <c r="B4888" s="272"/>
    </row>
    <row r="4889" spans="2:2" x14ac:dyDescent="0.25">
      <c r="B4889" s="272"/>
    </row>
    <row r="4890" spans="2:2" x14ac:dyDescent="0.25">
      <c r="B4890" s="272"/>
    </row>
    <row r="4891" spans="2:2" x14ac:dyDescent="0.25">
      <c r="B4891" s="272"/>
    </row>
    <row r="4892" spans="2:2" x14ac:dyDescent="0.25">
      <c r="B4892" s="272"/>
    </row>
    <row r="4893" spans="2:2" x14ac:dyDescent="0.25">
      <c r="B4893" s="272"/>
    </row>
    <row r="4894" spans="2:2" x14ac:dyDescent="0.25">
      <c r="B4894" s="272"/>
    </row>
    <row r="4895" spans="2:2" x14ac:dyDescent="0.25">
      <c r="B4895" s="272"/>
    </row>
    <row r="4896" spans="2:2" x14ac:dyDescent="0.25">
      <c r="B4896" s="272"/>
    </row>
    <row r="4897" spans="2:2" x14ac:dyDescent="0.25">
      <c r="B4897" s="272"/>
    </row>
    <row r="4898" spans="2:2" x14ac:dyDescent="0.25">
      <c r="B4898" s="272"/>
    </row>
    <row r="4899" spans="2:2" x14ac:dyDescent="0.25">
      <c r="B4899" s="272"/>
    </row>
    <row r="4900" spans="2:2" x14ac:dyDescent="0.25">
      <c r="B4900" s="272"/>
    </row>
    <row r="4901" spans="2:2" x14ac:dyDescent="0.25">
      <c r="B4901" s="272"/>
    </row>
    <row r="4902" spans="2:2" x14ac:dyDescent="0.25">
      <c r="B4902" s="272"/>
    </row>
    <row r="4903" spans="2:2" x14ac:dyDescent="0.25">
      <c r="B4903" s="272"/>
    </row>
    <row r="4904" spans="2:2" x14ac:dyDescent="0.25">
      <c r="B4904" s="272"/>
    </row>
    <row r="4905" spans="2:2" x14ac:dyDescent="0.25">
      <c r="B4905" s="272"/>
    </row>
    <row r="4906" spans="2:2" x14ac:dyDescent="0.25">
      <c r="B4906" s="272"/>
    </row>
    <row r="4907" spans="2:2" x14ac:dyDescent="0.25">
      <c r="B4907" s="272"/>
    </row>
    <row r="4908" spans="2:2" x14ac:dyDescent="0.25">
      <c r="B4908" s="272"/>
    </row>
    <row r="4909" spans="2:2" x14ac:dyDescent="0.25">
      <c r="B4909" s="272"/>
    </row>
    <row r="4910" spans="2:2" x14ac:dyDescent="0.25">
      <c r="B4910" s="272"/>
    </row>
    <row r="4911" spans="2:2" x14ac:dyDescent="0.25">
      <c r="B4911" s="272"/>
    </row>
    <row r="4912" spans="2:2" x14ac:dyDescent="0.25">
      <c r="B4912" s="272"/>
    </row>
    <row r="4913" spans="2:2" x14ac:dyDescent="0.25">
      <c r="B4913" s="272"/>
    </row>
    <row r="4914" spans="2:2" x14ac:dyDescent="0.25">
      <c r="B4914" s="272"/>
    </row>
    <row r="4915" spans="2:2" x14ac:dyDescent="0.25">
      <c r="B4915" s="272"/>
    </row>
    <row r="4916" spans="2:2" x14ac:dyDescent="0.25">
      <c r="B4916" s="272"/>
    </row>
    <row r="4917" spans="2:2" x14ac:dyDescent="0.25">
      <c r="B4917" s="272"/>
    </row>
    <row r="4918" spans="2:2" x14ac:dyDescent="0.25">
      <c r="B4918" s="272"/>
    </row>
    <row r="4919" spans="2:2" x14ac:dyDescent="0.25">
      <c r="B4919" s="272"/>
    </row>
    <row r="4920" spans="2:2" x14ac:dyDescent="0.25">
      <c r="B4920" s="272"/>
    </row>
    <row r="4921" spans="2:2" x14ac:dyDescent="0.25">
      <c r="B4921" s="272"/>
    </row>
    <row r="4922" spans="2:2" x14ac:dyDescent="0.25">
      <c r="B4922" s="272"/>
    </row>
    <row r="4923" spans="2:2" x14ac:dyDescent="0.25">
      <c r="B4923" s="272"/>
    </row>
    <row r="4924" spans="2:2" x14ac:dyDescent="0.25">
      <c r="B4924" s="272"/>
    </row>
    <row r="4925" spans="2:2" x14ac:dyDescent="0.25">
      <c r="B4925" s="272"/>
    </row>
    <row r="4926" spans="2:2" x14ac:dyDescent="0.25">
      <c r="B4926" s="272"/>
    </row>
    <row r="4927" spans="2:2" x14ac:dyDescent="0.25">
      <c r="B4927" s="272"/>
    </row>
    <row r="4928" spans="2:2" x14ac:dyDescent="0.25">
      <c r="B4928" s="272"/>
    </row>
    <row r="4929" spans="2:2" x14ac:dyDescent="0.25">
      <c r="B4929" s="272"/>
    </row>
    <row r="4930" spans="2:2" x14ac:dyDescent="0.25">
      <c r="B4930" s="272"/>
    </row>
    <row r="4931" spans="2:2" x14ac:dyDescent="0.25">
      <c r="B4931" s="272"/>
    </row>
    <row r="4932" spans="2:2" x14ac:dyDescent="0.25">
      <c r="B4932" s="272"/>
    </row>
    <row r="4933" spans="2:2" x14ac:dyDescent="0.25">
      <c r="B4933" s="272"/>
    </row>
    <row r="4934" spans="2:2" x14ac:dyDescent="0.25">
      <c r="B4934" s="272"/>
    </row>
    <row r="4935" spans="2:2" x14ac:dyDescent="0.25">
      <c r="B4935" s="272"/>
    </row>
    <row r="4936" spans="2:2" x14ac:dyDescent="0.25">
      <c r="B4936" s="272"/>
    </row>
    <row r="4937" spans="2:2" x14ac:dyDescent="0.25">
      <c r="B4937" s="272"/>
    </row>
    <row r="4938" spans="2:2" x14ac:dyDescent="0.25">
      <c r="B4938" s="272"/>
    </row>
    <row r="4939" spans="2:2" x14ac:dyDescent="0.25">
      <c r="B4939" s="272"/>
    </row>
    <row r="4940" spans="2:2" x14ac:dyDescent="0.25">
      <c r="B4940" s="272"/>
    </row>
    <row r="4941" spans="2:2" x14ac:dyDescent="0.25">
      <c r="B4941" s="272"/>
    </row>
    <row r="4942" spans="2:2" x14ac:dyDescent="0.25">
      <c r="B4942" s="272"/>
    </row>
    <row r="4943" spans="2:2" x14ac:dyDescent="0.25">
      <c r="B4943" s="272"/>
    </row>
    <row r="4944" spans="2:2" x14ac:dyDescent="0.25">
      <c r="B4944" s="272"/>
    </row>
    <row r="4945" spans="2:2" x14ac:dyDescent="0.25">
      <c r="B4945" s="272"/>
    </row>
    <row r="4946" spans="2:2" x14ac:dyDescent="0.25">
      <c r="B4946" s="272"/>
    </row>
    <row r="4947" spans="2:2" x14ac:dyDescent="0.25">
      <c r="B4947" s="272"/>
    </row>
    <row r="4948" spans="2:2" x14ac:dyDescent="0.25">
      <c r="B4948" s="272"/>
    </row>
    <row r="4949" spans="2:2" x14ac:dyDescent="0.25">
      <c r="B4949" s="272"/>
    </row>
    <row r="4950" spans="2:2" x14ac:dyDescent="0.25">
      <c r="B4950" s="272"/>
    </row>
    <row r="4951" spans="2:2" x14ac:dyDescent="0.25">
      <c r="B4951" s="272"/>
    </row>
    <row r="4952" spans="2:2" x14ac:dyDescent="0.25">
      <c r="B4952" s="272"/>
    </row>
    <row r="4953" spans="2:2" x14ac:dyDescent="0.25">
      <c r="B4953" s="272"/>
    </row>
    <row r="4954" spans="2:2" x14ac:dyDescent="0.25">
      <c r="B4954" s="272"/>
    </row>
    <row r="4955" spans="2:2" x14ac:dyDescent="0.25">
      <c r="B4955" s="272"/>
    </row>
    <row r="4956" spans="2:2" x14ac:dyDescent="0.25">
      <c r="B4956" s="272"/>
    </row>
    <row r="4957" spans="2:2" x14ac:dyDescent="0.25">
      <c r="B4957" s="272"/>
    </row>
    <row r="4958" spans="2:2" x14ac:dyDescent="0.25">
      <c r="B4958" s="272"/>
    </row>
    <row r="4959" spans="2:2" x14ac:dyDescent="0.25">
      <c r="B4959" s="272"/>
    </row>
    <row r="4960" spans="2:2" x14ac:dyDescent="0.25">
      <c r="B4960" s="272"/>
    </row>
    <row r="4961" spans="2:2" x14ac:dyDescent="0.25">
      <c r="B4961" s="272"/>
    </row>
    <row r="4962" spans="2:2" x14ac:dyDescent="0.25">
      <c r="B4962" s="272"/>
    </row>
    <row r="4963" spans="2:2" x14ac:dyDescent="0.25">
      <c r="B4963" s="272"/>
    </row>
    <row r="4964" spans="2:2" x14ac:dyDescent="0.25">
      <c r="B4964" s="272"/>
    </row>
    <row r="4965" spans="2:2" x14ac:dyDescent="0.25">
      <c r="B4965" s="272"/>
    </row>
    <row r="4966" spans="2:2" x14ac:dyDescent="0.25">
      <c r="B4966" s="272"/>
    </row>
    <row r="4967" spans="2:2" x14ac:dyDescent="0.25">
      <c r="B4967" s="272"/>
    </row>
    <row r="4968" spans="2:2" x14ac:dyDescent="0.25">
      <c r="B4968" s="272"/>
    </row>
    <row r="4969" spans="2:2" x14ac:dyDescent="0.25">
      <c r="B4969" s="272"/>
    </row>
    <row r="4970" spans="2:2" x14ac:dyDescent="0.25">
      <c r="B4970" s="272"/>
    </row>
    <row r="4971" spans="2:2" x14ac:dyDescent="0.25">
      <c r="B4971" s="272"/>
    </row>
    <row r="4972" spans="2:2" x14ac:dyDescent="0.25">
      <c r="B4972" s="272"/>
    </row>
    <row r="4973" spans="2:2" x14ac:dyDescent="0.25">
      <c r="B4973" s="272"/>
    </row>
    <row r="4974" spans="2:2" x14ac:dyDescent="0.25">
      <c r="B4974" s="272"/>
    </row>
    <row r="4975" spans="2:2" x14ac:dyDescent="0.25">
      <c r="B4975" s="272"/>
    </row>
    <row r="4976" spans="2:2" x14ac:dyDescent="0.25">
      <c r="B4976" s="272"/>
    </row>
    <row r="4977" spans="2:2" x14ac:dyDescent="0.25">
      <c r="B4977" s="272"/>
    </row>
    <row r="4978" spans="2:2" x14ac:dyDescent="0.25">
      <c r="B4978" s="272"/>
    </row>
    <row r="4979" spans="2:2" x14ac:dyDescent="0.25">
      <c r="B4979" s="272"/>
    </row>
    <row r="4980" spans="2:2" x14ac:dyDescent="0.25">
      <c r="B4980" s="272"/>
    </row>
    <row r="4981" spans="2:2" x14ac:dyDescent="0.25">
      <c r="B4981" s="272"/>
    </row>
    <row r="4982" spans="2:2" x14ac:dyDescent="0.25">
      <c r="B4982" s="272"/>
    </row>
    <row r="4983" spans="2:2" x14ac:dyDescent="0.25">
      <c r="B4983" s="272"/>
    </row>
    <row r="4984" spans="2:2" x14ac:dyDescent="0.25">
      <c r="B4984" s="272"/>
    </row>
    <row r="4985" spans="2:2" x14ac:dyDescent="0.25">
      <c r="B4985" s="272"/>
    </row>
    <row r="4986" spans="2:2" x14ac:dyDescent="0.25">
      <c r="B4986" s="272"/>
    </row>
    <row r="4987" spans="2:2" x14ac:dyDescent="0.25">
      <c r="B4987" s="272"/>
    </row>
    <row r="4988" spans="2:2" x14ac:dyDescent="0.25">
      <c r="B4988" s="272"/>
    </row>
    <row r="4989" spans="2:2" x14ac:dyDescent="0.25">
      <c r="B4989" s="272"/>
    </row>
    <row r="4990" spans="2:2" x14ac:dyDescent="0.25">
      <c r="B4990" s="272"/>
    </row>
    <row r="4991" spans="2:2" x14ac:dyDescent="0.25">
      <c r="B4991" s="272"/>
    </row>
    <row r="4992" spans="2:2" x14ac:dyDescent="0.25">
      <c r="B4992" s="272"/>
    </row>
    <row r="4993" spans="2:2" x14ac:dyDescent="0.25">
      <c r="B4993" s="272"/>
    </row>
    <row r="4994" spans="2:2" x14ac:dyDescent="0.25">
      <c r="B4994" s="272"/>
    </row>
    <row r="4995" spans="2:2" x14ac:dyDescent="0.25">
      <c r="B4995" s="272"/>
    </row>
    <row r="4996" spans="2:2" x14ac:dyDescent="0.25">
      <c r="B4996" s="272"/>
    </row>
    <row r="4997" spans="2:2" x14ac:dyDescent="0.25">
      <c r="B4997" s="272"/>
    </row>
    <row r="4998" spans="2:2" x14ac:dyDescent="0.25">
      <c r="B4998" s="272"/>
    </row>
    <row r="4999" spans="2:2" x14ac:dyDescent="0.25">
      <c r="B4999" s="272"/>
    </row>
    <row r="5000" spans="2:2" x14ac:dyDescent="0.25">
      <c r="B5000" s="272"/>
    </row>
    <row r="5001" spans="2:2" x14ac:dyDescent="0.25">
      <c r="B5001" s="272"/>
    </row>
    <row r="5002" spans="2:2" x14ac:dyDescent="0.25">
      <c r="B5002" s="272"/>
    </row>
    <row r="5003" spans="2:2" x14ac:dyDescent="0.25">
      <c r="B5003" s="272"/>
    </row>
    <row r="5004" spans="2:2" x14ac:dyDescent="0.25">
      <c r="B5004" s="272"/>
    </row>
    <row r="5005" spans="2:2" x14ac:dyDescent="0.25">
      <c r="B5005" s="272"/>
    </row>
    <row r="5006" spans="2:2" x14ac:dyDescent="0.25">
      <c r="B5006" s="272"/>
    </row>
    <row r="5007" spans="2:2" x14ac:dyDescent="0.25">
      <c r="B5007" s="272"/>
    </row>
    <row r="5008" spans="2:2" x14ac:dyDescent="0.25">
      <c r="B5008" s="272"/>
    </row>
    <row r="5009" spans="2:2" x14ac:dyDescent="0.25">
      <c r="B5009" s="272"/>
    </row>
    <row r="5010" spans="2:2" x14ac:dyDescent="0.25">
      <c r="B5010" s="272"/>
    </row>
    <row r="5011" spans="2:2" x14ac:dyDescent="0.25">
      <c r="B5011" s="272"/>
    </row>
    <row r="5012" spans="2:2" x14ac:dyDescent="0.25">
      <c r="B5012" s="272"/>
    </row>
    <row r="5013" spans="2:2" x14ac:dyDescent="0.25">
      <c r="B5013" s="272"/>
    </row>
    <row r="5014" spans="2:2" x14ac:dyDescent="0.25">
      <c r="B5014" s="272"/>
    </row>
    <row r="5015" spans="2:2" x14ac:dyDescent="0.25">
      <c r="B5015" s="272"/>
    </row>
    <row r="5016" spans="2:2" x14ac:dyDescent="0.25">
      <c r="B5016" s="272"/>
    </row>
    <row r="5017" spans="2:2" x14ac:dyDescent="0.25">
      <c r="B5017" s="272"/>
    </row>
    <row r="5018" spans="2:2" x14ac:dyDescent="0.25">
      <c r="B5018" s="272"/>
    </row>
    <row r="5019" spans="2:2" x14ac:dyDescent="0.25">
      <c r="B5019" s="272"/>
    </row>
    <row r="5020" spans="2:2" x14ac:dyDescent="0.25">
      <c r="B5020" s="272"/>
    </row>
    <row r="5021" spans="2:2" x14ac:dyDescent="0.25">
      <c r="B5021" s="272"/>
    </row>
    <row r="5022" spans="2:2" x14ac:dyDescent="0.25">
      <c r="B5022" s="272"/>
    </row>
    <row r="5023" spans="2:2" x14ac:dyDescent="0.25">
      <c r="B5023" s="272"/>
    </row>
    <row r="5024" spans="2:2" x14ac:dyDescent="0.25">
      <c r="B5024" s="272"/>
    </row>
    <row r="5025" spans="2:2" x14ac:dyDescent="0.25">
      <c r="B5025" s="272"/>
    </row>
    <row r="5026" spans="2:2" x14ac:dyDescent="0.25">
      <c r="B5026" s="272"/>
    </row>
    <row r="5027" spans="2:2" x14ac:dyDescent="0.25">
      <c r="B5027" s="272"/>
    </row>
    <row r="5028" spans="2:2" x14ac:dyDescent="0.25">
      <c r="B5028" s="272"/>
    </row>
    <row r="5029" spans="2:2" x14ac:dyDescent="0.25">
      <c r="B5029" s="272"/>
    </row>
    <row r="5030" spans="2:2" x14ac:dyDescent="0.25">
      <c r="B5030" s="272"/>
    </row>
    <row r="5031" spans="2:2" x14ac:dyDescent="0.25">
      <c r="B5031" s="272"/>
    </row>
    <row r="5032" spans="2:2" x14ac:dyDescent="0.25">
      <c r="B5032" s="272"/>
    </row>
    <row r="5033" spans="2:2" x14ac:dyDescent="0.25">
      <c r="B5033" s="272"/>
    </row>
    <row r="5034" spans="2:2" x14ac:dyDescent="0.25">
      <c r="B5034" s="272"/>
    </row>
    <row r="5035" spans="2:2" x14ac:dyDescent="0.25">
      <c r="B5035" s="272"/>
    </row>
    <row r="5036" spans="2:2" x14ac:dyDescent="0.25">
      <c r="B5036" s="272"/>
    </row>
    <row r="5037" spans="2:2" x14ac:dyDescent="0.25">
      <c r="B5037" s="272"/>
    </row>
    <row r="5038" spans="2:2" x14ac:dyDescent="0.25">
      <c r="B5038" s="272"/>
    </row>
    <row r="5039" spans="2:2" x14ac:dyDescent="0.25">
      <c r="B5039" s="272"/>
    </row>
    <row r="5040" spans="2:2" x14ac:dyDescent="0.25">
      <c r="B5040" s="272"/>
    </row>
    <row r="5041" spans="2:2" x14ac:dyDescent="0.25">
      <c r="B5041" s="272"/>
    </row>
    <row r="5042" spans="2:2" x14ac:dyDescent="0.25">
      <c r="B5042" s="272"/>
    </row>
    <row r="5043" spans="2:2" x14ac:dyDescent="0.25">
      <c r="B5043" s="272"/>
    </row>
    <row r="5044" spans="2:2" x14ac:dyDescent="0.25">
      <c r="B5044" s="272"/>
    </row>
    <row r="5045" spans="2:2" x14ac:dyDescent="0.25">
      <c r="B5045" s="272"/>
    </row>
    <row r="5046" spans="2:2" x14ac:dyDescent="0.25">
      <c r="B5046" s="272"/>
    </row>
    <row r="5047" spans="2:2" x14ac:dyDescent="0.25">
      <c r="B5047" s="272"/>
    </row>
    <row r="5048" spans="2:2" x14ac:dyDescent="0.25">
      <c r="B5048" s="272"/>
    </row>
    <row r="5049" spans="2:2" x14ac:dyDescent="0.25">
      <c r="B5049" s="272"/>
    </row>
    <row r="5050" spans="2:2" x14ac:dyDescent="0.25">
      <c r="B5050" s="272"/>
    </row>
    <row r="5051" spans="2:2" x14ac:dyDescent="0.25">
      <c r="B5051" s="272"/>
    </row>
    <row r="5052" spans="2:2" x14ac:dyDescent="0.25">
      <c r="B5052" s="272"/>
    </row>
    <row r="5053" spans="2:2" x14ac:dyDescent="0.25">
      <c r="B5053" s="272"/>
    </row>
    <row r="5054" spans="2:2" x14ac:dyDescent="0.25">
      <c r="B5054" s="272"/>
    </row>
    <row r="5055" spans="2:2" x14ac:dyDescent="0.25">
      <c r="B5055" s="272"/>
    </row>
    <row r="5056" spans="2:2" x14ac:dyDescent="0.25">
      <c r="B5056" s="272"/>
    </row>
    <row r="5057" spans="2:2" x14ac:dyDescent="0.25">
      <c r="B5057" s="272"/>
    </row>
    <row r="5058" spans="2:2" x14ac:dyDescent="0.25">
      <c r="B5058" s="272"/>
    </row>
    <row r="5059" spans="2:2" x14ac:dyDescent="0.25">
      <c r="B5059" s="272"/>
    </row>
    <row r="5060" spans="2:2" x14ac:dyDescent="0.25">
      <c r="B5060" s="272"/>
    </row>
    <row r="5061" spans="2:2" x14ac:dyDescent="0.25">
      <c r="B5061" s="272"/>
    </row>
    <row r="5062" spans="2:2" x14ac:dyDescent="0.25">
      <c r="B5062" s="272"/>
    </row>
    <row r="5063" spans="2:2" x14ac:dyDescent="0.25">
      <c r="B5063" s="272"/>
    </row>
    <row r="5064" spans="2:2" x14ac:dyDescent="0.25">
      <c r="B5064" s="272"/>
    </row>
    <row r="5065" spans="2:2" x14ac:dyDescent="0.25">
      <c r="B5065" s="272"/>
    </row>
    <row r="5066" spans="2:2" x14ac:dyDescent="0.25">
      <c r="B5066" s="272"/>
    </row>
    <row r="5067" spans="2:2" x14ac:dyDescent="0.25">
      <c r="B5067" s="272"/>
    </row>
    <row r="5068" spans="2:2" x14ac:dyDescent="0.25">
      <c r="B5068" s="272"/>
    </row>
    <row r="5069" spans="2:2" x14ac:dyDescent="0.25">
      <c r="B5069" s="272"/>
    </row>
    <row r="5070" spans="2:2" x14ac:dyDescent="0.25">
      <c r="B5070" s="272"/>
    </row>
    <row r="5071" spans="2:2" x14ac:dyDescent="0.25">
      <c r="B5071" s="272"/>
    </row>
    <row r="5072" spans="2:2" x14ac:dyDescent="0.25">
      <c r="B5072" s="272"/>
    </row>
    <row r="5073" spans="2:2" x14ac:dyDescent="0.25">
      <c r="B5073" s="272"/>
    </row>
    <row r="5074" spans="2:2" x14ac:dyDescent="0.25">
      <c r="B5074" s="272"/>
    </row>
    <row r="5075" spans="2:2" x14ac:dyDescent="0.25">
      <c r="B5075" s="272"/>
    </row>
    <row r="5076" spans="2:2" x14ac:dyDescent="0.25">
      <c r="B5076" s="272"/>
    </row>
    <row r="5077" spans="2:2" x14ac:dyDescent="0.25">
      <c r="B5077" s="272"/>
    </row>
    <row r="5078" spans="2:2" x14ac:dyDescent="0.25">
      <c r="B5078" s="272"/>
    </row>
    <row r="5079" spans="2:2" x14ac:dyDescent="0.25">
      <c r="B5079" s="272"/>
    </row>
    <row r="5080" spans="2:2" x14ac:dyDescent="0.25">
      <c r="B5080" s="272"/>
    </row>
    <row r="5081" spans="2:2" x14ac:dyDescent="0.25">
      <c r="B5081" s="272"/>
    </row>
    <row r="5082" spans="2:2" x14ac:dyDescent="0.25">
      <c r="B5082" s="272"/>
    </row>
    <row r="5083" spans="2:2" x14ac:dyDescent="0.25">
      <c r="B5083" s="272"/>
    </row>
    <row r="5084" spans="2:2" x14ac:dyDescent="0.25">
      <c r="B5084" s="272"/>
    </row>
    <row r="5085" spans="2:2" x14ac:dyDescent="0.25">
      <c r="B5085" s="272"/>
    </row>
    <row r="5086" spans="2:2" x14ac:dyDescent="0.25">
      <c r="B5086" s="272"/>
    </row>
    <row r="5087" spans="2:2" x14ac:dyDescent="0.25">
      <c r="B5087" s="272"/>
    </row>
    <row r="5088" spans="2:2" x14ac:dyDescent="0.25">
      <c r="B5088" s="272"/>
    </row>
    <row r="5089" spans="2:2" x14ac:dyDescent="0.25">
      <c r="B5089" s="272"/>
    </row>
    <row r="5090" spans="2:2" x14ac:dyDescent="0.25">
      <c r="B5090" s="272"/>
    </row>
    <row r="5091" spans="2:2" x14ac:dyDescent="0.25">
      <c r="B5091" s="272"/>
    </row>
    <row r="5092" spans="2:2" x14ac:dyDescent="0.25">
      <c r="B5092" s="272"/>
    </row>
    <row r="5093" spans="2:2" x14ac:dyDescent="0.25">
      <c r="B5093" s="272"/>
    </row>
    <row r="5094" spans="2:2" x14ac:dyDescent="0.25">
      <c r="B5094" s="272"/>
    </row>
    <row r="5095" spans="2:2" x14ac:dyDescent="0.25">
      <c r="B5095" s="272"/>
    </row>
    <row r="5096" spans="2:2" x14ac:dyDescent="0.25">
      <c r="B5096" s="272"/>
    </row>
    <row r="5097" spans="2:2" x14ac:dyDescent="0.25">
      <c r="B5097" s="272"/>
    </row>
    <row r="5098" spans="2:2" x14ac:dyDescent="0.25">
      <c r="B5098" s="272"/>
    </row>
    <row r="5099" spans="2:2" x14ac:dyDescent="0.25">
      <c r="B5099" s="272"/>
    </row>
    <row r="5100" spans="2:2" x14ac:dyDescent="0.25">
      <c r="B5100" s="272"/>
    </row>
    <row r="5101" spans="2:2" x14ac:dyDescent="0.25">
      <c r="B5101" s="272"/>
    </row>
    <row r="5102" spans="2:2" x14ac:dyDescent="0.25">
      <c r="B5102" s="272"/>
    </row>
    <row r="5103" spans="2:2" x14ac:dyDescent="0.25">
      <c r="B5103" s="272"/>
    </row>
    <row r="5104" spans="2:2" x14ac:dyDescent="0.25">
      <c r="B5104" s="272"/>
    </row>
    <row r="5105" spans="2:2" x14ac:dyDescent="0.25">
      <c r="B5105" s="272"/>
    </row>
    <row r="5106" spans="2:2" x14ac:dyDescent="0.25">
      <c r="B5106" s="272"/>
    </row>
    <row r="5107" spans="2:2" x14ac:dyDescent="0.25">
      <c r="B5107" s="272"/>
    </row>
    <row r="5108" spans="2:2" x14ac:dyDescent="0.25">
      <c r="B5108" s="272"/>
    </row>
    <row r="5109" spans="2:2" x14ac:dyDescent="0.25">
      <c r="B5109" s="272"/>
    </row>
    <row r="5110" spans="2:2" x14ac:dyDescent="0.25">
      <c r="B5110" s="272"/>
    </row>
    <row r="5111" spans="2:2" x14ac:dyDescent="0.25">
      <c r="B5111" s="272"/>
    </row>
    <row r="5112" spans="2:2" x14ac:dyDescent="0.25">
      <c r="B5112" s="272"/>
    </row>
    <row r="5113" spans="2:2" x14ac:dyDescent="0.25">
      <c r="B5113" s="272"/>
    </row>
    <row r="5114" spans="2:2" x14ac:dyDescent="0.25">
      <c r="B5114" s="272"/>
    </row>
    <row r="5115" spans="2:2" x14ac:dyDescent="0.25">
      <c r="B5115" s="272"/>
    </row>
    <row r="5116" spans="2:2" x14ac:dyDescent="0.25">
      <c r="B5116" s="272"/>
    </row>
    <row r="5117" spans="2:2" x14ac:dyDescent="0.25">
      <c r="B5117" s="272"/>
    </row>
    <row r="5118" spans="2:2" x14ac:dyDescent="0.25">
      <c r="B5118" s="272"/>
    </row>
    <row r="5119" spans="2:2" x14ac:dyDescent="0.25">
      <c r="B5119" s="272"/>
    </row>
    <row r="5120" spans="2:2" x14ac:dyDescent="0.25">
      <c r="B5120" s="272"/>
    </row>
    <row r="5121" spans="2:2" x14ac:dyDescent="0.25">
      <c r="B5121" s="272"/>
    </row>
    <row r="5122" spans="2:2" x14ac:dyDescent="0.25">
      <c r="B5122" s="272"/>
    </row>
    <row r="5123" spans="2:2" x14ac:dyDescent="0.25">
      <c r="B5123" s="272"/>
    </row>
    <row r="5124" spans="2:2" x14ac:dyDescent="0.25">
      <c r="B5124" s="272"/>
    </row>
    <row r="5125" spans="2:2" x14ac:dyDescent="0.25">
      <c r="B5125" s="272"/>
    </row>
    <row r="5126" spans="2:2" x14ac:dyDescent="0.25">
      <c r="B5126" s="272"/>
    </row>
    <row r="5127" spans="2:2" x14ac:dyDescent="0.25">
      <c r="B5127" s="272"/>
    </row>
    <row r="5128" spans="2:2" x14ac:dyDescent="0.25">
      <c r="B5128" s="272"/>
    </row>
    <row r="5129" spans="2:2" x14ac:dyDescent="0.25">
      <c r="B5129" s="272"/>
    </row>
    <row r="5130" spans="2:2" x14ac:dyDescent="0.25">
      <c r="B5130" s="272"/>
    </row>
    <row r="5131" spans="2:2" x14ac:dyDescent="0.25">
      <c r="B5131" s="272"/>
    </row>
    <row r="5132" spans="2:2" x14ac:dyDescent="0.25">
      <c r="B5132" s="272"/>
    </row>
    <row r="5133" spans="2:2" x14ac:dyDescent="0.25">
      <c r="B5133" s="272"/>
    </row>
    <row r="5134" spans="2:2" x14ac:dyDescent="0.25">
      <c r="B5134" s="272"/>
    </row>
    <row r="5135" spans="2:2" x14ac:dyDescent="0.25">
      <c r="B5135" s="272"/>
    </row>
    <row r="5136" spans="2:2" x14ac:dyDescent="0.25">
      <c r="B5136" s="272"/>
    </row>
    <row r="5137" spans="2:2" x14ac:dyDescent="0.25">
      <c r="B5137" s="272"/>
    </row>
    <row r="5138" spans="2:2" x14ac:dyDescent="0.25">
      <c r="B5138" s="272"/>
    </row>
    <row r="5139" spans="2:2" x14ac:dyDescent="0.25">
      <c r="B5139" s="272"/>
    </row>
    <row r="5140" spans="2:2" x14ac:dyDescent="0.25">
      <c r="B5140" s="272"/>
    </row>
    <row r="5141" spans="2:2" x14ac:dyDescent="0.25">
      <c r="B5141" s="272"/>
    </row>
    <row r="5142" spans="2:2" x14ac:dyDescent="0.25">
      <c r="B5142" s="272"/>
    </row>
    <row r="5143" spans="2:2" x14ac:dyDescent="0.25">
      <c r="B5143" s="272"/>
    </row>
    <row r="5144" spans="2:2" x14ac:dyDescent="0.25">
      <c r="B5144" s="272"/>
    </row>
    <row r="5145" spans="2:2" x14ac:dyDescent="0.25">
      <c r="B5145" s="272"/>
    </row>
    <row r="5146" spans="2:2" x14ac:dyDescent="0.25">
      <c r="B5146" s="272"/>
    </row>
    <row r="5147" spans="2:2" x14ac:dyDescent="0.25">
      <c r="B5147" s="272"/>
    </row>
    <row r="5148" spans="2:2" x14ac:dyDescent="0.25">
      <c r="B5148" s="272"/>
    </row>
    <row r="5149" spans="2:2" x14ac:dyDescent="0.25">
      <c r="B5149" s="272"/>
    </row>
    <row r="5150" spans="2:2" x14ac:dyDescent="0.25">
      <c r="B5150" s="272"/>
    </row>
    <row r="5151" spans="2:2" x14ac:dyDescent="0.25">
      <c r="B5151" s="272"/>
    </row>
    <row r="5152" spans="2:2" x14ac:dyDescent="0.25">
      <c r="B5152" s="272"/>
    </row>
    <row r="5153" spans="2:2" x14ac:dyDescent="0.25">
      <c r="B5153" s="272"/>
    </row>
    <row r="5154" spans="2:2" x14ac:dyDescent="0.25">
      <c r="B5154" s="272"/>
    </row>
    <row r="5155" spans="2:2" x14ac:dyDescent="0.25">
      <c r="B5155" s="272"/>
    </row>
    <row r="5156" spans="2:2" x14ac:dyDescent="0.25">
      <c r="B5156" s="272"/>
    </row>
    <row r="5157" spans="2:2" x14ac:dyDescent="0.25">
      <c r="B5157" s="272"/>
    </row>
    <row r="5158" spans="2:2" x14ac:dyDescent="0.25">
      <c r="B5158" s="272"/>
    </row>
    <row r="5159" spans="2:2" x14ac:dyDescent="0.25">
      <c r="B5159" s="272"/>
    </row>
    <row r="5160" spans="2:2" x14ac:dyDescent="0.25">
      <c r="B5160" s="272"/>
    </row>
    <row r="5161" spans="2:2" x14ac:dyDescent="0.25">
      <c r="B5161" s="272"/>
    </row>
    <row r="5162" spans="2:2" x14ac:dyDescent="0.25">
      <c r="B5162" s="272"/>
    </row>
    <row r="5163" spans="2:2" x14ac:dyDescent="0.25">
      <c r="B5163" s="272"/>
    </row>
    <row r="5164" spans="2:2" x14ac:dyDescent="0.25">
      <c r="B5164" s="272"/>
    </row>
    <row r="5165" spans="2:2" x14ac:dyDescent="0.25">
      <c r="B5165" s="272"/>
    </row>
    <row r="5166" spans="2:2" x14ac:dyDescent="0.25">
      <c r="B5166" s="272"/>
    </row>
    <row r="5167" spans="2:2" x14ac:dyDescent="0.25">
      <c r="B5167" s="272"/>
    </row>
    <row r="5168" spans="2:2" x14ac:dyDescent="0.25">
      <c r="B5168" s="272"/>
    </row>
    <row r="5169" spans="2:2" x14ac:dyDescent="0.25">
      <c r="B5169" s="272"/>
    </row>
    <row r="5170" spans="2:2" x14ac:dyDescent="0.25">
      <c r="B5170" s="272"/>
    </row>
    <row r="5171" spans="2:2" x14ac:dyDescent="0.25">
      <c r="B5171" s="272"/>
    </row>
    <row r="5172" spans="2:2" x14ac:dyDescent="0.25">
      <c r="B5172" s="272"/>
    </row>
    <row r="5173" spans="2:2" x14ac:dyDescent="0.25">
      <c r="B5173" s="272"/>
    </row>
    <row r="5174" spans="2:2" x14ac:dyDescent="0.25">
      <c r="B5174" s="272"/>
    </row>
    <row r="5175" spans="2:2" x14ac:dyDescent="0.25">
      <c r="B5175" s="272"/>
    </row>
    <row r="5176" spans="2:2" x14ac:dyDescent="0.25">
      <c r="B5176" s="272"/>
    </row>
    <row r="5177" spans="2:2" x14ac:dyDescent="0.25">
      <c r="B5177" s="272"/>
    </row>
    <row r="5178" spans="2:2" x14ac:dyDescent="0.25">
      <c r="B5178" s="272"/>
    </row>
    <row r="5179" spans="2:2" x14ac:dyDescent="0.25">
      <c r="B5179" s="272"/>
    </row>
    <row r="5180" spans="2:2" x14ac:dyDescent="0.25">
      <c r="B5180" s="272"/>
    </row>
    <row r="5181" spans="2:2" x14ac:dyDescent="0.25">
      <c r="B5181" s="272"/>
    </row>
    <row r="5182" spans="2:2" x14ac:dyDescent="0.25">
      <c r="B5182" s="272"/>
    </row>
    <row r="5183" spans="2:2" x14ac:dyDescent="0.25">
      <c r="B5183" s="272"/>
    </row>
    <row r="5184" spans="2:2" x14ac:dyDescent="0.25">
      <c r="B5184" s="272"/>
    </row>
    <row r="5185" spans="2:2" x14ac:dyDescent="0.25">
      <c r="B5185" s="272"/>
    </row>
    <row r="5186" spans="2:2" x14ac:dyDescent="0.25">
      <c r="B5186" s="272"/>
    </row>
    <row r="5187" spans="2:2" x14ac:dyDescent="0.25">
      <c r="B5187" s="272"/>
    </row>
    <row r="5188" spans="2:2" x14ac:dyDescent="0.25">
      <c r="B5188" s="272"/>
    </row>
    <row r="5189" spans="2:2" x14ac:dyDescent="0.25">
      <c r="B5189" s="272"/>
    </row>
    <row r="5190" spans="2:2" x14ac:dyDescent="0.25">
      <c r="B5190" s="272"/>
    </row>
    <row r="5191" spans="2:2" x14ac:dyDescent="0.25">
      <c r="B5191" s="272"/>
    </row>
    <row r="5192" spans="2:2" x14ac:dyDescent="0.25">
      <c r="B5192" s="272"/>
    </row>
    <row r="5193" spans="2:2" x14ac:dyDescent="0.25">
      <c r="B5193" s="272"/>
    </row>
    <row r="5194" spans="2:2" x14ac:dyDescent="0.25">
      <c r="B5194" s="272"/>
    </row>
    <row r="5195" spans="2:2" x14ac:dyDescent="0.25">
      <c r="B5195" s="272"/>
    </row>
    <row r="5196" spans="2:2" x14ac:dyDescent="0.25">
      <c r="B5196" s="272"/>
    </row>
    <row r="5197" spans="2:2" x14ac:dyDescent="0.25">
      <c r="B5197" s="272"/>
    </row>
    <row r="5198" spans="2:2" x14ac:dyDescent="0.25">
      <c r="B5198" s="272"/>
    </row>
    <row r="5199" spans="2:2" x14ac:dyDescent="0.25">
      <c r="B5199" s="272"/>
    </row>
    <row r="5200" spans="2:2" x14ac:dyDescent="0.25">
      <c r="B5200" s="272"/>
    </row>
    <row r="5201" spans="2:2" x14ac:dyDescent="0.25">
      <c r="B5201" s="272"/>
    </row>
    <row r="5202" spans="2:2" x14ac:dyDescent="0.25">
      <c r="B5202" s="272"/>
    </row>
    <row r="5203" spans="2:2" x14ac:dyDescent="0.25">
      <c r="B5203" s="272"/>
    </row>
    <row r="5204" spans="2:2" x14ac:dyDescent="0.25">
      <c r="B5204" s="272"/>
    </row>
    <row r="5205" spans="2:2" x14ac:dyDescent="0.25">
      <c r="B5205" s="272"/>
    </row>
    <row r="5206" spans="2:2" x14ac:dyDescent="0.25">
      <c r="B5206" s="272"/>
    </row>
    <row r="5207" spans="2:2" x14ac:dyDescent="0.25">
      <c r="B5207" s="272"/>
    </row>
    <row r="5208" spans="2:2" x14ac:dyDescent="0.25">
      <c r="B5208" s="272"/>
    </row>
    <row r="5209" spans="2:2" x14ac:dyDescent="0.25">
      <c r="B5209" s="272"/>
    </row>
    <row r="5210" spans="2:2" x14ac:dyDescent="0.25">
      <c r="B5210" s="272"/>
    </row>
    <row r="5211" spans="2:2" x14ac:dyDescent="0.25">
      <c r="B5211" s="272"/>
    </row>
    <row r="5212" spans="2:2" x14ac:dyDescent="0.25">
      <c r="B5212" s="272"/>
    </row>
    <row r="5213" spans="2:2" x14ac:dyDescent="0.25">
      <c r="B5213" s="272"/>
    </row>
    <row r="5214" spans="2:2" x14ac:dyDescent="0.25">
      <c r="B5214" s="272"/>
    </row>
    <row r="5215" spans="2:2" x14ac:dyDescent="0.25">
      <c r="B5215" s="272"/>
    </row>
    <row r="5216" spans="2:2" x14ac:dyDescent="0.25">
      <c r="B5216" s="272"/>
    </row>
    <row r="5217" spans="2:2" x14ac:dyDescent="0.25">
      <c r="B5217" s="272"/>
    </row>
    <row r="5218" spans="2:2" x14ac:dyDescent="0.25">
      <c r="B5218" s="272"/>
    </row>
    <row r="5219" spans="2:2" x14ac:dyDescent="0.25">
      <c r="B5219" s="272"/>
    </row>
    <row r="5220" spans="2:2" x14ac:dyDescent="0.25">
      <c r="B5220" s="272"/>
    </row>
    <row r="5221" spans="2:2" x14ac:dyDescent="0.25">
      <c r="B5221" s="272"/>
    </row>
    <row r="5222" spans="2:2" x14ac:dyDescent="0.25">
      <c r="B5222" s="272"/>
    </row>
    <row r="5223" spans="2:2" x14ac:dyDescent="0.25">
      <c r="B5223" s="272"/>
    </row>
    <row r="5224" spans="2:2" x14ac:dyDescent="0.25">
      <c r="B5224" s="272"/>
    </row>
    <row r="5225" spans="2:2" x14ac:dyDescent="0.25">
      <c r="B5225" s="272"/>
    </row>
    <row r="5226" spans="2:2" x14ac:dyDescent="0.25">
      <c r="B5226" s="272"/>
    </row>
    <row r="5227" spans="2:2" x14ac:dyDescent="0.25">
      <c r="B5227" s="272"/>
    </row>
    <row r="5228" spans="2:2" x14ac:dyDescent="0.25">
      <c r="B5228" s="272"/>
    </row>
    <row r="5229" spans="2:2" x14ac:dyDescent="0.25">
      <c r="B5229" s="272"/>
    </row>
    <row r="5230" spans="2:2" x14ac:dyDescent="0.25">
      <c r="B5230" s="272"/>
    </row>
    <row r="5231" spans="2:2" x14ac:dyDescent="0.25">
      <c r="B5231" s="272"/>
    </row>
    <row r="5232" spans="2:2" x14ac:dyDescent="0.25">
      <c r="B5232" s="272"/>
    </row>
    <row r="5233" spans="2:2" x14ac:dyDescent="0.25">
      <c r="B5233" s="272"/>
    </row>
    <row r="5234" spans="2:2" x14ac:dyDescent="0.25">
      <c r="B5234" s="272"/>
    </row>
    <row r="5235" spans="2:2" x14ac:dyDescent="0.25">
      <c r="B5235" s="272"/>
    </row>
    <row r="5236" spans="2:2" x14ac:dyDescent="0.25">
      <c r="B5236" s="272"/>
    </row>
    <row r="5237" spans="2:2" x14ac:dyDescent="0.25">
      <c r="B5237" s="272"/>
    </row>
    <row r="5238" spans="2:2" x14ac:dyDescent="0.25">
      <c r="B5238" s="272"/>
    </row>
    <row r="5239" spans="2:2" x14ac:dyDescent="0.25">
      <c r="B5239" s="272"/>
    </row>
    <row r="5240" spans="2:2" x14ac:dyDescent="0.25">
      <c r="B5240" s="272"/>
    </row>
    <row r="5241" spans="2:2" x14ac:dyDescent="0.25">
      <c r="B5241" s="272"/>
    </row>
    <row r="5242" spans="2:2" x14ac:dyDescent="0.25">
      <c r="B5242" s="272"/>
    </row>
    <row r="5243" spans="2:2" x14ac:dyDescent="0.25">
      <c r="B5243" s="272"/>
    </row>
    <row r="5244" spans="2:2" x14ac:dyDescent="0.25">
      <c r="B5244" s="272"/>
    </row>
    <row r="5245" spans="2:2" x14ac:dyDescent="0.25">
      <c r="B5245" s="272"/>
    </row>
    <row r="5246" spans="2:2" x14ac:dyDescent="0.25">
      <c r="B5246" s="272"/>
    </row>
    <row r="5247" spans="2:2" x14ac:dyDescent="0.25">
      <c r="B5247" s="272"/>
    </row>
    <row r="5248" spans="2:2" x14ac:dyDescent="0.25">
      <c r="B5248" s="272"/>
    </row>
    <row r="5249" spans="2:2" x14ac:dyDescent="0.25">
      <c r="B5249" s="272"/>
    </row>
    <row r="5250" spans="2:2" x14ac:dyDescent="0.25">
      <c r="B5250" s="272"/>
    </row>
    <row r="5251" spans="2:2" x14ac:dyDescent="0.25">
      <c r="B5251" s="272"/>
    </row>
    <row r="5252" spans="2:2" x14ac:dyDescent="0.25">
      <c r="B5252" s="272"/>
    </row>
    <row r="5253" spans="2:2" x14ac:dyDescent="0.25">
      <c r="B5253" s="272"/>
    </row>
    <row r="5254" spans="2:2" x14ac:dyDescent="0.25">
      <c r="B5254" s="272"/>
    </row>
    <row r="5255" spans="2:2" x14ac:dyDescent="0.25">
      <c r="B5255" s="272"/>
    </row>
    <row r="5256" spans="2:2" x14ac:dyDescent="0.25">
      <c r="B5256" s="272"/>
    </row>
    <row r="5257" spans="2:2" x14ac:dyDescent="0.25">
      <c r="B5257" s="272"/>
    </row>
    <row r="5258" spans="2:2" x14ac:dyDescent="0.25">
      <c r="B5258" s="272"/>
    </row>
    <row r="5259" spans="2:2" x14ac:dyDescent="0.25">
      <c r="B5259" s="272"/>
    </row>
    <row r="5260" spans="2:2" x14ac:dyDescent="0.25">
      <c r="B5260" s="272"/>
    </row>
    <row r="5261" spans="2:2" x14ac:dyDescent="0.25">
      <c r="B5261" s="272"/>
    </row>
    <row r="5262" spans="2:2" x14ac:dyDescent="0.25">
      <c r="B5262" s="272"/>
    </row>
    <row r="5263" spans="2:2" x14ac:dyDescent="0.25">
      <c r="B5263" s="272"/>
    </row>
    <row r="5264" spans="2:2" x14ac:dyDescent="0.25">
      <c r="B5264" s="272"/>
    </row>
    <row r="5265" spans="2:2" x14ac:dyDescent="0.25">
      <c r="B5265" s="272"/>
    </row>
    <row r="5266" spans="2:2" x14ac:dyDescent="0.25">
      <c r="B5266" s="272"/>
    </row>
    <row r="5267" spans="2:2" x14ac:dyDescent="0.25">
      <c r="B5267" s="272"/>
    </row>
    <row r="5268" spans="2:2" x14ac:dyDescent="0.25">
      <c r="B5268" s="272"/>
    </row>
    <row r="5269" spans="2:2" x14ac:dyDescent="0.25">
      <c r="B5269" s="272"/>
    </row>
    <row r="5270" spans="2:2" x14ac:dyDescent="0.25">
      <c r="B5270" s="272"/>
    </row>
    <row r="5271" spans="2:2" x14ac:dyDescent="0.25">
      <c r="B5271" s="272"/>
    </row>
    <row r="5272" spans="2:2" x14ac:dyDescent="0.25">
      <c r="B5272" s="272"/>
    </row>
    <row r="5273" spans="2:2" x14ac:dyDescent="0.25">
      <c r="B5273" s="272"/>
    </row>
    <row r="5274" spans="2:2" x14ac:dyDescent="0.25">
      <c r="B5274" s="272"/>
    </row>
    <row r="5275" spans="2:2" x14ac:dyDescent="0.25">
      <c r="B5275" s="272"/>
    </row>
    <row r="5276" spans="2:2" x14ac:dyDescent="0.25">
      <c r="B5276" s="272"/>
    </row>
    <row r="5277" spans="2:2" x14ac:dyDescent="0.25">
      <c r="B5277" s="272"/>
    </row>
    <row r="5278" spans="2:2" x14ac:dyDescent="0.25">
      <c r="B5278" s="272"/>
    </row>
    <row r="5279" spans="2:2" x14ac:dyDescent="0.25">
      <c r="B5279" s="272"/>
    </row>
    <row r="5280" spans="2:2" x14ac:dyDescent="0.25">
      <c r="B5280" s="272"/>
    </row>
    <row r="5281" spans="2:2" x14ac:dyDescent="0.25">
      <c r="B5281" s="272"/>
    </row>
    <row r="5282" spans="2:2" x14ac:dyDescent="0.25">
      <c r="B5282" s="272"/>
    </row>
    <row r="5283" spans="2:2" x14ac:dyDescent="0.25">
      <c r="B5283" s="272"/>
    </row>
    <row r="5284" spans="2:2" x14ac:dyDescent="0.25">
      <c r="B5284" s="272"/>
    </row>
    <row r="5285" spans="2:2" x14ac:dyDescent="0.25">
      <c r="B5285" s="272"/>
    </row>
    <row r="5286" spans="2:2" x14ac:dyDescent="0.25">
      <c r="B5286" s="272"/>
    </row>
    <row r="5287" spans="2:2" x14ac:dyDescent="0.25">
      <c r="B5287" s="272"/>
    </row>
    <row r="5288" spans="2:2" x14ac:dyDescent="0.25">
      <c r="B5288" s="272"/>
    </row>
    <row r="5289" spans="2:2" x14ac:dyDescent="0.25">
      <c r="B5289" s="272"/>
    </row>
    <row r="5290" spans="2:2" x14ac:dyDescent="0.25">
      <c r="B5290" s="272"/>
    </row>
    <row r="5291" spans="2:2" x14ac:dyDescent="0.25">
      <c r="B5291" s="272"/>
    </row>
    <row r="5292" spans="2:2" x14ac:dyDescent="0.25">
      <c r="B5292" s="272"/>
    </row>
    <row r="5293" spans="2:2" x14ac:dyDescent="0.25">
      <c r="B5293" s="272"/>
    </row>
    <row r="5294" spans="2:2" x14ac:dyDescent="0.25">
      <c r="B5294" s="272"/>
    </row>
    <row r="5295" spans="2:2" x14ac:dyDescent="0.25">
      <c r="B5295" s="272"/>
    </row>
    <row r="5296" spans="2:2" x14ac:dyDescent="0.25">
      <c r="B5296" s="272"/>
    </row>
    <row r="5297" spans="2:2" x14ac:dyDescent="0.25">
      <c r="B5297" s="272"/>
    </row>
    <row r="5298" spans="2:2" x14ac:dyDescent="0.25">
      <c r="B5298" s="272"/>
    </row>
    <row r="5299" spans="2:2" x14ac:dyDescent="0.25">
      <c r="B5299" s="272"/>
    </row>
    <row r="5300" spans="2:2" x14ac:dyDescent="0.25">
      <c r="B5300" s="272"/>
    </row>
    <row r="5301" spans="2:2" x14ac:dyDescent="0.25">
      <c r="B5301" s="272"/>
    </row>
    <row r="5302" spans="2:2" x14ac:dyDescent="0.25">
      <c r="B5302" s="272"/>
    </row>
    <row r="5303" spans="2:2" x14ac:dyDescent="0.25">
      <c r="B5303" s="272"/>
    </row>
    <row r="5304" spans="2:2" x14ac:dyDescent="0.25">
      <c r="B5304" s="272"/>
    </row>
    <row r="5305" spans="2:2" x14ac:dyDescent="0.25">
      <c r="B5305" s="272"/>
    </row>
    <row r="5306" spans="2:2" x14ac:dyDescent="0.25">
      <c r="B5306" s="272"/>
    </row>
    <row r="5307" spans="2:2" x14ac:dyDescent="0.25">
      <c r="B5307" s="272"/>
    </row>
    <row r="5308" spans="2:2" x14ac:dyDescent="0.25">
      <c r="B5308" s="272"/>
    </row>
    <row r="5309" spans="2:2" x14ac:dyDescent="0.25">
      <c r="B5309" s="272"/>
    </row>
    <row r="5310" spans="2:2" x14ac:dyDescent="0.25">
      <c r="B5310" s="272"/>
    </row>
    <row r="5311" spans="2:2" x14ac:dyDescent="0.25">
      <c r="B5311" s="272"/>
    </row>
    <row r="5312" spans="2:2" x14ac:dyDescent="0.25">
      <c r="B5312" s="272"/>
    </row>
    <row r="5313" spans="2:2" x14ac:dyDescent="0.25">
      <c r="B5313" s="272"/>
    </row>
    <row r="5314" spans="2:2" x14ac:dyDescent="0.25">
      <c r="B5314" s="272"/>
    </row>
    <row r="5315" spans="2:2" x14ac:dyDescent="0.25">
      <c r="B5315" s="272"/>
    </row>
    <row r="5316" spans="2:2" x14ac:dyDescent="0.25">
      <c r="B5316" s="272"/>
    </row>
    <row r="5317" spans="2:2" x14ac:dyDescent="0.25">
      <c r="B5317" s="272"/>
    </row>
    <row r="5318" spans="2:2" x14ac:dyDescent="0.25">
      <c r="B5318" s="272"/>
    </row>
    <row r="5319" spans="2:2" x14ac:dyDescent="0.25">
      <c r="B5319" s="272"/>
    </row>
    <row r="5320" spans="2:2" x14ac:dyDescent="0.25">
      <c r="B5320" s="272"/>
    </row>
    <row r="5321" spans="2:2" x14ac:dyDescent="0.25">
      <c r="B5321" s="272"/>
    </row>
    <row r="5322" spans="2:2" x14ac:dyDescent="0.25">
      <c r="B5322" s="272"/>
    </row>
    <row r="5323" spans="2:2" x14ac:dyDescent="0.25">
      <c r="B5323" s="272"/>
    </row>
    <row r="5324" spans="2:2" x14ac:dyDescent="0.25">
      <c r="B5324" s="272"/>
    </row>
    <row r="5325" spans="2:2" x14ac:dyDescent="0.25">
      <c r="B5325" s="272"/>
    </row>
    <row r="5326" spans="2:2" x14ac:dyDescent="0.25">
      <c r="B5326" s="272"/>
    </row>
    <row r="5327" spans="2:2" x14ac:dyDescent="0.25">
      <c r="B5327" s="272"/>
    </row>
    <row r="5328" spans="2:2" x14ac:dyDescent="0.25">
      <c r="B5328" s="272"/>
    </row>
    <row r="5329" spans="2:2" x14ac:dyDescent="0.25">
      <c r="B5329" s="272"/>
    </row>
    <row r="5330" spans="2:2" x14ac:dyDescent="0.25">
      <c r="B5330" s="272"/>
    </row>
    <row r="5331" spans="2:2" x14ac:dyDescent="0.25">
      <c r="B5331" s="272"/>
    </row>
    <row r="5332" spans="2:2" x14ac:dyDescent="0.25">
      <c r="B5332" s="272"/>
    </row>
    <row r="5333" spans="2:2" x14ac:dyDescent="0.25">
      <c r="B5333" s="272"/>
    </row>
    <row r="5334" spans="2:2" x14ac:dyDescent="0.25">
      <c r="B5334" s="272"/>
    </row>
    <row r="5335" spans="2:2" x14ac:dyDescent="0.25">
      <c r="B5335" s="272"/>
    </row>
    <row r="5336" spans="2:2" x14ac:dyDescent="0.25">
      <c r="B5336" s="272"/>
    </row>
    <row r="5337" spans="2:2" x14ac:dyDescent="0.25">
      <c r="B5337" s="272"/>
    </row>
    <row r="5338" spans="2:2" x14ac:dyDescent="0.25">
      <c r="B5338" s="272"/>
    </row>
    <row r="5339" spans="2:2" x14ac:dyDescent="0.25">
      <c r="B5339" s="272"/>
    </row>
    <row r="5340" spans="2:2" x14ac:dyDescent="0.25">
      <c r="B5340" s="272"/>
    </row>
    <row r="5341" spans="2:2" x14ac:dyDescent="0.25">
      <c r="B5341" s="272"/>
    </row>
    <row r="5342" spans="2:2" x14ac:dyDescent="0.25">
      <c r="B5342" s="272"/>
    </row>
    <row r="5343" spans="2:2" x14ac:dyDescent="0.25">
      <c r="B5343" s="272"/>
    </row>
    <row r="5344" spans="2:2" x14ac:dyDescent="0.25">
      <c r="B5344" s="272"/>
    </row>
    <row r="5345" spans="2:2" x14ac:dyDescent="0.25">
      <c r="B5345" s="272"/>
    </row>
    <row r="5346" spans="2:2" x14ac:dyDescent="0.25">
      <c r="B5346" s="272"/>
    </row>
    <row r="5347" spans="2:2" x14ac:dyDescent="0.25">
      <c r="B5347" s="272"/>
    </row>
    <row r="5348" spans="2:2" x14ac:dyDescent="0.25">
      <c r="B5348" s="272"/>
    </row>
    <row r="5349" spans="2:2" x14ac:dyDescent="0.25">
      <c r="B5349" s="272"/>
    </row>
    <row r="5350" spans="2:2" x14ac:dyDescent="0.25">
      <c r="B5350" s="272"/>
    </row>
    <row r="5351" spans="2:2" x14ac:dyDescent="0.25">
      <c r="B5351" s="272"/>
    </row>
    <row r="5352" spans="2:2" x14ac:dyDescent="0.25">
      <c r="B5352" s="272"/>
    </row>
    <row r="5353" spans="2:2" x14ac:dyDescent="0.25">
      <c r="B5353" s="272"/>
    </row>
    <row r="5354" spans="2:2" x14ac:dyDescent="0.25">
      <c r="B5354" s="272"/>
    </row>
    <row r="5355" spans="2:2" x14ac:dyDescent="0.25">
      <c r="B5355" s="272"/>
    </row>
    <row r="5356" spans="2:2" x14ac:dyDescent="0.25">
      <c r="B5356" s="272"/>
    </row>
    <row r="5357" spans="2:2" x14ac:dyDescent="0.25">
      <c r="B5357" s="272"/>
    </row>
    <row r="5358" spans="2:2" x14ac:dyDescent="0.25">
      <c r="B5358" s="272"/>
    </row>
    <row r="5359" spans="2:2" x14ac:dyDescent="0.25">
      <c r="B5359" s="272"/>
    </row>
    <row r="5360" spans="2:2" x14ac:dyDescent="0.25">
      <c r="B5360" s="272"/>
    </row>
    <row r="5361" spans="2:2" x14ac:dyDescent="0.25">
      <c r="B5361" s="272"/>
    </row>
    <row r="5362" spans="2:2" x14ac:dyDescent="0.25">
      <c r="B5362" s="272"/>
    </row>
    <row r="5363" spans="2:2" x14ac:dyDescent="0.25">
      <c r="B5363" s="272"/>
    </row>
    <row r="5364" spans="2:2" x14ac:dyDescent="0.25">
      <c r="B5364" s="272"/>
    </row>
    <row r="5365" spans="2:2" x14ac:dyDescent="0.25">
      <c r="B5365" s="272"/>
    </row>
    <row r="5366" spans="2:2" x14ac:dyDescent="0.25">
      <c r="B5366" s="272"/>
    </row>
    <row r="5367" spans="2:2" x14ac:dyDescent="0.25">
      <c r="B5367" s="272"/>
    </row>
    <row r="5368" spans="2:2" x14ac:dyDescent="0.25">
      <c r="B5368" s="272"/>
    </row>
    <row r="5369" spans="2:2" x14ac:dyDescent="0.25">
      <c r="B5369" s="272"/>
    </row>
    <row r="5370" spans="2:2" x14ac:dyDescent="0.25">
      <c r="B5370" s="272"/>
    </row>
    <row r="5371" spans="2:2" x14ac:dyDescent="0.25">
      <c r="B5371" s="272"/>
    </row>
    <row r="5372" spans="2:2" x14ac:dyDescent="0.25">
      <c r="B5372" s="272"/>
    </row>
    <row r="5373" spans="2:2" x14ac:dyDescent="0.25">
      <c r="B5373" s="272"/>
    </row>
    <row r="5374" spans="2:2" x14ac:dyDescent="0.25">
      <c r="B5374" s="272"/>
    </row>
    <row r="5375" spans="2:2" x14ac:dyDescent="0.25">
      <c r="B5375" s="272"/>
    </row>
    <row r="5376" spans="2:2" x14ac:dyDescent="0.25">
      <c r="B5376" s="272"/>
    </row>
    <row r="5377" spans="2:2" x14ac:dyDescent="0.25">
      <c r="B5377" s="272"/>
    </row>
    <row r="5378" spans="2:2" x14ac:dyDescent="0.25">
      <c r="B5378" s="272"/>
    </row>
    <row r="5379" spans="2:2" x14ac:dyDescent="0.25">
      <c r="B5379" s="272"/>
    </row>
    <row r="5380" spans="2:2" x14ac:dyDescent="0.25">
      <c r="B5380" s="272"/>
    </row>
    <row r="5381" spans="2:2" x14ac:dyDescent="0.25">
      <c r="B5381" s="272"/>
    </row>
    <row r="5382" spans="2:2" x14ac:dyDescent="0.25">
      <c r="B5382" s="272"/>
    </row>
    <row r="5383" spans="2:2" x14ac:dyDescent="0.25">
      <c r="B5383" s="272"/>
    </row>
    <row r="5384" spans="2:2" x14ac:dyDescent="0.25">
      <c r="B5384" s="272"/>
    </row>
    <row r="5385" spans="2:2" x14ac:dyDescent="0.25">
      <c r="B5385" s="272"/>
    </row>
    <row r="5386" spans="2:2" x14ac:dyDescent="0.25">
      <c r="B5386" s="272"/>
    </row>
    <row r="5387" spans="2:2" x14ac:dyDescent="0.25">
      <c r="B5387" s="272"/>
    </row>
    <row r="5388" spans="2:2" x14ac:dyDescent="0.25">
      <c r="B5388" s="272"/>
    </row>
    <row r="5389" spans="2:2" x14ac:dyDescent="0.25">
      <c r="B5389" s="272"/>
    </row>
    <row r="5390" spans="2:2" x14ac:dyDescent="0.25">
      <c r="B5390" s="272"/>
    </row>
    <row r="5391" spans="2:2" x14ac:dyDescent="0.25">
      <c r="B5391" s="272"/>
    </row>
    <row r="5392" spans="2:2" x14ac:dyDescent="0.25">
      <c r="B5392" s="272"/>
    </row>
    <row r="5393" spans="2:2" x14ac:dyDescent="0.25">
      <c r="B5393" s="272"/>
    </row>
    <row r="5394" spans="2:2" x14ac:dyDescent="0.25">
      <c r="B5394" s="272"/>
    </row>
    <row r="5395" spans="2:2" x14ac:dyDescent="0.25">
      <c r="B5395" s="272"/>
    </row>
    <row r="5396" spans="2:2" x14ac:dyDescent="0.25">
      <c r="B5396" s="272"/>
    </row>
    <row r="5397" spans="2:2" x14ac:dyDescent="0.25">
      <c r="B5397" s="272"/>
    </row>
    <row r="5398" spans="2:2" x14ac:dyDescent="0.25">
      <c r="B5398" s="272"/>
    </row>
    <row r="5399" spans="2:2" x14ac:dyDescent="0.25">
      <c r="B5399" s="272"/>
    </row>
    <row r="5400" spans="2:2" x14ac:dyDescent="0.25">
      <c r="B5400" s="272"/>
    </row>
    <row r="5401" spans="2:2" x14ac:dyDescent="0.25">
      <c r="B5401" s="272"/>
    </row>
    <row r="5402" spans="2:2" x14ac:dyDescent="0.25">
      <c r="B5402" s="272"/>
    </row>
    <row r="5403" spans="2:2" x14ac:dyDescent="0.25">
      <c r="B5403" s="272"/>
    </row>
    <row r="5404" spans="2:2" x14ac:dyDescent="0.25">
      <c r="B5404" s="272"/>
    </row>
    <row r="5405" spans="2:2" x14ac:dyDescent="0.25">
      <c r="B5405" s="272"/>
    </row>
    <row r="5406" spans="2:2" x14ac:dyDescent="0.25">
      <c r="B5406" s="272"/>
    </row>
    <row r="5407" spans="2:2" x14ac:dyDescent="0.25">
      <c r="B5407" s="272"/>
    </row>
    <row r="5408" spans="2:2" x14ac:dyDescent="0.25">
      <c r="B5408" s="272"/>
    </row>
    <row r="5409" spans="2:2" x14ac:dyDescent="0.25">
      <c r="B5409" s="272"/>
    </row>
    <row r="5410" spans="2:2" x14ac:dyDescent="0.25">
      <c r="B5410" s="272"/>
    </row>
    <row r="5411" spans="2:2" x14ac:dyDescent="0.25">
      <c r="B5411" s="272"/>
    </row>
    <row r="5412" spans="2:2" x14ac:dyDescent="0.25">
      <c r="B5412" s="272"/>
    </row>
    <row r="5413" spans="2:2" x14ac:dyDescent="0.25">
      <c r="B5413" s="272"/>
    </row>
    <row r="5414" spans="2:2" x14ac:dyDescent="0.25">
      <c r="B5414" s="272"/>
    </row>
    <row r="5415" spans="2:2" x14ac:dyDescent="0.25">
      <c r="B5415" s="272"/>
    </row>
    <row r="5416" spans="2:2" x14ac:dyDescent="0.25">
      <c r="B5416" s="272"/>
    </row>
    <row r="5417" spans="2:2" x14ac:dyDescent="0.25">
      <c r="B5417" s="272"/>
    </row>
    <row r="5418" spans="2:2" x14ac:dyDescent="0.25">
      <c r="B5418" s="272"/>
    </row>
    <row r="5419" spans="2:2" x14ac:dyDescent="0.25">
      <c r="B5419" s="272"/>
    </row>
    <row r="5420" spans="2:2" x14ac:dyDescent="0.25">
      <c r="B5420" s="272"/>
    </row>
    <row r="5421" spans="2:2" x14ac:dyDescent="0.25">
      <c r="B5421" s="272"/>
    </row>
    <row r="5422" spans="2:2" x14ac:dyDescent="0.25">
      <c r="B5422" s="272"/>
    </row>
    <row r="5423" spans="2:2" x14ac:dyDescent="0.25">
      <c r="B5423" s="272"/>
    </row>
    <row r="5424" spans="2:2" x14ac:dyDescent="0.25">
      <c r="B5424" s="272"/>
    </row>
    <row r="5425" spans="2:2" x14ac:dyDescent="0.25">
      <c r="B5425" s="272"/>
    </row>
    <row r="5426" spans="2:2" x14ac:dyDescent="0.25">
      <c r="B5426" s="272"/>
    </row>
    <row r="5427" spans="2:2" x14ac:dyDescent="0.25">
      <c r="B5427" s="272"/>
    </row>
    <row r="5428" spans="2:2" x14ac:dyDescent="0.25">
      <c r="B5428" s="272"/>
    </row>
    <row r="5429" spans="2:2" x14ac:dyDescent="0.25">
      <c r="B5429" s="272"/>
    </row>
    <row r="5430" spans="2:2" x14ac:dyDescent="0.25">
      <c r="B5430" s="272"/>
    </row>
    <row r="5431" spans="2:2" x14ac:dyDescent="0.25">
      <c r="B5431" s="272"/>
    </row>
    <row r="5432" spans="2:2" x14ac:dyDescent="0.25">
      <c r="B5432" s="272"/>
    </row>
    <row r="5433" spans="2:2" x14ac:dyDescent="0.25">
      <c r="B5433" s="272"/>
    </row>
    <row r="5434" spans="2:2" x14ac:dyDescent="0.25">
      <c r="B5434" s="272"/>
    </row>
    <row r="5435" spans="2:2" x14ac:dyDescent="0.25">
      <c r="B5435" s="272"/>
    </row>
    <row r="5436" spans="2:2" x14ac:dyDescent="0.25">
      <c r="B5436" s="272"/>
    </row>
    <row r="5437" spans="2:2" x14ac:dyDescent="0.25">
      <c r="B5437" s="272"/>
    </row>
    <row r="5438" spans="2:2" x14ac:dyDescent="0.25">
      <c r="B5438" s="272"/>
    </row>
    <row r="5439" spans="2:2" x14ac:dyDescent="0.25">
      <c r="B5439" s="272"/>
    </row>
    <row r="5440" spans="2:2" x14ac:dyDescent="0.25">
      <c r="B5440" s="272"/>
    </row>
    <row r="5441" spans="2:2" x14ac:dyDescent="0.25">
      <c r="B5441" s="272"/>
    </row>
    <row r="5442" spans="2:2" x14ac:dyDescent="0.25">
      <c r="B5442" s="272"/>
    </row>
    <row r="5443" spans="2:2" x14ac:dyDescent="0.25">
      <c r="B5443" s="272"/>
    </row>
    <row r="5444" spans="2:2" x14ac:dyDescent="0.25">
      <c r="B5444" s="272"/>
    </row>
    <row r="5445" spans="2:2" x14ac:dyDescent="0.25">
      <c r="B5445" s="272"/>
    </row>
    <row r="5446" spans="2:2" x14ac:dyDescent="0.25">
      <c r="B5446" s="272"/>
    </row>
    <row r="5447" spans="2:2" x14ac:dyDescent="0.25">
      <c r="B5447" s="272"/>
    </row>
    <row r="5448" spans="2:2" x14ac:dyDescent="0.25">
      <c r="B5448" s="272"/>
    </row>
    <row r="5449" spans="2:2" x14ac:dyDescent="0.25">
      <c r="B5449" s="272"/>
    </row>
    <row r="5450" spans="2:2" x14ac:dyDescent="0.25">
      <c r="B5450" s="272"/>
    </row>
    <row r="5451" spans="2:2" x14ac:dyDescent="0.25">
      <c r="B5451" s="272"/>
    </row>
    <row r="5452" spans="2:2" x14ac:dyDescent="0.25">
      <c r="B5452" s="272"/>
    </row>
    <row r="5453" spans="2:2" x14ac:dyDescent="0.25">
      <c r="B5453" s="272"/>
    </row>
    <row r="5454" spans="2:2" x14ac:dyDescent="0.25">
      <c r="B5454" s="272"/>
    </row>
    <row r="5455" spans="2:2" x14ac:dyDescent="0.25">
      <c r="B5455" s="272"/>
    </row>
    <row r="5456" spans="2:2" x14ac:dyDescent="0.25">
      <c r="B5456" s="272"/>
    </row>
    <row r="5457" spans="2:2" x14ac:dyDescent="0.25">
      <c r="B5457" s="272"/>
    </row>
    <row r="5458" spans="2:2" x14ac:dyDescent="0.25">
      <c r="B5458" s="272"/>
    </row>
    <row r="5459" spans="2:2" x14ac:dyDescent="0.25">
      <c r="B5459" s="272"/>
    </row>
    <row r="5460" spans="2:2" x14ac:dyDescent="0.25">
      <c r="B5460" s="272"/>
    </row>
    <row r="5461" spans="2:2" x14ac:dyDescent="0.25">
      <c r="B5461" s="272"/>
    </row>
    <row r="5462" spans="2:2" x14ac:dyDescent="0.25">
      <c r="B5462" s="272"/>
    </row>
    <row r="5463" spans="2:2" x14ac:dyDescent="0.25">
      <c r="B5463" s="272"/>
    </row>
    <row r="5464" spans="2:2" x14ac:dyDescent="0.25">
      <c r="B5464" s="272"/>
    </row>
    <row r="5465" spans="2:2" x14ac:dyDescent="0.25">
      <c r="B5465" s="272"/>
    </row>
    <row r="5466" spans="2:2" x14ac:dyDescent="0.25">
      <c r="B5466" s="272"/>
    </row>
    <row r="5467" spans="2:2" x14ac:dyDescent="0.25">
      <c r="B5467" s="272"/>
    </row>
    <row r="5468" spans="2:2" x14ac:dyDescent="0.25">
      <c r="B5468" s="272"/>
    </row>
    <row r="5469" spans="2:2" x14ac:dyDescent="0.25">
      <c r="B5469" s="272"/>
    </row>
    <row r="5470" spans="2:2" x14ac:dyDescent="0.25">
      <c r="B5470" s="272"/>
    </row>
    <row r="5471" spans="2:2" x14ac:dyDescent="0.25">
      <c r="B5471" s="272"/>
    </row>
    <row r="5472" spans="2:2" x14ac:dyDescent="0.25">
      <c r="B5472" s="272"/>
    </row>
    <row r="5473" spans="2:2" x14ac:dyDescent="0.25">
      <c r="B5473" s="272"/>
    </row>
    <row r="5474" spans="2:2" x14ac:dyDescent="0.25">
      <c r="B5474" s="272"/>
    </row>
    <row r="5475" spans="2:2" x14ac:dyDescent="0.25">
      <c r="B5475" s="272"/>
    </row>
    <row r="5476" spans="2:2" x14ac:dyDescent="0.25">
      <c r="B5476" s="272"/>
    </row>
    <row r="5477" spans="2:2" x14ac:dyDescent="0.25">
      <c r="B5477" s="272"/>
    </row>
    <row r="5478" spans="2:2" x14ac:dyDescent="0.25">
      <c r="B5478" s="272"/>
    </row>
    <row r="5479" spans="2:2" x14ac:dyDescent="0.25">
      <c r="B5479" s="272"/>
    </row>
    <row r="5480" spans="2:2" x14ac:dyDescent="0.25">
      <c r="B5480" s="272"/>
    </row>
    <row r="5481" spans="2:2" x14ac:dyDescent="0.25">
      <c r="B5481" s="272"/>
    </row>
    <row r="5482" spans="2:2" x14ac:dyDescent="0.25">
      <c r="B5482" s="272"/>
    </row>
    <row r="5483" spans="2:2" x14ac:dyDescent="0.25">
      <c r="B5483" s="272"/>
    </row>
    <row r="5484" spans="2:2" x14ac:dyDescent="0.25">
      <c r="B5484" s="272"/>
    </row>
    <row r="5485" spans="2:2" x14ac:dyDescent="0.25">
      <c r="B5485" s="272"/>
    </row>
    <row r="5486" spans="2:2" x14ac:dyDescent="0.25">
      <c r="B5486" s="272"/>
    </row>
    <row r="5487" spans="2:2" x14ac:dyDescent="0.25">
      <c r="B5487" s="272"/>
    </row>
    <row r="5488" spans="2:2" x14ac:dyDescent="0.25">
      <c r="B5488" s="272"/>
    </row>
    <row r="5489" spans="2:2" x14ac:dyDescent="0.25">
      <c r="B5489" s="272"/>
    </row>
    <row r="5490" spans="2:2" x14ac:dyDescent="0.25">
      <c r="B5490" s="272"/>
    </row>
    <row r="5491" spans="2:2" x14ac:dyDescent="0.25">
      <c r="B5491" s="272"/>
    </row>
    <row r="5492" spans="2:2" x14ac:dyDescent="0.25">
      <c r="B5492" s="272"/>
    </row>
    <row r="5493" spans="2:2" x14ac:dyDescent="0.25">
      <c r="B5493" s="272"/>
    </row>
    <row r="5494" spans="2:2" x14ac:dyDescent="0.25">
      <c r="B5494" s="272"/>
    </row>
    <row r="5495" spans="2:2" x14ac:dyDescent="0.25">
      <c r="B5495" s="272"/>
    </row>
    <row r="5496" spans="2:2" x14ac:dyDescent="0.25">
      <c r="B5496" s="272"/>
    </row>
    <row r="5497" spans="2:2" x14ac:dyDescent="0.25">
      <c r="B5497" s="272"/>
    </row>
    <row r="5498" spans="2:2" x14ac:dyDescent="0.25">
      <c r="B5498" s="272"/>
    </row>
    <row r="5499" spans="2:2" x14ac:dyDescent="0.25">
      <c r="B5499" s="272"/>
    </row>
    <row r="5500" spans="2:2" x14ac:dyDescent="0.25">
      <c r="B5500" s="272"/>
    </row>
    <row r="5501" spans="2:2" x14ac:dyDescent="0.25">
      <c r="B5501" s="272"/>
    </row>
    <row r="5502" spans="2:2" x14ac:dyDescent="0.25">
      <c r="B5502" s="272"/>
    </row>
    <row r="5503" spans="2:2" x14ac:dyDescent="0.25">
      <c r="B5503" s="272"/>
    </row>
    <row r="5504" spans="2:2" x14ac:dyDescent="0.25">
      <c r="B5504" s="272"/>
    </row>
    <row r="5505" spans="2:2" x14ac:dyDescent="0.25">
      <c r="B5505" s="272"/>
    </row>
    <row r="5506" spans="2:2" x14ac:dyDescent="0.25">
      <c r="B5506" s="272"/>
    </row>
    <row r="5507" spans="2:2" x14ac:dyDescent="0.25">
      <c r="B5507" s="272"/>
    </row>
    <row r="5508" spans="2:2" x14ac:dyDescent="0.25">
      <c r="B5508" s="272"/>
    </row>
    <row r="5509" spans="2:2" x14ac:dyDescent="0.25">
      <c r="B5509" s="272"/>
    </row>
    <row r="5510" spans="2:2" x14ac:dyDescent="0.25">
      <c r="B5510" s="272"/>
    </row>
    <row r="5511" spans="2:2" x14ac:dyDescent="0.25">
      <c r="B5511" s="272"/>
    </row>
    <row r="5512" spans="2:2" x14ac:dyDescent="0.25">
      <c r="B5512" s="272"/>
    </row>
    <row r="5513" spans="2:2" x14ac:dyDescent="0.25">
      <c r="B5513" s="272"/>
    </row>
    <row r="5514" spans="2:2" x14ac:dyDescent="0.25">
      <c r="B5514" s="272"/>
    </row>
    <row r="5515" spans="2:2" x14ac:dyDescent="0.25">
      <c r="B5515" s="272"/>
    </row>
    <row r="5516" spans="2:2" x14ac:dyDescent="0.25">
      <c r="B5516" s="272"/>
    </row>
    <row r="5517" spans="2:2" x14ac:dyDescent="0.25">
      <c r="B5517" s="272"/>
    </row>
    <row r="5518" spans="2:2" x14ac:dyDescent="0.25">
      <c r="B5518" s="272"/>
    </row>
    <row r="5519" spans="2:2" x14ac:dyDescent="0.25">
      <c r="B5519" s="272"/>
    </row>
    <row r="5520" spans="2:2" x14ac:dyDescent="0.25">
      <c r="B5520" s="272"/>
    </row>
    <row r="5521" spans="2:2" x14ac:dyDescent="0.25">
      <c r="B5521" s="272"/>
    </row>
    <row r="5522" spans="2:2" x14ac:dyDescent="0.25">
      <c r="B5522" s="272"/>
    </row>
    <row r="5523" spans="2:2" x14ac:dyDescent="0.25">
      <c r="B5523" s="272"/>
    </row>
    <row r="5524" spans="2:2" x14ac:dyDescent="0.25">
      <c r="B5524" s="272"/>
    </row>
    <row r="5525" spans="2:2" x14ac:dyDescent="0.25">
      <c r="B5525" s="272"/>
    </row>
    <row r="5526" spans="2:2" x14ac:dyDescent="0.25">
      <c r="B5526" s="272"/>
    </row>
    <row r="5527" spans="2:2" x14ac:dyDescent="0.25">
      <c r="B5527" s="272"/>
    </row>
    <row r="5528" spans="2:2" x14ac:dyDescent="0.25">
      <c r="B5528" s="272"/>
    </row>
    <row r="5529" spans="2:2" x14ac:dyDescent="0.25">
      <c r="B5529" s="272"/>
    </row>
    <row r="5530" spans="2:2" x14ac:dyDescent="0.25">
      <c r="B5530" s="272"/>
    </row>
    <row r="5531" spans="2:2" x14ac:dyDescent="0.25">
      <c r="B5531" s="272"/>
    </row>
    <row r="5532" spans="2:2" x14ac:dyDescent="0.25">
      <c r="B5532" s="272"/>
    </row>
    <row r="5533" spans="2:2" x14ac:dyDescent="0.25">
      <c r="B5533" s="272"/>
    </row>
    <row r="5534" spans="2:2" x14ac:dyDescent="0.25">
      <c r="B5534" s="272"/>
    </row>
    <row r="5535" spans="2:2" x14ac:dyDescent="0.25">
      <c r="B5535" s="272"/>
    </row>
    <row r="5536" spans="2:2" x14ac:dyDescent="0.25">
      <c r="B5536" s="272"/>
    </row>
    <row r="5537" spans="2:2" x14ac:dyDescent="0.25">
      <c r="B5537" s="272"/>
    </row>
    <row r="5538" spans="2:2" x14ac:dyDescent="0.25">
      <c r="B5538" s="272"/>
    </row>
    <row r="5539" spans="2:2" x14ac:dyDescent="0.25">
      <c r="B5539" s="272"/>
    </row>
    <row r="5540" spans="2:2" x14ac:dyDescent="0.25">
      <c r="B5540" s="272"/>
    </row>
    <row r="5541" spans="2:2" x14ac:dyDescent="0.25">
      <c r="B5541" s="272"/>
    </row>
    <row r="5542" spans="2:2" x14ac:dyDescent="0.25">
      <c r="B5542" s="272"/>
    </row>
    <row r="5543" spans="2:2" x14ac:dyDescent="0.25">
      <c r="B5543" s="272"/>
    </row>
    <row r="5544" spans="2:2" x14ac:dyDescent="0.25">
      <c r="B5544" s="272"/>
    </row>
    <row r="5545" spans="2:2" x14ac:dyDescent="0.25">
      <c r="B5545" s="272"/>
    </row>
    <row r="5546" spans="2:2" x14ac:dyDescent="0.25">
      <c r="B5546" s="272"/>
    </row>
    <row r="5547" spans="2:2" x14ac:dyDescent="0.25">
      <c r="B5547" s="272"/>
    </row>
    <row r="5548" spans="2:2" x14ac:dyDescent="0.25">
      <c r="B5548" s="272"/>
    </row>
    <row r="5549" spans="2:2" x14ac:dyDescent="0.25">
      <c r="B5549" s="272"/>
    </row>
    <row r="5550" spans="2:2" x14ac:dyDescent="0.25">
      <c r="B5550" s="272"/>
    </row>
    <row r="5551" spans="2:2" x14ac:dyDescent="0.25">
      <c r="B5551" s="272"/>
    </row>
    <row r="5552" spans="2:2" x14ac:dyDescent="0.25">
      <c r="B5552" s="272"/>
    </row>
    <row r="5553" spans="2:2" x14ac:dyDescent="0.25">
      <c r="B5553" s="272"/>
    </row>
    <row r="5554" spans="2:2" x14ac:dyDescent="0.25">
      <c r="B5554" s="272"/>
    </row>
    <row r="5555" spans="2:2" x14ac:dyDescent="0.25">
      <c r="B5555" s="272"/>
    </row>
    <row r="5556" spans="2:2" x14ac:dyDescent="0.25">
      <c r="B5556" s="272"/>
    </row>
    <row r="5557" spans="2:2" x14ac:dyDescent="0.25">
      <c r="B5557" s="272"/>
    </row>
    <row r="5558" spans="2:2" x14ac:dyDescent="0.25">
      <c r="B5558" s="272"/>
    </row>
    <row r="5559" spans="2:2" x14ac:dyDescent="0.25">
      <c r="B5559" s="272"/>
    </row>
    <row r="5560" spans="2:2" x14ac:dyDescent="0.25">
      <c r="B5560" s="272"/>
    </row>
    <row r="5561" spans="2:2" x14ac:dyDescent="0.25">
      <c r="B5561" s="272"/>
    </row>
    <row r="5562" spans="2:2" x14ac:dyDescent="0.25">
      <c r="B5562" s="272"/>
    </row>
    <row r="5563" spans="2:2" x14ac:dyDescent="0.25">
      <c r="B5563" s="272"/>
    </row>
    <row r="5564" spans="2:2" x14ac:dyDescent="0.25">
      <c r="B5564" s="272"/>
    </row>
    <row r="5565" spans="2:2" x14ac:dyDescent="0.25">
      <c r="B5565" s="272"/>
    </row>
    <row r="5566" spans="2:2" x14ac:dyDescent="0.25">
      <c r="B5566" s="272"/>
    </row>
    <row r="5567" spans="2:2" x14ac:dyDescent="0.25">
      <c r="B5567" s="272"/>
    </row>
    <row r="5568" spans="2:2" x14ac:dyDescent="0.25">
      <c r="B5568" s="272"/>
    </row>
    <row r="5569" spans="2:2" x14ac:dyDescent="0.25">
      <c r="B5569" s="272"/>
    </row>
    <row r="5570" spans="2:2" x14ac:dyDescent="0.25">
      <c r="B5570" s="272"/>
    </row>
    <row r="5571" spans="2:2" x14ac:dyDescent="0.25">
      <c r="B5571" s="272"/>
    </row>
    <row r="5572" spans="2:2" x14ac:dyDescent="0.25">
      <c r="B5572" s="272"/>
    </row>
    <row r="5573" spans="2:2" x14ac:dyDescent="0.25">
      <c r="B5573" s="272"/>
    </row>
    <row r="5574" spans="2:2" x14ac:dyDescent="0.25">
      <c r="B5574" s="272"/>
    </row>
    <row r="5575" spans="2:2" x14ac:dyDescent="0.25">
      <c r="B5575" s="272"/>
    </row>
    <row r="5576" spans="2:2" x14ac:dyDescent="0.25">
      <c r="B5576" s="272"/>
    </row>
    <row r="5577" spans="2:2" x14ac:dyDescent="0.25">
      <c r="B5577" s="272"/>
    </row>
    <row r="5578" spans="2:2" x14ac:dyDescent="0.25">
      <c r="B5578" s="272"/>
    </row>
    <row r="5579" spans="2:2" x14ac:dyDescent="0.25">
      <c r="B5579" s="272"/>
    </row>
    <row r="5580" spans="2:2" x14ac:dyDescent="0.25">
      <c r="B5580" s="272"/>
    </row>
    <row r="5581" spans="2:2" x14ac:dyDescent="0.25">
      <c r="B5581" s="272"/>
    </row>
    <row r="5582" spans="2:2" x14ac:dyDescent="0.25">
      <c r="B5582" s="272"/>
    </row>
    <row r="5583" spans="2:2" x14ac:dyDescent="0.25">
      <c r="B5583" s="272"/>
    </row>
    <row r="5584" spans="2:2" x14ac:dyDescent="0.25">
      <c r="B5584" s="272"/>
    </row>
    <row r="5585" spans="2:2" x14ac:dyDescent="0.25">
      <c r="B5585" s="272"/>
    </row>
    <row r="5586" spans="2:2" x14ac:dyDescent="0.25">
      <c r="B5586" s="272"/>
    </row>
    <row r="5587" spans="2:2" x14ac:dyDescent="0.25">
      <c r="B5587" s="272"/>
    </row>
    <row r="5588" spans="2:2" x14ac:dyDescent="0.25">
      <c r="B5588" s="272"/>
    </row>
    <row r="5589" spans="2:2" x14ac:dyDescent="0.25">
      <c r="B5589" s="272"/>
    </row>
    <row r="5590" spans="2:2" x14ac:dyDescent="0.25">
      <c r="B5590" s="272"/>
    </row>
    <row r="5591" spans="2:2" x14ac:dyDescent="0.25">
      <c r="B5591" s="272"/>
    </row>
    <row r="5592" spans="2:2" x14ac:dyDescent="0.25">
      <c r="B5592" s="272"/>
    </row>
    <row r="5593" spans="2:2" x14ac:dyDescent="0.25">
      <c r="B5593" s="272"/>
    </row>
    <row r="5594" spans="2:2" x14ac:dyDescent="0.25">
      <c r="B5594" s="272"/>
    </row>
    <row r="5595" spans="2:2" x14ac:dyDescent="0.25">
      <c r="B5595" s="272"/>
    </row>
    <row r="5596" spans="2:2" x14ac:dyDescent="0.25">
      <c r="B5596" s="272"/>
    </row>
    <row r="5597" spans="2:2" x14ac:dyDescent="0.25">
      <c r="B5597" s="272"/>
    </row>
    <row r="5598" spans="2:2" x14ac:dyDescent="0.25">
      <c r="B5598" s="272"/>
    </row>
    <row r="5599" spans="2:2" x14ac:dyDescent="0.25">
      <c r="B5599" s="272"/>
    </row>
    <row r="5600" spans="2:2" x14ac:dyDescent="0.25">
      <c r="B5600" s="272"/>
    </row>
    <row r="5601" spans="2:2" x14ac:dyDescent="0.25">
      <c r="B5601" s="272"/>
    </row>
    <row r="5602" spans="2:2" x14ac:dyDescent="0.25">
      <c r="B5602" s="272"/>
    </row>
    <row r="5603" spans="2:2" x14ac:dyDescent="0.25">
      <c r="B5603" s="272"/>
    </row>
    <row r="5604" spans="2:2" x14ac:dyDescent="0.25">
      <c r="B5604" s="272"/>
    </row>
    <row r="5605" spans="2:2" x14ac:dyDescent="0.25">
      <c r="B5605" s="272"/>
    </row>
    <row r="5606" spans="2:2" x14ac:dyDescent="0.25">
      <c r="B5606" s="272"/>
    </row>
    <row r="5607" spans="2:2" x14ac:dyDescent="0.25">
      <c r="B5607" s="272"/>
    </row>
    <row r="5608" spans="2:2" x14ac:dyDescent="0.25">
      <c r="B5608" s="272"/>
    </row>
    <row r="5609" spans="2:2" x14ac:dyDescent="0.25">
      <c r="B5609" s="272"/>
    </row>
    <row r="5610" spans="2:2" x14ac:dyDescent="0.25">
      <c r="B5610" s="272"/>
    </row>
    <row r="5611" spans="2:2" x14ac:dyDescent="0.25">
      <c r="B5611" s="272"/>
    </row>
    <row r="5612" spans="2:2" x14ac:dyDescent="0.25">
      <c r="B5612" s="272"/>
    </row>
    <row r="5613" spans="2:2" x14ac:dyDescent="0.25">
      <c r="B5613" s="272"/>
    </row>
    <row r="5614" spans="2:2" x14ac:dyDescent="0.25">
      <c r="B5614" s="272"/>
    </row>
    <row r="5615" spans="2:2" x14ac:dyDescent="0.25">
      <c r="B5615" s="272"/>
    </row>
    <row r="5616" spans="2:2" x14ac:dyDescent="0.25">
      <c r="B5616" s="272"/>
    </row>
    <row r="5617" spans="2:2" x14ac:dyDescent="0.25">
      <c r="B5617" s="272"/>
    </row>
  </sheetData>
  <phoneticPr fontId="3" type="noConversion"/>
  <conditionalFormatting sqref="S1:U1048576">
    <cfRule type="cellIs" dxfId="367" priority="10" operator="equal">
      <formula>"no match"</formula>
    </cfRule>
  </conditionalFormatting>
  <conditionalFormatting sqref="V927:V1048576 V1:V863">
    <cfRule type="colorScale" priority="6">
      <colorScale>
        <cfvo type="min"/>
        <cfvo type="percentile" val="50"/>
        <cfvo type="max"/>
        <color rgb="FFF8696B"/>
        <color rgb="FFFFEB84"/>
        <color rgb="FF63BE7B"/>
      </colorScale>
    </cfRule>
  </conditionalFormatting>
  <conditionalFormatting sqref="Z1">
    <cfRule type="cellIs" dxfId="366" priority="4" operator="equal">
      <formula>1</formula>
    </cfRule>
    <cfRule type="cellIs" dxfId="365" priority="5" operator="equal">
      <formula>0</formula>
    </cfRule>
  </conditionalFormatting>
  <conditionalFormatting sqref="AC1">
    <cfRule type="cellIs" dxfId="364" priority="2" operator="equal">
      <formula>1</formula>
    </cfRule>
    <cfRule type="cellIs" dxfId="363" priority="3" operator="equal">
      <formula>0</formula>
    </cfRule>
  </conditionalFormatting>
  <conditionalFormatting sqref="V864:V926">
    <cfRule type="colorScale" priority="1">
      <colorScale>
        <cfvo type="min"/>
        <cfvo type="percentile" val="50"/>
        <cfvo type="max"/>
        <color rgb="FFF8696B"/>
        <color rgb="FFFFEB84"/>
        <color rgb="FF63BE7B"/>
      </colorScale>
    </cfRule>
  </conditionalFormatting>
  <pageMargins left="0.7" right="0.7" top="0.75" bottom="0.75" header="0.3" footer="0.3"/>
  <pageSetup paperSize="9" scale="10" orientation="portrait" r:id="rId1"/>
  <ignoredErrors>
    <ignoredError sqref="C561" numberStoredAsText="1"/>
  </ignoredErrors>
  <drawing r:id="rId2"/>
  <legacyDrawing r:id="rId3"/>
  <controls>
    <mc:AlternateContent xmlns:mc="http://schemas.openxmlformats.org/markup-compatibility/2006">
      <mc:Choice Requires="x14">
        <control shapeId="1027" r:id="rId4" name="CommandButton1">
          <controlPr defaultSize="0" autoLine="0" r:id="rId5">
            <anchor moveWithCells="1">
              <from>
                <xdr:col>26</xdr:col>
                <xdr:colOff>19050</xdr:colOff>
                <xdr:row>0</xdr:row>
                <xdr:rowOff>19050</xdr:rowOff>
              </from>
              <to>
                <xdr:col>28</xdr:col>
                <xdr:colOff>0</xdr:colOff>
                <xdr:row>1</xdr:row>
                <xdr:rowOff>0</xdr:rowOff>
              </to>
            </anchor>
          </controlPr>
        </control>
      </mc:Choice>
      <mc:Fallback>
        <control shapeId="1027" r:id="rId4" name="CommandButton1"/>
      </mc:Fallback>
    </mc:AlternateContent>
    <mc:AlternateContent xmlns:mc="http://schemas.openxmlformats.org/markup-compatibility/2006">
      <mc:Choice Requires="x14">
        <control shapeId="1029" r:id="rId6" name="Button 5">
          <controlPr defaultSize="0" print="0" autoFill="0" autoPict="0" macro="[0]!MettreEnCouleurTexteSaisi">
            <anchor moveWithCells="1" sizeWithCells="1">
              <from>
                <xdr:col>30</xdr:col>
                <xdr:colOff>85725</xdr:colOff>
                <xdr:row>0</xdr:row>
                <xdr:rowOff>28575</xdr:rowOff>
              </from>
              <to>
                <xdr:col>31</xdr:col>
                <xdr:colOff>200025</xdr:colOff>
                <xdr:row>0</xdr:row>
                <xdr:rowOff>476250</xdr:rowOff>
              </to>
            </anchor>
          </controlPr>
        </control>
      </mc:Choice>
    </mc:AlternateContent>
    <mc:AlternateContent xmlns:mc="http://schemas.openxmlformats.org/markup-compatibility/2006">
      <mc:Choice Requires="x14">
        <control shapeId="1025" r:id="rId7" name="Button 1">
          <controlPr defaultSize="0" print="0" autoFill="0" autoPict="0" macro="[0]!BoutonOnOffRetourALaLigne_Cliquer" altText="Macro On/Off">
            <anchor moveWithCells="1" sizeWithCells="1">
              <from>
                <xdr:col>22</xdr:col>
                <xdr:colOff>38100</xdr:colOff>
                <xdr:row>0</xdr:row>
                <xdr:rowOff>9525</xdr:rowOff>
              </from>
              <to>
                <xdr:col>24</xdr:col>
                <xdr:colOff>590550</xdr:colOff>
                <xdr:row>0</xdr:row>
                <xdr:rowOff>504825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5FDCF-4F35-4F42-BFE8-988080F79DED}">
  <sheetPr codeName="Feuil11">
    <tabColor theme="9" tint="0.79998168889431442"/>
    <pageSetUpPr fitToPage="1"/>
  </sheetPr>
  <dimension ref="A1:AB136"/>
  <sheetViews>
    <sheetView zoomScale="80" zoomScaleNormal="80" workbookViewId="0">
      <pane xSplit="2" ySplit="4" topLeftCell="C5" activePane="bottomRight" state="frozen"/>
      <selection pane="topRight" activeCell="C1" sqref="C1"/>
      <selection pane="bottomLeft" activeCell="A5" sqref="A5"/>
      <selection pane="bottomRight" activeCell="AE41" sqref="AE41"/>
    </sheetView>
  </sheetViews>
  <sheetFormatPr baseColWidth="10" defaultColWidth="11.42578125" defaultRowHeight="15" x14ac:dyDescent="0.25"/>
  <cols>
    <col min="1" max="1" width="18.140625" style="5" customWidth="1"/>
    <col min="2" max="2" width="27.42578125" style="5" bestFit="1" customWidth="1"/>
    <col min="3" max="25" width="7.7109375" style="5" customWidth="1"/>
    <col min="26" max="26" width="12.85546875" style="5" bestFit="1" customWidth="1"/>
    <col min="27" max="27" width="12.28515625" style="5" bestFit="1" customWidth="1"/>
    <col min="28" max="28" width="12.85546875" style="5" bestFit="1" customWidth="1"/>
    <col min="29" max="16384" width="11.42578125" style="5"/>
  </cols>
  <sheetData>
    <row r="1" spans="1:28" ht="21" x14ac:dyDescent="0.25">
      <c r="A1" s="60" t="s">
        <v>391</v>
      </c>
      <c r="B1" s="5" t="s">
        <v>699</v>
      </c>
      <c r="D1" s="235" t="str">
        <f>"INVENTAIRE " &amp; 'ObjProd (2)'!D25</f>
        <v>INVENTAIRE SEPTEMBRE 2025</v>
      </c>
      <c r="G1" s="236"/>
      <c r="H1" s="236"/>
      <c r="I1" s="233"/>
      <c r="L1" s="237" t="str">
        <f>'ObjProd (2)'!$A$25</f>
        <v>date inventaire :</v>
      </c>
      <c r="M1" s="237"/>
      <c r="N1" s="243">
        <f>'ObjProd (2)'!$C$25</f>
        <v>45918</v>
      </c>
      <c r="O1" s="233"/>
    </row>
    <row r="2" spans="1:28" x14ac:dyDescent="0.25">
      <c r="L2" s="237" t="str">
        <f>'ObjProd (2)'!$A$26</f>
        <v>date impression :</v>
      </c>
      <c r="M2" s="237"/>
      <c r="N2" s="243">
        <f ca="1">'ObjProd (2)'!$C$26</f>
        <v>45929</v>
      </c>
    </row>
    <row r="3" spans="1:28" x14ac:dyDescent="0.25">
      <c r="A3" s="60" t="s">
        <v>682</v>
      </c>
      <c r="C3" s="60" t="s">
        <v>410</v>
      </c>
      <c r="AA3"/>
      <c r="AB3"/>
    </row>
    <row r="4" spans="1:28" ht="27.75" customHeight="1" x14ac:dyDescent="0.25">
      <c r="A4" s="60" t="s">
        <v>9</v>
      </c>
      <c r="B4" s="60" t="s">
        <v>411</v>
      </c>
      <c r="C4" s="63" t="s">
        <v>918</v>
      </c>
      <c r="D4" s="63" t="s">
        <v>936</v>
      </c>
      <c r="E4" s="5" t="s">
        <v>1114</v>
      </c>
      <c r="F4" s="5" t="s">
        <v>1048</v>
      </c>
      <c r="G4" s="5" t="s">
        <v>962</v>
      </c>
      <c r="H4" s="5" t="s">
        <v>964</v>
      </c>
      <c r="I4" s="5" t="s">
        <v>2280</v>
      </c>
      <c r="J4" s="5" t="s">
        <v>681</v>
      </c>
      <c r="K4" s="5" t="s">
        <v>965</v>
      </c>
      <c r="L4" s="5" t="s">
        <v>678</v>
      </c>
      <c r="M4" s="5" t="s">
        <v>679</v>
      </c>
      <c r="N4" s="5" t="s">
        <v>680</v>
      </c>
      <c r="O4" s="5" t="s">
        <v>671</v>
      </c>
      <c r="P4" s="5" t="s">
        <v>672</v>
      </c>
      <c r="Q4" s="5" t="s">
        <v>673</v>
      </c>
      <c r="R4" s="5" t="s">
        <v>674</v>
      </c>
      <c r="S4" s="5" t="s">
        <v>675</v>
      </c>
      <c r="T4" s="5" t="s">
        <v>676</v>
      </c>
      <c r="U4" s="5" t="s">
        <v>677</v>
      </c>
      <c r="V4" s="5" t="s">
        <v>884</v>
      </c>
      <c r="W4" s="5" t="s">
        <v>890</v>
      </c>
      <c r="X4" s="5" t="s">
        <v>891</v>
      </c>
      <c r="Y4" s="5" t="s">
        <v>892</v>
      </c>
      <c r="Z4" s="63" t="s">
        <v>669</v>
      </c>
      <c r="AA4"/>
      <c r="AB4"/>
    </row>
    <row r="5" spans="1:28" x14ac:dyDescent="0.25">
      <c r="A5" s="5" t="s">
        <v>51</v>
      </c>
      <c r="F5" s="5">
        <v>12</v>
      </c>
      <c r="Z5" s="5">
        <v>12</v>
      </c>
      <c r="AA5"/>
      <c r="AB5"/>
    </row>
    <row r="6" spans="1:28" x14ac:dyDescent="0.25">
      <c r="B6" s="5" t="s">
        <v>922</v>
      </c>
      <c r="F6" s="5">
        <v>12</v>
      </c>
      <c r="Z6" s="5">
        <v>12</v>
      </c>
      <c r="AA6"/>
      <c r="AB6"/>
    </row>
    <row r="7" spans="1:28" x14ac:dyDescent="0.25">
      <c r="A7" s="5" t="s">
        <v>59</v>
      </c>
      <c r="C7" s="5">
        <v>203</v>
      </c>
      <c r="E7" s="5">
        <v>308</v>
      </c>
      <c r="H7" s="5">
        <v>322</v>
      </c>
      <c r="M7" s="5">
        <v>1112</v>
      </c>
      <c r="N7" s="5">
        <v>4778</v>
      </c>
      <c r="O7" s="5">
        <v>738</v>
      </c>
      <c r="P7" s="5">
        <v>26</v>
      </c>
      <c r="R7" s="5">
        <v>6</v>
      </c>
      <c r="S7" s="5">
        <v>27</v>
      </c>
      <c r="T7" s="5">
        <v>19</v>
      </c>
      <c r="U7" s="5">
        <v>16</v>
      </c>
      <c r="V7" s="5">
        <v>85</v>
      </c>
      <c r="W7" s="5">
        <v>60</v>
      </c>
      <c r="X7" s="5">
        <v>20</v>
      </c>
      <c r="Y7" s="5">
        <v>5</v>
      </c>
      <c r="Z7" s="189">
        <v>7725</v>
      </c>
      <c r="AA7"/>
      <c r="AB7"/>
    </row>
    <row r="8" spans="1:28" x14ac:dyDescent="0.25">
      <c r="B8" s="5" t="s">
        <v>796</v>
      </c>
      <c r="N8" s="5">
        <v>3659</v>
      </c>
      <c r="O8" s="5">
        <v>493</v>
      </c>
      <c r="P8" s="5">
        <v>15</v>
      </c>
      <c r="V8" s="5">
        <v>30</v>
      </c>
      <c r="W8" s="5">
        <v>35</v>
      </c>
      <c r="X8" s="5">
        <v>7</v>
      </c>
      <c r="Y8" s="5">
        <v>2</v>
      </c>
      <c r="Z8" s="5">
        <v>4241</v>
      </c>
      <c r="AA8"/>
      <c r="AB8"/>
    </row>
    <row r="9" spans="1:28" x14ac:dyDescent="0.25">
      <c r="B9" s="5" t="s">
        <v>797</v>
      </c>
      <c r="H9" s="5">
        <v>322</v>
      </c>
      <c r="M9" s="5">
        <v>1112</v>
      </c>
      <c r="N9" s="5">
        <v>1119</v>
      </c>
      <c r="O9" s="5">
        <v>209</v>
      </c>
      <c r="P9" s="5">
        <v>6</v>
      </c>
      <c r="V9" s="5">
        <v>3</v>
      </c>
      <c r="Z9" s="5">
        <v>2771</v>
      </c>
      <c r="AA9"/>
      <c r="AB9"/>
    </row>
    <row r="10" spans="1:28" x14ac:dyDescent="0.25">
      <c r="B10" s="5" t="s">
        <v>454</v>
      </c>
      <c r="O10" s="5">
        <v>36</v>
      </c>
      <c r="P10" s="5">
        <v>5</v>
      </c>
      <c r="R10" s="5">
        <v>6</v>
      </c>
      <c r="S10" s="5">
        <v>27</v>
      </c>
      <c r="T10" s="5">
        <v>19</v>
      </c>
      <c r="U10" s="5">
        <v>16</v>
      </c>
      <c r="V10" s="5">
        <v>52</v>
      </c>
      <c r="W10" s="5">
        <v>25</v>
      </c>
      <c r="X10" s="5">
        <v>13</v>
      </c>
      <c r="Y10" s="5">
        <v>3</v>
      </c>
      <c r="Z10" s="189">
        <v>202</v>
      </c>
      <c r="AA10"/>
      <c r="AB10"/>
    </row>
    <row r="11" spans="1:28" x14ac:dyDescent="0.25">
      <c r="B11" s="5" t="s">
        <v>1248</v>
      </c>
      <c r="C11" s="5">
        <v>203</v>
      </c>
      <c r="Z11" s="5">
        <v>203</v>
      </c>
      <c r="AA11"/>
      <c r="AB11"/>
    </row>
    <row r="12" spans="1:28" x14ac:dyDescent="0.25">
      <c r="B12" s="5" t="s">
        <v>799</v>
      </c>
      <c r="E12" s="5">
        <v>308</v>
      </c>
      <c r="Z12" s="5">
        <v>308</v>
      </c>
      <c r="AA12"/>
      <c r="AB12"/>
    </row>
    <row r="13" spans="1:28" x14ac:dyDescent="0.25">
      <c r="A13" s="5" t="s">
        <v>85</v>
      </c>
      <c r="C13" s="5">
        <v>114</v>
      </c>
      <c r="N13" s="5">
        <v>945</v>
      </c>
      <c r="O13" s="5">
        <v>217</v>
      </c>
      <c r="P13" s="5">
        <v>20</v>
      </c>
      <c r="U13" s="5">
        <v>1</v>
      </c>
      <c r="Z13" s="189">
        <v>1297</v>
      </c>
      <c r="AA13"/>
      <c r="AB13"/>
    </row>
    <row r="14" spans="1:28" x14ac:dyDescent="0.25">
      <c r="B14" s="5" t="s">
        <v>487</v>
      </c>
      <c r="N14" s="5">
        <v>945</v>
      </c>
      <c r="O14" s="5">
        <v>217</v>
      </c>
      <c r="P14" s="5">
        <v>20</v>
      </c>
      <c r="U14" s="5">
        <v>1</v>
      </c>
      <c r="Z14" s="189">
        <v>1183</v>
      </c>
      <c r="AA14"/>
      <c r="AB14"/>
    </row>
    <row r="15" spans="1:28" x14ac:dyDescent="0.25">
      <c r="B15" s="5" t="s">
        <v>958</v>
      </c>
      <c r="C15" s="5">
        <v>18</v>
      </c>
      <c r="Z15" s="5">
        <v>18</v>
      </c>
      <c r="AA15"/>
      <c r="AB15"/>
    </row>
    <row r="16" spans="1:28" x14ac:dyDescent="0.25">
      <c r="B16" s="5" t="s">
        <v>1373</v>
      </c>
      <c r="C16" s="5">
        <v>96</v>
      </c>
      <c r="Z16" s="5">
        <v>96</v>
      </c>
      <c r="AA16"/>
      <c r="AB16"/>
    </row>
    <row r="17" spans="1:28" x14ac:dyDescent="0.25">
      <c r="A17" s="5" t="s">
        <v>145</v>
      </c>
      <c r="D17" s="5">
        <v>52</v>
      </c>
      <c r="F17" s="5">
        <v>70</v>
      </c>
      <c r="N17" s="5">
        <v>1721</v>
      </c>
      <c r="O17" s="5">
        <v>241</v>
      </c>
      <c r="P17" s="5">
        <v>5</v>
      </c>
      <c r="Q17" s="5">
        <v>119</v>
      </c>
      <c r="Z17" s="189">
        <v>2208</v>
      </c>
      <c r="AA17"/>
      <c r="AB17"/>
    </row>
    <row r="18" spans="1:28" x14ac:dyDescent="0.25">
      <c r="B18" s="5" t="s">
        <v>491</v>
      </c>
      <c r="N18" s="5">
        <v>656</v>
      </c>
      <c r="O18" s="5">
        <v>210</v>
      </c>
      <c r="Q18" s="5">
        <v>119</v>
      </c>
      <c r="Z18" s="189">
        <v>985</v>
      </c>
      <c r="AA18"/>
      <c r="AB18"/>
    </row>
    <row r="19" spans="1:28" x14ac:dyDescent="0.25">
      <c r="B19" s="5" t="s">
        <v>495</v>
      </c>
      <c r="N19" s="5">
        <v>4</v>
      </c>
      <c r="Z19" s="5">
        <v>4</v>
      </c>
      <c r="AA19"/>
      <c r="AB19"/>
    </row>
    <row r="20" spans="1:28" x14ac:dyDescent="0.25">
      <c r="B20" s="5" t="s">
        <v>508</v>
      </c>
      <c r="N20" s="5">
        <v>1061</v>
      </c>
      <c r="O20" s="5">
        <v>31</v>
      </c>
      <c r="P20" s="5">
        <v>5</v>
      </c>
      <c r="Z20" s="189">
        <v>1097</v>
      </c>
      <c r="AA20"/>
      <c r="AB20"/>
    </row>
    <row r="21" spans="1:28" x14ac:dyDescent="0.25">
      <c r="B21" s="5" t="s">
        <v>921</v>
      </c>
      <c r="F21" s="5">
        <v>70</v>
      </c>
      <c r="Z21" s="5">
        <v>70</v>
      </c>
      <c r="AA21"/>
      <c r="AB21"/>
    </row>
    <row r="22" spans="1:28" x14ac:dyDescent="0.25">
      <c r="B22" s="5" t="s">
        <v>959</v>
      </c>
      <c r="D22" s="5">
        <v>14</v>
      </c>
      <c r="Z22" s="5">
        <v>14</v>
      </c>
      <c r="AA22"/>
      <c r="AB22"/>
    </row>
    <row r="23" spans="1:28" x14ac:dyDescent="0.25">
      <c r="B23" s="5" t="s">
        <v>1253</v>
      </c>
      <c r="D23" s="5">
        <v>38</v>
      </c>
      <c r="Z23" s="5">
        <v>38</v>
      </c>
      <c r="AA23"/>
      <c r="AB23"/>
    </row>
    <row r="24" spans="1:28" x14ac:dyDescent="0.25">
      <c r="A24" s="5" t="s">
        <v>139</v>
      </c>
      <c r="J24" s="5">
        <v>3</v>
      </c>
      <c r="M24" s="5">
        <v>542</v>
      </c>
      <c r="N24" s="5">
        <v>324</v>
      </c>
      <c r="P24" s="5">
        <v>29</v>
      </c>
      <c r="Z24" s="189">
        <v>898</v>
      </c>
      <c r="AA24"/>
      <c r="AB24"/>
    </row>
    <row r="25" spans="1:28" x14ac:dyDescent="0.25">
      <c r="B25" s="5">
        <v>9308</v>
      </c>
      <c r="M25" s="5">
        <v>542</v>
      </c>
      <c r="N25" s="5">
        <v>324</v>
      </c>
      <c r="P25" s="5">
        <v>29</v>
      </c>
      <c r="Z25" s="5">
        <v>895</v>
      </c>
      <c r="AA25"/>
      <c r="AB25"/>
    </row>
    <row r="26" spans="1:28" x14ac:dyDescent="0.25">
      <c r="B26" s="5">
        <v>9312</v>
      </c>
      <c r="J26" s="5">
        <v>3</v>
      </c>
      <c r="Z26" s="5">
        <v>3</v>
      </c>
      <c r="AA26"/>
      <c r="AB26"/>
    </row>
    <row r="27" spans="1:28" x14ac:dyDescent="0.25">
      <c r="A27" s="5" t="s">
        <v>155</v>
      </c>
      <c r="C27" s="5">
        <v>16</v>
      </c>
      <c r="D27" s="5">
        <v>7</v>
      </c>
      <c r="F27" s="5">
        <v>12</v>
      </c>
      <c r="N27" s="5">
        <v>136</v>
      </c>
      <c r="R27" s="5">
        <v>9</v>
      </c>
      <c r="T27" s="5">
        <v>15</v>
      </c>
      <c r="Z27" s="189">
        <v>195</v>
      </c>
      <c r="AA27"/>
      <c r="AB27"/>
    </row>
    <row r="28" spans="1:28" x14ac:dyDescent="0.25">
      <c r="B28" s="5" t="s">
        <v>527</v>
      </c>
      <c r="N28" s="5">
        <v>80</v>
      </c>
      <c r="Z28" s="189">
        <v>80</v>
      </c>
      <c r="AA28"/>
      <c r="AB28"/>
    </row>
    <row r="29" spans="1:28" x14ac:dyDescent="0.25">
      <c r="B29" s="5" t="s">
        <v>531</v>
      </c>
      <c r="N29" s="5">
        <v>56</v>
      </c>
      <c r="R29" s="5">
        <v>9</v>
      </c>
      <c r="T29" s="5">
        <v>15</v>
      </c>
      <c r="Z29" s="189">
        <v>80</v>
      </c>
      <c r="AA29"/>
      <c r="AB29"/>
    </row>
    <row r="30" spans="1:28" x14ac:dyDescent="0.25">
      <c r="B30" s="5" t="s">
        <v>922</v>
      </c>
      <c r="F30" s="5">
        <v>12</v>
      </c>
      <c r="Z30" s="5">
        <v>12</v>
      </c>
      <c r="AA30"/>
      <c r="AB30"/>
    </row>
    <row r="31" spans="1:28" x14ac:dyDescent="0.25">
      <c r="B31" s="5" t="s">
        <v>1249</v>
      </c>
      <c r="D31" s="5">
        <v>7</v>
      </c>
      <c r="Z31" s="5">
        <v>7</v>
      </c>
      <c r="AA31"/>
      <c r="AB31"/>
    </row>
    <row r="32" spans="1:28" x14ac:dyDescent="0.25">
      <c r="B32" s="5" t="s">
        <v>1374</v>
      </c>
      <c r="C32" s="5">
        <v>16</v>
      </c>
      <c r="Z32" s="5">
        <v>16</v>
      </c>
      <c r="AA32"/>
      <c r="AB32"/>
    </row>
    <row r="33" spans="1:28" x14ac:dyDescent="0.25">
      <c r="A33" s="5" t="s">
        <v>153</v>
      </c>
      <c r="D33" s="5">
        <v>4</v>
      </c>
      <c r="K33" s="5">
        <v>113</v>
      </c>
      <c r="N33" s="5">
        <v>112</v>
      </c>
      <c r="O33" s="5">
        <v>98</v>
      </c>
      <c r="P33" s="5">
        <v>577</v>
      </c>
      <c r="Q33" s="5">
        <v>262</v>
      </c>
      <c r="R33" s="5">
        <v>75</v>
      </c>
      <c r="S33" s="5">
        <v>89</v>
      </c>
      <c r="T33" s="5">
        <v>28</v>
      </c>
      <c r="U33" s="5">
        <v>14</v>
      </c>
      <c r="Z33" s="189">
        <v>1372</v>
      </c>
      <c r="AA33"/>
      <c r="AB33"/>
    </row>
    <row r="34" spans="1:28" x14ac:dyDescent="0.25">
      <c r="B34" s="5" t="s">
        <v>521</v>
      </c>
      <c r="R34" s="5">
        <v>2</v>
      </c>
      <c r="S34" s="5">
        <v>89</v>
      </c>
      <c r="T34" s="5">
        <v>16</v>
      </c>
      <c r="U34" s="5">
        <v>14</v>
      </c>
      <c r="Z34" s="189">
        <v>121</v>
      </c>
      <c r="AA34"/>
      <c r="AB34"/>
    </row>
    <row r="35" spans="1:28" x14ac:dyDescent="0.25">
      <c r="B35" s="5" t="s">
        <v>523</v>
      </c>
      <c r="R35" s="5">
        <v>6</v>
      </c>
      <c r="T35" s="5">
        <v>12</v>
      </c>
      <c r="Z35" s="189">
        <v>18</v>
      </c>
      <c r="AA35"/>
      <c r="AB35"/>
    </row>
    <row r="36" spans="1:28" x14ac:dyDescent="0.25">
      <c r="B36" s="5" t="s">
        <v>525</v>
      </c>
      <c r="Q36" s="5">
        <v>28</v>
      </c>
      <c r="R36" s="5">
        <v>67</v>
      </c>
      <c r="Z36" s="189">
        <v>95</v>
      </c>
      <c r="AA36"/>
      <c r="AB36"/>
    </row>
    <row r="37" spans="1:28" x14ac:dyDescent="0.25">
      <c r="B37" s="5">
        <v>2306</v>
      </c>
      <c r="N37" s="5">
        <v>112</v>
      </c>
      <c r="O37" s="5">
        <v>98</v>
      </c>
      <c r="P37" s="5">
        <v>577</v>
      </c>
      <c r="Q37" s="5">
        <v>234</v>
      </c>
      <c r="Z37" s="5">
        <v>1021</v>
      </c>
      <c r="AA37"/>
      <c r="AB37"/>
    </row>
    <row r="38" spans="1:28" x14ac:dyDescent="0.25">
      <c r="B38" s="5">
        <v>2311</v>
      </c>
      <c r="K38" s="5">
        <v>113</v>
      </c>
      <c r="Z38" s="5">
        <v>113</v>
      </c>
      <c r="AA38"/>
      <c r="AB38"/>
    </row>
    <row r="39" spans="1:28" x14ac:dyDescent="0.25">
      <c r="B39" s="5" t="s">
        <v>958</v>
      </c>
      <c r="D39" s="5">
        <v>4</v>
      </c>
      <c r="Z39" s="5">
        <v>4</v>
      </c>
      <c r="AA39"/>
      <c r="AB39"/>
    </row>
    <row r="40" spans="1:28" x14ac:dyDescent="0.25">
      <c r="A40" s="5" t="s">
        <v>266</v>
      </c>
      <c r="D40" s="5">
        <v>30</v>
      </c>
      <c r="N40" s="5">
        <v>153</v>
      </c>
      <c r="O40" s="5">
        <v>28</v>
      </c>
      <c r="R40" s="5">
        <v>385</v>
      </c>
      <c r="S40" s="5">
        <v>456</v>
      </c>
      <c r="T40" s="5">
        <v>97</v>
      </c>
      <c r="U40" s="5">
        <v>37</v>
      </c>
      <c r="Z40" s="189">
        <v>1186</v>
      </c>
      <c r="AA40"/>
      <c r="AB40"/>
    </row>
    <row r="41" spans="1:28" x14ac:dyDescent="0.25">
      <c r="B41" s="5" t="s">
        <v>559</v>
      </c>
      <c r="U41" s="5">
        <v>1</v>
      </c>
      <c r="Z41" s="189">
        <v>1</v>
      </c>
      <c r="AA41"/>
      <c r="AB41"/>
    </row>
    <row r="42" spans="1:28" x14ac:dyDescent="0.25">
      <c r="B42" s="5" t="s">
        <v>567</v>
      </c>
      <c r="S42" s="5">
        <v>20</v>
      </c>
      <c r="T42" s="5">
        <v>49</v>
      </c>
      <c r="U42" s="5">
        <v>7</v>
      </c>
      <c r="Z42" s="189">
        <v>76</v>
      </c>
      <c r="AA42"/>
      <c r="AB42"/>
    </row>
    <row r="43" spans="1:28" x14ac:dyDescent="0.25">
      <c r="B43" s="5" t="s">
        <v>569</v>
      </c>
      <c r="N43" s="5">
        <v>153</v>
      </c>
      <c r="O43" s="5">
        <v>28</v>
      </c>
      <c r="R43" s="5">
        <v>41</v>
      </c>
      <c r="S43" s="5">
        <v>173</v>
      </c>
      <c r="T43" s="5">
        <v>48</v>
      </c>
      <c r="U43" s="5">
        <v>29</v>
      </c>
      <c r="Z43" s="189">
        <v>472</v>
      </c>
      <c r="AA43"/>
      <c r="AB43"/>
    </row>
    <row r="44" spans="1:28" x14ac:dyDescent="0.25">
      <c r="B44" s="5" t="s">
        <v>571</v>
      </c>
      <c r="R44" s="5">
        <v>344</v>
      </c>
      <c r="S44" s="5">
        <v>263</v>
      </c>
      <c r="Z44" s="189">
        <v>607</v>
      </c>
      <c r="AA44"/>
      <c r="AB44"/>
    </row>
    <row r="45" spans="1:28" x14ac:dyDescent="0.25">
      <c r="B45" s="5" t="s">
        <v>960</v>
      </c>
      <c r="D45" s="5">
        <v>4</v>
      </c>
      <c r="Z45" s="5">
        <v>4</v>
      </c>
      <c r="AA45"/>
      <c r="AB45"/>
    </row>
    <row r="46" spans="1:28" x14ac:dyDescent="0.25">
      <c r="B46" s="5" t="s">
        <v>1254</v>
      </c>
      <c r="D46" s="5">
        <v>26</v>
      </c>
      <c r="Z46" s="5">
        <v>26</v>
      </c>
      <c r="AA46"/>
      <c r="AB46"/>
    </row>
    <row r="47" spans="1:28" x14ac:dyDescent="0.25">
      <c r="A47" s="5" t="s">
        <v>241</v>
      </c>
      <c r="D47" s="5">
        <v>10</v>
      </c>
      <c r="Z47" s="5">
        <v>10</v>
      </c>
      <c r="AA47"/>
      <c r="AB47"/>
    </row>
    <row r="48" spans="1:28" x14ac:dyDescent="0.25">
      <c r="B48" s="5" t="s">
        <v>1249</v>
      </c>
      <c r="D48" s="5">
        <v>10</v>
      </c>
      <c r="Z48" s="5">
        <v>10</v>
      </c>
      <c r="AA48"/>
      <c r="AB48"/>
    </row>
    <row r="49" spans="1:28" x14ac:dyDescent="0.25">
      <c r="A49" s="5" t="s">
        <v>290</v>
      </c>
      <c r="D49" s="5">
        <v>9</v>
      </c>
      <c r="Z49" s="5">
        <v>9</v>
      </c>
      <c r="AA49"/>
      <c r="AB49"/>
    </row>
    <row r="50" spans="1:28" x14ac:dyDescent="0.25">
      <c r="B50" s="5" t="s">
        <v>1249</v>
      </c>
      <c r="D50" s="5">
        <v>9</v>
      </c>
      <c r="Z50" s="5">
        <v>9</v>
      </c>
      <c r="AA50"/>
      <c r="AB50"/>
    </row>
    <row r="51" spans="1:28" x14ac:dyDescent="0.25">
      <c r="A51" s="5" t="s">
        <v>356</v>
      </c>
      <c r="C51" s="5">
        <v>218</v>
      </c>
      <c r="E51" s="5">
        <v>357</v>
      </c>
      <c r="L51" s="5">
        <v>28</v>
      </c>
      <c r="M51" s="5">
        <v>14</v>
      </c>
      <c r="N51" s="5">
        <v>3792</v>
      </c>
      <c r="O51" s="5">
        <v>125</v>
      </c>
      <c r="P51" s="5">
        <v>1722</v>
      </c>
      <c r="Q51" s="5">
        <v>2296</v>
      </c>
      <c r="R51" s="5">
        <v>3713</v>
      </c>
      <c r="S51" s="5">
        <v>977</v>
      </c>
      <c r="T51" s="5">
        <v>537</v>
      </c>
      <c r="U51" s="5">
        <v>572</v>
      </c>
      <c r="V51" s="5">
        <v>161</v>
      </c>
      <c r="Z51" s="189">
        <v>14512</v>
      </c>
      <c r="AA51"/>
      <c r="AB51"/>
    </row>
    <row r="52" spans="1:28" x14ac:dyDescent="0.25">
      <c r="B52" s="5" t="s">
        <v>606</v>
      </c>
      <c r="N52" s="5">
        <v>218</v>
      </c>
      <c r="O52" s="5">
        <v>7</v>
      </c>
      <c r="P52" s="5">
        <v>1580</v>
      </c>
      <c r="Q52" s="5">
        <v>1592</v>
      </c>
      <c r="R52" s="5">
        <v>1015</v>
      </c>
      <c r="V52" s="5">
        <v>87</v>
      </c>
      <c r="Z52" s="189">
        <v>4499</v>
      </c>
      <c r="AA52"/>
      <c r="AB52"/>
    </row>
    <row r="53" spans="1:28" x14ac:dyDescent="0.25">
      <c r="B53" s="5" t="s">
        <v>610</v>
      </c>
      <c r="P53" s="5">
        <v>4</v>
      </c>
      <c r="Q53" s="5">
        <v>88</v>
      </c>
      <c r="R53" s="5">
        <v>428</v>
      </c>
      <c r="S53" s="5">
        <v>3</v>
      </c>
      <c r="T53" s="5">
        <v>9</v>
      </c>
      <c r="Z53" s="189">
        <v>532</v>
      </c>
      <c r="AA53"/>
      <c r="AB53"/>
    </row>
    <row r="54" spans="1:28" x14ac:dyDescent="0.25">
      <c r="B54" s="5" t="s">
        <v>612</v>
      </c>
      <c r="N54" s="5">
        <v>46</v>
      </c>
      <c r="P54" s="5">
        <v>14</v>
      </c>
      <c r="Q54" s="5">
        <v>72</v>
      </c>
      <c r="R54" s="5">
        <v>1094</v>
      </c>
      <c r="S54" s="5">
        <v>192</v>
      </c>
      <c r="T54" s="5">
        <v>55</v>
      </c>
      <c r="U54" s="5">
        <v>90</v>
      </c>
      <c r="V54" s="5">
        <v>14</v>
      </c>
      <c r="Z54" s="189">
        <v>1577</v>
      </c>
      <c r="AA54"/>
      <c r="AB54"/>
    </row>
    <row r="55" spans="1:28" x14ac:dyDescent="0.25">
      <c r="B55" s="5" t="s">
        <v>614</v>
      </c>
      <c r="N55" s="5">
        <v>235</v>
      </c>
      <c r="O55" s="5">
        <v>111</v>
      </c>
      <c r="P55" s="5">
        <v>4</v>
      </c>
      <c r="Q55" s="5">
        <v>64</v>
      </c>
      <c r="R55" s="5">
        <v>58</v>
      </c>
      <c r="S55" s="5">
        <v>121</v>
      </c>
      <c r="T55" s="5">
        <v>119</v>
      </c>
      <c r="U55" s="5">
        <v>113</v>
      </c>
      <c r="V55" s="5">
        <v>4</v>
      </c>
      <c r="Z55" s="189">
        <v>829</v>
      </c>
      <c r="AA55"/>
      <c r="AB55"/>
    </row>
    <row r="56" spans="1:28" x14ac:dyDescent="0.25">
      <c r="B56" s="5" t="s">
        <v>616</v>
      </c>
      <c r="N56" s="5">
        <v>42</v>
      </c>
      <c r="P56" s="5">
        <v>75</v>
      </c>
      <c r="Q56" s="5">
        <v>238</v>
      </c>
      <c r="R56" s="5">
        <v>932</v>
      </c>
      <c r="S56" s="5">
        <v>264</v>
      </c>
      <c r="T56" s="5">
        <v>193</v>
      </c>
      <c r="U56" s="5">
        <v>207</v>
      </c>
      <c r="V56" s="5">
        <v>24</v>
      </c>
      <c r="Z56" s="189">
        <v>1975</v>
      </c>
      <c r="AA56"/>
      <c r="AB56"/>
    </row>
    <row r="57" spans="1:28" x14ac:dyDescent="0.25">
      <c r="B57" s="5" t="s">
        <v>618</v>
      </c>
      <c r="P57" s="5">
        <v>24</v>
      </c>
      <c r="Q57" s="5">
        <v>146</v>
      </c>
      <c r="R57" s="5">
        <v>186</v>
      </c>
      <c r="S57" s="5">
        <v>397</v>
      </c>
      <c r="T57" s="5">
        <v>161</v>
      </c>
      <c r="U57" s="5">
        <v>162</v>
      </c>
      <c r="V57" s="5">
        <v>12</v>
      </c>
      <c r="Z57" s="189">
        <v>1088</v>
      </c>
      <c r="AA57"/>
      <c r="AB57"/>
    </row>
    <row r="58" spans="1:28" x14ac:dyDescent="0.25">
      <c r="B58" s="5">
        <v>2306</v>
      </c>
      <c r="N58" s="5">
        <v>3251</v>
      </c>
      <c r="P58" s="5">
        <v>21</v>
      </c>
      <c r="Q58" s="5">
        <v>96</v>
      </c>
      <c r="V58" s="5">
        <v>20</v>
      </c>
      <c r="Z58" s="5">
        <v>3388</v>
      </c>
      <c r="AA58"/>
      <c r="AB58"/>
    </row>
    <row r="59" spans="1:28" x14ac:dyDescent="0.25">
      <c r="B59" s="5">
        <v>2311</v>
      </c>
      <c r="L59" s="5">
        <v>28</v>
      </c>
      <c r="M59" s="5">
        <v>14</v>
      </c>
      <c r="O59" s="5">
        <v>7</v>
      </c>
      <c r="Z59" s="5">
        <v>49</v>
      </c>
      <c r="AA59"/>
      <c r="AB59"/>
    </row>
    <row r="60" spans="1:28" x14ac:dyDescent="0.25">
      <c r="B60" s="5">
        <v>2406</v>
      </c>
      <c r="E60" s="5">
        <v>357</v>
      </c>
      <c r="Z60" s="5">
        <v>357</v>
      </c>
      <c r="AA60"/>
      <c r="AB60"/>
    </row>
    <row r="61" spans="1:28" x14ac:dyDescent="0.25">
      <c r="B61" s="5" t="s">
        <v>1248</v>
      </c>
      <c r="C61" s="5">
        <v>218</v>
      </c>
      <c r="Z61" s="5">
        <v>218</v>
      </c>
      <c r="AA61"/>
      <c r="AB61"/>
    </row>
    <row r="62" spans="1:28" x14ac:dyDescent="0.25">
      <c r="A62" s="5" t="s">
        <v>79</v>
      </c>
      <c r="D62" s="5">
        <v>9</v>
      </c>
      <c r="Z62" s="5">
        <v>9</v>
      </c>
      <c r="AA62"/>
      <c r="AB62"/>
    </row>
    <row r="63" spans="1:28" x14ac:dyDescent="0.25">
      <c r="B63" s="5" t="s">
        <v>1249</v>
      </c>
      <c r="D63" s="5">
        <v>9</v>
      </c>
      <c r="Z63" s="5">
        <v>9</v>
      </c>
      <c r="AA63"/>
      <c r="AB63"/>
    </row>
    <row r="64" spans="1:28" x14ac:dyDescent="0.25">
      <c r="A64" s="5" t="s">
        <v>87</v>
      </c>
      <c r="D64" s="5">
        <v>15</v>
      </c>
      <c r="F64" s="5">
        <v>24</v>
      </c>
      <c r="I64" s="5">
        <v>5</v>
      </c>
      <c r="Z64" s="189">
        <v>44</v>
      </c>
      <c r="AA64"/>
      <c r="AB64"/>
    </row>
    <row r="65" spans="1:28" x14ac:dyDescent="0.25">
      <c r="B65" s="5" t="s">
        <v>908</v>
      </c>
      <c r="I65" s="5">
        <v>5</v>
      </c>
      <c r="Z65" s="5">
        <v>5</v>
      </c>
      <c r="AA65"/>
      <c r="AB65"/>
    </row>
    <row r="66" spans="1:28" x14ac:dyDescent="0.25">
      <c r="B66" s="5" t="s">
        <v>921</v>
      </c>
      <c r="F66" s="5">
        <v>24</v>
      </c>
      <c r="Z66" s="5">
        <v>24</v>
      </c>
      <c r="AA66"/>
      <c r="AB66"/>
    </row>
    <row r="67" spans="1:28" x14ac:dyDescent="0.25">
      <c r="B67" s="5" t="s">
        <v>1250</v>
      </c>
      <c r="D67" s="5">
        <v>7</v>
      </c>
      <c r="Z67" s="5">
        <v>7</v>
      </c>
      <c r="AA67"/>
      <c r="AB67"/>
    </row>
    <row r="68" spans="1:28" x14ac:dyDescent="0.25">
      <c r="B68" s="5" t="s">
        <v>1251</v>
      </c>
      <c r="D68" s="5">
        <v>8</v>
      </c>
      <c r="Z68" s="5">
        <v>8</v>
      </c>
      <c r="AA68"/>
      <c r="AB68"/>
    </row>
    <row r="69" spans="1:28" x14ac:dyDescent="0.25">
      <c r="A69" s="5" t="s">
        <v>686</v>
      </c>
      <c r="J69" s="5">
        <v>1</v>
      </c>
      <c r="N69" s="5">
        <v>413</v>
      </c>
      <c r="O69" s="5">
        <v>23</v>
      </c>
      <c r="P69" s="5">
        <v>19</v>
      </c>
      <c r="S69" s="5">
        <v>6</v>
      </c>
      <c r="T69" s="5">
        <v>17</v>
      </c>
      <c r="X69" s="5">
        <v>4</v>
      </c>
      <c r="Z69" s="189">
        <v>483</v>
      </c>
      <c r="AA69"/>
      <c r="AB69"/>
    </row>
    <row r="70" spans="1:28" x14ac:dyDescent="0.25">
      <c r="B70" s="5">
        <v>2301</v>
      </c>
      <c r="J70" s="5">
        <v>1</v>
      </c>
      <c r="N70" s="5">
        <v>413</v>
      </c>
      <c r="O70" s="5">
        <v>23</v>
      </c>
      <c r="P70" s="5">
        <v>19</v>
      </c>
      <c r="S70" s="5">
        <v>6</v>
      </c>
      <c r="T70" s="5">
        <v>17</v>
      </c>
      <c r="X70" s="5">
        <v>4</v>
      </c>
      <c r="Z70" s="189">
        <v>483</v>
      </c>
      <c r="AA70"/>
      <c r="AB70"/>
    </row>
    <row r="71" spans="1:28" x14ac:dyDescent="0.25">
      <c r="A71" s="5" t="s">
        <v>149</v>
      </c>
      <c r="D71" s="5">
        <v>11</v>
      </c>
      <c r="I71" s="5">
        <v>28</v>
      </c>
      <c r="N71" s="5">
        <v>138</v>
      </c>
      <c r="O71" s="5">
        <v>9</v>
      </c>
      <c r="Q71" s="5">
        <v>24</v>
      </c>
      <c r="R71" s="5">
        <v>48</v>
      </c>
      <c r="T71" s="5">
        <v>21</v>
      </c>
      <c r="V71" s="5">
        <v>13</v>
      </c>
      <c r="Z71" s="189">
        <v>292</v>
      </c>
      <c r="AA71"/>
      <c r="AB71"/>
    </row>
    <row r="72" spans="1:28" x14ac:dyDescent="0.25">
      <c r="B72" s="5" t="s">
        <v>647</v>
      </c>
      <c r="N72" s="5">
        <v>17</v>
      </c>
      <c r="Q72" s="5">
        <v>24</v>
      </c>
      <c r="R72" s="5">
        <v>34</v>
      </c>
      <c r="T72" s="5">
        <v>7</v>
      </c>
      <c r="V72" s="5">
        <v>8</v>
      </c>
      <c r="Z72" s="189">
        <v>90</v>
      </c>
      <c r="AA72"/>
      <c r="AB72"/>
    </row>
    <row r="73" spans="1:28" x14ac:dyDescent="0.25">
      <c r="B73" s="5" t="s">
        <v>649</v>
      </c>
      <c r="N73" s="5">
        <v>121</v>
      </c>
      <c r="O73" s="5">
        <v>9</v>
      </c>
      <c r="R73" s="5">
        <v>14</v>
      </c>
      <c r="T73" s="5">
        <v>14</v>
      </c>
      <c r="V73" s="5">
        <v>5</v>
      </c>
      <c r="Z73" s="189">
        <v>163</v>
      </c>
      <c r="AA73"/>
      <c r="AB73"/>
    </row>
    <row r="74" spans="1:28" x14ac:dyDescent="0.25">
      <c r="B74" s="5" t="s">
        <v>910</v>
      </c>
      <c r="I74" s="5">
        <v>28</v>
      </c>
      <c r="Z74" s="5">
        <v>28</v>
      </c>
      <c r="AA74"/>
      <c r="AB74"/>
    </row>
    <row r="75" spans="1:28" x14ac:dyDescent="0.25">
      <c r="B75" s="5" t="s">
        <v>1255</v>
      </c>
      <c r="D75" s="5">
        <v>11</v>
      </c>
      <c r="Z75" s="5">
        <v>11</v>
      </c>
      <c r="AA75"/>
      <c r="AB75"/>
    </row>
    <row r="76" spans="1:28" x14ac:dyDescent="0.25">
      <c r="A76" s="5" t="s">
        <v>189</v>
      </c>
      <c r="D76" s="5">
        <v>21</v>
      </c>
      <c r="F76" s="5">
        <v>8</v>
      </c>
      <c r="K76" s="5">
        <v>152</v>
      </c>
      <c r="M76" s="5">
        <v>167</v>
      </c>
      <c r="N76" s="5">
        <v>387</v>
      </c>
      <c r="O76" s="5">
        <v>419</v>
      </c>
      <c r="P76" s="5">
        <v>14</v>
      </c>
      <c r="Z76" s="189">
        <v>1168</v>
      </c>
      <c r="AA76"/>
      <c r="AB76"/>
    </row>
    <row r="77" spans="1:28" x14ac:dyDescent="0.25">
      <c r="B77" s="5">
        <v>2</v>
      </c>
      <c r="N77" s="5">
        <v>42</v>
      </c>
      <c r="P77" s="5">
        <v>14</v>
      </c>
      <c r="Z77" s="189">
        <v>56</v>
      </c>
      <c r="AA77"/>
      <c r="AB77"/>
    </row>
    <row r="78" spans="1:28" x14ac:dyDescent="0.25">
      <c r="B78" s="5" t="s">
        <v>649</v>
      </c>
      <c r="N78" s="5">
        <v>37</v>
      </c>
      <c r="Z78" s="189">
        <v>37</v>
      </c>
      <c r="AA78"/>
      <c r="AB78"/>
    </row>
    <row r="79" spans="1:28" x14ac:dyDescent="0.25">
      <c r="B79" s="5">
        <v>9308</v>
      </c>
      <c r="M79" s="5">
        <v>167</v>
      </c>
      <c r="N79" s="5">
        <v>308</v>
      </c>
      <c r="O79" s="5">
        <v>419</v>
      </c>
      <c r="Z79" s="5">
        <v>894</v>
      </c>
      <c r="AA79"/>
      <c r="AB79"/>
    </row>
    <row r="80" spans="1:28" x14ac:dyDescent="0.25">
      <c r="B80" s="5">
        <v>9312</v>
      </c>
      <c r="K80" s="5">
        <v>152</v>
      </c>
      <c r="Z80" s="5">
        <v>152</v>
      </c>
      <c r="AA80"/>
      <c r="AB80"/>
    </row>
    <row r="81" spans="1:28" x14ac:dyDescent="0.25">
      <c r="B81" s="5" t="s">
        <v>922</v>
      </c>
      <c r="F81" s="5">
        <v>8</v>
      </c>
      <c r="Z81" s="5">
        <v>8</v>
      </c>
      <c r="AA81"/>
      <c r="AB81"/>
    </row>
    <row r="82" spans="1:28" x14ac:dyDescent="0.25">
      <c r="B82" s="5" t="s">
        <v>1252</v>
      </c>
      <c r="D82" s="5">
        <v>21</v>
      </c>
      <c r="Z82" s="5">
        <v>21</v>
      </c>
      <c r="AA82"/>
      <c r="AB82"/>
    </row>
    <row r="83" spans="1:28" x14ac:dyDescent="0.25">
      <c r="A83" s="5" t="s">
        <v>28</v>
      </c>
      <c r="D83" s="5">
        <v>9</v>
      </c>
      <c r="F83" s="5">
        <v>17</v>
      </c>
      <c r="G83" s="5">
        <v>42</v>
      </c>
      <c r="P83" s="5">
        <v>531</v>
      </c>
      <c r="Q83" s="5">
        <v>402</v>
      </c>
      <c r="R83" s="5">
        <v>688</v>
      </c>
      <c r="S83" s="5">
        <v>46</v>
      </c>
      <c r="T83" s="5">
        <v>22</v>
      </c>
      <c r="U83" s="5">
        <v>66</v>
      </c>
      <c r="Z83" s="189">
        <v>1823</v>
      </c>
      <c r="AA83"/>
      <c r="AB83"/>
    </row>
    <row r="84" spans="1:28" x14ac:dyDescent="0.25">
      <c r="B84" s="5" t="s">
        <v>660</v>
      </c>
      <c r="S84" s="5">
        <v>25</v>
      </c>
      <c r="T84" s="5">
        <v>22</v>
      </c>
      <c r="U84" s="5">
        <v>66</v>
      </c>
      <c r="Z84" s="189">
        <v>113</v>
      </c>
      <c r="AA84"/>
      <c r="AB84"/>
    </row>
    <row r="85" spans="1:28" x14ac:dyDescent="0.25">
      <c r="B85" s="5" t="s">
        <v>662</v>
      </c>
      <c r="S85" s="5">
        <v>21</v>
      </c>
      <c r="Z85" s="5">
        <v>21</v>
      </c>
      <c r="AA85"/>
      <c r="AB85"/>
    </row>
    <row r="86" spans="1:28" x14ac:dyDescent="0.25">
      <c r="B86" s="5">
        <v>2306</v>
      </c>
      <c r="G86" s="5">
        <v>42</v>
      </c>
      <c r="P86" s="5">
        <v>531</v>
      </c>
      <c r="Q86" s="5">
        <v>402</v>
      </c>
      <c r="R86" s="5">
        <v>688</v>
      </c>
      <c r="Z86" s="5">
        <v>1663</v>
      </c>
      <c r="AA86"/>
      <c r="AB86"/>
    </row>
    <row r="87" spans="1:28" x14ac:dyDescent="0.25">
      <c r="B87" s="5" t="s">
        <v>1046</v>
      </c>
      <c r="F87" s="5">
        <v>17</v>
      </c>
      <c r="Z87" s="5">
        <v>17</v>
      </c>
      <c r="AA87"/>
      <c r="AB87"/>
    </row>
    <row r="88" spans="1:28" x14ac:dyDescent="0.25">
      <c r="B88" s="5" t="s">
        <v>1255</v>
      </c>
      <c r="D88" s="5">
        <v>9</v>
      </c>
      <c r="Z88" s="5">
        <v>9</v>
      </c>
      <c r="AA88"/>
      <c r="AB88"/>
    </row>
    <row r="89" spans="1:28" x14ac:dyDescent="0.25">
      <c r="A89" s="5" t="s">
        <v>669</v>
      </c>
      <c r="C89" s="189">
        <v>551</v>
      </c>
      <c r="D89" s="189">
        <v>177</v>
      </c>
      <c r="E89" s="189">
        <v>665</v>
      </c>
      <c r="F89" s="189">
        <v>143</v>
      </c>
      <c r="G89" s="189">
        <v>42</v>
      </c>
      <c r="H89" s="189">
        <v>322</v>
      </c>
      <c r="I89" s="189">
        <v>33</v>
      </c>
      <c r="J89" s="189">
        <v>4</v>
      </c>
      <c r="K89" s="189">
        <v>265</v>
      </c>
      <c r="L89" s="189">
        <v>28</v>
      </c>
      <c r="M89" s="189">
        <v>1835</v>
      </c>
      <c r="N89" s="189">
        <v>12899</v>
      </c>
      <c r="O89" s="189">
        <v>1898</v>
      </c>
      <c r="P89" s="189">
        <v>2943</v>
      </c>
      <c r="Q89" s="189">
        <v>3103</v>
      </c>
      <c r="R89" s="189">
        <v>4924</v>
      </c>
      <c r="S89" s="189">
        <v>1601</v>
      </c>
      <c r="T89" s="189">
        <v>756</v>
      </c>
      <c r="U89" s="189">
        <v>706</v>
      </c>
      <c r="V89" s="189">
        <v>259</v>
      </c>
      <c r="W89" s="189">
        <v>60</v>
      </c>
      <c r="X89" s="189">
        <v>24</v>
      </c>
      <c r="Y89" s="189">
        <v>5</v>
      </c>
      <c r="Z89" s="189">
        <v>33243</v>
      </c>
      <c r="AA89"/>
      <c r="AB89"/>
    </row>
    <row r="90" spans="1:28" x14ac:dyDescent="0.25">
      <c r="A90"/>
      <c r="B90"/>
      <c r="C90"/>
      <c r="D90"/>
      <c r="E90"/>
      <c r="F90"/>
      <c r="G90"/>
      <c r="H90"/>
      <c r="I90"/>
      <c r="J90"/>
      <c r="K90"/>
      <c r="L90"/>
      <c r="M90"/>
      <c r="N90"/>
      <c r="O90"/>
      <c r="P90"/>
      <c r="Q90"/>
      <c r="R90"/>
      <c r="S90"/>
      <c r="T90"/>
      <c r="U90"/>
      <c r="V90"/>
      <c r="W90"/>
      <c r="X90"/>
      <c r="Y90"/>
      <c r="Z90"/>
      <c r="AA90"/>
      <c r="AB90"/>
    </row>
    <row r="91" spans="1:28" x14ac:dyDescent="0.25">
      <c r="A91"/>
      <c r="B91"/>
      <c r="C91"/>
      <c r="D91"/>
      <c r="E91"/>
      <c r="F91"/>
      <c r="G91"/>
      <c r="H91"/>
      <c r="I91"/>
      <c r="J91"/>
      <c r="K91"/>
      <c r="L91"/>
      <c r="M91"/>
      <c r="N91"/>
      <c r="O91"/>
      <c r="P91"/>
      <c r="Q91"/>
      <c r="R91"/>
      <c r="S91"/>
      <c r="T91"/>
      <c r="U91"/>
      <c r="V91"/>
      <c r="W91"/>
      <c r="X91"/>
      <c r="Y91"/>
      <c r="Z91"/>
      <c r="AA91"/>
      <c r="AB91"/>
    </row>
    <row r="92" spans="1:28" x14ac:dyDescent="0.25">
      <c r="A92"/>
      <c r="B92"/>
      <c r="C92"/>
      <c r="D92"/>
      <c r="E92"/>
      <c r="F92"/>
      <c r="G92"/>
      <c r="H92"/>
      <c r="I92"/>
      <c r="J92"/>
      <c r="K92"/>
      <c r="L92"/>
      <c r="M92"/>
      <c r="N92"/>
      <c r="O92"/>
      <c r="P92"/>
      <c r="Q92"/>
      <c r="R92"/>
      <c r="S92"/>
      <c r="T92"/>
      <c r="U92"/>
      <c r="V92"/>
      <c r="W92"/>
      <c r="X92"/>
      <c r="Y92"/>
      <c r="Z92"/>
      <c r="AA92"/>
      <c r="AB92"/>
    </row>
    <row r="93" spans="1:28" x14ac:dyDescent="0.25">
      <c r="A93"/>
      <c r="B93"/>
      <c r="C93"/>
      <c r="D93"/>
      <c r="E93"/>
      <c r="F93"/>
      <c r="G93"/>
      <c r="H93"/>
      <c r="I93"/>
      <c r="J93"/>
      <c r="K93"/>
      <c r="L93"/>
      <c r="M93"/>
      <c r="N93"/>
      <c r="O93"/>
      <c r="P93"/>
      <c r="Q93"/>
      <c r="R93"/>
      <c r="S93"/>
      <c r="T93"/>
      <c r="U93"/>
      <c r="V93"/>
      <c r="W93"/>
      <c r="X93"/>
      <c r="Y93"/>
      <c r="Z93"/>
      <c r="AA93"/>
      <c r="AB93"/>
    </row>
    <row r="94" spans="1:28" x14ac:dyDescent="0.25">
      <c r="A94"/>
      <c r="B94"/>
      <c r="C94"/>
      <c r="D94"/>
      <c r="E94"/>
      <c r="F94"/>
      <c r="G94"/>
      <c r="H94"/>
      <c r="I94"/>
      <c r="J94"/>
      <c r="K94"/>
      <c r="L94"/>
      <c r="M94"/>
      <c r="N94"/>
      <c r="O94"/>
      <c r="P94"/>
      <c r="Q94"/>
      <c r="R94"/>
      <c r="S94"/>
      <c r="T94"/>
      <c r="U94"/>
      <c r="V94"/>
      <c r="W94"/>
      <c r="X94"/>
      <c r="Y94"/>
      <c r="Z94"/>
      <c r="AA94"/>
      <c r="AB94"/>
    </row>
    <row r="95" spans="1:28" x14ac:dyDescent="0.25">
      <c r="A95"/>
      <c r="B95"/>
      <c r="C95"/>
      <c r="D95"/>
      <c r="E95"/>
      <c r="F95"/>
      <c r="G95"/>
      <c r="H95"/>
      <c r="I95"/>
      <c r="J95"/>
      <c r="K95"/>
      <c r="L95"/>
      <c r="M95"/>
      <c r="N95"/>
      <c r="O95"/>
      <c r="P95"/>
      <c r="Q95"/>
      <c r="R95"/>
      <c r="S95"/>
      <c r="T95"/>
      <c r="U95"/>
      <c r="V95"/>
      <c r="W95"/>
      <c r="X95"/>
      <c r="Y95"/>
      <c r="Z95"/>
      <c r="AA95"/>
    </row>
    <row r="96" spans="1:28" x14ac:dyDescent="0.25">
      <c r="A96"/>
      <c r="B96"/>
      <c r="C96"/>
      <c r="D96"/>
      <c r="E96"/>
      <c r="F96"/>
      <c r="G96"/>
      <c r="H96"/>
      <c r="I96"/>
      <c r="J96"/>
      <c r="K96"/>
      <c r="L96"/>
      <c r="M96"/>
      <c r="N96"/>
      <c r="O96"/>
      <c r="P96"/>
      <c r="Q96"/>
      <c r="R96"/>
      <c r="S96"/>
      <c r="T96"/>
      <c r="U96"/>
      <c r="V96"/>
      <c r="W96"/>
      <c r="X96"/>
      <c r="Y96"/>
      <c r="Z96"/>
      <c r="AA96"/>
    </row>
    <row r="97" spans="1:27" x14ac:dyDescent="0.25">
      <c r="A97"/>
      <c r="B97"/>
      <c r="C97"/>
      <c r="D97"/>
      <c r="E97"/>
      <c r="F97"/>
      <c r="G97"/>
      <c r="H97"/>
      <c r="I97"/>
      <c r="J97"/>
      <c r="K97"/>
      <c r="L97"/>
      <c r="M97"/>
      <c r="N97"/>
      <c r="O97"/>
      <c r="P97"/>
      <c r="Q97"/>
      <c r="R97"/>
      <c r="S97"/>
      <c r="T97"/>
      <c r="U97"/>
      <c r="V97"/>
      <c r="W97"/>
      <c r="X97"/>
      <c r="Y97"/>
      <c r="Z97"/>
      <c r="AA97"/>
    </row>
    <row r="98" spans="1:27" x14ac:dyDescent="0.25">
      <c r="A98"/>
      <c r="B98"/>
      <c r="C98"/>
      <c r="D98"/>
      <c r="E98"/>
      <c r="F98"/>
      <c r="G98"/>
      <c r="H98"/>
      <c r="I98"/>
      <c r="J98"/>
      <c r="K98"/>
      <c r="L98"/>
      <c r="M98"/>
      <c r="N98"/>
      <c r="O98"/>
      <c r="P98"/>
      <c r="Q98"/>
      <c r="R98"/>
      <c r="S98"/>
      <c r="T98"/>
      <c r="U98"/>
      <c r="V98"/>
      <c r="W98"/>
      <c r="X98"/>
      <c r="Y98"/>
      <c r="Z98"/>
      <c r="AA98"/>
    </row>
    <row r="99" spans="1:27" x14ac:dyDescent="0.25">
      <c r="A99"/>
      <c r="B99"/>
      <c r="C99"/>
      <c r="D99"/>
      <c r="E99"/>
      <c r="F99"/>
      <c r="G99"/>
      <c r="H99"/>
      <c r="I99"/>
      <c r="J99"/>
      <c r="K99"/>
      <c r="L99"/>
      <c r="M99"/>
      <c r="N99"/>
      <c r="O99"/>
      <c r="P99"/>
      <c r="Q99"/>
      <c r="R99"/>
      <c r="S99"/>
      <c r="T99"/>
      <c r="U99"/>
      <c r="V99"/>
      <c r="W99"/>
      <c r="X99"/>
      <c r="Y99"/>
      <c r="Z99"/>
      <c r="AA99"/>
    </row>
    <row r="100" spans="1:27" x14ac:dyDescent="0.25">
      <c r="A100"/>
      <c r="B100"/>
      <c r="C100"/>
      <c r="D100"/>
      <c r="E100"/>
      <c r="F100"/>
      <c r="G100"/>
      <c r="H100"/>
      <c r="I100"/>
      <c r="J100"/>
      <c r="K100"/>
      <c r="L100"/>
      <c r="M100"/>
      <c r="N100"/>
      <c r="O100"/>
      <c r="P100"/>
      <c r="Q100"/>
      <c r="R100"/>
      <c r="S100"/>
      <c r="T100"/>
      <c r="U100"/>
      <c r="V100"/>
      <c r="W100"/>
      <c r="X100"/>
      <c r="Y100"/>
      <c r="Z100"/>
      <c r="AA100"/>
    </row>
    <row r="101" spans="1:27" x14ac:dyDescent="0.25">
      <c r="A101"/>
      <c r="B101"/>
      <c r="C101"/>
      <c r="D101"/>
      <c r="E101"/>
      <c r="F101"/>
      <c r="G101"/>
      <c r="H101"/>
      <c r="I101"/>
      <c r="J101"/>
      <c r="K101"/>
      <c r="L101"/>
      <c r="M101"/>
      <c r="N101"/>
      <c r="O101"/>
      <c r="P101"/>
      <c r="Q101"/>
      <c r="R101"/>
      <c r="S101"/>
      <c r="T101"/>
      <c r="U101"/>
      <c r="V101"/>
      <c r="W101"/>
      <c r="X101"/>
      <c r="Y101"/>
      <c r="Z101"/>
      <c r="AA101"/>
    </row>
    <row r="102" spans="1:27" x14ac:dyDescent="0.25">
      <c r="A102"/>
      <c r="B102"/>
      <c r="C102"/>
      <c r="D102"/>
      <c r="E102"/>
      <c r="F102"/>
      <c r="G102"/>
      <c r="H102"/>
      <c r="I102"/>
      <c r="J102"/>
      <c r="K102"/>
      <c r="L102"/>
      <c r="M102"/>
      <c r="N102"/>
      <c r="O102"/>
      <c r="P102"/>
      <c r="Q102"/>
      <c r="R102"/>
      <c r="S102"/>
      <c r="T102"/>
      <c r="U102"/>
      <c r="V102"/>
      <c r="W102"/>
      <c r="X102"/>
      <c r="Y102"/>
      <c r="Z102"/>
      <c r="AA102"/>
    </row>
    <row r="103" spans="1:27" x14ac:dyDescent="0.25">
      <c r="A103"/>
      <c r="B103"/>
      <c r="C103"/>
      <c r="D103"/>
      <c r="E103"/>
      <c r="F103"/>
      <c r="G103"/>
      <c r="H103"/>
      <c r="I103"/>
      <c r="J103"/>
      <c r="K103"/>
      <c r="L103"/>
      <c r="M103"/>
      <c r="N103"/>
      <c r="O103"/>
      <c r="P103"/>
      <c r="Q103"/>
      <c r="R103"/>
      <c r="S103"/>
      <c r="T103"/>
      <c r="U103"/>
      <c r="V103"/>
      <c r="W103"/>
      <c r="X103"/>
      <c r="Y103"/>
      <c r="Z103"/>
      <c r="AA103"/>
    </row>
    <row r="104" spans="1:27" x14ac:dyDescent="0.25">
      <c r="A104"/>
      <c r="B104"/>
      <c r="C104"/>
      <c r="D104"/>
      <c r="E104"/>
      <c r="F104"/>
      <c r="G104"/>
      <c r="H104"/>
      <c r="I104"/>
      <c r="J104"/>
      <c r="K104"/>
      <c r="L104"/>
      <c r="M104"/>
      <c r="N104"/>
      <c r="O104"/>
      <c r="P104"/>
      <c r="Q104"/>
      <c r="R104"/>
      <c r="S104"/>
      <c r="T104"/>
      <c r="U104"/>
      <c r="V104"/>
      <c r="W104"/>
      <c r="X104"/>
      <c r="Y104"/>
      <c r="Z104"/>
      <c r="AA104"/>
    </row>
    <row r="105" spans="1:27" x14ac:dyDescent="0.25">
      <c r="A105"/>
      <c r="B105"/>
      <c r="C105"/>
      <c r="D105"/>
      <c r="E105"/>
      <c r="F105"/>
      <c r="G105"/>
      <c r="H105"/>
      <c r="I105"/>
      <c r="J105"/>
      <c r="K105"/>
      <c r="L105"/>
      <c r="M105"/>
      <c r="N105"/>
      <c r="O105"/>
      <c r="P105"/>
      <c r="Q105"/>
      <c r="R105"/>
      <c r="S105"/>
      <c r="T105"/>
      <c r="U105"/>
      <c r="V105"/>
      <c r="W105"/>
      <c r="X105"/>
      <c r="Y105"/>
      <c r="Z105"/>
      <c r="AA105"/>
    </row>
    <row r="106" spans="1:27" x14ac:dyDescent="0.25">
      <c r="A106"/>
      <c r="B106"/>
      <c r="C106"/>
      <c r="D106"/>
      <c r="E106"/>
      <c r="F106"/>
      <c r="G106"/>
      <c r="H106"/>
      <c r="I106"/>
      <c r="J106"/>
      <c r="K106"/>
      <c r="L106"/>
      <c r="M106"/>
      <c r="N106"/>
      <c r="O106"/>
      <c r="P106"/>
      <c r="Q106"/>
      <c r="R106"/>
      <c r="S106"/>
      <c r="T106"/>
      <c r="U106"/>
      <c r="V106"/>
      <c r="W106"/>
      <c r="X106"/>
      <c r="Y106"/>
      <c r="Z106"/>
      <c r="AA106"/>
    </row>
    <row r="107" spans="1:27" x14ac:dyDescent="0.25">
      <c r="A107"/>
      <c r="B107"/>
      <c r="C107"/>
      <c r="D107"/>
      <c r="E107"/>
      <c r="F107"/>
      <c r="G107"/>
      <c r="H107"/>
      <c r="I107"/>
      <c r="J107"/>
      <c r="K107"/>
      <c r="L107"/>
      <c r="M107"/>
      <c r="N107"/>
      <c r="O107"/>
      <c r="P107"/>
      <c r="Q107"/>
      <c r="R107"/>
      <c r="S107"/>
      <c r="T107"/>
      <c r="U107"/>
      <c r="V107"/>
      <c r="W107"/>
      <c r="X107"/>
      <c r="Y107"/>
    </row>
    <row r="108" spans="1:27" x14ac:dyDescent="0.25">
      <c r="A108"/>
      <c r="B108"/>
      <c r="C108"/>
      <c r="D108"/>
      <c r="E108"/>
      <c r="F108"/>
      <c r="G108"/>
      <c r="H108"/>
      <c r="I108"/>
      <c r="J108"/>
      <c r="K108"/>
      <c r="L108"/>
      <c r="M108"/>
      <c r="N108"/>
      <c r="O108"/>
      <c r="P108"/>
      <c r="Q108"/>
      <c r="R108"/>
      <c r="S108"/>
      <c r="T108"/>
      <c r="U108"/>
      <c r="V108"/>
      <c r="W108"/>
      <c r="X108"/>
      <c r="Y108"/>
    </row>
    <row r="109" spans="1:27" x14ac:dyDescent="0.25">
      <c r="A109"/>
      <c r="B109"/>
      <c r="C109"/>
      <c r="D109"/>
      <c r="E109"/>
      <c r="F109"/>
      <c r="G109"/>
      <c r="H109"/>
      <c r="I109"/>
      <c r="J109"/>
      <c r="K109"/>
      <c r="L109"/>
      <c r="M109"/>
      <c r="N109"/>
      <c r="O109"/>
      <c r="P109"/>
      <c r="Q109"/>
      <c r="R109"/>
      <c r="S109"/>
      <c r="T109"/>
      <c r="U109"/>
      <c r="V109"/>
      <c r="W109"/>
      <c r="X109"/>
      <c r="Y109"/>
    </row>
    <row r="110" spans="1:27" x14ac:dyDescent="0.25">
      <c r="A110"/>
      <c r="B110"/>
      <c r="C110"/>
      <c r="D110"/>
      <c r="E110"/>
      <c r="F110"/>
      <c r="G110"/>
      <c r="H110"/>
      <c r="I110"/>
      <c r="J110"/>
      <c r="K110"/>
      <c r="L110"/>
      <c r="M110"/>
      <c r="N110"/>
      <c r="O110"/>
      <c r="P110"/>
      <c r="Q110"/>
      <c r="R110"/>
      <c r="S110"/>
      <c r="T110"/>
      <c r="U110"/>
      <c r="V110"/>
      <c r="W110"/>
      <c r="X110"/>
      <c r="Y110"/>
    </row>
    <row r="111" spans="1:27" x14ac:dyDescent="0.25">
      <c r="A111"/>
      <c r="B111"/>
      <c r="C111"/>
      <c r="D111"/>
      <c r="E111"/>
      <c r="F111"/>
      <c r="G111"/>
      <c r="H111"/>
      <c r="I111"/>
      <c r="J111"/>
      <c r="K111"/>
      <c r="L111"/>
      <c r="M111"/>
      <c r="N111"/>
      <c r="O111"/>
      <c r="P111"/>
      <c r="Q111"/>
      <c r="R111"/>
      <c r="S111"/>
      <c r="T111"/>
      <c r="U111"/>
      <c r="V111"/>
      <c r="W111"/>
      <c r="X111"/>
      <c r="Y111"/>
    </row>
    <row r="112" spans="1:27" x14ac:dyDescent="0.25">
      <c r="A112"/>
      <c r="B112"/>
      <c r="C112"/>
      <c r="D112"/>
      <c r="E112"/>
      <c r="F112"/>
      <c r="G112"/>
      <c r="H112"/>
      <c r="I112"/>
      <c r="J112"/>
      <c r="K112"/>
      <c r="L112"/>
      <c r="M112"/>
      <c r="N112"/>
      <c r="O112"/>
      <c r="P112"/>
      <c r="Q112"/>
      <c r="R112"/>
      <c r="S112"/>
      <c r="T112"/>
      <c r="U112"/>
      <c r="V112"/>
      <c r="W112"/>
      <c r="X112"/>
      <c r="Y112"/>
    </row>
    <row r="113" spans="1:25" x14ac:dyDescent="0.25">
      <c r="A113"/>
      <c r="B113"/>
      <c r="C113"/>
      <c r="D113"/>
      <c r="E113"/>
      <c r="F113"/>
      <c r="G113"/>
      <c r="H113"/>
      <c r="I113"/>
      <c r="J113"/>
      <c r="K113"/>
      <c r="L113"/>
      <c r="M113"/>
      <c r="N113"/>
      <c r="O113"/>
      <c r="P113"/>
      <c r="Q113"/>
      <c r="R113"/>
      <c r="S113"/>
      <c r="T113"/>
      <c r="U113"/>
      <c r="V113"/>
      <c r="W113"/>
      <c r="X113"/>
      <c r="Y113"/>
    </row>
    <row r="114" spans="1:25" x14ac:dyDescent="0.25">
      <c r="A114"/>
      <c r="B114"/>
      <c r="C114"/>
      <c r="D114"/>
      <c r="E114"/>
      <c r="F114"/>
      <c r="G114"/>
      <c r="H114"/>
      <c r="I114"/>
      <c r="J114"/>
      <c r="K114"/>
      <c r="L114"/>
      <c r="M114"/>
      <c r="N114"/>
      <c r="O114"/>
      <c r="P114"/>
      <c r="Q114"/>
      <c r="R114"/>
      <c r="S114"/>
      <c r="T114"/>
      <c r="U114"/>
      <c r="V114"/>
      <c r="W114"/>
      <c r="X114"/>
      <c r="Y114"/>
    </row>
    <row r="115" spans="1:25" x14ac:dyDescent="0.25">
      <c r="A115"/>
      <c r="B115"/>
      <c r="C115"/>
      <c r="D115"/>
      <c r="E115"/>
      <c r="F115"/>
      <c r="G115"/>
      <c r="H115"/>
      <c r="I115"/>
      <c r="J115"/>
      <c r="K115"/>
      <c r="L115"/>
      <c r="M115"/>
      <c r="N115"/>
      <c r="O115"/>
      <c r="P115"/>
      <c r="Q115"/>
      <c r="R115"/>
      <c r="S115"/>
      <c r="T115"/>
      <c r="U115"/>
      <c r="V115"/>
      <c r="W115"/>
      <c r="X115"/>
      <c r="Y115"/>
    </row>
    <row r="116" spans="1:25" x14ac:dyDescent="0.25">
      <c r="A116"/>
      <c r="B116"/>
      <c r="C116"/>
      <c r="D116"/>
      <c r="E116"/>
      <c r="F116"/>
      <c r="G116"/>
      <c r="H116"/>
      <c r="I116"/>
      <c r="J116"/>
      <c r="K116"/>
      <c r="L116"/>
      <c r="M116"/>
      <c r="N116"/>
      <c r="O116"/>
      <c r="P116"/>
      <c r="Q116"/>
      <c r="R116"/>
      <c r="S116"/>
      <c r="T116"/>
      <c r="U116"/>
      <c r="V116"/>
      <c r="W116"/>
      <c r="X116"/>
      <c r="Y116"/>
    </row>
    <row r="117" spans="1:25" x14ac:dyDescent="0.25">
      <c r="A117"/>
      <c r="B117"/>
      <c r="C117"/>
      <c r="D117"/>
      <c r="E117"/>
      <c r="F117"/>
      <c r="G117"/>
      <c r="H117"/>
      <c r="I117"/>
      <c r="J117"/>
      <c r="K117"/>
      <c r="L117"/>
      <c r="M117"/>
      <c r="N117"/>
      <c r="O117"/>
      <c r="P117"/>
      <c r="Q117"/>
      <c r="R117"/>
      <c r="S117"/>
      <c r="T117"/>
      <c r="U117"/>
      <c r="V117"/>
      <c r="W117"/>
      <c r="X117"/>
      <c r="Y117"/>
    </row>
    <row r="118" spans="1:25" x14ac:dyDescent="0.25">
      <c r="A118"/>
      <c r="B118"/>
      <c r="C118"/>
      <c r="D118"/>
      <c r="E118"/>
      <c r="F118"/>
      <c r="G118"/>
      <c r="H118"/>
      <c r="I118"/>
      <c r="J118"/>
      <c r="K118"/>
      <c r="L118"/>
      <c r="M118"/>
      <c r="N118"/>
      <c r="O118"/>
      <c r="P118"/>
      <c r="Q118"/>
      <c r="R118"/>
      <c r="S118"/>
      <c r="T118"/>
      <c r="U118"/>
      <c r="V118"/>
      <c r="W118"/>
      <c r="X118"/>
      <c r="Y118"/>
    </row>
    <row r="119" spans="1:25" x14ac:dyDescent="0.25">
      <c r="A119"/>
      <c r="B119"/>
      <c r="C119"/>
      <c r="D119"/>
      <c r="E119"/>
      <c r="F119"/>
      <c r="G119"/>
      <c r="H119"/>
      <c r="I119"/>
      <c r="J119"/>
      <c r="K119"/>
      <c r="L119"/>
      <c r="M119"/>
      <c r="N119"/>
      <c r="O119"/>
      <c r="P119"/>
      <c r="Q119"/>
      <c r="R119"/>
      <c r="S119"/>
      <c r="T119"/>
      <c r="U119"/>
      <c r="V119"/>
      <c r="W119"/>
      <c r="X119"/>
      <c r="Y119"/>
    </row>
    <row r="120" spans="1:25" x14ac:dyDescent="0.25">
      <c r="A120"/>
      <c r="B120"/>
      <c r="C120"/>
      <c r="D120"/>
      <c r="E120"/>
      <c r="F120"/>
      <c r="G120"/>
      <c r="H120"/>
      <c r="I120"/>
      <c r="J120"/>
      <c r="K120"/>
      <c r="L120"/>
      <c r="M120"/>
      <c r="N120"/>
      <c r="O120"/>
      <c r="P120"/>
      <c r="Q120"/>
      <c r="R120"/>
      <c r="S120"/>
      <c r="T120"/>
      <c r="U120"/>
      <c r="V120"/>
      <c r="W120"/>
      <c r="X120"/>
      <c r="Y120"/>
    </row>
    <row r="121" spans="1:25" x14ac:dyDescent="0.25">
      <c r="A121"/>
      <c r="B121"/>
      <c r="C121"/>
      <c r="D121"/>
      <c r="E121"/>
      <c r="F121"/>
      <c r="G121"/>
      <c r="H121"/>
      <c r="I121"/>
      <c r="J121"/>
      <c r="K121"/>
      <c r="L121"/>
      <c r="M121"/>
      <c r="N121"/>
      <c r="O121"/>
      <c r="P121"/>
      <c r="Q121"/>
      <c r="R121"/>
      <c r="S121"/>
      <c r="T121"/>
      <c r="U121"/>
      <c r="V121"/>
      <c r="W121"/>
      <c r="X121"/>
      <c r="Y121"/>
    </row>
    <row r="122" spans="1:25" x14ac:dyDescent="0.25">
      <c r="A122"/>
      <c r="B122"/>
      <c r="C122"/>
      <c r="D122"/>
      <c r="E122"/>
      <c r="F122"/>
      <c r="G122"/>
      <c r="H122"/>
      <c r="I122"/>
      <c r="J122"/>
      <c r="K122"/>
      <c r="L122"/>
      <c r="M122"/>
      <c r="N122"/>
      <c r="O122"/>
      <c r="P122"/>
      <c r="Q122"/>
      <c r="R122"/>
      <c r="S122"/>
      <c r="T122"/>
      <c r="U122"/>
      <c r="V122"/>
      <c r="W122"/>
      <c r="X122"/>
      <c r="Y122"/>
    </row>
    <row r="123" spans="1:25" x14ac:dyDescent="0.25">
      <c r="A123"/>
      <c r="B123"/>
      <c r="C123"/>
      <c r="D123"/>
      <c r="E123"/>
      <c r="F123"/>
      <c r="G123"/>
      <c r="H123"/>
      <c r="I123"/>
      <c r="J123"/>
      <c r="K123"/>
      <c r="L123"/>
      <c r="M123"/>
      <c r="N123"/>
      <c r="O123"/>
      <c r="P123"/>
      <c r="Q123"/>
      <c r="R123"/>
      <c r="S123"/>
      <c r="T123"/>
      <c r="U123"/>
      <c r="V123"/>
      <c r="W123"/>
      <c r="X123"/>
      <c r="Y123"/>
    </row>
    <row r="124" spans="1:25" x14ac:dyDescent="0.25">
      <c r="A124"/>
      <c r="B124"/>
      <c r="C124"/>
      <c r="D124"/>
      <c r="E124"/>
      <c r="F124"/>
      <c r="G124"/>
      <c r="H124"/>
      <c r="I124"/>
      <c r="J124"/>
      <c r="K124"/>
      <c r="L124"/>
      <c r="M124"/>
      <c r="N124"/>
      <c r="O124"/>
      <c r="P124"/>
      <c r="Q124"/>
      <c r="R124"/>
      <c r="S124"/>
      <c r="T124"/>
      <c r="U124"/>
      <c r="V124"/>
      <c r="W124"/>
      <c r="X124"/>
      <c r="Y124"/>
    </row>
    <row r="125" spans="1:25" x14ac:dyDescent="0.25">
      <c r="A125"/>
      <c r="B125"/>
      <c r="C125"/>
      <c r="D125"/>
      <c r="E125"/>
      <c r="F125"/>
      <c r="G125"/>
      <c r="H125"/>
      <c r="I125"/>
      <c r="J125"/>
      <c r="K125"/>
      <c r="L125"/>
      <c r="M125"/>
      <c r="N125"/>
      <c r="O125"/>
      <c r="P125"/>
      <c r="Q125"/>
      <c r="R125"/>
      <c r="S125"/>
      <c r="T125"/>
      <c r="U125"/>
      <c r="V125"/>
      <c r="W125"/>
      <c r="X125"/>
      <c r="Y125"/>
    </row>
    <row r="126" spans="1:25" x14ac:dyDescent="0.25">
      <c r="A126"/>
      <c r="B126"/>
      <c r="C126"/>
      <c r="D126"/>
      <c r="E126"/>
      <c r="F126"/>
      <c r="G126"/>
      <c r="H126"/>
      <c r="I126"/>
      <c r="J126"/>
      <c r="K126"/>
      <c r="L126"/>
      <c r="M126"/>
      <c r="N126"/>
      <c r="O126"/>
      <c r="P126"/>
      <c r="Q126"/>
      <c r="R126"/>
      <c r="S126"/>
      <c r="T126"/>
      <c r="U126"/>
      <c r="V126"/>
      <c r="W126"/>
      <c r="X126"/>
      <c r="Y126"/>
    </row>
    <row r="127" spans="1:25" x14ac:dyDescent="0.25">
      <c r="A127"/>
      <c r="B127"/>
      <c r="C127"/>
      <c r="D127"/>
      <c r="E127"/>
      <c r="F127"/>
      <c r="G127"/>
      <c r="H127"/>
      <c r="I127"/>
      <c r="J127"/>
      <c r="K127"/>
      <c r="L127"/>
      <c r="M127"/>
      <c r="N127"/>
      <c r="O127"/>
      <c r="P127"/>
      <c r="Q127"/>
      <c r="R127"/>
      <c r="S127"/>
      <c r="T127"/>
      <c r="U127"/>
      <c r="V127"/>
      <c r="W127"/>
      <c r="X127"/>
      <c r="Y127"/>
    </row>
    <row r="128" spans="1:25" x14ac:dyDescent="0.25">
      <c r="A128"/>
      <c r="B128"/>
      <c r="C128"/>
      <c r="D128"/>
      <c r="E128"/>
      <c r="F128"/>
      <c r="G128"/>
      <c r="H128"/>
      <c r="I128"/>
      <c r="J128"/>
      <c r="K128"/>
      <c r="L128"/>
      <c r="M128"/>
      <c r="N128"/>
      <c r="O128"/>
      <c r="P128"/>
      <c r="Q128"/>
      <c r="R128"/>
      <c r="S128"/>
      <c r="T128"/>
      <c r="U128"/>
      <c r="V128"/>
      <c r="W128"/>
      <c r="X128"/>
      <c r="Y128"/>
    </row>
    <row r="129" spans="1:25" x14ac:dyDescent="0.25">
      <c r="A129"/>
      <c r="B129"/>
      <c r="C129"/>
      <c r="D129"/>
      <c r="E129"/>
      <c r="F129"/>
      <c r="G129"/>
      <c r="H129"/>
      <c r="I129"/>
      <c r="J129"/>
      <c r="K129"/>
      <c r="L129"/>
      <c r="M129"/>
      <c r="N129"/>
      <c r="O129"/>
      <c r="P129"/>
      <c r="Q129"/>
      <c r="R129"/>
      <c r="S129"/>
      <c r="T129"/>
      <c r="U129"/>
      <c r="V129"/>
      <c r="W129"/>
      <c r="X129"/>
      <c r="Y129"/>
    </row>
    <row r="130" spans="1:25" x14ac:dyDescent="0.25">
      <c r="A130"/>
      <c r="B130"/>
      <c r="C130"/>
      <c r="D130"/>
      <c r="E130"/>
      <c r="F130"/>
      <c r="G130"/>
      <c r="H130"/>
      <c r="I130"/>
      <c r="J130"/>
      <c r="K130"/>
      <c r="L130"/>
      <c r="M130"/>
      <c r="N130"/>
      <c r="O130"/>
      <c r="P130"/>
      <c r="Q130"/>
      <c r="R130"/>
      <c r="S130"/>
      <c r="T130"/>
      <c r="U130"/>
      <c r="V130"/>
      <c r="W130"/>
      <c r="X130"/>
      <c r="Y130"/>
    </row>
    <row r="131" spans="1:25" x14ac:dyDescent="0.25">
      <c r="A131"/>
      <c r="B131"/>
      <c r="C131"/>
      <c r="D131"/>
      <c r="E131"/>
      <c r="F131"/>
      <c r="G131"/>
      <c r="H131"/>
      <c r="I131"/>
      <c r="J131"/>
      <c r="K131"/>
      <c r="L131"/>
      <c r="M131"/>
      <c r="N131"/>
      <c r="O131"/>
      <c r="P131"/>
      <c r="Q131"/>
      <c r="R131"/>
      <c r="S131"/>
      <c r="T131"/>
      <c r="U131"/>
      <c r="V131"/>
      <c r="W131"/>
      <c r="X131"/>
      <c r="Y131"/>
    </row>
    <row r="132" spans="1:25" x14ac:dyDescent="0.25">
      <c r="A132"/>
      <c r="B132"/>
      <c r="C132"/>
      <c r="D132"/>
      <c r="E132"/>
      <c r="F132"/>
      <c r="G132"/>
      <c r="H132"/>
      <c r="I132"/>
      <c r="J132"/>
      <c r="K132"/>
      <c r="L132"/>
      <c r="M132"/>
      <c r="N132"/>
      <c r="O132"/>
      <c r="P132"/>
      <c r="Q132"/>
      <c r="R132"/>
      <c r="S132"/>
      <c r="T132"/>
      <c r="U132"/>
      <c r="V132"/>
      <c r="W132"/>
      <c r="X132"/>
      <c r="Y132"/>
    </row>
    <row r="133" spans="1:25" x14ac:dyDescent="0.25">
      <c r="A133"/>
      <c r="B133"/>
      <c r="C133"/>
      <c r="D133"/>
      <c r="E133"/>
      <c r="F133"/>
      <c r="G133"/>
      <c r="H133"/>
      <c r="I133"/>
      <c r="J133"/>
      <c r="K133"/>
      <c r="L133"/>
      <c r="M133"/>
      <c r="N133"/>
      <c r="O133"/>
      <c r="P133"/>
      <c r="Q133"/>
      <c r="R133"/>
      <c r="S133"/>
      <c r="T133"/>
      <c r="U133"/>
      <c r="V133"/>
      <c r="W133"/>
      <c r="X133"/>
      <c r="Y133"/>
    </row>
    <row r="134" spans="1:25" x14ac:dyDescent="0.25">
      <c r="A134"/>
      <c r="B134"/>
      <c r="C134"/>
      <c r="D134"/>
      <c r="E134"/>
      <c r="F134"/>
      <c r="G134"/>
      <c r="H134"/>
      <c r="I134"/>
      <c r="J134"/>
      <c r="K134"/>
      <c r="L134"/>
      <c r="M134"/>
      <c r="N134"/>
      <c r="O134"/>
      <c r="P134"/>
      <c r="Q134"/>
      <c r="R134"/>
      <c r="S134"/>
      <c r="T134"/>
      <c r="U134"/>
      <c r="V134"/>
      <c r="W134"/>
      <c r="X134"/>
      <c r="Y134"/>
    </row>
    <row r="135" spans="1:25" x14ac:dyDescent="0.25">
      <c r="A135"/>
      <c r="B135"/>
      <c r="C135"/>
      <c r="D135"/>
      <c r="E135"/>
      <c r="F135"/>
      <c r="G135"/>
      <c r="H135"/>
      <c r="I135"/>
      <c r="J135"/>
      <c r="K135"/>
      <c r="L135"/>
      <c r="M135"/>
      <c r="N135"/>
      <c r="O135"/>
      <c r="P135"/>
      <c r="Q135"/>
      <c r="R135"/>
      <c r="S135"/>
      <c r="T135"/>
      <c r="U135"/>
      <c r="V135"/>
      <c r="W135"/>
      <c r="X135"/>
      <c r="Y135"/>
    </row>
    <row r="136" spans="1:25" x14ac:dyDescent="0.25">
      <c r="A136"/>
      <c r="B136"/>
      <c r="C136"/>
      <c r="D136"/>
      <c r="E136"/>
      <c r="F136"/>
      <c r="G136"/>
      <c r="H136"/>
      <c r="I136"/>
      <c r="J136"/>
      <c r="K136"/>
      <c r="L136"/>
      <c r="M136"/>
      <c r="N136"/>
      <c r="O136"/>
      <c r="P136"/>
      <c r="Q136"/>
      <c r="R136"/>
      <c r="S136"/>
      <c r="T136"/>
      <c r="U136"/>
      <c r="V136"/>
      <c r="W136"/>
      <c r="X136"/>
      <c r="Y136"/>
    </row>
  </sheetData>
  <pageMargins left="0.7" right="0.7" top="0.75" bottom="0.75" header="0.3" footer="0.3"/>
  <pageSetup paperSize="9" scale="54" fitToHeight="0"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D3ABB-2DCA-4570-A88B-5C53B12D7278}">
  <sheetPr codeName="Feuil5">
    <tabColor theme="9" tint="0.79998168889431442"/>
    <pageSetUpPr fitToPage="1"/>
  </sheetPr>
  <dimension ref="A1:Y22"/>
  <sheetViews>
    <sheetView zoomScaleNormal="100" workbookViewId="0">
      <selection activeCell="D33" sqref="D33"/>
    </sheetView>
  </sheetViews>
  <sheetFormatPr baseColWidth="10" defaultRowHeight="15" x14ac:dyDescent="0.25"/>
  <cols>
    <col min="1" max="1" width="23.28515625" bestFit="1" customWidth="1"/>
    <col min="2" max="13" width="7.7109375" customWidth="1"/>
    <col min="14" max="14" width="9" bestFit="1" customWidth="1"/>
    <col min="15" max="24" width="7.7109375" customWidth="1"/>
    <col min="25" max="25" width="12.5703125" bestFit="1" customWidth="1"/>
    <col min="26" max="26" width="11.85546875" bestFit="1" customWidth="1"/>
    <col min="27" max="27" width="12.5703125" bestFit="1" customWidth="1"/>
  </cols>
  <sheetData>
    <row r="1" spans="1:25" ht="21" x14ac:dyDescent="0.25">
      <c r="A1" s="274" t="s">
        <v>391</v>
      </c>
      <c r="B1" s="51" t="s">
        <v>699</v>
      </c>
      <c r="D1" s="235" t="str">
        <f>"INVENTAIRE " &amp; 'ObjProd (2)'!D25</f>
        <v>INVENTAIRE SEPTEMBRE 2025</v>
      </c>
      <c r="E1" s="5"/>
      <c r="F1" s="5"/>
      <c r="J1" s="5"/>
      <c r="K1" s="5"/>
      <c r="L1" s="237" t="str">
        <f>'ObjProd (2)'!A25</f>
        <v>date inventaire :</v>
      </c>
      <c r="M1" s="237"/>
      <c r="N1" s="238">
        <f>'ObjProd (2)'!C25</f>
        <v>45918</v>
      </c>
      <c r="O1" s="238"/>
      <c r="P1" s="239"/>
      <c r="Q1" s="239"/>
      <c r="R1" s="239"/>
      <c r="S1" s="239"/>
      <c r="T1" s="239"/>
      <c r="U1" s="237"/>
      <c r="V1" s="237"/>
      <c r="W1" s="238"/>
    </row>
    <row r="2" spans="1:25" x14ac:dyDescent="0.25">
      <c r="L2" s="237" t="str">
        <f>'ObjProd (2)'!A26</f>
        <v>date impression :</v>
      </c>
      <c r="M2" s="237"/>
      <c r="N2" s="238">
        <f ca="1">'ObjProd (2)'!C26</f>
        <v>45929</v>
      </c>
    </row>
    <row r="3" spans="1:25" x14ac:dyDescent="0.25">
      <c r="A3" s="274" t="s">
        <v>682</v>
      </c>
      <c r="B3" s="274" t="s">
        <v>670</v>
      </c>
      <c r="C3" s="51"/>
      <c r="D3" s="51"/>
      <c r="E3" s="51"/>
      <c r="F3" s="51"/>
      <c r="G3" s="51"/>
      <c r="H3" s="51"/>
      <c r="I3" s="51"/>
      <c r="J3" s="51"/>
      <c r="K3" s="51"/>
      <c r="L3" s="51"/>
      <c r="M3" s="51"/>
      <c r="N3" s="51"/>
      <c r="O3" s="51"/>
      <c r="P3" s="51"/>
      <c r="Q3" s="51"/>
      <c r="R3" s="51"/>
      <c r="S3" s="51"/>
      <c r="T3" s="51"/>
      <c r="U3" s="51"/>
      <c r="V3" s="51"/>
      <c r="W3" s="51"/>
      <c r="X3" s="51"/>
      <c r="Y3" s="51"/>
    </row>
    <row r="4" spans="1:25" ht="31.5" customHeight="1" x14ac:dyDescent="0.25">
      <c r="A4" s="275" t="s">
        <v>668</v>
      </c>
      <c r="B4" s="64" t="s">
        <v>918</v>
      </c>
      <c r="C4" s="64" t="s">
        <v>936</v>
      </c>
      <c r="D4" s="25" t="s">
        <v>1114</v>
      </c>
      <c r="E4" s="64" t="s">
        <v>1048</v>
      </c>
      <c r="F4" s="25" t="s">
        <v>962</v>
      </c>
      <c r="G4" s="25" t="s">
        <v>964</v>
      </c>
      <c r="H4" s="25" t="s">
        <v>2280</v>
      </c>
      <c r="I4" s="25" t="s">
        <v>681</v>
      </c>
      <c r="J4" s="25" t="s">
        <v>965</v>
      </c>
      <c r="K4" s="25" t="s">
        <v>678</v>
      </c>
      <c r="L4" s="25" t="s">
        <v>679</v>
      </c>
      <c r="M4" s="25" t="s">
        <v>680</v>
      </c>
      <c r="N4" s="25" t="s">
        <v>671</v>
      </c>
      <c r="O4" s="25" t="s">
        <v>672</v>
      </c>
      <c r="P4" s="25" t="s">
        <v>673</v>
      </c>
      <c r="Q4" s="25" t="s">
        <v>674</v>
      </c>
      <c r="R4" s="25" t="s">
        <v>675</v>
      </c>
      <c r="S4" s="25" t="s">
        <v>676</v>
      </c>
      <c r="T4" s="25" t="s">
        <v>677</v>
      </c>
      <c r="U4" s="25" t="s">
        <v>884</v>
      </c>
      <c r="V4" s="25" t="s">
        <v>890</v>
      </c>
      <c r="W4" s="25" t="s">
        <v>891</v>
      </c>
      <c r="X4" s="25" t="s">
        <v>892</v>
      </c>
      <c r="Y4" s="26" t="s">
        <v>669</v>
      </c>
    </row>
    <row r="5" spans="1:25" x14ac:dyDescent="0.25">
      <c r="A5" s="250" t="s">
        <v>51</v>
      </c>
      <c r="B5" s="25"/>
      <c r="C5" s="25"/>
      <c r="D5" s="25"/>
      <c r="E5" s="25">
        <v>12</v>
      </c>
      <c r="F5" s="25"/>
      <c r="G5" s="25"/>
      <c r="H5" s="25"/>
      <c r="I5" s="25"/>
      <c r="J5" s="25"/>
      <c r="K5" s="25"/>
      <c r="L5" s="25"/>
      <c r="M5" s="25"/>
      <c r="N5" s="25"/>
      <c r="O5" s="25"/>
      <c r="P5" s="25"/>
      <c r="Q5" s="25"/>
      <c r="R5" s="25"/>
      <c r="S5" s="25"/>
      <c r="T5" s="25"/>
      <c r="U5" s="25"/>
      <c r="V5" s="25"/>
      <c r="W5" s="25"/>
      <c r="X5" s="25"/>
      <c r="Y5" s="74">
        <v>12</v>
      </c>
    </row>
    <row r="6" spans="1:25" x14ac:dyDescent="0.25">
      <c r="A6" s="250" t="s">
        <v>59</v>
      </c>
      <c r="B6" s="25">
        <v>203</v>
      </c>
      <c r="C6" s="25"/>
      <c r="D6" s="25">
        <v>308</v>
      </c>
      <c r="E6" s="25"/>
      <c r="F6" s="25"/>
      <c r="G6" s="25">
        <v>322</v>
      </c>
      <c r="H6" s="25"/>
      <c r="I6" s="25"/>
      <c r="J6" s="25"/>
      <c r="K6" s="25"/>
      <c r="L6" s="25">
        <v>1112</v>
      </c>
      <c r="M6" s="25">
        <v>4778</v>
      </c>
      <c r="N6" s="25">
        <v>738</v>
      </c>
      <c r="O6" s="25">
        <v>26</v>
      </c>
      <c r="P6" s="25"/>
      <c r="Q6" s="25">
        <v>6</v>
      </c>
      <c r="R6" s="25">
        <v>27</v>
      </c>
      <c r="S6" s="25">
        <v>19</v>
      </c>
      <c r="T6" s="25">
        <v>16</v>
      </c>
      <c r="U6" s="25">
        <v>85</v>
      </c>
      <c r="V6" s="25">
        <v>60</v>
      </c>
      <c r="W6" s="25">
        <v>20</v>
      </c>
      <c r="X6" s="25">
        <v>5</v>
      </c>
      <c r="Y6" s="74">
        <v>7725</v>
      </c>
    </row>
    <row r="7" spans="1:25" x14ac:dyDescent="0.25">
      <c r="A7" s="250" t="s">
        <v>85</v>
      </c>
      <c r="B7" s="25">
        <v>114</v>
      </c>
      <c r="C7" s="25"/>
      <c r="D7" s="25"/>
      <c r="E7" s="25"/>
      <c r="F7" s="25"/>
      <c r="G7" s="25"/>
      <c r="H7" s="25"/>
      <c r="I7" s="25"/>
      <c r="J7" s="25"/>
      <c r="K7" s="25"/>
      <c r="L7" s="25"/>
      <c r="M7" s="25">
        <v>945</v>
      </c>
      <c r="N7" s="25">
        <v>217</v>
      </c>
      <c r="O7" s="25">
        <v>20</v>
      </c>
      <c r="P7" s="25"/>
      <c r="Q7" s="25"/>
      <c r="R7" s="25"/>
      <c r="S7" s="25"/>
      <c r="T7" s="25">
        <v>1</v>
      </c>
      <c r="U7" s="25"/>
      <c r="V7" s="25"/>
      <c r="W7" s="25"/>
      <c r="X7" s="25"/>
      <c r="Y7" s="74">
        <v>1297</v>
      </c>
    </row>
    <row r="8" spans="1:25" x14ac:dyDescent="0.25">
      <c r="A8" s="250" t="s">
        <v>145</v>
      </c>
      <c r="B8" s="25"/>
      <c r="C8" s="25">
        <v>52</v>
      </c>
      <c r="D8" s="25"/>
      <c r="E8" s="25">
        <v>70</v>
      </c>
      <c r="F8" s="25"/>
      <c r="G8" s="25"/>
      <c r="H8" s="25"/>
      <c r="I8" s="25"/>
      <c r="J8" s="25"/>
      <c r="K8" s="25"/>
      <c r="L8" s="25"/>
      <c r="M8" s="25">
        <v>1721</v>
      </c>
      <c r="N8" s="25">
        <v>241</v>
      </c>
      <c r="O8" s="25">
        <v>5</v>
      </c>
      <c r="P8" s="25">
        <v>119</v>
      </c>
      <c r="Q8" s="25"/>
      <c r="R8" s="25"/>
      <c r="S8" s="25"/>
      <c r="T8" s="25"/>
      <c r="U8" s="25"/>
      <c r="V8" s="25"/>
      <c r="W8" s="25"/>
      <c r="X8" s="25"/>
      <c r="Y8" s="74">
        <v>2208</v>
      </c>
    </row>
    <row r="9" spans="1:25" x14ac:dyDescent="0.25">
      <c r="A9" s="250" t="s">
        <v>139</v>
      </c>
      <c r="B9" s="25"/>
      <c r="C9" s="25"/>
      <c r="D9" s="25"/>
      <c r="E9" s="25"/>
      <c r="F9" s="25"/>
      <c r="G9" s="25"/>
      <c r="H9" s="25"/>
      <c r="I9" s="25">
        <v>3</v>
      </c>
      <c r="J9" s="25"/>
      <c r="K9" s="25"/>
      <c r="L9" s="25">
        <v>542</v>
      </c>
      <c r="M9" s="25">
        <v>324</v>
      </c>
      <c r="N9" s="25"/>
      <c r="O9" s="25">
        <v>29</v>
      </c>
      <c r="P9" s="25"/>
      <c r="Q9" s="25"/>
      <c r="R9" s="25"/>
      <c r="S9" s="25"/>
      <c r="T9" s="25"/>
      <c r="U9" s="25"/>
      <c r="V9" s="25"/>
      <c r="W9" s="25"/>
      <c r="X9" s="25"/>
      <c r="Y9" s="74">
        <v>898</v>
      </c>
    </row>
    <row r="10" spans="1:25" x14ac:dyDescent="0.25">
      <c r="A10" s="250" t="s">
        <v>155</v>
      </c>
      <c r="B10" s="25">
        <v>16</v>
      </c>
      <c r="C10" s="25">
        <v>7</v>
      </c>
      <c r="D10" s="25"/>
      <c r="E10" s="25">
        <v>12</v>
      </c>
      <c r="F10" s="25"/>
      <c r="G10" s="25"/>
      <c r="H10" s="25"/>
      <c r="I10" s="25"/>
      <c r="J10" s="25"/>
      <c r="K10" s="25"/>
      <c r="L10" s="25"/>
      <c r="M10" s="25">
        <v>136</v>
      </c>
      <c r="N10" s="25"/>
      <c r="O10" s="25"/>
      <c r="P10" s="25"/>
      <c r="Q10" s="25">
        <v>9</v>
      </c>
      <c r="R10" s="25"/>
      <c r="S10" s="25">
        <v>15</v>
      </c>
      <c r="T10" s="25"/>
      <c r="U10" s="25"/>
      <c r="V10" s="25"/>
      <c r="W10" s="25"/>
      <c r="X10" s="25"/>
      <c r="Y10" s="74">
        <v>195</v>
      </c>
    </row>
    <row r="11" spans="1:25" x14ac:dyDescent="0.25">
      <c r="A11" s="250" t="s">
        <v>153</v>
      </c>
      <c r="B11" s="25"/>
      <c r="C11" s="25">
        <v>4</v>
      </c>
      <c r="D11" s="25"/>
      <c r="E11" s="25"/>
      <c r="F11" s="25"/>
      <c r="G11" s="25"/>
      <c r="H11" s="25"/>
      <c r="I11" s="25"/>
      <c r="J11" s="25">
        <v>113</v>
      </c>
      <c r="K11" s="25"/>
      <c r="L11" s="25"/>
      <c r="M11" s="25">
        <v>112</v>
      </c>
      <c r="N11" s="25">
        <v>98</v>
      </c>
      <c r="O11" s="25">
        <v>577</v>
      </c>
      <c r="P11" s="25">
        <v>262</v>
      </c>
      <c r="Q11" s="25">
        <v>75</v>
      </c>
      <c r="R11" s="25">
        <v>89</v>
      </c>
      <c r="S11" s="25">
        <v>28</v>
      </c>
      <c r="T11" s="25">
        <v>14</v>
      </c>
      <c r="U11" s="25"/>
      <c r="V11" s="25"/>
      <c r="W11" s="25"/>
      <c r="X11" s="25"/>
      <c r="Y11" s="74">
        <v>1372</v>
      </c>
    </row>
    <row r="12" spans="1:25" x14ac:dyDescent="0.25">
      <c r="A12" s="250" t="s">
        <v>266</v>
      </c>
      <c r="B12" s="25"/>
      <c r="C12" s="25">
        <v>30</v>
      </c>
      <c r="D12" s="25"/>
      <c r="E12" s="25"/>
      <c r="F12" s="25"/>
      <c r="G12" s="25"/>
      <c r="H12" s="25"/>
      <c r="I12" s="25"/>
      <c r="J12" s="25"/>
      <c r="K12" s="25"/>
      <c r="L12" s="25"/>
      <c r="M12" s="25">
        <v>153</v>
      </c>
      <c r="N12" s="25">
        <v>28</v>
      </c>
      <c r="O12" s="25"/>
      <c r="P12" s="25"/>
      <c r="Q12" s="25">
        <v>385</v>
      </c>
      <c r="R12" s="25">
        <v>456</v>
      </c>
      <c r="S12" s="25">
        <v>97</v>
      </c>
      <c r="T12" s="25">
        <v>37</v>
      </c>
      <c r="U12" s="25"/>
      <c r="V12" s="25"/>
      <c r="W12" s="25"/>
      <c r="X12" s="25"/>
      <c r="Y12" s="74">
        <v>1186</v>
      </c>
    </row>
    <row r="13" spans="1:25" x14ac:dyDescent="0.25">
      <c r="A13" s="250" t="s">
        <v>241</v>
      </c>
      <c r="B13" s="25"/>
      <c r="C13" s="25">
        <v>10</v>
      </c>
      <c r="D13" s="25"/>
      <c r="E13" s="25"/>
      <c r="F13" s="25"/>
      <c r="G13" s="25"/>
      <c r="H13" s="25"/>
      <c r="I13" s="25"/>
      <c r="J13" s="25"/>
      <c r="K13" s="25"/>
      <c r="L13" s="25"/>
      <c r="M13" s="25"/>
      <c r="N13" s="25"/>
      <c r="O13" s="25"/>
      <c r="P13" s="25"/>
      <c r="Q13" s="25"/>
      <c r="R13" s="25"/>
      <c r="S13" s="25"/>
      <c r="T13" s="25"/>
      <c r="U13" s="25"/>
      <c r="V13" s="25"/>
      <c r="W13" s="25"/>
      <c r="X13" s="25"/>
      <c r="Y13" s="74">
        <v>10</v>
      </c>
    </row>
    <row r="14" spans="1:25" x14ac:dyDescent="0.25">
      <c r="A14" s="250" t="s">
        <v>290</v>
      </c>
      <c r="B14" s="25"/>
      <c r="C14" s="25">
        <v>9</v>
      </c>
      <c r="D14" s="25"/>
      <c r="E14" s="25"/>
      <c r="F14" s="25"/>
      <c r="G14" s="25"/>
      <c r="H14" s="25"/>
      <c r="I14" s="25"/>
      <c r="J14" s="25"/>
      <c r="K14" s="25"/>
      <c r="L14" s="25"/>
      <c r="M14" s="25"/>
      <c r="N14" s="25"/>
      <c r="O14" s="25"/>
      <c r="P14" s="25"/>
      <c r="Q14" s="25"/>
      <c r="R14" s="25"/>
      <c r="S14" s="25"/>
      <c r="T14" s="25"/>
      <c r="U14" s="25"/>
      <c r="V14" s="25"/>
      <c r="W14" s="25"/>
      <c r="X14" s="25"/>
      <c r="Y14" s="74">
        <v>9</v>
      </c>
    </row>
    <row r="15" spans="1:25" x14ac:dyDescent="0.25">
      <c r="A15" s="250" t="s">
        <v>356</v>
      </c>
      <c r="B15" s="25">
        <v>218</v>
      </c>
      <c r="C15" s="25"/>
      <c r="D15" s="25">
        <v>357</v>
      </c>
      <c r="E15" s="25"/>
      <c r="F15" s="25"/>
      <c r="G15" s="25"/>
      <c r="H15" s="25"/>
      <c r="I15" s="25"/>
      <c r="J15" s="25"/>
      <c r="K15" s="25">
        <v>28</v>
      </c>
      <c r="L15" s="25">
        <v>14</v>
      </c>
      <c r="M15" s="25">
        <v>3792</v>
      </c>
      <c r="N15" s="25">
        <v>125</v>
      </c>
      <c r="O15" s="25">
        <v>1722</v>
      </c>
      <c r="P15" s="25">
        <v>2296</v>
      </c>
      <c r="Q15" s="25">
        <v>3713</v>
      </c>
      <c r="R15" s="25">
        <v>977</v>
      </c>
      <c r="S15" s="25">
        <v>537</v>
      </c>
      <c r="T15" s="25">
        <v>572</v>
      </c>
      <c r="U15" s="25">
        <v>161</v>
      </c>
      <c r="V15" s="25"/>
      <c r="W15" s="25"/>
      <c r="X15" s="25"/>
      <c r="Y15" s="74">
        <v>14512</v>
      </c>
    </row>
    <row r="16" spans="1:25" x14ac:dyDescent="0.25">
      <c r="A16" s="250" t="s">
        <v>79</v>
      </c>
      <c r="B16" s="25"/>
      <c r="C16" s="25">
        <v>9</v>
      </c>
      <c r="D16" s="25"/>
      <c r="E16" s="25"/>
      <c r="F16" s="25"/>
      <c r="G16" s="25"/>
      <c r="H16" s="25"/>
      <c r="I16" s="25"/>
      <c r="J16" s="25"/>
      <c r="K16" s="25"/>
      <c r="L16" s="25"/>
      <c r="M16" s="25"/>
      <c r="N16" s="25"/>
      <c r="O16" s="25"/>
      <c r="P16" s="25"/>
      <c r="Q16" s="25"/>
      <c r="R16" s="25"/>
      <c r="S16" s="25"/>
      <c r="T16" s="25"/>
      <c r="U16" s="25"/>
      <c r="V16" s="25"/>
      <c r="W16" s="25"/>
      <c r="X16" s="25"/>
      <c r="Y16" s="74">
        <v>9</v>
      </c>
    </row>
    <row r="17" spans="1:25" x14ac:dyDescent="0.25">
      <c r="A17" s="250" t="s">
        <v>87</v>
      </c>
      <c r="B17" s="25"/>
      <c r="C17" s="25">
        <v>15</v>
      </c>
      <c r="D17" s="25"/>
      <c r="E17" s="25">
        <v>24</v>
      </c>
      <c r="F17" s="25"/>
      <c r="G17" s="25"/>
      <c r="H17" s="25">
        <v>5</v>
      </c>
      <c r="I17" s="25"/>
      <c r="J17" s="25"/>
      <c r="K17" s="25"/>
      <c r="L17" s="25"/>
      <c r="M17" s="25"/>
      <c r="N17" s="25"/>
      <c r="O17" s="25"/>
      <c r="P17" s="25"/>
      <c r="Q17" s="25"/>
      <c r="R17" s="25"/>
      <c r="S17" s="25"/>
      <c r="T17" s="25"/>
      <c r="U17" s="25"/>
      <c r="V17" s="25"/>
      <c r="W17" s="25"/>
      <c r="X17" s="25"/>
      <c r="Y17" s="74">
        <v>44</v>
      </c>
    </row>
    <row r="18" spans="1:25" x14ac:dyDescent="0.25">
      <c r="A18" s="250" t="s">
        <v>686</v>
      </c>
      <c r="B18" s="25"/>
      <c r="C18" s="25"/>
      <c r="D18" s="25"/>
      <c r="E18" s="25"/>
      <c r="F18" s="25"/>
      <c r="G18" s="25"/>
      <c r="H18" s="25"/>
      <c r="I18" s="25">
        <v>1</v>
      </c>
      <c r="J18" s="25"/>
      <c r="K18" s="25"/>
      <c r="L18" s="25"/>
      <c r="M18" s="25">
        <v>413</v>
      </c>
      <c r="N18" s="25">
        <v>23</v>
      </c>
      <c r="O18" s="25">
        <v>19</v>
      </c>
      <c r="P18" s="25"/>
      <c r="Q18" s="25"/>
      <c r="R18" s="25">
        <v>6</v>
      </c>
      <c r="S18" s="25">
        <v>17</v>
      </c>
      <c r="T18" s="25"/>
      <c r="U18" s="25"/>
      <c r="V18" s="25"/>
      <c r="W18" s="25">
        <v>4</v>
      </c>
      <c r="X18" s="25"/>
      <c r="Y18" s="74">
        <v>483</v>
      </c>
    </row>
    <row r="19" spans="1:25" x14ac:dyDescent="0.25">
      <c r="A19" s="250" t="s">
        <v>149</v>
      </c>
      <c r="B19" s="25"/>
      <c r="C19" s="25">
        <v>11</v>
      </c>
      <c r="D19" s="25"/>
      <c r="E19" s="25"/>
      <c r="F19" s="25"/>
      <c r="G19" s="25"/>
      <c r="H19" s="25">
        <v>28</v>
      </c>
      <c r="I19" s="25"/>
      <c r="J19" s="25"/>
      <c r="K19" s="25"/>
      <c r="L19" s="25"/>
      <c r="M19" s="25">
        <v>138</v>
      </c>
      <c r="N19" s="25">
        <v>9</v>
      </c>
      <c r="O19" s="25"/>
      <c r="P19" s="25">
        <v>24</v>
      </c>
      <c r="Q19" s="25">
        <v>48</v>
      </c>
      <c r="R19" s="25"/>
      <c r="S19" s="25">
        <v>21</v>
      </c>
      <c r="T19" s="25"/>
      <c r="U19" s="25">
        <v>13</v>
      </c>
      <c r="V19" s="25"/>
      <c r="W19" s="25"/>
      <c r="X19" s="25"/>
      <c r="Y19" s="74">
        <v>292</v>
      </c>
    </row>
    <row r="20" spans="1:25" x14ac:dyDescent="0.25">
      <c r="A20" s="250" t="s">
        <v>189</v>
      </c>
      <c r="B20" s="25"/>
      <c r="C20" s="25">
        <v>21</v>
      </c>
      <c r="D20" s="25"/>
      <c r="E20" s="25">
        <v>8</v>
      </c>
      <c r="F20" s="25"/>
      <c r="G20" s="25"/>
      <c r="H20" s="25"/>
      <c r="I20" s="25"/>
      <c r="J20" s="25">
        <v>152</v>
      </c>
      <c r="K20" s="25"/>
      <c r="L20" s="25">
        <v>167</v>
      </c>
      <c r="M20" s="25">
        <v>387</v>
      </c>
      <c r="N20" s="25">
        <v>419</v>
      </c>
      <c r="O20" s="25">
        <v>14</v>
      </c>
      <c r="P20" s="25"/>
      <c r="Q20" s="25"/>
      <c r="R20" s="25"/>
      <c r="S20" s="25"/>
      <c r="T20" s="25"/>
      <c r="U20" s="25"/>
      <c r="V20" s="25"/>
      <c r="W20" s="25"/>
      <c r="X20" s="25"/>
      <c r="Y20" s="74">
        <v>1168</v>
      </c>
    </row>
    <row r="21" spans="1:25" x14ac:dyDescent="0.25">
      <c r="A21" s="247" t="s">
        <v>28</v>
      </c>
      <c r="B21" s="25"/>
      <c r="C21" s="25">
        <v>9</v>
      </c>
      <c r="D21" s="25"/>
      <c r="E21" s="25">
        <v>17</v>
      </c>
      <c r="F21" s="25">
        <v>42</v>
      </c>
      <c r="G21" s="25"/>
      <c r="H21" s="25"/>
      <c r="I21" s="25"/>
      <c r="J21" s="25"/>
      <c r="K21" s="25"/>
      <c r="L21" s="25"/>
      <c r="M21" s="25"/>
      <c r="N21" s="25"/>
      <c r="O21" s="25">
        <v>531</v>
      </c>
      <c r="P21" s="25">
        <v>402</v>
      </c>
      <c r="Q21" s="25">
        <v>688</v>
      </c>
      <c r="R21" s="25">
        <v>46</v>
      </c>
      <c r="S21" s="25">
        <v>22</v>
      </c>
      <c r="T21" s="25">
        <v>66</v>
      </c>
      <c r="U21" s="25"/>
      <c r="V21" s="25"/>
      <c r="W21" s="25"/>
      <c r="X21" s="25"/>
      <c r="Y21" s="74">
        <v>1823</v>
      </c>
    </row>
    <row r="22" spans="1:25" x14ac:dyDescent="0.25">
      <c r="A22" s="276" t="s">
        <v>669</v>
      </c>
      <c r="B22" s="75">
        <v>551</v>
      </c>
      <c r="C22" s="75">
        <v>177</v>
      </c>
      <c r="D22" s="75">
        <v>665</v>
      </c>
      <c r="E22" s="75">
        <v>143</v>
      </c>
      <c r="F22" s="75">
        <v>42</v>
      </c>
      <c r="G22" s="75">
        <v>322</v>
      </c>
      <c r="H22" s="75">
        <v>33</v>
      </c>
      <c r="I22" s="75">
        <v>4</v>
      </c>
      <c r="J22" s="75">
        <v>265</v>
      </c>
      <c r="K22" s="75">
        <v>28</v>
      </c>
      <c r="L22" s="75">
        <v>1835</v>
      </c>
      <c r="M22" s="75">
        <v>12899</v>
      </c>
      <c r="N22" s="75">
        <v>1898</v>
      </c>
      <c r="O22" s="75">
        <v>2943</v>
      </c>
      <c r="P22" s="75">
        <v>3103</v>
      </c>
      <c r="Q22" s="75">
        <v>4924</v>
      </c>
      <c r="R22" s="75">
        <v>1601</v>
      </c>
      <c r="S22" s="75">
        <v>756</v>
      </c>
      <c r="T22" s="75">
        <v>706</v>
      </c>
      <c r="U22" s="75">
        <v>259</v>
      </c>
      <c r="V22" s="75">
        <v>60</v>
      </c>
      <c r="W22" s="75">
        <v>24</v>
      </c>
      <c r="X22" s="75">
        <v>5</v>
      </c>
      <c r="Y22" s="74">
        <v>33243</v>
      </c>
    </row>
  </sheetData>
  <conditionalFormatting pivot="1" sqref="B5:X21">
    <cfRule type="cellIs" dxfId="291" priority="1" operator="greaterThan">
      <formula>0</formula>
    </cfRule>
  </conditionalFormatting>
  <pageMargins left="0.25" right="0.25" top="0.75" bottom="0.75" header="0.3" footer="0.3"/>
  <pageSetup paperSize="9" scale="67" fitToHeight="0" orientation="landscap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44E29-A6BA-4F40-8CFE-2D1D96DF5A27}">
  <sheetPr codeName="Feuil12">
    <tabColor theme="4" tint="0.79998168889431442"/>
    <pageSetUpPr fitToPage="1"/>
  </sheetPr>
  <dimension ref="A1:X134"/>
  <sheetViews>
    <sheetView zoomScale="80" zoomScaleNormal="80" workbookViewId="0">
      <selection activeCell="D27" sqref="D27"/>
    </sheetView>
  </sheetViews>
  <sheetFormatPr baseColWidth="10" defaultColWidth="11.42578125" defaultRowHeight="15" x14ac:dyDescent="0.25"/>
  <cols>
    <col min="1" max="1" width="18.140625" style="5" customWidth="1"/>
    <col min="2" max="2" width="16.42578125" style="5" bestFit="1" customWidth="1"/>
    <col min="3" max="13" width="7.7109375" style="5" customWidth="1"/>
    <col min="14" max="15" width="12.85546875" style="5" bestFit="1" customWidth="1"/>
    <col min="16" max="16" width="16.42578125" style="5" bestFit="1" customWidth="1"/>
    <col min="17" max="23" width="9.7109375" style="5" customWidth="1"/>
    <col min="24" max="24" width="16.42578125" style="5" bestFit="1" customWidth="1"/>
    <col min="25" max="25" width="12.5703125" style="5" bestFit="1" customWidth="1"/>
    <col min="26" max="16384" width="11.42578125" style="5"/>
  </cols>
  <sheetData>
    <row r="1" spans="1:24" ht="21" x14ac:dyDescent="0.25">
      <c r="A1" s="60" t="s">
        <v>391</v>
      </c>
      <c r="B1" s="5" t="s">
        <v>1077</v>
      </c>
      <c r="D1" s="235" t="str">
        <f>"INVENTAIRE " &amp; 'ObjProd (2)'!D25</f>
        <v>INVENTAIRE SEPTEMBRE 2025</v>
      </c>
      <c r="L1" s="237" t="str">
        <f>'ObjProd (2)'!A25</f>
        <v>date inventaire :</v>
      </c>
      <c r="M1" s="237"/>
      <c r="N1" s="238">
        <f>'ObjProd (2)'!C25</f>
        <v>45918</v>
      </c>
    </row>
    <row r="2" spans="1:24" x14ac:dyDescent="0.25">
      <c r="L2" s="237" t="str">
        <f>'ObjProd (2)'!A26</f>
        <v>date impression :</v>
      </c>
      <c r="M2" s="237"/>
      <c r="N2" s="238">
        <f ca="1">'ObjProd (2)'!C26</f>
        <v>45929</v>
      </c>
    </row>
    <row r="3" spans="1:24" x14ac:dyDescent="0.25">
      <c r="A3" s="60" t="s">
        <v>682</v>
      </c>
      <c r="C3" s="60" t="s">
        <v>410</v>
      </c>
      <c r="O3"/>
      <c r="P3"/>
      <c r="Q3"/>
      <c r="R3"/>
      <c r="S3"/>
      <c r="T3"/>
      <c r="U3"/>
      <c r="V3"/>
      <c r="W3"/>
      <c r="X3"/>
    </row>
    <row r="4" spans="1:24" x14ac:dyDescent="0.25">
      <c r="A4" s="60" t="s">
        <v>9</v>
      </c>
      <c r="B4" s="60" t="s">
        <v>411</v>
      </c>
      <c r="C4" s="5" t="s">
        <v>1114</v>
      </c>
      <c r="D4" s="5" t="s">
        <v>1115</v>
      </c>
      <c r="E4" s="5" t="s">
        <v>962</v>
      </c>
      <c r="F4" s="5" t="s">
        <v>964</v>
      </c>
      <c r="G4" s="5" t="s">
        <v>919</v>
      </c>
      <c r="H4" s="5" t="s">
        <v>1116</v>
      </c>
      <c r="I4" s="5" t="s">
        <v>681</v>
      </c>
      <c r="J4" s="5" t="s">
        <v>965</v>
      </c>
      <c r="K4" s="5" t="s">
        <v>678</v>
      </c>
      <c r="L4" s="5" t="s">
        <v>679</v>
      </c>
      <c r="M4" s="5" t="s">
        <v>680</v>
      </c>
      <c r="N4" s="5" t="s">
        <v>669</v>
      </c>
      <c r="O4"/>
      <c r="P4"/>
      <c r="Q4"/>
      <c r="R4"/>
      <c r="S4"/>
      <c r="T4"/>
      <c r="U4"/>
      <c r="V4"/>
      <c r="W4"/>
      <c r="X4"/>
    </row>
    <row r="5" spans="1:24" x14ac:dyDescent="0.25">
      <c r="A5" s="5" t="s">
        <v>51</v>
      </c>
      <c r="E5" s="5">
        <v>49</v>
      </c>
      <c r="N5" s="5">
        <v>49</v>
      </c>
      <c r="O5"/>
      <c r="P5"/>
      <c r="Q5"/>
      <c r="R5"/>
      <c r="S5"/>
      <c r="T5"/>
      <c r="U5"/>
      <c r="V5"/>
      <c r="W5"/>
      <c r="X5"/>
    </row>
    <row r="6" spans="1:24" x14ac:dyDescent="0.25">
      <c r="B6" s="5">
        <v>9312</v>
      </c>
      <c r="E6" s="5">
        <v>49</v>
      </c>
      <c r="N6" s="5">
        <v>49</v>
      </c>
      <c r="O6"/>
      <c r="P6"/>
      <c r="Q6"/>
      <c r="R6"/>
      <c r="S6"/>
      <c r="T6"/>
      <c r="U6"/>
      <c r="V6"/>
      <c r="W6"/>
      <c r="X6"/>
    </row>
    <row r="7" spans="1:24" x14ac:dyDescent="0.25">
      <c r="A7" s="5" t="s">
        <v>59</v>
      </c>
      <c r="I7" s="5">
        <v>49</v>
      </c>
      <c r="N7" s="5">
        <v>49</v>
      </c>
      <c r="O7"/>
      <c r="P7"/>
      <c r="Q7"/>
      <c r="R7"/>
      <c r="S7"/>
      <c r="T7"/>
      <c r="U7"/>
      <c r="V7"/>
      <c r="W7"/>
      <c r="X7"/>
    </row>
    <row r="8" spans="1:24" x14ac:dyDescent="0.25">
      <c r="B8" s="5" t="s">
        <v>797</v>
      </c>
      <c r="I8" s="5">
        <v>49</v>
      </c>
      <c r="N8" s="5">
        <v>49</v>
      </c>
      <c r="O8"/>
      <c r="P8"/>
      <c r="Q8"/>
      <c r="R8"/>
      <c r="S8"/>
      <c r="T8"/>
      <c r="U8"/>
      <c r="V8"/>
      <c r="W8"/>
      <c r="X8"/>
    </row>
    <row r="9" spans="1:24" x14ac:dyDescent="0.25">
      <c r="A9" s="5" t="s">
        <v>85</v>
      </c>
      <c r="G9" s="5">
        <v>56</v>
      </c>
      <c r="I9" s="5">
        <v>42</v>
      </c>
      <c r="L9" s="5">
        <v>93</v>
      </c>
      <c r="M9" s="5">
        <v>42</v>
      </c>
      <c r="N9" s="189">
        <v>233</v>
      </c>
      <c r="O9"/>
      <c r="P9"/>
      <c r="Q9"/>
      <c r="R9"/>
      <c r="S9"/>
      <c r="T9"/>
      <c r="U9"/>
      <c r="V9"/>
      <c r="W9"/>
      <c r="X9"/>
    </row>
    <row r="10" spans="1:24" x14ac:dyDescent="0.25">
      <c r="B10" s="5" t="s">
        <v>487</v>
      </c>
      <c r="G10" s="5">
        <v>56</v>
      </c>
      <c r="L10" s="5">
        <v>84</v>
      </c>
      <c r="M10" s="5">
        <v>42</v>
      </c>
      <c r="N10" s="189">
        <v>182</v>
      </c>
      <c r="O10"/>
      <c r="P10"/>
      <c r="Q10"/>
      <c r="R10"/>
      <c r="S10"/>
      <c r="T10"/>
      <c r="U10"/>
      <c r="V10"/>
      <c r="W10"/>
      <c r="X10"/>
    </row>
    <row r="11" spans="1:24" x14ac:dyDescent="0.25">
      <c r="B11" s="5" t="s">
        <v>489</v>
      </c>
      <c r="I11" s="5">
        <v>42</v>
      </c>
      <c r="L11" s="5">
        <v>9</v>
      </c>
      <c r="N11" s="5">
        <v>51</v>
      </c>
      <c r="O11"/>
      <c r="P11"/>
      <c r="Q11"/>
      <c r="R11"/>
      <c r="S11"/>
      <c r="T11"/>
      <c r="U11"/>
      <c r="V11"/>
      <c r="W11"/>
      <c r="X11"/>
    </row>
    <row r="12" spans="1:24" x14ac:dyDescent="0.25">
      <c r="A12" s="5" t="s">
        <v>139</v>
      </c>
      <c r="K12" s="5">
        <v>42</v>
      </c>
      <c r="N12" s="5">
        <v>42</v>
      </c>
      <c r="O12"/>
      <c r="P12"/>
      <c r="Q12"/>
      <c r="R12"/>
      <c r="S12"/>
      <c r="T12"/>
      <c r="U12"/>
      <c r="V12"/>
      <c r="W12"/>
      <c r="X12"/>
    </row>
    <row r="13" spans="1:24" x14ac:dyDescent="0.25">
      <c r="B13" s="5">
        <v>9308</v>
      </c>
      <c r="K13" s="5">
        <v>42</v>
      </c>
      <c r="N13" s="5">
        <v>42</v>
      </c>
      <c r="O13"/>
      <c r="P13"/>
      <c r="Q13"/>
      <c r="R13"/>
      <c r="S13"/>
      <c r="T13"/>
      <c r="U13"/>
      <c r="V13"/>
      <c r="W13"/>
      <c r="X13"/>
    </row>
    <row r="14" spans="1:24" x14ac:dyDescent="0.25">
      <c r="A14" s="5" t="s">
        <v>155</v>
      </c>
      <c r="F14" s="5">
        <v>21</v>
      </c>
      <c r="N14" s="189">
        <v>21</v>
      </c>
      <c r="O14"/>
      <c r="P14"/>
      <c r="Q14"/>
      <c r="R14"/>
      <c r="S14"/>
      <c r="T14"/>
      <c r="U14"/>
      <c r="V14"/>
      <c r="W14"/>
      <c r="X14"/>
    </row>
    <row r="15" spans="1:24" x14ac:dyDescent="0.25">
      <c r="B15" s="5" t="s">
        <v>533</v>
      </c>
      <c r="F15" s="5">
        <v>21</v>
      </c>
      <c r="N15" s="5">
        <v>21</v>
      </c>
      <c r="O15"/>
      <c r="P15"/>
      <c r="Q15"/>
      <c r="R15"/>
      <c r="S15"/>
      <c r="T15"/>
      <c r="U15"/>
      <c r="V15"/>
      <c r="W15"/>
      <c r="X15"/>
    </row>
    <row r="16" spans="1:24" x14ac:dyDescent="0.25">
      <c r="A16" s="5" t="s">
        <v>153</v>
      </c>
      <c r="I16" s="5">
        <v>182</v>
      </c>
      <c r="J16" s="5">
        <v>48</v>
      </c>
      <c r="K16" s="5">
        <v>42</v>
      </c>
      <c r="L16" s="5">
        <v>25</v>
      </c>
      <c r="M16" s="5">
        <v>5</v>
      </c>
      <c r="N16" s="189">
        <v>302</v>
      </c>
      <c r="O16"/>
      <c r="P16"/>
      <c r="Q16"/>
      <c r="R16"/>
      <c r="S16"/>
      <c r="T16"/>
      <c r="U16"/>
      <c r="V16"/>
      <c r="W16"/>
      <c r="X16"/>
    </row>
    <row r="17" spans="1:24" x14ac:dyDescent="0.25">
      <c r="B17" s="5" t="s">
        <v>513</v>
      </c>
      <c r="K17" s="5">
        <v>42</v>
      </c>
      <c r="L17" s="5">
        <v>14</v>
      </c>
      <c r="N17" s="5">
        <v>56</v>
      </c>
      <c r="O17"/>
      <c r="P17"/>
      <c r="Q17"/>
      <c r="R17"/>
      <c r="S17"/>
      <c r="T17"/>
      <c r="U17"/>
      <c r="V17"/>
      <c r="W17"/>
      <c r="X17"/>
    </row>
    <row r="18" spans="1:24" x14ac:dyDescent="0.25">
      <c r="B18" s="5" t="s">
        <v>523</v>
      </c>
      <c r="M18" s="5">
        <v>5</v>
      </c>
      <c r="N18" s="5">
        <v>5</v>
      </c>
      <c r="O18"/>
      <c r="P18"/>
      <c r="Q18"/>
      <c r="R18"/>
      <c r="S18"/>
      <c r="T18"/>
      <c r="U18"/>
      <c r="V18"/>
      <c r="W18"/>
      <c r="X18"/>
    </row>
    <row r="19" spans="1:24" x14ac:dyDescent="0.25">
      <c r="B19" s="5" t="s">
        <v>525</v>
      </c>
      <c r="L19" s="5">
        <v>11</v>
      </c>
      <c r="N19" s="5">
        <v>11</v>
      </c>
      <c r="O19"/>
      <c r="P19"/>
      <c r="Q19"/>
      <c r="R19"/>
      <c r="S19"/>
      <c r="T19"/>
      <c r="U19"/>
      <c r="V19"/>
      <c r="W19"/>
      <c r="X19"/>
    </row>
    <row r="20" spans="1:24" x14ac:dyDescent="0.25">
      <c r="B20" s="5">
        <v>2306</v>
      </c>
      <c r="I20" s="5">
        <v>182</v>
      </c>
      <c r="J20" s="5">
        <v>48</v>
      </c>
      <c r="N20" s="5">
        <v>230</v>
      </c>
      <c r="O20"/>
      <c r="P20"/>
      <c r="Q20"/>
      <c r="R20"/>
      <c r="S20"/>
      <c r="T20"/>
      <c r="U20"/>
      <c r="V20"/>
      <c r="W20"/>
      <c r="X20"/>
    </row>
    <row r="21" spans="1:24" x14ac:dyDescent="0.25">
      <c r="A21" s="5" t="s">
        <v>183</v>
      </c>
      <c r="G21" s="5">
        <v>70</v>
      </c>
      <c r="H21" s="5">
        <v>168</v>
      </c>
      <c r="K21" s="5">
        <v>42</v>
      </c>
      <c r="L21" s="5">
        <v>28</v>
      </c>
      <c r="N21" s="189">
        <v>308</v>
      </c>
      <c r="O21"/>
      <c r="P21"/>
      <c r="Q21"/>
      <c r="R21"/>
      <c r="S21"/>
      <c r="T21"/>
      <c r="U21"/>
      <c r="V21"/>
      <c r="W21"/>
      <c r="X21"/>
    </row>
    <row r="22" spans="1:24" x14ac:dyDescent="0.25">
      <c r="B22" s="5" t="s">
        <v>538</v>
      </c>
      <c r="K22" s="5">
        <v>42</v>
      </c>
      <c r="L22" s="5">
        <v>28</v>
      </c>
      <c r="N22" s="5">
        <v>70</v>
      </c>
      <c r="O22"/>
      <c r="P22"/>
      <c r="Q22"/>
      <c r="R22"/>
      <c r="S22"/>
      <c r="T22"/>
      <c r="U22"/>
      <c r="V22"/>
      <c r="W22"/>
      <c r="X22"/>
    </row>
    <row r="23" spans="1:24" x14ac:dyDescent="0.25">
      <c r="B23" s="5">
        <v>9308</v>
      </c>
      <c r="G23" s="5">
        <v>42</v>
      </c>
      <c r="N23" s="5">
        <v>42</v>
      </c>
      <c r="O23"/>
      <c r="P23"/>
      <c r="Q23"/>
      <c r="R23"/>
      <c r="S23"/>
      <c r="T23"/>
      <c r="U23"/>
      <c r="V23"/>
      <c r="W23"/>
      <c r="X23"/>
    </row>
    <row r="24" spans="1:24" x14ac:dyDescent="0.25">
      <c r="B24" s="5">
        <v>9312</v>
      </c>
      <c r="G24" s="5">
        <v>28</v>
      </c>
      <c r="H24" s="5">
        <v>168</v>
      </c>
      <c r="N24" s="5">
        <v>196</v>
      </c>
      <c r="O24"/>
      <c r="P24"/>
      <c r="Q24"/>
      <c r="R24"/>
      <c r="S24"/>
      <c r="T24"/>
      <c r="U24"/>
      <c r="V24"/>
      <c r="W24"/>
      <c r="X24"/>
    </row>
    <row r="25" spans="1:24" x14ac:dyDescent="0.25">
      <c r="A25" s="5" t="s">
        <v>266</v>
      </c>
      <c r="C25" s="5">
        <v>42</v>
      </c>
      <c r="I25" s="5">
        <v>37</v>
      </c>
      <c r="J25" s="5">
        <v>14</v>
      </c>
      <c r="M25" s="5">
        <v>107</v>
      </c>
      <c r="N25" s="189">
        <v>200</v>
      </c>
      <c r="O25"/>
      <c r="P25"/>
      <c r="Q25"/>
      <c r="R25"/>
      <c r="S25"/>
      <c r="T25"/>
      <c r="U25"/>
      <c r="V25"/>
      <c r="W25"/>
      <c r="X25"/>
    </row>
    <row r="26" spans="1:24" x14ac:dyDescent="0.25">
      <c r="B26" s="5" t="s">
        <v>565</v>
      </c>
      <c r="C26" s="5">
        <v>42</v>
      </c>
      <c r="N26" s="5">
        <v>42</v>
      </c>
      <c r="O26"/>
      <c r="P26"/>
      <c r="Q26"/>
      <c r="R26"/>
      <c r="S26"/>
      <c r="T26"/>
      <c r="U26"/>
      <c r="V26"/>
      <c r="W26"/>
      <c r="X26"/>
    </row>
    <row r="27" spans="1:24" x14ac:dyDescent="0.25">
      <c r="B27" s="5" t="s">
        <v>569</v>
      </c>
      <c r="M27" s="5">
        <v>107</v>
      </c>
      <c r="N27" s="189">
        <v>107</v>
      </c>
      <c r="O27"/>
      <c r="P27"/>
      <c r="Q27"/>
      <c r="R27"/>
      <c r="S27"/>
      <c r="T27"/>
      <c r="U27"/>
      <c r="V27"/>
      <c r="W27"/>
      <c r="X27"/>
    </row>
    <row r="28" spans="1:24" x14ac:dyDescent="0.25">
      <c r="B28" s="5" t="s">
        <v>571</v>
      </c>
      <c r="I28" s="5">
        <v>37</v>
      </c>
      <c r="J28" s="5">
        <v>14</v>
      </c>
      <c r="N28" s="5">
        <v>51</v>
      </c>
      <c r="O28"/>
      <c r="P28"/>
      <c r="Q28"/>
      <c r="R28"/>
      <c r="S28"/>
      <c r="T28"/>
      <c r="U28"/>
      <c r="V28"/>
      <c r="W28"/>
      <c r="X28"/>
    </row>
    <row r="29" spans="1:24" x14ac:dyDescent="0.25">
      <c r="A29" s="5" t="s">
        <v>241</v>
      </c>
      <c r="J29" s="5">
        <v>112</v>
      </c>
      <c r="M29" s="5">
        <v>5</v>
      </c>
      <c r="N29" s="5">
        <v>117</v>
      </c>
      <c r="O29"/>
      <c r="P29"/>
      <c r="Q29"/>
      <c r="R29"/>
      <c r="S29"/>
      <c r="T29"/>
      <c r="U29"/>
      <c r="V29"/>
      <c r="W29"/>
      <c r="X29"/>
    </row>
    <row r="30" spans="1:24" x14ac:dyDescent="0.25">
      <c r="B30" s="5" t="s">
        <v>550</v>
      </c>
      <c r="J30" s="5">
        <v>112</v>
      </c>
      <c r="M30" s="5">
        <v>5</v>
      </c>
      <c r="N30" s="5">
        <v>117</v>
      </c>
      <c r="O30"/>
      <c r="P30"/>
      <c r="Q30"/>
      <c r="R30"/>
      <c r="S30"/>
      <c r="T30"/>
      <c r="U30"/>
      <c r="V30"/>
      <c r="W30"/>
      <c r="X30"/>
    </row>
    <row r="31" spans="1:24" x14ac:dyDescent="0.25">
      <c r="A31" s="5" t="s">
        <v>290</v>
      </c>
      <c r="D31" s="5">
        <v>14</v>
      </c>
      <c r="G31" s="5">
        <v>56</v>
      </c>
      <c r="N31" s="5">
        <v>70</v>
      </c>
      <c r="O31"/>
      <c r="P31"/>
      <c r="Q31"/>
      <c r="R31"/>
      <c r="S31"/>
      <c r="T31"/>
      <c r="U31"/>
      <c r="V31"/>
      <c r="W31"/>
      <c r="X31"/>
    </row>
    <row r="32" spans="1:24" x14ac:dyDescent="0.25">
      <c r="B32" s="5" t="s">
        <v>580</v>
      </c>
      <c r="D32" s="5">
        <v>14</v>
      </c>
      <c r="N32" s="5">
        <v>14</v>
      </c>
      <c r="O32"/>
      <c r="P32"/>
      <c r="Q32"/>
      <c r="R32"/>
      <c r="S32"/>
      <c r="T32"/>
      <c r="U32"/>
      <c r="V32"/>
      <c r="W32"/>
      <c r="X32"/>
    </row>
    <row r="33" spans="1:24" x14ac:dyDescent="0.25">
      <c r="B33" s="5" t="s">
        <v>582</v>
      </c>
      <c r="G33" s="5">
        <v>56</v>
      </c>
      <c r="N33" s="5">
        <v>56</v>
      </c>
      <c r="O33"/>
      <c r="P33"/>
      <c r="Q33"/>
      <c r="R33"/>
      <c r="S33"/>
      <c r="T33"/>
      <c r="U33"/>
      <c r="V33"/>
      <c r="W33"/>
      <c r="X33"/>
    </row>
    <row r="34" spans="1:24" x14ac:dyDescent="0.25">
      <c r="A34" s="5" t="s">
        <v>356</v>
      </c>
      <c r="G34" s="5">
        <v>14</v>
      </c>
      <c r="M34" s="5">
        <v>204</v>
      </c>
      <c r="N34" s="189">
        <v>218</v>
      </c>
      <c r="O34"/>
      <c r="P34"/>
      <c r="Q34"/>
      <c r="R34"/>
      <c r="S34"/>
      <c r="T34"/>
      <c r="U34"/>
      <c r="V34"/>
      <c r="W34"/>
      <c r="X34"/>
    </row>
    <row r="35" spans="1:24" x14ac:dyDescent="0.25">
      <c r="B35" s="5" t="s">
        <v>614</v>
      </c>
      <c r="M35" s="5">
        <v>175</v>
      </c>
      <c r="N35" s="5">
        <v>175</v>
      </c>
      <c r="O35"/>
      <c r="P35"/>
      <c r="Q35"/>
      <c r="R35"/>
      <c r="S35"/>
      <c r="T35"/>
      <c r="U35"/>
      <c r="V35"/>
      <c r="W35"/>
      <c r="X35"/>
    </row>
    <row r="36" spans="1:24" x14ac:dyDescent="0.25">
      <c r="B36" s="5" t="s">
        <v>616</v>
      </c>
      <c r="M36" s="5">
        <v>29</v>
      </c>
      <c r="N36" s="5">
        <v>29</v>
      </c>
      <c r="O36"/>
      <c r="P36"/>
      <c r="Q36"/>
      <c r="R36"/>
      <c r="S36"/>
      <c r="T36"/>
      <c r="U36"/>
      <c r="V36"/>
      <c r="W36"/>
      <c r="X36"/>
    </row>
    <row r="37" spans="1:24" x14ac:dyDescent="0.25">
      <c r="B37" s="5" t="s">
        <v>618</v>
      </c>
      <c r="G37" s="5">
        <v>14</v>
      </c>
      <c r="N37" s="5">
        <v>14</v>
      </c>
      <c r="O37"/>
      <c r="P37"/>
      <c r="Q37"/>
      <c r="R37"/>
      <c r="S37"/>
      <c r="T37"/>
      <c r="U37"/>
      <c r="V37"/>
      <c r="W37"/>
      <c r="X37"/>
    </row>
    <row r="38" spans="1:24" x14ac:dyDescent="0.25">
      <c r="A38" s="5" t="s">
        <v>79</v>
      </c>
      <c r="F38" s="5">
        <v>6</v>
      </c>
      <c r="J38" s="5">
        <v>10</v>
      </c>
      <c r="N38" s="5">
        <v>16</v>
      </c>
      <c r="O38"/>
      <c r="P38"/>
      <c r="Q38"/>
      <c r="R38"/>
      <c r="S38"/>
      <c r="T38"/>
      <c r="U38"/>
      <c r="V38"/>
      <c r="W38"/>
      <c r="X38"/>
    </row>
    <row r="39" spans="1:24" x14ac:dyDescent="0.25">
      <c r="B39" s="5" t="s">
        <v>808</v>
      </c>
      <c r="J39" s="5">
        <v>10</v>
      </c>
      <c r="N39" s="5">
        <v>10</v>
      </c>
      <c r="O39"/>
      <c r="P39"/>
      <c r="Q39"/>
      <c r="R39"/>
      <c r="S39"/>
      <c r="T39"/>
      <c r="U39"/>
      <c r="V39"/>
      <c r="W39"/>
      <c r="X39"/>
    </row>
    <row r="40" spans="1:24" x14ac:dyDescent="0.25">
      <c r="B40" s="5" t="s">
        <v>762</v>
      </c>
      <c r="F40" s="5">
        <v>6</v>
      </c>
      <c r="N40" s="5">
        <v>6</v>
      </c>
      <c r="O40"/>
      <c r="P40"/>
      <c r="Q40"/>
      <c r="R40"/>
      <c r="S40"/>
      <c r="T40"/>
      <c r="U40"/>
      <c r="V40"/>
      <c r="W40"/>
      <c r="X40"/>
    </row>
    <row r="41" spans="1:24" x14ac:dyDescent="0.25">
      <c r="A41" s="5" t="s">
        <v>360</v>
      </c>
      <c r="G41" s="5">
        <v>14</v>
      </c>
      <c r="I41" s="5">
        <v>42</v>
      </c>
      <c r="M41" s="5">
        <v>14</v>
      </c>
      <c r="N41" s="5">
        <v>70</v>
      </c>
      <c r="O41"/>
      <c r="P41"/>
      <c r="Q41"/>
      <c r="R41"/>
      <c r="S41"/>
      <c r="T41"/>
      <c r="U41"/>
      <c r="V41"/>
      <c r="W41"/>
      <c r="X41"/>
    </row>
    <row r="42" spans="1:24" x14ac:dyDescent="0.25">
      <c r="B42" s="5" t="s">
        <v>632</v>
      </c>
      <c r="G42" s="5">
        <v>14</v>
      </c>
      <c r="I42" s="5">
        <v>28</v>
      </c>
      <c r="N42" s="5">
        <v>42</v>
      </c>
      <c r="O42"/>
      <c r="P42"/>
      <c r="Q42"/>
      <c r="R42"/>
      <c r="S42"/>
      <c r="T42"/>
      <c r="U42"/>
      <c r="V42"/>
      <c r="W42"/>
      <c r="X42"/>
    </row>
    <row r="43" spans="1:24" x14ac:dyDescent="0.25">
      <c r="B43" s="5" t="s">
        <v>634</v>
      </c>
      <c r="M43" s="5">
        <v>14</v>
      </c>
      <c r="N43" s="5">
        <v>14</v>
      </c>
      <c r="O43"/>
      <c r="P43"/>
      <c r="Q43"/>
      <c r="R43"/>
      <c r="S43"/>
      <c r="T43"/>
      <c r="U43"/>
      <c r="V43"/>
      <c r="W43"/>
      <c r="X43"/>
    </row>
    <row r="44" spans="1:24" x14ac:dyDescent="0.25">
      <c r="B44" s="5" t="s">
        <v>638</v>
      </c>
      <c r="I44" s="5">
        <v>14</v>
      </c>
      <c r="N44" s="5">
        <v>14</v>
      </c>
      <c r="O44"/>
      <c r="P44"/>
      <c r="Q44"/>
      <c r="R44"/>
      <c r="S44"/>
      <c r="T44"/>
      <c r="U44"/>
      <c r="V44"/>
      <c r="W44"/>
      <c r="X44"/>
    </row>
    <row r="45" spans="1:24" x14ac:dyDescent="0.25">
      <c r="A45" s="5" t="s">
        <v>87</v>
      </c>
      <c r="J45" s="5">
        <v>378</v>
      </c>
      <c r="K45" s="5">
        <v>14</v>
      </c>
      <c r="L45" s="5">
        <v>224</v>
      </c>
      <c r="M45" s="5">
        <v>24</v>
      </c>
      <c r="N45" s="189">
        <v>640</v>
      </c>
      <c r="O45"/>
      <c r="P45"/>
      <c r="Q45"/>
      <c r="R45"/>
      <c r="S45"/>
      <c r="T45"/>
      <c r="U45"/>
      <c r="V45"/>
      <c r="W45"/>
      <c r="X45"/>
    </row>
    <row r="46" spans="1:24" x14ac:dyDescent="0.25">
      <c r="B46" s="5" t="s">
        <v>482</v>
      </c>
      <c r="M46" s="5">
        <v>10</v>
      </c>
      <c r="N46" s="5">
        <v>10</v>
      </c>
      <c r="O46"/>
      <c r="P46"/>
      <c r="Q46"/>
      <c r="R46"/>
      <c r="S46"/>
      <c r="T46"/>
      <c r="U46"/>
      <c r="V46"/>
      <c r="W46"/>
      <c r="X46"/>
    </row>
    <row r="47" spans="1:24" x14ac:dyDescent="0.25">
      <c r="B47" s="5" t="s">
        <v>473</v>
      </c>
      <c r="J47" s="5">
        <v>378</v>
      </c>
      <c r="L47" s="5">
        <v>168</v>
      </c>
      <c r="M47" s="5">
        <v>14</v>
      </c>
      <c r="N47" s="189">
        <v>560</v>
      </c>
      <c r="O47"/>
      <c r="P47"/>
      <c r="Q47"/>
      <c r="R47"/>
      <c r="S47"/>
      <c r="T47"/>
      <c r="U47"/>
      <c r="V47"/>
      <c r="W47"/>
      <c r="X47"/>
    </row>
    <row r="48" spans="1:24" x14ac:dyDescent="0.25">
      <c r="B48" s="5" t="s">
        <v>475</v>
      </c>
      <c r="L48" s="5">
        <v>56</v>
      </c>
      <c r="N48" s="189">
        <v>56</v>
      </c>
      <c r="O48"/>
      <c r="P48"/>
      <c r="Q48"/>
      <c r="R48"/>
      <c r="S48"/>
      <c r="T48"/>
      <c r="U48"/>
      <c r="V48"/>
      <c r="W48"/>
      <c r="X48"/>
    </row>
    <row r="49" spans="1:24" x14ac:dyDescent="0.25">
      <c r="B49" s="5" t="s">
        <v>479</v>
      </c>
      <c r="K49" s="5">
        <v>14</v>
      </c>
      <c r="N49" s="189">
        <v>14</v>
      </c>
      <c r="O49"/>
      <c r="P49"/>
      <c r="Q49"/>
      <c r="R49"/>
      <c r="S49"/>
      <c r="T49"/>
      <c r="U49"/>
      <c r="V49"/>
      <c r="W49"/>
      <c r="X49"/>
    </row>
    <row r="50" spans="1:24" x14ac:dyDescent="0.25">
      <c r="A50" s="5" t="s">
        <v>686</v>
      </c>
      <c r="H50" s="5">
        <v>14</v>
      </c>
      <c r="N50" s="5">
        <v>14</v>
      </c>
      <c r="O50"/>
      <c r="P50"/>
      <c r="Q50"/>
      <c r="R50"/>
      <c r="S50"/>
      <c r="T50"/>
      <c r="U50"/>
      <c r="V50"/>
      <c r="W50"/>
      <c r="X50"/>
    </row>
    <row r="51" spans="1:24" x14ac:dyDescent="0.25">
      <c r="B51" s="5">
        <v>2301</v>
      </c>
      <c r="H51" s="5">
        <v>14</v>
      </c>
      <c r="N51" s="5">
        <v>14</v>
      </c>
      <c r="O51"/>
      <c r="P51"/>
      <c r="Q51"/>
      <c r="R51"/>
      <c r="S51"/>
      <c r="T51"/>
      <c r="U51"/>
      <c r="V51"/>
      <c r="W51"/>
      <c r="X51"/>
    </row>
    <row r="52" spans="1:24" x14ac:dyDescent="0.25">
      <c r="A52" s="5" t="s">
        <v>149</v>
      </c>
      <c r="I52" s="5">
        <v>7</v>
      </c>
      <c r="J52" s="5">
        <v>28</v>
      </c>
      <c r="K52" s="5">
        <v>28</v>
      </c>
      <c r="M52" s="5">
        <v>8</v>
      </c>
      <c r="N52" s="189">
        <v>71</v>
      </c>
      <c r="O52"/>
      <c r="P52"/>
      <c r="Q52"/>
      <c r="R52"/>
      <c r="S52"/>
      <c r="T52"/>
      <c r="U52"/>
      <c r="V52"/>
      <c r="W52"/>
      <c r="X52"/>
    </row>
    <row r="53" spans="1:24" x14ac:dyDescent="0.25">
      <c r="B53" s="5" t="s">
        <v>641</v>
      </c>
      <c r="M53" s="5">
        <v>8</v>
      </c>
      <c r="N53" s="5">
        <v>8</v>
      </c>
      <c r="O53"/>
      <c r="P53"/>
      <c r="Q53"/>
      <c r="R53"/>
      <c r="S53"/>
      <c r="T53"/>
      <c r="U53"/>
      <c r="V53"/>
      <c r="W53"/>
      <c r="X53"/>
    </row>
    <row r="54" spans="1:24" x14ac:dyDescent="0.25">
      <c r="B54" s="5" t="s">
        <v>643</v>
      </c>
      <c r="I54" s="5">
        <v>7</v>
      </c>
      <c r="K54" s="5">
        <v>28</v>
      </c>
      <c r="N54" s="5">
        <v>35</v>
      </c>
      <c r="O54"/>
      <c r="P54"/>
      <c r="Q54"/>
      <c r="R54"/>
      <c r="S54"/>
      <c r="T54"/>
      <c r="U54"/>
      <c r="V54"/>
      <c r="W54"/>
      <c r="X54"/>
    </row>
    <row r="55" spans="1:24" x14ac:dyDescent="0.25">
      <c r="B55" s="5" t="s">
        <v>645</v>
      </c>
      <c r="J55" s="5">
        <v>28</v>
      </c>
      <c r="N55" s="5">
        <v>28</v>
      </c>
      <c r="O55"/>
      <c r="P55"/>
      <c r="Q55"/>
      <c r="R55"/>
      <c r="S55"/>
      <c r="T55"/>
      <c r="U55"/>
      <c r="V55"/>
      <c r="W55"/>
      <c r="X55"/>
    </row>
    <row r="56" spans="1:24" x14ac:dyDescent="0.25">
      <c r="A56" s="5" t="s">
        <v>189</v>
      </c>
      <c r="H56" s="5">
        <v>28</v>
      </c>
      <c r="J56" s="5">
        <v>42</v>
      </c>
      <c r="N56" s="189">
        <v>70</v>
      </c>
      <c r="O56"/>
      <c r="P56"/>
      <c r="Q56"/>
      <c r="R56"/>
      <c r="S56"/>
      <c r="T56"/>
      <c r="U56"/>
      <c r="V56"/>
      <c r="W56"/>
      <c r="X56"/>
    </row>
    <row r="57" spans="1:24" x14ac:dyDescent="0.25">
      <c r="B57" s="5">
        <v>9308</v>
      </c>
      <c r="J57" s="5">
        <v>42</v>
      </c>
      <c r="N57" s="5">
        <v>42</v>
      </c>
      <c r="O57"/>
      <c r="P57"/>
      <c r="Q57"/>
      <c r="R57"/>
      <c r="S57"/>
      <c r="T57"/>
      <c r="U57"/>
      <c r="V57"/>
      <c r="W57"/>
      <c r="X57"/>
    </row>
    <row r="58" spans="1:24" x14ac:dyDescent="0.25">
      <c r="B58" s="5">
        <v>9312</v>
      </c>
      <c r="H58" s="5">
        <v>28</v>
      </c>
      <c r="N58" s="5">
        <v>28</v>
      </c>
      <c r="O58"/>
      <c r="P58"/>
      <c r="Q58"/>
      <c r="R58"/>
      <c r="S58"/>
      <c r="T58"/>
      <c r="U58"/>
      <c r="V58"/>
      <c r="W58"/>
      <c r="X58"/>
    </row>
    <row r="59" spans="1:24" x14ac:dyDescent="0.25">
      <c r="A59" s="5" t="s">
        <v>30</v>
      </c>
      <c r="M59" s="5">
        <v>2</v>
      </c>
      <c r="N59" s="5">
        <v>2</v>
      </c>
      <c r="O59"/>
      <c r="P59"/>
      <c r="Q59"/>
      <c r="R59"/>
      <c r="S59"/>
      <c r="T59"/>
      <c r="U59"/>
      <c r="V59"/>
      <c r="W59"/>
      <c r="X59"/>
    </row>
    <row r="60" spans="1:24" x14ac:dyDescent="0.25">
      <c r="B60" s="5" t="s">
        <v>656</v>
      </c>
      <c r="M60" s="5">
        <v>2</v>
      </c>
      <c r="N60" s="5">
        <v>2</v>
      </c>
      <c r="O60"/>
      <c r="P60"/>
      <c r="Q60"/>
      <c r="R60"/>
      <c r="S60"/>
      <c r="T60"/>
      <c r="U60"/>
      <c r="V60"/>
      <c r="W60"/>
      <c r="X60"/>
    </row>
    <row r="61" spans="1:24" x14ac:dyDescent="0.25">
      <c r="A61" s="5" t="s">
        <v>28</v>
      </c>
      <c r="D61" s="5">
        <v>28</v>
      </c>
      <c r="E61" s="5">
        <v>84</v>
      </c>
      <c r="G61" s="5">
        <v>28</v>
      </c>
      <c r="H61" s="5">
        <v>140</v>
      </c>
      <c r="K61" s="5">
        <v>84</v>
      </c>
      <c r="N61" s="189">
        <v>364</v>
      </c>
      <c r="O61"/>
      <c r="P61"/>
      <c r="Q61"/>
      <c r="R61"/>
      <c r="S61"/>
      <c r="T61"/>
      <c r="U61"/>
      <c r="V61"/>
      <c r="W61"/>
      <c r="X61"/>
    </row>
    <row r="62" spans="1:24" x14ac:dyDescent="0.25">
      <c r="B62" s="5" t="s">
        <v>658</v>
      </c>
      <c r="K62" s="5">
        <v>84</v>
      </c>
      <c r="N62" s="189">
        <v>84</v>
      </c>
      <c r="O62"/>
      <c r="P62"/>
      <c r="Q62"/>
      <c r="R62"/>
      <c r="S62"/>
      <c r="T62"/>
      <c r="U62"/>
      <c r="V62"/>
      <c r="W62"/>
      <c r="X62"/>
    </row>
    <row r="63" spans="1:24" x14ac:dyDescent="0.25">
      <c r="B63" s="5" t="s">
        <v>660</v>
      </c>
      <c r="H63" s="5">
        <v>140</v>
      </c>
      <c r="N63" s="189">
        <v>140</v>
      </c>
      <c r="O63"/>
      <c r="P63"/>
      <c r="Q63"/>
      <c r="R63"/>
      <c r="S63"/>
      <c r="T63"/>
      <c r="U63"/>
      <c r="V63"/>
      <c r="W63"/>
      <c r="X63"/>
    </row>
    <row r="64" spans="1:24" x14ac:dyDescent="0.25">
      <c r="B64" s="5" t="s">
        <v>662</v>
      </c>
      <c r="D64" s="5">
        <v>28</v>
      </c>
      <c r="G64" s="5">
        <v>28</v>
      </c>
      <c r="N64" s="5">
        <v>56</v>
      </c>
      <c r="O64"/>
      <c r="P64"/>
      <c r="Q64"/>
      <c r="R64"/>
      <c r="S64"/>
      <c r="T64"/>
      <c r="U64"/>
      <c r="V64"/>
      <c r="W64"/>
      <c r="X64"/>
    </row>
    <row r="65" spans="1:24" x14ac:dyDescent="0.25">
      <c r="B65" s="5">
        <v>2306</v>
      </c>
      <c r="E65" s="5">
        <v>84</v>
      </c>
      <c r="N65" s="5">
        <v>84</v>
      </c>
      <c r="O65"/>
      <c r="P65"/>
      <c r="Q65"/>
      <c r="R65"/>
      <c r="S65"/>
      <c r="T65"/>
      <c r="U65"/>
      <c r="V65"/>
      <c r="W65"/>
      <c r="X65"/>
    </row>
    <row r="66" spans="1:24" x14ac:dyDescent="0.25">
      <c r="A66" s="5" t="s">
        <v>669</v>
      </c>
      <c r="C66" s="189">
        <v>42</v>
      </c>
      <c r="D66" s="189">
        <v>42</v>
      </c>
      <c r="E66" s="189">
        <v>133</v>
      </c>
      <c r="F66" s="189">
        <v>27</v>
      </c>
      <c r="G66" s="189">
        <v>238</v>
      </c>
      <c r="H66" s="189">
        <v>350</v>
      </c>
      <c r="I66" s="189">
        <v>359</v>
      </c>
      <c r="J66" s="189">
        <v>632</v>
      </c>
      <c r="K66" s="189">
        <v>252</v>
      </c>
      <c r="L66" s="189">
        <v>370</v>
      </c>
      <c r="M66" s="189">
        <v>411</v>
      </c>
      <c r="N66" s="189">
        <v>2856</v>
      </c>
      <c r="O66"/>
      <c r="P66"/>
      <c r="Q66"/>
      <c r="R66"/>
      <c r="S66"/>
      <c r="T66"/>
      <c r="U66"/>
      <c r="V66"/>
      <c r="W66"/>
      <c r="X66"/>
    </row>
    <row r="67" spans="1:24" x14ac:dyDescent="0.25">
      <c r="A67"/>
      <c r="B67"/>
      <c r="C67"/>
      <c r="D67"/>
      <c r="E67"/>
      <c r="F67"/>
      <c r="G67"/>
      <c r="H67"/>
      <c r="I67"/>
      <c r="J67"/>
      <c r="K67"/>
      <c r="L67"/>
      <c r="M67"/>
      <c r="N67"/>
      <c r="O67"/>
      <c r="P67"/>
      <c r="Q67"/>
      <c r="R67"/>
      <c r="S67"/>
      <c r="T67"/>
      <c r="U67"/>
      <c r="V67"/>
      <c r="W67"/>
      <c r="X67"/>
    </row>
    <row r="68" spans="1:24" x14ac:dyDescent="0.25">
      <c r="A68"/>
      <c r="B68"/>
      <c r="C68"/>
      <c r="D68"/>
      <c r="E68"/>
      <c r="F68"/>
      <c r="G68"/>
      <c r="H68"/>
      <c r="I68"/>
      <c r="J68"/>
      <c r="K68"/>
      <c r="L68"/>
      <c r="M68"/>
      <c r="N68"/>
      <c r="O68"/>
      <c r="P68"/>
      <c r="Q68"/>
      <c r="R68"/>
      <c r="S68"/>
      <c r="T68"/>
      <c r="U68"/>
      <c r="V68"/>
      <c r="W68"/>
      <c r="X68"/>
    </row>
    <row r="69" spans="1:24" x14ac:dyDescent="0.25">
      <c r="A69"/>
      <c r="B69"/>
      <c r="C69"/>
      <c r="D69"/>
      <c r="E69"/>
      <c r="F69"/>
      <c r="G69"/>
      <c r="H69"/>
      <c r="I69"/>
      <c r="J69"/>
      <c r="K69"/>
      <c r="L69"/>
      <c r="M69"/>
      <c r="N69"/>
      <c r="O69"/>
      <c r="P69"/>
      <c r="Q69"/>
      <c r="R69"/>
      <c r="S69"/>
      <c r="T69"/>
      <c r="U69"/>
      <c r="V69"/>
      <c r="W69"/>
      <c r="X69"/>
    </row>
    <row r="70" spans="1:24" x14ac:dyDescent="0.25">
      <c r="A70"/>
      <c r="B70"/>
      <c r="C70"/>
      <c r="D70"/>
      <c r="E70"/>
      <c r="F70"/>
      <c r="G70"/>
      <c r="H70"/>
      <c r="I70"/>
      <c r="J70"/>
      <c r="K70"/>
      <c r="L70"/>
      <c r="M70"/>
      <c r="N70"/>
      <c r="O70"/>
      <c r="P70"/>
      <c r="Q70"/>
      <c r="R70"/>
      <c r="S70"/>
      <c r="T70"/>
      <c r="U70"/>
      <c r="V70"/>
      <c r="W70"/>
      <c r="X70"/>
    </row>
    <row r="71" spans="1:24" x14ac:dyDescent="0.25">
      <c r="A71"/>
      <c r="B71"/>
      <c r="C71"/>
      <c r="D71"/>
      <c r="E71"/>
      <c r="F71"/>
      <c r="G71"/>
      <c r="H71"/>
      <c r="I71"/>
      <c r="J71"/>
      <c r="K71"/>
      <c r="L71"/>
      <c r="M71"/>
      <c r="N71"/>
      <c r="O71"/>
      <c r="P71"/>
      <c r="Q71"/>
      <c r="R71"/>
      <c r="S71"/>
      <c r="T71"/>
      <c r="U71"/>
      <c r="V71"/>
      <c r="W71"/>
      <c r="X71"/>
    </row>
    <row r="72" spans="1:24" x14ac:dyDescent="0.25">
      <c r="A72"/>
      <c r="B72"/>
      <c r="C72"/>
      <c r="D72"/>
      <c r="E72"/>
      <c r="F72"/>
      <c r="G72"/>
      <c r="H72"/>
      <c r="I72"/>
      <c r="J72"/>
      <c r="K72"/>
      <c r="L72"/>
      <c r="M72"/>
      <c r="N72"/>
      <c r="O72"/>
      <c r="P72"/>
      <c r="Q72"/>
      <c r="R72"/>
      <c r="S72"/>
      <c r="T72"/>
      <c r="U72"/>
      <c r="V72"/>
      <c r="W72"/>
      <c r="X72"/>
    </row>
    <row r="73" spans="1:24" x14ac:dyDescent="0.25">
      <c r="A73"/>
      <c r="B73"/>
      <c r="C73"/>
      <c r="D73"/>
      <c r="E73"/>
      <c r="F73"/>
      <c r="G73"/>
      <c r="H73"/>
      <c r="I73"/>
      <c r="J73"/>
      <c r="K73"/>
      <c r="L73"/>
      <c r="M73"/>
      <c r="N73"/>
      <c r="O73"/>
      <c r="P73"/>
      <c r="Q73"/>
      <c r="R73"/>
      <c r="S73"/>
      <c r="T73"/>
      <c r="U73"/>
      <c r="V73"/>
      <c r="W73"/>
      <c r="X73"/>
    </row>
    <row r="74" spans="1:24" x14ac:dyDescent="0.25">
      <c r="A74"/>
      <c r="B74"/>
      <c r="C74"/>
      <c r="D74"/>
      <c r="E74"/>
      <c r="F74"/>
      <c r="G74"/>
      <c r="H74"/>
      <c r="I74"/>
      <c r="J74"/>
      <c r="K74"/>
      <c r="L74"/>
      <c r="M74"/>
      <c r="N74"/>
      <c r="O74"/>
      <c r="P74"/>
      <c r="Q74"/>
      <c r="R74"/>
      <c r="S74"/>
      <c r="T74"/>
      <c r="U74"/>
      <c r="V74"/>
      <c r="W74"/>
      <c r="X74"/>
    </row>
    <row r="75" spans="1:24" x14ac:dyDescent="0.25">
      <c r="A75"/>
      <c r="B75"/>
      <c r="C75"/>
      <c r="D75"/>
      <c r="E75"/>
      <c r="F75"/>
      <c r="G75"/>
      <c r="H75"/>
      <c r="I75"/>
      <c r="J75"/>
      <c r="K75"/>
      <c r="L75"/>
      <c r="M75"/>
      <c r="N75"/>
      <c r="O75"/>
      <c r="P75"/>
      <c r="Q75"/>
      <c r="R75"/>
      <c r="S75"/>
      <c r="T75"/>
      <c r="U75"/>
      <c r="V75"/>
      <c r="W75"/>
      <c r="X75"/>
    </row>
    <row r="76" spans="1:24" x14ac:dyDescent="0.25">
      <c r="A76"/>
      <c r="B76"/>
      <c r="C76"/>
      <c r="D76"/>
      <c r="E76"/>
      <c r="F76"/>
      <c r="G76"/>
      <c r="H76"/>
      <c r="I76"/>
      <c r="J76"/>
      <c r="K76"/>
      <c r="L76"/>
      <c r="M76"/>
      <c r="N76"/>
      <c r="O76"/>
      <c r="P76"/>
      <c r="Q76"/>
      <c r="R76"/>
      <c r="S76"/>
      <c r="T76"/>
      <c r="U76"/>
      <c r="V76"/>
      <c r="W76"/>
      <c r="X76"/>
    </row>
    <row r="77" spans="1:24" x14ac:dyDescent="0.25">
      <c r="A77"/>
      <c r="B77"/>
      <c r="C77"/>
      <c r="D77"/>
      <c r="E77"/>
      <c r="F77"/>
      <c r="G77"/>
      <c r="H77"/>
      <c r="I77"/>
      <c r="J77"/>
      <c r="K77"/>
      <c r="L77"/>
      <c r="M77"/>
      <c r="N77"/>
      <c r="O77"/>
      <c r="P77"/>
      <c r="Q77"/>
      <c r="R77"/>
      <c r="S77"/>
      <c r="T77"/>
      <c r="U77"/>
      <c r="V77"/>
      <c r="W77"/>
      <c r="X77"/>
    </row>
    <row r="78" spans="1:24" x14ac:dyDescent="0.25">
      <c r="A78"/>
      <c r="B78"/>
      <c r="C78"/>
      <c r="D78"/>
      <c r="E78"/>
      <c r="F78"/>
      <c r="G78"/>
      <c r="H78"/>
      <c r="I78"/>
      <c r="J78"/>
      <c r="K78"/>
      <c r="L78"/>
      <c r="M78"/>
      <c r="N78"/>
      <c r="O78"/>
      <c r="P78"/>
      <c r="Q78"/>
      <c r="R78"/>
      <c r="S78"/>
      <c r="T78"/>
      <c r="U78"/>
      <c r="V78"/>
      <c r="W78"/>
      <c r="X78"/>
    </row>
    <row r="79" spans="1:24" x14ac:dyDescent="0.25">
      <c r="A79"/>
      <c r="B79"/>
      <c r="C79"/>
      <c r="D79"/>
      <c r="E79"/>
      <c r="F79"/>
      <c r="G79"/>
      <c r="H79"/>
      <c r="I79"/>
      <c r="J79"/>
      <c r="K79"/>
      <c r="L79"/>
      <c r="M79"/>
      <c r="N79"/>
      <c r="O79"/>
      <c r="P79"/>
      <c r="Q79"/>
      <c r="R79"/>
      <c r="S79"/>
      <c r="T79"/>
      <c r="U79"/>
      <c r="V79"/>
      <c r="W79"/>
      <c r="X79"/>
    </row>
    <row r="80" spans="1:24" x14ac:dyDescent="0.25">
      <c r="A80"/>
      <c r="B80"/>
      <c r="C80"/>
      <c r="D80"/>
      <c r="E80"/>
      <c r="F80"/>
      <c r="G80"/>
      <c r="H80"/>
      <c r="I80"/>
      <c r="J80"/>
      <c r="K80"/>
      <c r="L80"/>
      <c r="M80"/>
      <c r="N80"/>
      <c r="O80"/>
      <c r="P80"/>
      <c r="Q80"/>
      <c r="R80"/>
      <c r="S80"/>
      <c r="T80"/>
      <c r="U80"/>
      <c r="V80"/>
      <c r="W80"/>
      <c r="X80"/>
    </row>
    <row r="81" spans="1:24" x14ac:dyDescent="0.25">
      <c r="A81"/>
      <c r="B81"/>
      <c r="C81"/>
      <c r="D81"/>
      <c r="E81"/>
      <c r="F81"/>
      <c r="G81"/>
      <c r="H81"/>
      <c r="I81"/>
      <c r="J81"/>
      <c r="K81"/>
      <c r="L81"/>
      <c r="M81"/>
      <c r="N81"/>
      <c r="O81"/>
      <c r="P81"/>
      <c r="Q81"/>
      <c r="R81"/>
      <c r="S81"/>
      <c r="T81"/>
      <c r="U81"/>
      <c r="V81"/>
      <c r="W81"/>
      <c r="X81"/>
    </row>
    <row r="82" spans="1:24" x14ac:dyDescent="0.25">
      <c r="A82"/>
      <c r="B82"/>
      <c r="C82"/>
      <c r="D82"/>
      <c r="E82"/>
      <c r="F82"/>
      <c r="G82"/>
      <c r="H82"/>
      <c r="I82"/>
      <c r="J82"/>
      <c r="K82"/>
      <c r="L82"/>
      <c r="M82"/>
      <c r="N82"/>
      <c r="O82"/>
      <c r="P82"/>
      <c r="Q82"/>
      <c r="R82"/>
      <c r="S82"/>
      <c r="T82"/>
      <c r="U82"/>
      <c r="V82"/>
      <c r="W82"/>
      <c r="X82"/>
    </row>
    <row r="83" spans="1:24" x14ac:dyDescent="0.25">
      <c r="A83"/>
      <c r="B83"/>
      <c r="C83"/>
      <c r="D83"/>
      <c r="E83"/>
      <c r="F83"/>
      <c r="G83"/>
      <c r="H83"/>
      <c r="I83"/>
      <c r="J83"/>
      <c r="K83"/>
      <c r="L83"/>
      <c r="M83"/>
      <c r="N83"/>
      <c r="O83"/>
      <c r="P83"/>
      <c r="Q83"/>
      <c r="R83"/>
      <c r="S83"/>
      <c r="T83"/>
      <c r="U83"/>
      <c r="V83"/>
      <c r="W83"/>
      <c r="X83"/>
    </row>
    <row r="84" spans="1:24" x14ac:dyDescent="0.25">
      <c r="A84"/>
      <c r="B84"/>
      <c r="C84"/>
      <c r="D84"/>
      <c r="E84"/>
      <c r="F84"/>
      <c r="G84"/>
      <c r="H84"/>
      <c r="I84"/>
      <c r="J84"/>
      <c r="K84"/>
      <c r="L84"/>
      <c r="M84"/>
      <c r="N84"/>
      <c r="O84"/>
      <c r="P84"/>
      <c r="Q84"/>
      <c r="R84"/>
      <c r="S84"/>
      <c r="T84"/>
      <c r="U84"/>
      <c r="V84"/>
      <c r="W84"/>
      <c r="X84"/>
    </row>
    <row r="85" spans="1:24" x14ac:dyDescent="0.25">
      <c r="A85"/>
      <c r="B85"/>
      <c r="C85"/>
      <c r="D85"/>
      <c r="E85"/>
      <c r="F85"/>
      <c r="G85"/>
      <c r="H85"/>
      <c r="I85"/>
      <c r="J85"/>
      <c r="K85"/>
      <c r="L85"/>
      <c r="M85"/>
      <c r="N85"/>
      <c r="O85"/>
      <c r="P85"/>
      <c r="Q85"/>
      <c r="R85"/>
      <c r="S85"/>
      <c r="T85"/>
      <c r="U85"/>
      <c r="V85"/>
      <c r="W85"/>
      <c r="X85"/>
    </row>
    <row r="86" spans="1:24" x14ac:dyDescent="0.25">
      <c r="A86"/>
      <c r="B86"/>
      <c r="C86"/>
      <c r="D86"/>
      <c r="E86"/>
      <c r="F86"/>
      <c r="G86"/>
      <c r="H86"/>
      <c r="I86"/>
      <c r="J86"/>
      <c r="K86"/>
      <c r="L86"/>
      <c r="M86"/>
      <c r="N86"/>
      <c r="O86"/>
      <c r="P86"/>
      <c r="Q86"/>
      <c r="R86"/>
      <c r="S86"/>
      <c r="T86"/>
      <c r="U86"/>
      <c r="V86"/>
      <c r="W86"/>
      <c r="X86"/>
    </row>
    <row r="87" spans="1:24" x14ac:dyDescent="0.25">
      <c r="A87"/>
      <c r="B87"/>
      <c r="C87"/>
      <c r="D87"/>
      <c r="E87"/>
      <c r="F87"/>
      <c r="G87"/>
      <c r="H87"/>
      <c r="I87"/>
      <c r="J87"/>
      <c r="K87"/>
      <c r="L87"/>
      <c r="M87"/>
      <c r="N87"/>
      <c r="O87"/>
      <c r="P87"/>
      <c r="Q87"/>
      <c r="R87"/>
      <c r="S87"/>
      <c r="T87"/>
      <c r="U87"/>
      <c r="V87"/>
      <c r="W87"/>
      <c r="X87"/>
    </row>
    <row r="88" spans="1:24" x14ac:dyDescent="0.25">
      <c r="A88"/>
      <c r="B88"/>
      <c r="C88"/>
      <c r="D88"/>
      <c r="E88"/>
      <c r="F88"/>
      <c r="G88"/>
      <c r="H88"/>
      <c r="I88"/>
      <c r="J88"/>
      <c r="K88"/>
      <c r="L88"/>
      <c r="M88"/>
      <c r="N88"/>
      <c r="O88"/>
      <c r="P88"/>
      <c r="Q88"/>
      <c r="R88"/>
      <c r="S88"/>
      <c r="T88"/>
      <c r="U88"/>
      <c r="V88"/>
      <c r="W88"/>
      <c r="X88"/>
    </row>
    <row r="89" spans="1:24" x14ac:dyDescent="0.25">
      <c r="A89"/>
      <c r="B89"/>
      <c r="C89"/>
      <c r="D89"/>
      <c r="E89"/>
      <c r="F89"/>
      <c r="G89"/>
      <c r="H89"/>
      <c r="I89"/>
      <c r="J89"/>
      <c r="K89"/>
      <c r="L89"/>
      <c r="M89"/>
      <c r="N89"/>
      <c r="O89"/>
      <c r="P89"/>
      <c r="Q89"/>
      <c r="R89"/>
      <c r="S89"/>
      <c r="T89"/>
      <c r="U89"/>
      <c r="V89"/>
      <c r="W89"/>
      <c r="X89"/>
    </row>
    <row r="90" spans="1:24" x14ac:dyDescent="0.25">
      <c r="A90"/>
      <c r="B90"/>
      <c r="C90"/>
      <c r="D90"/>
      <c r="E90"/>
      <c r="F90"/>
      <c r="G90"/>
      <c r="H90"/>
      <c r="I90"/>
      <c r="J90"/>
      <c r="K90"/>
      <c r="L90"/>
      <c r="M90"/>
      <c r="N90"/>
      <c r="O90"/>
      <c r="P90"/>
      <c r="Q90"/>
      <c r="R90"/>
      <c r="S90"/>
      <c r="T90"/>
      <c r="U90"/>
      <c r="V90"/>
      <c r="W90"/>
      <c r="X90"/>
    </row>
    <row r="91" spans="1:24" x14ac:dyDescent="0.25">
      <c r="A91"/>
      <c r="B91"/>
      <c r="C91"/>
      <c r="D91"/>
      <c r="E91"/>
      <c r="F91"/>
      <c r="G91"/>
      <c r="H91"/>
      <c r="I91"/>
      <c r="J91"/>
      <c r="K91"/>
      <c r="L91"/>
      <c r="M91"/>
      <c r="N91"/>
      <c r="O91"/>
      <c r="P91"/>
      <c r="Q91"/>
      <c r="R91"/>
      <c r="S91"/>
      <c r="T91"/>
      <c r="U91"/>
      <c r="V91"/>
      <c r="W91"/>
      <c r="X91"/>
    </row>
    <row r="92" spans="1:24" x14ac:dyDescent="0.25">
      <c r="A92"/>
      <c r="B92"/>
      <c r="C92"/>
      <c r="D92"/>
      <c r="E92"/>
      <c r="F92"/>
      <c r="G92"/>
      <c r="H92"/>
      <c r="I92"/>
      <c r="J92"/>
      <c r="K92"/>
      <c r="L92"/>
      <c r="M92"/>
      <c r="N92"/>
      <c r="O92"/>
      <c r="P92"/>
      <c r="Q92"/>
      <c r="R92"/>
      <c r="S92"/>
      <c r="T92"/>
      <c r="U92"/>
      <c r="V92"/>
      <c r="W92"/>
      <c r="X92"/>
    </row>
    <row r="93" spans="1:24" x14ac:dyDescent="0.25">
      <c r="A93"/>
      <c r="B93"/>
      <c r="C93"/>
      <c r="D93"/>
      <c r="E93"/>
      <c r="F93"/>
      <c r="G93"/>
      <c r="H93"/>
      <c r="I93"/>
      <c r="J93"/>
      <c r="K93"/>
      <c r="L93"/>
      <c r="M93"/>
      <c r="N93"/>
      <c r="O93"/>
      <c r="P93"/>
      <c r="Q93"/>
      <c r="R93"/>
      <c r="S93"/>
      <c r="T93"/>
      <c r="U93"/>
      <c r="V93"/>
      <c r="W93"/>
      <c r="X93"/>
    </row>
    <row r="94" spans="1:24" x14ac:dyDescent="0.25">
      <c r="A94"/>
      <c r="B94"/>
      <c r="C94"/>
      <c r="D94"/>
      <c r="E94"/>
      <c r="F94"/>
      <c r="G94"/>
      <c r="H94"/>
      <c r="I94"/>
      <c r="J94"/>
      <c r="K94"/>
      <c r="L94"/>
      <c r="M94"/>
      <c r="N94"/>
      <c r="O94"/>
      <c r="P94"/>
      <c r="Q94"/>
      <c r="R94"/>
      <c r="S94"/>
      <c r="T94"/>
      <c r="U94"/>
      <c r="V94"/>
      <c r="W94"/>
      <c r="X94"/>
    </row>
    <row r="95" spans="1:24" x14ac:dyDescent="0.25">
      <c r="A95"/>
      <c r="B95"/>
      <c r="C95"/>
      <c r="D95"/>
      <c r="E95"/>
      <c r="F95"/>
      <c r="G95"/>
      <c r="H95"/>
      <c r="I95"/>
      <c r="J95"/>
      <c r="K95"/>
      <c r="L95"/>
      <c r="M95"/>
      <c r="N95"/>
      <c r="O95"/>
      <c r="P95"/>
      <c r="Q95"/>
      <c r="R95"/>
      <c r="S95"/>
      <c r="T95"/>
      <c r="U95"/>
      <c r="V95"/>
      <c r="W95"/>
      <c r="X95"/>
    </row>
    <row r="96" spans="1:24" x14ac:dyDescent="0.25">
      <c r="A96"/>
      <c r="B96"/>
      <c r="C96"/>
      <c r="D96"/>
      <c r="E96"/>
      <c r="F96"/>
      <c r="G96"/>
      <c r="H96"/>
      <c r="I96"/>
      <c r="J96"/>
      <c r="K96"/>
      <c r="L96"/>
      <c r="M96"/>
      <c r="N96"/>
      <c r="O96"/>
      <c r="P96"/>
      <c r="Q96"/>
      <c r="R96"/>
      <c r="S96"/>
      <c r="T96"/>
      <c r="U96"/>
      <c r="V96"/>
      <c r="W96"/>
      <c r="X96"/>
    </row>
    <row r="97" spans="1:24" x14ac:dyDescent="0.25">
      <c r="A97"/>
      <c r="B97"/>
      <c r="C97"/>
      <c r="D97"/>
      <c r="E97"/>
      <c r="F97"/>
      <c r="G97"/>
      <c r="H97"/>
      <c r="I97"/>
      <c r="J97"/>
      <c r="K97"/>
      <c r="L97"/>
      <c r="M97"/>
      <c r="N97"/>
      <c r="O97"/>
      <c r="P97"/>
      <c r="Q97"/>
      <c r="R97"/>
      <c r="S97"/>
      <c r="T97"/>
      <c r="U97"/>
      <c r="V97"/>
      <c r="W97"/>
      <c r="X97"/>
    </row>
    <row r="98" spans="1:24" x14ac:dyDescent="0.25">
      <c r="A98"/>
      <c r="B98"/>
      <c r="C98"/>
      <c r="D98"/>
      <c r="E98"/>
      <c r="F98"/>
      <c r="G98"/>
      <c r="H98"/>
      <c r="I98"/>
      <c r="J98"/>
      <c r="K98"/>
      <c r="L98"/>
      <c r="M98"/>
      <c r="N98"/>
      <c r="O98"/>
      <c r="P98"/>
      <c r="Q98"/>
      <c r="R98"/>
      <c r="S98"/>
      <c r="T98"/>
      <c r="U98"/>
      <c r="V98"/>
      <c r="W98"/>
      <c r="X98"/>
    </row>
    <row r="99" spans="1:24" x14ac:dyDescent="0.25">
      <c r="A99"/>
      <c r="B99"/>
      <c r="C99"/>
      <c r="D99"/>
      <c r="E99"/>
      <c r="F99"/>
      <c r="G99"/>
      <c r="H99"/>
      <c r="I99"/>
      <c r="J99"/>
      <c r="K99"/>
      <c r="L99"/>
      <c r="M99"/>
      <c r="N99"/>
      <c r="O99"/>
      <c r="P99"/>
      <c r="Q99"/>
      <c r="R99"/>
      <c r="S99"/>
      <c r="T99"/>
      <c r="U99"/>
      <c r="V99"/>
      <c r="W99"/>
      <c r="X99"/>
    </row>
    <row r="100" spans="1:24" x14ac:dyDescent="0.25">
      <c r="A100"/>
      <c r="B100"/>
      <c r="C100"/>
      <c r="D100"/>
      <c r="E100"/>
      <c r="F100"/>
      <c r="G100"/>
      <c r="H100"/>
      <c r="I100"/>
      <c r="J100"/>
      <c r="K100"/>
      <c r="L100"/>
      <c r="M100"/>
      <c r="N100"/>
      <c r="O100"/>
      <c r="P100"/>
      <c r="Q100"/>
      <c r="R100"/>
      <c r="S100"/>
      <c r="T100"/>
      <c r="U100"/>
      <c r="V100"/>
      <c r="W100"/>
      <c r="X100"/>
    </row>
    <row r="101" spans="1:24" x14ac:dyDescent="0.25">
      <c r="A101"/>
      <c r="B101"/>
      <c r="C101"/>
      <c r="D101"/>
      <c r="E101"/>
      <c r="F101"/>
      <c r="G101"/>
      <c r="H101"/>
      <c r="I101"/>
      <c r="J101"/>
      <c r="K101"/>
      <c r="L101"/>
      <c r="M101"/>
      <c r="N101"/>
      <c r="O101"/>
      <c r="P101"/>
      <c r="Q101"/>
      <c r="R101"/>
      <c r="S101"/>
      <c r="T101"/>
      <c r="U101"/>
      <c r="V101"/>
      <c r="W101"/>
      <c r="X101"/>
    </row>
    <row r="102" spans="1:24" x14ac:dyDescent="0.25">
      <c r="A102"/>
      <c r="B102"/>
      <c r="C102"/>
      <c r="D102"/>
      <c r="E102"/>
      <c r="F102"/>
      <c r="G102"/>
      <c r="H102"/>
      <c r="I102"/>
      <c r="J102"/>
      <c r="K102"/>
      <c r="L102"/>
      <c r="M102"/>
      <c r="N102"/>
      <c r="O102"/>
      <c r="P102"/>
      <c r="Q102"/>
      <c r="R102"/>
      <c r="S102"/>
      <c r="T102"/>
      <c r="U102"/>
      <c r="V102"/>
      <c r="W102"/>
      <c r="X102"/>
    </row>
    <row r="103" spans="1:24" x14ac:dyDescent="0.25">
      <c r="A103"/>
      <c r="B103"/>
      <c r="C103"/>
      <c r="D103"/>
      <c r="E103"/>
      <c r="F103"/>
      <c r="G103"/>
      <c r="H103"/>
      <c r="I103"/>
      <c r="J103"/>
      <c r="K103"/>
      <c r="L103"/>
      <c r="M103"/>
      <c r="N103"/>
      <c r="O103"/>
      <c r="P103"/>
      <c r="Q103"/>
      <c r="R103"/>
      <c r="S103"/>
      <c r="T103"/>
      <c r="U103"/>
      <c r="V103"/>
      <c r="W103"/>
      <c r="X103"/>
    </row>
    <row r="104" spans="1:24" x14ac:dyDescent="0.25">
      <c r="A104"/>
      <c r="B104"/>
      <c r="C104"/>
      <c r="D104"/>
      <c r="E104"/>
      <c r="F104"/>
      <c r="G104"/>
      <c r="H104"/>
      <c r="I104"/>
      <c r="J104"/>
      <c r="K104"/>
      <c r="L104"/>
      <c r="M104"/>
      <c r="N104"/>
      <c r="O104"/>
      <c r="P104"/>
      <c r="Q104"/>
      <c r="R104"/>
      <c r="S104"/>
      <c r="T104"/>
      <c r="U104"/>
      <c r="V104"/>
      <c r="W104"/>
      <c r="X104"/>
    </row>
    <row r="105" spans="1:24" x14ac:dyDescent="0.25">
      <c r="A105"/>
      <c r="B105"/>
      <c r="C105"/>
      <c r="D105"/>
      <c r="E105"/>
      <c r="F105"/>
      <c r="G105"/>
      <c r="H105"/>
      <c r="I105"/>
      <c r="J105"/>
      <c r="K105"/>
      <c r="L105"/>
      <c r="M105"/>
      <c r="N105"/>
      <c r="O105"/>
      <c r="P105"/>
      <c r="Q105"/>
      <c r="R105"/>
      <c r="S105"/>
      <c r="T105"/>
      <c r="U105"/>
      <c r="V105"/>
      <c r="W105"/>
      <c r="X105"/>
    </row>
    <row r="106" spans="1:24" x14ac:dyDescent="0.25">
      <c r="A106"/>
      <c r="B106"/>
      <c r="C106"/>
      <c r="D106"/>
      <c r="E106"/>
      <c r="F106"/>
      <c r="G106"/>
      <c r="H106"/>
      <c r="I106"/>
      <c r="J106"/>
      <c r="K106"/>
      <c r="L106"/>
      <c r="M106"/>
      <c r="N106"/>
      <c r="O106"/>
      <c r="P106"/>
      <c r="Q106"/>
      <c r="R106"/>
      <c r="S106"/>
      <c r="T106"/>
      <c r="U106"/>
      <c r="V106"/>
      <c r="W106"/>
      <c r="X106"/>
    </row>
    <row r="107" spans="1:24" x14ac:dyDescent="0.25">
      <c r="A107"/>
      <c r="B107"/>
      <c r="C107"/>
      <c r="D107"/>
      <c r="E107"/>
      <c r="F107"/>
      <c r="G107"/>
      <c r="H107"/>
      <c r="I107"/>
      <c r="J107"/>
      <c r="K107"/>
      <c r="L107"/>
      <c r="M107"/>
      <c r="N107"/>
      <c r="O107"/>
      <c r="P107"/>
      <c r="Q107"/>
      <c r="R107"/>
      <c r="S107"/>
      <c r="T107"/>
      <c r="U107"/>
      <c r="V107"/>
      <c r="W107"/>
      <c r="X107"/>
    </row>
    <row r="108" spans="1:24" x14ac:dyDescent="0.25">
      <c r="A108"/>
      <c r="B108"/>
      <c r="C108"/>
      <c r="D108"/>
      <c r="E108"/>
      <c r="F108"/>
      <c r="G108"/>
      <c r="H108"/>
      <c r="I108"/>
      <c r="J108"/>
      <c r="K108"/>
      <c r="L108"/>
      <c r="M108"/>
      <c r="N108"/>
      <c r="O108"/>
      <c r="P108"/>
      <c r="Q108"/>
      <c r="R108"/>
      <c r="S108"/>
      <c r="T108"/>
      <c r="U108"/>
      <c r="V108"/>
      <c r="W108"/>
      <c r="X108"/>
    </row>
    <row r="109" spans="1:24" x14ac:dyDescent="0.25">
      <c r="A109"/>
      <c r="B109"/>
      <c r="C109"/>
      <c r="D109"/>
      <c r="E109"/>
      <c r="F109"/>
      <c r="G109"/>
      <c r="H109"/>
      <c r="I109"/>
      <c r="J109"/>
      <c r="K109"/>
      <c r="L109"/>
      <c r="M109"/>
      <c r="N109"/>
      <c r="O109"/>
      <c r="P109"/>
      <c r="Q109"/>
      <c r="R109"/>
      <c r="S109"/>
      <c r="T109"/>
      <c r="U109"/>
      <c r="V109"/>
      <c r="W109"/>
      <c r="X109"/>
    </row>
    <row r="110" spans="1:24" x14ac:dyDescent="0.25">
      <c r="A110"/>
      <c r="B110"/>
      <c r="C110"/>
      <c r="D110"/>
      <c r="E110"/>
      <c r="F110"/>
      <c r="G110"/>
      <c r="H110"/>
      <c r="I110"/>
      <c r="J110"/>
      <c r="K110"/>
      <c r="L110"/>
      <c r="M110"/>
      <c r="N110"/>
      <c r="O110"/>
      <c r="P110"/>
      <c r="Q110"/>
      <c r="R110"/>
      <c r="S110"/>
      <c r="T110"/>
      <c r="U110"/>
      <c r="V110"/>
      <c r="W110"/>
      <c r="X110"/>
    </row>
    <row r="111" spans="1:24" x14ac:dyDescent="0.25">
      <c r="A111"/>
      <c r="B111"/>
      <c r="C111"/>
      <c r="D111"/>
      <c r="E111"/>
      <c r="F111"/>
      <c r="G111"/>
      <c r="H111"/>
      <c r="I111"/>
      <c r="J111"/>
      <c r="K111"/>
      <c r="L111"/>
      <c r="M111"/>
      <c r="N111"/>
      <c r="O111"/>
      <c r="P111"/>
      <c r="Q111"/>
      <c r="R111"/>
      <c r="S111"/>
      <c r="T111"/>
      <c r="U111"/>
      <c r="V111"/>
      <c r="W111"/>
      <c r="X111"/>
    </row>
    <row r="112" spans="1:24" x14ac:dyDescent="0.25">
      <c r="A112"/>
      <c r="B112"/>
      <c r="C112"/>
      <c r="D112"/>
      <c r="E112"/>
      <c r="F112"/>
      <c r="G112"/>
      <c r="H112"/>
      <c r="I112"/>
      <c r="J112"/>
      <c r="K112"/>
      <c r="L112"/>
      <c r="M112"/>
      <c r="N112"/>
      <c r="O112"/>
      <c r="P112"/>
      <c r="Q112"/>
      <c r="R112"/>
      <c r="S112"/>
      <c r="T112"/>
      <c r="U112"/>
      <c r="V112"/>
      <c r="W112"/>
      <c r="X112"/>
    </row>
    <row r="113" spans="1:24" x14ac:dyDescent="0.25">
      <c r="A113"/>
      <c r="B113"/>
      <c r="C113"/>
      <c r="D113"/>
      <c r="E113"/>
      <c r="F113"/>
      <c r="G113"/>
      <c r="H113"/>
      <c r="I113"/>
      <c r="J113"/>
      <c r="K113"/>
      <c r="L113"/>
      <c r="M113"/>
      <c r="N113"/>
      <c r="O113"/>
      <c r="P113"/>
      <c r="Q113"/>
      <c r="R113"/>
      <c r="S113"/>
      <c r="T113"/>
      <c r="U113"/>
      <c r="V113"/>
      <c r="W113"/>
      <c r="X113"/>
    </row>
    <row r="114" spans="1:24" x14ac:dyDescent="0.25">
      <c r="A114"/>
      <c r="B114"/>
      <c r="C114"/>
      <c r="D114"/>
      <c r="E114"/>
      <c r="F114"/>
      <c r="G114"/>
      <c r="H114"/>
      <c r="I114"/>
      <c r="J114"/>
      <c r="K114"/>
      <c r="L114"/>
      <c r="M114"/>
      <c r="N114"/>
      <c r="O114"/>
      <c r="P114"/>
      <c r="Q114"/>
      <c r="R114"/>
      <c r="S114"/>
      <c r="T114"/>
      <c r="U114"/>
      <c r="V114"/>
      <c r="W114"/>
      <c r="X114"/>
    </row>
    <row r="115" spans="1:24" x14ac:dyDescent="0.25">
      <c r="A115"/>
      <c r="B115"/>
      <c r="C115"/>
      <c r="D115"/>
      <c r="E115"/>
      <c r="F115"/>
      <c r="G115"/>
      <c r="H115"/>
      <c r="I115"/>
      <c r="J115"/>
      <c r="K115"/>
      <c r="L115"/>
      <c r="M115"/>
      <c r="N115"/>
      <c r="O115"/>
      <c r="P115"/>
      <c r="Q115"/>
      <c r="R115"/>
      <c r="S115"/>
      <c r="T115"/>
      <c r="U115"/>
      <c r="V115"/>
      <c r="W115"/>
      <c r="X115"/>
    </row>
    <row r="116" spans="1:24" x14ac:dyDescent="0.25">
      <c r="A116"/>
      <c r="B116"/>
      <c r="C116"/>
      <c r="D116"/>
      <c r="E116"/>
      <c r="F116"/>
      <c r="G116"/>
      <c r="H116"/>
      <c r="I116"/>
      <c r="J116"/>
      <c r="K116"/>
      <c r="L116"/>
      <c r="M116"/>
      <c r="N116"/>
      <c r="O116"/>
      <c r="P116"/>
      <c r="Q116"/>
      <c r="R116"/>
      <c r="S116"/>
      <c r="T116"/>
      <c r="U116"/>
      <c r="V116"/>
      <c r="W116"/>
      <c r="X116"/>
    </row>
    <row r="117" spans="1:24" x14ac:dyDescent="0.25">
      <c r="A117"/>
      <c r="B117"/>
      <c r="C117"/>
      <c r="D117"/>
      <c r="E117"/>
      <c r="F117"/>
      <c r="G117"/>
      <c r="H117"/>
      <c r="I117"/>
      <c r="J117"/>
      <c r="K117"/>
      <c r="L117"/>
      <c r="M117"/>
      <c r="N117"/>
      <c r="O117"/>
      <c r="P117"/>
      <c r="Q117"/>
      <c r="R117"/>
      <c r="S117"/>
      <c r="T117"/>
      <c r="U117"/>
      <c r="V117"/>
      <c r="W117"/>
      <c r="X117"/>
    </row>
    <row r="118" spans="1:24" x14ac:dyDescent="0.25">
      <c r="A118"/>
      <c r="B118"/>
      <c r="C118"/>
      <c r="D118"/>
      <c r="E118"/>
      <c r="F118"/>
      <c r="G118"/>
      <c r="H118"/>
      <c r="I118"/>
      <c r="J118"/>
      <c r="K118"/>
      <c r="L118"/>
      <c r="M118"/>
      <c r="N118"/>
      <c r="O118"/>
      <c r="P118"/>
      <c r="Q118"/>
      <c r="R118"/>
      <c r="S118"/>
      <c r="T118"/>
      <c r="U118"/>
      <c r="V118"/>
      <c r="W118"/>
      <c r="X118"/>
    </row>
    <row r="119" spans="1:24" x14ac:dyDescent="0.25">
      <c r="A119"/>
      <c r="B119"/>
      <c r="C119"/>
      <c r="D119"/>
      <c r="E119"/>
      <c r="F119"/>
      <c r="G119"/>
      <c r="H119"/>
      <c r="I119"/>
      <c r="J119"/>
      <c r="K119"/>
      <c r="L119"/>
      <c r="M119"/>
      <c r="N119"/>
      <c r="O119"/>
      <c r="P119"/>
      <c r="Q119"/>
      <c r="R119"/>
      <c r="S119"/>
      <c r="T119"/>
      <c r="U119"/>
      <c r="V119"/>
      <c r="W119"/>
      <c r="X119"/>
    </row>
    <row r="120" spans="1:24" x14ac:dyDescent="0.25">
      <c r="A120"/>
      <c r="B120"/>
      <c r="C120"/>
      <c r="D120"/>
      <c r="E120"/>
      <c r="F120"/>
      <c r="G120"/>
      <c r="H120"/>
      <c r="I120"/>
      <c r="J120"/>
      <c r="K120"/>
      <c r="L120"/>
      <c r="M120"/>
      <c r="N120"/>
      <c r="O120"/>
      <c r="P120"/>
      <c r="Q120"/>
      <c r="R120"/>
      <c r="S120"/>
      <c r="T120"/>
      <c r="U120"/>
      <c r="V120"/>
      <c r="W120"/>
      <c r="X120"/>
    </row>
    <row r="121" spans="1:24" x14ac:dyDescent="0.25">
      <c r="A121"/>
      <c r="B121"/>
      <c r="C121"/>
      <c r="D121"/>
      <c r="E121"/>
      <c r="F121"/>
      <c r="G121"/>
      <c r="H121"/>
      <c r="I121"/>
      <c r="J121"/>
      <c r="K121"/>
      <c r="L121"/>
      <c r="M121"/>
      <c r="N121"/>
      <c r="O121"/>
      <c r="P121"/>
      <c r="Q121"/>
      <c r="R121"/>
      <c r="S121"/>
      <c r="T121"/>
      <c r="U121"/>
      <c r="V121"/>
      <c r="W121"/>
      <c r="X121"/>
    </row>
    <row r="122" spans="1:24" x14ac:dyDescent="0.25">
      <c r="A122"/>
      <c r="B122"/>
      <c r="C122"/>
      <c r="D122"/>
      <c r="E122"/>
      <c r="F122"/>
      <c r="G122"/>
      <c r="H122"/>
      <c r="I122"/>
      <c r="J122"/>
      <c r="K122"/>
      <c r="L122"/>
      <c r="M122"/>
      <c r="N122"/>
      <c r="O122"/>
      <c r="P122"/>
      <c r="Q122"/>
      <c r="R122"/>
      <c r="S122"/>
      <c r="T122"/>
      <c r="U122"/>
      <c r="V122"/>
      <c r="W122"/>
      <c r="X122"/>
    </row>
    <row r="123" spans="1:24" x14ac:dyDescent="0.25">
      <c r="A123"/>
      <c r="B123"/>
      <c r="C123"/>
      <c r="D123"/>
      <c r="E123"/>
      <c r="F123"/>
      <c r="G123"/>
      <c r="H123"/>
      <c r="I123"/>
      <c r="J123"/>
      <c r="K123"/>
      <c r="L123"/>
      <c r="M123"/>
      <c r="N123"/>
      <c r="O123"/>
      <c r="P123"/>
      <c r="Q123"/>
      <c r="R123"/>
      <c r="S123"/>
      <c r="T123"/>
      <c r="U123"/>
      <c r="V123"/>
      <c r="W123"/>
      <c r="X123"/>
    </row>
    <row r="124" spans="1:24" x14ac:dyDescent="0.25">
      <c r="A124"/>
      <c r="B124"/>
      <c r="C124"/>
      <c r="D124"/>
      <c r="E124"/>
      <c r="F124"/>
      <c r="G124"/>
      <c r="H124"/>
      <c r="I124"/>
      <c r="J124"/>
      <c r="K124"/>
      <c r="L124"/>
      <c r="M124"/>
      <c r="N124"/>
      <c r="O124"/>
      <c r="P124"/>
      <c r="Q124"/>
      <c r="R124"/>
      <c r="S124"/>
      <c r="T124"/>
      <c r="U124"/>
      <c r="V124"/>
      <c r="W124"/>
      <c r="X124"/>
    </row>
    <row r="125" spans="1:24" x14ac:dyDescent="0.25">
      <c r="A125"/>
      <c r="B125"/>
      <c r="C125"/>
      <c r="D125"/>
      <c r="E125"/>
      <c r="F125"/>
      <c r="G125"/>
      <c r="H125"/>
      <c r="I125"/>
      <c r="J125"/>
      <c r="K125"/>
      <c r="L125"/>
      <c r="M125"/>
      <c r="N125"/>
      <c r="O125"/>
      <c r="P125"/>
      <c r="Q125"/>
      <c r="R125"/>
      <c r="S125"/>
      <c r="T125"/>
      <c r="U125"/>
      <c r="V125"/>
      <c r="W125"/>
      <c r="X125"/>
    </row>
    <row r="126" spans="1:24" x14ac:dyDescent="0.25">
      <c r="A126"/>
      <c r="B126"/>
      <c r="C126"/>
      <c r="D126"/>
      <c r="E126"/>
      <c r="F126"/>
      <c r="G126"/>
      <c r="H126"/>
      <c r="I126"/>
      <c r="J126"/>
      <c r="K126"/>
      <c r="L126"/>
      <c r="M126"/>
      <c r="N126"/>
      <c r="O126"/>
      <c r="P126"/>
      <c r="Q126"/>
      <c r="R126"/>
      <c r="S126"/>
      <c r="T126"/>
      <c r="U126"/>
      <c r="V126"/>
      <c r="W126"/>
      <c r="X126"/>
    </row>
    <row r="127" spans="1:24" x14ac:dyDescent="0.25">
      <c r="A127"/>
      <c r="B127"/>
      <c r="C127"/>
      <c r="D127"/>
      <c r="E127"/>
      <c r="F127"/>
      <c r="G127"/>
      <c r="H127"/>
      <c r="I127"/>
      <c r="J127"/>
      <c r="K127"/>
      <c r="L127"/>
      <c r="M127"/>
      <c r="N127"/>
      <c r="O127"/>
      <c r="P127"/>
      <c r="Q127"/>
      <c r="R127"/>
      <c r="S127"/>
      <c r="T127"/>
      <c r="U127"/>
      <c r="V127"/>
      <c r="W127"/>
      <c r="X127"/>
    </row>
    <row r="128" spans="1:24" x14ac:dyDescent="0.25">
      <c r="A128"/>
      <c r="B128"/>
      <c r="C128"/>
      <c r="D128"/>
      <c r="E128"/>
      <c r="F128"/>
      <c r="G128"/>
      <c r="H128"/>
      <c r="I128"/>
      <c r="J128"/>
      <c r="K128"/>
      <c r="L128"/>
      <c r="M128"/>
      <c r="N128"/>
      <c r="O128"/>
      <c r="P128"/>
      <c r="Q128"/>
      <c r="R128"/>
      <c r="S128"/>
      <c r="T128"/>
      <c r="U128"/>
      <c r="V128"/>
      <c r="W128"/>
      <c r="X128"/>
    </row>
    <row r="129" spans="1:24" x14ac:dyDescent="0.25">
      <c r="A129"/>
      <c r="B129"/>
      <c r="C129"/>
      <c r="D129"/>
      <c r="E129"/>
      <c r="F129"/>
      <c r="G129"/>
      <c r="H129"/>
      <c r="I129"/>
      <c r="J129"/>
      <c r="K129"/>
      <c r="L129"/>
      <c r="M129"/>
      <c r="N129"/>
      <c r="O129"/>
      <c r="P129"/>
      <c r="Q129"/>
      <c r="R129"/>
      <c r="S129"/>
      <c r="T129"/>
      <c r="U129"/>
      <c r="V129"/>
      <c r="W129"/>
      <c r="X129"/>
    </row>
    <row r="130" spans="1:24" x14ac:dyDescent="0.25">
      <c r="A130"/>
      <c r="B130"/>
      <c r="C130"/>
      <c r="D130"/>
      <c r="E130"/>
      <c r="F130"/>
      <c r="G130"/>
      <c r="H130"/>
      <c r="I130"/>
      <c r="J130"/>
      <c r="K130"/>
      <c r="L130"/>
      <c r="M130"/>
      <c r="N130"/>
      <c r="O130"/>
      <c r="P130"/>
      <c r="Q130"/>
      <c r="R130"/>
      <c r="S130"/>
      <c r="T130"/>
      <c r="U130"/>
      <c r="V130"/>
      <c r="W130"/>
      <c r="X130"/>
    </row>
    <row r="131" spans="1:24" x14ac:dyDescent="0.25">
      <c r="A131"/>
      <c r="B131"/>
      <c r="C131"/>
      <c r="D131"/>
      <c r="E131"/>
      <c r="F131"/>
      <c r="G131"/>
      <c r="H131"/>
      <c r="I131"/>
      <c r="J131"/>
      <c r="K131"/>
      <c r="L131"/>
      <c r="M131"/>
      <c r="N131"/>
      <c r="O131"/>
      <c r="P131"/>
      <c r="Q131"/>
      <c r="R131"/>
      <c r="S131"/>
      <c r="T131"/>
      <c r="U131"/>
      <c r="V131"/>
      <c r="W131"/>
      <c r="X131"/>
    </row>
    <row r="132" spans="1:24" x14ac:dyDescent="0.25">
      <c r="A132"/>
      <c r="B132"/>
      <c r="C132"/>
      <c r="D132"/>
      <c r="E132"/>
      <c r="F132"/>
      <c r="G132"/>
      <c r="H132"/>
      <c r="I132"/>
      <c r="J132"/>
      <c r="K132"/>
      <c r="L132"/>
      <c r="M132"/>
      <c r="N132"/>
      <c r="O132"/>
      <c r="P132"/>
      <c r="Q132"/>
      <c r="R132"/>
      <c r="S132"/>
      <c r="T132"/>
      <c r="U132"/>
      <c r="V132"/>
      <c r="W132"/>
      <c r="X132"/>
    </row>
    <row r="133" spans="1:24" x14ac:dyDescent="0.25">
      <c r="A133"/>
      <c r="B133"/>
      <c r="C133"/>
      <c r="D133"/>
      <c r="E133"/>
      <c r="F133"/>
      <c r="G133"/>
      <c r="H133"/>
      <c r="I133"/>
      <c r="J133"/>
      <c r="K133"/>
      <c r="L133"/>
      <c r="M133"/>
      <c r="N133"/>
      <c r="O133"/>
      <c r="P133"/>
      <c r="Q133"/>
      <c r="R133"/>
      <c r="S133"/>
      <c r="T133"/>
      <c r="U133"/>
      <c r="V133"/>
      <c r="W133"/>
      <c r="X133"/>
    </row>
    <row r="134" spans="1:24" x14ac:dyDescent="0.25">
      <c r="A134"/>
      <c r="B134"/>
      <c r="C134"/>
      <c r="D134"/>
      <c r="E134"/>
      <c r="F134"/>
      <c r="G134"/>
      <c r="H134"/>
      <c r="I134"/>
      <c r="J134"/>
      <c r="K134"/>
      <c r="L134"/>
      <c r="M134"/>
      <c r="N134"/>
      <c r="O134"/>
      <c r="P134"/>
      <c r="Q134"/>
      <c r="R134"/>
      <c r="S134"/>
      <c r="T134"/>
      <c r="U134"/>
      <c r="V134"/>
      <c r="W134"/>
      <c r="X134"/>
    </row>
  </sheetData>
  <pageMargins left="0.7" right="0.7" top="0.75" bottom="0.75" header="0.3" footer="0.3"/>
  <pageSetup paperSize="9" scale="61"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B94C0-BFF0-48F9-B10C-B6711EEA5243}">
  <sheetPr codeName="Feuil10">
    <tabColor theme="4" tint="0.79998168889431442"/>
  </sheetPr>
  <dimension ref="A1:T24"/>
  <sheetViews>
    <sheetView workbookViewId="0">
      <selection activeCell="R12" sqref="R12"/>
    </sheetView>
  </sheetViews>
  <sheetFormatPr baseColWidth="10" defaultRowHeight="15" x14ac:dyDescent="0.25"/>
  <cols>
    <col min="1" max="1" width="21" bestFit="1" customWidth="1"/>
    <col min="2" max="12" width="7.7109375" customWidth="1"/>
    <col min="13" max="15" width="12.5703125" bestFit="1" customWidth="1"/>
    <col min="16" max="23" width="7.7109375" customWidth="1"/>
    <col min="24" max="25" width="12.5703125" bestFit="1" customWidth="1"/>
  </cols>
  <sheetData>
    <row r="1" spans="1:20" ht="21" x14ac:dyDescent="0.25">
      <c r="A1" s="23" t="s">
        <v>391</v>
      </c>
      <c r="B1" t="s">
        <v>1077</v>
      </c>
      <c r="D1" s="235" t="str">
        <f>"INVENTAIRE " &amp; 'ObjProd (2)'!D25</f>
        <v>INVENTAIRE SEPTEMBRE 2025</v>
      </c>
      <c r="E1" s="5"/>
      <c r="F1" s="5"/>
      <c r="J1" s="5"/>
      <c r="K1" s="5"/>
      <c r="L1" s="237" t="str">
        <f>'ObjProd (2)'!A25</f>
        <v>date inventaire :</v>
      </c>
      <c r="M1" s="237"/>
      <c r="N1" s="238">
        <f>'ObjProd (2)'!C25</f>
        <v>45918</v>
      </c>
      <c r="P1" s="239"/>
      <c r="Q1" s="239"/>
      <c r="R1" s="239"/>
      <c r="S1" s="239"/>
      <c r="T1" s="239"/>
    </row>
    <row r="2" spans="1:20" x14ac:dyDescent="0.25">
      <c r="L2" s="237" t="str">
        <f>'ObjProd (2)'!A26</f>
        <v>date impression :</v>
      </c>
      <c r="M2" s="237"/>
      <c r="N2" s="238">
        <f ca="1">'ObjProd (2)'!C26</f>
        <v>45929</v>
      </c>
    </row>
    <row r="3" spans="1:20" x14ac:dyDescent="0.25">
      <c r="A3" s="23" t="s">
        <v>682</v>
      </c>
      <c r="B3" s="23" t="s">
        <v>670</v>
      </c>
    </row>
    <row r="4" spans="1:20" ht="31.5" customHeight="1" x14ac:dyDescent="0.25">
      <c r="A4" s="59" t="s">
        <v>668</v>
      </c>
      <c r="B4" s="64" t="s">
        <v>1114</v>
      </c>
      <c r="C4" s="64" t="s">
        <v>1115</v>
      </c>
      <c r="D4" s="64" t="s">
        <v>962</v>
      </c>
      <c r="E4" s="64" t="s">
        <v>964</v>
      </c>
      <c r="F4" s="64" t="s">
        <v>919</v>
      </c>
      <c r="G4" s="64" t="s">
        <v>1116</v>
      </c>
      <c r="H4" s="64" t="s">
        <v>681</v>
      </c>
      <c r="I4" s="64" t="s">
        <v>965</v>
      </c>
      <c r="J4" s="64" t="s">
        <v>678</v>
      </c>
      <c r="K4" s="64" t="s">
        <v>679</v>
      </c>
      <c r="L4" s="64" t="s">
        <v>680</v>
      </c>
      <c r="M4" s="26" t="s">
        <v>669</v>
      </c>
    </row>
    <row r="5" spans="1:20" x14ac:dyDescent="0.25">
      <c r="A5" s="250" t="s">
        <v>51</v>
      </c>
      <c r="B5" s="25"/>
      <c r="C5" s="25"/>
      <c r="D5" s="25">
        <v>49</v>
      </c>
      <c r="E5" s="25"/>
      <c r="F5" s="25"/>
      <c r="G5" s="25"/>
      <c r="H5" s="25"/>
      <c r="I5" s="25"/>
      <c r="J5" s="25"/>
      <c r="K5" s="25"/>
      <c r="L5" s="25"/>
      <c r="M5" s="74">
        <v>49</v>
      </c>
    </row>
    <row r="6" spans="1:20" x14ac:dyDescent="0.25">
      <c r="A6" s="250" t="s">
        <v>59</v>
      </c>
      <c r="B6" s="25"/>
      <c r="C6" s="25"/>
      <c r="D6" s="25"/>
      <c r="E6" s="25"/>
      <c r="F6" s="25"/>
      <c r="G6" s="25"/>
      <c r="H6" s="25">
        <v>49</v>
      </c>
      <c r="I6" s="25"/>
      <c r="J6" s="25"/>
      <c r="K6" s="25"/>
      <c r="L6" s="25"/>
      <c r="M6" s="74">
        <v>49</v>
      </c>
    </row>
    <row r="7" spans="1:20" x14ac:dyDescent="0.25">
      <c r="A7" s="250" t="s">
        <v>85</v>
      </c>
      <c r="B7" s="25"/>
      <c r="C7" s="25"/>
      <c r="D7" s="25"/>
      <c r="E7" s="25"/>
      <c r="F7" s="25">
        <v>56</v>
      </c>
      <c r="G7" s="25"/>
      <c r="H7" s="25">
        <v>42</v>
      </c>
      <c r="I7" s="25"/>
      <c r="J7" s="25"/>
      <c r="K7" s="25">
        <v>93</v>
      </c>
      <c r="L7" s="25">
        <v>42</v>
      </c>
      <c r="M7" s="74">
        <v>233</v>
      </c>
    </row>
    <row r="8" spans="1:20" x14ac:dyDescent="0.25">
      <c r="A8" s="250" t="s">
        <v>139</v>
      </c>
      <c r="B8" s="25"/>
      <c r="C8" s="25"/>
      <c r="D8" s="25"/>
      <c r="E8" s="25"/>
      <c r="F8" s="25"/>
      <c r="G8" s="25"/>
      <c r="H8" s="25"/>
      <c r="I8" s="25"/>
      <c r="J8" s="25">
        <v>42</v>
      </c>
      <c r="K8" s="25"/>
      <c r="L8" s="25"/>
      <c r="M8" s="74">
        <v>42</v>
      </c>
    </row>
    <row r="9" spans="1:20" x14ac:dyDescent="0.25">
      <c r="A9" s="250" t="s">
        <v>155</v>
      </c>
      <c r="B9" s="25"/>
      <c r="C9" s="25"/>
      <c r="D9" s="25"/>
      <c r="E9" s="25">
        <v>21</v>
      </c>
      <c r="F9" s="25"/>
      <c r="G9" s="25"/>
      <c r="H9" s="25"/>
      <c r="I9" s="25"/>
      <c r="J9" s="25"/>
      <c r="K9" s="25"/>
      <c r="L9" s="25"/>
      <c r="M9" s="74">
        <v>21</v>
      </c>
    </row>
    <row r="10" spans="1:20" x14ac:dyDescent="0.25">
      <c r="A10" s="250" t="s">
        <v>153</v>
      </c>
      <c r="B10" s="25"/>
      <c r="C10" s="25"/>
      <c r="D10" s="25"/>
      <c r="E10" s="25"/>
      <c r="F10" s="25"/>
      <c r="G10" s="25"/>
      <c r="H10" s="25">
        <v>182</v>
      </c>
      <c r="I10" s="25">
        <v>48</v>
      </c>
      <c r="J10" s="25">
        <v>42</v>
      </c>
      <c r="K10" s="25">
        <v>25</v>
      </c>
      <c r="L10" s="25">
        <v>5</v>
      </c>
      <c r="M10" s="74">
        <v>302</v>
      </c>
    </row>
    <row r="11" spans="1:20" x14ac:dyDescent="0.25">
      <c r="A11" s="250" t="s">
        <v>183</v>
      </c>
      <c r="B11" s="25"/>
      <c r="C11" s="25"/>
      <c r="D11" s="25"/>
      <c r="E11" s="25"/>
      <c r="F11" s="25">
        <v>70</v>
      </c>
      <c r="G11" s="25">
        <v>168</v>
      </c>
      <c r="H11" s="25"/>
      <c r="I11" s="25"/>
      <c r="J11" s="25">
        <v>42</v>
      </c>
      <c r="K11" s="25">
        <v>28</v>
      </c>
      <c r="L11" s="25"/>
      <c r="M11" s="74">
        <v>308</v>
      </c>
    </row>
    <row r="12" spans="1:20" x14ac:dyDescent="0.25">
      <c r="A12" s="250" t="s">
        <v>266</v>
      </c>
      <c r="B12" s="25">
        <v>42</v>
      </c>
      <c r="C12" s="25"/>
      <c r="D12" s="25"/>
      <c r="E12" s="25"/>
      <c r="F12" s="25"/>
      <c r="G12" s="25"/>
      <c r="H12" s="25">
        <v>37</v>
      </c>
      <c r="I12" s="25">
        <v>14</v>
      </c>
      <c r="J12" s="25"/>
      <c r="K12" s="25"/>
      <c r="L12" s="25">
        <v>107</v>
      </c>
      <c r="M12" s="74">
        <v>200</v>
      </c>
    </row>
    <row r="13" spans="1:20" x14ac:dyDescent="0.25">
      <c r="A13" s="250" t="s">
        <v>241</v>
      </c>
      <c r="B13" s="25"/>
      <c r="C13" s="25"/>
      <c r="D13" s="25"/>
      <c r="E13" s="25"/>
      <c r="F13" s="25"/>
      <c r="G13" s="25"/>
      <c r="H13" s="25"/>
      <c r="I13" s="25">
        <v>112</v>
      </c>
      <c r="J13" s="25"/>
      <c r="K13" s="25"/>
      <c r="L13" s="25">
        <v>5</v>
      </c>
      <c r="M13" s="74">
        <v>117</v>
      </c>
    </row>
    <row r="14" spans="1:20" x14ac:dyDescent="0.25">
      <c r="A14" s="250" t="s">
        <v>290</v>
      </c>
      <c r="B14" s="25"/>
      <c r="C14" s="25">
        <v>14</v>
      </c>
      <c r="D14" s="25"/>
      <c r="E14" s="25"/>
      <c r="F14" s="25">
        <v>56</v>
      </c>
      <c r="G14" s="25"/>
      <c r="H14" s="25"/>
      <c r="I14" s="25"/>
      <c r="J14" s="25"/>
      <c r="K14" s="25"/>
      <c r="L14" s="25"/>
      <c r="M14" s="74">
        <v>70</v>
      </c>
    </row>
    <row r="15" spans="1:20" x14ac:dyDescent="0.25">
      <c r="A15" s="250" t="s">
        <v>356</v>
      </c>
      <c r="B15" s="25"/>
      <c r="C15" s="25"/>
      <c r="D15" s="25"/>
      <c r="E15" s="25"/>
      <c r="F15" s="25">
        <v>14</v>
      </c>
      <c r="G15" s="25"/>
      <c r="H15" s="25"/>
      <c r="I15" s="25"/>
      <c r="J15" s="25"/>
      <c r="K15" s="25"/>
      <c r="L15" s="25">
        <v>204</v>
      </c>
      <c r="M15" s="74">
        <v>218</v>
      </c>
    </row>
    <row r="16" spans="1:20" x14ac:dyDescent="0.25">
      <c r="A16" s="250" t="s">
        <v>79</v>
      </c>
      <c r="B16" s="25"/>
      <c r="C16" s="25"/>
      <c r="D16" s="25"/>
      <c r="E16" s="25">
        <v>6</v>
      </c>
      <c r="F16" s="25"/>
      <c r="G16" s="25"/>
      <c r="H16" s="25"/>
      <c r="I16" s="25">
        <v>10</v>
      </c>
      <c r="J16" s="25"/>
      <c r="K16" s="25"/>
      <c r="L16" s="25"/>
      <c r="M16" s="74">
        <v>16</v>
      </c>
    </row>
    <row r="17" spans="1:13" x14ac:dyDescent="0.25">
      <c r="A17" s="250" t="s">
        <v>360</v>
      </c>
      <c r="B17" s="25"/>
      <c r="C17" s="25"/>
      <c r="D17" s="25"/>
      <c r="E17" s="25"/>
      <c r="F17" s="25">
        <v>14</v>
      </c>
      <c r="G17" s="25"/>
      <c r="H17" s="25">
        <v>42</v>
      </c>
      <c r="I17" s="25"/>
      <c r="J17" s="25"/>
      <c r="K17" s="25"/>
      <c r="L17" s="25">
        <v>14</v>
      </c>
      <c r="M17" s="74">
        <v>70</v>
      </c>
    </row>
    <row r="18" spans="1:13" x14ac:dyDescent="0.25">
      <c r="A18" s="250" t="s">
        <v>87</v>
      </c>
      <c r="B18" s="25"/>
      <c r="C18" s="25"/>
      <c r="D18" s="25"/>
      <c r="E18" s="25"/>
      <c r="F18" s="25"/>
      <c r="G18" s="25"/>
      <c r="H18" s="25"/>
      <c r="I18" s="25">
        <v>378</v>
      </c>
      <c r="J18" s="25">
        <v>14</v>
      </c>
      <c r="K18" s="25">
        <v>224</v>
      </c>
      <c r="L18" s="25">
        <v>24</v>
      </c>
      <c r="M18" s="74">
        <v>640</v>
      </c>
    </row>
    <row r="19" spans="1:13" x14ac:dyDescent="0.25">
      <c r="A19" s="250" t="s">
        <v>686</v>
      </c>
      <c r="B19" s="25"/>
      <c r="C19" s="25"/>
      <c r="D19" s="25"/>
      <c r="E19" s="25"/>
      <c r="F19" s="25"/>
      <c r="G19" s="25">
        <v>14</v>
      </c>
      <c r="H19" s="25"/>
      <c r="I19" s="25"/>
      <c r="J19" s="25"/>
      <c r="K19" s="25"/>
      <c r="L19" s="25"/>
      <c r="M19" s="74">
        <v>14</v>
      </c>
    </row>
    <row r="20" spans="1:13" x14ac:dyDescent="0.25">
      <c r="A20" s="250" t="s">
        <v>149</v>
      </c>
      <c r="B20" s="25"/>
      <c r="C20" s="25"/>
      <c r="D20" s="25"/>
      <c r="E20" s="25"/>
      <c r="F20" s="25"/>
      <c r="G20" s="25"/>
      <c r="H20" s="25">
        <v>7</v>
      </c>
      <c r="I20" s="25">
        <v>28</v>
      </c>
      <c r="J20" s="25">
        <v>28</v>
      </c>
      <c r="K20" s="25"/>
      <c r="L20" s="25">
        <v>8</v>
      </c>
      <c r="M20" s="74">
        <v>71</v>
      </c>
    </row>
    <row r="21" spans="1:13" x14ac:dyDescent="0.25">
      <c r="A21" s="250" t="s">
        <v>189</v>
      </c>
      <c r="B21" s="25"/>
      <c r="C21" s="25"/>
      <c r="D21" s="25"/>
      <c r="E21" s="25"/>
      <c r="F21" s="25"/>
      <c r="G21" s="25">
        <v>28</v>
      </c>
      <c r="H21" s="25"/>
      <c r="I21" s="25">
        <v>42</v>
      </c>
      <c r="J21" s="25"/>
      <c r="K21" s="25"/>
      <c r="L21" s="25"/>
      <c r="M21" s="74">
        <v>70</v>
      </c>
    </row>
    <row r="22" spans="1:13" x14ac:dyDescent="0.25">
      <c r="A22" s="250" t="s">
        <v>30</v>
      </c>
      <c r="B22" s="25"/>
      <c r="C22" s="25"/>
      <c r="D22" s="25"/>
      <c r="E22" s="25"/>
      <c r="F22" s="25"/>
      <c r="G22" s="25"/>
      <c r="H22" s="25"/>
      <c r="I22" s="25"/>
      <c r="J22" s="25"/>
      <c r="K22" s="25"/>
      <c r="L22" s="25">
        <v>2</v>
      </c>
      <c r="M22" s="74">
        <v>2</v>
      </c>
    </row>
    <row r="23" spans="1:13" x14ac:dyDescent="0.25">
      <c r="A23" s="247" t="s">
        <v>28</v>
      </c>
      <c r="B23" s="25"/>
      <c r="C23" s="25">
        <v>28</v>
      </c>
      <c r="D23" s="25">
        <v>84</v>
      </c>
      <c r="E23" s="25"/>
      <c r="F23" s="25">
        <v>28</v>
      </c>
      <c r="G23" s="25">
        <v>140</v>
      </c>
      <c r="H23" s="25"/>
      <c r="I23" s="25"/>
      <c r="J23" s="25">
        <v>84</v>
      </c>
      <c r="K23" s="25"/>
      <c r="L23" s="25"/>
      <c r="M23" s="74">
        <v>364</v>
      </c>
    </row>
    <row r="24" spans="1:13" x14ac:dyDescent="0.25">
      <c r="A24" s="24" t="s">
        <v>669</v>
      </c>
      <c r="B24" s="75">
        <v>42</v>
      </c>
      <c r="C24" s="75">
        <v>42</v>
      </c>
      <c r="D24" s="75">
        <v>133</v>
      </c>
      <c r="E24" s="75">
        <v>27</v>
      </c>
      <c r="F24" s="75">
        <v>238</v>
      </c>
      <c r="G24" s="75">
        <v>350</v>
      </c>
      <c r="H24" s="75">
        <v>359</v>
      </c>
      <c r="I24" s="75">
        <v>632</v>
      </c>
      <c r="J24" s="75">
        <v>252</v>
      </c>
      <c r="K24" s="75">
        <v>370</v>
      </c>
      <c r="L24" s="75">
        <v>411</v>
      </c>
      <c r="M24" s="74">
        <v>2856</v>
      </c>
    </row>
  </sheetData>
  <conditionalFormatting pivot="1" sqref="B5:L23">
    <cfRule type="cellIs" dxfId="190" priority="3" operator="greaterThan">
      <formula>0</formula>
    </cfRule>
  </conditionalFormatting>
  <pageMargins left="0.7" right="0.7" top="0.75" bottom="0.75" header="0.3" footer="0.3"/>
  <pageSetup paperSize="9" orientation="landscape"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CF551-1272-4119-9AA1-ED0203AF5A69}">
  <sheetPr codeName="Feuil14" filterMode="1">
    <tabColor theme="4" tint="-0.499984740745262"/>
    <pageSetUpPr fitToPage="1"/>
  </sheetPr>
  <dimension ref="A1:AD5619"/>
  <sheetViews>
    <sheetView zoomScale="115" zoomScaleNormal="115" workbookViewId="0">
      <pane ySplit="1" topLeftCell="A878" activePane="bottomLeft" state="frozen"/>
      <selection activeCell="T29" sqref="T29"/>
      <selection pane="bottomLeft" activeCell="C1" sqref="C1:C1048576"/>
    </sheetView>
  </sheetViews>
  <sheetFormatPr baseColWidth="10" defaultColWidth="9.140625" defaultRowHeight="15" x14ac:dyDescent="0.25"/>
  <cols>
    <col min="1" max="1" width="9.28515625" style="6" customWidth="1"/>
    <col min="2" max="2" width="13.140625" style="6" bestFit="1" customWidth="1"/>
    <col min="3" max="3" width="22.42578125" style="190" hidden="1" customWidth="1"/>
    <col min="4" max="4" width="8.28515625" style="8" customWidth="1"/>
    <col min="5" max="5" width="9" style="11" customWidth="1"/>
    <col min="6" max="6" width="3.42578125" style="7" hidden="1" customWidth="1"/>
    <col min="7" max="7" width="8.28515625" style="22" bestFit="1" customWidth="1"/>
    <col min="8" max="8" width="9.140625" style="53"/>
    <col min="9" max="9" width="11.5703125" style="7" bestFit="1" customWidth="1"/>
    <col min="10" max="10" width="9.140625" style="7"/>
    <col min="11" max="15" width="4.7109375" style="9" hidden="1" customWidth="1"/>
    <col min="16" max="16" width="12" style="7" hidden="1" customWidth="1"/>
    <col min="17" max="17" width="11.7109375" customWidth="1"/>
    <col min="18" max="18" width="13.7109375" style="7" bestFit="1" customWidth="1"/>
    <col min="19" max="19" width="13.7109375" style="11" bestFit="1" customWidth="1"/>
    <col min="20" max="20" width="22.7109375" style="7" customWidth="1"/>
    <col min="21" max="24" width="9.140625" hidden="1" customWidth="1"/>
    <col min="25" max="25" width="0" style="7" hidden="1" customWidth="1"/>
    <col min="26" max="26" width="3" style="7" customWidth="1"/>
    <col min="27" max="27" width="2" style="7" customWidth="1"/>
    <col min="28" max="28" width="13.7109375" style="7" customWidth="1"/>
    <col min="29" max="29" width="3" style="7" customWidth="1"/>
    <col min="30" max="30" width="6.7109375" style="7" bestFit="1" customWidth="1"/>
    <col min="31" max="16384" width="9.140625" style="7"/>
  </cols>
  <sheetData>
    <row r="1" spans="1:30" ht="40.5" customHeight="1" x14ac:dyDescent="0.25">
      <c r="A1" s="14" t="s">
        <v>391</v>
      </c>
      <c r="B1" s="257" t="s">
        <v>392</v>
      </c>
      <c r="C1" s="217" t="s">
        <v>386</v>
      </c>
      <c r="D1" s="261" t="s">
        <v>393</v>
      </c>
      <c r="E1" s="261" t="s">
        <v>394</v>
      </c>
      <c r="F1" s="15" t="s">
        <v>666</v>
      </c>
      <c r="G1" s="20" t="s">
        <v>390</v>
      </c>
      <c r="H1" s="52" t="s">
        <v>387</v>
      </c>
      <c r="I1" s="16" t="s">
        <v>388</v>
      </c>
      <c r="J1" s="16" t="s">
        <v>389</v>
      </c>
      <c r="K1" s="16" t="s">
        <v>407</v>
      </c>
      <c r="L1" s="16" t="s">
        <v>902</v>
      </c>
      <c r="M1" s="16" t="s">
        <v>408</v>
      </c>
      <c r="N1" s="16" t="s">
        <v>667</v>
      </c>
      <c r="O1" s="16" t="s">
        <v>409</v>
      </c>
      <c r="P1" s="16" t="s">
        <v>410</v>
      </c>
      <c r="Q1" s="16" t="s">
        <v>9</v>
      </c>
      <c r="R1" s="16" t="s">
        <v>685</v>
      </c>
      <c r="S1" s="16" t="s">
        <v>411</v>
      </c>
      <c r="T1" s="215" t="s">
        <v>917</v>
      </c>
      <c r="Z1" s="9">
        <v>0</v>
      </c>
      <c r="AA1" s="204"/>
      <c r="AC1" s="9">
        <v>1</v>
      </c>
      <c r="AD1" s="204" t="s">
        <v>893</v>
      </c>
    </row>
    <row r="2" spans="1:30" hidden="1" x14ac:dyDescent="0.25">
      <c r="A2" s="6" t="s">
        <v>1155</v>
      </c>
      <c r="B2" s="8" t="s">
        <v>998</v>
      </c>
      <c r="C2" s="205" t="s">
        <v>1375</v>
      </c>
      <c r="D2" s="8">
        <v>14</v>
      </c>
      <c r="E2" s="8">
        <v>9</v>
      </c>
      <c r="F2" s="7" t="s">
        <v>2283</v>
      </c>
      <c r="G2" s="21" t="s">
        <v>58</v>
      </c>
      <c r="H2" s="19">
        <v>2311</v>
      </c>
      <c r="I2" s="10">
        <v>45868</v>
      </c>
      <c r="J2" s="11" t="s">
        <v>2284</v>
      </c>
      <c r="K2" s="9">
        <v>205</v>
      </c>
      <c r="L2" s="9" t="s">
        <v>2285</v>
      </c>
      <c r="M2" s="19">
        <v>11</v>
      </c>
      <c r="N2" s="9" t="s">
        <v>727</v>
      </c>
      <c r="O2" s="9">
        <v>11</v>
      </c>
      <c r="P2" s="9" t="s">
        <v>678</v>
      </c>
      <c r="Q2" t="s">
        <v>59</v>
      </c>
      <c r="R2" s="7" t="s">
        <v>427</v>
      </c>
      <c r="S2" s="11" t="s">
        <v>797</v>
      </c>
    </row>
    <row r="3" spans="1:30" hidden="1" x14ac:dyDescent="0.25">
      <c r="A3" s="6" t="s">
        <v>1155</v>
      </c>
      <c r="B3" s="258" t="s">
        <v>998</v>
      </c>
      <c r="C3" s="206" t="s">
        <v>1376</v>
      </c>
      <c r="E3" s="11">
        <v>8</v>
      </c>
      <c r="F3" s="7" t="s">
        <v>2286</v>
      </c>
      <c r="G3" s="21" t="s">
        <v>84</v>
      </c>
      <c r="H3" s="19">
        <v>36</v>
      </c>
      <c r="I3" s="10">
        <v>45869</v>
      </c>
      <c r="J3" s="11" t="s">
        <v>2287</v>
      </c>
      <c r="K3" s="9">
        <v>8</v>
      </c>
      <c r="L3" s="9" t="s">
        <v>1130</v>
      </c>
      <c r="M3" s="19">
        <v>15</v>
      </c>
      <c r="N3" s="9" t="s">
        <v>727</v>
      </c>
      <c r="O3" s="9" t="s">
        <v>1128</v>
      </c>
      <c r="P3" s="9" t="s">
        <v>680</v>
      </c>
      <c r="Q3" t="s">
        <v>85</v>
      </c>
      <c r="R3" s="7" t="s">
        <v>486</v>
      </c>
      <c r="S3" s="11" t="s">
        <v>487</v>
      </c>
      <c r="Y3" s="18"/>
    </row>
    <row r="4" spans="1:30" hidden="1" x14ac:dyDescent="0.25">
      <c r="A4" s="6" t="s">
        <v>1155</v>
      </c>
      <c r="B4" s="258" t="s">
        <v>998</v>
      </c>
      <c r="C4" s="206" t="s">
        <v>1377</v>
      </c>
      <c r="D4" s="8">
        <v>4</v>
      </c>
      <c r="F4" s="7" t="s">
        <v>2288</v>
      </c>
      <c r="G4" s="21" t="s">
        <v>84</v>
      </c>
      <c r="H4" s="19">
        <v>36</v>
      </c>
      <c r="I4" s="10">
        <v>45867</v>
      </c>
      <c r="J4" s="11" t="s">
        <v>2287</v>
      </c>
      <c r="K4" s="9">
        <v>56</v>
      </c>
      <c r="L4" s="9" t="s">
        <v>1130</v>
      </c>
      <c r="M4" s="19">
        <v>15</v>
      </c>
      <c r="N4" s="9" t="s">
        <v>727</v>
      </c>
      <c r="O4" s="9" t="s">
        <v>1128</v>
      </c>
      <c r="P4" s="9" t="s">
        <v>680</v>
      </c>
      <c r="Q4" t="s">
        <v>85</v>
      </c>
      <c r="R4" s="7" t="s">
        <v>486</v>
      </c>
      <c r="S4" s="11" t="s">
        <v>487</v>
      </c>
    </row>
    <row r="5" spans="1:30" hidden="1" x14ac:dyDescent="0.25">
      <c r="A5" s="6" t="s">
        <v>1155</v>
      </c>
      <c r="B5" s="8" t="s">
        <v>997</v>
      </c>
      <c r="C5" s="206" t="s">
        <v>1378</v>
      </c>
      <c r="D5" s="8">
        <v>13</v>
      </c>
      <c r="F5" s="7" t="s">
        <v>2289</v>
      </c>
      <c r="G5" s="21" t="s">
        <v>355</v>
      </c>
      <c r="H5" s="19">
        <v>2306</v>
      </c>
      <c r="I5" s="10">
        <v>45873</v>
      </c>
      <c r="J5" s="11" t="s">
        <v>2290</v>
      </c>
      <c r="K5" s="9">
        <v>182</v>
      </c>
      <c r="L5" s="9" t="s">
        <v>1127</v>
      </c>
      <c r="M5" s="19">
        <v>16</v>
      </c>
      <c r="N5" s="9" t="s">
        <v>727</v>
      </c>
      <c r="O5" s="9" t="s">
        <v>1128</v>
      </c>
      <c r="P5" s="9" t="s">
        <v>680</v>
      </c>
      <c r="Q5" t="s">
        <v>356</v>
      </c>
      <c r="R5" s="7" t="s">
        <v>688</v>
      </c>
      <c r="S5" s="11">
        <v>2306</v>
      </c>
    </row>
    <row r="6" spans="1:30" hidden="1" x14ac:dyDescent="0.25">
      <c r="A6" s="6" t="s">
        <v>1155</v>
      </c>
      <c r="B6" s="258" t="s">
        <v>997</v>
      </c>
      <c r="C6" s="206" t="s">
        <v>1379</v>
      </c>
      <c r="D6" s="8">
        <v>12</v>
      </c>
      <c r="E6" s="8">
        <v>1</v>
      </c>
      <c r="F6" s="7" t="s">
        <v>2291</v>
      </c>
      <c r="G6" s="21" t="s">
        <v>138</v>
      </c>
      <c r="H6" s="19">
        <v>9308</v>
      </c>
      <c r="I6" s="10">
        <v>45881</v>
      </c>
      <c r="J6" s="11" t="s">
        <v>1167</v>
      </c>
      <c r="K6" s="9">
        <v>169</v>
      </c>
      <c r="L6" s="9" t="s">
        <v>1156</v>
      </c>
      <c r="M6" s="19">
        <v>12</v>
      </c>
      <c r="N6" s="9" t="s">
        <v>727</v>
      </c>
      <c r="O6" s="9">
        <v>12</v>
      </c>
      <c r="P6" s="9" t="s">
        <v>679</v>
      </c>
      <c r="Q6" t="s">
        <v>139</v>
      </c>
      <c r="R6" s="7" t="s">
        <v>763</v>
      </c>
      <c r="S6" s="11">
        <v>9308</v>
      </c>
    </row>
    <row r="7" spans="1:30" hidden="1" x14ac:dyDescent="0.25">
      <c r="A7" s="6" t="s">
        <v>1155</v>
      </c>
      <c r="B7" s="8" t="s">
        <v>1000</v>
      </c>
      <c r="C7" s="206" t="s">
        <v>1380</v>
      </c>
      <c r="D7" s="8">
        <v>7</v>
      </c>
      <c r="E7" s="8">
        <v>8</v>
      </c>
      <c r="F7" s="7" t="s">
        <v>2292</v>
      </c>
      <c r="G7" s="21" t="s">
        <v>144</v>
      </c>
      <c r="H7" s="19">
        <v>257</v>
      </c>
      <c r="I7" s="10">
        <v>45887</v>
      </c>
      <c r="J7" s="11" t="s">
        <v>2293</v>
      </c>
      <c r="K7" s="9">
        <v>106</v>
      </c>
      <c r="L7" s="9" t="s">
        <v>1158</v>
      </c>
      <c r="M7" s="19">
        <v>24</v>
      </c>
      <c r="N7" s="9" t="s">
        <v>727</v>
      </c>
      <c r="O7" s="9" t="s">
        <v>1128</v>
      </c>
      <c r="P7" s="9" t="s">
        <v>680</v>
      </c>
      <c r="Q7" t="s">
        <v>145</v>
      </c>
      <c r="R7" s="7" t="s">
        <v>507</v>
      </c>
      <c r="S7" s="11" t="s">
        <v>508</v>
      </c>
    </row>
    <row r="8" spans="1:30" hidden="1" x14ac:dyDescent="0.25">
      <c r="A8" s="6" t="s">
        <v>1155</v>
      </c>
      <c r="B8" s="258" t="s">
        <v>1000</v>
      </c>
      <c r="C8" s="206" t="s">
        <v>1381</v>
      </c>
      <c r="D8" s="8">
        <v>9</v>
      </c>
      <c r="E8" s="8">
        <v>2</v>
      </c>
      <c r="F8" s="7" t="s">
        <v>2294</v>
      </c>
      <c r="G8" s="21" t="s">
        <v>138</v>
      </c>
      <c r="H8" s="19">
        <v>9308</v>
      </c>
      <c r="I8" s="10">
        <v>45882</v>
      </c>
      <c r="J8" s="11" t="s">
        <v>1167</v>
      </c>
      <c r="K8" s="9">
        <v>128</v>
      </c>
      <c r="L8" s="9" t="s">
        <v>1156</v>
      </c>
      <c r="M8" s="19">
        <v>12</v>
      </c>
      <c r="N8" s="9" t="s">
        <v>727</v>
      </c>
      <c r="O8" s="9">
        <v>12</v>
      </c>
      <c r="P8" s="9" t="s">
        <v>679</v>
      </c>
      <c r="Q8" t="s">
        <v>139</v>
      </c>
      <c r="R8" s="7" t="s">
        <v>763</v>
      </c>
      <c r="S8" s="11">
        <v>9308</v>
      </c>
    </row>
    <row r="9" spans="1:30" hidden="1" x14ac:dyDescent="0.25">
      <c r="A9" s="6" t="s">
        <v>1155</v>
      </c>
      <c r="B9" s="258" t="s">
        <v>1000</v>
      </c>
      <c r="C9" s="206" t="s">
        <v>1382</v>
      </c>
      <c r="D9" s="8">
        <v>1</v>
      </c>
      <c r="E9" s="8">
        <v>4</v>
      </c>
      <c r="F9" s="7" t="s">
        <v>2295</v>
      </c>
      <c r="G9" s="21" t="s">
        <v>58</v>
      </c>
      <c r="H9" s="19">
        <v>2311</v>
      </c>
      <c r="I9" s="10">
        <v>45888</v>
      </c>
      <c r="J9" s="11" t="s">
        <v>1312</v>
      </c>
      <c r="K9" s="9">
        <v>18</v>
      </c>
      <c r="L9" s="9" t="s">
        <v>1127</v>
      </c>
      <c r="M9" s="19">
        <v>12</v>
      </c>
      <c r="N9" s="9" t="s">
        <v>727</v>
      </c>
      <c r="O9" s="9">
        <v>12</v>
      </c>
      <c r="P9" s="9" t="s">
        <v>679</v>
      </c>
      <c r="Q9" t="s">
        <v>59</v>
      </c>
      <c r="R9" s="7" t="s">
        <v>427</v>
      </c>
      <c r="S9" s="11" t="s">
        <v>797</v>
      </c>
    </row>
    <row r="10" spans="1:30" hidden="1" x14ac:dyDescent="0.25">
      <c r="A10" s="6" t="s">
        <v>1155</v>
      </c>
      <c r="B10" s="258" t="s">
        <v>1000</v>
      </c>
      <c r="C10" s="206" t="s">
        <v>1383</v>
      </c>
      <c r="D10" s="8">
        <v>2</v>
      </c>
      <c r="E10" s="8"/>
      <c r="F10" s="7" t="s">
        <v>2296</v>
      </c>
      <c r="G10" s="21" t="s">
        <v>58</v>
      </c>
      <c r="H10" s="19">
        <v>2311</v>
      </c>
      <c r="I10" s="10">
        <v>45876</v>
      </c>
      <c r="J10" s="11" t="s">
        <v>1179</v>
      </c>
      <c r="K10" s="9">
        <v>28</v>
      </c>
      <c r="L10" s="9" t="s">
        <v>1158</v>
      </c>
      <c r="M10" s="19">
        <v>12</v>
      </c>
      <c r="N10" s="9" t="s">
        <v>727</v>
      </c>
      <c r="O10" s="9">
        <v>12</v>
      </c>
      <c r="P10" s="9" t="s">
        <v>679</v>
      </c>
      <c r="Q10" t="s">
        <v>59</v>
      </c>
      <c r="R10" s="7" t="s">
        <v>427</v>
      </c>
      <c r="S10" s="11" t="s">
        <v>797</v>
      </c>
    </row>
    <row r="11" spans="1:30" hidden="1" x14ac:dyDescent="0.25">
      <c r="A11" s="6" t="s">
        <v>1155</v>
      </c>
      <c r="B11" s="258" t="s">
        <v>1000</v>
      </c>
      <c r="C11" s="206" t="s">
        <v>1384</v>
      </c>
      <c r="D11" s="8">
        <v>2</v>
      </c>
      <c r="E11" s="8"/>
      <c r="F11" s="7" t="s">
        <v>2297</v>
      </c>
      <c r="G11" s="21" t="s">
        <v>58</v>
      </c>
      <c r="H11" s="19">
        <v>2311</v>
      </c>
      <c r="I11" s="10">
        <v>45889</v>
      </c>
      <c r="J11" s="11" t="s">
        <v>1312</v>
      </c>
      <c r="K11" s="9">
        <v>28</v>
      </c>
      <c r="L11" s="9" t="s">
        <v>1127</v>
      </c>
      <c r="M11" s="19">
        <v>12</v>
      </c>
      <c r="N11" s="9" t="s">
        <v>727</v>
      </c>
      <c r="O11" s="9">
        <v>12</v>
      </c>
      <c r="P11" s="9" t="s">
        <v>679</v>
      </c>
      <c r="Q11" t="s">
        <v>59</v>
      </c>
      <c r="R11" s="7" t="s">
        <v>427</v>
      </c>
      <c r="S11" s="11" t="s">
        <v>797</v>
      </c>
    </row>
    <row r="12" spans="1:30" hidden="1" x14ac:dyDescent="0.25">
      <c r="A12" s="6" t="s">
        <v>1155</v>
      </c>
      <c r="B12" s="258" t="s">
        <v>1000</v>
      </c>
      <c r="C12" s="206" t="s">
        <v>1385</v>
      </c>
      <c r="D12" s="8">
        <v>9</v>
      </c>
      <c r="E12" s="8"/>
      <c r="F12" s="7" t="s">
        <v>2298</v>
      </c>
      <c r="G12" s="21" t="s">
        <v>58</v>
      </c>
      <c r="H12" s="19">
        <v>2311</v>
      </c>
      <c r="I12" s="10">
        <v>45889</v>
      </c>
      <c r="J12" s="11" t="s">
        <v>1142</v>
      </c>
      <c r="K12" s="9">
        <v>126</v>
      </c>
      <c r="L12" s="9" t="s">
        <v>1129</v>
      </c>
      <c r="M12" s="19">
        <v>12</v>
      </c>
      <c r="N12" s="9" t="s">
        <v>727</v>
      </c>
      <c r="O12" s="9">
        <v>12</v>
      </c>
      <c r="P12" s="9" t="s">
        <v>679</v>
      </c>
      <c r="Q12" t="s">
        <v>59</v>
      </c>
      <c r="R12" s="7" t="s">
        <v>427</v>
      </c>
      <c r="S12" s="11" t="s">
        <v>797</v>
      </c>
    </row>
    <row r="13" spans="1:30" hidden="1" x14ac:dyDescent="0.25">
      <c r="A13" s="6" t="s">
        <v>1155</v>
      </c>
      <c r="B13" s="8" t="s">
        <v>999</v>
      </c>
      <c r="C13" s="206" t="s">
        <v>1386</v>
      </c>
      <c r="D13" s="8">
        <v>7</v>
      </c>
      <c r="E13" s="8">
        <v>7</v>
      </c>
      <c r="F13" s="7" t="s">
        <v>2299</v>
      </c>
      <c r="G13" s="21" t="s">
        <v>58</v>
      </c>
      <c r="H13" s="19">
        <v>2311</v>
      </c>
      <c r="I13" s="10">
        <v>45866</v>
      </c>
      <c r="J13" s="11" t="s">
        <v>2284</v>
      </c>
      <c r="K13" s="9">
        <v>105</v>
      </c>
      <c r="L13" s="9" t="s">
        <v>2285</v>
      </c>
      <c r="M13" s="19">
        <v>11</v>
      </c>
      <c r="N13" s="9" t="s">
        <v>727</v>
      </c>
      <c r="O13" s="9">
        <v>11</v>
      </c>
      <c r="P13" s="9" t="s">
        <v>678</v>
      </c>
      <c r="Q13" t="s">
        <v>59</v>
      </c>
      <c r="R13" s="7" t="s">
        <v>427</v>
      </c>
      <c r="S13" s="11" t="s">
        <v>797</v>
      </c>
    </row>
    <row r="14" spans="1:30" hidden="1" x14ac:dyDescent="0.25">
      <c r="A14" s="6" t="s">
        <v>1155</v>
      </c>
      <c r="B14" s="8" t="s">
        <v>1001</v>
      </c>
      <c r="C14" s="206" t="s">
        <v>1387</v>
      </c>
      <c r="D14" s="8">
        <v>31</v>
      </c>
      <c r="F14" s="7" t="s">
        <v>2300</v>
      </c>
      <c r="G14" s="21" t="s">
        <v>58</v>
      </c>
      <c r="H14" s="19">
        <v>2311</v>
      </c>
      <c r="I14" s="10">
        <v>45867</v>
      </c>
      <c r="J14" s="11" t="s">
        <v>2284</v>
      </c>
      <c r="K14" s="9">
        <v>434</v>
      </c>
      <c r="L14" s="9" t="s">
        <v>2285</v>
      </c>
      <c r="M14" s="19">
        <v>11</v>
      </c>
      <c r="N14" s="9" t="s">
        <v>727</v>
      </c>
      <c r="O14" s="9">
        <v>11</v>
      </c>
      <c r="P14" s="9" t="s">
        <v>678</v>
      </c>
      <c r="Q14" t="s">
        <v>59</v>
      </c>
      <c r="R14" s="7" t="s">
        <v>427</v>
      </c>
      <c r="S14" s="11" t="s">
        <v>797</v>
      </c>
    </row>
    <row r="15" spans="1:30" hidden="1" x14ac:dyDescent="0.25">
      <c r="A15" s="6" t="s">
        <v>1155</v>
      </c>
      <c r="B15" s="258" t="s">
        <v>1001</v>
      </c>
      <c r="C15" s="206" t="s">
        <v>1388</v>
      </c>
      <c r="D15" s="8">
        <v>3</v>
      </c>
      <c r="E15" s="11">
        <v>5</v>
      </c>
      <c r="F15" s="7" t="s">
        <v>2301</v>
      </c>
      <c r="G15" s="21" t="s">
        <v>154</v>
      </c>
      <c r="H15" s="19">
        <v>6</v>
      </c>
      <c r="I15" s="10">
        <v>45874</v>
      </c>
      <c r="J15" s="11" t="s">
        <v>2302</v>
      </c>
      <c r="K15" s="9">
        <v>47</v>
      </c>
      <c r="L15" s="9" t="s">
        <v>1129</v>
      </c>
      <c r="M15" s="19">
        <v>22</v>
      </c>
      <c r="N15" s="9" t="s">
        <v>727</v>
      </c>
      <c r="O15" s="9" t="s">
        <v>1128</v>
      </c>
      <c r="P15" s="9" t="s">
        <v>680</v>
      </c>
      <c r="Q15" t="s">
        <v>155</v>
      </c>
      <c r="R15" s="7" t="s">
        <v>526</v>
      </c>
      <c r="S15" s="11" t="s">
        <v>527</v>
      </c>
    </row>
    <row r="16" spans="1:30" hidden="1" x14ac:dyDescent="0.25">
      <c r="A16" s="6" t="s">
        <v>1155</v>
      </c>
      <c r="B16" s="258" t="s">
        <v>1001</v>
      </c>
      <c r="C16" s="206" t="s">
        <v>1383</v>
      </c>
      <c r="D16" s="8">
        <v>2</v>
      </c>
      <c r="F16" s="7" t="s">
        <v>2296</v>
      </c>
      <c r="G16" s="21" t="s">
        <v>58</v>
      </c>
      <c r="H16" s="19">
        <v>2311</v>
      </c>
      <c r="I16" s="10">
        <v>45876</v>
      </c>
      <c r="J16" s="11" t="s">
        <v>1179</v>
      </c>
      <c r="K16" s="9">
        <v>28</v>
      </c>
      <c r="L16" s="9" t="s">
        <v>1158</v>
      </c>
      <c r="M16" s="19">
        <v>12</v>
      </c>
      <c r="N16" s="9" t="s">
        <v>727</v>
      </c>
      <c r="O16" s="9">
        <v>12</v>
      </c>
      <c r="P16" s="9" t="s">
        <v>679</v>
      </c>
      <c r="Q16" t="s">
        <v>59</v>
      </c>
      <c r="R16" s="7" t="s">
        <v>427</v>
      </c>
      <c r="S16" s="11" t="s">
        <v>797</v>
      </c>
    </row>
    <row r="17" spans="1:19" hidden="1" x14ac:dyDescent="0.25">
      <c r="A17" s="6" t="s">
        <v>1155</v>
      </c>
      <c r="B17" s="258" t="s">
        <v>1001</v>
      </c>
      <c r="C17" s="206" t="s">
        <v>1389</v>
      </c>
      <c r="D17" s="8">
        <v>2</v>
      </c>
      <c r="E17" s="6"/>
      <c r="F17" s="7" t="s">
        <v>2303</v>
      </c>
      <c r="G17" s="21" t="s">
        <v>58</v>
      </c>
      <c r="H17" s="19">
        <v>2311</v>
      </c>
      <c r="I17" s="10">
        <v>45887</v>
      </c>
      <c r="J17" s="11" t="s">
        <v>1312</v>
      </c>
      <c r="K17" s="9">
        <v>28</v>
      </c>
      <c r="L17" s="9" t="s">
        <v>1127</v>
      </c>
      <c r="M17" s="19">
        <v>12</v>
      </c>
      <c r="N17" s="9" t="s">
        <v>727</v>
      </c>
      <c r="O17" s="9">
        <v>12</v>
      </c>
      <c r="P17" s="9" t="s">
        <v>679</v>
      </c>
      <c r="Q17" t="s">
        <v>59</v>
      </c>
      <c r="R17" s="7" t="s">
        <v>427</v>
      </c>
      <c r="S17" s="11" t="s">
        <v>797</v>
      </c>
    </row>
    <row r="18" spans="1:19" hidden="1" x14ac:dyDescent="0.25">
      <c r="A18" s="6" t="s">
        <v>1155</v>
      </c>
      <c r="B18" s="258" t="s">
        <v>1001</v>
      </c>
      <c r="C18" s="206" t="s">
        <v>1389</v>
      </c>
      <c r="D18" s="8">
        <v>2</v>
      </c>
      <c r="E18" s="6"/>
      <c r="F18" s="7" t="s">
        <v>2303</v>
      </c>
      <c r="G18" s="21" t="s">
        <v>58</v>
      </c>
      <c r="H18" s="19">
        <v>2311</v>
      </c>
      <c r="I18" s="10">
        <v>45887</v>
      </c>
      <c r="J18" s="11" t="s">
        <v>1312</v>
      </c>
      <c r="K18" s="9">
        <v>28</v>
      </c>
      <c r="L18" s="9" t="s">
        <v>1127</v>
      </c>
      <c r="M18" s="19">
        <v>12</v>
      </c>
      <c r="N18" s="9" t="s">
        <v>727</v>
      </c>
      <c r="O18" s="9">
        <v>12</v>
      </c>
      <c r="P18" s="9" t="s">
        <v>679</v>
      </c>
      <c r="Q18" t="s">
        <v>59</v>
      </c>
      <c r="R18" s="7" t="s">
        <v>427</v>
      </c>
      <c r="S18" s="11" t="s">
        <v>797</v>
      </c>
    </row>
    <row r="19" spans="1:19" hidden="1" x14ac:dyDescent="0.25">
      <c r="A19" s="6" t="s">
        <v>1155</v>
      </c>
      <c r="B19" s="8" t="s">
        <v>1003</v>
      </c>
      <c r="C19" s="206" t="s">
        <v>1390</v>
      </c>
      <c r="D19" s="8">
        <v>9</v>
      </c>
      <c r="E19" s="11">
        <v>1</v>
      </c>
      <c r="F19" s="7" t="s">
        <v>2304</v>
      </c>
      <c r="G19" s="21" t="s">
        <v>764</v>
      </c>
      <c r="H19" s="19">
        <v>2301</v>
      </c>
      <c r="I19" s="10">
        <v>45876</v>
      </c>
      <c r="J19" s="11" t="s">
        <v>2305</v>
      </c>
      <c r="K19" s="9">
        <v>127</v>
      </c>
      <c r="L19" s="9" t="s">
        <v>1158</v>
      </c>
      <c r="M19" s="19">
        <v>16</v>
      </c>
      <c r="N19" s="9" t="s">
        <v>727</v>
      </c>
      <c r="O19" s="9" t="s">
        <v>1128</v>
      </c>
      <c r="P19" s="9" t="s">
        <v>680</v>
      </c>
      <c r="Q19" t="s">
        <v>686</v>
      </c>
      <c r="R19" s="7" t="s">
        <v>765</v>
      </c>
      <c r="S19" s="11">
        <v>2301</v>
      </c>
    </row>
    <row r="20" spans="1:19" hidden="1" x14ac:dyDescent="0.25">
      <c r="A20" s="6" t="s">
        <v>1155</v>
      </c>
      <c r="B20" s="258" t="s">
        <v>1003</v>
      </c>
      <c r="C20" s="206" t="s">
        <v>1391</v>
      </c>
      <c r="D20" s="8">
        <v>16</v>
      </c>
      <c r="F20" s="7" t="s">
        <v>2306</v>
      </c>
      <c r="G20" s="21" t="s">
        <v>144</v>
      </c>
      <c r="H20" s="19">
        <v>257</v>
      </c>
      <c r="I20" s="10">
        <v>45887</v>
      </c>
      <c r="J20" s="11" t="s">
        <v>2307</v>
      </c>
      <c r="K20" s="9">
        <v>224</v>
      </c>
      <c r="L20" s="9" t="s">
        <v>1127</v>
      </c>
      <c r="M20" s="19">
        <v>23</v>
      </c>
      <c r="N20" s="9" t="s">
        <v>727</v>
      </c>
      <c r="O20" s="9" t="s">
        <v>1128</v>
      </c>
      <c r="P20" s="9" t="s">
        <v>680</v>
      </c>
      <c r="Q20" t="s">
        <v>145</v>
      </c>
      <c r="R20" s="7" t="s">
        <v>507</v>
      </c>
      <c r="S20" s="11" t="s">
        <v>508</v>
      </c>
    </row>
    <row r="21" spans="1:19" hidden="1" x14ac:dyDescent="0.25">
      <c r="A21" s="6" t="s">
        <v>1155</v>
      </c>
      <c r="B21" s="8" t="s">
        <v>1002</v>
      </c>
      <c r="C21" s="206" t="s">
        <v>1392</v>
      </c>
      <c r="D21" s="8">
        <v>8</v>
      </c>
      <c r="E21" s="11">
        <v>5</v>
      </c>
      <c r="F21" s="7" t="s">
        <v>2308</v>
      </c>
      <c r="G21" s="21" t="s">
        <v>58</v>
      </c>
      <c r="H21" s="19">
        <v>2311</v>
      </c>
      <c r="I21" s="10">
        <v>45882</v>
      </c>
      <c r="J21" s="11" t="s">
        <v>1131</v>
      </c>
      <c r="K21" s="9">
        <v>117</v>
      </c>
      <c r="L21" s="9" t="s">
        <v>1127</v>
      </c>
      <c r="M21" s="19">
        <v>11</v>
      </c>
      <c r="N21" s="9" t="s">
        <v>727</v>
      </c>
      <c r="O21" s="9">
        <v>11</v>
      </c>
      <c r="P21" s="9" t="s">
        <v>678</v>
      </c>
      <c r="Q21" t="s">
        <v>59</v>
      </c>
      <c r="R21" s="7" t="s">
        <v>427</v>
      </c>
      <c r="S21" s="11" t="s">
        <v>797</v>
      </c>
    </row>
    <row r="22" spans="1:19" hidden="1" x14ac:dyDescent="0.25">
      <c r="A22" s="6" t="s">
        <v>1155</v>
      </c>
      <c r="B22" s="258" t="s">
        <v>1002</v>
      </c>
      <c r="C22" s="206" t="s">
        <v>1393</v>
      </c>
      <c r="D22" s="8">
        <v>9</v>
      </c>
      <c r="F22" s="7" t="s">
        <v>2309</v>
      </c>
      <c r="G22" s="21" t="s">
        <v>58</v>
      </c>
      <c r="H22" s="19">
        <v>2311</v>
      </c>
      <c r="I22" s="10">
        <v>45882</v>
      </c>
      <c r="J22" s="11" t="s">
        <v>2284</v>
      </c>
      <c r="K22" s="9">
        <v>126</v>
      </c>
      <c r="L22" s="9" t="s">
        <v>2285</v>
      </c>
      <c r="M22" s="19">
        <v>11</v>
      </c>
      <c r="N22" s="9" t="s">
        <v>727</v>
      </c>
      <c r="O22" s="9">
        <v>11</v>
      </c>
      <c r="P22" s="9" t="s">
        <v>678</v>
      </c>
      <c r="Q22" t="s">
        <v>59</v>
      </c>
      <c r="R22" s="7" t="s">
        <v>427</v>
      </c>
      <c r="S22" s="11" t="s">
        <v>797</v>
      </c>
    </row>
    <row r="23" spans="1:19" hidden="1" x14ac:dyDescent="0.25">
      <c r="A23" s="6" t="s">
        <v>1155</v>
      </c>
      <c r="B23" s="8" t="s">
        <v>1006</v>
      </c>
      <c r="C23" s="206" t="s">
        <v>1394</v>
      </c>
      <c r="E23" s="11">
        <v>2</v>
      </c>
      <c r="F23" s="7" t="s">
        <v>2310</v>
      </c>
      <c r="G23" s="21" t="s">
        <v>138</v>
      </c>
      <c r="H23" s="19">
        <v>9312</v>
      </c>
      <c r="I23" s="10">
        <v>45869</v>
      </c>
      <c r="J23" s="11" t="s">
        <v>1182</v>
      </c>
      <c r="K23" s="9">
        <v>2</v>
      </c>
      <c r="L23" s="9" t="s">
        <v>1156</v>
      </c>
      <c r="M23" s="19">
        <v>8</v>
      </c>
      <c r="N23" s="9" t="s">
        <v>727</v>
      </c>
      <c r="O23" s="9">
        <v>8</v>
      </c>
      <c r="P23" s="9" t="s">
        <v>1116</v>
      </c>
      <c r="Q23" t="s">
        <v>139</v>
      </c>
      <c r="R23" s="7" t="s">
        <v>861</v>
      </c>
      <c r="S23" s="11">
        <v>9312</v>
      </c>
    </row>
    <row r="24" spans="1:19" hidden="1" x14ac:dyDescent="0.25">
      <c r="A24" s="6" t="s">
        <v>1155</v>
      </c>
      <c r="B24" s="258" t="s">
        <v>1006</v>
      </c>
      <c r="C24" s="206" t="s">
        <v>1395</v>
      </c>
      <c r="D24" s="8">
        <v>22</v>
      </c>
      <c r="F24" s="7" t="s">
        <v>2311</v>
      </c>
      <c r="G24" s="21" t="s">
        <v>188</v>
      </c>
      <c r="H24" s="19">
        <v>9308</v>
      </c>
      <c r="I24" s="10">
        <v>45874</v>
      </c>
      <c r="J24" s="11" t="s">
        <v>1167</v>
      </c>
      <c r="K24" s="9">
        <v>308</v>
      </c>
      <c r="L24" s="9" t="s">
        <v>1156</v>
      </c>
      <c r="M24" s="19">
        <v>12</v>
      </c>
      <c r="N24" s="9" t="s">
        <v>727</v>
      </c>
      <c r="O24" s="9">
        <v>12</v>
      </c>
      <c r="P24" s="9" t="s">
        <v>679</v>
      </c>
      <c r="Q24" t="s">
        <v>189</v>
      </c>
      <c r="R24" s="7" t="s">
        <v>766</v>
      </c>
      <c r="S24" s="11">
        <v>9308</v>
      </c>
    </row>
    <row r="25" spans="1:19" hidden="1" x14ac:dyDescent="0.25">
      <c r="A25" s="6" t="s">
        <v>1155</v>
      </c>
      <c r="B25" s="8" t="s">
        <v>1004</v>
      </c>
      <c r="C25" s="206" t="s">
        <v>1396</v>
      </c>
      <c r="D25" s="8">
        <v>12</v>
      </c>
      <c r="E25" s="11">
        <v>6</v>
      </c>
      <c r="F25" s="7" t="s">
        <v>2312</v>
      </c>
      <c r="G25" s="21" t="s">
        <v>138</v>
      </c>
      <c r="H25" s="19">
        <v>9308</v>
      </c>
      <c r="I25" s="10">
        <v>45887</v>
      </c>
      <c r="J25" s="11" t="s">
        <v>1312</v>
      </c>
      <c r="K25" s="9">
        <v>174</v>
      </c>
      <c r="L25" s="9" t="s">
        <v>1127</v>
      </c>
      <c r="M25" s="19">
        <v>12</v>
      </c>
      <c r="N25" s="9" t="s">
        <v>727</v>
      </c>
      <c r="O25" s="9">
        <v>12</v>
      </c>
      <c r="P25" s="9" t="s">
        <v>679</v>
      </c>
      <c r="Q25" t="s">
        <v>139</v>
      </c>
      <c r="R25" s="7" t="s">
        <v>763</v>
      </c>
      <c r="S25" s="11">
        <v>9308</v>
      </c>
    </row>
    <row r="26" spans="1:19" hidden="1" x14ac:dyDescent="0.25">
      <c r="A26" s="6" t="s">
        <v>1155</v>
      </c>
      <c r="B26" s="258" t="s">
        <v>1004</v>
      </c>
      <c r="C26" s="206" t="s">
        <v>1381</v>
      </c>
      <c r="D26" s="8">
        <v>5</v>
      </c>
      <c r="F26" s="7" t="s">
        <v>2294</v>
      </c>
      <c r="G26" s="21" t="s">
        <v>138</v>
      </c>
      <c r="H26" s="19">
        <v>9308</v>
      </c>
      <c r="I26" s="10">
        <v>45882</v>
      </c>
      <c r="J26" s="11" t="s">
        <v>1167</v>
      </c>
      <c r="K26" s="9">
        <v>70</v>
      </c>
      <c r="L26" s="9" t="s">
        <v>1156</v>
      </c>
      <c r="M26" s="19">
        <v>12</v>
      </c>
      <c r="N26" s="9" t="s">
        <v>727</v>
      </c>
      <c r="O26" s="9">
        <v>12</v>
      </c>
      <c r="P26" s="9" t="s">
        <v>679</v>
      </c>
      <c r="Q26" t="s">
        <v>139</v>
      </c>
      <c r="R26" s="7" t="s">
        <v>763</v>
      </c>
      <c r="S26" s="11">
        <v>9308</v>
      </c>
    </row>
    <row r="27" spans="1:19" hidden="1" x14ac:dyDescent="0.25">
      <c r="A27" s="6" t="s">
        <v>1155</v>
      </c>
      <c r="B27" s="8" t="s">
        <v>1258</v>
      </c>
      <c r="C27" s="206" t="s">
        <v>1397</v>
      </c>
      <c r="D27" s="8">
        <v>8</v>
      </c>
      <c r="F27" s="7" t="s">
        <v>2313</v>
      </c>
      <c r="G27" s="21" t="s">
        <v>144</v>
      </c>
      <c r="H27" s="19">
        <v>257</v>
      </c>
      <c r="I27" s="10">
        <v>45888</v>
      </c>
      <c r="J27" s="11" t="s">
        <v>2307</v>
      </c>
      <c r="K27" s="9">
        <v>112</v>
      </c>
      <c r="L27" s="9" t="s">
        <v>1127</v>
      </c>
      <c r="M27" s="19">
        <v>23</v>
      </c>
      <c r="N27" s="9" t="s">
        <v>727</v>
      </c>
      <c r="O27" s="9" t="s">
        <v>1128</v>
      </c>
      <c r="P27" s="9" t="s">
        <v>680</v>
      </c>
      <c r="Q27" t="s">
        <v>145</v>
      </c>
      <c r="R27" s="7" t="s">
        <v>507</v>
      </c>
      <c r="S27" s="11" t="s">
        <v>508</v>
      </c>
    </row>
    <row r="28" spans="1:19" hidden="1" x14ac:dyDescent="0.25">
      <c r="A28" s="6" t="s">
        <v>1155</v>
      </c>
      <c r="B28" s="258" t="s">
        <v>1258</v>
      </c>
      <c r="C28" s="206" t="s">
        <v>1398</v>
      </c>
      <c r="D28" s="8">
        <v>8</v>
      </c>
      <c r="E28" s="11">
        <v>4</v>
      </c>
      <c r="F28" s="7" t="s">
        <v>2314</v>
      </c>
      <c r="G28" s="21" t="s">
        <v>265</v>
      </c>
      <c r="H28" s="19">
        <v>126</v>
      </c>
      <c r="I28" s="10">
        <v>45867</v>
      </c>
      <c r="J28" s="11" t="s">
        <v>1304</v>
      </c>
      <c r="K28" s="9">
        <v>116</v>
      </c>
      <c r="L28" s="9" t="s">
        <v>1127</v>
      </c>
      <c r="M28" s="19">
        <v>13</v>
      </c>
      <c r="N28" s="9" t="s">
        <v>727</v>
      </c>
      <c r="O28" s="9" t="s">
        <v>1128</v>
      </c>
      <c r="P28" s="9" t="s">
        <v>680</v>
      </c>
      <c r="Q28" t="s">
        <v>266</v>
      </c>
      <c r="R28" s="7" t="s">
        <v>568</v>
      </c>
      <c r="S28" s="11" t="s">
        <v>569</v>
      </c>
    </row>
    <row r="29" spans="1:19" hidden="1" x14ac:dyDescent="0.25">
      <c r="A29" s="6" t="s">
        <v>1155</v>
      </c>
      <c r="B29" s="258" t="s">
        <v>1258</v>
      </c>
      <c r="C29" s="206" t="s">
        <v>1399</v>
      </c>
      <c r="D29" s="8">
        <v>15</v>
      </c>
      <c r="F29" s="7" t="s">
        <v>2315</v>
      </c>
      <c r="G29" s="21" t="s">
        <v>355</v>
      </c>
      <c r="H29" s="19">
        <v>2306</v>
      </c>
      <c r="I29" s="10">
        <v>45880</v>
      </c>
      <c r="J29" s="11" t="s">
        <v>2316</v>
      </c>
      <c r="K29" s="9">
        <v>210</v>
      </c>
      <c r="L29" s="9" t="s">
        <v>1129</v>
      </c>
      <c r="M29" s="19">
        <v>15</v>
      </c>
      <c r="N29" s="9" t="s">
        <v>727</v>
      </c>
      <c r="O29" s="9" t="s">
        <v>1128</v>
      </c>
      <c r="P29" s="9" t="s">
        <v>680</v>
      </c>
      <c r="Q29" t="s">
        <v>356</v>
      </c>
      <c r="R29" s="7" t="s">
        <v>688</v>
      </c>
      <c r="S29" s="11">
        <v>2306</v>
      </c>
    </row>
    <row r="30" spans="1:19" hidden="1" x14ac:dyDescent="0.25">
      <c r="A30" s="6" t="s">
        <v>1155</v>
      </c>
      <c r="B30" s="8" t="s">
        <v>961</v>
      </c>
      <c r="C30" s="206" t="s">
        <v>1400</v>
      </c>
      <c r="D30" s="8">
        <v>16</v>
      </c>
      <c r="F30" s="7" t="s">
        <v>2317</v>
      </c>
      <c r="G30" s="21" t="s">
        <v>355</v>
      </c>
      <c r="H30" s="19">
        <v>2406</v>
      </c>
      <c r="I30" s="10">
        <v>45876</v>
      </c>
      <c r="J30" s="11" t="s">
        <v>2318</v>
      </c>
      <c r="K30" s="9">
        <v>224</v>
      </c>
      <c r="L30" s="9" t="s">
        <v>1158</v>
      </c>
      <c r="M30" s="19">
        <v>1</v>
      </c>
      <c r="N30" s="9" t="s">
        <v>727</v>
      </c>
      <c r="O30" s="9">
        <v>1</v>
      </c>
      <c r="P30" s="9" t="s">
        <v>2280</v>
      </c>
      <c r="Q30" t="s">
        <v>356</v>
      </c>
      <c r="R30" s="7" t="s">
        <v>894</v>
      </c>
      <c r="S30" s="11">
        <v>2406</v>
      </c>
    </row>
    <row r="31" spans="1:19" hidden="1" x14ac:dyDescent="0.25">
      <c r="A31" s="6" t="s">
        <v>1155</v>
      </c>
      <c r="B31" s="8" t="s">
        <v>1008</v>
      </c>
      <c r="C31" s="206" t="s">
        <v>1401</v>
      </c>
      <c r="E31" s="11">
        <v>4</v>
      </c>
      <c r="F31" s="7" t="s">
        <v>2319</v>
      </c>
      <c r="G31" s="21" t="s">
        <v>148</v>
      </c>
      <c r="H31" s="19">
        <v>120</v>
      </c>
      <c r="I31" s="10">
        <v>45869</v>
      </c>
      <c r="J31" s="11" t="s">
        <v>1165</v>
      </c>
      <c r="K31" s="9">
        <v>4</v>
      </c>
      <c r="L31" s="9" t="s">
        <v>1156</v>
      </c>
      <c r="M31" s="19">
        <v>14</v>
      </c>
      <c r="N31" s="9" t="s">
        <v>727</v>
      </c>
      <c r="O31" s="9" t="s">
        <v>1128</v>
      </c>
      <c r="P31" s="9" t="s">
        <v>680</v>
      </c>
      <c r="Q31" t="s">
        <v>149</v>
      </c>
      <c r="R31" s="7" t="s">
        <v>648</v>
      </c>
      <c r="S31" s="11" t="s">
        <v>649</v>
      </c>
    </row>
    <row r="32" spans="1:19" hidden="1" x14ac:dyDescent="0.25">
      <c r="A32" s="6" t="s">
        <v>1155</v>
      </c>
      <c r="B32" s="8" t="s">
        <v>1008</v>
      </c>
      <c r="C32" s="206" t="s">
        <v>1402</v>
      </c>
      <c r="E32" s="11">
        <v>4</v>
      </c>
      <c r="F32" s="7" t="s">
        <v>2320</v>
      </c>
      <c r="G32" s="21" t="s">
        <v>144</v>
      </c>
      <c r="H32" s="19">
        <v>155</v>
      </c>
      <c r="I32" s="10">
        <v>45869</v>
      </c>
      <c r="J32" s="11" t="s">
        <v>1310</v>
      </c>
      <c r="K32" s="9">
        <v>4</v>
      </c>
      <c r="L32" s="9" t="s">
        <v>1156</v>
      </c>
      <c r="M32" s="19">
        <v>16</v>
      </c>
      <c r="N32" s="9" t="s">
        <v>727</v>
      </c>
      <c r="O32" s="9" t="s">
        <v>1128</v>
      </c>
      <c r="P32" s="9" t="s">
        <v>680</v>
      </c>
      <c r="Q32" t="s">
        <v>145</v>
      </c>
      <c r="R32" s="7" t="s">
        <v>494</v>
      </c>
      <c r="S32" s="11" t="s">
        <v>495</v>
      </c>
    </row>
    <row r="33" spans="1:19" hidden="1" x14ac:dyDescent="0.25">
      <c r="A33" s="6" t="s">
        <v>1155</v>
      </c>
      <c r="B33" s="258" t="s">
        <v>1008</v>
      </c>
      <c r="C33" s="206" t="s">
        <v>1403</v>
      </c>
      <c r="D33" s="8">
        <v>2</v>
      </c>
      <c r="E33" s="11">
        <v>2</v>
      </c>
      <c r="F33" s="7" t="s">
        <v>2321</v>
      </c>
      <c r="G33" s="21" t="s">
        <v>154</v>
      </c>
      <c r="H33" s="19">
        <v>11</v>
      </c>
      <c r="I33" s="10">
        <v>45869</v>
      </c>
      <c r="J33" s="11" t="s">
        <v>2322</v>
      </c>
      <c r="K33" s="9">
        <v>30</v>
      </c>
      <c r="L33" s="9" t="s">
        <v>1156</v>
      </c>
      <c r="M33" s="19">
        <v>18</v>
      </c>
      <c r="N33" s="9" t="s">
        <v>727</v>
      </c>
      <c r="O33" s="9" t="s">
        <v>1128</v>
      </c>
      <c r="P33" s="9" t="s">
        <v>680</v>
      </c>
      <c r="Q33" t="s">
        <v>155</v>
      </c>
      <c r="R33" s="7" t="s">
        <v>530</v>
      </c>
      <c r="S33" s="11" t="s">
        <v>531</v>
      </c>
    </row>
    <row r="34" spans="1:19" hidden="1" x14ac:dyDescent="0.25">
      <c r="A34" s="6" t="s">
        <v>1155</v>
      </c>
      <c r="B34" s="258" t="s">
        <v>1008</v>
      </c>
      <c r="C34" s="206" t="s">
        <v>1404</v>
      </c>
      <c r="D34" s="8">
        <v>4</v>
      </c>
      <c r="E34" s="11">
        <v>1</v>
      </c>
      <c r="F34" s="7" t="s">
        <v>2323</v>
      </c>
      <c r="G34" s="21" t="s">
        <v>148</v>
      </c>
      <c r="H34" s="19">
        <v>120</v>
      </c>
      <c r="I34" s="10">
        <v>45869</v>
      </c>
      <c r="J34" s="11" t="s">
        <v>1311</v>
      </c>
      <c r="K34" s="9">
        <v>57</v>
      </c>
      <c r="L34" s="9" t="s">
        <v>1158</v>
      </c>
      <c r="M34" s="19">
        <v>19</v>
      </c>
      <c r="N34" s="9" t="s">
        <v>727</v>
      </c>
      <c r="O34" s="9" t="s">
        <v>1128</v>
      </c>
      <c r="P34" s="9" t="s">
        <v>680</v>
      </c>
      <c r="Q34" t="s">
        <v>149</v>
      </c>
      <c r="R34" s="7" t="s">
        <v>648</v>
      </c>
      <c r="S34" s="11" t="s">
        <v>649</v>
      </c>
    </row>
    <row r="35" spans="1:19" hidden="1" x14ac:dyDescent="0.25">
      <c r="A35" s="6" t="s">
        <v>1155</v>
      </c>
      <c r="B35" s="258" t="s">
        <v>1008</v>
      </c>
      <c r="C35" s="206" t="s">
        <v>1405</v>
      </c>
      <c r="D35" s="8">
        <v>2</v>
      </c>
      <c r="F35" s="7" t="s">
        <v>2324</v>
      </c>
      <c r="G35" s="21" t="s">
        <v>764</v>
      </c>
      <c r="H35" s="19">
        <v>2301</v>
      </c>
      <c r="I35" s="10">
        <v>45842</v>
      </c>
      <c r="J35" s="11" t="s">
        <v>1304</v>
      </c>
      <c r="K35" s="9">
        <v>28</v>
      </c>
      <c r="L35" s="9" t="s">
        <v>1127</v>
      </c>
      <c r="M35" s="19">
        <v>13</v>
      </c>
      <c r="N35" s="9" t="s">
        <v>727</v>
      </c>
      <c r="O35" s="9" t="s">
        <v>1128</v>
      </c>
      <c r="P35" s="9" t="s">
        <v>680</v>
      </c>
      <c r="Q35" t="s">
        <v>686</v>
      </c>
      <c r="R35" s="7" t="s">
        <v>765</v>
      </c>
      <c r="S35" s="11">
        <v>2301</v>
      </c>
    </row>
    <row r="36" spans="1:19" hidden="1" x14ac:dyDescent="0.25">
      <c r="A36" s="6" t="s">
        <v>1155</v>
      </c>
      <c r="B36" s="258" t="s">
        <v>1008</v>
      </c>
      <c r="C36" s="206" t="s">
        <v>1406</v>
      </c>
      <c r="D36" s="8">
        <v>4</v>
      </c>
      <c r="E36" s="11">
        <v>3</v>
      </c>
      <c r="F36" s="7" t="s">
        <v>2325</v>
      </c>
      <c r="G36" s="21" t="s">
        <v>84</v>
      </c>
      <c r="H36" s="19">
        <v>36</v>
      </c>
      <c r="I36" s="10">
        <v>45866</v>
      </c>
      <c r="J36" s="11" t="s">
        <v>1314</v>
      </c>
      <c r="K36" s="9">
        <v>59</v>
      </c>
      <c r="L36" s="9" t="s">
        <v>1127</v>
      </c>
      <c r="M36" s="19">
        <v>15</v>
      </c>
      <c r="N36" s="9" t="s">
        <v>727</v>
      </c>
      <c r="O36" s="9" t="s">
        <v>1128</v>
      </c>
      <c r="P36" s="9" t="s">
        <v>680</v>
      </c>
      <c r="Q36" t="s">
        <v>85</v>
      </c>
      <c r="R36" s="7" t="s">
        <v>486</v>
      </c>
      <c r="S36" s="11" t="s">
        <v>487</v>
      </c>
    </row>
    <row r="37" spans="1:19" hidden="1" x14ac:dyDescent="0.25">
      <c r="A37" s="6" t="s">
        <v>1155</v>
      </c>
      <c r="B37" s="258" t="s">
        <v>1008</v>
      </c>
      <c r="C37" s="206" t="s">
        <v>1407</v>
      </c>
      <c r="D37" s="8">
        <v>1</v>
      </c>
      <c r="F37" s="7" t="s">
        <v>2326</v>
      </c>
      <c r="G37" s="21" t="s">
        <v>188</v>
      </c>
      <c r="H37" s="19">
        <v>120</v>
      </c>
      <c r="I37" s="10">
        <v>45874</v>
      </c>
      <c r="J37" s="11" t="s">
        <v>1184</v>
      </c>
      <c r="K37" s="9">
        <v>14</v>
      </c>
      <c r="L37" s="9" t="s">
        <v>1127</v>
      </c>
      <c r="M37" s="19">
        <v>17</v>
      </c>
      <c r="N37" s="9" t="s">
        <v>727</v>
      </c>
      <c r="O37" s="9" t="s">
        <v>1128</v>
      </c>
      <c r="P37" s="9" t="s">
        <v>680</v>
      </c>
      <c r="Q37" t="s">
        <v>189</v>
      </c>
      <c r="R37" s="7" t="s">
        <v>652</v>
      </c>
      <c r="S37" s="11" t="s">
        <v>649</v>
      </c>
    </row>
    <row r="38" spans="1:19" hidden="1" x14ac:dyDescent="0.25">
      <c r="A38" s="6" t="s">
        <v>1155</v>
      </c>
      <c r="B38" s="258" t="s">
        <v>1008</v>
      </c>
      <c r="C38" s="206" t="s">
        <v>1408</v>
      </c>
      <c r="D38" s="8">
        <v>13</v>
      </c>
      <c r="F38" s="7" t="s">
        <v>2313</v>
      </c>
      <c r="G38" s="21" t="s">
        <v>144</v>
      </c>
      <c r="H38" s="19">
        <v>257</v>
      </c>
      <c r="I38" s="10">
        <v>45888</v>
      </c>
      <c r="J38" s="11" t="s">
        <v>2307</v>
      </c>
      <c r="K38" s="9">
        <v>182</v>
      </c>
      <c r="L38" s="9" t="s">
        <v>1127</v>
      </c>
      <c r="M38" s="19">
        <v>23</v>
      </c>
      <c r="N38" s="9" t="s">
        <v>727</v>
      </c>
      <c r="O38" s="9" t="s">
        <v>1128</v>
      </c>
      <c r="P38" s="9" t="s">
        <v>680</v>
      </c>
      <c r="Q38" t="s">
        <v>145</v>
      </c>
      <c r="R38" s="7" t="s">
        <v>507</v>
      </c>
      <c r="S38" s="11" t="s">
        <v>508</v>
      </c>
    </row>
    <row r="39" spans="1:19" hidden="1" x14ac:dyDescent="0.25">
      <c r="A39" s="6" t="s">
        <v>1155</v>
      </c>
      <c r="B39" s="8" t="s">
        <v>1007</v>
      </c>
      <c r="C39" s="206" t="s">
        <v>1409</v>
      </c>
      <c r="E39" s="11">
        <v>1</v>
      </c>
      <c r="F39" s="7" t="s">
        <v>2327</v>
      </c>
      <c r="G39" s="21" t="s">
        <v>764</v>
      </c>
      <c r="H39" s="19">
        <v>2301</v>
      </c>
      <c r="I39" s="10">
        <v>45883</v>
      </c>
      <c r="J39" s="11" t="s">
        <v>2328</v>
      </c>
      <c r="K39" s="9">
        <v>1</v>
      </c>
      <c r="L39" s="9" t="s">
        <v>1130</v>
      </c>
      <c r="M39" s="19">
        <v>9</v>
      </c>
      <c r="N39" s="9" t="s">
        <v>727</v>
      </c>
      <c r="O39" s="9">
        <v>9</v>
      </c>
      <c r="P39" s="9" t="s">
        <v>681</v>
      </c>
      <c r="Q39" t="s">
        <v>686</v>
      </c>
      <c r="R39" s="7" t="s">
        <v>765</v>
      </c>
      <c r="S39" s="11">
        <v>2301</v>
      </c>
    </row>
    <row r="40" spans="1:19" hidden="1" x14ac:dyDescent="0.25">
      <c r="A40" s="6" t="s">
        <v>1155</v>
      </c>
      <c r="B40" s="258" t="s">
        <v>1007</v>
      </c>
      <c r="C40" s="206" t="s">
        <v>1410</v>
      </c>
      <c r="E40" s="11">
        <v>7</v>
      </c>
      <c r="F40" s="7" t="s">
        <v>2329</v>
      </c>
      <c r="G40" s="21" t="s">
        <v>355</v>
      </c>
      <c r="H40" s="19">
        <v>2311</v>
      </c>
      <c r="I40" s="10">
        <v>45870</v>
      </c>
      <c r="J40" s="11" t="s">
        <v>2330</v>
      </c>
      <c r="K40" s="9">
        <v>7</v>
      </c>
      <c r="L40" s="9" t="s">
        <v>1127</v>
      </c>
      <c r="M40" s="19">
        <v>10</v>
      </c>
      <c r="N40" s="9" t="s">
        <v>727</v>
      </c>
      <c r="O40" s="9">
        <v>10</v>
      </c>
      <c r="P40" s="9" t="s">
        <v>965</v>
      </c>
      <c r="Q40" t="s">
        <v>356</v>
      </c>
      <c r="R40" s="7" t="s">
        <v>785</v>
      </c>
      <c r="S40" s="11">
        <v>2311</v>
      </c>
    </row>
    <row r="41" spans="1:19" hidden="1" x14ac:dyDescent="0.25">
      <c r="A41" s="6" t="s">
        <v>1155</v>
      </c>
      <c r="B41" s="258" t="s">
        <v>1007</v>
      </c>
      <c r="C41" s="206" t="s">
        <v>1411</v>
      </c>
      <c r="D41" s="8">
        <v>2</v>
      </c>
      <c r="E41" s="11">
        <v>3</v>
      </c>
      <c r="F41" s="7" t="s">
        <v>2331</v>
      </c>
      <c r="G41" s="21" t="s">
        <v>58</v>
      </c>
      <c r="H41" s="19">
        <v>2311</v>
      </c>
      <c r="I41" s="10">
        <v>45881</v>
      </c>
      <c r="J41" s="11" t="s">
        <v>1131</v>
      </c>
      <c r="K41" s="9">
        <v>31</v>
      </c>
      <c r="L41" s="9" t="s">
        <v>1127</v>
      </c>
      <c r="M41" s="19">
        <v>11</v>
      </c>
      <c r="N41" s="9" t="s">
        <v>727</v>
      </c>
      <c r="O41" s="9">
        <v>11</v>
      </c>
      <c r="P41" s="9" t="s">
        <v>678</v>
      </c>
      <c r="Q41" t="s">
        <v>59</v>
      </c>
      <c r="R41" s="7" t="s">
        <v>427</v>
      </c>
      <c r="S41" s="11" t="s">
        <v>797</v>
      </c>
    </row>
    <row r="42" spans="1:19" hidden="1" x14ac:dyDescent="0.25">
      <c r="A42" s="6" t="s">
        <v>1155</v>
      </c>
      <c r="B42" s="258" t="s">
        <v>1007</v>
      </c>
      <c r="C42" s="206" t="s">
        <v>1412</v>
      </c>
      <c r="D42" s="8">
        <v>1</v>
      </c>
      <c r="F42" s="7" t="s">
        <v>2332</v>
      </c>
      <c r="G42" s="21" t="s">
        <v>188</v>
      </c>
      <c r="H42" s="19">
        <v>120</v>
      </c>
      <c r="I42" s="10">
        <v>45874</v>
      </c>
      <c r="J42" s="11" t="s">
        <v>2333</v>
      </c>
      <c r="K42" s="9">
        <v>14</v>
      </c>
      <c r="L42" s="9" t="s">
        <v>1130</v>
      </c>
      <c r="M42" s="19">
        <v>16</v>
      </c>
      <c r="N42" s="9" t="s">
        <v>727</v>
      </c>
      <c r="O42" s="9" t="s">
        <v>1128</v>
      </c>
      <c r="P42" s="9" t="s">
        <v>680</v>
      </c>
      <c r="Q42" t="s">
        <v>189</v>
      </c>
      <c r="R42" s="7" t="s">
        <v>652</v>
      </c>
      <c r="S42" s="11" t="s">
        <v>649</v>
      </c>
    </row>
    <row r="43" spans="1:19" hidden="1" x14ac:dyDescent="0.25">
      <c r="A43" s="6" t="s">
        <v>1155</v>
      </c>
      <c r="B43" s="258" t="s">
        <v>1007</v>
      </c>
      <c r="C43" s="206" t="s">
        <v>1413</v>
      </c>
      <c r="D43" s="8">
        <v>1</v>
      </c>
      <c r="E43" s="11">
        <v>4</v>
      </c>
      <c r="F43" s="7" t="s">
        <v>2334</v>
      </c>
      <c r="G43" s="21" t="s">
        <v>764</v>
      </c>
      <c r="H43" s="19">
        <v>2301</v>
      </c>
      <c r="I43" s="10">
        <v>45876</v>
      </c>
      <c r="J43" s="11" t="s">
        <v>2290</v>
      </c>
      <c r="K43" s="9">
        <v>18</v>
      </c>
      <c r="L43" s="9" t="s">
        <v>1127</v>
      </c>
      <c r="M43" s="19">
        <v>16</v>
      </c>
      <c r="N43" s="9" t="s">
        <v>727</v>
      </c>
      <c r="O43" s="9" t="s">
        <v>1128</v>
      </c>
      <c r="P43" s="9" t="s">
        <v>680</v>
      </c>
      <c r="Q43" t="s">
        <v>686</v>
      </c>
      <c r="R43" s="7" t="s">
        <v>765</v>
      </c>
      <c r="S43" s="11">
        <v>2301</v>
      </c>
    </row>
    <row r="44" spans="1:19" hidden="1" x14ac:dyDescent="0.25">
      <c r="A44" s="6" t="s">
        <v>1155</v>
      </c>
      <c r="B44" s="8" t="s">
        <v>1011</v>
      </c>
      <c r="C44" s="206" t="s">
        <v>1414</v>
      </c>
      <c r="D44" s="8">
        <v>1</v>
      </c>
      <c r="E44" s="11">
        <v>5</v>
      </c>
      <c r="F44" s="7" t="s">
        <v>2335</v>
      </c>
      <c r="G44" s="21" t="s">
        <v>764</v>
      </c>
      <c r="H44" s="19">
        <v>2301</v>
      </c>
      <c r="I44" s="10">
        <v>45887</v>
      </c>
      <c r="J44" s="11" t="s">
        <v>1118</v>
      </c>
      <c r="K44" s="9">
        <v>19</v>
      </c>
      <c r="L44" s="9" t="s">
        <v>1119</v>
      </c>
      <c r="M44" s="19">
        <v>2</v>
      </c>
      <c r="N44" s="9" t="s">
        <v>726</v>
      </c>
      <c r="O44" s="9">
        <v>2</v>
      </c>
      <c r="P44" s="9" t="s">
        <v>672</v>
      </c>
      <c r="Q44" t="s">
        <v>686</v>
      </c>
      <c r="R44" s="7" t="s">
        <v>765</v>
      </c>
      <c r="S44" s="11">
        <v>2301</v>
      </c>
    </row>
    <row r="45" spans="1:19" hidden="1" x14ac:dyDescent="0.25">
      <c r="A45" s="6" t="s">
        <v>1155</v>
      </c>
      <c r="B45" s="258" t="s">
        <v>1011</v>
      </c>
      <c r="C45" s="206" t="s">
        <v>1415</v>
      </c>
      <c r="E45" s="11">
        <v>4</v>
      </c>
      <c r="F45" s="7" t="s">
        <v>2336</v>
      </c>
      <c r="G45" s="21" t="s">
        <v>764</v>
      </c>
      <c r="H45" s="19">
        <v>2301</v>
      </c>
      <c r="I45" s="10">
        <v>45868</v>
      </c>
      <c r="J45" s="11" t="s">
        <v>1146</v>
      </c>
      <c r="K45" s="9">
        <v>4</v>
      </c>
      <c r="L45" s="9" t="s">
        <v>1147</v>
      </c>
      <c r="M45" s="19">
        <v>2</v>
      </c>
      <c r="N45" s="9" t="s">
        <v>885</v>
      </c>
      <c r="O45" s="9">
        <v>2</v>
      </c>
      <c r="P45" s="9" t="s">
        <v>890</v>
      </c>
      <c r="Q45" t="s">
        <v>686</v>
      </c>
      <c r="R45" s="7" t="s">
        <v>765</v>
      </c>
      <c r="S45" s="11">
        <v>2301</v>
      </c>
    </row>
    <row r="46" spans="1:19" hidden="1" x14ac:dyDescent="0.25">
      <c r="A46" s="6" t="s">
        <v>1155</v>
      </c>
      <c r="B46" s="258" t="s">
        <v>1011</v>
      </c>
      <c r="C46" s="206" t="s">
        <v>1416</v>
      </c>
      <c r="D46" s="8">
        <v>3</v>
      </c>
      <c r="E46" s="11">
        <v>4</v>
      </c>
      <c r="F46" s="7" t="s">
        <v>2337</v>
      </c>
      <c r="G46" s="21" t="s">
        <v>764</v>
      </c>
      <c r="H46" s="19">
        <v>2301</v>
      </c>
      <c r="I46" s="10">
        <v>45888</v>
      </c>
      <c r="J46" s="11" t="s">
        <v>2338</v>
      </c>
      <c r="K46" s="9">
        <v>46</v>
      </c>
      <c r="L46" s="9" t="s">
        <v>1130</v>
      </c>
      <c r="M46" s="19">
        <v>14</v>
      </c>
      <c r="N46" s="9" t="s">
        <v>727</v>
      </c>
      <c r="O46" s="9" t="s">
        <v>1128</v>
      </c>
      <c r="P46" s="9" t="s">
        <v>680</v>
      </c>
      <c r="Q46" t="s">
        <v>686</v>
      </c>
      <c r="R46" s="7" t="s">
        <v>765</v>
      </c>
      <c r="S46" s="11">
        <v>2301</v>
      </c>
    </row>
    <row r="47" spans="1:19" hidden="1" x14ac:dyDescent="0.25">
      <c r="A47" s="6" t="s">
        <v>1155</v>
      </c>
      <c r="B47" s="258" t="s">
        <v>1011</v>
      </c>
      <c r="C47" s="206" t="s">
        <v>1417</v>
      </c>
      <c r="D47" s="8">
        <v>2</v>
      </c>
      <c r="F47" s="7" t="s">
        <v>2339</v>
      </c>
      <c r="G47" s="21" t="s">
        <v>144</v>
      </c>
      <c r="H47" s="19">
        <v>257</v>
      </c>
      <c r="I47" s="10">
        <v>45883</v>
      </c>
      <c r="J47" s="11" t="s">
        <v>2307</v>
      </c>
      <c r="K47" s="9">
        <v>28</v>
      </c>
      <c r="L47" s="9" t="s">
        <v>1127</v>
      </c>
      <c r="M47" s="19">
        <v>23</v>
      </c>
      <c r="N47" s="9" t="s">
        <v>727</v>
      </c>
      <c r="O47" s="9" t="s">
        <v>1128</v>
      </c>
      <c r="P47" s="9" t="s">
        <v>680</v>
      </c>
      <c r="Q47" t="s">
        <v>145</v>
      </c>
      <c r="R47" s="7" t="s">
        <v>507</v>
      </c>
      <c r="S47" s="11" t="s">
        <v>508</v>
      </c>
    </row>
    <row r="48" spans="1:19" hidden="1" x14ac:dyDescent="0.25">
      <c r="A48" s="6" t="s">
        <v>1155</v>
      </c>
      <c r="B48" s="258" t="s">
        <v>1011</v>
      </c>
      <c r="C48" s="206" t="s">
        <v>1418</v>
      </c>
      <c r="D48" s="8">
        <v>7</v>
      </c>
      <c r="F48" s="7" t="s">
        <v>2340</v>
      </c>
      <c r="G48" s="21" t="s">
        <v>152</v>
      </c>
      <c r="H48" s="19">
        <v>2306</v>
      </c>
      <c r="I48" s="10">
        <v>45870</v>
      </c>
      <c r="J48" s="11" t="s">
        <v>1314</v>
      </c>
      <c r="K48" s="9">
        <v>98</v>
      </c>
      <c r="L48" s="9" t="s">
        <v>1127</v>
      </c>
      <c r="M48" s="19">
        <v>15</v>
      </c>
      <c r="N48" s="9" t="s">
        <v>727</v>
      </c>
      <c r="O48" s="9" t="s">
        <v>1128</v>
      </c>
      <c r="P48" s="9" t="s">
        <v>680</v>
      </c>
      <c r="Q48" t="s">
        <v>153</v>
      </c>
      <c r="R48" s="7" t="s">
        <v>687</v>
      </c>
      <c r="S48" s="11">
        <v>2306</v>
      </c>
    </row>
    <row r="49" spans="1:19" hidden="1" x14ac:dyDescent="0.25">
      <c r="A49" s="6" t="s">
        <v>1155</v>
      </c>
      <c r="B49" s="258" t="s">
        <v>1011</v>
      </c>
      <c r="C49" s="206" t="s">
        <v>1419</v>
      </c>
      <c r="D49" s="8">
        <v>10</v>
      </c>
      <c r="F49" s="7" t="s">
        <v>2341</v>
      </c>
      <c r="G49" s="21" t="s">
        <v>84</v>
      </c>
      <c r="H49" s="19">
        <v>36</v>
      </c>
      <c r="I49" s="10">
        <v>45875</v>
      </c>
      <c r="J49" s="11" t="s">
        <v>2290</v>
      </c>
      <c r="K49" s="9">
        <v>140</v>
      </c>
      <c r="L49" s="9" t="s">
        <v>1127</v>
      </c>
      <c r="M49" s="19">
        <v>16</v>
      </c>
      <c r="N49" s="9" t="s">
        <v>727</v>
      </c>
      <c r="O49" s="9" t="s">
        <v>1128</v>
      </c>
      <c r="P49" s="9" t="s">
        <v>680</v>
      </c>
      <c r="Q49" t="s">
        <v>85</v>
      </c>
      <c r="R49" s="7" t="s">
        <v>486</v>
      </c>
      <c r="S49" s="11" t="s">
        <v>487</v>
      </c>
    </row>
    <row r="50" spans="1:19" hidden="1" x14ac:dyDescent="0.25">
      <c r="A50" s="6" t="s">
        <v>1155</v>
      </c>
      <c r="B50" s="258" t="s">
        <v>1011</v>
      </c>
      <c r="C50" s="206" t="s">
        <v>1420</v>
      </c>
      <c r="D50" s="8">
        <v>2</v>
      </c>
      <c r="F50" s="7" t="s">
        <v>2342</v>
      </c>
      <c r="G50" s="21" t="s">
        <v>58</v>
      </c>
      <c r="H50" s="19">
        <v>2311</v>
      </c>
      <c r="I50" s="10">
        <v>45880</v>
      </c>
      <c r="J50" s="11" t="s">
        <v>1179</v>
      </c>
      <c r="K50" s="9">
        <v>28</v>
      </c>
      <c r="L50" s="9" t="s">
        <v>1158</v>
      </c>
      <c r="M50" s="19">
        <v>12</v>
      </c>
      <c r="N50" s="9" t="s">
        <v>727</v>
      </c>
      <c r="O50" s="9">
        <v>12</v>
      </c>
      <c r="P50" s="9" t="s">
        <v>679</v>
      </c>
      <c r="Q50" t="s">
        <v>59</v>
      </c>
      <c r="R50" s="7" t="s">
        <v>427</v>
      </c>
      <c r="S50" s="11" t="s">
        <v>797</v>
      </c>
    </row>
    <row r="51" spans="1:19" hidden="1" x14ac:dyDescent="0.25">
      <c r="A51" s="6" t="s">
        <v>1155</v>
      </c>
      <c r="B51" s="8" t="s">
        <v>1010</v>
      </c>
      <c r="C51" s="206" t="s">
        <v>1420</v>
      </c>
      <c r="D51" s="8">
        <v>1</v>
      </c>
      <c r="F51" s="7" t="s">
        <v>2342</v>
      </c>
      <c r="G51" s="21" t="s">
        <v>58</v>
      </c>
      <c r="H51" s="19">
        <v>2311</v>
      </c>
      <c r="I51" s="10">
        <v>45880</v>
      </c>
      <c r="J51" s="11" t="s">
        <v>1179</v>
      </c>
      <c r="K51" s="9">
        <v>14</v>
      </c>
      <c r="L51" s="9" t="s">
        <v>1158</v>
      </c>
      <c r="M51" s="19">
        <v>12</v>
      </c>
      <c r="N51" s="9" t="s">
        <v>727</v>
      </c>
      <c r="O51" s="9">
        <v>12</v>
      </c>
      <c r="P51" s="9" t="s">
        <v>679</v>
      </c>
      <c r="Q51" t="s">
        <v>59</v>
      </c>
      <c r="R51" s="7" t="s">
        <v>427</v>
      </c>
      <c r="S51" s="11" t="s">
        <v>797</v>
      </c>
    </row>
    <row r="52" spans="1:19" hidden="1" x14ac:dyDescent="0.25">
      <c r="A52" s="6" t="s">
        <v>1155</v>
      </c>
      <c r="B52" s="258" t="s">
        <v>1010</v>
      </c>
      <c r="C52" s="206" t="s">
        <v>1421</v>
      </c>
      <c r="D52" s="8">
        <v>2</v>
      </c>
      <c r="F52" s="7" t="s">
        <v>2297</v>
      </c>
      <c r="G52" s="21" t="s">
        <v>58</v>
      </c>
      <c r="H52" s="19">
        <v>2311</v>
      </c>
      <c r="I52" s="10">
        <v>45889</v>
      </c>
      <c r="J52" s="11" t="s">
        <v>1312</v>
      </c>
      <c r="K52" s="9">
        <v>28</v>
      </c>
      <c r="L52" s="9" t="s">
        <v>1127</v>
      </c>
      <c r="M52" s="19">
        <v>12</v>
      </c>
      <c r="N52" s="9" t="s">
        <v>727</v>
      </c>
      <c r="O52" s="9">
        <v>12</v>
      </c>
      <c r="P52" s="9" t="s">
        <v>679</v>
      </c>
      <c r="Q52" t="s">
        <v>59</v>
      </c>
      <c r="R52" s="7" t="s">
        <v>427</v>
      </c>
      <c r="S52" s="11" t="s">
        <v>797</v>
      </c>
    </row>
    <row r="53" spans="1:19" hidden="1" x14ac:dyDescent="0.25">
      <c r="A53" s="6" t="s">
        <v>1155</v>
      </c>
      <c r="B53" s="258" t="s">
        <v>1010</v>
      </c>
      <c r="C53" s="206" t="s">
        <v>1422</v>
      </c>
      <c r="D53" s="8">
        <v>5</v>
      </c>
      <c r="F53" s="7" t="s">
        <v>2343</v>
      </c>
      <c r="G53" s="21" t="s">
        <v>764</v>
      </c>
      <c r="H53" s="19">
        <v>2301</v>
      </c>
      <c r="I53" s="10">
        <v>45870</v>
      </c>
      <c r="J53" s="11" t="s">
        <v>1308</v>
      </c>
      <c r="K53" s="9">
        <v>70</v>
      </c>
      <c r="L53" s="9" t="s">
        <v>1127</v>
      </c>
      <c r="M53" s="19">
        <v>14</v>
      </c>
      <c r="N53" s="9" t="s">
        <v>727</v>
      </c>
      <c r="O53" s="9" t="s">
        <v>1128</v>
      </c>
      <c r="P53" s="9" t="s">
        <v>680</v>
      </c>
      <c r="Q53" t="s">
        <v>686</v>
      </c>
      <c r="R53" s="7" t="s">
        <v>765</v>
      </c>
      <c r="S53" s="11">
        <v>2301</v>
      </c>
    </row>
    <row r="54" spans="1:19" hidden="1" x14ac:dyDescent="0.25">
      <c r="A54" s="6" t="s">
        <v>1155</v>
      </c>
      <c r="B54" s="258" t="s">
        <v>1010</v>
      </c>
      <c r="C54" s="206" t="s">
        <v>1423</v>
      </c>
      <c r="D54" s="8">
        <v>3</v>
      </c>
      <c r="E54" s="11">
        <v>7</v>
      </c>
      <c r="F54" s="7" t="s">
        <v>2344</v>
      </c>
      <c r="G54" s="21" t="s">
        <v>188</v>
      </c>
      <c r="H54" s="19">
        <v>9308</v>
      </c>
      <c r="I54" s="10">
        <v>45888</v>
      </c>
      <c r="J54" s="11" t="s">
        <v>1312</v>
      </c>
      <c r="K54" s="9">
        <v>49</v>
      </c>
      <c r="L54" s="9" t="s">
        <v>1127</v>
      </c>
      <c r="M54" s="19">
        <v>12</v>
      </c>
      <c r="N54" s="9" t="s">
        <v>727</v>
      </c>
      <c r="O54" s="9">
        <v>12</v>
      </c>
      <c r="P54" s="9" t="s">
        <v>679</v>
      </c>
      <c r="Q54" t="s">
        <v>189</v>
      </c>
      <c r="R54" s="7" t="s">
        <v>766</v>
      </c>
      <c r="S54" s="11">
        <v>9308</v>
      </c>
    </row>
    <row r="55" spans="1:19" hidden="1" x14ac:dyDescent="0.25">
      <c r="A55" s="6" t="s">
        <v>1155</v>
      </c>
      <c r="B55" s="258" t="s">
        <v>1010</v>
      </c>
      <c r="C55" s="206" t="s">
        <v>1422</v>
      </c>
      <c r="D55" s="8">
        <v>5</v>
      </c>
      <c r="F55" s="7" t="s">
        <v>2343</v>
      </c>
      <c r="G55" s="21" t="s">
        <v>764</v>
      </c>
      <c r="H55" s="19">
        <v>2301</v>
      </c>
      <c r="I55" s="10">
        <v>45870</v>
      </c>
      <c r="J55" s="11" t="s">
        <v>1308</v>
      </c>
      <c r="K55" s="9">
        <v>70</v>
      </c>
      <c r="L55" s="9" t="s">
        <v>1127</v>
      </c>
      <c r="M55" s="19">
        <v>14</v>
      </c>
      <c r="N55" s="9" t="s">
        <v>727</v>
      </c>
      <c r="O55" s="9" t="s">
        <v>1128</v>
      </c>
      <c r="P55" s="9" t="s">
        <v>680</v>
      </c>
      <c r="Q55" t="s">
        <v>686</v>
      </c>
      <c r="R55" s="7" t="s">
        <v>765</v>
      </c>
      <c r="S55" s="11">
        <v>2301</v>
      </c>
    </row>
    <row r="56" spans="1:19" hidden="1" x14ac:dyDescent="0.25">
      <c r="A56" s="6" t="s">
        <v>1155</v>
      </c>
      <c r="B56" s="258" t="s">
        <v>1010</v>
      </c>
      <c r="C56" s="206" t="s">
        <v>1424</v>
      </c>
      <c r="D56" s="8">
        <v>1</v>
      </c>
      <c r="F56" s="7" t="s">
        <v>2345</v>
      </c>
      <c r="G56" s="21" t="s">
        <v>355</v>
      </c>
      <c r="H56" s="19">
        <v>2311</v>
      </c>
      <c r="I56" s="10">
        <v>45880</v>
      </c>
      <c r="J56" s="11" t="s">
        <v>1306</v>
      </c>
      <c r="K56" s="9">
        <v>14</v>
      </c>
      <c r="L56" s="9" t="s">
        <v>1156</v>
      </c>
      <c r="M56" s="19">
        <v>11</v>
      </c>
      <c r="N56" s="9" t="s">
        <v>727</v>
      </c>
      <c r="O56" s="9">
        <v>11</v>
      </c>
      <c r="P56" s="9" t="s">
        <v>678</v>
      </c>
      <c r="Q56" t="s">
        <v>356</v>
      </c>
      <c r="R56" s="7" t="s">
        <v>785</v>
      </c>
      <c r="S56" s="11">
        <v>2311</v>
      </c>
    </row>
    <row r="57" spans="1:19" hidden="1" x14ac:dyDescent="0.25">
      <c r="A57" s="6" t="s">
        <v>1155</v>
      </c>
      <c r="B57" s="258" t="s">
        <v>1010</v>
      </c>
      <c r="C57" s="206" t="s">
        <v>1425</v>
      </c>
      <c r="D57" s="8">
        <v>7</v>
      </c>
      <c r="F57" s="7" t="s">
        <v>2346</v>
      </c>
      <c r="G57" s="21" t="s">
        <v>355</v>
      </c>
      <c r="H57" s="19">
        <v>2306</v>
      </c>
      <c r="I57" s="10">
        <v>45888</v>
      </c>
      <c r="J57" s="11" t="s">
        <v>1310</v>
      </c>
      <c r="K57" s="9">
        <v>98</v>
      </c>
      <c r="L57" s="9" t="s">
        <v>1156</v>
      </c>
      <c r="M57" s="19">
        <v>16</v>
      </c>
      <c r="N57" s="9" t="s">
        <v>727</v>
      </c>
      <c r="O57" s="9" t="s">
        <v>1128</v>
      </c>
      <c r="P57" s="9" t="s">
        <v>680</v>
      </c>
      <c r="Q57" t="s">
        <v>356</v>
      </c>
      <c r="R57" s="7" t="s">
        <v>688</v>
      </c>
      <c r="S57" s="11">
        <v>2306</v>
      </c>
    </row>
    <row r="58" spans="1:19" hidden="1" x14ac:dyDescent="0.25">
      <c r="A58" s="6" t="s">
        <v>1155</v>
      </c>
      <c r="B58" s="8" t="s">
        <v>1259</v>
      </c>
      <c r="C58" s="206" t="s">
        <v>1420</v>
      </c>
      <c r="D58" s="8">
        <v>3</v>
      </c>
      <c r="F58" s="7" t="s">
        <v>2342</v>
      </c>
      <c r="G58" s="21" t="s">
        <v>58</v>
      </c>
      <c r="H58" s="19">
        <v>2311</v>
      </c>
      <c r="I58" s="10">
        <v>45880</v>
      </c>
      <c r="J58" s="11" t="s">
        <v>1179</v>
      </c>
      <c r="K58" s="9">
        <v>42</v>
      </c>
      <c r="L58" s="9" t="s">
        <v>1158</v>
      </c>
      <c r="M58" s="19">
        <v>12</v>
      </c>
      <c r="N58" s="9" t="s">
        <v>727</v>
      </c>
      <c r="O58" s="9">
        <v>12</v>
      </c>
      <c r="P58" s="9" t="s">
        <v>679</v>
      </c>
      <c r="Q58" t="s">
        <v>59</v>
      </c>
      <c r="R58" s="7" t="s">
        <v>427</v>
      </c>
      <c r="S58" s="11" t="s">
        <v>797</v>
      </c>
    </row>
    <row r="59" spans="1:19" hidden="1" x14ac:dyDescent="0.25">
      <c r="A59" s="6" t="s">
        <v>1155</v>
      </c>
      <c r="B59" s="8" t="s">
        <v>1013</v>
      </c>
      <c r="C59" s="206" t="s">
        <v>1426</v>
      </c>
      <c r="D59" s="8">
        <v>1</v>
      </c>
      <c r="E59" s="11">
        <v>6</v>
      </c>
      <c r="F59" s="7" t="s">
        <v>2347</v>
      </c>
      <c r="G59" s="21" t="s">
        <v>188</v>
      </c>
      <c r="H59" s="19">
        <v>9308</v>
      </c>
      <c r="I59" s="10">
        <v>45888</v>
      </c>
      <c r="J59" s="11" t="s">
        <v>1142</v>
      </c>
      <c r="K59" s="9">
        <v>20</v>
      </c>
      <c r="L59" s="9" t="s">
        <v>1129</v>
      </c>
      <c r="M59" s="19">
        <v>12</v>
      </c>
      <c r="N59" s="9" t="s">
        <v>727</v>
      </c>
      <c r="O59" s="9">
        <v>12</v>
      </c>
      <c r="P59" s="9" t="s">
        <v>679</v>
      </c>
      <c r="Q59" t="s">
        <v>189</v>
      </c>
      <c r="R59" s="7" t="s">
        <v>766</v>
      </c>
      <c r="S59" s="11">
        <v>9308</v>
      </c>
    </row>
    <row r="60" spans="1:19" hidden="1" x14ac:dyDescent="0.25">
      <c r="A60" s="6" t="s">
        <v>1155</v>
      </c>
      <c r="B60" s="258" t="s">
        <v>1013</v>
      </c>
      <c r="C60" s="206" t="s">
        <v>1427</v>
      </c>
      <c r="D60" s="8">
        <v>19</v>
      </c>
      <c r="F60" s="7" t="s">
        <v>2348</v>
      </c>
      <c r="G60" s="21" t="s">
        <v>138</v>
      </c>
      <c r="H60" s="19">
        <v>9308</v>
      </c>
      <c r="I60" s="10">
        <v>45867</v>
      </c>
      <c r="J60" s="11" t="s">
        <v>1142</v>
      </c>
      <c r="K60" s="9">
        <v>266</v>
      </c>
      <c r="L60" s="9" t="s">
        <v>1129</v>
      </c>
      <c r="M60" s="19">
        <v>12</v>
      </c>
      <c r="N60" s="9" t="s">
        <v>727</v>
      </c>
      <c r="O60" s="9">
        <v>12</v>
      </c>
      <c r="P60" s="9" t="s">
        <v>679</v>
      </c>
      <c r="Q60" t="s">
        <v>139</v>
      </c>
      <c r="R60" s="7" t="s">
        <v>763</v>
      </c>
      <c r="S60" s="11">
        <v>9308</v>
      </c>
    </row>
    <row r="61" spans="1:19" hidden="1" x14ac:dyDescent="0.25">
      <c r="A61" s="6" t="s">
        <v>1155</v>
      </c>
      <c r="B61" s="8" t="s">
        <v>1014</v>
      </c>
      <c r="C61" s="206" t="s">
        <v>1428</v>
      </c>
      <c r="D61" s="8">
        <v>10</v>
      </c>
      <c r="E61" s="11">
        <v>4</v>
      </c>
      <c r="F61" s="7" t="s">
        <v>2349</v>
      </c>
      <c r="G61" s="21" t="s">
        <v>355</v>
      </c>
      <c r="H61" s="19">
        <v>2306</v>
      </c>
      <c r="I61" s="10">
        <v>45874</v>
      </c>
      <c r="J61" s="11" t="s">
        <v>2290</v>
      </c>
      <c r="K61" s="9">
        <v>144</v>
      </c>
      <c r="L61" s="9" t="s">
        <v>1127</v>
      </c>
      <c r="M61" s="19">
        <v>16</v>
      </c>
      <c r="N61" s="9" t="s">
        <v>727</v>
      </c>
      <c r="O61" s="9" t="s">
        <v>1128</v>
      </c>
      <c r="P61" s="9" t="s">
        <v>680</v>
      </c>
      <c r="Q61" t="s">
        <v>356</v>
      </c>
      <c r="R61" s="7" t="s">
        <v>688</v>
      </c>
      <c r="S61" s="11">
        <v>2306</v>
      </c>
    </row>
    <row r="62" spans="1:19" hidden="1" x14ac:dyDescent="0.25">
      <c r="A62" s="6" t="s">
        <v>1155</v>
      </c>
      <c r="B62" s="258" t="s">
        <v>1014</v>
      </c>
      <c r="C62" s="206" t="s">
        <v>1429</v>
      </c>
      <c r="D62" s="8">
        <v>4</v>
      </c>
      <c r="E62" s="11">
        <v>7</v>
      </c>
      <c r="F62" s="7" t="s">
        <v>2350</v>
      </c>
      <c r="G62" s="21" t="s">
        <v>188</v>
      </c>
      <c r="H62" s="19">
        <v>9308</v>
      </c>
      <c r="I62" s="10">
        <v>45883</v>
      </c>
      <c r="J62" s="11" t="s">
        <v>1312</v>
      </c>
      <c r="K62" s="9">
        <v>63</v>
      </c>
      <c r="L62" s="9" t="s">
        <v>1127</v>
      </c>
      <c r="M62" s="19">
        <v>12</v>
      </c>
      <c r="N62" s="9" t="s">
        <v>727</v>
      </c>
      <c r="O62" s="9">
        <v>12</v>
      </c>
      <c r="P62" s="9" t="s">
        <v>679</v>
      </c>
      <c r="Q62" t="s">
        <v>189</v>
      </c>
      <c r="R62" s="7" t="s">
        <v>766</v>
      </c>
      <c r="S62" s="11">
        <v>9308</v>
      </c>
    </row>
    <row r="63" spans="1:19" hidden="1" x14ac:dyDescent="0.25">
      <c r="A63" s="6" t="s">
        <v>1155</v>
      </c>
      <c r="B63" s="8" t="s">
        <v>1015</v>
      </c>
      <c r="C63" s="206" t="s">
        <v>1393</v>
      </c>
      <c r="D63" s="8">
        <v>11</v>
      </c>
      <c r="F63" s="7" t="s">
        <v>2309</v>
      </c>
      <c r="G63" s="21" t="s">
        <v>58</v>
      </c>
      <c r="H63" s="19">
        <v>2311</v>
      </c>
      <c r="I63" s="10">
        <v>45882</v>
      </c>
      <c r="J63" s="11" t="s">
        <v>2284</v>
      </c>
      <c r="K63" s="9">
        <v>154</v>
      </c>
      <c r="L63" s="9" t="s">
        <v>2285</v>
      </c>
      <c r="M63" s="19">
        <v>11</v>
      </c>
      <c r="N63" s="9" t="s">
        <v>727</v>
      </c>
      <c r="O63" s="9">
        <v>11</v>
      </c>
      <c r="P63" s="9" t="s">
        <v>678</v>
      </c>
      <c r="Q63" t="s">
        <v>59</v>
      </c>
      <c r="R63" s="7" t="s">
        <v>427</v>
      </c>
      <c r="S63" s="11" t="s">
        <v>797</v>
      </c>
    </row>
    <row r="64" spans="1:19" hidden="1" x14ac:dyDescent="0.25">
      <c r="A64" s="6" t="s">
        <v>1155</v>
      </c>
      <c r="B64" s="258" t="s">
        <v>1015</v>
      </c>
      <c r="C64" s="206" t="s">
        <v>1430</v>
      </c>
      <c r="D64" s="8">
        <v>1</v>
      </c>
      <c r="E64" s="11">
        <v>2</v>
      </c>
      <c r="F64" s="7" t="s">
        <v>2351</v>
      </c>
      <c r="G64" s="21" t="s">
        <v>58</v>
      </c>
      <c r="H64" s="19">
        <v>2311</v>
      </c>
      <c r="I64" s="10">
        <v>45883</v>
      </c>
      <c r="J64" s="11" t="s">
        <v>2284</v>
      </c>
      <c r="K64" s="9">
        <v>16</v>
      </c>
      <c r="L64" s="9" t="s">
        <v>2285</v>
      </c>
      <c r="M64" s="19">
        <v>11</v>
      </c>
      <c r="N64" s="9" t="s">
        <v>727</v>
      </c>
      <c r="O64" s="9">
        <v>11</v>
      </c>
      <c r="P64" s="9" t="s">
        <v>678</v>
      </c>
      <c r="Q64" t="s">
        <v>59</v>
      </c>
      <c r="R64" s="7" t="s">
        <v>427</v>
      </c>
      <c r="S64" s="11" t="s">
        <v>797</v>
      </c>
    </row>
    <row r="65" spans="1:19" hidden="1" x14ac:dyDescent="0.25">
      <c r="A65" s="6" t="s">
        <v>1155</v>
      </c>
      <c r="B65" s="258" t="s">
        <v>1015</v>
      </c>
      <c r="C65" s="206" t="s">
        <v>1431</v>
      </c>
      <c r="D65" s="8">
        <v>5</v>
      </c>
      <c r="F65" s="7" t="s">
        <v>2352</v>
      </c>
      <c r="G65" s="21" t="s">
        <v>58</v>
      </c>
      <c r="H65" s="19">
        <v>2311</v>
      </c>
      <c r="I65" s="10">
        <v>45869</v>
      </c>
      <c r="J65" s="11" t="s">
        <v>2284</v>
      </c>
      <c r="K65" s="9">
        <v>70</v>
      </c>
      <c r="L65" s="9" t="s">
        <v>2285</v>
      </c>
      <c r="M65" s="19">
        <v>11</v>
      </c>
      <c r="N65" s="9" t="s">
        <v>727</v>
      </c>
      <c r="O65" s="9">
        <v>11</v>
      </c>
      <c r="P65" s="9" t="s">
        <v>678</v>
      </c>
      <c r="Q65" t="s">
        <v>59</v>
      </c>
      <c r="R65" s="7" t="s">
        <v>427</v>
      </c>
      <c r="S65" s="11" t="s">
        <v>797</v>
      </c>
    </row>
    <row r="66" spans="1:19" hidden="1" x14ac:dyDescent="0.25">
      <c r="A66" s="6" t="s">
        <v>1155</v>
      </c>
      <c r="B66" s="258" t="s">
        <v>1015</v>
      </c>
      <c r="C66" s="206" t="s">
        <v>1422</v>
      </c>
      <c r="D66" s="8">
        <v>3</v>
      </c>
      <c r="E66" s="11">
        <v>8</v>
      </c>
      <c r="F66" s="7" t="s">
        <v>2343</v>
      </c>
      <c r="G66" s="21" t="s">
        <v>764</v>
      </c>
      <c r="H66" s="19">
        <v>2301</v>
      </c>
      <c r="I66" s="10">
        <v>45870</v>
      </c>
      <c r="J66" s="11" t="s">
        <v>1308</v>
      </c>
      <c r="K66" s="9">
        <v>50</v>
      </c>
      <c r="L66" s="9" t="s">
        <v>1127</v>
      </c>
      <c r="M66" s="19">
        <v>14</v>
      </c>
      <c r="N66" s="9" t="s">
        <v>727</v>
      </c>
      <c r="O66" s="9" t="s">
        <v>1128</v>
      </c>
      <c r="P66" s="9" t="s">
        <v>680</v>
      </c>
      <c r="Q66" t="s">
        <v>686</v>
      </c>
      <c r="R66" s="7" t="s">
        <v>765</v>
      </c>
      <c r="S66" s="11">
        <v>2301</v>
      </c>
    </row>
    <row r="67" spans="1:19" hidden="1" x14ac:dyDescent="0.25">
      <c r="A67" s="6" t="s">
        <v>1155</v>
      </c>
      <c r="B67" s="258" t="s">
        <v>1015</v>
      </c>
      <c r="C67" s="206" t="s">
        <v>1432</v>
      </c>
      <c r="E67" s="11">
        <v>6</v>
      </c>
      <c r="F67" s="7" t="s">
        <v>2353</v>
      </c>
      <c r="G67" s="21" t="s">
        <v>58</v>
      </c>
      <c r="H67" s="19">
        <v>2977</v>
      </c>
      <c r="I67" s="10">
        <v>45828</v>
      </c>
      <c r="J67" s="11" t="s">
        <v>1126</v>
      </c>
      <c r="K67" s="9">
        <v>6</v>
      </c>
      <c r="L67" s="9" t="s">
        <v>1119</v>
      </c>
      <c r="M67" s="19">
        <v>1</v>
      </c>
      <c r="N67" s="9" t="s">
        <v>726</v>
      </c>
      <c r="O67" s="9">
        <v>1</v>
      </c>
      <c r="P67" s="9" t="s">
        <v>671</v>
      </c>
      <c r="Q67" t="s">
        <v>59</v>
      </c>
      <c r="R67" s="7" t="s">
        <v>452</v>
      </c>
      <c r="S67" s="11" t="s">
        <v>454</v>
      </c>
    </row>
    <row r="68" spans="1:19" hidden="1" x14ac:dyDescent="0.25">
      <c r="A68" s="6" t="s">
        <v>1155</v>
      </c>
      <c r="B68" s="8" t="s">
        <v>1433</v>
      </c>
      <c r="C68" s="206" t="s">
        <v>1434</v>
      </c>
      <c r="E68" s="11">
        <v>3</v>
      </c>
      <c r="F68" s="7" t="s">
        <v>2354</v>
      </c>
      <c r="G68" s="21" t="s">
        <v>188</v>
      </c>
      <c r="H68" s="19">
        <v>120</v>
      </c>
      <c r="I68" s="10">
        <v>45868</v>
      </c>
      <c r="J68" s="11" t="s">
        <v>1305</v>
      </c>
      <c r="K68" s="9">
        <v>3</v>
      </c>
      <c r="L68" s="9" t="s">
        <v>1129</v>
      </c>
      <c r="M68" s="19">
        <v>14</v>
      </c>
      <c r="N68" s="9" t="s">
        <v>727</v>
      </c>
      <c r="O68" s="9" t="s">
        <v>1128</v>
      </c>
      <c r="P68" s="9" t="s">
        <v>680</v>
      </c>
      <c r="Q68" t="s">
        <v>189</v>
      </c>
      <c r="R68" s="7" t="s">
        <v>652</v>
      </c>
      <c r="S68" s="11" t="s">
        <v>649</v>
      </c>
    </row>
    <row r="69" spans="1:19" hidden="1" x14ac:dyDescent="0.25">
      <c r="A69" s="6" t="s">
        <v>1155</v>
      </c>
      <c r="B69" s="258" t="s">
        <v>1433</v>
      </c>
      <c r="C69" s="206" t="s">
        <v>1435</v>
      </c>
      <c r="D69" s="8">
        <v>2</v>
      </c>
      <c r="F69" s="7" t="s">
        <v>2355</v>
      </c>
      <c r="G69" s="21" t="s">
        <v>148</v>
      </c>
      <c r="H69" s="19">
        <v>120</v>
      </c>
      <c r="I69" s="10">
        <v>45869</v>
      </c>
      <c r="J69" s="11" t="s">
        <v>1163</v>
      </c>
      <c r="K69" s="9">
        <v>28</v>
      </c>
      <c r="L69" s="9" t="s">
        <v>1127</v>
      </c>
      <c r="M69" s="19">
        <v>19</v>
      </c>
      <c r="N69" s="9" t="s">
        <v>727</v>
      </c>
      <c r="O69" s="9" t="s">
        <v>1128</v>
      </c>
      <c r="P69" s="9" t="s">
        <v>680</v>
      </c>
      <c r="Q69" t="s">
        <v>149</v>
      </c>
      <c r="R69" s="7" t="s">
        <v>648</v>
      </c>
      <c r="S69" s="11" t="s">
        <v>649</v>
      </c>
    </row>
    <row r="70" spans="1:19" hidden="1" x14ac:dyDescent="0.25">
      <c r="A70" s="6" t="s">
        <v>1155</v>
      </c>
      <c r="B70" s="258" t="s">
        <v>1433</v>
      </c>
      <c r="C70" s="206" t="s">
        <v>1436</v>
      </c>
      <c r="D70" s="8">
        <v>2</v>
      </c>
      <c r="E70" s="11">
        <v>9</v>
      </c>
      <c r="F70" s="7" t="s">
        <v>2356</v>
      </c>
      <c r="G70" s="21" t="s">
        <v>188</v>
      </c>
      <c r="H70" s="19">
        <v>9308</v>
      </c>
      <c r="I70" s="10">
        <v>45856</v>
      </c>
      <c r="J70" s="11" t="s">
        <v>1306</v>
      </c>
      <c r="K70" s="9">
        <v>37</v>
      </c>
      <c r="L70" s="9" t="s">
        <v>1156</v>
      </c>
      <c r="M70" s="19">
        <v>11</v>
      </c>
      <c r="N70" s="9" t="s">
        <v>727</v>
      </c>
      <c r="O70" s="9">
        <v>11</v>
      </c>
      <c r="P70" s="9" t="s">
        <v>678</v>
      </c>
      <c r="Q70" t="s">
        <v>189</v>
      </c>
      <c r="R70" s="7" t="s">
        <v>766</v>
      </c>
      <c r="S70" s="11">
        <v>9308</v>
      </c>
    </row>
    <row r="71" spans="1:19" hidden="1" x14ac:dyDescent="0.25">
      <c r="A71" s="6" t="s">
        <v>1155</v>
      </c>
      <c r="B71" s="258" t="s">
        <v>1433</v>
      </c>
      <c r="C71" s="206" t="s">
        <v>1437</v>
      </c>
      <c r="D71" s="8">
        <v>6</v>
      </c>
      <c r="E71" s="11">
        <v>2</v>
      </c>
      <c r="F71" s="7" t="s">
        <v>2357</v>
      </c>
      <c r="G71" s="21" t="s">
        <v>188</v>
      </c>
      <c r="H71" s="19">
        <v>9312</v>
      </c>
      <c r="I71" s="10">
        <v>45868</v>
      </c>
      <c r="J71" s="11" t="s">
        <v>1162</v>
      </c>
      <c r="K71" s="9">
        <v>86</v>
      </c>
      <c r="L71" s="9" t="s">
        <v>1156</v>
      </c>
      <c r="M71" s="19">
        <v>9</v>
      </c>
      <c r="N71" s="9" t="s">
        <v>727</v>
      </c>
      <c r="O71" s="9">
        <v>9</v>
      </c>
      <c r="P71" s="9" t="s">
        <v>681</v>
      </c>
      <c r="Q71" t="s">
        <v>189</v>
      </c>
      <c r="R71" s="7" t="s">
        <v>862</v>
      </c>
      <c r="S71" s="11">
        <v>9312</v>
      </c>
    </row>
    <row r="72" spans="1:19" hidden="1" x14ac:dyDescent="0.25">
      <c r="A72" s="6" t="s">
        <v>1155</v>
      </c>
      <c r="B72" s="258" t="s">
        <v>1433</v>
      </c>
      <c r="C72" s="206" t="s">
        <v>1438</v>
      </c>
      <c r="D72" s="8">
        <v>1</v>
      </c>
      <c r="E72" s="11">
        <v>5</v>
      </c>
      <c r="F72" s="7" t="s">
        <v>2358</v>
      </c>
      <c r="G72" s="21" t="s">
        <v>188</v>
      </c>
      <c r="H72" s="19">
        <v>2</v>
      </c>
      <c r="I72" s="10">
        <v>45866</v>
      </c>
      <c r="J72" s="11" t="s">
        <v>2359</v>
      </c>
      <c r="K72" s="9">
        <v>19</v>
      </c>
      <c r="L72" s="9" t="s">
        <v>1127</v>
      </c>
      <c r="M72" s="19">
        <v>27</v>
      </c>
      <c r="N72" s="9" t="s">
        <v>727</v>
      </c>
      <c r="O72" s="9" t="s">
        <v>1128</v>
      </c>
      <c r="P72" s="9" t="s">
        <v>680</v>
      </c>
      <c r="Q72" t="s">
        <v>189</v>
      </c>
      <c r="R72" s="7" t="s">
        <v>751</v>
      </c>
      <c r="S72" s="11">
        <v>2</v>
      </c>
    </row>
    <row r="73" spans="1:19" hidden="1" x14ac:dyDescent="0.25">
      <c r="A73" s="6" t="s">
        <v>1155</v>
      </c>
      <c r="B73" s="8" t="s">
        <v>1016</v>
      </c>
      <c r="C73" s="206" t="s">
        <v>1439</v>
      </c>
      <c r="D73" s="8">
        <v>4</v>
      </c>
      <c r="F73" s="7" t="s">
        <v>2360</v>
      </c>
      <c r="G73" s="21" t="s">
        <v>144</v>
      </c>
      <c r="H73" s="19">
        <v>257</v>
      </c>
      <c r="I73" s="10">
        <v>45889</v>
      </c>
      <c r="J73" s="11" t="s">
        <v>2307</v>
      </c>
      <c r="K73" s="9">
        <v>56</v>
      </c>
      <c r="L73" s="9" t="s">
        <v>1127</v>
      </c>
      <c r="M73" s="19">
        <v>23</v>
      </c>
      <c r="N73" s="9" t="s">
        <v>727</v>
      </c>
      <c r="O73" s="9" t="s">
        <v>1128</v>
      </c>
      <c r="P73" s="9" t="s">
        <v>680</v>
      </c>
      <c r="Q73" t="s">
        <v>145</v>
      </c>
      <c r="R73" s="7" t="s">
        <v>507</v>
      </c>
      <c r="S73" s="11" t="s">
        <v>508</v>
      </c>
    </row>
    <row r="74" spans="1:19" hidden="1" x14ac:dyDescent="0.25">
      <c r="A74" s="6" t="s">
        <v>1155</v>
      </c>
      <c r="B74" s="258" t="s">
        <v>1016</v>
      </c>
      <c r="C74" s="206" t="s">
        <v>1440</v>
      </c>
      <c r="E74" s="11">
        <v>20</v>
      </c>
      <c r="F74" s="7" t="s">
        <v>2299</v>
      </c>
      <c r="G74" s="21" t="s">
        <v>58</v>
      </c>
      <c r="H74" s="19">
        <v>2311</v>
      </c>
      <c r="I74" s="10">
        <v>45866</v>
      </c>
      <c r="J74" s="11" t="s">
        <v>2284</v>
      </c>
      <c r="K74" s="9">
        <v>20</v>
      </c>
      <c r="L74" s="9" t="s">
        <v>2285</v>
      </c>
      <c r="M74" s="19">
        <v>11</v>
      </c>
      <c r="N74" s="9" t="s">
        <v>727</v>
      </c>
      <c r="O74" s="9">
        <v>11</v>
      </c>
      <c r="P74" s="9" t="s">
        <v>678</v>
      </c>
      <c r="Q74" t="s">
        <v>59</v>
      </c>
      <c r="R74" s="7" t="s">
        <v>427</v>
      </c>
      <c r="S74" s="11" t="s">
        <v>797</v>
      </c>
    </row>
    <row r="75" spans="1:19" hidden="1" x14ac:dyDescent="0.25">
      <c r="A75" s="6" t="s">
        <v>1155</v>
      </c>
      <c r="B75" s="258" t="s">
        <v>1016</v>
      </c>
      <c r="C75" s="206" t="s">
        <v>1386</v>
      </c>
      <c r="D75" s="8">
        <v>6</v>
      </c>
      <c r="E75" s="11">
        <v>10</v>
      </c>
      <c r="F75" s="7" t="s">
        <v>2299</v>
      </c>
      <c r="G75" s="21" t="s">
        <v>58</v>
      </c>
      <c r="H75" s="19">
        <v>2311</v>
      </c>
      <c r="I75" s="10">
        <v>45866</v>
      </c>
      <c r="J75" s="11" t="s">
        <v>2284</v>
      </c>
      <c r="K75" s="9">
        <v>94</v>
      </c>
      <c r="L75" s="9" t="s">
        <v>2285</v>
      </c>
      <c r="M75" s="19">
        <v>11</v>
      </c>
      <c r="N75" s="9" t="s">
        <v>727</v>
      </c>
      <c r="O75" s="9">
        <v>11</v>
      </c>
      <c r="P75" s="9" t="s">
        <v>678</v>
      </c>
      <c r="Q75" t="s">
        <v>59</v>
      </c>
      <c r="R75" s="7" t="s">
        <v>427</v>
      </c>
      <c r="S75" s="11" t="s">
        <v>797</v>
      </c>
    </row>
    <row r="76" spans="1:19" hidden="1" x14ac:dyDescent="0.25">
      <c r="A76" s="6" t="s">
        <v>1155</v>
      </c>
      <c r="B76" s="258" t="s">
        <v>1016</v>
      </c>
      <c r="C76" s="206" t="s">
        <v>1440</v>
      </c>
      <c r="D76" s="8">
        <v>2</v>
      </c>
      <c r="F76" s="7" t="s">
        <v>2299</v>
      </c>
      <c r="G76" s="21" t="s">
        <v>58</v>
      </c>
      <c r="H76" s="19">
        <v>2311</v>
      </c>
      <c r="I76" s="10">
        <v>45866</v>
      </c>
      <c r="J76" s="11" t="s">
        <v>2284</v>
      </c>
      <c r="K76" s="9">
        <v>28</v>
      </c>
      <c r="L76" s="9" t="s">
        <v>2285</v>
      </c>
      <c r="M76" s="19">
        <v>11</v>
      </c>
      <c r="N76" s="9" t="s">
        <v>727</v>
      </c>
      <c r="O76" s="9">
        <v>11</v>
      </c>
      <c r="P76" s="9" t="s">
        <v>678</v>
      </c>
      <c r="Q76" t="s">
        <v>59</v>
      </c>
      <c r="R76" s="7" t="s">
        <v>427</v>
      </c>
      <c r="S76" s="11" t="s">
        <v>797</v>
      </c>
    </row>
    <row r="77" spans="1:19" hidden="1" x14ac:dyDescent="0.25">
      <c r="A77" s="6" t="s">
        <v>1117</v>
      </c>
      <c r="B77" s="8" t="s">
        <v>987</v>
      </c>
      <c r="C77" s="206" t="s">
        <v>1441</v>
      </c>
      <c r="E77" s="11">
        <v>5</v>
      </c>
      <c r="F77" s="7" t="s">
        <v>2361</v>
      </c>
      <c r="G77" s="21" t="s">
        <v>58</v>
      </c>
      <c r="H77" s="19">
        <v>2306</v>
      </c>
      <c r="I77" s="10">
        <v>45883</v>
      </c>
      <c r="J77" s="11" t="s">
        <v>1143</v>
      </c>
      <c r="K77" s="9">
        <v>5</v>
      </c>
      <c r="L77" s="9" t="s">
        <v>1122</v>
      </c>
      <c r="M77" s="19">
        <v>2</v>
      </c>
      <c r="N77" s="9" t="s">
        <v>726</v>
      </c>
      <c r="O77" s="9">
        <v>2</v>
      </c>
      <c r="P77" s="9" t="s">
        <v>672</v>
      </c>
      <c r="Q77" t="s">
        <v>59</v>
      </c>
      <c r="R77" s="7" t="s">
        <v>426</v>
      </c>
      <c r="S77" s="11" t="s">
        <v>796</v>
      </c>
    </row>
    <row r="78" spans="1:19" hidden="1" x14ac:dyDescent="0.25">
      <c r="A78" s="6" t="s">
        <v>1117</v>
      </c>
      <c r="B78" s="258" t="s">
        <v>987</v>
      </c>
      <c r="C78" s="206" t="s">
        <v>1442</v>
      </c>
      <c r="D78" s="8">
        <v>3</v>
      </c>
      <c r="F78" s="7" t="s">
        <v>2362</v>
      </c>
      <c r="G78" s="21" t="s">
        <v>58</v>
      </c>
      <c r="H78" s="19">
        <v>2977</v>
      </c>
      <c r="I78" s="10">
        <v>45887</v>
      </c>
      <c r="J78" s="11" t="s">
        <v>1125</v>
      </c>
      <c r="K78" s="9">
        <v>42</v>
      </c>
      <c r="L78" s="9" t="s">
        <v>1119</v>
      </c>
      <c r="M78" s="19">
        <v>6</v>
      </c>
      <c r="N78" s="9" t="s">
        <v>726</v>
      </c>
      <c r="O78" s="9">
        <v>6</v>
      </c>
      <c r="P78" s="9" t="s">
        <v>676</v>
      </c>
      <c r="Q78" t="s">
        <v>59</v>
      </c>
      <c r="R78" s="7" t="s">
        <v>452</v>
      </c>
      <c r="S78" s="11" t="s">
        <v>454</v>
      </c>
    </row>
    <row r="79" spans="1:19" hidden="1" x14ac:dyDescent="0.25">
      <c r="A79" s="6" t="s">
        <v>1117</v>
      </c>
      <c r="B79" s="258" t="s">
        <v>987</v>
      </c>
      <c r="C79" s="206" t="s">
        <v>1443</v>
      </c>
      <c r="E79" s="11">
        <v>3</v>
      </c>
      <c r="F79" s="7" t="s">
        <v>2362</v>
      </c>
      <c r="G79" s="21" t="s">
        <v>58</v>
      </c>
      <c r="H79" s="19">
        <v>2977</v>
      </c>
      <c r="I79" s="10">
        <v>45887</v>
      </c>
      <c r="J79" s="11" t="s">
        <v>1125</v>
      </c>
      <c r="K79" s="9">
        <v>3</v>
      </c>
      <c r="L79" s="9" t="s">
        <v>1119</v>
      </c>
      <c r="M79" s="19">
        <v>6</v>
      </c>
      <c r="N79" s="9" t="s">
        <v>726</v>
      </c>
      <c r="O79" s="9">
        <v>6</v>
      </c>
      <c r="P79" s="9" t="s">
        <v>676</v>
      </c>
      <c r="Q79" t="s">
        <v>59</v>
      </c>
      <c r="R79" s="7" t="s">
        <v>452</v>
      </c>
      <c r="S79" s="11" t="s">
        <v>454</v>
      </c>
    </row>
    <row r="80" spans="1:19" hidden="1" x14ac:dyDescent="0.25">
      <c r="A80" s="6" t="s">
        <v>1117</v>
      </c>
      <c r="B80" s="258" t="s">
        <v>987</v>
      </c>
      <c r="C80" s="206" t="s">
        <v>1444</v>
      </c>
      <c r="E80" s="11">
        <v>7</v>
      </c>
      <c r="F80" s="7" t="s">
        <v>2363</v>
      </c>
      <c r="G80" s="21" t="s">
        <v>58</v>
      </c>
      <c r="H80" s="19">
        <v>2977</v>
      </c>
      <c r="I80" s="10">
        <v>45867</v>
      </c>
      <c r="J80" s="11" t="s">
        <v>1125</v>
      </c>
      <c r="K80" s="9">
        <v>7</v>
      </c>
      <c r="L80" s="9" t="s">
        <v>1119</v>
      </c>
      <c r="M80" s="19">
        <v>6</v>
      </c>
      <c r="N80" s="9" t="s">
        <v>726</v>
      </c>
      <c r="O80" s="9">
        <v>6</v>
      </c>
      <c r="P80" s="9" t="s">
        <v>676</v>
      </c>
      <c r="Q80" t="s">
        <v>59</v>
      </c>
      <c r="R80" s="7" t="s">
        <v>452</v>
      </c>
      <c r="S80" s="11" t="s">
        <v>454</v>
      </c>
    </row>
    <row r="81" spans="1:19" hidden="1" x14ac:dyDescent="0.25">
      <c r="A81" s="6" t="s">
        <v>1117</v>
      </c>
      <c r="B81" s="258" t="s">
        <v>987</v>
      </c>
      <c r="C81" s="206" t="s">
        <v>1445</v>
      </c>
      <c r="D81" s="8">
        <v>1</v>
      </c>
      <c r="F81" s="7" t="s">
        <v>2364</v>
      </c>
      <c r="G81" s="21" t="s">
        <v>58</v>
      </c>
      <c r="H81" s="19">
        <v>2306</v>
      </c>
      <c r="I81" s="10">
        <v>45868</v>
      </c>
      <c r="J81" s="11" t="s">
        <v>1125</v>
      </c>
      <c r="K81" s="9">
        <v>14</v>
      </c>
      <c r="L81" s="9" t="s">
        <v>1119</v>
      </c>
      <c r="M81" s="19">
        <v>6</v>
      </c>
      <c r="N81" s="9" t="s">
        <v>726</v>
      </c>
      <c r="O81" s="9">
        <v>6</v>
      </c>
      <c r="P81" s="9" t="s">
        <v>676</v>
      </c>
      <c r="Q81" t="s">
        <v>59</v>
      </c>
      <c r="R81" s="7" t="s">
        <v>426</v>
      </c>
      <c r="S81" s="11" t="s">
        <v>796</v>
      </c>
    </row>
    <row r="82" spans="1:19" hidden="1" x14ac:dyDescent="0.25">
      <c r="A82" s="6" t="s">
        <v>1117</v>
      </c>
      <c r="B82" s="258" t="s">
        <v>987</v>
      </c>
      <c r="C82" s="206" t="s">
        <v>1446</v>
      </c>
      <c r="E82" s="11">
        <v>5</v>
      </c>
      <c r="F82" s="7" t="s">
        <v>2365</v>
      </c>
      <c r="G82" s="21" t="s">
        <v>58</v>
      </c>
      <c r="H82" s="19">
        <v>2977</v>
      </c>
      <c r="I82" s="10">
        <v>45868</v>
      </c>
      <c r="J82" s="11" t="s">
        <v>1137</v>
      </c>
      <c r="K82" s="9">
        <v>5</v>
      </c>
      <c r="L82" s="9" t="s">
        <v>1122</v>
      </c>
      <c r="M82" s="19">
        <v>4</v>
      </c>
      <c r="N82" s="9" t="s">
        <v>726</v>
      </c>
      <c r="O82" s="9">
        <v>4</v>
      </c>
      <c r="P82" s="9" t="s">
        <v>674</v>
      </c>
      <c r="Q82" t="s">
        <v>59</v>
      </c>
      <c r="R82" s="7" t="s">
        <v>452</v>
      </c>
      <c r="S82" s="11" t="s">
        <v>454</v>
      </c>
    </row>
    <row r="83" spans="1:19" hidden="1" x14ac:dyDescent="0.25">
      <c r="A83" s="6" t="s">
        <v>1117</v>
      </c>
      <c r="B83" s="258" t="s">
        <v>987</v>
      </c>
      <c r="C83" s="206" t="s">
        <v>1447</v>
      </c>
      <c r="D83" s="8">
        <v>1</v>
      </c>
      <c r="F83" s="7" t="s">
        <v>2366</v>
      </c>
      <c r="G83" s="21" t="s">
        <v>58</v>
      </c>
      <c r="H83" s="19">
        <v>2977</v>
      </c>
      <c r="I83" s="10">
        <v>45869</v>
      </c>
      <c r="J83" s="11" t="s">
        <v>1138</v>
      </c>
      <c r="K83" s="9">
        <v>14</v>
      </c>
      <c r="L83" s="9" t="s">
        <v>1122</v>
      </c>
      <c r="M83" s="19">
        <v>6</v>
      </c>
      <c r="N83" s="9" t="s">
        <v>726</v>
      </c>
      <c r="O83" s="9">
        <v>6</v>
      </c>
      <c r="P83" s="9" t="s">
        <v>676</v>
      </c>
      <c r="Q83" t="s">
        <v>59</v>
      </c>
      <c r="R83" s="7" t="s">
        <v>452</v>
      </c>
      <c r="S83" s="11" t="s">
        <v>454</v>
      </c>
    </row>
    <row r="84" spans="1:19" hidden="1" x14ac:dyDescent="0.25">
      <c r="A84" s="6" t="s">
        <v>1117</v>
      </c>
      <c r="B84" s="258" t="s">
        <v>987</v>
      </c>
      <c r="C84" s="206" t="s">
        <v>1448</v>
      </c>
      <c r="E84" s="11">
        <v>6</v>
      </c>
      <c r="F84" s="7" t="s">
        <v>2367</v>
      </c>
      <c r="G84" s="21" t="s">
        <v>58</v>
      </c>
      <c r="H84" s="19">
        <v>2977</v>
      </c>
      <c r="I84" s="10">
        <v>45869</v>
      </c>
      <c r="J84" s="11" t="s">
        <v>1153</v>
      </c>
      <c r="K84" s="9">
        <v>6</v>
      </c>
      <c r="L84" s="9" t="s">
        <v>1122</v>
      </c>
      <c r="M84" s="19">
        <v>8</v>
      </c>
      <c r="N84" s="9" t="s">
        <v>726</v>
      </c>
      <c r="O84" s="9" t="s">
        <v>1134</v>
      </c>
      <c r="P84" s="9" t="s">
        <v>677</v>
      </c>
      <c r="Q84" t="s">
        <v>59</v>
      </c>
      <c r="R84" s="7" t="s">
        <v>452</v>
      </c>
      <c r="S84" s="11" t="s">
        <v>454</v>
      </c>
    </row>
    <row r="85" spans="1:19" hidden="1" x14ac:dyDescent="0.25">
      <c r="A85" s="6" t="s">
        <v>1117</v>
      </c>
      <c r="B85" s="258" t="s">
        <v>987</v>
      </c>
      <c r="C85" s="206" t="s">
        <v>1449</v>
      </c>
      <c r="E85" s="11">
        <v>4</v>
      </c>
      <c r="F85" s="7" t="s">
        <v>2368</v>
      </c>
      <c r="G85" s="21" t="s">
        <v>58</v>
      </c>
      <c r="H85" s="19">
        <v>2977</v>
      </c>
      <c r="I85" s="10">
        <v>45870</v>
      </c>
      <c r="J85" s="11" t="s">
        <v>1138</v>
      </c>
      <c r="K85" s="9">
        <v>4</v>
      </c>
      <c r="L85" s="9" t="s">
        <v>1122</v>
      </c>
      <c r="M85" s="19">
        <v>6</v>
      </c>
      <c r="N85" s="9" t="s">
        <v>726</v>
      </c>
      <c r="O85" s="9">
        <v>6</v>
      </c>
      <c r="P85" s="9" t="s">
        <v>676</v>
      </c>
      <c r="Q85" t="s">
        <v>59</v>
      </c>
      <c r="R85" s="7" t="s">
        <v>452</v>
      </c>
      <c r="S85" s="11" t="s">
        <v>454</v>
      </c>
    </row>
    <row r="86" spans="1:19" hidden="1" x14ac:dyDescent="0.25">
      <c r="A86" s="6" t="s">
        <v>1117</v>
      </c>
      <c r="B86" s="258" t="s">
        <v>987</v>
      </c>
      <c r="C86" s="206" t="s">
        <v>1450</v>
      </c>
      <c r="E86" s="11">
        <v>7</v>
      </c>
      <c r="F86" s="7" t="s">
        <v>2369</v>
      </c>
      <c r="G86" s="21" t="s">
        <v>58</v>
      </c>
      <c r="H86" s="19">
        <v>2977</v>
      </c>
      <c r="I86" s="10">
        <v>45873</v>
      </c>
      <c r="J86" s="11" t="s">
        <v>1150</v>
      </c>
      <c r="K86" s="9">
        <v>7</v>
      </c>
      <c r="L86" s="9" t="s">
        <v>1151</v>
      </c>
      <c r="M86" s="19">
        <v>5</v>
      </c>
      <c r="N86" s="9" t="s">
        <v>726</v>
      </c>
      <c r="O86" s="9">
        <v>5</v>
      </c>
      <c r="P86" s="9" t="s">
        <v>675</v>
      </c>
      <c r="Q86" t="s">
        <v>59</v>
      </c>
      <c r="R86" s="7" t="s">
        <v>452</v>
      </c>
      <c r="S86" s="11" t="s">
        <v>454</v>
      </c>
    </row>
    <row r="87" spans="1:19" hidden="1" x14ac:dyDescent="0.25">
      <c r="A87" s="6" t="s">
        <v>1117</v>
      </c>
      <c r="B87" s="258" t="s">
        <v>987</v>
      </c>
      <c r="C87" s="206" t="s">
        <v>1451</v>
      </c>
      <c r="E87" s="11">
        <v>6</v>
      </c>
      <c r="F87" s="7" t="s">
        <v>2370</v>
      </c>
      <c r="G87" s="21" t="s">
        <v>58</v>
      </c>
      <c r="H87" s="19">
        <v>2977</v>
      </c>
      <c r="I87" s="10">
        <v>45874</v>
      </c>
      <c r="J87" s="11" t="s">
        <v>1133</v>
      </c>
      <c r="K87" s="9">
        <v>6</v>
      </c>
      <c r="L87" s="9" t="s">
        <v>1119</v>
      </c>
      <c r="M87" s="19">
        <v>7</v>
      </c>
      <c r="N87" s="9" t="s">
        <v>726</v>
      </c>
      <c r="O87" s="9" t="s">
        <v>1134</v>
      </c>
      <c r="P87" s="9" t="s">
        <v>677</v>
      </c>
      <c r="Q87" t="s">
        <v>59</v>
      </c>
      <c r="R87" s="7" t="s">
        <v>452</v>
      </c>
      <c r="S87" s="11" t="s">
        <v>454</v>
      </c>
    </row>
    <row r="88" spans="1:19" hidden="1" x14ac:dyDescent="0.25">
      <c r="A88" s="6" t="s">
        <v>1117</v>
      </c>
      <c r="B88" s="258" t="s">
        <v>987</v>
      </c>
      <c r="C88" s="206" t="s">
        <v>1452</v>
      </c>
      <c r="E88" s="11">
        <v>6</v>
      </c>
      <c r="F88" s="7" t="s">
        <v>2371</v>
      </c>
      <c r="G88" s="21" t="s">
        <v>58</v>
      </c>
      <c r="H88" s="19">
        <v>2977</v>
      </c>
      <c r="I88" s="10">
        <v>45874</v>
      </c>
      <c r="J88" s="11" t="s">
        <v>1135</v>
      </c>
      <c r="K88" s="9">
        <v>6</v>
      </c>
      <c r="L88" s="9" t="s">
        <v>1122</v>
      </c>
      <c r="M88" s="19">
        <v>7</v>
      </c>
      <c r="N88" s="9" t="s">
        <v>726</v>
      </c>
      <c r="O88" s="9" t="s">
        <v>1134</v>
      </c>
      <c r="P88" s="9" t="s">
        <v>677</v>
      </c>
      <c r="Q88" t="s">
        <v>59</v>
      </c>
      <c r="R88" s="7" t="s">
        <v>452</v>
      </c>
      <c r="S88" s="11" t="s">
        <v>454</v>
      </c>
    </row>
    <row r="89" spans="1:19" hidden="1" x14ac:dyDescent="0.25">
      <c r="A89" s="6" t="s">
        <v>1117</v>
      </c>
      <c r="B89" s="259" t="s">
        <v>987</v>
      </c>
      <c r="C89" s="206" t="s">
        <v>1453</v>
      </c>
      <c r="D89" s="8">
        <v>1</v>
      </c>
      <c r="F89" s="7" t="s">
        <v>2372</v>
      </c>
      <c r="G89" s="21" t="s">
        <v>58</v>
      </c>
      <c r="H89" s="19">
        <v>2977</v>
      </c>
      <c r="I89" s="10">
        <v>45874</v>
      </c>
      <c r="J89" s="11" t="s">
        <v>1138</v>
      </c>
      <c r="K89" s="9">
        <v>14</v>
      </c>
      <c r="L89" s="9" t="s">
        <v>1122</v>
      </c>
      <c r="M89" s="19">
        <v>6</v>
      </c>
      <c r="N89" s="9" t="s">
        <v>726</v>
      </c>
      <c r="O89" s="9">
        <v>6</v>
      </c>
      <c r="P89" s="9" t="s">
        <v>676</v>
      </c>
      <c r="Q89" t="s">
        <v>59</v>
      </c>
      <c r="R89" s="7" t="s">
        <v>452</v>
      </c>
      <c r="S89" s="11" t="s">
        <v>454</v>
      </c>
    </row>
    <row r="90" spans="1:19" hidden="1" x14ac:dyDescent="0.25">
      <c r="A90" s="6" t="s">
        <v>1117</v>
      </c>
      <c r="B90" s="258" t="s">
        <v>987</v>
      </c>
      <c r="C90" s="206" t="s">
        <v>1454</v>
      </c>
      <c r="E90" s="11">
        <v>3</v>
      </c>
      <c r="F90" s="7" t="s">
        <v>2373</v>
      </c>
      <c r="G90" s="21" t="s">
        <v>58</v>
      </c>
      <c r="H90" s="19">
        <v>2306</v>
      </c>
      <c r="I90" s="10">
        <v>45875</v>
      </c>
      <c r="J90" s="11" t="s">
        <v>1137</v>
      </c>
      <c r="K90" s="9">
        <v>3</v>
      </c>
      <c r="L90" s="9" t="s">
        <v>1122</v>
      </c>
      <c r="M90" s="19">
        <v>4</v>
      </c>
      <c r="N90" s="9" t="s">
        <v>726</v>
      </c>
      <c r="O90" s="9">
        <v>4</v>
      </c>
      <c r="P90" s="9" t="s">
        <v>674</v>
      </c>
      <c r="Q90" t="s">
        <v>59</v>
      </c>
      <c r="R90" s="7" t="s">
        <v>426</v>
      </c>
      <c r="S90" s="11" t="s">
        <v>796</v>
      </c>
    </row>
    <row r="91" spans="1:19" hidden="1" x14ac:dyDescent="0.25">
      <c r="A91" s="6" t="s">
        <v>1117</v>
      </c>
      <c r="B91" s="258" t="s">
        <v>987</v>
      </c>
      <c r="C91" s="206" t="s">
        <v>1455</v>
      </c>
      <c r="D91" s="8">
        <v>20</v>
      </c>
      <c r="F91" s="7" t="s">
        <v>2374</v>
      </c>
      <c r="G91" s="21" t="s">
        <v>58</v>
      </c>
      <c r="H91" s="19">
        <v>2306</v>
      </c>
      <c r="I91" s="10">
        <v>45876</v>
      </c>
      <c r="J91" s="11" t="s">
        <v>2375</v>
      </c>
      <c r="K91" s="9">
        <v>280</v>
      </c>
      <c r="L91" s="9" t="s">
        <v>2285</v>
      </c>
      <c r="M91" s="19">
        <v>16</v>
      </c>
      <c r="N91" s="9" t="s">
        <v>727</v>
      </c>
      <c r="O91" s="9" t="s">
        <v>1128</v>
      </c>
      <c r="P91" s="9" t="s">
        <v>680</v>
      </c>
      <c r="Q91" t="s">
        <v>59</v>
      </c>
      <c r="R91" s="7" t="s">
        <v>426</v>
      </c>
      <c r="S91" s="11" t="s">
        <v>796</v>
      </c>
    </row>
    <row r="92" spans="1:19" hidden="1" x14ac:dyDescent="0.25">
      <c r="A92" s="6" t="s">
        <v>1117</v>
      </c>
      <c r="B92" s="8" t="s">
        <v>1264</v>
      </c>
      <c r="C92" s="206" t="s">
        <v>1456</v>
      </c>
      <c r="E92" s="11">
        <v>11</v>
      </c>
      <c r="F92" s="7" t="s">
        <v>2376</v>
      </c>
      <c r="G92" s="21" t="s">
        <v>58</v>
      </c>
      <c r="H92" s="19">
        <v>2977</v>
      </c>
      <c r="I92" s="10">
        <v>45873</v>
      </c>
      <c r="J92" s="11" t="s">
        <v>1146</v>
      </c>
      <c r="K92" s="9">
        <v>11</v>
      </c>
      <c r="L92" s="9" t="s">
        <v>1147</v>
      </c>
      <c r="M92" s="19">
        <v>2</v>
      </c>
      <c r="N92" s="9" t="s">
        <v>885</v>
      </c>
      <c r="O92" s="9">
        <v>2</v>
      </c>
      <c r="P92" s="9" t="s">
        <v>890</v>
      </c>
      <c r="Q92" t="s">
        <v>59</v>
      </c>
      <c r="R92" s="7" t="s">
        <v>452</v>
      </c>
      <c r="S92" s="11" t="s">
        <v>454</v>
      </c>
    </row>
    <row r="93" spans="1:19" hidden="1" x14ac:dyDescent="0.25">
      <c r="A93" s="6" t="s">
        <v>1117</v>
      </c>
      <c r="B93" s="258" t="s">
        <v>1264</v>
      </c>
      <c r="C93" s="206" t="s">
        <v>1457</v>
      </c>
      <c r="E93" s="11">
        <v>20</v>
      </c>
      <c r="F93" s="7" t="s">
        <v>2377</v>
      </c>
      <c r="G93" s="21" t="s">
        <v>58</v>
      </c>
      <c r="H93" s="19">
        <v>2977</v>
      </c>
      <c r="I93" s="10">
        <v>45880</v>
      </c>
      <c r="J93" s="11" t="s">
        <v>1146</v>
      </c>
      <c r="K93" s="9">
        <v>20</v>
      </c>
      <c r="L93" s="9" t="s">
        <v>1147</v>
      </c>
      <c r="M93" s="19">
        <v>2</v>
      </c>
      <c r="N93" s="9" t="s">
        <v>885</v>
      </c>
      <c r="O93" s="9">
        <v>2</v>
      </c>
      <c r="P93" s="9" t="s">
        <v>890</v>
      </c>
      <c r="Q93" t="s">
        <v>59</v>
      </c>
      <c r="R93" s="7" t="s">
        <v>452</v>
      </c>
      <c r="S93" s="11" t="s">
        <v>454</v>
      </c>
    </row>
    <row r="94" spans="1:19" hidden="1" x14ac:dyDescent="0.25">
      <c r="A94" s="6" t="s">
        <v>1117</v>
      </c>
      <c r="B94" s="258" t="s">
        <v>1264</v>
      </c>
      <c r="C94" s="206" t="s">
        <v>1458</v>
      </c>
      <c r="E94" s="11">
        <v>11</v>
      </c>
      <c r="F94" s="7" t="s">
        <v>2378</v>
      </c>
      <c r="G94" s="21" t="s">
        <v>58</v>
      </c>
      <c r="H94" s="19">
        <v>2977</v>
      </c>
      <c r="I94" s="10">
        <v>45867</v>
      </c>
      <c r="J94" s="11" t="s">
        <v>1146</v>
      </c>
      <c r="K94" s="9">
        <v>11</v>
      </c>
      <c r="L94" s="9" t="s">
        <v>1147</v>
      </c>
      <c r="M94" s="19">
        <v>2</v>
      </c>
      <c r="N94" s="9" t="s">
        <v>885</v>
      </c>
      <c r="O94" s="9">
        <v>2</v>
      </c>
      <c r="P94" s="9" t="s">
        <v>890</v>
      </c>
      <c r="Q94" t="s">
        <v>59</v>
      </c>
      <c r="R94" s="7" t="s">
        <v>452</v>
      </c>
      <c r="S94" s="11" t="s">
        <v>454</v>
      </c>
    </row>
    <row r="95" spans="1:19" hidden="1" x14ac:dyDescent="0.25">
      <c r="A95" s="6" t="s">
        <v>1117</v>
      </c>
      <c r="B95" s="258" t="s">
        <v>1264</v>
      </c>
      <c r="C95" s="206" t="s">
        <v>1459</v>
      </c>
      <c r="E95" s="11">
        <v>3</v>
      </c>
      <c r="F95" s="7" t="s">
        <v>2379</v>
      </c>
      <c r="G95" s="21" t="s">
        <v>58</v>
      </c>
      <c r="H95" s="19">
        <v>2977</v>
      </c>
      <c r="I95" s="10">
        <v>45873</v>
      </c>
      <c r="J95" s="11" t="s">
        <v>1144</v>
      </c>
      <c r="K95" s="9">
        <v>3</v>
      </c>
      <c r="L95" s="9" t="s">
        <v>1145</v>
      </c>
      <c r="M95" s="19">
        <v>3</v>
      </c>
      <c r="N95" s="9" t="s">
        <v>885</v>
      </c>
      <c r="O95" s="9">
        <v>3</v>
      </c>
      <c r="P95" s="9" t="s">
        <v>891</v>
      </c>
      <c r="Q95" t="s">
        <v>59</v>
      </c>
      <c r="R95" s="7" t="s">
        <v>452</v>
      </c>
      <c r="S95" s="11" t="s">
        <v>454</v>
      </c>
    </row>
    <row r="96" spans="1:19" hidden="1" x14ac:dyDescent="0.25">
      <c r="A96" s="6" t="s">
        <v>1117</v>
      </c>
      <c r="B96" s="258" t="s">
        <v>1264</v>
      </c>
      <c r="C96" s="206" t="s">
        <v>1460</v>
      </c>
      <c r="E96" s="11">
        <v>28</v>
      </c>
      <c r="F96" s="7" t="s">
        <v>2380</v>
      </c>
      <c r="G96" s="21" t="s">
        <v>58</v>
      </c>
      <c r="H96" s="19">
        <v>2306</v>
      </c>
      <c r="I96" s="10">
        <v>45866</v>
      </c>
      <c r="J96" s="11" t="s">
        <v>1149</v>
      </c>
      <c r="K96" s="9">
        <v>28</v>
      </c>
      <c r="L96" s="9" t="s">
        <v>1145</v>
      </c>
      <c r="M96" s="19">
        <v>1</v>
      </c>
      <c r="N96" s="9" t="s">
        <v>885</v>
      </c>
      <c r="O96" s="9">
        <v>1</v>
      </c>
      <c r="P96" s="9" t="s">
        <v>884</v>
      </c>
      <c r="Q96" t="s">
        <v>59</v>
      </c>
      <c r="R96" s="7" t="s">
        <v>426</v>
      </c>
      <c r="S96" s="11" t="s">
        <v>796</v>
      </c>
    </row>
    <row r="97" spans="1:19" hidden="1" x14ac:dyDescent="0.25">
      <c r="A97" s="6" t="s">
        <v>1117</v>
      </c>
      <c r="B97" s="258" t="s">
        <v>1264</v>
      </c>
      <c r="C97" s="206" t="s">
        <v>1461</v>
      </c>
      <c r="E97" s="11">
        <v>19</v>
      </c>
      <c r="F97" s="7" t="s">
        <v>2381</v>
      </c>
      <c r="G97" s="21" t="s">
        <v>58</v>
      </c>
      <c r="H97" s="19">
        <v>2977</v>
      </c>
      <c r="I97" s="10">
        <v>45867</v>
      </c>
      <c r="J97" s="11" t="s">
        <v>1149</v>
      </c>
      <c r="K97" s="9">
        <v>19</v>
      </c>
      <c r="L97" s="9" t="s">
        <v>1145</v>
      </c>
      <c r="M97" s="19">
        <v>1</v>
      </c>
      <c r="N97" s="9" t="s">
        <v>885</v>
      </c>
      <c r="O97" s="9">
        <v>1</v>
      </c>
      <c r="P97" s="9" t="s">
        <v>884</v>
      </c>
      <c r="Q97" t="s">
        <v>59</v>
      </c>
      <c r="R97" s="7" t="s">
        <v>452</v>
      </c>
      <c r="S97" s="11" t="s">
        <v>454</v>
      </c>
    </row>
    <row r="98" spans="1:19" hidden="1" x14ac:dyDescent="0.25">
      <c r="A98" s="6" t="s">
        <v>1117</v>
      </c>
      <c r="B98" s="258" t="s">
        <v>1264</v>
      </c>
      <c r="C98" s="206" t="s">
        <v>1462</v>
      </c>
      <c r="E98" s="11">
        <v>25</v>
      </c>
      <c r="F98" s="7" t="s">
        <v>2382</v>
      </c>
      <c r="G98" s="21" t="s">
        <v>58</v>
      </c>
      <c r="H98" s="19">
        <v>2977</v>
      </c>
      <c r="I98" s="10">
        <v>45868</v>
      </c>
      <c r="J98" s="11" t="s">
        <v>1149</v>
      </c>
      <c r="K98" s="9">
        <v>25</v>
      </c>
      <c r="L98" s="9" t="s">
        <v>1145</v>
      </c>
      <c r="M98" s="19">
        <v>1</v>
      </c>
      <c r="N98" s="9" t="s">
        <v>885</v>
      </c>
      <c r="O98" s="9">
        <v>1</v>
      </c>
      <c r="P98" s="9" t="s">
        <v>884</v>
      </c>
      <c r="Q98" t="s">
        <v>59</v>
      </c>
      <c r="R98" s="7" t="s">
        <v>452</v>
      </c>
      <c r="S98" s="11" t="s">
        <v>454</v>
      </c>
    </row>
    <row r="99" spans="1:19" hidden="1" x14ac:dyDescent="0.25">
      <c r="A99" s="6" t="s">
        <v>1117</v>
      </c>
      <c r="B99" s="258" t="s">
        <v>1264</v>
      </c>
      <c r="C99" s="206" t="s">
        <v>1463</v>
      </c>
      <c r="E99" s="11">
        <v>9</v>
      </c>
      <c r="F99" s="7" t="s">
        <v>2383</v>
      </c>
      <c r="G99" s="21" t="s">
        <v>58</v>
      </c>
      <c r="H99" s="19">
        <v>2977</v>
      </c>
      <c r="I99" s="10">
        <v>45887</v>
      </c>
      <c r="J99" s="11" t="s">
        <v>1148</v>
      </c>
      <c r="K99" s="9">
        <v>9</v>
      </c>
      <c r="L99" s="9" t="s">
        <v>1147</v>
      </c>
      <c r="M99" s="19">
        <v>4</v>
      </c>
      <c r="N99" s="9" t="s">
        <v>885</v>
      </c>
      <c r="O99" s="9">
        <v>4</v>
      </c>
      <c r="P99" s="9" t="s">
        <v>892</v>
      </c>
      <c r="Q99" t="s">
        <v>59</v>
      </c>
      <c r="R99" s="7" t="s">
        <v>452</v>
      </c>
      <c r="S99" s="11" t="s">
        <v>454</v>
      </c>
    </row>
    <row r="100" spans="1:19" hidden="1" x14ac:dyDescent="0.25">
      <c r="A100" s="6" t="s">
        <v>1117</v>
      </c>
      <c r="B100" s="258" t="s">
        <v>1264</v>
      </c>
      <c r="C100" s="206" t="s">
        <v>1464</v>
      </c>
      <c r="E100" s="11">
        <v>1</v>
      </c>
      <c r="F100" s="7" t="s">
        <v>2384</v>
      </c>
      <c r="G100" s="21" t="s">
        <v>58</v>
      </c>
      <c r="H100" s="19">
        <v>2977</v>
      </c>
      <c r="I100" s="10">
        <v>45880</v>
      </c>
      <c r="J100" s="11" t="s">
        <v>1148</v>
      </c>
      <c r="K100" s="9">
        <v>1</v>
      </c>
      <c r="L100" s="9" t="s">
        <v>1147</v>
      </c>
      <c r="M100" s="19">
        <v>4</v>
      </c>
      <c r="N100" s="9" t="s">
        <v>885</v>
      </c>
      <c r="O100" s="9">
        <v>4</v>
      </c>
      <c r="P100" s="9" t="s">
        <v>892</v>
      </c>
      <c r="Q100" t="s">
        <v>59</v>
      </c>
      <c r="R100" s="7" t="s">
        <v>452</v>
      </c>
      <c r="S100" s="11" t="s">
        <v>454</v>
      </c>
    </row>
    <row r="101" spans="1:19" hidden="1" x14ac:dyDescent="0.25">
      <c r="A101" s="6" t="s">
        <v>1117</v>
      </c>
      <c r="B101" s="258" t="s">
        <v>1264</v>
      </c>
      <c r="C101" s="206" t="s">
        <v>1465</v>
      </c>
      <c r="E101" s="11">
        <v>4</v>
      </c>
      <c r="F101" s="7" t="s">
        <v>2385</v>
      </c>
      <c r="G101" s="21" t="s">
        <v>58</v>
      </c>
      <c r="H101" s="19">
        <v>2977</v>
      </c>
      <c r="I101" s="10">
        <v>45880</v>
      </c>
      <c r="J101" s="11" t="s">
        <v>1144</v>
      </c>
      <c r="K101" s="9">
        <v>4</v>
      </c>
      <c r="L101" s="9" t="s">
        <v>1145</v>
      </c>
      <c r="M101" s="19">
        <v>3</v>
      </c>
      <c r="N101" s="9" t="s">
        <v>885</v>
      </c>
      <c r="O101" s="9">
        <v>3</v>
      </c>
      <c r="P101" s="9" t="s">
        <v>891</v>
      </c>
      <c r="Q101" t="s">
        <v>59</v>
      </c>
      <c r="R101" s="7" t="s">
        <v>452</v>
      </c>
      <c r="S101" s="11" t="s">
        <v>454</v>
      </c>
    </row>
    <row r="102" spans="1:19" hidden="1" x14ac:dyDescent="0.25">
      <c r="A102" s="6" t="s">
        <v>1117</v>
      </c>
      <c r="B102" s="258" t="s">
        <v>1264</v>
      </c>
      <c r="C102" s="206" t="s">
        <v>1466</v>
      </c>
      <c r="E102" s="11">
        <v>5</v>
      </c>
      <c r="F102" s="7" t="s">
        <v>2386</v>
      </c>
      <c r="G102" s="21" t="s">
        <v>58</v>
      </c>
      <c r="H102" s="19">
        <v>2306</v>
      </c>
      <c r="I102" s="10">
        <v>45866</v>
      </c>
      <c r="J102" s="11" t="s">
        <v>1144</v>
      </c>
      <c r="K102" s="9">
        <v>5</v>
      </c>
      <c r="L102" s="9" t="s">
        <v>1145</v>
      </c>
      <c r="M102" s="19">
        <v>3</v>
      </c>
      <c r="N102" s="9" t="s">
        <v>885</v>
      </c>
      <c r="O102" s="9">
        <v>3</v>
      </c>
      <c r="P102" s="9" t="s">
        <v>891</v>
      </c>
      <c r="Q102" t="s">
        <v>59</v>
      </c>
      <c r="R102" s="7" t="s">
        <v>426</v>
      </c>
      <c r="S102" s="11" t="s">
        <v>796</v>
      </c>
    </row>
    <row r="103" spans="1:19" hidden="1" x14ac:dyDescent="0.25">
      <c r="A103" s="6" t="s">
        <v>1117</v>
      </c>
      <c r="B103" s="258" t="s">
        <v>1264</v>
      </c>
      <c r="C103" s="206" t="s">
        <v>1467</v>
      </c>
      <c r="E103" s="11">
        <v>3</v>
      </c>
      <c r="F103" s="7" t="s">
        <v>2387</v>
      </c>
      <c r="G103" s="21" t="s">
        <v>58</v>
      </c>
      <c r="H103" s="19">
        <v>2977</v>
      </c>
      <c r="I103" s="10">
        <v>45866</v>
      </c>
      <c r="J103" s="11" t="s">
        <v>1148</v>
      </c>
      <c r="K103" s="9">
        <v>3</v>
      </c>
      <c r="L103" s="9" t="s">
        <v>1147</v>
      </c>
      <c r="M103" s="19">
        <v>4</v>
      </c>
      <c r="N103" s="9" t="s">
        <v>885</v>
      </c>
      <c r="O103" s="9">
        <v>4</v>
      </c>
      <c r="P103" s="9" t="s">
        <v>892</v>
      </c>
      <c r="Q103" t="s">
        <v>59</v>
      </c>
      <c r="R103" s="7" t="s">
        <v>452</v>
      </c>
      <c r="S103" s="11" t="s">
        <v>454</v>
      </c>
    </row>
    <row r="104" spans="1:19" hidden="1" x14ac:dyDescent="0.25">
      <c r="A104" s="6" t="s">
        <v>1117</v>
      </c>
      <c r="B104" s="258" t="s">
        <v>1264</v>
      </c>
      <c r="C104" s="206" t="s">
        <v>1468</v>
      </c>
      <c r="E104" s="11">
        <v>4</v>
      </c>
      <c r="F104" s="7" t="s">
        <v>2388</v>
      </c>
      <c r="G104" s="21" t="s">
        <v>58</v>
      </c>
      <c r="H104" s="19">
        <v>2977</v>
      </c>
      <c r="I104" s="10">
        <v>45859</v>
      </c>
      <c r="J104" s="11" t="s">
        <v>1146</v>
      </c>
      <c r="K104" s="9">
        <v>4</v>
      </c>
      <c r="L104" s="9" t="s">
        <v>1147</v>
      </c>
      <c r="M104" s="19">
        <v>2</v>
      </c>
      <c r="N104" s="9" t="s">
        <v>885</v>
      </c>
      <c r="O104" s="9">
        <v>2</v>
      </c>
      <c r="P104" s="9" t="s">
        <v>890</v>
      </c>
      <c r="Q104" t="s">
        <v>59</v>
      </c>
      <c r="R104" s="7" t="s">
        <v>452</v>
      </c>
      <c r="S104" s="11" t="s">
        <v>454</v>
      </c>
    </row>
    <row r="105" spans="1:19" hidden="1" x14ac:dyDescent="0.25">
      <c r="A105" s="6" t="s">
        <v>1117</v>
      </c>
      <c r="B105" s="8" t="s">
        <v>1265</v>
      </c>
      <c r="C105" s="206" t="s">
        <v>1469</v>
      </c>
      <c r="D105" s="8">
        <v>5</v>
      </c>
      <c r="E105" s="11">
        <v>2</v>
      </c>
      <c r="F105" s="7" t="s">
        <v>2389</v>
      </c>
      <c r="G105" s="21" t="s">
        <v>58</v>
      </c>
      <c r="H105" s="19">
        <v>2977</v>
      </c>
      <c r="I105" s="10">
        <v>45882</v>
      </c>
      <c r="J105" s="11" t="s">
        <v>1124</v>
      </c>
      <c r="K105" s="9">
        <v>72</v>
      </c>
      <c r="L105" s="9" t="s">
        <v>1119</v>
      </c>
      <c r="M105" s="19">
        <v>4</v>
      </c>
      <c r="N105" s="9" t="s">
        <v>726</v>
      </c>
      <c r="O105" s="9">
        <v>4</v>
      </c>
      <c r="P105" s="9" t="s">
        <v>674</v>
      </c>
      <c r="Q105" t="s">
        <v>59</v>
      </c>
      <c r="R105" s="7" t="s">
        <v>452</v>
      </c>
      <c r="S105" s="11" t="s">
        <v>454</v>
      </c>
    </row>
    <row r="106" spans="1:19" hidden="1" x14ac:dyDescent="0.25">
      <c r="A106" s="6" t="s">
        <v>1117</v>
      </c>
      <c r="B106" s="258" t="s">
        <v>1265</v>
      </c>
      <c r="C106" s="206" t="s">
        <v>1470</v>
      </c>
      <c r="D106" s="8">
        <v>2</v>
      </c>
      <c r="F106" s="7" t="s">
        <v>2390</v>
      </c>
      <c r="G106" s="21" t="s">
        <v>58</v>
      </c>
      <c r="H106" s="19">
        <v>2306</v>
      </c>
      <c r="I106" s="10">
        <v>45868</v>
      </c>
      <c r="J106" s="11" t="s">
        <v>1124</v>
      </c>
      <c r="K106" s="9">
        <v>28</v>
      </c>
      <c r="L106" s="9" t="s">
        <v>1119</v>
      </c>
      <c r="M106" s="19">
        <v>4</v>
      </c>
      <c r="N106" s="9" t="s">
        <v>726</v>
      </c>
      <c r="O106" s="9">
        <v>4</v>
      </c>
      <c r="P106" s="9" t="s">
        <v>674</v>
      </c>
      <c r="Q106" t="s">
        <v>59</v>
      </c>
      <c r="R106" s="7" t="s">
        <v>426</v>
      </c>
      <c r="S106" s="11" t="s">
        <v>796</v>
      </c>
    </row>
    <row r="107" spans="1:19" hidden="1" x14ac:dyDescent="0.25">
      <c r="A107" s="6" t="s">
        <v>1117</v>
      </c>
      <c r="B107" s="258" t="s">
        <v>1265</v>
      </c>
      <c r="C107" s="206" t="s">
        <v>1471</v>
      </c>
      <c r="D107" s="8">
        <v>1</v>
      </c>
      <c r="E107" s="11">
        <v>5</v>
      </c>
      <c r="F107" s="7" t="s">
        <v>2391</v>
      </c>
      <c r="G107" s="21" t="s">
        <v>58</v>
      </c>
      <c r="H107" s="19">
        <v>2977</v>
      </c>
      <c r="I107" s="10">
        <v>45869</v>
      </c>
      <c r="J107" s="11" t="s">
        <v>1124</v>
      </c>
      <c r="K107" s="9">
        <v>19</v>
      </c>
      <c r="L107" s="9" t="s">
        <v>1119</v>
      </c>
      <c r="M107" s="19">
        <v>4</v>
      </c>
      <c r="N107" s="9" t="s">
        <v>726</v>
      </c>
      <c r="O107" s="9">
        <v>4</v>
      </c>
      <c r="P107" s="9" t="s">
        <v>674</v>
      </c>
      <c r="Q107" t="s">
        <v>59</v>
      </c>
      <c r="R107" s="7" t="s">
        <v>452</v>
      </c>
      <c r="S107" s="11" t="s">
        <v>454</v>
      </c>
    </row>
    <row r="108" spans="1:19" hidden="1" x14ac:dyDescent="0.25">
      <c r="A108" s="6" t="s">
        <v>1117</v>
      </c>
      <c r="B108" s="258" t="s">
        <v>1265</v>
      </c>
      <c r="C108" s="206" t="s">
        <v>1472</v>
      </c>
      <c r="E108" s="11">
        <v>30</v>
      </c>
      <c r="F108" s="7" t="s">
        <v>2392</v>
      </c>
      <c r="G108" s="21" t="s">
        <v>58</v>
      </c>
      <c r="H108" s="19">
        <v>2977</v>
      </c>
      <c r="I108" s="10">
        <v>45889</v>
      </c>
      <c r="J108" s="11" t="s">
        <v>1149</v>
      </c>
      <c r="K108" s="9">
        <v>30</v>
      </c>
      <c r="L108" s="9" t="s">
        <v>1145</v>
      </c>
      <c r="M108" s="19">
        <v>1</v>
      </c>
      <c r="N108" s="9" t="s">
        <v>885</v>
      </c>
      <c r="O108" s="9">
        <v>1</v>
      </c>
      <c r="P108" s="9" t="s">
        <v>884</v>
      </c>
      <c r="Q108" t="s">
        <v>59</v>
      </c>
      <c r="R108" s="7" t="s">
        <v>452</v>
      </c>
      <c r="S108" s="11" t="s">
        <v>454</v>
      </c>
    </row>
    <row r="109" spans="1:19" hidden="1" x14ac:dyDescent="0.25">
      <c r="A109" s="6" t="s">
        <v>1117</v>
      </c>
      <c r="B109" s="258" t="s">
        <v>1265</v>
      </c>
      <c r="C109" s="206" t="s">
        <v>1473</v>
      </c>
      <c r="E109" s="11">
        <v>21</v>
      </c>
      <c r="F109" s="7" t="s">
        <v>2393</v>
      </c>
      <c r="G109" s="21" t="s">
        <v>58</v>
      </c>
      <c r="H109" s="19">
        <v>2977</v>
      </c>
      <c r="I109" s="10">
        <v>45888</v>
      </c>
      <c r="J109" s="11" t="s">
        <v>1146</v>
      </c>
      <c r="K109" s="9">
        <v>21</v>
      </c>
      <c r="L109" s="9" t="s">
        <v>1147</v>
      </c>
      <c r="M109" s="19">
        <v>2</v>
      </c>
      <c r="N109" s="9" t="s">
        <v>885</v>
      </c>
      <c r="O109" s="9">
        <v>2</v>
      </c>
      <c r="P109" s="9" t="s">
        <v>890</v>
      </c>
      <c r="Q109" t="s">
        <v>59</v>
      </c>
      <c r="R109" s="7" t="s">
        <v>452</v>
      </c>
      <c r="S109" s="11" t="s">
        <v>454</v>
      </c>
    </row>
    <row r="110" spans="1:19" hidden="1" x14ac:dyDescent="0.25">
      <c r="A110" s="6" t="s">
        <v>1117</v>
      </c>
      <c r="B110" s="8" t="s">
        <v>984</v>
      </c>
      <c r="C110" s="206" t="s">
        <v>1474</v>
      </c>
      <c r="D110" s="8">
        <v>9</v>
      </c>
      <c r="F110" s="7" t="s">
        <v>2394</v>
      </c>
      <c r="G110" s="21" t="s">
        <v>58</v>
      </c>
      <c r="H110" s="19">
        <v>2306</v>
      </c>
      <c r="I110" s="10">
        <v>45870</v>
      </c>
      <c r="J110" s="11" t="s">
        <v>2395</v>
      </c>
      <c r="K110" s="9">
        <v>126</v>
      </c>
      <c r="L110" s="9" t="s">
        <v>2285</v>
      </c>
      <c r="M110" s="19">
        <v>18</v>
      </c>
      <c r="N110" s="9" t="s">
        <v>727</v>
      </c>
      <c r="O110" s="9" t="s">
        <v>1128</v>
      </c>
      <c r="P110" s="9" t="s">
        <v>680</v>
      </c>
      <c r="Q110" t="s">
        <v>59</v>
      </c>
      <c r="R110" s="7" t="s">
        <v>426</v>
      </c>
      <c r="S110" s="11" t="s">
        <v>796</v>
      </c>
    </row>
    <row r="111" spans="1:19" hidden="1" x14ac:dyDescent="0.25">
      <c r="A111" s="6" t="s">
        <v>1117</v>
      </c>
      <c r="B111" s="260" t="s">
        <v>983</v>
      </c>
      <c r="C111" s="206" t="s">
        <v>1475</v>
      </c>
      <c r="D111" s="8">
        <v>6</v>
      </c>
      <c r="F111" s="7" t="s">
        <v>2396</v>
      </c>
      <c r="G111" s="21" t="s">
        <v>58</v>
      </c>
      <c r="H111" s="19">
        <v>2306</v>
      </c>
      <c r="I111" s="10">
        <v>45873</v>
      </c>
      <c r="J111" s="11" t="s">
        <v>2375</v>
      </c>
      <c r="K111" s="9">
        <v>84</v>
      </c>
      <c r="L111" s="9" t="s">
        <v>2285</v>
      </c>
      <c r="M111" s="19">
        <v>16</v>
      </c>
      <c r="N111" s="9" t="s">
        <v>727</v>
      </c>
      <c r="O111" s="9" t="s">
        <v>1128</v>
      </c>
      <c r="P111" s="9" t="s">
        <v>680</v>
      </c>
      <c r="Q111" t="s">
        <v>59</v>
      </c>
      <c r="R111" s="7" t="s">
        <v>426</v>
      </c>
      <c r="S111" s="11" t="s">
        <v>796</v>
      </c>
    </row>
    <row r="112" spans="1:19" hidden="1" x14ac:dyDescent="0.25">
      <c r="A112" s="6" t="s">
        <v>1117</v>
      </c>
      <c r="B112" s="258" t="s">
        <v>983</v>
      </c>
      <c r="C112" s="206" t="s">
        <v>1476</v>
      </c>
      <c r="D112" s="8">
        <v>13</v>
      </c>
      <c r="F112" s="7" t="s">
        <v>2397</v>
      </c>
      <c r="G112" s="21" t="s">
        <v>58</v>
      </c>
      <c r="H112" s="19">
        <v>2306</v>
      </c>
      <c r="I112" s="10">
        <v>45874</v>
      </c>
      <c r="J112" s="11" t="s">
        <v>2395</v>
      </c>
      <c r="K112" s="9">
        <v>182</v>
      </c>
      <c r="L112" s="9" t="s">
        <v>2285</v>
      </c>
      <c r="M112" s="19">
        <v>18</v>
      </c>
      <c r="N112" s="9" t="s">
        <v>727</v>
      </c>
      <c r="O112" s="9" t="s">
        <v>1128</v>
      </c>
      <c r="P112" s="9" t="s">
        <v>680</v>
      </c>
      <c r="Q112" t="s">
        <v>59</v>
      </c>
      <c r="R112" s="7" t="s">
        <v>426</v>
      </c>
      <c r="S112" s="11" t="s">
        <v>796</v>
      </c>
    </row>
    <row r="113" spans="1:19" hidden="1" x14ac:dyDescent="0.25">
      <c r="A113" s="6" t="s">
        <v>1117</v>
      </c>
      <c r="B113" s="258" t="s">
        <v>983</v>
      </c>
      <c r="C113" s="206" t="s">
        <v>1477</v>
      </c>
      <c r="D113" s="8">
        <v>10</v>
      </c>
      <c r="F113" s="7" t="s">
        <v>2396</v>
      </c>
      <c r="G113" s="21" t="s">
        <v>58</v>
      </c>
      <c r="H113" s="19">
        <v>2306</v>
      </c>
      <c r="I113" s="10">
        <v>45873</v>
      </c>
      <c r="J113" s="11" t="s">
        <v>2395</v>
      </c>
      <c r="K113" s="9">
        <v>140</v>
      </c>
      <c r="L113" s="9" t="s">
        <v>2285</v>
      </c>
      <c r="M113" s="19">
        <v>18</v>
      </c>
      <c r="N113" s="9" t="s">
        <v>727</v>
      </c>
      <c r="O113" s="9" t="s">
        <v>1128</v>
      </c>
      <c r="P113" s="9" t="s">
        <v>680</v>
      </c>
      <c r="Q113" t="s">
        <v>59</v>
      </c>
      <c r="R113" s="7" t="s">
        <v>426</v>
      </c>
      <c r="S113" s="11" t="s">
        <v>796</v>
      </c>
    </row>
    <row r="114" spans="1:19" hidden="1" x14ac:dyDescent="0.25">
      <c r="A114" s="6" t="s">
        <v>1117</v>
      </c>
      <c r="B114" s="8" t="s">
        <v>1478</v>
      </c>
      <c r="C114" s="206" t="s">
        <v>1479</v>
      </c>
      <c r="D114" s="8">
        <v>8</v>
      </c>
      <c r="F114" s="7" t="s">
        <v>2398</v>
      </c>
      <c r="G114" s="21" t="s">
        <v>58</v>
      </c>
      <c r="H114" s="19">
        <v>2306</v>
      </c>
      <c r="I114" s="10">
        <v>45887</v>
      </c>
      <c r="J114" s="11" t="s">
        <v>2399</v>
      </c>
      <c r="K114" s="9">
        <v>112</v>
      </c>
      <c r="L114" s="9" t="s">
        <v>1127</v>
      </c>
      <c r="M114" s="19">
        <v>18</v>
      </c>
      <c r="N114" s="9" t="s">
        <v>727</v>
      </c>
      <c r="O114" s="9" t="s">
        <v>1128</v>
      </c>
      <c r="P114" s="9" t="s">
        <v>680</v>
      </c>
      <c r="Q114" t="s">
        <v>59</v>
      </c>
      <c r="R114" s="7" t="s">
        <v>426</v>
      </c>
      <c r="S114" s="11" t="s">
        <v>796</v>
      </c>
    </row>
    <row r="115" spans="1:19" hidden="1" x14ac:dyDescent="0.25">
      <c r="A115" s="6" t="s">
        <v>1117</v>
      </c>
      <c r="B115" s="258" t="s">
        <v>1478</v>
      </c>
      <c r="C115" s="206" t="s">
        <v>1480</v>
      </c>
      <c r="E115" s="11">
        <v>3</v>
      </c>
      <c r="F115" s="7" t="s">
        <v>2400</v>
      </c>
      <c r="G115" s="21" t="s">
        <v>58</v>
      </c>
      <c r="H115" s="19">
        <v>2306</v>
      </c>
      <c r="I115" s="10">
        <v>45861</v>
      </c>
      <c r="J115" s="11" t="s">
        <v>2401</v>
      </c>
      <c r="K115" s="9">
        <v>3</v>
      </c>
      <c r="L115" s="9" t="s">
        <v>1129</v>
      </c>
      <c r="M115" s="19">
        <v>17</v>
      </c>
      <c r="N115" s="9" t="s">
        <v>727</v>
      </c>
      <c r="O115" s="9" t="s">
        <v>1128</v>
      </c>
      <c r="P115" s="9" t="s">
        <v>680</v>
      </c>
      <c r="Q115" t="s">
        <v>59</v>
      </c>
      <c r="R115" s="7" t="s">
        <v>426</v>
      </c>
      <c r="S115" s="11" t="s">
        <v>796</v>
      </c>
    </row>
    <row r="116" spans="1:19" hidden="1" x14ac:dyDescent="0.25">
      <c r="A116" s="6" t="s">
        <v>1117</v>
      </c>
      <c r="B116" s="258" t="s">
        <v>1478</v>
      </c>
      <c r="C116" s="206" t="s">
        <v>1481</v>
      </c>
      <c r="E116" s="11">
        <v>10</v>
      </c>
      <c r="F116" s="7" t="s">
        <v>2402</v>
      </c>
      <c r="G116" s="21" t="s">
        <v>58</v>
      </c>
      <c r="H116" s="19">
        <v>2306</v>
      </c>
      <c r="I116" s="10">
        <v>45882</v>
      </c>
      <c r="J116" s="11" t="s">
        <v>2403</v>
      </c>
      <c r="K116" s="9">
        <v>10</v>
      </c>
      <c r="L116" s="9" t="s">
        <v>2285</v>
      </c>
      <c r="M116" s="19">
        <v>17</v>
      </c>
      <c r="N116" s="9" t="s">
        <v>727</v>
      </c>
      <c r="O116" s="9" t="s">
        <v>1128</v>
      </c>
      <c r="P116" s="9" t="s">
        <v>680</v>
      </c>
      <c r="Q116" t="s">
        <v>59</v>
      </c>
      <c r="R116" s="7" t="s">
        <v>426</v>
      </c>
      <c r="S116" s="11" t="s">
        <v>796</v>
      </c>
    </row>
    <row r="117" spans="1:19" hidden="1" x14ac:dyDescent="0.25">
      <c r="A117" s="6" t="s">
        <v>1117</v>
      </c>
      <c r="B117" s="258" t="s">
        <v>1478</v>
      </c>
      <c r="C117" s="206" t="s">
        <v>1482</v>
      </c>
      <c r="D117" s="8">
        <v>14</v>
      </c>
      <c r="F117" s="7" t="s">
        <v>2374</v>
      </c>
      <c r="G117" s="21" t="s">
        <v>58</v>
      </c>
      <c r="H117" s="19">
        <v>2306</v>
      </c>
      <c r="I117" s="10">
        <v>45876</v>
      </c>
      <c r="J117" s="11" t="s">
        <v>2375</v>
      </c>
      <c r="K117" s="9">
        <v>196</v>
      </c>
      <c r="L117" s="9" t="s">
        <v>2285</v>
      </c>
      <c r="M117" s="19">
        <v>16</v>
      </c>
      <c r="N117" s="9" t="s">
        <v>727</v>
      </c>
      <c r="O117" s="9" t="s">
        <v>1128</v>
      </c>
      <c r="P117" s="9" t="s">
        <v>680</v>
      </c>
      <c r="Q117" t="s">
        <v>59</v>
      </c>
      <c r="R117" s="7" t="s">
        <v>426</v>
      </c>
      <c r="S117" s="11" t="s">
        <v>796</v>
      </c>
    </row>
    <row r="118" spans="1:19" hidden="1" x14ac:dyDescent="0.25">
      <c r="A118" s="6" t="s">
        <v>1117</v>
      </c>
      <c r="B118" s="8" t="s">
        <v>985</v>
      </c>
      <c r="C118" s="206" t="s">
        <v>1483</v>
      </c>
      <c r="E118" s="11">
        <v>3</v>
      </c>
      <c r="F118" s="7" t="s">
        <v>2404</v>
      </c>
      <c r="G118" s="21" t="s">
        <v>58</v>
      </c>
      <c r="H118" s="19">
        <v>2977</v>
      </c>
      <c r="I118" s="10">
        <v>45868</v>
      </c>
      <c r="J118" s="11" t="s">
        <v>2405</v>
      </c>
      <c r="K118" s="9">
        <v>3</v>
      </c>
      <c r="L118" s="9" t="s">
        <v>1127</v>
      </c>
      <c r="M118" s="19">
        <v>26</v>
      </c>
      <c r="N118" s="9" t="s">
        <v>727</v>
      </c>
      <c r="O118" s="9" t="s">
        <v>1128</v>
      </c>
      <c r="P118" s="9" t="s">
        <v>680</v>
      </c>
      <c r="Q118" t="s">
        <v>59</v>
      </c>
      <c r="R118" s="7" t="s">
        <v>452</v>
      </c>
      <c r="S118" s="11" t="s">
        <v>454</v>
      </c>
    </row>
    <row r="119" spans="1:19" hidden="1" x14ac:dyDescent="0.25">
      <c r="A119" s="6" t="s">
        <v>1117</v>
      </c>
      <c r="B119" s="258" t="s">
        <v>985</v>
      </c>
      <c r="C119" s="206" t="s">
        <v>1484</v>
      </c>
      <c r="D119" s="8">
        <v>1</v>
      </c>
      <c r="F119" s="7" t="s">
        <v>2404</v>
      </c>
      <c r="G119" s="21" t="s">
        <v>58</v>
      </c>
      <c r="H119" s="19">
        <v>2977</v>
      </c>
      <c r="I119" s="10">
        <v>45868</v>
      </c>
      <c r="J119" s="11" t="s">
        <v>1309</v>
      </c>
      <c r="K119" s="9">
        <v>14</v>
      </c>
      <c r="L119" s="9" t="s">
        <v>1127</v>
      </c>
      <c r="M119" s="19">
        <v>25</v>
      </c>
      <c r="N119" s="9" t="s">
        <v>727</v>
      </c>
      <c r="O119" s="9" t="s">
        <v>1128</v>
      </c>
      <c r="P119" s="9" t="s">
        <v>680</v>
      </c>
      <c r="Q119" t="s">
        <v>59</v>
      </c>
      <c r="R119" s="7" t="s">
        <v>452</v>
      </c>
      <c r="S119" s="11" t="s">
        <v>454</v>
      </c>
    </row>
    <row r="120" spans="1:19" hidden="1" x14ac:dyDescent="0.25">
      <c r="A120" s="6" t="s">
        <v>1117</v>
      </c>
      <c r="B120" s="258" t="s">
        <v>985</v>
      </c>
      <c r="C120" s="205" t="s">
        <v>1485</v>
      </c>
      <c r="E120" s="11">
        <v>9</v>
      </c>
      <c r="F120" s="7" t="s">
        <v>2404</v>
      </c>
      <c r="G120" s="21" t="s">
        <v>58</v>
      </c>
      <c r="H120" s="19">
        <v>2977</v>
      </c>
      <c r="I120" s="10">
        <v>45868</v>
      </c>
      <c r="J120" s="11" t="s">
        <v>1175</v>
      </c>
      <c r="K120" s="9">
        <v>9</v>
      </c>
      <c r="L120" s="9" t="s">
        <v>1127</v>
      </c>
      <c r="M120" s="19">
        <v>28</v>
      </c>
      <c r="N120" s="9" t="s">
        <v>727</v>
      </c>
      <c r="O120" s="9" t="s">
        <v>1128</v>
      </c>
      <c r="P120" s="9" t="s">
        <v>680</v>
      </c>
      <c r="Q120" t="s">
        <v>59</v>
      </c>
      <c r="R120" s="7" t="s">
        <v>452</v>
      </c>
      <c r="S120" s="11" t="s">
        <v>454</v>
      </c>
    </row>
    <row r="121" spans="1:19" hidden="1" x14ac:dyDescent="0.25">
      <c r="A121" s="6" t="s">
        <v>1117</v>
      </c>
      <c r="B121" s="258" t="s">
        <v>985</v>
      </c>
      <c r="C121" s="206" t="s">
        <v>1486</v>
      </c>
      <c r="D121" s="8">
        <v>3</v>
      </c>
      <c r="E121" s="11">
        <v>1</v>
      </c>
      <c r="F121" s="7" t="s">
        <v>2406</v>
      </c>
      <c r="G121" s="21" t="s">
        <v>58</v>
      </c>
      <c r="H121" s="19">
        <v>2977</v>
      </c>
      <c r="I121" s="10">
        <v>45867</v>
      </c>
      <c r="J121" s="11" t="s">
        <v>1309</v>
      </c>
      <c r="K121" s="9">
        <v>43</v>
      </c>
      <c r="L121" s="9" t="s">
        <v>1127</v>
      </c>
      <c r="M121" s="19">
        <v>25</v>
      </c>
      <c r="N121" s="9" t="s">
        <v>727</v>
      </c>
      <c r="O121" s="9" t="s">
        <v>1128</v>
      </c>
      <c r="P121" s="9" t="s">
        <v>680</v>
      </c>
      <c r="Q121" t="s">
        <v>59</v>
      </c>
      <c r="R121" s="7" t="s">
        <v>452</v>
      </c>
      <c r="S121" s="11" t="s">
        <v>454</v>
      </c>
    </row>
    <row r="122" spans="1:19" hidden="1" x14ac:dyDescent="0.25">
      <c r="A122" s="6" t="s">
        <v>1117</v>
      </c>
      <c r="B122" s="258" t="s">
        <v>985</v>
      </c>
      <c r="C122" s="206" t="s">
        <v>1487</v>
      </c>
      <c r="D122" s="8">
        <v>1</v>
      </c>
      <c r="F122" s="7" t="s">
        <v>2407</v>
      </c>
      <c r="G122" s="21" t="s">
        <v>58</v>
      </c>
      <c r="H122" s="19">
        <v>2306</v>
      </c>
      <c r="I122" s="10">
        <v>45867</v>
      </c>
      <c r="J122" s="11" t="s">
        <v>1314</v>
      </c>
      <c r="K122" s="9">
        <v>14</v>
      </c>
      <c r="L122" s="9" t="s">
        <v>1127</v>
      </c>
      <c r="M122" s="19">
        <v>15</v>
      </c>
      <c r="N122" s="9" t="s">
        <v>727</v>
      </c>
      <c r="O122" s="9" t="s">
        <v>1128</v>
      </c>
      <c r="P122" s="9" t="s">
        <v>680</v>
      </c>
      <c r="Q122" t="s">
        <v>59</v>
      </c>
      <c r="R122" s="7" t="s">
        <v>426</v>
      </c>
      <c r="S122" s="11" t="s">
        <v>796</v>
      </c>
    </row>
    <row r="123" spans="1:19" hidden="1" x14ac:dyDescent="0.25">
      <c r="A123" s="6" t="s">
        <v>1117</v>
      </c>
      <c r="B123" s="8" t="s">
        <v>1488</v>
      </c>
      <c r="C123" s="206" t="s">
        <v>1489</v>
      </c>
      <c r="D123" s="8">
        <v>7</v>
      </c>
      <c r="F123" s="7" t="s">
        <v>2396</v>
      </c>
      <c r="G123" s="21" t="s">
        <v>58</v>
      </c>
      <c r="H123" s="19">
        <v>2306</v>
      </c>
      <c r="I123" s="10">
        <v>45873</v>
      </c>
      <c r="J123" s="11" t="s">
        <v>2403</v>
      </c>
      <c r="K123" s="9">
        <v>98</v>
      </c>
      <c r="L123" s="9" t="s">
        <v>2285</v>
      </c>
      <c r="M123" s="19">
        <v>17</v>
      </c>
      <c r="N123" s="9" t="s">
        <v>727</v>
      </c>
      <c r="O123" s="9" t="s">
        <v>1128</v>
      </c>
      <c r="P123" s="9" t="s">
        <v>680</v>
      </c>
      <c r="Q123" t="s">
        <v>59</v>
      </c>
      <c r="R123" s="7" t="s">
        <v>426</v>
      </c>
      <c r="S123" s="11" t="s">
        <v>796</v>
      </c>
    </row>
    <row r="124" spans="1:19" hidden="1" x14ac:dyDescent="0.25">
      <c r="A124" s="6" t="s">
        <v>1117</v>
      </c>
      <c r="B124" s="258" t="s">
        <v>1488</v>
      </c>
      <c r="C124" s="206" t="s">
        <v>1490</v>
      </c>
      <c r="D124" s="8">
        <v>1</v>
      </c>
      <c r="E124" s="11">
        <v>3</v>
      </c>
      <c r="F124" s="7" t="s">
        <v>2397</v>
      </c>
      <c r="G124" s="21" t="s">
        <v>58</v>
      </c>
      <c r="H124" s="19">
        <v>2306</v>
      </c>
      <c r="I124" s="10">
        <v>45874</v>
      </c>
      <c r="J124" s="11" t="s">
        <v>2408</v>
      </c>
      <c r="K124" s="9">
        <v>17</v>
      </c>
      <c r="L124" s="9" t="s">
        <v>2285</v>
      </c>
      <c r="M124" s="19">
        <v>15</v>
      </c>
      <c r="N124" s="9" t="s">
        <v>727</v>
      </c>
      <c r="O124" s="9" t="s">
        <v>1128</v>
      </c>
      <c r="P124" s="9" t="s">
        <v>680</v>
      </c>
      <c r="Q124" t="s">
        <v>59</v>
      </c>
      <c r="R124" s="7" t="s">
        <v>426</v>
      </c>
      <c r="S124" s="11" t="s">
        <v>796</v>
      </c>
    </row>
    <row r="125" spans="1:19" hidden="1" x14ac:dyDescent="0.25">
      <c r="A125" s="6" t="s">
        <v>1117</v>
      </c>
      <c r="B125" s="258" t="s">
        <v>1488</v>
      </c>
      <c r="C125" s="206" t="s">
        <v>1491</v>
      </c>
      <c r="D125" s="8">
        <v>3</v>
      </c>
      <c r="E125" s="11">
        <v>7</v>
      </c>
      <c r="F125" s="7" t="s">
        <v>2409</v>
      </c>
      <c r="G125" s="21" t="s">
        <v>58</v>
      </c>
      <c r="H125" s="19">
        <v>2306</v>
      </c>
      <c r="I125" s="10">
        <v>45883</v>
      </c>
      <c r="J125" s="11" t="s">
        <v>1118</v>
      </c>
      <c r="K125" s="9">
        <v>49</v>
      </c>
      <c r="L125" s="9" t="s">
        <v>1119</v>
      </c>
      <c r="M125" s="19">
        <v>2</v>
      </c>
      <c r="N125" s="9" t="s">
        <v>726</v>
      </c>
      <c r="O125" s="9">
        <v>2</v>
      </c>
      <c r="P125" s="9" t="s">
        <v>672</v>
      </c>
      <c r="Q125" t="s">
        <v>59</v>
      </c>
      <c r="R125" s="7" t="s">
        <v>426</v>
      </c>
      <c r="S125" s="11" t="s">
        <v>796</v>
      </c>
    </row>
    <row r="126" spans="1:19" hidden="1" x14ac:dyDescent="0.25">
      <c r="A126" s="6" t="s">
        <v>1117</v>
      </c>
      <c r="B126" s="8" t="s">
        <v>986</v>
      </c>
      <c r="C126" s="206" t="s">
        <v>1492</v>
      </c>
      <c r="D126" s="8">
        <v>8</v>
      </c>
      <c r="E126" s="11">
        <v>2</v>
      </c>
      <c r="F126" s="7" t="s">
        <v>2410</v>
      </c>
      <c r="G126" s="21" t="s">
        <v>58</v>
      </c>
      <c r="H126" s="19">
        <v>2306</v>
      </c>
      <c r="I126" s="10">
        <v>45888</v>
      </c>
      <c r="J126" s="11" t="s">
        <v>2401</v>
      </c>
      <c r="K126" s="9">
        <v>114</v>
      </c>
      <c r="L126" s="9" t="s">
        <v>1129</v>
      </c>
      <c r="M126" s="19">
        <v>17</v>
      </c>
      <c r="N126" s="9" t="s">
        <v>727</v>
      </c>
      <c r="O126" s="9" t="s">
        <v>1128</v>
      </c>
      <c r="P126" s="9" t="s">
        <v>680</v>
      </c>
      <c r="Q126" t="s">
        <v>59</v>
      </c>
      <c r="R126" s="7" t="s">
        <v>426</v>
      </c>
      <c r="S126" s="11" t="s">
        <v>796</v>
      </c>
    </row>
    <row r="127" spans="1:19" hidden="1" x14ac:dyDescent="0.25">
      <c r="A127" s="6" t="s">
        <v>1117</v>
      </c>
      <c r="B127" s="8" t="s">
        <v>1493</v>
      </c>
      <c r="C127" s="206" t="s">
        <v>1494</v>
      </c>
      <c r="D127" s="8">
        <v>27</v>
      </c>
      <c r="F127" s="7" t="s">
        <v>2411</v>
      </c>
      <c r="G127" s="21" t="s">
        <v>58</v>
      </c>
      <c r="H127" s="19">
        <v>2306</v>
      </c>
      <c r="I127" s="10">
        <v>45880</v>
      </c>
      <c r="J127" s="11" t="s">
        <v>2403</v>
      </c>
      <c r="K127" s="9">
        <v>378</v>
      </c>
      <c r="L127" s="9" t="s">
        <v>2285</v>
      </c>
      <c r="M127" s="19">
        <v>17</v>
      </c>
      <c r="N127" s="9" t="s">
        <v>727</v>
      </c>
      <c r="O127" s="9" t="s">
        <v>1128</v>
      </c>
      <c r="P127" s="9" t="s">
        <v>680</v>
      </c>
      <c r="Q127" t="s">
        <v>59</v>
      </c>
      <c r="R127" s="7" t="s">
        <v>426</v>
      </c>
      <c r="S127" s="11" t="s">
        <v>796</v>
      </c>
    </row>
    <row r="128" spans="1:19" hidden="1" x14ac:dyDescent="0.25">
      <c r="A128" s="6" t="s">
        <v>1117</v>
      </c>
      <c r="B128" s="8" t="s">
        <v>995</v>
      </c>
      <c r="C128" s="206" t="s">
        <v>1495</v>
      </c>
      <c r="D128" s="8">
        <v>1</v>
      </c>
      <c r="F128" s="7" t="s">
        <v>2412</v>
      </c>
      <c r="G128" s="21" t="s">
        <v>58</v>
      </c>
      <c r="H128" s="19">
        <v>2311</v>
      </c>
      <c r="I128" s="10">
        <v>45874</v>
      </c>
      <c r="J128" s="11" t="s">
        <v>2284</v>
      </c>
      <c r="K128" s="9">
        <v>14</v>
      </c>
      <c r="L128" s="9" t="s">
        <v>2285</v>
      </c>
      <c r="M128" s="19">
        <v>11</v>
      </c>
      <c r="N128" s="9" t="s">
        <v>727</v>
      </c>
      <c r="O128" s="9">
        <v>11</v>
      </c>
      <c r="P128" s="9" t="s">
        <v>678</v>
      </c>
      <c r="Q128" t="s">
        <v>59</v>
      </c>
      <c r="R128" s="7" t="s">
        <v>427</v>
      </c>
      <c r="S128" s="11" t="s">
        <v>797</v>
      </c>
    </row>
    <row r="129" spans="1:19" hidden="1" x14ac:dyDescent="0.25">
      <c r="A129" s="6" t="s">
        <v>1117</v>
      </c>
      <c r="B129" s="258" t="s">
        <v>995</v>
      </c>
      <c r="C129" s="206" t="s">
        <v>1496</v>
      </c>
      <c r="E129" s="11">
        <v>2</v>
      </c>
      <c r="F129" s="7" t="s">
        <v>2413</v>
      </c>
      <c r="G129" s="21" t="s">
        <v>58</v>
      </c>
      <c r="H129" s="19">
        <v>2306</v>
      </c>
      <c r="I129" s="10">
        <v>45881</v>
      </c>
      <c r="J129" s="11" t="s">
        <v>1125</v>
      </c>
      <c r="K129" s="9">
        <v>2</v>
      </c>
      <c r="L129" s="9" t="s">
        <v>1119</v>
      </c>
      <c r="M129" s="19">
        <v>6</v>
      </c>
      <c r="N129" s="9" t="s">
        <v>726</v>
      </c>
      <c r="O129" s="9">
        <v>6</v>
      </c>
      <c r="P129" s="9" t="s">
        <v>676</v>
      </c>
      <c r="Q129" t="s">
        <v>59</v>
      </c>
      <c r="R129" s="7" t="s">
        <v>426</v>
      </c>
      <c r="S129" s="11" t="s">
        <v>796</v>
      </c>
    </row>
    <row r="130" spans="1:19" hidden="1" x14ac:dyDescent="0.25">
      <c r="A130" s="6" t="s">
        <v>1117</v>
      </c>
      <c r="B130" s="258" t="s">
        <v>995</v>
      </c>
      <c r="C130" s="206" t="s">
        <v>1497</v>
      </c>
      <c r="E130" s="11">
        <v>4</v>
      </c>
      <c r="F130" s="7" t="s">
        <v>2414</v>
      </c>
      <c r="G130" s="21" t="s">
        <v>58</v>
      </c>
      <c r="H130" s="19">
        <v>2977</v>
      </c>
      <c r="I130" s="10">
        <v>45881</v>
      </c>
      <c r="J130" s="11" t="s">
        <v>1125</v>
      </c>
      <c r="K130" s="9">
        <v>4</v>
      </c>
      <c r="L130" s="9" t="s">
        <v>1119</v>
      </c>
      <c r="M130" s="19">
        <v>6</v>
      </c>
      <c r="N130" s="9" t="s">
        <v>726</v>
      </c>
      <c r="O130" s="9">
        <v>6</v>
      </c>
      <c r="P130" s="9" t="s">
        <v>676</v>
      </c>
      <c r="Q130" t="s">
        <v>59</v>
      </c>
      <c r="R130" s="7" t="s">
        <v>452</v>
      </c>
      <c r="S130" s="11" t="s">
        <v>454</v>
      </c>
    </row>
    <row r="131" spans="1:19" hidden="1" x14ac:dyDescent="0.25">
      <c r="A131" s="6" t="s">
        <v>1117</v>
      </c>
      <c r="B131" s="258" t="s">
        <v>995</v>
      </c>
      <c r="C131" s="206" t="s">
        <v>1498</v>
      </c>
      <c r="E131" s="11">
        <v>9</v>
      </c>
      <c r="F131" s="7" t="s">
        <v>2415</v>
      </c>
      <c r="G131" s="21" t="s">
        <v>58</v>
      </c>
      <c r="H131" s="19">
        <v>2977</v>
      </c>
      <c r="I131" s="10">
        <v>45882</v>
      </c>
      <c r="J131" s="11" t="s">
        <v>1150</v>
      </c>
      <c r="K131" s="9">
        <v>9</v>
      </c>
      <c r="L131" s="9" t="s">
        <v>1151</v>
      </c>
      <c r="M131" s="19">
        <v>5</v>
      </c>
      <c r="N131" s="9" t="s">
        <v>726</v>
      </c>
      <c r="O131" s="9">
        <v>5</v>
      </c>
      <c r="P131" s="9" t="s">
        <v>675</v>
      </c>
      <c r="Q131" t="s">
        <v>59</v>
      </c>
      <c r="R131" s="7" t="s">
        <v>452</v>
      </c>
      <c r="S131" s="11" t="s">
        <v>454</v>
      </c>
    </row>
    <row r="132" spans="1:19" hidden="1" x14ac:dyDescent="0.25">
      <c r="A132" s="6" t="s">
        <v>1117</v>
      </c>
      <c r="B132" s="258" t="s">
        <v>995</v>
      </c>
      <c r="C132" s="206" t="s">
        <v>1499</v>
      </c>
      <c r="D132" s="8">
        <v>2</v>
      </c>
      <c r="E132" s="11">
        <v>6</v>
      </c>
      <c r="F132" s="7" t="s">
        <v>2416</v>
      </c>
      <c r="G132" s="21" t="s">
        <v>58</v>
      </c>
      <c r="H132" s="19">
        <v>2977</v>
      </c>
      <c r="I132" s="10">
        <v>45887</v>
      </c>
      <c r="J132" s="11" t="s">
        <v>1120</v>
      </c>
      <c r="K132" s="9">
        <v>34</v>
      </c>
      <c r="L132" s="9" t="s">
        <v>1119</v>
      </c>
      <c r="M132" s="19">
        <v>3</v>
      </c>
      <c r="N132" s="9" t="s">
        <v>726</v>
      </c>
      <c r="O132" s="9">
        <v>3</v>
      </c>
      <c r="P132" s="9" t="s">
        <v>673</v>
      </c>
      <c r="Q132" t="s">
        <v>59</v>
      </c>
      <c r="R132" s="7" t="s">
        <v>452</v>
      </c>
      <c r="S132" s="11" t="s">
        <v>454</v>
      </c>
    </row>
    <row r="133" spans="1:19" hidden="1" x14ac:dyDescent="0.25">
      <c r="A133" s="6" t="s">
        <v>1117</v>
      </c>
      <c r="B133" s="258" t="s">
        <v>995</v>
      </c>
      <c r="C133" s="206" t="s">
        <v>1500</v>
      </c>
      <c r="D133" s="8">
        <v>1</v>
      </c>
      <c r="F133" s="7" t="s">
        <v>2417</v>
      </c>
      <c r="G133" s="21" t="s">
        <v>58</v>
      </c>
      <c r="H133" s="19">
        <v>2977</v>
      </c>
      <c r="I133" s="10">
        <v>45880</v>
      </c>
      <c r="J133" s="11" t="s">
        <v>1123</v>
      </c>
      <c r="K133" s="9">
        <v>14</v>
      </c>
      <c r="L133" s="9" t="s">
        <v>1119</v>
      </c>
      <c r="M133" s="19">
        <v>5</v>
      </c>
      <c r="N133" s="9" t="s">
        <v>726</v>
      </c>
      <c r="O133" s="9">
        <v>5</v>
      </c>
      <c r="P133" s="9" t="s">
        <v>675</v>
      </c>
      <c r="Q133" t="s">
        <v>59</v>
      </c>
      <c r="R133" s="7" t="s">
        <v>452</v>
      </c>
      <c r="S133" s="11" t="s">
        <v>454</v>
      </c>
    </row>
    <row r="134" spans="1:19" hidden="1" x14ac:dyDescent="0.25">
      <c r="A134" s="6" t="s">
        <v>1117</v>
      </c>
      <c r="B134" s="258" t="s">
        <v>995</v>
      </c>
      <c r="C134" s="206" t="s">
        <v>1501</v>
      </c>
      <c r="E134" s="11">
        <v>3</v>
      </c>
      <c r="F134" s="7" t="s">
        <v>2418</v>
      </c>
      <c r="G134" s="21" t="s">
        <v>58</v>
      </c>
      <c r="H134" s="19">
        <v>2977</v>
      </c>
      <c r="I134" s="10">
        <v>45882</v>
      </c>
      <c r="J134" s="11" t="s">
        <v>1123</v>
      </c>
      <c r="K134" s="9">
        <v>3</v>
      </c>
      <c r="L134" s="9" t="s">
        <v>1119</v>
      </c>
      <c r="M134" s="19">
        <v>5</v>
      </c>
      <c r="N134" s="9" t="s">
        <v>726</v>
      </c>
      <c r="O134" s="9">
        <v>5</v>
      </c>
      <c r="P134" s="9" t="s">
        <v>675</v>
      </c>
      <c r="Q134" t="s">
        <v>59</v>
      </c>
      <c r="R134" s="7" t="s">
        <v>452</v>
      </c>
      <c r="S134" s="11" t="s">
        <v>454</v>
      </c>
    </row>
    <row r="135" spans="1:19" hidden="1" x14ac:dyDescent="0.25">
      <c r="A135" s="6" t="s">
        <v>1117</v>
      </c>
      <c r="B135" s="258" t="s">
        <v>995</v>
      </c>
      <c r="C135" s="206" t="s">
        <v>1502</v>
      </c>
      <c r="E135" s="11">
        <v>4</v>
      </c>
      <c r="F135" s="7" t="s">
        <v>2419</v>
      </c>
      <c r="G135" s="21" t="s">
        <v>58</v>
      </c>
      <c r="H135" s="19">
        <v>2977</v>
      </c>
      <c r="I135" s="10">
        <v>45882</v>
      </c>
      <c r="J135" s="11" t="s">
        <v>1125</v>
      </c>
      <c r="K135" s="9">
        <v>4</v>
      </c>
      <c r="L135" s="9" t="s">
        <v>1119</v>
      </c>
      <c r="M135" s="19">
        <v>6</v>
      </c>
      <c r="N135" s="9" t="s">
        <v>726</v>
      </c>
      <c r="O135" s="9">
        <v>6</v>
      </c>
      <c r="P135" s="9" t="s">
        <v>676</v>
      </c>
      <c r="Q135" t="s">
        <v>59</v>
      </c>
      <c r="R135" s="7" t="s">
        <v>452</v>
      </c>
      <c r="S135" s="11" t="s">
        <v>454</v>
      </c>
    </row>
    <row r="136" spans="1:19" hidden="1" x14ac:dyDescent="0.25">
      <c r="A136" s="6" t="s">
        <v>1117</v>
      </c>
      <c r="B136" s="258" t="s">
        <v>995</v>
      </c>
      <c r="C136" s="206" t="s">
        <v>1503</v>
      </c>
      <c r="D136" s="8">
        <v>1</v>
      </c>
      <c r="E136" s="11">
        <v>9</v>
      </c>
      <c r="F136" s="7" t="s">
        <v>2420</v>
      </c>
      <c r="G136" s="21" t="s">
        <v>58</v>
      </c>
      <c r="H136" s="19">
        <v>2977</v>
      </c>
      <c r="I136" s="10">
        <v>45866</v>
      </c>
      <c r="J136" s="11" t="s">
        <v>1123</v>
      </c>
      <c r="K136" s="9">
        <v>23</v>
      </c>
      <c r="L136" s="9" t="s">
        <v>1119</v>
      </c>
      <c r="M136" s="19">
        <v>5</v>
      </c>
      <c r="N136" s="9" t="s">
        <v>726</v>
      </c>
      <c r="O136" s="9">
        <v>5</v>
      </c>
      <c r="P136" s="9" t="s">
        <v>675</v>
      </c>
      <c r="Q136" t="s">
        <v>59</v>
      </c>
      <c r="R136" s="7" t="s">
        <v>452</v>
      </c>
      <c r="S136" s="11" t="s">
        <v>454</v>
      </c>
    </row>
    <row r="137" spans="1:19" hidden="1" x14ac:dyDescent="0.25">
      <c r="A137" s="6" t="s">
        <v>1117</v>
      </c>
      <c r="B137" s="258" t="s">
        <v>995</v>
      </c>
      <c r="C137" s="206" t="s">
        <v>1504</v>
      </c>
      <c r="E137" s="11">
        <v>10</v>
      </c>
      <c r="F137" s="7" t="s">
        <v>2421</v>
      </c>
      <c r="G137" s="21" t="s">
        <v>58</v>
      </c>
      <c r="H137" s="19">
        <v>2977</v>
      </c>
      <c r="I137" s="10">
        <v>45861</v>
      </c>
      <c r="J137" s="11" t="s">
        <v>1120</v>
      </c>
      <c r="K137" s="9">
        <v>10</v>
      </c>
      <c r="L137" s="9" t="s">
        <v>1119</v>
      </c>
      <c r="M137" s="19">
        <v>3</v>
      </c>
      <c r="N137" s="9" t="s">
        <v>726</v>
      </c>
      <c r="O137" s="9">
        <v>3</v>
      </c>
      <c r="P137" s="9" t="s">
        <v>673</v>
      </c>
      <c r="Q137" t="s">
        <v>59</v>
      </c>
      <c r="R137" s="7" t="s">
        <v>452</v>
      </c>
      <c r="S137" s="11" t="s">
        <v>454</v>
      </c>
    </row>
    <row r="138" spans="1:19" hidden="1" x14ac:dyDescent="0.25">
      <c r="A138" s="6" t="s">
        <v>1117</v>
      </c>
      <c r="B138" s="8" t="s">
        <v>994</v>
      </c>
      <c r="C138" s="206" t="s">
        <v>1505</v>
      </c>
      <c r="E138" s="11">
        <v>4</v>
      </c>
      <c r="F138" s="7" t="s">
        <v>2422</v>
      </c>
      <c r="G138" s="21" t="s">
        <v>58</v>
      </c>
      <c r="H138" s="19">
        <v>2311</v>
      </c>
      <c r="I138" s="10">
        <v>45875</v>
      </c>
      <c r="J138" s="11" t="s">
        <v>1131</v>
      </c>
      <c r="K138" s="9">
        <v>4</v>
      </c>
      <c r="L138" s="9" t="s">
        <v>1127</v>
      </c>
      <c r="M138" s="19">
        <v>11</v>
      </c>
      <c r="N138" s="9" t="s">
        <v>727</v>
      </c>
      <c r="O138" s="9">
        <v>11</v>
      </c>
      <c r="P138" s="9" t="s">
        <v>678</v>
      </c>
      <c r="Q138" t="s">
        <v>59</v>
      </c>
      <c r="R138" s="7" t="s">
        <v>427</v>
      </c>
      <c r="S138" s="11" t="s">
        <v>797</v>
      </c>
    </row>
    <row r="139" spans="1:19" hidden="1" x14ac:dyDescent="0.25">
      <c r="A139" s="6" t="s">
        <v>1117</v>
      </c>
      <c r="B139" s="258" t="s">
        <v>994</v>
      </c>
      <c r="C139" s="206" t="s">
        <v>1506</v>
      </c>
      <c r="D139" s="8">
        <v>1</v>
      </c>
      <c r="E139" s="11">
        <v>8</v>
      </c>
      <c r="F139" s="7" t="s">
        <v>2423</v>
      </c>
      <c r="G139" s="21" t="s">
        <v>58</v>
      </c>
      <c r="H139" s="19">
        <v>2306</v>
      </c>
      <c r="I139" s="10">
        <v>45867</v>
      </c>
      <c r="J139" s="11" t="s">
        <v>1120</v>
      </c>
      <c r="K139" s="9">
        <v>22</v>
      </c>
      <c r="L139" s="9" t="s">
        <v>1119</v>
      </c>
      <c r="M139" s="19">
        <v>3</v>
      </c>
      <c r="N139" s="9" t="s">
        <v>726</v>
      </c>
      <c r="O139" s="9">
        <v>3</v>
      </c>
      <c r="P139" s="9" t="s">
        <v>673</v>
      </c>
      <c r="Q139" t="s">
        <v>59</v>
      </c>
      <c r="R139" s="7" t="s">
        <v>426</v>
      </c>
      <c r="S139" s="11" t="s">
        <v>796</v>
      </c>
    </row>
    <row r="140" spans="1:19" hidden="1" x14ac:dyDescent="0.25">
      <c r="A140" s="6" t="s">
        <v>1117</v>
      </c>
      <c r="B140" s="8" t="s">
        <v>1507</v>
      </c>
      <c r="C140" s="206" t="s">
        <v>1508</v>
      </c>
      <c r="D140" s="8">
        <v>2</v>
      </c>
      <c r="F140" s="7" t="s">
        <v>2424</v>
      </c>
      <c r="G140" s="21" t="s">
        <v>58</v>
      </c>
      <c r="H140" s="19">
        <v>2977</v>
      </c>
      <c r="I140" s="10">
        <v>45859</v>
      </c>
      <c r="J140" s="11" t="s">
        <v>1120</v>
      </c>
      <c r="K140" s="9">
        <v>28</v>
      </c>
      <c r="L140" s="9" t="s">
        <v>1119</v>
      </c>
      <c r="M140" s="19">
        <v>3</v>
      </c>
      <c r="N140" s="9" t="s">
        <v>726</v>
      </c>
      <c r="O140" s="9">
        <v>3</v>
      </c>
      <c r="P140" s="9" t="s">
        <v>673</v>
      </c>
      <c r="Q140" t="s">
        <v>59</v>
      </c>
      <c r="R140" s="7" t="s">
        <v>452</v>
      </c>
      <c r="S140" s="11" t="s">
        <v>454</v>
      </c>
    </row>
    <row r="141" spans="1:19" hidden="1" x14ac:dyDescent="0.25">
      <c r="A141" s="6" t="s">
        <v>1117</v>
      </c>
      <c r="B141" s="8" t="s">
        <v>992</v>
      </c>
      <c r="C141" s="206" t="s">
        <v>1509</v>
      </c>
      <c r="D141" s="8">
        <v>17</v>
      </c>
      <c r="F141" s="7" t="s">
        <v>2425</v>
      </c>
      <c r="G141" s="21" t="s">
        <v>58</v>
      </c>
      <c r="H141" s="19">
        <v>2306</v>
      </c>
      <c r="I141" s="10">
        <v>45875</v>
      </c>
      <c r="J141" s="11" t="s">
        <v>2403</v>
      </c>
      <c r="K141" s="9">
        <v>238</v>
      </c>
      <c r="L141" s="9" t="s">
        <v>2285</v>
      </c>
      <c r="M141" s="19">
        <v>17</v>
      </c>
      <c r="N141" s="9" t="s">
        <v>727</v>
      </c>
      <c r="O141" s="9" t="s">
        <v>1128</v>
      </c>
      <c r="P141" s="9" t="s">
        <v>680</v>
      </c>
      <c r="Q141" t="s">
        <v>59</v>
      </c>
      <c r="R141" s="7" t="s">
        <v>426</v>
      </c>
      <c r="S141" s="11" t="s">
        <v>796</v>
      </c>
    </row>
    <row r="142" spans="1:19" hidden="1" x14ac:dyDescent="0.25">
      <c r="A142" s="6" t="s">
        <v>1117</v>
      </c>
      <c r="B142" s="258" t="s">
        <v>992</v>
      </c>
      <c r="C142" s="206" t="s">
        <v>1510</v>
      </c>
      <c r="D142" s="8">
        <v>2</v>
      </c>
      <c r="E142" s="11">
        <v>7</v>
      </c>
      <c r="F142" s="7" t="s">
        <v>2426</v>
      </c>
      <c r="G142" s="21" t="s">
        <v>58</v>
      </c>
      <c r="H142" s="19">
        <v>2306</v>
      </c>
      <c r="I142" s="10">
        <v>45881</v>
      </c>
      <c r="J142" s="11" t="s">
        <v>1126</v>
      </c>
      <c r="K142" s="9">
        <v>35</v>
      </c>
      <c r="L142" s="9" t="s">
        <v>1119</v>
      </c>
      <c r="M142" s="19">
        <v>1</v>
      </c>
      <c r="N142" s="9" t="s">
        <v>726</v>
      </c>
      <c r="O142" s="9">
        <v>1</v>
      </c>
      <c r="P142" s="9" t="s">
        <v>671</v>
      </c>
      <c r="Q142" t="s">
        <v>59</v>
      </c>
      <c r="R142" s="7" t="s">
        <v>426</v>
      </c>
      <c r="S142" s="11" t="s">
        <v>796</v>
      </c>
    </row>
    <row r="143" spans="1:19" hidden="1" x14ac:dyDescent="0.25">
      <c r="A143" s="6" t="s">
        <v>1117</v>
      </c>
      <c r="B143" s="8" t="s">
        <v>993</v>
      </c>
      <c r="C143" s="206" t="s">
        <v>1511</v>
      </c>
      <c r="D143" s="8">
        <v>2</v>
      </c>
      <c r="F143" s="7" t="s">
        <v>2426</v>
      </c>
      <c r="G143" s="21" t="s">
        <v>58</v>
      </c>
      <c r="H143" s="19">
        <v>2306</v>
      </c>
      <c r="I143" s="10">
        <v>45881</v>
      </c>
      <c r="J143" s="11" t="s">
        <v>1126</v>
      </c>
      <c r="K143" s="9">
        <v>28</v>
      </c>
      <c r="L143" s="9" t="s">
        <v>1119</v>
      </c>
      <c r="M143" s="19">
        <v>1</v>
      </c>
      <c r="N143" s="9" t="s">
        <v>726</v>
      </c>
      <c r="O143" s="9">
        <v>1</v>
      </c>
      <c r="P143" s="9" t="s">
        <v>671</v>
      </c>
      <c r="Q143" t="s">
        <v>59</v>
      </c>
      <c r="R143" s="7" t="s">
        <v>426</v>
      </c>
      <c r="S143" s="11" t="s">
        <v>796</v>
      </c>
    </row>
    <row r="144" spans="1:19" hidden="1" x14ac:dyDescent="0.25">
      <c r="A144" s="6" t="s">
        <v>1117</v>
      </c>
      <c r="B144" s="258" t="s">
        <v>993</v>
      </c>
      <c r="C144" s="206" t="s">
        <v>1512</v>
      </c>
      <c r="D144" s="8">
        <v>9</v>
      </c>
      <c r="E144" s="11">
        <v>3</v>
      </c>
      <c r="F144" s="7" t="s">
        <v>2427</v>
      </c>
      <c r="G144" s="21" t="s">
        <v>58</v>
      </c>
      <c r="H144" s="19">
        <v>2306</v>
      </c>
      <c r="I144" s="10">
        <v>45875</v>
      </c>
      <c r="J144" s="11" t="s">
        <v>1126</v>
      </c>
      <c r="K144" s="9">
        <v>129</v>
      </c>
      <c r="L144" s="9" t="s">
        <v>1119</v>
      </c>
      <c r="M144" s="19">
        <v>1</v>
      </c>
      <c r="N144" s="9" t="s">
        <v>726</v>
      </c>
      <c r="O144" s="9">
        <v>1</v>
      </c>
      <c r="P144" s="9" t="s">
        <v>671</v>
      </c>
      <c r="Q144" t="s">
        <v>59</v>
      </c>
      <c r="R144" s="7" t="s">
        <v>426</v>
      </c>
      <c r="S144" s="11" t="s">
        <v>796</v>
      </c>
    </row>
    <row r="145" spans="1:19" hidden="1" x14ac:dyDescent="0.25">
      <c r="A145" s="6" t="s">
        <v>1117</v>
      </c>
      <c r="B145" s="258" t="s">
        <v>993</v>
      </c>
      <c r="C145" s="206" t="s">
        <v>1513</v>
      </c>
      <c r="E145" s="11">
        <v>11</v>
      </c>
      <c r="F145" s="7" t="s">
        <v>2428</v>
      </c>
      <c r="G145" s="21" t="s">
        <v>58</v>
      </c>
      <c r="H145" s="19">
        <v>2306</v>
      </c>
      <c r="I145" s="10">
        <v>45873</v>
      </c>
      <c r="J145" s="11" t="s">
        <v>1126</v>
      </c>
      <c r="K145" s="9">
        <v>11</v>
      </c>
      <c r="L145" s="9" t="s">
        <v>1119</v>
      </c>
      <c r="M145" s="19">
        <v>1</v>
      </c>
      <c r="N145" s="9" t="s">
        <v>726</v>
      </c>
      <c r="O145" s="9">
        <v>1</v>
      </c>
      <c r="P145" s="9" t="s">
        <v>671</v>
      </c>
      <c r="Q145" t="s">
        <v>59</v>
      </c>
      <c r="R145" s="7" t="s">
        <v>426</v>
      </c>
      <c r="S145" s="11" t="s">
        <v>796</v>
      </c>
    </row>
    <row r="146" spans="1:19" hidden="1" x14ac:dyDescent="0.25">
      <c r="A146" s="6" t="s">
        <v>1117</v>
      </c>
      <c r="B146" s="258" t="s">
        <v>993</v>
      </c>
      <c r="C146" s="206" t="s">
        <v>1514</v>
      </c>
      <c r="D146" s="8">
        <v>1</v>
      </c>
      <c r="F146" s="7" t="s">
        <v>2427</v>
      </c>
      <c r="G146" s="21" t="s">
        <v>58</v>
      </c>
      <c r="H146" s="19">
        <v>2306</v>
      </c>
      <c r="I146" s="10">
        <v>45875</v>
      </c>
      <c r="J146" s="11" t="s">
        <v>1126</v>
      </c>
      <c r="K146" s="9">
        <v>14</v>
      </c>
      <c r="L146" s="9" t="s">
        <v>1119</v>
      </c>
      <c r="M146" s="19">
        <v>1</v>
      </c>
      <c r="N146" s="9" t="s">
        <v>726</v>
      </c>
      <c r="O146" s="9">
        <v>1</v>
      </c>
      <c r="P146" s="9" t="s">
        <v>671</v>
      </c>
      <c r="Q146" t="s">
        <v>59</v>
      </c>
      <c r="R146" s="7" t="s">
        <v>426</v>
      </c>
      <c r="S146" s="11" t="s">
        <v>796</v>
      </c>
    </row>
    <row r="147" spans="1:19" hidden="1" x14ac:dyDescent="0.25">
      <c r="A147" s="6" t="s">
        <v>1117</v>
      </c>
      <c r="B147" s="258" t="s">
        <v>993</v>
      </c>
      <c r="C147" s="206" t="s">
        <v>1515</v>
      </c>
      <c r="D147" s="8">
        <v>3</v>
      </c>
      <c r="E147" s="11">
        <v>3</v>
      </c>
      <c r="F147" s="7" t="s">
        <v>2429</v>
      </c>
      <c r="G147" s="21" t="s">
        <v>58</v>
      </c>
      <c r="H147" s="19">
        <v>2306</v>
      </c>
      <c r="I147" s="10">
        <v>45869</v>
      </c>
      <c r="J147" s="11" t="s">
        <v>1126</v>
      </c>
      <c r="K147" s="9">
        <v>45</v>
      </c>
      <c r="L147" s="9" t="s">
        <v>1119</v>
      </c>
      <c r="M147" s="19">
        <v>1</v>
      </c>
      <c r="N147" s="9" t="s">
        <v>726</v>
      </c>
      <c r="O147" s="9">
        <v>1</v>
      </c>
      <c r="P147" s="9" t="s">
        <v>671</v>
      </c>
      <c r="Q147" t="s">
        <v>59</v>
      </c>
      <c r="R147" s="7" t="s">
        <v>426</v>
      </c>
      <c r="S147" s="11" t="s">
        <v>796</v>
      </c>
    </row>
    <row r="148" spans="1:19" hidden="1" x14ac:dyDescent="0.25">
      <c r="A148" s="6" t="s">
        <v>1117</v>
      </c>
      <c r="B148" s="258" t="s">
        <v>993</v>
      </c>
      <c r="C148" s="8" t="s">
        <v>1516</v>
      </c>
      <c r="E148" s="11">
        <v>3</v>
      </c>
      <c r="F148" s="7" t="s">
        <v>2430</v>
      </c>
      <c r="G148" s="21" t="s">
        <v>58</v>
      </c>
      <c r="H148" s="19">
        <v>2311</v>
      </c>
      <c r="I148" s="10">
        <v>45874</v>
      </c>
      <c r="J148" s="11" t="s">
        <v>1126</v>
      </c>
      <c r="K148" s="9">
        <v>3</v>
      </c>
      <c r="L148" s="9" t="s">
        <v>1119</v>
      </c>
      <c r="M148" s="19">
        <v>1</v>
      </c>
      <c r="N148" s="9" t="s">
        <v>726</v>
      </c>
      <c r="O148" s="9">
        <v>1</v>
      </c>
      <c r="P148" s="9" t="s">
        <v>671</v>
      </c>
      <c r="Q148" t="s">
        <v>59</v>
      </c>
      <c r="R148" s="7" t="s">
        <v>427</v>
      </c>
      <c r="S148" s="11" t="s">
        <v>797</v>
      </c>
    </row>
    <row r="149" spans="1:19" hidden="1" x14ac:dyDescent="0.25">
      <c r="A149" s="6" t="s">
        <v>1117</v>
      </c>
      <c r="B149" s="258" t="s">
        <v>993</v>
      </c>
      <c r="C149" s="206" t="s">
        <v>1517</v>
      </c>
      <c r="D149" s="8">
        <v>1</v>
      </c>
      <c r="E149" s="11">
        <v>3</v>
      </c>
      <c r="F149" s="7" t="s">
        <v>2431</v>
      </c>
      <c r="G149" s="21" t="s">
        <v>58</v>
      </c>
      <c r="H149" s="19">
        <v>2311</v>
      </c>
      <c r="I149" s="10">
        <v>45868</v>
      </c>
      <c r="J149" s="11" t="s">
        <v>1126</v>
      </c>
      <c r="K149" s="9">
        <v>17</v>
      </c>
      <c r="L149" s="9" t="s">
        <v>1119</v>
      </c>
      <c r="M149" s="19">
        <v>1</v>
      </c>
      <c r="N149" s="9" t="s">
        <v>726</v>
      </c>
      <c r="O149" s="9">
        <v>1</v>
      </c>
      <c r="P149" s="9" t="s">
        <v>671</v>
      </c>
      <c r="Q149" t="s">
        <v>59</v>
      </c>
      <c r="R149" s="7" t="s">
        <v>427</v>
      </c>
      <c r="S149" s="11" t="s">
        <v>797</v>
      </c>
    </row>
    <row r="150" spans="1:19" hidden="1" x14ac:dyDescent="0.25">
      <c r="A150" s="6" t="s">
        <v>1117</v>
      </c>
      <c r="B150" s="8" t="s">
        <v>990</v>
      </c>
      <c r="C150" s="206" t="s">
        <v>1518</v>
      </c>
      <c r="D150" s="8">
        <v>10</v>
      </c>
      <c r="E150" s="11">
        <v>3</v>
      </c>
      <c r="F150" s="7" t="s">
        <v>2432</v>
      </c>
      <c r="G150" s="21" t="s">
        <v>84</v>
      </c>
      <c r="H150" s="19">
        <v>36</v>
      </c>
      <c r="I150" s="10">
        <v>45848</v>
      </c>
      <c r="J150" s="11" t="s">
        <v>1126</v>
      </c>
      <c r="K150" s="9">
        <v>143</v>
      </c>
      <c r="L150" s="9" t="s">
        <v>1119</v>
      </c>
      <c r="M150" s="19">
        <v>1</v>
      </c>
      <c r="N150" s="9" t="s">
        <v>726</v>
      </c>
      <c r="O150" s="9">
        <v>1</v>
      </c>
      <c r="P150" s="9" t="s">
        <v>671</v>
      </c>
      <c r="Q150" t="s">
        <v>85</v>
      </c>
      <c r="R150" s="7" t="s">
        <v>486</v>
      </c>
      <c r="S150" s="11" t="s">
        <v>487</v>
      </c>
    </row>
    <row r="151" spans="1:19" hidden="1" x14ac:dyDescent="0.25">
      <c r="A151" s="6" t="s">
        <v>1117</v>
      </c>
      <c r="B151" s="258" t="s">
        <v>990</v>
      </c>
      <c r="C151" s="206" t="s">
        <v>1519</v>
      </c>
      <c r="D151" s="8">
        <v>1</v>
      </c>
      <c r="E151" s="11">
        <v>3</v>
      </c>
      <c r="F151" s="7" t="s">
        <v>2433</v>
      </c>
      <c r="G151" s="21" t="s">
        <v>84</v>
      </c>
      <c r="H151" s="19">
        <v>36</v>
      </c>
      <c r="I151" s="10">
        <v>45889</v>
      </c>
      <c r="J151" s="11" t="s">
        <v>1126</v>
      </c>
      <c r="K151" s="9">
        <v>17</v>
      </c>
      <c r="L151" s="9" t="s">
        <v>1119</v>
      </c>
      <c r="M151" s="19">
        <v>1</v>
      </c>
      <c r="N151" s="9" t="s">
        <v>726</v>
      </c>
      <c r="O151" s="9">
        <v>1</v>
      </c>
      <c r="P151" s="9" t="s">
        <v>671</v>
      </c>
      <c r="Q151" t="s">
        <v>85</v>
      </c>
      <c r="R151" s="7" t="s">
        <v>486</v>
      </c>
      <c r="S151" s="11" t="s">
        <v>487</v>
      </c>
    </row>
    <row r="152" spans="1:19" hidden="1" x14ac:dyDescent="0.25">
      <c r="A152" s="6" t="s">
        <v>1117</v>
      </c>
      <c r="B152" s="258" t="s">
        <v>990</v>
      </c>
      <c r="C152" s="206" t="s">
        <v>1520</v>
      </c>
      <c r="D152" s="8">
        <v>3</v>
      </c>
      <c r="F152" s="7" t="s">
        <v>2434</v>
      </c>
      <c r="G152" s="21" t="s">
        <v>152</v>
      </c>
      <c r="H152" s="19">
        <v>2306</v>
      </c>
      <c r="I152" s="10">
        <v>45873</v>
      </c>
      <c r="J152" s="11" t="s">
        <v>1120</v>
      </c>
      <c r="K152" s="9">
        <v>42</v>
      </c>
      <c r="L152" s="9" t="s">
        <v>1119</v>
      </c>
      <c r="M152" s="19">
        <v>3</v>
      </c>
      <c r="N152" s="9" t="s">
        <v>726</v>
      </c>
      <c r="O152" s="9">
        <v>3</v>
      </c>
      <c r="P152" s="9" t="s">
        <v>673</v>
      </c>
      <c r="Q152" t="s">
        <v>153</v>
      </c>
      <c r="R152" s="7" t="s">
        <v>687</v>
      </c>
      <c r="S152" s="11">
        <v>2306</v>
      </c>
    </row>
    <row r="153" spans="1:19" hidden="1" x14ac:dyDescent="0.25">
      <c r="A153" s="6" t="s">
        <v>1117</v>
      </c>
      <c r="B153" s="258" t="s">
        <v>990</v>
      </c>
      <c r="C153" s="206" t="s">
        <v>1521</v>
      </c>
      <c r="E153" s="11">
        <v>7</v>
      </c>
      <c r="F153" s="7" t="s">
        <v>2435</v>
      </c>
      <c r="G153" s="21" t="s">
        <v>152</v>
      </c>
      <c r="H153" s="19">
        <v>2306</v>
      </c>
      <c r="I153" s="10">
        <v>45873</v>
      </c>
      <c r="J153" s="11" t="s">
        <v>1118</v>
      </c>
      <c r="K153" s="9">
        <v>7</v>
      </c>
      <c r="L153" s="9" t="s">
        <v>1119</v>
      </c>
      <c r="M153" s="19">
        <v>2</v>
      </c>
      <c r="N153" s="9" t="s">
        <v>726</v>
      </c>
      <c r="O153" s="9">
        <v>2</v>
      </c>
      <c r="P153" s="9" t="s">
        <v>672</v>
      </c>
      <c r="Q153" t="s">
        <v>153</v>
      </c>
      <c r="R153" s="7" t="s">
        <v>687</v>
      </c>
      <c r="S153" s="11">
        <v>2306</v>
      </c>
    </row>
    <row r="154" spans="1:19" hidden="1" x14ac:dyDescent="0.25">
      <c r="A154" s="6" t="s">
        <v>1117</v>
      </c>
      <c r="B154" s="8" t="s">
        <v>991</v>
      </c>
      <c r="C154" s="206" t="s">
        <v>1522</v>
      </c>
      <c r="E154" s="11">
        <v>11</v>
      </c>
      <c r="F154" s="7" t="s">
        <v>2436</v>
      </c>
      <c r="G154" s="21" t="s">
        <v>144</v>
      </c>
      <c r="H154" s="19">
        <v>257</v>
      </c>
      <c r="I154" s="10">
        <v>45860</v>
      </c>
      <c r="J154" s="11" t="s">
        <v>1126</v>
      </c>
      <c r="K154" s="9">
        <v>11</v>
      </c>
      <c r="L154" s="9" t="s">
        <v>1119</v>
      </c>
      <c r="M154" s="19">
        <v>1</v>
      </c>
      <c r="N154" s="9" t="s">
        <v>726</v>
      </c>
      <c r="O154" s="9">
        <v>1</v>
      </c>
      <c r="P154" s="9" t="s">
        <v>671</v>
      </c>
      <c r="Q154" t="s">
        <v>145</v>
      </c>
      <c r="R154" s="7" t="s">
        <v>507</v>
      </c>
      <c r="S154" s="11" t="s">
        <v>508</v>
      </c>
    </row>
    <row r="155" spans="1:19" hidden="1" x14ac:dyDescent="0.25">
      <c r="A155" s="6" t="s">
        <v>1117</v>
      </c>
      <c r="B155" s="258" t="s">
        <v>991</v>
      </c>
      <c r="C155" s="206" t="s">
        <v>1523</v>
      </c>
      <c r="D155" s="8">
        <v>14</v>
      </c>
      <c r="F155" s="7" t="s">
        <v>2425</v>
      </c>
      <c r="G155" s="21" t="s">
        <v>58</v>
      </c>
      <c r="H155" s="19">
        <v>2306</v>
      </c>
      <c r="I155" s="10">
        <v>45875</v>
      </c>
      <c r="J155" s="11" t="s">
        <v>2395</v>
      </c>
      <c r="K155" s="9">
        <v>196</v>
      </c>
      <c r="L155" s="9" t="s">
        <v>2285</v>
      </c>
      <c r="M155" s="19">
        <v>18</v>
      </c>
      <c r="N155" s="9" t="s">
        <v>727</v>
      </c>
      <c r="O155" s="9" t="s">
        <v>1128</v>
      </c>
      <c r="P155" s="9" t="s">
        <v>680</v>
      </c>
      <c r="Q155" t="s">
        <v>59</v>
      </c>
      <c r="R155" s="7" t="s">
        <v>426</v>
      </c>
      <c r="S155" s="11" t="s">
        <v>796</v>
      </c>
    </row>
    <row r="156" spans="1:19" hidden="1" x14ac:dyDescent="0.25">
      <c r="A156" s="6" t="s">
        <v>1117</v>
      </c>
      <c r="B156" s="8" t="s">
        <v>988</v>
      </c>
      <c r="C156" s="206" t="s">
        <v>1524</v>
      </c>
      <c r="D156" s="8">
        <v>1</v>
      </c>
      <c r="F156" s="7" t="s">
        <v>2437</v>
      </c>
      <c r="G156" s="21" t="s">
        <v>265</v>
      </c>
      <c r="H156" s="19">
        <v>110</v>
      </c>
      <c r="I156" s="10">
        <v>45839</v>
      </c>
      <c r="J156" s="11" t="s">
        <v>1123</v>
      </c>
      <c r="K156" s="9">
        <v>14</v>
      </c>
      <c r="L156" s="9" t="s">
        <v>1119</v>
      </c>
      <c r="M156" s="19">
        <v>5</v>
      </c>
      <c r="N156" s="9" t="s">
        <v>726</v>
      </c>
      <c r="O156" s="9">
        <v>5</v>
      </c>
      <c r="P156" s="9" t="s">
        <v>675</v>
      </c>
      <c r="Q156" t="s">
        <v>266</v>
      </c>
      <c r="R156" s="7" t="s">
        <v>566</v>
      </c>
      <c r="S156" s="11" t="s">
        <v>567</v>
      </c>
    </row>
    <row r="157" spans="1:19" hidden="1" x14ac:dyDescent="0.25">
      <c r="A157" s="6" t="s">
        <v>1117</v>
      </c>
      <c r="B157" s="258" t="s">
        <v>988</v>
      </c>
      <c r="C157" s="206" t="s">
        <v>1525</v>
      </c>
      <c r="E157" s="11">
        <v>2</v>
      </c>
      <c r="F157" s="7" t="s">
        <v>2438</v>
      </c>
      <c r="G157" s="21" t="s">
        <v>265</v>
      </c>
      <c r="H157" s="19">
        <v>137</v>
      </c>
      <c r="I157" s="10">
        <v>45838</v>
      </c>
      <c r="J157" s="11" t="s">
        <v>1120</v>
      </c>
      <c r="K157" s="9">
        <v>2</v>
      </c>
      <c r="L157" s="9" t="s">
        <v>1119</v>
      </c>
      <c r="M157" s="19">
        <v>3</v>
      </c>
      <c r="N157" s="9" t="s">
        <v>726</v>
      </c>
      <c r="O157" s="9">
        <v>3</v>
      </c>
      <c r="P157" s="9" t="s">
        <v>673</v>
      </c>
      <c r="Q157" t="s">
        <v>266</v>
      </c>
      <c r="R157" s="7" t="s">
        <v>570</v>
      </c>
      <c r="S157" s="11" t="s">
        <v>571</v>
      </c>
    </row>
    <row r="158" spans="1:19" hidden="1" x14ac:dyDescent="0.25">
      <c r="A158" s="6" t="s">
        <v>1117</v>
      </c>
      <c r="B158" s="258" t="s">
        <v>988</v>
      </c>
      <c r="C158" s="206" t="s">
        <v>1525</v>
      </c>
      <c r="E158" s="11">
        <v>3</v>
      </c>
      <c r="F158" s="7" t="s">
        <v>2438</v>
      </c>
      <c r="G158" s="21" t="s">
        <v>265</v>
      </c>
      <c r="H158" s="19">
        <v>137</v>
      </c>
      <c r="I158" s="10">
        <v>45838</v>
      </c>
      <c r="J158" s="11" t="s">
        <v>1120</v>
      </c>
      <c r="K158" s="9">
        <v>3</v>
      </c>
      <c r="L158" s="9" t="s">
        <v>1119</v>
      </c>
      <c r="M158" s="19">
        <v>3</v>
      </c>
      <c r="N158" s="9" t="s">
        <v>726</v>
      </c>
      <c r="O158" s="9">
        <v>3</v>
      </c>
      <c r="P158" s="9" t="s">
        <v>673</v>
      </c>
      <c r="Q158" t="s">
        <v>266</v>
      </c>
      <c r="R158" s="7" t="s">
        <v>570</v>
      </c>
      <c r="S158" s="11" t="s">
        <v>571</v>
      </c>
    </row>
    <row r="159" spans="1:19" hidden="1" x14ac:dyDescent="0.25">
      <c r="A159" s="6" t="s">
        <v>1117</v>
      </c>
      <c r="B159" s="258" t="s">
        <v>988</v>
      </c>
      <c r="C159" s="206" t="s">
        <v>1524</v>
      </c>
      <c r="E159" s="11">
        <v>6</v>
      </c>
      <c r="F159" s="7" t="s">
        <v>2437</v>
      </c>
      <c r="G159" s="21" t="s">
        <v>265</v>
      </c>
      <c r="H159" s="19">
        <v>110</v>
      </c>
      <c r="I159" s="10">
        <v>45839</v>
      </c>
      <c r="J159" s="11" t="s">
        <v>1123</v>
      </c>
      <c r="K159" s="9">
        <v>6</v>
      </c>
      <c r="L159" s="9" t="s">
        <v>1119</v>
      </c>
      <c r="M159" s="19">
        <v>5</v>
      </c>
      <c r="N159" s="9" t="s">
        <v>726</v>
      </c>
      <c r="O159" s="9">
        <v>5</v>
      </c>
      <c r="P159" s="9" t="s">
        <v>675</v>
      </c>
      <c r="Q159" t="s">
        <v>266</v>
      </c>
      <c r="R159" s="7" t="s">
        <v>566</v>
      </c>
      <c r="S159" s="11" t="s">
        <v>567</v>
      </c>
    </row>
    <row r="160" spans="1:19" hidden="1" x14ac:dyDescent="0.25">
      <c r="A160" s="6" t="s">
        <v>1117</v>
      </c>
      <c r="B160" s="258" t="s">
        <v>988</v>
      </c>
      <c r="C160" s="206" t="s">
        <v>1526</v>
      </c>
      <c r="E160" s="11">
        <v>9</v>
      </c>
      <c r="F160" s="7" t="s">
        <v>2439</v>
      </c>
      <c r="G160" s="21" t="s">
        <v>265</v>
      </c>
      <c r="H160" s="19">
        <v>50</v>
      </c>
      <c r="I160" s="10">
        <v>45841</v>
      </c>
      <c r="J160" s="11" t="s">
        <v>1133</v>
      </c>
      <c r="K160" s="9">
        <v>9</v>
      </c>
      <c r="L160" s="9" t="s">
        <v>1119</v>
      </c>
      <c r="M160" s="19">
        <v>7</v>
      </c>
      <c r="N160" s="9" t="s">
        <v>726</v>
      </c>
      <c r="O160" s="9" t="s">
        <v>1134</v>
      </c>
      <c r="P160" s="9" t="s">
        <v>677</v>
      </c>
      <c r="Q160" t="s">
        <v>266</v>
      </c>
      <c r="R160" s="7" t="s">
        <v>558</v>
      </c>
      <c r="S160" s="11" t="s">
        <v>559</v>
      </c>
    </row>
    <row r="161" spans="1:19" hidden="1" x14ac:dyDescent="0.25">
      <c r="A161" s="6" t="s">
        <v>1117</v>
      </c>
      <c r="B161" s="258" t="s">
        <v>988</v>
      </c>
      <c r="C161" s="206" t="s">
        <v>1527</v>
      </c>
      <c r="E161" s="11">
        <v>5</v>
      </c>
      <c r="F161" s="7" t="s">
        <v>2440</v>
      </c>
      <c r="G161" s="21" t="s">
        <v>265</v>
      </c>
      <c r="H161" s="19">
        <v>110</v>
      </c>
      <c r="I161" s="10">
        <v>45826</v>
      </c>
      <c r="J161" s="11" t="s">
        <v>1136</v>
      </c>
      <c r="K161" s="9">
        <v>5</v>
      </c>
      <c r="L161" s="9" t="s">
        <v>1122</v>
      </c>
      <c r="M161" s="19">
        <v>5</v>
      </c>
      <c r="N161" s="9" t="s">
        <v>726</v>
      </c>
      <c r="O161" s="9">
        <v>5</v>
      </c>
      <c r="P161" s="9" t="s">
        <v>675</v>
      </c>
      <c r="Q161" t="s">
        <v>266</v>
      </c>
      <c r="R161" s="7" t="s">
        <v>566</v>
      </c>
      <c r="S161" s="11" t="s">
        <v>567</v>
      </c>
    </row>
    <row r="162" spans="1:19" hidden="1" x14ac:dyDescent="0.25">
      <c r="A162" s="6" t="s">
        <v>1117</v>
      </c>
      <c r="B162" s="258" t="s">
        <v>988</v>
      </c>
      <c r="C162" s="206" t="s">
        <v>1528</v>
      </c>
      <c r="E162" s="11">
        <v>8</v>
      </c>
      <c r="F162" s="7" t="s">
        <v>2441</v>
      </c>
      <c r="G162" s="21" t="s">
        <v>265</v>
      </c>
      <c r="H162" s="19">
        <v>137</v>
      </c>
      <c r="I162" s="10">
        <v>45838</v>
      </c>
      <c r="J162" s="11" t="s">
        <v>1123</v>
      </c>
      <c r="K162" s="9">
        <v>8</v>
      </c>
      <c r="L162" s="9" t="s">
        <v>1119</v>
      </c>
      <c r="M162" s="19">
        <v>5</v>
      </c>
      <c r="N162" s="9" t="s">
        <v>726</v>
      </c>
      <c r="O162" s="9">
        <v>5</v>
      </c>
      <c r="P162" s="9" t="s">
        <v>675</v>
      </c>
      <c r="Q162" t="s">
        <v>266</v>
      </c>
      <c r="R162" s="7" t="s">
        <v>570</v>
      </c>
      <c r="S162" s="11" t="s">
        <v>571</v>
      </c>
    </row>
    <row r="163" spans="1:19" hidden="1" x14ac:dyDescent="0.25">
      <c r="A163" s="6" t="s">
        <v>1117</v>
      </c>
      <c r="B163" s="258" t="s">
        <v>988</v>
      </c>
      <c r="C163" s="206" t="s">
        <v>1529</v>
      </c>
      <c r="D163" s="8">
        <v>1</v>
      </c>
      <c r="F163" s="7" t="s">
        <v>2442</v>
      </c>
      <c r="G163" s="21" t="s">
        <v>265</v>
      </c>
      <c r="H163" s="19">
        <v>137</v>
      </c>
      <c r="I163" s="10">
        <v>45839</v>
      </c>
      <c r="J163" s="11" t="s">
        <v>1137</v>
      </c>
      <c r="K163" s="9">
        <v>14</v>
      </c>
      <c r="L163" s="9" t="s">
        <v>1122</v>
      </c>
      <c r="M163" s="19">
        <v>4</v>
      </c>
      <c r="N163" s="9" t="s">
        <v>726</v>
      </c>
      <c r="O163" s="9">
        <v>4</v>
      </c>
      <c r="P163" s="9" t="s">
        <v>674</v>
      </c>
      <c r="Q163" t="s">
        <v>266</v>
      </c>
      <c r="R163" s="7" t="s">
        <v>570</v>
      </c>
      <c r="S163" s="11" t="s">
        <v>571</v>
      </c>
    </row>
    <row r="164" spans="1:19" hidden="1" x14ac:dyDescent="0.25">
      <c r="A164" s="6" t="s">
        <v>1117</v>
      </c>
      <c r="B164" s="258" t="s">
        <v>988</v>
      </c>
      <c r="C164" s="206" t="s">
        <v>1530</v>
      </c>
      <c r="D164" s="8">
        <v>2</v>
      </c>
      <c r="E164" s="207">
        <v>7</v>
      </c>
      <c r="F164" s="7" t="s">
        <v>2443</v>
      </c>
      <c r="G164" s="21" t="s">
        <v>265</v>
      </c>
      <c r="H164" s="19">
        <v>110</v>
      </c>
      <c r="I164" s="10">
        <v>45840</v>
      </c>
      <c r="J164" s="11" t="s">
        <v>1125</v>
      </c>
      <c r="K164" s="9">
        <v>35</v>
      </c>
      <c r="L164" s="9" t="s">
        <v>1119</v>
      </c>
      <c r="M164" s="19">
        <v>6</v>
      </c>
      <c r="N164" s="9" t="s">
        <v>726</v>
      </c>
      <c r="O164" s="9">
        <v>6</v>
      </c>
      <c r="P164" s="9" t="s">
        <v>676</v>
      </c>
      <c r="Q164" t="s">
        <v>266</v>
      </c>
      <c r="R164" s="7" t="s">
        <v>566</v>
      </c>
      <c r="S164" s="11" t="s">
        <v>567</v>
      </c>
    </row>
    <row r="165" spans="1:19" hidden="1" x14ac:dyDescent="0.25">
      <c r="A165" s="6" t="s">
        <v>1117</v>
      </c>
      <c r="B165" s="258" t="s">
        <v>988</v>
      </c>
      <c r="C165" s="206" t="s">
        <v>1261</v>
      </c>
      <c r="D165" s="8">
        <v>2</v>
      </c>
      <c r="E165" s="11">
        <v>9</v>
      </c>
      <c r="F165" s="7" t="s">
        <v>1317</v>
      </c>
      <c r="G165" s="21" t="s">
        <v>265</v>
      </c>
      <c r="H165" s="19">
        <v>137</v>
      </c>
      <c r="I165" s="10">
        <v>45812</v>
      </c>
      <c r="J165" s="11" t="s">
        <v>1120</v>
      </c>
      <c r="K165" s="9">
        <v>37</v>
      </c>
      <c r="L165" s="9" t="s">
        <v>1119</v>
      </c>
      <c r="M165" s="19">
        <v>3</v>
      </c>
      <c r="N165" s="9" t="s">
        <v>726</v>
      </c>
      <c r="O165" s="9">
        <v>3</v>
      </c>
      <c r="P165" s="9" t="s">
        <v>673</v>
      </c>
      <c r="Q165" t="s">
        <v>266</v>
      </c>
      <c r="R165" s="7" t="s">
        <v>570</v>
      </c>
      <c r="S165" s="11" t="s">
        <v>571</v>
      </c>
    </row>
    <row r="166" spans="1:19" hidden="1" x14ac:dyDescent="0.25">
      <c r="A166" s="6" t="s">
        <v>1117</v>
      </c>
      <c r="B166" s="258" t="s">
        <v>988</v>
      </c>
      <c r="C166" s="206" t="s">
        <v>1262</v>
      </c>
      <c r="D166" s="8">
        <v>2</v>
      </c>
      <c r="F166" s="7" t="s">
        <v>1318</v>
      </c>
      <c r="G166" s="21" t="s">
        <v>265</v>
      </c>
      <c r="H166" s="19">
        <v>137</v>
      </c>
      <c r="I166" s="10">
        <v>45812</v>
      </c>
      <c r="J166" s="11" t="s">
        <v>1121</v>
      </c>
      <c r="K166" s="9">
        <v>28</v>
      </c>
      <c r="L166" s="9" t="s">
        <v>1122</v>
      </c>
      <c r="M166" s="19">
        <v>3</v>
      </c>
      <c r="N166" s="9" t="s">
        <v>726</v>
      </c>
      <c r="O166" s="9">
        <v>3</v>
      </c>
      <c r="P166" s="9" t="s">
        <v>673</v>
      </c>
      <c r="Q166" t="s">
        <v>266</v>
      </c>
      <c r="R166" s="7" t="s">
        <v>570</v>
      </c>
      <c r="S166" s="11" t="s">
        <v>571</v>
      </c>
    </row>
    <row r="167" spans="1:19" hidden="1" x14ac:dyDescent="0.25">
      <c r="A167" s="6" t="s">
        <v>1117</v>
      </c>
      <c r="B167" s="258" t="s">
        <v>988</v>
      </c>
      <c r="C167" s="206" t="s">
        <v>1531</v>
      </c>
      <c r="D167" s="8">
        <v>2</v>
      </c>
      <c r="E167" s="11">
        <v>5</v>
      </c>
      <c r="F167" s="7" t="s">
        <v>2444</v>
      </c>
      <c r="G167" s="21" t="s">
        <v>265</v>
      </c>
      <c r="H167" s="19">
        <v>130</v>
      </c>
      <c r="I167" s="10">
        <v>45818</v>
      </c>
      <c r="J167" s="11" t="s">
        <v>1120</v>
      </c>
      <c r="K167" s="9">
        <v>33</v>
      </c>
      <c r="L167" s="9" t="s">
        <v>1119</v>
      </c>
      <c r="M167" s="19">
        <v>3</v>
      </c>
      <c r="N167" s="9" t="s">
        <v>726</v>
      </c>
      <c r="O167" s="9">
        <v>3</v>
      </c>
      <c r="P167" s="9" t="s">
        <v>673</v>
      </c>
      <c r="Q167" t="s">
        <v>266</v>
      </c>
      <c r="R167" s="7" t="s">
        <v>568</v>
      </c>
      <c r="S167" s="11" t="s">
        <v>569</v>
      </c>
    </row>
    <row r="168" spans="1:19" hidden="1" x14ac:dyDescent="0.25">
      <c r="A168" s="6" t="s">
        <v>1117</v>
      </c>
      <c r="B168" s="258" t="s">
        <v>988</v>
      </c>
      <c r="C168" s="206" t="s">
        <v>1532</v>
      </c>
      <c r="E168" s="11">
        <v>9</v>
      </c>
      <c r="F168" s="7" t="s">
        <v>2445</v>
      </c>
      <c r="G168" s="21" t="s">
        <v>265</v>
      </c>
      <c r="H168" s="19">
        <v>137</v>
      </c>
      <c r="I168" s="10">
        <v>45847</v>
      </c>
      <c r="J168" s="11" t="s">
        <v>1136</v>
      </c>
      <c r="K168" s="9">
        <v>9</v>
      </c>
      <c r="L168" s="9" t="s">
        <v>1122</v>
      </c>
      <c r="M168" s="19">
        <v>5</v>
      </c>
      <c r="N168" s="9" t="s">
        <v>726</v>
      </c>
      <c r="O168" s="9">
        <v>5</v>
      </c>
      <c r="P168" s="9" t="s">
        <v>675</v>
      </c>
      <c r="Q168" t="s">
        <v>266</v>
      </c>
      <c r="R168" s="7" t="s">
        <v>570</v>
      </c>
      <c r="S168" s="11" t="s">
        <v>571</v>
      </c>
    </row>
    <row r="169" spans="1:19" hidden="1" x14ac:dyDescent="0.25">
      <c r="A169" s="6" t="s">
        <v>1117</v>
      </c>
      <c r="B169" s="258" t="s">
        <v>988</v>
      </c>
      <c r="C169" s="206" t="s">
        <v>1533</v>
      </c>
      <c r="D169" s="8">
        <v>1</v>
      </c>
      <c r="F169" s="7" t="s">
        <v>2446</v>
      </c>
      <c r="G169" s="21" t="s">
        <v>265</v>
      </c>
      <c r="H169" s="19">
        <v>110</v>
      </c>
      <c r="I169" s="10">
        <v>45847</v>
      </c>
      <c r="J169" s="11" t="s">
        <v>1138</v>
      </c>
      <c r="K169" s="9">
        <v>14</v>
      </c>
      <c r="L169" s="9" t="s">
        <v>1122</v>
      </c>
      <c r="M169" s="19">
        <v>6</v>
      </c>
      <c r="N169" s="9" t="s">
        <v>726</v>
      </c>
      <c r="O169" s="9">
        <v>6</v>
      </c>
      <c r="P169" s="9" t="s">
        <v>676</v>
      </c>
      <c r="Q169" t="s">
        <v>266</v>
      </c>
      <c r="R169" s="7" t="s">
        <v>566</v>
      </c>
      <c r="S169" s="11" t="s">
        <v>567</v>
      </c>
    </row>
    <row r="170" spans="1:19" hidden="1" x14ac:dyDescent="0.25">
      <c r="A170" s="6" t="s">
        <v>1117</v>
      </c>
      <c r="B170" s="258" t="s">
        <v>988</v>
      </c>
      <c r="C170" s="206" t="s">
        <v>1534</v>
      </c>
      <c r="D170" s="8">
        <v>1</v>
      </c>
      <c r="E170" s="11">
        <v>8</v>
      </c>
      <c r="F170" s="7" t="s">
        <v>2447</v>
      </c>
      <c r="G170" s="21" t="s">
        <v>265</v>
      </c>
      <c r="H170" s="19">
        <v>130</v>
      </c>
      <c r="I170" s="10">
        <v>45847</v>
      </c>
      <c r="J170" s="11" t="s">
        <v>1135</v>
      </c>
      <c r="K170" s="9">
        <v>22</v>
      </c>
      <c r="L170" s="9" t="s">
        <v>1122</v>
      </c>
      <c r="M170" s="19">
        <v>7</v>
      </c>
      <c r="N170" s="9" t="s">
        <v>726</v>
      </c>
      <c r="O170" s="9" t="s">
        <v>1134</v>
      </c>
      <c r="P170" s="9" t="s">
        <v>677</v>
      </c>
      <c r="Q170" t="s">
        <v>266</v>
      </c>
      <c r="R170" s="7" t="s">
        <v>568</v>
      </c>
      <c r="S170" s="11" t="s">
        <v>569</v>
      </c>
    </row>
    <row r="171" spans="1:19" hidden="1" x14ac:dyDescent="0.25">
      <c r="A171" s="6" t="s">
        <v>1117</v>
      </c>
      <c r="B171" s="258" t="s">
        <v>988</v>
      </c>
      <c r="C171" s="206" t="s">
        <v>1535</v>
      </c>
      <c r="D171" s="8">
        <v>2</v>
      </c>
      <c r="E171" s="11">
        <v>4</v>
      </c>
      <c r="F171" s="7" t="s">
        <v>2448</v>
      </c>
      <c r="G171" s="21" t="s">
        <v>265</v>
      </c>
      <c r="H171" s="19">
        <v>130</v>
      </c>
      <c r="I171" s="10">
        <v>45860</v>
      </c>
      <c r="J171" s="11" t="s">
        <v>1125</v>
      </c>
      <c r="K171" s="9">
        <v>32</v>
      </c>
      <c r="L171" s="9" t="s">
        <v>1119</v>
      </c>
      <c r="M171" s="19">
        <v>6</v>
      </c>
      <c r="N171" s="9" t="s">
        <v>726</v>
      </c>
      <c r="O171" s="9">
        <v>6</v>
      </c>
      <c r="P171" s="9" t="s">
        <v>676</v>
      </c>
      <c r="Q171" t="s">
        <v>266</v>
      </c>
      <c r="R171" s="7" t="s">
        <v>568</v>
      </c>
      <c r="S171" s="11" t="s">
        <v>569</v>
      </c>
    </row>
    <row r="172" spans="1:19" hidden="1" x14ac:dyDescent="0.25">
      <c r="A172" s="6" t="s">
        <v>1117</v>
      </c>
      <c r="B172" s="258" t="s">
        <v>988</v>
      </c>
      <c r="C172" s="206" t="s">
        <v>1536</v>
      </c>
      <c r="E172" s="11">
        <v>9</v>
      </c>
      <c r="F172" s="7" t="s">
        <v>2449</v>
      </c>
      <c r="G172" s="21" t="s">
        <v>265</v>
      </c>
      <c r="H172" s="19">
        <v>137</v>
      </c>
      <c r="I172" s="10">
        <v>45862</v>
      </c>
      <c r="J172" s="11" t="s">
        <v>1124</v>
      </c>
      <c r="K172" s="9">
        <v>9</v>
      </c>
      <c r="L172" s="9" t="s">
        <v>1119</v>
      </c>
      <c r="M172" s="19">
        <v>4</v>
      </c>
      <c r="N172" s="9" t="s">
        <v>726</v>
      </c>
      <c r="O172" s="9">
        <v>4</v>
      </c>
      <c r="P172" s="9" t="s">
        <v>674</v>
      </c>
      <c r="Q172" t="s">
        <v>266</v>
      </c>
      <c r="R172" s="7" t="s">
        <v>570</v>
      </c>
      <c r="S172" s="11" t="s">
        <v>571</v>
      </c>
    </row>
    <row r="173" spans="1:19" hidden="1" x14ac:dyDescent="0.25">
      <c r="A173" s="6" t="s">
        <v>1117</v>
      </c>
      <c r="B173" s="258" t="s">
        <v>988</v>
      </c>
      <c r="C173" s="206" t="s">
        <v>1537</v>
      </c>
      <c r="D173" s="8">
        <v>3</v>
      </c>
      <c r="E173" s="11">
        <v>6</v>
      </c>
      <c r="F173" s="7" t="s">
        <v>2450</v>
      </c>
      <c r="G173" s="21" t="s">
        <v>265</v>
      </c>
      <c r="H173" s="19">
        <v>126</v>
      </c>
      <c r="I173" s="10">
        <v>45868</v>
      </c>
      <c r="J173" s="11" t="s">
        <v>2451</v>
      </c>
      <c r="K173" s="9">
        <v>48</v>
      </c>
      <c r="L173" s="9" t="s">
        <v>1130</v>
      </c>
      <c r="M173" s="19">
        <v>13</v>
      </c>
      <c r="N173" s="9" t="s">
        <v>727</v>
      </c>
      <c r="O173" s="9" t="s">
        <v>1128</v>
      </c>
      <c r="P173" s="9" t="s">
        <v>680</v>
      </c>
      <c r="Q173" t="s">
        <v>266</v>
      </c>
      <c r="R173" s="7" t="s">
        <v>568</v>
      </c>
      <c r="S173" s="11" t="s">
        <v>569</v>
      </c>
    </row>
    <row r="174" spans="1:19" hidden="1" x14ac:dyDescent="0.25">
      <c r="A174" s="6" t="s">
        <v>1117</v>
      </c>
      <c r="B174" s="258" t="s">
        <v>988</v>
      </c>
      <c r="C174" s="206" t="s">
        <v>1538</v>
      </c>
      <c r="E174" s="11">
        <v>8</v>
      </c>
      <c r="F174" s="7" t="s">
        <v>2452</v>
      </c>
      <c r="G174" s="21" t="s">
        <v>265</v>
      </c>
      <c r="H174" s="19">
        <v>126</v>
      </c>
      <c r="I174" s="10">
        <v>45869</v>
      </c>
      <c r="J174" s="11" t="s">
        <v>1132</v>
      </c>
      <c r="K174" s="9">
        <v>8</v>
      </c>
      <c r="L174" s="9" t="s">
        <v>1122</v>
      </c>
      <c r="M174" s="19">
        <v>1</v>
      </c>
      <c r="N174" s="9" t="s">
        <v>726</v>
      </c>
      <c r="O174" s="9">
        <v>1</v>
      </c>
      <c r="P174" s="9" t="s">
        <v>671</v>
      </c>
      <c r="Q174" t="s">
        <v>266</v>
      </c>
      <c r="R174" s="7" t="s">
        <v>568</v>
      </c>
      <c r="S174" s="11" t="s">
        <v>569</v>
      </c>
    </row>
    <row r="175" spans="1:19" hidden="1" x14ac:dyDescent="0.25">
      <c r="A175" s="6" t="s">
        <v>1117</v>
      </c>
      <c r="B175" s="8" t="s">
        <v>989</v>
      </c>
      <c r="C175" s="206" t="s">
        <v>1539</v>
      </c>
      <c r="D175" s="8">
        <v>1</v>
      </c>
      <c r="E175" s="11">
        <v>6</v>
      </c>
      <c r="F175" s="7" t="s">
        <v>2453</v>
      </c>
      <c r="G175" s="21" t="s">
        <v>265</v>
      </c>
      <c r="H175" s="19">
        <v>126</v>
      </c>
      <c r="I175" s="10">
        <v>45868</v>
      </c>
      <c r="J175" s="11" t="s">
        <v>1126</v>
      </c>
      <c r="K175" s="9">
        <v>20</v>
      </c>
      <c r="L175" s="9" t="s">
        <v>1119</v>
      </c>
      <c r="M175" s="19">
        <v>1</v>
      </c>
      <c r="N175" s="9" t="s">
        <v>726</v>
      </c>
      <c r="O175" s="9">
        <v>1</v>
      </c>
      <c r="P175" s="9" t="s">
        <v>671</v>
      </c>
      <c r="Q175" t="s">
        <v>266</v>
      </c>
      <c r="R175" s="7" t="s">
        <v>568</v>
      </c>
      <c r="S175" s="11" t="s">
        <v>569</v>
      </c>
    </row>
    <row r="176" spans="1:19" hidden="1" x14ac:dyDescent="0.25">
      <c r="A176" s="6" t="s">
        <v>1117</v>
      </c>
      <c r="B176" s="258" t="s">
        <v>989</v>
      </c>
      <c r="C176" s="206" t="s">
        <v>1540</v>
      </c>
      <c r="D176" s="8">
        <v>1</v>
      </c>
      <c r="F176" s="7" t="s">
        <v>2454</v>
      </c>
      <c r="G176" s="21" t="s">
        <v>265</v>
      </c>
      <c r="H176" s="19">
        <v>137</v>
      </c>
      <c r="I176" s="10">
        <v>45869</v>
      </c>
      <c r="J176" s="11" t="s">
        <v>1137</v>
      </c>
      <c r="K176" s="9">
        <v>14</v>
      </c>
      <c r="L176" s="9" t="s">
        <v>1122</v>
      </c>
      <c r="M176" s="19">
        <v>4</v>
      </c>
      <c r="N176" s="9" t="s">
        <v>726</v>
      </c>
      <c r="O176" s="9">
        <v>4</v>
      </c>
      <c r="P176" s="9" t="s">
        <v>674</v>
      </c>
      <c r="Q176" t="s">
        <v>266</v>
      </c>
      <c r="R176" s="7" t="s">
        <v>570</v>
      </c>
      <c r="S176" s="11" t="s">
        <v>571</v>
      </c>
    </row>
    <row r="177" spans="1:19" hidden="1" x14ac:dyDescent="0.25">
      <c r="A177" s="6" t="s">
        <v>1117</v>
      </c>
      <c r="B177" s="258" t="s">
        <v>989</v>
      </c>
      <c r="C177" s="206" t="s">
        <v>1541</v>
      </c>
      <c r="D177" s="8">
        <v>1</v>
      </c>
      <c r="F177" s="7" t="s">
        <v>2455</v>
      </c>
      <c r="G177" s="21" t="s">
        <v>265</v>
      </c>
      <c r="H177" s="19">
        <v>137</v>
      </c>
      <c r="I177" s="10">
        <v>45869</v>
      </c>
      <c r="J177" s="11" t="s">
        <v>1124</v>
      </c>
      <c r="K177" s="9">
        <v>14</v>
      </c>
      <c r="L177" s="9" t="s">
        <v>1119</v>
      </c>
      <c r="M177" s="19">
        <v>4</v>
      </c>
      <c r="N177" s="9" t="s">
        <v>726</v>
      </c>
      <c r="O177" s="9">
        <v>4</v>
      </c>
      <c r="P177" s="9" t="s">
        <v>674</v>
      </c>
      <c r="Q177" t="s">
        <v>266</v>
      </c>
      <c r="R177" s="7" t="s">
        <v>570</v>
      </c>
      <c r="S177" s="11" t="s">
        <v>571</v>
      </c>
    </row>
    <row r="178" spans="1:19" hidden="1" x14ac:dyDescent="0.25">
      <c r="A178" s="6" t="s">
        <v>1117</v>
      </c>
      <c r="B178" s="258" t="s">
        <v>989</v>
      </c>
      <c r="C178" s="206" t="s">
        <v>1542</v>
      </c>
      <c r="D178" s="8">
        <v>15</v>
      </c>
      <c r="F178" s="7" t="s">
        <v>2374</v>
      </c>
      <c r="G178" s="21" t="s">
        <v>58</v>
      </c>
      <c r="H178" s="19">
        <v>2306</v>
      </c>
      <c r="I178" s="10">
        <v>45876</v>
      </c>
      <c r="J178" s="11" t="s">
        <v>2403</v>
      </c>
      <c r="K178" s="9">
        <v>210</v>
      </c>
      <c r="L178" s="9" t="s">
        <v>2285</v>
      </c>
      <c r="M178" s="19">
        <v>17</v>
      </c>
      <c r="N178" s="9" t="s">
        <v>727</v>
      </c>
      <c r="O178" s="9" t="s">
        <v>1128</v>
      </c>
      <c r="P178" s="9" t="s">
        <v>680</v>
      </c>
      <c r="Q178" t="s">
        <v>59</v>
      </c>
      <c r="R178" s="7" t="s">
        <v>426</v>
      </c>
      <c r="S178" s="11" t="s">
        <v>796</v>
      </c>
    </row>
    <row r="179" spans="1:19" hidden="1" x14ac:dyDescent="0.25">
      <c r="A179" s="6" t="s">
        <v>1117</v>
      </c>
      <c r="B179" s="8" t="s">
        <v>970</v>
      </c>
      <c r="C179" s="206" t="s">
        <v>1543</v>
      </c>
      <c r="E179" s="11">
        <v>4</v>
      </c>
      <c r="F179" s="7" t="s">
        <v>2456</v>
      </c>
      <c r="G179" s="21" t="s">
        <v>27</v>
      </c>
      <c r="H179" s="19">
        <v>32</v>
      </c>
      <c r="I179" s="10">
        <v>45840</v>
      </c>
      <c r="J179" s="11" t="s">
        <v>1123</v>
      </c>
      <c r="K179" s="9">
        <v>4</v>
      </c>
      <c r="L179" s="9" t="s">
        <v>1119</v>
      </c>
      <c r="M179" s="19">
        <v>5</v>
      </c>
      <c r="N179" s="9" t="s">
        <v>726</v>
      </c>
      <c r="O179" s="9">
        <v>5</v>
      </c>
      <c r="P179" s="9" t="s">
        <v>675</v>
      </c>
      <c r="Q179" t="s">
        <v>28</v>
      </c>
      <c r="R179" s="7" t="s">
        <v>659</v>
      </c>
      <c r="S179" s="11" t="s">
        <v>660</v>
      </c>
    </row>
    <row r="180" spans="1:19" hidden="1" x14ac:dyDescent="0.25">
      <c r="A180" s="6" t="s">
        <v>1117</v>
      </c>
      <c r="B180" s="258" t="s">
        <v>970</v>
      </c>
      <c r="C180" s="206" t="s">
        <v>1543</v>
      </c>
      <c r="E180" s="11">
        <v>1</v>
      </c>
      <c r="F180" s="7" t="s">
        <v>2456</v>
      </c>
      <c r="G180" s="21" t="s">
        <v>27</v>
      </c>
      <c r="H180" s="19">
        <v>32</v>
      </c>
      <c r="I180" s="10">
        <v>45840</v>
      </c>
      <c r="J180" s="11" t="s">
        <v>1123</v>
      </c>
      <c r="K180" s="9">
        <v>1</v>
      </c>
      <c r="L180" s="9" t="s">
        <v>1119</v>
      </c>
      <c r="M180" s="19">
        <v>5</v>
      </c>
      <c r="N180" s="9" t="s">
        <v>726</v>
      </c>
      <c r="O180" s="9">
        <v>5</v>
      </c>
      <c r="P180" s="9" t="s">
        <v>675</v>
      </c>
      <c r="Q180" t="s">
        <v>28</v>
      </c>
      <c r="R180" s="7" t="s">
        <v>659</v>
      </c>
      <c r="S180" s="11" t="s">
        <v>660</v>
      </c>
    </row>
    <row r="181" spans="1:19" hidden="1" x14ac:dyDescent="0.25">
      <c r="A181" s="6" t="s">
        <v>1117</v>
      </c>
      <c r="B181" s="258" t="s">
        <v>970</v>
      </c>
      <c r="C181" s="206" t="s">
        <v>1544</v>
      </c>
      <c r="D181" s="8">
        <v>1</v>
      </c>
      <c r="F181" s="7" t="s">
        <v>2457</v>
      </c>
      <c r="G181" s="21" t="s">
        <v>27</v>
      </c>
      <c r="H181" s="19">
        <v>32</v>
      </c>
      <c r="I181" s="10">
        <v>45840</v>
      </c>
      <c r="J181" s="11" t="s">
        <v>1125</v>
      </c>
      <c r="K181" s="9">
        <v>14</v>
      </c>
      <c r="L181" s="9" t="s">
        <v>1119</v>
      </c>
      <c r="M181" s="19">
        <v>6</v>
      </c>
      <c r="N181" s="9" t="s">
        <v>726</v>
      </c>
      <c r="O181" s="9">
        <v>6</v>
      </c>
      <c r="P181" s="9" t="s">
        <v>676</v>
      </c>
      <c r="Q181" t="s">
        <v>28</v>
      </c>
      <c r="R181" s="7" t="s">
        <v>659</v>
      </c>
      <c r="S181" s="11" t="s">
        <v>660</v>
      </c>
    </row>
    <row r="182" spans="1:19" hidden="1" x14ac:dyDescent="0.25">
      <c r="A182" s="6" t="s">
        <v>1117</v>
      </c>
      <c r="B182" s="258" t="s">
        <v>970</v>
      </c>
      <c r="C182" s="205" t="s">
        <v>1545</v>
      </c>
      <c r="D182" s="8">
        <v>1</v>
      </c>
      <c r="F182" s="7" t="s">
        <v>2458</v>
      </c>
      <c r="G182" s="21" t="s">
        <v>27</v>
      </c>
      <c r="H182" s="19">
        <v>32</v>
      </c>
      <c r="I182" s="10">
        <v>45860</v>
      </c>
      <c r="J182" s="11" t="s">
        <v>1133</v>
      </c>
      <c r="K182" s="9">
        <v>14</v>
      </c>
      <c r="L182" s="9" t="s">
        <v>1119</v>
      </c>
      <c r="M182" s="19">
        <v>7</v>
      </c>
      <c r="N182" s="9" t="s">
        <v>726</v>
      </c>
      <c r="O182" s="9" t="s">
        <v>1134</v>
      </c>
      <c r="P182" s="9" t="s">
        <v>677</v>
      </c>
      <c r="Q182" t="s">
        <v>28</v>
      </c>
      <c r="R182" s="7" t="s">
        <v>659</v>
      </c>
      <c r="S182" s="11" t="s">
        <v>660</v>
      </c>
    </row>
    <row r="183" spans="1:19" hidden="1" x14ac:dyDescent="0.25">
      <c r="A183" s="6" t="s">
        <v>1117</v>
      </c>
      <c r="B183" s="258" t="s">
        <v>970</v>
      </c>
      <c r="C183" s="206" t="s">
        <v>1546</v>
      </c>
      <c r="D183" s="8">
        <v>1</v>
      </c>
      <c r="E183" s="11">
        <v>1</v>
      </c>
      <c r="F183" s="7" t="s">
        <v>2459</v>
      </c>
      <c r="G183" s="21" t="s">
        <v>27</v>
      </c>
      <c r="H183" s="19">
        <v>31</v>
      </c>
      <c r="I183" s="10">
        <v>45854</v>
      </c>
      <c r="J183" s="11" t="s">
        <v>1123</v>
      </c>
      <c r="K183" s="9">
        <v>15</v>
      </c>
      <c r="L183" s="9" t="s">
        <v>1119</v>
      </c>
      <c r="M183" s="19">
        <v>5</v>
      </c>
      <c r="N183" s="9" t="s">
        <v>726</v>
      </c>
      <c r="O183" s="9">
        <v>5</v>
      </c>
      <c r="P183" s="9" t="s">
        <v>675</v>
      </c>
      <c r="Q183" t="s">
        <v>28</v>
      </c>
      <c r="R183" s="7" t="s">
        <v>659</v>
      </c>
      <c r="S183" s="11" t="s">
        <v>660</v>
      </c>
    </row>
    <row r="184" spans="1:19" hidden="1" x14ac:dyDescent="0.25">
      <c r="A184" s="6" t="s">
        <v>1117</v>
      </c>
      <c r="B184" s="258" t="s">
        <v>970</v>
      </c>
      <c r="C184" s="206" t="s">
        <v>1547</v>
      </c>
      <c r="D184" s="8">
        <v>1</v>
      </c>
      <c r="E184" s="11">
        <v>7</v>
      </c>
      <c r="F184" s="7" t="s">
        <v>2460</v>
      </c>
      <c r="G184" s="21" t="s">
        <v>27</v>
      </c>
      <c r="H184" s="19">
        <v>38</v>
      </c>
      <c r="I184" s="10">
        <v>45889</v>
      </c>
      <c r="J184" s="11" t="s">
        <v>1123</v>
      </c>
      <c r="K184" s="9">
        <v>21</v>
      </c>
      <c r="L184" s="9" t="s">
        <v>1119</v>
      </c>
      <c r="M184" s="19">
        <v>5</v>
      </c>
      <c r="N184" s="9" t="s">
        <v>726</v>
      </c>
      <c r="O184" s="9">
        <v>5</v>
      </c>
      <c r="P184" s="9" t="s">
        <v>675</v>
      </c>
      <c r="Q184" t="s">
        <v>28</v>
      </c>
      <c r="R184" s="7" t="s">
        <v>661</v>
      </c>
      <c r="S184" s="11" t="s">
        <v>662</v>
      </c>
    </row>
    <row r="185" spans="1:19" hidden="1" x14ac:dyDescent="0.25">
      <c r="A185" s="6" t="s">
        <v>1117</v>
      </c>
      <c r="B185" s="258" t="s">
        <v>970</v>
      </c>
      <c r="C185" s="206" t="s">
        <v>1548</v>
      </c>
      <c r="D185" s="8">
        <v>1</v>
      </c>
      <c r="E185" s="11">
        <v>7</v>
      </c>
      <c r="F185" s="7" t="s">
        <v>2461</v>
      </c>
      <c r="G185" s="21" t="s">
        <v>27</v>
      </c>
      <c r="H185" s="19">
        <v>32</v>
      </c>
      <c r="I185" s="10">
        <v>45825</v>
      </c>
      <c r="J185" s="11" t="s">
        <v>1125</v>
      </c>
      <c r="K185" s="9">
        <v>21</v>
      </c>
      <c r="L185" s="9" t="s">
        <v>1119</v>
      </c>
      <c r="M185" s="19">
        <v>6</v>
      </c>
      <c r="N185" s="9" t="s">
        <v>726</v>
      </c>
      <c r="O185" s="9">
        <v>6</v>
      </c>
      <c r="P185" s="9" t="s">
        <v>676</v>
      </c>
      <c r="Q185" t="s">
        <v>28</v>
      </c>
      <c r="R185" s="7" t="s">
        <v>659</v>
      </c>
      <c r="S185" s="11" t="s">
        <v>660</v>
      </c>
    </row>
    <row r="186" spans="1:19" hidden="1" x14ac:dyDescent="0.25">
      <c r="A186" s="6" t="s">
        <v>1117</v>
      </c>
      <c r="B186" s="258" t="s">
        <v>970</v>
      </c>
      <c r="C186" s="206" t="s">
        <v>1549</v>
      </c>
      <c r="D186" s="8">
        <v>1</v>
      </c>
      <c r="F186" s="7" t="s">
        <v>2462</v>
      </c>
      <c r="G186" s="21" t="s">
        <v>27</v>
      </c>
      <c r="H186" s="19">
        <v>32</v>
      </c>
      <c r="I186" s="10">
        <v>45825</v>
      </c>
      <c r="J186" s="11" t="s">
        <v>1320</v>
      </c>
      <c r="K186" s="9">
        <v>14</v>
      </c>
      <c r="L186" s="9" t="s">
        <v>1119</v>
      </c>
      <c r="M186" s="19">
        <v>8</v>
      </c>
      <c r="N186" s="9" t="s">
        <v>726</v>
      </c>
      <c r="O186" s="9" t="s">
        <v>1134</v>
      </c>
      <c r="P186" s="9" t="s">
        <v>677</v>
      </c>
      <c r="Q186" t="s">
        <v>28</v>
      </c>
      <c r="R186" s="7" t="s">
        <v>659</v>
      </c>
      <c r="S186" s="11" t="s">
        <v>660</v>
      </c>
    </row>
    <row r="187" spans="1:19" hidden="1" x14ac:dyDescent="0.25">
      <c r="A187" s="6" t="s">
        <v>1117</v>
      </c>
      <c r="B187" s="258" t="s">
        <v>970</v>
      </c>
      <c r="C187" s="206" t="s">
        <v>1550</v>
      </c>
      <c r="D187" s="8">
        <v>1</v>
      </c>
      <c r="E187" s="11">
        <v>2</v>
      </c>
      <c r="F187" s="7" t="s">
        <v>2461</v>
      </c>
      <c r="G187" s="21" t="s">
        <v>27</v>
      </c>
      <c r="H187" s="19">
        <v>32</v>
      </c>
      <c r="I187" s="10">
        <v>45825</v>
      </c>
      <c r="J187" s="11" t="s">
        <v>1125</v>
      </c>
      <c r="K187" s="9">
        <v>16</v>
      </c>
      <c r="L187" s="9" t="s">
        <v>1119</v>
      </c>
      <c r="M187" s="19">
        <v>6</v>
      </c>
      <c r="N187" s="9" t="s">
        <v>726</v>
      </c>
      <c r="O187" s="9">
        <v>6</v>
      </c>
      <c r="P187" s="9" t="s">
        <v>676</v>
      </c>
      <c r="Q187" t="s">
        <v>28</v>
      </c>
      <c r="R187" s="7" t="s">
        <v>659</v>
      </c>
      <c r="S187" s="11" t="s">
        <v>660</v>
      </c>
    </row>
    <row r="188" spans="1:19" hidden="1" x14ac:dyDescent="0.25">
      <c r="A188" s="6" t="s">
        <v>1117</v>
      </c>
      <c r="B188" s="258" t="s">
        <v>970</v>
      </c>
      <c r="C188" s="209" t="s">
        <v>1551</v>
      </c>
      <c r="E188" s="11">
        <v>11</v>
      </c>
      <c r="F188" s="7" t="s">
        <v>2463</v>
      </c>
      <c r="G188" s="21" t="s">
        <v>27</v>
      </c>
      <c r="H188" s="19">
        <v>32</v>
      </c>
      <c r="I188" s="10">
        <v>45883</v>
      </c>
      <c r="J188" s="11" t="s">
        <v>1133</v>
      </c>
      <c r="K188" s="9">
        <v>11</v>
      </c>
      <c r="L188" s="9" t="s">
        <v>1119</v>
      </c>
      <c r="M188" s="19">
        <v>7</v>
      </c>
      <c r="N188" s="9" t="s">
        <v>726</v>
      </c>
      <c r="O188" s="9" t="s">
        <v>1134</v>
      </c>
      <c r="P188" s="9" t="s">
        <v>677</v>
      </c>
      <c r="Q188" t="s">
        <v>28</v>
      </c>
      <c r="R188" s="7" t="s">
        <v>659</v>
      </c>
      <c r="S188" s="11" t="s">
        <v>660</v>
      </c>
    </row>
    <row r="189" spans="1:19" hidden="1" x14ac:dyDescent="0.25">
      <c r="A189" s="6" t="s">
        <v>1117</v>
      </c>
      <c r="B189" s="258" t="s">
        <v>970</v>
      </c>
      <c r="C189" s="206" t="s">
        <v>1552</v>
      </c>
      <c r="E189" s="11">
        <v>11</v>
      </c>
      <c r="F189" s="7" t="s">
        <v>2464</v>
      </c>
      <c r="G189" s="21" t="s">
        <v>764</v>
      </c>
      <c r="H189" s="19">
        <v>2301</v>
      </c>
      <c r="I189" s="10">
        <v>45861</v>
      </c>
      <c r="J189" s="11" t="s">
        <v>1126</v>
      </c>
      <c r="K189" s="9">
        <v>11</v>
      </c>
      <c r="L189" s="9" t="s">
        <v>1119</v>
      </c>
      <c r="M189" s="19">
        <v>1</v>
      </c>
      <c r="N189" s="9" t="s">
        <v>726</v>
      </c>
      <c r="O189" s="9">
        <v>1</v>
      </c>
      <c r="P189" s="9" t="s">
        <v>671</v>
      </c>
      <c r="Q189" t="s">
        <v>686</v>
      </c>
      <c r="R189" s="7" t="s">
        <v>765</v>
      </c>
      <c r="S189" s="11">
        <v>2301</v>
      </c>
    </row>
    <row r="190" spans="1:19" hidden="1" x14ac:dyDescent="0.25">
      <c r="A190" s="6" t="s">
        <v>1117</v>
      </c>
      <c r="B190" s="258" t="s">
        <v>970</v>
      </c>
      <c r="C190" s="206" t="s">
        <v>1553</v>
      </c>
      <c r="D190" s="8">
        <v>1</v>
      </c>
      <c r="E190" s="11">
        <v>6</v>
      </c>
      <c r="F190" s="7" t="s">
        <v>2465</v>
      </c>
      <c r="G190" s="21" t="s">
        <v>764</v>
      </c>
      <c r="H190" s="19">
        <v>2301</v>
      </c>
      <c r="I190" s="10">
        <v>45834</v>
      </c>
      <c r="J190" s="11" t="s">
        <v>1123</v>
      </c>
      <c r="K190" s="9">
        <v>20</v>
      </c>
      <c r="L190" s="9" t="s">
        <v>1119</v>
      </c>
      <c r="M190" s="19">
        <v>5</v>
      </c>
      <c r="N190" s="9" t="s">
        <v>726</v>
      </c>
      <c r="O190" s="9">
        <v>5</v>
      </c>
      <c r="P190" s="9" t="s">
        <v>675</v>
      </c>
      <c r="Q190" t="s">
        <v>686</v>
      </c>
      <c r="R190" s="7" t="s">
        <v>765</v>
      </c>
      <c r="S190" s="11">
        <v>2301</v>
      </c>
    </row>
    <row r="191" spans="1:19" hidden="1" x14ac:dyDescent="0.25">
      <c r="A191" s="6" t="s">
        <v>1117</v>
      </c>
      <c r="B191" s="258" t="s">
        <v>970</v>
      </c>
      <c r="C191" s="206" t="s">
        <v>1554</v>
      </c>
      <c r="E191" s="11">
        <v>6</v>
      </c>
      <c r="F191" s="7" t="s">
        <v>2466</v>
      </c>
      <c r="G191" s="21" t="s">
        <v>764</v>
      </c>
      <c r="H191" s="19">
        <v>2301</v>
      </c>
      <c r="I191" s="10">
        <v>45853</v>
      </c>
      <c r="J191" s="11" t="s">
        <v>1136</v>
      </c>
      <c r="K191" s="9">
        <v>6</v>
      </c>
      <c r="L191" s="9" t="s">
        <v>1122</v>
      </c>
      <c r="M191" s="19">
        <v>5</v>
      </c>
      <c r="N191" s="9" t="s">
        <v>726</v>
      </c>
      <c r="O191" s="9">
        <v>5</v>
      </c>
      <c r="P191" s="9" t="s">
        <v>675</v>
      </c>
      <c r="Q191" t="s">
        <v>686</v>
      </c>
      <c r="R191" s="7" t="s">
        <v>765</v>
      </c>
      <c r="S191" s="11">
        <v>2301</v>
      </c>
    </row>
    <row r="192" spans="1:19" hidden="1" x14ac:dyDescent="0.25">
      <c r="A192" s="6" t="s">
        <v>1117</v>
      </c>
      <c r="B192" s="258" t="s">
        <v>970</v>
      </c>
      <c r="C192" s="206" t="s">
        <v>1555</v>
      </c>
      <c r="E192" s="11">
        <v>10</v>
      </c>
      <c r="F192" s="7" t="s">
        <v>2467</v>
      </c>
      <c r="G192" s="21" t="s">
        <v>764</v>
      </c>
      <c r="H192" s="19">
        <v>2301</v>
      </c>
      <c r="I192" s="10">
        <v>45853</v>
      </c>
      <c r="J192" s="11" t="s">
        <v>1135</v>
      </c>
      <c r="K192" s="9">
        <v>10</v>
      </c>
      <c r="L192" s="9" t="s">
        <v>1122</v>
      </c>
      <c r="M192" s="19">
        <v>7</v>
      </c>
      <c r="N192" s="9" t="s">
        <v>726</v>
      </c>
      <c r="O192" s="9" t="s">
        <v>1134</v>
      </c>
      <c r="P192" s="9" t="s">
        <v>677</v>
      </c>
      <c r="Q192" t="s">
        <v>686</v>
      </c>
      <c r="R192" s="7" t="s">
        <v>765</v>
      </c>
      <c r="S192" s="11">
        <v>2301</v>
      </c>
    </row>
    <row r="193" spans="1:19" hidden="1" x14ac:dyDescent="0.25">
      <c r="A193" s="6" t="s">
        <v>1117</v>
      </c>
      <c r="B193" s="258" t="s">
        <v>970</v>
      </c>
      <c r="C193" s="206" t="s">
        <v>1556</v>
      </c>
      <c r="D193" s="8">
        <v>1</v>
      </c>
      <c r="E193" s="11">
        <v>1</v>
      </c>
      <c r="F193" s="7" t="s">
        <v>2468</v>
      </c>
      <c r="G193" s="21" t="s">
        <v>27</v>
      </c>
      <c r="H193" s="19">
        <v>2306</v>
      </c>
      <c r="I193" s="10">
        <v>45870</v>
      </c>
      <c r="J193" s="11" t="s">
        <v>1121</v>
      </c>
      <c r="K193" s="9">
        <v>15</v>
      </c>
      <c r="L193" s="9" t="s">
        <v>1122</v>
      </c>
      <c r="M193" s="19">
        <v>3</v>
      </c>
      <c r="N193" s="9" t="s">
        <v>726</v>
      </c>
      <c r="O193" s="9">
        <v>3</v>
      </c>
      <c r="P193" s="9" t="s">
        <v>673</v>
      </c>
      <c r="Q193" t="s">
        <v>28</v>
      </c>
      <c r="R193" s="7" t="s">
        <v>689</v>
      </c>
      <c r="S193" s="11">
        <v>2306</v>
      </c>
    </row>
    <row r="194" spans="1:19" hidden="1" x14ac:dyDescent="0.25">
      <c r="A194" s="6" t="s">
        <v>1117</v>
      </c>
      <c r="B194" s="8" t="s">
        <v>971</v>
      </c>
      <c r="C194" s="206" t="s">
        <v>1557</v>
      </c>
      <c r="D194" s="8">
        <v>11</v>
      </c>
      <c r="F194" s="7" t="s">
        <v>2469</v>
      </c>
      <c r="G194" s="21" t="s">
        <v>265</v>
      </c>
      <c r="H194" s="19">
        <v>137</v>
      </c>
      <c r="I194" s="10">
        <v>45839</v>
      </c>
      <c r="J194" s="11" t="s">
        <v>1124</v>
      </c>
      <c r="K194" s="9">
        <v>154</v>
      </c>
      <c r="L194" s="9" t="s">
        <v>1119</v>
      </c>
      <c r="M194" s="19">
        <v>4</v>
      </c>
      <c r="N194" s="9" t="s">
        <v>726</v>
      </c>
      <c r="O194" s="9">
        <v>4</v>
      </c>
      <c r="P194" s="9" t="s">
        <v>674</v>
      </c>
      <c r="Q194" t="s">
        <v>266</v>
      </c>
      <c r="R194" s="7" t="s">
        <v>570</v>
      </c>
      <c r="S194" s="11" t="s">
        <v>571</v>
      </c>
    </row>
    <row r="195" spans="1:19" hidden="1" x14ac:dyDescent="0.25">
      <c r="A195" s="6" t="s">
        <v>1117</v>
      </c>
      <c r="B195" s="258" t="s">
        <v>971</v>
      </c>
      <c r="C195" s="206" t="s">
        <v>1558</v>
      </c>
      <c r="D195" s="8">
        <v>2</v>
      </c>
      <c r="F195" s="7" t="s">
        <v>2469</v>
      </c>
      <c r="G195" s="21" t="s">
        <v>265</v>
      </c>
      <c r="H195" s="19">
        <v>137</v>
      </c>
      <c r="I195" s="10">
        <v>45839</v>
      </c>
      <c r="J195" s="11" t="s">
        <v>1124</v>
      </c>
      <c r="K195" s="9">
        <v>28</v>
      </c>
      <c r="L195" s="9" t="s">
        <v>1119</v>
      </c>
      <c r="M195" s="19">
        <v>4</v>
      </c>
      <c r="N195" s="9" t="s">
        <v>726</v>
      </c>
      <c r="O195" s="9">
        <v>4</v>
      </c>
      <c r="P195" s="9" t="s">
        <v>674</v>
      </c>
      <c r="Q195" t="s">
        <v>266</v>
      </c>
      <c r="R195" s="7" t="s">
        <v>570</v>
      </c>
      <c r="S195" s="11" t="s">
        <v>571</v>
      </c>
    </row>
    <row r="196" spans="1:19" hidden="1" x14ac:dyDescent="0.25">
      <c r="A196" s="6" t="s">
        <v>1117</v>
      </c>
      <c r="B196" s="258" t="s">
        <v>971</v>
      </c>
      <c r="C196" s="206" t="s">
        <v>1263</v>
      </c>
      <c r="E196" s="11">
        <v>6</v>
      </c>
      <c r="F196" s="7" t="s">
        <v>1319</v>
      </c>
      <c r="G196" s="21" t="s">
        <v>265</v>
      </c>
      <c r="H196" s="19">
        <v>137</v>
      </c>
      <c r="I196" s="10">
        <v>45804</v>
      </c>
      <c r="J196" s="11" t="s">
        <v>1137</v>
      </c>
      <c r="K196" s="9">
        <v>6</v>
      </c>
      <c r="L196" s="9" t="s">
        <v>1122</v>
      </c>
      <c r="M196" s="19">
        <v>4</v>
      </c>
      <c r="N196" s="9" t="s">
        <v>726</v>
      </c>
      <c r="O196" s="9">
        <v>4</v>
      </c>
      <c r="P196" s="9" t="s">
        <v>674</v>
      </c>
      <c r="Q196" t="s">
        <v>266</v>
      </c>
      <c r="R196" s="7" t="s">
        <v>570</v>
      </c>
      <c r="S196" s="11" t="s">
        <v>571</v>
      </c>
    </row>
    <row r="197" spans="1:19" hidden="1" x14ac:dyDescent="0.25">
      <c r="A197" s="6" t="s">
        <v>1117</v>
      </c>
      <c r="B197" s="258" t="s">
        <v>971</v>
      </c>
      <c r="C197" s="206" t="s">
        <v>1559</v>
      </c>
      <c r="D197" s="8">
        <v>2</v>
      </c>
      <c r="F197" s="7" t="s">
        <v>2470</v>
      </c>
      <c r="G197" s="21" t="s">
        <v>265</v>
      </c>
      <c r="H197" s="19">
        <v>137</v>
      </c>
      <c r="I197" s="10">
        <v>45840</v>
      </c>
      <c r="J197" s="11" t="s">
        <v>1137</v>
      </c>
      <c r="K197" s="9">
        <v>28</v>
      </c>
      <c r="L197" s="9" t="s">
        <v>1122</v>
      </c>
      <c r="M197" s="19">
        <v>4</v>
      </c>
      <c r="N197" s="9" t="s">
        <v>726</v>
      </c>
      <c r="O197" s="9">
        <v>4</v>
      </c>
      <c r="P197" s="9" t="s">
        <v>674</v>
      </c>
      <c r="Q197" t="s">
        <v>266</v>
      </c>
      <c r="R197" s="7" t="s">
        <v>570</v>
      </c>
      <c r="S197" s="11" t="s">
        <v>571</v>
      </c>
    </row>
    <row r="198" spans="1:19" hidden="1" x14ac:dyDescent="0.25">
      <c r="A198" s="6" t="s">
        <v>1117</v>
      </c>
      <c r="B198" s="8" t="s">
        <v>972</v>
      </c>
      <c r="C198" s="206" t="s">
        <v>1560</v>
      </c>
      <c r="D198" s="8">
        <v>2</v>
      </c>
      <c r="F198" s="7" t="s">
        <v>2471</v>
      </c>
      <c r="G198" s="21" t="s">
        <v>265</v>
      </c>
      <c r="H198" s="19">
        <v>137</v>
      </c>
      <c r="I198" s="10">
        <v>45868</v>
      </c>
      <c r="J198" s="11" t="s">
        <v>1124</v>
      </c>
      <c r="K198" s="9">
        <v>28</v>
      </c>
      <c r="L198" s="9" t="s">
        <v>1119</v>
      </c>
      <c r="M198" s="19">
        <v>4</v>
      </c>
      <c r="N198" s="9" t="s">
        <v>726</v>
      </c>
      <c r="O198" s="9">
        <v>4</v>
      </c>
      <c r="P198" s="9" t="s">
        <v>674</v>
      </c>
      <c r="Q198" t="s">
        <v>266</v>
      </c>
      <c r="R198" s="7" t="s">
        <v>570</v>
      </c>
      <c r="S198" s="11" t="s">
        <v>571</v>
      </c>
    </row>
    <row r="199" spans="1:19" hidden="1" x14ac:dyDescent="0.25">
      <c r="A199" s="6" t="s">
        <v>1117</v>
      </c>
      <c r="B199" s="258" t="s">
        <v>972</v>
      </c>
      <c r="C199" s="206" t="s">
        <v>1560</v>
      </c>
      <c r="D199" s="8">
        <v>1</v>
      </c>
      <c r="E199" s="11">
        <v>1</v>
      </c>
      <c r="F199" s="7" t="s">
        <v>2471</v>
      </c>
      <c r="G199" s="21" t="s">
        <v>265</v>
      </c>
      <c r="H199" s="19">
        <v>137</v>
      </c>
      <c r="I199" s="10">
        <v>45868</v>
      </c>
      <c r="J199" s="11" t="s">
        <v>1124</v>
      </c>
      <c r="K199" s="9">
        <v>15</v>
      </c>
      <c r="L199" s="9" t="s">
        <v>1119</v>
      </c>
      <c r="M199" s="19">
        <v>4</v>
      </c>
      <c r="N199" s="9" t="s">
        <v>726</v>
      </c>
      <c r="O199" s="9">
        <v>4</v>
      </c>
      <c r="P199" s="9" t="s">
        <v>674</v>
      </c>
      <c r="Q199" t="s">
        <v>266</v>
      </c>
      <c r="R199" s="7" t="s">
        <v>570</v>
      </c>
      <c r="S199" s="11" t="s">
        <v>571</v>
      </c>
    </row>
    <row r="200" spans="1:19" hidden="1" x14ac:dyDescent="0.25">
      <c r="A200" s="6" t="s">
        <v>1117</v>
      </c>
      <c r="B200" s="258" t="s">
        <v>972</v>
      </c>
      <c r="C200" s="206" t="s">
        <v>1536</v>
      </c>
      <c r="D200" s="8">
        <v>5</v>
      </c>
      <c r="F200" s="7" t="s">
        <v>2449</v>
      </c>
      <c r="G200" s="21" t="s">
        <v>265</v>
      </c>
      <c r="H200" s="19">
        <v>137</v>
      </c>
      <c r="I200" s="10">
        <v>45862</v>
      </c>
      <c r="J200" s="11" t="s">
        <v>1124</v>
      </c>
      <c r="K200" s="9">
        <v>70</v>
      </c>
      <c r="L200" s="9" t="s">
        <v>1119</v>
      </c>
      <c r="M200" s="19">
        <v>4</v>
      </c>
      <c r="N200" s="9" t="s">
        <v>726</v>
      </c>
      <c r="O200" s="9">
        <v>4</v>
      </c>
      <c r="P200" s="9" t="s">
        <v>674</v>
      </c>
      <c r="Q200" t="s">
        <v>266</v>
      </c>
      <c r="R200" s="7" t="s">
        <v>570</v>
      </c>
      <c r="S200" s="11" t="s">
        <v>571</v>
      </c>
    </row>
    <row r="201" spans="1:19" hidden="1" x14ac:dyDescent="0.25">
      <c r="A201" s="6" t="s">
        <v>1117</v>
      </c>
      <c r="B201" s="258" t="s">
        <v>972</v>
      </c>
      <c r="C201" s="206" t="s">
        <v>1561</v>
      </c>
      <c r="D201" s="8">
        <v>1</v>
      </c>
      <c r="E201" s="11">
        <v>1</v>
      </c>
      <c r="F201" s="7" t="s">
        <v>2472</v>
      </c>
      <c r="G201" s="21" t="s">
        <v>265</v>
      </c>
      <c r="H201" s="19">
        <v>137</v>
      </c>
      <c r="I201" s="10">
        <v>45828</v>
      </c>
      <c r="J201" s="11" t="s">
        <v>1137</v>
      </c>
      <c r="K201" s="9">
        <v>15</v>
      </c>
      <c r="L201" s="9" t="s">
        <v>1122</v>
      </c>
      <c r="M201" s="19">
        <v>4</v>
      </c>
      <c r="N201" s="9" t="s">
        <v>726</v>
      </c>
      <c r="O201" s="9">
        <v>4</v>
      </c>
      <c r="P201" s="9" t="s">
        <v>674</v>
      </c>
      <c r="Q201" t="s">
        <v>266</v>
      </c>
      <c r="R201" s="7" t="s">
        <v>570</v>
      </c>
      <c r="S201" s="11" t="s">
        <v>571</v>
      </c>
    </row>
    <row r="202" spans="1:19" hidden="1" x14ac:dyDescent="0.25">
      <c r="A202" s="6" t="s">
        <v>1117</v>
      </c>
      <c r="B202" s="258" t="s">
        <v>972</v>
      </c>
      <c r="C202" s="206" t="s">
        <v>1562</v>
      </c>
      <c r="D202" s="8">
        <v>3</v>
      </c>
      <c r="E202" s="11">
        <v>5</v>
      </c>
      <c r="F202" s="7" t="s">
        <v>2473</v>
      </c>
      <c r="G202" s="21" t="s">
        <v>265</v>
      </c>
      <c r="H202" s="19">
        <v>137</v>
      </c>
      <c r="I202" s="10">
        <v>45826</v>
      </c>
      <c r="J202" s="11" t="s">
        <v>1124</v>
      </c>
      <c r="K202" s="9">
        <v>47</v>
      </c>
      <c r="L202" s="9" t="s">
        <v>1119</v>
      </c>
      <c r="M202" s="19">
        <v>4</v>
      </c>
      <c r="N202" s="9" t="s">
        <v>726</v>
      </c>
      <c r="O202" s="9">
        <v>4</v>
      </c>
      <c r="P202" s="9" t="s">
        <v>674</v>
      </c>
      <c r="Q202" t="s">
        <v>266</v>
      </c>
      <c r="R202" s="7" t="s">
        <v>570</v>
      </c>
      <c r="S202" s="11" t="s">
        <v>571</v>
      </c>
    </row>
    <row r="203" spans="1:19" hidden="1" x14ac:dyDescent="0.25">
      <c r="A203" s="6" t="s">
        <v>1117</v>
      </c>
      <c r="B203" s="258" t="s">
        <v>972</v>
      </c>
      <c r="C203" s="206" t="s">
        <v>1563</v>
      </c>
      <c r="D203" s="8">
        <v>1</v>
      </c>
      <c r="F203" s="7" t="s">
        <v>2474</v>
      </c>
      <c r="G203" s="21" t="s">
        <v>27</v>
      </c>
      <c r="H203" s="19">
        <v>2306</v>
      </c>
      <c r="I203" s="10">
        <v>45828</v>
      </c>
      <c r="J203" s="11" t="s">
        <v>1143</v>
      </c>
      <c r="K203" s="9">
        <v>14</v>
      </c>
      <c r="L203" s="9" t="s">
        <v>1122</v>
      </c>
      <c r="M203" s="19">
        <v>2</v>
      </c>
      <c r="N203" s="9" t="s">
        <v>726</v>
      </c>
      <c r="O203" s="9">
        <v>2</v>
      </c>
      <c r="P203" s="9" t="s">
        <v>672</v>
      </c>
      <c r="Q203" t="s">
        <v>28</v>
      </c>
      <c r="R203" s="7" t="s">
        <v>689</v>
      </c>
      <c r="S203" s="11">
        <v>2306</v>
      </c>
    </row>
    <row r="204" spans="1:19" hidden="1" x14ac:dyDescent="0.25">
      <c r="A204" s="6" t="s">
        <v>1117</v>
      </c>
      <c r="B204" s="258" t="s">
        <v>972</v>
      </c>
      <c r="C204" s="206" t="s">
        <v>1563</v>
      </c>
      <c r="E204" s="11">
        <v>7</v>
      </c>
      <c r="F204" s="7" t="s">
        <v>2474</v>
      </c>
      <c r="G204" s="21" t="s">
        <v>27</v>
      </c>
      <c r="H204" s="19">
        <v>2306</v>
      </c>
      <c r="I204" s="10">
        <v>45828</v>
      </c>
      <c r="J204" s="11" t="s">
        <v>1143</v>
      </c>
      <c r="K204" s="9">
        <v>7</v>
      </c>
      <c r="L204" s="9" t="s">
        <v>1122</v>
      </c>
      <c r="M204" s="19">
        <v>2</v>
      </c>
      <c r="N204" s="9" t="s">
        <v>726</v>
      </c>
      <c r="O204" s="9">
        <v>2</v>
      </c>
      <c r="P204" s="9" t="s">
        <v>672</v>
      </c>
      <c r="Q204" t="s">
        <v>28</v>
      </c>
      <c r="R204" s="7" t="s">
        <v>689</v>
      </c>
      <c r="S204" s="11">
        <v>2306</v>
      </c>
    </row>
    <row r="205" spans="1:19" hidden="1" x14ac:dyDescent="0.25">
      <c r="A205" s="6" t="s">
        <v>1117</v>
      </c>
      <c r="B205" s="258" t="s">
        <v>972</v>
      </c>
      <c r="C205" s="206" t="s">
        <v>1564</v>
      </c>
      <c r="E205" s="11">
        <v>477</v>
      </c>
      <c r="F205" s="7" t="s">
        <v>2475</v>
      </c>
      <c r="G205" s="21" t="s">
        <v>27</v>
      </c>
      <c r="H205" s="19">
        <v>2306</v>
      </c>
      <c r="I205" s="10">
        <v>45826</v>
      </c>
      <c r="J205" s="11" t="s">
        <v>1118</v>
      </c>
      <c r="K205" s="9">
        <v>477</v>
      </c>
      <c r="L205" s="9" t="s">
        <v>1119</v>
      </c>
      <c r="M205" s="19">
        <v>2</v>
      </c>
      <c r="N205" s="9" t="s">
        <v>726</v>
      </c>
      <c r="O205" s="9">
        <v>2</v>
      </c>
      <c r="P205" s="9" t="s">
        <v>672</v>
      </c>
      <c r="Q205" t="s">
        <v>28</v>
      </c>
      <c r="R205" s="7" t="s">
        <v>689</v>
      </c>
      <c r="S205" s="11">
        <v>2306</v>
      </c>
    </row>
    <row r="206" spans="1:19" hidden="1" x14ac:dyDescent="0.25">
      <c r="A206" s="6" t="s">
        <v>1117</v>
      </c>
      <c r="B206" s="258" t="s">
        <v>972</v>
      </c>
      <c r="C206" s="206" t="s">
        <v>1565</v>
      </c>
      <c r="D206" s="8">
        <v>5</v>
      </c>
      <c r="E206" s="11">
        <v>12</v>
      </c>
      <c r="F206" s="7" t="s">
        <v>2476</v>
      </c>
      <c r="G206" s="21" t="s">
        <v>27</v>
      </c>
      <c r="H206" s="19">
        <v>2306</v>
      </c>
      <c r="I206" s="10">
        <v>45887</v>
      </c>
      <c r="J206" s="11" t="s">
        <v>1124</v>
      </c>
      <c r="K206" s="9">
        <v>82</v>
      </c>
      <c r="L206" s="9" t="s">
        <v>1119</v>
      </c>
      <c r="M206" s="19">
        <v>4</v>
      </c>
      <c r="N206" s="9" t="s">
        <v>726</v>
      </c>
      <c r="O206" s="9">
        <v>4</v>
      </c>
      <c r="P206" s="9" t="s">
        <v>674</v>
      </c>
      <c r="Q206" t="s">
        <v>28</v>
      </c>
      <c r="R206" s="7" t="s">
        <v>689</v>
      </c>
      <c r="S206" s="11">
        <v>2306</v>
      </c>
    </row>
    <row r="207" spans="1:19" hidden="1" x14ac:dyDescent="0.25">
      <c r="A207" s="6" t="s">
        <v>1117</v>
      </c>
      <c r="B207" s="8" t="s">
        <v>973</v>
      </c>
      <c r="C207" s="206" t="s">
        <v>1566</v>
      </c>
      <c r="E207" s="11">
        <v>300</v>
      </c>
      <c r="F207" s="7" t="s">
        <v>2477</v>
      </c>
      <c r="G207" s="21" t="s">
        <v>27</v>
      </c>
      <c r="H207" s="19">
        <v>2306</v>
      </c>
      <c r="I207" s="10">
        <v>45859</v>
      </c>
      <c r="J207" s="11" t="s">
        <v>1120</v>
      </c>
      <c r="K207" s="9">
        <v>300</v>
      </c>
      <c r="L207" s="9" t="s">
        <v>1119</v>
      </c>
      <c r="M207" s="19">
        <v>3</v>
      </c>
      <c r="N207" s="9" t="s">
        <v>726</v>
      </c>
      <c r="O207" s="9">
        <v>3</v>
      </c>
      <c r="P207" s="9" t="s">
        <v>673</v>
      </c>
      <c r="Q207" t="s">
        <v>28</v>
      </c>
      <c r="R207" s="7" t="s">
        <v>689</v>
      </c>
      <c r="S207" s="11">
        <v>2306</v>
      </c>
    </row>
    <row r="208" spans="1:19" hidden="1" x14ac:dyDescent="0.25">
      <c r="A208" s="6" t="s">
        <v>1117</v>
      </c>
      <c r="B208" s="8" t="s">
        <v>974</v>
      </c>
      <c r="C208" s="206" t="s">
        <v>1567</v>
      </c>
      <c r="D208" s="8">
        <v>1</v>
      </c>
      <c r="E208" s="11">
        <v>2</v>
      </c>
      <c r="F208" s="7" t="s">
        <v>2478</v>
      </c>
      <c r="G208" s="21" t="s">
        <v>84</v>
      </c>
      <c r="H208" s="19">
        <v>36</v>
      </c>
      <c r="I208" s="10">
        <v>45870</v>
      </c>
      <c r="J208" s="11" t="s">
        <v>2479</v>
      </c>
      <c r="K208" s="9">
        <v>16</v>
      </c>
      <c r="L208" s="9" t="s">
        <v>1129</v>
      </c>
      <c r="M208" s="19">
        <v>16</v>
      </c>
      <c r="N208" s="9" t="s">
        <v>727</v>
      </c>
      <c r="O208" s="9" t="s">
        <v>1128</v>
      </c>
      <c r="P208" s="9" t="s">
        <v>680</v>
      </c>
      <c r="Q208" t="s">
        <v>85</v>
      </c>
      <c r="R208" s="7" t="s">
        <v>486</v>
      </c>
      <c r="S208" s="11" t="s">
        <v>487</v>
      </c>
    </row>
    <row r="209" spans="1:19" hidden="1" x14ac:dyDescent="0.25">
      <c r="A209" s="6" t="s">
        <v>1117</v>
      </c>
      <c r="B209" s="258" t="s">
        <v>974</v>
      </c>
      <c r="C209" s="206" t="s">
        <v>1568</v>
      </c>
      <c r="E209" s="11">
        <v>298</v>
      </c>
      <c r="F209" s="7" t="s">
        <v>2480</v>
      </c>
      <c r="G209" s="21" t="s">
        <v>84</v>
      </c>
      <c r="H209" s="19">
        <v>36</v>
      </c>
      <c r="I209" s="10">
        <v>45873</v>
      </c>
      <c r="J209" s="11" t="s">
        <v>2333</v>
      </c>
      <c r="K209" s="9">
        <v>298</v>
      </c>
      <c r="L209" s="9" t="s">
        <v>1130</v>
      </c>
      <c r="M209" s="19">
        <v>16</v>
      </c>
      <c r="N209" s="9" t="s">
        <v>727</v>
      </c>
      <c r="O209" s="9" t="s">
        <v>1128</v>
      </c>
      <c r="P209" s="9" t="s">
        <v>680</v>
      </c>
      <c r="Q209" t="s">
        <v>85</v>
      </c>
      <c r="R209" s="7" t="s">
        <v>486</v>
      </c>
      <c r="S209" s="11" t="s">
        <v>487</v>
      </c>
    </row>
    <row r="210" spans="1:19" hidden="1" x14ac:dyDescent="0.25">
      <c r="A210" s="6" t="s">
        <v>1117</v>
      </c>
      <c r="B210" s="8" t="s">
        <v>975</v>
      </c>
      <c r="C210" s="206" t="s">
        <v>1569</v>
      </c>
      <c r="E210" s="11">
        <v>8</v>
      </c>
      <c r="F210" s="7" t="s">
        <v>2481</v>
      </c>
      <c r="G210" s="21" t="s">
        <v>58</v>
      </c>
      <c r="H210" s="19">
        <v>2306</v>
      </c>
      <c r="I210" s="10">
        <v>45889</v>
      </c>
      <c r="J210" s="11" t="s">
        <v>1226</v>
      </c>
      <c r="K210" s="9">
        <v>8</v>
      </c>
      <c r="L210" s="9" t="s">
        <v>1129</v>
      </c>
      <c r="M210" s="19">
        <v>18</v>
      </c>
      <c r="N210" s="9" t="s">
        <v>727</v>
      </c>
      <c r="O210" s="9" t="s">
        <v>1128</v>
      </c>
      <c r="P210" s="9" t="s">
        <v>680</v>
      </c>
      <c r="Q210" t="s">
        <v>59</v>
      </c>
      <c r="R210" s="7" t="s">
        <v>426</v>
      </c>
      <c r="S210" s="11" t="s">
        <v>796</v>
      </c>
    </row>
    <row r="211" spans="1:19" hidden="1" x14ac:dyDescent="0.25">
      <c r="A211" s="6" t="s">
        <v>1117</v>
      </c>
      <c r="B211" s="8" t="s">
        <v>1570</v>
      </c>
      <c r="C211" s="206" t="s">
        <v>1571</v>
      </c>
      <c r="D211" s="8">
        <v>39</v>
      </c>
      <c r="E211" s="11">
        <v>5</v>
      </c>
      <c r="F211" s="7" t="s">
        <v>2482</v>
      </c>
      <c r="G211" s="21" t="s">
        <v>58</v>
      </c>
      <c r="H211" s="19">
        <v>2306</v>
      </c>
      <c r="I211" s="10">
        <v>45881</v>
      </c>
      <c r="J211" s="11" t="s">
        <v>2395</v>
      </c>
      <c r="K211" s="9">
        <v>551</v>
      </c>
      <c r="L211" s="9" t="s">
        <v>2285</v>
      </c>
      <c r="M211" s="19">
        <v>18</v>
      </c>
      <c r="N211" s="9" t="s">
        <v>727</v>
      </c>
      <c r="O211" s="9" t="s">
        <v>1128</v>
      </c>
      <c r="P211" s="9" t="s">
        <v>680</v>
      </c>
      <c r="Q211" t="s">
        <v>59</v>
      </c>
      <c r="R211" s="7" t="s">
        <v>426</v>
      </c>
      <c r="S211" s="11" t="s">
        <v>796</v>
      </c>
    </row>
    <row r="212" spans="1:19" hidden="1" x14ac:dyDescent="0.25">
      <c r="A212" s="6" t="s">
        <v>1117</v>
      </c>
      <c r="B212" s="8" t="s">
        <v>976</v>
      </c>
      <c r="C212" s="206" t="s">
        <v>1542</v>
      </c>
      <c r="D212" s="8">
        <v>6</v>
      </c>
      <c r="F212" s="7" t="s">
        <v>2374</v>
      </c>
      <c r="G212" s="21" t="s">
        <v>58</v>
      </c>
      <c r="H212" s="19">
        <v>2306</v>
      </c>
      <c r="I212" s="10">
        <v>45876</v>
      </c>
      <c r="J212" s="11" t="s">
        <v>2403</v>
      </c>
      <c r="K212" s="9">
        <v>84</v>
      </c>
      <c r="L212" s="9" t="s">
        <v>2285</v>
      </c>
      <c r="M212" s="19">
        <v>17</v>
      </c>
      <c r="N212" s="9" t="s">
        <v>727</v>
      </c>
      <c r="O212" s="9" t="s">
        <v>1128</v>
      </c>
      <c r="P212" s="9" t="s">
        <v>680</v>
      </c>
      <c r="Q212" t="s">
        <v>59</v>
      </c>
      <c r="R212" s="7" t="s">
        <v>426</v>
      </c>
      <c r="S212" s="11" t="s">
        <v>796</v>
      </c>
    </row>
    <row r="213" spans="1:19" hidden="1" x14ac:dyDescent="0.25">
      <c r="A213" s="6" t="s">
        <v>1117</v>
      </c>
      <c r="B213" s="8" t="s">
        <v>977</v>
      </c>
      <c r="C213" s="206" t="s">
        <v>1572</v>
      </c>
      <c r="D213" s="8">
        <v>1</v>
      </c>
      <c r="E213" s="11">
        <v>2</v>
      </c>
      <c r="F213" s="7" t="s">
        <v>2483</v>
      </c>
      <c r="G213" s="21" t="s">
        <v>138</v>
      </c>
      <c r="H213" s="19">
        <v>9308</v>
      </c>
      <c r="I213" s="10">
        <v>45862</v>
      </c>
      <c r="J213" s="11" t="s">
        <v>1126</v>
      </c>
      <c r="K213" s="9">
        <v>16</v>
      </c>
      <c r="L213" s="9" t="s">
        <v>1119</v>
      </c>
      <c r="M213" s="19">
        <v>1</v>
      </c>
      <c r="N213" s="9" t="s">
        <v>726</v>
      </c>
      <c r="O213" s="9">
        <v>1</v>
      </c>
      <c r="P213" s="9" t="s">
        <v>671</v>
      </c>
      <c r="Q213" t="s">
        <v>139</v>
      </c>
      <c r="R213" s="7" t="s">
        <v>763</v>
      </c>
      <c r="S213" s="11">
        <v>9308</v>
      </c>
    </row>
    <row r="214" spans="1:19" hidden="1" x14ac:dyDescent="0.25">
      <c r="A214" s="6" t="s">
        <v>1117</v>
      </c>
      <c r="B214" s="258" t="s">
        <v>977</v>
      </c>
      <c r="C214" s="8" t="s">
        <v>1573</v>
      </c>
      <c r="D214" s="8">
        <v>1</v>
      </c>
      <c r="E214" s="11">
        <v>4</v>
      </c>
      <c r="F214" s="7" t="s">
        <v>2484</v>
      </c>
      <c r="G214" s="21" t="s">
        <v>138</v>
      </c>
      <c r="H214" s="19">
        <v>9308</v>
      </c>
      <c r="I214" s="10">
        <v>45859</v>
      </c>
      <c r="J214" s="11" t="s">
        <v>1118</v>
      </c>
      <c r="K214" s="9">
        <v>18</v>
      </c>
      <c r="L214" s="9" t="s">
        <v>1119</v>
      </c>
      <c r="M214" s="19">
        <v>2</v>
      </c>
      <c r="N214" s="9" t="s">
        <v>726</v>
      </c>
      <c r="O214" s="9">
        <v>2</v>
      </c>
      <c r="P214" s="9" t="s">
        <v>672</v>
      </c>
      <c r="Q214" t="s">
        <v>139</v>
      </c>
      <c r="R214" s="7" t="s">
        <v>763</v>
      </c>
      <c r="S214" s="11">
        <v>9308</v>
      </c>
    </row>
    <row r="215" spans="1:19" hidden="1" x14ac:dyDescent="0.25">
      <c r="A215" s="6" t="s">
        <v>1117</v>
      </c>
      <c r="B215" s="258" t="s">
        <v>977</v>
      </c>
      <c r="C215" s="206" t="s">
        <v>1574</v>
      </c>
      <c r="D215" s="8">
        <v>1</v>
      </c>
      <c r="E215" s="11">
        <v>5</v>
      </c>
      <c r="F215" s="7" t="s">
        <v>2485</v>
      </c>
      <c r="G215" s="21" t="s">
        <v>27</v>
      </c>
      <c r="H215" s="19">
        <v>2306</v>
      </c>
      <c r="I215" s="10">
        <v>45876</v>
      </c>
      <c r="J215" s="11" t="s">
        <v>1120</v>
      </c>
      <c r="K215" s="9">
        <v>19</v>
      </c>
      <c r="L215" s="9" t="s">
        <v>1119</v>
      </c>
      <c r="M215" s="19">
        <v>3</v>
      </c>
      <c r="N215" s="9" t="s">
        <v>726</v>
      </c>
      <c r="O215" s="9">
        <v>3</v>
      </c>
      <c r="P215" s="9" t="s">
        <v>673</v>
      </c>
      <c r="Q215" t="s">
        <v>28</v>
      </c>
      <c r="R215" s="7" t="s">
        <v>689</v>
      </c>
      <c r="S215" s="11">
        <v>2306</v>
      </c>
    </row>
    <row r="216" spans="1:19" hidden="1" x14ac:dyDescent="0.25">
      <c r="A216" s="6" t="s">
        <v>1117</v>
      </c>
      <c r="B216" s="258" t="s">
        <v>977</v>
      </c>
      <c r="C216" s="206" t="s">
        <v>1575</v>
      </c>
      <c r="E216" s="11">
        <v>8</v>
      </c>
      <c r="F216" s="7" t="s">
        <v>2486</v>
      </c>
      <c r="G216" s="21" t="s">
        <v>27</v>
      </c>
      <c r="H216" s="19">
        <v>32</v>
      </c>
      <c r="I216" s="10">
        <v>45870</v>
      </c>
      <c r="J216" s="11" t="s">
        <v>1133</v>
      </c>
      <c r="K216" s="9">
        <v>8</v>
      </c>
      <c r="L216" s="9" t="s">
        <v>1119</v>
      </c>
      <c r="M216" s="19">
        <v>7</v>
      </c>
      <c r="N216" s="9" t="s">
        <v>726</v>
      </c>
      <c r="O216" s="9" t="s">
        <v>1134</v>
      </c>
      <c r="P216" s="9" t="s">
        <v>677</v>
      </c>
      <c r="Q216" t="s">
        <v>28</v>
      </c>
      <c r="R216" s="7" t="s">
        <v>659</v>
      </c>
      <c r="S216" s="11" t="s">
        <v>660</v>
      </c>
    </row>
    <row r="217" spans="1:19" hidden="1" x14ac:dyDescent="0.25">
      <c r="A217" s="6" t="s">
        <v>1117</v>
      </c>
      <c r="B217" s="258" t="s">
        <v>977</v>
      </c>
      <c r="C217" s="206" t="s">
        <v>1576</v>
      </c>
      <c r="D217" s="8">
        <v>5</v>
      </c>
      <c r="E217" s="11">
        <v>9</v>
      </c>
      <c r="F217" s="7" t="s">
        <v>2487</v>
      </c>
      <c r="G217" s="21" t="s">
        <v>152</v>
      </c>
      <c r="H217" s="19">
        <v>2306</v>
      </c>
      <c r="I217" s="10">
        <v>45867</v>
      </c>
      <c r="J217" s="11" t="s">
        <v>1120</v>
      </c>
      <c r="K217" s="9">
        <v>79</v>
      </c>
      <c r="L217" s="9" t="s">
        <v>1119</v>
      </c>
      <c r="M217" s="19">
        <v>3</v>
      </c>
      <c r="N217" s="9" t="s">
        <v>726</v>
      </c>
      <c r="O217" s="9">
        <v>3</v>
      </c>
      <c r="P217" s="9" t="s">
        <v>673</v>
      </c>
      <c r="Q217" t="s">
        <v>153</v>
      </c>
      <c r="R217" s="7" t="s">
        <v>687</v>
      </c>
      <c r="S217" s="11">
        <v>2306</v>
      </c>
    </row>
    <row r="218" spans="1:19" hidden="1" x14ac:dyDescent="0.25">
      <c r="A218" s="6" t="s">
        <v>1117</v>
      </c>
      <c r="B218" s="258" t="s">
        <v>977</v>
      </c>
      <c r="C218" s="206" t="s">
        <v>1577</v>
      </c>
      <c r="E218" s="11">
        <v>5</v>
      </c>
      <c r="F218" s="7" t="s">
        <v>2488</v>
      </c>
      <c r="G218" s="21" t="s">
        <v>152</v>
      </c>
      <c r="H218" s="19">
        <v>290</v>
      </c>
      <c r="I218" s="10">
        <v>45833</v>
      </c>
      <c r="J218" s="11" t="s">
        <v>1124</v>
      </c>
      <c r="K218" s="9">
        <v>5</v>
      </c>
      <c r="L218" s="9" t="s">
        <v>1119</v>
      </c>
      <c r="M218" s="19">
        <v>4</v>
      </c>
      <c r="N218" s="9" t="s">
        <v>726</v>
      </c>
      <c r="O218" s="9">
        <v>4</v>
      </c>
      <c r="P218" s="9" t="s">
        <v>674</v>
      </c>
      <c r="Q218" t="s">
        <v>153</v>
      </c>
      <c r="R218" s="7" t="s">
        <v>524</v>
      </c>
      <c r="S218" s="11" t="s">
        <v>525</v>
      </c>
    </row>
    <row r="219" spans="1:19" hidden="1" x14ac:dyDescent="0.25">
      <c r="A219" s="6" t="s">
        <v>1117</v>
      </c>
      <c r="B219" s="258" t="s">
        <v>977</v>
      </c>
      <c r="C219" s="206" t="s">
        <v>1578</v>
      </c>
      <c r="E219" s="11">
        <v>5</v>
      </c>
      <c r="F219" s="7" t="s">
        <v>2489</v>
      </c>
      <c r="G219" s="21" t="s">
        <v>152</v>
      </c>
      <c r="H219" s="19">
        <v>290</v>
      </c>
      <c r="I219" s="10">
        <v>45847</v>
      </c>
      <c r="J219" s="11" t="s">
        <v>1137</v>
      </c>
      <c r="K219" s="9">
        <v>5</v>
      </c>
      <c r="L219" s="9" t="s">
        <v>1122</v>
      </c>
      <c r="M219" s="19">
        <v>4</v>
      </c>
      <c r="N219" s="9" t="s">
        <v>726</v>
      </c>
      <c r="O219" s="9">
        <v>4</v>
      </c>
      <c r="P219" s="9" t="s">
        <v>674</v>
      </c>
      <c r="Q219" t="s">
        <v>153</v>
      </c>
      <c r="R219" s="7" t="s">
        <v>524</v>
      </c>
      <c r="S219" s="11" t="s">
        <v>525</v>
      </c>
    </row>
    <row r="220" spans="1:19" hidden="1" x14ac:dyDescent="0.25">
      <c r="A220" s="6" t="s">
        <v>1117</v>
      </c>
      <c r="B220" s="258" t="s">
        <v>977</v>
      </c>
      <c r="C220" s="205" t="s">
        <v>1579</v>
      </c>
      <c r="D220" s="8">
        <v>2</v>
      </c>
      <c r="F220" s="7" t="s">
        <v>2487</v>
      </c>
      <c r="G220" s="21" t="s">
        <v>152</v>
      </c>
      <c r="H220" s="19">
        <v>2306</v>
      </c>
      <c r="I220" s="10">
        <v>45867</v>
      </c>
      <c r="J220" s="11" t="s">
        <v>1120</v>
      </c>
      <c r="K220" s="9">
        <v>28</v>
      </c>
      <c r="L220" s="9" t="s">
        <v>1119</v>
      </c>
      <c r="M220" s="19">
        <v>3</v>
      </c>
      <c r="N220" s="9" t="s">
        <v>726</v>
      </c>
      <c r="O220" s="9">
        <v>3</v>
      </c>
      <c r="P220" s="9" t="s">
        <v>673</v>
      </c>
      <c r="Q220" t="s">
        <v>153</v>
      </c>
      <c r="R220" s="7" t="s">
        <v>687</v>
      </c>
      <c r="S220" s="11">
        <v>2306</v>
      </c>
    </row>
    <row r="221" spans="1:19" hidden="1" x14ac:dyDescent="0.25">
      <c r="A221" s="6" t="s">
        <v>1117</v>
      </c>
      <c r="B221" s="258" t="s">
        <v>977</v>
      </c>
      <c r="C221" s="206" t="s">
        <v>1580</v>
      </c>
      <c r="E221" s="11">
        <v>11</v>
      </c>
      <c r="F221" s="7" t="s">
        <v>2454</v>
      </c>
      <c r="G221" s="21" t="s">
        <v>265</v>
      </c>
      <c r="H221" s="19">
        <v>137</v>
      </c>
      <c r="I221" s="10">
        <v>45869</v>
      </c>
      <c r="J221" s="11" t="s">
        <v>1137</v>
      </c>
      <c r="K221" s="9">
        <v>11</v>
      </c>
      <c r="L221" s="9" t="s">
        <v>1122</v>
      </c>
      <c r="M221" s="19">
        <v>4</v>
      </c>
      <c r="N221" s="9" t="s">
        <v>726</v>
      </c>
      <c r="O221" s="9">
        <v>4</v>
      </c>
      <c r="P221" s="9" t="s">
        <v>674</v>
      </c>
      <c r="Q221" t="s">
        <v>266</v>
      </c>
      <c r="R221" s="7" t="s">
        <v>570</v>
      </c>
      <c r="S221" s="11" t="s">
        <v>571</v>
      </c>
    </row>
    <row r="222" spans="1:19" hidden="1" x14ac:dyDescent="0.25">
      <c r="A222" s="6" t="s">
        <v>1117</v>
      </c>
      <c r="B222" s="258" t="s">
        <v>977</v>
      </c>
      <c r="C222" s="206" t="s">
        <v>1581</v>
      </c>
      <c r="D222" s="8">
        <v>1</v>
      </c>
      <c r="F222" s="7" t="s">
        <v>2490</v>
      </c>
      <c r="G222" s="21" t="s">
        <v>27</v>
      </c>
      <c r="H222" s="19">
        <v>2306</v>
      </c>
      <c r="I222" s="10">
        <v>45870</v>
      </c>
      <c r="J222" s="11" t="s">
        <v>1120</v>
      </c>
      <c r="K222" s="9">
        <v>14</v>
      </c>
      <c r="L222" s="9" t="s">
        <v>1119</v>
      </c>
      <c r="M222" s="19">
        <v>3</v>
      </c>
      <c r="N222" s="9" t="s">
        <v>726</v>
      </c>
      <c r="O222" s="9">
        <v>3</v>
      </c>
      <c r="P222" s="9" t="s">
        <v>673</v>
      </c>
      <c r="Q222" t="s">
        <v>28</v>
      </c>
      <c r="R222" s="7" t="s">
        <v>689</v>
      </c>
      <c r="S222" s="11">
        <v>2306</v>
      </c>
    </row>
    <row r="223" spans="1:19" hidden="1" x14ac:dyDescent="0.25">
      <c r="A223" s="6" t="s">
        <v>1117</v>
      </c>
      <c r="B223" s="8" t="s">
        <v>978</v>
      </c>
      <c r="C223" s="206" t="s">
        <v>1582</v>
      </c>
      <c r="E223" s="11">
        <v>309</v>
      </c>
      <c r="F223" s="7" t="s">
        <v>2491</v>
      </c>
      <c r="G223" s="21" t="s">
        <v>27</v>
      </c>
      <c r="H223" s="19">
        <v>2306</v>
      </c>
      <c r="I223" s="10">
        <v>45889</v>
      </c>
      <c r="J223" s="11" t="s">
        <v>1124</v>
      </c>
      <c r="K223" s="9">
        <v>309</v>
      </c>
      <c r="L223" s="9" t="s">
        <v>1119</v>
      </c>
      <c r="M223" s="19">
        <v>4</v>
      </c>
      <c r="N223" s="9" t="s">
        <v>726</v>
      </c>
      <c r="O223" s="9">
        <v>4</v>
      </c>
      <c r="P223" s="9" t="s">
        <v>674</v>
      </c>
      <c r="Q223" t="s">
        <v>28</v>
      </c>
      <c r="R223" s="7" t="s">
        <v>689</v>
      </c>
      <c r="S223" s="11">
        <v>2306</v>
      </c>
    </row>
    <row r="224" spans="1:19" hidden="1" x14ac:dyDescent="0.25">
      <c r="A224" s="6" t="s">
        <v>1117</v>
      </c>
      <c r="B224" s="8" t="s">
        <v>979</v>
      </c>
      <c r="C224" s="206" t="s">
        <v>1583</v>
      </c>
      <c r="D224" s="8">
        <v>25</v>
      </c>
      <c r="E224" s="11">
        <v>3</v>
      </c>
      <c r="F224" s="7" t="s">
        <v>2492</v>
      </c>
      <c r="G224" s="21" t="s">
        <v>84</v>
      </c>
      <c r="H224" s="19">
        <v>36</v>
      </c>
      <c r="I224" s="10">
        <v>45868</v>
      </c>
      <c r="J224" s="11" t="s">
        <v>2333</v>
      </c>
      <c r="K224" s="9">
        <v>353</v>
      </c>
      <c r="L224" s="9" t="s">
        <v>1130</v>
      </c>
      <c r="M224" s="19">
        <v>16</v>
      </c>
      <c r="N224" s="9" t="s">
        <v>727</v>
      </c>
      <c r="O224" s="9" t="s">
        <v>1128</v>
      </c>
      <c r="P224" s="9" t="s">
        <v>680</v>
      </c>
      <c r="Q224" t="s">
        <v>85</v>
      </c>
      <c r="R224" s="7" t="s">
        <v>486</v>
      </c>
      <c r="S224" s="11" t="s">
        <v>487</v>
      </c>
    </row>
    <row r="225" spans="1:19" hidden="1" x14ac:dyDescent="0.25">
      <c r="A225" s="6" t="s">
        <v>1117</v>
      </c>
      <c r="B225" s="258" t="s">
        <v>979</v>
      </c>
      <c r="C225" s="206" t="s">
        <v>1584</v>
      </c>
      <c r="D225" s="8">
        <v>1</v>
      </c>
      <c r="E225" s="11">
        <v>1</v>
      </c>
      <c r="F225" s="7" t="s">
        <v>2493</v>
      </c>
      <c r="G225" s="21" t="s">
        <v>84</v>
      </c>
      <c r="H225" s="19">
        <v>36</v>
      </c>
      <c r="I225" s="10">
        <v>45868</v>
      </c>
      <c r="J225" s="11" t="s">
        <v>1126</v>
      </c>
      <c r="K225" s="9">
        <v>15</v>
      </c>
      <c r="L225" s="9" t="s">
        <v>1119</v>
      </c>
      <c r="M225" s="19">
        <v>1</v>
      </c>
      <c r="N225" s="9" t="s">
        <v>726</v>
      </c>
      <c r="O225" s="9">
        <v>1</v>
      </c>
      <c r="P225" s="9" t="s">
        <v>671</v>
      </c>
      <c r="Q225" t="s">
        <v>85</v>
      </c>
      <c r="R225" s="7" t="s">
        <v>486</v>
      </c>
      <c r="S225" s="11" t="s">
        <v>487</v>
      </c>
    </row>
    <row r="226" spans="1:19" hidden="1" x14ac:dyDescent="0.25">
      <c r="A226" s="6" t="s">
        <v>1117</v>
      </c>
      <c r="B226" s="258" t="s">
        <v>979</v>
      </c>
      <c r="C226" s="206" t="s">
        <v>1585</v>
      </c>
      <c r="E226" s="11">
        <v>9</v>
      </c>
      <c r="F226" s="7" t="s">
        <v>2494</v>
      </c>
      <c r="G226" s="21" t="s">
        <v>84</v>
      </c>
      <c r="H226" s="19">
        <v>36</v>
      </c>
      <c r="I226" s="10">
        <v>45867</v>
      </c>
      <c r="J226" s="11" t="s">
        <v>1126</v>
      </c>
      <c r="K226" s="9">
        <v>9</v>
      </c>
      <c r="L226" s="9" t="s">
        <v>1119</v>
      </c>
      <c r="M226" s="19">
        <v>1</v>
      </c>
      <c r="N226" s="9" t="s">
        <v>726</v>
      </c>
      <c r="O226" s="9">
        <v>1</v>
      </c>
      <c r="P226" s="9" t="s">
        <v>671</v>
      </c>
      <c r="Q226" t="s">
        <v>85</v>
      </c>
      <c r="R226" s="7" t="s">
        <v>486</v>
      </c>
      <c r="S226" s="11" t="s">
        <v>487</v>
      </c>
    </row>
    <row r="227" spans="1:19" hidden="1" x14ac:dyDescent="0.25">
      <c r="A227" s="6" t="s">
        <v>1117</v>
      </c>
      <c r="B227" s="8" t="s">
        <v>980</v>
      </c>
      <c r="C227" s="206" t="s">
        <v>1586</v>
      </c>
      <c r="E227" s="11">
        <v>4</v>
      </c>
      <c r="F227" s="7" t="s">
        <v>2495</v>
      </c>
      <c r="G227" s="21" t="s">
        <v>152</v>
      </c>
      <c r="H227" s="19">
        <v>278</v>
      </c>
      <c r="I227" s="10">
        <v>45876</v>
      </c>
      <c r="J227" s="11" t="s">
        <v>1133</v>
      </c>
      <c r="K227" s="9">
        <v>4</v>
      </c>
      <c r="L227" s="9" t="s">
        <v>1119</v>
      </c>
      <c r="M227" s="19">
        <v>7</v>
      </c>
      <c r="N227" s="9" t="s">
        <v>726</v>
      </c>
      <c r="O227" s="9" t="s">
        <v>1134</v>
      </c>
      <c r="P227" s="9" t="s">
        <v>677</v>
      </c>
      <c r="Q227" t="s">
        <v>153</v>
      </c>
      <c r="R227" s="7" t="s">
        <v>520</v>
      </c>
      <c r="S227" s="11" t="s">
        <v>521</v>
      </c>
    </row>
    <row r="228" spans="1:19" hidden="1" x14ac:dyDescent="0.25">
      <c r="A228" s="6" t="s">
        <v>1117</v>
      </c>
      <c r="B228" s="258" t="s">
        <v>980</v>
      </c>
      <c r="C228" s="206" t="s">
        <v>1587</v>
      </c>
      <c r="D228" s="8">
        <v>9</v>
      </c>
      <c r="F228" s="7" t="s">
        <v>2496</v>
      </c>
      <c r="G228" s="21" t="s">
        <v>152</v>
      </c>
      <c r="H228" s="19">
        <v>2306</v>
      </c>
      <c r="I228" s="10">
        <v>45881</v>
      </c>
      <c r="J228" s="11" t="s">
        <v>1118</v>
      </c>
      <c r="K228" s="9">
        <v>126</v>
      </c>
      <c r="L228" s="9" t="s">
        <v>1119</v>
      </c>
      <c r="M228" s="19">
        <v>2</v>
      </c>
      <c r="N228" s="9" t="s">
        <v>726</v>
      </c>
      <c r="O228" s="9">
        <v>2</v>
      </c>
      <c r="P228" s="9" t="s">
        <v>672</v>
      </c>
      <c r="Q228" t="s">
        <v>153</v>
      </c>
      <c r="R228" s="7" t="s">
        <v>687</v>
      </c>
      <c r="S228" s="11">
        <v>2306</v>
      </c>
    </row>
    <row r="229" spans="1:19" hidden="1" x14ac:dyDescent="0.25">
      <c r="A229" s="6" t="s">
        <v>1117</v>
      </c>
      <c r="B229" s="8" t="s">
        <v>981</v>
      </c>
      <c r="C229" s="206" t="s">
        <v>1588</v>
      </c>
      <c r="D229" s="8">
        <v>1</v>
      </c>
      <c r="F229" s="7" t="s">
        <v>2497</v>
      </c>
      <c r="G229" s="21" t="s">
        <v>152</v>
      </c>
      <c r="H229" s="19">
        <v>290</v>
      </c>
      <c r="I229" s="10">
        <v>45831</v>
      </c>
      <c r="J229" s="11" t="s">
        <v>1120</v>
      </c>
      <c r="K229" s="9">
        <v>14</v>
      </c>
      <c r="L229" s="9" t="s">
        <v>1119</v>
      </c>
      <c r="M229" s="19">
        <v>3</v>
      </c>
      <c r="N229" s="9" t="s">
        <v>726</v>
      </c>
      <c r="O229" s="9">
        <v>3</v>
      </c>
      <c r="P229" s="9" t="s">
        <v>673</v>
      </c>
      <c r="Q229" t="s">
        <v>153</v>
      </c>
      <c r="R229" s="7" t="s">
        <v>524</v>
      </c>
      <c r="S229" s="11" t="s">
        <v>525</v>
      </c>
    </row>
    <row r="230" spans="1:19" hidden="1" x14ac:dyDescent="0.25">
      <c r="A230" s="6" t="s">
        <v>1117</v>
      </c>
      <c r="B230" s="258" t="s">
        <v>981</v>
      </c>
      <c r="C230" s="206" t="s">
        <v>1589</v>
      </c>
      <c r="D230" s="8">
        <v>1</v>
      </c>
      <c r="F230" s="7" t="s">
        <v>2498</v>
      </c>
      <c r="G230" s="21" t="s">
        <v>152</v>
      </c>
      <c r="H230" s="19">
        <v>278</v>
      </c>
      <c r="I230" s="10">
        <v>45831</v>
      </c>
      <c r="J230" s="11" t="s">
        <v>1138</v>
      </c>
      <c r="K230" s="9">
        <v>14</v>
      </c>
      <c r="L230" s="9" t="s">
        <v>1122</v>
      </c>
      <c r="M230" s="19">
        <v>6</v>
      </c>
      <c r="N230" s="9" t="s">
        <v>726</v>
      </c>
      <c r="O230" s="9">
        <v>6</v>
      </c>
      <c r="P230" s="9" t="s">
        <v>676</v>
      </c>
      <c r="Q230" t="s">
        <v>153</v>
      </c>
      <c r="R230" s="7" t="s">
        <v>520</v>
      </c>
      <c r="S230" s="11" t="s">
        <v>521</v>
      </c>
    </row>
    <row r="231" spans="1:19" hidden="1" x14ac:dyDescent="0.25">
      <c r="A231" s="6" t="s">
        <v>1117</v>
      </c>
      <c r="B231" s="258" t="s">
        <v>981</v>
      </c>
      <c r="C231" s="206" t="s">
        <v>1590</v>
      </c>
      <c r="E231" s="11">
        <v>7</v>
      </c>
      <c r="F231" s="7" t="s">
        <v>2499</v>
      </c>
      <c r="G231" s="21" t="s">
        <v>152</v>
      </c>
      <c r="H231" s="19">
        <v>281</v>
      </c>
      <c r="I231" s="10">
        <v>45831</v>
      </c>
      <c r="J231" s="11" t="s">
        <v>1124</v>
      </c>
      <c r="K231" s="9">
        <v>7</v>
      </c>
      <c r="L231" s="9" t="s">
        <v>1119</v>
      </c>
      <c r="M231" s="19">
        <v>4</v>
      </c>
      <c r="N231" s="9" t="s">
        <v>726</v>
      </c>
      <c r="O231" s="9">
        <v>4</v>
      </c>
      <c r="P231" s="9" t="s">
        <v>674</v>
      </c>
      <c r="Q231" t="s">
        <v>153</v>
      </c>
      <c r="R231" s="7" t="s">
        <v>522</v>
      </c>
      <c r="S231" s="11" t="s">
        <v>523</v>
      </c>
    </row>
    <row r="232" spans="1:19" hidden="1" x14ac:dyDescent="0.25">
      <c r="A232" s="6" t="s">
        <v>1117</v>
      </c>
      <c r="B232" s="258" t="s">
        <v>981</v>
      </c>
      <c r="C232" s="206" t="s">
        <v>1591</v>
      </c>
      <c r="D232" s="8">
        <v>1</v>
      </c>
      <c r="E232" s="6"/>
      <c r="F232" s="7" t="s">
        <v>2500</v>
      </c>
      <c r="G232" s="21" t="s">
        <v>152</v>
      </c>
      <c r="H232" s="19">
        <v>290</v>
      </c>
      <c r="I232" s="10">
        <v>45889</v>
      </c>
      <c r="J232" s="11" t="s">
        <v>1120</v>
      </c>
      <c r="K232" s="9">
        <v>14</v>
      </c>
      <c r="L232" s="9" t="s">
        <v>1119</v>
      </c>
      <c r="M232" s="19">
        <v>3</v>
      </c>
      <c r="N232" s="9" t="s">
        <v>726</v>
      </c>
      <c r="O232" s="9">
        <v>3</v>
      </c>
      <c r="P232" s="9" t="s">
        <v>673</v>
      </c>
      <c r="Q232" t="s">
        <v>153</v>
      </c>
      <c r="R232" s="7" t="s">
        <v>524</v>
      </c>
      <c r="S232" s="11" t="s">
        <v>525</v>
      </c>
    </row>
    <row r="233" spans="1:19" hidden="1" x14ac:dyDescent="0.25">
      <c r="A233" s="6" t="s">
        <v>1117</v>
      </c>
      <c r="B233" s="258" t="s">
        <v>981</v>
      </c>
      <c r="C233" s="206" t="s">
        <v>1592</v>
      </c>
      <c r="E233" s="6">
        <v>2</v>
      </c>
      <c r="F233" s="7" t="s">
        <v>2501</v>
      </c>
      <c r="G233" s="21" t="s">
        <v>152</v>
      </c>
      <c r="H233" s="19">
        <v>2306</v>
      </c>
      <c r="I233" s="10">
        <v>45876</v>
      </c>
      <c r="J233" s="11" t="s">
        <v>1118</v>
      </c>
      <c r="K233" s="9">
        <v>2</v>
      </c>
      <c r="L233" s="9" t="s">
        <v>1119</v>
      </c>
      <c r="M233" s="19">
        <v>2</v>
      </c>
      <c r="N233" s="9" t="s">
        <v>726</v>
      </c>
      <c r="O233" s="9">
        <v>2</v>
      </c>
      <c r="P233" s="9" t="s">
        <v>672</v>
      </c>
      <c r="Q233" t="s">
        <v>153</v>
      </c>
      <c r="R233" s="7" t="s">
        <v>687</v>
      </c>
      <c r="S233" s="11">
        <v>2306</v>
      </c>
    </row>
    <row r="234" spans="1:19" hidden="1" x14ac:dyDescent="0.25">
      <c r="A234" s="6" t="s">
        <v>1117</v>
      </c>
      <c r="B234" s="258" t="s">
        <v>981</v>
      </c>
      <c r="C234" s="206" t="s">
        <v>1593</v>
      </c>
      <c r="D234" s="8">
        <v>2</v>
      </c>
      <c r="E234" s="6"/>
      <c r="F234" s="7" t="s">
        <v>2502</v>
      </c>
      <c r="G234" s="21" t="s">
        <v>152</v>
      </c>
      <c r="H234" s="19">
        <v>2306</v>
      </c>
      <c r="I234" s="10">
        <v>45876</v>
      </c>
      <c r="J234" s="11" t="s">
        <v>1120</v>
      </c>
      <c r="K234" s="9">
        <v>28</v>
      </c>
      <c r="L234" s="9" t="s">
        <v>1119</v>
      </c>
      <c r="M234" s="19">
        <v>3</v>
      </c>
      <c r="N234" s="9" t="s">
        <v>726</v>
      </c>
      <c r="O234" s="9">
        <v>3</v>
      </c>
      <c r="P234" s="9" t="s">
        <v>673</v>
      </c>
      <c r="Q234" t="s">
        <v>153</v>
      </c>
      <c r="R234" s="7" t="s">
        <v>687</v>
      </c>
      <c r="S234" s="11">
        <v>2306</v>
      </c>
    </row>
    <row r="235" spans="1:19" hidden="1" x14ac:dyDescent="0.25">
      <c r="A235" s="6" t="s">
        <v>1117</v>
      </c>
      <c r="B235" s="258" t="s">
        <v>981</v>
      </c>
      <c r="C235" s="206" t="s">
        <v>1594</v>
      </c>
      <c r="D235" s="8">
        <v>7</v>
      </c>
      <c r="E235" s="6">
        <v>1</v>
      </c>
      <c r="F235" s="7" t="s">
        <v>2503</v>
      </c>
      <c r="G235" s="21" t="s">
        <v>152</v>
      </c>
      <c r="H235" s="19">
        <v>2311</v>
      </c>
      <c r="I235" s="10">
        <v>45881</v>
      </c>
      <c r="J235" s="11" t="s">
        <v>2504</v>
      </c>
      <c r="K235" s="9">
        <v>99</v>
      </c>
      <c r="L235" s="9" t="s">
        <v>1130</v>
      </c>
      <c r="M235" s="19">
        <v>10</v>
      </c>
      <c r="N235" s="9" t="s">
        <v>727</v>
      </c>
      <c r="O235" s="9">
        <v>10</v>
      </c>
      <c r="P235" s="9" t="s">
        <v>965</v>
      </c>
      <c r="Q235" t="s">
        <v>153</v>
      </c>
      <c r="R235" s="7" t="s">
        <v>787</v>
      </c>
      <c r="S235" s="11">
        <v>2311</v>
      </c>
    </row>
    <row r="236" spans="1:19" hidden="1" x14ac:dyDescent="0.25">
      <c r="A236" s="6" t="s">
        <v>1117</v>
      </c>
      <c r="B236" s="258" t="s">
        <v>981</v>
      </c>
      <c r="C236" s="206" t="s">
        <v>1594</v>
      </c>
      <c r="E236" s="6">
        <v>13</v>
      </c>
      <c r="F236" s="7" t="s">
        <v>2503</v>
      </c>
      <c r="G236" s="21" t="s">
        <v>152</v>
      </c>
      <c r="H236" s="19">
        <v>2311</v>
      </c>
      <c r="I236" s="10">
        <v>45881</v>
      </c>
      <c r="J236" s="11" t="s">
        <v>2504</v>
      </c>
      <c r="K236" s="9">
        <v>13</v>
      </c>
      <c r="L236" s="9" t="s">
        <v>1130</v>
      </c>
      <c r="M236" s="19">
        <v>10</v>
      </c>
      <c r="N236" s="9" t="s">
        <v>727</v>
      </c>
      <c r="O236" s="9">
        <v>10</v>
      </c>
      <c r="P236" s="9" t="s">
        <v>965</v>
      </c>
      <c r="Q236" t="s">
        <v>153</v>
      </c>
      <c r="R236" s="7" t="s">
        <v>787</v>
      </c>
      <c r="S236" s="11">
        <v>2311</v>
      </c>
    </row>
    <row r="237" spans="1:19" hidden="1" x14ac:dyDescent="0.25">
      <c r="A237" s="6" t="s">
        <v>1117</v>
      </c>
      <c r="B237" s="258" t="s">
        <v>981</v>
      </c>
      <c r="C237" s="206" t="s">
        <v>1595</v>
      </c>
      <c r="D237" s="208">
        <v>3</v>
      </c>
      <c r="E237" s="6">
        <v>7</v>
      </c>
      <c r="F237" s="7" t="s">
        <v>2505</v>
      </c>
      <c r="G237" s="21" t="s">
        <v>152</v>
      </c>
      <c r="H237" s="19">
        <v>2306</v>
      </c>
      <c r="I237" s="10">
        <v>45813</v>
      </c>
      <c r="J237" s="11" t="s">
        <v>1316</v>
      </c>
      <c r="K237" s="9">
        <v>49</v>
      </c>
      <c r="L237" s="9" t="s">
        <v>1130</v>
      </c>
      <c r="M237" s="19">
        <v>12</v>
      </c>
      <c r="N237" s="9" t="s">
        <v>727</v>
      </c>
      <c r="O237" s="9">
        <v>12</v>
      </c>
      <c r="P237" s="9" t="s">
        <v>679</v>
      </c>
      <c r="Q237" t="s">
        <v>153</v>
      </c>
      <c r="R237" s="7" t="s">
        <v>687</v>
      </c>
      <c r="S237" s="11">
        <v>2306</v>
      </c>
    </row>
    <row r="238" spans="1:19" hidden="1" x14ac:dyDescent="0.25">
      <c r="A238" s="6" t="s">
        <v>1117</v>
      </c>
      <c r="B238" s="258" t="s">
        <v>981</v>
      </c>
      <c r="C238" s="206" t="s">
        <v>1596</v>
      </c>
      <c r="D238" s="8">
        <v>10</v>
      </c>
      <c r="E238" s="6"/>
      <c r="F238" s="7" t="s">
        <v>2506</v>
      </c>
      <c r="G238" s="21" t="s">
        <v>152</v>
      </c>
      <c r="H238" s="19">
        <v>2306</v>
      </c>
      <c r="I238" s="10">
        <v>45846</v>
      </c>
      <c r="J238" s="11" t="s">
        <v>1118</v>
      </c>
      <c r="K238" s="9">
        <v>140</v>
      </c>
      <c r="L238" s="9" t="s">
        <v>1119</v>
      </c>
      <c r="M238" s="19">
        <v>2</v>
      </c>
      <c r="N238" s="9" t="s">
        <v>726</v>
      </c>
      <c r="O238" s="9">
        <v>2</v>
      </c>
      <c r="P238" s="9" t="s">
        <v>672</v>
      </c>
      <c r="Q238" t="s">
        <v>153</v>
      </c>
      <c r="R238" s="7" t="s">
        <v>687</v>
      </c>
      <c r="S238" s="11">
        <v>2306</v>
      </c>
    </row>
    <row r="239" spans="1:19" hidden="1" x14ac:dyDescent="0.25">
      <c r="A239" s="6" t="s">
        <v>1117</v>
      </c>
      <c r="B239" s="258" t="s">
        <v>981</v>
      </c>
      <c r="C239" s="206" t="s">
        <v>1597</v>
      </c>
      <c r="E239" s="6">
        <v>2</v>
      </c>
      <c r="F239" s="7" t="s">
        <v>2507</v>
      </c>
      <c r="G239" s="21" t="s">
        <v>152</v>
      </c>
      <c r="H239" s="19">
        <v>278</v>
      </c>
      <c r="I239" s="10">
        <v>45834</v>
      </c>
      <c r="J239" s="11" t="s">
        <v>1124</v>
      </c>
      <c r="K239" s="9">
        <v>2</v>
      </c>
      <c r="L239" s="9" t="s">
        <v>1119</v>
      </c>
      <c r="M239" s="19">
        <v>4</v>
      </c>
      <c r="N239" s="9" t="s">
        <v>726</v>
      </c>
      <c r="O239" s="9">
        <v>4</v>
      </c>
      <c r="P239" s="9" t="s">
        <v>674</v>
      </c>
      <c r="Q239" t="s">
        <v>153</v>
      </c>
      <c r="R239" s="7" t="s">
        <v>520</v>
      </c>
      <c r="S239" s="11" t="s">
        <v>521</v>
      </c>
    </row>
    <row r="240" spans="1:19" hidden="1" x14ac:dyDescent="0.25">
      <c r="A240" s="6" t="s">
        <v>1117</v>
      </c>
      <c r="B240" s="8" t="s">
        <v>982</v>
      </c>
      <c r="C240" s="206" t="s">
        <v>1598</v>
      </c>
      <c r="D240" s="8">
        <v>2</v>
      </c>
      <c r="E240" s="6">
        <v>7</v>
      </c>
      <c r="F240" s="7" t="s">
        <v>2508</v>
      </c>
      <c r="G240" s="21" t="s">
        <v>152</v>
      </c>
      <c r="H240" s="19">
        <v>2306</v>
      </c>
      <c r="I240" s="10">
        <v>45838</v>
      </c>
      <c r="J240" s="11" t="s">
        <v>2451</v>
      </c>
      <c r="K240" s="9">
        <v>35</v>
      </c>
      <c r="L240" s="9" t="s">
        <v>1130</v>
      </c>
      <c r="M240" s="19">
        <v>13</v>
      </c>
      <c r="N240" s="9" t="s">
        <v>727</v>
      </c>
      <c r="O240" s="9" t="s">
        <v>1128</v>
      </c>
      <c r="P240" s="9" t="s">
        <v>680</v>
      </c>
      <c r="Q240" t="s">
        <v>153</v>
      </c>
      <c r="R240" s="7" t="s">
        <v>687</v>
      </c>
      <c r="S240" s="11">
        <v>2306</v>
      </c>
    </row>
    <row r="241" spans="1:19" hidden="1" x14ac:dyDescent="0.25">
      <c r="A241" s="6" t="s">
        <v>1117</v>
      </c>
      <c r="B241" s="258" t="s">
        <v>982</v>
      </c>
      <c r="C241" s="206" t="s">
        <v>1599</v>
      </c>
      <c r="D241" s="8">
        <v>3</v>
      </c>
      <c r="E241" s="6">
        <v>5</v>
      </c>
      <c r="F241" s="7" t="s">
        <v>2509</v>
      </c>
      <c r="G241" s="21" t="s">
        <v>152</v>
      </c>
      <c r="H241" s="19">
        <v>278</v>
      </c>
      <c r="I241" s="10">
        <v>45859</v>
      </c>
      <c r="J241" s="11" t="s">
        <v>1123</v>
      </c>
      <c r="K241" s="9">
        <v>47</v>
      </c>
      <c r="L241" s="9" t="s">
        <v>1119</v>
      </c>
      <c r="M241" s="19">
        <v>5</v>
      </c>
      <c r="N241" s="9" t="s">
        <v>726</v>
      </c>
      <c r="O241" s="9">
        <v>5</v>
      </c>
      <c r="P241" s="9" t="s">
        <v>675</v>
      </c>
      <c r="Q241" t="s">
        <v>153</v>
      </c>
      <c r="R241" s="7" t="s">
        <v>520</v>
      </c>
      <c r="S241" s="11" t="s">
        <v>521</v>
      </c>
    </row>
    <row r="242" spans="1:19" hidden="1" x14ac:dyDescent="0.25">
      <c r="A242" s="6" t="s">
        <v>1117</v>
      </c>
      <c r="B242" s="258" t="s">
        <v>982</v>
      </c>
      <c r="C242" s="206" t="s">
        <v>1600</v>
      </c>
      <c r="D242" s="8">
        <v>3</v>
      </c>
      <c r="E242" s="6"/>
      <c r="F242" s="7" t="s">
        <v>2509</v>
      </c>
      <c r="G242" s="21" t="s">
        <v>152</v>
      </c>
      <c r="H242" s="19">
        <v>278</v>
      </c>
      <c r="I242" s="10">
        <v>45859</v>
      </c>
      <c r="J242" s="11" t="s">
        <v>1123</v>
      </c>
      <c r="K242" s="9">
        <v>42</v>
      </c>
      <c r="L242" s="9" t="s">
        <v>1119</v>
      </c>
      <c r="M242" s="19">
        <v>5</v>
      </c>
      <c r="N242" s="9" t="s">
        <v>726</v>
      </c>
      <c r="O242" s="9">
        <v>5</v>
      </c>
      <c r="P242" s="9" t="s">
        <v>675</v>
      </c>
      <c r="Q242" t="s">
        <v>153</v>
      </c>
      <c r="R242" s="7" t="s">
        <v>520</v>
      </c>
      <c r="S242" s="11" t="s">
        <v>521</v>
      </c>
    </row>
    <row r="243" spans="1:19" hidden="1" x14ac:dyDescent="0.25">
      <c r="A243" s="6" t="s">
        <v>1117</v>
      </c>
      <c r="B243" s="8" t="s">
        <v>1601</v>
      </c>
      <c r="C243" s="206" t="s">
        <v>1602</v>
      </c>
      <c r="D243" s="8">
        <v>17</v>
      </c>
      <c r="E243" s="6"/>
      <c r="F243" s="7" t="s">
        <v>2410</v>
      </c>
      <c r="G243" s="21" t="s">
        <v>58</v>
      </c>
      <c r="H243" s="19">
        <v>2306</v>
      </c>
      <c r="I243" s="10">
        <v>45888</v>
      </c>
      <c r="J243" s="11" t="s">
        <v>1226</v>
      </c>
      <c r="K243" s="9">
        <v>238</v>
      </c>
      <c r="L243" s="9" t="s">
        <v>1129</v>
      </c>
      <c r="M243" s="19">
        <v>18</v>
      </c>
      <c r="N243" s="9" t="s">
        <v>727</v>
      </c>
      <c r="O243" s="9" t="s">
        <v>1128</v>
      </c>
      <c r="P243" s="9" t="s">
        <v>680</v>
      </c>
      <c r="Q243" t="s">
        <v>59</v>
      </c>
      <c r="R243" s="7" t="s">
        <v>426</v>
      </c>
      <c r="S243" s="11" t="s">
        <v>796</v>
      </c>
    </row>
    <row r="244" spans="1:19" hidden="1" x14ac:dyDescent="0.25">
      <c r="A244" s="6" t="s">
        <v>1155</v>
      </c>
      <c r="B244" s="8" t="s">
        <v>1016</v>
      </c>
      <c r="C244" s="206" t="s">
        <v>1603</v>
      </c>
      <c r="D244" s="8">
        <v>2</v>
      </c>
      <c r="E244" s="6">
        <v>17</v>
      </c>
      <c r="F244" s="7" t="s">
        <v>2510</v>
      </c>
      <c r="G244" s="21" t="s">
        <v>355</v>
      </c>
      <c r="H244" s="19">
        <v>2306</v>
      </c>
      <c r="I244" s="10">
        <v>45847</v>
      </c>
      <c r="J244" s="11" t="s">
        <v>1204</v>
      </c>
      <c r="K244" s="9">
        <v>45</v>
      </c>
      <c r="L244" s="9" t="s">
        <v>1158</v>
      </c>
      <c r="M244" s="19">
        <v>14</v>
      </c>
      <c r="N244" s="9" t="s">
        <v>727</v>
      </c>
      <c r="O244" s="9" t="s">
        <v>1128</v>
      </c>
      <c r="P244" s="9" t="s">
        <v>680</v>
      </c>
      <c r="Q244" t="s">
        <v>356</v>
      </c>
      <c r="R244" s="7" t="s">
        <v>688</v>
      </c>
      <c r="S244" s="11">
        <v>2306</v>
      </c>
    </row>
    <row r="245" spans="1:19" hidden="1" x14ac:dyDescent="0.25">
      <c r="A245" s="6" t="s">
        <v>1155</v>
      </c>
      <c r="B245" s="258" t="s">
        <v>1016</v>
      </c>
      <c r="C245" s="206" t="s">
        <v>1603</v>
      </c>
      <c r="D245" s="8">
        <v>1</v>
      </c>
      <c r="E245" s="6">
        <v>11</v>
      </c>
      <c r="F245" s="7" t="s">
        <v>2510</v>
      </c>
      <c r="G245" s="21" t="s">
        <v>355</v>
      </c>
      <c r="H245" s="19">
        <v>2306</v>
      </c>
      <c r="I245" s="10">
        <v>45847</v>
      </c>
      <c r="J245" s="11" t="s">
        <v>1204</v>
      </c>
      <c r="K245" s="9">
        <v>25</v>
      </c>
      <c r="L245" s="9" t="s">
        <v>1158</v>
      </c>
      <c r="M245" s="19">
        <v>14</v>
      </c>
      <c r="N245" s="9" t="s">
        <v>727</v>
      </c>
      <c r="O245" s="9" t="s">
        <v>1128</v>
      </c>
      <c r="P245" s="9" t="s">
        <v>680</v>
      </c>
      <c r="Q245" t="s">
        <v>356</v>
      </c>
      <c r="R245" s="7" t="s">
        <v>688</v>
      </c>
      <c r="S245" s="11">
        <v>2306</v>
      </c>
    </row>
    <row r="246" spans="1:19" hidden="1" x14ac:dyDescent="0.25">
      <c r="A246" s="6" t="s">
        <v>1155</v>
      </c>
      <c r="B246" s="258" t="s">
        <v>1016</v>
      </c>
      <c r="C246" s="206" t="s">
        <v>1603</v>
      </c>
      <c r="D246" s="8">
        <v>2</v>
      </c>
      <c r="E246" s="6">
        <v>16</v>
      </c>
      <c r="F246" s="7" t="s">
        <v>2510</v>
      </c>
      <c r="G246" s="21" t="s">
        <v>355</v>
      </c>
      <c r="H246" s="19">
        <v>2306</v>
      </c>
      <c r="I246" s="10">
        <v>45847</v>
      </c>
      <c r="J246" s="11" t="s">
        <v>1204</v>
      </c>
      <c r="K246" s="9">
        <v>44</v>
      </c>
      <c r="L246" s="9" t="s">
        <v>1158</v>
      </c>
      <c r="M246" s="19">
        <v>14</v>
      </c>
      <c r="N246" s="9" t="s">
        <v>727</v>
      </c>
      <c r="O246" s="9" t="s">
        <v>1128</v>
      </c>
      <c r="P246" s="9" t="s">
        <v>680</v>
      </c>
      <c r="Q246" t="s">
        <v>356</v>
      </c>
      <c r="R246" s="7" t="s">
        <v>688</v>
      </c>
      <c r="S246" s="11">
        <v>2306</v>
      </c>
    </row>
    <row r="247" spans="1:19" hidden="1" x14ac:dyDescent="0.25">
      <c r="A247" s="6" t="s">
        <v>1155</v>
      </c>
      <c r="B247" s="258" t="s">
        <v>1016</v>
      </c>
      <c r="C247" s="206" t="s">
        <v>1603</v>
      </c>
      <c r="D247" s="8">
        <v>4</v>
      </c>
      <c r="E247" s="6"/>
      <c r="F247" s="7" t="s">
        <v>2510</v>
      </c>
      <c r="G247" s="21" t="s">
        <v>355</v>
      </c>
      <c r="H247" s="19">
        <v>2306</v>
      </c>
      <c r="I247" s="10">
        <v>45847</v>
      </c>
      <c r="J247" s="11" t="s">
        <v>1204</v>
      </c>
      <c r="K247" s="9">
        <v>56</v>
      </c>
      <c r="L247" s="9" t="s">
        <v>1158</v>
      </c>
      <c r="M247" s="19">
        <v>14</v>
      </c>
      <c r="N247" s="9" t="s">
        <v>727</v>
      </c>
      <c r="O247" s="9" t="s">
        <v>1128</v>
      </c>
      <c r="P247" s="9" t="s">
        <v>680</v>
      </c>
      <c r="Q247" t="s">
        <v>356</v>
      </c>
      <c r="R247" s="7" t="s">
        <v>688</v>
      </c>
      <c r="S247" s="11">
        <v>2306</v>
      </c>
    </row>
    <row r="248" spans="1:19" hidden="1" x14ac:dyDescent="0.25">
      <c r="A248" s="6" t="s">
        <v>1117</v>
      </c>
      <c r="B248" s="8" t="s">
        <v>996</v>
      </c>
      <c r="C248" s="206" t="s">
        <v>1604</v>
      </c>
      <c r="E248" s="6">
        <v>16</v>
      </c>
      <c r="F248" s="7" t="s">
        <v>2511</v>
      </c>
      <c r="G248" s="21" t="s">
        <v>84</v>
      </c>
      <c r="H248" s="19">
        <v>36</v>
      </c>
      <c r="I248" s="10">
        <v>45813</v>
      </c>
      <c r="J248" s="11" t="s">
        <v>1126</v>
      </c>
      <c r="K248" s="9">
        <v>16</v>
      </c>
      <c r="L248" s="9" t="s">
        <v>1119</v>
      </c>
      <c r="M248" s="19">
        <v>1</v>
      </c>
      <c r="N248" s="9" t="s">
        <v>726</v>
      </c>
      <c r="O248" s="9">
        <v>1</v>
      </c>
      <c r="P248" s="9" t="s">
        <v>671</v>
      </c>
      <c r="Q248" t="s">
        <v>85</v>
      </c>
      <c r="R248" s="7" t="s">
        <v>486</v>
      </c>
      <c r="S248" s="11" t="s">
        <v>487</v>
      </c>
    </row>
    <row r="249" spans="1:19" hidden="1" x14ac:dyDescent="0.25">
      <c r="A249" s="6" t="s">
        <v>1117</v>
      </c>
      <c r="B249" s="258" t="s">
        <v>996</v>
      </c>
      <c r="C249" s="206" t="s">
        <v>1604</v>
      </c>
      <c r="E249" s="6">
        <v>11</v>
      </c>
      <c r="F249" s="7" t="s">
        <v>2511</v>
      </c>
      <c r="G249" s="21" t="s">
        <v>84</v>
      </c>
      <c r="H249" s="19">
        <v>36</v>
      </c>
      <c r="I249" s="10">
        <v>45813</v>
      </c>
      <c r="J249" s="11" t="s">
        <v>1126</v>
      </c>
      <c r="K249" s="9">
        <v>11</v>
      </c>
      <c r="L249" s="9" t="s">
        <v>1119</v>
      </c>
      <c r="M249" s="19">
        <v>1</v>
      </c>
      <c r="N249" s="9" t="s">
        <v>726</v>
      </c>
      <c r="O249" s="9">
        <v>1</v>
      </c>
      <c r="P249" s="9" t="s">
        <v>671</v>
      </c>
      <c r="Q249" t="s">
        <v>85</v>
      </c>
      <c r="R249" s="7" t="s">
        <v>486</v>
      </c>
      <c r="S249" s="11" t="s">
        <v>487</v>
      </c>
    </row>
    <row r="250" spans="1:19" hidden="1" x14ac:dyDescent="0.25">
      <c r="A250" s="6" t="s">
        <v>1155</v>
      </c>
      <c r="B250" s="8" t="s">
        <v>1016</v>
      </c>
      <c r="C250" s="206" t="s">
        <v>1605</v>
      </c>
      <c r="E250" s="11">
        <v>10</v>
      </c>
      <c r="F250" s="7" t="s">
        <v>2512</v>
      </c>
      <c r="G250" s="21" t="s">
        <v>58</v>
      </c>
      <c r="H250" s="19">
        <v>2311</v>
      </c>
      <c r="I250" s="10">
        <v>45889</v>
      </c>
      <c r="J250" s="11" t="s">
        <v>1220</v>
      </c>
      <c r="K250" s="9">
        <v>10</v>
      </c>
      <c r="L250" s="9" t="s">
        <v>1158</v>
      </c>
      <c r="M250" s="19">
        <v>13</v>
      </c>
      <c r="N250" s="9" t="s">
        <v>727</v>
      </c>
      <c r="O250" s="9" t="s">
        <v>1128</v>
      </c>
      <c r="P250" s="9" t="s">
        <v>680</v>
      </c>
      <c r="Q250" t="s">
        <v>59</v>
      </c>
      <c r="R250" s="7" t="s">
        <v>427</v>
      </c>
      <c r="S250" s="11" t="s">
        <v>797</v>
      </c>
    </row>
    <row r="251" spans="1:19" hidden="1" x14ac:dyDescent="0.25">
      <c r="A251" s="6" t="s">
        <v>1155</v>
      </c>
      <c r="B251" s="258" t="s">
        <v>1016</v>
      </c>
      <c r="C251" s="206" t="s">
        <v>1383</v>
      </c>
      <c r="E251" s="11">
        <v>8</v>
      </c>
      <c r="F251" s="7" t="s">
        <v>2296</v>
      </c>
      <c r="G251" s="21" t="s">
        <v>58</v>
      </c>
      <c r="H251" s="19">
        <v>2311</v>
      </c>
      <c r="I251" s="10">
        <v>45876</v>
      </c>
      <c r="J251" s="11" t="s">
        <v>1179</v>
      </c>
      <c r="K251" s="9">
        <v>8</v>
      </c>
      <c r="L251" s="9" t="s">
        <v>1158</v>
      </c>
      <c r="M251" s="19">
        <v>12</v>
      </c>
      <c r="N251" s="9" t="s">
        <v>727</v>
      </c>
      <c r="O251" s="9">
        <v>12</v>
      </c>
      <c r="P251" s="9" t="s">
        <v>679</v>
      </c>
      <c r="Q251" t="s">
        <v>59</v>
      </c>
      <c r="R251" s="7" t="s">
        <v>427</v>
      </c>
      <c r="S251" s="11" t="s">
        <v>797</v>
      </c>
    </row>
    <row r="252" spans="1:19" hidden="1" x14ac:dyDescent="0.25">
      <c r="A252" s="6" t="s">
        <v>1117</v>
      </c>
      <c r="B252" s="8" t="s">
        <v>996</v>
      </c>
      <c r="C252" s="206" t="s">
        <v>1606</v>
      </c>
      <c r="E252" s="11">
        <v>7</v>
      </c>
      <c r="F252" s="7" t="s">
        <v>2513</v>
      </c>
      <c r="G252" s="21" t="s">
        <v>27</v>
      </c>
      <c r="H252" s="19">
        <v>34</v>
      </c>
      <c r="I252" s="10">
        <v>45889</v>
      </c>
      <c r="J252" s="11" t="s">
        <v>1123</v>
      </c>
      <c r="K252" s="9">
        <v>7</v>
      </c>
      <c r="L252" s="9" t="s">
        <v>1119</v>
      </c>
      <c r="M252" s="19">
        <v>5</v>
      </c>
      <c r="N252" s="9" t="s">
        <v>726</v>
      </c>
      <c r="O252" s="9">
        <v>5</v>
      </c>
      <c r="P252" s="9" t="s">
        <v>675</v>
      </c>
      <c r="Q252" t="s">
        <v>28</v>
      </c>
      <c r="R252" s="7" t="s">
        <v>659</v>
      </c>
      <c r="S252" s="11" t="s">
        <v>660</v>
      </c>
    </row>
    <row r="253" spans="1:19" hidden="1" x14ac:dyDescent="0.25">
      <c r="A253" s="6" t="s">
        <v>1117</v>
      </c>
      <c r="B253" s="258" t="s">
        <v>996</v>
      </c>
      <c r="C253" s="206" t="s">
        <v>1607</v>
      </c>
      <c r="D253" s="8">
        <v>1</v>
      </c>
      <c r="F253" s="7" t="s">
        <v>2514</v>
      </c>
      <c r="G253" s="21" t="s">
        <v>27</v>
      </c>
      <c r="H253" s="19">
        <v>2306</v>
      </c>
      <c r="I253" s="10">
        <v>45825</v>
      </c>
      <c r="J253" s="11" t="s">
        <v>1118</v>
      </c>
      <c r="K253" s="9">
        <v>14</v>
      </c>
      <c r="L253" s="9" t="s">
        <v>1119</v>
      </c>
      <c r="M253" s="19">
        <v>2</v>
      </c>
      <c r="N253" s="9" t="s">
        <v>726</v>
      </c>
      <c r="O253" s="9">
        <v>2</v>
      </c>
      <c r="P253" s="9" t="s">
        <v>672</v>
      </c>
      <c r="Q253" t="s">
        <v>28</v>
      </c>
      <c r="R253" s="7" t="s">
        <v>689</v>
      </c>
      <c r="S253" s="11">
        <v>2306</v>
      </c>
    </row>
    <row r="254" spans="1:19" hidden="1" x14ac:dyDescent="0.25">
      <c r="A254" s="6" t="s">
        <v>1117</v>
      </c>
      <c r="B254" s="258" t="s">
        <v>996</v>
      </c>
      <c r="C254" s="206" t="s">
        <v>1608</v>
      </c>
      <c r="E254" s="11">
        <v>3</v>
      </c>
      <c r="F254" s="7" t="s">
        <v>2515</v>
      </c>
      <c r="G254" s="21" t="s">
        <v>27</v>
      </c>
      <c r="H254" s="19">
        <v>28</v>
      </c>
      <c r="I254" s="10">
        <v>45826</v>
      </c>
      <c r="J254" s="11" t="s">
        <v>1133</v>
      </c>
      <c r="K254" s="9">
        <v>3</v>
      </c>
      <c r="L254" s="9" t="s">
        <v>1119</v>
      </c>
      <c r="M254" s="19">
        <v>7</v>
      </c>
      <c r="N254" s="9" t="s">
        <v>726</v>
      </c>
      <c r="O254" s="9" t="s">
        <v>1134</v>
      </c>
      <c r="P254" s="9" t="s">
        <v>677</v>
      </c>
      <c r="Q254" t="s">
        <v>28</v>
      </c>
      <c r="R254" s="7" t="s">
        <v>657</v>
      </c>
      <c r="S254" s="11" t="s">
        <v>658</v>
      </c>
    </row>
    <row r="255" spans="1:19" hidden="1" x14ac:dyDescent="0.25">
      <c r="A255" s="6" t="s">
        <v>1117</v>
      </c>
      <c r="B255" s="258" t="s">
        <v>996</v>
      </c>
      <c r="C255" s="206" t="s">
        <v>1609</v>
      </c>
      <c r="E255" s="11">
        <v>8</v>
      </c>
      <c r="F255" s="7" t="s">
        <v>2516</v>
      </c>
      <c r="G255" s="21" t="s">
        <v>27</v>
      </c>
      <c r="H255" s="19">
        <v>31</v>
      </c>
      <c r="I255" s="10">
        <v>45826</v>
      </c>
      <c r="J255" s="11" t="s">
        <v>1123</v>
      </c>
      <c r="K255" s="9">
        <v>8</v>
      </c>
      <c r="L255" s="9" t="s">
        <v>1119</v>
      </c>
      <c r="M255" s="19">
        <v>5</v>
      </c>
      <c r="N255" s="9" t="s">
        <v>726</v>
      </c>
      <c r="O255" s="9">
        <v>5</v>
      </c>
      <c r="P255" s="9" t="s">
        <v>675</v>
      </c>
      <c r="Q255" t="s">
        <v>28</v>
      </c>
      <c r="R255" s="7" t="s">
        <v>659</v>
      </c>
      <c r="S255" s="11" t="s">
        <v>660</v>
      </c>
    </row>
    <row r="256" spans="1:19" hidden="1" x14ac:dyDescent="0.25">
      <c r="A256" s="6" t="s">
        <v>1117</v>
      </c>
      <c r="B256" s="258" t="s">
        <v>996</v>
      </c>
      <c r="C256" s="206" t="s">
        <v>1610</v>
      </c>
      <c r="E256" s="11">
        <v>9</v>
      </c>
      <c r="F256" s="7" t="s">
        <v>2517</v>
      </c>
      <c r="G256" s="21" t="s">
        <v>27</v>
      </c>
      <c r="H256" s="19">
        <v>34</v>
      </c>
      <c r="I256" s="10">
        <v>45828</v>
      </c>
      <c r="J256" s="11" t="s">
        <v>1138</v>
      </c>
      <c r="K256" s="9">
        <v>9</v>
      </c>
      <c r="L256" s="9" t="s">
        <v>1122</v>
      </c>
      <c r="M256" s="19">
        <v>6</v>
      </c>
      <c r="N256" s="9" t="s">
        <v>726</v>
      </c>
      <c r="O256" s="9">
        <v>6</v>
      </c>
      <c r="P256" s="9" t="s">
        <v>676</v>
      </c>
      <c r="Q256" t="s">
        <v>28</v>
      </c>
      <c r="R256" s="7" t="s">
        <v>659</v>
      </c>
      <c r="S256" s="11" t="s">
        <v>660</v>
      </c>
    </row>
    <row r="257" spans="1:19" hidden="1" x14ac:dyDescent="0.25">
      <c r="A257" s="6" t="s">
        <v>1117</v>
      </c>
      <c r="B257" s="258" t="s">
        <v>996</v>
      </c>
      <c r="C257" s="206" t="s">
        <v>1611</v>
      </c>
      <c r="E257" s="11">
        <v>7</v>
      </c>
      <c r="F257" s="7" t="s">
        <v>2518</v>
      </c>
      <c r="G257" s="21" t="s">
        <v>152</v>
      </c>
      <c r="H257" s="19">
        <v>290</v>
      </c>
      <c r="I257" s="10">
        <v>45826</v>
      </c>
      <c r="J257" s="11" t="s">
        <v>1143</v>
      </c>
      <c r="K257" s="9">
        <v>7</v>
      </c>
      <c r="L257" s="9" t="s">
        <v>1122</v>
      </c>
      <c r="M257" s="19">
        <v>2</v>
      </c>
      <c r="N257" s="9" t="s">
        <v>726</v>
      </c>
      <c r="O257" s="9">
        <v>2</v>
      </c>
      <c r="P257" s="9" t="s">
        <v>672</v>
      </c>
      <c r="Q257" t="s">
        <v>153</v>
      </c>
      <c r="R257" s="7" t="s">
        <v>524</v>
      </c>
      <c r="S257" s="11" t="s">
        <v>525</v>
      </c>
    </row>
    <row r="258" spans="1:19" hidden="1" x14ac:dyDescent="0.25">
      <c r="A258" s="6" t="s">
        <v>1117</v>
      </c>
      <c r="B258" s="258" t="s">
        <v>996</v>
      </c>
      <c r="C258" s="206" t="s">
        <v>1612</v>
      </c>
      <c r="D258" s="8">
        <v>2</v>
      </c>
      <c r="E258" s="11">
        <v>11</v>
      </c>
      <c r="F258" s="7" t="s">
        <v>1315</v>
      </c>
      <c r="G258" s="21" t="s">
        <v>27</v>
      </c>
      <c r="H258" s="19">
        <v>2306</v>
      </c>
      <c r="I258" s="10">
        <v>45810</v>
      </c>
      <c r="J258" s="11" t="s">
        <v>1120</v>
      </c>
      <c r="K258" s="9">
        <v>39</v>
      </c>
      <c r="L258" s="9" t="s">
        <v>1119</v>
      </c>
      <c r="M258" s="19">
        <v>3</v>
      </c>
      <c r="N258" s="9" t="s">
        <v>726</v>
      </c>
      <c r="O258" s="9">
        <v>3</v>
      </c>
      <c r="P258" s="9" t="s">
        <v>673</v>
      </c>
      <c r="Q258" t="s">
        <v>28</v>
      </c>
      <c r="R258" s="7" t="s">
        <v>689</v>
      </c>
      <c r="S258" s="11">
        <v>2306</v>
      </c>
    </row>
    <row r="259" spans="1:19" hidden="1" x14ac:dyDescent="0.25">
      <c r="A259" s="6" t="s">
        <v>1117</v>
      </c>
      <c r="B259" s="258" t="s">
        <v>996</v>
      </c>
      <c r="C259" s="206" t="s">
        <v>1260</v>
      </c>
      <c r="D259" s="8">
        <v>2</v>
      </c>
      <c r="E259" s="11">
        <v>9</v>
      </c>
      <c r="F259" s="7" t="s">
        <v>1315</v>
      </c>
      <c r="G259" s="21" t="s">
        <v>27</v>
      </c>
      <c r="H259" s="19">
        <v>2306</v>
      </c>
      <c r="I259" s="10">
        <v>45810</v>
      </c>
      <c r="J259" s="11" t="s">
        <v>1120</v>
      </c>
      <c r="K259" s="9">
        <v>37</v>
      </c>
      <c r="L259" s="9" t="s">
        <v>1119</v>
      </c>
      <c r="M259" s="19">
        <v>3</v>
      </c>
      <c r="N259" s="9" t="s">
        <v>726</v>
      </c>
      <c r="O259" s="9">
        <v>3</v>
      </c>
      <c r="P259" s="9" t="s">
        <v>673</v>
      </c>
      <c r="Q259" t="s">
        <v>28</v>
      </c>
      <c r="R259" s="7" t="s">
        <v>689</v>
      </c>
      <c r="S259" s="11">
        <v>2306</v>
      </c>
    </row>
    <row r="260" spans="1:19" hidden="1" x14ac:dyDescent="0.25">
      <c r="A260" s="6" t="s">
        <v>1117</v>
      </c>
      <c r="B260" s="258" t="s">
        <v>996</v>
      </c>
      <c r="C260" s="206" t="s">
        <v>1613</v>
      </c>
      <c r="D260" s="8">
        <v>1</v>
      </c>
      <c r="E260" s="11">
        <v>9</v>
      </c>
      <c r="F260" s="7" t="s">
        <v>2519</v>
      </c>
      <c r="G260" s="21" t="s">
        <v>27</v>
      </c>
      <c r="H260" s="19">
        <v>2306</v>
      </c>
      <c r="I260" s="10">
        <v>45805</v>
      </c>
      <c r="J260" s="11" t="s">
        <v>1120</v>
      </c>
      <c r="K260" s="9">
        <v>23</v>
      </c>
      <c r="L260" s="9" t="s">
        <v>1119</v>
      </c>
      <c r="M260" s="19">
        <v>3</v>
      </c>
      <c r="N260" s="9" t="s">
        <v>726</v>
      </c>
      <c r="O260" s="9">
        <v>3</v>
      </c>
      <c r="P260" s="9" t="s">
        <v>673</v>
      </c>
      <c r="Q260" t="s">
        <v>28</v>
      </c>
      <c r="R260" s="7" t="s">
        <v>689</v>
      </c>
      <c r="S260" s="11">
        <v>2306</v>
      </c>
    </row>
    <row r="261" spans="1:19" hidden="1" x14ac:dyDescent="0.25">
      <c r="A261" s="6" t="s">
        <v>1117</v>
      </c>
      <c r="B261" s="258" t="s">
        <v>996</v>
      </c>
      <c r="C261" s="206" t="s">
        <v>1614</v>
      </c>
      <c r="D261" s="8">
        <v>4</v>
      </c>
      <c r="E261" s="11">
        <v>7</v>
      </c>
      <c r="F261" s="7" t="s">
        <v>1315</v>
      </c>
      <c r="G261" s="21" t="s">
        <v>27</v>
      </c>
      <c r="H261" s="19">
        <v>2306</v>
      </c>
      <c r="I261" s="10">
        <v>45810</v>
      </c>
      <c r="J261" s="11" t="s">
        <v>1120</v>
      </c>
      <c r="K261" s="9">
        <v>63</v>
      </c>
      <c r="L261" s="9" t="s">
        <v>1119</v>
      </c>
      <c r="M261" s="19">
        <v>3</v>
      </c>
      <c r="N261" s="9" t="s">
        <v>726</v>
      </c>
      <c r="O261" s="9">
        <v>3</v>
      </c>
      <c r="P261" s="9" t="s">
        <v>673</v>
      </c>
      <c r="Q261" t="s">
        <v>28</v>
      </c>
      <c r="R261" s="7" t="s">
        <v>689</v>
      </c>
      <c r="S261" s="11">
        <v>2306</v>
      </c>
    </row>
    <row r="262" spans="1:19" hidden="1" x14ac:dyDescent="0.25">
      <c r="A262" s="6" t="s">
        <v>1117</v>
      </c>
      <c r="B262" s="258" t="s">
        <v>996</v>
      </c>
      <c r="C262" s="206" t="s">
        <v>1615</v>
      </c>
      <c r="E262" s="11">
        <v>7</v>
      </c>
      <c r="F262" s="7" t="s">
        <v>2520</v>
      </c>
      <c r="G262" s="21" t="s">
        <v>58</v>
      </c>
      <c r="H262" s="19">
        <v>2306</v>
      </c>
      <c r="I262" s="10">
        <v>45869</v>
      </c>
      <c r="J262" s="11" t="s">
        <v>2375</v>
      </c>
      <c r="K262" s="9">
        <v>7</v>
      </c>
      <c r="L262" s="9" t="s">
        <v>2285</v>
      </c>
      <c r="M262" s="19">
        <v>16</v>
      </c>
      <c r="N262" s="9" t="s">
        <v>727</v>
      </c>
      <c r="O262" s="9" t="s">
        <v>1128</v>
      </c>
      <c r="P262" s="9" t="s">
        <v>680</v>
      </c>
      <c r="Q262" t="s">
        <v>59</v>
      </c>
      <c r="R262" s="7" t="s">
        <v>426</v>
      </c>
      <c r="S262" s="11" t="s">
        <v>796</v>
      </c>
    </row>
    <row r="263" spans="1:19" hidden="1" x14ac:dyDescent="0.25">
      <c r="A263" s="6" t="s">
        <v>1117</v>
      </c>
      <c r="B263" s="258" t="s">
        <v>996</v>
      </c>
      <c r="C263" s="206" t="s">
        <v>1616</v>
      </c>
      <c r="E263" s="11">
        <v>6</v>
      </c>
      <c r="F263" s="7" t="s">
        <v>2520</v>
      </c>
      <c r="G263" s="21" t="s">
        <v>58</v>
      </c>
      <c r="H263" s="19">
        <v>2306</v>
      </c>
      <c r="I263" s="10">
        <v>45869</v>
      </c>
      <c r="J263" s="11" t="s">
        <v>2408</v>
      </c>
      <c r="K263" s="9">
        <v>6</v>
      </c>
      <c r="L263" s="9" t="s">
        <v>2285</v>
      </c>
      <c r="M263" s="19">
        <v>15</v>
      </c>
      <c r="N263" s="9" t="s">
        <v>727</v>
      </c>
      <c r="O263" s="9" t="s">
        <v>1128</v>
      </c>
      <c r="P263" s="9" t="s">
        <v>680</v>
      </c>
      <c r="Q263" t="s">
        <v>59</v>
      </c>
      <c r="R263" s="7" t="s">
        <v>426</v>
      </c>
      <c r="S263" s="11" t="s">
        <v>796</v>
      </c>
    </row>
    <row r="264" spans="1:19" hidden="1" x14ac:dyDescent="0.25">
      <c r="A264" s="6" t="s">
        <v>1117</v>
      </c>
      <c r="B264" s="258" t="s">
        <v>996</v>
      </c>
      <c r="C264" s="206" t="s">
        <v>1443</v>
      </c>
      <c r="E264" s="11">
        <v>6</v>
      </c>
      <c r="F264" s="7" t="s">
        <v>2362</v>
      </c>
      <c r="G264" s="21" t="s">
        <v>58</v>
      </c>
      <c r="H264" s="19">
        <v>2977</v>
      </c>
      <c r="I264" s="10">
        <v>45887</v>
      </c>
      <c r="J264" s="11" t="s">
        <v>1125</v>
      </c>
      <c r="K264" s="9">
        <v>6</v>
      </c>
      <c r="L264" s="9" t="s">
        <v>1119</v>
      </c>
      <c r="M264" s="19">
        <v>6</v>
      </c>
      <c r="N264" s="9" t="s">
        <v>726</v>
      </c>
      <c r="O264" s="9">
        <v>6</v>
      </c>
      <c r="P264" s="9" t="s">
        <v>676</v>
      </c>
      <c r="Q264" t="s">
        <v>59</v>
      </c>
      <c r="R264" s="7" t="s">
        <v>452</v>
      </c>
      <c r="S264" s="11" t="s">
        <v>454</v>
      </c>
    </row>
    <row r="265" spans="1:19" hidden="1" x14ac:dyDescent="0.25">
      <c r="A265" s="6" t="s">
        <v>1117</v>
      </c>
      <c r="B265" s="258" t="s">
        <v>996</v>
      </c>
      <c r="C265" s="206" t="s">
        <v>1617</v>
      </c>
      <c r="E265" s="11">
        <v>4</v>
      </c>
      <c r="F265" s="7" t="s">
        <v>2521</v>
      </c>
      <c r="G265" s="21" t="s">
        <v>58</v>
      </c>
      <c r="H265" s="19">
        <v>2977</v>
      </c>
      <c r="I265" s="10">
        <v>45887</v>
      </c>
      <c r="J265" s="11" t="s">
        <v>1133</v>
      </c>
      <c r="K265" s="9">
        <v>4</v>
      </c>
      <c r="L265" s="9" t="s">
        <v>1119</v>
      </c>
      <c r="M265" s="19">
        <v>7</v>
      </c>
      <c r="N265" s="9" t="s">
        <v>726</v>
      </c>
      <c r="O265" s="9" t="s">
        <v>1134</v>
      </c>
      <c r="P265" s="9" t="s">
        <v>677</v>
      </c>
      <c r="Q265" t="s">
        <v>59</v>
      </c>
      <c r="R265" s="7" t="s">
        <v>452</v>
      </c>
      <c r="S265" s="11" t="s">
        <v>454</v>
      </c>
    </row>
    <row r="266" spans="1:19" hidden="1" x14ac:dyDescent="0.25">
      <c r="A266" s="6" t="s">
        <v>1117</v>
      </c>
      <c r="B266" s="258" t="s">
        <v>996</v>
      </c>
      <c r="C266" s="206" t="s">
        <v>1618</v>
      </c>
      <c r="D266" s="8">
        <v>1</v>
      </c>
      <c r="F266" s="7" t="s">
        <v>2522</v>
      </c>
      <c r="G266" s="21" t="s">
        <v>58</v>
      </c>
      <c r="H266" s="19">
        <v>2306</v>
      </c>
      <c r="I266" s="10">
        <v>45889</v>
      </c>
      <c r="J266" s="11" t="s">
        <v>1126</v>
      </c>
      <c r="K266" s="9">
        <v>14</v>
      </c>
      <c r="L266" s="9" t="s">
        <v>1119</v>
      </c>
      <c r="M266" s="19">
        <v>1</v>
      </c>
      <c r="N266" s="9" t="s">
        <v>726</v>
      </c>
      <c r="O266" s="9">
        <v>1</v>
      </c>
      <c r="P266" s="9" t="s">
        <v>671</v>
      </c>
      <c r="Q266" t="s">
        <v>59</v>
      </c>
      <c r="R266" s="7" t="s">
        <v>426</v>
      </c>
      <c r="S266" s="11" t="s">
        <v>796</v>
      </c>
    </row>
    <row r="267" spans="1:19" hidden="1" x14ac:dyDescent="0.25">
      <c r="A267" s="6" t="s">
        <v>1117</v>
      </c>
      <c r="B267" s="258" t="s">
        <v>996</v>
      </c>
      <c r="C267" s="206" t="s">
        <v>1619</v>
      </c>
      <c r="D267" s="8">
        <v>5</v>
      </c>
      <c r="E267" s="11">
        <v>19</v>
      </c>
      <c r="F267" s="7" t="s">
        <v>2394</v>
      </c>
      <c r="G267" s="21" t="s">
        <v>58</v>
      </c>
      <c r="H267" s="19">
        <v>2306</v>
      </c>
      <c r="I267" s="10">
        <v>45870</v>
      </c>
      <c r="J267" s="11" t="s">
        <v>2403</v>
      </c>
      <c r="K267" s="9">
        <v>89</v>
      </c>
      <c r="L267" s="9" t="s">
        <v>2285</v>
      </c>
      <c r="M267" s="19">
        <v>17</v>
      </c>
      <c r="N267" s="9" t="s">
        <v>727</v>
      </c>
      <c r="O267" s="9" t="s">
        <v>1128</v>
      </c>
      <c r="P267" s="9" t="s">
        <v>680</v>
      </c>
      <c r="Q267" t="s">
        <v>59</v>
      </c>
      <c r="R267" s="7" t="s">
        <v>426</v>
      </c>
      <c r="S267" s="11" t="s">
        <v>796</v>
      </c>
    </row>
    <row r="268" spans="1:19" hidden="1" x14ac:dyDescent="0.25">
      <c r="A268" s="6" t="s">
        <v>1117</v>
      </c>
      <c r="B268" s="258" t="s">
        <v>996</v>
      </c>
      <c r="C268" s="206" t="s">
        <v>1620</v>
      </c>
      <c r="E268" s="11">
        <v>10</v>
      </c>
      <c r="F268" s="7" t="s">
        <v>2481</v>
      </c>
      <c r="G268" s="21" t="s">
        <v>58</v>
      </c>
      <c r="H268" s="19">
        <v>2306</v>
      </c>
      <c r="I268" s="10">
        <v>45889</v>
      </c>
      <c r="J268" s="11" t="s">
        <v>2316</v>
      </c>
      <c r="K268" s="9">
        <v>10</v>
      </c>
      <c r="L268" s="9" t="s">
        <v>1129</v>
      </c>
      <c r="M268" s="19">
        <v>15</v>
      </c>
      <c r="N268" s="9" t="s">
        <v>727</v>
      </c>
      <c r="O268" s="9" t="s">
        <v>1128</v>
      </c>
      <c r="P268" s="9" t="s">
        <v>680</v>
      </c>
      <c r="Q268" t="s">
        <v>59</v>
      </c>
      <c r="R268" s="7" t="s">
        <v>426</v>
      </c>
      <c r="S268" s="11" t="s">
        <v>796</v>
      </c>
    </row>
    <row r="269" spans="1:19" hidden="1" x14ac:dyDescent="0.25">
      <c r="A269" s="6" t="s">
        <v>1117</v>
      </c>
      <c r="B269" s="258" t="s">
        <v>996</v>
      </c>
      <c r="C269" s="206" t="s">
        <v>1621</v>
      </c>
      <c r="E269" s="11">
        <v>5</v>
      </c>
      <c r="F269" s="7" t="s">
        <v>2523</v>
      </c>
      <c r="G269" s="21" t="s">
        <v>58</v>
      </c>
      <c r="H269" s="19">
        <v>2306</v>
      </c>
      <c r="I269" s="10">
        <v>45889</v>
      </c>
      <c r="J269" s="11" t="s">
        <v>1120</v>
      </c>
      <c r="K269" s="9">
        <v>5</v>
      </c>
      <c r="L269" s="9" t="s">
        <v>1119</v>
      </c>
      <c r="M269" s="19">
        <v>3</v>
      </c>
      <c r="N269" s="9" t="s">
        <v>726</v>
      </c>
      <c r="O269" s="9">
        <v>3</v>
      </c>
      <c r="P269" s="9" t="s">
        <v>673</v>
      </c>
      <c r="Q269" t="s">
        <v>59</v>
      </c>
      <c r="R269" s="7" t="s">
        <v>426</v>
      </c>
      <c r="S269" s="11" t="s">
        <v>796</v>
      </c>
    </row>
    <row r="270" spans="1:19" hidden="1" x14ac:dyDescent="0.25">
      <c r="A270" s="6" t="s">
        <v>1117</v>
      </c>
      <c r="B270" s="258" t="s">
        <v>996</v>
      </c>
      <c r="C270" s="206" t="s">
        <v>1622</v>
      </c>
      <c r="E270" s="11">
        <v>1</v>
      </c>
      <c r="F270" s="7" t="s">
        <v>2524</v>
      </c>
      <c r="G270" s="21" t="s">
        <v>58</v>
      </c>
      <c r="H270" s="19">
        <v>2977</v>
      </c>
      <c r="I270" s="10">
        <v>45889</v>
      </c>
      <c r="J270" s="11" t="s">
        <v>1133</v>
      </c>
      <c r="K270" s="9">
        <v>1</v>
      </c>
      <c r="L270" s="9" t="s">
        <v>1119</v>
      </c>
      <c r="M270" s="19">
        <v>7</v>
      </c>
      <c r="N270" s="9" t="s">
        <v>726</v>
      </c>
      <c r="O270" s="9" t="s">
        <v>1134</v>
      </c>
      <c r="P270" s="9" t="s">
        <v>677</v>
      </c>
      <c r="Q270" t="s">
        <v>59</v>
      </c>
      <c r="R270" s="7" t="s">
        <v>452</v>
      </c>
      <c r="S270" s="11" t="s">
        <v>454</v>
      </c>
    </row>
    <row r="271" spans="1:19" hidden="1" x14ac:dyDescent="0.25">
      <c r="A271" s="6" t="s">
        <v>1117</v>
      </c>
      <c r="B271" s="258" t="s">
        <v>996</v>
      </c>
      <c r="C271" s="206" t="s">
        <v>1623</v>
      </c>
      <c r="D271" s="8">
        <v>1</v>
      </c>
      <c r="E271" s="11">
        <v>8</v>
      </c>
      <c r="F271" s="7" t="s">
        <v>2525</v>
      </c>
      <c r="G271" s="21" t="s">
        <v>58</v>
      </c>
      <c r="H271" s="19">
        <v>2977</v>
      </c>
      <c r="I271" s="10">
        <v>45889</v>
      </c>
      <c r="J271" s="11" t="s">
        <v>1120</v>
      </c>
      <c r="K271" s="9">
        <v>22</v>
      </c>
      <c r="L271" s="9" t="s">
        <v>1119</v>
      </c>
      <c r="M271" s="19">
        <v>3</v>
      </c>
      <c r="N271" s="9" t="s">
        <v>726</v>
      </c>
      <c r="O271" s="9">
        <v>3</v>
      </c>
      <c r="P271" s="9" t="s">
        <v>673</v>
      </c>
      <c r="Q271" t="s">
        <v>59</v>
      </c>
      <c r="R271" s="7" t="s">
        <v>452</v>
      </c>
      <c r="S271" s="11" t="s">
        <v>454</v>
      </c>
    </row>
    <row r="272" spans="1:19" hidden="1" x14ac:dyDescent="0.25">
      <c r="A272" s="6" t="s">
        <v>1117</v>
      </c>
      <c r="B272" s="258" t="s">
        <v>996</v>
      </c>
      <c r="C272" s="206" t="s">
        <v>1624</v>
      </c>
      <c r="D272" s="8">
        <v>3</v>
      </c>
      <c r="F272" s="7" t="s">
        <v>2394</v>
      </c>
      <c r="G272" s="21" t="s">
        <v>58</v>
      </c>
      <c r="H272" s="19">
        <v>2306</v>
      </c>
      <c r="I272" s="10">
        <v>45870</v>
      </c>
      <c r="J272" s="11" t="s">
        <v>2403</v>
      </c>
      <c r="K272" s="9">
        <v>42</v>
      </c>
      <c r="L272" s="9" t="s">
        <v>2285</v>
      </c>
      <c r="M272" s="19">
        <v>17</v>
      </c>
      <c r="N272" s="9" t="s">
        <v>727</v>
      </c>
      <c r="O272" s="9" t="s">
        <v>1128</v>
      </c>
      <c r="P272" s="9" t="s">
        <v>680</v>
      </c>
      <c r="Q272" t="s">
        <v>59</v>
      </c>
      <c r="R272" s="7" t="s">
        <v>426</v>
      </c>
      <c r="S272" s="11" t="s">
        <v>796</v>
      </c>
    </row>
    <row r="273" spans="1:19" hidden="1" x14ac:dyDescent="0.25">
      <c r="A273" s="6" t="s">
        <v>1117</v>
      </c>
      <c r="B273" s="258" t="s">
        <v>996</v>
      </c>
      <c r="C273" s="206" t="s">
        <v>1625</v>
      </c>
      <c r="D273" s="8">
        <v>1</v>
      </c>
      <c r="E273" s="11">
        <v>13</v>
      </c>
      <c r="F273" s="7" t="s">
        <v>2394</v>
      </c>
      <c r="G273" s="21" t="s">
        <v>58</v>
      </c>
      <c r="H273" s="19">
        <v>2306</v>
      </c>
      <c r="I273" s="10">
        <v>45870</v>
      </c>
      <c r="J273" s="11" t="s">
        <v>2403</v>
      </c>
      <c r="K273" s="9">
        <v>27</v>
      </c>
      <c r="L273" s="9" t="s">
        <v>2285</v>
      </c>
      <c r="M273" s="19">
        <v>17</v>
      </c>
      <c r="N273" s="9" t="s">
        <v>727</v>
      </c>
      <c r="O273" s="9" t="s">
        <v>1128</v>
      </c>
      <c r="P273" s="9" t="s">
        <v>680</v>
      </c>
      <c r="Q273" t="s">
        <v>59</v>
      </c>
      <c r="R273" s="7" t="s">
        <v>426</v>
      </c>
      <c r="S273" s="11" t="s">
        <v>796</v>
      </c>
    </row>
    <row r="274" spans="1:19" hidden="1" x14ac:dyDescent="0.25">
      <c r="A274" s="6" t="s">
        <v>1117</v>
      </c>
      <c r="B274" s="258" t="s">
        <v>996</v>
      </c>
      <c r="C274" s="206" t="s">
        <v>1626</v>
      </c>
      <c r="E274" s="11">
        <v>17</v>
      </c>
      <c r="F274" s="7" t="s">
        <v>2526</v>
      </c>
      <c r="G274" s="21" t="s">
        <v>58</v>
      </c>
      <c r="H274" s="19">
        <v>2306</v>
      </c>
      <c r="I274" s="10">
        <v>45861</v>
      </c>
      <c r="J274" s="11" t="s">
        <v>1149</v>
      </c>
      <c r="K274" s="9">
        <v>17</v>
      </c>
      <c r="L274" s="9" t="s">
        <v>1145</v>
      </c>
      <c r="M274" s="19">
        <v>1</v>
      </c>
      <c r="N274" s="9" t="s">
        <v>885</v>
      </c>
      <c r="O274" s="9">
        <v>1</v>
      </c>
      <c r="P274" s="9" t="s">
        <v>884</v>
      </c>
      <c r="Q274" t="s">
        <v>59</v>
      </c>
      <c r="R274" s="7" t="s">
        <v>426</v>
      </c>
      <c r="S274" s="11" t="s">
        <v>796</v>
      </c>
    </row>
    <row r="275" spans="1:19" hidden="1" x14ac:dyDescent="0.25">
      <c r="A275" s="6" t="s">
        <v>1117</v>
      </c>
      <c r="B275" s="258" t="s">
        <v>996</v>
      </c>
      <c r="C275" s="206" t="s">
        <v>1627</v>
      </c>
      <c r="E275" s="11">
        <v>18</v>
      </c>
      <c r="F275" s="7" t="s">
        <v>2527</v>
      </c>
      <c r="G275" s="21" t="s">
        <v>58</v>
      </c>
      <c r="H275" s="19">
        <v>2977</v>
      </c>
      <c r="I275" s="10">
        <v>45860</v>
      </c>
      <c r="J275" s="11" t="s">
        <v>1149</v>
      </c>
      <c r="K275" s="9">
        <v>18</v>
      </c>
      <c r="L275" s="9" t="s">
        <v>1145</v>
      </c>
      <c r="M275" s="19">
        <v>1</v>
      </c>
      <c r="N275" s="9" t="s">
        <v>885</v>
      </c>
      <c r="O275" s="9">
        <v>1</v>
      </c>
      <c r="P275" s="9" t="s">
        <v>884</v>
      </c>
      <c r="Q275" t="s">
        <v>59</v>
      </c>
      <c r="R275" s="7" t="s">
        <v>452</v>
      </c>
      <c r="S275" s="11" t="s">
        <v>454</v>
      </c>
    </row>
    <row r="276" spans="1:19" hidden="1" x14ac:dyDescent="0.25">
      <c r="A276" s="6" t="s">
        <v>1117</v>
      </c>
      <c r="B276" s="258" t="s">
        <v>996</v>
      </c>
      <c r="C276" s="206" t="s">
        <v>1624</v>
      </c>
      <c r="D276" s="8">
        <v>3</v>
      </c>
      <c r="F276" s="7" t="s">
        <v>2394</v>
      </c>
      <c r="G276" s="21" t="s">
        <v>58</v>
      </c>
      <c r="H276" s="19">
        <v>2306</v>
      </c>
      <c r="I276" s="10">
        <v>45870</v>
      </c>
      <c r="J276" s="11" t="s">
        <v>2403</v>
      </c>
      <c r="K276" s="9">
        <v>42</v>
      </c>
      <c r="L276" s="9" t="s">
        <v>2285</v>
      </c>
      <c r="M276" s="19">
        <v>17</v>
      </c>
      <c r="N276" s="9" t="s">
        <v>727</v>
      </c>
      <c r="O276" s="9" t="s">
        <v>1128</v>
      </c>
      <c r="P276" s="9" t="s">
        <v>680</v>
      </c>
      <c r="Q276" t="s">
        <v>59</v>
      </c>
      <c r="R276" s="7" t="s">
        <v>426</v>
      </c>
      <c r="S276" s="11" t="s">
        <v>796</v>
      </c>
    </row>
    <row r="277" spans="1:19" hidden="1" x14ac:dyDescent="0.25">
      <c r="A277" s="6" t="s">
        <v>1117</v>
      </c>
      <c r="B277" s="258" t="s">
        <v>996</v>
      </c>
      <c r="C277" s="206" t="s">
        <v>1624</v>
      </c>
      <c r="D277" s="8">
        <v>2</v>
      </c>
      <c r="E277" s="11">
        <v>7</v>
      </c>
      <c r="F277" s="7" t="s">
        <v>2394</v>
      </c>
      <c r="G277" s="21" t="s">
        <v>58</v>
      </c>
      <c r="H277" s="19">
        <v>2306</v>
      </c>
      <c r="I277" s="10">
        <v>45870</v>
      </c>
      <c r="J277" s="11" t="s">
        <v>2403</v>
      </c>
      <c r="K277" s="9">
        <v>35</v>
      </c>
      <c r="L277" s="9" t="s">
        <v>2285</v>
      </c>
      <c r="M277" s="19">
        <v>17</v>
      </c>
      <c r="N277" s="9" t="s">
        <v>727</v>
      </c>
      <c r="O277" s="9" t="s">
        <v>1128</v>
      </c>
      <c r="P277" s="9" t="s">
        <v>680</v>
      </c>
      <c r="Q277" t="s">
        <v>59</v>
      </c>
      <c r="R277" s="7" t="s">
        <v>426</v>
      </c>
      <c r="S277" s="11" t="s">
        <v>796</v>
      </c>
    </row>
    <row r="278" spans="1:19" hidden="1" x14ac:dyDescent="0.25">
      <c r="A278" s="6" t="s">
        <v>1168</v>
      </c>
      <c r="B278" s="8" t="s">
        <v>1018</v>
      </c>
      <c r="C278" s="206" t="s">
        <v>1628</v>
      </c>
      <c r="D278" s="208">
        <v>2</v>
      </c>
      <c r="F278" s="7" t="s">
        <v>2528</v>
      </c>
      <c r="G278" s="21" t="s">
        <v>355</v>
      </c>
      <c r="H278" s="19">
        <v>3514</v>
      </c>
      <c r="I278" s="10">
        <v>45825</v>
      </c>
      <c r="J278" s="11" t="s">
        <v>1120</v>
      </c>
      <c r="K278" s="9">
        <v>28</v>
      </c>
      <c r="L278" s="9" t="s">
        <v>1119</v>
      </c>
      <c r="M278" s="19">
        <v>3</v>
      </c>
      <c r="N278" s="9" t="s">
        <v>726</v>
      </c>
      <c r="O278" s="9">
        <v>3</v>
      </c>
      <c r="P278" s="9" t="s">
        <v>673</v>
      </c>
      <c r="Q278" t="s">
        <v>356</v>
      </c>
      <c r="R278" s="7" t="s">
        <v>615</v>
      </c>
      <c r="S278" s="11" t="s">
        <v>616</v>
      </c>
    </row>
    <row r="279" spans="1:19" hidden="1" x14ac:dyDescent="0.25">
      <c r="A279" s="6" t="s">
        <v>1168</v>
      </c>
      <c r="B279" s="258" t="s">
        <v>1018</v>
      </c>
      <c r="C279" s="206" t="s">
        <v>1629</v>
      </c>
      <c r="D279" s="8">
        <v>1</v>
      </c>
      <c r="E279" s="11">
        <v>5</v>
      </c>
      <c r="F279" s="7" t="s">
        <v>2529</v>
      </c>
      <c r="G279" s="21" t="s">
        <v>355</v>
      </c>
      <c r="H279" s="19">
        <v>3514</v>
      </c>
      <c r="I279" s="10">
        <v>45824</v>
      </c>
      <c r="J279" s="11" t="s">
        <v>1120</v>
      </c>
      <c r="K279" s="9">
        <v>19</v>
      </c>
      <c r="L279" s="9" t="s">
        <v>1119</v>
      </c>
      <c r="M279" s="19">
        <v>3</v>
      </c>
      <c r="N279" s="9" t="s">
        <v>726</v>
      </c>
      <c r="O279" s="9">
        <v>3</v>
      </c>
      <c r="P279" s="9" t="s">
        <v>673</v>
      </c>
      <c r="Q279" t="s">
        <v>356</v>
      </c>
      <c r="R279" s="7" t="s">
        <v>615</v>
      </c>
      <c r="S279" s="11" t="s">
        <v>616</v>
      </c>
    </row>
    <row r="280" spans="1:19" hidden="1" x14ac:dyDescent="0.25">
      <c r="A280" s="6" t="s">
        <v>1168</v>
      </c>
      <c r="B280" s="258" t="s">
        <v>1018</v>
      </c>
      <c r="C280" s="206" t="s">
        <v>1630</v>
      </c>
      <c r="E280" s="11">
        <v>4</v>
      </c>
      <c r="F280" s="7" t="s">
        <v>2529</v>
      </c>
      <c r="G280" s="21" t="s">
        <v>355</v>
      </c>
      <c r="H280" s="19">
        <v>3514</v>
      </c>
      <c r="I280" s="10">
        <v>45824</v>
      </c>
      <c r="J280" s="11" t="s">
        <v>1120</v>
      </c>
      <c r="K280" s="9">
        <v>4</v>
      </c>
      <c r="L280" s="9" t="s">
        <v>1119</v>
      </c>
      <c r="M280" s="19">
        <v>3</v>
      </c>
      <c r="N280" s="9" t="s">
        <v>726</v>
      </c>
      <c r="O280" s="9">
        <v>3</v>
      </c>
      <c r="P280" s="9" t="s">
        <v>673</v>
      </c>
      <c r="Q280" t="s">
        <v>356</v>
      </c>
      <c r="R280" s="7" t="s">
        <v>615</v>
      </c>
      <c r="S280" s="11" t="s">
        <v>616</v>
      </c>
    </row>
    <row r="281" spans="1:19" hidden="1" x14ac:dyDescent="0.25">
      <c r="A281" s="6" t="s">
        <v>1168</v>
      </c>
      <c r="B281" s="258" t="s">
        <v>1018</v>
      </c>
      <c r="C281" s="206" t="s">
        <v>1631</v>
      </c>
      <c r="E281" s="11">
        <v>7</v>
      </c>
      <c r="F281" s="7" t="s">
        <v>2530</v>
      </c>
      <c r="G281" s="21" t="s">
        <v>355</v>
      </c>
      <c r="H281" s="19">
        <v>3514</v>
      </c>
      <c r="I281" s="10">
        <v>45824</v>
      </c>
      <c r="J281" s="11" t="s">
        <v>1124</v>
      </c>
      <c r="K281" s="9">
        <v>7</v>
      </c>
      <c r="L281" s="9" t="s">
        <v>1119</v>
      </c>
      <c r="M281" s="19">
        <v>4</v>
      </c>
      <c r="N281" s="9" t="s">
        <v>726</v>
      </c>
      <c r="O281" s="9">
        <v>4</v>
      </c>
      <c r="P281" s="9" t="s">
        <v>674</v>
      </c>
      <c r="Q281" t="s">
        <v>356</v>
      </c>
      <c r="R281" s="7" t="s">
        <v>615</v>
      </c>
      <c r="S281" s="11" t="s">
        <v>616</v>
      </c>
    </row>
    <row r="282" spans="1:19" hidden="1" x14ac:dyDescent="0.25">
      <c r="A282" s="6" t="s">
        <v>1168</v>
      </c>
      <c r="B282" s="258" t="s">
        <v>1018</v>
      </c>
      <c r="C282" s="206" t="s">
        <v>1632</v>
      </c>
      <c r="E282" s="11">
        <v>13</v>
      </c>
      <c r="F282" s="7" t="s">
        <v>2531</v>
      </c>
      <c r="G282" s="21" t="s">
        <v>355</v>
      </c>
      <c r="H282" s="19">
        <v>3514</v>
      </c>
      <c r="I282" s="10">
        <v>45824</v>
      </c>
      <c r="J282" s="11" t="s">
        <v>1123</v>
      </c>
      <c r="K282" s="9">
        <v>13</v>
      </c>
      <c r="L282" s="9" t="s">
        <v>1119</v>
      </c>
      <c r="M282" s="19">
        <v>5</v>
      </c>
      <c r="N282" s="9" t="s">
        <v>726</v>
      </c>
      <c r="O282" s="9">
        <v>5</v>
      </c>
      <c r="P282" s="9" t="s">
        <v>675</v>
      </c>
      <c r="Q282" t="s">
        <v>356</v>
      </c>
      <c r="R282" s="7" t="s">
        <v>615</v>
      </c>
      <c r="S282" s="11" t="s">
        <v>616</v>
      </c>
    </row>
    <row r="283" spans="1:19" hidden="1" x14ac:dyDescent="0.25">
      <c r="A283" s="6" t="s">
        <v>1168</v>
      </c>
      <c r="B283" s="258" t="s">
        <v>1018</v>
      </c>
      <c r="C283" s="206" t="s">
        <v>1633</v>
      </c>
      <c r="E283" s="11">
        <v>2</v>
      </c>
      <c r="F283" s="7" t="s">
        <v>2531</v>
      </c>
      <c r="G283" s="21" t="s">
        <v>355</v>
      </c>
      <c r="H283" s="19">
        <v>3514</v>
      </c>
      <c r="I283" s="10">
        <v>45824</v>
      </c>
      <c r="J283" s="11" t="s">
        <v>1123</v>
      </c>
      <c r="K283" s="9">
        <v>2</v>
      </c>
      <c r="L283" s="9" t="s">
        <v>1119</v>
      </c>
      <c r="M283" s="19">
        <v>5</v>
      </c>
      <c r="N283" s="9" t="s">
        <v>726</v>
      </c>
      <c r="O283" s="9">
        <v>5</v>
      </c>
      <c r="P283" s="9" t="s">
        <v>675</v>
      </c>
      <c r="Q283" t="s">
        <v>356</v>
      </c>
      <c r="R283" s="7" t="s">
        <v>615</v>
      </c>
      <c r="S283" s="11" t="s">
        <v>616</v>
      </c>
    </row>
    <row r="284" spans="1:19" hidden="1" x14ac:dyDescent="0.25">
      <c r="A284" s="6" t="s">
        <v>1168</v>
      </c>
      <c r="B284" s="258" t="s">
        <v>1018</v>
      </c>
      <c r="C284" s="206" t="s">
        <v>1634</v>
      </c>
      <c r="E284" s="11">
        <v>2</v>
      </c>
      <c r="F284" s="7" t="s">
        <v>2532</v>
      </c>
      <c r="G284" s="21" t="s">
        <v>355</v>
      </c>
      <c r="H284" s="19">
        <v>3514</v>
      </c>
      <c r="I284" s="10">
        <v>45825</v>
      </c>
      <c r="J284" s="11" t="s">
        <v>1136</v>
      </c>
      <c r="K284" s="9">
        <v>2</v>
      </c>
      <c r="L284" s="9" t="s">
        <v>1122</v>
      </c>
      <c r="M284" s="19">
        <v>5</v>
      </c>
      <c r="N284" s="9" t="s">
        <v>726</v>
      </c>
      <c r="O284" s="9">
        <v>5</v>
      </c>
      <c r="P284" s="9" t="s">
        <v>675</v>
      </c>
      <c r="Q284" t="s">
        <v>356</v>
      </c>
      <c r="R284" s="7" t="s">
        <v>615</v>
      </c>
      <c r="S284" s="11" t="s">
        <v>616</v>
      </c>
    </row>
    <row r="285" spans="1:19" hidden="1" x14ac:dyDescent="0.25">
      <c r="A285" s="6" t="s">
        <v>1168</v>
      </c>
      <c r="B285" s="258" t="s">
        <v>1018</v>
      </c>
      <c r="C285" s="206" t="s">
        <v>1635</v>
      </c>
      <c r="D285" s="8">
        <v>2</v>
      </c>
      <c r="E285" s="11">
        <v>7</v>
      </c>
      <c r="F285" s="7" t="s">
        <v>2533</v>
      </c>
      <c r="G285" s="21" t="s">
        <v>355</v>
      </c>
      <c r="H285" s="19">
        <v>3514</v>
      </c>
      <c r="I285" s="10">
        <v>45873</v>
      </c>
      <c r="J285" s="11" t="s">
        <v>1118</v>
      </c>
      <c r="K285" s="9">
        <v>35</v>
      </c>
      <c r="L285" s="9" t="s">
        <v>1119</v>
      </c>
      <c r="M285" s="19">
        <v>2</v>
      </c>
      <c r="N285" s="9" t="s">
        <v>726</v>
      </c>
      <c r="O285" s="9">
        <v>2</v>
      </c>
      <c r="P285" s="9" t="s">
        <v>672</v>
      </c>
      <c r="Q285" t="s">
        <v>356</v>
      </c>
      <c r="R285" s="7" t="s">
        <v>615</v>
      </c>
      <c r="S285" s="11" t="s">
        <v>616</v>
      </c>
    </row>
    <row r="286" spans="1:19" hidden="1" x14ac:dyDescent="0.25">
      <c r="A286" s="6" t="s">
        <v>1168</v>
      </c>
      <c r="B286" s="258" t="s">
        <v>1018</v>
      </c>
      <c r="C286" s="206" t="s">
        <v>1636</v>
      </c>
      <c r="D286" s="8">
        <v>2</v>
      </c>
      <c r="F286" s="7" t="s">
        <v>2533</v>
      </c>
      <c r="G286" s="21" t="s">
        <v>355</v>
      </c>
      <c r="H286" s="19">
        <v>3514</v>
      </c>
      <c r="I286" s="10">
        <v>45873</v>
      </c>
      <c r="J286" s="11" t="s">
        <v>1118</v>
      </c>
      <c r="K286" s="9">
        <v>28</v>
      </c>
      <c r="L286" s="9" t="s">
        <v>1119</v>
      </c>
      <c r="M286" s="19">
        <v>2</v>
      </c>
      <c r="N286" s="9" t="s">
        <v>726</v>
      </c>
      <c r="O286" s="9">
        <v>2</v>
      </c>
      <c r="P286" s="9" t="s">
        <v>672</v>
      </c>
      <c r="Q286" t="s">
        <v>356</v>
      </c>
      <c r="R286" s="7" t="s">
        <v>615</v>
      </c>
      <c r="S286" s="11" t="s">
        <v>616</v>
      </c>
    </row>
    <row r="287" spans="1:19" hidden="1" x14ac:dyDescent="0.25">
      <c r="A287" s="6" t="s">
        <v>1168</v>
      </c>
      <c r="B287" s="258" t="s">
        <v>1018</v>
      </c>
      <c r="C287" s="206" t="s">
        <v>1637</v>
      </c>
      <c r="E287" s="11">
        <v>9</v>
      </c>
      <c r="F287" s="7" t="s">
        <v>2534</v>
      </c>
      <c r="G287" s="21" t="s">
        <v>355</v>
      </c>
      <c r="H287" s="19">
        <v>3514</v>
      </c>
      <c r="I287" s="10">
        <v>45875</v>
      </c>
      <c r="J287" s="11" t="s">
        <v>1118</v>
      </c>
      <c r="K287" s="9">
        <v>9</v>
      </c>
      <c r="L287" s="9" t="s">
        <v>1119</v>
      </c>
      <c r="M287" s="19">
        <v>2</v>
      </c>
      <c r="N287" s="9" t="s">
        <v>726</v>
      </c>
      <c r="O287" s="9">
        <v>2</v>
      </c>
      <c r="P287" s="9" t="s">
        <v>672</v>
      </c>
      <c r="Q287" t="s">
        <v>356</v>
      </c>
      <c r="R287" s="7" t="s">
        <v>615</v>
      </c>
      <c r="S287" s="11" t="s">
        <v>616</v>
      </c>
    </row>
    <row r="288" spans="1:19" hidden="1" x14ac:dyDescent="0.25">
      <c r="A288" s="6" t="s">
        <v>1168</v>
      </c>
      <c r="B288" s="258" t="s">
        <v>1018</v>
      </c>
      <c r="C288" s="206" t="s">
        <v>1638</v>
      </c>
      <c r="E288" s="11">
        <v>10</v>
      </c>
      <c r="F288" s="7" t="s">
        <v>2535</v>
      </c>
      <c r="G288" s="21" t="s">
        <v>355</v>
      </c>
      <c r="H288" s="19">
        <v>3514</v>
      </c>
      <c r="I288" s="10">
        <v>45824</v>
      </c>
      <c r="J288" s="11" t="s">
        <v>1125</v>
      </c>
      <c r="K288" s="9">
        <v>10</v>
      </c>
      <c r="L288" s="9" t="s">
        <v>1119</v>
      </c>
      <c r="M288" s="19">
        <v>6</v>
      </c>
      <c r="N288" s="9" t="s">
        <v>726</v>
      </c>
      <c r="O288" s="9">
        <v>6</v>
      </c>
      <c r="P288" s="9" t="s">
        <v>676</v>
      </c>
      <c r="Q288" t="s">
        <v>356</v>
      </c>
      <c r="R288" s="7" t="s">
        <v>615</v>
      </c>
      <c r="S288" s="11" t="s">
        <v>616</v>
      </c>
    </row>
    <row r="289" spans="1:19" hidden="1" x14ac:dyDescent="0.25">
      <c r="A289" s="6" t="s">
        <v>1168</v>
      </c>
      <c r="B289" s="258" t="s">
        <v>1018</v>
      </c>
      <c r="C289" s="206" t="s">
        <v>1639</v>
      </c>
      <c r="D289" s="8">
        <v>1</v>
      </c>
      <c r="E289" s="11">
        <v>7</v>
      </c>
      <c r="F289" s="7" t="s">
        <v>2536</v>
      </c>
      <c r="G289" s="21" t="s">
        <v>355</v>
      </c>
      <c r="H289" s="19">
        <v>3514</v>
      </c>
      <c r="I289" s="10">
        <v>45824</v>
      </c>
      <c r="J289" s="11" t="s">
        <v>1138</v>
      </c>
      <c r="K289" s="9">
        <v>21</v>
      </c>
      <c r="L289" s="9" t="s">
        <v>1122</v>
      </c>
      <c r="M289" s="19">
        <v>6</v>
      </c>
      <c r="N289" s="9" t="s">
        <v>726</v>
      </c>
      <c r="O289" s="9">
        <v>6</v>
      </c>
      <c r="P289" s="9" t="s">
        <v>676</v>
      </c>
      <c r="Q289" t="s">
        <v>356</v>
      </c>
      <c r="R289" s="7" t="s">
        <v>615</v>
      </c>
      <c r="S289" s="11" t="s">
        <v>616</v>
      </c>
    </row>
    <row r="290" spans="1:19" hidden="1" x14ac:dyDescent="0.25">
      <c r="A290" s="6" t="s">
        <v>1168</v>
      </c>
      <c r="B290" s="258" t="s">
        <v>1018</v>
      </c>
      <c r="C290" s="206" t="s">
        <v>1640</v>
      </c>
      <c r="D290" s="8">
        <v>1</v>
      </c>
      <c r="E290" s="11">
        <v>4</v>
      </c>
      <c r="F290" s="7" t="s">
        <v>2537</v>
      </c>
      <c r="G290" s="21" t="s">
        <v>355</v>
      </c>
      <c r="H290" s="19">
        <v>3514</v>
      </c>
      <c r="I290" s="10">
        <v>45825</v>
      </c>
      <c r="J290" s="11" t="s">
        <v>1121</v>
      </c>
      <c r="K290" s="9">
        <v>18</v>
      </c>
      <c r="L290" s="9" t="s">
        <v>1122</v>
      </c>
      <c r="M290" s="19">
        <v>3</v>
      </c>
      <c r="N290" s="9" t="s">
        <v>726</v>
      </c>
      <c r="O290" s="9">
        <v>3</v>
      </c>
      <c r="P290" s="9" t="s">
        <v>673</v>
      </c>
      <c r="Q290" t="s">
        <v>356</v>
      </c>
      <c r="R290" s="7" t="s">
        <v>615</v>
      </c>
      <c r="S290" s="11" t="s">
        <v>616</v>
      </c>
    </row>
    <row r="291" spans="1:19" hidden="1" x14ac:dyDescent="0.25">
      <c r="A291" s="6" t="s">
        <v>1168</v>
      </c>
      <c r="B291" s="258" t="s">
        <v>1018</v>
      </c>
      <c r="C291" s="206" t="s">
        <v>1641</v>
      </c>
      <c r="E291" s="11">
        <v>5</v>
      </c>
      <c r="F291" s="7" t="s">
        <v>2538</v>
      </c>
      <c r="G291" s="21" t="s">
        <v>355</v>
      </c>
      <c r="H291" s="19">
        <v>3514</v>
      </c>
      <c r="I291" s="10">
        <v>45824</v>
      </c>
      <c r="J291" s="11" t="s">
        <v>1320</v>
      </c>
      <c r="K291" s="9">
        <v>5</v>
      </c>
      <c r="L291" s="9" t="s">
        <v>1119</v>
      </c>
      <c r="M291" s="19">
        <v>8</v>
      </c>
      <c r="N291" s="9" t="s">
        <v>726</v>
      </c>
      <c r="O291" s="9" t="s">
        <v>1134</v>
      </c>
      <c r="P291" s="9" t="s">
        <v>677</v>
      </c>
      <c r="Q291" t="s">
        <v>356</v>
      </c>
      <c r="R291" s="7" t="s">
        <v>615</v>
      </c>
      <c r="S291" s="11" t="s">
        <v>616</v>
      </c>
    </row>
    <row r="292" spans="1:19" hidden="1" x14ac:dyDescent="0.25">
      <c r="A292" s="6" t="s">
        <v>1168</v>
      </c>
      <c r="B292" s="258" t="s">
        <v>1018</v>
      </c>
      <c r="C292" s="206" t="s">
        <v>1642</v>
      </c>
      <c r="E292" s="11">
        <v>4</v>
      </c>
      <c r="F292" s="7" t="s">
        <v>2538</v>
      </c>
      <c r="G292" s="21" t="s">
        <v>355</v>
      </c>
      <c r="H292" s="19">
        <v>3514</v>
      </c>
      <c r="I292" s="10">
        <v>45824</v>
      </c>
      <c r="J292" s="11" t="s">
        <v>1320</v>
      </c>
      <c r="K292" s="9">
        <v>4</v>
      </c>
      <c r="L292" s="9" t="s">
        <v>1119</v>
      </c>
      <c r="M292" s="19">
        <v>8</v>
      </c>
      <c r="N292" s="9" t="s">
        <v>726</v>
      </c>
      <c r="O292" s="9" t="s">
        <v>1134</v>
      </c>
      <c r="P292" s="9" t="s">
        <v>677</v>
      </c>
      <c r="Q292" t="s">
        <v>356</v>
      </c>
      <c r="R292" s="7" t="s">
        <v>615</v>
      </c>
      <c r="S292" s="11" t="s">
        <v>616</v>
      </c>
    </row>
    <row r="293" spans="1:19" hidden="1" x14ac:dyDescent="0.25">
      <c r="A293" s="6" t="s">
        <v>1168</v>
      </c>
      <c r="B293" s="258" t="s">
        <v>1018</v>
      </c>
      <c r="C293" s="206" t="s">
        <v>1643</v>
      </c>
      <c r="E293" s="11">
        <v>1</v>
      </c>
      <c r="F293" s="7" t="s">
        <v>2539</v>
      </c>
      <c r="G293" s="21" t="s">
        <v>355</v>
      </c>
      <c r="H293" s="19">
        <v>3514</v>
      </c>
      <c r="I293" s="10">
        <v>45824</v>
      </c>
      <c r="J293" s="11" t="s">
        <v>1153</v>
      </c>
      <c r="K293" s="9">
        <v>1</v>
      </c>
      <c r="L293" s="9" t="s">
        <v>1122</v>
      </c>
      <c r="M293" s="19">
        <v>8</v>
      </c>
      <c r="N293" s="9" t="s">
        <v>726</v>
      </c>
      <c r="O293" s="9" t="s">
        <v>1134</v>
      </c>
      <c r="P293" s="9" t="s">
        <v>677</v>
      </c>
      <c r="Q293" t="s">
        <v>356</v>
      </c>
      <c r="R293" s="7" t="s">
        <v>615</v>
      </c>
      <c r="S293" s="11" t="s">
        <v>616</v>
      </c>
    </row>
    <row r="294" spans="1:19" hidden="1" x14ac:dyDescent="0.25">
      <c r="A294" s="6" t="s">
        <v>1168</v>
      </c>
      <c r="B294" s="8" t="s">
        <v>1017</v>
      </c>
      <c r="C294" s="206" t="s">
        <v>1644</v>
      </c>
      <c r="D294" s="8">
        <v>17</v>
      </c>
      <c r="F294" s="7" t="s">
        <v>2540</v>
      </c>
      <c r="G294" s="21" t="s">
        <v>355</v>
      </c>
      <c r="H294" s="19">
        <v>3407</v>
      </c>
      <c r="I294" s="10">
        <v>45862</v>
      </c>
      <c r="J294" s="11" t="s">
        <v>1118</v>
      </c>
      <c r="K294" s="9">
        <v>238</v>
      </c>
      <c r="L294" s="9" t="s">
        <v>1119</v>
      </c>
      <c r="M294" s="19">
        <v>2</v>
      </c>
      <c r="N294" s="9" t="s">
        <v>726</v>
      </c>
      <c r="O294" s="9">
        <v>2</v>
      </c>
      <c r="P294" s="9" t="s">
        <v>672</v>
      </c>
      <c r="Q294" t="s">
        <v>356</v>
      </c>
      <c r="R294" s="7" t="s">
        <v>605</v>
      </c>
      <c r="S294" s="11" t="s">
        <v>606</v>
      </c>
    </row>
    <row r="295" spans="1:19" hidden="1" x14ac:dyDescent="0.25">
      <c r="A295" s="6" t="s">
        <v>1168</v>
      </c>
      <c r="B295" s="8" t="s">
        <v>1266</v>
      </c>
      <c r="C295" s="206" t="s">
        <v>1645</v>
      </c>
      <c r="D295" s="8">
        <v>13</v>
      </c>
      <c r="F295" s="7" t="s">
        <v>2540</v>
      </c>
      <c r="G295" s="21" t="s">
        <v>355</v>
      </c>
      <c r="H295" s="19">
        <v>3407</v>
      </c>
      <c r="I295" s="10">
        <v>45862</v>
      </c>
      <c r="J295" s="11" t="s">
        <v>1118</v>
      </c>
      <c r="K295" s="9">
        <v>182</v>
      </c>
      <c r="L295" s="9" t="s">
        <v>1119</v>
      </c>
      <c r="M295" s="19">
        <v>2</v>
      </c>
      <c r="N295" s="9" t="s">
        <v>726</v>
      </c>
      <c r="O295" s="9">
        <v>2</v>
      </c>
      <c r="P295" s="9" t="s">
        <v>672</v>
      </c>
      <c r="Q295" t="s">
        <v>356</v>
      </c>
      <c r="R295" s="7" t="s">
        <v>605</v>
      </c>
      <c r="S295" s="11" t="s">
        <v>606</v>
      </c>
    </row>
    <row r="296" spans="1:19" hidden="1" x14ac:dyDescent="0.25">
      <c r="A296" s="6" t="s">
        <v>1168</v>
      </c>
      <c r="B296" s="258" t="s">
        <v>1266</v>
      </c>
      <c r="C296" s="206" t="s">
        <v>1646</v>
      </c>
      <c r="D296" s="8">
        <v>4</v>
      </c>
      <c r="E296" s="11">
        <v>7</v>
      </c>
      <c r="F296" s="7" t="s">
        <v>2541</v>
      </c>
      <c r="G296" s="21" t="s">
        <v>355</v>
      </c>
      <c r="H296" s="19">
        <v>3407</v>
      </c>
      <c r="I296" s="10">
        <v>45867</v>
      </c>
      <c r="J296" s="11" t="s">
        <v>1118</v>
      </c>
      <c r="K296" s="9">
        <v>63</v>
      </c>
      <c r="L296" s="9" t="s">
        <v>1119</v>
      </c>
      <c r="M296" s="19">
        <v>2</v>
      </c>
      <c r="N296" s="9" t="s">
        <v>726</v>
      </c>
      <c r="O296" s="9">
        <v>2</v>
      </c>
      <c r="P296" s="9" t="s">
        <v>672</v>
      </c>
      <c r="Q296" t="s">
        <v>356</v>
      </c>
      <c r="R296" s="7" t="s">
        <v>605</v>
      </c>
      <c r="S296" s="11" t="s">
        <v>606</v>
      </c>
    </row>
    <row r="297" spans="1:19" hidden="1" x14ac:dyDescent="0.25">
      <c r="A297" s="6" t="s">
        <v>1168</v>
      </c>
      <c r="B297" s="258" t="s">
        <v>1266</v>
      </c>
      <c r="C297" s="206" t="s">
        <v>1647</v>
      </c>
      <c r="E297" s="11">
        <v>9</v>
      </c>
      <c r="F297" s="7" t="s">
        <v>2542</v>
      </c>
      <c r="G297" s="21" t="s">
        <v>355</v>
      </c>
      <c r="H297" s="19">
        <v>3407</v>
      </c>
      <c r="I297" s="10">
        <v>45860</v>
      </c>
      <c r="J297" s="11" t="s">
        <v>1137</v>
      </c>
      <c r="K297" s="9">
        <v>9</v>
      </c>
      <c r="L297" s="9" t="s">
        <v>1122</v>
      </c>
      <c r="M297" s="19">
        <v>4</v>
      </c>
      <c r="N297" s="9" t="s">
        <v>726</v>
      </c>
      <c r="O297" s="9">
        <v>4</v>
      </c>
      <c r="P297" s="9" t="s">
        <v>674</v>
      </c>
      <c r="Q297" t="s">
        <v>356</v>
      </c>
      <c r="R297" s="7" t="s">
        <v>605</v>
      </c>
      <c r="S297" s="11" t="s">
        <v>606</v>
      </c>
    </row>
    <row r="298" spans="1:19" hidden="1" x14ac:dyDescent="0.25">
      <c r="A298" s="6" t="s">
        <v>1168</v>
      </c>
      <c r="B298" s="8" t="s">
        <v>1648</v>
      </c>
      <c r="C298" s="206" t="s">
        <v>1649</v>
      </c>
      <c r="E298" s="11">
        <v>5</v>
      </c>
      <c r="F298" s="7" t="s">
        <v>2543</v>
      </c>
      <c r="G298" s="21" t="s">
        <v>355</v>
      </c>
      <c r="H298" s="19">
        <v>3514</v>
      </c>
      <c r="I298" s="10">
        <v>45846</v>
      </c>
      <c r="J298" s="11" t="s">
        <v>1153</v>
      </c>
      <c r="K298" s="9">
        <v>5</v>
      </c>
      <c r="L298" s="9" t="s">
        <v>1122</v>
      </c>
      <c r="M298" s="19">
        <v>8</v>
      </c>
      <c r="N298" s="9" t="s">
        <v>726</v>
      </c>
      <c r="O298" s="9" t="s">
        <v>1134</v>
      </c>
      <c r="P298" s="9" t="s">
        <v>677</v>
      </c>
      <c r="Q298" t="s">
        <v>356</v>
      </c>
      <c r="R298" s="7" t="s">
        <v>615</v>
      </c>
      <c r="S298" s="11" t="s">
        <v>616</v>
      </c>
    </row>
    <row r="299" spans="1:19" hidden="1" x14ac:dyDescent="0.25">
      <c r="A299" s="6" t="s">
        <v>1168</v>
      </c>
      <c r="B299" s="258" t="s">
        <v>1648</v>
      </c>
      <c r="C299" s="206" t="s">
        <v>1650</v>
      </c>
      <c r="E299" s="11">
        <v>4</v>
      </c>
      <c r="F299" s="7" t="s">
        <v>2544</v>
      </c>
      <c r="G299" s="21" t="s">
        <v>355</v>
      </c>
      <c r="H299" s="19">
        <v>3522</v>
      </c>
      <c r="I299" s="10">
        <v>45827</v>
      </c>
      <c r="J299" s="11" t="s">
        <v>1125</v>
      </c>
      <c r="K299" s="9">
        <v>4</v>
      </c>
      <c r="L299" s="9" t="s">
        <v>1119</v>
      </c>
      <c r="M299" s="19">
        <v>6</v>
      </c>
      <c r="N299" s="9" t="s">
        <v>726</v>
      </c>
      <c r="O299" s="9">
        <v>6</v>
      </c>
      <c r="P299" s="9" t="s">
        <v>676</v>
      </c>
      <c r="Q299" t="s">
        <v>356</v>
      </c>
      <c r="R299" s="7" t="s">
        <v>617</v>
      </c>
      <c r="S299" s="11" t="s">
        <v>618</v>
      </c>
    </row>
    <row r="300" spans="1:19" hidden="1" x14ac:dyDescent="0.25">
      <c r="A300" s="6" t="s">
        <v>1168</v>
      </c>
      <c r="B300" s="258" t="s">
        <v>1648</v>
      </c>
      <c r="C300" s="206" t="s">
        <v>1651</v>
      </c>
      <c r="E300" s="11">
        <v>5</v>
      </c>
      <c r="F300" s="7" t="s">
        <v>2545</v>
      </c>
      <c r="G300" s="21" t="s">
        <v>355</v>
      </c>
      <c r="H300" s="19">
        <v>3514</v>
      </c>
      <c r="I300" s="10">
        <v>45869</v>
      </c>
      <c r="J300" s="11" t="s">
        <v>1138</v>
      </c>
      <c r="K300" s="9">
        <v>5</v>
      </c>
      <c r="L300" s="9" t="s">
        <v>1122</v>
      </c>
      <c r="M300" s="19">
        <v>6</v>
      </c>
      <c r="N300" s="9" t="s">
        <v>726</v>
      </c>
      <c r="O300" s="9">
        <v>6</v>
      </c>
      <c r="P300" s="9" t="s">
        <v>676</v>
      </c>
      <c r="Q300" t="s">
        <v>356</v>
      </c>
      <c r="R300" s="7" t="s">
        <v>615</v>
      </c>
      <c r="S300" s="11" t="s">
        <v>616</v>
      </c>
    </row>
    <row r="301" spans="1:19" hidden="1" x14ac:dyDescent="0.25">
      <c r="A301" s="6" t="s">
        <v>1168</v>
      </c>
      <c r="B301" s="258" t="s">
        <v>1648</v>
      </c>
      <c r="C301" s="206" t="s">
        <v>1652</v>
      </c>
      <c r="D301" s="8">
        <v>1</v>
      </c>
      <c r="F301" s="7" t="s">
        <v>2546</v>
      </c>
      <c r="G301" s="21" t="s">
        <v>355</v>
      </c>
      <c r="H301" s="19">
        <v>3514</v>
      </c>
      <c r="I301" s="10">
        <v>45868</v>
      </c>
      <c r="J301" s="11" t="s">
        <v>1125</v>
      </c>
      <c r="K301" s="9">
        <v>14</v>
      </c>
      <c r="L301" s="9" t="s">
        <v>1119</v>
      </c>
      <c r="M301" s="19">
        <v>6</v>
      </c>
      <c r="N301" s="9" t="s">
        <v>726</v>
      </c>
      <c r="O301" s="9">
        <v>6</v>
      </c>
      <c r="P301" s="9" t="s">
        <v>676</v>
      </c>
      <c r="Q301" t="s">
        <v>356</v>
      </c>
      <c r="R301" s="7" t="s">
        <v>615</v>
      </c>
      <c r="S301" s="11" t="s">
        <v>616</v>
      </c>
    </row>
    <row r="302" spans="1:19" hidden="1" x14ac:dyDescent="0.25">
      <c r="A302" s="6" t="s">
        <v>1168</v>
      </c>
      <c r="B302" s="258" t="s">
        <v>1648</v>
      </c>
      <c r="C302" s="206" t="s">
        <v>1653</v>
      </c>
      <c r="D302" s="8">
        <v>1</v>
      </c>
      <c r="F302" s="7" t="s">
        <v>2547</v>
      </c>
      <c r="G302" s="21" t="s">
        <v>355</v>
      </c>
      <c r="H302" s="19">
        <v>3514</v>
      </c>
      <c r="I302" s="10">
        <v>45869</v>
      </c>
      <c r="J302" s="11" t="s">
        <v>1125</v>
      </c>
      <c r="K302" s="9">
        <v>14</v>
      </c>
      <c r="L302" s="9" t="s">
        <v>1119</v>
      </c>
      <c r="M302" s="19">
        <v>6</v>
      </c>
      <c r="N302" s="9" t="s">
        <v>726</v>
      </c>
      <c r="O302" s="9">
        <v>6</v>
      </c>
      <c r="P302" s="9" t="s">
        <v>676</v>
      </c>
      <c r="Q302" t="s">
        <v>356</v>
      </c>
      <c r="R302" s="7" t="s">
        <v>615</v>
      </c>
      <c r="S302" s="11" t="s">
        <v>616</v>
      </c>
    </row>
    <row r="303" spans="1:19" hidden="1" x14ac:dyDescent="0.25">
      <c r="A303" s="6" t="s">
        <v>1168</v>
      </c>
      <c r="B303" s="258" t="s">
        <v>1648</v>
      </c>
      <c r="C303" s="206" t="s">
        <v>1268</v>
      </c>
      <c r="D303" s="8">
        <v>1</v>
      </c>
      <c r="F303" s="7" t="s">
        <v>1322</v>
      </c>
      <c r="G303" s="21" t="s">
        <v>355</v>
      </c>
      <c r="H303" s="19">
        <v>3508</v>
      </c>
      <c r="I303" s="10">
        <v>45813</v>
      </c>
      <c r="J303" s="11" t="s">
        <v>1124</v>
      </c>
      <c r="K303" s="9">
        <v>14</v>
      </c>
      <c r="L303" s="9" t="s">
        <v>1119</v>
      </c>
      <c r="M303" s="19">
        <v>4</v>
      </c>
      <c r="N303" s="9" t="s">
        <v>726</v>
      </c>
      <c r="O303" s="9">
        <v>4</v>
      </c>
      <c r="P303" s="9" t="s">
        <v>674</v>
      </c>
      <c r="Q303" t="s">
        <v>356</v>
      </c>
      <c r="R303" s="7" t="s">
        <v>615</v>
      </c>
      <c r="S303" s="11" t="s">
        <v>616</v>
      </c>
    </row>
    <row r="304" spans="1:19" hidden="1" x14ac:dyDescent="0.25">
      <c r="A304" s="6" t="s">
        <v>1168</v>
      </c>
      <c r="B304" s="258" t="s">
        <v>1648</v>
      </c>
      <c r="C304" s="206" t="s">
        <v>1654</v>
      </c>
      <c r="E304" s="11">
        <v>3</v>
      </c>
      <c r="F304" s="7" t="s">
        <v>2544</v>
      </c>
      <c r="G304" s="21" t="s">
        <v>355</v>
      </c>
      <c r="H304" s="19">
        <v>3522</v>
      </c>
      <c r="I304" s="10">
        <v>45827</v>
      </c>
      <c r="J304" s="11" t="s">
        <v>1125</v>
      </c>
      <c r="K304" s="9">
        <v>3</v>
      </c>
      <c r="L304" s="9" t="s">
        <v>1119</v>
      </c>
      <c r="M304" s="19">
        <v>6</v>
      </c>
      <c r="N304" s="9" t="s">
        <v>726</v>
      </c>
      <c r="O304" s="9">
        <v>6</v>
      </c>
      <c r="P304" s="9" t="s">
        <v>676</v>
      </c>
      <c r="Q304" t="s">
        <v>356</v>
      </c>
      <c r="R304" s="7" t="s">
        <v>617</v>
      </c>
      <c r="S304" s="11" t="s">
        <v>618</v>
      </c>
    </row>
    <row r="305" spans="1:19" hidden="1" x14ac:dyDescent="0.25">
      <c r="A305" s="6" t="s">
        <v>1168</v>
      </c>
      <c r="B305" s="258" t="s">
        <v>1648</v>
      </c>
      <c r="C305" s="206" t="s">
        <v>1655</v>
      </c>
      <c r="E305" s="11">
        <v>10</v>
      </c>
      <c r="F305" s="7" t="s">
        <v>2548</v>
      </c>
      <c r="G305" s="21" t="s">
        <v>355</v>
      </c>
      <c r="H305" s="19">
        <v>3522</v>
      </c>
      <c r="I305" s="10">
        <v>45827</v>
      </c>
      <c r="J305" s="11" t="s">
        <v>1123</v>
      </c>
      <c r="K305" s="9">
        <v>10</v>
      </c>
      <c r="L305" s="9" t="s">
        <v>1119</v>
      </c>
      <c r="M305" s="19">
        <v>5</v>
      </c>
      <c r="N305" s="9" t="s">
        <v>726</v>
      </c>
      <c r="O305" s="9">
        <v>5</v>
      </c>
      <c r="P305" s="9" t="s">
        <v>675</v>
      </c>
      <c r="Q305" t="s">
        <v>356</v>
      </c>
      <c r="R305" s="7" t="s">
        <v>617</v>
      </c>
      <c r="S305" s="11" t="s">
        <v>618</v>
      </c>
    </row>
    <row r="306" spans="1:19" hidden="1" x14ac:dyDescent="0.25">
      <c r="A306" s="6" t="s">
        <v>1168</v>
      </c>
      <c r="B306" s="259" t="s">
        <v>1648</v>
      </c>
      <c r="C306" s="206" t="s">
        <v>1656</v>
      </c>
      <c r="D306" s="8">
        <v>2</v>
      </c>
      <c r="F306" s="7" t="s">
        <v>2549</v>
      </c>
      <c r="G306" s="21" t="s">
        <v>355</v>
      </c>
      <c r="H306" s="19">
        <v>3522</v>
      </c>
      <c r="I306" s="10">
        <v>45827</v>
      </c>
      <c r="J306" s="11" t="s">
        <v>1124</v>
      </c>
      <c r="K306" s="9">
        <v>28</v>
      </c>
      <c r="L306" s="9" t="s">
        <v>1119</v>
      </c>
      <c r="M306" s="19">
        <v>4</v>
      </c>
      <c r="N306" s="9" t="s">
        <v>726</v>
      </c>
      <c r="O306" s="9">
        <v>4</v>
      </c>
      <c r="P306" s="9" t="s">
        <v>674</v>
      </c>
      <c r="Q306" t="s">
        <v>356</v>
      </c>
      <c r="R306" s="7" t="s">
        <v>617</v>
      </c>
      <c r="S306" s="11" t="s">
        <v>618</v>
      </c>
    </row>
    <row r="307" spans="1:19" hidden="1" x14ac:dyDescent="0.25">
      <c r="A307" s="6" t="s">
        <v>1168</v>
      </c>
      <c r="B307" s="258" t="s">
        <v>1648</v>
      </c>
      <c r="C307" s="206" t="s">
        <v>1657</v>
      </c>
      <c r="E307" s="11">
        <v>3</v>
      </c>
      <c r="F307" s="7" t="s">
        <v>2549</v>
      </c>
      <c r="G307" s="21" t="s">
        <v>355</v>
      </c>
      <c r="H307" s="19">
        <v>3522</v>
      </c>
      <c r="I307" s="10">
        <v>45827</v>
      </c>
      <c r="J307" s="11" t="s">
        <v>1124</v>
      </c>
      <c r="K307" s="9">
        <v>3</v>
      </c>
      <c r="L307" s="9" t="s">
        <v>1119</v>
      </c>
      <c r="M307" s="19">
        <v>4</v>
      </c>
      <c r="N307" s="9" t="s">
        <v>726</v>
      </c>
      <c r="O307" s="9">
        <v>4</v>
      </c>
      <c r="P307" s="9" t="s">
        <v>674</v>
      </c>
      <c r="Q307" t="s">
        <v>356</v>
      </c>
      <c r="R307" s="7" t="s">
        <v>617</v>
      </c>
      <c r="S307" s="11" t="s">
        <v>618</v>
      </c>
    </row>
    <row r="308" spans="1:19" hidden="1" x14ac:dyDescent="0.25">
      <c r="A308" s="6" t="s">
        <v>1168</v>
      </c>
      <c r="B308" s="259" t="s">
        <v>1648</v>
      </c>
      <c r="C308" s="206" t="s">
        <v>1658</v>
      </c>
      <c r="E308" s="11">
        <v>2</v>
      </c>
      <c r="F308" s="7" t="s">
        <v>2550</v>
      </c>
      <c r="G308" s="21" t="s">
        <v>355</v>
      </c>
      <c r="H308" s="19">
        <v>3522</v>
      </c>
      <c r="I308" s="10">
        <v>45827</v>
      </c>
      <c r="J308" s="11" t="s">
        <v>1118</v>
      </c>
      <c r="K308" s="9">
        <v>2</v>
      </c>
      <c r="L308" s="9" t="s">
        <v>1119</v>
      </c>
      <c r="M308" s="19">
        <v>2</v>
      </c>
      <c r="N308" s="9" t="s">
        <v>726</v>
      </c>
      <c r="O308" s="9">
        <v>2</v>
      </c>
      <c r="P308" s="9" t="s">
        <v>672</v>
      </c>
      <c r="Q308" t="s">
        <v>356</v>
      </c>
      <c r="R308" s="7" t="s">
        <v>617</v>
      </c>
      <c r="S308" s="11" t="s">
        <v>618</v>
      </c>
    </row>
    <row r="309" spans="1:19" hidden="1" x14ac:dyDescent="0.25">
      <c r="A309" s="6" t="s">
        <v>1168</v>
      </c>
      <c r="B309" s="258" t="s">
        <v>1648</v>
      </c>
      <c r="C309" s="206" t="s">
        <v>1659</v>
      </c>
      <c r="E309" s="11">
        <v>10</v>
      </c>
      <c r="F309" s="7" t="s">
        <v>2551</v>
      </c>
      <c r="G309" s="21" t="s">
        <v>355</v>
      </c>
      <c r="H309" s="19">
        <v>3522</v>
      </c>
      <c r="I309" s="10">
        <v>45827</v>
      </c>
      <c r="J309" s="11" t="s">
        <v>1120</v>
      </c>
      <c r="K309" s="9">
        <v>10</v>
      </c>
      <c r="L309" s="9" t="s">
        <v>1119</v>
      </c>
      <c r="M309" s="19">
        <v>3</v>
      </c>
      <c r="N309" s="9" t="s">
        <v>726</v>
      </c>
      <c r="O309" s="9">
        <v>3</v>
      </c>
      <c r="P309" s="9" t="s">
        <v>673</v>
      </c>
      <c r="Q309" t="s">
        <v>356</v>
      </c>
      <c r="R309" s="7" t="s">
        <v>617</v>
      </c>
      <c r="S309" s="11" t="s">
        <v>618</v>
      </c>
    </row>
    <row r="310" spans="1:19" hidden="1" x14ac:dyDescent="0.25">
      <c r="A310" s="6" t="s">
        <v>1168</v>
      </c>
      <c r="B310" s="258" t="s">
        <v>1648</v>
      </c>
      <c r="C310" s="206" t="s">
        <v>1660</v>
      </c>
      <c r="D310" s="8">
        <v>1</v>
      </c>
      <c r="F310" s="7" t="s">
        <v>2552</v>
      </c>
      <c r="G310" s="21" t="s">
        <v>355</v>
      </c>
      <c r="H310" s="19">
        <v>3514</v>
      </c>
      <c r="I310" s="10">
        <v>45875</v>
      </c>
      <c r="J310" s="11" t="s">
        <v>1120</v>
      </c>
      <c r="K310" s="9">
        <v>14</v>
      </c>
      <c r="L310" s="9" t="s">
        <v>1119</v>
      </c>
      <c r="M310" s="19">
        <v>3</v>
      </c>
      <c r="N310" s="9" t="s">
        <v>726</v>
      </c>
      <c r="O310" s="9">
        <v>3</v>
      </c>
      <c r="P310" s="9" t="s">
        <v>673</v>
      </c>
      <c r="Q310" t="s">
        <v>356</v>
      </c>
      <c r="R310" s="7" t="s">
        <v>615</v>
      </c>
      <c r="S310" s="11" t="s">
        <v>616</v>
      </c>
    </row>
    <row r="311" spans="1:19" hidden="1" x14ac:dyDescent="0.25">
      <c r="A311" s="6" t="s">
        <v>1168</v>
      </c>
      <c r="B311" s="8" t="s">
        <v>1269</v>
      </c>
      <c r="C311" s="206" t="s">
        <v>1661</v>
      </c>
      <c r="E311" s="11">
        <v>5</v>
      </c>
      <c r="F311" s="7" t="s">
        <v>2553</v>
      </c>
      <c r="G311" s="21" t="s">
        <v>355</v>
      </c>
      <c r="H311" s="19">
        <v>3476</v>
      </c>
      <c r="I311" s="10">
        <v>45828</v>
      </c>
      <c r="J311" s="11" t="s">
        <v>1118</v>
      </c>
      <c r="K311" s="9">
        <v>5</v>
      </c>
      <c r="L311" s="9" t="s">
        <v>1119</v>
      </c>
      <c r="M311" s="19">
        <v>2</v>
      </c>
      <c r="N311" s="9" t="s">
        <v>726</v>
      </c>
      <c r="O311" s="9">
        <v>2</v>
      </c>
      <c r="P311" s="9" t="s">
        <v>672</v>
      </c>
      <c r="Q311" t="s">
        <v>356</v>
      </c>
      <c r="R311" s="7" t="s">
        <v>613</v>
      </c>
      <c r="S311" s="11" t="s">
        <v>614</v>
      </c>
    </row>
    <row r="312" spans="1:19" hidden="1" x14ac:dyDescent="0.25">
      <c r="A312" s="6" t="s">
        <v>1168</v>
      </c>
      <c r="B312" s="258" t="s">
        <v>1269</v>
      </c>
      <c r="C312" s="206" t="s">
        <v>1662</v>
      </c>
      <c r="E312" s="11">
        <v>9</v>
      </c>
      <c r="F312" s="7" t="s">
        <v>2554</v>
      </c>
      <c r="G312" s="21" t="s">
        <v>355</v>
      </c>
      <c r="H312" s="19">
        <v>3476</v>
      </c>
      <c r="I312" s="10">
        <v>45828</v>
      </c>
      <c r="J312" s="11" t="s">
        <v>1143</v>
      </c>
      <c r="K312" s="9">
        <v>9</v>
      </c>
      <c r="L312" s="9" t="s">
        <v>1122</v>
      </c>
      <c r="M312" s="19">
        <v>2</v>
      </c>
      <c r="N312" s="9" t="s">
        <v>726</v>
      </c>
      <c r="O312" s="9">
        <v>2</v>
      </c>
      <c r="P312" s="9" t="s">
        <v>672</v>
      </c>
      <c r="Q312" t="s">
        <v>356</v>
      </c>
      <c r="R312" s="7" t="s">
        <v>613</v>
      </c>
      <c r="S312" s="11" t="s">
        <v>614</v>
      </c>
    </row>
    <row r="313" spans="1:19" hidden="1" x14ac:dyDescent="0.25">
      <c r="A313" s="6" t="s">
        <v>1168</v>
      </c>
      <c r="B313" s="258" t="s">
        <v>1269</v>
      </c>
      <c r="C313" s="206" t="s">
        <v>1661</v>
      </c>
      <c r="D313" s="8">
        <v>4</v>
      </c>
      <c r="E313" s="11">
        <v>7</v>
      </c>
      <c r="F313" s="7" t="s">
        <v>2553</v>
      </c>
      <c r="G313" s="21" t="s">
        <v>355</v>
      </c>
      <c r="H313" s="19">
        <v>3476</v>
      </c>
      <c r="I313" s="10">
        <v>45828</v>
      </c>
      <c r="J313" s="11" t="s">
        <v>1118</v>
      </c>
      <c r="K313" s="9">
        <v>63</v>
      </c>
      <c r="L313" s="9" t="s">
        <v>1119</v>
      </c>
      <c r="M313" s="19">
        <v>2</v>
      </c>
      <c r="N313" s="9" t="s">
        <v>726</v>
      </c>
      <c r="O313" s="9">
        <v>2</v>
      </c>
      <c r="P313" s="9" t="s">
        <v>672</v>
      </c>
      <c r="Q313" t="s">
        <v>356</v>
      </c>
      <c r="R313" s="7" t="s">
        <v>613</v>
      </c>
      <c r="S313" s="11" t="s">
        <v>614</v>
      </c>
    </row>
    <row r="314" spans="1:19" hidden="1" x14ac:dyDescent="0.25">
      <c r="A314" s="6" t="s">
        <v>1168</v>
      </c>
      <c r="B314" s="258" t="s">
        <v>1269</v>
      </c>
      <c r="C314" s="206" t="s">
        <v>1663</v>
      </c>
      <c r="D314" s="8">
        <v>3</v>
      </c>
      <c r="F314" s="7" t="s">
        <v>2555</v>
      </c>
      <c r="G314" s="21" t="s">
        <v>355</v>
      </c>
      <c r="H314" s="19">
        <v>3508</v>
      </c>
      <c r="I314" s="10">
        <v>45848</v>
      </c>
      <c r="J314" s="11" t="s">
        <v>1120</v>
      </c>
      <c r="K314" s="9">
        <v>42</v>
      </c>
      <c r="L314" s="9" t="s">
        <v>1119</v>
      </c>
      <c r="M314" s="19">
        <v>3</v>
      </c>
      <c r="N314" s="9" t="s">
        <v>726</v>
      </c>
      <c r="O314" s="9">
        <v>3</v>
      </c>
      <c r="P314" s="9" t="s">
        <v>673</v>
      </c>
      <c r="Q314" t="s">
        <v>356</v>
      </c>
      <c r="R314" s="7" t="s">
        <v>615</v>
      </c>
      <c r="S314" s="11" t="s">
        <v>616</v>
      </c>
    </row>
    <row r="315" spans="1:19" hidden="1" x14ac:dyDescent="0.25">
      <c r="A315" s="6" t="s">
        <v>1168</v>
      </c>
      <c r="B315" s="258" t="s">
        <v>1269</v>
      </c>
      <c r="C315" s="206" t="s">
        <v>1664</v>
      </c>
      <c r="D315" s="8">
        <v>1</v>
      </c>
      <c r="F315" s="7" t="s">
        <v>2556</v>
      </c>
      <c r="G315" s="21" t="s">
        <v>355</v>
      </c>
      <c r="H315" s="19">
        <v>3508</v>
      </c>
      <c r="I315" s="10">
        <v>45847</v>
      </c>
      <c r="J315" s="11" t="s">
        <v>1118</v>
      </c>
      <c r="K315" s="9">
        <v>14</v>
      </c>
      <c r="L315" s="9" t="s">
        <v>1119</v>
      </c>
      <c r="M315" s="19">
        <v>2</v>
      </c>
      <c r="N315" s="9" t="s">
        <v>726</v>
      </c>
      <c r="O315" s="9">
        <v>2</v>
      </c>
      <c r="P315" s="9" t="s">
        <v>672</v>
      </c>
      <c r="Q315" t="s">
        <v>356</v>
      </c>
      <c r="R315" s="7" t="s">
        <v>615</v>
      </c>
      <c r="S315" s="11" t="s">
        <v>616</v>
      </c>
    </row>
    <row r="316" spans="1:19" hidden="1" x14ac:dyDescent="0.25">
      <c r="A316" s="6" t="s">
        <v>1168</v>
      </c>
      <c r="B316" s="258" t="s">
        <v>1269</v>
      </c>
      <c r="C316" s="206" t="s">
        <v>1665</v>
      </c>
      <c r="D316" s="8">
        <v>2</v>
      </c>
      <c r="F316" s="7" t="s">
        <v>2557</v>
      </c>
      <c r="G316" s="21" t="s">
        <v>355</v>
      </c>
      <c r="H316" s="19">
        <v>3508</v>
      </c>
      <c r="I316" s="10">
        <v>45847</v>
      </c>
      <c r="J316" s="11" t="s">
        <v>1125</v>
      </c>
      <c r="K316" s="9">
        <v>28</v>
      </c>
      <c r="L316" s="9" t="s">
        <v>1119</v>
      </c>
      <c r="M316" s="19">
        <v>6</v>
      </c>
      <c r="N316" s="9" t="s">
        <v>726</v>
      </c>
      <c r="O316" s="9">
        <v>6</v>
      </c>
      <c r="P316" s="9" t="s">
        <v>676</v>
      </c>
      <c r="Q316" t="s">
        <v>356</v>
      </c>
      <c r="R316" s="7" t="s">
        <v>615</v>
      </c>
      <c r="S316" s="11" t="s">
        <v>616</v>
      </c>
    </row>
    <row r="317" spans="1:19" hidden="1" x14ac:dyDescent="0.25">
      <c r="A317" s="6" t="s">
        <v>1168</v>
      </c>
      <c r="B317" s="258" t="s">
        <v>1269</v>
      </c>
      <c r="C317" s="206" t="s">
        <v>1666</v>
      </c>
      <c r="E317" s="11">
        <v>284</v>
      </c>
      <c r="F317" s="7" t="s">
        <v>2558</v>
      </c>
      <c r="G317" s="21" t="s">
        <v>355</v>
      </c>
      <c r="H317" s="19">
        <v>3508</v>
      </c>
      <c r="I317" s="10">
        <v>45846</v>
      </c>
      <c r="J317" s="11" t="s">
        <v>1120</v>
      </c>
      <c r="K317" s="9">
        <v>284</v>
      </c>
      <c r="L317" s="9" t="s">
        <v>1119</v>
      </c>
      <c r="M317" s="19">
        <v>3</v>
      </c>
      <c r="N317" s="9" t="s">
        <v>726</v>
      </c>
      <c r="O317" s="9">
        <v>3</v>
      </c>
      <c r="P317" s="9" t="s">
        <v>673</v>
      </c>
      <c r="Q317" t="s">
        <v>356</v>
      </c>
      <c r="R317" s="7" t="s">
        <v>615</v>
      </c>
      <c r="S317" s="11" t="s">
        <v>616</v>
      </c>
    </row>
    <row r="318" spans="1:19" hidden="1" x14ac:dyDescent="0.25">
      <c r="A318" s="6" t="s">
        <v>1168</v>
      </c>
      <c r="B318" s="8" t="s">
        <v>1667</v>
      </c>
      <c r="C318" s="206" t="s">
        <v>1668</v>
      </c>
      <c r="E318" s="11">
        <v>2</v>
      </c>
      <c r="F318" s="7" t="s">
        <v>2559</v>
      </c>
      <c r="G318" s="21" t="s">
        <v>355</v>
      </c>
      <c r="H318" s="19">
        <v>3445</v>
      </c>
      <c r="I318" s="10">
        <v>45853</v>
      </c>
      <c r="J318" s="11" t="s">
        <v>1121</v>
      </c>
      <c r="K318" s="9">
        <v>2</v>
      </c>
      <c r="L318" s="9" t="s">
        <v>1122</v>
      </c>
      <c r="M318" s="19">
        <v>3</v>
      </c>
      <c r="N318" s="9" t="s">
        <v>726</v>
      </c>
      <c r="O318" s="9">
        <v>3</v>
      </c>
      <c r="P318" s="9" t="s">
        <v>673</v>
      </c>
      <c r="Q318" t="s">
        <v>356</v>
      </c>
      <c r="R318" s="7" t="s">
        <v>609</v>
      </c>
      <c r="S318" s="11" t="s">
        <v>610</v>
      </c>
    </row>
    <row r="319" spans="1:19" hidden="1" x14ac:dyDescent="0.25">
      <c r="A319" s="6" t="s">
        <v>1168</v>
      </c>
      <c r="B319" s="258" t="s">
        <v>1667</v>
      </c>
      <c r="C319" s="206" t="s">
        <v>1669</v>
      </c>
      <c r="D319" s="8">
        <v>2</v>
      </c>
      <c r="F319" s="7" t="s">
        <v>2560</v>
      </c>
      <c r="G319" s="21" t="s">
        <v>355</v>
      </c>
      <c r="H319" s="19">
        <v>3522</v>
      </c>
      <c r="I319" s="10">
        <v>45880</v>
      </c>
      <c r="J319" s="11" t="s">
        <v>1124</v>
      </c>
      <c r="K319" s="9">
        <v>28</v>
      </c>
      <c r="L319" s="9" t="s">
        <v>1119</v>
      </c>
      <c r="M319" s="19">
        <v>4</v>
      </c>
      <c r="N319" s="9" t="s">
        <v>726</v>
      </c>
      <c r="O319" s="9">
        <v>4</v>
      </c>
      <c r="P319" s="9" t="s">
        <v>674</v>
      </c>
      <c r="Q319" t="s">
        <v>356</v>
      </c>
      <c r="R319" s="7" t="s">
        <v>617</v>
      </c>
      <c r="S319" s="11" t="s">
        <v>618</v>
      </c>
    </row>
    <row r="320" spans="1:19" hidden="1" x14ac:dyDescent="0.25">
      <c r="A320" s="6" t="s">
        <v>1168</v>
      </c>
      <c r="B320" s="258" t="s">
        <v>1667</v>
      </c>
      <c r="C320" s="206" t="s">
        <v>1670</v>
      </c>
      <c r="D320" s="8">
        <v>5</v>
      </c>
      <c r="E320" s="11">
        <v>1</v>
      </c>
      <c r="F320" s="7" t="s">
        <v>2560</v>
      </c>
      <c r="G320" s="21" t="s">
        <v>355</v>
      </c>
      <c r="H320" s="19">
        <v>3522</v>
      </c>
      <c r="I320" s="10">
        <v>45880</v>
      </c>
      <c r="J320" s="11" t="s">
        <v>1124</v>
      </c>
      <c r="K320" s="9">
        <v>71</v>
      </c>
      <c r="L320" s="9" t="s">
        <v>1119</v>
      </c>
      <c r="M320" s="19">
        <v>4</v>
      </c>
      <c r="N320" s="9" t="s">
        <v>726</v>
      </c>
      <c r="O320" s="9">
        <v>4</v>
      </c>
      <c r="P320" s="9" t="s">
        <v>674</v>
      </c>
      <c r="Q320" t="s">
        <v>356</v>
      </c>
      <c r="R320" s="7" t="s">
        <v>617</v>
      </c>
      <c r="S320" s="11" t="s">
        <v>618</v>
      </c>
    </row>
    <row r="321" spans="1:19" hidden="1" x14ac:dyDescent="0.25">
      <c r="A321" s="6" t="s">
        <v>1168</v>
      </c>
      <c r="B321" s="258" t="s">
        <v>1667</v>
      </c>
      <c r="C321" s="206" t="s">
        <v>1671</v>
      </c>
      <c r="E321" s="11">
        <v>12</v>
      </c>
      <c r="F321" s="7" t="s">
        <v>2561</v>
      </c>
      <c r="G321" s="21" t="s">
        <v>355</v>
      </c>
      <c r="H321" s="19">
        <v>3522</v>
      </c>
      <c r="I321" s="10">
        <v>45817</v>
      </c>
      <c r="J321" s="11" t="s">
        <v>1120</v>
      </c>
      <c r="K321" s="9">
        <v>12</v>
      </c>
      <c r="L321" s="9" t="s">
        <v>1119</v>
      </c>
      <c r="M321" s="19">
        <v>3</v>
      </c>
      <c r="N321" s="9" t="s">
        <v>726</v>
      </c>
      <c r="O321" s="9">
        <v>3</v>
      </c>
      <c r="P321" s="9" t="s">
        <v>673</v>
      </c>
      <c r="Q321" t="s">
        <v>356</v>
      </c>
      <c r="R321" s="7" t="s">
        <v>617</v>
      </c>
      <c r="S321" s="11" t="s">
        <v>618</v>
      </c>
    </row>
    <row r="322" spans="1:19" hidden="1" x14ac:dyDescent="0.25">
      <c r="A322" s="6" t="s">
        <v>1168</v>
      </c>
      <c r="B322" s="258" t="s">
        <v>1667</v>
      </c>
      <c r="C322" s="206" t="s">
        <v>1672</v>
      </c>
      <c r="E322" s="11">
        <v>6</v>
      </c>
      <c r="F322" s="7" t="s">
        <v>2562</v>
      </c>
      <c r="G322" s="21" t="s">
        <v>355</v>
      </c>
      <c r="H322" s="19">
        <v>3508</v>
      </c>
      <c r="I322" s="10">
        <v>45845</v>
      </c>
      <c r="J322" s="11" t="s">
        <v>1124</v>
      </c>
      <c r="K322" s="9">
        <v>6</v>
      </c>
      <c r="L322" s="9" t="s">
        <v>1119</v>
      </c>
      <c r="M322" s="19">
        <v>4</v>
      </c>
      <c r="N322" s="9" t="s">
        <v>726</v>
      </c>
      <c r="O322" s="9">
        <v>4</v>
      </c>
      <c r="P322" s="9" t="s">
        <v>674</v>
      </c>
      <c r="Q322" t="s">
        <v>356</v>
      </c>
      <c r="R322" s="7" t="s">
        <v>615</v>
      </c>
      <c r="S322" s="11" t="s">
        <v>616</v>
      </c>
    </row>
    <row r="323" spans="1:19" hidden="1" x14ac:dyDescent="0.25">
      <c r="A323" s="6" t="s">
        <v>1168</v>
      </c>
      <c r="B323" s="258" t="s">
        <v>1667</v>
      </c>
      <c r="C323" s="206" t="s">
        <v>1673</v>
      </c>
      <c r="E323" s="11">
        <v>5</v>
      </c>
      <c r="F323" s="7" t="s">
        <v>2563</v>
      </c>
      <c r="G323" s="21" t="s">
        <v>355</v>
      </c>
      <c r="H323" s="19">
        <v>3514</v>
      </c>
      <c r="I323" s="10">
        <v>45882</v>
      </c>
      <c r="J323" s="11" t="s">
        <v>1123</v>
      </c>
      <c r="K323" s="9">
        <v>5</v>
      </c>
      <c r="L323" s="9" t="s">
        <v>1119</v>
      </c>
      <c r="M323" s="19">
        <v>5</v>
      </c>
      <c r="N323" s="9" t="s">
        <v>726</v>
      </c>
      <c r="O323" s="9">
        <v>5</v>
      </c>
      <c r="P323" s="9" t="s">
        <v>675</v>
      </c>
      <c r="Q323" t="s">
        <v>356</v>
      </c>
      <c r="R323" s="7" t="s">
        <v>615</v>
      </c>
      <c r="S323" s="11" t="s">
        <v>616</v>
      </c>
    </row>
    <row r="324" spans="1:19" hidden="1" x14ac:dyDescent="0.25">
      <c r="A324" s="6" t="s">
        <v>1168</v>
      </c>
      <c r="B324" s="258" t="s">
        <v>1667</v>
      </c>
      <c r="C324" s="206" t="s">
        <v>1673</v>
      </c>
      <c r="D324" s="8">
        <v>1</v>
      </c>
      <c r="F324" s="7" t="s">
        <v>2563</v>
      </c>
      <c r="G324" s="21" t="s">
        <v>355</v>
      </c>
      <c r="H324" s="19">
        <v>3514</v>
      </c>
      <c r="I324" s="10">
        <v>45882</v>
      </c>
      <c r="J324" s="11" t="s">
        <v>1123</v>
      </c>
      <c r="K324" s="9">
        <v>14</v>
      </c>
      <c r="L324" s="9" t="s">
        <v>1119</v>
      </c>
      <c r="M324" s="19">
        <v>5</v>
      </c>
      <c r="N324" s="9" t="s">
        <v>726</v>
      </c>
      <c r="O324" s="9">
        <v>5</v>
      </c>
      <c r="P324" s="9" t="s">
        <v>675</v>
      </c>
      <c r="Q324" t="s">
        <v>356</v>
      </c>
      <c r="R324" s="7" t="s">
        <v>615</v>
      </c>
      <c r="S324" s="11" t="s">
        <v>616</v>
      </c>
    </row>
    <row r="325" spans="1:19" hidden="1" x14ac:dyDescent="0.25">
      <c r="A325" s="6" t="s">
        <v>1168</v>
      </c>
      <c r="B325" s="258" t="s">
        <v>1667</v>
      </c>
      <c r="C325" s="206" t="s">
        <v>1674</v>
      </c>
      <c r="E325" s="11">
        <v>5</v>
      </c>
      <c r="F325" s="7" t="s">
        <v>2564</v>
      </c>
      <c r="G325" s="21" t="s">
        <v>355</v>
      </c>
      <c r="H325" s="19">
        <v>3514</v>
      </c>
      <c r="I325" s="10">
        <v>45881</v>
      </c>
      <c r="J325" s="11" t="s">
        <v>1123</v>
      </c>
      <c r="K325" s="9">
        <v>5</v>
      </c>
      <c r="L325" s="9" t="s">
        <v>1119</v>
      </c>
      <c r="M325" s="19">
        <v>5</v>
      </c>
      <c r="N325" s="9" t="s">
        <v>726</v>
      </c>
      <c r="O325" s="9">
        <v>5</v>
      </c>
      <c r="P325" s="9" t="s">
        <v>675</v>
      </c>
      <c r="Q325" t="s">
        <v>356</v>
      </c>
      <c r="R325" s="7" t="s">
        <v>615</v>
      </c>
      <c r="S325" s="11" t="s">
        <v>616</v>
      </c>
    </row>
    <row r="326" spans="1:19" hidden="1" x14ac:dyDescent="0.25">
      <c r="A326" s="6" t="s">
        <v>1168</v>
      </c>
      <c r="B326" s="258" t="s">
        <v>1667</v>
      </c>
      <c r="C326" s="206" t="s">
        <v>1675</v>
      </c>
      <c r="E326" s="11">
        <v>7</v>
      </c>
      <c r="F326" s="7" t="s">
        <v>2565</v>
      </c>
      <c r="G326" s="21" t="s">
        <v>355</v>
      </c>
      <c r="H326" s="19">
        <v>3407</v>
      </c>
      <c r="I326" s="10">
        <v>45869</v>
      </c>
      <c r="J326" s="11" t="s">
        <v>1143</v>
      </c>
      <c r="K326" s="9">
        <v>7</v>
      </c>
      <c r="L326" s="9" t="s">
        <v>1122</v>
      </c>
      <c r="M326" s="19">
        <v>2</v>
      </c>
      <c r="N326" s="9" t="s">
        <v>726</v>
      </c>
      <c r="O326" s="9">
        <v>2</v>
      </c>
      <c r="P326" s="9" t="s">
        <v>672</v>
      </c>
      <c r="Q326" t="s">
        <v>356</v>
      </c>
      <c r="R326" s="7" t="s">
        <v>605</v>
      </c>
      <c r="S326" s="11" t="s">
        <v>606</v>
      </c>
    </row>
    <row r="327" spans="1:19" hidden="1" x14ac:dyDescent="0.25">
      <c r="A327" s="6" t="s">
        <v>1168</v>
      </c>
      <c r="B327" s="8" t="s">
        <v>1270</v>
      </c>
      <c r="C327" s="206" t="s">
        <v>1676</v>
      </c>
      <c r="E327" s="11">
        <v>9</v>
      </c>
      <c r="F327" s="7" t="s">
        <v>2566</v>
      </c>
      <c r="G327" s="21" t="s">
        <v>355</v>
      </c>
      <c r="H327" s="19">
        <v>3476</v>
      </c>
      <c r="I327" s="10">
        <v>45883</v>
      </c>
      <c r="J327" s="11" t="s">
        <v>1323</v>
      </c>
      <c r="K327" s="9">
        <v>9</v>
      </c>
      <c r="L327" s="9" t="s">
        <v>1122</v>
      </c>
      <c r="M327" s="19">
        <v>9</v>
      </c>
      <c r="N327" s="9" t="s">
        <v>726</v>
      </c>
      <c r="O327" s="9" t="s">
        <v>1134</v>
      </c>
      <c r="P327" s="9" t="s">
        <v>677</v>
      </c>
      <c r="Q327" t="s">
        <v>356</v>
      </c>
      <c r="R327" s="7" t="s">
        <v>613</v>
      </c>
      <c r="S327" s="11" t="s">
        <v>614</v>
      </c>
    </row>
    <row r="328" spans="1:19" hidden="1" x14ac:dyDescent="0.25">
      <c r="A328" s="6" t="s">
        <v>1168</v>
      </c>
      <c r="B328" s="258" t="s">
        <v>1270</v>
      </c>
      <c r="C328" s="206" t="s">
        <v>1677</v>
      </c>
      <c r="E328" s="11">
        <v>4</v>
      </c>
      <c r="F328" s="7" t="s">
        <v>2567</v>
      </c>
      <c r="G328" s="21" t="s">
        <v>355</v>
      </c>
      <c r="H328" s="19">
        <v>3491</v>
      </c>
      <c r="I328" s="10">
        <v>45846</v>
      </c>
      <c r="J328" s="11" t="s">
        <v>1138</v>
      </c>
      <c r="K328" s="9">
        <v>4</v>
      </c>
      <c r="L328" s="9" t="s">
        <v>1122</v>
      </c>
      <c r="M328" s="19">
        <v>6</v>
      </c>
      <c r="N328" s="9" t="s">
        <v>726</v>
      </c>
      <c r="O328" s="9">
        <v>6</v>
      </c>
      <c r="P328" s="9" t="s">
        <v>676</v>
      </c>
      <c r="Q328" t="s">
        <v>356</v>
      </c>
      <c r="R328" s="7" t="s">
        <v>613</v>
      </c>
      <c r="S328" s="11" t="s">
        <v>614</v>
      </c>
    </row>
    <row r="329" spans="1:19" hidden="1" x14ac:dyDescent="0.25">
      <c r="A329" s="6" t="s">
        <v>1168</v>
      </c>
      <c r="B329" s="258" t="s">
        <v>1270</v>
      </c>
      <c r="C329" s="206" t="s">
        <v>1678</v>
      </c>
      <c r="E329" s="11">
        <v>12</v>
      </c>
      <c r="F329" s="7" t="s">
        <v>2568</v>
      </c>
      <c r="G329" s="21" t="s">
        <v>355</v>
      </c>
      <c r="H329" s="19">
        <v>3491</v>
      </c>
      <c r="I329" s="10">
        <v>45875</v>
      </c>
      <c r="J329" s="11" t="s">
        <v>1133</v>
      </c>
      <c r="K329" s="9">
        <v>12</v>
      </c>
      <c r="L329" s="9" t="s">
        <v>1119</v>
      </c>
      <c r="M329" s="19">
        <v>7</v>
      </c>
      <c r="N329" s="9" t="s">
        <v>726</v>
      </c>
      <c r="O329" s="9" t="s">
        <v>1134</v>
      </c>
      <c r="P329" s="9" t="s">
        <v>677</v>
      </c>
      <c r="Q329" t="s">
        <v>356</v>
      </c>
      <c r="R329" s="7" t="s">
        <v>613</v>
      </c>
      <c r="S329" s="11" t="s">
        <v>614</v>
      </c>
    </row>
    <row r="330" spans="1:19" hidden="1" x14ac:dyDescent="0.25">
      <c r="A330" s="6" t="s">
        <v>1168</v>
      </c>
      <c r="B330" s="258" t="s">
        <v>1270</v>
      </c>
      <c r="C330" s="206" t="s">
        <v>1679</v>
      </c>
      <c r="E330" s="11">
        <v>12</v>
      </c>
      <c r="F330" s="7" t="s">
        <v>2569</v>
      </c>
      <c r="G330" s="21" t="s">
        <v>355</v>
      </c>
      <c r="H330" s="19">
        <v>3508</v>
      </c>
      <c r="I330" s="10">
        <v>45845</v>
      </c>
      <c r="J330" s="11" t="s">
        <v>1120</v>
      </c>
      <c r="K330" s="9">
        <v>12</v>
      </c>
      <c r="L330" s="9" t="s">
        <v>1119</v>
      </c>
      <c r="M330" s="19">
        <v>3</v>
      </c>
      <c r="N330" s="9" t="s">
        <v>726</v>
      </c>
      <c r="O330" s="9">
        <v>3</v>
      </c>
      <c r="P330" s="9" t="s">
        <v>673</v>
      </c>
      <c r="Q330" t="s">
        <v>356</v>
      </c>
      <c r="R330" s="7" t="s">
        <v>615</v>
      </c>
      <c r="S330" s="11" t="s">
        <v>616</v>
      </c>
    </row>
    <row r="331" spans="1:19" hidden="1" x14ac:dyDescent="0.25">
      <c r="A331" s="6" t="s">
        <v>1168</v>
      </c>
      <c r="B331" s="258" t="s">
        <v>1270</v>
      </c>
      <c r="C331" s="206" t="s">
        <v>1680</v>
      </c>
      <c r="E331" s="11">
        <v>6</v>
      </c>
      <c r="F331" s="7" t="s">
        <v>2570</v>
      </c>
      <c r="G331" s="21" t="s">
        <v>355</v>
      </c>
      <c r="H331" s="19">
        <v>3500</v>
      </c>
      <c r="I331" s="10">
        <v>45841</v>
      </c>
      <c r="J331" s="11" t="s">
        <v>1133</v>
      </c>
      <c r="K331" s="9">
        <v>6</v>
      </c>
      <c r="L331" s="9" t="s">
        <v>1119</v>
      </c>
      <c r="M331" s="19">
        <v>7</v>
      </c>
      <c r="N331" s="9" t="s">
        <v>726</v>
      </c>
      <c r="O331" s="9" t="s">
        <v>1134</v>
      </c>
      <c r="P331" s="9" t="s">
        <v>677</v>
      </c>
      <c r="Q331" t="s">
        <v>356</v>
      </c>
      <c r="R331" s="7" t="s">
        <v>613</v>
      </c>
      <c r="S331" s="11" t="s">
        <v>614</v>
      </c>
    </row>
    <row r="332" spans="1:19" hidden="1" x14ac:dyDescent="0.25">
      <c r="A332" s="6" t="s">
        <v>1168</v>
      </c>
      <c r="B332" s="258" t="s">
        <v>1270</v>
      </c>
      <c r="C332" s="206" t="s">
        <v>1681</v>
      </c>
      <c r="E332" s="11">
        <v>8</v>
      </c>
      <c r="F332" s="7" t="s">
        <v>2571</v>
      </c>
      <c r="G332" s="21" t="s">
        <v>355</v>
      </c>
      <c r="H332" s="19">
        <v>3514</v>
      </c>
      <c r="I332" s="10">
        <v>45845</v>
      </c>
      <c r="J332" s="11" t="s">
        <v>1124</v>
      </c>
      <c r="K332" s="9">
        <v>8</v>
      </c>
      <c r="L332" s="9" t="s">
        <v>1119</v>
      </c>
      <c r="M332" s="19">
        <v>4</v>
      </c>
      <c r="N332" s="9" t="s">
        <v>726</v>
      </c>
      <c r="O332" s="9">
        <v>4</v>
      </c>
      <c r="P332" s="9" t="s">
        <v>674</v>
      </c>
      <c r="Q332" t="s">
        <v>356</v>
      </c>
      <c r="R332" s="7" t="s">
        <v>615</v>
      </c>
      <c r="S332" s="11" t="s">
        <v>616</v>
      </c>
    </row>
    <row r="333" spans="1:19" hidden="1" x14ac:dyDescent="0.25">
      <c r="A333" s="6" t="s">
        <v>1168</v>
      </c>
      <c r="B333" s="258" t="s">
        <v>1270</v>
      </c>
      <c r="C333" s="206" t="s">
        <v>1682</v>
      </c>
      <c r="E333" s="11">
        <v>2</v>
      </c>
      <c r="F333" s="7" t="s">
        <v>2572</v>
      </c>
      <c r="G333" s="21" t="s">
        <v>355</v>
      </c>
      <c r="H333" s="19">
        <v>3500</v>
      </c>
      <c r="I333" s="10">
        <v>45840</v>
      </c>
      <c r="J333" s="11" t="s">
        <v>1138</v>
      </c>
      <c r="K333" s="9">
        <v>2</v>
      </c>
      <c r="L333" s="9" t="s">
        <v>1122</v>
      </c>
      <c r="M333" s="19">
        <v>6</v>
      </c>
      <c r="N333" s="9" t="s">
        <v>726</v>
      </c>
      <c r="O333" s="9">
        <v>6</v>
      </c>
      <c r="P333" s="9" t="s">
        <v>676</v>
      </c>
      <c r="Q333" t="s">
        <v>356</v>
      </c>
      <c r="R333" s="7" t="s">
        <v>613</v>
      </c>
      <c r="S333" s="11" t="s">
        <v>614</v>
      </c>
    </row>
    <row r="334" spans="1:19" hidden="1" x14ac:dyDescent="0.25">
      <c r="A334" s="6" t="s">
        <v>1168</v>
      </c>
      <c r="B334" s="258" t="s">
        <v>1270</v>
      </c>
      <c r="C334" s="206" t="s">
        <v>1683</v>
      </c>
      <c r="E334" s="11">
        <v>9</v>
      </c>
      <c r="F334" s="7" t="s">
        <v>2573</v>
      </c>
      <c r="G334" s="21" t="s">
        <v>355</v>
      </c>
      <c r="H334" s="19">
        <v>3500</v>
      </c>
      <c r="I334" s="10">
        <v>45840</v>
      </c>
      <c r="J334" s="11" t="s">
        <v>1125</v>
      </c>
      <c r="K334" s="9">
        <v>9</v>
      </c>
      <c r="L334" s="9" t="s">
        <v>1119</v>
      </c>
      <c r="M334" s="19">
        <v>6</v>
      </c>
      <c r="N334" s="9" t="s">
        <v>726</v>
      </c>
      <c r="O334" s="9">
        <v>6</v>
      </c>
      <c r="P334" s="9" t="s">
        <v>676</v>
      </c>
      <c r="Q334" t="s">
        <v>356</v>
      </c>
      <c r="R334" s="7" t="s">
        <v>613</v>
      </c>
      <c r="S334" s="11" t="s">
        <v>614</v>
      </c>
    </row>
    <row r="335" spans="1:19" hidden="1" x14ac:dyDescent="0.25">
      <c r="A335" s="6" t="s">
        <v>1168</v>
      </c>
      <c r="B335" s="258" t="s">
        <v>1270</v>
      </c>
      <c r="C335" s="206" t="s">
        <v>1684</v>
      </c>
      <c r="E335" s="11">
        <v>5</v>
      </c>
      <c r="F335" s="7" t="s">
        <v>2574</v>
      </c>
      <c r="G335" s="21" t="s">
        <v>355</v>
      </c>
      <c r="H335" s="19">
        <v>3514</v>
      </c>
      <c r="I335" s="10">
        <v>45873</v>
      </c>
      <c r="J335" s="11" t="s">
        <v>1136</v>
      </c>
      <c r="K335" s="9">
        <v>5</v>
      </c>
      <c r="L335" s="9" t="s">
        <v>1122</v>
      </c>
      <c r="M335" s="19">
        <v>5</v>
      </c>
      <c r="N335" s="9" t="s">
        <v>726</v>
      </c>
      <c r="O335" s="9">
        <v>5</v>
      </c>
      <c r="P335" s="9" t="s">
        <v>675</v>
      </c>
      <c r="Q335" t="s">
        <v>356</v>
      </c>
      <c r="R335" s="7" t="s">
        <v>615</v>
      </c>
      <c r="S335" s="11" t="s">
        <v>616</v>
      </c>
    </row>
    <row r="336" spans="1:19" hidden="1" x14ac:dyDescent="0.25">
      <c r="A336" s="6" t="s">
        <v>1168</v>
      </c>
      <c r="B336" s="258" t="s">
        <v>1270</v>
      </c>
      <c r="C336" s="206" t="s">
        <v>1685</v>
      </c>
      <c r="D336" s="8">
        <v>3</v>
      </c>
      <c r="F336" s="7" t="s">
        <v>2575</v>
      </c>
      <c r="G336" s="21" t="s">
        <v>355</v>
      </c>
      <c r="H336" s="19">
        <v>3464</v>
      </c>
      <c r="I336" s="10">
        <v>45838</v>
      </c>
      <c r="J336" s="11" t="s">
        <v>1120</v>
      </c>
      <c r="K336" s="9">
        <v>42</v>
      </c>
      <c r="L336" s="9" t="s">
        <v>1119</v>
      </c>
      <c r="M336" s="19">
        <v>3</v>
      </c>
      <c r="N336" s="9" t="s">
        <v>726</v>
      </c>
      <c r="O336" s="9">
        <v>3</v>
      </c>
      <c r="P336" s="9" t="s">
        <v>673</v>
      </c>
      <c r="Q336" t="s">
        <v>356</v>
      </c>
      <c r="R336" s="7" t="s">
        <v>611</v>
      </c>
      <c r="S336" s="11" t="s">
        <v>612</v>
      </c>
    </row>
    <row r="337" spans="1:19" hidden="1" x14ac:dyDescent="0.25">
      <c r="A337" s="6" t="s">
        <v>1168</v>
      </c>
      <c r="B337" s="258" t="s">
        <v>1270</v>
      </c>
      <c r="C337" s="206" t="s">
        <v>1686</v>
      </c>
      <c r="D337" s="8">
        <v>5</v>
      </c>
      <c r="E337" s="11">
        <v>4</v>
      </c>
      <c r="F337" s="7" t="s">
        <v>2576</v>
      </c>
      <c r="G337" s="21" t="s">
        <v>355</v>
      </c>
      <c r="H337" s="19">
        <v>3464</v>
      </c>
      <c r="I337" s="10">
        <v>45869</v>
      </c>
      <c r="J337" s="11" t="s">
        <v>1124</v>
      </c>
      <c r="K337" s="9">
        <v>74</v>
      </c>
      <c r="L337" s="9" t="s">
        <v>1119</v>
      </c>
      <c r="M337" s="19">
        <v>4</v>
      </c>
      <c r="N337" s="9" t="s">
        <v>726</v>
      </c>
      <c r="O337" s="9">
        <v>4</v>
      </c>
      <c r="P337" s="9" t="s">
        <v>674</v>
      </c>
      <c r="Q337" t="s">
        <v>356</v>
      </c>
      <c r="R337" s="7" t="s">
        <v>611</v>
      </c>
      <c r="S337" s="11" t="s">
        <v>612</v>
      </c>
    </row>
    <row r="338" spans="1:19" hidden="1" x14ac:dyDescent="0.25">
      <c r="A338" s="6" t="s">
        <v>1168</v>
      </c>
      <c r="B338" s="258" t="s">
        <v>1270</v>
      </c>
      <c r="C338" s="206" t="s">
        <v>1686</v>
      </c>
      <c r="D338" s="8">
        <v>2</v>
      </c>
      <c r="E338" s="11">
        <v>1</v>
      </c>
      <c r="F338" s="7" t="s">
        <v>2576</v>
      </c>
      <c r="G338" s="21" t="s">
        <v>355</v>
      </c>
      <c r="H338" s="19">
        <v>3464</v>
      </c>
      <c r="I338" s="10">
        <v>45869</v>
      </c>
      <c r="J338" s="11" t="s">
        <v>1124</v>
      </c>
      <c r="K338" s="9">
        <v>29</v>
      </c>
      <c r="L338" s="9" t="s">
        <v>1119</v>
      </c>
      <c r="M338" s="19">
        <v>4</v>
      </c>
      <c r="N338" s="9" t="s">
        <v>726</v>
      </c>
      <c r="O338" s="9">
        <v>4</v>
      </c>
      <c r="P338" s="9" t="s">
        <v>674</v>
      </c>
      <c r="Q338" t="s">
        <v>356</v>
      </c>
      <c r="R338" s="7" t="s">
        <v>611</v>
      </c>
      <c r="S338" s="11" t="s">
        <v>612</v>
      </c>
    </row>
    <row r="339" spans="1:19" hidden="1" x14ac:dyDescent="0.25">
      <c r="A339" s="6" t="s">
        <v>1168</v>
      </c>
      <c r="B339" s="258" t="s">
        <v>1270</v>
      </c>
      <c r="C339" s="206" t="s">
        <v>1687</v>
      </c>
      <c r="E339" s="11">
        <v>4</v>
      </c>
      <c r="F339" s="7" t="s">
        <v>2577</v>
      </c>
      <c r="G339" s="21" t="s">
        <v>355</v>
      </c>
      <c r="H339" s="19">
        <v>3508</v>
      </c>
      <c r="I339" s="10">
        <v>45825</v>
      </c>
      <c r="J339" s="11" t="s">
        <v>1138</v>
      </c>
      <c r="K339" s="9">
        <v>4</v>
      </c>
      <c r="L339" s="9" t="s">
        <v>1122</v>
      </c>
      <c r="M339" s="19">
        <v>6</v>
      </c>
      <c r="N339" s="9" t="s">
        <v>726</v>
      </c>
      <c r="O339" s="9">
        <v>6</v>
      </c>
      <c r="P339" s="9" t="s">
        <v>676</v>
      </c>
      <c r="Q339" t="s">
        <v>356</v>
      </c>
      <c r="R339" s="7" t="s">
        <v>615</v>
      </c>
      <c r="S339" s="11" t="s">
        <v>616</v>
      </c>
    </row>
    <row r="340" spans="1:19" hidden="1" x14ac:dyDescent="0.25">
      <c r="A340" s="6" t="s">
        <v>1168</v>
      </c>
      <c r="B340" s="258" t="s">
        <v>1270</v>
      </c>
      <c r="C340" s="206" t="s">
        <v>1688</v>
      </c>
      <c r="E340" s="11">
        <v>9</v>
      </c>
      <c r="F340" s="7" t="s">
        <v>2578</v>
      </c>
      <c r="G340" s="21" t="s">
        <v>355</v>
      </c>
      <c r="H340" s="19">
        <v>3508</v>
      </c>
      <c r="I340" s="10">
        <v>45848</v>
      </c>
      <c r="J340" s="11" t="s">
        <v>1143</v>
      </c>
      <c r="K340" s="9">
        <v>9</v>
      </c>
      <c r="L340" s="9" t="s">
        <v>1122</v>
      </c>
      <c r="M340" s="19">
        <v>2</v>
      </c>
      <c r="N340" s="9" t="s">
        <v>726</v>
      </c>
      <c r="O340" s="9">
        <v>2</v>
      </c>
      <c r="P340" s="9" t="s">
        <v>672</v>
      </c>
      <c r="Q340" t="s">
        <v>356</v>
      </c>
      <c r="R340" s="7" t="s">
        <v>615</v>
      </c>
      <c r="S340" s="11" t="s">
        <v>616</v>
      </c>
    </row>
    <row r="341" spans="1:19" hidden="1" x14ac:dyDescent="0.25">
      <c r="A341" s="6" t="s">
        <v>1168</v>
      </c>
      <c r="B341" s="258" t="s">
        <v>1270</v>
      </c>
      <c r="C341" s="206" t="s">
        <v>1689</v>
      </c>
      <c r="E341" s="11">
        <v>2</v>
      </c>
      <c r="F341" s="7" t="s">
        <v>2579</v>
      </c>
      <c r="G341" s="21" t="s">
        <v>355</v>
      </c>
      <c r="H341" s="19">
        <v>3508</v>
      </c>
      <c r="I341" s="10">
        <v>45846</v>
      </c>
      <c r="J341" s="11" t="s">
        <v>1152</v>
      </c>
      <c r="K341" s="9">
        <v>2</v>
      </c>
      <c r="L341" s="9" t="s">
        <v>1140</v>
      </c>
      <c r="M341" s="19">
        <v>3</v>
      </c>
      <c r="N341" s="9" t="s">
        <v>726</v>
      </c>
      <c r="O341" s="9">
        <v>3</v>
      </c>
      <c r="P341" s="9" t="s">
        <v>673</v>
      </c>
      <c r="Q341" t="s">
        <v>356</v>
      </c>
      <c r="R341" s="7" t="s">
        <v>615</v>
      </c>
      <c r="S341" s="11" t="s">
        <v>616</v>
      </c>
    </row>
    <row r="342" spans="1:19" hidden="1" x14ac:dyDescent="0.25">
      <c r="A342" s="6" t="s">
        <v>1168</v>
      </c>
      <c r="B342" s="258" t="s">
        <v>1270</v>
      </c>
      <c r="C342" s="206" t="s">
        <v>1690</v>
      </c>
      <c r="D342" s="8">
        <v>1</v>
      </c>
      <c r="F342" s="7" t="s">
        <v>2580</v>
      </c>
      <c r="G342" s="21" t="s">
        <v>355</v>
      </c>
      <c r="H342" s="19">
        <v>3508</v>
      </c>
      <c r="I342" s="10">
        <v>45846</v>
      </c>
      <c r="J342" s="11" t="s">
        <v>1125</v>
      </c>
      <c r="K342" s="9">
        <v>14</v>
      </c>
      <c r="L342" s="9" t="s">
        <v>1119</v>
      </c>
      <c r="M342" s="19">
        <v>6</v>
      </c>
      <c r="N342" s="9" t="s">
        <v>726</v>
      </c>
      <c r="O342" s="9">
        <v>6</v>
      </c>
      <c r="P342" s="9" t="s">
        <v>676</v>
      </c>
      <c r="Q342" t="s">
        <v>356</v>
      </c>
      <c r="R342" s="7" t="s">
        <v>615</v>
      </c>
      <c r="S342" s="11" t="s">
        <v>616</v>
      </c>
    </row>
    <row r="343" spans="1:19" hidden="1" x14ac:dyDescent="0.25">
      <c r="A343" s="6" t="s">
        <v>1168</v>
      </c>
      <c r="B343" s="258" t="s">
        <v>1270</v>
      </c>
      <c r="C343" s="206" t="s">
        <v>1691</v>
      </c>
      <c r="E343" s="11">
        <v>3</v>
      </c>
      <c r="F343" s="7" t="s">
        <v>2581</v>
      </c>
      <c r="G343" s="21" t="s">
        <v>355</v>
      </c>
      <c r="H343" s="19">
        <v>3514</v>
      </c>
      <c r="I343" s="10">
        <v>45861</v>
      </c>
      <c r="J343" s="11" t="s">
        <v>1137</v>
      </c>
      <c r="K343" s="9">
        <v>3</v>
      </c>
      <c r="L343" s="9" t="s">
        <v>1122</v>
      </c>
      <c r="M343" s="19">
        <v>4</v>
      </c>
      <c r="N343" s="9" t="s">
        <v>726</v>
      </c>
      <c r="O343" s="9">
        <v>4</v>
      </c>
      <c r="P343" s="9" t="s">
        <v>674</v>
      </c>
      <c r="Q343" t="s">
        <v>356</v>
      </c>
      <c r="R343" s="7" t="s">
        <v>615</v>
      </c>
      <c r="S343" s="11" t="s">
        <v>616</v>
      </c>
    </row>
    <row r="344" spans="1:19" hidden="1" x14ac:dyDescent="0.25">
      <c r="A344" s="6" t="s">
        <v>1168</v>
      </c>
      <c r="B344" s="258" t="s">
        <v>1270</v>
      </c>
      <c r="C344" s="206" t="s">
        <v>1692</v>
      </c>
      <c r="D344" s="8">
        <v>2</v>
      </c>
      <c r="E344" s="11">
        <v>3</v>
      </c>
      <c r="F344" s="7" t="s">
        <v>2582</v>
      </c>
      <c r="G344" s="21" t="s">
        <v>355</v>
      </c>
      <c r="H344" s="19">
        <v>3464</v>
      </c>
      <c r="I344" s="10">
        <v>45827</v>
      </c>
      <c r="J344" s="11" t="s">
        <v>1120</v>
      </c>
      <c r="K344" s="9">
        <v>31</v>
      </c>
      <c r="L344" s="9" t="s">
        <v>1119</v>
      </c>
      <c r="M344" s="19">
        <v>3</v>
      </c>
      <c r="N344" s="9" t="s">
        <v>726</v>
      </c>
      <c r="O344" s="9">
        <v>3</v>
      </c>
      <c r="P344" s="9" t="s">
        <v>673</v>
      </c>
      <c r="Q344" t="s">
        <v>356</v>
      </c>
      <c r="R344" s="7" t="s">
        <v>611</v>
      </c>
      <c r="S344" s="11" t="s">
        <v>612</v>
      </c>
    </row>
    <row r="345" spans="1:19" hidden="1" x14ac:dyDescent="0.25">
      <c r="A345" s="6" t="s">
        <v>1168</v>
      </c>
      <c r="B345" s="258" t="s">
        <v>1270</v>
      </c>
      <c r="C345" s="206" t="s">
        <v>1693</v>
      </c>
      <c r="D345" s="8">
        <v>1</v>
      </c>
      <c r="E345" s="11">
        <v>7</v>
      </c>
      <c r="F345" s="7" t="s">
        <v>2583</v>
      </c>
      <c r="G345" s="21" t="s">
        <v>355</v>
      </c>
      <c r="H345" s="19">
        <v>3464</v>
      </c>
      <c r="I345" s="10">
        <v>45827</v>
      </c>
      <c r="J345" s="11" t="s">
        <v>1121</v>
      </c>
      <c r="K345" s="9">
        <v>21</v>
      </c>
      <c r="L345" s="9" t="s">
        <v>1122</v>
      </c>
      <c r="M345" s="19">
        <v>3</v>
      </c>
      <c r="N345" s="9" t="s">
        <v>726</v>
      </c>
      <c r="O345" s="9">
        <v>3</v>
      </c>
      <c r="P345" s="9" t="s">
        <v>673</v>
      </c>
      <c r="Q345" t="s">
        <v>356</v>
      </c>
      <c r="R345" s="7" t="s">
        <v>611</v>
      </c>
      <c r="S345" s="11" t="s">
        <v>612</v>
      </c>
    </row>
    <row r="346" spans="1:19" hidden="1" x14ac:dyDescent="0.25">
      <c r="A346" s="6" t="s">
        <v>1168</v>
      </c>
      <c r="B346" s="258" t="s">
        <v>1270</v>
      </c>
      <c r="C346" s="206" t="s">
        <v>1694</v>
      </c>
      <c r="D346" s="8">
        <v>1</v>
      </c>
      <c r="E346" s="11">
        <v>1</v>
      </c>
      <c r="F346" s="7" t="s">
        <v>2584</v>
      </c>
      <c r="G346" s="21" t="s">
        <v>355</v>
      </c>
      <c r="H346" s="19">
        <v>3508</v>
      </c>
      <c r="I346" s="10">
        <v>45831</v>
      </c>
      <c r="J346" s="11" t="s">
        <v>1143</v>
      </c>
      <c r="K346" s="9">
        <v>15</v>
      </c>
      <c r="L346" s="9" t="s">
        <v>1122</v>
      </c>
      <c r="M346" s="19">
        <v>2</v>
      </c>
      <c r="N346" s="9" t="s">
        <v>726</v>
      </c>
      <c r="O346" s="9">
        <v>2</v>
      </c>
      <c r="P346" s="9" t="s">
        <v>672</v>
      </c>
      <c r="Q346" t="s">
        <v>356</v>
      </c>
      <c r="R346" s="7" t="s">
        <v>615</v>
      </c>
      <c r="S346" s="11" t="s">
        <v>616</v>
      </c>
    </row>
    <row r="347" spans="1:19" hidden="1" x14ac:dyDescent="0.25">
      <c r="A347" s="6" t="s">
        <v>1168</v>
      </c>
      <c r="B347" s="258" t="s">
        <v>1270</v>
      </c>
      <c r="C347" s="206" t="s">
        <v>1695</v>
      </c>
      <c r="E347" s="11">
        <v>13</v>
      </c>
      <c r="F347" s="7" t="s">
        <v>2585</v>
      </c>
      <c r="G347" s="21" t="s">
        <v>355</v>
      </c>
      <c r="H347" s="19">
        <v>3508</v>
      </c>
      <c r="I347" s="10">
        <v>45876</v>
      </c>
      <c r="J347" s="11" t="s">
        <v>1120</v>
      </c>
      <c r="K347" s="9">
        <v>13</v>
      </c>
      <c r="L347" s="9" t="s">
        <v>1119</v>
      </c>
      <c r="M347" s="19">
        <v>3</v>
      </c>
      <c r="N347" s="9" t="s">
        <v>726</v>
      </c>
      <c r="O347" s="9">
        <v>3</v>
      </c>
      <c r="P347" s="9" t="s">
        <v>673</v>
      </c>
      <c r="Q347" t="s">
        <v>356</v>
      </c>
      <c r="R347" s="7" t="s">
        <v>615</v>
      </c>
      <c r="S347" s="11" t="s">
        <v>616</v>
      </c>
    </row>
    <row r="348" spans="1:19" hidden="1" x14ac:dyDescent="0.25">
      <c r="A348" s="6" t="s">
        <v>1168</v>
      </c>
      <c r="B348" s="258" t="s">
        <v>1270</v>
      </c>
      <c r="C348" s="206" t="s">
        <v>1696</v>
      </c>
      <c r="E348" s="11">
        <v>8</v>
      </c>
      <c r="F348" s="7" t="s">
        <v>2586</v>
      </c>
      <c r="G348" s="21" t="s">
        <v>355</v>
      </c>
      <c r="H348" s="19">
        <v>3508</v>
      </c>
      <c r="I348" s="10">
        <v>45825</v>
      </c>
      <c r="J348" s="11" t="s">
        <v>1124</v>
      </c>
      <c r="K348" s="9">
        <v>8</v>
      </c>
      <c r="L348" s="9" t="s">
        <v>1119</v>
      </c>
      <c r="M348" s="19">
        <v>4</v>
      </c>
      <c r="N348" s="9" t="s">
        <v>726</v>
      </c>
      <c r="O348" s="9">
        <v>4</v>
      </c>
      <c r="P348" s="9" t="s">
        <v>674</v>
      </c>
      <c r="Q348" t="s">
        <v>356</v>
      </c>
      <c r="R348" s="7" t="s">
        <v>615</v>
      </c>
      <c r="S348" s="11" t="s">
        <v>616</v>
      </c>
    </row>
    <row r="349" spans="1:19" hidden="1" x14ac:dyDescent="0.25">
      <c r="A349" s="6" t="s">
        <v>1168</v>
      </c>
      <c r="B349" s="258" t="s">
        <v>1270</v>
      </c>
      <c r="C349" s="206" t="s">
        <v>1697</v>
      </c>
      <c r="D349" s="8">
        <v>1</v>
      </c>
      <c r="E349" s="11">
        <v>1</v>
      </c>
      <c r="F349" s="7" t="s">
        <v>2558</v>
      </c>
      <c r="G349" s="21" t="s">
        <v>355</v>
      </c>
      <c r="H349" s="19">
        <v>3508</v>
      </c>
      <c r="I349" s="10">
        <v>45846</v>
      </c>
      <c r="J349" s="11" t="s">
        <v>1120</v>
      </c>
      <c r="K349" s="9">
        <v>15</v>
      </c>
      <c r="L349" s="9" t="s">
        <v>1119</v>
      </c>
      <c r="M349" s="19">
        <v>3</v>
      </c>
      <c r="N349" s="9" t="s">
        <v>726</v>
      </c>
      <c r="O349" s="9">
        <v>3</v>
      </c>
      <c r="P349" s="9" t="s">
        <v>673</v>
      </c>
      <c r="Q349" t="s">
        <v>356</v>
      </c>
      <c r="R349" s="7" t="s">
        <v>615</v>
      </c>
      <c r="S349" s="11" t="s">
        <v>616</v>
      </c>
    </row>
    <row r="350" spans="1:19" hidden="1" x14ac:dyDescent="0.25">
      <c r="A350" s="6" t="s">
        <v>1168</v>
      </c>
      <c r="B350" s="8" t="s">
        <v>1019</v>
      </c>
      <c r="C350" s="206" t="s">
        <v>1698</v>
      </c>
      <c r="D350" s="8">
        <v>1</v>
      </c>
      <c r="F350" s="7" t="s">
        <v>2587</v>
      </c>
      <c r="G350" s="21" t="s">
        <v>355</v>
      </c>
      <c r="H350" s="19">
        <v>3508</v>
      </c>
      <c r="I350" s="10">
        <v>45819</v>
      </c>
      <c r="J350" s="11" t="s">
        <v>1123</v>
      </c>
      <c r="K350" s="9">
        <v>14</v>
      </c>
      <c r="L350" s="9" t="s">
        <v>1119</v>
      </c>
      <c r="M350" s="19">
        <v>5</v>
      </c>
      <c r="N350" s="9" t="s">
        <v>726</v>
      </c>
      <c r="O350" s="9">
        <v>5</v>
      </c>
      <c r="P350" s="9" t="s">
        <v>675</v>
      </c>
      <c r="Q350" t="s">
        <v>356</v>
      </c>
      <c r="R350" s="7" t="s">
        <v>615</v>
      </c>
      <c r="S350" s="11" t="s">
        <v>616</v>
      </c>
    </row>
    <row r="351" spans="1:19" hidden="1" x14ac:dyDescent="0.25">
      <c r="A351" s="6" t="s">
        <v>1168</v>
      </c>
      <c r="B351" s="258" t="s">
        <v>1019</v>
      </c>
      <c r="C351" s="206" t="s">
        <v>1699</v>
      </c>
      <c r="D351" s="8">
        <v>2</v>
      </c>
      <c r="F351" s="7" t="s">
        <v>2588</v>
      </c>
      <c r="G351" s="21" t="s">
        <v>355</v>
      </c>
      <c r="H351" s="19">
        <v>3508</v>
      </c>
      <c r="I351" s="10">
        <v>45841</v>
      </c>
      <c r="J351" s="11" t="s">
        <v>1124</v>
      </c>
      <c r="K351" s="9">
        <v>28</v>
      </c>
      <c r="L351" s="9" t="s">
        <v>1119</v>
      </c>
      <c r="M351" s="19">
        <v>4</v>
      </c>
      <c r="N351" s="9" t="s">
        <v>726</v>
      </c>
      <c r="O351" s="9">
        <v>4</v>
      </c>
      <c r="P351" s="9" t="s">
        <v>674</v>
      </c>
      <c r="Q351" t="s">
        <v>356</v>
      </c>
      <c r="R351" s="7" t="s">
        <v>615</v>
      </c>
      <c r="S351" s="11" t="s">
        <v>616</v>
      </c>
    </row>
    <row r="352" spans="1:19" hidden="1" x14ac:dyDescent="0.25">
      <c r="A352" s="6" t="s">
        <v>1168</v>
      </c>
      <c r="B352" s="258" t="s">
        <v>1019</v>
      </c>
      <c r="C352" s="206" t="s">
        <v>1700</v>
      </c>
      <c r="D352" s="8">
        <v>1</v>
      </c>
      <c r="E352" s="11">
        <v>9</v>
      </c>
      <c r="F352" s="7" t="s">
        <v>2589</v>
      </c>
      <c r="G352" s="21" t="s">
        <v>355</v>
      </c>
      <c r="H352" s="19">
        <v>3407</v>
      </c>
      <c r="I352" s="10">
        <v>45875</v>
      </c>
      <c r="J352" s="11" t="s">
        <v>1124</v>
      </c>
      <c r="K352" s="9">
        <v>23</v>
      </c>
      <c r="L352" s="9" t="s">
        <v>1119</v>
      </c>
      <c r="M352" s="19">
        <v>4</v>
      </c>
      <c r="N352" s="9" t="s">
        <v>726</v>
      </c>
      <c r="O352" s="9">
        <v>4</v>
      </c>
      <c r="P352" s="9" t="s">
        <v>674</v>
      </c>
      <c r="Q352" t="s">
        <v>356</v>
      </c>
      <c r="R352" s="7" t="s">
        <v>605</v>
      </c>
      <c r="S352" s="11" t="s">
        <v>606</v>
      </c>
    </row>
    <row r="353" spans="1:19" hidden="1" x14ac:dyDescent="0.25">
      <c r="A353" s="6" t="s">
        <v>1168</v>
      </c>
      <c r="B353" s="258" t="s">
        <v>1019</v>
      </c>
      <c r="C353" s="206" t="s">
        <v>1701</v>
      </c>
      <c r="E353" s="11">
        <v>9</v>
      </c>
      <c r="F353" s="7" t="s">
        <v>2590</v>
      </c>
      <c r="G353" s="21" t="s">
        <v>355</v>
      </c>
      <c r="H353" s="19">
        <v>3407</v>
      </c>
      <c r="I353" s="10">
        <v>45876</v>
      </c>
      <c r="J353" s="11" t="s">
        <v>1124</v>
      </c>
      <c r="K353" s="9">
        <v>9</v>
      </c>
      <c r="L353" s="9" t="s">
        <v>1119</v>
      </c>
      <c r="M353" s="19">
        <v>4</v>
      </c>
      <c r="N353" s="9" t="s">
        <v>726</v>
      </c>
      <c r="O353" s="9">
        <v>4</v>
      </c>
      <c r="P353" s="9" t="s">
        <v>674</v>
      </c>
      <c r="Q353" t="s">
        <v>356</v>
      </c>
      <c r="R353" s="7" t="s">
        <v>605</v>
      </c>
      <c r="S353" s="11" t="s">
        <v>606</v>
      </c>
    </row>
    <row r="354" spans="1:19" hidden="1" x14ac:dyDescent="0.25">
      <c r="A354" s="6" t="s">
        <v>1168</v>
      </c>
      <c r="B354" s="258" t="s">
        <v>1019</v>
      </c>
      <c r="C354" s="206" t="s">
        <v>1702</v>
      </c>
      <c r="E354" s="11">
        <v>2</v>
      </c>
      <c r="F354" s="7" t="s">
        <v>2591</v>
      </c>
      <c r="G354" s="21" t="s">
        <v>355</v>
      </c>
      <c r="H354" s="19">
        <v>3407</v>
      </c>
      <c r="I354" s="10">
        <v>45868</v>
      </c>
      <c r="J354" s="11" t="s">
        <v>1169</v>
      </c>
      <c r="K354" s="9">
        <v>2</v>
      </c>
      <c r="L354" s="9" t="s">
        <v>1140</v>
      </c>
      <c r="M354" s="19">
        <v>4</v>
      </c>
      <c r="N354" s="9" t="s">
        <v>726</v>
      </c>
      <c r="O354" s="9">
        <v>4</v>
      </c>
      <c r="P354" s="9" t="s">
        <v>674</v>
      </c>
      <c r="Q354" t="s">
        <v>356</v>
      </c>
      <c r="R354" s="7" t="s">
        <v>605</v>
      </c>
      <c r="S354" s="11" t="s">
        <v>606</v>
      </c>
    </row>
    <row r="355" spans="1:19" hidden="1" x14ac:dyDescent="0.25">
      <c r="A355" s="6" t="s">
        <v>1168</v>
      </c>
      <c r="B355" s="8" t="s">
        <v>1703</v>
      </c>
      <c r="C355" s="206" t="s">
        <v>1704</v>
      </c>
      <c r="D355" s="8">
        <v>27</v>
      </c>
      <c r="F355" s="7" t="s">
        <v>2592</v>
      </c>
      <c r="G355" s="21" t="s">
        <v>355</v>
      </c>
      <c r="H355" s="19">
        <v>3407</v>
      </c>
      <c r="I355" s="10">
        <v>45873</v>
      </c>
      <c r="J355" s="11" t="s">
        <v>1124</v>
      </c>
      <c r="K355" s="9">
        <v>378</v>
      </c>
      <c r="L355" s="9" t="s">
        <v>1119</v>
      </c>
      <c r="M355" s="19">
        <v>4</v>
      </c>
      <c r="N355" s="9" t="s">
        <v>726</v>
      </c>
      <c r="O355" s="9">
        <v>4</v>
      </c>
      <c r="P355" s="9" t="s">
        <v>674</v>
      </c>
      <c r="Q355" t="s">
        <v>356</v>
      </c>
      <c r="R355" s="7" t="s">
        <v>605</v>
      </c>
      <c r="S355" s="11" t="s">
        <v>606</v>
      </c>
    </row>
    <row r="356" spans="1:19" hidden="1" x14ac:dyDescent="0.25">
      <c r="A356" s="6" t="s">
        <v>1168</v>
      </c>
      <c r="B356" s="258" t="s">
        <v>1703</v>
      </c>
      <c r="C356" s="206" t="s">
        <v>1705</v>
      </c>
      <c r="E356" s="11">
        <v>6</v>
      </c>
      <c r="F356" s="7" t="s">
        <v>2593</v>
      </c>
      <c r="G356" s="21" t="s">
        <v>355</v>
      </c>
      <c r="H356" s="19">
        <v>3522</v>
      </c>
      <c r="I356" s="10">
        <v>45882</v>
      </c>
      <c r="J356" s="11" t="s">
        <v>1121</v>
      </c>
      <c r="K356" s="9">
        <v>6</v>
      </c>
      <c r="L356" s="9" t="s">
        <v>1122</v>
      </c>
      <c r="M356" s="19">
        <v>3</v>
      </c>
      <c r="N356" s="9" t="s">
        <v>726</v>
      </c>
      <c r="O356" s="9">
        <v>3</v>
      </c>
      <c r="P356" s="9" t="s">
        <v>673</v>
      </c>
      <c r="Q356" t="s">
        <v>356</v>
      </c>
      <c r="R356" s="7" t="s">
        <v>617</v>
      </c>
      <c r="S356" s="11" t="s">
        <v>618</v>
      </c>
    </row>
    <row r="357" spans="1:19" hidden="1" x14ac:dyDescent="0.25">
      <c r="A357" s="6" t="s">
        <v>1168</v>
      </c>
      <c r="B357" s="258" t="s">
        <v>1703</v>
      </c>
      <c r="C357" s="206" t="s">
        <v>1706</v>
      </c>
      <c r="E357" s="11">
        <v>11</v>
      </c>
      <c r="F357" s="7" t="s">
        <v>2594</v>
      </c>
      <c r="G357" s="21" t="s">
        <v>355</v>
      </c>
      <c r="H357" s="19">
        <v>3514</v>
      </c>
      <c r="I357" s="10">
        <v>45880</v>
      </c>
      <c r="J357" s="11" t="s">
        <v>1123</v>
      </c>
      <c r="K357" s="9">
        <v>11</v>
      </c>
      <c r="L357" s="9" t="s">
        <v>1119</v>
      </c>
      <c r="M357" s="19">
        <v>5</v>
      </c>
      <c r="N357" s="9" t="s">
        <v>726</v>
      </c>
      <c r="O357" s="9">
        <v>5</v>
      </c>
      <c r="P357" s="9" t="s">
        <v>675</v>
      </c>
      <c r="Q357" t="s">
        <v>356</v>
      </c>
      <c r="R357" s="7" t="s">
        <v>615</v>
      </c>
      <c r="S357" s="11" t="s">
        <v>616</v>
      </c>
    </row>
    <row r="358" spans="1:19" hidden="1" x14ac:dyDescent="0.25">
      <c r="A358" s="6" t="s">
        <v>1168</v>
      </c>
      <c r="B358" s="8" t="s">
        <v>1020</v>
      </c>
      <c r="C358" s="206" t="s">
        <v>1707</v>
      </c>
      <c r="E358" s="11">
        <v>11</v>
      </c>
      <c r="F358" s="7" t="s">
        <v>2595</v>
      </c>
      <c r="G358" s="21" t="s">
        <v>355</v>
      </c>
      <c r="H358" s="19">
        <v>3508</v>
      </c>
      <c r="I358" s="10">
        <v>45826</v>
      </c>
      <c r="J358" s="11" t="s">
        <v>1124</v>
      </c>
      <c r="K358" s="9">
        <v>11</v>
      </c>
      <c r="L358" s="9" t="s">
        <v>1119</v>
      </c>
      <c r="M358" s="19">
        <v>4</v>
      </c>
      <c r="N358" s="9" t="s">
        <v>726</v>
      </c>
      <c r="O358" s="9">
        <v>4</v>
      </c>
      <c r="P358" s="9" t="s">
        <v>674</v>
      </c>
      <c r="Q358" t="s">
        <v>356</v>
      </c>
      <c r="R358" s="7" t="s">
        <v>615</v>
      </c>
      <c r="S358" s="11" t="s">
        <v>616</v>
      </c>
    </row>
    <row r="359" spans="1:19" hidden="1" x14ac:dyDescent="0.25">
      <c r="A359" s="6" t="s">
        <v>1168</v>
      </c>
      <c r="B359" s="258" t="s">
        <v>1020</v>
      </c>
      <c r="C359" s="206" t="s">
        <v>1708</v>
      </c>
      <c r="D359" s="8">
        <v>1</v>
      </c>
      <c r="F359" s="7" t="s">
        <v>2595</v>
      </c>
      <c r="G359" s="21" t="s">
        <v>355</v>
      </c>
      <c r="H359" s="19">
        <v>3508</v>
      </c>
      <c r="I359" s="10">
        <v>45826</v>
      </c>
      <c r="J359" s="11" t="s">
        <v>1124</v>
      </c>
      <c r="K359" s="9">
        <v>14</v>
      </c>
      <c r="L359" s="9" t="s">
        <v>1119</v>
      </c>
      <c r="M359" s="19">
        <v>4</v>
      </c>
      <c r="N359" s="9" t="s">
        <v>726</v>
      </c>
      <c r="O359" s="9">
        <v>4</v>
      </c>
      <c r="P359" s="9" t="s">
        <v>674</v>
      </c>
      <c r="Q359" t="s">
        <v>356</v>
      </c>
      <c r="R359" s="7" t="s">
        <v>615</v>
      </c>
      <c r="S359" s="11" t="s">
        <v>616</v>
      </c>
    </row>
    <row r="360" spans="1:19" hidden="1" x14ac:dyDescent="0.25">
      <c r="A360" s="6" t="s">
        <v>1168</v>
      </c>
      <c r="B360" s="258" t="s">
        <v>1020</v>
      </c>
      <c r="C360" s="206" t="s">
        <v>1709</v>
      </c>
      <c r="E360" s="11">
        <v>5</v>
      </c>
      <c r="F360" s="7" t="s">
        <v>2596</v>
      </c>
      <c r="G360" s="21" t="s">
        <v>355</v>
      </c>
      <c r="H360" s="19">
        <v>3508</v>
      </c>
      <c r="I360" s="10">
        <v>45826</v>
      </c>
      <c r="J360" s="11" t="s">
        <v>1120</v>
      </c>
      <c r="K360" s="9">
        <v>5</v>
      </c>
      <c r="L360" s="9" t="s">
        <v>1119</v>
      </c>
      <c r="M360" s="19">
        <v>3</v>
      </c>
      <c r="N360" s="9" t="s">
        <v>726</v>
      </c>
      <c r="O360" s="9">
        <v>3</v>
      </c>
      <c r="P360" s="9" t="s">
        <v>673</v>
      </c>
      <c r="Q360" t="s">
        <v>356</v>
      </c>
      <c r="R360" s="7" t="s">
        <v>615</v>
      </c>
      <c r="S360" s="11" t="s">
        <v>616</v>
      </c>
    </row>
    <row r="361" spans="1:19" hidden="1" x14ac:dyDescent="0.25">
      <c r="A361" s="6" t="s">
        <v>1168</v>
      </c>
      <c r="B361" s="258" t="s">
        <v>1020</v>
      </c>
      <c r="C361" s="206" t="s">
        <v>1710</v>
      </c>
      <c r="E361" s="11">
        <v>5</v>
      </c>
      <c r="F361" s="7" t="s">
        <v>2597</v>
      </c>
      <c r="G361" s="21" t="s">
        <v>355</v>
      </c>
      <c r="H361" s="19">
        <v>3508</v>
      </c>
      <c r="I361" s="10">
        <v>45826</v>
      </c>
      <c r="J361" s="11" t="s">
        <v>1123</v>
      </c>
      <c r="K361" s="9">
        <v>5</v>
      </c>
      <c r="L361" s="9" t="s">
        <v>1119</v>
      </c>
      <c r="M361" s="19">
        <v>5</v>
      </c>
      <c r="N361" s="9" t="s">
        <v>726</v>
      </c>
      <c r="O361" s="9">
        <v>5</v>
      </c>
      <c r="P361" s="9" t="s">
        <v>675</v>
      </c>
      <c r="Q361" t="s">
        <v>356</v>
      </c>
      <c r="R361" s="7" t="s">
        <v>615</v>
      </c>
      <c r="S361" s="11" t="s">
        <v>616</v>
      </c>
    </row>
    <row r="362" spans="1:19" hidden="1" x14ac:dyDescent="0.25">
      <c r="A362" s="6" t="s">
        <v>1168</v>
      </c>
      <c r="B362" s="258" t="s">
        <v>1020</v>
      </c>
      <c r="C362" s="206" t="s">
        <v>1711</v>
      </c>
      <c r="E362" s="11">
        <v>5</v>
      </c>
      <c r="F362" s="7" t="s">
        <v>2597</v>
      </c>
      <c r="G362" s="21" t="s">
        <v>355</v>
      </c>
      <c r="H362" s="19">
        <v>3508</v>
      </c>
      <c r="I362" s="10">
        <v>45826</v>
      </c>
      <c r="J362" s="11" t="s">
        <v>1123</v>
      </c>
      <c r="K362" s="9">
        <v>5</v>
      </c>
      <c r="L362" s="9" t="s">
        <v>1119</v>
      </c>
      <c r="M362" s="19">
        <v>5</v>
      </c>
      <c r="N362" s="9" t="s">
        <v>726</v>
      </c>
      <c r="O362" s="9">
        <v>5</v>
      </c>
      <c r="P362" s="9" t="s">
        <v>675</v>
      </c>
      <c r="Q362" t="s">
        <v>356</v>
      </c>
      <c r="R362" s="7" t="s">
        <v>615</v>
      </c>
      <c r="S362" s="11" t="s">
        <v>616</v>
      </c>
    </row>
    <row r="363" spans="1:19" hidden="1" x14ac:dyDescent="0.25">
      <c r="A363" s="6" t="s">
        <v>1168</v>
      </c>
      <c r="B363" s="258" t="s">
        <v>1020</v>
      </c>
      <c r="C363" s="206" t="s">
        <v>1712</v>
      </c>
      <c r="D363" s="8">
        <v>1</v>
      </c>
      <c r="F363" s="7" t="s">
        <v>2598</v>
      </c>
      <c r="G363" s="21" t="s">
        <v>355</v>
      </c>
      <c r="H363" s="19">
        <v>3508</v>
      </c>
      <c r="I363" s="10">
        <v>45825</v>
      </c>
      <c r="J363" s="11" t="s">
        <v>1125</v>
      </c>
      <c r="K363" s="9">
        <v>14</v>
      </c>
      <c r="L363" s="9" t="s">
        <v>1119</v>
      </c>
      <c r="M363" s="19">
        <v>6</v>
      </c>
      <c r="N363" s="9" t="s">
        <v>726</v>
      </c>
      <c r="O363" s="9">
        <v>6</v>
      </c>
      <c r="P363" s="9" t="s">
        <v>676</v>
      </c>
      <c r="Q363" t="s">
        <v>356</v>
      </c>
      <c r="R363" s="7" t="s">
        <v>615</v>
      </c>
      <c r="S363" s="11" t="s">
        <v>616</v>
      </c>
    </row>
    <row r="364" spans="1:19" hidden="1" x14ac:dyDescent="0.25">
      <c r="A364" s="6" t="s">
        <v>1168</v>
      </c>
      <c r="B364" s="258" t="s">
        <v>1020</v>
      </c>
      <c r="C364" s="206" t="s">
        <v>1713</v>
      </c>
      <c r="E364" s="11">
        <v>459</v>
      </c>
      <c r="F364" s="7" t="s">
        <v>2599</v>
      </c>
      <c r="G364" s="21" t="s">
        <v>355</v>
      </c>
      <c r="H364" s="19">
        <v>2306</v>
      </c>
      <c r="I364" s="10">
        <v>45889</v>
      </c>
      <c r="J364" s="11" t="s">
        <v>2316</v>
      </c>
      <c r="K364" s="9">
        <v>459</v>
      </c>
      <c r="L364" s="9" t="s">
        <v>1129</v>
      </c>
      <c r="M364" s="19">
        <v>15</v>
      </c>
      <c r="N364" s="9" t="s">
        <v>727</v>
      </c>
      <c r="O364" s="9" t="s">
        <v>1128</v>
      </c>
      <c r="P364" s="9" t="s">
        <v>680</v>
      </c>
      <c r="Q364" t="s">
        <v>356</v>
      </c>
      <c r="R364" s="7" t="s">
        <v>688</v>
      </c>
      <c r="S364" s="11">
        <v>2306</v>
      </c>
    </row>
    <row r="365" spans="1:19" hidden="1" x14ac:dyDescent="0.25">
      <c r="A365" s="6" t="s">
        <v>1168</v>
      </c>
      <c r="B365" s="8" t="s">
        <v>1271</v>
      </c>
      <c r="C365" s="206" t="s">
        <v>1714</v>
      </c>
      <c r="E365" s="11">
        <v>3</v>
      </c>
      <c r="F365" s="7" t="s">
        <v>2600</v>
      </c>
      <c r="G365" s="21" t="s">
        <v>58</v>
      </c>
      <c r="H365" s="19">
        <v>2977</v>
      </c>
      <c r="I365" s="10">
        <v>45845</v>
      </c>
      <c r="J365" s="11" t="s">
        <v>1125</v>
      </c>
      <c r="K365" s="9">
        <v>3</v>
      </c>
      <c r="L365" s="9" t="s">
        <v>1119</v>
      </c>
      <c r="M365" s="19">
        <v>6</v>
      </c>
      <c r="N365" s="9" t="s">
        <v>726</v>
      </c>
      <c r="O365" s="9">
        <v>6</v>
      </c>
      <c r="P365" s="9" t="s">
        <v>676</v>
      </c>
      <c r="Q365" t="s">
        <v>59</v>
      </c>
      <c r="R365" s="7" t="s">
        <v>452</v>
      </c>
      <c r="S365" s="11" t="s">
        <v>454</v>
      </c>
    </row>
    <row r="366" spans="1:19" hidden="1" x14ac:dyDescent="0.25">
      <c r="A366" s="6" t="s">
        <v>1168</v>
      </c>
      <c r="B366" s="258" t="s">
        <v>1271</v>
      </c>
      <c r="C366" s="206" t="s">
        <v>1715</v>
      </c>
      <c r="E366" s="11">
        <v>3</v>
      </c>
      <c r="F366" s="7" t="s">
        <v>2601</v>
      </c>
      <c r="G366" s="21" t="s">
        <v>58</v>
      </c>
      <c r="H366" s="19">
        <v>2977</v>
      </c>
      <c r="I366" s="10">
        <v>45845</v>
      </c>
      <c r="J366" s="11" t="s">
        <v>1150</v>
      </c>
      <c r="K366" s="9">
        <v>3</v>
      </c>
      <c r="L366" s="9" t="s">
        <v>1151</v>
      </c>
      <c r="M366" s="19">
        <v>5</v>
      </c>
      <c r="N366" s="9" t="s">
        <v>726</v>
      </c>
      <c r="O366" s="9">
        <v>5</v>
      </c>
      <c r="P366" s="9" t="s">
        <v>675</v>
      </c>
      <c r="Q366" t="s">
        <v>59</v>
      </c>
      <c r="R366" s="7" t="s">
        <v>452</v>
      </c>
      <c r="S366" s="11" t="s">
        <v>454</v>
      </c>
    </row>
    <row r="367" spans="1:19" hidden="1" x14ac:dyDescent="0.25">
      <c r="A367" s="6" t="s">
        <v>1168</v>
      </c>
      <c r="B367" s="258" t="s">
        <v>1271</v>
      </c>
      <c r="C367" s="206" t="s">
        <v>1714</v>
      </c>
      <c r="E367" s="11">
        <v>2</v>
      </c>
      <c r="F367" s="7" t="s">
        <v>2600</v>
      </c>
      <c r="G367" s="21" t="s">
        <v>58</v>
      </c>
      <c r="H367" s="19">
        <v>2977</v>
      </c>
      <c r="I367" s="10">
        <v>45845</v>
      </c>
      <c r="J367" s="11" t="s">
        <v>1125</v>
      </c>
      <c r="K367" s="9">
        <v>2</v>
      </c>
      <c r="L367" s="9" t="s">
        <v>1119</v>
      </c>
      <c r="M367" s="19">
        <v>6</v>
      </c>
      <c r="N367" s="9" t="s">
        <v>726</v>
      </c>
      <c r="O367" s="9">
        <v>6</v>
      </c>
      <c r="P367" s="9" t="s">
        <v>676</v>
      </c>
      <c r="Q367" t="s">
        <v>59</v>
      </c>
      <c r="R367" s="7" t="s">
        <v>452</v>
      </c>
      <c r="S367" s="11" t="s">
        <v>454</v>
      </c>
    </row>
    <row r="368" spans="1:19" hidden="1" x14ac:dyDescent="0.25">
      <c r="A368" s="6" t="s">
        <v>1168</v>
      </c>
      <c r="B368" s="258" t="s">
        <v>1271</v>
      </c>
      <c r="C368" s="206" t="s">
        <v>1282</v>
      </c>
      <c r="E368" s="11">
        <v>2</v>
      </c>
      <c r="F368" s="7" t="s">
        <v>1326</v>
      </c>
      <c r="G368" s="21" t="s">
        <v>355</v>
      </c>
      <c r="H368" s="19">
        <v>3522</v>
      </c>
      <c r="I368" s="10">
        <v>45772</v>
      </c>
      <c r="J368" s="11" t="s">
        <v>1125</v>
      </c>
      <c r="K368" s="9">
        <v>2</v>
      </c>
      <c r="L368" s="9" t="s">
        <v>1119</v>
      </c>
      <c r="M368" s="19">
        <v>6</v>
      </c>
      <c r="N368" s="9" t="s">
        <v>726</v>
      </c>
      <c r="O368" s="9">
        <v>6</v>
      </c>
      <c r="P368" s="9" t="s">
        <v>676</v>
      </c>
      <c r="Q368" t="s">
        <v>356</v>
      </c>
      <c r="R368" s="7" t="s">
        <v>617</v>
      </c>
      <c r="S368" s="11" t="s">
        <v>618</v>
      </c>
    </row>
    <row r="369" spans="1:20" hidden="1" x14ac:dyDescent="0.25">
      <c r="A369" s="6" t="s">
        <v>1168</v>
      </c>
      <c r="B369" s="258" t="s">
        <v>1271</v>
      </c>
      <c r="C369" s="206" t="s">
        <v>1281</v>
      </c>
      <c r="E369" s="11">
        <v>2</v>
      </c>
      <c r="F369" s="7" t="s">
        <v>1325</v>
      </c>
      <c r="G369" s="21" t="s">
        <v>355</v>
      </c>
      <c r="H369" s="19">
        <v>3500</v>
      </c>
      <c r="I369" s="10">
        <v>45803</v>
      </c>
      <c r="J369" s="11" t="s">
        <v>1125</v>
      </c>
      <c r="K369" s="9">
        <v>2</v>
      </c>
      <c r="L369" s="9" t="s">
        <v>1119</v>
      </c>
      <c r="M369" s="19">
        <v>6</v>
      </c>
      <c r="N369" s="9" t="s">
        <v>726</v>
      </c>
      <c r="O369" s="9">
        <v>6</v>
      </c>
      <c r="P369" s="9" t="s">
        <v>676</v>
      </c>
      <c r="Q369" t="s">
        <v>356</v>
      </c>
      <c r="R369" s="7" t="s">
        <v>613</v>
      </c>
      <c r="S369" s="11" t="s">
        <v>614</v>
      </c>
    </row>
    <row r="370" spans="1:20" hidden="1" x14ac:dyDescent="0.25">
      <c r="A370" s="6" t="s">
        <v>1168</v>
      </c>
      <c r="B370" s="258" t="s">
        <v>1271</v>
      </c>
      <c r="C370" s="206" t="s">
        <v>1283</v>
      </c>
      <c r="E370" s="11">
        <v>2</v>
      </c>
      <c r="F370" s="7" t="s">
        <v>1326</v>
      </c>
      <c r="G370" s="21" t="s">
        <v>355</v>
      </c>
      <c r="H370" s="19">
        <v>3522</v>
      </c>
      <c r="I370" s="10">
        <v>45772</v>
      </c>
      <c r="J370" s="11" t="s">
        <v>1125</v>
      </c>
      <c r="K370" s="9">
        <v>2</v>
      </c>
      <c r="L370" s="9" t="s">
        <v>1119</v>
      </c>
      <c r="M370" s="19">
        <v>6</v>
      </c>
      <c r="N370" s="9" t="s">
        <v>726</v>
      </c>
      <c r="O370" s="9">
        <v>6</v>
      </c>
      <c r="P370" s="9" t="s">
        <v>676</v>
      </c>
      <c r="Q370" t="s">
        <v>356</v>
      </c>
      <c r="R370" s="7" t="s">
        <v>617</v>
      </c>
      <c r="S370" s="11" t="s">
        <v>618</v>
      </c>
      <c r="T370" s="205"/>
    </row>
    <row r="371" spans="1:20" hidden="1" x14ac:dyDescent="0.25">
      <c r="A371" s="6" t="s">
        <v>1168</v>
      </c>
      <c r="B371" s="8" t="s">
        <v>1716</v>
      </c>
      <c r="C371" s="206" t="s">
        <v>1717</v>
      </c>
      <c r="D371" s="8">
        <v>4</v>
      </c>
      <c r="F371" s="7" t="s">
        <v>2602</v>
      </c>
      <c r="G371" s="21" t="s">
        <v>355</v>
      </c>
      <c r="H371" s="19">
        <v>2306</v>
      </c>
      <c r="I371" s="10">
        <v>45874</v>
      </c>
      <c r="J371" s="11" t="s">
        <v>2333</v>
      </c>
      <c r="K371" s="9">
        <v>56</v>
      </c>
      <c r="L371" s="9" t="s">
        <v>1130</v>
      </c>
      <c r="M371" s="19">
        <v>16</v>
      </c>
      <c r="N371" s="9" t="s">
        <v>727</v>
      </c>
      <c r="O371" s="9" t="s">
        <v>1128</v>
      </c>
      <c r="P371" s="9" t="s">
        <v>680</v>
      </c>
      <c r="Q371" t="s">
        <v>356</v>
      </c>
      <c r="R371" s="7" t="s">
        <v>688</v>
      </c>
      <c r="S371" s="11">
        <v>2306</v>
      </c>
      <c r="T371" s="205"/>
    </row>
    <row r="372" spans="1:20" hidden="1" x14ac:dyDescent="0.25">
      <c r="A372" s="6" t="s">
        <v>1168</v>
      </c>
      <c r="B372" s="8" t="s">
        <v>1272</v>
      </c>
      <c r="C372" s="206" t="s">
        <v>1718</v>
      </c>
      <c r="D372" s="8">
        <v>2</v>
      </c>
      <c r="F372" s="7" t="s">
        <v>2603</v>
      </c>
      <c r="G372" s="21" t="s">
        <v>355</v>
      </c>
      <c r="H372" s="19">
        <v>3522</v>
      </c>
      <c r="I372" s="10">
        <v>45856</v>
      </c>
      <c r="J372" s="11" t="s">
        <v>1125</v>
      </c>
      <c r="K372" s="9">
        <v>28</v>
      </c>
      <c r="L372" s="9" t="s">
        <v>1119</v>
      </c>
      <c r="M372" s="19">
        <v>6</v>
      </c>
      <c r="N372" s="9" t="s">
        <v>726</v>
      </c>
      <c r="O372" s="9">
        <v>6</v>
      </c>
      <c r="P372" s="9" t="s">
        <v>676</v>
      </c>
      <c r="Q372" t="s">
        <v>356</v>
      </c>
      <c r="R372" s="7" t="s">
        <v>617</v>
      </c>
      <c r="S372" s="11" t="s">
        <v>618</v>
      </c>
    </row>
    <row r="373" spans="1:20" hidden="1" x14ac:dyDescent="0.25">
      <c r="A373" s="6" t="s">
        <v>1168</v>
      </c>
      <c r="B373" s="258" t="s">
        <v>1272</v>
      </c>
      <c r="C373" s="206" t="s">
        <v>1719</v>
      </c>
      <c r="E373" s="11">
        <v>2</v>
      </c>
      <c r="F373" s="7" t="s">
        <v>2604</v>
      </c>
      <c r="G373" s="21" t="s">
        <v>355</v>
      </c>
      <c r="H373" s="19">
        <v>3522</v>
      </c>
      <c r="I373" s="10">
        <v>45859</v>
      </c>
      <c r="J373" s="11" t="s">
        <v>1133</v>
      </c>
      <c r="K373" s="9">
        <v>2</v>
      </c>
      <c r="L373" s="9" t="s">
        <v>1119</v>
      </c>
      <c r="M373" s="19">
        <v>7</v>
      </c>
      <c r="N373" s="9" t="s">
        <v>726</v>
      </c>
      <c r="O373" s="9" t="s">
        <v>1134</v>
      </c>
      <c r="P373" s="9" t="s">
        <v>677</v>
      </c>
      <c r="Q373" t="s">
        <v>356</v>
      </c>
      <c r="R373" s="7" t="s">
        <v>617</v>
      </c>
      <c r="S373" s="11" t="s">
        <v>618</v>
      </c>
    </row>
    <row r="374" spans="1:20" hidden="1" x14ac:dyDescent="0.25">
      <c r="A374" s="6" t="s">
        <v>1168</v>
      </c>
      <c r="B374" s="258" t="s">
        <v>1272</v>
      </c>
      <c r="C374" s="206" t="s">
        <v>1720</v>
      </c>
      <c r="E374" s="11">
        <v>6</v>
      </c>
      <c r="F374" s="7" t="s">
        <v>2605</v>
      </c>
      <c r="G374" s="21" t="s">
        <v>355</v>
      </c>
      <c r="H374" s="19">
        <v>3500</v>
      </c>
      <c r="I374" s="10">
        <v>45859</v>
      </c>
      <c r="J374" s="11" t="s">
        <v>1133</v>
      </c>
      <c r="K374" s="9">
        <v>6</v>
      </c>
      <c r="L374" s="9" t="s">
        <v>1119</v>
      </c>
      <c r="M374" s="19">
        <v>7</v>
      </c>
      <c r="N374" s="9" t="s">
        <v>726</v>
      </c>
      <c r="O374" s="9" t="s">
        <v>1134</v>
      </c>
      <c r="P374" s="9" t="s">
        <v>677</v>
      </c>
      <c r="Q374" t="s">
        <v>356</v>
      </c>
      <c r="R374" s="7" t="s">
        <v>613</v>
      </c>
      <c r="S374" s="11" t="s">
        <v>614</v>
      </c>
    </row>
    <row r="375" spans="1:20" hidden="1" x14ac:dyDescent="0.25">
      <c r="A375" s="6" t="s">
        <v>1168</v>
      </c>
      <c r="B375" s="258" t="s">
        <v>1272</v>
      </c>
      <c r="C375" s="206" t="s">
        <v>1721</v>
      </c>
      <c r="E375" s="11">
        <v>4</v>
      </c>
      <c r="F375" s="7" t="s">
        <v>2606</v>
      </c>
      <c r="G375" s="21" t="s">
        <v>355</v>
      </c>
      <c r="H375" s="19">
        <v>3500</v>
      </c>
      <c r="I375" s="10">
        <v>45834</v>
      </c>
      <c r="J375" s="11" t="s">
        <v>1136</v>
      </c>
      <c r="K375" s="9">
        <v>4</v>
      </c>
      <c r="L375" s="9" t="s">
        <v>1122</v>
      </c>
      <c r="M375" s="19">
        <v>5</v>
      </c>
      <c r="N375" s="9" t="s">
        <v>726</v>
      </c>
      <c r="O375" s="9">
        <v>5</v>
      </c>
      <c r="P375" s="9" t="s">
        <v>675</v>
      </c>
      <c r="Q375" t="s">
        <v>356</v>
      </c>
      <c r="R375" s="7" t="s">
        <v>613</v>
      </c>
      <c r="S375" s="11" t="s">
        <v>614</v>
      </c>
    </row>
    <row r="376" spans="1:20" hidden="1" x14ac:dyDescent="0.25">
      <c r="A376" s="6" t="s">
        <v>1168</v>
      </c>
      <c r="B376" s="258" t="s">
        <v>1272</v>
      </c>
      <c r="C376" s="206" t="s">
        <v>1722</v>
      </c>
      <c r="E376" s="11">
        <v>4</v>
      </c>
      <c r="F376" s="7" t="s">
        <v>2607</v>
      </c>
      <c r="G376" s="21" t="s">
        <v>355</v>
      </c>
      <c r="H376" s="19">
        <v>3407</v>
      </c>
      <c r="I376" s="10">
        <v>45873</v>
      </c>
      <c r="J376" s="11" t="s">
        <v>1120</v>
      </c>
      <c r="K376" s="9">
        <v>4</v>
      </c>
      <c r="L376" s="9" t="s">
        <v>1119</v>
      </c>
      <c r="M376" s="19">
        <v>3</v>
      </c>
      <c r="N376" s="9" t="s">
        <v>726</v>
      </c>
      <c r="O376" s="9">
        <v>3</v>
      </c>
      <c r="P376" s="9" t="s">
        <v>673</v>
      </c>
      <c r="Q376" t="s">
        <v>356</v>
      </c>
      <c r="R376" s="7" t="s">
        <v>605</v>
      </c>
      <c r="S376" s="11" t="s">
        <v>606</v>
      </c>
    </row>
    <row r="377" spans="1:20" hidden="1" x14ac:dyDescent="0.25">
      <c r="A377" s="6" t="s">
        <v>1168</v>
      </c>
      <c r="B377" s="258" t="s">
        <v>1272</v>
      </c>
      <c r="C377" s="206" t="s">
        <v>1723</v>
      </c>
      <c r="E377" s="11">
        <v>3</v>
      </c>
      <c r="F377" s="7" t="s">
        <v>2608</v>
      </c>
      <c r="G377" s="21" t="s">
        <v>355</v>
      </c>
      <c r="H377" s="19">
        <v>3500</v>
      </c>
      <c r="I377" s="10">
        <v>45834</v>
      </c>
      <c r="J377" s="11" t="s">
        <v>1123</v>
      </c>
      <c r="K377" s="9">
        <v>3</v>
      </c>
      <c r="L377" s="9" t="s">
        <v>1119</v>
      </c>
      <c r="M377" s="19">
        <v>5</v>
      </c>
      <c r="N377" s="9" t="s">
        <v>726</v>
      </c>
      <c r="O377" s="9">
        <v>5</v>
      </c>
      <c r="P377" s="9" t="s">
        <v>675</v>
      </c>
      <c r="Q377" t="s">
        <v>356</v>
      </c>
      <c r="R377" s="7" t="s">
        <v>613</v>
      </c>
      <c r="S377" s="11" t="s">
        <v>614</v>
      </c>
    </row>
    <row r="378" spans="1:20" hidden="1" x14ac:dyDescent="0.25">
      <c r="A378" s="6" t="s">
        <v>1168</v>
      </c>
      <c r="B378" s="258" t="s">
        <v>1272</v>
      </c>
      <c r="C378" s="206" t="s">
        <v>1724</v>
      </c>
      <c r="E378" s="11">
        <v>10</v>
      </c>
      <c r="F378" s="7" t="s">
        <v>2608</v>
      </c>
      <c r="G378" s="21" t="s">
        <v>355</v>
      </c>
      <c r="H378" s="19">
        <v>3500</v>
      </c>
      <c r="I378" s="10">
        <v>45834</v>
      </c>
      <c r="J378" s="11" t="s">
        <v>1123</v>
      </c>
      <c r="K378" s="9">
        <v>10</v>
      </c>
      <c r="L378" s="9" t="s">
        <v>1119</v>
      </c>
      <c r="M378" s="19">
        <v>5</v>
      </c>
      <c r="N378" s="9" t="s">
        <v>726</v>
      </c>
      <c r="O378" s="9">
        <v>5</v>
      </c>
      <c r="P378" s="9" t="s">
        <v>675</v>
      </c>
      <c r="Q378" t="s">
        <v>356</v>
      </c>
      <c r="R378" s="7" t="s">
        <v>613</v>
      </c>
      <c r="S378" s="11" t="s">
        <v>614</v>
      </c>
    </row>
    <row r="379" spans="1:20" hidden="1" x14ac:dyDescent="0.25">
      <c r="A379" s="6" t="s">
        <v>1168</v>
      </c>
      <c r="B379" s="258" t="s">
        <v>1272</v>
      </c>
      <c r="C379" s="206" t="s">
        <v>1725</v>
      </c>
      <c r="E379" s="11">
        <v>5</v>
      </c>
      <c r="F379" s="7" t="s">
        <v>2609</v>
      </c>
      <c r="G379" s="21" t="s">
        <v>355</v>
      </c>
      <c r="H379" s="19">
        <v>3500</v>
      </c>
      <c r="I379" s="10">
        <v>45834</v>
      </c>
      <c r="J379" s="11" t="s">
        <v>1135</v>
      </c>
      <c r="K379" s="9">
        <v>5</v>
      </c>
      <c r="L379" s="9" t="s">
        <v>1122</v>
      </c>
      <c r="M379" s="19">
        <v>7</v>
      </c>
      <c r="N379" s="9" t="s">
        <v>726</v>
      </c>
      <c r="O379" s="9" t="s">
        <v>1134</v>
      </c>
      <c r="P379" s="9" t="s">
        <v>677</v>
      </c>
      <c r="Q379" t="s">
        <v>356</v>
      </c>
      <c r="R379" s="7" t="s">
        <v>613</v>
      </c>
      <c r="S379" s="11" t="s">
        <v>614</v>
      </c>
    </row>
    <row r="380" spans="1:20" hidden="1" x14ac:dyDescent="0.25">
      <c r="A380" s="6" t="s">
        <v>1168</v>
      </c>
      <c r="B380" s="258" t="s">
        <v>1272</v>
      </c>
      <c r="C380" s="206" t="s">
        <v>1726</v>
      </c>
      <c r="E380" s="11">
        <v>5</v>
      </c>
      <c r="F380" s="7" t="s">
        <v>2610</v>
      </c>
      <c r="G380" s="21" t="s">
        <v>355</v>
      </c>
      <c r="H380" s="19">
        <v>3500</v>
      </c>
      <c r="I380" s="10">
        <v>45834</v>
      </c>
      <c r="J380" s="11" t="s">
        <v>1133</v>
      </c>
      <c r="K380" s="9">
        <v>5</v>
      </c>
      <c r="L380" s="9" t="s">
        <v>1119</v>
      </c>
      <c r="M380" s="19">
        <v>7</v>
      </c>
      <c r="N380" s="9" t="s">
        <v>726</v>
      </c>
      <c r="O380" s="9" t="s">
        <v>1134</v>
      </c>
      <c r="P380" s="9" t="s">
        <v>677</v>
      </c>
      <c r="Q380" t="s">
        <v>356</v>
      </c>
      <c r="R380" s="7" t="s">
        <v>613</v>
      </c>
      <c r="S380" s="11" t="s">
        <v>614</v>
      </c>
    </row>
    <row r="381" spans="1:20" hidden="1" x14ac:dyDescent="0.25">
      <c r="A381" s="6" t="s">
        <v>1168</v>
      </c>
      <c r="B381" s="258" t="s">
        <v>1272</v>
      </c>
      <c r="C381" s="206" t="s">
        <v>1727</v>
      </c>
      <c r="E381" s="11">
        <v>4</v>
      </c>
      <c r="F381" s="7" t="s">
        <v>2611</v>
      </c>
      <c r="G381" s="21" t="s">
        <v>355</v>
      </c>
      <c r="H381" s="19">
        <v>3522</v>
      </c>
      <c r="I381" s="10">
        <v>45861</v>
      </c>
      <c r="J381" s="11" t="s">
        <v>1135</v>
      </c>
      <c r="K381" s="9">
        <v>4</v>
      </c>
      <c r="L381" s="9" t="s">
        <v>1122</v>
      </c>
      <c r="M381" s="19">
        <v>7</v>
      </c>
      <c r="N381" s="9" t="s">
        <v>726</v>
      </c>
      <c r="O381" s="9" t="s">
        <v>1134</v>
      </c>
      <c r="P381" s="9" t="s">
        <v>677</v>
      </c>
      <c r="Q381" t="s">
        <v>356</v>
      </c>
      <c r="R381" s="7" t="s">
        <v>617</v>
      </c>
      <c r="S381" s="11" t="s">
        <v>618</v>
      </c>
    </row>
    <row r="382" spans="1:20" hidden="1" x14ac:dyDescent="0.25">
      <c r="A382" s="6" t="s">
        <v>1168</v>
      </c>
      <c r="B382" s="258" t="s">
        <v>1272</v>
      </c>
      <c r="C382" s="206" t="s">
        <v>1728</v>
      </c>
      <c r="D382" s="8">
        <v>2</v>
      </c>
      <c r="F382" s="7" t="s">
        <v>2612</v>
      </c>
      <c r="G382" s="21" t="s">
        <v>355</v>
      </c>
      <c r="H382" s="19">
        <v>2306</v>
      </c>
      <c r="I382" s="10">
        <v>45888</v>
      </c>
      <c r="J382" s="11" t="s">
        <v>1314</v>
      </c>
      <c r="K382" s="9">
        <v>28</v>
      </c>
      <c r="L382" s="9" t="s">
        <v>1127</v>
      </c>
      <c r="M382" s="19">
        <v>15</v>
      </c>
      <c r="N382" s="9" t="s">
        <v>727</v>
      </c>
      <c r="O382" s="9" t="s">
        <v>1128</v>
      </c>
      <c r="P382" s="9" t="s">
        <v>680</v>
      </c>
      <c r="Q382" t="s">
        <v>356</v>
      </c>
      <c r="R382" s="7" t="s">
        <v>688</v>
      </c>
      <c r="S382" s="11">
        <v>2306</v>
      </c>
    </row>
    <row r="383" spans="1:20" hidden="1" x14ac:dyDescent="0.25">
      <c r="A383" s="6" t="s">
        <v>1168</v>
      </c>
      <c r="B383" s="8" t="s">
        <v>1729</v>
      </c>
      <c r="C383" s="206" t="s">
        <v>1730</v>
      </c>
      <c r="D383" s="8">
        <v>3</v>
      </c>
      <c r="E383" s="11">
        <v>4</v>
      </c>
      <c r="F383" s="7" t="s">
        <v>2613</v>
      </c>
      <c r="G383" s="21" t="s">
        <v>355</v>
      </c>
      <c r="H383" s="19">
        <v>2306</v>
      </c>
      <c r="I383" s="10">
        <v>45883</v>
      </c>
      <c r="J383" s="11" t="s">
        <v>1314</v>
      </c>
      <c r="K383" s="9">
        <v>46</v>
      </c>
      <c r="L383" s="9" t="s">
        <v>1127</v>
      </c>
      <c r="M383" s="19">
        <v>15</v>
      </c>
      <c r="N383" s="9" t="s">
        <v>727</v>
      </c>
      <c r="O383" s="9" t="s">
        <v>1128</v>
      </c>
      <c r="P383" s="9" t="s">
        <v>680</v>
      </c>
      <c r="Q383" t="s">
        <v>356</v>
      </c>
      <c r="R383" s="7" t="s">
        <v>688</v>
      </c>
      <c r="S383" s="11">
        <v>2306</v>
      </c>
    </row>
    <row r="384" spans="1:20" hidden="1" x14ac:dyDescent="0.25">
      <c r="A384" s="6" t="s">
        <v>1168</v>
      </c>
      <c r="B384" s="258" t="s">
        <v>1729</v>
      </c>
      <c r="C384" s="206" t="s">
        <v>1731</v>
      </c>
      <c r="E384" s="11">
        <v>493</v>
      </c>
      <c r="F384" s="7" t="s">
        <v>2614</v>
      </c>
      <c r="G384" s="21" t="s">
        <v>355</v>
      </c>
      <c r="H384" s="19">
        <v>2306</v>
      </c>
      <c r="I384" s="10">
        <v>45887</v>
      </c>
      <c r="J384" s="11" t="s">
        <v>1314</v>
      </c>
      <c r="K384" s="9">
        <v>493</v>
      </c>
      <c r="L384" s="9" t="s">
        <v>1127</v>
      </c>
      <c r="M384" s="19">
        <v>15</v>
      </c>
      <c r="N384" s="9" t="s">
        <v>727</v>
      </c>
      <c r="O384" s="9" t="s">
        <v>1128</v>
      </c>
      <c r="P384" s="9" t="s">
        <v>680</v>
      </c>
      <c r="Q384" t="s">
        <v>356</v>
      </c>
      <c r="R384" s="7" t="s">
        <v>688</v>
      </c>
      <c r="S384" s="11">
        <v>2306</v>
      </c>
    </row>
    <row r="385" spans="1:19" hidden="1" x14ac:dyDescent="0.25">
      <c r="A385" s="6" t="s">
        <v>1168</v>
      </c>
      <c r="B385" s="8" t="s">
        <v>1732</v>
      </c>
      <c r="C385" s="206" t="s">
        <v>1733</v>
      </c>
      <c r="E385" s="11">
        <v>12</v>
      </c>
      <c r="F385" s="7" t="s">
        <v>2615</v>
      </c>
      <c r="G385" s="21" t="s">
        <v>355</v>
      </c>
      <c r="H385" s="19">
        <v>3407</v>
      </c>
      <c r="I385" s="10">
        <v>45833</v>
      </c>
      <c r="J385" s="11" t="s">
        <v>1120</v>
      </c>
      <c r="K385" s="9">
        <v>12</v>
      </c>
      <c r="L385" s="9" t="s">
        <v>1119</v>
      </c>
      <c r="M385" s="19">
        <v>3</v>
      </c>
      <c r="N385" s="9" t="s">
        <v>726</v>
      </c>
      <c r="O385" s="9">
        <v>3</v>
      </c>
      <c r="P385" s="9" t="s">
        <v>673</v>
      </c>
      <c r="Q385" t="s">
        <v>356</v>
      </c>
      <c r="R385" s="7" t="s">
        <v>605</v>
      </c>
      <c r="S385" s="11" t="s">
        <v>606</v>
      </c>
    </row>
    <row r="386" spans="1:19" hidden="1" x14ac:dyDescent="0.25">
      <c r="A386" s="6" t="s">
        <v>1168</v>
      </c>
      <c r="B386" s="258" t="s">
        <v>1732</v>
      </c>
      <c r="C386" s="206" t="s">
        <v>1734</v>
      </c>
      <c r="E386" s="11">
        <v>1</v>
      </c>
      <c r="F386" s="7" t="s">
        <v>2616</v>
      </c>
      <c r="G386" s="21" t="s">
        <v>355</v>
      </c>
      <c r="H386" s="19">
        <v>3522</v>
      </c>
      <c r="I386" s="10">
        <v>45828</v>
      </c>
      <c r="J386" s="11" t="s">
        <v>1153</v>
      </c>
      <c r="K386" s="9">
        <v>1</v>
      </c>
      <c r="L386" s="9" t="s">
        <v>1122</v>
      </c>
      <c r="M386" s="19">
        <v>8</v>
      </c>
      <c r="N386" s="9" t="s">
        <v>726</v>
      </c>
      <c r="O386" s="9" t="s">
        <v>1134</v>
      </c>
      <c r="P386" s="9" t="s">
        <v>677</v>
      </c>
      <c r="Q386" t="s">
        <v>356</v>
      </c>
      <c r="R386" s="7" t="s">
        <v>617</v>
      </c>
      <c r="S386" s="11" t="s">
        <v>618</v>
      </c>
    </row>
    <row r="387" spans="1:19" hidden="1" x14ac:dyDescent="0.25">
      <c r="A387" s="6" t="s">
        <v>1168</v>
      </c>
      <c r="B387" s="258" t="s">
        <v>1732</v>
      </c>
      <c r="C387" s="206" t="s">
        <v>1735</v>
      </c>
      <c r="E387" s="11">
        <v>5</v>
      </c>
      <c r="F387" s="7" t="s">
        <v>2617</v>
      </c>
      <c r="G387" s="21" t="s">
        <v>355</v>
      </c>
      <c r="H387" s="19">
        <v>3508</v>
      </c>
      <c r="I387" s="10">
        <v>45859</v>
      </c>
      <c r="J387" s="11" t="s">
        <v>1120</v>
      </c>
      <c r="K387" s="9">
        <v>5</v>
      </c>
      <c r="L387" s="9" t="s">
        <v>1119</v>
      </c>
      <c r="M387" s="19">
        <v>3</v>
      </c>
      <c r="N387" s="9" t="s">
        <v>726</v>
      </c>
      <c r="O387" s="9">
        <v>3</v>
      </c>
      <c r="P387" s="9" t="s">
        <v>673</v>
      </c>
      <c r="Q387" t="s">
        <v>356</v>
      </c>
      <c r="R387" s="7" t="s">
        <v>615</v>
      </c>
      <c r="S387" s="11" t="s">
        <v>616</v>
      </c>
    </row>
    <row r="388" spans="1:19" hidden="1" x14ac:dyDescent="0.25">
      <c r="A388" s="6" t="s">
        <v>1168</v>
      </c>
      <c r="B388" s="258" t="s">
        <v>1732</v>
      </c>
      <c r="C388" s="206" t="s">
        <v>1736</v>
      </c>
      <c r="D388" s="208"/>
      <c r="E388" s="11">
        <v>5</v>
      </c>
      <c r="F388" s="7" t="s">
        <v>2618</v>
      </c>
      <c r="G388" s="21" t="s">
        <v>355</v>
      </c>
      <c r="H388" s="19">
        <v>3529</v>
      </c>
      <c r="I388" s="10">
        <v>45882</v>
      </c>
      <c r="J388" s="11" t="s">
        <v>1123</v>
      </c>
      <c r="K388" s="9">
        <v>5</v>
      </c>
      <c r="L388" s="9" t="s">
        <v>1119</v>
      </c>
      <c r="M388" s="19">
        <v>5</v>
      </c>
      <c r="N388" s="9" t="s">
        <v>726</v>
      </c>
      <c r="O388" s="9">
        <v>5</v>
      </c>
      <c r="P388" s="9" t="s">
        <v>675</v>
      </c>
      <c r="Q388" t="s">
        <v>356</v>
      </c>
      <c r="R388" s="7" t="s">
        <v>617</v>
      </c>
      <c r="S388" s="11" t="s">
        <v>618</v>
      </c>
    </row>
    <row r="389" spans="1:19" hidden="1" x14ac:dyDescent="0.25">
      <c r="A389" s="6" t="s">
        <v>1168</v>
      </c>
      <c r="B389" s="258" t="s">
        <v>1732</v>
      </c>
      <c r="C389" s="206" t="s">
        <v>1737</v>
      </c>
      <c r="E389" s="11">
        <v>6</v>
      </c>
      <c r="F389" s="7" t="s">
        <v>2619</v>
      </c>
      <c r="G389" s="21" t="s">
        <v>355</v>
      </c>
      <c r="H389" s="19">
        <v>3508</v>
      </c>
      <c r="I389" s="10">
        <v>45880</v>
      </c>
      <c r="J389" s="11" t="s">
        <v>1120</v>
      </c>
      <c r="K389" s="9">
        <v>6</v>
      </c>
      <c r="L389" s="9" t="s">
        <v>1119</v>
      </c>
      <c r="M389" s="19">
        <v>3</v>
      </c>
      <c r="N389" s="9" t="s">
        <v>726</v>
      </c>
      <c r="O389" s="9">
        <v>3</v>
      </c>
      <c r="P389" s="9" t="s">
        <v>673</v>
      </c>
      <c r="Q389" t="s">
        <v>356</v>
      </c>
      <c r="R389" s="7" t="s">
        <v>615</v>
      </c>
      <c r="S389" s="11" t="s">
        <v>616</v>
      </c>
    </row>
    <row r="390" spans="1:19" hidden="1" x14ac:dyDescent="0.25">
      <c r="A390" s="6" t="s">
        <v>1168</v>
      </c>
      <c r="B390" s="258" t="s">
        <v>1732</v>
      </c>
      <c r="C390" s="206" t="s">
        <v>1738</v>
      </c>
      <c r="D390" s="8">
        <v>1</v>
      </c>
      <c r="E390" s="11">
        <v>1</v>
      </c>
      <c r="F390" s="7" t="s">
        <v>2620</v>
      </c>
      <c r="G390" s="21" t="s">
        <v>355</v>
      </c>
      <c r="H390" s="19">
        <v>3508</v>
      </c>
      <c r="I390" s="10">
        <v>45881</v>
      </c>
      <c r="J390" s="11" t="s">
        <v>1125</v>
      </c>
      <c r="K390" s="9">
        <v>15</v>
      </c>
      <c r="L390" s="9" t="s">
        <v>1119</v>
      </c>
      <c r="M390" s="19">
        <v>6</v>
      </c>
      <c r="N390" s="9" t="s">
        <v>726</v>
      </c>
      <c r="O390" s="9">
        <v>6</v>
      </c>
      <c r="P390" s="9" t="s">
        <v>676</v>
      </c>
      <c r="Q390" t="s">
        <v>356</v>
      </c>
      <c r="R390" s="7" t="s">
        <v>615</v>
      </c>
      <c r="S390" s="11" t="s">
        <v>616</v>
      </c>
    </row>
    <row r="391" spans="1:19" hidden="1" x14ac:dyDescent="0.25">
      <c r="A391" s="6" t="s">
        <v>1168</v>
      </c>
      <c r="B391" s="258" t="s">
        <v>1732</v>
      </c>
      <c r="C391" s="206" t="s">
        <v>1739</v>
      </c>
      <c r="E391" s="11">
        <v>5</v>
      </c>
      <c r="F391" s="7" t="s">
        <v>2621</v>
      </c>
      <c r="G391" s="21" t="s">
        <v>355</v>
      </c>
      <c r="H391" s="19">
        <v>3508</v>
      </c>
      <c r="I391" s="10">
        <v>45846</v>
      </c>
      <c r="J391" s="11" t="s">
        <v>1138</v>
      </c>
      <c r="K391" s="9">
        <v>5</v>
      </c>
      <c r="L391" s="9" t="s">
        <v>1122</v>
      </c>
      <c r="M391" s="19">
        <v>6</v>
      </c>
      <c r="N391" s="9" t="s">
        <v>726</v>
      </c>
      <c r="O391" s="9">
        <v>6</v>
      </c>
      <c r="P391" s="9" t="s">
        <v>676</v>
      </c>
      <c r="Q391" t="s">
        <v>356</v>
      </c>
      <c r="R391" s="7" t="s">
        <v>615</v>
      </c>
      <c r="S391" s="11" t="s">
        <v>616</v>
      </c>
    </row>
    <row r="392" spans="1:19" hidden="1" x14ac:dyDescent="0.25">
      <c r="A392" s="6" t="s">
        <v>1168</v>
      </c>
      <c r="B392" s="258" t="s">
        <v>1732</v>
      </c>
      <c r="C392" s="206" t="s">
        <v>1740</v>
      </c>
      <c r="E392" s="11">
        <v>5</v>
      </c>
      <c r="F392" s="7" t="s">
        <v>2622</v>
      </c>
      <c r="G392" s="21" t="s">
        <v>355</v>
      </c>
      <c r="H392" s="19">
        <v>3508</v>
      </c>
      <c r="I392" s="10">
        <v>45846</v>
      </c>
      <c r="J392" s="11" t="s">
        <v>1135</v>
      </c>
      <c r="K392" s="9">
        <v>5</v>
      </c>
      <c r="L392" s="9" t="s">
        <v>1122</v>
      </c>
      <c r="M392" s="19">
        <v>7</v>
      </c>
      <c r="N392" s="9" t="s">
        <v>726</v>
      </c>
      <c r="O392" s="9" t="s">
        <v>1134</v>
      </c>
      <c r="P392" s="9" t="s">
        <v>677</v>
      </c>
      <c r="Q392" t="s">
        <v>356</v>
      </c>
      <c r="R392" s="7" t="s">
        <v>615</v>
      </c>
      <c r="S392" s="11" t="s">
        <v>616</v>
      </c>
    </row>
    <row r="393" spans="1:19" hidden="1" x14ac:dyDescent="0.25">
      <c r="A393" s="6" t="s">
        <v>1168</v>
      </c>
      <c r="B393" s="258" t="s">
        <v>1732</v>
      </c>
      <c r="C393" s="206" t="s">
        <v>1741</v>
      </c>
      <c r="E393" s="11">
        <v>3</v>
      </c>
      <c r="F393" s="7" t="s">
        <v>2623</v>
      </c>
      <c r="G393" s="21" t="s">
        <v>355</v>
      </c>
      <c r="H393" s="19">
        <v>3500</v>
      </c>
      <c r="I393" s="10">
        <v>45827</v>
      </c>
      <c r="J393" s="11" t="s">
        <v>1133</v>
      </c>
      <c r="K393" s="9">
        <v>3</v>
      </c>
      <c r="L393" s="9" t="s">
        <v>1119</v>
      </c>
      <c r="M393" s="19">
        <v>7</v>
      </c>
      <c r="N393" s="9" t="s">
        <v>726</v>
      </c>
      <c r="O393" s="9" t="s">
        <v>1134</v>
      </c>
      <c r="P393" s="9" t="s">
        <v>677</v>
      </c>
      <c r="Q393" t="s">
        <v>356</v>
      </c>
      <c r="R393" s="7" t="s">
        <v>613</v>
      </c>
      <c r="S393" s="11" t="s">
        <v>614</v>
      </c>
    </row>
    <row r="394" spans="1:19" hidden="1" x14ac:dyDescent="0.25">
      <c r="A394" s="6" t="s">
        <v>1168</v>
      </c>
      <c r="B394" s="258" t="s">
        <v>1732</v>
      </c>
      <c r="C394" s="206" t="s">
        <v>1742</v>
      </c>
      <c r="E394" s="11">
        <v>4</v>
      </c>
      <c r="F394" s="7" t="s">
        <v>2624</v>
      </c>
      <c r="G394" s="21" t="s">
        <v>355</v>
      </c>
      <c r="H394" s="19">
        <v>3514</v>
      </c>
      <c r="I394" s="10">
        <v>45820</v>
      </c>
      <c r="J394" s="11" t="s">
        <v>1125</v>
      </c>
      <c r="K394" s="9">
        <v>4</v>
      </c>
      <c r="L394" s="9" t="s">
        <v>1119</v>
      </c>
      <c r="M394" s="19">
        <v>6</v>
      </c>
      <c r="N394" s="9" t="s">
        <v>726</v>
      </c>
      <c r="O394" s="9">
        <v>6</v>
      </c>
      <c r="P394" s="9" t="s">
        <v>676</v>
      </c>
      <c r="Q394" t="s">
        <v>356</v>
      </c>
      <c r="R394" s="7" t="s">
        <v>615</v>
      </c>
      <c r="S394" s="11" t="s">
        <v>616</v>
      </c>
    </row>
    <row r="395" spans="1:19" hidden="1" x14ac:dyDescent="0.25">
      <c r="A395" s="6" t="s">
        <v>1168</v>
      </c>
      <c r="B395" s="258" t="s">
        <v>1732</v>
      </c>
      <c r="C395" s="206" t="s">
        <v>1743</v>
      </c>
      <c r="E395" s="11">
        <v>3</v>
      </c>
      <c r="F395" s="7" t="s">
        <v>2624</v>
      </c>
      <c r="G395" s="21" t="s">
        <v>355</v>
      </c>
      <c r="H395" s="19">
        <v>3514</v>
      </c>
      <c r="I395" s="10">
        <v>45820</v>
      </c>
      <c r="J395" s="11" t="s">
        <v>1125</v>
      </c>
      <c r="K395" s="9">
        <v>3</v>
      </c>
      <c r="L395" s="9" t="s">
        <v>1119</v>
      </c>
      <c r="M395" s="19">
        <v>6</v>
      </c>
      <c r="N395" s="9" t="s">
        <v>726</v>
      </c>
      <c r="O395" s="9">
        <v>6</v>
      </c>
      <c r="P395" s="9" t="s">
        <v>676</v>
      </c>
      <c r="Q395" t="s">
        <v>356</v>
      </c>
      <c r="R395" s="7" t="s">
        <v>615</v>
      </c>
      <c r="S395" s="11" t="s">
        <v>616</v>
      </c>
    </row>
    <row r="396" spans="1:19" hidden="1" x14ac:dyDescent="0.25">
      <c r="A396" s="6" t="s">
        <v>1168</v>
      </c>
      <c r="B396" s="258" t="s">
        <v>1732</v>
      </c>
      <c r="C396" s="206" t="s">
        <v>1744</v>
      </c>
      <c r="E396" s="11">
        <v>10</v>
      </c>
      <c r="F396" s="7" t="s">
        <v>2625</v>
      </c>
      <c r="G396" s="21" t="s">
        <v>355</v>
      </c>
      <c r="H396" s="19">
        <v>3500</v>
      </c>
      <c r="I396" s="10">
        <v>45880</v>
      </c>
      <c r="J396" s="11" t="s">
        <v>1125</v>
      </c>
      <c r="K396" s="9">
        <v>10</v>
      </c>
      <c r="L396" s="9" t="s">
        <v>1119</v>
      </c>
      <c r="M396" s="19">
        <v>6</v>
      </c>
      <c r="N396" s="9" t="s">
        <v>726</v>
      </c>
      <c r="O396" s="9">
        <v>6</v>
      </c>
      <c r="P396" s="9" t="s">
        <v>676</v>
      </c>
      <c r="Q396" t="s">
        <v>356</v>
      </c>
      <c r="R396" s="7" t="s">
        <v>613</v>
      </c>
      <c r="S396" s="11" t="s">
        <v>614</v>
      </c>
    </row>
    <row r="397" spans="1:19" hidden="1" x14ac:dyDescent="0.25">
      <c r="A397" s="6" t="s">
        <v>1168</v>
      </c>
      <c r="B397" s="258" t="s">
        <v>1732</v>
      </c>
      <c r="C397" s="206" t="s">
        <v>1745</v>
      </c>
      <c r="E397" s="11">
        <v>3</v>
      </c>
      <c r="F397" s="7" t="s">
        <v>2626</v>
      </c>
      <c r="G397" s="21" t="s">
        <v>355</v>
      </c>
      <c r="H397" s="19">
        <v>3508</v>
      </c>
      <c r="I397" s="10">
        <v>45876</v>
      </c>
      <c r="J397" s="11" t="s">
        <v>1133</v>
      </c>
      <c r="K397" s="9">
        <v>3</v>
      </c>
      <c r="L397" s="9" t="s">
        <v>1119</v>
      </c>
      <c r="M397" s="19">
        <v>7</v>
      </c>
      <c r="N397" s="9" t="s">
        <v>726</v>
      </c>
      <c r="O397" s="9" t="s">
        <v>1134</v>
      </c>
      <c r="P397" s="9" t="s">
        <v>677</v>
      </c>
      <c r="Q397" t="s">
        <v>356</v>
      </c>
      <c r="R397" s="7" t="s">
        <v>615</v>
      </c>
      <c r="S397" s="11" t="s">
        <v>616</v>
      </c>
    </row>
    <row r="398" spans="1:19" hidden="1" x14ac:dyDescent="0.25">
      <c r="A398" s="6" t="s">
        <v>1168</v>
      </c>
      <c r="B398" s="8" t="s">
        <v>1022</v>
      </c>
      <c r="C398" s="206" t="s">
        <v>1746</v>
      </c>
      <c r="D398" s="8">
        <v>2</v>
      </c>
      <c r="E398" s="11">
        <v>3</v>
      </c>
      <c r="F398" s="7" t="s">
        <v>2627</v>
      </c>
      <c r="G398" s="21" t="s">
        <v>355</v>
      </c>
      <c r="H398" s="19">
        <v>2306</v>
      </c>
      <c r="I398" s="10">
        <v>45847</v>
      </c>
      <c r="J398" s="11" t="s">
        <v>1142</v>
      </c>
      <c r="K398" s="9">
        <v>31</v>
      </c>
      <c r="L398" s="9" t="s">
        <v>1129</v>
      </c>
      <c r="M398" s="19">
        <v>12</v>
      </c>
      <c r="N398" s="9" t="s">
        <v>727</v>
      </c>
      <c r="O398" s="9">
        <v>12</v>
      </c>
      <c r="P398" s="9" t="s">
        <v>679</v>
      </c>
      <c r="Q398" t="s">
        <v>356</v>
      </c>
      <c r="R398" s="7" t="s">
        <v>688</v>
      </c>
      <c r="S398" s="11">
        <v>2306</v>
      </c>
    </row>
    <row r="399" spans="1:19" hidden="1" x14ac:dyDescent="0.25">
      <c r="A399" s="6" t="s">
        <v>1168</v>
      </c>
      <c r="B399" s="258" t="s">
        <v>1022</v>
      </c>
      <c r="C399" s="206" t="s">
        <v>1747</v>
      </c>
      <c r="E399" s="11">
        <v>3</v>
      </c>
      <c r="F399" s="7" t="s">
        <v>2628</v>
      </c>
      <c r="G399" s="21" t="s">
        <v>355</v>
      </c>
      <c r="H399" s="19">
        <v>3508</v>
      </c>
      <c r="I399" s="10">
        <v>45861</v>
      </c>
      <c r="J399" s="11" t="s">
        <v>1120</v>
      </c>
      <c r="K399" s="9">
        <v>3</v>
      </c>
      <c r="L399" s="9" t="s">
        <v>1119</v>
      </c>
      <c r="M399" s="19">
        <v>3</v>
      </c>
      <c r="N399" s="9" t="s">
        <v>726</v>
      </c>
      <c r="O399" s="9">
        <v>3</v>
      </c>
      <c r="P399" s="9" t="s">
        <v>673</v>
      </c>
      <c r="Q399" t="s">
        <v>356</v>
      </c>
      <c r="R399" s="7" t="s">
        <v>615</v>
      </c>
      <c r="S399" s="11" t="s">
        <v>616</v>
      </c>
    </row>
    <row r="400" spans="1:19" hidden="1" x14ac:dyDescent="0.25">
      <c r="A400" s="6" t="s">
        <v>1168</v>
      </c>
      <c r="B400" s="258" t="s">
        <v>1022</v>
      </c>
      <c r="C400" s="206" t="s">
        <v>1748</v>
      </c>
      <c r="E400" s="11">
        <v>3</v>
      </c>
      <c r="F400" s="7" t="s">
        <v>2629</v>
      </c>
      <c r="G400" s="21" t="s">
        <v>355</v>
      </c>
      <c r="H400" s="19">
        <v>3508</v>
      </c>
      <c r="I400" s="10">
        <v>45875</v>
      </c>
      <c r="J400" s="11" t="s">
        <v>1133</v>
      </c>
      <c r="K400" s="9">
        <v>3</v>
      </c>
      <c r="L400" s="9" t="s">
        <v>1119</v>
      </c>
      <c r="M400" s="19">
        <v>7</v>
      </c>
      <c r="N400" s="9" t="s">
        <v>726</v>
      </c>
      <c r="O400" s="9" t="s">
        <v>1134</v>
      </c>
      <c r="P400" s="9" t="s">
        <v>677</v>
      </c>
      <c r="Q400" t="s">
        <v>356</v>
      </c>
      <c r="R400" s="7" t="s">
        <v>615</v>
      </c>
      <c r="S400" s="11" t="s">
        <v>616</v>
      </c>
    </row>
    <row r="401" spans="1:19" hidden="1" x14ac:dyDescent="0.25">
      <c r="A401" s="6" t="s">
        <v>1168</v>
      </c>
      <c r="B401" s="258" t="s">
        <v>1022</v>
      </c>
      <c r="C401" s="206" t="s">
        <v>1749</v>
      </c>
      <c r="E401" s="11">
        <v>10</v>
      </c>
      <c r="F401" s="7" t="s">
        <v>2630</v>
      </c>
      <c r="G401" s="21" t="s">
        <v>355</v>
      </c>
      <c r="H401" s="19">
        <v>3508</v>
      </c>
      <c r="I401" s="10">
        <v>45875</v>
      </c>
      <c r="J401" s="11" t="s">
        <v>1123</v>
      </c>
      <c r="K401" s="9">
        <v>10</v>
      </c>
      <c r="L401" s="9" t="s">
        <v>1119</v>
      </c>
      <c r="M401" s="19">
        <v>5</v>
      </c>
      <c r="N401" s="9" t="s">
        <v>726</v>
      </c>
      <c r="O401" s="9">
        <v>5</v>
      </c>
      <c r="P401" s="9" t="s">
        <v>675</v>
      </c>
      <c r="Q401" t="s">
        <v>356</v>
      </c>
      <c r="R401" s="7" t="s">
        <v>615</v>
      </c>
      <c r="S401" s="11" t="s">
        <v>616</v>
      </c>
    </row>
    <row r="402" spans="1:19" hidden="1" x14ac:dyDescent="0.25">
      <c r="A402" s="6" t="s">
        <v>1168</v>
      </c>
      <c r="B402" s="258" t="s">
        <v>1022</v>
      </c>
      <c r="C402" s="206" t="s">
        <v>1750</v>
      </c>
      <c r="D402" s="8">
        <v>1</v>
      </c>
      <c r="E402" s="11">
        <v>8</v>
      </c>
      <c r="F402" s="7" t="s">
        <v>2631</v>
      </c>
      <c r="G402" s="21" t="s">
        <v>355</v>
      </c>
      <c r="H402" s="19">
        <v>3407</v>
      </c>
      <c r="I402" s="10">
        <v>45854</v>
      </c>
      <c r="J402" s="11" t="s">
        <v>1120</v>
      </c>
      <c r="K402" s="9">
        <v>22</v>
      </c>
      <c r="L402" s="9" t="s">
        <v>1119</v>
      </c>
      <c r="M402" s="19">
        <v>3</v>
      </c>
      <c r="N402" s="9" t="s">
        <v>726</v>
      </c>
      <c r="O402" s="9">
        <v>3</v>
      </c>
      <c r="P402" s="9" t="s">
        <v>673</v>
      </c>
      <c r="Q402" t="s">
        <v>356</v>
      </c>
      <c r="R402" s="7" t="s">
        <v>605</v>
      </c>
      <c r="S402" s="11" t="s">
        <v>606</v>
      </c>
    </row>
    <row r="403" spans="1:19" hidden="1" x14ac:dyDescent="0.25">
      <c r="A403" s="6" t="s">
        <v>1168</v>
      </c>
      <c r="B403" s="258" t="s">
        <v>1022</v>
      </c>
      <c r="C403" s="206" t="s">
        <v>1751</v>
      </c>
      <c r="E403" s="11">
        <v>11</v>
      </c>
      <c r="F403" s="7" t="s">
        <v>2632</v>
      </c>
      <c r="G403" s="21" t="s">
        <v>355</v>
      </c>
      <c r="H403" s="19">
        <v>3464</v>
      </c>
      <c r="I403" s="10">
        <v>45853</v>
      </c>
      <c r="J403" s="11" t="s">
        <v>1125</v>
      </c>
      <c r="K403" s="9">
        <v>11</v>
      </c>
      <c r="L403" s="9" t="s">
        <v>1119</v>
      </c>
      <c r="M403" s="19">
        <v>6</v>
      </c>
      <c r="N403" s="9" t="s">
        <v>726</v>
      </c>
      <c r="O403" s="9">
        <v>6</v>
      </c>
      <c r="P403" s="9" t="s">
        <v>676</v>
      </c>
      <c r="Q403" t="s">
        <v>356</v>
      </c>
      <c r="R403" s="7" t="s">
        <v>611</v>
      </c>
      <c r="S403" s="11" t="s">
        <v>612</v>
      </c>
    </row>
    <row r="404" spans="1:19" hidden="1" x14ac:dyDescent="0.25">
      <c r="A404" s="6" t="s">
        <v>1168</v>
      </c>
      <c r="B404" s="258" t="s">
        <v>1022</v>
      </c>
      <c r="C404" s="206" t="s">
        <v>1752</v>
      </c>
      <c r="E404" s="11">
        <v>3</v>
      </c>
      <c r="F404" s="7" t="s">
        <v>2633</v>
      </c>
      <c r="G404" s="21" t="s">
        <v>355</v>
      </c>
      <c r="H404" s="19">
        <v>3508</v>
      </c>
      <c r="I404" s="10">
        <v>45861</v>
      </c>
      <c r="J404" s="11" t="s">
        <v>1135</v>
      </c>
      <c r="K404" s="9">
        <v>3</v>
      </c>
      <c r="L404" s="9" t="s">
        <v>1122</v>
      </c>
      <c r="M404" s="19">
        <v>7</v>
      </c>
      <c r="N404" s="9" t="s">
        <v>726</v>
      </c>
      <c r="O404" s="9" t="s">
        <v>1134</v>
      </c>
      <c r="P404" s="9" t="s">
        <v>677</v>
      </c>
      <c r="Q404" t="s">
        <v>356</v>
      </c>
      <c r="R404" s="7" t="s">
        <v>615</v>
      </c>
      <c r="S404" s="11" t="s">
        <v>616</v>
      </c>
    </row>
    <row r="405" spans="1:19" hidden="1" x14ac:dyDescent="0.25">
      <c r="A405" s="6" t="s">
        <v>1168</v>
      </c>
      <c r="B405" s="258" t="s">
        <v>1022</v>
      </c>
      <c r="C405" s="206" t="s">
        <v>1753</v>
      </c>
      <c r="D405" s="8">
        <v>2</v>
      </c>
      <c r="E405" s="11">
        <v>4</v>
      </c>
      <c r="F405" s="7" t="s">
        <v>2634</v>
      </c>
      <c r="G405" s="21" t="s">
        <v>355</v>
      </c>
      <c r="H405" s="19">
        <v>3464</v>
      </c>
      <c r="I405" s="10">
        <v>45842</v>
      </c>
      <c r="J405" s="11" t="s">
        <v>1124</v>
      </c>
      <c r="K405" s="9">
        <v>32</v>
      </c>
      <c r="L405" s="9" t="s">
        <v>1119</v>
      </c>
      <c r="M405" s="19">
        <v>4</v>
      </c>
      <c r="N405" s="9" t="s">
        <v>726</v>
      </c>
      <c r="O405" s="9">
        <v>4</v>
      </c>
      <c r="P405" s="9" t="s">
        <v>674</v>
      </c>
      <c r="Q405" t="s">
        <v>356</v>
      </c>
      <c r="R405" s="7" t="s">
        <v>611</v>
      </c>
      <c r="S405" s="11" t="s">
        <v>612</v>
      </c>
    </row>
    <row r="406" spans="1:19" hidden="1" x14ac:dyDescent="0.25">
      <c r="A406" s="6" t="s">
        <v>1168</v>
      </c>
      <c r="B406" s="258" t="s">
        <v>1022</v>
      </c>
      <c r="C406" s="206" t="s">
        <v>1754</v>
      </c>
      <c r="D406" s="8">
        <v>1</v>
      </c>
      <c r="E406" s="11">
        <v>2</v>
      </c>
      <c r="F406" s="7" t="s">
        <v>2635</v>
      </c>
      <c r="G406" s="21" t="s">
        <v>355</v>
      </c>
      <c r="H406" s="19">
        <v>3464</v>
      </c>
      <c r="I406" s="10">
        <v>45841</v>
      </c>
      <c r="J406" s="11" t="s">
        <v>1124</v>
      </c>
      <c r="K406" s="9">
        <v>16</v>
      </c>
      <c r="L406" s="9" t="s">
        <v>1119</v>
      </c>
      <c r="M406" s="19">
        <v>4</v>
      </c>
      <c r="N406" s="9" t="s">
        <v>726</v>
      </c>
      <c r="O406" s="9">
        <v>4</v>
      </c>
      <c r="P406" s="9" t="s">
        <v>674</v>
      </c>
      <c r="Q406" t="s">
        <v>356</v>
      </c>
      <c r="R406" s="7" t="s">
        <v>611</v>
      </c>
      <c r="S406" s="11" t="s">
        <v>612</v>
      </c>
    </row>
    <row r="407" spans="1:19" hidden="1" x14ac:dyDescent="0.25">
      <c r="A407" s="6" t="s">
        <v>1168</v>
      </c>
      <c r="B407" s="258" t="s">
        <v>1022</v>
      </c>
      <c r="C407" s="206" t="s">
        <v>1755</v>
      </c>
      <c r="D407" s="8">
        <v>3</v>
      </c>
      <c r="E407" s="11">
        <v>5</v>
      </c>
      <c r="F407" s="7" t="s">
        <v>2636</v>
      </c>
      <c r="G407" s="21" t="s">
        <v>355</v>
      </c>
      <c r="H407" s="19">
        <v>3464</v>
      </c>
      <c r="I407" s="10">
        <v>45841</v>
      </c>
      <c r="J407" s="11" t="s">
        <v>1120</v>
      </c>
      <c r="K407" s="9">
        <v>47</v>
      </c>
      <c r="L407" s="9" t="s">
        <v>1119</v>
      </c>
      <c r="M407" s="19">
        <v>3</v>
      </c>
      <c r="N407" s="9" t="s">
        <v>726</v>
      </c>
      <c r="O407" s="9">
        <v>3</v>
      </c>
      <c r="P407" s="9" t="s">
        <v>673</v>
      </c>
      <c r="Q407" t="s">
        <v>356</v>
      </c>
      <c r="R407" s="7" t="s">
        <v>611</v>
      </c>
      <c r="S407" s="11" t="s">
        <v>612</v>
      </c>
    </row>
    <row r="408" spans="1:19" hidden="1" x14ac:dyDescent="0.25">
      <c r="A408" s="6" t="s">
        <v>1168</v>
      </c>
      <c r="B408" s="258" t="s">
        <v>1022</v>
      </c>
      <c r="C408" s="206" t="s">
        <v>1756</v>
      </c>
      <c r="D408" s="8">
        <v>1</v>
      </c>
      <c r="E408" s="11">
        <v>13</v>
      </c>
      <c r="F408" s="7" t="s">
        <v>2636</v>
      </c>
      <c r="G408" s="21" t="s">
        <v>355</v>
      </c>
      <c r="H408" s="19">
        <v>3464</v>
      </c>
      <c r="I408" s="10">
        <v>45841</v>
      </c>
      <c r="J408" s="11" t="s">
        <v>1120</v>
      </c>
      <c r="K408" s="9">
        <v>27</v>
      </c>
      <c r="L408" s="9" t="s">
        <v>1119</v>
      </c>
      <c r="M408" s="19">
        <v>3</v>
      </c>
      <c r="N408" s="9" t="s">
        <v>726</v>
      </c>
      <c r="O408" s="9">
        <v>3</v>
      </c>
      <c r="P408" s="9" t="s">
        <v>673</v>
      </c>
      <c r="Q408" t="s">
        <v>356</v>
      </c>
      <c r="R408" s="7" t="s">
        <v>611</v>
      </c>
      <c r="S408" s="11" t="s">
        <v>612</v>
      </c>
    </row>
    <row r="409" spans="1:19" hidden="1" x14ac:dyDescent="0.25">
      <c r="A409" s="6" t="s">
        <v>1168</v>
      </c>
      <c r="B409" s="258" t="s">
        <v>1022</v>
      </c>
      <c r="C409" s="206" t="s">
        <v>1756</v>
      </c>
      <c r="E409" s="11">
        <v>3</v>
      </c>
      <c r="F409" s="7" t="s">
        <v>2636</v>
      </c>
      <c r="G409" s="21" t="s">
        <v>355</v>
      </c>
      <c r="H409" s="19">
        <v>3464</v>
      </c>
      <c r="I409" s="10">
        <v>45841</v>
      </c>
      <c r="J409" s="11" t="s">
        <v>1120</v>
      </c>
      <c r="K409" s="9">
        <v>3</v>
      </c>
      <c r="L409" s="9" t="s">
        <v>1119</v>
      </c>
      <c r="M409" s="19">
        <v>3</v>
      </c>
      <c r="N409" s="9" t="s">
        <v>726</v>
      </c>
      <c r="O409" s="9">
        <v>3</v>
      </c>
      <c r="P409" s="9" t="s">
        <v>673</v>
      </c>
      <c r="Q409" t="s">
        <v>356</v>
      </c>
      <c r="R409" s="7" t="s">
        <v>611</v>
      </c>
      <c r="S409" s="11" t="s">
        <v>612</v>
      </c>
    </row>
    <row r="410" spans="1:19" hidden="1" x14ac:dyDescent="0.25">
      <c r="A410" s="6" t="s">
        <v>1168</v>
      </c>
      <c r="B410" s="258" t="s">
        <v>1022</v>
      </c>
      <c r="C410" s="206" t="s">
        <v>1757</v>
      </c>
      <c r="E410" s="11">
        <v>4</v>
      </c>
      <c r="F410" s="7" t="s">
        <v>2637</v>
      </c>
      <c r="G410" s="21" t="s">
        <v>355</v>
      </c>
      <c r="H410" s="19">
        <v>3514</v>
      </c>
      <c r="I410" s="10">
        <v>45848</v>
      </c>
      <c r="J410" s="11" t="s">
        <v>1125</v>
      </c>
      <c r="K410" s="9">
        <v>4</v>
      </c>
      <c r="L410" s="9" t="s">
        <v>1119</v>
      </c>
      <c r="M410" s="19">
        <v>6</v>
      </c>
      <c r="N410" s="9" t="s">
        <v>726</v>
      </c>
      <c r="O410" s="9">
        <v>6</v>
      </c>
      <c r="P410" s="9" t="s">
        <v>676</v>
      </c>
      <c r="Q410" t="s">
        <v>356</v>
      </c>
      <c r="R410" s="7" t="s">
        <v>615</v>
      </c>
      <c r="S410" s="11" t="s">
        <v>616</v>
      </c>
    </row>
    <row r="411" spans="1:19" hidden="1" x14ac:dyDescent="0.25">
      <c r="A411" s="6" t="s">
        <v>1168</v>
      </c>
      <c r="B411" s="258" t="s">
        <v>1022</v>
      </c>
      <c r="C411" s="206" t="s">
        <v>1758</v>
      </c>
      <c r="E411" s="11">
        <v>10</v>
      </c>
      <c r="F411" s="7" t="s">
        <v>2638</v>
      </c>
      <c r="G411" s="21" t="s">
        <v>355</v>
      </c>
      <c r="H411" s="19">
        <v>3514</v>
      </c>
      <c r="I411" s="10">
        <v>45848</v>
      </c>
      <c r="J411" s="11" t="s">
        <v>1123</v>
      </c>
      <c r="K411" s="9">
        <v>10</v>
      </c>
      <c r="L411" s="9" t="s">
        <v>1119</v>
      </c>
      <c r="M411" s="19">
        <v>5</v>
      </c>
      <c r="N411" s="9" t="s">
        <v>726</v>
      </c>
      <c r="O411" s="9">
        <v>5</v>
      </c>
      <c r="P411" s="9" t="s">
        <v>675</v>
      </c>
      <c r="Q411" t="s">
        <v>356</v>
      </c>
      <c r="R411" s="7" t="s">
        <v>615</v>
      </c>
      <c r="S411" s="11" t="s">
        <v>616</v>
      </c>
    </row>
    <row r="412" spans="1:19" hidden="1" x14ac:dyDescent="0.25">
      <c r="A412" s="6" t="s">
        <v>1168</v>
      </c>
      <c r="B412" s="258" t="s">
        <v>1022</v>
      </c>
      <c r="C412" s="206" t="s">
        <v>1757</v>
      </c>
      <c r="E412" s="11">
        <v>6</v>
      </c>
      <c r="F412" s="7" t="s">
        <v>2637</v>
      </c>
      <c r="G412" s="21" t="s">
        <v>355</v>
      </c>
      <c r="H412" s="19">
        <v>3514</v>
      </c>
      <c r="I412" s="10">
        <v>45848</v>
      </c>
      <c r="J412" s="11" t="s">
        <v>1125</v>
      </c>
      <c r="K412" s="9">
        <v>6</v>
      </c>
      <c r="L412" s="9" t="s">
        <v>1119</v>
      </c>
      <c r="M412" s="19">
        <v>6</v>
      </c>
      <c r="N412" s="9" t="s">
        <v>726</v>
      </c>
      <c r="O412" s="9">
        <v>6</v>
      </c>
      <c r="P412" s="9" t="s">
        <v>676</v>
      </c>
      <c r="Q412" t="s">
        <v>356</v>
      </c>
      <c r="R412" s="7" t="s">
        <v>615</v>
      </c>
      <c r="S412" s="11" t="s">
        <v>616</v>
      </c>
    </row>
    <row r="413" spans="1:19" hidden="1" x14ac:dyDescent="0.25">
      <c r="A413" s="6" t="s">
        <v>1168</v>
      </c>
      <c r="B413" s="8" t="s">
        <v>1759</v>
      </c>
      <c r="C413" s="206" t="s">
        <v>1760</v>
      </c>
      <c r="D413" s="8">
        <v>14</v>
      </c>
      <c r="E413" s="11">
        <v>8</v>
      </c>
      <c r="F413" s="7" t="s">
        <v>2639</v>
      </c>
      <c r="G413" s="21" t="s">
        <v>355</v>
      </c>
      <c r="H413" s="19">
        <v>3407</v>
      </c>
      <c r="I413" s="10">
        <v>45880</v>
      </c>
      <c r="J413" s="11" t="s">
        <v>1120</v>
      </c>
      <c r="K413" s="9">
        <v>204</v>
      </c>
      <c r="L413" s="9" t="s">
        <v>1119</v>
      </c>
      <c r="M413" s="19">
        <v>3</v>
      </c>
      <c r="N413" s="9" t="s">
        <v>726</v>
      </c>
      <c r="O413" s="9">
        <v>3</v>
      </c>
      <c r="P413" s="9" t="s">
        <v>673</v>
      </c>
      <c r="Q413" t="s">
        <v>356</v>
      </c>
      <c r="R413" s="7" t="s">
        <v>605</v>
      </c>
      <c r="S413" s="11" t="s">
        <v>606</v>
      </c>
    </row>
    <row r="414" spans="1:19" hidden="1" x14ac:dyDescent="0.25">
      <c r="A414" s="6" t="s">
        <v>1168</v>
      </c>
      <c r="B414" s="258" t="s">
        <v>1759</v>
      </c>
      <c r="C414" s="206" t="s">
        <v>1761</v>
      </c>
      <c r="E414" s="11">
        <v>4</v>
      </c>
      <c r="F414" s="7" t="s">
        <v>2640</v>
      </c>
      <c r="G414" s="21" t="s">
        <v>355</v>
      </c>
      <c r="H414" s="19">
        <v>3407</v>
      </c>
      <c r="I414" s="10">
        <v>45880</v>
      </c>
      <c r="J414" s="11" t="s">
        <v>1152</v>
      </c>
      <c r="K414" s="9">
        <v>4</v>
      </c>
      <c r="L414" s="9" t="s">
        <v>1140</v>
      </c>
      <c r="M414" s="19">
        <v>3</v>
      </c>
      <c r="N414" s="9" t="s">
        <v>726</v>
      </c>
      <c r="O414" s="9">
        <v>3</v>
      </c>
      <c r="P414" s="9" t="s">
        <v>673</v>
      </c>
      <c r="Q414" t="s">
        <v>356</v>
      </c>
      <c r="R414" s="7" t="s">
        <v>605</v>
      </c>
      <c r="S414" s="11" t="s">
        <v>606</v>
      </c>
    </row>
    <row r="415" spans="1:19" hidden="1" x14ac:dyDescent="0.25">
      <c r="A415" s="6" t="s">
        <v>1168</v>
      </c>
      <c r="B415" s="258" t="s">
        <v>1759</v>
      </c>
      <c r="C415" s="206" t="s">
        <v>1762</v>
      </c>
      <c r="D415" s="8">
        <v>2</v>
      </c>
      <c r="F415" s="7" t="s">
        <v>2639</v>
      </c>
      <c r="G415" s="21" t="s">
        <v>355</v>
      </c>
      <c r="H415" s="19">
        <v>3407</v>
      </c>
      <c r="I415" s="10">
        <v>45880</v>
      </c>
      <c r="J415" s="11" t="s">
        <v>1120</v>
      </c>
      <c r="K415" s="9">
        <v>28</v>
      </c>
      <c r="L415" s="9" t="s">
        <v>1119</v>
      </c>
      <c r="M415" s="19">
        <v>3</v>
      </c>
      <c r="N415" s="9" t="s">
        <v>726</v>
      </c>
      <c r="O415" s="9">
        <v>3</v>
      </c>
      <c r="P415" s="9" t="s">
        <v>673</v>
      </c>
      <c r="Q415" t="s">
        <v>356</v>
      </c>
      <c r="R415" s="7" t="s">
        <v>605</v>
      </c>
      <c r="S415" s="11" t="s">
        <v>606</v>
      </c>
    </row>
    <row r="416" spans="1:19" hidden="1" x14ac:dyDescent="0.25">
      <c r="A416" s="6" t="s">
        <v>1168</v>
      </c>
      <c r="B416" s="258" t="s">
        <v>1759</v>
      </c>
      <c r="C416" s="206" t="s">
        <v>1763</v>
      </c>
      <c r="D416" s="208"/>
      <c r="E416" s="11">
        <v>11</v>
      </c>
      <c r="F416" s="7" t="s">
        <v>2641</v>
      </c>
      <c r="G416" s="21" t="s">
        <v>355</v>
      </c>
      <c r="H416" s="19">
        <v>3500</v>
      </c>
      <c r="I416" s="10">
        <v>45842</v>
      </c>
      <c r="J416" s="11" t="s">
        <v>1123</v>
      </c>
      <c r="K416" s="9">
        <v>11</v>
      </c>
      <c r="L416" s="9" t="s">
        <v>1119</v>
      </c>
      <c r="M416" s="19">
        <v>5</v>
      </c>
      <c r="N416" s="9" t="s">
        <v>726</v>
      </c>
      <c r="O416" s="9">
        <v>5</v>
      </c>
      <c r="P416" s="9" t="s">
        <v>675</v>
      </c>
      <c r="Q416" t="s">
        <v>356</v>
      </c>
      <c r="R416" s="7" t="s">
        <v>613</v>
      </c>
      <c r="S416" s="11" t="s">
        <v>614</v>
      </c>
    </row>
    <row r="417" spans="1:19" hidden="1" x14ac:dyDescent="0.25">
      <c r="A417" s="6" t="s">
        <v>1168</v>
      </c>
      <c r="B417" s="8" t="s">
        <v>1021</v>
      </c>
      <c r="C417" s="206" t="s">
        <v>1764</v>
      </c>
      <c r="D417" s="8">
        <v>9</v>
      </c>
      <c r="E417" s="11">
        <v>7</v>
      </c>
      <c r="F417" s="7" t="s">
        <v>2575</v>
      </c>
      <c r="G417" s="21" t="s">
        <v>355</v>
      </c>
      <c r="H417" s="19">
        <v>3464</v>
      </c>
      <c r="I417" s="10">
        <v>45838</v>
      </c>
      <c r="J417" s="11" t="s">
        <v>1120</v>
      </c>
      <c r="K417" s="9">
        <v>133</v>
      </c>
      <c r="L417" s="9" t="s">
        <v>1119</v>
      </c>
      <c r="M417" s="19">
        <v>3</v>
      </c>
      <c r="N417" s="9" t="s">
        <v>726</v>
      </c>
      <c r="O417" s="9">
        <v>3</v>
      </c>
      <c r="P417" s="9" t="s">
        <v>673</v>
      </c>
      <c r="Q417" t="s">
        <v>356</v>
      </c>
      <c r="R417" s="7" t="s">
        <v>611</v>
      </c>
      <c r="S417" s="11" t="s">
        <v>612</v>
      </c>
    </row>
    <row r="418" spans="1:19" hidden="1" x14ac:dyDescent="0.25">
      <c r="A418" s="6" t="s">
        <v>1168</v>
      </c>
      <c r="B418" s="258" t="s">
        <v>1021</v>
      </c>
      <c r="C418" s="206" t="s">
        <v>1765</v>
      </c>
      <c r="E418" s="11">
        <v>7</v>
      </c>
      <c r="F418" s="7" t="s">
        <v>2642</v>
      </c>
      <c r="G418" s="21" t="s">
        <v>355</v>
      </c>
      <c r="H418" s="19">
        <v>3508</v>
      </c>
      <c r="I418" s="10">
        <v>45825</v>
      </c>
      <c r="J418" s="11" t="s">
        <v>1137</v>
      </c>
      <c r="K418" s="9">
        <v>7</v>
      </c>
      <c r="L418" s="9" t="s">
        <v>1122</v>
      </c>
      <c r="M418" s="19">
        <v>4</v>
      </c>
      <c r="N418" s="9" t="s">
        <v>726</v>
      </c>
      <c r="O418" s="9">
        <v>4</v>
      </c>
      <c r="P418" s="9" t="s">
        <v>674</v>
      </c>
      <c r="Q418" t="s">
        <v>356</v>
      </c>
      <c r="R418" s="7" t="s">
        <v>615</v>
      </c>
      <c r="S418" s="11" t="s">
        <v>616</v>
      </c>
    </row>
    <row r="419" spans="1:19" hidden="1" x14ac:dyDescent="0.25">
      <c r="A419" s="6" t="s">
        <v>1168</v>
      </c>
      <c r="B419" s="258" t="s">
        <v>1021</v>
      </c>
      <c r="C419" s="206" t="s">
        <v>1766</v>
      </c>
      <c r="E419" s="11">
        <v>5</v>
      </c>
      <c r="F419" s="7" t="s">
        <v>2643</v>
      </c>
      <c r="G419" s="21" t="s">
        <v>355</v>
      </c>
      <c r="H419" s="19">
        <v>3491</v>
      </c>
      <c r="I419" s="10">
        <v>45828</v>
      </c>
      <c r="J419" s="11" t="s">
        <v>1124</v>
      </c>
      <c r="K419" s="9">
        <v>5</v>
      </c>
      <c r="L419" s="9" t="s">
        <v>1119</v>
      </c>
      <c r="M419" s="19">
        <v>4</v>
      </c>
      <c r="N419" s="9" t="s">
        <v>726</v>
      </c>
      <c r="O419" s="9">
        <v>4</v>
      </c>
      <c r="P419" s="9" t="s">
        <v>674</v>
      </c>
      <c r="Q419" t="s">
        <v>356</v>
      </c>
      <c r="R419" s="7" t="s">
        <v>613</v>
      </c>
      <c r="S419" s="11" t="s">
        <v>614</v>
      </c>
    </row>
    <row r="420" spans="1:19" hidden="1" x14ac:dyDescent="0.25">
      <c r="A420" s="6" t="s">
        <v>1168</v>
      </c>
      <c r="B420" s="258" t="s">
        <v>1021</v>
      </c>
      <c r="C420" s="206" t="s">
        <v>1767</v>
      </c>
      <c r="E420" s="11">
        <v>10</v>
      </c>
      <c r="F420" s="7" t="s">
        <v>2644</v>
      </c>
      <c r="G420" s="21" t="s">
        <v>355</v>
      </c>
      <c r="H420" s="19">
        <v>3500</v>
      </c>
      <c r="I420" s="10">
        <v>45856</v>
      </c>
      <c r="J420" s="11" t="s">
        <v>1124</v>
      </c>
      <c r="K420" s="9">
        <v>10</v>
      </c>
      <c r="L420" s="9" t="s">
        <v>1119</v>
      </c>
      <c r="M420" s="19">
        <v>4</v>
      </c>
      <c r="N420" s="9" t="s">
        <v>726</v>
      </c>
      <c r="O420" s="9">
        <v>4</v>
      </c>
      <c r="P420" s="9" t="s">
        <v>674</v>
      </c>
      <c r="Q420" t="s">
        <v>356</v>
      </c>
      <c r="R420" s="7" t="s">
        <v>613</v>
      </c>
      <c r="S420" s="11" t="s">
        <v>614</v>
      </c>
    </row>
    <row r="421" spans="1:19" hidden="1" x14ac:dyDescent="0.25">
      <c r="A421" s="6" t="s">
        <v>1168</v>
      </c>
      <c r="B421" s="258" t="s">
        <v>1021</v>
      </c>
      <c r="C421" s="206" t="s">
        <v>1768</v>
      </c>
      <c r="E421" s="11">
        <v>2</v>
      </c>
      <c r="F421" s="7" t="s">
        <v>2645</v>
      </c>
      <c r="G421" s="21" t="s">
        <v>355</v>
      </c>
      <c r="H421" s="19">
        <v>3464</v>
      </c>
      <c r="I421" s="10">
        <v>45854</v>
      </c>
      <c r="J421" s="11" t="s">
        <v>1135</v>
      </c>
      <c r="K421" s="9">
        <v>2</v>
      </c>
      <c r="L421" s="9" t="s">
        <v>1122</v>
      </c>
      <c r="M421" s="19">
        <v>7</v>
      </c>
      <c r="N421" s="9" t="s">
        <v>726</v>
      </c>
      <c r="O421" s="9" t="s">
        <v>1134</v>
      </c>
      <c r="P421" s="9" t="s">
        <v>677</v>
      </c>
      <c r="Q421" t="s">
        <v>356</v>
      </c>
      <c r="R421" s="7" t="s">
        <v>611</v>
      </c>
      <c r="S421" s="11" t="s">
        <v>612</v>
      </c>
    </row>
    <row r="422" spans="1:19" hidden="1" x14ac:dyDescent="0.25">
      <c r="A422" s="6" t="s">
        <v>1168</v>
      </c>
      <c r="B422" s="258" t="s">
        <v>1021</v>
      </c>
      <c r="C422" s="206" t="s">
        <v>1769</v>
      </c>
      <c r="E422" s="11">
        <v>3</v>
      </c>
      <c r="F422" s="7" t="s">
        <v>2646</v>
      </c>
      <c r="G422" s="21" t="s">
        <v>355</v>
      </c>
      <c r="H422" s="19">
        <v>3407</v>
      </c>
      <c r="I422" s="10">
        <v>45860</v>
      </c>
      <c r="J422" s="11" t="s">
        <v>1118</v>
      </c>
      <c r="K422" s="9">
        <v>3</v>
      </c>
      <c r="L422" s="9" t="s">
        <v>1119</v>
      </c>
      <c r="M422" s="19">
        <v>2</v>
      </c>
      <c r="N422" s="9" t="s">
        <v>726</v>
      </c>
      <c r="O422" s="9">
        <v>2</v>
      </c>
      <c r="P422" s="9" t="s">
        <v>672</v>
      </c>
      <c r="Q422" t="s">
        <v>356</v>
      </c>
      <c r="R422" s="7" t="s">
        <v>605</v>
      </c>
      <c r="S422" s="11" t="s">
        <v>606</v>
      </c>
    </row>
    <row r="423" spans="1:19" hidden="1" x14ac:dyDescent="0.25">
      <c r="A423" s="6" t="s">
        <v>1168</v>
      </c>
      <c r="B423" s="258" t="s">
        <v>1021</v>
      </c>
      <c r="C423" s="206" t="s">
        <v>1770</v>
      </c>
      <c r="E423" s="11">
        <v>3</v>
      </c>
      <c r="F423" s="7" t="s">
        <v>2647</v>
      </c>
      <c r="G423" s="21" t="s">
        <v>355</v>
      </c>
      <c r="H423" s="19">
        <v>3500</v>
      </c>
      <c r="I423" s="10">
        <v>45854</v>
      </c>
      <c r="J423" s="11" t="s">
        <v>1121</v>
      </c>
      <c r="K423" s="9">
        <v>3</v>
      </c>
      <c r="L423" s="9" t="s">
        <v>1122</v>
      </c>
      <c r="M423" s="19">
        <v>3</v>
      </c>
      <c r="N423" s="9" t="s">
        <v>726</v>
      </c>
      <c r="O423" s="9">
        <v>3</v>
      </c>
      <c r="P423" s="9" t="s">
        <v>673</v>
      </c>
      <c r="Q423" t="s">
        <v>356</v>
      </c>
      <c r="R423" s="7" t="s">
        <v>613</v>
      </c>
      <c r="S423" s="11" t="s">
        <v>614</v>
      </c>
    </row>
    <row r="424" spans="1:19" hidden="1" x14ac:dyDescent="0.25">
      <c r="A424" s="6" t="s">
        <v>1168</v>
      </c>
      <c r="B424" s="258" t="s">
        <v>1021</v>
      </c>
      <c r="C424" s="206" t="s">
        <v>1771</v>
      </c>
      <c r="E424" s="11">
        <v>1</v>
      </c>
      <c r="F424" s="7" t="s">
        <v>2648</v>
      </c>
      <c r="G424" s="21" t="s">
        <v>355</v>
      </c>
      <c r="H424" s="19">
        <v>3508</v>
      </c>
      <c r="I424" s="10">
        <v>45854</v>
      </c>
      <c r="J424" s="11" t="s">
        <v>1135</v>
      </c>
      <c r="K424" s="9">
        <v>1</v>
      </c>
      <c r="L424" s="9" t="s">
        <v>1122</v>
      </c>
      <c r="M424" s="19">
        <v>7</v>
      </c>
      <c r="N424" s="9" t="s">
        <v>726</v>
      </c>
      <c r="O424" s="9" t="s">
        <v>1134</v>
      </c>
      <c r="P424" s="9" t="s">
        <v>677</v>
      </c>
      <c r="Q424" t="s">
        <v>356</v>
      </c>
      <c r="R424" s="7" t="s">
        <v>615</v>
      </c>
      <c r="S424" s="11" t="s">
        <v>616</v>
      </c>
    </row>
    <row r="425" spans="1:19" hidden="1" x14ac:dyDescent="0.25">
      <c r="A425" s="6" t="s">
        <v>1168</v>
      </c>
      <c r="B425" s="258" t="s">
        <v>1021</v>
      </c>
      <c r="C425" s="206" t="s">
        <v>1772</v>
      </c>
      <c r="E425" s="11">
        <v>12</v>
      </c>
      <c r="F425" s="7" t="s">
        <v>2649</v>
      </c>
      <c r="G425" s="21" t="s">
        <v>355</v>
      </c>
      <c r="H425" s="19">
        <v>3464</v>
      </c>
      <c r="I425" s="10">
        <v>45819</v>
      </c>
      <c r="J425" s="11" t="s">
        <v>1133</v>
      </c>
      <c r="K425" s="9">
        <v>12</v>
      </c>
      <c r="L425" s="9" t="s">
        <v>1119</v>
      </c>
      <c r="M425" s="19">
        <v>7</v>
      </c>
      <c r="N425" s="9" t="s">
        <v>726</v>
      </c>
      <c r="O425" s="9" t="s">
        <v>1134</v>
      </c>
      <c r="P425" s="9" t="s">
        <v>677</v>
      </c>
      <c r="Q425" t="s">
        <v>356</v>
      </c>
      <c r="R425" s="7" t="s">
        <v>611</v>
      </c>
      <c r="S425" s="11" t="s">
        <v>612</v>
      </c>
    </row>
    <row r="426" spans="1:19" hidden="1" x14ac:dyDescent="0.25">
      <c r="A426" s="6" t="s">
        <v>1168</v>
      </c>
      <c r="B426" s="258" t="s">
        <v>1021</v>
      </c>
      <c r="C426" s="206" t="s">
        <v>1773</v>
      </c>
      <c r="E426" s="11">
        <v>3</v>
      </c>
      <c r="F426" s="7" t="s">
        <v>2650</v>
      </c>
      <c r="G426" s="21" t="s">
        <v>355</v>
      </c>
      <c r="H426" s="19">
        <v>3514</v>
      </c>
      <c r="I426" s="10">
        <v>45870</v>
      </c>
      <c r="J426" s="11" t="s">
        <v>1125</v>
      </c>
      <c r="K426" s="9">
        <v>3</v>
      </c>
      <c r="L426" s="9" t="s">
        <v>1119</v>
      </c>
      <c r="M426" s="19">
        <v>6</v>
      </c>
      <c r="N426" s="9" t="s">
        <v>726</v>
      </c>
      <c r="O426" s="9">
        <v>6</v>
      </c>
      <c r="P426" s="9" t="s">
        <v>676</v>
      </c>
      <c r="Q426" t="s">
        <v>356</v>
      </c>
      <c r="R426" s="7" t="s">
        <v>615</v>
      </c>
      <c r="S426" s="11" t="s">
        <v>616</v>
      </c>
    </row>
    <row r="427" spans="1:19" hidden="1" x14ac:dyDescent="0.25">
      <c r="A427" s="6" t="s">
        <v>1168</v>
      </c>
      <c r="B427" s="258" t="s">
        <v>1021</v>
      </c>
      <c r="C427" s="206" t="s">
        <v>1774</v>
      </c>
      <c r="D427" s="8">
        <v>1</v>
      </c>
      <c r="F427" s="7" t="s">
        <v>2651</v>
      </c>
      <c r="G427" s="21" t="s">
        <v>355</v>
      </c>
      <c r="H427" s="19">
        <v>3500</v>
      </c>
      <c r="I427" s="10">
        <v>45883</v>
      </c>
      <c r="J427" s="11" t="s">
        <v>1137</v>
      </c>
      <c r="K427" s="9">
        <v>14</v>
      </c>
      <c r="L427" s="9" t="s">
        <v>1122</v>
      </c>
      <c r="M427" s="19">
        <v>4</v>
      </c>
      <c r="N427" s="9" t="s">
        <v>726</v>
      </c>
      <c r="O427" s="9">
        <v>4</v>
      </c>
      <c r="P427" s="9" t="s">
        <v>674</v>
      </c>
      <c r="Q427" t="s">
        <v>356</v>
      </c>
      <c r="R427" s="7" t="s">
        <v>613</v>
      </c>
      <c r="S427" s="11" t="s">
        <v>614</v>
      </c>
    </row>
    <row r="428" spans="1:19" hidden="1" x14ac:dyDescent="0.25">
      <c r="A428" s="6" t="s">
        <v>1168</v>
      </c>
      <c r="B428" s="258" t="s">
        <v>1021</v>
      </c>
      <c r="C428" s="206" t="s">
        <v>1775</v>
      </c>
      <c r="E428" s="11">
        <v>7</v>
      </c>
      <c r="F428" s="7" t="s">
        <v>2652</v>
      </c>
      <c r="G428" s="21" t="s">
        <v>355</v>
      </c>
      <c r="H428" s="19">
        <v>3464</v>
      </c>
      <c r="I428" s="10">
        <v>45880</v>
      </c>
      <c r="J428" s="11" t="s">
        <v>1133</v>
      </c>
      <c r="K428" s="9">
        <v>7</v>
      </c>
      <c r="L428" s="9" t="s">
        <v>1119</v>
      </c>
      <c r="M428" s="19">
        <v>7</v>
      </c>
      <c r="N428" s="9" t="s">
        <v>726</v>
      </c>
      <c r="O428" s="9" t="s">
        <v>1134</v>
      </c>
      <c r="P428" s="9" t="s">
        <v>677</v>
      </c>
      <c r="Q428" t="s">
        <v>356</v>
      </c>
      <c r="R428" s="7" t="s">
        <v>611</v>
      </c>
      <c r="S428" s="11" t="s">
        <v>612</v>
      </c>
    </row>
    <row r="429" spans="1:19" hidden="1" x14ac:dyDescent="0.25">
      <c r="A429" s="6" t="s">
        <v>1168</v>
      </c>
      <c r="B429" s="8" t="s">
        <v>1027</v>
      </c>
      <c r="C429" s="206" t="s">
        <v>1776</v>
      </c>
      <c r="D429" s="8">
        <v>1</v>
      </c>
      <c r="F429" s="7" t="s">
        <v>2653</v>
      </c>
      <c r="G429" s="21" t="s">
        <v>355</v>
      </c>
      <c r="H429" s="19">
        <v>2306</v>
      </c>
      <c r="I429" s="10">
        <v>45889</v>
      </c>
      <c r="J429" s="11" t="s">
        <v>1126</v>
      </c>
      <c r="K429" s="9">
        <v>14</v>
      </c>
      <c r="L429" s="9" t="s">
        <v>1119</v>
      </c>
      <c r="M429" s="19">
        <v>1</v>
      </c>
      <c r="N429" s="9" t="s">
        <v>726</v>
      </c>
      <c r="O429" s="9">
        <v>1</v>
      </c>
      <c r="P429" s="9" t="s">
        <v>671</v>
      </c>
      <c r="Q429" t="s">
        <v>356</v>
      </c>
      <c r="R429" s="7" t="s">
        <v>688</v>
      </c>
      <c r="S429" s="11">
        <v>2306</v>
      </c>
    </row>
    <row r="430" spans="1:19" hidden="1" x14ac:dyDescent="0.25">
      <c r="A430" s="6" t="s">
        <v>1168</v>
      </c>
      <c r="B430" s="258" t="s">
        <v>1027</v>
      </c>
      <c r="C430" s="206" t="s">
        <v>1777</v>
      </c>
      <c r="D430" s="8">
        <v>5</v>
      </c>
      <c r="E430" s="11">
        <v>5</v>
      </c>
      <c r="F430" s="7" t="s">
        <v>2599</v>
      </c>
      <c r="G430" s="21" t="s">
        <v>355</v>
      </c>
      <c r="H430" s="19">
        <v>2306</v>
      </c>
      <c r="I430" s="10">
        <v>45889</v>
      </c>
      <c r="J430" s="11" t="s">
        <v>2316</v>
      </c>
      <c r="K430" s="9">
        <v>75</v>
      </c>
      <c r="L430" s="9" t="s">
        <v>1129</v>
      </c>
      <c r="M430" s="19">
        <v>15</v>
      </c>
      <c r="N430" s="9" t="s">
        <v>727</v>
      </c>
      <c r="O430" s="9" t="s">
        <v>1128</v>
      </c>
      <c r="P430" s="9" t="s">
        <v>680</v>
      </c>
      <c r="Q430" t="s">
        <v>356</v>
      </c>
      <c r="R430" s="7" t="s">
        <v>688</v>
      </c>
      <c r="S430" s="11">
        <v>2306</v>
      </c>
    </row>
    <row r="431" spans="1:19" hidden="1" x14ac:dyDescent="0.25">
      <c r="A431" s="6" t="s">
        <v>1168</v>
      </c>
      <c r="B431" s="8" t="s">
        <v>1023</v>
      </c>
      <c r="C431" s="206" t="s">
        <v>1778</v>
      </c>
      <c r="D431" s="8">
        <v>7</v>
      </c>
      <c r="E431" s="11">
        <v>244</v>
      </c>
      <c r="F431" s="7" t="s">
        <v>2654</v>
      </c>
      <c r="G431" s="21" t="s">
        <v>355</v>
      </c>
      <c r="H431" s="19">
        <v>3407</v>
      </c>
      <c r="I431" s="10">
        <v>45862</v>
      </c>
      <c r="J431" s="11" t="s">
        <v>1120</v>
      </c>
      <c r="K431" s="9">
        <v>342</v>
      </c>
      <c r="L431" s="9" t="s">
        <v>1119</v>
      </c>
      <c r="M431" s="19">
        <v>3</v>
      </c>
      <c r="N431" s="9" t="s">
        <v>726</v>
      </c>
      <c r="O431" s="9">
        <v>3</v>
      </c>
      <c r="P431" s="9" t="s">
        <v>673</v>
      </c>
      <c r="Q431" t="s">
        <v>356</v>
      </c>
      <c r="R431" s="7" t="s">
        <v>605</v>
      </c>
      <c r="S431" s="11" t="s">
        <v>606</v>
      </c>
    </row>
    <row r="432" spans="1:19" hidden="1" x14ac:dyDescent="0.25">
      <c r="A432" s="6" t="s">
        <v>1168</v>
      </c>
      <c r="B432" s="258" t="s">
        <v>1023</v>
      </c>
      <c r="C432" s="206" t="s">
        <v>1779</v>
      </c>
      <c r="D432" s="8">
        <v>1</v>
      </c>
      <c r="E432" s="11">
        <v>7</v>
      </c>
      <c r="F432" s="7" t="s">
        <v>2655</v>
      </c>
      <c r="G432" s="21" t="s">
        <v>355</v>
      </c>
      <c r="H432" s="19">
        <v>3464</v>
      </c>
      <c r="I432" s="10">
        <v>45883</v>
      </c>
      <c r="J432" s="11" t="s">
        <v>1118</v>
      </c>
      <c r="K432" s="9">
        <v>21</v>
      </c>
      <c r="L432" s="9" t="s">
        <v>1119</v>
      </c>
      <c r="M432" s="19">
        <v>2</v>
      </c>
      <c r="N432" s="9" t="s">
        <v>726</v>
      </c>
      <c r="O432" s="9">
        <v>2</v>
      </c>
      <c r="P432" s="9" t="s">
        <v>672</v>
      </c>
      <c r="Q432" t="s">
        <v>356</v>
      </c>
      <c r="R432" s="7" t="s">
        <v>611</v>
      </c>
      <c r="S432" s="11" t="s">
        <v>612</v>
      </c>
    </row>
    <row r="433" spans="1:19" hidden="1" x14ac:dyDescent="0.25">
      <c r="A433" s="6" t="s">
        <v>1168</v>
      </c>
      <c r="B433" s="258" t="s">
        <v>1023</v>
      </c>
      <c r="C433" s="206" t="s">
        <v>1780</v>
      </c>
      <c r="E433" s="11">
        <v>4</v>
      </c>
      <c r="F433" s="7" t="s">
        <v>2656</v>
      </c>
      <c r="G433" s="21" t="s">
        <v>355</v>
      </c>
      <c r="H433" s="19">
        <v>3464</v>
      </c>
      <c r="I433" s="10">
        <v>45880</v>
      </c>
      <c r="J433" s="11" t="s">
        <v>1118</v>
      </c>
      <c r="K433" s="9">
        <v>4</v>
      </c>
      <c r="L433" s="9" t="s">
        <v>1119</v>
      </c>
      <c r="M433" s="19">
        <v>2</v>
      </c>
      <c r="N433" s="9" t="s">
        <v>726</v>
      </c>
      <c r="O433" s="9">
        <v>2</v>
      </c>
      <c r="P433" s="9" t="s">
        <v>672</v>
      </c>
      <c r="Q433" t="s">
        <v>356</v>
      </c>
      <c r="R433" s="7" t="s">
        <v>611</v>
      </c>
      <c r="S433" s="11" t="s">
        <v>612</v>
      </c>
    </row>
    <row r="434" spans="1:19" hidden="1" x14ac:dyDescent="0.25">
      <c r="A434" s="6" t="s">
        <v>1168</v>
      </c>
      <c r="B434" s="8" t="s">
        <v>1781</v>
      </c>
      <c r="C434" s="206" t="s">
        <v>1782</v>
      </c>
      <c r="D434" s="8">
        <v>1</v>
      </c>
      <c r="E434" s="11">
        <v>4</v>
      </c>
      <c r="F434" s="7" t="s">
        <v>2657</v>
      </c>
      <c r="G434" s="21" t="s">
        <v>355</v>
      </c>
      <c r="H434" s="19">
        <v>3464</v>
      </c>
      <c r="I434" s="10">
        <v>45834</v>
      </c>
      <c r="J434" s="11" t="s">
        <v>1120</v>
      </c>
      <c r="K434" s="9">
        <v>18</v>
      </c>
      <c r="L434" s="9" t="s">
        <v>1119</v>
      </c>
      <c r="M434" s="19">
        <v>3</v>
      </c>
      <c r="N434" s="9" t="s">
        <v>726</v>
      </c>
      <c r="O434" s="9">
        <v>3</v>
      </c>
      <c r="P434" s="9" t="s">
        <v>673</v>
      </c>
      <c r="Q434" t="s">
        <v>356</v>
      </c>
      <c r="R434" s="7" t="s">
        <v>611</v>
      </c>
      <c r="S434" s="11" t="s">
        <v>612</v>
      </c>
    </row>
    <row r="435" spans="1:19" hidden="1" x14ac:dyDescent="0.25">
      <c r="A435" s="6" t="s">
        <v>1168</v>
      </c>
      <c r="B435" s="258" t="s">
        <v>1781</v>
      </c>
      <c r="C435" s="206" t="s">
        <v>1783</v>
      </c>
      <c r="D435" s="8">
        <v>1</v>
      </c>
      <c r="F435" s="7" t="s">
        <v>2658</v>
      </c>
      <c r="G435" s="21" t="s">
        <v>355</v>
      </c>
      <c r="H435" s="19">
        <v>3464</v>
      </c>
      <c r="I435" s="10">
        <v>45860</v>
      </c>
      <c r="J435" s="11" t="s">
        <v>1123</v>
      </c>
      <c r="K435" s="9">
        <v>14</v>
      </c>
      <c r="L435" s="9" t="s">
        <v>1119</v>
      </c>
      <c r="M435" s="19">
        <v>5</v>
      </c>
      <c r="N435" s="9" t="s">
        <v>726</v>
      </c>
      <c r="O435" s="9">
        <v>5</v>
      </c>
      <c r="P435" s="9" t="s">
        <v>675</v>
      </c>
      <c r="Q435" t="s">
        <v>356</v>
      </c>
      <c r="R435" s="7" t="s">
        <v>611</v>
      </c>
      <c r="S435" s="11" t="s">
        <v>612</v>
      </c>
    </row>
    <row r="436" spans="1:19" hidden="1" x14ac:dyDescent="0.25">
      <c r="A436" s="6" t="s">
        <v>1168</v>
      </c>
      <c r="B436" s="258" t="s">
        <v>1781</v>
      </c>
      <c r="C436" s="206" t="s">
        <v>1784</v>
      </c>
      <c r="D436" s="8">
        <v>3</v>
      </c>
      <c r="E436" s="11">
        <v>5</v>
      </c>
      <c r="F436" s="7" t="s">
        <v>2659</v>
      </c>
      <c r="G436" s="21" t="s">
        <v>355</v>
      </c>
      <c r="H436" s="19">
        <v>3464</v>
      </c>
      <c r="I436" s="10">
        <v>45860</v>
      </c>
      <c r="J436" s="11" t="s">
        <v>1120</v>
      </c>
      <c r="K436" s="9">
        <v>47</v>
      </c>
      <c r="L436" s="9" t="s">
        <v>1119</v>
      </c>
      <c r="M436" s="19">
        <v>3</v>
      </c>
      <c r="N436" s="9" t="s">
        <v>726</v>
      </c>
      <c r="O436" s="9">
        <v>3</v>
      </c>
      <c r="P436" s="9" t="s">
        <v>673</v>
      </c>
      <c r="Q436" t="s">
        <v>356</v>
      </c>
      <c r="R436" s="7" t="s">
        <v>611</v>
      </c>
      <c r="S436" s="11" t="s">
        <v>612</v>
      </c>
    </row>
    <row r="437" spans="1:19" hidden="1" x14ac:dyDescent="0.25">
      <c r="A437" s="6" t="s">
        <v>1168</v>
      </c>
      <c r="B437" s="258" t="s">
        <v>1781</v>
      </c>
      <c r="C437" s="206" t="s">
        <v>1785</v>
      </c>
      <c r="D437" s="8">
        <v>3</v>
      </c>
      <c r="F437" s="7" t="s">
        <v>2660</v>
      </c>
      <c r="G437" s="21" t="s">
        <v>355</v>
      </c>
      <c r="H437" s="19">
        <v>3464</v>
      </c>
      <c r="I437" s="10">
        <v>45860</v>
      </c>
      <c r="J437" s="11" t="s">
        <v>1118</v>
      </c>
      <c r="K437" s="9">
        <v>42</v>
      </c>
      <c r="L437" s="9" t="s">
        <v>1119</v>
      </c>
      <c r="M437" s="19">
        <v>2</v>
      </c>
      <c r="N437" s="9" t="s">
        <v>726</v>
      </c>
      <c r="O437" s="9">
        <v>2</v>
      </c>
      <c r="P437" s="9" t="s">
        <v>672</v>
      </c>
      <c r="Q437" t="s">
        <v>356</v>
      </c>
      <c r="R437" s="7" t="s">
        <v>611</v>
      </c>
      <c r="S437" s="11" t="s">
        <v>612</v>
      </c>
    </row>
    <row r="438" spans="1:19" hidden="1" x14ac:dyDescent="0.25">
      <c r="A438" s="6" t="s">
        <v>1168</v>
      </c>
      <c r="B438" s="258" t="s">
        <v>1781</v>
      </c>
      <c r="C438" s="206" t="s">
        <v>1786</v>
      </c>
      <c r="D438" s="8">
        <v>1</v>
      </c>
      <c r="E438" s="11">
        <v>4</v>
      </c>
      <c r="F438" s="7" t="s">
        <v>2661</v>
      </c>
      <c r="G438" s="21" t="s">
        <v>355</v>
      </c>
      <c r="H438" s="19">
        <v>3464</v>
      </c>
      <c r="I438" s="10">
        <v>45834</v>
      </c>
      <c r="J438" s="11" t="s">
        <v>1118</v>
      </c>
      <c r="K438" s="9">
        <v>18</v>
      </c>
      <c r="L438" s="9" t="s">
        <v>1119</v>
      </c>
      <c r="M438" s="19">
        <v>2</v>
      </c>
      <c r="N438" s="9" t="s">
        <v>726</v>
      </c>
      <c r="O438" s="9">
        <v>2</v>
      </c>
      <c r="P438" s="9" t="s">
        <v>672</v>
      </c>
      <c r="Q438" t="s">
        <v>356</v>
      </c>
      <c r="R438" s="7" t="s">
        <v>611</v>
      </c>
      <c r="S438" s="11" t="s">
        <v>612</v>
      </c>
    </row>
    <row r="439" spans="1:19" hidden="1" x14ac:dyDescent="0.25">
      <c r="A439" s="6" t="s">
        <v>1168</v>
      </c>
      <c r="B439" s="258" t="s">
        <v>1781</v>
      </c>
      <c r="C439" s="206" t="s">
        <v>1787</v>
      </c>
      <c r="E439" s="11">
        <v>8</v>
      </c>
      <c r="F439" s="7" t="s">
        <v>2662</v>
      </c>
      <c r="G439" s="21" t="s">
        <v>355</v>
      </c>
      <c r="H439" s="19">
        <v>3464</v>
      </c>
      <c r="I439" s="10">
        <v>45833</v>
      </c>
      <c r="J439" s="11" t="s">
        <v>1133</v>
      </c>
      <c r="K439" s="9">
        <v>8</v>
      </c>
      <c r="L439" s="9" t="s">
        <v>1119</v>
      </c>
      <c r="M439" s="19">
        <v>7</v>
      </c>
      <c r="N439" s="9" t="s">
        <v>726</v>
      </c>
      <c r="O439" s="9" t="s">
        <v>1134</v>
      </c>
      <c r="P439" s="9" t="s">
        <v>677</v>
      </c>
      <c r="Q439" t="s">
        <v>356</v>
      </c>
      <c r="R439" s="7" t="s">
        <v>611</v>
      </c>
      <c r="S439" s="11" t="s">
        <v>612</v>
      </c>
    </row>
    <row r="440" spans="1:19" hidden="1" x14ac:dyDescent="0.25">
      <c r="A440" s="6" t="s">
        <v>1168</v>
      </c>
      <c r="B440" s="258" t="s">
        <v>1781</v>
      </c>
      <c r="C440" s="206" t="s">
        <v>1788</v>
      </c>
      <c r="E440" s="11">
        <v>12</v>
      </c>
      <c r="F440" s="7" t="s">
        <v>2663</v>
      </c>
      <c r="G440" s="21" t="s">
        <v>355</v>
      </c>
      <c r="H440" s="19">
        <v>3464</v>
      </c>
      <c r="I440" s="10">
        <v>45834</v>
      </c>
      <c r="J440" s="11" t="s">
        <v>1133</v>
      </c>
      <c r="K440" s="9">
        <v>12</v>
      </c>
      <c r="L440" s="9" t="s">
        <v>1119</v>
      </c>
      <c r="M440" s="19">
        <v>7</v>
      </c>
      <c r="N440" s="9" t="s">
        <v>726</v>
      </c>
      <c r="O440" s="9" t="s">
        <v>1134</v>
      </c>
      <c r="P440" s="9" t="s">
        <v>677</v>
      </c>
      <c r="Q440" t="s">
        <v>356</v>
      </c>
      <c r="R440" s="7" t="s">
        <v>611</v>
      </c>
      <c r="S440" s="11" t="s">
        <v>612</v>
      </c>
    </row>
    <row r="441" spans="1:19" hidden="1" x14ac:dyDescent="0.25">
      <c r="A441" s="6" t="s">
        <v>1168</v>
      </c>
      <c r="B441" s="258" t="s">
        <v>1781</v>
      </c>
      <c r="C441" s="206" t="s">
        <v>1789</v>
      </c>
      <c r="E441" s="11">
        <v>2</v>
      </c>
      <c r="F441" s="7" t="s">
        <v>2664</v>
      </c>
      <c r="G441" s="21" t="s">
        <v>355</v>
      </c>
      <c r="H441" s="19">
        <v>3464</v>
      </c>
      <c r="I441" s="10">
        <v>45834</v>
      </c>
      <c r="J441" s="11" t="s">
        <v>1124</v>
      </c>
      <c r="K441" s="9">
        <v>2</v>
      </c>
      <c r="L441" s="9" t="s">
        <v>1119</v>
      </c>
      <c r="M441" s="19">
        <v>4</v>
      </c>
      <c r="N441" s="9" t="s">
        <v>726</v>
      </c>
      <c r="O441" s="9">
        <v>4</v>
      </c>
      <c r="P441" s="9" t="s">
        <v>674</v>
      </c>
      <c r="Q441" t="s">
        <v>356</v>
      </c>
      <c r="R441" s="7" t="s">
        <v>611</v>
      </c>
      <c r="S441" s="11" t="s">
        <v>612</v>
      </c>
    </row>
    <row r="442" spans="1:19" hidden="1" x14ac:dyDescent="0.25">
      <c r="A442" s="6" t="s">
        <v>1168</v>
      </c>
      <c r="B442" s="258" t="s">
        <v>1781</v>
      </c>
      <c r="C442" s="206" t="s">
        <v>1789</v>
      </c>
      <c r="E442" s="11">
        <v>3</v>
      </c>
      <c r="F442" s="7" t="s">
        <v>2664</v>
      </c>
      <c r="G442" s="21" t="s">
        <v>355</v>
      </c>
      <c r="H442" s="19">
        <v>3464</v>
      </c>
      <c r="I442" s="10">
        <v>45834</v>
      </c>
      <c r="J442" s="11" t="s">
        <v>1124</v>
      </c>
      <c r="K442" s="9">
        <v>3</v>
      </c>
      <c r="L442" s="9" t="s">
        <v>1119</v>
      </c>
      <c r="M442" s="19">
        <v>4</v>
      </c>
      <c r="N442" s="9" t="s">
        <v>726</v>
      </c>
      <c r="O442" s="9">
        <v>4</v>
      </c>
      <c r="P442" s="9" t="s">
        <v>674</v>
      </c>
      <c r="Q442" t="s">
        <v>356</v>
      </c>
      <c r="R442" s="7" t="s">
        <v>611</v>
      </c>
      <c r="S442" s="11" t="s">
        <v>612</v>
      </c>
    </row>
    <row r="443" spans="1:19" hidden="1" x14ac:dyDescent="0.25">
      <c r="A443" s="6" t="s">
        <v>1168</v>
      </c>
      <c r="B443" s="258" t="s">
        <v>1781</v>
      </c>
      <c r="C443" s="206" t="s">
        <v>1790</v>
      </c>
      <c r="E443" s="11">
        <v>8</v>
      </c>
      <c r="F443" s="7" t="s">
        <v>2665</v>
      </c>
      <c r="G443" s="21" t="s">
        <v>355</v>
      </c>
      <c r="H443" s="19">
        <v>3464</v>
      </c>
      <c r="I443" s="10">
        <v>45833</v>
      </c>
      <c r="J443" s="11" t="s">
        <v>1124</v>
      </c>
      <c r="K443" s="9">
        <v>8</v>
      </c>
      <c r="L443" s="9" t="s">
        <v>1119</v>
      </c>
      <c r="M443" s="19">
        <v>4</v>
      </c>
      <c r="N443" s="9" t="s">
        <v>726</v>
      </c>
      <c r="O443" s="9">
        <v>4</v>
      </c>
      <c r="P443" s="9" t="s">
        <v>674</v>
      </c>
      <c r="Q443" t="s">
        <v>356</v>
      </c>
      <c r="R443" s="7" t="s">
        <v>611</v>
      </c>
      <c r="S443" s="11" t="s">
        <v>612</v>
      </c>
    </row>
    <row r="444" spans="1:19" hidden="1" x14ac:dyDescent="0.25">
      <c r="A444" s="6" t="s">
        <v>1168</v>
      </c>
      <c r="B444" s="258" t="s">
        <v>1781</v>
      </c>
      <c r="C444" s="206" t="s">
        <v>1791</v>
      </c>
      <c r="D444" s="8">
        <v>1</v>
      </c>
      <c r="F444" s="7" t="s">
        <v>2666</v>
      </c>
      <c r="G444" s="21" t="s">
        <v>355</v>
      </c>
      <c r="H444" s="19">
        <v>3464</v>
      </c>
      <c r="I444" s="10">
        <v>45833</v>
      </c>
      <c r="J444" s="11" t="s">
        <v>1118</v>
      </c>
      <c r="K444" s="9">
        <v>14</v>
      </c>
      <c r="L444" s="9" t="s">
        <v>1119</v>
      </c>
      <c r="M444" s="19">
        <v>2</v>
      </c>
      <c r="N444" s="9" t="s">
        <v>726</v>
      </c>
      <c r="O444" s="9">
        <v>2</v>
      </c>
      <c r="P444" s="9" t="s">
        <v>672</v>
      </c>
      <c r="Q444" t="s">
        <v>356</v>
      </c>
      <c r="R444" s="7" t="s">
        <v>611</v>
      </c>
      <c r="S444" s="11" t="s">
        <v>612</v>
      </c>
    </row>
    <row r="445" spans="1:19" hidden="1" x14ac:dyDescent="0.25">
      <c r="A445" s="6" t="s">
        <v>1168</v>
      </c>
      <c r="B445" s="258" t="s">
        <v>1781</v>
      </c>
      <c r="C445" s="206" t="s">
        <v>1792</v>
      </c>
      <c r="E445" s="11">
        <v>4</v>
      </c>
      <c r="F445" s="7" t="s">
        <v>2667</v>
      </c>
      <c r="G445" s="21" t="s">
        <v>355</v>
      </c>
      <c r="H445" s="19">
        <v>3464</v>
      </c>
      <c r="I445" s="10">
        <v>45882</v>
      </c>
      <c r="J445" s="11" t="s">
        <v>1118</v>
      </c>
      <c r="K445" s="9">
        <v>4</v>
      </c>
      <c r="L445" s="9" t="s">
        <v>1119</v>
      </c>
      <c r="M445" s="19">
        <v>2</v>
      </c>
      <c r="N445" s="9" t="s">
        <v>726</v>
      </c>
      <c r="O445" s="9">
        <v>2</v>
      </c>
      <c r="P445" s="9" t="s">
        <v>672</v>
      </c>
      <c r="Q445" t="s">
        <v>356</v>
      </c>
      <c r="R445" s="7" t="s">
        <v>611</v>
      </c>
      <c r="S445" s="11" t="s">
        <v>612</v>
      </c>
    </row>
    <row r="446" spans="1:19" hidden="1" x14ac:dyDescent="0.25">
      <c r="A446" s="6" t="s">
        <v>1168</v>
      </c>
      <c r="B446" s="258" t="s">
        <v>1781</v>
      </c>
      <c r="C446" s="206" t="s">
        <v>1793</v>
      </c>
      <c r="E446" s="11">
        <v>10</v>
      </c>
      <c r="F446" s="7" t="s">
        <v>2668</v>
      </c>
      <c r="G446" s="21" t="s">
        <v>355</v>
      </c>
      <c r="H446" s="19">
        <v>3464</v>
      </c>
      <c r="I446" s="10">
        <v>45883</v>
      </c>
      <c r="J446" s="11" t="s">
        <v>1123</v>
      </c>
      <c r="K446" s="9">
        <v>10</v>
      </c>
      <c r="L446" s="9" t="s">
        <v>1119</v>
      </c>
      <c r="M446" s="19">
        <v>5</v>
      </c>
      <c r="N446" s="9" t="s">
        <v>726</v>
      </c>
      <c r="O446" s="9">
        <v>5</v>
      </c>
      <c r="P446" s="9" t="s">
        <v>675</v>
      </c>
      <c r="Q446" t="s">
        <v>356</v>
      </c>
      <c r="R446" s="7" t="s">
        <v>611</v>
      </c>
      <c r="S446" s="11" t="s">
        <v>612</v>
      </c>
    </row>
    <row r="447" spans="1:19" hidden="1" x14ac:dyDescent="0.25">
      <c r="A447" s="6" t="s">
        <v>1168</v>
      </c>
      <c r="B447" s="8" t="s">
        <v>1024</v>
      </c>
      <c r="C447" s="206" t="s">
        <v>1794</v>
      </c>
      <c r="D447" s="8">
        <v>2</v>
      </c>
      <c r="F447" s="7" t="s">
        <v>2669</v>
      </c>
      <c r="G447" s="21" t="s">
        <v>355</v>
      </c>
      <c r="H447" s="19">
        <v>3514</v>
      </c>
      <c r="I447" s="10">
        <v>45833</v>
      </c>
      <c r="J447" s="11" t="s">
        <v>1120</v>
      </c>
      <c r="K447" s="9">
        <v>28</v>
      </c>
      <c r="L447" s="9" t="s">
        <v>1119</v>
      </c>
      <c r="M447" s="19">
        <v>3</v>
      </c>
      <c r="N447" s="9" t="s">
        <v>726</v>
      </c>
      <c r="O447" s="9">
        <v>3</v>
      </c>
      <c r="P447" s="9" t="s">
        <v>673</v>
      </c>
      <c r="Q447" t="s">
        <v>356</v>
      </c>
      <c r="R447" s="7" t="s">
        <v>615</v>
      </c>
      <c r="S447" s="11" t="s">
        <v>616</v>
      </c>
    </row>
    <row r="448" spans="1:19" hidden="1" x14ac:dyDescent="0.25">
      <c r="A448" s="6" t="s">
        <v>1168</v>
      </c>
      <c r="B448" s="258" t="s">
        <v>1024</v>
      </c>
      <c r="C448" s="206" t="s">
        <v>1795</v>
      </c>
      <c r="D448" s="8">
        <v>1</v>
      </c>
      <c r="F448" s="7" t="s">
        <v>2670</v>
      </c>
      <c r="G448" s="21" t="s">
        <v>355</v>
      </c>
      <c r="H448" s="19">
        <v>3514</v>
      </c>
      <c r="I448" s="10">
        <v>45833</v>
      </c>
      <c r="J448" s="11" t="s">
        <v>1124</v>
      </c>
      <c r="K448" s="9">
        <v>14</v>
      </c>
      <c r="L448" s="9" t="s">
        <v>1119</v>
      </c>
      <c r="M448" s="19">
        <v>4</v>
      </c>
      <c r="N448" s="9" t="s">
        <v>726</v>
      </c>
      <c r="O448" s="9">
        <v>4</v>
      </c>
      <c r="P448" s="9" t="s">
        <v>674</v>
      </c>
      <c r="Q448" t="s">
        <v>356</v>
      </c>
      <c r="R448" s="7" t="s">
        <v>615</v>
      </c>
      <c r="S448" s="11" t="s">
        <v>616</v>
      </c>
    </row>
    <row r="449" spans="1:19" hidden="1" x14ac:dyDescent="0.25">
      <c r="A449" s="6" t="s">
        <v>1168</v>
      </c>
      <c r="B449" s="258" t="s">
        <v>1024</v>
      </c>
      <c r="C449" s="206" t="s">
        <v>1796</v>
      </c>
      <c r="E449" s="11">
        <v>7</v>
      </c>
      <c r="F449" s="7" t="s">
        <v>2671</v>
      </c>
      <c r="G449" s="21" t="s">
        <v>355</v>
      </c>
      <c r="H449" s="19">
        <v>3514</v>
      </c>
      <c r="I449" s="10">
        <v>45832</v>
      </c>
      <c r="J449" s="11" t="s">
        <v>1121</v>
      </c>
      <c r="K449" s="9">
        <v>7</v>
      </c>
      <c r="L449" s="9" t="s">
        <v>1122</v>
      </c>
      <c r="M449" s="19">
        <v>3</v>
      </c>
      <c r="N449" s="9" t="s">
        <v>726</v>
      </c>
      <c r="O449" s="9">
        <v>3</v>
      </c>
      <c r="P449" s="9" t="s">
        <v>673</v>
      </c>
      <c r="Q449" t="s">
        <v>356</v>
      </c>
      <c r="R449" s="7" t="s">
        <v>615</v>
      </c>
      <c r="S449" s="11" t="s">
        <v>616</v>
      </c>
    </row>
    <row r="450" spans="1:19" hidden="1" x14ac:dyDescent="0.25">
      <c r="A450" s="6" t="s">
        <v>1168</v>
      </c>
      <c r="B450" s="258" t="s">
        <v>1024</v>
      </c>
      <c r="C450" s="206" t="s">
        <v>1797</v>
      </c>
      <c r="D450" s="8">
        <v>3</v>
      </c>
      <c r="E450" s="11">
        <v>5</v>
      </c>
      <c r="F450" s="7" t="s">
        <v>2672</v>
      </c>
      <c r="G450" s="21" t="s">
        <v>355</v>
      </c>
      <c r="H450" s="19">
        <v>3514</v>
      </c>
      <c r="I450" s="10">
        <v>45834</v>
      </c>
      <c r="J450" s="11" t="s">
        <v>1123</v>
      </c>
      <c r="K450" s="9">
        <v>47</v>
      </c>
      <c r="L450" s="9" t="s">
        <v>1119</v>
      </c>
      <c r="M450" s="19">
        <v>5</v>
      </c>
      <c r="N450" s="9" t="s">
        <v>726</v>
      </c>
      <c r="O450" s="9">
        <v>5</v>
      </c>
      <c r="P450" s="9" t="s">
        <v>675</v>
      </c>
      <c r="Q450" t="s">
        <v>356</v>
      </c>
      <c r="R450" s="7" t="s">
        <v>615</v>
      </c>
      <c r="S450" s="11" t="s">
        <v>616</v>
      </c>
    </row>
    <row r="451" spans="1:19" hidden="1" x14ac:dyDescent="0.25">
      <c r="A451" s="6" t="s">
        <v>1168</v>
      </c>
      <c r="B451" s="258" t="s">
        <v>1024</v>
      </c>
      <c r="C451" s="206" t="s">
        <v>1798</v>
      </c>
      <c r="E451" s="11">
        <v>1</v>
      </c>
      <c r="F451" s="7" t="s">
        <v>2673</v>
      </c>
      <c r="G451" s="21" t="s">
        <v>355</v>
      </c>
      <c r="H451" s="19">
        <v>3514</v>
      </c>
      <c r="I451" s="10">
        <v>45833</v>
      </c>
      <c r="J451" s="11" t="s">
        <v>1125</v>
      </c>
      <c r="K451" s="9">
        <v>1</v>
      </c>
      <c r="L451" s="9" t="s">
        <v>1119</v>
      </c>
      <c r="M451" s="19">
        <v>6</v>
      </c>
      <c r="N451" s="9" t="s">
        <v>726</v>
      </c>
      <c r="O451" s="9">
        <v>6</v>
      </c>
      <c r="P451" s="9" t="s">
        <v>676</v>
      </c>
      <c r="Q451" t="s">
        <v>356</v>
      </c>
      <c r="R451" s="7" t="s">
        <v>615</v>
      </c>
      <c r="S451" s="11" t="s">
        <v>616</v>
      </c>
    </row>
    <row r="452" spans="1:19" hidden="1" x14ac:dyDescent="0.25">
      <c r="A452" s="6" t="s">
        <v>1168</v>
      </c>
      <c r="B452" s="258" t="s">
        <v>1024</v>
      </c>
      <c r="C452" s="206" t="s">
        <v>1799</v>
      </c>
      <c r="E452" s="11">
        <v>8</v>
      </c>
      <c r="F452" s="7" t="s">
        <v>2674</v>
      </c>
      <c r="G452" s="21" t="s">
        <v>355</v>
      </c>
      <c r="H452" s="19">
        <v>3514</v>
      </c>
      <c r="I452" s="10">
        <v>45833</v>
      </c>
      <c r="J452" s="11" t="s">
        <v>1123</v>
      </c>
      <c r="K452" s="9">
        <v>8</v>
      </c>
      <c r="L452" s="9" t="s">
        <v>1119</v>
      </c>
      <c r="M452" s="19">
        <v>5</v>
      </c>
      <c r="N452" s="9" t="s">
        <v>726</v>
      </c>
      <c r="O452" s="9">
        <v>5</v>
      </c>
      <c r="P452" s="9" t="s">
        <v>675</v>
      </c>
      <c r="Q452" t="s">
        <v>356</v>
      </c>
      <c r="R452" s="7" t="s">
        <v>615</v>
      </c>
      <c r="S452" s="11" t="s">
        <v>616</v>
      </c>
    </row>
    <row r="453" spans="1:19" hidden="1" x14ac:dyDescent="0.25">
      <c r="A453" s="6" t="s">
        <v>1168</v>
      </c>
      <c r="B453" s="258" t="s">
        <v>1024</v>
      </c>
      <c r="C453" s="206" t="s">
        <v>1800</v>
      </c>
      <c r="D453" s="8">
        <v>4</v>
      </c>
      <c r="F453" s="7" t="s">
        <v>2675</v>
      </c>
      <c r="G453" s="21" t="s">
        <v>355</v>
      </c>
      <c r="H453" s="19">
        <v>3514</v>
      </c>
      <c r="I453" s="10">
        <v>45832</v>
      </c>
      <c r="J453" s="11" t="s">
        <v>1120</v>
      </c>
      <c r="K453" s="9">
        <v>56</v>
      </c>
      <c r="L453" s="9" t="s">
        <v>1119</v>
      </c>
      <c r="M453" s="19">
        <v>3</v>
      </c>
      <c r="N453" s="9" t="s">
        <v>726</v>
      </c>
      <c r="O453" s="9">
        <v>3</v>
      </c>
      <c r="P453" s="9" t="s">
        <v>673</v>
      </c>
      <c r="Q453" t="s">
        <v>356</v>
      </c>
      <c r="R453" s="7" t="s">
        <v>615</v>
      </c>
      <c r="S453" s="11" t="s">
        <v>616</v>
      </c>
    </row>
    <row r="454" spans="1:19" hidden="1" x14ac:dyDescent="0.25">
      <c r="A454" s="6" t="s">
        <v>1168</v>
      </c>
      <c r="B454" s="258" t="s">
        <v>1024</v>
      </c>
      <c r="C454" s="206" t="s">
        <v>1801</v>
      </c>
      <c r="E454" s="11">
        <v>7</v>
      </c>
      <c r="F454" s="7" t="s">
        <v>2676</v>
      </c>
      <c r="G454" s="21" t="s">
        <v>355</v>
      </c>
      <c r="H454" s="19">
        <v>3464</v>
      </c>
      <c r="I454" s="10">
        <v>45834</v>
      </c>
      <c r="J454" s="11" t="s">
        <v>1125</v>
      </c>
      <c r="K454" s="9">
        <v>7</v>
      </c>
      <c r="L454" s="9" t="s">
        <v>1119</v>
      </c>
      <c r="M454" s="19">
        <v>6</v>
      </c>
      <c r="N454" s="9" t="s">
        <v>726</v>
      </c>
      <c r="O454" s="9">
        <v>6</v>
      </c>
      <c r="P454" s="9" t="s">
        <v>676</v>
      </c>
      <c r="Q454" t="s">
        <v>356</v>
      </c>
      <c r="R454" s="7" t="s">
        <v>611</v>
      </c>
      <c r="S454" s="11" t="s">
        <v>612</v>
      </c>
    </row>
    <row r="455" spans="1:19" hidden="1" x14ac:dyDescent="0.25">
      <c r="A455" s="6" t="s">
        <v>1168</v>
      </c>
      <c r="B455" s="258" t="s">
        <v>1024</v>
      </c>
      <c r="C455" s="206" t="s">
        <v>1802</v>
      </c>
      <c r="E455" s="11">
        <v>8</v>
      </c>
      <c r="F455" s="7" t="s">
        <v>2677</v>
      </c>
      <c r="G455" s="21" t="s">
        <v>355</v>
      </c>
      <c r="H455" s="19">
        <v>3508</v>
      </c>
      <c r="I455" s="10">
        <v>45870</v>
      </c>
      <c r="J455" s="11" t="s">
        <v>1124</v>
      </c>
      <c r="K455" s="9">
        <v>8</v>
      </c>
      <c r="L455" s="9" t="s">
        <v>1119</v>
      </c>
      <c r="M455" s="19">
        <v>4</v>
      </c>
      <c r="N455" s="9" t="s">
        <v>726</v>
      </c>
      <c r="O455" s="9">
        <v>4</v>
      </c>
      <c r="P455" s="9" t="s">
        <v>674</v>
      </c>
      <c r="Q455" t="s">
        <v>356</v>
      </c>
      <c r="R455" s="7" t="s">
        <v>615</v>
      </c>
      <c r="S455" s="11" t="s">
        <v>616</v>
      </c>
    </row>
    <row r="456" spans="1:19" hidden="1" x14ac:dyDescent="0.25">
      <c r="A456" s="6" t="s">
        <v>1168</v>
      </c>
      <c r="B456" s="258" t="s">
        <v>1024</v>
      </c>
      <c r="C456" s="206" t="s">
        <v>1803</v>
      </c>
      <c r="D456" s="8">
        <v>2</v>
      </c>
      <c r="E456" s="11">
        <v>1</v>
      </c>
      <c r="F456" s="7" t="s">
        <v>2678</v>
      </c>
      <c r="G456" s="21" t="s">
        <v>355</v>
      </c>
      <c r="H456" s="19">
        <v>3508</v>
      </c>
      <c r="I456" s="10">
        <v>45870</v>
      </c>
      <c r="J456" s="11" t="s">
        <v>1125</v>
      </c>
      <c r="K456" s="9">
        <v>29</v>
      </c>
      <c r="L456" s="9" t="s">
        <v>1119</v>
      </c>
      <c r="M456" s="19">
        <v>6</v>
      </c>
      <c r="N456" s="9" t="s">
        <v>726</v>
      </c>
      <c r="O456" s="9">
        <v>6</v>
      </c>
      <c r="P456" s="9" t="s">
        <v>676</v>
      </c>
      <c r="Q456" t="s">
        <v>356</v>
      </c>
      <c r="R456" s="7" t="s">
        <v>615</v>
      </c>
      <c r="S456" s="11" t="s">
        <v>616</v>
      </c>
    </row>
    <row r="457" spans="1:19" hidden="1" x14ac:dyDescent="0.25">
      <c r="A457" s="6" t="s">
        <v>1168</v>
      </c>
      <c r="B457" s="258" t="s">
        <v>1024</v>
      </c>
      <c r="C457" s="206" t="s">
        <v>1804</v>
      </c>
      <c r="D457" s="8">
        <v>1</v>
      </c>
      <c r="F457" s="7" t="s">
        <v>2679</v>
      </c>
      <c r="G457" s="21" t="s">
        <v>355</v>
      </c>
      <c r="H457" s="19">
        <v>3508</v>
      </c>
      <c r="I457" s="10">
        <v>45870</v>
      </c>
      <c r="J457" s="11" t="s">
        <v>1123</v>
      </c>
      <c r="K457" s="9">
        <v>14</v>
      </c>
      <c r="L457" s="9" t="s">
        <v>1119</v>
      </c>
      <c r="M457" s="19">
        <v>5</v>
      </c>
      <c r="N457" s="9" t="s">
        <v>726</v>
      </c>
      <c r="O457" s="9">
        <v>5</v>
      </c>
      <c r="P457" s="9" t="s">
        <v>675</v>
      </c>
      <c r="Q457" t="s">
        <v>356</v>
      </c>
      <c r="R457" s="7" t="s">
        <v>615</v>
      </c>
      <c r="S457" s="11" t="s">
        <v>616</v>
      </c>
    </row>
    <row r="458" spans="1:19" hidden="1" x14ac:dyDescent="0.25">
      <c r="A458" s="6" t="s">
        <v>1168</v>
      </c>
      <c r="B458" s="8" t="s">
        <v>1805</v>
      </c>
      <c r="C458" s="206" t="s">
        <v>1806</v>
      </c>
      <c r="D458" s="8">
        <v>2</v>
      </c>
      <c r="F458" s="7" t="s">
        <v>2680</v>
      </c>
      <c r="G458" s="21" t="s">
        <v>355</v>
      </c>
      <c r="H458" s="19">
        <v>3508</v>
      </c>
      <c r="I458" s="10">
        <v>45869</v>
      </c>
      <c r="J458" s="11" t="s">
        <v>1123</v>
      </c>
      <c r="K458" s="9">
        <v>28</v>
      </c>
      <c r="L458" s="9" t="s">
        <v>1119</v>
      </c>
      <c r="M458" s="19">
        <v>5</v>
      </c>
      <c r="N458" s="9" t="s">
        <v>726</v>
      </c>
      <c r="O458" s="9">
        <v>5</v>
      </c>
      <c r="P458" s="9" t="s">
        <v>675</v>
      </c>
      <c r="Q458" t="s">
        <v>356</v>
      </c>
      <c r="R458" s="7" t="s">
        <v>615</v>
      </c>
      <c r="S458" s="11" t="s">
        <v>616</v>
      </c>
    </row>
    <row r="459" spans="1:19" hidden="1" x14ac:dyDescent="0.25">
      <c r="A459" s="6" t="s">
        <v>1168</v>
      </c>
      <c r="B459" s="258" t="s">
        <v>1805</v>
      </c>
      <c r="C459" s="206" t="s">
        <v>1807</v>
      </c>
      <c r="D459" s="8">
        <v>1</v>
      </c>
      <c r="F459" s="7" t="s">
        <v>2661</v>
      </c>
      <c r="G459" s="21" t="s">
        <v>355</v>
      </c>
      <c r="H459" s="19">
        <v>3464</v>
      </c>
      <c r="I459" s="10">
        <v>45834</v>
      </c>
      <c r="J459" s="11" t="s">
        <v>1118</v>
      </c>
      <c r="K459" s="9">
        <v>14</v>
      </c>
      <c r="L459" s="9" t="s">
        <v>1119</v>
      </c>
      <c r="M459" s="19">
        <v>2</v>
      </c>
      <c r="N459" s="9" t="s">
        <v>726</v>
      </c>
      <c r="O459" s="9">
        <v>2</v>
      </c>
      <c r="P459" s="9" t="s">
        <v>672</v>
      </c>
      <c r="Q459" t="s">
        <v>356</v>
      </c>
      <c r="R459" s="7" t="s">
        <v>611</v>
      </c>
      <c r="S459" s="11" t="s">
        <v>612</v>
      </c>
    </row>
    <row r="460" spans="1:19" hidden="1" x14ac:dyDescent="0.25">
      <c r="A460" s="6" t="s">
        <v>1168</v>
      </c>
      <c r="B460" s="258" t="s">
        <v>1805</v>
      </c>
      <c r="C460" s="206" t="s">
        <v>1808</v>
      </c>
      <c r="D460" s="8">
        <v>5</v>
      </c>
      <c r="E460" s="11">
        <v>1</v>
      </c>
      <c r="F460" s="7" t="s">
        <v>2681</v>
      </c>
      <c r="G460" s="21" t="s">
        <v>355</v>
      </c>
      <c r="H460" s="19">
        <v>3522</v>
      </c>
      <c r="I460" s="10">
        <v>45834</v>
      </c>
      <c r="J460" s="11" t="s">
        <v>1125</v>
      </c>
      <c r="K460" s="9">
        <v>71</v>
      </c>
      <c r="L460" s="9" t="s">
        <v>1119</v>
      </c>
      <c r="M460" s="19">
        <v>6</v>
      </c>
      <c r="N460" s="9" t="s">
        <v>726</v>
      </c>
      <c r="O460" s="9">
        <v>6</v>
      </c>
      <c r="P460" s="9" t="s">
        <v>676</v>
      </c>
      <c r="Q460" t="s">
        <v>356</v>
      </c>
      <c r="R460" s="7" t="s">
        <v>617</v>
      </c>
      <c r="S460" s="11" t="s">
        <v>618</v>
      </c>
    </row>
    <row r="461" spans="1:19" hidden="1" x14ac:dyDescent="0.25">
      <c r="A461" s="6" t="s">
        <v>1168</v>
      </c>
      <c r="B461" s="258" t="s">
        <v>1805</v>
      </c>
      <c r="C461" s="206" t="s">
        <v>1809</v>
      </c>
      <c r="D461" s="8">
        <v>1</v>
      </c>
      <c r="E461" s="11">
        <v>3</v>
      </c>
      <c r="F461" s="7" t="s">
        <v>2682</v>
      </c>
      <c r="G461" s="21" t="s">
        <v>355</v>
      </c>
      <c r="H461" s="19">
        <v>2306</v>
      </c>
      <c r="I461" s="10">
        <v>45845</v>
      </c>
      <c r="J461" s="11" t="s">
        <v>1142</v>
      </c>
      <c r="K461" s="9">
        <v>17</v>
      </c>
      <c r="L461" s="9" t="s">
        <v>1129</v>
      </c>
      <c r="M461" s="19">
        <v>12</v>
      </c>
      <c r="N461" s="9" t="s">
        <v>727</v>
      </c>
      <c r="O461" s="9">
        <v>12</v>
      </c>
      <c r="P461" s="9" t="s">
        <v>679</v>
      </c>
      <c r="Q461" t="s">
        <v>356</v>
      </c>
      <c r="R461" s="7" t="s">
        <v>688</v>
      </c>
      <c r="S461" s="11">
        <v>2306</v>
      </c>
    </row>
    <row r="462" spans="1:19" hidden="1" x14ac:dyDescent="0.25">
      <c r="A462" s="6" t="s">
        <v>1168</v>
      </c>
      <c r="B462" s="258" t="s">
        <v>1805</v>
      </c>
      <c r="C462" s="206" t="s">
        <v>1810</v>
      </c>
      <c r="E462" s="11">
        <v>1</v>
      </c>
      <c r="F462" s="7" t="s">
        <v>2683</v>
      </c>
      <c r="G462" s="21" t="s">
        <v>355</v>
      </c>
      <c r="H462" s="19">
        <v>3464</v>
      </c>
      <c r="I462" s="10">
        <v>45832</v>
      </c>
      <c r="J462" s="11" t="s">
        <v>1138</v>
      </c>
      <c r="K462" s="9">
        <v>1</v>
      </c>
      <c r="L462" s="9" t="s">
        <v>1122</v>
      </c>
      <c r="M462" s="19">
        <v>6</v>
      </c>
      <c r="N462" s="9" t="s">
        <v>726</v>
      </c>
      <c r="O462" s="9">
        <v>6</v>
      </c>
      <c r="P462" s="9" t="s">
        <v>676</v>
      </c>
      <c r="Q462" t="s">
        <v>356</v>
      </c>
      <c r="R462" s="7" t="s">
        <v>611</v>
      </c>
      <c r="S462" s="11" t="s">
        <v>612</v>
      </c>
    </row>
    <row r="463" spans="1:19" hidden="1" x14ac:dyDescent="0.25">
      <c r="A463" s="6" t="s">
        <v>1168</v>
      </c>
      <c r="B463" s="258" t="s">
        <v>1805</v>
      </c>
      <c r="C463" s="206" t="s">
        <v>1811</v>
      </c>
      <c r="E463" s="11">
        <v>4</v>
      </c>
      <c r="F463" s="7" t="e">
        <v>#REF!</v>
      </c>
      <c r="G463" s="21" t="s">
        <v>355</v>
      </c>
      <c r="H463" s="19">
        <v>3464</v>
      </c>
      <c r="I463" s="10">
        <v>45831</v>
      </c>
      <c r="J463" s="11" t="s">
        <v>1133</v>
      </c>
      <c r="K463" s="9">
        <v>4</v>
      </c>
      <c r="L463" s="9" t="s">
        <v>1119</v>
      </c>
      <c r="M463" s="19">
        <v>7</v>
      </c>
      <c r="N463" s="9" t="s">
        <v>726</v>
      </c>
      <c r="O463" s="9" t="s">
        <v>1134</v>
      </c>
      <c r="P463" s="9" t="s">
        <v>677</v>
      </c>
      <c r="Q463" t="s">
        <v>356</v>
      </c>
      <c r="R463" s="7" t="s">
        <v>611</v>
      </c>
      <c r="S463" s="11" t="s">
        <v>612</v>
      </c>
    </row>
    <row r="464" spans="1:19" hidden="1" x14ac:dyDescent="0.25">
      <c r="A464" s="6" t="s">
        <v>1168</v>
      </c>
      <c r="B464" s="258" t="s">
        <v>1805</v>
      </c>
      <c r="C464" s="190" t="s">
        <v>1812</v>
      </c>
      <c r="D464" s="8">
        <v>1</v>
      </c>
      <c r="F464" s="7" t="s">
        <v>2684</v>
      </c>
      <c r="G464" s="21" t="s">
        <v>355</v>
      </c>
      <c r="H464" s="19">
        <v>3522</v>
      </c>
      <c r="I464" s="10">
        <v>45834</v>
      </c>
      <c r="J464" s="11" t="s">
        <v>1138</v>
      </c>
      <c r="K464" s="9">
        <v>14</v>
      </c>
      <c r="L464" s="9" t="s">
        <v>1122</v>
      </c>
      <c r="M464" s="19">
        <v>6</v>
      </c>
      <c r="N464" s="9" t="s">
        <v>726</v>
      </c>
      <c r="O464" s="9">
        <v>6</v>
      </c>
      <c r="P464" s="9" t="s">
        <v>676</v>
      </c>
      <c r="Q464" t="s">
        <v>356</v>
      </c>
      <c r="R464" s="7" t="s">
        <v>617</v>
      </c>
      <c r="S464" s="11" t="s">
        <v>618</v>
      </c>
    </row>
    <row r="465" spans="1:19" hidden="1" x14ac:dyDescent="0.25">
      <c r="A465" s="6" t="s">
        <v>1168</v>
      </c>
      <c r="B465" s="258" t="s">
        <v>1805</v>
      </c>
      <c r="C465" s="206" t="s">
        <v>1813</v>
      </c>
      <c r="E465" s="11">
        <v>11</v>
      </c>
      <c r="F465" s="7" t="s">
        <v>2685</v>
      </c>
      <c r="G465" s="21" t="s">
        <v>355</v>
      </c>
      <c r="H465" s="19">
        <v>3508</v>
      </c>
      <c r="I465" s="10">
        <v>45814</v>
      </c>
      <c r="J465" s="11" t="s">
        <v>1320</v>
      </c>
      <c r="K465" s="9">
        <v>11</v>
      </c>
      <c r="L465" s="9" t="s">
        <v>1119</v>
      </c>
      <c r="M465" s="19">
        <v>8</v>
      </c>
      <c r="N465" s="9" t="s">
        <v>726</v>
      </c>
      <c r="O465" s="9" t="s">
        <v>1134</v>
      </c>
      <c r="P465" s="9" t="s">
        <v>677</v>
      </c>
      <c r="Q465" t="s">
        <v>356</v>
      </c>
      <c r="R465" s="7" t="s">
        <v>615</v>
      </c>
      <c r="S465" s="11" t="s">
        <v>616</v>
      </c>
    </row>
    <row r="466" spans="1:19" hidden="1" x14ac:dyDescent="0.25">
      <c r="A466" s="6" t="s">
        <v>1168</v>
      </c>
      <c r="B466" s="8" t="s">
        <v>1273</v>
      </c>
      <c r="C466" s="206" t="s">
        <v>1814</v>
      </c>
      <c r="E466" s="11">
        <v>4</v>
      </c>
      <c r="F466" s="7" t="s">
        <v>2686</v>
      </c>
      <c r="G466" s="21" t="s">
        <v>355</v>
      </c>
      <c r="H466" s="19">
        <v>3522</v>
      </c>
      <c r="I466" s="10">
        <v>45820</v>
      </c>
      <c r="J466" s="11" t="s">
        <v>1125</v>
      </c>
      <c r="K466" s="9">
        <v>4</v>
      </c>
      <c r="L466" s="9" t="s">
        <v>1119</v>
      </c>
      <c r="M466" s="19">
        <v>6</v>
      </c>
      <c r="N466" s="9" t="s">
        <v>726</v>
      </c>
      <c r="O466" s="9">
        <v>6</v>
      </c>
      <c r="P466" s="9" t="s">
        <v>676</v>
      </c>
      <c r="Q466" t="s">
        <v>356</v>
      </c>
      <c r="R466" s="7" t="s">
        <v>617</v>
      </c>
      <c r="S466" s="11" t="s">
        <v>618</v>
      </c>
    </row>
    <row r="467" spans="1:19" hidden="1" x14ac:dyDescent="0.25">
      <c r="A467" s="6" t="s">
        <v>1168</v>
      </c>
      <c r="B467" s="258" t="s">
        <v>1273</v>
      </c>
      <c r="C467" s="206" t="s">
        <v>1815</v>
      </c>
      <c r="E467" s="11">
        <v>10</v>
      </c>
      <c r="F467" s="7" t="s">
        <v>2687</v>
      </c>
      <c r="G467" s="21" t="s">
        <v>355</v>
      </c>
      <c r="H467" s="19">
        <v>3522</v>
      </c>
      <c r="I467" s="10">
        <v>45840</v>
      </c>
      <c r="J467" s="11" t="s">
        <v>1125</v>
      </c>
      <c r="K467" s="9">
        <v>10</v>
      </c>
      <c r="L467" s="9" t="s">
        <v>1119</v>
      </c>
      <c r="M467" s="19">
        <v>6</v>
      </c>
      <c r="N467" s="9" t="s">
        <v>726</v>
      </c>
      <c r="O467" s="9">
        <v>6</v>
      </c>
      <c r="P467" s="9" t="s">
        <v>676</v>
      </c>
      <c r="Q467" t="s">
        <v>356</v>
      </c>
      <c r="R467" s="7" t="s">
        <v>617</v>
      </c>
      <c r="S467" s="11" t="s">
        <v>618</v>
      </c>
    </row>
    <row r="468" spans="1:19" hidden="1" x14ac:dyDescent="0.25">
      <c r="A468" s="6" t="s">
        <v>1168</v>
      </c>
      <c r="B468" s="258" t="s">
        <v>1273</v>
      </c>
      <c r="C468" s="206" t="s">
        <v>1816</v>
      </c>
      <c r="D468" s="8">
        <v>1</v>
      </c>
      <c r="E468" s="11">
        <v>5</v>
      </c>
      <c r="F468" s="7" t="s">
        <v>2687</v>
      </c>
      <c r="G468" s="21" t="s">
        <v>355</v>
      </c>
      <c r="H468" s="19">
        <v>3522</v>
      </c>
      <c r="I468" s="10">
        <v>45840</v>
      </c>
      <c r="J468" s="11" t="s">
        <v>1125</v>
      </c>
      <c r="K468" s="9">
        <v>19</v>
      </c>
      <c r="L468" s="9" t="s">
        <v>1119</v>
      </c>
      <c r="M468" s="19">
        <v>6</v>
      </c>
      <c r="N468" s="9" t="s">
        <v>726</v>
      </c>
      <c r="O468" s="9">
        <v>6</v>
      </c>
      <c r="P468" s="9" t="s">
        <v>676</v>
      </c>
      <c r="Q468" t="s">
        <v>356</v>
      </c>
      <c r="R468" s="7" t="s">
        <v>617</v>
      </c>
      <c r="S468" s="11" t="s">
        <v>618</v>
      </c>
    </row>
    <row r="469" spans="1:19" hidden="1" x14ac:dyDescent="0.25">
      <c r="A469" s="6" t="s">
        <v>1168</v>
      </c>
      <c r="B469" s="258" t="s">
        <v>1273</v>
      </c>
      <c r="C469" s="206" t="s">
        <v>1817</v>
      </c>
      <c r="D469" s="208"/>
      <c r="E469" s="11">
        <v>4</v>
      </c>
      <c r="F469" s="7" t="s">
        <v>2688</v>
      </c>
      <c r="G469" s="21" t="s">
        <v>355</v>
      </c>
      <c r="H469" s="19">
        <v>3522</v>
      </c>
      <c r="I469" s="10">
        <v>45840</v>
      </c>
      <c r="J469" s="11" t="s">
        <v>1123</v>
      </c>
      <c r="K469" s="9">
        <v>4</v>
      </c>
      <c r="L469" s="9" t="s">
        <v>1119</v>
      </c>
      <c r="M469" s="19">
        <v>5</v>
      </c>
      <c r="N469" s="9" t="s">
        <v>726</v>
      </c>
      <c r="O469" s="9">
        <v>5</v>
      </c>
      <c r="P469" s="9" t="s">
        <v>675</v>
      </c>
      <c r="Q469" t="s">
        <v>356</v>
      </c>
      <c r="R469" s="7" t="s">
        <v>617</v>
      </c>
      <c r="S469" s="11" t="s">
        <v>618</v>
      </c>
    </row>
    <row r="470" spans="1:19" hidden="1" x14ac:dyDescent="0.25">
      <c r="A470" s="6" t="s">
        <v>1168</v>
      </c>
      <c r="B470" s="258" t="s">
        <v>1273</v>
      </c>
      <c r="C470" s="206" t="s">
        <v>1818</v>
      </c>
      <c r="E470" s="11">
        <v>2</v>
      </c>
      <c r="F470" s="7" t="s">
        <v>2689</v>
      </c>
      <c r="G470" s="21" t="s">
        <v>355</v>
      </c>
      <c r="H470" s="19">
        <v>3522</v>
      </c>
      <c r="I470" s="10">
        <v>45840</v>
      </c>
      <c r="J470" s="11" t="s">
        <v>1120</v>
      </c>
      <c r="K470" s="9">
        <v>2</v>
      </c>
      <c r="L470" s="9" t="s">
        <v>1119</v>
      </c>
      <c r="M470" s="19">
        <v>3</v>
      </c>
      <c r="N470" s="9" t="s">
        <v>726</v>
      </c>
      <c r="O470" s="9">
        <v>3</v>
      </c>
      <c r="P470" s="9" t="s">
        <v>673</v>
      </c>
      <c r="Q470" t="s">
        <v>356</v>
      </c>
      <c r="R470" s="7" t="s">
        <v>617</v>
      </c>
      <c r="S470" s="11" t="s">
        <v>618</v>
      </c>
    </row>
    <row r="471" spans="1:19" hidden="1" x14ac:dyDescent="0.25">
      <c r="A471" s="6" t="s">
        <v>1168</v>
      </c>
      <c r="B471" s="258" t="s">
        <v>1273</v>
      </c>
      <c r="C471" s="206" t="s">
        <v>1819</v>
      </c>
      <c r="E471" s="11">
        <v>2</v>
      </c>
      <c r="F471" s="7" t="s">
        <v>2690</v>
      </c>
      <c r="G471" s="21" t="s">
        <v>355</v>
      </c>
      <c r="H471" s="19">
        <v>3522</v>
      </c>
      <c r="I471" s="10">
        <v>45840</v>
      </c>
      <c r="J471" s="11" t="s">
        <v>1133</v>
      </c>
      <c r="K471" s="9">
        <v>2</v>
      </c>
      <c r="L471" s="9" t="s">
        <v>1119</v>
      </c>
      <c r="M471" s="19">
        <v>7</v>
      </c>
      <c r="N471" s="9" t="s">
        <v>726</v>
      </c>
      <c r="O471" s="9" t="s">
        <v>1134</v>
      </c>
      <c r="P471" s="9" t="s">
        <v>677</v>
      </c>
      <c r="Q471" t="s">
        <v>356</v>
      </c>
      <c r="R471" s="7" t="s">
        <v>617</v>
      </c>
      <c r="S471" s="11" t="s">
        <v>618</v>
      </c>
    </row>
    <row r="472" spans="1:19" hidden="1" x14ac:dyDescent="0.25">
      <c r="A472" s="6" t="s">
        <v>1168</v>
      </c>
      <c r="B472" s="258" t="s">
        <v>1273</v>
      </c>
      <c r="C472" s="206" t="s">
        <v>1820</v>
      </c>
      <c r="E472" s="11">
        <v>9</v>
      </c>
      <c r="F472" s="7" t="s">
        <v>2691</v>
      </c>
      <c r="G472" s="21" t="s">
        <v>355</v>
      </c>
      <c r="H472" s="19">
        <v>3522</v>
      </c>
      <c r="I472" s="10">
        <v>45812</v>
      </c>
      <c r="J472" s="11" t="s">
        <v>1120</v>
      </c>
      <c r="K472" s="9">
        <v>9</v>
      </c>
      <c r="L472" s="9" t="s">
        <v>1119</v>
      </c>
      <c r="M472" s="19">
        <v>3</v>
      </c>
      <c r="N472" s="9" t="s">
        <v>726</v>
      </c>
      <c r="O472" s="9">
        <v>3</v>
      </c>
      <c r="P472" s="9" t="s">
        <v>673</v>
      </c>
      <c r="Q472" t="s">
        <v>356</v>
      </c>
      <c r="R472" s="7" t="s">
        <v>617</v>
      </c>
      <c r="S472" s="11" t="s">
        <v>618</v>
      </c>
    </row>
    <row r="473" spans="1:19" hidden="1" x14ac:dyDescent="0.25">
      <c r="A473" s="6" t="s">
        <v>1168</v>
      </c>
      <c r="B473" s="258" t="s">
        <v>1273</v>
      </c>
      <c r="C473" s="206" t="s">
        <v>1821</v>
      </c>
      <c r="E473" s="11">
        <v>4</v>
      </c>
      <c r="F473" s="7" t="s">
        <v>2692</v>
      </c>
      <c r="G473" s="21" t="s">
        <v>355</v>
      </c>
      <c r="H473" s="19">
        <v>3508</v>
      </c>
      <c r="I473" s="10">
        <v>45832</v>
      </c>
      <c r="J473" s="11" t="s">
        <v>2693</v>
      </c>
      <c r="K473" s="9">
        <v>4</v>
      </c>
      <c r="L473" s="9" t="s">
        <v>1119</v>
      </c>
      <c r="M473" s="19">
        <v>9</v>
      </c>
      <c r="N473" s="9" t="s">
        <v>726</v>
      </c>
      <c r="O473" s="9" t="s">
        <v>1134</v>
      </c>
      <c r="P473" s="9" t="s">
        <v>677</v>
      </c>
      <c r="Q473" t="s">
        <v>356</v>
      </c>
      <c r="R473" s="7" t="s">
        <v>615</v>
      </c>
      <c r="S473" s="11" t="s">
        <v>616</v>
      </c>
    </row>
    <row r="474" spans="1:19" hidden="1" x14ac:dyDescent="0.25">
      <c r="A474" s="6" t="s">
        <v>1168</v>
      </c>
      <c r="B474" s="258" t="s">
        <v>1273</v>
      </c>
      <c r="C474" s="206" t="s">
        <v>1822</v>
      </c>
      <c r="D474" s="208"/>
      <c r="E474" s="11">
        <v>3</v>
      </c>
      <c r="F474" s="7" t="s">
        <v>2694</v>
      </c>
      <c r="G474" s="21" t="s">
        <v>355</v>
      </c>
      <c r="H474" s="19">
        <v>3508</v>
      </c>
      <c r="I474" s="10">
        <v>45832</v>
      </c>
      <c r="J474" s="11" t="s">
        <v>1125</v>
      </c>
      <c r="K474" s="9">
        <v>3</v>
      </c>
      <c r="L474" s="9" t="s">
        <v>1119</v>
      </c>
      <c r="M474" s="19">
        <v>6</v>
      </c>
      <c r="N474" s="9" t="s">
        <v>726</v>
      </c>
      <c r="O474" s="9">
        <v>6</v>
      </c>
      <c r="P474" s="9" t="s">
        <v>676</v>
      </c>
      <c r="Q474" t="s">
        <v>356</v>
      </c>
      <c r="R474" s="7" t="s">
        <v>615</v>
      </c>
      <c r="S474" s="11" t="s">
        <v>616</v>
      </c>
    </row>
    <row r="475" spans="1:19" hidden="1" x14ac:dyDescent="0.25">
      <c r="A475" s="6" t="s">
        <v>1168</v>
      </c>
      <c r="B475" s="258" t="s">
        <v>1273</v>
      </c>
      <c r="C475" s="206" t="s">
        <v>1823</v>
      </c>
      <c r="E475" s="11">
        <v>11</v>
      </c>
      <c r="F475" s="7" t="s">
        <v>2694</v>
      </c>
      <c r="G475" s="21" t="s">
        <v>355</v>
      </c>
      <c r="H475" s="19">
        <v>3508</v>
      </c>
      <c r="I475" s="10">
        <v>45832</v>
      </c>
      <c r="J475" s="11" t="s">
        <v>1125</v>
      </c>
      <c r="K475" s="9">
        <v>11</v>
      </c>
      <c r="L475" s="9" t="s">
        <v>1119</v>
      </c>
      <c r="M475" s="19">
        <v>6</v>
      </c>
      <c r="N475" s="9" t="s">
        <v>726</v>
      </c>
      <c r="O475" s="9">
        <v>6</v>
      </c>
      <c r="P475" s="9" t="s">
        <v>676</v>
      </c>
      <c r="Q475" t="s">
        <v>356</v>
      </c>
      <c r="R475" s="7" t="s">
        <v>615</v>
      </c>
      <c r="S475" s="11" t="s">
        <v>616</v>
      </c>
    </row>
    <row r="476" spans="1:19" hidden="1" x14ac:dyDescent="0.25">
      <c r="A476" s="6" t="s">
        <v>1168</v>
      </c>
      <c r="B476" s="258" t="s">
        <v>1273</v>
      </c>
      <c r="C476" s="206" t="s">
        <v>1824</v>
      </c>
      <c r="D476" s="8">
        <v>1</v>
      </c>
      <c r="E476" s="11">
        <v>6</v>
      </c>
      <c r="F476" s="7" t="s">
        <v>2695</v>
      </c>
      <c r="G476" s="21" t="s">
        <v>355</v>
      </c>
      <c r="H476" s="19">
        <v>3508</v>
      </c>
      <c r="I476" s="10">
        <v>45832</v>
      </c>
      <c r="J476" s="11" t="s">
        <v>1123</v>
      </c>
      <c r="K476" s="9">
        <v>20</v>
      </c>
      <c r="L476" s="9" t="s">
        <v>1119</v>
      </c>
      <c r="M476" s="19">
        <v>5</v>
      </c>
      <c r="N476" s="9" t="s">
        <v>726</v>
      </c>
      <c r="O476" s="9">
        <v>5</v>
      </c>
      <c r="P476" s="9" t="s">
        <v>675</v>
      </c>
      <c r="Q476" t="s">
        <v>356</v>
      </c>
      <c r="R476" s="7" t="s">
        <v>615</v>
      </c>
      <c r="S476" s="11" t="s">
        <v>616</v>
      </c>
    </row>
    <row r="477" spans="1:19" hidden="1" x14ac:dyDescent="0.25">
      <c r="A477" s="6" t="s">
        <v>1168</v>
      </c>
      <c r="B477" s="258" t="s">
        <v>1273</v>
      </c>
      <c r="C477" s="206" t="s">
        <v>1825</v>
      </c>
      <c r="D477" s="208"/>
      <c r="E477" s="11">
        <v>8</v>
      </c>
      <c r="F477" s="7" t="s">
        <v>2695</v>
      </c>
      <c r="G477" s="21" t="s">
        <v>355</v>
      </c>
      <c r="H477" s="19">
        <v>3508</v>
      </c>
      <c r="I477" s="10">
        <v>45832</v>
      </c>
      <c r="J477" s="11" t="s">
        <v>1123</v>
      </c>
      <c r="K477" s="9">
        <v>8</v>
      </c>
      <c r="L477" s="9" t="s">
        <v>1119</v>
      </c>
      <c r="M477" s="19">
        <v>5</v>
      </c>
      <c r="N477" s="9" t="s">
        <v>726</v>
      </c>
      <c r="O477" s="9">
        <v>5</v>
      </c>
      <c r="P477" s="9" t="s">
        <v>675</v>
      </c>
      <c r="Q477" t="s">
        <v>356</v>
      </c>
      <c r="R477" s="7" t="s">
        <v>615</v>
      </c>
      <c r="S477" s="11" t="s">
        <v>616</v>
      </c>
    </row>
    <row r="478" spans="1:19" hidden="1" x14ac:dyDescent="0.25">
      <c r="A478" s="6" t="s">
        <v>1168</v>
      </c>
      <c r="B478" s="258" t="s">
        <v>1273</v>
      </c>
      <c r="C478" s="206" t="s">
        <v>1826</v>
      </c>
      <c r="E478" s="11">
        <v>11</v>
      </c>
      <c r="F478" s="7" t="s">
        <v>2696</v>
      </c>
      <c r="G478" s="21" t="s">
        <v>355</v>
      </c>
      <c r="H478" s="19">
        <v>3508</v>
      </c>
      <c r="I478" s="10">
        <v>45832</v>
      </c>
      <c r="J478" s="11" t="s">
        <v>1121</v>
      </c>
      <c r="K478" s="9">
        <v>11</v>
      </c>
      <c r="L478" s="9" t="s">
        <v>1122</v>
      </c>
      <c r="M478" s="19">
        <v>3</v>
      </c>
      <c r="N478" s="9" t="s">
        <v>726</v>
      </c>
      <c r="O478" s="9">
        <v>3</v>
      </c>
      <c r="P478" s="9" t="s">
        <v>673</v>
      </c>
      <c r="Q478" t="s">
        <v>356</v>
      </c>
      <c r="R478" s="7" t="s">
        <v>615</v>
      </c>
      <c r="S478" s="11" t="s">
        <v>616</v>
      </c>
    </row>
    <row r="479" spans="1:19" hidden="1" x14ac:dyDescent="0.25">
      <c r="A479" s="6" t="s">
        <v>1168</v>
      </c>
      <c r="B479" s="258" t="s">
        <v>1273</v>
      </c>
      <c r="C479" s="206" t="s">
        <v>1827</v>
      </c>
      <c r="E479" s="11">
        <v>5</v>
      </c>
      <c r="F479" s="7" t="s">
        <v>2697</v>
      </c>
      <c r="G479" s="21" t="s">
        <v>355</v>
      </c>
      <c r="H479" s="19">
        <v>3508</v>
      </c>
      <c r="I479" s="10">
        <v>45832</v>
      </c>
      <c r="J479" s="11" t="s">
        <v>1118</v>
      </c>
      <c r="K479" s="9">
        <v>5</v>
      </c>
      <c r="L479" s="9" t="s">
        <v>1119</v>
      </c>
      <c r="M479" s="19">
        <v>2</v>
      </c>
      <c r="N479" s="9" t="s">
        <v>726</v>
      </c>
      <c r="O479" s="9">
        <v>2</v>
      </c>
      <c r="P479" s="9" t="s">
        <v>672</v>
      </c>
      <c r="Q479" t="s">
        <v>356</v>
      </c>
      <c r="R479" s="7" t="s">
        <v>615</v>
      </c>
      <c r="S479" s="11" t="s">
        <v>616</v>
      </c>
    </row>
    <row r="480" spans="1:19" hidden="1" x14ac:dyDescent="0.25">
      <c r="A480" s="6" t="s">
        <v>1168</v>
      </c>
      <c r="B480" s="258" t="s">
        <v>1273</v>
      </c>
      <c r="C480" s="206" t="s">
        <v>1828</v>
      </c>
      <c r="D480" s="8">
        <v>1</v>
      </c>
      <c r="F480" s="7" t="s">
        <v>2698</v>
      </c>
      <c r="G480" s="21" t="s">
        <v>355</v>
      </c>
      <c r="H480" s="19">
        <v>3508</v>
      </c>
      <c r="I480" s="10">
        <v>45832</v>
      </c>
      <c r="J480" s="11" t="s">
        <v>1137</v>
      </c>
      <c r="K480" s="9">
        <v>14</v>
      </c>
      <c r="L480" s="9" t="s">
        <v>1122</v>
      </c>
      <c r="M480" s="19">
        <v>4</v>
      </c>
      <c r="N480" s="9" t="s">
        <v>726</v>
      </c>
      <c r="O480" s="9">
        <v>4</v>
      </c>
      <c r="P480" s="9" t="s">
        <v>674</v>
      </c>
      <c r="Q480" t="s">
        <v>356</v>
      </c>
      <c r="R480" s="7" t="s">
        <v>615</v>
      </c>
      <c r="S480" s="11" t="s">
        <v>616</v>
      </c>
    </row>
    <row r="481" spans="1:19" hidden="1" x14ac:dyDescent="0.25">
      <c r="A481" s="6" t="s">
        <v>1168</v>
      </c>
      <c r="B481" s="258" t="s">
        <v>1273</v>
      </c>
      <c r="C481" s="205" t="s">
        <v>1829</v>
      </c>
      <c r="E481" s="11">
        <v>7</v>
      </c>
      <c r="F481" s="7" t="s">
        <v>2699</v>
      </c>
      <c r="G481" s="21" t="s">
        <v>355</v>
      </c>
      <c r="H481" s="19">
        <v>3491</v>
      </c>
      <c r="I481" s="10">
        <v>45727</v>
      </c>
      <c r="J481" s="11" t="s">
        <v>1125</v>
      </c>
      <c r="K481" s="9">
        <v>7</v>
      </c>
      <c r="L481" s="9" t="s">
        <v>1119</v>
      </c>
      <c r="M481" s="19">
        <v>6</v>
      </c>
      <c r="N481" s="9" t="s">
        <v>726</v>
      </c>
      <c r="O481" s="9">
        <v>6</v>
      </c>
      <c r="P481" s="9" t="s">
        <v>676</v>
      </c>
      <c r="Q481" t="s">
        <v>356</v>
      </c>
      <c r="R481" s="7" t="s">
        <v>613</v>
      </c>
      <c r="S481" s="11" t="s">
        <v>614</v>
      </c>
    </row>
    <row r="482" spans="1:19" hidden="1" x14ac:dyDescent="0.25">
      <c r="A482" s="6" t="s">
        <v>1168</v>
      </c>
      <c r="B482" s="258" t="s">
        <v>1273</v>
      </c>
      <c r="C482" s="206" t="s">
        <v>1830</v>
      </c>
      <c r="E482" s="11">
        <v>10</v>
      </c>
      <c r="F482" s="7" t="s">
        <v>2700</v>
      </c>
      <c r="G482" s="21" t="s">
        <v>355</v>
      </c>
      <c r="H482" s="19">
        <v>3508</v>
      </c>
      <c r="I482" s="10">
        <v>45832</v>
      </c>
      <c r="J482" s="11" t="s">
        <v>1124</v>
      </c>
      <c r="K482" s="9">
        <v>10</v>
      </c>
      <c r="L482" s="9" t="s">
        <v>1119</v>
      </c>
      <c r="M482" s="19">
        <v>4</v>
      </c>
      <c r="N482" s="9" t="s">
        <v>726</v>
      </c>
      <c r="O482" s="9">
        <v>4</v>
      </c>
      <c r="P482" s="9" t="s">
        <v>674</v>
      </c>
      <c r="Q482" t="s">
        <v>356</v>
      </c>
      <c r="R482" s="7" t="s">
        <v>615</v>
      </c>
      <c r="S482" s="11" t="s">
        <v>616</v>
      </c>
    </row>
    <row r="483" spans="1:19" hidden="1" x14ac:dyDescent="0.25">
      <c r="A483" s="6" t="s">
        <v>1168</v>
      </c>
      <c r="B483" s="258" t="s">
        <v>1273</v>
      </c>
      <c r="C483" s="206" t="s">
        <v>1831</v>
      </c>
      <c r="E483" s="11">
        <v>4</v>
      </c>
      <c r="F483" s="7" t="s">
        <v>2701</v>
      </c>
      <c r="G483" s="21" t="s">
        <v>355</v>
      </c>
      <c r="H483" s="19">
        <v>3445</v>
      </c>
      <c r="I483" s="10">
        <v>45834</v>
      </c>
      <c r="J483" s="11" t="s">
        <v>1118</v>
      </c>
      <c r="K483" s="9">
        <v>4</v>
      </c>
      <c r="L483" s="9" t="s">
        <v>1119</v>
      </c>
      <c r="M483" s="19">
        <v>2</v>
      </c>
      <c r="N483" s="9" t="s">
        <v>726</v>
      </c>
      <c r="O483" s="9">
        <v>2</v>
      </c>
      <c r="P483" s="9" t="s">
        <v>672</v>
      </c>
      <c r="Q483" t="s">
        <v>356</v>
      </c>
      <c r="R483" s="7" t="s">
        <v>609</v>
      </c>
      <c r="S483" s="11" t="s">
        <v>610</v>
      </c>
    </row>
    <row r="484" spans="1:19" hidden="1" x14ac:dyDescent="0.25">
      <c r="A484" s="6" t="s">
        <v>1168</v>
      </c>
      <c r="B484" s="8" t="s">
        <v>1832</v>
      </c>
      <c r="C484" s="206" t="s">
        <v>1833</v>
      </c>
      <c r="E484" s="11">
        <v>8</v>
      </c>
      <c r="F484" s="7" t="s">
        <v>2702</v>
      </c>
      <c r="G484" s="21" t="s">
        <v>355</v>
      </c>
      <c r="H484" s="19">
        <v>3445</v>
      </c>
      <c r="I484" s="10">
        <v>45834</v>
      </c>
      <c r="J484" s="11" t="s">
        <v>1125</v>
      </c>
      <c r="K484" s="9">
        <v>8</v>
      </c>
      <c r="L484" s="9" t="s">
        <v>1119</v>
      </c>
      <c r="M484" s="19">
        <v>6</v>
      </c>
      <c r="N484" s="9" t="s">
        <v>726</v>
      </c>
      <c r="O484" s="9">
        <v>6</v>
      </c>
      <c r="P484" s="9" t="s">
        <v>676</v>
      </c>
      <c r="Q484" t="s">
        <v>356</v>
      </c>
      <c r="R484" s="7" t="s">
        <v>609</v>
      </c>
      <c r="S484" s="11" t="s">
        <v>610</v>
      </c>
    </row>
    <row r="485" spans="1:19" hidden="1" x14ac:dyDescent="0.25">
      <c r="A485" s="6" t="s">
        <v>1168</v>
      </c>
      <c r="B485" s="258" t="s">
        <v>1832</v>
      </c>
      <c r="C485" s="206" t="s">
        <v>1834</v>
      </c>
      <c r="E485" s="11">
        <v>3</v>
      </c>
      <c r="F485" s="7" t="s">
        <v>2703</v>
      </c>
      <c r="G485" s="21" t="s">
        <v>355</v>
      </c>
      <c r="H485" s="19">
        <v>3445</v>
      </c>
      <c r="I485" s="10">
        <v>45834</v>
      </c>
      <c r="J485" s="11" t="s">
        <v>1123</v>
      </c>
      <c r="K485" s="9">
        <v>3</v>
      </c>
      <c r="L485" s="9" t="s">
        <v>1119</v>
      </c>
      <c r="M485" s="19">
        <v>5</v>
      </c>
      <c r="N485" s="9" t="s">
        <v>726</v>
      </c>
      <c r="O485" s="9">
        <v>5</v>
      </c>
      <c r="P485" s="9" t="s">
        <v>675</v>
      </c>
      <c r="Q485" t="s">
        <v>356</v>
      </c>
      <c r="R485" s="7" t="s">
        <v>609</v>
      </c>
      <c r="S485" s="11" t="s">
        <v>610</v>
      </c>
    </row>
    <row r="486" spans="1:19" hidden="1" x14ac:dyDescent="0.25">
      <c r="A486" s="6" t="s">
        <v>1168</v>
      </c>
      <c r="B486" s="258" t="s">
        <v>1832</v>
      </c>
      <c r="C486" s="206" t="s">
        <v>1831</v>
      </c>
      <c r="E486" s="11">
        <v>7</v>
      </c>
      <c r="F486" s="7" t="s">
        <v>2701</v>
      </c>
      <c r="G486" s="21" t="s">
        <v>355</v>
      </c>
      <c r="H486" s="19">
        <v>3445</v>
      </c>
      <c r="I486" s="10">
        <v>45834</v>
      </c>
      <c r="J486" s="11" t="s">
        <v>1118</v>
      </c>
      <c r="K486" s="9">
        <v>7</v>
      </c>
      <c r="L486" s="9" t="s">
        <v>1119</v>
      </c>
      <c r="M486" s="19">
        <v>2</v>
      </c>
      <c r="N486" s="9" t="s">
        <v>726</v>
      </c>
      <c r="O486" s="9">
        <v>2</v>
      </c>
      <c r="P486" s="9" t="s">
        <v>672</v>
      </c>
      <c r="Q486" t="s">
        <v>356</v>
      </c>
      <c r="R486" s="7" t="s">
        <v>609</v>
      </c>
      <c r="S486" s="11" t="s">
        <v>610</v>
      </c>
    </row>
    <row r="487" spans="1:19" hidden="1" x14ac:dyDescent="0.25">
      <c r="A487" s="6" t="s">
        <v>1168</v>
      </c>
      <c r="B487" s="258" t="s">
        <v>1832</v>
      </c>
      <c r="C487" s="206" t="s">
        <v>1835</v>
      </c>
      <c r="E487" s="11">
        <v>6</v>
      </c>
      <c r="F487" s="7" t="s">
        <v>2704</v>
      </c>
      <c r="G487" s="21" t="s">
        <v>355</v>
      </c>
      <c r="H487" s="19">
        <v>3445</v>
      </c>
      <c r="I487" s="10">
        <v>45834</v>
      </c>
      <c r="J487" s="11" t="s">
        <v>1124</v>
      </c>
      <c r="K487" s="9">
        <v>6</v>
      </c>
      <c r="L487" s="9" t="s">
        <v>1119</v>
      </c>
      <c r="M487" s="19">
        <v>4</v>
      </c>
      <c r="N487" s="9" t="s">
        <v>726</v>
      </c>
      <c r="O487" s="9">
        <v>4</v>
      </c>
      <c r="P487" s="9" t="s">
        <v>674</v>
      </c>
      <c r="Q487" t="s">
        <v>356</v>
      </c>
      <c r="R487" s="7" t="s">
        <v>609</v>
      </c>
      <c r="S487" s="11" t="s">
        <v>610</v>
      </c>
    </row>
    <row r="488" spans="1:19" hidden="1" x14ac:dyDescent="0.25">
      <c r="A488" s="6" t="s">
        <v>1168</v>
      </c>
      <c r="B488" s="258" t="s">
        <v>1832</v>
      </c>
      <c r="C488" s="206" t="s">
        <v>1836</v>
      </c>
      <c r="D488" s="208">
        <v>1</v>
      </c>
      <c r="E488" s="11">
        <v>4</v>
      </c>
      <c r="F488" s="7" t="s">
        <v>2705</v>
      </c>
      <c r="G488" s="21" t="s">
        <v>355</v>
      </c>
      <c r="H488" s="19">
        <v>3445</v>
      </c>
      <c r="I488" s="10">
        <v>45834</v>
      </c>
      <c r="J488" s="11" t="s">
        <v>1120</v>
      </c>
      <c r="K488" s="9">
        <v>18</v>
      </c>
      <c r="L488" s="9" t="s">
        <v>1119</v>
      </c>
      <c r="M488" s="19">
        <v>3</v>
      </c>
      <c r="N488" s="9" t="s">
        <v>726</v>
      </c>
      <c r="O488" s="9">
        <v>3</v>
      </c>
      <c r="P488" s="9" t="s">
        <v>673</v>
      </c>
      <c r="Q488" t="s">
        <v>356</v>
      </c>
      <c r="R488" s="7" t="s">
        <v>609</v>
      </c>
      <c r="S488" s="11" t="s">
        <v>610</v>
      </c>
    </row>
    <row r="489" spans="1:19" hidden="1" x14ac:dyDescent="0.25">
      <c r="A489" s="6" t="s">
        <v>1168</v>
      </c>
      <c r="B489" s="258" t="s">
        <v>1832</v>
      </c>
      <c r="C489" s="206" t="s">
        <v>1837</v>
      </c>
      <c r="E489" s="11">
        <v>1</v>
      </c>
      <c r="F489" s="7" t="s">
        <v>2706</v>
      </c>
      <c r="G489" s="21" t="s">
        <v>355</v>
      </c>
      <c r="H489" s="19">
        <v>3491</v>
      </c>
      <c r="I489" s="10">
        <v>45834</v>
      </c>
      <c r="J489" s="11" t="s">
        <v>1135</v>
      </c>
      <c r="K489" s="9">
        <v>1</v>
      </c>
      <c r="L489" s="9" t="s">
        <v>1122</v>
      </c>
      <c r="M489" s="19">
        <v>7</v>
      </c>
      <c r="N489" s="9" t="s">
        <v>726</v>
      </c>
      <c r="O489" s="9" t="s">
        <v>1134</v>
      </c>
      <c r="P489" s="9" t="s">
        <v>677</v>
      </c>
      <c r="Q489" t="s">
        <v>356</v>
      </c>
      <c r="R489" s="7" t="s">
        <v>613</v>
      </c>
      <c r="S489" s="11" t="s">
        <v>614</v>
      </c>
    </row>
    <row r="490" spans="1:19" hidden="1" x14ac:dyDescent="0.25">
      <c r="A490" s="6" t="s">
        <v>1168</v>
      </c>
      <c r="B490" s="258" t="s">
        <v>1832</v>
      </c>
      <c r="C490" s="206" t="s">
        <v>1838</v>
      </c>
      <c r="E490" s="11">
        <v>9</v>
      </c>
      <c r="F490" s="7" t="s">
        <v>2707</v>
      </c>
      <c r="G490" s="21" t="s">
        <v>355</v>
      </c>
      <c r="H490" s="19">
        <v>3491</v>
      </c>
      <c r="I490" s="10">
        <v>45834</v>
      </c>
      <c r="J490" s="11" t="s">
        <v>1133</v>
      </c>
      <c r="K490" s="9">
        <v>9</v>
      </c>
      <c r="L490" s="9" t="s">
        <v>1119</v>
      </c>
      <c r="M490" s="19">
        <v>7</v>
      </c>
      <c r="N490" s="9" t="s">
        <v>726</v>
      </c>
      <c r="O490" s="9" t="s">
        <v>1134</v>
      </c>
      <c r="P490" s="9" t="s">
        <v>677</v>
      </c>
      <c r="Q490" t="s">
        <v>356</v>
      </c>
      <c r="R490" s="7" t="s">
        <v>613</v>
      </c>
      <c r="S490" s="11" t="s">
        <v>614</v>
      </c>
    </row>
    <row r="491" spans="1:19" hidden="1" x14ac:dyDescent="0.25">
      <c r="A491" s="6" t="s">
        <v>1168</v>
      </c>
      <c r="B491" s="258" t="s">
        <v>1832</v>
      </c>
      <c r="C491" s="206" t="s">
        <v>1839</v>
      </c>
      <c r="D491" s="8">
        <v>1</v>
      </c>
      <c r="E491" s="11">
        <v>2</v>
      </c>
      <c r="F491" s="7" t="s">
        <v>2708</v>
      </c>
      <c r="G491" s="21" t="s">
        <v>355</v>
      </c>
      <c r="H491" s="19">
        <v>3491</v>
      </c>
      <c r="I491" s="10">
        <v>45833</v>
      </c>
      <c r="J491" s="11" t="s">
        <v>1125</v>
      </c>
      <c r="K491" s="9">
        <v>16</v>
      </c>
      <c r="L491" s="9" t="s">
        <v>1119</v>
      </c>
      <c r="M491" s="19">
        <v>6</v>
      </c>
      <c r="N491" s="9" t="s">
        <v>726</v>
      </c>
      <c r="O491" s="9">
        <v>6</v>
      </c>
      <c r="P491" s="9" t="s">
        <v>676</v>
      </c>
      <c r="Q491" t="s">
        <v>356</v>
      </c>
      <c r="R491" s="7" t="s">
        <v>613</v>
      </c>
      <c r="S491" s="11" t="s">
        <v>614</v>
      </c>
    </row>
    <row r="492" spans="1:19" hidden="1" x14ac:dyDescent="0.25">
      <c r="A492" s="6" t="s">
        <v>1168</v>
      </c>
      <c r="B492" s="258" t="s">
        <v>1832</v>
      </c>
      <c r="C492" s="206" t="s">
        <v>1839</v>
      </c>
      <c r="E492" s="11">
        <v>12</v>
      </c>
      <c r="F492" s="7" t="s">
        <v>2708</v>
      </c>
      <c r="G492" s="21" t="s">
        <v>355</v>
      </c>
      <c r="H492" s="19">
        <v>3491</v>
      </c>
      <c r="I492" s="10">
        <v>45833</v>
      </c>
      <c r="J492" s="11" t="s">
        <v>1125</v>
      </c>
      <c r="K492" s="9">
        <v>12</v>
      </c>
      <c r="L492" s="9" t="s">
        <v>1119</v>
      </c>
      <c r="M492" s="19">
        <v>6</v>
      </c>
      <c r="N492" s="9" t="s">
        <v>726</v>
      </c>
      <c r="O492" s="9">
        <v>6</v>
      </c>
      <c r="P492" s="9" t="s">
        <v>676</v>
      </c>
      <c r="Q492" t="s">
        <v>356</v>
      </c>
      <c r="R492" s="7" t="s">
        <v>613</v>
      </c>
      <c r="S492" s="11" t="s">
        <v>614</v>
      </c>
    </row>
    <row r="493" spans="1:19" hidden="1" x14ac:dyDescent="0.25">
      <c r="A493" s="6" t="s">
        <v>1168</v>
      </c>
      <c r="B493" s="8" t="s">
        <v>1274</v>
      </c>
      <c r="C493" s="206" t="s">
        <v>1840</v>
      </c>
      <c r="E493" s="11">
        <v>11</v>
      </c>
      <c r="F493" s="7" t="s">
        <v>2709</v>
      </c>
      <c r="G493" s="21" t="s">
        <v>355</v>
      </c>
      <c r="H493" s="19">
        <v>3514</v>
      </c>
      <c r="I493" s="10">
        <v>45862</v>
      </c>
      <c r="J493" s="11" t="s">
        <v>1125</v>
      </c>
      <c r="K493" s="9">
        <v>11</v>
      </c>
      <c r="L493" s="9" t="s">
        <v>1119</v>
      </c>
      <c r="M493" s="19">
        <v>6</v>
      </c>
      <c r="N493" s="9" t="s">
        <v>726</v>
      </c>
      <c r="O493" s="9">
        <v>6</v>
      </c>
      <c r="P493" s="9" t="s">
        <v>676</v>
      </c>
      <c r="Q493" t="s">
        <v>356</v>
      </c>
      <c r="R493" s="7" t="s">
        <v>615</v>
      </c>
      <c r="S493" s="11" t="s">
        <v>616</v>
      </c>
    </row>
    <row r="494" spans="1:19" hidden="1" x14ac:dyDescent="0.25">
      <c r="A494" s="6" t="s">
        <v>1168</v>
      </c>
      <c r="B494" s="258" t="s">
        <v>1274</v>
      </c>
      <c r="C494" s="206" t="s">
        <v>1841</v>
      </c>
      <c r="D494" s="8">
        <v>2</v>
      </c>
      <c r="F494" s="7" t="s">
        <v>2710</v>
      </c>
      <c r="G494" s="21" t="s">
        <v>355</v>
      </c>
      <c r="H494" s="19">
        <v>3514</v>
      </c>
      <c r="I494" s="10">
        <v>45862</v>
      </c>
      <c r="J494" s="11" t="s">
        <v>1123</v>
      </c>
      <c r="K494" s="9">
        <v>28</v>
      </c>
      <c r="L494" s="9" t="s">
        <v>1119</v>
      </c>
      <c r="M494" s="19">
        <v>5</v>
      </c>
      <c r="N494" s="9" t="s">
        <v>726</v>
      </c>
      <c r="O494" s="9">
        <v>5</v>
      </c>
      <c r="P494" s="9" t="s">
        <v>675</v>
      </c>
      <c r="Q494" t="s">
        <v>356</v>
      </c>
      <c r="R494" s="7" t="s">
        <v>615</v>
      </c>
      <c r="S494" s="11" t="s">
        <v>616</v>
      </c>
    </row>
    <row r="495" spans="1:19" hidden="1" x14ac:dyDescent="0.25">
      <c r="A495" s="6" t="s">
        <v>1168</v>
      </c>
      <c r="B495" s="258" t="s">
        <v>1274</v>
      </c>
      <c r="C495" s="206" t="s">
        <v>1842</v>
      </c>
      <c r="E495" s="11">
        <v>4</v>
      </c>
      <c r="F495" s="7" t="s">
        <v>2711</v>
      </c>
      <c r="G495" s="21" t="s">
        <v>355</v>
      </c>
      <c r="H495" s="19">
        <v>3464</v>
      </c>
      <c r="I495" s="10">
        <v>45840</v>
      </c>
      <c r="J495" s="11" t="s">
        <v>1123</v>
      </c>
      <c r="K495" s="9">
        <v>4</v>
      </c>
      <c r="L495" s="9" t="s">
        <v>1119</v>
      </c>
      <c r="M495" s="19">
        <v>5</v>
      </c>
      <c r="N495" s="9" t="s">
        <v>726</v>
      </c>
      <c r="O495" s="9">
        <v>5</v>
      </c>
      <c r="P495" s="9" t="s">
        <v>675</v>
      </c>
      <c r="Q495" t="s">
        <v>356</v>
      </c>
      <c r="R495" s="7" t="s">
        <v>611</v>
      </c>
      <c r="S495" s="11" t="s">
        <v>612</v>
      </c>
    </row>
    <row r="496" spans="1:19" hidden="1" x14ac:dyDescent="0.25">
      <c r="A496" s="6" t="s">
        <v>1168</v>
      </c>
      <c r="B496" s="258" t="s">
        <v>1274</v>
      </c>
      <c r="C496" s="206" t="s">
        <v>1843</v>
      </c>
      <c r="E496" s="11">
        <v>7</v>
      </c>
      <c r="F496" s="7" t="s">
        <v>2712</v>
      </c>
      <c r="G496" s="21" t="s">
        <v>355</v>
      </c>
      <c r="H496" s="19">
        <v>3514</v>
      </c>
      <c r="I496" s="10">
        <v>45873</v>
      </c>
      <c r="J496" s="11" t="s">
        <v>1125</v>
      </c>
      <c r="K496" s="9">
        <v>7</v>
      </c>
      <c r="L496" s="9" t="s">
        <v>1119</v>
      </c>
      <c r="M496" s="19">
        <v>6</v>
      </c>
      <c r="N496" s="9" t="s">
        <v>726</v>
      </c>
      <c r="O496" s="9">
        <v>6</v>
      </c>
      <c r="P496" s="9" t="s">
        <v>676</v>
      </c>
      <c r="Q496" t="s">
        <v>356</v>
      </c>
      <c r="R496" s="7" t="s">
        <v>615</v>
      </c>
      <c r="S496" s="11" t="s">
        <v>616</v>
      </c>
    </row>
    <row r="497" spans="1:19" hidden="1" x14ac:dyDescent="0.25">
      <c r="A497" s="6" t="s">
        <v>1168</v>
      </c>
      <c r="B497" s="258" t="s">
        <v>1274</v>
      </c>
      <c r="C497" s="206" t="s">
        <v>1844</v>
      </c>
      <c r="E497" s="11">
        <v>6</v>
      </c>
      <c r="F497" s="7" t="s">
        <v>2713</v>
      </c>
      <c r="G497" s="21" t="s">
        <v>355</v>
      </c>
      <c r="H497" s="19">
        <v>3445</v>
      </c>
      <c r="I497" s="10">
        <v>45834</v>
      </c>
      <c r="J497" s="11" t="s">
        <v>1121</v>
      </c>
      <c r="K497" s="9">
        <v>6</v>
      </c>
      <c r="L497" s="9" t="s">
        <v>1122</v>
      </c>
      <c r="M497" s="19">
        <v>3</v>
      </c>
      <c r="N497" s="9" t="s">
        <v>726</v>
      </c>
      <c r="O497" s="9">
        <v>3</v>
      </c>
      <c r="P497" s="9" t="s">
        <v>673</v>
      </c>
      <c r="Q497" t="s">
        <v>356</v>
      </c>
      <c r="R497" s="7" t="s">
        <v>609</v>
      </c>
      <c r="S497" s="11" t="s">
        <v>610</v>
      </c>
    </row>
    <row r="498" spans="1:19" hidden="1" x14ac:dyDescent="0.25">
      <c r="A498" s="6" t="s">
        <v>1168</v>
      </c>
      <c r="B498" s="258" t="s">
        <v>1274</v>
      </c>
      <c r="C498" s="206" t="s">
        <v>1845</v>
      </c>
      <c r="D498" s="208">
        <v>1</v>
      </c>
      <c r="F498" s="7" t="s">
        <v>2714</v>
      </c>
      <c r="G498" s="21" t="s">
        <v>355</v>
      </c>
      <c r="H498" s="19">
        <v>3522</v>
      </c>
      <c r="I498" s="10">
        <v>45881</v>
      </c>
      <c r="J498" s="11" t="s">
        <v>1123</v>
      </c>
      <c r="K498" s="9">
        <v>14</v>
      </c>
      <c r="L498" s="9" t="s">
        <v>1119</v>
      </c>
      <c r="M498" s="19">
        <v>5</v>
      </c>
      <c r="N498" s="9" t="s">
        <v>726</v>
      </c>
      <c r="O498" s="9">
        <v>5</v>
      </c>
      <c r="P498" s="9" t="s">
        <v>675</v>
      </c>
      <c r="Q498" t="s">
        <v>356</v>
      </c>
      <c r="R498" s="7" t="s">
        <v>617</v>
      </c>
      <c r="S498" s="11" t="s">
        <v>618</v>
      </c>
    </row>
    <row r="499" spans="1:19" hidden="1" x14ac:dyDescent="0.25">
      <c r="A499" s="6" t="s">
        <v>1168</v>
      </c>
      <c r="B499" s="258" t="s">
        <v>1274</v>
      </c>
      <c r="C499" s="206" t="s">
        <v>1846</v>
      </c>
      <c r="E499" s="11">
        <v>12</v>
      </c>
      <c r="F499" s="7" t="s">
        <v>2715</v>
      </c>
      <c r="G499" s="21" t="s">
        <v>355</v>
      </c>
      <c r="H499" s="19">
        <v>3522</v>
      </c>
      <c r="I499" s="10">
        <v>45881</v>
      </c>
      <c r="J499" s="11" t="s">
        <v>1125</v>
      </c>
      <c r="K499" s="9">
        <v>12</v>
      </c>
      <c r="L499" s="9" t="s">
        <v>1119</v>
      </c>
      <c r="M499" s="19">
        <v>6</v>
      </c>
      <c r="N499" s="9" t="s">
        <v>726</v>
      </c>
      <c r="O499" s="9">
        <v>6</v>
      </c>
      <c r="P499" s="9" t="s">
        <v>676</v>
      </c>
      <c r="Q499" t="s">
        <v>356</v>
      </c>
      <c r="R499" s="7" t="s">
        <v>617</v>
      </c>
      <c r="S499" s="11" t="s">
        <v>618</v>
      </c>
    </row>
    <row r="500" spans="1:19" hidden="1" x14ac:dyDescent="0.25">
      <c r="A500" s="6" t="s">
        <v>1168</v>
      </c>
      <c r="B500" s="258" t="s">
        <v>1274</v>
      </c>
      <c r="C500" s="206" t="s">
        <v>1847</v>
      </c>
      <c r="E500" s="11">
        <v>1</v>
      </c>
      <c r="F500" s="7" t="s">
        <v>2716</v>
      </c>
      <c r="G500" s="21" t="s">
        <v>355</v>
      </c>
      <c r="H500" s="19">
        <v>3522</v>
      </c>
      <c r="I500" s="10">
        <v>45883</v>
      </c>
      <c r="J500" s="11" t="s">
        <v>1323</v>
      </c>
      <c r="K500" s="9">
        <v>1</v>
      </c>
      <c r="L500" s="9" t="s">
        <v>1122</v>
      </c>
      <c r="M500" s="19">
        <v>9</v>
      </c>
      <c r="N500" s="9" t="s">
        <v>726</v>
      </c>
      <c r="O500" s="9" t="s">
        <v>1134</v>
      </c>
      <c r="P500" s="9" t="s">
        <v>677</v>
      </c>
      <c r="Q500" t="s">
        <v>356</v>
      </c>
      <c r="R500" s="7" t="s">
        <v>617</v>
      </c>
      <c r="S500" s="11" t="s">
        <v>618</v>
      </c>
    </row>
    <row r="501" spans="1:19" hidden="1" x14ac:dyDescent="0.25">
      <c r="A501" s="6" t="s">
        <v>1168</v>
      </c>
      <c r="B501" s="258" t="s">
        <v>1274</v>
      </c>
      <c r="C501" s="206" t="s">
        <v>1848</v>
      </c>
      <c r="D501" s="8">
        <v>6</v>
      </c>
      <c r="E501" s="11">
        <v>3</v>
      </c>
      <c r="F501" s="7" t="s">
        <v>2717</v>
      </c>
      <c r="G501" s="21" t="s">
        <v>355</v>
      </c>
      <c r="H501" s="19">
        <v>3508</v>
      </c>
      <c r="I501" s="10">
        <v>45831</v>
      </c>
      <c r="J501" s="11" t="s">
        <v>1120</v>
      </c>
      <c r="K501" s="9">
        <v>87</v>
      </c>
      <c r="L501" s="9" t="s">
        <v>1119</v>
      </c>
      <c r="M501" s="19">
        <v>3</v>
      </c>
      <c r="N501" s="9" t="s">
        <v>726</v>
      </c>
      <c r="O501" s="9">
        <v>3</v>
      </c>
      <c r="P501" s="9" t="s">
        <v>673</v>
      </c>
      <c r="Q501" t="s">
        <v>356</v>
      </c>
      <c r="R501" s="7" t="s">
        <v>615</v>
      </c>
      <c r="S501" s="11" t="s">
        <v>616</v>
      </c>
    </row>
    <row r="502" spans="1:19" hidden="1" x14ac:dyDescent="0.25">
      <c r="A502" s="6" t="s">
        <v>1168</v>
      </c>
      <c r="B502" s="258" t="s">
        <v>1274</v>
      </c>
      <c r="C502" s="206" t="s">
        <v>1849</v>
      </c>
      <c r="D502" s="8">
        <v>3</v>
      </c>
      <c r="F502" s="7" t="s">
        <v>2717</v>
      </c>
      <c r="G502" s="21" t="s">
        <v>355</v>
      </c>
      <c r="H502" s="19">
        <v>3508</v>
      </c>
      <c r="I502" s="10">
        <v>45831</v>
      </c>
      <c r="J502" s="11" t="s">
        <v>1120</v>
      </c>
      <c r="K502" s="9">
        <v>42</v>
      </c>
      <c r="L502" s="9" t="s">
        <v>1119</v>
      </c>
      <c r="M502" s="19">
        <v>3</v>
      </c>
      <c r="N502" s="9" t="s">
        <v>726</v>
      </c>
      <c r="O502" s="9">
        <v>3</v>
      </c>
      <c r="P502" s="9" t="s">
        <v>673</v>
      </c>
      <c r="Q502" t="s">
        <v>356</v>
      </c>
      <c r="R502" s="7" t="s">
        <v>615</v>
      </c>
      <c r="S502" s="11" t="s">
        <v>616</v>
      </c>
    </row>
    <row r="503" spans="1:19" hidden="1" x14ac:dyDescent="0.25">
      <c r="A503" s="6" t="s">
        <v>1168</v>
      </c>
      <c r="B503" s="258" t="s">
        <v>1274</v>
      </c>
      <c r="C503" s="206" t="s">
        <v>1850</v>
      </c>
      <c r="E503" s="11">
        <v>7</v>
      </c>
      <c r="F503" s="7" t="s">
        <v>2700</v>
      </c>
      <c r="G503" s="21" t="s">
        <v>355</v>
      </c>
      <c r="H503" s="19">
        <v>3508</v>
      </c>
      <c r="I503" s="10">
        <v>45832</v>
      </c>
      <c r="J503" s="11" t="s">
        <v>1124</v>
      </c>
      <c r="K503" s="9">
        <v>7</v>
      </c>
      <c r="L503" s="9" t="s">
        <v>1119</v>
      </c>
      <c r="M503" s="19">
        <v>4</v>
      </c>
      <c r="N503" s="9" t="s">
        <v>726</v>
      </c>
      <c r="O503" s="9">
        <v>4</v>
      </c>
      <c r="P503" s="9" t="s">
        <v>674</v>
      </c>
      <c r="Q503" t="s">
        <v>356</v>
      </c>
      <c r="R503" s="7" t="s">
        <v>615</v>
      </c>
      <c r="S503" s="11" t="s">
        <v>616</v>
      </c>
    </row>
    <row r="504" spans="1:19" hidden="1" x14ac:dyDescent="0.25">
      <c r="A504" s="6" t="s">
        <v>1168</v>
      </c>
      <c r="B504" s="258" t="s">
        <v>1274</v>
      </c>
      <c r="C504" s="206" t="s">
        <v>1851</v>
      </c>
      <c r="D504" s="8">
        <v>3</v>
      </c>
      <c r="E504" s="11">
        <v>7</v>
      </c>
      <c r="F504" s="7" t="s">
        <v>2718</v>
      </c>
      <c r="G504" s="21" t="s">
        <v>355</v>
      </c>
      <c r="H504" s="19">
        <v>3407</v>
      </c>
      <c r="I504" s="10">
        <v>45866</v>
      </c>
      <c r="J504" s="11" t="s">
        <v>1120</v>
      </c>
      <c r="K504" s="9">
        <v>49</v>
      </c>
      <c r="L504" s="9" t="s">
        <v>1119</v>
      </c>
      <c r="M504" s="19">
        <v>3</v>
      </c>
      <c r="N504" s="9" t="s">
        <v>726</v>
      </c>
      <c r="O504" s="9">
        <v>3</v>
      </c>
      <c r="P504" s="9" t="s">
        <v>673</v>
      </c>
      <c r="Q504" t="s">
        <v>356</v>
      </c>
      <c r="R504" s="7" t="s">
        <v>605</v>
      </c>
      <c r="S504" s="11" t="s">
        <v>606</v>
      </c>
    </row>
    <row r="505" spans="1:19" hidden="1" x14ac:dyDescent="0.25">
      <c r="A505" s="6" t="s">
        <v>1168</v>
      </c>
      <c r="B505" s="258" t="s">
        <v>1274</v>
      </c>
      <c r="C505" s="206" t="s">
        <v>1852</v>
      </c>
      <c r="D505" s="8">
        <v>1</v>
      </c>
      <c r="E505" s="11">
        <v>7</v>
      </c>
      <c r="F505" s="7" t="s">
        <v>2719</v>
      </c>
      <c r="G505" s="21" t="s">
        <v>355</v>
      </c>
      <c r="H505" s="19">
        <v>3508</v>
      </c>
      <c r="I505" s="10">
        <v>45881</v>
      </c>
      <c r="J505" s="11" t="s">
        <v>1320</v>
      </c>
      <c r="K505" s="9">
        <v>21</v>
      </c>
      <c r="L505" s="9" t="s">
        <v>1119</v>
      </c>
      <c r="M505" s="19">
        <v>8</v>
      </c>
      <c r="N505" s="9" t="s">
        <v>726</v>
      </c>
      <c r="O505" s="9" t="s">
        <v>1134</v>
      </c>
      <c r="P505" s="9" t="s">
        <v>677</v>
      </c>
      <c r="Q505" t="s">
        <v>356</v>
      </c>
      <c r="R505" s="7" t="s">
        <v>615</v>
      </c>
      <c r="S505" s="11" t="s">
        <v>616</v>
      </c>
    </row>
    <row r="506" spans="1:19" hidden="1" x14ac:dyDescent="0.25">
      <c r="A506" s="6" t="s">
        <v>1168</v>
      </c>
      <c r="B506" s="8" t="s">
        <v>1275</v>
      </c>
      <c r="C506" s="206" t="s">
        <v>1853</v>
      </c>
      <c r="E506" s="11">
        <v>12</v>
      </c>
      <c r="F506" s="7" t="s">
        <v>2720</v>
      </c>
      <c r="G506" s="21" t="s">
        <v>355</v>
      </c>
      <c r="H506" s="19">
        <v>3514</v>
      </c>
      <c r="I506" s="10">
        <v>45854</v>
      </c>
      <c r="J506" s="11" t="s">
        <v>1124</v>
      </c>
      <c r="K506" s="9">
        <v>12</v>
      </c>
      <c r="L506" s="9" t="s">
        <v>1119</v>
      </c>
      <c r="M506" s="19">
        <v>4</v>
      </c>
      <c r="N506" s="9" t="s">
        <v>726</v>
      </c>
      <c r="O506" s="9">
        <v>4</v>
      </c>
      <c r="P506" s="9" t="s">
        <v>674</v>
      </c>
      <c r="Q506" t="s">
        <v>356</v>
      </c>
      <c r="R506" s="7" t="s">
        <v>615</v>
      </c>
      <c r="S506" s="11" t="s">
        <v>616</v>
      </c>
    </row>
    <row r="507" spans="1:19" hidden="1" x14ac:dyDescent="0.25">
      <c r="A507" s="6" t="s">
        <v>1168</v>
      </c>
      <c r="B507" s="258" t="s">
        <v>1275</v>
      </c>
      <c r="C507" s="206" t="s">
        <v>1854</v>
      </c>
      <c r="E507" s="11">
        <v>10</v>
      </c>
      <c r="F507" s="7" t="s">
        <v>2721</v>
      </c>
      <c r="G507" s="21" t="s">
        <v>355</v>
      </c>
      <c r="H507" s="19">
        <v>3522</v>
      </c>
      <c r="I507" s="10">
        <v>45854</v>
      </c>
      <c r="J507" s="11" t="s">
        <v>1320</v>
      </c>
      <c r="K507" s="9">
        <v>10</v>
      </c>
      <c r="L507" s="9" t="s">
        <v>1119</v>
      </c>
      <c r="M507" s="19">
        <v>8</v>
      </c>
      <c r="N507" s="9" t="s">
        <v>726</v>
      </c>
      <c r="O507" s="9" t="s">
        <v>1134</v>
      </c>
      <c r="P507" s="9" t="s">
        <v>677</v>
      </c>
      <c r="Q507" t="s">
        <v>356</v>
      </c>
      <c r="R507" s="7" t="s">
        <v>617</v>
      </c>
      <c r="S507" s="11" t="s">
        <v>618</v>
      </c>
    </row>
    <row r="508" spans="1:19" hidden="1" x14ac:dyDescent="0.25">
      <c r="A508" s="6" t="s">
        <v>1168</v>
      </c>
      <c r="B508" s="258" t="s">
        <v>1275</v>
      </c>
      <c r="C508" s="206" t="s">
        <v>1854</v>
      </c>
      <c r="D508" s="8">
        <v>1</v>
      </c>
      <c r="F508" s="7" t="s">
        <v>2721</v>
      </c>
      <c r="G508" s="21" t="s">
        <v>355</v>
      </c>
      <c r="H508" s="19">
        <v>3522</v>
      </c>
      <c r="I508" s="10">
        <v>45854</v>
      </c>
      <c r="J508" s="11" t="s">
        <v>1320</v>
      </c>
      <c r="K508" s="9">
        <v>14</v>
      </c>
      <c r="L508" s="9" t="s">
        <v>1119</v>
      </c>
      <c r="M508" s="19">
        <v>8</v>
      </c>
      <c r="N508" s="9" t="s">
        <v>726</v>
      </c>
      <c r="O508" s="9" t="s">
        <v>1134</v>
      </c>
      <c r="P508" s="9" t="s">
        <v>677</v>
      </c>
      <c r="Q508" t="s">
        <v>356</v>
      </c>
      <c r="R508" s="7" t="s">
        <v>617</v>
      </c>
      <c r="S508" s="11" t="s">
        <v>618</v>
      </c>
    </row>
    <row r="509" spans="1:19" hidden="1" x14ac:dyDescent="0.25">
      <c r="A509" s="6" t="s">
        <v>1168</v>
      </c>
      <c r="B509" s="258" t="s">
        <v>1275</v>
      </c>
      <c r="C509" s="206" t="s">
        <v>1855</v>
      </c>
      <c r="E509" s="11">
        <v>4</v>
      </c>
      <c r="F509" s="7" t="s">
        <v>2722</v>
      </c>
      <c r="G509" s="21" t="s">
        <v>355</v>
      </c>
      <c r="H509" s="19">
        <v>3464</v>
      </c>
      <c r="I509" s="10">
        <v>45834</v>
      </c>
      <c r="J509" s="11" t="s">
        <v>1137</v>
      </c>
      <c r="K509" s="9">
        <v>4</v>
      </c>
      <c r="L509" s="9" t="s">
        <v>1122</v>
      </c>
      <c r="M509" s="19">
        <v>4</v>
      </c>
      <c r="N509" s="9" t="s">
        <v>726</v>
      </c>
      <c r="O509" s="9">
        <v>4</v>
      </c>
      <c r="P509" s="9" t="s">
        <v>674</v>
      </c>
      <c r="Q509" t="s">
        <v>356</v>
      </c>
      <c r="R509" s="7" t="s">
        <v>611</v>
      </c>
      <c r="S509" s="11" t="s">
        <v>612</v>
      </c>
    </row>
    <row r="510" spans="1:19" hidden="1" x14ac:dyDescent="0.25">
      <c r="A510" s="6" t="s">
        <v>1168</v>
      </c>
      <c r="B510" s="258" t="s">
        <v>1275</v>
      </c>
      <c r="C510" s="206" t="s">
        <v>1856</v>
      </c>
      <c r="E510" s="11">
        <v>4</v>
      </c>
      <c r="F510" s="7" t="s">
        <v>2723</v>
      </c>
      <c r="G510" s="21" t="s">
        <v>355</v>
      </c>
      <c r="H510" s="19">
        <v>3491</v>
      </c>
      <c r="I510" s="10">
        <v>45833</v>
      </c>
      <c r="J510" s="11" t="s">
        <v>1320</v>
      </c>
      <c r="K510" s="9">
        <v>4</v>
      </c>
      <c r="L510" s="9" t="s">
        <v>1119</v>
      </c>
      <c r="M510" s="19">
        <v>8</v>
      </c>
      <c r="N510" s="9" t="s">
        <v>726</v>
      </c>
      <c r="O510" s="9" t="s">
        <v>1134</v>
      </c>
      <c r="P510" s="9" t="s">
        <v>677</v>
      </c>
      <c r="Q510" t="s">
        <v>356</v>
      </c>
      <c r="R510" s="7" t="s">
        <v>613</v>
      </c>
      <c r="S510" s="11" t="s">
        <v>614</v>
      </c>
    </row>
    <row r="511" spans="1:19" hidden="1" x14ac:dyDescent="0.25">
      <c r="A511" s="6" t="s">
        <v>1168</v>
      </c>
      <c r="B511" s="258" t="s">
        <v>1275</v>
      </c>
      <c r="C511" s="206" t="s">
        <v>1857</v>
      </c>
      <c r="E511" s="11">
        <v>7</v>
      </c>
      <c r="F511" s="7" t="s">
        <v>2724</v>
      </c>
      <c r="G511" s="21" t="s">
        <v>355</v>
      </c>
      <c r="H511" s="19">
        <v>3508</v>
      </c>
      <c r="I511" s="10">
        <v>45867</v>
      </c>
      <c r="J511" s="11" t="s">
        <v>1320</v>
      </c>
      <c r="K511" s="9">
        <v>7</v>
      </c>
      <c r="L511" s="9" t="s">
        <v>1119</v>
      </c>
      <c r="M511" s="19">
        <v>8</v>
      </c>
      <c r="N511" s="9" t="s">
        <v>726</v>
      </c>
      <c r="O511" s="9" t="s">
        <v>1134</v>
      </c>
      <c r="P511" s="9" t="s">
        <v>677</v>
      </c>
      <c r="Q511" t="s">
        <v>356</v>
      </c>
      <c r="R511" s="7" t="s">
        <v>615</v>
      </c>
      <c r="S511" s="11" t="s">
        <v>616</v>
      </c>
    </row>
    <row r="512" spans="1:19" hidden="1" x14ac:dyDescent="0.25">
      <c r="A512" s="6" t="s">
        <v>1168</v>
      </c>
      <c r="B512" s="258" t="s">
        <v>1275</v>
      </c>
      <c r="C512" s="206" t="s">
        <v>1858</v>
      </c>
      <c r="E512" s="11">
        <v>7</v>
      </c>
      <c r="F512" s="7" t="s">
        <v>2725</v>
      </c>
      <c r="G512" s="21" t="s">
        <v>355</v>
      </c>
      <c r="H512" s="19">
        <v>3514</v>
      </c>
      <c r="I512" s="10">
        <v>45882</v>
      </c>
      <c r="J512" s="11" t="s">
        <v>1125</v>
      </c>
      <c r="K512" s="9">
        <v>7</v>
      </c>
      <c r="L512" s="9" t="s">
        <v>1119</v>
      </c>
      <c r="M512" s="19">
        <v>6</v>
      </c>
      <c r="N512" s="9" t="s">
        <v>726</v>
      </c>
      <c r="O512" s="9">
        <v>6</v>
      </c>
      <c r="P512" s="9" t="s">
        <v>676</v>
      </c>
      <c r="Q512" t="s">
        <v>356</v>
      </c>
      <c r="R512" s="7" t="s">
        <v>615</v>
      </c>
      <c r="S512" s="11" t="s">
        <v>616</v>
      </c>
    </row>
    <row r="513" spans="1:19" hidden="1" x14ac:dyDescent="0.25">
      <c r="A513" s="6" t="s">
        <v>1168</v>
      </c>
      <c r="B513" s="258" t="s">
        <v>1275</v>
      </c>
      <c r="C513" s="206" t="s">
        <v>1859</v>
      </c>
      <c r="E513" s="11">
        <v>7</v>
      </c>
      <c r="F513" s="7" t="s">
        <v>2726</v>
      </c>
      <c r="G513" s="21" t="s">
        <v>355</v>
      </c>
      <c r="H513" s="19">
        <v>3407</v>
      </c>
      <c r="I513" s="10">
        <v>45824</v>
      </c>
      <c r="J513" s="11" t="s">
        <v>1118</v>
      </c>
      <c r="K513" s="9">
        <v>7</v>
      </c>
      <c r="L513" s="9" t="s">
        <v>1119</v>
      </c>
      <c r="M513" s="19">
        <v>2</v>
      </c>
      <c r="N513" s="9" t="s">
        <v>726</v>
      </c>
      <c r="O513" s="9">
        <v>2</v>
      </c>
      <c r="P513" s="9" t="s">
        <v>672</v>
      </c>
      <c r="Q513" t="s">
        <v>356</v>
      </c>
      <c r="R513" s="7" t="s">
        <v>605</v>
      </c>
      <c r="S513" s="11" t="s">
        <v>606</v>
      </c>
    </row>
    <row r="514" spans="1:19" hidden="1" x14ac:dyDescent="0.25">
      <c r="A514" s="6" t="s">
        <v>1168</v>
      </c>
      <c r="B514" s="258" t="s">
        <v>1275</v>
      </c>
      <c r="C514" s="206" t="s">
        <v>1860</v>
      </c>
      <c r="D514" s="8">
        <v>1</v>
      </c>
      <c r="F514" s="7" t="s">
        <v>2727</v>
      </c>
      <c r="G514" s="21" t="s">
        <v>355</v>
      </c>
      <c r="H514" s="19">
        <v>3464</v>
      </c>
      <c r="I514" s="10">
        <v>45883</v>
      </c>
      <c r="J514" s="11" t="s">
        <v>1120</v>
      </c>
      <c r="K514" s="9">
        <v>14</v>
      </c>
      <c r="L514" s="9" t="s">
        <v>1119</v>
      </c>
      <c r="M514" s="19">
        <v>3</v>
      </c>
      <c r="N514" s="9" t="s">
        <v>726</v>
      </c>
      <c r="O514" s="9">
        <v>3</v>
      </c>
      <c r="P514" s="9" t="s">
        <v>673</v>
      </c>
      <c r="Q514" t="s">
        <v>356</v>
      </c>
      <c r="R514" s="7" t="s">
        <v>611</v>
      </c>
      <c r="S514" s="11" t="s">
        <v>612</v>
      </c>
    </row>
    <row r="515" spans="1:19" hidden="1" x14ac:dyDescent="0.25">
      <c r="A515" s="6" t="s">
        <v>1168</v>
      </c>
      <c r="B515" s="258" t="s">
        <v>1275</v>
      </c>
      <c r="C515" s="206" t="s">
        <v>1861</v>
      </c>
      <c r="E515" s="11">
        <v>10</v>
      </c>
      <c r="F515" s="7" t="s">
        <v>2728</v>
      </c>
      <c r="G515" s="21" t="s">
        <v>355</v>
      </c>
      <c r="H515" s="19">
        <v>3476</v>
      </c>
      <c r="I515" s="10">
        <v>45869</v>
      </c>
      <c r="J515" s="11" t="s">
        <v>1124</v>
      </c>
      <c r="K515" s="9">
        <v>10</v>
      </c>
      <c r="L515" s="9" t="s">
        <v>1119</v>
      </c>
      <c r="M515" s="19">
        <v>4</v>
      </c>
      <c r="N515" s="9" t="s">
        <v>726</v>
      </c>
      <c r="O515" s="9">
        <v>4</v>
      </c>
      <c r="P515" s="9" t="s">
        <v>674</v>
      </c>
      <c r="Q515" t="s">
        <v>356</v>
      </c>
      <c r="R515" s="7" t="s">
        <v>613</v>
      </c>
      <c r="S515" s="11" t="s">
        <v>614</v>
      </c>
    </row>
    <row r="516" spans="1:19" hidden="1" x14ac:dyDescent="0.25">
      <c r="A516" s="6" t="s">
        <v>1168</v>
      </c>
      <c r="B516" s="258" t="s">
        <v>1275</v>
      </c>
      <c r="C516" s="206" t="s">
        <v>1862</v>
      </c>
      <c r="D516" s="8">
        <v>1</v>
      </c>
      <c r="E516" s="11">
        <v>4</v>
      </c>
      <c r="F516" s="7" t="s">
        <v>2729</v>
      </c>
      <c r="G516" s="21" t="s">
        <v>355</v>
      </c>
      <c r="H516" s="19">
        <v>3476</v>
      </c>
      <c r="I516" s="10">
        <v>45870</v>
      </c>
      <c r="J516" s="11" t="s">
        <v>1137</v>
      </c>
      <c r="K516" s="9">
        <v>18</v>
      </c>
      <c r="L516" s="9" t="s">
        <v>1122</v>
      </c>
      <c r="M516" s="19">
        <v>4</v>
      </c>
      <c r="N516" s="9" t="s">
        <v>726</v>
      </c>
      <c r="O516" s="9">
        <v>4</v>
      </c>
      <c r="P516" s="9" t="s">
        <v>674</v>
      </c>
      <c r="Q516" t="s">
        <v>356</v>
      </c>
      <c r="R516" s="7" t="s">
        <v>613</v>
      </c>
      <c r="S516" s="11" t="s">
        <v>614</v>
      </c>
    </row>
    <row r="517" spans="1:19" hidden="1" x14ac:dyDescent="0.25">
      <c r="A517" s="6" t="s">
        <v>1168</v>
      </c>
      <c r="B517" s="258" t="s">
        <v>1275</v>
      </c>
      <c r="C517" s="206" t="s">
        <v>1863</v>
      </c>
      <c r="E517" s="11">
        <v>7</v>
      </c>
      <c r="F517" s="7" t="s">
        <v>2730</v>
      </c>
      <c r="G517" s="21" t="s">
        <v>355</v>
      </c>
      <c r="H517" s="19">
        <v>3476</v>
      </c>
      <c r="I517" s="10">
        <v>45854</v>
      </c>
      <c r="J517" s="11" t="s">
        <v>1137</v>
      </c>
      <c r="K517" s="9">
        <v>7</v>
      </c>
      <c r="L517" s="9" t="s">
        <v>1122</v>
      </c>
      <c r="M517" s="19">
        <v>4</v>
      </c>
      <c r="N517" s="9" t="s">
        <v>726</v>
      </c>
      <c r="O517" s="9">
        <v>4</v>
      </c>
      <c r="P517" s="9" t="s">
        <v>674</v>
      </c>
      <c r="Q517" t="s">
        <v>356</v>
      </c>
      <c r="R517" s="7" t="s">
        <v>613</v>
      </c>
      <c r="S517" s="11" t="s">
        <v>614</v>
      </c>
    </row>
    <row r="518" spans="1:19" hidden="1" x14ac:dyDescent="0.25">
      <c r="A518" s="6" t="s">
        <v>1168</v>
      </c>
      <c r="B518" s="258" t="s">
        <v>1275</v>
      </c>
      <c r="C518" s="206" t="s">
        <v>1864</v>
      </c>
      <c r="E518" s="11">
        <v>96</v>
      </c>
      <c r="F518" s="7" t="s">
        <v>2731</v>
      </c>
      <c r="G518" s="21" t="s">
        <v>355</v>
      </c>
      <c r="H518" s="19">
        <v>3476</v>
      </c>
      <c r="I518" s="10">
        <v>45854</v>
      </c>
      <c r="J518" s="11" t="s">
        <v>1124</v>
      </c>
      <c r="K518" s="9">
        <v>96</v>
      </c>
      <c r="L518" s="9" t="s">
        <v>1119</v>
      </c>
      <c r="M518" s="19">
        <v>4</v>
      </c>
      <c r="N518" s="9" t="s">
        <v>726</v>
      </c>
      <c r="O518" s="9">
        <v>4</v>
      </c>
      <c r="P518" s="9" t="s">
        <v>674</v>
      </c>
      <c r="Q518" t="s">
        <v>356</v>
      </c>
      <c r="R518" s="7" t="s">
        <v>613</v>
      </c>
      <c r="S518" s="11" t="s">
        <v>614</v>
      </c>
    </row>
    <row r="519" spans="1:19" hidden="1" x14ac:dyDescent="0.25">
      <c r="A519" s="6" t="s">
        <v>1168</v>
      </c>
      <c r="B519" s="258" t="s">
        <v>1275</v>
      </c>
      <c r="C519" s="206" t="s">
        <v>1864</v>
      </c>
      <c r="E519" s="11">
        <v>153</v>
      </c>
      <c r="F519" s="7" t="s">
        <v>2731</v>
      </c>
      <c r="G519" s="21" t="s">
        <v>355</v>
      </c>
      <c r="H519" s="19">
        <v>3476</v>
      </c>
      <c r="I519" s="10">
        <v>45854</v>
      </c>
      <c r="J519" s="11" t="s">
        <v>1124</v>
      </c>
      <c r="K519" s="9">
        <v>153</v>
      </c>
      <c r="L519" s="9" t="s">
        <v>1119</v>
      </c>
      <c r="M519" s="19">
        <v>4</v>
      </c>
      <c r="N519" s="9" t="s">
        <v>726</v>
      </c>
      <c r="O519" s="9">
        <v>4</v>
      </c>
      <c r="P519" s="9" t="s">
        <v>674</v>
      </c>
      <c r="Q519" t="s">
        <v>356</v>
      </c>
      <c r="R519" s="7" t="s">
        <v>613</v>
      </c>
      <c r="S519" s="11" t="s">
        <v>614</v>
      </c>
    </row>
    <row r="520" spans="1:19" hidden="1" x14ac:dyDescent="0.25">
      <c r="A520" s="6" t="s">
        <v>1168</v>
      </c>
      <c r="B520" s="8" t="s">
        <v>1276</v>
      </c>
      <c r="C520" s="206" t="s">
        <v>1865</v>
      </c>
      <c r="D520" s="8">
        <v>1</v>
      </c>
      <c r="F520" s="7" t="s">
        <v>2732</v>
      </c>
      <c r="G520" s="21" t="s">
        <v>355</v>
      </c>
      <c r="H520" s="19">
        <v>3508</v>
      </c>
      <c r="I520" s="10">
        <v>45859</v>
      </c>
      <c r="J520" s="11" t="s">
        <v>1123</v>
      </c>
      <c r="K520" s="9">
        <v>14</v>
      </c>
      <c r="L520" s="9" t="s">
        <v>1119</v>
      </c>
      <c r="M520" s="19">
        <v>5</v>
      </c>
      <c r="N520" s="9" t="s">
        <v>726</v>
      </c>
      <c r="O520" s="9">
        <v>5</v>
      </c>
      <c r="P520" s="9" t="s">
        <v>675</v>
      </c>
      <c r="Q520" t="s">
        <v>356</v>
      </c>
      <c r="R520" s="7" t="s">
        <v>615</v>
      </c>
      <c r="S520" s="11" t="s">
        <v>616</v>
      </c>
    </row>
    <row r="521" spans="1:19" hidden="1" x14ac:dyDescent="0.25">
      <c r="A521" s="6" t="s">
        <v>1168</v>
      </c>
      <c r="B521" s="258" t="s">
        <v>1276</v>
      </c>
      <c r="C521" s="206" t="s">
        <v>1866</v>
      </c>
      <c r="E521" s="11">
        <v>7</v>
      </c>
      <c r="F521" s="7" t="s">
        <v>2733</v>
      </c>
      <c r="G521" s="21" t="s">
        <v>355</v>
      </c>
      <c r="H521" s="19">
        <v>3508</v>
      </c>
      <c r="I521" s="10">
        <v>45888</v>
      </c>
      <c r="J521" s="11" t="s">
        <v>1121</v>
      </c>
      <c r="K521" s="9">
        <v>7</v>
      </c>
      <c r="L521" s="9" t="s">
        <v>1122</v>
      </c>
      <c r="M521" s="19">
        <v>3</v>
      </c>
      <c r="N521" s="9" t="s">
        <v>726</v>
      </c>
      <c r="O521" s="9">
        <v>3</v>
      </c>
      <c r="P521" s="9" t="s">
        <v>673</v>
      </c>
      <c r="Q521" t="s">
        <v>356</v>
      </c>
      <c r="R521" s="7" t="s">
        <v>615</v>
      </c>
      <c r="S521" s="11" t="s">
        <v>616</v>
      </c>
    </row>
    <row r="522" spans="1:19" hidden="1" x14ac:dyDescent="0.25">
      <c r="A522" s="6" t="s">
        <v>1168</v>
      </c>
      <c r="B522" s="258" t="s">
        <v>1276</v>
      </c>
      <c r="C522" s="206" t="s">
        <v>1867</v>
      </c>
      <c r="D522" s="8">
        <v>8</v>
      </c>
      <c r="E522" s="11">
        <v>5</v>
      </c>
      <c r="F522" s="7" t="s">
        <v>2734</v>
      </c>
      <c r="G522" s="21" t="s">
        <v>355</v>
      </c>
      <c r="H522" s="19">
        <v>3514</v>
      </c>
      <c r="I522" s="10">
        <v>45853</v>
      </c>
      <c r="J522" s="11" t="s">
        <v>1120</v>
      </c>
      <c r="K522" s="9">
        <v>117</v>
      </c>
      <c r="L522" s="9" t="s">
        <v>1119</v>
      </c>
      <c r="M522" s="19">
        <v>3</v>
      </c>
      <c r="N522" s="9" t="s">
        <v>726</v>
      </c>
      <c r="O522" s="9">
        <v>3</v>
      </c>
      <c r="P522" s="9" t="s">
        <v>673</v>
      </c>
      <c r="Q522" t="s">
        <v>356</v>
      </c>
      <c r="R522" s="7" t="s">
        <v>615</v>
      </c>
      <c r="S522" s="11" t="s">
        <v>616</v>
      </c>
    </row>
    <row r="523" spans="1:19" hidden="1" x14ac:dyDescent="0.25">
      <c r="A523" s="6" t="s">
        <v>1168</v>
      </c>
      <c r="B523" s="258" t="s">
        <v>1276</v>
      </c>
      <c r="C523" s="206" t="s">
        <v>1868</v>
      </c>
      <c r="D523" s="8">
        <v>2</v>
      </c>
      <c r="F523" s="7" t="s">
        <v>2734</v>
      </c>
      <c r="G523" s="21" t="s">
        <v>355</v>
      </c>
      <c r="H523" s="19">
        <v>3514</v>
      </c>
      <c r="I523" s="10">
        <v>45853</v>
      </c>
      <c r="J523" s="11" t="s">
        <v>1120</v>
      </c>
      <c r="K523" s="9">
        <v>28</v>
      </c>
      <c r="L523" s="9" t="s">
        <v>1119</v>
      </c>
      <c r="M523" s="19">
        <v>3</v>
      </c>
      <c r="N523" s="9" t="s">
        <v>726</v>
      </c>
      <c r="O523" s="9">
        <v>3</v>
      </c>
      <c r="P523" s="9" t="s">
        <v>673</v>
      </c>
      <c r="Q523" t="s">
        <v>356</v>
      </c>
      <c r="R523" s="7" t="s">
        <v>615</v>
      </c>
      <c r="S523" s="11" t="s">
        <v>616</v>
      </c>
    </row>
    <row r="524" spans="1:19" hidden="1" x14ac:dyDescent="0.25">
      <c r="A524" s="6" t="s">
        <v>1168</v>
      </c>
      <c r="B524" s="258" t="s">
        <v>1276</v>
      </c>
      <c r="C524" s="206" t="s">
        <v>1869</v>
      </c>
      <c r="E524" s="11">
        <v>10</v>
      </c>
      <c r="F524" s="7" t="s">
        <v>2735</v>
      </c>
      <c r="G524" s="21" t="s">
        <v>355</v>
      </c>
      <c r="H524" s="19">
        <v>3514</v>
      </c>
      <c r="I524" s="10">
        <v>45854</v>
      </c>
      <c r="J524" s="11" t="s">
        <v>1120</v>
      </c>
      <c r="K524" s="9">
        <v>10</v>
      </c>
      <c r="L524" s="9" t="s">
        <v>1119</v>
      </c>
      <c r="M524" s="19">
        <v>3</v>
      </c>
      <c r="N524" s="9" t="s">
        <v>726</v>
      </c>
      <c r="O524" s="9">
        <v>3</v>
      </c>
      <c r="P524" s="9" t="s">
        <v>673</v>
      </c>
      <c r="Q524" t="s">
        <v>356</v>
      </c>
      <c r="R524" s="7" t="s">
        <v>615</v>
      </c>
      <c r="S524" s="11" t="s">
        <v>616</v>
      </c>
    </row>
    <row r="525" spans="1:19" hidden="1" x14ac:dyDescent="0.25">
      <c r="A525" s="6" t="s">
        <v>1168</v>
      </c>
      <c r="B525" s="258" t="s">
        <v>1276</v>
      </c>
      <c r="C525" s="206" t="s">
        <v>1870</v>
      </c>
      <c r="E525" s="11">
        <v>8</v>
      </c>
      <c r="F525" s="7" t="s">
        <v>2736</v>
      </c>
      <c r="G525" s="21" t="s">
        <v>355</v>
      </c>
      <c r="H525" s="19">
        <v>3514</v>
      </c>
      <c r="I525" s="10">
        <v>45854</v>
      </c>
      <c r="J525" s="11" t="s">
        <v>1123</v>
      </c>
      <c r="K525" s="9">
        <v>8</v>
      </c>
      <c r="L525" s="9" t="s">
        <v>1119</v>
      </c>
      <c r="M525" s="19">
        <v>5</v>
      </c>
      <c r="N525" s="9" t="s">
        <v>726</v>
      </c>
      <c r="O525" s="9">
        <v>5</v>
      </c>
      <c r="P525" s="9" t="s">
        <v>675</v>
      </c>
      <c r="Q525" t="s">
        <v>356</v>
      </c>
      <c r="R525" s="7" t="s">
        <v>615</v>
      </c>
      <c r="S525" s="11" t="s">
        <v>616</v>
      </c>
    </row>
    <row r="526" spans="1:19" hidden="1" x14ac:dyDescent="0.25">
      <c r="A526" s="6" t="s">
        <v>1168</v>
      </c>
      <c r="B526" s="258" t="s">
        <v>1276</v>
      </c>
      <c r="C526" s="206" t="s">
        <v>1871</v>
      </c>
      <c r="E526" s="11">
        <v>12</v>
      </c>
      <c r="F526" s="7" t="s">
        <v>2589</v>
      </c>
      <c r="G526" s="21" t="s">
        <v>355</v>
      </c>
      <c r="H526" s="19">
        <v>3407</v>
      </c>
      <c r="I526" s="10">
        <v>45875</v>
      </c>
      <c r="J526" s="11" t="s">
        <v>1124</v>
      </c>
      <c r="K526" s="9">
        <v>12</v>
      </c>
      <c r="L526" s="9" t="s">
        <v>1119</v>
      </c>
      <c r="M526" s="19">
        <v>4</v>
      </c>
      <c r="N526" s="9" t="s">
        <v>726</v>
      </c>
      <c r="O526" s="9">
        <v>4</v>
      </c>
      <c r="P526" s="9" t="s">
        <v>674</v>
      </c>
      <c r="Q526" t="s">
        <v>356</v>
      </c>
      <c r="R526" s="7" t="s">
        <v>605</v>
      </c>
      <c r="S526" s="11" t="s">
        <v>606</v>
      </c>
    </row>
    <row r="527" spans="1:19" hidden="1" x14ac:dyDescent="0.25">
      <c r="A527" s="6" t="s">
        <v>1168</v>
      </c>
      <c r="B527" s="258" t="s">
        <v>1276</v>
      </c>
      <c r="C527" s="206" t="s">
        <v>1872</v>
      </c>
      <c r="E527" s="11">
        <v>3</v>
      </c>
      <c r="F527" s="7" t="s">
        <v>2737</v>
      </c>
      <c r="G527" s="21" t="s">
        <v>355</v>
      </c>
      <c r="H527" s="19">
        <v>3445</v>
      </c>
      <c r="I527" s="10">
        <v>45846</v>
      </c>
      <c r="J527" s="11" t="s">
        <v>1121</v>
      </c>
      <c r="K527" s="9">
        <v>3</v>
      </c>
      <c r="L527" s="9" t="s">
        <v>1122</v>
      </c>
      <c r="M527" s="19">
        <v>3</v>
      </c>
      <c r="N527" s="9" t="s">
        <v>726</v>
      </c>
      <c r="O527" s="9">
        <v>3</v>
      </c>
      <c r="P527" s="9" t="s">
        <v>673</v>
      </c>
      <c r="Q527" t="s">
        <v>356</v>
      </c>
      <c r="R527" s="7" t="s">
        <v>609</v>
      </c>
      <c r="S527" s="11" t="s">
        <v>610</v>
      </c>
    </row>
    <row r="528" spans="1:19" hidden="1" x14ac:dyDescent="0.25">
      <c r="A528" s="6" t="s">
        <v>1168</v>
      </c>
      <c r="B528" s="258" t="s">
        <v>1276</v>
      </c>
      <c r="C528" s="206" t="s">
        <v>1277</v>
      </c>
      <c r="D528" s="8">
        <v>1</v>
      </c>
      <c r="F528" s="7" t="s">
        <v>1324</v>
      </c>
      <c r="G528" s="21" t="s">
        <v>355</v>
      </c>
      <c r="H528" s="19">
        <v>3514</v>
      </c>
      <c r="I528" s="10">
        <v>45770</v>
      </c>
      <c r="J528" s="11" t="s">
        <v>1118</v>
      </c>
      <c r="K528" s="9">
        <v>14</v>
      </c>
      <c r="L528" s="9" t="s">
        <v>1119</v>
      </c>
      <c r="M528" s="19">
        <v>2</v>
      </c>
      <c r="N528" s="9" t="s">
        <v>726</v>
      </c>
      <c r="O528" s="9">
        <v>2</v>
      </c>
      <c r="P528" s="9" t="s">
        <v>672</v>
      </c>
      <c r="Q528" t="s">
        <v>356</v>
      </c>
      <c r="R528" s="7" t="s">
        <v>615</v>
      </c>
      <c r="S528" s="11" t="s">
        <v>616</v>
      </c>
    </row>
    <row r="529" spans="1:19" hidden="1" x14ac:dyDescent="0.25">
      <c r="A529" s="6" t="s">
        <v>1168</v>
      </c>
      <c r="B529" s="258" t="s">
        <v>1276</v>
      </c>
      <c r="C529" s="206" t="s">
        <v>1873</v>
      </c>
      <c r="E529" s="11">
        <v>6</v>
      </c>
      <c r="F529" s="7" t="s">
        <v>2738</v>
      </c>
      <c r="G529" s="21" t="s">
        <v>355</v>
      </c>
      <c r="H529" s="19">
        <v>3476</v>
      </c>
      <c r="I529" s="10">
        <v>45839</v>
      </c>
      <c r="J529" s="11" t="s">
        <v>1138</v>
      </c>
      <c r="K529" s="9">
        <v>6</v>
      </c>
      <c r="L529" s="9" t="s">
        <v>1122</v>
      </c>
      <c r="M529" s="19">
        <v>6</v>
      </c>
      <c r="N529" s="9" t="s">
        <v>726</v>
      </c>
      <c r="O529" s="9">
        <v>6</v>
      </c>
      <c r="P529" s="9" t="s">
        <v>676</v>
      </c>
      <c r="Q529" t="s">
        <v>356</v>
      </c>
      <c r="R529" s="7" t="s">
        <v>613</v>
      </c>
      <c r="S529" s="11" t="s">
        <v>614</v>
      </c>
    </row>
    <row r="530" spans="1:19" hidden="1" x14ac:dyDescent="0.25">
      <c r="A530" s="6" t="s">
        <v>1168</v>
      </c>
      <c r="B530" s="258" t="s">
        <v>1276</v>
      </c>
      <c r="C530" s="206" t="s">
        <v>1874</v>
      </c>
      <c r="E530" s="11">
        <v>4</v>
      </c>
      <c r="F530" s="7" t="s">
        <v>2739</v>
      </c>
      <c r="G530" s="21" t="s">
        <v>355</v>
      </c>
      <c r="H530" s="19">
        <v>3476</v>
      </c>
      <c r="I530" s="10">
        <v>45839</v>
      </c>
      <c r="J530" s="11" t="s">
        <v>1123</v>
      </c>
      <c r="K530" s="9">
        <v>4</v>
      </c>
      <c r="L530" s="9" t="s">
        <v>1119</v>
      </c>
      <c r="M530" s="19">
        <v>5</v>
      </c>
      <c r="N530" s="9" t="s">
        <v>726</v>
      </c>
      <c r="O530" s="9">
        <v>5</v>
      </c>
      <c r="P530" s="9" t="s">
        <v>675</v>
      </c>
      <c r="Q530" t="s">
        <v>356</v>
      </c>
      <c r="R530" s="7" t="s">
        <v>613</v>
      </c>
      <c r="S530" s="11" t="s">
        <v>614</v>
      </c>
    </row>
    <row r="531" spans="1:19" hidden="1" x14ac:dyDescent="0.25">
      <c r="A531" s="6" t="s">
        <v>1168</v>
      </c>
      <c r="B531" s="258" t="s">
        <v>1276</v>
      </c>
      <c r="C531" s="206" t="s">
        <v>1875</v>
      </c>
      <c r="E531" s="11">
        <v>4</v>
      </c>
      <c r="F531" s="7" t="s">
        <v>2740</v>
      </c>
      <c r="G531" s="21" t="s">
        <v>355</v>
      </c>
      <c r="H531" s="19">
        <v>3508</v>
      </c>
      <c r="I531" s="10">
        <v>45846</v>
      </c>
      <c r="J531" s="11" t="s">
        <v>1124</v>
      </c>
      <c r="K531" s="9">
        <v>4</v>
      </c>
      <c r="L531" s="9" t="s">
        <v>1119</v>
      </c>
      <c r="M531" s="19">
        <v>4</v>
      </c>
      <c r="N531" s="9" t="s">
        <v>726</v>
      </c>
      <c r="O531" s="9">
        <v>4</v>
      </c>
      <c r="P531" s="9" t="s">
        <v>674</v>
      </c>
      <c r="Q531" t="s">
        <v>356</v>
      </c>
      <c r="R531" s="7" t="s">
        <v>615</v>
      </c>
      <c r="S531" s="11" t="s">
        <v>616</v>
      </c>
    </row>
    <row r="532" spans="1:19" hidden="1" x14ac:dyDescent="0.25">
      <c r="A532" s="6" t="s">
        <v>1168</v>
      </c>
      <c r="B532" s="258" t="s">
        <v>1276</v>
      </c>
      <c r="C532" s="206" t="s">
        <v>1876</v>
      </c>
      <c r="E532" s="11">
        <v>6</v>
      </c>
      <c r="F532" s="7" t="s">
        <v>2741</v>
      </c>
      <c r="G532" s="21" t="s">
        <v>355</v>
      </c>
      <c r="H532" s="19">
        <v>3464</v>
      </c>
      <c r="I532" s="10">
        <v>45848</v>
      </c>
      <c r="J532" s="11" t="s">
        <v>1143</v>
      </c>
      <c r="K532" s="9">
        <v>6</v>
      </c>
      <c r="L532" s="9" t="s">
        <v>1122</v>
      </c>
      <c r="M532" s="19">
        <v>2</v>
      </c>
      <c r="N532" s="9" t="s">
        <v>726</v>
      </c>
      <c r="O532" s="9">
        <v>2</v>
      </c>
      <c r="P532" s="9" t="s">
        <v>672</v>
      </c>
      <c r="Q532" t="s">
        <v>356</v>
      </c>
      <c r="R532" s="7" t="s">
        <v>611</v>
      </c>
      <c r="S532" s="11" t="s">
        <v>612</v>
      </c>
    </row>
    <row r="533" spans="1:19" hidden="1" x14ac:dyDescent="0.25">
      <c r="A533" s="6" t="s">
        <v>1168</v>
      </c>
      <c r="B533" s="258" t="s">
        <v>1276</v>
      </c>
      <c r="C533" s="206" t="s">
        <v>1877</v>
      </c>
      <c r="E533" s="11">
        <v>8</v>
      </c>
      <c r="F533" s="7" t="s">
        <v>2742</v>
      </c>
      <c r="G533" s="21" t="s">
        <v>355</v>
      </c>
      <c r="H533" s="19">
        <v>3445</v>
      </c>
      <c r="I533" s="10">
        <v>45846</v>
      </c>
      <c r="J533" s="11" t="s">
        <v>1120</v>
      </c>
      <c r="K533" s="9">
        <v>8</v>
      </c>
      <c r="L533" s="9" t="s">
        <v>1119</v>
      </c>
      <c r="M533" s="19">
        <v>3</v>
      </c>
      <c r="N533" s="9" t="s">
        <v>726</v>
      </c>
      <c r="O533" s="9">
        <v>3</v>
      </c>
      <c r="P533" s="9" t="s">
        <v>673</v>
      </c>
      <c r="Q533" t="s">
        <v>356</v>
      </c>
      <c r="R533" s="7" t="s">
        <v>609</v>
      </c>
      <c r="S533" s="11" t="s">
        <v>610</v>
      </c>
    </row>
    <row r="534" spans="1:19" hidden="1" x14ac:dyDescent="0.25">
      <c r="A534" s="6" t="s">
        <v>1168</v>
      </c>
      <c r="B534" s="258" t="s">
        <v>1276</v>
      </c>
      <c r="C534" s="206" t="s">
        <v>1878</v>
      </c>
      <c r="E534" s="11">
        <v>3</v>
      </c>
      <c r="F534" s="7" t="s">
        <v>2743</v>
      </c>
      <c r="G534" s="21" t="s">
        <v>355</v>
      </c>
      <c r="H534" s="19">
        <v>3464</v>
      </c>
      <c r="I534" s="10">
        <v>45838</v>
      </c>
      <c r="J534" s="11" t="s">
        <v>1125</v>
      </c>
      <c r="K534" s="9">
        <v>3</v>
      </c>
      <c r="L534" s="9" t="s">
        <v>1119</v>
      </c>
      <c r="M534" s="19">
        <v>6</v>
      </c>
      <c r="N534" s="9" t="s">
        <v>726</v>
      </c>
      <c r="O534" s="9">
        <v>6</v>
      </c>
      <c r="P534" s="9" t="s">
        <v>676</v>
      </c>
      <c r="Q534" t="s">
        <v>356</v>
      </c>
      <c r="R534" s="7" t="s">
        <v>611</v>
      </c>
      <c r="S534" s="11" t="s">
        <v>612</v>
      </c>
    </row>
    <row r="535" spans="1:19" hidden="1" x14ac:dyDescent="0.25">
      <c r="A535" s="6" t="s">
        <v>1168</v>
      </c>
      <c r="B535" s="258" t="s">
        <v>1276</v>
      </c>
      <c r="C535" s="206" t="s">
        <v>1879</v>
      </c>
      <c r="E535" s="11">
        <v>4</v>
      </c>
      <c r="F535" s="7" t="s">
        <v>2744</v>
      </c>
      <c r="G535" s="21" t="s">
        <v>355</v>
      </c>
      <c r="H535" s="19">
        <v>3508</v>
      </c>
      <c r="I535" s="10">
        <v>45842</v>
      </c>
      <c r="J535" s="11" t="s">
        <v>1136</v>
      </c>
      <c r="K535" s="9">
        <v>4</v>
      </c>
      <c r="L535" s="9" t="s">
        <v>1122</v>
      </c>
      <c r="M535" s="19">
        <v>5</v>
      </c>
      <c r="N535" s="9" t="s">
        <v>726</v>
      </c>
      <c r="O535" s="9">
        <v>5</v>
      </c>
      <c r="P535" s="9" t="s">
        <v>675</v>
      </c>
      <c r="Q535" t="s">
        <v>356</v>
      </c>
      <c r="R535" s="7" t="s">
        <v>615</v>
      </c>
      <c r="S535" s="11" t="s">
        <v>616</v>
      </c>
    </row>
    <row r="536" spans="1:19" hidden="1" x14ac:dyDescent="0.25">
      <c r="A536" s="6" t="s">
        <v>1168</v>
      </c>
      <c r="B536" s="258" t="s">
        <v>1276</v>
      </c>
      <c r="C536" s="206" t="s">
        <v>1880</v>
      </c>
      <c r="E536" s="11">
        <v>3</v>
      </c>
      <c r="F536" s="7" t="s">
        <v>2745</v>
      </c>
      <c r="G536" s="21" t="s">
        <v>355</v>
      </c>
      <c r="H536" s="19">
        <v>3514</v>
      </c>
      <c r="I536" s="10">
        <v>45842</v>
      </c>
      <c r="J536" s="11" t="s">
        <v>1138</v>
      </c>
      <c r="K536" s="9">
        <v>3</v>
      </c>
      <c r="L536" s="9" t="s">
        <v>1122</v>
      </c>
      <c r="M536" s="19">
        <v>6</v>
      </c>
      <c r="N536" s="9" t="s">
        <v>726</v>
      </c>
      <c r="O536" s="9">
        <v>6</v>
      </c>
      <c r="P536" s="9" t="s">
        <v>676</v>
      </c>
      <c r="Q536" t="s">
        <v>356</v>
      </c>
      <c r="R536" s="7" t="s">
        <v>615</v>
      </c>
      <c r="S536" s="11" t="s">
        <v>616</v>
      </c>
    </row>
    <row r="537" spans="1:19" hidden="1" x14ac:dyDescent="0.25">
      <c r="A537" s="6" t="s">
        <v>1168</v>
      </c>
      <c r="B537" s="8" t="s">
        <v>1278</v>
      </c>
      <c r="C537" s="206" t="s">
        <v>1881</v>
      </c>
      <c r="D537" s="8">
        <v>1</v>
      </c>
      <c r="F537" s="7" t="s">
        <v>2746</v>
      </c>
      <c r="G537" s="21" t="s">
        <v>355</v>
      </c>
      <c r="H537" s="19">
        <v>3522</v>
      </c>
      <c r="I537" s="10">
        <v>45824</v>
      </c>
      <c r="J537" s="11" t="s">
        <v>1123</v>
      </c>
      <c r="K537" s="9">
        <v>14</v>
      </c>
      <c r="L537" s="9" t="s">
        <v>1119</v>
      </c>
      <c r="M537" s="19">
        <v>5</v>
      </c>
      <c r="N537" s="9" t="s">
        <v>726</v>
      </c>
      <c r="O537" s="9">
        <v>5</v>
      </c>
      <c r="P537" s="9" t="s">
        <v>675</v>
      </c>
      <c r="Q537" t="s">
        <v>356</v>
      </c>
      <c r="R537" s="7" t="s">
        <v>617</v>
      </c>
      <c r="S537" s="11" t="s">
        <v>618</v>
      </c>
    </row>
    <row r="538" spans="1:19" hidden="1" x14ac:dyDescent="0.25">
      <c r="A538" s="6" t="s">
        <v>1168</v>
      </c>
      <c r="B538" s="258" t="s">
        <v>1278</v>
      </c>
      <c r="C538" s="206" t="s">
        <v>1882</v>
      </c>
      <c r="E538" s="11">
        <v>7</v>
      </c>
      <c r="F538" s="7" t="s">
        <v>2747</v>
      </c>
      <c r="G538" s="21" t="s">
        <v>355</v>
      </c>
      <c r="H538" s="19">
        <v>3522</v>
      </c>
      <c r="I538" s="10">
        <v>45854</v>
      </c>
      <c r="J538" s="11" t="s">
        <v>1125</v>
      </c>
      <c r="K538" s="9">
        <v>7</v>
      </c>
      <c r="L538" s="9" t="s">
        <v>1119</v>
      </c>
      <c r="M538" s="19">
        <v>6</v>
      </c>
      <c r="N538" s="9" t="s">
        <v>726</v>
      </c>
      <c r="O538" s="9">
        <v>6</v>
      </c>
      <c r="P538" s="9" t="s">
        <v>676</v>
      </c>
      <c r="Q538" t="s">
        <v>356</v>
      </c>
      <c r="R538" s="7" t="s">
        <v>617</v>
      </c>
      <c r="S538" s="11" t="s">
        <v>618</v>
      </c>
    </row>
    <row r="539" spans="1:19" hidden="1" x14ac:dyDescent="0.25">
      <c r="A539" s="6" t="s">
        <v>1168</v>
      </c>
      <c r="B539" s="258" t="s">
        <v>1278</v>
      </c>
      <c r="C539" s="206" t="s">
        <v>1883</v>
      </c>
      <c r="E539" s="11">
        <v>12</v>
      </c>
      <c r="F539" s="7" t="s">
        <v>2748</v>
      </c>
      <c r="G539" s="21" t="s">
        <v>355</v>
      </c>
      <c r="H539" s="19">
        <v>3522</v>
      </c>
      <c r="I539" s="10">
        <v>45854</v>
      </c>
      <c r="J539" s="11" t="s">
        <v>1124</v>
      </c>
      <c r="K539" s="9">
        <v>12</v>
      </c>
      <c r="L539" s="9" t="s">
        <v>1119</v>
      </c>
      <c r="M539" s="19">
        <v>4</v>
      </c>
      <c r="N539" s="9" t="s">
        <v>726</v>
      </c>
      <c r="O539" s="9">
        <v>4</v>
      </c>
      <c r="P539" s="9" t="s">
        <v>674</v>
      </c>
      <c r="Q539" t="s">
        <v>356</v>
      </c>
      <c r="R539" s="7" t="s">
        <v>617</v>
      </c>
      <c r="S539" s="11" t="s">
        <v>618</v>
      </c>
    </row>
    <row r="540" spans="1:19" hidden="1" x14ac:dyDescent="0.25">
      <c r="A540" s="6" t="s">
        <v>1168</v>
      </c>
      <c r="B540" s="258" t="s">
        <v>1278</v>
      </c>
      <c r="C540" s="206" t="s">
        <v>1884</v>
      </c>
      <c r="D540" s="8">
        <v>7</v>
      </c>
      <c r="F540" s="7" t="s">
        <v>2749</v>
      </c>
      <c r="G540" s="21" t="s">
        <v>355</v>
      </c>
      <c r="H540" s="19">
        <v>3522</v>
      </c>
      <c r="I540" s="10">
        <v>45860</v>
      </c>
      <c r="J540" s="11" t="s">
        <v>1125</v>
      </c>
      <c r="K540" s="9">
        <v>98</v>
      </c>
      <c r="L540" s="9" t="s">
        <v>1119</v>
      </c>
      <c r="M540" s="19">
        <v>6</v>
      </c>
      <c r="N540" s="9" t="s">
        <v>726</v>
      </c>
      <c r="O540" s="9">
        <v>6</v>
      </c>
      <c r="P540" s="9" t="s">
        <v>676</v>
      </c>
      <c r="Q540" t="s">
        <v>356</v>
      </c>
      <c r="R540" s="7" t="s">
        <v>617</v>
      </c>
      <c r="S540" s="11" t="s">
        <v>618</v>
      </c>
    </row>
    <row r="541" spans="1:19" hidden="1" x14ac:dyDescent="0.25">
      <c r="A541" s="6" t="s">
        <v>1168</v>
      </c>
      <c r="B541" s="258" t="s">
        <v>1278</v>
      </c>
      <c r="C541" s="206" t="s">
        <v>1885</v>
      </c>
      <c r="D541" s="8">
        <v>3</v>
      </c>
      <c r="E541" s="11">
        <v>7</v>
      </c>
      <c r="F541" s="7" t="s">
        <v>2750</v>
      </c>
      <c r="G541" s="21" t="s">
        <v>355</v>
      </c>
      <c r="H541" s="19">
        <v>3522</v>
      </c>
      <c r="I541" s="10">
        <v>45861</v>
      </c>
      <c r="J541" s="11" t="s">
        <v>1125</v>
      </c>
      <c r="K541" s="9">
        <v>49</v>
      </c>
      <c r="L541" s="9" t="s">
        <v>1119</v>
      </c>
      <c r="M541" s="19">
        <v>6</v>
      </c>
      <c r="N541" s="9" t="s">
        <v>726</v>
      </c>
      <c r="O541" s="9">
        <v>6</v>
      </c>
      <c r="P541" s="9" t="s">
        <v>676</v>
      </c>
      <c r="Q541" t="s">
        <v>356</v>
      </c>
      <c r="R541" s="7" t="s">
        <v>617</v>
      </c>
      <c r="S541" s="11" t="s">
        <v>618</v>
      </c>
    </row>
    <row r="542" spans="1:19" hidden="1" x14ac:dyDescent="0.25">
      <c r="A542" s="6" t="s">
        <v>1168</v>
      </c>
      <c r="B542" s="258" t="s">
        <v>1278</v>
      </c>
      <c r="C542" s="206" t="s">
        <v>1886</v>
      </c>
      <c r="E542" s="11">
        <v>9</v>
      </c>
      <c r="F542" s="7" t="s">
        <v>2751</v>
      </c>
      <c r="G542" s="21" t="s">
        <v>355</v>
      </c>
      <c r="H542" s="19">
        <v>3522</v>
      </c>
      <c r="I542" s="10">
        <v>45828</v>
      </c>
      <c r="J542" s="11" t="s">
        <v>1121</v>
      </c>
      <c r="K542" s="9">
        <v>9</v>
      </c>
      <c r="L542" s="9" t="s">
        <v>1122</v>
      </c>
      <c r="M542" s="19">
        <v>3</v>
      </c>
      <c r="N542" s="9" t="s">
        <v>726</v>
      </c>
      <c r="O542" s="9">
        <v>3</v>
      </c>
      <c r="P542" s="9" t="s">
        <v>673</v>
      </c>
      <c r="Q542" t="s">
        <v>356</v>
      </c>
      <c r="R542" s="7" t="s">
        <v>617</v>
      </c>
      <c r="S542" s="11" t="s">
        <v>618</v>
      </c>
    </row>
    <row r="543" spans="1:19" hidden="1" x14ac:dyDescent="0.25">
      <c r="A543" s="6" t="s">
        <v>1168</v>
      </c>
      <c r="B543" s="258" t="s">
        <v>1278</v>
      </c>
      <c r="C543" s="206" t="s">
        <v>1887</v>
      </c>
      <c r="D543" s="8">
        <v>1</v>
      </c>
      <c r="F543" s="7" t="s">
        <v>2551</v>
      </c>
      <c r="G543" s="21" t="s">
        <v>355</v>
      </c>
      <c r="H543" s="19">
        <v>3522</v>
      </c>
      <c r="I543" s="10">
        <v>45827</v>
      </c>
      <c r="J543" s="11" t="s">
        <v>1120</v>
      </c>
      <c r="K543" s="9">
        <v>14</v>
      </c>
      <c r="L543" s="9" t="s">
        <v>1119</v>
      </c>
      <c r="M543" s="19">
        <v>3</v>
      </c>
      <c r="N543" s="9" t="s">
        <v>726</v>
      </c>
      <c r="O543" s="9">
        <v>3</v>
      </c>
      <c r="P543" s="9" t="s">
        <v>673</v>
      </c>
      <c r="Q543" t="s">
        <v>356</v>
      </c>
      <c r="R543" s="7" t="s">
        <v>617</v>
      </c>
      <c r="S543" s="11" t="s">
        <v>618</v>
      </c>
    </row>
    <row r="544" spans="1:19" hidden="1" x14ac:dyDescent="0.25">
      <c r="A544" s="6" t="s">
        <v>1168</v>
      </c>
      <c r="B544" s="258" t="s">
        <v>1278</v>
      </c>
      <c r="C544" s="206" t="s">
        <v>1888</v>
      </c>
      <c r="E544" s="11">
        <v>5</v>
      </c>
      <c r="F544" s="7" t="s">
        <v>2548</v>
      </c>
      <c r="G544" s="21" t="s">
        <v>355</v>
      </c>
      <c r="H544" s="19">
        <v>3522</v>
      </c>
      <c r="I544" s="10">
        <v>45827</v>
      </c>
      <c r="J544" s="11" t="s">
        <v>1123</v>
      </c>
      <c r="K544" s="9">
        <v>5</v>
      </c>
      <c r="L544" s="9" t="s">
        <v>1119</v>
      </c>
      <c r="M544" s="19">
        <v>5</v>
      </c>
      <c r="N544" s="9" t="s">
        <v>726</v>
      </c>
      <c r="O544" s="9">
        <v>5</v>
      </c>
      <c r="P544" s="9" t="s">
        <v>675</v>
      </c>
      <c r="Q544" t="s">
        <v>356</v>
      </c>
      <c r="R544" s="7" t="s">
        <v>617</v>
      </c>
      <c r="S544" s="11" t="s">
        <v>618</v>
      </c>
    </row>
    <row r="545" spans="1:19" hidden="1" x14ac:dyDescent="0.25">
      <c r="A545" s="6" t="s">
        <v>1168</v>
      </c>
      <c r="B545" s="258" t="s">
        <v>1278</v>
      </c>
      <c r="C545" s="206" t="s">
        <v>1889</v>
      </c>
      <c r="D545" s="8">
        <v>1</v>
      </c>
      <c r="F545" s="7" t="s">
        <v>2752</v>
      </c>
      <c r="G545" s="21" t="s">
        <v>355</v>
      </c>
      <c r="H545" s="19">
        <v>3522</v>
      </c>
      <c r="I545" s="10">
        <v>45828</v>
      </c>
      <c r="J545" s="11" t="s">
        <v>1320</v>
      </c>
      <c r="K545" s="9">
        <v>14</v>
      </c>
      <c r="L545" s="9" t="s">
        <v>1119</v>
      </c>
      <c r="M545" s="19">
        <v>8</v>
      </c>
      <c r="N545" s="9" t="s">
        <v>726</v>
      </c>
      <c r="O545" s="9" t="s">
        <v>1134</v>
      </c>
      <c r="P545" s="9" t="s">
        <v>677</v>
      </c>
      <c r="Q545" t="s">
        <v>356</v>
      </c>
      <c r="R545" s="7" t="s">
        <v>617</v>
      </c>
      <c r="S545" s="11" t="s">
        <v>618</v>
      </c>
    </row>
    <row r="546" spans="1:19" hidden="1" x14ac:dyDescent="0.25">
      <c r="A546" s="6" t="s">
        <v>1168</v>
      </c>
      <c r="B546" s="258" t="s">
        <v>1278</v>
      </c>
      <c r="C546" s="206" t="s">
        <v>1890</v>
      </c>
      <c r="E546" s="11">
        <v>8</v>
      </c>
      <c r="F546" s="7" t="s">
        <v>2753</v>
      </c>
      <c r="G546" s="21" t="s">
        <v>355</v>
      </c>
      <c r="H546" s="19">
        <v>3522</v>
      </c>
      <c r="I546" s="10">
        <v>45832</v>
      </c>
      <c r="J546" s="11" t="s">
        <v>1124</v>
      </c>
      <c r="K546" s="9">
        <v>8</v>
      </c>
      <c r="L546" s="9" t="s">
        <v>1119</v>
      </c>
      <c r="M546" s="19">
        <v>4</v>
      </c>
      <c r="N546" s="9" t="s">
        <v>726</v>
      </c>
      <c r="O546" s="9">
        <v>4</v>
      </c>
      <c r="P546" s="9" t="s">
        <v>674</v>
      </c>
      <c r="Q546" t="s">
        <v>356</v>
      </c>
      <c r="R546" s="7" t="s">
        <v>617</v>
      </c>
      <c r="S546" s="11" t="s">
        <v>618</v>
      </c>
    </row>
    <row r="547" spans="1:19" hidden="1" x14ac:dyDescent="0.25">
      <c r="A547" s="6" t="s">
        <v>1168</v>
      </c>
      <c r="B547" s="258" t="s">
        <v>1278</v>
      </c>
      <c r="C547" s="206" t="s">
        <v>1889</v>
      </c>
      <c r="E547" s="11">
        <v>3</v>
      </c>
      <c r="F547" s="7" t="s">
        <v>2752</v>
      </c>
      <c r="G547" s="21" t="s">
        <v>355</v>
      </c>
      <c r="H547" s="19">
        <v>3522</v>
      </c>
      <c r="I547" s="10">
        <v>45828</v>
      </c>
      <c r="J547" s="11" t="s">
        <v>1320</v>
      </c>
      <c r="K547" s="9">
        <v>3</v>
      </c>
      <c r="L547" s="9" t="s">
        <v>1119</v>
      </c>
      <c r="M547" s="19">
        <v>8</v>
      </c>
      <c r="N547" s="9" t="s">
        <v>726</v>
      </c>
      <c r="O547" s="9" t="s">
        <v>1134</v>
      </c>
      <c r="P547" s="9" t="s">
        <v>677</v>
      </c>
      <c r="Q547" t="s">
        <v>356</v>
      </c>
      <c r="R547" s="7" t="s">
        <v>617</v>
      </c>
      <c r="S547" s="11" t="s">
        <v>618</v>
      </c>
    </row>
    <row r="548" spans="1:19" hidden="1" x14ac:dyDescent="0.25">
      <c r="A548" s="6" t="s">
        <v>1168</v>
      </c>
      <c r="B548" s="258" t="s">
        <v>1278</v>
      </c>
      <c r="C548" s="206" t="s">
        <v>1891</v>
      </c>
      <c r="E548" s="11">
        <v>4</v>
      </c>
      <c r="F548" s="7" t="s">
        <v>2754</v>
      </c>
      <c r="G548" s="21" t="s">
        <v>355</v>
      </c>
      <c r="H548" s="19">
        <v>3508</v>
      </c>
      <c r="I548" s="10">
        <v>45848</v>
      </c>
      <c r="J548" s="11" t="s">
        <v>1137</v>
      </c>
      <c r="K548" s="9">
        <v>4</v>
      </c>
      <c r="L548" s="9" t="s">
        <v>1122</v>
      </c>
      <c r="M548" s="19">
        <v>4</v>
      </c>
      <c r="N548" s="9" t="s">
        <v>726</v>
      </c>
      <c r="O548" s="9">
        <v>4</v>
      </c>
      <c r="P548" s="9" t="s">
        <v>674</v>
      </c>
      <c r="Q548" t="s">
        <v>356</v>
      </c>
      <c r="R548" s="7" t="s">
        <v>615</v>
      </c>
      <c r="S548" s="11" t="s">
        <v>616</v>
      </c>
    </row>
    <row r="549" spans="1:19" hidden="1" x14ac:dyDescent="0.25">
      <c r="A549" s="6" t="s">
        <v>1168</v>
      </c>
      <c r="B549" s="258" t="s">
        <v>1278</v>
      </c>
      <c r="C549" s="206" t="s">
        <v>1892</v>
      </c>
      <c r="E549" s="11">
        <v>10</v>
      </c>
      <c r="F549" s="7" t="s">
        <v>2755</v>
      </c>
      <c r="G549" s="21" t="s">
        <v>355</v>
      </c>
      <c r="H549" s="19">
        <v>3522</v>
      </c>
      <c r="I549" s="10">
        <v>45859</v>
      </c>
      <c r="J549" s="11" t="s">
        <v>1138</v>
      </c>
      <c r="K549" s="9">
        <v>10</v>
      </c>
      <c r="L549" s="9" t="s">
        <v>1122</v>
      </c>
      <c r="M549" s="19">
        <v>6</v>
      </c>
      <c r="N549" s="9" t="s">
        <v>726</v>
      </c>
      <c r="O549" s="9">
        <v>6</v>
      </c>
      <c r="P549" s="9" t="s">
        <v>676</v>
      </c>
      <c r="Q549" t="s">
        <v>356</v>
      </c>
      <c r="R549" s="7" t="s">
        <v>617</v>
      </c>
      <c r="S549" s="11" t="s">
        <v>618</v>
      </c>
    </row>
    <row r="550" spans="1:19" hidden="1" x14ac:dyDescent="0.25">
      <c r="A550" s="6" t="s">
        <v>1168</v>
      </c>
      <c r="B550" s="8" t="s">
        <v>1025</v>
      </c>
      <c r="C550" s="206" t="s">
        <v>1893</v>
      </c>
      <c r="D550" s="8">
        <v>1</v>
      </c>
      <c r="E550" s="11">
        <v>4</v>
      </c>
      <c r="F550" s="7" t="s">
        <v>2752</v>
      </c>
      <c r="G550" s="21" t="s">
        <v>355</v>
      </c>
      <c r="H550" s="19">
        <v>3522</v>
      </c>
      <c r="I550" s="10">
        <v>45828</v>
      </c>
      <c r="J550" s="11" t="s">
        <v>1320</v>
      </c>
      <c r="K550" s="9">
        <v>18</v>
      </c>
      <c r="L550" s="9" t="s">
        <v>1119</v>
      </c>
      <c r="M550" s="19">
        <v>8</v>
      </c>
      <c r="N550" s="9" t="s">
        <v>726</v>
      </c>
      <c r="O550" s="9" t="s">
        <v>1134</v>
      </c>
      <c r="P550" s="9" t="s">
        <v>677</v>
      </c>
      <c r="Q550" t="s">
        <v>356</v>
      </c>
      <c r="R550" s="7" t="s">
        <v>617</v>
      </c>
      <c r="S550" s="11" t="s">
        <v>618</v>
      </c>
    </row>
    <row r="551" spans="1:19" hidden="1" x14ac:dyDescent="0.25">
      <c r="A551" s="6" t="s">
        <v>1168</v>
      </c>
      <c r="B551" s="258" t="s">
        <v>1025</v>
      </c>
      <c r="C551" s="206" t="s">
        <v>1894</v>
      </c>
      <c r="D551" s="8">
        <v>1</v>
      </c>
      <c r="F551" s="7" t="s">
        <v>2756</v>
      </c>
      <c r="G551" s="21" t="s">
        <v>355</v>
      </c>
      <c r="H551" s="19">
        <v>3522</v>
      </c>
      <c r="I551" s="10">
        <v>45848</v>
      </c>
      <c r="J551" s="11" t="s">
        <v>1136</v>
      </c>
      <c r="K551" s="9">
        <v>14</v>
      </c>
      <c r="L551" s="9" t="s">
        <v>1122</v>
      </c>
      <c r="M551" s="19">
        <v>5</v>
      </c>
      <c r="N551" s="9" t="s">
        <v>726</v>
      </c>
      <c r="O551" s="9">
        <v>5</v>
      </c>
      <c r="P551" s="9" t="s">
        <v>675</v>
      </c>
      <c r="Q551" t="s">
        <v>356</v>
      </c>
      <c r="R551" s="7" t="s">
        <v>617</v>
      </c>
      <c r="S551" s="11" t="s">
        <v>618</v>
      </c>
    </row>
    <row r="552" spans="1:19" hidden="1" x14ac:dyDescent="0.25">
      <c r="A552" s="6" t="s">
        <v>1168</v>
      </c>
      <c r="B552" s="258" t="s">
        <v>1025</v>
      </c>
      <c r="C552" s="206" t="s">
        <v>1895</v>
      </c>
      <c r="D552" s="8">
        <v>1</v>
      </c>
      <c r="F552" s="7" t="s">
        <v>2757</v>
      </c>
      <c r="G552" s="21" t="s">
        <v>355</v>
      </c>
      <c r="H552" s="19">
        <v>3522</v>
      </c>
      <c r="I552" s="10">
        <v>45856</v>
      </c>
      <c r="J552" s="11" t="s">
        <v>1123</v>
      </c>
      <c r="K552" s="9">
        <v>14</v>
      </c>
      <c r="L552" s="9" t="s">
        <v>1119</v>
      </c>
      <c r="M552" s="19">
        <v>5</v>
      </c>
      <c r="N552" s="9" t="s">
        <v>726</v>
      </c>
      <c r="O552" s="9">
        <v>5</v>
      </c>
      <c r="P552" s="9" t="s">
        <v>675</v>
      </c>
      <c r="Q552" t="s">
        <v>356</v>
      </c>
      <c r="R552" s="7" t="s">
        <v>617</v>
      </c>
      <c r="S552" s="11" t="s">
        <v>618</v>
      </c>
    </row>
    <row r="553" spans="1:19" hidden="1" x14ac:dyDescent="0.25">
      <c r="A553" s="6" t="s">
        <v>1168</v>
      </c>
      <c r="B553" s="258" t="s">
        <v>1025</v>
      </c>
      <c r="C553" s="206" t="s">
        <v>1896</v>
      </c>
      <c r="E553" s="11">
        <v>9</v>
      </c>
      <c r="F553" s="7" t="s">
        <v>2758</v>
      </c>
      <c r="G553" s="21" t="s">
        <v>355</v>
      </c>
      <c r="H553" s="19">
        <v>3522</v>
      </c>
      <c r="I553" s="10">
        <v>45859</v>
      </c>
      <c r="J553" s="11" t="s">
        <v>1143</v>
      </c>
      <c r="K553" s="9">
        <v>9</v>
      </c>
      <c r="L553" s="9" t="s">
        <v>1122</v>
      </c>
      <c r="M553" s="19">
        <v>2</v>
      </c>
      <c r="N553" s="9" t="s">
        <v>726</v>
      </c>
      <c r="O553" s="9">
        <v>2</v>
      </c>
      <c r="P553" s="9" t="s">
        <v>672</v>
      </c>
      <c r="Q553" t="s">
        <v>356</v>
      </c>
      <c r="R553" s="7" t="s">
        <v>617</v>
      </c>
      <c r="S553" s="11" t="s">
        <v>618</v>
      </c>
    </row>
    <row r="554" spans="1:19" hidden="1" x14ac:dyDescent="0.25">
      <c r="A554" s="6" t="s">
        <v>1168</v>
      </c>
      <c r="B554" s="258" t="s">
        <v>1025</v>
      </c>
      <c r="C554" s="206" t="s">
        <v>1897</v>
      </c>
      <c r="E554" s="11">
        <v>5</v>
      </c>
      <c r="F554" s="7" t="s">
        <v>2759</v>
      </c>
      <c r="G554" s="21" t="s">
        <v>355</v>
      </c>
      <c r="H554" s="19">
        <v>3500</v>
      </c>
      <c r="I554" s="10">
        <v>45832</v>
      </c>
      <c r="J554" s="11" t="s">
        <v>1125</v>
      </c>
      <c r="K554" s="9">
        <v>5</v>
      </c>
      <c r="L554" s="9" t="s">
        <v>1119</v>
      </c>
      <c r="M554" s="19">
        <v>6</v>
      </c>
      <c r="N554" s="9" t="s">
        <v>726</v>
      </c>
      <c r="O554" s="9">
        <v>6</v>
      </c>
      <c r="P554" s="9" t="s">
        <v>676</v>
      </c>
      <c r="Q554" t="s">
        <v>356</v>
      </c>
      <c r="R554" s="7" t="s">
        <v>613</v>
      </c>
      <c r="S554" s="11" t="s">
        <v>614</v>
      </c>
    </row>
    <row r="555" spans="1:19" hidden="1" x14ac:dyDescent="0.25">
      <c r="A555" s="6" t="s">
        <v>1168</v>
      </c>
      <c r="B555" s="258" t="s">
        <v>1025</v>
      </c>
      <c r="C555" s="206" t="s">
        <v>1898</v>
      </c>
      <c r="E555" s="11">
        <v>7</v>
      </c>
      <c r="F555" s="7" t="s">
        <v>2760</v>
      </c>
      <c r="G555" s="21" t="s">
        <v>355</v>
      </c>
      <c r="H555" s="19">
        <v>3491</v>
      </c>
      <c r="I555" s="10">
        <v>45848</v>
      </c>
      <c r="J555" s="11" t="s">
        <v>1137</v>
      </c>
      <c r="K555" s="9">
        <v>7</v>
      </c>
      <c r="L555" s="9" t="s">
        <v>1122</v>
      </c>
      <c r="M555" s="19">
        <v>4</v>
      </c>
      <c r="N555" s="9" t="s">
        <v>726</v>
      </c>
      <c r="O555" s="9">
        <v>4</v>
      </c>
      <c r="P555" s="9" t="s">
        <v>674</v>
      </c>
      <c r="Q555" t="s">
        <v>356</v>
      </c>
      <c r="R555" s="7" t="s">
        <v>613</v>
      </c>
      <c r="S555" s="11" t="s">
        <v>614</v>
      </c>
    </row>
    <row r="556" spans="1:19" hidden="1" x14ac:dyDescent="0.25">
      <c r="A556" s="6" t="s">
        <v>1168</v>
      </c>
      <c r="B556" s="258" t="s">
        <v>1025</v>
      </c>
      <c r="C556" s="206" t="s">
        <v>1899</v>
      </c>
      <c r="E556" s="11">
        <v>2</v>
      </c>
      <c r="F556" s="7" t="s">
        <v>2761</v>
      </c>
      <c r="G556" s="21" t="s">
        <v>355</v>
      </c>
      <c r="H556" s="19">
        <v>3522</v>
      </c>
      <c r="I556" s="10">
        <v>45827</v>
      </c>
      <c r="J556" s="11" t="s">
        <v>1133</v>
      </c>
      <c r="K556" s="9">
        <v>2</v>
      </c>
      <c r="L556" s="9" t="s">
        <v>1119</v>
      </c>
      <c r="M556" s="19">
        <v>7</v>
      </c>
      <c r="N556" s="9" t="s">
        <v>726</v>
      </c>
      <c r="O556" s="9" t="s">
        <v>1134</v>
      </c>
      <c r="P556" s="9" t="s">
        <v>677</v>
      </c>
      <c r="Q556" t="s">
        <v>356</v>
      </c>
      <c r="R556" s="7" t="s">
        <v>617</v>
      </c>
      <c r="S556" s="11" t="s">
        <v>618</v>
      </c>
    </row>
    <row r="557" spans="1:19" hidden="1" x14ac:dyDescent="0.25">
      <c r="A557" s="6" t="s">
        <v>1168</v>
      </c>
      <c r="B557" s="258" t="s">
        <v>1025</v>
      </c>
      <c r="C557" s="206" t="s">
        <v>1900</v>
      </c>
      <c r="E557" s="11">
        <v>10</v>
      </c>
      <c r="F557" s="7" t="s">
        <v>2762</v>
      </c>
      <c r="G557" s="21" t="s">
        <v>355</v>
      </c>
      <c r="H557" s="19">
        <v>3522</v>
      </c>
      <c r="I557" s="10">
        <v>45842</v>
      </c>
      <c r="J557" s="11" t="s">
        <v>1138</v>
      </c>
      <c r="K557" s="9">
        <v>10</v>
      </c>
      <c r="L557" s="9" t="s">
        <v>1122</v>
      </c>
      <c r="M557" s="19">
        <v>6</v>
      </c>
      <c r="N557" s="9" t="s">
        <v>726</v>
      </c>
      <c r="O557" s="9">
        <v>6</v>
      </c>
      <c r="P557" s="9" t="s">
        <v>676</v>
      </c>
      <c r="Q557" t="s">
        <v>356</v>
      </c>
      <c r="R557" s="7" t="s">
        <v>617</v>
      </c>
      <c r="S557" s="11" t="s">
        <v>618</v>
      </c>
    </row>
    <row r="558" spans="1:19" hidden="1" x14ac:dyDescent="0.25">
      <c r="A558" s="6" t="s">
        <v>1168</v>
      </c>
      <c r="B558" s="258" t="s">
        <v>1025</v>
      </c>
      <c r="C558" s="206" t="s">
        <v>1267</v>
      </c>
      <c r="D558" s="8">
        <v>1</v>
      </c>
      <c r="F558" s="7" t="s">
        <v>1321</v>
      </c>
      <c r="G558" s="21" t="s">
        <v>355</v>
      </c>
      <c r="H558" s="19">
        <v>3508</v>
      </c>
      <c r="I558" s="10">
        <v>45803</v>
      </c>
      <c r="J558" s="11" t="s">
        <v>1120</v>
      </c>
      <c r="K558" s="9">
        <v>14</v>
      </c>
      <c r="L558" s="9" t="s">
        <v>1119</v>
      </c>
      <c r="M558" s="19">
        <v>3</v>
      </c>
      <c r="N558" s="9" t="s">
        <v>726</v>
      </c>
      <c r="O558" s="9">
        <v>3</v>
      </c>
      <c r="P558" s="9" t="s">
        <v>673</v>
      </c>
      <c r="Q558" t="s">
        <v>356</v>
      </c>
      <c r="R558" s="7" t="s">
        <v>615</v>
      </c>
      <c r="S558" s="11" t="s">
        <v>616</v>
      </c>
    </row>
    <row r="559" spans="1:19" hidden="1" x14ac:dyDescent="0.25">
      <c r="A559" s="6" t="s">
        <v>1168</v>
      </c>
      <c r="B559" s="258" t="s">
        <v>1025</v>
      </c>
      <c r="C559" s="206" t="s">
        <v>1267</v>
      </c>
      <c r="D559" s="8">
        <v>1</v>
      </c>
      <c r="F559" s="7" t="s">
        <v>1321</v>
      </c>
      <c r="G559" s="21" t="s">
        <v>355</v>
      </c>
      <c r="H559" s="19">
        <v>3508</v>
      </c>
      <c r="I559" s="10">
        <v>45803</v>
      </c>
      <c r="J559" s="11" t="s">
        <v>1120</v>
      </c>
      <c r="K559" s="9">
        <v>14</v>
      </c>
      <c r="L559" s="9" t="s">
        <v>1119</v>
      </c>
      <c r="M559" s="19">
        <v>3</v>
      </c>
      <c r="N559" s="9" t="s">
        <v>726</v>
      </c>
      <c r="O559" s="9">
        <v>3</v>
      </c>
      <c r="P559" s="9" t="s">
        <v>673</v>
      </c>
      <c r="Q559" t="s">
        <v>356</v>
      </c>
      <c r="R559" s="7" t="s">
        <v>615</v>
      </c>
      <c r="S559" s="11" t="s">
        <v>616</v>
      </c>
    </row>
    <row r="560" spans="1:19" hidden="1" x14ac:dyDescent="0.25">
      <c r="A560" s="6" t="s">
        <v>1168</v>
      </c>
      <c r="B560" s="258" t="s">
        <v>1025</v>
      </c>
      <c r="C560" s="206" t="s">
        <v>1901</v>
      </c>
      <c r="E560" s="11">
        <v>8</v>
      </c>
      <c r="F560" s="7" t="s">
        <v>2763</v>
      </c>
      <c r="G560" s="21" t="s">
        <v>355</v>
      </c>
      <c r="H560" s="19">
        <v>3508</v>
      </c>
      <c r="I560" s="10">
        <v>45824</v>
      </c>
      <c r="J560" s="11" t="s">
        <v>1136</v>
      </c>
      <c r="K560" s="9">
        <v>8</v>
      </c>
      <c r="L560" s="9" t="s">
        <v>1122</v>
      </c>
      <c r="M560" s="19">
        <v>5</v>
      </c>
      <c r="N560" s="9" t="s">
        <v>726</v>
      </c>
      <c r="O560" s="9">
        <v>5</v>
      </c>
      <c r="P560" s="9" t="s">
        <v>675</v>
      </c>
      <c r="Q560" t="s">
        <v>356</v>
      </c>
      <c r="R560" s="7" t="s">
        <v>615</v>
      </c>
      <c r="S560" s="11" t="s">
        <v>616</v>
      </c>
    </row>
    <row r="561" spans="1:19" hidden="1" x14ac:dyDescent="0.25">
      <c r="A561" s="6" t="s">
        <v>1168</v>
      </c>
      <c r="B561" s="258" t="s">
        <v>1025</v>
      </c>
      <c r="C561" s="206" t="s">
        <v>1902</v>
      </c>
      <c r="E561" s="11">
        <v>4</v>
      </c>
      <c r="F561" s="7" t="s">
        <v>2764</v>
      </c>
      <c r="G561" s="21" t="s">
        <v>355</v>
      </c>
      <c r="H561" s="19">
        <v>3508</v>
      </c>
      <c r="I561" s="10">
        <v>45820</v>
      </c>
      <c r="J561" s="11" t="s">
        <v>1136</v>
      </c>
      <c r="K561" s="9">
        <v>4</v>
      </c>
      <c r="L561" s="9" t="s">
        <v>1122</v>
      </c>
      <c r="M561" s="19">
        <v>5</v>
      </c>
      <c r="N561" s="9" t="s">
        <v>726</v>
      </c>
      <c r="O561" s="9">
        <v>5</v>
      </c>
      <c r="P561" s="9" t="s">
        <v>675</v>
      </c>
      <c r="Q561" t="s">
        <v>356</v>
      </c>
      <c r="R561" s="7" t="s">
        <v>615</v>
      </c>
      <c r="S561" s="11" t="s">
        <v>616</v>
      </c>
    </row>
    <row r="562" spans="1:19" hidden="1" x14ac:dyDescent="0.25">
      <c r="A562" s="6" t="s">
        <v>1168</v>
      </c>
      <c r="B562" s="258" t="s">
        <v>1025</v>
      </c>
      <c r="C562" s="206" t="s">
        <v>1903</v>
      </c>
      <c r="E562" s="11">
        <v>12</v>
      </c>
      <c r="F562" s="7" t="s">
        <v>2765</v>
      </c>
      <c r="G562" s="21" t="s">
        <v>355</v>
      </c>
      <c r="H562" s="19">
        <v>3508</v>
      </c>
      <c r="I562" s="10">
        <v>45874</v>
      </c>
      <c r="J562" s="11" t="s">
        <v>1124</v>
      </c>
      <c r="K562" s="9">
        <v>12</v>
      </c>
      <c r="L562" s="9" t="s">
        <v>1119</v>
      </c>
      <c r="M562" s="19">
        <v>4</v>
      </c>
      <c r="N562" s="9" t="s">
        <v>726</v>
      </c>
      <c r="O562" s="9">
        <v>4</v>
      </c>
      <c r="P562" s="9" t="s">
        <v>674</v>
      </c>
      <c r="Q562" t="s">
        <v>356</v>
      </c>
      <c r="R562" s="7" t="s">
        <v>615</v>
      </c>
      <c r="S562" s="11" t="s">
        <v>616</v>
      </c>
    </row>
    <row r="563" spans="1:19" hidden="1" x14ac:dyDescent="0.25">
      <c r="A563" s="6" t="s">
        <v>1168</v>
      </c>
      <c r="B563" s="8" t="s">
        <v>1279</v>
      </c>
      <c r="C563" s="206" t="s">
        <v>1904</v>
      </c>
      <c r="D563" s="8">
        <v>7</v>
      </c>
      <c r="F563" s="7" t="s">
        <v>2766</v>
      </c>
      <c r="G563" s="21" t="s">
        <v>355</v>
      </c>
      <c r="H563" s="19">
        <v>2306</v>
      </c>
      <c r="I563" s="10">
        <v>45875</v>
      </c>
      <c r="J563" s="11" t="s">
        <v>2290</v>
      </c>
      <c r="K563" s="9">
        <v>98</v>
      </c>
      <c r="L563" s="9" t="s">
        <v>1127</v>
      </c>
      <c r="M563" s="19">
        <v>16</v>
      </c>
      <c r="N563" s="9" t="s">
        <v>727</v>
      </c>
      <c r="O563" s="9" t="s">
        <v>1128</v>
      </c>
      <c r="P563" s="9" t="s">
        <v>680</v>
      </c>
      <c r="Q563" t="s">
        <v>356</v>
      </c>
      <c r="R563" s="7" t="s">
        <v>688</v>
      </c>
      <c r="S563" s="11">
        <v>2306</v>
      </c>
    </row>
    <row r="564" spans="1:19" hidden="1" x14ac:dyDescent="0.25">
      <c r="A564" s="6" t="s">
        <v>1168</v>
      </c>
      <c r="B564" s="258" t="s">
        <v>1279</v>
      </c>
      <c r="C564" s="206" t="s">
        <v>1905</v>
      </c>
      <c r="E564" s="11">
        <v>1</v>
      </c>
      <c r="F564" s="7" t="s">
        <v>2767</v>
      </c>
      <c r="G564" s="21" t="s">
        <v>355</v>
      </c>
      <c r="H564" s="19">
        <v>3476</v>
      </c>
      <c r="I564" s="10">
        <v>45840</v>
      </c>
      <c r="J564" s="11" t="s">
        <v>1133</v>
      </c>
      <c r="K564" s="9">
        <v>1</v>
      </c>
      <c r="L564" s="9" t="s">
        <v>1119</v>
      </c>
      <c r="M564" s="19">
        <v>7</v>
      </c>
      <c r="N564" s="9" t="s">
        <v>726</v>
      </c>
      <c r="O564" s="9" t="s">
        <v>1134</v>
      </c>
      <c r="P564" s="9" t="s">
        <v>677</v>
      </c>
      <c r="Q564" t="s">
        <v>356</v>
      </c>
      <c r="R564" s="7" t="s">
        <v>613</v>
      </c>
      <c r="S564" s="11" t="s">
        <v>614</v>
      </c>
    </row>
    <row r="565" spans="1:19" hidden="1" x14ac:dyDescent="0.25">
      <c r="A565" s="6" t="s">
        <v>1168</v>
      </c>
      <c r="B565" s="258" t="s">
        <v>1279</v>
      </c>
      <c r="C565" s="206" t="s">
        <v>1906</v>
      </c>
      <c r="D565" s="8">
        <v>1</v>
      </c>
      <c r="F565" s="7" t="s">
        <v>2768</v>
      </c>
      <c r="G565" s="21" t="s">
        <v>355</v>
      </c>
      <c r="H565" s="19">
        <v>3476</v>
      </c>
      <c r="I565" s="10">
        <v>45831</v>
      </c>
      <c r="J565" s="11" t="s">
        <v>1133</v>
      </c>
      <c r="K565" s="9">
        <v>14</v>
      </c>
      <c r="L565" s="9" t="s">
        <v>1119</v>
      </c>
      <c r="M565" s="19">
        <v>7</v>
      </c>
      <c r="N565" s="9" t="s">
        <v>726</v>
      </c>
      <c r="O565" s="9" t="s">
        <v>1134</v>
      </c>
      <c r="P565" s="9" t="s">
        <v>677</v>
      </c>
      <c r="Q565" t="s">
        <v>356</v>
      </c>
      <c r="R565" s="7" t="s">
        <v>613</v>
      </c>
      <c r="S565" s="11" t="s">
        <v>614</v>
      </c>
    </row>
    <row r="566" spans="1:19" hidden="1" x14ac:dyDescent="0.25">
      <c r="A566" s="6" t="s">
        <v>1168</v>
      </c>
      <c r="B566" s="258" t="s">
        <v>1279</v>
      </c>
      <c r="C566" s="206" t="s">
        <v>1907</v>
      </c>
      <c r="E566" s="11">
        <v>5</v>
      </c>
      <c r="F566" s="7" t="s">
        <v>2769</v>
      </c>
      <c r="G566" s="21" t="s">
        <v>355</v>
      </c>
      <c r="H566" s="19">
        <v>3476</v>
      </c>
      <c r="I566" s="10">
        <v>45834</v>
      </c>
      <c r="J566" s="11" t="s">
        <v>1138</v>
      </c>
      <c r="K566" s="9">
        <v>5</v>
      </c>
      <c r="L566" s="9" t="s">
        <v>1122</v>
      </c>
      <c r="M566" s="19">
        <v>6</v>
      </c>
      <c r="N566" s="9" t="s">
        <v>726</v>
      </c>
      <c r="O566" s="9">
        <v>6</v>
      </c>
      <c r="P566" s="9" t="s">
        <v>676</v>
      </c>
      <c r="Q566" t="s">
        <v>356</v>
      </c>
      <c r="R566" s="7" t="s">
        <v>613</v>
      </c>
      <c r="S566" s="11" t="s">
        <v>614</v>
      </c>
    </row>
    <row r="567" spans="1:19" hidden="1" x14ac:dyDescent="0.25">
      <c r="A567" s="6" t="s">
        <v>1168</v>
      </c>
      <c r="B567" s="258" t="s">
        <v>1279</v>
      </c>
      <c r="C567" s="206" t="s">
        <v>1908</v>
      </c>
      <c r="E567" s="11">
        <v>3</v>
      </c>
      <c r="F567" s="7" t="s">
        <v>2770</v>
      </c>
      <c r="G567" s="21" t="s">
        <v>355</v>
      </c>
      <c r="H567" s="19">
        <v>3529</v>
      </c>
      <c r="I567" s="10">
        <v>45828</v>
      </c>
      <c r="J567" s="11" t="s">
        <v>1121</v>
      </c>
      <c r="K567" s="9">
        <v>3</v>
      </c>
      <c r="L567" s="9" t="s">
        <v>1122</v>
      </c>
      <c r="M567" s="19">
        <v>3</v>
      </c>
      <c r="N567" s="9" t="s">
        <v>726</v>
      </c>
      <c r="O567" s="9">
        <v>3</v>
      </c>
      <c r="P567" s="9" t="s">
        <v>673</v>
      </c>
      <c r="Q567" t="s">
        <v>356</v>
      </c>
      <c r="R567" s="7" t="s">
        <v>617</v>
      </c>
      <c r="S567" s="11" t="s">
        <v>618</v>
      </c>
    </row>
    <row r="568" spans="1:19" hidden="1" x14ac:dyDescent="0.25">
      <c r="A568" s="6" t="s">
        <v>1168</v>
      </c>
      <c r="B568" s="258" t="s">
        <v>1279</v>
      </c>
      <c r="C568" s="206" t="s">
        <v>1909</v>
      </c>
      <c r="E568" s="11">
        <v>6</v>
      </c>
      <c r="F568" s="7" t="s">
        <v>2771</v>
      </c>
      <c r="G568" s="21" t="s">
        <v>355</v>
      </c>
      <c r="H568" s="19">
        <v>3464</v>
      </c>
      <c r="I568" s="10">
        <v>45819</v>
      </c>
      <c r="J568" s="11" t="s">
        <v>1143</v>
      </c>
      <c r="K568" s="9">
        <v>6</v>
      </c>
      <c r="L568" s="9" t="s">
        <v>1122</v>
      </c>
      <c r="M568" s="19">
        <v>2</v>
      </c>
      <c r="N568" s="9" t="s">
        <v>726</v>
      </c>
      <c r="O568" s="9">
        <v>2</v>
      </c>
      <c r="P568" s="9" t="s">
        <v>672</v>
      </c>
      <c r="Q568" t="s">
        <v>356</v>
      </c>
      <c r="R568" s="7" t="s">
        <v>611</v>
      </c>
      <c r="S568" s="11" t="s">
        <v>612</v>
      </c>
    </row>
    <row r="569" spans="1:19" hidden="1" x14ac:dyDescent="0.25">
      <c r="A569" s="6" t="s">
        <v>1168</v>
      </c>
      <c r="B569" s="258" t="s">
        <v>1279</v>
      </c>
      <c r="C569" s="206" t="s">
        <v>1910</v>
      </c>
      <c r="D569" s="8">
        <v>1</v>
      </c>
      <c r="F569" s="7" t="s">
        <v>2772</v>
      </c>
      <c r="G569" s="21" t="s">
        <v>355</v>
      </c>
      <c r="H569" s="19">
        <v>3514</v>
      </c>
      <c r="I569" s="10">
        <v>45841</v>
      </c>
      <c r="J569" s="11" t="s">
        <v>1123</v>
      </c>
      <c r="K569" s="9">
        <v>14</v>
      </c>
      <c r="L569" s="9" t="s">
        <v>1119</v>
      </c>
      <c r="M569" s="19">
        <v>5</v>
      </c>
      <c r="N569" s="9" t="s">
        <v>726</v>
      </c>
      <c r="O569" s="9">
        <v>5</v>
      </c>
      <c r="P569" s="9" t="s">
        <v>675</v>
      </c>
      <c r="Q569" t="s">
        <v>356</v>
      </c>
      <c r="R569" s="7" t="s">
        <v>615</v>
      </c>
      <c r="S569" s="11" t="s">
        <v>616</v>
      </c>
    </row>
    <row r="570" spans="1:19" hidden="1" x14ac:dyDescent="0.25">
      <c r="A570" s="6" t="s">
        <v>1168</v>
      </c>
      <c r="B570" s="258" t="s">
        <v>1279</v>
      </c>
      <c r="C570" s="206" t="s">
        <v>1911</v>
      </c>
      <c r="E570" s="11">
        <v>5</v>
      </c>
      <c r="F570" s="7" t="s">
        <v>2772</v>
      </c>
      <c r="G570" s="21" t="s">
        <v>355</v>
      </c>
      <c r="H570" s="19">
        <v>3514</v>
      </c>
      <c r="I570" s="10">
        <v>45841</v>
      </c>
      <c r="J570" s="11" t="s">
        <v>1123</v>
      </c>
      <c r="K570" s="9">
        <v>5</v>
      </c>
      <c r="L570" s="9" t="s">
        <v>1119</v>
      </c>
      <c r="M570" s="19">
        <v>5</v>
      </c>
      <c r="N570" s="9" t="s">
        <v>726</v>
      </c>
      <c r="O570" s="9">
        <v>5</v>
      </c>
      <c r="P570" s="9" t="s">
        <v>675</v>
      </c>
      <c r="Q570" t="s">
        <v>356</v>
      </c>
      <c r="R570" s="7" t="s">
        <v>615</v>
      </c>
      <c r="S570" s="11" t="s">
        <v>616</v>
      </c>
    </row>
    <row r="571" spans="1:19" hidden="1" x14ac:dyDescent="0.25">
      <c r="A571" s="6" t="s">
        <v>1168</v>
      </c>
      <c r="B571" s="258" t="s">
        <v>1279</v>
      </c>
      <c r="C571" s="206" t="s">
        <v>1912</v>
      </c>
      <c r="D571" s="8">
        <v>1</v>
      </c>
      <c r="F571" s="7" t="s">
        <v>2773</v>
      </c>
      <c r="G571" s="21" t="s">
        <v>355</v>
      </c>
      <c r="H571" s="19">
        <v>3514</v>
      </c>
      <c r="I571" s="10">
        <v>45841</v>
      </c>
      <c r="J571" s="11" t="s">
        <v>1124</v>
      </c>
      <c r="K571" s="9">
        <v>14</v>
      </c>
      <c r="L571" s="9" t="s">
        <v>1119</v>
      </c>
      <c r="M571" s="19">
        <v>4</v>
      </c>
      <c r="N571" s="9" t="s">
        <v>726</v>
      </c>
      <c r="O571" s="9">
        <v>4</v>
      </c>
      <c r="P571" s="9" t="s">
        <v>674</v>
      </c>
      <c r="Q571" t="s">
        <v>356</v>
      </c>
      <c r="R571" s="7" t="s">
        <v>615</v>
      </c>
      <c r="S571" s="11" t="s">
        <v>616</v>
      </c>
    </row>
    <row r="572" spans="1:19" hidden="1" x14ac:dyDescent="0.25">
      <c r="A572" s="6" t="s">
        <v>1168</v>
      </c>
      <c r="B572" s="258" t="s">
        <v>1279</v>
      </c>
      <c r="C572" s="206" t="s">
        <v>1913</v>
      </c>
      <c r="D572" s="8">
        <v>1</v>
      </c>
      <c r="F572" s="7" t="s">
        <v>2774</v>
      </c>
      <c r="G572" s="21" t="s">
        <v>355</v>
      </c>
      <c r="H572" s="19">
        <v>3514</v>
      </c>
      <c r="I572" s="10">
        <v>45841</v>
      </c>
      <c r="J572" s="11" t="s">
        <v>1133</v>
      </c>
      <c r="K572" s="9">
        <v>14</v>
      </c>
      <c r="L572" s="9" t="s">
        <v>1119</v>
      </c>
      <c r="M572" s="19">
        <v>7</v>
      </c>
      <c r="N572" s="9" t="s">
        <v>726</v>
      </c>
      <c r="O572" s="9" t="s">
        <v>1134</v>
      </c>
      <c r="P572" s="9" t="s">
        <v>677</v>
      </c>
      <c r="Q572" t="s">
        <v>356</v>
      </c>
      <c r="R572" s="7" t="s">
        <v>615</v>
      </c>
      <c r="S572" s="11" t="s">
        <v>616</v>
      </c>
    </row>
    <row r="573" spans="1:19" hidden="1" x14ac:dyDescent="0.25">
      <c r="A573" s="6" t="s">
        <v>1168</v>
      </c>
      <c r="B573" s="258" t="s">
        <v>1279</v>
      </c>
      <c r="C573" s="206" t="s">
        <v>1914</v>
      </c>
      <c r="E573" s="11">
        <v>12</v>
      </c>
      <c r="F573" s="7" t="s">
        <v>2775</v>
      </c>
      <c r="G573" s="21" t="s">
        <v>355</v>
      </c>
      <c r="H573" s="19">
        <v>3476</v>
      </c>
      <c r="I573" s="10">
        <v>45831</v>
      </c>
      <c r="J573" s="11" t="s">
        <v>1125</v>
      </c>
      <c r="K573" s="9">
        <v>12</v>
      </c>
      <c r="L573" s="9" t="s">
        <v>1119</v>
      </c>
      <c r="M573" s="19">
        <v>6</v>
      </c>
      <c r="N573" s="9" t="s">
        <v>726</v>
      </c>
      <c r="O573" s="9">
        <v>6</v>
      </c>
      <c r="P573" s="9" t="s">
        <v>676</v>
      </c>
      <c r="Q573" t="s">
        <v>356</v>
      </c>
      <c r="R573" s="7" t="s">
        <v>613</v>
      </c>
      <c r="S573" s="11" t="s">
        <v>614</v>
      </c>
    </row>
    <row r="574" spans="1:19" hidden="1" x14ac:dyDescent="0.25">
      <c r="A574" s="6" t="s">
        <v>1168</v>
      </c>
      <c r="B574" s="258" t="s">
        <v>1279</v>
      </c>
      <c r="C574" s="206" t="s">
        <v>1914</v>
      </c>
      <c r="D574" s="8">
        <v>1</v>
      </c>
      <c r="F574" s="7" t="s">
        <v>2775</v>
      </c>
      <c r="G574" s="21" t="s">
        <v>355</v>
      </c>
      <c r="H574" s="19">
        <v>3476</v>
      </c>
      <c r="I574" s="10">
        <v>45831</v>
      </c>
      <c r="J574" s="11" t="s">
        <v>1125</v>
      </c>
      <c r="K574" s="9">
        <v>14</v>
      </c>
      <c r="L574" s="9" t="s">
        <v>1119</v>
      </c>
      <c r="M574" s="19">
        <v>6</v>
      </c>
      <c r="N574" s="9" t="s">
        <v>726</v>
      </c>
      <c r="O574" s="9">
        <v>6</v>
      </c>
      <c r="P574" s="9" t="s">
        <v>676</v>
      </c>
      <c r="Q574" t="s">
        <v>356</v>
      </c>
      <c r="R574" s="7" t="s">
        <v>613</v>
      </c>
      <c r="S574" s="11" t="s">
        <v>614</v>
      </c>
    </row>
    <row r="575" spans="1:19" hidden="1" x14ac:dyDescent="0.25">
      <c r="A575" s="6" t="s">
        <v>1168</v>
      </c>
      <c r="B575" s="258" t="s">
        <v>1279</v>
      </c>
      <c r="C575" s="206" t="s">
        <v>1915</v>
      </c>
      <c r="D575" s="8">
        <v>1</v>
      </c>
      <c r="E575" s="11">
        <v>2</v>
      </c>
      <c r="F575" s="7" t="s">
        <v>2776</v>
      </c>
      <c r="G575" s="21" t="s">
        <v>355</v>
      </c>
      <c r="H575" s="19">
        <v>3464</v>
      </c>
      <c r="I575" s="10">
        <v>45881</v>
      </c>
      <c r="J575" s="11" t="s">
        <v>1123</v>
      </c>
      <c r="K575" s="9">
        <v>16</v>
      </c>
      <c r="L575" s="9" t="s">
        <v>1119</v>
      </c>
      <c r="M575" s="19">
        <v>5</v>
      </c>
      <c r="N575" s="9" t="s">
        <v>726</v>
      </c>
      <c r="O575" s="9">
        <v>5</v>
      </c>
      <c r="P575" s="9" t="s">
        <v>675</v>
      </c>
      <c r="Q575" t="s">
        <v>356</v>
      </c>
      <c r="R575" s="7" t="s">
        <v>611</v>
      </c>
      <c r="S575" s="11" t="s">
        <v>612</v>
      </c>
    </row>
    <row r="576" spans="1:19" hidden="1" x14ac:dyDescent="0.25">
      <c r="A576" s="6" t="s">
        <v>1168</v>
      </c>
      <c r="B576" s="258" t="s">
        <v>1279</v>
      </c>
      <c r="C576" s="206" t="s">
        <v>1916</v>
      </c>
      <c r="E576" s="11">
        <v>14</v>
      </c>
      <c r="F576" s="7" t="s">
        <v>2777</v>
      </c>
      <c r="G576" s="21" t="s">
        <v>355</v>
      </c>
      <c r="H576" s="19">
        <v>3464</v>
      </c>
      <c r="I576" s="10">
        <v>45882</v>
      </c>
      <c r="J576" s="11" t="s">
        <v>1123</v>
      </c>
      <c r="K576" s="9">
        <v>14</v>
      </c>
      <c r="L576" s="9" t="s">
        <v>1119</v>
      </c>
      <c r="M576" s="19">
        <v>5</v>
      </c>
      <c r="N576" s="9" t="s">
        <v>726</v>
      </c>
      <c r="O576" s="9">
        <v>5</v>
      </c>
      <c r="P576" s="9" t="s">
        <v>675</v>
      </c>
      <c r="Q576" t="s">
        <v>356</v>
      </c>
      <c r="R576" s="7" t="s">
        <v>611</v>
      </c>
      <c r="S576" s="11" t="s">
        <v>612</v>
      </c>
    </row>
    <row r="577" spans="1:19" hidden="1" x14ac:dyDescent="0.25">
      <c r="A577" s="6" t="s">
        <v>1168</v>
      </c>
      <c r="B577" s="258" t="s">
        <v>1279</v>
      </c>
      <c r="C577" s="206" t="s">
        <v>1917</v>
      </c>
      <c r="E577" s="11">
        <v>14</v>
      </c>
      <c r="F577" s="7" t="s">
        <v>2778</v>
      </c>
      <c r="G577" s="21" t="s">
        <v>355</v>
      </c>
      <c r="H577" s="19">
        <v>3522</v>
      </c>
      <c r="I577" s="10">
        <v>45848</v>
      </c>
      <c r="J577" s="11" t="s">
        <v>1320</v>
      </c>
      <c r="K577" s="9">
        <v>14</v>
      </c>
      <c r="L577" s="9" t="s">
        <v>1119</v>
      </c>
      <c r="M577" s="19">
        <v>8</v>
      </c>
      <c r="N577" s="9" t="s">
        <v>726</v>
      </c>
      <c r="O577" s="9" t="s">
        <v>1134</v>
      </c>
      <c r="P577" s="9" t="s">
        <v>677</v>
      </c>
      <c r="Q577" t="s">
        <v>356</v>
      </c>
      <c r="R577" s="7" t="s">
        <v>617</v>
      </c>
      <c r="S577" s="11" t="s">
        <v>618</v>
      </c>
    </row>
    <row r="578" spans="1:19" hidden="1" x14ac:dyDescent="0.25">
      <c r="A578" s="6" t="s">
        <v>1168</v>
      </c>
      <c r="B578" s="258" t="s">
        <v>1279</v>
      </c>
      <c r="C578" s="206" t="s">
        <v>1918</v>
      </c>
      <c r="D578" s="8">
        <v>2</v>
      </c>
      <c r="F578" s="7" t="s">
        <v>2779</v>
      </c>
      <c r="G578" s="21" t="s">
        <v>58</v>
      </c>
      <c r="H578" s="19">
        <v>2311</v>
      </c>
      <c r="I578" s="10">
        <v>45881</v>
      </c>
      <c r="J578" s="11" t="s">
        <v>1179</v>
      </c>
      <c r="K578" s="9">
        <v>28</v>
      </c>
      <c r="L578" s="9" t="s">
        <v>1158</v>
      </c>
      <c r="M578" s="19">
        <v>12</v>
      </c>
      <c r="N578" s="9" t="s">
        <v>727</v>
      </c>
      <c r="O578" s="9">
        <v>12</v>
      </c>
      <c r="P578" s="9" t="s">
        <v>679</v>
      </c>
      <c r="Q578" t="s">
        <v>59</v>
      </c>
      <c r="R578" s="7" t="s">
        <v>427</v>
      </c>
      <c r="S578" s="11" t="s">
        <v>797</v>
      </c>
    </row>
    <row r="579" spans="1:19" hidden="1" x14ac:dyDescent="0.25">
      <c r="A579" s="6" t="s">
        <v>1168</v>
      </c>
      <c r="B579" s="258" t="s">
        <v>1279</v>
      </c>
      <c r="C579" s="206" t="s">
        <v>1919</v>
      </c>
      <c r="E579" s="11">
        <v>7</v>
      </c>
      <c r="F579" s="7" t="s">
        <v>2342</v>
      </c>
      <c r="G579" s="21" t="s">
        <v>58</v>
      </c>
      <c r="H579" s="19">
        <v>2311</v>
      </c>
      <c r="I579" s="10">
        <v>45880</v>
      </c>
      <c r="J579" s="11" t="s">
        <v>1161</v>
      </c>
      <c r="K579" s="9">
        <v>7</v>
      </c>
      <c r="L579" s="9" t="s">
        <v>1158</v>
      </c>
      <c r="M579" s="19">
        <v>11</v>
      </c>
      <c r="N579" s="9" t="s">
        <v>727</v>
      </c>
      <c r="O579" s="9">
        <v>11</v>
      </c>
      <c r="P579" s="9" t="s">
        <v>678</v>
      </c>
      <c r="Q579" t="s">
        <v>59</v>
      </c>
      <c r="R579" s="7" t="s">
        <v>427</v>
      </c>
      <c r="S579" s="11" t="s">
        <v>797</v>
      </c>
    </row>
    <row r="580" spans="1:19" hidden="1" x14ac:dyDescent="0.25">
      <c r="A580" s="6" t="s">
        <v>1168</v>
      </c>
      <c r="B580" s="258" t="s">
        <v>1279</v>
      </c>
      <c r="C580" s="206" t="s">
        <v>1421</v>
      </c>
      <c r="D580" s="8">
        <v>1</v>
      </c>
      <c r="F580" s="7" t="s">
        <v>2297</v>
      </c>
      <c r="G580" s="21" t="s">
        <v>58</v>
      </c>
      <c r="H580" s="19">
        <v>2311</v>
      </c>
      <c r="I580" s="10">
        <v>45889</v>
      </c>
      <c r="J580" s="11" t="s">
        <v>1312</v>
      </c>
      <c r="K580" s="9">
        <v>14</v>
      </c>
      <c r="L580" s="9" t="s">
        <v>1127</v>
      </c>
      <c r="M580" s="19">
        <v>12</v>
      </c>
      <c r="N580" s="9" t="s">
        <v>727</v>
      </c>
      <c r="O580" s="9">
        <v>12</v>
      </c>
      <c r="P580" s="9" t="s">
        <v>679</v>
      </c>
      <c r="Q580" t="s">
        <v>59</v>
      </c>
      <c r="R580" s="7" t="s">
        <v>427</v>
      </c>
      <c r="S580" s="11" t="s">
        <v>797</v>
      </c>
    </row>
    <row r="581" spans="1:19" hidden="1" x14ac:dyDescent="0.25">
      <c r="A581" s="6" t="s">
        <v>1168</v>
      </c>
      <c r="B581" s="258" t="s">
        <v>1279</v>
      </c>
      <c r="C581" s="206" t="s">
        <v>1920</v>
      </c>
      <c r="E581" s="11">
        <v>8</v>
      </c>
      <c r="F581" s="7" t="s">
        <v>2780</v>
      </c>
      <c r="G581" s="21" t="s">
        <v>355</v>
      </c>
      <c r="H581" s="19">
        <v>3522</v>
      </c>
      <c r="I581" s="10">
        <v>45838</v>
      </c>
      <c r="J581" s="11" t="s">
        <v>1120</v>
      </c>
      <c r="K581" s="9">
        <v>8</v>
      </c>
      <c r="L581" s="9" t="s">
        <v>1119</v>
      </c>
      <c r="M581" s="19">
        <v>3</v>
      </c>
      <c r="N581" s="9" t="s">
        <v>726</v>
      </c>
      <c r="O581" s="9">
        <v>3</v>
      </c>
      <c r="P581" s="9" t="s">
        <v>673</v>
      </c>
      <c r="Q581" t="s">
        <v>356</v>
      </c>
      <c r="R581" s="7" t="s">
        <v>617</v>
      </c>
      <c r="S581" s="11" t="s">
        <v>618</v>
      </c>
    </row>
    <row r="582" spans="1:19" hidden="1" x14ac:dyDescent="0.25">
      <c r="A582" s="6" t="s">
        <v>1168</v>
      </c>
      <c r="B582" s="258" t="s">
        <v>1279</v>
      </c>
      <c r="C582" s="206" t="s">
        <v>1921</v>
      </c>
      <c r="E582" s="11">
        <v>8</v>
      </c>
      <c r="F582" s="7" t="s">
        <v>2781</v>
      </c>
      <c r="G582" s="21" t="s">
        <v>355</v>
      </c>
      <c r="H582" s="19">
        <v>3522</v>
      </c>
      <c r="I582" s="10">
        <v>45834</v>
      </c>
      <c r="J582" s="11" t="s">
        <v>1123</v>
      </c>
      <c r="K582" s="9">
        <v>8</v>
      </c>
      <c r="L582" s="9" t="s">
        <v>1119</v>
      </c>
      <c r="M582" s="19">
        <v>5</v>
      </c>
      <c r="N582" s="9" t="s">
        <v>726</v>
      </c>
      <c r="O582" s="9">
        <v>5</v>
      </c>
      <c r="P582" s="9" t="s">
        <v>675</v>
      </c>
      <c r="Q582" t="s">
        <v>356</v>
      </c>
      <c r="R582" s="7" t="s">
        <v>617</v>
      </c>
      <c r="S582" s="11" t="s">
        <v>618</v>
      </c>
    </row>
    <row r="583" spans="1:19" hidden="1" x14ac:dyDescent="0.25">
      <c r="A583" s="6" t="s">
        <v>1168</v>
      </c>
      <c r="B583" s="258" t="s">
        <v>1279</v>
      </c>
      <c r="C583" s="206" t="s">
        <v>1922</v>
      </c>
      <c r="E583" s="11">
        <v>1</v>
      </c>
      <c r="F583" s="7" t="s">
        <v>2782</v>
      </c>
      <c r="G583" s="21" t="s">
        <v>355</v>
      </c>
      <c r="H583" s="19">
        <v>3522</v>
      </c>
      <c r="I583" s="10">
        <v>45838</v>
      </c>
      <c r="J583" s="11" t="s">
        <v>1125</v>
      </c>
      <c r="K583" s="9">
        <v>1</v>
      </c>
      <c r="L583" s="9" t="s">
        <v>1119</v>
      </c>
      <c r="M583" s="19">
        <v>6</v>
      </c>
      <c r="N583" s="9" t="s">
        <v>726</v>
      </c>
      <c r="O583" s="9">
        <v>6</v>
      </c>
      <c r="P583" s="9" t="s">
        <v>676</v>
      </c>
      <c r="Q583" t="s">
        <v>356</v>
      </c>
      <c r="R583" s="7" t="s">
        <v>617</v>
      </c>
      <c r="S583" s="11" t="s">
        <v>618</v>
      </c>
    </row>
    <row r="584" spans="1:19" hidden="1" x14ac:dyDescent="0.25">
      <c r="A584" s="6" t="s">
        <v>1168</v>
      </c>
      <c r="B584" s="258" t="s">
        <v>1279</v>
      </c>
      <c r="C584" s="206" t="s">
        <v>1923</v>
      </c>
      <c r="E584" s="11">
        <v>8</v>
      </c>
      <c r="F584" s="7" t="s">
        <v>2783</v>
      </c>
      <c r="G584" s="21" t="s">
        <v>355</v>
      </c>
      <c r="H584" s="19">
        <v>3514</v>
      </c>
      <c r="I584" s="10">
        <v>45834</v>
      </c>
      <c r="J584" s="11" t="s">
        <v>1133</v>
      </c>
      <c r="K584" s="9">
        <v>8</v>
      </c>
      <c r="L584" s="9" t="s">
        <v>1119</v>
      </c>
      <c r="M584" s="19">
        <v>7</v>
      </c>
      <c r="N584" s="9" t="s">
        <v>726</v>
      </c>
      <c r="O584" s="9" t="s">
        <v>1134</v>
      </c>
      <c r="P584" s="9" t="s">
        <v>677</v>
      </c>
      <c r="Q584" t="s">
        <v>356</v>
      </c>
      <c r="R584" s="7" t="s">
        <v>615</v>
      </c>
      <c r="S584" s="11" t="s">
        <v>616</v>
      </c>
    </row>
    <row r="585" spans="1:19" hidden="1" x14ac:dyDescent="0.25">
      <c r="A585" s="6" t="s">
        <v>1168</v>
      </c>
      <c r="B585" s="258" t="s">
        <v>1279</v>
      </c>
      <c r="C585" s="206" t="s">
        <v>1924</v>
      </c>
      <c r="D585" s="8">
        <v>1</v>
      </c>
      <c r="F585" s="7" t="s">
        <v>2784</v>
      </c>
      <c r="G585" s="21" t="s">
        <v>355</v>
      </c>
      <c r="H585" s="19">
        <v>3407</v>
      </c>
      <c r="I585" s="10">
        <v>45831</v>
      </c>
      <c r="J585" s="11" t="s">
        <v>1121</v>
      </c>
      <c r="K585" s="9">
        <v>14</v>
      </c>
      <c r="L585" s="9" t="s">
        <v>1122</v>
      </c>
      <c r="M585" s="19">
        <v>3</v>
      </c>
      <c r="N585" s="9" t="s">
        <v>726</v>
      </c>
      <c r="O585" s="9">
        <v>3</v>
      </c>
      <c r="P585" s="9" t="s">
        <v>673</v>
      </c>
      <c r="Q585" t="s">
        <v>356</v>
      </c>
      <c r="R585" s="7" t="s">
        <v>605</v>
      </c>
      <c r="S585" s="11" t="s">
        <v>606</v>
      </c>
    </row>
    <row r="586" spans="1:19" hidden="1" x14ac:dyDescent="0.25">
      <c r="A586" s="6" t="s">
        <v>1168</v>
      </c>
      <c r="B586" s="258" t="s">
        <v>1279</v>
      </c>
      <c r="C586" s="206" t="s">
        <v>1925</v>
      </c>
      <c r="E586" s="11">
        <v>2</v>
      </c>
      <c r="F586" s="7" t="s">
        <v>2785</v>
      </c>
      <c r="G586" s="21" t="s">
        <v>355</v>
      </c>
      <c r="H586" s="19">
        <v>3407</v>
      </c>
      <c r="I586" s="10">
        <v>45831</v>
      </c>
      <c r="J586" s="11" t="s">
        <v>1120</v>
      </c>
      <c r="K586" s="9">
        <v>2</v>
      </c>
      <c r="L586" s="9" t="s">
        <v>1119</v>
      </c>
      <c r="M586" s="19">
        <v>3</v>
      </c>
      <c r="N586" s="9" t="s">
        <v>726</v>
      </c>
      <c r="O586" s="9">
        <v>3</v>
      </c>
      <c r="P586" s="9" t="s">
        <v>673</v>
      </c>
      <c r="Q586" t="s">
        <v>356</v>
      </c>
      <c r="R586" s="7" t="s">
        <v>605</v>
      </c>
      <c r="S586" s="11" t="s">
        <v>606</v>
      </c>
    </row>
    <row r="587" spans="1:19" hidden="1" x14ac:dyDescent="0.25">
      <c r="A587" s="6" t="s">
        <v>1168</v>
      </c>
      <c r="B587" s="8" t="s">
        <v>1280</v>
      </c>
      <c r="C587" s="206" t="s">
        <v>1926</v>
      </c>
      <c r="D587" s="8">
        <v>1</v>
      </c>
      <c r="E587" s="11">
        <v>3</v>
      </c>
      <c r="F587" s="7" t="s">
        <v>2786</v>
      </c>
      <c r="G587" s="21" t="s">
        <v>355</v>
      </c>
      <c r="H587" s="19">
        <v>3500</v>
      </c>
      <c r="I587" s="10">
        <v>45866</v>
      </c>
      <c r="J587" s="11" t="s">
        <v>1133</v>
      </c>
      <c r="K587" s="9">
        <v>17</v>
      </c>
      <c r="L587" s="9" t="s">
        <v>1119</v>
      </c>
      <c r="M587" s="19">
        <v>7</v>
      </c>
      <c r="N587" s="9" t="s">
        <v>726</v>
      </c>
      <c r="O587" s="9" t="s">
        <v>1134</v>
      </c>
      <c r="P587" s="9" t="s">
        <v>677</v>
      </c>
      <c r="Q587" t="s">
        <v>356</v>
      </c>
      <c r="R587" s="7" t="s">
        <v>613</v>
      </c>
      <c r="S587" s="11" t="s">
        <v>614</v>
      </c>
    </row>
    <row r="588" spans="1:19" hidden="1" x14ac:dyDescent="0.25">
      <c r="A588" s="6" t="s">
        <v>1168</v>
      </c>
      <c r="B588" s="258" t="s">
        <v>1280</v>
      </c>
      <c r="C588" s="206" t="s">
        <v>1927</v>
      </c>
      <c r="E588" s="11">
        <v>12</v>
      </c>
      <c r="F588" s="7" t="s">
        <v>2780</v>
      </c>
      <c r="G588" s="21" t="s">
        <v>355</v>
      </c>
      <c r="H588" s="19">
        <v>3522</v>
      </c>
      <c r="I588" s="10">
        <v>45838</v>
      </c>
      <c r="J588" s="11" t="s">
        <v>1120</v>
      </c>
      <c r="K588" s="9">
        <v>12</v>
      </c>
      <c r="L588" s="9" t="s">
        <v>1119</v>
      </c>
      <c r="M588" s="19">
        <v>3</v>
      </c>
      <c r="N588" s="9" t="s">
        <v>726</v>
      </c>
      <c r="O588" s="9">
        <v>3</v>
      </c>
      <c r="P588" s="9" t="s">
        <v>673</v>
      </c>
      <c r="Q588" t="s">
        <v>356</v>
      </c>
      <c r="R588" s="7" t="s">
        <v>617</v>
      </c>
      <c r="S588" s="11" t="s">
        <v>618</v>
      </c>
    </row>
    <row r="589" spans="1:19" hidden="1" x14ac:dyDescent="0.25">
      <c r="A589" s="6" t="s">
        <v>1168</v>
      </c>
      <c r="B589" s="258" t="s">
        <v>1280</v>
      </c>
      <c r="C589" s="206" t="s">
        <v>1928</v>
      </c>
      <c r="E589" s="11">
        <v>3</v>
      </c>
      <c r="F589" s="7" t="s">
        <v>2787</v>
      </c>
      <c r="G589" s="21" t="s">
        <v>355</v>
      </c>
      <c r="H589" s="19">
        <v>3522</v>
      </c>
      <c r="I589" s="10">
        <v>45838</v>
      </c>
      <c r="J589" s="11" t="s">
        <v>1123</v>
      </c>
      <c r="K589" s="9">
        <v>3</v>
      </c>
      <c r="L589" s="9" t="s">
        <v>1119</v>
      </c>
      <c r="M589" s="19">
        <v>5</v>
      </c>
      <c r="N589" s="9" t="s">
        <v>726</v>
      </c>
      <c r="O589" s="9">
        <v>5</v>
      </c>
      <c r="P589" s="9" t="s">
        <v>675</v>
      </c>
      <c r="Q589" t="s">
        <v>356</v>
      </c>
      <c r="R589" s="7" t="s">
        <v>617</v>
      </c>
      <c r="S589" s="11" t="s">
        <v>618</v>
      </c>
    </row>
    <row r="590" spans="1:19" hidden="1" x14ac:dyDescent="0.25">
      <c r="A590" s="6" t="s">
        <v>1168</v>
      </c>
      <c r="B590" s="258" t="s">
        <v>1280</v>
      </c>
      <c r="C590" s="206" t="s">
        <v>1929</v>
      </c>
      <c r="E590" s="11">
        <v>7</v>
      </c>
      <c r="F590" s="7" t="s">
        <v>2788</v>
      </c>
      <c r="G590" s="21" t="s">
        <v>355</v>
      </c>
      <c r="H590" s="19">
        <v>3522</v>
      </c>
      <c r="I590" s="10">
        <v>45838</v>
      </c>
      <c r="J590" s="11" t="s">
        <v>1124</v>
      </c>
      <c r="K590" s="9">
        <v>7</v>
      </c>
      <c r="L590" s="9" t="s">
        <v>1119</v>
      </c>
      <c r="M590" s="19">
        <v>4</v>
      </c>
      <c r="N590" s="9" t="s">
        <v>726</v>
      </c>
      <c r="O590" s="9">
        <v>4</v>
      </c>
      <c r="P590" s="9" t="s">
        <v>674</v>
      </c>
      <c r="Q590" t="s">
        <v>356</v>
      </c>
      <c r="R590" s="7" t="s">
        <v>617</v>
      </c>
      <c r="S590" s="11" t="s">
        <v>618</v>
      </c>
    </row>
    <row r="591" spans="1:19" hidden="1" x14ac:dyDescent="0.25">
      <c r="A591" s="6" t="s">
        <v>1168</v>
      </c>
      <c r="B591" s="258" t="s">
        <v>1280</v>
      </c>
      <c r="C591" s="206" t="s">
        <v>1930</v>
      </c>
      <c r="E591" s="11">
        <v>8</v>
      </c>
      <c r="F591" s="7" t="s">
        <v>2789</v>
      </c>
      <c r="G591" s="21" t="s">
        <v>355</v>
      </c>
      <c r="H591" s="19">
        <v>3464</v>
      </c>
      <c r="I591" s="10">
        <v>45873</v>
      </c>
      <c r="J591" s="11" t="s">
        <v>1135</v>
      </c>
      <c r="K591" s="9">
        <v>8</v>
      </c>
      <c r="L591" s="9" t="s">
        <v>1122</v>
      </c>
      <c r="M591" s="19">
        <v>7</v>
      </c>
      <c r="N591" s="9" t="s">
        <v>726</v>
      </c>
      <c r="O591" s="9" t="s">
        <v>1134</v>
      </c>
      <c r="P591" s="9" t="s">
        <v>677</v>
      </c>
      <c r="Q591" t="s">
        <v>356</v>
      </c>
      <c r="R591" s="7" t="s">
        <v>611</v>
      </c>
      <c r="S591" s="11" t="s">
        <v>612</v>
      </c>
    </row>
    <row r="592" spans="1:19" hidden="1" x14ac:dyDescent="0.25">
      <c r="A592" s="6" t="s">
        <v>1168</v>
      </c>
      <c r="B592" s="258" t="s">
        <v>1280</v>
      </c>
      <c r="C592" s="206" t="s">
        <v>1931</v>
      </c>
      <c r="E592" s="11">
        <v>10</v>
      </c>
      <c r="F592" s="7" t="s">
        <v>2790</v>
      </c>
      <c r="G592" s="21" t="s">
        <v>355</v>
      </c>
      <c r="H592" s="19">
        <v>3500</v>
      </c>
      <c r="I592" s="10">
        <v>45882</v>
      </c>
      <c r="J592" s="11" t="s">
        <v>1125</v>
      </c>
      <c r="K592" s="9">
        <v>10</v>
      </c>
      <c r="L592" s="9" t="s">
        <v>1119</v>
      </c>
      <c r="M592" s="19">
        <v>6</v>
      </c>
      <c r="N592" s="9" t="s">
        <v>726</v>
      </c>
      <c r="O592" s="9">
        <v>6</v>
      </c>
      <c r="P592" s="9" t="s">
        <v>676</v>
      </c>
      <c r="Q592" t="s">
        <v>356</v>
      </c>
      <c r="R592" s="7" t="s">
        <v>613</v>
      </c>
      <c r="S592" s="11" t="s">
        <v>614</v>
      </c>
    </row>
    <row r="593" spans="1:19" hidden="1" x14ac:dyDescent="0.25">
      <c r="A593" s="6" t="s">
        <v>1168</v>
      </c>
      <c r="B593" s="258" t="s">
        <v>1280</v>
      </c>
      <c r="C593" s="206" t="s">
        <v>1932</v>
      </c>
      <c r="D593" s="8">
        <v>2</v>
      </c>
      <c r="F593" s="7" t="s">
        <v>2791</v>
      </c>
      <c r="G593" s="21" t="s">
        <v>355</v>
      </c>
      <c r="H593" s="19">
        <v>3500</v>
      </c>
      <c r="I593" s="10">
        <v>45883</v>
      </c>
      <c r="J593" s="11" t="s">
        <v>1125</v>
      </c>
      <c r="K593" s="9">
        <v>28</v>
      </c>
      <c r="L593" s="9" t="s">
        <v>1119</v>
      </c>
      <c r="M593" s="19">
        <v>6</v>
      </c>
      <c r="N593" s="9" t="s">
        <v>726</v>
      </c>
      <c r="O593" s="9">
        <v>6</v>
      </c>
      <c r="P593" s="9" t="s">
        <v>676</v>
      </c>
      <c r="Q593" t="s">
        <v>356</v>
      </c>
      <c r="R593" s="7" t="s">
        <v>613</v>
      </c>
      <c r="S593" s="11" t="s">
        <v>614</v>
      </c>
    </row>
    <row r="594" spans="1:19" hidden="1" x14ac:dyDescent="0.25">
      <c r="A594" s="6" t="s">
        <v>1168</v>
      </c>
      <c r="B594" s="258" t="s">
        <v>1280</v>
      </c>
      <c r="C594" s="206" t="s">
        <v>1933</v>
      </c>
      <c r="E594" s="11">
        <v>3</v>
      </c>
      <c r="F594" s="7" t="s">
        <v>2790</v>
      </c>
      <c r="G594" s="21" t="s">
        <v>355</v>
      </c>
      <c r="H594" s="19">
        <v>3500</v>
      </c>
      <c r="I594" s="10">
        <v>45882</v>
      </c>
      <c r="J594" s="11" t="s">
        <v>1125</v>
      </c>
      <c r="K594" s="9">
        <v>3</v>
      </c>
      <c r="L594" s="9" t="s">
        <v>1119</v>
      </c>
      <c r="M594" s="19">
        <v>6</v>
      </c>
      <c r="N594" s="9" t="s">
        <v>726</v>
      </c>
      <c r="O594" s="9">
        <v>6</v>
      </c>
      <c r="P594" s="9" t="s">
        <v>676</v>
      </c>
      <c r="Q594" t="s">
        <v>356</v>
      </c>
      <c r="R594" s="7" t="s">
        <v>613</v>
      </c>
      <c r="S594" s="11" t="s">
        <v>614</v>
      </c>
    </row>
    <row r="595" spans="1:19" hidden="1" x14ac:dyDescent="0.25">
      <c r="A595" s="6" t="s">
        <v>1168</v>
      </c>
      <c r="B595" s="258" t="s">
        <v>1280</v>
      </c>
      <c r="C595" s="206" t="s">
        <v>1934</v>
      </c>
      <c r="D595" s="8">
        <v>1</v>
      </c>
      <c r="F595" s="7" t="s">
        <v>2792</v>
      </c>
      <c r="G595" s="21" t="s">
        <v>355</v>
      </c>
      <c r="H595" s="19">
        <v>3500</v>
      </c>
      <c r="I595" s="10">
        <v>45856</v>
      </c>
      <c r="J595" s="11" t="s">
        <v>1133</v>
      </c>
      <c r="K595" s="9">
        <v>14</v>
      </c>
      <c r="L595" s="9" t="s">
        <v>1119</v>
      </c>
      <c r="M595" s="19">
        <v>7</v>
      </c>
      <c r="N595" s="9" t="s">
        <v>726</v>
      </c>
      <c r="O595" s="9" t="s">
        <v>1134</v>
      </c>
      <c r="P595" s="9" t="s">
        <v>677</v>
      </c>
      <c r="Q595" t="s">
        <v>356</v>
      </c>
      <c r="R595" s="7" t="s">
        <v>613</v>
      </c>
      <c r="S595" s="11" t="s">
        <v>614</v>
      </c>
    </row>
    <row r="596" spans="1:19" hidden="1" x14ac:dyDescent="0.25">
      <c r="A596" s="6" t="s">
        <v>1168</v>
      </c>
      <c r="B596" s="258" t="s">
        <v>1280</v>
      </c>
      <c r="C596" s="206" t="s">
        <v>1935</v>
      </c>
      <c r="E596" s="11">
        <v>10</v>
      </c>
      <c r="F596" s="7" t="s">
        <v>2793</v>
      </c>
      <c r="G596" s="21" t="s">
        <v>355</v>
      </c>
      <c r="H596" s="19">
        <v>3500</v>
      </c>
      <c r="I596" s="10">
        <v>45856</v>
      </c>
      <c r="J596" s="11" t="s">
        <v>1125</v>
      </c>
      <c r="K596" s="9">
        <v>10</v>
      </c>
      <c r="L596" s="9" t="s">
        <v>1119</v>
      </c>
      <c r="M596" s="19">
        <v>6</v>
      </c>
      <c r="N596" s="9" t="s">
        <v>726</v>
      </c>
      <c r="O596" s="9">
        <v>6</v>
      </c>
      <c r="P596" s="9" t="s">
        <v>676</v>
      </c>
      <c r="Q596" t="s">
        <v>356</v>
      </c>
      <c r="R596" s="7" t="s">
        <v>613</v>
      </c>
      <c r="S596" s="11" t="s">
        <v>614</v>
      </c>
    </row>
    <row r="597" spans="1:19" hidden="1" x14ac:dyDescent="0.25">
      <c r="A597" s="6" t="s">
        <v>1168</v>
      </c>
      <c r="B597" s="258" t="s">
        <v>1280</v>
      </c>
      <c r="C597" s="206" t="s">
        <v>1936</v>
      </c>
      <c r="E597" s="11">
        <v>4</v>
      </c>
      <c r="F597" s="7" t="s">
        <v>2794</v>
      </c>
      <c r="G597" s="21" t="s">
        <v>355</v>
      </c>
      <c r="H597" s="19">
        <v>3464</v>
      </c>
      <c r="I597" s="10">
        <v>45845</v>
      </c>
      <c r="J597" s="11" t="s">
        <v>1133</v>
      </c>
      <c r="K597" s="9">
        <v>4</v>
      </c>
      <c r="L597" s="9" t="s">
        <v>1119</v>
      </c>
      <c r="M597" s="19">
        <v>7</v>
      </c>
      <c r="N597" s="9" t="s">
        <v>726</v>
      </c>
      <c r="O597" s="9" t="s">
        <v>1134</v>
      </c>
      <c r="P597" s="9" t="s">
        <v>677</v>
      </c>
      <c r="Q597" t="s">
        <v>356</v>
      </c>
      <c r="R597" s="7" t="s">
        <v>611</v>
      </c>
      <c r="S597" s="11" t="s">
        <v>612</v>
      </c>
    </row>
    <row r="598" spans="1:19" hidden="1" x14ac:dyDescent="0.25">
      <c r="A598" s="6" t="s">
        <v>1168</v>
      </c>
      <c r="B598" s="258" t="s">
        <v>1280</v>
      </c>
      <c r="C598" s="206" t="s">
        <v>1937</v>
      </c>
      <c r="D598" s="8">
        <v>6</v>
      </c>
      <c r="F598" s="7" t="s">
        <v>2795</v>
      </c>
      <c r="G598" s="21" t="s">
        <v>355</v>
      </c>
      <c r="H598" s="19">
        <v>3464</v>
      </c>
      <c r="I598" s="10">
        <v>45846</v>
      </c>
      <c r="J598" s="11" t="s">
        <v>1124</v>
      </c>
      <c r="K598" s="9">
        <v>84</v>
      </c>
      <c r="L598" s="9" t="s">
        <v>1119</v>
      </c>
      <c r="M598" s="19">
        <v>4</v>
      </c>
      <c r="N598" s="9" t="s">
        <v>726</v>
      </c>
      <c r="O598" s="9">
        <v>4</v>
      </c>
      <c r="P598" s="9" t="s">
        <v>674</v>
      </c>
      <c r="Q598" t="s">
        <v>356</v>
      </c>
      <c r="R598" s="7" t="s">
        <v>611</v>
      </c>
      <c r="S598" s="11" t="s">
        <v>612</v>
      </c>
    </row>
    <row r="599" spans="1:19" hidden="1" x14ac:dyDescent="0.25">
      <c r="A599" s="6" t="s">
        <v>1168</v>
      </c>
      <c r="B599" s="258" t="s">
        <v>1280</v>
      </c>
      <c r="C599" s="206" t="s">
        <v>1938</v>
      </c>
      <c r="E599" s="11">
        <v>11</v>
      </c>
      <c r="F599" s="7" t="s">
        <v>2796</v>
      </c>
      <c r="G599" s="21" t="s">
        <v>355</v>
      </c>
      <c r="H599" s="19">
        <v>3508</v>
      </c>
      <c r="I599" s="10">
        <v>45838</v>
      </c>
      <c r="J599" s="11" t="s">
        <v>1120</v>
      </c>
      <c r="K599" s="9">
        <v>11</v>
      </c>
      <c r="L599" s="9" t="s">
        <v>1119</v>
      </c>
      <c r="M599" s="19">
        <v>3</v>
      </c>
      <c r="N599" s="9" t="s">
        <v>726</v>
      </c>
      <c r="O599" s="9">
        <v>3</v>
      </c>
      <c r="P599" s="9" t="s">
        <v>673</v>
      </c>
      <c r="Q599" t="s">
        <v>356</v>
      </c>
      <c r="R599" s="7" t="s">
        <v>615</v>
      </c>
      <c r="S599" s="11" t="s">
        <v>616</v>
      </c>
    </row>
    <row r="600" spans="1:19" hidden="1" x14ac:dyDescent="0.25">
      <c r="A600" s="6" t="s">
        <v>1168</v>
      </c>
      <c r="B600" s="258" t="s">
        <v>1280</v>
      </c>
      <c r="C600" s="206" t="s">
        <v>1939</v>
      </c>
      <c r="E600" s="11">
        <v>2</v>
      </c>
      <c r="F600" s="7" t="s">
        <v>2797</v>
      </c>
      <c r="G600" s="21" t="s">
        <v>355</v>
      </c>
      <c r="H600" s="19">
        <v>3508</v>
      </c>
      <c r="I600" s="10">
        <v>45846</v>
      </c>
      <c r="J600" s="11" t="s">
        <v>2693</v>
      </c>
      <c r="K600" s="9">
        <v>2</v>
      </c>
      <c r="L600" s="9" t="s">
        <v>1119</v>
      </c>
      <c r="M600" s="19">
        <v>9</v>
      </c>
      <c r="N600" s="9" t="s">
        <v>726</v>
      </c>
      <c r="O600" s="9" t="s">
        <v>1134</v>
      </c>
      <c r="P600" s="9" t="s">
        <v>677</v>
      </c>
      <c r="Q600" t="s">
        <v>356</v>
      </c>
      <c r="R600" s="7" t="s">
        <v>615</v>
      </c>
      <c r="S600" s="11" t="s">
        <v>616</v>
      </c>
    </row>
    <row r="601" spans="1:19" hidden="1" x14ac:dyDescent="0.25">
      <c r="A601" s="6" t="s">
        <v>1168</v>
      </c>
      <c r="B601" s="258" t="s">
        <v>1280</v>
      </c>
      <c r="C601" s="206" t="s">
        <v>1940</v>
      </c>
      <c r="E601" s="11">
        <v>5</v>
      </c>
      <c r="F601" s="7" t="s">
        <v>2798</v>
      </c>
      <c r="G601" s="21" t="s">
        <v>355</v>
      </c>
      <c r="H601" s="19">
        <v>3508</v>
      </c>
      <c r="I601" s="10">
        <v>45883</v>
      </c>
      <c r="J601" s="11" t="s">
        <v>1120</v>
      </c>
      <c r="K601" s="9">
        <v>5</v>
      </c>
      <c r="L601" s="9" t="s">
        <v>1119</v>
      </c>
      <c r="M601" s="19">
        <v>3</v>
      </c>
      <c r="N601" s="9" t="s">
        <v>726</v>
      </c>
      <c r="O601" s="9">
        <v>3</v>
      </c>
      <c r="P601" s="9" t="s">
        <v>673</v>
      </c>
      <c r="Q601" t="s">
        <v>356</v>
      </c>
      <c r="R601" s="7" t="s">
        <v>615</v>
      </c>
      <c r="S601" s="11" t="s">
        <v>616</v>
      </c>
    </row>
    <row r="602" spans="1:19" hidden="1" x14ac:dyDescent="0.25">
      <c r="A602" s="6" t="s">
        <v>1168</v>
      </c>
      <c r="B602" s="258" t="s">
        <v>1280</v>
      </c>
      <c r="C602" s="206" t="s">
        <v>1941</v>
      </c>
      <c r="E602" s="11">
        <v>6</v>
      </c>
      <c r="F602" s="7" t="s">
        <v>2799</v>
      </c>
      <c r="G602" s="21" t="s">
        <v>355</v>
      </c>
      <c r="H602" s="19">
        <v>3522</v>
      </c>
      <c r="I602" s="10">
        <v>45874</v>
      </c>
      <c r="J602" s="11" t="s">
        <v>1120</v>
      </c>
      <c r="K602" s="9">
        <v>6</v>
      </c>
      <c r="L602" s="9" t="s">
        <v>1119</v>
      </c>
      <c r="M602" s="19">
        <v>3</v>
      </c>
      <c r="N602" s="9" t="s">
        <v>726</v>
      </c>
      <c r="O602" s="9">
        <v>3</v>
      </c>
      <c r="P602" s="9" t="s">
        <v>673</v>
      </c>
      <c r="Q602" t="s">
        <v>356</v>
      </c>
      <c r="R602" s="7" t="s">
        <v>617</v>
      </c>
      <c r="S602" s="11" t="s">
        <v>618</v>
      </c>
    </row>
    <row r="603" spans="1:19" hidden="1" x14ac:dyDescent="0.25">
      <c r="A603" s="6" t="s">
        <v>1168</v>
      </c>
      <c r="B603" s="258" t="s">
        <v>1280</v>
      </c>
      <c r="C603" s="206" t="s">
        <v>1942</v>
      </c>
      <c r="E603" s="11">
        <v>9</v>
      </c>
      <c r="F603" s="7" t="s">
        <v>2800</v>
      </c>
      <c r="G603" s="21" t="s">
        <v>355</v>
      </c>
      <c r="H603" s="19">
        <v>3522</v>
      </c>
      <c r="I603" s="10">
        <v>45882</v>
      </c>
      <c r="J603" s="11" t="s">
        <v>1136</v>
      </c>
      <c r="K603" s="9">
        <v>9</v>
      </c>
      <c r="L603" s="9" t="s">
        <v>1122</v>
      </c>
      <c r="M603" s="19">
        <v>5</v>
      </c>
      <c r="N603" s="9" t="s">
        <v>726</v>
      </c>
      <c r="O603" s="9">
        <v>5</v>
      </c>
      <c r="P603" s="9" t="s">
        <v>675</v>
      </c>
      <c r="Q603" t="s">
        <v>356</v>
      </c>
      <c r="R603" s="7" t="s">
        <v>617</v>
      </c>
      <c r="S603" s="11" t="s">
        <v>618</v>
      </c>
    </row>
    <row r="604" spans="1:19" hidden="1" x14ac:dyDescent="0.25">
      <c r="A604" s="6" t="s">
        <v>1168</v>
      </c>
      <c r="B604" s="258" t="s">
        <v>1280</v>
      </c>
      <c r="C604" s="206" t="s">
        <v>1943</v>
      </c>
      <c r="E604" s="11">
        <v>6</v>
      </c>
      <c r="F604" s="7" t="s">
        <v>2801</v>
      </c>
      <c r="G604" s="21" t="s">
        <v>355</v>
      </c>
      <c r="H604" s="19">
        <v>3464</v>
      </c>
      <c r="I604" s="10">
        <v>45875</v>
      </c>
      <c r="J604" s="11" t="s">
        <v>1124</v>
      </c>
      <c r="K604" s="9">
        <v>6</v>
      </c>
      <c r="L604" s="9" t="s">
        <v>1119</v>
      </c>
      <c r="M604" s="19">
        <v>4</v>
      </c>
      <c r="N604" s="9" t="s">
        <v>726</v>
      </c>
      <c r="O604" s="9">
        <v>4</v>
      </c>
      <c r="P604" s="9" t="s">
        <v>674</v>
      </c>
      <c r="Q604" t="s">
        <v>356</v>
      </c>
      <c r="R604" s="7" t="s">
        <v>611</v>
      </c>
      <c r="S604" s="11" t="s">
        <v>612</v>
      </c>
    </row>
    <row r="605" spans="1:19" hidden="1" x14ac:dyDescent="0.25">
      <c r="A605" s="6" t="s">
        <v>1168</v>
      </c>
      <c r="B605" s="258" t="s">
        <v>1280</v>
      </c>
      <c r="C605" s="206" t="s">
        <v>1944</v>
      </c>
      <c r="E605" s="11">
        <v>4</v>
      </c>
      <c r="F605" s="7" t="s">
        <v>2802</v>
      </c>
      <c r="G605" s="21" t="s">
        <v>355</v>
      </c>
      <c r="H605" s="19">
        <v>3464</v>
      </c>
      <c r="I605" s="10">
        <v>45874</v>
      </c>
      <c r="J605" s="11" t="s">
        <v>1136</v>
      </c>
      <c r="K605" s="9">
        <v>4</v>
      </c>
      <c r="L605" s="9" t="s">
        <v>1122</v>
      </c>
      <c r="M605" s="19">
        <v>5</v>
      </c>
      <c r="N605" s="9" t="s">
        <v>726</v>
      </c>
      <c r="O605" s="9">
        <v>5</v>
      </c>
      <c r="P605" s="9" t="s">
        <v>675</v>
      </c>
      <c r="Q605" t="s">
        <v>356</v>
      </c>
      <c r="R605" s="7" t="s">
        <v>611</v>
      </c>
      <c r="S605" s="11" t="s">
        <v>612</v>
      </c>
    </row>
    <row r="606" spans="1:19" hidden="1" x14ac:dyDescent="0.25">
      <c r="A606" s="6" t="s">
        <v>1168</v>
      </c>
      <c r="B606" s="258" t="s">
        <v>1280</v>
      </c>
      <c r="C606" s="206" t="s">
        <v>1945</v>
      </c>
      <c r="E606" s="11">
        <v>11</v>
      </c>
      <c r="F606" s="7" t="s">
        <v>2803</v>
      </c>
      <c r="G606" s="21" t="s">
        <v>355</v>
      </c>
      <c r="H606" s="19">
        <v>3508</v>
      </c>
      <c r="I606" s="10">
        <v>45846</v>
      </c>
      <c r="J606" s="11" t="s">
        <v>1121</v>
      </c>
      <c r="K606" s="9">
        <v>11</v>
      </c>
      <c r="L606" s="9" t="s">
        <v>1122</v>
      </c>
      <c r="M606" s="19">
        <v>3</v>
      </c>
      <c r="N606" s="9" t="s">
        <v>726</v>
      </c>
      <c r="O606" s="9">
        <v>3</v>
      </c>
      <c r="P606" s="9" t="s">
        <v>673</v>
      </c>
      <c r="Q606" t="s">
        <v>356</v>
      </c>
      <c r="R606" s="7" t="s">
        <v>615</v>
      </c>
      <c r="S606" s="11" t="s">
        <v>616</v>
      </c>
    </row>
    <row r="607" spans="1:19" hidden="1" x14ac:dyDescent="0.25">
      <c r="A607" s="6" t="s">
        <v>1168</v>
      </c>
      <c r="B607" s="258" t="s">
        <v>1280</v>
      </c>
      <c r="C607" s="206" t="s">
        <v>1946</v>
      </c>
      <c r="E607" s="11">
        <v>11</v>
      </c>
      <c r="F607" s="7" t="s">
        <v>2804</v>
      </c>
      <c r="G607" s="21" t="s">
        <v>355</v>
      </c>
      <c r="H607" s="19">
        <v>3464</v>
      </c>
      <c r="I607" s="10">
        <v>45880</v>
      </c>
      <c r="J607" s="11" t="s">
        <v>1141</v>
      </c>
      <c r="K607" s="9">
        <v>11</v>
      </c>
      <c r="L607" s="9" t="s">
        <v>1130</v>
      </c>
      <c r="M607" s="19">
        <v>22</v>
      </c>
      <c r="N607" s="9" t="s">
        <v>727</v>
      </c>
      <c r="O607" s="9" t="s">
        <v>1128</v>
      </c>
      <c r="P607" s="9" t="s">
        <v>680</v>
      </c>
      <c r="Q607" t="s">
        <v>356</v>
      </c>
      <c r="R607" s="7" t="s">
        <v>611</v>
      </c>
      <c r="S607" s="11" t="s">
        <v>612</v>
      </c>
    </row>
    <row r="608" spans="1:19" hidden="1" x14ac:dyDescent="0.25">
      <c r="A608" s="6" t="s">
        <v>1168</v>
      </c>
      <c r="B608" s="258" t="s">
        <v>1280</v>
      </c>
      <c r="C608" s="206" t="s">
        <v>1947</v>
      </c>
      <c r="D608" s="8">
        <v>2</v>
      </c>
      <c r="E608" s="11">
        <v>4</v>
      </c>
      <c r="F608" s="7" t="s">
        <v>2805</v>
      </c>
      <c r="G608" s="21" t="s">
        <v>355</v>
      </c>
      <c r="H608" s="19">
        <v>3464</v>
      </c>
      <c r="I608" s="10">
        <v>45880</v>
      </c>
      <c r="J608" s="11" t="s">
        <v>2302</v>
      </c>
      <c r="K608" s="9">
        <v>32</v>
      </c>
      <c r="L608" s="9" t="s">
        <v>1129</v>
      </c>
      <c r="M608" s="19">
        <v>22</v>
      </c>
      <c r="N608" s="9" t="s">
        <v>727</v>
      </c>
      <c r="O608" s="9" t="s">
        <v>1128</v>
      </c>
      <c r="P608" s="9" t="s">
        <v>680</v>
      </c>
      <c r="Q608" t="s">
        <v>356</v>
      </c>
      <c r="R608" s="7" t="s">
        <v>611</v>
      </c>
      <c r="S608" s="11" t="s">
        <v>612</v>
      </c>
    </row>
    <row r="609" spans="1:19" hidden="1" x14ac:dyDescent="0.25">
      <c r="A609" s="6" t="s">
        <v>1168</v>
      </c>
      <c r="B609" s="258" t="s">
        <v>1280</v>
      </c>
      <c r="C609" s="206" t="s">
        <v>1948</v>
      </c>
      <c r="E609" s="11">
        <v>7</v>
      </c>
      <c r="F609" s="7" t="s">
        <v>2806</v>
      </c>
      <c r="G609" s="21" t="s">
        <v>355</v>
      </c>
      <c r="H609" s="19">
        <v>3464</v>
      </c>
      <c r="I609" s="10">
        <v>45847</v>
      </c>
      <c r="J609" s="11" t="s">
        <v>1126</v>
      </c>
      <c r="K609" s="9">
        <v>7</v>
      </c>
      <c r="L609" s="9" t="s">
        <v>1119</v>
      </c>
      <c r="M609" s="19">
        <v>1</v>
      </c>
      <c r="N609" s="9" t="s">
        <v>726</v>
      </c>
      <c r="O609" s="9">
        <v>1</v>
      </c>
      <c r="P609" s="9" t="s">
        <v>671</v>
      </c>
      <c r="Q609" t="s">
        <v>356</v>
      </c>
      <c r="R609" s="7" t="s">
        <v>611</v>
      </c>
      <c r="S609" s="11" t="s">
        <v>612</v>
      </c>
    </row>
    <row r="610" spans="1:19" hidden="1" x14ac:dyDescent="0.25">
      <c r="A610" s="6" t="s">
        <v>1168</v>
      </c>
      <c r="B610" s="258" t="s">
        <v>1280</v>
      </c>
      <c r="C610" s="206" t="s">
        <v>1949</v>
      </c>
      <c r="E610" s="11">
        <v>11</v>
      </c>
      <c r="F610" s="7" t="s">
        <v>2807</v>
      </c>
      <c r="G610" s="21" t="s">
        <v>355</v>
      </c>
      <c r="H610" s="19">
        <v>3464</v>
      </c>
      <c r="I610" s="10">
        <v>45828</v>
      </c>
      <c r="J610" s="11" t="s">
        <v>1126</v>
      </c>
      <c r="K610" s="9">
        <v>11</v>
      </c>
      <c r="L610" s="9" t="s">
        <v>1119</v>
      </c>
      <c r="M610" s="19">
        <v>1</v>
      </c>
      <c r="N610" s="9" t="s">
        <v>726</v>
      </c>
      <c r="O610" s="9">
        <v>1</v>
      </c>
      <c r="P610" s="9" t="s">
        <v>671</v>
      </c>
      <c r="Q610" t="s">
        <v>356</v>
      </c>
      <c r="R610" s="7" t="s">
        <v>611</v>
      </c>
      <c r="S610" s="11" t="s">
        <v>612</v>
      </c>
    </row>
    <row r="611" spans="1:19" hidden="1" x14ac:dyDescent="0.25">
      <c r="A611" s="6" t="s">
        <v>1168</v>
      </c>
      <c r="B611" s="258" t="s">
        <v>1280</v>
      </c>
      <c r="C611" s="206" t="s">
        <v>1950</v>
      </c>
      <c r="E611" s="11">
        <v>3</v>
      </c>
      <c r="F611" s="7" t="s">
        <v>2808</v>
      </c>
      <c r="G611" s="21" t="s">
        <v>355</v>
      </c>
      <c r="H611" s="19">
        <v>3464</v>
      </c>
      <c r="I611" s="10">
        <v>45820</v>
      </c>
      <c r="J611" s="11" t="s">
        <v>1126</v>
      </c>
      <c r="K611" s="9">
        <v>3</v>
      </c>
      <c r="L611" s="9" t="s">
        <v>1119</v>
      </c>
      <c r="M611" s="19">
        <v>1</v>
      </c>
      <c r="N611" s="9" t="s">
        <v>726</v>
      </c>
      <c r="O611" s="9">
        <v>1</v>
      </c>
      <c r="P611" s="9" t="s">
        <v>671</v>
      </c>
      <c r="Q611" t="s">
        <v>356</v>
      </c>
      <c r="R611" s="7" t="s">
        <v>611</v>
      </c>
      <c r="S611" s="11" t="s">
        <v>612</v>
      </c>
    </row>
    <row r="612" spans="1:19" hidden="1" x14ac:dyDescent="0.25">
      <c r="A612" s="6" t="s">
        <v>1168</v>
      </c>
      <c r="B612" s="8" t="s">
        <v>1026</v>
      </c>
      <c r="C612" s="206" t="s">
        <v>1951</v>
      </c>
      <c r="D612" s="8">
        <v>15</v>
      </c>
      <c r="E612" s="11">
        <v>3</v>
      </c>
      <c r="F612" s="7" t="s">
        <v>2809</v>
      </c>
      <c r="G612" s="21" t="s">
        <v>355</v>
      </c>
      <c r="H612" s="19">
        <v>3407</v>
      </c>
      <c r="I612" s="10">
        <v>45882</v>
      </c>
      <c r="J612" s="11" t="s">
        <v>2810</v>
      </c>
      <c r="K612" s="9">
        <v>213</v>
      </c>
      <c r="L612" s="9" t="s">
        <v>1127</v>
      </c>
      <c r="M612" s="19">
        <v>21</v>
      </c>
      <c r="N612" s="9" t="s">
        <v>727</v>
      </c>
      <c r="O612" s="9" t="s">
        <v>1128</v>
      </c>
      <c r="P612" s="9" t="s">
        <v>680</v>
      </c>
      <c r="Q612" t="s">
        <v>356</v>
      </c>
      <c r="R612" s="7" t="s">
        <v>605</v>
      </c>
      <c r="S612" s="11" t="s">
        <v>606</v>
      </c>
    </row>
    <row r="613" spans="1:19" hidden="1" x14ac:dyDescent="0.25">
      <c r="A613" s="6" t="s">
        <v>1168</v>
      </c>
      <c r="B613" s="258" t="s">
        <v>1026</v>
      </c>
      <c r="C613" s="206" t="s">
        <v>1952</v>
      </c>
      <c r="E613" s="11">
        <v>5</v>
      </c>
      <c r="F613" s="7" t="s">
        <v>2809</v>
      </c>
      <c r="G613" s="21" t="s">
        <v>355</v>
      </c>
      <c r="H613" s="19">
        <v>3407</v>
      </c>
      <c r="I613" s="10">
        <v>45882</v>
      </c>
      <c r="J613" s="11" t="s">
        <v>2810</v>
      </c>
      <c r="K613" s="9">
        <v>5</v>
      </c>
      <c r="L613" s="9" t="s">
        <v>1127</v>
      </c>
      <c r="M613" s="19">
        <v>21</v>
      </c>
      <c r="N613" s="9" t="s">
        <v>727</v>
      </c>
      <c r="O613" s="9" t="s">
        <v>1128</v>
      </c>
      <c r="P613" s="9" t="s">
        <v>680</v>
      </c>
      <c r="Q613" t="s">
        <v>356</v>
      </c>
      <c r="R613" s="7" t="s">
        <v>605</v>
      </c>
      <c r="S613" s="11" t="s">
        <v>606</v>
      </c>
    </row>
    <row r="614" spans="1:19" hidden="1" x14ac:dyDescent="0.25">
      <c r="A614" s="6" t="s">
        <v>1168</v>
      </c>
      <c r="B614" s="258" t="s">
        <v>1026</v>
      </c>
      <c r="C614" s="206" t="s">
        <v>1953</v>
      </c>
      <c r="D614" s="8">
        <v>2</v>
      </c>
      <c r="F614" s="7" t="s">
        <v>2811</v>
      </c>
      <c r="G614" s="21" t="s">
        <v>355</v>
      </c>
      <c r="H614" s="19">
        <v>3464</v>
      </c>
      <c r="I614" s="10">
        <v>45814</v>
      </c>
      <c r="J614" s="11" t="s">
        <v>1137</v>
      </c>
      <c r="K614" s="9">
        <v>28</v>
      </c>
      <c r="L614" s="9" t="s">
        <v>1122</v>
      </c>
      <c r="M614" s="19">
        <v>4</v>
      </c>
      <c r="N614" s="9" t="s">
        <v>726</v>
      </c>
      <c r="O614" s="9">
        <v>4</v>
      </c>
      <c r="P614" s="9" t="s">
        <v>674</v>
      </c>
      <c r="Q614" t="s">
        <v>356</v>
      </c>
      <c r="R614" s="7" t="s">
        <v>611</v>
      </c>
      <c r="S614" s="11" t="s">
        <v>612</v>
      </c>
    </row>
    <row r="615" spans="1:19" hidden="1" x14ac:dyDescent="0.25">
      <c r="A615" s="6" t="s">
        <v>1168</v>
      </c>
      <c r="B615" s="258" t="s">
        <v>1026</v>
      </c>
      <c r="C615" s="206" t="s">
        <v>1954</v>
      </c>
      <c r="D615" s="8">
        <v>1</v>
      </c>
      <c r="E615" s="11">
        <v>7</v>
      </c>
      <c r="F615" s="7" t="s">
        <v>2812</v>
      </c>
      <c r="G615" s="21" t="s">
        <v>355</v>
      </c>
      <c r="H615" s="19">
        <v>3464</v>
      </c>
      <c r="I615" s="10">
        <v>45882</v>
      </c>
      <c r="J615" s="11" t="s">
        <v>1133</v>
      </c>
      <c r="K615" s="9">
        <v>21</v>
      </c>
      <c r="L615" s="9" t="s">
        <v>1119</v>
      </c>
      <c r="M615" s="19">
        <v>7</v>
      </c>
      <c r="N615" s="9" t="s">
        <v>726</v>
      </c>
      <c r="O615" s="9" t="s">
        <v>1134</v>
      </c>
      <c r="P615" s="9" t="s">
        <v>677</v>
      </c>
      <c r="Q615" t="s">
        <v>356</v>
      </c>
      <c r="R615" s="7" t="s">
        <v>611</v>
      </c>
      <c r="S615" s="11" t="s">
        <v>612</v>
      </c>
    </row>
    <row r="616" spans="1:19" hidden="1" x14ac:dyDescent="0.25">
      <c r="A616" s="6" t="s">
        <v>1168</v>
      </c>
      <c r="B616" s="258" t="s">
        <v>1026</v>
      </c>
      <c r="C616" s="206" t="s">
        <v>1955</v>
      </c>
      <c r="D616" s="8">
        <v>2</v>
      </c>
      <c r="E616" s="11">
        <v>1</v>
      </c>
      <c r="F616" s="7" t="s">
        <v>2812</v>
      </c>
      <c r="G616" s="21" t="s">
        <v>355</v>
      </c>
      <c r="H616" s="19">
        <v>3464</v>
      </c>
      <c r="I616" s="10">
        <v>45882</v>
      </c>
      <c r="J616" s="11" t="s">
        <v>1133</v>
      </c>
      <c r="K616" s="9">
        <v>29</v>
      </c>
      <c r="L616" s="9" t="s">
        <v>1119</v>
      </c>
      <c r="M616" s="19">
        <v>7</v>
      </c>
      <c r="N616" s="9" t="s">
        <v>726</v>
      </c>
      <c r="O616" s="9" t="s">
        <v>1134</v>
      </c>
      <c r="P616" s="9" t="s">
        <v>677</v>
      </c>
      <c r="Q616" t="s">
        <v>356</v>
      </c>
      <c r="R616" s="7" t="s">
        <v>611</v>
      </c>
      <c r="S616" s="11" t="s">
        <v>612</v>
      </c>
    </row>
    <row r="617" spans="1:19" hidden="1" x14ac:dyDescent="0.25">
      <c r="A617" s="6" t="s">
        <v>1168</v>
      </c>
      <c r="B617" s="258" t="s">
        <v>1026</v>
      </c>
      <c r="C617" s="206" t="s">
        <v>1956</v>
      </c>
      <c r="E617" s="11">
        <v>3</v>
      </c>
      <c r="F617" s="7" t="s">
        <v>2813</v>
      </c>
      <c r="G617" s="21" t="s">
        <v>355</v>
      </c>
      <c r="H617" s="19">
        <v>3508</v>
      </c>
      <c r="I617" s="10">
        <v>45826</v>
      </c>
      <c r="J617" s="11" t="s">
        <v>1133</v>
      </c>
      <c r="K617" s="9">
        <v>3</v>
      </c>
      <c r="L617" s="9" t="s">
        <v>1119</v>
      </c>
      <c r="M617" s="19">
        <v>7</v>
      </c>
      <c r="N617" s="9" t="s">
        <v>726</v>
      </c>
      <c r="O617" s="9" t="s">
        <v>1134</v>
      </c>
      <c r="P617" s="9" t="s">
        <v>677</v>
      </c>
      <c r="Q617" t="s">
        <v>356</v>
      </c>
      <c r="R617" s="7" t="s">
        <v>615</v>
      </c>
      <c r="S617" s="11" t="s">
        <v>616</v>
      </c>
    </row>
    <row r="618" spans="1:19" hidden="1" x14ac:dyDescent="0.25">
      <c r="A618" s="6" t="s">
        <v>1168</v>
      </c>
      <c r="B618" s="258" t="s">
        <v>1026</v>
      </c>
      <c r="C618" s="206" t="s">
        <v>1956</v>
      </c>
      <c r="D618" s="8">
        <v>1</v>
      </c>
      <c r="E618" s="11">
        <v>3</v>
      </c>
      <c r="F618" s="7" t="s">
        <v>2813</v>
      </c>
      <c r="G618" s="21" t="s">
        <v>355</v>
      </c>
      <c r="H618" s="19">
        <v>3508</v>
      </c>
      <c r="I618" s="10">
        <v>45826</v>
      </c>
      <c r="J618" s="11" t="s">
        <v>1133</v>
      </c>
      <c r="K618" s="9">
        <v>17</v>
      </c>
      <c r="L618" s="9" t="s">
        <v>1119</v>
      </c>
      <c r="M618" s="19">
        <v>7</v>
      </c>
      <c r="N618" s="9" t="s">
        <v>726</v>
      </c>
      <c r="O618" s="9" t="s">
        <v>1134</v>
      </c>
      <c r="P618" s="9" t="s">
        <v>677</v>
      </c>
      <c r="Q618" t="s">
        <v>356</v>
      </c>
      <c r="R618" s="7" t="s">
        <v>615</v>
      </c>
      <c r="S618" s="11" t="s">
        <v>616</v>
      </c>
    </row>
    <row r="619" spans="1:19" hidden="1" x14ac:dyDescent="0.25">
      <c r="A619" s="6" t="s">
        <v>1168</v>
      </c>
      <c r="B619" s="258" t="s">
        <v>1026</v>
      </c>
      <c r="C619" s="206" t="s">
        <v>1957</v>
      </c>
      <c r="E619" s="11">
        <v>3</v>
      </c>
      <c r="F619" s="7" t="s">
        <v>2814</v>
      </c>
      <c r="G619" s="21" t="s">
        <v>355</v>
      </c>
      <c r="H619" s="19">
        <v>3508</v>
      </c>
      <c r="I619" s="10">
        <v>45827</v>
      </c>
      <c r="J619" s="11" t="s">
        <v>1135</v>
      </c>
      <c r="K619" s="9">
        <v>3</v>
      </c>
      <c r="L619" s="9" t="s">
        <v>1122</v>
      </c>
      <c r="M619" s="19">
        <v>7</v>
      </c>
      <c r="N619" s="9" t="s">
        <v>726</v>
      </c>
      <c r="O619" s="9" t="s">
        <v>1134</v>
      </c>
      <c r="P619" s="9" t="s">
        <v>677</v>
      </c>
      <c r="Q619" t="s">
        <v>356</v>
      </c>
      <c r="R619" s="7" t="s">
        <v>615</v>
      </c>
      <c r="S619" s="11" t="s">
        <v>616</v>
      </c>
    </row>
    <row r="620" spans="1:19" hidden="1" x14ac:dyDescent="0.25">
      <c r="A620" s="6" t="s">
        <v>1168</v>
      </c>
      <c r="B620" s="258" t="s">
        <v>1026</v>
      </c>
      <c r="C620" s="206" t="s">
        <v>1958</v>
      </c>
      <c r="E620" s="11">
        <v>8</v>
      </c>
      <c r="F620" s="7" t="s">
        <v>2815</v>
      </c>
      <c r="G620" s="21" t="s">
        <v>355</v>
      </c>
      <c r="H620" s="19">
        <v>3508</v>
      </c>
      <c r="I620" s="10">
        <v>45828</v>
      </c>
      <c r="J620" s="11" t="s">
        <v>1320</v>
      </c>
      <c r="K620" s="9">
        <v>8</v>
      </c>
      <c r="L620" s="9" t="s">
        <v>1119</v>
      </c>
      <c r="M620" s="19">
        <v>8</v>
      </c>
      <c r="N620" s="9" t="s">
        <v>726</v>
      </c>
      <c r="O620" s="9" t="s">
        <v>1134</v>
      </c>
      <c r="P620" s="9" t="s">
        <v>677</v>
      </c>
      <c r="Q620" t="s">
        <v>356</v>
      </c>
      <c r="R620" s="7" t="s">
        <v>615</v>
      </c>
      <c r="S620" s="11" t="s">
        <v>616</v>
      </c>
    </row>
    <row r="621" spans="1:19" hidden="1" x14ac:dyDescent="0.25">
      <c r="A621" s="6" t="s">
        <v>1168</v>
      </c>
      <c r="B621" s="258" t="s">
        <v>1026</v>
      </c>
      <c r="C621" s="206" t="s">
        <v>1959</v>
      </c>
      <c r="E621" s="11">
        <v>2</v>
      </c>
      <c r="F621" s="7" t="s">
        <v>2816</v>
      </c>
      <c r="G621" s="21" t="s">
        <v>355</v>
      </c>
      <c r="H621" s="19">
        <v>3508</v>
      </c>
      <c r="I621" s="10">
        <v>45826</v>
      </c>
      <c r="J621" s="11" t="s">
        <v>1320</v>
      </c>
      <c r="K621" s="9">
        <v>2</v>
      </c>
      <c r="L621" s="9" t="s">
        <v>1119</v>
      </c>
      <c r="M621" s="19">
        <v>8</v>
      </c>
      <c r="N621" s="9" t="s">
        <v>726</v>
      </c>
      <c r="O621" s="9" t="s">
        <v>1134</v>
      </c>
      <c r="P621" s="9" t="s">
        <v>677</v>
      </c>
      <c r="Q621" t="s">
        <v>356</v>
      </c>
      <c r="R621" s="7" t="s">
        <v>615</v>
      </c>
      <c r="S621" s="11" t="s">
        <v>616</v>
      </c>
    </row>
    <row r="622" spans="1:19" hidden="1" x14ac:dyDescent="0.25">
      <c r="A622" s="6" t="s">
        <v>1168</v>
      </c>
      <c r="B622" s="258" t="s">
        <v>1026</v>
      </c>
      <c r="C622" s="206" t="s">
        <v>1960</v>
      </c>
      <c r="D622" s="8">
        <v>1</v>
      </c>
      <c r="F622" s="7" t="s">
        <v>2817</v>
      </c>
      <c r="G622" s="21" t="s">
        <v>355</v>
      </c>
      <c r="H622" s="19">
        <v>3508</v>
      </c>
      <c r="I622" s="10">
        <v>45827</v>
      </c>
      <c r="J622" s="11" t="s">
        <v>1153</v>
      </c>
      <c r="K622" s="9">
        <v>14</v>
      </c>
      <c r="L622" s="9" t="s">
        <v>1122</v>
      </c>
      <c r="M622" s="19">
        <v>8</v>
      </c>
      <c r="N622" s="9" t="s">
        <v>726</v>
      </c>
      <c r="O622" s="9" t="s">
        <v>1134</v>
      </c>
      <c r="P622" s="9" t="s">
        <v>677</v>
      </c>
      <c r="Q622" t="s">
        <v>356</v>
      </c>
      <c r="R622" s="7" t="s">
        <v>615</v>
      </c>
      <c r="S622" s="11" t="s">
        <v>616</v>
      </c>
    </row>
    <row r="623" spans="1:19" hidden="1" x14ac:dyDescent="0.25">
      <c r="A623" s="6" t="s">
        <v>1168</v>
      </c>
      <c r="B623" s="258" t="s">
        <v>1026</v>
      </c>
      <c r="C623" s="206" t="s">
        <v>1961</v>
      </c>
      <c r="D623" s="8">
        <v>1</v>
      </c>
      <c r="F623" s="7" t="s">
        <v>2818</v>
      </c>
      <c r="G623" s="21" t="s">
        <v>355</v>
      </c>
      <c r="H623" s="19">
        <v>3464</v>
      </c>
      <c r="I623" s="10">
        <v>45834</v>
      </c>
      <c r="J623" s="11" t="s">
        <v>1121</v>
      </c>
      <c r="K623" s="9">
        <v>14</v>
      </c>
      <c r="L623" s="9" t="s">
        <v>1122</v>
      </c>
      <c r="M623" s="19">
        <v>3</v>
      </c>
      <c r="N623" s="9" t="s">
        <v>726</v>
      </c>
      <c r="O623" s="9">
        <v>3</v>
      </c>
      <c r="P623" s="9" t="s">
        <v>673</v>
      </c>
      <c r="Q623" t="s">
        <v>356</v>
      </c>
      <c r="R623" s="7" t="s">
        <v>611</v>
      </c>
      <c r="S623" s="11" t="s">
        <v>612</v>
      </c>
    </row>
    <row r="624" spans="1:19" hidden="1" x14ac:dyDescent="0.25">
      <c r="A624" s="6" t="s">
        <v>1168</v>
      </c>
      <c r="B624" s="258" t="s">
        <v>1026</v>
      </c>
      <c r="C624" s="206" t="s">
        <v>1962</v>
      </c>
      <c r="E624" s="11">
        <v>2</v>
      </c>
      <c r="F624" s="7" t="s">
        <v>2819</v>
      </c>
      <c r="G624" s="21" t="s">
        <v>355</v>
      </c>
      <c r="H624" s="19">
        <v>3514</v>
      </c>
      <c r="I624" s="10">
        <v>45834</v>
      </c>
      <c r="J624" s="11" t="s">
        <v>1153</v>
      </c>
      <c r="K624" s="9">
        <v>2</v>
      </c>
      <c r="L624" s="9" t="s">
        <v>1122</v>
      </c>
      <c r="M624" s="19">
        <v>8</v>
      </c>
      <c r="N624" s="9" t="s">
        <v>726</v>
      </c>
      <c r="O624" s="9" t="s">
        <v>1134</v>
      </c>
      <c r="P624" s="9" t="s">
        <v>677</v>
      </c>
      <c r="Q624" t="s">
        <v>356</v>
      </c>
      <c r="R624" s="7" t="s">
        <v>615</v>
      </c>
      <c r="S624" s="11" t="s">
        <v>616</v>
      </c>
    </row>
    <row r="625" spans="1:19" hidden="1" x14ac:dyDescent="0.25">
      <c r="A625" s="6" t="s">
        <v>1168</v>
      </c>
      <c r="B625" s="258" t="s">
        <v>1026</v>
      </c>
      <c r="C625" s="206" t="s">
        <v>1963</v>
      </c>
      <c r="E625" s="11">
        <v>10</v>
      </c>
      <c r="F625" s="7" t="s">
        <v>2820</v>
      </c>
      <c r="G625" s="21" t="s">
        <v>355</v>
      </c>
      <c r="H625" s="19">
        <v>3514</v>
      </c>
      <c r="I625" s="10">
        <v>45833</v>
      </c>
      <c r="J625" s="11" t="s">
        <v>1136</v>
      </c>
      <c r="K625" s="9">
        <v>10</v>
      </c>
      <c r="L625" s="9" t="s">
        <v>1122</v>
      </c>
      <c r="M625" s="19">
        <v>5</v>
      </c>
      <c r="N625" s="9" t="s">
        <v>726</v>
      </c>
      <c r="O625" s="9">
        <v>5</v>
      </c>
      <c r="P625" s="9" t="s">
        <v>675</v>
      </c>
      <c r="Q625" t="s">
        <v>356</v>
      </c>
      <c r="R625" s="7" t="s">
        <v>615</v>
      </c>
      <c r="S625" s="11" t="s">
        <v>616</v>
      </c>
    </row>
    <row r="626" spans="1:19" hidden="1" x14ac:dyDescent="0.25">
      <c r="A626" s="6" t="s">
        <v>1168</v>
      </c>
      <c r="B626" s="258" t="s">
        <v>1026</v>
      </c>
      <c r="C626" s="206" t="s">
        <v>1964</v>
      </c>
      <c r="D626" s="8">
        <v>2</v>
      </c>
      <c r="F626" s="7" t="s">
        <v>2720</v>
      </c>
      <c r="G626" s="21" t="s">
        <v>355</v>
      </c>
      <c r="H626" s="19">
        <v>3514</v>
      </c>
      <c r="I626" s="10">
        <v>45854</v>
      </c>
      <c r="J626" s="11" t="s">
        <v>1124</v>
      </c>
      <c r="K626" s="9">
        <v>28</v>
      </c>
      <c r="L626" s="9" t="s">
        <v>1119</v>
      </c>
      <c r="M626" s="19">
        <v>4</v>
      </c>
      <c r="N626" s="9" t="s">
        <v>726</v>
      </c>
      <c r="O626" s="9">
        <v>4</v>
      </c>
      <c r="P626" s="9" t="s">
        <v>674</v>
      </c>
      <c r="Q626" t="s">
        <v>356</v>
      </c>
      <c r="R626" s="7" t="s">
        <v>615</v>
      </c>
      <c r="S626" s="11" t="s">
        <v>616</v>
      </c>
    </row>
    <row r="627" spans="1:19" hidden="1" x14ac:dyDescent="0.25">
      <c r="A627" s="6" t="s">
        <v>1168</v>
      </c>
      <c r="B627" s="258" t="s">
        <v>1026</v>
      </c>
      <c r="C627" s="206" t="s">
        <v>1965</v>
      </c>
      <c r="D627" s="8">
        <v>3</v>
      </c>
      <c r="E627" s="11">
        <v>4</v>
      </c>
      <c r="F627" s="7" t="s">
        <v>2736</v>
      </c>
      <c r="G627" s="21" t="s">
        <v>355</v>
      </c>
      <c r="H627" s="19">
        <v>3514</v>
      </c>
      <c r="I627" s="10">
        <v>45854</v>
      </c>
      <c r="J627" s="11" t="s">
        <v>1123</v>
      </c>
      <c r="K627" s="9">
        <v>46</v>
      </c>
      <c r="L627" s="9" t="s">
        <v>1119</v>
      </c>
      <c r="M627" s="19">
        <v>5</v>
      </c>
      <c r="N627" s="9" t="s">
        <v>726</v>
      </c>
      <c r="O627" s="9">
        <v>5</v>
      </c>
      <c r="P627" s="9" t="s">
        <v>675</v>
      </c>
      <c r="Q627" t="s">
        <v>356</v>
      </c>
      <c r="R627" s="7" t="s">
        <v>615</v>
      </c>
      <c r="S627" s="11" t="s">
        <v>616</v>
      </c>
    </row>
    <row r="628" spans="1:19" hidden="1" x14ac:dyDescent="0.25">
      <c r="A628" s="6" t="s">
        <v>1168</v>
      </c>
      <c r="B628" s="8" t="s">
        <v>1027</v>
      </c>
      <c r="C628" s="206" t="s">
        <v>1966</v>
      </c>
      <c r="D628" s="8">
        <v>8</v>
      </c>
      <c r="E628" s="11">
        <v>2</v>
      </c>
      <c r="F628" s="7" t="s">
        <v>2599</v>
      </c>
      <c r="G628" s="21" t="s">
        <v>355</v>
      </c>
      <c r="H628" s="19">
        <v>2306</v>
      </c>
      <c r="I628" s="10">
        <v>45889</v>
      </c>
      <c r="J628" s="11" t="s">
        <v>2316</v>
      </c>
      <c r="K628" s="9">
        <v>114</v>
      </c>
      <c r="L628" s="9" t="s">
        <v>1129</v>
      </c>
      <c r="M628" s="19">
        <v>15</v>
      </c>
      <c r="N628" s="9" t="s">
        <v>727</v>
      </c>
      <c r="O628" s="9" t="s">
        <v>1128</v>
      </c>
      <c r="P628" s="9" t="s">
        <v>680</v>
      </c>
      <c r="Q628" t="s">
        <v>356</v>
      </c>
      <c r="R628" s="7" t="s">
        <v>688</v>
      </c>
      <c r="S628" s="11">
        <v>2306</v>
      </c>
    </row>
    <row r="629" spans="1:19" hidden="1" x14ac:dyDescent="0.25">
      <c r="A629" s="6" t="s">
        <v>1168</v>
      </c>
      <c r="B629" s="258" t="s">
        <v>1027</v>
      </c>
      <c r="C629" s="206" t="s">
        <v>1967</v>
      </c>
      <c r="E629" s="11">
        <v>7</v>
      </c>
      <c r="F629" s="7" t="s">
        <v>2653</v>
      </c>
      <c r="G629" s="21" t="s">
        <v>355</v>
      </c>
      <c r="H629" s="19">
        <v>2306</v>
      </c>
      <c r="I629" s="10">
        <v>45889</v>
      </c>
      <c r="J629" s="11" t="s">
        <v>1126</v>
      </c>
      <c r="K629" s="9">
        <v>7</v>
      </c>
      <c r="L629" s="9" t="s">
        <v>1119</v>
      </c>
      <c r="M629" s="19">
        <v>1</v>
      </c>
      <c r="N629" s="9" t="s">
        <v>726</v>
      </c>
      <c r="O629" s="9">
        <v>1</v>
      </c>
      <c r="P629" s="9" t="s">
        <v>671</v>
      </c>
      <c r="Q629" t="s">
        <v>356</v>
      </c>
      <c r="R629" s="7" t="s">
        <v>688</v>
      </c>
      <c r="S629" s="11">
        <v>2306</v>
      </c>
    </row>
    <row r="630" spans="1:19" hidden="1" x14ac:dyDescent="0.25">
      <c r="A630" s="6" t="s">
        <v>1174</v>
      </c>
      <c r="B630" s="8" t="s">
        <v>1028</v>
      </c>
      <c r="C630" s="206" t="s">
        <v>1968</v>
      </c>
      <c r="D630" s="8">
        <v>16</v>
      </c>
      <c r="F630" s="7" t="s">
        <v>2821</v>
      </c>
      <c r="G630" s="21" t="s">
        <v>144</v>
      </c>
      <c r="H630" s="19">
        <v>129</v>
      </c>
      <c r="I630" s="10">
        <v>45875</v>
      </c>
      <c r="J630" s="11" t="s">
        <v>1126</v>
      </c>
      <c r="K630" s="9">
        <v>224</v>
      </c>
      <c r="L630" s="9" t="s">
        <v>1119</v>
      </c>
      <c r="M630" s="19">
        <v>1</v>
      </c>
      <c r="N630" s="9" t="s">
        <v>726</v>
      </c>
      <c r="O630" s="9">
        <v>1</v>
      </c>
      <c r="P630" s="9" t="s">
        <v>671</v>
      </c>
      <c r="Q630" t="s">
        <v>145</v>
      </c>
      <c r="R630" s="7" t="s">
        <v>490</v>
      </c>
      <c r="S630" s="11" t="s">
        <v>491</v>
      </c>
    </row>
    <row r="631" spans="1:19" hidden="1" x14ac:dyDescent="0.25">
      <c r="A631" s="6" t="s">
        <v>1174</v>
      </c>
      <c r="B631" s="258" t="s">
        <v>1028</v>
      </c>
      <c r="C631" s="206" t="s">
        <v>1969</v>
      </c>
      <c r="D631" s="8">
        <v>1</v>
      </c>
      <c r="F631" s="7" t="s">
        <v>2822</v>
      </c>
      <c r="G631" s="21" t="s">
        <v>144</v>
      </c>
      <c r="H631" s="19">
        <v>257</v>
      </c>
      <c r="I631" s="10">
        <v>45883</v>
      </c>
      <c r="J631" s="11" t="s">
        <v>1126</v>
      </c>
      <c r="K631" s="9">
        <v>14</v>
      </c>
      <c r="L631" s="9" t="s">
        <v>1119</v>
      </c>
      <c r="M631" s="19">
        <v>1</v>
      </c>
      <c r="N631" s="9" t="s">
        <v>726</v>
      </c>
      <c r="O631" s="9">
        <v>1</v>
      </c>
      <c r="P631" s="9" t="s">
        <v>671</v>
      </c>
      <c r="Q631" t="s">
        <v>145</v>
      </c>
      <c r="R631" s="7" t="s">
        <v>507</v>
      </c>
      <c r="S631" s="11" t="s">
        <v>508</v>
      </c>
    </row>
    <row r="632" spans="1:19" hidden="1" x14ac:dyDescent="0.25">
      <c r="A632" s="6" t="s">
        <v>1174</v>
      </c>
      <c r="B632" s="258" t="s">
        <v>1028</v>
      </c>
      <c r="C632" s="190" t="s">
        <v>1970</v>
      </c>
      <c r="D632" s="8">
        <v>3</v>
      </c>
      <c r="F632" s="7" t="s">
        <v>2823</v>
      </c>
      <c r="G632" s="21" t="s">
        <v>355</v>
      </c>
      <c r="H632" s="19">
        <v>3407</v>
      </c>
      <c r="I632" s="10">
        <v>45876</v>
      </c>
      <c r="J632" s="11" t="s">
        <v>1118</v>
      </c>
      <c r="K632" s="9">
        <v>42</v>
      </c>
      <c r="L632" s="9" t="s">
        <v>1119</v>
      </c>
      <c r="M632" s="19">
        <v>2</v>
      </c>
      <c r="N632" s="9" t="s">
        <v>726</v>
      </c>
      <c r="O632" s="9">
        <v>2</v>
      </c>
      <c r="P632" s="9" t="s">
        <v>672</v>
      </c>
      <c r="Q632" t="s">
        <v>356</v>
      </c>
      <c r="R632" s="7" t="s">
        <v>605</v>
      </c>
      <c r="S632" s="11" t="s">
        <v>606</v>
      </c>
    </row>
    <row r="633" spans="1:19" hidden="1" x14ac:dyDescent="0.25">
      <c r="A633" s="6" t="s">
        <v>1174</v>
      </c>
      <c r="B633" s="258" t="s">
        <v>1028</v>
      </c>
      <c r="C633" s="190" t="s">
        <v>1971</v>
      </c>
      <c r="D633" s="8">
        <v>5</v>
      </c>
      <c r="F633" s="7" t="s">
        <v>2824</v>
      </c>
      <c r="G633" s="21" t="s">
        <v>355</v>
      </c>
      <c r="H633" s="19">
        <v>2306</v>
      </c>
      <c r="I633" s="10">
        <v>45845</v>
      </c>
      <c r="J633" s="11" t="s">
        <v>1118</v>
      </c>
      <c r="K633" s="9">
        <v>70</v>
      </c>
      <c r="L633" s="9" t="s">
        <v>1119</v>
      </c>
      <c r="M633" s="19">
        <v>2</v>
      </c>
      <c r="N633" s="9" t="s">
        <v>726</v>
      </c>
      <c r="O633" s="9">
        <v>2</v>
      </c>
      <c r="P633" s="9" t="s">
        <v>672</v>
      </c>
      <c r="Q633" t="s">
        <v>356</v>
      </c>
      <c r="R633" s="7" t="s">
        <v>688</v>
      </c>
      <c r="S633" s="11">
        <v>2306</v>
      </c>
    </row>
    <row r="634" spans="1:19" hidden="1" x14ac:dyDescent="0.25">
      <c r="A634" s="6" t="s">
        <v>1174</v>
      </c>
      <c r="B634" s="258" t="s">
        <v>1028</v>
      </c>
      <c r="C634" s="190" t="s">
        <v>1972</v>
      </c>
      <c r="E634" s="11">
        <v>2</v>
      </c>
      <c r="F634" s="7" t="s">
        <v>2825</v>
      </c>
      <c r="G634" s="21" t="s">
        <v>355</v>
      </c>
      <c r="H634" s="19">
        <v>2306</v>
      </c>
      <c r="I634" s="10">
        <v>45847</v>
      </c>
      <c r="J634" s="11" t="s">
        <v>1139</v>
      </c>
      <c r="K634" s="9">
        <v>2</v>
      </c>
      <c r="L634" s="9" t="s">
        <v>1140</v>
      </c>
      <c r="M634" s="19">
        <v>2</v>
      </c>
      <c r="N634" s="9" t="s">
        <v>726</v>
      </c>
      <c r="O634" s="9">
        <v>2</v>
      </c>
      <c r="P634" s="9" t="s">
        <v>672</v>
      </c>
      <c r="Q634" t="s">
        <v>356</v>
      </c>
      <c r="R634" s="7" t="s">
        <v>688</v>
      </c>
      <c r="S634" s="11">
        <v>2306</v>
      </c>
    </row>
    <row r="635" spans="1:19" hidden="1" x14ac:dyDescent="0.25">
      <c r="A635" s="6" t="s">
        <v>1174</v>
      </c>
      <c r="B635" s="258" t="s">
        <v>1028</v>
      </c>
      <c r="C635" s="190" t="s">
        <v>1973</v>
      </c>
      <c r="D635" s="8">
        <v>13</v>
      </c>
      <c r="E635" s="11">
        <v>7</v>
      </c>
      <c r="F635" s="7" t="s">
        <v>2826</v>
      </c>
      <c r="G635" s="21" t="s">
        <v>355</v>
      </c>
      <c r="H635" s="19">
        <v>2306</v>
      </c>
      <c r="I635" s="10">
        <v>45847</v>
      </c>
      <c r="J635" s="11" t="s">
        <v>1118</v>
      </c>
      <c r="K635" s="9">
        <v>189</v>
      </c>
      <c r="L635" s="9" t="s">
        <v>1119</v>
      </c>
      <c r="M635" s="19">
        <v>2</v>
      </c>
      <c r="N635" s="9" t="s">
        <v>726</v>
      </c>
      <c r="O635" s="9">
        <v>2</v>
      </c>
      <c r="P635" s="9" t="s">
        <v>672</v>
      </c>
      <c r="Q635" t="s">
        <v>356</v>
      </c>
      <c r="R635" s="7" t="s">
        <v>688</v>
      </c>
      <c r="S635" s="11">
        <v>2306</v>
      </c>
    </row>
    <row r="636" spans="1:19" hidden="1" x14ac:dyDescent="0.25">
      <c r="A636" s="6" t="s">
        <v>1174</v>
      </c>
      <c r="B636" s="8" t="s">
        <v>1029</v>
      </c>
      <c r="C636" s="190" t="s">
        <v>1974</v>
      </c>
      <c r="D636" s="8">
        <v>2</v>
      </c>
      <c r="E636" s="11">
        <v>4</v>
      </c>
      <c r="F636" s="7" t="s">
        <v>2827</v>
      </c>
      <c r="G636" s="21" t="s">
        <v>355</v>
      </c>
      <c r="H636" s="19">
        <v>3445</v>
      </c>
      <c r="I636" s="10">
        <v>45873</v>
      </c>
      <c r="J636" s="11" t="s">
        <v>1120</v>
      </c>
      <c r="K636" s="9">
        <v>32</v>
      </c>
      <c r="L636" s="9" t="s">
        <v>1119</v>
      </c>
      <c r="M636" s="19">
        <v>3</v>
      </c>
      <c r="N636" s="9" t="s">
        <v>726</v>
      </c>
      <c r="O636" s="9">
        <v>3</v>
      </c>
      <c r="P636" s="9" t="s">
        <v>673</v>
      </c>
      <c r="Q636" t="s">
        <v>356</v>
      </c>
      <c r="R636" s="7" t="s">
        <v>609</v>
      </c>
      <c r="S636" s="11" t="s">
        <v>610</v>
      </c>
    </row>
    <row r="637" spans="1:19" hidden="1" x14ac:dyDescent="0.25">
      <c r="A637" s="6" t="s">
        <v>1174</v>
      </c>
      <c r="B637" s="258" t="s">
        <v>1029</v>
      </c>
      <c r="C637" s="190" t="s">
        <v>1975</v>
      </c>
      <c r="E637" s="11">
        <v>5</v>
      </c>
      <c r="F637" s="7" t="s">
        <v>2828</v>
      </c>
      <c r="G637" s="21" t="s">
        <v>355</v>
      </c>
      <c r="H637" s="19">
        <v>3508</v>
      </c>
      <c r="I637" s="10">
        <v>45853</v>
      </c>
      <c r="J637" s="11" t="s">
        <v>1124</v>
      </c>
      <c r="K637" s="9">
        <v>5</v>
      </c>
      <c r="L637" s="9" t="s">
        <v>1119</v>
      </c>
      <c r="M637" s="19">
        <v>4</v>
      </c>
      <c r="N637" s="9" t="s">
        <v>726</v>
      </c>
      <c r="O637" s="9">
        <v>4</v>
      </c>
      <c r="P637" s="9" t="s">
        <v>674</v>
      </c>
      <c r="Q637" t="s">
        <v>356</v>
      </c>
      <c r="R637" s="7" t="s">
        <v>615</v>
      </c>
      <c r="S637" s="11" t="s">
        <v>616</v>
      </c>
    </row>
    <row r="638" spans="1:19" hidden="1" x14ac:dyDescent="0.25">
      <c r="A638" s="6" t="s">
        <v>1174</v>
      </c>
      <c r="B638" s="8" t="s">
        <v>1976</v>
      </c>
      <c r="C638" s="190" t="s">
        <v>1977</v>
      </c>
      <c r="E638" s="11">
        <v>4</v>
      </c>
      <c r="F638" s="7" t="s">
        <v>2829</v>
      </c>
      <c r="G638" s="21" t="s">
        <v>355</v>
      </c>
      <c r="H638" s="19">
        <v>3407</v>
      </c>
      <c r="I638" s="10">
        <v>45861</v>
      </c>
      <c r="J638" s="11" t="s">
        <v>1121</v>
      </c>
      <c r="K638" s="9">
        <v>4</v>
      </c>
      <c r="L638" s="9" t="s">
        <v>1122</v>
      </c>
      <c r="M638" s="19">
        <v>3</v>
      </c>
      <c r="N638" s="9" t="s">
        <v>726</v>
      </c>
      <c r="O638" s="9">
        <v>3</v>
      </c>
      <c r="P638" s="9" t="s">
        <v>673</v>
      </c>
      <c r="Q638" t="s">
        <v>356</v>
      </c>
      <c r="R638" s="7" t="s">
        <v>605</v>
      </c>
      <c r="S638" s="11" t="s">
        <v>606</v>
      </c>
    </row>
    <row r="639" spans="1:19" hidden="1" x14ac:dyDescent="0.25">
      <c r="A639" s="6" t="s">
        <v>1174</v>
      </c>
      <c r="B639" s="258" t="s">
        <v>1976</v>
      </c>
      <c r="C639" s="190" t="s">
        <v>1978</v>
      </c>
      <c r="E639" s="11">
        <v>1</v>
      </c>
      <c r="F639" s="7" t="s">
        <v>2830</v>
      </c>
      <c r="G639" s="21" t="s">
        <v>355</v>
      </c>
      <c r="H639" s="19">
        <v>3464</v>
      </c>
      <c r="I639" s="10">
        <v>45859</v>
      </c>
      <c r="J639" s="11" t="s">
        <v>1118</v>
      </c>
      <c r="K639" s="9">
        <v>1</v>
      </c>
      <c r="L639" s="9" t="s">
        <v>1119</v>
      </c>
      <c r="M639" s="19">
        <v>2</v>
      </c>
      <c r="N639" s="9" t="s">
        <v>726</v>
      </c>
      <c r="O639" s="9">
        <v>2</v>
      </c>
      <c r="P639" s="9" t="s">
        <v>672</v>
      </c>
      <c r="Q639" t="s">
        <v>356</v>
      </c>
      <c r="R639" s="7" t="s">
        <v>611</v>
      </c>
      <c r="S639" s="11" t="s">
        <v>612</v>
      </c>
    </row>
    <row r="640" spans="1:19" hidden="1" x14ac:dyDescent="0.25">
      <c r="A640" s="6" t="s">
        <v>1174</v>
      </c>
      <c r="B640" s="258" t="s">
        <v>1976</v>
      </c>
      <c r="C640" s="190" t="s">
        <v>1979</v>
      </c>
      <c r="D640" s="8">
        <v>2</v>
      </c>
      <c r="E640" s="11">
        <v>7</v>
      </c>
      <c r="F640" s="7" t="s">
        <v>2831</v>
      </c>
      <c r="G640" s="21" t="s">
        <v>355</v>
      </c>
      <c r="H640" s="19">
        <v>3522</v>
      </c>
      <c r="I640" s="10">
        <v>45883</v>
      </c>
      <c r="J640" s="11" t="s">
        <v>1123</v>
      </c>
      <c r="K640" s="9">
        <v>35</v>
      </c>
      <c r="L640" s="9" t="s">
        <v>1119</v>
      </c>
      <c r="M640" s="19">
        <v>5</v>
      </c>
      <c r="N640" s="9" t="s">
        <v>726</v>
      </c>
      <c r="O640" s="9">
        <v>5</v>
      </c>
      <c r="P640" s="9" t="s">
        <v>675</v>
      </c>
      <c r="Q640" t="s">
        <v>356</v>
      </c>
      <c r="R640" s="7" t="s">
        <v>617</v>
      </c>
      <c r="S640" s="11" t="s">
        <v>618</v>
      </c>
    </row>
    <row r="641" spans="1:19" hidden="1" x14ac:dyDescent="0.25">
      <c r="A641" s="6" t="s">
        <v>1174</v>
      </c>
      <c r="B641" s="258" t="s">
        <v>1976</v>
      </c>
      <c r="C641" s="190" t="s">
        <v>1980</v>
      </c>
      <c r="E641" s="11">
        <v>7</v>
      </c>
      <c r="F641" s="7" t="s">
        <v>2832</v>
      </c>
      <c r="G641" s="21" t="s">
        <v>355</v>
      </c>
      <c r="H641" s="19">
        <v>3464</v>
      </c>
      <c r="I641" s="10">
        <v>45888</v>
      </c>
      <c r="J641" s="11" t="s">
        <v>1121</v>
      </c>
      <c r="K641" s="9">
        <v>7</v>
      </c>
      <c r="L641" s="9" t="s">
        <v>1122</v>
      </c>
      <c r="M641" s="19">
        <v>3</v>
      </c>
      <c r="N641" s="9" t="s">
        <v>726</v>
      </c>
      <c r="O641" s="9">
        <v>3</v>
      </c>
      <c r="P641" s="9" t="s">
        <v>673</v>
      </c>
      <c r="Q641" t="s">
        <v>356</v>
      </c>
      <c r="R641" s="7" t="s">
        <v>611</v>
      </c>
      <c r="S641" s="11" t="s">
        <v>612</v>
      </c>
    </row>
    <row r="642" spans="1:19" hidden="1" x14ac:dyDescent="0.25">
      <c r="A642" s="6" t="s">
        <v>1174</v>
      </c>
      <c r="B642" s="258" t="s">
        <v>1976</v>
      </c>
      <c r="C642" s="190" t="s">
        <v>1981</v>
      </c>
      <c r="E642" s="11">
        <v>4</v>
      </c>
      <c r="F642" s="7" t="s">
        <v>2833</v>
      </c>
      <c r="G642" s="21" t="s">
        <v>355</v>
      </c>
      <c r="H642" s="19">
        <v>3508</v>
      </c>
      <c r="I642" s="10">
        <v>45870</v>
      </c>
      <c r="J642" s="11" t="s">
        <v>1121</v>
      </c>
      <c r="K642" s="9">
        <v>4</v>
      </c>
      <c r="L642" s="9" t="s">
        <v>1122</v>
      </c>
      <c r="M642" s="19">
        <v>3</v>
      </c>
      <c r="N642" s="9" t="s">
        <v>726</v>
      </c>
      <c r="O642" s="9">
        <v>3</v>
      </c>
      <c r="P642" s="9" t="s">
        <v>673</v>
      </c>
      <c r="Q642" t="s">
        <v>356</v>
      </c>
      <c r="R642" s="7" t="s">
        <v>615</v>
      </c>
      <c r="S642" s="11" t="s">
        <v>616</v>
      </c>
    </row>
    <row r="643" spans="1:19" hidden="1" x14ac:dyDescent="0.25">
      <c r="A643" s="6" t="s">
        <v>1174</v>
      </c>
      <c r="B643" s="258" t="s">
        <v>1976</v>
      </c>
      <c r="C643" s="190" t="s">
        <v>1982</v>
      </c>
      <c r="E643" s="11">
        <v>9</v>
      </c>
      <c r="F643" s="7" t="s">
        <v>2834</v>
      </c>
      <c r="G643" s="21" t="s">
        <v>355</v>
      </c>
      <c r="H643" s="19">
        <v>3464</v>
      </c>
      <c r="I643" s="10">
        <v>45862</v>
      </c>
      <c r="J643" s="11" t="s">
        <v>1320</v>
      </c>
      <c r="K643" s="9">
        <v>9</v>
      </c>
      <c r="L643" s="9" t="s">
        <v>1119</v>
      </c>
      <c r="M643" s="19">
        <v>8</v>
      </c>
      <c r="N643" s="9" t="s">
        <v>726</v>
      </c>
      <c r="O643" s="9" t="s">
        <v>1134</v>
      </c>
      <c r="P643" s="9" t="s">
        <v>677</v>
      </c>
      <c r="Q643" t="s">
        <v>356</v>
      </c>
      <c r="R643" s="7" t="s">
        <v>611</v>
      </c>
      <c r="S643" s="11" t="s">
        <v>612</v>
      </c>
    </row>
    <row r="644" spans="1:19" hidden="1" x14ac:dyDescent="0.25">
      <c r="A644" s="6" t="s">
        <v>1174</v>
      </c>
      <c r="B644" s="258" t="s">
        <v>1976</v>
      </c>
      <c r="C644" s="190" t="s">
        <v>1983</v>
      </c>
      <c r="E644" s="11">
        <v>6</v>
      </c>
      <c r="F644" s="7" t="s">
        <v>2835</v>
      </c>
      <c r="G644" s="21" t="s">
        <v>355</v>
      </c>
      <c r="H644" s="19">
        <v>3476</v>
      </c>
      <c r="I644" s="10">
        <v>45861</v>
      </c>
      <c r="J644" s="11" t="s">
        <v>1138</v>
      </c>
      <c r="K644" s="9">
        <v>6</v>
      </c>
      <c r="L644" s="9" t="s">
        <v>1122</v>
      </c>
      <c r="M644" s="19">
        <v>6</v>
      </c>
      <c r="N644" s="9" t="s">
        <v>726</v>
      </c>
      <c r="O644" s="9">
        <v>6</v>
      </c>
      <c r="P644" s="9" t="s">
        <v>676</v>
      </c>
      <c r="Q644" t="s">
        <v>356</v>
      </c>
      <c r="R644" s="7" t="s">
        <v>613</v>
      </c>
      <c r="S644" s="11" t="s">
        <v>614</v>
      </c>
    </row>
    <row r="645" spans="1:19" hidden="1" x14ac:dyDescent="0.25">
      <c r="A645" s="6" t="s">
        <v>1174</v>
      </c>
      <c r="B645" s="258" t="s">
        <v>1976</v>
      </c>
      <c r="C645" s="190" t="s">
        <v>1984</v>
      </c>
      <c r="D645" s="8">
        <v>1</v>
      </c>
      <c r="F645" s="7" t="s">
        <v>2836</v>
      </c>
      <c r="G645" s="21" t="s">
        <v>355</v>
      </c>
      <c r="H645" s="19">
        <v>3508</v>
      </c>
      <c r="I645" s="10">
        <v>45868</v>
      </c>
      <c r="J645" s="11" t="s">
        <v>1124</v>
      </c>
      <c r="K645" s="9">
        <v>14</v>
      </c>
      <c r="L645" s="9" t="s">
        <v>1119</v>
      </c>
      <c r="M645" s="19">
        <v>4</v>
      </c>
      <c r="N645" s="9" t="s">
        <v>726</v>
      </c>
      <c r="O645" s="9">
        <v>4</v>
      </c>
      <c r="P645" s="9" t="s">
        <v>674</v>
      </c>
      <c r="Q645" t="s">
        <v>356</v>
      </c>
      <c r="R645" s="7" t="s">
        <v>615</v>
      </c>
      <c r="S645" s="11" t="s">
        <v>616</v>
      </c>
    </row>
    <row r="646" spans="1:19" hidden="1" x14ac:dyDescent="0.25">
      <c r="A646" s="6" t="s">
        <v>1174</v>
      </c>
      <c r="B646" s="258" t="s">
        <v>1976</v>
      </c>
      <c r="C646" s="190" t="s">
        <v>1985</v>
      </c>
      <c r="E646" s="11">
        <v>9</v>
      </c>
      <c r="F646" s="7" t="s">
        <v>2837</v>
      </c>
      <c r="G646" s="21" t="s">
        <v>355</v>
      </c>
      <c r="H646" s="19">
        <v>3508</v>
      </c>
      <c r="I646" s="10">
        <v>45888</v>
      </c>
      <c r="J646" s="11" t="s">
        <v>1124</v>
      </c>
      <c r="K646" s="9">
        <v>9</v>
      </c>
      <c r="L646" s="9" t="s">
        <v>1119</v>
      </c>
      <c r="M646" s="19">
        <v>4</v>
      </c>
      <c r="N646" s="9" t="s">
        <v>726</v>
      </c>
      <c r="O646" s="9">
        <v>4</v>
      </c>
      <c r="P646" s="9" t="s">
        <v>674</v>
      </c>
      <c r="Q646" t="s">
        <v>356</v>
      </c>
      <c r="R646" s="7" t="s">
        <v>615</v>
      </c>
      <c r="S646" s="11" t="s">
        <v>616</v>
      </c>
    </row>
    <row r="647" spans="1:19" hidden="1" x14ac:dyDescent="0.25">
      <c r="A647" s="6" t="s">
        <v>1174</v>
      </c>
      <c r="B647" s="258" t="s">
        <v>1976</v>
      </c>
      <c r="C647" s="190" t="s">
        <v>1986</v>
      </c>
      <c r="E647" s="11">
        <v>4</v>
      </c>
      <c r="F647" s="7" t="s">
        <v>2838</v>
      </c>
      <c r="G647" s="21" t="s">
        <v>355</v>
      </c>
      <c r="H647" s="19">
        <v>3522</v>
      </c>
      <c r="I647" s="10">
        <v>45870</v>
      </c>
      <c r="J647" s="11" t="s">
        <v>1121</v>
      </c>
      <c r="K647" s="9">
        <v>4</v>
      </c>
      <c r="L647" s="9" t="s">
        <v>1122</v>
      </c>
      <c r="M647" s="19">
        <v>3</v>
      </c>
      <c r="N647" s="9" t="s">
        <v>726</v>
      </c>
      <c r="O647" s="9">
        <v>3</v>
      </c>
      <c r="P647" s="9" t="s">
        <v>673</v>
      </c>
      <c r="Q647" t="s">
        <v>356</v>
      </c>
      <c r="R647" s="7" t="s">
        <v>617</v>
      </c>
      <c r="S647" s="11" t="s">
        <v>618</v>
      </c>
    </row>
    <row r="648" spans="1:19" hidden="1" x14ac:dyDescent="0.25">
      <c r="A648" s="6" t="s">
        <v>1174</v>
      </c>
      <c r="B648" s="258" t="s">
        <v>1976</v>
      </c>
      <c r="C648" s="190" t="s">
        <v>1987</v>
      </c>
      <c r="E648" s="11">
        <v>1</v>
      </c>
      <c r="F648" s="7" t="s">
        <v>2839</v>
      </c>
      <c r="G648" s="21" t="s">
        <v>355</v>
      </c>
      <c r="H648" s="19">
        <v>2306</v>
      </c>
      <c r="I648" s="10">
        <v>45848</v>
      </c>
      <c r="J648" s="11" t="s">
        <v>1143</v>
      </c>
      <c r="K648" s="9">
        <v>1</v>
      </c>
      <c r="L648" s="9" t="s">
        <v>1122</v>
      </c>
      <c r="M648" s="19">
        <v>2</v>
      </c>
      <c r="N648" s="9" t="s">
        <v>726</v>
      </c>
      <c r="O648" s="9">
        <v>2</v>
      </c>
      <c r="P648" s="9" t="s">
        <v>672</v>
      </c>
      <c r="Q648" t="s">
        <v>356</v>
      </c>
      <c r="R648" s="7" t="s">
        <v>688</v>
      </c>
      <c r="S648" s="11">
        <v>2306</v>
      </c>
    </row>
    <row r="649" spans="1:19" hidden="1" x14ac:dyDescent="0.25">
      <c r="A649" s="6" t="s">
        <v>1174</v>
      </c>
      <c r="B649" s="258" t="s">
        <v>1976</v>
      </c>
      <c r="C649" s="190" t="s">
        <v>1988</v>
      </c>
      <c r="E649" s="11">
        <v>2</v>
      </c>
      <c r="F649" s="7" t="s">
        <v>2840</v>
      </c>
      <c r="G649" s="21" t="s">
        <v>355</v>
      </c>
      <c r="H649" s="19">
        <v>2306</v>
      </c>
      <c r="I649" s="10">
        <v>45848</v>
      </c>
      <c r="J649" s="11" t="s">
        <v>1308</v>
      </c>
      <c r="K649" s="9">
        <v>2</v>
      </c>
      <c r="L649" s="9" t="s">
        <v>1127</v>
      </c>
      <c r="M649" s="19">
        <v>14</v>
      </c>
      <c r="N649" s="9" t="s">
        <v>727</v>
      </c>
      <c r="O649" s="9" t="s">
        <v>1128</v>
      </c>
      <c r="P649" s="9" t="s">
        <v>680</v>
      </c>
      <c r="Q649" t="s">
        <v>356</v>
      </c>
      <c r="R649" s="7" t="s">
        <v>688</v>
      </c>
      <c r="S649" s="11">
        <v>2306</v>
      </c>
    </row>
    <row r="650" spans="1:19" hidden="1" x14ac:dyDescent="0.25">
      <c r="A650" s="6" t="s">
        <v>1174</v>
      </c>
      <c r="B650" s="8" t="s">
        <v>1284</v>
      </c>
      <c r="C650" s="190" t="s">
        <v>1989</v>
      </c>
      <c r="D650" s="8">
        <v>23</v>
      </c>
      <c r="F650" s="7" t="s">
        <v>2840</v>
      </c>
      <c r="G650" s="21" t="s">
        <v>355</v>
      </c>
      <c r="H650" s="19">
        <v>2306</v>
      </c>
      <c r="I650" s="10">
        <v>45848</v>
      </c>
      <c r="J650" s="11" t="s">
        <v>1308</v>
      </c>
      <c r="K650" s="9">
        <v>322</v>
      </c>
      <c r="L650" s="9" t="s">
        <v>1127</v>
      </c>
      <c r="M650" s="19">
        <v>14</v>
      </c>
      <c r="N650" s="9" t="s">
        <v>727</v>
      </c>
      <c r="O650" s="9" t="s">
        <v>1128</v>
      </c>
      <c r="P650" s="9" t="s">
        <v>680</v>
      </c>
      <c r="Q650" t="s">
        <v>356</v>
      </c>
      <c r="R650" s="7" t="s">
        <v>688</v>
      </c>
      <c r="S650" s="11">
        <v>2306</v>
      </c>
    </row>
    <row r="651" spans="1:19" hidden="1" x14ac:dyDescent="0.25">
      <c r="A651" s="6" t="s">
        <v>1174</v>
      </c>
      <c r="B651" s="8" t="s">
        <v>1990</v>
      </c>
      <c r="C651" s="190" t="s">
        <v>1991</v>
      </c>
      <c r="D651" s="8">
        <v>1</v>
      </c>
      <c r="E651" s="11">
        <v>9</v>
      </c>
      <c r="F651" s="7" t="s">
        <v>2841</v>
      </c>
      <c r="G651" s="21" t="s">
        <v>355</v>
      </c>
      <c r="H651" s="19">
        <v>3464</v>
      </c>
      <c r="I651" s="10">
        <v>45855</v>
      </c>
      <c r="J651" s="11" t="s">
        <v>1124</v>
      </c>
      <c r="K651" s="9">
        <v>23</v>
      </c>
      <c r="L651" s="9" t="s">
        <v>1119</v>
      </c>
      <c r="M651" s="19">
        <v>4</v>
      </c>
      <c r="N651" s="9" t="s">
        <v>726</v>
      </c>
      <c r="O651" s="9">
        <v>4</v>
      </c>
      <c r="P651" s="9" t="s">
        <v>674</v>
      </c>
      <c r="Q651" t="s">
        <v>356</v>
      </c>
      <c r="R651" s="7" t="s">
        <v>611</v>
      </c>
      <c r="S651" s="11" t="s">
        <v>612</v>
      </c>
    </row>
    <row r="652" spans="1:19" hidden="1" x14ac:dyDescent="0.25">
      <c r="A652" s="6" t="s">
        <v>1174</v>
      </c>
      <c r="B652" s="258" t="s">
        <v>1990</v>
      </c>
      <c r="C652" s="190" t="s">
        <v>1992</v>
      </c>
      <c r="E652" s="11">
        <v>11</v>
      </c>
      <c r="F652" s="7" t="s">
        <v>2842</v>
      </c>
      <c r="G652" s="21" t="s">
        <v>355</v>
      </c>
      <c r="H652" s="19">
        <v>3464</v>
      </c>
      <c r="I652" s="10">
        <v>45855</v>
      </c>
      <c r="J652" s="11" t="s">
        <v>1320</v>
      </c>
      <c r="K652" s="9">
        <v>11</v>
      </c>
      <c r="L652" s="9" t="s">
        <v>1119</v>
      </c>
      <c r="M652" s="19">
        <v>8</v>
      </c>
      <c r="N652" s="9" t="s">
        <v>726</v>
      </c>
      <c r="O652" s="9" t="s">
        <v>1134</v>
      </c>
      <c r="P652" s="9" t="s">
        <v>677</v>
      </c>
      <c r="Q652" t="s">
        <v>356</v>
      </c>
      <c r="R652" s="7" t="s">
        <v>611</v>
      </c>
      <c r="S652" s="11" t="s">
        <v>612</v>
      </c>
    </row>
    <row r="653" spans="1:19" hidden="1" x14ac:dyDescent="0.25">
      <c r="A653" s="6" t="s">
        <v>1174</v>
      </c>
      <c r="B653" s="258" t="s">
        <v>1990</v>
      </c>
      <c r="C653" s="190" t="s">
        <v>1993</v>
      </c>
      <c r="D653" s="8">
        <v>1</v>
      </c>
      <c r="F653" s="7" t="s">
        <v>2843</v>
      </c>
      <c r="G653" s="21" t="s">
        <v>355</v>
      </c>
      <c r="H653" s="19">
        <v>3464</v>
      </c>
      <c r="I653" s="10">
        <v>45854</v>
      </c>
      <c r="J653" s="11" t="s">
        <v>1125</v>
      </c>
      <c r="K653" s="9">
        <v>14</v>
      </c>
      <c r="L653" s="9" t="s">
        <v>1119</v>
      </c>
      <c r="M653" s="19">
        <v>6</v>
      </c>
      <c r="N653" s="9" t="s">
        <v>726</v>
      </c>
      <c r="O653" s="9">
        <v>6</v>
      </c>
      <c r="P653" s="9" t="s">
        <v>676</v>
      </c>
      <c r="Q653" t="s">
        <v>356</v>
      </c>
      <c r="R653" s="7" t="s">
        <v>611</v>
      </c>
      <c r="S653" s="11" t="s">
        <v>612</v>
      </c>
    </row>
    <row r="654" spans="1:19" hidden="1" x14ac:dyDescent="0.25">
      <c r="A654" s="6" t="s">
        <v>1174</v>
      </c>
      <c r="B654" s="258" t="s">
        <v>1990</v>
      </c>
      <c r="C654" s="190" t="s">
        <v>1994</v>
      </c>
      <c r="D654" s="8">
        <v>1</v>
      </c>
      <c r="E654" s="11">
        <v>7</v>
      </c>
      <c r="F654" s="7" t="s">
        <v>2844</v>
      </c>
      <c r="G654" s="21" t="s">
        <v>355</v>
      </c>
      <c r="H654" s="19">
        <v>3522</v>
      </c>
      <c r="I654" s="10">
        <v>45845</v>
      </c>
      <c r="J654" s="11" t="s">
        <v>1136</v>
      </c>
      <c r="K654" s="9">
        <v>21</v>
      </c>
      <c r="L654" s="9" t="s">
        <v>1122</v>
      </c>
      <c r="M654" s="19">
        <v>5</v>
      </c>
      <c r="N654" s="9" t="s">
        <v>726</v>
      </c>
      <c r="O654" s="9">
        <v>5</v>
      </c>
      <c r="P654" s="9" t="s">
        <v>675</v>
      </c>
      <c r="Q654" t="s">
        <v>356</v>
      </c>
      <c r="R654" s="7" t="s">
        <v>617</v>
      </c>
      <c r="S654" s="11" t="s">
        <v>618</v>
      </c>
    </row>
    <row r="655" spans="1:19" hidden="1" x14ac:dyDescent="0.25">
      <c r="A655" s="6" t="s">
        <v>1174</v>
      </c>
      <c r="B655" s="258" t="s">
        <v>1990</v>
      </c>
      <c r="C655" s="190" t="s">
        <v>1995</v>
      </c>
      <c r="E655" s="11">
        <v>6</v>
      </c>
      <c r="F655" s="7" t="s">
        <v>2845</v>
      </c>
      <c r="G655" s="21" t="s">
        <v>355</v>
      </c>
      <c r="H655" s="19">
        <v>3445</v>
      </c>
      <c r="I655" s="10">
        <v>45845</v>
      </c>
      <c r="J655" s="11" t="s">
        <v>1124</v>
      </c>
      <c r="K655" s="9">
        <v>6</v>
      </c>
      <c r="L655" s="9" t="s">
        <v>1119</v>
      </c>
      <c r="M655" s="19">
        <v>4</v>
      </c>
      <c r="N655" s="9" t="s">
        <v>726</v>
      </c>
      <c r="O655" s="9">
        <v>4</v>
      </c>
      <c r="P655" s="9" t="s">
        <v>674</v>
      </c>
      <c r="Q655" t="s">
        <v>356</v>
      </c>
      <c r="R655" s="7" t="s">
        <v>609</v>
      </c>
      <c r="S655" s="11" t="s">
        <v>610</v>
      </c>
    </row>
    <row r="656" spans="1:19" hidden="1" x14ac:dyDescent="0.25">
      <c r="A656" s="6" t="s">
        <v>1174</v>
      </c>
      <c r="B656" s="258" t="s">
        <v>1990</v>
      </c>
      <c r="C656" s="190" t="s">
        <v>1996</v>
      </c>
      <c r="D656" s="8">
        <v>1</v>
      </c>
      <c r="E656" s="11">
        <v>7</v>
      </c>
      <c r="F656" s="7" t="s">
        <v>2846</v>
      </c>
      <c r="G656" s="21" t="s">
        <v>355</v>
      </c>
      <c r="H656" s="19">
        <v>3407</v>
      </c>
      <c r="I656" s="10">
        <v>45887</v>
      </c>
      <c r="J656" s="11" t="s">
        <v>1124</v>
      </c>
      <c r="K656" s="9">
        <v>21</v>
      </c>
      <c r="L656" s="9" t="s">
        <v>1119</v>
      </c>
      <c r="M656" s="19">
        <v>4</v>
      </c>
      <c r="N656" s="9" t="s">
        <v>726</v>
      </c>
      <c r="O656" s="9">
        <v>4</v>
      </c>
      <c r="P656" s="9" t="s">
        <v>674</v>
      </c>
      <c r="Q656" t="s">
        <v>356</v>
      </c>
      <c r="R656" s="7" t="s">
        <v>605</v>
      </c>
      <c r="S656" s="11" t="s">
        <v>606</v>
      </c>
    </row>
    <row r="657" spans="1:19" hidden="1" x14ac:dyDescent="0.25">
      <c r="A657" s="6" t="s">
        <v>1174</v>
      </c>
      <c r="B657" s="258" t="s">
        <v>1990</v>
      </c>
      <c r="C657" s="190" t="s">
        <v>1997</v>
      </c>
      <c r="E657" s="11">
        <v>2</v>
      </c>
      <c r="F657" s="7" t="s">
        <v>2847</v>
      </c>
      <c r="G657" s="21" t="s">
        <v>144</v>
      </c>
      <c r="H657" s="19">
        <v>257</v>
      </c>
      <c r="I657" s="10">
        <v>45842</v>
      </c>
      <c r="J657" s="11" t="s">
        <v>1121</v>
      </c>
      <c r="K657" s="9">
        <v>2</v>
      </c>
      <c r="L657" s="9" t="s">
        <v>1122</v>
      </c>
      <c r="M657" s="19">
        <v>3</v>
      </c>
      <c r="N657" s="9" t="s">
        <v>726</v>
      </c>
      <c r="O657" s="9">
        <v>3</v>
      </c>
      <c r="P657" s="9" t="s">
        <v>673</v>
      </c>
      <c r="Q657" t="s">
        <v>145</v>
      </c>
      <c r="R657" s="7" t="s">
        <v>507</v>
      </c>
      <c r="S657" s="11" t="s">
        <v>508</v>
      </c>
    </row>
    <row r="658" spans="1:19" hidden="1" x14ac:dyDescent="0.25">
      <c r="A658" s="6" t="s">
        <v>1174</v>
      </c>
      <c r="B658" s="258" t="s">
        <v>1990</v>
      </c>
      <c r="C658" s="190" t="s">
        <v>1998</v>
      </c>
      <c r="E658" s="11">
        <v>9</v>
      </c>
      <c r="F658" s="7" t="s">
        <v>2848</v>
      </c>
      <c r="G658" s="21" t="s">
        <v>144</v>
      </c>
      <c r="H658" s="19">
        <v>257</v>
      </c>
      <c r="I658" s="10">
        <v>45840</v>
      </c>
      <c r="J658" s="11" t="s">
        <v>1126</v>
      </c>
      <c r="K658" s="9">
        <v>9</v>
      </c>
      <c r="L658" s="9" t="s">
        <v>1119</v>
      </c>
      <c r="M658" s="19">
        <v>1</v>
      </c>
      <c r="N658" s="9" t="s">
        <v>726</v>
      </c>
      <c r="O658" s="9">
        <v>1</v>
      </c>
      <c r="P658" s="9" t="s">
        <v>671</v>
      </c>
      <c r="Q658" t="s">
        <v>145</v>
      </c>
      <c r="R658" s="7" t="s">
        <v>507</v>
      </c>
      <c r="S658" s="11" t="s">
        <v>508</v>
      </c>
    </row>
    <row r="659" spans="1:19" hidden="1" x14ac:dyDescent="0.25">
      <c r="A659" s="6" t="s">
        <v>1174</v>
      </c>
      <c r="B659" s="258" t="s">
        <v>1990</v>
      </c>
      <c r="C659" s="190" t="s">
        <v>1999</v>
      </c>
      <c r="E659" s="11">
        <v>6</v>
      </c>
      <c r="F659" s="7" t="s">
        <v>2849</v>
      </c>
      <c r="G659" s="21" t="s">
        <v>144</v>
      </c>
      <c r="H659" s="19">
        <v>257</v>
      </c>
      <c r="I659" s="10">
        <v>45888</v>
      </c>
      <c r="J659" s="11" t="s">
        <v>1126</v>
      </c>
      <c r="K659" s="9">
        <v>6</v>
      </c>
      <c r="L659" s="9" t="s">
        <v>1119</v>
      </c>
      <c r="M659" s="19">
        <v>1</v>
      </c>
      <c r="N659" s="9" t="s">
        <v>726</v>
      </c>
      <c r="O659" s="9">
        <v>1</v>
      </c>
      <c r="P659" s="9" t="s">
        <v>671</v>
      </c>
      <c r="Q659" t="s">
        <v>145</v>
      </c>
      <c r="R659" s="7" t="s">
        <v>507</v>
      </c>
      <c r="S659" s="11" t="s">
        <v>508</v>
      </c>
    </row>
    <row r="660" spans="1:19" hidden="1" x14ac:dyDescent="0.25">
      <c r="A660" s="6" t="s">
        <v>1174</v>
      </c>
      <c r="B660" s="258" t="s">
        <v>1990</v>
      </c>
      <c r="C660" s="190" t="s">
        <v>2000</v>
      </c>
      <c r="D660" s="8">
        <v>7</v>
      </c>
      <c r="F660" s="7" t="s">
        <v>2850</v>
      </c>
      <c r="G660" s="21" t="s">
        <v>144</v>
      </c>
      <c r="H660" s="19">
        <v>129</v>
      </c>
      <c r="I660" s="10">
        <v>45888</v>
      </c>
      <c r="J660" s="11" t="s">
        <v>1120</v>
      </c>
      <c r="K660" s="9">
        <v>98</v>
      </c>
      <c r="L660" s="9" t="s">
        <v>1119</v>
      </c>
      <c r="M660" s="19">
        <v>3</v>
      </c>
      <c r="N660" s="9" t="s">
        <v>726</v>
      </c>
      <c r="O660" s="9">
        <v>3</v>
      </c>
      <c r="P660" s="9" t="s">
        <v>673</v>
      </c>
      <c r="Q660" t="s">
        <v>145</v>
      </c>
      <c r="R660" s="7" t="s">
        <v>490</v>
      </c>
      <c r="S660" s="11" t="s">
        <v>491</v>
      </c>
    </row>
    <row r="661" spans="1:19" hidden="1" x14ac:dyDescent="0.25">
      <c r="A661" s="6" t="s">
        <v>1174</v>
      </c>
      <c r="B661" s="258" t="s">
        <v>1990</v>
      </c>
      <c r="C661" s="190" t="s">
        <v>2001</v>
      </c>
      <c r="E661" s="11">
        <v>630</v>
      </c>
      <c r="F661" s="7" t="s">
        <v>2851</v>
      </c>
      <c r="G661" s="21" t="s">
        <v>144</v>
      </c>
      <c r="H661" s="19">
        <v>129</v>
      </c>
      <c r="I661" s="10">
        <v>45876</v>
      </c>
      <c r="J661" s="11" t="s">
        <v>2852</v>
      </c>
      <c r="K661" s="9">
        <v>630</v>
      </c>
      <c r="L661" s="9" t="s">
        <v>1130</v>
      </c>
      <c r="M661" s="19">
        <v>31</v>
      </c>
      <c r="N661" s="9" t="s">
        <v>727</v>
      </c>
      <c r="O661" s="9" t="s">
        <v>1128</v>
      </c>
      <c r="P661" s="9" t="s">
        <v>680</v>
      </c>
      <c r="Q661" t="s">
        <v>145</v>
      </c>
      <c r="R661" s="7" t="s">
        <v>490</v>
      </c>
      <c r="S661" s="11" t="s">
        <v>491</v>
      </c>
    </row>
    <row r="662" spans="1:19" hidden="1" x14ac:dyDescent="0.25">
      <c r="A662" s="6" t="s">
        <v>1174</v>
      </c>
      <c r="B662" s="8" t="s">
        <v>1030</v>
      </c>
      <c r="C662" s="190" t="s">
        <v>2002</v>
      </c>
      <c r="D662" s="8">
        <v>13</v>
      </c>
      <c r="F662" s="7" t="s">
        <v>2853</v>
      </c>
      <c r="G662" s="21" t="s">
        <v>144</v>
      </c>
      <c r="H662" s="19">
        <v>257</v>
      </c>
      <c r="I662" s="10">
        <v>45869</v>
      </c>
      <c r="J662" s="11" t="s">
        <v>1313</v>
      </c>
      <c r="K662" s="9">
        <v>182</v>
      </c>
      <c r="L662" s="9" t="s">
        <v>1127</v>
      </c>
      <c r="M662" s="19">
        <v>24</v>
      </c>
      <c r="N662" s="9" t="s">
        <v>727</v>
      </c>
      <c r="O662" s="9" t="s">
        <v>1128</v>
      </c>
      <c r="P662" s="9" t="s">
        <v>680</v>
      </c>
      <c r="Q662" t="s">
        <v>145</v>
      </c>
      <c r="R662" s="7" t="s">
        <v>507</v>
      </c>
      <c r="S662" s="11" t="s">
        <v>508</v>
      </c>
    </row>
    <row r="663" spans="1:19" hidden="1" x14ac:dyDescent="0.25">
      <c r="A663" s="6" t="s">
        <v>1174</v>
      </c>
      <c r="B663" s="258" t="s">
        <v>1030</v>
      </c>
      <c r="C663" s="190" t="s">
        <v>2003</v>
      </c>
      <c r="E663" s="11">
        <v>5</v>
      </c>
      <c r="F663" s="7" t="s">
        <v>2854</v>
      </c>
      <c r="G663" s="21" t="s">
        <v>355</v>
      </c>
      <c r="H663" s="19">
        <v>3508</v>
      </c>
      <c r="I663" s="10">
        <v>45868</v>
      </c>
      <c r="J663" s="11" t="s">
        <v>1123</v>
      </c>
      <c r="K663" s="9">
        <v>5</v>
      </c>
      <c r="L663" s="9" t="s">
        <v>1119</v>
      </c>
      <c r="M663" s="19">
        <v>5</v>
      </c>
      <c r="N663" s="9" t="s">
        <v>726</v>
      </c>
      <c r="O663" s="9">
        <v>5</v>
      </c>
      <c r="P663" s="9" t="s">
        <v>675</v>
      </c>
      <c r="Q663" t="s">
        <v>356</v>
      </c>
      <c r="R663" s="7" t="s">
        <v>615</v>
      </c>
      <c r="S663" s="11" t="s">
        <v>616</v>
      </c>
    </row>
    <row r="664" spans="1:19" hidden="1" x14ac:dyDescent="0.25">
      <c r="A664" s="6" t="s">
        <v>1174</v>
      </c>
      <c r="B664" s="258" t="s">
        <v>1030</v>
      </c>
      <c r="C664" s="190" t="s">
        <v>2004</v>
      </c>
      <c r="D664" s="8">
        <v>3</v>
      </c>
      <c r="E664" s="11">
        <v>2</v>
      </c>
      <c r="F664" s="7" t="s">
        <v>2855</v>
      </c>
      <c r="G664" s="21" t="s">
        <v>355</v>
      </c>
      <c r="H664" s="19">
        <v>3514</v>
      </c>
      <c r="I664" s="10">
        <v>45840</v>
      </c>
      <c r="J664" s="11" t="s">
        <v>1120</v>
      </c>
      <c r="K664" s="9">
        <v>44</v>
      </c>
      <c r="L664" s="9" t="s">
        <v>1119</v>
      </c>
      <c r="M664" s="19">
        <v>3</v>
      </c>
      <c r="N664" s="9" t="s">
        <v>726</v>
      </c>
      <c r="O664" s="9">
        <v>3</v>
      </c>
      <c r="P664" s="9" t="s">
        <v>673</v>
      </c>
      <c r="Q664" t="s">
        <v>356</v>
      </c>
      <c r="R664" s="7" t="s">
        <v>615</v>
      </c>
      <c r="S664" s="11" t="s">
        <v>616</v>
      </c>
    </row>
    <row r="665" spans="1:19" hidden="1" x14ac:dyDescent="0.25">
      <c r="A665" s="6" t="s">
        <v>1174</v>
      </c>
      <c r="B665" s="258" t="s">
        <v>1030</v>
      </c>
      <c r="C665" s="190" t="s">
        <v>2005</v>
      </c>
      <c r="D665" s="8">
        <v>1</v>
      </c>
      <c r="E665" s="11">
        <v>9</v>
      </c>
      <c r="F665" s="7" t="s">
        <v>2855</v>
      </c>
      <c r="G665" s="21" t="s">
        <v>355</v>
      </c>
      <c r="H665" s="19">
        <v>3514</v>
      </c>
      <c r="I665" s="10">
        <v>45840</v>
      </c>
      <c r="J665" s="11" t="s">
        <v>1120</v>
      </c>
      <c r="K665" s="9">
        <v>23</v>
      </c>
      <c r="L665" s="9" t="s">
        <v>1119</v>
      </c>
      <c r="M665" s="19">
        <v>3</v>
      </c>
      <c r="N665" s="9" t="s">
        <v>726</v>
      </c>
      <c r="O665" s="9">
        <v>3</v>
      </c>
      <c r="P665" s="9" t="s">
        <v>673</v>
      </c>
      <c r="Q665" t="s">
        <v>356</v>
      </c>
      <c r="R665" s="7" t="s">
        <v>615</v>
      </c>
      <c r="S665" s="11" t="s">
        <v>616</v>
      </c>
    </row>
    <row r="666" spans="1:19" hidden="1" x14ac:dyDescent="0.25">
      <c r="A666" s="6" t="s">
        <v>1174</v>
      </c>
      <c r="B666" s="258" t="s">
        <v>1030</v>
      </c>
      <c r="C666" s="190" t="s">
        <v>2006</v>
      </c>
      <c r="D666" s="8">
        <v>1</v>
      </c>
      <c r="F666" s="7" t="s">
        <v>2856</v>
      </c>
      <c r="G666" s="21" t="s">
        <v>355</v>
      </c>
      <c r="H666" s="19">
        <v>3508</v>
      </c>
      <c r="I666" s="10">
        <v>45867</v>
      </c>
      <c r="J666" s="11" t="s">
        <v>1123</v>
      </c>
      <c r="K666" s="9">
        <v>14</v>
      </c>
      <c r="L666" s="9" t="s">
        <v>1119</v>
      </c>
      <c r="M666" s="19">
        <v>5</v>
      </c>
      <c r="N666" s="9" t="s">
        <v>726</v>
      </c>
      <c r="O666" s="9">
        <v>5</v>
      </c>
      <c r="P666" s="9" t="s">
        <v>675</v>
      </c>
      <c r="Q666" t="s">
        <v>356</v>
      </c>
      <c r="R666" s="7" t="s">
        <v>615</v>
      </c>
      <c r="S666" s="11" t="s">
        <v>616</v>
      </c>
    </row>
    <row r="667" spans="1:19" hidden="1" x14ac:dyDescent="0.25">
      <c r="A667" s="6" t="s">
        <v>1174</v>
      </c>
      <c r="B667" s="258" t="s">
        <v>1030</v>
      </c>
      <c r="C667" s="190" t="s">
        <v>2007</v>
      </c>
      <c r="D667" s="8">
        <v>4</v>
      </c>
      <c r="E667" s="11">
        <v>6</v>
      </c>
      <c r="F667" s="7" t="s">
        <v>2857</v>
      </c>
      <c r="G667" s="21" t="s">
        <v>144</v>
      </c>
      <c r="H667" s="19">
        <v>257</v>
      </c>
      <c r="I667" s="10">
        <v>45888</v>
      </c>
      <c r="J667" s="11" t="s">
        <v>2858</v>
      </c>
      <c r="K667" s="9">
        <v>62</v>
      </c>
      <c r="L667" s="9" t="s">
        <v>1130</v>
      </c>
      <c r="M667" s="19">
        <v>25</v>
      </c>
      <c r="N667" s="9" t="s">
        <v>727</v>
      </c>
      <c r="O667" s="9" t="s">
        <v>1128</v>
      </c>
      <c r="P667" s="9" t="s">
        <v>680</v>
      </c>
      <c r="Q667" t="s">
        <v>145</v>
      </c>
      <c r="R667" s="7" t="s">
        <v>507</v>
      </c>
      <c r="S667" s="11" t="s">
        <v>508</v>
      </c>
    </row>
    <row r="668" spans="1:19" hidden="1" x14ac:dyDescent="0.25">
      <c r="A668" s="6" t="s">
        <v>1174</v>
      </c>
      <c r="B668" s="258" t="s">
        <v>1030</v>
      </c>
      <c r="C668" s="190" t="s">
        <v>2008</v>
      </c>
      <c r="D668" s="8">
        <v>3</v>
      </c>
      <c r="F668" s="7" t="s">
        <v>2859</v>
      </c>
      <c r="G668" s="21" t="s">
        <v>355</v>
      </c>
      <c r="H668" s="19">
        <v>3522</v>
      </c>
      <c r="I668" s="10">
        <v>45880</v>
      </c>
      <c r="J668" s="11" t="s">
        <v>1123</v>
      </c>
      <c r="K668" s="9">
        <v>42</v>
      </c>
      <c r="L668" s="9" t="s">
        <v>1119</v>
      </c>
      <c r="M668" s="19">
        <v>5</v>
      </c>
      <c r="N668" s="9" t="s">
        <v>726</v>
      </c>
      <c r="O668" s="9">
        <v>5</v>
      </c>
      <c r="P668" s="9" t="s">
        <v>675</v>
      </c>
      <c r="Q668" t="s">
        <v>356</v>
      </c>
      <c r="R668" s="7" t="s">
        <v>617</v>
      </c>
      <c r="S668" s="11" t="s">
        <v>618</v>
      </c>
    </row>
    <row r="669" spans="1:19" hidden="1" x14ac:dyDescent="0.25">
      <c r="A669" s="6" t="s">
        <v>1174</v>
      </c>
      <c r="B669" s="8" t="s">
        <v>1285</v>
      </c>
      <c r="C669" s="190" t="s">
        <v>2009</v>
      </c>
      <c r="D669" s="8">
        <v>8</v>
      </c>
      <c r="F669" s="7" t="s">
        <v>2860</v>
      </c>
      <c r="G669" s="21" t="s">
        <v>355</v>
      </c>
      <c r="H669" s="19">
        <v>3522</v>
      </c>
      <c r="I669" s="10">
        <v>45874</v>
      </c>
      <c r="J669" s="11" t="s">
        <v>1123</v>
      </c>
      <c r="K669" s="9">
        <v>112</v>
      </c>
      <c r="L669" s="9" t="s">
        <v>1119</v>
      </c>
      <c r="M669" s="19">
        <v>5</v>
      </c>
      <c r="N669" s="9" t="s">
        <v>726</v>
      </c>
      <c r="O669" s="9">
        <v>5</v>
      </c>
      <c r="P669" s="9" t="s">
        <v>675</v>
      </c>
      <c r="Q669" t="s">
        <v>356</v>
      </c>
      <c r="R669" s="7" t="s">
        <v>617</v>
      </c>
      <c r="S669" s="11" t="s">
        <v>618</v>
      </c>
    </row>
    <row r="670" spans="1:19" hidden="1" x14ac:dyDescent="0.25">
      <c r="A670" s="6" t="s">
        <v>1174</v>
      </c>
      <c r="B670" s="258" t="s">
        <v>1285</v>
      </c>
      <c r="C670" s="190" t="s">
        <v>2010</v>
      </c>
      <c r="D670" s="8">
        <v>2</v>
      </c>
      <c r="F670" s="7" t="s">
        <v>2860</v>
      </c>
      <c r="G670" s="21" t="s">
        <v>355</v>
      </c>
      <c r="H670" s="19">
        <v>3522</v>
      </c>
      <c r="I670" s="10">
        <v>45874</v>
      </c>
      <c r="J670" s="11" t="s">
        <v>1123</v>
      </c>
      <c r="K670" s="9">
        <v>28</v>
      </c>
      <c r="L670" s="9" t="s">
        <v>1119</v>
      </c>
      <c r="M670" s="19">
        <v>5</v>
      </c>
      <c r="N670" s="9" t="s">
        <v>726</v>
      </c>
      <c r="O670" s="9">
        <v>5</v>
      </c>
      <c r="P670" s="9" t="s">
        <v>675</v>
      </c>
      <c r="Q670" t="s">
        <v>356</v>
      </c>
      <c r="R670" s="7" t="s">
        <v>617</v>
      </c>
      <c r="S670" s="11" t="s">
        <v>618</v>
      </c>
    </row>
    <row r="671" spans="1:19" hidden="1" x14ac:dyDescent="0.25">
      <c r="A671" s="6" t="s">
        <v>1174</v>
      </c>
      <c r="B671" s="258" t="s">
        <v>1285</v>
      </c>
      <c r="C671" s="190" t="s">
        <v>2011</v>
      </c>
      <c r="E671" s="11">
        <v>99</v>
      </c>
      <c r="F671" s="7" t="s">
        <v>2861</v>
      </c>
      <c r="G671" s="21" t="s">
        <v>355</v>
      </c>
      <c r="H671" s="19">
        <v>3522</v>
      </c>
      <c r="I671" s="10">
        <v>45845</v>
      </c>
      <c r="J671" s="11" t="s">
        <v>1123</v>
      </c>
      <c r="K671" s="9">
        <v>99</v>
      </c>
      <c r="L671" s="9" t="s">
        <v>1119</v>
      </c>
      <c r="M671" s="19">
        <v>5</v>
      </c>
      <c r="N671" s="9" t="s">
        <v>726</v>
      </c>
      <c r="O671" s="9">
        <v>5</v>
      </c>
      <c r="P671" s="9" t="s">
        <v>675</v>
      </c>
      <c r="Q671" t="s">
        <v>356</v>
      </c>
      <c r="R671" s="7" t="s">
        <v>617</v>
      </c>
      <c r="S671" s="11" t="s">
        <v>618</v>
      </c>
    </row>
    <row r="672" spans="1:19" hidden="1" x14ac:dyDescent="0.25">
      <c r="A672" s="6" t="s">
        <v>1174</v>
      </c>
      <c r="B672" s="8" t="s">
        <v>1031</v>
      </c>
      <c r="C672" s="190" t="s">
        <v>2012</v>
      </c>
      <c r="E672" s="11">
        <v>10</v>
      </c>
      <c r="F672" s="7" t="s">
        <v>2862</v>
      </c>
      <c r="G672" s="21" t="s">
        <v>355</v>
      </c>
      <c r="H672" s="19">
        <v>3514</v>
      </c>
      <c r="I672" s="10">
        <v>45818</v>
      </c>
      <c r="J672" s="11" t="s">
        <v>1123</v>
      </c>
      <c r="K672" s="9">
        <v>10</v>
      </c>
      <c r="L672" s="9" t="s">
        <v>1119</v>
      </c>
      <c r="M672" s="19">
        <v>5</v>
      </c>
      <c r="N672" s="9" t="s">
        <v>726</v>
      </c>
      <c r="O672" s="9">
        <v>5</v>
      </c>
      <c r="P672" s="9" t="s">
        <v>675</v>
      </c>
      <c r="Q672" t="s">
        <v>356</v>
      </c>
      <c r="R672" s="7" t="s">
        <v>615</v>
      </c>
      <c r="S672" s="11" t="s">
        <v>616</v>
      </c>
    </row>
    <row r="673" spans="1:19" hidden="1" x14ac:dyDescent="0.25">
      <c r="A673" s="6" t="s">
        <v>1174</v>
      </c>
      <c r="B673" s="258" t="s">
        <v>1031</v>
      </c>
      <c r="C673" s="190" t="s">
        <v>2013</v>
      </c>
      <c r="E673" s="11">
        <v>5</v>
      </c>
      <c r="F673" s="7" t="s">
        <v>2863</v>
      </c>
      <c r="G673" s="21" t="s">
        <v>355</v>
      </c>
      <c r="H673" s="19">
        <v>3464</v>
      </c>
      <c r="I673" s="10">
        <v>45827</v>
      </c>
      <c r="J673" s="11" t="s">
        <v>1125</v>
      </c>
      <c r="K673" s="9">
        <v>5</v>
      </c>
      <c r="L673" s="9" t="s">
        <v>1119</v>
      </c>
      <c r="M673" s="19">
        <v>6</v>
      </c>
      <c r="N673" s="9" t="s">
        <v>726</v>
      </c>
      <c r="O673" s="9">
        <v>6</v>
      </c>
      <c r="P673" s="9" t="s">
        <v>676</v>
      </c>
      <c r="Q673" t="s">
        <v>356</v>
      </c>
      <c r="R673" s="7" t="s">
        <v>611</v>
      </c>
      <c r="S673" s="11" t="s">
        <v>612</v>
      </c>
    </row>
    <row r="674" spans="1:19" hidden="1" x14ac:dyDescent="0.25">
      <c r="A674" s="6" t="s">
        <v>1174</v>
      </c>
      <c r="B674" s="258" t="s">
        <v>1031</v>
      </c>
      <c r="C674" s="190" t="s">
        <v>2014</v>
      </c>
      <c r="D674" s="8">
        <v>4</v>
      </c>
      <c r="F674" s="7" t="s">
        <v>2864</v>
      </c>
      <c r="G674" s="21" t="s">
        <v>355</v>
      </c>
      <c r="H674" s="19">
        <v>3407</v>
      </c>
      <c r="I674" s="10">
        <v>45848</v>
      </c>
      <c r="J674" s="11" t="s">
        <v>1120</v>
      </c>
      <c r="K674" s="9">
        <v>56</v>
      </c>
      <c r="L674" s="9" t="s">
        <v>1119</v>
      </c>
      <c r="M674" s="19">
        <v>3</v>
      </c>
      <c r="N674" s="9" t="s">
        <v>726</v>
      </c>
      <c r="O674" s="9">
        <v>3</v>
      </c>
      <c r="P674" s="9" t="s">
        <v>673</v>
      </c>
      <c r="Q674" t="s">
        <v>356</v>
      </c>
      <c r="R674" s="7" t="s">
        <v>605</v>
      </c>
      <c r="S674" s="11" t="s">
        <v>606</v>
      </c>
    </row>
    <row r="675" spans="1:19" hidden="1" x14ac:dyDescent="0.25">
      <c r="A675" s="6" t="s">
        <v>1174</v>
      </c>
      <c r="B675" s="258" t="s">
        <v>1031</v>
      </c>
      <c r="C675" s="190" t="s">
        <v>2015</v>
      </c>
      <c r="D675" s="8">
        <v>13</v>
      </c>
      <c r="F675" s="7" t="s">
        <v>2865</v>
      </c>
      <c r="G675" s="21" t="s">
        <v>355</v>
      </c>
      <c r="H675" s="19">
        <v>3445</v>
      </c>
      <c r="I675" s="10">
        <v>45854</v>
      </c>
      <c r="J675" s="11" t="s">
        <v>1124</v>
      </c>
      <c r="K675" s="9">
        <v>182</v>
      </c>
      <c r="L675" s="9" t="s">
        <v>1119</v>
      </c>
      <c r="M675" s="19">
        <v>4</v>
      </c>
      <c r="N675" s="9" t="s">
        <v>726</v>
      </c>
      <c r="O675" s="9">
        <v>4</v>
      </c>
      <c r="P675" s="9" t="s">
        <v>674</v>
      </c>
      <c r="Q675" t="s">
        <v>356</v>
      </c>
      <c r="R675" s="7" t="s">
        <v>609</v>
      </c>
      <c r="S675" s="11" t="s">
        <v>610</v>
      </c>
    </row>
    <row r="676" spans="1:19" hidden="1" x14ac:dyDescent="0.25">
      <c r="A676" s="6" t="s">
        <v>1174</v>
      </c>
      <c r="B676" s="8" t="s">
        <v>1291</v>
      </c>
      <c r="C676" s="190" t="s">
        <v>2016</v>
      </c>
      <c r="D676" s="8">
        <v>8</v>
      </c>
      <c r="E676" s="11">
        <v>8</v>
      </c>
      <c r="F676" s="7" t="s">
        <v>2866</v>
      </c>
      <c r="G676" s="21" t="s">
        <v>355</v>
      </c>
      <c r="H676" s="19">
        <v>3445</v>
      </c>
      <c r="I676" s="10">
        <v>45855</v>
      </c>
      <c r="J676" s="11" t="s">
        <v>1124</v>
      </c>
      <c r="K676" s="9">
        <v>120</v>
      </c>
      <c r="L676" s="9" t="s">
        <v>1119</v>
      </c>
      <c r="M676" s="19">
        <v>4</v>
      </c>
      <c r="N676" s="9" t="s">
        <v>726</v>
      </c>
      <c r="O676" s="9">
        <v>4</v>
      </c>
      <c r="P676" s="9" t="s">
        <v>674</v>
      </c>
      <c r="Q676" t="s">
        <v>356</v>
      </c>
      <c r="R676" s="7" t="s">
        <v>609</v>
      </c>
      <c r="S676" s="11" t="s">
        <v>610</v>
      </c>
    </row>
    <row r="677" spans="1:19" hidden="1" x14ac:dyDescent="0.25">
      <c r="A677" s="6" t="s">
        <v>1174</v>
      </c>
      <c r="B677" s="258" t="s">
        <v>1291</v>
      </c>
      <c r="C677" s="190" t="s">
        <v>2017</v>
      </c>
      <c r="E677" s="11">
        <v>5</v>
      </c>
      <c r="F677" s="7" t="s">
        <v>2867</v>
      </c>
      <c r="G677" s="21" t="s">
        <v>355</v>
      </c>
      <c r="H677" s="19">
        <v>3445</v>
      </c>
      <c r="I677" s="10">
        <v>45859</v>
      </c>
      <c r="J677" s="11" t="s">
        <v>1137</v>
      </c>
      <c r="K677" s="9">
        <v>5</v>
      </c>
      <c r="L677" s="9" t="s">
        <v>1122</v>
      </c>
      <c r="M677" s="19">
        <v>4</v>
      </c>
      <c r="N677" s="9" t="s">
        <v>726</v>
      </c>
      <c r="O677" s="9">
        <v>4</v>
      </c>
      <c r="P677" s="9" t="s">
        <v>674</v>
      </c>
      <c r="Q677" t="s">
        <v>356</v>
      </c>
      <c r="R677" s="7" t="s">
        <v>609</v>
      </c>
      <c r="S677" s="11" t="s">
        <v>610</v>
      </c>
    </row>
    <row r="678" spans="1:19" hidden="1" x14ac:dyDescent="0.25">
      <c r="A678" s="6" t="s">
        <v>1174</v>
      </c>
      <c r="B678" s="258" t="s">
        <v>1291</v>
      </c>
      <c r="C678" s="190" t="s">
        <v>2018</v>
      </c>
      <c r="D678" s="8">
        <v>1</v>
      </c>
      <c r="E678" s="11">
        <v>1</v>
      </c>
      <c r="F678" s="7" t="s">
        <v>2868</v>
      </c>
      <c r="G678" s="21" t="s">
        <v>355</v>
      </c>
      <c r="H678" s="19">
        <v>3445</v>
      </c>
      <c r="I678" s="10">
        <v>45855</v>
      </c>
      <c r="J678" s="11" t="s">
        <v>1120</v>
      </c>
      <c r="K678" s="9">
        <v>15</v>
      </c>
      <c r="L678" s="9" t="s">
        <v>1119</v>
      </c>
      <c r="M678" s="19">
        <v>3</v>
      </c>
      <c r="N678" s="9" t="s">
        <v>726</v>
      </c>
      <c r="O678" s="9">
        <v>3</v>
      </c>
      <c r="P678" s="9" t="s">
        <v>673</v>
      </c>
      <c r="Q678" t="s">
        <v>356</v>
      </c>
      <c r="R678" s="7" t="s">
        <v>609</v>
      </c>
      <c r="S678" s="11" t="s">
        <v>610</v>
      </c>
    </row>
    <row r="679" spans="1:19" hidden="1" x14ac:dyDescent="0.25">
      <c r="A679" s="6" t="s">
        <v>1174</v>
      </c>
      <c r="B679" s="258" t="s">
        <v>1291</v>
      </c>
      <c r="C679" s="190" t="s">
        <v>2019</v>
      </c>
      <c r="E679" s="11">
        <v>8</v>
      </c>
      <c r="F679" s="7" t="s">
        <v>2869</v>
      </c>
      <c r="G679" s="21" t="s">
        <v>355</v>
      </c>
      <c r="H679" s="19">
        <v>3445</v>
      </c>
      <c r="I679" s="10">
        <v>45856</v>
      </c>
      <c r="J679" s="11" t="s">
        <v>1120</v>
      </c>
      <c r="K679" s="9">
        <v>8</v>
      </c>
      <c r="L679" s="9" t="s">
        <v>1119</v>
      </c>
      <c r="M679" s="19">
        <v>3</v>
      </c>
      <c r="N679" s="9" t="s">
        <v>726</v>
      </c>
      <c r="O679" s="9">
        <v>3</v>
      </c>
      <c r="P679" s="9" t="s">
        <v>673</v>
      </c>
      <c r="Q679" t="s">
        <v>356</v>
      </c>
      <c r="R679" s="7" t="s">
        <v>609</v>
      </c>
      <c r="S679" s="11" t="s">
        <v>610</v>
      </c>
    </row>
    <row r="680" spans="1:19" hidden="1" x14ac:dyDescent="0.25">
      <c r="A680" s="6" t="s">
        <v>1174</v>
      </c>
      <c r="B680" s="258" t="s">
        <v>1291</v>
      </c>
      <c r="C680" s="190" t="s">
        <v>2020</v>
      </c>
      <c r="D680" s="8">
        <v>1</v>
      </c>
      <c r="E680" s="11">
        <v>9</v>
      </c>
      <c r="F680" s="7" t="s">
        <v>2870</v>
      </c>
      <c r="G680" s="21" t="s">
        <v>355</v>
      </c>
      <c r="H680" s="19">
        <v>3445</v>
      </c>
      <c r="I680" s="10">
        <v>45869</v>
      </c>
      <c r="J680" s="11" t="s">
        <v>1120</v>
      </c>
      <c r="K680" s="9">
        <v>23</v>
      </c>
      <c r="L680" s="9" t="s">
        <v>1119</v>
      </c>
      <c r="M680" s="19">
        <v>3</v>
      </c>
      <c r="N680" s="9" t="s">
        <v>726</v>
      </c>
      <c r="O680" s="9">
        <v>3</v>
      </c>
      <c r="P680" s="9" t="s">
        <v>673</v>
      </c>
      <c r="Q680" t="s">
        <v>356</v>
      </c>
      <c r="R680" s="7" t="s">
        <v>609</v>
      </c>
      <c r="S680" s="11" t="s">
        <v>610</v>
      </c>
    </row>
    <row r="681" spans="1:19" hidden="1" x14ac:dyDescent="0.25">
      <c r="A681" s="6" t="s">
        <v>1174</v>
      </c>
      <c r="B681" s="8" t="s">
        <v>2021</v>
      </c>
      <c r="C681" s="190" t="s">
        <v>2022</v>
      </c>
      <c r="E681" s="11">
        <v>8</v>
      </c>
      <c r="F681" s="7" t="s">
        <v>2871</v>
      </c>
      <c r="G681" s="21" t="s">
        <v>355</v>
      </c>
      <c r="H681" s="19">
        <v>3514</v>
      </c>
      <c r="I681" s="10">
        <v>45874</v>
      </c>
      <c r="J681" s="11" t="s">
        <v>1153</v>
      </c>
      <c r="K681" s="9">
        <v>8</v>
      </c>
      <c r="L681" s="9" t="s">
        <v>1122</v>
      </c>
      <c r="M681" s="19">
        <v>8</v>
      </c>
      <c r="N681" s="9" t="s">
        <v>726</v>
      </c>
      <c r="O681" s="9" t="s">
        <v>1134</v>
      </c>
      <c r="P681" s="9" t="s">
        <v>677</v>
      </c>
      <c r="Q681" t="s">
        <v>356</v>
      </c>
      <c r="R681" s="7" t="s">
        <v>615</v>
      </c>
      <c r="S681" s="11" t="s">
        <v>616</v>
      </c>
    </row>
    <row r="682" spans="1:19" hidden="1" x14ac:dyDescent="0.25">
      <c r="A682" s="6" t="s">
        <v>1174</v>
      </c>
      <c r="B682" s="258" t="s">
        <v>2021</v>
      </c>
      <c r="C682" s="190" t="s">
        <v>2023</v>
      </c>
      <c r="E682" s="11">
        <v>4</v>
      </c>
      <c r="F682" s="7" t="s">
        <v>2872</v>
      </c>
      <c r="G682" s="21" t="s">
        <v>355</v>
      </c>
      <c r="H682" s="19">
        <v>3500</v>
      </c>
      <c r="I682" s="10">
        <v>45853</v>
      </c>
      <c r="J682" s="11" t="s">
        <v>1138</v>
      </c>
      <c r="K682" s="9">
        <v>4</v>
      </c>
      <c r="L682" s="9" t="s">
        <v>1122</v>
      </c>
      <c r="M682" s="19">
        <v>6</v>
      </c>
      <c r="N682" s="9" t="s">
        <v>726</v>
      </c>
      <c r="O682" s="9">
        <v>6</v>
      </c>
      <c r="P682" s="9" t="s">
        <v>676</v>
      </c>
      <c r="Q682" t="s">
        <v>356</v>
      </c>
      <c r="R682" s="7" t="s">
        <v>613</v>
      </c>
      <c r="S682" s="11" t="s">
        <v>614</v>
      </c>
    </row>
    <row r="683" spans="1:19" hidden="1" x14ac:dyDescent="0.25">
      <c r="A683" s="6" t="s">
        <v>1174</v>
      </c>
      <c r="B683" s="258" t="s">
        <v>2021</v>
      </c>
      <c r="C683" s="190" t="s">
        <v>2024</v>
      </c>
      <c r="D683" s="8">
        <v>4</v>
      </c>
      <c r="F683" s="7" t="s">
        <v>2873</v>
      </c>
      <c r="G683" s="21" t="s">
        <v>355</v>
      </c>
      <c r="H683" s="19">
        <v>3522</v>
      </c>
      <c r="I683" s="10">
        <v>45880</v>
      </c>
      <c r="J683" s="11" t="s">
        <v>1120</v>
      </c>
      <c r="K683" s="9">
        <v>56</v>
      </c>
      <c r="L683" s="9" t="s">
        <v>1119</v>
      </c>
      <c r="M683" s="19">
        <v>3</v>
      </c>
      <c r="N683" s="9" t="s">
        <v>726</v>
      </c>
      <c r="O683" s="9">
        <v>3</v>
      </c>
      <c r="P683" s="9" t="s">
        <v>673</v>
      </c>
      <c r="Q683" t="s">
        <v>356</v>
      </c>
      <c r="R683" s="7" t="s">
        <v>617</v>
      </c>
      <c r="S683" s="11" t="s">
        <v>618</v>
      </c>
    </row>
    <row r="684" spans="1:19" hidden="1" x14ac:dyDescent="0.25">
      <c r="A684" s="6" t="s">
        <v>1174</v>
      </c>
      <c r="B684" s="258" t="s">
        <v>2021</v>
      </c>
      <c r="C684" s="190" t="s">
        <v>2025</v>
      </c>
      <c r="E684" s="11">
        <v>8</v>
      </c>
      <c r="F684" s="7" t="s">
        <v>2874</v>
      </c>
      <c r="G684" s="21" t="s">
        <v>355</v>
      </c>
      <c r="H684" s="19">
        <v>3407</v>
      </c>
      <c r="I684" s="10">
        <v>45866</v>
      </c>
      <c r="J684" s="11" t="s">
        <v>1124</v>
      </c>
      <c r="K684" s="9">
        <v>8</v>
      </c>
      <c r="L684" s="9" t="s">
        <v>1119</v>
      </c>
      <c r="M684" s="19">
        <v>4</v>
      </c>
      <c r="N684" s="9" t="s">
        <v>726</v>
      </c>
      <c r="O684" s="9">
        <v>4</v>
      </c>
      <c r="P684" s="9" t="s">
        <v>674</v>
      </c>
      <c r="Q684" t="s">
        <v>356</v>
      </c>
      <c r="R684" s="7" t="s">
        <v>605</v>
      </c>
      <c r="S684" s="11" t="s">
        <v>606</v>
      </c>
    </row>
    <row r="685" spans="1:19" hidden="1" x14ac:dyDescent="0.25">
      <c r="A685" s="6" t="s">
        <v>1174</v>
      </c>
      <c r="B685" s="258" t="s">
        <v>2021</v>
      </c>
      <c r="C685" s="190" t="s">
        <v>2026</v>
      </c>
      <c r="D685" s="8">
        <v>5</v>
      </c>
      <c r="E685" s="11">
        <v>4</v>
      </c>
      <c r="F685" s="7" t="s">
        <v>2875</v>
      </c>
      <c r="G685" s="21" t="s">
        <v>355</v>
      </c>
      <c r="H685" s="19">
        <v>3522</v>
      </c>
      <c r="I685" s="10">
        <v>45861</v>
      </c>
      <c r="J685" s="11" t="s">
        <v>1120</v>
      </c>
      <c r="K685" s="9">
        <v>74</v>
      </c>
      <c r="L685" s="9" t="s">
        <v>1119</v>
      </c>
      <c r="M685" s="19">
        <v>3</v>
      </c>
      <c r="N685" s="9" t="s">
        <v>726</v>
      </c>
      <c r="O685" s="9">
        <v>3</v>
      </c>
      <c r="P685" s="9" t="s">
        <v>673</v>
      </c>
      <c r="Q685" t="s">
        <v>356</v>
      </c>
      <c r="R685" s="7" t="s">
        <v>617</v>
      </c>
      <c r="S685" s="11" t="s">
        <v>618</v>
      </c>
    </row>
    <row r="686" spans="1:19" hidden="1" x14ac:dyDescent="0.25">
      <c r="A686" s="6" t="s">
        <v>1174</v>
      </c>
      <c r="B686" s="258" t="s">
        <v>2021</v>
      </c>
      <c r="C686" s="190" t="s">
        <v>2027</v>
      </c>
      <c r="D686" s="8">
        <v>1</v>
      </c>
      <c r="E686" s="11">
        <v>7</v>
      </c>
      <c r="F686" s="7" t="s">
        <v>2875</v>
      </c>
      <c r="G686" s="21" t="s">
        <v>355</v>
      </c>
      <c r="H686" s="19">
        <v>3522</v>
      </c>
      <c r="I686" s="10">
        <v>45861</v>
      </c>
      <c r="J686" s="11" t="s">
        <v>1120</v>
      </c>
      <c r="K686" s="9">
        <v>21</v>
      </c>
      <c r="L686" s="9" t="s">
        <v>1119</v>
      </c>
      <c r="M686" s="19">
        <v>3</v>
      </c>
      <c r="N686" s="9" t="s">
        <v>726</v>
      </c>
      <c r="O686" s="9">
        <v>3</v>
      </c>
      <c r="P686" s="9" t="s">
        <v>673</v>
      </c>
      <c r="Q686" t="s">
        <v>356</v>
      </c>
      <c r="R686" s="7" t="s">
        <v>617</v>
      </c>
      <c r="S686" s="11" t="s">
        <v>618</v>
      </c>
    </row>
    <row r="687" spans="1:19" hidden="1" x14ac:dyDescent="0.25">
      <c r="A687" s="6" t="s">
        <v>1174</v>
      </c>
      <c r="B687" s="258" t="s">
        <v>2021</v>
      </c>
      <c r="C687" s="190" t="s">
        <v>2028</v>
      </c>
      <c r="D687" s="8">
        <v>1</v>
      </c>
      <c r="E687" s="11">
        <v>6</v>
      </c>
      <c r="F687" s="7" t="s">
        <v>2873</v>
      </c>
      <c r="G687" s="21" t="s">
        <v>355</v>
      </c>
      <c r="H687" s="19">
        <v>3522</v>
      </c>
      <c r="I687" s="10">
        <v>45880</v>
      </c>
      <c r="J687" s="11" t="s">
        <v>1120</v>
      </c>
      <c r="K687" s="9">
        <v>20</v>
      </c>
      <c r="L687" s="9" t="s">
        <v>1119</v>
      </c>
      <c r="M687" s="19">
        <v>3</v>
      </c>
      <c r="N687" s="9" t="s">
        <v>726</v>
      </c>
      <c r="O687" s="9">
        <v>3</v>
      </c>
      <c r="P687" s="9" t="s">
        <v>673</v>
      </c>
      <c r="Q687" t="s">
        <v>356</v>
      </c>
      <c r="R687" s="7" t="s">
        <v>617</v>
      </c>
      <c r="S687" s="11" t="s">
        <v>618</v>
      </c>
    </row>
    <row r="688" spans="1:19" hidden="1" x14ac:dyDescent="0.25">
      <c r="A688" s="6" t="s">
        <v>1174</v>
      </c>
      <c r="B688" s="8" t="s">
        <v>1032</v>
      </c>
      <c r="C688" s="190" t="s">
        <v>2029</v>
      </c>
      <c r="E688" s="11">
        <v>7</v>
      </c>
      <c r="F688" s="7" t="s">
        <v>2876</v>
      </c>
      <c r="G688" s="21" t="s">
        <v>355</v>
      </c>
      <c r="H688" s="19">
        <v>3464</v>
      </c>
      <c r="I688" s="10">
        <v>45853</v>
      </c>
      <c r="J688" s="11" t="s">
        <v>1123</v>
      </c>
      <c r="K688" s="9">
        <v>7</v>
      </c>
      <c r="L688" s="9" t="s">
        <v>1119</v>
      </c>
      <c r="M688" s="19">
        <v>5</v>
      </c>
      <c r="N688" s="9" t="s">
        <v>726</v>
      </c>
      <c r="O688" s="9">
        <v>5</v>
      </c>
      <c r="P688" s="9" t="s">
        <v>675</v>
      </c>
      <c r="Q688" t="s">
        <v>356</v>
      </c>
      <c r="R688" s="7" t="s">
        <v>611</v>
      </c>
      <c r="S688" s="11" t="s">
        <v>612</v>
      </c>
    </row>
    <row r="689" spans="1:19" hidden="1" x14ac:dyDescent="0.25">
      <c r="A689" s="6" t="s">
        <v>1174</v>
      </c>
      <c r="B689" s="258" t="s">
        <v>1032</v>
      </c>
      <c r="C689" s="190" t="s">
        <v>2030</v>
      </c>
      <c r="D689" s="8">
        <v>2</v>
      </c>
      <c r="F689" s="7" t="s">
        <v>2877</v>
      </c>
      <c r="G689" s="21" t="s">
        <v>355</v>
      </c>
      <c r="H689" s="19">
        <v>2306</v>
      </c>
      <c r="I689" s="10">
        <v>45841</v>
      </c>
      <c r="J689" s="11" t="s">
        <v>1126</v>
      </c>
      <c r="K689" s="9">
        <v>28</v>
      </c>
      <c r="L689" s="9" t="s">
        <v>1119</v>
      </c>
      <c r="M689" s="19">
        <v>1</v>
      </c>
      <c r="N689" s="9" t="s">
        <v>726</v>
      </c>
      <c r="O689" s="9">
        <v>1</v>
      </c>
      <c r="P689" s="9" t="s">
        <v>671</v>
      </c>
      <c r="Q689" t="s">
        <v>356</v>
      </c>
      <c r="R689" s="7" t="s">
        <v>688</v>
      </c>
      <c r="S689" s="11">
        <v>2306</v>
      </c>
    </row>
    <row r="690" spans="1:19" hidden="1" x14ac:dyDescent="0.25">
      <c r="A690" s="6" t="s">
        <v>1174</v>
      </c>
      <c r="B690" s="258" t="s">
        <v>1032</v>
      </c>
      <c r="C690" s="190" t="s">
        <v>2031</v>
      </c>
      <c r="E690" s="11">
        <v>8</v>
      </c>
      <c r="F690" s="7" t="s">
        <v>2878</v>
      </c>
      <c r="G690" s="21" t="s">
        <v>355</v>
      </c>
      <c r="H690" s="19">
        <v>3522</v>
      </c>
      <c r="I690" s="10">
        <v>45845</v>
      </c>
      <c r="J690" s="11" t="s">
        <v>1137</v>
      </c>
      <c r="K690" s="9">
        <v>8</v>
      </c>
      <c r="L690" s="9" t="s">
        <v>1122</v>
      </c>
      <c r="M690" s="19">
        <v>4</v>
      </c>
      <c r="N690" s="9" t="s">
        <v>726</v>
      </c>
      <c r="O690" s="9">
        <v>4</v>
      </c>
      <c r="P690" s="9" t="s">
        <v>674</v>
      </c>
      <c r="Q690" t="s">
        <v>356</v>
      </c>
      <c r="R690" s="7" t="s">
        <v>617</v>
      </c>
      <c r="S690" s="11" t="s">
        <v>618</v>
      </c>
    </row>
    <row r="691" spans="1:19" hidden="1" x14ac:dyDescent="0.25">
      <c r="A691" s="6" t="s">
        <v>1174</v>
      </c>
      <c r="B691" s="258" t="s">
        <v>1032</v>
      </c>
      <c r="C691" s="190" t="s">
        <v>2032</v>
      </c>
      <c r="E691" s="11">
        <v>14</v>
      </c>
      <c r="F691" s="7" t="s">
        <v>2879</v>
      </c>
      <c r="G691" s="21" t="s">
        <v>355</v>
      </c>
      <c r="H691" s="19">
        <v>3522</v>
      </c>
      <c r="I691" s="10">
        <v>45846</v>
      </c>
      <c r="J691" s="11" t="s">
        <v>1320</v>
      </c>
      <c r="K691" s="9">
        <v>14</v>
      </c>
      <c r="L691" s="9" t="s">
        <v>1119</v>
      </c>
      <c r="M691" s="19">
        <v>8</v>
      </c>
      <c r="N691" s="9" t="s">
        <v>726</v>
      </c>
      <c r="O691" s="9" t="s">
        <v>1134</v>
      </c>
      <c r="P691" s="9" t="s">
        <v>677</v>
      </c>
      <c r="Q691" t="s">
        <v>356</v>
      </c>
      <c r="R691" s="7" t="s">
        <v>617</v>
      </c>
      <c r="S691" s="11" t="s">
        <v>618</v>
      </c>
    </row>
    <row r="692" spans="1:19" hidden="1" x14ac:dyDescent="0.25">
      <c r="A692" s="6" t="s">
        <v>1174</v>
      </c>
      <c r="B692" s="258" t="s">
        <v>1032</v>
      </c>
      <c r="C692" s="190" t="s">
        <v>2013</v>
      </c>
      <c r="E692" s="11">
        <v>3</v>
      </c>
      <c r="F692" s="7" t="s">
        <v>2863</v>
      </c>
      <c r="G692" s="21" t="s">
        <v>355</v>
      </c>
      <c r="H692" s="19">
        <v>3464</v>
      </c>
      <c r="I692" s="10">
        <v>45827</v>
      </c>
      <c r="J692" s="11" t="s">
        <v>1125</v>
      </c>
      <c r="K692" s="9">
        <v>3</v>
      </c>
      <c r="L692" s="9" t="s">
        <v>1119</v>
      </c>
      <c r="M692" s="19">
        <v>6</v>
      </c>
      <c r="N692" s="9" t="s">
        <v>726</v>
      </c>
      <c r="O692" s="9">
        <v>6</v>
      </c>
      <c r="P692" s="9" t="s">
        <v>676</v>
      </c>
      <c r="Q692" t="s">
        <v>356</v>
      </c>
      <c r="R692" s="7" t="s">
        <v>611</v>
      </c>
      <c r="S692" s="11" t="s">
        <v>612</v>
      </c>
    </row>
    <row r="693" spans="1:19" hidden="1" x14ac:dyDescent="0.25">
      <c r="A693" s="6" t="s">
        <v>1174</v>
      </c>
      <c r="B693" s="258" t="s">
        <v>1032</v>
      </c>
      <c r="C693" s="190" t="s">
        <v>2033</v>
      </c>
      <c r="E693" s="11">
        <v>13</v>
      </c>
      <c r="F693" s="7" t="s">
        <v>2880</v>
      </c>
      <c r="G693" s="21" t="s">
        <v>355</v>
      </c>
      <c r="H693" s="19">
        <v>3522</v>
      </c>
      <c r="I693" s="10">
        <v>45845</v>
      </c>
      <c r="J693" s="11" t="s">
        <v>1153</v>
      </c>
      <c r="K693" s="9">
        <v>13</v>
      </c>
      <c r="L693" s="9" t="s">
        <v>1122</v>
      </c>
      <c r="M693" s="19">
        <v>8</v>
      </c>
      <c r="N693" s="9" t="s">
        <v>726</v>
      </c>
      <c r="O693" s="9" t="s">
        <v>1134</v>
      </c>
      <c r="P693" s="9" t="s">
        <v>677</v>
      </c>
      <c r="Q693" t="s">
        <v>356</v>
      </c>
      <c r="R693" s="7" t="s">
        <v>617</v>
      </c>
      <c r="S693" s="11" t="s">
        <v>618</v>
      </c>
    </row>
    <row r="694" spans="1:19" hidden="1" x14ac:dyDescent="0.25">
      <c r="A694" s="6" t="s">
        <v>1174</v>
      </c>
      <c r="B694" s="258" t="s">
        <v>1032</v>
      </c>
      <c r="C694" s="190" t="s">
        <v>2034</v>
      </c>
      <c r="E694" s="11">
        <v>10</v>
      </c>
      <c r="F694" s="7" t="s">
        <v>2881</v>
      </c>
      <c r="G694" s="21" t="s">
        <v>355</v>
      </c>
      <c r="H694" s="19">
        <v>3522</v>
      </c>
      <c r="I694" s="10">
        <v>45845</v>
      </c>
      <c r="J694" s="11" t="s">
        <v>1320</v>
      </c>
      <c r="K694" s="9">
        <v>10</v>
      </c>
      <c r="L694" s="9" t="s">
        <v>1119</v>
      </c>
      <c r="M694" s="19">
        <v>8</v>
      </c>
      <c r="N694" s="9" t="s">
        <v>726</v>
      </c>
      <c r="O694" s="9" t="s">
        <v>1134</v>
      </c>
      <c r="P694" s="9" t="s">
        <v>677</v>
      </c>
      <c r="Q694" t="s">
        <v>356</v>
      </c>
      <c r="R694" s="7" t="s">
        <v>617</v>
      </c>
      <c r="S694" s="11" t="s">
        <v>618</v>
      </c>
    </row>
    <row r="695" spans="1:19" hidden="1" x14ac:dyDescent="0.25">
      <c r="A695" s="6" t="s">
        <v>1174</v>
      </c>
      <c r="B695" s="258" t="s">
        <v>1032</v>
      </c>
      <c r="C695" s="190" t="s">
        <v>2035</v>
      </c>
      <c r="E695" s="11">
        <v>1</v>
      </c>
      <c r="F695" s="7" t="s">
        <v>2744</v>
      </c>
      <c r="G695" s="21" t="s">
        <v>355</v>
      </c>
      <c r="H695" s="19">
        <v>3508</v>
      </c>
      <c r="I695" s="10">
        <v>45842</v>
      </c>
      <c r="J695" s="11" t="s">
        <v>1136</v>
      </c>
      <c r="K695" s="9">
        <v>1</v>
      </c>
      <c r="L695" s="9" t="s">
        <v>1122</v>
      </c>
      <c r="M695" s="19">
        <v>5</v>
      </c>
      <c r="N695" s="9" t="s">
        <v>726</v>
      </c>
      <c r="O695" s="9">
        <v>5</v>
      </c>
      <c r="P695" s="9" t="s">
        <v>675</v>
      </c>
      <c r="Q695" t="s">
        <v>356</v>
      </c>
      <c r="R695" s="7" t="s">
        <v>615</v>
      </c>
      <c r="S695" s="11" t="s">
        <v>616</v>
      </c>
    </row>
    <row r="696" spans="1:19" hidden="1" x14ac:dyDescent="0.25">
      <c r="A696" s="6" t="s">
        <v>1174</v>
      </c>
      <c r="B696" s="258" t="s">
        <v>1032</v>
      </c>
      <c r="C696" s="190" t="s">
        <v>2036</v>
      </c>
      <c r="D696" s="8">
        <v>1</v>
      </c>
      <c r="F696" s="7" t="s">
        <v>2882</v>
      </c>
      <c r="G696" s="21" t="s">
        <v>355</v>
      </c>
      <c r="H696" s="19">
        <v>3522</v>
      </c>
      <c r="I696" s="10">
        <v>45842</v>
      </c>
      <c r="J696" s="11" t="s">
        <v>1143</v>
      </c>
      <c r="K696" s="9">
        <v>14</v>
      </c>
      <c r="L696" s="9" t="s">
        <v>1122</v>
      </c>
      <c r="M696" s="19">
        <v>2</v>
      </c>
      <c r="N696" s="9" t="s">
        <v>726</v>
      </c>
      <c r="O696" s="9">
        <v>2</v>
      </c>
      <c r="P696" s="9" t="s">
        <v>672</v>
      </c>
      <c r="Q696" t="s">
        <v>356</v>
      </c>
      <c r="R696" s="7" t="s">
        <v>617</v>
      </c>
      <c r="S696" s="11" t="s">
        <v>618</v>
      </c>
    </row>
    <row r="697" spans="1:19" hidden="1" x14ac:dyDescent="0.25">
      <c r="A697" s="6" t="s">
        <v>1174</v>
      </c>
      <c r="B697" s="8" t="s">
        <v>1290</v>
      </c>
      <c r="C697" s="190" t="s">
        <v>2037</v>
      </c>
      <c r="D697" s="8">
        <v>10</v>
      </c>
      <c r="F697" s="7" t="s">
        <v>2883</v>
      </c>
      <c r="G697" s="21" t="s">
        <v>265</v>
      </c>
      <c r="H697" s="19">
        <v>130</v>
      </c>
      <c r="I697" s="10">
        <v>45832</v>
      </c>
      <c r="J697" s="11" t="s">
        <v>1123</v>
      </c>
      <c r="K697" s="9">
        <v>140</v>
      </c>
      <c r="L697" s="9" t="s">
        <v>1119</v>
      </c>
      <c r="M697" s="19">
        <v>5</v>
      </c>
      <c r="N697" s="9" t="s">
        <v>726</v>
      </c>
      <c r="O697" s="9">
        <v>5</v>
      </c>
      <c r="P697" s="9" t="s">
        <v>675</v>
      </c>
      <c r="Q697" t="s">
        <v>266</v>
      </c>
      <c r="R697" s="7" t="s">
        <v>568</v>
      </c>
      <c r="S697" s="11" t="s">
        <v>569</v>
      </c>
    </row>
    <row r="698" spans="1:19" hidden="1" x14ac:dyDescent="0.25">
      <c r="A698" s="6" t="s">
        <v>1174</v>
      </c>
      <c r="B698" s="258" t="s">
        <v>1290</v>
      </c>
      <c r="C698" s="190" t="s">
        <v>2038</v>
      </c>
      <c r="E698" s="11">
        <v>5</v>
      </c>
      <c r="F698" s="7" t="s">
        <v>2884</v>
      </c>
      <c r="G698" s="21" t="s">
        <v>265</v>
      </c>
      <c r="H698" s="19">
        <v>130</v>
      </c>
      <c r="I698" s="10">
        <v>45834</v>
      </c>
      <c r="J698" s="11" t="s">
        <v>1123</v>
      </c>
      <c r="K698" s="9">
        <v>5</v>
      </c>
      <c r="L698" s="9" t="s">
        <v>1119</v>
      </c>
      <c r="M698" s="19">
        <v>5</v>
      </c>
      <c r="N698" s="9" t="s">
        <v>726</v>
      </c>
      <c r="O698" s="9">
        <v>5</v>
      </c>
      <c r="P698" s="9" t="s">
        <v>675</v>
      </c>
      <c r="Q698" t="s">
        <v>266</v>
      </c>
      <c r="R698" s="7" t="s">
        <v>568</v>
      </c>
      <c r="S698" s="11" t="s">
        <v>569</v>
      </c>
    </row>
    <row r="699" spans="1:19" hidden="1" x14ac:dyDescent="0.25">
      <c r="A699" s="6" t="s">
        <v>1174</v>
      </c>
      <c r="B699" s="258" t="s">
        <v>1290</v>
      </c>
      <c r="C699" s="190" t="s">
        <v>2039</v>
      </c>
      <c r="E699" s="11">
        <v>9</v>
      </c>
      <c r="F699" s="7" t="s">
        <v>2885</v>
      </c>
      <c r="G699" s="21" t="s">
        <v>265</v>
      </c>
      <c r="H699" s="19">
        <v>130</v>
      </c>
      <c r="I699" s="10">
        <v>45832</v>
      </c>
      <c r="J699" s="11" t="s">
        <v>1320</v>
      </c>
      <c r="K699" s="9">
        <v>9</v>
      </c>
      <c r="L699" s="9" t="s">
        <v>1119</v>
      </c>
      <c r="M699" s="19">
        <v>8</v>
      </c>
      <c r="N699" s="9" t="s">
        <v>726</v>
      </c>
      <c r="O699" s="9" t="s">
        <v>1134</v>
      </c>
      <c r="P699" s="9" t="s">
        <v>677</v>
      </c>
      <c r="Q699" t="s">
        <v>266</v>
      </c>
      <c r="R699" s="7" t="s">
        <v>568</v>
      </c>
      <c r="S699" s="11" t="s">
        <v>569</v>
      </c>
    </row>
    <row r="700" spans="1:19" hidden="1" x14ac:dyDescent="0.25">
      <c r="A700" s="6" t="s">
        <v>1174</v>
      </c>
      <c r="B700" s="258" t="s">
        <v>1290</v>
      </c>
      <c r="C700" s="190" t="s">
        <v>2040</v>
      </c>
      <c r="D700" s="8">
        <v>1</v>
      </c>
      <c r="E700" s="11">
        <v>2</v>
      </c>
      <c r="F700" s="7" t="s">
        <v>2886</v>
      </c>
      <c r="G700" s="21" t="s">
        <v>265</v>
      </c>
      <c r="H700" s="19">
        <v>131</v>
      </c>
      <c r="I700" s="10">
        <v>45832</v>
      </c>
      <c r="J700" s="11" t="s">
        <v>1125</v>
      </c>
      <c r="K700" s="9">
        <v>16</v>
      </c>
      <c r="L700" s="9" t="s">
        <v>1119</v>
      </c>
      <c r="M700" s="19">
        <v>6</v>
      </c>
      <c r="N700" s="9" t="s">
        <v>726</v>
      </c>
      <c r="O700" s="9">
        <v>6</v>
      </c>
      <c r="P700" s="9" t="s">
        <v>676</v>
      </c>
      <c r="Q700" t="s">
        <v>266</v>
      </c>
      <c r="R700" s="7" t="s">
        <v>568</v>
      </c>
      <c r="S700" s="11" t="s">
        <v>569</v>
      </c>
    </row>
    <row r="701" spans="1:19" hidden="1" x14ac:dyDescent="0.25">
      <c r="A701" s="6" t="s">
        <v>1174</v>
      </c>
      <c r="B701" s="258" t="s">
        <v>1290</v>
      </c>
      <c r="C701" s="190" t="s">
        <v>2041</v>
      </c>
      <c r="E701" s="11">
        <v>8</v>
      </c>
      <c r="F701" s="7" t="s">
        <v>2887</v>
      </c>
      <c r="G701" s="21" t="s">
        <v>265</v>
      </c>
      <c r="H701" s="19">
        <v>110</v>
      </c>
      <c r="I701" s="10">
        <v>45832</v>
      </c>
      <c r="J701" s="11" t="s">
        <v>1133</v>
      </c>
      <c r="K701" s="9">
        <v>8</v>
      </c>
      <c r="L701" s="9" t="s">
        <v>1119</v>
      </c>
      <c r="M701" s="19">
        <v>7</v>
      </c>
      <c r="N701" s="9" t="s">
        <v>726</v>
      </c>
      <c r="O701" s="9" t="s">
        <v>1134</v>
      </c>
      <c r="P701" s="9" t="s">
        <v>677</v>
      </c>
      <c r="Q701" t="s">
        <v>266</v>
      </c>
      <c r="R701" s="7" t="s">
        <v>566</v>
      </c>
      <c r="S701" s="11" t="s">
        <v>567</v>
      </c>
    </row>
    <row r="702" spans="1:19" hidden="1" x14ac:dyDescent="0.25">
      <c r="A702" s="6" t="s">
        <v>1174</v>
      </c>
      <c r="B702" s="258" t="s">
        <v>1290</v>
      </c>
      <c r="C702" s="190" t="s">
        <v>2042</v>
      </c>
      <c r="D702" s="8">
        <v>2</v>
      </c>
      <c r="F702" s="7" t="s">
        <v>2888</v>
      </c>
      <c r="G702" s="21" t="s">
        <v>265</v>
      </c>
      <c r="H702" s="19">
        <v>130</v>
      </c>
      <c r="I702" s="10">
        <v>45834</v>
      </c>
      <c r="J702" s="11" t="s">
        <v>1136</v>
      </c>
      <c r="K702" s="9">
        <v>28</v>
      </c>
      <c r="L702" s="9" t="s">
        <v>1122</v>
      </c>
      <c r="M702" s="19">
        <v>5</v>
      </c>
      <c r="N702" s="9" t="s">
        <v>726</v>
      </c>
      <c r="O702" s="9">
        <v>5</v>
      </c>
      <c r="P702" s="9" t="s">
        <v>675</v>
      </c>
      <c r="Q702" t="s">
        <v>266</v>
      </c>
      <c r="R702" s="7" t="s">
        <v>568</v>
      </c>
      <c r="S702" s="11" t="s">
        <v>569</v>
      </c>
    </row>
    <row r="703" spans="1:19" hidden="1" x14ac:dyDescent="0.25">
      <c r="A703" s="6" t="s">
        <v>1174</v>
      </c>
      <c r="B703" s="8" t="s">
        <v>1287</v>
      </c>
      <c r="C703" s="190" t="s">
        <v>2043</v>
      </c>
      <c r="E703" s="11">
        <v>582</v>
      </c>
      <c r="F703" s="7" t="s">
        <v>2889</v>
      </c>
      <c r="G703" s="21" t="s">
        <v>355</v>
      </c>
      <c r="H703" s="19">
        <v>3464</v>
      </c>
      <c r="I703" s="10">
        <v>45813</v>
      </c>
      <c r="J703" s="11" t="s">
        <v>1120</v>
      </c>
      <c r="K703" s="9">
        <v>582</v>
      </c>
      <c r="L703" s="9" t="s">
        <v>1119</v>
      </c>
      <c r="M703" s="19">
        <v>3</v>
      </c>
      <c r="N703" s="9" t="s">
        <v>726</v>
      </c>
      <c r="O703" s="9">
        <v>3</v>
      </c>
      <c r="P703" s="9" t="s">
        <v>673</v>
      </c>
      <c r="Q703" t="s">
        <v>356</v>
      </c>
      <c r="R703" s="7" t="s">
        <v>611</v>
      </c>
      <c r="S703" s="11" t="s">
        <v>612</v>
      </c>
    </row>
    <row r="704" spans="1:19" hidden="1" x14ac:dyDescent="0.25">
      <c r="A704" s="6" t="s">
        <v>1174</v>
      </c>
      <c r="B704" s="258" t="s">
        <v>1287</v>
      </c>
      <c r="C704" s="190" t="s">
        <v>1288</v>
      </c>
      <c r="E704" s="11">
        <v>6</v>
      </c>
      <c r="F704" s="7" t="s">
        <v>1328</v>
      </c>
      <c r="G704" s="21" t="s">
        <v>355</v>
      </c>
      <c r="H704" s="19">
        <v>3522</v>
      </c>
      <c r="I704" s="10">
        <v>45811</v>
      </c>
      <c r="J704" s="11" t="s">
        <v>1133</v>
      </c>
      <c r="K704" s="9">
        <v>6</v>
      </c>
      <c r="L704" s="9" t="s">
        <v>1119</v>
      </c>
      <c r="M704" s="19">
        <v>7</v>
      </c>
      <c r="N704" s="9" t="s">
        <v>726</v>
      </c>
      <c r="O704" s="9" t="s">
        <v>1134</v>
      </c>
      <c r="P704" s="9" t="s">
        <v>677</v>
      </c>
      <c r="Q704" t="s">
        <v>356</v>
      </c>
      <c r="R704" s="7" t="s">
        <v>617</v>
      </c>
      <c r="S704" s="11" t="s">
        <v>618</v>
      </c>
    </row>
    <row r="705" spans="1:19" hidden="1" x14ac:dyDescent="0.25">
      <c r="A705" s="6" t="s">
        <v>1174</v>
      </c>
      <c r="B705" s="258" t="s">
        <v>1287</v>
      </c>
      <c r="C705" s="190" t="s">
        <v>2044</v>
      </c>
      <c r="D705" s="8">
        <v>4</v>
      </c>
      <c r="F705" s="7" t="s">
        <v>2890</v>
      </c>
      <c r="G705" s="21" t="s">
        <v>355</v>
      </c>
      <c r="H705" s="19">
        <v>3514</v>
      </c>
      <c r="I705" s="10">
        <v>45847</v>
      </c>
      <c r="J705" s="11" t="s">
        <v>1121</v>
      </c>
      <c r="K705" s="9">
        <v>56</v>
      </c>
      <c r="L705" s="9" t="s">
        <v>1122</v>
      </c>
      <c r="M705" s="19">
        <v>3</v>
      </c>
      <c r="N705" s="9" t="s">
        <v>726</v>
      </c>
      <c r="O705" s="9">
        <v>3</v>
      </c>
      <c r="P705" s="9" t="s">
        <v>673</v>
      </c>
      <c r="Q705" t="s">
        <v>356</v>
      </c>
      <c r="R705" s="7" t="s">
        <v>615</v>
      </c>
      <c r="S705" s="11" t="s">
        <v>616</v>
      </c>
    </row>
    <row r="706" spans="1:19" hidden="1" x14ac:dyDescent="0.25">
      <c r="A706" s="6" t="s">
        <v>1174</v>
      </c>
      <c r="B706" s="258" t="s">
        <v>1287</v>
      </c>
      <c r="C706" s="190" t="s">
        <v>2045</v>
      </c>
      <c r="E706" s="11">
        <v>3</v>
      </c>
      <c r="F706" s="7" t="s">
        <v>2891</v>
      </c>
      <c r="G706" s="21" t="s">
        <v>355</v>
      </c>
      <c r="H706" s="19">
        <v>3522</v>
      </c>
      <c r="I706" s="10">
        <v>45846</v>
      </c>
      <c r="J706" s="11" t="s">
        <v>1125</v>
      </c>
      <c r="K706" s="9">
        <v>3</v>
      </c>
      <c r="L706" s="9" t="s">
        <v>1119</v>
      </c>
      <c r="M706" s="19">
        <v>6</v>
      </c>
      <c r="N706" s="9" t="s">
        <v>726</v>
      </c>
      <c r="O706" s="9">
        <v>6</v>
      </c>
      <c r="P706" s="9" t="s">
        <v>676</v>
      </c>
      <c r="Q706" t="s">
        <v>356</v>
      </c>
      <c r="R706" s="7" t="s">
        <v>617</v>
      </c>
      <c r="S706" s="11" t="s">
        <v>618</v>
      </c>
    </row>
    <row r="707" spans="1:19" hidden="1" x14ac:dyDescent="0.25">
      <c r="A707" s="6" t="s">
        <v>1174</v>
      </c>
      <c r="B707" s="258" t="s">
        <v>1287</v>
      </c>
      <c r="C707" s="190" t="s">
        <v>2046</v>
      </c>
      <c r="E707" s="11">
        <v>7</v>
      </c>
      <c r="F707" s="7" t="s">
        <v>2892</v>
      </c>
      <c r="G707" s="21" t="s">
        <v>355</v>
      </c>
      <c r="H707" s="19">
        <v>3464</v>
      </c>
      <c r="I707" s="10">
        <v>45845</v>
      </c>
      <c r="J707" s="11" t="s">
        <v>1135</v>
      </c>
      <c r="K707" s="9">
        <v>7</v>
      </c>
      <c r="L707" s="9" t="s">
        <v>1122</v>
      </c>
      <c r="M707" s="19">
        <v>7</v>
      </c>
      <c r="N707" s="9" t="s">
        <v>726</v>
      </c>
      <c r="O707" s="9" t="s">
        <v>1134</v>
      </c>
      <c r="P707" s="9" t="s">
        <v>677</v>
      </c>
      <c r="Q707" t="s">
        <v>356</v>
      </c>
      <c r="R707" s="7" t="s">
        <v>611</v>
      </c>
      <c r="S707" s="11" t="s">
        <v>612</v>
      </c>
    </row>
    <row r="708" spans="1:19" hidden="1" x14ac:dyDescent="0.25">
      <c r="A708" s="6" t="s">
        <v>1174</v>
      </c>
      <c r="B708" s="258" t="s">
        <v>1287</v>
      </c>
      <c r="C708" s="190" t="s">
        <v>2047</v>
      </c>
      <c r="E708" s="11">
        <v>2</v>
      </c>
      <c r="F708" s="7" t="s">
        <v>2893</v>
      </c>
      <c r="G708" s="21" t="s">
        <v>355</v>
      </c>
      <c r="H708" s="19">
        <v>3522</v>
      </c>
      <c r="I708" s="10">
        <v>45883</v>
      </c>
      <c r="J708" s="11" t="s">
        <v>1320</v>
      </c>
      <c r="K708" s="9">
        <v>2</v>
      </c>
      <c r="L708" s="9" t="s">
        <v>1119</v>
      </c>
      <c r="M708" s="19">
        <v>8</v>
      </c>
      <c r="N708" s="9" t="s">
        <v>726</v>
      </c>
      <c r="O708" s="9" t="s">
        <v>1134</v>
      </c>
      <c r="P708" s="9" t="s">
        <v>677</v>
      </c>
      <c r="Q708" t="s">
        <v>356</v>
      </c>
      <c r="R708" s="7" t="s">
        <v>617</v>
      </c>
      <c r="S708" s="11" t="s">
        <v>618</v>
      </c>
    </row>
    <row r="709" spans="1:19" hidden="1" x14ac:dyDescent="0.25">
      <c r="A709" s="6" t="s">
        <v>1174</v>
      </c>
      <c r="B709" s="258" t="s">
        <v>1287</v>
      </c>
      <c r="C709" s="190" t="s">
        <v>2047</v>
      </c>
      <c r="E709" s="11">
        <v>6</v>
      </c>
      <c r="F709" s="7" t="s">
        <v>2893</v>
      </c>
      <c r="G709" s="21" t="s">
        <v>355</v>
      </c>
      <c r="H709" s="19">
        <v>3522</v>
      </c>
      <c r="I709" s="10">
        <v>45883</v>
      </c>
      <c r="J709" s="11" t="s">
        <v>1320</v>
      </c>
      <c r="K709" s="9">
        <v>6</v>
      </c>
      <c r="L709" s="9" t="s">
        <v>1119</v>
      </c>
      <c r="M709" s="19">
        <v>8</v>
      </c>
      <c r="N709" s="9" t="s">
        <v>726</v>
      </c>
      <c r="O709" s="9" t="s">
        <v>1134</v>
      </c>
      <c r="P709" s="9" t="s">
        <v>677</v>
      </c>
      <c r="Q709" t="s">
        <v>356</v>
      </c>
      <c r="R709" s="7" t="s">
        <v>617</v>
      </c>
      <c r="S709" s="11" t="s">
        <v>618</v>
      </c>
    </row>
    <row r="710" spans="1:19" hidden="1" x14ac:dyDescent="0.25">
      <c r="A710" s="6" t="s">
        <v>1174</v>
      </c>
      <c r="B710" s="8" t="s">
        <v>1034</v>
      </c>
      <c r="C710" s="190" t="s">
        <v>2048</v>
      </c>
      <c r="D710" s="8">
        <v>3</v>
      </c>
      <c r="F710" s="7" t="s">
        <v>2894</v>
      </c>
      <c r="G710" s="21" t="s">
        <v>355</v>
      </c>
      <c r="H710" s="19">
        <v>3514</v>
      </c>
      <c r="I710" s="10">
        <v>45847</v>
      </c>
      <c r="J710" s="11" t="s">
        <v>1120</v>
      </c>
      <c r="K710" s="9">
        <v>42</v>
      </c>
      <c r="L710" s="9" t="s">
        <v>1119</v>
      </c>
      <c r="M710" s="19">
        <v>3</v>
      </c>
      <c r="N710" s="9" t="s">
        <v>726</v>
      </c>
      <c r="O710" s="9">
        <v>3</v>
      </c>
      <c r="P710" s="9" t="s">
        <v>673</v>
      </c>
      <c r="Q710" t="s">
        <v>356</v>
      </c>
      <c r="R710" s="7" t="s">
        <v>615</v>
      </c>
      <c r="S710" s="11" t="s">
        <v>616</v>
      </c>
    </row>
    <row r="711" spans="1:19" hidden="1" x14ac:dyDescent="0.25">
      <c r="A711" s="6" t="s">
        <v>1174</v>
      </c>
      <c r="B711" s="258" t="s">
        <v>1034</v>
      </c>
      <c r="C711" s="190" t="s">
        <v>2049</v>
      </c>
      <c r="E711" s="11">
        <v>7</v>
      </c>
      <c r="F711" s="7" t="s">
        <v>2895</v>
      </c>
      <c r="G711" s="21" t="s">
        <v>355</v>
      </c>
      <c r="H711" s="19">
        <v>3522</v>
      </c>
      <c r="I711" s="10">
        <v>45845</v>
      </c>
      <c r="J711" s="11" t="s">
        <v>1120</v>
      </c>
      <c r="K711" s="9">
        <v>7</v>
      </c>
      <c r="L711" s="9" t="s">
        <v>1119</v>
      </c>
      <c r="M711" s="19">
        <v>3</v>
      </c>
      <c r="N711" s="9" t="s">
        <v>726</v>
      </c>
      <c r="O711" s="9">
        <v>3</v>
      </c>
      <c r="P711" s="9" t="s">
        <v>673</v>
      </c>
      <c r="Q711" t="s">
        <v>356</v>
      </c>
      <c r="R711" s="7" t="s">
        <v>617</v>
      </c>
      <c r="S711" s="11" t="s">
        <v>618</v>
      </c>
    </row>
    <row r="712" spans="1:19" hidden="1" x14ac:dyDescent="0.25">
      <c r="A712" s="6" t="s">
        <v>1174</v>
      </c>
      <c r="B712" s="258" t="s">
        <v>1034</v>
      </c>
      <c r="C712" s="190" t="s">
        <v>2050</v>
      </c>
      <c r="E712" s="11">
        <v>1</v>
      </c>
      <c r="F712" s="7" t="s">
        <v>2896</v>
      </c>
      <c r="G712" s="21" t="s">
        <v>355</v>
      </c>
      <c r="H712" s="19">
        <v>3514</v>
      </c>
      <c r="I712" s="10">
        <v>45847</v>
      </c>
      <c r="J712" s="11" t="s">
        <v>1123</v>
      </c>
      <c r="K712" s="9">
        <v>1</v>
      </c>
      <c r="L712" s="9" t="s">
        <v>1119</v>
      </c>
      <c r="M712" s="19">
        <v>5</v>
      </c>
      <c r="N712" s="9" t="s">
        <v>726</v>
      </c>
      <c r="O712" s="9">
        <v>5</v>
      </c>
      <c r="P712" s="9" t="s">
        <v>675</v>
      </c>
      <c r="Q712" t="s">
        <v>356</v>
      </c>
      <c r="R712" s="7" t="s">
        <v>615</v>
      </c>
      <c r="S712" s="11" t="s">
        <v>616</v>
      </c>
    </row>
    <row r="713" spans="1:19" hidden="1" x14ac:dyDescent="0.25">
      <c r="A713" s="6" t="s">
        <v>1174</v>
      </c>
      <c r="B713" s="258" t="s">
        <v>1034</v>
      </c>
      <c r="C713" s="190" t="s">
        <v>2051</v>
      </c>
      <c r="E713" s="11">
        <v>8</v>
      </c>
      <c r="F713" s="7" t="s">
        <v>2897</v>
      </c>
      <c r="G713" s="21" t="s">
        <v>355</v>
      </c>
      <c r="H713" s="19">
        <v>3514</v>
      </c>
      <c r="I713" s="10">
        <v>45881</v>
      </c>
      <c r="J713" s="11" t="s">
        <v>1133</v>
      </c>
      <c r="K713" s="9">
        <v>8</v>
      </c>
      <c r="L713" s="9" t="s">
        <v>1119</v>
      </c>
      <c r="M713" s="19">
        <v>7</v>
      </c>
      <c r="N713" s="9" t="s">
        <v>726</v>
      </c>
      <c r="O713" s="9" t="s">
        <v>1134</v>
      </c>
      <c r="P713" s="9" t="s">
        <v>677</v>
      </c>
      <c r="Q713" t="s">
        <v>356</v>
      </c>
      <c r="R713" s="7" t="s">
        <v>615</v>
      </c>
      <c r="S713" s="11" t="s">
        <v>616</v>
      </c>
    </row>
    <row r="714" spans="1:19" hidden="1" x14ac:dyDescent="0.25">
      <c r="A714" s="6" t="s">
        <v>1174</v>
      </c>
      <c r="B714" s="258" t="s">
        <v>1034</v>
      </c>
      <c r="C714" s="190" t="s">
        <v>2052</v>
      </c>
      <c r="E714" s="11">
        <v>9</v>
      </c>
      <c r="F714" s="7" t="s">
        <v>2898</v>
      </c>
      <c r="G714" s="21" t="s">
        <v>355</v>
      </c>
      <c r="H714" s="19">
        <v>3514</v>
      </c>
      <c r="I714" s="10">
        <v>45817</v>
      </c>
      <c r="J714" s="11" t="s">
        <v>1125</v>
      </c>
      <c r="K714" s="9">
        <v>9</v>
      </c>
      <c r="L714" s="9" t="s">
        <v>1119</v>
      </c>
      <c r="M714" s="19">
        <v>6</v>
      </c>
      <c r="N714" s="9" t="s">
        <v>726</v>
      </c>
      <c r="O714" s="9">
        <v>6</v>
      </c>
      <c r="P714" s="9" t="s">
        <v>676</v>
      </c>
      <c r="Q714" t="s">
        <v>356</v>
      </c>
      <c r="R714" s="7" t="s">
        <v>615</v>
      </c>
      <c r="S714" s="11" t="s">
        <v>616</v>
      </c>
    </row>
    <row r="715" spans="1:19" hidden="1" x14ac:dyDescent="0.25">
      <c r="A715" s="6" t="s">
        <v>1174</v>
      </c>
      <c r="B715" s="258" t="s">
        <v>1034</v>
      </c>
      <c r="C715" s="190" t="s">
        <v>2053</v>
      </c>
      <c r="E715" s="11">
        <v>9</v>
      </c>
      <c r="F715" s="7" t="s">
        <v>2899</v>
      </c>
      <c r="G715" s="21" t="s">
        <v>355</v>
      </c>
      <c r="H715" s="19">
        <v>3514</v>
      </c>
      <c r="I715" s="10">
        <v>45882</v>
      </c>
      <c r="J715" s="11" t="s">
        <v>1133</v>
      </c>
      <c r="K715" s="9">
        <v>9</v>
      </c>
      <c r="L715" s="9" t="s">
        <v>1119</v>
      </c>
      <c r="M715" s="19">
        <v>7</v>
      </c>
      <c r="N715" s="9" t="s">
        <v>726</v>
      </c>
      <c r="O715" s="9" t="s">
        <v>1134</v>
      </c>
      <c r="P715" s="9" t="s">
        <v>677</v>
      </c>
      <c r="Q715" t="s">
        <v>356</v>
      </c>
      <c r="R715" s="7" t="s">
        <v>615</v>
      </c>
      <c r="S715" s="11" t="s">
        <v>616</v>
      </c>
    </row>
    <row r="716" spans="1:19" hidden="1" x14ac:dyDescent="0.25">
      <c r="A716" s="6" t="s">
        <v>1174</v>
      </c>
      <c r="B716" s="258" t="s">
        <v>1034</v>
      </c>
      <c r="C716" s="190" t="s">
        <v>2054</v>
      </c>
      <c r="D716" s="8">
        <v>1</v>
      </c>
      <c r="F716" s="7" t="s">
        <v>2900</v>
      </c>
      <c r="G716" s="21" t="s">
        <v>355</v>
      </c>
      <c r="H716" s="19">
        <v>3514</v>
      </c>
      <c r="I716" s="10">
        <v>45861</v>
      </c>
      <c r="J716" s="11" t="s">
        <v>1133</v>
      </c>
      <c r="K716" s="9">
        <v>14</v>
      </c>
      <c r="L716" s="9" t="s">
        <v>1119</v>
      </c>
      <c r="M716" s="19">
        <v>7</v>
      </c>
      <c r="N716" s="9" t="s">
        <v>726</v>
      </c>
      <c r="O716" s="9" t="s">
        <v>1134</v>
      </c>
      <c r="P716" s="9" t="s">
        <v>677</v>
      </c>
      <c r="Q716" t="s">
        <v>356</v>
      </c>
      <c r="R716" s="7" t="s">
        <v>615</v>
      </c>
      <c r="S716" s="11" t="s">
        <v>616</v>
      </c>
    </row>
    <row r="717" spans="1:19" hidden="1" x14ac:dyDescent="0.25">
      <c r="A717" s="6" t="s">
        <v>1174</v>
      </c>
      <c r="B717" s="258" t="s">
        <v>1034</v>
      </c>
      <c r="C717" s="190" t="s">
        <v>2055</v>
      </c>
      <c r="E717" s="11">
        <v>2</v>
      </c>
      <c r="F717" s="7" t="s">
        <v>2901</v>
      </c>
      <c r="G717" s="21" t="s">
        <v>355</v>
      </c>
      <c r="H717" s="19">
        <v>3514</v>
      </c>
      <c r="I717" s="10">
        <v>45856</v>
      </c>
      <c r="J717" s="11" t="s">
        <v>1124</v>
      </c>
      <c r="K717" s="9">
        <v>2</v>
      </c>
      <c r="L717" s="9" t="s">
        <v>1119</v>
      </c>
      <c r="M717" s="19">
        <v>4</v>
      </c>
      <c r="N717" s="9" t="s">
        <v>726</v>
      </c>
      <c r="O717" s="9">
        <v>4</v>
      </c>
      <c r="P717" s="9" t="s">
        <v>674</v>
      </c>
      <c r="Q717" t="s">
        <v>356</v>
      </c>
      <c r="R717" s="7" t="s">
        <v>615</v>
      </c>
      <c r="S717" s="11" t="s">
        <v>616</v>
      </c>
    </row>
    <row r="718" spans="1:19" hidden="1" x14ac:dyDescent="0.25">
      <c r="A718" s="6" t="s">
        <v>1174</v>
      </c>
      <c r="B718" s="8" t="s">
        <v>1289</v>
      </c>
      <c r="C718" s="190" t="s">
        <v>2056</v>
      </c>
      <c r="D718" s="8">
        <v>1</v>
      </c>
      <c r="E718" s="11">
        <v>3</v>
      </c>
      <c r="F718" s="7" t="s">
        <v>2902</v>
      </c>
      <c r="G718" s="21" t="s">
        <v>355</v>
      </c>
      <c r="H718" s="19">
        <v>3508</v>
      </c>
      <c r="I718" s="10">
        <v>45817</v>
      </c>
      <c r="J718" s="11" t="s">
        <v>1120</v>
      </c>
      <c r="K718" s="9">
        <v>17</v>
      </c>
      <c r="L718" s="9" t="s">
        <v>1119</v>
      </c>
      <c r="M718" s="19">
        <v>3</v>
      </c>
      <c r="N718" s="9" t="s">
        <v>726</v>
      </c>
      <c r="O718" s="9">
        <v>3</v>
      </c>
      <c r="P718" s="9" t="s">
        <v>673</v>
      </c>
      <c r="Q718" t="s">
        <v>356</v>
      </c>
      <c r="R718" s="7" t="s">
        <v>615</v>
      </c>
      <c r="S718" s="11" t="s">
        <v>616</v>
      </c>
    </row>
    <row r="719" spans="1:19" hidden="1" x14ac:dyDescent="0.25">
      <c r="A719" s="6" t="s">
        <v>1174</v>
      </c>
      <c r="B719" s="258" t="s">
        <v>1289</v>
      </c>
      <c r="C719" s="190" t="s">
        <v>2057</v>
      </c>
      <c r="D719" s="8">
        <v>1</v>
      </c>
      <c r="E719" s="11">
        <v>9</v>
      </c>
      <c r="F719" s="7" t="s">
        <v>2903</v>
      </c>
      <c r="G719" s="21" t="s">
        <v>355</v>
      </c>
      <c r="H719" s="19">
        <v>3514</v>
      </c>
      <c r="I719" s="10">
        <v>45818</v>
      </c>
      <c r="J719" s="11" t="s">
        <v>1133</v>
      </c>
      <c r="K719" s="9">
        <v>23</v>
      </c>
      <c r="L719" s="9" t="s">
        <v>1119</v>
      </c>
      <c r="M719" s="19">
        <v>7</v>
      </c>
      <c r="N719" s="9" t="s">
        <v>726</v>
      </c>
      <c r="O719" s="9" t="s">
        <v>1134</v>
      </c>
      <c r="P719" s="9" t="s">
        <v>677</v>
      </c>
      <c r="Q719" t="s">
        <v>356</v>
      </c>
      <c r="R719" s="7" t="s">
        <v>615</v>
      </c>
      <c r="S719" s="11" t="s">
        <v>616</v>
      </c>
    </row>
    <row r="720" spans="1:19" hidden="1" x14ac:dyDescent="0.25">
      <c r="A720" s="6" t="s">
        <v>1174</v>
      </c>
      <c r="B720" s="8" t="s">
        <v>1033</v>
      </c>
      <c r="C720" s="190" t="s">
        <v>2058</v>
      </c>
      <c r="E720" s="11">
        <v>5</v>
      </c>
      <c r="F720" s="7" t="s">
        <v>2904</v>
      </c>
      <c r="G720" s="21" t="s">
        <v>355</v>
      </c>
      <c r="H720" s="19">
        <v>3514</v>
      </c>
      <c r="I720" s="10">
        <v>45820</v>
      </c>
      <c r="J720" s="11" t="s">
        <v>1133</v>
      </c>
      <c r="K720" s="9">
        <v>5</v>
      </c>
      <c r="L720" s="9" t="s">
        <v>1119</v>
      </c>
      <c r="M720" s="19">
        <v>7</v>
      </c>
      <c r="N720" s="9" t="s">
        <v>726</v>
      </c>
      <c r="O720" s="9" t="s">
        <v>1134</v>
      </c>
      <c r="P720" s="9" t="s">
        <v>677</v>
      </c>
      <c r="Q720" t="s">
        <v>356</v>
      </c>
      <c r="R720" s="7" t="s">
        <v>615</v>
      </c>
      <c r="S720" s="11" t="s">
        <v>616</v>
      </c>
    </row>
    <row r="721" spans="1:20" hidden="1" x14ac:dyDescent="0.25">
      <c r="A721" s="6" t="s">
        <v>1174</v>
      </c>
      <c r="B721" s="258" t="s">
        <v>1033</v>
      </c>
      <c r="C721" s="190" t="s">
        <v>2059</v>
      </c>
      <c r="E721" s="11">
        <v>1</v>
      </c>
      <c r="F721" s="7" t="s">
        <v>2905</v>
      </c>
      <c r="G721" s="21" t="s">
        <v>355</v>
      </c>
      <c r="H721" s="19">
        <v>3491</v>
      </c>
      <c r="I721" s="10">
        <v>45874</v>
      </c>
      <c r="J721" s="11" t="s">
        <v>1133</v>
      </c>
      <c r="K721" s="9">
        <v>1</v>
      </c>
      <c r="L721" s="9" t="s">
        <v>1119</v>
      </c>
      <c r="M721" s="19">
        <v>7</v>
      </c>
      <c r="N721" s="9" t="s">
        <v>726</v>
      </c>
      <c r="O721" s="9" t="s">
        <v>1134</v>
      </c>
      <c r="P721" s="9" t="s">
        <v>677</v>
      </c>
      <c r="Q721" t="s">
        <v>356</v>
      </c>
      <c r="R721" s="7" t="s">
        <v>613</v>
      </c>
      <c r="S721" s="11" t="s">
        <v>614</v>
      </c>
    </row>
    <row r="722" spans="1:20" hidden="1" x14ac:dyDescent="0.25">
      <c r="A722" s="6" t="s">
        <v>1174</v>
      </c>
      <c r="B722" s="258" t="s">
        <v>1033</v>
      </c>
      <c r="C722" s="190" t="s">
        <v>2060</v>
      </c>
      <c r="E722" s="11">
        <v>1</v>
      </c>
      <c r="F722" s="7" t="s">
        <v>2906</v>
      </c>
      <c r="G722" s="21" t="s">
        <v>355</v>
      </c>
      <c r="H722" s="19">
        <v>3500</v>
      </c>
      <c r="I722" s="10">
        <v>45874</v>
      </c>
      <c r="J722" s="11" t="s">
        <v>1133</v>
      </c>
      <c r="K722" s="9">
        <v>1</v>
      </c>
      <c r="L722" s="9" t="s">
        <v>1119</v>
      </c>
      <c r="M722" s="19">
        <v>7</v>
      </c>
      <c r="N722" s="9" t="s">
        <v>726</v>
      </c>
      <c r="O722" s="9" t="s">
        <v>1134</v>
      </c>
      <c r="P722" s="9" t="s">
        <v>677</v>
      </c>
      <c r="Q722" t="s">
        <v>356</v>
      </c>
      <c r="R722" s="7" t="s">
        <v>613</v>
      </c>
      <c r="S722" s="11" t="s">
        <v>614</v>
      </c>
    </row>
    <row r="723" spans="1:20" hidden="1" x14ac:dyDescent="0.25">
      <c r="A723" s="6" t="s">
        <v>1174</v>
      </c>
      <c r="B723" s="258" t="s">
        <v>1033</v>
      </c>
      <c r="C723" s="190" t="s">
        <v>2061</v>
      </c>
      <c r="E723" s="11">
        <v>3</v>
      </c>
      <c r="F723" s="7" t="s">
        <v>2907</v>
      </c>
      <c r="G723" s="21" t="s">
        <v>355</v>
      </c>
      <c r="H723" s="19">
        <v>3514</v>
      </c>
      <c r="I723" s="10">
        <v>45874</v>
      </c>
      <c r="J723" s="11" t="s">
        <v>1133</v>
      </c>
      <c r="K723" s="9">
        <v>3</v>
      </c>
      <c r="L723" s="9" t="s">
        <v>1119</v>
      </c>
      <c r="M723" s="19">
        <v>7</v>
      </c>
      <c r="N723" s="9" t="s">
        <v>726</v>
      </c>
      <c r="O723" s="9" t="s">
        <v>1134</v>
      </c>
      <c r="P723" s="9" t="s">
        <v>677</v>
      </c>
      <c r="Q723" t="s">
        <v>356</v>
      </c>
      <c r="R723" s="7" t="s">
        <v>615</v>
      </c>
      <c r="S723" s="11" t="s">
        <v>616</v>
      </c>
    </row>
    <row r="724" spans="1:20" hidden="1" x14ac:dyDescent="0.25">
      <c r="A724" s="6" t="s">
        <v>1174</v>
      </c>
      <c r="B724" s="258" t="s">
        <v>1033</v>
      </c>
      <c r="C724" s="190" t="s">
        <v>2062</v>
      </c>
      <c r="E724" s="11">
        <v>1</v>
      </c>
      <c r="F724" s="7" t="s">
        <v>2908</v>
      </c>
      <c r="G724" s="21" t="s">
        <v>355</v>
      </c>
      <c r="H724" s="19">
        <v>3512</v>
      </c>
      <c r="I724" s="10">
        <v>45874</v>
      </c>
      <c r="J724" s="11" t="s">
        <v>1133</v>
      </c>
      <c r="K724" s="9">
        <v>1</v>
      </c>
      <c r="L724" s="9" t="s">
        <v>1119</v>
      </c>
      <c r="M724" s="19">
        <v>7</v>
      </c>
      <c r="N724" s="9" t="s">
        <v>726</v>
      </c>
      <c r="O724" s="9" t="s">
        <v>1134</v>
      </c>
      <c r="P724" s="9" t="s">
        <v>677</v>
      </c>
      <c r="Q724" t="s">
        <v>356</v>
      </c>
      <c r="R724" s="7" t="s">
        <v>615</v>
      </c>
      <c r="S724" s="11" t="s">
        <v>616</v>
      </c>
    </row>
    <row r="725" spans="1:20" hidden="1" x14ac:dyDescent="0.25">
      <c r="A725" s="6" t="s">
        <v>1174</v>
      </c>
      <c r="B725" s="258" t="s">
        <v>1033</v>
      </c>
      <c r="C725" s="190" t="s">
        <v>2063</v>
      </c>
      <c r="E725" s="11">
        <v>5</v>
      </c>
      <c r="F725" s="7" t="s">
        <v>2909</v>
      </c>
      <c r="G725" s="21" t="s">
        <v>355</v>
      </c>
      <c r="H725" s="19">
        <v>3464</v>
      </c>
      <c r="I725" s="10">
        <v>45876</v>
      </c>
      <c r="J725" s="11" t="s">
        <v>1133</v>
      </c>
      <c r="K725" s="9">
        <v>5</v>
      </c>
      <c r="L725" s="9" t="s">
        <v>1119</v>
      </c>
      <c r="M725" s="19">
        <v>7</v>
      </c>
      <c r="N725" s="9" t="s">
        <v>726</v>
      </c>
      <c r="O725" s="9" t="s">
        <v>1134</v>
      </c>
      <c r="P725" s="9" t="s">
        <v>677</v>
      </c>
      <c r="Q725" t="s">
        <v>356</v>
      </c>
      <c r="R725" s="7" t="s">
        <v>611</v>
      </c>
      <c r="S725" s="11" t="s">
        <v>612</v>
      </c>
    </row>
    <row r="726" spans="1:20" hidden="1" x14ac:dyDescent="0.25">
      <c r="A726" s="6" t="s">
        <v>1174</v>
      </c>
      <c r="B726" s="258" t="s">
        <v>1033</v>
      </c>
      <c r="C726" s="190" t="s">
        <v>2064</v>
      </c>
      <c r="E726" s="11">
        <v>7</v>
      </c>
      <c r="F726" s="7" t="s">
        <v>2626</v>
      </c>
      <c r="G726" s="21" t="s">
        <v>355</v>
      </c>
      <c r="H726" s="19">
        <v>3508</v>
      </c>
      <c r="I726" s="10">
        <v>45876</v>
      </c>
      <c r="J726" s="11" t="s">
        <v>1133</v>
      </c>
      <c r="K726" s="9">
        <v>7</v>
      </c>
      <c r="L726" s="9" t="s">
        <v>1119</v>
      </c>
      <c r="M726" s="19">
        <v>7</v>
      </c>
      <c r="N726" s="9" t="s">
        <v>726</v>
      </c>
      <c r="O726" s="9" t="s">
        <v>1134</v>
      </c>
      <c r="P726" s="9" t="s">
        <v>677</v>
      </c>
      <c r="Q726" t="s">
        <v>356</v>
      </c>
      <c r="R726" s="7" t="s">
        <v>615</v>
      </c>
      <c r="S726" s="11" t="s">
        <v>616</v>
      </c>
    </row>
    <row r="727" spans="1:20" hidden="1" x14ac:dyDescent="0.25">
      <c r="A727" s="6" t="s">
        <v>1174</v>
      </c>
      <c r="B727" s="258" t="s">
        <v>1033</v>
      </c>
      <c r="C727" s="190" t="s">
        <v>2065</v>
      </c>
      <c r="E727" s="11">
        <v>1</v>
      </c>
      <c r="F727" s="7" t="s">
        <v>2910</v>
      </c>
      <c r="G727" s="21" t="s">
        <v>355</v>
      </c>
      <c r="H727" s="19">
        <v>3407</v>
      </c>
      <c r="I727" s="10">
        <v>45876</v>
      </c>
      <c r="J727" s="11" t="s">
        <v>1133</v>
      </c>
      <c r="K727" s="9">
        <v>1</v>
      </c>
      <c r="L727" s="9" t="s">
        <v>1119</v>
      </c>
      <c r="M727" s="19">
        <v>7</v>
      </c>
      <c r="N727" s="9" t="s">
        <v>726</v>
      </c>
      <c r="O727" s="9" t="s">
        <v>1134</v>
      </c>
      <c r="P727" s="9" t="s">
        <v>677</v>
      </c>
      <c r="Q727" t="s">
        <v>356</v>
      </c>
      <c r="R727" s="7" t="s">
        <v>605</v>
      </c>
      <c r="S727" s="11" t="s">
        <v>606</v>
      </c>
    </row>
    <row r="728" spans="1:20" hidden="1" x14ac:dyDescent="0.25">
      <c r="A728" s="6" t="s">
        <v>1174</v>
      </c>
      <c r="B728" s="258" t="s">
        <v>1033</v>
      </c>
      <c r="C728" s="190" t="s">
        <v>2066</v>
      </c>
      <c r="E728" s="11">
        <v>2</v>
      </c>
      <c r="F728" s="7" t="s">
        <v>2911</v>
      </c>
      <c r="G728" s="21" t="s">
        <v>355</v>
      </c>
      <c r="H728" s="19">
        <v>3445</v>
      </c>
      <c r="I728" s="10">
        <v>45876</v>
      </c>
      <c r="J728" s="11" t="s">
        <v>1133</v>
      </c>
      <c r="K728" s="9">
        <v>2</v>
      </c>
      <c r="L728" s="9" t="s">
        <v>1119</v>
      </c>
      <c r="M728" s="19">
        <v>7</v>
      </c>
      <c r="N728" s="9" t="s">
        <v>726</v>
      </c>
      <c r="O728" s="9" t="s">
        <v>1134</v>
      </c>
      <c r="P728" s="9" t="s">
        <v>677</v>
      </c>
      <c r="Q728" t="s">
        <v>356</v>
      </c>
      <c r="R728" s="7" t="s">
        <v>609</v>
      </c>
      <c r="S728" s="11" t="s">
        <v>610</v>
      </c>
    </row>
    <row r="729" spans="1:20" hidden="1" x14ac:dyDescent="0.25">
      <c r="A729" s="6" t="s">
        <v>1174</v>
      </c>
      <c r="B729" s="258" t="s">
        <v>1033</v>
      </c>
      <c r="C729" s="190" t="s">
        <v>2067</v>
      </c>
      <c r="E729" s="11">
        <v>4</v>
      </c>
      <c r="F729" s="7" t="s">
        <v>2912</v>
      </c>
      <c r="G729" s="21" t="s">
        <v>355</v>
      </c>
      <c r="H729" s="19">
        <v>3522</v>
      </c>
      <c r="I729" s="10">
        <v>45876</v>
      </c>
      <c r="J729" s="11" t="s">
        <v>1133</v>
      </c>
      <c r="K729" s="9">
        <v>4</v>
      </c>
      <c r="L729" s="9" t="s">
        <v>1119</v>
      </c>
      <c r="M729" s="19">
        <v>7</v>
      </c>
      <c r="N729" s="9" t="s">
        <v>726</v>
      </c>
      <c r="O729" s="9" t="s">
        <v>1134</v>
      </c>
      <c r="P729" s="9" t="s">
        <v>677</v>
      </c>
      <c r="Q729" t="s">
        <v>356</v>
      </c>
      <c r="R729" s="7" t="s">
        <v>617</v>
      </c>
      <c r="S729" s="11" t="s">
        <v>618</v>
      </c>
    </row>
    <row r="730" spans="1:20" hidden="1" x14ac:dyDescent="0.25">
      <c r="A730" s="6" t="s">
        <v>1174</v>
      </c>
      <c r="B730" s="258" t="s">
        <v>1033</v>
      </c>
      <c r="C730" s="190" t="s">
        <v>2068</v>
      </c>
      <c r="D730" s="8">
        <v>1</v>
      </c>
      <c r="F730" s="7" t="s">
        <v>2913</v>
      </c>
      <c r="G730" s="21" t="s">
        <v>355</v>
      </c>
      <c r="H730" s="19">
        <v>3522</v>
      </c>
      <c r="I730" s="10">
        <v>45847</v>
      </c>
      <c r="J730" s="11" t="s">
        <v>1125</v>
      </c>
      <c r="K730" s="9">
        <v>14</v>
      </c>
      <c r="L730" s="9" t="s">
        <v>1119</v>
      </c>
      <c r="M730" s="19">
        <v>6</v>
      </c>
      <c r="N730" s="9" t="s">
        <v>726</v>
      </c>
      <c r="O730" s="9">
        <v>6</v>
      </c>
      <c r="P730" s="9" t="s">
        <v>676</v>
      </c>
      <c r="Q730" t="s">
        <v>356</v>
      </c>
      <c r="R730" s="7" t="s">
        <v>617</v>
      </c>
      <c r="S730" s="11" t="s">
        <v>618</v>
      </c>
    </row>
    <row r="731" spans="1:20" hidden="1" x14ac:dyDescent="0.25">
      <c r="A731" s="6" t="s">
        <v>1174</v>
      </c>
      <c r="B731" s="258" t="s">
        <v>1033</v>
      </c>
      <c r="C731" s="190" t="s">
        <v>2069</v>
      </c>
      <c r="D731" s="8">
        <v>2</v>
      </c>
      <c r="F731" s="7" t="s">
        <v>2914</v>
      </c>
      <c r="G731" s="21" t="s">
        <v>355</v>
      </c>
      <c r="H731" s="19">
        <v>3407</v>
      </c>
      <c r="I731" s="10">
        <v>45842</v>
      </c>
      <c r="J731" s="11" t="s">
        <v>1143</v>
      </c>
      <c r="K731" s="9">
        <v>28</v>
      </c>
      <c r="L731" s="9" t="s">
        <v>1122</v>
      </c>
      <c r="M731" s="19">
        <v>2</v>
      </c>
      <c r="N731" s="9" t="s">
        <v>726</v>
      </c>
      <c r="O731" s="9">
        <v>2</v>
      </c>
      <c r="P731" s="9" t="s">
        <v>672</v>
      </c>
      <c r="Q731" t="s">
        <v>356</v>
      </c>
      <c r="R731" s="7" t="s">
        <v>605</v>
      </c>
      <c r="S731" s="11" t="s">
        <v>606</v>
      </c>
    </row>
    <row r="732" spans="1:20" hidden="1" x14ac:dyDescent="0.25">
      <c r="A732" s="6" t="s">
        <v>1174</v>
      </c>
      <c r="B732" s="258" t="s">
        <v>1033</v>
      </c>
      <c r="C732" s="190" t="s">
        <v>2070</v>
      </c>
      <c r="D732" s="8">
        <v>9</v>
      </c>
      <c r="E732" s="11">
        <v>6</v>
      </c>
      <c r="F732" s="7" t="s">
        <v>2915</v>
      </c>
      <c r="G732" s="21" t="s">
        <v>355</v>
      </c>
      <c r="H732" s="19">
        <v>3407</v>
      </c>
      <c r="I732" s="10">
        <v>45842</v>
      </c>
      <c r="J732" s="11" t="s">
        <v>1121</v>
      </c>
      <c r="K732" s="9">
        <v>132</v>
      </c>
      <c r="L732" s="9" t="s">
        <v>1122</v>
      </c>
      <c r="M732" s="19">
        <v>3</v>
      </c>
      <c r="N732" s="9" t="s">
        <v>726</v>
      </c>
      <c r="O732" s="9">
        <v>3</v>
      </c>
      <c r="P732" s="9" t="s">
        <v>673</v>
      </c>
      <c r="Q732" t="s">
        <v>356</v>
      </c>
      <c r="R732" s="7" t="s">
        <v>605</v>
      </c>
      <c r="S732" s="11" t="s">
        <v>606</v>
      </c>
    </row>
    <row r="733" spans="1:20" hidden="1" x14ac:dyDescent="0.25">
      <c r="A733" s="6" t="s">
        <v>1174</v>
      </c>
      <c r="B733" s="8" t="s">
        <v>1035</v>
      </c>
      <c r="C733" s="190" t="s">
        <v>2071</v>
      </c>
      <c r="D733" s="8">
        <v>13</v>
      </c>
      <c r="F733" s="7" t="s">
        <v>2916</v>
      </c>
      <c r="G733" s="21" t="s">
        <v>188</v>
      </c>
      <c r="H733" s="19">
        <v>9308</v>
      </c>
      <c r="I733" s="10">
        <v>45866</v>
      </c>
      <c r="J733" s="11" t="s">
        <v>1126</v>
      </c>
      <c r="K733" s="9">
        <v>182</v>
      </c>
      <c r="L733" s="9" t="s">
        <v>1119</v>
      </c>
      <c r="M733" s="19">
        <v>1</v>
      </c>
      <c r="N733" s="9" t="s">
        <v>726</v>
      </c>
      <c r="O733" s="9">
        <v>1</v>
      </c>
      <c r="P733" s="9" t="s">
        <v>671</v>
      </c>
      <c r="Q733" t="s">
        <v>189</v>
      </c>
      <c r="R733" s="7" t="s">
        <v>766</v>
      </c>
      <c r="S733" s="11">
        <v>9308</v>
      </c>
    </row>
    <row r="734" spans="1:20" hidden="1" x14ac:dyDescent="0.25">
      <c r="A734" s="6" t="s">
        <v>1174</v>
      </c>
      <c r="B734" s="258" t="s">
        <v>1035</v>
      </c>
      <c r="C734" s="190" t="s">
        <v>2072</v>
      </c>
      <c r="D734" s="8">
        <v>1</v>
      </c>
      <c r="E734" s="11">
        <v>3</v>
      </c>
      <c r="F734" s="7" t="s">
        <v>2917</v>
      </c>
      <c r="G734" s="21" t="s">
        <v>188</v>
      </c>
      <c r="H734" s="19">
        <v>9308</v>
      </c>
      <c r="I734" s="10">
        <v>45869</v>
      </c>
      <c r="J734" s="11" t="s">
        <v>1132</v>
      </c>
      <c r="K734" s="9">
        <v>17</v>
      </c>
      <c r="L734" s="9" t="s">
        <v>1122</v>
      </c>
      <c r="M734" s="19">
        <v>1</v>
      </c>
      <c r="N734" s="9" t="s">
        <v>726</v>
      </c>
      <c r="O734" s="9">
        <v>1</v>
      </c>
      <c r="P734" s="9" t="s">
        <v>671</v>
      </c>
      <c r="Q734" t="s">
        <v>189</v>
      </c>
      <c r="R734" s="7" t="s">
        <v>766</v>
      </c>
      <c r="S734" s="11">
        <v>9308</v>
      </c>
    </row>
    <row r="735" spans="1:20" hidden="1" x14ac:dyDescent="0.25">
      <c r="A735" s="6" t="s">
        <v>1174</v>
      </c>
      <c r="B735" s="258" t="s">
        <v>1035</v>
      </c>
      <c r="C735" s="190" t="s">
        <v>2073</v>
      </c>
      <c r="E735" s="11">
        <v>10</v>
      </c>
      <c r="F735" s="7" t="s">
        <v>2918</v>
      </c>
      <c r="G735" s="21" t="s">
        <v>355</v>
      </c>
      <c r="H735" s="19">
        <v>3508</v>
      </c>
      <c r="I735" s="10">
        <v>45820</v>
      </c>
      <c r="J735" s="11" t="s">
        <v>1120</v>
      </c>
      <c r="K735" s="9">
        <v>10</v>
      </c>
      <c r="L735" s="9" t="s">
        <v>1119</v>
      </c>
      <c r="M735" s="19">
        <v>3</v>
      </c>
      <c r="N735" s="9" t="s">
        <v>726</v>
      </c>
      <c r="O735" s="9">
        <v>3</v>
      </c>
      <c r="P735" s="9" t="s">
        <v>673</v>
      </c>
      <c r="Q735" t="s">
        <v>356</v>
      </c>
      <c r="R735" s="7" t="s">
        <v>615</v>
      </c>
      <c r="S735" s="11" t="s">
        <v>616</v>
      </c>
    </row>
    <row r="736" spans="1:20" hidden="1" x14ac:dyDescent="0.25">
      <c r="A736" s="6" t="s">
        <v>1174</v>
      </c>
      <c r="B736" s="258" t="s">
        <v>1035</v>
      </c>
      <c r="C736" s="190" t="s">
        <v>2074</v>
      </c>
      <c r="D736" s="8">
        <v>1</v>
      </c>
      <c r="E736" s="11">
        <v>7</v>
      </c>
      <c r="F736" s="7" t="s">
        <v>2919</v>
      </c>
      <c r="G736" s="21" t="s">
        <v>355</v>
      </c>
      <c r="H736" s="19">
        <v>3508</v>
      </c>
      <c r="I736" s="10">
        <v>45856</v>
      </c>
      <c r="J736" s="11" t="s">
        <v>1124</v>
      </c>
      <c r="K736" s="9">
        <v>21</v>
      </c>
      <c r="L736" s="9" t="s">
        <v>1119</v>
      </c>
      <c r="M736" s="19">
        <v>4</v>
      </c>
      <c r="N736" s="9" t="s">
        <v>726</v>
      </c>
      <c r="O736" s="9">
        <v>4</v>
      </c>
      <c r="P736" s="9" t="s">
        <v>674</v>
      </c>
      <c r="Q736" t="s">
        <v>356</v>
      </c>
      <c r="R736" s="7" t="s">
        <v>615</v>
      </c>
      <c r="S736" s="11" t="s">
        <v>616</v>
      </c>
      <c r="T736" s="9"/>
    </row>
    <row r="737" spans="1:20" hidden="1" x14ac:dyDescent="0.25">
      <c r="A737" s="6" t="s">
        <v>1174</v>
      </c>
      <c r="B737" s="258" t="s">
        <v>1035</v>
      </c>
      <c r="C737" s="190" t="s">
        <v>2075</v>
      </c>
      <c r="E737" s="11">
        <v>8</v>
      </c>
      <c r="F737" s="7" t="s">
        <v>2920</v>
      </c>
      <c r="G737" s="21" t="s">
        <v>355</v>
      </c>
      <c r="H737" s="19">
        <v>3514</v>
      </c>
      <c r="I737" s="10">
        <v>45859</v>
      </c>
      <c r="J737" s="11" t="s">
        <v>1120</v>
      </c>
      <c r="K737" s="9">
        <v>8</v>
      </c>
      <c r="L737" s="9" t="s">
        <v>1119</v>
      </c>
      <c r="M737" s="19">
        <v>3</v>
      </c>
      <c r="N737" s="9" t="s">
        <v>726</v>
      </c>
      <c r="O737" s="9">
        <v>3</v>
      </c>
      <c r="P737" s="9" t="s">
        <v>673</v>
      </c>
      <c r="Q737" t="s">
        <v>356</v>
      </c>
      <c r="R737" s="7" t="s">
        <v>615</v>
      </c>
      <c r="S737" s="11" t="s">
        <v>616</v>
      </c>
      <c r="T737" s="9"/>
    </row>
    <row r="738" spans="1:20" hidden="1" x14ac:dyDescent="0.25">
      <c r="A738" s="6" t="s">
        <v>1174</v>
      </c>
      <c r="B738" s="8" t="s">
        <v>1294</v>
      </c>
      <c r="C738" s="190" t="s">
        <v>2076</v>
      </c>
      <c r="E738" s="11">
        <v>3</v>
      </c>
      <c r="F738" s="7" t="s">
        <v>2921</v>
      </c>
      <c r="G738" s="21" t="s">
        <v>355</v>
      </c>
      <c r="H738" s="19">
        <v>3500</v>
      </c>
      <c r="I738" s="10">
        <v>45848</v>
      </c>
      <c r="J738" s="11" t="s">
        <v>1123</v>
      </c>
      <c r="K738" s="9">
        <v>3</v>
      </c>
      <c r="L738" s="9" t="s">
        <v>1119</v>
      </c>
      <c r="M738" s="19">
        <v>5</v>
      </c>
      <c r="N738" s="9" t="s">
        <v>726</v>
      </c>
      <c r="O738" s="9">
        <v>5</v>
      </c>
      <c r="P738" s="9" t="s">
        <v>675</v>
      </c>
      <c r="Q738" t="s">
        <v>356</v>
      </c>
      <c r="R738" s="7" t="s">
        <v>613</v>
      </c>
      <c r="S738" s="11" t="s">
        <v>614</v>
      </c>
      <c r="T738" s="9"/>
    </row>
    <row r="739" spans="1:20" hidden="1" x14ac:dyDescent="0.25">
      <c r="A739" s="6" t="s">
        <v>1174</v>
      </c>
      <c r="B739" s="258" t="s">
        <v>1294</v>
      </c>
      <c r="C739" s="190" t="s">
        <v>2077</v>
      </c>
      <c r="E739" s="11">
        <v>3</v>
      </c>
      <c r="F739" s="7" t="s">
        <v>2922</v>
      </c>
      <c r="G739" s="21" t="s">
        <v>355</v>
      </c>
      <c r="H739" s="19">
        <v>3491</v>
      </c>
      <c r="I739" s="10">
        <v>45846</v>
      </c>
      <c r="J739" s="11" t="s">
        <v>1124</v>
      </c>
      <c r="K739" s="9">
        <v>3</v>
      </c>
      <c r="L739" s="9" t="s">
        <v>1119</v>
      </c>
      <c r="M739" s="19">
        <v>4</v>
      </c>
      <c r="N739" s="9" t="s">
        <v>726</v>
      </c>
      <c r="O739" s="9">
        <v>4</v>
      </c>
      <c r="P739" s="9" t="s">
        <v>674</v>
      </c>
      <c r="Q739" t="s">
        <v>356</v>
      </c>
      <c r="R739" s="7" t="s">
        <v>613</v>
      </c>
      <c r="S739" s="11" t="s">
        <v>614</v>
      </c>
      <c r="T739" s="9"/>
    </row>
    <row r="740" spans="1:20" hidden="1" x14ac:dyDescent="0.25">
      <c r="A740" s="6" t="s">
        <v>1174</v>
      </c>
      <c r="B740" s="258" t="s">
        <v>1294</v>
      </c>
      <c r="C740" s="190" t="s">
        <v>2078</v>
      </c>
      <c r="E740" s="11">
        <v>4</v>
      </c>
      <c r="F740" s="7" t="s">
        <v>2923</v>
      </c>
      <c r="G740" s="21" t="s">
        <v>355</v>
      </c>
      <c r="H740" s="19">
        <v>3491</v>
      </c>
      <c r="I740" s="10">
        <v>45846</v>
      </c>
      <c r="J740" s="11" t="s">
        <v>1123</v>
      </c>
      <c r="K740" s="9">
        <v>4</v>
      </c>
      <c r="L740" s="9" t="s">
        <v>1119</v>
      </c>
      <c r="M740" s="19">
        <v>5</v>
      </c>
      <c r="N740" s="9" t="s">
        <v>726</v>
      </c>
      <c r="O740" s="9">
        <v>5</v>
      </c>
      <c r="P740" s="9" t="s">
        <v>675</v>
      </c>
      <c r="Q740" t="s">
        <v>356</v>
      </c>
      <c r="R740" s="7" t="s">
        <v>613</v>
      </c>
      <c r="S740" s="11" t="s">
        <v>614</v>
      </c>
      <c r="T740" s="9"/>
    </row>
    <row r="741" spans="1:20" hidden="1" x14ac:dyDescent="0.25">
      <c r="A741" s="6" t="s">
        <v>1174</v>
      </c>
      <c r="B741" s="258" t="s">
        <v>1294</v>
      </c>
      <c r="C741" s="190" t="s">
        <v>2079</v>
      </c>
      <c r="E741" s="11">
        <v>3</v>
      </c>
      <c r="F741" s="7" t="s">
        <v>2924</v>
      </c>
      <c r="G741" s="21" t="s">
        <v>355</v>
      </c>
      <c r="H741" s="19">
        <v>3491</v>
      </c>
      <c r="I741" s="10">
        <v>45846</v>
      </c>
      <c r="J741" s="11" t="s">
        <v>1133</v>
      </c>
      <c r="K741" s="9">
        <v>3</v>
      </c>
      <c r="L741" s="9" t="s">
        <v>1119</v>
      </c>
      <c r="M741" s="19">
        <v>7</v>
      </c>
      <c r="N741" s="9" t="s">
        <v>726</v>
      </c>
      <c r="O741" s="9" t="s">
        <v>1134</v>
      </c>
      <c r="P741" s="9" t="s">
        <v>677</v>
      </c>
      <c r="Q741" t="s">
        <v>356</v>
      </c>
      <c r="R741" s="7" t="s">
        <v>613</v>
      </c>
      <c r="S741" s="11" t="s">
        <v>614</v>
      </c>
      <c r="T741" s="9"/>
    </row>
    <row r="742" spans="1:20" hidden="1" x14ac:dyDescent="0.25">
      <c r="A742" s="6" t="s">
        <v>1174</v>
      </c>
      <c r="B742" s="258" t="s">
        <v>1294</v>
      </c>
      <c r="C742" s="190" t="s">
        <v>2080</v>
      </c>
      <c r="E742" s="11">
        <v>6</v>
      </c>
      <c r="F742" s="7" t="s">
        <v>2925</v>
      </c>
      <c r="G742" s="21" t="s">
        <v>355</v>
      </c>
      <c r="H742" s="19">
        <v>3464</v>
      </c>
      <c r="I742" s="10">
        <v>45853</v>
      </c>
      <c r="J742" s="11" t="s">
        <v>1136</v>
      </c>
      <c r="K742" s="9">
        <v>6</v>
      </c>
      <c r="L742" s="9" t="s">
        <v>1122</v>
      </c>
      <c r="M742" s="19">
        <v>5</v>
      </c>
      <c r="N742" s="9" t="s">
        <v>726</v>
      </c>
      <c r="O742" s="9">
        <v>5</v>
      </c>
      <c r="P742" s="9" t="s">
        <v>675</v>
      </c>
      <c r="Q742" t="s">
        <v>356</v>
      </c>
      <c r="R742" s="7" t="s">
        <v>611</v>
      </c>
      <c r="S742" s="11" t="s">
        <v>612</v>
      </c>
      <c r="T742" s="9"/>
    </row>
    <row r="743" spans="1:20" hidden="1" x14ac:dyDescent="0.25">
      <c r="A743" s="6" t="s">
        <v>1174</v>
      </c>
      <c r="B743" s="258" t="s">
        <v>1294</v>
      </c>
      <c r="C743" s="190" t="s">
        <v>2081</v>
      </c>
      <c r="E743" s="11">
        <v>4</v>
      </c>
      <c r="F743" s="7" t="s">
        <v>2926</v>
      </c>
      <c r="G743" s="21" t="s">
        <v>355</v>
      </c>
      <c r="H743" s="19">
        <v>3407</v>
      </c>
      <c r="I743" s="10">
        <v>45827</v>
      </c>
      <c r="J743" s="11" t="s">
        <v>1120</v>
      </c>
      <c r="K743" s="9">
        <v>4</v>
      </c>
      <c r="L743" s="9" t="s">
        <v>1119</v>
      </c>
      <c r="M743" s="19">
        <v>3</v>
      </c>
      <c r="N743" s="9" t="s">
        <v>726</v>
      </c>
      <c r="O743" s="9">
        <v>3</v>
      </c>
      <c r="P743" s="9" t="s">
        <v>673</v>
      </c>
      <c r="Q743" t="s">
        <v>356</v>
      </c>
      <c r="R743" s="7" t="s">
        <v>605</v>
      </c>
      <c r="S743" s="11" t="s">
        <v>606</v>
      </c>
      <c r="T743" s="9"/>
    </row>
    <row r="744" spans="1:20" hidden="1" x14ac:dyDescent="0.25">
      <c r="A744" s="6" t="s">
        <v>1174</v>
      </c>
      <c r="B744" s="258" t="s">
        <v>1294</v>
      </c>
      <c r="C744" s="190" t="s">
        <v>2082</v>
      </c>
      <c r="E744" s="11">
        <v>3</v>
      </c>
      <c r="F744" s="7" t="s">
        <v>2927</v>
      </c>
      <c r="G744" s="21" t="s">
        <v>355</v>
      </c>
      <c r="H744" s="19">
        <v>3407</v>
      </c>
      <c r="I744" s="10">
        <v>45827</v>
      </c>
      <c r="J744" s="11" t="s">
        <v>1121</v>
      </c>
      <c r="K744" s="9">
        <v>3</v>
      </c>
      <c r="L744" s="9" t="s">
        <v>1122</v>
      </c>
      <c r="M744" s="19">
        <v>3</v>
      </c>
      <c r="N744" s="9" t="s">
        <v>726</v>
      </c>
      <c r="O744" s="9">
        <v>3</v>
      </c>
      <c r="P744" s="9" t="s">
        <v>673</v>
      </c>
      <c r="Q744" t="s">
        <v>356</v>
      </c>
      <c r="R744" s="7" t="s">
        <v>605</v>
      </c>
      <c r="S744" s="11" t="s">
        <v>606</v>
      </c>
      <c r="T744" s="9"/>
    </row>
    <row r="745" spans="1:20" hidden="1" x14ac:dyDescent="0.25">
      <c r="A745" s="6" t="s">
        <v>1174</v>
      </c>
      <c r="B745" s="258" t="s">
        <v>1294</v>
      </c>
      <c r="C745" s="190" t="s">
        <v>2081</v>
      </c>
      <c r="D745" s="8">
        <v>2</v>
      </c>
      <c r="E745" s="11">
        <v>1</v>
      </c>
      <c r="F745" s="7" t="s">
        <v>2926</v>
      </c>
      <c r="G745" s="21" t="s">
        <v>355</v>
      </c>
      <c r="H745" s="19">
        <v>3407</v>
      </c>
      <c r="I745" s="10">
        <v>45827</v>
      </c>
      <c r="J745" s="11" t="s">
        <v>1120</v>
      </c>
      <c r="K745" s="9">
        <v>29</v>
      </c>
      <c r="L745" s="9" t="s">
        <v>1119</v>
      </c>
      <c r="M745" s="19">
        <v>3</v>
      </c>
      <c r="N745" s="9" t="s">
        <v>726</v>
      </c>
      <c r="O745" s="9">
        <v>3</v>
      </c>
      <c r="P745" s="9" t="s">
        <v>673</v>
      </c>
      <c r="Q745" t="s">
        <v>356</v>
      </c>
      <c r="R745" s="7" t="s">
        <v>605</v>
      </c>
      <c r="S745" s="11" t="s">
        <v>606</v>
      </c>
      <c r="T745" s="9"/>
    </row>
    <row r="746" spans="1:20" hidden="1" x14ac:dyDescent="0.25">
      <c r="A746" s="6" t="s">
        <v>1174</v>
      </c>
      <c r="B746" s="8" t="s">
        <v>1036</v>
      </c>
      <c r="C746" s="190" t="s">
        <v>2083</v>
      </c>
      <c r="E746" s="11">
        <v>120</v>
      </c>
      <c r="F746" s="7" t="s">
        <v>2928</v>
      </c>
      <c r="G746" s="21" t="s">
        <v>355</v>
      </c>
      <c r="H746" s="19">
        <v>3407</v>
      </c>
      <c r="I746" s="10">
        <v>45840</v>
      </c>
      <c r="J746" s="11" t="s">
        <v>1118</v>
      </c>
      <c r="K746" s="9">
        <v>120</v>
      </c>
      <c r="L746" s="9" t="s">
        <v>1119</v>
      </c>
      <c r="M746" s="19">
        <v>2</v>
      </c>
      <c r="N746" s="9" t="s">
        <v>726</v>
      </c>
      <c r="O746" s="9">
        <v>2</v>
      </c>
      <c r="P746" s="9" t="s">
        <v>672</v>
      </c>
      <c r="Q746" t="s">
        <v>356</v>
      </c>
      <c r="R746" s="7" t="s">
        <v>605</v>
      </c>
      <c r="S746" s="11" t="s">
        <v>606</v>
      </c>
      <c r="T746" s="9"/>
    </row>
    <row r="747" spans="1:20" hidden="1" x14ac:dyDescent="0.25">
      <c r="A747" s="6" t="s">
        <v>1174</v>
      </c>
      <c r="B747" s="258" t="s">
        <v>1036</v>
      </c>
      <c r="C747" s="190" t="s">
        <v>2084</v>
      </c>
      <c r="D747" s="8">
        <v>1</v>
      </c>
      <c r="F747" s="7" t="s">
        <v>2929</v>
      </c>
      <c r="G747" s="21" t="s">
        <v>355</v>
      </c>
      <c r="H747" s="19">
        <v>3407</v>
      </c>
      <c r="I747" s="10">
        <v>45841</v>
      </c>
      <c r="J747" s="11" t="s">
        <v>1118</v>
      </c>
      <c r="K747" s="9">
        <v>14</v>
      </c>
      <c r="L747" s="9" t="s">
        <v>1119</v>
      </c>
      <c r="M747" s="19">
        <v>2</v>
      </c>
      <c r="N747" s="9" t="s">
        <v>726</v>
      </c>
      <c r="O747" s="9">
        <v>2</v>
      </c>
      <c r="P747" s="9" t="s">
        <v>672</v>
      </c>
      <c r="Q747" t="s">
        <v>356</v>
      </c>
      <c r="R747" s="7" t="s">
        <v>605</v>
      </c>
      <c r="S747" s="11" t="s">
        <v>606</v>
      </c>
      <c r="T747" s="9"/>
    </row>
    <row r="748" spans="1:20" hidden="1" x14ac:dyDescent="0.25">
      <c r="A748" s="6" t="s">
        <v>1174</v>
      </c>
      <c r="B748" s="258" t="s">
        <v>1036</v>
      </c>
      <c r="C748" s="190" t="s">
        <v>2085</v>
      </c>
      <c r="D748" s="8">
        <v>2</v>
      </c>
      <c r="E748" s="11">
        <v>2</v>
      </c>
      <c r="F748" s="7" t="s">
        <v>2930</v>
      </c>
      <c r="G748" s="21" t="s">
        <v>355</v>
      </c>
      <c r="H748" s="19">
        <v>3407</v>
      </c>
      <c r="I748" s="10">
        <v>45845</v>
      </c>
      <c r="J748" s="11" t="s">
        <v>1120</v>
      </c>
      <c r="K748" s="9">
        <v>30</v>
      </c>
      <c r="L748" s="9" t="s">
        <v>1119</v>
      </c>
      <c r="M748" s="19">
        <v>3</v>
      </c>
      <c r="N748" s="9" t="s">
        <v>726</v>
      </c>
      <c r="O748" s="9">
        <v>3</v>
      </c>
      <c r="P748" s="9" t="s">
        <v>673</v>
      </c>
      <c r="Q748" t="s">
        <v>356</v>
      </c>
      <c r="R748" s="7" t="s">
        <v>605</v>
      </c>
      <c r="S748" s="11" t="s">
        <v>606</v>
      </c>
      <c r="T748" s="9"/>
    </row>
    <row r="749" spans="1:20" hidden="1" x14ac:dyDescent="0.25">
      <c r="A749" s="6" t="s">
        <v>1174</v>
      </c>
      <c r="B749" s="258" t="s">
        <v>1036</v>
      </c>
      <c r="C749" s="190" t="s">
        <v>2086</v>
      </c>
      <c r="E749" s="11">
        <v>4</v>
      </c>
      <c r="F749" s="7" t="s">
        <v>2931</v>
      </c>
      <c r="G749" s="21" t="s">
        <v>355</v>
      </c>
      <c r="H749" s="19">
        <v>3464</v>
      </c>
      <c r="I749" s="10">
        <v>45819</v>
      </c>
      <c r="J749" s="11" t="s">
        <v>1121</v>
      </c>
      <c r="K749" s="9">
        <v>4</v>
      </c>
      <c r="L749" s="9" t="s">
        <v>1122</v>
      </c>
      <c r="M749" s="19">
        <v>3</v>
      </c>
      <c r="N749" s="9" t="s">
        <v>726</v>
      </c>
      <c r="O749" s="9">
        <v>3</v>
      </c>
      <c r="P749" s="9" t="s">
        <v>673</v>
      </c>
      <c r="Q749" t="s">
        <v>356</v>
      </c>
      <c r="R749" s="7" t="s">
        <v>611</v>
      </c>
      <c r="S749" s="11" t="s">
        <v>612</v>
      </c>
      <c r="T749" s="9"/>
    </row>
    <row r="750" spans="1:20" hidden="1" x14ac:dyDescent="0.25">
      <c r="A750" s="6" t="s">
        <v>1174</v>
      </c>
      <c r="B750" s="258" t="s">
        <v>1036</v>
      </c>
      <c r="C750" s="190" t="s">
        <v>2087</v>
      </c>
      <c r="D750" s="8">
        <v>1</v>
      </c>
      <c r="E750" s="11">
        <v>8</v>
      </c>
      <c r="F750" s="7" t="s">
        <v>2932</v>
      </c>
      <c r="G750" s="21" t="s">
        <v>355</v>
      </c>
      <c r="H750" s="19">
        <v>3464</v>
      </c>
      <c r="I750" s="10">
        <v>45817</v>
      </c>
      <c r="J750" s="11" t="s">
        <v>1120</v>
      </c>
      <c r="K750" s="9">
        <v>22</v>
      </c>
      <c r="L750" s="9" t="s">
        <v>1119</v>
      </c>
      <c r="M750" s="19">
        <v>3</v>
      </c>
      <c r="N750" s="9" t="s">
        <v>726</v>
      </c>
      <c r="O750" s="9">
        <v>3</v>
      </c>
      <c r="P750" s="9" t="s">
        <v>673</v>
      </c>
      <c r="Q750" t="s">
        <v>356</v>
      </c>
      <c r="R750" s="7" t="s">
        <v>611</v>
      </c>
      <c r="S750" s="11" t="s">
        <v>612</v>
      </c>
      <c r="T750" s="9"/>
    </row>
    <row r="751" spans="1:20" hidden="1" x14ac:dyDescent="0.25">
      <c r="A751" s="6" t="s">
        <v>1174</v>
      </c>
      <c r="B751" s="258" t="s">
        <v>1036</v>
      </c>
      <c r="C751" s="190" t="s">
        <v>2088</v>
      </c>
      <c r="D751" s="8">
        <v>2</v>
      </c>
      <c r="E751" s="11">
        <v>3</v>
      </c>
      <c r="F751" s="7" t="s">
        <v>2933</v>
      </c>
      <c r="G751" s="21" t="s">
        <v>355</v>
      </c>
      <c r="H751" s="19">
        <v>3464</v>
      </c>
      <c r="I751" s="10">
        <v>45818</v>
      </c>
      <c r="J751" s="11" t="s">
        <v>1120</v>
      </c>
      <c r="K751" s="9">
        <v>31</v>
      </c>
      <c r="L751" s="9" t="s">
        <v>1119</v>
      </c>
      <c r="M751" s="19">
        <v>3</v>
      </c>
      <c r="N751" s="9" t="s">
        <v>726</v>
      </c>
      <c r="O751" s="9">
        <v>3</v>
      </c>
      <c r="P751" s="9" t="s">
        <v>673</v>
      </c>
      <c r="Q751" t="s">
        <v>356</v>
      </c>
      <c r="R751" s="7" t="s">
        <v>611</v>
      </c>
      <c r="S751" s="11" t="s">
        <v>612</v>
      </c>
      <c r="T751" s="9"/>
    </row>
    <row r="752" spans="1:20" hidden="1" x14ac:dyDescent="0.25">
      <c r="A752" s="6" t="s">
        <v>1174</v>
      </c>
      <c r="B752" s="258" t="s">
        <v>1036</v>
      </c>
      <c r="C752" s="190" t="s">
        <v>2089</v>
      </c>
      <c r="D752" s="8">
        <v>1</v>
      </c>
      <c r="F752" s="7" t="s">
        <v>2934</v>
      </c>
      <c r="G752" s="21" t="s">
        <v>355</v>
      </c>
      <c r="H752" s="19">
        <v>3464</v>
      </c>
      <c r="I752" s="10">
        <v>45819</v>
      </c>
      <c r="J752" s="11" t="s">
        <v>1124</v>
      </c>
      <c r="K752" s="9">
        <v>14</v>
      </c>
      <c r="L752" s="9" t="s">
        <v>1119</v>
      </c>
      <c r="M752" s="19">
        <v>4</v>
      </c>
      <c r="N752" s="9" t="s">
        <v>726</v>
      </c>
      <c r="O752" s="9">
        <v>4</v>
      </c>
      <c r="P752" s="9" t="s">
        <v>674</v>
      </c>
      <c r="Q752" t="s">
        <v>356</v>
      </c>
      <c r="R752" s="7" t="s">
        <v>611</v>
      </c>
      <c r="S752" s="11" t="s">
        <v>612</v>
      </c>
      <c r="T752" s="9"/>
    </row>
    <row r="753" spans="1:28" hidden="1" x14ac:dyDescent="0.25">
      <c r="A753" s="6" t="s">
        <v>1174</v>
      </c>
      <c r="B753" s="258" t="s">
        <v>1036</v>
      </c>
      <c r="C753" s="190" t="s">
        <v>2090</v>
      </c>
      <c r="D753" s="8">
        <v>1</v>
      </c>
      <c r="F753" s="7" t="s">
        <v>2934</v>
      </c>
      <c r="G753" s="21" t="s">
        <v>355</v>
      </c>
      <c r="H753" s="19">
        <v>3464</v>
      </c>
      <c r="I753" s="10">
        <v>45819</v>
      </c>
      <c r="J753" s="11" t="s">
        <v>1124</v>
      </c>
      <c r="K753" s="9">
        <v>14</v>
      </c>
      <c r="L753" s="9" t="s">
        <v>1119</v>
      </c>
      <c r="M753" s="19">
        <v>4</v>
      </c>
      <c r="N753" s="9" t="s">
        <v>726</v>
      </c>
      <c r="O753" s="9">
        <v>4</v>
      </c>
      <c r="P753" s="9" t="s">
        <v>674</v>
      </c>
      <c r="Q753" t="s">
        <v>356</v>
      </c>
      <c r="R753" s="7" t="s">
        <v>611</v>
      </c>
      <c r="S753" s="11" t="s">
        <v>612</v>
      </c>
      <c r="T753" s="9"/>
    </row>
    <row r="754" spans="1:28" hidden="1" x14ac:dyDescent="0.25">
      <c r="A754" s="6" t="s">
        <v>1174</v>
      </c>
      <c r="B754" s="8" t="s">
        <v>1295</v>
      </c>
      <c r="C754" s="190" t="s">
        <v>2091</v>
      </c>
      <c r="E754" s="11">
        <v>5</v>
      </c>
      <c r="F754" s="7" t="s">
        <v>2935</v>
      </c>
      <c r="G754" s="21" t="s">
        <v>355</v>
      </c>
      <c r="H754" s="19">
        <v>3464</v>
      </c>
      <c r="I754" s="10">
        <v>45873</v>
      </c>
      <c r="J754" s="11" t="s">
        <v>1137</v>
      </c>
      <c r="K754" s="9">
        <v>5</v>
      </c>
      <c r="L754" s="9" t="s">
        <v>1122</v>
      </c>
      <c r="M754" s="19">
        <v>4</v>
      </c>
      <c r="N754" s="9" t="s">
        <v>726</v>
      </c>
      <c r="O754" s="9">
        <v>4</v>
      </c>
      <c r="P754" s="9" t="s">
        <v>674</v>
      </c>
      <c r="Q754" t="s">
        <v>356</v>
      </c>
      <c r="R754" s="7" t="s">
        <v>611</v>
      </c>
      <c r="S754" s="11" t="s">
        <v>612</v>
      </c>
      <c r="T754" s="9"/>
    </row>
    <row r="755" spans="1:28" hidden="1" x14ac:dyDescent="0.25">
      <c r="A755" s="6" t="s">
        <v>1174</v>
      </c>
      <c r="B755" s="258" t="s">
        <v>1295</v>
      </c>
      <c r="C755" s="190" t="s">
        <v>2092</v>
      </c>
      <c r="E755" s="11">
        <v>8</v>
      </c>
      <c r="F755" s="7" t="s">
        <v>2936</v>
      </c>
      <c r="G755" s="21" t="s">
        <v>355</v>
      </c>
      <c r="H755" s="19">
        <v>3407</v>
      </c>
      <c r="I755" s="10">
        <v>45883</v>
      </c>
      <c r="J755" s="11" t="s">
        <v>1143</v>
      </c>
      <c r="K755" s="9">
        <v>8</v>
      </c>
      <c r="L755" s="9" t="s">
        <v>1122</v>
      </c>
      <c r="M755" s="19">
        <v>2</v>
      </c>
      <c r="N755" s="9" t="s">
        <v>726</v>
      </c>
      <c r="O755" s="9">
        <v>2</v>
      </c>
      <c r="P755" s="9" t="s">
        <v>672</v>
      </c>
      <c r="Q755" t="s">
        <v>356</v>
      </c>
      <c r="R755" s="7" t="s">
        <v>605</v>
      </c>
      <c r="S755" s="11" t="s">
        <v>606</v>
      </c>
      <c r="T755" s="9"/>
    </row>
    <row r="756" spans="1:28" hidden="1" x14ac:dyDescent="0.25">
      <c r="A756" s="6" t="s">
        <v>1174</v>
      </c>
      <c r="B756" s="258" t="s">
        <v>1295</v>
      </c>
      <c r="C756" s="190" t="s">
        <v>2093</v>
      </c>
      <c r="E756" s="11">
        <v>2</v>
      </c>
      <c r="F756" s="7" t="s">
        <v>2937</v>
      </c>
      <c r="G756" s="21" t="s">
        <v>355</v>
      </c>
      <c r="H756" s="19">
        <v>3407</v>
      </c>
      <c r="I756" s="10">
        <v>45883</v>
      </c>
      <c r="J756" s="11" t="s">
        <v>1137</v>
      </c>
      <c r="K756" s="9">
        <v>2</v>
      </c>
      <c r="L756" s="9" t="s">
        <v>1122</v>
      </c>
      <c r="M756" s="19">
        <v>4</v>
      </c>
      <c r="N756" s="9" t="s">
        <v>726</v>
      </c>
      <c r="O756" s="9">
        <v>4</v>
      </c>
      <c r="P756" s="9" t="s">
        <v>674</v>
      </c>
      <c r="Q756" t="s">
        <v>356</v>
      </c>
      <c r="R756" s="7" t="s">
        <v>605</v>
      </c>
      <c r="S756" s="11" t="s">
        <v>606</v>
      </c>
      <c r="T756" s="9"/>
    </row>
    <row r="757" spans="1:28" hidden="1" x14ac:dyDescent="0.25">
      <c r="A757" s="6" t="s">
        <v>1174</v>
      </c>
      <c r="B757" s="258" t="s">
        <v>1295</v>
      </c>
      <c r="C757" s="190" t="s">
        <v>2094</v>
      </c>
      <c r="E757" s="11">
        <v>7</v>
      </c>
      <c r="F757" s="7" t="s">
        <v>2938</v>
      </c>
      <c r="G757" s="21" t="s">
        <v>355</v>
      </c>
      <c r="H757" s="19">
        <v>3407</v>
      </c>
      <c r="I757" s="10">
        <v>45883</v>
      </c>
      <c r="J757" s="11" t="s">
        <v>1132</v>
      </c>
      <c r="K757" s="9">
        <v>7</v>
      </c>
      <c r="L757" s="9" t="s">
        <v>1122</v>
      </c>
      <c r="M757" s="19">
        <v>1</v>
      </c>
      <c r="N757" s="9" t="s">
        <v>726</v>
      </c>
      <c r="O757" s="9">
        <v>1</v>
      </c>
      <c r="P757" s="9" t="s">
        <v>671</v>
      </c>
      <c r="Q757" t="s">
        <v>356</v>
      </c>
      <c r="R757" s="7" t="s">
        <v>605</v>
      </c>
      <c r="S757" s="11" t="s">
        <v>606</v>
      </c>
      <c r="T757" s="9"/>
    </row>
    <row r="758" spans="1:28" hidden="1" x14ac:dyDescent="0.25">
      <c r="A758" s="6" t="s">
        <v>1174</v>
      </c>
      <c r="B758" s="258" t="s">
        <v>1295</v>
      </c>
      <c r="C758" s="190" t="s">
        <v>2095</v>
      </c>
      <c r="D758" s="8">
        <v>1</v>
      </c>
      <c r="E758" s="11">
        <v>11</v>
      </c>
      <c r="F758" s="7" t="s">
        <v>2939</v>
      </c>
      <c r="G758" s="21" t="s">
        <v>355</v>
      </c>
      <c r="H758" s="19">
        <v>3464</v>
      </c>
      <c r="I758" s="10">
        <v>45876</v>
      </c>
      <c r="J758" s="11" t="s">
        <v>1124</v>
      </c>
      <c r="K758" s="9">
        <v>25</v>
      </c>
      <c r="L758" s="9" t="s">
        <v>1119</v>
      </c>
      <c r="M758" s="19">
        <v>4</v>
      </c>
      <c r="N758" s="9" t="s">
        <v>726</v>
      </c>
      <c r="O758" s="9">
        <v>4</v>
      </c>
      <c r="P758" s="9" t="s">
        <v>674</v>
      </c>
      <c r="Q758" t="s">
        <v>356</v>
      </c>
      <c r="R758" s="7" t="s">
        <v>611</v>
      </c>
      <c r="S758" s="11" t="s">
        <v>612</v>
      </c>
      <c r="T758" s="9"/>
    </row>
    <row r="759" spans="1:28" hidden="1" x14ac:dyDescent="0.25">
      <c r="A759" s="6" t="s">
        <v>1174</v>
      </c>
      <c r="B759" s="258" t="s">
        <v>1295</v>
      </c>
      <c r="C759" s="190" t="s">
        <v>2096</v>
      </c>
      <c r="D759" s="8">
        <v>3</v>
      </c>
      <c r="F759" s="7" t="s">
        <v>2940</v>
      </c>
      <c r="G759" s="21" t="s">
        <v>355</v>
      </c>
      <c r="H759" s="19">
        <v>3464</v>
      </c>
      <c r="I759" s="10">
        <v>45873</v>
      </c>
      <c r="J759" s="11" t="s">
        <v>1124</v>
      </c>
      <c r="K759" s="9">
        <v>42</v>
      </c>
      <c r="L759" s="9" t="s">
        <v>1119</v>
      </c>
      <c r="M759" s="19">
        <v>4</v>
      </c>
      <c r="N759" s="9" t="s">
        <v>726</v>
      </c>
      <c r="O759" s="9">
        <v>4</v>
      </c>
      <c r="P759" s="9" t="s">
        <v>674</v>
      </c>
      <c r="Q759" t="s">
        <v>356</v>
      </c>
      <c r="R759" s="7" t="s">
        <v>611</v>
      </c>
      <c r="S759" s="11" t="s">
        <v>612</v>
      </c>
      <c r="T759" s="9"/>
      <c r="AB759" s="172"/>
    </row>
    <row r="760" spans="1:28" hidden="1" x14ac:dyDescent="0.25">
      <c r="A760" s="6" t="s">
        <v>1174</v>
      </c>
      <c r="B760" s="258" t="s">
        <v>1295</v>
      </c>
      <c r="C760" s="190" t="s">
        <v>2097</v>
      </c>
      <c r="E760" s="11">
        <v>8</v>
      </c>
      <c r="F760" s="7" t="s">
        <v>2941</v>
      </c>
      <c r="G760" s="21" t="s">
        <v>355</v>
      </c>
      <c r="H760" s="19">
        <v>3522</v>
      </c>
      <c r="I760" s="10">
        <v>45840</v>
      </c>
      <c r="J760" s="11" t="s">
        <v>1138</v>
      </c>
      <c r="K760" s="9">
        <v>8</v>
      </c>
      <c r="L760" s="9" t="s">
        <v>1122</v>
      </c>
      <c r="M760" s="19">
        <v>6</v>
      </c>
      <c r="N760" s="9" t="s">
        <v>726</v>
      </c>
      <c r="O760" s="9">
        <v>6</v>
      </c>
      <c r="P760" s="9" t="s">
        <v>676</v>
      </c>
      <c r="Q760" t="s">
        <v>356</v>
      </c>
      <c r="R760" s="7" t="s">
        <v>617</v>
      </c>
      <c r="S760" s="11" t="s">
        <v>618</v>
      </c>
      <c r="T760" s="9"/>
      <c r="AB760" s="172"/>
    </row>
    <row r="761" spans="1:28" hidden="1" x14ac:dyDescent="0.25">
      <c r="A761" s="6" t="s">
        <v>1174</v>
      </c>
      <c r="B761" s="258" t="s">
        <v>1295</v>
      </c>
      <c r="C761" s="190" t="s">
        <v>1037</v>
      </c>
      <c r="D761" s="8">
        <v>1</v>
      </c>
      <c r="F761" s="7" t="s">
        <v>1177</v>
      </c>
      <c r="G761" s="21" t="s">
        <v>355</v>
      </c>
      <c r="H761" s="19">
        <v>3491</v>
      </c>
      <c r="I761" s="10">
        <v>45740</v>
      </c>
      <c r="J761" s="11" t="s">
        <v>1120</v>
      </c>
      <c r="K761" s="9">
        <v>14</v>
      </c>
      <c r="L761" s="9" t="s">
        <v>1119</v>
      </c>
      <c r="M761" s="19">
        <v>3</v>
      </c>
      <c r="N761" s="9" t="s">
        <v>726</v>
      </c>
      <c r="O761" s="9">
        <v>3</v>
      </c>
      <c r="P761" s="9" t="s">
        <v>673</v>
      </c>
      <c r="Q761" t="s">
        <v>356</v>
      </c>
      <c r="R761" s="7" t="s">
        <v>613</v>
      </c>
      <c r="S761" s="11" t="s">
        <v>614</v>
      </c>
      <c r="T761" s="9"/>
      <c r="AB761" s="172"/>
    </row>
    <row r="762" spans="1:28" hidden="1" x14ac:dyDescent="0.25">
      <c r="A762" s="6" t="s">
        <v>1174</v>
      </c>
      <c r="B762" s="258" t="s">
        <v>1295</v>
      </c>
      <c r="C762" s="190" t="s">
        <v>1037</v>
      </c>
      <c r="E762" s="11">
        <v>9</v>
      </c>
      <c r="F762" s="7" t="s">
        <v>1177</v>
      </c>
      <c r="G762" s="21" t="s">
        <v>355</v>
      </c>
      <c r="H762" s="19">
        <v>3491</v>
      </c>
      <c r="I762" s="10">
        <v>45740</v>
      </c>
      <c r="J762" s="11" t="s">
        <v>1120</v>
      </c>
      <c r="K762" s="9">
        <v>9</v>
      </c>
      <c r="L762" s="9" t="s">
        <v>1119</v>
      </c>
      <c r="M762" s="19">
        <v>3</v>
      </c>
      <c r="N762" s="9" t="s">
        <v>726</v>
      </c>
      <c r="O762" s="9">
        <v>3</v>
      </c>
      <c r="P762" s="9" t="s">
        <v>673</v>
      </c>
      <c r="Q762" t="s">
        <v>356</v>
      </c>
      <c r="R762" s="7" t="s">
        <v>613</v>
      </c>
      <c r="S762" s="11" t="s">
        <v>614</v>
      </c>
      <c r="T762" s="9"/>
    </row>
    <row r="763" spans="1:28" hidden="1" x14ac:dyDescent="0.25">
      <c r="A763" s="6" t="s">
        <v>1174</v>
      </c>
      <c r="B763" s="258" t="s">
        <v>1295</v>
      </c>
      <c r="C763" s="190" t="s">
        <v>1038</v>
      </c>
      <c r="E763" s="11">
        <v>4</v>
      </c>
      <c r="F763" s="7" t="s">
        <v>1176</v>
      </c>
      <c r="G763" s="21" t="s">
        <v>355</v>
      </c>
      <c r="H763" s="19">
        <v>3464</v>
      </c>
      <c r="I763" s="10">
        <v>45740</v>
      </c>
      <c r="J763" s="11" t="s">
        <v>1120</v>
      </c>
      <c r="K763" s="9">
        <v>4</v>
      </c>
      <c r="L763" s="9" t="s">
        <v>1119</v>
      </c>
      <c r="M763" s="19">
        <v>3</v>
      </c>
      <c r="N763" s="9" t="s">
        <v>726</v>
      </c>
      <c r="O763" s="9">
        <v>3</v>
      </c>
      <c r="P763" s="9" t="s">
        <v>673</v>
      </c>
      <c r="Q763" t="s">
        <v>356</v>
      </c>
      <c r="R763" s="7" t="s">
        <v>611</v>
      </c>
      <c r="S763" s="11" t="s">
        <v>612</v>
      </c>
      <c r="T763" s="9"/>
    </row>
    <row r="764" spans="1:28" hidden="1" x14ac:dyDescent="0.25">
      <c r="A764" s="6" t="s">
        <v>1174</v>
      </c>
      <c r="B764" s="258" t="s">
        <v>1295</v>
      </c>
      <c r="C764" s="190" t="s">
        <v>1039</v>
      </c>
      <c r="E764" s="11">
        <v>3</v>
      </c>
      <c r="F764" s="7" t="s">
        <v>1178</v>
      </c>
      <c r="G764" s="21" t="s">
        <v>355</v>
      </c>
      <c r="H764" s="19">
        <v>3491</v>
      </c>
      <c r="I764" s="10">
        <v>45740</v>
      </c>
      <c r="J764" s="11" t="s">
        <v>1118</v>
      </c>
      <c r="K764" s="9">
        <v>3</v>
      </c>
      <c r="L764" s="9" t="s">
        <v>1119</v>
      </c>
      <c r="M764" s="19">
        <v>2</v>
      </c>
      <c r="N764" s="9" t="s">
        <v>726</v>
      </c>
      <c r="O764" s="9">
        <v>2</v>
      </c>
      <c r="P764" s="9" t="s">
        <v>672</v>
      </c>
      <c r="Q764" t="s">
        <v>356</v>
      </c>
      <c r="R764" s="7" t="s">
        <v>613</v>
      </c>
      <c r="S764" s="11" t="s">
        <v>614</v>
      </c>
      <c r="T764" s="9"/>
    </row>
    <row r="765" spans="1:28" hidden="1" x14ac:dyDescent="0.25">
      <c r="A765" s="6" t="s">
        <v>1174</v>
      </c>
      <c r="B765" s="258" t="s">
        <v>1295</v>
      </c>
      <c r="C765" s="190" t="s">
        <v>2098</v>
      </c>
      <c r="E765" s="11">
        <v>1</v>
      </c>
      <c r="F765" s="7" t="s">
        <v>2942</v>
      </c>
      <c r="G765" s="21" t="s">
        <v>355</v>
      </c>
      <c r="H765" s="19">
        <v>3514</v>
      </c>
      <c r="I765" s="10">
        <v>45740</v>
      </c>
      <c r="J765" s="11" t="s">
        <v>1118</v>
      </c>
      <c r="K765" s="9">
        <v>1</v>
      </c>
      <c r="L765" s="9" t="s">
        <v>1119</v>
      </c>
      <c r="M765" s="19">
        <v>2</v>
      </c>
      <c r="N765" s="9" t="s">
        <v>726</v>
      </c>
      <c r="O765" s="9">
        <v>2</v>
      </c>
      <c r="P765" s="9" t="s">
        <v>672</v>
      </c>
      <c r="Q765" t="s">
        <v>356</v>
      </c>
      <c r="R765" s="7" t="s">
        <v>615</v>
      </c>
      <c r="S765" s="11" t="s">
        <v>616</v>
      </c>
      <c r="T765" s="9"/>
    </row>
    <row r="766" spans="1:28" hidden="1" x14ac:dyDescent="0.25">
      <c r="A766" s="6" t="s">
        <v>1174</v>
      </c>
      <c r="B766" s="258" t="s">
        <v>1295</v>
      </c>
      <c r="C766" s="190" t="s">
        <v>2099</v>
      </c>
      <c r="E766" s="11">
        <v>7</v>
      </c>
      <c r="F766" s="7" t="s">
        <v>2943</v>
      </c>
      <c r="G766" s="21" t="s">
        <v>355</v>
      </c>
      <c r="H766" s="19">
        <v>3445</v>
      </c>
      <c r="I766" s="10">
        <v>45825</v>
      </c>
      <c r="J766" s="11" t="s">
        <v>1124</v>
      </c>
      <c r="K766" s="9">
        <v>7</v>
      </c>
      <c r="L766" s="9" t="s">
        <v>1119</v>
      </c>
      <c r="M766" s="19">
        <v>4</v>
      </c>
      <c r="N766" s="9" t="s">
        <v>726</v>
      </c>
      <c r="O766" s="9">
        <v>4</v>
      </c>
      <c r="P766" s="9" t="s">
        <v>674</v>
      </c>
      <c r="Q766" t="s">
        <v>356</v>
      </c>
      <c r="R766" s="7" t="s">
        <v>609</v>
      </c>
      <c r="S766" s="11" t="s">
        <v>610</v>
      </c>
      <c r="T766" s="9"/>
    </row>
    <row r="767" spans="1:28" hidden="1" x14ac:dyDescent="0.25">
      <c r="A767" s="6" t="s">
        <v>1174</v>
      </c>
      <c r="B767" s="8" t="s">
        <v>1297</v>
      </c>
      <c r="C767" s="190" t="s">
        <v>2100</v>
      </c>
      <c r="E767" s="11">
        <v>618</v>
      </c>
      <c r="F767" s="7" t="s">
        <v>2944</v>
      </c>
      <c r="G767" s="21" t="s">
        <v>355</v>
      </c>
      <c r="H767" s="19">
        <v>3407</v>
      </c>
      <c r="I767" s="10">
        <v>45882</v>
      </c>
      <c r="J767" s="11" t="s">
        <v>1118</v>
      </c>
      <c r="K767" s="9">
        <v>618</v>
      </c>
      <c r="L767" s="9" t="s">
        <v>1119</v>
      </c>
      <c r="M767" s="19">
        <v>2</v>
      </c>
      <c r="N767" s="9" t="s">
        <v>726</v>
      </c>
      <c r="O767" s="9">
        <v>2</v>
      </c>
      <c r="P767" s="9" t="s">
        <v>672</v>
      </c>
      <c r="Q767" t="s">
        <v>356</v>
      </c>
      <c r="R767" s="7" t="s">
        <v>605</v>
      </c>
      <c r="S767" s="11" t="s">
        <v>606</v>
      </c>
      <c r="T767" s="9"/>
    </row>
    <row r="768" spans="1:28" hidden="1" x14ac:dyDescent="0.25">
      <c r="A768" s="6" t="s">
        <v>1174</v>
      </c>
      <c r="B768" s="258" t="s">
        <v>1297</v>
      </c>
      <c r="C768" s="190" t="s">
        <v>2101</v>
      </c>
      <c r="E768" s="11">
        <v>6</v>
      </c>
      <c r="F768" s="7" t="s">
        <v>2945</v>
      </c>
      <c r="G768" s="21" t="s">
        <v>355</v>
      </c>
      <c r="H768" s="19">
        <v>3407</v>
      </c>
      <c r="I768" s="10">
        <v>45874</v>
      </c>
      <c r="J768" s="11" t="s">
        <v>1139</v>
      </c>
      <c r="K768" s="9">
        <v>6</v>
      </c>
      <c r="L768" s="9" t="s">
        <v>1140</v>
      </c>
      <c r="M768" s="19">
        <v>2</v>
      </c>
      <c r="N768" s="9" t="s">
        <v>726</v>
      </c>
      <c r="O768" s="9">
        <v>2</v>
      </c>
      <c r="P768" s="9" t="s">
        <v>672</v>
      </c>
      <c r="Q768" t="s">
        <v>356</v>
      </c>
      <c r="R768" s="7" t="s">
        <v>605</v>
      </c>
      <c r="S768" s="11" t="s">
        <v>606</v>
      </c>
      <c r="T768" s="9"/>
    </row>
    <row r="769" spans="1:28" hidden="1" x14ac:dyDescent="0.25">
      <c r="A769" s="6" t="s">
        <v>1174</v>
      </c>
      <c r="B769" s="258" t="s">
        <v>1297</v>
      </c>
      <c r="C769" s="190" t="s">
        <v>2102</v>
      </c>
      <c r="E769" s="11">
        <v>663</v>
      </c>
      <c r="F769" s="7" t="s">
        <v>2946</v>
      </c>
      <c r="G769" s="21" t="s">
        <v>355</v>
      </c>
      <c r="H769" s="19">
        <v>3407</v>
      </c>
      <c r="I769" s="10">
        <v>45874</v>
      </c>
      <c r="J769" s="11" t="s">
        <v>1118</v>
      </c>
      <c r="K769" s="9">
        <v>663</v>
      </c>
      <c r="L769" s="9" t="s">
        <v>1119</v>
      </c>
      <c r="M769" s="19">
        <v>2</v>
      </c>
      <c r="N769" s="9" t="s">
        <v>726</v>
      </c>
      <c r="O769" s="9">
        <v>2</v>
      </c>
      <c r="P769" s="9" t="s">
        <v>672</v>
      </c>
      <c r="Q769" t="s">
        <v>356</v>
      </c>
      <c r="R769" s="7" t="s">
        <v>605</v>
      </c>
      <c r="S769" s="11" t="s">
        <v>606</v>
      </c>
      <c r="T769" s="9"/>
    </row>
    <row r="770" spans="1:28" hidden="1" x14ac:dyDescent="0.25">
      <c r="A770" s="6" t="s">
        <v>1174</v>
      </c>
      <c r="B770" s="8" t="s">
        <v>1045</v>
      </c>
      <c r="C770" s="190" t="s">
        <v>2103</v>
      </c>
      <c r="E770" s="11">
        <v>9</v>
      </c>
      <c r="F770" s="7" t="s">
        <v>2947</v>
      </c>
      <c r="G770" s="21" t="s">
        <v>355</v>
      </c>
      <c r="H770" s="19">
        <v>3445</v>
      </c>
      <c r="I770" s="10">
        <v>45825</v>
      </c>
      <c r="J770" s="11" t="s">
        <v>1120</v>
      </c>
      <c r="K770" s="9">
        <v>9</v>
      </c>
      <c r="L770" s="9" t="s">
        <v>1119</v>
      </c>
      <c r="M770" s="19">
        <v>3</v>
      </c>
      <c r="N770" s="9" t="s">
        <v>726</v>
      </c>
      <c r="O770" s="9">
        <v>3</v>
      </c>
      <c r="P770" s="9" t="s">
        <v>673</v>
      </c>
      <c r="Q770" t="s">
        <v>356</v>
      </c>
      <c r="R770" s="7" t="s">
        <v>609</v>
      </c>
      <c r="S770" s="11" t="s">
        <v>610</v>
      </c>
      <c r="T770" s="9"/>
    </row>
    <row r="771" spans="1:28" hidden="1" x14ac:dyDescent="0.25">
      <c r="A771" s="6" t="s">
        <v>1174</v>
      </c>
      <c r="B771" s="258" t="s">
        <v>1045</v>
      </c>
      <c r="C771" s="190" t="s">
        <v>2104</v>
      </c>
      <c r="E771" s="11">
        <v>8</v>
      </c>
      <c r="F771" s="7" t="s">
        <v>2948</v>
      </c>
      <c r="G771" s="21" t="s">
        <v>355</v>
      </c>
      <c r="H771" s="19">
        <v>3445</v>
      </c>
      <c r="I771" s="10">
        <v>45826</v>
      </c>
      <c r="J771" s="11" t="s">
        <v>1137</v>
      </c>
      <c r="K771" s="9">
        <v>8</v>
      </c>
      <c r="L771" s="9" t="s">
        <v>1122</v>
      </c>
      <c r="M771" s="19">
        <v>4</v>
      </c>
      <c r="N771" s="9" t="s">
        <v>726</v>
      </c>
      <c r="O771" s="9">
        <v>4</v>
      </c>
      <c r="P771" s="9" t="s">
        <v>674</v>
      </c>
      <c r="Q771" t="s">
        <v>356</v>
      </c>
      <c r="R771" s="7" t="s">
        <v>609</v>
      </c>
      <c r="S771" s="11" t="s">
        <v>610</v>
      </c>
      <c r="T771" s="9"/>
    </row>
    <row r="772" spans="1:28" hidden="1" x14ac:dyDescent="0.25">
      <c r="A772" s="6" t="s">
        <v>1174</v>
      </c>
      <c r="B772" s="258" t="s">
        <v>1045</v>
      </c>
      <c r="C772" s="190" t="s">
        <v>2105</v>
      </c>
      <c r="E772" s="11">
        <v>9</v>
      </c>
      <c r="F772" s="7" t="s">
        <v>2687</v>
      </c>
      <c r="G772" s="21" t="s">
        <v>355</v>
      </c>
      <c r="H772" s="19">
        <v>3522</v>
      </c>
      <c r="I772" s="10">
        <v>45840</v>
      </c>
      <c r="J772" s="11" t="s">
        <v>1125</v>
      </c>
      <c r="K772" s="9">
        <v>9</v>
      </c>
      <c r="L772" s="9" t="s">
        <v>1119</v>
      </c>
      <c r="M772" s="19">
        <v>6</v>
      </c>
      <c r="N772" s="9" t="s">
        <v>726</v>
      </c>
      <c r="O772" s="9">
        <v>6</v>
      </c>
      <c r="P772" s="9" t="s">
        <v>676</v>
      </c>
      <c r="Q772" t="s">
        <v>356</v>
      </c>
      <c r="R772" s="7" t="s">
        <v>617</v>
      </c>
      <c r="S772" s="11" t="s">
        <v>618</v>
      </c>
      <c r="T772" s="9"/>
      <c r="AB772" s="172"/>
    </row>
    <row r="773" spans="1:28" hidden="1" x14ac:dyDescent="0.25">
      <c r="A773" s="6" t="s">
        <v>1174</v>
      </c>
      <c r="B773" s="258" t="s">
        <v>1045</v>
      </c>
      <c r="C773" s="190" t="s">
        <v>2106</v>
      </c>
      <c r="E773" s="11">
        <v>4</v>
      </c>
      <c r="F773" s="7" t="s">
        <v>2949</v>
      </c>
      <c r="G773" s="21" t="s">
        <v>355</v>
      </c>
      <c r="H773" s="19">
        <v>3445</v>
      </c>
      <c r="I773" s="10">
        <v>45841</v>
      </c>
      <c r="J773" s="11" t="s">
        <v>1121</v>
      </c>
      <c r="K773" s="9">
        <v>4</v>
      </c>
      <c r="L773" s="9" t="s">
        <v>1122</v>
      </c>
      <c r="M773" s="19">
        <v>3</v>
      </c>
      <c r="N773" s="9" t="s">
        <v>726</v>
      </c>
      <c r="O773" s="9">
        <v>3</v>
      </c>
      <c r="P773" s="9" t="s">
        <v>673</v>
      </c>
      <c r="Q773" t="s">
        <v>356</v>
      </c>
      <c r="R773" s="7" t="s">
        <v>609</v>
      </c>
      <c r="S773" s="11" t="s">
        <v>610</v>
      </c>
      <c r="T773" s="9"/>
      <c r="AB773" s="172"/>
    </row>
    <row r="774" spans="1:28" hidden="1" x14ac:dyDescent="0.25">
      <c r="A774" s="6" t="s">
        <v>1174</v>
      </c>
      <c r="B774" s="258" t="s">
        <v>1045</v>
      </c>
      <c r="C774" s="190" t="s">
        <v>2107</v>
      </c>
      <c r="D774" s="8">
        <v>1</v>
      </c>
      <c r="F774" s="7" t="s">
        <v>2950</v>
      </c>
      <c r="G774" s="21" t="s">
        <v>355</v>
      </c>
      <c r="H774" s="19">
        <v>3445</v>
      </c>
      <c r="I774" s="10">
        <v>45847</v>
      </c>
      <c r="J774" s="11" t="s">
        <v>1124</v>
      </c>
      <c r="K774" s="9">
        <v>14</v>
      </c>
      <c r="L774" s="9" t="s">
        <v>1119</v>
      </c>
      <c r="M774" s="19">
        <v>4</v>
      </c>
      <c r="N774" s="9" t="s">
        <v>726</v>
      </c>
      <c r="O774" s="9">
        <v>4</v>
      </c>
      <c r="P774" s="9" t="s">
        <v>674</v>
      </c>
      <c r="Q774" t="s">
        <v>356</v>
      </c>
      <c r="R774" s="7" t="s">
        <v>609</v>
      </c>
      <c r="S774" s="11" t="s">
        <v>610</v>
      </c>
      <c r="T774" s="9"/>
      <c r="AB774" s="172"/>
    </row>
    <row r="775" spans="1:28" hidden="1" x14ac:dyDescent="0.25">
      <c r="A775" s="6" t="s">
        <v>1174</v>
      </c>
      <c r="B775" s="258" t="s">
        <v>1045</v>
      </c>
      <c r="C775" s="190" t="s">
        <v>2108</v>
      </c>
      <c r="E775" s="11">
        <v>3</v>
      </c>
      <c r="F775" s="7" t="s">
        <v>2951</v>
      </c>
      <c r="G775" s="21" t="s">
        <v>355</v>
      </c>
      <c r="H775" s="19">
        <v>3514</v>
      </c>
      <c r="I775" s="10">
        <v>45859</v>
      </c>
      <c r="J775" s="11" t="s">
        <v>1133</v>
      </c>
      <c r="K775" s="9">
        <v>3</v>
      </c>
      <c r="L775" s="9" t="s">
        <v>1119</v>
      </c>
      <c r="M775" s="19">
        <v>7</v>
      </c>
      <c r="N775" s="9" t="s">
        <v>726</v>
      </c>
      <c r="O775" s="9" t="s">
        <v>1134</v>
      </c>
      <c r="P775" s="9" t="s">
        <v>677</v>
      </c>
      <c r="Q775" t="s">
        <v>356</v>
      </c>
      <c r="R775" s="7" t="s">
        <v>615</v>
      </c>
      <c r="S775" s="11" t="s">
        <v>616</v>
      </c>
      <c r="T775" s="9"/>
    </row>
    <row r="776" spans="1:28" hidden="1" x14ac:dyDescent="0.25">
      <c r="A776" s="6" t="s">
        <v>1174</v>
      </c>
      <c r="B776" s="8" t="s">
        <v>1296</v>
      </c>
      <c r="C776" s="191" t="s">
        <v>2271</v>
      </c>
      <c r="D776" s="8">
        <v>1</v>
      </c>
      <c r="E776" s="11">
        <v>10</v>
      </c>
      <c r="F776" s="7" t="s">
        <v>2952</v>
      </c>
      <c r="G776" s="21" t="s">
        <v>355</v>
      </c>
      <c r="H776" s="19">
        <v>3407</v>
      </c>
      <c r="I776" s="10">
        <v>45883</v>
      </c>
      <c r="J776" s="11" t="s">
        <v>1118</v>
      </c>
      <c r="K776" s="9">
        <v>24</v>
      </c>
      <c r="L776" s="9" t="s">
        <v>1119</v>
      </c>
      <c r="M776" s="19">
        <v>2</v>
      </c>
      <c r="N776" s="9" t="s">
        <v>726</v>
      </c>
      <c r="O776" s="9">
        <v>2</v>
      </c>
      <c r="P776" s="9" t="s">
        <v>672</v>
      </c>
      <c r="Q776" t="s">
        <v>356</v>
      </c>
      <c r="R776" s="7" t="s">
        <v>605</v>
      </c>
      <c r="S776" s="11" t="s">
        <v>606</v>
      </c>
      <c r="T776" s="9"/>
    </row>
    <row r="777" spans="1:28" hidden="1" x14ac:dyDescent="0.25">
      <c r="A777" s="6" t="s">
        <v>1174</v>
      </c>
      <c r="B777" s="258" t="s">
        <v>1296</v>
      </c>
      <c r="C777" s="190" t="s">
        <v>2109</v>
      </c>
      <c r="E777" s="11">
        <v>393</v>
      </c>
      <c r="F777" s="7" t="s">
        <v>2953</v>
      </c>
      <c r="G777" s="21" t="s">
        <v>355</v>
      </c>
      <c r="H777" s="19">
        <v>3407</v>
      </c>
      <c r="I777" s="10">
        <v>45839</v>
      </c>
      <c r="J777" s="11" t="s">
        <v>1118</v>
      </c>
      <c r="K777" s="9">
        <v>393</v>
      </c>
      <c r="L777" s="9" t="s">
        <v>1119</v>
      </c>
      <c r="M777" s="19">
        <v>2</v>
      </c>
      <c r="N777" s="9" t="s">
        <v>726</v>
      </c>
      <c r="O777" s="9">
        <v>2</v>
      </c>
      <c r="P777" s="9" t="s">
        <v>672</v>
      </c>
      <c r="Q777" t="s">
        <v>356</v>
      </c>
      <c r="R777" s="7" t="s">
        <v>605</v>
      </c>
      <c r="S777" s="11" t="s">
        <v>606</v>
      </c>
      <c r="T777" s="9"/>
    </row>
    <row r="778" spans="1:28" hidden="1" x14ac:dyDescent="0.25">
      <c r="A778" s="6" t="s">
        <v>1174</v>
      </c>
      <c r="B778" s="8" t="s">
        <v>1292</v>
      </c>
      <c r="C778" s="190" t="s">
        <v>2110</v>
      </c>
      <c r="D778" s="8">
        <v>3</v>
      </c>
      <c r="F778" s="7" t="s">
        <v>2954</v>
      </c>
      <c r="G778" s="21" t="s">
        <v>355</v>
      </c>
      <c r="H778" s="19">
        <v>3464</v>
      </c>
      <c r="I778" s="10">
        <v>45827</v>
      </c>
      <c r="J778" s="11" t="s">
        <v>1124</v>
      </c>
      <c r="K778" s="9">
        <v>42</v>
      </c>
      <c r="L778" s="9" t="s">
        <v>1119</v>
      </c>
      <c r="M778" s="19">
        <v>4</v>
      </c>
      <c r="N778" s="9" t="s">
        <v>726</v>
      </c>
      <c r="O778" s="9">
        <v>4</v>
      </c>
      <c r="P778" s="9" t="s">
        <v>674</v>
      </c>
      <c r="Q778" t="s">
        <v>356</v>
      </c>
      <c r="R778" s="7" t="s">
        <v>611</v>
      </c>
      <c r="S778" s="11" t="s">
        <v>612</v>
      </c>
      <c r="T778" s="9"/>
    </row>
    <row r="779" spans="1:28" hidden="1" x14ac:dyDescent="0.25">
      <c r="A779" s="6" t="s">
        <v>1174</v>
      </c>
      <c r="B779" s="258" t="s">
        <v>1292</v>
      </c>
      <c r="C779" s="190" t="s">
        <v>2111</v>
      </c>
      <c r="E779" s="11">
        <v>6</v>
      </c>
      <c r="F779" s="7" t="s">
        <v>2955</v>
      </c>
      <c r="G779" s="21" t="s">
        <v>355</v>
      </c>
      <c r="H779" s="19">
        <v>3464</v>
      </c>
      <c r="I779" s="10">
        <v>45828</v>
      </c>
      <c r="J779" s="11" t="s">
        <v>1138</v>
      </c>
      <c r="K779" s="9">
        <v>6</v>
      </c>
      <c r="L779" s="9" t="s">
        <v>1122</v>
      </c>
      <c r="M779" s="19">
        <v>6</v>
      </c>
      <c r="N779" s="9" t="s">
        <v>726</v>
      </c>
      <c r="O779" s="9">
        <v>6</v>
      </c>
      <c r="P779" s="9" t="s">
        <v>676</v>
      </c>
      <c r="Q779" t="s">
        <v>356</v>
      </c>
      <c r="R779" s="7" t="s">
        <v>611</v>
      </c>
      <c r="S779" s="11" t="s">
        <v>612</v>
      </c>
      <c r="T779" s="9"/>
    </row>
    <row r="780" spans="1:28" hidden="1" x14ac:dyDescent="0.25">
      <c r="A780" s="6" t="s">
        <v>1174</v>
      </c>
      <c r="B780" s="258" t="s">
        <v>1292</v>
      </c>
      <c r="C780" s="190" t="s">
        <v>2112</v>
      </c>
      <c r="E780" s="11">
        <v>1</v>
      </c>
      <c r="F780" s="7" t="s">
        <v>2956</v>
      </c>
      <c r="G780" s="21" t="s">
        <v>355</v>
      </c>
      <c r="H780" s="19">
        <v>3464</v>
      </c>
      <c r="I780" s="10">
        <v>45828</v>
      </c>
      <c r="J780" s="11" t="s">
        <v>1137</v>
      </c>
      <c r="K780" s="9">
        <v>1</v>
      </c>
      <c r="L780" s="9" t="s">
        <v>1122</v>
      </c>
      <c r="M780" s="19">
        <v>4</v>
      </c>
      <c r="N780" s="9" t="s">
        <v>726</v>
      </c>
      <c r="O780" s="9">
        <v>4</v>
      </c>
      <c r="P780" s="9" t="s">
        <v>674</v>
      </c>
      <c r="Q780" t="s">
        <v>356</v>
      </c>
      <c r="R780" s="7" t="s">
        <v>611</v>
      </c>
      <c r="S780" s="11" t="s">
        <v>612</v>
      </c>
      <c r="T780" s="9"/>
    </row>
    <row r="781" spans="1:28" hidden="1" x14ac:dyDescent="0.25">
      <c r="A781" s="6" t="s">
        <v>1174</v>
      </c>
      <c r="B781" s="258" t="s">
        <v>1292</v>
      </c>
      <c r="C781" s="190" t="s">
        <v>2113</v>
      </c>
      <c r="E781" s="11">
        <v>10</v>
      </c>
      <c r="F781" s="7" t="s">
        <v>2957</v>
      </c>
      <c r="G781" s="21" t="s">
        <v>355</v>
      </c>
      <c r="H781" s="19">
        <v>3464</v>
      </c>
      <c r="I781" s="10">
        <v>45828</v>
      </c>
      <c r="J781" s="11" t="s">
        <v>1125</v>
      </c>
      <c r="K781" s="9">
        <v>10</v>
      </c>
      <c r="L781" s="9" t="s">
        <v>1119</v>
      </c>
      <c r="M781" s="19">
        <v>6</v>
      </c>
      <c r="N781" s="9" t="s">
        <v>726</v>
      </c>
      <c r="O781" s="9">
        <v>6</v>
      </c>
      <c r="P781" s="9" t="s">
        <v>676</v>
      </c>
      <c r="Q781" t="s">
        <v>356</v>
      </c>
      <c r="R781" s="7" t="s">
        <v>611</v>
      </c>
      <c r="S781" s="11" t="s">
        <v>612</v>
      </c>
      <c r="T781" s="9"/>
    </row>
    <row r="782" spans="1:28" hidden="1" x14ac:dyDescent="0.25">
      <c r="A782" s="6" t="s">
        <v>1174</v>
      </c>
      <c r="B782" s="258" t="s">
        <v>1292</v>
      </c>
      <c r="C782" s="190" t="s">
        <v>2114</v>
      </c>
      <c r="E782" s="11">
        <v>2</v>
      </c>
      <c r="F782" s="7" t="s">
        <v>2958</v>
      </c>
      <c r="G782" s="21" t="s">
        <v>355</v>
      </c>
      <c r="H782" s="19">
        <v>3464</v>
      </c>
      <c r="I782" s="10">
        <v>45828</v>
      </c>
      <c r="J782" s="11" t="s">
        <v>1124</v>
      </c>
      <c r="K782" s="9">
        <v>2</v>
      </c>
      <c r="L782" s="9" t="s">
        <v>1119</v>
      </c>
      <c r="M782" s="19">
        <v>4</v>
      </c>
      <c r="N782" s="9" t="s">
        <v>726</v>
      </c>
      <c r="O782" s="9">
        <v>4</v>
      </c>
      <c r="P782" s="9" t="s">
        <v>674</v>
      </c>
      <c r="Q782" t="s">
        <v>356</v>
      </c>
      <c r="R782" s="7" t="s">
        <v>611</v>
      </c>
      <c r="S782" s="11" t="s">
        <v>612</v>
      </c>
      <c r="T782" s="9"/>
    </row>
    <row r="783" spans="1:28" hidden="1" x14ac:dyDescent="0.25">
      <c r="A783" s="6" t="s">
        <v>1174</v>
      </c>
      <c r="B783" s="258" t="s">
        <v>1292</v>
      </c>
      <c r="C783" s="190" t="s">
        <v>2115</v>
      </c>
      <c r="D783" s="8">
        <v>1</v>
      </c>
      <c r="E783" s="11">
        <v>5</v>
      </c>
      <c r="F783" s="7" t="s">
        <v>2959</v>
      </c>
      <c r="G783" s="21" t="s">
        <v>355</v>
      </c>
      <c r="H783" s="19">
        <v>3464</v>
      </c>
      <c r="I783" s="10">
        <v>45828</v>
      </c>
      <c r="J783" s="11" t="s">
        <v>1133</v>
      </c>
      <c r="K783" s="9">
        <v>19</v>
      </c>
      <c r="L783" s="9" t="s">
        <v>1119</v>
      </c>
      <c r="M783" s="19">
        <v>7</v>
      </c>
      <c r="N783" s="9" t="s">
        <v>726</v>
      </c>
      <c r="O783" s="9" t="s">
        <v>1134</v>
      </c>
      <c r="P783" s="9" t="s">
        <v>677</v>
      </c>
      <c r="Q783" t="s">
        <v>356</v>
      </c>
      <c r="R783" s="7" t="s">
        <v>611</v>
      </c>
      <c r="S783" s="11" t="s">
        <v>612</v>
      </c>
      <c r="T783" s="9"/>
    </row>
    <row r="784" spans="1:28" hidden="1" x14ac:dyDescent="0.25">
      <c r="A784" s="6" t="s">
        <v>1174</v>
      </c>
      <c r="B784" s="258" t="s">
        <v>1292</v>
      </c>
      <c r="C784" s="190" t="s">
        <v>2116</v>
      </c>
      <c r="D784" s="8">
        <v>8</v>
      </c>
      <c r="E784" s="11">
        <v>10</v>
      </c>
      <c r="F784" s="7" t="s">
        <v>2960</v>
      </c>
      <c r="G784" s="21" t="s">
        <v>355</v>
      </c>
      <c r="H784" s="19">
        <v>3476</v>
      </c>
      <c r="I784" s="10">
        <v>45842</v>
      </c>
      <c r="J784" s="11" t="s">
        <v>1309</v>
      </c>
      <c r="K784" s="9">
        <v>122</v>
      </c>
      <c r="L784" s="9" t="s">
        <v>1127</v>
      </c>
      <c r="M784" s="19">
        <v>25</v>
      </c>
      <c r="N784" s="9" t="s">
        <v>727</v>
      </c>
      <c r="O784" s="9" t="s">
        <v>1128</v>
      </c>
      <c r="P784" s="9" t="s">
        <v>680</v>
      </c>
      <c r="Q784" t="s">
        <v>356</v>
      </c>
      <c r="R784" s="7" t="s">
        <v>613</v>
      </c>
      <c r="S784" s="11" t="s">
        <v>614</v>
      </c>
      <c r="T784" s="9"/>
    </row>
    <row r="785" spans="1:20" hidden="1" x14ac:dyDescent="0.25">
      <c r="A785" s="6" t="s">
        <v>1174</v>
      </c>
      <c r="B785" s="258" t="s">
        <v>1292</v>
      </c>
      <c r="C785" s="190" t="s">
        <v>2117</v>
      </c>
      <c r="E785" s="11">
        <v>1</v>
      </c>
      <c r="F785" s="7" t="s">
        <v>2961</v>
      </c>
      <c r="G785" s="21" t="s">
        <v>355</v>
      </c>
      <c r="H785" s="19">
        <v>3500</v>
      </c>
      <c r="I785" s="10">
        <v>45819</v>
      </c>
      <c r="J785" s="11" t="s">
        <v>1320</v>
      </c>
      <c r="K785" s="9">
        <v>1</v>
      </c>
      <c r="L785" s="9" t="s">
        <v>1119</v>
      </c>
      <c r="M785" s="19">
        <v>8</v>
      </c>
      <c r="N785" s="9" t="s">
        <v>726</v>
      </c>
      <c r="O785" s="9" t="s">
        <v>1134</v>
      </c>
      <c r="P785" s="9" t="s">
        <v>677</v>
      </c>
      <c r="Q785" t="s">
        <v>356</v>
      </c>
      <c r="R785" s="7" t="s">
        <v>613</v>
      </c>
      <c r="S785" s="11" t="s">
        <v>614</v>
      </c>
      <c r="T785" s="9"/>
    </row>
    <row r="786" spans="1:20" hidden="1" x14ac:dyDescent="0.25">
      <c r="A786" s="6" t="s">
        <v>1174</v>
      </c>
      <c r="B786" s="8" t="s">
        <v>1041</v>
      </c>
      <c r="C786" s="190" t="s">
        <v>2118</v>
      </c>
      <c r="E786" s="11">
        <v>7</v>
      </c>
      <c r="F786" s="7" t="s">
        <v>2587</v>
      </c>
      <c r="G786" s="21" t="s">
        <v>355</v>
      </c>
      <c r="H786" s="19">
        <v>3508</v>
      </c>
      <c r="I786" s="10">
        <v>45819</v>
      </c>
      <c r="J786" s="11" t="s">
        <v>1123</v>
      </c>
      <c r="K786" s="9">
        <v>7</v>
      </c>
      <c r="L786" s="9" t="s">
        <v>1119</v>
      </c>
      <c r="M786" s="19">
        <v>5</v>
      </c>
      <c r="N786" s="9" t="s">
        <v>726</v>
      </c>
      <c r="O786" s="9">
        <v>5</v>
      </c>
      <c r="P786" s="9" t="s">
        <v>675</v>
      </c>
      <c r="Q786" t="s">
        <v>356</v>
      </c>
      <c r="R786" s="7" t="s">
        <v>615</v>
      </c>
      <c r="S786" s="11" t="s">
        <v>616</v>
      </c>
      <c r="T786" s="9"/>
    </row>
    <row r="787" spans="1:20" hidden="1" x14ac:dyDescent="0.25">
      <c r="A787" s="6" t="s">
        <v>1174</v>
      </c>
      <c r="B787" s="258" t="s">
        <v>1041</v>
      </c>
      <c r="C787" s="190" t="s">
        <v>2119</v>
      </c>
      <c r="D787" s="8">
        <v>1</v>
      </c>
      <c r="E787" s="11">
        <v>4</v>
      </c>
      <c r="F787" s="7" t="s">
        <v>2962</v>
      </c>
      <c r="G787" s="21" t="s">
        <v>152</v>
      </c>
      <c r="H787" s="19">
        <v>2306</v>
      </c>
      <c r="I787" s="10">
        <v>45834</v>
      </c>
      <c r="J787" s="11" t="s">
        <v>1143</v>
      </c>
      <c r="K787" s="9">
        <v>18</v>
      </c>
      <c r="L787" s="9" t="s">
        <v>1122</v>
      </c>
      <c r="M787" s="19">
        <v>2</v>
      </c>
      <c r="N787" s="9" t="s">
        <v>726</v>
      </c>
      <c r="O787" s="9">
        <v>2</v>
      </c>
      <c r="P787" s="9" t="s">
        <v>672</v>
      </c>
      <c r="Q787" t="s">
        <v>153</v>
      </c>
      <c r="R787" s="7" t="s">
        <v>687</v>
      </c>
      <c r="S787" s="11">
        <v>2306</v>
      </c>
      <c r="T787" s="9"/>
    </row>
    <row r="788" spans="1:20" hidden="1" x14ac:dyDescent="0.25">
      <c r="A788" s="6" t="s">
        <v>1174</v>
      </c>
      <c r="B788" s="258" t="s">
        <v>1041</v>
      </c>
      <c r="C788" s="190" t="s">
        <v>2120</v>
      </c>
      <c r="E788" s="11">
        <v>411</v>
      </c>
      <c r="F788" s="7" t="s">
        <v>2963</v>
      </c>
      <c r="G788" s="21" t="s">
        <v>152</v>
      </c>
      <c r="H788" s="19">
        <v>2306</v>
      </c>
      <c r="I788" s="10">
        <v>45831</v>
      </c>
      <c r="J788" s="11" t="s">
        <v>1118</v>
      </c>
      <c r="K788" s="9">
        <v>411</v>
      </c>
      <c r="L788" s="9" t="s">
        <v>1119</v>
      </c>
      <c r="M788" s="19">
        <v>2</v>
      </c>
      <c r="N788" s="9" t="s">
        <v>726</v>
      </c>
      <c r="O788" s="9">
        <v>2</v>
      </c>
      <c r="P788" s="9" t="s">
        <v>672</v>
      </c>
      <c r="Q788" t="s">
        <v>153</v>
      </c>
      <c r="R788" s="7" t="s">
        <v>687</v>
      </c>
      <c r="S788" s="11">
        <v>2306</v>
      </c>
      <c r="T788" s="9"/>
    </row>
    <row r="789" spans="1:20" hidden="1" x14ac:dyDescent="0.25">
      <c r="A789" s="6" t="s">
        <v>1174</v>
      </c>
      <c r="B789" s="8" t="s">
        <v>1042</v>
      </c>
      <c r="C789" s="190" t="s">
        <v>2121</v>
      </c>
      <c r="E789" s="11">
        <v>11</v>
      </c>
      <c r="F789" s="7" t="s">
        <v>2964</v>
      </c>
      <c r="G789" s="21" t="s">
        <v>355</v>
      </c>
      <c r="H789" s="19">
        <v>3491</v>
      </c>
      <c r="I789" s="10">
        <v>45841</v>
      </c>
      <c r="J789" s="11" t="s">
        <v>1120</v>
      </c>
      <c r="K789" s="9">
        <v>11</v>
      </c>
      <c r="L789" s="9" t="s">
        <v>1119</v>
      </c>
      <c r="M789" s="19">
        <v>3</v>
      </c>
      <c r="N789" s="9" t="s">
        <v>726</v>
      </c>
      <c r="O789" s="9">
        <v>3</v>
      </c>
      <c r="P789" s="9" t="s">
        <v>673</v>
      </c>
      <c r="Q789" t="s">
        <v>356</v>
      </c>
      <c r="R789" s="7" t="s">
        <v>613</v>
      </c>
      <c r="S789" s="11" t="s">
        <v>614</v>
      </c>
      <c r="T789" s="9"/>
    </row>
    <row r="790" spans="1:20" hidden="1" x14ac:dyDescent="0.25">
      <c r="A790" s="6" t="s">
        <v>1174</v>
      </c>
      <c r="B790" s="258" t="s">
        <v>1042</v>
      </c>
      <c r="C790" s="190" t="s">
        <v>2122</v>
      </c>
      <c r="E790" s="11">
        <v>4</v>
      </c>
      <c r="F790" s="7" t="s">
        <v>2965</v>
      </c>
      <c r="G790" s="21" t="s">
        <v>355</v>
      </c>
      <c r="H790" s="19">
        <v>3522</v>
      </c>
      <c r="I790" s="10">
        <v>45874</v>
      </c>
      <c r="J790" s="11" t="s">
        <v>1135</v>
      </c>
      <c r="K790" s="9">
        <v>4</v>
      </c>
      <c r="L790" s="9" t="s">
        <v>1122</v>
      </c>
      <c r="M790" s="19">
        <v>7</v>
      </c>
      <c r="N790" s="9" t="s">
        <v>726</v>
      </c>
      <c r="O790" s="9" t="s">
        <v>1134</v>
      </c>
      <c r="P790" s="9" t="s">
        <v>677</v>
      </c>
      <c r="Q790" t="s">
        <v>356</v>
      </c>
      <c r="R790" s="7" t="s">
        <v>617</v>
      </c>
      <c r="S790" s="11" t="s">
        <v>618</v>
      </c>
      <c r="T790" s="9"/>
    </row>
    <row r="791" spans="1:20" hidden="1" x14ac:dyDescent="0.25">
      <c r="A791" s="6" t="s">
        <v>1174</v>
      </c>
      <c r="B791" s="258" t="s">
        <v>1042</v>
      </c>
      <c r="C791" s="190" t="s">
        <v>2123</v>
      </c>
      <c r="E791" s="11">
        <v>2</v>
      </c>
      <c r="F791" s="7" t="s">
        <v>2966</v>
      </c>
      <c r="G791" s="21" t="s">
        <v>355</v>
      </c>
      <c r="H791" s="19">
        <v>3464</v>
      </c>
      <c r="I791" s="10">
        <v>45848</v>
      </c>
      <c r="J791" s="11" t="s">
        <v>1136</v>
      </c>
      <c r="K791" s="9">
        <v>2</v>
      </c>
      <c r="L791" s="9" t="s">
        <v>1122</v>
      </c>
      <c r="M791" s="19">
        <v>5</v>
      </c>
      <c r="N791" s="9" t="s">
        <v>726</v>
      </c>
      <c r="O791" s="9">
        <v>5</v>
      </c>
      <c r="P791" s="9" t="s">
        <v>675</v>
      </c>
      <c r="Q791" t="s">
        <v>356</v>
      </c>
      <c r="R791" s="7" t="s">
        <v>611</v>
      </c>
      <c r="S791" s="11" t="s">
        <v>612</v>
      </c>
      <c r="T791" s="9"/>
    </row>
    <row r="792" spans="1:20" hidden="1" x14ac:dyDescent="0.25">
      <c r="A792" s="6" t="s">
        <v>1174</v>
      </c>
      <c r="B792" s="258" t="s">
        <v>1042</v>
      </c>
      <c r="C792" s="190" t="s">
        <v>2124</v>
      </c>
      <c r="E792" s="11">
        <v>12</v>
      </c>
      <c r="F792" s="7" t="s">
        <v>2967</v>
      </c>
      <c r="G792" s="21" t="s">
        <v>355</v>
      </c>
      <c r="H792" s="19">
        <v>3491</v>
      </c>
      <c r="I792" s="10">
        <v>45828</v>
      </c>
      <c r="J792" s="11" t="s">
        <v>1120</v>
      </c>
      <c r="K792" s="9">
        <v>12</v>
      </c>
      <c r="L792" s="9" t="s">
        <v>1119</v>
      </c>
      <c r="M792" s="19">
        <v>3</v>
      </c>
      <c r="N792" s="9" t="s">
        <v>726</v>
      </c>
      <c r="O792" s="9">
        <v>3</v>
      </c>
      <c r="P792" s="9" t="s">
        <v>673</v>
      </c>
      <c r="Q792" t="s">
        <v>356</v>
      </c>
      <c r="R792" s="7" t="s">
        <v>613</v>
      </c>
      <c r="S792" s="11" t="s">
        <v>614</v>
      </c>
      <c r="T792" s="9"/>
    </row>
    <row r="793" spans="1:20" hidden="1" x14ac:dyDescent="0.25">
      <c r="A793" s="6" t="s">
        <v>1174</v>
      </c>
      <c r="B793" s="258" t="s">
        <v>1042</v>
      </c>
      <c r="C793" s="190" t="s">
        <v>2125</v>
      </c>
      <c r="E793" s="11">
        <v>10</v>
      </c>
      <c r="F793" s="7" t="s">
        <v>2968</v>
      </c>
      <c r="G793" s="21" t="s">
        <v>355</v>
      </c>
      <c r="H793" s="19">
        <v>3491</v>
      </c>
      <c r="I793" s="10">
        <v>45828</v>
      </c>
      <c r="J793" s="11" t="s">
        <v>1133</v>
      </c>
      <c r="K793" s="9">
        <v>10</v>
      </c>
      <c r="L793" s="9" t="s">
        <v>1119</v>
      </c>
      <c r="M793" s="19">
        <v>7</v>
      </c>
      <c r="N793" s="9" t="s">
        <v>726</v>
      </c>
      <c r="O793" s="9" t="s">
        <v>1134</v>
      </c>
      <c r="P793" s="9" t="s">
        <v>677</v>
      </c>
      <c r="Q793" t="s">
        <v>356</v>
      </c>
      <c r="R793" s="7" t="s">
        <v>613</v>
      </c>
      <c r="S793" s="11" t="s">
        <v>614</v>
      </c>
      <c r="T793" s="9"/>
    </row>
    <row r="794" spans="1:20" hidden="1" x14ac:dyDescent="0.25">
      <c r="A794" s="6" t="s">
        <v>1174</v>
      </c>
      <c r="B794" s="258" t="s">
        <v>1042</v>
      </c>
      <c r="C794" s="190" t="s">
        <v>2125</v>
      </c>
      <c r="E794" s="11">
        <v>9</v>
      </c>
      <c r="F794" s="7" t="s">
        <v>2968</v>
      </c>
      <c r="G794" s="21" t="s">
        <v>355</v>
      </c>
      <c r="H794" s="19">
        <v>3491</v>
      </c>
      <c r="I794" s="10">
        <v>45828</v>
      </c>
      <c r="J794" s="11" t="s">
        <v>1133</v>
      </c>
      <c r="K794" s="9">
        <v>9</v>
      </c>
      <c r="L794" s="9" t="s">
        <v>1119</v>
      </c>
      <c r="M794" s="19">
        <v>7</v>
      </c>
      <c r="N794" s="9" t="s">
        <v>726</v>
      </c>
      <c r="O794" s="9" t="s">
        <v>1134</v>
      </c>
      <c r="P794" s="9" t="s">
        <v>677</v>
      </c>
      <c r="Q794" t="s">
        <v>356</v>
      </c>
      <c r="R794" s="7" t="s">
        <v>613</v>
      </c>
      <c r="S794" s="11" t="s">
        <v>614</v>
      </c>
      <c r="T794" s="9"/>
    </row>
    <row r="795" spans="1:20" hidden="1" x14ac:dyDescent="0.25">
      <c r="A795" s="6" t="s">
        <v>1174</v>
      </c>
      <c r="B795" s="258" t="s">
        <v>1042</v>
      </c>
      <c r="C795" s="190" t="s">
        <v>2126</v>
      </c>
      <c r="E795" s="11">
        <v>5</v>
      </c>
      <c r="F795" s="7" t="s">
        <v>2969</v>
      </c>
      <c r="G795" s="21" t="s">
        <v>355</v>
      </c>
      <c r="H795" s="19">
        <v>3508</v>
      </c>
      <c r="I795" s="10">
        <v>45862</v>
      </c>
      <c r="J795" s="11" t="s">
        <v>1137</v>
      </c>
      <c r="K795" s="9">
        <v>5</v>
      </c>
      <c r="L795" s="9" t="s">
        <v>1122</v>
      </c>
      <c r="M795" s="19">
        <v>4</v>
      </c>
      <c r="N795" s="9" t="s">
        <v>726</v>
      </c>
      <c r="O795" s="9">
        <v>4</v>
      </c>
      <c r="P795" s="9" t="s">
        <v>674</v>
      </c>
      <c r="Q795" t="s">
        <v>356</v>
      </c>
      <c r="R795" s="7" t="s">
        <v>615</v>
      </c>
      <c r="S795" s="11" t="s">
        <v>616</v>
      </c>
      <c r="T795" s="9"/>
    </row>
    <row r="796" spans="1:20" hidden="1" x14ac:dyDescent="0.25">
      <c r="A796" s="6" t="s">
        <v>1174</v>
      </c>
      <c r="B796" s="258" t="s">
        <v>1042</v>
      </c>
      <c r="C796" s="190" t="s">
        <v>2127</v>
      </c>
      <c r="D796" s="8">
        <v>2</v>
      </c>
      <c r="F796" s="7" t="s">
        <v>2970</v>
      </c>
      <c r="G796" s="21" t="s">
        <v>355</v>
      </c>
      <c r="H796" s="19">
        <v>3407</v>
      </c>
      <c r="I796" s="10">
        <v>45817</v>
      </c>
      <c r="J796" s="11" t="s">
        <v>1126</v>
      </c>
      <c r="K796" s="9">
        <v>28</v>
      </c>
      <c r="L796" s="9" t="s">
        <v>1119</v>
      </c>
      <c r="M796" s="19">
        <v>1</v>
      </c>
      <c r="N796" s="9" t="s">
        <v>726</v>
      </c>
      <c r="O796" s="9">
        <v>1</v>
      </c>
      <c r="P796" s="9" t="s">
        <v>671</v>
      </c>
      <c r="Q796" t="s">
        <v>356</v>
      </c>
      <c r="R796" s="7" t="s">
        <v>605</v>
      </c>
      <c r="S796" s="11" t="s">
        <v>606</v>
      </c>
      <c r="T796" s="9"/>
    </row>
    <row r="797" spans="1:20" hidden="1" x14ac:dyDescent="0.25">
      <c r="A797" s="6" t="s">
        <v>1174</v>
      </c>
      <c r="B797" s="258" t="s">
        <v>1042</v>
      </c>
      <c r="C797" s="190" t="s">
        <v>2128</v>
      </c>
      <c r="E797" s="11">
        <v>4</v>
      </c>
      <c r="F797" s="7" t="s">
        <v>2971</v>
      </c>
      <c r="G797" s="21" t="s">
        <v>355</v>
      </c>
      <c r="H797" s="19">
        <v>3508</v>
      </c>
      <c r="I797" s="10">
        <v>45820</v>
      </c>
      <c r="J797" s="11" t="s">
        <v>1125</v>
      </c>
      <c r="K797" s="9">
        <v>4</v>
      </c>
      <c r="L797" s="9" t="s">
        <v>1119</v>
      </c>
      <c r="M797" s="19">
        <v>6</v>
      </c>
      <c r="N797" s="9" t="s">
        <v>726</v>
      </c>
      <c r="O797" s="9">
        <v>6</v>
      </c>
      <c r="P797" s="9" t="s">
        <v>676</v>
      </c>
      <c r="Q797" t="s">
        <v>356</v>
      </c>
      <c r="R797" s="7" t="s">
        <v>615</v>
      </c>
      <c r="S797" s="11" t="s">
        <v>616</v>
      </c>
      <c r="T797" s="9"/>
    </row>
    <row r="798" spans="1:20" hidden="1" x14ac:dyDescent="0.25">
      <c r="A798" s="6" t="s">
        <v>1174</v>
      </c>
      <c r="B798" s="258" t="s">
        <v>1042</v>
      </c>
      <c r="C798" s="190" t="s">
        <v>2129</v>
      </c>
      <c r="E798" s="11">
        <v>3</v>
      </c>
      <c r="F798" s="7" t="s">
        <v>2972</v>
      </c>
      <c r="G798" s="21" t="s">
        <v>355</v>
      </c>
      <c r="H798" s="19">
        <v>3491</v>
      </c>
      <c r="I798" s="10">
        <v>45847</v>
      </c>
      <c r="J798" s="11" t="s">
        <v>1133</v>
      </c>
      <c r="K798" s="9">
        <v>3</v>
      </c>
      <c r="L798" s="9" t="s">
        <v>1119</v>
      </c>
      <c r="M798" s="19">
        <v>7</v>
      </c>
      <c r="N798" s="9" t="s">
        <v>726</v>
      </c>
      <c r="O798" s="9" t="s">
        <v>1134</v>
      </c>
      <c r="P798" s="9" t="s">
        <v>677</v>
      </c>
      <c r="Q798" t="s">
        <v>356</v>
      </c>
      <c r="R798" s="7" t="s">
        <v>613</v>
      </c>
      <c r="S798" s="11" t="s">
        <v>614</v>
      </c>
      <c r="T798" s="9"/>
    </row>
    <row r="799" spans="1:20" hidden="1" x14ac:dyDescent="0.25">
      <c r="A799" s="6" t="s">
        <v>1174</v>
      </c>
      <c r="B799" s="258" t="s">
        <v>1042</v>
      </c>
      <c r="C799" s="190" t="s">
        <v>2130</v>
      </c>
      <c r="E799" s="11">
        <v>12</v>
      </c>
      <c r="F799" s="7" t="s">
        <v>2973</v>
      </c>
      <c r="G799" s="21" t="s">
        <v>355</v>
      </c>
      <c r="H799" s="19">
        <v>3407</v>
      </c>
      <c r="I799" s="10">
        <v>45847</v>
      </c>
      <c r="J799" s="11" t="s">
        <v>1121</v>
      </c>
      <c r="K799" s="9">
        <v>12</v>
      </c>
      <c r="L799" s="9" t="s">
        <v>1122</v>
      </c>
      <c r="M799" s="19">
        <v>3</v>
      </c>
      <c r="N799" s="9" t="s">
        <v>726</v>
      </c>
      <c r="O799" s="9">
        <v>3</v>
      </c>
      <c r="P799" s="9" t="s">
        <v>673</v>
      </c>
      <c r="Q799" t="s">
        <v>356</v>
      </c>
      <c r="R799" s="7" t="s">
        <v>605</v>
      </c>
      <c r="S799" s="11" t="s">
        <v>606</v>
      </c>
      <c r="T799" s="9"/>
    </row>
    <row r="800" spans="1:20" hidden="1" x14ac:dyDescent="0.25">
      <c r="A800" s="6" t="s">
        <v>1174</v>
      </c>
      <c r="B800" s="258" t="s">
        <v>1042</v>
      </c>
      <c r="C800" s="190" t="s">
        <v>2131</v>
      </c>
      <c r="E800" s="11">
        <v>1</v>
      </c>
      <c r="F800" s="7" t="s">
        <v>2974</v>
      </c>
      <c r="G800" s="21" t="s">
        <v>355</v>
      </c>
      <c r="H800" s="19">
        <v>3514</v>
      </c>
      <c r="I800" s="10">
        <v>45818</v>
      </c>
      <c r="J800" s="11" t="s">
        <v>1136</v>
      </c>
      <c r="K800" s="9">
        <v>1</v>
      </c>
      <c r="L800" s="9" t="s">
        <v>1122</v>
      </c>
      <c r="M800" s="19">
        <v>5</v>
      </c>
      <c r="N800" s="9" t="s">
        <v>726</v>
      </c>
      <c r="O800" s="9">
        <v>5</v>
      </c>
      <c r="P800" s="9" t="s">
        <v>675</v>
      </c>
      <c r="Q800" t="s">
        <v>356</v>
      </c>
      <c r="R800" s="7" t="s">
        <v>615</v>
      </c>
      <c r="S800" s="11" t="s">
        <v>616</v>
      </c>
      <c r="T800" s="9"/>
    </row>
    <row r="801" spans="1:28" hidden="1" x14ac:dyDescent="0.25">
      <c r="A801" s="6" t="s">
        <v>882</v>
      </c>
      <c r="B801" s="258"/>
      <c r="F801" s="7" t="s">
        <v>882</v>
      </c>
      <c r="G801" s="21" t="s">
        <v>882</v>
      </c>
      <c r="H801" s="19" t="s">
        <v>882</v>
      </c>
      <c r="I801" s="10" t="s">
        <v>882</v>
      </c>
      <c r="J801" s="11" t="s">
        <v>882</v>
      </c>
      <c r="K801" s="9" t="s">
        <v>882</v>
      </c>
      <c r="L801" s="9" t="s">
        <v>882</v>
      </c>
      <c r="M801" s="19" t="s">
        <v>882</v>
      </c>
      <c r="N801" s="9" t="s">
        <v>882</v>
      </c>
      <c r="O801" s="9" t="s">
        <v>882</v>
      </c>
      <c r="P801" s="9" t="s">
        <v>882</v>
      </c>
      <c r="Q801" t="s">
        <v>882</v>
      </c>
      <c r="R801" s="7" t="s">
        <v>882</v>
      </c>
      <c r="S801" s="11" t="s">
        <v>882</v>
      </c>
    </row>
    <row r="802" spans="1:28" hidden="1" x14ac:dyDescent="0.25">
      <c r="A802" s="6" t="s">
        <v>882</v>
      </c>
      <c r="B802" s="258"/>
      <c r="F802" s="7" t="s">
        <v>882</v>
      </c>
      <c r="G802" s="21" t="s">
        <v>882</v>
      </c>
      <c r="H802" s="19" t="s">
        <v>882</v>
      </c>
      <c r="I802" s="10" t="s">
        <v>882</v>
      </c>
      <c r="J802" s="11" t="s">
        <v>882</v>
      </c>
      <c r="K802" s="9" t="s">
        <v>882</v>
      </c>
      <c r="L802" s="9" t="s">
        <v>882</v>
      </c>
      <c r="M802" s="19" t="s">
        <v>882</v>
      </c>
      <c r="N802" s="9" t="s">
        <v>882</v>
      </c>
      <c r="O802" s="9" t="s">
        <v>882</v>
      </c>
      <c r="P802" s="9" t="s">
        <v>882</v>
      </c>
      <c r="Q802" t="s">
        <v>882</v>
      </c>
      <c r="R802" s="7" t="s">
        <v>882</v>
      </c>
      <c r="S802" s="11" t="s">
        <v>882</v>
      </c>
    </row>
    <row r="803" spans="1:28" hidden="1" x14ac:dyDescent="0.25">
      <c r="A803" s="6" t="s">
        <v>882</v>
      </c>
      <c r="B803" s="258"/>
      <c r="F803" s="7" t="s">
        <v>882</v>
      </c>
      <c r="G803" s="21" t="s">
        <v>882</v>
      </c>
      <c r="H803" s="19" t="s">
        <v>882</v>
      </c>
      <c r="I803" s="10" t="s">
        <v>882</v>
      </c>
      <c r="J803" s="11" t="s">
        <v>882</v>
      </c>
      <c r="K803" s="9" t="s">
        <v>882</v>
      </c>
      <c r="L803" s="9" t="s">
        <v>882</v>
      </c>
      <c r="M803" s="19" t="s">
        <v>882</v>
      </c>
      <c r="N803" s="9" t="s">
        <v>882</v>
      </c>
      <c r="O803" s="9" t="s">
        <v>882</v>
      </c>
      <c r="P803" s="9" t="s">
        <v>882</v>
      </c>
      <c r="Q803" t="s">
        <v>882</v>
      </c>
      <c r="R803" s="7" t="s">
        <v>882</v>
      </c>
      <c r="S803" s="11" t="s">
        <v>882</v>
      </c>
    </row>
    <row r="804" spans="1:28" hidden="1" x14ac:dyDescent="0.25">
      <c r="A804" s="6" t="s">
        <v>882</v>
      </c>
      <c r="B804" s="258"/>
      <c r="F804" s="7" t="s">
        <v>882</v>
      </c>
      <c r="G804" s="21" t="s">
        <v>882</v>
      </c>
      <c r="H804" s="19" t="s">
        <v>882</v>
      </c>
      <c r="I804" s="10" t="s">
        <v>882</v>
      </c>
      <c r="J804" s="11" t="s">
        <v>882</v>
      </c>
      <c r="K804" s="9" t="s">
        <v>882</v>
      </c>
      <c r="L804" s="9" t="s">
        <v>882</v>
      </c>
      <c r="M804" s="19" t="s">
        <v>882</v>
      </c>
      <c r="N804" s="9" t="s">
        <v>882</v>
      </c>
      <c r="O804" s="9" t="s">
        <v>882</v>
      </c>
      <c r="P804" s="9" t="s">
        <v>882</v>
      </c>
      <c r="Q804" t="s">
        <v>882</v>
      </c>
      <c r="R804" s="7" t="s">
        <v>882</v>
      </c>
      <c r="S804" s="11" t="s">
        <v>882</v>
      </c>
    </row>
    <row r="805" spans="1:28" hidden="1" x14ac:dyDescent="0.25">
      <c r="A805" s="6" t="s">
        <v>1155</v>
      </c>
      <c r="B805" s="8" t="s">
        <v>1012</v>
      </c>
      <c r="C805" s="191" t="s">
        <v>859</v>
      </c>
      <c r="E805" s="230">
        <v>14</v>
      </c>
      <c r="F805" s="7" t="s">
        <v>859</v>
      </c>
      <c r="G805" s="174" t="s">
        <v>50</v>
      </c>
      <c r="H805" s="175">
        <v>941001</v>
      </c>
      <c r="I805" s="176">
        <v>45861</v>
      </c>
      <c r="J805" s="173" t="s">
        <v>2267</v>
      </c>
      <c r="K805" s="9">
        <v>14</v>
      </c>
      <c r="L805" s="9" t="s">
        <v>1170</v>
      </c>
      <c r="M805" s="19">
        <v>6</v>
      </c>
      <c r="N805" s="9" t="s">
        <v>773</v>
      </c>
      <c r="O805" s="9" t="s">
        <v>1172</v>
      </c>
      <c r="P805" s="9" t="s">
        <v>1048</v>
      </c>
      <c r="Q805" t="s">
        <v>51</v>
      </c>
      <c r="R805" s="7" t="s">
        <v>931</v>
      </c>
      <c r="S805" s="11" t="s">
        <v>922</v>
      </c>
      <c r="AB805" s="179" t="s">
        <v>876</v>
      </c>
    </row>
    <row r="806" spans="1:28" hidden="1" x14ac:dyDescent="0.25">
      <c r="A806" s="6" t="s">
        <v>1155</v>
      </c>
      <c r="B806" s="8" t="s">
        <v>1298</v>
      </c>
      <c r="C806" s="191" t="s">
        <v>859</v>
      </c>
      <c r="E806" s="230">
        <v>255</v>
      </c>
      <c r="F806" s="7" t="s">
        <v>859</v>
      </c>
      <c r="G806" s="174" t="s">
        <v>58</v>
      </c>
      <c r="H806" s="175">
        <v>240601</v>
      </c>
      <c r="I806" s="176">
        <v>45880</v>
      </c>
      <c r="J806" s="173" t="s">
        <v>2270</v>
      </c>
      <c r="K806" s="9">
        <v>255</v>
      </c>
      <c r="L806" s="9" t="s">
        <v>1158</v>
      </c>
      <c r="M806" s="19">
        <v>1</v>
      </c>
      <c r="N806" s="9" t="s">
        <v>727</v>
      </c>
      <c r="O806" s="9">
        <v>1</v>
      </c>
      <c r="P806" s="9" t="s">
        <v>2280</v>
      </c>
      <c r="Q806" t="s">
        <v>59</v>
      </c>
      <c r="R806" s="7" t="s">
        <v>784</v>
      </c>
      <c r="S806" s="11" t="s">
        <v>907</v>
      </c>
    </row>
    <row r="807" spans="1:28" hidden="1" x14ac:dyDescent="0.25">
      <c r="A807" s="6" t="s">
        <v>1155</v>
      </c>
      <c r="B807" s="8" t="s">
        <v>1012</v>
      </c>
      <c r="C807" s="191" t="s">
        <v>859</v>
      </c>
      <c r="E807" s="230">
        <v>217</v>
      </c>
      <c r="G807" s="174" t="s">
        <v>58</v>
      </c>
      <c r="H807" s="175">
        <v>250501</v>
      </c>
      <c r="I807" s="176">
        <v>45854</v>
      </c>
      <c r="J807" s="173" t="s">
        <v>963</v>
      </c>
      <c r="K807" s="9">
        <v>217</v>
      </c>
      <c r="L807" s="9" t="s">
        <v>1170</v>
      </c>
      <c r="M807" s="19">
        <v>2</v>
      </c>
      <c r="N807" s="9" t="s">
        <v>773</v>
      </c>
      <c r="O807" s="9" t="s">
        <v>1173</v>
      </c>
      <c r="P807" s="9" t="s">
        <v>918</v>
      </c>
      <c r="Q807" t="s">
        <v>59</v>
      </c>
      <c r="R807" s="7" t="s">
        <v>1234</v>
      </c>
      <c r="S807" s="11" t="s">
        <v>1248</v>
      </c>
    </row>
    <row r="808" spans="1:28" hidden="1" x14ac:dyDescent="0.25">
      <c r="A808" s="6" t="s">
        <v>1155</v>
      </c>
      <c r="B808" s="8" t="s">
        <v>1300</v>
      </c>
      <c r="C808" s="191" t="s">
        <v>859</v>
      </c>
      <c r="E808" s="230">
        <v>25</v>
      </c>
      <c r="G808" s="174" t="s">
        <v>78</v>
      </c>
      <c r="H808" s="175">
        <v>250501</v>
      </c>
      <c r="I808" s="176">
        <v>45855</v>
      </c>
      <c r="J808" s="173" t="s">
        <v>963</v>
      </c>
      <c r="K808" s="9">
        <v>25</v>
      </c>
      <c r="L808" s="9" t="s">
        <v>1170</v>
      </c>
      <c r="M808" s="19">
        <v>2</v>
      </c>
      <c r="N808" s="9" t="s">
        <v>773</v>
      </c>
      <c r="O808" s="9" t="s">
        <v>1173</v>
      </c>
      <c r="P808" s="9" t="s">
        <v>918</v>
      </c>
      <c r="Q808" t="s">
        <v>79</v>
      </c>
      <c r="R808" s="7" t="s">
        <v>1240</v>
      </c>
      <c r="S808" s="11" t="s">
        <v>1249</v>
      </c>
      <c r="AB808" s="178" t="s">
        <v>870</v>
      </c>
    </row>
    <row r="809" spans="1:28" hidden="1" x14ac:dyDescent="0.25">
      <c r="A809" s="6" t="s">
        <v>1155</v>
      </c>
      <c r="B809" s="8" t="s">
        <v>961</v>
      </c>
      <c r="C809" s="191" t="s">
        <v>859</v>
      </c>
      <c r="E809" s="230">
        <v>5</v>
      </c>
      <c r="F809" s="7" t="s">
        <v>859</v>
      </c>
      <c r="G809" s="174" t="s">
        <v>86</v>
      </c>
      <c r="H809" s="175">
        <v>240601</v>
      </c>
      <c r="I809" s="176">
        <v>45845</v>
      </c>
      <c r="J809" s="173" t="s">
        <v>2268</v>
      </c>
      <c r="K809" s="9">
        <v>5</v>
      </c>
      <c r="L809" s="9" t="s">
        <v>1170</v>
      </c>
      <c r="M809" s="19">
        <v>8</v>
      </c>
      <c r="N809" s="9" t="s">
        <v>773</v>
      </c>
      <c r="O809" s="9" t="s">
        <v>1172</v>
      </c>
      <c r="P809" s="9" t="s">
        <v>1048</v>
      </c>
      <c r="Q809" t="s">
        <v>87</v>
      </c>
      <c r="R809" s="7" t="s">
        <v>895</v>
      </c>
      <c r="S809" s="11" t="s">
        <v>908</v>
      </c>
      <c r="AB809" s="178" t="s">
        <v>883</v>
      </c>
    </row>
    <row r="810" spans="1:28" hidden="1" x14ac:dyDescent="0.25">
      <c r="A810" s="6" t="s">
        <v>1155</v>
      </c>
      <c r="B810" s="8" t="s">
        <v>961</v>
      </c>
      <c r="C810" s="191" t="s">
        <v>859</v>
      </c>
      <c r="E810" s="230">
        <v>18</v>
      </c>
      <c r="F810" s="7" t="s">
        <v>859</v>
      </c>
      <c r="G810" s="174" t="s">
        <v>86</v>
      </c>
      <c r="H810" s="175">
        <v>241001</v>
      </c>
      <c r="I810" s="176">
        <v>45861</v>
      </c>
      <c r="J810" s="173" t="s">
        <v>2267</v>
      </c>
      <c r="K810" s="9">
        <v>18</v>
      </c>
      <c r="L810" s="9" t="s">
        <v>1170</v>
      </c>
      <c r="M810" s="19">
        <v>6</v>
      </c>
      <c r="N810" s="9" t="s">
        <v>773</v>
      </c>
      <c r="O810" s="9" t="s">
        <v>1172</v>
      </c>
      <c r="P810" s="9" t="s">
        <v>1048</v>
      </c>
      <c r="Q810" t="s">
        <v>87</v>
      </c>
      <c r="R810" s="7" t="s">
        <v>930</v>
      </c>
      <c r="S810" s="11" t="s">
        <v>921</v>
      </c>
      <c r="AB810" s="178" t="s">
        <v>871</v>
      </c>
    </row>
    <row r="811" spans="1:28" hidden="1" x14ac:dyDescent="0.25">
      <c r="A811" s="6" t="s">
        <v>1155</v>
      </c>
      <c r="B811" s="8" t="s">
        <v>1300</v>
      </c>
      <c r="C811" s="191" t="s">
        <v>859</v>
      </c>
      <c r="E811" s="230">
        <v>43</v>
      </c>
      <c r="G811" s="174" t="s">
        <v>86</v>
      </c>
      <c r="H811" s="175">
        <v>250501</v>
      </c>
      <c r="I811" s="176">
        <v>45855</v>
      </c>
      <c r="J811" s="173" t="s">
        <v>963</v>
      </c>
      <c r="K811" s="9">
        <v>43</v>
      </c>
      <c r="L811" s="9" t="s">
        <v>1170</v>
      </c>
      <c r="M811" s="19">
        <v>2</v>
      </c>
      <c r="N811" s="9" t="s">
        <v>773</v>
      </c>
      <c r="O811" s="9" t="s">
        <v>1173</v>
      </c>
      <c r="P811" s="9" t="s">
        <v>918</v>
      </c>
      <c r="Q811" t="s">
        <v>87</v>
      </c>
      <c r="R811" s="7" t="s">
        <v>1237</v>
      </c>
      <c r="S811" s="11" t="s">
        <v>1250</v>
      </c>
    </row>
    <row r="812" spans="1:28" hidden="1" x14ac:dyDescent="0.25">
      <c r="A812" s="6" t="s">
        <v>1155</v>
      </c>
      <c r="B812" s="8" t="s">
        <v>1300</v>
      </c>
      <c r="C812" s="191" t="s">
        <v>859</v>
      </c>
      <c r="E812" s="230">
        <v>29</v>
      </c>
      <c r="G812" s="174" t="s">
        <v>86</v>
      </c>
      <c r="H812" s="175">
        <v>250505</v>
      </c>
      <c r="I812" s="176">
        <v>45855</v>
      </c>
      <c r="J812" s="173" t="s">
        <v>963</v>
      </c>
      <c r="K812" s="9">
        <v>29</v>
      </c>
      <c r="L812" s="9" t="s">
        <v>1170</v>
      </c>
      <c r="M812" s="19">
        <v>2</v>
      </c>
      <c r="N812" s="9" t="s">
        <v>773</v>
      </c>
      <c r="O812" s="9" t="s">
        <v>1173</v>
      </c>
      <c r="P812" s="9" t="s">
        <v>918</v>
      </c>
      <c r="Q812" t="s">
        <v>87</v>
      </c>
      <c r="R812" s="7" t="s">
        <v>1238</v>
      </c>
      <c r="S812" s="11" t="s">
        <v>1251</v>
      </c>
    </row>
    <row r="813" spans="1:28" hidden="1" x14ac:dyDescent="0.25">
      <c r="A813" s="6" t="s">
        <v>1155</v>
      </c>
      <c r="B813" s="8" t="s">
        <v>1301</v>
      </c>
      <c r="C813" s="191" t="s">
        <v>859</v>
      </c>
      <c r="E813" s="230">
        <v>0</v>
      </c>
      <c r="F813" s="7" t="s">
        <v>859</v>
      </c>
      <c r="G813" s="174" t="s">
        <v>84</v>
      </c>
      <c r="H813" s="175">
        <v>950101</v>
      </c>
      <c r="I813" s="176">
        <v>45814</v>
      </c>
      <c r="J813" s="173" t="s">
        <v>1047</v>
      </c>
      <c r="K813" s="9" t="s">
        <v>882</v>
      </c>
      <c r="L813" s="9" t="s">
        <v>1170</v>
      </c>
      <c r="M813" s="19">
        <v>3</v>
      </c>
      <c r="N813" s="9" t="s">
        <v>773</v>
      </c>
      <c r="O813" s="9" t="s">
        <v>1171</v>
      </c>
      <c r="P813" s="9" t="s">
        <v>936</v>
      </c>
      <c r="Q813" t="s">
        <v>85</v>
      </c>
      <c r="R813" s="7" t="s">
        <v>953</v>
      </c>
      <c r="S813" s="11" t="s">
        <v>958</v>
      </c>
    </row>
    <row r="814" spans="1:28" hidden="1" x14ac:dyDescent="0.25">
      <c r="A814" s="6" t="s">
        <v>1155</v>
      </c>
      <c r="B814" s="8" t="s">
        <v>1301</v>
      </c>
      <c r="C814" s="191" t="s">
        <v>859</v>
      </c>
      <c r="E814" s="230">
        <v>25</v>
      </c>
      <c r="G814" s="174" t="s">
        <v>84</v>
      </c>
      <c r="H814" s="175">
        <v>250501</v>
      </c>
      <c r="I814" s="176">
        <v>45855</v>
      </c>
      <c r="J814" s="173" t="s">
        <v>963</v>
      </c>
      <c r="K814" s="9">
        <v>25</v>
      </c>
      <c r="L814" s="9" t="s">
        <v>1170</v>
      </c>
      <c r="M814" s="19">
        <v>2</v>
      </c>
      <c r="N814" s="9" t="s">
        <v>773</v>
      </c>
      <c r="O814" s="9" t="s">
        <v>1173</v>
      </c>
      <c r="P814" s="9" t="s">
        <v>918</v>
      </c>
      <c r="Q814" t="s">
        <v>85</v>
      </c>
      <c r="R814" s="7" t="s">
        <v>1242</v>
      </c>
      <c r="S814" s="11" t="s">
        <v>1252</v>
      </c>
    </row>
    <row r="815" spans="1:28" hidden="1" x14ac:dyDescent="0.25">
      <c r="A815" s="6" t="s">
        <v>1155</v>
      </c>
      <c r="B815" s="8" t="s">
        <v>1009</v>
      </c>
      <c r="C815" s="191" t="s">
        <v>859</v>
      </c>
      <c r="E815" s="230">
        <v>77</v>
      </c>
      <c r="F815" s="7" t="s">
        <v>859</v>
      </c>
      <c r="G815" s="174" t="s">
        <v>144</v>
      </c>
      <c r="H815" s="175">
        <v>241001</v>
      </c>
      <c r="I815" s="176">
        <v>45861</v>
      </c>
      <c r="J815" s="173" t="s">
        <v>2267</v>
      </c>
      <c r="K815" s="9">
        <v>77</v>
      </c>
      <c r="L815" s="9" t="s">
        <v>1170</v>
      </c>
      <c r="M815" s="19">
        <v>6</v>
      </c>
      <c r="N815" s="9" t="s">
        <v>773</v>
      </c>
      <c r="O815" s="9" t="s">
        <v>1172</v>
      </c>
      <c r="P815" s="9" t="s">
        <v>1048</v>
      </c>
      <c r="Q815" t="s">
        <v>145</v>
      </c>
      <c r="R815" s="7" t="s">
        <v>927</v>
      </c>
      <c r="S815" s="11" t="s">
        <v>921</v>
      </c>
    </row>
    <row r="816" spans="1:28" hidden="1" x14ac:dyDescent="0.25">
      <c r="A816" s="6" t="s">
        <v>1155</v>
      </c>
      <c r="B816" s="8" t="s">
        <v>1301</v>
      </c>
      <c r="C816" s="191" t="s">
        <v>859</v>
      </c>
      <c r="E816" s="230">
        <v>0</v>
      </c>
      <c r="F816" s="7" t="s">
        <v>859</v>
      </c>
      <c r="G816" s="174" t="s">
        <v>144</v>
      </c>
      <c r="H816" s="175">
        <v>950101</v>
      </c>
      <c r="I816" s="176">
        <v>45814</v>
      </c>
      <c r="J816" s="173" t="s">
        <v>1047</v>
      </c>
      <c r="K816" s="9" t="s">
        <v>882</v>
      </c>
      <c r="L816" s="9" t="s">
        <v>1170</v>
      </c>
      <c r="M816" s="19">
        <v>3</v>
      </c>
      <c r="N816" s="9" t="s">
        <v>773</v>
      </c>
      <c r="O816" s="9" t="s">
        <v>1171</v>
      </c>
      <c r="P816" s="9" t="s">
        <v>936</v>
      </c>
      <c r="Q816" t="s">
        <v>145</v>
      </c>
      <c r="R816" s="7" t="s">
        <v>955</v>
      </c>
      <c r="S816" s="11" t="s">
        <v>959</v>
      </c>
    </row>
    <row r="817" spans="1:19" hidden="1" x14ac:dyDescent="0.25">
      <c r="A817" s="6" t="s">
        <v>1155</v>
      </c>
      <c r="B817" s="8" t="s">
        <v>1012</v>
      </c>
      <c r="C817" s="191" t="s">
        <v>859</v>
      </c>
      <c r="E817" s="230">
        <v>107</v>
      </c>
      <c r="G817" s="174" t="s">
        <v>144</v>
      </c>
      <c r="H817" s="175">
        <v>250501</v>
      </c>
      <c r="I817" s="176">
        <v>45855</v>
      </c>
      <c r="J817" s="173" t="s">
        <v>963</v>
      </c>
      <c r="K817" s="9">
        <v>107</v>
      </c>
      <c r="L817" s="9" t="s">
        <v>1170</v>
      </c>
      <c r="M817" s="19">
        <v>2</v>
      </c>
      <c r="N817" s="9" t="s">
        <v>773</v>
      </c>
      <c r="O817" s="9" t="s">
        <v>1173</v>
      </c>
      <c r="P817" s="9" t="s">
        <v>918</v>
      </c>
      <c r="Q817" t="s">
        <v>145</v>
      </c>
      <c r="R817" s="7" t="s">
        <v>1235</v>
      </c>
      <c r="S817" s="11" t="s">
        <v>1253</v>
      </c>
    </row>
    <row r="818" spans="1:19" hidden="1" x14ac:dyDescent="0.25">
      <c r="A818" s="6" t="s">
        <v>1155</v>
      </c>
      <c r="B818" s="8" t="s">
        <v>1301</v>
      </c>
      <c r="C818" s="191" t="s">
        <v>859</v>
      </c>
      <c r="E818" s="230">
        <v>4</v>
      </c>
      <c r="G818" s="174" t="s">
        <v>152</v>
      </c>
      <c r="H818" s="175">
        <v>950101</v>
      </c>
      <c r="I818" s="176">
        <v>45887</v>
      </c>
      <c r="J818" s="173" t="s">
        <v>2269</v>
      </c>
      <c r="K818" s="9">
        <v>4</v>
      </c>
      <c r="L818" s="9" t="s">
        <v>1170</v>
      </c>
      <c r="M818" s="19">
        <v>4</v>
      </c>
      <c r="N818" s="9" t="s">
        <v>773</v>
      </c>
      <c r="O818" s="9" t="s">
        <v>1171</v>
      </c>
      <c r="P818" s="9" t="s">
        <v>936</v>
      </c>
      <c r="Q818" t="s">
        <v>153</v>
      </c>
      <c r="R818" s="7" t="s">
        <v>956</v>
      </c>
      <c r="S818" s="11" t="s">
        <v>958</v>
      </c>
    </row>
    <row r="819" spans="1:19" hidden="1" x14ac:dyDescent="0.25">
      <c r="A819" s="6" t="s">
        <v>1155</v>
      </c>
      <c r="B819" s="8" t="s">
        <v>1012</v>
      </c>
      <c r="C819" s="191" t="s">
        <v>859</v>
      </c>
      <c r="E819" s="230">
        <v>13</v>
      </c>
      <c r="G819" s="174" t="s">
        <v>154</v>
      </c>
      <c r="H819" s="175">
        <v>941001</v>
      </c>
      <c r="I819" s="176">
        <v>45861</v>
      </c>
      <c r="J819" s="173" t="s">
        <v>2267</v>
      </c>
      <c r="K819" s="9">
        <v>13</v>
      </c>
      <c r="L819" s="9" t="s">
        <v>1170</v>
      </c>
      <c r="M819" s="19">
        <v>6</v>
      </c>
      <c r="N819" s="9" t="s">
        <v>773</v>
      </c>
      <c r="O819" s="9" t="s">
        <v>1172</v>
      </c>
      <c r="P819" s="9" t="s">
        <v>1048</v>
      </c>
      <c r="Q819" t="s">
        <v>155</v>
      </c>
      <c r="R819" s="7" t="s">
        <v>934</v>
      </c>
      <c r="S819" s="11" t="s">
        <v>922</v>
      </c>
    </row>
    <row r="820" spans="1:19" hidden="1" x14ac:dyDescent="0.25">
      <c r="A820" s="6" t="s">
        <v>1155</v>
      </c>
      <c r="B820" s="8" t="s">
        <v>1300</v>
      </c>
      <c r="C820" s="191" t="s">
        <v>859</v>
      </c>
      <c r="E820" s="230">
        <v>25</v>
      </c>
      <c r="G820" s="174" t="s">
        <v>154</v>
      </c>
      <c r="H820" s="175">
        <v>250501</v>
      </c>
      <c r="I820" s="176">
        <v>45855</v>
      </c>
      <c r="J820" s="173" t="s">
        <v>963</v>
      </c>
      <c r="K820" s="9">
        <v>25</v>
      </c>
      <c r="L820" s="9" t="s">
        <v>1170</v>
      </c>
      <c r="M820" s="19">
        <v>2</v>
      </c>
      <c r="N820" s="9" t="s">
        <v>773</v>
      </c>
      <c r="O820" s="9" t="s">
        <v>1173</v>
      </c>
      <c r="P820" s="9" t="s">
        <v>918</v>
      </c>
      <c r="Q820" t="s">
        <v>155</v>
      </c>
      <c r="R820" s="7" t="s">
        <v>1245</v>
      </c>
      <c r="S820" s="11" t="s">
        <v>1249</v>
      </c>
    </row>
    <row r="821" spans="1:19" hidden="1" x14ac:dyDescent="0.25">
      <c r="A821" s="6" t="s">
        <v>1155</v>
      </c>
      <c r="B821" s="8" t="s">
        <v>1012</v>
      </c>
      <c r="C821" s="191" t="s">
        <v>859</v>
      </c>
      <c r="E821" s="230">
        <v>26</v>
      </c>
      <c r="G821" s="174" t="s">
        <v>240</v>
      </c>
      <c r="H821" s="175">
        <v>250501</v>
      </c>
      <c r="I821" s="176">
        <v>45855</v>
      </c>
      <c r="J821" s="173" t="s">
        <v>963</v>
      </c>
      <c r="K821" s="9">
        <v>26</v>
      </c>
      <c r="L821" s="9" t="s">
        <v>1170</v>
      </c>
      <c r="M821" s="19">
        <v>2</v>
      </c>
      <c r="N821" s="9" t="s">
        <v>773</v>
      </c>
      <c r="O821" s="9" t="s">
        <v>1173</v>
      </c>
      <c r="P821" s="9" t="s">
        <v>918</v>
      </c>
      <c r="Q821" t="s">
        <v>241</v>
      </c>
      <c r="R821" s="7" t="s">
        <v>1241</v>
      </c>
      <c r="S821" s="11" t="s">
        <v>1249</v>
      </c>
    </row>
    <row r="822" spans="1:19" hidden="1" x14ac:dyDescent="0.25">
      <c r="A822" s="6" t="s">
        <v>1155</v>
      </c>
      <c r="B822" s="8" t="s">
        <v>1301</v>
      </c>
      <c r="C822" s="191" t="s">
        <v>859</v>
      </c>
      <c r="E822" s="230">
        <v>0</v>
      </c>
      <c r="G822" s="174" t="s">
        <v>265</v>
      </c>
      <c r="H822" s="175">
        <v>950101</v>
      </c>
      <c r="I822" s="176">
        <v>45814</v>
      </c>
      <c r="J822" s="255" t="s">
        <v>1047</v>
      </c>
      <c r="K822" s="9" t="s">
        <v>882</v>
      </c>
      <c r="L822" s="9" t="s">
        <v>1170</v>
      </c>
      <c r="M822" s="19">
        <v>3</v>
      </c>
      <c r="N822" s="9" t="s">
        <v>773</v>
      </c>
      <c r="O822" s="9" t="s">
        <v>1171</v>
      </c>
      <c r="P822" s="9" t="s">
        <v>936</v>
      </c>
      <c r="Q822" t="s">
        <v>266</v>
      </c>
      <c r="R822" s="7" t="s">
        <v>957</v>
      </c>
      <c r="S822" s="11" t="s">
        <v>960</v>
      </c>
    </row>
    <row r="823" spans="1:19" hidden="1" x14ac:dyDescent="0.25">
      <c r="A823" s="6" t="s">
        <v>1155</v>
      </c>
      <c r="B823" s="8" t="s">
        <v>1300</v>
      </c>
      <c r="C823" s="191" t="s">
        <v>859</v>
      </c>
      <c r="E823" s="230">
        <v>77</v>
      </c>
      <c r="G823" s="174" t="s">
        <v>265</v>
      </c>
      <c r="H823" s="175">
        <v>250501</v>
      </c>
      <c r="I823" s="176">
        <v>45855</v>
      </c>
      <c r="J823" s="173" t="s">
        <v>963</v>
      </c>
      <c r="K823" s="9">
        <v>77</v>
      </c>
      <c r="L823" s="9" t="s">
        <v>1170</v>
      </c>
      <c r="M823" s="19">
        <v>2</v>
      </c>
      <c r="N823" s="9" t="s">
        <v>773</v>
      </c>
      <c r="O823" s="9" t="s">
        <v>1173</v>
      </c>
      <c r="P823" s="9" t="s">
        <v>918</v>
      </c>
      <c r="Q823" t="s">
        <v>266</v>
      </c>
      <c r="R823" s="7" t="s">
        <v>1236</v>
      </c>
      <c r="S823" s="11" t="s">
        <v>1254</v>
      </c>
    </row>
    <row r="824" spans="1:19" hidden="1" x14ac:dyDescent="0.25">
      <c r="A824" s="6" t="s">
        <v>1155</v>
      </c>
      <c r="B824" s="8" t="s">
        <v>1300</v>
      </c>
      <c r="C824" s="191" t="s">
        <v>859</v>
      </c>
      <c r="E824" s="230">
        <v>25</v>
      </c>
      <c r="G824" s="174" t="s">
        <v>289</v>
      </c>
      <c r="H824" s="175">
        <v>250501</v>
      </c>
      <c r="I824" s="176">
        <v>45855</v>
      </c>
      <c r="J824" s="173" t="s">
        <v>963</v>
      </c>
      <c r="K824" s="9">
        <v>25</v>
      </c>
      <c r="L824" s="9" t="s">
        <v>1170</v>
      </c>
      <c r="M824" s="19">
        <v>2</v>
      </c>
      <c r="N824" s="9" t="s">
        <v>773</v>
      </c>
      <c r="O824" s="9" t="s">
        <v>1173</v>
      </c>
      <c r="P824" s="9" t="s">
        <v>918</v>
      </c>
      <c r="Q824" t="s">
        <v>290</v>
      </c>
      <c r="R824" s="7" t="s">
        <v>1244</v>
      </c>
      <c r="S824" s="11" t="s">
        <v>1249</v>
      </c>
    </row>
    <row r="825" spans="1:19" hidden="1" x14ac:dyDescent="0.25">
      <c r="A825" s="6" t="s">
        <v>882</v>
      </c>
      <c r="B825" s="8"/>
      <c r="C825" s="191"/>
      <c r="E825" s="230"/>
      <c r="G825" s="174"/>
      <c r="H825" s="175"/>
      <c r="I825" s="176"/>
      <c r="J825" s="173"/>
      <c r="K825" s="9" t="s">
        <v>882</v>
      </c>
      <c r="L825" s="9" t="s">
        <v>882</v>
      </c>
      <c r="M825" s="19" t="s">
        <v>882</v>
      </c>
      <c r="N825" s="9" t="s">
        <v>882</v>
      </c>
      <c r="O825" s="9" t="s">
        <v>882</v>
      </c>
      <c r="P825" s="9" t="s">
        <v>882</v>
      </c>
      <c r="Q825" t="s">
        <v>882</v>
      </c>
      <c r="R825" s="7" t="s">
        <v>882</v>
      </c>
      <c r="S825" s="11" t="s">
        <v>882</v>
      </c>
    </row>
    <row r="826" spans="1:19" hidden="1" x14ac:dyDescent="0.25">
      <c r="A826" s="6" t="s">
        <v>1155</v>
      </c>
      <c r="B826" s="8" t="s">
        <v>1012</v>
      </c>
      <c r="C826" s="191" t="s">
        <v>859</v>
      </c>
      <c r="E826" s="230">
        <v>210</v>
      </c>
      <c r="G826" s="174" t="s">
        <v>355</v>
      </c>
      <c r="H826" s="175">
        <v>250501</v>
      </c>
      <c r="I826" s="176">
        <v>45854</v>
      </c>
      <c r="J826" s="173" t="s">
        <v>963</v>
      </c>
      <c r="K826" s="9">
        <v>210</v>
      </c>
      <c r="L826" s="9" t="s">
        <v>1170</v>
      </c>
      <c r="M826" s="19">
        <v>2</v>
      </c>
      <c r="N826" s="9" t="s">
        <v>773</v>
      </c>
      <c r="O826" s="9" t="s">
        <v>1173</v>
      </c>
      <c r="P826" s="9" t="s">
        <v>918</v>
      </c>
      <c r="Q826" t="s">
        <v>356</v>
      </c>
      <c r="R826" s="7" t="s">
        <v>1232</v>
      </c>
      <c r="S826" s="11" t="s">
        <v>1248</v>
      </c>
    </row>
    <row r="827" spans="1:19" hidden="1" x14ac:dyDescent="0.25">
      <c r="A827" s="6" t="s">
        <v>1155</v>
      </c>
      <c r="B827" s="8" t="s">
        <v>1009</v>
      </c>
      <c r="C827" s="191" t="s">
        <v>859</v>
      </c>
      <c r="E827" s="230">
        <v>30</v>
      </c>
      <c r="G827" s="174" t="s">
        <v>148</v>
      </c>
      <c r="H827" s="175">
        <v>240601</v>
      </c>
      <c r="I827" s="176">
        <v>45845</v>
      </c>
      <c r="J827" s="173" t="s">
        <v>2268</v>
      </c>
      <c r="K827" s="9">
        <v>30</v>
      </c>
      <c r="L827" s="9" t="s">
        <v>1170</v>
      </c>
      <c r="M827" s="19">
        <v>8</v>
      </c>
      <c r="N827" s="9" t="s">
        <v>773</v>
      </c>
      <c r="O827" s="9" t="s">
        <v>1172</v>
      </c>
      <c r="P827" s="9" t="s">
        <v>1048</v>
      </c>
      <c r="Q827" t="s">
        <v>149</v>
      </c>
      <c r="R827" s="7" t="s">
        <v>896</v>
      </c>
      <c r="S827" s="11" t="s">
        <v>910</v>
      </c>
    </row>
    <row r="828" spans="1:19" hidden="1" x14ac:dyDescent="0.25">
      <c r="A828" s="6" t="s">
        <v>1155</v>
      </c>
      <c r="B828" s="8" t="s">
        <v>1300</v>
      </c>
      <c r="C828" s="191" t="s">
        <v>859</v>
      </c>
      <c r="E828" s="230">
        <v>34</v>
      </c>
      <c r="G828" s="174" t="s">
        <v>148</v>
      </c>
      <c r="H828" s="175">
        <v>250501</v>
      </c>
      <c r="I828" s="176">
        <v>45855</v>
      </c>
      <c r="J828" s="173" t="s">
        <v>963</v>
      </c>
      <c r="K828" s="9">
        <v>34</v>
      </c>
      <c r="L828" s="9" t="s">
        <v>1170</v>
      </c>
      <c r="M828" s="19">
        <v>2</v>
      </c>
      <c r="N828" s="9" t="s">
        <v>773</v>
      </c>
      <c r="O828" s="9" t="s">
        <v>1173</v>
      </c>
      <c r="P828" s="9" t="s">
        <v>918</v>
      </c>
      <c r="Q828" t="s">
        <v>149</v>
      </c>
      <c r="R828" s="7" t="s">
        <v>1246</v>
      </c>
      <c r="S828" s="11" t="s">
        <v>1255</v>
      </c>
    </row>
    <row r="829" spans="1:19" hidden="1" x14ac:dyDescent="0.25">
      <c r="A829" s="6" t="s">
        <v>1155</v>
      </c>
      <c r="B829" s="8" t="s">
        <v>1012</v>
      </c>
      <c r="C829" s="191" t="s">
        <v>859</v>
      </c>
      <c r="E829" s="230">
        <v>8</v>
      </c>
      <c r="G829" s="174" t="s">
        <v>188</v>
      </c>
      <c r="H829" s="175">
        <v>941001</v>
      </c>
      <c r="I829" s="176">
        <v>45861</v>
      </c>
      <c r="J829" s="173" t="s">
        <v>2267</v>
      </c>
      <c r="K829" s="9">
        <v>8</v>
      </c>
      <c r="L829" s="9" t="s">
        <v>1170</v>
      </c>
      <c r="M829" s="19">
        <v>6</v>
      </c>
      <c r="N829" s="9" t="s">
        <v>773</v>
      </c>
      <c r="O829" s="9" t="s">
        <v>1172</v>
      </c>
      <c r="P829" s="9" t="s">
        <v>1048</v>
      </c>
      <c r="Q829" t="s">
        <v>189</v>
      </c>
      <c r="R829" s="7" t="s">
        <v>932</v>
      </c>
      <c r="S829" s="11" t="s">
        <v>922</v>
      </c>
    </row>
    <row r="830" spans="1:19" hidden="1" x14ac:dyDescent="0.25">
      <c r="A830" s="6" t="s">
        <v>1155</v>
      </c>
      <c r="B830" s="8" t="s">
        <v>1012</v>
      </c>
      <c r="C830" s="191" t="s">
        <v>859</v>
      </c>
      <c r="E830" s="230">
        <v>55</v>
      </c>
      <c r="G830" s="174" t="s">
        <v>188</v>
      </c>
      <c r="H830" s="175">
        <v>250501</v>
      </c>
      <c r="I830" s="176">
        <v>45855</v>
      </c>
      <c r="J830" s="173" t="s">
        <v>963</v>
      </c>
      <c r="K830" s="9">
        <v>55</v>
      </c>
      <c r="L830" s="9" t="s">
        <v>1170</v>
      </c>
      <c r="M830" s="19">
        <v>2</v>
      </c>
      <c r="N830" s="9" t="s">
        <v>773</v>
      </c>
      <c r="O830" s="9" t="s">
        <v>1173</v>
      </c>
      <c r="P830" s="9" t="s">
        <v>918</v>
      </c>
      <c r="Q830" t="s">
        <v>189</v>
      </c>
      <c r="R830" s="7" t="s">
        <v>1243</v>
      </c>
      <c r="S830" s="11" t="s">
        <v>1252</v>
      </c>
    </row>
    <row r="831" spans="1:19" hidden="1" x14ac:dyDescent="0.25">
      <c r="A831" s="6" t="s">
        <v>1155</v>
      </c>
      <c r="B831" s="8" t="s">
        <v>1009</v>
      </c>
      <c r="C831" s="191" t="s">
        <v>859</v>
      </c>
      <c r="E831" s="230">
        <v>10</v>
      </c>
      <c r="G831" s="174" t="s">
        <v>27</v>
      </c>
      <c r="H831" s="175">
        <v>241001</v>
      </c>
      <c r="I831" s="176">
        <v>45861</v>
      </c>
      <c r="J831" s="173" t="s">
        <v>2267</v>
      </c>
      <c r="K831" s="9">
        <v>10</v>
      </c>
      <c r="L831" s="9" t="s">
        <v>1170</v>
      </c>
      <c r="M831" s="19">
        <v>6</v>
      </c>
      <c r="N831" s="9" t="s">
        <v>773</v>
      </c>
      <c r="O831" s="9" t="s">
        <v>1172</v>
      </c>
      <c r="P831" s="9" t="s">
        <v>1048</v>
      </c>
      <c r="Q831" t="s">
        <v>28</v>
      </c>
      <c r="R831" s="7" t="s">
        <v>935</v>
      </c>
      <c r="S831" s="11" t="s">
        <v>1046</v>
      </c>
    </row>
    <row r="832" spans="1:19" hidden="1" x14ac:dyDescent="0.25">
      <c r="A832" s="6" t="s">
        <v>1155</v>
      </c>
      <c r="B832" s="8" t="s">
        <v>1006</v>
      </c>
      <c r="C832" s="191" t="s">
        <v>859</v>
      </c>
      <c r="E832" s="230">
        <v>36</v>
      </c>
      <c r="G832" s="174" t="s">
        <v>27</v>
      </c>
      <c r="H832" s="175">
        <v>250501</v>
      </c>
      <c r="I832" s="176">
        <v>45855</v>
      </c>
      <c r="J832" s="173" t="s">
        <v>963</v>
      </c>
      <c r="K832" s="9">
        <v>36</v>
      </c>
      <c r="L832" s="9" t="s">
        <v>1170</v>
      </c>
      <c r="M832" s="19">
        <v>2</v>
      </c>
      <c r="N832" s="9" t="s">
        <v>773</v>
      </c>
      <c r="O832" s="9" t="s">
        <v>1173</v>
      </c>
      <c r="P832" s="9" t="s">
        <v>918</v>
      </c>
      <c r="Q832" t="s">
        <v>28</v>
      </c>
      <c r="R832" s="7" t="s">
        <v>1247</v>
      </c>
      <c r="S832" s="11" t="s">
        <v>1255</v>
      </c>
    </row>
    <row r="833" spans="1:19" hidden="1" x14ac:dyDescent="0.25">
      <c r="A833" s="6" t="s">
        <v>1155</v>
      </c>
      <c r="B833" s="8" t="s">
        <v>1009</v>
      </c>
      <c r="C833" s="191" t="s">
        <v>859</v>
      </c>
      <c r="E833" s="230">
        <v>40</v>
      </c>
      <c r="F833" s="7" t="s">
        <v>859</v>
      </c>
      <c r="G833" s="174" t="s">
        <v>84</v>
      </c>
      <c r="H833" s="175">
        <v>250801</v>
      </c>
      <c r="I833" s="176">
        <v>45876</v>
      </c>
      <c r="J833" s="173" t="s">
        <v>1299</v>
      </c>
      <c r="K833" s="9">
        <v>40</v>
      </c>
      <c r="L833" s="9" t="s">
        <v>1170</v>
      </c>
      <c r="M833" s="19">
        <v>1</v>
      </c>
      <c r="N833" s="9" t="s">
        <v>773</v>
      </c>
      <c r="O833" s="9" t="s">
        <v>1173</v>
      </c>
      <c r="P833" s="9" t="s">
        <v>918</v>
      </c>
      <c r="Q833" t="s">
        <v>85</v>
      </c>
      <c r="R833" s="7" t="s">
        <v>1370</v>
      </c>
      <c r="S833" s="11" t="s">
        <v>1373</v>
      </c>
    </row>
    <row r="834" spans="1:19" hidden="1" x14ac:dyDescent="0.25">
      <c r="A834" s="6" t="s">
        <v>1155</v>
      </c>
      <c r="B834" s="8" t="s">
        <v>1010</v>
      </c>
      <c r="C834" s="191" t="s">
        <v>859</v>
      </c>
      <c r="E834" s="230">
        <v>41</v>
      </c>
      <c r="F834" s="7" t="s">
        <v>859</v>
      </c>
      <c r="G834" s="174" t="s">
        <v>84</v>
      </c>
      <c r="H834" s="175">
        <v>250802</v>
      </c>
      <c r="I834" s="176">
        <v>45877</v>
      </c>
      <c r="J834" s="173" t="s">
        <v>963</v>
      </c>
      <c r="K834" s="9">
        <v>41</v>
      </c>
      <c r="L834" s="9" t="s">
        <v>1170</v>
      </c>
      <c r="M834" s="19">
        <v>2</v>
      </c>
      <c r="N834" s="9" t="s">
        <v>773</v>
      </c>
      <c r="O834" s="9" t="s">
        <v>1173</v>
      </c>
      <c r="P834" s="9" t="s">
        <v>918</v>
      </c>
      <c r="Q834" t="s">
        <v>85</v>
      </c>
      <c r="R834" s="7" t="s">
        <v>1370</v>
      </c>
      <c r="S834" s="11" t="s">
        <v>1373</v>
      </c>
    </row>
    <row r="835" spans="1:19" hidden="1" x14ac:dyDescent="0.25">
      <c r="A835" s="6" t="s">
        <v>1155</v>
      </c>
      <c r="B835" s="8" t="s">
        <v>1009</v>
      </c>
      <c r="C835" s="191" t="s">
        <v>859</v>
      </c>
      <c r="E835" s="230">
        <v>16</v>
      </c>
      <c r="F835" s="7" t="s">
        <v>859</v>
      </c>
      <c r="G835" s="174" t="s">
        <v>154</v>
      </c>
      <c r="H835" s="175">
        <v>250801</v>
      </c>
      <c r="I835" s="176">
        <v>45876</v>
      </c>
      <c r="J835" s="173" t="s">
        <v>1299</v>
      </c>
      <c r="K835" s="9">
        <v>16</v>
      </c>
      <c r="L835" s="9" t="s">
        <v>1170</v>
      </c>
      <c r="M835" s="19">
        <v>1</v>
      </c>
      <c r="N835" s="9" t="s">
        <v>773</v>
      </c>
      <c r="O835" s="9" t="s">
        <v>1173</v>
      </c>
      <c r="P835" s="9" t="s">
        <v>918</v>
      </c>
      <c r="Q835" t="s">
        <v>155</v>
      </c>
      <c r="R835" s="7" t="s">
        <v>1372</v>
      </c>
      <c r="S835" s="11" t="s">
        <v>1374</v>
      </c>
    </row>
    <row r="836" spans="1:19" hidden="1" x14ac:dyDescent="0.25">
      <c r="A836" s="6" t="s">
        <v>882</v>
      </c>
      <c r="B836" s="258"/>
      <c r="F836" s="7" t="s">
        <v>882</v>
      </c>
      <c r="G836" s="21" t="s">
        <v>882</v>
      </c>
      <c r="H836" s="19" t="s">
        <v>882</v>
      </c>
      <c r="I836" s="10" t="s">
        <v>882</v>
      </c>
      <c r="J836" s="11" t="s">
        <v>882</v>
      </c>
      <c r="K836" s="9" t="s">
        <v>882</v>
      </c>
      <c r="L836" s="9" t="s">
        <v>882</v>
      </c>
      <c r="M836" s="19" t="s">
        <v>882</v>
      </c>
      <c r="N836" s="9" t="s">
        <v>882</v>
      </c>
      <c r="O836" s="9" t="s">
        <v>882</v>
      </c>
      <c r="P836" s="9" t="s">
        <v>882</v>
      </c>
      <c r="Q836" t="s">
        <v>882</v>
      </c>
      <c r="R836" s="7" t="s">
        <v>882</v>
      </c>
      <c r="S836" s="11" t="s">
        <v>882</v>
      </c>
    </row>
    <row r="837" spans="1:19" hidden="1" x14ac:dyDescent="0.25">
      <c r="A837" s="6" t="s">
        <v>882</v>
      </c>
      <c r="B837" s="258"/>
      <c r="F837" s="7" t="s">
        <v>882</v>
      </c>
      <c r="G837" s="21" t="s">
        <v>882</v>
      </c>
      <c r="H837" s="19" t="s">
        <v>882</v>
      </c>
      <c r="I837" s="10" t="s">
        <v>882</v>
      </c>
      <c r="J837" s="11" t="s">
        <v>882</v>
      </c>
      <c r="K837" s="9" t="s">
        <v>882</v>
      </c>
      <c r="L837" s="9" t="s">
        <v>882</v>
      </c>
      <c r="M837" s="19" t="s">
        <v>882</v>
      </c>
      <c r="N837" s="9" t="s">
        <v>882</v>
      </c>
      <c r="O837" s="9" t="s">
        <v>882</v>
      </c>
      <c r="P837" s="9" t="s">
        <v>882</v>
      </c>
      <c r="Q837" t="s">
        <v>882</v>
      </c>
      <c r="R837" s="7" t="s">
        <v>882</v>
      </c>
      <c r="S837" s="11" t="s">
        <v>882</v>
      </c>
    </row>
    <row r="838" spans="1:19" hidden="1" x14ac:dyDescent="0.25">
      <c r="A838" s="6" t="s">
        <v>882</v>
      </c>
      <c r="B838" s="258"/>
      <c r="F838" s="7" t="s">
        <v>882</v>
      </c>
      <c r="G838" s="21" t="s">
        <v>882</v>
      </c>
      <c r="H838" s="19" t="s">
        <v>882</v>
      </c>
      <c r="I838" s="10" t="s">
        <v>882</v>
      </c>
      <c r="J838" s="11" t="s">
        <v>882</v>
      </c>
      <c r="K838" s="9" t="s">
        <v>882</v>
      </c>
      <c r="L838" s="9" t="s">
        <v>882</v>
      </c>
      <c r="M838" s="19" t="s">
        <v>882</v>
      </c>
      <c r="N838" s="9" t="s">
        <v>882</v>
      </c>
      <c r="O838" s="9" t="s">
        <v>882</v>
      </c>
      <c r="P838" s="9" t="s">
        <v>882</v>
      </c>
      <c r="Q838" t="s">
        <v>882</v>
      </c>
      <c r="R838" s="7" t="s">
        <v>882</v>
      </c>
      <c r="S838" s="11" t="s">
        <v>882</v>
      </c>
    </row>
    <row r="839" spans="1:19" hidden="1" x14ac:dyDescent="0.25">
      <c r="A839" s="6" t="s">
        <v>882</v>
      </c>
      <c r="B839" s="258"/>
      <c r="F839" s="7" t="s">
        <v>882</v>
      </c>
      <c r="G839" s="21" t="s">
        <v>882</v>
      </c>
      <c r="H839" s="19" t="s">
        <v>882</v>
      </c>
      <c r="I839" s="10" t="s">
        <v>882</v>
      </c>
      <c r="J839" s="11" t="s">
        <v>882</v>
      </c>
      <c r="K839" s="9" t="s">
        <v>882</v>
      </c>
      <c r="L839" s="9" t="s">
        <v>882</v>
      </c>
      <c r="M839" s="19" t="s">
        <v>882</v>
      </c>
      <c r="N839" s="9" t="s">
        <v>882</v>
      </c>
      <c r="O839" s="9" t="s">
        <v>882</v>
      </c>
      <c r="P839" s="9" t="s">
        <v>882</v>
      </c>
      <c r="Q839" t="s">
        <v>882</v>
      </c>
      <c r="R839" s="7" t="s">
        <v>882</v>
      </c>
      <c r="S839" s="11" t="s">
        <v>882</v>
      </c>
    </row>
    <row r="840" spans="1:19" hidden="1" x14ac:dyDescent="0.25">
      <c r="A840" s="6" t="s">
        <v>882</v>
      </c>
      <c r="B840" s="258"/>
      <c r="F840" s="7" t="s">
        <v>882</v>
      </c>
      <c r="G840" s="21" t="s">
        <v>882</v>
      </c>
      <c r="H840" s="19" t="s">
        <v>882</v>
      </c>
      <c r="I840" s="10" t="s">
        <v>882</v>
      </c>
      <c r="J840" s="11" t="s">
        <v>882</v>
      </c>
      <c r="K840" s="9" t="s">
        <v>882</v>
      </c>
      <c r="L840" s="9" t="s">
        <v>882</v>
      </c>
      <c r="M840" s="19" t="s">
        <v>882</v>
      </c>
      <c r="N840" s="9" t="s">
        <v>882</v>
      </c>
      <c r="O840" s="9" t="s">
        <v>882</v>
      </c>
      <c r="P840" s="9" t="s">
        <v>882</v>
      </c>
      <c r="Q840" t="s">
        <v>882</v>
      </c>
      <c r="R840" s="7" t="s">
        <v>882</v>
      </c>
      <c r="S840" s="11" t="s">
        <v>882</v>
      </c>
    </row>
    <row r="841" spans="1:19" hidden="1" x14ac:dyDescent="0.25">
      <c r="A841" s="6" t="s">
        <v>1174</v>
      </c>
      <c r="B841" s="8" t="s">
        <v>1043</v>
      </c>
      <c r="C841" s="190" t="s">
        <v>2132</v>
      </c>
      <c r="E841" s="11">
        <v>12</v>
      </c>
      <c r="F841" s="7" t="s">
        <v>2975</v>
      </c>
      <c r="G841" s="21" t="s">
        <v>152</v>
      </c>
      <c r="H841" s="19">
        <v>281</v>
      </c>
      <c r="I841" s="10">
        <v>45834</v>
      </c>
      <c r="J841" s="11" t="s">
        <v>1125</v>
      </c>
      <c r="K841" s="9">
        <v>12</v>
      </c>
      <c r="L841" s="9" t="s">
        <v>1119</v>
      </c>
      <c r="M841" s="19">
        <v>6</v>
      </c>
      <c r="N841" s="9" t="s">
        <v>726</v>
      </c>
      <c r="O841" s="9">
        <v>6</v>
      </c>
      <c r="P841" s="9" t="s">
        <v>676</v>
      </c>
      <c r="Q841" t="s">
        <v>153</v>
      </c>
      <c r="R841" s="7" t="s">
        <v>522</v>
      </c>
      <c r="S841" s="11" t="s">
        <v>523</v>
      </c>
    </row>
    <row r="842" spans="1:19" hidden="1" x14ac:dyDescent="0.25">
      <c r="A842" s="6" t="s">
        <v>1174</v>
      </c>
      <c r="B842" s="258" t="s">
        <v>1043</v>
      </c>
      <c r="C842" s="190" t="s">
        <v>1577</v>
      </c>
      <c r="D842" s="8">
        <v>1</v>
      </c>
      <c r="E842" s="11">
        <v>3</v>
      </c>
      <c r="F842" s="7" t="s">
        <v>2488</v>
      </c>
      <c r="G842" s="21" t="s">
        <v>152</v>
      </c>
      <c r="H842" s="19">
        <v>290</v>
      </c>
      <c r="I842" s="10">
        <v>45833</v>
      </c>
      <c r="J842" s="11" t="s">
        <v>1124</v>
      </c>
      <c r="K842" s="9">
        <v>17</v>
      </c>
      <c r="L842" s="9" t="s">
        <v>1119</v>
      </c>
      <c r="M842" s="19">
        <v>4</v>
      </c>
      <c r="N842" s="9" t="s">
        <v>726</v>
      </c>
      <c r="O842" s="9">
        <v>4</v>
      </c>
      <c r="P842" s="9" t="s">
        <v>674</v>
      </c>
      <c r="Q842" t="s">
        <v>153</v>
      </c>
      <c r="R842" s="7" t="s">
        <v>524</v>
      </c>
      <c r="S842" s="11" t="s">
        <v>525</v>
      </c>
    </row>
    <row r="843" spans="1:19" hidden="1" x14ac:dyDescent="0.25">
      <c r="A843" s="6" t="s">
        <v>1174</v>
      </c>
      <c r="B843" s="258" t="s">
        <v>1043</v>
      </c>
      <c r="C843" s="190" t="s">
        <v>2133</v>
      </c>
      <c r="E843" s="11">
        <v>7</v>
      </c>
      <c r="F843" s="7" t="s">
        <v>2976</v>
      </c>
      <c r="G843" s="21" t="s">
        <v>152</v>
      </c>
      <c r="H843" s="19">
        <v>290</v>
      </c>
      <c r="I843" s="10">
        <v>45833</v>
      </c>
      <c r="J843" s="11" t="s">
        <v>1137</v>
      </c>
      <c r="K843" s="9">
        <v>7</v>
      </c>
      <c r="L843" s="9" t="s">
        <v>1122</v>
      </c>
      <c r="M843" s="19">
        <v>4</v>
      </c>
      <c r="N843" s="9" t="s">
        <v>726</v>
      </c>
      <c r="O843" s="9">
        <v>4</v>
      </c>
      <c r="P843" s="9" t="s">
        <v>674</v>
      </c>
      <c r="Q843" t="s">
        <v>153</v>
      </c>
      <c r="R843" s="7" t="s">
        <v>524</v>
      </c>
      <c r="S843" s="11" t="s">
        <v>525</v>
      </c>
    </row>
    <row r="844" spans="1:19" hidden="1" x14ac:dyDescent="0.25">
      <c r="A844" s="6" t="s">
        <v>1174</v>
      </c>
      <c r="B844" s="258" t="s">
        <v>1043</v>
      </c>
      <c r="C844" s="190" t="s">
        <v>2134</v>
      </c>
      <c r="D844" s="8">
        <v>1</v>
      </c>
      <c r="F844" s="7" t="s">
        <v>2977</v>
      </c>
      <c r="G844" s="21" t="s">
        <v>152</v>
      </c>
      <c r="H844" s="19">
        <v>278</v>
      </c>
      <c r="I844" s="10">
        <v>45834</v>
      </c>
      <c r="J844" s="11" t="s">
        <v>1125</v>
      </c>
      <c r="K844" s="9">
        <v>14</v>
      </c>
      <c r="L844" s="9" t="s">
        <v>1119</v>
      </c>
      <c r="M844" s="19">
        <v>6</v>
      </c>
      <c r="N844" s="9" t="s">
        <v>726</v>
      </c>
      <c r="O844" s="9">
        <v>6</v>
      </c>
      <c r="P844" s="9" t="s">
        <v>676</v>
      </c>
      <c r="Q844" t="s">
        <v>153</v>
      </c>
      <c r="R844" s="7" t="s">
        <v>520</v>
      </c>
      <c r="S844" s="11" t="s">
        <v>521</v>
      </c>
    </row>
    <row r="845" spans="1:19" hidden="1" x14ac:dyDescent="0.25">
      <c r="A845" s="6" t="s">
        <v>1174</v>
      </c>
      <c r="B845" s="258" t="s">
        <v>1043</v>
      </c>
      <c r="C845" s="190" t="s">
        <v>2135</v>
      </c>
      <c r="D845" s="8">
        <v>2</v>
      </c>
      <c r="F845" s="7" t="s">
        <v>2978</v>
      </c>
      <c r="G845" s="21" t="s">
        <v>152</v>
      </c>
      <c r="H845" s="19">
        <v>290</v>
      </c>
      <c r="I845" s="10">
        <v>45832</v>
      </c>
      <c r="J845" s="11" t="s">
        <v>1124</v>
      </c>
      <c r="K845" s="9">
        <v>28</v>
      </c>
      <c r="L845" s="9" t="s">
        <v>1119</v>
      </c>
      <c r="M845" s="19">
        <v>4</v>
      </c>
      <c r="N845" s="9" t="s">
        <v>726</v>
      </c>
      <c r="O845" s="9">
        <v>4</v>
      </c>
      <c r="P845" s="9" t="s">
        <v>674</v>
      </c>
      <c r="Q845" t="s">
        <v>153</v>
      </c>
      <c r="R845" s="7" t="s">
        <v>524</v>
      </c>
      <c r="S845" s="11" t="s">
        <v>525</v>
      </c>
    </row>
    <row r="846" spans="1:19" hidden="1" x14ac:dyDescent="0.25">
      <c r="A846" s="6" t="s">
        <v>1174</v>
      </c>
      <c r="B846" s="258" t="s">
        <v>1043</v>
      </c>
      <c r="C846" s="190" t="s">
        <v>2136</v>
      </c>
      <c r="E846" s="11">
        <v>336</v>
      </c>
      <c r="F846" s="7" t="s">
        <v>2979</v>
      </c>
      <c r="G846" s="21" t="s">
        <v>355</v>
      </c>
      <c r="H846" s="19">
        <v>3407</v>
      </c>
      <c r="I846" s="10">
        <v>45819</v>
      </c>
      <c r="J846" s="11" t="s">
        <v>1120</v>
      </c>
      <c r="K846" s="9">
        <v>336</v>
      </c>
      <c r="L846" s="9" t="s">
        <v>1119</v>
      </c>
      <c r="M846" s="19">
        <v>3</v>
      </c>
      <c r="N846" s="9" t="s">
        <v>726</v>
      </c>
      <c r="O846" s="9">
        <v>3</v>
      </c>
      <c r="P846" s="9" t="s">
        <v>673</v>
      </c>
      <c r="Q846" t="s">
        <v>356</v>
      </c>
      <c r="R846" s="7" t="s">
        <v>605</v>
      </c>
      <c r="S846" s="11" t="s">
        <v>606</v>
      </c>
    </row>
    <row r="847" spans="1:19" hidden="1" x14ac:dyDescent="0.25">
      <c r="A847" s="6" t="s">
        <v>1174</v>
      </c>
      <c r="B847" s="258" t="s">
        <v>1043</v>
      </c>
      <c r="C847" s="190" t="s">
        <v>2137</v>
      </c>
      <c r="E847" s="11">
        <v>13</v>
      </c>
      <c r="F847" s="7" t="s">
        <v>2980</v>
      </c>
      <c r="G847" s="21" t="s">
        <v>355</v>
      </c>
      <c r="H847" s="19">
        <v>3407</v>
      </c>
      <c r="I847" s="10">
        <v>45820</v>
      </c>
      <c r="J847" s="11" t="s">
        <v>1120</v>
      </c>
      <c r="K847" s="9">
        <v>13</v>
      </c>
      <c r="L847" s="9" t="s">
        <v>1119</v>
      </c>
      <c r="M847" s="19">
        <v>3</v>
      </c>
      <c r="N847" s="9" t="s">
        <v>726</v>
      </c>
      <c r="O847" s="9">
        <v>3</v>
      </c>
      <c r="P847" s="9" t="s">
        <v>673</v>
      </c>
      <c r="Q847" t="s">
        <v>356</v>
      </c>
      <c r="R847" s="7" t="s">
        <v>605</v>
      </c>
      <c r="S847" s="11" t="s">
        <v>606</v>
      </c>
    </row>
    <row r="848" spans="1:19" hidden="1" x14ac:dyDescent="0.25">
      <c r="A848" s="6" t="s">
        <v>1174</v>
      </c>
      <c r="B848" s="8" t="s">
        <v>1293</v>
      </c>
      <c r="C848" s="190" t="s">
        <v>2138</v>
      </c>
      <c r="E848" s="11">
        <v>383</v>
      </c>
      <c r="F848" s="7" t="s">
        <v>2981</v>
      </c>
      <c r="G848" s="21" t="s">
        <v>355</v>
      </c>
      <c r="H848" s="19">
        <v>3407</v>
      </c>
      <c r="I848" s="10">
        <v>45841</v>
      </c>
      <c r="J848" s="11" t="s">
        <v>1120</v>
      </c>
      <c r="K848" s="9">
        <v>383</v>
      </c>
      <c r="L848" s="9" t="s">
        <v>1119</v>
      </c>
      <c r="M848" s="19">
        <v>3</v>
      </c>
      <c r="N848" s="9" t="s">
        <v>726</v>
      </c>
      <c r="O848" s="9">
        <v>3</v>
      </c>
      <c r="P848" s="9" t="s">
        <v>673</v>
      </c>
      <c r="Q848" t="s">
        <v>356</v>
      </c>
      <c r="R848" s="7" t="s">
        <v>605</v>
      </c>
      <c r="S848" s="11" t="s">
        <v>606</v>
      </c>
    </row>
    <row r="849" spans="1:19" hidden="1" x14ac:dyDescent="0.25">
      <c r="A849" s="6" t="s">
        <v>1174</v>
      </c>
      <c r="B849" s="8" t="s">
        <v>1044</v>
      </c>
      <c r="C849" s="190" t="s">
        <v>2139</v>
      </c>
      <c r="D849" s="8">
        <v>9</v>
      </c>
      <c r="F849" s="7" t="s">
        <v>2982</v>
      </c>
      <c r="G849" s="21" t="s">
        <v>355</v>
      </c>
      <c r="H849" s="19">
        <v>3445</v>
      </c>
      <c r="I849" s="10">
        <v>45887</v>
      </c>
      <c r="J849" s="11" t="s">
        <v>1124</v>
      </c>
      <c r="K849" s="9">
        <v>126</v>
      </c>
      <c r="L849" s="9" t="s">
        <v>1119</v>
      </c>
      <c r="M849" s="19">
        <v>4</v>
      </c>
      <c r="N849" s="9" t="s">
        <v>726</v>
      </c>
      <c r="O849" s="9">
        <v>4</v>
      </c>
      <c r="P849" s="9" t="s">
        <v>674</v>
      </c>
      <c r="Q849" t="s">
        <v>356</v>
      </c>
      <c r="R849" s="7" t="s">
        <v>609</v>
      </c>
      <c r="S849" s="11" t="s">
        <v>610</v>
      </c>
    </row>
    <row r="850" spans="1:19" hidden="1" x14ac:dyDescent="0.25">
      <c r="A850" s="6" t="s">
        <v>1174</v>
      </c>
      <c r="B850" s="258" t="s">
        <v>1044</v>
      </c>
      <c r="C850" s="190" t="s">
        <v>2140</v>
      </c>
      <c r="D850" s="8">
        <v>1</v>
      </c>
      <c r="F850" s="7" t="s">
        <v>2982</v>
      </c>
      <c r="G850" s="21" t="s">
        <v>355</v>
      </c>
      <c r="H850" s="19">
        <v>3445</v>
      </c>
      <c r="I850" s="10">
        <v>45887</v>
      </c>
      <c r="J850" s="11" t="s">
        <v>1124</v>
      </c>
      <c r="K850" s="9">
        <v>14</v>
      </c>
      <c r="L850" s="9" t="s">
        <v>1119</v>
      </c>
      <c r="M850" s="19">
        <v>4</v>
      </c>
      <c r="N850" s="9" t="s">
        <v>726</v>
      </c>
      <c r="O850" s="9">
        <v>4</v>
      </c>
      <c r="P850" s="9" t="s">
        <v>674</v>
      </c>
      <c r="Q850" t="s">
        <v>356</v>
      </c>
      <c r="R850" s="7" t="s">
        <v>609</v>
      </c>
      <c r="S850" s="11" t="s">
        <v>610</v>
      </c>
    </row>
    <row r="851" spans="1:19" hidden="1" x14ac:dyDescent="0.25">
      <c r="A851" s="6" t="s">
        <v>1174</v>
      </c>
      <c r="B851" s="258" t="s">
        <v>1044</v>
      </c>
      <c r="C851" s="190" t="s">
        <v>2141</v>
      </c>
      <c r="E851" s="11">
        <v>12</v>
      </c>
      <c r="F851" s="7" t="s">
        <v>2983</v>
      </c>
      <c r="G851" s="21" t="s">
        <v>148</v>
      </c>
      <c r="H851" s="19">
        <v>120</v>
      </c>
      <c r="I851" s="10">
        <v>45845</v>
      </c>
      <c r="J851" s="11" t="s">
        <v>1124</v>
      </c>
      <c r="K851" s="9">
        <v>12</v>
      </c>
      <c r="L851" s="9" t="s">
        <v>1119</v>
      </c>
      <c r="M851" s="19">
        <v>4</v>
      </c>
      <c r="N851" s="9" t="s">
        <v>726</v>
      </c>
      <c r="O851" s="9">
        <v>4</v>
      </c>
      <c r="P851" s="9" t="s">
        <v>674</v>
      </c>
      <c r="Q851" t="s">
        <v>149</v>
      </c>
      <c r="R851" s="7" t="s">
        <v>648</v>
      </c>
      <c r="S851" s="11" t="s">
        <v>649</v>
      </c>
    </row>
    <row r="852" spans="1:19" hidden="1" x14ac:dyDescent="0.25">
      <c r="A852" s="6" t="s">
        <v>1174</v>
      </c>
      <c r="B852" s="258" t="s">
        <v>1044</v>
      </c>
      <c r="C852" s="190" t="s">
        <v>2142</v>
      </c>
      <c r="D852" s="8">
        <v>1</v>
      </c>
      <c r="F852" s="7" t="s">
        <v>2984</v>
      </c>
      <c r="G852" s="21" t="s">
        <v>148</v>
      </c>
      <c r="H852" s="19">
        <v>115</v>
      </c>
      <c r="I852" s="10">
        <v>45842</v>
      </c>
      <c r="J852" s="11" t="s">
        <v>1124</v>
      </c>
      <c r="K852" s="9">
        <v>14</v>
      </c>
      <c r="L852" s="9" t="s">
        <v>1119</v>
      </c>
      <c r="M852" s="19">
        <v>4</v>
      </c>
      <c r="N852" s="9" t="s">
        <v>726</v>
      </c>
      <c r="O852" s="9">
        <v>4</v>
      </c>
      <c r="P852" s="9" t="s">
        <v>674</v>
      </c>
      <c r="Q852" t="s">
        <v>149</v>
      </c>
      <c r="R852" s="7" t="s">
        <v>646</v>
      </c>
      <c r="S852" s="11" t="s">
        <v>647</v>
      </c>
    </row>
    <row r="853" spans="1:19" hidden="1" x14ac:dyDescent="0.25">
      <c r="A853" s="6" t="s">
        <v>1174</v>
      </c>
      <c r="B853" s="258" t="s">
        <v>1044</v>
      </c>
      <c r="C853" s="190" t="s">
        <v>2142</v>
      </c>
      <c r="D853" s="8">
        <v>1</v>
      </c>
      <c r="F853" s="7" t="s">
        <v>2984</v>
      </c>
      <c r="G853" s="21" t="s">
        <v>148</v>
      </c>
      <c r="H853" s="19">
        <v>115</v>
      </c>
      <c r="I853" s="10">
        <v>45842</v>
      </c>
      <c r="J853" s="11" t="s">
        <v>1124</v>
      </c>
      <c r="K853" s="9">
        <v>14</v>
      </c>
      <c r="L853" s="9" t="s">
        <v>1119</v>
      </c>
      <c r="M853" s="19">
        <v>4</v>
      </c>
      <c r="N853" s="9" t="s">
        <v>726</v>
      </c>
      <c r="O853" s="9">
        <v>4</v>
      </c>
      <c r="P853" s="9" t="s">
        <v>674</v>
      </c>
      <c r="Q853" t="s">
        <v>149</v>
      </c>
      <c r="R853" s="7" t="s">
        <v>646</v>
      </c>
      <c r="S853" s="11" t="s">
        <v>647</v>
      </c>
    </row>
    <row r="854" spans="1:19" hidden="1" x14ac:dyDescent="0.25">
      <c r="A854" s="6" t="s">
        <v>1174</v>
      </c>
      <c r="B854" s="258" t="s">
        <v>1044</v>
      </c>
      <c r="C854" s="190" t="s">
        <v>2143</v>
      </c>
      <c r="D854" s="8">
        <v>1</v>
      </c>
      <c r="E854" s="11">
        <v>7</v>
      </c>
      <c r="F854" s="7" t="s">
        <v>2985</v>
      </c>
      <c r="G854" s="21" t="s">
        <v>148</v>
      </c>
      <c r="H854" s="19">
        <v>115</v>
      </c>
      <c r="I854" s="10">
        <v>45826</v>
      </c>
      <c r="J854" s="11" t="s">
        <v>1118</v>
      </c>
      <c r="K854" s="9">
        <v>21</v>
      </c>
      <c r="L854" s="9" t="s">
        <v>1119</v>
      </c>
      <c r="M854" s="19">
        <v>2</v>
      </c>
      <c r="N854" s="9" t="s">
        <v>726</v>
      </c>
      <c r="O854" s="9">
        <v>2</v>
      </c>
      <c r="P854" s="9" t="s">
        <v>672</v>
      </c>
      <c r="Q854" t="s">
        <v>149</v>
      </c>
      <c r="R854" s="7" t="s">
        <v>646</v>
      </c>
      <c r="S854" s="11" t="s">
        <v>647</v>
      </c>
    </row>
    <row r="855" spans="1:19" hidden="1" x14ac:dyDescent="0.25">
      <c r="A855" s="6" t="s">
        <v>1174</v>
      </c>
      <c r="B855" s="258" t="s">
        <v>1044</v>
      </c>
      <c r="C855" s="190" t="s">
        <v>2144</v>
      </c>
      <c r="D855" s="8">
        <v>1</v>
      </c>
      <c r="E855" s="11">
        <v>3</v>
      </c>
      <c r="F855" s="7" t="s">
        <v>2986</v>
      </c>
      <c r="G855" s="21" t="s">
        <v>148</v>
      </c>
      <c r="H855" s="19">
        <v>115</v>
      </c>
      <c r="I855" s="10">
        <v>45818</v>
      </c>
      <c r="J855" s="11" t="s">
        <v>1120</v>
      </c>
      <c r="K855" s="9">
        <v>17</v>
      </c>
      <c r="L855" s="9" t="s">
        <v>1119</v>
      </c>
      <c r="M855" s="19">
        <v>3</v>
      </c>
      <c r="N855" s="9" t="s">
        <v>726</v>
      </c>
      <c r="O855" s="9">
        <v>3</v>
      </c>
      <c r="P855" s="9" t="s">
        <v>673</v>
      </c>
      <c r="Q855" t="s">
        <v>149</v>
      </c>
      <c r="R855" s="7" t="s">
        <v>646</v>
      </c>
      <c r="S855" s="11" t="s">
        <v>647</v>
      </c>
    </row>
    <row r="856" spans="1:19" hidden="1" x14ac:dyDescent="0.25">
      <c r="A856" s="6" t="s">
        <v>1174</v>
      </c>
      <c r="B856" s="258" t="s">
        <v>1044</v>
      </c>
      <c r="C856" s="190" t="s">
        <v>2145</v>
      </c>
      <c r="E856" s="11">
        <v>2</v>
      </c>
      <c r="F856" s="7" t="s">
        <v>2987</v>
      </c>
      <c r="G856" s="21" t="s">
        <v>148</v>
      </c>
      <c r="H856" s="19">
        <v>115</v>
      </c>
      <c r="I856" s="10">
        <v>45828</v>
      </c>
      <c r="J856" s="11" t="s">
        <v>1143</v>
      </c>
      <c r="K856" s="9">
        <v>2</v>
      </c>
      <c r="L856" s="9" t="s">
        <v>1122</v>
      </c>
      <c r="M856" s="19">
        <v>2</v>
      </c>
      <c r="N856" s="9" t="s">
        <v>726</v>
      </c>
      <c r="O856" s="9">
        <v>2</v>
      </c>
      <c r="P856" s="9" t="s">
        <v>672</v>
      </c>
      <c r="Q856" t="s">
        <v>149</v>
      </c>
      <c r="R856" s="7" t="s">
        <v>646</v>
      </c>
      <c r="S856" s="11" t="s">
        <v>647</v>
      </c>
    </row>
    <row r="857" spans="1:19" hidden="1" x14ac:dyDescent="0.25">
      <c r="A857" s="6" t="s">
        <v>1174</v>
      </c>
      <c r="B857" s="258" t="s">
        <v>1044</v>
      </c>
      <c r="C857" s="190" t="s">
        <v>2146</v>
      </c>
      <c r="E857" s="11">
        <v>12</v>
      </c>
      <c r="F857" s="7" t="s">
        <v>2988</v>
      </c>
      <c r="G857" s="21" t="s">
        <v>148</v>
      </c>
      <c r="H857" s="19">
        <v>115</v>
      </c>
      <c r="I857" s="10">
        <v>45826</v>
      </c>
      <c r="J857" s="11" t="s">
        <v>1120</v>
      </c>
      <c r="K857" s="9">
        <v>12</v>
      </c>
      <c r="L857" s="9" t="s">
        <v>1119</v>
      </c>
      <c r="M857" s="19">
        <v>3</v>
      </c>
      <c r="N857" s="9" t="s">
        <v>726</v>
      </c>
      <c r="O857" s="9">
        <v>3</v>
      </c>
      <c r="P857" s="9" t="s">
        <v>673</v>
      </c>
      <c r="Q857" t="s">
        <v>149</v>
      </c>
      <c r="R857" s="7" t="s">
        <v>646</v>
      </c>
      <c r="S857" s="11" t="s">
        <v>647</v>
      </c>
    </row>
    <row r="858" spans="1:19" hidden="1" x14ac:dyDescent="0.25">
      <c r="A858" s="6" t="s">
        <v>1174</v>
      </c>
      <c r="B858" s="258" t="s">
        <v>1044</v>
      </c>
      <c r="C858" s="190" t="s">
        <v>2147</v>
      </c>
      <c r="E858" s="11">
        <v>11</v>
      </c>
      <c r="F858" s="7" t="s">
        <v>2989</v>
      </c>
      <c r="G858" s="21" t="s">
        <v>148</v>
      </c>
      <c r="H858" s="19">
        <v>120</v>
      </c>
      <c r="I858" s="10">
        <v>45826</v>
      </c>
      <c r="J858" s="11" t="s">
        <v>1120</v>
      </c>
      <c r="K858" s="9">
        <v>11</v>
      </c>
      <c r="L858" s="9" t="s">
        <v>1119</v>
      </c>
      <c r="M858" s="19">
        <v>3</v>
      </c>
      <c r="N858" s="9" t="s">
        <v>726</v>
      </c>
      <c r="O858" s="9">
        <v>3</v>
      </c>
      <c r="P858" s="9" t="s">
        <v>673</v>
      </c>
      <c r="Q858" t="s">
        <v>149</v>
      </c>
      <c r="R858" s="7" t="s">
        <v>648</v>
      </c>
      <c r="S858" s="11" t="s">
        <v>649</v>
      </c>
    </row>
    <row r="859" spans="1:19" hidden="1" x14ac:dyDescent="0.25">
      <c r="A859" s="6" t="s">
        <v>1174</v>
      </c>
      <c r="B859" s="258" t="s">
        <v>1044</v>
      </c>
      <c r="C859" s="190" t="s">
        <v>2148</v>
      </c>
      <c r="D859" s="8">
        <v>1</v>
      </c>
      <c r="E859" s="11">
        <v>5</v>
      </c>
      <c r="F859" s="7" t="s">
        <v>2990</v>
      </c>
      <c r="G859" s="21" t="s">
        <v>148</v>
      </c>
      <c r="H859" s="19">
        <v>115</v>
      </c>
      <c r="I859" s="10">
        <v>45839</v>
      </c>
      <c r="J859" s="11" t="s">
        <v>1120</v>
      </c>
      <c r="K859" s="9">
        <v>19</v>
      </c>
      <c r="L859" s="9" t="s">
        <v>1119</v>
      </c>
      <c r="M859" s="19">
        <v>3</v>
      </c>
      <c r="N859" s="9" t="s">
        <v>726</v>
      </c>
      <c r="O859" s="9">
        <v>3</v>
      </c>
      <c r="P859" s="9" t="s">
        <v>673</v>
      </c>
      <c r="Q859" t="s">
        <v>149</v>
      </c>
      <c r="R859" s="7" t="s">
        <v>646</v>
      </c>
      <c r="S859" s="11" t="s">
        <v>647</v>
      </c>
    </row>
    <row r="860" spans="1:19" hidden="1" x14ac:dyDescent="0.25">
      <c r="A860" s="6" t="s">
        <v>1174</v>
      </c>
      <c r="B860" s="258" t="s">
        <v>1044</v>
      </c>
      <c r="C860" s="190" t="s">
        <v>2149</v>
      </c>
      <c r="E860" s="11">
        <v>8</v>
      </c>
      <c r="F860" s="7" t="s">
        <v>2991</v>
      </c>
      <c r="G860" s="21" t="s">
        <v>148</v>
      </c>
      <c r="H860" s="19">
        <v>115</v>
      </c>
      <c r="I860" s="10">
        <v>45838</v>
      </c>
      <c r="J860" s="11" t="s">
        <v>1125</v>
      </c>
      <c r="K860" s="9">
        <v>8</v>
      </c>
      <c r="L860" s="9" t="s">
        <v>1119</v>
      </c>
      <c r="M860" s="19">
        <v>6</v>
      </c>
      <c r="N860" s="9" t="s">
        <v>726</v>
      </c>
      <c r="O860" s="9">
        <v>6</v>
      </c>
      <c r="P860" s="9" t="s">
        <v>676</v>
      </c>
      <c r="Q860" t="s">
        <v>149</v>
      </c>
      <c r="R860" s="7" t="s">
        <v>646</v>
      </c>
      <c r="S860" s="11" t="s">
        <v>647</v>
      </c>
    </row>
    <row r="861" spans="1:19" hidden="1" x14ac:dyDescent="0.25">
      <c r="A861" s="6" t="s">
        <v>1174</v>
      </c>
      <c r="B861" s="258" t="s">
        <v>1044</v>
      </c>
      <c r="C861" s="190" t="s">
        <v>2150</v>
      </c>
      <c r="D861" s="8">
        <v>1</v>
      </c>
      <c r="F861" s="7" t="s">
        <v>2992</v>
      </c>
      <c r="G861" s="21" t="s">
        <v>148</v>
      </c>
      <c r="H861" s="19">
        <v>120</v>
      </c>
      <c r="I861" s="10">
        <v>45869</v>
      </c>
      <c r="J861" s="11" t="s">
        <v>1125</v>
      </c>
      <c r="K861" s="9">
        <v>14</v>
      </c>
      <c r="L861" s="9" t="s">
        <v>1119</v>
      </c>
      <c r="M861" s="19">
        <v>6</v>
      </c>
      <c r="N861" s="9" t="s">
        <v>726</v>
      </c>
      <c r="O861" s="9">
        <v>6</v>
      </c>
      <c r="P861" s="9" t="s">
        <v>676</v>
      </c>
      <c r="Q861" t="s">
        <v>149</v>
      </c>
      <c r="R861" s="7" t="s">
        <v>648</v>
      </c>
      <c r="S861" s="11" t="s">
        <v>649</v>
      </c>
    </row>
    <row r="862" spans="1:19" hidden="1" x14ac:dyDescent="0.25">
      <c r="A862" s="6" t="s">
        <v>1174</v>
      </c>
      <c r="B862" s="258" t="s">
        <v>1044</v>
      </c>
      <c r="C862" s="190" t="s">
        <v>2151</v>
      </c>
      <c r="E862" s="11">
        <v>3</v>
      </c>
      <c r="F862" s="7" t="s">
        <v>2993</v>
      </c>
      <c r="G862" s="21" t="s">
        <v>148</v>
      </c>
      <c r="H862" s="19">
        <v>78</v>
      </c>
      <c r="I862" s="10">
        <v>45869</v>
      </c>
      <c r="J862" s="11" t="s">
        <v>1135</v>
      </c>
      <c r="K862" s="9">
        <v>3</v>
      </c>
      <c r="L862" s="9" t="s">
        <v>1122</v>
      </c>
      <c r="M862" s="19">
        <v>7</v>
      </c>
      <c r="N862" s="9" t="s">
        <v>726</v>
      </c>
      <c r="O862" s="9" t="s">
        <v>1134</v>
      </c>
      <c r="P862" s="9" t="s">
        <v>677</v>
      </c>
      <c r="Q862" t="s">
        <v>149</v>
      </c>
      <c r="R862" s="7" t="s">
        <v>639</v>
      </c>
      <c r="S862" s="11" t="s">
        <v>697</v>
      </c>
    </row>
    <row r="863" spans="1:19" hidden="1" x14ac:dyDescent="0.25">
      <c r="A863" s="6" t="s">
        <v>1174</v>
      </c>
      <c r="B863" s="258" t="s">
        <v>1044</v>
      </c>
      <c r="C863" s="190" t="s">
        <v>2152</v>
      </c>
      <c r="D863" s="8">
        <v>4</v>
      </c>
      <c r="E863" s="11">
        <v>6</v>
      </c>
      <c r="F863" s="7" t="s">
        <v>2994</v>
      </c>
      <c r="G863" s="21" t="s">
        <v>27</v>
      </c>
      <c r="H863" s="19">
        <v>2306</v>
      </c>
      <c r="I863" s="10">
        <v>45840</v>
      </c>
      <c r="J863" s="11" t="s">
        <v>1143</v>
      </c>
      <c r="K863" s="9">
        <v>62</v>
      </c>
      <c r="L863" s="9" t="s">
        <v>1122</v>
      </c>
      <c r="M863" s="19">
        <v>2</v>
      </c>
      <c r="N863" s="9" t="s">
        <v>726</v>
      </c>
      <c r="O863" s="9">
        <v>2</v>
      </c>
      <c r="P863" s="9" t="s">
        <v>672</v>
      </c>
      <c r="Q863" t="s">
        <v>28</v>
      </c>
      <c r="R863" s="7" t="s">
        <v>689</v>
      </c>
      <c r="S863" s="11">
        <v>2306</v>
      </c>
    </row>
    <row r="864" spans="1:19" hidden="1" x14ac:dyDescent="0.25">
      <c r="A864" s="6" t="s">
        <v>1174</v>
      </c>
      <c r="B864" s="258" t="s">
        <v>1044</v>
      </c>
      <c r="C864" s="190" t="s">
        <v>2153</v>
      </c>
      <c r="E864" s="11">
        <v>1</v>
      </c>
      <c r="F864" s="7" t="s">
        <v>2995</v>
      </c>
      <c r="G864" s="21" t="s">
        <v>84</v>
      </c>
      <c r="H864" s="19">
        <v>36</v>
      </c>
      <c r="I864" s="10">
        <v>45870</v>
      </c>
      <c r="J864" s="11" t="s">
        <v>1153</v>
      </c>
      <c r="K864" s="9">
        <v>1</v>
      </c>
      <c r="L864" s="9" t="s">
        <v>1122</v>
      </c>
      <c r="M864" s="19">
        <v>8</v>
      </c>
      <c r="N864" s="9" t="s">
        <v>726</v>
      </c>
      <c r="O864" s="9" t="s">
        <v>1134</v>
      </c>
      <c r="P864" s="9" t="s">
        <v>677</v>
      </c>
      <c r="Q864" t="s">
        <v>85</v>
      </c>
      <c r="R864" s="7" t="s">
        <v>486</v>
      </c>
      <c r="S864" s="11" t="s">
        <v>487</v>
      </c>
    </row>
    <row r="865" spans="1:20" hidden="1" x14ac:dyDescent="0.25">
      <c r="A865" s="6" t="s">
        <v>1174</v>
      </c>
      <c r="B865" s="258" t="s">
        <v>1044</v>
      </c>
      <c r="C865" s="190" t="s">
        <v>2154</v>
      </c>
      <c r="E865" s="11">
        <v>9</v>
      </c>
      <c r="F865" s="7" t="s">
        <v>2996</v>
      </c>
      <c r="G865" s="21" t="s">
        <v>154</v>
      </c>
      <c r="H865" s="19">
        <v>12</v>
      </c>
      <c r="I865" s="10">
        <v>45862</v>
      </c>
      <c r="J865" s="11" t="s">
        <v>1124</v>
      </c>
      <c r="K865" s="9">
        <v>9</v>
      </c>
      <c r="L865" s="9" t="s">
        <v>1119</v>
      </c>
      <c r="M865" s="19">
        <v>4</v>
      </c>
      <c r="N865" s="9" t="s">
        <v>726</v>
      </c>
      <c r="O865" s="9">
        <v>4</v>
      </c>
      <c r="P865" s="9" t="s">
        <v>674</v>
      </c>
      <c r="Q865" t="s">
        <v>155</v>
      </c>
      <c r="R865" s="7" t="s">
        <v>530</v>
      </c>
      <c r="S865" s="11" t="s">
        <v>531</v>
      </c>
    </row>
    <row r="866" spans="1:20" hidden="1" x14ac:dyDescent="0.25">
      <c r="A866" s="6" t="s">
        <v>1174</v>
      </c>
      <c r="B866" s="258" t="s">
        <v>1044</v>
      </c>
      <c r="C866" s="190" t="s">
        <v>2155</v>
      </c>
      <c r="D866" s="8">
        <v>1</v>
      </c>
      <c r="E866" s="11">
        <v>1</v>
      </c>
      <c r="F866" s="7" t="s">
        <v>2997</v>
      </c>
      <c r="G866" s="21" t="s">
        <v>154</v>
      </c>
      <c r="H866" s="19">
        <v>12</v>
      </c>
      <c r="I866" s="10">
        <v>45862</v>
      </c>
      <c r="J866" s="11" t="s">
        <v>1125</v>
      </c>
      <c r="K866" s="9">
        <v>15</v>
      </c>
      <c r="L866" s="9" t="s">
        <v>1119</v>
      </c>
      <c r="M866" s="19">
        <v>6</v>
      </c>
      <c r="N866" s="9" t="s">
        <v>726</v>
      </c>
      <c r="O866" s="9">
        <v>6</v>
      </c>
      <c r="P866" s="9" t="s">
        <v>676</v>
      </c>
      <c r="Q866" t="s">
        <v>155</v>
      </c>
      <c r="R866" s="7" t="s">
        <v>530</v>
      </c>
      <c r="S866" s="11" t="s">
        <v>531</v>
      </c>
    </row>
    <row r="867" spans="1:20" hidden="1" x14ac:dyDescent="0.25">
      <c r="A867" s="6" t="s">
        <v>1174</v>
      </c>
      <c r="B867" s="258" t="s">
        <v>1044</v>
      </c>
      <c r="C867" s="190" t="s">
        <v>2156</v>
      </c>
      <c r="E867" s="11">
        <v>7</v>
      </c>
      <c r="F867" s="7" t="s">
        <v>2998</v>
      </c>
      <c r="G867" s="21" t="s">
        <v>154</v>
      </c>
      <c r="H867" s="19">
        <v>12</v>
      </c>
      <c r="I867" s="10">
        <v>45825</v>
      </c>
      <c r="J867" s="11" t="s">
        <v>1133</v>
      </c>
      <c r="K867" s="9">
        <v>7</v>
      </c>
      <c r="L867" s="9" t="s">
        <v>1119</v>
      </c>
      <c r="M867" s="19">
        <v>7</v>
      </c>
      <c r="N867" s="9" t="s">
        <v>726</v>
      </c>
      <c r="O867" s="9" t="s">
        <v>1134</v>
      </c>
      <c r="P867" s="9" t="s">
        <v>677</v>
      </c>
      <c r="Q867" t="s">
        <v>155</v>
      </c>
      <c r="R867" s="7" t="s">
        <v>530</v>
      </c>
      <c r="S867" s="11" t="s">
        <v>531</v>
      </c>
    </row>
    <row r="868" spans="1:20" hidden="1" x14ac:dyDescent="0.25">
      <c r="A868" s="6" t="s">
        <v>1174</v>
      </c>
      <c r="B868" s="258" t="s">
        <v>1044</v>
      </c>
      <c r="C868" s="190" t="s">
        <v>2157</v>
      </c>
      <c r="E868" s="11">
        <v>2</v>
      </c>
      <c r="F868" s="7" t="s">
        <v>2999</v>
      </c>
      <c r="G868" s="21" t="s">
        <v>154</v>
      </c>
      <c r="H868" s="19">
        <v>12</v>
      </c>
      <c r="I868" s="10">
        <v>45826</v>
      </c>
      <c r="J868" s="11" t="s">
        <v>1123</v>
      </c>
      <c r="K868" s="9">
        <v>2</v>
      </c>
      <c r="L868" s="9" t="s">
        <v>1119</v>
      </c>
      <c r="M868" s="19">
        <v>5</v>
      </c>
      <c r="N868" s="9" t="s">
        <v>726</v>
      </c>
      <c r="O868" s="9">
        <v>5</v>
      </c>
      <c r="P868" s="9" t="s">
        <v>675</v>
      </c>
      <c r="Q868" t="s">
        <v>155</v>
      </c>
      <c r="R868" s="7" t="s">
        <v>530</v>
      </c>
      <c r="S868" s="11" t="s">
        <v>531</v>
      </c>
    </row>
    <row r="869" spans="1:20" hidden="1" x14ac:dyDescent="0.25">
      <c r="A869" s="6" t="s">
        <v>1174</v>
      </c>
      <c r="B869" s="258" t="s">
        <v>1044</v>
      </c>
      <c r="C869" s="190" t="s">
        <v>2158</v>
      </c>
      <c r="E869" s="11">
        <v>2</v>
      </c>
      <c r="F869" s="7" t="s">
        <v>3000</v>
      </c>
      <c r="G869" s="21" t="s">
        <v>154</v>
      </c>
      <c r="H869" s="19">
        <v>12</v>
      </c>
      <c r="I869" s="10">
        <v>45826</v>
      </c>
      <c r="J869" s="11" t="s">
        <v>1125</v>
      </c>
      <c r="K869" s="9">
        <v>2</v>
      </c>
      <c r="L869" s="9" t="s">
        <v>1119</v>
      </c>
      <c r="M869" s="19">
        <v>6</v>
      </c>
      <c r="N869" s="9" t="s">
        <v>726</v>
      </c>
      <c r="O869" s="9">
        <v>6</v>
      </c>
      <c r="P869" s="9" t="s">
        <v>676</v>
      </c>
      <c r="Q869" t="s">
        <v>155</v>
      </c>
      <c r="R869" s="7" t="s">
        <v>530</v>
      </c>
      <c r="S869" s="11" t="s">
        <v>531</v>
      </c>
    </row>
    <row r="870" spans="1:20" hidden="1" x14ac:dyDescent="0.25">
      <c r="A870" s="6" t="s">
        <v>1174</v>
      </c>
      <c r="B870" s="258" t="s">
        <v>1044</v>
      </c>
      <c r="C870" s="190" t="s">
        <v>2159</v>
      </c>
      <c r="D870" s="8">
        <v>1</v>
      </c>
      <c r="E870" s="11">
        <v>6</v>
      </c>
      <c r="F870" s="7" t="s">
        <v>3001</v>
      </c>
      <c r="G870" s="21" t="s">
        <v>188</v>
      </c>
      <c r="H870" s="19">
        <v>2</v>
      </c>
      <c r="I870" s="10">
        <v>45833</v>
      </c>
      <c r="J870" s="11" t="s">
        <v>1126</v>
      </c>
      <c r="K870" s="9">
        <v>20</v>
      </c>
      <c r="L870" s="9" t="s">
        <v>1119</v>
      </c>
      <c r="M870" s="19">
        <v>1</v>
      </c>
      <c r="N870" s="9" t="s">
        <v>726</v>
      </c>
      <c r="O870" s="9">
        <v>1</v>
      </c>
      <c r="P870" s="9" t="s">
        <v>671</v>
      </c>
      <c r="Q870" t="s">
        <v>189</v>
      </c>
      <c r="R870" s="7" t="s">
        <v>751</v>
      </c>
      <c r="S870" s="11">
        <v>2</v>
      </c>
    </row>
    <row r="871" spans="1:20" hidden="1" x14ac:dyDescent="0.25">
      <c r="A871" s="6" t="s">
        <v>1174</v>
      </c>
      <c r="B871" s="8" t="s">
        <v>1040</v>
      </c>
      <c r="C871" s="190" t="s">
        <v>2160</v>
      </c>
      <c r="D871" s="8">
        <v>12</v>
      </c>
      <c r="F871" s="7" t="s">
        <v>3002</v>
      </c>
      <c r="G871" s="21" t="s">
        <v>355</v>
      </c>
      <c r="H871" s="19">
        <v>3508</v>
      </c>
      <c r="I871" s="10">
        <v>45818</v>
      </c>
      <c r="J871" s="11" t="s">
        <v>1120</v>
      </c>
      <c r="K871" s="9">
        <v>168</v>
      </c>
      <c r="L871" s="9" t="s">
        <v>1119</v>
      </c>
      <c r="M871" s="19">
        <v>3</v>
      </c>
      <c r="N871" s="9" t="s">
        <v>726</v>
      </c>
      <c r="O871" s="9">
        <v>3</v>
      </c>
      <c r="P871" s="9" t="s">
        <v>673</v>
      </c>
      <c r="Q871" t="s">
        <v>356</v>
      </c>
      <c r="R871" s="7" t="s">
        <v>615</v>
      </c>
      <c r="S871" s="11" t="s">
        <v>616</v>
      </c>
    </row>
    <row r="872" spans="1:20" hidden="1" x14ac:dyDescent="0.25">
      <c r="A872" s="6" t="s">
        <v>1174</v>
      </c>
      <c r="B872" s="258" t="s">
        <v>1040</v>
      </c>
      <c r="C872" s="190" t="s">
        <v>1286</v>
      </c>
      <c r="E872" s="11">
        <v>7</v>
      </c>
      <c r="F872" s="7" t="s">
        <v>1327</v>
      </c>
      <c r="G872" s="21" t="s">
        <v>355</v>
      </c>
      <c r="H872" s="19">
        <v>3500</v>
      </c>
      <c r="I872" s="10">
        <v>45813</v>
      </c>
      <c r="J872" s="11" t="s">
        <v>1123</v>
      </c>
      <c r="K872" s="9">
        <v>7</v>
      </c>
      <c r="L872" s="9" t="s">
        <v>1119</v>
      </c>
      <c r="M872" s="19">
        <v>5</v>
      </c>
      <c r="N872" s="9" t="s">
        <v>726</v>
      </c>
      <c r="O872" s="9">
        <v>5</v>
      </c>
      <c r="P872" s="9" t="s">
        <v>675</v>
      </c>
      <c r="Q872" t="s">
        <v>356</v>
      </c>
      <c r="R872" s="7" t="s">
        <v>613</v>
      </c>
      <c r="S872" s="11" t="s">
        <v>614</v>
      </c>
    </row>
    <row r="873" spans="1:20" hidden="1" x14ac:dyDescent="0.25">
      <c r="A873" s="6" t="s">
        <v>1174</v>
      </c>
      <c r="B873" s="258" t="s">
        <v>1040</v>
      </c>
      <c r="C873" s="190" t="s">
        <v>2161</v>
      </c>
      <c r="D873" s="8">
        <v>1</v>
      </c>
      <c r="E873" s="11">
        <v>7</v>
      </c>
      <c r="F873" s="7" t="s">
        <v>3003</v>
      </c>
      <c r="G873" s="21" t="s">
        <v>144</v>
      </c>
      <c r="H873" s="19">
        <v>129</v>
      </c>
      <c r="I873" s="10">
        <v>45820</v>
      </c>
      <c r="J873" s="11" t="s">
        <v>1118</v>
      </c>
      <c r="K873" s="9">
        <v>21</v>
      </c>
      <c r="L873" s="9" t="s">
        <v>1119</v>
      </c>
      <c r="M873" s="19">
        <v>2</v>
      </c>
      <c r="N873" s="9" t="s">
        <v>726</v>
      </c>
      <c r="O873" s="9">
        <v>2</v>
      </c>
      <c r="P873" s="9" t="s">
        <v>672</v>
      </c>
      <c r="Q873" t="s">
        <v>145</v>
      </c>
      <c r="R873" s="7" t="s">
        <v>490</v>
      </c>
      <c r="S873" s="11" t="s">
        <v>491</v>
      </c>
    </row>
    <row r="874" spans="1:20" hidden="1" x14ac:dyDescent="0.25">
      <c r="A874" s="6" t="s">
        <v>1174</v>
      </c>
      <c r="B874" s="258" t="s">
        <v>1040</v>
      </c>
      <c r="C874" s="190" t="s">
        <v>2162</v>
      </c>
      <c r="E874" s="11">
        <v>11</v>
      </c>
      <c r="F874" s="7" t="s">
        <v>3004</v>
      </c>
      <c r="G874" s="21" t="s">
        <v>355</v>
      </c>
      <c r="H874" s="19">
        <v>3407</v>
      </c>
      <c r="I874" s="10">
        <v>45842</v>
      </c>
      <c r="J874" s="11" t="s">
        <v>1120</v>
      </c>
      <c r="K874" s="9">
        <v>11</v>
      </c>
      <c r="L874" s="9" t="s">
        <v>1119</v>
      </c>
      <c r="M874" s="19">
        <v>3</v>
      </c>
      <c r="N874" s="9" t="s">
        <v>726</v>
      </c>
      <c r="O874" s="9">
        <v>3</v>
      </c>
      <c r="P874" s="9" t="s">
        <v>673</v>
      </c>
      <c r="Q874" t="s">
        <v>356</v>
      </c>
      <c r="R874" s="7" t="s">
        <v>605</v>
      </c>
      <c r="S874" s="11" t="s">
        <v>606</v>
      </c>
    </row>
    <row r="875" spans="1:20" hidden="1" x14ac:dyDescent="0.25">
      <c r="A875" s="6" t="s">
        <v>1174</v>
      </c>
      <c r="B875" s="258" t="s">
        <v>1040</v>
      </c>
      <c r="C875" s="190" t="s">
        <v>2163</v>
      </c>
      <c r="D875" s="8">
        <v>1</v>
      </c>
      <c r="E875" s="11">
        <v>4</v>
      </c>
      <c r="F875" s="7" t="s">
        <v>2981</v>
      </c>
      <c r="G875" s="21" t="s">
        <v>355</v>
      </c>
      <c r="H875" s="19">
        <v>3407</v>
      </c>
      <c r="I875" s="10">
        <v>45841</v>
      </c>
      <c r="J875" s="11" t="s">
        <v>1120</v>
      </c>
      <c r="K875" s="9">
        <v>18</v>
      </c>
      <c r="L875" s="9" t="s">
        <v>1119</v>
      </c>
      <c r="M875" s="19">
        <v>3</v>
      </c>
      <c r="N875" s="9" t="s">
        <v>726</v>
      </c>
      <c r="O875" s="9">
        <v>3</v>
      </c>
      <c r="P875" s="9" t="s">
        <v>673</v>
      </c>
      <c r="Q875" t="s">
        <v>356</v>
      </c>
      <c r="R875" s="7" t="s">
        <v>605</v>
      </c>
      <c r="S875" s="11" t="s">
        <v>606</v>
      </c>
    </row>
    <row r="876" spans="1:20" hidden="1" x14ac:dyDescent="0.25">
      <c r="A876" s="6" t="s">
        <v>1174</v>
      </c>
      <c r="B876" s="258" t="s">
        <v>1040</v>
      </c>
      <c r="C876" s="190" t="s">
        <v>2164</v>
      </c>
      <c r="D876" s="8">
        <v>4</v>
      </c>
      <c r="E876" s="11">
        <v>2</v>
      </c>
      <c r="F876" s="7" t="s">
        <v>2981</v>
      </c>
      <c r="G876" s="21" t="s">
        <v>355</v>
      </c>
      <c r="H876" s="19">
        <v>3407</v>
      </c>
      <c r="I876" s="10">
        <v>45841</v>
      </c>
      <c r="J876" s="11" t="s">
        <v>1120</v>
      </c>
      <c r="K876" s="9">
        <v>58</v>
      </c>
      <c r="L876" s="9" t="s">
        <v>1119</v>
      </c>
      <c r="M876" s="19">
        <v>3</v>
      </c>
      <c r="N876" s="9" t="s">
        <v>726</v>
      </c>
      <c r="O876" s="9">
        <v>3</v>
      </c>
      <c r="P876" s="9" t="s">
        <v>673</v>
      </c>
      <c r="Q876" t="s">
        <v>356</v>
      </c>
      <c r="R876" s="7" t="s">
        <v>605</v>
      </c>
      <c r="S876" s="11" t="s">
        <v>606</v>
      </c>
    </row>
    <row r="877" spans="1:20" hidden="1" x14ac:dyDescent="0.25">
      <c r="A877" s="6" t="s">
        <v>882</v>
      </c>
      <c r="B877" s="258"/>
      <c r="F877" s="7" t="s">
        <v>882</v>
      </c>
      <c r="G877" s="21" t="s">
        <v>882</v>
      </c>
      <c r="H877" s="19" t="s">
        <v>882</v>
      </c>
      <c r="I877" s="10" t="s">
        <v>882</v>
      </c>
      <c r="J877" s="11" t="s">
        <v>882</v>
      </c>
      <c r="K877" s="9" t="s">
        <v>882</v>
      </c>
      <c r="L877" s="9" t="s">
        <v>882</v>
      </c>
      <c r="M877" s="19" t="s">
        <v>882</v>
      </c>
      <c r="N877" s="9" t="s">
        <v>882</v>
      </c>
      <c r="O877" s="9" t="s">
        <v>882</v>
      </c>
      <c r="P877" s="9" t="s">
        <v>882</v>
      </c>
      <c r="Q877" t="s">
        <v>882</v>
      </c>
      <c r="R877" s="7" t="s">
        <v>882</v>
      </c>
      <c r="S877" s="11" t="s">
        <v>882</v>
      </c>
    </row>
    <row r="878" spans="1:20" x14ac:dyDescent="0.25">
      <c r="A878" s="6" t="s">
        <v>1077</v>
      </c>
      <c r="B878" s="258" t="s">
        <v>1077</v>
      </c>
      <c r="C878" s="190" t="s">
        <v>1107</v>
      </c>
      <c r="D878" s="8">
        <v>3</v>
      </c>
      <c r="E878" s="11">
        <v>7</v>
      </c>
      <c r="F878" s="7" t="s">
        <v>1199</v>
      </c>
      <c r="G878" s="21" t="s">
        <v>50</v>
      </c>
      <c r="H878" s="19">
        <v>9312</v>
      </c>
      <c r="I878" s="10">
        <v>45727</v>
      </c>
      <c r="J878" s="11" t="s">
        <v>1166</v>
      </c>
      <c r="K878" s="9">
        <v>49</v>
      </c>
      <c r="L878" s="9" t="s">
        <v>1156</v>
      </c>
      <c r="M878" s="19">
        <v>4</v>
      </c>
      <c r="N878" s="9" t="s">
        <v>727</v>
      </c>
      <c r="O878" s="9">
        <v>4</v>
      </c>
      <c r="P878" s="9" t="s">
        <v>962</v>
      </c>
      <c r="Q878" t="s">
        <v>51</v>
      </c>
      <c r="R878" s="7" t="s">
        <v>864</v>
      </c>
      <c r="S878" s="11">
        <v>9312</v>
      </c>
      <c r="T878" s="7">
        <v>3</v>
      </c>
    </row>
    <row r="879" spans="1:20" x14ac:dyDescent="0.25">
      <c r="A879" s="6" t="s">
        <v>1077</v>
      </c>
      <c r="B879" s="258" t="s">
        <v>1077</v>
      </c>
      <c r="C879" s="190" t="s">
        <v>2171</v>
      </c>
      <c r="D879" s="8">
        <v>3</v>
      </c>
      <c r="E879" s="11">
        <v>7</v>
      </c>
      <c r="F879" s="7" t="s">
        <v>3011</v>
      </c>
      <c r="G879" s="21" t="s">
        <v>58</v>
      </c>
      <c r="H879" s="19">
        <v>2311</v>
      </c>
      <c r="I879" s="10">
        <v>45824</v>
      </c>
      <c r="J879" s="11" t="s">
        <v>1162</v>
      </c>
      <c r="K879" s="9">
        <v>49</v>
      </c>
      <c r="L879" s="9" t="s">
        <v>1156</v>
      </c>
      <c r="M879" s="19">
        <v>9</v>
      </c>
      <c r="N879" s="9" t="s">
        <v>727</v>
      </c>
      <c r="O879" s="9">
        <v>9</v>
      </c>
      <c r="P879" s="9" t="s">
        <v>681</v>
      </c>
      <c r="Q879" t="s">
        <v>59</v>
      </c>
      <c r="R879" s="7" t="s">
        <v>427</v>
      </c>
      <c r="S879" s="11" t="s">
        <v>797</v>
      </c>
      <c r="T879" s="7">
        <v>3</v>
      </c>
    </row>
    <row r="880" spans="1:20" x14ac:dyDescent="0.25">
      <c r="A880" s="6" t="s">
        <v>1077</v>
      </c>
      <c r="B880" s="258" t="s">
        <v>1077</v>
      </c>
      <c r="C880" s="190" t="s">
        <v>1084</v>
      </c>
      <c r="D880" s="8">
        <v>4</v>
      </c>
      <c r="F880" s="7" t="s">
        <v>1187</v>
      </c>
      <c r="G880" s="21" t="s">
        <v>84</v>
      </c>
      <c r="H880" s="19">
        <v>39</v>
      </c>
      <c r="I880" s="10">
        <v>45111</v>
      </c>
      <c r="J880" s="11" t="s">
        <v>1188</v>
      </c>
      <c r="K880" s="9">
        <v>56</v>
      </c>
      <c r="L880" s="9" t="s">
        <v>1158</v>
      </c>
      <c r="M880" s="19">
        <v>7</v>
      </c>
      <c r="N880" s="9" t="s">
        <v>727</v>
      </c>
      <c r="O880" s="9">
        <v>7</v>
      </c>
      <c r="P880" s="9" t="s">
        <v>919</v>
      </c>
      <c r="Q880" t="s">
        <v>85</v>
      </c>
      <c r="R880" s="7" t="s">
        <v>486</v>
      </c>
      <c r="S880" s="11" t="s">
        <v>487</v>
      </c>
      <c r="T880" s="7">
        <v>1</v>
      </c>
    </row>
    <row r="881" spans="1:20" x14ac:dyDescent="0.25">
      <c r="A881" s="6" t="s">
        <v>1077</v>
      </c>
      <c r="B881" s="258" t="s">
        <v>1077</v>
      </c>
      <c r="C881" s="190" t="s">
        <v>1098</v>
      </c>
      <c r="D881" s="8">
        <v>3</v>
      </c>
      <c r="F881" s="7" t="s">
        <v>1196</v>
      </c>
      <c r="G881" s="21" t="s">
        <v>84</v>
      </c>
      <c r="H881" s="19">
        <v>57</v>
      </c>
      <c r="I881" s="10">
        <v>45253</v>
      </c>
      <c r="J881" s="11" t="s">
        <v>1162</v>
      </c>
      <c r="K881" s="9">
        <v>42</v>
      </c>
      <c r="L881" s="9" t="s">
        <v>1156</v>
      </c>
      <c r="M881" s="19">
        <v>9</v>
      </c>
      <c r="N881" s="9" t="s">
        <v>727</v>
      </c>
      <c r="O881" s="9">
        <v>9</v>
      </c>
      <c r="P881" s="9" t="s">
        <v>681</v>
      </c>
      <c r="Q881" t="s">
        <v>85</v>
      </c>
      <c r="R881" s="7" t="s">
        <v>488</v>
      </c>
      <c r="S881" s="11" t="s">
        <v>489</v>
      </c>
      <c r="T881" s="7">
        <v>1</v>
      </c>
    </row>
    <row r="882" spans="1:20" x14ac:dyDescent="0.25">
      <c r="A882" s="6" t="s">
        <v>1077</v>
      </c>
      <c r="B882" s="258" t="s">
        <v>1077</v>
      </c>
      <c r="C882" s="190" t="s">
        <v>1087</v>
      </c>
      <c r="E882" s="11">
        <v>9</v>
      </c>
      <c r="F882" s="7" t="s">
        <v>1213</v>
      </c>
      <c r="G882" s="21" t="s">
        <v>84</v>
      </c>
      <c r="H882" s="19">
        <v>56</v>
      </c>
      <c r="I882" s="10">
        <v>45337</v>
      </c>
      <c r="J882" s="11" t="s">
        <v>1179</v>
      </c>
      <c r="K882" s="9">
        <v>9</v>
      </c>
      <c r="L882" s="9" t="s">
        <v>1158</v>
      </c>
      <c r="M882" s="19">
        <v>12</v>
      </c>
      <c r="N882" s="9" t="s">
        <v>727</v>
      </c>
      <c r="O882" s="9">
        <v>12</v>
      </c>
      <c r="P882" s="9" t="s">
        <v>679</v>
      </c>
      <c r="Q882" t="s">
        <v>85</v>
      </c>
      <c r="R882" s="7" t="s">
        <v>488</v>
      </c>
      <c r="S882" s="11" t="s">
        <v>489</v>
      </c>
      <c r="T882" s="7">
        <v>1</v>
      </c>
    </row>
    <row r="883" spans="1:20" x14ac:dyDescent="0.25">
      <c r="A883" s="6" t="s">
        <v>1077</v>
      </c>
      <c r="B883" s="258" t="s">
        <v>1077</v>
      </c>
      <c r="C883" s="190" t="s">
        <v>1331</v>
      </c>
      <c r="D883" s="8">
        <v>6</v>
      </c>
      <c r="F883" s="7" t="s">
        <v>1341</v>
      </c>
      <c r="G883" s="21" t="s">
        <v>84</v>
      </c>
      <c r="H883" s="19">
        <v>36</v>
      </c>
      <c r="I883" s="10">
        <v>45754</v>
      </c>
      <c r="J883" s="11" t="s">
        <v>1167</v>
      </c>
      <c r="K883" s="9">
        <v>84</v>
      </c>
      <c r="L883" s="9" t="s">
        <v>1156</v>
      </c>
      <c r="M883" s="19">
        <v>12</v>
      </c>
      <c r="N883" s="9" t="s">
        <v>727</v>
      </c>
      <c r="O883" s="9">
        <v>12</v>
      </c>
      <c r="P883" s="9" t="s">
        <v>679</v>
      </c>
      <c r="Q883" t="s">
        <v>85</v>
      </c>
      <c r="R883" s="7" t="s">
        <v>486</v>
      </c>
      <c r="S883" s="11" t="s">
        <v>487</v>
      </c>
      <c r="T883" s="7">
        <v>3</v>
      </c>
    </row>
    <row r="884" spans="1:20" x14ac:dyDescent="0.25">
      <c r="A884" s="6" t="s">
        <v>1077</v>
      </c>
      <c r="B884" s="258" t="s">
        <v>1077</v>
      </c>
      <c r="C884" s="190" t="s">
        <v>2181</v>
      </c>
      <c r="D884" s="8">
        <v>1</v>
      </c>
      <c r="F884" s="7" t="s">
        <v>3022</v>
      </c>
      <c r="G884" s="21" t="s">
        <v>84</v>
      </c>
      <c r="H884" s="19">
        <v>36</v>
      </c>
      <c r="I884" s="10">
        <v>45839</v>
      </c>
      <c r="J884" s="11" t="s">
        <v>3010</v>
      </c>
      <c r="K884" s="9">
        <v>14</v>
      </c>
      <c r="L884" s="9" t="s">
        <v>1156</v>
      </c>
      <c r="M884" s="19">
        <v>15</v>
      </c>
      <c r="N884" s="9" t="s">
        <v>727</v>
      </c>
      <c r="O884" s="9" t="s">
        <v>1128</v>
      </c>
      <c r="P884" s="9" t="s">
        <v>680</v>
      </c>
      <c r="Q884" t="s">
        <v>85</v>
      </c>
      <c r="R884" s="7" t="s">
        <v>486</v>
      </c>
      <c r="S884" s="11" t="s">
        <v>487</v>
      </c>
      <c r="T884" s="7">
        <v>4</v>
      </c>
    </row>
    <row r="885" spans="1:20" x14ac:dyDescent="0.25">
      <c r="A885" s="6" t="s">
        <v>1077</v>
      </c>
      <c r="B885" s="258" t="s">
        <v>1077</v>
      </c>
      <c r="C885" s="190" t="s">
        <v>2170</v>
      </c>
      <c r="D885" s="8">
        <v>2</v>
      </c>
      <c r="F885" s="7" t="s">
        <v>3009</v>
      </c>
      <c r="G885" s="21" t="s">
        <v>84</v>
      </c>
      <c r="H885" s="19">
        <v>36</v>
      </c>
      <c r="I885" s="10">
        <v>45840</v>
      </c>
      <c r="J885" s="11" t="s">
        <v>3010</v>
      </c>
      <c r="K885" s="9">
        <v>28</v>
      </c>
      <c r="L885" s="9" t="s">
        <v>1156</v>
      </c>
      <c r="M885" s="19">
        <v>15</v>
      </c>
      <c r="N885" s="9" t="s">
        <v>727</v>
      </c>
      <c r="O885" s="9" t="s">
        <v>1128</v>
      </c>
      <c r="P885" s="9" t="s">
        <v>680</v>
      </c>
      <c r="Q885" t="s">
        <v>85</v>
      </c>
      <c r="R885" s="7" t="s">
        <v>486</v>
      </c>
      <c r="S885" s="11" t="s">
        <v>487</v>
      </c>
      <c r="T885" s="7">
        <v>4</v>
      </c>
    </row>
    <row r="886" spans="1:20" x14ac:dyDescent="0.25">
      <c r="A886" s="6" t="s">
        <v>1077</v>
      </c>
      <c r="B886" s="258" t="s">
        <v>1077</v>
      </c>
      <c r="C886" s="190" t="s">
        <v>2180</v>
      </c>
      <c r="D886" s="8">
        <v>3</v>
      </c>
      <c r="F886" s="7" t="s">
        <v>3021</v>
      </c>
      <c r="G886" s="21" t="s">
        <v>138</v>
      </c>
      <c r="H886" s="19">
        <v>9308</v>
      </c>
      <c r="I886" s="10">
        <v>45862</v>
      </c>
      <c r="J886" s="11" t="s">
        <v>1306</v>
      </c>
      <c r="K886" s="9">
        <v>42</v>
      </c>
      <c r="L886" s="9" t="s">
        <v>1156</v>
      </c>
      <c r="M886" s="19">
        <v>11</v>
      </c>
      <c r="N886" s="9" t="s">
        <v>727</v>
      </c>
      <c r="O886" s="9">
        <v>11</v>
      </c>
      <c r="P886" s="9" t="s">
        <v>678</v>
      </c>
      <c r="Q886" t="s">
        <v>139</v>
      </c>
      <c r="R886" s="7" t="s">
        <v>763</v>
      </c>
      <c r="S886" s="11">
        <v>9308</v>
      </c>
      <c r="T886" s="7">
        <v>4</v>
      </c>
    </row>
    <row r="887" spans="1:20" x14ac:dyDescent="0.25">
      <c r="A887" s="6" t="s">
        <v>1077</v>
      </c>
      <c r="B887" s="258" t="s">
        <v>1077</v>
      </c>
      <c r="C887" s="190" t="s">
        <v>1088</v>
      </c>
      <c r="D887" s="8">
        <v>1</v>
      </c>
      <c r="E887" s="11">
        <v>7</v>
      </c>
      <c r="F887" s="7" t="s">
        <v>1190</v>
      </c>
      <c r="G887" s="21" t="s">
        <v>154</v>
      </c>
      <c r="H887" s="19">
        <v>18</v>
      </c>
      <c r="I887" s="10">
        <v>45058</v>
      </c>
      <c r="J887" s="11" t="s">
        <v>1191</v>
      </c>
      <c r="K887" s="9">
        <v>21</v>
      </c>
      <c r="L887" s="9" t="s">
        <v>1156</v>
      </c>
      <c r="M887" s="19">
        <v>6</v>
      </c>
      <c r="N887" s="9" t="s">
        <v>727</v>
      </c>
      <c r="O887" s="9">
        <v>6</v>
      </c>
      <c r="P887" s="9" t="s">
        <v>964</v>
      </c>
      <c r="Q887" t="s">
        <v>155</v>
      </c>
      <c r="R887" s="7" t="s">
        <v>532</v>
      </c>
      <c r="S887" s="11" t="s">
        <v>533</v>
      </c>
      <c r="T887" s="7">
        <v>1</v>
      </c>
    </row>
    <row r="888" spans="1:20" x14ac:dyDescent="0.25">
      <c r="A888" s="6" t="s">
        <v>1077</v>
      </c>
      <c r="B888" s="258" t="s">
        <v>1077</v>
      </c>
      <c r="C888" s="190" t="s">
        <v>1091</v>
      </c>
      <c r="D888" s="8">
        <v>3</v>
      </c>
      <c r="F888" s="7" t="s">
        <v>1227</v>
      </c>
      <c r="G888" s="21" t="s">
        <v>152</v>
      </c>
      <c r="H888" s="19">
        <v>238</v>
      </c>
      <c r="I888" s="10">
        <v>44965</v>
      </c>
      <c r="J888" s="11" t="s">
        <v>1161</v>
      </c>
      <c r="K888" s="9">
        <v>42</v>
      </c>
      <c r="L888" s="9" t="s">
        <v>1158</v>
      </c>
      <c r="M888" s="19">
        <v>11</v>
      </c>
      <c r="N888" s="9" t="s">
        <v>727</v>
      </c>
      <c r="O888" s="9">
        <v>11</v>
      </c>
      <c r="P888" s="9" t="s">
        <v>678</v>
      </c>
      <c r="Q888" t="s">
        <v>153</v>
      </c>
      <c r="R888" s="7" t="s">
        <v>512</v>
      </c>
      <c r="S888" s="11" t="s">
        <v>513</v>
      </c>
      <c r="T888" s="7">
        <v>1</v>
      </c>
    </row>
    <row r="889" spans="1:20" x14ac:dyDescent="0.25">
      <c r="A889" s="6" t="s">
        <v>1077</v>
      </c>
      <c r="B889" s="258" t="s">
        <v>1077</v>
      </c>
      <c r="C889" s="190" t="s">
        <v>1108</v>
      </c>
      <c r="D889" s="8">
        <v>1</v>
      </c>
      <c r="F889" s="7" t="s">
        <v>1222</v>
      </c>
      <c r="G889" s="21" t="s">
        <v>152</v>
      </c>
      <c r="H889" s="19">
        <v>238</v>
      </c>
      <c r="I889" s="10">
        <v>44994</v>
      </c>
      <c r="J889" s="11" t="s">
        <v>1167</v>
      </c>
      <c r="K889" s="9">
        <v>14</v>
      </c>
      <c r="L889" s="9" t="s">
        <v>1156</v>
      </c>
      <c r="M889" s="19">
        <v>12</v>
      </c>
      <c r="N889" s="9" t="s">
        <v>727</v>
      </c>
      <c r="O889" s="9">
        <v>12</v>
      </c>
      <c r="P889" s="9" t="s">
        <v>679</v>
      </c>
      <c r="Q889" t="s">
        <v>153</v>
      </c>
      <c r="R889" s="7" t="s">
        <v>512</v>
      </c>
      <c r="S889" s="11" t="s">
        <v>513</v>
      </c>
      <c r="T889" s="7">
        <v>1</v>
      </c>
    </row>
    <row r="890" spans="1:20" x14ac:dyDescent="0.25">
      <c r="A890" s="6" t="s">
        <v>1077</v>
      </c>
      <c r="B890" s="258" t="s">
        <v>1077</v>
      </c>
      <c r="C890" s="190" t="s">
        <v>1094</v>
      </c>
      <c r="E890" s="11">
        <v>5</v>
      </c>
      <c r="F890" s="7" t="s">
        <v>1215</v>
      </c>
      <c r="G890" s="21" t="s">
        <v>152</v>
      </c>
      <c r="H890" s="19">
        <v>281</v>
      </c>
      <c r="I890" s="10">
        <v>45404</v>
      </c>
      <c r="J890" s="11" t="s">
        <v>1204</v>
      </c>
      <c r="K890" s="9">
        <v>5</v>
      </c>
      <c r="L890" s="9" t="s">
        <v>1158</v>
      </c>
      <c r="M890" s="19">
        <v>14</v>
      </c>
      <c r="N890" s="9" t="s">
        <v>727</v>
      </c>
      <c r="O890" s="9" t="s">
        <v>1128</v>
      </c>
      <c r="P890" s="9" t="s">
        <v>680</v>
      </c>
      <c r="Q890" t="s">
        <v>153</v>
      </c>
      <c r="R890" s="7" t="s">
        <v>522</v>
      </c>
      <c r="S890" s="11" t="s">
        <v>523</v>
      </c>
      <c r="T890" s="7">
        <v>1</v>
      </c>
    </row>
    <row r="891" spans="1:20" x14ac:dyDescent="0.25">
      <c r="A891" s="6" t="s">
        <v>1077</v>
      </c>
      <c r="B891" s="258" t="s">
        <v>1077</v>
      </c>
      <c r="C891" s="190" t="s">
        <v>1103</v>
      </c>
      <c r="E891" s="11">
        <v>11</v>
      </c>
      <c r="F891" s="7" t="s">
        <v>1194</v>
      </c>
      <c r="G891" s="21" t="s">
        <v>152</v>
      </c>
      <c r="H891" s="19">
        <v>290</v>
      </c>
      <c r="I891" s="10">
        <v>45504</v>
      </c>
      <c r="J891" s="11" t="s">
        <v>1179</v>
      </c>
      <c r="K891" s="9">
        <v>11</v>
      </c>
      <c r="L891" s="9" t="s">
        <v>1158</v>
      </c>
      <c r="M891" s="19">
        <v>12</v>
      </c>
      <c r="N891" s="9" t="s">
        <v>727</v>
      </c>
      <c r="O891" s="9">
        <v>12</v>
      </c>
      <c r="P891" s="9" t="s">
        <v>679</v>
      </c>
      <c r="Q891" t="s">
        <v>153</v>
      </c>
      <c r="R891" s="7" t="s">
        <v>524</v>
      </c>
      <c r="S891" s="11" t="s">
        <v>525</v>
      </c>
      <c r="T891" s="7">
        <v>2</v>
      </c>
    </row>
    <row r="892" spans="1:20" x14ac:dyDescent="0.25">
      <c r="A892" s="6" t="s">
        <v>1077</v>
      </c>
      <c r="B892" s="258" t="s">
        <v>1077</v>
      </c>
      <c r="C892" s="190" t="s">
        <v>1082</v>
      </c>
      <c r="D892" s="8">
        <v>12</v>
      </c>
      <c r="F892" s="7" t="s">
        <v>1217</v>
      </c>
      <c r="G892" s="21" t="s">
        <v>152</v>
      </c>
      <c r="H892" s="19">
        <v>2306</v>
      </c>
      <c r="I892" s="10">
        <v>45694</v>
      </c>
      <c r="J892" s="11" t="s">
        <v>1162</v>
      </c>
      <c r="K892" s="9">
        <v>168</v>
      </c>
      <c r="L892" s="9" t="s">
        <v>1156</v>
      </c>
      <c r="M892" s="19">
        <v>9</v>
      </c>
      <c r="N892" s="9" t="s">
        <v>727</v>
      </c>
      <c r="O892" s="9">
        <v>9</v>
      </c>
      <c r="P892" s="9" t="s">
        <v>681</v>
      </c>
      <c r="Q892" t="s">
        <v>153</v>
      </c>
      <c r="R892" s="7" t="s">
        <v>687</v>
      </c>
      <c r="S892" s="11">
        <v>2306</v>
      </c>
      <c r="T892" s="7">
        <v>3</v>
      </c>
    </row>
    <row r="893" spans="1:20" x14ac:dyDescent="0.25">
      <c r="A893" s="6" t="s">
        <v>1077</v>
      </c>
      <c r="B893" s="258" t="s">
        <v>1077</v>
      </c>
      <c r="C893" s="190" t="s">
        <v>1093</v>
      </c>
      <c r="D893" s="8">
        <v>1</v>
      </c>
      <c r="F893" s="7" t="s">
        <v>1218</v>
      </c>
      <c r="G893" s="21" t="s">
        <v>152</v>
      </c>
      <c r="H893" s="19">
        <v>2306</v>
      </c>
      <c r="I893" s="10">
        <v>45702</v>
      </c>
      <c r="J893" s="11" t="s">
        <v>1210</v>
      </c>
      <c r="K893" s="9">
        <v>14</v>
      </c>
      <c r="L893" s="9" t="s">
        <v>1158</v>
      </c>
      <c r="M893" s="19">
        <v>9</v>
      </c>
      <c r="N893" s="9" t="s">
        <v>727</v>
      </c>
      <c r="O893" s="9">
        <v>9</v>
      </c>
      <c r="P893" s="9" t="s">
        <v>681</v>
      </c>
      <c r="Q893" t="s">
        <v>153</v>
      </c>
      <c r="R893" s="7" t="s">
        <v>687</v>
      </c>
      <c r="S893" s="11">
        <v>2306</v>
      </c>
      <c r="T893" s="7">
        <v>2</v>
      </c>
    </row>
    <row r="894" spans="1:20" x14ac:dyDescent="0.25">
      <c r="A894" s="6" t="s">
        <v>1077</v>
      </c>
      <c r="B894" s="258" t="s">
        <v>1077</v>
      </c>
      <c r="C894" s="190" t="s">
        <v>1005</v>
      </c>
      <c r="D894" s="8">
        <v>3</v>
      </c>
      <c r="E894" s="11">
        <v>6</v>
      </c>
      <c r="F894" s="7" t="s">
        <v>1159</v>
      </c>
      <c r="G894" s="21" t="s">
        <v>152</v>
      </c>
      <c r="H894" s="19">
        <v>2306</v>
      </c>
      <c r="I894" s="10">
        <v>45729</v>
      </c>
      <c r="J894" s="11" t="s">
        <v>1160</v>
      </c>
      <c r="K894" s="9">
        <v>48</v>
      </c>
      <c r="L894" s="9" t="s">
        <v>1156</v>
      </c>
      <c r="M894" s="19">
        <v>10</v>
      </c>
      <c r="N894" s="9" t="s">
        <v>727</v>
      </c>
      <c r="O894" s="9">
        <v>10</v>
      </c>
      <c r="P894" s="9" t="s">
        <v>965</v>
      </c>
      <c r="Q894" t="s">
        <v>153</v>
      </c>
      <c r="R894" s="7" t="s">
        <v>687</v>
      </c>
      <c r="S894" s="11">
        <v>2306</v>
      </c>
      <c r="T894" s="7">
        <v>3</v>
      </c>
    </row>
    <row r="895" spans="1:20" x14ac:dyDescent="0.25">
      <c r="A895" s="6" t="s">
        <v>1077</v>
      </c>
      <c r="B895" s="258" t="s">
        <v>1077</v>
      </c>
      <c r="C895" s="190" t="s">
        <v>2166</v>
      </c>
      <c r="D895" s="8">
        <v>2</v>
      </c>
      <c r="F895" s="7" t="s">
        <v>1198</v>
      </c>
      <c r="G895" s="21" t="s">
        <v>182</v>
      </c>
      <c r="H895" s="19">
        <v>9</v>
      </c>
      <c r="I895" s="10">
        <v>44907</v>
      </c>
      <c r="J895" s="11" t="s">
        <v>1161</v>
      </c>
      <c r="K895" s="9">
        <v>28</v>
      </c>
      <c r="L895" s="9" t="s">
        <v>1158</v>
      </c>
      <c r="M895" s="19">
        <v>11</v>
      </c>
      <c r="N895" s="9" t="s">
        <v>727</v>
      </c>
      <c r="O895" s="9">
        <v>11</v>
      </c>
      <c r="P895" s="9" t="s">
        <v>678</v>
      </c>
      <c r="Q895" t="s">
        <v>183</v>
      </c>
      <c r="R895" s="7" t="s">
        <v>537</v>
      </c>
      <c r="S895" s="11" t="s">
        <v>538</v>
      </c>
      <c r="T895" s="7">
        <v>1</v>
      </c>
    </row>
    <row r="896" spans="1:20" x14ac:dyDescent="0.25">
      <c r="A896" s="6" t="s">
        <v>1077</v>
      </c>
      <c r="B896" s="258" t="s">
        <v>1077</v>
      </c>
      <c r="C896" s="190" t="s">
        <v>1078</v>
      </c>
      <c r="D896" s="8">
        <v>2</v>
      </c>
      <c r="F896" s="7" t="s">
        <v>1189</v>
      </c>
      <c r="G896" s="21" t="s">
        <v>182</v>
      </c>
      <c r="H896" s="19">
        <v>5</v>
      </c>
      <c r="I896" s="10">
        <v>44911</v>
      </c>
      <c r="J896" s="11" t="s">
        <v>1179</v>
      </c>
      <c r="K896" s="9">
        <v>28</v>
      </c>
      <c r="L896" s="9" t="s">
        <v>1158</v>
      </c>
      <c r="M896" s="19">
        <v>12</v>
      </c>
      <c r="N896" s="9" t="s">
        <v>727</v>
      </c>
      <c r="O896" s="9">
        <v>12</v>
      </c>
      <c r="P896" s="9" t="s">
        <v>679</v>
      </c>
      <c r="Q896" t="s">
        <v>183</v>
      </c>
      <c r="R896" s="7" t="s">
        <v>537</v>
      </c>
      <c r="S896" s="11" t="s">
        <v>538</v>
      </c>
      <c r="T896" s="7">
        <v>0.1</v>
      </c>
    </row>
    <row r="897" spans="1:20" x14ac:dyDescent="0.25">
      <c r="A897" s="6" t="s">
        <v>1077</v>
      </c>
      <c r="B897" s="258" t="s">
        <v>1077</v>
      </c>
      <c r="C897" s="190" t="s">
        <v>1079</v>
      </c>
      <c r="D897" s="8">
        <v>1</v>
      </c>
      <c r="F897" s="7" t="s">
        <v>1219</v>
      </c>
      <c r="G897" s="21" t="s">
        <v>182</v>
      </c>
      <c r="H897" s="19">
        <v>5</v>
      </c>
      <c r="I897" s="10">
        <v>44931</v>
      </c>
      <c r="J897" s="11" t="s">
        <v>1161</v>
      </c>
      <c r="K897" s="9">
        <v>14</v>
      </c>
      <c r="L897" s="9" t="s">
        <v>1158</v>
      </c>
      <c r="M897" s="19">
        <v>11</v>
      </c>
      <c r="N897" s="9" t="s">
        <v>727</v>
      </c>
      <c r="O897" s="9">
        <v>11</v>
      </c>
      <c r="P897" s="9" t="s">
        <v>678</v>
      </c>
      <c r="Q897" t="s">
        <v>183</v>
      </c>
      <c r="R897" s="7" t="s">
        <v>537</v>
      </c>
      <c r="S897" s="11" t="s">
        <v>538</v>
      </c>
      <c r="T897" s="7">
        <v>0.1</v>
      </c>
    </row>
    <row r="898" spans="1:20" x14ac:dyDescent="0.25">
      <c r="A898" s="6" t="s">
        <v>1077</v>
      </c>
      <c r="B898" s="258" t="s">
        <v>1077</v>
      </c>
      <c r="C898" s="190" t="s">
        <v>1329</v>
      </c>
      <c r="D898" s="8">
        <v>3</v>
      </c>
      <c r="F898" s="7" t="s">
        <v>1339</v>
      </c>
      <c r="G898" s="21" t="s">
        <v>182</v>
      </c>
      <c r="H898" s="19">
        <v>9308</v>
      </c>
      <c r="I898" s="10">
        <v>45741</v>
      </c>
      <c r="J898" s="11" t="s">
        <v>1164</v>
      </c>
      <c r="K898" s="9">
        <v>42</v>
      </c>
      <c r="L898" s="9" t="s">
        <v>1156</v>
      </c>
      <c r="M898" s="19">
        <v>7</v>
      </c>
      <c r="N898" s="9" t="s">
        <v>727</v>
      </c>
      <c r="O898" s="9">
        <v>7</v>
      </c>
      <c r="P898" s="9" t="s">
        <v>919</v>
      </c>
      <c r="Q898" t="s">
        <v>183</v>
      </c>
      <c r="R898" s="7" t="s">
        <v>863</v>
      </c>
      <c r="S898" s="11">
        <v>9308</v>
      </c>
      <c r="T898" s="7">
        <v>3</v>
      </c>
    </row>
    <row r="899" spans="1:20" x14ac:dyDescent="0.25">
      <c r="A899" s="6" t="s">
        <v>1077</v>
      </c>
      <c r="B899" s="258" t="s">
        <v>1077</v>
      </c>
      <c r="C899" s="190" t="s">
        <v>1257</v>
      </c>
      <c r="D899" s="8">
        <v>2</v>
      </c>
      <c r="F899" s="7" t="s">
        <v>1303</v>
      </c>
      <c r="G899" s="21" t="s">
        <v>182</v>
      </c>
      <c r="H899" s="19">
        <v>9312</v>
      </c>
      <c r="I899" s="10">
        <v>45811</v>
      </c>
      <c r="J899" s="11" t="s">
        <v>1188</v>
      </c>
      <c r="K899" s="9">
        <v>28</v>
      </c>
      <c r="L899" s="9" t="s">
        <v>1158</v>
      </c>
      <c r="M899" s="19">
        <v>7</v>
      </c>
      <c r="N899" s="9" t="s">
        <v>727</v>
      </c>
      <c r="O899" s="9">
        <v>7</v>
      </c>
      <c r="P899" s="9" t="s">
        <v>919</v>
      </c>
      <c r="Q899" t="s">
        <v>183</v>
      </c>
      <c r="R899" s="7" t="s">
        <v>866</v>
      </c>
      <c r="S899" s="11">
        <v>9312</v>
      </c>
      <c r="T899" s="7">
        <v>3</v>
      </c>
    </row>
    <row r="900" spans="1:20" x14ac:dyDescent="0.25">
      <c r="A900" s="6" t="s">
        <v>1077</v>
      </c>
      <c r="B900" s="258" t="s">
        <v>1077</v>
      </c>
      <c r="C900" s="190" t="s">
        <v>2169</v>
      </c>
      <c r="D900" s="8">
        <v>12</v>
      </c>
      <c r="F900" s="7" t="s">
        <v>3008</v>
      </c>
      <c r="G900" s="21" t="s">
        <v>182</v>
      </c>
      <c r="H900" s="19">
        <v>9312</v>
      </c>
      <c r="I900" s="10">
        <v>45839</v>
      </c>
      <c r="J900" s="11" t="s">
        <v>1182</v>
      </c>
      <c r="K900" s="9">
        <v>168</v>
      </c>
      <c r="L900" s="9" t="s">
        <v>1156</v>
      </c>
      <c r="M900" s="19">
        <v>8</v>
      </c>
      <c r="N900" s="9" t="s">
        <v>727</v>
      </c>
      <c r="O900" s="9">
        <v>8</v>
      </c>
      <c r="P900" s="9" t="s">
        <v>1116</v>
      </c>
      <c r="Q900" t="s">
        <v>183</v>
      </c>
      <c r="R900" s="7" t="s">
        <v>866</v>
      </c>
      <c r="S900" s="11">
        <v>9312</v>
      </c>
      <c r="T900" s="7">
        <v>4</v>
      </c>
    </row>
    <row r="901" spans="1:20" x14ac:dyDescent="0.25">
      <c r="A901" s="6" t="s">
        <v>1077</v>
      </c>
      <c r="B901" s="258" t="s">
        <v>1077</v>
      </c>
      <c r="C901" s="190" t="s">
        <v>2174</v>
      </c>
      <c r="D901" s="8">
        <v>3</v>
      </c>
      <c r="F901" s="7" t="s">
        <v>3014</v>
      </c>
      <c r="G901" s="21" t="s">
        <v>265</v>
      </c>
      <c r="H901" s="19">
        <v>91</v>
      </c>
      <c r="I901" s="10">
        <v>44824</v>
      </c>
      <c r="J901" s="11" t="s">
        <v>1214</v>
      </c>
      <c r="K901" s="9">
        <v>42</v>
      </c>
      <c r="L901" s="9" t="s">
        <v>1158</v>
      </c>
      <c r="M901" s="19">
        <v>2</v>
      </c>
      <c r="N901" s="9" t="s">
        <v>727</v>
      </c>
      <c r="O901" s="9">
        <v>2</v>
      </c>
      <c r="P901" s="9" t="s">
        <v>1114</v>
      </c>
      <c r="Q901" t="s">
        <v>266</v>
      </c>
      <c r="R901" s="7" t="s">
        <v>564</v>
      </c>
      <c r="S901" s="11" t="s">
        <v>565</v>
      </c>
      <c r="T901" s="7">
        <v>1</v>
      </c>
    </row>
    <row r="902" spans="1:20" x14ac:dyDescent="0.25">
      <c r="A902" s="6" t="s">
        <v>1077</v>
      </c>
      <c r="B902" s="258" t="s">
        <v>1077</v>
      </c>
      <c r="C902" s="190" t="s">
        <v>2177</v>
      </c>
      <c r="D902" s="8">
        <v>1</v>
      </c>
      <c r="E902" s="11">
        <v>5</v>
      </c>
      <c r="F902" s="7" t="s">
        <v>3018</v>
      </c>
      <c r="G902" s="21" t="s">
        <v>265</v>
      </c>
      <c r="H902" s="19">
        <v>137</v>
      </c>
      <c r="I902" s="10">
        <v>45548</v>
      </c>
      <c r="J902" s="11" t="s">
        <v>1210</v>
      </c>
      <c r="K902" s="9">
        <v>19</v>
      </c>
      <c r="L902" s="9" t="s">
        <v>1158</v>
      </c>
      <c r="M902" s="19">
        <v>9</v>
      </c>
      <c r="N902" s="9" t="s">
        <v>727</v>
      </c>
      <c r="O902" s="9">
        <v>9</v>
      </c>
      <c r="P902" s="9" t="s">
        <v>681</v>
      </c>
      <c r="Q902" t="s">
        <v>266</v>
      </c>
      <c r="R902" s="7" t="s">
        <v>570</v>
      </c>
      <c r="S902" s="11" t="s">
        <v>571</v>
      </c>
      <c r="T902" s="7">
        <v>3</v>
      </c>
    </row>
    <row r="903" spans="1:20" x14ac:dyDescent="0.25">
      <c r="A903" s="6" t="s">
        <v>1077</v>
      </c>
      <c r="B903" s="258" t="s">
        <v>1077</v>
      </c>
      <c r="C903" s="190" t="s">
        <v>1100</v>
      </c>
      <c r="D903" s="8">
        <v>1</v>
      </c>
      <c r="E903" s="11">
        <v>4</v>
      </c>
      <c r="F903" s="7" t="s">
        <v>1221</v>
      </c>
      <c r="G903" s="21" t="s">
        <v>265</v>
      </c>
      <c r="H903" s="19">
        <v>137</v>
      </c>
      <c r="I903" s="10">
        <v>45552</v>
      </c>
      <c r="J903" s="11" t="s">
        <v>1210</v>
      </c>
      <c r="K903" s="9">
        <v>18</v>
      </c>
      <c r="L903" s="9" t="s">
        <v>1158</v>
      </c>
      <c r="M903" s="19">
        <v>9</v>
      </c>
      <c r="N903" s="9" t="s">
        <v>727</v>
      </c>
      <c r="O903" s="9">
        <v>9</v>
      </c>
      <c r="P903" s="9" t="s">
        <v>681</v>
      </c>
      <c r="Q903" t="s">
        <v>266</v>
      </c>
      <c r="R903" s="7" t="s">
        <v>570</v>
      </c>
      <c r="S903" s="11" t="s">
        <v>571</v>
      </c>
      <c r="T903" s="7">
        <v>2</v>
      </c>
    </row>
    <row r="904" spans="1:20" x14ac:dyDescent="0.25">
      <c r="A904" s="6" t="s">
        <v>1077</v>
      </c>
      <c r="B904" s="258" t="s">
        <v>1077</v>
      </c>
      <c r="C904" s="190" t="s">
        <v>1090</v>
      </c>
      <c r="D904" s="8">
        <v>1</v>
      </c>
      <c r="F904" s="7" t="s">
        <v>1224</v>
      </c>
      <c r="G904" s="21" t="s">
        <v>265</v>
      </c>
      <c r="H904" s="19">
        <v>137</v>
      </c>
      <c r="I904" s="10">
        <v>45586</v>
      </c>
      <c r="J904" s="11" t="s">
        <v>1157</v>
      </c>
      <c r="K904" s="9">
        <v>14</v>
      </c>
      <c r="L904" s="9" t="s">
        <v>1158</v>
      </c>
      <c r="M904" s="19">
        <v>10</v>
      </c>
      <c r="N904" s="9" t="s">
        <v>727</v>
      </c>
      <c r="O904" s="9">
        <v>10</v>
      </c>
      <c r="P904" s="9" t="s">
        <v>965</v>
      </c>
      <c r="Q904" t="s">
        <v>266</v>
      </c>
      <c r="R904" s="7" t="s">
        <v>570</v>
      </c>
      <c r="S904" s="11" t="s">
        <v>571</v>
      </c>
      <c r="T904" s="7">
        <v>3</v>
      </c>
    </row>
    <row r="905" spans="1:20" x14ac:dyDescent="0.25">
      <c r="A905" s="6" t="s">
        <v>1077</v>
      </c>
      <c r="B905" s="258" t="s">
        <v>1077</v>
      </c>
      <c r="C905" s="190" t="s">
        <v>1089</v>
      </c>
      <c r="E905" s="11">
        <v>2</v>
      </c>
      <c r="F905" s="7" t="s">
        <v>1206</v>
      </c>
      <c r="G905" s="21" t="s">
        <v>265</v>
      </c>
      <c r="H905" s="19">
        <v>131</v>
      </c>
      <c r="I905" s="10">
        <v>45692</v>
      </c>
      <c r="J905" s="11" t="s">
        <v>1204</v>
      </c>
      <c r="K905" s="9">
        <v>2</v>
      </c>
      <c r="L905" s="9" t="s">
        <v>1158</v>
      </c>
      <c r="M905" s="19">
        <v>14</v>
      </c>
      <c r="N905" s="9" t="s">
        <v>727</v>
      </c>
      <c r="O905" s="9" t="s">
        <v>1128</v>
      </c>
      <c r="P905" s="9" t="s">
        <v>680</v>
      </c>
      <c r="Q905" t="s">
        <v>266</v>
      </c>
      <c r="R905" s="7" t="s">
        <v>568</v>
      </c>
      <c r="S905" s="11" t="s">
        <v>569</v>
      </c>
      <c r="T905" s="7">
        <v>2</v>
      </c>
    </row>
    <row r="906" spans="1:20" x14ac:dyDescent="0.25">
      <c r="A906" s="6" t="s">
        <v>1077</v>
      </c>
      <c r="B906" s="258" t="s">
        <v>1077</v>
      </c>
      <c r="C906" s="190" t="s">
        <v>2184</v>
      </c>
      <c r="D906" s="8">
        <v>7</v>
      </c>
      <c r="E906" s="11">
        <v>7</v>
      </c>
      <c r="F906" s="7" t="s">
        <v>3025</v>
      </c>
      <c r="G906" s="21" t="s">
        <v>265</v>
      </c>
      <c r="H906" s="19">
        <v>126</v>
      </c>
      <c r="I906" s="10">
        <v>45867</v>
      </c>
      <c r="J906" s="11" t="s">
        <v>1193</v>
      </c>
      <c r="K906" s="9">
        <v>105</v>
      </c>
      <c r="L906" s="9" t="s">
        <v>1156</v>
      </c>
      <c r="M906" s="19">
        <v>13</v>
      </c>
      <c r="N906" s="9" t="s">
        <v>727</v>
      </c>
      <c r="O906" s="9" t="s">
        <v>1128</v>
      </c>
      <c r="P906" s="9" t="s">
        <v>680</v>
      </c>
      <c r="Q906" t="s">
        <v>266</v>
      </c>
      <c r="R906" s="7" t="s">
        <v>568</v>
      </c>
      <c r="S906" s="11" t="s">
        <v>569</v>
      </c>
      <c r="T906" s="7">
        <v>4</v>
      </c>
    </row>
    <row r="907" spans="1:20" x14ac:dyDescent="0.25">
      <c r="A907" s="6" t="s">
        <v>1077</v>
      </c>
      <c r="B907" s="258" t="s">
        <v>1077</v>
      </c>
      <c r="C907" s="190" t="s">
        <v>1095</v>
      </c>
      <c r="D907" s="8">
        <v>8</v>
      </c>
      <c r="F907" s="7" t="s">
        <v>1186</v>
      </c>
      <c r="G907" s="21" t="s">
        <v>240</v>
      </c>
      <c r="H907" s="19">
        <v>607</v>
      </c>
      <c r="I907" s="10">
        <v>45254</v>
      </c>
      <c r="J907" s="11" t="s">
        <v>1154</v>
      </c>
      <c r="K907" s="9">
        <v>112</v>
      </c>
      <c r="L907" s="9" t="s">
        <v>1129</v>
      </c>
      <c r="M907" s="19">
        <v>10</v>
      </c>
      <c r="N907" s="9" t="s">
        <v>727</v>
      </c>
      <c r="O907" s="9">
        <v>10</v>
      </c>
      <c r="P907" s="9" t="s">
        <v>965</v>
      </c>
      <c r="Q907" t="s">
        <v>241</v>
      </c>
      <c r="R907" s="7" t="s">
        <v>549</v>
      </c>
      <c r="S907" s="11" t="s">
        <v>550</v>
      </c>
      <c r="T907" s="7">
        <v>1</v>
      </c>
    </row>
    <row r="908" spans="1:20" x14ac:dyDescent="0.25">
      <c r="A908" s="6" t="s">
        <v>1077</v>
      </c>
      <c r="B908" s="258" t="s">
        <v>1077</v>
      </c>
      <c r="C908" s="190" t="s">
        <v>2178</v>
      </c>
      <c r="E908" s="11">
        <v>5</v>
      </c>
      <c r="F908" s="7" t="s">
        <v>3019</v>
      </c>
      <c r="G908" s="21" t="s">
        <v>240</v>
      </c>
      <c r="H908" s="19">
        <v>607</v>
      </c>
      <c r="I908" s="10">
        <v>45385</v>
      </c>
      <c r="J908" s="11" t="s">
        <v>1220</v>
      </c>
      <c r="K908" s="9">
        <v>5</v>
      </c>
      <c r="L908" s="9" t="s">
        <v>1158</v>
      </c>
      <c r="M908" s="19">
        <v>13</v>
      </c>
      <c r="N908" s="9" t="s">
        <v>727</v>
      </c>
      <c r="O908" s="9" t="s">
        <v>1128</v>
      </c>
      <c r="P908" s="9" t="s">
        <v>680</v>
      </c>
      <c r="Q908" t="s">
        <v>241</v>
      </c>
      <c r="R908" s="7" t="s">
        <v>549</v>
      </c>
      <c r="S908" s="11" t="s">
        <v>550</v>
      </c>
      <c r="T908" s="7">
        <v>1</v>
      </c>
    </row>
    <row r="909" spans="1:20" x14ac:dyDescent="0.25">
      <c r="A909" s="6" t="s">
        <v>1077</v>
      </c>
      <c r="B909" s="258" t="s">
        <v>1077</v>
      </c>
      <c r="C909" s="190" t="s">
        <v>1097</v>
      </c>
      <c r="D909" s="8">
        <v>1</v>
      </c>
      <c r="F909" s="7" t="s">
        <v>1185</v>
      </c>
      <c r="G909" s="21" t="s">
        <v>289</v>
      </c>
      <c r="H909" s="19">
        <v>46</v>
      </c>
      <c r="I909" s="10">
        <v>44951</v>
      </c>
      <c r="J909" s="11" t="s">
        <v>1183</v>
      </c>
      <c r="K909" s="9">
        <v>14</v>
      </c>
      <c r="L909" s="9" t="s">
        <v>1156</v>
      </c>
      <c r="M909" s="19">
        <v>3</v>
      </c>
      <c r="N909" s="9" t="s">
        <v>727</v>
      </c>
      <c r="O909" s="9">
        <v>3</v>
      </c>
      <c r="P909" s="9" t="s">
        <v>1115</v>
      </c>
      <c r="Q909" t="s">
        <v>290</v>
      </c>
      <c r="R909" s="7" t="s">
        <v>579</v>
      </c>
      <c r="S909" s="11" t="s">
        <v>580</v>
      </c>
      <c r="T909" s="7">
        <v>0.1</v>
      </c>
    </row>
    <row r="910" spans="1:20" x14ac:dyDescent="0.25">
      <c r="A910" s="6" t="s">
        <v>1077</v>
      </c>
      <c r="B910" s="258" t="s">
        <v>1077</v>
      </c>
      <c r="C910" s="190" t="s">
        <v>1109</v>
      </c>
      <c r="D910" s="8">
        <v>4</v>
      </c>
      <c r="F910" s="7" t="s">
        <v>1205</v>
      </c>
      <c r="G910" s="21" t="s">
        <v>289</v>
      </c>
      <c r="H910" s="19">
        <v>55</v>
      </c>
      <c r="I910" s="10">
        <v>45572</v>
      </c>
      <c r="J910" s="11" t="s">
        <v>1164</v>
      </c>
      <c r="K910" s="9">
        <v>56</v>
      </c>
      <c r="L910" s="9" t="s">
        <v>1156</v>
      </c>
      <c r="M910" s="19">
        <v>7</v>
      </c>
      <c r="N910" s="9" t="s">
        <v>727</v>
      </c>
      <c r="O910" s="9">
        <v>7</v>
      </c>
      <c r="P910" s="9" t="s">
        <v>919</v>
      </c>
      <c r="Q910" t="s">
        <v>290</v>
      </c>
      <c r="R910" s="7" t="s">
        <v>581</v>
      </c>
      <c r="S910" s="11" t="s">
        <v>582</v>
      </c>
      <c r="T910" s="7">
        <v>2</v>
      </c>
    </row>
    <row r="911" spans="1:20" x14ac:dyDescent="0.25">
      <c r="A911" s="6" t="s">
        <v>1077</v>
      </c>
      <c r="B911" s="258" t="s">
        <v>1077</v>
      </c>
      <c r="C911" s="190" t="s">
        <v>1081</v>
      </c>
      <c r="D911" s="8">
        <v>1</v>
      </c>
      <c r="F911" s="7" t="s">
        <v>1203</v>
      </c>
      <c r="G911" s="21" t="s">
        <v>355</v>
      </c>
      <c r="H911" s="19">
        <v>3522</v>
      </c>
      <c r="I911" s="10">
        <v>45334</v>
      </c>
      <c r="J911" s="11" t="s">
        <v>1188</v>
      </c>
      <c r="K911" s="9">
        <v>14</v>
      </c>
      <c r="L911" s="9" t="s">
        <v>1158</v>
      </c>
      <c r="M911" s="19">
        <v>7</v>
      </c>
      <c r="N911" s="9" t="s">
        <v>727</v>
      </c>
      <c r="O911" s="9">
        <v>7</v>
      </c>
      <c r="P911" s="9" t="s">
        <v>919</v>
      </c>
      <c r="Q911" t="s">
        <v>356</v>
      </c>
      <c r="R911" s="7" t="s">
        <v>617</v>
      </c>
      <c r="S911" s="11" t="s">
        <v>618</v>
      </c>
      <c r="T911" s="7">
        <v>3</v>
      </c>
    </row>
    <row r="912" spans="1:20" x14ac:dyDescent="0.25">
      <c r="A912" s="6" t="s">
        <v>1077</v>
      </c>
      <c r="B912" s="8" t="s">
        <v>1077</v>
      </c>
      <c r="C912" s="190" t="s">
        <v>2165</v>
      </c>
      <c r="D912" s="8">
        <v>2</v>
      </c>
      <c r="E912" s="11">
        <v>1</v>
      </c>
      <c r="F912" s="7" t="s">
        <v>3005</v>
      </c>
      <c r="G912" s="21" t="s">
        <v>355</v>
      </c>
      <c r="H912" s="19">
        <v>3514</v>
      </c>
      <c r="I912" s="10">
        <v>45509</v>
      </c>
      <c r="J912" s="11" t="s">
        <v>1184</v>
      </c>
      <c r="K912" s="9">
        <v>29</v>
      </c>
      <c r="L912" s="9" t="s">
        <v>1127</v>
      </c>
      <c r="M912" s="19">
        <v>17</v>
      </c>
      <c r="N912" s="9" t="s">
        <v>727</v>
      </c>
      <c r="O912" s="9" t="s">
        <v>1128</v>
      </c>
      <c r="P912" s="9" t="s">
        <v>680</v>
      </c>
      <c r="Q912" t="s">
        <v>356</v>
      </c>
      <c r="R912" s="7" t="s">
        <v>615</v>
      </c>
      <c r="S912" s="11" t="s">
        <v>616</v>
      </c>
      <c r="T912" s="7">
        <v>0.1</v>
      </c>
    </row>
    <row r="913" spans="1:20" x14ac:dyDescent="0.25">
      <c r="A913" s="6" t="s">
        <v>1077</v>
      </c>
      <c r="B913" s="258" t="s">
        <v>1077</v>
      </c>
      <c r="C913" s="190" t="s">
        <v>2185</v>
      </c>
      <c r="D913" s="8">
        <v>4</v>
      </c>
      <c r="F913" s="7" t="s">
        <v>3026</v>
      </c>
      <c r="G913" s="21" t="s">
        <v>355</v>
      </c>
      <c r="H913" s="19">
        <v>3476</v>
      </c>
      <c r="I913" s="10">
        <v>45511</v>
      </c>
      <c r="J913" s="11" t="s">
        <v>1184</v>
      </c>
      <c r="K913" s="9">
        <v>56</v>
      </c>
      <c r="L913" s="9" t="s">
        <v>1127</v>
      </c>
      <c r="M913" s="19">
        <v>17</v>
      </c>
      <c r="N913" s="9" t="s">
        <v>727</v>
      </c>
      <c r="O913" s="9" t="s">
        <v>1128</v>
      </c>
      <c r="P913" s="9" t="s">
        <v>680</v>
      </c>
      <c r="Q913" t="s">
        <v>356</v>
      </c>
      <c r="R913" s="7" t="s">
        <v>613</v>
      </c>
      <c r="S913" s="11" t="s">
        <v>614</v>
      </c>
      <c r="T913" s="7">
        <v>2</v>
      </c>
    </row>
    <row r="914" spans="1:20" x14ac:dyDescent="0.25">
      <c r="A914" s="6" t="s">
        <v>1077</v>
      </c>
      <c r="B914" s="258" t="s">
        <v>1077</v>
      </c>
      <c r="C914" s="190" t="s">
        <v>1113</v>
      </c>
      <c r="D914" s="8">
        <v>7</v>
      </c>
      <c r="E914" s="11">
        <v>7</v>
      </c>
      <c r="F914" s="7" t="s">
        <v>1200</v>
      </c>
      <c r="G914" s="21" t="s">
        <v>355</v>
      </c>
      <c r="H914" s="19">
        <v>3476</v>
      </c>
      <c r="I914" s="10">
        <v>45512</v>
      </c>
      <c r="J914" s="11" t="s">
        <v>1184</v>
      </c>
      <c r="K914" s="9">
        <v>105</v>
      </c>
      <c r="L914" s="9" t="s">
        <v>1127</v>
      </c>
      <c r="M914" s="19">
        <v>17</v>
      </c>
      <c r="N914" s="9" t="s">
        <v>727</v>
      </c>
      <c r="O914" s="9" t="s">
        <v>1128</v>
      </c>
      <c r="P914" s="9" t="s">
        <v>680</v>
      </c>
      <c r="Q914" t="s">
        <v>356</v>
      </c>
      <c r="R914" s="7" t="s">
        <v>613</v>
      </c>
      <c r="S914" s="11" t="s">
        <v>614</v>
      </c>
      <c r="T914" s="7">
        <v>1</v>
      </c>
    </row>
    <row r="915" spans="1:20" x14ac:dyDescent="0.25">
      <c r="A915" s="6" t="s">
        <v>1077</v>
      </c>
      <c r="B915" s="258" t="s">
        <v>1077</v>
      </c>
      <c r="C915" s="190" t="s">
        <v>2186</v>
      </c>
      <c r="D915" s="8">
        <v>1</v>
      </c>
      <c r="F915" s="7" t="s">
        <v>3027</v>
      </c>
      <c r="G915" s="21" t="s">
        <v>355</v>
      </c>
      <c r="H915" s="19">
        <v>3476</v>
      </c>
      <c r="I915" s="10">
        <v>45513</v>
      </c>
      <c r="J915" s="11" t="s">
        <v>1184</v>
      </c>
      <c r="K915" s="9">
        <v>14</v>
      </c>
      <c r="L915" s="9" t="s">
        <v>1127</v>
      </c>
      <c r="M915" s="19">
        <v>17</v>
      </c>
      <c r="N915" s="9" t="s">
        <v>727</v>
      </c>
      <c r="O915" s="9" t="s">
        <v>1128</v>
      </c>
      <c r="P915" s="9" t="s">
        <v>680</v>
      </c>
      <c r="Q915" t="s">
        <v>356</v>
      </c>
      <c r="R915" s="7" t="s">
        <v>613</v>
      </c>
      <c r="S915" s="11" t="s">
        <v>614</v>
      </c>
      <c r="T915" s="7">
        <v>2</v>
      </c>
    </row>
    <row r="916" spans="1:20" x14ac:dyDescent="0.25">
      <c r="A916" s="6" t="s">
        <v>1077</v>
      </c>
      <c r="B916" s="258" t="s">
        <v>1077</v>
      </c>
      <c r="C916" s="190" t="s">
        <v>1096</v>
      </c>
      <c r="E916" s="11">
        <v>6</v>
      </c>
      <c r="F916" s="7" t="s">
        <v>1228</v>
      </c>
      <c r="G916" s="21" t="s">
        <v>78</v>
      </c>
      <c r="H916" s="19">
        <v>41</v>
      </c>
      <c r="I916" s="10">
        <v>45044</v>
      </c>
      <c r="J916" s="11" t="s">
        <v>1191</v>
      </c>
      <c r="K916" s="9">
        <v>6</v>
      </c>
      <c r="L916" s="9" t="s">
        <v>1156</v>
      </c>
      <c r="M916" s="19">
        <v>6</v>
      </c>
      <c r="N916" s="9" t="s">
        <v>727</v>
      </c>
      <c r="O916" s="9">
        <v>6</v>
      </c>
      <c r="P916" s="9" t="s">
        <v>964</v>
      </c>
      <c r="Q916" t="s">
        <v>79</v>
      </c>
      <c r="R916" s="7" t="s">
        <v>459</v>
      </c>
      <c r="S916" s="11" t="s">
        <v>762</v>
      </c>
      <c r="T916" s="7">
        <v>0.1</v>
      </c>
    </row>
    <row r="917" spans="1:20" x14ac:dyDescent="0.25">
      <c r="A917" s="6" t="s">
        <v>1077</v>
      </c>
      <c r="B917" s="258" t="s">
        <v>1077</v>
      </c>
      <c r="C917" s="190" t="s">
        <v>1330</v>
      </c>
      <c r="E917" s="11">
        <v>10</v>
      </c>
      <c r="F917" s="7" t="s">
        <v>1340</v>
      </c>
      <c r="G917" s="21" t="s">
        <v>78</v>
      </c>
      <c r="H917" s="19">
        <v>39</v>
      </c>
      <c r="I917" s="10">
        <v>45670</v>
      </c>
      <c r="J917" s="11" t="s">
        <v>1160</v>
      </c>
      <c r="K917" s="9">
        <v>10</v>
      </c>
      <c r="L917" s="9" t="s">
        <v>1156</v>
      </c>
      <c r="M917" s="19">
        <v>10</v>
      </c>
      <c r="N917" s="9" t="s">
        <v>727</v>
      </c>
      <c r="O917" s="9">
        <v>10</v>
      </c>
      <c r="P917" s="9" t="s">
        <v>965</v>
      </c>
      <c r="Q917" t="s">
        <v>79</v>
      </c>
      <c r="R917" s="7" t="s">
        <v>458</v>
      </c>
      <c r="S917" s="11" t="s">
        <v>808</v>
      </c>
      <c r="T917" s="7">
        <v>3</v>
      </c>
    </row>
    <row r="918" spans="1:20" x14ac:dyDescent="0.25">
      <c r="A918" s="6" t="s">
        <v>1077</v>
      </c>
      <c r="B918" s="258" t="s">
        <v>1077</v>
      </c>
      <c r="C918" s="190" t="s">
        <v>2167</v>
      </c>
      <c r="D918" s="8">
        <v>1</v>
      </c>
      <c r="F918" s="7" t="s">
        <v>3006</v>
      </c>
      <c r="G918" s="21" t="s">
        <v>359</v>
      </c>
      <c r="H918" s="19">
        <v>181</v>
      </c>
      <c r="I918" s="10">
        <v>44868</v>
      </c>
      <c r="J918" s="11" t="s">
        <v>1164</v>
      </c>
      <c r="K918" s="9">
        <v>14</v>
      </c>
      <c r="L918" s="9" t="s">
        <v>1156</v>
      </c>
      <c r="M918" s="19">
        <v>7</v>
      </c>
      <c r="N918" s="9" t="s">
        <v>727</v>
      </c>
      <c r="O918" s="9">
        <v>7</v>
      </c>
      <c r="P918" s="9" t="s">
        <v>919</v>
      </c>
      <c r="Q918" t="s">
        <v>360</v>
      </c>
      <c r="R918" s="7" t="s">
        <v>631</v>
      </c>
      <c r="S918" s="11" t="s">
        <v>632</v>
      </c>
      <c r="T918" s="7">
        <v>0</v>
      </c>
    </row>
    <row r="919" spans="1:20" x14ac:dyDescent="0.25">
      <c r="A919" s="6" t="s">
        <v>1077</v>
      </c>
      <c r="B919" s="258" t="s">
        <v>1077</v>
      </c>
      <c r="C919" s="190" t="s">
        <v>2168</v>
      </c>
      <c r="D919" s="8">
        <v>2</v>
      </c>
      <c r="F919" s="7" t="s">
        <v>3007</v>
      </c>
      <c r="G919" s="21" t="s">
        <v>359</v>
      </c>
      <c r="H919" s="19">
        <v>175</v>
      </c>
      <c r="I919" s="10">
        <v>45043</v>
      </c>
      <c r="J919" s="11" t="s">
        <v>1162</v>
      </c>
      <c r="K919" s="9">
        <v>28</v>
      </c>
      <c r="L919" s="9" t="s">
        <v>1156</v>
      </c>
      <c r="M919" s="19">
        <v>9</v>
      </c>
      <c r="N919" s="9" t="s">
        <v>727</v>
      </c>
      <c r="O919" s="9">
        <v>9</v>
      </c>
      <c r="P919" s="9" t="s">
        <v>681</v>
      </c>
      <c r="Q919" t="s">
        <v>360</v>
      </c>
      <c r="R919" s="7" t="s">
        <v>631</v>
      </c>
      <c r="S919" s="11" t="s">
        <v>632</v>
      </c>
      <c r="T919" s="7">
        <v>0.1</v>
      </c>
    </row>
    <row r="920" spans="1:20" x14ac:dyDescent="0.25">
      <c r="A920" s="6" t="s">
        <v>1077</v>
      </c>
      <c r="B920" s="258" t="s">
        <v>1077</v>
      </c>
      <c r="C920" s="190" t="s">
        <v>1083</v>
      </c>
      <c r="D920" s="8">
        <v>1</v>
      </c>
      <c r="F920" s="7" t="s">
        <v>1192</v>
      </c>
      <c r="G920" s="21" t="s">
        <v>359</v>
      </c>
      <c r="H920" s="19">
        <v>188</v>
      </c>
      <c r="I920" s="10">
        <v>45258</v>
      </c>
      <c r="J920" s="11" t="s">
        <v>1193</v>
      </c>
      <c r="K920" s="9">
        <v>14</v>
      </c>
      <c r="L920" s="9" t="s">
        <v>1156</v>
      </c>
      <c r="M920" s="19">
        <v>13</v>
      </c>
      <c r="N920" s="9" t="s">
        <v>727</v>
      </c>
      <c r="O920" s="9" t="s">
        <v>1128</v>
      </c>
      <c r="P920" s="9" t="s">
        <v>680</v>
      </c>
      <c r="Q920" t="s">
        <v>360</v>
      </c>
      <c r="R920" s="7" t="s">
        <v>633</v>
      </c>
      <c r="S920" s="11" t="s">
        <v>634</v>
      </c>
      <c r="T920" s="7">
        <v>0.1</v>
      </c>
    </row>
    <row r="921" spans="1:20" x14ac:dyDescent="0.25">
      <c r="A921" s="6" t="s">
        <v>1077</v>
      </c>
      <c r="B921" s="258" t="s">
        <v>1077</v>
      </c>
      <c r="C921" s="190" t="s">
        <v>1110</v>
      </c>
      <c r="D921" s="8">
        <v>1</v>
      </c>
      <c r="F921" s="7" t="s">
        <v>1212</v>
      </c>
      <c r="G921" s="21" t="s">
        <v>359</v>
      </c>
      <c r="H921" s="19">
        <v>207</v>
      </c>
      <c r="I921" s="10">
        <v>45397</v>
      </c>
      <c r="J921" s="11" t="s">
        <v>1210</v>
      </c>
      <c r="K921" s="9">
        <v>14</v>
      </c>
      <c r="L921" s="9" t="s">
        <v>1158</v>
      </c>
      <c r="M921" s="19">
        <v>9</v>
      </c>
      <c r="N921" s="9" t="s">
        <v>727</v>
      </c>
      <c r="O921" s="9">
        <v>9</v>
      </c>
      <c r="P921" s="9" t="s">
        <v>681</v>
      </c>
      <c r="Q921" t="s">
        <v>360</v>
      </c>
      <c r="R921" s="7" t="s">
        <v>637</v>
      </c>
      <c r="S921" s="11" t="s">
        <v>638</v>
      </c>
      <c r="T921" s="7">
        <v>3</v>
      </c>
    </row>
    <row r="922" spans="1:20" x14ac:dyDescent="0.25">
      <c r="A922" s="6" t="s">
        <v>1077</v>
      </c>
      <c r="B922" s="258" t="s">
        <v>1077</v>
      </c>
      <c r="C922" s="190" t="s">
        <v>1080</v>
      </c>
      <c r="D922" s="8">
        <v>27</v>
      </c>
      <c r="F922" s="7" t="s">
        <v>1209</v>
      </c>
      <c r="G922" s="21" t="s">
        <v>86</v>
      </c>
      <c r="H922" s="19">
        <v>399</v>
      </c>
      <c r="I922" s="10">
        <v>44978</v>
      </c>
      <c r="J922" s="11" t="s">
        <v>1157</v>
      </c>
      <c r="K922" s="9">
        <v>378</v>
      </c>
      <c r="L922" s="9" t="s">
        <v>1158</v>
      </c>
      <c r="M922" s="19">
        <v>10</v>
      </c>
      <c r="N922" s="9" t="s">
        <v>727</v>
      </c>
      <c r="O922" s="9">
        <v>10</v>
      </c>
      <c r="P922" s="9" t="s">
        <v>965</v>
      </c>
      <c r="Q922" t="s">
        <v>87</v>
      </c>
      <c r="R922" s="7" t="s">
        <v>472</v>
      </c>
      <c r="S922" s="11" t="s">
        <v>473</v>
      </c>
      <c r="T922" s="7">
        <v>1</v>
      </c>
    </row>
    <row r="923" spans="1:20" x14ac:dyDescent="0.25">
      <c r="A923" s="6" t="s">
        <v>1077</v>
      </c>
      <c r="B923" s="258" t="s">
        <v>1077</v>
      </c>
      <c r="C923" s="190" t="s">
        <v>1112</v>
      </c>
      <c r="D923" s="8">
        <v>12</v>
      </c>
      <c r="F923" s="7" t="s">
        <v>1201</v>
      </c>
      <c r="G923" s="21" t="s">
        <v>86</v>
      </c>
      <c r="H923" s="19">
        <v>401</v>
      </c>
      <c r="I923" s="10">
        <v>45041</v>
      </c>
      <c r="J923" s="11" t="s">
        <v>1179</v>
      </c>
      <c r="K923" s="9">
        <v>168</v>
      </c>
      <c r="L923" s="9" t="s">
        <v>1158</v>
      </c>
      <c r="M923" s="19">
        <v>12</v>
      </c>
      <c r="N923" s="9" t="s">
        <v>727</v>
      </c>
      <c r="O923" s="9">
        <v>12</v>
      </c>
      <c r="P923" s="9" t="s">
        <v>679</v>
      </c>
      <c r="Q923" t="s">
        <v>87</v>
      </c>
      <c r="R923" s="7" t="s">
        <v>472</v>
      </c>
      <c r="S923" s="11" t="s">
        <v>473</v>
      </c>
      <c r="T923" s="7">
        <v>1</v>
      </c>
    </row>
    <row r="924" spans="1:20" x14ac:dyDescent="0.25">
      <c r="A924" s="6" t="s">
        <v>1077</v>
      </c>
      <c r="B924" s="258" t="s">
        <v>1077</v>
      </c>
      <c r="C924" s="190" t="s">
        <v>2175</v>
      </c>
      <c r="D924" s="8">
        <v>4</v>
      </c>
      <c r="F924" s="7" t="s">
        <v>3015</v>
      </c>
      <c r="G924" s="21" t="s">
        <v>86</v>
      </c>
      <c r="H924" s="19">
        <v>413</v>
      </c>
      <c r="I924" s="10">
        <v>45252</v>
      </c>
      <c r="J924" s="11" t="s">
        <v>1179</v>
      </c>
      <c r="K924" s="9">
        <v>56</v>
      </c>
      <c r="L924" s="9" t="s">
        <v>1158</v>
      </c>
      <c r="M924" s="19">
        <v>12</v>
      </c>
      <c r="N924" s="9" t="s">
        <v>727</v>
      </c>
      <c r="O924" s="9">
        <v>12</v>
      </c>
      <c r="P924" s="9" t="s">
        <v>679</v>
      </c>
      <c r="Q924" t="s">
        <v>87</v>
      </c>
      <c r="R924" s="7" t="s">
        <v>474</v>
      </c>
      <c r="S924" s="11" t="s">
        <v>475</v>
      </c>
      <c r="T924" s="7">
        <v>1</v>
      </c>
    </row>
    <row r="925" spans="1:20" x14ac:dyDescent="0.25">
      <c r="A925" s="6" t="s">
        <v>1077</v>
      </c>
      <c r="B925" s="258" t="s">
        <v>1077</v>
      </c>
      <c r="C925" s="190" t="s">
        <v>1111</v>
      </c>
      <c r="D925" s="8">
        <v>1</v>
      </c>
      <c r="F925" s="7" t="s">
        <v>1202</v>
      </c>
      <c r="G925" s="21" t="s">
        <v>86</v>
      </c>
      <c r="H925" s="19">
        <v>438</v>
      </c>
      <c r="I925" s="10">
        <v>45313</v>
      </c>
      <c r="J925" s="11" t="s">
        <v>1161</v>
      </c>
      <c r="K925" s="9">
        <v>14</v>
      </c>
      <c r="L925" s="9" t="s">
        <v>1158</v>
      </c>
      <c r="M925" s="19">
        <v>11</v>
      </c>
      <c r="N925" s="9" t="s">
        <v>727</v>
      </c>
      <c r="O925" s="9">
        <v>11</v>
      </c>
      <c r="P925" s="9" t="s">
        <v>678</v>
      </c>
      <c r="Q925" t="s">
        <v>87</v>
      </c>
      <c r="R925" s="7" t="s">
        <v>478</v>
      </c>
      <c r="S925" s="11" t="s">
        <v>479</v>
      </c>
      <c r="T925" s="7">
        <v>0</v>
      </c>
    </row>
    <row r="926" spans="1:20" x14ac:dyDescent="0.25">
      <c r="A926" s="6" t="s">
        <v>1077</v>
      </c>
      <c r="B926" s="258" t="s">
        <v>1077</v>
      </c>
      <c r="C926" s="190" t="s">
        <v>1106</v>
      </c>
      <c r="E926" s="11">
        <v>10</v>
      </c>
      <c r="F926" s="7" t="s">
        <v>1225</v>
      </c>
      <c r="G926" s="21" t="s">
        <v>86</v>
      </c>
      <c r="H926" s="19">
        <v>3</v>
      </c>
      <c r="I926" s="10">
        <v>45562</v>
      </c>
      <c r="J926" s="11" t="s">
        <v>1226</v>
      </c>
      <c r="K926" s="9">
        <v>10</v>
      </c>
      <c r="L926" s="9" t="s">
        <v>1129</v>
      </c>
      <c r="M926" s="19">
        <v>18</v>
      </c>
      <c r="N926" s="9" t="s">
        <v>727</v>
      </c>
      <c r="O926" s="9" t="s">
        <v>1128</v>
      </c>
      <c r="P926" s="9" t="s">
        <v>680</v>
      </c>
      <c r="Q926" t="s">
        <v>87</v>
      </c>
      <c r="R926" s="7" t="s">
        <v>481</v>
      </c>
      <c r="S926" s="11" t="s">
        <v>482</v>
      </c>
      <c r="T926" s="7">
        <v>2</v>
      </c>
    </row>
    <row r="927" spans="1:20" x14ac:dyDescent="0.25">
      <c r="A927" s="6" t="s">
        <v>1077</v>
      </c>
      <c r="B927" s="258" t="s">
        <v>1077</v>
      </c>
      <c r="C927" s="190" t="s">
        <v>2182</v>
      </c>
      <c r="D927" s="8">
        <v>1</v>
      </c>
      <c r="F927" s="7" t="s">
        <v>3023</v>
      </c>
      <c r="G927" s="21" t="s">
        <v>86</v>
      </c>
      <c r="H927" s="19">
        <v>405</v>
      </c>
      <c r="I927" s="10">
        <v>45873</v>
      </c>
      <c r="J927" s="11" t="s">
        <v>2305</v>
      </c>
      <c r="K927" s="9">
        <v>14</v>
      </c>
      <c r="L927" s="9" t="s">
        <v>1158</v>
      </c>
      <c r="M927" s="19">
        <v>16</v>
      </c>
      <c r="N927" s="9" t="s">
        <v>727</v>
      </c>
      <c r="O927" s="9" t="s">
        <v>1128</v>
      </c>
      <c r="P927" s="9" t="s">
        <v>680</v>
      </c>
      <c r="Q927" t="s">
        <v>87</v>
      </c>
      <c r="R927" s="7" t="s">
        <v>472</v>
      </c>
      <c r="S927" s="11" t="s">
        <v>473</v>
      </c>
      <c r="T927" s="7">
        <v>3</v>
      </c>
    </row>
    <row r="928" spans="1:20" x14ac:dyDescent="0.25">
      <c r="A928" s="6" t="s">
        <v>1077</v>
      </c>
      <c r="B928" s="258" t="s">
        <v>1077</v>
      </c>
      <c r="C928" s="190" t="s">
        <v>2172</v>
      </c>
      <c r="D928" s="8">
        <v>1</v>
      </c>
      <c r="F928" s="7" t="s">
        <v>3012</v>
      </c>
      <c r="G928" s="21" t="s">
        <v>764</v>
      </c>
      <c r="H928" s="19">
        <v>2301</v>
      </c>
      <c r="I928" s="10">
        <v>45834</v>
      </c>
      <c r="J928" s="11" t="s">
        <v>1307</v>
      </c>
      <c r="K928" s="9">
        <v>14</v>
      </c>
      <c r="L928" s="9" t="s">
        <v>1158</v>
      </c>
      <c r="M928" s="19">
        <v>8</v>
      </c>
      <c r="N928" s="9" t="s">
        <v>727</v>
      </c>
      <c r="O928" s="9">
        <v>8</v>
      </c>
      <c r="P928" s="9" t="s">
        <v>1116</v>
      </c>
      <c r="Q928" t="s">
        <v>686</v>
      </c>
      <c r="R928" s="7" t="s">
        <v>765</v>
      </c>
      <c r="S928" s="11">
        <v>2301</v>
      </c>
      <c r="T928" s="7">
        <v>4</v>
      </c>
    </row>
    <row r="929" spans="1:20" x14ac:dyDescent="0.25">
      <c r="A929" s="6" t="s">
        <v>1077</v>
      </c>
      <c r="B929" s="258" t="s">
        <v>1077</v>
      </c>
      <c r="C929" s="190" t="s">
        <v>1085</v>
      </c>
      <c r="D929" s="8">
        <v>2</v>
      </c>
      <c r="F929" s="7" t="s">
        <v>1211</v>
      </c>
      <c r="G929" s="21" t="s">
        <v>148</v>
      </c>
      <c r="H929" s="19">
        <v>91</v>
      </c>
      <c r="I929" s="10">
        <v>44847</v>
      </c>
      <c r="J929" s="11" t="s">
        <v>1161</v>
      </c>
      <c r="K929" s="9">
        <v>28</v>
      </c>
      <c r="L929" s="9" t="s">
        <v>1158</v>
      </c>
      <c r="M929" s="19">
        <v>11</v>
      </c>
      <c r="N929" s="9" t="s">
        <v>727</v>
      </c>
      <c r="O929" s="9">
        <v>11</v>
      </c>
      <c r="P929" s="9" t="s">
        <v>678</v>
      </c>
      <c r="Q929" t="s">
        <v>149</v>
      </c>
      <c r="R929" s="7" t="s">
        <v>642</v>
      </c>
      <c r="S929" s="11" t="s">
        <v>643</v>
      </c>
      <c r="T929" s="7">
        <v>0.1</v>
      </c>
    </row>
    <row r="930" spans="1:20" x14ac:dyDescent="0.25">
      <c r="A930" s="6" t="s">
        <v>1077</v>
      </c>
      <c r="B930" s="258" t="s">
        <v>1077</v>
      </c>
      <c r="C930" s="190" t="s">
        <v>1086</v>
      </c>
      <c r="D930" s="8">
        <v>2</v>
      </c>
      <c r="F930" s="7" t="s">
        <v>1197</v>
      </c>
      <c r="G930" s="21" t="s">
        <v>148</v>
      </c>
      <c r="H930" s="19">
        <v>102</v>
      </c>
      <c r="I930" s="10">
        <v>44936</v>
      </c>
      <c r="J930" s="11" t="s">
        <v>1160</v>
      </c>
      <c r="K930" s="9">
        <v>28</v>
      </c>
      <c r="L930" s="9" t="s">
        <v>1156</v>
      </c>
      <c r="M930" s="19">
        <v>10</v>
      </c>
      <c r="N930" s="9" t="s">
        <v>727</v>
      </c>
      <c r="O930" s="9">
        <v>10</v>
      </c>
      <c r="P930" s="9" t="s">
        <v>965</v>
      </c>
      <c r="Q930" t="s">
        <v>149</v>
      </c>
      <c r="R930" s="7" t="s">
        <v>644</v>
      </c>
      <c r="S930" s="11" t="s">
        <v>645</v>
      </c>
      <c r="T930" s="7">
        <v>1</v>
      </c>
    </row>
    <row r="931" spans="1:20" x14ac:dyDescent="0.25">
      <c r="A931" s="6" t="s">
        <v>1077</v>
      </c>
      <c r="B931" s="258" t="s">
        <v>1077</v>
      </c>
      <c r="C931" s="190" t="s">
        <v>2176</v>
      </c>
      <c r="E931" s="11">
        <v>8</v>
      </c>
      <c r="F931" s="7" t="s">
        <v>3016</v>
      </c>
      <c r="G931" s="21" t="s">
        <v>148</v>
      </c>
      <c r="H931" s="19">
        <v>84</v>
      </c>
      <c r="I931" s="10">
        <v>45091</v>
      </c>
      <c r="J931" s="11" t="s">
        <v>3017</v>
      </c>
      <c r="K931" s="9">
        <v>8</v>
      </c>
      <c r="L931" s="9" t="s">
        <v>1129</v>
      </c>
      <c r="M931" s="19">
        <v>19</v>
      </c>
      <c r="N931" s="9" t="s">
        <v>727</v>
      </c>
      <c r="O931" s="9" t="s">
        <v>1128</v>
      </c>
      <c r="P931" s="9" t="s">
        <v>680</v>
      </c>
      <c r="Q931" t="s">
        <v>149</v>
      </c>
      <c r="R931" s="7" t="s">
        <v>640</v>
      </c>
      <c r="S931" s="11" t="s">
        <v>641</v>
      </c>
      <c r="T931" s="7">
        <v>0.1</v>
      </c>
    </row>
    <row r="932" spans="1:20" x14ac:dyDescent="0.25">
      <c r="A932" s="6" t="s">
        <v>1077</v>
      </c>
      <c r="B932" s="258" t="s">
        <v>1077</v>
      </c>
      <c r="C932" s="190" t="s">
        <v>1101</v>
      </c>
      <c r="E932" s="11">
        <v>7</v>
      </c>
      <c r="F932" s="7" t="s">
        <v>1216</v>
      </c>
      <c r="G932" s="21" t="s">
        <v>148</v>
      </c>
      <c r="H932" s="19">
        <v>99</v>
      </c>
      <c r="I932" s="10">
        <v>45097</v>
      </c>
      <c r="J932" s="11" t="s">
        <v>1210</v>
      </c>
      <c r="K932" s="9">
        <v>7</v>
      </c>
      <c r="L932" s="9" t="s">
        <v>1158</v>
      </c>
      <c r="M932" s="19">
        <v>9</v>
      </c>
      <c r="N932" s="9" t="s">
        <v>727</v>
      </c>
      <c r="O932" s="9">
        <v>9</v>
      </c>
      <c r="P932" s="9" t="s">
        <v>681</v>
      </c>
      <c r="Q932" t="s">
        <v>149</v>
      </c>
      <c r="R932" s="7" t="s">
        <v>642</v>
      </c>
      <c r="S932" s="11" t="s">
        <v>643</v>
      </c>
      <c r="T932" s="7">
        <v>1</v>
      </c>
    </row>
    <row r="933" spans="1:20" x14ac:dyDescent="0.25">
      <c r="A933" s="6" t="s">
        <v>1077</v>
      </c>
      <c r="B933" s="258" t="s">
        <v>1077</v>
      </c>
      <c r="C933" s="190" t="s">
        <v>2183</v>
      </c>
      <c r="D933" s="8">
        <v>3</v>
      </c>
      <c r="F933" s="7" t="s">
        <v>3024</v>
      </c>
      <c r="G933" s="21" t="s">
        <v>188</v>
      </c>
      <c r="H933" s="19">
        <v>9308</v>
      </c>
      <c r="I933" s="10">
        <v>45826</v>
      </c>
      <c r="J933" s="11" t="s">
        <v>1157</v>
      </c>
      <c r="K933" s="9">
        <v>42</v>
      </c>
      <c r="L933" s="9" t="s">
        <v>1158</v>
      </c>
      <c r="M933" s="19">
        <v>10</v>
      </c>
      <c r="N933" s="9" t="s">
        <v>727</v>
      </c>
      <c r="O933" s="9">
        <v>10</v>
      </c>
      <c r="P933" s="9" t="s">
        <v>965</v>
      </c>
      <c r="Q933" t="s">
        <v>189</v>
      </c>
      <c r="R933" s="7" t="s">
        <v>766</v>
      </c>
      <c r="S933" s="11">
        <v>9308</v>
      </c>
      <c r="T933" s="7">
        <v>4</v>
      </c>
    </row>
    <row r="934" spans="1:20" x14ac:dyDescent="0.25">
      <c r="A934" s="6" t="s">
        <v>1077</v>
      </c>
      <c r="B934" s="258" t="s">
        <v>1077</v>
      </c>
      <c r="C934" s="190" t="s">
        <v>2179</v>
      </c>
      <c r="D934" s="8">
        <v>2</v>
      </c>
      <c r="F934" s="7" t="s">
        <v>3020</v>
      </c>
      <c r="G934" s="21" t="s">
        <v>188</v>
      </c>
      <c r="H934" s="19">
        <v>9312</v>
      </c>
      <c r="I934" s="10">
        <v>45838</v>
      </c>
      <c r="J934" s="11" t="s">
        <v>1182</v>
      </c>
      <c r="K934" s="9">
        <v>28</v>
      </c>
      <c r="L934" s="9" t="s">
        <v>1156</v>
      </c>
      <c r="M934" s="19">
        <v>8</v>
      </c>
      <c r="N934" s="9" t="s">
        <v>727</v>
      </c>
      <c r="O934" s="9">
        <v>8</v>
      </c>
      <c r="P934" s="9" t="s">
        <v>1116</v>
      </c>
      <c r="Q934" t="s">
        <v>189</v>
      </c>
      <c r="R934" s="7" t="s">
        <v>862</v>
      </c>
      <c r="S934" s="11">
        <v>9312</v>
      </c>
      <c r="T934" s="7">
        <v>4</v>
      </c>
    </row>
    <row r="935" spans="1:20" x14ac:dyDescent="0.25">
      <c r="A935" s="6" t="s">
        <v>1077</v>
      </c>
      <c r="B935" s="258" t="s">
        <v>1077</v>
      </c>
      <c r="C935" s="190" t="s">
        <v>1102</v>
      </c>
      <c r="E935" s="11">
        <v>2</v>
      </c>
      <c r="F935" s="7" t="s">
        <v>1207</v>
      </c>
      <c r="G935" s="21" t="s">
        <v>29</v>
      </c>
      <c r="H935" s="19">
        <v>25</v>
      </c>
      <c r="I935" s="10">
        <v>45671</v>
      </c>
      <c r="J935" s="11" t="s">
        <v>1208</v>
      </c>
      <c r="K935" s="9">
        <v>2</v>
      </c>
      <c r="L935" s="9" t="s">
        <v>1158</v>
      </c>
      <c r="M935" s="19">
        <v>22</v>
      </c>
      <c r="N935" s="9" t="s">
        <v>727</v>
      </c>
      <c r="O935" s="9" t="s">
        <v>1128</v>
      </c>
      <c r="P935" s="9" t="s">
        <v>680</v>
      </c>
      <c r="Q935" t="s">
        <v>30</v>
      </c>
      <c r="R935" s="7" t="s">
        <v>655</v>
      </c>
      <c r="S935" s="11" t="s">
        <v>656</v>
      </c>
      <c r="T935" s="7">
        <v>1</v>
      </c>
    </row>
    <row r="936" spans="1:20" x14ac:dyDescent="0.25">
      <c r="A936" s="6" t="s">
        <v>1077</v>
      </c>
      <c r="B936" s="258" t="s">
        <v>1077</v>
      </c>
      <c r="C936" s="190" t="s">
        <v>2173</v>
      </c>
      <c r="D936" s="8">
        <v>2</v>
      </c>
      <c r="F936" s="7" t="s">
        <v>3013</v>
      </c>
      <c r="G936" s="21" t="s">
        <v>27</v>
      </c>
      <c r="H936" s="19">
        <v>37</v>
      </c>
      <c r="I936" s="10">
        <v>45250</v>
      </c>
      <c r="J936" s="11" t="s">
        <v>1183</v>
      </c>
      <c r="K936" s="9">
        <v>28</v>
      </c>
      <c r="L936" s="9" t="s">
        <v>1156</v>
      </c>
      <c r="M936" s="19">
        <v>3</v>
      </c>
      <c r="N936" s="9" t="s">
        <v>727</v>
      </c>
      <c r="O936" s="9">
        <v>3</v>
      </c>
      <c r="P936" s="9" t="s">
        <v>1115</v>
      </c>
      <c r="Q936" t="s">
        <v>28</v>
      </c>
      <c r="R936" s="7" t="s">
        <v>661</v>
      </c>
      <c r="S936" s="11" t="s">
        <v>662</v>
      </c>
      <c r="T936" s="7">
        <v>2</v>
      </c>
    </row>
    <row r="937" spans="1:20" x14ac:dyDescent="0.25">
      <c r="A937" s="6" t="s">
        <v>1077</v>
      </c>
      <c r="B937" s="258" t="s">
        <v>1077</v>
      </c>
      <c r="C937" s="190" t="s">
        <v>1092</v>
      </c>
      <c r="D937" s="8">
        <v>10</v>
      </c>
      <c r="F937" s="7" t="s">
        <v>1181</v>
      </c>
      <c r="G937" s="21" t="s">
        <v>27</v>
      </c>
      <c r="H937" s="19">
        <v>33</v>
      </c>
      <c r="I937" s="10">
        <v>45251</v>
      </c>
      <c r="J937" s="11" t="s">
        <v>1182</v>
      </c>
      <c r="K937" s="9">
        <v>140</v>
      </c>
      <c r="L937" s="9" t="s">
        <v>1156</v>
      </c>
      <c r="M937" s="19">
        <v>8</v>
      </c>
      <c r="N937" s="9" t="s">
        <v>727</v>
      </c>
      <c r="O937" s="9">
        <v>8</v>
      </c>
      <c r="P937" s="9" t="s">
        <v>1116</v>
      </c>
      <c r="Q937" t="s">
        <v>28</v>
      </c>
      <c r="R937" s="7" t="s">
        <v>659</v>
      </c>
      <c r="S937" s="11" t="s">
        <v>660</v>
      </c>
      <c r="T937" s="7">
        <v>1</v>
      </c>
    </row>
    <row r="938" spans="1:20" x14ac:dyDescent="0.25">
      <c r="A938" s="6" t="s">
        <v>1077</v>
      </c>
      <c r="B938" s="258" t="s">
        <v>1077</v>
      </c>
      <c r="C938" s="190" t="s">
        <v>1099</v>
      </c>
      <c r="D938" s="8">
        <v>6</v>
      </c>
      <c r="F938" s="7" t="s">
        <v>1195</v>
      </c>
      <c r="G938" s="21" t="s">
        <v>27</v>
      </c>
      <c r="H938" s="19">
        <v>25</v>
      </c>
      <c r="I938" s="10">
        <v>45251</v>
      </c>
      <c r="J938" s="11" t="s">
        <v>1161</v>
      </c>
      <c r="K938" s="9">
        <v>84</v>
      </c>
      <c r="L938" s="9" t="s">
        <v>1158</v>
      </c>
      <c r="M938" s="19">
        <v>11</v>
      </c>
      <c r="N938" s="9" t="s">
        <v>727</v>
      </c>
      <c r="O938" s="9">
        <v>11</v>
      </c>
      <c r="P938" s="9" t="s">
        <v>678</v>
      </c>
      <c r="Q938" t="s">
        <v>28</v>
      </c>
      <c r="R938" s="7" t="s">
        <v>657</v>
      </c>
      <c r="S938" s="11" t="s">
        <v>658</v>
      </c>
      <c r="T938" s="7">
        <v>2</v>
      </c>
    </row>
    <row r="939" spans="1:20" x14ac:dyDescent="0.25">
      <c r="A939" s="6" t="s">
        <v>1077</v>
      </c>
      <c r="B939" s="258" t="s">
        <v>1077</v>
      </c>
      <c r="C939" s="190" t="s">
        <v>1104</v>
      </c>
      <c r="D939" s="8">
        <v>2</v>
      </c>
      <c r="F939" s="7" t="s">
        <v>1223</v>
      </c>
      <c r="G939" s="21" t="s">
        <v>27</v>
      </c>
      <c r="H939" s="19">
        <v>38</v>
      </c>
      <c r="I939" s="10">
        <v>45506</v>
      </c>
      <c r="J939" s="11" t="s">
        <v>1164</v>
      </c>
      <c r="K939" s="9">
        <v>28</v>
      </c>
      <c r="L939" s="9" t="s">
        <v>1156</v>
      </c>
      <c r="M939" s="19">
        <v>7</v>
      </c>
      <c r="N939" s="9" t="s">
        <v>727</v>
      </c>
      <c r="O939" s="9">
        <v>7</v>
      </c>
      <c r="P939" s="9" t="s">
        <v>919</v>
      </c>
      <c r="Q939" t="s">
        <v>28</v>
      </c>
      <c r="R939" s="7" t="s">
        <v>661</v>
      </c>
      <c r="S939" s="11" t="s">
        <v>662</v>
      </c>
      <c r="T939" s="7">
        <v>2</v>
      </c>
    </row>
    <row r="940" spans="1:20" x14ac:dyDescent="0.25">
      <c r="A940" s="6" t="s">
        <v>1077</v>
      </c>
      <c r="B940" s="258" t="s">
        <v>1077</v>
      </c>
      <c r="C940" s="190" t="s">
        <v>1105</v>
      </c>
      <c r="D940" s="8">
        <v>6</v>
      </c>
      <c r="F940" s="7" t="s">
        <v>1180</v>
      </c>
      <c r="G940" s="21" t="s">
        <v>27</v>
      </c>
      <c r="H940" s="19">
        <v>2306</v>
      </c>
      <c r="I940" s="10">
        <v>45559</v>
      </c>
      <c r="J940" s="11" t="s">
        <v>1166</v>
      </c>
      <c r="K940" s="9">
        <v>84</v>
      </c>
      <c r="L940" s="9" t="s">
        <v>1156</v>
      </c>
      <c r="M940" s="19">
        <v>4</v>
      </c>
      <c r="N940" s="9" t="s">
        <v>727</v>
      </c>
      <c r="O940" s="9">
        <v>4</v>
      </c>
      <c r="P940" s="9" t="s">
        <v>962</v>
      </c>
      <c r="Q940" t="s">
        <v>28</v>
      </c>
      <c r="R940" s="7" t="s">
        <v>689</v>
      </c>
      <c r="S940" s="11">
        <v>2306</v>
      </c>
      <c r="T940" s="7">
        <v>2</v>
      </c>
    </row>
    <row r="941" spans="1:20" hidden="1" x14ac:dyDescent="0.25">
      <c r="A941" s="6" t="s">
        <v>2282</v>
      </c>
      <c r="B941" s="8" t="s">
        <v>2272</v>
      </c>
      <c r="C941" s="190" t="s">
        <v>2187</v>
      </c>
      <c r="E941" s="11">
        <v>3</v>
      </c>
      <c r="F941" s="7" t="s">
        <v>3028</v>
      </c>
      <c r="G941" s="21" t="s">
        <v>265</v>
      </c>
      <c r="H941" s="19">
        <v>110</v>
      </c>
      <c r="I941" s="10">
        <v>45825</v>
      </c>
      <c r="J941" s="11" t="s">
        <v>3029</v>
      </c>
      <c r="K941" s="9">
        <v>3</v>
      </c>
      <c r="L941" s="9" t="s">
        <v>1151</v>
      </c>
      <c r="M941" s="19">
        <v>6</v>
      </c>
      <c r="N941" s="9" t="s">
        <v>726</v>
      </c>
      <c r="O941" s="9">
        <v>6</v>
      </c>
      <c r="P941" s="9" t="s">
        <v>676</v>
      </c>
      <c r="Q941" t="s">
        <v>266</v>
      </c>
      <c r="R941" s="7" t="s">
        <v>566</v>
      </c>
      <c r="S941" s="11" t="s">
        <v>567</v>
      </c>
    </row>
    <row r="942" spans="1:20" hidden="1" x14ac:dyDescent="0.25">
      <c r="A942" s="6" t="s">
        <v>2282</v>
      </c>
      <c r="B942" s="258" t="s">
        <v>2272</v>
      </c>
      <c r="C942" s="190" t="s">
        <v>2188</v>
      </c>
      <c r="E942" s="11">
        <v>3</v>
      </c>
      <c r="F942" s="7" t="s">
        <v>3030</v>
      </c>
      <c r="G942" s="21" t="s">
        <v>265</v>
      </c>
      <c r="H942" s="19">
        <v>137</v>
      </c>
      <c r="I942" s="10">
        <v>45828</v>
      </c>
      <c r="J942" s="11" t="s">
        <v>3031</v>
      </c>
      <c r="K942" s="9">
        <v>3</v>
      </c>
      <c r="L942" s="9" t="s">
        <v>1151</v>
      </c>
      <c r="M942" s="19">
        <v>4</v>
      </c>
      <c r="N942" s="9" t="s">
        <v>726</v>
      </c>
      <c r="O942" s="9">
        <v>4</v>
      </c>
      <c r="P942" s="9" t="s">
        <v>674</v>
      </c>
      <c r="Q942" t="s">
        <v>266</v>
      </c>
      <c r="R942" s="7" t="s">
        <v>570</v>
      </c>
      <c r="S942" s="11" t="s">
        <v>571</v>
      </c>
    </row>
    <row r="943" spans="1:20" hidden="1" x14ac:dyDescent="0.25">
      <c r="A943" s="6" t="s">
        <v>2282</v>
      </c>
      <c r="B943" s="258" t="s">
        <v>2272</v>
      </c>
      <c r="C943" s="190" t="s">
        <v>2190</v>
      </c>
      <c r="E943" s="11">
        <v>3</v>
      </c>
      <c r="F943" s="7" t="s">
        <v>3032</v>
      </c>
      <c r="G943" s="21" t="s">
        <v>265</v>
      </c>
      <c r="H943" s="19">
        <v>130</v>
      </c>
      <c r="I943" s="10">
        <v>45834</v>
      </c>
      <c r="J943" s="11" t="s">
        <v>1150</v>
      </c>
      <c r="K943" s="9">
        <v>3</v>
      </c>
      <c r="L943" s="9" t="s">
        <v>1151</v>
      </c>
      <c r="M943" s="19">
        <v>5</v>
      </c>
      <c r="N943" s="9" t="s">
        <v>726</v>
      </c>
      <c r="O943" s="9">
        <v>5</v>
      </c>
      <c r="P943" s="9" t="s">
        <v>675</v>
      </c>
      <c r="Q943" t="s">
        <v>266</v>
      </c>
      <c r="R943" s="7" t="s">
        <v>568</v>
      </c>
      <c r="S943" s="11" t="s">
        <v>569</v>
      </c>
    </row>
    <row r="944" spans="1:20" hidden="1" x14ac:dyDescent="0.25">
      <c r="A944" s="6" t="s">
        <v>2282</v>
      </c>
      <c r="B944" s="258" t="s">
        <v>2272</v>
      </c>
      <c r="C944" s="190" t="s">
        <v>2189</v>
      </c>
      <c r="E944" s="11">
        <v>5</v>
      </c>
      <c r="F944" s="7" t="s">
        <v>3033</v>
      </c>
      <c r="G944" s="21" t="s">
        <v>265</v>
      </c>
      <c r="H944" s="19">
        <v>130</v>
      </c>
      <c r="I944" s="10">
        <v>45834</v>
      </c>
      <c r="J944" s="11" t="s">
        <v>3034</v>
      </c>
      <c r="K944" s="9">
        <v>5</v>
      </c>
      <c r="L944" s="9" t="s">
        <v>1151</v>
      </c>
      <c r="M944" s="19">
        <v>8</v>
      </c>
      <c r="N944" s="9" t="s">
        <v>726</v>
      </c>
      <c r="O944" s="9" t="s">
        <v>1134</v>
      </c>
      <c r="P944" s="9" t="s">
        <v>677</v>
      </c>
      <c r="Q944" t="s">
        <v>266</v>
      </c>
      <c r="R944" s="7" t="s">
        <v>568</v>
      </c>
      <c r="S944" s="11" t="s">
        <v>569</v>
      </c>
    </row>
    <row r="945" spans="1:19" hidden="1" x14ac:dyDescent="0.25">
      <c r="A945" s="6" t="s">
        <v>2282</v>
      </c>
      <c r="B945" s="258" t="s">
        <v>2272</v>
      </c>
      <c r="C945" s="190" t="s">
        <v>2191</v>
      </c>
      <c r="E945" s="11">
        <v>6</v>
      </c>
      <c r="F945" s="7" t="s">
        <v>3035</v>
      </c>
      <c r="G945" s="21" t="s">
        <v>265</v>
      </c>
      <c r="H945" s="19">
        <v>137</v>
      </c>
      <c r="I945" s="10">
        <v>45698</v>
      </c>
      <c r="J945" s="11" t="s">
        <v>3036</v>
      </c>
      <c r="K945" s="9">
        <v>6</v>
      </c>
      <c r="L945" s="9" t="s">
        <v>1151</v>
      </c>
      <c r="M945" s="19">
        <v>2</v>
      </c>
      <c r="N945" s="9" t="s">
        <v>726</v>
      </c>
      <c r="O945" s="9">
        <v>2</v>
      </c>
      <c r="P945" s="9" t="s">
        <v>672</v>
      </c>
      <c r="Q945" t="s">
        <v>266</v>
      </c>
      <c r="R945" s="7" t="s">
        <v>570</v>
      </c>
      <c r="S945" s="11" t="s">
        <v>571</v>
      </c>
    </row>
    <row r="946" spans="1:19" hidden="1" x14ac:dyDescent="0.25">
      <c r="A946" s="6" t="s">
        <v>2282</v>
      </c>
      <c r="B946" s="258" t="s">
        <v>2272</v>
      </c>
      <c r="C946" s="190" t="s">
        <v>2192</v>
      </c>
      <c r="E946" s="11">
        <v>1</v>
      </c>
      <c r="F946" s="7" t="s">
        <v>3037</v>
      </c>
      <c r="G946" s="21" t="s">
        <v>265</v>
      </c>
      <c r="H946" s="19">
        <v>50</v>
      </c>
      <c r="I946" s="10">
        <v>45729</v>
      </c>
      <c r="J946" s="11" t="s">
        <v>3029</v>
      </c>
      <c r="K946" s="9">
        <v>1</v>
      </c>
      <c r="L946" s="9" t="s">
        <v>1151</v>
      </c>
      <c r="M946" s="19">
        <v>6</v>
      </c>
      <c r="N946" s="9" t="s">
        <v>726</v>
      </c>
      <c r="O946" s="9">
        <v>6</v>
      </c>
      <c r="P946" s="9" t="s">
        <v>676</v>
      </c>
      <c r="Q946" t="s">
        <v>266</v>
      </c>
      <c r="R946" s="7" t="s">
        <v>558</v>
      </c>
      <c r="S946" s="11" t="s">
        <v>559</v>
      </c>
    </row>
    <row r="947" spans="1:19" hidden="1" x14ac:dyDescent="0.25">
      <c r="A947" s="6" t="s">
        <v>2282</v>
      </c>
      <c r="B947" s="258" t="s">
        <v>2272</v>
      </c>
      <c r="C947" s="190" t="s">
        <v>2193</v>
      </c>
      <c r="E947" s="11">
        <v>7</v>
      </c>
      <c r="F947" s="7" t="s">
        <v>3038</v>
      </c>
      <c r="G947" s="21" t="s">
        <v>265</v>
      </c>
      <c r="H947" s="19">
        <v>130</v>
      </c>
      <c r="I947" s="10">
        <v>45729</v>
      </c>
      <c r="J947" s="11" t="s">
        <v>3039</v>
      </c>
      <c r="K947" s="9">
        <v>7</v>
      </c>
      <c r="L947" s="9" t="s">
        <v>1151</v>
      </c>
      <c r="M947" s="19">
        <v>7</v>
      </c>
      <c r="N947" s="9" t="s">
        <v>726</v>
      </c>
      <c r="O947" s="9" t="s">
        <v>1134</v>
      </c>
      <c r="P947" s="9" t="s">
        <v>677</v>
      </c>
      <c r="Q947" t="s">
        <v>266</v>
      </c>
      <c r="R947" s="7" t="s">
        <v>568</v>
      </c>
      <c r="S947" s="11" t="s">
        <v>569</v>
      </c>
    </row>
    <row r="948" spans="1:19" hidden="1" x14ac:dyDescent="0.25">
      <c r="A948" s="6" t="s">
        <v>2282</v>
      </c>
      <c r="B948" s="258" t="s">
        <v>2272</v>
      </c>
      <c r="C948" s="190" t="s">
        <v>2194</v>
      </c>
      <c r="E948" s="11">
        <v>17</v>
      </c>
      <c r="F948" s="7" t="s">
        <v>3040</v>
      </c>
      <c r="G948" s="21" t="s">
        <v>265</v>
      </c>
      <c r="H948" s="19">
        <v>137</v>
      </c>
      <c r="I948" s="10">
        <v>45707</v>
      </c>
      <c r="J948" s="11" t="s">
        <v>3036</v>
      </c>
      <c r="K948" s="9">
        <v>17</v>
      </c>
      <c r="L948" s="9" t="s">
        <v>1151</v>
      </c>
      <c r="M948" s="19">
        <v>2</v>
      </c>
      <c r="N948" s="9" t="s">
        <v>726</v>
      </c>
      <c r="O948" s="9">
        <v>2</v>
      </c>
      <c r="P948" s="9" t="s">
        <v>672</v>
      </c>
      <c r="Q948" t="s">
        <v>266</v>
      </c>
      <c r="R948" s="7" t="s">
        <v>570</v>
      </c>
      <c r="S948" s="11" t="s">
        <v>571</v>
      </c>
    </row>
    <row r="949" spans="1:19" hidden="1" x14ac:dyDescent="0.25">
      <c r="A949" s="6" t="s">
        <v>2282</v>
      </c>
      <c r="B949" s="258" t="s">
        <v>2272</v>
      </c>
      <c r="C949" s="190" t="s">
        <v>2195</v>
      </c>
      <c r="E949" s="11">
        <v>11</v>
      </c>
      <c r="F949" s="7" t="s">
        <v>3041</v>
      </c>
      <c r="G949" s="21" t="s">
        <v>265</v>
      </c>
      <c r="H949" s="19">
        <v>137</v>
      </c>
      <c r="I949" s="10">
        <v>45730</v>
      </c>
      <c r="J949" s="11" t="s">
        <v>3036</v>
      </c>
      <c r="K949" s="9">
        <v>11</v>
      </c>
      <c r="L949" s="9" t="s">
        <v>1151</v>
      </c>
      <c r="M949" s="19">
        <v>2</v>
      </c>
      <c r="N949" s="9" t="s">
        <v>726</v>
      </c>
      <c r="O949" s="9">
        <v>2</v>
      </c>
      <c r="P949" s="9" t="s">
        <v>672</v>
      </c>
      <c r="Q949" t="s">
        <v>266</v>
      </c>
      <c r="R949" s="7" t="s">
        <v>570</v>
      </c>
      <c r="S949" s="11" t="s">
        <v>571</v>
      </c>
    </row>
    <row r="950" spans="1:19" hidden="1" x14ac:dyDescent="0.25">
      <c r="A950" s="6" t="s">
        <v>2282</v>
      </c>
      <c r="B950" s="258" t="s">
        <v>2272</v>
      </c>
      <c r="C950" s="190" t="s">
        <v>2196</v>
      </c>
      <c r="E950" s="11">
        <v>4</v>
      </c>
      <c r="F950" s="7" t="s">
        <v>3042</v>
      </c>
      <c r="G950" s="21" t="s">
        <v>265</v>
      </c>
      <c r="H950" s="19">
        <v>130</v>
      </c>
      <c r="I950" s="10">
        <v>45694</v>
      </c>
      <c r="J950" s="11" t="s">
        <v>1150</v>
      </c>
      <c r="K950" s="9">
        <v>4</v>
      </c>
      <c r="L950" s="9" t="s">
        <v>1151</v>
      </c>
      <c r="M950" s="19">
        <v>5</v>
      </c>
      <c r="N950" s="9" t="s">
        <v>726</v>
      </c>
      <c r="O950" s="9">
        <v>5</v>
      </c>
      <c r="P950" s="9" t="s">
        <v>675</v>
      </c>
      <c r="Q950" t="s">
        <v>266</v>
      </c>
      <c r="R950" s="7" t="s">
        <v>568</v>
      </c>
      <c r="S950" s="11" t="s">
        <v>569</v>
      </c>
    </row>
    <row r="951" spans="1:19" hidden="1" x14ac:dyDescent="0.25">
      <c r="A951" s="6" t="s">
        <v>2282</v>
      </c>
      <c r="B951" s="258" t="s">
        <v>2272</v>
      </c>
      <c r="C951" s="190" t="s">
        <v>2197</v>
      </c>
      <c r="E951" s="11">
        <v>4</v>
      </c>
      <c r="F951" s="7" t="s">
        <v>3043</v>
      </c>
      <c r="G951" s="21" t="s">
        <v>265</v>
      </c>
      <c r="H951" s="19">
        <v>110</v>
      </c>
      <c r="I951" s="10">
        <v>45694</v>
      </c>
      <c r="J951" s="11" t="s">
        <v>3031</v>
      </c>
      <c r="K951" s="9">
        <v>4</v>
      </c>
      <c r="L951" s="9" t="s">
        <v>1151</v>
      </c>
      <c r="M951" s="19">
        <v>4</v>
      </c>
      <c r="N951" s="9" t="s">
        <v>726</v>
      </c>
      <c r="O951" s="9">
        <v>4</v>
      </c>
      <c r="P951" s="9" t="s">
        <v>674</v>
      </c>
      <c r="Q951" t="s">
        <v>266</v>
      </c>
      <c r="R951" s="7" t="s">
        <v>566</v>
      </c>
      <c r="S951" s="11" t="s">
        <v>567</v>
      </c>
    </row>
    <row r="952" spans="1:19" hidden="1" x14ac:dyDescent="0.25">
      <c r="A952" s="6" t="s">
        <v>2282</v>
      </c>
      <c r="B952" s="258" t="s">
        <v>2272</v>
      </c>
      <c r="C952" s="190" t="s">
        <v>2198</v>
      </c>
      <c r="E952" s="11">
        <v>1</v>
      </c>
      <c r="F952" s="7" t="s">
        <v>3044</v>
      </c>
      <c r="G952" s="21" t="s">
        <v>265</v>
      </c>
      <c r="H952" s="19">
        <v>131</v>
      </c>
      <c r="I952" s="10">
        <v>45694</v>
      </c>
      <c r="J952" s="11" t="s">
        <v>3031</v>
      </c>
      <c r="K952" s="9">
        <v>1</v>
      </c>
      <c r="L952" s="9" t="s">
        <v>1151</v>
      </c>
      <c r="M952" s="19">
        <v>4</v>
      </c>
      <c r="N952" s="9" t="s">
        <v>726</v>
      </c>
      <c r="O952" s="9">
        <v>4</v>
      </c>
      <c r="P952" s="9" t="s">
        <v>674</v>
      </c>
      <c r="Q952" t="s">
        <v>266</v>
      </c>
      <c r="R952" s="7" t="s">
        <v>568</v>
      </c>
      <c r="S952" s="11" t="s">
        <v>569</v>
      </c>
    </row>
    <row r="953" spans="1:19" hidden="1" x14ac:dyDescent="0.25">
      <c r="A953" s="6" t="s">
        <v>2282</v>
      </c>
      <c r="B953" s="258" t="s">
        <v>2272</v>
      </c>
      <c r="C953" s="190" t="s">
        <v>2199</v>
      </c>
      <c r="E953" s="11">
        <v>5</v>
      </c>
      <c r="F953" s="7" t="s">
        <v>3045</v>
      </c>
      <c r="G953" s="21" t="s">
        <v>265</v>
      </c>
      <c r="H953" s="19">
        <v>137</v>
      </c>
      <c r="I953" s="10">
        <v>45694</v>
      </c>
      <c r="J953" s="11" t="s">
        <v>3036</v>
      </c>
      <c r="K953" s="9">
        <v>5</v>
      </c>
      <c r="L953" s="9" t="s">
        <v>1151</v>
      </c>
      <c r="M953" s="19">
        <v>2</v>
      </c>
      <c r="N953" s="9" t="s">
        <v>726</v>
      </c>
      <c r="O953" s="9">
        <v>2</v>
      </c>
      <c r="P953" s="9" t="s">
        <v>672</v>
      </c>
      <c r="Q953" t="s">
        <v>266</v>
      </c>
      <c r="R953" s="7" t="s">
        <v>570</v>
      </c>
      <c r="S953" s="11" t="s">
        <v>571</v>
      </c>
    </row>
    <row r="954" spans="1:19" hidden="1" x14ac:dyDescent="0.25">
      <c r="A954" s="6" t="s">
        <v>2282</v>
      </c>
      <c r="B954" s="258" t="s">
        <v>2272</v>
      </c>
      <c r="C954" s="190" t="s">
        <v>2200</v>
      </c>
      <c r="E954" s="11">
        <v>5</v>
      </c>
      <c r="F954" s="7" t="s">
        <v>3046</v>
      </c>
      <c r="G954" s="21" t="s">
        <v>265</v>
      </c>
      <c r="H954" s="19">
        <v>137</v>
      </c>
      <c r="I954" s="10">
        <v>45707</v>
      </c>
      <c r="J954" s="11" t="s">
        <v>3047</v>
      </c>
      <c r="K954" s="9">
        <v>5</v>
      </c>
      <c r="L954" s="9" t="s">
        <v>1151</v>
      </c>
      <c r="M954" s="19">
        <v>13</v>
      </c>
      <c r="N954" s="9" t="s">
        <v>726</v>
      </c>
      <c r="O954" s="9" t="s">
        <v>1134</v>
      </c>
      <c r="P954" s="9" t="s">
        <v>677</v>
      </c>
      <c r="Q954" t="s">
        <v>266</v>
      </c>
      <c r="R954" s="7" t="s">
        <v>570</v>
      </c>
      <c r="S954" s="11" t="s">
        <v>571</v>
      </c>
    </row>
    <row r="955" spans="1:19" hidden="1" x14ac:dyDescent="0.25">
      <c r="A955" s="6" t="s">
        <v>2282</v>
      </c>
      <c r="B955" s="258" t="s">
        <v>2272</v>
      </c>
      <c r="C955" s="190" t="s">
        <v>2201</v>
      </c>
      <c r="D955" s="8">
        <v>1</v>
      </c>
      <c r="F955" s="7" t="s">
        <v>3041</v>
      </c>
      <c r="G955" s="21" t="s">
        <v>265</v>
      </c>
      <c r="H955" s="19">
        <v>137</v>
      </c>
      <c r="I955" s="10">
        <v>45730</v>
      </c>
      <c r="J955" s="11" t="s">
        <v>3036</v>
      </c>
      <c r="K955" s="9">
        <v>14</v>
      </c>
      <c r="L955" s="9" t="s">
        <v>1151</v>
      </c>
      <c r="M955" s="19">
        <v>2</v>
      </c>
      <c r="N955" s="9" t="s">
        <v>726</v>
      </c>
      <c r="O955" s="9">
        <v>2</v>
      </c>
      <c r="P955" s="9" t="s">
        <v>672</v>
      </c>
      <c r="Q955" t="s">
        <v>266</v>
      </c>
      <c r="R955" s="7" t="s">
        <v>570</v>
      </c>
      <c r="S955" s="11" t="s">
        <v>571</v>
      </c>
    </row>
    <row r="956" spans="1:19" hidden="1" x14ac:dyDescent="0.25">
      <c r="A956" s="6" t="s">
        <v>2282</v>
      </c>
      <c r="B956" s="258" t="s">
        <v>2272</v>
      </c>
      <c r="C956" s="190" t="s">
        <v>2202</v>
      </c>
      <c r="E956" s="11">
        <v>6</v>
      </c>
      <c r="F956" s="7" t="s">
        <v>3048</v>
      </c>
      <c r="G956" s="21" t="s">
        <v>154</v>
      </c>
      <c r="H956" s="19">
        <v>12</v>
      </c>
      <c r="I956" s="10">
        <v>45702</v>
      </c>
      <c r="J956" s="11" t="s">
        <v>3031</v>
      </c>
      <c r="K956" s="9">
        <v>6</v>
      </c>
      <c r="L956" s="9" t="s">
        <v>1151</v>
      </c>
      <c r="M956" s="19">
        <v>4</v>
      </c>
      <c r="N956" s="9" t="s">
        <v>726</v>
      </c>
      <c r="O956" s="9">
        <v>4</v>
      </c>
      <c r="P956" s="9" t="s">
        <v>674</v>
      </c>
      <c r="Q956" t="s">
        <v>155</v>
      </c>
      <c r="R956" s="7" t="s">
        <v>530</v>
      </c>
      <c r="S956" s="11" t="s">
        <v>531</v>
      </c>
    </row>
    <row r="957" spans="1:19" hidden="1" x14ac:dyDescent="0.25">
      <c r="A957" s="6" t="s">
        <v>2282</v>
      </c>
      <c r="B957" s="258" t="s">
        <v>2272</v>
      </c>
      <c r="C957" s="190" t="s">
        <v>2203</v>
      </c>
      <c r="E957" s="11">
        <v>2</v>
      </c>
      <c r="F957" s="7" t="s">
        <v>3049</v>
      </c>
      <c r="G957" s="21" t="s">
        <v>154</v>
      </c>
      <c r="H957" s="19">
        <v>12</v>
      </c>
      <c r="I957" s="10">
        <v>45729</v>
      </c>
      <c r="J957" s="11" t="s">
        <v>1150</v>
      </c>
      <c r="K957" s="9">
        <v>2</v>
      </c>
      <c r="L957" s="9" t="s">
        <v>1151</v>
      </c>
      <c r="M957" s="19">
        <v>5</v>
      </c>
      <c r="N957" s="9" t="s">
        <v>726</v>
      </c>
      <c r="O957" s="9">
        <v>5</v>
      </c>
      <c r="P957" s="9" t="s">
        <v>675</v>
      </c>
      <c r="Q957" t="s">
        <v>155</v>
      </c>
      <c r="R957" s="7" t="s">
        <v>530</v>
      </c>
      <c r="S957" s="11" t="s">
        <v>531</v>
      </c>
    </row>
    <row r="958" spans="1:19" hidden="1" x14ac:dyDescent="0.25">
      <c r="A958" s="6" t="s">
        <v>2282</v>
      </c>
      <c r="B958" s="258" t="s">
        <v>2272</v>
      </c>
      <c r="C958" s="11" t="s">
        <v>2204</v>
      </c>
      <c r="E958" s="11">
        <v>3</v>
      </c>
      <c r="F958" s="7" t="s">
        <v>3050</v>
      </c>
      <c r="G958" s="21" t="s">
        <v>154</v>
      </c>
      <c r="H958" s="19">
        <v>12</v>
      </c>
      <c r="I958" s="10">
        <v>45729</v>
      </c>
      <c r="J958" s="11" t="s">
        <v>3039</v>
      </c>
      <c r="K958" s="9">
        <v>3</v>
      </c>
      <c r="L958" s="9" t="s">
        <v>1151</v>
      </c>
      <c r="M958" s="19">
        <v>7</v>
      </c>
      <c r="N958" s="9" t="s">
        <v>726</v>
      </c>
      <c r="O958" s="9" t="s">
        <v>1134</v>
      </c>
      <c r="P958" s="9" t="s">
        <v>677</v>
      </c>
      <c r="Q958" t="s">
        <v>155</v>
      </c>
      <c r="R958" s="7" t="s">
        <v>530</v>
      </c>
      <c r="S958" s="11" t="s">
        <v>531</v>
      </c>
    </row>
    <row r="959" spans="1:19" hidden="1" x14ac:dyDescent="0.25">
      <c r="A959" s="6" t="s">
        <v>2282</v>
      </c>
      <c r="B959" s="258" t="s">
        <v>2272</v>
      </c>
      <c r="C959" s="190" t="s">
        <v>2205</v>
      </c>
      <c r="E959" s="11">
        <v>4</v>
      </c>
      <c r="F959" s="7" t="s">
        <v>3051</v>
      </c>
      <c r="G959" s="21" t="s">
        <v>154</v>
      </c>
      <c r="H959" s="19">
        <v>12</v>
      </c>
      <c r="I959" s="10">
        <v>45705</v>
      </c>
      <c r="J959" s="11" t="s">
        <v>3031</v>
      </c>
      <c r="K959" s="9">
        <v>4</v>
      </c>
      <c r="L959" s="9" t="s">
        <v>1151</v>
      </c>
      <c r="M959" s="19">
        <v>4</v>
      </c>
      <c r="N959" s="9" t="s">
        <v>726</v>
      </c>
      <c r="O959" s="9">
        <v>4</v>
      </c>
      <c r="P959" s="9" t="s">
        <v>674</v>
      </c>
      <c r="Q959" t="s">
        <v>155</v>
      </c>
      <c r="R959" s="7" t="s">
        <v>530</v>
      </c>
      <c r="S959" s="11" t="s">
        <v>531</v>
      </c>
    </row>
    <row r="960" spans="1:19" hidden="1" x14ac:dyDescent="0.25">
      <c r="A960" s="6" t="s">
        <v>2282</v>
      </c>
      <c r="B960" s="258" t="s">
        <v>2272</v>
      </c>
      <c r="C960" s="190" t="s">
        <v>2205</v>
      </c>
      <c r="E960" s="11">
        <v>16</v>
      </c>
      <c r="F960" s="7" t="s">
        <v>3051</v>
      </c>
      <c r="G960" s="21" t="s">
        <v>154</v>
      </c>
      <c r="H960" s="19">
        <v>12</v>
      </c>
      <c r="I960" s="10">
        <v>45705</v>
      </c>
      <c r="J960" s="11" t="s">
        <v>3031</v>
      </c>
      <c r="K960" s="9">
        <v>16</v>
      </c>
      <c r="L960" s="9" t="s">
        <v>1151</v>
      </c>
      <c r="M960" s="19">
        <v>4</v>
      </c>
      <c r="N960" s="9" t="s">
        <v>726</v>
      </c>
      <c r="O960" s="9">
        <v>4</v>
      </c>
      <c r="P960" s="9" t="s">
        <v>674</v>
      </c>
      <c r="Q960" t="s">
        <v>155</v>
      </c>
      <c r="R960" s="7" t="s">
        <v>530</v>
      </c>
      <c r="S960" s="11" t="s">
        <v>531</v>
      </c>
    </row>
    <row r="961" spans="1:19" hidden="1" x14ac:dyDescent="0.25">
      <c r="A961" s="6" t="s">
        <v>2282</v>
      </c>
      <c r="B961" s="258" t="s">
        <v>2272</v>
      </c>
      <c r="C961" s="190" t="s">
        <v>2206</v>
      </c>
      <c r="E961" s="11">
        <v>10</v>
      </c>
      <c r="F961" s="7" t="s">
        <v>3052</v>
      </c>
      <c r="G961" s="21" t="s">
        <v>265</v>
      </c>
      <c r="H961" s="19">
        <v>130</v>
      </c>
      <c r="I961" s="10">
        <v>45693</v>
      </c>
      <c r="J961" s="11" t="s">
        <v>3053</v>
      </c>
      <c r="K961" s="9">
        <v>10</v>
      </c>
      <c r="L961" s="9" t="s">
        <v>1151</v>
      </c>
      <c r="M961" s="19">
        <v>3</v>
      </c>
      <c r="N961" s="9" t="s">
        <v>726</v>
      </c>
      <c r="O961" s="9">
        <v>3</v>
      </c>
      <c r="P961" s="9" t="s">
        <v>673</v>
      </c>
      <c r="Q961" t="s">
        <v>266</v>
      </c>
      <c r="R961" s="7" t="s">
        <v>568</v>
      </c>
      <c r="S961" s="11" t="s">
        <v>569</v>
      </c>
    </row>
    <row r="962" spans="1:19" hidden="1" x14ac:dyDescent="0.25">
      <c r="A962" s="6" t="s">
        <v>2282</v>
      </c>
      <c r="B962" s="258" t="s">
        <v>2272</v>
      </c>
      <c r="C962" s="190" t="s">
        <v>2207</v>
      </c>
      <c r="E962" s="11">
        <v>4</v>
      </c>
      <c r="F962" s="7" t="s">
        <v>3054</v>
      </c>
      <c r="G962" s="21" t="s">
        <v>265</v>
      </c>
      <c r="H962" s="19">
        <v>130</v>
      </c>
      <c r="I962" s="10">
        <v>45692</v>
      </c>
      <c r="J962" s="11" t="s">
        <v>3053</v>
      </c>
      <c r="K962" s="9">
        <v>4</v>
      </c>
      <c r="L962" s="9" t="s">
        <v>1151</v>
      </c>
      <c r="M962" s="19">
        <v>3</v>
      </c>
      <c r="N962" s="9" t="s">
        <v>726</v>
      </c>
      <c r="O962" s="9">
        <v>3</v>
      </c>
      <c r="P962" s="9" t="s">
        <v>673</v>
      </c>
      <c r="Q962" t="s">
        <v>266</v>
      </c>
      <c r="R962" s="7" t="s">
        <v>568</v>
      </c>
      <c r="S962" s="11" t="s">
        <v>569</v>
      </c>
    </row>
    <row r="963" spans="1:19" hidden="1" x14ac:dyDescent="0.25">
      <c r="A963" s="6" t="s">
        <v>2282</v>
      </c>
      <c r="B963" s="258" t="s">
        <v>2272</v>
      </c>
      <c r="C963" s="190" t="s">
        <v>2208</v>
      </c>
      <c r="E963" s="11">
        <v>20</v>
      </c>
      <c r="F963" s="7" t="s">
        <v>3055</v>
      </c>
      <c r="G963" s="21" t="s">
        <v>265</v>
      </c>
      <c r="H963" s="19">
        <v>130</v>
      </c>
      <c r="I963" s="10">
        <v>45832</v>
      </c>
      <c r="J963" s="11" t="s">
        <v>3034</v>
      </c>
      <c r="K963" s="9">
        <v>20</v>
      </c>
      <c r="L963" s="9" t="s">
        <v>1151</v>
      </c>
      <c r="M963" s="19">
        <v>8</v>
      </c>
      <c r="N963" s="9" t="s">
        <v>726</v>
      </c>
      <c r="O963" s="9" t="s">
        <v>1134</v>
      </c>
      <c r="P963" s="9" t="s">
        <v>677</v>
      </c>
      <c r="Q963" t="s">
        <v>266</v>
      </c>
      <c r="R963" s="7" t="s">
        <v>568</v>
      </c>
      <c r="S963" s="11" t="s">
        <v>569</v>
      </c>
    </row>
    <row r="964" spans="1:19" hidden="1" x14ac:dyDescent="0.25">
      <c r="A964" s="6" t="s">
        <v>2282</v>
      </c>
      <c r="B964" s="258" t="s">
        <v>2272</v>
      </c>
      <c r="C964" s="190" t="s">
        <v>2209</v>
      </c>
      <c r="E964" s="11">
        <v>11</v>
      </c>
      <c r="F964" s="7" t="s">
        <v>3056</v>
      </c>
      <c r="G964" s="21" t="s">
        <v>265</v>
      </c>
      <c r="H964" s="19">
        <v>137</v>
      </c>
      <c r="I964" s="10">
        <v>45827</v>
      </c>
      <c r="J964" s="11" t="s">
        <v>3031</v>
      </c>
      <c r="K964" s="9">
        <v>11</v>
      </c>
      <c r="L964" s="9" t="s">
        <v>1151</v>
      </c>
      <c r="M964" s="19">
        <v>4</v>
      </c>
      <c r="N964" s="9" t="s">
        <v>726</v>
      </c>
      <c r="O964" s="9">
        <v>4</v>
      </c>
      <c r="P964" s="9" t="s">
        <v>674</v>
      </c>
      <c r="Q964" t="s">
        <v>266</v>
      </c>
      <c r="R964" s="7" t="s">
        <v>570</v>
      </c>
      <c r="S964" s="11" t="s">
        <v>571</v>
      </c>
    </row>
    <row r="965" spans="1:19" hidden="1" x14ac:dyDescent="0.25">
      <c r="A965" s="6" t="s">
        <v>2282</v>
      </c>
      <c r="B965" s="258" t="s">
        <v>2272</v>
      </c>
      <c r="C965" s="190" t="s">
        <v>2210</v>
      </c>
      <c r="E965" s="11">
        <v>13</v>
      </c>
      <c r="F965" s="7" t="s">
        <v>3057</v>
      </c>
      <c r="G965" s="21" t="s">
        <v>265</v>
      </c>
      <c r="H965" s="19">
        <v>130</v>
      </c>
      <c r="I965" s="10">
        <v>45833</v>
      </c>
      <c r="J965" s="11" t="s">
        <v>1150</v>
      </c>
      <c r="K965" s="9">
        <v>13</v>
      </c>
      <c r="L965" s="9" t="s">
        <v>1151</v>
      </c>
      <c r="M965" s="19">
        <v>5</v>
      </c>
      <c r="N965" s="9" t="s">
        <v>726</v>
      </c>
      <c r="O965" s="9">
        <v>5</v>
      </c>
      <c r="P965" s="9" t="s">
        <v>675</v>
      </c>
      <c r="Q965" t="s">
        <v>266</v>
      </c>
      <c r="R965" s="7" t="s">
        <v>568</v>
      </c>
      <c r="S965" s="11" t="s">
        <v>569</v>
      </c>
    </row>
    <row r="966" spans="1:19" hidden="1" x14ac:dyDescent="0.25">
      <c r="A966" s="6" t="s">
        <v>2282</v>
      </c>
      <c r="B966" s="258" t="s">
        <v>2272</v>
      </c>
      <c r="C966" s="190" t="s">
        <v>2211</v>
      </c>
      <c r="E966" s="11">
        <v>3</v>
      </c>
      <c r="F966" s="7" t="s">
        <v>3058</v>
      </c>
      <c r="G966" s="21" t="s">
        <v>265</v>
      </c>
      <c r="H966" s="19">
        <v>131</v>
      </c>
      <c r="I966" s="10">
        <v>45832</v>
      </c>
      <c r="J966" s="11" t="s">
        <v>3029</v>
      </c>
      <c r="K966" s="9">
        <v>3</v>
      </c>
      <c r="L966" s="9" t="s">
        <v>1151</v>
      </c>
      <c r="M966" s="19">
        <v>6</v>
      </c>
      <c r="N966" s="9" t="s">
        <v>726</v>
      </c>
      <c r="O966" s="9">
        <v>6</v>
      </c>
      <c r="P966" s="9" t="s">
        <v>676</v>
      </c>
      <c r="Q966" t="s">
        <v>266</v>
      </c>
      <c r="R966" s="7" t="s">
        <v>568</v>
      </c>
      <c r="S966" s="11" t="s">
        <v>569</v>
      </c>
    </row>
    <row r="967" spans="1:19" hidden="1" x14ac:dyDescent="0.25">
      <c r="A967" s="6" t="s">
        <v>2282</v>
      </c>
      <c r="B967" s="258" t="s">
        <v>2272</v>
      </c>
      <c r="C967" s="190" t="s">
        <v>2212</v>
      </c>
      <c r="E967" s="11">
        <v>4</v>
      </c>
      <c r="F967" s="7" t="s">
        <v>3059</v>
      </c>
      <c r="G967" s="21" t="s">
        <v>265</v>
      </c>
      <c r="H967" s="19">
        <v>110</v>
      </c>
      <c r="I967" s="10">
        <v>45832</v>
      </c>
      <c r="J967" s="11" t="s">
        <v>3039</v>
      </c>
      <c r="K967" s="9">
        <v>4</v>
      </c>
      <c r="L967" s="9" t="s">
        <v>1151</v>
      </c>
      <c r="M967" s="19">
        <v>7</v>
      </c>
      <c r="N967" s="9" t="s">
        <v>726</v>
      </c>
      <c r="O967" s="9" t="s">
        <v>1134</v>
      </c>
      <c r="P967" s="9" t="s">
        <v>677</v>
      </c>
      <c r="Q967" t="s">
        <v>266</v>
      </c>
      <c r="R967" s="7" t="s">
        <v>566</v>
      </c>
      <c r="S967" s="11" t="s">
        <v>567</v>
      </c>
    </row>
    <row r="968" spans="1:19" hidden="1" x14ac:dyDescent="0.25">
      <c r="A968" s="6" t="s">
        <v>2282</v>
      </c>
      <c r="B968" s="258" t="s">
        <v>2272</v>
      </c>
      <c r="C968" s="190" t="s">
        <v>2213</v>
      </c>
      <c r="E968" s="11">
        <v>1</v>
      </c>
      <c r="F968" s="7" t="s">
        <v>3060</v>
      </c>
      <c r="G968" s="21" t="s">
        <v>265</v>
      </c>
      <c r="H968" s="19">
        <v>50</v>
      </c>
      <c r="I968" s="10">
        <v>45832</v>
      </c>
      <c r="J968" s="11" t="s">
        <v>3039</v>
      </c>
      <c r="K968" s="9">
        <v>1</v>
      </c>
      <c r="L968" s="9" t="s">
        <v>1151</v>
      </c>
      <c r="M968" s="19">
        <v>7</v>
      </c>
      <c r="N968" s="9" t="s">
        <v>726</v>
      </c>
      <c r="O968" s="9" t="s">
        <v>1134</v>
      </c>
      <c r="P968" s="9" t="s">
        <v>677</v>
      </c>
      <c r="Q968" t="s">
        <v>266</v>
      </c>
      <c r="R968" s="7" t="s">
        <v>558</v>
      </c>
      <c r="S968" s="11" t="s">
        <v>559</v>
      </c>
    </row>
    <row r="969" spans="1:19" hidden="1" x14ac:dyDescent="0.25">
      <c r="A969" s="6" t="s">
        <v>2282</v>
      </c>
      <c r="B969" s="258" t="s">
        <v>2272</v>
      </c>
      <c r="C969" s="190" t="s">
        <v>2214</v>
      </c>
      <c r="E969" s="11">
        <v>6</v>
      </c>
      <c r="F969" s="7" t="s">
        <v>3061</v>
      </c>
      <c r="G969" s="21" t="s">
        <v>154</v>
      </c>
      <c r="H969" s="19">
        <v>12</v>
      </c>
      <c r="I969" s="10">
        <v>45826</v>
      </c>
      <c r="J969" s="11" t="s">
        <v>3034</v>
      </c>
      <c r="K969" s="9">
        <v>6</v>
      </c>
      <c r="L969" s="9" t="s">
        <v>1151</v>
      </c>
      <c r="M969" s="19">
        <v>8</v>
      </c>
      <c r="N969" s="9" t="s">
        <v>726</v>
      </c>
      <c r="O969" s="9" t="s">
        <v>1134</v>
      </c>
      <c r="P969" s="9" t="s">
        <v>677</v>
      </c>
      <c r="Q969" t="s">
        <v>155</v>
      </c>
      <c r="R969" s="7" t="s">
        <v>530</v>
      </c>
      <c r="S969" s="11" t="s">
        <v>531</v>
      </c>
    </row>
    <row r="970" spans="1:19" hidden="1" x14ac:dyDescent="0.25">
      <c r="A970" s="6" t="s">
        <v>2282</v>
      </c>
      <c r="B970" s="258" t="s">
        <v>2272</v>
      </c>
      <c r="C970" s="190" t="s">
        <v>2215</v>
      </c>
      <c r="E970" s="11">
        <v>2</v>
      </c>
      <c r="F970" s="7" t="s">
        <v>3062</v>
      </c>
      <c r="G970" s="21" t="s">
        <v>154</v>
      </c>
      <c r="H970" s="19">
        <v>6</v>
      </c>
      <c r="I970" s="10">
        <v>45826</v>
      </c>
      <c r="J970" s="11" t="s">
        <v>3029</v>
      </c>
      <c r="K970" s="9">
        <v>2</v>
      </c>
      <c r="L970" s="9" t="s">
        <v>1151</v>
      </c>
      <c r="M970" s="19">
        <v>6</v>
      </c>
      <c r="N970" s="9" t="s">
        <v>726</v>
      </c>
      <c r="O970" s="9">
        <v>6</v>
      </c>
      <c r="P970" s="9" t="s">
        <v>676</v>
      </c>
      <c r="Q970" t="s">
        <v>155</v>
      </c>
      <c r="R970" s="7" t="s">
        <v>526</v>
      </c>
      <c r="S970" s="11" t="s">
        <v>527</v>
      </c>
    </row>
    <row r="971" spans="1:19" hidden="1" x14ac:dyDescent="0.25">
      <c r="A971" s="6" t="s">
        <v>2282</v>
      </c>
      <c r="B971" s="258" t="s">
        <v>2272</v>
      </c>
      <c r="C971" s="190" t="s">
        <v>2216</v>
      </c>
      <c r="E971" s="11">
        <v>11</v>
      </c>
      <c r="F971" s="7" t="s">
        <v>3063</v>
      </c>
      <c r="G971" s="21" t="s">
        <v>154</v>
      </c>
      <c r="H971" s="19">
        <v>6</v>
      </c>
      <c r="I971" s="10">
        <v>45826</v>
      </c>
      <c r="J971" s="11" t="s">
        <v>3039</v>
      </c>
      <c r="K971" s="9">
        <v>11</v>
      </c>
      <c r="L971" s="9" t="s">
        <v>1151</v>
      </c>
      <c r="M971" s="19">
        <v>7</v>
      </c>
      <c r="N971" s="9" t="s">
        <v>726</v>
      </c>
      <c r="O971" s="9" t="s">
        <v>1134</v>
      </c>
      <c r="P971" s="9" t="s">
        <v>677</v>
      </c>
      <c r="Q971" t="s">
        <v>155</v>
      </c>
      <c r="R971" s="7" t="s">
        <v>526</v>
      </c>
      <c r="S971" s="11" t="s">
        <v>527</v>
      </c>
    </row>
    <row r="972" spans="1:19" hidden="1" x14ac:dyDescent="0.25">
      <c r="A972" s="6" t="s">
        <v>2282</v>
      </c>
      <c r="B972" s="258" t="s">
        <v>2272</v>
      </c>
      <c r="C972" s="190" t="s">
        <v>2217</v>
      </c>
      <c r="E972" s="11">
        <v>8</v>
      </c>
      <c r="F972" s="7" t="s">
        <v>3064</v>
      </c>
      <c r="G972" s="21" t="s">
        <v>265</v>
      </c>
      <c r="H972" s="19">
        <v>130</v>
      </c>
      <c r="I972" s="10">
        <v>45744</v>
      </c>
      <c r="J972" s="11" t="s">
        <v>3036</v>
      </c>
      <c r="K972" s="9">
        <v>8</v>
      </c>
      <c r="L972" s="9" t="s">
        <v>1151</v>
      </c>
      <c r="M972" s="19">
        <v>2</v>
      </c>
      <c r="N972" s="9" t="s">
        <v>726</v>
      </c>
      <c r="O972" s="9">
        <v>2</v>
      </c>
      <c r="P972" s="9" t="s">
        <v>672</v>
      </c>
      <c r="Q972" t="s">
        <v>266</v>
      </c>
      <c r="R972" s="7" t="s">
        <v>568</v>
      </c>
      <c r="S972" s="11" t="s">
        <v>569</v>
      </c>
    </row>
    <row r="973" spans="1:19" hidden="1" x14ac:dyDescent="0.25">
      <c r="A973" s="6" t="s">
        <v>2282</v>
      </c>
      <c r="B973" s="258" t="s">
        <v>2272</v>
      </c>
      <c r="C973" s="190" t="s">
        <v>2218</v>
      </c>
      <c r="E973" s="11">
        <v>15</v>
      </c>
      <c r="F973" s="7" t="s">
        <v>3065</v>
      </c>
      <c r="G973" s="21" t="s">
        <v>265</v>
      </c>
      <c r="H973" s="19">
        <v>130</v>
      </c>
      <c r="I973" s="10">
        <v>45744</v>
      </c>
      <c r="J973" s="11" t="s">
        <v>3039</v>
      </c>
      <c r="K973" s="9">
        <v>15</v>
      </c>
      <c r="L973" s="9" t="s">
        <v>1151</v>
      </c>
      <c r="M973" s="19">
        <v>7</v>
      </c>
      <c r="N973" s="9" t="s">
        <v>726</v>
      </c>
      <c r="O973" s="9" t="s">
        <v>1134</v>
      </c>
      <c r="P973" s="9" t="s">
        <v>677</v>
      </c>
      <c r="Q973" t="s">
        <v>266</v>
      </c>
      <c r="R973" s="7" t="s">
        <v>568</v>
      </c>
      <c r="S973" s="11" t="s">
        <v>569</v>
      </c>
    </row>
    <row r="974" spans="1:19" hidden="1" x14ac:dyDescent="0.25">
      <c r="A974" s="6" t="s">
        <v>2282</v>
      </c>
      <c r="B974" s="258" t="s">
        <v>2272</v>
      </c>
      <c r="C974" s="190" t="s">
        <v>2219</v>
      </c>
      <c r="E974" s="11">
        <v>19</v>
      </c>
      <c r="F974" s="7" t="s">
        <v>3066</v>
      </c>
      <c r="G974" s="21" t="s">
        <v>265</v>
      </c>
      <c r="H974" s="19">
        <v>137</v>
      </c>
      <c r="I974" s="10">
        <v>45733</v>
      </c>
      <c r="J974" s="11" t="s">
        <v>3053</v>
      </c>
      <c r="K974" s="9">
        <v>19</v>
      </c>
      <c r="L974" s="9" t="s">
        <v>1151</v>
      </c>
      <c r="M974" s="19">
        <v>3</v>
      </c>
      <c r="N974" s="9" t="s">
        <v>726</v>
      </c>
      <c r="O974" s="9">
        <v>3</v>
      </c>
      <c r="P974" s="9" t="s">
        <v>673</v>
      </c>
      <c r="Q974" t="s">
        <v>266</v>
      </c>
      <c r="R974" s="7" t="s">
        <v>570</v>
      </c>
      <c r="S974" s="11" t="s">
        <v>571</v>
      </c>
    </row>
    <row r="975" spans="1:19" hidden="1" x14ac:dyDescent="0.25">
      <c r="A975" s="6" t="s">
        <v>2282</v>
      </c>
      <c r="B975" s="258" t="s">
        <v>2272</v>
      </c>
      <c r="C975" s="190" t="s">
        <v>2220</v>
      </c>
      <c r="E975" s="11">
        <v>5</v>
      </c>
      <c r="F975" s="7" t="s">
        <v>3067</v>
      </c>
      <c r="G975" s="21" t="s">
        <v>265</v>
      </c>
      <c r="H975" s="19">
        <v>130</v>
      </c>
      <c r="I975" s="10">
        <v>45692</v>
      </c>
      <c r="J975" s="11" t="s">
        <v>3031</v>
      </c>
      <c r="K975" s="9">
        <v>5</v>
      </c>
      <c r="L975" s="9" t="s">
        <v>1151</v>
      </c>
      <c r="M975" s="19">
        <v>4</v>
      </c>
      <c r="N975" s="9" t="s">
        <v>726</v>
      </c>
      <c r="O975" s="9">
        <v>4</v>
      </c>
      <c r="P975" s="9" t="s">
        <v>674</v>
      </c>
      <c r="Q975" t="s">
        <v>266</v>
      </c>
      <c r="R975" s="7" t="s">
        <v>568</v>
      </c>
      <c r="S975" s="11" t="s">
        <v>569</v>
      </c>
    </row>
    <row r="976" spans="1:19" hidden="1" x14ac:dyDescent="0.25">
      <c r="A976" s="6" t="s">
        <v>2282</v>
      </c>
      <c r="B976" s="258" t="s">
        <v>2272</v>
      </c>
      <c r="C976" s="190" t="s">
        <v>2221</v>
      </c>
      <c r="E976" s="11">
        <v>8</v>
      </c>
      <c r="F976" s="7" t="s">
        <v>3068</v>
      </c>
      <c r="G976" s="21" t="s">
        <v>265</v>
      </c>
      <c r="H976" s="19">
        <v>130</v>
      </c>
      <c r="I976" s="10">
        <v>45705</v>
      </c>
      <c r="J976" s="11" t="s">
        <v>3029</v>
      </c>
      <c r="K976" s="9">
        <v>8</v>
      </c>
      <c r="L976" s="9" t="s">
        <v>1151</v>
      </c>
      <c r="M976" s="19">
        <v>6</v>
      </c>
      <c r="N976" s="9" t="s">
        <v>726</v>
      </c>
      <c r="O976" s="9">
        <v>6</v>
      </c>
      <c r="P976" s="9" t="s">
        <v>676</v>
      </c>
      <c r="Q976" t="s">
        <v>266</v>
      </c>
      <c r="R976" s="7" t="s">
        <v>568</v>
      </c>
      <c r="S976" s="11" t="s">
        <v>569</v>
      </c>
    </row>
    <row r="977" spans="1:19" hidden="1" x14ac:dyDescent="0.25">
      <c r="A977" s="6" t="s">
        <v>2282</v>
      </c>
      <c r="B977" s="258" t="s">
        <v>2272</v>
      </c>
      <c r="C977" s="190" t="s">
        <v>2222</v>
      </c>
      <c r="E977" s="11">
        <v>5</v>
      </c>
      <c r="F977" s="7" t="s">
        <v>3069</v>
      </c>
      <c r="G977" s="21" t="s">
        <v>265</v>
      </c>
      <c r="H977" s="19">
        <v>110</v>
      </c>
      <c r="I977" s="10">
        <v>45705</v>
      </c>
      <c r="J977" s="11" t="s">
        <v>3031</v>
      </c>
      <c r="K977" s="9">
        <v>5</v>
      </c>
      <c r="L977" s="9" t="s">
        <v>1151</v>
      </c>
      <c r="M977" s="19">
        <v>4</v>
      </c>
      <c r="N977" s="9" t="s">
        <v>726</v>
      </c>
      <c r="O977" s="9">
        <v>4</v>
      </c>
      <c r="P977" s="9" t="s">
        <v>674</v>
      </c>
      <c r="Q977" t="s">
        <v>266</v>
      </c>
      <c r="R977" s="7" t="s">
        <v>566</v>
      </c>
      <c r="S977" s="11" t="s">
        <v>567</v>
      </c>
    </row>
    <row r="978" spans="1:19" hidden="1" x14ac:dyDescent="0.25">
      <c r="A978" s="6" t="s">
        <v>2282</v>
      </c>
      <c r="B978" s="258" t="s">
        <v>2272</v>
      </c>
      <c r="C978" s="190" t="s">
        <v>2223</v>
      </c>
      <c r="E978" s="11">
        <v>12</v>
      </c>
      <c r="F978" s="7" t="s">
        <v>3070</v>
      </c>
      <c r="G978" s="21" t="s">
        <v>265</v>
      </c>
      <c r="H978" s="19">
        <v>130</v>
      </c>
      <c r="I978" s="10">
        <v>45755</v>
      </c>
      <c r="J978" s="11" t="s">
        <v>3031</v>
      </c>
      <c r="K978" s="9">
        <v>12</v>
      </c>
      <c r="L978" s="9" t="s">
        <v>1151</v>
      </c>
      <c r="M978" s="19">
        <v>4</v>
      </c>
      <c r="N978" s="9" t="s">
        <v>726</v>
      </c>
      <c r="O978" s="9">
        <v>4</v>
      </c>
      <c r="P978" s="9" t="s">
        <v>674</v>
      </c>
      <c r="Q978" t="s">
        <v>266</v>
      </c>
      <c r="R978" s="7" t="s">
        <v>568</v>
      </c>
      <c r="S978" s="11" t="s">
        <v>569</v>
      </c>
    </row>
    <row r="979" spans="1:19" hidden="1" x14ac:dyDescent="0.25">
      <c r="A979" s="6" t="s">
        <v>2282</v>
      </c>
      <c r="B979" s="258" t="s">
        <v>2272</v>
      </c>
      <c r="C979" s="190" t="s">
        <v>2224</v>
      </c>
      <c r="E979" s="11">
        <v>2</v>
      </c>
      <c r="F979" s="7" t="s">
        <v>3071</v>
      </c>
      <c r="G979" s="21" t="s">
        <v>265</v>
      </c>
      <c r="H979" s="19">
        <v>110</v>
      </c>
      <c r="I979" s="10">
        <v>45754</v>
      </c>
      <c r="J979" s="11" t="s">
        <v>1150</v>
      </c>
      <c r="K979" s="9">
        <v>2</v>
      </c>
      <c r="L979" s="9" t="s">
        <v>1151</v>
      </c>
      <c r="M979" s="19">
        <v>5</v>
      </c>
      <c r="N979" s="9" t="s">
        <v>726</v>
      </c>
      <c r="O979" s="9">
        <v>5</v>
      </c>
      <c r="P979" s="9" t="s">
        <v>675</v>
      </c>
      <c r="Q979" t="s">
        <v>266</v>
      </c>
      <c r="R979" s="7" t="s">
        <v>566</v>
      </c>
      <c r="S979" s="11" t="s">
        <v>567</v>
      </c>
    </row>
    <row r="980" spans="1:19" hidden="1" x14ac:dyDescent="0.25">
      <c r="A980" s="6" t="s">
        <v>2282</v>
      </c>
      <c r="B980" s="258" t="s">
        <v>2272</v>
      </c>
      <c r="C980" s="190" t="s">
        <v>2225</v>
      </c>
      <c r="E980" s="11">
        <v>18</v>
      </c>
      <c r="F980" s="7" t="s">
        <v>3072</v>
      </c>
      <c r="G980" s="21" t="s">
        <v>265</v>
      </c>
      <c r="H980" s="19">
        <v>110</v>
      </c>
      <c r="I980" s="10">
        <v>45754</v>
      </c>
      <c r="J980" s="11" t="s">
        <v>3031</v>
      </c>
      <c r="K980" s="9">
        <v>18</v>
      </c>
      <c r="L980" s="9" t="s">
        <v>1151</v>
      </c>
      <c r="M980" s="19">
        <v>4</v>
      </c>
      <c r="N980" s="9" t="s">
        <v>726</v>
      </c>
      <c r="O980" s="9">
        <v>4</v>
      </c>
      <c r="P980" s="9" t="s">
        <v>674</v>
      </c>
      <c r="Q980" t="s">
        <v>266</v>
      </c>
      <c r="R980" s="7" t="s">
        <v>566</v>
      </c>
      <c r="S980" s="11" t="s">
        <v>567</v>
      </c>
    </row>
    <row r="981" spans="1:19" hidden="1" x14ac:dyDescent="0.25">
      <c r="A981" s="6" t="s">
        <v>2282</v>
      </c>
      <c r="B981" s="258" t="s">
        <v>2272</v>
      </c>
      <c r="C981" s="190" t="s">
        <v>2226</v>
      </c>
      <c r="E981" s="11">
        <v>9</v>
      </c>
      <c r="F981" s="7" t="s">
        <v>3073</v>
      </c>
      <c r="G981" s="21" t="s">
        <v>154</v>
      </c>
      <c r="H981" s="19">
        <v>12</v>
      </c>
      <c r="I981" s="10">
        <v>45804</v>
      </c>
      <c r="J981" s="11" t="s">
        <v>1150</v>
      </c>
      <c r="K981" s="9">
        <v>9</v>
      </c>
      <c r="L981" s="9" t="s">
        <v>1151</v>
      </c>
      <c r="M981" s="19">
        <v>5</v>
      </c>
      <c r="N981" s="9" t="s">
        <v>726</v>
      </c>
      <c r="O981" s="9">
        <v>5</v>
      </c>
      <c r="P981" s="9" t="s">
        <v>675</v>
      </c>
      <c r="Q981" t="s">
        <v>155</v>
      </c>
      <c r="R981" s="7" t="s">
        <v>530</v>
      </c>
      <c r="S981" s="11" t="s">
        <v>531</v>
      </c>
    </row>
    <row r="982" spans="1:19" hidden="1" x14ac:dyDescent="0.25">
      <c r="A982" s="6" t="s">
        <v>2282</v>
      </c>
      <c r="B982" s="258" t="s">
        <v>2272</v>
      </c>
      <c r="C982" s="190" t="s">
        <v>2227</v>
      </c>
      <c r="E982" s="11">
        <v>3</v>
      </c>
      <c r="F982" s="7" t="s">
        <v>3074</v>
      </c>
      <c r="G982" s="21" t="s">
        <v>154</v>
      </c>
      <c r="H982" s="19">
        <v>12</v>
      </c>
      <c r="I982" s="10">
        <v>45756</v>
      </c>
      <c r="J982" s="11" t="s">
        <v>3031</v>
      </c>
      <c r="K982" s="9">
        <v>3</v>
      </c>
      <c r="L982" s="9" t="s">
        <v>1151</v>
      </c>
      <c r="M982" s="19">
        <v>4</v>
      </c>
      <c r="N982" s="9" t="s">
        <v>726</v>
      </c>
      <c r="O982" s="9">
        <v>4</v>
      </c>
      <c r="P982" s="9" t="s">
        <v>674</v>
      </c>
      <c r="Q982" t="s">
        <v>155</v>
      </c>
      <c r="R982" s="7" t="s">
        <v>530</v>
      </c>
      <c r="S982" s="11" t="s">
        <v>531</v>
      </c>
    </row>
    <row r="983" spans="1:19" hidden="1" x14ac:dyDescent="0.25">
      <c r="A983" s="6" t="s">
        <v>2282</v>
      </c>
      <c r="B983" s="258" t="s">
        <v>2272</v>
      </c>
      <c r="C983" s="190" t="s">
        <v>2228</v>
      </c>
      <c r="D983" s="8">
        <v>1</v>
      </c>
      <c r="F983" s="7" t="s">
        <v>3075</v>
      </c>
      <c r="G983" s="21" t="s">
        <v>265</v>
      </c>
      <c r="H983" s="19">
        <v>137</v>
      </c>
      <c r="I983" s="10">
        <v>45796</v>
      </c>
      <c r="J983" s="11" t="s">
        <v>3053</v>
      </c>
      <c r="K983" s="9">
        <v>14</v>
      </c>
      <c r="L983" s="9" t="s">
        <v>1151</v>
      </c>
      <c r="M983" s="19">
        <v>3</v>
      </c>
      <c r="N983" s="9" t="s">
        <v>726</v>
      </c>
      <c r="O983" s="9">
        <v>3</v>
      </c>
      <c r="P983" s="9" t="s">
        <v>673</v>
      </c>
      <c r="Q983" t="s">
        <v>266</v>
      </c>
      <c r="R983" s="7" t="s">
        <v>570</v>
      </c>
      <c r="S983" s="11" t="s">
        <v>571</v>
      </c>
    </row>
    <row r="984" spans="1:19" hidden="1" x14ac:dyDescent="0.25">
      <c r="A984" s="6" t="s">
        <v>2282</v>
      </c>
      <c r="B984" s="258" t="s">
        <v>2272</v>
      </c>
      <c r="C984" s="190" t="s">
        <v>2229</v>
      </c>
      <c r="E984" s="11">
        <v>1</v>
      </c>
      <c r="F984" s="7" t="s">
        <v>3076</v>
      </c>
      <c r="G984" s="21" t="s">
        <v>265</v>
      </c>
      <c r="H984" s="19">
        <v>130</v>
      </c>
      <c r="I984" s="10">
        <v>45804</v>
      </c>
      <c r="J984" s="11" t="s">
        <v>3039</v>
      </c>
      <c r="K984" s="9">
        <v>1</v>
      </c>
      <c r="L984" s="9" t="s">
        <v>1151</v>
      </c>
      <c r="M984" s="19">
        <v>7</v>
      </c>
      <c r="N984" s="9" t="s">
        <v>726</v>
      </c>
      <c r="O984" s="9" t="s">
        <v>1134</v>
      </c>
      <c r="P984" s="9" t="s">
        <v>677</v>
      </c>
      <c r="Q984" t="s">
        <v>266</v>
      </c>
      <c r="R984" s="7" t="s">
        <v>568</v>
      </c>
      <c r="S984" s="11" t="s">
        <v>569</v>
      </c>
    </row>
    <row r="985" spans="1:19" hidden="1" x14ac:dyDescent="0.25">
      <c r="A985" s="6" t="s">
        <v>2282</v>
      </c>
      <c r="B985" s="258" t="s">
        <v>2272</v>
      </c>
      <c r="C985" s="190" t="s">
        <v>2230</v>
      </c>
      <c r="E985" s="11">
        <v>2</v>
      </c>
      <c r="F985" s="7" t="s">
        <v>3077</v>
      </c>
      <c r="G985" s="21" t="s">
        <v>265</v>
      </c>
      <c r="H985" s="19">
        <v>137</v>
      </c>
      <c r="I985" s="10">
        <v>45804</v>
      </c>
      <c r="J985" s="11" t="s">
        <v>3031</v>
      </c>
      <c r="K985" s="9">
        <v>2</v>
      </c>
      <c r="L985" s="9" t="s">
        <v>1151</v>
      </c>
      <c r="M985" s="19">
        <v>4</v>
      </c>
      <c r="N985" s="9" t="s">
        <v>726</v>
      </c>
      <c r="O985" s="9">
        <v>4</v>
      </c>
      <c r="P985" s="9" t="s">
        <v>674</v>
      </c>
      <c r="Q985" t="s">
        <v>266</v>
      </c>
      <c r="R985" s="7" t="s">
        <v>570</v>
      </c>
      <c r="S985" s="11" t="s">
        <v>571</v>
      </c>
    </row>
    <row r="986" spans="1:19" hidden="1" x14ac:dyDescent="0.25">
      <c r="A986" s="6" t="s">
        <v>2282</v>
      </c>
      <c r="B986" s="258" t="s">
        <v>2272</v>
      </c>
      <c r="C986" s="190" t="s">
        <v>2231</v>
      </c>
      <c r="E986" s="11">
        <v>6</v>
      </c>
      <c r="F986" s="7" t="s">
        <v>3078</v>
      </c>
      <c r="G986" s="21" t="s">
        <v>265</v>
      </c>
      <c r="H986" s="19">
        <v>137</v>
      </c>
      <c r="I986" s="10">
        <v>45812</v>
      </c>
      <c r="J986" s="11" t="s">
        <v>3053</v>
      </c>
      <c r="K986" s="9">
        <v>6</v>
      </c>
      <c r="L986" s="9" t="s">
        <v>1151</v>
      </c>
      <c r="M986" s="19">
        <v>3</v>
      </c>
      <c r="N986" s="9" t="s">
        <v>726</v>
      </c>
      <c r="O986" s="9">
        <v>3</v>
      </c>
      <c r="P986" s="9" t="s">
        <v>673</v>
      </c>
      <c r="Q986" t="s">
        <v>266</v>
      </c>
      <c r="R986" s="7" t="s">
        <v>570</v>
      </c>
      <c r="S986" s="11" t="s">
        <v>571</v>
      </c>
    </row>
    <row r="987" spans="1:19" hidden="1" x14ac:dyDescent="0.25">
      <c r="A987" s="6" t="s">
        <v>2282</v>
      </c>
      <c r="B987" s="258" t="s">
        <v>2272</v>
      </c>
      <c r="C987" s="190" t="s">
        <v>2232</v>
      </c>
      <c r="E987" s="11">
        <v>11</v>
      </c>
      <c r="F987" s="7" t="s">
        <v>3079</v>
      </c>
      <c r="G987" s="21" t="s">
        <v>265</v>
      </c>
      <c r="H987" s="19">
        <v>130</v>
      </c>
      <c r="I987" s="10">
        <v>45818</v>
      </c>
      <c r="J987" s="11" t="s">
        <v>3053</v>
      </c>
      <c r="K987" s="9">
        <v>11</v>
      </c>
      <c r="L987" s="9" t="s">
        <v>1151</v>
      </c>
      <c r="M987" s="19">
        <v>3</v>
      </c>
      <c r="N987" s="9" t="s">
        <v>726</v>
      </c>
      <c r="O987" s="9">
        <v>3</v>
      </c>
      <c r="P987" s="9" t="s">
        <v>673</v>
      </c>
      <c r="Q987" t="s">
        <v>266</v>
      </c>
      <c r="R987" s="7" t="s">
        <v>568</v>
      </c>
      <c r="S987" s="11" t="s">
        <v>569</v>
      </c>
    </row>
    <row r="988" spans="1:19" hidden="1" x14ac:dyDescent="0.25">
      <c r="A988" s="6" t="s">
        <v>2282</v>
      </c>
      <c r="B988" s="258" t="s">
        <v>2272</v>
      </c>
      <c r="C988" s="190" t="s">
        <v>2233</v>
      </c>
      <c r="E988" s="11">
        <v>2</v>
      </c>
      <c r="F988" s="7" t="s">
        <v>3080</v>
      </c>
      <c r="G988" s="21" t="s">
        <v>265</v>
      </c>
      <c r="H988" s="19">
        <v>137</v>
      </c>
      <c r="I988" s="10">
        <v>45763</v>
      </c>
      <c r="J988" s="11" t="s">
        <v>3053</v>
      </c>
      <c r="K988" s="9">
        <v>2</v>
      </c>
      <c r="L988" s="9" t="s">
        <v>1151</v>
      </c>
      <c r="M988" s="19">
        <v>3</v>
      </c>
      <c r="N988" s="9" t="s">
        <v>726</v>
      </c>
      <c r="O988" s="9">
        <v>3</v>
      </c>
      <c r="P988" s="9" t="s">
        <v>673</v>
      </c>
      <c r="Q988" t="s">
        <v>266</v>
      </c>
      <c r="R988" s="7" t="s">
        <v>570</v>
      </c>
      <c r="S988" s="11" t="s">
        <v>571</v>
      </c>
    </row>
    <row r="989" spans="1:19" hidden="1" x14ac:dyDescent="0.25">
      <c r="A989" s="6" t="s">
        <v>2282</v>
      </c>
      <c r="B989" s="258" t="s">
        <v>2272</v>
      </c>
      <c r="C989" s="190" t="s">
        <v>2234</v>
      </c>
      <c r="E989" s="11">
        <v>7</v>
      </c>
      <c r="F989" s="7" t="s">
        <v>3080</v>
      </c>
      <c r="G989" s="21" t="s">
        <v>265</v>
      </c>
      <c r="H989" s="19">
        <v>137</v>
      </c>
      <c r="I989" s="10">
        <v>45763</v>
      </c>
      <c r="J989" s="11" t="s">
        <v>3053</v>
      </c>
      <c r="K989" s="9">
        <v>7</v>
      </c>
      <c r="L989" s="9" t="s">
        <v>1151</v>
      </c>
      <c r="M989" s="19">
        <v>3</v>
      </c>
      <c r="N989" s="9" t="s">
        <v>726</v>
      </c>
      <c r="O989" s="9">
        <v>3</v>
      </c>
      <c r="P989" s="9" t="s">
        <v>673</v>
      </c>
      <c r="Q989" t="s">
        <v>266</v>
      </c>
      <c r="R989" s="7" t="s">
        <v>570</v>
      </c>
      <c r="S989" s="11" t="s">
        <v>571</v>
      </c>
    </row>
    <row r="990" spans="1:19" hidden="1" x14ac:dyDescent="0.25">
      <c r="A990" s="6" t="s">
        <v>2282</v>
      </c>
      <c r="B990" s="258" t="s">
        <v>2272</v>
      </c>
      <c r="C990" s="190" t="s">
        <v>2235</v>
      </c>
      <c r="E990" s="11">
        <v>7</v>
      </c>
      <c r="F990" s="7" t="s">
        <v>3081</v>
      </c>
      <c r="G990" s="21" t="s">
        <v>265</v>
      </c>
      <c r="H990" s="19">
        <v>137</v>
      </c>
      <c r="I990" s="10">
        <v>45755</v>
      </c>
      <c r="J990" s="11" t="s">
        <v>3053</v>
      </c>
      <c r="K990" s="9">
        <v>7</v>
      </c>
      <c r="L990" s="9" t="s">
        <v>1151</v>
      </c>
      <c r="M990" s="19">
        <v>3</v>
      </c>
      <c r="N990" s="9" t="s">
        <v>726</v>
      </c>
      <c r="O990" s="9">
        <v>3</v>
      </c>
      <c r="P990" s="9" t="s">
        <v>673</v>
      </c>
      <c r="Q990" t="s">
        <v>266</v>
      </c>
      <c r="R990" s="7" t="s">
        <v>570</v>
      </c>
      <c r="S990" s="11" t="s">
        <v>571</v>
      </c>
    </row>
    <row r="991" spans="1:19" hidden="1" x14ac:dyDescent="0.25">
      <c r="A991" s="6" t="s">
        <v>2282</v>
      </c>
      <c r="B991" s="258" t="s">
        <v>2272</v>
      </c>
      <c r="C991" s="190" t="s">
        <v>2236</v>
      </c>
      <c r="E991" s="11">
        <v>16</v>
      </c>
      <c r="F991" s="7" t="s">
        <v>3070</v>
      </c>
      <c r="G991" s="21" t="s">
        <v>265</v>
      </c>
      <c r="H991" s="19">
        <v>130</v>
      </c>
      <c r="I991" s="10">
        <v>45755</v>
      </c>
      <c r="J991" s="11" t="s">
        <v>3031</v>
      </c>
      <c r="K991" s="9">
        <v>16</v>
      </c>
      <c r="L991" s="9" t="s">
        <v>1151</v>
      </c>
      <c r="M991" s="19">
        <v>4</v>
      </c>
      <c r="N991" s="9" t="s">
        <v>726</v>
      </c>
      <c r="O991" s="9">
        <v>4</v>
      </c>
      <c r="P991" s="9" t="s">
        <v>674</v>
      </c>
      <c r="Q991" t="s">
        <v>266</v>
      </c>
      <c r="R991" s="7" t="s">
        <v>568</v>
      </c>
      <c r="S991" s="11" t="s">
        <v>569</v>
      </c>
    </row>
    <row r="992" spans="1:19" hidden="1" x14ac:dyDescent="0.25">
      <c r="A992" s="6" t="s">
        <v>2282</v>
      </c>
      <c r="B992" s="258" t="s">
        <v>2272</v>
      </c>
      <c r="C992" s="190" t="s">
        <v>2237</v>
      </c>
      <c r="E992" s="11">
        <v>5</v>
      </c>
      <c r="F992" s="7" t="s">
        <v>3070</v>
      </c>
      <c r="G992" s="21" t="s">
        <v>265</v>
      </c>
      <c r="H992" s="19">
        <v>130</v>
      </c>
      <c r="I992" s="10">
        <v>45755</v>
      </c>
      <c r="J992" s="11" t="s">
        <v>3031</v>
      </c>
      <c r="K992" s="9">
        <v>5</v>
      </c>
      <c r="L992" s="9" t="s">
        <v>1151</v>
      </c>
      <c r="M992" s="19">
        <v>4</v>
      </c>
      <c r="N992" s="9" t="s">
        <v>726</v>
      </c>
      <c r="O992" s="9">
        <v>4</v>
      </c>
      <c r="P992" s="9" t="s">
        <v>674</v>
      </c>
      <c r="Q992" t="s">
        <v>266</v>
      </c>
      <c r="R992" s="7" t="s">
        <v>568</v>
      </c>
      <c r="S992" s="11" t="s">
        <v>569</v>
      </c>
    </row>
    <row r="993" spans="1:19" hidden="1" x14ac:dyDescent="0.25">
      <c r="A993" s="6" t="s">
        <v>2282</v>
      </c>
      <c r="B993" s="258" t="s">
        <v>2272</v>
      </c>
      <c r="C993" s="190" t="s">
        <v>2238</v>
      </c>
      <c r="E993" s="11">
        <v>3</v>
      </c>
      <c r="F993" s="7" t="s">
        <v>3082</v>
      </c>
      <c r="G993" s="21" t="s">
        <v>265</v>
      </c>
      <c r="H993" s="19">
        <v>131</v>
      </c>
      <c r="I993" s="10">
        <v>45756</v>
      </c>
      <c r="J993" s="11" t="s">
        <v>1150</v>
      </c>
      <c r="K993" s="9">
        <v>3</v>
      </c>
      <c r="L993" s="9" t="s">
        <v>1151</v>
      </c>
      <c r="M993" s="19">
        <v>5</v>
      </c>
      <c r="N993" s="9" t="s">
        <v>726</v>
      </c>
      <c r="O993" s="9">
        <v>5</v>
      </c>
      <c r="P993" s="9" t="s">
        <v>675</v>
      </c>
      <c r="Q993" t="s">
        <v>266</v>
      </c>
      <c r="R993" s="7" t="s">
        <v>568</v>
      </c>
      <c r="S993" s="11" t="s">
        <v>569</v>
      </c>
    </row>
    <row r="994" spans="1:19" hidden="1" x14ac:dyDescent="0.25">
      <c r="A994" s="6" t="s">
        <v>2282</v>
      </c>
      <c r="B994" s="258" t="s">
        <v>2272</v>
      </c>
      <c r="C994" s="190" t="s">
        <v>2239</v>
      </c>
      <c r="E994" s="11">
        <v>2</v>
      </c>
      <c r="F994" s="7" t="s">
        <v>3083</v>
      </c>
      <c r="G994" s="21" t="s">
        <v>265</v>
      </c>
      <c r="H994" s="19">
        <v>110</v>
      </c>
      <c r="I994" s="10">
        <v>45755</v>
      </c>
      <c r="J994" s="11" t="s">
        <v>3039</v>
      </c>
      <c r="K994" s="9">
        <v>2</v>
      </c>
      <c r="L994" s="9" t="s">
        <v>1151</v>
      </c>
      <c r="M994" s="19">
        <v>7</v>
      </c>
      <c r="N994" s="9" t="s">
        <v>726</v>
      </c>
      <c r="O994" s="9" t="s">
        <v>1134</v>
      </c>
      <c r="P994" s="9" t="s">
        <v>677</v>
      </c>
      <c r="Q994" t="s">
        <v>266</v>
      </c>
      <c r="R994" s="7" t="s">
        <v>566</v>
      </c>
      <c r="S994" s="11" t="s">
        <v>567</v>
      </c>
    </row>
    <row r="995" spans="1:19" hidden="1" x14ac:dyDescent="0.25">
      <c r="A995" s="6" t="s">
        <v>2282</v>
      </c>
      <c r="B995" s="258" t="s">
        <v>2272</v>
      </c>
      <c r="C995" s="190" t="s">
        <v>2240</v>
      </c>
      <c r="E995" s="11">
        <v>1</v>
      </c>
      <c r="F995" s="7" t="s">
        <v>3084</v>
      </c>
      <c r="G995" s="21" t="s">
        <v>265</v>
      </c>
      <c r="H995" s="19">
        <v>50</v>
      </c>
      <c r="I995" s="10">
        <v>45755</v>
      </c>
      <c r="J995" s="11" t="s">
        <v>3029</v>
      </c>
      <c r="K995" s="9">
        <v>1</v>
      </c>
      <c r="L995" s="9" t="s">
        <v>1151</v>
      </c>
      <c r="M995" s="19">
        <v>6</v>
      </c>
      <c r="N995" s="9" t="s">
        <v>726</v>
      </c>
      <c r="O995" s="9">
        <v>6</v>
      </c>
      <c r="P995" s="9" t="s">
        <v>676</v>
      </c>
      <c r="Q995" t="s">
        <v>266</v>
      </c>
      <c r="R995" s="7" t="s">
        <v>558</v>
      </c>
      <c r="S995" s="11" t="s">
        <v>559</v>
      </c>
    </row>
    <row r="996" spans="1:19" hidden="1" x14ac:dyDescent="0.25">
      <c r="A996" s="6" t="s">
        <v>2282</v>
      </c>
      <c r="B996" s="258" t="s">
        <v>2272</v>
      </c>
      <c r="C996" s="190" t="s">
        <v>2241</v>
      </c>
      <c r="E996" s="11">
        <v>6</v>
      </c>
      <c r="F996" s="7" t="s">
        <v>3085</v>
      </c>
      <c r="G996" s="21" t="s">
        <v>265</v>
      </c>
      <c r="H996" s="19">
        <v>110</v>
      </c>
      <c r="I996" s="10">
        <v>45756</v>
      </c>
      <c r="J996" s="11" t="s">
        <v>1150</v>
      </c>
      <c r="K996" s="9">
        <v>6</v>
      </c>
      <c r="L996" s="9" t="s">
        <v>1151</v>
      </c>
      <c r="M996" s="19">
        <v>5</v>
      </c>
      <c r="N996" s="9" t="s">
        <v>726</v>
      </c>
      <c r="O996" s="9">
        <v>5</v>
      </c>
      <c r="P996" s="9" t="s">
        <v>675</v>
      </c>
      <c r="Q996" t="s">
        <v>266</v>
      </c>
      <c r="R996" s="7" t="s">
        <v>566</v>
      </c>
      <c r="S996" s="11" t="s">
        <v>567</v>
      </c>
    </row>
    <row r="997" spans="1:19" hidden="1" x14ac:dyDescent="0.25">
      <c r="A997" s="6" t="s">
        <v>2282</v>
      </c>
      <c r="B997" s="258" t="s">
        <v>2272</v>
      </c>
      <c r="C997" s="190" t="s">
        <v>2242</v>
      </c>
      <c r="E997" s="11">
        <v>8</v>
      </c>
      <c r="F997" s="7" t="s">
        <v>3070</v>
      </c>
      <c r="G997" s="21" t="s">
        <v>265</v>
      </c>
      <c r="H997" s="19">
        <v>130</v>
      </c>
      <c r="I997" s="10">
        <v>45755</v>
      </c>
      <c r="J997" s="11" t="s">
        <v>3031</v>
      </c>
      <c r="K997" s="9">
        <v>8</v>
      </c>
      <c r="L997" s="9" t="s">
        <v>1151</v>
      </c>
      <c r="M997" s="19">
        <v>4</v>
      </c>
      <c r="N997" s="9" t="s">
        <v>726</v>
      </c>
      <c r="O997" s="9">
        <v>4</v>
      </c>
      <c r="P997" s="9" t="s">
        <v>674</v>
      </c>
      <c r="Q997" t="s">
        <v>266</v>
      </c>
      <c r="R997" s="7" t="s">
        <v>568</v>
      </c>
      <c r="S997" s="11" t="s">
        <v>569</v>
      </c>
    </row>
    <row r="998" spans="1:19" hidden="1" x14ac:dyDescent="0.25">
      <c r="A998" s="6" t="s">
        <v>2282</v>
      </c>
      <c r="B998" s="258" t="s">
        <v>2272</v>
      </c>
      <c r="C998" s="190" t="s">
        <v>2243</v>
      </c>
      <c r="E998" s="11">
        <v>11</v>
      </c>
      <c r="F998" s="7" t="s">
        <v>3086</v>
      </c>
      <c r="G998" s="21" t="s">
        <v>265</v>
      </c>
      <c r="H998" s="19">
        <v>130</v>
      </c>
      <c r="I998" s="10">
        <v>45754</v>
      </c>
      <c r="J998" s="11" t="s">
        <v>3039</v>
      </c>
      <c r="K998" s="9">
        <v>11</v>
      </c>
      <c r="L998" s="9" t="s">
        <v>1151</v>
      </c>
      <c r="M998" s="19">
        <v>7</v>
      </c>
      <c r="N998" s="9" t="s">
        <v>726</v>
      </c>
      <c r="O998" s="9" t="s">
        <v>1134</v>
      </c>
      <c r="P998" s="9" t="s">
        <v>677</v>
      </c>
      <c r="Q998" t="s">
        <v>266</v>
      </c>
      <c r="R998" s="7" t="s">
        <v>568</v>
      </c>
      <c r="S998" s="11" t="s">
        <v>569</v>
      </c>
    </row>
    <row r="999" spans="1:19" hidden="1" x14ac:dyDescent="0.25">
      <c r="A999" s="6" t="s">
        <v>2282</v>
      </c>
      <c r="B999" s="258" t="s">
        <v>2272</v>
      </c>
      <c r="C999" s="190" t="s">
        <v>2243</v>
      </c>
      <c r="E999" s="11">
        <v>11</v>
      </c>
      <c r="F999" s="7" t="s">
        <v>3086</v>
      </c>
      <c r="G999" s="21" t="s">
        <v>265</v>
      </c>
      <c r="H999" s="19">
        <v>130</v>
      </c>
      <c r="I999" s="10">
        <v>45754</v>
      </c>
      <c r="J999" s="11" t="s">
        <v>3039</v>
      </c>
      <c r="K999" s="9">
        <v>11</v>
      </c>
      <c r="L999" s="9" t="s">
        <v>1151</v>
      </c>
      <c r="M999" s="19">
        <v>7</v>
      </c>
      <c r="N999" s="9" t="s">
        <v>726</v>
      </c>
      <c r="O999" s="9" t="s">
        <v>1134</v>
      </c>
      <c r="P999" s="9" t="s">
        <v>677</v>
      </c>
      <c r="Q999" t="s">
        <v>266</v>
      </c>
      <c r="R999" s="7" t="s">
        <v>568</v>
      </c>
      <c r="S999" s="11" t="s">
        <v>569</v>
      </c>
    </row>
    <row r="1000" spans="1:19" hidden="1" x14ac:dyDescent="0.25">
      <c r="A1000" s="6" t="s">
        <v>2282</v>
      </c>
      <c r="B1000" s="258" t="s">
        <v>2272</v>
      </c>
      <c r="C1000" s="190" t="s">
        <v>2244</v>
      </c>
      <c r="E1000" s="11">
        <v>1</v>
      </c>
      <c r="F1000" s="7" t="s">
        <v>3087</v>
      </c>
      <c r="G1000" s="21" t="s">
        <v>265</v>
      </c>
      <c r="H1000" s="19">
        <v>137</v>
      </c>
      <c r="I1000" s="10">
        <v>45776</v>
      </c>
      <c r="J1000" s="11" t="s">
        <v>3031</v>
      </c>
      <c r="K1000" s="9">
        <v>1</v>
      </c>
      <c r="L1000" s="9" t="s">
        <v>1151</v>
      </c>
      <c r="M1000" s="19">
        <v>4</v>
      </c>
      <c r="N1000" s="9" t="s">
        <v>726</v>
      </c>
      <c r="O1000" s="9">
        <v>4</v>
      </c>
      <c r="P1000" s="9" t="s">
        <v>674</v>
      </c>
      <c r="Q1000" t="s">
        <v>266</v>
      </c>
      <c r="R1000" s="7" t="s">
        <v>570</v>
      </c>
      <c r="S1000" s="11" t="s">
        <v>571</v>
      </c>
    </row>
    <row r="1001" spans="1:19" hidden="1" x14ac:dyDescent="0.25">
      <c r="A1001" s="6" t="s">
        <v>2282</v>
      </c>
      <c r="B1001" s="258" t="s">
        <v>2272</v>
      </c>
      <c r="C1001" s="190" t="s">
        <v>2245</v>
      </c>
      <c r="E1001" s="11">
        <v>3</v>
      </c>
      <c r="F1001" s="7" t="s">
        <v>3088</v>
      </c>
      <c r="G1001" s="21" t="s">
        <v>265</v>
      </c>
      <c r="H1001" s="19">
        <v>130</v>
      </c>
      <c r="I1001" s="10">
        <v>45776</v>
      </c>
      <c r="J1001" s="11" t="s">
        <v>3029</v>
      </c>
      <c r="K1001" s="9">
        <v>3</v>
      </c>
      <c r="L1001" s="9" t="s">
        <v>1151</v>
      </c>
      <c r="M1001" s="19">
        <v>6</v>
      </c>
      <c r="N1001" s="9" t="s">
        <v>726</v>
      </c>
      <c r="O1001" s="9">
        <v>6</v>
      </c>
      <c r="P1001" s="9" t="s">
        <v>676</v>
      </c>
      <c r="Q1001" t="s">
        <v>266</v>
      </c>
      <c r="R1001" s="7" t="s">
        <v>568</v>
      </c>
      <c r="S1001" s="11" t="s">
        <v>569</v>
      </c>
    </row>
    <row r="1002" spans="1:19" hidden="1" x14ac:dyDescent="0.25">
      <c r="A1002" s="6" t="s">
        <v>2282</v>
      </c>
      <c r="B1002" s="258" t="s">
        <v>2272</v>
      </c>
      <c r="C1002" s="190" t="s">
        <v>2246</v>
      </c>
      <c r="E1002" s="11">
        <v>3</v>
      </c>
      <c r="F1002" s="7" t="s">
        <v>3089</v>
      </c>
      <c r="G1002" s="21" t="s">
        <v>265</v>
      </c>
      <c r="H1002" s="19">
        <v>131</v>
      </c>
      <c r="I1002" s="10">
        <v>45776</v>
      </c>
      <c r="J1002" s="11" t="s">
        <v>1150</v>
      </c>
      <c r="K1002" s="9">
        <v>3</v>
      </c>
      <c r="L1002" s="9" t="s">
        <v>1151</v>
      </c>
      <c r="M1002" s="19">
        <v>5</v>
      </c>
      <c r="N1002" s="9" t="s">
        <v>726</v>
      </c>
      <c r="O1002" s="9">
        <v>5</v>
      </c>
      <c r="P1002" s="9" t="s">
        <v>675</v>
      </c>
      <c r="Q1002" t="s">
        <v>266</v>
      </c>
      <c r="R1002" s="7" t="s">
        <v>568</v>
      </c>
      <c r="S1002" s="11" t="s">
        <v>569</v>
      </c>
    </row>
    <row r="1003" spans="1:19" hidden="1" x14ac:dyDescent="0.25">
      <c r="A1003" s="6" t="s">
        <v>2282</v>
      </c>
      <c r="B1003" s="258" t="s">
        <v>2272</v>
      </c>
      <c r="C1003" s="190" t="s">
        <v>2247</v>
      </c>
      <c r="E1003" s="11">
        <v>3</v>
      </c>
      <c r="F1003" s="7" t="s">
        <v>3090</v>
      </c>
      <c r="G1003" s="21" t="s">
        <v>265</v>
      </c>
      <c r="H1003" s="19">
        <v>110</v>
      </c>
      <c r="I1003" s="10">
        <v>45776</v>
      </c>
      <c r="J1003" s="11" t="s">
        <v>1150</v>
      </c>
      <c r="K1003" s="9">
        <v>3</v>
      </c>
      <c r="L1003" s="9" t="s">
        <v>1151</v>
      </c>
      <c r="M1003" s="19">
        <v>5</v>
      </c>
      <c r="N1003" s="9" t="s">
        <v>726</v>
      </c>
      <c r="O1003" s="9">
        <v>5</v>
      </c>
      <c r="P1003" s="9" t="s">
        <v>675</v>
      </c>
      <c r="Q1003" t="s">
        <v>266</v>
      </c>
      <c r="R1003" s="7" t="s">
        <v>566</v>
      </c>
      <c r="S1003" s="11" t="s">
        <v>567</v>
      </c>
    </row>
    <row r="1004" spans="1:19" hidden="1" x14ac:dyDescent="0.25">
      <c r="A1004" s="6" t="s">
        <v>2282</v>
      </c>
      <c r="B1004" s="258" t="s">
        <v>2272</v>
      </c>
      <c r="C1004" s="190" t="s">
        <v>2248</v>
      </c>
      <c r="E1004" s="11">
        <v>4</v>
      </c>
      <c r="F1004" s="7" t="s">
        <v>3091</v>
      </c>
      <c r="G1004" s="21" t="s">
        <v>265</v>
      </c>
      <c r="H1004" s="19">
        <v>130</v>
      </c>
      <c r="I1004" s="10">
        <v>45782</v>
      </c>
      <c r="J1004" s="11" t="s">
        <v>1150</v>
      </c>
      <c r="K1004" s="9">
        <v>4</v>
      </c>
      <c r="L1004" s="9" t="s">
        <v>1151</v>
      </c>
      <c r="M1004" s="19">
        <v>5</v>
      </c>
      <c r="N1004" s="9" t="s">
        <v>726</v>
      </c>
      <c r="O1004" s="9">
        <v>5</v>
      </c>
      <c r="P1004" s="9" t="s">
        <v>675</v>
      </c>
      <c r="Q1004" t="s">
        <v>266</v>
      </c>
      <c r="R1004" s="7" t="s">
        <v>568</v>
      </c>
      <c r="S1004" s="11" t="s">
        <v>569</v>
      </c>
    </row>
    <row r="1005" spans="1:19" hidden="1" x14ac:dyDescent="0.25">
      <c r="A1005" s="6" t="s">
        <v>2282</v>
      </c>
      <c r="B1005" s="258" t="s">
        <v>2272</v>
      </c>
      <c r="C1005" s="190" t="s">
        <v>2249</v>
      </c>
      <c r="E1005" s="11">
        <v>15</v>
      </c>
      <c r="F1005" s="7" t="s">
        <v>3092</v>
      </c>
      <c r="G1005" s="21" t="s">
        <v>265</v>
      </c>
      <c r="H1005" s="19">
        <v>131</v>
      </c>
      <c r="I1005" s="10">
        <v>45632</v>
      </c>
      <c r="J1005" s="11" t="s">
        <v>3093</v>
      </c>
      <c r="K1005" s="9">
        <v>15</v>
      </c>
      <c r="L1005" s="9" t="s">
        <v>3094</v>
      </c>
      <c r="M1005" s="19">
        <v>0</v>
      </c>
      <c r="N1005" s="9" t="s">
        <v>3095</v>
      </c>
      <c r="O1005" s="9">
        <v>0</v>
      </c>
      <c r="P1005" s="9" t="s">
        <v>2281</v>
      </c>
      <c r="Q1005" t="s">
        <v>266</v>
      </c>
      <c r="R1005" s="7" t="s">
        <v>568</v>
      </c>
      <c r="S1005" s="11" t="s">
        <v>569</v>
      </c>
    </row>
    <row r="1006" spans="1:19" hidden="1" x14ac:dyDescent="0.25">
      <c r="A1006" s="6" t="s">
        <v>2282</v>
      </c>
      <c r="B1006" s="258" t="s">
        <v>2272</v>
      </c>
      <c r="C1006" s="190" t="s">
        <v>2250</v>
      </c>
      <c r="E1006" s="11">
        <v>15</v>
      </c>
      <c r="F1006" s="7" t="s">
        <v>3096</v>
      </c>
      <c r="G1006" s="21" t="s">
        <v>265</v>
      </c>
      <c r="H1006" s="19">
        <v>137</v>
      </c>
      <c r="I1006" s="10">
        <v>45643</v>
      </c>
      <c r="J1006" s="11" t="s">
        <v>3093</v>
      </c>
      <c r="K1006" s="9">
        <v>15</v>
      </c>
      <c r="L1006" s="9" t="s">
        <v>3094</v>
      </c>
      <c r="M1006" s="19">
        <v>0</v>
      </c>
      <c r="N1006" s="9" t="s">
        <v>3095</v>
      </c>
      <c r="O1006" s="9">
        <v>0</v>
      </c>
      <c r="P1006" s="9" t="s">
        <v>2281</v>
      </c>
      <c r="Q1006" t="s">
        <v>266</v>
      </c>
      <c r="R1006" s="7" t="s">
        <v>570</v>
      </c>
      <c r="S1006" s="11" t="s">
        <v>571</v>
      </c>
    </row>
    <row r="1007" spans="1:19" hidden="1" x14ac:dyDescent="0.25">
      <c r="A1007" s="6" t="s">
        <v>2282</v>
      </c>
      <c r="B1007" s="258" t="s">
        <v>2272</v>
      </c>
      <c r="C1007" s="190" t="s">
        <v>2251</v>
      </c>
      <c r="E1007" s="11">
        <v>15</v>
      </c>
      <c r="F1007" s="7" t="s">
        <v>3097</v>
      </c>
      <c r="G1007" s="21" t="s">
        <v>265</v>
      </c>
      <c r="H1007" s="19">
        <v>137</v>
      </c>
      <c r="I1007" s="10">
        <v>45637</v>
      </c>
      <c r="J1007" s="11" t="s">
        <v>3093</v>
      </c>
      <c r="K1007" s="9">
        <v>15</v>
      </c>
      <c r="L1007" s="9" t="s">
        <v>3094</v>
      </c>
      <c r="M1007" s="19">
        <v>0</v>
      </c>
      <c r="N1007" s="9" t="s">
        <v>3095</v>
      </c>
      <c r="O1007" s="9">
        <v>0</v>
      </c>
      <c r="P1007" s="9" t="s">
        <v>2281</v>
      </c>
      <c r="Q1007" t="s">
        <v>266</v>
      </c>
      <c r="R1007" s="7" t="s">
        <v>570</v>
      </c>
      <c r="S1007" s="11" t="s">
        <v>571</v>
      </c>
    </row>
    <row r="1008" spans="1:19" hidden="1" x14ac:dyDescent="0.25">
      <c r="A1008" s="6" t="s">
        <v>2282</v>
      </c>
      <c r="B1008" s="258" t="s">
        <v>2272</v>
      </c>
      <c r="C1008" s="190" t="s">
        <v>2252</v>
      </c>
      <c r="E1008" s="11">
        <v>2</v>
      </c>
      <c r="F1008" s="7" t="s">
        <v>3098</v>
      </c>
      <c r="G1008" s="21" t="s">
        <v>265</v>
      </c>
      <c r="H1008" s="19">
        <v>130</v>
      </c>
      <c r="I1008" s="10">
        <v>45636</v>
      </c>
      <c r="J1008" s="11" t="s">
        <v>3099</v>
      </c>
      <c r="K1008" s="9">
        <v>2</v>
      </c>
      <c r="L1008" s="9" t="s">
        <v>3100</v>
      </c>
      <c r="M1008" s="19">
        <v>0</v>
      </c>
      <c r="N1008" s="9" t="s">
        <v>3095</v>
      </c>
      <c r="O1008" s="9">
        <v>0</v>
      </c>
      <c r="P1008" s="9" t="s">
        <v>2281</v>
      </c>
      <c r="Q1008" t="s">
        <v>266</v>
      </c>
      <c r="R1008" s="7" t="s">
        <v>568</v>
      </c>
      <c r="S1008" s="11" t="s">
        <v>569</v>
      </c>
    </row>
    <row r="1009" spans="1:19" hidden="1" x14ac:dyDescent="0.25">
      <c r="A1009" s="6" t="s">
        <v>2282</v>
      </c>
      <c r="B1009" s="258" t="s">
        <v>2272</v>
      </c>
      <c r="C1009" s="190" t="s">
        <v>2253</v>
      </c>
      <c r="E1009" s="11">
        <v>13</v>
      </c>
      <c r="F1009" s="7" t="s">
        <v>3096</v>
      </c>
      <c r="G1009" s="21" t="s">
        <v>265</v>
      </c>
      <c r="H1009" s="19">
        <v>137</v>
      </c>
      <c r="I1009" s="10">
        <v>45643</v>
      </c>
      <c r="J1009" s="11" t="s">
        <v>3093</v>
      </c>
      <c r="K1009" s="9">
        <v>13</v>
      </c>
      <c r="L1009" s="9" t="s">
        <v>3094</v>
      </c>
      <c r="M1009" s="19">
        <v>0</v>
      </c>
      <c r="N1009" s="9" t="s">
        <v>3095</v>
      </c>
      <c r="O1009" s="9">
        <v>0</v>
      </c>
      <c r="P1009" s="9" t="s">
        <v>2281</v>
      </c>
      <c r="Q1009" t="s">
        <v>266</v>
      </c>
      <c r="R1009" s="7" t="s">
        <v>570</v>
      </c>
      <c r="S1009" s="11" t="s">
        <v>571</v>
      </c>
    </row>
    <row r="1010" spans="1:19" hidden="1" x14ac:dyDescent="0.25">
      <c r="A1010" s="6" t="s">
        <v>2282</v>
      </c>
      <c r="B1010" s="258" t="s">
        <v>2272</v>
      </c>
      <c r="C1010" s="190" t="s">
        <v>2254</v>
      </c>
      <c r="E1010" s="11">
        <v>2</v>
      </c>
      <c r="F1010" s="7" t="s">
        <v>3101</v>
      </c>
      <c r="G1010" s="21" t="s">
        <v>154</v>
      </c>
      <c r="H1010" s="19">
        <v>12</v>
      </c>
      <c r="I1010" s="10">
        <v>45636</v>
      </c>
      <c r="J1010" s="11" t="s">
        <v>3093</v>
      </c>
      <c r="K1010" s="9">
        <v>2</v>
      </c>
      <c r="L1010" s="9" t="s">
        <v>3094</v>
      </c>
      <c r="M1010" s="19">
        <v>0</v>
      </c>
      <c r="N1010" s="9" t="s">
        <v>3095</v>
      </c>
      <c r="O1010" s="9">
        <v>0</v>
      </c>
      <c r="P1010" s="9" t="s">
        <v>2281</v>
      </c>
      <c r="Q1010" t="s">
        <v>155</v>
      </c>
      <c r="R1010" s="7" t="s">
        <v>530</v>
      </c>
      <c r="S1010" s="11" t="s">
        <v>531</v>
      </c>
    </row>
    <row r="1011" spans="1:19" hidden="1" x14ac:dyDescent="0.25">
      <c r="A1011" s="6" t="s">
        <v>2282</v>
      </c>
      <c r="B1011" s="258" t="s">
        <v>2272</v>
      </c>
      <c r="C1011" s="190" t="s">
        <v>2255</v>
      </c>
      <c r="E1011" s="11">
        <v>2</v>
      </c>
      <c r="F1011" s="7" t="s">
        <v>3102</v>
      </c>
      <c r="G1011" s="21" t="s">
        <v>265</v>
      </c>
      <c r="H1011" s="19">
        <v>137</v>
      </c>
      <c r="I1011" s="10">
        <v>45680</v>
      </c>
      <c r="J1011" s="11" t="s">
        <v>3036</v>
      </c>
      <c r="K1011" s="9">
        <v>2</v>
      </c>
      <c r="L1011" s="9" t="s">
        <v>1151</v>
      </c>
      <c r="M1011" s="19">
        <v>2</v>
      </c>
      <c r="N1011" s="9" t="s">
        <v>726</v>
      </c>
      <c r="O1011" s="9">
        <v>2</v>
      </c>
      <c r="P1011" s="9" t="s">
        <v>672</v>
      </c>
      <c r="Q1011" t="s">
        <v>266</v>
      </c>
      <c r="R1011" s="7" t="s">
        <v>570</v>
      </c>
      <c r="S1011" s="11" t="s">
        <v>571</v>
      </c>
    </row>
    <row r="1012" spans="1:19" hidden="1" x14ac:dyDescent="0.25">
      <c r="A1012" s="6" t="s">
        <v>2282</v>
      </c>
      <c r="B1012" s="258" t="s">
        <v>2272</v>
      </c>
      <c r="C1012" s="190" t="s">
        <v>2256</v>
      </c>
      <c r="E1012" s="11">
        <v>1</v>
      </c>
      <c r="F1012" s="7" t="s">
        <v>3102</v>
      </c>
      <c r="G1012" s="21" t="s">
        <v>265</v>
      </c>
      <c r="H1012" s="19">
        <v>137</v>
      </c>
      <c r="I1012" s="10">
        <v>45680</v>
      </c>
      <c r="J1012" s="11" t="s">
        <v>3036</v>
      </c>
      <c r="K1012" s="9">
        <v>1</v>
      </c>
      <c r="L1012" s="9" t="s">
        <v>1151</v>
      </c>
      <c r="M1012" s="19">
        <v>2</v>
      </c>
      <c r="N1012" s="9" t="s">
        <v>726</v>
      </c>
      <c r="O1012" s="9">
        <v>2</v>
      </c>
      <c r="P1012" s="9" t="s">
        <v>672</v>
      </c>
      <c r="Q1012" t="s">
        <v>266</v>
      </c>
      <c r="R1012" s="7" t="s">
        <v>570</v>
      </c>
      <c r="S1012" s="11" t="s">
        <v>571</v>
      </c>
    </row>
    <row r="1013" spans="1:19" hidden="1" x14ac:dyDescent="0.25">
      <c r="A1013" s="6" t="s">
        <v>2282</v>
      </c>
      <c r="B1013" s="258" t="s">
        <v>2272</v>
      </c>
      <c r="C1013" s="190" t="s">
        <v>2257</v>
      </c>
      <c r="E1013" s="11">
        <v>1</v>
      </c>
      <c r="F1013" s="7" t="s">
        <v>3103</v>
      </c>
      <c r="G1013" s="21" t="s">
        <v>265</v>
      </c>
      <c r="H1013" s="19">
        <v>137</v>
      </c>
      <c r="I1013" s="10">
        <v>45677</v>
      </c>
      <c r="J1013" s="11" t="s">
        <v>3104</v>
      </c>
      <c r="K1013" s="9">
        <v>1</v>
      </c>
      <c r="L1013" s="9" t="s">
        <v>1151</v>
      </c>
      <c r="M1013" s="19">
        <v>1</v>
      </c>
      <c r="N1013" s="9" t="s">
        <v>726</v>
      </c>
      <c r="O1013" s="9">
        <v>1</v>
      </c>
      <c r="P1013" s="9" t="s">
        <v>671</v>
      </c>
      <c r="Q1013" t="s">
        <v>266</v>
      </c>
      <c r="R1013" s="7" t="s">
        <v>570</v>
      </c>
      <c r="S1013" s="11" t="s">
        <v>571</v>
      </c>
    </row>
    <row r="1014" spans="1:19" hidden="1" x14ac:dyDescent="0.25">
      <c r="A1014" s="6" t="s">
        <v>2282</v>
      </c>
      <c r="B1014" s="258" t="s">
        <v>2272</v>
      </c>
      <c r="C1014" s="190" t="s">
        <v>2258</v>
      </c>
      <c r="E1014" s="11">
        <v>1</v>
      </c>
      <c r="F1014" s="7" t="s">
        <v>3105</v>
      </c>
      <c r="G1014" s="21" t="s">
        <v>265</v>
      </c>
      <c r="H1014" s="19">
        <v>110</v>
      </c>
      <c r="I1014" s="10">
        <v>45678</v>
      </c>
      <c r="J1014" s="11" t="s">
        <v>3029</v>
      </c>
      <c r="K1014" s="9">
        <v>1</v>
      </c>
      <c r="L1014" s="9" t="s">
        <v>1151</v>
      </c>
      <c r="M1014" s="19">
        <v>6</v>
      </c>
      <c r="N1014" s="9" t="s">
        <v>726</v>
      </c>
      <c r="O1014" s="9">
        <v>6</v>
      </c>
      <c r="P1014" s="9" t="s">
        <v>676</v>
      </c>
      <c r="Q1014" t="s">
        <v>266</v>
      </c>
      <c r="R1014" s="7" t="s">
        <v>566</v>
      </c>
      <c r="S1014" s="11" t="s">
        <v>567</v>
      </c>
    </row>
    <row r="1015" spans="1:19" hidden="1" x14ac:dyDescent="0.25">
      <c r="A1015" s="6" t="s">
        <v>2282</v>
      </c>
      <c r="B1015" s="258" t="s">
        <v>2272</v>
      </c>
      <c r="C1015" s="190" t="s">
        <v>2259</v>
      </c>
      <c r="E1015" s="11">
        <v>4</v>
      </c>
      <c r="F1015" s="7" t="s">
        <v>3102</v>
      </c>
      <c r="G1015" s="21" t="s">
        <v>265</v>
      </c>
      <c r="H1015" s="19">
        <v>137</v>
      </c>
      <c r="I1015" s="10">
        <v>45680</v>
      </c>
      <c r="J1015" s="11" t="s">
        <v>3036</v>
      </c>
      <c r="K1015" s="9">
        <v>4</v>
      </c>
      <c r="L1015" s="9" t="s">
        <v>1151</v>
      </c>
      <c r="M1015" s="19">
        <v>2</v>
      </c>
      <c r="N1015" s="9" t="s">
        <v>726</v>
      </c>
      <c r="O1015" s="9">
        <v>2</v>
      </c>
      <c r="P1015" s="9" t="s">
        <v>672</v>
      </c>
      <c r="Q1015" t="s">
        <v>266</v>
      </c>
      <c r="R1015" s="7" t="s">
        <v>570</v>
      </c>
      <c r="S1015" s="11" t="s">
        <v>571</v>
      </c>
    </row>
    <row r="1016" spans="1:19" hidden="1" x14ac:dyDescent="0.25">
      <c r="A1016" s="6" t="s">
        <v>2282</v>
      </c>
      <c r="B1016" s="258" t="s">
        <v>2272</v>
      </c>
      <c r="C1016" s="190" t="s">
        <v>2257</v>
      </c>
      <c r="E1016" s="11">
        <v>2</v>
      </c>
      <c r="F1016" s="7" t="s">
        <v>3103</v>
      </c>
      <c r="G1016" s="21" t="s">
        <v>265</v>
      </c>
      <c r="H1016" s="19">
        <v>137</v>
      </c>
      <c r="I1016" s="10">
        <v>45677</v>
      </c>
      <c r="J1016" s="11" t="s">
        <v>3104</v>
      </c>
      <c r="K1016" s="9">
        <v>2</v>
      </c>
      <c r="L1016" s="9" t="s">
        <v>1151</v>
      </c>
      <c r="M1016" s="19">
        <v>1</v>
      </c>
      <c r="N1016" s="9" t="s">
        <v>726</v>
      </c>
      <c r="O1016" s="9">
        <v>1</v>
      </c>
      <c r="P1016" s="9" t="s">
        <v>671</v>
      </c>
      <c r="Q1016" t="s">
        <v>266</v>
      </c>
      <c r="R1016" s="7" t="s">
        <v>570</v>
      </c>
      <c r="S1016" s="11" t="s">
        <v>571</v>
      </c>
    </row>
    <row r="1017" spans="1:19" hidden="1" x14ac:dyDescent="0.25">
      <c r="A1017" s="6" t="s">
        <v>2282</v>
      </c>
      <c r="B1017" s="258" t="s">
        <v>2272</v>
      </c>
      <c r="C1017" s="190" t="s">
        <v>2260</v>
      </c>
      <c r="E1017" s="11">
        <v>2</v>
      </c>
      <c r="F1017" s="7" t="s">
        <v>3106</v>
      </c>
      <c r="G1017" s="21" t="s">
        <v>265</v>
      </c>
      <c r="H1017" s="19">
        <v>137</v>
      </c>
      <c r="I1017" s="10">
        <v>45678</v>
      </c>
      <c r="J1017" s="11" t="s">
        <v>3053</v>
      </c>
      <c r="K1017" s="9">
        <v>2</v>
      </c>
      <c r="L1017" s="9" t="s">
        <v>1151</v>
      </c>
      <c r="M1017" s="19">
        <v>3</v>
      </c>
      <c r="N1017" s="9" t="s">
        <v>726</v>
      </c>
      <c r="O1017" s="9">
        <v>3</v>
      </c>
      <c r="P1017" s="9" t="s">
        <v>673</v>
      </c>
      <c r="Q1017" t="s">
        <v>266</v>
      </c>
      <c r="R1017" s="7" t="s">
        <v>570</v>
      </c>
      <c r="S1017" s="11" t="s">
        <v>571</v>
      </c>
    </row>
    <row r="1018" spans="1:19" hidden="1" x14ac:dyDescent="0.25">
      <c r="A1018" s="6" t="s">
        <v>2282</v>
      </c>
      <c r="B1018" s="258" t="s">
        <v>2272</v>
      </c>
      <c r="C1018" s="190" t="s">
        <v>2261</v>
      </c>
      <c r="E1018" s="11">
        <v>1</v>
      </c>
      <c r="F1018" s="7" t="s">
        <v>3107</v>
      </c>
      <c r="G1018" s="21" t="s">
        <v>265</v>
      </c>
      <c r="H1018" s="19">
        <v>110</v>
      </c>
      <c r="I1018" s="10">
        <v>45686</v>
      </c>
      <c r="J1018" s="11" t="s">
        <v>3031</v>
      </c>
      <c r="K1018" s="9">
        <v>1</v>
      </c>
      <c r="L1018" s="9" t="s">
        <v>1151</v>
      </c>
      <c r="M1018" s="19">
        <v>4</v>
      </c>
      <c r="N1018" s="9" t="s">
        <v>726</v>
      </c>
      <c r="O1018" s="9">
        <v>4</v>
      </c>
      <c r="P1018" s="9" t="s">
        <v>674</v>
      </c>
      <c r="Q1018" t="s">
        <v>266</v>
      </c>
      <c r="R1018" s="7" t="s">
        <v>566</v>
      </c>
      <c r="S1018" s="11" t="s">
        <v>567</v>
      </c>
    </row>
    <row r="1019" spans="1:19" hidden="1" x14ac:dyDescent="0.25">
      <c r="A1019" s="6" t="s">
        <v>2282</v>
      </c>
      <c r="B1019" s="258" t="s">
        <v>2272</v>
      </c>
      <c r="C1019" s="190" t="s">
        <v>2261</v>
      </c>
      <c r="E1019" s="11">
        <v>7</v>
      </c>
      <c r="F1019" s="7" t="s">
        <v>3107</v>
      </c>
      <c r="G1019" s="21" t="s">
        <v>265</v>
      </c>
      <c r="H1019" s="19">
        <v>110</v>
      </c>
      <c r="I1019" s="10">
        <v>45686</v>
      </c>
      <c r="J1019" s="11" t="s">
        <v>3031</v>
      </c>
      <c r="K1019" s="9">
        <v>7</v>
      </c>
      <c r="L1019" s="9" t="s">
        <v>1151</v>
      </c>
      <c r="M1019" s="19">
        <v>4</v>
      </c>
      <c r="N1019" s="9" t="s">
        <v>726</v>
      </c>
      <c r="O1019" s="9">
        <v>4</v>
      </c>
      <c r="P1019" s="9" t="s">
        <v>674</v>
      </c>
      <c r="Q1019" t="s">
        <v>266</v>
      </c>
      <c r="R1019" s="7" t="s">
        <v>566</v>
      </c>
      <c r="S1019" s="11" t="s">
        <v>567</v>
      </c>
    </row>
    <row r="1020" spans="1:19" hidden="1" x14ac:dyDescent="0.25">
      <c r="A1020" s="6" t="s">
        <v>2282</v>
      </c>
      <c r="B1020" s="258" t="s">
        <v>2272</v>
      </c>
      <c r="C1020" s="190" t="s">
        <v>2262</v>
      </c>
      <c r="E1020" s="11">
        <v>2</v>
      </c>
      <c r="F1020" s="7" t="s">
        <v>3108</v>
      </c>
      <c r="G1020" s="21" t="s">
        <v>27</v>
      </c>
      <c r="H1020" s="19">
        <v>32</v>
      </c>
      <c r="I1020" s="10">
        <v>45678</v>
      </c>
      <c r="J1020" s="11" t="s">
        <v>3093</v>
      </c>
      <c r="K1020" s="9">
        <v>2</v>
      </c>
      <c r="L1020" s="9" t="s">
        <v>3094</v>
      </c>
      <c r="M1020" s="19">
        <v>0</v>
      </c>
      <c r="N1020" s="9" t="s">
        <v>3095</v>
      </c>
      <c r="O1020" s="9">
        <v>0</v>
      </c>
      <c r="P1020" s="9" t="s">
        <v>2281</v>
      </c>
      <c r="Q1020" t="s">
        <v>28</v>
      </c>
      <c r="R1020" s="7" t="s">
        <v>659</v>
      </c>
      <c r="S1020" s="11" t="s">
        <v>660</v>
      </c>
    </row>
    <row r="1021" spans="1:19" hidden="1" x14ac:dyDescent="0.25">
      <c r="A1021" s="6" t="s">
        <v>2282</v>
      </c>
      <c r="B1021" s="258" t="s">
        <v>2272</v>
      </c>
      <c r="C1021" s="190" t="s">
        <v>2263</v>
      </c>
      <c r="E1021" s="11">
        <v>2</v>
      </c>
      <c r="F1021" s="7" t="s">
        <v>3109</v>
      </c>
      <c r="G1021" s="21" t="s">
        <v>154</v>
      </c>
      <c r="H1021" s="19">
        <v>12</v>
      </c>
      <c r="I1021" s="10">
        <v>45680</v>
      </c>
      <c r="J1021" s="11" t="s">
        <v>3110</v>
      </c>
      <c r="K1021" s="9">
        <v>2</v>
      </c>
      <c r="L1021" s="9" t="s">
        <v>3094</v>
      </c>
      <c r="M1021" s="19">
        <v>1</v>
      </c>
      <c r="N1021" s="9" t="s">
        <v>3095</v>
      </c>
      <c r="O1021" s="9">
        <v>0</v>
      </c>
      <c r="P1021" s="9" t="s">
        <v>2281</v>
      </c>
      <c r="Q1021" t="s">
        <v>155</v>
      </c>
      <c r="R1021" s="7" t="s">
        <v>530</v>
      </c>
      <c r="S1021" s="11" t="s">
        <v>531</v>
      </c>
    </row>
    <row r="1022" spans="1:19" hidden="1" x14ac:dyDescent="0.25">
      <c r="A1022" s="6" t="s">
        <v>2282</v>
      </c>
      <c r="B1022" s="258" t="s">
        <v>2272</v>
      </c>
      <c r="C1022" s="190" t="s">
        <v>2264</v>
      </c>
      <c r="E1022" s="11">
        <v>2</v>
      </c>
      <c r="F1022" s="7" t="s">
        <v>3111</v>
      </c>
      <c r="G1022" s="21" t="s">
        <v>154</v>
      </c>
      <c r="H1022" s="19">
        <v>12</v>
      </c>
      <c r="I1022" s="10">
        <v>45678</v>
      </c>
      <c r="J1022" s="11" t="s">
        <v>1150</v>
      </c>
      <c r="K1022" s="9">
        <v>2</v>
      </c>
      <c r="L1022" s="9" t="s">
        <v>1151</v>
      </c>
      <c r="M1022" s="19">
        <v>5</v>
      </c>
      <c r="N1022" s="9" t="s">
        <v>726</v>
      </c>
      <c r="O1022" s="9">
        <v>5</v>
      </c>
      <c r="P1022" s="9" t="s">
        <v>675</v>
      </c>
      <c r="Q1022" t="s">
        <v>155</v>
      </c>
      <c r="R1022" s="7" t="s">
        <v>530</v>
      </c>
      <c r="S1022" s="11" t="s">
        <v>531</v>
      </c>
    </row>
    <row r="1023" spans="1:19" hidden="1" x14ac:dyDescent="0.25">
      <c r="A1023" s="6" t="s">
        <v>2282</v>
      </c>
      <c r="B1023" s="258" t="s">
        <v>2272</v>
      </c>
      <c r="C1023" s="190" t="s">
        <v>2265</v>
      </c>
      <c r="E1023" s="11">
        <v>1</v>
      </c>
      <c r="F1023" s="7" t="s">
        <v>3112</v>
      </c>
      <c r="G1023" s="21" t="s">
        <v>154</v>
      </c>
      <c r="H1023" s="19">
        <v>12</v>
      </c>
      <c r="I1023" s="10">
        <v>45687</v>
      </c>
      <c r="J1023" s="11" t="s">
        <v>3031</v>
      </c>
      <c r="K1023" s="9">
        <v>1</v>
      </c>
      <c r="L1023" s="9" t="s">
        <v>1151</v>
      </c>
      <c r="M1023" s="19">
        <v>4</v>
      </c>
      <c r="N1023" s="9" t="s">
        <v>726</v>
      </c>
      <c r="O1023" s="9">
        <v>4</v>
      </c>
      <c r="P1023" s="9" t="s">
        <v>674</v>
      </c>
      <c r="Q1023" t="s">
        <v>155</v>
      </c>
      <c r="R1023" s="7" t="s">
        <v>530</v>
      </c>
      <c r="S1023" s="11" t="s">
        <v>531</v>
      </c>
    </row>
    <row r="1024" spans="1:19" hidden="1" x14ac:dyDescent="0.25">
      <c r="A1024" s="6" t="s">
        <v>2282</v>
      </c>
      <c r="B1024" s="258" t="s">
        <v>2272</v>
      </c>
      <c r="C1024" s="190" t="s">
        <v>2266</v>
      </c>
      <c r="E1024" s="11">
        <v>3</v>
      </c>
      <c r="F1024" s="7" t="s">
        <v>3113</v>
      </c>
      <c r="G1024" s="21" t="s">
        <v>154</v>
      </c>
      <c r="H1024" s="19">
        <v>12</v>
      </c>
      <c r="I1024" s="10">
        <v>45687</v>
      </c>
      <c r="J1024" s="11" t="s">
        <v>3053</v>
      </c>
      <c r="K1024" s="9">
        <v>3</v>
      </c>
      <c r="L1024" s="9" t="s">
        <v>1151</v>
      </c>
      <c r="M1024" s="19">
        <v>3</v>
      </c>
      <c r="N1024" s="9" t="s">
        <v>726</v>
      </c>
      <c r="O1024" s="9">
        <v>3</v>
      </c>
      <c r="P1024" s="9" t="s">
        <v>673</v>
      </c>
      <c r="Q1024" t="s">
        <v>155</v>
      </c>
      <c r="R1024" s="7" t="s">
        <v>530</v>
      </c>
      <c r="S1024" s="11" t="s">
        <v>531</v>
      </c>
    </row>
    <row r="1025" spans="1:19" hidden="1" x14ac:dyDescent="0.25">
      <c r="A1025" s="6" t="s">
        <v>882</v>
      </c>
      <c r="B1025" s="258"/>
      <c r="F1025" s="7" t="s">
        <v>882</v>
      </c>
      <c r="G1025" s="21" t="s">
        <v>882</v>
      </c>
      <c r="H1025" s="19" t="s">
        <v>882</v>
      </c>
      <c r="I1025" s="10" t="s">
        <v>882</v>
      </c>
      <c r="J1025" s="11" t="s">
        <v>882</v>
      </c>
      <c r="K1025" s="9" t="s">
        <v>882</v>
      </c>
      <c r="L1025" s="9" t="s">
        <v>882</v>
      </c>
      <c r="M1025" s="19" t="s">
        <v>882</v>
      </c>
      <c r="N1025" s="9" t="s">
        <v>882</v>
      </c>
      <c r="O1025" s="9" t="s">
        <v>882</v>
      </c>
      <c r="P1025" s="9" t="s">
        <v>882</v>
      </c>
      <c r="Q1025" t="s">
        <v>882</v>
      </c>
      <c r="R1025" s="7" t="s">
        <v>882</v>
      </c>
      <c r="S1025" s="11" t="s">
        <v>882</v>
      </c>
    </row>
    <row r="1026" spans="1:19" hidden="1" x14ac:dyDescent="0.25">
      <c r="A1026" s="6" t="s">
        <v>882</v>
      </c>
      <c r="B1026" s="258"/>
      <c r="F1026" s="7" t="s">
        <v>882</v>
      </c>
      <c r="G1026" s="21" t="s">
        <v>882</v>
      </c>
      <c r="H1026" s="19" t="s">
        <v>882</v>
      </c>
      <c r="I1026" s="10" t="s">
        <v>882</v>
      </c>
      <c r="J1026" s="11" t="s">
        <v>882</v>
      </c>
      <c r="K1026" s="9" t="s">
        <v>882</v>
      </c>
      <c r="L1026" s="9" t="s">
        <v>882</v>
      </c>
      <c r="M1026" s="19" t="s">
        <v>882</v>
      </c>
      <c r="N1026" s="9" t="s">
        <v>882</v>
      </c>
      <c r="O1026" s="9" t="s">
        <v>882</v>
      </c>
      <c r="P1026" s="9" t="s">
        <v>882</v>
      </c>
      <c r="Q1026" t="s">
        <v>882</v>
      </c>
      <c r="R1026" s="7" t="s">
        <v>882</v>
      </c>
      <c r="S1026" s="11" t="s">
        <v>882</v>
      </c>
    </row>
    <row r="1027" spans="1:19" hidden="1" x14ac:dyDescent="0.25">
      <c r="A1027" s="6" t="s">
        <v>882</v>
      </c>
      <c r="B1027" s="258"/>
      <c r="F1027" s="7" t="s">
        <v>882</v>
      </c>
      <c r="G1027" s="21" t="s">
        <v>882</v>
      </c>
      <c r="H1027" s="19" t="s">
        <v>882</v>
      </c>
      <c r="I1027" s="10" t="s">
        <v>882</v>
      </c>
      <c r="J1027" s="11" t="s">
        <v>882</v>
      </c>
      <c r="K1027" s="9" t="s">
        <v>882</v>
      </c>
      <c r="L1027" s="9" t="s">
        <v>882</v>
      </c>
      <c r="M1027" s="19" t="s">
        <v>882</v>
      </c>
      <c r="N1027" s="9" t="s">
        <v>882</v>
      </c>
      <c r="O1027" s="9" t="s">
        <v>882</v>
      </c>
      <c r="P1027" s="9" t="s">
        <v>882</v>
      </c>
      <c r="Q1027" t="s">
        <v>882</v>
      </c>
      <c r="R1027" s="7" t="s">
        <v>882</v>
      </c>
      <c r="S1027" s="11" t="s">
        <v>882</v>
      </c>
    </row>
    <row r="1028" spans="1:19" hidden="1" x14ac:dyDescent="0.25">
      <c r="A1028" s="6" t="s">
        <v>882</v>
      </c>
      <c r="B1028" s="258"/>
      <c r="F1028" s="7" t="s">
        <v>882</v>
      </c>
      <c r="G1028" s="21" t="s">
        <v>882</v>
      </c>
      <c r="H1028" s="19" t="s">
        <v>882</v>
      </c>
      <c r="I1028" s="10" t="s">
        <v>882</v>
      </c>
      <c r="J1028" s="11" t="s">
        <v>882</v>
      </c>
      <c r="K1028" s="9" t="s">
        <v>882</v>
      </c>
      <c r="L1028" s="9" t="s">
        <v>882</v>
      </c>
      <c r="M1028" s="19" t="s">
        <v>882</v>
      </c>
      <c r="N1028" s="9" t="s">
        <v>882</v>
      </c>
      <c r="O1028" s="9" t="s">
        <v>882</v>
      </c>
      <c r="P1028" s="9" t="s">
        <v>882</v>
      </c>
      <c r="Q1028" t="s">
        <v>882</v>
      </c>
      <c r="R1028" s="7" t="s">
        <v>882</v>
      </c>
      <c r="S1028" s="11" t="s">
        <v>882</v>
      </c>
    </row>
    <row r="1029" spans="1:19" hidden="1" x14ac:dyDescent="0.25">
      <c r="A1029" s="6" t="s">
        <v>882</v>
      </c>
      <c r="B1029" s="258"/>
      <c r="F1029" s="7" t="s">
        <v>882</v>
      </c>
      <c r="G1029" s="21" t="s">
        <v>882</v>
      </c>
      <c r="H1029" s="19" t="s">
        <v>882</v>
      </c>
      <c r="I1029" s="10" t="s">
        <v>882</v>
      </c>
      <c r="J1029" s="11" t="s">
        <v>882</v>
      </c>
      <c r="K1029" s="9" t="s">
        <v>882</v>
      </c>
      <c r="L1029" s="9" t="s">
        <v>882</v>
      </c>
      <c r="M1029" s="19" t="s">
        <v>882</v>
      </c>
      <c r="N1029" s="9" t="s">
        <v>882</v>
      </c>
      <c r="O1029" s="9" t="s">
        <v>882</v>
      </c>
      <c r="P1029" s="9" t="s">
        <v>882</v>
      </c>
      <c r="Q1029" t="s">
        <v>882</v>
      </c>
      <c r="R1029" s="7" t="s">
        <v>882</v>
      </c>
      <c r="S1029" s="11" t="s">
        <v>882</v>
      </c>
    </row>
    <row r="1030" spans="1:19" hidden="1" x14ac:dyDescent="0.25">
      <c r="A1030" s="6" t="s">
        <v>882</v>
      </c>
      <c r="B1030" s="258"/>
      <c r="F1030" s="7" t="s">
        <v>882</v>
      </c>
      <c r="G1030" s="21" t="s">
        <v>882</v>
      </c>
      <c r="H1030" s="19" t="s">
        <v>882</v>
      </c>
      <c r="I1030" s="10" t="s">
        <v>882</v>
      </c>
      <c r="J1030" s="11" t="s">
        <v>882</v>
      </c>
      <c r="K1030" s="9" t="s">
        <v>882</v>
      </c>
      <c r="L1030" s="9" t="s">
        <v>882</v>
      </c>
      <c r="M1030" s="19" t="s">
        <v>882</v>
      </c>
      <c r="N1030" s="9" t="s">
        <v>882</v>
      </c>
      <c r="O1030" s="9" t="s">
        <v>882</v>
      </c>
      <c r="P1030" s="9" t="s">
        <v>882</v>
      </c>
      <c r="Q1030" t="s">
        <v>882</v>
      </c>
      <c r="R1030" s="7" t="s">
        <v>882</v>
      </c>
      <c r="S1030" s="11" t="s">
        <v>882</v>
      </c>
    </row>
    <row r="1031" spans="1:19" hidden="1" x14ac:dyDescent="0.25">
      <c r="A1031" s="6" t="s">
        <v>882</v>
      </c>
      <c r="B1031" s="258"/>
      <c r="F1031" s="7" t="s">
        <v>882</v>
      </c>
      <c r="G1031" s="21" t="s">
        <v>882</v>
      </c>
      <c r="H1031" s="19" t="s">
        <v>882</v>
      </c>
      <c r="I1031" s="10" t="s">
        <v>882</v>
      </c>
      <c r="J1031" s="11" t="s">
        <v>882</v>
      </c>
      <c r="K1031" s="9" t="s">
        <v>882</v>
      </c>
      <c r="L1031" s="9" t="s">
        <v>882</v>
      </c>
      <c r="M1031" s="19" t="s">
        <v>882</v>
      </c>
      <c r="N1031" s="9" t="s">
        <v>882</v>
      </c>
      <c r="O1031" s="9" t="s">
        <v>882</v>
      </c>
      <c r="P1031" s="9" t="s">
        <v>882</v>
      </c>
      <c r="Q1031" t="s">
        <v>882</v>
      </c>
      <c r="R1031" s="7" t="s">
        <v>882</v>
      </c>
      <c r="S1031" s="11" t="s">
        <v>882</v>
      </c>
    </row>
    <row r="1032" spans="1:19" hidden="1" x14ac:dyDescent="0.25">
      <c r="A1032" s="6" t="s">
        <v>882</v>
      </c>
      <c r="B1032" s="258"/>
      <c r="F1032" s="7" t="s">
        <v>882</v>
      </c>
      <c r="G1032" s="21" t="s">
        <v>882</v>
      </c>
      <c r="H1032" s="19" t="s">
        <v>882</v>
      </c>
      <c r="I1032" s="10" t="s">
        <v>882</v>
      </c>
      <c r="J1032" s="11" t="s">
        <v>882</v>
      </c>
      <c r="K1032" s="9" t="s">
        <v>882</v>
      </c>
      <c r="L1032" s="9" t="s">
        <v>882</v>
      </c>
      <c r="M1032" s="19" t="s">
        <v>882</v>
      </c>
      <c r="N1032" s="9" t="s">
        <v>882</v>
      </c>
      <c r="O1032" s="9" t="s">
        <v>882</v>
      </c>
      <c r="P1032" s="9" t="s">
        <v>882</v>
      </c>
      <c r="Q1032" t="s">
        <v>882</v>
      </c>
      <c r="R1032" s="7" t="s">
        <v>882</v>
      </c>
      <c r="S1032" s="11" t="s">
        <v>882</v>
      </c>
    </row>
    <row r="1033" spans="1:19" hidden="1" x14ac:dyDescent="0.25">
      <c r="A1033" s="6" t="s">
        <v>882</v>
      </c>
      <c r="B1033" s="258"/>
      <c r="F1033" s="7" t="s">
        <v>882</v>
      </c>
      <c r="G1033" s="21" t="s">
        <v>882</v>
      </c>
      <c r="H1033" s="19" t="s">
        <v>882</v>
      </c>
      <c r="I1033" s="10" t="s">
        <v>882</v>
      </c>
      <c r="J1033" s="11" t="s">
        <v>882</v>
      </c>
      <c r="K1033" s="9" t="s">
        <v>882</v>
      </c>
      <c r="L1033" s="9" t="s">
        <v>882</v>
      </c>
      <c r="M1033" s="19" t="s">
        <v>882</v>
      </c>
      <c r="N1033" s="9" t="s">
        <v>882</v>
      </c>
      <c r="O1033" s="9" t="s">
        <v>882</v>
      </c>
      <c r="P1033" s="9" t="s">
        <v>882</v>
      </c>
      <c r="Q1033" t="s">
        <v>882</v>
      </c>
      <c r="R1033" s="7" t="s">
        <v>882</v>
      </c>
      <c r="S1033" s="11" t="s">
        <v>882</v>
      </c>
    </row>
    <row r="1034" spans="1:19" hidden="1" x14ac:dyDescent="0.25">
      <c r="A1034" s="6" t="s">
        <v>882</v>
      </c>
      <c r="B1034" s="258"/>
      <c r="F1034" s="7" t="s">
        <v>882</v>
      </c>
      <c r="G1034" s="21" t="s">
        <v>882</v>
      </c>
      <c r="H1034" s="19" t="s">
        <v>882</v>
      </c>
      <c r="I1034" s="10" t="s">
        <v>882</v>
      </c>
      <c r="J1034" s="11" t="s">
        <v>882</v>
      </c>
      <c r="K1034" s="9" t="s">
        <v>882</v>
      </c>
      <c r="L1034" s="9" t="s">
        <v>882</v>
      </c>
      <c r="M1034" s="19" t="s">
        <v>882</v>
      </c>
      <c r="N1034" s="9" t="s">
        <v>882</v>
      </c>
      <c r="O1034" s="9" t="s">
        <v>882</v>
      </c>
      <c r="P1034" s="9" t="s">
        <v>882</v>
      </c>
      <c r="Q1034" t="s">
        <v>882</v>
      </c>
      <c r="R1034" s="7" t="s">
        <v>882</v>
      </c>
      <c r="S1034" s="11" t="s">
        <v>882</v>
      </c>
    </row>
    <row r="1035" spans="1:19" hidden="1" x14ac:dyDescent="0.25">
      <c r="A1035" s="6" t="s">
        <v>882</v>
      </c>
      <c r="B1035" s="258"/>
      <c r="F1035" s="7" t="s">
        <v>882</v>
      </c>
      <c r="G1035" s="21" t="s">
        <v>882</v>
      </c>
      <c r="H1035" s="19" t="s">
        <v>882</v>
      </c>
      <c r="I1035" s="10" t="s">
        <v>882</v>
      </c>
      <c r="J1035" s="11" t="s">
        <v>882</v>
      </c>
      <c r="K1035" s="9" t="s">
        <v>882</v>
      </c>
      <c r="L1035" s="9" t="s">
        <v>882</v>
      </c>
      <c r="M1035" s="19" t="s">
        <v>882</v>
      </c>
      <c r="N1035" s="9" t="s">
        <v>882</v>
      </c>
      <c r="O1035" s="9" t="s">
        <v>882</v>
      </c>
      <c r="P1035" s="9" t="s">
        <v>882</v>
      </c>
      <c r="Q1035" t="s">
        <v>882</v>
      </c>
      <c r="R1035" s="7" t="s">
        <v>882</v>
      </c>
      <c r="S1035" s="11" t="s">
        <v>882</v>
      </c>
    </row>
    <row r="1036" spans="1:19" hidden="1" x14ac:dyDescent="0.25">
      <c r="A1036" s="6" t="s">
        <v>882</v>
      </c>
      <c r="B1036" s="258"/>
      <c r="F1036" s="7" t="s">
        <v>882</v>
      </c>
      <c r="G1036" s="21" t="s">
        <v>882</v>
      </c>
      <c r="H1036" s="19" t="s">
        <v>882</v>
      </c>
      <c r="I1036" s="10" t="s">
        <v>882</v>
      </c>
      <c r="J1036" s="11" t="s">
        <v>882</v>
      </c>
      <c r="K1036" s="9" t="s">
        <v>882</v>
      </c>
      <c r="L1036" s="9" t="s">
        <v>882</v>
      </c>
      <c r="M1036" s="19" t="s">
        <v>882</v>
      </c>
      <c r="N1036" s="9" t="s">
        <v>882</v>
      </c>
      <c r="O1036" s="9" t="s">
        <v>882</v>
      </c>
      <c r="P1036" s="9" t="s">
        <v>882</v>
      </c>
      <c r="Q1036" t="s">
        <v>882</v>
      </c>
      <c r="R1036" s="7" t="s">
        <v>882</v>
      </c>
      <c r="S1036" s="11" t="s">
        <v>882</v>
      </c>
    </row>
    <row r="1037" spans="1:19" hidden="1" x14ac:dyDescent="0.25">
      <c r="A1037" s="6" t="s">
        <v>882</v>
      </c>
      <c r="B1037" s="258"/>
      <c r="F1037" s="7" t="s">
        <v>882</v>
      </c>
      <c r="G1037" s="21" t="s">
        <v>882</v>
      </c>
      <c r="H1037" s="19" t="s">
        <v>882</v>
      </c>
      <c r="I1037" s="10" t="s">
        <v>882</v>
      </c>
      <c r="J1037" s="11" t="s">
        <v>882</v>
      </c>
      <c r="K1037" s="9" t="s">
        <v>882</v>
      </c>
      <c r="L1037" s="9" t="s">
        <v>882</v>
      </c>
      <c r="M1037" s="19" t="s">
        <v>882</v>
      </c>
      <c r="N1037" s="9" t="s">
        <v>882</v>
      </c>
      <c r="O1037" s="9" t="s">
        <v>882</v>
      </c>
      <c r="P1037" s="9" t="s">
        <v>882</v>
      </c>
      <c r="Q1037" t="s">
        <v>882</v>
      </c>
      <c r="R1037" s="7" t="s">
        <v>882</v>
      </c>
      <c r="S1037" s="11" t="s">
        <v>882</v>
      </c>
    </row>
    <row r="1038" spans="1:19" hidden="1" x14ac:dyDescent="0.25">
      <c r="A1038" s="6" t="s">
        <v>882</v>
      </c>
      <c r="B1038" s="258"/>
      <c r="F1038" s="7" t="s">
        <v>882</v>
      </c>
      <c r="G1038" s="21" t="s">
        <v>882</v>
      </c>
      <c r="H1038" s="19" t="s">
        <v>882</v>
      </c>
      <c r="I1038" s="10" t="s">
        <v>882</v>
      </c>
      <c r="J1038" s="11" t="s">
        <v>882</v>
      </c>
      <c r="K1038" s="9" t="s">
        <v>882</v>
      </c>
      <c r="L1038" s="9" t="s">
        <v>882</v>
      </c>
      <c r="M1038" s="19" t="s">
        <v>882</v>
      </c>
      <c r="N1038" s="9" t="s">
        <v>882</v>
      </c>
      <c r="O1038" s="9" t="s">
        <v>882</v>
      </c>
      <c r="P1038" s="9" t="s">
        <v>882</v>
      </c>
      <c r="Q1038" t="s">
        <v>882</v>
      </c>
      <c r="R1038" s="7" t="s">
        <v>882</v>
      </c>
      <c r="S1038" s="11" t="s">
        <v>882</v>
      </c>
    </row>
    <row r="1039" spans="1:19" hidden="1" x14ac:dyDescent="0.25">
      <c r="A1039" s="6" t="s">
        <v>882</v>
      </c>
      <c r="B1039" s="258"/>
      <c r="F1039" s="7" t="s">
        <v>882</v>
      </c>
      <c r="G1039" s="21" t="s">
        <v>882</v>
      </c>
      <c r="H1039" s="19" t="s">
        <v>882</v>
      </c>
      <c r="I1039" s="10" t="s">
        <v>882</v>
      </c>
      <c r="J1039" s="11" t="s">
        <v>882</v>
      </c>
      <c r="K1039" s="9" t="s">
        <v>882</v>
      </c>
      <c r="L1039" s="9" t="s">
        <v>882</v>
      </c>
      <c r="M1039" s="19" t="s">
        <v>882</v>
      </c>
      <c r="N1039" s="9" t="s">
        <v>882</v>
      </c>
      <c r="O1039" s="9" t="s">
        <v>882</v>
      </c>
      <c r="P1039" s="9" t="s">
        <v>882</v>
      </c>
      <c r="Q1039" t="s">
        <v>882</v>
      </c>
      <c r="R1039" s="7" t="s">
        <v>882</v>
      </c>
      <c r="S1039" s="11" t="s">
        <v>882</v>
      </c>
    </row>
    <row r="1040" spans="1:19" hidden="1" x14ac:dyDescent="0.25">
      <c r="A1040" s="6" t="s">
        <v>882</v>
      </c>
      <c r="B1040" s="258"/>
      <c r="F1040" s="7" t="s">
        <v>882</v>
      </c>
      <c r="G1040" s="21" t="s">
        <v>882</v>
      </c>
      <c r="H1040" s="19" t="s">
        <v>882</v>
      </c>
      <c r="I1040" s="10" t="s">
        <v>882</v>
      </c>
      <c r="J1040" s="11" t="s">
        <v>882</v>
      </c>
      <c r="K1040" s="9" t="s">
        <v>882</v>
      </c>
      <c r="L1040" s="9" t="s">
        <v>882</v>
      </c>
      <c r="M1040" s="19" t="s">
        <v>882</v>
      </c>
      <c r="N1040" s="9" t="s">
        <v>882</v>
      </c>
      <c r="O1040" s="9" t="s">
        <v>882</v>
      </c>
      <c r="P1040" s="9" t="s">
        <v>882</v>
      </c>
      <c r="Q1040" t="s">
        <v>882</v>
      </c>
      <c r="R1040" s="7" t="s">
        <v>882</v>
      </c>
      <c r="S1040" s="11" t="s">
        <v>882</v>
      </c>
    </row>
    <row r="1041" spans="1:19" hidden="1" x14ac:dyDescent="0.25">
      <c r="A1041" s="6" t="s">
        <v>882</v>
      </c>
      <c r="B1041" s="258"/>
      <c r="F1041" s="7" t="s">
        <v>882</v>
      </c>
      <c r="G1041" s="21" t="s">
        <v>882</v>
      </c>
      <c r="H1041" s="19" t="s">
        <v>882</v>
      </c>
      <c r="I1041" s="10" t="s">
        <v>882</v>
      </c>
      <c r="J1041" s="11" t="s">
        <v>882</v>
      </c>
      <c r="K1041" s="9" t="s">
        <v>882</v>
      </c>
      <c r="L1041" s="9" t="s">
        <v>882</v>
      </c>
      <c r="M1041" s="19" t="s">
        <v>882</v>
      </c>
      <c r="N1041" s="9" t="s">
        <v>882</v>
      </c>
      <c r="O1041" s="9" t="s">
        <v>882</v>
      </c>
      <c r="P1041" s="9" t="s">
        <v>882</v>
      </c>
      <c r="Q1041" t="s">
        <v>882</v>
      </c>
      <c r="R1041" s="7" t="s">
        <v>882</v>
      </c>
      <c r="S1041" s="11" t="s">
        <v>882</v>
      </c>
    </row>
    <row r="1042" spans="1:19" hidden="1" x14ac:dyDescent="0.25">
      <c r="A1042" s="6" t="s">
        <v>882</v>
      </c>
      <c r="B1042" s="258"/>
      <c r="F1042" s="7" t="s">
        <v>882</v>
      </c>
      <c r="G1042" s="21" t="s">
        <v>882</v>
      </c>
      <c r="H1042" s="19" t="s">
        <v>882</v>
      </c>
      <c r="I1042" s="10" t="s">
        <v>882</v>
      </c>
      <c r="J1042" s="11" t="s">
        <v>882</v>
      </c>
      <c r="K1042" s="9" t="s">
        <v>882</v>
      </c>
      <c r="L1042" s="9" t="s">
        <v>882</v>
      </c>
      <c r="M1042" s="19" t="s">
        <v>882</v>
      </c>
      <c r="N1042" s="9" t="s">
        <v>882</v>
      </c>
      <c r="O1042" s="9" t="s">
        <v>882</v>
      </c>
      <c r="P1042" s="9" t="s">
        <v>882</v>
      </c>
      <c r="Q1042" t="s">
        <v>882</v>
      </c>
      <c r="R1042" s="7" t="s">
        <v>882</v>
      </c>
      <c r="S1042" s="11" t="s">
        <v>882</v>
      </c>
    </row>
    <row r="1043" spans="1:19" hidden="1" x14ac:dyDescent="0.25">
      <c r="A1043" s="6" t="s">
        <v>882</v>
      </c>
      <c r="B1043" s="258"/>
      <c r="F1043" s="7" t="s">
        <v>882</v>
      </c>
      <c r="G1043" s="21" t="s">
        <v>882</v>
      </c>
      <c r="H1043" s="19" t="s">
        <v>882</v>
      </c>
      <c r="I1043" s="10" t="s">
        <v>882</v>
      </c>
      <c r="J1043" s="11" t="s">
        <v>882</v>
      </c>
      <c r="K1043" s="9" t="s">
        <v>882</v>
      </c>
      <c r="L1043" s="9" t="s">
        <v>882</v>
      </c>
      <c r="M1043" s="19" t="s">
        <v>882</v>
      </c>
      <c r="N1043" s="9" t="s">
        <v>882</v>
      </c>
      <c r="O1043" s="9" t="s">
        <v>882</v>
      </c>
      <c r="P1043" s="9" t="s">
        <v>882</v>
      </c>
      <c r="Q1043" t="s">
        <v>882</v>
      </c>
      <c r="R1043" s="7" t="s">
        <v>882</v>
      </c>
      <c r="S1043" s="11" t="s">
        <v>882</v>
      </c>
    </row>
    <row r="1044" spans="1:19" hidden="1" x14ac:dyDescent="0.25">
      <c r="A1044" s="6" t="s">
        <v>882</v>
      </c>
      <c r="B1044" s="258"/>
      <c r="F1044" s="7" t="s">
        <v>882</v>
      </c>
      <c r="G1044" s="21" t="s">
        <v>882</v>
      </c>
      <c r="H1044" s="19" t="s">
        <v>882</v>
      </c>
      <c r="I1044" s="10" t="s">
        <v>882</v>
      </c>
      <c r="J1044" s="11" t="s">
        <v>882</v>
      </c>
      <c r="K1044" s="9" t="s">
        <v>882</v>
      </c>
      <c r="L1044" s="9" t="s">
        <v>882</v>
      </c>
      <c r="M1044" s="19" t="s">
        <v>882</v>
      </c>
      <c r="N1044" s="9" t="s">
        <v>882</v>
      </c>
      <c r="O1044" s="9" t="s">
        <v>882</v>
      </c>
      <c r="P1044" s="9" t="s">
        <v>882</v>
      </c>
      <c r="Q1044" t="s">
        <v>882</v>
      </c>
      <c r="R1044" s="7" t="s">
        <v>882</v>
      </c>
      <c r="S1044" s="11" t="s">
        <v>882</v>
      </c>
    </row>
    <row r="1045" spans="1:19" hidden="1" x14ac:dyDescent="0.25">
      <c r="A1045" s="6" t="s">
        <v>882</v>
      </c>
      <c r="B1045" s="258"/>
      <c r="F1045" s="7" t="s">
        <v>882</v>
      </c>
      <c r="G1045" s="21" t="s">
        <v>882</v>
      </c>
      <c r="H1045" s="19" t="s">
        <v>882</v>
      </c>
      <c r="I1045" s="10" t="s">
        <v>882</v>
      </c>
      <c r="J1045" s="11" t="s">
        <v>882</v>
      </c>
      <c r="K1045" s="9" t="s">
        <v>882</v>
      </c>
      <c r="L1045" s="9" t="s">
        <v>882</v>
      </c>
      <c r="M1045" s="19" t="s">
        <v>882</v>
      </c>
      <c r="N1045" s="9" t="s">
        <v>882</v>
      </c>
      <c r="O1045" s="9" t="s">
        <v>882</v>
      </c>
      <c r="P1045" s="9" t="s">
        <v>882</v>
      </c>
      <c r="Q1045" t="s">
        <v>882</v>
      </c>
      <c r="R1045" s="7" t="s">
        <v>882</v>
      </c>
      <c r="S1045" s="11" t="s">
        <v>882</v>
      </c>
    </row>
    <row r="1046" spans="1:19" hidden="1" x14ac:dyDescent="0.25">
      <c r="A1046" s="6" t="s">
        <v>882</v>
      </c>
      <c r="B1046" s="258"/>
      <c r="F1046" s="7" t="s">
        <v>882</v>
      </c>
      <c r="G1046" s="21" t="s">
        <v>882</v>
      </c>
      <c r="H1046" s="19" t="s">
        <v>882</v>
      </c>
      <c r="I1046" s="10" t="s">
        <v>882</v>
      </c>
      <c r="J1046" s="11" t="s">
        <v>882</v>
      </c>
      <c r="K1046" s="9" t="s">
        <v>882</v>
      </c>
      <c r="L1046" s="9" t="s">
        <v>882</v>
      </c>
      <c r="M1046" s="19" t="s">
        <v>882</v>
      </c>
      <c r="N1046" s="9" t="s">
        <v>882</v>
      </c>
      <c r="O1046" s="9" t="s">
        <v>882</v>
      </c>
      <c r="P1046" s="9" t="s">
        <v>882</v>
      </c>
      <c r="Q1046" t="s">
        <v>882</v>
      </c>
      <c r="R1046" s="7" t="s">
        <v>882</v>
      </c>
      <c r="S1046" s="11" t="s">
        <v>882</v>
      </c>
    </row>
    <row r="1047" spans="1:19" hidden="1" x14ac:dyDescent="0.25">
      <c r="A1047" s="6" t="s">
        <v>882</v>
      </c>
      <c r="B1047" s="258"/>
      <c r="F1047" s="7" t="s">
        <v>882</v>
      </c>
      <c r="G1047" s="21" t="s">
        <v>882</v>
      </c>
      <c r="H1047" s="19" t="s">
        <v>882</v>
      </c>
      <c r="I1047" s="10" t="s">
        <v>882</v>
      </c>
      <c r="J1047" s="11" t="s">
        <v>882</v>
      </c>
      <c r="K1047" s="9" t="s">
        <v>882</v>
      </c>
      <c r="L1047" s="9" t="s">
        <v>882</v>
      </c>
      <c r="M1047" s="19" t="s">
        <v>882</v>
      </c>
      <c r="N1047" s="9" t="s">
        <v>882</v>
      </c>
      <c r="O1047" s="9" t="s">
        <v>882</v>
      </c>
      <c r="P1047" s="9" t="s">
        <v>882</v>
      </c>
      <c r="Q1047" t="s">
        <v>882</v>
      </c>
      <c r="R1047" s="7" t="s">
        <v>882</v>
      </c>
      <c r="S1047" s="11" t="s">
        <v>882</v>
      </c>
    </row>
    <row r="1048" spans="1:19" hidden="1" x14ac:dyDescent="0.25">
      <c r="A1048" s="6" t="s">
        <v>882</v>
      </c>
      <c r="B1048" s="258"/>
      <c r="F1048" s="7" t="s">
        <v>882</v>
      </c>
      <c r="G1048" s="21" t="s">
        <v>882</v>
      </c>
      <c r="H1048" s="19" t="s">
        <v>882</v>
      </c>
      <c r="I1048" s="10" t="s">
        <v>882</v>
      </c>
      <c r="J1048" s="11" t="s">
        <v>882</v>
      </c>
      <c r="K1048" s="9" t="s">
        <v>882</v>
      </c>
      <c r="L1048" s="9" t="s">
        <v>882</v>
      </c>
      <c r="M1048" s="19" t="s">
        <v>882</v>
      </c>
      <c r="N1048" s="9" t="s">
        <v>882</v>
      </c>
      <c r="O1048" s="9" t="s">
        <v>882</v>
      </c>
      <c r="P1048" s="9" t="s">
        <v>882</v>
      </c>
      <c r="Q1048" t="s">
        <v>882</v>
      </c>
      <c r="R1048" s="7" t="s">
        <v>882</v>
      </c>
      <c r="S1048" s="11" t="s">
        <v>882</v>
      </c>
    </row>
    <row r="1049" spans="1:19" hidden="1" x14ac:dyDescent="0.25">
      <c r="A1049" s="6" t="s">
        <v>882</v>
      </c>
      <c r="B1049" s="258"/>
      <c r="F1049" s="7" t="s">
        <v>882</v>
      </c>
      <c r="G1049" s="21" t="s">
        <v>882</v>
      </c>
      <c r="H1049" s="19" t="s">
        <v>882</v>
      </c>
      <c r="I1049" s="10" t="s">
        <v>882</v>
      </c>
      <c r="J1049" s="11" t="s">
        <v>882</v>
      </c>
      <c r="K1049" s="9" t="s">
        <v>882</v>
      </c>
      <c r="L1049" s="9" t="s">
        <v>882</v>
      </c>
      <c r="M1049" s="19" t="s">
        <v>882</v>
      </c>
      <c r="N1049" s="9" t="s">
        <v>882</v>
      </c>
      <c r="O1049" s="9" t="s">
        <v>882</v>
      </c>
      <c r="P1049" s="9" t="s">
        <v>882</v>
      </c>
      <c r="Q1049" t="s">
        <v>882</v>
      </c>
      <c r="R1049" s="7" t="s">
        <v>882</v>
      </c>
      <c r="S1049" s="11" t="s">
        <v>882</v>
      </c>
    </row>
    <row r="1050" spans="1:19" hidden="1" x14ac:dyDescent="0.25">
      <c r="A1050" s="6" t="s">
        <v>882</v>
      </c>
      <c r="B1050" s="258"/>
      <c r="F1050" s="7" t="s">
        <v>882</v>
      </c>
      <c r="G1050" s="21" t="s">
        <v>882</v>
      </c>
      <c r="H1050" s="19" t="s">
        <v>882</v>
      </c>
      <c r="I1050" s="10" t="s">
        <v>882</v>
      </c>
      <c r="J1050" s="11" t="s">
        <v>882</v>
      </c>
      <c r="K1050" s="9" t="s">
        <v>882</v>
      </c>
      <c r="L1050" s="9" t="s">
        <v>882</v>
      </c>
      <c r="M1050" s="19" t="s">
        <v>882</v>
      </c>
      <c r="N1050" s="9" t="s">
        <v>882</v>
      </c>
      <c r="O1050" s="9" t="s">
        <v>882</v>
      </c>
      <c r="P1050" s="9" t="s">
        <v>882</v>
      </c>
      <c r="Q1050" t="s">
        <v>882</v>
      </c>
      <c r="R1050" s="7" t="s">
        <v>882</v>
      </c>
      <c r="S1050" s="11" t="s">
        <v>882</v>
      </c>
    </row>
    <row r="1051" spans="1:19" hidden="1" x14ac:dyDescent="0.25">
      <c r="A1051" s="6" t="s">
        <v>882</v>
      </c>
      <c r="B1051" s="258"/>
      <c r="F1051" s="7" t="s">
        <v>882</v>
      </c>
      <c r="G1051" s="21" t="s">
        <v>882</v>
      </c>
      <c r="H1051" s="19" t="s">
        <v>882</v>
      </c>
      <c r="I1051" s="10" t="s">
        <v>882</v>
      </c>
      <c r="J1051" s="11" t="s">
        <v>882</v>
      </c>
      <c r="K1051" s="9" t="s">
        <v>882</v>
      </c>
      <c r="L1051" s="9" t="s">
        <v>882</v>
      </c>
      <c r="M1051" s="19" t="s">
        <v>882</v>
      </c>
      <c r="N1051" s="9" t="s">
        <v>882</v>
      </c>
      <c r="O1051" s="9" t="s">
        <v>882</v>
      </c>
      <c r="P1051" s="9" t="s">
        <v>882</v>
      </c>
      <c r="Q1051" t="s">
        <v>882</v>
      </c>
      <c r="R1051" s="7" t="s">
        <v>882</v>
      </c>
      <c r="S1051" s="11" t="s">
        <v>882</v>
      </c>
    </row>
    <row r="1052" spans="1:19" hidden="1" x14ac:dyDescent="0.25">
      <c r="A1052" s="6" t="s">
        <v>882</v>
      </c>
      <c r="B1052" s="258"/>
      <c r="F1052" s="7" t="s">
        <v>882</v>
      </c>
      <c r="G1052" s="21" t="s">
        <v>882</v>
      </c>
      <c r="H1052" s="19" t="s">
        <v>882</v>
      </c>
      <c r="I1052" s="10" t="s">
        <v>882</v>
      </c>
      <c r="J1052" s="11" t="s">
        <v>882</v>
      </c>
      <c r="K1052" s="9" t="s">
        <v>882</v>
      </c>
      <c r="L1052" s="9" t="s">
        <v>882</v>
      </c>
      <c r="M1052" s="19" t="s">
        <v>882</v>
      </c>
      <c r="N1052" s="9" t="s">
        <v>882</v>
      </c>
      <c r="O1052" s="9" t="s">
        <v>882</v>
      </c>
      <c r="P1052" s="9" t="s">
        <v>882</v>
      </c>
      <c r="Q1052" t="s">
        <v>882</v>
      </c>
      <c r="R1052" s="7" t="s">
        <v>882</v>
      </c>
      <c r="S1052" s="11" t="s">
        <v>882</v>
      </c>
    </row>
    <row r="1053" spans="1:19" hidden="1" x14ac:dyDescent="0.25">
      <c r="A1053" s="6" t="s">
        <v>882</v>
      </c>
      <c r="B1053" s="258"/>
      <c r="F1053" s="7" t="s">
        <v>882</v>
      </c>
      <c r="G1053" s="21" t="s">
        <v>882</v>
      </c>
      <c r="H1053" s="19" t="s">
        <v>882</v>
      </c>
      <c r="I1053" s="10" t="s">
        <v>882</v>
      </c>
      <c r="J1053" s="11" t="s">
        <v>882</v>
      </c>
      <c r="K1053" s="9" t="s">
        <v>882</v>
      </c>
      <c r="L1053" s="9" t="s">
        <v>882</v>
      </c>
      <c r="M1053" s="19" t="s">
        <v>882</v>
      </c>
      <c r="N1053" s="9" t="s">
        <v>882</v>
      </c>
      <c r="O1053" s="9" t="s">
        <v>882</v>
      </c>
      <c r="P1053" s="9" t="s">
        <v>882</v>
      </c>
      <c r="Q1053" t="s">
        <v>882</v>
      </c>
      <c r="R1053" s="7" t="s">
        <v>882</v>
      </c>
      <c r="S1053" s="11" t="s">
        <v>882</v>
      </c>
    </row>
    <row r="1054" spans="1:19" hidden="1" x14ac:dyDescent="0.25">
      <c r="A1054" s="6" t="s">
        <v>882</v>
      </c>
      <c r="B1054" s="258"/>
      <c r="F1054" s="7" t="s">
        <v>882</v>
      </c>
      <c r="G1054" s="21" t="s">
        <v>882</v>
      </c>
      <c r="H1054" s="19" t="s">
        <v>882</v>
      </c>
      <c r="I1054" s="10" t="s">
        <v>882</v>
      </c>
      <c r="J1054" s="11" t="s">
        <v>882</v>
      </c>
      <c r="K1054" s="9" t="s">
        <v>882</v>
      </c>
      <c r="L1054" s="9" t="s">
        <v>882</v>
      </c>
      <c r="M1054" s="19" t="s">
        <v>882</v>
      </c>
      <c r="N1054" s="9" t="s">
        <v>882</v>
      </c>
      <c r="O1054" s="9" t="s">
        <v>882</v>
      </c>
      <c r="P1054" s="9" t="s">
        <v>882</v>
      </c>
      <c r="Q1054" t="s">
        <v>882</v>
      </c>
      <c r="R1054" s="7" t="s">
        <v>882</v>
      </c>
      <c r="S1054" s="11" t="s">
        <v>882</v>
      </c>
    </row>
    <row r="1055" spans="1:19" hidden="1" x14ac:dyDescent="0.25">
      <c r="A1055" s="6" t="s">
        <v>882</v>
      </c>
      <c r="B1055" s="258"/>
      <c r="F1055" s="7" t="s">
        <v>882</v>
      </c>
      <c r="G1055" s="21" t="s">
        <v>882</v>
      </c>
      <c r="H1055" s="19" t="s">
        <v>882</v>
      </c>
      <c r="I1055" s="10" t="s">
        <v>882</v>
      </c>
      <c r="J1055" s="11" t="s">
        <v>882</v>
      </c>
      <c r="K1055" s="9" t="s">
        <v>882</v>
      </c>
      <c r="L1055" s="9" t="s">
        <v>882</v>
      </c>
      <c r="M1055" s="19" t="s">
        <v>882</v>
      </c>
      <c r="N1055" s="9" t="s">
        <v>882</v>
      </c>
      <c r="O1055" s="9" t="s">
        <v>882</v>
      </c>
      <c r="P1055" s="9" t="s">
        <v>882</v>
      </c>
      <c r="Q1055" t="s">
        <v>882</v>
      </c>
      <c r="R1055" s="7" t="s">
        <v>882</v>
      </c>
      <c r="S1055" s="11" t="s">
        <v>882</v>
      </c>
    </row>
    <row r="1056" spans="1:19" hidden="1" x14ac:dyDescent="0.25">
      <c r="A1056" s="6" t="s">
        <v>882</v>
      </c>
      <c r="B1056" s="258"/>
      <c r="F1056" s="7" t="s">
        <v>882</v>
      </c>
      <c r="G1056" s="21" t="s">
        <v>882</v>
      </c>
      <c r="H1056" s="19" t="s">
        <v>882</v>
      </c>
      <c r="I1056" s="10" t="s">
        <v>882</v>
      </c>
      <c r="J1056" s="11" t="s">
        <v>882</v>
      </c>
      <c r="K1056" s="9" t="s">
        <v>882</v>
      </c>
      <c r="L1056" s="9" t="s">
        <v>882</v>
      </c>
      <c r="M1056" s="19" t="s">
        <v>882</v>
      </c>
      <c r="N1056" s="9" t="s">
        <v>882</v>
      </c>
      <c r="O1056" s="9" t="s">
        <v>882</v>
      </c>
      <c r="P1056" s="9" t="s">
        <v>882</v>
      </c>
      <c r="Q1056" t="s">
        <v>882</v>
      </c>
      <c r="R1056" s="7" t="s">
        <v>882</v>
      </c>
      <c r="S1056" s="11" t="s">
        <v>882</v>
      </c>
    </row>
    <row r="1057" spans="1:19" hidden="1" x14ac:dyDescent="0.25">
      <c r="A1057" s="6" t="s">
        <v>882</v>
      </c>
      <c r="B1057" s="258"/>
      <c r="F1057" s="7" t="s">
        <v>882</v>
      </c>
      <c r="G1057" s="21" t="s">
        <v>882</v>
      </c>
      <c r="H1057" s="19" t="s">
        <v>882</v>
      </c>
      <c r="I1057" s="10" t="s">
        <v>882</v>
      </c>
      <c r="J1057" s="11" t="s">
        <v>882</v>
      </c>
      <c r="K1057" s="9" t="s">
        <v>882</v>
      </c>
      <c r="L1057" s="9" t="s">
        <v>882</v>
      </c>
      <c r="M1057" s="19" t="s">
        <v>882</v>
      </c>
      <c r="N1057" s="9" t="s">
        <v>882</v>
      </c>
      <c r="O1057" s="9" t="s">
        <v>882</v>
      </c>
      <c r="P1057" s="9" t="s">
        <v>882</v>
      </c>
      <c r="Q1057" t="s">
        <v>882</v>
      </c>
      <c r="R1057" s="7" t="s">
        <v>882</v>
      </c>
      <c r="S1057" s="11" t="s">
        <v>882</v>
      </c>
    </row>
    <row r="1058" spans="1:19" hidden="1" x14ac:dyDescent="0.25">
      <c r="A1058" s="6" t="s">
        <v>882</v>
      </c>
      <c r="B1058" s="258"/>
      <c r="F1058" s="7" t="s">
        <v>882</v>
      </c>
      <c r="G1058" s="21" t="s">
        <v>882</v>
      </c>
      <c r="H1058" s="19" t="s">
        <v>882</v>
      </c>
      <c r="I1058" s="10" t="s">
        <v>882</v>
      </c>
      <c r="J1058" s="11" t="s">
        <v>882</v>
      </c>
      <c r="K1058" s="9" t="s">
        <v>882</v>
      </c>
      <c r="L1058" s="9" t="s">
        <v>882</v>
      </c>
      <c r="M1058" s="19" t="s">
        <v>882</v>
      </c>
      <c r="N1058" s="9" t="s">
        <v>882</v>
      </c>
      <c r="O1058" s="9" t="s">
        <v>882</v>
      </c>
      <c r="P1058" s="9" t="s">
        <v>882</v>
      </c>
      <c r="Q1058" t="s">
        <v>882</v>
      </c>
      <c r="R1058" s="7" t="s">
        <v>882</v>
      </c>
      <c r="S1058" s="11" t="s">
        <v>882</v>
      </c>
    </row>
    <row r="1059" spans="1:19" hidden="1" x14ac:dyDescent="0.25">
      <c r="A1059" s="6" t="s">
        <v>882</v>
      </c>
      <c r="B1059" s="258"/>
      <c r="F1059" s="7" t="s">
        <v>882</v>
      </c>
      <c r="G1059" s="21" t="s">
        <v>882</v>
      </c>
      <c r="H1059" s="19" t="s">
        <v>882</v>
      </c>
      <c r="I1059" s="10" t="s">
        <v>882</v>
      </c>
      <c r="J1059" s="11" t="s">
        <v>882</v>
      </c>
      <c r="K1059" s="9" t="s">
        <v>882</v>
      </c>
      <c r="L1059" s="9" t="s">
        <v>882</v>
      </c>
      <c r="M1059" s="19" t="s">
        <v>882</v>
      </c>
      <c r="N1059" s="9" t="s">
        <v>882</v>
      </c>
      <c r="O1059" s="9" t="s">
        <v>882</v>
      </c>
      <c r="P1059" s="9" t="s">
        <v>882</v>
      </c>
      <c r="Q1059" t="s">
        <v>882</v>
      </c>
      <c r="R1059" s="7" t="s">
        <v>882</v>
      </c>
      <c r="S1059" s="11" t="s">
        <v>882</v>
      </c>
    </row>
    <row r="1060" spans="1:19" hidden="1" x14ac:dyDescent="0.25">
      <c r="A1060" s="6" t="s">
        <v>882</v>
      </c>
      <c r="B1060" s="258"/>
      <c r="F1060" s="7" t="s">
        <v>882</v>
      </c>
      <c r="G1060" s="21" t="s">
        <v>882</v>
      </c>
      <c r="H1060" s="19" t="s">
        <v>882</v>
      </c>
      <c r="I1060" s="10" t="s">
        <v>882</v>
      </c>
      <c r="J1060" s="11" t="s">
        <v>882</v>
      </c>
      <c r="K1060" s="9" t="s">
        <v>882</v>
      </c>
      <c r="L1060" s="9" t="s">
        <v>882</v>
      </c>
      <c r="M1060" s="19" t="s">
        <v>882</v>
      </c>
      <c r="N1060" s="9" t="s">
        <v>882</v>
      </c>
      <c r="O1060" s="9" t="s">
        <v>882</v>
      </c>
      <c r="P1060" s="9" t="s">
        <v>882</v>
      </c>
      <c r="Q1060" t="s">
        <v>882</v>
      </c>
      <c r="R1060" s="7" t="s">
        <v>882</v>
      </c>
      <c r="S1060" s="11" t="s">
        <v>882</v>
      </c>
    </row>
    <row r="1061" spans="1:19" hidden="1" x14ac:dyDescent="0.25">
      <c r="A1061" s="6" t="s">
        <v>882</v>
      </c>
      <c r="B1061" s="258"/>
      <c r="F1061" s="7" t="s">
        <v>882</v>
      </c>
      <c r="G1061" s="21" t="s">
        <v>882</v>
      </c>
      <c r="H1061" s="19" t="s">
        <v>882</v>
      </c>
      <c r="I1061" s="10" t="s">
        <v>882</v>
      </c>
      <c r="J1061" s="11" t="s">
        <v>882</v>
      </c>
      <c r="K1061" s="9" t="s">
        <v>882</v>
      </c>
      <c r="L1061" s="9" t="s">
        <v>882</v>
      </c>
      <c r="M1061" s="19" t="s">
        <v>882</v>
      </c>
      <c r="N1061" s="9" t="s">
        <v>882</v>
      </c>
      <c r="O1061" s="9" t="s">
        <v>882</v>
      </c>
      <c r="P1061" s="9" t="s">
        <v>882</v>
      </c>
      <c r="Q1061" t="s">
        <v>882</v>
      </c>
      <c r="R1061" s="7" t="s">
        <v>882</v>
      </c>
      <c r="S1061" s="11" t="s">
        <v>882</v>
      </c>
    </row>
    <row r="1062" spans="1:19" hidden="1" x14ac:dyDescent="0.25">
      <c r="A1062" s="6" t="s">
        <v>882</v>
      </c>
      <c r="B1062" s="258"/>
      <c r="F1062" s="7" t="s">
        <v>882</v>
      </c>
      <c r="G1062" s="21" t="s">
        <v>882</v>
      </c>
      <c r="H1062" s="19" t="s">
        <v>882</v>
      </c>
      <c r="I1062" s="10" t="s">
        <v>882</v>
      </c>
      <c r="J1062" s="11" t="s">
        <v>882</v>
      </c>
      <c r="K1062" s="9" t="s">
        <v>882</v>
      </c>
      <c r="L1062" s="9" t="s">
        <v>882</v>
      </c>
      <c r="M1062" s="19" t="s">
        <v>882</v>
      </c>
      <c r="N1062" s="9" t="s">
        <v>882</v>
      </c>
      <c r="O1062" s="9" t="s">
        <v>882</v>
      </c>
      <c r="P1062" s="9" t="s">
        <v>882</v>
      </c>
      <c r="Q1062" t="s">
        <v>882</v>
      </c>
      <c r="R1062" s="7" t="s">
        <v>882</v>
      </c>
      <c r="S1062" s="11" t="s">
        <v>882</v>
      </c>
    </row>
    <row r="1063" spans="1:19" hidden="1" x14ac:dyDescent="0.25">
      <c r="A1063" s="6" t="s">
        <v>882</v>
      </c>
      <c r="B1063" s="258"/>
      <c r="F1063" s="7" t="s">
        <v>882</v>
      </c>
      <c r="G1063" s="21" t="s">
        <v>882</v>
      </c>
      <c r="H1063" s="19" t="s">
        <v>882</v>
      </c>
      <c r="I1063" s="10" t="s">
        <v>882</v>
      </c>
      <c r="J1063" s="11" t="s">
        <v>882</v>
      </c>
      <c r="K1063" s="9" t="s">
        <v>882</v>
      </c>
      <c r="L1063" s="9" t="s">
        <v>882</v>
      </c>
      <c r="M1063" s="19" t="s">
        <v>882</v>
      </c>
      <c r="N1063" s="9" t="s">
        <v>882</v>
      </c>
      <c r="O1063" s="9" t="s">
        <v>882</v>
      </c>
      <c r="P1063" s="9" t="s">
        <v>882</v>
      </c>
      <c r="Q1063" t="s">
        <v>882</v>
      </c>
      <c r="R1063" s="7" t="s">
        <v>882</v>
      </c>
      <c r="S1063" s="11" t="s">
        <v>882</v>
      </c>
    </row>
    <row r="1064" spans="1:19" hidden="1" x14ac:dyDescent="0.25">
      <c r="A1064" s="6" t="s">
        <v>882</v>
      </c>
      <c r="B1064" s="258"/>
      <c r="F1064" s="7" t="s">
        <v>882</v>
      </c>
      <c r="G1064" s="21" t="s">
        <v>882</v>
      </c>
      <c r="H1064" s="19" t="s">
        <v>882</v>
      </c>
      <c r="I1064" s="10" t="s">
        <v>882</v>
      </c>
      <c r="J1064" s="11" t="s">
        <v>882</v>
      </c>
      <c r="K1064" s="9" t="s">
        <v>882</v>
      </c>
      <c r="L1064" s="9" t="s">
        <v>882</v>
      </c>
      <c r="M1064" s="19" t="s">
        <v>882</v>
      </c>
      <c r="N1064" s="9" t="s">
        <v>882</v>
      </c>
      <c r="O1064" s="9" t="s">
        <v>882</v>
      </c>
      <c r="P1064" s="9" t="s">
        <v>882</v>
      </c>
      <c r="Q1064" t="s">
        <v>882</v>
      </c>
      <c r="R1064" s="7" t="s">
        <v>882</v>
      </c>
      <c r="S1064" s="11" t="s">
        <v>882</v>
      </c>
    </row>
    <row r="1065" spans="1:19" hidden="1" x14ac:dyDescent="0.25">
      <c r="A1065" s="6" t="s">
        <v>882</v>
      </c>
      <c r="B1065" s="258"/>
      <c r="F1065" s="7" t="s">
        <v>882</v>
      </c>
      <c r="G1065" s="21" t="s">
        <v>882</v>
      </c>
      <c r="H1065" s="19" t="s">
        <v>882</v>
      </c>
      <c r="I1065" s="10" t="s">
        <v>882</v>
      </c>
      <c r="J1065" s="11" t="s">
        <v>882</v>
      </c>
      <c r="K1065" s="9" t="s">
        <v>882</v>
      </c>
      <c r="L1065" s="9" t="s">
        <v>882</v>
      </c>
      <c r="M1065" s="19" t="s">
        <v>882</v>
      </c>
      <c r="N1065" s="9" t="s">
        <v>882</v>
      </c>
      <c r="O1065" s="9" t="s">
        <v>882</v>
      </c>
      <c r="P1065" s="9" t="s">
        <v>882</v>
      </c>
      <c r="Q1065" t="s">
        <v>882</v>
      </c>
      <c r="R1065" s="7" t="s">
        <v>882</v>
      </c>
      <c r="S1065" s="11" t="s">
        <v>882</v>
      </c>
    </row>
    <row r="1066" spans="1:19" hidden="1" x14ac:dyDescent="0.25">
      <c r="A1066" s="6" t="s">
        <v>882</v>
      </c>
      <c r="B1066" s="258"/>
      <c r="F1066" s="7" t="s">
        <v>882</v>
      </c>
      <c r="G1066" s="21" t="s">
        <v>882</v>
      </c>
      <c r="H1066" s="19" t="s">
        <v>882</v>
      </c>
      <c r="I1066" s="10" t="s">
        <v>882</v>
      </c>
      <c r="J1066" s="11" t="s">
        <v>882</v>
      </c>
      <c r="K1066" s="9" t="s">
        <v>882</v>
      </c>
      <c r="L1066" s="9" t="s">
        <v>882</v>
      </c>
      <c r="M1066" s="19" t="s">
        <v>882</v>
      </c>
      <c r="N1066" s="9" t="s">
        <v>882</v>
      </c>
      <c r="O1066" s="9" t="s">
        <v>882</v>
      </c>
      <c r="P1066" s="9" t="s">
        <v>882</v>
      </c>
      <c r="Q1066" t="s">
        <v>882</v>
      </c>
      <c r="R1066" s="7" t="s">
        <v>882</v>
      </c>
      <c r="S1066" s="11" t="s">
        <v>882</v>
      </c>
    </row>
    <row r="1067" spans="1:19" hidden="1" x14ac:dyDescent="0.25">
      <c r="A1067" s="6" t="s">
        <v>882</v>
      </c>
      <c r="B1067" s="258"/>
      <c r="F1067" s="7" t="s">
        <v>882</v>
      </c>
      <c r="G1067" s="21" t="s">
        <v>882</v>
      </c>
      <c r="H1067" s="19" t="s">
        <v>882</v>
      </c>
      <c r="I1067" s="10" t="s">
        <v>882</v>
      </c>
      <c r="J1067" s="11" t="s">
        <v>882</v>
      </c>
      <c r="K1067" s="9" t="s">
        <v>882</v>
      </c>
      <c r="L1067" s="9" t="s">
        <v>882</v>
      </c>
      <c r="M1067" s="19" t="s">
        <v>882</v>
      </c>
      <c r="N1067" s="9" t="s">
        <v>882</v>
      </c>
      <c r="O1067" s="9" t="s">
        <v>882</v>
      </c>
      <c r="P1067" s="9" t="s">
        <v>882</v>
      </c>
      <c r="Q1067" t="s">
        <v>882</v>
      </c>
      <c r="R1067" s="7" t="s">
        <v>882</v>
      </c>
      <c r="S1067" s="11" t="s">
        <v>882</v>
      </c>
    </row>
    <row r="1068" spans="1:19" hidden="1" x14ac:dyDescent="0.25">
      <c r="A1068" s="6" t="s">
        <v>882</v>
      </c>
      <c r="B1068" s="258"/>
      <c r="F1068" s="7" t="s">
        <v>882</v>
      </c>
      <c r="G1068" s="21" t="s">
        <v>882</v>
      </c>
      <c r="H1068" s="19" t="s">
        <v>882</v>
      </c>
      <c r="I1068" s="10" t="s">
        <v>882</v>
      </c>
      <c r="J1068" s="11" t="s">
        <v>882</v>
      </c>
      <c r="K1068" s="9" t="s">
        <v>882</v>
      </c>
      <c r="L1068" s="9" t="s">
        <v>882</v>
      </c>
      <c r="M1068" s="19" t="s">
        <v>882</v>
      </c>
      <c r="N1068" s="9" t="s">
        <v>882</v>
      </c>
      <c r="O1068" s="9" t="s">
        <v>882</v>
      </c>
      <c r="P1068" s="9" t="s">
        <v>882</v>
      </c>
      <c r="Q1068" t="s">
        <v>882</v>
      </c>
      <c r="R1068" s="7" t="s">
        <v>882</v>
      </c>
      <c r="S1068" s="11" t="s">
        <v>882</v>
      </c>
    </row>
    <row r="1069" spans="1:19" hidden="1" x14ac:dyDescent="0.25">
      <c r="A1069" s="6" t="s">
        <v>882</v>
      </c>
      <c r="B1069" s="258"/>
      <c r="F1069" s="7" t="s">
        <v>882</v>
      </c>
      <c r="G1069" s="21" t="s">
        <v>882</v>
      </c>
      <c r="H1069" s="19" t="s">
        <v>882</v>
      </c>
      <c r="I1069" s="10" t="s">
        <v>882</v>
      </c>
      <c r="J1069" s="11" t="s">
        <v>882</v>
      </c>
      <c r="K1069" s="9" t="s">
        <v>882</v>
      </c>
      <c r="L1069" s="9" t="s">
        <v>882</v>
      </c>
      <c r="M1069" s="19" t="s">
        <v>882</v>
      </c>
      <c r="N1069" s="9" t="s">
        <v>882</v>
      </c>
      <c r="O1069" s="9" t="s">
        <v>882</v>
      </c>
      <c r="P1069" s="9" t="s">
        <v>882</v>
      </c>
      <c r="Q1069" t="s">
        <v>882</v>
      </c>
      <c r="R1069" s="7" t="s">
        <v>882</v>
      </c>
      <c r="S1069" s="11" t="s">
        <v>882</v>
      </c>
    </row>
    <row r="1070" spans="1:19" hidden="1" x14ac:dyDescent="0.25">
      <c r="A1070" s="6" t="s">
        <v>882</v>
      </c>
      <c r="B1070" s="258"/>
      <c r="F1070" s="7" t="s">
        <v>882</v>
      </c>
      <c r="G1070" s="21" t="s">
        <v>882</v>
      </c>
      <c r="H1070" s="19" t="s">
        <v>882</v>
      </c>
      <c r="I1070" s="10" t="s">
        <v>882</v>
      </c>
      <c r="J1070" s="11" t="s">
        <v>882</v>
      </c>
      <c r="K1070" s="9" t="s">
        <v>882</v>
      </c>
      <c r="L1070" s="9" t="s">
        <v>882</v>
      </c>
      <c r="M1070" s="19" t="s">
        <v>882</v>
      </c>
      <c r="N1070" s="9" t="s">
        <v>882</v>
      </c>
      <c r="O1070" s="9" t="s">
        <v>882</v>
      </c>
      <c r="P1070" s="9" t="s">
        <v>882</v>
      </c>
      <c r="Q1070" t="s">
        <v>882</v>
      </c>
      <c r="R1070" s="7" t="s">
        <v>882</v>
      </c>
      <c r="S1070" s="11" t="s">
        <v>882</v>
      </c>
    </row>
    <row r="1071" spans="1:19" hidden="1" x14ac:dyDescent="0.25">
      <c r="A1071" s="6" t="s">
        <v>882</v>
      </c>
      <c r="B1071" s="258"/>
      <c r="F1071" s="7" t="s">
        <v>882</v>
      </c>
      <c r="G1071" s="21" t="s">
        <v>882</v>
      </c>
      <c r="H1071" s="19" t="s">
        <v>882</v>
      </c>
      <c r="I1071" s="10" t="s">
        <v>882</v>
      </c>
      <c r="J1071" s="11" t="s">
        <v>882</v>
      </c>
      <c r="K1071" s="9" t="s">
        <v>882</v>
      </c>
      <c r="L1071" s="9" t="s">
        <v>882</v>
      </c>
      <c r="M1071" s="19" t="s">
        <v>882</v>
      </c>
      <c r="N1071" s="9" t="s">
        <v>882</v>
      </c>
      <c r="O1071" s="9" t="s">
        <v>882</v>
      </c>
      <c r="P1071" s="9" t="s">
        <v>882</v>
      </c>
      <c r="Q1071" t="s">
        <v>882</v>
      </c>
      <c r="R1071" s="7" t="s">
        <v>882</v>
      </c>
      <c r="S1071" s="11" t="s">
        <v>882</v>
      </c>
    </row>
    <row r="1072" spans="1:19" hidden="1" x14ac:dyDescent="0.25">
      <c r="A1072" s="6" t="s">
        <v>882</v>
      </c>
      <c r="B1072" s="258"/>
      <c r="F1072" s="7" t="s">
        <v>882</v>
      </c>
      <c r="G1072" s="21" t="s">
        <v>882</v>
      </c>
      <c r="H1072" s="19" t="s">
        <v>882</v>
      </c>
      <c r="I1072" s="10" t="s">
        <v>882</v>
      </c>
      <c r="J1072" s="11" t="s">
        <v>882</v>
      </c>
      <c r="K1072" s="9" t="s">
        <v>882</v>
      </c>
      <c r="L1072" s="9" t="s">
        <v>882</v>
      </c>
      <c r="M1072" s="19" t="s">
        <v>882</v>
      </c>
      <c r="N1072" s="9" t="s">
        <v>882</v>
      </c>
      <c r="O1072" s="9" t="s">
        <v>882</v>
      </c>
      <c r="P1072" s="9" t="s">
        <v>882</v>
      </c>
      <c r="Q1072" t="s">
        <v>882</v>
      </c>
      <c r="R1072" s="7" t="s">
        <v>882</v>
      </c>
      <c r="S1072" s="11" t="s">
        <v>882</v>
      </c>
    </row>
    <row r="1073" spans="1:19" hidden="1" x14ac:dyDescent="0.25">
      <c r="A1073" s="6" t="s">
        <v>882</v>
      </c>
      <c r="B1073" s="258"/>
      <c r="F1073" s="7" t="s">
        <v>882</v>
      </c>
      <c r="G1073" s="21" t="s">
        <v>882</v>
      </c>
      <c r="H1073" s="19" t="s">
        <v>882</v>
      </c>
      <c r="I1073" s="10" t="s">
        <v>882</v>
      </c>
      <c r="J1073" s="11" t="s">
        <v>882</v>
      </c>
      <c r="K1073" s="9" t="s">
        <v>882</v>
      </c>
      <c r="L1073" s="9" t="s">
        <v>882</v>
      </c>
      <c r="M1073" s="19" t="s">
        <v>882</v>
      </c>
      <c r="N1073" s="9" t="s">
        <v>882</v>
      </c>
      <c r="O1073" s="9" t="s">
        <v>882</v>
      </c>
      <c r="P1073" s="9" t="s">
        <v>882</v>
      </c>
      <c r="Q1073" t="s">
        <v>882</v>
      </c>
      <c r="R1073" s="7" t="s">
        <v>882</v>
      </c>
      <c r="S1073" s="11" t="s">
        <v>882</v>
      </c>
    </row>
    <row r="1074" spans="1:19" hidden="1" x14ac:dyDescent="0.25">
      <c r="A1074" s="6" t="s">
        <v>882</v>
      </c>
      <c r="B1074" s="258"/>
      <c r="F1074" s="7" t="s">
        <v>882</v>
      </c>
      <c r="G1074" s="21" t="s">
        <v>882</v>
      </c>
      <c r="H1074" s="19" t="s">
        <v>882</v>
      </c>
      <c r="I1074" s="10" t="s">
        <v>882</v>
      </c>
      <c r="J1074" s="11" t="s">
        <v>882</v>
      </c>
      <c r="K1074" s="9" t="s">
        <v>882</v>
      </c>
      <c r="L1074" s="9" t="s">
        <v>882</v>
      </c>
      <c r="M1074" s="19" t="s">
        <v>882</v>
      </c>
      <c r="N1074" s="9" t="s">
        <v>882</v>
      </c>
      <c r="O1074" s="9" t="s">
        <v>882</v>
      </c>
      <c r="P1074" s="9" t="s">
        <v>882</v>
      </c>
      <c r="Q1074" t="s">
        <v>882</v>
      </c>
      <c r="R1074" s="7" t="s">
        <v>882</v>
      </c>
      <c r="S1074" s="11" t="s">
        <v>882</v>
      </c>
    </row>
    <row r="1075" spans="1:19" hidden="1" x14ac:dyDescent="0.25">
      <c r="A1075" s="6" t="s">
        <v>882</v>
      </c>
      <c r="B1075" s="258"/>
      <c r="F1075" s="7" t="s">
        <v>882</v>
      </c>
      <c r="G1075" s="21" t="s">
        <v>882</v>
      </c>
      <c r="H1075" s="19" t="s">
        <v>882</v>
      </c>
      <c r="I1075" s="10" t="s">
        <v>882</v>
      </c>
      <c r="J1075" s="11" t="s">
        <v>882</v>
      </c>
      <c r="K1075" s="9" t="s">
        <v>882</v>
      </c>
      <c r="L1075" s="9" t="s">
        <v>882</v>
      </c>
      <c r="M1075" s="19" t="s">
        <v>882</v>
      </c>
      <c r="N1075" s="9" t="s">
        <v>882</v>
      </c>
      <c r="O1075" s="9" t="s">
        <v>882</v>
      </c>
      <c r="P1075" s="9" t="s">
        <v>882</v>
      </c>
      <c r="Q1075" t="s">
        <v>882</v>
      </c>
      <c r="R1075" s="7" t="s">
        <v>882</v>
      </c>
      <c r="S1075" s="11" t="s">
        <v>882</v>
      </c>
    </row>
    <row r="1076" spans="1:19" hidden="1" x14ac:dyDescent="0.25">
      <c r="A1076" s="6" t="s">
        <v>882</v>
      </c>
      <c r="B1076" s="258"/>
      <c r="F1076" s="7" t="s">
        <v>882</v>
      </c>
      <c r="G1076" s="21" t="s">
        <v>882</v>
      </c>
      <c r="H1076" s="19" t="s">
        <v>882</v>
      </c>
      <c r="I1076" s="10" t="s">
        <v>882</v>
      </c>
      <c r="J1076" s="11" t="s">
        <v>882</v>
      </c>
      <c r="K1076" s="9" t="s">
        <v>882</v>
      </c>
      <c r="L1076" s="9" t="s">
        <v>882</v>
      </c>
      <c r="M1076" s="19" t="s">
        <v>882</v>
      </c>
      <c r="N1076" s="9" t="s">
        <v>882</v>
      </c>
      <c r="O1076" s="9" t="s">
        <v>882</v>
      </c>
      <c r="P1076" s="9" t="s">
        <v>882</v>
      </c>
      <c r="Q1076" t="s">
        <v>882</v>
      </c>
      <c r="R1076" s="7" t="s">
        <v>882</v>
      </c>
      <c r="S1076" s="11" t="s">
        <v>882</v>
      </c>
    </row>
    <row r="1077" spans="1:19" hidden="1" x14ac:dyDescent="0.25">
      <c r="A1077" s="6" t="s">
        <v>882</v>
      </c>
      <c r="B1077" s="258"/>
      <c r="F1077" s="7" t="s">
        <v>882</v>
      </c>
      <c r="G1077" s="21" t="s">
        <v>882</v>
      </c>
      <c r="H1077" s="19" t="s">
        <v>882</v>
      </c>
      <c r="I1077" s="10" t="s">
        <v>882</v>
      </c>
      <c r="J1077" s="11" t="s">
        <v>882</v>
      </c>
      <c r="K1077" s="9" t="s">
        <v>882</v>
      </c>
      <c r="L1077" s="9" t="s">
        <v>882</v>
      </c>
      <c r="M1077" s="19" t="s">
        <v>882</v>
      </c>
      <c r="N1077" s="9" t="s">
        <v>882</v>
      </c>
      <c r="O1077" s="9" t="s">
        <v>882</v>
      </c>
      <c r="P1077" s="9" t="s">
        <v>882</v>
      </c>
      <c r="Q1077" t="s">
        <v>882</v>
      </c>
      <c r="R1077" s="7" t="s">
        <v>882</v>
      </c>
      <c r="S1077" s="11" t="s">
        <v>882</v>
      </c>
    </row>
    <row r="1078" spans="1:19" hidden="1" x14ac:dyDescent="0.25">
      <c r="A1078" s="6" t="s">
        <v>882</v>
      </c>
      <c r="B1078" s="258"/>
      <c r="F1078" s="7" t="s">
        <v>882</v>
      </c>
      <c r="G1078" s="21" t="s">
        <v>882</v>
      </c>
      <c r="H1078" s="19" t="s">
        <v>882</v>
      </c>
      <c r="I1078" s="10" t="s">
        <v>882</v>
      </c>
      <c r="J1078" s="11" t="s">
        <v>882</v>
      </c>
      <c r="K1078" s="9" t="s">
        <v>882</v>
      </c>
      <c r="L1078" s="9" t="s">
        <v>882</v>
      </c>
      <c r="M1078" s="19" t="s">
        <v>882</v>
      </c>
      <c r="N1078" s="9" t="s">
        <v>882</v>
      </c>
      <c r="O1078" s="9" t="s">
        <v>882</v>
      </c>
      <c r="P1078" s="9" t="s">
        <v>882</v>
      </c>
      <c r="Q1078" t="s">
        <v>882</v>
      </c>
      <c r="R1078" s="7" t="s">
        <v>882</v>
      </c>
      <c r="S1078" s="11" t="s">
        <v>882</v>
      </c>
    </row>
    <row r="1079" spans="1:19" hidden="1" x14ac:dyDescent="0.25">
      <c r="A1079" s="6" t="s">
        <v>882</v>
      </c>
      <c r="B1079" s="258"/>
      <c r="F1079" s="7" t="s">
        <v>882</v>
      </c>
      <c r="G1079" s="21" t="s">
        <v>882</v>
      </c>
      <c r="H1079" s="19" t="s">
        <v>882</v>
      </c>
      <c r="I1079" s="10" t="s">
        <v>882</v>
      </c>
      <c r="J1079" s="11" t="s">
        <v>882</v>
      </c>
      <c r="K1079" s="9" t="s">
        <v>882</v>
      </c>
      <c r="L1079" s="9" t="s">
        <v>882</v>
      </c>
      <c r="M1079" s="19" t="s">
        <v>882</v>
      </c>
      <c r="N1079" s="9" t="s">
        <v>882</v>
      </c>
      <c r="O1079" s="9" t="s">
        <v>882</v>
      </c>
      <c r="P1079" s="9" t="s">
        <v>882</v>
      </c>
      <c r="Q1079" t="s">
        <v>882</v>
      </c>
      <c r="R1079" s="7" t="s">
        <v>882</v>
      </c>
      <c r="S1079" s="11" t="s">
        <v>882</v>
      </c>
    </row>
    <row r="1080" spans="1:19" hidden="1" x14ac:dyDescent="0.25">
      <c r="A1080" s="6" t="s">
        <v>882</v>
      </c>
      <c r="B1080" s="258"/>
      <c r="F1080" s="7" t="s">
        <v>882</v>
      </c>
      <c r="G1080" s="21" t="s">
        <v>882</v>
      </c>
      <c r="H1080" s="19" t="s">
        <v>882</v>
      </c>
      <c r="I1080" s="10" t="s">
        <v>882</v>
      </c>
      <c r="J1080" s="11" t="s">
        <v>882</v>
      </c>
      <c r="K1080" s="9" t="s">
        <v>882</v>
      </c>
      <c r="L1080" s="9" t="s">
        <v>882</v>
      </c>
      <c r="M1080" s="19" t="s">
        <v>882</v>
      </c>
      <c r="N1080" s="9" t="s">
        <v>882</v>
      </c>
      <c r="O1080" s="9" t="s">
        <v>882</v>
      </c>
      <c r="P1080" s="9" t="s">
        <v>882</v>
      </c>
      <c r="Q1080" t="s">
        <v>882</v>
      </c>
      <c r="R1080" s="7" t="s">
        <v>882</v>
      </c>
      <c r="S1080" s="11" t="s">
        <v>882</v>
      </c>
    </row>
    <row r="1081" spans="1:19" hidden="1" x14ac:dyDescent="0.25">
      <c r="A1081" s="6" t="s">
        <v>882</v>
      </c>
      <c r="B1081" s="258"/>
      <c r="F1081" s="7" t="s">
        <v>882</v>
      </c>
      <c r="G1081" s="21" t="s">
        <v>882</v>
      </c>
      <c r="H1081" s="19" t="s">
        <v>882</v>
      </c>
      <c r="I1081" s="10" t="s">
        <v>882</v>
      </c>
      <c r="J1081" s="11" t="s">
        <v>882</v>
      </c>
      <c r="K1081" s="9" t="s">
        <v>882</v>
      </c>
      <c r="L1081" s="9" t="s">
        <v>882</v>
      </c>
      <c r="M1081" s="19" t="s">
        <v>882</v>
      </c>
      <c r="N1081" s="9" t="s">
        <v>882</v>
      </c>
      <c r="O1081" s="9" t="s">
        <v>882</v>
      </c>
      <c r="P1081" s="9" t="s">
        <v>882</v>
      </c>
      <c r="Q1081" t="s">
        <v>882</v>
      </c>
      <c r="R1081" s="7" t="s">
        <v>882</v>
      </c>
      <c r="S1081" s="11" t="s">
        <v>882</v>
      </c>
    </row>
    <row r="1082" spans="1:19" hidden="1" x14ac:dyDescent="0.25">
      <c r="A1082" s="6" t="s">
        <v>882</v>
      </c>
      <c r="B1082" s="258"/>
      <c r="F1082" s="7" t="s">
        <v>882</v>
      </c>
      <c r="G1082" s="21" t="s">
        <v>882</v>
      </c>
      <c r="H1082" s="19" t="s">
        <v>882</v>
      </c>
      <c r="I1082" s="10" t="s">
        <v>882</v>
      </c>
      <c r="J1082" s="11" t="s">
        <v>882</v>
      </c>
      <c r="K1082" s="9" t="s">
        <v>882</v>
      </c>
      <c r="L1082" s="9" t="s">
        <v>882</v>
      </c>
      <c r="M1082" s="19" t="s">
        <v>882</v>
      </c>
      <c r="N1082" s="9" t="s">
        <v>882</v>
      </c>
      <c r="O1082" s="9" t="s">
        <v>882</v>
      </c>
      <c r="P1082" s="9" t="s">
        <v>882</v>
      </c>
      <c r="Q1082" t="s">
        <v>882</v>
      </c>
      <c r="R1082" s="7" t="s">
        <v>882</v>
      </c>
      <c r="S1082" s="11" t="s">
        <v>882</v>
      </c>
    </row>
    <row r="1083" spans="1:19" hidden="1" x14ac:dyDescent="0.25">
      <c r="A1083" s="6" t="s">
        <v>882</v>
      </c>
      <c r="B1083" s="258"/>
      <c r="F1083" s="7" t="s">
        <v>882</v>
      </c>
      <c r="G1083" s="21" t="s">
        <v>882</v>
      </c>
      <c r="H1083" s="19" t="s">
        <v>882</v>
      </c>
      <c r="I1083" s="10" t="s">
        <v>882</v>
      </c>
      <c r="J1083" s="11" t="s">
        <v>882</v>
      </c>
      <c r="K1083" s="9" t="s">
        <v>882</v>
      </c>
      <c r="L1083" s="9" t="s">
        <v>882</v>
      </c>
      <c r="M1083" s="19" t="s">
        <v>882</v>
      </c>
      <c r="N1083" s="9" t="s">
        <v>882</v>
      </c>
      <c r="O1083" s="9" t="s">
        <v>882</v>
      </c>
      <c r="P1083" s="9" t="s">
        <v>882</v>
      </c>
      <c r="Q1083" t="s">
        <v>882</v>
      </c>
      <c r="R1083" s="7" t="s">
        <v>882</v>
      </c>
      <c r="S1083" s="11" t="s">
        <v>882</v>
      </c>
    </row>
    <row r="1084" spans="1:19" hidden="1" x14ac:dyDescent="0.25">
      <c r="A1084" s="6" t="s">
        <v>882</v>
      </c>
      <c r="B1084" s="258"/>
      <c r="F1084" s="7" t="s">
        <v>882</v>
      </c>
      <c r="G1084" s="21" t="s">
        <v>882</v>
      </c>
      <c r="H1084" s="19" t="s">
        <v>882</v>
      </c>
      <c r="I1084" s="10" t="s">
        <v>882</v>
      </c>
      <c r="J1084" s="11" t="s">
        <v>882</v>
      </c>
      <c r="K1084" s="9" t="s">
        <v>882</v>
      </c>
      <c r="L1084" s="9" t="s">
        <v>882</v>
      </c>
      <c r="M1084" s="19" t="s">
        <v>882</v>
      </c>
      <c r="N1084" s="9" t="s">
        <v>882</v>
      </c>
      <c r="O1084" s="9" t="s">
        <v>882</v>
      </c>
      <c r="P1084" s="9" t="s">
        <v>882</v>
      </c>
      <c r="Q1084" t="s">
        <v>882</v>
      </c>
      <c r="R1084" s="7" t="s">
        <v>882</v>
      </c>
      <c r="S1084" s="11" t="s">
        <v>882</v>
      </c>
    </row>
    <row r="1085" spans="1:19" hidden="1" x14ac:dyDescent="0.25">
      <c r="A1085" s="6" t="s">
        <v>882</v>
      </c>
      <c r="B1085" s="258"/>
      <c r="F1085" s="7" t="s">
        <v>882</v>
      </c>
      <c r="G1085" s="21" t="s">
        <v>882</v>
      </c>
      <c r="H1085" s="19" t="s">
        <v>882</v>
      </c>
      <c r="I1085" s="10" t="s">
        <v>882</v>
      </c>
      <c r="J1085" s="11" t="s">
        <v>882</v>
      </c>
      <c r="K1085" s="9" t="s">
        <v>882</v>
      </c>
      <c r="L1085" s="9" t="s">
        <v>882</v>
      </c>
      <c r="M1085" s="19" t="s">
        <v>882</v>
      </c>
      <c r="N1085" s="9" t="s">
        <v>882</v>
      </c>
      <c r="O1085" s="9" t="s">
        <v>882</v>
      </c>
      <c r="P1085" s="9" t="s">
        <v>882</v>
      </c>
      <c r="Q1085" t="s">
        <v>882</v>
      </c>
      <c r="R1085" s="7" t="s">
        <v>882</v>
      </c>
      <c r="S1085" s="11" t="s">
        <v>882</v>
      </c>
    </row>
    <row r="1086" spans="1:19" hidden="1" x14ac:dyDescent="0.25">
      <c r="A1086" s="6" t="s">
        <v>882</v>
      </c>
      <c r="B1086" s="258"/>
      <c r="F1086" s="7" t="s">
        <v>882</v>
      </c>
      <c r="G1086" s="21" t="s">
        <v>882</v>
      </c>
      <c r="H1086" s="19" t="s">
        <v>882</v>
      </c>
      <c r="I1086" s="10" t="s">
        <v>882</v>
      </c>
      <c r="J1086" s="11" t="s">
        <v>882</v>
      </c>
      <c r="K1086" s="9" t="s">
        <v>882</v>
      </c>
      <c r="L1086" s="9" t="s">
        <v>882</v>
      </c>
      <c r="M1086" s="19" t="s">
        <v>882</v>
      </c>
      <c r="N1086" s="9" t="s">
        <v>882</v>
      </c>
      <c r="O1086" s="9" t="s">
        <v>882</v>
      </c>
      <c r="P1086" s="9" t="s">
        <v>882</v>
      </c>
      <c r="Q1086" t="s">
        <v>882</v>
      </c>
      <c r="R1086" s="7" t="s">
        <v>882</v>
      </c>
      <c r="S1086" s="11" t="s">
        <v>882</v>
      </c>
    </row>
    <row r="1087" spans="1:19" hidden="1" x14ac:dyDescent="0.25">
      <c r="A1087" s="6" t="s">
        <v>882</v>
      </c>
      <c r="B1087" s="258"/>
      <c r="F1087" s="7" t="s">
        <v>882</v>
      </c>
      <c r="G1087" s="21" t="s">
        <v>882</v>
      </c>
      <c r="H1087" s="19" t="s">
        <v>882</v>
      </c>
      <c r="I1087" s="10" t="s">
        <v>882</v>
      </c>
      <c r="J1087" s="11" t="s">
        <v>882</v>
      </c>
      <c r="K1087" s="9" t="s">
        <v>882</v>
      </c>
      <c r="L1087" s="9" t="s">
        <v>882</v>
      </c>
      <c r="M1087" s="19" t="s">
        <v>882</v>
      </c>
      <c r="N1087" s="9" t="s">
        <v>882</v>
      </c>
      <c r="O1087" s="9" t="s">
        <v>882</v>
      </c>
      <c r="P1087" s="9" t="s">
        <v>882</v>
      </c>
      <c r="Q1087" t="s">
        <v>882</v>
      </c>
      <c r="R1087" s="7" t="s">
        <v>882</v>
      </c>
      <c r="S1087" s="11" t="s">
        <v>882</v>
      </c>
    </row>
    <row r="1088" spans="1:19" hidden="1" x14ac:dyDescent="0.25">
      <c r="A1088" s="6" t="s">
        <v>882</v>
      </c>
      <c r="B1088" s="258"/>
      <c r="F1088" s="7" t="s">
        <v>882</v>
      </c>
      <c r="G1088" s="21" t="s">
        <v>882</v>
      </c>
      <c r="H1088" s="19" t="s">
        <v>882</v>
      </c>
      <c r="I1088" s="10" t="s">
        <v>882</v>
      </c>
      <c r="J1088" s="11" t="s">
        <v>882</v>
      </c>
      <c r="K1088" s="9" t="s">
        <v>882</v>
      </c>
      <c r="L1088" s="9" t="s">
        <v>882</v>
      </c>
      <c r="M1088" s="19" t="s">
        <v>882</v>
      </c>
      <c r="N1088" s="9" t="s">
        <v>882</v>
      </c>
      <c r="O1088" s="9" t="s">
        <v>882</v>
      </c>
      <c r="P1088" s="9" t="s">
        <v>882</v>
      </c>
      <c r="Q1088" t="s">
        <v>882</v>
      </c>
      <c r="R1088" s="7" t="s">
        <v>882</v>
      </c>
      <c r="S1088" s="11" t="s">
        <v>882</v>
      </c>
    </row>
    <row r="1089" spans="1:19" hidden="1" x14ac:dyDescent="0.25">
      <c r="A1089" s="6" t="s">
        <v>882</v>
      </c>
      <c r="B1089" s="258"/>
      <c r="F1089" s="7" t="s">
        <v>882</v>
      </c>
      <c r="G1089" s="21" t="s">
        <v>882</v>
      </c>
      <c r="H1089" s="19" t="s">
        <v>882</v>
      </c>
      <c r="I1089" s="10" t="s">
        <v>882</v>
      </c>
      <c r="J1089" s="11" t="s">
        <v>882</v>
      </c>
      <c r="K1089" s="9" t="s">
        <v>882</v>
      </c>
      <c r="L1089" s="9" t="s">
        <v>882</v>
      </c>
      <c r="M1089" s="19" t="s">
        <v>882</v>
      </c>
      <c r="N1089" s="9" t="s">
        <v>882</v>
      </c>
      <c r="O1089" s="9" t="s">
        <v>882</v>
      </c>
      <c r="P1089" s="9" t="s">
        <v>882</v>
      </c>
      <c r="Q1089" t="s">
        <v>882</v>
      </c>
      <c r="R1089" s="7" t="s">
        <v>882</v>
      </c>
      <c r="S1089" s="11" t="s">
        <v>882</v>
      </c>
    </row>
    <row r="1090" spans="1:19" hidden="1" x14ac:dyDescent="0.25">
      <c r="A1090" s="6" t="s">
        <v>882</v>
      </c>
      <c r="B1090" s="258"/>
      <c r="F1090" s="7" t="s">
        <v>882</v>
      </c>
      <c r="G1090" s="21" t="s">
        <v>882</v>
      </c>
      <c r="H1090" s="19" t="s">
        <v>882</v>
      </c>
      <c r="I1090" s="10" t="s">
        <v>882</v>
      </c>
      <c r="J1090" s="11" t="s">
        <v>882</v>
      </c>
      <c r="K1090" s="9" t="s">
        <v>882</v>
      </c>
      <c r="L1090" s="9" t="s">
        <v>882</v>
      </c>
      <c r="M1090" s="19" t="s">
        <v>882</v>
      </c>
      <c r="N1090" s="9" t="s">
        <v>882</v>
      </c>
      <c r="O1090" s="9" t="s">
        <v>882</v>
      </c>
      <c r="P1090" s="9" t="s">
        <v>882</v>
      </c>
      <c r="Q1090" t="s">
        <v>882</v>
      </c>
      <c r="R1090" s="7" t="s">
        <v>882</v>
      </c>
      <c r="S1090" s="11" t="s">
        <v>882</v>
      </c>
    </row>
    <row r="1091" spans="1:19" hidden="1" x14ac:dyDescent="0.25">
      <c r="A1091" s="6" t="s">
        <v>882</v>
      </c>
      <c r="B1091" s="258"/>
      <c r="F1091" s="7" t="s">
        <v>882</v>
      </c>
      <c r="G1091" s="21" t="s">
        <v>882</v>
      </c>
      <c r="H1091" s="19" t="s">
        <v>882</v>
      </c>
      <c r="I1091" s="10" t="s">
        <v>882</v>
      </c>
      <c r="J1091" s="11" t="s">
        <v>882</v>
      </c>
      <c r="K1091" s="9" t="s">
        <v>882</v>
      </c>
      <c r="L1091" s="9" t="s">
        <v>882</v>
      </c>
      <c r="M1091" s="19" t="s">
        <v>882</v>
      </c>
      <c r="N1091" s="9" t="s">
        <v>882</v>
      </c>
      <c r="O1091" s="9" t="s">
        <v>882</v>
      </c>
      <c r="P1091" s="9" t="s">
        <v>882</v>
      </c>
      <c r="Q1091" t="s">
        <v>882</v>
      </c>
      <c r="R1091" s="7" t="s">
        <v>882</v>
      </c>
      <c r="S1091" s="11" t="s">
        <v>882</v>
      </c>
    </row>
    <row r="1092" spans="1:19" hidden="1" x14ac:dyDescent="0.25">
      <c r="A1092" s="6" t="s">
        <v>882</v>
      </c>
      <c r="B1092" s="258"/>
      <c r="F1092" s="7" t="s">
        <v>882</v>
      </c>
      <c r="G1092" s="21" t="s">
        <v>882</v>
      </c>
      <c r="H1092" s="19" t="s">
        <v>882</v>
      </c>
      <c r="I1092" s="10" t="s">
        <v>882</v>
      </c>
      <c r="J1092" s="11" t="s">
        <v>882</v>
      </c>
      <c r="K1092" s="9" t="s">
        <v>882</v>
      </c>
      <c r="L1092" s="9" t="s">
        <v>882</v>
      </c>
      <c r="M1092" s="19" t="s">
        <v>882</v>
      </c>
      <c r="N1092" s="9" t="s">
        <v>882</v>
      </c>
      <c r="O1092" s="9" t="s">
        <v>882</v>
      </c>
      <c r="P1092" s="9" t="s">
        <v>882</v>
      </c>
      <c r="Q1092" t="s">
        <v>882</v>
      </c>
      <c r="R1092" s="7" t="s">
        <v>882</v>
      </c>
      <c r="S1092" s="11" t="s">
        <v>882</v>
      </c>
    </row>
    <row r="1093" spans="1:19" hidden="1" x14ac:dyDescent="0.25">
      <c r="A1093" s="6" t="s">
        <v>882</v>
      </c>
      <c r="B1093" s="258"/>
      <c r="F1093" s="7" t="s">
        <v>882</v>
      </c>
      <c r="G1093" s="21" t="s">
        <v>882</v>
      </c>
      <c r="H1093" s="19" t="s">
        <v>882</v>
      </c>
      <c r="I1093" s="10" t="s">
        <v>882</v>
      </c>
      <c r="J1093" s="11" t="s">
        <v>882</v>
      </c>
      <c r="K1093" s="9" t="s">
        <v>882</v>
      </c>
      <c r="L1093" s="9" t="s">
        <v>882</v>
      </c>
      <c r="M1093" s="19" t="s">
        <v>882</v>
      </c>
      <c r="N1093" s="9" t="s">
        <v>882</v>
      </c>
      <c r="O1093" s="9" t="s">
        <v>882</v>
      </c>
      <c r="P1093" s="9" t="s">
        <v>882</v>
      </c>
      <c r="Q1093" t="s">
        <v>882</v>
      </c>
      <c r="R1093" s="7" t="s">
        <v>882</v>
      </c>
      <c r="S1093" s="11" t="s">
        <v>882</v>
      </c>
    </row>
    <row r="1094" spans="1:19" hidden="1" x14ac:dyDescent="0.25">
      <c r="A1094" s="6" t="s">
        <v>882</v>
      </c>
      <c r="B1094" s="258"/>
      <c r="F1094" s="7" t="s">
        <v>882</v>
      </c>
      <c r="G1094" s="21" t="s">
        <v>882</v>
      </c>
      <c r="H1094" s="19" t="s">
        <v>882</v>
      </c>
      <c r="I1094" s="10" t="s">
        <v>882</v>
      </c>
      <c r="J1094" s="11" t="s">
        <v>882</v>
      </c>
      <c r="K1094" s="9" t="s">
        <v>882</v>
      </c>
      <c r="L1094" s="9" t="s">
        <v>882</v>
      </c>
      <c r="M1094" s="19" t="s">
        <v>882</v>
      </c>
      <c r="N1094" s="9" t="s">
        <v>882</v>
      </c>
      <c r="O1094" s="9" t="s">
        <v>882</v>
      </c>
      <c r="P1094" s="9" t="s">
        <v>882</v>
      </c>
      <c r="Q1094" t="s">
        <v>882</v>
      </c>
      <c r="R1094" s="7" t="s">
        <v>882</v>
      </c>
      <c r="S1094" s="11" t="s">
        <v>882</v>
      </c>
    </row>
    <row r="1095" spans="1:19" hidden="1" x14ac:dyDescent="0.25">
      <c r="A1095" s="6" t="s">
        <v>882</v>
      </c>
      <c r="B1095" s="258"/>
      <c r="F1095" s="7" t="s">
        <v>882</v>
      </c>
      <c r="G1095" s="21" t="s">
        <v>882</v>
      </c>
      <c r="H1095" s="19" t="s">
        <v>882</v>
      </c>
      <c r="I1095" s="10" t="s">
        <v>882</v>
      </c>
      <c r="J1095" s="11" t="s">
        <v>882</v>
      </c>
      <c r="K1095" s="9" t="s">
        <v>882</v>
      </c>
      <c r="L1095" s="9" t="s">
        <v>882</v>
      </c>
      <c r="M1095" s="19" t="s">
        <v>882</v>
      </c>
      <c r="N1095" s="9" t="s">
        <v>882</v>
      </c>
      <c r="O1095" s="9" t="s">
        <v>882</v>
      </c>
      <c r="P1095" s="9" t="s">
        <v>882</v>
      </c>
      <c r="Q1095" t="s">
        <v>882</v>
      </c>
      <c r="R1095" s="7" t="s">
        <v>882</v>
      </c>
      <c r="S1095" s="11" t="s">
        <v>882</v>
      </c>
    </row>
    <row r="1096" spans="1:19" hidden="1" x14ac:dyDescent="0.25">
      <c r="A1096" s="6" t="s">
        <v>882</v>
      </c>
      <c r="B1096" s="258"/>
      <c r="F1096" s="7" t="s">
        <v>882</v>
      </c>
      <c r="G1096" s="21" t="s">
        <v>882</v>
      </c>
      <c r="H1096" s="19" t="s">
        <v>882</v>
      </c>
      <c r="I1096" s="10" t="s">
        <v>882</v>
      </c>
      <c r="J1096" s="11" t="s">
        <v>882</v>
      </c>
      <c r="K1096" s="9" t="s">
        <v>882</v>
      </c>
      <c r="L1096" s="9" t="s">
        <v>882</v>
      </c>
      <c r="M1096" s="19" t="s">
        <v>882</v>
      </c>
      <c r="N1096" s="9" t="s">
        <v>882</v>
      </c>
      <c r="O1096" s="9" t="s">
        <v>882</v>
      </c>
      <c r="P1096" s="9" t="s">
        <v>882</v>
      </c>
      <c r="Q1096" t="s">
        <v>882</v>
      </c>
      <c r="R1096" s="7" t="s">
        <v>882</v>
      </c>
      <c r="S1096" s="11" t="s">
        <v>882</v>
      </c>
    </row>
    <row r="1097" spans="1:19" hidden="1" x14ac:dyDescent="0.25">
      <c r="A1097" s="6" t="s">
        <v>882</v>
      </c>
      <c r="B1097" s="258"/>
      <c r="F1097" s="7" t="s">
        <v>882</v>
      </c>
      <c r="G1097" s="21" t="s">
        <v>882</v>
      </c>
      <c r="H1097" s="19" t="s">
        <v>882</v>
      </c>
      <c r="I1097" s="10" t="s">
        <v>882</v>
      </c>
      <c r="J1097" s="11" t="s">
        <v>882</v>
      </c>
      <c r="K1097" s="9" t="s">
        <v>882</v>
      </c>
      <c r="L1097" s="9" t="s">
        <v>882</v>
      </c>
      <c r="M1097" s="19" t="s">
        <v>882</v>
      </c>
      <c r="N1097" s="9" t="s">
        <v>882</v>
      </c>
      <c r="O1097" s="9" t="s">
        <v>882</v>
      </c>
      <c r="P1097" s="9" t="s">
        <v>882</v>
      </c>
      <c r="Q1097" t="s">
        <v>882</v>
      </c>
      <c r="R1097" s="7" t="s">
        <v>882</v>
      </c>
      <c r="S1097" s="11" t="s">
        <v>882</v>
      </c>
    </row>
    <row r="1098" spans="1:19" hidden="1" x14ac:dyDescent="0.25">
      <c r="A1098" s="6" t="s">
        <v>882</v>
      </c>
      <c r="B1098" s="258"/>
      <c r="F1098" s="7" t="s">
        <v>882</v>
      </c>
      <c r="G1098" s="21" t="s">
        <v>882</v>
      </c>
      <c r="H1098" s="19" t="s">
        <v>882</v>
      </c>
      <c r="I1098" s="10" t="s">
        <v>882</v>
      </c>
      <c r="J1098" s="11" t="s">
        <v>882</v>
      </c>
      <c r="K1098" s="9" t="s">
        <v>882</v>
      </c>
      <c r="L1098" s="9" t="s">
        <v>882</v>
      </c>
      <c r="M1098" s="19" t="s">
        <v>882</v>
      </c>
      <c r="N1098" s="9" t="s">
        <v>882</v>
      </c>
      <c r="O1098" s="9" t="s">
        <v>882</v>
      </c>
      <c r="P1098" s="9" t="s">
        <v>882</v>
      </c>
      <c r="Q1098" t="s">
        <v>882</v>
      </c>
      <c r="R1098" s="7" t="s">
        <v>882</v>
      </c>
      <c r="S1098" s="11" t="s">
        <v>882</v>
      </c>
    </row>
    <row r="1099" spans="1:19" hidden="1" x14ac:dyDescent="0.25">
      <c r="A1099" s="6" t="s">
        <v>882</v>
      </c>
      <c r="B1099" s="258"/>
      <c r="F1099" s="7" t="s">
        <v>882</v>
      </c>
      <c r="G1099" s="21" t="s">
        <v>882</v>
      </c>
      <c r="H1099" s="19" t="s">
        <v>882</v>
      </c>
      <c r="I1099" s="10" t="s">
        <v>882</v>
      </c>
      <c r="J1099" s="11" t="s">
        <v>882</v>
      </c>
      <c r="K1099" s="9" t="s">
        <v>882</v>
      </c>
      <c r="L1099" s="9" t="s">
        <v>882</v>
      </c>
      <c r="M1099" s="19" t="s">
        <v>882</v>
      </c>
      <c r="N1099" s="9" t="s">
        <v>882</v>
      </c>
      <c r="O1099" s="9" t="s">
        <v>882</v>
      </c>
      <c r="P1099" s="9" t="s">
        <v>882</v>
      </c>
      <c r="Q1099" t="s">
        <v>882</v>
      </c>
      <c r="R1099" s="7" t="s">
        <v>882</v>
      </c>
      <c r="S1099" s="11" t="s">
        <v>882</v>
      </c>
    </row>
    <row r="1100" spans="1:19" hidden="1" x14ac:dyDescent="0.25">
      <c r="A1100" s="6" t="s">
        <v>882</v>
      </c>
      <c r="B1100" s="258"/>
      <c r="F1100" s="7" t="s">
        <v>882</v>
      </c>
      <c r="G1100" s="21" t="s">
        <v>882</v>
      </c>
      <c r="H1100" s="19" t="s">
        <v>882</v>
      </c>
      <c r="I1100" s="10" t="s">
        <v>882</v>
      </c>
      <c r="J1100" s="11" t="s">
        <v>882</v>
      </c>
      <c r="K1100" s="9" t="s">
        <v>882</v>
      </c>
      <c r="L1100" s="9" t="s">
        <v>882</v>
      </c>
      <c r="M1100" s="19" t="s">
        <v>882</v>
      </c>
      <c r="N1100" s="9" t="s">
        <v>882</v>
      </c>
      <c r="O1100" s="9" t="s">
        <v>882</v>
      </c>
      <c r="P1100" s="9" t="s">
        <v>882</v>
      </c>
      <c r="Q1100" t="s">
        <v>882</v>
      </c>
      <c r="R1100" s="7" t="s">
        <v>882</v>
      </c>
      <c r="S1100" s="11" t="s">
        <v>882</v>
      </c>
    </row>
    <row r="1101" spans="1:19" hidden="1" x14ac:dyDescent="0.25">
      <c r="A1101" s="6" t="s">
        <v>882</v>
      </c>
      <c r="B1101" s="258"/>
      <c r="F1101" s="7" t="s">
        <v>882</v>
      </c>
      <c r="G1101" s="21" t="s">
        <v>882</v>
      </c>
      <c r="H1101" s="19" t="s">
        <v>882</v>
      </c>
      <c r="I1101" s="10" t="s">
        <v>882</v>
      </c>
      <c r="J1101" s="11" t="s">
        <v>882</v>
      </c>
      <c r="K1101" s="9" t="s">
        <v>882</v>
      </c>
      <c r="L1101" s="9" t="s">
        <v>882</v>
      </c>
      <c r="M1101" s="19" t="s">
        <v>882</v>
      </c>
      <c r="N1101" s="9" t="s">
        <v>882</v>
      </c>
      <c r="O1101" s="9" t="s">
        <v>882</v>
      </c>
      <c r="P1101" s="9" t="s">
        <v>882</v>
      </c>
      <c r="Q1101" t="s">
        <v>882</v>
      </c>
      <c r="R1101" s="7" t="s">
        <v>882</v>
      </c>
      <c r="S1101" s="11" t="s">
        <v>882</v>
      </c>
    </row>
    <row r="1102" spans="1:19" hidden="1" x14ac:dyDescent="0.25">
      <c r="A1102" s="6" t="s">
        <v>882</v>
      </c>
      <c r="B1102" s="258"/>
      <c r="F1102" s="7" t="s">
        <v>882</v>
      </c>
      <c r="G1102" s="21" t="s">
        <v>882</v>
      </c>
      <c r="H1102" s="19" t="s">
        <v>882</v>
      </c>
      <c r="I1102" s="10" t="s">
        <v>882</v>
      </c>
      <c r="J1102" s="11" t="s">
        <v>882</v>
      </c>
      <c r="K1102" s="9" t="s">
        <v>882</v>
      </c>
      <c r="L1102" s="9" t="s">
        <v>882</v>
      </c>
      <c r="M1102" s="19" t="s">
        <v>882</v>
      </c>
      <c r="N1102" s="9" t="s">
        <v>882</v>
      </c>
      <c r="O1102" s="9" t="s">
        <v>882</v>
      </c>
      <c r="P1102" s="9" t="s">
        <v>882</v>
      </c>
      <c r="Q1102" t="s">
        <v>882</v>
      </c>
      <c r="R1102" s="7" t="s">
        <v>882</v>
      </c>
      <c r="S1102" s="11" t="s">
        <v>882</v>
      </c>
    </row>
    <row r="1103" spans="1:19" hidden="1" x14ac:dyDescent="0.25">
      <c r="A1103" s="6" t="s">
        <v>882</v>
      </c>
      <c r="B1103" s="258"/>
      <c r="F1103" s="7" t="s">
        <v>882</v>
      </c>
      <c r="G1103" s="21" t="s">
        <v>882</v>
      </c>
      <c r="H1103" s="19" t="s">
        <v>882</v>
      </c>
      <c r="I1103" s="10" t="s">
        <v>882</v>
      </c>
      <c r="J1103" s="11" t="s">
        <v>882</v>
      </c>
      <c r="K1103" s="9" t="s">
        <v>882</v>
      </c>
      <c r="L1103" s="9" t="s">
        <v>882</v>
      </c>
      <c r="M1103" s="19" t="s">
        <v>882</v>
      </c>
      <c r="N1103" s="9" t="s">
        <v>882</v>
      </c>
      <c r="O1103" s="9" t="s">
        <v>882</v>
      </c>
      <c r="P1103" s="9" t="s">
        <v>882</v>
      </c>
      <c r="Q1103" t="s">
        <v>882</v>
      </c>
      <c r="R1103" s="7" t="s">
        <v>882</v>
      </c>
      <c r="S1103" s="11" t="s">
        <v>882</v>
      </c>
    </row>
    <row r="1104" spans="1:19" hidden="1" x14ac:dyDescent="0.25">
      <c r="A1104" s="6" t="s">
        <v>882</v>
      </c>
      <c r="B1104" s="258"/>
      <c r="F1104" s="7" t="s">
        <v>882</v>
      </c>
      <c r="G1104" s="21" t="s">
        <v>882</v>
      </c>
      <c r="H1104" s="19" t="s">
        <v>882</v>
      </c>
      <c r="I1104" s="10" t="s">
        <v>882</v>
      </c>
      <c r="J1104" s="11" t="s">
        <v>882</v>
      </c>
      <c r="K1104" s="9" t="s">
        <v>882</v>
      </c>
      <c r="L1104" s="9" t="s">
        <v>882</v>
      </c>
      <c r="M1104" s="19" t="s">
        <v>882</v>
      </c>
      <c r="N1104" s="9" t="s">
        <v>882</v>
      </c>
      <c r="O1104" s="9" t="s">
        <v>882</v>
      </c>
      <c r="P1104" s="9" t="s">
        <v>882</v>
      </c>
      <c r="Q1104" t="s">
        <v>882</v>
      </c>
      <c r="R1104" s="7" t="s">
        <v>882</v>
      </c>
      <c r="S1104" s="11" t="s">
        <v>882</v>
      </c>
    </row>
    <row r="1105" spans="1:19" hidden="1" x14ac:dyDescent="0.25">
      <c r="A1105" s="6" t="s">
        <v>882</v>
      </c>
      <c r="B1105" s="258"/>
      <c r="F1105" s="7" t="s">
        <v>882</v>
      </c>
      <c r="G1105" s="21" t="s">
        <v>882</v>
      </c>
      <c r="H1105" s="19" t="s">
        <v>882</v>
      </c>
      <c r="I1105" s="10" t="s">
        <v>882</v>
      </c>
      <c r="J1105" s="11" t="s">
        <v>882</v>
      </c>
      <c r="K1105" s="9" t="s">
        <v>882</v>
      </c>
      <c r="L1105" s="9" t="s">
        <v>882</v>
      </c>
      <c r="M1105" s="19" t="s">
        <v>882</v>
      </c>
      <c r="N1105" s="9" t="s">
        <v>882</v>
      </c>
      <c r="O1105" s="9" t="s">
        <v>882</v>
      </c>
      <c r="P1105" s="9" t="s">
        <v>882</v>
      </c>
      <c r="Q1105" t="s">
        <v>882</v>
      </c>
      <c r="R1105" s="7" t="s">
        <v>882</v>
      </c>
      <c r="S1105" s="11" t="s">
        <v>882</v>
      </c>
    </row>
    <row r="1106" spans="1:19" hidden="1" x14ac:dyDescent="0.25">
      <c r="A1106" s="6" t="s">
        <v>882</v>
      </c>
      <c r="B1106" s="258"/>
      <c r="F1106" s="7" t="s">
        <v>882</v>
      </c>
      <c r="G1106" s="21" t="s">
        <v>882</v>
      </c>
      <c r="H1106" s="19" t="s">
        <v>882</v>
      </c>
      <c r="I1106" s="10" t="s">
        <v>882</v>
      </c>
      <c r="J1106" s="11" t="s">
        <v>882</v>
      </c>
      <c r="K1106" s="9" t="s">
        <v>882</v>
      </c>
      <c r="L1106" s="9" t="s">
        <v>882</v>
      </c>
      <c r="M1106" s="19" t="s">
        <v>882</v>
      </c>
      <c r="N1106" s="9" t="s">
        <v>882</v>
      </c>
      <c r="O1106" s="9" t="s">
        <v>882</v>
      </c>
      <c r="P1106" s="9" t="s">
        <v>882</v>
      </c>
      <c r="Q1106" t="s">
        <v>882</v>
      </c>
      <c r="R1106" s="7" t="s">
        <v>882</v>
      </c>
      <c r="S1106" s="11" t="s">
        <v>882</v>
      </c>
    </row>
    <row r="1107" spans="1:19" hidden="1" x14ac:dyDescent="0.25">
      <c r="A1107" s="6" t="s">
        <v>882</v>
      </c>
      <c r="B1107" s="258"/>
      <c r="F1107" s="7" t="s">
        <v>882</v>
      </c>
      <c r="G1107" s="21" t="s">
        <v>882</v>
      </c>
      <c r="H1107" s="19" t="s">
        <v>882</v>
      </c>
      <c r="I1107" s="10" t="s">
        <v>882</v>
      </c>
      <c r="J1107" s="11" t="s">
        <v>882</v>
      </c>
      <c r="K1107" s="9" t="s">
        <v>882</v>
      </c>
      <c r="L1107" s="9" t="s">
        <v>882</v>
      </c>
      <c r="M1107" s="19" t="s">
        <v>882</v>
      </c>
      <c r="N1107" s="9" t="s">
        <v>882</v>
      </c>
      <c r="O1107" s="9" t="s">
        <v>882</v>
      </c>
      <c r="P1107" s="9" t="s">
        <v>882</v>
      </c>
      <c r="Q1107" t="s">
        <v>882</v>
      </c>
      <c r="R1107" s="7" t="s">
        <v>882</v>
      </c>
      <c r="S1107" s="11" t="s">
        <v>882</v>
      </c>
    </row>
    <row r="1108" spans="1:19" hidden="1" x14ac:dyDescent="0.25">
      <c r="A1108" s="6" t="s">
        <v>882</v>
      </c>
      <c r="B1108" s="258"/>
      <c r="F1108" s="7" t="s">
        <v>882</v>
      </c>
      <c r="G1108" s="21" t="s">
        <v>882</v>
      </c>
      <c r="H1108" s="19" t="s">
        <v>882</v>
      </c>
      <c r="I1108" s="10" t="s">
        <v>882</v>
      </c>
      <c r="J1108" s="11" t="s">
        <v>882</v>
      </c>
      <c r="K1108" s="9" t="s">
        <v>882</v>
      </c>
      <c r="L1108" s="9" t="s">
        <v>882</v>
      </c>
      <c r="M1108" s="19" t="s">
        <v>882</v>
      </c>
      <c r="N1108" s="9" t="s">
        <v>882</v>
      </c>
      <c r="O1108" s="9" t="s">
        <v>882</v>
      </c>
      <c r="P1108" s="9" t="s">
        <v>882</v>
      </c>
      <c r="Q1108" t="s">
        <v>882</v>
      </c>
      <c r="R1108" s="7" t="s">
        <v>882</v>
      </c>
      <c r="S1108" s="11" t="s">
        <v>882</v>
      </c>
    </row>
    <row r="1109" spans="1:19" hidden="1" x14ac:dyDescent="0.25">
      <c r="A1109" s="6" t="s">
        <v>882</v>
      </c>
      <c r="B1109" s="258"/>
      <c r="F1109" s="7" t="s">
        <v>882</v>
      </c>
      <c r="G1109" s="21" t="s">
        <v>882</v>
      </c>
      <c r="H1109" s="19" t="s">
        <v>882</v>
      </c>
      <c r="I1109" s="10" t="s">
        <v>882</v>
      </c>
      <c r="J1109" s="11" t="s">
        <v>882</v>
      </c>
      <c r="K1109" s="9" t="s">
        <v>882</v>
      </c>
      <c r="L1109" s="9" t="s">
        <v>882</v>
      </c>
      <c r="M1109" s="19" t="s">
        <v>882</v>
      </c>
      <c r="N1109" s="9" t="s">
        <v>882</v>
      </c>
      <c r="O1109" s="9" t="s">
        <v>882</v>
      </c>
      <c r="P1109" s="9" t="s">
        <v>882</v>
      </c>
      <c r="Q1109" t="s">
        <v>882</v>
      </c>
      <c r="R1109" s="7" t="s">
        <v>882</v>
      </c>
      <c r="S1109" s="11" t="s">
        <v>882</v>
      </c>
    </row>
    <row r="1110" spans="1:19" hidden="1" x14ac:dyDescent="0.25">
      <c r="A1110" s="6" t="s">
        <v>882</v>
      </c>
      <c r="B1110" s="258"/>
      <c r="F1110" s="7" t="s">
        <v>882</v>
      </c>
      <c r="G1110" s="21" t="s">
        <v>882</v>
      </c>
      <c r="H1110" s="19" t="s">
        <v>882</v>
      </c>
      <c r="I1110" s="10" t="s">
        <v>882</v>
      </c>
      <c r="J1110" s="11" t="s">
        <v>882</v>
      </c>
      <c r="K1110" s="9" t="s">
        <v>882</v>
      </c>
      <c r="L1110" s="9" t="s">
        <v>882</v>
      </c>
      <c r="M1110" s="19" t="s">
        <v>882</v>
      </c>
      <c r="N1110" s="9" t="s">
        <v>882</v>
      </c>
      <c r="O1110" s="9" t="s">
        <v>882</v>
      </c>
      <c r="P1110" s="9" t="s">
        <v>882</v>
      </c>
      <c r="Q1110" t="s">
        <v>882</v>
      </c>
      <c r="R1110" s="7" t="s">
        <v>882</v>
      </c>
      <c r="S1110" s="11" t="s">
        <v>882</v>
      </c>
    </row>
    <row r="1111" spans="1:19" hidden="1" x14ac:dyDescent="0.25">
      <c r="A1111" s="6" t="s">
        <v>882</v>
      </c>
      <c r="B1111" s="258"/>
      <c r="F1111" s="7" t="s">
        <v>882</v>
      </c>
      <c r="G1111" s="21" t="s">
        <v>882</v>
      </c>
      <c r="H1111" s="19" t="s">
        <v>882</v>
      </c>
      <c r="I1111" s="10" t="s">
        <v>882</v>
      </c>
      <c r="J1111" s="11" t="s">
        <v>882</v>
      </c>
      <c r="K1111" s="9" t="s">
        <v>882</v>
      </c>
      <c r="L1111" s="9" t="s">
        <v>882</v>
      </c>
      <c r="M1111" s="19" t="s">
        <v>882</v>
      </c>
      <c r="N1111" s="9" t="s">
        <v>882</v>
      </c>
      <c r="O1111" s="9" t="s">
        <v>882</v>
      </c>
      <c r="P1111" s="9" t="s">
        <v>882</v>
      </c>
      <c r="Q1111" t="s">
        <v>882</v>
      </c>
      <c r="R1111" s="7" t="s">
        <v>882</v>
      </c>
      <c r="S1111" s="11" t="s">
        <v>882</v>
      </c>
    </row>
    <row r="1112" spans="1:19" hidden="1" x14ac:dyDescent="0.25">
      <c r="A1112" s="6" t="s">
        <v>882</v>
      </c>
      <c r="B1112" s="258"/>
      <c r="F1112" s="7" t="s">
        <v>882</v>
      </c>
      <c r="G1112" s="21" t="s">
        <v>882</v>
      </c>
      <c r="H1112" s="19" t="s">
        <v>882</v>
      </c>
      <c r="I1112" s="10" t="s">
        <v>882</v>
      </c>
      <c r="J1112" s="11" t="s">
        <v>882</v>
      </c>
      <c r="K1112" s="9" t="s">
        <v>882</v>
      </c>
      <c r="L1112" s="9" t="s">
        <v>882</v>
      </c>
      <c r="M1112" s="19" t="s">
        <v>882</v>
      </c>
      <c r="N1112" s="9" t="s">
        <v>882</v>
      </c>
      <c r="O1112" s="9" t="s">
        <v>882</v>
      </c>
      <c r="P1112" s="9" t="s">
        <v>882</v>
      </c>
      <c r="Q1112" t="s">
        <v>882</v>
      </c>
      <c r="R1112" s="7" t="s">
        <v>882</v>
      </c>
      <c r="S1112" s="11" t="s">
        <v>882</v>
      </c>
    </row>
    <row r="1113" spans="1:19" hidden="1" x14ac:dyDescent="0.25">
      <c r="A1113" s="6" t="s">
        <v>882</v>
      </c>
      <c r="B1113" s="258"/>
      <c r="F1113" s="7" t="s">
        <v>882</v>
      </c>
      <c r="G1113" s="21" t="s">
        <v>882</v>
      </c>
      <c r="H1113" s="19" t="s">
        <v>882</v>
      </c>
      <c r="I1113" s="10" t="s">
        <v>882</v>
      </c>
      <c r="J1113" s="11" t="s">
        <v>882</v>
      </c>
      <c r="K1113" s="9" t="s">
        <v>882</v>
      </c>
      <c r="L1113" s="9" t="s">
        <v>882</v>
      </c>
      <c r="M1113" s="19" t="s">
        <v>882</v>
      </c>
      <c r="N1113" s="9" t="s">
        <v>882</v>
      </c>
      <c r="O1113" s="9" t="s">
        <v>882</v>
      </c>
      <c r="P1113" s="9" t="s">
        <v>882</v>
      </c>
      <c r="Q1113" t="s">
        <v>882</v>
      </c>
      <c r="R1113" s="7" t="s">
        <v>882</v>
      </c>
      <c r="S1113" s="11" t="s">
        <v>882</v>
      </c>
    </row>
    <row r="1114" spans="1:19" hidden="1" x14ac:dyDescent="0.25">
      <c r="A1114" s="6" t="s">
        <v>882</v>
      </c>
      <c r="B1114" s="258"/>
      <c r="F1114" s="7" t="s">
        <v>882</v>
      </c>
      <c r="G1114" s="21" t="s">
        <v>882</v>
      </c>
      <c r="H1114" s="19" t="s">
        <v>882</v>
      </c>
      <c r="I1114" s="10" t="s">
        <v>882</v>
      </c>
      <c r="J1114" s="11" t="s">
        <v>882</v>
      </c>
      <c r="K1114" s="9" t="s">
        <v>882</v>
      </c>
      <c r="L1114" s="9" t="s">
        <v>882</v>
      </c>
      <c r="M1114" s="19" t="s">
        <v>882</v>
      </c>
      <c r="N1114" s="9" t="s">
        <v>882</v>
      </c>
      <c r="O1114" s="9" t="s">
        <v>882</v>
      </c>
      <c r="P1114" s="9" t="s">
        <v>882</v>
      </c>
      <c r="Q1114" t="s">
        <v>882</v>
      </c>
      <c r="R1114" s="7" t="s">
        <v>882</v>
      </c>
      <c r="S1114" s="11" t="s">
        <v>882</v>
      </c>
    </row>
    <row r="1115" spans="1:19" hidden="1" x14ac:dyDescent="0.25">
      <c r="A1115" s="6" t="s">
        <v>882</v>
      </c>
      <c r="B1115" s="258"/>
      <c r="F1115" s="7" t="s">
        <v>882</v>
      </c>
      <c r="G1115" s="21" t="s">
        <v>882</v>
      </c>
      <c r="H1115" s="19" t="s">
        <v>882</v>
      </c>
      <c r="I1115" s="10" t="s">
        <v>882</v>
      </c>
      <c r="J1115" s="11" t="s">
        <v>882</v>
      </c>
      <c r="K1115" s="9" t="s">
        <v>882</v>
      </c>
      <c r="L1115" s="9" t="s">
        <v>882</v>
      </c>
      <c r="M1115" s="19" t="s">
        <v>882</v>
      </c>
      <c r="N1115" s="9" t="s">
        <v>882</v>
      </c>
      <c r="O1115" s="9" t="s">
        <v>882</v>
      </c>
      <c r="P1115" s="9" t="s">
        <v>882</v>
      </c>
      <c r="Q1115" t="s">
        <v>882</v>
      </c>
      <c r="R1115" s="7" t="s">
        <v>882</v>
      </c>
      <c r="S1115" s="11" t="s">
        <v>882</v>
      </c>
    </row>
    <row r="1116" spans="1:19" hidden="1" x14ac:dyDescent="0.25">
      <c r="A1116" s="6" t="s">
        <v>882</v>
      </c>
      <c r="B1116" s="258"/>
      <c r="F1116" s="7" t="s">
        <v>882</v>
      </c>
      <c r="G1116" s="21" t="s">
        <v>882</v>
      </c>
      <c r="H1116" s="19" t="s">
        <v>882</v>
      </c>
      <c r="I1116" s="10" t="s">
        <v>882</v>
      </c>
      <c r="J1116" s="11" t="s">
        <v>882</v>
      </c>
      <c r="K1116" s="9" t="s">
        <v>882</v>
      </c>
      <c r="L1116" s="9" t="s">
        <v>882</v>
      </c>
      <c r="M1116" s="19" t="s">
        <v>882</v>
      </c>
      <c r="N1116" s="9" t="s">
        <v>882</v>
      </c>
      <c r="O1116" s="9" t="s">
        <v>882</v>
      </c>
      <c r="P1116" s="9" t="s">
        <v>882</v>
      </c>
      <c r="Q1116" t="s">
        <v>882</v>
      </c>
      <c r="R1116" s="7" t="s">
        <v>882</v>
      </c>
      <c r="S1116" s="11" t="s">
        <v>882</v>
      </c>
    </row>
    <row r="1117" spans="1:19" hidden="1" x14ac:dyDescent="0.25">
      <c r="A1117" s="6" t="s">
        <v>882</v>
      </c>
      <c r="B1117" s="258"/>
      <c r="F1117" s="7" t="s">
        <v>882</v>
      </c>
      <c r="G1117" s="21" t="s">
        <v>882</v>
      </c>
      <c r="H1117" s="19" t="s">
        <v>882</v>
      </c>
      <c r="I1117" s="10" t="s">
        <v>882</v>
      </c>
      <c r="J1117" s="11" t="s">
        <v>882</v>
      </c>
      <c r="K1117" s="9" t="s">
        <v>882</v>
      </c>
      <c r="L1117" s="9" t="s">
        <v>882</v>
      </c>
      <c r="M1117" s="19" t="s">
        <v>882</v>
      </c>
      <c r="N1117" s="9" t="s">
        <v>882</v>
      </c>
      <c r="O1117" s="9" t="s">
        <v>882</v>
      </c>
      <c r="P1117" s="9" t="s">
        <v>882</v>
      </c>
      <c r="Q1117" t="s">
        <v>882</v>
      </c>
      <c r="R1117" s="7" t="s">
        <v>882</v>
      </c>
      <c r="S1117" s="11" t="s">
        <v>882</v>
      </c>
    </row>
    <row r="1118" spans="1:19" hidden="1" x14ac:dyDescent="0.25">
      <c r="A1118" s="6" t="s">
        <v>882</v>
      </c>
      <c r="B1118" s="258"/>
      <c r="F1118" s="7" t="s">
        <v>882</v>
      </c>
      <c r="G1118" s="21" t="s">
        <v>882</v>
      </c>
      <c r="H1118" s="19" t="s">
        <v>882</v>
      </c>
      <c r="I1118" s="10" t="s">
        <v>882</v>
      </c>
      <c r="J1118" s="11" t="s">
        <v>882</v>
      </c>
      <c r="K1118" s="9" t="s">
        <v>882</v>
      </c>
      <c r="L1118" s="9" t="s">
        <v>882</v>
      </c>
      <c r="M1118" s="19" t="s">
        <v>882</v>
      </c>
      <c r="N1118" s="9" t="s">
        <v>882</v>
      </c>
      <c r="O1118" s="9" t="s">
        <v>882</v>
      </c>
      <c r="P1118" s="9" t="s">
        <v>882</v>
      </c>
      <c r="Q1118" t="s">
        <v>882</v>
      </c>
      <c r="R1118" s="7" t="s">
        <v>882</v>
      </c>
      <c r="S1118" s="11" t="s">
        <v>882</v>
      </c>
    </row>
    <row r="1119" spans="1:19" hidden="1" x14ac:dyDescent="0.25">
      <c r="A1119" s="6" t="s">
        <v>882</v>
      </c>
      <c r="B1119" s="258"/>
      <c r="F1119" s="7" t="s">
        <v>882</v>
      </c>
      <c r="G1119" s="21" t="s">
        <v>882</v>
      </c>
      <c r="H1119" s="19" t="s">
        <v>882</v>
      </c>
      <c r="I1119" s="10" t="s">
        <v>882</v>
      </c>
      <c r="J1119" s="11" t="s">
        <v>882</v>
      </c>
      <c r="K1119" s="9" t="s">
        <v>882</v>
      </c>
      <c r="L1119" s="9" t="s">
        <v>882</v>
      </c>
      <c r="M1119" s="19" t="s">
        <v>882</v>
      </c>
      <c r="N1119" s="9" t="s">
        <v>882</v>
      </c>
      <c r="O1119" s="9" t="s">
        <v>882</v>
      </c>
      <c r="P1119" s="9" t="s">
        <v>882</v>
      </c>
      <c r="Q1119" t="s">
        <v>882</v>
      </c>
      <c r="R1119" s="7" t="s">
        <v>882</v>
      </c>
      <c r="S1119" s="11" t="s">
        <v>882</v>
      </c>
    </row>
    <row r="1120" spans="1:19" hidden="1" x14ac:dyDescent="0.25">
      <c r="A1120" s="6" t="s">
        <v>882</v>
      </c>
      <c r="B1120" s="258"/>
      <c r="F1120" s="7" t="s">
        <v>882</v>
      </c>
      <c r="G1120" s="21" t="s">
        <v>882</v>
      </c>
      <c r="H1120" s="19" t="s">
        <v>882</v>
      </c>
      <c r="I1120" s="10" t="s">
        <v>882</v>
      </c>
      <c r="J1120" s="11" t="s">
        <v>882</v>
      </c>
      <c r="K1120" s="9" t="s">
        <v>882</v>
      </c>
      <c r="L1120" s="9" t="s">
        <v>882</v>
      </c>
      <c r="M1120" s="19" t="s">
        <v>882</v>
      </c>
      <c r="N1120" s="9" t="s">
        <v>882</v>
      </c>
      <c r="O1120" s="9" t="s">
        <v>882</v>
      </c>
      <c r="P1120" s="9" t="s">
        <v>882</v>
      </c>
      <c r="Q1120" t="s">
        <v>882</v>
      </c>
      <c r="R1120" s="7" t="s">
        <v>882</v>
      </c>
      <c r="S1120" s="11" t="s">
        <v>882</v>
      </c>
    </row>
    <row r="1121" spans="1:19" hidden="1" x14ac:dyDescent="0.25">
      <c r="A1121" s="6" t="s">
        <v>882</v>
      </c>
      <c r="B1121" s="258"/>
      <c r="F1121" s="7" t="s">
        <v>882</v>
      </c>
      <c r="G1121" s="21" t="s">
        <v>882</v>
      </c>
      <c r="H1121" s="19" t="s">
        <v>882</v>
      </c>
      <c r="I1121" s="10" t="s">
        <v>882</v>
      </c>
      <c r="J1121" s="11" t="s">
        <v>882</v>
      </c>
      <c r="K1121" s="9" t="s">
        <v>882</v>
      </c>
      <c r="L1121" s="9" t="s">
        <v>882</v>
      </c>
      <c r="M1121" s="19" t="s">
        <v>882</v>
      </c>
      <c r="N1121" s="9" t="s">
        <v>882</v>
      </c>
      <c r="O1121" s="9" t="s">
        <v>882</v>
      </c>
      <c r="P1121" s="9" t="s">
        <v>882</v>
      </c>
      <c r="Q1121" t="s">
        <v>882</v>
      </c>
      <c r="R1121" s="7" t="s">
        <v>882</v>
      </c>
      <c r="S1121" s="11" t="s">
        <v>882</v>
      </c>
    </row>
    <row r="1122" spans="1:19" hidden="1" x14ac:dyDescent="0.25">
      <c r="A1122" s="6" t="s">
        <v>882</v>
      </c>
      <c r="B1122" s="258"/>
      <c r="F1122" s="7" t="s">
        <v>882</v>
      </c>
      <c r="G1122" s="21" t="s">
        <v>882</v>
      </c>
      <c r="H1122" s="19" t="s">
        <v>882</v>
      </c>
      <c r="I1122" s="10" t="s">
        <v>882</v>
      </c>
      <c r="J1122" s="11" t="s">
        <v>882</v>
      </c>
      <c r="K1122" s="9" t="s">
        <v>882</v>
      </c>
      <c r="L1122" s="9" t="s">
        <v>882</v>
      </c>
      <c r="M1122" s="19" t="s">
        <v>882</v>
      </c>
      <c r="N1122" s="9" t="s">
        <v>882</v>
      </c>
      <c r="O1122" s="9" t="s">
        <v>882</v>
      </c>
      <c r="P1122" s="9" t="s">
        <v>882</v>
      </c>
      <c r="Q1122" t="s">
        <v>882</v>
      </c>
      <c r="R1122" s="7" t="s">
        <v>882</v>
      </c>
      <c r="S1122" s="11" t="s">
        <v>882</v>
      </c>
    </row>
    <row r="1123" spans="1:19" hidden="1" x14ac:dyDescent="0.25">
      <c r="A1123" s="6" t="s">
        <v>882</v>
      </c>
      <c r="B1123" s="258"/>
      <c r="F1123" s="7" t="s">
        <v>882</v>
      </c>
      <c r="G1123" s="21" t="s">
        <v>882</v>
      </c>
      <c r="H1123" s="19" t="s">
        <v>882</v>
      </c>
      <c r="I1123" s="10" t="s">
        <v>882</v>
      </c>
      <c r="J1123" s="11" t="s">
        <v>882</v>
      </c>
      <c r="K1123" s="9" t="s">
        <v>882</v>
      </c>
      <c r="L1123" s="9" t="s">
        <v>882</v>
      </c>
      <c r="M1123" s="19" t="s">
        <v>882</v>
      </c>
      <c r="N1123" s="9" t="s">
        <v>882</v>
      </c>
      <c r="O1123" s="9" t="s">
        <v>882</v>
      </c>
      <c r="P1123" s="9" t="s">
        <v>882</v>
      </c>
      <c r="Q1123" t="s">
        <v>882</v>
      </c>
      <c r="R1123" s="7" t="s">
        <v>882</v>
      </c>
      <c r="S1123" s="11" t="s">
        <v>882</v>
      </c>
    </row>
    <row r="1124" spans="1:19" hidden="1" x14ac:dyDescent="0.25">
      <c r="A1124" s="6" t="s">
        <v>882</v>
      </c>
      <c r="B1124" s="258"/>
      <c r="F1124" s="7" t="s">
        <v>882</v>
      </c>
      <c r="G1124" s="21" t="s">
        <v>882</v>
      </c>
      <c r="H1124" s="19" t="s">
        <v>882</v>
      </c>
      <c r="I1124" s="10" t="s">
        <v>882</v>
      </c>
      <c r="J1124" s="11" t="s">
        <v>882</v>
      </c>
      <c r="K1124" s="9" t="s">
        <v>882</v>
      </c>
      <c r="L1124" s="9" t="s">
        <v>882</v>
      </c>
      <c r="M1124" s="19" t="s">
        <v>882</v>
      </c>
      <c r="N1124" s="9" t="s">
        <v>882</v>
      </c>
      <c r="O1124" s="9" t="s">
        <v>882</v>
      </c>
      <c r="P1124" s="9" t="s">
        <v>882</v>
      </c>
      <c r="Q1124" t="s">
        <v>882</v>
      </c>
      <c r="R1124" s="7" t="s">
        <v>882</v>
      </c>
      <c r="S1124" s="11" t="s">
        <v>882</v>
      </c>
    </row>
    <row r="1125" spans="1:19" hidden="1" x14ac:dyDescent="0.25">
      <c r="A1125" s="6" t="s">
        <v>882</v>
      </c>
      <c r="B1125" s="258"/>
      <c r="F1125" s="7" t="s">
        <v>882</v>
      </c>
      <c r="G1125" s="21" t="s">
        <v>882</v>
      </c>
      <c r="H1125" s="19" t="s">
        <v>882</v>
      </c>
      <c r="I1125" s="10" t="s">
        <v>882</v>
      </c>
      <c r="J1125" s="11" t="s">
        <v>882</v>
      </c>
      <c r="K1125" s="9" t="s">
        <v>882</v>
      </c>
      <c r="L1125" s="9" t="s">
        <v>882</v>
      </c>
      <c r="M1125" s="19" t="s">
        <v>882</v>
      </c>
      <c r="N1125" s="9" t="s">
        <v>882</v>
      </c>
      <c r="O1125" s="9" t="s">
        <v>882</v>
      </c>
      <c r="P1125" s="9" t="s">
        <v>882</v>
      </c>
      <c r="Q1125" t="s">
        <v>882</v>
      </c>
      <c r="R1125" s="7" t="s">
        <v>882</v>
      </c>
      <c r="S1125" s="11" t="s">
        <v>882</v>
      </c>
    </row>
    <row r="1126" spans="1:19" hidden="1" x14ac:dyDescent="0.25">
      <c r="A1126" s="6" t="s">
        <v>882</v>
      </c>
      <c r="B1126" s="258"/>
      <c r="F1126" s="7" t="s">
        <v>882</v>
      </c>
      <c r="G1126" s="21" t="s">
        <v>882</v>
      </c>
      <c r="H1126" s="19" t="s">
        <v>882</v>
      </c>
      <c r="I1126" s="10" t="s">
        <v>882</v>
      </c>
      <c r="J1126" s="11" t="s">
        <v>882</v>
      </c>
      <c r="K1126" s="9" t="s">
        <v>882</v>
      </c>
      <c r="L1126" s="9" t="s">
        <v>882</v>
      </c>
      <c r="M1126" s="19" t="s">
        <v>882</v>
      </c>
      <c r="N1126" s="9" t="s">
        <v>882</v>
      </c>
      <c r="O1126" s="9" t="s">
        <v>882</v>
      </c>
      <c r="P1126" s="9" t="s">
        <v>882</v>
      </c>
      <c r="Q1126" t="s">
        <v>882</v>
      </c>
      <c r="R1126" s="7" t="s">
        <v>882</v>
      </c>
      <c r="S1126" s="11" t="s">
        <v>882</v>
      </c>
    </row>
    <row r="1127" spans="1:19" hidden="1" x14ac:dyDescent="0.25">
      <c r="A1127" s="6" t="s">
        <v>882</v>
      </c>
      <c r="B1127" s="258"/>
      <c r="F1127" s="7" t="s">
        <v>882</v>
      </c>
      <c r="G1127" s="21" t="s">
        <v>882</v>
      </c>
      <c r="H1127" s="19" t="s">
        <v>882</v>
      </c>
      <c r="I1127" s="10" t="s">
        <v>882</v>
      </c>
      <c r="J1127" s="11" t="s">
        <v>882</v>
      </c>
      <c r="K1127" s="9" t="s">
        <v>882</v>
      </c>
      <c r="L1127" s="9" t="s">
        <v>882</v>
      </c>
      <c r="M1127" s="19" t="s">
        <v>882</v>
      </c>
      <c r="N1127" s="9" t="s">
        <v>882</v>
      </c>
      <c r="O1127" s="9" t="s">
        <v>882</v>
      </c>
      <c r="P1127" s="9" t="s">
        <v>882</v>
      </c>
      <c r="Q1127" t="s">
        <v>882</v>
      </c>
      <c r="R1127" s="7" t="s">
        <v>882</v>
      </c>
      <c r="S1127" s="11" t="s">
        <v>882</v>
      </c>
    </row>
    <row r="1128" spans="1:19" hidden="1" x14ac:dyDescent="0.25">
      <c r="A1128" s="6" t="s">
        <v>882</v>
      </c>
      <c r="B1128" s="258"/>
      <c r="F1128" s="7" t="s">
        <v>882</v>
      </c>
      <c r="G1128" s="21" t="s">
        <v>882</v>
      </c>
      <c r="H1128" s="19" t="s">
        <v>882</v>
      </c>
      <c r="I1128" s="10" t="s">
        <v>882</v>
      </c>
      <c r="J1128" s="11" t="s">
        <v>882</v>
      </c>
      <c r="K1128" s="9" t="s">
        <v>882</v>
      </c>
      <c r="L1128" s="9" t="s">
        <v>882</v>
      </c>
      <c r="M1128" s="19" t="s">
        <v>882</v>
      </c>
      <c r="N1128" s="9" t="s">
        <v>882</v>
      </c>
      <c r="O1128" s="9" t="s">
        <v>882</v>
      </c>
      <c r="P1128" s="9" t="s">
        <v>882</v>
      </c>
      <c r="Q1128" t="s">
        <v>882</v>
      </c>
      <c r="R1128" s="7" t="s">
        <v>882</v>
      </c>
      <c r="S1128" s="11" t="s">
        <v>882</v>
      </c>
    </row>
    <row r="1129" spans="1:19" hidden="1" x14ac:dyDescent="0.25">
      <c r="A1129" s="6" t="s">
        <v>882</v>
      </c>
      <c r="B1129" s="258"/>
      <c r="F1129" s="7" t="s">
        <v>882</v>
      </c>
      <c r="G1129" s="21" t="s">
        <v>882</v>
      </c>
      <c r="H1129" s="19" t="s">
        <v>882</v>
      </c>
      <c r="I1129" s="10" t="s">
        <v>882</v>
      </c>
      <c r="J1129" s="11" t="s">
        <v>882</v>
      </c>
      <c r="K1129" s="9" t="s">
        <v>882</v>
      </c>
      <c r="L1129" s="9" t="s">
        <v>882</v>
      </c>
      <c r="M1129" s="19" t="s">
        <v>882</v>
      </c>
      <c r="N1129" s="9" t="s">
        <v>882</v>
      </c>
      <c r="O1129" s="9" t="s">
        <v>882</v>
      </c>
      <c r="P1129" s="9" t="s">
        <v>882</v>
      </c>
      <c r="Q1129" t="s">
        <v>882</v>
      </c>
      <c r="R1129" s="7" t="s">
        <v>882</v>
      </c>
      <c r="S1129" s="11" t="s">
        <v>882</v>
      </c>
    </row>
    <row r="1130" spans="1:19" hidden="1" x14ac:dyDescent="0.25">
      <c r="A1130" s="6" t="s">
        <v>882</v>
      </c>
      <c r="B1130" s="258"/>
      <c r="F1130" s="7" t="s">
        <v>882</v>
      </c>
      <c r="G1130" s="21" t="s">
        <v>882</v>
      </c>
      <c r="H1130" s="19" t="s">
        <v>882</v>
      </c>
      <c r="I1130" s="10" t="s">
        <v>882</v>
      </c>
      <c r="J1130" s="11" t="s">
        <v>882</v>
      </c>
      <c r="K1130" s="9" t="s">
        <v>882</v>
      </c>
      <c r="L1130" s="9" t="s">
        <v>882</v>
      </c>
      <c r="M1130" s="19" t="s">
        <v>882</v>
      </c>
      <c r="N1130" s="9" t="s">
        <v>882</v>
      </c>
      <c r="O1130" s="9" t="s">
        <v>882</v>
      </c>
      <c r="P1130" s="9" t="s">
        <v>882</v>
      </c>
      <c r="Q1130" t="s">
        <v>882</v>
      </c>
      <c r="R1130" s="7" t="s">
        <v>882</v>
      </c>
      <c r="S1130" s="11" t="s">
        <v>882</v>
      </c>
    </row>
    <row r="1131" spans="1:19" hidden="1" x14ac:dyDescent="0.25">
      <c r="A1131" s="6" t="s">
        <v>882</v>
      </c>
      <c r="B1131" s="258"/>
      <c r="F1131" s="7" t="s">
        <v>882</v>
      </c>
      <c r="G1131" s="21" t="s">
        <v>882</v>
      </c>
      <c r="H1131" s="19" t="s">
        <v>882</v>
      </c>
      <c r="I1131" s="10" t="s">
        <v>882</v>
      </c>
      <c r="J1131" s="11" t="s">
        <v>882</v>
      </c>
      <c r="K1131" s="9" t="s">
        <v>882</v>
      </c>
      <c r="L1131" s="9" t="s">
        <v>882</v>
      </c>
      <c r="M1131" s="19" t="s">
        <v>882</v>
      </c>
      <c r="N1131" s="9" t="s">
        <v>882</v>
      </c>
      <c r="O1131" s="9" t="s">
        <v>882</v>
      </c>
      <c r="P1131" s="9" t="s">
        <v>882</v>
      </c>
      <c r="Q1131" t="s">
        <v>882</v>
      </c>
      <c r="R1131" s="7" t="s">
        <v>882</v>
      </c>
      <c r="S1131" s="11" t="s">
        <v>882</v>
      </c>
    </row>
    <row r="1132" spans="1:19" hidden="1" x14ac:dyDescent="0.25">
      <c r="A1132" s="6" t="s">
        <v>882</v>
      </c>
      <c r="B1132" s="258"/>
      <c r="F1132" s="7" t="s">
        <v>882</v>
      </c>
      <c r="G1132" s="21" t="s">
        <v>882</v>
      </c>
      <c r="H1132" s="19" t="s">
        <v>882</v>
      </c>
      <c r="I1132" s="10" t="s">
        <v>882</v>
      </c>
      <c r="J1132" s="11" t="s">
        <v>882</v>
      </c>
      <c r="K1132" s="9" t="s">
        <v>882</v>
      </c>
      <c r="L1132" s="9" t="s">
        <v>882</v>
      </c>
      <c r="M1132" s="19" t="s">
        <v>882</v>
      </c>
      <c r="N1132" s="9" t="s">
        <v>882</v>
      </c>
      <c r="O1132" s="9" t="s">
        <v>882</v>
      </c>
      <c r="P1132" s="9" t="s">
        <v>882</v>
      </c>
      <c r="Q1132" t="s">
        <v>882</v>
      </c>
      <c r="R1132" s="7" t="s">
        <v>882</v>
      </c>
      <c r="S1132" s="11" t="s">
        <v>882</v>
      </c>
    </row>
    <row r="1133" spans="1:19" hidden="1" x14ac:dyDescent="0.25">
      <c r="A1133" s="6" t="s">
        <v>882</v>
      </c>
      <c r="B1133" s="258"/>
      <c r="F1133" s="7" t="s">
        <v>882</v>
      </c>
      <c r="G1133" s="21" t="s">
        <v>882</v>
      </c>
      <c r="H1133" s="19" t="s">
        <v>882</v>
      </c>
      <c r="I1133" s="10" t="s">
        <v>882</v>
      </c>
      <c r="J1133" s="11" t="s">
        <v>882</v>
      </c>
      <c r="K1133" s="9" t="s">
        <v>882</v>
      </c>
      <c r="L1133" s="9" t="s">
        <v>882</v>
      </c>
      <c r="M1133" s="19" t="s">
        <v>882</v>
      </c>
      <c r="N1133" s="9" t="s">
        <v>882</v>
      </c>
      <c r="O1133" s="9" t="s">
        <v>882</v>
      </c>
      <c r="P1133" s="9" t="s">
        <v>882</v>
      </c>
      <c r="Q1133" t="s">
        <v>882</v>
      </c>
      <c r="R1133" s="7" t="s">
        <v>882</v>
      </c>
      <c r="S1133" s="11" t="s">
        <v>882</v>
      </c>
    </row>
    <row r="1134" spans="1:19" hidden="1" x14ac:dyDescent="0.25">
      <c r="A1134" s="6" t="s">
        <v>882</v>
      </c>
      <c r="B1134" s="258"/>
      <c r="F1134" s="7" t="s">
        <v>882</v>
      </c>
      <c r="G1134" s="21" t="s">
        <v>882</v>
      </c>
      <c r="H1134" s="19" t="s">
        <v>882</v>
      </c>
      <c r="I1134" s="10" t="s">
        <v>882</v>
      </c>
      <c r="J1134" s="11" t="s">
        <v>882</v>
      </c>
      <c r="K1134" s="9" t="s">
        <v>882</v>
      </c>
      <c r="L1134" s="9" t="s">
        <v>882</v>
      </c>
      <c r="M1134" s="19" t="s">
        <v>882</v>
      </c>
      <c r="N1134" s="9" t="s">
        <v>882</v>
      </c>
      <c r="O1134" s="9" t="s">
        <v>882</v>
      </c>
      <c r="P1134" s="9" t="s">
        <v>882</v>
      </c>
      <c r="Q1134" t="s">
        <v>882</v>
      </c>
      <c r="R1134" s="7" t="s">
        <v>882</v>
      </c>
      <c r="S1134" s="11" t="s">
        <v>882</v>
      </c>
    </row>
    <row r="1135" spans="1:19" hidden="1" x14ac:dyDescent="0.25">
      <c r="A1135" s="6" t="s">
        <v>882</v>
      </c>
      <c r="B1135" s="258"/>
      <c r="F1135" s="7" t="s">
        <v>882</v>
      </c>
      <c r="G1135" s="21" t="s">
        <v>882</v>
      </c>
      <c r="H1135" s="19" t="s">
        <v>882</v>
      </c>
      <c r="I1135" s="10" t="s">
        <v>882</v>
      </c>
      <c r="J1135" s="11" t="s">
        <v>882</v>
      </c>
      <c r="K1135" s="9" t="s">
        <v>882</v>
      </c>
      <c r="L1135" s="9" t="s">
        <v>882</v>
      </c>
      <c r="M1135" s="19" t="s">
        <v>882</v>
      </c>
      <c r="N1135" s="9" t="s">
        <v>882</v>
      </c>
      <c r="O1135" s="9" t="s">
        <v>882</v>
      </c>
      <c r="P1135" s="9" t="s">
        <v>882</v>
      </c>
      <c r="Q1135" t="s">
        <v>882</v>
      </c>
      <c r="R1135" s="7" t="s">
        <v>882</v>
      </c>
      <c r="S1135" s="11" t="s">
        <v>882</v>
      </c>
    </row>
    <row r="1136" spans="1:19" hidden="1" x14ac:dyDescent="0.25">
      <c r="A1136" s="6" t="s">
        <v>882</v>
      </c>
      <c r="B1136" s="258"/>
      <c r="F1136" s="7" t="s">
        <v>882</v>
      </c>
      <c r="G1136" s="21" t="s">
        <v>882</v>
      </c>
      <c r="H1136" s="19" t="s">
        <v>882</v>
      </c>
      <c r="I1136" s="10" t="s">
        <v>882</v>
      </c>
      <c r="J1136" s="11" t="s">
        <v>882</v>
      </c>
      <c r="K1136" s="9" t="s">
        <v>882</v>
      </c>
      <c r="L1136" s="9" t="s">
        <v>882</v>
      </c>
      <c r="M1136" s="19" t="s">
        <v>882</v>
      </c>
      <c r="N1136" s="9" t="s">
        <v>882</v>
      </c>
      <c r="O1136" s="9" t="s">
        <v>882</v>
      </c>
      <c r="P1136" s="9" t="s">
        <v>882</v>
      </c>
      <c r="Q1136" t="s">
        <v>882</v>
      </c>
      <c r="R1136" s="7" t="s">
        <v>882</v>
      </c>
      <c r="S1136" s="11" t="s">
        <v>882</v>
      </c>
    </row>
    <row r="1137" spans="1:19" hidden="1" x14ac:dyDescent="0.25">
      <c r="A1137" s="6" t="s">
        <v>882</v>
      </c>
      <c r="B1137" s="258"/>
      <c r="F1137" s="7" t="s">
        <v>882</v>
      </c>
      <c r="G1137" s="21" t="s">
        <v>882</v>
      </c>
      <c r="H1137" s="19" t="s">
        <v>882</v>
      </c>
      <c r="I1137" s="10" t="s">
        <v>882</v>
      </c>
      <c r="J1137" s="11" t="s">
        <v>882</v>
      </c>
      <c r="K1137" s="9" t="s">
        <v>882</v>
      </c>
      <c r="L1137" s="9" t="s">
        <v>882</v>
      </c>
      <c r="M1137" s="19" t="s">
        <v>882</v>
      </c>
      <c r="N1137" s="9" t="s">
        <v>882</v>
      </c>
      <c r="O1137" s="9" t="s">
        <v>882</v>
      </c>
      <c r="P1137" s="9" t="s">
        <v>882</v>
      </c>
      <c r="Q1137" t="s">
        <v>882</v>
      </c>
      <c r="R1137" s="7" t="s">
        <v>882</v>
      </c>
      <c r="S1137" s="11" t="s">
        <v>882</v>
      </c>
    </row>
    <row r="1138" spans="1:19" hidden="1" x14ac:dyDescent="0.25">
      <c r="A1138" s="6" t="s">
        <v>882</v>
      </c>
      <c r="B1138" s="258"/>
      <c r="F1138" s="7" t="s">
        <v>882</v>
      </c>
      <c r="G1138" s="21" t="s">
        <v>882</v>
      </c>
      <c r="H1138" s="19" t="s">
        <v>882</v>
      </c>
      <c r="I1138" s="10" t="s">
        <v>882</v>
      </c>
      <c r="J1138" s="11" t="s">
        <v>882</v>
      </c>
      <c r="K1138" s="9" t="s">
        <v>882</v>
      </c>
      <c r="L1138" s="9" t="s">
        <v>882</v>
      </c>
      <c r="M1138" s="19" t="s">
        <v>882</v>
      </c>
      <c r="N1138" s="9" t="s">
        <v>882</v>
      </c>
      <c r="O1138" s="9" t="s">
        <v>882</v>
      </c>
      <c r="P1138" s="9" t="s">
        <v>882</v>
      </c>
      <c r="Q1138" t="s">
        <v>882</v>
      </c>
      <c r="R1138" s="7" t="s">
        <v>882</v>
      </c>
      <c r="S1138" s="11" t="s">
        <v>882</v>
      </c>
    </row>
    <row r="1139" spans="1:19" hidden="1" x14ac:dyDescent="0.25">
      <c r="A1139" s="6" t="s">
        <v>882</v>
      </c>
      <c r="B1139" s="258"/>
      <c r="F1139" s="7" t="s">
        <v>882</v>
      </c>
      <c r="G1139" s="21" t="s">
        <v>882</v>
      </c>
      <c r="H1139" s="19" t="s">
        <v>882</v>
      </c>
      <c r="I1139" s="10" t="s">
        <v>882</v>
      </c>
      <c r="J1139" s="11" t="s">
        <v>882</v>
      </c>
      <c r="K1139" s="9" t="s">
        <v>882</v>
      </c>
      <c r="L1139" s="9" t="s">
        <v>882</v>
      </c>
      <c r="M1139" s="19" t="s">
        <v>882</v>
      </c>
      <c r="N1139" s="9" t="s">
        <v>882</v>
      </c>
      <c r="O1139" s="9" t="s">
        <v>882</v>
      </c>
      <c r="P1139" s="9" t="s">
        <v>882</v>
      </c>
      <c r="Q1139" t="s">
        <v>882</v>
      </c>
      <c r="R1139" s="7" t="s">
        <v>882</v>
      </c>
      <c r="S1139" s="11" t="s">
        <v>882</v>
      </c>
    </row>
    <row r="1140" spans="1:19" hidden="1" x14ac:dyDescent="0.25">
      <c r="A1140" s="6" t="s">
        <v>882</v>
      </c>
      <c r="B1140" s="258"/>
      <c r="F1140" s="7" t="s">
        <v>882</v>
      </c>
      <c r="G1140" s="21" t="s">
        <v>882</v>
      </c>
      <c r="H1140" s="19" t="s">
        <v>882</v>
      </c>
      <c r="I1140" s="10" t="s">
        <v>882</v>
      </c>
      <c r="J1140" s="11" t="s">
        <v>882</v>
      </c>
      <c r="K1140" s="9" t="s">
        <v>882</v>
      </c>
      <c r="L1140" s="9" t="s">
        <v>882</v>
      </c>
      <c r="M1140" s="19" t="s">
        <v>882</v>
      </c>
      <c r="N1140" s="9" t="s">
        <v>882</v>
      </c>
      <c r="O1140" s="9" t="s">
        <v>882</v>
      </c>
      <c r="P1140" s="9" t="s">
        <v>882</v>
      </c>
      <c r="Q1140" t="s">
        <v>882</v>
      </c>
      <c r="R1140" s="7" t="s">
        <v>882</v>
      </c>
      <c r="S1140" s="11" t="s">
        <v>882</v>
      </c>
    </row>
    <row r="1141" spans="1:19" hidden="1" x14ac:dyDescent="0.25">
      <c r="A1141" s="6" t="s">
        <v>882</v>
      </c>
      <c r="B1141" s="258"/>
      <c r="F1141" s="7" t="s">
        <v>882</v>
      </c>
      <c r="G1141" s="21" t="s">
        <v>882</v>
      </c>
      <c r="H1141" s="19" t="s">
        <v>882</v>
      </c>
      <c r="I1141" s="10" t="s">
        <v>882</v>
      </c>
      <c r="J1141" s="11" t="s">
        <v>882</v>
      </c>
      <c r="K1141" s="9" t="s">
        <v>882</v>
      </c>
      <c r="L1141" s="9" t="s">
        <v>882</v>
      </c>
      <c r="M1141" s="19" t="s">
        <v>882</v>
      </c>
      <c r="N1141" s="9" t="s">
        <v>882</v>
      </c>
      <c r="O1141" s="9" t="s">
        <v>882</v>
      </c>
      <c r="P1141" s="9" t="s">
        <v>882</v>
      </c>
      <c r="Q1141" t="s">
        <v>882</v>
      </c>
      <c r="R1141" s="7" t="s">
        <v>882</v>
      </c>
      <c r="S1141" s="11" t="s">
        <v>882</v>
      </c>
    </row>
    <row r="1142" spans="1:19" hidden="1" x14ac:dyDescent="0.25">
      <c r="A1142" s="6" t="s">
        <v>882</v>
      </c>
      <c r="B1142" s="258"/>
      <c r="F1142" s="7" t="s">
        <v>882</v>
      </c>
      <c r="G1142" s="21" t="s">
        <v>882</v>
      </c>
      <c r="H1142" s="19" t="s">
        <v>882</v>
      </c>
      <c r="I1142" s="10" t="s">
        <v>882</v>
      </c>
      <c r="J1142" s="11" t="s">
        <v>882</v>
      </c>
      <c r="K1142" s="9" t="s">
        <v>882</v>
      </c>
      <c r="L1142" s="9" t="s">
        <v>882</v>
      </c>
      <c r="M1142" s="19" t="s">
        <v>882</v>
      </c>
      <c r="N1142" s="9" t="s">
        <v>882</v>
      </c>
      <c r="O1142" s="9" t="s">
        <v>882</v>
      </c>
      <c r="P1142" s="9" t="s">
        <v>882</v>
      </c>
      <c r="Q1142" t="s">
        <v>882</v>
      </c>
      <c r="R1142" s="7" t="s">
        <v>882</v>
      </c>
      <c r="S1142" s="11" t="s">
        <v>882</v>
      </c>
    </row>
    <row r="1143" spans="1:19" hidden="1" x14ac:dyDescent="0.25">
      <c r="A1143" s="6" t="s">
        <v>882</v>
      </c>
      <c r="B1143" s="258"/>
      <c r="F1143" s="7" t="s">
        <v>882</v>
      </c>
      <c r="G1143" s="21" t="s">
        <v>882</v>
      </c>
      <c r="H1143" s="19" t="s">
        <v>882</v>
      </c>
      <c r="I1143" s="10" t="s">
        <v>882</v>
      </c>
      <c r="J1143" s="11" t="s">
        <v>882</v>
      </c>
      <c r="K1143" s="9" t="s">
        <v>882</v>
      </c>
      <c r="L1143" s="9" t="s">
        <v>882</v>
      </c>
      <c r="M1143" s="19" t="s">
        <v>882</v>
      </c>
      <c r="N1143" s="9" t="s">
        <v>882</v>
      </c>
      <c r="O1143" s="9" t="s">
        <v>882</v>
      </c>
      <c r="P1143" s="9" t="s">
        <v>882</v>
      </c>
      <c r="Q1143" t="s">
        <v>882</v>
      </c>
      <c r="R1143" s="7" t="s">
        <v>882</v>
      </c>
      <c r="S1143" s="11" t="s">
        <v>882</v>
      </c>
    </row>
    <row r="1144" spans="1:19" hidden="1" x14ac:dyDescent="0.25">
      <c r="A1144" s="6" t="s">
        <v>882</v>
      </c>
      <c r="B1144" s="258"/>
      <c r="F1144" s="7" t="s">
        <v>882</v>
      </c>
      <c r="G1144" s="21" t="s">
        <v>882</v>
      </c>
      <c r="H1144" s="19" t="s">
        <v>882</v>
      </c>
      <c r="I1144" s="10" t="s">
        <v>882</v>
      </c>
      <c r="J1144" s="11" t="s">
        <v>882</v>
      </c>
      <c r="K1144" s="9" t="s">
        <v>882</v>
      </c>
      <c r="L1144" s="9" t="s">
        <v>882</v>
      </c>
      <c r="M1144" s="19" t="s">
        <v>882</v>
      </c>
      <c r="N1144" s="9" t="s">
        <v>882</v>
      </c>
      <c r="O1144" s="9" t="s">
        <v>882</v>
      </c>
      <c r="P1144" s="9" t="s">
        <v>882</v>
      </c>
      <c r="Q1144" t="s">
        <v>882</v>
      </c>
      <c r="R1144" s="7" t="s">
        <v>882</v>
      </c>
      <c r="S1144" s="11" t="s">
        <v>882</v>
      </c>
    </row>
    <row r="1145" spans="1:19" hidden="1" x14ac:dyDescent="0.25">
      <c r="A1145" s="6" t="s">
        <v>882</v>
      </c>
      <c r="B1145" s="258"/>
      <c r="F1145" s="7" t="s">
        <v>882</v>
      </c>
      <c r="G1145" s="21" t="s">
        <v>882</v>
      </c>
      <c r="H1145" s="19" t="s">
        <v>882</v>
      </c>
      <c r="I1145" s="10" t="s">
        <v>882</v>
      </c>
      <c r="J1145" s="11" t="s">
        <v>882</v>
      </c>
      <c r="K1145" s="9" t="s">
        <v>882</v>
      </c>
      <c r="L1145" s="9" t="s">
        <v>882</v>
      </c>
      <c r="M1145" s="19" t="s">
        <v>882</v>
      </c>
      <c r="N1145" s="9" t="s">
        <v>882</v>
      </c>
      <c r="O1145" s="9" t="s">
        <v>882</v>
      </c>
      <c r="P1145" s="9" t="s">
        <v>882</v>
      </c>
      <c r="Q1145" t="s">
        <v>882</v>
      </c>
      <c r="R1145" s="7" t="s">
        <v>882</v>
      </c>
      <c r="S1145" s="11" t="s">
        <v>882</v>
      </c>
    </row>
    <row r="1146" spans="1:19" hidden="1" x14ac:dyDescent="0.25">
      <c r="A1146" s="6" t="s">
        <v>882</v>
      </c>
      <c r="B1146" s="258"/>
      <c r="F1146" s="7" t="s">
        <v>882</v>
      </c>
      <c r="G1146" s="21" t="s">
        <v>882</v>
      </c>
      <c r="H1146" s="19" t="s">
        <v>882</v>
      </c>
      <c r="I1146" s="10" t="s">
        <v>882</v>
      </c>
      <c r="J1146" s="11" t="s">
        <v>882</v>
      </c>
      <c r="K1146" s="9" t="s">
        <v>882</v>
      </c>
      <c r="L1146" s="9" t="s">
        <v>882</v>
      </c>
      <c r="M1146" s="19" t="s">
        <v>882</v>
      </c>
      <c r="N1146" s="9" t="s">
        <v>882</v>
      </c>
      <c r="O1146" s="9" t="s">
        <v>882</v>
      </c>
      <c r="P1146" s="9" t="s">
        <v>882</v>
      </c>
      <c r="Q1146" t="s">
        <v>882</v>
      </c>
      <c r="R1146" s="7" t="s">
        <v>882</v>
      </c>
      <c r="S1146" s="11" t="s">
        <v>882</v>
      </c>
    </row>
    <row r="1147" spans="1:19" hidden="1" x14ac:dyDescent="0.25">
      <c r="A1147" s="6" t="s">
        <v>882</v>
      </c>
      <c r="B1147" s="258"/>
      <c r="F1147" s="7" t="s">
        <v>882</v>
      </c>
      <c r="G1147" s="21" t="s">
        <v>882</v>
      </c>
      <c r="H1147" s="19" t="s">
        <v>882</v>
      </c>
      <c r="I1147" s="10" t="s">
        <v>882</v>
      </c>
      <c r="J1147" s="11" t="s">
        <v>882</v>
      </c>
      <c r="K1147" s="9" t="s">
        <v>882</v>
      </c>
      <c r="L1147" s="9" t="s">
        <v>882</v>
      </c>
      <c r="M1147" s="19" t="s">
        <v>882</v>
      </c>
      <c r="N1147" s="9" t="s">
        <v>882</v>
      </c>
      <c r="O1147" s="9" t="s">
        <v>882</v>
      </c>
      <c r="P1147" s="9" t="s">
        <v>882</v>
      </c>
      <c r="Q1147" t="s">
        <v>882</v>
      </c>
      <c r="R1147" s="7" t="s">
        <v>882</v>
      </c>
      <c r="S1147" s="11" t="s">
        <v>882</v>
      </c>
    </row>
    <row r="1148" spans="1:19" hidden="1" x14ac:dyDescent="0.25">
      <c r="A1148" s="6" t="s">
        <v>882</v>
      </c>
      <c r="B1148" s="258"/>
      <c r="F1148" s="7" t="s">
        <v>882</v>
      </c>
      <c r="G1148" s="21" t="s">
        <v>882</v>
      </c>
      <c r="H1148" s="19" t="s">
        <v>882</v>
      </c>
      <c r="I1148" s="10" t="s">
        <v>882</v>
      </c>
      <c r="J1148" s="11" t="s">
        <v>882</v>
      </c>
      <c r="K1148" s="9" t="s">
        <v>882</v>
      </c>
      <c r="L1148" s="9" t="s">
        <v>882</v>
      </c>
      <c r="M1148" s="19" t="s">
        <v>882</v>
      </c>
      <c r="N1148" s="9" t="s">
        <v>882</v>
      </c>
      <c r="O1148" s="9" t="s">
        <v>882</v>
      </c>
      <c r="P1148" s="9" t="s">
        <v>882</v>
      </c>
      <c r="Q1148" t="s">
        <v>882</v>
      </c>
      <c r="R1148" s="7" t="s">
        <v>882</v>
      </c>
      <c r="S1148" s="11" t="s">
        <v>882</v>
      </c>
    </row>
    <row r="1149" spans="1:19" hidden="1" x14ac:dyDescent="0.25">
      <c r="A1149" s="6" t="s">
        <v>882</v>
      </c>
      <c r="B1149" s="258"/>
      <c r="F1149" s="7" t="s">
        <v>882</v>
      </c>
      <c r="G1149" s="21" t="s">
        <v>882</v>
      </c>
      <c r="H1149" s="19" t="s">
        <v>882</v>
      </c>
      <c r="I1149" s="10" t="s">
        <v>882</v>
      </c>
      <c r="J1149" s="11" t="s">
        <v>882</v>
      </c>
      <c r="K1149" s="9" t="s">
        <v>882</v>
      </c>
      <c r="L1149" s="9" t="s">
        <v>882</v>
      </c>
      <c r="M1149" s="19" t="s">
        <v>882</v>
      </c>
      <c r="N1149" s="9" t="s">
        <v>882</v>
      </c>
      <c r="O1149" s="9" t="s">
        <v>882</v>
      </c>
      <c r="P1149" s="9" t="s">
        <v>882</v>
      </c>
      <c r="Q1149" t="s">
        <v>882</v>
      </c>
      <c r="R1149" s="7" t="s">
        <v>882</v>
      </c>
      <c r="S1149" s="11" t="s">
        <v>882</v>
      </c>
    </row>
    <row r="1150" spans="1:19" hidden="1" x14ac:dyDescent="0.25">
      <c r="A1150" s="6" t="s">
        <v>882</v>
      </c>
      <c r="B1150" s="258"/>
      <c r="F1150" s="7" t="s">
        <v>882</v>
      </c>
      <c r="G1150" s="21" t="s">
        <v>882</v>
      </c>
      <c r="H1150" s="19" t="s">
        <v>882</v>
      </c>
      <c r="I1150" s="10" t="s">
        <v>882</v>
      </c>
      <c r="J1150" s="11" t="s">
        <v>882</v>
      </c>
      <c r="K1150" s="9" t="s">
        <v>882</v>
      </c>
      <c r="L1150" s="9" t="s">
        <v>882</v>
      </c>
      <c r="M1150" s="19" t="s">
        <v>882</v>
      </c>
      <c r="N1150" s="9" t="s">
        <v>882</v>
      </c>
      <c r="O1150" s="9" t="s">
        <v>882</v>
      </c>
      <c r="P1150" s="9" t="s">
        <v>882</v>
      </c>
      <c r="Q1150" t="s">
        <v>882</v>
      </c>
      <c r="R1150" s="7" t="s">
        <v>882</v>
      </c>
      <c r="S1150" s="11" t="s">
        <v>882</v>
      </c>
    </row>
    <row r="1151" spans="1:19" hidden="1" x14ac:dyDescent="0.25">
      <c r="A1151" s="6" t="s">
        <v>882</v>
      </c>
      <c r="B1151" s="258"/>
      <c r="F1151" s="7" t="s">
        <v>882</v>
      </c>
      <c r="G1151" s="21" t="s">
        <v>882</v>
      </c>
      <c r="H1151" s="19" t="s">
        <v>882</v>
      </c>
      <c r="I1151" s="10" t="s">
        <v>882</v>
      </c>
      <c r="J1151" s="11" t="s">
        <v>882</v>
      </c>
      <c r="K1151" s="9" t="s">
        <v>882</v>
      </c>
      <c r="L1151" s="9" t="s">
        <v>882</v>
      </c>
      <c r="M1151" s="19" t="s">
        <v>882</v>
      </c>
      <c r="N1151" s="9" t="s">
        <v>882</v>
      </c>
      <c r="O1151" s="9" t="s">
        <v>882</v>
      </c>
      <c r="P1151" s="9" t="s">
        <v>882</v>
      </c>
      <c r="Q1151" t="s">
        <v>882</v>
      </c>
      <c r="R1151" s="7" t="s">
        <v>882</v>
      </c>
      <c r="S1151" s="11" t="s">
        <v>882</v>
      </c>
    </row>
    <row r="1152" spans="1:19" hidden="1" x14ac:dyDescent="0.25">
      <c r="A1152" s="6" t="s">
        <v>882</v>
      </c>
      <c r="B1152" s="258"/>
      <c r="F1152" s="7" t="s">
        <v>882</v>
      </c>
      <c r="G1152" s="21" t="s">
        <v>882</v>
      </c>
      <c r="H1152" s="19" t="s">
        <v>882</v>
      </c>
      <c r="I1152" s="10" t="s">
        <v>882</v>
      </c>
      <c r="J1152" s="11" t="s">
        <v>882</v>
      </c>
      <c r="K1152" s="9" t="s">
        <v>882</v>
      </c>
      <c r="L1152" s="9" t="s">
        <v>882</v>
      </c>
      <c r="M1152" s="19" t="s">
        <v>882</v>
      </c>
      <c r="N1152" s="9" t="s">
        <v>882</v>
      </c>
      <c r="O1152" s="9" t="s">
        <v>882</v>
      </c>
      <c r="P1152" s="9" t="s">
        <v>882</v>
      </c>
      <c r="Q1152" t="s">
        <v>882</v>
      </c>
      <c r="R1152" s="7" t="s">
        <v>882</v>
      </c>
      <c r="S1152" s="11" t="s">
        <v>882</v>
      </c>
    </row>
    <row r="1153" spans="1:19" hidden="1" x14ac:dyDescent="0.25">
      <c r="A1153" s="6" t="s">
        <v>882</v>
      </c>
      <c r="B1153" s="258"/>
      <c r="F1153" s="7" t="s">
        <v>882</v>
      </c>
      <c r="G1153" s="21" t="s">
        <v>882</v>
      </c>
      <c r="H1153" s="19" t="s">
        <v>882</v>
      </c>
      <c r="I1153" s="10" t="s">
        <v>882</v>
      </c>
      <c r="J1153" s="11" t="s">
        <v>882</v>
      </c>
      <c r="K1153" s="9" t="s">
        <v>882</v>
      </c>
      <c r="L1153" s="9" t="s">
        <v>882</v>
      </c>
      <c r="M1153" s="19" t="s">
        <v>882</v>
      </c>
      <c r="N1153" s="9" t="s">
        <v>882</v>
      </c>
      <c r="O1153" s="9" t="s">
        <v>882</v>
      </c>
      <c r="P1153" s="9" t="s">
        <v>882</v>
      </c>
      <c r="Q1153" t="s">
        <v>882</v>
      </c>
      <c r="R1153" s="7" t="s">
        <v>882</v>
      </c>
      <c r="S1153" s="11" t="s">
        <v>882</v>
      </c>
    </row>
    <row r="1154" spans="1:19" hidden="1" x14ac:dyDescent="0.25">
      <c r="A1154" s="6" t="s">
        <v>882</v>
      </c>
      <c r="B1154" s="258"/>
      <c r="F1154" s="7" t="s">
        <v>882</v>
      </c>
      <c r="G1154" s="21" t="s">
        <v>882</v>
      </c>
      <c r="H1154" s="19" t="s">
        <v>882</v>
      </c>
      <c r="I1154" s="10" t="s">
        <v>882</v>
      </c>
      <c r="J1154" s="11" t="s">
        <v>882</v>
      </c>
      <c r="K1154" s="9" t="s">
        <v>882</v>
      </c>
      <c r="L1154" s="9" t="s">
        <v>882</v>
      </c>
      <c r="M1154" s="19" t="s">
        <v>882</v>
      </c>
      <c r="N1154" s="9" t="s">
        <v>882</v>
      </c>
      <c r="O1154" s="9" t="s">
        <v>882</v>
      </c>
      <c r="P1154" s="9" t="s">
        <v>882</v>
      </c>
      <c r="Q1154" t="s">
        <v>882</v>
      </c>
      <c r="R1154" s="7" t="s">
        <v>882</v>
      </c>
      <c r="S1154" s="11" t="s">
        <v>882</v>
      </c>
    </row>
    <row r="1155" spans="1:19" hidden="1" x14ac:dyDescent="0.25">
      <c r="A1155" s="6" t="s">
        <v>882</v>
      </c>
      <c r="B1155" s="258"/>
      <c r="F1155" s="7" t="s">
        <v>882</v>
      </c>
      <c r="G1155" s="21" t="s">
        <v>882</v>
      </c>
      <c r="H1155" s="19" t="s">
        <v>882</v>
      </c>
      <c r="I1155" s="10" t="s">
        <v>882</v>
      </c>
      <c r="J1155" s="11" t="s">
        <v>882</v>
      </c>
      <c r="K1155" s="9" t="s">
        <v>882</v>
      </c>
      <c r="L1155" s="9" t="s">
        <v>882</v>
      </c>
      <c r="M1155" s="19" t="s">
        <v>882</v>
      </c>
      <c r="N1155" s="9" t="s">
        <v>882</v>
      </c>
      <c r="O1155" s="9" t="s">
        <v>882</v>
      </c>
      <c r="P1155" s="9" t="s">
        <v>882</v>
      </c>
      <c r="Q1155" t="s">
        <v>882</v>
      </c>
      <c r="R1155" s="7" t="s">
        <v>882</v>
      </c>
      <c r="S1155" s="11" t="s">
        <v>882</v>
      </c>
    </row>
    <row r="1156" spans="1:19" hidden="1" x14ac:dyDescent="0.25">
      <c r="A1156" s="6" t="s">
        <v>882</v>
      </c>
      <c r="B1156" s="258"/>
      <c r="F1156" s="7" t="s">
        <v>882</v>
      </c>
      <c r="G1156" s="21" t="s">
        <v>882</v>
      </c>
      <c r="H1156" s="19" t="s">
        <v>882</v>
      </c>
      <c r="I1156" s="10" t="s">
        <v>882</v>
      </c>
      <c r="J1156" s="11" t="s">
        <v>882</v>
      </c>
      <c r="K1156" s="9" t="s">
        <v>882</v>
      </c>
      <c r="L1156" s="9" t="s">
        <v>882</v>
      </c>
      <c r="M1156" s="19" t="s">
        <v>882</v>
      </c>
      <c r="N1156" s="9" t="s">
        <v>882</v>
      </c>
      <c r="O1156" s="9" t="s">
        <v>882</v>
      </c>
      <c r="P1156" s="9" t="s">
        <v>882</v>
      </c>
      <c r="Q1156" t="s">
        <v>882</v>
      </c>
      <c r="R1156" s="7" t="s">
        <v>882</v>
      </c>
      <c r="S1156" s="11" t="s">
        <v>882</v>
      </c>
    </row>
    <row r="1157" spans="1:19" hidden="1" x14ac:dyDescent="0.25">
      <c r="A1157" s="6" t="s">
        <v>882</v>
      </c>
      <c r="B1157" s="258"/>
      <c r="F1157" s="7" t="s">
        <v>882</v>
      </c>
      <c r="G1157" s="21" t="s">
        <v>882</v>
      </c>
      <c r="H1157" s="19" t="s">
        <v>882</v>
      </c>
      <c r="I1157" s="10" t="s">
        <v>882</v>
      </c>
      <c r="J1157" s="11" t="s">
        <v>882</v>
      </c>
      <c r="K1157" s="9" t="s">
        <v>882</v>
      </c>
      <c r="L1157" s="9" t="s">
        <v>882</v>
      </c>
      <c r="M1157" s="19" t="s">
        <v>882</v>
      </c>
      <c r="N1157" s="9" t="s">
        <v>882</v>
      </c>
      <c r="O1157" s="9" t="s">
        <v>882</v>
      </c>
      <c r="P1157" s="9" t="s">
        <v>882</v>
      </c>
      <c r="Q1157" t="s">
        <v>882</v>
      </c>
      <c r="R1157" s="7" t="s">
        <v>882</v>
      </c>
      <c r="S1157" s="11" t="s">
        <v>882</v>
      </c>
    </row>
    <row r="1158" spans="1:19" hidden="1" x14ac:dyDescent="0.25">
      <c r="A1158" s="6" t="s">
        <v>882</v>
      </c>
      <c r="B1158" s="258"/>
      <c r="F1158" s="7" t="s">
        <v>882</v>
      </c>
      <c r="G1158" s="21" t="s">
        <v>882</v>
      </c>
      <c r="H1158" s="19" t="s">
        <v>882</v>
      </c>
      <c r="I1158" s="10" t="s">
        <v>882</v>
      </c>
      <c r="J1158" s="11" t="s">
        <v>882</v>
      </c>
      <c r="K1158" s="9" t="s">
        <v>882</v>
      </c>
      <c r="L1158" s="9" t="s">
        <v>882</v>
      </c>
      <c r="M1158" s="19" t="s">
        <v>882</v>
      </c>
      <c r="N1158" s="9" t="s">
        <v>882</v>
      </c>
      <c r="O1158" s="9" t="s">
        <v>882</v>
      </c>
      <c r="P1158" s="9" t="s">
        <v>882</v>
      </c>
      <c r="Q1158" t="s">
        <v>882</v>
      </c>
      <c r="R1158" s="7" t="s">
        <v>882</v>
      </c>
      <c r="S1158" s="11" t="s">
        <v>882</v>
      </c>
    </row>
    <row r="1159" spans="1:19" hidden="1" x14ac:dyDescent="0.25">
      <c r="A1159" s="6" t="s">
        <v>882</v>
      </c>
      <c r="B1159" s="258"/>
      <c r="F1159" s="7" t="s">
        <v>882</v>
      </c>
      <c r="G1159" s="21" t="s">
        <v>882</v>
      </c>
      <c r="H1159" s="19" t="s">
        <v>882</v>
      </c>
      <c r="I1159" s="10" t="s">
        <v>882</v>
      </c>
      <c r="J1159" s="11" t="s">
        <v>882</v>
      </c>
      <c r="K1159" s="9" t="s">
        <v>882</v>
      </c>
      <c r="L1159" s="9" t="s">
        <v>882</v>
      </c>
      <c r="M1159" s="19" t="s">
        <v>882</v>
      </c>
      <c r="N1159" s="9" t="s">
        <v>882</v>
      </c>
      <c r="O1159" s="9" t="s">
        <v>882</v>
      </c>
      <c r="P1159" s="9" t="s">
        <v>882</v>
      </c>
      <c r="Q1159" t="s">
        <v>882</v>
      </c>
      <c r="R1159" s="7" t="s">
        <v>882</v>
      </c>
      <c r="S1159" s="11" t="s">
        <v>882</v>
      </c>
    </row>
    <row r="1160" spans="1:19" hidden="1" x14ac:dyDescent="0.25">
      <c r="A1160" s="6" t="s">
        <v>882</v>
      </c>
      <c r="B1160" s="258"/>
      <c r="F1160" s="7" t="s">
        <v>882</v>
      </c>
      <c r="G1160" s="21" t="s">
        <v>882</v>
      </c>
      <c r="H1160" s="19" t="s">
        <v>882</v>
      </c>
      <c r="I1160" s="10" t="s">
        <v>882</v>
      </c>
      <c r="J1160" s="11" t="s">
        <v>882</v>
      </c>
      <c r="K1160" s="9" t="s">
        <v>882</v>
      </c>
      <c r="L1160" s="9" t="s">
        <v>882</v>
      </c>
      <c r="M1160" s="19" t="s">
        <v>882</v>
      </c>
      <c r="N1160" s="9" t="s">
        <v>882</v>
      </c>
      <c r="O1160" s="9" t="s">
        <v>882</v>
      </c>
      <c r="P1160" s="9" t="s">
        <v>882</v>
      </c>
      <c r="Q1160" t="s">
        <v>882</v>
      </c>
      <c r="R1160" s="7" t="s">
        <v>882</v>
      </c>
      <c r="S1160" s="11" t="s">
        <v>882</v>
      </c>
    </row>
    <row r="1161" spans="1:19" hidden="1" x14ac:dyDescent="0.25">
      <c r="A1161" s="6" t="s">
        <v>882</v>
      </c>
      <c r="B1161" s="258"/>
      <c r="F1161" s="7" t="s">
        <v>882</v>
      </c>
      <c r="G1161" s="21" t="s">
        <v>882</v>
      </c>
      <c r="H1161" s="19" t="s">
        <v>882</v>
      </c>
      <c r="I1161" s="10" t="s">
        <v>882</v>
      </c>
      <c r="J1161" s="11" t="s">
        <v>882</v>
      </c>
      <c r="K1161" s="9" t="s">
        <v>882</v>
      </c>
      <c r="L1161" s="9" t="s">
        <v>882</v>
      </c>
      <c r="M1161" s="19" t="s">
        <v>882</v>
      </c>
      <c r="N1161" s="9" t="s">
        <v>882</v>
      </c>
      <c r="O1161" s="9" t="s">
        <v>882</v>
      </c>
      <c r="P1161" s="9" t="s">
        <v>882</v>
      </c>
      <c r="Q1161" t="s">
        <v>882</v>
      </c>
      <c r="R1161" s="7" t="s">
        <v>882</v>
      </c>
      <c r="S1161" s="11" t="s">
        <v>882</v>
      </c>
    </row>
    <row r="1162" spans="1:19" hidden="1" x14ac:dyDescent="0.25">
      <c r="A1162" s="6" t="s">
        <v>882</v>
      </c>
      <c r="B1162" s="258"/>
      <c r="F1162" s="7" t="s">
        <v>882</v>
      </c>
      <c r="G1162" s="21" t="s">
        <v>882</v>
      </c>
      <c r="H1162" s="19" t="s">
        <v>882</v>
      </c>
      <c r="I1162" s="10" t="s">
        <v>882</v>
      </c>
      <c r="J1162" s="11" t="s">
        <v>882</v>
      </c>
      <c r="K1162" s="9" t="s">
        <v>882</v>
      </c>
      <c r="L1162" s="9" t="s">
        <v>882</v>
      </c>
      <c r="M1162" s="19" t="s">
        <v>882</v>
      </c>
      <c r="N1162" s="9" t="s">
        <v>882</v>
      </c>
      <c r="O1162" s="9" t="s">
        <v>882</v>
      </c>
      <c r="P1162" s="9" t="s">
        <v>882</v>
      </c>
      <c r="Q1162" t="s">
        <v>882</v>
      </c>
      <c r="R1162" s="7" t="s">
        <v>882</v>
      </c>
      <c r="S1162" s="11" t="s">
        <v>882</v>
      </c>
    </row>
    <row r="1163" spans="1:19" hidden="1" x14ac:dyDescent="0.25">
      <c r="A1163" s="6" t="s">
        <v>882</v>
      </c>
      <c r="B1163" s="258"/>
      <c r="F1163" s="7" t="s">
        <v>882</v>
      </c>
      <c r="G1163" s="21" t="s">
        <v>882</v>
      </c>
      <c r="H1163" s="19" t="s">
        <v>882</v>
      </c>
      <c r="I1163" s="10" t="s">
        <v>882</v>
      </c>
      <c r="J1163" s="11" t="s">
        <v>882</v>
      </c>
      <c r="K1163" s="9" t="s">
        <v>882</v>
      </c>
      <c r="L1163" s="9" t="s">
        <v>882</v>
      </c>
      <c r="M1163" s="19" t="s">
        <v>882</v>
      </c>
      <c r="N1163" s="9" t="s">
        <v>882</v>
      </c>
      <c r="O1163" s="9" t="s">
        <v>882</v>
      </c>
      <c r="P1163" s="9" t="s">
        <v>882</v>
      </c>
      <c r="Q1163" t="s">
        <v>882</v>
      </c>
      <c r="R1163" s="7" t="s">
        <v>882</v>
      </c>
      <c r="S1163" s="11" t="s">
        <v>882</v>
      </c>
    </row>
    <row r="1164" spans="1:19" hidden="1" x14ac:dyDescent="0.25">
      <c r="A1164" s="6" t="s">
        <v>882</v>
      </c>
      <c r="B1164" s="258"/>
      <c r="F1164" s="7" t="s">
        <v>882</v>
      </c>
      <c r="G1164" s="21" t="s">
        <v>882</v>
      </c>
      <c r="H1164" s="19" t="s">
        <v>882</v>
      </c>
      <c r="I1164" s="10" t="s">
        <v>882</v>
      </c>
      <c r="J1164" s="11" t="s">
        <v>882</v>
      </c>
      <c r="K1164" s="9" t="s">
        <v>882</v>
      </c>
      <c r="L1164" s="9" t="s">
        <v>882</v>
      </c>
      <c r="M1164" s="19" t="s">
        <v>882</v>
      </c>
      <c r="N1164" s="9" t="s">
        <v>882</v>
      </c>
      <c r="O1164" s="9" t="s">
        <v>882</v>
      </c>
      <c r="P1164" s="9" t="s">
        <v>882</v>
      </c>
      <c r="Q1164" t="s">
        <v>882</v>
      </c>
      <c r="R1164" s="7" t="s">
        <v>882</v>
      </c>
      <c r="S1164" s="11" t="s">
        <v>882</v>
      </c>
    </row>
    <row r="1165" spans="1:19" hidden="1" x14ac:dyDescent="0.25">
      <c r="A1165" s="6" t="s">
        <v>882</v>
      </c>
      <c r="B1165" s="258"/>
      <c r="F1165" s="7" t="s">
        <v>882</v>
      </c>
      <c r="G1165" s="21" t="s">
        <v>882</v>
      </c>
      <c r="H1165" s="19" t="s">
        <v>882</v>
      </c>
      <c r="I1165" s="10" t="s">
        <v>882</v>
      </c>
      <c r="J1165" s="11" t="s">
        <v>882</v>
      </c>
      <c r="K1165" s="9" t="s">
        <v>882</v>
      </c>
      <c r="L1165" s="9" t="s">
        <v>882</v>
      </c>
      <c r="M1165" s="19" t="s">
        <v>882</v>
      </c>
      <c r="N1165" s="9" t="s">
        <v>882</v>
      </c>
      <c r="O1165" s="9" t="s">
        <v>882</v>
      </c>
      <c r="P1165" s="9" t="s">
        <v>882</v>
      </c>
      <c r="Q1165" t="s">
        <v>882</v>
      </c>
      <c r="R1165" s="7" t="s">
        <v>882</v>
      </c>
      <c r="S1165" s="11" t="s">
        <v>882</v>
      </c>
    </row>
    <row r="1166" spans="1:19" hidden="1" x14ac:dyDescent="0.25">
      <c r="A1166" s="6" t="s">
        <v>882</v>
      </c>
      <c r="B1166" s="258"/>
      <c r="F1166" s="7" t="s">
        <v>882</v>
      </c>
      <c r="G1166" s="21" t="s">
        <v>882</v>
      </c>
      <c r="H1166" s="19" t="s">
        <v>882</v>
      </c>
      <c r="I1166" s="10" t="s">
        <v>882</v>
      </c>
      <c r="J1166" s="11" t="s">
        <v>882</v>
      </c>
      <c r="K1166" s="9" t="s">
        <v>882</v>
      </c>
      <c r="L1166" s="9" t="s">
        <v>882</v>
      </c>
      <c r="M1166" s="19" t="s">
        <v>882</v>
      </c>
      <c r="N1166" s="9" t="s">
        <v>882</v>
      </c>
      <c r="O1166" s="9" t="s">
        <v>882</v>
      </c>
      <c r="P1166" s="9" t="s">
        <v>882</v>
      </c>
      <c r="Q1166" t="s">
        <v>882</v>
      </c>
      <c r="R1166" s="7" t="s">
        <v>882</v>
      </c>
      <c r="S1166" s="11" t="s">
        <v>882</v>
      </c>
    </row>
    <row r="1167" spans="1:19" hidden="1" x14ac:dyDescent="0.25">
      <c r="A1167" s="6" t="s">
        <v>882</v>
      </c>
      <c r="B1167" s="258"/>
      <c r="F1167" s="7" t="s">
        <v>882</v>
      </c>
      <c r="G1167" s="21" t="s">
        <v>882</v>
      </c>
      <c r="H1167" s="19" t="s">
        <v>882</v>
      </c>
      <c r="I1167" s="10" t="s">
        <v>882</v>
      </c>
      <c r="J1167" s="11" t="s">
        <v>882</v>
      </c>
      <c r="K1167" s="9" t="s">
        <v>882</v>
      </c>
      <c r="L1167" s="9" t="s">
        <v>882</v>
      </c>
      <c r="M1167" s="19" t="s">
        <v>882</v>
      </c>
      <c r="N1167" s="9" t="s">
        <v>882</v>
      </c>
      <c r="O1167" s="9" t="s">
        <v>882</v>
      </c>
      <c r="P1167" s="9" t="s">
        <v>882</v>
      </c>
      <c r="Q1167" t="s">
        <v>882</v>
      </c>
      <c r="R1167" s="7" t="s">
        <v>882</v>
      </c>
      <c r="S1167" s="11" t="s">
        <v>882</v>
      </c>
    </row>
    <row r="1168" spans="1:19" hidden="1" x14ac:dyDescent="0.25">
      <c r="A1168" s="6" t="s">
        <v>882</v>
      </c>
      <c r="B1168" s="258"/>
      <c r="F1168" s="7" t="s">
        <v>882</v>
      </c>
      <c r="G1168" s="21" t="s">
        <v>882</v>
      </c>
      <c r="H1168" s="19" t="s">
        <v>882</v>
      </c>
      <c r="I1168" s="10" t="s">
        <v>882</v>
      </c>
      <c r="J1168" s="11" t="s">
        <v>882</v>
      </c>
      <c r="K1168" s="9" t="s">
        <v>882</v>
      </c>
      <c r="L1168" s="9" t="s">
        <v>882</v>
      </c>
      <c r="M1168" s="19" t="s">
        <v>882</v>
      </c>
      <c r="N1168" s="9" t="s">
        <v>882</v>
      </c>
      <c r="O1168" s="9" t="s">
        <v>882</v>
      </c>
      <c r="P1168" s="9" t="s">
        <v>882</v>
      </c>
      <c r="Q1168" t="s">
        <v>882</v>
      </c>
      <c r="R1168" s="7" t="s">
        <v>882</v>
      </c>
      <c r="S1168" s="11" t="s">
        <v>882</v>
      </c>
    </row>
    <row r="1169" spans="1:19" hidden="1" x14ac:dyDescent="0.25">
      <c r="A1169" s="6" t="s">
        <v>882</v>
      </c>
      <c r="B1169" s="258"/>
      <c r="F1169" s="7" t="s">
        <v>882</v>
      </c>
      <c r="G1169" s="21" t="s">
        <v>882</v>
      </c>
      <c r="H1169" s="19" t="s">
        <v>882</v>
      </c>
      <c r="I1169" s="10" t="s">
        <v>882</v>
      </c>
      <c r="J1169" s="11" t="s">
        <v>882</v>
      </c>
      <c r="K1169" s="9" t="s">
        <v>882</v>
      </c>
      <c r="L1169" s="9" t="s">
        <v>882</v>
      </c>
      <c r="M1169" s="19" t="s">
        <v>882</v>
      </c>
      <c r="N1169" s="9" t="s">
        <v>882</v>
      </c>
      <c r="O1169" s="9" t="s">
        <v>882</v>
      </c>
      <c r="P1169" s="9" t="s">
        <v>882</v>
      </c>
      <c r="Q1169" t="s">
        <v>882</v>
      </c>
      <c r="R1169" s="7" t="s">
        <v>882</v>
      </c>
      <c r="S1169" s="11" t="s">
        <v>882</v>
      </c>
    </row>
    <row r="1170" spans="1:19" hidden="1" x14ac:dyDescent="0.25">
      <c r="A1170" s="6" t="s">
        <v>882</v>
      </c>
      <c r="B1170" s="258"/>
      <c r="F1170" s="7" t="s">
        <v>882</v>
      </c>
      <c r="G1170" s="21" t="s">
        <v>882</v>
      </c>
      <c r="H1170" s="19" t="s">
        <v>882</v>
      </c>
      <c r="I1170" s="10" t="s">
        <v>882</v>
      </c>
      <c r="J1170" s="11" t="s">
        <v>882</v>
      </c>
      <c r="K1170" s="9" t="s">
        <v>882</v>
      </c>
      <c r="L1170" s="9" t="s">
        <v>882</v>
      </c>
      <c r="M1170" s="19" t="s">
        <v>882</v>
      </c>
      <c r="N1170" s="9" t="s">
        <v>882</v>
      </c>
      <c r="O1170" s="9" t="s">
        <v>882</v>
      </c>
      <c r="P1170" s="9" t="s">
        <v>882</v>
      </c>
      <c r="Q1170" t="s">
        <v>882</v>
      </c>
      <c r="R1170" s="7" t="s">
        <v>882</v>
      </c>
      <c r="S1170" s="11" t="s">
        <v>882</v>
      </c>
    </row>
    <row r="1171" spans="1:19" hidden="1" x14ac:dyDescent="0.25">
      <c r="A1171" s="6" t="s">
        <v>882</v>
      </c>
      <c r="B1171" s="258"/>
      <c r="F1171" s="7" t="s">
        <v>882</v>
      </c>
      <c r="G1171" s="21" t="s">
        <v>882</v>
      </c>
      <c r="H1171" s="19" t="s">
        <v>882</v>
      </c>
      <c r="I1171" s="10" t="s">
        <v>882</v>
      </c>
      <c r="J1171" s="11" t="s">
        <v>882</v>
      </c>
      <c r="K1171" s="9" t="s">
        <v>882</v>
      </c>
      <c r="L1171" s="9" t="s">
        <v>882</v>
      </c>
      <c r="M1171" s="19" t="s">
        <v>882</v>
      </c>
      <c r="N1171" s="9" t="s">
        <v>882</v>
      </c>
      <c r="O1171" s="9" t="s">
        <v>882</v>
      </c>
      <c r="P1171" s="9" t="s">
        <v>882</v>
      </c>
      <c r="Q1171" t="s">
        <v>882</v>
      </c>
      <c r="R1171" s="7" t="s">
        <v>882</v>
      </c>
      <c r="S1171" s="11" t="s">
        <v>882</v>
      </c>
    </row>
    <row r="1172" spans="1:19" hidden="1" x14ac:dyDescent="0.25">
      <c r="A1172" s="6" t="s">
        <v>882</v>
      </c>
      <c r="B1172" s="258"/>
      <c r="F1172" s="7" t="s">
        <v>882</v>
      </c>
      <c r="G1172" s="21" t="s">
        <v>882</v>
      </c>
      <c r="H1172" s="19" t="s">
        <v>882</v>
      </c>
      <c r="I1172" s="10" t="s">
        <v>882</v>
      </c>
      <c r="J1172" s="11" t="s">
        <v>882</v>
      </c>
      <c r="K1172" s="9" t="s">
        <v>882</v>
      </c>
      <c r="L1172" s="9" t="s">
        <v>882</v>
      </c>
      <c r="M1172" s="19" t="s">
        <v>882</v>
      </c>
      <c r="N1172" s="9" t="s">
        <v>882</v>
      </c>
      <c r="O1172" s="9" t="s">
        <v>882</v>
      </c>
      <c r="P1172" s="9" t="s">
        <v>882</v>
      </c>
      <c r="Q1172" t="s">
        <v>882</v>
      </c>
      <c r="R1172" s="7" t="s">
        <v>882</v>
      </c>
      <c r="S1172" s="11" t="s">
        <v>882</v>
      </c>
    </row>
    <row r="1173" spans="1:19" hidden="1" x14ac:dyDescent="0.25">
      <c r="A1173" s="6" t="s">
        <v>882</v>
      </c>
      <c r="B1173" s="258"/>
      <c r="F1173" s="7" t="s">
        <v>882</v>
      </c>
      <c r="G1173" s="21" t="s">
        <v>882</v>
      </c>
      <c r="H1173" s="19" t="s">
        <v>882</v>
      </c>
      <c r="I1173" s="10" t="s">
        <v>882</v>
      </c>
      <c r="J1173" s="11" t="s">
        <v>882</v>
      </c>
      <c r="K1173" s="9" t="s">
        <v>882</v>
      </c>
      <c r="L1173" s="9" t="s">
        <v>882</v>
      </c>
      <c r="M1173" s="19" t="s">
        <v>882</v>
      </c>
      <c r="N1173" s="9" t="s">
        <v>882</v>
      </c>
      <c r="O1173" s="9" t="s">
        <v>882</v>
      </c>
      <c r="P1173" s="9" t="s">
        <v>882</v>
      </c>
      <c r="Q1173" t="s">
        <v>882</v>
      </c>
      <c r="R1173" s="7" t="s">
        <v>882</v>
      </c>
      <c r="S1173" s="11" t="s">
        <v>882</v>
      </c>
    </row>
    <row r="1174" spans="1:19" hidden="1" x14ac:dyDescent="0.25">
      <c r="A1174" s="6" t="s">
        <v>882</v>
      </c>
      <c r="B1174" s="258"/>
      <c r="F1174" s="7" t="s">
        <v>882</v>
      </c>
      <c r="G1174" s="21" t="s">
        <v>882</v>
      </c>
      <c r="H1174" s="19" t="s">
        <v>882</v>
      </c>
      <c r="I1174" s="10" t="s">
        <v>882</v>
      </c>
      <c r="J1174" s="11" t="s">
        <v>882</v>
      </c>
      <c r="K1174" s="9" t="s">
        <v>882</v>
      </c>
      <c r="L1174" s="9" t="s">
        <v>882</v>
      </c>
      <c r="M1174" s="19" t="s">
        <v>882</v>
      </c>
      <c r="N1174" s="9" t="s">
        <v>882</v>
      </c>
      <c r="O1174" s="9" t="s">
        <v>882</v>
      </c>
      <c r="P1174" s="9" t="s">
        <v>882</v>
      </c>
      <c r="Q1174" t="s">
        <v>882</v>
      </c>
      <c r="R1174" s="7" t="s">
        <v>882</v>
      </c>
      <c r="S1174" s="11" t="s">
        <v>882</v>
      </c>
    </row>
    <row r="1175" spans="1:19" hidden="1" x14ac:dyDescent="0.25">
      <c r="A1175" s="6" t="s">
        <v>882</v>
      </c>
      <c r="B1175" s="258"/>
      <c r="F1175" s="7" t="s">
        <v>882</v>
      </c>
      <c r="G1175" s="21" t="s">
        <v>882</v>
      </c>
      <c r="H1175" s="19" t="s">
        <v>882</v>
      </c>
      <c r="I1175" s="10" t="s">
        <v>882</v>
      </c>
      <c r="J1175" s="11" t="s">
        <v>882</v>
      </c>
      <c r="K1175" s="9" t="s">
        <v>882</v>
      </c>
      <c r="L1175" s="9" t="s">
        <v>882</v>
      </c>
      <c r="M1175" s="19" t="s">
        <v>882</v>
      </c>
      <c r="N1175" s="9" t="s">
        <v>882</v>
      </c>
      <c r="O1175" s="9" t="s">
        <v>882</v>
      </c>
      <c r="P1175" s="9" t="s">
        <v>882</v>
      </c>
      <c r="Q1175" t="s">
        <v>882</v>
      </c>
      <c r="R1175" s="7" t="s">
        <v>882</v>
      </c>
      <c r="S1175" s="11" t="s">
        <v>882</v>
      </c>
    </row>
    <row r="1176" spans="1:19" hidden="1" x14ac:dyDescent="0.25">
      <c r="A1176" s="6" t="s">
        <v>882</v>
      </c>
      <c r="B1176" s="258"/>
      <c r="F1176" s="7" t="s">
        <v>882</v>
      </c>
      <c r="G1176" s="21" t="s">
        <v>882</v>
      </c>
      <c r="H1176" s="19" t="s">
        <v>882</v>
      </c>
      <c r="I1176" s="10" t="s">
        <v>882</v>
      </c>
      <c r="J1176" s="11" t="s">
        <v>882</v>
      </c>
      <c r="K1176" s="9" t="s">
        <v>882</v>
      </c>
      <c r="L1176" s="9" t="s">
        <v>882</v>
      </c>
      <c r="M1176" s="19" t="s">
        <v>882</v>
      </c>
      <c r="N1176" s="9" t="s">
        <v>882</v>
      </c>
      <c r="O1176" s="9" t="s">
        <v>882</v>
      </c>
      <c r="P1176" s="9" t="s">
        <v>882</v>
      </c>
      <c r="Q1176" t="s">
        <v>882</v>
      </c>
      <c r="R1176" s="7" t="s">
        <v>882</v>
      </c>
      <c r="S1176" s="11" t="s">
        <v>882</v>
      </c>
    </row>
    <row r="1177" spans="1:19" hidden="1" x14ac:dyDescent="0.25">
      <c r="A1177" s="6" t="s">
        <v>882</v>
      </c>
      <c r="B1177" s="258"/>
      <c r="F1177" s="7" t="s">
        <v>882</v>
      </c>
      <c r="G1177" s="21" t="s">
        <v>882</v>
      </c>
      <c r="H1177" s="19" t="s">
        <v>882</v>
      </c>
      <c r="I1177" s="10" t="s">
        <v>882</v>
      </c>
      <c r="J1177" s="11" t="s">
        <v>882</v>
      </c>
      <c r="K1177" s="9" t="s">
        <v>882</v>
      </c>
      <c r="L1177" s="9" t="s">
        <v>882</v>
      </c>
      <c r="M1177" s="19" t="s">
        <v>882</v>
      </c>
      <c r="N1177" s="9" t="s">
        <v>882</v>
      </c>
      <c r="O1177" s="9" t="s">
        <v>882</v>
      </c>
      <c r="P1177" s="9" t="s">
        <v>882</v>
      </c>
      <c r="Q1177" t="s">
        <v>882</v>
      </c>
      <c r="R1177" s="7" t="s">
        <v>882</v>
      </c>
      <c r="S1177" s="11" t="s">
        <v>882</v>
      </c>
    </row>
    <row r="1178" spans="1:19" hidden="1" x14ac:dyDescent="0.25">
      <c r="A1178" s="6" t="s">
        <v>882</v>
      </c>
      <c r="B1178" s="258"/>
      <c r="F1178" s="7" t="s">
        <v>882</v>
      </c>
      <c r="G1178" s="21" t="s">
        <v>882</v>
      </c>
      <c r="H1178" s="19" t="s">
        <v>882</v>
      </c>
      <c r="I1178" s="10" t="s">
        <v>882</v>
      </c>
      <c r="J1178" s="11" t="s">
        <v>882</v>
      </c>
      <c r="K1178" s="9" t="s">
        <v>882</v>
      </c>
      <c r="L1178" s="9" t="s">
        <v>882</v>
      </c>
      <c r="M1178" s="19" t="s">
        <v>882</v>
      </c>
      <c r="N1178" s="9" t="s">
        <v>882</v>
      </c>
      <c r="O1178" s="9" t="s">
        <v>882</v>
      </c>
      <c r="P1178" s="9" t="s">
        <v>882</v>
      </c>
      <c r="Q1178" t="s">
        <v>882</v>
      </c>
      <c r="R1178" s="7" t="s">
        <v>882</v>
      </c>
      <c r="S1178" s="11" t="s">
        <v>882</v>
      </c>
    </row>
    <row r="1179" spans="1:19" hidden="1" x14ac:dyDescent="0.25">
      <c r="A1179" s="6" t="s">
        <v>882</v>
      </c>
      <c r="B1179" s="258"/>
      <c r="F1179" s="7" t="s">
        <v>882</v>
      </c>
      <c r="G1179" s="21" t="s">
        <v>882</v>
      </c>
      <c r="H1179" s="19" t="s">
        <v>882</v>
      </c>
      <c r="I1179" s="10" t="s">
        <v>882</v>
      </c>
      <c r="J1179" s="11" t="s">
        <v>882</v>
      </c>
      <c r="K1179" s="9" t="s">
        <v>882</v>
      </c>
      <c r="L1179" s="9" t="s">
        <v>882</v>
      </c>
      <c r="M1179" s="19" t="s">
        <v>882</v>
      </c>
      <c r="N1179" s="9" t="s">
        <v>882</v>
      </c>
      <c r="O1179" s="9" t="s">
        <v>882</v>
      </c>
      <c r="P1179" s="9" t="s">
        <v>882</v>
      </c>
      <c r="Q1179" t="s">
        <v>882</v>
      </c>
      <c r="R1179" s="7" t="s">
        <v>882</v>
      </c>
      <c r="S1179" s="11" t="s">
        <v>882</v>
      </c>
    </row>
    <row r="1180" spans="1:19" hidden="1" x14ac:dyDescent="0.25">
      <c r="A1180" s="6" t="s">
        <v>882</v>
      </c>
      <c r="B1180" s="258"/>
      <c r="F1180" s="7" t="s">
        <v>882</v>
      </c>
      <c r="G1180" s="21" t="s">
        <v>882</v>
      </c>
      <c r="H1180" s="19" t="s">
        <v>882</v>
      </c>
      <c r="I1180" s="10" t="s">
        <v>882</v>
      </c>
      <c r="J1180" s="11" t="s">
        <v>882</v>
      </c>
      <c r="K1180" s="9" t="s">
        <v>882</v>
      </c>
      <c r="L1180" s="9" t="s">
        <v>882</v>
      </c>
      <c r="M1180" s="19" t="s">
        <v>882</v>
      </c>
      <c r="N1180" s="9" t="s">
        <v>882</v>
      </c>
      <c r="O1180" s="9" t="s">
        <v>882</v>
      </c>
      <c r="P1180" s="9" t="s">
        <v>882</v>
      </c>
      <c r="Q1180" t="s">
        <v>882</v>
      </c>
      <c r="R1180" s="7" t="s">
        <v>882</v>
      </c>
      <c r="S1180" s="11" t="s">
        <v>882</v>
      </c>
    </row>
    <row r="1181" spans="1:19" hidden="1" x14ac:dyDescent="0.25">
      <c r="A1181" s="6" t="s">
        <v>882</v>
      </c>
      <c r="B1181" s="258"/>
      <c r="F1181" s="7" t="s">
        <v>882</v>
      </c>
      <c r="G1181" s="21" t="s">
        <v>882</v>
      </c>
      <c r="H1181" s="19" t="s">
        <v>882</v>
      </c>
      <c r="I1181" s="10" t="s">
        <v>882</v>
      </c>
      <c r="J1181" s="11" t="s">
        <v>882</v>
      </c>
      <c r="K1181" s="9" t="s">
        <v>882</v>
      </c>
      <c r="L1181" s="9" t="s">
        <v>882</v>
      </c>
      <c r="M1181" s="19" t="s">
        <v>882</v>
      </c>
      <c r="N1181" s="9" t="s">
        <v>882</v>
      </c>
      <c r="O1181" s="9" t="s">
        <v>882</v>
      </c>
      <c r="P1181" s="9" t="s">
        <v>882</v>
      </c>
      <c r="Q1181" t="s">
        <v>882</v>
      </c>
      <c r="R1181" s="7" t="s">
        <v>882</v>
      </c>
      <c r="S1181" s="11" t="s">
        <v>882</v>
      </c>
    </row>
    <row r="1182" spans="1:19" hidden="1" x14ac:dyDescent="0.25">
      <c r="A1182" s="6" t="s">
        <v>882</v>
      </c>
      <c r="B1182" s="258"/>
      <c r="F1182" s="7" t="s">
        <v>882</v>
      </c>
      <c r="G1182" s="21" t="s">
        <v>882</v>
      </c>
      <c r="H1182" s="19" t="s">
        <v>882</v>
      </c>
      <c r="I1182" s="10" t="s">
        <v>882</v>
      </c>
      <c r="J1182" s="11" t="s">
        <v>882</v>
      </c>
      <c r="K1182" s="9" t="s">
        <v>882</v>
      </c>
      <c r="L1182" s="9" t="s">
        <v>882</v>
      </c>
      <c r="M1182" s="19" t="s">
        <v>882</v>
      </c>
      <c r="N1182" s="9" t="s">
        <v>882</v>
      </c>
      <c r="O1182" s="9" t="s">
        <v>882</v>
      </c>
      <c r="P1182" s="9" t="s">
        <v>882</v>
      </c>
      <c r="Q1182" t="s">
        <v>882</v>
      </c>
      <c r="R1182" s="7" t="s">
        <v>882</v>
      </c>
      <c r="S1182" s="11" t="s">
        <v>882</v>
      </c>
    </row>
    <row r="1183" spans="1:19" hidden="1" x14ac:dyDescent="0.25">
      <c r="A1183" s="6" t="s">
        <v>882</v>
      </c>
      <c r="B1183" s="258"/>
      <c r="F1183" s="7" t="s">
        <v>882</v>
      </c>
      <c r="G1183" s="21" t="s">
        <v>882</v>
      </c>
      <c r="H1183" s="19" t="s">
        <v>882</v>
      </c>
      <c r="I1183" s="10" t="s">
        <v>882</v>
      </c>
      <c r="J1183" s="11" t="s">
        <v>882</v>
      </c>
      <c r="K1183" s="9" t="s">
        <v>882</v>
      </c>
      <c r="L1183" s="9" t="s">
        <v>882</v>
      </c>
      <c r="M1183" s="19" t="s">
        <v>882</v>
      </c>
      <c r="N1183" s="9" t="s">
        <v>882</v>
      </c>
      <c r="O1183" s="9" t="s">
        <v>882</v>
      </c>
      <c r="P1183" s="9" t="s">
        <v>882</v>
      </c>
      <c r="Q1183" t="s">
        <v>882</v>
      </c>
      <c r="R1183" s="7" t="s">
        <v>882</v>
      </c>
      <c r="S1183" s="11" t="s">
        <v>882</v>
      </c>
    </row>
    <row r="1184" spans="1:19" hidden="1" x14ac:dyDescent="0.25">
      <c r="A1184" s="6" t="s">
        <v>882</v>
      </c>
      <c r="B1184" s="258"/>
      <c r="F1184" s="7" t="s">
        <v>882</v>
      </c>
      <c r="G1184" s="21" t="s">
        <v>882</v>
      </c>
      <c r="H1184" s="19" t="s">
        <v>882</v>
      </c>
      <c r="I1184" s="10" t="s">
        <v>882</v>
      </c>
      <c r="J1184" s="11" t="s">
        <v>882</v>
      </c>
      <c r="K1184" s="9" t="s">
        <v>882</v>
      </c>
      <c r="L1184" s="9" t="s">
        <v>882</v>
      </c>
      <c r="M1184" s="19" t="s">
        <v>882</v>
      </c>
      <c r="N1184" s="9" t="s">
        <v>882</v>
      </c>
      <c r="O1184" s="9" t="s">
        <v>882</v>
      </c>
      <c r="P1184" s="9" t="s">
        <v>882</v>
      </c>
      <c r="Q1184" t="s">
        <v>882</v>
      </c>
      <c r="R1184" s="7" t="s">
        <v>882</v>
      </c>
      <c r="S1184" s="11" t="s">
        <v>882</v>
      </c>
    </row>
    <row r="1185" spans="1:19" hidden="1" x14ac:dyDescent="0.25">
      <c r="A1185" s="6" t="s">
        <v>882</v>
      </c>
      <c r="B1185" s="258"/>
      <c r="F1185" s="7" t="s">
        <v>882</v>
      </c>
      <c r="G1185" s="21" t="s">
        <v>882</v>
      </c>
      <c r="H1185" s="19" t="s">
        <v>882</v>
      </c>
      <c r="I1185" s="10" t="s">
        <v>882</v>
      </c>
      <c r="J1185" s="11" t="s">
        <v>882</v>
      </c>
      <c r="K1185" s="9" t="s">
        <v>882</v>
      </c>
      <c r="L1185" s="9" t="s">
        <v>882</v>
      </c>
      <c r="M1185" s="19" t="s">
        <v>882</v>
      </c>
      <c r="N1185" s="9" t="s">
        <v>882</v>
      </c>
      <c r="O1185" s="9" t="s">
        <v>882</v>
      </c>
      <c r="P1185" s="9" t="s">
        <v>882</v>
      </c>
      <c r="Q1185" t="s">
        <v>882</v>
      </c>
      <c r="R1185" s="7" t="s">
        <v>882</v>
      </c>
      <c r="S1185" s="11" t="s">
        <v>882</v>
      </c>
    </row>
    <row r="1186" spans="1:19" hidden="1" x14ac:dyDescent="0.25">
      <c r="A1186" s="6" t="s">
        <v>882</v>
      </c>
      <c r="B1186" s="258"/>
      <c r="F1186" s="7" t="s">
        <v>882</v>
      </c>
      <c r="G1186" s="21" t="s">
        <v>882</v>
      </c>
      <c r="H1186" s="19" t="s">
        <v>882</v>
      </c>
      <c r="I1186" s="10" t="s">
        <v>882</v>
      </c>
      <c r="J1186" s="11" t="s">
        <v>882</v>
      </c>
      <c r="K1186" s="9" t="s">
        <v>882</v>
      </c>
      <c r="L1186" s="9" t="s">
        <v>882</v>
      </c>
      <c r="M1186" s="19" t="s">
        <v>882</v>
      </c>
      <c r="N1186" s="9" t="s">
        <v>882</v>
      </c>
      <c r="O1186" s="9" t="s">
        <v>882</v>
      </c>
      <c r="P1186" s="9" t="s">
        <v>882</v>
      </c>
      <c r="Q1186" t="s">
        <v>882</v>
      </c>
      <c r="R1186" s="7" t="s">
        <v>882</v>
      </c>
      <c r="S1186" s="11" t="s">
        <v>882</v>
      </c>
    </row>
    <row r="1187" spans="1:19" hidden="1" x14ac:dyDescent="0.25">
      <c r="A1187" s="6" t="s">
        <v>882</v>
      </c>
      <c r="B1187" s="258"/>
      <c r="F1187" s="7" t="s">
        <v>882</v>
      </c>
      <c r="G1187" s="21" t="s">
        <v>882</v>
      </c>
      <c r="H1187" s="19" t="s">
        <v>882</v>
      </c>
      <c r="I1187" s="10" t="s">
        <v>882</v>
      </c>
      <c r="J1187" s="11" t="s">
        <v>882</v>
      </c>
      <c r="K1187" s="9" t="s">
        <v>882</v>
      </c>
      <c r="L1187" s="9" t="s">
        <v>882</v>
      </c>
      <c r="M1187" s="19" t="s">
        <v>882</v>
      </c>
      <c r="N1187" s="9" t="s">
        <v>882</v>
      </c>
      <c r="O1187" s="9" t="s">
        <v>882</v>
      </c>
      <c r="P1187" s="9" t="s">
        <v>882</v>
      </c>
      <c r="Q1187" t="s">
        <v>882</v>
      </c>
      <c r="R1187" s="7" t="s">
        <v>882</v>
      </c>
      <c r="S1187" s="11" t="s">
        <v>882</v>
      </c>
    </row>
    <row r="1188" spans="1:19" hidden="1" x14ac:dyDescent="0.25">
      <c r="A1188" s="6" t="s">
        <v>882</v>
      </c>
      <c r="B1188" s="258"/>
      <c r="F1188" s="7" t="s">
        <v>882</v>
      </c>
      <c r="G1188" s="21" t="s">
        <v>882</v>
      </c>
      <c r="H1188" s="19" t="s">
        <v>882</v>
      </c>
      <c r="I1188" s="10" t="s">
        <v>882</v>
      </c>
      <c r="J1188" s="11" t="s">
        <v>882</v>
      </c>
      <c r="K1188" s="9" t="s">
        <v>882</v>
      </c>
      <c r="L1188" s="9" t="s">
        <v>882</v>
      </c>
      <c r="M1188" s="19" t="s">
        <v>882</v>
      </c>
      <c r="N1188" s="9" t="s">
        <v>882</v>
      </c>
      <c r="O1188" s="9" t="s">
        <v>882</v>
      </c>
      <c r="P1188" s="9" t="s">
        <v>882</v>
      </c>
      <c r="Q1188" t="s">
        <v>882</v>
      </c>
      <c r="R1188" s="7" t="s">
        <v>882</v>
      </c>
      <c r="S1188" s="11" t="s">
        <v>882</v>
      </c>
    </row>
    <row r="1189" spans="1:19" hidden="1" x14ac:dyDescent="0.25">
      <c r="A1189" s="6" t="s">
        <v>882</v>
      </c>
      <c r="B1189" s="258"/>
      <c r="F1189" s="7" t="s">
        <v>882</v>
      </c>
      <c r="G1189" s="21" t="s">
        <v>882</v>
      </c>
      <c r="H1189" s="19" t="s">
        <v>882</v>
      </c>
      <c r="I1189" s="10" t="s">
        <v>882</v>
      </c>
      <c r="J1189" s="11" t="s">
        <v>882</v>
      </c>
      <c r="K1189" s="9" t="s">
        <v>882</v>
      </c>
      <c r="L1189" s="9" t="s">
        <v>882</v>
      </c>
      <c r="M1189" s="19" t="s">
        <v>882</v>
      </c>
      <c r="N1189" s="9" t="s">
        <v>882</v>
      </c>
      <c r="O1189" s="9" t="s">
        <v>882</v>
      </c>
      <c r="P1189" s="9" t="s">
        <v>882</v>
      </c>
      <c r="Q1189" t="s">
        <v>882</v>
      </c>
      <c r="R1189" s="7" t="s">
        <v>882</v>
      </c>
      <c r="S1189" s="11" t="s">
        <v>882</v>
      </c>
    </row>
    <row r="1190" spans="1:19" hidden="1" x14ac:dyDescent="0.25">
      <c r="A1190" s="6" t="s">
        <v>882</v>
      </c>
      <c r="B1190" s="258"/>
      <c r="F1190" s="7" t="s">
        <v>882</v>
      </c>
      <c r="G1190" s="21" t="s">
        <v>882</v>
      </c>
      <c r="H1190" s="19" t="s">
        <v>882</v>
      </c>
      <c r="I1190" s="10" t="s">
        <v>882</v>
      </c>
      <c r="J1190" s="11" t="s">
        <v>882</v>
      </c>
      <c r="K1190" s="9" t="s">
        <v>882</v>
      </c>
      <c r="L1190" s="9" t="s">
        <v>882</v>
      </c>
      <c r="M1190" s="19" t="s">
        <v>882</v>
      </c>
      <c r="N1190" s="9" t="s">
        <v>882</v>
      </c>
      <c r="O1190" s="9" t="s">
        <v>882</v>
      </c>
      <c r="P1190" s="9" t="s">
        <v>882</v>
      </c>
      <c r="Q1190" t="s">
        <v>882</v>
      </c>
      <c r="R1190" s="7" t="s">
        <v>882</v>
      </c>
      <c r="S1190" s="11" t="s">
        <v>882</v>
      </c>
    </row>
    <row r="1191" spans="1:19" hidden="1" x14ac:dyDescent="0.25">
      <c r="A1191" s="6" t="s">
        <v>882</v>
      </c>
      <c r="B1191" s="258"/>
      <c r="F1191" s="7" t="s">
        <v>882</v>
      </c>
      <c r="G1191" s="21" t="s">
        <v>882</v>
      </c>
      <c r="H1191" s="19" t="s">
        <v>882</v>
      </c>
      <c r="I1191" s="10" t="s">
        <v>882</v>
      </c>
      <c r="J1191" s="11" t="s">
        <v>882</v>
      </c>
      <c r="K1191" s="9" t="s">
        <v>882</v>
      </c>
      <c r="L1191" s="9" t="s">
        <v>882</v>
      </c>
      <c r="M1191" s="19" t="s">
        <v>882</v>
      </c>
      <c r="N1191" s="9" t="s">
        <v>882</v>
      </c>
      <c r="O1191" s="9" t="s">
        <v>882</v>
      </c>
      <c r="P1191" s="9" t="s">
        <v>882</v>
      </c>
      <c r="Q1191" t="s">
        <v>882</v>
      </c>
      <c r="R1191" s="7" t="s">
        <v>882</v>
      </c>
      <c r="S1191" s="11" t="s">
        <v>882</v>
      </c>
    </row>
    <row r="1192" spans="1:19" hidden="1" x14ac:dyDescent="0.25">
      <c r="A1192" s="6" t="s">
        <v>882</v>
      </c>
      <c r="B1192" s="258"/>
      <c r="F1192" s="7" t="s">
        <v>882</v>
      </c>
      <c r="G1192" s="21" t="s">
        <v>882</v>
      </c>
      <c r="H1192" s="19" t="s">
        <v>882</v>
      </c>
      <c r="I1192" s="10" t="s">
        <v>882</v>
      </c>
      <c r="J1192" s="11" t="s">
        <v>882</v>
      </c>
      <c r="K1192" s="9" t="s">
        <v>882</v>
      </c>
      <c r="L1192" s="9" t="s">
        <v>882</v>
      </c>
      <c r="M1192" s="19" t="s">
        <v>882</v>
      </c>
      <c r="N1192" s="9" t="s">
        <v>882</v>
      </c>
      <c r="O1192" s="9" t="s">
        <v>882</v>
      </c>
      <c r="P1192" s="9" t="s">
        <v>882</v>
      </c>
      <c r="Q1192" t="s">
        <v>882</v>
      </c>
      <c r="R1192" s="7" t="s">
        <v>882</v>
      </c>
      <c r="S1192" s="11" t="s">
        <v>882</v>
      </c>
    </row>
    <row r="1193" spans="1:19" hidden="1" x14ac:dyDescent="0.25">
      <c r="A1193" s="6" t="s">
        <v>882</v>
      </c>
      <c r="B1193" s="258"/>
      <c r="F1193" s="7" t="s">
        <v>882</v>
      </c>
      <c r="G1193" s="21" t="s">
        <v>882</v>
      </c>
      <c r="H1193" s="19" t="s">
        <v>882</v>
      </c>
      <c r="I1193" s="10" t="s">
        <v>882</v>
      </c>
      <c r="J1193" s="11" t="s">
        <v>882</v>
      </c>
      <c r="K1193" s="9" t="s">
        <v>882</v>
      </c>
      <c r="L1193" s="9" t="s">
        <v>882</v>
      </c>
      <c r="M1193" s="19" t="s">
        <v>882</v>
      </c>
      <c r="N1193" s="9" t="s">
        <v>882</v>
      </c>
      <c r="O1193" s="9" t="s">
        <v>882</v>
      </c>
      <c r="P1193" s="9" t="s">
        <v>882</v>
      </c>
      <c r="Q1193" t="s">
        <v>882</v>
      </c>
      <c r="R1193" s="7" t="s">
        <v>882</v>
      </c>
      <c r="S1193" s="11" t="s">
        <v>882</v>
      </c>
    </row>
    <row r="1194" spans="1:19" hidden="1" x14ac:dyDescent="0.25">
      <c r="A1194" s="6" t="s">
        <v>882</v>
      </c>
      <c r="B1194" s="258"/>
      <c r="F1194" s="7" t="s">
        <v>882</v>
      </c>
      <c r="G1194" s="21" t="s">
        <v>882</v>
      </c>
      <c r="H1194" s="19" t="s">
        <v>882</v>
      </c>
      <c r="I1194" s="10" t="s">
        <v>882</v>
      </c>
      <c r="J1194" s="11" t="s">
        <v>882</v>
      </c>
      <c r="K1194" s="9" t="s">
        <v>882</v>
      </c>
      <c r="L1194" s="9" t="s">
        <v>882</v>
      </c>
      <c r="M1194" s="19" t="s">
        <v>882</v>
      </c>
      <c r="N1194" s="9" t="s">
        <v>882</v>
      </c>
      <c r="O1194" s="9" t="s">
        <v>882</v>
      </c>
      <c r="P1194" s="9" t="s">
        <v>882</v>
      </c>
      <c r="Q1194" t="s">
        <v>882</v>
      </c>
      <c r="R1194" s="7" t="s">
        <v>882</v>
      </c>
      <c r="S1194" s="11" t="s">
        <v>882</v>
      </c>
    </row>
    <row r="1195" spans="1:19" hidden="1" x14ac:dyDescent="0.25">
      <c r="A1195" s="6" t="s">
        <v>882</v>
      </c>
      <c r="B1195" s="258"/>
      <c r="F1195" s="7" t="s">
        <v>882</v>
      </c>
      <c r="G1195" s="21" t="s">
        <v>882</v>
      </c>
      <c r="H1195" s="19" t="s">
        <v>882</v>
      </c>
      <c r="I1195" s="10" t="s">
        <v>882</v>
      </c>
      <c r="J1195" s="11" t="s">
        <v>882</v>
      </c>
      <c r="K1195" s="9" t="s">
        <v>882</v>
      </c>
      <c r="L1195" s="9" t="s">
        <v>882</v>
      </c>
      <c r="M1195" s="19" t="s">
        <v>882</v>
      </c>
      <c r="N1195" s="9" t="s">
        <v>882</v>
      </c>
      <c r="O1195" s="9" t="s">
        <v>882</v>
      </c>
      <c r="P1195" s="9" t="s">
        <v>882</v>
      </c>
      <c r="Q1195" t="s">
        <v>882</v>
      </c>
      <c r="R1195" s="7" t="s">
        <v>882</v>
      </c>
      <c r="S1195" s="11" t="s">
        <v>882</v>
      </c>
    </row>
    <row r="1196" spans="1:19" hidden="1" x14ac:dyDescent="0.25">
      <c r="A1196" s="6" t="s">
        <v>882</v>
      </c>
      <c r="B1196" s="258"/>
      <c r="F1196" s="7" t="s">
        <v>882</v>
      </c>
      <c r="G1196" s="21" t="s">
        <v>882</v>
      </c>
      <c r="H1196" s="19" t="s">
        <v>882</v>
      </c>
      <c r="I1196" s="10" t="s">
        <v>882</v>
      </c>
      <c r="J1196" s="11" t="s">
        <v>882</v>
      </c>
      <c r="K1196" s="9" t="s">
        <v>882</v>
      </c>
      <c r="L1196" s="9" t="s">
        <v>882</v>
      </c>
      <c r="M1196" s="19" t="s">
        <v>882</v>
      </c>
      <c r="N1196" s="9" t="s">
        <v>882</v>
      </c>
      <c r="O1196" s="9" t="s">
        <v>882</v>
      </c>
      <c r="P1196" s="9" t="s">
        <v>882</v>
      </c>
      <c r="Q1196" t="s">
        <v>882</v>
      </c>
      <c r="R1196" s="7" t="s">
        <v>882</v>
      </c>
      <c r="S1196" s="11" t="s">
        <v>882</v>
      </c>
    </row>
    <row r="1197" spans="1:19" hidden="1" x14ac:dyDescent="0.25">
      <c r="A1197" s="6" t="s">
        <v>882</v>
      </c>
      <c r="B1197" s="258"/>
      <c r="F1197" s="7" t="s">
        <v>882</v>
      </c>
      <c r="G1197" s="21" t="s">
        <v>882</v>
      </c>
      <c r="H1197" s="19" t="s">
        <v>882</v>
      </c>
      <c r="I1197" s="10" t="s">
        <v>882</v>
      </c>
      <c r="J1197" s="11" t="s">
        <v>882</v>
      </c>
      <c r="K1197" s="9" t="s">
        <v>882</v>
      </c>
      <c r="L1197" s="9" t="s">
        <v>882</v>
      </c>
      <c r="M1197" s="19" t="s">
        <v>882</v>
      </c>
      <c r="N1197" s="9" t="s">
        <v>882</v>
      </c>
      <c r="O1197" s="9" t="s">
        <v>882</v>
      </c>
      <c r="P1197" s="9" t="s">
        <v>882</v>
      </c>
      <c r="Q1197" t="s">
        <v>882</v>
      </c>
      <c r="R1197" s="7" t="s">
        <v>882</v>
      </c>
      <c r="S1197" s="11" t="s">
        <v>882</v>
      </c>
    </row>
    <row r="1198" spans="1:19" hidden="1" x14ac:dyDescent="0.25">
      <c r="A1198" s="6" t="s">
        <v>882</v>
      </c>
      <c r="B1198" s="258"/>
      <c r="F1198" s="7" t="s">
        <v>882</v>
      </c>
      <c r="G1198" s="21" t="s">
        <v>882</v>
      </c>
      <c r="H1198" s="19" t="s">
        <v>882</v>
      </c>
      <c r="I1198" s="10" t="s">
        <v>882</v>
      </c>
      <c r="J1198" s="11" t="s">
        <v>882</v>
      </c>
      <c r="K1198" s="9" t="s">
        <v>882</v>
      </c>
      <c r="L1198" s="9" t="s">
        <v>882</v>
      </c>
      <c r="M1198" s="19" t="s">
        <v>882</v>
      </c>
      <c r="N1198" s="9" t="s">
        <v>882</v>
      </c>
      <c r="O1198" s="9" t="s">
        <v>882</v>
      </c>
      <c r="P1198" s="9" t="s">
        <v>882</v>
      </c>
      <c r="Q1198" t="s">
        <v>882</v>
      </c>
      <c r="R1198" s="7" t="s">
        <v>882</v>
      </c>
      <c r="S1198" s="11" t="s">
        <v>882</v>
      </c>
    </row>
    <row r="1199" spans="1:19" hidden="1" x14ac:dyDescent="0.25">
      <c r="A1199" s="6" t="s">
        <v>882</v>
      </c>
      <c r="B1199" s="258"/>
      <c r="F1199" s="7" t="s">
        <v>882</v>
      </c>
      <c r="G1199" s="21" t="s">
        <v>882</v>
      </c>
      <c r="H1199" s="19" t="s">
        <v>882</v>
      </c>
      <c r="I1199" s="10" t="s">
        <v>882</v>
      </c>
      <c r="J1199" s="11" t="s">
        <v>882</v>
      </c>
      <c r="K1199" s="9" t="s">
        <v>882</v>
      </c>
      <c r="L1199" s="9" t="s">
        <v>882</v>
      </c>
      <c r="M1199" s="19" t="s">
        <v>882</v>
      </c>
      <c r="N1199" s="9" t="s">
        <v>882</v>
      </c>
      <c r="O1199" s="9" t="s">
        <v>882</v>
      </c>
      <c r="P1199" s="9" t="s">
        <v>882</v>
      </c>
      <c r="Q1199" t="s">
        <v>882</v>
      </c>
      <c r="R1199" s="7" t="s">
        <v>882</v>
      </c>
      <c r="S1199" s="11" t="s">
        <v>882</v>
      </c>
    </row>
    <row r="1200" spans="1:19" hidden="1" x14ac:dyDescent="0.25">
      <c r="A1200" s="6" t="s">
        <v>882</v>
      </c>
      <c r="B1200" s="258"/>
      <c r="F1200" s="7" t="s">
        <v>882</v>
      </c>
      <c r="G1200" s="21" t="s">
        <v>882</v>
      </c>
      <c r="H1200" s="19" t="s">
        <v>882</v>
      </c>
      <c r="I1200" s="10" t="s">
        <v>882</v>
      </c>
      <c r="J1200" s="11" t="s">
        <v>882</v>
      </c>
      <c r="K1200" s="9" t="s">
        <v>882</v>
      </c>
      <c r="L1200" s="9" t="s">
        <v>882</v>
      </c>
      <c r="M1200" s="19" t="s">
        <v>882</v>
      </c>
      <c r="N1200" s="9" t="s">
        <v>882</v>
      </c>
      <c r="O1200" s="9" t="s">
        <v>882</v>
      </c>
      <c r="P1200" s="9" t="s">
        <v>882</v>
      </c>
      <c r="Q1200" t="s">
        <v>882</v>
      </c>
      <c r="R1200" s="7" t="s">
        <v>882</v>
      </c>
      <c r="S1200" s="11" t="s">
        <v>882</v>
      </c>
    </row>
    <row r="1201" spans="1:19" hidden="1" x14ac:dyDescent="0.25">
      <c r="A1201" s="6" t="s">
        <v>882</v>
      </c>
      <c r="B1201" s="258"/>
      <c r="F1201" s="7" t="s">
        <v>882</v>
      </c>
      <c r="G1201" s="21" t="s">
        <v>882</v>
      </c>
      <c r="H1201" s="19" t="s">
        <v>882</v>
      </c>
      <c r="I1201" s="10" t="s">
        <v>882</v>
      </c>
      <c r="J1201" s="11" t="s">
        <v>882</v>
      </c>
      <c r="K1201" s="9" t="s">
        <v>882</v>
      </c>
      <c r="L1201" s="9" t="s">
        <v>882</v>
      </c>
      <c r="M1201" s="19" t="s">
        <v>882</v>
      </c>
      <c r="N1201" s="9" t="s">
        <v>882</v>
      </c>
      <c r="O1201" s="9" t="s">
        <v>882</v>
      </c>
      <c r="P1201" s="9" t="s">
        <v>882</v>
      </c>
      <c r="Q1201" t="s">
        <v>882</v>
      </c>
      <c r="R1201" s="7" t="s">
        <v>882</v>
      </c>
      <c r="S1201" s="11" t="s">
        <v>882</v>
      </c>
    </row>
    <row r="1202" spans="1:19" hidden="1" x14ac:dyDescent="0.25">
      <c r="A1202" s="6" t="s">
        <v>882</v>
      </c>
      <c r="B1202" s="258"/>
      <c r="F1202" s="7" t="s">
        <v>882</v>
      </c>
      <c r="G1202" s="21" t="s">
        <v>882</v>
      </c>
      <c r="H1202" s="19" t="s">
        <v>882</v>
      </c>
      <c r="I1202" s="10" t="s">
        <v>882</v>
      </c>
      <c r="J1202" s="11" t="s">
        <v>882</v>
      </c>
      <c r="K1202" s="9" t="s">
        <v>882</v>
      </c>
      <c r="L1202" s="9" t="s">
        <v>882</v>
      </c>
      <c r="M1202" s="19" t="s">
        <v>882</v>
      </c>
      <c r="N1202" s="9" t="s">
        <v>882</v>
      </c>
      <c r="O1202" s="9" t="s">
        <v>882</v>
      </c>
      <c r="P1202" s="9" t="s">
        <v>882</v>
      </c>
      <c r="Q1202" t="s">
        <v>882</v>
      </c>
      <c r="R1202" s="7" t="s">
        <v>882</v>
      </c>
      <c r="S1202" s="11" t="s">
        <v>882</v>
      </c>
    </row>
    <row r="1203" spans="1:19" hidden="1" x14ac:dyDescent="0.25">
      <c r="A1203" s="6" t="s">
        <v>882</v>
      </c>
      <c r="B1203" s="258"/>
      <c r="F1203" s="7" t="s">
        <v>882</v>
      </c>
      <c r="G1203" s="21" t="s">
        <v>882</v>
      </c>
      <c r="H1203" s="19" t="s">
        <v>882</v>
      </c>
      <c r="I1203" s="10" t="s">
        <v>882</v>
      </c>
      <c r="J1203" s="11" t="s">
        <v>882</v>
      </c>
      <c r="K1203" s="9" t="s">
        <v>882</v>
      </c>
      <c r="L1203" s="9" t="s">
        <v>882</v>
      </c>
      <c r="M1203" s="19" t="s">
        <v>882</v>
      </c>
      <c r="N1203" s="9" t="s">
        <v>882</v>
      </c>
      <c r="O1203" s="9" t="s">
        <v>882</v>
      </c>
      <c r="P1203" s="9" t="s">
        <v>882</v>
      </c>
      <c r="Q1203" t="s">
        <v>882</v>
      </c>
      <c r="R1203" s="7" t="s">
        <v>882</v>
      </c>
      <c r="S1203" s="11" t="s">
        <v>882</v>
      </c>
    </row>
    <row r="1204" spans="1:19" hidden="1" x14ac:dyDescent="0.25">
      <c r="A1204" s="6" t="s">
        <v>882</v>
      </c>
      <c r="B1204" s="258"/>
      <c r="F1204" s="7" t="s">
        <v>882</v>
      </c>
      <c r="G1204" s="21" t="s">
        <v>882</v>
      </c>
      <c r="H1204" s="19" t="s">
        <v>882</v>
      </c>
      <c r="I1204" s="10" t="s">
        <v>882</v>
      </c>
      <c r="J1204" s="11" t="s">
        <v>882</v>
      </c>
      <c r="K1204" s="9" t="s">
        <v>882</v>
      </c>
      <c r="L1204" s="9" t="s">
        <v>882</v>
      </c>
      <c r="M1204" s="19" t="s">
        <v>882</v>
      </c>
      <c r="N1204" s="9" t="s">
        <v>882</v>
      </c>
      <c r="O1204" s="9" t="s">
        <v>882</v>
      </c>
      <c r="P1204" s="9" t="s">
        <v>882</v>
      </c>
      <c r="Q1204" t="s">
        <v>882</v>
      </c>
      <c r="R1204" s="7" t="s">
        <v>882</v>
      </c>
      <c r="S1204" s="11" t="s">
        <v>882</v>
      </c>
    </row>
    <row r="1205" spans="1:19" hidden="1" x14ac:dyDescent="0.25">
      <c r="A1205" s="6" t="s">
        <v>882</v>
      </c>
      <c r="B1205" s="258"/>
      <c r="F1205" s="7" t="s">
        <v>882</v>
      </c>
      <c r="G1205" s="21" t="s">
        <v>882</v>
      </c>
      <c r="H1205" s="19" t="s">
        <v>882</v>
      </c>
      <c r="I1205" s="10" t="s">
        <v>882</v>
      </c>
      <c r="J1205" s="11" t="s">
        <v>882</v>
      </c>
      <c r="K1205" s="9" t="s">
        <v>882</v>
      </c>
      <c r="L1205" s="9" t="s">
        <v>882</v>
      </c>
      <c r="M1205" s="19" t="s">
        <v>882</v>
      </c>
      <c r="N1205" s="9" t="s">
        <v>882</v>
      </c>
      <c r="O1205" s="9" t="s">
        <v>882</v>
      </c>
      <c r="P1205" s="9" t="s">
        <v>882</v>
      </c>
      <c r="Q1205" t="s">
        <v>882</v>
      </c>
      <c r="R1205" s="7" t="s">
        <v>882</v>
      </c>
      <c r="S1205" s="11" t="s">
        <v>882</v>
      </c>
    </row>
    <row r="1206" spans="1:19" hidden="1" x14ac:dyDescent="0.25">
      <c r="A1206" s="6" t="s">
        <v>882</v>
      </c>
      <c r="B1206" s="258"/>
      <c r="F1206" s="7" t="s">
        <v>882</v>
      </c>
      <c r="G1206" s="21" t="s">
        <v>882</v>
      </c>
      <c r="H1206" s="19" t="s">
        <v>882</v>
      </c>
      <c r="I1206" s="10" t="s">
        <v>882</v>
      </c>
      <c r="J1206" s="11" t="s">
        <v>882</v>
      </c>
      <c r="K1206" s="9" t="s">
        <v>882</v>
      </c>
      <c r="L1206" s="9" t="s">
        <v>882</v>
      </c>
      <c r="M1206" s="19" t="s">
        <v>882</v>
      </c>
      <c r="N1206" s="9" t="s">
        <v>882</v>
      </c>
      <c r="O1206" s="9" t="s">
        <v>882</v>
      </c>
      <c r="P1206" s="9" t="s">
        <v>882</v>
      </c>
      <c r="Q1206" t="s">
        <v>882</v>
      </c>
      <c r="R1206" s="7" t="s">
        <v>882</v>
      </c>
      <c r="S1206" s="11" t="s">
        <v>882</v>
      </c>
    </row>
    <row r="1207" spans="1:19" hidden="1" x14ac:dyDescent="0.25">
      <c r="A1207" s="6" t="s">
        <v>882</v>
      </c>
      <c r="B1207" s="258"/>
      <c r="F1207" s="7" t="s">
        <v>882</v>
      </c>
      <c r="G1207" s="21" t="s">
        <v>882</v>
      </c>
      <c r="H1207" s="19" t="s">
        <v>882</v>
      </c>
      <c r="I1207" s="10" t="s">
        <v>882</v>
      </c>
      <c r="J1207" s="11" t="s">
        <v>882</v>
      </c>
      <c r="K1207" s="9" t="s">
        <v>882</v>
      </c>
      <c r="L1207" s="9" t="s">
        <v>882</v>
      </c>
      <c r="M1207" s="19" t="s">
        <v>882</v>
      </c>
      <c r="N1207" s="9" t="s">
        <v>882</v>
      </c>
      <c r="O1207" s="9" t="s">
        <v>882</v>
      </c>
      <c r="P1207" s="9" t="s">
        <v>882</v>
      </c>
      <c r="Q1207" t="s">
        <v>882</v>
      </c>
      <c r="R1207" s="7" t="s">
        <v>882</v>
      </c>
      <c r="S1207" s="11" t="s">
        <v>882</v>
      </c>
    </row>
    <row r="1208" spans="1:19" hidden="1" x14ac:dyDescent="0.25">
      <c r="A1208" s="6" t="s">
        <v>882</v>
      </c>
      <c r="B1208" s="258"/>
      <c r="F1208" s="7" t="s">
        <v>882</v>
      </c>
      <c r="G1208" s="21" t="s">
        <v>882</v>
      </c>
      <c r="H1208" s="19" t="s">
        <v>882</v>
      </c>
      <c r="I1208" s="10" t="s">
        <v>882</v>
      </c>
      <c r="J1208" s="11" t="s">
        <v>882</v>
      </c>
      <c r="K1208" s="9" t="s">
        <v>882</v>
      </c>
      <c r="L1208" s="9" t="s">
        <v>882</v>
      </c>
      <c r="M1208" s="19" t="s">
        <v>882</v>
      </c>
      <c r="N1208" s="9" t="s">
        <v>882</v>
      </c>
      <c r="O1208" s="9" t="s">
        <v>882</v>
      </c>
      <c r="P1208" s="9" t="s">
        <v>882</v>
      </c>
      <c r="Q1208" t="s">
        <v>882</v>
      </c>
      <c r="R1208" s="7" t="s">
        <v>882</v>
      </c>
      <c r="S1208" s="11" t="s">
        <v>882</v>
      </c>
    </row>
    <row r="1209" spans="1:19" hidden="1" x14ac:dyDescent="0.25">
      <c r="A1209" s="6" t="s">
        <v>882</v>
      </c>
      <c r="B1209" s="258"/>
      <c r="F1209" s="7" t="s">
        <v>882</v>
      </c>
      <c r="G1209" s="21" t="s">
        <v>882</v>
      </c>
      <c r="H1209" s="19" t="s">
        <v>882</v>
      </c>
      <c r="I1209" s="10" t="s">
        <v>882</v>
      </c>
      <c r="J1209" s="11" t="s">
        <v>882</v>
      </c>
      <c r="K1209" s="9" t="s">
        <v>882</v>
      </c>
      <c r="L1209" s="9" t="s">
        <v>882</v>
      </c>
      <c r="M1209" s="19" t="s">
        <v>882</v>
      </c>
      <c r="N1209" s="9" t="s">
        <v>882</v>
      </c>
      <c r="O1209" s="9" t="s">
        <v>882</v>
      </c>
      <c r="P1209" s="9" t="s">
        <v>882</v>
      </c>
      <c r="Q1209" t="s">
        <v>882</v>
      </c>
      <c r="R1209" s="7" t="s">
        <v>882</v>
      </c>
      <c r="S1209" s="11" t="s">
        <v>882</v>
      </c>
    </row>
    <row r="1210" spans="1:19" hidden="1" x14ac:dyDescent="0.25">
      <c r="A1210" s="6" t="s">
        <v>882</v>
      </c>
      <c r="B1210" s="258"/>
      <c r="F1210" s="7" t="s">
        <v>882</v>
      </c>
      <c r="G1210" s="21" t="s">
        <v>882</v>
      </c>
      <c r="H1210" s="19" t="s">
        <v>882</v>
      </c>
      <c r="I1210" s="10" t="s">
        <v>882</v>
      </c>
      <c r="J1210" s="11" t="s">
        <v>882</v>
      </c>
      <c r="K1210" s="9" t="s">
        <v>882</v>
      </c>
      <c r="L1210" s="9" t="s">
        <v>882</v>
      </c>
      <c r="M1210" s="19" t="s">
        <v>882</v>
      </c>
      <c r="N1210" s="9" t="s">
        <v>882</v>
      </c>
      <c r="O1210" s="9" t="s">
        <v>882</v>
      </c>
      <c r="P1210" s="9" t="s">
        <v>882</v>
      </c>
      <c r="Q1210" t="s">
        <v>882</v>
      </c>
      <c r="R1210" s="7" t="s">
        <v>882</v>
      </c>
      <c r="S1210" s="11" t="s">
        <v>882</v>
      </c>
    </row>
    <row r="1211" spans="1:19" hidden="1" x14ac:dyDescent="0.25">
      <c r="A1211" s="6" t="s">
        <v>882</v>
      </c>
      <c r="B1211" s="258"/>
      <c r="F1211" s="7" t="s">
        <v>882</v>
      </c>
      <c r="G1211" s="21" t="s">
        <v>882</v>
      </c>
      <c r="H1211" s="19" t="s">
        <v>882</v>
      </c>
      <c r="I1211" s="10" t="s">
        <v>882</v>
      </c>
      <c r="J1211" s="11" t="s">
        <v>882</v>
      </c>
      <c r="K1211" s="9" t="s">
        <v>882</v>
      </c>
      <c r="L1211" s="9" t="s">
        <v>882</v>
      </c>
      <c r="M1211" s="19" t="s">
        <v>882</v>
      </c>
      <c r="N1211" s="9" t="s">
        <v>882</v>
      </c>
      <c r="O1211" s="9" t="s">
        <v>882</v>
      </c>
      <c r="P1211" s="9" t="s">
        <v>882</v>
      </c>
      <c r="Q1211" t="s">
        <v>882</v>
      </c>
      <c r="R1211" s="7" t="s">
        <v>882</v>
      </c>
      <c r="S1211" s="11" t="s">
        <v>882</v>
      </c>
    </row>
    <row r="1212" spans="1:19" hidden="1" x14ac:dyDescent="0.25">
      <c r="A1212" s="6" t="s">
        <v>882</v>
      </c>
      <c r="B1212" s="258"/>
      <c r="F1212" s="7" t="s">
        <v>882</v>
      </c>
      <c r="G1212" s="21" t="s">
        <v>882</v>
      </c>
      <c r="H1212" s="19" t="s">
        <v>882</v>
      </c>
      <c r="I1212" s="10" t="s">
        <v>882</v>
      </c>
      <c r="J1212" s="11" t="s">
        <v>882</v>
      </c>
      <c r="K1212" s="9" t="s">
        <v>882</v>
      </c>
      <c r="L1212" s="9" t="s">
        <v>882</v>
      </c>
      <c r="M1212" s="19" t="s">
        <v>882</v>
      </c>
      <c r="N1212" s="9" t="s">
        <v>882</v>
      </c>
      <c r="O1212" s="9" t="s">
        <v>882</v>
      </c>
      <c r="P1212" s="9" t="s">
        <v>882</v>
      </c>
      <c r="Q1212" t="s">
        <v>882</v>
      </c>
      <c r="R1212" s="7" t="s">
        <v>882</v>
      </c>
      <c r="S1212" s="11" t="s">
        <v>882</v>
      </c>
    </row>
    <row r="1213" spans="1:19" hidden="1" x14ac:dyDescent="0.25">
      <c r="A1213" s="6" t="s">
        <v>882</v>
      </c>
      <c r="B1213" s="258"/>
      <c r="F1213" s="7" t="s">
        <v>882</v>
      </c>
      <c r="G1213" s="21" t="s">
        <v>882</v>
      </c>
      <c r="H1213" s="19" t="s">
        <v>882</v>
      </c>
      <c r="I1213" s="10" t="s">
        <v>882</v>
      </c>
      <c r="J1213" s="11" t="s">
        <v>882</v>
      </c>
      <c r="K1213" s="9" t="s">
        <v>882</v>
      </c>
      <c r="L1213" s="9" t="s">
        <v>882</v>
      </c>
      <c r="M1213" s="19" t="s">
        <v>882</v>
      </c>
      <c r="N1213" s="9" t="s">
        <v>882</v>
      </c>
      <c r="O1213" s="9" t="s">
        <v>882</v>
      </c>
      <c r="P1213" s="9" t="s">
        <v>882</v>
      </c>
      <c r="Q1213" t="s">
        <v>882</v>
      </c>
      <c r="R1213" s="7" t="s">
        <v>882</v>
      </c>
      <c r="S1213" s="11" t="s">
        <v>882</v>
      </c>
    </row>
    <row r="1214" spans="1:19" hidden="1" x14ac:dyDescent="0.25">
      <c r="A1214" s="6" t="s">
        <v>882</v>
      </c>
      <c r="B1214" s="258"/>
      <c r="F1214" s="7" t="s">
        <v>882</v>
      </c>
      <c r="G1214" s="21" t="s">
        <v>882</v>
      </c>
      <c r="H1214" s="19" t="s">
        <v>882</v>
      </c>
      <c r="I1214" s="10" t="s">
        <v>882</v>
      </c>
      <c r="J1214" s="11" t="s">
        <v>882</v>
      </c>
      <c r="K1214" s="9" t="s">
        <v>882</v>
      </c>
      <c r="L1214" s="9" t="s">
        <v>882</v>
      </c>
      <c r="M1214" s="19" t="s">
        <v>882</v>
      </c>
      <c r="N1214" s="9" t="s">
        <v>882</v>
      </c>
      <c r="O1214" s="9" t="s">
        <v>882</v>
      </c>
      <c r="P1214" s="9" t="s">
        <v>882</v>
      </c>
      <c r="Q1214" t="s">
        <v>882</v>
      </c>
      <c r="R1214" s="7" t="s">
        <v>882</v>
      </c>
      <c r="S1214" s="11" t="s">
        <v>882</v>
      </c>
    </row>
    <row r="1215" spans="1:19" hidden="1" x14ac:dyDescent="0.25">
      <c r="A1215" s="6" t="s">
        <v>882</v>
      </c>
      <c r="B1215" s="258"/>
      <c r="F1215" s="7" t="s">
        <v>882</v>
      </c>
      <c r="G1215" s="21" t="s">
        <v>882</v>
      </c>
      <c r="H1215" s="19" t="s">
        <v>882</v>
      </c>
      <c r="I1215" s="10" t="s">
        <v>882</v>
      </c>
      <c r="J1215" s="11" t="s">
        <v>882</v>
      </c>
      <c r="K1215" s="9" t="s">
        <v>882</v>
      </c>
      <c r="L1215" s="9" t="s">
        <v>882</v>
      </c>
      <c r="M1215" s="19" t="s">
        <v>882</v>
      </c>
      <c r="N1215" s="9" t="s">
        <v>882</v>
      </c>
      <c r="O1215" s="9" t="s">
        <v>882</v>
      </c>
      <c r="P1215" s="9" t="s">
        <v>882</v>
      </c>
      <c r="Q1215" t="s">
        <v>882</v>
      </c>
      <c r="R1215" s="7" t="s">
        <v>882</v>
      </c>
      <c r="S1215" s="11" t="s">
        <v>882</v>
      </c>
    </row>
    <row r="1216" spans="1:19" hidden="1" x14ac:dyDescent="0.25">
      <c r="A1216" s="6" t="s">
        <v>882</v>
      </c>
      <c r="B1216" s="258"/>
      <c r="F1216" s="7" t="s">
        <v>882</v>
      </c>
      <c r="G1216" s="21" t="s">
        <v>882</v>
      </c>
      <c r="H1216" s="19" t="s">
        <v>882</v>
      </c>
      <c r="I1216" s="10" t="s">
        <v>882</v>
      </c>
      <c r="J1216" s="11" t="s">
        <v>882</v>
      </c>
      <c r="K1216" s="9" t="s">
        <v>882</v>
      </c>
      <c r="L1216" s="9" t="s">
        <v>882</v>
      </c>
      <c r="M1216" s="19" t="s">
        <v>882</v>
      </c>
      <c r="N1216" s="9" t="s">
        <v>882</v>
      </c>
      <c r="O1216" s="9" t="s">
        <v>882</v>
      </c>
      <c r="P1216" s="9" t="s">
        <v>882</v>
      </c>
      <c r="Q1216" t="s">
        <v>882</v>
      </c>
      <c r="R1216" s="7" t="s">
        <v>882</v>
      </c>
      <c r="S1216" s="11" t="s">
        <v>882</v>
      </c>
    </row>
    <row r="1217" spans="1:19" hidden="1" x14ac:dyDescent="0.25">
      <c r="A1217" s="6" t="s">
        <v>882</v>
      </c>
      <c r="B1217" s="258"/>
      <c r="F1217" s="7" t="s">
        <v>882</v>
      </c>
      <c r="G1217" s="21" t="s">
        <v>882</v>
      </c>
      <c r="H1217" s="19" t="s">
        <v>882</v>
      </c>
      <c r="I1217" s="10" t="s">
        <v>882</v>
      </c>
      <c r="J1217" s="11" t="s">
        <v>882</v>
      </c>
      <c r="K1217" s="9" t="s">
        <v>882</v>
      </c>
      <c r="L1217" s="9" t="s">
        <v>882</v>
      </c>
      <c r="M1217" s="19" t="s">
        <v>882</v>
      </c>
      <c r="N1217" s="9" t="s">
        <v>882</v>
      </c>
      <c r="O1217" s="9" t="s">
        <v>882</v>
      </c>
      <c r="P1217" s="9" t="s">
        <v>882</v>
      </c>
      <c r="Q1217" t="s">
        <v>882</v>
      </c>
      <c r="R1217" s="7" t="s">
        <v>882</v>
      </c>
      <c r="S1217" s="11" t="s">
        <v>882</v>
      </c>
    </row>
    <row r="1218" spans="1:19" hidden="1" x14ac:dyDescent="0.25">
      <c r="A1218" s="6" t="s">
        <v>882</v>
      </c>
      <c r="B1218" s="258"/>
      <c r="F1218" s="7" t="s">
        <v>882</v>
      </c>
      <c r="G1218" s="21" t="s">
        <v>882</v>
      </c>
      <c r="H1218" s="19" t="s">
        <v>882</v>
      </c>
      <c r="I1218" s="10" t="s">
        <v>882</v>
      </c>
      <c r="J1218" s="11" t="s">
        <v>882</v>
      </c>
      <c r="K1218" s="9" t="s">
        <v>882</v>
      </c>
      <c r="L1218" s="9" t="s">
        <v>882</v>
      </c>
      <c r="M1218" s="19" t="s">
        <v>882</v>
      </c>
      <c r="N1218" s="9" t="s">
        <v>882</v>
      </c>
      <c r="O1218" s="9" t="s">
        <v>882</v>
      </c>
      <c r="P1218" s="9" t="s">
        <v>882</v>
      </c>
      <c r="Q1218" t="s">
        <v>882</v>
      </c>
      <c r="R1218" s="7" t="s">
        <v>882</v>
      </c>
      <c r="S1218" s="11" t="s">
        <v>882</v>
      </c>
    </row>
    <row r="1219" spans="1:19" hidden="1" x14ac:dyDescent="0.25">
      <c r="A1219" s="6" t="s">
        <v>882</v>
      </c>
      <c r="B1219" s="258"/>
      <c r="F1219" s="7" t="s">
        <v>882</v>
      </c>
      <c r="G1219" s="21" t="s">
        <v>882</v>
      </c>
      <c r="H1219" s="19" t="s">
        <v>882</v>
      </c>
      <c r="I1219" s="10" t="s">
        <v>882</v>
      </c>
      <c r="J1219" s="11" t="s">
        <v>882</v>
      </c>
      <c r="K1219" s="9" t="s">
        <v>882</v>
      </c>
      <c r="L1219" s="9" t="s">
        <v>882</v>
      </c>
      <c r="M1219" s="19" t="s">
        <v>882</v>
      </c>
      <c r="N1219" s="9" t="s">
        <v>882</v>
      </c>
      <c r="O1219" s="9" t="s">
        <v>882</v>
      </c>
      <c r="P1219" s="9" t="s">
        <v>882</v>
      </c>
      <c r="Q1219" t="s">
        <v>882</v>
      </c>
      <c r="R1219" s="7" t="s">
        <v>882</v>
      </c>
      <c r="S1219" s="11" t="s">
        <v>882</v>
      </c>
    </row>
    <row r="1220" spans="1:19" hidden="1" x14ac:dyDescent="0.25">
      <c r="A1220" s="6" t="s">
        <v>882</v>
      </c>
      <c r="B1220" s="258"/>
      <c r="F1220" s="7" t="s">
        <v>882</v>
      </c>
      <c r="G1220" s="21" t="s">
        <v>882</v>
      </c>
      <c r="H1220" s="19" t="s">
        <v>882</v>
      </c>
      <c r="I1220" s="10" t="s">
        <v>882</v>
      </c>
      <c r="J1220" s="11" t="s">
        <v>882</v>
      </c>
      <c r="K1220" s="9" t="s">
        <v>882</v>
      </c>
      <c r="L1220" s="9" t="s">
        <v>882</v>
      </c>
      <c r="M1220" s="19" t="s">
        <v>882</v>
      </c>
      <c r="N1220" s="9" t="s">
        <v>882</v>
      </c>
      <c r="O1220" s="9" t="s">
        <v>882</v>
      </c>
      <c r="P1220" s="9" t="s">
        <v>882</v>
      </c>
      <c r="Q1220" t="s">
        <v>882</v>
      </c>
      <c r="R1220" s="7" t="s">
        <v>882</v>
      </c>
      <c r="S1220" s="11" t="s">
        <v>882</v>
      </c>
    </row>
    <row r="1221" spans="1:19" hidden="1" x14ac:dyDescent="0.25">
      <c r="A1221" s="6" t="s">
        <v>882</v>
      </c>
      <c r="B1221" s="258"/>
      <c r="F1221" s="7" t="s">
        <v>882</v>
      </c>
      <c r="G1221" s="21" t="s">
        <v>882</v>
      </c>
      <c r="H1221" s="19" t="s">
        <v>882</v>
      </c>
      <c r="I1221" s="10" t="s">
        <v>882</v>
      </c>
      <c r="J1221" s="11" t="s">
        <v>882</v>
      </c>
      <c r="K1221" s="9" t="s">
        <v>882</v>
      </c>
      <c r="L1221" s="9" t="s">
        <v>882</v>
      </c>
      <c r="M1221" s="19" t="s">
        <v>882</v>
      </c>
      <c r="N1221" s="9" t="s">
        <v>882</v>
      </c>
      <c r="O1221" s="9" t="s">
        <v>882</v>
      </c>
      <c r="P1221" s="9" t="s">
        <v>882</v>
      </c>
      <c r="Q1221" t="s">
        <v>882</v>
      </c>
      <c r="R1221" s="7" t="s">
        <v>882</v>
      </c>
      <c r="S1221" s="11" t="s">
        <v>882</v>
      </c>
    </row>
    <row r="1222" spans="1:19" hidden="1" x14ac:dyDescent="0.25">
      <c r="A1222" s="6" t="s">
        <v>882</v>
      </c>
      <c r="B1222" s="258"/>
      <c r="F1222" s="7" t="s">
        <v>882</v>
      </c>
      <c r="G1222" s="21" t="s">
        <v>882</v>
      </c>
      <c r="H1222" s="19" t="s">
        <v>882</v>
      </c>
      <c r="I1222" s="10" t="s">
        <v>882</v>
      </c>
      <c r="J1222" s="11" t="s">
        <v>882</v>
      </c>
      <c r="K1222" s="9" t="s">
        <v>882</v>
      </c>
      <c r="L1222" s="9" t="s">
        <v>882</v>
      </c>
      <c r="M1222" s="19" t="s">
        <v>882</v>
      </c>
      <c r="N1222" s="9" t="s">
        <v>882</v>
      </c>
      <c r="O1222" s="9" t="s">
        <v>882</v>
      </c>
      <c r="P1222" s="9" t="s">
        <v>882</v>
      </c>
      <c r="Q1222" t="s">
        <v>882</v>
      </c>
      <c r="R1222" s="7" t="s">
        <v>882</v>
      </c>
      <c r="S1222" s="11" t="s">
        <v>882</v>
      </c>
    </row>
    <row r="1223" spans="1:19" hidden="1" x14ac:dyDescent="0.25">
      <c r="A1223" s="6" t="s">
        <v>882</v>
      </c>
      <c r="B1223" s="258"/>
      <c r="F1223" s="7" t="s">
        <v>882</v>
      </c>
      <c r="G1223" s="21" t="s">
        <v>882</v>
      </c>
      <c r="H1223" s="19" t="s">
        <v>882</v>
      </c>
      <c r="I1223" s="10" t="s">
        <v>882</v>
      </c>
      <c r="J1223" s="11" t="s">
        <v>882</v>
      </c>
      <c r="K1223" s="9" t="s">
        <v>882</v>
      </c>
      <c r="L1223" s="9" t="s">
        <v>882</v>
      </c>
      <c r="M1223" s="19" t="s">
        <v>882</v>
      </c>
      <c r="N1223" s="9" t="s">
        <v>882</v>
      </c>
      <c r="O1223" s="9" t="s">
        <v>882</v>
      </c>
      <c r="P1223" s="9" t="s">
        <v>882</v>
      </c>
      <c r="Q1223" t="s">
        <v>882</v>
      </c>
      <c r="R1223" s="7" t="s">
        <v>882</v>
      </c>
      <c r="S1223" s="11" t="s">
        <v>882</v>
      </c>
    </row>
    <row r="1224" spans="1:19" hidden="1" x14ac:dyDescent="0.25">
      <c r="A1224" s="6" t="s">
        <v>882</v>
      </c>
      <c r="B1224" s="258"/>
      <c r="F1224" s="7" t="s">
        <v>882</v>
      </c>
      <c r="G1224" s="21" t="s">
        <v>882</v>
      </c>
      <c r="H1224" s="19" t="s">
        <v>882</v>
      </c>
      <c r="I1224" s="10" t="s">
        <v>882</v>
      </c>
      <c r="J1224" s="11" t="s">
        <v>882</v>
      </c>
      <c r="K1224" s="9" t="s">
        <v>882</v>
      </c>
      <c r="L1224" s="9" t="s">
        <v>882</v>
      </c>
      <c r="M1224" s="19" t="s">
        <v>882</v>
      </c>
      <c r="N1224" s="9" t="s">
        <v>882</v>
      </c>
      <c r="O1224" s="9" t="s">
        <v>882</v>
      </c>
      <c r="P1224" s="9" t="s">
        <v>882</v>
      </c>
      <c r="Q1224" t="s">
        <v>882</v>
      </c>
      <c r="R1224" s="7" t="s">
        <v>882</v>
      </c>
      <c r="S1224" s="11" t="s">
        <v>882</v>
      </c>
    </row>
    <row r="1225" spans="1:19" hidden="1" x14ac:dyDescent="0.25">
      <c r="A1225" s="6" t="s">
        <v>882</v>
      </c>
      <c r="B1225" s="258"/>
      <c r="F1225" s="7" t="s">
        <v>882</v>
      </c>
      <c r="G1225" s="21" t="s">
        <v>882</v>
      </c>
      <c r="H1225" s="19" t="s">
        <v>882</v>
      </c>
      <c r="I1225" s="10" t="s">
        <v>882</v>
      </c>
      <c r="J1225" s="11" t="s">
        <v>882</v>
      </c>
      <c r="K1225" s="9" t="s">
        <v>882</v>
      </c>
      <c r="L1225" s="9" t="s">
        <v>882</v>
      </c>
      <c r="M1225" s="19" t="s">
        <v>882</v>
      </c>
      <c r="N1225" s="9" t="s">
        <v>882</v>
      </c>
      <c r="O1225" s="9" t="s">
        <v>882</v>
      </c>
      <c r="P1225" s="9" t="s">
        <v>882</v>
      </c>
      <c r="Q1225" t="s">
        <v>882</v>
      </c>
      <c r="R1225" s="7" t="s">
        <v>882</v>
      </c>
      <c r="S1225" s="11" t="s">
        <v>882</v>
      </c>
    </row>
    <row r="1226" spans="1:19" hidden="1" x14ac:dyDescent="0.25">
      <c r="A1226" s="6" t="s">
        <v>882</v>
      </c>
      <c r="B1226" s="258"/>
      <c r="F1226" s="7" t="s">
        <v>882</v>
      </c>
      <c r="G1226" s="21" t="s">
        <v>882</v>
      </c>
      <c r="H1226" s="19" t="s">
        <v>882</v>
      </c>
      <c r="I1226" s="10" t="s">
        <v>882</v>
      </c>
      <c r="J1226" s="11" t="s">
        <v>882</v>
      </c>
      <c r="K1226" s="9" t="s">
        <v>882</v>
      </c>
      <c r="L1226" s="9" t="s">
        <v>882</v>
      </c>
      <c r="M1226" s="19" t="s">
        <v>882</v>
      </c>
      <c r="N1226" s="9" t="s">
        <v>882</v>
      </c>
      <c r="O1226" s="9" t="s">
        <v>882</v>
      </c>
      <c r="P1226" s="9" t="s">
        <v>882</v>
      </c>
      <c r="Q1226" t="s">
        <v>882</v>
      </c>
      <c r="R1226" s="7" t="s">
        <v>882</v>
      </c>
      <c r="S1226" s="11" t="s">
        <v>882</v>
      </c>
    </row>
    <row r="1227" spans="1:19" hidden="1" x14ac:dyDescent="0.25">
      <c r="A1227" s="6" t="s">
        <v>882</v>
      </c>
      <c r="B1227" s="258"/>
      <c r="F1227" s="7" t="s">
        <v>882</v>
      </c>
      <c r="G1227" s="21" t="s">
        <v>882</v>
      </c>
      <c r="H1227" s="19" t="s">
        <v>882</v>
      </c>
      <c r="I1227" s="10" t="s">
        <v>882</v>
      </c>
      <c r="J1227" s="11" t="s">
        <v>882</v>
      </c>
      <c r="K1227" s="9" t="s">
        <v>882</v>
      </c>
      <c r="L1227" s="9" t="s">
        <v>882</v>
      </c>
      <c r="M1227" s="19" t="s">
        <v>882</v>
      </c>
      <c r="N1227" s="9" t="s">
        <v>882</v>
      </c>
      <c r="O1227" s="9" t="s">
        <v>882</v>
      </c>
      <c r="P1227" s="9" t="s">
        <v>882</v>
      </c>
      <c r="Q1227" t="s">
        <v>882</v>
      </c>
      <c r="R1227" s="7" t="s">
        <v>882</v>
      </c>
      <c r="S1227" s="11" t="s">
        <v>882</v>
      </c>
    </row>
    <row r="1228" spans="1:19" hidden="1" x14ac:dyDescent="0.25">
      <c r="A1228" s="6" t="s">
        <v>882</v>
      </c>
      <c r="B1228" s="258"/>
      <c r="F1228" s="7" t="s">
        <v>882</v>
      </c>
      <c r="G1228" s="21" t="s">
        <v>882</v>
      </c>
      <c r="H1228" s="19" t="s">
        <v>882</v>
      </c>
      <c r="I1228" s="10" t="s">
        <v>882</v>
      </c>
      <c r="J1228" s="11" t="s">
        <v>882</v>
      </c>
      <c r="K1228" s="9" t="s">
        <v>882</v>
      </c>
      <c r="L1228" s="9" t="s">
        <v>882</v>
      </c>
      <c r="M1228" s="19" t="s">
        <v>882</v>
      </c>
      <c r="N1228" s="9" t="s">
        <v>882</v>
      </c>
      <c r="O1228" s="9" t="s">
        <v>882</v>
      </c>
      <c r="P1228" s="9" t="s">
        <v>882</v>
      </c>
      <c r="Q1228" t="s">
        <v>882</v>
      </c>
      <c r="R1228" s="7" t="s">
        <v>882</v>
      </c>
      <c r="S1228" s="11" t="s">
        <v>882</v>
      </c>
    </row>
    <row r="1229" spans="1:19" hidden="1" x14ac:dyDescent="0.25">
      <c r="A1229" s="6" t="s">
        <v>882</v>
      </c>
      <c r="B1229" s="258"/>
      <c r="F1229" s="7" t="s">
        <v>882</v>
      </c>
      <c r="G1229" s="21" t="s">
        <v>882</v>
      </c>
      <c r="H1229" s="19" t="s">
        <v>882</v>
      </c>
      <c r="I1229" s="10" t="s">
        <v>882</v>
      </c>
      <c r="J1229" s="11" t="s">
        <v>882</v>
      </c>
      <c r="K1229" s="9" t="s">
        <v>882</v>
      </c>
      <c r="L1229" s="9" t="s">
        <v>882</v>
      </c>
      <c r="M1229" s="19" t="s">
        <v>882</v>
      </c>
      <c r="N1229" s="9" t="s">
        <v>882</v>
      </c>
      <c r="O1229" s="9" t="s">
        <v>882</v>
      </c>
      <c r="P1229" s="9" t="s">
        <v>882</v>
      </c>
      <c r="Q1229" t="s">
        <v>882</v>
      </c>
      <c r="R1229" s="7" t="s">
        <v>882</v>
      </c>
      <c r="S1229" s="11" t="s">
        <v>882</v>
      </c>
    </row>
    <row r="1230" spans="1:19" hidden="1" x14ac:dyDescent="0.25">
      <c r="A1230" s="6" t="s">
        <v>882</v>
      </c>
      <c r="B1230" s="258"/>
      <c r="F1230" s="7" t="s">
        <v>882</v>
      </c>
      <c r="G1230" s="21" t="s">
        <v>882</v>
      </c>
      <c r="H1230" s="19" t="s">
        <v>882</v>
      </c>
      <c r="I1230" s="10" t="s">
        <v>882</v>
      </c>
      <c r="J1230" s="11" t="s">
        <v>882</v>
      </c>
      <c r="K1230" s="9" t="s">
        <v>882</v>
      </c>
      <c r="L1230" s="9" t="s">
        <v>882</v>
      </c>
      <c r="M1230" s="19" t="s">
        <v>882</v>
      </c>
      <c r="N1230" s="9" t="s">
        <v>882</v>
      </c>
      <c r="O1230" s="9" t="s">
        <v>882</v>
      </c>
      <c r="P1230" s="9" t="s">
        <v>882</v>
      </c>
      <c r="Q1230" t="s">
        <v>882</v>
      </c>
      <c r="R1230" s="7" t="s">
        <v>882</v>
      </c>
      <c r="S1230" s="11" t="s">
        <v>882</v>
      </c>
    </row>
    <row r="1231" spans="1:19" hidden="1" x14ac:dyDescent="0.25">
      <c r="A1231" s="6" t="s">
        <v>882</v>
      </c>
      <c r="B1231" s="258"/>
      <c r="F1231" s="7" t="s">
        <v>882</v>
      </c>
      <c r="G1231" s="21" t="s">
        <v>882</v>
      </c>
      <c r="H1231" s="19" t="s">
        <v>882</v>
      </c>
      <c r="I1231" s="10" t="s">
        <v>882</v>
      </c>
      <c r="J1231" s="11" t="s">
        <v>882</v>
      </c>
      <c r="K1231" s="9" t="s">
        <v>882</v>
      </c>
      <c r="L1231" s="9" t="s">
        <v>882</v>
      </c>
      <c r="M1231" s="19" t="s">
        <v>882</v>
      </c>
      <c r="N1231" s="9" t="s">
        <v>882</v>
      </c>
      <c r="O1231" s="9" t="s">
        <v>882</v>
      </c>
      <c r="P1231" s="9" t="s">
        <v>882</v>
      </c>
      <c r="Q1231" t="s">
        <v>882</v>
      </c>
      <c r="R1231" s="7" t="s">
        <v>882</v>
      </c>
      <c r="S1231" s="11" t="s">
        <v>882</v>
      </c>
    </row>
    <row r="1232" spans="1:19" hidden="1" x14ac:dyDescent="0.25">
      <c r="A1232" s="6" t="s">
        <v>882</v>
      </c>
      <c r="B1232" s="258"/>
      <c r="F1232" s="7" t="s">
        <v>882</v>
      </c>
      <c r="G1232" s="21" t="s">
        <v>882</v>
      </c>
      <c r="H1232" s="19" t="s">
        <v>882</v>
      </c>
      <c r="I1232" s="10" t="s">
        <v>882</v>
      </c>
      <c r="J1232" s="11" t="s">
        <v>882</v>
      </c>
      <c r="K1232" s="9" t="s">
        <v>882</v>
      </c>
      <c r="L1232" s="9" t="s">
        <v>882</v>
      </c>
      <c r="M1232" s="19" t="s">
        <v>882</v>
      </c>
      <c r="N1232" s="9" t="s">
        <v>882</v>
      </c>
      <c r="O1232" s="9" t="s">
        <v>882</v>
      </c>
      <c r="P1232" s="9" t="s">
        <v>882</v>
      </c>
      <c r="Q1232" t="s">
        <v>882</v>
      </c>
      <c r="R1232" s="7" t="s">
        <v>882</v>
      </c>
      <c r="S1232" s="11" t="s">
        <v>882</v>
      </c>
    </row>
    <row r="1233" spans="1:19" hidden="1" x14ac:dyDescent="0.25">
      <c r="A1233" s="6" t="s">
        <v>882</v>
      </c>
      <c r="B1233" s="258"/>
      <c r="F1233" s="7" t="s">
        <v>882</v>
      </c>
      <c r="G1233" s="21" t="s">
        <v>882</v>
      </c>
      <c r="H1233" s="19" t="s">
        <v>882</v>
      </c>
      <c r="I1233" s="10" t="s">
        <v>882</v>
      </c>
      <c r="J1233" s="11" t="s">
        <v>882</v>
      </c>
      <c r="K1233" s="9" t="s">
        <v>882</v>
      </c>
      <c r="L1233" s="9" t="s">
        <v>882</v>
      </c>
      <c r="M1233" s="19" t="s">
        <v>882</v>
      </c>
      <c r="N1233" s="9" t="s">
        <v>882</v>
      </c>
      <c r="O1233" s="9" t="s">
        <v>882</v>
      </c>
      <c r="P1233" s="9" t="s">
        <v>882</v>
      </c>
      <c r="Q1233" t="s">
        <v>882</v>
      </c>
      <c r="R1233" s="7" t="s">
        <v>882</v>
      </c>
      <c r="S1233" s="11" t="s">
        <v>882</v>
      </c>
    </row>
    <row r="1234" spans="1:19" hidden="1" x14ac:dyDescent="0.25">
      <c r="A1234" s="6" t="s">
        <v>882</v>
      </c>
      <c r="B1234" s="258"/>
      <c r="F1234" s="7" t="s">
        <v>882</v>
      </c>
      <c r="G1234" s="21" t="s">
        <v>882</v>
      </c>
      <c r="H1234" s="19" t="s">
        <v>882</v>
      </c>
      <c r="I1234" s="10" t="s">
        <v>882</v>
      </c>
      <c r="J1234" s="11" t="s">
        <v>882</v>
      </c>
      <c r="K1234" s="9" t="s">
        <v>882</v>
      </c>
      <c r="L1234" s="9" t="s">
        <v>882</v>
      </c>
      <c r="M1234" s="19" t="s">
        <v>882</v>
      </c>
      <c r="N1234" s="9" t="s">
        <v>882</v>
      </c>
      <c r="O1234" s="9" t="s">
        <v>882</v>
      </c>
      <c r="P1234" s="9" t="s">
        <v>882</v>
      </c>
      <c r="Q1234" t="s">
        <v>882</v>
      </c>
      <c r="R1234" s="7" t="s">
        <v>882</v>
      </c>
      <c r="S1234" s="11" t="s">
        <v>882</v>
      </c>
    </row>
    <row r="1235" spans="1:19" hidden="1" x14ac:dyDescent="0.25">
      <c r="A1235" s="6" t="s">
        <v>882</v>
      </c>
      <c r="B1235" s="258"/>
      <c r="F1235" s="7" t="s">
        <v>882</v>
      </c>
      <c r="G1235" s="21" t="s">
        <v>882</v>
      </c>
      <c r="H1235" s="19" t="s">
        <v>882</v>
      </c>
      <c r="I1235" s="10" t="s">
        <v>882</v>
      </c>
      <c r="J1235" s="11" t="s">
        <v>882</v>
      </c>
      <c r="K1235" s="9" t="s">
        <v>882</v>
      </c>
      <c r="L1235" s="9" t="s">
        <v>882</v>
      </c>
      <c r="M1235" s="19" t="s">
        <v>882</v>
      </c>
      <c r="N1235" s="9" t="s">
        <v>882</v>
      </c>
      <c r="O1235" s="9" t="s">
        <v>882</v>
      </c>
      <c r="P1235" s="9" t="s">
        <v>882</v>
      </c>
      <c r="Q1235" t="s">
        <v>882</v>
      </c>
      <c r="R1235" s="7" t="s">
        <v>882</v>
      </c>
      <c r="S1235" s="11" t="s">
        <v>882</v>
      </c>
    </row>
    <row r="1236" spans="1:19" hidden="1" x14ac:dyDescent="0.25">
      <c r="A1236" s="6" t="s">
        <v>882</v>
      </c>
      <c r="B1236" s="258"/>
      <c r="F1236" s="7" t="s">
        <v>882</v>
      </c>
      <c r="G1236" s="21" t="s">
        <v>882</v>
      </c>
      <c r="H1236" s="19" t="s">
        <v>882</v>
      </c>
      <c r="I1236" s="10" t="s">
        <v>882</v>
      </c>
      <c r="J1236" s="11" t="s">
        <v>882</v>
      </c>
      <c r="K1236" s="9" t="s">
        <v>882</v>
      </c>
      <c r="L1236" s="9" t="s">
        <v>882</v>
      </c>
      <c r="M1236" s="19" t="s">
        <v>882</v>
      </c>
      <c r="N1236" s="9" t="s">
        <v>882</v>
      </c>
      <c r="O1236" s="9" t="s">
        <v>882</v>
      </c>
      <c r="P1236" s="9" t="s">
        <v>882</v>
      </c>
      <c r="Q1236" t="s">
        <v>882</v>
      </c>
      <c r="R1236" s="7" t="s">
        <v>882</v>
      </c>
      <c r="S1236" s="11" t="s">
        <v>882</v>
      </c>
    </row>
    <row r="1237" spans="1:19" hidden="1" x14ac:dyDescent="0.25">
      <c r="A1237" s="6" t="s">
        <v>882</v>
      </c>
      <c r="B1237" s="258"/>
      <c r="F1237" s="7" t="s">
        <v>882</v>
      </c>
      <c r="G1237" s="21" t="s">
        <v>882</v>
      </c>
      <c r="H1237" s="19" t="s">
        <v>882</v>
      </c>
      <c r="I1237" s="10" t="s">
        <v>882</v>
      </c>
      <c r="J1237" s="11" t="s">
        <v>882</v>
      </c>
      <c r="K1237" s="9" t="s">
        <v>882</v>
      </c>
      <c r="L1237" s="9" t="s">
        <v>882</v>
      </c>
      <c r="M1237" s="19" t="s">
        <v>882</v>
      </c>
      <c r="N1237" s="9" t="s">
        <v>882</v>
      </c>
      <c r="O1237" s="9" t="s">
        <v>882</v>
      </c>
      <c r="P1237" s="9" t="s">
        <v>882</v>
      </c>
      <c r="Q1237" t="s">
        <v>882</v>
      </c>
      <c r="R1237" s="7" t="s">
        <v>882</v>
      </c>
      <c r="S1237" s="11" t="s">
        <v>882</v>
      </c>
    </row>
    <row r="1238" spans="1:19" hidden="1" x14ac:dyDescent="0.25">
      <c r="A1238" s="6" t="s">
        <v>882</v>
      </c>
      <c r="B1238" s="258"/>
      <c r="F1238" s="7" t="s">
        <v>882</v>
      </c>
      <c r="G1238" s="21" t="s">
        <v>882</v>
      </c>
      <c r="H1238" s="19" t="s">
        <v>882</v>
      </c>
      <c r="I1238" s="10" t="s">
        <v>882</v>
      </c>
      <c r="J1238" s="11" t="s">
        <v>882</v>
      </c>
      <c r="K1238" s="9" t="s">
        <v>882</v>
      </c>
      <c r="L1238" s="9" t="s">
        <v>882</v>
      </c>
      <c r="M1238" s="19" t="s">
        <v>882</v>
      </c>
      <c r="N1238" s="9" t="s">
        <v>882</v>
      </c>
      <c r="O1238" s="9" t="s">
        <v>882</v>
      </c>
      <c r="P1238" s="9" t="s">
        <v>882</v>
      </c>
      <c r="Q1238" t="s">
        <v>882</v>
      </c>
      <c r="R1238" s="7" t="s">
        <v>882</v>
      </c>
      <c r="S1238" s="11" t="s">
        <v>882</v>
      </c>
    </row>
    <row r="1239" spans="1:19" hidden="1" x14ac:dyDescent="0.25">
      <c r="A1239" s="6" t="s">
        <v>882</v>
      </c>
      <c r="B1239" s="258"/>
      <c r="F1239" s="7" t="s">
        <v>882</v>
      </c>
      <c r="G1239" s="21" t="s">
        <v>882</v>
      </c>
      <c r="H1239" s="19" t="s">
        <v>882</v>
      </c>
      <c r="I1239" s="10" t="s">
        <v>882</v>
      </c>
      <c r="J1239" s="11" t="s">
        <v>882</v>
      </c>
      <c r="K1239" s="9" t="s">
        <v>882</v>
      </c>
      <c r="L1239" s="9" t="s">
        <v>882</v>
      </c>
      <c r="M1239" s="19" t="s">
        <v>882</v>
      </c>
      <c r="N1239" s="9" t="s">
        <v>882</v>
      </c>
      <c r="O1239" s="9" t="s">
        <v>882</v>
      </c>
      <c r="P1239" s="9" t="s">
        <v>882</v>
      </c>
      <c r="Q1239" t="s">
        <v>882</v>
      </c>
      <c r="R1239" s="7" t="s">
        <v>882</v>
      </c>
      <c r="S1239" s="11" t="s">
        <v>882</v>
      </c>
    </row>
    <row r="1240" spans="1:19" hidden="1" x14ac:dyDescent="0.25">
      <c r="A1240" s="6" t="s">
        <v>882</v>
      </c>
      <c r="B1240" s="258"/>
      <c r="F1240" s="7" t="s">
        <v>882</v>
      </c>
      <c r="G1240" s="21" t="s">
        <v>882</v>
      </c>
      <c r="H1240" s="19" t="s">
        <v>882</v>
      </c>
      <c r="I1240" s="10" t="s">
        <v>882</v>
      </c>
      <c r="J1240" s="11" t="s">
        <v>882</v>
      </c>
      <c r="K1240" s="9" t="s">
        <v>882</v>
      </c>
      <c r="L1240" s="9" t="s">
        <v>882</v>
      </c>
      <c r="M1240" s="19" t="s">
        <v>882</v>
      </c>
      <c r="N1240" s="9" t="s">
        <v>882</v>
      </c>
      <c r="O1240" s="9" t="s">
        <v>882</v>
      </c>
      <c r="P1240" s="9" t="s">
        <v>882</v>
      </c>
      <c r="Q1240" t="s">
        <v>882</v>
      </c>
      <c r="R1240" s="7" t="s">
        <v>882</v>
      </c>
      <c r="S1240" s="11" t="s">
        <v>882</v>
      </c>
    </row>
    <row r="1241" spans="1:19" hidden="1" x14ac:dyDescent="0.25">
      <c r="A1241" s="6" t="s">
        <v>882</v>
      </c>
      <c r="B1241" s="258"/>
      <c r="F1241" s="7" t="s">
        <v>882</v>
      </c>
      <c r="G1241" s="21" t="s">
        <v>882</v>
      </c>
      <c r="H1241" s="19" t="s">
        <v>882</v>
      </c>
      <c r="I1241" s="10" t="s">
        <v>882</v>
      </c>
      <c r="J1241" s="11" t="s">
        <v>882</v>
      </c>
      <c r="K1241" s="9" t="s">
        <v>882</v>
      </c>
      <c r="L1241" s="9" t="s">
        <v>882</v>
      </c>
      <c r="M1241" s="19" t="s">
        <v>882</v>
      </c>
      <c r="N1241" s="9" t="s">
        <v>882</v>
      </c>
      <c r="O1241" s="9" t="s">
        <v>882</v>
      </c>
      <c r="P1241" s="9" t="s">
        <v>882</v>
      </c>
      <c r="Q1241" t="s">
        <v>882</v>
      </c>
      <c r="R1241" s="7" t="s">
        <v>882</v>
      </c>
      <c r="S1241" s="11" t="s">
        <v>882</v>
      </c>
    </row>
    <row r="1242" spans="1:19" hidden="1" x14ac:dyDescent="0.25">
      <c r="A1242" s="6" t="s">
        <v>882</v>
      </c>
      <c r="B1242" s="258"/>
      <c r="F1242" s="7" t="s">
        <v>882</v>
      </c>
      <c r="G1242" s="21" t="s">
        <v>882</v>
      </c>
      <c r="H1242" s="19" t="s">
        <v>882</v>
      </c>
      <c r="I1242" s="10" t="s">
        <v>882</v>
      </c>
      <c r="J1242" s="11" t="s">
        <v>882</v>
      </c>
      <c r="K1242" s="9" t="s">
        <v>882</v>
      </c>
      <c r="L1242" s="9" t="s">
        <v>882</v>
      </c>
      <c r="M1242" s="19" t="s">
        <v>882</v>
      </c>
      <c r="N1242" s="9" t="s">
        <v>882</v>
      </c>
      <c r="O1242" s="9" t="s">
        <v>882</v>
      </c>
      <c r="P1242" s="9" t="s">
        <v>882</v>
      </c>
      <c r="Q1242" t="s">
        <v>882</v>
      </c>
      <c r="R1242" s="7" t="s">
        <v>882</v>
      </c>
      <c r="S1242" s="11" t="s">
        <v>882</v>
      </c>
    </row>
    <row r="1243" spans="1:19" hidden="1" x14ac:dyDescent="0.25">
      <c r="A1243" s="6" t="s">
        <v>882</v>
      </c>
      <c r="B1243" s="258"/>
      <c r="F1243" s="7" t="s">
        <v>882</v>
      </c>
      <c r="G1243" s="21" t="s">
        <v>882</v>
      </c>
      <c r="H1243" s="19" t="s">
        <v>882</v>
      </c>
      <c r="I1243" s="10" t="s">
        <v>882</v>
      </c>
      <c r="J1243" s="11" t="s">
        <v>882</v>
      </c>
      <c r="K1243" s="9" t="s">
        <v>882</v>
      </c>
      <c r="L1243" s="9" t="s">
        <v>882</v>
      </c>
      <c r="M1243" s="19" t="s">
        <v>882</v>
      </c>
      <c r="N1243" s="9" t="s">
        <v>882</v>
      </c>
      <c r="O1243" s="9" t="s">
        <v>882</v>
      </c>
      <c r="P1243" s="9" t="s">
        <v>882</v>
      </c>
      <c r="Q1243" t="s">
        <v>882</v>
      </c>
      <c r="R1243" s="7" t="s">
        <v>882</v>
      </c>
      <c r="S1243" s="11" t="s">
        <v>882</v>
      </c>
    </row>
    <row r="1244" spans="1:19" hidden="1" x14ac:dyDescent="0.25">
      <c r="A1244" s="6" t="s">
        <v>882</v>
      </c>
      <c r="B1244" s="258"/>
      <c r="F1244" s="7" t="s">
        <v>882</v>
      </c>
      <c r="G1244" s="21" t="s">
        <v>882</v>
      </c>
      <c r="H1244" s="19" t="s">
        <v>882</v>
      </c>
      <c r="I1244" s="10" t="s">
        <v>882</v>
      </c>
      <c r="J1244" s="11" t="s">
        <v>882</v>
      </c>
      <c r="K1244" s="9" t="s">
        <v>882</v>
      </c>
      <c r="L1244" s="9" t="s">
        <v>882</v>
      </c>
      <c r="M1244" s="19" t="s">
        <v>882</v>
      </c>
      <c r="N1244" s="9" t="s">
        <v>882</v>
      </c>
      <c r="O1244" s="9" t="s">
        <v>882</v>
      </c>
      <c r="P1244" s="9" t="s">
        <v>882</v>
      </c>
      <c r="Q1244" t="s">
        <v>882</v>
      </c>
      <c r="R1244" s="7" t="s">
        <v>882</v>
      </c>
      <c r="S1244" s="11" t="s">
        <v>882</v>
      </c>
    </row>
    <row r="1245" spans="1:19" hidden="1" x14ac:dyDescent="0.25">
      <c r="A1245" s="6" t="s">
        <v>882</v>
      </c>
      <c r="B1245" s="258"/>
      <c r="F1245" s="7" t="s">
        <v>882</v>
      </c>
      <c r="G1245" s="21" t="s">
        <v>882</v>
      </c>
      <c r="H1245" s="19" t="s">
        <v>882</v>
      </c>
      <c r="I1245" s="10" t="s">
        <v>882</v>
      </c>
      <c r="J1245" s="11" t="s">
        <v>882</v>
      </c>
      <c r="K1245" s="9" t="s">
        <v>882</v>
      </c>
      <c r="L1245" s="9" t="s">
        <v>882</v>
      </c>
      <c r="M1245" s="19" t="s">
        <v>882</v>
      </c>
      <c r="N1245" s="9" t="s">
        <v>882</v>
      </c>
      <c r="O1245" s="9" t="s">
        <v>882</v>
      </c>
      <c r="P1245" s="9" t="s">
        <v>882</v>
      </c>
      <c r="Q1245" t="s">
        <v>882</v>
      </c>
      <c r="R1245" s="7" t="s">
        <v>882</v>
      </c>
      <c r="S1245" s="11" t="s">
        <v>882</v>
      </c>
    </row>
    <row r="1246" spans="1:19" hidden="1" x14ac:dyDescent="0.25">
      <c r="A1246" s="6" t="s">
        <v>882</v>
      </c>
      <c r="B1246" s="258"/>
      <c r="F1246" s="7" t="s">
        <v>882</v>
      </c>
      <c r="G1246" s="21" t="s">
        <v>882</v>
      </c>
      <c r="H1246" s="19" t="s">
        <v>882</v>
      </c>
      <c r="I1246" s="10" t="s">
        <v>882</v>
      </c>
      <c r="J1246" s="11" t="s">
        <v>882</v>
      </c>
      <c r="K1246" s="9" t="s">
        <v>882</v>
      </c>
      <c r="L1246" s="9" t="s">
        <v>882</v>
      </c>
      <c r="M1246" s="19" t="s">
        <v>882</v>
      </c>
      <c r="N1246" s="9" t="s">
        <v>882</v>
      </c>
      <c r="O1246" s="9" t="s">
        <v>882</v>
      </c>
      <c r="P1246" s="9" t="s">
        <v>882</v>
      </c>
      <c r="Q1246" t="s">
        <v>882</v>
      </c>
      <c r="R1246" s="7" t="s">
        <v>882</v>
      </c>
      <c r="S1246" s="11" t="s">
        <v>882</v>
      </c>
    </row>
    <row r="1247" spans="1:19" hidden="1" x14ac:dyDescent="0.25">
      <c r="A1247" s="6" t="s">
        <v>882</v>
      </c>
      <c r="B1247" s="258"/>
      <c r="F1247" s="7" t="s">
        <v>882</v>
      </c>
      <c r="G1247" s="21" t="s">
        <v>882</v>
      </c>
      <c r="H1247" s="19" t="s">
        <v>882</v>
      </c>
      <c r="I1247" s="10" t="s">
        <v>882</v>
      </c>
      <c r="J1247" s="11" t="s">
        <v>882</v>
      </c>
      <c r="K1247" s="9" t="s">
        <v>882</v>
      </c>
      <c r="L1247" s="9" t="s">
        <v>882</v>
      </c>
      <c r="M1247" s="19" t="s">
        <v>882</v>
      </c>
      <c r="N1247" s="9" t="s">
        <v>882</v>
      </c>
      <c r="O1247" s="9" t="s">
        <v>882</v>
      </c>
      <c r="P1247" s="9" t="s">
        <v>882</v>
      </c>
      <c r="Q1247" t="s">
        <v>882</v>
      </c>
      <c r="R1247" s="7" t="s">
        <v>882</v>
      </c>
      <c r="S1247" s="11" t="s">
        <v>882</v>
      </c>
    </row>
    <row r="1248" spans="1:19" hidden="1" x14ac:dyDescent="0.25">
      <c r="A1248" s="6" t="s">
        <v>882</v>
      </c>
      <c r="B1248" s="258"/>
      <c r="F1248" s="7" t="s">
        <v>882</v>
      </c>
      <c r="G1248" s="21" t="s">
        <v>882</v>
      </c>
      <c r="H1248" s="19" t="s">
        <v>882</v>
      </c>
      <c r="I1248" s="10" t="s">
        <v>882</v>
      </c>
      <c r="J1248" s="11" t="s">
        <v>882</v>
      </c>
      <c r="K1248" s="9" t="s">
        <v>882</v>
      </c>
      <c r="L1248" s="9" t="s">
        <v>882</v>
      </c>
      <c r="M1248" s="19" t="s">
        <v>882</v>
      </c>
      <c r="N1248" s="9" t="s">
        <v>882</v>
      </c>
      <c r="O1248" s="9" t="s">
        <v>882</v>
      </c>
      <c r="P1248" s="9" t="s">
        <v>882</v>
      </c>
      <c r="Q1248" t="s">
        <v>882</v>
      </c>
      <c r="R1248" s="7" t="s">
        <v>882</v>
      </c>
      <c r="S1248" s="11" t="s">
        <v>882</v>
      </c>
    </row>
    <row r="1249" spans="1:19" hidden="1" x14ac:dyDescent="0.25">
      <c r="A1249" s="6" t="s">
        <v>882</v>
      </c>
      <c r="B1249" s="258"/>
      <c r="F1249" s="7" t="s">
        <v>882</v>
      </c>
      <c r="G1249" s="21" t="s">
        <v>882</v>
      </c>
      <c r="H1249" s="19" t="s">
        <v>882</v>
      </c>
      <c r="I1249" s="10" t="s">
        <v>882</v>
      </c>
      <c r="J1249" s="11" t="s">
        <v>882</v>
      </c>
      <c r="K1249" s="9" t="s">
        <v>882</v>
      </c>
      <c r="L1249" s="9" t="s">
        <v>882</v>
      </c>
      <c r="M1249" s="19" t="s">
        <v>882</v>
      </c>
      <c r="N1249" s="9" t="s">
        <v>882</v>
      </c>
      <c r="O1249" s="9" t="s">
        <v>882</v>
      </c>
      <c r="P1249" s="9" t="s">
        <v>882</v>
      </c>
      <c r="Q1249" t="s">
        <v>882</v>
      </c>
      <c r="R1249" s="7" t="s">
        <v>882</v>
      </c>
      <c r="S1249" s="11" t="s">
        <v>882</v>
      </c>
    </row>
    <row r="1250" spans="1:19" hidden="1" x14ac:dyDescent="0.25">
      <c r="A1250" s="6" t="s">
        <v>882</v>
      </c>
      <c r="B1250" s="258"/>
      <c r="F1250" s="7" t="s">
        <v>882</v>
      </c>
      <c r="G1250" s="21" t="s">
        <v>882</v>
      </c>
      <c r="H1250" s="19" t="s">
        <v>882</v>
      </c>
      <c r="I1250" s="10" t="s">
        <v>882</v>
      </c>
      <c r="J1250" s="11" t="s">
        <v>882</v>
      </c>
      <c r="K1250" s="9" t="s">
        <v>882</v>
      </c>
      <c r="L1250" s="9" t="s">
        <v>882</v>
      </c>
      <c r="M1250" s="19" t="s">
        <v>882</v>
      </c>
      <c r="N1250" s="9" t="s">
        <v>882</v>
      </c>
      <c r="O1250" s="9" t="s">
        <v>882</v>
      </c>
      <c r="P1250" s="9" t="s">
        <v>882</v>
      </c>
      <c r="Q1250" t="s">
        <v>882</v>
      </c>
      <c r="R1250" s="7" t="s">
        <v>882</v>
      </c>
      <c r="S1250" s="11" t="s">
        <v>882</v>
      </c>
    </row>
    <row r="1251" spans="1:19" hidden="1" x14ac:dyDescent="0.25">
      <c r="A1251" s="6" t="s">
        <v>882</v>
      </c>
      <c r="B1251" s="258"/>
      <c r="F1251" s="7" t="s">
        <v>882</v>
      </c>
      <c r="G1251" s="21" t="s">
        <v>882</v>
      </c>
      <c r="H1251" s="19" t="s">
        <v>882</v>
      </c>
      <c r="I1251" s="10" t="s">
        <v>882</v>
      </c>
      <c r="J1251" s="11" t="s">
        <v>882</v>
      </c>
      <c r="K1251" s="9" t="s">
        <v>882</v>
      </c>
      <c r="L1251" s="9" t="s">
        <v>882</v>
      </c>
      <c r="M1251" s="19" t="s">
        <v>882</v>
      </c>
      <c r="N1251" s="9" t="s">
        <v>882</v>
      </c>
      <c r="O1251" s="9" t="s">
        <v>882</v>
      </c>
      <c r="P1251" s="9" t="s">
        <v>882</v>
      </c>
      <c r="Q1251" t="s">
        <v>882</v>
      </c>
      <c r="R1251" s="7" t="s">
        <v>882</v>
      </c>
      <c r="S1251" s="11" t="s">
        <v>882</v>
      </c>
    </row>
    <row r="1252" spans="1:19" hidden="1" x14ac:dyDescent="0.25">
      <c r="A1252" s="6" t="s">
        <v>882</v>
      </c>
      <c r="B1252" s="258"/>
      <c r="F1252" s="7" t="s">
        <v>882</v>
      </c>
      <c r="G1252" s="21" t="s">
        <v>882</v>
      </c>
      <c r="H1252" s="19" t="s">
        <v>882</v>
      </c>
      <c r="I1252" s="10" t="s">
        <v>882</v>
      </c>
      <c r="J1252" s="11" t="s">
        <v>882</v>
      </c>
      <c r="K1252" s="9" t="s">
        <v>882</v>
      </c>
      <c r="L1252" s="9" t="s">
        <v>882</v>
      </c>
      <c r="M1252" s="19" t="s">
        <v>882</v>
      </c>
      <c r="N1252" s="9" t="s">
        <v>882</v>
      </c>
      <c r="O1252" s="9" t="s">
        <v>882</v>
      </c>
      <c r="P1252" s="9" t="s">
        <v>882</v>
      </c>
      <c r="Q1252" t="s">
        <v>882</v>
      </c>
      <c r="R1252" s="7" t="s">
        <v>882</v>
      </c>
      <c r="S1252" s="11" t="s">
        <v>882</v>
      </c>
    </row>
    <row r="1253" spans="1:19" hidden="1" x14ac:dyDescent="0.25">
      <c r="A1253" s="6" t="s">
        <v>882</v>
      </c>
      <c r="B1253" s="258"/>
      <c r="F1253" s="7" t="s">
        <v>882</v>
      </c>
      <c r="G1253" s="21" t="s">
        <v>882</v>
      </c>
      <c r="H1253" s="19" t="s">
        <v>882</v>
      </c>
      <c r="I1253" s="10" t="s">
        <v>882</v>
      </c>
      <c r="J1253" s="11" t="s">
        <v>882</v>
      </c>
      <c r="K1253" s="9" t="s">
        <v>882</v>
      </c>
      <c r="L1253" s="9" t="s">
        <v>882</v>
      </c>
      <c r="M1253" s="19" t="s">
        <v>882</v>
      </c>
      <c r="N1253" s="9" t="s">
        <v>882</v>
      </c>
      <c r="O1253" s="9" t="s">
        <v>882</v>
      </c>
      <c r="P1253" s="9" t="s">
        <v>882</v>
      </c>
      <c r="Q1253" t="s">
        <v>882</v>
      </c>
      <c r="R1253" s="7" t="s">
        <v>882</v>
      </c>
      <c r="S1253" s="11" t="s">
        <v>882</v>
      </c>
    </row>
    <row r="1254" spans="1:19" hidden="1" x14ac:dyDescent="0.25">
      <c r="A1254" s="6" t="s">
        <v>882</v>
      </c>
      <c r="B1254" s="258"/>
      <c r="F1254" s="7" t="s">
        <v>882</v>
      </c>
      <c r="G1254" s="21" t="s">
        <v>882</v>
      </c>
      <c r="H1254" s="19" t="s">
        <v>882</v>
      </c>
      <c r="I1254" s="10" t="s">
        <v>882</v>
      </c>
      <c r="J1254" s="11" t="s">
        <v>882</v>
      </c>
      <c r="K1254" s="9" t="s">
        <v>882</v>
      </c>
      <c r="L1254" s="9" t="s">
        <v>882</v>
      </c>
      <c r="M1254" s="19" t="s">
        <v>882</v>
      </c>
      <c r="N1254" s="9" t="s">
        <v>882</v>
      </c>
      <c r="O1254" s="9" t="s">
        <v>882</v>
      </c>
      <c r="P1254" s="9" t="s">
        <v>882</v>
      </c>
      <c r="Q1254" t="s">
        <v>882</v>
      </c>
      <c r="R1254" s="7" t="s">
        <v>882</v>
      </c>
      <c r="S1254" s="11" t="s">
        <v>882</v>
      </c>
    </row>
    <row r="1255" spans="1:19" hidden="1" x14ac:dyDescent="0.25">
      <c r="A1255" s="6" t="s">
        <v>882</v>
      </c>
      <c r="B1255" s="258"/>
      <c r="F1255" s="7" t="s">
        <v>882</v>
      </c>
      <c r="G1255" s="21" t="s">
        <v>882</v>
      </c>
      <c r="H1255" s="19" t="s">
        <v>882</v>
      </c>
      <c r="I1255" s="10" t="s">
        <v>882</v>
      </c>
      <c r="J1255" s="11" t="s">
        <v>882</v>
      </c>
      <c r="K1255" s="9" t="s">
        <v>882</v>
      </c>
      <c r="L1255" s="9" t="s">
        <v>882</v>
      </c>
      <c r="M1255" s="19" t="s">
        <v>882</v>
      </c>
      <c r="N1255" s="9" t="s">
        <v>882</v>
      </c>
      <c r="O1255" s="9" t="s">
        <v>882</v>
      </c>
      <c r="P1255" s="9" t="s">
        <v>882</v>
      </c>
      <c r="Q1255" t="s">
        <v>882</v>
      </c>
      <c r="R1255" s="7" t="s">
        <v>882</v>
      </c>
      <c r="S1255" s="11" t="s">
        <v>882</v>
      </c>
    </row>
    <row r="1256" spans="1:19" hidden="1" x14ac:dyDescent="0.25">
      <c r="A1256" s="6" t="s">
        <v>882</v>
      </c>
      <c r="B1256" s="258"/>
      <c r="F1256" s="7" t="s">
        <v>882</v>
      </c>
      <c r="G1256" s="21" t="s">
        <v>882</v>
      </c>
      <c r="H1256" s="19" t="s">
        <v>882</v>
      </c>
      <c r="I1256" s="10" t="s">
        <v>882</v>
      </c>
      <c r="J1256" s="11" t="s">
        <v>882</v>
      </c>
      <c r="K1256" s="9" t="s">
        <v>882</v>
      </c>
      <c r="L1256" s="9" t="s">
        <v>882</v>
      </c>
      <c r="M1256" s="19" t="s">
        <v>882</v>
      </c>
      <c r="N1256" s="9" t="s">
        <v>882</v>
      </c>
      <c r="O1256" s="9" t="s">
        <v>882</v>
      </c>
      <c r="P1256" s="9" t="s">
        <v>882</v>
      </c>
      <c r="Q1256" t="s">
        <v>882</v>
      </c>
      <c r="R1256" s="7" t="s">
        <v>882</v>
      </c>
      <c r="S1256" s="11" t="s">
        <v>882</v>
      </c>
    </row>
    <row r="1257" spans="1:19" hidden="1" x14ac:dyDescent="0.25">
      <c r="A1257" s="6" t="s">
        <v>882</v>
      </c>
      <c r="B1257" s="258"/>
      <c r="F1257" s="7" t="s">
        <v>882</v>
      </c>
      <c r="G1257" s="21" t="s">
        <v>882</v>
      </c>
      <c r="H1257" s="19" t="s">
        <v>882</v>
      </c>
      <c r="I1257" s="10" t="s">
        <v>882</v>
      </c>
      <c r="J1257" s="11" t="s">
        <v>882</v>
      </c>
      <c r="K1257" s="9" t="s">
        <v>882</v>
      </c>
      <c r="L1257" s="9" t="s">
        <v>882</v>
      </c>
      <c r="M1257" s="19" t="s">
        <v>882</v>
      </c>
      <c r="N1257" s="9" t="s">
        <v>882</v>
      </c>
      <c r="O1257" s="9" t="s">
        <v>882</v>
      </c>
      <c r="P1257" s="9" t="s">
        <v>882</v>
      </c>
      <c r="Q1257" t="s">
        <v>882</v>
      </c>
      <c r="R1257" s="7" t="s">
        <v>882</v>
      </c>
      <c r="S1257" s="11" t="s">
        <v>882</v>
      </c>
    </row>
    <row r="1258" spans="1:19" hidden="1" x14ac:dyDescent="0.25">
      <c r="A1258" s="6" t="s">
        <v>882</v>
      </c>
      <c r="B1258" s="258"/>
      <c r="F1258" s="7" t="s">
        <v>882</v>
      </c>
      <c r="G1258" s="21" t="s">
        <v>882</v>
      </c>
      <c r="H1258" s="19" t="s">
        <v>882</v>
      </c>
      <c r="I1258" s="10" t="s">
        <v>882</v>
      </c>
      <c r="J1258" s="11" t="s">
        <v>882</v>
      </c>
      <c r="K1258" s="9" t="s">
        <v>882</v>
      </c>
      <c r="L1258" s="9" t="s">
        <v>882</v>
      </c>
      <c r="M1258" s="19" t="s">
        <v>882</v>
      </c>
      <c r="N1258" s="9" t="s">
        <v>882</v>
      </c>
      <c r="O1258" s="9" t="s">
        <v>882</v>
      </c>
      <c r="P1258" s="9" t="s">
        <v>882</v>
      </c>
      <c r="Q1258" t="s">
        <v>882</v>
      </c>
      <c r="R1258" s="7" t="s">
        <v>882</v>
      </c>
      <c r="S1258" s="11" t="s">
        <v>882</v>
      </c>
    </row>
    <row r="1259" spans="1:19" hidden="1" x14ac:dyDescent="0.25">
      <c r="A1259" s="6" t="s">
        <v>882</v>
      </c>
      <c r="B1259" s="258"/>
      <c r="F1259" s="7" t="s">
        <v>882</v>
      </c>
      <c r="G1259" s="21" t="s">
        <v>882</v>
      </c>
      <c r="H1259" s="19" t="s">
        <v>882</v>
      </c>
      <c r="I1259" s="10" t="s">
        <v>882</v>
      </c>
      <c r="J1259" s="11" t="s">
        <v>882</v>
      </c>
      <c r="K1259" s="9" t="s">
        <v>882</v>
      </c>
      <c r="L1259" s="9" t="s">
        <v>882</v>
      </c>
      <c r="M1259" s="19" t="s">
        <v>882</v>
      </c>
      <c r="N1259" s="9" t="s">
        <v>882</v>
      </c>
      <c r="O1259" s="9" t="s">
        <v>882</v>
      </c>
      <c r="P1259" s="9" t="s">
        <v>882</v>
      </c>
      <c r="Q1259" t="s">
        <v>882</v>
      </c>
      <c r="R1259" s="7" t="s">
        <v>882</v>
      </c>
      <c r="S1259" s="11" t="s">
        <v>882</v>
      </c>
    </row>
    <row r="1260" spans="1:19" hidden="1" x14ac:dyDescent="0.25">
      <c r="A1260" s="6" t="s">
        <v>882</v>
      </c>
      <c r="B1260" s="258"/>
      <c r="F1260" s="7" t="s">
        <v>882</v>
      </c>
      <c r="G1260" s="21" t="s">
        <v>882</v>
      </c>
      <c r="H1260" s="19" t="s">
        <v>882</v>
      </c>
      <c r="I1260" s="10" t="s">
        <v>882</v>
      </c>
      <c r="J1260" s="11" t="s">
        <v>882</v>
      </c>
      <c r="K1260" s="9" t="s">
        <v>882</v>
      </c>
      <c r="L1260" s="9" t="s">
        <v>882</v>
      </c>
      <c r="M1260" s="19" t="s">
        <v>882</v>
      </c>
      <c r="N1260" s="9" t="s">
        <v>882</v>
      </c>
      <c r="O1260" s="9" t="s">
        <v>882</v>
      </c>
      <c r="P1260" s="9" t="s">
        <v>882</v>
      </c>
      <c r="Q1260" t="s">
        <v>882</v>
      </c>
      <c r="R1260" s="7" t="s">
        <v>882</v>
      </c>
      <c r="S1260" s="11" t="s">
        <v>882</v>
      </c>
    </row>
    <row r="1261" spans="1:19" hidden="1" x14ac:dyDescent="0.25">
      <c r="A1261" s="6" t="s">
        <v>882</v>
      </c>
      <c r="B1261" s="258"/>
      <c r="F1261" s="7" t="s">
        <v>882</v>
      </c>
      <c r="G1261" s="21" t="s">
        <v>882</v>
      </c>
      <c r="H1261" s="19" t="s">
        <v>882</v>
      </c>
      <c r="I1261" s="10" t="s">
        <v>882</v>
      </c>
      <c r="J1261" s="11" t="s">
        <v>882</v>
      </c>
      <c r="K1261" s="9" t="s">
        <v>882</v>
      </c>
      <c r="L1261" s="9" t="s">
        <v>882</v>
      </c>
      <c r="M1261" s="19" t="s">
        <v>882</v>
      </c>
      <c r="N1261" s="9" t="s">
        <v>882</v>
      </c>
      <c r="O1261" s="9" t="s">
        <v>882</v>
      </c>
      <c r="P1261" s="9" t="s">
        <v>882</v>
      </c>
      <c r="Q1261" t="s">
        <v>882</v>
      </c>
      <c r="R1261" s="7" t="s">
        <v>882</v>
      </c>
      <c r="S1261" s="11" t="s">
        <v>882</v>
      </c>
    </row>
    <row r="1262" spans="1:19" hidden="1" x14ac:dyDescent="0.25">
      <c r="A1262" s="6" t="s">
        <v>882</v>
      </c>
      <c r="B1262" s="258"/>
      <c r="F1262" s="7" t="s">
        <v>882</v>
      </c>
      <c r="G1262" s="21" t="s">
        <v>882</v>
      </c>
      <c r="H1262" s="19" t="s">
        <v>882</v>
      </c>
      <c r="I1262" s="10" t="s">
        <v>882</v>
      </c>
      <c r="J1262" s="11" t="s">
        <v>882</v>
      </c>
      <c r="K1262" s="9" t="s">
        <v>882</v>
      </c>
      <c r="L1262" s="9" t="s">
        <v>882</v>
      </c>
      <c r="M1262" s="19" t="s">
        <v>882</v>
      </c>
      <c r="N1262" s="9" t="s">
        <v>882</v>
      </c>
      <c r="O1262" s="9" t="s">
        <v>882</v>
      </c>
      <c r="P1262" s="9" t="s">
        <v>882</v>
      </c>
      <c r="Q1262" t="s">
        <v>882</v>
      </c>
      <c r="R1262" s="7" t="s">
        <v>882</v>
      </c>
      <c r="S1262" s="11" t="s">
        <v>882</v>
      </c>
    </row>
    <row r="1263" spans="1:19" hidden="1" x14ac:dyDescent="0.25">
      <c r="A1263" s="6" t="s">
        <v>882</v>
      </c>
      <c r="B1263" s="258"/>
      <c r="F1263" s="7" t="s">
        <v>882</v>
      </c>
      <c r="G1263" s="21" t="s">
        <v>882</v>
      </c>
      <c r="H1263" s="19" t="s">
        <v>882</v>
      </c>
      <c r="I1263" s="10" t="s">
        <v>882</v>
      </c>
      <c r="J1263" s="11" t="s">
        <v>882</v>
      </c>
      <c r="K1263" s="9" t="s">
        <v>882</v>
      </c>
      <c r="L1263" s="9" t="s">
        <v>882</v>
      </c>
      <c r="M1263" s="19" t="s">
        <v>882</v>
      </c>
      <c r="N1263" s="9" t="s">
        <v>882</v>
      </c>
      <c r="O1263" s="9" t="s">
        <v>882</v>
      </c>
      <c r="P1263" s="9" t="s">
        <v>882</v>
      </c>
      <c r="Q1263" t="s">
        <v>882</v>
      </c>
      <c r="R1263" s="7" t="s">
        <v>882</v>
      </c>
      <c r="S1263" s="11" t="s">
        <v>882</v>
      </c>
    </row>
    <row r="1264" spans="1:19" hidden="1" x14ac:dyDescent="0.25">
      <c r="A1264" s="6" t="s">
        <v>882</v>
      </c>
      <c r="B1264" s="258"/>
      <c r="F1264" s="7" t="s">
        <v>882</v>
      </c>
      <c r="G1264" s="21" t="s">
        <v>882</v>
      </c>
      <c r="H1264" s="19" t="s">
        <v>882</v>
      </c>
      <c r="I1264" s="10" t="s">
        <v>882</v>
      </c>
      <c r="J1264" s="11" t="s">
        <v>882</v>
      </c>
      <c r="K1264" s="9" t="s">
        <v>882</v>
      </c>
      <c r="L1264" s="9" t="s">
        <v>882</v>
      </c>
      <c r="M1264" s="19" t="s">
        <v>882</v>
      </c>
      <c r="N1264" s="9" t="s">
        <v>882</v>
      </c>
      <c r="O1264" s="9" t="s">
        <v>882</v>
      </c>
      <c r="P1264" s="9" t="s">
        <v>882</v>
      </c>
      <c r="Q1264" t="s">
        <v>882</v>
      </c>
      <c r="R1264" s="7" t="s">
        <v>882</v>
      </c>
      <c r="S1264" s="11" t="s">
        <v>882</v>
      </c>
    </row>
    <row r="1265" spans="1:19" hidden="1" x14ac:dyDescent="0.25">
      <c r="A1265" s="6" t="s">
        <v>882</v>
      </c>
      <c r="B1265" s="258"/>
      <c r="F1265" s="7" t="s">
        <v>882</v>
      </c>
      <c r="G1265" s="21" t="s">
        <v>882</v>
      </c>
      <c r="H1265" s="19" t="s">
        <v>882</v>
      </c>
      <c r="I1265" s="10" t="s">
        <v>882</v>
      </c>
      <c r="J1265" s="11" t="s">
        <v>882</v>
      </c>
      <c r="K1265" s="9" t="s">
        <v>882</v>
      </c>
      <c r="L1265" s="9" t="s">
        <v>882</v>
      </c>
      <c r="M1265" s="19" t="s">
        <v>882</v>
      </c>
      <c r="N1265" s="9" t="s">
        <v>882</v>
      </c>
      <c r="O1265" s="9" t="s">
        <v>882</v>
      </c>
      <c r="P1265" s="9" t="s">
        <v>882</v>
      </c>
      <c r="Q1265" t="s">
        <v>882</v>
      </c>
      <c r="R1265" s="7" t="s">
        <v>882</v>
      </c>
      <c r="S1265" s="11" t="s">
        <v>882</v>
      </c>
    </row>
    <row r="1266" spans="1:19" hidden="1" x14ac:dyDescent="0.25">
      <c r="A1266" s="6" t="s">
        <v>882</v>
      </c>
      <c r="B1266" s="258"/>
      <c r="F1266" s="7" t="s">
        <v>882</v>
      </c>
      <c r="G1266" s="21" t="s">
        <v>882</v>
      </c>
      <c r="H1266" s="19" t="s">
        <v>882</v>
      </c>
      <c r="I1266" s="10" t="s">
        <v>882</v>
      </c>
      <c r="J1266" s="11" t="s">
        <v>882</v>
      </c>
      <c r="K1266" s="9" t="s">
        <v>882</v>
      </c>
      <c r="L1266" s="9" t="s">
        <v>882</v>
      </c>
      <c r="M1266" s="19" t="s">
        <v>882</v>
      </c>
      <c r="N1266" s="9" t="s">
        <v>882</v>
      </c>
      <c r="O1266" s="9" t="s">
        <v>882</v>
      </c>
      <c r="P1266" s="9" t="s">
        <v>882</v>
      </c>
      <c r="Q1266" t="s">
        <v>882</v>
      </c>
      <c r="R1266" s="7" t="s">
        <v>882</v>
      </c>
      <c r="S1266" s="11" t="s">
        <v>882</v>
      </c>
    </row>
    <row r="1267" spans="1:19" hidden="1" x14ac:dyDescent="0.25">
      <c r="A1267" s="6" t="s">
        <v>882</v>
      </c>
      <c r="B1267" s="258"/>
      <c r="F1267" s="7" t="s">
        <v>882</v>
      </c>
      <c r="G1267" s="21" t="s">
        <v>882</v>
      </c>
      <c r="H1267" s="19" t="s">
        <v>882</v>
      </c>
      <c r="I1267" s="10" t="s">
        <v>882</v>
      </c>
      <c r="J1267" s="11" t="s">
        <v>882</v>
      </c>
      <c r="K1267" s="9" t="s">
        <v>882</v>
      </c>
      <c r="L1267" s="9" t="s">
        <v>882</v>
      </c>
      <c r="M1267" s="19" t="s">
        <v>882</v>
      </c>
      <c r="N1267" s="9" t="s">
        <v>882</v>
      </c>
      <c r="O1267" s="9" t="s">
        <v>882</v>
      </c>
      <c r="P1267" s="9" t="s">
        <v>882</v>
      </c>
      <c r="Q1267" t="s">
        <v>882</v>
      </c>
      <c r="R1267" s="7" t="s">
        <v>882</v>
      </c>
      <c r="S1267" s="11" t="s">
        <v>882</v>
      </c>
    </row>
    <row r="1268" spans="1:19" hidden="1" x14ac:dyDescent="0.25">
      <c r="A1268" s="6" t="s">
        <v>882</v>
      </c>
      <c r="B1268" s="258"/>
      <c r="F1268" s="7" t="s">
        <v>882</v>
      </c>
      <c r="G1268" s="21" t="s">
        <v>882</v>
      </c>
      <c r="H1268" s="19" t="s">
        <v>882</v>
      </c>
      <c r="I1268" s="10" t="s">
        <v>882</v>
      </c>
      <c r="J1268" s="11" t="s">
        <v>882</v>
      </c>
      <c r="K1268" s="9" t="s">
        <v>882</v>
      </c>
      <c r="L1268" s="9" t="s">
        <v>882</v>
      </c>
      <c r="M1268" s="19" t="s">
        <v>882</v>
      </c>
      <c r="N1268" s="9" t="s">
        <v>882</v>
      </c>
      <c r="O1268" s="9" t="s">
        <v>882</v>
      </c>
      <c r="P1268" s="9" t="s">
        <v>882</v>
      </c>
      <c r="Q1268" t="s">
        <v>882</v>
      </c>
      <c r="R1268" s="7" t="s">
        <v>882</v>
      </c>
      <c r="S1268" s="11" t="s">
        <v>882</v>
      </c>
    </row>
    <row r="1269" spans="1:19" hidden="1" x14ac:dyDescent="0.25">
      <c r="A1269" s="6" t="s">
        <v>882</v>
      </c>
      <c r="B1269" s="258"/>
      <c r="F1269" s="7" t="s">
        <v>882</v>
      </c>
      <c r="G1269" s="21" t="s">
        <v>882</v>
      </c>
      <c r="H1269" s="19" t="s">
        <v>882</v>
      </c>
      <c r="I1269" s="10" t="s">
        <v>882</v>
      </c>
      <c r="J1269" s="11" t="s">
        <v>882</v>
      </c>
      <c r="K1269" s="9" t="s">
        <v>882</v>
      </c>
      <c r="L1269" s="9" t="s">
        <v>882</v>
      </c>
      <c r="M1269" s="19" t="s">
        <v>882</v>
      </c>
      <c r="N1269" s="9" t="s">
        <v>882</v>
      </c>
      <c r="O1269" s="9" t="s">
        <v>882</v>
      </c>
      <c r="P1269" s="9" t="s">
        <v>882</v>
      </c>
      <c r="Q1269" t="s">
        <v>882</v>
      </c>
      <c r="R1269" s="7" t="s">
        <v>882</v>
      </c>
      <c r="S1269" s="11" t="s">
        <v>882</v>
      </c>
    </row>
    <row r="1270" spans="1:19" hidden="1" x14ac:dyDescent="0.25">
      <c r="A1270" s="6" t="s">
        <v>882</v>
      </c>
      <c r="B1270" s="258"/>
      <c r="F1270" s="7" t="s">
        <v>882</v>
      </c>
      <c r="G1270" s="21" t="s">
        <v>882</v>
      </c>
      <c r="H1270" s="19" t="s">
        <v>882</v>
      </c>
      <c r="I1270" s="10" t="s">
        <v>882</v>
      </c>
      <c r="J1270" s="11" t="s">
        <v>882</v>
      </c>
      <c r="K1270" s="9" t="s">
        <v>882</v>
      </c>
      <c r="L1270" s="9" t="s">
        <v>882</v>
      </c>
      <c r="M1270" s="19" t="s">
        <v>882</v>
      </c>
      <c r="N1270" s="9" t="s">
        <v>882</v>
      </c>
      <c r="O1270" s="9" t="s">
        <v>882</v>
      </c>
      <c r="P1270" s="9" t="s">
        <v>882</v>
      </c>
      <c r="Q1270" t="s">
        <v>882</v>
      </c>
      <c r="R1270" s="7" t="s">
        <v>882</v>
      </c>
      <c r="S1270" s="11" t="s">
        <v>882</v>
      </c>
    </row>
    <row r="1271" spans="1:19" hidden="1" x14ac:dyDescent="0.25">
      <c r="A1271" s="6" t="s">
        <v>882</v>
      </c>
      <c r="B1271" s="258"/>
      <c r="F1271" s="7" t="s">
        <v>882</v>
      </c>
      <c r="G1271" s="21" t="s">
        <v>882</v>
      </c>
      <c r="H1271" s="19" t="s">
        <v>882</v>
      </c>
      <c r="I1271" s="10" t="s">
        <v>882</v>
      </c>
      <c r="J1271" s="11" t="s">
        <v>882</v>
      </c>
      <c r="K1271" s="9" t="s">
        <v>882</v>
      </c>
      <c r="L1271" s="9" t="s">
        <v>882</v>
      </c>
      <c r="M1271" s="19" t="s">
        <v>882</v>
      </c>
      <c r="N1271" s="9" t="s">
        <v>882</v>
      </c>
      <c r="O1271" s="9" t="s">
        <v>882</v>
      </c>
      <c r="P1271" s="9" t="s">
        <v>882</v>
      </c>
      <c r="Q1271" t="s">
        <v>882</v>
      </c>
      <c r="R1271" s="7" t="s">
        <v>882</v>
      </c>
      <c r="S1271" s="11" t="s">
        <v>882</v>
      </c>
    </row>
    <row r="1272" spans="1:19" hidden="1" x14ac:dyDescent="0.25">
      <c r="A1272" s="6" t="s">
        <v>882</v>
      </c>
      <c r="B1272" s="258"/>
      <c r="F1272" s="7" t="s">
        <v>882</v>
      </c>
      <c r="G1272" s="21" t="s">
        <v>882</v>
      </c>
      <c r="H1272" s="19" t="s">
        <v>882</v>
      </c>
      <c r="I1272" s="10" t="s">
        <v>882</v>
      </c>
      <c r="J1272" s="11" t="s">
        <v>882</v>
      </c>
      <c r="K1272" s="9" t="s">
        <v>882</v>
      </c>
      <c r="L1272" s="9" t="s">
        <v>882</v>
      </c>
      <c r="M1272" s="19" t="s">
        <v>882</v>
      </c>
      <c r="N1272" s="9" t="s">
        <v>882</v>
      </c>
      <c r="O1272" s="9" t="s">
        <v>882</v>
      </c>
      <c r="P1272" s="9" t="s">
        <v>882</v>
      </c>
      <c r="Q1272" t="s">
        <v>882</v>
      </c>
      <c r="R1272" s="7" t="s">
        <v>882</v>
      </c>
      <c r="S1272" s="11" t="s">
        <v>882</v>
      </c>
    </row>
    <row r="1273" spans="1:19" hidden="1" x14ac:dyDescent="0.25">
      <c r="A1273" s="6" t="s">
        <v>882</v>
      </c>
      <c r="B1273" s="258"/>
      <c r="F1273" s="7" t="s">
        <v>882</v>
      </c>
      <c r="G1273" s="21" t="s">
        <v>882</v>
      </c>
      <c r="H1273" s="19" t="s">
        <v>882</v>
      </c>
      <c r="I1273" s="10" t="s">
        <v>882</v>
      </c>
      <c r="J1273" s="11" t="s">
        <v>882</v>
      </c>
      <c r="K1273" s="9" t="s">
        <v>882</v>
      </c>
      <c r="L1273" s="9" t="s">
        <v>882</v>
      </c>
      <c r="M1273" s="19" t="s">
        <v>882</v>
      </c>
      <c r="N1273" s="9" t="s">
        <v>882</v>
      </c>
      <c r="O1273" s="9" t="s">
        <v>882</v>
      </c>
      <c r="P1273" s="9" t="s">
        <v>882</v>
      </c>
      <c r="Q1273" t="s">
        <v>882</v>
      </c>
      <c r="R1273" s="7" t="s">
        <v>882</v>
      </c>
      <c r="S1273" s="11" t="s">
        <v>882</v>
      </c>
    </row>
    <row r="1274" spans="1:19" hidden="1" x14ac:dyDescent="0.25">
      <c r="A1274" s="6" t="s">
        <v>882</v>
      </c>
      <c r="B1274" s="258"/>
      <c r="F1274" s="7" t="s">
        <v>882</v>
      </c>
      <c r="G1274" s="21" t="s">
        <v>882</v>
      </c>
      <c r="H1274" s="19" t="s">
        <v>882</v>
      </c>
      <c r="I1274" s="10" t="s">
        <v>882</v>
      </c>
      <c r="J1274" s="11" t="s">
        <v>882</v>
      </c>
      <c r="K1274" s="9" t="s">
        <v>882</v>
      </c>
      <c r="L1274" s="9" t="s">
        <v>882</v>
      </c>
      <c r="M1274" s="19" t="s">
        <v>882</v>
      </c>
      <c r="N1274" s="9" t="s">
        <v>882</v>
      </c>
      <c r="O1274" s="9" t="s">
        <v>882</v>
      </c>
      <c r="P1274" s="9" t="s">
        <v>882</v>
      </c>
      <c r="Q1274" t="s">
        <v>882</v>
      </c>
      <c r="R1274" s="7" t="s">
        <v>882</v>
      </c>
      <c r="S1274" s="11" t="s">
        <v>882</v>
      </c>
    </row>
    <row r="1275" spans="1:19" hidden="1" x14ac:dyDescent="0.25">
      <c r="A1275" s="6" t="s">
        <v>882</v>
      </c>
      <c r="B1275" s="258"/>
      <c r="F1275" s="7" t="s">
        <v>882</v>
      </c>
      <c r="G1275" s="21" t="s">
        <v>882</v>
      </c>
      <c r="H1275" s="19" t="s">
        <v>882</v>
      </c>
      <c r="I1275" s="10" t="s">
        <v>882</v>
      </c>
      <c r="J1275" s="11" t="s">
        <v>882</v>
      </c>
      <c r="K1275" s="9" t="s">
        <v>882</v>
      </c>
      <c r="L1275" s="9" t="s">
        <v>882</v>
      </c>
      <c r="M1275" s="19" t="s">
        <v>882</v>
      </c>
      <c r="N1275" s="9" t="s">
        <v>882</v>
      </c>
      <c r="O1275" s="9" t="s">
        <v>882</v>
      </c>
      <c r="P1275" s="9" t="s">
        <v>882</v>
      </c>
      <c r="Q1275" t="s">
        <v>882</v>
      </c>
      <c r="R1275" s="7" t="s">
        <v>882</v>
      </c>
      <c r="S1275" s="11" t="s">
        <v>882</v>
      </c>
    </row>
    <row r="1276" spans="1:19" hidden="1" x14ac:dyDescent="0.25">
      <c r="A1276" s="6" t="s">
        <v>882</v>
      </c>
      <c r="B1276" s="258"/>
      <c r="F1276" s="7" t="s">
        <v>882</v>
      </c>
      <c r="G1276" s="21" t="s">
        <v>882</v>
      </c>
      <c r="H1276" s="19" t="s">
        <v>882</v>
      </c>
      <c r="I1276" s="10" t="s">
        <v>882</v>
      </c>
      <c r="J1276" s="11" t="s">
        <v>882</v>
      </c>
      <c r="K1276" s="9" t="s">
        <v>882</v>
      </c>
      <c r="L1276" s="9" t="s">
        <v>882</v>
      </c>
      <c r="M1276" s="19" t="s">
        <v>882</v>
      </c>
      <c r="N1276" s="9" t="s">
        <v>882</v>
      </c>
      <c r="O1276" s="9" t="s">
        <v>882</v>
      </c>
      <c r="P1276" s="9" t="s">
        <v>882</v>
      </c>
      <c r="Q1276" t="s">
        <v>882</v>
      </c>
      <c r="R1276" s="7" t="s">
        <v>882</v>
      </c>
      <c r="S1276" s="11" t="s">
        <v>882</v>
      </c>
    </row>
    <row r="1277" spans="1:19" hidden="1" x14ac:dyDescent="0.25">
      <c r="A1277" s="6" t="s">
        <v>882</v>
      </c>
      <c r="B1277" s="258"/>
      <c r="F1277" s="7" t="s">
        <v>882</v>
      </c>
      <c r="G1277" s="21" t="s">
        <v>882</v>
      </c>
      <c r="H1277" s="19" t="s">
        <v>882</v>
      </c>
      <c r="I1277" s="10" t="s">
        <v>882</v>
      </c>
      <c r="J1277" s="11" t="s">
        <v>882</v>
      </c>
      <c r="K1277" s="9" t="s">
        <v>882</v>
      </c>
      <c r="L1277" s="9" t="s">
        <v>882</v>
      </c>
      <c r="M1277" s="19" t="s">
        <v>882</v>
      </c>
      <c r="N1277" s="9" t="s">
        <v>882</v>
      </c>
      <c r="O1277" s="9" t="s">
        <v>882</v>
      </c>
      <c r="P1277" s="9" t="s">
        <v>882</v>
      </c>
      <c r="Q1277" t="s">
        <v>882</v>
      </c>
      <c r="R1277" s="7" t="s">
        <v>882</v>
      </c>
      <c r="S1277" s="11" t="s">
        <v>882</v>
      </c>
    </row>
    <row r="1278" spans="1:19" hidden="1" x14ac:dyDescent="0.25">
      <c r="A1278" s="6" t="s">
        <v>882</v>
      </c>
      <c r="B1278" s="258"/>
      <c r="F1278" s="7" t="s">
        <v>882</v>
      </c>
      <c r="G1278" s="21" t="s">
        <v>882</v>
      </c>
      <c r="H1278" s="19" t="s">
        <v>882</v>
      </c>
      <c r="I1278" s="10" t="s">
        <v>882</v>
      </c>
      <c r="J1278" s="11" t="s">
        <v>882</v>
      </c>
      <c r="K1278" s="9" t="s">
        <v>882</v>
      </c>
      <c r="L1278" s="9" t="s">
        <v>882</v>
      </c>
      <c r="M1278" s="19" t="s">
        <v>882</v>
      </c>
      <c r="N1278" s="9" t="s">
        <v>882</v>
      </c>
      <c r="O1278" s="9" t="s">
        <v>882</v>
      </c>
      <c r="P1278" s="9" t="s">
        <v>882</v>
      </c>
      <c r="Q1278" t="s">
        <v>882</v>
      </c>
      <c r="R1278" s="7" t="s">
        <v>882</v>
      </c>
      <c r="S1278" s="11" t="s">
        <v>882</v>
      </c>
    </row>
    <row r="1279" spans="1:19" hidden="1" x14ac:dyDescent="0.25">
      <c r="A1279" s="6" t="s">
        <v>882</v>
      </c>
      <c r="B1279" s="258"/>
      <c r="F1279" s="7" t="s">
        <v>882</v>
      </c>
      <c r="G1279" s="21" t="s">
        <v>882</v>
      </c>
      <c r="H1279" s="19" t="s">
        <v>882</v>
      </c>
      <c r="I1279" s="10" t="s">
        <v>882</v>
      </c>
      <c r="J1279" s="11" t="s">
        <v>882</v>
      </c>
      <c r="K1279" s="9" t="s">
        <v>882</v>
      </c>
      <c r="L1279" s="9" t="s">
        <v>882</v>
      </c>
      <c r="M1279" s="19" t="s">
        <v>882</v>
      </c>
      <c r="N1279" s="9" t="s">
        <v>882</v>
      </c>
      <c r="O1279" s="9" t="s">
        <v>882</v>
      </c>
      <c r="P1279" s="9" t="s">
        <v>882</v>
      </c>
      <c r="Q1279" t="s">
        <v>882</v>
      </c>
      <c r="R1279" s="7" t="s">
        <v>882</v>
      </c>
      <c r="S1279" s="11" t="s">
        <v>882</v>
      </c>
    </row>
    <row r="1280" spans="1:19" hidden="1" x14ac:dyDescent="0.25">
      <c r="A1280" s="6" t="s">
        <v>882</v>
      </c>
      <c r="B1280" s="258"/>
      <c r="F1280" s="7" t="s">
        <v>882</v>
      </c>
      <c r="G1280" s="21" t="s">
        <v>882</v>
      </c>
      <c r="H1280" s="19" t="s">
        <v>882</v>
      </c>
      <c r="I1280" s="10" t="s">
        <v>882</v>
      </c>
      <c r="J1280" s="11" t="s">
        <v>882</v>
      </c>
      <c r="K1280" s="9" t="s">
        <v>882</v>
      </c>
      <c r="L1280" s="9" t="s">
        <v>882</v>
      </c>
      <c r="M1280" s="19" t="s">
        <v>882</v>
      </c>
      <c r="N1280" s="9" t="s">
        <v>882</v>
      </c>
      <c r="O1280" s="9" t="s">
        <v>882</v>
      </c>
      <c r="P1280" s="9" t="s">
        <v>882</v>
      </c>
      <c r="Q1280" t="s">
        <v>882</v>
      </c>
      <c r="R1280" s="7" t="s">
        <v>882</v>
      </c>
      <c r="S1280" s="11" t="s">
        <v>882</v>
      </c>
    </row>
    <row r="1281" spans="1:19" hidden="1" x14ac:dyDescent="0.25">
      <c r="A1281" s="6" t="s">
        <v>882</v>
      </c>
      <c r="B1281" s="258"/>
      <c r="F1281" s="7" t="s">
        <v>882</v>
      </c>
      <c r="G1281" s="21" t="s">
        <v>882</v>
      </c>
      <c r="H1281" s="19" t="s">
        <v>882</v>
      </c>
      <c r="I1281" s="10" t="s">
        <v>882</v>
      </c>
      <c r="J1281" s="11" t="s">
        <v>882</v>
      </c>
      <c r="K1281" s="9" t="s">
        <v>882</v>
      </c>
      <c r="L1281" s="9" t="s">
        <v>882</v>
      </c>
      <c r="M1281" s="19" t="s">
        <v>882</v>
      </c>
      <c r="N1281" s="9" t="s">
        <v>882</v>
      </c>
      <c r="O1281" s="9" t="s">
        <v>882</v>
      </c>
      <c r="P1281" s="9" t="s">
        <v>882</v>
      </c>
      <c r="Q1281" t="s">
        <v>882</v>
      </c>
      <c r="R1281" s="7" t="s">
        <v>882</v>
      </c>
      <c r="S1281" s="11" t="s">
        <v>882</v>
      </c>
    </row>
    <row r="1282" spans="1:19" hidden="1" x14ac:dyDescent="0.25">
      <c r="A1282" s="6" t="s">
        <v>882</v>
      </c>
      <c r="B1282" s="258"/>
      <c r="F1282" s="7" t="s">
        <v>882</v>
      </c>
      <c r="G1282" s="21" t="s">
        <v>882</v>
      </c>
      <c r="H1282" s="19" t="s">
        <v>882</v>
      </c>
      <c r="I1282" s="10" t="s">
        <v>882</v>
      </c>
      <c r="J1282" s="11" t="s">
        <v>882</v>
      </c>
      <c r="K1282" s="9" t="s">
        <v>882</v>
      </c>
      <c r="L1282" s="9" t="s">
        <v>882</v>
      </c>
      <c r="M1282" s="19" t="s">
        <v>882</v>
      </c>
      <c r="N1282" s="9" t="s">
        <v>882</v>
      </c>
      <c r="O1282" s="9" t="s">
        <v>882</v>
      </c>
      <c r="P1282" s="9" t="s">
        <v>882</v>
      </c>
      <c r="Q1282" t="s">
        <v>882</v>
      </c>
      <c r="R1282" s="7" t="s">
        <v>882</v>
      </c>
      <c r="S1282" s="11" t="s">
        <v>882</v>
      </c>
    </row>
    <row r="1283" spans="1:19" hidden="1" x14ac:dyDescent="0.25">
      <c r="A1283" s="6" t="s">
        <v>882</v>
      </c>
      <c r="B1283" s="258"/>
      <c r="F1283" s="7" t="s">
        <v>882</v>
      </c>
      <c r="G1283" s="21" t="s">
        <v>882</v>
      </c>
      <c r="H1283" s="19" t="s">
        <v>882</v>
      </c>
      <c r="I1283" s="10" t="s">
        <v>882</v>
      </c>
      <c r="J1283" s="11" t="s">
        <v>882</v>
      </c>
      <c r="K1283" s="9" t="s">
        <v>882</v>
      </c>
      <c r="L1283" s="9" t="s">
        <v>882</v>
      </c>
      <c r="M1283" s="19" t="s">
        <v>882</v>
      </c>
      <c r="N1283" s="9" t="s">
        <v>882</v>
      </c>
      <c r="O1283" s="9" t="s">
        <v>882</v>
      </c>
      <c r="P1283" s="9" t="s">
        <v>882</v>
      </c>
      <c r="Q1283" t="s">
        <v>882</v>
      </c>
      <c r="R1283" s="7" t="s">
        <v>882</v>
      </c>
      <c r="S1283" s="11" t="s">
        <v>882</v>
      </c>
    </row>
    <row r="1284" spans="1:19" hidden="1" x14ac:dyDescent="0.25">
      <c r="A1284" s="6" t="s">
        <v>882</v>
      </c>
      <c r="B1284" s="258"/>
      <c r="F1284" s="7" t="s">
        <v>882</v>
      </c>
      <c r="G1284" s="21" t="s">
        <v>882</v>
      </c>
      <c r="H1284" s="19" t="s">
        <v>882</v>
      </c>
      <c r="I1284" s="10" t="s">
        <v>882</v>
      </c>
      <c r="J1284" s="11" t="s">
        <v>882</v>
      </c>
      <c r="K1284" s="9" t="s">
        <v>882</v>
      </c>
      <c r="L1284" s="9" t="s">
        <v>882</v>
      </c>
      <c r="M1284" s="19" t="s">
        <v>882</v>
      </c>
      <c r="N1284" s="9" t="s">
        <v>882</v>
      </c>
      <c r="O1284" s="9" t="s">
        <v>882</v>
      </c>
      <c r="P1284" s="9" t="s">
        <v>882</v>
      </c>
      <c r="Q1284" t="s">
        <v>882</v>
      </c>
      <c r="R1284" s="7" t="s">
        <v>882</v>
      </c>
      <c r="S1284" s="11" t="s">
        <v>882</v>
      </c>
    </row>
    <row r="1285" spans="1:19" hidden="1" x14ac:dyDescent="0.25">
      <c r="A1285" s="6" t="s">
        <v>882</v>
      </c>
      <c r="B1285" s="258"/>
      <c r="F1285" s="7" t="s">
        <v>882</v>
      </c>
      <c r="G1285" s="21" t="s">
        <v>882</v>
      </c>
      <c r="H1285" s="19" t="s">
        <v>882</v>
      </c>
      <c r="I1285" s="10" t="s">
        <v>882</v>
      </c>
      <c r="J1285" s="11" t="s">
        <v>882</v>
      </c>
      <c r="K1285" s="9" t="s">
        <v>882</v>
      </c>
      <c r="L1285" s="9" t="s">
        <v>882</v>
      </c>
      <c r="M1285" s="19" t="s">
        <v>882</v>
      </c>
      <c r="N1285" s="9" t="s">
        <v>882</v>
      </c>
      <c r="O1285" s="9" t="s">
        <v>882</v>
      </c>
      <c r="P1285" s="9" t="s">
        <v>882</v>
      </c>
      <c r="Q1285" t="s">
        <v>882</v>
      </c>
      <c r="R1285" s="7" t="s">
        <v>882</v>
      </c>
      <c r="S1285" s="11" t="s">
        <v>882</v>
      </c>
    </row>
    <row r="1286" spans="1:19" hidden="1" x14ac:dyDescent="0.25">
      <c r="A1286" s="6" t="s">
        <v>882</v>
      </c>
      <c r="B1286" s="258"/>
      <c r="F1286" s="7" t="s">
        <v>882</v>
      </c>
      <c r="G1286" s="21" t="s">
        <v>882</v>
      </c>
      <c r="H1286" s="19" t="s">
        <v>882</v>
      </c>
      <c r="I1286" s="10" t="s">
        <v>882</v>
      </c>
      <c r="J1286" s="11" t="s">
        <v>882</v>
      </c>
      <c r="K1286" s="9" t="s">
        <v>882</v>
      </c>
      <c r="L1286" s="9" t="s">
        <v>882</v>
      </c>
      <c r="M1286" s="19" t="s">
        <v>882</v>
      </c>
      <c r="N1286" s="9" t="s">
        <v>882</v>
      </c>
      <c r="O1286" s="9" t="s">
        <v>882</v>
      </c>
      <c r="P1286" s="9" t="s">
        <v>882</v>
      </c>
      <c r="Q1286" t="s">
        <v>882</v>
      </c>
      <c r="R1286" s="7" t="s">
        <v>882</v>
      </c>
      <c r="S1286" s="11" t="s">
        <v>882</v>
      </c>
    </row>
    <row r="1287" spans="1:19" hidden="1" x14ac:dyDescent="0.25">
      <c r="A1287" s="6" t="s">
        <v>882</v>
      </c>
      <c r="B1287" s="258"/>
      <c r="F1287" s="7" t="s">
        <v>882</v>
      </c>
      <c r="G1287" s="21" t="s">
        <v>882</v>
      </c>
      <c r="H1287" s="19" t="s">
        <v>882</v>
      </c>
      <c r="I1287" s="10" t="s">
        <v>882</v>
      </c>
      <c r="J1287" s="11" t="s">
        <v>882</v>
      </c>
      <c r="K1287" s="9" t="s">
        <v>882</v>
      </c>
      <c r="L1287" s="9" t="s">
        <v>882</v>
      </c>
      <c r="M1287" s="19" t="s">
        <v>882</v>
      </c>
      <c r="N1287" s="9" t="s">
        <v>882</v>
      </c>
      <c r="O1287" s="9" t="s">
        <v>882</v>
      </c>
      <c r="P1287" s="9" t="s">
        <v>882</v>
      </c>
      <c r="Q1287" t="s">
        <v>882</v>
      </c>
      <c r="R1287" s="7" t="s">
        <v>882</v>
      </c>
      <c r="S1287" s="11" t="s">
        <v>882</v>
      </c>
    </row>
    <row r="1288" spans="1:19" hidden="1" x14ac:dyDescent="0.25">
      <c r="A1288" s="6" t="s">
        <v>882</v>
      </c>
      <c r="B1288" s="258"/>
      <c r="F1288" s="7" t="s">
        <v>882</v>
      </c>
      <c r="G1288" s="21" t="s">
        <v>882</v>
      </c>
      <c r="H1288" s="19" t="s">
        <v>882</v>
      </c>
      <c r="I1288" s="10" t="s">
        <v>882</v>
      </c>
      <c r="J1288" s="11" t="s">
        <v>882</v>
      </c>
      <c r="K1288" s="9" t="s">
        <v>882</v>
      </c>
      <c r="L1288" s="9" t="s">
        <v>882</v>
      </c>
      <c r="M1288" s="19" t="s">
        <v>882</v>
      </c>
      <c r="N1288" s="9" t="s">
        <v>882</v>
      </c>
      <c r="O1288" s="9" t="s">
        <v>882</v>
      </c>
      <c r="P1288" s="9" t="s">
        <v>882</v>
      </c>
      <c r="Q1288" t="s">
        <v>882</v>
      </c>
      <c r="R1288" s="7" t="s">
        <v>882</v>
      </c>
      <c r="S1288" s="11" t="s">
        <v>882</v>
      </c>
    </row>
    <row r="1289" spans="1:19" hidden="1" x14ac:dyDescent="0.25">
      <c r="A1289" s="6" t="s">
        <v>882</v>
      </c>
      <c r="B1289" s="258"/>
      <c r="F1289" s="7" t="s">
        <v>882</v>
      </c>
      <c r="G1289" s="21" t="s">
        <v>882</v>
      </c>
      <c r="H1289" s="19" t="s">
        <v>882</v>
      </c>
      <c r="I1289" s="10" t="s">
        <v>882</v>
      </c>
      <c r="J1289" s="11" t="s">
        <v>882</v>
      </c>
      <c r="K1289" s="9" t="s">
        <v>882</v>
      </c>
      <c r="L1289" s="9" t="s">
        <v>882</v>
      </c>
      <c r="M1289" s="19" t="s">
        <v>882</v>
      </c>
      <c r="N1289" s="9" t="s">
        <v>882</v>
      </c>
      <c r="O1289" s="9" t="s">
        <v>882</v>
      </c>
      <c r="P1289" s="9" t="s">
        <v>882</v>
      </c>
      <c r="Q1289" t="s">
        <v>882</v>
      </c>
      <c r="R1289" s="7" t="s">
        <v>882</v>
      </c>
      <c r="S1289" s="11" t="s">
        <v>882</v>
      </c>
    </row>
    <row r="1290" spans="1:19" hidden="1" x14ac:dyDescent="0.25">
      <c r="A1290" s="6" t="s">
        <v>882</v>
      </c>
      <c r="B1290" s="258"/>
      <c r="F1290" s="7" t="s">
        <v>882</v>
      </c>
      <c r="G1290" s="21" t="s">
        <v>882</v>
      </c>
      <c r="H1290" s="19" t="s">
        <v>882</v>
      </c>
      <c r="I1290" s="10" t="s">
        <v>882</v>
      </c>
      <c r="J1290" s="11" t="s">
        <v>882</v>
      </c>
      <c r="K1290" s="9" t="s">
        <v>882</v>
      </c>
      <c r="L1290" s="9" t="s">
        <v>882</v>
      </c>
      <c r="M1290" s="19" t="s">
        <v>882</v>
      </c>
      <c r="N1290" s="9" t="s">
        <v>882</v>
      </c>
      <c r="O1290" s="9" t="s">
        <v>882</v>
      </c>
      <c r="P1290" s="9" t="s">
        <v>882</v>
      </c>
      <c r="Q1290" t="s">
        <v>882</v>
      </c>
      <c r="R1290" s="7" t="s">
        <v>882</v>
      </c>
      <c r="S1290" s="11" t="s">
        <v>882</v>
      </c>
    </row>
    <row r="1291" spans="1:19" hidden="1" x14ac:dyDescent="0.25">
      <c r="A1291" s="6" t="s">
        <v>882</v>
      </c>
      <c r="B1291" s="258"/>
      <c r="F1291" s="7" t="s">
        <v>882</v>
      </c>
      <c r="G1291" s="21" t="s">
        <v>882</v>
      </c>
      <c r="H1291" s="19" t="s">
        <v>882</v>
      </c>
      <c r="I1291" s="10" t="s">
        <v>882</v>
      </c>
      <c r="J1291" s="11" t="s">
        <v>882</v>
      </c>
      <c r="K1291" s="9" t="s">
        <v>882</v>
      </c>
      <c r="L1291" s="9" t="s">
        <v>882</v>
      </c>
      <c r="M1291" s="19" t="s">
        <v>882</v>
      </c>
      <c r="N1291" s="9" t="s">
        <v>882</v>
      </c>
      <c r="O1291" s="9" t="s">
        <v>882</v>
      </c>
      <c r="P1291" s="9" t="s">
        <v>882</v>
      </c>
      <c r="Q1291" t="s">
        <v>882</v>
      </c>
      <c r="R1291" s="7" t="s">
        <v>882</v>
      </c>
      <c r="S1291" s="11" t="s">
        <v>882</v>
      </c>
    </row>
    <row r="1292" spans="1:19" hidden="1" x14ac:dyDescent="0.25">
      <c r="A1292" s="6" t="s">
        <v>882</v>
      </c>
      <c r="B1292" s="258"/>
      <c r="F1292" s="7" t="s">
        <v>882</v>
      </c>
      <c r="G1292" s="21" t="s">
        <v>882</v>
      </c>
      <c r="H1292" s="19" t="s">
        <v>882</v>
      </c>
      <c r="I1292" s="10" t="s">
        <v>882</v>
      </c>
      <c r="J1292" s="11" t="s">
        <v>882</v>
      </c>
      <c r="K1292" s="9" t="s">
        <v>882</v>
      </c>
      <c r="L1292" s="9" t="s">
        <v>882</v>
      </c>
      <c r="M1292" s="19" t="s">
        <v>882</v>
      </c>
      <c r="N1292" s="9" t="s">
        <v>882</v>
      </c>
      <c r="O1292" s="9" t="s">
        <v>882</v>
      </c>
      <c r="P1292" s="9" t="s">
        <v>882</v>
      </c>
      <c r="Q1292" t="s">
        <v>882</v>
      </c>
      <c r="R1292" s="7" t="s">
        <v>882</v>
      </c>
      <c r="S1292" s="11" t="s">
        <v>882</v>
      </c>
    </row>
    <row r="1293" spans="1:19" hidden="1" x14ac:dyDescent="0.25">
      <c r="A1293" s="6" t="s">
        <v>882</v>
      </c>
      <c r="B1293" s="258"/>
      <c r="F1293" s="7" t="s">
        <v>882</v>
      </c>
      <c r="G1293" s="21" t="s">
        <v>882</v>
      </c>
      <c r="H1293" s="19" t="s">
        <v>882</v>
      </c>
      <c r="I1293" s="10" t="s">
        <v>882</v>
      </c>
      <c r="J1293" s="11" t="s">
        <v>882</v>
      </c>
      <c r="K1293" s="9" t="s">
        <v>882</v>
      </c>
      <c r="L1293" s="9" t="s">
        <v>882</v>
      </c>
      <c r="M1293" s="19" t="s">
        <v>882</v>
      </c>
      <c r="N1293" s="9" t="s">
        <v>882</v>
      </c>
      <c r="O1293" s="9" t="s">
        <v>882</v>
      </c>
      <c r="P1293" s="9" t="s">
        <v>882</v>
      </c>
      <c r="Q1293" t="s">
        <v>882</v>
      </c>
      <c r="R1293" s="7" t="s">
        <v>882</v>
      </c>
      <c r="S1293" s="11" t="s">
        <v>882</v>
      </c>
    </row>
    <row r="1294" spans="1:19" hidden="1" x14ac:dyDescent="0.25">
      <c r="A1294" s="6" t="s">
        <v>882</v>
      </c>
      <c r="B1294" s="258"/>
      <c r="F1294" s="7" t="s">
        <v>882</v>
      </c>
      <c r="G1294" s="21" t="s">
        <v>882</v>
      </c>
      <c r="H1294" s="19" t="s">
        <v>882</v>
      </c>
      <c r="I1294" s="10" t="s">
        <v>882</v>
      </c>
      <c r="J1294" s="11" t="s">
        <v>882</v>
      </c>
      <c r="K1294" s="9" t="s">
        <v>882</v>
      </c>
      <c r="L1294" s="9" t="s">
        <v>882</v>
      </c>
      <c r="M1294" s="19" t="s">
        <v>882</v>
      </c>
      <c r="N1294" s="9" t="s">
        <v>882</v>
      </c>
      <c r="O1294" s="9" t="s">
        <v>882</v>
      </c>
      <c r="P1294" s="9" t="s">
        <v>882</v>
      </c>
      <c r="Q1294" t="s">
        <v>882</v>
      </c>
      <c r="R1294" s="7" t="s">
        <v>882</v>
      </c>
      <c r="S1294" s="11" t="s">
        <v>882</v>
      </c>
    </row>
    <row r="1295" spans="1:19" hidden="1" x14ac:dyDescent="0.25">
      <c r="A1295" s="6" t="s">
        <v>882</v>
      </c>
      <c r="B1295" s="258"/>
      <c r="F1295" s="7" t="s">
        <v>882</v>
      </c>
      <c r="G1295" s="21" t="s">
        <v>882</v>
      </c>
      <c r="H1295" s="19" t="s">
        <v>882</v>
      </c>
      <c r="I1295" s="10" t="s">
        <v>882</v>
      </c>
      <c r="J1295" s="11" t="s">
        <v>882</v>
      </c>
      <c r="K1295" s="9" t="s">
        <v>882</v>
      </c>
      <c r="L1295" s="9" t="s">
        <v>882</v>
      </c>
      <c r="M1295" s="19" t="s">
        <v>882</v>
      </c>
      <c r="N1295" s="9" t="s">
        <v>882</v>
      </c>
      <c r="O1295" s="9" t="s">
        <v>882</v>
      </c>
      <c r="P1295" s="9" t="s">
        <v>882</v>
      </c>
      <c r="Q1295" t="s">
        <v>882</v>
      </c>
      <c r="R1295" s="7" t="s">
        <v>882</v>
      </c>
      <c r="S1295" s="11" t="s">
        <v>882</v>
      </c>
    </row>
    <row r="1296" spans="1:19" hidden="1" x14ac:dyDescent="0.25">
      <c r="A1296" s="6" t="s">
        <v>882</v>
      </c>
      <c r="B1296" s="258"/>
      <c r="F1296" s="7" t="s">
        <v>882</v>
      </c>
      <c r="G1296" s="21" t="s">
        <v>882</v>
      </c>
      <c r="H1296" s="19" t="s">
        <v>882</v>
      </c>
      <c r="I1296" s="10" t="s">
        <v>882</v>
      </c>
      <c r="J1296" s="11" t="s">
        <v>882</v>
      </c>
      <c r="K1296" s="9" t="s">
        <v>882</v>
      </c>
      <c r="L1296" s="9" t="s">
        <v>882</v>
      </c>
      <c r="M1296" s="19" t="s">
        <v>882</v>
      </c>
      <c r="N1296" s="9" t="s">
        <v>882</v>
      </c>
      <c r="O1296" s="9" t="s">
        <v>882</v>
      </c>
      <c r="P1296" s="9" t="s">
        <v>882</v>
      </c>
      <c r="Q1296" t="s">
        <v>882</v>
      </c>
      <c r="R1296" s="7" t="s">
        <v>882</v>
      </c>
      <c r="S1296" s="11" t="s">
        <v>882</v>
      </c>
    </row>
    <row r="1297" spans="1:19" hidden="1" x14ac:dyDescent="0.25">
      <c r="A1297" s="6" t="s">
        <v>882</v>
      </c>
      <c r="B1297" s="258"/>
      <c r="F1297" s="7" t="s">
        <v>882</v>
      </c>
      <c r="G1297" s="21" t="s">
        <v>882</v>
      </c>
      <c r="H1297" s="19" t="s">
        <v>882</v>
      </c>
      <c r="I1297" s="10" t="s">
        <v>882</v>
      </c>
      <c r="J1297" s="11" t="s">
        <v>882</v>
      </c>
      <c r="K1297" s="9" t="s">
        <v>882</v>
      </c>
      <c r="L1297" s="9" t="s">
        <v>882</v>
      </c>
      <c r="M1297" s="19" t="s">
        <v>882</v>
      </c>
      <c r="N1297" s="9" t="s">
        <v>882</v>
      </c>
      <c r="O1297" s="9" t="s">
        <v>882</v>
      </c>
      <c r="P1297" s="9" t="s">
        <v>882</v>
      </c>
      <c r="Q1297" t="s">
        <v>882</v>
      </c>
      <c r="R1297" s="7" t="s">
        <v>882</v>
      </c>
      <c r="S1297" s="11" t="s">
        <v>882</v>
      </c>
    </row>
    <row r="1298" spans="1:19" hidden="1" x14ac:dyDescent="0.25">
      <c r="A1298" s="6" t="s">
        <v>882</v>
      </c>
      <c r="B1298" s="258"/>
      <c r="F1298" s="7" t="s">
        <v>882</v>
      </c>
      <c r="G1298" s="21" t="s">
        <v>882</v>
      </c>
      <c r="H1298" s="19" t="s">
        <v>882</v>
      </c>
      <c r="I1298" s="10" t="s">
        <v>882</v>
      </c>
      <c r="J1298" s="11" t="s">
        <v>882</v>
      </c>
      <c r="K1298" s="9" t="s">
        <v>882</v>
      </c>
      <c r="L1298" s="9" t="s">
        <v>882</v>
      </c>
      <c r="M1298" s="19" t="s">
        <v>882</v>
      </c>
      <c r="N1298" s="9" t="s">
        <v>882</v>
      </c>
      <c r="O1298" s="9" t="s">
        <v>882</v>
      </c>
      <c r="P1298" s="9" t="s">
        <v>882</v>
      </c>
      <c r="Q1298" t="s">
        <v>882</v>
      </c>
      <c r="R1298" s="7" t="s">
        <v>882</v>
      </c>
      <c r="S1298" s="11" t="s">
        <v>882</v>
      </c>
    </row>
    <row r="1299" spans="1:19" hidden="1" x14ac:dyDescent="0.25">
      <c r="A1299" s="6" t="s">
        <v>882</v>
      </c>
      <c r="B1299" s="258"/>
      <c r="F1299" s="7" t="s">
        <v>882</v>
      </c>
      <c r="G1299" s="21" t="s">
        <v>882</v>
      </c>
      <c r="H1299" s="19" t="s">
        <v>882</v>
      </c>
      <c r="I1299" s="10" t="s">
        <v>882</v>
      </c>
      <c r="J1299" s="11" t="s">
        <v>882</v>
      </c>
      <c r="K1299" s="9" t="s">
        <v>882</v>
      </c>
      <c r="L1299" s="9" t="s">
        <v>882</v>
      </c>
      <c r="M1299" s="19" t="s">
        <v>882</v>
      </c>
      <c r="N1299" s="9" t="s">
        <v>882</v>
      </c>
      <c r="O1299" s="9" t="s">
        <v>882</v>
      </c>
      <c r="P1299" s="9" t="s">
        <v>882</v>
      </c>
      <c r="Q1299" t="s">
        <v>882</v>
      </c>
      <c r="R1299" s="7" t="s">
        <v>882</v>
      </c>
      <c r="S1299" s="11" t="s">
        <v>882</v>
      </c>
    </row>
    <row r="1300" spans="1:19" hidden="1" x14ac:dyDescent="0.25">
      <c r="A1300" s="6" t="s">
        <v>882</v>
      </c>
      <c r="B1300" s="258"/>
      <c r="F1300" s="7" t="s">
        <v>882</v>
      </c>
      <c r="G1300" s="21" t="s">
        <v>882</v>
      </c>
      <c r="H1300" s="19" t="s">
        <v>882</v>
      </c>
      <c r="I1300" s="10" t="s">
        <v>882</v>
      </c>
      <c r="J1300" s="11" t="s">
        <v>882</v>
      </c>
      <c r="K1300" s="9" t="s">
        <v>882</v>
      </c>
      <c r="L1300" s="9" t="s">
        <v>882</v>
      </c>
      <c r="M1300" s="19" t="s">
        <v>882</v>
      </c>
      <c r="N1300" s="9" t="s">
        <v>882</v>
      </c>
      <c r="O1300" s="9" t="s">
        <v>882</v>
      </c>
      <c r="P1300" s="9" t="s">
        <v>882</v>
      </c>
      <c r="Q1300" t="s">
        <v>882</v>
      </c>
      <c r="R1300" s="7" t="s">
        <v>882</v>
      </c>
      <c r="S1300" s="11" t="s">
        <v>882</v>
      </c>
    </row>
    <row r="1301" spans="1:19" hidden="1" x14ac:dyDescent="0.25">
      <c r="A1301" s="6" t="s">
        <v>882</v>
      </c>
      <c r="B1301" s="258"/>
      <c r="F1301" s="7" t="s">
        <v>882</v>
      </c>
      <c r="G1301" s="21" t="s">
        <v>882</v>
      </c>
      <c r="H1301" s="19" t="s">
        <v>882</v>
      </c>
      <c r="I1301" s="10" t="s">
        <v>882</v>
      </c>
      <c r="J1301" s="11" t="s">
        <v>882</v>
      </c>
      <c r="K1301" s="9" t="s">
        <v>882</v>
      </c>
      <c r="L1301" s="9" t="s">
        <v>882</v>
      </c>
      <c r="M1301" s="19" t="s">
        <v>882</v>
      </c>
      <c r="N1301" s="9" t="s">
        <v>882</v>
      </c>
      <c r="O1301" s="9" t="s">
        <v>882</v>
      </c>
      <c r="P1301" s="9" t="s">
        <v>882</v>
      </c>
      <c r="Q1301" t="s">
        <v>882</v>
      </c>
      <c r="R1301" s="7" t="s">
        <v>882</v>
      </c>
      <c r="S1301" s="11" t="s">
        <v>882</v>
      </c>
    </row>
    <row r="1302" spans="1:19" hidden="1" x14ac:dyDescent="0.25">
      <c r="A1302" s="6" t="s">
        <v>882</v>
      </c>
      <c r="B1302" s="258"/>
      <c r="F1302" s="7" t="s">
        <v>882</v>
      </c>
      <c r="G1302" s="21" t="s">
        <v>882</v>
      </c>
      <c r="H1302" s="19" t="s">
        <v>882</v>
      </c>
      <c r="I1302" s="10" t="s">
        <v>882</v>
      </c>
      <c r="J1302" s="11" t="s">
        <v>882</v>
      </c>
      <c r="K1302" s="9" t="s">
        <v>882</v>
      </c>
      <c r="L1302" s="9" t="s">
        <v>882</v>
      </c>
      <c r="M1302" s="19" t="s">
        <v>882</v>
      </c>
      <c r="N1302" s="9" t="s">
        <v>882</v>
      </c>
      <c r="O1302" s="9" t="s">
        <v>882</v>
      </c>
      <c r="P1302" s="9" t="s">
        <v>882</v>
      </c>
      <c r="Q1302" t="s">
        <v>882</v>
      </c>
      <c r="R1302" s="7" t="s">
        <v>882</v>
      </c>
      <c r="S1302" s="11" t="s">
        <v>882</v>
      </c>
    </row>
    <row r="1303" spans="1:19" hidden="1" x14ac:dyDescent="0.25">
      <c r="A1303" s="6" t="s">
        <v>882</v>
      </c>
      <c r="B1303" s="258"/>
      <c r="F1303" s="7" t="s">
        <v>882</v>
      </c>
      <c r="G1303" s="21" t="s">
        <v>882</v>
      </c>
      <c r="H1303" s="19" t="s">
        <v>882</v>
      </c>
      <c r="I1303" s="10" t="s">
        <v>882</v>
      </c>
      <c r="J1303" s="11" t="s">
        <v>882</v>
      </c>
      <c r="K1303" s="9" t="s">
        <v>882</v>
      </c>
      <c r="L1303" s="9" t="s">
        <v>882</v>
      </c>
      <c r="M1303" s="19" t="s">
        <v>882</v>
      </c>
      <c r="N1303" s="9" t="s">
        <v>882</v>
      </c>
      <c r="O1303" s="9" t="s">
        <v>882</v>
      </c>
      <c r="P1303" s="9" t="s">
        <v>882</v>
      </c>
      <c r="Q1303" t="s">
        <v>882</v>
      </c>
      <c r="R1303" s="7" t="s">
        <v>882</v>
      </c>
      <c r="S1303" s="11" t="s">
        <v>882</v>
      </c>
    </row>
    <row r="1304" spans="1:19" hidden="1" x14ac:dyDescent="0.25">
      <c r="A1304" s="6" t="s">
        <v>882</v>
      </c>
      <c r="B1304" s="258"/>
      <c r="F1304" s="7" t="s">
        <v>882</v>
      </c>
      <c r="G1304" s="21" t="s">
        <v>882</v>
      </c>
      <c r="H1304" s="19" t="s">
        <v>882</v>
      </c>
      <c r="I1304" s="10" t="s">
        <v>882</v>
      </c>
      <c r="J1304" s="11" t="s">
        <v>882</v>
      </c>
      <c r="K1304" s="9" t="s">
        <v>882</v>
      </c>
      <c r="L1304" s="9" t="s">
        <v>882</v>
      </c>
      <c r="M1304" s="19" t="s">
        <v>882</v>
      </c>
      <c r="N1304" s="9" t="s">
        <v>882</v>
      </c>
      <c r="O1304" s="9" t="s">
        <v>882</v>
      </c>
      <c r="P1304" s="9" t="s">
        <v>882</v>
      </c>
      <c r="Q1304" t="s">
        <v>882</v>
      </c>
      <c r="R1304" s="7" t="s">
        <v>882</v>
      </c>
      <c r="S1304" s="11" t="s">
        <v>882</v>
      </c>
    </row>
    <row r="1305" spans="1:19" hidden="1" x14ac:dyDescent="0.25">
      <c r="A1305" s="6" t="s">
        <v>882</v>
      </c>
      <c r="B1305" s="258"/>
      <c r="F1305" s="7" t="s">
        <v>882</v>
      </c>
      <c r="G1305" s="21" t="s">
        <v>882</v>
      </c>
      <c r="H1305" s="19" t="s">
        <v>882</v>
      </c>
      <c r="I1305" s="10" t="s">
        <v>882</v>
      </c>
      <c r="J1305" s="11" t="s">
        <v>882</v>
      </c>
      <c r="K1305" s="9" t="s">
        <v>882</v>
      </c>
      <c r="L1305" s="9" t="s">
        <v>882</v>
      </c>
      <c r="M1305" s="19" t="s">
        <v>882</v>
      </c>
      <c r="N1305" s="9" t="s">
        <v>882</v>
      </c>
      <c r="O1305" s="9" t="s">
        <v>882</v>
      </c>
      <c r="P1305" s="9" t="s">
        <v>882</v>
      </c>
      <c r="Q1305" t="s">
        <v>882</v>
      </c>
      <c r="R1305" s="7" t="s">
        <v>882</v>
      </c>
      <c r="S1305" s="11" t="s">
        <v>882</v>
      </c>
    </row>
    <row r="1306" spans="1:19" hidden="1" x14ac:dyDescent="0.25">
      <c r="A1306" s="6" t="s">
        <v>882</v>
      </c>
      <c r="B1306" s="258"/>
      <c r="F1306" s="7" t="s">
        <v>882</v>
      </c>
      <c r="G1306" s="21" t="s">
        <v>882</v>
      </c>
      <c r="H1306" s="19" t="s">
        <v>882</v>
      </c>
      <c r="I1306" s="10" t="s">
        <v>882</v>
      </c>
      <c r="J1306" s="11" t="s">
        <v>882</v>
      </c>
      <c r="K1306" s="9" t="s">
        <v>882</v>
      </c>
      <c r="L1306" s="9" t="s">
        <v>882</v>
      </c>
      <c r="M1306" s="19" t="s">
        <v>882</v>
      </c>
      <c r="N1306" s="9" t="s">
        <v>882</v>
      </c>
      <c r="O1306" s="9" t="s">
        <v>882</v>
      </c>
      <c r="P1306" s="9" t="s">
        <v>882</v>
      </c>
      <c r="Q1306" t="s">
        <v>882</v>
      </c>
      <c r="R1306" s="7" t="s">
        <v>882</v>
      </c>
      <c r="S1306" s="11" t="s">
        <v>882</v>
      </c>
    </row>
    <row r="1307" spans="1:19" hidden="1" x14ac:dyDescent="0.25">
      <c r="A1307" s="6" t="s">
        <v>882</v>
      </c>
      <c r="B1307" s="258"/>
      <c r="F1307" s="7" t="s">
        <v>882</v>
      </c>
      <c r="G1307" s="21" t="s">
        <v>882</v>
      </c>
      <c r="H1307" s="19" t="s">
        <v>882</v>
      </c>
      <c r="I1307" s="10" t="s">
        <v>882</v>
      </c>
      <c r="J1307" s="11" t="s">
        <v>882</v>
      </c>
      <c r="K1307" s="9" t="s">
        <v>882</v>
      </c>
      <c r="L1307" s="9" t="s">
        <v>882</v>
      </c>
      <c r="M1307" s="19" t="s">
        <v>882</v>
      </c>
      <c r="N1307" s="9" t="s">
        <v>882</v>
      </c>
      <c r="O1307" s="9" t="s">
        <v>882</v>
      </c>
      <c r="P1307" s="9" t="s">
        <v>882</v>
      </c>
      <c r="Q1307" t="s">
        <v>882</v>
      </c>
      <c r="R1307" s="7" t="s">
        <v>882</v>
      </c>
      <c r="S1307" s="11" t="s">
        <v>882</v>
      </c>
    </row>
    <row r="1308" spans="1:19" hidden="1" x14ac:dyDescent="0.25">
      <c r="A1308" s="6" t="s">
        <v>882</v>
      </c>
      <c r="B1308" s="258"/>
      <c r="F1308" s="7" t="s">
        <v>882</v>
      </c>
      <c r="G1308" s="21" t="s">
        <v>882</v>
      </c>
      <c r="H1308" s="19" t="s">
        <v>882</v>
      </c>
      <c r="I1308" s="10" t="s">
        <v>882</v>
      </c>
      <c r="J1308" s="11" t="s">
        <v>882</v>
      </c>
      <c r="K1308" s="9" t="s">
        <v>882</v>
      </c>
      <c r="L1308" s="9" t="s">
        <v>882</v>
      </c>
      <c r="M1308" s="19" t="s">
        <v>882</v>
      </c>
      <c r="N1308" s="9" t="s">
        <v>882</v>
      </c>
      <c r="O1308" s="9" t="s">
        <v>882</v>
      </c>
      <c r="P1308" s="9" t="s">
        <v>882</v>
      </c>
      <c r="Q1308" t="s">
        <v>882</v>
      </c>
      <c r="R1308" s="7" t="s">
        <v>882</v>
      </c>
      <c r="S1308" s="11" t="s">
        <v>882</v>
      </c>
    </row>
    <row r="1309" spans="1:19" hidden="1" x14ac:dyDescent="0.25">
      <c r="A1309" s="6" t="s">
        <v>882</v>
      </c>
      <c r="B1309" s="258"/>
      <c r="F1309" s="7" t="s">
        <v>882</v>
      </c>
      <c r="G1309" s="21" t="s">
        <v>882</v>
      </c>
      <c r="H1309" s="19" t="s">
        <v>882</v>
      </c>
      <c r="I1309" s="10" t="s">
        <v>882</v>
      </c>
      <c r="J1309" s="11" t="s">
        <v>882</v>
      </c>
      <c r="K1309" s="9" t="s">
        <v>882</v>
      </c>
      <c r="L1309" s="9" t="s">
        <v>882</v>
      </c>
      <c r="M1309" s="19" t="s">
        <v>882</v>
      </c>
      <c r="N1309" s="9" t="s">
        <v>882</v>
      </c>
      <c r="O1309" s="9" t="s">
        <v>882</v>
      </c>
      <c r="P1309" s="9" t="s">
        <v>882</v>
      </c>
      <c r="Q1309" t="s">
        <v>882</v>
      </c>
      <c r="R1309" s="7" t="s">
        <v>882</v>
      </c>
      <c r="S1309" s="11" t="s">
        <v>882</v>
      </c>
    </row>
    <row r="1310" spans="1:19" hidden="1" x14ac:dyDescent="0.25">
      <c r="A1310" s="6" t="s">
        <v>882</v>
      </c>
      <c r="B1310" s="258"/>
      <c r="F1310" s="7" t="s">
        <v>882</v>
      </c>
      <c r="G1310" s="21" t="s">
        <v>882</v>
      </c>
      <c r="H1310" s="19" t="s">
        <v>882</v>
      </c>
      <c r="I1310" s="10" t="s">
        <v>882</v>
      </c>
      <c r="J1310" s="11" t="s">
        <v>882</v>
      </c>
      <c r="K1310" s="9" t="s">
        <v>882</v>
      </c>
      <c r="L1310" s="9" t="s">
        <v>882</v>
      </c>
      <c r="M1310" s="19" t="s">
        <v>882</v>
      </c>
      <c r="N1310" s="9" t="s">
        <v>882</v>
      </c>
      <c r="O1310" s="9" t="s">
        <v>882</v>
      </c>
      <c r="P1310" s="9" t="s">
        <v>882</v>
      </c>
      <c r="Q1310" t="s">
        <v>882</v>
      </c>
      <c r="R1310" s="7" t="s">
        <v>882</v>
      </c>
      <c r="S1310" s="11" t="s">
        <v>882</v>
      </c>
    </row>
    <row r="1311" spans="1:19" hidden="1" x14ac:dyDescent="0.25">
      <c r="A1311" s="6" t="s">
        <v>882</v>
      </c>
      <c r="B1311" s="258"/>
      <c r="F1311" s="7" t="s">
        <v>882</v>
      </c>
      <c r="G1311" s="21" t="s">
        <v>882</v>
      </c>
      <c r="H1311" s="19" t="s">
        <v>882</v>
      </c>
      <c r="I1311" s="10" t="s">
        <v>882</v>
      </c>
      <c r="J1311" s="11" t="s">
        <v>882</v>
      </c>
      <c r="K1311" s="9" t="s">
        <v>882</v>
      </c>
      <c r="L1311" s="9" t="s">
        <v>882</v>
      </c>
      <c r="M1311" s="19" t="s">
        <v>882</v>
      </c>
      <c r="N1311" s="9" t="s">
        <v>882</v>
      </c>
      <c r="O1311" s="9" t="s">
        <v>882</v>
      </c>
      <c r="P1311" s="9" t="s">
        <v>882</v>
      </c>
      <c r="Q1311" t="s">
        <v>882</v>
      </c>
      <c r="R1311" s="7" t="s">
        <v>882</v>
      </c>
      <c r="S1311" s="11" t="s">
        <v>882</v>
      </c>
    </row>
    <row r="1312" spans="1:19" hidden="1" x14ac:dyDescent="0.25">
      <c r="A1312" s="6" t="s">
        <v>882</v>
      </c>
      <c r="B1312" s="258"/>
      <c r="F1312" s="7" t="s">
        <v>882</v>
      </c>
      <c r="G1312" s="21" t="s">
        <v>882</v>
      </c>
      <c r="H1312" s="19" t="s">
        <v>882</v>
      </c>
      <c r="I1312" s="10" t="s">
        <v>882</v>
      </c>
      <c r="J1312" s="11" t="s">
        <v>882</v>
      </c>
      <c r="K1312" s="9" t="s">
        <v>882</v>
      </c>
      <c r="L1312" s="9" t="s">
        <v>882</v>
      </c>
      <c r="M1312" s="19" t="s">
        <v>882</v>
      </c>
      <c r="N1312" s="9" t="s">
        <v>882</v>
      </c>
      <c r="O1312" s="9" t="s">
        <v>882</v>
      </c>
      <c r="P1312" s="9" t="s">
        <v>882</v>
      </c>
      <c r="Q1312" t="s">
        <v>882</v>
      </c>
      <c r="R1312" s="7" t="s">
        <v>882</v>
      </c>
      <c r="S1312" s="11" t="s">
        <v>882</v>
      </c>
    </row>
    <row r="1313" spans="1:19" hidden="1" x14ac:dyDescent="0.25">
      <c r="A1313" s="6" t="s">
        <v>882</v>
      </c>
      <c r="B1313" s="258"/>
      <c r="F1313" s="7" t="s">
        <v>882</v>
      </c>
      <c r="G1313" s="21" t="s">
        <v>882</v>
      </c>
      <c r="H1313" s="19" t="s">
        <v>882</v>
      </c>
      <c r="I1313" s="10" t="s">
        <v>882</v>
      </c>
      <c r="J1313" s="11" t="s">
        <v>882</v>
      </c>
      <c r="K1313" s="9" t="s">
        <v>882</v>
      </c>
      <c r="L1313" s="9" t="s">
        <v>882</v>
      </c>
      <c r="M1313" s="19" t="s">
        <v>882</v>
      </c>
      <c r="N1313" s="9" t="s">
        <v>882</v>
      </c>
      <c r="O1313" s="9" t="s">
        <v>882</v>
      </c>
      <c r="P1313" s="9" t="s">
        <v>882</v>
      </c>
      <c r="Q1313" t="s">
        <v>882</v>
      </c>
      <c r="R1313" s="7" t="s">
        <v>882</v>
      </c>
      <c r="S1313" s="11" t="s">
        <v>882</v>
      </c>
    </row>
    <row r="1314" spans="1:19" hidden="1" x14ac:dyDescent="0.25">
      <c r="A1314" s="6" t="s">
        <v>882</v>
      </c>
      <c r="B1314" s="258"/>
      <c r="F1314" s="7" t="s">
        <v>882</v>
      </c>
      <c r="G1314" s="21" t="s">
        <v>882</v>
      </c>
      <c r="H1314" s="19" t="s">
        <v>882</v>
      </c>
      <c r="I1314" s="10" t="s">
        <v>882</v>
      </c>
      <c r="J1314" s="11" t="s">
        <v>882</v>
      </c>
      <c r="K1314" s="9" t="s">
        <v>882</v>
      </c>
      <c r="L1314" s="9" t="s">
        <v>882</v>
      </c>
      <c r="M1314" s="19" t="s">
        <v>882</v>
      </c>
      <c r="N1314" s="9" t="s">
        <v>882</v>
      </c>
      <c r="O1314" s="9" t="s">
        <v>882</v>
      </c>
      <c r="P1314" s="9" t="s">
        <v>882</v>
      </c>
      <c r="Q1314" t="s">
        <v>882</v>
      </c>
      <c r="R1314" s="7" t="s">
        <v>882</v>
      </c>
      <c r="S1314" s="11" t="s">
        <v>882</v>
      </c>
    </row>
    <row r="1315" spans="1:19" hidden="1" x14ac:dyDescent="0.25">
      <c r="A1315" s="6" t="s">
        <v>882</v>
      </c>
      <c r="B1315" s="258"/>
      <c r="F1315" s="7" t="s">
        <v>882</v>
      </c>
      <c r="G1315" s="21" t="s">
        <v>882</v>
      </c>
      <c r="H1315" s="19" t="s">
        <v>882</v>
      </c>
      <c r="I1315" s="10" t="s">
        <v>882</v>
      </c>
      <c r="J1315" s="11" t="s">
        <v>882</v>
      </c>
      <c r="K1315" s="9" t="s">
        <v>882</v>
      </c>
      <c r="L1315" s="9" t="s">
        <v>882</v>
      </c>
      <c r="M1315" s="19" t="s">
        <v>882</v>
      </c>
      <c r="N1315" s="9" t="s">
        <v>882</v>
      </c>
      <c r="O1315" s="9" t="s">
        <v>882</v>
      </c>
      <c r="P1315" s="9" t="s">
        <v>882</v>
      </c>
      <c r="Q1315" t="s">
        <v>882</v>
      </c>
      <c r="R1315" s="7" t="s">
        <v>882</v>
      </c>
      <c r="S1315" s="11" t="s">
        <v>882</v>
      </c>
    </row>
    <row r="1316" spans="1:19" hidden="1" x14ac:dyDescent="0.25">
      <c r="A1316" s="6" t="s">
        <v>882</v>
      </c>
      <c r="B1316" s="258"/>
      <c r="F1316" s="7" t="s">
        <v>882</v>
      </c>
      <c r="G1316" s="21" t="s">
        <v>882</v>
      </c>
      <c r="H1316" s="19" t="s">
        <v>882</v>
      </c>
      <c r="I1316" s="10" t="s">
        <v>882</v>
      </c>
      <c r="J1316" s="11" t="s">
        <v>882</v>
      </c>
      <c r="K1316" s="9" t="s">
        <v>882</v>
      </c>
      <c r="L1316" s="9" t="s">
        <v>882</v>
      </c>
      <c r="M1316" s="19" t="s">
        <v>882</v>
      </c>
      <c r="N1316" s="9" t="s">
        <v>882</v>
      </c>
      <c r="O1316" s="9" t="s">
        <v>882</v>
      </c>
      <c r="P1316" s="9" t="s">
        <v>882</v>
      </c>
      <c r="Q1316" t="s">
        <v>882</v>
      </c>
      <c r="R1316" s="7" t="s">
        <v>882</v>
      </c>
      <c r="S1316" s="11" t="s">
        <v>882</v>
      </c>
    </row>
    <row r="1317" spans="1:19" hidden="1" x14ac:dyDescent="0.25">
      <c r="A1317" s="6" t="s">
        <v>882</v>
      </c>
      <c r="B1317" s="258"/>
      <c r="F1317" s="7" t="s">
        <v>882</v>
      </c>
      <c r="G1317" s="21" t="s">
        <v>882</v>
      </c>
      <c r="H1317" s="19" t="s">
        <v>882</v>
      </c>
      <c r="I1317" s="10" t="s">
        <v>882</v>
      </c>
      <c r="J1317" s="11" t="s">
        <v>882</v>
      </c>
      <c r="K1317" s="9" t="s">
        <v>882</v>
      </c>
      <c r="L1317" s="9" t="s">
        <v>882</v>
      </c>
      <c r="M1317" s="19" t="s">
        <v>882</v>
      </c>
      <c r="N1317" s="9" t="s">
        <v>882</v>
      </c>
      <c r="O1317" s="9" t="s">
        <v>882</v>
      </c>
      <c r="P1317" s="9" t="s">
        <v>882</v>
      </c>
      <c r="Q1317" t="s">
        <v>882</v>
      </c>
      <c r="R1317" s="7" t="s">
        <v>882</v>
      </c>
      <c r="S1317" s="11" t="s">
        <v>882</v>
      </c>
    </row>
    <row r="1318" spans="1:19" hidden="1" x14ac:dyDescent="0.25">
      <c r="A1318" s="6" t="s">
        <v>882</v>
      </c>
      <c r="B1318" s="258"/>
      <c r="F1318" s="7" t="s">
        <v>882</v>
      </c>
      <c r="G1318" s="21" t="s">
        <v>882</v>
      </c>
      <c r="H1318" s="19" t="s">
        <v>882</v>
      </c>
      <c r="I1318" s="10" t="s">
        <v>882</v>
      </c>
      <c r="J1318" s="11" t="s">
        <v>882</v>
      </c>
      <c r="K1318" s="9" t="s">
        <v>882</v>
      </c>
      <c r="L1318" s="9" t="s">
        <v>882</v>
      </c>
      <c r="M1318" s="19" t="s">
        <v>882</v>
      </c>
      <c r="N1318" s="9" t="s">
        <v>882</v>
      </c>
      <c r="O1318" s="9" t="s">
        <v>882</v>
      </c>
      <c r="P1318" s="9" t="s">
        <v>882</v>
      </c>
      <c r="Q1318" t="s">
        <v>882</v>
      </c>
      <c r="R1318" s="7" t="s">
        <v>882</v>
      </c>
      <c r="S1318" s="11" t="s">
        <v>882</v>
      </c>
    </row>
    <row r="1319" spans="1:19" hidden="1" x14ac:dyDescent="0.25">
      <c r="A1319" s="6" t="s">
        <v>882</v>
      </c>
      <c r="B1319" s="258"/>
      <c r="F1319" s="7" t="s">
        <v>882</v>
      </c>
      <c r="G1319" s="21" t="s">
        <v>882</v>
      </c>
      <c r="H1319" s="19" t="s">
        <v>882</v>
      </c>
      <c r="I1319" s="10" t="s">
        <v>882</v>
      </c>
      <c r="J1319" s="11" t="s">
        <v>882</v>
      </c>
      <c r="K1319" s="9" t="s">
        <v>882</v>
      </c>
      <c r="L1319" s="9" t="s">
        <v>882</v>
      </c>
      <c r="M1319" s="19" t="s">
        <v>882</v>
      </c>
      <c r="N1319" s="9" t="s">
        <v>882</v>
      </c>
      <c r="O1319" s="9" t="s">
        <v>882</v>
      </c>
      <c r="P1319" s="9" t="s">
        <v>882</v>
      </c>
      <c r="Q1319" t="s">
        <v>882</v>
      </c>
      <c r="R1319" s="7" t="s">
        <v>882</v>
      </c>
      <c r="S1319" s="11" t="s">
        <v>882</v>
      </c>
    </row>
    <row r="1320" spans="1:19" hidden="1" x14ac:dyDescent="0.25">
      <c r="A1320" s="6" t="s">
        <v>882</v>
      </c>
      <c r="B1320" s="258"/>
      <c r="F1320" s="7" t="s">
        <v>882</v>
      </c>
      <c r="G1320" s="21" t="s">
        <v>882</v>
      </c>
      <c r="H1320" s="19" t="s">
        <v>882</v>
      </c>
      <c r="I1320" s="10" t="s">
        <v>882</v>
      </c>
      <c r="J1320" s="11" t="s">
        <v>882</v>
      </c>
      <c r="K1320" s="9" t="s">
        <v>882</v>
      </c>
      <c r="L1320" s="9" t="s">
        <v>882</v>
      </c>
      <c r="M1320" s="19" t="s">
        <v>882</v>
      </c>
      <c r="N1320" s="9" t="s">
        <v>882</v>
      </c>
      <c r="O1320" s="9" t="s">
        <v>882</v>
      </c>
      <c r="P1320" s="9" t="s">
        <v>882</v>
      </c>
      <c r="Q1320" t="s">
        <v>882</v>
      </c>
      <c r="R1320" s="7" t="s">
        <v>882</v>
      </c>
      <c r="S1320" s="11" t="s">
        <v>882</v>
      </c>
    </row>
    <row r="1321" spans="1:19" hidden="1" x14ac:dyDescent="0.25">
      <c r="A1321" s="6" t="s">
        <v>882</v>
      </c>
      <c r="B1321" s="258"/>
      <c r="F1321" s="7" t="s">
        <v>882</v>
      </c>
      <c r="G1321" s="21" t="s">
        <v>882</v>
      </c>
      <c r="H1321" s="19" t="s">
        <v>882</v>
      </c>
      <c r="I1321" s="10" t="s">
        <v>882</v>
      </c>
      <c r="J1321" s="11" t="s">
        <v>882</v>
      </c>
      <c r="K1321" s="9" t="s">
        <v>882</v>
      </c>
      <c r="L1321" s="9" t="s">
        <v>882</v>
      </c>
      <c r="M1321" s="19" t="s">
        <v>882</v>
      </c>
      <c r="N1321" s="9" t="s">
        <v>882</v>
      </c>
      <c r="O1321" s="9" t="s">
        <v>882</v>
      </c>
      <c r="P1321" s="9" t="s">
        <v>882</v>
      </c>
      <c r="Q1321" t="s">
        <v>882</v>
      </c>
      <c r="R1321" s="7" t="s">
        <v>882</v>
      </c>
      <c r="S1321" s="11" t="s">
        <v>882</v>
      </c>
    </row>
    <row r="1322" spans="1:19" hidden="1" x14ac:dyDescent="0.25">
      <c r="A1322" s="6" t="s">
        <v>882</v>
      </c>
      <c r="B1322" s="258"/>
      <c r="F1322" s="7" t="s">
        <v>882</v>
      </c>
      <c r="G1322" s="21" t="s">
        <v>882</v>
      </c>
      <c r="H1322" s="19" t="s">
        <v>882</v>
      </c>
      <c r="I1322" s="10" t="s">
        <v>882</v>
      </c>
      <c r="J1322" s="11" t="s">
        <v>882</v>
      </c>
      <c r="K1322" s="9" t="s">
        <v>882</v>
      </c>
      <c r="L1322" s="9" t="s">
        <v>882</v>
      </c>
      <c r="M1322" s="19" t="s">
        <v>882</v>
      </c>
      <c r="N1322" s="9" t="s">
        <v>882</v>
      </c>
      <c r="O1322" s="9" t="s">
        <v>882</v>
      </c>
      <c r="P1322" s="9" t="s">
        <v>882</v>
      </c>
      <c r="Q1322" t="s">
        <v>882</v>
      </c>
      <c r="R1322" s="7" t="s">
        <v>882</v>
      </c>
      <c r="S1322" s="11" t="s">
        <v>882</v>
      </c>
    </row>
    <row r="1323" spans="1:19" hidden="1" x14ac:dyDescent="0.25">
      <c r="A1323" s="6" t="s">
        <v>882</v>
      </c>
      <c r="B1323" s="258"/>
      <c r="F1323" s="7" t="s">
        <v>882</v>
      </c>
      <c r="G1323" s="21" t="s">
        <v>882</v>
      </c>
      <c r="H1323" s="19" t="s">
        <v>882</v>
      </c>
      <c r="I1323" s="10" t="s">
        <v>882</v>
      </c>
      <c r="J1323" s="11" t="s">
        <v>882</v>
      </c>
      <c r="K1323" s="9" t="s">
        <v>882</v>
      </c>
      <c r="L1323" s="9" t="s">
        <v>882</v>
      </c>
      <c r="M1323" s="19" t="s">
        <v>882</v>
      </c>
      <c r="N1323" s="9" t="s">
        <v>882</v>
      </c>
      <c r="O1323" s="9" t="s">
        <v>882</v>
      </c>
      <c r="P1323" s="9" t="s">
        <v>882</v>
      </c>
      <c r="Q1323" t="s">
        <v>882</v>
      </c>
      <c r="R1323" s="7" t="s">
        <v>882</v>
      </c>
      <c r="S1323" s="11" t="s">
        <v>882</v>
      </c>
    </row>
    <row r="1324" spans="1:19" hidden="1" x14ac:dyDescent="0.25">
      <c r="A1324" s="6" t="s">
        <v>882</v>
      </c>
      <c r="B1324" s="258"/>
      <c r="F1324" s="7" t="s">
        <v>882</v>
      </c>
      <c r="G1324" s="21" t="s">
        <v>882</v>
      </c>
      <c r="H1324" s="19" t="s">
        <v>882</v>
      </c>
      <c r="I1324" s="10" t="s">
        <v>882</v>
      </c>
      <c r="J1324" s="11" t="s">
        <v>882</v>
      </c>
      <c r="K1324" s="9" t="s">
        <v>882</v>
      </c>
      <c r="L1324" s="9" t="s">
        <v>882</v>
      </c>
      <c r="M1324" s="19" t="s">
        <v>882</v>
      </c>
      <c r="N1324" s="9" t="s">
        <v>882</v>
      </c>
      <c r="O1324" s="9" t="s">
        <v>882</v>
      </c>
      <c r="P1324" s="9" t="s">
        <v>882</v>
      </c>
      <c r="Q1324" t="s">
        <v>882</v>
      </c>
      <c r="R1324" s="7" t="s">
        <v>882</v>
      </c>
      <c r="S1324" s="11" t="s">
        <v>882</v>
      </c>
    </row>
    <row r="1325" spans="1:19" hidden="1" x14ac:dyDescent="0.25">
      <c r="A1325" s="6" t="s">
        <v>882</v>
      </c>
      <c r="B1325" s="258"/>
      <c r="F1325" s="7" t="s">
        <v>882</v>
      </c>
      <c r="G1325" s="21" t="s">
        <v>882</v>
      </c>
      <c r="H1325" s="19" t="s">
        <v>882</v>
      </c>
      <c r="I1325" s="10" t="s">
        <v>882</v>
      </c>
      <c r="J1325" s="11" t="s">
        <v>882</v>
      </c>
      <c r="K1325" s="9" t="s">
        <v>882</v>
      </c>
      <c r="L1325" s="9" t="s">
        <v>882</v>
      </c>
      <c r="M1325" s="19" t="s">
        <v>882</v>
      </c>
      <c r="N1325" s="9" t="s">
        <v>882</v>
      </c>
      <c r="O1325" s="9" t="s">
        <v>882</v>
      </c>
      <c r="P1325" s="9" t="s">
        <v>882</v>
      </c>
      <c r="Q1325" t="s">
        <v>882</v>
      </c>
      <c r="R1325" s="7" t="s">
        <v>882</v>
      </c>
      <c r="S1325" s="11" t="s">
        <v>882</v>
      </c>
    </row>
    <row r="1326" spans="1:19" hidden="1" x14ac:dyDescent="0.25">
      <c r="A1326" s="6" t="s">
        <v>882</v>
      </c>
      <c r="B1326" s="258"/>
      <c r="F1326" s="7" t="s">
        <v>882</v>
      </c>
      <c r="G1326" s="21" t="s">
        <v>882</v>
      </c>
      <c r="H1326" s="19" t="s">
        <v>882</v>
      </c>
      <c r="I1326" s="10" t="s">
        <v>882</v>
      </c>
      <c r="J1326" s="11" t="s">
        <v>882</v>
      </c>
      <c r="K1326" s="9" t="s">
        <v>882</v>
      </c>
      <c r="L1326" s="9" t="s">
        <v>882</v>
      </c>
      <c r="M1326" s="19" t="s">
        <v>882</v>
      </c>
      <c r="N1326" s="9" t="s">
        <v>882</v>
      </c>
      <c r="O1326" s="9" t="s">
        <v>882</v>
      </c>
      <c r="P1326" s="9" t="s">
        <v>882</v>
      </c>
      <c r="Q1326" t="s">
        <v>882</v>
      </c>
      <c r="R1326" s="7" t="s">
        <v>882</v>
      </c>
      <c r="S1326" s="11" t="s">
        <v>882</v>
      </c>
    </row>
    <row r="1327" spans="1:19" hidden="1" x14ac:dyDescent="0.25">
      <c r="A1327" s="6" t="s">
        <v>882</v>
      </c>
      <c r="B1327" s="258"/>
      <c r="F1327" s="7" t="s">
        <v>882</v>
      </c>
      <c r="G1327" s="21" t="s">
        <v>882</v>
      </c>
      <c r="H1327" s="19" t="s">
        <v>882</v>
      </c>
      <c r="I1327" s="10" t="s">
        <v>882</v>
      </c>
      <c r="J1327" s="11" t="s">
        <v>882</v>
      </c>
      <c r="K1327" s="9" t="s">
        <v>882</v>
      </c>
      <c r="L1327" s="9" t="s">
        <v>882</v>
      </c>
      <c r="M1327" s="19" t="s">
        <v>882</v>
      </c>
      <c r="N1327" s="9" t="s">
        <v>882</v>
      </c>
      <c r="O1327" s="9" t="s">
        <v>882</v>
      </c>
      <c r="P1327" s="9" t="s">
        <v>882</v>
      </c>
      <c r="Q1327" t="s">
        <v>882</v>
      </c>
      <c r="R1327" s="7" t="s">
        <v>882</v>
      </c>
      <c r="S1327" s="11" t="s">
        <v>882</v>
      </c>
    </row>
    <row r="1328" spans="1:19" hidden="1" x14ac:dyDescent="0.25">
      <c r="A1328" s="6" t="s">
        <v>882</v>
      </c>
      <c r="B1328" s="258"/>
      <c r="F1328" s="7" t="s">
        <v>882</v>
      </c>
      <c r="G1328" s="21" t="s">
        <v>882</v>
      </c>
      <c r="H1328" s="19" t="s">
        <v>882</v>
      </c>
      <c r="I1328" s="10" t="s">
        <v>882</v>
      </c>
      <c r="J1328" s="11" t="s">
        <v>882</v>
      </c>
      <c r="K1328" s="9" t="s">
        <v>882</v>
      </c>
      <c r="L1328" s="9" t="s">
        <v>882</v>
      </c>
      <c r="M1328" s="19" t="s">
        <v>882</v>
      </c>
      <c r="N1328" s="9" t="s">
        <v>882</v>
      </c>
      <c r="O1328" s="9" t="s">
        <v>882</v>
      </c>
      <c r="P1328" s="9" t="s">
        <v>882</v>
      </c>
      <c r="Q1328" t="s">
        <v>882</v>
      </c>
      <c r="R1328" s="7" t="s">
        <v>882</v>
      </c>
      <c r="S1328" s="11" t="s">
        <v>882</v>
      </c>
    </row>
    <row r="1329" spans="1:19" hidden="1" x14ac:dyDescent="0.25">
      <c r="A1329" s="6" t="s">
        <v>882</v>
      </c>
      <c r="B1329" s="258"/>
      <c r="F1329" s="7" t="s">
        <v>882</v>
      </c>
      <c r="G1329" s="21" t="s">
        <v>882</v>
      </c>
      <c r="H1329" s="19" t="s">
        <v>882</v>
      </c>
      <c r="I1329" s="10" t="s">
        <v>882</v>
      </c>
      <c r="J1329" s="11" t="s">
        <v>882</v>
      </c>
      <c r="K1329" s="9" t="s">
        <v>882</v>
      </c>
      <c r="L1329" s="9" t="s">
        <v>882</v>
      </c>
      <c r="M1329" s="19" t="s">
        <v>882</v>
      </c>
      <c r="N1329" s="9" t="s">
        <v>882</v>
      </c>
      <c r="O1329" s="9" t="s">
        <v>882</v>
      </c>
      <c r="P1329" s="9" t="s">
        <v>882</v>
      </c>
      <c r="Q1329" t="s">
        <v>882</v>
      </c>
      <c r="R1329" s="7" t="s">
        <v>882</v>
      </c>
      <c r="S1329" s="11" t="s">
        <v>882</v>
      </c>
    </row>
    <row r="1330" spans="1:19" hidden="1" x14ac:dyDescent="0.25">
      <c r="A1330" s="6" t="s">
        <v>882</v>
      </c>
      <c r="B1330" s="258"/>
      <c r="F1330" s="7" t="s">
        <v>882</v>
      </c>
      <c r="G1330" s="21" t="s">
        <v>882</v>
      </c>
      <c r="H1330" s="19" t="s">
        <v>882</v>
      </c>
      <c r="I1330" s="10" t="s">
        <v>882</v>
      </c>
      <c r="J1330" s="11" t="s">
        <v>882</v>
      </c>
      <c r="K1330" s="9" t="s">
        <v>882</v>
      </c>
      <c r="L1330" s="9" t="s">
        <v>882</v>
      </c>
      <c r="M1330" s="19" t="s">
        <v>882</v>
      </c>
      <c r="N1330" s="9" t="s">
        <v>882</v>
      </c>
      <c r="O1330" s="9" t="s">
        <v>882</v>
      </c>
      <c r="P1330" s="9" t="s">
        <v>882</v>
      </c>
      <c r="Q1330" t="s">
        <v>882</v>
      </c>
      <c r="R1330" s="7" t="s">
        <v>882</v>
      </c>
      <c r="S1330" s="11" t="s">
        <v>882</v>
      </c>
    </row>
    <row r="1331" spans="1:19" hidden="1" x14ac:dyDescent="0.25">
      <c r="A1331" s="6" t="s">
        <v>882</v>
      </c>
      <c r="B1331" s="258"/>
      <c r="F1331" s="7" t="s">
        <v>882</v>
      </c>
      <c r="G1331" s="21" t="s">
        <v>882</v>
      </c>
      <c r="H1331" s="19" t="s">
        <v>882</v>
      </c>
      <c r="I1331" s="10" t="s">
        <v>882</v>
      </c>
      <c r="J1331" s="11" t="s">
        <v>882</v>
      </c>
      <c r="K1331" s="9" t="s">
        <v>882</v>
      </c>
      <c r="L1331" s="9" t="s">
        <v>882</v>
      </c>
      <c r="M1331" s="19" t="s">
        <v>882</v>
      </c>
      <c r="N1331" s="9" t="s">
        <v>882</v>
      </c>
      <c r="O1331" s="9" t="s">
        <v>882</v>
      </c>
      <c r="P1331" s="9" t="s">
        <v>882</v>
      </c>
      <c r="Q1331" t="s">
        <v>882</v>
      </c>
      <c r="R1331" s="7" t="s">
        <v>882</v>
      </c>
      <c r="S1331" s="11" t="s">
        <v>882</v>
      </c>
    </row>
    <row r="1332" spans="1:19" hidden="1" x14ac:dyDescent="0.25">
      <c r="A1332" s="6" t="s">
        <v>882</v>
      </c>
      <c r="B1332" s="258"/>
      <c r="F1332" s="7" t="s">
        <v>882</v>
      </c>
      <c r="G1332" s="21" t="s">
        <v>882</v>
      </c>
      <c r="H1332" s="19" t="s">
        <v>882</v>
      </c>
      <c r="I1332" s="10" t="s">
        <v>882</v>
      </c>
      <c r="J1332" s="11" t="s">
        <v>882</v>
      </c>
      <c r="K1332" s="9" t="s">
        <v>882</v>
      </c>
      <c r="L1332" s="9" t="s">
        <v>882</v>
      </c>
      <c r="M1332" s="19" t="s">
        <v>882</v>
      </c>
      <c r="N1332" s="9" t="s">
        <v>882</v>
      </c>
      <c r="O1332" s="9" t="s">
        <v>882</v>
      </c>
      <c r="P1332" s="9" t="s">
        <v>882</v>
      </c>
      <c r="Q1332" t="s">
        <v>882</v>
      </c>
      <c r="R1332" s="7" t="s">
        <v>882</v>
      </c>
      <c r="S1332" s="11" t="s">
        <v>882</v>
      </c>
    </row>
    <row r="1333" spans="1:19" hidden="1" x14ac:dyDescent="0.25">
      <c r="A1333" s="6" t="s">
        <v>882</v>
      </c>
      <c r="B1333" s="258"/>
      <c r="F1333" s="7" t="s">
        <v>882</v>
      </c>
      <c r="G1333" s="21" t="s">
        <v>882</v>
      </c>
      <c r="H1333" s="19" t="s">
        <v>882</v>
      </c>
      <c r="I1333" s="10" t="s">
        <v>882</v>
      </c>
      <c r="J1333" s="11" t="s">
        <v>882</v>
      </c>
      <c r="K1333" s="9" t="s">
        <v>882</v>
      </c>
      <c r="L1333" s="9" t="s">
        <v>882</v>
      </c>
      <c r="M1333" s="19" t="s">
        <v>882</v>
      </c>
      <c r="N1333" s="9" t="s">
        <v>882</v>
      </c>
      <c r="O1333" s="9" t="s">
        <v>882</v>
      </c>
      <c r="P1333" s="9" t="s">
        <v>882</v>
      </c>
      <c r="Q1333" t="s">
        <v>882</v>
      </c>
      <c r="R1333" s="7" t="s">
        <v>882</v>
      </c>
      <c r="S1333" s="11" t="s">
        <v>882</v>
      </c>
    </row>
    <row r="1334" spans="1:19" hidden="1" x14ac:dyDescent="0.25">
      <c r="A1334" s="6" t="s">
        <v>882</v>
      </c>
      <c r="B1334" s="258"/>
      <c r="F1334" s="7" t="s">
        <v>882</v>
      </c>
      <c r="G1334" s="21" t="s">
        <v>882</v>
      </c>
      <c r="H1334" s="19" t="s">
        <v>882</v>
      </c>
      <c r="I1334" s="10" t="s">
        <v>882</v>
      </c>
      <c r="J1334" s="11" t="s">
        <v>882</v>
      </c>
      <c r="K1334" s="9" t="s">
        <v>882</v>
      </c>
      <c r="L1334" s="9" t="s">
        <v>882</v>
      </c>
      <c r="M1334" s="19" t="s">
        <v>882</v>
      </c>
      <c r="N1334" s="9" t="s">
        <v>882</v>
      </c>
      <c r="O1334" s="9" t="s">
        <v>882</v>
      </c>
      <c r="P1334" s="9" t="s">
        <v>882</v>
      </c>
      <c r="Q1334" t="s">
        <v>882</v>
      </c>
      <c r="R1334" s="7" t="s">
        <v>882</v>
      </c>
      <c r="S1334" s="11" t="s">
        <v>882</v>
      </c>
    </row>
    <row r="1335" spans="1:19" hidden="1" x14ac:dyDescent="0.25">
      <c r="A1335" s="6" t="s">
        <v>882</v>
      </c>
      <c r="B1335" s="258"/>
      <c r="F1335" s="7" t="s">
        <v>882</v>
      </c>
      <c r="G1335" s="21" t="s">
        <v>882</v>
      </c>
      <c r="H1335" s="19" t="s">
        <v>882</v>
      </c>
      <c r="I1335" s="10" t="s">
        <v>882</v>
      </c>
      <c r="J1335" s="11" t="s">
        <v>882</v>
      </c>
      <c r="K1335" s="9" t="s">
        <v>882</v>
      </c>
      <c r="L1335" s="9" t="s">
        <v>882</v>
      </c>
      <c r="M1335" s="19" t="s">
        <v>882</v>
      </c>
      <c r="N1335" s="9" t="s">
        <v>882</v>
      </c>
      <c r="O1335" s="9" t="s">
        <v>882</v>
      </c>
      <c r="P1335" s="9" t="s">
        <v>882</v>
      </c>
      <c r="Q1335" t="s">
        <v>882</v>
      </c>
      <c r="R1335" s="7" t="s">
        <v>882</v>
      </c>
      <c r="S1335" s="11" t="s">
        <v>882</v>
      </c>
    </row>
    <row r="1336" spans="1:19" hidden="1" x14ac:dyDescent="0.25">
      <c r="A1336" s="6" t="s">
        <v>882</v>
      </c>
      <c r="B1336" s="258"/>
      <c r="F1336" s="7" t="s">
        <v>882</v>
      </c>
      <c r="G1336" s="21" t="s">
        <v>882</v>
      </c>
      <c r="H1336" s="19" t="s">
        <v>882</v>
      </c>
      <c r="I1336" s="10" t="s">
        <v>882</v>
      </c>
      <c r="J1336" s="11" t="s">
        <v>882</v>
      </c>
      <c r="K1336" s="9" t="s">
        <v>882</v>
      </c>
      <c r="L1336" s="9" t="s">
        <v>882</v>
      </c>
      <c r="M1336" s="19" t="s">
        <v>882</v>
      </c>
      <c r="N1336" s="9" t="s">
        <v>882</v>
      </c>
      <c r="O1336" s="9" t="s">
        <v>882</v>
      </c>
      <c r="P1336" s="9" t="s">
        <v>882</v>
      </c>
      <c r="Q1336" t="s">
        <v>882</v>
      </c>
      <c r="R1336" s="7" t="s">
        <v>882</v>
      </c>
      <c r="S1336" s="11" t="s">
        <v>882</v>
      </c>
    </row>
    <row r="1337" spans="1:19" hidden="1" x14ac:dyDescent="0.25">
      <c r="A1337" s="6" t="s">
        <v>882</v>
      </c>
      <c r="B1337" s="258"/>
      <c r="F1337" s="7" t="s">
        <v>882</v>
      </c>
      <c r="G1337" s="21" t="s">
        <v>882</v>
      </c>
      <c r="H1337" s="19" t="s">
        <v>882</v>
      </c>
      <c r="I1337" s="10" t="s">
        <v>882</v>
      </c>
      <c r="J1337" s="11" t="s">
        <v>882</v>
      </c>
      <c r="K1337" s="9" t="s">
        <v>882</v>
      </c>
      <c r="L1337" s="9" t="s">
        <v>882</v>
      </c>
      <c r="M1337" s="19" t="s">
        <v>882</v>
      </c>
      <c r="N1337" s="9" t="s">
        <v>882</v>
      </c>
      <c r="O1337" s="9" t="s">
        <v>882</v>
      </c>
      <c r="P1337" s="9" t="s">
        <v>882</v>
      </c>
      <c r="Q1337" t="s">
        <v>882</v>
      </c>
      <c r="R1337" s="7" t="s">
        <v>882</v>
      </c>
      <c r="S1337" s="11" t="s">
        <v>882</v>
      </c>
    </row>
    <row r="1338" spans="1:19" hidden="1" x14ac:dyDescent="0.25">
      <c r="A1338" s="6" t="s">
        <v>882</v>
      </c>
      <c r="B1338" s="258"/>
      <c r="F1338" s="7" t="s">
        <v>882</v>
      </c>
      <c r="G1338" s="21" t="s">
        <v>882</v>
      </c>
      <c r="H1338" s="19" t="s">
        <v>882</v>
      </c>
      <c r="I1338" s="10" t="s">
        <v>882</v>
      </c>
      <c r="J1338" s="11" t="s">
        <v>882</v>
      </c>
      <c r="K1338" s="9" t="s">
        <v>882</v>
      </c>
      <c r="L1338" s="9" t="s">
        <v>882</v>
      </c>
      <c r="M1338" s="19" t="s">
        <v>882</v>
      </c>
      <c r="N1338" s="9" t="s">
        <v>882</v>
      </c>
      <c r="O1338" s="9" t="s">
        <v>882</v>
      </c>
      <c r="P1338" s="9" t="s">
        <v>882</v>
      </c>
      <c r="Q1338" t="s">
        <v>882</v>
      </c>
      <c r="R1338" s="7" t="s">
        <v>882</v>
      </c>
      <c r="S1338" s="11" t="s">
        <v>882</v>
      </c>
    </row>
    <row r="1339" spans="1:19" hidden="1" x14ac:dyDescent="0.25">
      <c r="A1339" s="6" t="s">
        <v>882</v>
      </c>
      <c r="B1339" s="258"/>
      <c r="F1339" s="7" t="s">
        <v>882</v>
      </c>
      <c r="G1339" s="21" t="s">
        <v>882</v>
      </c>
      <c r="H1339" s="19" t="s">
        <v>882</v>
      </c>
      <c r="I1339" s="10" t="s">
        <v>882</v>
      </c>
      <c r="J1339" s="11" t="s">
        <v>882</v>
      </c>
      <c r="K1339" s="9" t="s">
        <v>882</v>
      </c>
      <c r="L1339" s="9" t="s">
        <v>882</v>
      </c>
      <c r="M1339" s="19" t="s">
        <v>882</v>
      </c>
      <c r="N1339" s="9" t="s">
        <v>882</v>
      </c>
      <c r="O1339" s="9" t="s">
        <v>882</v>
      </c>
      <c r="P1339" s="9" t="s">
        <v>882</v>
      </c>
      <c r="Q1339" t="s">
        <v>882</v>
      </c>
      <c r="R1339" s="7" t="s">
        <v>882</v>
      </c>
      <c r="S1339" s="11" t="s">
        <v>882</v>
      </c>
    </row>
    <row r="1340" spans="1:19" hidden="1" x14ac:dyDescent="0.25">
      <c r="A1340" s="6" t="s">
        <v>882</v>
      </c>
      <c r="B1340" s="258"/>
      <c r="F1340" s="7" t="s">
        <v>882</v>
      </c>
      <c r="G1340" s="21" t="s">
        <v>882</v>
      </c>
      <c r="H1340" s="19" t="s">
        <v>882</v>
      </c>
      <c r="I1340" s="10" t="s">
        <v>882</v>
      </c>
      <c r="J1340" s="11" t="s">
        <v>882</v>
      </c>
      <c r="K1340" s="9" t="s">
        <v>882</v>
      </c>
      <c r="L1340" s="9" t="s">
        <v>882</v>
      </c>
      <c r="M1340" s="19" t="s">
        <v>882</v>
      </c>
      <c r="N1340" s="9" t="s">
        <v>882</v>
      </c>
      <c r="O1340" s="9" t="s">
        <v>882</v>
      </c>
      <c r="P1340" s="9" t="s">
        <v>882</v>
      </c>
      <c r="Q1340" t="s">
        <v>882</v>
      </c>
      <c r="R1340" s="7" t="s">
        <v>882</v>
      </c>
      <c r="S1340" s="11" t="s">
        <v>882</v>
      </c>
    </row>
    <row r="1341" spans="1:19" hidden="1" x14ac:dyDescent="0.25">
      <c r="A1341" s="6" t="s">
        <v>882</v>
      </c>
      <c r="B1341" s="258"/>
      <c r="F1341" s="7" t="s">
        <v>882</v>
      </c>
      <c r="G1341" s="21" t="s">
        <v>882</v>
      </c>
      <c r="H1341" s="19" t="s">
        <v>882</v>
      </c>
      <c r="I1341" s="10" t="s">
        <v>882</v>
      </c>
      <c r="J1341" s="11" t="s">
        <v>882</v>
      </c>
      <c r="K1341" s="9" t="s">
        <v>882</v>
      </c>
      <c r="L1341" s="9" t="s">
        <v>882</v>
      </c>
      <c r="M1341" s="19" t="s">
        <v>882</v>
      </c>
      <c r="N1341" s="9" t="s">
        <v>882</v>
      </c>
      <c r="O1341" s="9" t="s">
        <v>882</v>
      </c>
      <c r="P1341" s="9" t="s">
        <v>882</v>
      </c>
      <c r="Q1341" t="s">
        <v>882</v>
      </c>
      <c r="R1341" s="7" t="s">
        <v>882</v>
      </c>
      <c r="S1341" s="11" t="s">
        <v>882</v>
      </c>
    </row>
    <row r="1342" spans="1:19" hidden="1" x14ac:dyDescent="0.25">
      <c r="A1342" s="6" t="s">
        <v>882</v>
      </c>
      <c r="B1342" s="258"/>
      <c r="F1342" s="7" t="s">
        <v>882</v>
      </c>
      <c r="G1342" s="21" t="s">
        <v>882</v>
      </c>
      <c r="H1342" s="19" t="s">
        <v>882</v>
      </c>
      <c r="I1342" s="10" t="s">
        <v>882</v>
      </c>
      <c r="J1342" s="11" t="s">
        <v>882</v>
      </c>
      <c r="K1342" s="9" t="s">
        <v>882</v>
      </c>
      <c r="L1342" s="9" t="s">
        <v>882</v>
      </c>
      <c r="M1342" s="19" t="s">
        <v>882</v>
      </c>
      <c r="N1342" s="9" t="s">
        <v>882</v>
      </c>
      <c r="O1342" s="9" t="s">
        <v>882</v>
      </c>
      <c r="P1342" s="9" t="s">
        <v>882</v>
      </c>
      <c r="Q1342" t="s">
        <v>882</v>
      </c>
      <c r="R1342" s="7" t="s">
        <v>882</v>
      </c>
      <c r="S1342" s="11" t="s">
        <v>882</v>
      </c>
    </row>
    <row r="1343" spans="1:19" hidden="1" x14ac:dyDescent="0.25">
      <c r="A1343" s="6" t="s">
        <v>882</v>
      </c>
      <c r="B1343" s="258"/>
      <c r="F1343" s="7" t="s">
        <v>882</v>
      </c>
      <c r="G1343" s="21" t="s">
        <v>882</v>
      </c>
      <c r="H1343" s="19" t="s">
        <v>882</v>
      </c>
      <c r="I1343" s="10" t="s">
        <v>882</v>
      </c>
      <c r="J1343" s="11" t="s">
        <v>882</v>
      </c>
      <c r="K1343" s="9" t="s">
        <v>882</v>
      </c>
      <c r="L1343" s="9" t="s">
        <v>882</v>
      </c>
      <c r="M1343" s="19" t="s">
        <v>882</v>
      </c>
      <c r="N1343" s="9" t="s">
        <v>882</v>
      </c>
      <c r="O1343" s="9" t="s">
        <v>882</v>
      </c>
      <c r="P1343" s="9" t="s">
        <v>882</v>
      </c>
      <c r="Q1343" t="s">
        <v>882</v>
      </c>
      <c r="R1343" s="7" t="s">
        <v>882</v>
      </c>
      <c r="S1343" s="11" t="s">
        <v>882</v>
      </c>
    </row>
    <row r="1344" spans="1:19" hidden="1" x14ac:dyDescent="0.25">
      <c r="A1344" s="6" t="s">
        <v>882</v>
      </c>
      <c r="B1344" s="258"/>
      <c r="F1344" s="7" t="s">
        <v>882</v>
      </c>
      <c r="G1344" s="21" t="s">
        <v>882</v>
      </c>
      <c r="H1344" s="19" t="s">
        <v>882</v>
      </c>
      <c r="I1344" s="10" t="s">
        <v>882</v>
      </c>
      <c r="J1344" s="11" t="s">
        <v>882</v>
      </c>
      <c r="K1344" s="9" t="s">
        <v>882</v>
      </c>
      <c r="L1344" s="9" t="s">
        <v>882</v>
      </c>
      <c r="M1344" s="19" t="s">
        <v>882</v>
      </c>
      <c r="N1344" s="9" t="s">
        <v>882</v>
      </c>
      <c r="O1344" s="9" t="s">
        <v>882</v>
      </c>
      <c r="P1344" s="9" t="s">
        <v>882</v>
      </c>
      <c r="Q1344" t="s">
        <v>882</v>
      </c>
      <c r="R1344" s="7" t="s">
        <v>882</v>
      </c>
      <c r="S1344" s="11" t="s">
        <v>882</v>
      </c>
    </row>
    <row r="1345" spans="1:19" hidden="1" x14ac:dyDescent="0.25">
      <c r="A1345" s="6" t="s">
        <v>882</v>
      </c>
      <c r="B1345" s="258"/>
      <c r="F1345" s="7" t="s">
        <v>882</v>
      </c>
      <c r="G1345" s="21" t="s">
        <v>882</v>
      </c>
      <c r="H1345" s="19" t="s">
        <v>882</v>
      </c>
      <c r="I1345" s="10" t="s">
        <v>882</v>
      </c>
      <c r="J1345" s="11" t="s">
        <v>882</v>
      </c>
      <c r="K1345" s="9" t="s">
        <v>882</v>
      </c>
      <c r="L1345" s="9" t="s">
        <v>882</v>
      </c>
      <c r="M1345" s="19" t="s">
        <v>882</v>
      </c>
      <c r="N1345" s="9" t="s">
        <v>882</v>
      </c>
      <c r="O1345" s="9" t="s">
        <v>882</v>
      </c>
      <c r="P1345" s="9" t="s">
        <v>882</v>
      </c>
      <c r="Q1345" t="s">
        <v>882</v>
      </c>
      <c r="R1345" s="7" t="s">
        <v>882</v>
      </c>
      <c r="S1345" s="11" t="s">
        <v>882</v>
      </c>
    </row>
    <row r="1346" spans="1:19" hidden="1" x14ac:dyDescent="0.25">
      <c r="A1346" s="6" t="s">
        <v>882</v>
      </c>
      <c r="B1346" s="258"/>
      <c r="F1346" s="7" t="s">
        <v>882</v>
      </c>
      <c r="G1346" s="21" t="s">
        <v>882</v>
      </c>
      <c r="H1346" s="19" t="s">
        <v>882</v>
      </c>
      <c r="I1346" s="10" t="s">
        <v>882</v>
      </c>
      <c r="J1346" s="11" t="s">
        <v>882</v>
      </c>
      <c r="K1346" s="9" t="s">
        <v>882</v>
      </c>
      <c r="L1346" s="9" t="s">
        <v>882</v>
      </c>
      <c r="M1346" s="19" t="s">
        <v>882</v>
      </c>
      <c r="N1346" s="9" t="s">
        <v>882</v>
      </c>
      <c r="O1346" s="9" t="s">
        <v>882</v>
      </c>
      <c r="P1346" s="9" t="s">
        <v>882</v>
      </c>
      <c r="Q1346" t="s">
        <v>882</v>
      </c>
      <c r="R1346" s="7" t="s">
        <v>882</v>
      </c>
      <c r="S1346" s="11" t="s">
        <v>882</v>
      </c>
    </row>
    <row r="1347" spans="1:19" hidden="1" x14ac:dyDescent="0.25">
      <c r="A1347" s="6" t="s">
        <v>882</v>
      </c>
      <c r="B1347" s="258"/>
      <c r="F1347" s="7" t="s">
        <v>882</v>
      </c>
      <c r="G1347" s="21" t="s">
        <v>882</v>
      </c>
      <c r="H1347" s="19" t="s">
        <v>882</v>
      </c>
      <c r="I1347" s="10" t="s">
        <v>882</v>
      </c>
      <c r="J1347" s="11" t="s">
        <v>882</v>
      </c>
      <c r="K1347" s="9" t="s">
        <v>882</v>
      </c>
      <c r="L1347" s="9" t="s">
        <v>882</v>
      </c>
      <c r="M1347" s="19" t="s">
        <v>882</v>
      </c>
      <c r="N1347" s="9" t="s">
        <v>882</v>
      </c>
      <c r="O1347" s="9" t="s">
        <v>882</v>
      </c>
      <c r="P1347" s="9" t="s">
        <v>882</v>
      </c>
      <c r="Q1347" t="s">
        <v>882</v>
      </c>
      <c r="R1347" s="7" t="s">
        <v>882</v>
      </c>
      <c r="S1347" s="11" t="s">
        <v>882</v>
      </c>
    </row>
    <row r="1348" spans="1:19" hidden="1" x14ac:dyDescent="0.25">
      <c r="A1348" s="6" t="s">
        <v>882</v>
      </c>
      <c r="B1348" s="258"/>
      <c r="F1348" s="7" t="s">
        <v>882</v>
      </c>
      <c r="G1348" s="21" t="s">
        <v>882</v>
      </c>
      <c r="H1348" s="19" t="s">
        <v>882</v>
      </c>
      <c r="I1348" s="10" t="s">
        <v>882</v>
      </c>
      <c r="J1348" s="11" t="s">
        <v>882</v>
      </c>
      <c r="K1348" s="9" t="s">
        <v>882</v>
      </c>
      <c r="L1348" s="9" t="s">
        <v>882</v>
      </c>
      <c r="M1348" s="19" t="s">
        <v>882</v>
      </c>
      <c r="N1348" s="9" t="s">
        <v>882</v>
      </c>
      <c r="O1348" s="9" t="s">
        <v>882</v>
      </c>
      <c r="P1348" s="9" t="s">
        <v>882</v>
      </c>
      <c r="Q1348" t="s">
        <v>882</v>
      </c>
      <c r="R1348" s="7" t="s">
        <v>882</v>
      </c>
      <c r="S1348" s="11" t="s">
        <v>882</v>
      </c>
    </row>
    <row r="1349" spans="1:19" hidden="1" x14ac:dyDescent="0.25">
      <c r="A1349" s="6" t="s">
        <v>882</v>
      </c>
      <c r="B1349" s="258"/>
      <c r="F1349" s="7" t="s">
        <v>882</v>
      </c>
      <c r="G1349" s="21" t="s">
        <v>882</v>
      </c>
      <c r="H1349" s="19" t="s">
        <v>882</v>
      </c>
      <c r="I1349" s="10" t="s">
        <v>882</v>
      </c>
      <c r="J1349" s="11" t="s">
        <v>882</v>
      </c>
      <c r="K1349" s="9" t="s">
        <v>882</v>
      </c>
      <c r="L1349" s="9" t="s">
        <v>882</v>
      </c>
      <c r="M1349" s="19" t="s">
        <v>882</v>
      </c>
      <c r="N1349" s="9" t="s">
        <v>882</v>
      </c>
      <c r="O1349" s="9" t="s">
        <v>882</v>
      </c>
      <c r="P1349" s="9" t="s">
        <v>882</v>
      </c>
      <c r="Q1349" t="s">
        <v>882</v>
      </c>
      <c r="R1349" s="7" t="s">
        <v>882</v>
      </c>
      <c r="S1349" s="11" t="s">
        <v>882</v>
      </c>
    </row>
    <row r="1350" spans="1:19" hidden="1" x14ac:dyDescent="0.25">
      <c r="A1350" s="6" t="s">
        <v>882</v>
      </c>
      <c r="B1350" s="258"/>
      <c r="F1350" s="7" t="s">
        <v>882</v>
      </c>
      <c r="G1350" s="21" t="s">
        <v>882</v>
      </c>
      <c r="H1350" s="19" t="s">
        <v>882</v>
      </c>
      <c r="I1350" s="10" t="s">
        <v>882</v>
      </c>
      <c r="J1350" s="11" t="s">
        <v>882</v>
      </c>
      <c r="K1350" s="9" t="s">
        <v>882</v>
      </c>
      <c r="L1350" s="9" t="s">
        <v>882</v>
      </c>
      <c r="M1350" s="19" t="s">
        <v>882</v>
      </c>
      <c r="N1350" s="9" t="s">
        <v>882</v>
      </c>
      <c r="O1350" s="9" t="s">
        <v>882</v>
      </c>
      <c r="P1350" s="9" t="s">
        <v>882</v>
      </c>
      <c r="Q1350" t="s">
        <v>882</v>
      </c>
      <c r="R1350" s="7" t="s">
        <v>882</v>
      </c>
      <c r="S1350" s="11" t="s">
        <v>882</v>
      </c>
    </row>
    <row r="1351" spans="1:19" hidden="1" x14ac:dyDescent="0.25">
      <c r="A1351" s="6" t="s">
        <v>882</v>
      </c>
      <c r="B1351" s="258"/>
      <c r="F1351" s="7" t="s">
        <v>882</v>
      </c>
      <c r="G1351" s="21" t="s">
        <v>882</v>
      </c>
      <c r="H1351" s="19" t="s">
        <v>882</v>
      </c>
      <c r="I1351" s="10" t="s">
        <v>882</v>
      </c>
      <c r="J1351" s="11" t="s">
        <v>882</v>
      </c>
      <c r="K1351" s="9" t="s">
        <v>882</v>
      </c>
      <c r="L1351" s="9" t="s">
        <v>882</v>
      </c>
      <c r="M1351" s="19" t="s">
        <v>882</v>
      </c>
      <c r="N1351" s="9" t="s">
        <v>882</v>
      </c>
      <c r="O1351" s="9" t="s">
        <v>882</v>
      </c>
      <c r="P1351" s="9" t="s">
        <v>882</v>
      </c>
      <c r="Q1351" t="s">
        <v>882</v>
      </c>
      <c r="R1351" s="7" t="s">
        <v>882</v>
      </c>
      <c r="S1351" s="11" t="s">
        <v>882</v>
      </c>
    </row>
    <row r="1352" spans="1:19" hidden="1" x14ac:dyDescent="0.25">
      <c r="A1352" s="6" t="s">
        <v>882</v>
      </c>
      <c r="B1352" s="258"/>
      <c r="F1352" s="7" t="s">
        <v>882</v>
      </c>
      <c r="G1352" s="21" t="s">
        <v>882</v>
      </c>
      <c r="H1352" s="19" t="s">
        <v>882</v>
      </c>
      <c r="I1352" s="10" t="s">
        <v>882</v>
      </c>
      <c r="J1352" s="11" t="s">
        <v>882</v>
      </c>
      <c r="K1352" s="9" t="s">
        <v>882</v>
      </c>
      <c r="L1352" s="9" t="s">
        <v>882</v>
      </c>
      <c r="M1352" s="19" t="s">
        <v>882</v>
      </c>
      <c r="N1352" s="9" t="s">
        <v>882</v>
      </c>
      <c r="O1352" s="9" t="s">
        <v>882</v>
      </c>
      <c r="P1352" s="9" t="s">
        <v>882</v>
      </c>
      <c r="Q1352" t="s">
        <v>882</v>
      </c>
      <c r="R1352" s="7" t="s">
        <v>882</v>
      </c>
      <c r="S1352" s="11" t="s">
        <v>882</v>
      </c>
    </row>
    <row r="1353" spans="1:19" hidden="1" x14ac:dyDescent="0.25">
      <c r="A1353" s="6" t="s">
        <v>882</v>
      </c>
      <c r="B1353" s="258"/>
      <c r="F1353" s="7" t="s">
        <v>882</v>
      </c>
      <c r="G1353" s="21" t="s">
        <v>882</v>
      </c>
      <c r="H1353" s="19" t="s">
        <v>882</v>
      </c>
      <c r="I1353" s="10" t="s">
        <v>882</v>
      </c>
      <c r="J1353" s="11" t="s">
        <v>882</v>
      </c>
      <c r="K1353" s="9" t="s">
        <v>882</v>
      </c>
      <c r="L1353" s="9" t="s">
        <v>882</v>
      </c>
      <c r="M1353" s="19" t="s">
        <v>882</v>
      </c>
      <c r="N1353" s="9" t="s">
        <v>882</v>
      </c>
      <c r="O1353" s="9" t="s">
        <v>882</v>
      </c>
      <c r="P1353" s="9" t="s">
        <v>882</v>
      </c>
      <c r="Q1353" t="s">
        <v>882</v>
      </c>
      <c r="R1353" s="7" t="s">
        <v>882</v>
      </c>
      <c r="S1353" s="11" t="s">
        <v>882</v>
      </c>
    </row>
    <row r="1354" spans="1:19" hidden="1" x14ac:dyDescent="0.25">
      <c r="A1354" s="6" t="s">
        <v>882</v>
      </c>
      <c r="B1354" s="258"/>
      <c r="F1354" s="7" t="s">
        <v>882</v>
      </c>
      <c r="G1354" s="21" t="s">
        <v>882</v>
      </c>
      <c r="H1354" s="19" t="s">
        <v>882</v>
      </c>
      <c r="I1354" s="10" t="s">
        <v>882</v>
      </c>
      <c r="J1354" s="11" t="s">
        <v>882</v>
      </c>
      <c r="K1354" s="9" t="s">
        <v>882</v>
      </c>
      <c r="L1354" s="9" t="s">
        <v>882</v>
      </c>
      <c r="M1354" s="19" t="s">
        <v>882</v>
      </c>
      <c r="N1354" s="9" t="s">
        <v>882</v>
      </c>
      <c r="O1354" s="9" t="s">
        <v>882</v>
      </c>
      <c r="P1354" s="9" t="s">
        <v>882</v>
      </c>
      <c r="Q1354" t="s">
        <v>882</v>
      </c>
      <c r="R1354" s="7" t="s">
        <v>882</v>
      </c>
      <c r="S1354" s="11" t="s">
        <v>882</v>
      </c>
    </row>
    <row r="1355" spans="1:19" hidden="1" x14ac:dyDescent="0.25">
      <c r="A1355" s="6" t="s">
        <v>882</v>
      </c>
      <c r="B1355" s="258"/>
      <c r="F1355" s="7" t="s">
        <v>882</v>
      </c>
      <c r="G1355" s="21" t="s">
        <v>882</v>
      </c>
      <c r="H1355" s="19" t="s">
        <v>882</v>
      </c>
      <c r="I1355" s="10" t="s">
        <v>882</v>
      </c>
      <c r="J1355" s="11" t="s">
        <v>882</v>
      </c>
      <c r="K1355" s="9" t="s">
        <v>882</v>
      </c>
      <c r="L1355" s="9" t="s">
        <v>882</v>
      </c>
      <c r="M1355" s="19" t="s">
        <v>882</v>
      </c>
      <c r="N1355" s="9" t="s">
        <v>882</v>
      </c>
      <c r="O1355" s="9" t="s">
        <v>882</v>
      </c>
      <c r="P1355" s="9" t="s">
        <v>882</v>
      </c>
      <c r="Q1355" t="s">
        <v>882</v>
      </c>
      <c r="R1355" s="7" t="s">
        <v>882</v>
      </c>
      <c r="S1355" s="11" t="s">
        <v>882</v>
      </c>
    </row>
    <row r="1356" spans="1:19" hidden="1" x14ac:dyDescent="0.25">
      <c r="A1356" s="6" t="s">
        <v>882</v>
      </c>
      <c r="B1356" s="258"/>
      <c r="F1356" s="7" t="s">
        <v>882</v>
      </c>
      <c r="G1356" s="21" t="s">
        <v>882</v>
      </c>
      <c r="H1356" s="19" t="s">
        <v>882</v>
      </c>
      <c r="I1356" s="10" t="s">
        <v>882</v>
      </c>
      <c r="J1356" s="11" t="s">
        <v>882</v>
      </c>
      <c r="K1356" s="9" t="s">
        <v>882</v>
      </c>
      <c r="L1356" s="9" t="s">
        <v>882</v>
      </c>
      <c r="M1356" s="19" t="s">
        <v>882</v>
      </c>
      <c r="N1356" s="9" t="s">
        <v>882</v>
      </c>
      <c r="O1356" s="9" t="s">
        <v>882</v>
      </c>
      <c r="P1356" s="9" t="s">
        <v>882</v>
      </c>
      <c r="Q1356" t="s">
        <v>882</v>
      </c>
      <c r="R1356" s="7" t="s">
        <v>882</v>
      </c>
      <c r="S1356" s="11" t="s">
        <v>882</v>
      </c>
    </row>
    <row r="1357" spans="1:19" hidden="1" x14ac:dyDescent="0.25">
      <c r="A1357" s="6" t="s">
        <v>882</v>
      </c>
      <c r="B1357" s="258"/>
      <c r="F1357" s="7" t="s">
        <v>882</v>
      </c>
      <c r="G1357" s="21" t="s">
        <v>882</v>
      </c>
      <c r="H1357" s="19" t="s">
        <v>882</v>
      </c>
      <c r="I1357" s="10" t="s">
        <v>882</v>
      </c>
      <c r="J1357" s="11" t="s">
        <v>882</v>
      </c>
      <c r="K1357" s="9" t="s">
        <v>882</v>
      </c>
      <c r="L1357" s="9" t="s">
        <v>882</v>
      </c>
      <c r="M1357" s="19" t="s">
        <v>882</v>
      </c>
      <c r="N1357" s="9" t="s">
        <v>882</v>
      </c>
      <c r="O1357" s="9" t="s">
        <v>882</v>
      </c>
      <c r="P1357" s="9" t="s">
        <v>882</v>
      </c>
      <c r="Q1357" t="s">
        <v>882</v>
      </c>
      <c r="R1357" s="7" t="s">
        <v>882</v>
      </c>
      <c r="S1357" s="11" t="s">
        <v>882</v>
      </c>
    </row>
    <row r="1358" spans="1:19" hidden="1" x14ac:dyDescent="0.25">
      <c r="A1358" s="6" t="s">
        <v>882</v>
      </c>
      <c r="B1358" s="258"/>
      <c r="F1358" s="7" t="s">
        <v>882</v>
      </c>
      <c r="G1358" s="21" t="s">
        <v>882</v>
      </c>
      <c r="H1358" s="19" t="s">
        <v>882</v>
      </c>
      <c r="I1358" s="10" t="s">
        <v>882</v>
      </c>
      <c r="J1358" s="11" t="s">
        <v>882</v>
      </c>
      <c r="K1358" s="9" t="s">
        <v>882</v>
      </c>
      <c r="L1358" s="9" t="s">
        <v>882</v>
      </c>
      <c r="M1358" s="19" t="s">
        <v>882</v>
      </c>
      <c r="N1358" s="9" t="s">
        <v>882</v>
      </c>
      <c r="O1358" s="9" t="s">
        <v>882</v>
      </c>
      <c r="P1358" s="9" t="s">
        <v>882</v>
      </c>
      <c r="Q1358" t="s">
        <v>882</v>
      </c>
      <c r="R1358" s="7" t="s">
        <v>882</v>
      </c>
      <c r="S1358" s="11" t="s">
        <v>882</v>
      </c>
    </row>
    <row r="1359" spans="1:19" hidden="1" x14ac:dyDescent="0.25">
      <c r="A1359" s="6" t="s">
        <v>882</v>
      </c>
      <c r="B1359" s="258"/>
      <c r="F1359" s="7" t="s">
        <v>882</v>
      </c>
      <c r="G1359" s="21" t="s">
        <v>882</v>
      </c>
      <c r="H1359" s="19" t="s">
        <v>882</v>
      </c>
      <c r="I1359" s="10" t="s">
        <v>882</v>
      </c>
      <c r="J1359" s="11" t="s">
        <v>882</v>
      </c>
      <c r="K1359" s="9" t="s">
        <v>882</v>
      </c>
      <c r="L1359" s="9" t="s">
        <v>882</v>
      </c>
      <c r="M1359" s="19" t="s">
        <v>882</v>
      </c>
      <c r="N1359" s="9" t="s">
        <v>882</v>
      </c>
      <c r="O1359" s="9" t="s">
        <v>882</v>
      </c>
      <c r="P1359" s="9" t="s">
        <v>882</v>
      </c>
      <c r="Q1359" t="s">
        <v>882</v>
      </c>
      <c r="R1359" s="7" t="s">
        <v>882</v>
      </c>
      <c r="S1359" s="11" t="s">
        <v>882</v>
      </c>
    </row>
    <row r="1360" spans="1:19" hidden="1" x14ac:dyDescent="0.25">
      <c r="A1360" s="6" t="s">
        <v>882</v>
      </c>
      <c r="B1360" s="258"/>
      <c r="F1360" s="7" t="s">
        <v>882</v>
      </c>
      <c r="G1360" s="21" t="s">
        <v>882</v>
      </c>
      <c r="H1360" s="19" t="s">
        <v>882</v>
      </c>
      <c r="I1360" s="10" t="s">
        <v>882</v>
      </c>
      <c r="J1360" s="11" t="s">
        <v>882</v>
      </c>
      <c r="K1360" s="9" t="s">
        <v>882</v>
      </c>
      <c r="L1360" s="9" t="s">
        <v>882</v>
      </c>
      <c r="M1360" s="19" t="s">
        <v>882</v>
      </c>
      <c r="N1360" s="9" t="s">
        <v>882</v>
      </c>
      <c r="O1360" s="9" t="s">
        <v>882</v>
      </c>
      <c r="P1360" s="9" t="s">
        <v>882</v>
      </c>
      <c r="Q1360" t="s">
        <v>882</v>
      </c>
      <c r="R1360" s="7" t="s">
        <v>882</v>
      </c>
      <c r="S1360" s="11" t="s">
        <v>882</v>
      </c>
    </row>
    <row r="1361" spans="1:19" hidden="1" x14ac:dyDescent="0.25">
      <c r="A1361" s="6" t="s">
        <v>882</v>
      </c>
      <c r="B1361" s="258"/>
      <c r="F1361" s="7" t="s">
        <v>882</v>
      </c>
      <c r="G1361" s="21" t="s">
        <v>882</v>
      </c>
      <c r="H1361" s="19" t="s">
        <v>882</v>
      </c>
      <c r="I1361" s="10" t="s">
        <v>882</v>
      </c>
      <c r="J1361" s="11" t="s">
        <v>882</v>
      </c>
      <c r="K1361" s="9" t="s">
        <v>882</v>
      </c>
      <c r="L1361" s="9" t="s">
        <v>882</v>
      </c>
      <c r="M1361" s="19" t="s">
        <v>882</v>
      </c>
      <c r="N1361" s="9" t="s">
        <v>882</v>
      </c>
      <c r="O1361" s="9" t="s">
        <v>882</v>
      </c>
      <c r="P1361" s="9" t="s">
        <v>882</v>
      </c>
      <c r="Q1361" t="s">
        <v>882</v>
      </c>
      <c r="R1361" s="7" t="s">
        <v>882</v>
      </c>
      <c r="S1361" s="11" t="s">
        <v>882</v>
      </c>
    </row>
    <row r="1362" spans="1:19" hidden="1" x14ac:dyDescent="0.25">
      <c r="A1362" s="6" t="s">
        <v>882</v>
      </c>
      <c r="B1362" s="258"/>
      <c r="F1362" s="7" t="s">
        <v>882</v>
      </c>
      <c r="G1362" s="21" t="s">
        <v>882</v>
      </c>
      <c r="H1362" s="19" t="s">
        <v>882</v>
      </c>
      <c r="I1362" s="10" t="s">
        <v>882</v>
      </c>
      <c r="J1362" s="11" t="s">
        <v>882</v>
      </c>
      <c r="K1362" s="9" t="s">
        <v>882</v>
      </c>
      <c r="L1362" s="9" t="s">
        <v>882</v>
      </c>
      <c r="M1362" s="19" t="s">
        <v>882</v>
      </c>
      <c r="N1362" s="9" t="s">
        <v>882</v>
      </c>
      <c r="O1362" s="9" t="s">
        <v>882</v>
      </c>
      <c r="P1362" s="9" t="s">
        <v>882</v>
      </c>
      <c r="Q1362" t="s">
        <v>882</v>
      </c>
      <c r="R1362" s="7" t="s">
        <v>882</v>
      </c>
      <c r="S1362" s="11" t="s">
        <v>882</v>
      </c>
    </row>
    <row r="1363" spans="1:19" hidden="1" x14ac:dyDescent="0.25">
      <c r="A1363" s="6" t="s">
        <v>882</v>
      </c>
      <c r="B1363" s="258"/>
      <c r="F1363" s="7" t="s">
        <v>882</v>
      </c>
      <c r="G1363" s="21" t="s">
        <v>882</v>
      </c>
      <c r="H1363" s="19" t="s">
        <v>882</v>
      </c>
      <c r="I1363" s="10" t="s">
        <v>882</v>
      </c>
      <c r="J1363" s="11" t="s">
        <v>882</v>
      </c>
      <c r="K1363" s="9" t="s">
        <v>882</v>
      </c>
      <c r="L1363" s="9" t="s">
        <v>882</v>
      </c>
      <c r="M1363" s="19" t="s">
        <v>882</v>
      </c>
      <c r="N1363" s="9" t="s">
        <v>882</v>
      </c>
      <c r="O1363" s="9" t="s">
        <v>882</v>
      </c>
      <c r="P1363" s="9" t="s">
        <v>882</v>
      </c>
      <c r="Q1363" t="s">
        <v>882</v>
      </c>
      <c r="R1363" s="7" t="s">
        <v>882</v>
      </c>
      <c r="S1363" s="11" t="s">
        <v>882</v>
      </c>
    </row>
    <row r="1364" spans="1:19" hidden="1" x14ac:dyDescent="0.25">
      <c r="A1364" s="6" t="s">
        <v>882</v>
      </c>
      <c r="B1364" s="258"/>
      <c r="F1364" s="7" t="s">
        <v>882</v>
      </c>
      <c r="G1364" s="21" t="s">
        <v>882</v>
      </c>
      <c r="H1364" s="19" t="s">
        <v>882</v>
      </c>
      <c r="I1364" s="10" t="s">
        <v>882</v>
      </c>
      <c r="J1364" s="11" t="s">
        <v>882</v>
      </c>
      <c r="K1364" s="9" t="s">
        <v>882</v>
      </c>
      <c r="L1364" s="9" t="s">
        <v>882</v>
      </c>
      <c r="M1364" s="19" t="s">
        <v>882</v>
      </c>
      <c r="N1364" s="9" t="s">
        <v>882</v>
      </c>
      <c r="O1364" s="9" t="s">
        <v>882</v>
      </c>
      <c r="P1364" s="9" t="s">
        <v>882</v>
      </c>
      <c r="Q1364" t="s">
        <v>882</v>
      </c>
      <c r="R1364" s="7" t="s">
        <v>882</v>
      </c>
      <c r="S1364" s="11" t="s">
        <v>882</v>
      </c>
    </row>
    <row r="1365" spans="1:19" hidden="1" x14ac:dyDescent="0.25">
      <c r="A1365" s="6" t="s">
        <v>882</v>
      </c>
      <c r="B1365" s="258"/>
      <c r="F1365" s="7" t="s">
        <v>882</v>
      </c>
      <c r="G1365" s="21" t="s">
        <v>882</v>
      </c>
      <c r="H1365" s="19" t="s">
        <v>882</v>
      </c>
      <c r="I1365" s="10" t="s">
        <v>882</v>
      </c>
      <c r="J1365" s="11" t="s">
        <v>882</v>
      </c>
      <c r="K1365" s="9" t="s">
        <v>882</v>
      </c>
      <c r="L1365" s="9" t="s">
        <v>882</v>
      </c>
      <c r="M1365" s="19" t="s">
        <v>882</v>
      </c>
      <c r="N1365" s="9" t="s">
        <v>882</v>
      </c>
      <c r="O1365" s="9" t="s">
        <v>882</v>
      </c>
      <c r="P1365" s="9" t="s">
        <v>882</v>
      </c>
      <c r="Q1365" t="s">
        <v>882</v>
      </c>
      <c r="R1365" s="7" t="s">
        <v>882</v>
      </c>
      <c r="S1365" s="11" t="s">
        <v>882</v>
      </c>
    </row>
    <row r="1366" spans="1:19" hidden="1" x14ac:dyDescent="0.25">
      <c r="A1366" s="6" t="s">
        <v>882</v>
      </c>
      <c r="B1366" s="258"/>
      <c r="F1366" s="7" t="s">
        <v>882</v>
      </c>
      <c r="G1366" s="21" t="s">
        <v>882</v>
      </c>
      <c r="H1366" s="19" t="s">
        <v>882</v>
      </c>
      <c r="I1366" s="10" t="s">
        <v>882</v>
      </c>
      <c r="J1366" s="11" t="s">
        <v>882</v>
      </c>
      <c r="K1366" s="9" t="s">
        <v>882</v>
      </c>
      <c r="L1366" s="9" t="s">
        <v>882</v>
      </c>
      <c r="M1366" s="19" t="s">
        <v>882</v>
      </c>
      <c r="N1366" s="9" t="s">
        <v>882</v>
      </c>
      <c r="O1366" s="9" t="s">
        <v>882</v>
      </c>
      <c r="P1366" s="9" t="s">
        <v>882</v>
      </c>
      <c r="Q1366" t="s">
        <v>882</v>
      </c>
      <c r="R1366" s="7" t="s">
        <v>882</v>
      </c>
      <c r="S1366" s="11" t="s">
        <v>882</v>
      </c>
    </row>
    <row r="1367" spans="1:19" hidden="1" x14ac:dyDescent="0.25">
      <c r="A1367" s="6" t="s">
        <v>882</v>
      </c>
      <c r="B1367" s="258"/>
      <c r="F1367" s="7" t="s">
        <v>882</v>
      </c>
      <c r="G1367" s="21" t="s">
        <v>882</v>
      </c>
      <c r="H1367" s="19" t="s">
        <v>882</v>
      </c>
      <c r="I1367" s="10" t="s">
        <v>882</v>
      </c>
      <c r="J1367" s="11" t="s">
        <v>882</v>
      </c>
      <c r="K1367" s="9" t="s">
        <v>882</v>
      </c>
      <c r="L1367" s="9" t="s">
        <v>882</v>
      </c>
      <c r="M1367" s="19" t="s">
        <v>882</v>
      </c>
      <c r="N1367" s="9" t="s">
        <v>882</v>
      </c>
      <c r="O1367" s="9" t="s">
        <v>882</v>
      </c>
      <c r="P1367" s="9" t="s">
        <v>882</v>
      </c>
      <c r="Q1367" t="s">
        <v>882</v>
      </c>
      <c r="R1367" s="7" t="s">
        <v>882</v>
      </c>
      <c r="S1367" s="11" t="s">
        <v>882</v>
      </c>
    </row>
    <row r="1368" spans="1:19" hidden="1" x14ac:dyDescent="0.25">
      <c r="A1368" s="6" t="s">
        <v>882</v>
      </c>
      <c r="B1368" s="258"/>
      <c r="F1368" s="7" t="s">
        <v>882</v>
      </c>
      <c r="G1368" s="21" t="s">
        <v>882</v>
      </c>
      <c r="H1368" s="19" t="s">
        <v>882</v>
      </c>
      <c r="I1368" s="10" t="s">
        <v>882</v>
      </c>
      <c r="J1368" s="11" t="s">
        <v>882</v>
      </c>
      <c r="K1368" s="9" t="s">
        <v>882</v>
      </c>
      <c r="L1368" s="9" t="s">
        <v>882</v>
      </c>
      <c r="M1368" s="19" t="s">
        <v>882</v>
      </c>
      <c r="N1368" s="9" t="s">
        <v>882</v>
      </c>
      <c r="O1368" s="9" t="s">
        <v>882</v>
      </c>
      <c r="P1368" s="9" t="s">
        <v>882</v>
      </c>
      <c r="Q1368" t="s">
        <v>882</v>
      </c>
      <c r="R1368" s="7" t="s">
        <v>882</v>
      </c>
      <c r="S1368" s="11" t="s">
        <v>882</v>
      </c>
    </row>
    <row r="1369" spans="1:19" hidden="1" x14ac:dyDescent="0.25">
      <c r="A1369" s="6" t="s">
        <v>882</v>
      </c>
      <c r="B1369" s="258"/>
      <c r="F1369" s="7" t="s">
        <v>882</v>
      </c>
      <c r="G1369" s="21" t="s">
        <v>882</v>
      </c>
      <c r="H1369" s="19" t="s">
        <v>882</v>
      </c>
      <c r="I1369" s="10" t="s">
        <v>882</v>
      </c>
      <c r="J1369" s="11" t="s">
        <v>882</v>
      </c>
      <c r="K1369" s="9" t="s">
        <v>882</v>
      </c>
      <c r="L1369" s="9" t="s">
        <v>882</v>
      </c>
      <c r="M1369" s="19" t="s">
        <v>882</v>
      </c>
      <c r="N1369" s="9" t="s">
        <v>882</v>
      </c>
      <c r="O1369" s="9" t="s">
        <v>882</v>
      </c>
      <c r="P1369" s="9" t="s">
        <v>882</v>
      </c>
      <c r="Q1369" t="s">
        <v>882</v>
      </c>
      <c r="R1369" s="7" t="s">
        <v>882</v>
      </c>
      <c r="S1369" s="11" t="s">
        <v>882</v>
      </c>
    </row>
    <row r="1370" spans="1:19" hidden="1" x14ac:dyDescent="0.25">
      <c r="A1370" s="6" t="s">
        <v>882</v>
      </c>
      <c r="B1370" s="258"/>
      <c r="F1370" s="7" t="s">
        <v>882</v>
      </c>
      <c r="G1370" s="21" t="s">
        <v>882</v>
      </c>
      <c r="H1370" s="19" t="s">
        <v>882</v>
      </c>
      <c r="I1370" s="10" t="s">
        <v>882</v>
      </c>
      <c r="J1370" s="11" t="s">
        <v>882</v>
      </c>
      <c r="K1370" s="9" t="s">
        <v>882</v>
      </c>
      <c r="L1370" s="9" t="s">
        <v>882</v>
      </c>
      <c r="M1370" s="19" t="s">
        <v>882</v>
      </c>
      <c r="N1370" s="9" t="s">
        <v>882</v>
      </c>
      <c r="O1370" s="9" t="s">
        <v>882</v>
      </c>
      <c r="P1370" s="9" t="s">
        <v>882</v>
      </c>
      <c r="Q1370" t="s">
        <v>882</v>
      </c>
      <c r="R1370" s="7" t="s">
        <v>882</v>
      </c>
      <c r="S1370" s="11" t="s">
        <v>882</v>
      </c>
    </row>
    <row r="1371" spans="1:19" hidden="1" x14ac:dyDescent="0.25">
      <c r="A1371" s="6" t="s">
        <v>882</v>
      </c>
      <c r="B1371" s="258"/>
      <c r="F1371" s="7" t="s">
        <v>882</v>
      </c>
      <c r="G1371" s="21" t="s">
        <v>882</v>
      </c>
      <c r="H1371" s="19" t="s">
        <v>882</v>
      </c>
      <c r="I1371" s="10" t="s">
        <v>882</v>
      </c>
      <c r="J1371" s="11" t="s">
        <v>882</v>
      </c>
      <c r="K1371" s="9" t="s">
        <v>882</v>
      </c>
      <c r="L1371" s="9" t="s">
        <v>882</v>
      </c>
      <c r="M1371" s="19" t="s">
        <v>882</v>
      </c>
      <c r="N1371" s="9" t="s">
        <v>882</v>
      </c>
      <c r="O1371" s="9" t="s">
        <v>882</v>
      </c>
      <c r="P1371" s="9" t="s">
        <v>882</v>
      </c>
      <c r="Q1371" t="s">
        <v>882</v>
      </c>
      <c r="R1371" s="7" t="s">
        <v>882</v>
      </c>
      <c r="S1371" s="11" t="s">
        <v>882</v>
      </c>
    </row>
    <row r="1372" spans="1:19" hidden="1" x14ac:dyDescent="0.25">
      <c r="A1372" s="6" t="s">
        <v>882</v>
      </c>
      <c r="B1372" s="258"/>
      <c r="F1372" s="7" t="s">
        <v>882</v>
      </c>
      <c r="G1372" s="21" t="s">
        <v>882</v>
      </c>
      <c r="H1372" s="19" t="s">
        <v>882</v>
      </c>
      <c r="I1372" s="10" t="s">
        <v>882</v>
      </c>
      <c r="J1372" s="11" t="s">
        <v>882</v>
      </c>
      <c r="K1372" s="9" t="s">
        <v>882</v>
      </c>
      <c r="L1372" s="9" t="s">
        <v>882</v>
      </c>
      <c r="M1372" s="19" t="s">
        <v>882</v>
      </c>
      <c r="N1372" s="9" t="s">
        <v>882</v>
      </c>
      <c r="O1372" s="9" t="s">
        <v>882</v>
      </c>
      <c r="P1372" s="9" t="s">
        <v>882</v>
      </c>
      <c r="Q1372" t="s">
        <v>882</v>
      </c>
      <c r="R1372" s="7" t="s">
        <v>882</v>
      </c>
      <c r="S1372" s="11" t="s">
        <v>882</v>
      </c>
    </row>
    <row r="1373" spans="1:19" hidden="1" x14ac:dyDescent="0.25">
      <c r="A1373" s="6" t="s">
        <v>882</v>
      </c>
      <c r="B1373" s="258"/>
      <c r="F1373" s="7" t="s">
        <v>882</v>
      </c>
      <c r="G1373" s="21" t="s">
        <v>882</v>
      </c>
      <c r="H1373" s="19" t="s">
        <v>882</v>
      </c>
      <c r="I1373" s="10" t="s">
        <v>882</v>
      </c>
      <c r="J1373" s="11" t="s">
        <v>882</v>
      </c>
      <c r="K1373" s="9" t="s">
        <v>882</v>
      </c>
      <c r="L1373" s="9" t="s">
        <v>882</v>
      </c>
      <c r="M1373" s="19" t="s">
        <v>882</v>
      </c>
      <c r="N1373" s="9" t="s">
        <v>882</v>
      </c>
      <c r="O1373" s="9" t="s">
        <v>882</v>
      </c>
      <c r="P1373" s="9" t="s">
        <v>882</v>
      </c>
      <c r="Q1373" t="s">
        <v>882</v>
      </c>
      <c r="R1373" s="7" t="s">
        <v>882</v>
      </c>
      <c r="S1373" s="11" t="s">
        <v>882</v>
      </c>
    </row>
    <row r="1374" spans="1:19" hidden="1" x14ac:dyDescent="0.25">
      <c r="A1374" s="6" t="s">
        <v>882</v>
      </c>
      <c r="B1374" s="258"/>
      <c r="F1374" s="7" t="s">
        <v>882</v>
      </c>
      <c r="G1374" s="21" t="s">
        <v>882</v>
      </c>
      <c r="H1374" s="19" t="s">
        <v>882</v>
      </c>
      <c r="I1374" s="10" t="s">
        <v>882</v>
      </c>
      <c r="J1374" s="11" t="s">
        <v>882</v>
      </c>
      <c r="K1374" s="9" t="s">
        <v>882</v>
      </c>
      <c r="L1374" s="9" t="s">
        <v>882</v>
      </c>
      <c r="M1374" s="19" t="s">
        <v>882</v>
      </c>
      <c r="N1374" s="9" t="s">
        <v>882</v>
      </c>
      <c r="O1374" s="9" t="s">
        <v>882</v>
      </c>
      <c r="P1374" s="9" t="s">
        <v>882</v>
      </c>
      <c r="Q1374" t="s">
        <v>882</v>
      </c>
      <c r="R1374" s="7" t="s">
        <v>882</v>
      </c>
      <c r="S1374" s="11" t="s">
        <v>882</v>
      </c>
    </row>
    <row r="1375" spans="1:19" hidden="1" x14ac:dyDescent="0.25">
      <c r="A1375" s="6" t="s">
        <v>882</v>
      </c>
      <c r="B1375" s="258"/>
      <c r="F1375" s="7" t="s">
        <v>882</v>
      </c>
      <c r="G1375" s="21" t="s">
        <v>882</v>
      </c>
      <c r="H1375" s="19" t="s">
        <v>882</v>
      </c>
      <c r="I1375" s="10" t="s">
        <v>882</v>
      </c>
      <c r="J1375" s="11" t="s">
        <v>882</v>
      </c>
      <c r="K1375" s="9" t="s">
        <v>882</v>
      </c>
      <c r="L1375" s="9" t="s">
        <v>882</v>
      </c>
      <c r="M1375" s="19" t="s">
        <v>882</v>
      </c>
      <c r="N1375" s="9" t="s">
        <v>882</v>
      </c>
      <c r="O1375" s="9" t="s">
        <v>882</v>
      </c>
      <c r="P1375" s="9" t="s">
        <v>882</v>
      </c>
      <c r="Q1375" t="s">
        <v>882</v>
      </c>
      <c r="R1375" s="7" t="s">
        <v>882</v>
      </c>
      <c r="S1375" s="11" t="s">
        <v>882</v>
      </c>
    </row>
    <row r="1376" spans="1:19" hidden="1" x14ac:dyDescent="0.25">
      <c r="A1376" s="6" t="s">
        <v>882</v>
      </c>
      <c r="B1376" s="258"/>
      <c r="F1376" s="7" t="s">
        <v>882</v>
      </c>
      <c r="G1376" s="21" t="s">
        <v>882</v>
      </c>
      <c r="H1376" s="19" t="s">
        <v>882</v>
      </c>
      <c r="I1376" s="10" t="s">
        <v>882</v>
      </c>
      <c r="J1376" s="11" t="s">
        <v>882</v>
      </c>
      <c r="K1376" s="9" t="s">
        <v>882</v>
      </c>
      <c r="L1376" s="9" t="s">
        <v>882</v>
      </c>
      <c r="M1376" s="19" t="s">
        <v>882</v>
      </c>
      <c r="N1376" s="9" t="s">
        <v>882</v>
      </c>
      <c r="O1376" s="9" t="s">
        <v>882</v>
      </c>
      <c r="P1376" s="9" t="s">
        <v>882</v>
      </c>
      <c r="Q1376" t="s">
        <v>882</v>
      </c>
      <c r="R1376" s="7" t="s">
        <v>882</v>
      </c>
      <c r="S1376" s="11" t="s">
        <v>882</v>
      </c>
    </row>
    <row r="1377" spans="1:19" hidden="1" x14ac:dyDescent="0.25">
      <c r="A1377" s="6" t="s">
        <v>882</v>
      </c>
      <c r="B1377" s="258"/>
      <c r="F1377" s="7" t="s">
        <v>882</v>
      </c>
      <c r="G1377" s="21" t="s">
        <v>882</v>
      </c>
      <c r="H1377" s="19" t="s">
        <v>882</v>
      </c>
      <c r="I1377" s="10" t="s">
        <v>882</v>
      </c>
      <c r="J1377" s="11" t="s">
        <v>882</v>
      </c>
      <c r="K1377" s="9" t="s">
        <v>882</v>
      </c>
      <c r="L1377" s="9" t="s">
        <v>882</v>
      </c>
      <c r="M1377" s="19" t="s">
        <v>882</v>
      </c>
      <c r="N1377" s="9" t="s">
        <v>882</v>
      </c>
      <c r="O1377" s="9" t="s">
        <v>882</v>
      </c>
      <c r="P1377" s="9" t="s">
        <v>882</v>
      </c>
      <c r="Q1377" t="s">
        <v>882</v>
      </c>
      <c r="R1377" s="7" t="s">
        <v>882</v>
      </c>
      <c r="S1377" s="11" t="s">
        <v>882</v>
      </c>
    </row>
    <row r="1378" spans="1:19" hidden="1" x14ac:dyDescent="0.25">
      <c r="A1378" s="6" t="s">
        <v>882</v>
      </c>
      <c r="B1378" s="258"/>
      <c r="F1378" s="7" t="s">
        <v>882</v>
      </c>
      <c r="G1378" s="21" t="s">
        <v>882</v>
      </c>
      <c r="H1378" s="19" t="s">
        <v>882</v>
      </c>
      <c r="I1378" s="10" t="s">
        <v>882</v>
      </c>
      <c r="J1378" s="11" t="s">
        <v>882</v>
      </c>
      <c r="K1378" s="9" t="s">
        <v>882</v>
      </c>
      <c r="L1378" s="9" t="s">
        <v>882</v>
      </c>
      <c r="M1378" s="19" t="s">
        <v>882</v>
      </c>
      <c r="N1378" s="9" t="s">
        <v>882</v>
      </c>
      <c r="O1378" s="9" t="s">
        <v>882</v>
      </c>
      <c r="P1378" s="9" t="s">
        <v>882</v>
      </c>
      <c r="Q1378" t="s">
        <v>882</v>
      </c>
      <c r="R1378" s="7" t="s">
        <v>882</v>
      </c>
      <c r="S1378" s="11" t="s">
        <v>882</v>
      </c>
    </row>
    <row r="1379" spans="1:19" hidden="1" x14ac:dyDescent="0.25">
      <c r="A1379" s="6" t="s">
        <v>882</v>
      </c>
      <c r="B1379" s="258"/>
      <c r="F1379" s="7" t="s">
        <v>882</v>
      </c>
      <c r="G1379" s="21" t="s">
        <v>882</v>
      </c>
      <c r="H1379" s="19" t="s">
        <v>882</v>
      </c>
      <c r="I1379" s="10" t="s">
        <v>882</v>
      </c>
      <c r="J1379" s="11" t="s">
        <v>882</v>
      </c>
      <c r="K1379" s="9" t="s">
        <v>882</v>
      </c>
      <c r="L1379" s="9" t="s">
        <v>882</v>
      </c>
      <c r="M1379" s="19" t="s">
        <v>882</v>
      </c>
      <c r="N1379" s="9" t="s">
        <v>882</v>
      </c>
      <c r="O1379" s="9" t="s">
        <v>882</v>
      </c>
      <c r="P1379" s="9" t="s">
        <v>882</v>
      </c>
      <c r="Q1379" t="s">
        <v>882</v>
      </c>
      <c r="R1379" s="7" t="s">
        <v>882</v>
      </c>
      <c r="S1379" s="11" t="s">
        <v>882</v>
      </c>
    </row>
    <row r="1380" spans="1:19" hidden="1" x14ac:dyDescent="0.25">
      <c r="A1380" s="6" t="s">
        <v>882</v>
      </c>
      <c r="B1380" s="258"/>
      <c r="F1380" s="7" t="s">
        <v>882</v>
      </c>
      <c r="G1380" s="21" t="s">
        <v>882</v>
      </c>
      <c r="H1380" s="19" t="s">
        <v>882</v>
      </c>
      <c r="I1380" s="10" t="s">
        <v>882</v>
      </c>
      <c r="J1380" s="11" t="s">
        <v>882</v>
      </c>
      <c r="K1380" s="9" t="s">
        <v>882</v>
      </c>
      <c r="L1380" s="9" t="s">
        <v>882</v>
      </c>
      <c r="M1380" s="19" t="s">
        <v>882</v>
      </c>
      <c r="N1380" s="9" t="s">
        <v>882</v>
      </c>
      <c r="O1380" s="9" t="s">
        <v>882</v>
      </c>
      <c r="P1380" s="9" t="s">
        <v>882</v>
      </c>
      <c r="Q1380" t="s">
        <v>882</v>
      </c>
      <c r="R1380" s="7" t="s">
        <v>882</v>
      </c>
      <c r="S1380" s="11" t="s">
        <v>882</v>
      </c>
    </row>
    <row r="1381" spans="1:19" hidden="1" x14ac:dyDescent="0.25">
      <c r="A1381" s="6" t="s">
        <v>882</v>
      </c>
      <c r="B1381" s="258"/>
      <c r="F1381" s="7" t="s">
        <v>882</v>
      </c>
      <c r="G1381" s="21" t="s">
        <v>882</v>
      </c>
      <c r="H1381" s="19" t="s">
        <v>882</v>
      </c>
      <c r="I1381" s="10" t="s">
        <v>882</v>
      </c>
      <c r="J1381" s="11" t="s">
        <v>882</v>
      </c>
      <c r="K1381" s="9" t="s">
        <v>882</v>
      </c>
      <c r="L1381" s="9" t="s">
        <v>882</v>
      </c>
      <c r="M1381" s="19" t="s">
        <v>882</v>
      </c>
      <c r="N1381" s="9" t="s">
        <v>882</v>
      </c>
      <c r="O1381" s="9" t="s">
        <v>882</v>
      </c>
      <c r="P1381" s="9" t="s">
        <v>882</v>
      </c>
      <c r="Q1381" t="s">
        <v>882</v>
      </c>
      <c r="R1381" s="7" t="s">
        <v>882</v>
      </c>
      <c r="S1381" s="11" t="s">
        <v>882</v>
      </c>
    </row>
    <row r="1382" spans="1:19" hidden="1" x14ac:dyDescent="0.25">
      <c r="A1382" s="6" t="s">
        <v>882</v>
      </c>
      <c r="B1382" s="258"/>
      <c r="F1382" s="7" t="s">
        <v>882</v>
      </c>
      <c r="G1382" s="21" t="s">
        <v>882</v>
      </c>
      <c r="H1382" s="19" t="s">
        <v>882</v>
      </c>
      <c r="I1382" s="10" t="s">
        <v>882</v>
      </c>
      <c r="J1382" s="11" t="s">
        <v>882</v>
      </c>
      <c r="K1382" s="9" t="s">
        <v>882</v>
      </c>
      <c r="L1382" s="9" t="s">
        <v>882</v>
      </c>
      <c r="M1382" s="19" t="s">
        <v>882</v>
      </c>
      <c r="N1382" s="9" t="s">
        <v>882</v>
      </c>
      <c r="O1382" s="9" t="s">
        <v>882</v>
      </c>
      <c r="P1382" s="9" t="s">
        <v>882</v>
      </c>
      <c r="Q1382" t="s">
        <v>882</v>
      </c>
      <c r="R1382" s="7" t="s">
        <v>882</v>
      </c>
      <c r="S1382" s="11" t="s">
        <v>882</v>
      </c>
    </row>
    <row r="1383" spans="1:19" hidden="1" x14ac:dyDescent="0.25">
      <c r="A1383" s="6" t="s">
        <v>882</v>
      </c>
      <c r="B1383" s="258"/>
      <c r="F1383" s="7" t="s">
        <v>882</v>
      </c>
      <c r="G1383" s="21" t="s">
        <v>882</v>
      </c>
      <c r="H1383" s="19" t="s">
        <v>882</v>
      </c>
      <c r="I1383" s="10" t="s">
        <v>882</v>
      </c>
      <c r="J1383" s="11" t="s">
        <v>882</v>
      </c>
      <c r="K1383" s="9" t="s">
        <v>882</v>
      </c>
      <c r="L1383" s="9" t="s">
        <v>882</v>
      </c>
      <c r="M1383" s="19" t="s">
        <v>882</v>
      </c>
      <c r="N1383" s="9" t="s">
        <v>882</v>
      </c>
      <c r="O1383" s="9" t="s">
        <v>882</v>
      </c>
      <c r="P1383" s="9" t="s">
        <v>882</v>
      </c>
      <c r="Q1383" t="s">
        <v>882</v>
      </c>
      <c r="R1383" s="7" t="s">
        <v>882</v>
      </c>
      <c r="S1383" s="11" t="s">
        <v>882</v>
      </c>
    </row>
    <row r="1384" spans="1:19" hidden="1" x14ac:dyDescent="0.25">
      <c r="A1384" s="6" t="s">
        <v>882</v>
      </c>
      <c r="B1384" s="258"/>
      <c r="F1384" s="7" t="s">
        <v>882</v>
      </c>
      <c r="G1384" s="21" t="s">
        <v>882</v>
      </c>
      <c r="H1384" s="19" t="s">
        <v>882</v>
      </c>
      <c r="I1384" s="10" t="s">
        <v>882</v>
      </c>
      <c r="J1384" s="11" t="s">
        <v>882</v>
      </c>
      <c r="K1384" s="9" t="s">
        <v>882</v>
      </c>
      <c r="L1384" s="9" t="s">
        <v>882</v>
      </c>
      <c r="M1384" s="19" t="s">
        <v>882</v>
      </c>
      <c r="N1384" s="9" t="s">
        <v>882</v>
      </c>
      <c r="O1384" s="9" t="s">
        <v>882</v>
      </c>
      <c r="P1384" s="9" t="s">
        <v>882</v>
      </c>
      <c r="Q1384" t="s">
        <v>882</v>
      </c>
      <c r="R1384" s="7" t="s">
        <v>882</v>
      </c>
      <c r="S1384" s="11" t="s">
        <v>882</v>
      </c>
    </row>
    <row r="1385" spans="1:19" hidden="1" x14ac:dyDescent="0.25">
      <c r="A1385" s="6" t="s">
        <v>882</v>
      </c>
      <c r="B1385" s="258"/>
      <c r="F1385" s="7" t="s">
        <v>882</v>
      </c>
      <c r="G1385" s="21" t="s">
        <v>882</v>
      </c>
      <c r="H1385" s="19" t="s">
        <v>882</v>
      </c>
      <c r="I1385" s="10" t="s">
        <v>882</v>
      </c>
      <c r="J1385" s="11" t="s">
        <v>882</v>
      </c>
      <c r="K1385" s="9" t="s">
        <v>882</v>
      </c>
      <c r="L1385" s="9" t="s">
        <v>882</v>
      </c>
      <c r="M1385" s="19" t="s">
        <v>882</v>
      </c>
      <c r="N1385" s="9" t="s">
        <v>882</v>
      </c>
      <c r="O1385" s="9" t="s">
        <v>882</v>
      </c>
      <c r="P1385" s="9" t="s">
        <v>882</v>
      </c>
      <c r="Q1385" t="s">
        <v>882</v>
      </c>
      <c r="R1385" s="7" t="s">
        <v>882</v>
      </c>
      <c r="S1385" s="11" t="s">
        <v>882</v>
      </c>
    </row>
    <row r="1386" spans="1:19" hidden="1" x14ac:dyDescent="0.25">
      <c r="A1386" s="6" t="s">
        <v>882</v>
      </c>
      <c r="B1386" s="258"/>
      <c r="F1386" s="7" t="s">
        <v>882</v>
      </c>
      <c r="G1386" s="21" t="s">
        <v>882</v>
      </c>
      <c r="H1386" s="19" t="s">
        <v>882</v>
      </c>
      <c r="I1386" s="10" t="s">
        <v>882</v>
      </c>
      <c r="J1386" s="11" t="s">
        <v>882</v>
      </c>
      <c r="K1386" s="9" t="s">
        <v>882</v>
      </c>
      <c r="L1386" s="9" t="s">
        <v>882</v>
      </c>
      <c r="M1386" s="19" t="s">
        <v>882</v>
      </c>
      <c r="N1386" s="9" t="s">
        <v>882</v>
      </c>
      <c r="O1386" s="9" t="s">
        <v>882</v>
      </c>
      <c r="P1386" s="9" t="s">
        <v>882</v>
      </c>
      <c r="Q1386" t="s">
        <v>882</v>
      </c>
      <c r="R1386" s="7" t="s">
        <v>882</v>
      </c>
      <c r="S1386" s="11" t="s">
        <v>882</v>
      </c>
    </row>
    <row r="1387" spans="1:19" hidden="1" x14ac:dyDescent="0.25">
      <c r="A1387" s="6" t="s">
        <v>882</v>
      </c>
      <c r="B1387" s="258"/>
      <c r="F1387" s="7" t="s">
        <v>882</v>
      </c>
      <c r="G1387" s="21" t="s">
        <v>882</v>
      </c>
      <c r="H1387" s="19" t="s">
        <v>882</v>
      </c>
      <c r="I1387" s="10" t="s">
        <v>882</v>
      </c>
      <c r="J1387" s="11" t="s">
        <v>882</v>
      </c>
      <c r="K1387" s="9" t="s">
        <v>882</v>
      </c>
      <c r="L1387" s="9" t="s">
        <v>882</v>
      </c>
      <c r="M1387" s="19" t="s">
        <v>882</v>
      </c>
      <c r="N1387" s="9" t="s">
        <v>882</v>
      </c>
      <c r="O1387" s="9" t="s">
        <v>882</v>
      </c>
      <c r="P1387" s="9" t="s">
        <v>882</v>
      </c>
      <c r="Q1387" t="s">
        <v>882</v>
      </c>
      <c r="R1387" s="7" t="s">
        <v>882</v>
      </c>
      <c r="S1387" s="11" t="s">
        <v>882</v>
      </c>
    </row>
    <row r="1388" spans="1:19" hidden="1" x14ac:dyDescent="0.25">
      <c r="A1388" s="6" t="s">
        <v>882</v>
      </c>
      <c r="B1388" s="258"/>
      <c r="F1388" s="7" t="s">
        <v>882</v>
      </c>
      <c r="G1388" s="21" t="s">
        <v>882</v>
      </c>
      <c r="H1388" s="19" t="s">
        <v>882</v>
      </c>
      <c r="I1388" s="10" t="s">
        <v>882</v>
      </c>
      <c r="J1388" s="11" t="s">
        <v>882</v>
      </c>
      <c r="K1388" s="9" t="s">
        <v>882</v>
      </c>
      <c r="L1388" s="9" t="s">
        <v>882</v>
      </c>
      <c r="M1388" s="19" t="s">
        <v>882</v>
      </c>
      <c r="N1388" s="9" t="s">
        <v>882</v>
      </c>
      <c r="O1388" s="9" t="s">
        <v>882</v>
      </c>
      <c r="P1388" s="9" t="s">
        <v>882</v>
      </c>
      <c r="Q1388" t="s">
        <v>882</v>
      </c>
      <c r="R1388" s="7" t="s">
        <v>882</v>
      </c>
      <c r="S1388" s="11" t="s">
        <v>882</v>
      </c>
    </row>
    <row r="1389" spans="1:19" hidden="1" x14ac:dyDescent="0.25">
      <c r="A1389" s="6" t="s">
        <v>882</v>
      </c>
      <c r="B1389" s="258"/>
      <c r="F1389" s="7" t="s">
        <v>882</v>
      </c>
      <c r="G1389" s="21" t="s">
        <v>882</v>
      </c>
      <c r="H1389" s="19" t="s">
        <v>882</v>
      </c>
      <c r="I1389" s="10" t="s">
        <v>882</v>
      </c>
      <c r="J1389" s="11" t="s">
        <v>882</v>
      </c>
      <c r="K1389" s="9" t="s">
        <v>882</v>
      </c>
      <c r="L1389" s="9" t="s">
        <v>882</v>
      </c>
      <c r="M1389" s="19" t="s">
        <v>882</v>
      </c>
      <c r="N1389" s="9" t="s">
        <v>882</v>
      </c>
      <c r="O1389" s="9" t="s">
        <v>882</v>
      </c>
      <c r="P1389" s="9" t="s">
        <v>882</v>
      </c>
      <c r="Q1389" t="s">
        <v>882</v>
      </c>
      <c r="R1389" s="7" t="s">
        <v>882</v>
      </c>
      <c r="S1389" s="11" t="s">
        <v>882</v>
      </c>
    </row>
    <row r="1390" spans="1:19" hidden="1" x14ac:dyDescent="0.25">
      <c r="A1390" s="6" t="s">
        <v>882</v>
      </c>
      <c r="B1390" s="258"/>
      <c r="F1390" s="7" t="s">
        <v>882</v>
      </c>
      <c r="G1390" s="21" t="s">
        <v>882</v>
      </c>
      <c r="H1390" s="19" t="s">
        <v>882</v>
      </c>
      <c r="I1390" s="10" t="s">
        <v>882</v>
      </c>
      <c r="J1390" s="11" t="s">
        <v>882</v>
      </c>
      <c r="K1390" s="9" t="s">
        <v>882</v>
      </c>
      <c r="L1390" s="9" t="s">
        <v>882</v>
      </c>
      <c r="M1390" s="19" t="s">
        <v>882</v>
      </c>
      <c r="N1390" s="9" t="s">
        <v>882</v>
      </c>
      <c r="O1390" s="9" t="s">
        <v>882</v>
      </c>
      <c r="P1390" s="9" t="s">
        <v>882</v>
      </c>
      <c r="Q1390" t="s">
        <v>882</v>
      </c>
      <c r="R1390" s="7" t="s">
        <v>882</v>
      </c>
      <c r="S1390" s="11" t="s">
        <v>882</v>
      </c>
    </row>
    <row r="1391" spans="1:19" hidden="1" x14ac:dyDescent="0.25">
      <c r="A1391" s="6" t="s">
        <v>882</v>
      </c>
      <c r="B1391" s="258"/>
      <c r="F1391" s="7" t="s">
        <v>882</v>
      </c>
      <c r="G1391" s="21" t="s">
        <v>882</v>
      </c>
      <c r="H1391" s="19" t="s">
        <v>882</v>
      </c>
      <c r="I1391" s="10" t="s">
        <v>882</v>
      </c>
      <c r="J1391" s="11" t="s">
        <v>882</v>
      </c>
      <c r="K1391" s="9" t="s">
        <v>882</v>
      </c>
      <c r="L1391" s="9" t="s">
        <v>882</v>
      </c>
      <c r="M1391" s="19" t="s">
        <v>882</v>
      </c>
      <c r="N1391" s="9" t="s">
        <v>882</v>
      </c>
      <c r="O1391" s="9" t="s">
        <v>882</v>
      </c>
      <c r="P1391" s="9" t="s">
        <v>882</v>
      </c>
      <c r="Q1391" t="s">
        <v>882</v>
      </c>
      <c r="R1391" s="7" t="s">
        <v>882</v>
      </c>
      <c r="S1391" s="11" t="s">
        <v>882</v>
      </c>
    </row>
    <row r="1392" spans="1:19" hidden="1" x14ac:dyDescent="0.25">
      <c r="A1392" s="6" t="s">
        <v>882</v>
      </c>
      <c r="B1392" s="258"/>
      <c r="F1392" s="7" t="s">
        <v>882</v>
      </c>
      <c r="G1392" s="21" t="s">
        <v>882</v>
      </c>
      <c r="H1392" s="19" t="s">
        <v>882</v>
      </c>
      <c r="I1392" s="10" t="s">
        <v>882</v>
      </c>
      <c r="J1392" s="11" t="s">
        <v>882</v>
      </c>
      <c r="K1392" s="9" t="s">
        <v>882</v>
      </c>
      <c r="L1392" s="9" t="s">
        <v>882</v>
      </c>
      <c r="M1392" s="19" t="s">
        <v>882</v>
      </c>
      <c r="N1392" s="9" t="s">
        <v>882</v>
      </c>
      <c r="O1392" s="9" t="s">
        <v>882</v>
      </c>
      <c r="P1392" s="9" t="s">
        <v>882</v>
      </c>
      <c r="Q1392" t="s">
        <v>882</v>
      </c>
      <c r="R1392" s="7" t="s">
        <v>882</v>
      </c>
      <c r="S1392" s="11" t="s">
        <v>882</v>
      </c>
    </row>
    <row r="1393" spans="1:30" hidden="1" x14ac:dyDescent="0.25">
      <c r="A1393" s="6" t="s">
        <v>882</v>
      </c>
      <c r="B1393" s="258"/>
      <c r="F1393" s="7" t="s">
        <v>882</v>
      </c>
      <c r="G1393" s="21" t="s">
        <v>882</v>
      </c>
      <c r="H1393" s="19" t="s">
        <v>882</v>
      </c>
      <c r="I1393" s="10" t="s">
        <v>882</v>
      </c>
      <c r="J1393" s="11" t="s">
        <v>882</v>
      </c>
      <c r="K1393" s="9" t="s">
        <v>882</v>
      </c>
      <c r="L1393" s="9" t="s">
        <v>882</v>
      </c>
      <c r="M1393" s="19" t="s">
        <v>882</v>
      </c>
      <c r="N1393" s="9" t="s">
        <v>882</v>
      </c>
      <c r="O1393" s="9" t="s">
        <v>882</v>
      </c>
      <c r="P1393" s="9" t="s">
        <v>882</v>
      </c>
      <c r="Q1393" t="s">
        <v>882</v>
      </c>
      <c r="R1393" s="7" t="s">
        <v>882</v>
      </c>
      <c r="S1393" s="11" t="s">
        <v>882</v>
      </c>
    </row>
    <row r="1394" spans="1:30" hidden="1" x14ac:dyDescent="0.25">
      <c r="A1394" s="6" t="s">
        <v>882</v>
      </c>
      <c r="B1394" s="258"/>
      <c r="F1394" s="7" t="s">
        <v>882</v>
      </c>
      <c r="G1394" s="21" t="s">
        <v>882</v>
      </c>
      <c r="H1394" s="19" t="s">
        <v>882</v>
      </c>
      <c r="I1394" s="10" t="s">
        <v>882</v>
      </c>
      <c r="J1394" s="11" t="s">
        <v>882</v>
      </c>
      <c r="K1394" s="9" t="s">
        <v>882</v>
      </c>
      <c r="L1394" s="9" t="s">
        <v>882</v>
      </c>
      <c r="M1394" s="19" t="s">
        <v>882</v>
      </c>
      <c r="N1394" s="9" t="s">
        <v>882</v>
      </c>
      <c r="O1394" s="9" t="s">
        <v>882</v>
      </c>
      <c r="P1394" s="9" t="s">
        <v>882</v>
      </c>
      <c r="Q1394" t="s">
        <v>882</v>
      </c>
      <c r="R1394" s="7" t="s">
        <v>882</v>
      </c>
      <c r="S1394" s="11" t="s">
        <v>882</v>
      </c>
    </row>
    <row r="1395" spans="1:30" hidden="1" x14ac:dyDescent="0.25">
      <c r="A1395" s="6" t="s">
        <v>882</v>
      </c>
      <c r="B1395" s="258"/>
      <c r="F1395" s="7" t="s">
        <v>882</v>
      </c>
      <c r="G1395" s="21" t="s">
        <v>882</v>
      </c>
      <c r="H1395" s="19" t="s">
        <v>882</v>
      </c>
      <c r="I1395" s="10" t="s">
        <v>882</v>
      </c>
      <c r="J1395" s="11" t="s">
        <v>882</v>
      </c>
      <c r="K1395" s="9" t="s">
        <v>882</v>
      </c>
      <c r="L1395" s="9" t="s">
        <v>882</v>
      </c>
      <c r="M1395" s="19" t="s">
        <v>882</v>
      </c>
      <c r="N1395" s="9" t="s">
        <v>882</v>
      </c>
      <c r="O1395" s="9" t="s">
        <v>882</v>
      </c>
      <c r="P1395" s="9" t="s">
        <v>882</v>
      </c>
      <c r="Q1395" t="s">
        <v>882</v>
      </c>
      <c r="R1395" s="7" t="s">
        <v>882</v>
      </c>
      <c r="S1395" s="11" t="s">
        <v>882</v>
      </c>
    </row>
    <row r="1396" spans="1:30" hidden="1" x14ac:dyDescent="0.25">
      <c r="A1396" s="6" t="s">
        <v>882</v>
      </c>
      <c r="B1396" s="258"/>
      <c r="F1396" s="7" t="s">
        <v>882</v>
      </c>
      <c r="G1396" s="21" t="s">
        <v>882</v>
      </c>
      <c r="H1396" s="19" t="s">
        <v>882</v>
      </c>
      <c r="I1396" s="10" t="s">
        <v>882</v>
      </c>
      <c r="J1396" s="11" t="s">
        <v>882</v>
      </c>
      <c r="K1396" s="9" t="s">
        <v>882</v>
      </c>
      <c r="L1396" s="9" t="s">
        <v>882</v>
      </c>
      <c r="M1396" s="19" t="s">
        <v>882</v>
      </c>
      <c r="N1396" s="9" t="s">
        <v>882</v>
      </c>
      <c r="O1396" s="9" t="s">
        <v>882</v>
      </c>
      <c r="P1396" s="9" t="s">
        <v>882</v>
      </c>
      <c r="Q1396" t="s">
        <v>882</v>
      </c>
      <c r="R1396" s="7" t="s">
        <v>882</v>
      </c>
      <c r="S1396" s="11" t="s">
        <v>882</v>
      </c>
    </row>
    <row r="1397" spans="1:30" hidden="1" x14ac:dyDescent="0.25">
      <c r="A1397" s="6" t="s">
        <v>882</v>
      </c>
      <c r="B1397" s="258"/>
      <c r="F1397" s="7" t="s">
        <v>882</v>
      </c>
      <c r="G1397" s="21" t="s">
        <v>882</v>
      </c>
      <c r="H1397" s="19" t="s">
        <v>882</v>
      </c>
      <c r="I1397" s="10" t="s">
        <v>882</v>
      </c>
      <c r="J1397" s="11" t="s">
        <v>882</v>
      </c>
      <c r="K1397" s="9" t="s">
        <v>882</v>
      </c>
      <c r="L1397" s="9" t="s">
        <v>882</v>
      </c>
      <c r="M1397" s="19" t="s">
        <v>882</v>
      </c>
      <c r="N1397" s="9" t="s">
        <v>882</v>
      </c>
      <c r="O1397" s="9" t="s">
        <v>882</v>
      </c>
      <c r="P1397" s="9" t="s">
        <v>882</v>
      </c>
      <c r="Q1397" t="s">
        <v>882</v>
      </c>
      <c r="R1397" s="7" t="s">
        <v>882</v>
      </c>
      <c r="S1397" s="11" t="s">
        <v>882</v>
      </c>
    </row>
    <row r="1398" spans="1:30" hidden="1" x14ac:dyDescent="0.25">
      <c r="A1398" s="6" t="s">
        <v>882</v>
      </c>
      <c r="B1398" s="258"/>
      <c r="F1398" s="7" t="s">
        <v>882</v>
      </c>
      <c r="G1398" s="21" t="s">
        <v>882</v>
      </c>
      <c r="H1398" s="19" t="s">
        <v>882</v>
      </c>
      <c r="I1398" s="10" t="s">
        <v>882</v>
      </c>
      <c r="J1398" s="11" t="s">
        <v>882</v>
      </c>
      <c r="K1398" s="9" t="s">
        <v>882</v>
      </c>
      <c r="L1398" s="9" t="s">
        <v>882</v>
      </c>
      <c r="M1398" s="19" t="s">
        <v>882</v>
      </c>
      <c r="N1398" s="9" t="s">
        <v>882</v>
      </c>
      <c r="O1398" s="9" t="s">
        <v>882</v>
      </c>
      <c r="P1398" s="9" t="s">
        <v>882</v>
      </c>
      <c r="Q1398" t="s">
        <v>882</v>
      </c>
      <c r="R1398" s="7" t="s">
        <v>882</v>
      </c>
      <c r="S1398" s="11" t="s">
        <v>882</v>
      </c>
    </row>
    <row r="1399" spans="1:30" hidden="1" x14ac:dyDescent="0.25">
      <c r="A1399" s="6" t="s">
        <v>882</v>
      </c>
      <c r="B1399" s="258"/>
      <c r="F1399" s="7" t="s">
        <v>882</v>
      </c>
      <c r="G1399" s="21" t="s">
        <v>882</v>
      </c>
      <c r="H1399" s="19" t="s">
        <v>882</v>
      </c>
      <c r="I1399" s="10" t="s">
        <v>882</v>
      </c>
      <c r="J1399" s="11" t="s">
        <v>882</v>
      </c>
      <c r="K1399" s="9" t="s">
        <v>882</v>
      </c>
      <c r="L1399" s="9" t="s">
        <v>882</v>
      </c>
      <c r="M1399" s="19" t="s">
        <v>882</v>
      </c>
      <c r="N1399" s="9" t="s">
        <v>882</v>
      </c>
      <c r="O1399" s="9" t="s">
        <v>882</v>
      </c>
      <c r="P1399" s="9" t="s">
        <v>882</v>
      </c>
      <c r="Q1399" t="s">
        <v>882</v>
      </c>
      <c r="R1399" s="7" t="s">
        <v>882</v>
      </c>
      <c r="S1399" s="11" t="s">
        <v>882</v>
      </c>
    </row>
    <row r="1400" spans="1:30" hidden="1" x14ac:dyDescent="0.25">
      <c r="A1400" s="6" t="s">
        <v>882</v>
      </c>
      <c r="B1400" s="258"/>
      <c r="F1400" s="7" t="s">
        <v>882</v>
      </c>
      <c r="G1400" s="21" t="s">
        <v>882</v>
      </c>
      <c r="H1400" s="19" t="s">
        <v>882</v>
      </c>
      <c r="I1400" s="10" t="s">
        <v>882</v>
      </c>
      <c r="J1400" s="11" t="s">
        <v>882</v>
      </c>
      <c r="K1400" s="9" t="s">
        <v>882</v>
      </c>
      <c r="L1400" s="9" t="s">
        <v>882</v>
      </c>
      <c r="M1400" s="19" t="s">
        <v>882</v>
      </c>
      <c r="N1400" s="9" t="s">
        <v>882</v>
      </c>
      <c r="O1400" s="9" t="s">
        <v>882</v>
      </c>
      <c r="P1400" s="9" t="s">
        <v>882</v>
      </c>
      <c r="Q1400" t="s">
        <v>882</v>
      </c>
      <c r="R1400" s="7" t="s">
        <v>882</v>
      </c>
      <c r="S1400" s="11" t="s">
        <v>882</v>
      </c>
    </row>
    <row r="1401" spans="1:30" hidden="1" x14ac:dyDescent="0.25">
      <c r="A1401" s="6" t="s">
        <v>882</v>
      </c>
      <c r="B1401" s="258"/>
      <c r="F1401" s="7" t="s">
        <v>882</v>
      </c>
      <c r="G1401" s="21" t="s">
        <v>882</v>
      </c>
      <c r="H1401" s="19" t="s">
        <v>882</v>
      </c>
      <c r="I1401" s="10" t="s">
        <v>882</v>
      </c>
      <c r="J1401" s="11" t="s">
        <v>882</v>
      </c>
      <c r="K1401" s="9" t="s">
        <v>882</v>
      </c>
      <c r="L1401" s="9" t="s">
        <v>882</v>
      </c>
      <c r="M1401" s="19" t="s">
        <v>882</v>
      </c>
      <c r="N1401" s="9" t="s">
        <v>882</v>
      </c>
      <c r="O1401" s="9" t="s">
        <v>882</v>
      </c>
      <c r="P1401" s="9" t="s">
        <v>882</v>
      </c>
      <c r="Q1401" t="s">
        <v>882</v>
      </c>
      <c r="R1401" s="7" t="s">
        <v>882</v>
      </c>
      <c r="S1401" s="11" t="s">
        <v>882</v>
      </c>
    </row>
    <row r="1402" spans="1:30" hidden="1" x14ac:dyDescent="0.25">
      <c r="A1402" s="6" t="s">
        <v>882</v>
      </c>
      <c r="B1402" s="258"/>
      <c r="F1402" s="7" t="s">
        <v>882</v>
      </c>
      <c r="G1402" s="21" t="s">
        <v>882</v>
      </c>
      <c r="H1402" s="19" t="s">
        <v>882</v>
      </c>
      <c r="I1402" s="10" t="s">
        <v>882</v>
      </c>
      <c r="J1402" s="11" t="s">
        <v>882</v>
      </c>
      <c r="K1402" s="9" t="s">
        <v>882</v>
      </c>
      <c r="L1402" s="9" t="s">
        <v>882</v>
      </c>
      <c r="M1402" s="19" t="s">
        <v>882</v>
      </c>
      <c r="N1402" s="9" t="s">
        <v>882</v>
      </c>
      <c r="O1402" s="9" t="s">
        <v>882</v>
      </c>
      <c r="P1402" s="9" t="s">
        <v>882</v>
      </c>
      <c r="Q1402" t="s">
        <v>882</v>
      </c>
      <c r="R1402" s="7" t="s">
        <v>882</v>
      </c>
      <c r="S1402" s="11" t="s">
        <v>882</v>
      </c>
    </row>
    <row r="1403" spans="1:30" hidden="1" x14ac:dyDescent="0.25">
      <c r="A1403" s="6" t="s">
        <v>882</v>
      </c>
      <c r="B1403" s="258"/>
      <c r="F1403" s="7" t="s">
        <v>882</v>
      </c>
      <c r="G1403" s="21" t="s">
        <v>882</v>
      </c>
      <c r="H1403" s="19" t="s">
        <v>882</v>
      </c>
      <c r="I1403" s="10" t="s">
        <v>882</v>
      </c>
      <c r="J1403" s="11" t="s">
        <v>882</v>
      </c>
      <c r="K1403" s="9" t="s">
        <v>882</v>
      </c>
      <c r="L1403" s="9" t="s">
        <v>882</v>
      </c>
      <c r="M1403" s="19" t="s">
        <v>882</v>
      </c>
      <c r="N1403" s="9" t="s">
        <v>882</v>
      </c>
      <c r="O1403" s="9" t="s">
        <v>882</v>
      </c>
      <c r="P1403" s="9" t="s">
        <v>882</v>
      </c>
      <c r="Q1403" t="s">
        <v>882</v>
      </c>
      <c r="R1403" s="7" t="s">
        <v>882</v>
      </c>
      <c r="S1403" s="11" t="s">
        <v>882</v>
      </c>
    </row>
    <row r="1404" spans="1:30" hidden="1" x14ac:dyDescent="0.25">
      <c r="A1404" s="6" t="s">
        <v>882</v>
      </c>
      <c r="B1404" s="258"/>
      <c r="F1404" s="7" t="s">
        <v>882</v>
      </c>
      <c r="G1404" s="21" t="s">
        <v>882</v>
      </c>
      <c r="H1404" s="19" t="s">
        <v>882</v>
      </c>
      <c r="I1404" s="10" t="s">
        <v>882</v>
      </c>
      <c r="J1404" s="11" t="s">
        <v>882</v>
      </c>
      <c r="K1404" s="9" t="s">
        <v>882</v>
      </c>
      <c r="L1404" s="9" t="s">
        <v>882</v>
      </c>
      <c r="M1404" s="19" t="s">
        <v>882</v>
      </c>
      <c r="N1404" s="9" t="s">
        <v>882</v>
      </c>
      <c r="O1404" s="9" t="s">
        <v>882</v>
      </c>
      <c r="P1404" s="9" t="s">
        <v>882</v>
      </c>
      <c r="Q1404" t="s">
        <v>882</v>
      </c>
      <c r="R1404" s="7" t="s">
        <v>882</v>
      </c>
      <c r="S1404" s="11" t="s">
        <v>882</v>
      </c>
    </row>
    <row r="1405" spans="1:30" hidden="1" x14ac:dyDescent="0.25">
      <c r="A1405" s="6" t="s">
        <v>882</v>
      </c>
      <c r="B1405" s="258"/>
      <c r="F1405" s="7" t="s">
        <v>882</v>
      </c>
      <c r="G1405" s="21" t="s">
        <v>882</v>
      </c>
      <c r="H1405" s="19" t="s">
        <v>882</v>
      </c>
      <c r="I1405" s="10" t="s">
        <v>882</v>
      </c>
      <c r="J1405" s="11" t="s">
        <v>882</v>
      </c>
      <c r="K1405" s="9" t="s">
        <v>882</v>
      </c>
      <c r="L1405" s="9" t="s">
        <v>882</v>
      </c>
      <c r="M1405" s="19" t="s">
        <v>882</v>
      </c>
      <c r="N1405" s="9" t="s">
        <v>882</v>
      </c>
      <c r="O1405" s="9" t="s">
        <v>882</v>
      </c>
      <c r="P1405" s="9" t="s">
        <v>882</v>
      </c>
      <c r="Q1405" t="s">
        <v>882</v>
      </c>
      <c r="R1405" s="7" t="s">
        <v>882</v>
      </c>
      <c r="S1405" s="11" t="s">
        <v>882</v>
      </c>
    </row>
    <row r="1406" spans="1:30" hidden="1" x14ac:dyDescent="0.25">
      <c r="A1406" s="6" t="s">
        <v>882</v>
      </c>
      <c r="B1406" s="258"/>
      <c r="F1406" s="7" t="s">
        <v>882</v>
      </c>
      <c r="G1406" s="21" t="s">
        <v>882</v>
      </c>
      <c r="H1406" s="19" t="s">
        <v>882</v>
      </c>
      <c r="I1406" s="10" t="s">
        <v>882</v>
      </c>
      <c r="J1406" s="11" t="s">
        <v>882</v>
      </c>
      <c r="K1406" s="9" t="s">
        <v>882</v>
      </c>
      <c r="L1406" s="9" t="s">
        <v>882</v>
      </c>
      <c r="M1406" s="19" t="s">
        <v>882</v>
      </c>
      <c r="N1406" s="9" t="s">
        <v>882</v>
      </c>
      <c r="O1406" s="9" t="s">
        <v>882</v>
      </c>
      <c r="P1406" s="9" t="s">
        <v>882</v>
      </c>
      <c r="Q1406" t="s">
        <v>882</v>
      </c>
      <c r="R1406" s="7" t="s">
        <v>882</v>
      </c>
      <c r="S1406" s="11" t="s">
        <v>882</v>
      </c>
    </row>
    <row r="1407" spans="1:30" hidden="1" x14ac:dyDescent="0.25">
      <c r="A1407" s="6" t="s">
        <v>882</v>
      </c>
      <c r="B1407" s="258"/>
      <c r="F1407" s="7" t="s">
        <v>882</v>
      </c>
      <c r="G1407" s="21" t="s">
        <v>882</v>
      </c>
      <c r="H1407" s="19" t="s">
        <v>882</v>
      </c>
      <c r="I1407" s="10" t="s">
        <v>882</v>
      </c>
      <c r="J1407" s="11" t="s">
        <v>882</v>
      </c>
      <c r="K1407" s="9" t="s">
        <v>882</v>
      </c>
      <c r="L1407" s="9" t="s">
        <v>882</v>
      </c>
      <c r="M1407" s="19" t="s">
        <v>882</v>
      </c>
      <c r="N1407" s="9" t="s">
        <v>882</v>
      </c>
      <c r="O1407" s="9" t="s">
        <v>882</v>
      </c>
      <c r="P1407" s="9" t="s">
        <v>882</v>
      </c>
      <c r="Q1407" t="s">
        <v>882</v>
      </c>
      <c r="R1407" s="7" t="s">
        <v>882</v>
      </c>
      <c r="S1407" s="11" t="s">
        <v>882</v>
      </c>
      <c r="AB1407" s="248" t="s">
        <v>1337</v>
      </c>
      <c r="AC1407" s="248"/>
      <c r="AD1407" s="248"/>
    </row>
    <row r="1408" spans="1:30" hidden="1" x14ac:dyDescent="0.25">
      <c r="A1408" s="6" t="s">
        <v>882</v>
      </c>
      <c r="B1408" s="258"/>
      <c r="F1408" s="7" t="s">
        <v>882</v>
      </c>
      <c r="G1408" s="21" t="s">
        <v>882</v>
      </c>
      <c r="H1408" s="19" t="s">
        <v>882</v>
      </c>
      <c r="I1408" s="10" t="s">
        <v>882</v>
      </c>
      <c r="J1408" s="11" t="s">
        <v>882</v>
      </c>
      <c r="K1408" s="9" t="s">
        <v>882</v>
      </c>
      <c r="L1408" s="9" t="s">
        <v>882</v>
      </c>
      <c r="M1408" s="19" t="s">
        <v>882</v>
      </c>
      <c r="N1408" s="9" t="s">
        <v>882</v>
      </c>
      <c r="O1408" s="9" t="s">
        <v>882</v>
      </c>
      <c r="P1408" s="9" t="s">
        <v>882</v>
      </c>
      <c r="Q1408" t="s">
        <v>882</v>
      </c>
      <c r="R1408" s="7" t="s">
        <v>882</v>
      </c>
      <c r="S1408" s="11" t="s">
        <v>882</v>
      </c>
    </row>
    <row r="1409" spans="1:19" hidden="1" x14ac:dyDescent="0.25">
      <c r="A1409" s="6" t="s">
        <v>882</v>
      </c>
      <c r="B1409" s="258"/>
      <c r="F1409" s="7" t="s">
        <v>882</v>
      </c>
      <c r="G1409" s="21" t="s">
        <v>882</v>
      </c>
      <c r="H1409" s="19" t="s">
        <v>882</v>
      </c>
      <c r="I1409" s="10" t="s">
        <v>882</v>
      </c>
      <c r="J1409" s="11" t="s">
        <v>882</v>
      </c>
      <c r="K1409" s="9" t="s">
        <v>882</v>
      </c>
      <c r="L1409" s="9" t="s">
        <v>882</v>
      </c>
      <c r="M1409" s="19" t="s">
        <v>882</v>
      </c>
      <c r="N1409" s="9" t="s">
        <v>882</v>
      </c>
      <c r="O1409" s="9" t="s">
        <v>882</v>
      </c>
      <c r="P1409" s="9" t="s">
        <v>882</v>
      </c>
      <c r="Q1409" t="s">
        <v>882</v>
      </c>
      <c r="R1409" s="7" t="s">
        <v>882</v>
      </c>
      <c r="S1409" s="11" t="s">
        <v>882</v>
      </c>
    </row>
    <row r="1410" spans="1:19" hidden="1" x14ac:dyDescent="0.25">
      <c r="A1410" s="6" t="s">
        <v>882</v>
      </c>
      <c r="B1410" s="258"/>
      <c r="F1410" s="7" t="s">
        <v>882</v>
      </c>
      <c r="G1410" s="21" t="s">
        <v>882</v>
      </c>
      <c r="H1410" s="19" t="s">
        <v>882</v>
      </c>
      <c r="I1410" s="10" t="s">
        <v>882</v>
      </c>
      <c r="J1410" s="11" t="s">
        <v>882</v>
      </c>
      <c r="K1410" s="9" t="s">
        <v>882</v>
      </c>
      <c r="L1410" s="9" t="s">
        <v>882</v>
      </c>
      <c r="M1410" s="19" t="s">
        <v>882</v>
      </c>
      <c r="N1410" s="9" t="s">
        <v>882</v>
      </c>
      <c r="O1410" s="9" t="s">
        <v>882</v>
      </c>
      <c r="P1410" s="9" t="s">
        <v>882</v>
      </c>
      <c r="Q1410" t="s">
        <v>882</v>
      </c>
      <c r="R1410" s="7" t="s">
        <v>882</v>
      </c>
      <c r="S1410" s="11" t="s">
        <v>882</v>
      </c>
    </row>
    <row r="1411" spans="1:19" hidden="1" x14ac:dyDescent="0.25">
      <c r="A1411" s="6" t="s">
        <v>882</v>
      </c>
      <c r="B1411" s="258"/>
      <c r="F1411" s="7" t="s">
        <v>882</v>
      </c>
      <c r="G1411" s="21" t="s">
        <v>882</v>
      </c>
      <c r="H1411" s="19" t="s">
        <v>882</v>
      </c>
      <c r="I1411" s="10" t="s">
        <v>882</v>
      </c>
      <c r="J1411" s="11" t="s">
        <v>882</v>
      </c>
      <c r="K1411" s="9" t="s">
        <v>882</v>
      </c>
      <c r="L1411" s="9" t="s">
        <v>882</v>
      </c>
      <c r="M1411" s="19" t="s">
        <v>882</v>
      </c>
      <c r="N1411" s="9" t="s">
        <v>882</v>
      </c>
      <c r="O1411" s="9" t="s">
        <v>882</v>
      </c>
      <c r="P1411" s="9" t="s">
        <v>882</v>
      </c>
      <c r="Q1411" t="s">
        <v>882</v>
      </c>
      <c r="R1411" s="7" t="s">
        <v>882</v>
      </c>
      <c r="S1411" s="11" t="s">
        <v>882</v>
      </c>
    </row>
    <row r="1412" spans="1:19" hidden="1" x14ac:dyDescent="0.25">
      <c r="A1412" s="6" t="s">
        <v>882</v>
      </c>
      <c r="B1412" s="258"/>
      <c r="F1412" s="7" t="s">
        <v>882</v>
      </c>
      <c r="G1412" s="21" t="s">
        <v>882</v>
      </c>
      <c r="H1412" s="19" t="s">
        <v>882</v>
      </c>
      <c r="I1412" s="10" t="s">
        <v>882</v>
      </c>
      <c r="J1412" s="11" t="s">
        <v>882</v>
      </c>
      <c r="K1412" s="9" t="s">
        <v>882</v>
      </c>
      <c r="L1412" s="9" t="s">
        <v>882</v>
      </c>
      <c r="M1412" s="19" t="s">
        <v>882</v>
      </c>
      <c r="N1412" s="9" t="s">
        <v>882</v>
      </c>
      <c r="O1412" s="9" t="s">
        <v>882</v>
      </c>
      <c r="P1412" s="9" t="s">
        <v>882</v>
      </c>
      <c r="Q1412" t="s">
        <v>882</v>
      </c>
      <c r="R1412" s="7" t="s">
        <v>882</v>
      </c>
      <c r="S1412" s="11" t="s">
        <v>882</v>
      </c>
    </row>
    <row r="1413" spans="1:19" hidden="1" x14ac:dyDescent="0.25">
      <c r="A1413" s="6" t="s">
        <v>882</v>
      </c>
      <c r="B1413" s="258"/>
      <c r="F1413" s="7" t="s">
        <v>882</v>
      </c>
      <c r="G1413" s="21" t="s">
        <v>882</v>
      </c>
      <c r="H1413" s="19" t="s">
        <v>882</v>
      </c>
      <c r="I1413" s="10" t="s">
        <v>882</v>
      </c>
      <c r="J1413" s="11" t="s">
        <v>882</v>
      </c>
      <c r="K1413" s="9" t="s">
        <v>882</v>
      </c>
      <c r="L1413" s="9" t="s">
        <v>882</v>
      </c>
      <c r="M1413" s="19" t="s">
        <v>882</v>
      </c>
      <c r="N1413" s="9" t="s">
        <v>882</v>
      </c>
      <c r="O1413" s="9" t="s">
        <v>882</v>
      </c>
      <c r="P1413" s="9" t="s">
        <v>882</v>
      </c>
      <c r="Q1413" t="s">
        <v>882</v>
      </c>
      <c r="R1413" s="7" t="s">
        <v>882</v>
      </c>
      <c r="S1413" s="11" t="s">
        <v>882</v>
      </c>
    </row>
    <row r="1414" spans="1:19" hidden="1" x14ac:dyDescent="0.25">
      <c r="A1414" s="6" t="s">
        <v>882</v>
      </c>
      <c r="B1414" s="258"/>
      <c r="F1414" s="7" t="s">
        <v>882</v>
      </c>
      <c r="G1414" s="21" t="s">
        <v>882</v>
      </c>
      <c r="H1414" s="19" t="s">
        <v>882</v>
      </c>
      <c r="I1414" s="10" t="s">
        <v>882</v>
      </c>
      <c r="J1414" s="11" t="s">
        <v>882</v>
      </c>
      <c r="K1414" s="9" t="s">
        <v>882</v>
      </c>
      <c r="L1414" s="9" t="s">
        <v>882</v>
      </c>
      <c r="M1414" s="19" t="s">
        <v>882</v>
      </c>
      <c r="N1414" s="9" t="s">
        <v>882</v>
      </c>
      <c r="O1414" s="9" t="s">
        <v>882</v>
      </c>
      <c r="P1414" s="9" t="s">
        <v>882</v>
      </c>
      <c r="Q1414" t="s">
        <v>882</v>
      </c>
      <c r="R1414" s="7" t="s">
        <v>882</v>
      </c>
      <c r="S1414" s="11" t="s">
        <v>882</v>
      </c>
    </row>
    <row r="1415" spans="1:19" hidden="1" x14ac:dyDescent="0.25">
      <c r="A1415" s="6" t="s">
        <v>882</v>
      </c>
      <c r="B1415" s="258"/>
      <c r="F1415" s="7" t="s">
        <v>882</v>
      </c>
      <c r="G1415" s="21" t="s">
        <v>882</v>
      </c>
      <c r="H1415" s="19" t="s">
        <v>882</v>
      </c>
      <c r="I1415" s="10" t="s">
        <v>882</v>
      </c>
      <c r="J1415" s="11" t="s">
        <v>882</v>
      </c>
      <c r="K1415" s="9" t="s">
        <v>882</v>
      </c>
      <c r="L1415" s="9" t="s">
        <v>882</v>
      </c>
      <c r="M1415" s="19" t="s">
        <v>882</v>
      </c>
      <c r="N1415" s="9" t="s">
        <v>882</v>
      </c>
      <c r="O1415" s="9" t="s">
        <v>882</v>
      </c>
      <c r="P1415" s="9" t="s">
        <v>882</v>
      </c>
      <c r="Q1415" t="s">
        <v>882</v>
      </c>
      <c r="R1415" s="7" t="s">
        <v>882</v>
      </c>
      <c r="S1415" s="11" t="s">
        <v>882</v>
      </c>
    </row>
    <row r="1416" spans="1:19" hidden="1" x14ac:dyDescent="0.25">
      <c r="A1416" s="6" t="s">
        <v>882</v>
      </c>
      <c r="B1416" s="258"/>
      <c r="F1416" s="7" t="s">
        <v>882</v>
      </c>
      <c r="G1416" s="21" t="s">
        <v>882</v>
      </c>
      <c r="H1416" s="19" t="s">
        <v>882</v>
      </c>
      <c r="I1416" s="10" t="s">
        <v>882</v>
      </c>
      <c r="J1416" s="11" t="s">
        <v>882</v>
      </c>
      <c r="K1416" s="9" t="s">
        <v>882</v>
      </c>
      <c r="L1416" s="9" t="s">
        <v>882</v>
      </c>
      <c r="M1416" s="19" t="s">
        <v>882</v>
      </c>
      <c r="N1416" s="9" t="s">
        <v>882</v>
      </c>
      <c r="O1416" s="9" t="s">
        <v>882</v>
      </c>
      <c r="P1416" s="9" t="s">
        <v>882</v>
      </c>
      <c r="Q1416" t="s">
        <v>882</v>
      </c>
      <c r="R1416" s="7" t="s">
        <v>882</v>
      </c>
      <c r="S1416" s="11" t="s">
        <v>882</v>
      </c>
    </row>
    <row r="1417" spans="1:19" hidden="1" x14ac:dyDescent="0.25">
      <c r="A1417" s="6" t="s">
        <v>882</v>
      </c>
      <c r="B1417" s="258"/>
      <c r="F1417" s="7" t="s">
        <v>882</v>
      </c>
      <c r="G1417" s="21" t="s">
        <v>882</v>
      </c>
      <c r="H1417" s="19" t="s">
        <v>882</v>
      </c>
      <c r="I1417" s="10" t="s">
        <v>882</v>
      </c>
      <c r="J1417" s="11" t="s">
        <v>882</v>
      </c>
      <c r="K1417" s="9" t="s">
        <v>882</v>
      </c>
      <c r="L1417" s="9" t="s">
        <v>882</v>
      </c>
      <c r="M1417" s="19" t="s">
        <v>882</v>
      </c>
      <c r="N1417" s="9" t="s">
        <v>882</v>
      </c>
      <c r="O1417" s="9" t="s">
        <v>882</v>
      </c>
      <c r="P1417" s="9" t="s">
        <v>882</v>
      </c>
      <c r="Q1417" t="s">
        <v>882</v>
      </c>
      <c r="R1417" s="7" t="s">
        <v>882</v>
      </c>
      <c r="S1417" s="11" t="s">
        <v>882</v>
      </c>
    </row>
    <row r="1418" spans="1:19" hidden="1" x14ac:dyDescent="0.25">
      <c r="A1418" s="6" t="s">
        <v>882</v>
      </c>
      <c r="B1418" s="258"/>
      <c r="F1418" s="7" t="s">
        <v>882</v>
      </c>
      <c r="G1418" s="21" t="s">
        <v>882</v>
      </c>
      <c r="H1418" s="19" t="s">
        <v>882</v>
      </c>
      <c r="I1418" s="10" t="s">
        <v>882</v>
      </c>
      <c r="J1418" s="11" t="s">
        <v>882</v>
      </c>
      <c r="K1418" s="9" t="s">
        <v>882</v>
      </c>
      <c r="L1418" s="9" t="s">
        <v>882</v>
      </c>
      <c r="M1418" s="19" t="s">
        <v>882</v>
      </c>
      <c r="N1418" s="9" t="s">
        <v>882</v>
      </c>
      <c r="O1418" s="9" t="s">
        <v>882</v>
      </c>
      <c r="P1418" s="9" t="s">
        <v>882</v>
      </c>
      <c r="Q1418" t="s">
        <v>882</v>
      </c>
      <c r="R1418" s="7" t="s">
        <v>882</v>
      </c>
      <c r="S1418" s="11" t="s">
        <v>882</v>
      </c>
    </row>
    <row r="1419" spans="1:19" hidden="1" x14ac:dyDescent="0.25">
      <c r="A1419" s="6" t="s">
        <v>882</v>
      </c>
      <c r="B1419" s="258"/>
      <c r="F1419" s="7" t="s">
        <v>882</v>
      </c>
      <c r="G1419" s="21" t="s">
        <v>882</v>
      </c>
      <c r="H1419" s="19" t="s">
        <v>882</v>
      </c>
      <c r="I1419" s="10" t="s">
        <v>882</v>
      </c>
      <c r="J1419" s="11" t="s">
        <v>882</v>
      </c>
      <c r="K1419" s="9" t="s">
        <v>882</v>
      </c>
      <c r="L1419" s="9" t="s">
        <v>882</v>
      </c>
      <c r="M1419" s="19" t="s">
        <v>882</v>
      </c>
      <c r="N1419" s="9" t="s">
        <v>882</v>
      </c>
      <c r="O1419" s="9" t="s">
        <v>882</v>
      </c>
      <c r="P1419" s="9" t="s">
        <v>882</v>
      </c>
      <c r="Q1419" t="s">
        <v>882</v>
      </c>
      <c r="R1419" s="7" t="s">
        <v>882</v>
      </c>
      <c r="S1419" s="11" t="s">
        <v>882</v>
      </c>
    </row>
    <row r="1420" spans="1:19" hidden="1" x14ac:dyDescent="0.25">
      <c r="A1420" s="6" t="s">
        <v>882</v>
      </c>
      <c r="B1420" s="258"/>
      <c r="F1420" s="7" t="s">
        <v>882</v>
      </c>
      <c r="G1420" s="21" t="s">
        <v>882</v>
      </c>
      <c r="H1420" s="19" t="s">
        <v>882</v>
      </c>
      <c r="I1420" s="10" t="s">
        <v>882</v>
      </c>
      <c r="J1420" s="11" t="s">
        <v>882</v>
      </c>
      <c r="K1420" s="9" t="s">
        <v>882</v>
      </c>
      <c r="L1420" s="9" t="s">
        <v>882</v>
      </c>
      <c r="M1420" s="19" t="s">
        <v>882</v>
      </c>
      <c r="N1420" s="9" t="s">
        <v>882</v>
      </c>
      <c r="O1420" s="9" t="s">
        <v>882</v>
      </c>
      <c r="P1420" s="9" t="s">
        <v>882</v>
      </c>
      <c r="Q1420" t="s">
        <v>882</v>
      </c>
      <c r="R1420" s="7" t="s">
        <v>882</v>
      </c>
      <c r="S1420" s="11" t="s">
        <v>882</v>
      </c>
    </row>
    <row r="1421" spans="1:19" hidden="1" x14ac:dyDescent="0.25">
      <c r="A1421" s="6" t="s">
        <v>882</v>
      </c>
      <c r="B1421" s="258"/>
      <c r="F1421" s="7" t="s">
        <v>882</v>
      </c>
      <c r="G1421" s="21" t="s">
        <v>882</v>
      </c>
      <c r="H1421" s="19" t="s">
        <v>882</v>
      </c>
      <c r="I1421" s="10" t="s">
        <v>882</v>
      </c>
      <c r="J1421" s="11" t="s">
        <v>882</v>
      </c>
      <c r="K1421" s="9" t="s">
        <v>882</v>
      </c>
      <c r="L1421" s="9" t="s">
        <v>882</v>
      </c>
      <c r="M1421" s="19" t="s">
        <v>882</v>
      </c>
      <c r="N1421" s="9" t="s">
        <v>882</v>
      </c>
      <c r="O1421" s="9" t="s">
        <v>882</v>
      </c>
      <c r="P1421" s="9" t="s">
        <v>882</v>
      </c>
      <c r="Q1421" t="s">
        <v>882</v>
      </c>
      <c r="R1421" s="7" t="s">
        <v>882</v>
      </c>
      <c r="S1421" s="11" t="s">
        <v>882</v>
      </c>
    </row>
    <row r="1422" spans="1:19" hidden="1" x14ac:dyDescent="0.25">
      <c r="A1422" s="6" t="s">
        <v>882</v>
      </c>
      <c r="B1422" s="258"/>
      <c r="F1422" s="7" t="s">
        <v>882</v>
      </c>
      <c r="G1422" s="21" t="s">
        <v>882</v>
      </c>
      <c r="H1422" s="19" t="s">
        <v>882</v>
      </c>
      <c r="I1422" s="10" t="s">
        <v>882</v>
      </c>
      <c r="J1422" s="11" t="s">
        <v>882</v>
      </c>
      <c r="K1422" s="9" t="s">
        <v>882</v>
      </c>
      <c r="L1422" s="9" t="s">
        <v>882</v>
      </c>
      <c r="M1422" s="19" t="s">
        <v>882</v>
      </c>
      <c r="N1422" s="9" t="s">
        <v>882</v>
      </c>
      <c r="O1422" s="9" t="s">
        <v>882</v>
      </c>
      <c r="P1422" s="9" t="s">
        <v>882</v>
      </c>
      <c r="Q1422" t="s">
        <v>882</v>
      </c>
      <c r="R1422" s="7" t="s">
        <v>882</v>
      </c>
      <c r="S1422" s="11" t="s">
        <v>882</v>
      </c>
    </row>
    <row r="1423" spans="1:19" hidden="1" x14ac:dyDescent="0.25">
      <c r="A1423" s="6" t="s">
        <v>882</v>
      </c>
      <c r="B1423" s="258"/>
      <c r="F1423" s="7" t="s">
        <v>882</v>
      </c>
      <c r="G1423" s="21" t="s">
        <v>882</v>
      </c>
      <c r="H1423" s="19" t="s">
        <v>882</v>
      </c>
      <c r="I1423" s="10" t="s">
        <v>882</v>
      </c>
      <c r="J1423" s="11" t="s">
        <v>882</v>
      </c>
      <c r="K1423" s="9" t="s">
        <v>882</v>
      </c>
      <c r="L1423" s="9" t="s">
        <v>882</v>
      </c>
      <c r="M1423" s="19" t="s">
        <v>882</v>
      </c>
      <c r="N1423" s="9" t="s">
        <v>882</v>
      </c>
      <c r="O1423" s="9" t="s">
        <v>882</v>
      </c>
      <c r="P1423" s="9" t="s">
        <v>882</v>
      </c>
      <c r="Q1423" t="s">
        <v>882</v>
      </c>
      <c r="R1423" s="7" t="s">
        <v>882</v>
      </c>
      <c r="S1423" s="11" t="s">
        <v>882</v>
      </c>
    </row>
    <row r="1424" spans="1:19" hidden="1" x14ac:dyDescent="0.25">
      <c r="A1424" s="6" t="s">
        <v>882</v>
      </c>
      <c r="B1424" s="258"/>
      <c r="F1424" s="7" t="s">
        <v>882</v>
      </c>
      <c r="G1424" s="21" t="s">
        <v>882</v>
      </c>
      <c r="H1424" s="19" t="s">
        <v>882</v>
      </c>
      <c r="I1424" s="10" t="s">
        <v>882</v>
      </c>
      <c r="J1424" s="11" t="s">
        <v>882</v>
      </c>
      <c r="K1424" s="9" t="s">
        <v>882</v>
      </c>
      <c r="L1424" s="9" t="s">
        <v>882</v>
      </c>
      <c r="M1424" s="19" t="s">
        <v>882</v>
      </c>
      <c r="N1424" s="9" t="s">
        <v>882</v>
      </c>
      <c r="O1424" s="9" t="s">
        <v>882</v>
      </c>
      <c r="P1424" s="9" t="s">
        <v>882</v>
      </c>
      <c r="Q1424" t="s">
        <v>882</v>
      </c>
      <c r="R1424" s="7" t="s">
        <v>882</v>
      </c>
      <c r="S1424" s="11" t="s">
        <v>882</v>
      </c>
    </row>
    <row r="1425" spans="1:19" hidden="1" x14ac:dyDescent="0.25">
      <c r="A1425" s="6" t="s">
        <v>882</v>
      </c>
      <c r="B1425" s="258"/>
      <c r="F1425" s="7" t="s">
        <v>882</v>
      </c>
      <c r="G1425" s="21" t="s">
        <v>882</v>
      </c>
      <c r="H1425" s="19" t="s">
        <v>882</v>
      </c>
      <c r="I1425" s="10" t="s">
        <v>882</v>
      </c>
      <c r="J1425" s="11" t="s">
        <v>882</v>
      </c>
      <c r="K1425" s="9" t="s">
        <v>882</v>
      </c>
      <c r="L1425" s="9" t="s">
        <v>882</v>
      </c>
      <c r="M1425" s="19" t="s">
        <v>882</v>
      </c>
      <c r="N1425" s="9" t="s">
        <v>882</v>
      </c>
      <c r="O1425" s="9" t="s">
        <v>882</v>
      </c>
      <c r="P1425" s="9" t="s">
        <v>882</v>
      </c>
      <c r="Q1425" t="s">
        <v>882</v>
      </c>
      <c r="R1425" s="7" t="s">
        <v>882</v>
      </c>
      <c r="S1425" s="11" t="s">
        <v>882</v>
      </c>
    </row>
    <row r="1426" spans="1:19" hidden="1" x14ac:dyDescent="0.25">
      <c r="A1426" s="6" t="s">
        <v>882</v>
      </c>
      <c r="B1426" s="258"/>
      <c r="F1426" s="7" t="s">
        <v>882</v>
      </c>
      <c r="G1426" s="21" t="s">
        <v>882</v>
      </c>
      <c r="H1426" s="19" t="s">
        <v>882</v>
      </c>
      <c r="I1426" s="10" t="s">
        <v>882</v>
      </c>
      <c r="J1426" s="11" t="s">
        <v>882</v>
      </c>
      <c r="K1426" s="9" t="s">
        <v>882</v>
      </c>
      <c r="L1426" s="9" t="s">
        <v>882</v>
      </c>
      <c r="M1426" s="19" t="s">
        <v>882</v>
      </c>
      <c r="N1426" s="9" t="s">
        <v>882</v>
      </c>
      <c r="O1426" s="9" t="s">
        <v>882</v>
      </c>
      <c r="P1426" s="9" t="s">
        <v>882</v>
      </c>
      <c r="Q1426" t="s">
        <v>882</v>
      </c>
      <c r="R1426" s="7" t="s">
        <v>882</v>
      </c>
      <c r="S1426" s="11" t="s">
        <v>882</v>
      </c>
    </row>
    <row r="1427" spans="1:19" hidden="1" x14ac:dyDescent="0.25">
      <c r="A1427" s="6" t="s">
        <v>882</v>
      </c>
      <c r="B1427" s="258"/>
      <c r="F1427" s="7" t="s">
        <v>882</v>
      </c>
      <c r="G1427" s="21" t="s">
        <v>882</v>
      </c>
      <c r="H1427" s="19" t="s">
        <v>882</v>
      </c>
      <c r="I1427" s="10" t="s">
        <v>882</v>
      </c>
      <c r="J1427" s="11" t="s">
        <v>882</v>
      </c>
      <c r="K1427" s="9" t="s">
        <v>882</v>
      </c>
      <c r="L1427" s="9" t="s">
        <v>882</v>
      </c>
      <c r="M1427" s="19" t="s">
        <v>882</v>
      </c>
      <c r="N1427" s="9" t="s">
        <v>882</v>
      </c>
      <c r="O1427" s="9" t="s">
        <v>882</v>
      </c>
      <c r="P1427" s="9" t="s">
        <v>882</v>
      </c>
      <c r="Q1427" t="s">
        <v>882</v>
      </c>
      <c r="R1427" s="7" t="s">
        <v>882</v>
      </c>
      <c r="S1427" s="11" t="s">
        <v>882</v>
      </c>
    </row>
    <row r="1428" spans="1:19" hidden="1" x14ac:dyDescent="0.25">
      <c r="A1428" s="6" t="s">
        <v>882</v>
      </c>
      <c r="B1428" s="258"/>
      <c r="F1428" s="7" t="s">
        <v>882</v>
      </c>
      <c r="G1428" s="21" t="s">
        <v>882</v>
      </c>
      <c r="H1428" s="19" t="s">
        <v>882</v>
      </c>
      <c r="I1428" s="10" t="s">
        <v>882</v>
      </c>
      <c r="J1428" s="11" t="s">
        <v>882</v>
      </c>
      <c r="K1428" s="9" t="s">
        <v>882</v>
      </c>
      <c r="L1428" s="9" t="s">
        <v>882</v>
      </c>
      <c r="M1428" s="19" t="s">
        <v>882</v>
      </c>
      <c r="N1428" s="9" t="s">
        <v>882</v>
      </c>
      <c r="O1428" s="9" t="s">
        <v>882</v>
      </c>
      <c r="P1428" s="9" t="s">
        <v>882</v>
      </c>
      <c r="Q1428" t="s">
        <v>882</v>
      </c>
      <c r="R1428" s="7" t="s">
        <v>882</v>
      </c>
      <c r="S1428" s="11" t="s">
        <v>882</v>
      </c>
    </row>
    <row r="1429" spans="1:19" hidden="1" x14ac:dyDescent="0.25">
      <c r="A1429" s="6" t="s">
        <v>882</v>
      </c>
      <c r="B1429" s="258"/>
      <c r="F1429" s="7" t="s">
        <v>882</v>
      </c>
      <c r="G1429" s="21" t="s">
        <v>882</v>
      </c>
      <c r="H1429" s="19" t="s">
        <v>882</v>
      </c>
      <c r="I1429" s="10" t="s">
        <v>882</v>
      </c>
      <c r="J1429" s="11" t="s">
        <v>882</v>
      </c>
      <c r="K1429" s="9" t="s">
        <v>882</v>
      </c>
      <c r="L1429" s="9" t="s">
        <v>882</v>
      </c>
      <c r="M1429" s="19" t="s">
        <v>882</v>
      </c>
      <c r="N1429" s="9" t="s">
        <v>882</v>
      </c>
      <c r="O1429" s="9" t="s">
        <v>882</v>
      </c>
      <c r="P1429" s="9" t="s">
        <v>882</v>
      </c>
      <c r="Q1429" t="s">
        <v>882</v>
      </c>
      <c r="R1429" s="7" t="s">
        <v>882</v>
      </c>
      <c r="S1429" s="11" t="s">
        <v>882</v>
      </c>
    </row>
    <row r="1430" spans="1:19" hidden="1" x14ac:dyDescent="0.25">
      <c r="A1430" s="6" t="s">
        <v>882</v>
      </c>
      <c r="B1430" s="258"/>
      <c r="F1430" s="7" t="s">
        <v>882</v>
      </c>
      <c r="G1430" s="21" t="s">
        <v>882</v>
      </c>
      <c r="H1430" s="19" t="s">
        <v>882</v>
      </c>
      <c r="I1430" s="10" t="s">
        <v>882</v>
      </c>
      <c r="J1430" s="11" t="s">
        <v>882</v>
      </c>
      <c r="K1430" s="9" t="s">
        <v>882</v>
      </c>
      <c r="L1430" s="9" t="s">
        <v>882</v>
      </c>
      <c r="M1430" s="19" t="s">
        <v>882</v>
      </c>
      <c r="N1430" s="9" t="s">
        <v>882</v>
      </c>
      <c r="O1430" s="9" t="s">
        <v>882</v>
      </c>
      <c r="P1430" s="9" t="s">
        <v>882</v>
      </c>
      <c r="Q1430" t="s">
        <v>882</v>
      </c>
      <c r="R1430" s="7" t="s">
        <v>882</v>
      </c>
      <c r="S1430" s="11" t="s">
        <v>882</v>
      </c>
    </row>
    <row r="1431" spans="1:19" hidden="1" x14ac:dyDescent="0.25">
      <c r="A1431" s="6" t="s">
        <v>882</v>
      </c>
      <c r="B1431" s="258"/>
      <c r="F1431" s="7" t="s">
        <v>882</v>
      </c>
      <c r="G1431" s="21" t="s">
        <v>882</v>
      </c>
      <c r="H1431" s="19" t="s">
        <v>882</v>
      </c>
      <c r="I1431" s="10" t="s">
        <v>882</v>
      </c>
      <c r="J1431" s="11" t="s">
        <v>882</v>
      </c>
      <c r="K1431" s="9" t="s">
        <v>882</v>
      </c>
      <c r="L1431" s="9" t="s">
        <v>882</v>
      </c>
      <c r="M1431" s="19" t="s">
        <v>882</v>
      </c>
      <c r="N1431" s="9" t="s">
        <v>882</v>
      </c>
      <c r="O1431" s="9" t="s">
        <v>882</v>
      </c>
      <c r="P1431" s="9" t="s">
        <v>882</v>
      </c>
      <c r="Q1431" t="s">
        <v>882</v>
      </c>
      <c r="R1431" s="7" t="s">
        <v>882</v>
      </c>
      <c r="S1431" s="11" t="s">
        <v>882</v>
      </c>
    </row>
    <row r="1432" spans="1:19" hidden="1" x14ac:dyDescent="0.25">
      <c r="A1432" s="6" t="s">
        <v>882</v>
      </c>
      <c r="B1432" s="258"/>
      <c r="F1432" s="7" t="s">
        <v>882</v>
      </c>
      <c r="G1432" s="21" t="s">
        <v>882</v>
      </c>
      <c r="H1432" s="19" t="s">
        <v>882</v>
      </c>
      <c r="I1432" s="10" t="s">
        <v>882</v>
      </c>
      <c r="J1432" s="11" t="s">
        <v>882</v>
      </c>
      <c r="K1432" s="9" t="s">
        <v>882</v>
      </c>
      <c r="L1432" s="9" t="s">
        <v>882</v>
      </c>
      <c r="M1432" s="19" t="s">
        <v>882</v>
      </c>
      <c r="N1432" s="9" t="s">
        <v>882</v>
      </c>
      <c r="O1432" s="9" t="s">
        <v>882</v>
      </c>
      <c r="P1432" s="9" t="s">
        <v>882</v>
      </c>
      <c r="Q1432" t="s">
        <v>882</v>
      </c>
      <c r="R1432" s="7" t="s">
        <v>882</v>
      </c>
      <c r="S1432" s="11" t="s">
        <v>882</v>
      </c>
    </row>
    <row r="1433" spans="1:19" hidden="1" x14ac:dyDescent="0.25">
      <c r="A1433" s="6" t="s">
        <v>882</v>
      </c>
      <c r="B1433" s="258"/>
      <c r="F1433" s="7" t="s">
        <v>882</v>
      </c>
      <c r="G1433" s="21" t="s">
        <v>882</v>
      </c>
      <c r="H1433" s="19" t="s">
        <v>882</v>
      </c>
      <c r="I1433" s="10" t="s">
        <v>882</v>
      </c>
      <c r="J1433" s="11" t="s">
        <v>882</v>
      </c>
      <c r="K1433" s="9" t="s">
        <v>882</v>
      </c>
      <c r="L1433" s="9" t="s">
        <v>882</v>
      </c>
      <c r="M1433" s="19" t="s">
        <v>882</v>
      </c>
      <c r="N1433" s="9" t="s">
        <v>882</v>
      </c>
      <c r="O1433" s="9" t="s">
        <v>882</v>
      </c>
      <c r="P1433" s="9" t="s">
        <v>882</v>
      </c>
      <c r="Q1433" t="s">
        <v>882</v>
      </c>
      <c r="R1433" s="7" t="s">
        <v>882</v>
      </c>
      <c r="S1433" s="11" t="s">
        <v>882</v>
      </c>
    </row>
    <row r="1434" spans="1:19" hidden="1" x14ac:dyDescent="0.25">
      <c r="A1434" s="6" t="s">
        <v>882</v>
      </c>
      <c r="B1434" s="258"/>
      <c r="F1434" s="7" t="s">
        <v>882</v>
      </c>
      <c r="G1434" s="21" t="s">
        <v>882</v>
      </c>
      <c r="H1434" s="19" t="s">
        <v>882</v>
      </c>
      <c r="I1434" s="10" t="s">
        <v>882</v>
      </c>
      <c r="J1434" s="11" t="s">
        <v>882</v>
      </c>
      <c r="K1434" s="9" t="s">
        <v>882</v>
      </c>
      <c r="L1434" s="9" t="s">
        <v>882</v>
      </c>
      <c r="M1434" s="19" t="s">
        <v>882</v>
      </c>
      <c r="N1434" s="9" t="s">
        <v>882</v>
      </c>
      <c r="O1434" s="9" t="s">
        <v>882</v>
      </c>
      <c r="P1434" s="9" t="s">
        <v>882</v>
      </c>
      <c r="Q1434" t="s">
        <v>882</v>
      </c>
      <c r="R1434" s="7" t="s">
        <v>882</v>
      </c>
      <c r="S1434" s="11" t="s">
        <v>882</v>
      </c>
    </row>
    <row r="1435" spans="1:19" hidden="1" x14ac:dyDescent="0.25">
      <c r="A1435" s="6" t="s">
        <v>882</v>
      </c>
      <c r="B1435" s="258"/>
      <c r="F1435" s="7" t="s">
        <v>882</v>
      </c>
      <c r="G1435" s="21" t="s">
        <v>882</v>
      </c>
      <c r="H1435" s="19" t="s">
        <v>882</v>
      </c>
      <c r="I1435" s="10" t="s">
        <v>882</v>
      </c>
      <c r="J1435" s="11" t="s">
        <v>882</v>
      </c>
      <c r="K1435" s="9" t="s">
        <v>882</v>
      </c>
      <c r="L1435" s="9" t="s">
        <v>882</v>
      </c>
      <c r="M1435" s="19" t="s">
        <v>882</v>
      </c>
      <c r="N1435" s="9" t="s">
        <v>882</v>
      </c>
      <c r="O1435" s="9" t="s">
        <v>882</v>
      </c>
      <c r="P1435" s="9" t="s">
        <v>882</v>
      </c>
      <c r="Q1435" t="s">
        <v>882</v>
      </c>
      <c r="R1435" s="7" t="s">
        <v>882</v>
      </c>
      <c r="S1435" s="11" t="s">
        <v>882</v>
      </c>
    </row>
    <row r="1436" spans="1:19" hidden="1" x14ac:dyDescent="0.25">
      <c r="A1436" s="6" t="s">
        <v>882</v>
      </c>
      <c r="B1436" s="258"/>
      <c r="F1436" s="7" t="s">
        <v>882</v>
      </c>
      <c r="G1436" s="21" t="s">
        <v>882</v>
      </c>
      <c r="H1436" s="19" t="s">
        <v>882</v>
      </c>
      <c r="I1436" s="10" t="s">
        <v>882</v>
      </c>
      <c r="J1436" s="11" t="s">
        <v>882</v>
      </c>
      <c r="K1436" s="9" t="s">
        <v>882</v>
      </c>
      <c r="L1436" s="9" t="s">
        <v>882</v>
      </c>
      <c r="M1436" s="19" t="s">
        <v>882</v>
      </c>
      <c r="N1436" s="9" t="s">
        <v>882</v>
      </c>
      <c r="O1436" s="9" t="s">
        <v>882</v>
      </c>
      <c r="P1436" s="9" t="s">
        <v>882</v>
      </c>
      <c r="Q1436" t="s">
        <v>882</v>
      </c>
      <c r="R1436" s="7" t="s">
        <v>882</v>
      </c>
      <c r="S1436" s="11" t="s">
        <v>882</v>
      </c>
    </row>
    <row r="1437" spans="1:19" hidden="1" x14ac:dyDescent="0.25">
      <c r="A1437" s="6" t="s">
        <v>882</v>
      </c>
      <c r="B1437" s="258"/>
      <c r="F1437" s="7" t="s">
        <v>882</v>
      </c>
      <c r="G1437" s="21" t="s">
        <v>882</v>
      </c>
      <c r="H1437" s="19" t="s">
        <v>882</v>
      </c>
      <c r="I1437" s="10" t="s">
        <v>882</v>
      </c>
      <c r="J1437" s="11" t="s">
        <v>882</v>
      </c>
      <c r="K1437" s="9" t="s">
        <v>882</v>
      </c>
      <c r="L1437" s="9" t="s">
        <v>882</v>
      </c>
      <c r="M1437" s="19" t="s">
        <v>882</v>
      </c>
      <c r="N1437" s="9" t="s">
        <v>882</v>
      </c>
      <c r="O1437" s="9" t="s">
        <v>882</v>
      </c>
      <c r="P1437" s="9" t="s">
        <v>882</v>
      </c>
      <c r="Q1437" t="s">
        <v>882</v>
      </c>
      <c r="R1437" s="7" t="s">
        <v>882</v>
      </c>
      <c r="S1437" s="11" t="s">
        <v>882</v>
      </c>
    </row>
    <row r="1438" spans="1:19" hidden="1" x14ac:dyDescent="0.25">
      <c r="A1438" s="6" t="s">
        <v>882</v>
      </c>
      <c r="B1438" s="258"/>
      <c r="F1438" s="7" t="s">
        <v>882</v>
      </c>
      <c r="G1438" s="21" t="s">
        <v>882</v>
      </c>
      <c r="H1438" s="19" t="s">
        <v>882</v>
      </c>
      <c r="I1438" s="10" t="s">
        <v>882</v>
      </c>
      <c r="J1438" s="11" t="s">
        <v>882</v>
      </c>
      <c r="K1438" s="9" t="s">
        <v>882</v>
      </c>
      <c r="L1438" s="9" t="s">
        <v>882</v>
      </c>
      <c r="M1438" s="19" t="s">
        <v>882</v>
      </c>
      <c r="N1438" s="9" t="s">
        <v>882</v>
      </c>
      <c r="O1438" s="9" t="s">
        <v>882</v>
      </c>
      <c r="P1438" s="9" t="s">
        <v>882</v>
      </c>
      <c r="Q1438" t="s">
        <v>882</v>
      </c>
      <c r="R1438" s="7" t="s">
        <v>882</v>
      </c>
      <c r="S1438" s="11" t="s">
        <v>882</v>
      </c>
    </row>
    <row r="1439" spans="1:19" hidden="1" x14ac:dyDescent="0.25">
      <c r="A1439" s="6" t="s">
        <v>882</v>
      </c>
      <c r="B1439" s="258"/>
      <c r="F1439" s="7" t="s">
        <v>882</v>
      </c>
      <c r="G1439" s="21" t="s">
        <v>882</v>
      </c>
      <c r="H1439" s="19" t="s">
        <v>882</v>
      </c>
      <c r="I1439" s="10" t="s">
        <v>882</v>
      </c>
      <c r="J1439" s="11" t="s">
        <v>882</v>
      </c>
      <c r="K1439" s="9" t="s">
        <v>882</v>
      </c>
      <c r="L1439" s="9" t="s">
        <v>882</v>
      </c>
      <c r="M1439" s="19" t="s">
        <v>882</v>
      </c>
      <c r="N1439" s="9" t="s">
        <v>882</v>
      </c>
      <c r="O1439" s="9" t="s">
        <v>882</v>
      </c>
      <c r="P1439" s="9" t="s">
        <v>882</v>
      </c>
      <c r="Q1439" t="s">
        <v>882</v>
      </c>
      <c r="R1439" s="7" t="s">
        <v>882</v>
      </c>
      <c r="S1439" s="11" t="s">
        <v>882</v>
      </c>
    </row>
    <row r="1440" spans="1:19" hidden="1" x14ac:dyDescent="0.25">
      <c r="A1440" s="6" t="s">
        <v>882</v>
      </c>
      <c r="B1440" s="258"/>
      <c r="F1440" s="7" t="s">
        <v>882</v>
      </c>
      <c r="G1440" s="21" t="s">
        <v>882</v>
      </c>
      <c r="H1440" s="19" t="s">
        <v>882</v>
      </c>
      <c r="I1440" s="10" t="s">
        <v>882</v>
      </c>
      <c r="J1440" s="11" t="s">
        <v>882</v>
      </c>
      <c r="K1440" s="9" t="s">
        <v>882</v>
      </c>
      <c r="L1440" s="9" t="s">
        <v>882</v>
      </c>
      <c r="M1440" s="19" t="s">
        <v>882</v>
      </c>
      <c r="N1440" s="9" t="s">
        <v>882</v>
      </c>
      <c r="O1440" s="9" t="s">
        <v>882</v>
      </c>
      <c r="P1440" s="9" t="s">
        <v>882</v>
      </c>
      <c r="Q1440" t="s">
        <v>882</v>
      </c>
      <c r="R1440" s="7" t="s">
        <v>882</v>
      </c>
      <c r="S1440" s="11" t="s">
        <v>882</v>
      </c>
    </row>
    <row r="1441" spans="1:19" hidden="1" x14ac:dyDescent="0.25">
      <c r="A1441" s="6" t="s">
        <v>882</v>
      </c>
      <c r="B1441" s="258"/>
      <c r="F1441" s="7" t="s">
        <v>882</v>
      </c>
      <c r="G1441" s="21" t="s">
        <v>882</v>
      </c>
      <c r="H1441" s="19" t="s">
        <v>882</v>
      </c>
      <c r="I1441" s="10" t="s">
        <v>882</v>
      </c>
      <c r="J1441" s="11" t="s">
        <v>882</v>
      </c>
      <c r="K1441" s="9" t="s">
        <v>882</v>
      </c>
      <c r="L1441" s="9" t="s">
        <v>882</v>
      </c>
      <c r="M1441" s="19" t="s">
        <v>882</v>
      </c>
      <c r="N1441" s="9" t="s">
        <v>882</v>
      </c>
      <c r="O1441" s="9" t="s">
        <v>882</v>
      </c>
      <c r="P1441" s="9" t="s">
        <v>882</v>
      </c>
      <c r="Q1441" t="s">
        <v>882</v>
      </c>
      <c r="R1441" s="7" t="s">
        <v>882</v>
      </c>
      <c r="S1441" s="11" t="s">
        <v>882</v>
      </c>
    </row>
    <row r="1442" spans="1:19" hidden="1" x14ac:dyDescent="0.25">
      <c r="A1442" s="6" t="s">
        <v>882</v>
      </c>
      <c r="B1442" s="258"/>
      <c r="F1442" s="7" t="s">
        <v>882</v>
      </c>
      <c r="G1442" s="21" t="s">
        <v>882</v>
      </c>
      <c r="H1442" s="19" t="s">
        <v>882</v>
      </c>
      <c r="I1442" s="10" t="s">
        <v>882</v>
      </c>
      <c r="J1442" s="11" t="s">
        <v>882</v>
      </c>
      <c r="K1442" s="9" t="s">
        <v>882</v>
      </c>
      <c r="L1442" s="9" t="s">
        <v>882</v>
      </c>
      <c r="M1442" s="19" t="s">
        <v>882</v>
      </c>
      <c r="N1442" s="9" t="s">
        <v>882</v>
      </c>
      <c r="O1442" s="9" t="s">
        <v>882</v>
      </c>
      <c r="P1442" s="9" t="s">
        <v>882</v>
      </c>
      <c r="Q1442" t="s">
        <v>882</v>
      </c>
      <c r="R1442" s="7" t="s">
        <v>882</v>
      </c>
      <c r="S1442" s="11" t="s">
        <v>882</v>
      </c>
    </row>
    <row r="1443" spans="1:19" hidden="1" x14ac:dyDescent="0.25">
      <c r="A1443" s="6" t="s">
        <v>882</v>
      </c>
      <c r="B1443" s="258"/>
      <c r="F1443" s="7" t="s">
        <v>882</v>
      </c>
      <c r="G1443" s="21" t="s">
        <v>882</v>
      </c>
      <c r="H1443" s="19" t="s">
        <v>882</v>
      </c>
      <c r="I1443" s="10" t="s">
        <v>882</v>
      </c>
      <c r="J1443" s="11" t="s">
        <v>882</v>
      </c>
      <c r="K1443" s="9" t="s">
        <v>882</v>
      </c>
      <c r="L1443" s="9" t="s">
        <v>882</v>
      </c>
      <c r="M1443" s="19" t="s">
        <v>882</v>
      </c>
      <c r="N1443" s="9" t="s">
        <v>882</v>
      </c>
      <c r="O1443" s="9" t="s">
        <v>882</v>
      </c>
      <c r="P1443" s="9" t="s">
        <v>882</v>
      </c>
      <c r="Q1443" t="s">
        <v>882</v>
      </c>
      <c r="R1443" s="7" t="s">
        <v>882</v>
      </c>
      <c r="S1443" s="11" t="s">
        <v>882</v>
      </c>
    </row>
    <row r="1444" spans="1:19" hidden="1" x14ac:dyDescent="0.25">
      <c r="A1444" s="6" t="s">
        <v>882</v>
      </c>
      <c r="B1444" s="258"/>
      <c r="F1444" s="7" t="s">
        <v>882</v>
      </c>
      <c r="G1444" s="21" t="s">
        <v>882</v>
      </c>
      <c r="H1444" s="19" t="s">
        <v>882</v>
      </c>
      <c r="I1444" s="10" t="s">
        <v>882</v>
      </c>
      <c r="J1444" s="11" t="s">
        <v>882</v>
      </c>
      <c r="K1444" s="9" t="s">
        <v>882</v>
      </c>
      <c r="L1444" s="9" t="s">
        <v>882</v>
      </c>
      <c r="M1444" s="19" t="s">
        <v>882</v>
      </c>
      <c r="N1444" s="9" t="s">
        <v>882</v>
      </c>
      <c r="O1444" s="9" t="s">
        <v>882</v>
      </c>
      <c r="P1444" s="9" t="s">
        <v>882</v>
      </c>
      <c r="Q1444" t="s">
        <v>882</v>
      </c>
      <c r="R1444" s="7" t="s">
        <v>882</v>
      </c>
      <c r="S1444" s="11" t="s">
        <v>882</v>
      </c>
    </row>
    <row r="1445" spans="1:19" hidden="1" x14ac:dyDescent="0.25">
      <c r="A1445" s="6" t="s">
        <v>882</v>
      </c>
      <c r="B1445" s="258"/>
      <c r="F1445" s="7" t="s">
        <v>882</v>
      </c>
      <c r="G1445" s="21" t="s">
        <v>882</v>
      </c>
      <c r="H1445" s="19" t="s">
        <v>882</v>
      </c>
      <c r="I1445" s="10" t="s">
        <v>882</v>
      </c>
      <c r="J1445" s="11" t="s">
        <v>882</v>
      </c>
      <c r="K1445" s="9" t="s">
        <v>882</v>
      </c>
      <c r="L1445" s="9" t="s">
        <v>882</v>
      </c>
      <c r="M1445" s="19" t="s">
        <v>882</v>
      </c>
      <c r="N1445" s="9" t="s">
        <v>882</v>
      </c>
      <c r="O1445" s="9" t="s">
        <v>882</v>
      </c>
      <c r="P1445" s="9" t="s">
        <v>882</v>
      </c>
      <c r="Q1445" t="s">
        <v>882</v>
      </c>
      <c r="R1445" s="7" t="s">
        <v>882</v>
      </c>
      <c r="S1445" s="11" t="s">
        <v>882</v>
      </c>
    </row>
    <row r="1446" spans="1:19" hidden="1" x14ac:dyDescent="0.25">
      <c r="A1446" s="6" t="s">
        <v>882</v>
      </c>
      <c r="B1446" s="258"/>
      <c r="F1446" s="7" t="s">
        <v>882</v>
      </c>
      <c r="G1446" s="21" t="s">
        <v>882</v>
      </c>
      <c r="H1446" s="19" t="s">
        <v>882</v>
      </c>
      <c r="I1446" s="10" t="s">
        <v>882</v>
      </c>
      <c r="J1446" s="11" t="s">
        <v>882</v>
      </c>
      <c r="K1446" s="9" t="s">
        <v>882</v>
      </c>
      <c r="L1446" s="9" t="s">
        <v>882</v>
      </c>
      <c r="M1446" s="19" t="s">
        <v>882</v>
      </c>
      <c r="N1446" s="9" t="s">
        <v>882</v>
      </c>
      <c r="O1446" s="9" t="s">
        <v>882</v>
      </c>
      <c r="P1446" s="9" t="s">
        <v>882</v>
      </c>
      <c r="Q1446" t="s">
        <v>882</v>
      </c>
      <c r="R1446" s="7" t="s">
        <v>882</v>
      </c>
      <c r="S1446" s="11" t="s">
        <v>882</v>
      </c>
    </row>
    <row r="1447" spans="1:19" hidden="1" x14ac:dyDescent="0.25">
      <c r="A1447" s="6" t="s">
        <v>882</v>
      </c>
      <c r="B1447" s="258"/>
      <c r="F1447" s="7" t="s">
        <v>882</v>
      </c>
      <c r="G1447" s="21" t="s">
        <v>882</v>
      </c>
      <c r="H1447" s="19" t="s">
        <v>882</v>
      </c>
      <c r="I1447" s="10" t="s">
        <v>882</v>
      </c>
      <c r="J1447" s="11" t="s">
        <v>882</v>
      </c>
      <c r="K1447" s="9" t="s">
        <v>882</v>
      </c>
      <c r="L1447" s="9" t="s">
        <v>882</v>
      </c>
      <c r="M1447" s="19" t="s">
        <v>882</v>
      </c>
      <c r="N1447" s="9" t="s">
        <v>882</v>
      </c>
      <c r="O1447" s="9" t="s">
        <v>882</v>
      </c>
      <c r="P1447" s="9" t="s">
        <v>882</v>
      </c>
      <c r="Q1447" t="s">
        <v>882</v>
      </c>
      <c r="R1447" s="7" t="s">
        <v>882</v>
      </c>
      <c r="S1447" s="11" t="s">
        <v>882</v>
      </c>
    </row>
    <row r="1448" spans="1:19" hidden="1" x14ac:dyDescent="0.25">
      <c r="A1448" s="6" t="s">
        <v>882</v>
      </c>
      <c r="B1448" s="258"/>
      <c r="F1448" s="7" t="s">
        <v>882</v>
      </c>
      <c r="G1448" s="21" t="s">
        <v>882</v>
      </c>
      <c r="H1448" s="19" t="s">
        <v>882</v>
      </c>
      <c r="I1448" s="10" t="s">
        <v>882</v>
      </c>
      <c r="J1448" s="11" t="s">
        <v>882</v>
      </c>
      <c r="K1448" s="9" t="s">
        <v>882</v>
      </c>
      <c r="L1448" s="9" t="s">
        <v>882</v>
      </c>
      <c r="M1448" s="19" t="s">
        <v>882</v>
      </c>
      <c r="N1448" s="9" t="s">
        <v>882</v>
      </c>
      <c r="O1448" s="9" t="s">
        <v>882</v>
      </c>
      <c r="P1448" s="9" t="s">
        <v>882</v>
      </c>
      <c r="Q1448" t="s">
        <v>882</v>
      </c>
      <c r="R1448" s="7" t="s">
        <v>882</v>
      </c>
      <c r="S1448" s="11" t="s">
        <v>882</v>
      </c>
    </row>
    <row r="1449" spans="1:19" hidden="1" x14ac:dyDescent="0.25">
      <c r="A1449" s="6" t="s">
        <v>882</v>
      </c>
      <c r="B1449" s="258"/>
      <c r="F1449" s="7" t="s">
        <v>882</v>
      </c>
      <c r="G1449" s="21" t="s">
        <v>882</v>
      </c>
      <c r="H1449" s="19" t="s">
        <v>882</v>
      </c>
      <c r="I1449" s="10" t="s">
        <v>882</v>
      </c>
      <c r="J1449" s="11" t="s">
        <v>882</v>
      </c>
      <c r="K1449" s="9" t="s">
        <v>882</v>
      </c>
      <c r="L1449" s="9" t="s">
        <v>882</v>
      </c>
      <c r="M1449" s="19" t="s">
        <v>882</v>
      </c>
      <c r="N1449" s="9" t="s">
        <v>882</v>
      </c>
      <c r="O1449" s="9" t="s">
        <v>882</v>
      </c>
      <c r="P1449" s="9" t="s">
        <v>882</v>
      </c>
      <c r="Q1449" t="s">
        <v>882</v>
      </c>
      <c r="R1449" s="7" t="s">
        <v>882</v>
      </c>
      <c r="S1449" s="11" t="s">
        <v>882</v>
      </c>
    </row>
    <row r="1450" spans="1:19" hidden="1" x14ac:dyDescent="0.25">
      <c r="A1450" s="6" t="s">
        <v>882</v>
      </c>
      <c r="B1450" s="258"/>
      <c r="F1450" s="7" t="s">
        <v>882</v>
      </c>
      <c r="G1450" s="21" t="s">
        <v>882</v>
      </c>
      <c r="H1450" s="19" t="s">
        <v>882</v>
      </c>
      <c r="I1450" s="10" t="s">
        <v>882</v>
      </c>
      <c r="J1450" s="11" t="s">
        <v>882</v>
      </c>
      <c r="K1450" s="9" t="s">
        <v>882</v>
      </c>
      <c r="L1450" s="9" t="s">
        <v>882</v>
      </c>
      <c r="M1450" s="19" t="s">
        <v>882</v>
      </c>
      <c r="N1450" s="9" t="s">
        <v>882</v>
      </c>
      <c r="O1450" s="9" t="s">
        <v>882</v>
      </c>
      <c r="P1450" s="9" t="s">
        <v>882</v>
      </c>
      <c r="Q1450" t="s">
        <v>882</v>
      </c>
      <c r="R1450" s="7" t="s">
        <v>882</v>
      </c>
      <c r="S1450" s="11" t="s">
        <v>882</v>
      </c>
    </row>
    <row r="1451" spans="1:19" hidden="1" x14ac:dyDescent="0.25">
      <c r="A1451" s="6" t="s">
        <v>882</v>
      </c>
      <c r="B1451" s="258"/>
      <c r="F1451" s="7" t="s">
        <v>882</v>
      </c>
      <c r="G1451" s="21" t="s">
        <v>882</v>
      </c>
      <c r="H1451" s="19" t="s">
        <v>882</v>
      </c>
      <c r="I1451" s="10" t="s">
        <v>882</v>
      </c>
      <c r="J1451" s="11" t="s">
        <v>882</v>
      </c>
      <c r="K1451" s="9" t="s">
        <v>882</v>
      </c>
      <c r="L1451" s="9" t="s">
        <v>882</v>
      </c>
      <c r="M1451" s="19" t="s">
        <v>882</v>
      </c>
      <c r="N1451" s="9" t="s">
        <v>882</v>
      </c>
      <c r="O1451" s="9" t="s">
        <v>882</v>
      </c>
      <c r="P1451" s="9" t="s">
        <v>882</v>
      </c>
      <c r="Q1451" t="s">
        <v>882</v>
      </c>
      <c r="R1451" s="7" t="s">
        <v>882</v>
      </c>
      <c r="S1451" s="11" t="s">
        <v>882</v>
      </c>
    </row>
    <row r="1452" spans="1:19" hidden="1" x14ac:dyDescent="0.25">
      <c r="A1452" s="6" t="s">
        <v>882</v>
      </c>
      <c r="B1452" s="258"/>
      <c r="F1452" s="7" t="s">
        <v>882</v>
      </c>
      <c r="G1452" s="21" t="s">
        <v>882</v>
      </c>
      <c r="H1452" s="19" t="s">
        <v>882</v>
      </c>
      <c r="I1452" s="10" t="s">
        <v>882</v>
      </c>
      <c r="J1452" s="11" t="s">
        <v>882</v>
      </c>
      <c r="K1452" s="9" t="s">
        <v>882</v>
      </c>
      <c r="L1452" s="9" t="s">
        <v>882</v>
      </c>
      <c r="M1452" s="19" t="s">
        <v>882</v>
      </c>
      <c r="N1452" s="9" t="s">
        <v>882</v>
      </c>
      <c r="O1452" s="9" t="s">
        <v>882</v>
      </c>
      <c r="P1452" s="9" t="s">
        <v>882</v>
      </c>
      <c r="Q1452" t="s">
        <v>882</v>
      </c>
      <c r="R1452" s="7" t="s">
        <v>882</v>
      </c>
      <c r="S1452" s="11" t="s">
        <v>882</v>
      </c>
    </row>
    <row r="1453" spans="1:19" hidden="1" x14ac:dyDescent="0.25">
      <c r="A1453" s="6" t="s">
        <v>882</v>
      </c>
      <c r="B1453" s="258"/>
      <c r="F1453" s="7" t="s">
        <v>882</v>
      </c>
      <c r="G1453" s="21" t="s">
        <v>882</v>
      </c>
      <c r="H1453" s="19" t="s">
        <v>882</v>
      </c>
      <c r="I1453" s="10" t="s">
        <v>882</v>
      </c>
      <c r="J1453" s="11" t="s">
        <v>882</v>
      </c>
      <c r="K1453" s="9" t="s">
        <v>882</v>
      </c>
      <c r="L1453" s="9" t="s">
        <v>882</v>
      </c>
      <c r="M1453" s="19" t="s">
        <v>882</v>
      </c>
      <c r="N1453" s="9" t="s">
        <v>882</v>
      </c>
      <c r="O1453" s="9" t="s">
        <v>882</v>
      </c>
      <c r="P1453" s="9" t="s">
        <v>882</v>
      </c>
      <c r="Q1453" t="s">
        <v>882</v>
      </c>
      <c r="R1453" s="7" t="s">
        <v>882</v>
      </c>
      <c r="S1453" s="11" t="s">
        <v>882</v>
      </c>
    </row>
    <row r="1454" spans="1:19" hidden="1" x14ac:dyDescent="0.25">
      <c r="A1454" s="6" t="s">
        <v>882</v>
      </c>
      <c r="B1454" s="258"/>
      <c r="F1454" s="7" t="s">
        <v>882</v>
      </c>
      <c r="G1454" s="21" t="s">
        <v>882</v>
      </c>
      <c r="H1454" s="19" t="s">
        <v>882</v>
      </c>
      <c r="I1454" s="10" t="s">
        <v>882</v>
      </c>
      <c r="J1454" s="11" t="s">
        <v>882</v>
      </c>
      <c r="K1454" s="9" t="s">
        <v>882</v>
      </c>
      <c r="L1454" s="9" t="s">
        <v>882</v>
      </c>
      <c r="M1454" s="19" t="s">
        <v>882</v>
      </c>
      <c r="N1454" s="9" t="s">
        <v>882</v>
      </c>
      <c r="O1454" s="9" t="s">
        <v>882</v>
      </c>
      <c r="P1454" s="9" t="s">
        <v>882</v>
      </c>
      <c r="Q1454" t="s">
        <v>882</v>
      </c>
      <c r="R1454" s="7" t="s">
        <v>882</v>
      </c>
      <c r="S1454" s="11" t="s">
        <v>882</v>
      </c>
    </row>
    <row r="1455" spans="1:19" hidden="1" x14ac:dyDescent="0.25">
      <c r="A1455" s="6" t="s">
        <v>882</v>
      </c>
      <c r="B1455" s="258"/>
      <c r="F1455" s="7" t="s">
        <v>882</v>
      </c>
      <c r="G1455" s="21" t="s">
        <v>882</v>
      </c>
      <c r="H1455" s="19" t="s">
        <v>882</v>
      </c>
      <c r="I1455" s="10" t="s">
        <v>882</v>
      </c>
      <c r="J1455" s="11" t="s">
        <v>882</v>
      </c>
      <c r="K1455" s="9" t="s">
        <v>882</v>
      </c>
      <c r="L1455" s="9" t="s">
        <v>882</v>
      </c>
      <c r="M1455" s="19" t="s">
        <v>882</v>
      </c>
      <c r="N1455" s="9" t="s">
        <v>882</v>
      </c>
      <c r="O1455" s="9" t="s">
        <v>882</v>
      </c>
      <c r="P1455" s="9" t="s">
        <v>882</v>
      </c>
      <c r="Q1455" t="s">
        <v>882</v>
      </c>
      <c r="R1455" s="7" t="s">
        <v>882</v>
      </c>
      <c r="S1455" s="11" t="s">
        <v>882</v>
      </c>
    </row>
    <row r="1456" spans="1:19" hidden="1" x14ac:dyDescent="0.25">
      <c r="A1456" s="6" t="s">
        <v>882</v>
      </c>
      <c r="B1456" s="258"/>
      <c r="F1456" s="7" t="s">
        <v>882</v>
      </c>
      <c r="G1456" s="21" t="s">
        <v>882</v>
      </c>
      <c r="H1456" s="19" t="s">
        <v>882</v>
      </c>
      <c r="I1456" s="10" t="s">
        <v>882</v>
      </c>
      <c r="J1456" s="11" t="s">
        <v>882</v>
      </c>
      <c r="K1456" s="9" t="s">
        <v>882</v>
      </c>
      <c r="L1456" s="9" t="s">
        <v>882</v>
      </c>
      <c r="M1456" s="19" t="s">
        <v>882</v>
      </c>
      <c r="N1456" s="9" t="s">
        <v>882</v>
      </c>
      <c r="O1456" s="9" t="s">
        <v>882</v>
      </c>
      <c r="P1456" s="9" t="s">
        <v>882</v>
      </c>
      <c r="Q1456" t="s">
        <v>882</v>
      </c>
      <c r="R1456" s="7" t="s">
        <v>882</v>
      </c>
      <c r="S1456" s="11" t="s">
        <v>882</v>
      </c>
    </row>
    <row r="1457" spans="1:19" hidden="1" x14ac:dyDescent="0.25">
      <c r="A1457" s="6" t="s">
        <v>882</v>
      </c>
      <c r="B1457" s="258"/>
      <c r="F1457" s="7" t="s">
        <v>882</v>
      </c>
      <c r="G1457" s="21" t="s">
        <v>882</v>
      </c>
      <c r="H1457" s="19" t="s">
        <v>882</v>
      </c>
      <c r="I1457" s="10" t="s">
        <v>882</v>
      </c>
      <c r="J1457" s="11" t="s">
        <v>882</v>
      </c>
      <c r="K1457" s="9" t="s">
        <v>882</v>
      </c>
      <c r="L1457" s="9" t="s">
        <v>882</v>
      </c>
      <c r="M1457" s="19" t="s">
        <v>882</v>
      </c>
      <c r="N1457" s="9" t="s">
        <v>882</v>
      </c>
      <c r="O1457" s="9" t="s">
        <v>882</v>
      </c>
      <c r="P1457" s="9" t="s">
        <v>882</v>
      </c>
      <c r="Q1457" t="s">
        <v>882</v>
      </c>
      <c r="R1457" s="7" t="s">
        <v>882</v>
      </c>
      <c r="S1457" s="11" t="s">
        <v>882</v>
      </c>
    </row>
    <row r="1458" spans="1:19" hidden="1" x14ac:dyDescent="0.25">
      <c r="A1458" s="6" t="s">
        <v>882</v>
      </c>
      <c r="B1458" s="258"/>
      <c r="F1458" s="7" t="s">
        <v>882</v>
      </c>
      <c r="G1458" s="21" t="s">
        <v>882</v>
      </c>
      <c r="H1458" s="19" t="s">
        <v>882</v>
      </c>
      <c r="I1458" s="10" t="s">
        <v>882</v>
      </c>
      <c r="J1458" s="11" t="s">
        <v>882</v>
      </c>
      <c r="K1458" s="9" t="s">
        <v>882</v>
      </c>
      <c r="L1458" s="9" t="s">
        <v>882</v>
      </c>
      <c r="M1458" s="19" t="s">
        <v>882</v>
      </c>
      <c r="N1458" s="9" t="s">
        <v>882</v>
      </c>
      <c r="O1458" s="9" t="s">
        <v>882</v>
      </c>
      <c r="P1458" s="9" t="s">
        <v>882</v>
      </c>
      <c r="Q1458" t="s">
        <v>882</v>
      </c>
      <c r="R1458" s="7" t="s">
        <v>882</v>
      </c>
      <c r="S1458" s="11" t="s">
        <v>882</v>
      </c>
    </row>
    <row r="1459" spans="1:19" hidden="1" x14ac:dyDescent="0.25">
      <c r="A1459" s="6" t="s">
        <v>882</v>
      </c>
      <c r="B1459" s="258"/>
      <c r="F1459" s="7" t="s">
        <v>882</v>
      </c>
      <c r="G1459" s="21" t="s">
        <v>882</v>
      </c>
      <c r="H1459" s="19" t="s">
        <v>882</v>
      </c>
      <c r="I1459" s="10" t="s">
        <v>882</v>
      </c>
      <c r="J1459" s="11" t="s">
        <v>882</v>
      </c>
      <c r="K1459" s="9" t="s">
        <v>882</v>
      </c>
      <c r="L1459" s="9" t="s">
        <v>882</v>
      </c>
      <c r="M1459" s="19" t="s">
        <v>882</v>
      </c>
      <c r="N1459" s="9" t="s">
        <v>882</v>
      </c>
      <c r="O1459" s="9" t="s">
        <v>882</v>
      </c>
      <c r="P1459" s="9" t="s">
        <v>882</v>
      </c>
      <c r="Q1459" t="s">
        <v>882</v>
      </c>
      <c r="R1459" s="7" t="s">
        <v>882</v>
      </c>
      <c r="S1459" s="11" t="s">
        <v>882</v>
      </c>
    </row>
    <row r="1460" spans="1:19" hidden="1" x14ac:dyDescent="0.25">
      <c r="A1460" s="6" t="s">
        <v>882</v>
      </c>
      <c r="B1460" s="258"/>
      <c r="F1460" s="7" t="s">
        <v>882</v>
      </c>
      <c r="G1460" s="21" t="s">
        <v>882</v>
      </c>
      <c r="H1460" s="19" t="s">
        <v>882</v>
      </c>
      <c r="I1460" s="10" t="s">
        <v>882</v>
      </c>
      <c r="J1460" s="11" t="s">
        <v>882</v>
      </c>
      <c r="K1460" s="9" t="s">
        <v>882</v>
      </c>
      <c r="L1460" s="9" t="s">
        <v>882</v>
      </c>
      <c r="M1460" s="19" t="s">
        <v>882</v>
      </c>
      <c r="N1460" s="9" t="s">
        <v>882</v>
      </c>
      <c r="O1460" s="9" t="s">
        <v>882</v>
      </c>
      <c r="P1460" s="9" t="s">
        <v>882</v>
      </c>
      <c r="Q1460" t="s">
        <v>882</v>
      </c>
      <c r="R1460" s="7" t="s">
        <v>882</v>
      </c>
      <c r="S1460" s="11" t="s">
        <v>882</v>
      </c>
    </row>
    <row r="1461" spans="1:19" hidden="1" x14ac:dyDescent="0.25">
      <c r="A1461" s="6" t="s">
        <v>882</v>
      </c>
      <c r="B1461" s="258"/>
      <c r="F1461" s="7" t="s">
        <v>882</v>
      </c>
      <c r="G1461" s="21" t="s">
        <v>882</v>
      </c>
      <c r="H1461" s="19" t="s">
        <v>882</v>
      </c>
      <c r="I1461" s="10" t="s">
        <v>882</v>
      </c>
      <c r="J1461" s="11" t="s">
        <v>882</v>
      </c>
      <c r="K1461" s="9" t="s">
        <v>882</v>
      </c>
      <c r="L1461" s="9" t="s">
        <v>882</v>
      </c>
      <c r="M1461" s="19" t="s">
        <v>882</v>
      </c>
      <c r="N1461" s="9" t="s">
        <v>882</v>
      </c>
      <c r="O1461" s="9" t="s">
        <v>882</v>
      </c>
      <c r="P1461" s="9" t="s">
        <v>882</v>
      </c>
      <c r="Q1461" t="s">
        <v>882</v>
      </c>
      <c r="R1461" s="7" t="s">
        <v>882</v>
      </c>
      <c r="S1461" s="11" t="s">
        <v>882</v>
      </c>
    </row>
    <row r="1462" spans="1:19" hidden="1" x14ac:dyDescent="0.25">
      <c r="A1462" s="6" t="s">
        <v>882</v>
      </c>
      <c r="B1462" s="258"/>
      <c r="F1462" s="7" t="s">
        <v>882</v>
      </c>
      <c r="G1462" s="21" t="s">
        <v>882</v>
      </c>
      <c r="H1462" s="19" t="s">
        <v>882</v>
      </c>
      <c r="I1462" s="10" t="s">
        <v>882</v>
      </c>
      <c r="J1462" s="11" t="s">
        <v>882</v>
      </c>
      <c r="K1462" s="9" t="s">
        <v>882</v>
      </c>
      <c r="L1462" s="9" t="s">
        <v>882</v>
      </c>
      <c r="M1462" s="19" t="s">
        <v>882</v>
      </c>
      <c r="N1462" s="9" t="s">
        <v>882</v>
      </c>
      <c r="O1462" s="9" t="s">
        <v>882</v>
      </c>
      <c r="P1462" s="9" t="s">
        <v>882</v>
      </c>
      <c r="Q1462" t="s">
        <v>882</v>
      </c>
      <c r="R1462" s="7" t="s">
        <v>882</v>
      </c>
      <c r="S1462" s="11" t="s">
        <v>882</v>
      </c>
    </row>
    <row r="1463" spans="1:19" hidden="1" x14ac:dyDescent="0.25">
      <c r="A1463" s="6" t="s">
        <v>882</v>
      </c>
      <c r="B1463" s="258"/>
      <c r="F1463" s="7" t="s">
        <v>882</v>
      </c>
      <c r="G1463" s="21" t="s">
        <v>882</v>
      </c>
      <c r="H1463" s="19" t="s">
        <v>882</v>
      </c>
      <c r="I1463" s="10" t="s">
        <v>882</v>
      </c>
      <c r="J1463" s="11" t="s">
        <v>882</v>
      </c>
      <c r="K1463" s="9" t="s">
        <v>882</v>
      </c>
      <c r="L1463" s="9" t="s">
        <v>882</v>
      </c>
      <c r="M1463" s="19" t="s">
        <v>882</v>
      </c>
      <c r="N1463" s="9" t="s">
        <v>882</v>
      </c>
      <c r="O1463" s="9" t="s">
        <v>882</v>
      </c>
      <c r="P1463" s="9" t="s">
        <v>882</v>
      </c>
      <c r="Q1463" t="s">
        <v>882</v>
      </c>
      <c r="R1463" s="7" t="s">
        <v>882</v>
      </c>
      <c r="S1463" s="11" t="s">
        <v>882</v>
      </c>
    </row>
    <row r="1464" spans="1:19" hidden="1" x14ac:dyDescent="0.25">
      <c r="A1464" s="6" t="s">
        <v>882</v>
      </c>
      <c r="B1464" s="258"/>
      <c r="F1464" s="7" t="s">
        <v>882</v>
      </c>
      <c r="G1464" s="21" t="s">
        <v>882</v>
      </c>
      <c r="H1464" s="19" t="s">
        <v>882</v>
      </c>
      <c r="I1464" s="10" t="s">
        <v>882</v>
      </c>
      <c r="J1464" s="11" t="s">
        <v>882</v>
      </c>
      <c r="K1464" s="9" t="s">
        <v>882</v>
      </c>
      <c r="L1464" s="9" t="s">
        <v>882</v>
      </c>
      <c r="M1464" s="19" t="s">
        <v>882</v>
      </c>
      <c r="N1464" s="9" t="s">
        <v>882</v>
      </c>
      <c r="O1464" s="9" t="s">
        <v>882</v>
      </c>
      <c r="P1464" s="9" t="s">
        <v>882</v>
      </c>
      <c r="Q1464" t="s">
        <v>882</v>
      </c>
      <c r="R1464" s="7" t="s">
        <v>882</v>
      </c>
      <c r="S1464" s="11" t="s">
        <v>882</v>
      </c>
    </row>
    <row r="1465" spans="1:19" hidden="1" x14ac:dyDescent="0.25">
      <c r="A1465" s="6" t="s">
        <v>882</v>
      </c>
      <c r="B1465" s="258"/>
      <c r="F1465" s="7" t="s">
        <v>882</v>
      </c>
      <c r="G1465" s="21" t="s">
        <v>882</v>
      </c>
      <c r="H1465" s="19" t="s">
        <v>882</v>
      </c>
      <c r="I1465" s="10" t="s">
        <v>882</v>
      </c>
      <c r="J1465" s="11" t="s">
        <v>882</v>
      </c>
      <c r="K1465" s="9" t="s">
        <v>882</v>
      </c>
      <c r="L1465" s="9" t="s">
        <v>882</v>
      </c>
      <c r="M1465" s="19" t="s">
        <v>882</v>
      </c>
      <c r="N1465" s="9" t="s">
        <v>882</v>
      </c>
      <c r="O1465" s="9" t="s">
        <v>882</v>
      </c>
      <c r="P1465" s="9" t="s">
        <v>882</v>
      </c>
      <c r="Q1465" t="s">
        <v>882</v>
      </c>
      <c r="R1465" s="7" t="s">
        <v>882</v>
      </c>
      <c r="S1465" s="11" t="s">
        <v>882</v>
      </c>
    </row>
    <row r="1466" spans="1:19" hidden="1" x14ac:dyDescent="0.25">
      <c r="A1466" s="6" t="s">
        <v>882</v>
      </c>
      <c r="B1466" s="258"/>
      <c r="F1466" s="7" t="s">
        <v>882</v>
      </c>
      <c r="G1466" s="21" t="s">
        <v>882</v>
      </c>
      <c r="H1466" s="19" t="s">
        <v>882</v>
      </c>
      <c r="I1466" s="10" t="s">
        <v>882</v>
      </c>
      <c r="J1466" s="11" t="s">
        <v>882</v>
      </c>
      <c r="K1466" s="9" t="s">
        <v>882</v>
      </c>
      <c r="L1466" s="9" t="s">
        <v>882</v>
      </c>
      <c r="M1466" s="19" t="s">
        <v>882</v>
      </c>
      <c r="N1466" s="9" t="s">
        <v>882</v>
      </c>
      <c r="O1466" s="9" t="s">
        <v>882</v>
      </c>
      <c r="P1466" s="9" t="s">
        <v>882</v>
      </c>
      <c r="Q1466" t="s">
        <v>882</v>
      </c>
      <c r="R1466" s="7" t="s">
        <v>882</v>
      </c>
      <c r="S1466" s="11" t="s">
        <v>882</v>
      </c>
    </row>
    <row r="1467" spans="1:19" hidden="1" x14ac:dyDescent="0.25">
      <c r="A1467" s="6" t="s">
        <v>882</v>
      </c>
      <c r="B1467" s="258"/>
      <c r="F1467" s="7" t="s">
        <v>882</v>
      </c>
      <c r="G1467" s="21" t="s">
        <v>882</v>
      </c>
      <c r="H1467" s="19" t="s">
        <v>882</v>
      </c>
      <c r="I1467" s="10" t="s">
        <v>882</v>
      </c>
      <c r="J1467" s="11" t="s">
        <v>882</v>
      </c>
      <c r="K1467" s="9" t="s">
        <v>882</v>
      </c>
      <c r="L1467" s="9" t="s">
        <v>882</v>
      </c>
      <c r="M1467" s="19" t="s">
        <v>882</v>
      </c>
      <c r="N1467" s="9" t="s">
        <v>882</v>
      </c>
      <c r="O1467" s="9" t="s">
        <v>882</v>
      </c>
      <c r="P1467" s="9" t="s">
        <v>882</v>
      </c>
      <c r="Q1467" t="s">
        <v>882</v>
      </c>
      <c r="R1467" s="7" t="s">
        <v>882</v>
      </c>
      <c r="S1467" s="11" t="s">
        <v>882</v>
      </c>
    </row>
    <row r="1468" spans="1:19" hidden="1" x14ac:dyDescent="0.25">
      <c r="A1468" s="6" t="s">
        <v>882</v>
      </c>
      <c r="B1468" s="258"/>
      <c r="F1468" s="7" t="s">
        <v>882</v>
      </c>
      <c r="G1468" s="21" t="s">
        <v>882</v>
      </c>
      <c r="H1468" s="19" t="s">
        <v>882</v>
      </c>
      <c r="I1468" s="10" t="s">
        <v>882</v>
      </c>
      <c r="J1468" s="11" t="s">
        <v>882</v>
      </c>
      <c r="K1468" s="9" t="s">
        <v>882</v>
      </c>
      <c r="L1468" s="9" t="s">
        <v>882</v>
      </c>
      <c r="M1468" s="19" t="s">
        <v>882</v>
      </c>
      <c r="N1468" s="9" t="s">
        <v>882</v>
      </c>
      <c r="O1468" s="9" t="s">
        <v>882</v>
      </c>
      <c r="P1468" s="9" t="s">
        <v>882</v>
      </c>
      <c r="Q1468" t="s">
        <v>882</v>
      </c>
      <c r="R1468" s="7" t="s">
        <v>882</v>
      </c>
      <c r="S1468" s="11" t="s">
        <v>882</v>
      </c>
    </row>
    <row r="1469" spans="1:19" hidden="1" x14ac:dyDescent="0.25">
      <c r="A1469" s="6" t="s">
        <v>882</v>
      </c>
      <c r="B1469" s="258"/>
      <c r="F1469" s="7" t="s">
        <v>882</v>
      </c>
      <c r="G1469" s="21" t="s">
        <v>882</v>
      </c>
      <c r="H1469" s="19" t="s">
        <v>882</v>
      </c>
      <c r="I1469" s="10" t="s">
        <v>882</v>
      </c>
      <c r="J1469" s="11" t="s">
        <v>882</v>
      </c>
      <c r="K1469" s="9" t="s">
        <v>882</v>
      </c>
      <c r="L1469" s="9" t="s">
        <v>882</v>
      </c>
      <c r="M1469" s="19" t="s">
        <v>882</v>
      </c>
      <c r="N1469" s="9" t="s">
        <v>882</v>
      </c>
      <c r="O1469" s="9" t="s">
        <v>882</v>
      </c>
      <c r="P1469" s="9" t="s">
        <v>882</v>
      </c>
      <c r="Q1469" t="s">
        <v>882</v>
      </c>
      <c r="R1469" s="7" t="s">
        <v>882</v>
      </c>
      <c r="S1469" s="11" t="s">
        <v>882</v>
      </c>
    </row>
    <row r="1470" spans="1:19" hidden="1" x14ac:dyDescent="0.25">
      <c r="A1470" s="6" t="s">
        <v>882</v>
      </c>
      <c r="B1470" s="258"/>
      <c r="F1470" s="7" t="s">
        <v>882</v>
      </c>
      <c r="G1470" s="21" t="s">
        <v>882</v>
      </c>
      <c r="H1470" s="19" t="s">
        <v>882</v>
      </c>
      <c r="I1470" s="10" t="s">
        <v>882</v>
      </c>
      <c r="J1470" s="11" t="s">
        <v>882</v>
      </c>
      <c r="K1470" s="9" t="s">
        <v>882</v>
      </c>
      <c r="L1470" s="9" t="s">
        <v>882</v>
      </c>
      <c r="M1470" s="19" t="s">
        <v>882</v>
      </c>
      <c r="N1470" s="9" t="s">
        <v>882</v>
      </c>
      <c r="O1470" s="9" t="s">
        <v>882</v>
      </c>
      <c r="P1470" s="9" t="s">
        <v>882</v>
      </c>
      <c r="Q1470" t="s">
        <v>882</v>
      </c>
      <c r="R1470" s="7" t="s">
        <v>882</v>
      </c>
      <c r="S1470" s="11" t="s">
        <v>882</v>
      </c>
    </row>
    <row r="1471" spans="1:19" hidden="1" x14ac:dyDescent="0.25">
      <c r="A1471" s="6" t="s">
        <v>882</v>
      </c>
      <c r="B1471" s="258"/>
      <c r="F1471" s="7" t="s">
        <v>882</v>
      </c>
      <c r="G1471" s="21" t="s">
        <v>882</v>
      </c>
      <c r="H1471" s="19" t="s">
        <v>882</v>
      </c>
      <c r="I1471" s="10" t="s">
        <v>882</v>
      </c>
      <c r="J1471" s="11" t="s">
        <v>882</v>
      </c>
      <c r="K1471" s="9" t="s">
        <v>882</v>
      </c>
      <c r="L1471" s="9" t="s">
        <v>882</v>
      </c>
      <c r="M1471" s="19" t="s">
        <v>882</v>
      </c>
      <c r="N1471" s="9" t="s">
        <v>882</v>
      </c>
      <c r="O1471" s="9" t="s">
        <v>882</v>
      </c>
      <c r="P1471" s="9" t="s">
        <v>882</v>
      </c>
      <c r="Q1471" t="s">
        <v>882</v>
      </c>
      <c r="R1471" s="7" t="s">
        <v>882</v>
      </c>
      <c r="S1471" s="11" t="s">
        <v>882</v>
      </c>
    </row>
    <row r="1472" spans="1:19" hidden="1" x14ac:dyDescent="0.25">
      <c r="A1472" s="6" t="s">
        <v>882</v>
      </c>
      <c r="B1472" s="258"/>
      <c r="F1472" s="7" t="s">
        <v>882</v>
      </c>
      <c r="G1472" s="21" t="s">
        <v>882</v>
      </c>
      <c r="H1472" s="19" t="s">
        <v>882</v>
      </c>
      <c r="I1472" s="10" t="s">
        <v>882</v>
      </c>
      <c r="J1472" s="11" t="s">
        <v>882</v>
      </c>
      <c r="K1472" s="9" t="s">
        <v>882</v>
      </c>
      <c r="L1472" s="9" t="s">
        <v>882</v>
      </c>
      <c r="M1472" s="19" t="s">
        <v>882</v>
      </c>
      <c r="N1472" s="9" t="s">
        <v>882</v>
      </c>
      <c r="O1472" s="9" t="s">
        <v>882</v>
      </c>
      <c r="P1472" s="9" t="s">
        <v>882</v>
      </c>
      <c r="Q1472" t="s">
        <v>882</v>
      </c>
      <c r="R1472" s="7" t="s">
        <v>882</v>
      </c>
      <c r="S1472" s="11" t="s">
        <v>882</v>
      </c>
    </row>
    <row r="1473" spans="1:19" hidden="1" x14ac:dyDescent="0.25">
      <c r="A1473" s="6" t="s">
        <v>882</v>
      </c>
      <c r="B1473" s="258"/>
      <c r="F1473" s="7" t="s">
        <v>882</v>
      </c>
      <c r="G1473" s="21" t="s">
        <v>882</v>
      </c>
      <c r="H1473" s="19" t="s">
        <v>882</v>
      </c>
      <c r="I1473" s="10" t="s">
        <v>882</v>
      </c>
      <c r="J1473" s="11" t="s">
        <v>882</v>
      </c>
      <c r="K1473" s="9" t="s">
        <v>882</v>
      </c>
      <c r="L1473" s="9" t="s">
        <v>882</v>
      </c>
      <c r="M1473" s="19" t="s">
        <v>882</v>
      </c>
      <c r="N1473" s="9" t="s">
        <v>882</v>
      </c>
      <c r="O1473" s="9" t="s">
        <v>882</v>
      </c>
      <c r="P1473" s="9" t="s">
        <v>882</v>
      </c>
      <c r="Q1473" t="s">
        <v>882</v>
      </c>
      <c r="R1473" s="7" t="s">
        <v>882</v>
      </c>
      <c r="S1473" s="11" t="s">
        <v>882</v>
      </c>
    </row>
    <row r="1474" spans="1:19" hidden="1" x14ac:dyDescent="0.25">
      <c r="A1474" s="6" t="s">
        <v>882</v>
      </c>
      <c r="B1474" s="258"/>
      <c r="F1474" s="7" t="s">
        <v>882</v>
      </c>
      <c r="G1474" s="21" t="s">
        <v>882</v>
      </c>
      <c r="H1474" s="19" t="s">
        <v>882</v>
      </c>
      <c r="I1474" s="10" t="s">
        <v>882</v>
      </c>
      <c r="J1474" s="11" t="s">
        <v>882</v>
      </c>
      <c r="K1474" s="9" t="s">
        <v>882</v>
      </c>
      <c r="L1474" s="9" t="s">
        <v>882</v>
      </c>
      <c r="M1474" s="19" t="s">
        <v>882</v>
      </c>
      <c r="N1474" s="9" t="s">
        <v>882</v>
      </c>
      <c r="O1474" s="9" t="s">
        <v>882</v>
      </c>
      <c r="P1474" s="9" t="s">
        <v>882</v>
      </c>
      <c r="Q1474" t="s">
        <v>882</v>
      </c>
      <c r="R1474" s="7" t="s">
        <v>882</v>
      </c>
      <c r="S1474" s="11" t="s">
        <v>882</v>
      </c>
    </row>
    <row r="1475" spans="1:19" hidden="1" x14ac:dyDescent="0.25">
      <c r="A1475" s="6" t="s">
        <v>882</v>
      </c>
      <c r="B1475" s="258"/>
      <c r="F1475" s="7" t="s">
        <v>882</v>
      </c>
      <c r="G1475" s="21" t="s">
        <v>882</v>
      </c>
      <c r="H1475" s="19" t="s">
        <v>882</v>
      </c>
      <c r="I1475" s="10" t="s">
        <v>882</v>
      </c>
      <c r="J1475" s="11" t="s">
        <v>882</v>
      </c>
      <c r="K1475" s="9" t="s">
        <v>882</v>
      </c>
      <c r="L1475" s="9" t="s">
        <v>882</v>
      </c>
      <c r="M1475" s="19" t="s">
        <v>882</v>
      </c>
      <c r="N1475" s="9" t="s">
        <v>882</v>
      </c>
      <c r="O1475" s="9" t="s">
        <v>882</v>
      </c>
      <c r="P1475" s="9" t="s">
        <v>882</v>
      </c>
      <c r="Q1475" t="s">
        <v>882</v>
      </c>
      <c r="R1475" s="7" t="s">
        <v>882</v>
      </c>
      <c r="S1475" s="11" t="s">
        <v>882</v>
      </c>
    </row>
    <row r="1476" spans="1:19" hidden="1" x14ac:dyDescent="0.25">
      <c r="A1476" s="6" t="s">
        <v>882</v>
      </c>
      <c r="B1476" s="258"/>
      <c r="F1476" s="7" t="s">
        <v>882</v>
      </c>
      <c r="G1476" s="21" t="s">
        <v>882</v>
      </c>
      <c r="H1476" s="19" t="s">
        <v>882</v>
      </c>
      <c r="I1476" s="10" t="s">
        <v>882</v>
      </c>
      <c r="J1476" s="11" t="s">
        <v>882</v>
      </c>
      <c r="K1476" s="9" t="s">
        <v>882</v>
      </c>
      <c r="L1476" s="9" t="s">
        <v>882</v>
      </c>
      <c r="M1476" s="19" t="s">
        <v>882</v>
      </c>
      <c r="N1476" s="9" t="s">
        <v>882</v>
      </c>
      <c r="O1476" s="9" t="s">
        <v>882</v>
      </c>
      <c r="P1476" s="9" t="s">
        <v>882</v>
      </c>
      <c r="Q1476" t="s">
        <v>882</v>
      </c>
      <c r="R1476" s="7" t="s">
        <v>882</v>
      </c>
      <c r="S1476" s="11" t="s">
        <v>882</v>
      </c>
    </row>
    <row r="1477" spans="1:19" hidden="1" x14ac:dyDescent="0.25">
      <c r="A1477" s="6" t="s">
        <v>882</v>
      </c>
      <c r="B1477" s="258"/>
      <c r="F1477" s="7" t="s">
        <v>882</v>
      </c>
      <c r="G1477" s="21" t="s">
        <v>882</v>
      </c>
      <c r="H1477" s="19" t="s">
        <v>882</v>
      </c>
      <c r="I1477" s="10" t="s">
        <v>882</v>
      </c>
      <c r="J1477" s="11" t="s">
        <v>882</v>
      </c>
      <c r="K1477" s="9" t="s">
        <v>882</v>
      </c>
      <c r="L1477" s="9" t="s">
        <v>882</v>
      </c>
      <c r="M1477" s="19" t="s">
        <v>882</v>
      </c>
      <c r="N1477" s="9" t="s">
        <v>882</v>
      </c>
      <c r="O1477" s="9" t="s">
        <v>882</v>
      </c>
      <c r="P1477" s="9" t="s">
        <v>882</v>
      </c>
      <c r="Q1477" t="s">
        <v>882</v>
      </c>
      <c r="R1477" s="7" t="s">
        <v>882</v>
      </c>
      <c r="S1477" s="11" t="s">
        <v>882</v>
      </c>
    </row>
    <row r="1478" spans="1:19" hidden="1" x14ac:dyDescent="0.25">
      <c r="A1478" s="6" t="s">
        <v>882</v>
      </c>
      <c r="B1478" s="258"/>
      <c r="F1478" s="7" t="s">
        <v>882</v>
      </c>
      <c r="G1478" s="21" t="s">
        <v>882</v>
      </c>
      <c r="H1478" s="19" t="s">
        <v>882</v>
      </c>
      <c r="I1478" s="10" t="s">
        <v>882</v>
      </c>
      <c r="J1478" s="11" t="s">
        <v>882</v>
      </c>
      <c r="K1478" s="9" t="s">
        <v>882</v>
      </c>
      <c r="L1478" s="9" t="s">
        <v>882</v>
      </c>
      <c r="M1478" s="19" t="s">
        <v>882</v>
      </c>
      <c r="N1478" s="9" t="s">
        <v>882</v>
      </c>
      <c r="O1478" s="9" t="s">
        <v>882</v>
      </c>
      <c r="P1478" s="9" t="s">
        <v>882</v>
      </c>
      <c r="Q1478" t="s">
        <v>882</v>
      </c>
      <c r="R1478" s="7" t="s">
        <v>882</v>
      </c>
      <c r="S1478" s="11" t="s">
        <v>882</v>
      </c>
    </row>
    <row r="1479" spans="1:19" hidden="1" x14ac:dyDescent="0.25">
      <c r="A1479" s="6" t="s">
        <v>882</v>
      </c>
      <c r="B1479" s="258"/>
      <c r="F1479" s="7" t="s">
        <v>882</v>
      </c>
      <c r="G1479" s="21" t="s">
        <v>882</v>
      </c>
      <c r="H1479" s="19" t="s">
        <v>882</v>
      </c>
      <c r="I1479" s="10" t="s">
        <v>882</v>
      </c>
      <c r="J1479" s="11" t="s">
        <v>882</v>
      </c>
      <c r="K1479" s="9" t="s">
        <v>882</v>
      </c>
      <c r="L1479" s="9" t="s">
        <v>882</v>
      </c>
      <c r="M1479" s="19" t="s">
        <v>882</v>
      </c>
      <c r="N1479" s="9" t="s">
        <v>882</v>
      </c>
      <c r="O1479" s="9" t="s">
        <v>882</v>
      </c>
      <c r="P1479" s="9" t="s">
        <v>882</v>
      </c>
      <c r="Q1479" t="s">
        <v>882</v>
      </c>
      <c r="R1479" s="7" t="s">
        <v>882</v>
      </c>
      <c r="S1479" s="11" t="s">
        <v>882</v>
      </c>
    </row>
    <row r="1480" spans="1:19" hidden="1" x14ac:dyDescent="0.25">
      <c r="A1480" s="6" t="s">
        <v>882</v>
      </c>
      <c r="B1480" s="258"/>
      <c r="F1480" s="7" t="s">
        <v>882</v>
      </c>
      <c r="G1480" s="21" t="s">
        <v>882</v>
      </c>
      <c r="H1480" s="19" t="s">
        <v>882</v>
      </c>
      <c r="I1480" s="10" t="s">
        <v>882</v>
      </c>
      <c r="J1480" s="11" t="s">
        <v>882</v>
      </c>
      <c r="K1480" s="9" t="s">
        <v>882</v>
      </c>
      <c r="L1480" s="9" t="s">
        <v>882</v>
      </c>
      <c r="M1480" s="19" t="s">
        <v>882</v>
      </c>
      <c r="N1480" s="9" t="s">
        <v>882</v>
      </c>
      <c r="O1480" s="9" t="s">
        <v>882</v>
      </c>
      <c r="P1480" s="9" t="s">
        <v>882</v>
      </c>
      <c r="Q1480" t="s">
        <v>882</v>
      </c>
      <c r="R1480" s="7" t="s">
        <v>882</v>
      </c>
      <c r="S1480" s="11" t="s">
        <v>882</v>
      </c>
    </row>
    <row r="1481" spans="1:19" hidden="1" x14ac:dyDescent="0.25">
      <c r="A1481" s="6" t="s">
        <v>882</v>
      </c>
      <c r="B1481" s="258"/>
      <c r="F1481" s="7" t="s">
        <v>882</v>
      </c>
      <c r="G1481" s="21" t="s">
        <v>882</v>
      </c>
      <c r="H1481" s="19" t="s">
        <v>882</v>
      </c>
      <c r="I1481" s="10" t="s">
        <v>882</v>
      </c>
      <c r="J1481" s="11" t="s">
        <v>882</v>
      </c>
      <c r="K1481" s="9" t="s">
        <v>882</v>
      </c>
      <c r="L1481" s="9" t="s">
        <v>882</v>
      </c>
      <c r="M1481" s="19" t="s">
        <v>882</v>
      </c>
      <c r="N1481" s="9" t="s">
        <v>882</v>
      </c>
      <c r="O1481" s="9" t="s">
        <v>882</v>
      </c>
      <c r="P1481" s="9" t="s">
        <v>882</v>
      </c>
      <c r="Q1481" t="s">
        <v>882</v>
      </c>
      <c r="R1481" s="7" t="s">
        <v>882</v>
      </c>
      <c r="S1481" s="11" t="s">
        <v>882</v>
      </c>
    </row>
    <row r="1482" spans="1:19" hidden="1" x14ac:dyDescent="0.25">
      <c r="A1482" s="6" t="s">
        <v>882</v>
      </c>
      <c r="B1482" s="258"/>
      <c r="F1482" s="7" t="s">
        <v>882</v>
      </c>
      <c r="G1482" s="21" t="s">
        <v>882</v>
      </c>
      <c r="H1482" s="19" t="s">
        <v>882</v>
      </c>
      <c r="I1482" s="10" t="s">
        <v>882</v>
      </c>
      <c r="J1482" s="11" t="s">
        <v>882</v>
      </c>
      <c r="K1482" s="9" t="s">
        <v>882</v>
      </c>
      <c r="L1482" s="9" t="s">
        <v>882</v>
      </c>
      <c r="M1482" s="19" t="s">
        <v>882</v>
      </c>
      <c r="N1482" s="9" t="s">
        <v>882</v>
      </c>
      <c r="O1482" s="9" t="s">
        <v>882</v>
      </c>
      <c r="P1482" s="9" t="s">
        <v>882</v>
      </c>
      <c r="Q1482" t="s">
        <v>882</v>
      </c>
      <c r="R1482" s="7" t="s">
        <v>882</v>
      </c>
      <c r="S1482" s="11" t="s">
        <v>882</v>
      </c>
    </row>
    <row r="1483" spans="1:19" hidden="1" x14ac:dyDescent="0.25">
      <c r="A1483" s="6" t="s">
        <v>882</v>
      </c>
      <c r="B1483" s="258"/>
      <c r="F1483" s="7" t="s">
        <v>882</v>
      </c>
      <c r="G1483" s="21" t="s">
        <v>882</v>
      </c>
      <c r="H1483" s="19" t="s">
        <v>882</v>
      </c>
      <c r="I1483" s="10" t="s">
        <v>882</v>
      </c>
      <c r="J1483" s="11" t="s">
        <v>882</v>
      </c>
      <c r="K1483" s="9" t="s">
        <v>882</v>
      </c>
      <c r="L1483" s="9" t="s">
        <v>882</v>
      </c>
      <c r="M1483" s="19" t="s">
        <v>882</v>
      </c>
      <c r="N1483" s="9" t="s">
        <v>882</v>
      </c>
      <c r="O1483" s="9" t="s">
        <v>882</v>
      </c>
      <c r="P1483" s="9" t="s">
        <v>882</v>
      </c>
      <c r="Q1483" t="s">
        <v>882</v>
      </c>
      <c r="R1483" s="7" t="s">
        <v>882</v>
      </c>
      <c r="S1483" s="11" t="s">
        <v>882</v>
      </c>
    </row>
    <row r="1484" spans="1:19" hidden="1" x14ac:dyDescent="0.25">
      <c r="A1484" s="6" t="s">
        <v>882</v>
      </c>
      <c r="B1484" s="258"/>
      <c r="F1484" s="7" t="s">
        <v>882</v>
      </c>
      <c r="G1484" s="21" t="s">
        <v>882</v>
      </c>
      <c r="H1484" s="19" t="s">
        <v>882</v>
      </c>
      <c r="I1484" s="10" t="s">
        <v>882</v>
      </c>
      <c r="J1484" s="11" t="s">
        <v>882</v>
      </c>
      <c r="K1484" s="9" t="s">
        <v>882</v>
      </c>
      <c r="L1484" s="9" t="s">
        <v>882</v>
      </c>
      <c r="M1484" s="19" t="s">
        <v>882</v>
      </c>
      <c r="N1484" s="9" t="s">
        <v>882</v>
      </c>
      <c r="O1484" s="9" t="s">
        <v>882</v>
      </c>
      <c r="P1484" s="9" t="s">
        <v>882</v>
      </c>
      <c r="Q1484" t="s">
        <v>882</v>
      </c>
      <c r="R1484" s="7" t="s">
        <v>882</v>
      </c>
      <c r="S1484" s="11" t="s">
        <v>882</v>
      </c>
    </row>
    <row r="1485" spans="1:19" hidden="1" x14ac:dyDescent="0.25">
      <c r="A1485" s="6" t="s">
        <v>882</v>
      </c>
      <c r="B1485" s="258"/>
      <c r="F1485" s="7" t="s">
        <v>882</v>
      </c>
      <c r="G1485" s="21" t="s">
        <v>882</v>
      </c>
      <c r="H1485" s="19" t="s">
        <v>882</v>
      </c>
      <c r="I1485" s="10" t="s">
        <v>882</v>
      </c>
      <c r="J1485" s="11" t="s">
        <v>882</v>
      </c>
      <c r="K1485" s="9" t="s">
        <v>882</v>
      </c>
      <c r="L1485" s="9" t="s">
        <v>882</v>
      </c>
      <c r="M1485" s="19" t="s">
        <v>882</v>
      </c>
      <c r="N1485" s="9" t="s">
        <v>882</v>
      </c>
      <c r="O1485" s="9" t="s">
        <v>882</v>
      </c>
      <c r="P1485" s="9" t="s">
        <v>882</v>
      </c>
      <c r="Q1485" t="s">
        <v>882</v>
      </c>
      <c r="R1485" s="7" t="s">
        <v>882</v>
      </c>
      <c r="S1485" s="11" t="s">
        <v>882</v>
      </c>
    </row>
    <row r="1486" spans="1:19" hidden="1" x14ac:dyDescent="0.25">
      <c r="A1486" s="6" t="s">
        <v>882</v>
      </c>
      <c r="B1486" s="258"/>
      <c r="F1486" s="7" t="s">
        <v>882</v>
      </c>
      <c r="G1486" s="21" t="s">
        <v>882</v>
      </c>
      <c r="H1486" s="19" t="s">
        <v>882</v>
      </c>
      <c r="I1486" s="10" t="s">
        <v>882</v>
      </c>
      <c r="J1486" s="11" t="s">
        <v>882</v>
      </c>
      <c r="K1486" s="9" t="s">
        <v>882</v>
      </c>
      <c r="L1486" s="9" t="s">
        <v>882</v>
      </c>
      <c r="M1486" s="19" t="s">
        <v>882</v>
      </c>
      <c r="N1486" s="9" t="s">
        <v>882</v>
      </c>
      <c r="O1486" s="9" t="s">
        <v>882</v>
      </c>
      <c r="P1486" s="9" t="s">
        <v>882</v>
      </c>
      <c r="Q1486" t="s">
        <v>882</v>
      </c>
      <c r="R1486" s="7" t="s">
        <v>882</v>
      </c>
      <c r="S1486" s="11" t="s">
        <v>882</v>
      </c>
    </row>
    <row r="1487" spans="1:19" hidden="1" x14ac:dyDescent="0.25">
      <c r="A1487" s="6" t="s">
        <v>882</v>
      </c>
      <c r="B1487" s="258"/>
      <c r="F1487" s="7" t="s">
        <v>882</v>
      </c>
      <c r="G1487" s="21" t="s">
        <v>882</v>
      </c>
      <c r="H1487" s="19" t="s">
        <v>882</v>
      </c>
      <c r="I1487" s="10" t="s">
        <v>882</v>
      </c>
      <c r="J1487" s="11" t="s">
        <v>882</v>
      </c>
      <c r="K1487" s="9" t="s">
        <v>882</v>
      </c>
      <c r="L1487" s="9" t="s">
        <v>882</v>
      </c>
      <c r="M1487" s="19" t="s">
        <v>882</v>
      </c>
      <c r="N1487" s="9" t="s">
        <v>882</v>
      </c>
      <c r="O1487" s="9" t="s">
        <v>882</v>
      </c>
      <c r="P1487" s="9" t="s">
        <v>882</v>
      </c>
      <c r="Q1487" t="s">
        <v>882</v>
      </c>
      <c r="R1487" s="7" t="s">
        <v>882</v>
      </c>
      <c r="S1487" s="11" t="s">
        <v>882</v>
      </c>
    </row>
    <row r="1488" spans="1:19" hidden="1" x14ac:dyDescent="0.25">
      <c r="A1488" s="6" t="s">
        <v>882</v>
      </c>
      <c r="B1488" s="258"/>
      <c r="F1488" s="7" t="s">
        <v>882</v>
      </c>
      <c r="G1488" s="21" t="s">
        <v>882</v>
      </c>
      <c r="H1488" s="19" t="s">
        <v>882</v>
      </c>
      <c r="I1488" s="10" t="s">
        <v>882</v>
      </c>
      <c r="J1488" s="11" t="s">
        <v>882</v>
      </c>
      <c r="K1488" s="9" t="s">
        <v>882</v>
      </c>
      <c r="L1488" s="9" t="s">
        <v>882</v>
      </c>
      <c r="M1488" s="19" t="s">
        <v>882</v>
      </c>
      <c r="N1488" s="9" t="s">
        <v>882</v>
      </c>
      <c r="O1488" s="9" t="s">
        <v>882</v>
      </c>
      <c r="P1488" s="9" t="s">
        <v>882</v>
      </c>
      <c r="Q1488" t="s">
        <v>882</v>
      </c>
      <c r="R1488" s="7" t="s">
        <v>882</v>
      </c>
      <c r="S1488" s="11" t="s">
        <v>882</v>
      </c>
    </row>
    <row r="1489" spans="1:19" hidden="1" x14ac:dyDescent="0.25">
      <c r="A1489" s="6" t="s">
        <v>882</v>
      </c>
      <c r="B1489" s="258"/>
      <c r="F1489" s="7" t="s">
        <v>882</v>
      </c>
      <c r="G1489" s="21" t="s">
        <v>882</v>
      </c>
      <c r="H1489" s="19" t="s">
        <v>882</v>
      </c>
      <c r="I1489" s="10" t="s">
        <v>882</v>
      </c>
      <c r="J1489" s="11" t="s">
        <v>882</v>
      </c>
      <c r="K1489" s="9" t="s">
        <v>882</v>
      </c>
      <c r="L1489" s="9" t="s">
        <v>882</v>
      </c>
      <c r="M1489" s="19" t="s">
        <v>882</v>
      </c>
      <c r="N1489" s="9" t="s">
        <v>882</v>
      </c>
      <c r="O1489" s="9" t="s">
        <v>882</v>
      </c>
      <c r="P1489" s="9" t="s">
        <v>882</v>
      </c>
      <c r="Q1489" t="s">
        <v>882</v>
      </c>
      <c r="R1489" s="7" t="s">
        <v>882</v>
      </c>
      <c r="S1489" s="11" t="s">
        <v>882</v>
      </c>
    </row>
    <row r="1490" spans="1:19" hidden="1" x14ac:dyDescent="0.25">
      <c r="A1490" s="6" t="s">
        <v>882</v>
      </c>
      <c r="B1490" s="258"/>
      <c r="F1490" s="7" t="s">
        <v>882</v>
      </c>
      <c r="G1490" s="21" t="s">
        <v>882</v>
      </c>
      <c r="H1490" s="19" t="s">
        <v>882</v>
      </c>
      <c r="I1490" s="10" t="s">
        <v>882</v>
      </c>
      <c r="J1490" s="11" t="s">
        <v>882</v>
      </c>
      <c r="K1490" s="9" t="s">
        <v>882</v>
      </c>
      <c r="L1490" s="9" t="s">
        <v>882</v>
      </c>
      <c r="M1490" s="19" t="s">
        <v>882</v>
      </c>
      <c r="N1490" s="9" t="s">
        <v>882</v>
      </c>
      <c r="O1490" s="9" t="s">
        <v>882</v>
      </c>
      <c r="P1490" s="9" t="s">
        <v>882</v>
      </c>
      <c r="Q1490" t="s">
        <v>882</v>
      </c>
      <c r="R1490" s="7" t="s">
        <v>882</v>
      </c>
      <c r="S1490" s="11" t="s">
        <v>882</v>
      </c>
    </row>
    <row r="1491" spans="1:19" hidden="1" x14ac:dyDescent="0.25">
      <c r="A1491" s="6" t="s">
        <v>882</v>
      </c>
      <c r="B1491" s="258"/>
      <c r="F1491" s="7" t="s">
        <v>882</v>
      </c>
      <c r="G1491" s="21" t="s">
        <v>882</v>
      </c>
      <c r="H1491" s="19" t="s">
        <v>882</v>
      </c>
      <c r="I1491" s="10" t="s">
        <v>882</v>
      </c>
      <c r="J1491" s="11" t="s">
        <v>882</v>
      </c>
      <c r="K1491" s="9" t="s">
        <v>882</v>
      </c>
      <c r="L1491" s="9" t="s">
        <v>882</v>
      </c>
      <c r="M1491" s="19" t="s">
        <v>882</v>
      </c>
      <c r="N1491" s="9" t="s">
        <v>882</v>
      </c>
      <c r="O1491" s="9" t="s">
        <v>882</v>
      </c>
      <c r="P1491" s="9" t="s">
        <v>882</v>
      </c>
      <c r="Q1491" t="s">
        <v>882</v>
      </c>
      <c r="R1491" s="7" t="s">
        <v>882</v>
      </c>
      <c r="S1491" s="11" t="s">
        <v>882</v>
      </c>
    </row>
    <row r="1492" spans="1:19" hidden="1" x14ac:dyDescent="0.25">
      <c r="A1492" s="6" t="s">
        <v>882</v>
      </c>
      <c r="B1492" s="258"/>
      <c r="F1492" s="7" t="s">
        <v>882</v>
      </c>
      <c r="G1492" s="21" t="s">
        <v>882</v>
      </c>
      <c r="H1492" s="19" t="s">
        <v>882</v>
      </c>
      <c r="I1492" s="10" t="s">
        <v>882</v>
      </c>
      <c r="J1492" s="11" t="s">
        <v>882</v>
      </c>
      <c r="K1492" s="9" t="s">
        <v>882</v>
      </c>
      <c r="L1492" s="9" t="s">
        <v>882</v>
      </c>
      <c r="M1492" s="19" t="s">
        <v>882</v>
      </c>
      <c r="N1492" s="9" t="s">
        <v>882</v>
      </c>
      <c r="O1492" s="9" t="s">
        <v>882</v>
      </c>
      <c r="P1492" s="9" t="s">
        <v>882</v>
      </c>
      <c r="Q1492" t="s">
        <v>882</v>
      </c>
      <c r="R1492" s="7" t="s">
        <v>882</v>
      </c>
      <c r="S1492" s="11" t="s">
        <v>882</v>
      </c>
    </row>
    <row r="1493" spans="1:19" hidden="1" x14ac:dyDescent="0.25">
      <c r="A1493" s="6" t="s">
        <v>882</v>
      </c>
      <c r="B1493" s="258"/>
      <c r="F1493" s="7" t="s">
        <v>882</v>
      </c>
      <c r="G1493" s="21" t="s">
        <v>882</v>
      </c>
      <c r="H1493" s="19" t="s">
        <v>882</v>
      </c>
      <c r="I1493" s="10" t="s">
        <v>882</v>
      </c>
      <c r="J1493" s="11" t="s">
        <v>882</v>
      </c>
      <c r="K1493" s="9" t="s">
        <v>882</v>
      </c>
      <c r="L1493" s="9" t="s">
        <v>882</v>
      </c>
      <c r="M1493" s="19" t="s">
        <v>882</v>
      </c>
      <c r="N1493" s="9" t="s">
        <v>882</v>
      </c>
      <c r="O1493" s="9" t="s">
        <v>882</v>
      </c>
      <c r="P1493" s="9" t="s">
        <v>882</v>
      </c>
      <c r="Q1493" t="s">
        <v>882</v>
      </c>
      <c r="R1493" s="7" t="s">
        <v>882</v>
      </c>
      <c r="S1493" s="11" t="s">
        <v>882</v>
      </c>
    </row>
    <row r="1494" spans="1:19" hidden="1" x14ac:dyDescent="0.25">
      <c r="A1494" s="6" t="s">
        <v>882</v>
      </c>
      <c r="B1494" s="258"/>
      <c r="F1494" s="7" t="s">
        <v>882</v>
      </c>
      <c r="G1494" s="21" t="s">
        <v>882</v>
      </c>
      <c r="H1494" s="19" t="s">
        <v>882</v>
      </c>
      <c r="I1494" s="10" t="s">
        <v>882</v>
      </c>
      <c r="J1494" s="11" t="s">
        <v>882</v>
      </c>
      <c r="K1494" s="9" t="s">
        <v>882</v>
      </c>
      <c r="L1494" s="9" t="s">
        <v>882</v>
      </c>
      <c r="M1494" s="19" t="s">
        <v>882</v>
      </c>
      <c r="N1494" s="9" t="s">
        <v>882</v>
      </c>
      <c r="O1494" s="9" t="s">
        <v>882</v>
      </c>
      <c r="P1494" s="9" t="s">
        <v>882</v>
      </c>
      <c r="Q1494" t="s">
        <v>882</v>
      </c>
      <c r="R1494" s="7" t="s">
        <v>882</v>
      </c>
      <c r="S1494" s="11" t="s">
        <v>882</v>
      </c>
    </row>
    <row r="1495" spans="1:19" hidden="1" x14ac:dyDescent="0.25">
      <c r="A1495" s="6" t="s">
        <v>882</v>
      </c>
      <c r="B1495" s="258"/>
      <c r="F1495" s="7" t="s">
        <v>882</v>
      </c>
      <c r="G1495" s="21" t="s">
        <v>882</v>
      </c>
      <c r="H1495" s="19" t="s">
        <v>882</v>
      </c>
      <c r="I1495" s="10" t="s">
        <v>882</v>
      </c>
      <c r="J1495" s="11" t="s">
        <v>882</v>
      </c>
      <c r="K1495" s="9" t="s">
        <v>882</v>
      </c>
      <c r="L1495" s="9" t="s">
        <v>882</v>
      </c>
      <c r="M1495" s="19" t="s">
        <v>882</v>
      </c>
      <c r="N1495" s="9" t="s">
        <v>882</v>
      </c>
      <c r="O1495" s="9" t="s">
        <v>882</v>
      </c>
      <c r="P1495" s="9" t="s">
        <v>882</v>
      </c>
      <c r="Q1495" t="s">
        <v>882</v>
      </c>
      <c r="R1495" s="7" t="s">
        <v>882</v>
      </c>
      <c r="S1495" s="11" t="s">
        <v>882</v>
      </c>
    </row>
    <row r="1496" spans="1:19" hidden="1" x14ac:dyDescent="0.25">
      <c r="A1496" s="6" t="s">
        <v>882</v>
      </c>
      <c r="B1496" s="258"/>
      <c r="F1496" s="7" t="s">
        <v>882</v>
      </c>
      <c r="G1496" s="21" t="s">
        <v>882</v>
      </c>
      <c r="H1496" s="19" t="s">
        <v>882</v>
      </c>
      <c r="I1496" s="10" t="s">
        <v>882</v>
      </c>
      <c r="J1496" s="11" t="s">
        <v>882</v>
      </c>
      <c r="K1496" s="9" t="s">
        <v>882</v>
      </c>
      <c r="L1496" s="9" t="s">
        <v>882</v>
      </c>
      <c r="M1496" s="19" t="s">
        <v>882</v>
      </c>
      <c r="N1496" s="9" t="s">
        <v>882</v>
      </c>
      <c r="O1496" s="9" t="s">
        <v>882</v>
      </c>
      <c r="P1496" s="9" t="s">
        <v>882</v>
      </c>
      <c r="Q1496" t="s">
        <v>882</v>
      </c>
      <c r="R1496" s="7" t="s">
        <v>882</v>
      </c>
      <c r="S1496" s="11" t="s">
        <v>882</v>
      </c>
    </row>
    <row r="1497" spans="1:19" hidden="1" x14ac:dyDescent="0.25">
      <c r="A1497" s="6" t="s">
        <v>882</v>
      </c>
      <c r="B1497" s="258"/>
      <c r="F1497" s="7" t="s">
        <v>882</v>
      </c>
      <c r="G1497" s="21" t="s">
        <v>882</v>
      </c>
      <c r="H1497" s="19" t="s">
        <v>882</v>
      </c>
      <c r="I1497" s="10" t="s">
        <v>882</v>
      </c>
      <c r="J1497" s="11" t="s">
        <v>882</v>
      </c>
      <c r="K1497" s="9" t="s">
        <v>882</v>
      </c>
      <c r="L1497" s="9" t="s">
        <v>882</v>
      </c>
      <c r="M1497" s="19" t="s">
        <v>882</v>
      </c>
      <c r="N1497" s="9" t="s">
        <v>882</v>
      </c>
      <c r="O1497" s="9" t="s">
        <v>882</v>
      </c>
      <c r="P1497" s="9" t="s">
        <v>882</v>
      </c>
      <c r="Q1497" t="s">
        <v>882</v>
      </c>
      <c r="R1497" s="7" t="s">
        <v>882</v>
      </c>
      <c r="S1497" s="11" t="s">
        <v>882</v>
      </c>
    </row>
    <row r="1498" spans="1:19" hidden="1" x14ac:dyDescent="0.25">
      <c r="A1498" s="6" t="s">
        <v>882</v>
      </c>
      <c r="B1498" s="258"/>
      <c r="F1498" s="7" t="s">
        <v>882</v>
      </c>
      <c r="G1498" s="21" t="s">
        <v>882</v>
      </c>
      <c r="H1498" s="19" t="s">
        <v>882</v>
      </c>
      <c r="I1498" s="10" t="s">
        <v>882</v>
      </c>
      <c r="J1498" s="11" t="s">
        <v>882</v>
      </c>
      <c r="K1498" s="9" t="s">
        <v>882</v>
      </c>
      <c r="L1498" s="9" t="s">
        <v>882</v>
      </c>
      <c r="M1498" s="19" t="s">
        <v>882</v>
      </c>
      <c r="N1498" s="9" t="s">
        <v>882</v>
      </c>
      <c r="O1498" s="9" t="s">
        <v>882</v>
      </c>
      <c r="P1498" s="9" t="s">
        <v>882</v>
      </c>
      <c r="Q1498" t="s">
        <v>882</v>
      </c>
      <c r="R1498" s="7" t="s">
        <v>882</v>
      </c>
      <c r="S1498" s="11" t="s">
        <v>882</v>
      </c>
    </row>
    <row r="1499" spans="1:19" hidden="1" x14ac:dyDescent="0.25">
      <c r="A1499" s="6" t="s">
        <v>882</v>
      </c>
      <c r="B1499" s="258"/>
      <c r="F1499" s="7" t="s">
        <v>882</v>
      </c>
      <c r="G1499" s="21" t="s">
        <v>882</v>
      </c>
      <c r="H1499" s="19" t="s">
        <v>882</v>
      </c>
      <c r="I1499" s="10" t="s">
        <v>882</v>
      </c>
      <c r="J1499" s="11" t="s">
        <v>882</v>
      </c>
      <c r="K1499" s="9" t="s">
        <v>882</v>
      </c>
      <c r="L1499" s="9" t="s">
        <v>882</v>
      </c>
      <c r="M1499" s="19" t="s">
        <v>882</v>
      </c>
      <c r="N1499" s="9" t="s">
        <v>882</v>
      </c>
      <c r="O1499" s="9" t="s">
        <v>882</v>
      </c>
      <c r="P1499" s="9" t="s">
        <v>882</v>
      </c>
      <c r="Q1499" t="s">
        <v>882</v>
      </c>
      <c r="R1499" s="7" t="s">
        <v>882</v>
      </c>
      <c r="S1499" s="11" t="s">
        <v>882</v>
      </c>
    </row>
    <row r="1500" spans="1:19" hidden="1" x14ac:dyDescent="0.25">
      <c r="A1500" s="6" t="s">
        <v>882</v>
      </c>
      <c r="B1500" s="258"/>
      <c r="F1500" s="7" t="s">
        <v>882</v>
      </c>
      <c r="G1500" s="21" t="s">
        <v>882</v>
      </c>
      <c r="H1500" s="19" t="s">
        <v>882</v>
      </c>
      <c r="I1500" s="10" t="s">
        <v>882</v>
      </c>
      <c r="J1500" s="11" t="s">
        <v>882</v>
      </c>
      <c r="K1500" s="9" t="s">
        <v>882</v>
      </c>
      <c r="L1500" s="9" t="s">
        <v>882</v>
      </c>
      <c r="M1500" s="19" t="s">
        <v>882</v>
      </c>
      <c r="N1500" s="9" t="s">
        <v>882</v>
      </c>
      <c r="O1500" s="9" t="s">
        <v>882</v>
      </c>
      <c r="P1500" s="9" t="s">
        <v>882</v>
      </c>
      <c r="Q1500" t="s">
        <v>882</v>
      </c>
      <c r="R1500" s="7" t="s">
        <v>882</v>
      </c>
      <c r="S1500" s="11" t="s">
        <v>882</v>
      </c>
    </row>
    <row r="1501" spans="1:19" hidden="1" x14ac:dyDescent="0.25">
      <c r="A1501" s="6" t="s">
        <v>882</v>
      </c>
      <c r="B1501" s="258"/>
      <c r="F1501" s="7" t="s">
        <v>882</v>
      </c>
      <c r="G1501" s="21" t="s">
        <v>882</v>
      </c>
      <c r="H1501" s="19" t="s">
        <v>882</v>
      </c>
      <c r="I1501" s="10" t="s">
        <v>882</v>
      </c>
      <c r="J1501" s="11" t="s">
        <v>882</v>
      </c>
      <c r="K1501" s="9" t="s">
        <v>882</v>
      </c>
      <c r="L1501" s="9" t="s">
        <v>882</v>
      </c>
      <c r="M1501" s="19" t="s">
        <v>882</v>
      </c>
      <c r="N1501" s="9" t="s">
        <v>882</v>
      </c>
      <c r="O1501" s="9" t="s">
        <v>882</v>
      </c>
      <c r="P1501" s="9" t="s">
        <v>882</v>
      </c>
      <c r="Q1501" t="s">
        <v>882</v>
      </c>
      <c r="R1501" s="7" t="s">
        <v>882</v>
      </c>
      <c r="S1501" s="11" t="s">
        <v>882</v>
      </c>
    </row>
    <row r="1502" spans="1:19" hidden="1" x14ac:dyDescent="0.25">
      <c r="A1502" s="6" t="s">
        <v>882</v>
      </c>
      <c r="B1502" s="258"/>
      <c r="F1502" s="7" t="s">
        <v>882</v>
      </c>
      <c r="G1502" s="21" t="s">
        <v>882</v>
      </c>
      <c r="H1502" s="19" t="s">
        <v>882</v>
      </c>
      <c r="I1502" s="10" t="s">
        <v>882</v>
      </c>
      <c r="J1502" s="11" t="s">
        <v>882</v>
      </c>
      <c r="K1502" s="9" t="s">
        <v>882</v>
      </c>
      <c r="L1502" s="9" t="s">
        <v>882</v>
      </c>
      <c r="M1502" s="19" t="s">
        <v>882</v>
      </c>
      <c r="N1502" s="9" t="s">
        <v>882</v>
      </c>
      <c r="O1502" s="9" t="s">
        <v>882</v>
      </c>
      <c r="P1502" s="9" t="s">
        <v>882</v>
      </c>
      <c r="Q1502" t="s">
        <v>882</v>
      </c>
      <c r="R1502" s="7" t="s">
        <v>882</v>
      </c>
      <c r="S1502" s="11" t="s">
        <v>882</v>
      </c>
    </row>
    <row r="1503" spans="1:19" hidden="1" x14ac:dyDescent="0.25">
      <c r="A1503" s="6" t="s">
        <v>882</v>
      </c>
      <c r="B1503" s="258"/>
      <c r="F1503" s="7" t="s">
        <v>882</v>
      </c>
      <c r="G1503" s="21" t="s">
        <v>882</v>
      </c>
      <c r="H1503" s="19" t="s">
        <v>882</v>
      </c>
      <c r="I1503" s="10" t="s">
        <v>882</v>
      </c>
      <c r="J1503" s="11" t="s">
        <v>882</v>
      </c>
      <c r="K1503" s="9" t="s">
        <v>882</v>
      </c>
      <c r="L1503" s="9" t="s">
        <v>882</v>
      </c>
      <c r="M1503" s="19" t="s">
        <v>882</v>
      </c>
      <c r="N1503" s="9" t="s">
        <v>882</v>
      </c>
      <c r="O1503" s="9" t="s">
        <v>882</v>
      </c>
      <c r="P1503" s="9" t="s">
        <v>882</v>
      </c>
      <c r="Q1503" t="s">
        <v>882</v>
      </c>
      <c r="R1503" s="7" t="s">
        <v>882</v>
      </c>
      <c r="S1503" s="11" t="s">
        <v>882</v>
      </c>
    </row>
    <row r="1504" spans="1:19" hidden="1" x14ac:dyDescent="0.25">
      <c r="A1504" s="6" t="s">
        <v>882</v>
      </c>
      <c r="B1504" s="258"/>
      <c r="F1504" s="7" t="s">
        <v>882</v>
      </c>
      <c r="G1504" s="21" t="s">
        <v>882</v>
      </c>
      <c r="H1504" s="19" t="s">
        <v>882</v>
      </c>
      <c r="I1504" s="10" t="s">
        <v>882</v>
      </c>
      <c r="J1504" s="11" t="s">
        <v>882</v>
      </c>
      <c r="K1504" s="9" t="s">
        <v>882</v>
      </c>
      <c r="L1504" s="9" t="s">
        <v>882</v>
      </c>
      <c r="M1504" s="19" t="s">
        <v>882</v>
      </c>
      <c r="N1504" s="9" t="s">
        <v>882</v>
      </c>
      <c r="O1504" s="9" t="s">
        <v>882</v>
      </c>
      <c r="P1504" s="9" t="s">
        <v>882</v>
      </c>
      <c r="Q1504" t="s">
        <v>882</v>
      </c>
      <c r="R1504" s="7" t="s">
        <v>882</v>
      </c>
      <c r="S1504" s="11" t="s">
        <v>882</v>
      </c>
    </row>
    <row r="1505" spans="1:19" hidden="1" x14ac:dyDescent="0.25">
      <c r="A1505" s="6" t="s">
        <v>882</v>
      </c>
      <c r="B1505" s="258"/>
      <c r="F1505" s="7" t="s">
        <v>882</v>
      </c>
      <c r="G1505" s="21" t="s">
        <v>882</v>
      </c>
      <c r="H1505" s="19" t="s">
        <v>882</v>
      </c>
      <c r="I1505" s="10" t="s">
        <v>882</v>
      </c>
      <c r="J1505" s="11" t="s">
        <v>882</v>
      </c>
      <c r="K1505" s="9" t="s">
        <v>882</v>
      </c>
      <c r="L1505" s="9" t="s">
        <v>882</v>
      </c>
      <c r="M1505" s="19" t="s">
        <v>882</v>
      </c>
      <c r="N1505" s="9" t="s">
        <v>882</v>
      </c>
      <c r="O1505" s="9" t="s">
        <v>882</v>
      </c>
      <c r="P1505" s="9" t="s">
        <v>882</v>
      </c>
      <c r="Q1505" t="s">
        <v>882</v>
      </c>
      <c r="R1505" s="7" t="s">
        <v>882</v>
      </c>
      <c r="S1505" s="11" t="s">
        <v>882</v>
      </c>
    </row>
    <row r="1506" spans="1:19" hidden="1" x14ac:dyDescent="0.25">
      <c r="A1506" s="6" t="s">
        <v>882</v>
      </c>
      <c r="B1506" s="258"/>
      <c r="F1506" s="7" t="s">
        <v>882</v>
      </c>
      <c r="G1506" s="21" t="s">
        <v>882</v>
      </c>
      <c r="H1506" s="19" t="s">
        <v>882</v>
      </c>
      <c r="I1506" s="10" t="s">
        <v>882</v>
      </c>
      <c r="J1506" s="11" t="s">
        <v>882</v>
      </c>
      <c r="K1506" s="9" t="s">
        <v>882</v>
      </c>
      <c r="L1506" s="9" t="s">
        <v>882</v>
      </c>
      <c r="M1506" s="19" t="s">
        <v>882</v>
      </c>
      <c r="N1506" s="9" t="s">
        <v>882</v>
      </c>
      <c r="O1506" s="9" t="s">
        <v>882</v>
      </c>
      <c r="P1506" s="9" t="s">
        <v>882</v>
      </c>
      <c r="Q1506" t="s">
        <v>882</v>
      </c>
      <c r="R1506" s="7" t="s">
        <v>882</v>
      </c>
      <c r="S1506" s="11" t="s">
        <v>882</v>
      </c>
    </row>
    <row r="1507" spans="1:19" hidden="1" x14ac:dyDescent="0.25">
      <c r="A1507" s="6" t="s">
        <v>882</v>
      </c>
      <c r="B1507" s="258"/>
      <c r="F1507" s="7" t="s">
        <v>882</v>
      </c>
      <c r="G1507" s="21" t="s">
        <v>882</v>
      </c>
      <c r="H1507" s="19" t="s">
        <v>882</v>
      </c>
      <c r="I1507" s="10" t="s">
        <v>882</v>
      </c>
      <c r="J1507" s="11" t="s">
        <v>882</v>
      </c>
      <c r="K1507" s="9" t="s">
        <v>882</v>
      </c>
      <c r="L1507" s="9" t="s">
        <v>882</v>
      </c>
      <c r="M1507" s="19" t="s">
        <v>882</v>
      </c>
      <c r="N1507" s="9" t="s">
        <v>882</v>
      </c>
      <c r="O1507" s="9" t="s">
        <v>882</v>
      </c>
      <c r="P1507" s="9" t="s">
        <v>882</v>
      </c>
      <c r="Q1507" t="s">
        <v>882</v>
      </c>
      <c r="R1507" s="7" t="s">
        <v>882</v>
      </c>
      <c r="S1507" s="11" t="s">
        <v>882</v>
      </c>
    </row>
    <row r="1508" spans="1:19" hidden="1" x14ac:dyDescent="0.25">
      <c r="A1508" s="6" t="s">
        <v>882</v>
      </c>
      <c r="B1508" s="258"/>
      <c r="F1508" s="7" t="s">
        <v>882</v>
      </c>
      <c r="G1508" s="21" t="s">
        <v>882</v>
      </c>
      <c r="H1508" s="19" t="s">
        <v>882</v>
      </c>
      <c r="I1508" s="10" t="s">
        <v>882</v>
      </c>
      <c r="J1508" s="11" t="s">
        <v>882</v>
      </c>
      <c r="K1508" s="9" t="s">
        <v>882</v>
      </c>
      <c r="L1508" s="9" t="s">
        <v>882</v>
      </c>
      <c r="M1508" s="19" t="s">
        <v>882</v>
      </c>
      <c r="N1508" s="9" t="s">
        <v>882</v>
      </c>
      <c r="O1508" s="9" t="s">
        <v>882</v>
      </c>
      <c r="P1508" s="9" t="s">
        <v>882</v>
      </c>
      <c r="Q1508" t="s">
        <v>882</v>
      </c>
      <c r="R1508" s="7" t="s">
        <v>882</v>
      </c>
      <c r="S1508" s="11" t="s">
        <v>882</v>
      </c>
    </row>
    <row r="1509" spans="1:19" hidden="1" x14ac:dyDescent="0.25">
      <c r="A1509" s="6" t="s">
        <v>882</v>
      </c>
      <c r="B1509" s="258"/>
      <c r="F1509" s="7" t="s">
        <v>882</v>
      </c>
      <c r="G1509" s="21" t="s">
        <v>882</v>
      </c>
      <c r="H1509" s="19" t="s">
        <v>882</v>
      </c>
      <c r="I1509" s="10" t="s">
        <v>882</v>
      </c>
      <c r="J1509" s="11" t="s">
        <v>882</v>
      </c>
      <c r="K1509" s="9" t="s">
        <v>882</v>
      </c>
      <c r="L1509" s="9" t="s">
        <v>882</v>
      </c>
      <c r="M1509" s="19" t="s">
        <v>882</v>
      </c>
      <c r="N1509" s="9" t="s">
        <v>882</v>
      </c>
      <c r="O1509" s="9" t="s">
        <v>882</v>
      </c>
      <c r="P1509" s="9" t="s">
        <v>882</v>
      </c>
      <c r="Q1509" t="s">
        <v>882</v>
      </c>
      <c r="R1509" s="7" t="s">
        <v>882</v>
      </c>
      <c r="S1509" s="11" t="s">
        <v>882</v>
      </c>
    </row>
    <row r="1510" spans="1:19" hidden="1" x14ac:dyDescent="0.25">
      <c r="A1510" s="6" t="s">
        <v>882</v>
      </c>
      <c r="B1510" s="258"/>
      <c r="F1510" s="7" t="s">
        <v>882</v>
      </c>
      <c r="G1510" s="21" t="s">
        <v>882</v>
      </c>
      <c r="H1510" s="19" t="s">
        <v>882</v>
      </c>
      <c r="I1510" s="10" t="s">
        <v>882</v>
      </c>
      <c r="J1510" s="11" t="s">
        <v>882</v>
      </c>
      <c r="K1510" s="9" t="s">
        <v>882</v>
      </c>
      <c r="L1510" s="9" t="s">
        <v>882</v>
      </c>
      <c r="M1510" s="19" t="s">
        <v>882</v>
      </c>
      <c r="N1510" s="9" t="s">
        <v>882</v>
      </c>
      <c r="O1510" s="9" t="s">
        <v>882</v>
      </c>
      <c r="P1510" s="9" t="s">
        <v>882</v>
      </c>
      <c r="Q1510" t="s">
        <v>882</v>
      </c>
      <c r="R1510" s="7" t="s">
        <v>882</v>
      </c>
      <c r="S1510" s="11" t="s">
        <v>882</v>
      </c>
    </row>
    <row r="1511" spans="1:19" hidden="1" x14ac:dyDescent="0.25">
      <c r="A1511" s="6" t="s">
        <v>882</v>
      </c>
      <c r="B1511" s="258"/>
      <c r="F1511" s="7" t="s">
        <v>882</v>
      </c>
      <c r="G1511" s="21" t="s">
        <v>882</v>
      </c>
      <c r="H1511" s="19" t="s">
        <v>882</v>
      </c>
      <c r="I1511" s="10" t="s">
        <v>882</v>
      </c>
      <c r="J1511" s="11" t="s">
        <v>882</v>
      </c>
      <c r="K1511" s="9" t="s">
        <v>882</v>
      </c>
      <c r="L1511" s="9" t="s">
        <v>882</v>
      </c>
      <c r="M1511" s="19" t="s">
        <v>882</v>
      </c>
      <c r="N1511" s="9" t="s">
        <v>882</v>
      </c>
      <c r="O1511" s="9" t="s">
        <v>882</v>
      </c>
      <c r="P1511" s="9" t="s">
        <v>882</v>
      </c>
      <c r="Q1511" t="s">
        <v>882</v>
      </c>
      <c r="R1511" s="7" t="s">
        <v>882</v>
      </c>
      <c r="S1511" s="11" t="s">
        <v>882</v>
      </c>
    </row>
    <row r="1512" spans="1:19" hidden="1" x14ac:dyDescent="0.25">
      <c r="A1512" s="6" t="s">
        <v>882</v>
      </c>
      <c r="B1512" s="258"/>
      <c r="F1512" s="7" t="s">
        <v>882</v>
      </c>
      <c r="G1512" s="21" t="s">
        <v>882</v>
      </c>
      <c r="H1512" s="19" t="s">
        <v>882</v>
      </c>
      <c r="I1512" s="10" t="s">
        <v>882</v>
      </c>
      <c r="J1512" s="11" t="s">
        <v>882</v>
      </c>
      <c r="K1512" s="9" t="s">
        <v>882</v>
      </c>
      <c r="L1512" s="9" t="s">
        <v>882</v>
      </c>
      <c r="M1512" s="19" t="s">
        <v>882</v>
      </c>
      <c r="N1512" s="9" t="s">
        <v>882</v>
      </c>
      <c r="O1512" s="9" t="s">
        <v>882</v>
      </c>
      <c r="P1512" s="9" t="s">
        <v>882</v>
      </c>
      <c r="Q1512" t="s">
        <v>882</v>
      </c>
      <c r="R1512" s="7" t="s">
        <v>882</v>
      </c>
      <c r="S1512" s="11" t="s">
        <v>882</v>
      </c>
    </row>
    <row r="1513" spans="1:19" hidden="1" x14ac:dyDescent="0.25">
      <c r="A1513" s="6" t="s">
        <v>882</v>
      </c>
      <c r="B1513" s="258"/>
      <c r="F1513" s="7" t="s">
        <v>882</v>
      </c>
      <c r="G1513" s="21" t="s">
        <v>882</v>
      </c>
      <c r="H1513" s="19" t="s">
        <v>882</v>
      </c>
      <c r="I1513" s="10" t="s">
        <v>882</v>
      </c>
      <c r="J1513" s="11" t="s">
        <v>882</v>
      </c>
      <c r="K1513" s="9" t="s">
        <v>882</v>
      </c>
      <c r="L1513" s="9" t="s">
        <v>882</v>
      </c>
      <c r="M1513" s="19" t="s">
        <v>882</v>
      </c>
      <c r="N1513" s="9" t="s">
        <v>882</v>
      </c>
      <c r="O1513" s="9" t="s">
        <v>882</v>
      </c>
      <c r="P1513" s="9" t="s">
        <v>882</v>
      </c>
      <c r="Q1513" t="s">
        <v>882</v>
      </c>
      <c r="R1513" s="7" t="s">
        <v>882</v>
      </c>
      <c r="S1513" s="11" t="s">
        <v>882</v>
      </c>
    </row>
    <row r="1514" spans="1:19" hidden="1" x14ac:dyDescent="0.25">
      <c r="A1514" s="6" t="s">
        <v>882</v>
      </c>
      <c r="B1514" s="258"/>
      <c r="F1514" s="7" t="s">
        <v>882</v>
      </c>
      <c r="G1514" s="21" t="s">
        <v>882</v>
      </c>
      <c r="H1514" s="19" t="s">
        <v>882</v>
      </c>
      <c r="I1514" s="10" t="s">
        <v>882</v>
      </c>
      <c r="J1514" s="11" t="s">
        <v>882</v>
      </c>
      <c r="K1514" s="9" t="s">
        <v>882</v>
      </c>
      <c r="L1514" s="9" t="s">
        <v>882</v>
      </c>
      <c r="M1514" s="19" t="s">
        <v>882</v>
      </c>
      <c r="N1514" s="9" t="s">
        <v>882</v>
      </c>
      <c r="O1514" s="9" t="s">
        <v>882</v>
      </c>
      <c r="P1514" s="9" t="s">
        <v>882</v>
      </c>
      <c r="Q1514" t="s">
        <v>882</v>
      </c>
      <c r="R1514" s="7" t="s">
        <v>882</v>
      </c>
      <c r="S1514" s="11" t="s">
        <v>882</v>
      </c>
    </row>
    <row r="1515" spans="1:19" hidden="1" x14ac:dyDescent="0.25">
      <c r="A1515" s="6" t="s">
        <v>882</v>
      </c>
      <c r="B1515" s="258"/>
      <c r="F1515" s="7" t="s">
        <v>882</v>
      </c>
      <c r="G1515" s="21" t="s">
        <v>882</v>
      </c>
      <c r="H1515" s="19" t="s">
        <v>882</v>
      </c>
      <c r="I1515" s="10" t="s">
        <v>882</v>
      </c>
      <c r="J1515" s="11" t="s">
        <v>882</v>
      </c>
      <c r="K1515" s="9" t="s">
        <v>882</v>
      </c>
      <c r="L1515" s="9" t="s">
        <v>882</v>
      </c>
      <c r="M1515" s="19" t="s">
        <v>882</v>
      </c>
      <c r="N1515" s="9" t="s">
        <v>882</v>
      </c>
      <c r="O1515" s="9" t="s">
        <v>882</v>
      </c>
      <c r="P1515" s="9" t="s">
        <v>882</v>
      </c>
      <c r="Q1515" t="s">
        <v>882</v>
      </c>
      <c r="R1515" s="7" t="s">
        <v>882</v>
      </c>
      <c r="S1515" s="11" t="s">
        <v>882</v>
      </c>
    </row>
    <row r="1516" spans="1:19" hidden="1" x14ac:dyDescent="0.25">
      <c r="A1516" s="6" t="s">
        <v>882</v>
      </c>
      <c r="B1516" s="258"/>
      <c r="F1516" s="7" t="s">
        <v>882</v>
      </c>
      <c r="G1516" s="21" t="s">
        <v>882</v>
      </c>
      <c r="H1516" s="19" t="s">
        <v>882</v>
      </c>
      <c r="I1516" s="10" t="s">
        <v>882</v>
      </c>
      <c r="J1516" s="11" t="s">
        <v>882</v>
      </c>
      <c r="K1516" s="9" t="s">
        <v>882</v>
      </c>
      <c r="L1516" s="9" t="s">
        <v>882</v>
      </c>
      <c r="M1516" s="19" t="s">
        <v>882</v>
      </c>
      <c r="N1516" s="9" t="s">
        <v>882</v>
      </c>
      <c r="O1516" s="9" t="s">
        <v>882</v>
      </c>
      <c r="P1516" s="9" t="s">
        <v>882</v>
      </c>
      <c r="Q1516" t="s">
        <v>882</v>
      </c>
      <c r="R1516" s="7" t="s">
        <v>882</v>
      </c>
      <c r="S1516" s="11" t="s">
        <v>882</v>
      </c>
    </row>
    <row r="1517" spans="1:19" hidden="1" x14ac:dyDescent="0.25">
      <c r="A1517" s="6" t="s">
        <v>882</v>
      </c>
      <c r="B1517" s="258"/>
      <c r="F1517" s="7" t="s">
        <v>882</v>
      </c>
      <c r="G1517" s="21" t="s">
        <v>882</v>
      </c>
      <c r="H1517" s="19" t="s">
        <v>882</v>
      </c>
      <c r="I1517" s="10" t="s">
        <v>882</v>
      </c>
      <c r="J1517" s="11" t="s">
        <v>882</v>
      </c>
      <c r="K1517" s="9" t="s">
        <v>882</v>
      </c>
      <c r="L1517" s="9" t="s">
        <v>882</v>
      </c>
      <c r="M1517" s="19" t="s">
        <v>882</v>
      </c>
      <c r="N1517" s="9" t="s">
        <v>882</v>
      </c>
      <c r="O1517" s="9" t="s">
        <v>882</v>
      </c>
      <c r="P1517" s="9" t="s">
        <v>882</v>
      </c>
      <c r="Q1517" t="s">
        <v>882</v>
      </c>
      <c r="R1517" s="7" t="s">
        <v>882</v>
      </c>
      <c r="S1517" s="11" t="s">
        <v>882</v>
      </c>
    </row>
    <row r="1518" spans="1:19" hidden="1" x14ac:dyDescent="0.25">
      <c r="A1518" s="6" t="s">
        <v>882</v>
      </c>
      <c r="B1518" s="258"/>
      <c r="F1518" s="7" t="s">
        <v>882</v>
      </c>
      <c r="G1518" s="21" t="s">
        <v>882</v>
      </c>
      <c r="H1518" s="19" t="s">
        <v>882</v>
      </c>
      <c r="I1518" s="10" t="s">
        <v>882</v>
      </c>
      <c r="J1518" s="11" t="s">
        <v>882</v>
      </c>
      <c r="K1518" s="9" t="s">
        <v>882</v>
      </c>
      <c r="L1518" s="9" t="s">
        <v>882</v>
      </c>
      <c r="M1518" s="19" t="s">
        <v>882</v>
      </c>
      <c r="N1518" s="9" t="s">
        <v>882</v>
      </c>
      <c r="O1518" s="9" t="s">
        <v>882</v>
      </c>
      <c r="P1518" s="9" t="s">
        <v>882</v>
      </c>
      <c r="Q1518" t="s">
        <v>882</v>
      </c>
      <c r="R1518" s="7" t="s">
        <v>882</v>
      </c>
      <c r="S1518" s="11" t="s">
        <v>882</v>
      </c>
    </row>
    <row r="1519" spans="1:19" hidden="1" x14ac:dyDescent="0.25">
      <c r="A1519" s="6" t="s">
        <v>882</v>
      </c>
      <c r="B1519" s="258"/>
      <c r="F1519" s="7" t="s">
        <v>882</v>
      </c>
      <c r="G1519" s="21" t="s">
        <v>882</v>
      </c>
      <c r="H1519" s="19" t="s">
        <v>882</v>
      </c>
      <c r="I1519" s="10" t="s">
        <v>882</v>
      </c>
      <c r="J1519" s="11" t="s">
        <v>882</v>
      </c>
      <c r="K1519" s="9" t="s">
        <v>882</v>
      </c>
      <c r="L1519" s="9" t="s">
        <v>882</v>
      </c>
      <c r="M1519" s="19" t="s">
        <v>882</v>
      </c>
      <c r="N1519" s="9" t="s">
        <v>882</v>
      </c>
      <c r="O1519" s="9" t="s">
        <v>882</v>
      </c>
      <c r="P1519" s="9" t="s">
        <v>882</v>
      </c>
      <c r="Q1519" t="s">
        <v>882</v>
      </c>
      <c r="R1519" s="7" t="s">
        <v>882</v>
      </c>
      <c r="S1519" s="11" t="s">
        <v>882</v>
      </c>
    </row>
    <row r="1520" spans="1:19" hidden="1" x14ac:dyDescent="0.25">
      <c r="A1520" s="6" t="s">
        <v>882</v>
      </c>
      <c r="B1520" s="258"/>
      <c r="F1520" s="7" t="s">
        <v>882</v>
      </c>
      <c r="G1520" s="21" t="s">
        <v>882</v>
      </c>
      <c r="H1520" s="19" t="s">
        <v>882</v>
      </c>
      <c r="I1520" s="10" t="s">
        <v>882</v>
      </c>
      <c r="J1520" s="11" t="s">
        <v>882</v>
      </c>
      <c r="K1520" s="9" t="s">
        <v>882</v>
      </c>
      <c r="L1520" s="9" t="s">
        <v>882</v>
      </c>
      <c r="M1520" s="19" t="s">
        <v>882</v>
      </c>
      <c r="N1520" s="9" t="s">
        <v>882</v>
      </c>
      <c r="O1520" s="9" t="s">
        <v>882</v>
      </c>
      <c r="P1520" s="9" t="s">
        <v>882</v>
      </c>
      <c r="Q1520" t="s">
        <v>882</v>
      </c>
      <c r="R1520" s="7" t="s">
        <v>882</v>
      </c>
      <c r="S1520" s="11" t="s">
        <v>882</v>
      </c>
    </row>
    <row r="1521" spans="1:19" hidden="1" x14ac:dyDescent="0.25">
      <c r="A1521" s="6" t="s">
        <v>882</v>
      </c>
      <c r="B1521" s="258"/>
      <c r="F1521" s="7" t="s">
        <v>882</v>
      </c>
      <c r="G1521" s="21" t="s">
        <v>882</v>
      </c>
      <c r="H1521" s="19" t="s">
        <v>882</v>
      </c>
      <c r="I1521" s="10" t="s">
        <v>882</v>
      </c>
      <c r="J1521" s="11" t="s">
        <v>882</v>
      </c>
      <c r="K1521" s="9" t="s">
        <v>882</v>
      </c>
      <c r="L1521" s="9" t="s">
        <v>882</v>
      </c>
      <c r="M1521" s="19" t="s">
        <v>882</v>
      </c>
      <c r="N1521" s="9" t="s">
        <v>882</v>
      </c>
      <c r="O1521" s="9" t="s">
        <v>882</v>
      </c>
      <c r="P1521" s="9" t="s">
        <v>882</v>
      </c>
      <c r="Q1521" t="s">
        <v>882</v>
      </c>
      <c r="R1521" s="7" t="s">
        <v>882</v>
      </c>
      <c r="S1521" s="11" t="s">
        <v>882</v>
      </c>
    </row>
    <row r="1522" spans="1:19" hidden="1" x14ac:dyDescent="0.25">
      <c r="A1522" s="6" t="s">
        <v>882</v>
      </c>
      <c r="B1522" s="258"/>
      <c r="F1522" s="7" t="s">
        <v>882</v>
      </c>
      <c r="G1522" s="21" t="s">
        <v>882</v>
      </c>
      <c r="H1522" s="19" t="s">
        <v>882</v>
      </c>
      <c r="I1522" s="10" t="s">
        <v>882</v>
      </c>
      <c r="J1522" s="11" t="s">
        <v>882</v>
      </c>
      <c r="K1522" s="9" t="s">
        <v>882</v>
      </c>
      <c r="L1522" s="9" t="s">
        <v>882</v>
      </c>
      <c r="M1522" s="19" t="s">
        <v>882</v>
      </c>
      <c r="N1522" s="9" t="s">
        <v>882</v>
      </c>
      <c r="O1522" s="9" t="s">
        <v>882</v>
      </c>
      <c r="P1522" s="9" t="s">
        <v>882</v>
      </c>
      <c r="Q1522" t="s">
        <v>882</v>
      </c>
      <c r="R1522" s="7" t="s">
        <v>882</v>
      </c>
      <c r="S1522" s="11" t="s">
        <v>882</v>
      </c>
    </row>
    <row r="1523" spans="1:19" hidden="1" x14ac:dyDescent="0.25">
      <c r="A1523" s="6" t="s">
        <v>882</v>
      </c>
      <c r="B1523" s="258"/>
      <c r="F1523" s="7" t="s">
        <v>882</v>
      </c>
      <c r="G1523" s="21" t="s">
        <v>882</v>
      </c>
      <c r="H1523" s="19" t="s">
        <v>882</v>
      </c>
      <c r="I1523" s="10" t="s">
        <v>882</v>
      </c>
      <c r="J1523" s="11" t="s">
        <v>882</v>
      </c>
      <c r="K1523" s="9" t="s">
        <v>882</v>
      </c>
      <c r="L1523" s="9" t="s">
        <v>882</v>
      </c>
      <c r="M1523" s="19" t="s">
        <v>882</v>
      </c>
      <c r="N1523" s="9" t="s">
        <v>882</v>
      </c>
      <c r="O1523" s="9" t="s">
        <v>882</v>
      </c>
      <c r="P1523" s="9" t="s">
        <v>882</v>
      </c>
      <c r="Q1523" t="s">
        <v>882</v>
      </c>
      <c r="R1523" s="7" t="s">
        <v>882</v>
      </c>
      <c r="S1523" s="11" t="s">
        <v>882</v>
      </c>
    </row>
    <row r="1524" spans="1:19" hidden="1" x14ac:dyDescent="0.25">
      <c r="A1524" s="6" t="s">
        <v>882</v>
      </c>
      <c r="B1524" s="258"/>
      <c r="F1524" s="7" t="s">
        <v>882</v>
      </c>
      <c r="G1524" s="21" t="s">
        <v>882</v>
      </c>
      <c r="H1524" s="19" t="s">
        <v>882</v>
      </c>
      <c r="I1524" s="10" t="s">
        <v>882</v>
      </c>
      <c r="J1524" s="11" t="s">
        <v>882</v>
      </c>
      <c r="K1524" s="9" t="s">
        <v>882</v>
      </c>
      <c r="L1524" s="9" t="s">
        <v>882</v>
      </c>
      <c r="M1524" s="19" t="s">
        <v>882</v>
      </c>
      <c r="N1524" s="9" t="s">
        <v>882</v>
      </c>
      <c r="O1524" s="9" t="s">
        <v>882</v>
      </c>
      <c r="P1524" s="9" t="s">
        <v>882</v>
      </c>
      <c r="Q1524" t="s">
        <v>882</v>
      </c>
      <c r="R1524" s="7" t="s">
        <v>882</v>
      </c>
      <c r="S1524" s="11" t="s">
        <v>882</v>
      </c>
    </row>
    <row r="1525" spans="1:19" hidden="1" x14ac:dyDescent="0.25">
      <c r="A1525" s="6" t="s">
        <v>882</v>
      </c>
      <c r="B1525" s="258"/>
      <c r="F1525" s="7" t="s">
        <v>882</v>
      </c>
      <c r="G1525" s="21" t="s">
        <v>882</v>
      </c>
      <c r="H1525" s="19" t="s">
        <v>882</v>
      </c>
      <c r="I1525" s="10" t="s">
        <v>882</v>
      </c>
      <c r="J1525" s="11" t="s">
        <v>882</v>
      </c>
      <c r="K1525" s="9" t="s">
        <v>882</v>
      </c>
      <c r="L1525" s="9" t="s">
        <v>882</v>
      </c>
      <c r="M1525" s="19" t="s">
        <v>882</v>
      </c>
      <c r="N1525" s="9" t="s">
        <v>882</v>
      </c>
      <c r="O1525" s="9" t="s">
        <v>882</v>
      </c>
      <c r="P1525" s="9" t="s">
        <v>882</v>
      </c>
      <c r="Q1525" t="s">
        <v>882</v>
      </c>
      <c r="R1525" s="7" t="s">
        <v>882</v>
      </c>
      <c r="S1525" s="11" t="s">
        <v>882</v>
      </c>
    </row>
    <row r="1526" spans="1:19" hidden="1" x14ac:dyDescent="0.25">
      <c r="A1526" s="6" t="s">
        <v>882</v>
      </c>
      <c r="B1526" s="258"/>
      <c r="F1526" s="7" t="s">
        <v>882</v>
      </c>
      <c r="G1526" s="21" t="s">
        <v>882</v>
      </c>
      <c r="H1526" s="19" t="s">
        <v>882</v>
      </c>
      <c r="I1526" s="10" t="s">
        <v>882</v>
      </c>
      <c r="J1526" s="11" t="s">
        <v>882</v>
      </c>
      <c r="K1526" s="9" t="s">
        <v>882</v>
      </c>
      <c r="L1526" s="9" t="s">
        <v>882</v>
      </c>
      <c r="M1526" s="19" t="s">
        <v>882</v>
      </c>
      <c r="N1526" s="9" t="s">
        <v>882</v>
      </c>
      <c r="O1526" s="9" t="s">
        <v>882</v>
      </c>
      <c r="P1526" s="9" t="s">
        <v>882</v>
      </c>
      <c r="Q1526" t="s">
        <v>882</v>
      </c>
      <c r="R1526" s="7" t="s">
        <v>882</v>
      </c>
      <c r="S1526" s="11" t="s">
        <v>882</v>
      </c>
    </row>
    <row r="1527" spans="1:19" hidden="1" x14ac:dyDescent="0.25">
      <c r="A1527" s="6" t="s">
        <v>882</v>
      </c>
      <c r="B1527" s="258"/>
      <c r="F1527" s="7" t="s">
        <v>882</v>
      </c>
      <c r="G1527" s="21" t="s">
        <v>882</v>
      </c>
      <c r="H1527" s="19" t="s">
        <v>882</v>
      </c>
      <c r="I1527" s="10" t="s">
        <v>882</v>
      </c>
      <c r="J1527" s="11" t="s">
        <v>882</v>
      </c>
      <c r="K1527" s="9" t="s">
        <v>882</v>
      </c>
      <c r="L1527" s="9" t="s">
        <v>882</v>
      </c>
      <c r="M1527" s="19" t="s">
        <v>882</v>
      </c>
      <c r="N1527" s="9" t="s">
        <v>882</v>
      </c>
      <c r="O1527" s="9" t="s">
        <v>882</v>
      </c>
      <c r="P1527" s="9" t="s">
        <v>882</v>
      </c>
      <c r="Q1527" t="s">
        <v>882</v>
      </c>
      <c r="R1527" s="7" t="s">
        <v>882</v>
      </c>
      <c r="S1527" s="11" t="s">
        <v>882</v>
      </c>
    </row>
    <row r="1528" spans="1:19" hidden="1" x14ac:dyDescent="0.25">
      <c r="A1528" s="6" t="s">
        <v>882</v>
      </c>
      <c r="B1528" s="258"/>
      <c r="F1528" s="7" t="s">
        <v>882</v>
      </c>
      <c r="G1528" s="21" t="s">
        <v>882</v>
      </c>
      <c r="H1528" s="19" t="s">
        <v>882</v>
      </c>
      <c r="I1528" s="10" t="s">
        <v>882</v>
      </c>
      <c r="J1528" s="11" t="s">
        <v>882</v>
      </c>
      <c r="K1528" s="9" t="s">
        <v>882</v>
      </c>
      <c r="L1528" s="9" t="s">
        <v>882</v>
      </c>
      <c r="M1528" s="19" t="s">
        <v>882</v>
      </c>
      <c r="N1528" s="9" t="s">
        <v>882</v>
      </c>
      <c r="O1528" s="9" t="s">
        <v>882</v>
      </c>
      <c r="P1528" s="9" t="s">
        <v>882</v>
      </c>
      <c r="Q1528" t="s">
        <v>882</v>
      </c>
      <c r="R1528" s="7" t="s">
        <v>882</v>
      </c>
      <c r="S1528" s="11" t="s">
        <v>882</v>
      </c>
    </row>
    <row r="1529" spans="1:19" hidden="1" x14ac:dyDescent="0.25">
      <c r="A1529" s="6" t="s">
        <v>882</v>
      </c>
      <c r="B1529" s="258"/>
      <c r="F1529" s="7" t="s">
        <v>882</v>
      </c>
      <c r="G1529" s="21" t="s">
        <v>882</v>
      </c>
      <c r="H1529" s="19" t="s">
        <v>882</v>
      </c>
      <c r="I1529" s="10" t="s">
        <v>882</v>
      </c>
      <c r="J1529" s="11" t="s">
        <v>882</v>
      </c>
      <c r="K1529" s="9" t="s">
        <v>882</v>
      </c>
      <c r="L1529" s="9" t="s">
        <v>882</v>
      </c>
      <c r="M1529" s="19" t="s">
        <v>882</v>
      </c>
      <c r="N1529" s="9" t="s">
        <v>882</v>
      </c>
      <c r="O1529" s="9" t="s">
        <v>882</v>
      </c>
      <c r="P1529" s="9" t="s">
        <v>882</v>
      </c>
      <c r="Q1529" t="s">
        <v>882</v>
      </c>
      <c r="R1529" s="7" t="s">
        <v>882</v>
      </c>
      <c r="S1529" s="11" t="s">
        <v>882</v>
      </c>
    </row>
    <row r="1530" spans="1:19" hidden="1" x14ac:dyDescent="0.25">
      <c r="A1530" s="6" t="s">
        <v>882</v>
      </c>
      <c r="B1530" s="258"/>
      <c r="F1530" s="7" t="s">
        <v>882</v>
      </c>
      <c r="G1530" s="21" t="s">
        <v>882</v>
      </c>
      <c r="H1530" s="19" t="s">
        <v>882</v>
      </c>
      <c r="I1530" s="10" t="s">
        <v>882</v>
      </c>
      <c r="J1530" s="11" t="s">
        <v>882</v>
      </c>
      <c r="K1530" s="9" t="s">
        <v>882</v>
      </c>
      <c r="L1530" s="9" t="s">
        <v>882</v>
      </c>
      <c r="M1530" s="19" t="s">
        <v>882</v>
      </c>
      <c r="N1530" s="9" t="s">
        <v>882</v>
      </c>
      <c r="O1530" s="9" t="s">
        <v>882</v>
      </c>
      <c r="P1530" s="9" t="s">
        <v>882</v>
      </c>
      <c r="Q1530" t="s">
        <v>882</v>
      </c>
      <c r="R1530" s="7" t="s">
        <v>882</v>
      </c>
      <c r="S1530" s="11" t="s">
        <v>882</v>
      </c>
    </row>
    <row r="1531" spans="1:19" hidden="1" x14ac:dyDescent="0.25">
      <c r="A1531" s="6" t="s">
        <v>882</v>
      </c>
      <c r="B1531" s="258"/>
      <c r="F1531" s="7" t="s">
        <v>882</v>
      </c>
      <c r="G1531" s="21" t="s">
        <v>882</v>
      </c>
      <c r="H1531" s="19" t="s">
        <v>882</v>
      </c>
      <c r="I1531" s="10" t="s">
        <v>882</v>
      </c>
      <c r="J1531" s="11" t="s">
        <v>882</v>
      </c>
      <c r="K1531" s="9" t="s">
        <v>882</v>
      </c>
      <c r="L1531" s="9" t="s">
        <v>882</v>
      </c>
      <c r="M1531" s="19" t="s">
        <v>882</v>
      </c>
      <c r="N1531" s="9" t="s">
        <v>882</v>
      </c>
      <c r="O1531" s="9" t="s">
        <v>882</v>
      </c>
      <c r="P1531" s="9" t="s">
        <v>882</v>
      </c>
      <c r="Q1531" t="s">
        <v>882</v>
      </c>
      <c r="R1531" s="7" t="s">
        <v>882</v>
      </c>
      <c r="S1531" s="11" t="s">
        <v>882</v>
      </c>
    </row>
    <row r="1532" spans="1:19" hidden="1" x14ac:dyDescent="0.25">
      <c r="A1532" s="6" t="s">
        <v>882</v>
      </c>
      <c r="B1532" s="258"/>
      <c r="F1532" s="7" t="s">
        <v>882</v>
      </c>
      <c r="G1532" s="21" t="s">
        <v>882</v>
      </c>
      <c r="H1532" s="19" t="s">
        <v>882</v>
      </c>
      <c r="I1532" s="10" t="s">
        <v>882</v>
      </c>
      <c r="J1532" s="11" t="s">
        <v>882</v>
      </c>
      <c r="K1532" s="9" t="s">
        <v>882</v>
      </c>
      <c r="L1532" s="9" t="s">
        <v>882</v>
      </c>
      <c r="M1532" s="19" t="s">
        <v>882</v>
      </c>
      <c r="N1532" s="9" t="s">
        <v>882</v>
      </c>
      <c r="O1532" s="9" t="s">
        <v>882</v>
      </c>
      <c r="P1532" s="9" t="s">
        <v>882</v>
      </c>
      <c r="Q1532" t="s">
        <v>882</v>
      </c>
      <c r="R1532" s="7" t="s">
        <v>882</v>
      </c>
      <c r="S1532" s="11" t="s">
        <v>882</v>
      </c>
    </row>
    <row r="1533" spans="1:19" hidden="1" x14ac:dyDescent="0.25">
      <c r="A1533" s="6" t="s">
        <v>882</v>
      </c>
      <c r="B1533" s="258"/>
      <c r="F1533" s="7" t="s">
        <v>882</v>
      </c>
      <c r="G1533" s="21" t="s">
        <v>882</v>
      </c>
      <c r="H1533" s="19" t="s">
        <v>882</v>
      </c>
      <c r="I1533" s="10" t="s">
        <v>882</v>
      </c>
      <c r="J1533" s="11" t="s">
        <v>882</v>
      </c>
      <c r="K1533" s="9" t="s">
        <v>882</v>
      </c>
      <c r="L1533" s="9" t="s">
        <v>882</v>
      </c>
      <c r="M1533" s="19" t="s">
        <v>882</v>
      </c>
      <c r="N1533" s="9" t="s">
        <v>882</v>
      </c>
      <c r="O1533" s="9" t="s">
        <v>882</v>
      </c>
      <c r="P1533" s="9" t="s">
        <v>882</v>
      </c>
      <c r="Q1533" t="s">
        <v>882</v>
      </c>
      <c r="R1533" s="7" t="s">
        <v>882</v>
      </c>
      <c r="S1533" s="11" t="s">
        <v>882</v>
      </c>
    </row>
    <row r="1534" spans="1:19" hidden="1" x14ac:dyDescent="0.25">
      <c r="A1534" s="6" t="s">
        <v>882</v>
      </c>
      <c r="B1534" s="258"/>
      <c r="F1534" s="7" t="s">
        <v>882</v>
      </c>
      <c r="G1534" s="21" t="s">
        <v>882</v>
      </c>
      <c r="H1534" s="19" t="s">
        <v>882</v>
      </c>
      <c r="I1534" s="10" t="s">
        <v>882</v>
      </c>
      <c r="J1534" s="11" t="s">
        <v>882</v>
      </c>
      <c r="K1534" s="9" t="s">
        <v>882</v>
      </c>
      <c r="L1534" s="9" t="s">
        <v>882</v>
      </c>
      <c r="M1534" s="19" t="s">
        <v>882</v>
      </c>
      <c r="N1534" s="9" t="s">
        <v>882</v>
      </c>
      <c r="O1534" s="9" t="s">
        <v>882</v>
      </c>
      <c r="P1534" s="9" t="s">
        <v>882</v>
      </c>
      <c r="Q1534" t="s">
        <v>882</v>
      </c>
      <c r="R1534" s="7" t="s">
        <v>882</v>
      </c>
      <c r="S1534" s="11" t="s">
        <v>882</v>
      </c>
    </row>
    <row r="1535" spans="1:19" hidden="1" x14ac:dyDescent="0.25">
      <c r="A1535" s="6" t="s">
        <v>882</v>
      </c>
      <c r="B1535" s="258"/>
      <c r="F1535" s="7" t="s">
        <v>882</v>
      </c>
      <c r="G1535" s="21" t="s">
        <v>882</v>
      </c>
      <c r="H1535" s="19" t="s">
        <v>882</v>
      </c>
      <c r="I1535" s="10" t="s">
        <v>882</v>
      </c>
      <c r="J1535" s="11" t="s">
        <v>882</v>
      </c>
      <c r="K1535" s="9" t="s">
        <v>882</v>
      </c>
      <c r="L1535" s="9" t="s">
        <v>882</v>
      </c>
      <c r="M1535" s="19" t="s">
        <v>882</v>
      </c>
      <c r="N1535" s="9" t="s">
        <v>882</v>
      </c>
      <c r="O1535" s="9" t="s">
        <v>882</v>
      </c>
      <c r="P1535" s="9" t="s">
        <v>882</v>
      </c>
      <c r="Q1535" t="s">
        <v>882</v>
      </c>
      <c r="R1535" s="7" t="s">
        <v>882</v>
      </c>
      <c r="S1535" s="11" t="s">
        <v>882</v>
      </c>
    </row>
    <row r="1536" spans="1:19" hidden="1" x14ac:dyDescent="0.25">
      <c r="A1536" s="6" t="s">
        <v>882</v>
      </c>
      <c r="B1536" s="258"/>
      <c r="F1536" s="7" t="s">
        <v>882</v>
      </c>
      <c r="G1536" s="21" t="s">
        <v>882</v>
      </c>
      <c r="H1536" s="19" t="s">
        <v>882</v>
      </c>
      <c r="I1536" s="10" t="s">
        <v>882</v>
      </c>
      <c r="J1536" s="11" t="s">
        <v>882</v>
      </c>
      <c r="K1536" s="9" t="s">
        <v>882</v>
      </c>
      <c r="L1536" s="9" t="s">
        <v>882</v>
      </c>
      <c r="M1536" s="19" t="s">
        <v>882</v>
      </c>
      <c r="N1536" s="9" t="s">
        <v>882</v>
      </c>
      <c r="O1536" s="9" t="s">
        <v>882</v>
      </c>
      <c r="P1536" s="9" t="s">
        <v>882</v>
      </c>
      <c r="Q1536" t="s">
        <v>882</v>
      </c>
      <c r="R1536" s="7" t="s">
        <v>882</v>
      </c>
      <c r="S1536" s="11" t="s">
        <v>882</v>
      </c>
    </row>
    <row r="1537" spans="1:19" hidden="1" x14ac:dyDescent="0.25">
      <c r="A1537" s="6" t="s">
        <v>882</v>
      </c>
      <c r="B1537" s="258"/>
      <c r="F1537" s="7" t="s">
        <v>882</v>
      </c>
      <c r="G1537" s="21" t="s">
        <v>882</v>
      </c>
      <c r="H1537" s="19" t="s">
        <v>882</v>
      </c>
      <c r="I1537" s="10" t="s">
        <v>882</v>
      </c>
      <c r="J1537" s="11" t="s">
        <v>882</v>
      </c>
      <c r="K1537" s="9" t="s">
        <v>882</v>
      </c>
      <c r="L1537" s="9" t="s">
        <v>882</v>
      </c>
      <c r="M1537" s="19" t="s">
        <v>882</v>
      </c>
      <c r="N1537" s="9" t="s">
        <v>882</v>
      </c>
      <c r="O1537" s="9" t="s">
        <v>882</v>
      </c>
      <c r="P1537" s="9" t="s">
        <v>882</v>
      </c>
      <c r="Q1537" t="s">
        <v>882</v>
      </c>
      <c r="R1537" s="7" t="s">
        <v>882</v>
      </c>
      <c r="S1537" s="11" t="s">
        <v>882</v>
      </c>
    </row>
    <row r="1538" spans="1:19" hidden="1" x14ac:dyDescent="0.25">
      <c r="A1538" s="6" t="s">
        <v>882</v>
      </c>
      <c r="B1538" s="258"/>
      <c r="F1538" s="7" t="s">
        <v>882</v>
      </c>
      <c r="G1538" s="21" t="s">
        <v>882</v>
      </c>
      <c r="H1538" s="19" t="s">
        <v>882</v>
      </c>
      <c r="I1538" s="10" t="s">
        <v>882</v>
      </c>
      <c r="J1538" s="11" t="s">
        <v>882</v>
      </c>
      <c r="K1538" s="9" t="s">
        <v>882</v>
      </c>
      <c r="L1538" s="9" t="s">
        <v>882</v>
      </c>
      <c r="M1538" s="19" t="s">
        <v>882</v>
      </c>
      <c r="N1538" s="9" t="s">
        <v>882</v>
      </c>
      <c r="O1538" s="9" t="s">
        <v>882</v>
      </c>
      <c r="P1538" s="9" t="s">
        <v>882</v>
      </c>
      <c r="Q1538" t="s">
        <v>882</v>
      </c>
      <c r="R1538" s="7" t="s">
        <v>882</v>
      </c>
      <c r="S1538" s="11" t="s">
        <v>882</v>
      </c>
    </row>
    <row r="1539" spans="1:19" hidden="1" x14ac:dyDescent="0.25">
      <c r="A1539" s="6" t="s">
        <v>882</v>
      </c>
      <c r="B1539" s="258"/>
      <c r="F1539" s="7" t="s">
        <v>882</v>
      </c>
      <c r="G1539" s="21" t="s">
        <v>882</v>
      </c>
      <c r="H1539" s="19" t="s">
        <v>882</v>
      </c>
      <c r="I1539" s="10" t="s">
        <v>882</v>
      </c>
      <c r="J1539" s="11" t="s">
        <v>882</v>
      </c>
      <c r="K1539" s="9" t="s">
        <v>882</v>
      </c>
      <c r="L1539" s="9" t="s">
        <v>882</v>
      </c>
      <c r="M1539" s="19" t="s">
        <v>882</v>
      </c>
      <c r="N1539" s="9" t="s">
        <v>882</v>
      </c>
      <c r="O1539" s="9" t="s">
        <v>882</v>
      </c>
      <c r="P1539" s="9" t="s">
        <v>882</v>
      </c>
      <c r="Q1539" t="s">
        <v>882</v>
      </c>
      <c r="R1539" s="7" t="s">
        <v>882</v>
      </c>
      <c r="S1539" s="11" t="s">
        <v>882</v>
      </c>
    </row>
    <row r="1540" spans="1:19" hidden="1" x14ac:dyDescent="0.25">
      <c r="A1540" s="6" t="s">
        <v>882</v>
      </c>
      <c r="B1540" s="258"/>
      <c r="F1540" s="7" t="s">
        <v>882</v>
      </c>
      <c r="G1540" s="21" t="s">
        <v>882</v>
      </c>
      <c r="H1540" s="19" t="s">
        <v>882</v>
      </c>
      <c r="I1540" s="10" t="s">
        <v>882</v>
      </c>
      <c r="J1540" s="11" t="s">
        <v>882</v>
      </c>
      <c r="K1540" s="9" t="s">
        <v>882</v>
      </c>
      <c r="L1540" s="9" t="s">
        <v>882</v>
      </c>
      <c r="M1540" s="19" t="s">
        <v>882</v>
      </c>
      <c r="N1540" s="9" t="s">
        <v>882</v>
      </c>
      <c r="O1540" s="9" t="s">
        <v>882</v>
      </c>
      <c r="P1540" s="9" t="s">
        <v>882</v>
      </c>
      <c r="Q1540" t="s">
        <v>882</v>
      </c>
      <c r="R1540" s="7" t="s">
        <v>882</v>
      </c>
      <c r="S1540" s="11" t="s">
        <v>882</v>
      </c>
    </row>
    <row r="1541" spans="1:19" hidden="1" x14ac:dyDescent="0.25">
      <c r="A1541" s="6" t="s">
        <v>882</v>
      </c>
      <c r="B1541" s="258"/>
      <c r="F1541" s="7" t="s">
        <v>882</v>
      </c>
      <c r="G1541" s="21" t="s">
        <v>882</v>
      </c>
      <c r="H1541" s="19" t="s">
        <v>882</v>
      </c>
      <c r="I1541" s="10" t="s">
        <v>882</v>
      </c>
      <c r="J1541" s="11" t="s">
        <v>882</v>
      </c>
      <c r="K1541" s="9" t="s">
        <v>882</v>
      </c>
      <c r="L1541" s="9" t="s">
        <v>882</v>
      </c>
      <c r="M1541" s="19" t="s">
        <v>882</v>
      </c>
      <c r="N1541" s="9" t="s">
        <v>882</v>
      </c>
      <c r="O1541" s="9" t="s">
        <v>882</v>
      </c>
      <c r="P1541" s="9" t="s">
        <v>882</v>
      </c>
      <c r="Q1541" t="s">
        <v>882</v>
      </c>
      <c r="R1541" s="7" t="s">
        <v>882</v>
      </c>
      <c r="S1541" s="11" t="s">
        <v>882</v>
      </c>
    </row>
    <row r="1542" spans="1:19" hidden="1" x14ac:dyDescent="0.25">
      <c r="A1542" s="6" t="s">
        <v>882</v>
      </c>
      <c r="B1542" s="258"/>
      <c r="F1542" s="7" t="s">
        <v>882</v>
      </c>
      <c r="G1542" s="21" t="s">
        <v>882</v>
      </c>
      <c r="H1542" s="19" t="s">
        <v>882</v>
      </c>
      <c r="I1542" s="10" t="s">
        <v>882</v>
      </c>
      <c r="J1542" s="11" t="s">
        <v>882</v>
      </c>
      <c r="K1542" s="9" t="s">
        <v>882</v>
      </c>
      <c r="L1542" s="9" t="s">
        <v>882</v>
      </c>
      <c r="M1542" s="19" t="s">
        <v>882</v>
      </c>
      <c r="N1542" s="9" t="s">
        <v>882</v>
      </c>
      <c r="O1542" s="9" t="s">
        <v>882</v>
      </c>
      <c r="P1542" s="9" t="s">
        <v>882</v>
      </c>
      <c r="Q1542" t="s">
        <v>882</v>
      </c>
      <c r="R1542" s="7" t="s">
        <v>882</v>
      </c>
      <c r="S1542" s="11" t="s">
        <v>882</v>
      </c>
    </row>
    <row r="1543" spans="1:19" hidden="1" x14ac:dyDescent="0.25">
      <c r="A1543" s="6" t="s">
        <v>882</v>
      </c>
      <c r="B1543" s="258"/>
      <c r="F1543" s="7" t="s">
        <v>882</v>
      </c>
      <c r="G1543" s="21" t="s">
        <v>882</v>
      </c>
      <c r="H1543" s="19" t="s">
        <v>882</v>
      </c>
      <c r="I1543" s="10" t="s">
        <v>882</v>
      </c>
      <c r="J1543" s="11" t="s">
        <v>882</v>
      </c>
      <c r="K1543" s="9" t="s">
        <v>882</v>
      </c>
      <c r="L1543" s="9" t="s">
        <v>882</v>
      </c>
      <c r="M1543" s="19" t="s">
        <v>882</v>
      </c>
      <c r="N1543" s="9" t="s">
        <v>882</v>
      </c>
      <c r="O1543" s="9" t="s">
        <v>882</v>
      </c>
      <c r="P1543" s="9" t="s">
        <v>882</v>
      </c>
      <c r="Q1543" t="s">
        <v>882</v>
      </c>
      <c r="R1543" s="7" t="s">
        <v>882</v>
      </c>
      <c r="S1543" s="11" t="s">
        <v>882</v>
      </c>
    </row>
    <row r="1544" spans="1:19" hidden="1" x14ac:dyDescent="0.25">
      <c r="A1544" s="6" t="s">
        <v>882</v>
      </c>
      <c r="B1544" s="258"/>
      <c r="F1544" s="7" t="s">
        <v>882</v>
      </c>
      <c r="G1544" s="21" t="s">
        <v>882</v>
      </c>
      <c r="H1544" s="19" t="s">
        <v>882</v>
      </c>
      <c r="I1544" s="10" t="s">
        <v>882</v>
      </c>
      <c r="J1544" s="11" t="s">
        <v>882</v>
      </c>
      <c r="K1544" s="9" t="s">
        <v>882</v>
      </c>
      <c r="L1544" s="9" t="s">
        <v>882</v>
      </c>
      <c r="M1544" s="19" t="s">
        <v>882</v>
      </c>
      <c r="N1544" s="9" t="s">
        <v>882</v>
      </c>
      <c r="O1544" s="9" t="s">
        <v>882</v>
      </c>
      <c r="P1544" s="9" t="s">
        <v>882</v>
      </c>
      <c r="Q1544" t="s">
        <v>882</v>
      </c>
      <c r="R1544" s="7" t="s">
        <v>882</v>
      </c>
      <c r="S1544" s="11" t="s">
        <v>882</v>
      </c>
    </row>
    <row r="1545" spans="1:19" hidden="1" x14ac:dyDescent="0.25">
      <c r="A1545" s="6" t="s">
        <v>882</v>
      </c>
      <c r="B1545" s="258"/>
      <c r="F1545" s="7" t="s">
        <v>882</v>
      </c>
      <c r="G1545" s="21" t="s">
        <v>882</v>
      </c>
      <c r="H1545" s="19" t="s">
        <v>882</v>
      </c>
      <c r="I1545" s="10" t="s">
        <v>882</v>
      </c>
      <c r="J1545" s="11" t="s">
        <v>882</v>
      </c>
      <c r="K1545" s="9" t="s">
        <v>882</v>
      </c>
      <c r="L1545" s="9" t="s">
        <v>882</v>
      </c>
      <c r="M1545" s="19" t="s">
        <v>882</v>
      </c>
      <c r="N1545" s="9" t="s">
        <v>882</v>
      </c>
      <c r="O1545" s="9" t="s">
        <v>882</v>
      </c>
      <c r="P1545" s="9" t="s">
        <v>882</v>
      </c>
      <c r="Q1545" t="s">
        <v>882</v>
      </c>
      <c r="R1545" s="7" t="s">
        <v>882</v>
      </c>
      <c r="S1545" s="11" t="s">
        <v>882</v>
      </c>
    </row>
    <row r="1546" spans="1:19" hidden="1" x14ac:dyDescent="0.25">
      <c r="A1546" s="6" t="s">
        <v>882</v>
      </c>
      <c r="B1546" s="258"/>
      <c r="F1546" s="7" t="s">
        <v>882</v>
      </c>
      <c r="G1546" s="21" t="s">
        <v>882</v>
      </c>
      <c r="H1546" s="19" t="s">
        <v>882</v>
      </c>
      <c r="I1546" s="10" t="s">
        <v>882</v>
      </c>
      <c r="J1546" s="11" t="s">
        <v>882</v>
      </c>
      <c r="K1546" s="9" t="s">
        <v>882</v>
      </c>
      <c r="L1546" s="9" t="s">
        <v>882</v>
      </c>
      <c r="M1546" s="19" t="s">
        <v>882</v>
      </c>
      <c r="N1546" s="9" t="s">
        <v>882</v>
      </c>
      <c r="O1546" s="9" t="s">
        <v>882</v>
      </c>
      <c r="P1546" s="9" t="s">
        <v>882</v>
      </c>
      <c r="Q1546" t="s">
        <v>882</v>
      </c>
      <c r="R1546" s="7" t="s">
        <v>882</v>
      </c>
      <c r="S1546" s="11" t="s">
        <v>882</v>
      </c>
    </row>
    <row r="1547" spans="1:19" hidden="1" x14ac:dyDescent="0.25">
      <c r="A1547" s="6" t="s">
        <v>882</v>
      </c>
      <c r="B1547" s="258"/>
      <c r="F1547" s="7" t="s">
        <v>882</v>
      </c>
      <c r="G1547" s="21" t="s">
        <v>882</v>
      </c>
      <c r="H1547" s="19" t="s">
        <v>882</v>
      </c>
      <c r="I1547" s="10" t="s">
        <v>882</v>
      </c>
      <c r="J1547" s="11" t="s">
        <v>882</v>
      </c>
      <c r="K1547" s="9" t="s">
        <v>882</v>
      </c>
      <c r="L1547" s="9" t="s">
        <v>882</v>
      </c>
      <c r="M1547" s="19" t="s">
        <v>882</v>
      </c>
      <c r="N1547" s="9" t="s">
        <v>882</v>
      </c>
      <c r="O1547" s="9" t="s">
        <v>882</v>
      </c>
      <c r="P1547" s="9" t="s">
        <v>882</v>
      </c>
      <c r="Q1547" t="s">
        <v>882</v>
      </c>
      <c r="R1547" s="7" t="s">
        <v>882</v>
      </c>
      <c r="S1547" s="11" t="s">
        <v>882</v>
      </c>
    </row>
    <row r="1548" spans="1:19" hidden="1" x14ac:dyDescent="0.25">
      <c r="A1548" s="6" t="s">
        <v>882</v>
      </c>
      <c r="B1548" s="258"/>
      <c r="F1548" s="7" t="s">
        <v>882</v>
      </c>
      <c r="G1548" s="21" t="s">
        <v>882</v>
      </c>
      <c r="H1548" s="19" t="s">
        <v>882</v>
      </c>
      <c r="I1548" s="10" t="s">
        <v>882</v>
      </c>
      <c r="J1548" s="11" t="s">
        <v>882</v>
      </c>
      <c r="K1548" s="9" t="s">
        <v>882</v>
      </c>
      <c r="L1548" s="9" t="s">
        <v>882</v>
      </c>
      <c r="M1548" s="19" t="s">
        <v>882</v>
      </c>
      <c r="N1548" s="9" t="s">
        <v>882</v>
      </c>
      <c r="O1548" s="9" t="s">
        <v>882</v>
      </c>
      <c r="P1548" s="9" t="s">
        <v>882</v>
      </c>
      <c r="Q1548" t="s">
        <v>882</v>
      </c>
      <c r="R1548" s="7" t="s">
        <v>882</v>
      </c>
      <c r="S1548" s="11" t="s">
        <v>882</v>
      </c>
    </row>
    <row r="1549" spans="1:19" hidden="1" x14ac:dyDescent="0.25">
      <c r="A1549" s="6" t="s">
        <v>882</v>
      </c>
      <c r="B1549" s="258"/>
      <c r="F1549" s="7" t="s">
        <v>882</v>
      </c>
      <c r="G1549" s="21" t="s">
        <v>882</v>
      </c>
      <c r="H1549" s="19" t="s">
        <v>882</v>
      </c>
      <c r="I1549" s="10" t="s">
        <v>882</v>
      </c>
      <c r="J1549" s="11" t="s">
        <v>882</v>
      </c>
      <c r="K1549" s="9" t="s">
        <v>882</v>
      </c>
      <c r="L1549" s="9" t="s">
        <v>882</v>
      </c>
      <c r="M1549" s="19" t="s">
        <v>882</v>
      </c>
      <c r="N1549" s="9" t="s">
        <v>882</v>
      </c>
      <c r="O1549" s="9" t="s">
        <v>882</v>
      </c>
      <c r="P1549" s="9" t="s">
        <v>882</v>
      </c>
      <c r="Q1549" t="s">
        <v>882</v>
      </c>
      <c r="R1549" s="7" t="s">
        <v>882</v>
      </c>
      <c r="S1549" s="11" t="s">
        <v>882</v>
      </c>
    </row>
    <row r="1550" spans="1:19" hidden="1" x14ac:dyDescent="0.25">
      <c r="A1550" s="6" t="s">
        <v>882</v>
      </c>
      <c r="B1550" s="258"/>
      <c r="F1550" s="7" t="s">
        <v>882</v>
      </c>
      <c r="G1550" s="21" t="s">
        <v>882</v>
      </c>
      <c r="H1550" s="19" t="s">
        <v>882</v>
      </c>
      <c r="I1550" s="10" t="s">
        <v>882</v>
      </c>
      <c r="J1550" s="11" t="s">
        <v>882</v>
      </c>
      <c r="K1550" s="9" t="s">
        <v>882</v>
      </c>
      <c r="L1550" s="9" t="s">
        <v>882</v>
      </c>
      <c r="M1550" s="19" t="s">
        <v>882</v>
      </c>
      <c r="N1550" s="9" t="s">
        <v>882</v>
      </c>
      <c r="O1550" s="9" t="s">
        <v>882</v>
      </c>
      <c r="P1550" s="9" t="s">
        <v>882</v>
      </c>
      <c r="Q1550" t="s">
        <v>882</v>
      </c>
      <c r="R1550" s="7" t="s">
        <v>882</v>
      </c>
      <c r="S1550" s="11" t="s">
        <v>882</v>
      </c>
    </row>
    <row r="1551" spans="1:19" hidden="1" x14ac:dyDescent="0.25">
      <c r="A1551" s="6" t="s">
        <v>882</v>
      </c>
      <c r="B1551" s="258"/>
      <c r="F1551" s="7" t="s">
        <v>882</v>
      </c>
      <c r="G1551" s="21" t="s">
        <v>882</v>
      </c>
      <c r="H1551" s="19" t="s">
        <v>882</v>
      </c>
      <c r="I1551" s="10" t="s">
        <v>882</v>
      </c>
      <c r="J1551" s="11" t="s">
        <v>882</v>
      </c>
      <c r="K1551" s="9" t="s">
        <v>882</v>
      </c>
      <c r="L1551" s="9" t="s">
        <v>882</v>
      </c>
      <c r="M1551" s="19" t="s">
        <v>882</v>
      </c>
      <c r="N1551" s="9" t="s">
        <v>882</v>
      </c>
      <c r="O1551" s="9" t="s">
        <v>882</v>
      </c>
      <c r="P1551" s="9" t="s">
        <v>882</v>
      </c>
      <c r="Q1551" t="s">
        <v>882</v>
      </c>
      <c r="R1551" s="7" t="s">
        <v>882</v>
      </c>
      <c r="S1551" s="11" t="s">
        <v>882</v>
      </c>
    </row>
    <row r="1552" spans="1:19" hidden="1" x14ac:dyDescent="0.25">
      <c r="A1552" s="6" t="s">
        <v>882</v>
      </c>
      <c r="B1552" s="258"/>
      <c r="F1552" s="7" t="s">
        <v>882</v>
      </c>
      <c r="G1552" s="21" t="s">
        <v>882</v>
      </c>
      <c r="H1552" s="19" t="s">
        <v>882</v>
      </c>
      <c r="I1552" s="10" t="s">
        <v>882</v>
      </c>
      <c r="J1552" s="11" t="s">
        <v>882</v>
      </c>
      <c r="K1552" s="9" t="s">
        <v>882</v>
      </c>
      <c r="L1552" s="9" t="s">
        <v>882</v>
      </c>
      <c r="M1552" s="19" t="s">
        <v>882</v>
      </c>
      <c r="N1552" s="9" t="s">
        <v>882</v>
      </c>
      <c r="O1552" s="9" t="s">
        <v>882</v>
      </c>
      <c r="P1552" s="9" t="s">
        <v>882</v>
      </c>
      <c r="Q1552" t="s">
        <v>882</v>
      </c>
      <c r="R1552" s="7" t="s">
        <v>882</v>
      </c>
      <c r="S1552" s="11" t="s">
        <v>882</v>
      </c>
    </row>
    <row r="1553" spans="1:19" hidden="1" x14ac:dyDescent="0.25">
      <c r="A1553" s="6" t="s">
        <v>882</v>
      </c>
      <c r="B1553" s="258"/>
      <c r="F1553" s="7" t="s">
        <v>882</v>
      </c>
      <c r="G1553" s="21" t="s">
        <v>882</v>
      </c>
      <c r="H1553" s="19" t="s">
        <v>882</v>
      </c>
      <c r="I1553" s="10" t="s">
        <v>882</v>
      </c>
      <c r="J1553" s="11" t="s">
        <v>882</v>
      </c>
      <c r="K1553" s="9" t="s">
        <v>882</v>
      </c>
      <c r="L1553" s="9" t="s">
        <v>882</v>
      </c>
      <c r="M1553" s="19" t="s">
        <v>882</v>
      </c>
      <c r="N1553" s="9" t="s">
        <v>882</v>
      </c>
      <c r="O1553" s="9" t="s">
        <v>882</v>
      </c>
      <c r="P1553" s="9" t="s">
        <v>882</v>
      </c>
      <c r="Q1553" t="s">
        <v>882</v>
      </c>
      <c r="R1553" s="7" t="s">
        <v>882</v>
      </c>
      <c r="S1553" s="11" t="s">
        <v>882</v>
      </c>
    </row>
    <row r="1554" spans="1:19" hidden="1" x14ac:dyDescent="0.25">
      <c r="A1554" s="6" t="s">
        <v>882</v>
      </c>
      <c r="B1554" s="258"/>
      <c r="F1554" s="7" t="s">
        <v>882</v>
      </c>
      <c r="G1554" s="21" t="s">
        <v>882</v>
      </c>
      <c r="H1554" s="19" t="s">
        <v>882</v>
      </c>
      <c r="I1554" s="10" t="s">
        <v>882</v>
      </c>
      <c r="J1554" s="11" t="s">
        <v>882</v>
      </c>
      <c r="K1554" s="9" t="s">
        <v>882</v>
      </c>
      <c r="L1554" s="9" t="s">
        <v>882</v>
      </c>
      <c r="M1554" s="19" t="s">
        <v>882</v>
      </c>
      <c r="N1554" s="9" t="s">
        <v>882</v>
      </c>
      <c r="O1554" s="9" t="s">
        <v>882</v>
      </c>
      <c r="P1554" s="9" t="s">
        <v>882</v>
      </c>
      <c r="Q1554" t="s">
        <v>882</v>
      </c>
      <c r="R1554" s="7" t="s">
        <v>882</v>
      </c>
      <c r="S1554" s="11" t="s">
        <v>882</v>
      </c>
    </row>
    <row r="1555" spans="1:19" hidden="1" x14ac:dyDescent="0.25">
      <c r="A1555" s="6" t="s">
        <v>882</v>
      </c>
      <c r="B1555" s="258"/>
      <c r="F1555" s="7" t="s">
        <v>882</v>
      </c>
      <c r="G1555" s="21" t="s">
        <v>882</v>
      </c>
      <c r="H1555" s="19" t="s">
        <v>882</v>
      </c>
      <c r="I1555" s="10" t="s">
        <v>882</v>
      </c>
      <c r="J1555" s="11" t="s">
        <v>882</v>
      </c>
      <c r="K1555" s="9" t="s">
        <v>882</v>
      </c>
      <c r="L1555" s="9" t="s">
        <v>882</v>
      </c>
      <c r="M1555" s="19" t="s">
        <v>882</v>
      </c>
      <c r="N1555" s="9" t="s">
        <v>882</v>
      </c>
      <c r="O1555" s="9" t="s">
        <v>882</v>
      </c>
      <c r="P1555" s="9" t="s">
        <v>882</v>
      </c>
      <c r="Q1555" t="s">
        <v>882</v>
      </c>
      <c r="R1555" s="7" t="s">
        <v>882</v>
      </c>
      <c r="S1555" s="11" t="s">
        <v>882</v>
      </c>
    </row>
    <row r="1556" spans="1:19" hidden="1" x14ac:dyDescent="0.25">
      <c r="A1556" s="6" t="s">
        <v>882</v>
      </c>
      <c r="B1556" s="258"/>
      <c r="F1556" s="7" t="s">
        <v>882</v>
      </c>
      <c r="G1556" s="21" t="s">
        <v>882</v>
      </c>
      <c r="H1556" s="19" t="s">
        <v>882</v>
      </c>
      <c r="I1556" s="10" t="s">
        <v>882</v>
      </c>
      <c r="J1556" s="11" t="s">
        <v>882</v>
      </c>
      <c r="K1556" s="9" t="s">
        <v>882</v>
      </c>
      <c r="L1556" s="9" t="s">
        <v>882</v>
      </c>
      <c r="M1556" s="19" t="s">
        <v>882</v>
      </c>
      <c r="N1556" s="9" t="s">
        <v>882</v>
      </c>
      <c r="O1556" s="9" t="s">
        <v>882</v>
      </c>
      <c r="P1556" s="9" t="s">
        <v>882</v>
      </c>
      <c r="Q1556" t="s">
        <v>882</v>
      </c>
      <c r="R1556" s="7" t="s">
        <v>882</v>
      </c>
      <c r="S1556" s="11" t="s">
        <v>882</v>
      </c>
    </row>
    <row r="1557" spans="1:19" hidden="1" x14ac:dyDescent="0.25">
      <c r="A1557" s="6" t="s">
        <v>882</v>
      </c>
      <c r="B1557" s="258"/>
      <c r="F1557" s="7" t="s">
        <v>882</v>
      </c>
      <c r="G1557" s="21" t="s">
        <v>882</v>
      </c>
      <c r="H1557" s="19" t="s">
        <v>882</v>
      </c>
      <c r="I1557" s="10" t="s">
        <v>882</v>
      </c>
      <c r="J1557" s="11" t="s">
        <v>882</v>
      </c>
      <c r="K1557" s="9" t="s">
        <v>882</v>
      </c>
      <c r="L1557" s="9" t="s">
        <v>882</v>
      </c>
      <c r="M1557" s="19" t="s">
        <v>882</v>
      </c>
      <c r="N1557" s="9" t="s">
        <v>882</v>
      </c>
      <c r="O1557" s="9" t="s">
        <v>882</v>
      </c>
      <c r="P1557" s="9" t="s">
        <v>882</v>
      </c>
      <c r="Q1557" t="s">
        <v>882</v>
      </c>
      <c r="R1557" s="7" t="s">
        <v>882</v>
      </c>
      <c r="S1557" s="11" t="s">
        <v>882</v>
      </c>
    </row>
    <row r="1558" spans="1:19" hidden="1" x14ac:dyDescent="0.25">
      <c r="A1558" s="6" t="s">
        <v>882</v>
      </c>
      <c r="B1558" s="258"/>
      <c r="F1558" s="7" t="s">
        <v>882</v>
      </c>
      <c r="G1558" s="21" t="s">
        <v>882</v>
      </c>
      <c r="H1558" s="19" t="s">
        <v>882</v>
      </c>
      <c r="I1558" s="10" t="s">
        <v>882</v>
      </c>
      <c r="J1558" s="11" t="s">
        <v>882</v>
      </c>
      <c r="K1558" s="9" t="s">
        <v>882</v>
      </c>
      <c r="L1558" s="9" t="s">
        <v>882</v>
      </c>
      <c r="M1558" s="19" t="s">
        <v>882</v>
      </c>
      <c r="N1558" s="9" t="s">
        <v>882</v>
      </c>
      <c r="O1558" s="9" t="s">
        <v>882</v>
      </c>
      <c r="P1558" s="9" t="s">
        <v>882</v>
      </c>
      <c r="Q1558" t="s">
        <v>882</v>
      </c>
      <c r="R1558" s="7" t="s">
        <v>882</v>
      </c>
      <c r="S1558" s="11" t="s">
        <v>882</v>
      </c>
    </row>
    <row r="1559" spans="1:19" hidden="1" x14ac:dyDescent="0.25">
      <c r="A1559" s="6" t="s">
        <v>882</v>
      </c>
      <c r="B1559" s="258"/>
      <c r="F1559" s="7" t="s">
        <v>882</v>
      </c>
      <c r="G1559" s="21" t="s">
        <v>882</v>
      </c>
      <c r="H1559" s="19" t="s">
        <v>882</v>
      </c>
      <c r="I1559" s="10" t="s">
        <v>882</v>
      </c>
      <c r="J1559" s="11" t="s">
        <v>882</v>
      </c>
      <c r="K1559" s="9" t="s">
        <v>882</v>
      </c>
      <c r="L1559" s="9" t="s">
        <v>882</v>
      </c>
      <c r="M1559" s="19" t="s">
        <v>882</v>
      </c>
      <c r="N1559" s="9" t="s">
        <v>882</v>
      </c>
      <c r="O1559" s="9" t="s">
        <v>882</v>
      </c>
      <c r="P1559" s="9" t="s">
        <v>882</v>
      </c>
      <c r="Q1559" t="s">
        <v>882</v>
      </c>
      <c r="R1559" s="7" t="s">
        <v>882</v>
      </c>
      <c r="S1559" s="11" t="s">
        <v>882</v>
      </c>
    </row>
    <row r="1560" spans="1:19" hidden="1" x14ac:dyDescent="0.25">
      <c r="A1560" s="6" t="s">
        <v>882</v>
      </c>
      <c r="B1560" s="258"/>
      <c r="F1560" s="7" t="s">
        <v>882</v>
      </c>
      <c r="G1560" s="21" t="s">
        <v>882</v>
      </c>
      <c r="H1560" s="19" t="s">
        <v>882</v>
      </c>
      <c r="I1560" s="10" t="s">
        <v>882</v>
      </c>
      <c r="J1560" s="11" t="s">
        <v>882</v>
      </c>
      <c r="K1560" s="9" t="s">
        <v>882</v>
      </c>
      <c r="L1560" s="9" t="s">
        <v>882</v>
      </c>
      <c r="M1560" s="19" t="s">
        <v>882</v>
      </c>
      <c r="N1560" s="9" t="s">
        <v>882</v>
      </c>
      <c r="O1560" s="9" t="s">
        <v>882</v>
      </c>
      <c r="P1560" s="9" t="s">
        <v>882</v>
      </c>
      <c r="Q1560" t="s">
        <v>882</v>
      </c>
      <c r="R1560" s="7" t="s">
        <v>882</v>
      </c>
      <c r="S1560" s="11" t="s">
        <v>882</v>
      </c>
    </row>
    <row r="1561" spans="1:19" hidden="1" x14ac:dyDescent="0.25">
      <c r="A1561" s="6" t="s">
        <v>882</v>
      </c>
      <c r="B1561" s="258"/>
      <c r="F1561" s="7" t="s">
        <v>882</v>
      </c>
      <c r="G1561" s="21" t="s">
        <v>882</v>
      </c>
      <c r="H1561" s="19" t="s">
        <v>882</v>
      </c>
      <c r="I1561" s="10" t="s">
        <v>882</v>
      </c>
      <c r="J1561" s="11" t="s">
        <v>882</v>
      </c>
      <c r="K1561" s="9" t="s">
        <v>882</v>
      </c>
      <c r="L1561" s="9" t="s">
        <v>882</v>
      </c>
      <c r="M1561" s="19" t="s">
        <v>882</v>
      </c>
      <c r="N1561" s="9" t="s">
        <v>882</v>
      </c>
      <c r="O1561" s="9" t="s">
        <v>882</v>
      </c>
      <c r="P1561" s="9" t="s">
        <v>882</v>
      </c>
      <c r="Q1561" t="s">
        <v>882</v>
      </c>
      <c r="R1561" s="7" t="s">
        <v>882</v>
      </c>
      <c r="S1561" s="11" t="s">
        <v>882</v>
      </c>
    </row>
    <row r="1562" spans="1:19" hidden="1" x14ac:dyDescent="0.25">
      <c r="A1562" s="6" t="s">
        <v>882</v>
      </c>
      <c r="B1562" s="258"/>
      <c r="F1562" s="7" t="s">
        <v>882</v>
      </c>
      <c r="G1562" s="21" t="s">
        <v>882</v>
      </c>
      <c r="H1562" s="19" t="s">
        <v>882</v>
      </c>
      <c r="I1562" s="10" t="s">
        <v>882</v>
      </c>
      <c r="J1562" s="11" t="s">
        <v>882</v>
      </c>
      <c r="K1562" s="9" t="s">
        <v>882</v>
      </c>
      <c r="L1562" s="9" t="s">
        <v>882</v>
      </c>
      <c r="M1562" s="19" t="s">
        <v>882</v>
      </c>
      <c r="N1562" s="9" t="s">
        <v>882</v>
      </c>
      <c r="O1562" s="9" t="s">
        <v>882</v>
      </c>
      <c r="P1562" s="9" t="s">
        <v>882</v>
      </c>
      <c r="Q1562" t="s">
        <v>882</v>
      </c>
      <c r="R1562" s="7" t="s">
        <v>882</v>
      </c>
      <c r="S1562" s="11" t="s">
        <v>882</v>
      </c>
    </row>
    <row r="1563" spans="1:19" hidden="1" x14ac:dyDescent="0.25">
      <c r="A1563" s="6" t="s">
        <v>882</v>
      </c>
      <c r="B1563" s="258"/>
      <c r="F1563" s="7" t="s">
        <v>882</v>
      </c>
      <c r="G1563" s="21" t="s">
        <v>882</v>
      </c>
      <c r="H1563" s="19" t="s">
        <v>882</v>
      </c>
      <c r="I1563" s="10" t="s">
        <v>882</v>
      </c>
      <c r="J1563" s="11" t="s">
        <v>882</v>
      </c>
      <c r="K1563" s="9" t="s">
        <v>882</v>
      </c>
      <c r="L1563" s="9" t="s">
        <v>882</v>
      </c>
      <c r="M1563" s="19" t="s">
        <v>882</v>
      </c>
      <c r="N1563" s="9" t="s">
        <v>882</v>
      </c>
      <c r="O1563" s="9" t="s">
        <v>882</v>
      </c>
      <c r="P1563" s="9" t="s">
        <v>882</v>
      </c>
      <c r="Q1563" t="s">
        <v>882</v>
      </c>
      <c r="R1563" s="7" t="s">
        <v>882</v>
      </c>
      <c r="S1563" s="11" t="s">
        <v>882</v>
      </c>
    </row>
    <row r="1564" spans="1:19" hidden="1" x14ac:dyDescent="0.25">
      <c r="A1564" s="6" t="s">
        <v>882</v>
      </c>
      <c r="B1564" s="258"/>
      <c r="F1564" s="7" t="s">
        <v>882</v>
      </c>
      <c r="G1564" s="21" t="s">
        <v>882</v>
      </c>
      <c r="H1564" s="19" t="s">
        <v>882</v>
      </c>
      <c r="I1564" s="10" t="s">
        <v>882</v>
      </c>
      <c r="J1564" s="11" t="s">
        <v>882</v>
      </c>
      <c r="K1564" s="9" t="s">
        <v>882</v>
      </c>
      <c r="L1564" s="9" t="s">
        <v>882</v>
      </c>
      <c r="M1564" s="19" t="s">
        <v>882</v>
      </c>
      <c r="N1564" s="9" t="s">
        <v>882</v>
      </c>
      <c r="O1564" s="9" t="s">
        <v>882</v>
      </c>
      <c r="P1564" s="9" t="s">
        <v>882</v>
      </c>
      <c r="Q1564" t="s">
        <v>882</v>
      </c>
      <c r="R1564" s="7" t="s">
        <v>882</v>
      </c>
      <c r="S1564" s="11" t="s">
        <v>882</v>
      </c>
    </row>
    <row r="1565" spans="1:19" hidden="1" x14ac:dyDescent="0.25">
      <c r="A1565" s="6" t="s">
        <v>882</v>
      </c>
      <c r="B1565" s="258"/>
      <c r="F1565" s="7" t="s">
        <v>882</v>
      </c>
      <c r="G1565" s="21" t="s">
        <v>882</v>
      </c>
      <c r="H1565" s="19" t="s">
        <v>882</v>
      </c>
      <c r="I1565" s="10" t="s">
        <v>882</v>
      </c>
      <c r="J1565" s="11" t="s">
        <v>882</v>
      </c>
      <c r="K1565" s="9" t="s">
        <v>882</v>
      </c>
      <c r="L1565" s="9" t="s">
        <v>882</v>
      </c>
      <c r="M1565" s="19" t="s">
        <v>882</v>
      </c>
      <c r="N1565" s="9" t="s">
        <v>882</v>
      </c>
      <c r="O1565" s="9" t="s">
        <v>882</v>
      </c>
      <c r="P1565" s="9" t="s">
        <v>882</v>
      </c>
      <c r="Q1565" t="s">
        <v>882</v>
      </c>
      <c r="R1565" s="7" t="s">
        <v>882</v>
      </c>
      <c r="S1565" s="11" t="s">
        <v>882</v>
      </c>
    </row>
    <row r="1566" spans="1:19" hidden="1" x14ac:dyDescent="0.25">
      <c r="A1566" s="6" t="s">
        <v>882</v>
      </c>
      <c r="B1566" s="258"/>
      <c r="F1566" s="7" t="s">
        <v>882</v>
      </c>
      <c r="G1566" s="21" t="s">
        <v>882</v>
      </c>
      <c r="H1566" s="19" t="s">
        <v>882</v>
      </c>
      <c r="I1566" s="10" t="s">
        <v>882</v>
      </c>
      <c r="J1566" s="11" t="s">
        <v>882</v>
      </c>
      <c r="K1566" s="9" t="s">
        <v>882</v>
      </c>
      <c r="L1566" s="9" t="s">
        <v>882</v>
      </c>
      <c r="M1566" s="19" t="s">
        <v>882</v>
      </c>
      <c r="N1566" s="9" t="s">
        <v>882</v>
      </c>
      <c r="O1566" s="9" t="s">
        <v>882</v>
      </c>
      <c r="P1566" s="9" t="s">
        <v>882</v>
      </c>
      <c r="Q1566" t="s">
        <v>882</v>
      </c>
      <c r="R1566" s="7" t="s">
        <v>882</v>
      </c>
      <c r="S1566" s="11" t="s">
        <v>882</v>
      </c>
    </row>
    <row r="1567" spans="1:19" hidden="1" x14ac:dyDescent="0.25">
      <c r="A1567" s="6" t="s">
        <v>882</v>
      </c>
      <c r="B1567" s="258"/>
      <c r="F1567" s="7" t="s">
        <v>882</v>
      </c>
      <c r="G1567" s="21" t="s">
        <v>882</v>
      </c>
      <c r="H1567" s="19" t="s">
        <v>882</v>
      </c>
      <c r="I1567" s="10" t="s">
        <v>882</v>
      </c>
      <c r="J1567" s="11" t="s">
        <v>882</v>
      </c>
      <c r="K1567" s="9" t="s">
        <v>882</v>
      </c>
      <c r="L1567" s="9" t="s">
        <v>882</v>
      </c>
      <c r="M1567" s="19" t="s">
        <v>882</v>
      </c>
      <c r="N1567" s="9" t="s">
        <v>882</v>
      </c>
      <c r="O1567" s="9" t="s">
        <v>882</v>
      </c>
      <c r="P1567" s="9" t="s">
        <v>882</v>
      </c>
      <c r="Q1567" t="s">
        <v>882</v>
      </c>
      <c r="R1567" s="7" t="s">
        <v>882</v>
      </c>
      <c r="S1567" s="11" t="s">
        <v>882</v>
      </c>
    </row>
    <row r="1568" spans="1:19" hidden="1" x14ac:dyDescent="0.25">
      <c r="A1568" s="6" t="s">
        <v>882</v>
      </c>
      <c r="B1568" s="258"/>
      <c r="F1568" s="7" t="s">
        <v>882</v>
      </c>
      <c r="G1568" s="21" t="s">
        <v>882</v>
      </c>
      <c r="H1568" s="19" t="s">
        <v>882</v>
      </c>
      <c r="I1568" s="10" t="s">
        <v>882</v>
      </c>
      <c r="J1568" s="11" t="s">
        <v>882</v>
      </c>
      <c r="K1568" s="9" t="s">
        <v>882</v>
      </c>
      <c r="L1568" s="9" t="s">
        <v>882</v>
      </c>
      <c r="M1568" s="19" t="s">
        <v>882</v>
      </c>
      <c r="N1568" s="9" t="s">
        <v>882</v>
      </c>
      <c r="O1568" s="9" t="s">
        <v>882</v>
      </c>
      <c r="P1568" s="9" t="s">
        <v>882</v>
      </c>
      <c r="Q1568" t="s">
        <v>882</v>
      </c>
      <c r="R1568" s="7" t="s">
        <v>882</v>
      </c>
      <c r="S1568" s="11" t="s">
        <v>882</v>
      </c>
    </row>
    <row r="1569" spans="1:19" hidden="1" x14ac:dyDescent="0.25">
      <c r="A1569" s="6" t="s">
        <v>882</v>
      </c>
      <c r="B1569" s="258"/>
      <c r="F1569" s="7" t="s">
        <v>882</v>
      </c>
      <c r="G1569" s="21" t="s">
        <v>882</v>
      </c>
      <c r="H1569" s="19" t="s">
        <v>882</v>
      </c>
      <c r="I1569" s="10" t="s">
        <v>882</v>
      </c>
      <c r="J1569" s="11" t="s">
        <v>882</v>
      </c>
      <c r="K1569" s="9" t="s">
        <v>882</v>
      </c>
      <c r="L1569" s="9" t="s">
        <v>882</v>
      </c>
      <c r="M1569" s="19" t="s">
        <v>882</v>
      </c>
      <c r="N1569" s="9" t="s">
        <v>882</v>
      </c>
      <c r="O1569" s="9" t="s">
        <v>882</v>
      </c>
      <c r="P1569" s="9" t="s">
        <v>882</v>
      </c>
      <c r="Q1569" t="s">
        <v>882</v>
      </c>
      <c r="R1569" s="7" t="s">
        <v>882</v>
      </c>
      <c r="S1569" s="11" t="s">
        <v>882</v>
      </c>
    </row>
    <row r="1570" spans="1:19" hidden="1" x14ac:dyDescent="0.25">
      <c r="A1570" s="6" t="s">
        <v>882</v>
      </c>
      <c r="B1570" s="258"/>
      <c r="F1570" s="7" t="s">
        <v>882</v>
      </c>
      <c r="G1570" s="21" t="s">
        <v>882</v>
      </c>
      <c r="H1570" s="19" t="s">
        <v>882</v>
      </c>
      <c r="I1570" s="10" t="s">
        <v>882</v>
      </c>
      <c r="J1570" s="11" t="s">
        <v>882</v>
      </c>
      <c r="K1570" s="9" t="s">
        <v>882</v>
      </c>
      <c r="L1570" s="9" t="s">
        <v>882</v>
      </c>
      <c r="M1570" s="19" t="s">
        <v>882</v>
      </c>
      <c r="N1570" s="9" t="s">
        <v>882</v>
      </c>
      <c r="O1570" s="9" t="s">
        <v>882</v>
      </c>
      <c r="P1570" s="9" t="s">
        <v>882</v>
      </c>
      <c r="Q1570" t="s">
        <v>882</v>
      </c>
      <c r="R1570" s="7" t="s">
        <v>882</v>
      </c>
      <c r="S1570" s="11" t="s">
        <v>882</v>
      </c>
    </row>
    <row r="1571" spans="1:19" hidden="1" x14ac:dyDescent="0.25">
      <c r="A1571" s="6" t="s">
        <v>882</v>
      </c>
      <c r="B1571" s="258"/>
      <c r="F1571" s="7" t="s">
        <v>882</v>
      </c>
      <c r="G1571" s="21" t="s">
        <v>882</v>
      </c>
      <c r="H1571" s="19" t="s">
        <v>882</v>
      </c>
      <c r="I1571" s="10" t="s">
        <v>882</v>
      </c>
      <c r="J1571" s="11" t="s">
        <v>882</v>
      </c>
      <c r="K1571" s="9" t="s">
        <v>882</v>
      </c>
      <c r="L1571" s="9" t="s">
        <v>882</v>
      </c>
      <c r="M1571" s="19" t="s">
        <v>882</v>
      </c>
      <c r="N1571" s="9" t="s">
        <v>882</v>
      </c>
      <c r="O1571" s="9" t="s">
        <v>882</v>
      </c>
      <c r="P1571" s="9" t="s">
        <v>882</v>
      </c>
      <c r="Q1571" t="s">
        <v>882</v>
      </c>
      <c r="R1571" s="7" t="s">
        <v>882</v>
      </c>
      <c r="S1571" s="11" t="s">
        <v>882</v>
      </c>
    </row>
    <row r="1572" spans="1:19" hidden="1" x14ac:dyDescent="0.25">
      <c r="A1572" s="6" t="s">
        <v>882</v>
      </c>
      <c r="B1572" s="258"/>
      <c r="F1572" s="7" t="s">
        <v>882</v>
      </c>
      <c r="G1572" s="21" t="s">
        <v>882</v>
      </c>
      <c r="H1572" s="19" t="s">
        <v>882</v>
      </c>
      <c r="I1572" s="10" t="s">
        <v>882</v>
      </c>
      <c r="J1572" s="11" t="s">
        <v>882</v>
      </c>
      <c r="K1572" s="9" t="s">
        <v>882</v>
      </c>
      <c r="L1572" s="9" t="s">
        <v>882</v>
      </c>
      <c r="M1572" s="19" t="s">
        <v>882</v>
      </c>
      <c r="N1572" s="9" t="s">
        <v>882</v>
      </c>
      <c r="O1572" s="9" t="s">
        <v>882</v>
      </c>
      <c r="P1572" s="9" t="s">
        <v>882</v>
      </c>
      <c r="Q1572" t="s">
        <v>882</v>
      </c>
      <c r="R1572" s="7" t="s">
        <v>882</v>
      </c>
      <c r="S1572" s="11" t="s">
        <v>882</v>
      </c>
    </row>
    <row r="1573" spans="1:19" hidden="1" x14ac:dyDescent="0.25">
      <c r="A1573" s="6" t="s">
        <v>882</v>
      </c>
      <c r="B1573" s="258"/>
      <c r="F1573" s="7" t="s">
        <v>882</v>
      </c>
      <c r="G1573" s="21" t="s">
        <v>882</v>
      </c>
      <c r="H1573" s="19" t="s">
        <v>882</v>
      </c>
      <c r="I1573" s="10" t="s">
        <v>882</v>
      </c>
      <c r="J1573" s="11" t="s">
        <v>882</v>
      </c>
      <c r="K1573" s="9" t="s">
        <v>882</v>
      </c>
      <c r="L1573" s="9" t="s">
        <v>882</v>
      </c>
      <c r="M1573" s="19" t="s">
        <v>882</v>
      </c>
      <c r="N1573" s="9" t="s">
        <v>882</v>
      </c>
      <c r="O1573" s="9" t="s">
        <v>882</v>
      </c>
      <c r="P1573" s="9" t="s">
        <v>882</v>
      </c>
      <c r="Q1573" t="s">
        <v>882</v>
      </c>
      <c r="R1573" s="7" t="s">
        <v>882</v>
      </c>
      <c r="S1573" s="11" t="s">
        <v>882</v>
      </c>
    </row>
    <row r="1574" spans="1:19" hidden="1" x14ac:dyDescent="0.25">
      <c r="A1574" s="6" t="s">
        <v>882</v>
      </c>
      <c r="B1574" s="258"/>
      <c r="F1574" s="7" t="s">
        <v>882</v>
      </c>
      <c r="G1574" s="21" t="s">
        <v>882</v>
      </c>
      <c r="H1574" s="19" t="s">
        <v>882</v>
      </c>
      <c r="I1574" s="10" t="s">
        <v>882</v>
      </c>
      <c r="J1574" s="11" t="s">
        <v>882</v>
      </c>
      <c r="K1574" s="9" t="s">
        <v>882</v>
      </c>
      <c r="L1574" s="9" t="s">
        <v>882</v>
      </c>
      <c r="M1574" s="19" t="s">
        <v>882</v>
      </c>
      <c r="N1574" s="9" t="s">
        <v>882</v>
      </c>
      <c r="O1574" s="9" t="s">
        <v>882</v>
      </c>
      <c r="P1574" s="9" t="s">
        <v>882</v>
      </c>
      <c r="Q1574" t="s">
        <v>882</v>
      </c>
      <c r="R1574" s="7" t="s">
        <v>882</v>
      </c>
      <c r="S1574" s="11" t="s">
        <v>882</v>
      </c>
    </row>
    <row r="1575" spans="1:19" hidden="1" x14ac:dyDescent="0.25">
      <c r="A1575" s="6" t="s">
        <v>882</v>
      </c>
      <c r="B1575" s="258"/>
      <c r="F1575" s="7" t="s">
        <v>882</v>
      </c>
      <c r="G1575" s="21" t="s">
        <v>882</v>
      </c>
      <c r="H1575" s="19" t="s">
        <v>882</v>
      </c>
      <c r="I1575" s="10" t="s">
        <v>882</v>
      </c>
      <c r="J1575" s="11" t="s">
        <v>882</v>
      </c>
      <c r="K1575" s="9" t="s">
        <v>882</v>
      </c>
      <c r="L1575" s="9" t="s">
        <v>882</v>
      </c>
      <c r="M1575" s="19" t="s">
        <v>882</v>
      </c>
      <c r="N1575" s="9" t="s">
        <v>882</v>
      </c>
      <c r="O1575" s="9" t="s">
        <v>882</v>
      </c>
      <c r="P1575" s="9" t="s">
        <v>882</v>
      </c>
      <c r="Q1575" t="s">
        <v>882</v>
      </c>
      <c r="R1575" s="7" t="s">
        <v>882</v>
      </c>
      <c r="S1575" s="11" t="s">
        <v>882</v>
      </c>
    </row>
    <row r="1576" spans="1:19" hidden="1" x14ac:dyDescent="0.25">
      <c r="A1576" s="6" t="s">
        <v>882</v>
      </c>
      <c r="B1576" s="258"/>
      <c r="F1576" s="7" t="s">
        <v>882</v>
      </c>
      <c r="G1576" s="21" t="s">
        <v>882</v>
      </c>
      <c r="H1576" s="19" t="s">
        <v>882</v>
      </c>
      <c r="I1576" s="10" t="s">
        <v>882</v>
      </c>
      <c r="J1576" s="11" t="s">
        <v>882</v>
      </c>
      <c r="K1576" s="9" t="s">
        <v>882</v>
      </c>
      <c r="L1576" s="9" t="s">
        <v>882</v>
      </c>
      <c r="M1576" s="19" t="s">
        <v>882</v>
      </c>
      <c r="N1576" s="9" t="s">
        <v>882</v>
      </c>
      <c r="O1576" s="9" t="s">
        <v>882</v>
      </c>
      <c r="P1576" s="9" t="s">
        <v>882</v>
      </c>
      <c r="Q1576" t="s">
        <v>882</v>
      </c>
      <c r="R1576" s="7" t="s">
        <v>882</v>
      </c>
      <c r="S1576" s="11" t="s">
        <v>882</v>
      </c>
    </row>
    <row r="1577" spans="1:19" hidden="1" x14ac:dyDescent="0.25">
      <c r="A1577" s="6" t="s">
        <v>882</v>
      </c>
      <c r="B1577" s="258"/>
      <c r="F1577" s="7" t="s">
        <v>882</v>
      </c>
      <c r="G1577" s="21" t="s">
        <v>882</v>
      </c>
      <c r="H1577" s="19" t="s">
        <v>882</v>
      </c>
      <c r="I1577" s="10" t="s">
        <v>882</v>
      </c>
      <c r="J1577" s="11" t="s">
        <v>882</v>
      </c>
      <c r="K1577" s="9" t="s">
        <v>882</v>
      </c>
      <c r="L1577" s="9" t="s">
        <v>882</v>
      </c>
      <c r="M1577" s="19" t="s">
        <v>882</v>
      </c>
      <c r="N1577" s="9" t="s">
        <v>882</v>
      </c>
      <c r="O1577" s="9" t="s">
        <v>882</v>
      </c>
      <c r="P1577" s="9" t="s">
        <v>882</v>
      </c>
      <c r="Q1577" t="s">
        <v>882</v>
      </c>
      <c r="R1577" s="7" t="s">
        <v>882</v>
      </c>
      <c r="S1577" s="11" t="s">
        <v>882</v>
      </c>
    </row>
    <row r="1578" spans="1:19" hidden="1" x14ac:dyDescent="0.25">
      <c r="A1578" s="6" t="s">
        <v>882</v>
      </c>
      <c r="B1578" s="258"/>
      <c r="F1578" s="7" t="s">
        <v>882</v>
      </c>
      <c r="G1578" s="21" t="s">
        <v>882</v>
      </c>
      <c r="H1578" s="19" t="s">
        <v>882</v>
      </c>
      <c r="I1578" s="10" t="s">
        <v>882</v>
      </c>
      <c r="J1578" s="11" t="s">
        <v>882</v>
      </c>
      <c r="K1578" s="9" t="s">
        <v>882</v>
      </c>
      <c r="L1578" s="9" t="s">
        <v>882</v>
      </c>
      <c r="M1578" s="19" t="s">
        <v>882</v>
      </c>
      <c r="N1578" s="9" t="s">
        <v>882</v>
      </c>
      <c r="O1578" s="9" t="s">
        <v>882</v>
      </c>
      <c r="P1578" s="9" t="s">
        <v>882</v>
      </c>
      <c r="Q1578" t="s">
        <v>882</v>
      </c>
      <c r="R1578" s="7" t="s">
        <v>882</v>
      </c>
      <c r="S1578" s="11" t="s">
        <v>882</v>
      </c>
    </row>
    <row r="1579" spans="1:19" hidden="1" x14ac:dyDescent="0.25">
      <c r="A1579" s="6" t="s">
        <v>882</v>
      </c>
      <c r="B1579" s="258"/>
      <c r="F1579" s="7" t="s">
        <v>882</v>
      </c>
      <c r="G1579" s="21" t="s">
        <v>882</v>
      </c>
      <c r="H1579" s="19" t="s">
        <v>882</v>
      </c>
      <c r="I1579" s="10" t="s">
        <v>882</v>
      </c>
      <c r="J1579" s="11" t="s">
        <v>882</v>
      </c>
      <c r="K1579" s="9" t="s">
        <v>882</v>
      </c>
      <c r="L1579" s="9" t="s">
        <v>882</v>
      </c>
      <c r="M1579" s="19" t="s">
        <v>882</v>
      </c>
      <c r="N1579" s="9" t="s">
        <v>882</v>
      </c>
      <c r="O1579" s="9" t="s">
        <v>882</v>
      </c>
      <c r="P1579" s="9" t="s">
        <v>882</v>
      </c>
      <c r="Q1579" t="s">
        <v>882</v>
      </c>
      <c r="R1579" s="7" t="s">
        <v>882</v>
      </c>
      <c r="S1579" s="11" t="s">
        <v>882</v>
      </c>
    </row>
    <row r="1580" spans="1:19" hidden="1" x14ac:dyDescent="0.25">
      <c r="A1580" s="6" t="s">
        <v>882</v>
      </c>
      <c r="B1580" s="258"/>
      <c r="F1580" s="7" t="s">
        <v>882</v>
      </c>
      <c r="G1580" s="21" t="s">
        <v>882</v>
      </c>
      <c r="H1580" s="19" t="s">
        <v>882</v>
      </c>
      <c r="I1580" s="10" t="s">
        <v>882</v>
      </c>
      <c r="J1580" s="11" t="s">
        <v>882</v>
      </c>
      <c r="K1580" s="9" t="s">
        <v>882</v>
      </c>
      <c r="L1580" s="9" t="s">
        <v>882</v>
      </c>
      <c r="M1580" s="19" t="s">
        <v>882</v>
      </c>
      <c r="N1580" s="9" t="s">
        <v>882</v>
      </c>
      <c r="O1580" s="9" t="s">
        <v>882</v>
      </c>
      <c r="P1580" s="9" t="s">
        <v>882</v>
      </c>
      <c r="Q1580" t="s">
        <v>882</v>
      </c>
      <c r="R1580" s="7" t="s">
        <v>882</v>
      </c>
      <c r="S1580" s="11" t="s">
        <v>882</v>
      </c>
    </row>
    <row r="1581" spans="1:19" hidden="1" x14ac:dyDescent="0.25">
      <c r="A1581" s="6" t="s">
        <v>882</v>
      </c>
      <c r="B1581" s="258"/>
      <c r="F1581" s="7" t="s">
        <v>882</v>
      </c>
      <c r="G1581" s="21" t="s">
        <v>882</v>
      </c>
      <c r="H1581" s="19" t="s">
        <v>882</v>
      </c>
      <c r="I1581" s="10" t="s">
        <v>882</v>
      </c>
      <c r="J1581" s="11" t="s">
        <v>882</v>
      </c>
      <c r="K1581" s="9" t="s">
        <v>882</v>
      </c>
      <c r="L1581" s="9" t="s">
        <v>882</v>
      </c>
      <c r="M1581" s="19" t="s">
        <v>882</v>
      </c>
      <c r="N1581" s="9" t="s">
        <v>882</v>
      </c>
      <c r="O1581" s="9" t="s">
        <v>882</v>
      </c>
      <c r="P1581" s="9" t="s">
        <v>882</v>
      </c>
      <c r="Q1581" t="s">
        <v>882</v>
      </c>
      <c r="R1581" s="7" t="s">
        <v>882</v>
      </c>
      <c r="S1581" s="11" t="s">
        <v>882</v>
      </c>
    </row>
    <row r="1582" spans="1:19" hidden="1" x14ac:dyDescent="0.25">
      <c r="A1582" s="6" t="s">
        <v>882</v>
      </c>
      <c r="B1582" s="258"/>
      <c r="F1582" s="7" t="s">
        <v>882</v>
      </c>
      <c r="G1582" s="21" t="s">
        <v>882</v>
      </c>
      <c r="H1582" s="19" t="s">
        <v>882</v>
      </c>
      <c r="I1582" s="10" t="s">
        <v>882</v>
      </c>
      <c r="J1582" s="11" t="s">
        <v>882</v>
      </c>
      <c r="K1582" s="9" t="s">
        <v>882</v>
      </c>
      <c r="L1582" s="9" t="s">
        <v>882</v>
      </c>
      <c r="M1582" s="19" t="s">
        <v>882</v>
      </c>
      <c r="N1582" s="9" t="s">
        <v>882</v>
      </c>
      <c r="O1582" s="9" t="s">
        <v>882</v>
      </c>
      <c r="P1582" s="9" t="s">
        <v>882</v>
      </c>
      <c r="Q1582" t="s">
        <v>882</v>
      </c>
      <c r="R1582" s="7" t="s">
        <v>882</v>
      </c>
      <c r="S1582" s="11" t="s">
        <v>882</v>
      </c>
    </row>
    <row r="1583" spans="1:19" hidden="1" x14ac:dyDescent="0.25">
      <c r="A1583" s="6" t="s">
        <v>882</v>
      </c>
      <c r="B1583" s="258"/>
      <c r="F1583" s="7" t="s">
        <v>882</v>
      </c>
      <c r="G1583" s="21" t="s">
        <v>882</v>
      </c>
      <c r="H1583" s="19" t="s">
        <v>882</v>
      </c>
      <c r="I1583" s="10" t="s">
        <v>882</v>
      </c>
      <c r="J1583" s="11" t="s">
        <v>882</v>
      </c>
      <c r="K1583" s="9" t="s">
        <v>882</v>
      </c>
      <c r="L1583" s="9" t="s">
        <v>882</v>
      </c>
      <c r="M1583" s="19" t="s">
        <v>882</v>
      </c>
      <c r="N1583" s="9" t="s">
        <v>882</v>
      </c>
      <c r="O1583" s="9" t="s">
        <v>882</v>
      </c>
      <c r="P1583" s="9" t="s">
        <v>882</v>
      </c>
      <c r="Q1583" t="s">
        <v>882</v>
      </c>
      <c r="R1583" s="7" t="s">
        <v>882</v>
      </c>
      <c r="S1583" s="11" t="s">
        <v>882</v>
      </c>
    </row>
    <row r="1584" spans="1:19" hidden="1" x14ac:dyDescent="0.25">
      <c r="A1584" s="6" t="s">
        <v>882</v>
      </c>
      <c r="B1584" s="258"/>
      <c r="F1584" s="7" t="s">
        <v>882</v>
      </c>
      <c r="G1584" s="21" t="s">
        <v>882</v>
      </c>
      <c r="H1584" s="19" t="s">
        <v>882</v>
      </c>
      <c r="I1584" s="10" t="s">
        <v>882</v>
      </c>
      <c r="J1584" s="11" t="s">
        <v>882</v>
      </c>
      <c r="K1584" s="9" t="s">
        <v>882</v>
      </c>
      <c r="L1584" s="9" t="s">
        <v>882</v>
      </c>
      <c r="M1584" s="19" t="s">
        <v>882</v>
      </c>
      <c r="N1584" s="9" t="s">
        <v>882</v>
      </c>
      <c r="O1584" s="9" t="s">
        <v>882</v>
      </c>
      <c r="P1584" s="9" t="s">
        <v>882</v>
      </c>
      <c r="Q1584" t="s">
        <v>882</v>
      </c>
      <c r="R1584" s="7" t="s">
        <v>882</v>
      </c>
      <c r="S1584" s="11" t="s">
        <v>882</v>
      </c>
    </row>
    <row r="1585" spans="1:19" hidden="1" x14ac:dyDescent="0.25">
      <c r="A1585" s="6" t="s">
        <v>882</v>
      </c>
      <c r="B1585" s="258"/>
      <c r="F1585" s="7" t="s">
        <v>882</v>
      </c>
      <c r="G1585" s="21" t="s">
        <v>882</v>
      </c>
      <c r="H1585" s="19" t="s">
        <v>882</v>
      </c>
      <c r="I1585" s="10" t="s">
        <v>882</v>
      </c>
      <c r="J1585" s="11" t="s">
        <v>882</v>
      </c>
      <c r="K1585" s="9" t="s">
        <v>882</v>
      </c>
      <c r="L1585" s="9" t="s">
        <v>882</v>
      </c>
      <c r="M1585" s="19" t="s">
        <v>882</v>
      </c>
      <c r="N1585" s="9" t="s">
        <v>882</v>
      </c>
      <c r="O1585" s="9" t="s">
        <v>882</v>
      </c>
      <c r="P1585" s="9" t="s">
        <v>882</v>
      </c>
      <c r="Q1585" t="s">
        <v>882</v>
      </c>
      <c r="R1585" s="7" t="s">
        <v>882</v>
      </c>
      <c r="S1585" s="11" t="s">
        <v>882</v>
      </c>
    </row>
    <row r="1586" spans="1:19" hidden="1" x14ac:dyDescent="0.25">
      <c r="A1586" s="6" t="s">
        <v>882</v>
      </c>
      <c r="B1586" s="258"/>
      <c r="F1586" s="7" t="s">
        <v>882</v>
      </c>
      <c r="G1586" s="21" t="s">
        <v>882</v>
      </c>
      <c r="H1586" s="19" t="s">
        <v>882</v>
      </c>
      <c r="I1586" s="10" t="s">
        <v>882</v>
      </c>
      <c r="J1586" s="11" t="s">
        <v>882</v>
      </c>
      <c r="K1586" s="9" t="s">
        <v>882</v>
      </c>
      <c r="L1586" s="9" t="s">
        <v>882</v>
      </c>
      <c r="M1586" s="19" t="s">
        <v>882</v>
      </c>
      <c r="N1586" s="9" t="s">
        <v>882</v>
      </c>
      <c r="O1586" s="9" t="s">
        <v>882</v>
      </c>
      <c r="P1586" s="9" t="s">
        <v>882</v>
      </c>
      <c r="Q1586" t="s">
        <v>882</v>
      </c>
      <c r="R1586" s="7" t="s">
        <v>882</v>
      </c>
      <c r="S1586" s="11" t="s">
        <v>882</v>
      </c>
    </row>
    <row r="1587" spans="1:19" hidden="1" x14ac:dyDescent="0.25">
      <c r="A1587" s="6" t="s">
        <v>882</v>
      </c>
      <c r="B1587" s="258"/>
      <c r="F1587" s="7" t="s">
        <v>882</v>
      </c>
      <c r="G1587" s="21" t="s">
        <v>882</v>
      </c>
      <c r="H1587" s="19" t="s">
        <v>882</v>
      </c>
      <c r="I1587" s="10" t="s">
        <v>882</v>
      </c>
      <c r="J1587" s="11" t="s">
        <v>882</v>
      </c>
      <c r="K1587" s="9" t="s">
        <v>882</v>
      </c>
      <c r="L1587" s="9" t="s">
        <v>882</v>
      </c>
      <c r="M1587" s="19" t="s">
        <v>882</v>
      </c>
      <c r="N1587" s="9" t="s">
        <v>882</v>
      </c>
      <c r="O1587" s="9" t="s">
        <v>882</v>
      </c>
      <c r="P1587" s="9" t="s">
        <v>882</v>
      </c>
      <c r="Q1587" t="s">
        <v>882</v>
      </c>
      <c r="R1587" s="7" t="s">
        <v>882</v>
      </c>
      <c r="S1587" s="11" t="s">
        <v>882</v>
      </c>
    </row>
    <row r="1588" spans="1:19" hidden="1" x14ac:dyDescent="0.25">
      <c r="A1588" s="6" t="s">
        <v>882</v>
      </c>
      <c r="B1588" s="258"/>
      <c r="F1588" s="7" t="s">
        <v>882</v>
      </c>
      <c r="G1588" s="21" t="s">
        <v>882</v>
      </c>
      <c r="H1588" s="19" t="s">
        <v>882</v>
      </c>
      <c r="I1588" s="10" t="s">
        <v>882</v>
      </c>
      <c r="J1588" s="11" t="s">
        <v>882</v>
      </c>
      <c r="K1588" s="9" t="s">
        <v>882</v>
      </c>
      <c r="L1588" s="9" t="s">
        <v>882</v>
      </c>
      <c r="M1588" s="19" t="s">
        <v>882</v>
      </c>
      <c r="N1588" s="9" t="s">
        <v>882</v>
      </c>
      <c r="O1588" s="9" t="s">
        <v>882</v>
      </c>
      <c r="P1588" s="9" t="s">
        <v>882</v>
      </c>
      <c r="Q1588" t="s">
        <v>882</v>
      </c>
      <c r="R1588" s="7" t="s">
        <v>882</v>
      </c>
      <c r="S1588" s="11" t="s">
        <v>882</v>
      </c>
    </row>
    <row r="1589" spans="1:19" hidden="1" x14ac:dyDescent="0.25">
      <c r="A1589" s="6" t="s">
        <v>882</v>
      </c>
      <c r="B1589" s="258"/>
      <c r="F1589" s="7" t="s">
        <v>882</v>
      </c>
      <c r="G1589" s="21" t="s">
        <v>882</v>
      </c>
      <c r="H1589" s="19" t="s">
        <v>882</v>
      </c>
      <c r="I1589" s="10" t="s">
        <v>882</v>
      </c>
      <c r="J1589" s="11" t="s">
        <v>882</v>
      </c>
      <c r="K1589" s="9" t="s">
        <v>882</v>
      </c>
      <c r="L1589" s="9" t="s">
        <v>882</v>
      </c>
      <c r="M1589" s="19" t="s">
        <v>882</v>
      </c>
      <c r="N1589" s="9" t="s">
        <v>882</v>
      </c>
      <c r="O1589" s="9" t="s">
        <v>882</v>
      </c>
      <c r="P1589" s="9" t="s">
        <v>882</v>
      </c>
      <c r="Q1589" t="s">
        <v>882</v>
      </c>
      <c r="R1589" s="7" t="s">
        <v>882</v>
      </c>
      <c r="S1589" s="11" t="s">
        <v>882</v>
      </c>
    </row>
    <row r="1590" spans="1:19" ht="15" hidden="1" customHeight="1" x14ac:dyDescent="0.25">
      <c r="A1590" s="6" t="s">
        <v>882</v>
      </c>
      <c r="B1590" s="258"/>
      <c r="F1590" s="7" t="s">
        <v>882</v>
      </c>
      <c r="G1590" s="21" t="s">
        <v>882</v>
      </c>
      <c r="H1590" s="19" t="s">
        <v>882</v>
      </c>
      <c r="I1590" s="10" t="s">
        <v>882</v>
      </c>
      <c r="J1590" s="11" t="s">
        <v>882</v>
      </c>
      <c r="K1590" s="9" t="s">
        <v>882</v>
      </c>
      <c r="L1590" s="9" t="s">
        <v>882</v>
      </c>
      <c r="M1590" s="19" t="s">
        <v>882</v>
      </c>
      <c r="N1590" s="9" t="s">
        <v>882</v>
      </c>
      <c r="O1590" s="9" t="s">
        <v>882</v>
      </c>
      <c r="P1590" s="9" t="s">
        <v>882</v>
      </c>
      <c r="Q1590" t="s">
        <v>882</v>
      </c>
      <c r="R1590" s="7" t="s">
        <v>882</v>
      </c>
      <c r="S1590" s="11" t="s">
        <v>882</v>
      </c>
    </row>
    <row r="1591" spans="1:19" ht="15" hidden="1" customHeight="1" x14ac:dyDescent="0.25">
      <c r="A1591" s="6" t="s">
        <v>882</v>
      </c>
      <c r="B1591" s="258"/>
      <c r="F1591" s="7" t="s">
        <v>882</v>
      </c>
      <c r="G1591" s="21" t="s">
        <v>882</v>
      </c>
      <c r="H1591" s="19" t="s">
        <v>882</v>
      </c>
      <c r="I1591" s="10" t="s">
        <v>882</v>
      </c>
      <c r="J1591" s="11" t="s">
        <v>882</v>
      </c>
      <c r="K1591" s="9" t="s">
        <v>882</v>
      </c>
      <c r="L1591" s="9" t="s">
        <v>882</v>
      </c>
      <c r="M1591" s="19" t="s">
        <v>882</v>
      </c>
      <c r="N1591" s="9" t="s">
        <v>882</v>
      </c>
      <c r="O1591" s="9" t="s">
        <v>882</v>
      </c>
      <c r="P1591" s="9" t="s">
        <v>882</v>
      </c>
      <c r="Q1591" t="s">
        <v>882</v>
      </c>
      <c r="R1591" s="7" t="s">
        <v>882</v>
      </c>
      <c r="S1591" s="11" t="s">
        <v>882</v>
      </c>
    </row>
    <row r="1592" spans="1:19" ht="15" hidden="1" customHeight="1" x14ac:dyDescent="0.25">
      <c r="A1592" s="6" t="s">
        <v>882</v>
      </c>
      <c r="B1592" s="258"/>
      <c r="F1592" s="7" t="s">
        <v>882</v>
      </c>
      <c r="G1592" s="21" t="s">
        <v>882</v>
      </c>
      <c r="H1592" s="19" t="s">
        <v>882</v>
      </c>
      <c r="I1592" s="10" t="s">
        <v>882</v>
      </c>
      <c r="J1592" s="11" t="s">
        <v>882</v>
      </c>
      <c r="K1592" s="9" t="s">
        <v>882</v>
      </c>
      <c r="L1592" s="9" t="s">
        <v>882</v>
      </c>
      <c r="M1592" s="19" t="s">
        <v>882</v>
      </c>
      <c r="N1592" s="9" t="s">
        <v>882</v>
      </c>
      <c r="O1592" s="9" t="s">
        <v>882</v>
      </c>
      <c r="P1592" s="9" t="s">
        <v>882</v>
      </c>
      <c r="Q1592" t="s">
        <v>882</v>
      </c>
      <c r="R1592" s="7" t="s">
        <v>882</v>
      </c>
      <c r="S1592" s="11" t="s">
        <v>882</v>
      </c>
    </row>
    <row r="1593" spans="1:19" ht="15" hidden="1" customHeight="1" x14ac:dyDescent="0.25">
      <c r="A1593" s="6" t="s">
        <v>882</v>
      </c>
      <c r="B1593" s="258"/>
      <c r="F1593" s="7" t="s">
        <v>882</v>
      </c>
      <c r="G1593" s="21" t="s">
        <v>882</v>
      </c>
      <c r="H1593" s="19" t="s">
        <v>882</v>
      </c>
      <c r="I1593" s="10" t="s">
        <v>882</v>
      </c>
      <c r="J1593" s="11" t="s">
        <v>882</v>
      </c>
      <c r="K1593" s="9" t="s">
        <v>882</v>
      </c>
      <c r="L1593" s="9" t="s">
        <v>882</v>
      </c>
      <c r="M1593" s="19" t="s">
        <v>882</v>
      </c>
      <c r="N1593" s="9" t="s">
        <v>882</v>
      </c>
      <c r="O1593" s="9" t="s">
        <v>882</v>
      </c>
      <c r="P1593" s="9" t="s">
        <v>882</v>
      </c>
      <c r="Q1593" t="s">
        <v>882</v>
      </c>
      <c r="R1593" s="7" t="s">
        <v>882</v>
      </c>
      <c r="S1593" s="11" t="s">
        <v>882</v>
      </c>
    </row>
    <row r="1594" spans="1:19" ht="15" hidden="1" customHeight="1" x14ac:dyDescent="0.25">
      <c r="A1594" s="6" t="s">
        <v>882</v>
      </c>
      <c r="B1594" s="258"/>
      <c r="F1594" s="7" t="s">
        <v>882</v>
      </c>
      <c r="G1594" s="21" t="s">
        <v>882</v>
      </c>
      <c r="H1594" s="19" t="s">
        <v>882</v>
      </c>
      <c r="I1594" s="10" t="s">
        <v>882</v>
      </c>
      <c r="J1594" s="11" t="s">
        <v>882</v>
      </c>
      <c r="K1594" s="9" t="s">
        <v>882</v>
      </c>
      <c r="L1594" s="9" t="s">
        <v>882</v>
      </c>
      <c r="M1594" s="19" t="s">
        <v>882</v>
      </c>
      <c r="N1594" s="9" t="s">
        <v>882</v>
      </c>
      <c r="O1594" s="9" t="s">
        <v>882</v>
      </c>
      <c r="P1594" s="9" t="s">
        <v>882</v>
      </c>
      <c r="Q1594" t="s">
        <v>882</v>
      </c>
      <c r="R1594" s="7" t="s">
        <v>882</v>
      </c>
      <c r="S1594" s="11" t="s">
        <v>882</v>
      </c>
    </row>
    <row r="1595" spans="1:19" ht="15" hidden="1" customHeight="1" x14ac:dyDescent="0.25">
      <c r="A1595" s="6" t="s">
        <v>882</v>
      </c>
      <c r="B1595" s="258"/>
      <c r="F1595" s="7" t="s">
        <v>882</v>
      </c>
      <c r="G1595" s="21" t="s">
        <v>882</v>
      </c>
      <c r="H1595" s="19" t="s">
        <v>882</v>
      </c>
      <c r="I1595" s="10" t="s">
        <v>882</v>
      </c>
      <c r="J1595" s="11" t="s">
        <v>882</v>
      </c>
      <c r="K1595" s="9" t="s">
        <v>882</v>
      </c>
      <c r="L1595" s="9" t="s">
        <v>882</v>
      </c>
      <c r="M1595" s="19" t="s">
        <v>882</v>
      </c>
      <c r="N1595" s="9" t="s">
        <v>882</v>
      </c>
      <c r="O1595" s="9" t="s">
        <v>882</v>
      </c>
      <c r="P1595" s="9" t="s">
        <v>882</v>
      </c>
      <c r="Q1595" t="s">
        <v>882</v>
      </c>
      <c r="R1595" s="7" t="s">
        <v>882</v>
      </c>
      <c r="S1595" s="11" t="s">
        <v>882</v>
      </c>
    </row>
    <row r="1596" spans="1:19" ht="15" hidden="1" customHeight="1" x14ac:dyDescent="0.25">
      <c r="A1596" s="6" t="s">
        <v>882</v>
      </c>
      <c r="B1596" s="258"/>
      <c r="F1596" s="7" t="s">
        <v>882</v>
      </c>
      <c r="G1596" s="21" t="s">
        <v>882</v>
      </c>
      <c r="H1596" s="19" t="s">
        <v>882</v>
      </c>
      <c r="I1596" s="10" t="s">
        <v>882</v>
      </c>
      <c r="J1596" s="11" t="s">
        <v>882</v>
      </c>
      <c r="K1596" s="9" t="s">
        <v>882</v>
      </c>
      <c r="L1596" s="9" t="s">
        <v>882</v>
      </c>
      <c r="M1596" s="19" t="s">
        <v>882</v>
      </c>
      <c r="N1596" s="9" t="s">
        <v>882</v>
      </c>
      <c r="O1596" s="9" t="s">
        <v>882</v>
      </c>
      <c r="P1596" s="9" t="s">
        <v>882</v>
      </c>
      <c r="Q1596" t="s">
        <v>882</v>
      </c>
      <c r="R1596" s="7" t="s">
        <v>882</v>
      </c>
      <c r="S1596" s="11" t="s">
        <v>882</v>
      </c>
    </row>
    <row r="1597" spans="1:19" ht="15" hidden="1" customHeight="1" x14ac:dyDescent="0.25">
      <c r="A1597" s="6" t="s">
        <v>882</v>
      </c>
      <c r="B1597" s="258"/>
      <c r="F1597" s="7" t="s">
        <v>882</v>
      </c>
      <c r="G1597" s="21" t="s">
        <v>882</v>
      </c>
      <c r="H1597" s="19" t="s">
        <v>882</v>
      </c>
      <c r="I1597" s="10" t="s">
        <v>882</v>
      </c>
      <c r="J1597" s="11" t="s">
        <v>882</v>
      </c>
      <c r="K1597" s="9" t="s">
        <v>882</v>
      </c>
      <c r="L1597" s="9" t="s">
        <v>882</v>
      </c>
      <c r="M1597" s="19" t="s">
        <v>882</v>
      </c>
      <c r="N1597" s="9" t="s">
        <v>882</v>
      </c>
      <c r="O1597" s="9" t="s">
        <v>882</v>
      </c>
      <c r="P1597" s="9" t="s">
        <v>882</v>
      </c>
      <c r="Q1597" t="s">
        <v>882</v>
      </c>
      <c r="R1597" s="7" t="s">
        <v>882</v>
      </c>
      <c r="S1597" s="11" t="s">
        <v>882</v>
      </c>
    </row>
    <row r="1598" spans="1:19" ht="15" hidden="1" customHeight="1" x14ac:dyDescent="0.25">
      <c r="A1598" s="6" t="s">
        <v>882</v>
      </c>
      <c r="B1598" s="258"/>
      <c r="F1598" s="7" t="s">
        <v>882</v>
      </c>
      <c r="G1598" s="21" t="s">
        <v>882</v>
      </c>
      <c r="H1598" s="19" t="s">
        <v>882</v>
      </c>
      <c r="I1598" s="10" t="s">
        <v>882</v>
      </c>
      <c r="J1598" s="11" t="s">
        <v>882</v>
      </c>
      <c r="K1598" s="9" t="s">
        <v>882</v>
      </c>
      <c r="L1598" s="9" t="s">
        <v>882</v>
      </c>
      <c r="M1598" s="19" t="s">
        <v>882</v>
      </c>
      <c r="N1598" s="9" t="s">
        <v>882</v>
      </c>
      <c r="O1598" s="9" t="s">
        <v>882</v>
      </c>
      <c r="P1598" s="9" t="s">
        <v>882</v>
      </c>
      <c r="Q1598" t="s">
        <v>882</v>
      </c>
      <c r="R1598" s="7" t="s">
        <v>882</v>
      </c>
      <c r="S1598" s="11" t="s">
        <v>882</v>
      </c>
    </row>
    <row r="1599" spans="1:19" ht="15" hidden="1" customHeight="1" x14ac:dyDescent="0.25">
      <c r="A1599" s="6" t="s">
        <v>882</v>
      </c>
      <c r="B1599" s="258"/>
      <c r="F1599" s="7" t="s">
        <v>882</v>
      </c>
      <c r="G1599" s="21" t="s">
        <v>882</v>
      </c>
      <c r="H1599" s="19" t="s">
        <v>882</v>
      </c>
      <c r="I1599" s="10" t="s">
        <v>882</v>
      </c>
      <c r="J1599" s="11" t="s">
        <v>882</v>
      </c>
      <c r="K1599" s="9" t="s">
        <v>882</v>
      </c>
      <c r="L1599" s="9" t="s">
        <v>882</v>
      </c>
      <c r="M1599" s="19" t="s">
        <v>882</v>
      </c>
      <c r="N1599" s="9" t="s">
        <v>882</v>
      </c>
      <c r="O1599" s="9" t="s">
        <v>882</v>
      </c>
      <c r="P1599" s="9" t="s">
        <v>882</v>
      </c>
      <c r="Q1599" t="s">
        <v>882</v>
      </c>
      <c r="R1599" s="7" t="s">
        <v>882</v>
      </c>
      <c r="S1599" s="11" t="s">
        <v>882</v>
      </c>
    </row>
    <row r="1600" spans="1:19" ht="15" hidden="1" customHeight="1" x14ac:dyDescent="0.25">
      <c r="A1600" s="6" t="s">
        <v>882</v>
      </c>
      <c r="B1600" s="258"/>
      <c r="F1600" s="7" t="s">
        <v>882</v>
      </c>
      <c r="G1600" s="21" t="s">
        <v>882</v>
      </c>
      <c r="H1600" s="19" t="s">
        <v>882</v>
      </c>
      <c r="I1600" s="10" t="s">
        <v>882</v>
      </c>
      <c r="J1600" s="11" t="s">
        <v>882</v>
      </c>
      <c r="K1600" s="9" t="s">
        <v>882</v>
      </c>
      <c r="L1600" s="9" t="s">
        <v>882</v>
      </c>
      <c r="M1600" s="19" t="s">
        <v>882</v>
      </c>
      <c r="N1600" s="9" t="s">
        <v>882</v>
      </c>
      <c r="O1600" s="9" t="s">
        <v>882</v>
      </c>
      <c r="P1600" s="9" t="s">
        <v>882</v>
      </c>
      <c r="Q1600" t="s">
        <v>882</v>
      </c>
      <c r="R1600" s="7" t="s">
        <v>882</v>
      </c>
      <c r="S1600" s="11" t="s">
        <v>882</v>
      </c>
    </row>
    <row r="1601" spans="1:19" ht="15" hidden="1" customHeight="1" x14ac:dyDescent="0.25">
      <c r="A1601" s="6" t="s">
        <v>882</v>
      </c>
      <c r="B1601" s="258"/>
      <c r="F1601" s="7" t="s">
        <v>882</v>
      </c>
      <c r="G1601" s="21" t="s">
        <v>882</v>
      </c>
      <c r="H1601" s="19" t="s">
        <v>882</v>
      </c>
      <c r="I1601" s="10" t="s">
        <v>882</v>
      </c>
      <c r="J1601" s="11" t="s">
        <v>882</v>
      </c>
      <c r="K1601" s="9" t="s">
        <v>882</v>
      </c>
      <c r="L1601" s="9" t="s">
        <v>882</v>
      </c>
      <c r="M1601" s="19" t="s">
        <v>882</v>
      </c>
      <c r="N1601" s="9" t="s">
        <v>882</v>
      </c>
      <c r="O1601" s="9" t="s">
        <v>882</v>
      </c>
      <c r="P1601" s="9" t="s">
        <v>882</v>
      </c>
      <c r="Q1601" t="s">
        <v>882</v>
      </c>
      <c r="R1601" s="7" t="s">
        <v>882</v>
      </c>
      <c r="S1601" s="11" t="s">
        <v>882</v>
      </c>
    </row>
    <row r="1602" spans="1:19" ht="15" hidden="1" customHeight="1" x14ac:dyDescent="0.25">
      <c r="A1602" s="6" t="s">
        <v>882</v>
      </c>
      <c r="B1602" s="258"/>
      <c r="F1602" s="7" t="s">
        <v>882</v>
      </c>
      <c r="G1602" s="21" t="s">
        <v>882</v>
      </c>
      <c r="H1602" s="19" t="s">
        <v>882</v>
      </c>
      <c r="I1602" s="10" t="s">
        <v>882</v>
      </c>
      <c r="J1602" s="11" t="s">
        <v>882</v>
      </c>
      <c r="K1602" s="9" t="s">
        <v>882</v>
      </c>
      <c r="L1602" s="9" t="s">
        <v>882</v>
      </c>
      <c r="M1602" s="19" t="s">
        <v>882</v>
      </c>
      <c r="N1602" s="9" t="s">
        <v>882</v>
      </c>
      <c r="O1602" s="9" t="s">
        <v>882</v>
      </c>
      <c r="P1602" s="9" t="s">
        <v>882</v>
      </c>
      <c r="Q1602" t="s">
        <v>882</v>
      </c>
      <c r="R1602" s="7" t="s">
        <v>882</v>
      </c>
      <c r="S1602" s="11" t="s">
        <v>882</v>
      </c>
    </row>
    <row r="1603" spans="1:19" ht="15" hidden="1" customHeight="1" x14ac:dyDescent="0.25">
      <c r="A1603" s="6" t="s">
        <v>882</v>
      </c>
      <c r="B1603" s="258"/>
      <c r="F1603" s="7" t="s">
        <v>882</v>
      </c>
      <c r="G1603" s="21" t="s">
        <v>882</v>
      </c>
      <c r="H1603" s="19" t="s">
        <v>882</v>
      </c>
      <c r="I1603" s="10" t="s">
        <v>882</v>
      </c>
      <c r="J1603" s="11" t="s">
        <v>882</v>
      </c>
      <c r="K1603" s="9" t="s">
        <v>882</v>
      </c>
      <c r="L1603" s="9" t="s">
        <v>882</v>
      </c>
      <c r="M1603" s="19" t="s">
        <v>882</v>
      </c>
      <c r="N1603" s="9" t="s">
        <v>882</v>
      </c>
      <c r="O1603" s="9" t="s">
        <v>882</v>
      </c>
      <c r="P1603" s="9" t="s">
        <v>882</v>
      </c>
      <c r="Q1603" t="s">
        <v>882</v>
      </c>
      <c r="R1603" s="7" t="s">
        <v>882</v>
      </c>
      <c r="S1603" s="11" t="s">
        <v>882</v>
      </c>
    </row>
    <row r="1604" spans="1:19" ht="15" hidden="1" customHeight="1" x14ac:dyDescent="0.25">
      <c r="A1604" s="6" t="s">
        <v>882</v>
      </c>
      <c r="B1604" s="258"/>
      <c r="F1604" s="7" t="s">
        <v>882</v>
      </c>
      <c r="G1604" s="21" t="s">
        <v>882</v>
      </c>
      <c r="H1604" s="19" t="s">
        <v>882</v>
      </c>
      <c r="I1604" s="10" t="s">
        <v>882</v>
      </c>
      <c r="J1604" s="11" t="s">
        <v>882</v>
      </c>
      <c r="K1604" s="9" t="s">
        <v>882</v>
      </c>
      <c r="L1604" s="9" t="s">
        <v>882</v>
      </c>
      <c r="M1604" s="19" t="s">
        <v>882</v>
      </c>
      <c r="N1604" s="9" t="s">
        <v>882</v>
      </c>
      <c r="O1604" s="9" t="s">
        <v>882</v>
      </c>
      <c r="P1604" s="9" t="s">
        <v>882</v>
      </c>
      <c r="Q1604" t="s">
        <v>882</v>
      </c>
      <c r="R1604" s="7" t="s">
        <v>882</v>
      </c>
      <c r="S1604" s="11" t="s">
        <v>882</v>
      </c>
    </row>
    <row r="1605" spans="1:19" ht="15" hidden="1" customHeight="1" x14ac:dyDescent="0.25">
      <c r="A1605" s="6" t="s">
        <v>882</v>
      </c>
      <c r="B1605" s="258"/>
      <c r="F1605" s="7" t="s">
        <v>882</v>
      </c>
      <c r="G1605" s="21" t="s">
        <v>882</v>
      </c>
      <c r="H1605" s="19" t="s">
        <v>882</v>
      </c>
      <c r="I1605" s="10" t="s">
        <v>882</v>
      </c>
      <c r="J1605" s="11" t="s">
        <v>882</v>
      </c>
      <c r="K1605" s="9" t="s">
        <v>882</v>
      </c>
      <c r="L1605" s="9" t="s">
        <v>882</v>
      </c>
      <c r="M1605" s="19" t="s">
        <v>882</v>
      </c>
      <c r="N1605" s="9" t="s">
        <v>882</v>
      </c>
      <c r="O1605" s="9" t="s">
        <v>882</v>
      </c>
      <c r="P1605" s="9" t="s">
        <v>882</v>
      </c>
      <c r="Q1605" t="s">
        <v>882</v>
      </c>
      <c r="R1605" s="7" t="s">
        <v>882</v>
      </c>
      <c r="S1605" s="11" t="s">
        <v>882</v>
      </c>
    </row>
    <row r="1606" spans="1:19" ht="15" hidden="1" customHeight="1" x14ac:dyDescent="0.25">
      <c r="A1606" s="6" t="s">
        <v>882</v>
      </c>
      <c r="B1606" s="258"/>
      <c r="F1606" s="7" t="s">
        <v>882</v>
      </c>
      <c r="G1606" s="21" t="s">
        <v>882</v>
      </c>
      <c r="H1606" s="19" t="s">
        <v>882</v>
      </c>
      <c r="I1606" s="10" t="s">
        <v>882</v>
      </c>
      <c r="J1606" s="11" t="s">
        <v>882</v>
      </c>
      <c r="K1606" s="9" t="s">
        <v>882</v>
      </c>
      <c r="L1606" s="9" t="s">
        <v>882</v>
      </c>
      <c r="M1606" s="19" t="s">
        <v>882</v>
      </c>
      <c r="N1606" s="9" t="s">
        <v>882</v>
      </c>
      <c r="O1606" s="9" t="s">
        <v>882</v>
      </c>
      <c r="P1606" s="9" t="s">
        <v>882</v>
      </c>
      <c r="Q1606" t="s">
        <v>882</v>
      </c>
      <c r="R1606" s="7" t="s">
        <v>882</v>
      </c>
      <c r="S1606" s="11" t="s">
        <v>882</v>
      </c>
    </row>
    <row r="1607" spans="1:19" ht="15" hidden="1" customHeight="1" x14ac:dyDescent="0.25">
      <c r="A1607" s="6" t="s">
        <v>882</v>
      </c>
      <c r="B1607" s="258"/>
      <c r="F1607" s="7" t="s">
        <v>882</v>
      </c>
      <c r="G1607" s="21" t="s">
        <v>882</v>
      </c>
      <c r="H1607" s="19" t="s">
        <v>882</v>
      </c>
      <c r="I1607" s="10" t="s">
        <v>882</v>
      </c>
      <c r="J1607" s="11" t="s">
        <v>882</v>
      </c>
      <c r="K1607" s="9" t="s">
        <v>882</v>
      </c>
      <c r="L1607" s="9" t="s">
        <v>882</v>
      </c>
      <c r="M1607" s="19" t="s">
        <v>882</v>
      </c>
      <c r="N1607" s="9" t="s">
        <v>882</v>
      </c>
      <c r="O1607" s="9" t="s">
        <v>882</v>
      </c>
      <c r="P1607" s="9" t="s">
        <v>882</v>
      </c>
      <c r="Q1607" t="s">
        <v>882</v>
      </c>
      <c r="R1607" s="7" t="s">
        <v>882</v>
      </c>
      <c r="S1607" s="11" t="s">
        <v>882</v>
      </c>
    </row>
    <row r="1608" spans="1:19" ht="15" hidden="1" customHeight="1" x14ac:dyDescent="0.25">
      <c r="A1608" s="6" t="s">
        <v>882</v>
      </c>
      <c r="B1608" s="258"/>
      <c r="F1608" s="7" t="s">
        <v>882</v>
      </c>
      <c r="G1608" s="21" t="s">
        <v>882</v>
      </c>
      <c r="H1608" s="19" t="s">
        <v>882</v>
      </c>
      <c r="I1608" s="10" t="s">
        <v>882</v>
      </c>
      <c r="J1608" s="11" t="s">
        <v>882</v>
      </c>
      <c r="K1608" s="9" t="s">
        <v>882</v>
      </c>
      <c r="L1608" s="9" t="s">
        <v>882</v>
      </c>
      <c r="M1608" s="19" t="s">
        <v>882</v>
      </c>
      <c r="N1608" s="9" t="s">
        <v>882</v>
      </c>
      <c r="O1608" s="9" t="s">
        <v>882</v>
      </c>
      <c r="P1608" s="9" t="s">
        <v>882</v>
      </c>
      <c r="Q1608" t="s">
        <v>882</v>
      </c>
      <c r="R1608" s="7" t="s">
        <v>882</v>
      </c>
      <c r="S1608" s="11" t="s">
        <v>882</v>
      </c>
    </row>
    <row r="1609" spans="1:19" ht="15" hidden="1" customHeight="1" x14ac:dyDescent="0.25">
      <c r="A1609" s="6" t="s">
        <v>882</v>
      </c>
      <c r="B1609" s="258"/>
      <c r="F1609" s="7" t="s">
        <v>882</v>
      </c>
      <c r="G1609" s="21" t="s">
        <v>882</v>
      </c>
      <c r="H1609" s="19" t="s">
        <v>882</v>
      </c>
      <c r="I1609" s="10" t="s">
        <v>882</v>
      </c>
      <c r="J1609" s="11" t="s">
        <v>882</v>
      </c>
      <c r="K1609" s="9" t="s">
        <v>882</v>
      </c>
      <c r="L1609" s="9" t="s">
        <v>882</v>
      </c>
      <c r="M1609" s="19" t="s">
        <v>882</v>
      </c>
      <c r="N1609" s="9" t="s">
        <v>882</v>
      </c>
      <c r="O1609" s="9" t="s">
        <v>882</v>
      </c>
      <c r="P1609" s="9" t="s">
        <v>882</v>
      </c>
      <c r="Q1609" t="s">
        <v>882</v>
      </c>
      <c r="R1609" s="7" t="s">
        <v>882</v>
      </c>
      <c r="S1609" s="11" t="s">
        <v>882</v>
      </c>
    </row>
    <row r="1610" spans="1:19" ht="15" hidden="1" customHeight="1" x14ac:dyDescent="0.25">
      <c r="A1610" s="6" t="s">
        <v>882</v>
      </c>
      <c r="B1610" s="258"/>
      <c r="F1610" s="7" t="s">
        <v>882</v>
      </c>
      <c r="G1610" s="21" t="s">
        <v>882</v>
      </c>
      <c r="H1610" s="19" t="s">
        <v>882</v>
      </c>
      <c r="I1610" s="10" t="s">
        <v>882</v>
      </c>
      <c r="J1610" s="11" t="s">
        <v>882</v>
      </c>
      <c r="K1610" s="9" t="s">
        <v>882</v>
      </c>
      <c r="L1610" s="9" t="s">
        <v>882</v>
      </c>
      <c r="M1610" s="19" t="s">
        <v>882</v>
      </c>
      <c r="N1610" s="9" t="s">
        <v>882</v>
      </c>
      <c r="O1610" s="9" t="s">
        <v>882</v>
      </c>
      <c r="P1610" s="9" t="s">
        <v>882</v>
      </c>
      <c r="Q1610" t="s">
        <v>882</v>
      </c>
      <c r="R1610" s="7" t="s">
        <v>882</v>
      </c>
      <c r="S1610" s="11" t="s">
        <v>882</v>
      </c>
    </row>
    <row r="1611" spans="1:19" ht="15" hidden="1" customHeight="1" x14ac:dyDescent="0.25">
      <c r="A1611" s="6" t="s">
        <v>882</v>
      </c>
      <c r="B1611" s="258"/>
      <c r="F1611" s="7" t="s">
        <v>882</v>
      </c>
      <c r="G1611" s="21" t="s">
        <v>882</v>
      </c>
      <c r="H1611" s="19" t="s">
        <v>882</v>
      </c>
      <c r="I1611" s="10" t="s">
        <v>882</v>
      </c>
      <c r="J1611" s="11" t="s">
        <v>882</v>
      </c>
      <c r="K1611" s="9" t="s">
        <v>882</v>
      </c>
      <c r="L1611" s="9" t="s">
        <v>882</v>
      </c>
      <c r="M1611" s="19" t="s">
        <v>882</v>
      </c>
      <c r="N1611" s="9" t="s">
        <v>882</v>
      </c>
      <c r="O1611" s="9" t="s">
        <v>882</v>
      </c>
      <c r="P1611" s="9" t="s">
        <v>882</v>
      </c>
      <c r="Q1611" t="s">
        <v>882</v>
      </c>
      <c r="R1611" s="7" t="s">
        <v>882</v>
      </c>
      <c r="S1611" s="11" t="s">
        <v>882</v>
      </c>
    </row>
    <row r="1612" spans="1:19" ht="15" hidden="1" customHeight="1" x14ac:dyDescent="0.25">
      <c r="A1612" s="6" t="s">
        <v>882</v>
      </c>
      <c r="B1612" s="258"/>
      <c r="F1612" s="7" t="s">
        <v>882</v>
      </c>
      <c r="G1612" s="21" t="s">
        <v>882</v>
      </c>
      <c r="H1612" s="19" t="s">
        <v>882</v>
      </c>
      <c r="I1612" s="10" t="s">
        <v>882</v>
      </c>
      <c r="J1612" s="11" t="s">
        <v>882</v>
      </c>
      <c r="K1612" s="9" t="s">
        <v>882</v>
      </c>
      <c r="L1612" s="9" t="s">
        <v>882</v>
      </c>
      <c r="M1612" s="19" t="s">
        <v>882</v>
      </c>
      <c r="N1612" s="9" t="s">
        <v>882</v>
      </c>
      <c r="O1612" s="9" t="s">
        <v>882</v>
      </c>
      <c r="P1612" s="9" t="s">
        <v>882</v>
      </c>
      <c r="Q1612" t="s">
        <v>882</v>
      </c>
      <c r="R1612" s="7" t="s">
        <v>882</v>
      </c>
      <c r="S1612" s="11" t="s">
        <v>882</v>
      </c>
    </row>
    <row r="1613" spans="1:19" ht="15" hidden="1" customHeight="1" x14ac:dyDescent="0.25">
      <c r="A1613" s="6" t="s">
        <v>882</v>
      </c>
      <c r="B1613" s="258"/>
      <c r="F1613" s="7" t="s">
        <v>882</v>
      </c>
      <c r="G1613" s="21" t="s">
        <v>882</v>
      </c>
      <c r="H1613" s="19" t="s">
        <v>882</v>
      </c>
      <c r="I1613" s="10" t="s">
        <v>882</v>
      </c>
      <c r="J1613" s="11" t="s">
        <v>882</v>
      </c>
      <c r="K1613" s="9" t="s">
        <v>882</v>
      </c>
      <c r="L1613" s="9" t="s">
        <v>882</v>
      </c>
      <c r="M1613" s="19" t="s">
        <v>882</v>
      </c>
      <c r="N1613" s="9" t="s">
        <v>882</v>
      </c>
      <c r="O1613" s="9" t="s">
        <v>882</v>
      </c>
      <c r="P1613" s="9" t="s">
        <v>882</v>
      </c>
      <c r="Q1613" t="s">
        <v>882</v>
      </c>
      <c r="R1613" s="7" t="s">
        <v>882</v>
      </c>
      <c r="S1613" s="11" t="s">
        <v>882</v>
      </c>
    </row>
    <row r="1614" spans="1:19" ht="15" hidden="1" customHeight="1" x14ac:dyDescent="0.25">
      <c r="A1614" s="6" t="s">
        <v>882</v>
      </c>
      <c r="B1614" s="258"/>
      <c r="F1614" s="7" t="s">
        <v>882</v>
      </c>
      <c r="G1614" s="21" t="s">
        <v>882</v>
      </c>
      <c r="H1614" s="19" t="s">
        <v>882</v>
      </c>
      <c r="I1614" s="10" t="s">
        <v>882</v>
      </c>
      <c r="J1614" s="11" t="s">
        <v>882</v>
      </c>
      <c r="K1614" s="9" t="s">
        <v>882</v>
      </c>
      <c r="L1614" s="9" t="s">
        <v>882</v>
      </c>
      <c r="M1614" s="19" t="s">
        <v>882</v>
      </c>
      <c r="N1614" s="9" t="s">
        <v>882</v>
      </c>
      <c r="O1614" s="9" t="s">
        <v>882</v>
      </c>
      <c r="P1614" s="9" t="s">
        <v>882</v>
      </c>
      <c r="Q1614" t="s">
        <v>882</v>
      </c>
      <c r="R1614" s="7" t="s">
        <v>882</v>
      </c>
      <c r="S1614" s="11" t="s">
        <v>882</v>
      </c>
    </row>
    <row r="1615" spans="1:19" ht="15" hidden="1" customHeight="1" x14ac:dyDescent="0.25">
      <c r="A1615" s="6" t="s">
        <v>882</v>
      </c>
      <c r="B1615" s="258"/>
      <c r="F1615" s="7" t="s">
        <v>882</v>
      </c>
      <c r="G1615" s="21" t="s">
        <v>882</v>
      </c>
      <c r="H1615" s="19" t="s">
        <v>882</v>
      </c>
      <c r="I1615" s="10" t="s">
        <v>882</v>
      </c>
      <c r="J1615" s="11" t="s">
        <v>882</v>
      </c>
      <c r="K1615" s="9" t="s">
        <v>882</v>
      </c>
      <c r="L1615" s="9" t="s">
        <v>882</v>
      </c>
      <c r="M1615" s="19" t="s">
        <v>882</v>
      </c>
      <c r="N1615" s="9" t="s">
        <v>882</v>
      </c>
      <c r="O1615" s="9" t="s">
        <v>882</v>
      </c>
      <c r="P1615" s="9" t="s">
        <v>882</v>
      </c>
      <c r="Q1615" t="s">
        <v>882</v>
      </c>
      <c r="R1615" s="7" t="s">
        <v>882</v>
      </c>
      <c r="S1615" s="11" t="s">
        <v>882</v>
      </c>
    </row>
    <row r="1616" spans="1:19" ht="15" hidden="1" customHeight="1" x14ac:dyDescent="0.25">
      <c r="A1616" s="6" t="s">
        <v>882</v>
      </c>
      <c r="B1616" s="258"/>
      <c r="F1616" s="7" t="s">
        <v>882</v>
      </c>
      <c r="G1616" s="21" t="s">
        <v>882</v>
      </c>
      <c r="H1616" s="19" t="s">
        <v>882</v>
      </c>
      <c r="I1616" s="10" t="s">
        <v>882</v>
      </c>
      <c r="J1616" s="11" t="s">
        <v>882</v>
      </c>
      <c r="K1616" s="9" t="s">
        <v>882</v>
      </c>
      <c r="L1616" s="9" t="s">
        <v>882</v>
      </c>
      <c r="M1616" s="19" t="s">
        <v>882</v>
      </c>
      <c r="N1616" s="9" t="s">
        <v>882</v>
      </c>
      <c r="O1616" s="9" t="s">
        <v>882</v>
      </c>
      <c r="P1616" s="9" t="s">
        <v>882</v>
      </c>
      <c r="Q1616" t="s">
        <v>882</v>
      </c>
      <c r="R1616" s="7" t="s">
        <v>882</v>
      </c>
      <c r="S1616" s="11" t="s">
        <v>882</v>
      </c>
    </row>
    <row r="1617" spans="1:19" ht="15" hidden="1" customHeight="1" x14ac:dyDescent="0.25">
      <c r="A1617" s="6" t="s">
        <v>882</v>
      </c>
      <c r="B1617" s="258"/>
      <c r="F1617" s="7" t="s">
        <v>882</v>
      </c>
      <c r="G1617" s="21" t="s">
        <v>882</v>
      </c>
      <c r="H1617" s="19" t="s">
        <v>882</v>
      </c>
      <c r="I1617" s="10" t="s">
        <v>882</v>
      </c>
      <c r="J1617" s="11" t="s">
        <v>882</v>
      </c>
      <c r="K1617" s="9" t="s">
        <v>882</v>
      </c>
      <c r="L1617" s="9" t="s">
        <v>882</v>
      </c>
      <c r="M1617" s="19" t="s">
        <v>882</v>
      </c>
      <c r="N1617" s="9" t="s">
        <v>882</v>
      </c>
      <c r="O1617" s="9" t="s">
        <v>882</v>
      </c>
      <c r="P1617" s="9" t="s">
        <v>882</v>
      </c>
      <c r="Q1617" t="s">
        <v>882</v>
      </c>
      <c r="R1617" s="7" t="s">
        <v>882</v>
      </c>
      <c r="S1617" s="11" t="s">
        <v>882</v>
      </c>
    </row>
    <row r="1618" spans="1:19" ht="15" hidden="1" customHeight="1" x14ac:dyDescent="0.25">
      <c r="A1618" s="6" t="s">
        <v>882</v>
      </c>
      <c r="B1618" s="258"/>
      <c r="F1618" s="7" t="s">
        <v>882</v>
      </c>
      <c r="G1618" s="21" t="s">
        <v>882</v>
      </c>
      <c r="H1618" s="19" t="s">
        <v>882</v>
      </c>
      <c r="I1618" s="10" t="s">
        <v>882</v>
      </c>
      <c r="J1618" s="11" t="s">
        <v>882</v>
      </c>
      <c r="K1618" s="9" t="s">
        <v>882</v>
      </c>
      <c r="L1618" s="9" t="s">
        <v>882</v>
      </c>
      <c r="M1618" s="19" t="s">
        <v>882</v>
      </c>
      <c r="N1618" s="9" t="s">
        <v>882</v>
      </c>
      <c r="O1618" s="9" t="s">
        <v>882</v>
      </c>
      <c r="P1618" s="9" t="s">
        <v>882</v>
      </c>
      <c r="Q1618" t="s">
        <v>882</v>
      </c>
      <c r="R1618" s="7" t="s">
        <v>882</v>
      </c>
      <c r="S1618" s="11" t="s">
        <v>882</v>
      </c>
    </row>
    <row r="1619" spans="1:19" ht="15" hidden="1" customHeight="1" x14ac:dyDescent="0.25">
      <c r="A1619" s="6" t="s">
        <v>882</v>
      </c>
      <c r="B1619" s="258"/>
      <c r="F1619" s="7" t="s">
        <v>882</v>
      </c>
      <c r="G1619" s="21" t="s">
        <v>882</v>
      </c>
      <c r="H1619" s="19" t="s">
        <v>882</v>
      </c>
      <c r="I1619" s="10" t="s">
        <v>882</v>
      </c>
      <c r="J1619" s="11" t="s">
        <v>882</v>
      </c>
      <c r="K1619" s="9" t="s">
        <v>882</v>
      </c>
      <c r="L1619" s="9" t="s">
        <v>882</v>
      </c>
      <c r="M1619" s="19" t="s">
        <v>882</v>
      </c>
      <c r="N1619" s="9" t="s">
        <v>882</v>
      </c>
      <c r="O1619" s="9" t="s">
        <v>882</v>
      </c>
      <c r="P1619" s="9" t="s">
        <v>882</v>
      </c>
      <c r="Q1619" t="s">
        <v>882</v>
      </c>
      <c r="R1619" s="7" t="s">
        <v>882</v>
      </c>
      <c r="S1619" s="11" t="s">
        <v>882</v>
      </c>
    </row>
    <row r="1620" spans="1:19" ht="15" hidden="1" customHeight="1" x14ac:dyDescent="0.25">
      <c r="A1620" s="6" t="s">
        <v>882</v>
      </c>
      <c r="B1620" s="258"/>
      <c r="F1620" s="7" t="s">
        <v>882</v>
      </c>
      <c r="G1620" s="21" t="s">
        <v>882</v>
      </c>
      <c r="H1620" s="19" t="s">
        <v>882</v>
      </c>
      <c r="I1620" s="10" t="s">
        <v>882</v>
      </c>
      <c r="J1620" s="11" t="s">
        <v>882</v>
      </c>
      <c r="K1620" s="9" t="s">
        <v>882</v>
      </c>
      <c r="L1620" s="9" t="s">
        <v>882</v>
      </c>
      <c r="M1620" s="19" t="s">
        <v>882</v>
      </c>
      <c r="N1620" s="9" t="s">
        <v>882</v>
      </c>
      <c r="O1620" s="9" t="s">
        <v>882</v>
      </c>
      <c r="P1620" s="9" t="s">
        <v>882</v>
      </c>
      <c r="Q1620" t="s">
        <v>882</v>
      </c>
      <c r="R1620" s="7" t="s">
        <v>882</v>
      </c>
      <c r="S1620" s="11" t="s">
        <v>882</v>
      </c>
    </row>
    <row r="1621" spans="1:19" ht="15" hidden="1" customHeight="1" x14ac:dyDescent="0.25">
      <c r="A1621" s="6" t="s">
        <v>882</v>
      </c>
      <c r="B1621" s="258"/>
      <c r="F1621" s="7" t="s">
        <v>882</v>
      </c>
      <c r="G1621" s="21" t="s">
        <v>882</v>
      </c>
      <c r="H1621" s="19" t="s">
        <v>882</v>
      </c>
      <c r="I1621" s="10" t="s">
        <v>882</v>
      </c>
      <c r="J1621" s="11" t="s">
        <v>882</v>
      </c>
      <c r="K1621" s="9" t="s">
        <v>882</v>
      </c>
      <c r="L1621" s="9" t="s">
        <v>882</v>
      </c>
      <c r="M1621" s="19" t="s">
        <v>882</v>
      </c>
      <c r="N1621" s="9" t="s">
        <v>882</v>
      </c>
      <c r="O1621" s="9" t="s">
        <v>882</v>
      </c>
      <c r="P1621" s="9" t="s">
        <v>882</v>
      </c>
      <c r="Q1621" t="s">
        <v>882</v>
      </c>
      <c r="R1621" s="7" t="s">
        <v>882</v>
      </c>
      <c r="S1621" s="11" t="s">
        <v>882</v>
      </c>
    </row>
    <row r="1622" spans="1:19" ht="15" hidden="1" customHeight="1" x14ac:dyDescent="0.25">
      <c r="A1622" s="6" t="s">
        <v>882</v>
      </c>
      <c r="B1622" s="258"/>
      <c r="F1622" s="7" t="s">
        <v>882</v>
      </c>
      <c r="G1622" s="21" t="s">
        <v>882</v>
      </c>
      <c r="H1622" s="19" t="s">
        <v>882</v>
      </c>
      <c r="I1622" s="10" t="s">
        <v>882</v>
      </c>
      <c r="J1622" s="11" t="s">
        <v>882</v>
      </c>
      <c r="K1622" s="9" t="s">
        <v>882</v>
      </c>
      <c r="L1622" s="9" t="s">
        <v>882</v>
      </c>
      <c r="M1622" s="19" t="s">
        <v>882</v>
      </c>
      <c r="N1622" s="9" t="s">
        <v>882</v>
      </c>
      <c r="O1622" s="9" t="s">
        <v>882</v>
      </c>
      <c r="P1622" s="9" t="s">
        <v>882</v>
      </c>
      <c r="Q1622" t="s">
        <v>882</v>
      </c>
      <c r="R1622" s="7" t="s">
        <v>882</v>
      </c>
      <c r="S1622" s="11" t="s">
        <v>882</v>
      </c>
    </row>
    <row r="1623" spans="1:19" ht="15" hidden="1" customHeight="1" x14ac:dyDescent="0.25">
      <c r="A1623" s="6" t="s">
        <v>882</v>
      </c>
      <c r="B1623" s="258"/>
      <c r="F1623" s="7" t="s">
        <v>882</v>
      </c>
      <c r="G1623" s="21" t="s">
        <v>882</v>
      </c>
      <c r="H1623" s="19" t="s">
        <v>882</v>
      </c>
      <c r="I1623" s="10" t="s">
        <v>882</v>
      </c>
      <c r="J1623" s="11" t="s">
        <v>882</v>
      </c>
      <c r="K1623" s="9" t="s">
        <v>882</v>
      </c>
      <c r="L1623" s="9" t="s">
        <v>882</v>
      </c>
      <c r="M1623" s="19" t="s">
        <v>882</v>
      </c>
      <c r="N1623" s="9" t="s">
        <v>882</v>
      </c>
      <c r="O1623" s="9" t="s">
        <v>882</v>
      </c>
      <c r="P1623" s="9" t="s">
        <v>882</v>
      </c>
      <c r="Q1623" t="s">
        <v>882</v>
      </c>
      <c r="R1623" s="7" t="s">
        <v>882</v>
      </c>
      <c r="S1623" s="11" t="s">
        <v>882</v>
      </c>
    </row>
    <row r="1624" spans="1:19" ht="15" hidden="1" customHeight="1" x14ac:dyDescent="0.25">
      <c r="A1624" s="6" t="s">
        <v>882</v>
      </c>
      <c r="B1624" s="258"/>
      <c r="F1624" s="7" t="s">
        <v>882</v>
      </c>
      <c r="G1624" s="21" t="s">
        <v>882</v>
      </c>
      <c r="H1624" s="19" t="s">
        <v>882</v>
      </c>
      <c r="I1624" s="10" t="s">
        <v>882</v>
      </c>
      <c r="J1624" s="11" t="s">
        <v>882</v>
      </c>
      <c r="K1624" s="9" t="s">
        <v>882</v>
      </c>
      <c r="L1624" s="9" t="s">
        <v>882</v>
      </c>
      <c r="M1624" s="19" t="s">
        <v>882</v>
      </c>
      <c r="N1624" s="9" t="s">
        <v>882</v>
      </c>
      <c r="O1624" s="9" t="s">
        <v>882</v>
      </c>
      <c r="P1624" s="9" t="s">
        <v>882</v>
      </c>
      <c r="Q1624" t="s">
        <v>882</v>
      </c>
      <c r="R1624" s="7" t="s">
        <v>882</v>
      </c>
      <c r="S1624" s="11" t="s">
        <v>882</v>
      </c>
    </row>
    <row r="1625" spans="1:19" ht="15" hidden="1" customHeight="1" x14ac:dyDescent="0.25">
      <c r="A1625" s="6" t="s">
        <v>882</v>
      </c>
      <c r="B1625" s="258"/>
      <c r="F1625" s="7" t="s">
        <v>882</v>
      </c>
      <c r="G1625" s="21" t="s">
        <v>882</v>
      </c>
      <c r="H1625" s="19" t="s">
        <v>882</v>
      </c>
      <c r="I1625" s="10" t="s">
        <v>882</v>
      </c>
      <c r="J1625" s="11" t="s">
        <v>882</v>
      </c>
      <c r="K1625" s="9" t="s">
        <v>882</v>
      </c>
      <c r="L1625" s="9" t="s">
        <v>882</v>
      </c>
      <c r="M1625" s="19" t="s">
        <v>882</v>
      </c>
      <c r="N1625" s="9" t="s">
        <v>882</v>
      </c>
      <c r="O1625" s="9" t="s">
        <v>882</v>
      </c>
      <c r="P1625" s="9" t="s">
        <v>882</v>
      </c>
      <c r="Q1625" t="s">
        <v>882</v>
      </c>
      <c r="R1625" s="7" t="s">
        <v>882</v>
      </c>
      <c r="S1625" s="11" t="s">
        <v>882</v>
      </c>
    </row>
    <row r="1626" spans="1:19" ht="15" hidden="1" customHeight="1" x14ac:dyDescent="0.25">
      <c r="A1626" s="6" t="s">
        <v>882</v>
      </c>
      <c r="B1626" s="258"/>
      <c r="F1626" s="7" t="s">
        <v>882</v>
      </c>
      <c r="G1626" s="21" t="s">
        <v>882</v>
      </c>
      <c r="H1626" s="19" t="s">
        <v>882</v>
      </c>
      <c r="I1626" s="10" t="s">
        <v>882</v>
      </c>
      <c r="J1626" s="11" t="s">
        <v>882</v>
      </c>
      <c r="K1626" s="9" t="s">
        <v>882</v>
      </c>
      <c r="L1626" s="9" t="s">
        <v>882</v>
      </c>
      <c r="M1626" s="19" t="s">
        <v>882</v>
      </c>
      <c r="N1626" s="9" t="s">
        <v>882</v>
      </c>
      <c r="O1626" s="9" t="s">
        <v>882</v>
      </c>
      <c r="P1626" s="9" t="s">
        <v>882</v>
      </c>
      <c r="Q1626" t="s">
        <v>882</v>
      </c>
      <c r="R1626" s="7" t="s">
        <v>882</v>
      </c>
      <c r="S1626" s="11" t="s">
        <v>882</v>
      </c>
    </row>
    <row r="1627" spans="1:19" ht="15" hidden="1" customHeight="1" x14ac:dyDescent="0.25">
      <c r="A1627" s="6" t="s">
        <v>882</v>
      </c>
      <c r="B1627" s="258"/>
      <c r="F1627" s="7" t="s">
        <v>882</v>
      </c>
      <c r="G1627" s="21" t="s">
        <v>882</v>
      </c>
      <c r="H1627" s="19" t="s">
        <v>882</v>
      </c>
      <c r="I1627" s="10" t="s">
        <v>882</v>
      </c>
      <c r="J1627" s="11" t="s">
        <v>882</v>
      </c>
      <c r="K1627" s="9" t="s">
        <v>882</v>
      </c>
      <c r="L1627" s="9" t="s">
        <v>882</v>
      </c>
      <c r="M1627" s="19" t="s">
        <v>882</v>
      </c>
      <c r="N1627" s="9" t="s">
        <v>882</v>
      </c>
      <c r="O1627" s="9" t="s">
        <v>882</v>
      </c>
      <c r="P1627" s="9" t="s">
        <v>882</v>
      </c>
      <c r="Q1627" t="s">
        <v>882</v>
      </c>
      <c r="R1627" s="7" t="s">
        <v>882</v>
      </c>
      <c r="S1627" s="11" t="s">
        <v>882</v>
      </c>
    </row>
    <row r="1628" spans="1:19" ht="15" hidden="1" customHeight="1" x14ac:dyDescent="0.25">
      <c r="A1628" s="6" t="s">
        <v>882</v>
      </c>
      <c r="B1628" s="258"/>
      <c r="F1628" s="7" t="s">
        <v>882</v>
      </c>
      <c r="G1628" s="21" t="s">
        <v>882</v>
      </c>
      <c r="H1628" s="19" t="s">
        <v>882</v>
      </c>
      <c r="I1628" s="10" t="s">
        <v>882</v>
      </c>
      <c r="J1628" s="11" t="s">
        <v>882</v>
      </c>
      <c r="K1628" s="9" t="s">
        <v>882</v>
      </c>
      <c r="L1628" s="9" t="s">
        <v>882</v>
      </c>
      <c r="M1628" s="19" t="s">
        <v>882</v>
      </c>
      <c r="N1628" s="9" t="s">
        <v>882</v>
      </c>
      <c r="O1628" s="9" t="s">
        <v>882</v>
      </c>
      <c r="P1628" s="9" t="s">
        <v>882</v>
      </c>
      <c r="Q1628" t="s">
        <v>882</v>
      </c>
      <c r="R1628" s="7" t="s">
        <v>882</v>
      </c>
      <c r="S1628" s="11" t="s">
        <v>882</v>
      </c>
    </row>
    <row r="1629" spans="1:19" ht="15" hidden="1" customHeight="1" x14ac:dyDescent="0.25">
      <c r="A1629" s="6" t="s">
        <v>882</v>
      </c>
      <c r="B1629" s="258"/>
      <c r="F1629" s="7" t="s">
        <v>882</v>
      </c>
      <c r="G1629" s="21" t="s">
        <v>882</v>
      </c>
      <c r="H1629" s="19" t="s">
        <v>882</v>
      </c>
      <c r="I1629" s="10" t="s">
        <v>882</v>
      </c>
      <c r="J1629" s="11" t="s">
        <v>882</v>
      </c>
      <c r="K1629" s="9" t="s">
        <v>882</v>
      </c>
      <c r="L1629" s="9" t="s">
        <v>882</v>
      </c>
      <c r="M1629" s="19" t="s">
        <v>882</v>
      </c>
      <c r="N1629" s="9" t="s">
        <v>882</v>
      </c>
      <c r="O1629" s="9" t="s">
        <v>882</v>
      </c>
      <c r="P1629" s="9" t="s">
        <v>882</v>
      </c>
      <c r="Q1629" t="s">
        <v>882</v>
      </c>
      <c r="R1629" s="7" t="s">
        <v>882</v>
      </c>
      <c r="S1629" s="11" t="s">
        <v>882</v>
      </c>
    </row>
    <row r="1630" spans="1:19" ht="15" hidden="1" customHeight="1" x14ac:dyDescent="0.25">
      <c r="A1630" s="6" t="s">
        <v>882</v>
      </c>
      <c r="B1630" s="258"/>
      <c r="F1630" s="7" t="s">
        <v>882</v>
      </c>
      <c r="G1630" s="21" t="s">
        <v>882</v>
      </c>
      <c r="H1630" s="19" t="s">
        <v>882</v>
      </c>
      <c r="I1630" s="10" t="s">
        <v>882</v>
      </c>
      <c r="J1630" s="11" t="s">
        <v>882</v>
      </c>
      <c r="K1630" s="9" t="s">
        <v>882</v>
      </c>
      <c r="L1630" s="9" t="s">
        <v>882</v>
      </c>
      <c r="M1630" s="19" t="s">
        <v>882</v>
      </c>
      <c r="N1630" s="9" t="s">
        <v>882</v>
      </c>
      <c r="O1630" s="9" t="s">
        <v>882</v>
      </c>
      <c r="P1630" s="9" t="s">
        <v>882</v>
      </c>
      <c r="Q1630" t="s">
        <v>882</v>
      </c>
      <c r="R1630" s="7" t="s">
        <v>882</v>
      </c>
      <c r="S1630" s="11" t="s">
        <v>882</v>
      </c>
    </row>
    <row r="1631" spans="1:19" ht="15" hidden="1" customHeight="1" x14ac:dyDescent="0.25">
      <c r="A1631" s="6" t="s">
        <v>882</v>
      </c>
      <c r="B1631" s="258"/>
      <c r="F1631" s="7" t="s">
        <v>882</v>
      </c>
      <c r="G1631" s="21" t="s">
        <v>882</v>
      </c>
      <c r="H1631" s="19" t="s">
        <v>882</v>
      </c>
      <c r="I1631" s="10" t="s">
        <v>882</v>
      </c>
      <c r="J1631" s="11" t="s">
        <v>882</v>
      </c>
      <c r="K1631" s="9" t="s">
        <v>882</v>
      </c>
      <c r="L1631" s="9" t="s">
        <v>882</v>
      </c>
      <c r="M1631" s="19" t="s">
        <v>882</v>
      </c>
      <c r="N1631" s="9" t="s">
        <v>882</v>
      </c>
      <c r="O1631" s="9" t="s">
        <v>882</v>
      </c>
      <c r="P1631" s="9" t="s">
        <v>882</v>
      </c>
      <c r="Q1631" t="s">
        <v>882</v>
      </c>
      <c r="R1631" s="7" t="s">
        <v>882</v>
      </c>
      <c r="S1631" s="11" t="s">
        <v>882</v>
      </c>
    </row>
    <row r="1632" spans="1:19" ht="15" hidden="1" customHeight="1" x14ac:dyDescent="0.25">
      <c r="A1632" s="6" t="s">
        <v>882</v>
      </c>
      <c r="B1632" s="258"/>
      <c r="F1632" s="7" t="s">
        <v>882</v>
      </c>
      <c r="G1632" s="21" t="s">
        <v>882</v>
      </c>
      <c r="H1632" s="19" t="s">
        <v>882</v>
      </c>
      <c r="I1632" s="10" t="s">
        <v>882</v>
      </c>
      <c r="J1632" s="11" t="s">
        <v>882</v>
      </c>
      <c r="K1632" s="9" t="s">
        <v>882</v>
      </c>
      <c r="L1632" s="9" t="s">
        <v>882</v>
      </c>
      <c r="M1632" s="19" t="s">
        <v>882</v>
      </c>
      <c r="N1632" s="9" t="s">
        <v>882</v>
      </c>
      <c r="O1632" s="9" t="s">
        <v>882</v>
      </c>
      <c r="P1632" s="9" t="s">
        <v>882</v>
      </c>
      <c r="Q1632" t="s">
        <v>882</v>
      </c>
      <c r="R1632" s="7" t="s">
        <v>882</v>
      </c>
      <c r="S1632" s="11" t="s">
        <v>882</v>
      </c>
    </row>
    <row r="1633" spans="1:19" ht="15" hidden="1" customHeight="1" x14ac:dyDescent="0.25">
      <c r="A1633" s="6" t="s">
        <v>882</v>
      </c>
      <c r="B1633" s="258"/>
      <c r="F1633" s="7" t="s">
        <v>882</v>
      </c>
      <c r="G1633" s="21" t="s">
        <v>882</v>
      </c>
      <c r="H1633" s="19" t="s">
        <v>882</v>
      </c>
      <c r="I1633" s="10" t="s">
        <v>882</v>
      </c>
      <c r="J1633" s="11" t="s">
        <v>882</v>
      </c>
      <c r="K1633" s="9" t="s">
        <v>882</v>
      </c>
      <c r="L1633" s="9" t="s">
        <v>882</v>
      </c>
      <c r="M1633" s="19" t="s">
        <v>882</v>
      </c>
      <c r="N1633" s="9" t="s">
        <v>882</v>
      </c>
      <c r="O1633" s="9" t="s">
        <v>882</v>
      </c>
      <c r="P1633" s="9" t="s">
        <v>882</v>
      </c>
      <c r="Q1633" t="s">
        <v>882</v>
      </c>
      <c r="R1633" s="7" t="s">
        <v>882</v>
      </c>
      <c r="S1633" s="11" t="s">
        <v>882</v>
      </c>
    </row>
    <row r="1634" spans="1:19" ht="15" hidden="1" customHeight="1" x14ac:dyDescent="0.25">
      <c r="A1634" s="6" t="s">
        <v>882</v>
      </c>
      <c r="B1634" s="258"/>
      <c r="F1634" s="7" t="s">
        <v>882</v>
      </c>
      <c r="G1634" s="21" t="s">
        <v>882</v>
      </c>
      <c r="H1634" s="19" t="s">
        <v>882</v>
      </c>
      <c r="I1634" s="10" t="s">
        <v>882</v>
      </c>
      <c r="J1634" s="11" t="s">
        <v>882</v>
      </c>
      <c r="K1634" s="9" t="s">
        <v>882</v>
      </c>
      <c r="L1634" s="9" t="s">
        <v>882</v>
      </c>
      <c r="M1634" s="19" t="s">
        <v>882</v>
      </c>
      <c r="N1634" s="9" t="s">
        <v>882</v>
      </c>
      <c r="O1634" s="9" t="s">
        <v>882</v>
      </c>
      <c r="P1634" s="9" t="s">
        <v>882</v>
      </c>
      <c r="Q1634" t="s">
        <v>882</v>
      </c>
      <c r="R1634" s="7" t="s">
        <v>882</v>
      </c>
      <c r="S1634" s="11" t="s">
        <v>882</v>
      </c>
    </row>
    <row r="1635" spans="1:19" ht="15" hidden="1" customHeight="1" x14ac:dyDescent="0.25">
      <c r="A1635" s="6" t="s">
        <v>882</v>
      </c>
      <c r="B1635" s="258"/>
      <c r="F1635" s="7" t="s">
        <v>882</v>
      </c>
      <c r="G1635" s="21" t="s">
        <v>882</v>
      </c>
      <c r="H1635" s="19" t="s">
        <v>882</v>
      </c>
      <c r="I1635" s="10" t="s">
        <v>882</v>
      </c>
      <c r="J1635" s="11" t="s">
        <v>882</v>
      </c>
      <c r="K1635" s="9" t="s">
        <v>882</v>
      </c>
      <c r="L1635" s="9" t="s">
        <v>882</v>
      </c>
      <c r="M1635" s="19" t="s">
        <v>882</v>
      </c>
      <c r="N1635" s="9" t="s">
        <v>882</v>
      </c>
      <c r="O1635" s="9" t="s">
        <v>882</v>
      </c>
      <c r="P1635" s="9" t="s">
        <v>882</v>
      </c>
      <c r="Q1635" t="s">
        <v>882</v>
      </c>
      <c r="R1635" s="7" t="s">
        <v>882</v>
      </c>
      <c r="S1635" s="11" t="s">
        <v>882</v>
      </c>
    </row>
    <row r="1636" spans="1:19" ht="15" hidden="1" customHeight="1" x14ac:dyDescent="0.25">
      <c r="A1636" s="6" t="s">
        <v>882</v>
      </c>
      <c r="B1636" s="258"/>
      <c r="F1636" s="7" t="s">
        <v>882</v>
      </c>
      <c r="G1636" s="21" t="s">
        <v>882</v>
      </c>
      <c r="H1636" s="19" t="s">
        <v>882</v>
      </c>
      <c r="I1636" s="10" t="s">
        <v>882</v>
      </c>
      <c r="J1636" s="11" t="s">
        <v>882</v>
      </c>
      <c r="K1636" s="9" t="s">
        <v>882</v>
      </c>
      <c r="L1636" s="9" t="s">
        <v>882</v>
      </c>
      <c r="M1636" s="19" t="s">
        <v>882</v>
      </c>
      <c r="N1636" s="9" t="s">
        <v>882</v>
      </c>
      <c r="O1636" s="9" t="s">
        <v>882</v>
      </c>
      <c r="P1636" s="9" t="s">
        <v>882</v>
      </c>
      <c r="Q1636" t="s">
        <v>882</v>
      </c>
      <c r="R1636" s="7" t="s">
        <v>882</v>
      </c>
      <c r="S1636" s="11" t="s">
        <v>882</v>
      </c>
    </row>
    <row r="1637" spans="1:19" ht="15" hidden="1" customHeight="1" x14ac:dyDescent="0.25">
      <c r="A1637" s="6" t="s">
        <v>882</v>
      </c>
      <c r="B1637" s="258"/>
      <c r="F1637" s="7" t="s">
        <v>882</v>
      </c>
      <c r="G1637" s="21" t="s">
        <v>882</v>
      </c>
      <c r="H1637" s="19" t="s">
        <v>882</v>
      </c>
      <c r="I1637" s="10" t="s">
        <v>882</v>
      </c>
      <c r="J1637" s="11" t="s">
        <v>882</v>
      </c>
      <c r="K1637" s="9" t="s">
        <v>882</v>
      </c>
      <c r="L1637" s="9" t="s">
        <v>882</v>
      </c>
      <c r="M1637" s="19" t="s">
        <v>882</v>
      </c>
      <c r="N1637" s="9" t="s">
        <v>882</v>
      </c>
      <c r="O1637" s="9" t="s">
        <v>882</v>
      </c>
      <c r="P1637" s="9" t="s">
        <v>882</v>
      </c>
      <c r="Q1637" t="s">
        <v>882</v>
      </c>
      <c r="R1637" s="7" t="s">
        <v>882</v>
      </c>
      <c r="S1637" s="11" t="s">
        <v>882</v>
      </c>
    </row>
    <row r="1638" spans="1:19" ht="15" hidden="1" customHeight="1" x14ac:dyDescent="0.25">
      <c r="A1638" s="6" t="s">
        <v>882</v>
      </c>
      <c r="B1638" s="258"/>
      <c r="F1638" s="7" t="s">
        <v>882</v>
      </c>
      <c r="G1638" s="21" t="s">
        <v>882</v>
      </c>
      <c r="H1638" s="19" t="s">
        <v>882</v>
      </c>
      <c r="I1638" s="10" t="s">
        <v>882</v>
      </c>
      <c r="J1638" s="11" t="s">
        <v>882</v>
      </c>
      <c r="K1638" s="9" t="s">
        <v>882</v>
      </c>
      <c r="L1638" s="9" t="s">
        <v>882</v>
      </c>
      <c r="M1638" s="19" t="s">
        <v>882</v>
      </c>
      <c r="N1638" s="9" t="s">
        <v>882</v>
      </c>
      <c r="O1638" s="9" t="s">
        <v>882</v>
      </c>
      <c r="P1638" s="9" t="s">
        <v>882</v>
      </c>
      <c r="Q1638" t="s">
        <v>882</v>
      </c>
      <c r="R1638" s="7" t="s">
        <v>882</v>
      </c>
      <c r="S1638" s="11" t="s">
        <v>882</v>
      </c>
    </row>
    <row r="1639" spans="1:19" ht="15" hidden="1" customHeight="1" x14ac:dyDescent="0.25">
      <c r="A1639" s="6" t="s">
        <v>882</v>
      </c>
      <c r="B1639" s="258"/>
      <c r="F1639" s="7" t="s">
        <v>882</v>
      </c>
      <c r="G1639" s="21" t="s">
        <v>882</v>
      </c>
      <c r="H1639" s="19" t="s">
        <v>882</v>
      </c>
      <c r="I1639" s="10" t="s">
        <v>882</v>
      </c>
      <c r="J1639" s="11" t="s">
        <v>882</v>
      </c>
      <c r="K1639" s="9" t="s">
        <v>882</v>
      </c>
      <c r="L1639" s="9" t="s">
        <v>882</v>
      </c>
      <c r="M1639" s="19" t="s">
        <v>882</v>
      </c>
      <c r="N1639" s="9" t="s">
        <v>882</v>
      </c>
      <c r="O1639" s="9" t="s">
        <v>882</v>
      </c>
      <c r="P1639" s="9" t="s">
        <v>882</v>
      </c>
      <c r="Q1639" t="s">
        <v>882</v>
      </c>
      <c r="R1639" s="7" t="s">
        <v>882</v>
      </c>
      <c r="S1639" s="11" t="s">
        <v>882</v>
      </c>
    </row>
    <row r="1640" spans="1:19" ht="15" hidden="1" customHeight="1" x14ac:dyDescent="0.25">
      <c r="A1640" s="6" t="s">
        <v>882</v>
      </c>
      <c r="B1640" s="258"/>
      <c r="F1640" s="7" t="s">
        <v>882</v>
      </c>
      <c r="G1640" s="21" t="s">
        <v>882</v>
      </c>
      <c r="H1640" s="19" t="s">
        <v>882</v>
      </c>
      <c r="I1640" s="10" t="s">
        <v>882</v>
      </c>
      <c r="J1640" s="11" t="s">
        <v>882</v>
      </c>
      <c r="K1640" s="9" t="s">
        <v>882</v>
      </c>
      <c r="L1640" s="9" t="s">
        <v>882</v>
      </c>
      <c r="M1640" s="19" t="s">
        <v>882</v>
      </c>
      <c r="N1640" s="9" t="s">
        <v>882</v>
      </c>
      <c r="O1640" s="9" t="s">
        <v>882</v>
      </c>
      <c r="P1640" s="9" t="s">
        <v>882</v>
      </c>
      <c r="Q1640" t="s">
        <v>882</v>
      </c>
      <c r="R1640" s="7" t="s">
        <v>882</v>
      </c>
      <c r="S1640" s="11" t="s">
        <v>882</v>
      </c>
    </row>
    <row r="1641" spans="1:19" ht="15" hidden="1" customHeight="1" x14ac:dyDescent="0.25">
      <c r="A1641" s="6" t="s">
        <v>882</v>
      </c>
      <c r="B1641" s="258"/>
      <c r="F1641" s="7" t="s">
        <v>882</v>
      </c>
      <c r="G1641" s="21" t="s">
        <v>882</v>
      </c>
      <c r="H1641" s="19" t="s">
        <v>882</v>
      </c>
      <c r="I1641" s="10" t="s">
        <v>882</v>
      </c>
      <c r="J1641" s="11" t="s">
        <v>882</v>
      </c>
      <c r="K1641" s="9" t="s">
        <v>882</v>
      </c>
      <c r="L1641" s="9" t="s">
        <v>882</v>
      </c>
      <c r="M1641" s="19" t="s">
        <v>882</v>
      </c>
      <c r="N1641" s="9" t="s">
        <v>882</v>
      </c>
      <c r="O1641" s="9" t="s">
        <v>882</v>
      </c>
      <c r="P1641" s="9" t="s">
        <v>882</v>
      </c>
      <c r="Q1641" t="s">
        <v>882</v>
      </c>
      <c r="R1641" s="7" t="s">
        <v>882</v>
      </c>
      <c r="S1641" s="11" t="s">
        <v>882</v>
      </c>
    </row>
    <row r="1642" spans="1:19" ht="15" hidden="1" customHeight="1" x14ac:dyDescent="0.25">
      <c r="A1642" s="6" t="s">
        <v>882</v>
      </c>
      <c r="B1642" s="258"/>
      <c r="F1642" s="7" t="s">
        <v>882</v>
      </c>
      <c r="G1642" s="21" t="s">
        <v>882</v>
      </c>
      <c r="H1642" s="19" t="s">
        <v>882</v>
      </c>
      <c r="I1642" s="10" t="s">
        <v>882</v>
      </c>
      <c r="J1642" s="11" t="s">
        <v>882</v>
      </c>
      <c r="K1642" s="9" t="s">
        <v>882</v>
      </c>
      <c r="L1642" s="9" t="s">
        <v>882</v>
      </c>
      <c r="M1642" s="19" t="s">
        <v>882</v>
      </c>
      <c r="N1642" s="9" t="s">
        <v>882</v>
      </c>
      <c r="O1642" s="9" t="s">
        <v>882</v>
      </c>
      <c r="P1642" s="9" t="s">
        <v>882</v>
      </c>
      <c r="Q1642" t="s">
        <v>882</v>
      </c>
      <c r="R1642" s="7" t="s">
        <v>882</v>
      </c>
      <c r="S1642" s="11" t="s">
        <v>882</v>
      </c>
    </row>
    <row r="1643" spans="1:19" ht="15" hidden="1" customHeight="1" x14ac:dyDescent="0.25">
      <c r="A1643" s="6" t="s">
        <v>882</v>
      </c>
      <c r="B1643" s="258"/>
      <c r="F1643" s="7" t="s">
        <v>882</v>
      </c>
      <c r="G1643" s="21" t="s">
        <v>882</v>
      </c>
      <c r="H1643" s="19" t="s">
        <v>882</v>
      </c>
      <c r="I1643" s="10" t="s">
        <v>882</v>
      </c>
      <c r="J1643" s="11" t="s">
        <v>882</v>
      </c>
      <c r="K1643" s="9" t="s">
        <v>882</v>
      </c>
      <c r="L1643" s="9" t="s">
        <v>882</v>
      </c>
      <c r="M1643" s="19" t="s">
        <v>882</v>
      </c>
      <c r="N1643" s="9" t="s">
        <v>882</v>
      </c>
      <c r="O1643" s="9" t="s">
        <v>882</v>
      </c>
      <c r="P1643" s="9" t="s">
        <v>882</v>
      </c>
      <c r="Q1643" t="s">
        <v>882</v>
      </c>
      <c r="R1643" s="7" t="s">
        <v>882</v>
      </c>
      <c r="S1643" s="11" t="s">
        <v>882</v>
      </c>
    </row>
    <row r="1644" spans="1:19" ht="15" hidden="1" customHeight="1" x14ac:dyDescent="0.25">
      <c r="A1644" s="6" t="s">
        <v>882</v>
      </c>
      <c r="B1644" s="258"/>
      <c r="F1644" s="7" t="s">
        <v>882</v>
      </c>
      <c r="G1644" s="21" t="s">
        <v>882</v>
      </c>
      <c r="H1644" s="19" t="s">
        <v>882</v>
      </c>
      <c r="I1644" s="10" t="s">
        <v>882</v>
      </c>
      <c r="J1644" s="11" t="s">
        <v>882</v>
      </c>
      <c r="K1644" s="9" t="s">
        <v>882</v>
      </c>
      <c r="L1644" s="9" t="s">
        <v>882</v>
      </c>
      <c r="M1644" s="19" t="s">
        <v>882</v>
      </c>
      <c r="N1644" s="9" t="s">
        <v>882</v>
      </c>
      <c r="O1644" s="9" t="s">
        <v>882</v>
      </c>
      <c r="P1644" s="9" t="s">
        <v>882</v>
      </c>
      <c r="Q1644" t="s">
        <v>882</v>
      </c>
      <c r="R1644" s="7" t="s">
        <v>882</v>
      </c>
      <c r="S1644" s="11" t="s">
        <v>882</v>
      </c>
    </row>
    <row r="1645" spans="1:19" ht="15" hidden="1" customHeight="1" x14ac:dyDescent="0.25">
      <c r="A1645" s="6" t="s">
        <v>882</v>
      </c>
      <c r="B1645" s="258"/>
      <c r="F1645" s="7" t="s">
        <v>882</v>
      </c>
      <c r="G1645" s="21" t="s">
        <v>882</v>
      </c>
      <c r="H1645" s="19" t="s">
        <v>882</v>
      </c>
      <c r="I1645" s="10" t="s">
        <v>882</v>
      </c>
      <c r="J1645" s="11" t="s">
        <v>882</v>
      </c>
      <c r="K1645" s="9" t="s">
        <v>882</v>
      </c>
      <c r="L1645" s="9" t="s">
        <v>882</v>
      </c>
      <c r="M1645" s="19" t="s">
        <v>882</v>
      </c>
      <c r="N1645" s="9" t="s">
        <v>882</v>
      </c>
      <c r="O1645" s="9" t="s">
        <v>882</v>
      </c>
      <c r="P1645" s="9" t="s">
        <v>882</v>
      </c>
      <c r="Q1645" t="s">
        <v>882</v>
      </c>
      <c r="R1645" s="7" t="s">
        <v>882</v>
      </c>
      <c r="S1645" s="11" t="s">
        <v>882</v>
      </c>
    </row>
    <row r="1646" spans="1:19" ht="15" hidden="1" customHeight="1" x14ac:dyDescent="0.25">
      <c r="A1646" s="6" t="s">
        <v>882</v>
      </c>
      <c r="B1646" s="258"/>
      <c r="F1646" s="7" t="s">
        <v>882</v>
      </c>
      <c r="G1646" s="21" t="s">
        <v>882</v>
      </c>
      <c r="H1646" s="19" t="s">
        <v>882</v>
      </c>
      <c r="I1646" s="10" t="s">
        <v>882</v>
      </c>
      <c r="J1646" s="11" t="s">
        <v>882</v>
      </c>
      <c r="K1646" s="9" t="s">
        <v>882</v>
      </c>
      <c r="L1646" s="9" t="s">
        <v>882</v>
      </c>
      <c r="M1646" s="19" t="s">
        <v>882</v>
      </c>
      <c r="N1646" s="9" t="s">
        <v>882</v>
      </c>
      <c r="O1646" s="9" t="s">
        <v>882</v>
      </c>
      <c r="P1646" s="9" t="s">
        <v>882</v>
      </c>
      <c r="Q1646" t="s">
        <v>882</v>
      </c>
      <c r="R1646" s="7" t="s">
        <v>882</v>
      </c>
      <c r="S1646" s="11" t="s">
        <v>882</v>
      </c>
    </row>
    <row r="1647" spans="1:19" ht="15" hidden="1" customHeight="1" x14ac:dyDescent="0.25">
      <c r="A1647" s="6" t="s">
        <v>882</v>
      </c>
      <c r="B1647" s="258"/>
      <c r="F1647" s="7" t="s">
        <v>882</v>
      </c>
      <c r="G1647" s="21" t="s">
        <v>882</v>
      </c>
      <c r="H1647" s="19" t="s">
        <v>882</v>
      </c>
      <c r="I1647" s="10" t="s">
        <v>882</v>
      </c>
      <c r="J1647" s="11" t="s">
        <v>882</v>
      </c>
      <c r="K1647" s="9" t="s">
        <v>882</v>
      </c>
      <c r="L1647" s="9" t="s">
        <v>882</v>
      </c>
      <c r="M1647" s="19" t="s">
        <v>882</v>
      </c>
      <c r="N1647" s="9" t="s">
        <v>882</v>
      </c>
      <c r="O1647" s="9" t="s">
        <v>882</v>
      </c>
      <c r="P1647" s="9" t="s">
        <v>882</v>
      </c>
      <c r="Q1647" t="s">
        <v>882</v>
      </c>
      <c r="R1647" s="7" t="s">
        <v>882</v>
      </c>
      <c r="S1647" s="11" t="s">
        <v>882</v>
      </c>
    </row>
    <row r="1648" spans="1:19" ht="15" hidden="1" customHeight="1" x14ac:dyDescent="0.25">
      <c r="A1648" s="6" t="s">
        <v>882</v>
      </c>
      <c r="B1648" s="258"/>
      <c r="F1648" s="7" t="s">
        <v>882</v>
      </c>
      <c r="G1648" s="21" t="s">
        <v>882</v>
      </c>
      <c r="H1648" s="19" t="s">
        <v>882</v>
      </c>
      <c r="I1648" s="10" t="s">
        <v>882</v>
      </c>
      <c r="J1648" s="11" t="s">
        <v>882</v>
      </c>
      <c r="K1648" s="9" t="s">
        <v>882</v>
      </c>
      <c r="L1648" s="9" t="s">
        <v>882</v>
      </c>
      <c r="M1648" s="19" t="s">
        <v>882</v>
      </c>
      <c r="N1648" s="9" t="s">
        <v>882</v>
      </c>
      <c r="O1648" s="9" t="s">
        <v>882</v>
      </c>
      <c r="P1648" s="9" t="s">
        <v>882</v>
      </c>
      <c r="Q1648" t="s">
        <v>882</v>
      </c>
      <c r="R1648" s="7" t="s">
        <v>882</v>
      </c>
      <c r="S1648" s="11" t="s">
        <v>882</v>
      </c>
    </row>
    <row r="1649" spans="1:19" ht="15" hidden="1" customHeight="1" x14ac:dyDescent="0.25">
      <c r="A1649" s="6" t="s">
        <v>882</v>
      </c>
      <c r="B1649" s="258"/>
      <c r="F1649" s="7" t="s">
        <v>882</v>
      </c>
      <c r="G1649" s="21" t="s">
        <v>882</v>
      </c>
      <c r="H1649" s="19" t="s">
        <v>882</v>
      </c>
      <c r="I1649" s="10" t="s">
        <v>882</v>
      </c>
      <c r="J1649" s="11" t="s">
        <v>882</v>
      </c>
      <c r="K1649" s="9" t="s">
        <v>882</v>
      </c>
      <c r="L1649" s="9" t="s">
        <v>882</v>
      </c>
      <c r="M1649" s="19" t="s">
        <v>882</v>
      </c>
      <c r="N1649" s="9" t="s">
        <v>882</v>
      </c>
      <c r="O1649" s="9" t="s">
        <v>882</v>
      </c>
      <c r="P1649" s="9" t="s">
        <v>882</v>
      </c>
      <c r="Q1649" t="s">
        <v>882</v>
      </c>
      <c r="R1649" s="7" t="s">
        <v>882</v>
      </c>
      <c r="S1649" s="11" t="s">
        <v>882</v>
      </c>
    </row>
    <row r="1650" spans="1:19" ht="15" hidden="1" customHeight="1" x14ac:dyDescent="0.25">
      <c r="A1650" s="6" t="s">
        <v>882</v>
      </c>
      <c r="B1650" s="258"/>
      <c r="F1650" s="7" t="s">
        <v>882</v>
      </c>
      <c r="G1650" s="21" t="s">
        <v>882</v>
      </c>
      <c r="H1650" s="19" t="s">
        <v>882</v>
      </c>
      <c r="I1650" s="10" t="s">
        <v>882</v>
      </c>
      <c r="J1650" s="11" t="s">
        <v>882</v>
      </c>
      <c r="K1650" s="9" t="s">
        <v>882</v>
      </c>
      <c r="L1650" s="9" t="s">
        <v>882</v>
      </c>
      <c r="M1650" s="19" t="s">
        <v>882</v>
      </c>
      <c r="N1650" s="9" t="s">
        <v>882</v>
      </c>
      <c r="O1650" s="9" t="s">
        <v>882</v>
      </c>
      <c r="P1650" s="9" t="s">
        <v>882</v>
      </c>
      <c r="Q1650" t="s">
        <v>882</v>
      </c>
      <c r="R1650" s="7" t="s">
        <v>882</v>
      </c>
      <c r="S1650" s="11" t="s">
        <v>882</v>
      </c>
    </row>
    <row r="1651" spans="1:19" ht="15" hidden="1" customHeight="1" x14ac:dyDescent="0.25">
      <c r="A1651" s="6" t="s">
        <v>882</v>
      </c>
      <c r="B1651" s="258"/>
      <c r="F1651" s="7" t="s">
        <v>882</v>
      </c>
      <c r="G1651" s="21" t="s">
        <v>882</v>
      </c>
      <c r="H1651" s="19" t="s">
        <v>882</v>
      </c>
      <c r="I1651" s="10" t="s">
        <v>882</v>
      </c>
      <c r="J1651" s="11" t="s">
        <v>882</v>
      </c>
      <c r="K1651" s="9" t="s">
        <v>882</v>
      </c>
      <c r="L1651" s="9" t="s">
        <v>882</v>
      </c>
      <c r="M1651" s="19" t="s">
        <v>882</v>
      </c>
      <c r="N1651" s="9" t="s">
        <v>882</v>
      </c>
      <c r="O1651" s="9" t="s">
        <v>882</v>
      </c>
      <c r="P1651" s="9" t="s">
        <v>882</v>
      </c>
      <c r="Q1651" t="s">
        <v>882</v>
      </c>
      <c r="R1651" s="7" t="s">
        <v>882</v>
      </c>
      <c r="S1651" s="11" t="s">
        <v>882</v>
      </c>
    </row>
    <row r="1652" spans="1:19" ht="15" hidden="1" customHeight="1" x14ac:dyDescent="0.25">
      <c r="A1652" s="6" t="s">
        <v>882</v>
      </c>
      <c r="B1652" s="258"/>
      <c r="F1652" s="7" t="s">
        <v>882</v>
      </c>
      <c r="G1652" s="21" t="s">
        <v>882</v>
      </c>
      <c r="H1652" s="19" t="s">
        <v>882</v>
      </c>
      <c r="I1652" s="10" t="s">
        <v>882</v>
      </c>
      <c r="J1652" s="11" t="s">
        <v>882</v>
      </c>
      <c r="K1652" s="9" t="s">
        <v>882</v>
      </c>
      <c r="L1652" s="9" t="s">
        <v>882</v>
      </c>
      <c r="M1652" s="19" t="s">
        <v>882</v>
      </c>
      <c r="N1652" s="9" t="s">
        <v>882</v>
      </c>
      <c r="O1652" s="9" t="s">
        <v>882</v>
      </c>
      <c r="P1652" s="9" t="s">
        <v>882</v>
      </c>
      <c r="Q1652" t="s">
        <v>882</v>
      </c>
      <c r="R1652" s="7" t="s">
        <v>882</v>
      </c>
      <c r="S1652" s="11" t="s">
        <v>882</v>
      </c>
    </row>
    <row r="1653" spans="1:19" ht="15" hidden="1" customHeight="1" x14ac:dyDescent="0.25">
      <c r="A1653" s="6" t="s">
        <v>882</v>
      </c>
      <c r="B1653" s="258"/>
      <c r="F1653" s="7" t="s">
        <v>882</v>
      </c>
      <c r="G1653" s="21" t="s">
        <v>882</v>
      </c>
      <c r="H1653" s="19" t="s">
        <v>882</v>
      </c>
      <c r="I1653" s="10" t="s">
        <v>882</v>
      </c>
      <c r="J1653" s="11" t="s">
        <v>882</v>
      </c>
      <c r="K1653" s="9" t="s">
        <v>882</v>
      </c>
      <c r="L1653" s="9" t="s">
        <v>882</v>
      </c>
      <c r="M1653" s="19" t="s">
        <v>882</v>
      </c>
      <c r="N1653" s="9" t="s">
        <v>882</v>
      </c>
      <c r="O1653" s="9" t="s">
        <v>882</v>
      </c>
      <c r="P1653" s="9" t="s">
        <v>882</v>
      </c>
      <c r="Q1653" t="s">
        <v>882</v>
      </c>
      <c r="R1653" s="7" t="s">
        <v>882</v>
      </c>
      <c r="S1653" s="11" t="s">
        <v>882</v>
      </c>
    </row>
    <row r="1654" spans="1:19" ht="15" hidden="1" customHeight="1" x14ac:dyDescent="0.25">
      <c r="A1654" s="6" t="s">
        <v>882</v>
      </c>
      <c r="B1654" s="258"/>
      <c r="F1654" s="7" t="s">
        <v>882</v>
      </c>
      <c r="G1654" s="21" t="s">
        <v>882</v>
      </c>
      <c r="H1654" s="19" t="s">
        <v>882</v>
      </c>
      <c r="I1654" s="10" t="s">
        <v>882</v>
      </c>
      <c r="J1654" s="11" t="s">
        <v>882</v>
      </c>
      <c r="K1654" s="9" t="s">
        <v>882</v>
      </c>
      <c r="L1654" s="9" t="s">
        <v>882</v>
      </c>
      <c r="M1654" s="19" t="s">
        <v>882</v>
      </c>
      <c r="N1654" s="9" t="s">
        <v>882</v>
      </c>
      <c r="O1654" s="9" t="s">
        <v>882</v>
      </c>
      <c r="P1654" s="9" t="s">
        <v>882</v>
      </c>
      <c r="Q1654" t="s">
        <v>882</v>
      </c>
      <c r="R1654" s="7" t="s">
        <v>882</v>
      </c>
      <c r="S1654" s="11" t="s">
        <v>882</v>
      </c>
    </row>
    <row r="1655" spans="1:19" ht="15" hidden="1" customHeight="1" x14ac:dyDescent="0.25">
      <c r="A1655" s="6" t="s">
        <v>882</v>
      </c>
      <c r="B1655" s="258"/>
      <c r="F1655" s="7" t="s">
        <v>882</v>
      </c>
      <c r="G1655" s="21" t="s">
        <v>882</v>
      </c>
      <c r="H1655" s="19" t="s">
        <v>882</v>
      </c>
      <c r="I1655" s="10" t="s">
        <v>882</v>
      </c>
      <c r="J1655" s="11" t="s">
        <v>882</v>
      </c>
      <c r="K1655" s="9" t="s">
        <v>882</v>
      </c>
      <c r="L1655" s="9" t="s">
        <v>882</v>
      </c>
      <c r="M1655" s="19" t="s">
        <v>882</v>
      </c>
      <c r="N1655" s="9" t="s">
        <v>882</v>
      </c>
      <c r="O1655" s="9" t="s">
        <v>882</v>
      </c>
      <c r="P1655" s="9" t="s">
        <v>882</v>
      </c>
      <c r="Q1655" t="s">
        <v>882</v>
      </c>
      <c r="R1655" s="7" t="s">
        <v>882</v>
      </c>
      <c r="S1655" s="11" t="s">
        <v>882</v>
      </c>
    </row>
    <row r="1656" spans="1:19" ht="15" hidden="1" customHeight="1" x14ac:dyDescent="0.25">
      <c r="A1656" s="6" t="s">
        <v>882</v>
      </c>
      <c r="B1656" s="258"/>
      <c r="F1656" s="7" t="s">
        <v>882</v>
      </c>
      <c r="G1656" s="21" t="s">
        <v>882</v>
      </c>
      <c r="H1656" s="19" t="s">
        <v>882</v>
      </c>
      <c r="I1656" s="10" t="s">
        <v>882</v>
      </c>
      <c r="J1656" s="11" t="s">
        <v>882</v>
      </c>
      <c r="K1656" s="9" t="s">
        <v>882</v>
      </c>
      <c r="L1656" s="9" t="s">
        <v>882</v>
      </c>
      <c r="M1656" s="19" t="s">
        <v>882</v>
      </c>
      <c r="N1656" s="9" t="s">
        <v>882</v>
      </c>
      <c r="O1656" s="9" t="s">
        <v>882</v>
      </c>
      <c r="P1656" s="9" t="s">
        <v>882</v>
      </c>
      <c r="Q1656" t="s">
        <v>882</v>
      </c>
      <c r="R1656" s="7" t="s">
        <v>882</v>
      </c>
      <c r="S1656" s="11" t="s">
        <v>882</v>
      </c>
    </row>
    <row r="1657" spans="1:19" ht="15" hidden="1" customHeight="1" x14ac:dyDescent="0.25">
      <c r="A1657" s="6" t="s">
        <v>882</v>
      </c>
      <c r="B1657" s="258"/>
      <c r="F1657" s="7" t="s">
        <v>882</v>
      </c>
      <c r="G1657" s="21" t="s">
        <v>882</v>
      </c>
      <c r="H1657" s="19" t="s">
        <v>882</v>
      </c>
      <c r="I1657" s="10" t="s">
        <v>882</v>
      </c>
      <c r="J1657" s="11" t="s">
        <v>882</v>
      </c>
      <c r="K1657" s="9" t="s">
        <v>882</v>
      </c>
      <c r="L1657" s="9" t="s">
        <v>882</v>
      </c>
      <c r="M1657" s="19" t="s">
        <v>882</v>
      </c>
      <c r="N1657" s="9" t="s">
        <v>882</v>
      </c>
      <c r="O1657" s="9" t="s">
        <v>882</v>
      </c>
      <c r="P1657" s="9" t="s">
        <v>882</v>
      </c>
      <c r="Q1657" t="s">
        <v>882</v>
      </c>
      <c r="R1657" s="7" t="s">
        <v>882</v>
      </c>
      <c r="S1657" s="11" t="s">
        <v>882</v>
      </c>
    </row>
    <row r="1658" spans="1:19" ht="15" hidden="1" customHeight="1" x14ac:dyDescent="0.25">
      <c r="A1658" s="6" t="s">
        <v>882</v>
      </c>
      <c r="B1658" s="258"/>
      <c r="F1658" s="7" t="s">
        <v>882</v>
      </c>
      <c r="G1658" s="21" t="s">
        <v>882</v>
      </c>
      <c r="H1658" s="19" t="s">
        <v>882</v>
      </c>
      <c r="I1658" s="10" t="s">
        <v>882</v>
      </c>
      <c r="J1658" s="11" t="s">
        <v>882</v>
      </c>
      <c r="K1658" s="9" t="s">
        <v>882</v>
      </c>
      <c r="L1658" s="9" t="s">
        <v>882</v>
      </c>
      <c r="M1658" s="19" t="s">
        <v>882</v>
      </c>
      <c r="N1658" s="9" t="s">
        <v>882</v>
      </c>
      <c r="O1658" s="9" t="s">
        <v>882</v>
      </c>
      <c r="P1658" s="9" t="s">
        <v>882</v>
      </c>
      <c r="Q1658" t="s">
        <v>882</v>
      </c>
      <c r="R1658" s="7" t="s">
        <v>882</v>
      </c>
      <c r="S1658" s="11" t="s">
        <v>882</v>
      </c>
    </row>
    <row r="1659" spans="1:19" ht="15" hidden="1" customHeight="1" x14ac:dyDescent="0.25">
      <c r="A1659" s="6" t="s">
        <v>882</v>
      </c>
      <c r="B1659" s="258"/>
      <c r="F1659" s="7" t="s">
        <v>882</v>
      </c>
      <c r="G1659" s="21" t="s">
        <v>882</v>
      </c>
      <c r="H1659" s="19" t="s">
        <v>882</v>
      </c>
      <c r="I1659" s="10" t="s">
        <v>882</v>
      </c>
      <c r="J1659" s="11" t="s">
        <v>882</v>
      </c>
      <c r="K1659" s="9" t="s">
        <v>882</v>
      </c>
      <c r="L1659" s="9" t="s">
        <v>882</v>
      </c>
      <c r="M1659" s="19" t="s">
        <v>882</v>
      </c>
      <c r="N1659" s="9" t="s">
        <v>882</v>
      </c>
      <c r="O1659" s="9" t="s">
        <v>882</v>
      </c>
      <c r="P1659" s="9" t="s">
        <v>882</v>
      </c>
      <c r="Q1659" t="s">
        <v>882</v>
      </c>
      <c r="R1659" s="7" t="s">
        <v>882</v>
      </c>
      <c r="S1659" s="11" t="s">
        <v>882</v>
      </c>
    </row>
    <row r="1660" spans="1:19" ht="15" hidden="1" customHeight="1" x14ac:dyDescent="0.25">
      <c r="A1660" s="6" t="s">
        <v>882</v>
      </c>
      <c r="B1660" s="258"/>
      <c r="F1660" s="7" t="s">
        <v>882</v>
      </c>
      <c r="G1660" s="21" t="s">
        <v>882</v>
      </c>
      <c r="H1660" s="19" t="s">
        <v>882</v>
      </c>
      <c r="I1660" s="10" t="s">
        <v>882</v>
      </c>
      <c r="J1660" s="11" t="s">
        <v>882</v>
      </c>
      <c r="K1660" s="9" t="s">
        <v>882</v>
      </c>
      <c r="L1660" s="9" t="s">
        <v>882</v>
      </c>
      <c r="M1660" s="19" t="s">
        <v>882</v>
      </c>
      <c r="N1660" s="9" t="s">
        <v>882</v>
      </c>
      <c r="O1660" s="9" t="s">
        <v>882</v>
      </c>
      <c r="P1660" s="9" t="s">
        <v>882</v>
      </c>
      <c r="Q1660" t="s">
        <v>882</v>
      </c>
      <c r="R1660" s="7" t="s">
        <v>882</v>
      </c>
      <c r="S1660" s="11" t="s">
        <v>882</v>
      </c>
    </row>
    <row r="1661" spans="1:19" ht="15" hidden="1" customHeight="1" x14ac:dyDescent="0.25">
      <c r="A1661" s="6" t="s">
        <v>882</v>
      </c>
      <c r="B1661" s="258"/>
      <c r="F1661" s="7" t="s">
        <v>882</v>
      </c>
      <c r="G1661" s="21" t="s">
        <v>882</v>
      </c>
      <c r="H1661" s="19" t="s">
        <v>882</v>
      </c>
      <c r="I1661" s="10" t="s">
        <v>882</v>
      </c>
      <c r="J1661" s="11" t="s">
        <v>882</v>
      </c>
      <c r="K1661" s="9" t="s">
        <v>882</v>
      </c>
      <c r="L1661" s="9" t="s">
        <v>882</v>
      </c>
      <c r="M1661" s="19" t="s">
        <v>882</v>
      </c>
      <c r="N1661" s="9" t="s">
        <v>882</v>
      </c>
      <c r="O1661" s="9" t="s">
        <v>882</v>
      </c>
      <c r="P1661" s="9" t="s">
        <v>882</v>
      </c>
      <c r="Q1661" t="s">
        <v>882</v>
      </c>
      <c r="R1661" s="7" t="s">
        <v>882</v>
      </c>
      <c r="S1661" s="11" t="s">
        <v>882</v>
      </c>
    </row>
    <row r="1662" spans="1:19" ht="15" hidden="1" customHeight="1" x14ac:dyDescent="0.25">
      <c r="A1662" s="6" t="s">
        <v>882</v>
      </c>
      <c r="B1662" s="258"/>
      <c r="F1662" s="7" t="s">
        <v>882</v>
      </c>
      <c r="G1662" s="21" t="s">
        <v>882</v>
      </c>
      <c r="H1662" s="19" t="s">
        <v>882</v>
      </c>
      <c r="I1662" s="10" t="s">
        <v>882</v>
      </c>
      <c r="J1662" s="11" t="s">
        <v>882</v>
      </c>
      <c r="K1662" s="9" t="s">
        <v>882</v>
      </c>
      <c r="L1662" s="9" t="s">
        <v>882</v>
      </c>
      <c r="M1662" s="19" t="s">
        <v>882</v>
      </c>
      <c r="N1662" s="9" t="s">
        <v>882</v>
      </c>
      <c r="O1662" s="9" t="s">
        <v>882</v>
      </c>
      <c r="P1662" s="9" t="s">
        <v>882</v>
      </c>
      <c r="Q1662" t="s">
        <v>882</v>
      </c>
      <c r="R1662" s="7" t="s">
        <v>882</v>
      </c>
      <c r="S1662" s="11" t="s">
        <v>882</v>
      </c>
    </row>
    <row r="1663" spans="1:19" ht="15" hidden="1" customHeight="1" x14ac:dyDescent="0.25">
      <c r="A1663" s="6" t="s">
        <v>882</v>
      </c>
      <c r="B1663" s="258"/>
      <c r="F1663" s="7" t="s">
        <v>882</v>
      </c>
      <c r="G1663" s="21" t="s">
        <v>882</v>
      </c>
      <c r="H1663" s="19" t="s">
        <v>882</v>
      </c>
      <c r="I1663" s="10" t="s">
        <v>882</v>
      </c>
      <c r="J1663" s="11" t="s">
        <v>882</v>
      </c>
      <c r="K1663" s="9" t="s">
        <v>882</v>
      </c>
      <c r="L1663" s="9" t="s">
        <v>882</v>
      </c>
      <c r="M1663" s="19" t="s">
        <v>882</v>
      </c>
      <c r="N1663" s="9" t="s">
        <v>882</v>
      </c>
      <c r="O1663" s="9" t="s">
        <v>882</v>
      </c>
      <c r="P1663" s="9" t="s">
        <v>882</v>
      </c>
      <c r="Q1663" t="s">
        <v>882</v>
      </c>
      <c r="R1663" s="7" t="s">
        <v>882</v>
      </c>
      <c r="S1663" s="11" t="s">
        <v>882</v>
      </c>
    </row>
    <row r="1664" spans="1:19" ht="15" hidden="1" customHeight="1" x14ac:dyDescent="0.25">
      <c r="A1664" s="6" t="s">
        <v>882</v>
      </c>
      <c r="B1664" s="258"/>
      <c r="F1664" s="7" t="s">
        <v>882</v>
      </c>
      <c r="G1664" s="21" t="s">
        <v>882</v>
      </c>
      <c r="H1664" s="19" t="s">
        <v>882</v>
      </c>
      <c r="I1664" s="10" t="s">
        <v>882</v>
      </c>
      <c r="J1664" s="11" t="s">
        <v>882</v>
      </c>
      <c r="K1664" s="9" t="s">
        <v>882</v>
      </c>
      <c r="L1664" s="9" t="s">
        <v>882</v>
      </c>
      <c r="M1664" s="19" t="s">
        <v>882</v>
      </c>
      <c r="N1664" s="9" t="s">
        <v>882</v>
      </c>
      <c r="O1664" s="9" t="s">
        <v>882</v>
      </c>
      <c r="P1664" s="9" t="s">
        <v>882</v>
      </c>
      <c r="Q1664" t="s">
        <v>882</v>
      </c>
      <c r="R1664" s="7" t="s">
        <v>882</v>
      </c>
      <c r="S1664" s="11" t="s">
        <v>882</v>
      </c>
    </row>
    <row r="1665" spans="1:19" ht="15" hidden="1" customHeight="1" x14ac:dyDescent="0.25">
      <c r="A1665" s="6" t="s">
        <v>882</v>
      </c>
      <c r="B1665" s="258"/>
      <c r="F1665" s="7" t="s">
        <v>882</v>
      </c>
      <c r="G1665" s="21" t="s">
        <v>882</v>
      </c>
      <c r="H1665" s="19" t="s">
        <v>882</v>
      </c>
      <c r="I1665" s="10" t="s">
        <v>882</v>
      </c>
      <c r="J1665" s="11" t="s">
        <v>882</v>
      </c>
      <c r="K1665" s="9" t="s">
        <v>882</v>
      </c>
      <c r="L1665" s="9" t="s">
        <v>882</v>
      </c>
      <c r="M1665" s="19" t="s">
        <v>882</v>
      </c>
      <c r="N1665" s="9" t="s">
        <v>882</v>
      </c>
      <c r="O1665" s="9" t="s">
        <v>882</v>
      </c>
      <c r="P1665" s="9" t="s">
        <v>882</v>
      </c>
      <c r="Q1665" t="s">
        <v>882</v>
      </c>
      <c r="R1665" s="7" t="s">
        <v>882</v>
      </c>
      <c r="S1665" s="11" t="s">
        <v>882</v>
      </c>
    </row>
    <row r="1666" spans="1:19" ht="15" hidden="1" customHeight="1" x14ac:dyDescent="0.25">
      <c r="A1666" s="6" t="s">
        <v>882</v>
      </c>
      <c r="B1666" s="258"/>
      <c r="F1666" s="7" t="s">
        <v>882</v>
      </c>
      <c r="G1666" s="21" t="s">
        <v>882</v>
      </c>
      <c r="H1666" s="19" t="s">
        <v>882</v>
      </c>
      <c r="I1666" s="10" t="s">
        <v>882</v>
      </c>
      <c r="J1666" s="11" t="s">
        <v>882</v>
      </c>
      <c r="K1666" s="9" t="s">
        <v>882</v>
      </c>
      <c r="L1666" s="9" t="s">
        <v>882</v>
      </c>
      <c r="M1666" s="19" t="s">
        <v>882</v>
      </c>
      <c r="N1666" s="9" t="s">
        <v>882</v>
      </c>
      <c r="O1666" s="9" t="s">
        <v>882</v>
      </c>
      <c r="P1666" s="9" t="s">
        <v>882</v>
      </c>
      <c r="Q1666" t="s">
        <v>882</v>
      </c>
      <c r="R1666" s="7" t="s">
        <v>882</v>
      </c>
      <c r="S1666" s="11" t="s">
        <v>882</v>
      </c>
    </row>
    <row r="1667" spans="1:19" ht="15" hidden="1" customHeight="1" x14ac:dyDescent="0.25">
      <c r="A1667" s="6" t="s">
        <v>882</v>
      </c>
      <c r="B1667" s="258"/>
      <c r="F1667" s="7" t="s">
        <v>882</v>
      </c>
      <c r="G1667" s="21" t="s">
        <v>882</v>
      </c>
      <c r="H1667" s="19" t="s">
        <v>882</v>
      </c>
      <c r="I1667" s="10" t="s">
        <v>882</v>
      </c>
      <c r="J1667" s="11" t="s">
        <v>882</v>
      </c>
      <c r="K1667" s="9" t="s">
        <v>882</v>
      </c>
      <c r="L1667" s="9" t="s">
        <v>882</v>
      </c>
      <c r="M1667" s="19" t="s">
        <v>882</v>
      </c>
      <c r="N1667" s="9" t="s">
        <v>882</v>
      </c>
      <c r="O1667" s="9" t="s">
        <v>882</v>
      </c>
      <c r="P1667" s="9" t="s">
        <v>882</v>
      </c>
      <c r="Q1667" t="s">
        <v>882</v>
      </c>
      <c r="R1667" s="7" t="s">
        <v>882</v>
      </c>
      <c r="S1667" s="11" t="s">
        <v>882</v>
      </c>
    </row>
    <row r="1668" spans="1:19" ht="15" hidden="1" customHeight="1" x14ac:dyDescent="0.25">
      <c r="A1668" s="6" t="s">
        <v>882</v>
      </c>
      <c r="B1668" s="258"/>
      <c r="F1668" s="7" t="s">
        <v>882</v>
      </c>
      <c r="G1668" s="21" t="s">
        <v>882</v>
      </c>
      <c r="H1668" s="19" t="s">
        <v>882</v>
      </c>
      <c r="I1668" s="10" t="s">
        <v>882</v>
      </c>
      <c r="J1668" s="11" t="s">
        <v>882</v>
      </c>
      <c r="K1668" s="9" t="s">
        <v>882</v>
      </c>
      <c r="L1668" s="9" t="s">
        <v>882</v>
      </c>
      <c r="M1668" s="19" t="s">
        <v>882</v>
      </c>
      <c r="N1668" s="9" t="s">
        <v>882</v>
      </c>
      <c r="O1668" s="9" t="s">
        <v>882</v>
      </c>
      <c r="P1668" s="9" t="s">
        <v>882</v>
      </c>
      <c r="Q1668" t="s">
        <v>882</v>
      </c>
      <c r="R1668" s="7" t="s">
        <v>882</v>
      </c>
      <c r="S1668" s="11" t="s">
        <v>882</v>
      </c>
    </row>
    <row r="1669" spans="1:19" ht="15" hidden="1" customHeight="1" x14ac:dyDescent="0.25">
      <c r="A1669" s="6" t="s">
        <v>882</v>
      </c>
      <c r="B1669" s="258"/>
      <c r="F1669" s="7" t="s">
        <v>882</v>
      </c>
      <c r="G1669" s="21" t="s">
        <v>882</v>
      </c>
      <c r="H1669" s="19" t="s">
        <v>882</v>
      </c>
      <c r="I1669" s="10" t="s">
        <v>882</v>
      </c>
      <c r="J1669" s="11" t="s">
        <v>882</v>
      </c>
      <c r="K1669" s="9" t="s">
        <v>882</v>
      </c>
      <c r="L1669" s="9" t="s">
        <v>882</v>
      </c>
      <c r="M1669" s="19" t="s">
        <v>882</v>
      </c>
      <c r="N1669" s="9" t="s">
        <v>882</v>
      </c>
      <c r="O1669" s="9" t="s">
        <v>882</v>
      </c>
      <c r="P1669" s="9" t="s">
        <v>882</v>
      </c>
      <c r="Q1669" t="s">
        <v>882</v>
      </c>
      <c r="R1669" s="7" t="s">
        <v>882</v>
      </c>
      <c r="S1669" s="11" t="s">
        <v>882</v>
      </c>
    </row>
    <row r="1670" spans="1:19" ht="15" hidden="1" customHeight="1" x14ac:dyDescent="0.25">
      <c r="A1670" s="6" t="s">
        <v>882</v>
      </c>
      <c r="B1670" s="258"/>
      <c r="F1670" s="7" t="s">
        <v>882</v>
      </c>
      <c r="G1670" s="21" t="s">
        <v>882</v>
      </c>
      <c r="H1670" s="19" t="s">
        <v>882</v>
      </c>
      <c r="I1670" s="10" t="s">
        <v>882</v>
      </c>
      <c r="J1670" s="11" t="s">
        <v>882</v>
      </c>
      <c r="K1670" s="9" t="s">
        <v>882</v>
      </c>
      <c r="L1670" s="9" t="s">
        <v>882</v>
      </c>
      <c r="M1670" s="19" t="s">
        <v>882</v>
      </c>
      <c r="N1670" s="9" t="s">
        <v>882</v>
      </c>
      <c r="O1670" s="9" t="s">
        <v>882</v>
      </c>
      <c r="P1670" s="9" t="s">
        <v>882</v>
      </c>
      <c r="Q1670" t="s">
        <v>882</v>
      </c>
      <c r="R1670" s="7" t="s">
        <v>882</v>
      </c>
      <c r="S1670" s="11" t="s">
        <v>882</v>
      </c>
    </row>
    <row r="1671" spans="1:19" ht="15" hidden="1" customHeight="1" x14ac:dyDescent="0.25">
      <c r="A1671" s="6" t="s">
        <v>882</v>
      </c>
      <c r="B1671" s="258"/>
      <c r="F1671" s="7" t="s">
        <v>882</v>
      </c>
      <c r="G1671" s="21" t="s">
        <v>882</v>
      </c>
      <c r="H1671" s="19" t="s">
        <v>882</v>
      </c>
      <c r="I1671" s="10" t="s">
        <v>882</v>
      </c>
      <c r="J1671" s="11" t="s">
        <v>882</v>
      </c>
      <c r="K1671" s="9" t="s">
        <v>882</v>
      </c>
      <c r="L1671" s="9" t="s">
        <v>882</v>
      </c>
      <c r="M1671" s="19" t="s">
        <v>882</v>
      </c>
      <c r="N1671" s="9" t="s">
        <v>882</v>
      </c>
      <c r="O1671" s="9" t="s">
        <v>882</v>
      </c>
      <c r="P1671" s="9" t="s">
        <v>882</v>
      </c>
      <c r="Q1671" t="s">
        <v>882</v>
      </c>
      <c r="R1671" s="7" t="s">
        <v>882</v>
      </c>
      <c r="S1671" s="11" t="s">
        <v>882</v>
      </c>
    </row>
    <row r="1672" spans="1:19" ht="15" hidden="1" customHeight="1" x14ac:dyDescent="0.25">
      <c r="A1672" s="6" t="s">
        <v>882</v>
      </c>
      <c r="B1672" s="258"/>
      <c r="F1672" s="7" t="s">
        <v>882</v>
      </c>
      <c r="G1672" s="21" t="s">
        <v>882</v>
      </c>
      <c r="H1672" s="19" t="s">
        <v>882</v>
      </c>
      <c r="I1672" s="10" t="s">
        <v>882</v>
      </c>
      <c r="J1672" s="11" t="s">
        <v>882</v>
      </c>
      <c r="K1672" s="9" t="s">
        <v>882</v>
      </c>
      <c r="L1672" s="9" t="s">
        <v>882</v>
      </c>
      <c r="M1672" s="19" t="s">
        <v>882</v>
      </c>
      <c r="N1672" s="9" t="s">
        <v>882</v>
      </c>
      <c r="O1672" s="9" t="s">
        <v>882</v>
      </c>
      <c r="P1672" s="9" t="s">
        <v>882</v>
      </c>
      <c r="Q1672" t="s">
        <v>882</v>
      </c>
      <c r="R1672" s="7" t="s">
        <v>882</v>
      </c>
      <c r="S1672" s="11" t="s">
        <v>882</v>
      </c>
    </row>
    <row r="1673" spans="1:19" ht="15" hidden="1" customHeight="1" x14ac:dyDescent="0.25">
      <c r="A1673" s="6" t="s">
        <v>882</v>
      </c>
      <c r="B1673" s="258"/>
      <c r="F1673" s="7" t="s">
        <v>882</v>
      </c>
      <c r="G1673" s="21" t="s">
        <v>882</v>
      </c>
      <c r="H1673" s="19" t="s">
        <v>882</v>
      </c>
      <c r="I1673" s="10" t="s">
        <v>882</v>
      </c>
      <c r="J1673" s="11" t="s">
        <v>882</v>
      </c>
      <c r="K1673" s="9" t="s">
        <v>882</v>
      </c>
      <c r="L1673" s="9" t="s">
        <v>882</v>
      </c>
      <c r="M1673" s="19" t="s">
        <v>882</v>
      </c>
      <c r="N1673" s="9" t="s">
        <v>882</v>
      </c>
      <c r="O1673" s="9" t="s">
        <v>882</v>
      </c>
      <c r="P1673" s="9" t="s">
        <v>882</v>
      </c>
      <c r="Q1673" t="s">
        <v>882</v>
      </c>
      <c r="R1673" s="7" t="s">
        <v>882</v>
      </c>
      <c r="S1673" s="11" t="s">
        <v>882</v>
      </c>
    </row>
    <row r="1674" spans="1:19" ht="15" hidden="1" customHeight="1" x14ac:dyDescent="0.25">
      <c r="A1674" s="6" t="s">
        <v>882</v>
      </c>
      <c r="B1674" s="258"/>
      <c r="F1674" s="7" t="s">
        <v>882</v>
      </c>
      <c r="G1674" s="21" t="s">
        <v>882</v>
      </c>
      <c r="H1674" s="19" t="s">
        <v>882</v>
      </c>
      <c r="I1674" s="10" t="s">
        <v>882</v>
      </c>
      <c r="J1674" s="11" t="s">
        <v>882</v>
      </c>
      <c r="K1674" s="9" t="s">
        <v>882</v>
      </c>
      <c r="L1674" s="9" t="s">
        <v>882</v>
      </c>
      <c r="M1674" s="19" t="s">
        <v>882</v>
      </c>
      <c r="N1674" s="9" t="s">
        <v>882</v>
      </c>
      <c r="O1674" s="9" t="s">
        <v>882</v>
      </c>
      <c r="P1674" s="9" t="s">
        <v>882</v>
      </c>
      <c r="Q1674" t="s">
        <v>882</v>
      </c>
      <c r="R1674" s="7" t="s">
        <v>882</v>
      </c>
      <c r="S1674" s="11" t="s">
        <v>882</v>
      </c>
    </row>
    <row r="1675" spans="1:19" ht="15" hidden="1" customHeight="1" x14ac:dyDescent="0.25">
      <c r="A1675" s="6" t="s">
        <v>882</v>
      </c>
      <c r="B1675" s="258"/>
      <c r="F1675" s="7" t="s">
        <v>882</v>
      </c>
      <c r="G1675" s="21" t="s">
        <v>882</v>
      </c>
      <c r="H1675" s="19" t="s">
        <v>882</v>
      </c>
      <c r="I1675" s="10" t="s">
        <v>882</v>
      </c>
      <c r="J1675" s="11" t="s">
        <v>882</v>
      </c>
      <c r="K1675" s="9" t="s">
        <v>882</v>
      </c>
      <c r="L1675" s="9" t="s">
        <v>882</v>
      </c>
      <c r="M1675" s="19" t="s">
        <v>882</v>
      </c>
      <c r="N1675" s="9" t="s">
        <v>882</v>
      </c>
      <c r="O1675" s="9" t="s">
        <v>882</v>
      </c>
      <c r="P1675" s="9" t="s">
        <v>882</v>
      </c>
      <c r="Q1675" t="s">
        <v>882</v>
      </c>
      <c r="R1675" s="7" t="s">
        <v>882</v>
      </c>
      <c r="S1675" s="11" t="s">
        <v>882</v>
      </c>
    </row>
    <row r="1676" spans="1:19" ht="15" hidden="1" customHeight="1" x14ac:dyDescent="0.25">
      <c r="A1676" s="6" t="s">
        <v>882</v>
      </c>
      <c r="B1676" s="258"/>
      <c r="F1676" s="7" t="s">
        <v>882</v>
      </c>
      <c r="G1676" s="21" t="s">
        <v>882</v>
      </c>
      <c r="H1676" s="19" t="s">
        <v>882</v>
      </c>
      <c r="I1676" s="10" t="s">
        <v>882</v>
      </c>
      <c r="J1676" s="11" t="s">
        <v>882</v>
      </c>
      <c r="K1676" s="9" t="s">
        <v>882</v>
      </c>
      <c r="L1676" s="9" t="s">
        <v>882</v>
      </c>
      <c r="M1676" s="19" t="s">
        <v>882</v>
      </c>
      <c r="N1676" s="9" t="s">
        <v>882</v>
      </c>
      <c r="O1676" s="9" t="s">
        <v>882</v>
      </c>
      <c r="P1676" s="9" t="s">
        <v>882</v>
      </c>
      <c r="Q1676" t="s">
        <v>882</v>
      </c>
      <c r="R1676" s="7" t="s">
        <v>882</v>
      </c>
      <c r="S1676" s="11" t="s">
        <v>882</v>
      </c>
    </row>
    <row r="1677" spans="1:19" ht="15" hidden="1" customHeight="1" x14ac:dyDescent="0.25">
      <c r="A1677" s="6" t="s">
        <v>882</v>
      </c>
      <c r="B1677" s="258"/>
      <c r="F1677" s="7" t="s">
        <v>882</v>
      </c>
      <c r="G1677" s="21" t="s">
        <v>882</v>
      </c>
      <c r="H1677" s="19" t="s">
        <v>882</v>
      </c>
      <c r="I1677" s="10" t="s">
        <v>882</v>
      </c>
      <c r="J1677" s="11" t="s">
        <v>882</v>
      </c>
      <c r="K1677" s="9" t="s">
        <v>882</v>
      </c>
      <c r="L1677" s="9" t="s">
        <v>882</v>
      </c>
      <c r="M1677" s="19" t="s">
        <v>882</v>
      </c>
      <c r="N1677" s="9" t="s">
        <v>882</v>
      </c>
      <c r="O1677" s="9" t="s">
        <v>882</v>
      </c>
      <c r="P1677" s="9" t="s">
        <v>882</v>
      </c>
      <c r="Q1677" t="s">
        <v>882</v>
      </c>
      <c r="R1677" s="7" t="s">
        <v>882</v>
      </c>
      <c r="S1677" s="11" t="s">
        <v>882</v>
      </c>
    </row>
    <row r="1678" spans="1:19" ht="15" hidden="1" customHeight="1" x14ac:dyDescent="0.25">
      <c r="A1678" s="6" t="s">
        <v>882</v>
      </c>
      <c r="B1678" s="258"/>
      <c r="F1678" s="7" t="s">
        <v>882</v>
      </c>
      <c r="G1678" s="21" t="s">
        <v>882</v>
      </c>
      <c r="H1678" s="19" t="s">
        <v>882</v>
      </c>
      <c r="I1678" s="10" t="s">
        <v>882</v>
      </c>
      <c r="J1678" s="11" t="s">
        <v>882</v>
      </c>
      <c r="K1678" s="9" t="s">
        <v>882</v>
      </c>
      <c r="L1678" s="9" t="s">
        <v>882</v>
      </c>
      <c r="M1678" s="19" t="s">
        <v>882</v>
      </c>
      <c r="N1678" s="9" t="s">
        <v>882</v>
      </c>
      <c r="O1678" s="9" t="s">
        <v>882</v>
      </c>
      <c r="P1678" s="9" t="s">
        <v>882</v>
      </c>
      <c r="Q1678" t="s">
        <v>882</v>
      </c>
      <c r="R1678" s="7" t="s">
        <v>882</v>
      </c>
      <c r="S1678" s="11" t="s">
        <v>882</v>
      </c>
    </row>
    <row r="1679" spans="1:19" ht="15" hidden="1" customHeight="1" x14ac:dyDescent="0.25">
      <c r="A1679" s="6" t="s">
        <v>882</v>
      </c>
      <c r="B1679" s="258"/>
      <c r="F1679" s="7" t="s">
        <v>882</v>
      </c>
      <c r="G1679" s="21" t="s">
        <v>882</v>
      </c>
      <c r="H1679" s="19" t="s">
        <v>882</v>
      </c>
      <c r="I1679" s="10" t="s">
        <v>882</v>
      </c>
      <c r="J1679" s="11" t="s">
        <v>882</v>
      </c>
      <c r="K1679" s="9" t="s">
        <v>882</v>
      </c>
      <c r="L1679" s="9" t="s">
        <v>882</v>
      </c>
      <c r="M1679" s="19" t="s">
        <v>882</v>
      </c>
      <c r="N1679" s="9" t="s">
        <v>882</v>
      </c>
      <c r="O1679" s="9" t="s">
        <v>882</v>
      </c>
      <c r="P1679" s="9" t="s">
        <v>882</v>
      </c>
      <c r="Q1679" t="s">
        <v>882</v>
      </c>
      <c r="R1679" s="7" t="s">
        <v>882</v>
      </c>
      <c r="S1679" s="11" t="s">
        <v>882</v>
      </c>
    </row>
    <row r="1680" spans="1:19" ht="15" hidden="1" customHeight="1" x14ac:dyDescent="0.25">
      <c r="A1680" s="6" t="s">
        <v>882</v>
      </c>
      <c r="B1680" s="258"/>
      <c r="F1680" s="7" t="s">
        <v>882</v>
      </c>
      <c r="G1680" s="21" t="s">
        <v>882</v>
      </c>
      <c r="H1680" s="19" t="s">
        <v>882</v>
      </c>
      <c r="I1680" s="10" t="s">
        <v>882</v>
      </c>
      <c r="J1680" s="11" t="s">
        <v>882</v>
      </c>
      <c r="K1680" s="9" t="s">
        <v>882</v>
      </c>
      <c r="L1680" s="9" t="s">
        <v>882</v>
      </c>
      <c r="M1680" s="19" t="s">
        <v>882</v>
      </c>
      <c r="N1680" s="9" t="s">
        <v>882</v>
      </c>
      <c r="O1680" s="9" t="s">
        <v>882</v>
      </c>
      <c r="P1680" s="9" t="s">
        <v>882</v>
      </c>
      <c r="Q1680" t="s">
        <v>882</v>
      </c>
      <c r="R1680" s="7" t="s">
        <v>882</v>
      </c>
      <c r="S1680" s="11" t="s">
        <v>882</v>
      </c>
    </row>
    <row r="1681" spans="1:19" ht="15" hidden="1" customHeight="1" x14ac:dyDescent="0.25">
      <c r="A1681" s="6" t="s">
        <v>882</v>
      </c>
      <c r="B1681" s="258"/>
      <c r="F1681" s="7" t="s">
        <v>882</v>
      </c>
      <c r="G1681" s="21" t="s">
        <v>882</v>
      </c>
      <c r="H1681" s="19" t="s">
        <v>882</v>
      </c>
      <c r="I1681" s="10" t="s">
        <v>882</v>
      </c>
      <c r="J1681" s="11" t="s">
        <v>882</v>
      </c>
      <c r="K1681" s="9" t="s">
        <v>882</v>
      </c>
      <c r="L1681" s="9" t="s">
        <v>882</v>
      </c>
      <c r="M1681" s="19" t="s">
        <v>882</v>
      </c>
      <c r="N1681" s="9" t="s">
        <v>882</v>
      </c>
      <c r="O1681" s="9" t="s">
        <v>882</v>
      </c>
      <c r="P1681" s="9" t="s">
        <v>882</v>
      </c>
      <c r="Q1681" t="s">
        <v>882</v>
      </c>
      <c r="R1681" s="7" t="s">
        <v>882</v>
      </c>
      <c r="S1681" s="11" t="s">
        <v>882</v>
      </c>
    </row>
    <row r="1682" spans="1:19" ht="15" hidden="1" customHeight="1" x14ac:dyDescent="0.25">
      <c r="A1682" s="6" t="s">
        <v>882</v>
      </c>
      <c r="B1682" s="258"/>
      <c r="F1682" s="7" t="s">
        <v>882</v>
      </c>
      <c r="G1682" s="21" t="s">
        <v>882</v>
      </c>
      <c r="H1682" s="19" t="s">
        <v>882</v>
      </c>
      <c r="I1682" s="10" t="s">
        <v>882</v>
      </c>
      <c r="J1682" s="11" t="s">
        <v>882</v>
      </c>
      <c r="K1682" s="9" t="s">
        <v>882</v>
      </c>
      <c r="L1682" s="9" t="s">
        <v>882</v>
      </c>
      <c r="M1682" s="19" t="s">
        <v>882</v>
      </c>
      <c r="N1682" s="9" t="s">
        <v>882</v>
      </c>
      <c r="O1682" s="9" t="s">
        <v>882</v>
      </c>
      <c r="P1682" s="9" t="s">
        <v>882</v>
      </c>
      <c r="Q1682" t="s">
        <v>882</v>
      </c>
      <c r="R1682" s="7" t="s">
        <v>882</v>
      </c>
      <c r="S1682" s="11" t="s">
        <v>882</v>
      </c>
    </row>
    <row r="1683" spans="1:19" ht="15" hidden="1" customHeight="1" x14ac:dyDescent="0.25">
      <c r="A1683" s="6" t="s">
        <v>882</v>
      </c>
      <c r="B1683" s="258"/>
      <c r="F1683" s="7" t="s">
        <v>882</v>
      </c>
      <c r="G1683" s="21" t="s">
        <v>882</v>
      </c>
      <c r="H1683" s="19" t="s">
        <v>882</v>
      </c>
      <c r="I1683" s="10" t="s">
        <v>882</v>
      </c>
      <c r="J1683" s="11" t="s">
        <v>882</v>
      </c>
      <c r="K1683" s="9" t="s">
        <v>882</v>
      </c>
      <c r="L1683" s="9" t="s">
        <v>882</v>
      </c>
      <c r="M1683" s="19" t="s">
        <v>882</v>
      </c>
      <c r="N1683" s="9" t="s">
        <v>882</v>
      </c>
      <c r="O1683" s="9" t="s">
        <v>882</v>
      </c>
      <c r="P1683" s="9" t="s">
        <v>882</v>
      </c>
      <c r="Q1683" t="s">
        <v>882</v>
      </c>
      <c r="R1683" s="7" t="s">
        <v>882</v>
      </c>
      <c r="S1683" s="11" t="s">
        <v>882</v>
      </c>
    </row>
    <row r="1684" spans="1:19" ht="15" hidden="1" customHeight="1" x14ac:dyDescent="0.25">
      <c r="A1684" s="6" t="s">
        <v>882</v>
      </c>
      <c r="B1684" s="258"/>
      <c r="F1684" s="7" t="s">
        <v>882</v>
      </c>
      <c r="G1684" s="21" t="s">
        <v>882</v>
      </c>
      <c r="H1684" s="19" t="s">
        <v>882</v>
      </c>
      <c r="I1684" s="10" t="s">
        <v>882</v>
      </c>
      <c r="J1684" s="11" t="s">
        <v>882</v>
      </c>
      <c r="K1684" s="9" t="s">
        <v>882</v>
      </c>
      <c r="L1684" s="9" t="s">
        <v>882</v>
      </c>
      <c r="M1684" s="19" t="s">
        <v>882</v>
      </c>
      <c r="N1684" s="9" t="s">
        <v>882</v>
      </c>
      <c r="O1684" s="9" t="s">
        <v>882</v>
      </c>
      <c r="P1684" s="9" t="s">
        <v>882</v>
      </c>
      <c r="Q1684" t="s">
        <v>882</v>
      </c>
      <c r="R1684" s="7" t="s">
        <v>882</v>
      </c>
      <c r="S1684" s="11" t="s">
        <v>882</v>
      </c>
    </row>
    <row r="1685" spans="1:19" ht="15" hidden="1" customHeight="1" x14ac:dyDescent="0.25">
      <c r="A1685" s="6" t="s">
        <v>882</v>
      </c>
      <c r="B1685" s="258"/>
      <c r="F1685" s="7" t="s">
        <v>882</v>
      </c>
      <c r="G1685" s="21" t="s">
        <v>882</v>
      </c>
      <c r="H1685" s="19" t="s">
        <v>882</v>
      </c>
      <c r="I1685" s="10" t="s">
        <v>882</v>
      </c>
      <c r="J1685" s="11" t="s">
        <v>882</v>
      </c>
      <c r="K1685" s="9" t="s">
        <v>882</v>
      </c>
      <c r="L1685" s="9" t="s">
        <v>882</v>
      </c>
      <c r="M1685" s="19" t="s">
        <v>882</v>
      </c>
      <c r="N1685" s="9" t="s">
        <v>882</v>
      </c>
      <c r="O1685" s="9" t="s">
        <v>882</v>
      </c>
      <c r="P1685" s="9" t="s">
        <v>882</v>
      </c>
      <c r="Q1685" t="s">
        <v>882</v>
      </c>
      <c r="R1685" s="7" t="s">
        <v>882</v>
      </c>
      <c r="S1685" s="11" t="s">
        <v>882</v>
      </c>
    </row>
    <row r="1686" spans="1:19" ht="15" hidden="1" customHeight="1" x14ac:dyDescent="0.25">
      <c r="A1686" s="6" t="s">
        <v>882</v>
      </c>
      <c r="B1686" s="258"/>
      <c r="F1686" s="7" t="s">
        <v>882</v>
      </c>
      <c r="G1686" s="21" t="s">
        <v>882</v>
      </c>
      <c r="H1686" s="19" t="s">
        <v>882</v>
      </c>
      <c r="I1686" s="10" t="s">
        <v>882</v>
      </c>
      <c r="J1686" s="11" t="s">
        <v>882</v>
      </c>
      <c r="K1686" s="9" t="s">
        <v>882</v>
      </c>
      <c r="L1686" s="9" t="s">
        <v>882</v>
      </c>
      <c r="M1686" s="19" t="s">
        <v>882</v>
      </c>
      <c r="N1686" s="9" t="s">
        <v>882</v>
      </c>
      <c r="O1686" s="9" t="s">
        <v>882</v>
      </c>
      <c r="P1686" s="9" t="s">
        <v>882</v>
      </c>
      <c r="Q1686" t="s">
        <v>882</v>
      </c>
      <c r="R1686" s="7" t="s">
        <v>882</v>
      </c>
      <c r="S1686" s="11" t="s">
        <v>882</v>
      </c>
    </row>
    <row r="1687" spans="1:19" ht="15" hidden="1" customHeight="1" x14ac:dyDescent="0.25">
      <c r="A1687" s="6" t="s">
        <v>882</v>
      </c>
      <c r="B1687" s="258"/>
      <c r="F1687" s="7" t="s">
        <v>882</v>
      </c>
      <c r="G1687" s="21" t="s">
        <v>882</v>
      </c>
      <c r="H1687" s="19" t="s">
        <v>882</v>
      </c>
      <c r="I1687" s="10" t="s">
        <v>882</v>
      </c>
      <c r="J1687" s="11" t="s">
        <v>882</v>
      </c>
      <c r="K1687" s="9" t="s">
        <v>882</v>
      </c>
      <c r="L1687" s="9" t="s">
        <v>882</v>
      </c>
      <c r="M1687" s="19" t="s">
        <v>882</v>
      </c>
      <c r="N1687" s="9" t="s">
        <v>882</v>
      </c>
      <c r="O1687" s="9" t="s">
        <v>882</v>
      </c>
      <c r="P1687" s="9" t="s">
        <v>882</v>
      </c>
      <c r="Q1687" t="s">
        <v>882</v>
      </c>
      <c r="R1687" s="7" t="s">
        <v>882</v>
      </c>
      <c r="S1687" s="11" t="s">
        <v>882</v>
      </c>
    </row>
    <row r="1688" spans="1:19" ht="15" hidden="1" customHeight="1" x14ac:dyDescent="0.25">
      <c r="A1688" s="6" t="s">
        <v>882</v>
      </c>
      <c r="B1688" s="258"/>
      <c r="F1688" s="7" t="s">
        <v>882</v>
      </c>
      <c r="G1688" s="21" t="s">
        <v>882</v>
      </c>
      <c r="H1688" s="19" t="s">
        <v>882</v>
      </c>
      <c r="I1688" s="10" t="s">
        <v>882</v>
      </c>
      <c r="J1688" s="11" t="s">
        <v>882</v>
      </c>
      <c r="K1688" s="9" t="s">
        <v>882</v>
      </c>
      <c r="L1688" s="9" t="s">
        <v>882</v>
      </c>
      <c r="M1688" s="19" t="s">
        <v>882</v>
      </c>
      <c r="N1688" s="9" t="s">
        <v>882</v>
      </c>
      <c r="O1688" s="9" t="s">
        <v>882</v>
      </c>
      <c r="P1688" s="9" t="s">
        <v>882</v>
      </c>
      <c r="Q1688" t="s">
        <v>882</v>
      </c>
      <c r="R1688" s="7" t="s">
        <v>882</v>
      </c>
      <c r="S1688" s="11" t="s">
        <v>882</v>
      </c>
    </row>
    <row r="1689" spans="1:19" ht="15" hidden="1" customHeight="1" x14ac:dyDescent="0.25">
      <c r="A1689" s="6" t="s">
        <v>882</v>
      </c>
      <c r="B1689" s="258"/>
      <c r="F1689" s="7" t="s">
        <v>882</v>
      </c>
      <c r="G1689" s="21" t="s">
        <v>882</v>
      </c>
      <c r="H1689" s="19" t="s">
        <v>882</v>
      </c>
      <c r="I1689" s="10" t="s">
        <v>882</v>
      </c>
      <c r="J1689" s="11" t="s">
        <v>882</v>
      </c>
      <c r="K1689" s="9" t="s">
        <v>882</v>
      </c>
      <c r="L1689" s="9" t="s">
        <v>882</v>
      </c>
      <c r="M1689" s="19" t="s">
        <v>882</v>
      </c>
      <c r="N1689" s="9" t="s">
        <v>882</v>
      </c>
      <c r="O1689" s="9" t="s">
        <v>882</v>
      </c>
      <c r="P1689" s="9" t="s">
        <v>882</v>
      </c>
      <c r="Q1689" t="s">
        <v>882</v>
      </c>
      <c r="R1689" s="7" t="s">
        <v>882</v>
      </c>
      <c r="S1689" s="11" t="s">
        <v>882</v>
      </c>
    </row>
    <row r="1690" spans="1:19" ht="15" hidden="1" customHeight="1" x14ac:dyDescent="0.25">
      <c r="A1690" s="6" t="s">
        <v>882</v>
      </c>
      <c r="B1690" s="258"/>
      <c r="F1690" s="7" t="s">
        <v>882</v>
      </c>
      <c r="G1690" s="21" t="s">
        <v>882</v>
      </c>
      <c r="H1690" s="19" t="s">
        <v>882</v>
      </c>
      <c r="I1690" s="10" t="s">
        <v>882</v>
      </c>
      <c r="J1690" s="11" t="s">
        <v>882</v>
      </c>
      <c r="K1690" s="9" t="s">
        <v>882</v>
      </c>
      <c r="L1690" s="9" t="s">
        <v>882</v>
      </c>
      <c r="M1690" s="19" t="s">
        <v>882</v>
      </c>
      <c r="N1690" s="9" t="s">
        <v>882</v>
      </c>
      <c r="O1690" s="9" t="s">
        <v>882</v>
      </c>
      <c r="P1690" s="9" t="s">
        <v>882</v>
      </c>
      <c r="Q1690" t="s">
        <v>882</v>
      </c>
      <c r="R1690" s="7" t="s">
        <v>882</v>
      </c>
      <c r="S1690" s="11" t="s">
        <v>882</v>
      </c>
    </row>
    <row r="1691" spans="1:19" ht="15" hidden="1" customHeight="1" x14ac:dyDescent="0.25">
      <c r="A1691" s="6" t="s">
        <v>882</v>
      </c>
      <c r="B1691" s="258"/>
      <c r="F1691" s="7" t="s">
        <v>882</v>
      </c>
      <c r="G1691" s="21" t="s">
        <v>882</v>
      </c>
      <c r="H1691" s="19" t="s">
        <v>882</v>
      </c>
      <c r="I1691" s="10" t="s">
        <v>882</v>
      </c>
      <c r="J1691" s="11" t="s">
        <v>882</v>
      </c>
      <c r="K1691" s="9" t="s">
        <v>882</v>
      </c>
      <c r="L1691" s="9" t="s">
        <v>882</v>
      </c>
      <c r="M1691" s="19" t="s">
        <v>882</v>
      </c>
      <c r="N1691" s="9" t="s">
        <v>882</v>
      </c>
      <c r="O1691" s="9" t="s">
        <v>882</v>
      </c>
      <c r="P1691" s="9" t="s">
        <v>882</v>
      </c>
      <c r="Q1691" t="s">
        <v>882</v>
      </c>
      <c r="R1691" s="7" t="s">
        <v>882</v>
      </c>
      <c r="S1691" s="11" t="s">
        <v>882</v>
      </c>
    </row>
    <row r="1692" spans="1:19" ht="15" hidden="1" customHeight="1" x14ac:dyDescent="0.25">
      <c r="A1692" s="6" t="s">
        <v>882</v>
      </c>
      <c r="B1692" s="258"/>
      <c r="F1692" s="7" t="s">
        <v>882</v>
      </c>
      <c r="G1692" s="21" t="s">
        <v>882</v>
      </c>
      <c r="H1692" s="19" t="s">
        <v>882</v>
      </c>
      <c r="I1692" s="10" t="s">
        <v>882</v>
      </c>
      <c r="J1692" s="11" t="s">
        <v>882</v>
      </c>
      <c r="K1692" s="9" t="s">
        <v>882</v>
      </c>
      <c r="L1692" s="9" t="s">
        <v>882</v>
      </c>
      <c r="M1692" s="19" t="s">
        <v>882</v>
      </c>
      <c r="N1692" s="9" t="s">
        <v>882</v>
      </c>
      <c r="O1692" s="9" t="s">
        <v>882</v>
      </c>
      <c r="P1692" s="9" t="s">
        <v>882</v>
      </c>
      <c r="Q1692" t="s">
        <v>882</v>
      </c>
      <c r="R1692" s="7" t="s">
        <v>882</v>
      </c>
      <c r="S1692" s="11" t="s">
        <v>882</v>
      </c>
    </row>
    <row r="1693" spans="1:19" ht="15" hidden="1" customHeight="1" x14ac:dyDescent="0.25">
      <c r="A1693" s="6" t="s">
        <v>882</v>
      </c>
      <c r="B1693" s="258"/>
      <c r="F1693" s="7" t="s">
        <v>882</v>
      </c>
      <c r="G1693" s="21" t="s">
        <v>882</v>
      </c>
      <c r="H1693" s="19" t="s">
        <v>882</v>
      </c>
      <c r="I1693" s="10" t="s">
        <v>882</v>
      </c>
      <c r="J1693" s="11" t="s">
        <v>882</v>
      </c>
      <c r="K1693" s="9" t="s">
        <v>882</v>
      </c>
      <c r="L1693" s="9" t="s">
        <v>882</v>
      </c>
      <c r="M1693" s="19" t="s">
        <v>882</v>
      </c>
      <c r="N1693" s="9" t="s">
        <v>882</v>
      </c>
      <c r="O1693" s="9" t="s">
        <v>882</v>
      </c>
      <c r="P1693" s="9" t="s">
        <v>882</v>
      </c>
      <c r="Q1693" t="s">
        <v>882</v>
      </c>
      <c r="R1693" s="7" t="s">
        <v>882</v>
      </c>
      <c r="S1693" s="11" t="s">
        <v>882</v>
      </c>
    </row>
    <row r="1694" spans="1:19" ht="15" hidden="1" customHeight="1" x14ac:dyDescent="0.25">
      <c r="A1694" s="6" t="s">
        <v>882</v>
      </c>
      <c r="B1694" s="258"/>
      <c r="F1694" s="7" t="s">
        <v>882</v>
      </c>
      <c r="G1694" s="21" t="s">
        <v>882</v>
      </c>
      <c r="H1694" s="19" t="s">
        <v>882</v>
      </c>
      <c r="I1694" s="10" t="s">
        <v>882</v>
      </c>
      <c r="J1694" s="11" t="s">
        <v>882</v>
      </c>
      <c r="K1694" s="9" t="s">
        <v>882</v>
      </c>
      <c r="L1694" s="9" t="s">
        <v>882</v>
      </c>
      <c r="M1694" s="19" t="s">
        <v>882</v>
      </c>
      <c r="N1694" s="9" t="s">
        <v>882</v>
      </c>
      <c r="O1694" s="9" t="s">
        <v>882</v>
      </c>
      <c r="P1694" s="9" t="s">
        <v>882</v>
      </c>
      <c r="Q1694" t="s">
        <v>882</v>
      </c>
      <c r="R1694" s="7" t="s">
        <v>882</v>
      </c>
      <c r="S1694" s="11" t="s">
        <v>882</v>
      </c>
    </row>
    <row r="1695" spans="1:19" ht="15" hidden="1" customHeight="1" x14ac:dyDescent="0.25">
      <c r="A1695" s="6" t="s">
        <v>882</v>
      </c>
      <c r="B1695" s="258"/>
      <c r="F1695" s="7" t="s">
        <v>882</v>
      </c>
      <c r="G1695" s="21" t="s">
        <v>882</v>
      </c>
      <c r="H1695" s="19" t="s">
        <v>882</v>
      </c>
      <c r="I1695" s="10" t="s">
        <v>882</v>
      </c>
      <c r="J1695" s="11" t="s">
        <v>882</v>
      </c>
      <c r="K1695" s="9" t="s">
        <v>882</v>
      </c>
      <c r="L1695" s="9" t="s">
        <v>882</v>
      </c>
      <c r="M1695" s="19" t="s">
        <v>882</v>
      </c>
      <c r="N1695" s="9" t="s">
        <v>882</v>
      </c>
      <c r="O1695" s="9" t="s">
        <v>882</v>
      </c>
      <c r="P1695" s="9" t="s">
        <v>882</v>
      </c>
      <c r="Q1695" t="s">
        <v>882</v>
      </c>
      <c r="R1695" s="7" t="s">
        <v>882</v>
      </c>
      <c r="S1695" s="11" t="s">
        <v>882</v>
      </c>
    </row>
    <row r="1696" spans="1:19" ht="15" hidden="1" customHeight="1" x14ac:dyDescent="0.25">
      <c r="A1696" s="6" t="s">
        <v>882</v>
      </c>
      <c r="B1696" s="258"/>
      <c r="F1696" s="7" t="s">
        <v>882</v>
      </c>
      <c r="G1696" s="21" t="s">
        <v>882</v>
      </c>
      <c r="H1696" s="19" t="s">
        <v>882</v>
      </c>
      <c r="I1696" s="10" t="s">
        <v>882</v>
      </c>
      <c r="J1696" s="11" t="s">
        <v>882</v>
      </c>
      <c r="K1696" s="9" t="s">
        <v>882</v>
      </c>
      <c r="L1696" s="9" t="s">
        <v>882</v>
      </c>
      <c r="M1696" s="19" t="s">
        <v>882</v>
      </c>
      <c r="N1696" s="9" t="s">
        <v>882</v>
      </c>
      <c r="O1696" s="9" t="s">
        <v>882</v>
      </c>
      <c r="P1696" s="9" t="s">
        <v>882</v>
      </c>
      <c r="Q1696" t="s">
        <v>882</v>
      </c>
      <c r="R1696" s="7" t="s">
        <v>882</v>
      </c>
      <c r="S1696" s="11" t="s">
        <v>882</v>
      </c>
    </row>
    <row r="1697" spans="1:19" ht="15" hidden="1" customHeight="1" x14ac:dyDescent="0.25">
      <c r="A1697" s="6" t="s">
        <v>882</v>
      </c>
      <c r="B1697" s="258"/>
      <c r="F1697" s="7" t="s">
        <v>882</v>
      </c>
      <c r="G1697" s="21" t="s">
        <v>882</v>
      </c>
      <c r="H1697" s="19" t="s">
        <v>882</v>
      </c>
      <c r="I1697" s="10" t="s">
        <v>882</v>
      </c>
      <c r="J1697" s="11" t="s">
        <v>882</v>
      </c>
      <c r="K1697" s="9" t="s">
        <v>882</v>
      </c>
      <c r="L1697" s="9" t="s">
        <v>882</v>
      </c>
      <c r="M1697" s="19" t="s">
        <v>882</v>
      </c>
      <c r="N1697" s="9" t="s">
        <v>882</v>
      </c>
      <c r="O1697" s="9" t="s">
        <v>882</v>
      </c>
      <c r="P1697" s="9" t="s">
        <v>882</v>
      </c>
      <c r="Q1697" t="s">
        <v>882</v>
      </c>
      <c r="R1697" s="7" t="s">
        <v>882</v>
      </c>
      <c r="S1697" s="11" t="s">
        <v>882</v>
      </c>
    </row>
    <row r="1698" spans="1:19" ht="15" hidden="1" customHeight="1" x14ac:dyDescent="0.25">
      <c r="A1698" s="6" t="s">
        <v>882</v>
      </c>
      <c r="B1698" s="258"/>
      <c r="F1698" s="7" t="s">
        <v>882</v>
      </c>
      <c r="G1698" s="21" t="s">
        <v>882</v>
      </c>
      <c r="H1698" s="19" t="s">
        <v>882</v>
      </c>
      <c r="I1698" s="10" t="s">
        <v>882</v>
      </c>
      <c r="J1698" s="11" t="s">
        <v>882</v>
      </c>
      <c r="K1698" s="9" t="s">
        <v>882</v>
      </c>
      <c r="L1698" s="9" t="s">
        <v>882</v>
      </c>
      <c r="M1698" s="19" t="s">
        <v>882</v>
      </c>
      <c r="N1698" s="9" t="s">
        <v>882</v>
      </c>
      <c r="O1698" s="9" t="s">
        <v>882</v>
      </c>
      <c r="P1698" s="9" t="s">
        <v>882</v>
      </c>
      <c r="Q1698" t="s">
        <v>882</v>
      </c>
      <c r="R1698" s="7" t="s">
        <v>882</v>
      </c>
      <c r="S1698" s="11" t="s">
        <v>882</v>
      </c>
    </row>
    <row r="1699" spans="1:19" ht="15" hidden="1" customHeight="1" x14ac:dyDescent="0.25">
      <c r="A1699" s="6" t="s">
        <v>882</v>
      </c>
      <c r="B1699" s="258"/>
      <c r="F1699" s="7" t="s">
        <v>882</v>
      </c>
      <c r="G1699" s="21" t="s">
        <v>882</v>
      </c>
      <c r="H1699" s="19" t="s">
        <v>882</v>
      </c>
      <c r="I1699" s="10" t="s">
        <v>882</v>
      </c>
      <c r="J1699" s="11" t="s">
        <v>882</v>
      </c>
      <c r="K1699" s="9" t="s">
        <v>882</v>
      </c>
      <c r="L1699" s="9" t="s">
        <v>882</v>
      </c>
      <c r="M1699" s="19" t="s">
        <v>882</v>
      </c>
      <c r="N1699" s="9" t="s">
        <v>882</v>
      </c>
      <c r="O1699" s="9" t="s">
        <v>882</v>
      </c>
      <c r="P1699" s="9" t="s">
        <v>882</v>
      </c>
      <c r="Q1699" t="s">
        <v>882</v>
      </c>
      <c r="R1699" s="7" t="s">
        <v>882</v>
      </c>
      <c r="S1699" s="11" t="s">
        <v>882</v>
      </c>
    </row>
    <row r="1700" spans="1:19" ht="15" hidden="1" customHeight="1" x14ac:dyDescent="0.25">
      <c r="A1700" s="6" t="s">
        <v>882</v>
      </c>
      <c r="B1700" s="258"/>
      <c r="F1700" s="7" t="s">
        <v>882</v>
      </c>
      <c r="G1700" s="21" t="s">
        <v>882</v>
      </c>
      <c r="H1700" s="19" t="s">
        <v>882</v>
      </c>
      <c r="I1700" s="10" t="s">
        <v>882</v>
      </c>
      <c r="J1700" s="11" t="s">
        <v>882</v>
      </c>
      <c r="K1700" s="9" t="s">
        <v>882</v>
      </c>
      <c r="L1700" s="9" t="s">
        <v>882</v>
      </c>
      <c r="M1700" s="19" t="s">
        <v>882</v>
      </c>
      <c r="N1700" s="9" t="s">
        <v>882</v>
      </c>
      <c r="O1700" s="9" t="s">
        <v>882</v>
      </c>
      <c r="P1700" s="9" t="s">
        <v>882</v>
      </c>
      <c r="Q1700" t="s">
        <v>882</v>
      </c>
      <c r="R1700" s="7" t="s">
        <v>882</v>
      </c>
      <c r="S1700" s="11" t="s">
        <v>882</v>
      </c>
    </row>
    <row r="1701" spans="1:19" ht="15" hidden="1" customHeight="1" x14ac:dyDescent="0.25">
      <c r="A1701" s="6" t="s">
        <v>882</v>
      </c>
      <c r="B1701" s="258"/>
      <c r="F1701" s="7" t="s">
        <v>882</v>
      </c>
      <c r="G1701" s="21" t="s">
        <v>882</v>
      </c>
      <c r="H1701" s="19" t="s">
        <v>882</v>
      </c>
      <c r="I1701" s="10" t="s">
        <v>882</v>
      </c>
      <c r="J1701" s="11" t="s">
        <v>882</v>
      </c>
      <c r="K1701" s="9" t="s">
        <v>882</v>
      </c>
      <c r="L1701" s="9" t="s">
        <v>882</v>
      </c>
      <c r="M1701" s="19" t="s">
        <v>882</v>
      </c>
      <c r="N1701" s="9" t="s">
        <v>882</v>
      </c>
      <c r="O1701" s="9" t="s">
        <v>882</v>
      </c>
      <c r="P1701" s="9" t="s">
        <v>882</v>
      </c>
      <c r="Q1701" t="s">
        <v>882</v>
      </c>
      <c r="R1701" s="7" t="s">
        <v>882</v>
      </c>
      <c r="S1701" s="11" t="s">
        <v>882</v>
      </c>
    </row>
    <row r="1702" spans="1:19" ht="15" hidden="1" customHeight="1" x14ac:dyDescent="0.25">
      <c r="A1702" s="6" t="s">
        <v>882</v>
      </c>
      <c r="B1702" s="258"/>
      <c r="F1702" s="7" t="s">
        <v>882</v>
      </c>
      <c r="G1702" s="21" t="s">
        <v>882</v>
      </c>
      <c r="H1702" s="19" t="s">
        <v>882</v>
      </c>
      <c r="I1702" s="10" t="s">
        <v>882</v>
      </c>
      <c r="J1702" s="11" t="s">
        <v>882</v>
      </c>
      <c r="K1702" s="9" t="s">
        <v>882</v>
      </c>
      <c r="L1702" s="9" t="s">
        <v>882</v>
      </c>
      <c r="M1702" s="19" t="s">
        <v>882</v>
      </c>
      <c r="N1702" s="9" t="s">
        <v>882</v>
      </c>
      <c r="O1702" s="9" t="s">
        <v>882</v>
      </c>
      <c r="P1702" s="9" t="s">
        <v>882</v>
      </c>
      <c r="Q1702" t="s">
        <v>882</v>
      </c>
      <c r="R1702" s="7" t="s">
        <v>882</v>
      </c>
      <c r="S1702" s="11" t="s">
        <v>882</v>
      </c>
    </row>
    <row r="1703" spans="1:19" ht="15" hidden="1" customHeight="1" x14ac:dyDescent="0.25">
      <c r="A1703" s="6" t="s">
        <v>882</v>
      </c>
      <c r="B1703" s="258"/>
      <c r="F1703" s="7" t="s">
        <v>882</v>
      </c>
      <c r="G1703" s="21" t="s">
        <v>882</v>
      </c>
      <c r="H1703" s="19" t="s">
        <v>882</v>
      </c>
      <c r="I1703" s="10" t="s">
        <v>882</v>
      </c>
      <c r="J1703" s="11" t="s">
        <v>882</v>
      </c>
      <c r="K1703" s="9" t="s">
        <v>882</v>
      </c>
      <c r="L1703" s="9" t="s">
        <v>882</v>
      </c>
      <c r="M1703" s="19" t="s">
        <v>882</v>
      </c>
      <c r="N1703" s="9" t="s">
        <v>882</v>
      </c>
      <c r="O1703" s="9" t="s">
        <v>882</v>
      </c>
      <c r="P1703" s="9" t="s">
        <v>882</v>
      </c>
      <c r="Q1703" t="s">
        <v>882</v>
      </c>
      <c r="R1703" s="7" t="s">
        <v>882</v>
      </c>
      <c r="S1703" s="11" t="s">
        <v>882</v>
      </c>
    </row>
    <row r="1704" spans="1:19" ht="15" hidden="1" customHeight="1" x14ac:dyDescent="0.25">
      <c r="A1704" s="6" t="s">
        <v>882</v>
      </c>
      <c r="B1704" s="258"/>
      <c r="F1704" s="7" t="s">
        <v>882</v>
      </c>
      <c r="G1704" s="21" t="s">
        <v>882</v>
      </c>
      <c r="H1704" s="19" t="s">
        <v>882</v>
      </c>
      <c r="I1704" s="10" t="s">
        <v>882</v>
      </c>
      <c r="J1704" s="11" t="s">
        <v>882</v>
      </c>
      <c r="K1704" s="9" t="s">
        <v>882</v>
      </c>
      <c r="L1704" s="9" t="s">
        <v>882</v>
      </c>
      <c r="M1704" s="19" t="s">
        <v>882</v>
      </c>
      <c r="N1704" s="9" t="s">
        <v>882</v>
      </c>
      <c r="O1704" s="9" t="s">
        <v>882</v>
      </c>
      <c r="P1704" s="9" t="s">
        <v>882</v>
      </c>
      <c r="Q1704" t="s">
        <v>882</v>
      </c>
      <c r="R1704" s="7" t="s">
        <v>882</v>
      </c>
      <c r="S1704" s="11" t="s">
        <v>882</v>
      </c>
    </row>
    <row r="1705" spans="1:19" ht="15" hidden="1" customHeight="1" x14ac:dyDescent="0.25">
      <c r="A1705" s="6" t="s">
        <v>882</v>
      </c>
      <c r="B1705" s="258"/>
      <c r="F1705" s="7" t="s">
        <v>882</v>
      </c>
      <c r="G1705" s="21" t="s">
        <v>882</v>
      </c>
      <c r="H1705" s="19" t="s">
        <v>882</v>
      </c>
      <c r="I1705" s="10" t="s">
        <v>882</v>
      </c>
      <c r="J1705" s="11" t="s">
        <v>882</v>
      </c>
      <c r="K1705" s="9" t="s">
        <v>882</v>
      </c>
      <c r="L1705" s="9" t="s">
        <v>882</v>
      </c>
      <c r="M1705" s="19" t="s">
        <v>882</v>
      </c>
      <c r="N1705" s="9" t="s">
        <v>882</v>
      </c>
      <c r="O1705" s="9" t="s">
        <v>882</v>
      </c>
      <c r="P1705" s="9" t="s">
        <v>882</v>
      </c>
      <c r="Q1705" t="s">
        <v>882</v>
      </c>
      <c r="R1705" s="7" t="s">
        <v>882</v>
      </c>
      <c r="S1705" s="11" t="s">
        <v>882</v>
      </c>
    </row>
    <row r="1706" spans="1:19" ht="15" hidden="1" customHeight="1" x14ac:dyDescent="0.25">
      <c r="A1706" s="6" t="s">
        <v>882</v>
      </c>
      <c r="B1706" s="258"/>
      <c r="F1706" s="7" t="s">
        <v>882</v>
      </c>
      <c r="G1706" s="21" t="s">
        <v>882</v>
      </c>
      <c r="H1706" s="19" t="s">
        <v>882</v>
      </c>
      <c r="I1706" s="10" t="s">
        <v>882</v>
      </c>
      <c r="J1706" s="11" t="s">
        <v>882</v>
      </c>
      <c r="K1706" s="9" t="s">
        <v>882</v>
      </c>
      <c r="L1706" s="9" t="s">
        <v>882</v>
      </c>
      <c r="M1706" s="19" t="s">
        <v>882</v>
      </c>
      <c r="N1706" s="9" t="s">
        <v>882</v>
      </c>
      <c r="O1706" s="9" t="s">
        <v>882</v>
      </c>
      <c r="P1706" s="9" t="s">
        <v>882</v>
      </c>
      <c r="Q1706" t="s">
        <v>882</v>
      </c>
      <c r="R1706" s="7" t="s">
        <v>882</v>
      </c>
      <c r="S1706" s="11" t="s">
        <v>882</v>
      </c>
    </row>
    <row r="1707" spans="1:19" ht="15" hidden="1" customHeight="1" x14ac:dyDescent="0.25">
      <c r="A1707" s="6" t="s">
        <v>882</v>
      </c>
      <c r="B1707" s="258"/>
      <c r="F1707" s="7" t="s">
        <v>882</v>
      </c>
      <c r="G1707" s="21" t="s">
        <v>882</v>
      </c>
      <c r="H1707" s="19" t="s">
        <v>882</v>
      </c>
      <c r="I1707" s="10" t="s">
        <v>882</v>
      </c>
      <c r="J1707" s="11" t="s">
        <v>882</v>
      </c>
      <c r="K1707" s="9" t="s">
        <v>882</v>
      </c>
      <c r="L1707" s="9" t="s">
        <v>882</v>
      </c>
      <c r="M1707" s="19" t="s">
        <v>882</v>
      </c>
      <c r="N1707" s="9" t="s">
        <v>882</v>
      </c>
      <c r="O1707" s="9" t="s">
        <v>882</v>
      </c>
      <c r="P1707" s="9" t="s">
        <v>882</v>
      </c>
      <c r="Q1707" t="s">
        <v>882</v>
      </c>
      <c r="R1707" s="7" t="s">
        <v>882</v>
      </c>
      <c r="S1707" s="11" t="s">
        <v>882</v>
      </c>
    </row>
    <row r="1708" spans="1:19" ht="15" hidden="1" customHeight="1" x14ac:dyDescent="0.25">
      <c r="A1708" s="6" t="s">
        <v>882</v>
      </c>
      <c r="B1708" s="258"/>
      <c r="F1708" s="7" t="s">
        <v>882</v>
      </c>
      <c r="G1708" s="21" t="s">
        <v>882</v>
      </c>
      <c r="H1708" s="19" t="s">
        <v>882</v>
      </c>
      <c r="I1708" s="10" t="s">
        <v>882</v>
      </c>
      <c r="J1708" s="11" t="s">
        <v>882</v>
      </c>
      <c r="K1708" s="9" t="s">
        <v>882</v>
      </c>
      <c r="L1708" s="9" t="s">
        <v>882</v>
      </c>
      <c r="M1708" s="19" t="s">
        <v>882</v>
      </c>
      <c r="N1708" s="9" t="s">
        <v>882</v>
      </c>
      <c r="O1708" s="9" t="s">
        <v>882</v>
      </c>
      <c r="P1708" s="9" t="s">
        <v>882</v>
      </c>
      <c r="Q1708" t="s">
        <v>882</v>
      </c>
      <c r="R1708" s="7" t="s">
        <v>882</v>
      </c>
      <c r="S1708" s="11" t="s">
        <v>882</v>
      </c>
    </row>
    <row r="1709" spans="1:19" ht="15" hidden="1" customHeight="1" x14ac:dyDescent="0.25">
      <c r="A1709" s="6" t="s">
        <v>882</v>
      </c>
      <c r="B1709" s="258"/>
      <c r="F1709" s="7" t="s">
        <v>882</v>
      </c>
      <c r="G1709" s="21" t="s">
        <v>882</v>
      </c>
      <c r="H1709" s="19" t="s">
        <v>882</v>
      </c>
      <c r="I1709" s="10" t="s">
        <v>882</v>
      </c>
      <c r="J1709" s="11" t="s">
        <v>882</v>
      </c>
      <c r="K1709" s="9" t="s">
        <v>882</v>
      </c>
      <c r="L1709" s="9" t="s">
        <v>882</v>
      </c>
      <c r="M1709" s="19" t="s">
        <v>882</v>
      </c>
      <c r="N1709" s="9" t="s">
        <v>882</v>
      </c>
      <c r="O1709" s="9" t="s">
        <v>882</v>
      </c>
      <c r="P1709" s="9" t="s">
        <v>882</v>
      </c>
      <c r="Q1709" t="s">
        <v>882</v>
      </c>
      <c r="R1709" s="7" t="s">
        <v>882</v>
      </c>
      <c r="S1709" s="11" t="s">
        <v>882</v>
      </c>
    </row>
    <row r="1710" spans="1:19" ht="15" hidden="1" customHeight="1" x14ac:dyDescent="0.25">
      <c r="A1710" s="6" t="s">
        <v>882</v>
      </c>
      <c r="B1710" s="258"/>
      <c r="F1710" s="7" t="s">
        <v>882</v>
      </c>
      <c r="G1710" s="21" t="s">
        <v>882</v>
      </c>
      <c r="H1710" s="19" t="s">
        <v>882</v>
      </c>
      <c r="I1710" s="10" t="s">
        <v>882</v>
      </c>
      <c r="J1710" s="11" t="s">
        <v>882</v>
      </c>
      <c r="K1710" s="9" t="s">
        <v>882</v>
      </c>
      <c r="L1710" s="9" t="s">
        <v>882</v>
      </c>
      <c r="M1710" s="19" t="s">
        <v>882</v>
      </c>
      <c r="N1710" s="9" t="s">
        <v>882</v>
      </c>
      <c r="O1710" s="9" t="s">
        <v>882</v>
      </c>
      <c r="P1710" s="9" t="s">
        <v>882</v>
      </c>
      <c r="Q1710" t="s">
        <v>882</v>
      </c>
      <c r="R1710" s="7" t="s">
        <v>882</v>
      </c>
      <c r="S1710" s="11" t="s">
        <v>882</v>
      </c>
    </row>
    <row r="1711" spans="1:19" ht="15" hidden="1" customHeight="1" x14ac:dyDescent="0.25">
      <c r="A1711" s="6" t="s">
        <v>882</v>
      </c>
      <c r="B1711" s="258"/>
      <c r="F1711" s="7" t="s">
        <v>882</v>
      </c>
      <c r="G1711" s="21" t="s">
        <v>882</v>
      </c>
      <c r="H1711" s="19" t="s">
        <v>882</v>
      </c>
      <c r="I1711" s="10" t="s">
        <v>882</v>
      </c>
      <c r="J1711" s="11" t="s">
        <v>882</v>
      </c>
      <c r="K1711" s="9" t="s">
        <v>882</v>
      </c>
      <c r="L1711" s="9" t="s">
        <v>882</v>
      </c>
      <c r="M1711" s="19" t="s">
        <v>882</v>
      </c>
      <c r="N1711" s="9" t="s">
        <v>882</v>
      </c>
      <c r="O1711" s="9" t="s">
        <v>882</v>
      </c>
      <c r="P1711" s="9" t="s">
        <v>882</v>
      </c>
      <c r="Q1711" t="s">
        <v>882</v>
      </c>
      <c r="R1711" s="7" t="s">
        <v>882</v>
      </c>
      <c r="S1711" s="11" t="s">
        <v>882</v>
      </c>
    </row>
    <row r="1712" spans="1:19" ht="15" hidden="1" customHeight="1" x14ac:dyDescent="0.25">
      <c r="A1712" s="6" t="s">
        <v>882</v>
      </c>
      <c r="B1712" s="258"/>
      <c r="F1712" s="7" t="s">
        <v>882</v>
      </c>
      <c r="G1712" s="21" t="s">
        <v>882</v>
      </c>
      <c r="H1712" s="19" t="s">
        <v>882</v>
      </c>
      <c r="I1712" s="10" t="s">
        <v>882</v>
      </c>
      <c r="J1712" s="11" t="s">
        <v>882</v>
      </c>
      <c r="K1712" s="9" t="s">
        <v>882</v>
      </c>
      <c r="L1712" s="9" t="s">
        <v>882</v>
      </c>
      <c r="M1712" s="19" t="s">
        <v>882</v>
      </c>
      <c r="N1712" s="9" t="s">
        <v>882</v>
      </c>
      <c r="O1712" s="9" t="s">
        <v>882</v>
      </c>
      <c r="P1712" s="9" t="s">
        <v>882</v>
      </c>
      <c r="Q1712" t="s">
        <v>882</v>
      </c>
      <c r="R1712" s="7" t="s">
        <v>882</v>
      </c>
      <c r="S1712" s="11" t="s">
        <v>882</v>
      </c>
    </row>
    <row r="1713" spans="1:19" ht="15" hidden="1" customHeight="1" x14ac:dyDescent="0.25">
      <c r="A1713" s="6" t="s">
        <v>882</v>
      </c>
      <c r="B1713" s="258"/>
      <c r="F1713" s="7" t="s">
        <v>882</v>
      </c>
      <c r="G1713" s="21" t="s">
        <v>882</v>
      </c>
      <c r="H1713" s="19" t="s">
        <v>882</v>
      </c>
      <c r="I1713" s="10" t="s">
        <v>882</v>
      </c>
      <c r="J1713" s="11" t="s">
        <v>882</v>
      </c>
      <c r="K1713" s="9" t="s">
        <v>882</v>
      </c>
      <c r="L1713" s="9" t="s">
        <v>882</v>
      </c>
      <c r="M1713" s="19" t="s">
        <v>882</v>
      </c>
      <c r="N1713" s="9" t="s">
        <v>882</v>
      </c>
      <c r="O1713" s="9" t="s">
        <v>882</v>
      </c>
      <c r="P1713" s="9" t="s">
        <v>882</v>
      </c>
      <c r="Q1713" t="s">
        <v>882</v>
      </c>
      <c r="R1713" s="7" t="s">
        <v>882</v>
      </c>
      <c r="S1713" s="11" t="s">
        <v>882</v>
      </c>
    </row>
    <row r="1714" spans="1:19" ht="15" hidden="1" customHeight="1" x14ac:dyDescent="0.25">
      <c r="A1714" s="6" t="s">
        <v>882</v>
      </c>
      <c r="B1714" s="258"/>
      <c r="F1714" s="7" t="s">
        <v>882</v>
      </c>
      <c r="G1714" s="21" t="s">
        <v>882</v>
      </c>
      <c r="H1714" s="19" t="s">
        <v>882</v>
      </c>
      <c r="I1714" s="10" t="s">
        <v>882</v>
      </c>
      <c r="J1714" s="11" t="s">
        <v>882</v>
      </c>
      <c r="K1714" s="9" t="s">
        <v>882</v>
      </c>
      <c r="L1714" s="9" t="s">
        <v>882</v>
      </c>
      <c r="M1714" s="19" t="s">
        <v>882</v>
      </c>
      <c r="N1714" s="9" t="s">
        <v>882</v>
      </c>
      <c r="O1714" s="9" t="s">
        <v>882</v>
      </c>
      <c r="P1714" s="9" t="s">
        <v>882</v>
      </c>
      <c r="Q1714" t="s">
        <v>882</v>
      </c>
      <c r="R1714" s="7" t="s">
        <v>882</v>
      </c>
      <c r="S1714" s="11" t="s">
        <v>882</v>
      </c>
    </row>
    <row r="1715" spans="1:19" ht="15" hidden="1" customHeight="1" x14ac:dyDescent="0.25">
      <c r="A1715" s="6" t="s">
        <v>882</v>
      </c>
      <c r="B1715" s="258"/>
      <c r="F1715" s="7" t="s">
        <v>882</v>
      </c>
      <c r="G1715" s="21" t="s">
        <v>882</v>
      </c>
      <c r="H1715" s="19" t="s">
        <v>882</v>
      </c>
      <c r="I1715" s="10" t="s">
        <v>882</v>
      </c>
      <c r="J1715" s="11" t="s">
        <v>882</v>
      </c>
      <c r="K1715" s="9" t="s">
        <v>882</v>
      </c>
      <c r="L1715" s="9" t="s">
        <v>882</v>
      </c>
      <c r="M1715" s="19" t="s">
        <v>882</v>
      </c>
      <c r="N1715" s="9" t="s">
        <v>882</v>
      </c>
      <c r="O1715" s="9" t="s">
        <v>882</v>
      </c>
      <c r="P1715" s="9" t="s">
        <v>882</v>
      </c>
      <c r="Q1715" t="s">
        <v>882</v>
      </c>
      <c r="R1715" s="7" t="s">
        <v>882</v>
      </c>
      <c r="S1715" s="11" t="s">
        <v>882</v>
      </c>
    </row>
    <row r="1716" spans="1:19" ht="15" hidden="1" customHeight="1" x14ac:dyDescent="0.25">
      <c r="A1716" s="6" t="s">
        <v>882</v>
      </c>
      <c r="B1716" s="258"/>
      <c r="F1716" s="7" t="s">
        <v>882</v>
      </c>
      <c r="G1716" s="21" t="s">
        <v>882</v>
      </c>
      <c r="H1716" s="19" t="s">
        <v>882</v>
      </c>
      <c r="I1716" s="10" t="s">
        <v>882</v>
      </c>
      <c r="J1716" s="11" t="s">
        <v>882</v>
      </c>
      <c r="K1716" s="9" t="s">
        <v>882</v>
      </c>
      <c r="L1716" s="9" t="s">
        <v>882</v>
      </c>
      <c r="M1716" s="19" t="s">
        <v>882</v>
      </c>
      <c r="N1716" s="9" t="s">
        <v>882</v>
      </c>
      <c r="O1716" s="9" t="s">
        <v>882</v>
      </c>
      <c r="P1716" s="9" t="s">
        <v>882</v>
      </c>
      <c r="Q1716" t="s">
        <v>882</v>
      </c>
      <c r="R1716" s="7" t="s">
        <v>882</v>
      </c>
      <c r="S1716" s="11" t="s">
        <v>882</v>
      </c>
    </row>
    <row r="1717" spans="1:19" ht="15" hidden="1" customHeight="1" x14ac:dyDescent="0.25">
      <c r="A1717" s="6" t="s">
        <v>882</v>
      </c>
      <c r="B1717" s="258"/>
      <c r="F1717" s="7" t="s">
        <v>882</v>
      </c>
      <c r="G1717" s="21" t="s">
        <v>882</v>
      </c>
      <c r="H1717" s="19" t="s">
        <v>882</v>
      </c>
      <c r="I1717" s="10" t="s">
        <v>882</v>
      </c>
      <c r="J1717" s="11" t="s">
        <v>882</v>
      </c>
      <c r="K1717" s="9" t="s">
        <v>882</v>
      </c>
      <c r="L1717" s="9" t="s">
        <v>882</v>
      </c>
      <c r="M1717" s="19" t="s">
        <v>882</v>
      </c>
      <c r="N1717" s="9" t="s">
        <v>882</v>
      </c>
      <c r="O1717" s="9" t="s">
        <v>882</v>
      </c>
      <c r="P1717" s="9" t="s">
        <v>882</v>
      </c>
      <c r="Q1717" t="s">
        <v>882</v>
      </c>
      <c r="R1717" s="7" t="s">
        <v>882</v>
      </c>
      <c r="S1717" s="11" t="s">
        <v>882</v>
      </c>
    </row>
    <row r="1718" spans="1:19" ht="15" hidden="1" customHeight="1" x14ac:dyDescent="0.25">
      <c r="A1718" s="6" t="s">
        <v>882</v>
      </c>
      <c r="B1718" s="258"/>
      <c r="F1718" s="7" t="s">
        <v>882</v>
      </c>
      <c r="G1718" s="21" t="s">
        <v>882</v>
      </c>
      <c r="H1718" s="19" t="s">
        <v>882</v>
      </c>
      <c r="I1718" s="10" t="s">
        <v>882</v>
      </c>
      <c r="J1718" s="11" t="s">
        <v>882</v>
      </c>
      <c r="K1718" s="9" t="s">
        <v>882</v>
      </c>
      <c r="L1718" s="9" t="s">
        <v>882</v>
      </c>
      <c r="M1718" s="19" t="s">
        <v>882</v>
      </c>
      <c r="N1718" s="9" t="s">
        <v>882</v>
      </c>
      <c r="O1718" s="9" t="s">
        <v>882</v>
      </c>
      <c r="P1718" s="9" t="s">
        <v>882</v>
      </c>
      <c r="Q1718" t="s">
        <v>882</v>
      </c>
      <c r="R1718" s="7" t="s">
        <v>882</v>
      </c>
      <c r="S1718" s="11" t="s">
        <v>882</v>
      </c>
    </row>
    <row r="1719" spans="1:19" ht="15" hidden="1" customHeight="1" x14ac:dyDescent="0.25">
      <c r="A1719" s="6" t="s">
        <v>882</v>
      </c>
      <c r="B1719" s="258"/>
      <c r="F1719" s="7" t="s">
        <v>882</v>
      </c>
      <c r="G1719" s="21" t="s">
        <v>882</v>
      </c>
      <c r="H1719" s="19" t="s">
        <v>882</v>
      </c>
      <c r="I1719" s="10" t="s">
        <v>882</v>
      </c>
      <c r="J1719" s="11" t="s">
        <v>882</v>
      </c>
      <c r="K1719" s="9" t="s">
        <v>882</v>
      </c>
      <c r="L1719" s="9" t="s">
        <v>882</v>
      </c>
      <c r="M1719" s="19" t="s">
        <v>882</v>
      </c>
      <c r="N1719" s="9" t="s">
        <v>882</v>
      </c>
      <c r="O1719" s="9" t="s">
        <v>882</v>
      </c>
      <c r="P1719" s="9" t="s">
        <v>882</v>
      </c>
      <c r="Q1719" t="s">
        <v>882</v>
      </c>
      <c r="R1719" s="7" t="s">
        <v>882</v>
      </c>
      <c r="S1719" s="11" t="s">
        <v>882</v>
      </c>
    </row>
    <row r="1720" spans="1:19" ht="15" hidden="1" customHeight="1" x14ac:dyDescent="0.25">
      <c r="A1720" s="6" t="s">
        <v>882</v>
      </c>
      <c r="B1720" s="258"/>
      <c r="F1720" s="7" t="s">
        <v>882</v>
      </c>
      <c r="G1720" s="21" t="s">
        <v>882</v>
      </c>
      <c r="H1720" s="19" t="s">
        <v>882</v>
      </c>
      <c r="I1720" s="10" t="s">
        <v>882</v>
      </c>
      <c r="J1720" s="11" t="s">
        <v>882</v>
      </c>
      <c r="K1720" s="9" t="s">
        <v>882</v>
      </c>
      <c r="L1720" s="9" t="s">
        <v>882</v>
      </c>
      <c r="M1720" s="19" t="s">
        <v>882</v>
      </c>
      <c r="N1720" s="9" t="s">
        <v>882</v>
      </c>
      <c r="O1720" s="9" t="s">
        <v>882</v>
      </c>
      <c r="P1720" s="9" t="s">
        <v>882</v>
      </c>
      <c r="Q1720" t="s">
        <v>882</v>
      </c>
      <c r="R1720" s="7" t="s">
        <v>882</v>
      </c>
      <c r="S1720" s="11" t="s">
        <v>882</v>
      </c>
    </row>
    <row r="1721" spans="1:19" ht="15" hidden="1" customHeight="1" x14ac:dyDescent="0.25">
      <c r="A1721" s="6" t="s">
        <v>882</v>
      </c>
      <c r="B1721" s="258"/>
      <c r="F1721" s="7" t="s">
        <v>882</v>
      </c>
      <c r="G1721" s="21" t="s">
        <v>882</v>
      </c>
      <c r="H1721" s="19" t="s">
        <v>882</v>
      </c>
      <c r="I1721" s="10" t="s">
        <v>882</v>
      </c>
      <c r="J1721" s="11" t="s">
        <v>882</v>
      </c>
      <c r="K1721" s="9" t="s">
        <v>882</v>
      </c>
      <c r="L1721" s="9" t="s">
        <v>882</v>
      </c>
      <c r="M1721" s="19" t="s">
        <v>882</v>
      </c>
      <c r="N1721" s="9" t="s">
        <v>882</v>
      </c>
      <c r="O1721" s="9" t="s">
        <v>882</v>
      </c>
      <c r="P1721" s="9" t="s">
        <v>882</v>
      </c>
      <c r="Q1721" t="s">
        <v>882</v>
      </c>
      <c r="R1721" s="7" t="s">
        <v>882</v>
      </c>
      <c r="S1721" s="11" t="s">
        <v>882</v>
      </c>
    </row>
    <row r="1722" spans="1:19" ht="15" hidden="1" customHeight="1" x14ac:dyDescent="0.25">
      <c r="A1722" s="6" t="s">
        <v>882</v>
      </c>
      <c r="B1722" s="258"/>
      <c r="F1722" s="7" t="s">
        <v>882</v>
      </c>
      <c r="G1722" s="21" t="s">
        <v>882</v>
      </c>
      <c r="H1722" s="19" t="s">
        <v>882</v>
      </c>
      <c r="I1722" s="10" t="s">
        <v>882</v>
      </c>
      <c r="J1722" s="11" t="s">
        <v>882</v>
      </c>
      <c r="K1722" s="9" t="s">
        <v>882</v>
      </c>
      <c r="L1722" s="9" t="s">
        <v>882</v>
      </c>
      <c r="M1722" s="19" t="s">
        <v>882</v>
      </c>
      <c r="N1722" s="9" t="s">
        <v>882</v>
      </c>
      <c r="O1722" s="9" t="s">
        <v>882</v>
      </c>
      <c r="P1722" s="9" t="s">
        <v>882</v>
      </c>
      <c r="Q1722" t="s">
        <v>882</v>
      </c>
      <c r="R1722" s="7" t="s">
        <v>882</v>
      </c>
      <c r="S1722" s="11" t="s">
        <v>882</v>
      </c>
    </row>
    <row r="1723" spans="1:19" ht="15" hidden="1" customHeight="1" x14ac:dyDescent="0.25">
      <c r="A1723" s="6" t="s">
        <v>882</v>
      </c>
      <c r="B1723" s="258"/>
      <c r="F1723" s="7" t="s">
        <v>882</v>
      </c>
      <c r="G1723" s="21" t="s">
        <v>882</v>
      </c>
      <c r="H1723" s="19" t="s">
        <v>882</v>
      </c>
      <c r="I1723" s="10" t="s">
        <v>882</v>
      </c>
      <c r="J1723" s="11" t="s">
        <v>882</v>
      </c>
      <c r="K1723" s="9" t="s">
        <v>882</v>
      </c>
      <c r="L1723" s="9" t="s">
        <v>882</v>
      </c>
      <c r="M1723" s="19" t="s">
        <v>882</v>
      </c>
      <c r="N1723" s="9" t="s">
        <v>882</v>
      </c>
      <c r="O1723" s="9" t="s">
        <v>882</v>
      </c>
      <c r="P1723" s="9" t="s">
        <v>882</v>
      </c>
      <c r="Q1723" t="s">
        <v>882</v>
      </c>
      <c r="R1723" s="7" t="s">
        <v>882</v>
      </c>
      <c r="S1723" s="11" t="s">
        <v>882</v>
      </c>
    </row>
    <row r="1724" spans="1:19" ht="15" hidden="1" customHeight="1" x14ac:dyDescent="0.25">
      <c r="A1724" s="6" t="s">
        <v>882</v>
      </c>
      <c r="B1724" s="258"/>
      <c r="F1724" s="7" t="s">
        <v>882</v>
      </c>
      <c r="G1724" s="21" t="s">
        <v>882</v>
      </c>
      <c r="H1724" s="19" t="s">
        <v>882</v>
      </c>
      <c r="I1724" s="10" t="s">
        <v>882</v>
      </c>
      <c r="J1724" s="11" t="s">
        <v>882</v>
      </c>
      <c r="K1724" s="9" t="s">
        <v>882</v>
      </c>
      <c r="L1724" s="9" t="s">
        <v>882</v>
      </c>
      <c r="M1724" s="19" t="s">
        <v>882</v>
      </c>
      <c r="N1724" s="9" t="s">
        <v>882</v>
      </c>
      <c r="O1724" s="9" t="s">
        <v>882</v>
      </c>
      <c r="P1724" s="9" t="s">
        <v>882</v>
      </c>
      <c r="Q1724" t="s">
        <v>882</v>
      </c>
      <c r="R1724" s="7" t="s">
        <v>882</v>
      </c>
      <c r="S1724" s="11" t="s">
        <v>882</v>
      </c>
    </row>
    <row r="1725" spans="1:19" ht="15" hidden="1" customHeight="1" x14ac:dyDescent="0.25">
      <c r="A1725" s="6" t="s">
        <v>882</v>
      </c>
      <c r="B1725" s="258"/>
      <c r="F1725" s="7" t="s">
        <v>882</v>
      </c>
      <c r="G1725" s="21" t="s">
        <v>882</v>
      </c>
      <c r="H1725" s="19" t="s">
        <v>882</v>
      </c>
      <c r="I1725" s="10" t="s">
        <v>882</v>
      </c>
      <c r="J1725" s="11" t="s">
        <v>882</v>
      </c>
      <c r="K1725" s="9" t="s">
        <v>882</v>
      </c>
      <c r="L1725" s="9" t="s">
        <v>882</v>
      </c>
      <c r="M1725" s="19" t="s">
        <v>882</v>
      </c>
      <c r="N1725" s="9" t="s">
        <v>882</v>
      </c>
      <c r="O1725" s="9" t="s">
        <v>882</v>
      </c>
      <c r="P1725" s="9" t="s">
        <v>882</v>
      </c>
      <c r="Q1725" t="s">
        <v>882</v>
      </c>
      <c r="R1725" s="7" t="s">
        <v>882</v>
      </c>
      <c r="S1725" s="11" t="s">
        <v>882</v>
      </c>
    </row>
    <row r="1726" spans="1:19" ht="15" hidden="1" customHeight="1" x14ac:dyDescent="0.25">
      <c r="A1726" s="6" t="s">
        <v>882</v>
      </c>
      <c r="B1726" s="258"/>
      <c r="F1726" s="7" t="s">
        <v>882</v>
      </c>
      <c r="G1726" s="21" t="s">
        <v>882</v>
      </c>
      <c r="H1726" s="19" t="s">
        <v>882</v>
      </c>
      <c r="I1726" s="10" t="s">
        <v>882</v>
      </c>
      <c r="J1726" s="11" t="s">
        <v>882</v>
      </c>
      <c r="K1726" s="9" t="s">
        <v>882</v>
      </c>
      <c r="L1726" s="9" t="s">
        <v>882</v>
      </c>
      <c r="M1726" s="19" t="s">
        <v>882</v>
      </c>
      <c r="N1726" s="9" t="s">
        <v>882</v>
      </c>
      <c r="O1726" s="9" t="s">
        <v>882</v>
      </c>
      <c r="P1726" s="9" t="s">
        <v>882</v>
      </c>
      <c r="Q1726" t="s">
        <v>882</v>
      </c>
      <c r="R1726" s="7" t="s">
        <v>882</v>
      </c>
      <c r="S1726" s="11" t="s">
        <v>882</v>
      </c>
    </row>
    <row r="1727" spans="1:19" ht="15" hidden="1" customHeight="1" x14ac:dyDescent="0.25">
      <c r="A1727" s="6" t="s">
        <v>882</v>
      </c>
      <c r="B1727" s="258"/>
      <c r="F1727" s="7" t="s">
        <v>882</v>
      </c>
      <c r="G1727" s="21" t="s">
        <v>882</v>
      </c>
      <c r="H1727" s="19" t="s">
        <v>882</v>
      </c>
      <c r="I1727" s="10" t="s">
        <v>882</v>
      </c>
      <c r="J1727" s="11" t="s">
        <v>882</v>
      </c>
      <c r="K1727" s="9" t="s">
        <v>882</v>
      </c>
      <c r="L1727" s="9" t="s">
        <v>882</v>
      </c>
      <c r="M1727" s="19" t="s">
        <v>882</v>
      </c>
      <c r="N1727" s="9" t="s">
        <v>882</v>
      </c>
      <c r="O1727" s="9" t="s">
        <v>882</v>
      </c>
      <c r="P1727" s="9" t="s">
        <v>882</v>
      </c>
      <c r="Q1727" t="s">
        <v>882</v>
      </c>
      <c r="R1727" s="7" t="s">
        <v>882</v>
      </c>
      <c r="S1727" s="11" t="s">
        <v>882</v>
      </c>
    </row>
    <row r="1728" spans="1:19" ht="15" hidden="1" customHeight="1" x14ac:dyDescent="0.25">
      <c r="A1728" s="6" t="s">
        <v>882</v>
      </c>
      <c r="B1728" s="258"/>
      <c r="F1728" s="7" t="s">
        <v>882</v>
      </c>
      <c r="G1728" s="21" t="s">
        <v>882</v>
      </c>
      <c r="H1728" s="19" t="s">
        <v>882</v>
      </c>
      <c r="I1728" s="10" t="s">
        <v>882</v>
      </c>
      <c r="J1728" s="11" t="s">
        <v>882</v>
      </c>
      <c r="K1728" s="9" t="s">
        <v>882</v>
      </c>
      <c r="L1728" s="9" t="s">
        <v>882</v>
      </c>
      <c r="M1728" s="19" t="s">
        <v>882</v>
      </c>
      <c r="N1728" s="9" t="s">
        <v>882</v>
      </c>
      <c r="O1728" s="9" t="s">
        <v>882</v>
      </c>
      <c r="P1728" s="9" t="s">
        <v>882</v>
      </c>
      <c r="Q1728" t="s">
        <v>882</v>
      </c>
      <c r="R1728" s="7" t="s">
        <v>882</v>
      </c>
      <c r="S1728" s="11" t="s">
        <v>882</v>
      </c>
    </row>
    <row r="1729" spans="1:19" ht="15" hidden="1" customHeight="1" x14ac:dyDescent="0.25">
      <c r="A1729" s="6" t="s">
        <v>882</v>
      </c>
      <c r="B1729" s="258"/>
      <c r="F1729" s="7" t="s">
        <v>882</v>
      </c>
      <c r="G1729" s="21" t="s">
        <v>882</v>
      </c>
      <c r="H1729" s="19" t="s">
        <v>882</v>
      </c>
      <c r="I1729" s="10" t="s">
        <v>882</v>
      </c>
      <c r="J1729" s="11" t="s">
        <v>882</v>
      </c>
      <c r="K1729" s="9" t="s">
        <v>882</v>
      </c>
      <c r="L1729" s="9" t="s">
        <v>882</v>
      </c>
      <c r="M1729" s="19" t="s">
        <v>882</v>
      </c>
      <c r="N1729" s="9" t="s">
        <v>882</v>
      </c>
      <c r="O1729" s="9" t="s">
        <v>882</v>
      </c>
      <c r="P1729" s="9" t="s">
        <v>882</v>
      </c>
      <c r="Q1729" t="s">
        <v>882</v>
      </c>
      <c r="R1729" s="7" t="s">
        <v>882</v>
      </c>
      <c r="S1729" s="11" t="s">
        <v>882</v>
      </c>
    </row>
    <row r="1730" spans="1:19" ht="15" hidden="1" customHeight="1" x14ac:dyDescent="0.25">
      <c r="A1730" s="6" t="s">
        <v>882</v>
      </c>
      <c r="B1730" s="258"/>
      <c r="F1730" s="7" t="s">
        <v>882</v>
      </c>
      <c r="G1730" s="21" t="s">
        <v>882</v>
      </c>
      <c r="H1730" s="19" t="s">
        <v>882</v>
      </c>
      <c r="I1730" s="10" t="s">
        <v>882</v>
      </c>
      <c r="J1730" s="11" t="s">
        <v>882</v>
      </c>
      <c r="K1730" s="9" t="s">
        <v>882</v>
      </c>
      <c r="L1730" s="9" t="s">
        <v>882</v>
      </c>
      <c r="M1730" s="19" t="s">
        <v>882</v>
      </c>
      <c r="N1730" s="9" t="s">
        <v>882</v>
      </c>
      <c r="O1730" s="9" t="s">
        <v>882</v>
      </c>
      <c r="P1730" s="9" t="s">
        <v>882</v>
      </c>
      <c r="Q1730" t="s">
        <v>882</v>
      </c>
      <c r="R1730" s="7" t="s">
        <v>882</v>
      </c>
      <c r="S1730" s="11" t="s">
        <v>882</v>
      </c>
    </row>
    <row r="1731" spans="1:19" ht="15" hidden="1" customHeight="1" x14ac:dyDescent="0.25">
      <c r="A1731" s="6" t="s">
        <v>882</v>
      </c>
      <c r="B1731" s="258"/>
      <c r="F1731" s="7" t="s">
        <v>882</v>
      </c>
      <c r="G1731" s="21" t="s">
        <v>882</v>
      </c>
      <c r="H1731" s="19" t="s">
        <v>882</v>
      </c>
      <c r="I1731" s="10" t="s">
        <v>882</v>
      </c>
      <c r="J1731" s="11" t="s">
        <v>882</v>
      </c>
      <c r="K1731" s="9" t="s">
        <v>882</v>
      </c>
      <c r="L1731" s="9" t="s">
        <v>882</v>
      </c>
      <c r="M1731" s="19" t="s">
        <v>882</v>
      </c>
      <c r="N1731" s="9" t="s">
        <v>882</v>
      </c>
      <c r="O1731" s="9" t="s">
        <v>882</v>
      </c>
      <c r="P1731" s="9" t="s">
        <v>882</v>
      </c>
      <c r="Q1731" t="s">
        <v>882</v>
      </c>
      <c r="R1731" s="7" t="s">
        <v>882</v>
      </c>
      <c r="S1731" s="11" t="s">
        <v>882</v>
      </c>
    </row>
    <row r="1732" spans="1:19" ht="15" hidden="1" customHeight="1" x14ac:dyDescent="0.25">
      <c r="A1732" s="6" t="s">
        <v>882</v>
      </c>
      <c r="B1732" s="258"/>
      <c r="F1732" s="7" t="s">
        <v>882</v>
      </c>
      <c r="G1732" s="21" t="s">
        <v>882</v>
      </c>
      <c r="H1732" s="19" t="s">
        <v>882</v>
      </c>
      <c r="I1732" s="10" t="s">
        <v>882</v>
      </c>
      <c r="J1732" s="11" t="s">
        <v>882</v>
      </c>
      <c r="K1732" s="9" t="s">
        <v>882</v>
      </c>
      <c r="L1732" s="9" t="s">
        <v>882</v>
      </c>
      <c r="M1732" s="19" t="s">
        <v>882</v>
      </c>
      <c r="N1732" s="9" t="s">
        <v>882</v>
      </c>
      <c r="O1732" s="9" t="s">
        <v>882</v>
      </c>
      <c r="P1732" s="9" t="s">
        <v>882</v>
      </c>
      <c r="Q1732" t="s">
        <v>882</v>
      </c>
      <c r="R1732" s="7" t="s">
        <v>882</v>
      </c>
      <c r="S1732" s="11" t="s">
        <v>882</v>
      </c>
    </row>
    <row r="1733" spans="1:19" ht="15" hidden="1" customHeight="1" x14ac:dyDescent="0.25">
      <c r="A1733" s="6" t="s">
        <v>882</v>
      </c>
      <c r="B1733" s="258"/>
      <c r="F1733" s="7" t="s">
        <v>882</v>
      </c>
      <c r="G1733" s="21" t="s">
        <v>882</v>
      </c>
      <c r="H1733" s="19" t="s">
        <v>882</v>
      </c>
      <c r="I1733" s="10" t="s">
        <v>882</v>
      </c>
      <c r="J1733" s="11" t="s">
        <v>882</v>
      </c>
      <c r="K1733" s="9" t="s">
        <v>882</v>
      </c>
      <c r="L1733" s="9" t="s">
        <v>882</v>
      </c>
      <c r="M1733" s="19" t="s">
        <v>882</v>
      </c>
      <c r="N1733" s="9" t="s">
        <v>882</v>
      </c>
      <c r="O1733" s="9" t="s">
        <v>882</v>
      </c>
      <c r="P1733" s="9" t="s">
        <v>882</v>
      </c>
      <c r="Q1733" t="s">
        <v>882</v>
      </c>
      <c r="R1733" s="7" t="s">
        <v>882</v>
      </c>
      <c r="S1733" s="11" t="s">
        <v>882</v>
      </c>
    </row>
    <row r="1734" spans="1:19" ht="15" hidden="1" customHeight="1" x14ac:dyDescent="0.25">
      <c r="A1734" s="6" t="s">
        <v>882</v>
      </c>
      <c r="B1734" s="258"/>
      <c r="F1734" s="7" t="s">
        <v>882</v>
      </c>
      <c r="G1734" s="21" t="s">
        <v>882</v>
      </c>
      <c r="H1734" s="19" t="s">
        <v>882</v>
      </c>
      <c r="I1734" s="10" t="s">
        <v>882</v>
      </c>
      <c r="J1734" s="11" t="s">
        <v>882</v>
      </c>
      <c r="K1734" s="9" t="s">
        <v>882</v>
      </c>
      <c r="L1734" s="9" t="s">
        <v>882</v>
      </c>
      <c r="M1734" s="19" t="s">
        <v>882</v>
      </c>
      <c r="N1734" s="9" t="s">
        <v>882</v>
      </c>
      <c r="O1734" s="9" t="s">
        <v>882</v>
      </c>
      <c r="P1734" s="9" t="s">
        <v>882</v>
      </c>
      <c r="Q1734" t="s">
        <v>882</v>
      </c>
      <c r="R1734" s="7" t="s">
        <v>882</v>
      </c>
      <c r="S1734" s="11" t="s">
        <v>882</v>
      </c>
    </row>
    <row r="1735" spans="1:19" ht="15" hidden="1" customHeight="1" x14ac:dyDescent="0.25">
      <c r="A1735" s="6" t="s">
        <v>882</v>
      </c>
      <c r="B1735" s="258"/>
      <c r="F1735" s="7" t="s">
        <v>882</v>
      </c>
      <c r="G1735" s="21" t="s">
        <v>882</v>
      </c>
      <c r="H1735" s="19" t="s">
        <v>882</v>
      </c>
      <c r="I1735" s="10" t="s">
        <v>882</v>
      </c>
      <c r="J1735" s="11" t="s">
        <v>882</v>
      </c>
      <c r="K1735" s="9" t="s">
        <v>882</v>
      </c>
      <c r="L1735" s="9" t="s">
        <v>882</v>
      </c>
      <c r="M1735" s="19" t="s">
        <v>882</v>
      </c>
      <c r="N1735" s="9" t="s">
        <v>882</v>
      </c>
      <c r="O1735" s="9" t="s">
        <v>882</v>
      </c>
      <c r="P1735" s="9" t="s">
        <v>882</v>
      </c>
      <c r="Q1735" t="s">
        <v>882</v>
      </c>
      <c r="R1735" s="7" t="s">
        <v>882</v>
      </c>
      <c r="S1735" s="11" t="s">
        <v>882</v>
      </c>
    </row>
    <row r="1736" spans="1:19" ht="15" hidden="1" customHeight="1" x14ac:dyDescent="0.25">
      <c r="A1736" s="6" t="s">
        <v>882</v>
      </c>
      <c r="B1736" s="258"/>
      <c r="F1736" s="7" t="s">
        <v>882</v>
      </c>
      <c r="G1736" s="21" t="s">
        <v>882</v>
      </c>
      <c r="H1736" s="19" t="s">
        <v>882</v>
      </c>
      <c r="I1736" s="10" t="s">
        <v>882</v>
      </c>
      <c r="J1736" s="11" t="s">
        <v>882</v>
      </c>
      <c r="K1736" s="9" t="s">
        <v>882</v>
      </c>
      <c r="L1736" s="9" t="s">
        <v>882</v>
      </c>
      <c r="M1736" s="19" t="s">
        <v>882</v>
      </c>
      <c r="N1736" s="9" t="s">
        <v>882</v>
      </c>
      <c r="O1736" s="9" t="s">
        <v>882</v>
      </c>
      <c r="P1736" s="9" t="s">
        <v>882</v>
      </c>
      <c r="Q1736" t="s">
        <v>882</v>
      </c>
      <c r="R1736" s="7" t="s">
        <v>882</v>
      </c>
      <c r="S1736" s="11" t="s">
        <v>882</v>
      </c>
    </row>
    <row r="1737" spans="1:19" ht="15" hidden="1" customHeight="1" x14ac:dyDescent="0.25">
      <c r="A1737" s="6" t="s">
        <v>882</v>
      </c>
      <c r="B1737" s="258"/>
      <c r="F1737" s="7" t="s">
        <v>882</v>
      </c>
      <c r="G1737" s="21" t="s">
        <v>882</v>
      </c>
      <c r="H1737" s="19" t="s">
        <v>882</v>
      </c>
      <c r="I1737" s="10" t="s">
        <v>882</v>
      </c>
      <c r="J1737" s="11" t="s">
        <v>882</v>
      </c>
      <c r="K1737" s="9" t="s">
        <v>882</v>
      </c>
      <c r="L1737" s="9" t="s">
        <v>882</v>
      </c>
      <c r="M1737" s="19" t="s">
        <v>882</v>
      </c>
      <c r="N1737" s="9" t="s">
        <v>882</v>
      </c>
      <c r="O1737" s="9" t="s">
        <v>882</v>
      </c>
      <c r="P1737" s="9" t="s">
        <v>882</v>
      </c>
      <c r="Q1737" t="s">
        <v>882</v>
      </c>
      <c r="R1737" s="7" t="s">
        <v>882</v>
      </c>
      <c r="S1737" s="11" t="s">
        <v>882</v>
      </c>
    </row>
    <row r="1738" spans="1:19" ht="15" hidden="1" customHeight="1" x14ac:dyDescent="0.25">
      <c r="A1738" s="6" t="s">
        <v>882</v>
      </c>
      <c r="B1738" s="258"/>
      <c r="F1738" s="7" t="s">
        <v>882</v>
      </c>
      <c r="G1738" s="21" t="s">
        <v>882</v>
      </c>
      <c r="H1738" s="19" t="s">
        <v>882</v>
      </c>
      <c r="I1738" s="10" t="s">
        <v>882</v>
      </c>
      <c r="J1738" s="11" t="s">
        <v>882</v>
      </c>
      <c r="K1738" s="9" t="s">
        <v>882</v>
      </c>
      <c r="L1738" s="9" t="s">
        <v>882</v>
      </c>
      <c r="M1738" s="19" t="s">
        <v>882</v>
      </c>
      <c r="N1738" s="9" t="s">
        <v>882</v>
      </c>
      <c r="O1738" s="9" t="s">
        <v>882</v>
      </c>
      <c r="P1738" s="9" t="s">
        <v>882</v>
      </c>
      <c r="Q1738" t="s">
        <v>882</v>
      </c>
      <c r="R1738" s="7" t="s">
        <v>882</v>
      </c>
      <c r="S1738" s="11" t="s">
        <v>882</v>
      </c>
    </row>
    <row r="1739" spans="1:19" ht="15" hidden="1" customHeight="1" x14ac:dyDescent="0.25">
      <c r="A1739" s="6" t="s">
        <v>882</v>
      </c>
      <c r="B1739" s="258"/>
      <c r="F1739" s="7" t="s">
        <v>882</v>
      </c>
      <c r="G1739" s="21" t="s">
        <v>882</v>
      </c>
      <c r="H1739" s="19" t="s">
        <v>882</v>
      </c>
      <c r="I1739" s="10" t="s">
        <v>882</v>
      </c>
      <c r="J1739" s="11" t="s">
        <v>882</v>
      </c>
      <c r="K1739" s="9" t="s">
        <v>882</v>
      </c>
      <c r="L1739" s="9" t="s">
        <v>882</v>
      </c>
      <c r="M1739" s="19" t="s">
        <v>882</v>
      </c>
      <c r="N1739" s="9" t="s">
        <v>882</v>
      </c>
      <c r="O1739" s="9" t="s">
        <v>882</v>
      </c>
      <c r="P1739" s="9" t="s">
        <v>882</v>
      </c>
      <c r="Q1739" t="s">
        <v>882</v>
      </c>
      <c r="R1739" s="7" t="s">
        <v>882</v>
      </c>
      <c r="S1739" s="11" t="s">
        <v>882</v>
      </c>
    </row>
    <row r="1740" spans="1:19" ht="15" hidden="1" customHeight="1" x14ac:dyDescent="0.25">
      <c r="A1740" s="6" t="s">
        <v>882</v>
      </c>
      <c r="B1740" s="258"/>
      <c r="F1740" s="7" t="s">
        <v>882</v>
      </c>
      <c r="G1740" s="21" t="s">
        <v>882</v>
      </c>
      <c r="H1740" s="19" t="s">
        <v>882</v>
      </c>
      <c r="I1740" s="10" t="s">
        <v>882</v>
      </c>
      <c r="J1740" s="11" t="s">
        <v>882</v>
      </c>
      <c r="K1740" s="9" t="s">
        <v>882</v>
      </c>
      <c r="L1740" s="9" t="s">
        <v>882</v>
      </c>
      <c r="M1740" s="19" t="s">
        <v>882</v>
      </c>
      <c r="N1740" s="9" t="s">
        <v>882</v>
      </c>
      <c r="O1740" s="9" t="s">
        <v>882</v>
      </c>
      <c r="P1740" s="9" t="s">
        <v>882</v>
      </c>
      <c r="Q1740" t="s">
        <v>882</v>
      </c>
      <c r="R1740" s="7" t="s">
        <v>882</v>
      </c>
      <c r="S1740" s="11" t="s">
        <v>882</v>
      </c>
    </row>
    <row r="1741" spans="1:19" ht="15" hidden="1" customHeight="1" x14ac:dyDescent="0.25">
      <c r="A1741" s="6" t="s">
        <v>882</v>
      </c>
      <c r="B1741" s="258"/>
      <c r="F1741" s="7" t="s">
        <v>882</v>
      </c>
      <c r="G1741" s="21" t="s">
        <v>882</v>
      </c>
      <c r="H1741" s="19" t="s">
        <v>882</v>
      </c>
      <c r="I1741" s="10" t="s">
        <v>882</v>
      </c>
      <c r="J1741" s="11" t="s">
        <v>882</v>
      </c>
      <c r="K1741" s="9" t="s">
        <v>882</v>
      </c>
      <c r="L1741" s="9" t="s">
        <v>882</v>
      </c>
      <c r="M1741" s="19" t="s">
        <v>882</v>
      </c>
      <c r="N1741" s="9" t="s">
        <v>882</v>
      </c>
      <c r="O1741" s="9" t="s">
        <v>882</v>
      </c>
      <c r="P1741" s="9" t="s">
        <v>882</v>
      </c>
      <c r="Q1741" t="s">
        <v>882</v>
      </c>
      <c r="R1741" s="7" t="s">
        <v>882</v>
      </c>
      <c r="S1741" s="11" t="s">
        <v>882</v>
      </c>
    </row>
    <row r="1742" spans="1:19" ht="15" hidden="1" customHeight="1" x14ac:dyDescent="0.25">
      <c r="A1742" s="6" t="s">
        <v>882</v>
      </c>
      <c r="B1742" s="258"/>
      <c r="F1742" s="7" t="s">
        <v>882</v>
      </c>
      <c r="G1742" s="21" t="s">
        <v>882</v>
      </c>
      <c r="H1742" s="19" t="s">
        <v>882</v>
      </c>
      <c r="I1742" s="10" t="s">
        <v>882</v>
      </c>
      <c r="J1742" s="11" t="s">
        <v>882</v>
      </c>
      <c r="K1742" s="9" t="s">
        <v>882</v>
      </c>
      <c r="L1742" s="9" t="s">
        <v>882</v>
      </c>
      <c r="M1742" s="19" t="s">
        <v>882</v>
      </c>
      <c r="N1742" s="9" t="s">
        <v>882</v>
      </c>
      <c r="O1742" s="9" t="s">
        <v>882</v>
      </c>
      <c r="P1742" s="9" t="s">
        <v>882</v>
      </c>
      <c r="Q1742" t="s">
        <v>882</v>
      </c>
      <c r="R1742" s="7" t="s">
        <v>882</v>
      </c>
      <c r="S1742" s="11" t="s">
        <v>882</v>
      </c>
    </row>
    <row r="1743" spans="1:19" ht="15" hidden="1" customHeight="1" x14ac:dyDescent="0.25">
      <c r="A1743" s="6" t="s">
        <v>882</v>
      </c>
      <c r="B1743" s="258"/>
      <c r="F1743" s="7" t="s">
        <v>882</v>
      </c>
      <c r="G1743" s="21" t="s">
        <v>882</v>
      </c>
      <c r="H1743" s="19" t="s">
        <v>882</v>
      </c>
      <c r="I1743" s="10" t="s">
        <v>882</v>
      </c>
      <c r="J1743" s="11" t="s">
        <v>882</v>
      </c>
      <c r="K1743" s="9" t="s">
        <v>882</v>
      </c>
      <c r="L1743" s="9" t="s">
        <v>882</v>
      </c>
      <c r="M1743" s="19" t="s">
        <v>882</v>
      </c>
      <c r="N1743" s="9" t="s">
        <v>882</v>
      </c>
      <c r="O1743" s="9" t="s">
        <v>882</v>
      </c>
      <c r="P1743" s="9" t="s">
        <v>882</v>
      </c>
      <c r="Q1743" t="s">
        <v>882</v>
      </c>
      <c r="R1743" s="7" t="s">
        <v>882</v>
      </c>
      <c r="S1743" s="11" t="s">
        <v>882</v>
      </c>
    </row>
    <row r="1744" spans="1:19" ht="15" hidden="1" customHeight="1" x14ac:dyDescent="0.25">
      <c r="A1744" s="6" t="s">
        <v>882</v>
      </c>
      <c r="B1744" s="258"/>
      <c r="F1744" s="7" t="s">
        <v>882</v>
      </c>
      <c r="G1744" s="21" t="s">
        <v>882</v>
      </c>
      <c r="H1744" s="19" t="s">
        <v>882</v>
      </c>
      <c r="I1744" s="10" t="s">
        <v>882</v>
      </c>
      <c r="J1744" s="11" t="s">
        <v>882</v>
      </c>
      <c r="K1744" s="9" t="s">
        <v>882</v>
      </c>
      <c r="L1744" s="9" t="s">
        <v>882</v>
      </c>
      <c r="M1744" s="19" t="s">
        <v>882</v>
      </c>
      <c r="N1744" s="9" t="s">
        <v>882</v>
      </c>
      <c r="O1744" s="9" t="s">
        <v>882</v>
      </c>
      <c r="P1744" s="9" t="s">
        <v>882</v>
      </c>
      <c r="Q1744" t="s">
        <v>882</v>
      </c>
      <c r="R1744" s="7" t="s">
        <v>882</v>
      </c>
      <c r="S1744" s="11" t="s">
        <v>882</v>
      </c>
    </row>
    <row r="1745" spans="1:19" ht="15" hidden="1" customHeight="1" x14ac:dyDescent="0.25">
      <c r="A1745" s="6" t="s">
        <v>882</v>
      </c>
      <c r="B1745" s="258"/>
      <c r="F1745" s="7" t="s">
        <v>882</v>
      </c>
      <c r="G1745" s="21" t="s">
        <v>882</v>
      </c>
      <c r="H1745" s="19" t="s">
        <v>882</v>
      </c>
      <c r="I1745" s="10" t="s">
        <v>882</v>
      </c>
      <c r="J1745" s="11" t="s">
        <v>882</v>
      </c>
      <c r="K1745" s="9" t="s">
        <v>882</v>
      </c>
      <c r="L1745" s="9" t="s">
        <v>882</v>
      </c>
      <c r="M1745" s="19" t="s">
        <v>882</v>
      </c>
      <c r="N1745" s="9" t="s">
        <v>882</v>
      </c>
      <c r="O1745" s="9" t="s">
        <v>882</v>
      </c>
      <c r="P1745" s="9" t="s">
        <v>882</v>
      </c>
      <c r="Q1745" t="s">
        <v>882</v>
      </c>
      <c r="R1745" s="7" t="s">
        <v>882</v>
      </c>
      <c r="S1745" s="11" t="s">
        <v>882</v>
      </c>
    </row>
    <row r="1746" spans="1:19" ht="15" hidden="1" customHeight="1" x14ac:dyDescent="0.25">
      <c r="A1746" s="6" t="s">
        <v>882</v>
      </c>
      <c r="B1746" s="258"/>
      <c r="F1746" s="7" t="s">
        <v>882</v>
      </c>
      <c r="G1746" s="21" t="s">
        <v>882</v>
      </c>
      <c r="H1746" s="19" t="s">
        <v>882</v>
      </c>
      <c r="I1746" s="10" t="s">
        <v>882</v>
      </c>
      <c r="J1746" s="11" t="s">
        <v>882</v>
      </c>
      <c r="K1746" s="9" t="s">
        <v>882</v>
      </c>
      <c r="L1746" s="9" t="s">
        <v>882</v>
      </c>
      <c r="M1746" s="19" t="s">
        <v>882</v>
      </c>
      <c r="N1746" s="9" t="s">
        <v>882</v>
      </c>
      <c r="O1746" s="9" t="s">
        <v>882</v>
      </c>
      <c r="P1746" s="9" t="s">
        <v>882</v>
      </c>
      <c r="Q1746" t="s">
        <v>882</v>
      </c>
      <c r="R1746" s="7" t="s">
        <v>882</v>
      </c>
      <c r="S1746" s="11" t="s">
        <v>882</v>
      </c>
    </row>
    <row r="1747" spans="1:19" ht="15" hidden="1" customHeight="1" x14ac:dyDescent="0.25">
      <c r="A1747" s="6" t="s">
        <v>882</v>
      </c>
      <c r="B1747" s="258"/>
      <c r="F1747" s="7" t="s">
        <v>882</v>
      </c>
      <c r="G1747" s="21" t="s">
        <v>882</v>
      </c>
      <c r="H1747" s="19" t="s">
        <v>882</v>
      </c>
      <c r="I1747" s="10" t="s">
        <v>882</v>
      </c>
      <c r="J1747" s="11" t="s">
        <v>882</v>
      </c>
      <c r="K1747" s="9" t="s">
        <v>882</v>
      </c>
      <c r="L1747" s="9" t="s">
        <v>882</v>
      </c>
      <c r="M1747" s="19" t="s">
        <v>882</v>
      </c>
      <c r="N1747" s="9" t="s">
        <v>882</v>
      </c>
      <c r="O1747" s="9" t="s">
        <v>882</v>
      </c>
      <c r="P1747" s="9" t="s">
        <v>882</v>
      </c>
      <c r="Q1747" t="s">
        <v>882</v>
      </c>
      <c r="R1747" s="7" t="s">
        <v>882</v>
      </c>
      <c r="S1747" s="11" t="s">
        <v>882</v>
      </c>
    </row>
    <row r="1748" spans="1:19" ht="15" hidden="1" customHeight="1" x14ac:dyDescent="0.25">
      <c r="A1748" s="6" t="s">
        <v>882</v>
      </c>
      <c r="B1748" s="258"/>
      <c r="F1748" s="7" t="s">
        <v>882</v>
      </c>
      <c r="G1748" s="21" t="s">
        <v>882</v>
      </c>
      <c r="H1748" s="19" t="s">
        <v>882</v>
      </c>
      <c r="I1748" s="10" t="s">
        <v>882</v>
      </c>
      <c r="J1748" s="11" t="s">
        <v>882</v>
      </c>
      <c r="K1748" s="9" t="s">
        <v>882</v>
      </c>
      <c r="L1748" s="9" t="s">
        <v>882</v>
      </c>
      <c r="M1748" s="19" t="s">
        <v>882</v>
      </c>
      <c r="N1748" s="9" t="s">
        <v>882</v>
      </c>
      <c r="O1748" s="9" t="s">
        <v>882</v>
      </c>
      <c r="P1748" s="9" t="s">
        <v>882</v>
      </c>
      <c r="Q1748" t="s">
        <v>882</v>
      </c>
      <c r="R1748" s="7" t="s">
        <v>882</v>
      </c>
      <c r="S1748" s="11" t="s">
        <v>882</v>
      </c>
    </row>
    <row r="1749" spans="1:19" ht="15" hidden="1" customHeight="1" x14ac:dyDescent="0.25">
      <c r="A1749" s="6" t="s">
        <v>882</v>
      </c>
      <c r="B1749" s="258"/>
      <c r="F1749" s="7" t="s">
        <v>882</v>
      </c>
      <c r="G1749" s="21" t="s">
        <v>882</v>
      </c>
      <c r="H1749" s="19" t="s">
        <v>882</v>
      </c>
      <c r="I1749" s="10" t="s">
        <v>882</v>
      </c>
      <c r="J1749" s="11" t="s">
        <v>882</v>
      </c>
      <c r="K1749" s="9" t="s">
        <v>882</v>
      </c>
      <c r="L1749" s="9" t="s">
        <v>882</v>
      </c>
      <c r="M1749" s="19" t="s">
        <v>882</v>
      </c>
      <c r="N1749" s="9" t="s">
        <v>882</v>
      </c>
      <c r="O1749" s="9" t="s">
        <v>882</v>
      </c>
      <c r="P1749" s="9" t="s">
        <v>882</v>
      </c>
      <c r="Q1749" t="s">
        <v>882</v>
      </c>
      <c r="R1749" s="7" t="s">
        <v>882</v>
      </c>
      <c r="S1749" s="11" t="s">
        <v>882</v>
      </c>
    </row>
    <row r="1750" spans="1:19" ht="15" hidden="1" customHeight="1" x14ac:dyDescent="0.25">
      <c r="A1750" s="6" t="s">
        <v>882</v>
      </c>
      <c r="B1750" s="258"/>
      <c r="F1750" s="7" t="s">
        <v>882</v>
      </c>
      <c r="G1750" s="21" t="s">
        <v>882</v>
      </c>
      <c r="H1750" s="19" t="s">
        <v>882</v>
      </c>
      <c r="I1750" s="10" t="s">
        <v>882</v>
      </c>
      <c r="J1750" s="11" t="s">
        <v>882</v>
      </c>
      <c r="K1750" s="9" t="s">
        <v>882</v>
      </c>
      <c r="L1750" s="9" t="s">
        <v>882</v>
      </c>
      <c r="M1750" s="19" t="s">
        <v>882</v>
      </c>
      <c r="N1750" s="9" t="s">
        <v>882</v>
      </c>
      <c r="O1750" s="9" t="s">
        <v>882</v>
      </c>
      <c r="P1750" s="9" t="s">
        <v>882</v>
      </c>
      <c r="Q1750" t="s">
        <v>882</v>
      </c>
      <c r="R1750" s="7" t="s">
        <v>882</v>
      </c>
      <c r="S1750" s="11" t="s">
        <v>882</v>
      </c>
    </row>
    <row r="1751" spans="1:19" ht="15" hidden="1" customHeight="1" x14ac:dyDescent="0.25">
      <c r="A1751" s="6" t="s">
        <v>882</v>
      </c>
      <c r="B1751" s="258"/>
      <c r="F1751" s="7" t="s">
        <v>882</v>
      </c>
      <c r="G1751" s="21" t="s">
        <v>882</v>
      </c>
      <c r="H1751" s="19" t="s">
        <v>882</v>
      </c>
      <c r="I1751" s="10" t="s">
        <v>882</v>
      </c>
      <c r="J1751" s="11" t="s">
        <v>882</v>
      </c>
      <c r="K1751" s="9" t="s">
        <v>882</v>
      </c>
      <c r="L1751" s="9" t="s">
        <v>882</v>
      </c>
      <c r="M1751" s="19" t="s">
        <v>882</v>
      </c>
      <c r="N1751" s="9" t="s">
        <v>882</v>
      </c>
      <c r="O1751" s="9" t="s">
        <v>882</v>
      </c>
      <c r="P1751" s="9" t="s">
        <v>882</v>
      </c>
      <c r="Q1751" t="s">
        <v>882</v>
      </c>
      <c r="R1751" s="7" t="s">
        <v>882</v>
      </c>
      <c r="S1751" s="11" t="s">
        <v>882</v>
      </c>
    </row>
    <row r="1752" spans="1:19" ht="15" hidden="1" customHeight="1" x14ac:dyDescent="0.25">
      <c r="A1752" s="6" t="s">
        <v>882</v>
      </c>
      <c r="B1752" s="258"/>
      <c r="F1752" s="7" t="s">
        <v>882</v>
      </c>
      <c r="G1752" s="21" t="s">
        <v>882</v>
      </c>
      <c r="H1752" s="19" t="s">
        <v>882</v>
      </c>
      <c r="I1752" s="10" t="s">
        <v>882</v>
      </c>
      <c r="J1752" s="11" t="s">
        <v>882</v>
      </c>
      <c r="K1752" s="9" t="s">
        <v>882</v>
      </c>
      <c r="L1752" s="9" t="s">
        <v>882</v>
      </c>
      <c r="M1752" s="19" t="s">
        <v>882</v>
      </c>
      <c r="N1752" s="9" t="s">
        <v>882</v>
      </c>
      <c r="O1752" s="9" t="s">
        <v>882</v>
      </c>
      <c r="P1752" s="9" t="s">
        <v>882</v>
      </c>
      <c r="Q1752" t="s">
        <v>882</v>
      </c>
      <c r="R1752" s="7" t="s">
        <v>882</v>
      </c>
      <c r="S1752" s="11" t="s">
        <v>882</v>
      </c>
    </row>
    <row r="1753" spans="1:19" ht="15" hidden="1" customHeight="1" x14ac:dyDescent="0.25">
      <c r="A1753" s="6" t="s">
        <v>882</v>
      </c>
      <c r="B1753" s="258"/>
      <c r="F1753" s="7" t="s">
        <v>882</v>
      </c>
      <c r="G1753" s="21" t="s">
        <v>882</v>
      </c>
      <c r="H1753" s="19" t="s">
        <v>882</v>
      </c>
      <c r="I1753" s="10" t="s">
        <v>882</v>
      </c>
      <c r="J1753" s="11" t="s">
        <v>882</v>
      </c>
      <c r="K1753" s="9" t="s">
        <v>882</v>
      </c>
      <c r="L1753" s="9" t="s">
        <v>882</v>
      </c>
      <c r="M1753" s="19" t="s">
        <v>882</v>
      </c>
      <c r="N1753" s="9" t="s">
        <v>882</v>
      </c>
      <c r="O1753" s="9" t="s">
        <v>882</v>
      </c>
      <c r="P1753" s="9" t="s">
        <v>882</v>
      </c>
      <c r="Q1753" t="s">
        <v>882</v>
      </c>
      <c r="R1753" s="7" t="s">
        <v>882</v>
      </c>
      <c r="S1753" s="11" t="s">
        <v>882</v>
      </c>
    </row>
    <row r="1754" spans="1:19" ht="15" hidden="1" customHeight="1" x14ac:dyDescent="0.25">
      <c r="A1754" s="6" t="s">
        <v>882</v>
      </c>
      <c r="B1754" s="258"/>
      <c r="F1754" s="7" t="s">
        <v>882</v>
      </c>
      <c r="G1754" s="21" t="s">
        <v>882</v>
      </c>
      <c r="H1754" s="19" t="s">
        <v>882</v>
      </c>
      <c r="I1754" s="10" t="s">
        <v>882</v>
      </c>
      <c r="J1754" s="11" t="s">
        <v>882</v>
      </c>
      <c r="K1754" s="9" t="s">
        <v>882</v>
      </c>
      <c r="L1754" s="9" t="s">
        <v>882</v>
      </c>
      <c r="M1754" s="19" t="s">
        <v>882</v>
      </c>
      <c r="N1754" s="9" t="s">
        <v>882</v>
      </c>
      <c r="O1754" s="9" t="s">
        <v>882</v>
      </c>
      <c r="P1754" s="9" t="s">
        <v>882</v>
      </c>
      <c r="Q1754" t="s">
        <v>882</v>
      </c>
      <c r="R1754" s="7" t="s">
        <v>882</v>
      </c>
      <c r="S1754" s="11" t="s">
        <v>882</v>
      </c>
    </row>
    <row r="1755" spans="1:19" ht="15" hidden="1" customHeight="1" x14ac:dyDescent="0.25">
      <c r="A1755" s="6" t="s">
        <v>882</v>
      </c>
      <c r="B1755" s="258"/>
      <c r="F1755" s="7" t="s">
        <v>882</v>
      </c>
      <c r="G1755" s="21" t="s">
        <v>882</v>
      </c>
      <c r="H1755" s="19" t="s">
        <v>882</v>
      </c>
      <c r="I1755" s="10" t="s">
        <v>882</v>
      </c>
      <c r="J1755" s="11" t="s">
        <v>882</v>
      </c>
      <c r="K1755" s="9" t="s">
        <v>882</v>
      </c>
      <c r="L1755" s="9" t="s">
        <v>882</v>
      </c>
      <c r="M1755" s="19" t="s">
        <v>882</v>
      </c>
      <c r="N1755" s="9" t="s">
        <v>882</v>
      </c>
      <c r="O1755" s="9" t="s">
        <v>882</v>
      </c>
      <c r="P1755" s="9" t="s">
        <v>882</v>
      </c>
      <c r="Q1755" t="s">
        <v>882</v>
      </c>
      <c r="R1755" s="7" t="s">
        <v>882</v>
      </c>
      <c r="S1755" s="11" t="s">
        <v>882</v>
      </c>
    </row>
    <row r="1756" spans="1:19" ht="15" hidden="1" customHeight="1" x14ac:dyDescent="0.25">
      <c r="A1756" s="6" t="s">
        <v>882</v>
      </c>
      <c r="B1756" s="258"/>
      <c r="F1756" s="7" t="s">
        <v>882</v>
      </c>
      <c r="G1756" s="21" t="s">
        <v>882</v>
      </c>
      <c r="H1756" s="19" t="s">
        <v>882</v>
      </c>
      <c r="I1756" s="10" t="s">
        <v>882</v>
      </c>
      <c r="J1756" s="11" t="s">
        <v>882</v>
      </c>
      <c r="K1756" s="9" t="s">
        <v>882</v>
      </c>
      <c r="L1756" s="9" t="s">
        <v>882</v>
      </c>
      <c r="M1756" s="19" t="s">
        <v>882</v>
      </c>
      <c r="N1756" s="9" t="s">
        <v>882</v>
      </c>
      <c r="O1756" s="9" t="s">
        <v>882</v>
      </c>
      <c r="P1756" s="9" t="s">
        <v>882</v>
      </c>
      <c r="Q1756" t="s">
        <v>882</v>
      </c>
      <c r="R1756" s="7" t="s">
        <v>882</v>
      </c>
      <c r="S1756" s="11" t="s">
        <v>882</v>
      </c>
    </row>
    <row r="1757" spans="1:19" ht="15" hidden="1" customHeight="1" x14ac:dyDescent="0.25">
      <c r="A1757" s="6" t="s">
        <v>882</v>
      </c>
      <c r="B1757" s="258"/>
      <c r="F1757" s="7" t="s">
        <v>882</v>
      </c>
      <c r="G1757" s="21" t="s">
        <v>882</v>
      </c>
      <c r="H1757" s="19" t="s">
        <v>882</v>
      </c>
      <c r="I1757" s="10" t="s">
        <v>882</v>
      </c>
      <c r="J1757" s="11" t="s">
        <v>882</v>
      </c>
      <c r="K1757" s="9" t="s">
        <v>882</v>
      </c>
      <c r="L1757" s="9" t="s">
        <v>882</v>
      </c>
      <c r="M1757" s="19" t="s">
        <v>882</v>
      </c>
      <c r="N1757" s="9" t="s">
        <v>882</v>
      </c>
      <c r="O1757" s="9" t="s">
        <v>882</v>
      </c>
      <c r="P1757" s="9" t="s">
        <v>882</v>
      </c>
      <c r="Q1757" t="s">
        <v>882</v>
      </c>
      <c r="R1757" s="7" t="s">
        <v>882</v>
      </c>
      <c r="S1757" s="11" t="s">
        <v>882</v>
      </c>
    </row>
    <row r="1758" spans="1:19" ht="15" hidden="1" customHeight="1" x14ac:dyDescent="0.25">
      <c r="A1758" s="6" t="s">
        <v>882</v>
      </c>
      <c r="B1758" s="258"/>
      <c r="F1758" s="7" t="s">
        <v>882</v>
      </c>
      <c r="G1758" s="21" t="s">
        <v>882</v>
      </c>
      <c r="H1758" s="19" t="s">
        <v>882</v>
      </c>
      <c r="I1758" s="10" t="s">
        <v>882</v>
      </c>
      <c r="J1758" s="11" t="s">
        <v>882</v>
      </c>
      <c r="K1758" s="9" t="s">
        <v>882</v>
      </c>
      <c r="L1758" s="9" t="s">
        <v>882</v>
      </c>
      <c r="M1758" s="19" t="s">
        <v>882</v>
      </c>
      <c r="N1758" s="9" t="s">
        <v>882</v>
      </c>
      <c r="O1758" s="9" t="s">
        <v>882</v>
      </c>
      <c r="P1758" s="9" t="s">
        <v>882</v>
      </c>
      <c r="Q1758" t="s">
        <v>882</v>
      </c>
      <c r="R1758" s="7" t="s">
        <v>882</v>
      </c>
      <c r="S1758" s="11" t="s">
        <v>882</v>
      </c>
    </row>
    <row r="1759" spans="1:19" ht="15" hidden="1" customHeight="1" x14ac:dyDescent="0.25">
      <c r="A1759" s="6" t="s">
        <v>882</v>
      </c>
      <c r="B1759" s="258"/>
      <c r="F1759" s="7" t="s">
        <v>882</v>
      </c>
      <c r="G1759" s="21" t="s">
        <v>882</v>
      </c>
      <c r="H1759" s="19" t="s">
        <v>882</v>
      </c>
      <c r="I1759" s="10" t="s">
        <v>882</v>
      </c>
      <c r="J1759" s="11" t="s">
        <v>882</v>
      </c>
      <c r="K1759" s="9" t="s">
        <v>882</v>
      </c>
      <c r="L1759" s="9" t="s">
        <v>882</v>
      </c>
      <c r="M1759" s="19" t="s">
        <v>882</v>
      </c>
      <c r="N1759" s="9" t="s">
        <v>882</v>
      </c>
      <c r="O1759" s="9" t="s">
        <v>882</v>
      </c>
      <c r="P1759" s="9" t="s">
        <v>882</v>
      </c>
      <c r="Q1759" t="s">
        <v>882</v>
      </c>
      <c r="R1759" s="7" t="s">
        <v>882</v>
      </c>
      <c r="S1759" s="11" t="s">
        <v>882</v>
      </c>
    </row>
    <row r="1760" spans="1:19" ht="15" hidden="1" customHeight="1" x14ac:dyDescent="0.25">
      <c r="A1760" s="6" t="s">
        <v>882</v>
      </c>
      <c r="B1760" s="258"/>
      <c r="F1760" s="7" t="s">
        <v>882</v>
      </c>
      <c r="G1760" s="21" t="s">
        <v>882</v>
      </c>
      <c r="H1760" s="19" t="s">
        <v>882</v>
      </c>
      <c r="I1760" s="10" t="s">
        <v>882</v>
      </c>
      <c r="J1760" s="11" t="s">
        <v>882</v>
      </c>
      <c r="K1760" s="9" t="s">
        <v>882</v>
      </c>
      <c r="L1760" s="9" t="s">
        <v>882</v>
      </c>
      <c r="M1760" s="19" t="s">
        <v>882</v>
      </c>
      <c r="N1760" s="9" t="s">
        <v>882</v>
      </c>
      <c r="O1760" s="9" t="s">
        <v>882</v>
      </c>
      <c r="P1760" s="9" t="s">
        <v>882</v>
      </c>
      <c r="Q1760" t="s">
        <v>882</v>
      </c>
      <c r="R1760" s="7" t="s">
        <v>882</v>
      </c>
      <c r="S1760" s="11" t="s">
        <v>882</v>
      </c>
    </row>
    <row r="1761" spans="1:19" ht="15" hidden="1" customHeight="1" x14ac:dyDescent="0.25">
      <c r="A1761" s="6" t="s">
        <v>882</v>
      </c>
      <c r="B1761" s="258"/>
      <c r="F1761" s="7" t="s">
        <v>882</v>
      </c>
      <c r="G1761" s="21" t="s">
        <v>882</v>
      </c>
      <c r="H1761" s="19" t="s">
        <v>882</v>
      </c>
      <c r="I1761" s="10" t="s">
        <v>882</v>
      </c>
      <c r="J1761" s="11" t="s">
        <v>882</v>
      </c>
      <c r="K1761" s="9" t="s">
        <v>882</v>
      </c>
      <c r="L1761" s="9" t="s">
        <v>882</v>
      </c>
      <c r="M1761" s="19" t="s">
        <v>882</v>
      </c>
      <c r="N1761" s="9" t="s">
        <v>882</v>
      </c>
      <c r="O1761" s="9" t="s">
        <v>882</v>
      </c>
      <c r="P1761" s="9" t="s">
        <v>882</v>
      </c>
      <c r="Q1761" t="s">
        <v>882</v>
      </c>
      <c r="R1761" s="7" t="s">
        <v>882</v>
      </c>
      <c r="S1761" s="11" t="s">
        <v>882</v>
      </c>
    </row>
    <row r="1762" spans="1:19" ht="15" hidden="1" customHeight="1" x14ac:dyDescent="0.25">
      <c r="A1762" s="6" t="s">
        <v>882</v>
      </c>
      <c r="B1762" s="258"/>
      <c r="F1762" s="7" t="s">
        <v>882</v>
      </c>
      <c r="G1762" s="21" t="s">
        <v>882</v>
      </c>
      <c r="H1762" s="19" t="s">
        <v>882</v>
      </c>
      <c r="I1762" s="10" t="s">
        <v>882</v>
      </c>
      <c r="J1762" s="11" t="s">
        <v>882</v>
      </c>
      <c r="K1762" s="9" t="s">
        <v>882</v>
      </c>
      <c r="L1762" s="9" t="s">
        <v>882</v>
      </c>
      <c r="M1762" s="19" t="s">
        <v>882</v>
      </c>
      <c r="N1762" s="9" t="s">
        <v>882</v>
      </c>
      <c r="O1762" s="9" t="s">
        <v>882</v>
      </c>
      <c r="P1762" s="9" t="s">
        <v>882</v>
      </c>
      <c r="Q1762" t="s">
        <v>882</v>
      </c>
      <c r="R1762" s="7" t="s">
        <v>882</v>
      </c>
      <c r="S1762" s="11" t="s">
        <v>882</v>
      </c>
    </row>
    <row r="1763" spans="1:19" ht="15" hidden="1" customHeight="1" x14ac:dyDescent="0.25">
      <c r="A1763" s="6" t="s">
        <v>882</v>
      </c>
      <c r="B1763" s="258"/>
      <c r="F1763" s="7" t="s">
        <v>882</v>
      </c>
      <c r="G1763" s="21" t="s">
        <v>882</v>
      </c>
      <c r="H1763" s="19" t="s">
        <v>882</v>
      </c>
      <c r="I1763" s="10" t="s">
        <v>882</v>
      </c>
      <c r="J1763" s="11" t="s">
        <v>882</v>
      </c>
      <c r="K1763" s="9" t="s">
        <v>882</v>
      </c>
      <c r="L1763" s="9" t="s">
        <v>882</v>
      </c>
      <c r="M1763" s="19" t="s">
        <v>882</v>
      </c>
      <c r="N1763" s="9" t="s">
        <v>882</v>
      </c>
      <c r="O1763" s="9" t="s">
        <v>882</v>
      </c>
      <c r="P1763" s="9" t="s">
        <v>882</v>
      </c>
      <c r="Q1763" t="s">
        <v>882</v>
      </c>
      <c r="R1763" s="7" t="s">
        <v>882</v>
      </c>
      <c r="S1763" s="11" t="s">
        <v>882</v>
      </c>
    </row>
    <row r="1764" spans="1:19" ht="15" hidden="1" customHeight="1" x14ac:dyDescent="0.25">
      <c r="A1764" s="6" t="s">
        <v>882</v>
      </c>
      <c r="B1764" s="258"/>
      <c r="F1764" s="7" t="s">
        <v>882</v>
      </c>
      <c r="G1764" s="21" t="s">
        <v>882</v>
      </c>
      <c r="H1764" s="19" t="s">
        <v>882</v>
      </c>
      <c r="I1764" s="10" t="s">
        <v>882</v>
      </c>
      <c r="J1764" s="11" t="s">
        <v>882</v>
      </c>
      <c r="K1764" s="9" t="s">
        <v>882</v>
      </c>
      <c r="L1764" s="9" t="s">
        <v>882</v>
      </c>
      <c r="M1764" s="19" t="s">
        <v>882</v>
      </c>
      <c r="N1764" s="9" t="s">
        <v>882</v>
      </c>
      <c r="O1764" s="9" t="s">
        <v>882</v>
      </c>
      <c r="P1764" s="9" t="s">
        <v>882</v>
      </c>
      <c r="Q1764" t="s">
        <v>882</v>
      </c>
      <c r="R1764" s="7" t="s">
        <v>882</v>
      </c>
      <c r="S1764" s="11" t="s">
        <v>882</v>
      </c>
    </row>
    <row r="1765" spans="1:19" ht="15" hidden="1" customHeight="1" x14ac:dyDescent="0.25">
      <c r="A1765" s="6" t="s">
        <v>882</v>
      </c>
      <c r="B1765" s="258"/>
      <c r="F1765" s="7" t="s">
        <v>882</v>
      </c>
      <c r="G1765" s="21" t="s">
        <v>882</v>
      </c>
      <c r="H1765" s="19" t="s">
        <v>882</v>
      </c>
      <c r="I1765" s="10" t="s">
        <v>882</v>
      </c>
      <c r="J1765" s="11" t="s">
        <v>882</v>
      </c>
      <c r="K1765" s="9" t="s">
        <v>882</v>
      </c>
      <c r="L1765" s="9" t="s">
        <v>882</v>
      </c>
      <c r="M1765" s="19" t="s">
        <v>882</v>
      </c>
      <c r="N1765" s="9" t="s">
        <v>882</v>
      </c>
      <c r="O1765" s="9" t="s">
        <v>882</v>
      </c>
      <c r="P1765" s="9" t="s">
        <v>882</v>
      </c>
      <c r="Q1765" t="s">
        <v>882</v>
      </c>
      <c r="R1765" s="7" t="s">
        <v>882</v>
      </c>
      <c r="S1765" s="11" t="s">
        <v>882</v>
      </c>
    </row>
    <row r="1766" spans="1:19" ht="15" hidden="1" customHeight="1" x14ac:dyDescent="0.25">
      <c r="A1766" s="6" t="s">
        <v>882</v>
      </c>
      <c r="B1766" s="258"/>
      <c r="F1766" s="7" t="s">
        <v>882</v>
      </c>
      <c r="G1766" s="21" t="s">
        <v>882</v>
      </c>
      <c r="H1766" s="19" t="s">
        <v>882</v>
      </c>
      <c r="I1766" s="10" t="s">
        <v>882</v>
      </c>
      <c r="J1766" s="11" t="s">
        <v>882</v>
      </c>
      <c r="K1766" s="9" t="s">
        <v>882</v>
      </c>
      <c r="L1766" s="9" t="s">
        <v>882</v>
      </c>
      <c r="M1766" s="19" t="s">
        <v>882</v>
      </c>
      <c r="N1766" s="9" t="s">
        <v>882</v>
      </c>
      <c r="O1766" s="9" t="s">
        <v>882</v>
      </c>
      <c r="P1766" s="9" t="s">
        <v>882</v>
      </c>
      <c r="Q1766" t="s">
        <v>882</v>
      </c>
      <c r="R1766" s="7" t="s">
        <v>882</v>
      </c>
      <c r="S1766" s="11" t="s">
        <v>882</v>
      </c>
    </row>
    <row r="1767" spans="1:19" ht="15" hidden="1" customHeight="1" x14ac:dyDescent="0.25">
      <c r="A1767" s="6" t="s">
        <v>882</v>
      </c>
      <c r="B1767" s="258"/>
      <c r="F1767" s="7" t="s">
        <v>882</v>
      </c>
      <c r="G1767" s="21" t="s">
        <v>882</v>
      </c>
      <c r="H1767" s="19" t="s">
        <v>882</v>
      </c>
      <c r="I1767" s="10" t="s">
        <v>882</v>
      </c>
      <c r="J1767" s="11" t="s">
        <v>882</v>
      </c>
      <c r="K1767" s="9" t="s">
        <v>882</v>
      </c>
      <c r="L1767" s="9" t="s">
        <v>882</v>
      </c>
      <c r="M1767" s="19" t="s">
        <v>882</v>
      </c>
      <c r="N1767" s="9" t="s">
        <v>882</v>
      </c>
      <c r="O1767" s="9" t="s">
        <v>882</v>
      </c>
      <c r="P1767" s="9" t="s">
        <v>882</v>
      </c>
      <c r="Q1767" t="s">
        <v>882</v>
      </c>
      <c r="R1767" s="7" t="s">
        <v>882</v>
      </c>
      <c r="S1767" s="11" t="s">
        <v>882</v>
      </c>
    </row>
    <row r="1768" spans="1:19" ht="15" hidden="1" customHeight="1" x14ac:dyDescent="0.25">
      <c r="A1768" s="6" t="s">
        <v>882</v>
      </c>
      <c r="B1768" s="258"/>
      <c r="F1768" s="7" t="s">
        <v>882</v>
      </c>
      <c r="G1768" s="21" t="s">
        <v>882</v>
      </c>
      <c r="H1768" s="19" t="s">
        <v>882</v>
      </c>
      <c r="I1768" s="10" t="s">
        <v>882</v>
      </c>
      <c r="J1768" s="11" t="s">
        <v>882</v>
      </c>
      <c r="K1768" s="9" t="s">
        <v>882</v>
      </c>
      <c r="L1768" s="9" t="s">
        <v>882</v>
      </c>
      <c r="M1768" s="19" t="s">
        <v>882</v>
      </c>
      <c r="N1768" s="9" t="s">
        <v>882</v>
      </c>
      <c r="O1768" s="9" t="s">
        <v>882</v>
      </c>
      <c r="P1768" s="9" t="s">
        <v>882</v>
      </c>
      <c r="Q1768" t="s">
        <v>882</v>
      </c>
      <c r="R1768" s="7" t="s">
        <v>882</v>
      </c>
      <c r="S1768" s="11" t="s">
        <v>882</v>
      </c>
    </row>
    <row r="1769" spans="1:19" ht="15" hidden="1" customHeight="1" x14ac:dyDescent="0.25">
      <c r="A1769" s="6" t="s">
        <v>882</v>
      </c>
      <c r="B1769" s="258"/>
      <c r="F1769" s="7" t="s">
        <v>882</v>
      </c>
      <c r="G1769" s="21" t="s">
        <v>882</v>
      </c>
      <c r="H1769" s="19" t="s">
        <v>882</v>
      </c>
      <c r="I1769" s="10" t="s">
        <v>882</v>
      </c>
      <c r="J1769" s="11" t="s">
        <v>882</v>
      </c>
      <c r="K1769" s="9" t="s">
        <v>882</v>
      </c>
      <c r="L1769" s="9" t="s">
        <v>882</v>
      </c>
      <c r="M1769" s="19" t="s">
        <v>882</v>
      </c>
      <c r="N1769" s="9" t="s">
        <v>882</v>
      </c>
      <c r="O1769" s="9" t="s">
        <v>882</v>
      </c>
      <c r="P1769" s="9" t="s">
        <v>882</v>
      </c>
      <c r="Q1769" t="s">
        <v>882</v>
      </c>
      <c r="R1769" s="7" t="s">
        <v>882</v>
      </c>
      <c r="S1769" s="11" t="s">
        <v>882</v>
      </c>
    </row>
    <row r="1770" spans="1:19" ht="15" hidden="1" customHeight="1" x14ac:dyDescent="0.25">
      <c r="A1770" s="6" t="s">
        <v>882</v>
      </c>
      <c r="B1770" s="258"/>
      <c r="F1770" s="7" t="s">
        <v>882</v>
      </c>
      <c r="G1770" s="21" t="s">
        <v>882</v>
      </c>
      <c r="H1770" s="19" t="s">
        <v>882</v>
      </c>
      <c r="I1770" s="10" t="s">
        <v>882</v>
      </c>
      <c r="J1770" s="11" t="s">
        <v>882</v>
      </c>
      <c r="K1770" s="9" t="s">
        <v>882</v>
      </c>
      <c r="L1770" s="9" t="s">
        <v>882</v>
      </c>
      <c r="M1770" s="19" t="s">
        <v>882</v>
      </c>
      <c r="N1770" s="9" t="s">
        <v>882</v>
      </c>
      <c r="O1770" s="9" t="s">
        <v>882</v>
      </c>
      <c r="P1770" s="9" t="s">
        <v>882</v>
      </c>
      <c r="Q1770" t="s">
        <v>882</v>
      </c>
      <c r="R1770" s="7" t="s">
        <v>882</v>
      </c>
      <c r="S1770" s="11" t="s">
        <v>882</v>
      </c>
    </row>
    <row r="1771" spans="1:19" ht="15" hidden="1" customHeight="1" x14ac:dyDescent="0.25">
      <c r="A1771" s="6" t="s">
        <v>882</v>
      </c>
      <c r="B1771" s="258"/>
      <c r="F1771" s="7" t="s">
        <v>882</v>
      </c>
      <c r="G1771" s="21" t="s">
        <v>882</v>
      </c>
      <c r="H1771" s="19" t="s">
        <v>882</v>
      </c>
      <c r="I1771" s="10" t="s">
        <v>882</v>
      </c>
      <c r="J1771" s="11" t="s">
        <v>882</v>
      </c>
      <c r="K1771" s="9" t="s">
        <v>882</v>
      </c>
      <c r="L1771" s="9" t="s">
        <v>882</v>
      </c>
      <c r="M1771" s="19" t="s">
        <v>882</v>
      </c>
      <c r="N1771" s="9" t="s">
        <v>882</v>
      </c>
      <c r="O1771" s="9" t="s">
        <v>882</v>
      </c>
      <c r="P1771" s="9" t="s">
        <v>882</v>
      </c>
      <c r="Q1771" t="s">
        <v>882</v>
      </c>
      <c r="R1771" s="7" t="s">
        <v>882</v>
      </c>
      <c r="S1771" s="11" t="s">
        <v>882</v>
      </c>
    </row>
    <row r="1772" spans="1:19" ht="15" hidden="1" customHeight="1" x14ac:dyDescent="0.25">
      <c r="A1772" s="6" t="s">
        <v>882</v>
      </c>
      <c r="B1772" s="258"/>
      <c r="F1772" s="7" t="s">
        <v>882</v>
      </c>
      <c r="G1772" s="21" t="s">
        <v>882</v>
      </c>
      <c r="H1772" s="19" t="s">
        <v>882</v>
      </c>
      <c r="I1772" s="10" t="s">
        <v>882</v>
      </c>
      <c r="J1772" s="11" t="s">
        <v>882</v>
      </c>
      <c r="K1772" s="9" t="s">
        <v>882</v>
      </c>
      <c r="L1772" s="9" t="s">
        <v>882</v>
      </c>
      <c r="M1772" s="19" t="s">
        <v>882</v>
      </c>
      <c r="N1772" s="9" t="s">
        <v>882</v>
      </c>
      <c r="O1772" s="9" t="s">
        <v>882</v>
      </c>
      <c r="P1772" s="9" t="s">
        <v>882</v>
      </c>
      <c r="Q1772" t="s">
        <v>882</v>
      </c>
      <c r="R1772" s="7" t="s">
        <v>882</v>
      </c>
      <c r="S1772" s="11" t="s">
        <v>882</v>
      </c>
    </row>
    <row r="1773" spans="1:19" ht="15" hidden="1" customHeight="1" x14ac:dyDescent="0.25">
      <c r="A1773" s="6" t="s">
        <v>882</v>
      </c>
      <c r="B1773" s="258"/>
      <c r="F1773" s="7" t="s">
        <v>882</v>
      </c>
      <c r="G1773" s="21" t="s">
        <v>882</v>
      </c>
      <c r="H1773" s="19" t="s">
        <v>882</v>
      </c>
      <c r="I1773" s="10" t="s">
        <v>882</v>
      </c>
      <c r="J1773" s="11" t="s">
        <v>882</v>
      </c>
      <c r="K1773" s="9" t="s">
        <v>882</v>
      </c>
      <c r="L1773" s="9" t="s">
        <v>882</v>
      </c>
      <c r="M1773" s="19" t="s">
        <v>882</v>
      </c>
      <c r="N1773" s="9" t="s">
        <v>882</v>
      </c>
      <c r="O1773" s="9" t="s">
        <v>882</v>
      </c>
      <c r="P1773" s="9" t="s">
        <v>882</v>
      </c>
      <c r="Q1773" t="s">
        <v>882</v>
      </c>
      <c r="R1773" s="7" t="s">
        <v>882</v>
      </c>
      <c r="S1773" s="11" t="s">
        <v>882</v>
      </c>
    </row>
    <row r="1774" spans="1:19" ht="15" hidden="1" customHeight="1" x14ac:dyDescent="0.25">
      <c r="A1774" s="6" t="s">
        <v>882</v>
      </c>
      <c r="B1774" s="258"/>
      <c r="F1774" s="7" t="s">
        <v>882</v>
      </c>
      <c r="G1774" s="21" t="s">
        <v>882</v>
      </c>
      <c r="H1774" s="19" t="s">
        <v>882</v>
      </c>
      <c r="I1774" s="10" t="s">
        <v>882</v>
      </c>
      <c r="J1774" s="11" t="s">
        <v>882</v>
      </c>
      <c r="K1774" s="9" t="s">
        <v>882</v>
      </c>
      <c r="L1774" s="9" t="s">
        <v>882</v>
      </c>
      <c r="M1774" s="19" t="s">
        <v>882</v>
      </c>
      <c r="N1774" s="9" t="s">
        <v>882</v>
      </c>
      <c r="O1774" s="9" t="s">
        <v>882</v>
      </c>
      <c r="P1774" s="9" t="s">
        <v>882</v>
      </c>
      <c r="Q1774" t="s">
        <v>882</v>
      </c>
      <c r="R1774" s="7" t="s">
        <v>882</v>
      </c>
      <c r="S1774" s="11" t="s">
        <v>882</v>
      </c>
    </row>
    <row r="1775" spans="1:19" ht="15" hidden="1" customHeight="1" x14ac:dyDescent="0.25">
      <c r="A1775" s="6" t="s">
        <v>882</v>
      </c>
      <c r="B1775" s="258"/>
      <c r="F1775" s="7" t="s">
        <v>882</v>
      </c>
      <c r="G1775" s="21" t="s">
        <v>882</v>
      </c>
      <c r="H1775" s="19" t="s">
        <v>882</v>
      </c>
      <c r="I1775" s="10" t="s">
        <v>882</v>
      </c>
      <c r="J1775" s="11" t="s">
        <v>882</v>
      </c>
      <c r="K1775" s="9" t="s">
        <v>882</v>
      </c>
      <c r="L1775" s="9" t="s">
        <v>882</v>
      </c>
      <c r="M1775" s="19" t="s">
        <v>882</v>
      </c>
      <c r="N1775" s="9" t="s">
        <v>882</v>
      </c>
      <c r="O1775" s="9" t="s">
        <v>882</v>
      </c>
      <c r="P1775" s="9" t="s">
        <v>882</v>
      </c>
      <c r="Q1775" t="s">
        <v>882</v>
      </c>
      <c r="R1775" s="7" t="s">
        <v>882</v>
      </c>
      <c r="S1775" s="11" t="s">
        <v>882</v>
      </c>
    </row>
    <row r="1776" spans="1:19" ht="15" hidden="1" customHeight="1" x14ac:dyDescent="0.25">
      <c r="A1776" s="6" t="s">
        <v>882</v>
      </c>
      <c r="B1776" s="258"/>
      <c r="F1776" s="7" t="s">
        <v>882</v>
      </c>
      <c r="G1776" s="21" t="s">
        <v>882</v>
      </c>
      <c r="H1776" s="19" t="s">
        <v>882</v>
      </c>
      <c r="I1776" s="10" t="s">
        <v>882</v>
      </c>
      <c r="J1776" s="11" t="s">
        <v>882</v>
      </c>
      <c r="K1776" s="9" t="s">
        <v>882</v>
      </c>
      <c r="L1776" s="9" t="s">
        <v>882</v>
      </c>
      <c r="M1776" s="19" t="s">
        <v>882</v>
      </c>
      <c r="N1776" s="9" t="s">
        <v>882</v>
      </c>
      <c r="O1776" s="9" t="s">
        <v>882</v>
      </c>
      <c r="P1776" s="9" t="s">
        <v>882</v>
      </c>
      <c r="Q1776" t="s">
        <v>882</v>
      </c>
      <c r="R1776" s="7" t="s">
        <v>882</v>
      </c>
      <c r="S1776" s="11" t="s">
        <v>882</v>
      </c>
    </row>
    <row r="1777" spans="1:19" ht="15" hidden="1" customHeight="1" x14ac:dyDescent="0.25">
      <c r="A1777" s="6" t="s">
        <v>882</v>
      </c>
      <c r="B1777" s="258"/>
      <c r="F1777" s="7" t="s">
        <v>882</v>
      </c>
      <c r="G1777" s="21" t="s">
        <v>882</v>
      </c>
      <c r="H1777" s="19" t="s">
        <v>882</v>
      </c>
      <c r="I1777" s="10" t="s">
        <v>882</v>
      </c>
      <c r="J1777" s="11" t="s">
        <v>882</v>
      </c>
      <c r="K1777" s="9" t="s">
        <v>882</v>
      </c>
      <c r="L1777" s="9" t="s">
        <v>882</v>
      </c>
      <c r="M1777" s="19" t="s">
        <v>882</v>
      </c>
      <c r="N1777" s="9" t="s">
        <v>882</v>
      </c>
      <c r="O1777" s="9" t="s">
        <v>882</v>
      </c>
      <c r="P1777" s="9" t="s">
        <v>882</v>
      </c>
      <c r="Q1777" t="s">
        <v>882</v>
      </c>
      <c r="R1777" s="7" t="s">
        <v>882</v>
      </c>
      <c r="S1777" s="11" t="s">
        <v>882</v>
      </c>
    </row>
    <row r="1778" spans="1:19" ht="15" hidden="1" customHeight="1" x14ac:dyDescent="0.25">
      <c r="A1778" s="6" t="s">
        <v>882</v>
      </c>
      <c r="B1778" s="258"/>
      <c r="F1778" s="7" t="s">
        <v>882</v>
      </c>
      <c r="G1778" s="21" t="s">
        <v>882</v>
      </c>
      <c r="H1778" s="19" t="s">
        <v>882</v>
      </c>
      <c r="I1778" s="10" t="s">
        <v>882</v>
      </c>
      <c r="J1778" s="11" t="s">
        <v>882</v>
      </c>
      <c r="K1778" s="9" t="s">
        <v>882</v>
      </c>
      <c r="L1778" s="9" t="s">
        <v>882</v>
      </c>
      <c r="M1778" s="19" t="s">
        <v>882</v>
      </c>
      <c r="N1778" s="9" t="s">
        <v>882</v>
      </c>
      <c r="O1778" s="9" t="s">
        <v>882</v>
      </c>
      <c r="P1778" s="9" t="s">
        <v>882</v>
      </c>
      <c r="Q1778" t="s">
        <v>882</v>
      </c>
      <c r="R1778" s="7" t="s">
        <v>882</v>
      </c>
      <c r="S1778" s="11" t="s">
        <v>882</v>
      </c>
    </row>
    <row r="1779" spans="1:19" ht="15" hidden="1" customHeight="1" x14ac:dyDescent="0.25">
      <c r="A1779" s="6" t="s">
        <v>882</v>
      </c>
      <c r="B1779" s="258"/>
      <c r="F1779" s="7" t="s">
        <v>882</v>
      </c>
      <c r="G1779" s="21" t="s">
        <v>882</v>
      </c>
      <c r="H1779" s="19" t="s">
        <v>882</v>
      </c>
      <c r="I1779" s="10" t="s">
        <v>882</v>
      </c>
      <c r="J1779" s="11" t="s">
        <v>882</v>
      </c>
      <c r="K1779" s="9" t="s">
        <v>882</v>
      </c>
      <c r="L1779" s="9" t="s">
        <v>882</v>
      </c>
      <c r="M1779" s="19" t="s">
        <v>882</v>
      </c>
      <c r="N1779" s="9" t="s">
        <v>882</v>
      </c>
      <c r="O1779" s="9" t="s">
        <v>882</v>
      </c>
      <c r="P1779" s="9" t="s">
        <v>882</v>
      </c>
      <c r="Q1779" t="s">
        <v>882</v>
      </c>
      <c r="R1779" s="7" t="s">
        <v>882</v>
      </c>
      <c r="S1779" s="11" t="s">
        <v>882</v>
      </c>
    </row>
    <row r="1780" spans="1:19" ht="15" hidden="1" customHeight="1" x14ac:dyDescent="0.25">
      <c r="A1780" s="6" t="s">
        <v>882</v>
      </c>
      <c r="B1780" s="258"/>
      <c r="F1780" s="7" t="s">
        <v>882</v>
      </c>
      <c r="G1780" s="21" t="s">
        <v>882</v>
      </c>
      <c r="H1780" s="19" t="s">
        <v>882</v>
      </c>
      <c r="I1780" s="10" t="s">
        <v>882</v>
      </c>
      <c r="J1780" s="11" t="s">
        <v>882</v>
      </c>
      <c r="K1780" s="9" t="s">
        <v>882</v>
      </c>
      <c r="L1780" s="9" t="s">
        <v>882</v>
      </c>
      <c r="M1780" s="19" t="s">
        <v>882</v>
      </c>
      <c r="N1780" s="9" t="s">
        <v>882</v>
      </c>
      <c r="O1780" s="9" t="s">
        <v>882</v>
      </c>
      <c r="P1780" s="9" t="s">
        <v>882</v>
      </c>
      <c r="Q1780" t="s">
        <v>882</v>
      </c>
      <c r="R1780" s="7" t="s">
        <v>882</v>
      </c>
      <c r="S1780" s="11" t="s">
        <v>882</v>
      </c>
    </row>
    <row r="1781" spans="1:19" ht="15" hidden="1" customHeight="1" x14ac:dyDescent="0.25">
      <c r="A1781" s="6" t="s">
        <v>882</v>
      </c>
      <c r="B1781" s="258"/>
      <c r="F1781" s="7" t="s">
        <v>882</v>
      </c>
      <c r="G1781" s="21" t="s">
        <v>882</v>
      </c>
      <c r="H1781" s="19" t="s">
        <v>882</v>
      </c>
      <c r="I1781" s="10" t="s">
        <v>882</v>
      </c>
      <c r="J1781" s="11" t="s">
        <v>882</v>
      </c>
      <c r="K1781" s="9" t="s">
        <v>882</v>
      </c>
      <c r="L1781" s="9" t="s">
        <v>882</v>
      </c>
      <c r="M1781" s="19" t="s">
        <v>882</v>
      </c>
      <c r="N1781" s="9" t="s">
        <v>882</v>
      </c>
      <c r="O1781" s="9" t="s">
        <v>882</v>
      </c>
      <c r="P1781" s="9" t="s">
        <v>882</v>
      </c>
      <c r="Q1781" t="s">
        <v>882</v>
      </c>
      <c r="R1781" s="7" t="s">
        <v>882</v>
      </c>
      <c r="S1781" s="11" t="s">
        <v>882</v>
      </c>
    </row>
    <row r="1782" spans="1:19" ht="15" hidden="1" customHeight="1" x14ac:dyDescent="0.25">
      <c r="A1782" s="6" t="s">
        <v>882</v>
      </c>
      <c r="B1782" s="258"/>
      <c r="F1782" s="7" t="s">
        <v>882</v>
      </c>
      <c r="G1782" s="21" t="s">
        <v>882</v>
      </c>
      <c r="H1782" s="19" t="s">
        <v>882</v>
      </c>
      <c r="I1782" s="10" t="s">
        <v>882</v>
      </c>
      <c r="J1782" s="11" t="s">
        <v>882</v>
      </c>
      <c r="K1782" s="9" t="s">
        <v>882</v>
      </c>
      <c r="L1782" s="9" t="s">
        <v>882</v>
      </c>
      <c r="M1782" s="19" t="s">
        <v>882</v>
      </c>
      <c r="N1782" s="9" t="s">
        <v>882</v>
      </c>
      <c r="O1782" s="9" t="s">
        <v>882</v>
      </c>
      <c r="P1782" s="9" t="s">
        <v>882</v>
      </c>
      <c r="Q1782" t="s">
        <v>882</v>
      </c>
      <c r="R1782" s="7" t="s">
        <v>882</v>
      </c>
      <c r="S1782" s="11" t="s">
        <v>882</v>
      </c>
    </row>
    <row r="1783" spans="1:19" ht="15" hidden="1" customHeight="1" x14ac:dyDescent="0.25">
      <c r="A1783" s="6" t="s">
        <v>882</v>
      </c>
      <c r="B1783" s="258"/>
      <c r="F1783" s="7" t="s">
        <v>882</v>
      </c>
      <c r="G1783" s="21" t="s">
        <v>882</v>
      </c>
      <c r="H1783" s="19" t="s">
        <v>882</v>
      </c>
      <c r="I1783" s="10" t="s">
        <v>882</v>
      </c>
      <c r="J1783" s="11" t="s">
        <v>882</v>
      </c>
      <c r="K1783" s="9" t="s">
        <v>882</v>
      </c>
      <c r="L1783" s="9" t="s">
        <v>882</v>
      </c>
      <c r="M1783" s="19" t="s">
        <v>882</v>
      </c>
      <c r="N1783" s="9" t="s">
        <v>882</v>
      </c>
      <c r="O1783" s="9" t="s">
        <v>882</v>
      </c>
      <c r="P1783" s="9" t="s">
        <v>882</v>
      </c>
      <c r="Q1783" t="s">
        <v>882</v>
      </c>
      <c r="R1783" s="7" t="s">
        <v>882</v>
      </c>
      <c r="S1783" s="11" t="s">
        <v>882</v>
      </c>
    </row>
    <row r="1784" spans="1:19" ht="15" hidden="1" customHeight="1" x14ac:dyDescent="0.25">
      <c r="A1784" s="6" t="s">
        <v>882</v>
      </c>
      <c r="B1784" s="258"/>
      <c r="F1784" s="7" t="s">
        <v>882</v>
      </c>
      <c r="G1784" s="21" t="s">
        <v>882</v>
      </c>
      <c r="H1784" s="19" t="s">
        <v>882</v>
      </c>
      <c r="I1784" s="10" t="s">
        <v>882</v>
      </c>
      <c r="J1784" s="11" t="s">
        <v>882</v>
      </c>
      <c r="K1784" s="9" t="s">
        <v>882</v>
      </c>
      <c r="L1784" s="9" t="s">
        <v>882</v>
      </c>
      <c r="M1784" s="19" t="s">
        <v>882</v>
      </c>
      <c r="N1784" s="9" t="s">
        <v>882</v>
      </c>
      <c r="O1784" s="9" t="s">
        <v>882</v>
      </c>
      <c r="P1784" s="9" t="s">
        <v>882</v>
      </c>
      <c r="Q1784" t="s">
        <v>882</v>
      </c>
      <c r="R1784" s="7" t="s">
        <v>882</v>
      </c>
      <c r="S1784" s="11" t="s">
        <v>882</v>
      </c>
    </row>
    <row r="1785" spans="1:19" ht="15" hidden="1" customHeight="1" x14ac:dyDescent="0.25">
      <c r="A1785" s="6" t="s">
        <v>882</v>
      </c>
      <c r="B1785" s="258"/>
      <c r="F1785" s="7" t="s">
        <v>882</v>
      </c>
      <c r="G1785" s="21" t="s">
        <v>882</v>
      </c>
      <c r="H1785" s="19" t="s">
        <v>882</v>
      </c>
      <c r="I1785" s="10" t="s">
        <v>882</v>
      </c>
      <c r="J1785" s="11" t="s">
        <v>882</v>
      </c>
      <c r="K1785" s="9" t="s">
        <v>882</v>
      </c>
      <c r="L1785" s="9" t="s">
        <v>882</v>
      </c>
      <c r="M1785" s="19" t="s">
        <v>882</v>
      </c>
      <c r="N1785" s="9" t="s">
        <v>882</v>
      </c>
      <c r="O1785" s="9" t="s">
        <v>882</v>
      </c>
      <c r="P1785" s="9" t="s">
        <v>882</v>
      </c>
      <c r="Q1785" t="s">
        <v>882</v>
      </c>
      <c r="R1785" s="7" t="s">
        <v>882</v>
      </c>
      <c r="S1785" s="11" t="s">
        <v>882</v>
      </c>
    </row>
    <row r="1786" spans="1:19" ht="15" hidden="1" customHeight="1" x14ac:dyDescent="0.25">
      <c r="A1786" s="6" t="s">
        <v>882</v>
      </c>
      <c r="B1786" s="258"/>
      <c r="F1786" s="7" t="s">
        <v>882</v>
      </c>
      <c r="G1786" s="21" t="s">
        <v>882</v>
      </c>
      <c r="H1786" s="19" t="s">
        <v>882</v>
      </c>
      <c r="I1786" s="10" t="s">
        <v>882</v>
      </c>
      <c r="J1786" s="11" t="s">
        <v>882</v>
      </c>
      <c r="K1786" s="9" t="s">
        <v>882</v>
      </c>
      <c r="L1786" s="9" t="s">
        <v>882</v>
      </c>
      <c r="M1786" s="19" t="s">
        <v>882</v>
      </c>
      <c r="N1786" s="9" t="s">
        <v>882</v>
      </c>
      <c r="O1786" s="9" t="s">
        <v>882</v>
      </c>
      <c r="P1786" s="9" t="s">
        <v>882</v>
      </c>
      <c r="Q1786" t="s">
        <v>882</v>
      </c>
      <c r="R1786" s="7" t="s">
        <v>882</v>
      </c>
      <c r="S1786" s="11" t="s">
        <v>882</v>
      </c>
    </row>
    <row r="1787" spans="1:19" ht="15" hidden="1" customHeight="1" x14ac:dyDescent="0.25">
      <c r="A1787" s="6" t="s">
        <v>882</v>
      </c>
      <c r="B1787" s="258"/>
      <c r="F1787" s="7" t="s">
        <v>882</v>
      </c>
      <c r="G1787" s="21" t="s">
        <v>882</v>
      </c>
      <c r="H1787" s="19" t="s">
        <v>882</v>
      </c>
      <c r="I1787" s="10" t="s">
        <v>882</v>
      </c>
      <c r="J1787" s="11" t="s">
        <v>882</v>
      </c>
      <c r="K1787" s="9" t="s">
        <v>882</v>
      </c>
      <c r="L1787" s="9" t="s">
        <v>882</v>
      </c>
      <c r="M1787" s="19" t="s">
        <v>882</v>
      </c>
      <c r="N1787" s="9" t="s">
        <v>882</v>
      </c>
      <c r="O1787" s="9" t="s">
        <v>882</v>
      </c>
      <c r="P1787" s="9" t="s">
        <v>882</v>
      </c>
      <c r="Q1787" t="s">
        <v>882</v>
      </c>
      <c r="R1787" s="7" t="s">
        <v>882</v>
      </c>
      <c r="S1787" s="11" t="s">
        <v>882</v>
      </c>
    </row>
    <row r="1788" spans="1:19" ht="15" hidden="1" customHeight="1" x14ac:dyDescent="0.25">
      <c r="A1788" s="6" t="s">
        <v>882</v>
      </c>
      <c r="B1788" s="258"/>
      <c r="F1788" s="7" t="s">
        <v>882</v>
      </c>
      <c r="G1788" s="21" t="s">
        <v>882</v>
      </c>
      <c r="H1788" s="19" t="s">
        <v>882</v>
      </c>
      <c r="I1788" s="10" t="s">
        <v>882</v>
      </c>
      <c r="J1788" s="11" t="s">
        <v>882</v>
      </c>
      <c r="K1788" s="9" t="s">
        <v>882</v>
      </c>
      <c r="L1788" s="9" t="s">
        <v>882</v>
      </c>
      <c r="M1788" s="19" t="s">
        <v>882</v>
      </c>
      <c r="N1788" s="9" t="s">
        <v>882</v>
      </c>
      <c r="O1788" s="9" t="s">
        <v>882</v>
      </c>
      <c r="P1788" s="9" t="s">
        <v>882</v>
      </c>
      <c r="Q1788" t="s">
        <v>882</v>
      </c>
      <c r="R1788" s="7" t="s">
        <v>882</v>
      </c>
      <c r="S1788" s="11" t="s">
        <v>882</v>
      </c>
    </row>
    <row r="1789" spans="1:19" ht="15" hidden="1" customHeight="1" x14ac:dyDescent="0.25">
      <c r="A1789" s="6" t="s">
        <v>882</v>
      </c>
      <c r="B1789" s="258"/>
      <c r="F1789" s="7" t="s">
        <v>882</v>
      </c>
      <c r="G1789" s="21" t="s">
        <v>882</v>
      </c>
      <c r="H1789" s="19" t="s">
        <v>882</v>
      </c>
      <c r="I1789" s="10" t="s">
        <v>882</v>
      </c>
      <c r="J1789" s="11" t="s">
        <v>882</v>
      </c>
      <c r="K1789" s="9" t="s">
        <v>882</v>
      </c>
      <c r="L1789" s="9" t="s">
        <v>882</v>
      </c>
      <c r="M1789" s="19" t="s">
        <v>882</v>
      </c>
      <c r="N1789" s="9" t="s">
        <v>882</v>
      </c>
      <c r="O1789" s="9" t="s">
        <v>882</v>
      </c>
      <c r="P1789" s="9" t="s">
        <v>882</v>
      </c>
      <c r="Q1789" t="s">
        <v>882</v>
      </c>
      <c r="R1789" s="7" t="s">
        <v>882</v>
      </c>
      <c r="S1789" s="11" t="s">
        <v>882</v>
      </c>
    </row>
    <row r="1790" spans="1:19" ht="15" hidden="1" customHeight="1" x14ac:dyDescent="0.25">
      <c r="A1790" s="6" t="s">
        <v>882</v>
      </c>
      <c r="B1790" s="258"/>
      <c r="F1790" s="7" t="s">
        <v>882</v>
      </c>
      <c r="G1790" s="21" t="s">
        <v>882</v>
      </c>
      <c r="H1790" s="19" t="s">
        <v>882</v>
      </c>
      <c r="I1790" s="10" t="s">
        <v>882</v>
      </c>
      <c r="J1790" s="11" t="s">
        <v>882</v>
      </c>
      <c r="K1790" s="9" t="s">
        <v>882</v>
      </c>
      <c r="L1790" s="9" t="s">
        <v>882</v>
      </c>
      <c r="M1790" s="19" t="s">
        <v>882</v>
      </c>
      <c r="N1790" s="9" t="s">
        <v>882</v>
      </c>
      <c r="O1790" s="9" t="s">
        <v>882</v>
      </c>
      <c r="P1790" s="9" t="s">
        <v>882</v>
      </c>
      <c r="Q1790" t="s">
        <v>882</v>
      </c>
      <c r="R1790" s="7" t="s">
        <v>882</v>
      </c>
      <c r="S1790" s="11" t="s">
        <v>882</v>
      </c>
    </row>
    <row r="1791" spans="1:19" ht="15" hidden="1" customHeight="1" x14ac:dyDescent="0.25">
      <c r="A1791" s="6" t="s">
        <v>882</v>
      </c>
      <c r="B1791" s="258"/>
      <c r="F1791" s="7" t="s">
        <v>882</v>
      </c>
      <c r="G1791" s="21" t="s">
        <v>882</v>
      </c>
      <c r="H1791" s="19" t="s">
        <v>882</v>
      </c>
      <c r="I1791" s="10" t="s">
        <v>882</v>
      </c>
      <c r="J1791" s="11" t="s">
        <v>882</v>
      </c>
      <c r="K1791" s="9" t="s">
        <v>882</v>
      </c>
      <c r="L1791" s="9" t="s">
        <v>882</v>
      </c>
      <c r="M1791" s="19" t="s">
        <v>882</v>
      </c>
      <c r="N1791" s="9" t="s">
        <v>882</v>
      </c>
      <c r="O1791" s="9" t="s">
        <v>882</v>
      </c>
      <c r="P1791" s="9" t="s">
        <v>882</v>
      </c>
      <c r="Q1791" t="s">
        <v>882</v>
      </c>
      <c r="R1791" s="7" t="s">
        <v>882</v>
      </c>
      <c r="S1791" s="11" t="s">
        <v>882</v>
      </c>
    </row>
    <row r="1792" spans="1:19" ht="15" hidden="1" customHeight="1" x14ac:dyDescent="0.25">
      <c r="A1792" s="6" t="s">
        <v>882</v>
      </c>
      <c r="B1792" s="258"/>
      <c r="F1792" s="7" t="s">
        <v>882</v>
      </c>
      <c r="G1792" s="21" t="s">
        <v>882</v>
      </c>
      <c r="H1792" s="19" t="s">
        <v>882</v>
      </c>
      <c r="I1792" s="10" t="s">
        <v>882</v>
      </c>
      <c r="J1792" s="11" t="s">
        <v>882</v>
      </c>
      <c r="K1792" s="9" t="s">
        <v>882</v>
      </c>
      <c r="L1792" s="9" t="s">
        <v>882</v>
      </c>
      <c r="M1792" s="19" t="s">
        <v>882</v>
      </c>
      <c r="N1792" s="9" t="s">
        <v>882</v>
      </c>
      <c r="O1792" s="9" t="s">
        <v>882</v>
      </c>
      <c r="P1792" s="9" t="s">
        <v>882</v>
      </c>
      <c r="Q1792" t="s">
        <v>882</v>
      </c>
      <c r="R1792" s="7" t="s">
        <v>882</v>
      </c>
      <c r="S1792" s="11" t="s">
        <v>882</v>
      </c>
    </row>
    <row r="1793" spans="1:19" ht="15" hidden="1" customHeight="1" x14ac:dyDescent="0.25">
      <c r="A1793" s="6" t="s">
        <v>882</v>
      </c>
      <c r="B1793" s="258"/>
      <c r="F1793" s="7" t="s">
        <v>882</v>
      </c>
      <c r="G1793" s="21" t="s">
        <v>882</v>
      </c>
      <c r="H1793" s="19" t="s">
        <v>882</v>
      </c>
      <c r="I1793" s="10" t="s">
        <v>882</v>
      </c>
      <c r="J1793" s="11" t="s">
        <v>882</v>
      </c>
      <c r="K1793" s="9" t="s">
        <v>882</v>
      </c>
      <c r="L1793" s="9" t="s">
        <v>882</v>
      </c>
      <c r="M1793" s="19" t="s">
        <v>882</v>
      </c>
      <c r="N1793" s="9" t="s">
        <v>882</v>
      </c>
      <c r="O1793" s="9" t="s">
        <v>882</v>
      </c>
      <c r="P1793" s="9" t="s">
        <v>882</v>
      </c>
      <c r="Q1793" t="s">
        <v>882</v>
      </c>
      <c r="R1793" s="7" t="s">
        <v>882</v>
      </c>
      <c r="S1793" s="11" t="s">
        <v>882</v>
      </c>
    </row>
    <row r="1794" spans="1:19" ht="15" hidden="1" customHeight="1" x14ac:dyDescent="0.25">
      <c r="A1794" s="6" t="s">
        <v>882</v>
      </c>
      <c r="B1794" s="258"/>
      <c r="F1794" s="7" t="s">
        <v>882</v>
      </c>
      <c r="G1794" s="21" t="s">
        <v>882</v>
      </c>
      <c r="H1794" s="19" t="s">
        <v>882</v>
      </c>
      <c r="I1794" s="10" t="s">
        <v>882</v>
      </c>
      <c r="J1794" s="11" t="s">
        <v>882</v>
      </c>
      <c r="K1794" s="9" t="s">
        <v>882</v>
      </c>
      <c r="L1794" s="9" t="s">
        <v>882</v>
      </c>
      <c r="M1794" s="19" t="s">
        <v>882</v>
      </c>
      <c r="N1794" s="9" t="s">
        <v>882</v>
      </c>
      <c r="O1794" s="9" t="s">
        <v>882</v>
      </c>
      <c r="P1794" s="9" t="s">
        <v>882</v>
      </c>
      <c r="Q1794" t="s">
        <v>882</v>
      </c>
      <c r="R1794" s="7" t="s">
        <v>882</v>
      </c>
      <c r="S1794" s="11" t="s">
        <v>882</v>
      </c>
    </row>
    <row r="1795" spans="1:19" ht="15" hidden="1" customHeight="1" x14ac:dyDescent="0.25">
      <c r="A1795" s="6" t="s">
        <v>882</v>
      </c>
      <c r="B1795" s="258"/>
      <c r="F1795" s="7" t="s">
        <v>882</v>
      </c>
      <c r="G1795" s="21" t="s">
        <v>882</v>
      </c>
      <c r="H1795" s="19" t="s">
        <v>882</v>
      </c>
      <c r="I1795" s="10" t="s">
        <v>882</v>
      </c>
      <c r="J1795" s="11" t="s">
        <v>882</v>
      </c>
      <c r="K1795" s="9" t="s">
        <v>882</v>
      </c>
      <c r="L1795" s="9" t="s">
        <v>882</v>
      </c>
      <c r="M1795" s="19" t="s">
        <v>882</v>
      </c>
      <c r="N1795" s="9" t="s">
        <v>882</v>
      </c>
      <c r="O1795" s="9" t="s">
        <v>882</v>
      </c>
      <c r="P1795" s="9" t="s">
        <v>882</v>
      </c>
      <c r="Q1795" t="s">
        <v>882</v>
      </c>
      <c r="R1795" s="7" t="s">
        <v>882</v>
      </c>
      <c r="S1795" s="11" t="s">
        <v>882</v>
      </c>
    </row>
    <row r="1796" spans="1:19" ht="15" hidden="1" customHeight="1" x14ac:dyDescent="0.25">
      <c r="A1796" s="6" t="s">
        <v>882</v>
      </c>
      <c r="B1796" s="258"/>
      <c r="F1796" s="7" t="s">
        <v>882</v>
      </c>
      <c r="G1796" s="21" t="s">
        <v>882</v>
      </c>
      <c r="H1796" s="19" t="s">
        <v>882</v>
      </c>
      <c r="I1796" s="10" t="s">
        <v>882</v>
      </c>
      <c r="J1796" s="11" t="s">
        <v>882</v>
      </c>
      <c r="K1796" s="9" t="s">
        <v>882</v>
      </c>
      <c r="L1796" s="9" t="s">
        <v>882</v>
      </c>
      <c r="M1796" s="19" t="s">
        <v>882</v>
      </c>
      <c r="N1796" s="9" t="s">
        <v>882</v>
      </c>
      <c r="O1796" s="9" t="s">
        <v>882</v>
      </c>
      <c r="P1796" s="9" t="s">
        <v>882</v>
      </c>
      <c r="Q1796" t="s">
        <v>882</v>
      </c>
      <c r="R1796" s="7" t="s">
        <v>882</v>
      </c>
      <c r="S1796" s="11" t="s">
        <v>882</v>
      </c>
    </row>
    <row r="1797" spans="1:19" ht="15" hidden="1" customHeight="1" x14ac:dyDescent="0.25">
      <c r="A1797" s="6" t="s">
        <v>882</v>
      </c>
      <c r="B1797" s="258"/>
      <c r="F1797" s="7" t="s">
        <v>882</v>
      </c>
      <c r="G1797" s="21" t="s">
        <v>882</v>
      </c>
      <c r="H1797" s="19" t="s">
        <v>882</v>
      </c>
      <c r="I1797" s="10" t="s">
        <v>882</v>
      </c>
      <c r="J1797" s="11" t="s">
        <v>882</v>
      </c>
      <c r="K1797" s="9" t="s">
        <v>882</v>
      </c>
      <c r="L1797" s="9" t="s">
        <v>882</v>
      </c>
      <c r="M1797" s="19" t="s">
        <v>882</v>
      </c>
      <c r="N1797" s="9" t="s">
        <v>882</v>
      </c>
      <c r="O1797" s="9" t="s">
        <v>882</v>
      </c>
      <c r="P1797" s="9" t="s">
        <v>882</v>
      </c>
      <c r="Q1797" t="s">
        <v>882</v>
      </c>
      <c r="R1797" s="7" t="s">
        <v>882</v>
      </c>
      <c r="S1797" s="11" t="s">
        <v>882</v>
      </c>
    </row>
    <row r="1798" spans="1:19" ht="15" hidden="1" customHeight="1" x14ac:dyDescent="0.25">
      <c r="A1798" s="6" t="s">
        <v>882</v>
      </c>
      <c r="B1798" s="258"/>
      <c r="F1798" s="7" t="s">
        <v>882</v>
      </c>
      <c r="G1798" s="21" t="s">
        <v>882</v>
      </c>
      <c r="H1798" s="19" t="s">
        <v>882</v>
      </c>
      <c r="I1798" s="10" t="s">
        <v>882</v>
      </c>
      <c r="J1798" s="11" t="s">
        <v>882</v>
      </c>
      <c r="K1798" s="9" t="s">
        <v>882</v>
      </c>
      <c r="L1798" s="9" t="s">
        <v>882</v>
      </c>
      <c r="M1798" s="19" t="s">
        <v>882</v>
      </c>
      <c r="N1798" s="9" t="s">
        <v>882</v>
      </c>
      <c r="O1798" s="9" t="s">
        <v>882</v>
      </c>
      <c r="P1798" s="9" t="s">
        <v>882</v>
      </c>
      <c r="Q1798" t="s">
        <v>882</v>
      </c>
      <c r="R1798" s="7" t="s">
        <v>882</v>
      </c>
      <c r="S1798" s="11" t="s">
        <v>882</v>
      </c>
    </row>
    <row r="1799" spans="1:19" ht="15" hidden="1" customHeight="1" x14ac:dyDescent="0.25">
      <c r="A1799" s="6" t="s">
        <v>882</v>
      </c>
      <c r="B1799" s="258"/>
      <c r="F1799" s="7" t="s">
        <v>882</v>
      </c>
      <c r="G1799" s="21" t="s">
        <v>882</v>
      </c>
      <c r="H1799" s="19" t="s">
        <v>882</v>
      </c>
      <c r="I1799" s="10" t="s">
        <v>882</v>
      </c>
      <c r="J1799" s="11" t="s">
        <v>882</v>
      </c>
      <c r="K1799" s="9" t="s">
        <v>882</v>
      </c>
      <c r="L1799" s="9" t="s">
        <v>882</v>
      </c>
      <c r="M1799" s="19" t="s">
        <v>882</v>
      </c>
      <c r="N1799" s="9" t="s">
        <v>882</v>
      </c>
      <c r="O1799" s="9" t="s">
        <v>882</v>
      </c>
      <c r="P1799" s="9" t="s">
        <v>882</v>
      </c>
      <c r="Q1799" t="s">
        <v>882</v>
      </c>
      <c r="R1799" s="7" t="s">
        <v>882</v>
      </c>
      <c r="S1799" s="11" t="s">
        <v>882</v>
      </c>
    </row>
    <row r="1800" spans="1:19" ht="15" hidden="1" customHeight="1" x14ac:dyDescent="0.25">
      <c r="A1800" s="6" t="s">
        <v>882</v>
      </c>
      <c r="B1800" s="258"/>
      <c r="F1800" s="7" t="s">
        <v>882</v>
      </c>
      <c r="G1800" s="21" t="s">
        <v>882</v>
      </c>
      <c r="H1800" s="19" t="s">
        <v>882</v>
      </c>
      <c r="I1800" s="10" t="s">
        <v>882</v>
      </c>
      <c r="J1800" s="11" t="s">
        <v>882</v>
      </c>
      <c r="K1800" s="9" t="s">
        <v>882</v>
      </c>
      <c r="L1800" s="9" t="s">
        <v>882</v>
      </c>
      <c r="M1800" s="19" t="s">
        <v>882</v>
      </c>
      <c r="N1800" s="9" t="s">
        <v>882</v>
      </c>
      <c r="O1800" s="9" t="s">
        <v>882</v>
      </c>
      <c r="P1800" s="9" t="s">
        <v>882</v>
      </c>
      <c r="Q1800" t="s">
        <v>882</v>
      </c>
      <c r="R1800" s="7" t="s">
        <v>882</v>
      </c>
      <c r="S1800" s="11" t="s">
        <v>882</v>
      </c>
    </row>
    <row r="1801" spans="1:19" ht="15" hidden="1" customHeight="1" x14ac:dyDescent="0.25">
      <c r="A1801" s="6" t="s">
        <v>882</v>
      </c>
      <c r="B1801" s="258"/>
      <c r="F1801" s="7" t="s">
        <v>882</v>
      </c>
      <c r="G1801" s="21" t="s">
        <v>882</v>
      </c>
      <c r="H1801" s="19" t="s">
        <v>882</v>
      </c>
      <c r="I1801" s="10" t="s">
        <v>882</v>
      </c>
      <c r="J1801" s="11" t="s">
        <v>882</v>
      </c>
      <c r="K1801" s="9" t="s">
        <v>882</v>
      </c>
      <c r="L1801" s="9" t="s">
        <v>882</v>
      </c>
      <c r="M1801" s="19" t="s">
        <v>882</v>
      </c>
      <c r="N1801" s="9" t="s">
        <v>882</v>
      </c>
      <c r="O1801" s="9" t="s">
        <v>882</v>
      </c>
      <c r="P1801" s="9" t="s">
        <v>882</v>
      </c>
      <c r="Q1801" t="s">
        <v>882</v>
      </c>
      <c r="R1801" s="7" t="s">
        <v>882</v>
      </c>
      <c r="S1801" s="11" t="s">
        <v>882</v>
      </c>
    </row>
    <row r="1802" spans="1:19" ht="15" hidden="1" customHeight="1" x14ac:dyDescent="0.25">
      <c r="A1802" s="6" t="s">
        <v>882</v>
      </c>
      <c r="B1802" s="258"/>
      <c r="F1802" s="7" t="s">
        <v>882</v>
      </c>
      <c r="G1802" s="21" t="s">
        <v>882</v>
      </c>
      <c r="H1802" s="19" t="s">
        <v>882</v>
      </c>
      <c r="I1802" s="10" t="s">
        <v>882</v>
      </c>
      <c r="J1802" s="11" t="s">
        <v>882</v>
      </c>
      <c r="K1802" s="9" t="s">
        <v>882</v>
      </c>
      <c r="L1802" s="9" t="s">
        <v>882</v>
      </c>
      <c r="M1802" s="19" t="s">
        <v>882</v>
      </c>
      <c r="N1802" s="9" t="s">
        <v>882</v>
      </c>
      <c r="O1802" s="9" t="s">
        <v>882</v>
      </c>
      <c r="P1802" s="9" t="s">
        <v>882</v>
      </c>
      <c r="Q1802" t="s">
        <v>882</v>
      </c>
      <c r="R1802" s="7" t="s">
        <v>882</v>
      </c>
      <c r="S1802" s="11" t="s">
        <v>882</v>
      </c>
    </row>
    <row r="1803" spans="1:19" ht="15" hidden="1" customHeight="1" x14ac:dyDescent="0.25">
      <c r="A1803" s="6" t="s">
        <v>882</v>
      </c>
      <c r="B1803" s="258"/>
      <c r="F1803" s="7" t="s">
        <v>882</v>
      </c>
      <c r="G1803" s="21" t="s">
        <v>882</v>
      </c>
      <c r="H1803" s="19" t="s">
        <v>882</v>
      </c>
      <c r="I1803" s="10" t="s">
        <v>882</v>
      </c>
      <c r="J1803" s="11" t="s">
        <v>882</v>
      </c>
      <c r="K1803" s="9" t="s">
        <v>882</v>
      </c>
      <c r="L1803" s="9" t="s">
        <v>882</v>
      </c>
      <c r="M1803" s="19" t="s">
        <v>882</v>
      </c>
      <c r="N1803" s="9" t="s">
        <v>882</v>
      </c>
      <c r="O1803" s="9" t="s">
        <v>882</v>
      </c>
      <c r="P1803" s="9" t="s">
        <v>882</v>
      </c>
      <c r="Q1803" t="s">
        <v>882</v>
      </c>
      <c r="R1803" s="7" t="s">
        <v>882</v>
      </c>
      <c r="S1803" s="11" t="s">
        <v>882</v>
      </c>
    </row>
    <row r="1804" spans="1:19" ht="15" hidden="1" customHeight="1" x14ac:dyDescent="0.25">
      <c r="A1804" s="6" t="s">
        <v>882</v>
      </c>
      <c r="B1804" s="258"/>
      <c r="F1804" s="7" t="s">
        <v>882</v>
      </c>
      <c r="G1804" s="21" t="s">
        <v>882</v>
      </c>
      <c r="H1804" s="19" t="s">
        <v>882</v>
      </c>
      <c r="I1804" s="10" t="s">
        <v>882</v>
      </c>
      <c r="J1804" s="11" t="s">
        <v>882</v>
      </c>
      <c r="K1804" s="9" t="s">
        <v>882</v>
      </c>
      <c r="L1804" s="9" t="s">
        <v>882</v>
      </c>
      <c r="M1804" s="19" t="s">
        <v>882</v>
      </c>
      <c r="N1804" s="9" t="s">
        <v>882</v>
      </c>
      <c r="O1804" s="9" t="s">
        <v>882</v>
      </c>
      <c r="P1804" s="9" t="s">
        <v>882</v>
      </c>
      <c r="Q1804" t="s">
        <v>882</v>
      </c>
      <c r="R1804" s="7" t="s">
        <v>882</v>
      </c>
      <c r="S1804" s="11" t="s">
        <v>882</v>
      </c>
    </row>
    <row r="1805" spans="1:19" ht="15" hidden="1" customHeight="1" x14ac:dyDescent="0.25">
      <c r="A1805" s="6" t="s">
        <v>882</v>
      </c>
      <c r="B1805" s="258"/>
      <c r="F1805" s="7" t="s">
        <v>882</v>
      </c>
      <c r="G1805" s="21" t="s">
        <v>882</v>
      </c>
      <c r="H1805" s="19" t="s">
        <v>882</v>
      </c>
      <c r="I1805" s="10" t="s">
        <v>882</v>
      </c>
      <c r="J1805" s="11" t="s">
        <v>882</v>
      </c>
      <c r="K1805" s="9" t="s">
        <v>882</v>
      </c>
      <c r="L1805" s="9" t="s">
        <v>882</v>
      </c>
      <c r="M1805" s="19" t="s">
        <v>882</v>
      </c>
      <c r="N1805" s="9" t="s">
        <v>882</v>
      </c>
      <c r="O1805" s="9" t="s">
        <v>882</v>
      </c>
      <c r="P1805" s="9" t="s">
        <v>882</v>
      </c>
      <c r="Q1805" t="s">
        <v>882</v>
      </c>
      <c r="R1805" s="7" t="s">
        <v>882</v>
      </c>
      <c r="S1805" s="11" t="s">
        <v>882</v>
      </c>
    </row>
    <row r="1806" spans="1:19" ht="15" hidden="1" customHeight="1" x14ac:dyDescent="0.25">
      <c r="A1806" s="6" t="s">
        <v>882</v>
      </c>
      <c r="B1806" s="258"/>
      <c r="F1806" s="7" t="s">
        <v>882</v>
      </c>
      <c r="G1806" s="21" t="s">
        <v>882</v>
      </c>
      <c r="H1806" s="19" t="s">
        <v>882</v>
      </c>
      <c r="I1806" s="10" t="s">
        <v>882</v>
      </c>
      <c r="J1806" s="11" t="s">
        <v>882</v>
      </c>
      <c r="K1806" s="9" t="s">
        <v>882</v>
      </c>
      <c r="L1806" s="9" t="s">
        <v>882</v>
      </c>
      <c r="M1806" s="19" t="s">
        <v>882</v>
      </c>
      <c r="N1806" s="9" t="s">
        <v>882</v>
      </c>
      <c r="O1806" s="9" t="s">
        <v>882</v>
      </c>
      <c r="P1806" s="9" t="s">
        <v>882</v>
      </c>
      <c r="Q1806" t="s">
        <v>882</v>
      </c>
      <c r="R1806" s="7" t="s">
        <v>882</v>
      </c>
      <c r="S1806" s="11" t="s">
        <v>882</v>
      </c>
    </row>
    <row r="1807" spans="1:19" ht="15" hidden="1" customHeight="1" x14ac:dyDescent="0.25">
      <c r="A1807" s="6" t="s">
        <v>882</v>
      </c>
      <c r="B1807" s="258"/>
      <c r="F1807" s="7" t="s">
        <v>882</v>
      </c>
      <c r="G1807" s="21" t="s">
        <v>882</v>
      </c>
      <c r="H1807" s="19" t="s">
        <v>882</v>
      </c>
      <c r="I1807" s="10" t="s">
        <v>882</v>
      </c>
      <c r="J1807" s="11" t="s">
        <v>882</v>
      </c>
      <c r="K1807" s="9" t="s">
        <v>882</v>
      </c>
      <c r="L1807" s="9" t="s">
        <v>882</v>
      </c>
      <c r="M1807" s="19" t="s">
        <v>882</v>
      </c>
      <c r="N1807" s="9" t="s">
        <v>882</v>
      </c>
      <c r="O1807" s="9" t="s">
        <v>882</v>
      </c>
      <c r="P1807" s="9" t="s">
        <v>882</v>
      </c>
      <c r="Q1807" t="s">
        <v>882</v>
      </c>
      <c r="R1807" s="7" t="s">
        <v>882</v>
      </c>
      <c r="S1807" s="11" t="s">
        <v>882</v>
      </c>
    </row>
    <row r="1808" spans="1:19" ht="15" hidden="1" customHeight="1" x14ac:dyDescent="0.25">
      <c r="A1808" s="6" t="s">
        <v>882</v>
      </c>
      <c r="B1808" s="258"/>
      <c r="F1808" s="7" t="s">
        <v>882</v>
      </c>
      <c r="G1808" s="21" t="s">
        <v>882</v>
      </c>
      <c r="H1808" s="19" t="s">
        <v>882</v>
      </c>
      <c r="I1808" s="10" t="s">
        <v>882</v>
      </c>
      <c r="J1808" s="11" t="s">
        <v>882</v>
      </c>
      <c r="K1808" s="9" t="s">
        <v>882</v>
      </c>
      <c r="L1808" s="9" t="s">
        <v>882</v>
      </c>
      <c r="M1808" s="19" t="s">
        <v>882</v>
      </c>
      <c r="N1808" s="9" t="s">
        <v>882</v>
      </c>
      <c r="O1808" s="9" t="s">
        <v>882</v>
      </c>
      <c r="P1808" s="9" t="s">
        <v>882</v>
      </c>
      <c r="Q1808" t="s">
        <v>882</v>
      </c>
      <c r="R1808" s="7" t="s">
        <v>882</v>
      </c>
      <c r="S1808" s="11" t="s">
        <v>882</v>
      </c>
    </row>
    <row r="1809" spans="1:19" ht="15" hidden="1" customHeight="1" x14ac:dyDescent="0.25">
      <c r="A1809" s="6" t="s">
        <v>882</v>
      </c>
      <c r="B1809" s="258"/>
      <c r="F1809" s="7" t="s">
        <v>882</v>
      </c>
      <c r="G1809" s="21" t="s">
        <v>882</v>
      </c>
      <c r="H1809" s="19" t="s">
        <v>882</v>
      </c>
      <c r="I1809" s="10" t="s">
        <v>882</v>
      </c>
      <c r="J1809" s="11" t="s">
        <v>882</v>
      </c>
      <c r="K1809" s="9" t="s">
        <v>882</v>
      </c>
      <c r="L1809" s="9" t="s">
        <v>882</v>
      </c>
      <c r="M1809" s="19" t="s">
        <v>882</v>
      </c>
      <c r="N1809" s="9" t="s">
        <v>882</v>
      </c>
      <c r="O1809" s="9" t="s">
        <v>882</v>
      </c>
      <c r="P1809" s="9" t="s">
        <v>882</v>
      </c>
      <c r="Q1809" t="s">
        <v>882</v>
      </c>
      <c r="R1809" s="7" t="s">
        <v>882</v>
      </c>
      <c r="S1809" s="11" t="s">
        <v>882</v>
      </c>
    </row>
    <row r="1810" spans="1:19" ht="15" hidden="1" customHeight="1" x14ac:dyDescent="0.25">
      <c r="A1810" s="6" t="s">
        <v>882</v>
      </c>
      <c r="B1810" s="258"/>
      <c r="F1810" s="7" t="s">
        <v>882</v>
      </c>
      <c r="G1810" s="21" t="s">
        <v>882</v>
      </c>
      <c r="H1810" s="19" t="s">
        <v>882</v>
      </c>
      <c r="I1810" s="10" t="s">
        <v>882</v>
      </c>
      <c r="J1810" s="11" t="s">
        <v>882</v>
      </c>
      <c r="K1810" s="9" t="s">
        <v>882</v>
      </c>
      <c r="L1810" s="9" t="s">
        <v>882</v>
      </c>
      <c r="M1810" s="19" t="s">
        <v>882</v>
      </c>
      <c r="N1810" s="9" t="s">
        <v>882</v>
      </c>
      <c r="O1810" s="9" t="s">
        <v>882</v>
      </c>
      <c r="P1810" s="9" t="s">
        <v>882</v>
      </c>
      <c r="Q1810" t="s">
        <v>882</v>
      </c>
      <c r="R1810" s="7" t="s">
        <v>882</v>
      </c>
      <c r="S1810" s="11" t="s">
        <v>882</v>
      </c>
    </row>
    <row r="1811" spans="1:19" ht="15" hidden="1" customHeight="1" x14ac:dyDescent="0.25">
      <c r="A1811" s="6" t="s">
        <v>882</v>
      </c>
      <c r="B1811" s="258"/>
      <c r="F1811" s="7" t="s">
        <v>882</v>
      </c>
      <c r="G1811" s="21" t="s">
        <v>882</v>
      </c>
      <c r="H1811" s="19" t="s">
        <v>882</v>
      </c>
      <c r="I1811" s="10" t="s">
        <v>882</v>
      </c>
      <c r="J1811" s="11" t="s">
        <v>882</v>
      </c>
      <c r="K1811" s="9" t="s">
        <v>882</v>
      </c>
      <c r="L1811" s="9" t="s">
        <v>882</v>
      </c>
      <c r="M1811" s="19" t="s">
        <v>882</v>
      </c>
      <c r="N1811" s="9" t="s">
        <v>882</v>
      </c>
      <c r="O1811" s="9" t="s">
        <v>882</v>
      </c>
      <c r="P1811" s="9" t="s">
        <v>882</v>
      </c>
      <c r="Q1811" t="s">
        <v>882</v>
      </c>
      <c r="R1811" s="7" t="s">
        <v>882</v>
      </c>
      <c r="S1811" s="11" t="s">
        <v>882</v>
      </c>
    </row>
    <row r="1812" spans="1:19" ht="15" hidden="1" customHeight="1" x14ac:dyDescent="0.25">
      <c r="A1812" s="6" t="s">
        <v>882</v>
      </c>
      <c r="B1812" s="258"/>
      <c r="F1812" s="7" t="s">
        <v>882</v>
      </c>
      <c r="G1812" s="21" t="s">
        <v>882</v>
      </c>
      <c r="H1812" s="19" t="s">
        <v>882</v>
      </c>
      <c r="I1812" s="10" t="s">
        <v>882</v>
      </c>
      <c r="J1812" s="11" t="s">
        <v>882</v>
      </c>
      <c r="K1812" s="9" t="s">
        <v>882</v>
      </c>
      <c r="L1812" s="9" t="s">
        <v>882</v>
      </c>
      <c r="M1812" s="19" t="s">
        <v>882</v>
      </c>
      <c r="N1812" s="9" t="s">
        <v>882</v>
      </c>
      <c r="O1812" s="9" t="s">
        <v>882</v>
      </c>
      <c r="P1812" s="9" t="s">
        <v>882</v>
      </c>
      <c r="Q1812" t="s">
        <v>882</v>
      </c>
      <c r="R1812" s="7" t="s">
        <v>882</v>
      </c>
      <c r="S1812" s="11" t="s">
        <v>882</v>
      </c>
    </row>
    <row r="1813" spans="1:19" ht="15" hidden="1" customHeight="1" x14ac:dyDescent="0.25">
      <c r="A1813" s="6" t="s">
        <v>882</v>
      </c>
      <c r="B1813" s="258"/>
      <c r="F1813" s="7" t="s">
        <v>882</v>
      </c>
      <c r="G1813" s="21" t="s">
        <v>882</v>
      </c>
      <c r="H1813" s="19" t="s">
        <v>882</v>
      </c>
      <c r="I1813" s="10" t="s">
        <v>882</v>
      </c>
      <c r="J1813" s="11" t="s">
        <v>882</v>
      </c>
      <c r="K1813" s="9" t="s">
        <v>882</v>
      </c>
      <c r="L1813" s="9" t="s">
        <v>882</v>
      </c>
      <c r="M1813" s="19" t="s">
        <v>882</v>
      </c>
      <c r="N1813" s="9" t="s">
        <v>882</v>
      </c>
      <c r="O1813" s="9" t="s">
        <v>882</v>
      </c>
      <c r="P1813" s="9" t="s">
        <v>882</v>
      </c>
      <c r="Q1813" t="s">
        <v>882</v>
      </c>
      <c r="R1813" s="7" t="s">
        <v>882</v>
      </c>
      <c r="S1813" s="11" t="s">
        <v>882</v>
      </c>
    </row>
    <row r="1814" spans="1:19" ht="15" hidden="1" customHeight="1" x14ac:dyDescent="0.25">
      <c r="A1814" s="6" t="s">
        <v>882</v>
      </c>
      <c r="B1814" s="258"/>
      <c r="F1814" s="7" t="s">
        <v>882</v>
      </c>
      <c r="G1814" s="21" t="s">
        <v>882</v>
      </c>
      <c r="H1814" s="19" t="s">
        <v>882</v>
      </c>
      <c r="I1814" s="10" t="s">
        <v>882</v>
      </c>
      <c r="J1814" s="11" t="s">
        <v>882</v>
      </c>
      <c r="K1814" s="9" t="s">
        <v>882</v>
      </c>
      <c r="L1814" s="9" t="s">
        <v>882</v>
      </c>
      <c r="M1814" s="19" t="s">
        <v>882</v>
      </c>
      <c r="N1814" s="9" t="s">
        <v>882</v>
      </c>
      <c r="O1814" s="9" t="s">
        <v>882</v>
      </c>
      <c r="P1814" s="9" t="s">
        <v>882</v>
      </c>
      <c r="Q1814" t="s">
        <v>882</v>
      </c>
      <c r="R1814" s="7" t="s">
        <v>882</v>
      </c>
      <c r="S1814" s="11" t="s">
        <v>882</v>
      </c>
    </row>
    <row r="1815" spans="1:19" ht="15" hidden="1" customHeight="1" x14ac:dyDescent="0.25">
      <c r="A1815" s="6" t="s">
        <v>882</v>
      </c>
      <c r="B1815" s="258"/>
      <c r="F1815" s="7" t="s">
        <v>882</v>
      </c>
      <c r="G1815" s="21" t="s">
        <v>882</v>
      </c>
      <c r="H1815" s="19" t="s">
        <v>882</v>
      </c>
      <c r="I1815" s="10" t="s">
        <v>882</v>
      </c>
      <c r="J1815" s="11" t="s">
        <v>882</v>
      </c>
      <c r="K1815" s="9" t="s">
        <v>882</v>
      </c>
      <c r="L1815" s="9" t="s">
        <v>882</v>
      </c>
      <c r="M1815" s="19" t="s">
        <v>882</v>
      </c>
      <c r="N1815" s="9" t="s">
        <v>882</v>
      </c>
      <c r="O1815" s="9" t="s">
        <v>882</v>
      </c>
      <c r="P1815" s="9" t="s">
        <v>882</v>
      </c>
      <c r="Q1815" t="s">
        <v>882</v>
      </c>
      <c r="R1815" s="7" t="s">
        <v>882</v>
      </c>
      <c r="S1815" s="11" t="s">
        <v>882</v>
      </c>
    </row>
    <row r="1816" spans="1:19" ht="15" hidden="1" customHeight="1" x14ac:dyDescent="0.25">
      <c r="A1816" s="6" t="s">
        <v>882</v>
      </c>
      <c r="B1816" s="258"/>
      <c r="F1816" s="7" t="s">
        <v>882</v>
      </c>
      <c r="G1816" s="21" t="s">
        <v>882</v>
      </c>
      <c r="H1816" s="19" t="s">
        <v>882</v>
      </c>
      <c r="I1816" s="10" t="s">
        <v>882</v>
      </c>
      <c r="J1816" s="11" t="s">
        <v>882</v>
      </c>
      <c r="K1816" s="9" t="s">
        <v>882</v>
      </c>
      <c r="L1816" s="9" t="s">
        <v>882</v>
      </c>
      <c r="M1816" s="19" t="s">
        <v>882</v>
      </c>
      <c r="N1816" s="9" t="s">
        <v>882</v>
      </c>
      <c r="O1816" s="9" t="s">
        <v>882</v>
      </c>
      <c r="P1816" s="9" t="s">
        <v>882</v>
      </c>
      <c r="Q1816" t="s">
        <v>882</v>
      </c>
      <c r="R1816" s="7" t="s">
        <v>882</v>
      </c>
      <c r="S1816" s="11" t="s">
        <v>882</v>
      </c>
    </row>
    <row r="1817" spans="1:19" ht="15" hidden="1" customHeight="1" x14ac:dyDescent="0.25">
      <c r="A1817" s="6" t="s">
        <v>882</v>
      </c>
      <c r="B1817" s="258"/>
      <c r="F1817" s="7" t="s">
        <v>882</v>
      </c>
      <c r="G1817" s="21" t="s">
        <v>882</v>
      </c>
      <c r="H1817" s="19" t="s">
        <v>882</v>
      </c>
      <c r="I1817" s="10" t="s">
        <v>882</v>
      </c>
      <c r="J1817" s="11" t="s">
        <v>882</v>
      </c>
      <c r="K1817" s="9" t="s">
        <v>882</v>
      </c>
      <c r="L1817" s="9" t="s">
        <v>882</v>
      </c>
      <c r="M1817" s="19" t="s">
        <v>882</v>
      </c>
      <c r="N1817" s="9" t="s">
        <v>882</v>
      </c>
      <c r="O1817" s="9" t="s">
        <v>882</v>
      </c>
      <c r="P1817" s="9" t="s">
        <v>882</v>
      </c>
      <c r="Q1817" t="s">
        <v>882</v>
      </c>
      <c r="R1817" s="7" t="s">
        <v>882</v>
      </c>
      <c r="S1817" s="11" t="s">
        <v>882</v>
      </c>
    </row>
    <row r="1818" spans="1:19" ht="15" hidden="1" customHeight="1" x14ac:dyDescent="0.25">
      <c r="A1818" s="6" t="s">
        <v>882</v>
      </c>
      <c r="B1818" s="258"/>
      <c r="F1818" s="7" t="s">
        <v>882</v>
      </c>
      <c r="G1818" s="21" t="s">
        <v>882</v>
      </c>
      <c r="H1818" s="19" t="s">
        <v>882</v>
      </c>
      <c r="I1818" s="10" t="s">
        <v>882</v>
      </c>
      <c r="J1818" s="11" t="s">
        <v>882</v>
      </c>
      <c r="K1818" s="9" t="s">
        <v>882</v>
      </c>
      <c r="L1818" s="9" t="s">
        <v>882</v>
      </c>
      <c r="M1818" s="19" t="s">
        <v>882</v>
      </c>
      <c r="N1818" s="9" t="s">
        <v>882</v>
      </c>
      <c r="O1818" s="9" t="s">
        <v>882</v>
      </c>
      <c r="P1818" s="9" t="s">
        <v>882</v>
      </c>
      <c r="Q1818" t="s">
        <v>882</v>
      </c>
      <c r="R1818" s="7" t="s">
        <v>882</v>
      </c>
      <c r="S1818" s="11" t="s">
        <v>882</v>
      </c>
    </row>
    <row r="1819" spans="1:19" ht="15" hidden="1" customHeight="1" x14ac:dyDescent="0.25">
      <c r="A1819" s="6" t="s">
        <v>882</v>
      </c>
      <c r="B1819" s="258"/>
      <c r="F1819" s="7" t="s">
        <v>882</v>
      </c>
      <c r="G1819" s="21" t="s">
        <v>882</v>
      </c>
      <c r="H1819" s="19" t="s">
        <v>882</v>
      </c>
      <c r="I1819" s="10" t="s">
        <v>882</v>
      </c>
      <c r="J1819" s="11" t="s">
        <v>882</v>
      </c>
      <c r="K1819" s="9" t="s">
        <v>882</v>
      </c>
      <c r="L1819" s="9" t="s">
        <v>882</v>
      </c>
      <c r="M1819" s="19" t="s">
        <v>882</v>
      </c>
      <c r="N1819" s="9" t="s">
        <v>882</v>
      </c>
      <c r="O1819" s="9" t="s">
        <v>882</v>
      </c>
      <c r="P1819" s="9" t="s">
        <v>882</v>
      </c>
      <c r="Q1819" t="s">
        <v>882</v>
      </c>
      <c r="R1819" s="7" t="s">
        <v>882</v>
      </c>
      <c r="S1819" s="11" t="s">
        <v>882</v>
      </c>
    </row>
    <row r="1820" spans="1:19" ht="15" hidden="1" customHeight="1" x14ac:dyDescent="0.25">
      <c r="A1820" s="6" t="s">
        <v>882</v>
      </c>
      <c r="B1820" s="258"/>
      <c r="F1820" s="7" t="s">
        <v>882</v>
      </c>
      <c r="G1820" s="21" t="s">
        <v>882</v>
      </c>
      <c r="H1820" s="19" t="s">
        <v>882</v>
      </c>
      <c r="I1820" s="10" t="s">
        <v>882</v>
      </c>
      <c r="J1820" s="11" t="s">
        <v>882</v>
      </c>
      <c r="K1820" s="9" t="s">
        <v>882</v>
      </c>
      <c r="L1820" s="9" t="s">
        <v>882</v>
      </c>
      <c r="M1820" s="19" t="s">
        <v>882</v>
      </c>
      <c r="N1820" s="9" t="s">
        <v>882</v>
      </c>
      <c r="O1820" s="9" t="s">
        <v>882</v>
      </c>
      <c r="P1820" s="9" t="s">
        <v>882</v>
      </c>
      <c r="Q1820" t="s">
        <v>882</v>
      </c>
      <c r="R1820" s="7" t="s">
        <v>882</v>
      </c>
      <c r="S1820" s="11" t="s">
        <v>882</v>
      </c>
    </row>
    <row r="1821" spans="1:19" ht="15" hidden="1" customHeight="1" x14ac:dyDescent="0.25">
      <c r="A1821" s="6" t="s">
        <v>882</v>
      </c>
      <c r="B1821" s="258"/>
      <c r="F1821" s="7" t="s">
        <v>882</v>
      </c>
      <c r="G1821" s="21" t="s">
        <v>882</v>
      </c>
      <c r="H1821" s="19" t="s">
        <v>882</v>
      </c>
      <c r="I1821" s="10" t="s">
        <v>882</v>
      </c>
      <c r="J1821" s="11" t="s">
        <v>882</v>
      </c>
      <c r="K1821" s="9" t="s">
        <v>882</v>
      </c>
      <c r="L1821" s="9" t="s">
        <v>882</v>
      </c>
      <c r="M1821" s="19" t="s">
        <v>882</v>
      </c>
      <c r="N1821" s="9" t="s">
        <v>882</v>
      </c>
      <c r="O1821" s="9" t="s">
        <v>882</v>
      </c>
      <c r="P1821" s="9" t="s">
        <v>882</v>
      </c>
      <c r="Q1821" t="s">
        <v>882</v>
      </c>
      <c r="R1821" s="7" t="s">
        <v>882</v>
      </c>
      <c r="S1821" s="11" t="s">
        <v>882</v>
      </c>
    </row>
    <row r="1822" spans="1:19" ht="15" hidden="1" customHeight="1" x14ac:dyDescent="0.25">
      <c r="A1822" s="6" t="s">
        <v>882</v>
      </c>
      <c r="B1822" s="258"/>
      <c r="F1822" s="7" t="s">
        <v>882</v>
      </c>
      <c r="G1822" s="21" t="s">
        <v>882</v>
      </c>
      <c r="H1822" s="19" t="s">
        <v>882</v>
      </c>
      <c r="I1822" s="10" t="s">
        <v>882</v>
      </c>
      <c r="J1822" s="11" t="s">
        <v>882</v>
      </c>
      <c r="K1822" s="9" t="s">
        <v>882</v>
      </c>
      <c r="L1822" s="9" t="s">
        <v>882</v>
      </c>
      <c r="M1822" s="19" t="s">
        <v>882</v>
      </c>
      <c r="N1822" s="9" t="s">
        <v>882</v>
      </c>
      <c r="O1822" s="9" t="s">
        <v>882</v>
      </c>
      <c r="P1822" s="9" t="s">
        <v>882</v>
      </c>
      <c r="Q1822" t="s">
        <v>882</v>
      </c>
      <c r="R1822" s="7" t="s">
        <v>882</v>
      </c>
      <c r="S1822" s="11" t="s">
        <v>882</v>
      </c>
    </row>
    <row r="1823" spans="1:19" hidden="1" x14ac:dyDescent="0.25">
      <c r="A1823" s="6" t="s">
        <v>882</v>
      </c>
      <c r="B1823" s="258"/>
      <c r="F1823" s="7" t="s">
        <v>882</v>
      </c>
      <c r="G1823" s="21" t="s">
        <v>882</v>
      </c>
      <c r="H1823" s="19" t="s">
        <v>882</v>
      </c>
      <c r="I1823" s="10" t="s">
        <v>882</v>
      </c>
      <c r="J1823" s="11" t="s">
        <v>882</v>
      </c>
      <c r="K1823" s="9" t="s">
        <v>882</v>
      </c>
      <c r="L1823" s="9" t="s">
        <v>882</v>
      </c>
      <c r="M1823" s="19" t="s">
        <v>882</v>
      </c>
      <c r="N1823" s="9" t="s">
        <v>882</v>
      </c>
      <c r="O1823" s="9" t="s">
        <v>882</v>
      </c>
      <c r="P1823" s="9" t="s">
        <v>882</v>
      </c>
      <c r="Q1823" t="s">
        <v>882</v>
      </c>
      <c r="R1823" s="7" t="s">
        <v>882</v>
      </c>
      <c r="S1823" s="11" t="s">
        <v>882</v>
      </c>
    </row>
    <row r="1824" spans="1:19" hidden="1" x14ac:dyDescent="0.25">
      <c r="A1824" s="6" t="s">
        <v>882</v>
      </c>
      <c r="B1824" s="258"/>
      <c r="F1824" s="7" t="s">
        <v>882</v>
      </c>
      <c r="G1824" s="21" t="s">
        <v>882</v>
      </c>
      <c r="H1824" s="19" t="s">
        <v>882</v>
      </c>
      <c r="I1824" s="10" t="s">
        <v>882</v>
      </c>
      <c r="J1824" s="11" t="s">
        <v>882</v>
      </c>
      <c r="K1824" s="9" t="s">
        <v>882</v>
      </c>
      <c r="L1824" s="9" t="s">
        <v>882</v>
      </c>
      <c r="M1824" s="19" t="s">
        <v>882</v>
      </c>
      <c r="N1824" s="9" t="s">
        <v>882</v>
      </c>
      <c r="O1824" s="9" t="s">
        <v>882</v>
      </c>
      <c r="P1824" s="9" t="s">
        <v>882</v>
      </c>
      <c r="Q1824" t="s">
        <v>882</v>
      </c>
      <c r="R1824" s="7" t="s">
        <v>882</v>
      </c>
      <c r="S1824" s="11" t="s">
        <v>882</v>
      </c>
    </row>
    <row r="1825" spans="1:19" hidden="1" x14ac:dyDescent="0.25">
      <c r="A1825" s="6" t="s">
        <v>882</v>
      </c>
      <c r="B1825" s="258"/>
      <c r="F1825" s="7" t="s">
        <v>882</v>
      </c>
      <c r="G1825" s="21" t="s">
        <v>882</v>
      </c>
      <c r="H1825" s="19" t="s">
        <v>882</v>
      </c>
      <c r="I1825" s="10" t="s">
        <v>882</v>
      </c>
      <c r="J1825" s="11" t="s">
        <v>882</v>
      </c>
      <c r="K1825" s="9" t="s">
        <v>882</v>
      </c>
      <c r="L1825" s="9" t="s">
        <v>882</v>
      </c>
      <c r="M1825" s="19" t="s">
        <v>882</v>
      </c>
      <c r="N1825" s="9" t="s">
        <v>882</v>
      </c>
      <c r="O1825" s="9" t="s">
        <v>882</v>
      </c>
      <c r="P1825" s="9" t="s">
        <v>882</v>
      </c>
      <c r="Q1825" t="s">
        <v>882</v>
      </c>
      <c r="R1825" s="7" t="s">
        <v>882</v>
      </c>
      <c r="S1825" s="11" t="s">
        <v>882</v>
      </c>
    </row>
    <row r="1826" spans="1:19" hidden="1" x14ac:dyDescent="0.25">
      <c r="A1826" s="6" t="s">
        <v>882</v>
      </c>
      <c r="B1826" s="258"/>
      <c r="F1826" s="7" t="s">
        <v>882</v>
      </c>
      <c r="G1826" s="21" t="s">
        <v>882</v>
      </c>
      <c r="H1826" s="19" t="s">
        <v>882</v>
      </c>
      <c r="I1826" s="10" t="s">
        <v>882</v>
      </c>
      <c r="J1826" s="11" t="s">
        <v>882</v>
      </c>
      <c r="K1826" s="9" t="s">
        <v>882</v>
      </c>
      <c r="L1826" s="9" t="s">
        <v>882</v>
      </c>
      <c r="M1826" s="19" t="s">
        <v>882</v>
      </c>
      <c r="N1826" s="9" t="s">
        <v>882</v>
      </c>
      <c r="O1826" s="9" t="s">
        <v>882</v>
      </c>
      <c r="P1826" s="9" t="s">
        <v>882</v>
      </c>
      <c r="Q1826" t="s">
        <v>882</v>
      </c>
      <c r="R1826" s="7" t="s">
        <v>882</v>
      </c>
      <c r="S1826" s="11" t="s">
        <v>882</v>
      </c>
    </row>
    <row r="1827" spans="1:19" hidden="1" x14ac:dyDescent="0.25">
      <c r="A1827" s="6" t="s">
        <v>882</v>
      </c>
      <c r="B1827" s="258"/>
      <c r="F1827" s="7" t="s">
        <v>882</v>
      </c>
      <c r="G1827" s="21" t="s">
        <v>882</v>
      </c>
      <c r="H1827" s="19" t="s">
        <v>882</v>
      </c>
      <c r="I1827" s="10" t="s">
        <v>882</v>
      </c>
      <c r="J1827" s="11" t="s">
        <v>882</v>
      </c>
      <c r="K1827" s="9" t="s">
        <v>882</v>
      </c>
      <c r="L1827" s="9" t="s">
        <v>882</v>
      </c>
      <c r="M1827" s="19" t="s">
        <v>882</v>
      </c>
      <c r="N1827" s="9" t="s">
        <v>882</v>
      </c>
      <c r="O1827" s="9" t="s">
        <v>882</v>
      </c>
      <c r="P1827" s="9" t="s">
        <v>882</v>
      </c>
      <c r="Q1827" t="s">
        <v>882</v>
      </c>
      <c r="R1827" s="7" t="s">
        <v>882</v>
      </c>
      <c r="S1827" s="11" t="s">
        <v>882</v>
      </c>
    </row>
    <row r="1828" spans="1:19" hidden="1" x14ac:dyDescent="0.25">
      <c r="A1828" s="6" t="s">
        <v>882</v>
      </c>
      <c r="B1828" s="258"/>
      <c r="F1828" s="7" t="s">
        <v>882</v>
      </c>
      <c r="G1828" s="21" t="s">
        <v>882</v>
      </c>
      <c r="H1828" s="19" t="s">
        <v>882</v>
      </c>
      <c r="I1828" s="10" t="s">
        <v>882</v>
      </c>
      <c r="J1828" s="11" t="s">
        <v>882</v>
      </c>
      <c r="K1828" s="9" t="s">
        <v>882</v>
      </c>
      <c r="L1828" s="9" t="s">
        <v>882</v>
      </c>
      <c r="M1828" s="19" t="s">
        <v>882</v>
      </c>
      <c r="N1828" s="9" t="s">
        <v>882</v>
      </c>
      <c r="O1828" s="9" t="s">
        <v>882</v>
      </c>
      <c r="P1828" s="9" t="s">
        <v>882</v>
      </c>
      <c r="Q1828" t="s">
        <v>882</v>
      </c>
      <c r="R1828" s="7" t="s">
        <v>882</v>
      </c>
      <c r="S1828" s="11" t="s">
        <v>882</v>
      </c>
    </row>
    <row r="1829" spans="1:19" hidden="1" x14ac:dyDescent="0.25">
      <c r="A1829" s="6" t="s">
        <v>882</v>
      </c>
      <c r="B1829" s="258"/>
      <c r="F1829" s="7" t="s">
        <v>882</v>
      </c>
      <c r="G1829" s="21" t="s">
        <v>882</v>
      </c>
      <c r="H1829" s="19" t="s">
        <v>882</v>
      </c>
      <c r="I1829" s="10" t="s">
        <v>882</v>
      </c>
      <c r="J1829" s="11" t="s">
        <v>882</v>
      </c>
      <c r="K1829" s="9" t="s">
        <v>882</v>
      </c>
      <c r="L1829" s="9" t="s">
        <v>882</v>
      </c>
      <c r="M1829" s="19" t="s">
        <v>882</v>
      </c>
      <c r="N1829" s="9" t="s">
        <v>882</v>
      </c>
      <c r="O1829" s="9" t="s">
        <v>882</v>
      </c>
      <c r="P1829" s="9" t="s">
        <v>882</v>
      </c>
      <c r="Q1829" t="s">
        <v>882</v>
      </c>
      <c r="R1829" s="7" t="s">
        <v>882</v>
      </c>
      <c r="S1829" s="11" t="s">
        <v>882</v>
      </c>
    </row>
    <row r="1830" spans="1:19" hidden="1" x14ac:dyDescent="0.25">
      <c r="A1830" s="6" t="s">
        <v>882</v>
      </c>
      <c r="B1830" s="258"/>
      <c r="F1830" s="7" t="s">
        <v>882</v>
      </c>
      <c r="G1830" s="21" t="s">
        <v>882</v>
      </c>
      <c r="H1830" s="19" t="s">
        <v>882</v>
      </c>
      <c r="I1830" s="10" t="s">
        <v>882</v>
      </c>
      <c r="J1830" s="11" t="s">
        <v>882</v>
      </c>
      <c r="K1830" s="9" t="s">
        <v>882</v>
      </c>
      <c r="L1830" s="9" t="s">
        <v>882</v>
      </c>
      <c r="M1830" s="19" t="s">
        <v>882</v>
      </c>
      <c r="N1830" s="9" t="s">
        <v>882</v>
      </c>
      <c r="O1830" s="9" t="s">
        <v>882</v>
      </c>
      <c r="P1830" s="9" t="s">
        <v>882</v>
      </c>
      <c r="Q1830" t="s">
        <v>882</v>
      </c>
      <c r="R1830" s="7" t="s">
        <v>882</v>
      </c>
      <c r="S1830" s="11" t="s">
        <v>882</v>
      </c>
    </row>
    <row r="1831" spans="1:19" hidden="1" x14ac:dyDescent="0.25">
      <c r="A1831" s="6" t="s">
        <v>882</v>
      </c>
      <c r="B1831" s="258"/>
      <c r="F1831" s="7" t="s">
        <v>882</v>
      </c>
      <c r="G1831" s="21" t="s">
        <v>882</v>
      </c>
      <c r="H1831" s="19" t="s">
        <v>882</v>
      </c>
      <c r="I1831" s="10" t="s">
        <v>882</v>
      </c>
      <c r="J1831" s="11" t="s">
        <v>882</v>
      </c>
      <c r="K1831" s="9" t="s">
        <v>882</v>
      </c>
      <c r="L1831" s="9" t="s">
        <v>882</v>
      </c>
      <c r="M1831" s="19" t="s">
        <v>882</v>
      </c>
      <c r="N1831" s="9" t="s">
        <v>882</v>
      </c>
      <c r="O1831" s="9" t="s">
        <v>882</v>
      </c>
      <c r="P1831" s="9" t="s">
        <v>882</v>
      </c>
      <c r="Q1831" t="s">
        <v>882</v>
      </c>
      <c r="R1831" s="7" t="s">
        <v>882</v>
      </c>
      <c r="S1831" s="11" t="s">
        <v>882</v>
      </c>
    </row>
    <row r="1832" spans="1:19" hidden="1" x14ac:dyDescent="0.25">
      <c r="A1832" s="6" t="s">
        <v>882</v>
      </c>
      <c r="B1832" s="258"/>
      <c r="F1832" s="7" t="s">
        <v>882</v>
      </c>
      <c r="G1832" s="21" t="s">
        <v>882</v>
      </c>
      <c r="H1832" s="19" t="s">
        <v>882</v>
      </c>
      <c r="I1832" s="10" t="s">
        <v>882</v>
      </c>
      <c r="J1832" s="11" t="s">
        <v>882</v>
      </c>
      <c r="K1832" s="9" t="s">
        <v>882</v>
      </c>
      <c r="L1832" s="9" t="s">
        <v>882</v>
      </c>
      <c r="M1832" s="19" t="s">
        <v>882</v>
      </c>
      <c r="N1832" s="9" t="s">
        <v>882</v>
      </c>
      <c r="O1832" s="9" t="s">
        <v>882</v>
      </c>
      <c r="P1832" s="9" t="s">
        <v>882</v>
      </c>
      <c r="Q1832" t="s">
        <v>882</v>
      </c>
      <c r="R1832" s="7" t="s">
        <v>882</v>
      </c>
      <c r="S1832" s="11" t="s">
        <v>882</v>
      </c>
    </row>
    <row r="1833" spans="1:19" hidden="1" x14ac:dyDescent="0.25">
      <c r="A1833" s="6" t="s">
        <v>882</v>
      </c>
      <c r="B1833" s="258"/>
      <c r="F1833" s="7" t="s">
        <v>882</v>
      </c>
      <c r="G1833" s="21" t="s">
        <v>882</v>
      </c>
      <c r="H1833" s="19" t="s">
        <v>882</v>
      </c>
      <c r="I1833" s="10" t="s">
        <v>882</v>
      </c>
      <c r="J1833" s="11" t="s">
        <v>882</v>
      </c>
      <c r="K1833" s="9" t="s">
        <v>882</v>
      </c>
      <c r="L1833" s="9" t="s">
        <v>882</v>
      </c>
      <c r="M1833" s="19" t="s">
        <v>882</v>
      </c>
      <c r="N1833" s="9" t="s">
        <v>882</v>
      </c>
      <c r="O1833" s="9" t="s">
        <v>882</v>
      </c>
      <c r="P1833" s="9" t="s">
        <v>882</v>
      </c>
      <c r="Q1833" t="s">
        <v>882</v>
      </c>
      <c r="R1833" s="7" t="s">
        <v>882</v>
      </c>
      <c r="S1833" s="11" t="s">
        <v>882</v>
      </c>
    </row>
    <row r="1834" spans="1:19" hidden="1" x14ac:dyDescent="0.25">
      <c r="A1834" s="6" t="s">
        <v>882</v>
      </c>
      <c r="B1834" s="258"/>
      <c r="F1834" s="7" t="s">
        <v>882</v>
      </c>
      <c r="G1834" s="21" t="s">
        <v>882</v>
      </c>
      <c r="H1834" s="19" t="s">
        <v>882</v>
      </c>
      <c r="I1834" s="10" t="s">
        <v>882</v>
      </c>
      <c r="J1834" s="11" t="s">
        <v>882</v>
      </c>
      <c r="K1834" s="9" t="s">
        <v>882</v>
      </c>
      <c r="L1834" s="9" t="s">
        <v>882</v>
      </c>
      <c r="M1834" s="19" t="s">
        <v>882</v>
      </c>
      <c r="N1834" s="9" t="s">
        <v>882</v>
      </c>
      <c r="O1834" s="9" t="s">
        <v>882</v>
      </c>
      <c r="P1834" s="9" t="s">
        <v>882</v>
      </c>
      <c r="Q1834" t="s">
        <v>882</v>
      </c>
      <c r="R1834" s="7" t="s">
        <v>882</v>
      </c>
      <c r="S1834" s="11" t="s">
        <v>882</v>
      </c>
    </row>
    <row r="1835" spans="1:19" hidden="1" x14ac:dyDescent="0.25">
      <c r="A1835" s="6" t="s">
        <v>882</v>
      </c>
      <c r="B1835" s="258"/>
      <c r="F1835" s="7" t="s">
        <v>882</v>
      </c>
      <c r="G1835" s="21" t="s">
        <v>882</v>
      </c>
      <c r="H1835" s="19" t="s">
        <v>882</v>
      </c>
      <c r="I1835" s="10" t="s">
        <v>882</v>
      </c>
      <c r="J1835" s="11" t="s">
        <v>882</v>
      </c>
      <c r="K1835" s="9" t="s">
        <v>882</v>
      </c>
      <c r="L1835" s="9" t="s">
        <v>882</v>
      </c>
      <c r="M1835" s="19" t="s">
        <v>882</v>
      </c>
      <c r="N1835" s="9" t="s">
        <v>882</v>
      </c>
      <c r="O1835" s="9" t="s">
        <v>882</v>
      </c>
      <c r="P1835" s="9" t="s">
        <v>882</v>
      </c>
      <c r="Q1835" t="s">
        <v>882</v>
      </c>
      <c r="R1835" s="7" t="s">
        <v>882</v>
      </c>
      <c r="S1835" s="11" t="s">
        <v>882</v>
      </c>
    </row>
    <row r="1836" spans="1:19" hidden="1" x14ac:dyDescent="0.25">
      <c r="A1836" s="6" t="s">
        <v>882</v>
      </c>
      <c r="B1836" s="258"/>
      <c r="F1836" s="7" t="s">
        <v>882</v>
      </c>
      <c r="G1836" s="21" t="s">
        <v>882</v>
      </c>
      <c r="H1836" s="19" t="s">
        <v>882</v>
      </c>
      <c r="I1836" s="10" t="s">
        <v>882</v>
      </c>
      <c r="J1836" s="11" t="s">
        <v>882</v>
      </c>
      <c r="K1836" s="9" t="s">
        <v>882</v>
      </c>
      <c r="L1836" s="9" t="s">
        <v>882</v>
      </c>
      <c r="M1836" s="19" t="s">
        <v>882</v>
      </c>
      <c r="N1836" s="9" t="s">
        <v>882</v>
      </c>
      <c r="O1836" s="9" t="s">
        <v>882</v>
      </c>
      <c r="P1836" s="9" t="s">
        <v>882</v>
      </c>
      <c r="Q1836" t="s">
        <v>882</v>
      </c>
      <c r="R1836" s="7" t="s">
        <v>882</v>
      </c>
      <c r="S1836" s="11" t="s">
        <v>882</v>
      </c>
    </row>
    <row r="1837" spans="1:19" hidden="1" x14ac:dyDescent="0.25">
      <c r="A1837" s="6" t="s">
        <v>882</v>
      </c>
      <c r="B1837" s="258"/>
      <c r="F1837" s="7" t="s">
        <v>882</v>
      </c>
      <c r="G1837" s="21" t="s">
        <v>882</v>
      </c>
      <c r="H1837" s="19" t="s">
        <v>882</v>
      </c>
      <c r="I1837" s="10" t="s">
        <v>882</v>
      </c>
      <c r="J1837" s="11" t="s">
        <v>882</v>
      </c>
      <c r="K1837" s="9" t="s">
        <v>882</v>
      </c>
      <c r="L1837" s="9" t="s">
        <v>882</v>
      </c>
      <c r="M1837" s="19" t="s">
        <v>882</v>
      </c>
      <c r="N1837" s="9" t="s">
        <v>882</v>
      </c>
      <c r="O1837" s="9" t="s">
        <v>882</v>
      </c>
      <c r="P1837" s="9" t="s">
        <v>882</v>
      </c>
      <c r="Q1837" t="s">
        <v>882</v>
      </c>
      <c r="R1837" s="7" t="s">
        <v>882</v>
      </c>
      <c r="S1837" s="11" t="s">
        <v>882</v>
      </c>
    </row>
    <row r="1838" spans="1:19" hidden="1" x14ac:dyDescent="0.25">
      <c r="A1838" s="6" t="s">
        <v>882</v>
      </c>
      <c r="B1838" s="258"/>
      <c r="F1838" s="7" t="s">
        <v>882</v>
      </c>
      <c r="G1838" s="21" t="s">
        <v>882</v>
      </c>
      <c r="H1838" s="19" t="s">
        <v>882</v>
      </c>
      <c r="I1838" s="10" t="s">
        <v>882</v>
      </c>
      <c r="J1838" s="11" t="s">
        <v>882</v>
      </c>
      <c r="K1838" s="9" t="s">
        <v>882</v>
      </c>
      <c r="L1838" s="9" t="s">
        <v>882</v>
      </c>
      <c r="M1838" s="19" t="s">
        <v>882</v>
      </c>
      <c r="N1838" s="9" t="s">
        <v>882</v>
      </c>
      <c r="O1838" s="9" t="s">
        <v>882</v>
      </c>
      <c r="P1838" s="9" t="s">
        <v>882</v>
      </c>
      <c r="Q1838" t="s">
        <v>882</v>
      </c>
      <c r="R1838" s="7" t="s">
        <v>882</v>
      </c>
      <c r="S1838" s="11" t="s">
        <v>882</v>
      </c>
    </row>
    <row r="1839" spans="1:19" hidden="1" x14ac:dyDescent="0.25">
      <c r="A1839" s="6" t="s">
        <v>882</v>
      </c>
      <c r="B1839" s="258"/>
      <c r="F1839" s="7" t="s">
        <v>882</v>
      </c>
      <c r="G1839" s="21" t="s">
        <v>882</v>
      </c>
      <c r="H1839" s="19" t="s">
        <v>882</v>
      </c>
      <c r="I1839" s="10" t="s">
        <v>882</v>
      </c>
      <c r="J1839" s="11" t="s">
        <v>882</v>
      </c>
      <c r="K1839" s="9" t="s">
        <v>882</v>
      </c>
      <c r="L1839" s="9" t="s">
        <v>882</v>
      </c>
      <c r="M1839" s="19" t="s">
        <v>882</v>
      </c>
      <c r="N1839" s="9" t="s">
        <v>882</v>
      </c>
      <c r="O1839" s="9" t="s">
        <v>882</v>
      </c>
      <c r="P1839" s="9" t="s">
        <v>882</v>
      </c>
      <c r="Q1839" t="s">
        <v>882</v>
      </c>
      <c r="R1839" s="7" t="s">
        <v>882</v>
      </c>
      <c r="S1839" s="11" t="s">
        <v>882</v>
      </c>
    </row>
    <row r="1840" spans="1:19" hidden="1" x14ac:dyDescent="0.25">
      <c r="A1840" s="6" t="s">
        <v>882</v>
      </c>
      <c r="B1840" s="258"/>
      <c r="F1840" s="7" t="s">
        <v>882</v>
      </c>
      <c r="G1840" s="21" t="s">
        <v>882</v>
      </c>
      <c r="H1840" s="19" t="s">
        <v>882</v>
      </c>
      <c r="I1840" s="10" t="s">
        <v>882</v>
      </c>
      <c r="J1840" s="11" t="s">
        <v>882</v>
      </c>
      <c r="K1840" s="9" t="s">
        <v>882</v>
      </c>
      <c r="L1840" s="9" t="s">
        <v>882</v>
      </c>
      <c r="M1840" s="19" t="s">
        <v>882</v>
      </c>
      <c r="N1840" s="9" t="s">
        <v>882</v>
      </c>
      <c r="O1840" s="9" t="s">
        <v>882</v>
      </c>
      <c r="P1840" s="9" t="s">
        <v>882</v>
      </c>
      <c r="Q1840" t="s">
        <v>882</v>
      </c>
      <c r="R1840" s="7" t="s">
        <v>882</v>
      </c>
      <c r="S1840" s="11" t="s">
        <v>882</v>
      </c>
    </row>
    <row r="1841" spans="1:19" hidden="1" x14ac:dyDescent="0.25">
      <c r="A1841" s="6" t="s">
        <v>882</v>
      </c>
      <c r="B1841" s="258"/>
      <c r="F1841" s="7" t="s">
        <v>882</v>
      </c>
      <c r="G1841" s="21" t="s">
        <v>882</v>
      </c>
      <c r="H1841" s="19" t="s">
        <v>882</v>
      </c>
      <c r="I1841" s="10" t="s">
        <v>882</v>
      </c>
      <c r="J1841" s="11" t="s">
        <v>882</v>
      </c>
      <c r="K1841" s="9" t="s">
        <v>882</v>
      </c>
      <c r="L1841" s="9" t="s">
        <v>882</v>
      </c>
      <c r="M1841" s="19" t="s">
        <v>882</v>
      </c>
      <c r="N1841" s="9" t="s">
        <v>882</v>
      </c>
      <c r="O1841" s="9" t="s">
        <v>882</v>
      </c>
      <c r="P1841" s="9" t="s">
        <v>882</v>
      </c>
      <c r="Q1841" t="s">
        <v>882</v>
      </c>
      <c r="R1841" s="7" t="s">
        <v>882</v>
      </c>
      <c r="S1841" s="11" t="s">
        <v>882</v>
      </c>
    </row>
    <row r="1842" spans="1:19" hidden="1" x14ac:dyDescent="0.25">
      <c r="A1842" s="6" t="s">
        <v>882</v>
      </c>
      <c r="B1842" s="258"/>
      <c r="F1842" s="7" t="s">
        <v>882</v>
      </c>
      <c r="G1842" s="21" t="s">
        <v>882</v>
      </c>
      <c r="H1842" s="19" t="s">
        <v>882</v>
      </c>
      <c r="I1842" s="10" t="s">
        <v>882</v>
      </c>
      <c r="J1842" s="11" t="s">
        <v>882</v>
      </c>
      <c r="K1842" s="9" t="s">
        <v>882</v>
      </c>
      <c r="L1842" s="9" t="s">
        <v>882</v>
      </c>
      <c r="M1842" s="19" t="s">
        <v>882</v>
      </c>
      <c r="N1842" s="9" t="s">
        <v>882</v>
      </c>
      <c r="O1842" s="9" t="s">
        <v>882</v>
      </c>
      <c r="P1842" s="9" t="s">
        <v>882</v>
      </c>
      <c r="Q1842" t="s">
        <v>882</v>
      </c>
      <c r="R1842" s="7" t="s">
        <v>882</v>
      </c>
      <c r="S1842" s="11" t="s">
        <v>882</v>
      </c>
    </row>
    <row r="1843" spans="1:19" hidden="1" x14ac:dyDescent="0.25">
      <c r="A1843" s="6" t="s">
        <v>882</v>
      </c>
      <c r="B1843" s="258"/>
      <c r="F1843" s="7" t="s">
        <v>882</v>
      </c>
      <c r="G1843" s="21" t="s">
        <v>882</v>
      </c>
      <c r="H1843" s="19" t="s">
        <v>882</v>
      </c>
      <c r="I1843" s="10" t="s">
        <v>882</v>
      </c>
      <c r="J1843" s="11" t="s">
        <v>882</v>
      </c>
      <c r="K1843" s="9" t="s">
        <v>882</v>
      </c>
      <c r="L1843" s="9" t="s">
        <v>882</v>
      </c>
      <c r="M1843" s="19" t="s">
        <v>882</v>
      </c>
      <c r="N1843" s="9" t="s">
        <v>882</v>
      </c>
      <c r="O1843" s="9" t="s">
        <v>882</v>
      </c>
      <c r="P1843" s="9" t="s">
        <v>882</v>
      </c>
      <c r="Q1843" t="s">
        <v>882</v>
      </c>
      <c r="R1843" s="7" t="s">
        <v>882</v>
      </c>
      <c r="S1843" s="11" t="s">
        <v>882</v>
      </c>
    </row>
    <row r="1844" spans="1:19" hidden="1" x14ac:dyDescent="0.25">
      <c r="A1844" s="6" t="s">
        <v>882</v>
      </c>
      <c r="B1844" s="258"/>
      <c r="F1844" s="7" t="s">
        <v>882</v>
      </c>
      <c r="G1844" s="21" t="s">
        <v>882</v>
      </c>
      <c r="H1844" s="19" t="s">
        <v>882</v>
      </c>
      <c r="I1844" s="10" t="s">
        <v>882</v>
      </c>
      <c r="J1844" s="11" t="s">
        <v>882</v>
      </c>
      <c r="K1844" s="9" t="s">
        <v>882</v>
      </c>
      <c r="L1844" s="9" t="s">
        <v>882</v>
      </c>
      <c r="M1844" s="19" t="s">
        <v>882</v>
      </c>
      <c r="N1844" s="9" t="s">
        <v>882</v>
      </c>
      <c r="O1844" s="9" t="s">
        <v>882</v>
      </c>
      <c r="P1844" s="9" t="s">
        <v>882</v>
      </c>
      <c r="Q1844" t="s">
        <v>882</v>
      </c>
      <c r="R1844" s="7" t="s">
        <v>882</v>
      </c>
      <c r="S1844" s="11" t="s">
        <v>882</v>
      </c>
    </row>
    <row r="1845" spans="1:19" hidden="1" x14ac:dyDescent="0.25">
      <c r="A1845" s="6" t="s">
        <v>882</v>
      </c>
      <c r="B1845" s="258"/>
      <c r="F1845" s="7" t="s">
        <v>882</v>
      </c>
      <c r="G1845" s="21" t="s">
        <v>882</v>
      </c>
      <c r="H1845" s="19" t="s">
        <v>882</v>
      </c>
      <c r="I1845" s="10" t="s">
        <v>882</v>
      </c>
      <c r="J1845" s="11" t="s">
        <v>882</v>
      </c>
      <c r="K1845" s="9" t="s">
        <v>882</v>
      </c>
      <c r="L1845" s="9" t="s">
        <v>882</v>
      </c>
      <c r="M1845" s="19" t="s">
        <v>882</v>
      </c>
      <c r="N1845" s="9" t="s">
        <v>882</v>
      </c>
      <c r="O1845" s="9" t="s">
        <v>882</v>
      </c>
      <c r="P1845" s="9" t="s">
        <v>882</v>
      </c>
      <c r="Q1845" t="s">
        <v>882</v>
      </c>
      <c r="R1845" s="7" t="s">
        <v>882</v>
      </c>
      <c r="S1845" s="11" t="s">
        <v>882</v>
      </c>
    </row>
    <row r="1846" spans="1:19" hidden="1" x14ac:dyDescent="0.25">
      <c r="A1846" s="6" t="s">
        <v>882</v>
      </c>
      <c r="B1846" s="258"/>
      <c r="F1846" s="7" t="s">
        <v>882</v>
      </c>
      <c r="G1846" s="21" t="s">
        <v>882</v>
      </c>
      <c r="H1846" s="19" t="s">
        <v>882</v>
      </c>
      <c r="I1846" s="10" t="s">
        <v>882</v>
      </c>
      <c r="J1846" s="11" t="s">
        <v>882</v>
      </c>
      <c r="K1846" s="9" t="s">
        <v>882</v>
      </c>
      <c r="L1846" s="9" t="s">
        <v>882</v>
      </c>
      <c r="M1846" s="19" t="s">
        <v>882</v>
      </c>
      <c r="N1846" s="9" t="s">
        <v>882</v>
      </c>
      <c r="O1846" s="9" t="s">
        <v>882</v>
      </c>
      <c r="P1846" s="9" t="s">
        <v>882</v>
      </c>
      <c r="Q1846" t="s">
        <v>882</v>
      </c>
      <c r="R1846" s="7" t="s">
        <v>882</v>
      </c>
      <c r="S1846" s="11" t="s">
        <v>882</v>
      </c>
    </row>
    <row r="1847" spans="1:19" hidden="1" x14ac:dyDescent="0.25">
      <c r="A1847" s="6" t="s">
        <v>882</v>
      </c>
      <c r="B1847" s="258"/>
      <c r="F1847" s="7" t="s">
        <v>882</v>
      </c>
      <c r="G1847" s="21" t="s">
        <v>882</v>
      </c>
      <c r="H1847" s="19" t="s">
        <v>882</v>
      </c>
      <c r="I1847" s="10" t="s">
        <v>882</v>
      </c>
      <c r="J1847" s="11" t="s">
        <v>882</v>
      </c>
      <c r="K1847" s="9" t="s">
        <v>882</v>
      </c>
      <c r="L1847" s="9" t="s">
        <v>882</v>
      </c>
      <c r="M1847" s="19" t="s">
        <v>882</v>
      </c>
      <c r="N1847" s="9" t="s">
        <v>882</v>
      </c>
      <c r="O1847" s="9" t="s">
        <v>882</v>
      </c>
      <c r="P1847" s="9" t="s">
        <v>882</v>
      </c>
      <c r="Q1847" t="s">
        <v>882</v>
      </c>
      <c r="R1847" s="7" t="s">
        <v>882</v>
      </c>
      <c r="S1847" s="11" t="s">
        <v>882</v>
      </c>
    </row>
    <row r="1848" spans="1:19" hidden="1" x14ac:dyDescent="0.25">
      <c r="A1848" s="6" t="s">
        <v>882</v>
      </c>
      <c r="B1848" s="258"/>
      <c r="F1848" s="7" t="s">
        <v>882</v>
      </c>
      <c r="G1848" s="21" t="s">
        <v>882</v>
      </c>
      <c r="H1848" s="19" t="s">
        <v>882</v>
      </c>
      <c r="I1848" s="10" t="s">
        <v>882</v>
      </c>
      <c r="J1848" s="11" t="s">
        <v>882</v>
      </c>
      <c r="K1848" s="9" t="s">
        <v>882</v>
      </c>
      <c r="L1848" s="9" t="s">
        <v>882</v>
      </c>
      <c r="M1848" s="19" t="s">
        <v>882</v>
      </c>
      <c r="N1848" s="9" t="s">
        <v>882</v>
      </c>
      <c r="O1848" s="9" t="s">
        <v>882</v>
      </c>
      <c r="P1848" s="9" t="s">
        <v>882</v>
      </c>
      <c r="Q1848" t="s">
        <v>882</v>
      </c>
      <c r="R1848" s="7" t="s">
        <v>882</v>
      </c>
      <c r="S1848" s="11" t="s">
        <v>882</v>
      </c>
    </row>
    <row r="1849" spans="1:19" hidden="1" x14ac:dyDescent="0.25">
      <c r="A1849" s="6" t="s">
        <v>882</v>
      </c>
      <c r="B1849" s="258"/>
      <c r="F1849" s="7" t="s">
        <v>882</v>
      </c>
      <c r="G1849" s="21" t="s">
        <v>882</v>
      </c>
      <c r="H1849" s="19" t="s">
        <v>882</v>
      </c>
      <c r="I1849" s="10" t="s">
        <v>882</v>
      </c>
      <c r="J1849" s="11" t="s">
        <v>882</v>
      </c>
      <c r="K1849" s="9" t="s">
        <v>882</v>
      </c>
      <c r="L1849" s="9" t="s">
        <v>882</v>
      </c>
      <c r="M1849" s="19" t="s">
        <v>882</v>
      </c>
      <c r="N1849" s="9" t="s">
        <v>882</v>
      </c>
      <c r="O1849" s="9" t="s">
        <v>882</v>
      </c>
      <c r="P1849" s="9" t="s">
        <v>882</v>
      </c>
      <c r="Q1849" t="s">
        <v>882</v>
      </c>
      <c r="R1849" s="7" t="s">
        <v>882</v>
      </c>
      <c r="S1849" s="11" t="s">
        <v>882</v>
      </c>
    </row>
    <row r="1850" spans="1:19" hidden="1" x14ac:dyDescent="0.25">
      <c r="A1850" s="6" t="s">
        <v>882</v>
      </c>
      <c r="B1850" s="258"/>
      <c r="F1850" s="7" t="s">
        <v>882</v>
      </c>
      <c r="G1850" s="21" t="s">
        <v>882</v>
      </c>
      <c r="H1850" s="19" t="s">
        <v>882</v>
      </c>
      <c r="I1850" s="10" t="s">
        <v>882</v>
      </c>
      <c r="J1850" s="11" t="s">
        <v>882</v>
      </c>
      <c r="K1850" s="9" t="s">
        <v>882</v>
      </c>
      <c r="L1850" s="9" t="s">
        <v>882</v>
      </c>
      <c r="M1850" s="19" t="s">
        <v>882</v>
      </c>
      <c r="N1850" s="9" t="s">
        <v>882</v>
      </c>
      <c r="O1850" s="9" t="s">
        <v>882</v>
      </c>
      <c r="P1850" s="9" t="s">
        <v>882</v>
      </c>
      <c r="Q1850" t="s">
        <v>882</v>
      </c>
      <c r="R1850" s="7" t="s">
        <v>882</v>
      </c>
      <c r="S1850" s="11" t="s">
        <v>882</v>
      </c>
    </row>
    <row r="1851" spans="1:19" hidden="1" x14ac:dyDescent="0.25">
      <c r="A1851" s="6" t="s">
        <v>882</v>
      </c>
      <c r="B1851" s="258"/>
      <c r="F1851" s="7" t="s">
        <v>882</v>
      </c>
      <c r="G1851" s="21" t="s">
        <v>882</v>
      </c>
      <c r="H1851" s="19" t="s">
        <v>882</v>
      </c>
      <c r="I1851" s="10" t="s">
        <v>882</v>
      </c>
      <c r="J1851" s="11" t="s">
        <v>882</v>
      </c>
      <c r="K1851" s="9" t="s">
        <v>882</v>
      </c>
      <c r="L1851" s="9" t="s">
        <v>882</v>
      </c>
      <c r="M1851" s="19" t="s">
        <v>882</v>
      </c>
      <c r="N1851" s="9" t="s">
        <v>882</v>
      </c>
      <c r="O1851" s="9" t="s">
        <v>882</v>
      </c>
      <c r="P1851" s="9" t="s">
        <v>882</v>
      </c>
      <c r="Q1851" t="s">
        <v>882</v>
      </c>
      <c r="R1851" s="7" t="s">
        <v>882</v>
      </c>
      <c r="S1851" s="11" t="s">
        <v>882</v>
      </c>
    </row>
    <row r="1852" spans="1:19" hidden="1" x14ac:dyDescent="0.25">
      <c r="A1852" s="6" t="s">
        <v>882</v>
      </c>
      <c r="B1852" s="258"/>
      <c r="F1852" s="7" t="s">
        <v>882</v>
      </c>
      <c r="G1852" s="21" t="s">
        <v>882</v>
      </c>
      <c r="H1852" s="19" t="s">
        <v>882</v>
      </c>
      <c r="I1852" s="10" t="s">
        <v>882</v>
      </c>
      <c r="J1852" s="11" t="s">
        <v>882</v>
      </c>
      <c r="K1852" s="9" t="s">
        <v>882</v>
      </c>
      <c r="L1852" s="9" t="s">
        <v>882</v>
      </c>
      <c r="M1852" s="19" t="s">
        <v>882</v>
      </c>
      <c r="N1852" s="9" t="s">
        <v>882</v>
      </c>
      <c r="O1852" s="9" t="s">
        <v>882</v>
      </c>
      <c r="P1852" s="9" t="s">
        <v>882</v>
      </c>
      <c r="Q1852" t="s">
        <v>882</v>
      </c>
      <c r="R1852" s="7" t="s">
        <v>882</v>
      </c>
      <c r="S1852" s="11" t="s">
        <v>882</v>
      </c>
    </row>
    <row r="1853" spans="1:19" hidden="1" x14ac:dyDescent="0.25">
      <c r="A1853" s="6" t="s">
        <v>882</v>
      </c>
      <c r="B1853" s="258"/>
      <c r="F1853" s="7" t="s">
        <v>882</v>
      </c>
      <c r="G1853" s="21" t="s">
        <v>882</v>
      </c>
      <c r="H1853" s="19" t="s">
        <v>882</v>
      </c>
      <c r="I1853" s="10" t="s">
        <v>882</v>
      </c>
      <c r="J1853" s="11" t="s">
        <v>882</v>
      </c>
      <c r="K1853" s="9" t="s">
        <v>882</v>
      </c>
      <c r="L1853" s="9" t="s">
        <v>882</v>
      </c>
      <c r="M1853" s="19" t="s">
        <v>882</v>
      </c>
      <c r="N1853" s="9" t="s">
        <v>882</v>
      </c>
      <c r="O1853" s="9" t="s">
        <v>882</v>
      </c>
      <c r="P1853" s="9" t="s">
        <v>882</v>
      </c>
      <c r="Q1853" t="s">
        <v>882</v>
      </c>
      <c r="R1853" s="7" t="s">
        <v>882</v>
      </c>
      <c r="S1853" s="11" t="s">
        <v>882</v>
      </c>
    </row>
    <row r="1854" spans="1:19" hidden="1" x14ac:dyDescent="0.25">
      <c r="A1854" s="6" t="s">
        <v>882</v>
      </c>
      <c r="B1854" s="258"/>
      <c r="F1854" s="7" t="s">
        <v>882</v>
      </c>
      <c r="G1854" s="21" t="s">
        <v>882</v>
      </c>
      <c r="H1854" s="19" t="s">
        <v>882</v>
      </c>
      <c r="I1854" s="10" t="s">
        <v>882</v>
      </c>
      <c r="J1854" s="11" t="s">
        <v>882</v>
      </c>
      <c r="K1854" s="9" t="s">
        <v>882</v>
      </c>
      <c r="L1854" s="9" t="s">
        <v>882</v>
      </c>
      <c r="M1854" s="19" t="s">
        <v>882</v>
      </c>
      <c r="N1854" s="9" t="s">
        <v>882</v>
      </c>
      <c r="O1854" s="9" t="s">
        <v>882</v>
      </c>
      <c r="P1854" s="9" t="s">
        <v>882</v>
      </c>
      <c r="Q1854" t="s">
        <v>882</v>
      </c>
      <c r="R1854" s="7" t="s">
        <v>882</v>
      </c>
      <c r="S1854" s="11" t="s">
        <v>882</v>
      </c>
    </row>
    <row r="1855" spans="1:19" hidden="1" x14ac:dyDescent="0.25">
      <c r="A1855" s="6" t="s">
        <v>882</v>
      </c>
      <c r="B1855" s="258"/>
      <c r="F1855" s="7" t="s">
        <v>882</v>
      </c>
      <c r="G1855" s="21" t="s">
        <v>882</v>
      </c>
      <c r="H1855" s="19" t="s">
        <v>882</v>
      </c>
      <c r="I1855" s="10" t="s">
        <v>882</v>
      </c>
      <c r="J1855" s="11" t="s">
        <v>882</v>
      </c>
      <c r="K1855" s="9" t="s">
        <v>882</v>
      </c>
      <c r="L1855" s="9" t="s">
        <v>882</v>
      </c>
      <c r="M1855" s="19" t="s">
        <v>882</v>
      </c>
      <c r="N1855" s="9" t="s">
        <v>882</v>
      </c>
      <c r="O1855" s="9" t="s">
        <v>882</v>
      </c>
      <c r="P1855" s="9" t="s">
        <v>882</v>
      </c>
      <c r="Q1855" t="s">
        <v>882</v>
      </c>
      <c r="R1855" s="7" t="s">
        <v>882</v>
      </c>
      <c r="S1855" s="11" t="s">
        <v>882</v>
      </c>
    </row>
    <row r="1856" spans="1:19" hidden="1" x14ac:dyDescent="0.25">
      <c r="A1856" s="6" t="s">
        <v>882</v>
      </c>
      <c r="B1856" s="258"/>
      <c r="F1856" s="7" t="s">
        <v>882</v>
      </c>
      <c r="G1856" s="21" t="s">
        <v>882</v>
      </c>
      <c r="H1856" s="19" t="s">
        <v>882</v>
      </c>
      <c r="I1856" s="10" t="s">
        <v>882</v>
      </c>
      <c r="J1856" s="11" t="s">
        <v>882</v>
      </c>
      <c r="K1856" s="9" t="s">
        <v>882</v>
      </c>
      <c r="L1856" s="9" t="s">
        <v>882</v>
      </c>
      <c r="M1856" s="19" t="s">
        <v>882</v>
      </c>
      <c r="N1856" s="9" t="s">
        <v>882</v>
      </c>
      <c r="O1856" s="9" t="s">
        <v>882</v>
      </c>
      <c r="P1856" s="9" t="s">
        <v>882</v>
      </c>
      <c r="Q1856" t="s">
        <v>882</v>
      </c>
      <c r="R1856" s="7" t="s">
        <v>882</v>
      </c>
      <c r="S1856" s="11" t="s">
        <v>882</v>
      </c>
    </row>
    <row r="1857" spans="1:19" hidden="1" x14ac:dyDescent="0.25">
      <c r="A1857" s="6" t="s">
        <v>882</v>
      </c>
      <c r="B1857" s="258"/>
      <c r="F1857" s="7" t="s">
        <v>882</v>
      </c>
      <c r="G1857" s="21" t="s">
        <v>882</v>
      </c>
      <c r="H1857" s="19" t="s">
        <v>882</v>
      </c>
      <c r="I1857" s="10" t="s">
        <v>882</v>
      </c>
      <c r="J1857" s="11" t="s">
        <v>882</v>
      </c>
      <c r="K1857" s="9" t="s">
        <v>882</v>
      </c>
      <c r="L1857" s="9" t="s">
        <v>882</v>
      </c>
      <c r="M1857" s="19" t="s">
        <v>882</v>
      </c>
      <c r="N1857" s="9" t="s">
        <v>882</v>
      </c>
      <c r="O1857" s="9" t="s">
        <v>882</v>
      </c>
      <c r="P1857" s="9" t="s">
        <v>882</v>
      </c>
      <c r="Q1857" t="s">
        <v>882</v>
      </c>
      <c r="R1857" s="7" t="s">
        <v>882</v>
      </c>
      <c r="S1857" s="11" t="s">
        <v>882</v>
      </c>
    </row>
    <row r="1858" spans="1:19" hidden="1" x14ac:dyDescent="0.25">
      <c r="A1858" s="6" t="s">
        <v>882</v>
      </c>
      <c r="B1858" s="258"/>
      <c r="F1858" s="7" t="s">
        <v>882</v>
      </c>
      <c r="G1858" s="21" t="s">
        <v>882</v>
      </c>
      <c r="H1858" s="19" t="s">
        <v>882</v>
      </c>
      <c r="I1858" s="10" t="s">
        <v>882</v>
      </c>
      <c r="J1858" s="11" t="s">
        <v>882</v>
      </c>
      <c r="K1858" s="9" t="s">
        <v>882</v>
      </c>
      <c r="L1858" s="9" t="s">
        <v>882</v>
      </c>
      <c r="M1858" s="19" t="s">
        <v>882</v>
      </c>
      <c r="N1858" s="9" t="s">
        <v>882</v>
      </c>
      <c r="O1858" s="9" t="s">
        <v>882</v>
      </c>
      <c r="P1858" s="9" t="s">
        <v>882</v>
      </c>
      <c r="Q1858" t="s">
        <v>882</v>
      </c>
      <c r="R1858" s="7" t="s">
        <v>882</v>
      </c>
      <c r="S1858" s="11" t="s">
        <v>882</v>
      </c>
    </row>
    <row r="1859" spans="1:19" hidden="1" x14ac:dyDescent="0.25">
      <c r="A1859" s="6" t="s">
        <v>882</v>
      </c>
      <c r="B1859" s="258"/>
      <c r="F1859" s="7" t="s">
        <v>882</v>
      </c>
      <c r="G1859" s="21" t="s">
        <v>882</v>
      </c>
      <c r="H1859" s="19" t="s">
        <v>882</v>
      </c>
      <c r="I1859" s="10" t="s">
        <v>882</v>
      </c>
      <c r="J1859" s="11" t="s">
        <v>882</v>
      </c>
      <c r="K1859" s="9" t="s">
        <v>882</v>
      </c>
      <c r="L1859" s="9" t="s">
        <v>882</v>
      </c>
      <c r="M1859" s="19" t="s">
        <v>882</v>
      </c>
      <c r="N1859" s="9" t="s">
        <v>882</v>
      </c>
      <c r="O1859" s="9" t="s">
        <v>882</v>
      </c>
      <c r="P1859" s="9" t="s">
        <v>882</v>
      </c>
      <c r="Q1859" t="s">
        <v>882</v>
      </c>
      <c r="R1859" s="7" t="s">
        <v>882</v>
      </c>
      <c r="S1859" s="11" t="s">
        <v>882</v>
      </c>
    </row>
    <row r="1860" spans="1:19" hidden="1" x14ac:dyDescent="0.25">
      <c r="A1860" s="6" t="s">
        <v>882</v>
      </c>
      <c r="B1860" s="258"/>
      <c r="F1860" s="7" t="s">
        <v>882</v>
      </c>
      <c r="G1860" s="21" t="s">
        <v>882</v>
      </c>
      <c r="H1860" s="19" t="s">
        <v>882</v>
      </c>
      <c r="I1860" s="10" t="s">
        <v>882</v>
      </c>
      <c r="J1860" s="11" t="s">
        <v>882</v>
      </c>
      <c r="K1860" s="9" t="s">
        <v>882</v>
      </c>
      <c r="L1860" s="9" t="s">
        <v>882</v>
      </c>
      <c r="M1860" s="19" t="s">
        <v>882</v>
      </c>
      <c r="N1860" s="9" t="s">
        <v>882</v>
      </c>
      <c r="O1860" s="9" t="s">
        <v>882</v>
      </c>
      <c r="P1860" s="9" t="s">
        <v>882</v>
      </c>
      <c r="Q1860" t="s">
        <v>882</v>
      </c>
      <c r="R1860" s="7" t="s">
        <v>882</v>
      </c>
      <c r="S1860" s="11" t="s">
        <v>882</v>
      </c>
    </row>
    <row r="1861" spans="1:19" hidden="1" x14ac:dyDescent="0.25">
      <c r="A1861" s="6" t="s">
        <v>882</v>
      </c>
      <c r="B1861" s="258"/>
      <c r="F1861" s="7" t="s">
        <v>882</v>
      </c>
      <c r="G1861" s="21" t="s">
        <v>882</v>
      </c>
      <c r="H1861" s="19" t="s">
        <v>882</v>
      </c>
      <c r="I1861" s="10" t="s">
        <v>882</v>
      </c>
      <c r="J1861" s="11" t="s">
        <v>882</v>
      </c>
      <c r="K1861" s="9" t="s">
        <v>882</v>
      </c>
      <c r="L1861" s="9" t="s">
        <v>882</v>
      </c>
      <c r="M1861" s="19" t="s">
        <v>882</v>
      </c>
      <c r="N1861" s="9" t="s">
        <v>882</v>
      </c>
      <c r="O1861" s="9" t="s">
        <v>882</v>
      </c>
      <c r="P1861" s="9" t="s">
        <v>882</v>
      </c>
      <c r="Q1861" t="s">
        <v>882</v>
      </c>
      <c r="R1861" s="7" t="s">
        <v>882</v>
      </c>
      <c r="S1861" s="11" t="s">
        <v>882</v>
      </c>
    </row>
    <row r="1862" spans="1:19" hidden="1" x14ac:dyDescent="0.25">
      <c r="A1862" s="6" t="s">
        <v>882</v>
      </c>
      <c r="B1862" s="258"/>
      <c r="F1862" s="7" t="s">
        <v>882</v>
      </c>
      <c r="G1862" s="21" t="s">
        <v>882</v>
      </c>
      <c r="H1862" s="19" t="s">
        <v>882</v>
      </c>
      <c r="I1862" s="10" t="s">
        <v>882</v>
      </c>
      <c r="J1862" s="11" t="s">
        <v>882</v>
      </c>
      <c r="K1862" s="9" t="s">
        <v>882</v>
      </c>
      <c r="L1862" s="9" t="s">
        <v>882</v>
      </c>
      <c r="M1862" s="19" t="s">
        <v>882</v>
      </c>
      <c r="N1862" s="9" t="s">
        <v>882</v>
      </c>
      <c r="O1862" s="9" t="s">
        <v>882</v>
      </c>
      <c r="P1862" s="9" t="s">
        <v>882</v>
      </c>
      <c r="Q1862" t="s">
        <v>882</v>
      </c>
      <c r="R1862" s="7" t="s">
        <v>882</v>
      </c>
      <c r="S1862" s="11" t="s">
        <v>882</v>
      </c>
    </row>
    <row r="1863" spans="1:19" hidden="1" x14ac:dyDescent="0.25">
      <c r="A1863" s="6" t="s">
        <v>882</v>
      </c>
      <c r="B1863" s="258"/>
      <c r="F1863" s="7" t="s">
        <v>882</v>
      </c>
      <c r="G1863" s="21" t="s">
        <v>882</v>
      </c>
      <c r="H1863" s="19" t="s">
        <v>882</v>
      </c>
      <c r="I1863" s="10" t="s">
        <v>882</v>
      </c>
      <c r="J1863" s="11" t="s">
        <v>882</v>
      </c>
      <c r="K1863" s="9" t="s">
        <v>882</v>
      </c>
      <c r="L1863" s="9" t="s">
        <v>882</v>
      </c>
      <c r="M1863" s="19" t="s">
        <v>882</v>
      </c>
      <c r="N1863" s="9" t="s">
        <v>882</v>
      </c>
      <c r="O1863" s="9" t="s">
        <v>882</v>
      </c>
      <c r="P1863" s="9" t="s">
        <v>882</v>
      </c>
      <c r="Q1863" t="s">
        <v>882</v>
      </c>
      <c r="R1863" s="7" t="s">
        <v>882</v>
      </c>
      <c r="S1863" s="11" t="s">
        <v>882</v>
      </c>
    </row>
    <row r="1864" spans="1:19" hidden="1" x14ac:dyDescent="0.25">
      <c r="A1864" s="6" t="s">
        <v>882</v>
      </c>
      <c r="B1864" s="258"/>
      <c r="F1864" s="7" t="s">
        <v>882</v>
      </c>
      <c r="G1864" s="21" t="s">
        <v>882</v>
      </c>
      <c r="H1864" s="19" t="s">
        <v>882</v>
      </c>
      <c r="I1864" s="10" t="s">
        <v>882</v>
      </c>
      <c r="J1864" s="11" t="s">
        <v>882</v>
      </c>
      <c r="K1864" s="9" t="s">
        <v>882</v>
      </c>
      <c r="L1864" s="9" t="s">
        <v>882</v>
      </c>
      <c r="M1864" s="19" t="s">
        <v>882</v>
      </c>
      <c r="N1864" s="9" t="s">
        <v>882</v>
      </c>
      <c r="O1864" s="9" t="s">
        <v>882</v>
      </c>
      <c r="P1864" s="9" t="s">
        <v>882</v>
      </c>
      <c r="Q1864" t="s">
        <v>882</v>
      </c>
      <c r="R1864" s="7" t="s">
        <v>882</v>
      </c>
      <c r="S1864" s="11" t="s">
        <v>882</v>
      </c>
    </row>
    <row r="1865" spans="1:19" hidden="1" x14ac:dyDescent="0.25">
      <c r="A1865" s="6" t="s">
        <v>882</v>
      </c>
      <c r="B1865" s="258"/>
      <c r="F1865" s="7" t="s">
        <v>882</v>
      </c>
      <c r="G1865" s="21" t="s">
        <v>882</v>
      </c>
      <c r="H1865" s="19" t="s">
        <v>882</v>
      </c>
      <c r="I1865" s="10" t="s">
        <v>882</v>
      </c>
      <c r="J1865" s="11" t="s">
        <v>882</v>
      </c>
      <c r="K1865" s="9" t="s">
        <v>882</v>
      </c>
      <c r="L1865" s="9" t="s">
        <v>882</v>
      </c>
      <c r="M1865" s="19" t="s">
        <v>882</v>
      </c>
      <c r="N1865" s="9" t="s">
        <v>882</v>
      </c>
      <c r="O1865" s="9" t="s">
        <v>882</v>
      </c>
      <c r="P1865" s="9" t="s">
        <v>882</v>
      </c>
      <c r="Q1865" t="s">
        <v>882</v>
      </c>
      <c r="R1865" s="7" t="s">
        <v>882</v>
      </c>
      <c r="S1865" s="11" t="s">
        <v>882</v>
      </c>
    </row>
    <row r="1866" spans="1:19" hidden="1" x14ac:dyDescent="0.25">
      <c r="A1866" s="6" t="s">
        <v>882</v>
      </c>
      <c r="B1866" s="258"/>
      <c r="F1866" s="7" t="s">
        <v>882</v>
      </c>
      <c r="G1866" s="21" t="s">
        <v>882</v>
      </c>
      <c r="H1866" s="19" t="s">
        <v>882</v>
      </c>
      <c r="I1866" s="10" t="s">
        <v>882</v>
      </c>
      <c r="J1866" s="11" t="s">
        <v>882</v>
      </c>
      <c r="K1866" s="9" t="s">
        <v>882</v>
      </c>
      <c r="L1866" s="9" t="s">
        <v>882</v>
      </c>
      <c r="M1866" s="19" t="s">
        <v>882</v>
      </c>
      <c r="N1866" s="9" t="s">
        <v>882</v>
      </c>
      <c r="O1866" s="9" t="s">
        <v>882</v>
      </c>
      <c r="P1866" s="9" t="s">
        <v>882</v>
      </c>
      <c r="Q1866" t="s">
        <v>882</v>
      </c>
      <c r="R1866" s="7" t="s">
        <v>882</v>
      </c>
      <c r="S1866" s="11" t="s">
        <v>882</v>
      </c>
    </row>
    <row r="1867" spans="1:19" hidden="1" x14ac:dyDescent="0.25">
      <c r="A1867" s="6" t="s">
        <v>882</v>
      </c>
      <c r="B1867" s="258"/>
      <c r="F1867" s="7" t="s">
        <v>882</v>
      </c>
      <c r="G1867" s="21" t="s">
        <v>882</v>
      </c>
      <c r="H1867" s="19" t="s">
        <v>882</v>
      </c>
      <c r="I1867" s="10" t="s">
        <v>882</v>
      </c>
      <c r="J1867" s="11" t="s">
        <v>882</v>
      </c>
      <c r="K1867" s="9" t="s">
        <v>882</v>
      </c>
      <c r="L1867" s="9" t="s">
        <v>882</v>
      </c>
      <c r="M1867" s="19" t="s">
        <v>882</v>
      </c>
      <c r="N1867" s="9" t="s">
        <v>882</v>
      </c>
      <c r="O1867" s="9" t="s">
        <v>882</v>
      </c>
      <c r="P1867" s="9" t="s">
        <v>882</v>
      </c>
      <c r="Q1867" t="s">
        <v>882</v>
      </c>
      <c r="R1867" s="7" t="s">
        <v>882</v>
      </c>
      <c r="S1867" s="11" t="s">
        <v>882</v>
      </c>
    </row>
    <row r="1868" spans="1:19" hidden="1" x14ac:dyDescent="0.25">
      <c r="A1868" s="6" t="s">
        <v>882</v>
      </c>
      <c r="B1868" s="258"/>
      <c r="F1868" s="7" t="s">
        <v>882</v>
      </c>
      <c r="G1868" s="21" t="s">
        <v>882</v>
      </c>
      <c r="H1868" s="19" t="s">
        <v>882</v>
      </c>
      <c r="I1868" s="10" t="s">
        <v>882</v>
      </c>
      <c r="J1868" s="11" t="s">
        <v>882</v>
      </c>
      <c r="K1868" s="9" t="s">
        <v>882</v>
      </c>
      <c r="L1868" s="9" t="s">
        <v>882</v>
      </c>
      <c r="M1868" s="19" t="s">
        <v>882</v>
      </c>
      <c r="N1868" s="9" t="s">
        <v>882</v>
      </c>
      <c r="O1868" s="9" t="s">
        <v>882</v>
      </c>
      <c r="P1868" s="9" t="s">
        <v>882</v>
      </c>
      <c r="Q1868" t="s">
        <v>882</v>
      </c>
      <c r="R1868" s="7" t="s">
        <v>882</v>
      </c>
      <c r="S1868" s="11" t="s">
        <v>882</v>
      </c>
    </row>
    <row r="1869" spans="1:19" hidden="1" x14ac:dyDescent="0.25">
      <c r="A1869" s="6" t="s">
        <v>882</v>
      </c>
      <c r="B1869" s="258"/>
      <c r="F1869" s="7" t="s">
        <v>882</v>
      </c>
      <c r="G1869" s="21" t="s">
        <v>882</v>
      </c>
      <c r="H1869" s="19" t="s">
        <v>882</v>
      </c>
      <c r="I1869" s="10" t="s">
        <v>882</v>
      </c>
      <c r="J1869" s="11" t="s">
        <v>882</v>
      </c>
      <c r="K1869" s="9" t="s">
        <v>882</v>
      </c>
      <c r="L1869" s="9" t="s">
        <v>882</v>
      </c>
      <c r="M1869" s="19" t="s">
        <v>882</v>
      </c>
      <c r="N1869" s="9" t="s">
        <v>882</v>
      </c>
      <c r="O1869" s="9" t="s">
        <v>882</v>
      </c>
      <c r="P1869" s="9" t="s">
        <v>882</v>
      </c>
      <c r="Q1869" t="s">
        <v>882</v>
      </c>
      <c r="R1869" s="7" t="s">
        <v>882</v>
      </c>
      <c r="S1869" s="11" t="s">
        <v>882</v>
      </c>
    </row>
    <row r="1870" spans="1:19" hidden="1" x14ac:dyDescent="0.25">
      <c r="A1870" s="6" t="s">
        <v>882</v>
      </c>
      <c r="B1870" s="258"/>
      <c r="F1870" s="7" t="s">
        <v>882</v>
      </c>
      <c r="G1870" s="21" t="s">
        <v>882</v>
      </c>
      <c r="H1870" s="19" t="s">
        <v>882</v>
      </c>
      <c r="I1870" s="10" t="s">
        <v>882</v>
      </c>
      <c r="J1870" s="11" t="s">
        <v>882</v>
      </c>
      <c r="K1870" s="9" t="s">
        <v>882</v>
      </c>
      <c r="L1870" s="9" t="s">
        <v>882</v>
      </c>
      <c r="M1870" s="19" t="s">
        <v>882</v>
      </c>
      <c r="N1870" s="9" t="s">
        <v>882</v>
      </c>
      <c r="O1870" s="9" t="s">
        <v>882</v>
      </c>
      <c r="P1870" s="9" t="s">
        <v>882</v>
      </c>
      <c r="Q1870" t="s">
        <v>882</v>
      </c>
      <c r="R1870" s="7" t="s">
        <v>882</v>
      </c>
      <c r="S1870" s="11" t="s">
        <v>882</v>
      </c>
    </row>
    <row r="1871" spans="1:19" hidden="1" x14ac:dyDescent="0.25">
      <c r="A1871" s="6" t="s">
        <v>882</v>
      </c>
      <c r="B1871" s="258"/>
      <c r="F1871" s="7" t="s">
        <v>882</v>
      </c>
      <c r="G1871" s="21" t="s">
        <v>882</v>
      </c>
      <c r="H1871" s="19" t="s">
        <v>882</v>
      </c>
      <c r="I1871" s="10" t="s">
        <v>882</v>
      </c>
      <c r="J1871" s="11" t="s">
        <v>882</v>
      </c>
      <c r="K1871" s="9" t="s">
        <v>882</v>
      </c>
      <c r="L1871" s="9" t="s">
        <v>882</v>
      </c>
      <c r="M1871" s="19" t="s">
        <v>882</v>
      </c>
      <c r="N1871" s="9" t="s">
        <v>882</v>
      </c>
      <c r="O1871" s="9" t="s">
        <v>882</v>
      </c>
      <c r="P1871" s="9" t="s">
        <v>882</v>
      </c>
      <c r="Q1871" t="s">
        <v>882</v>
      </c>
      <c r="R1871" s="7" t="s">
        <v>882</v>
      </c>
      <c r="S1871" s="11" t="s">
        <v>882</v>
      </c>
    </row>
    <row r="1872" spans="1:19" hidden="1" x14ac:dyDescent="0.25">
      <c r="A1872" s="6" t="s">
        <v>882</v>
      </c>
      <c r="B1872" s="258"/>
      <c r="F1872" s="7" t="s">
        <v>882</v>
      </c>
      <c r="G1872" s="21" t="s">
        <v>882</v>
      </c>
      <c r="H1872" s="19" t="s">
        <v>882</v>
      </c>
      <c r="I1872" s="10" t="s">
        <v>882</v>
      </c>
      <c r="J1872" s="11" t="s">
        <v>882</v>
      </c>
      <c r="K1872" s="9" t="s">
        <v>882</v>
      </c>
      <c r="L1872" s="9" t="s">
        <v>882</v>
      </c>
      <c r="M1872" s="19" t="s">
        <v>882</v>
      </c>
      <c r="N1872" s="9" t="s">
        <v>882</v>
      </c>
      <c r="O1872" s="9" t="s">
        <v>882</v>
      </c>
      <c r="P1872" s="9" t="s">
        <v>882</v>
      </c>
      <c r="Q1872" t="s">
        <v>882</v>
      </c>
      <c r="R1872" s="7" t="s">
        <v>882</v>
      </c>
      <c r="S1872" s="11" t="s">
        <v>882</v>
      </c>
    </row>
    <row r="1873" spans="1:19" hidden="1" x14ac:dyDescent="0.25">
      <c r="A1873" s="6" t="s">
        <v>882</v>
      </c>
      <c r="B1873" s="258"/>
      <c r="F1873" s="7" t="s">
        <v>882</v>
      </c>
      <c r="G1873" s="21" t="s">
        <v>882</v>
      </c>
      <c r="H1873" s="19" t="s">
        <v>882</v>
      </c>
      <c r="I1873" s="10" t="s">
        <v>882</v>
      </c>
      <c r="J1873" s="11" t="s">
        <v>882</v>
      </c>
      <c r="K1873" s="9" t="s">
        <v>882</v>
      </c>
      <c r="L1873" s="9" t="s">
        <v>882</v>
      </c>
      <c r="M1873" s="19" t="s">
        <v>882</v>
      </c>
      <c r="N1873" s="9" t="s">
        <v>882</v>
      </c>
      <c r="O1873" s="9" t="s">
        <v>882</v>
      </c>
      <c r="P1873" s="9" t="s">
        <v>882</v>
      </c>
      <c r="Q1873" t="s">
        <v>882</v>
      </c>
      <c r="R1873" s="7" t="s">
        <v>882</v>
      </c>
      <c r="S1873" s="11" t="s">
        <v>882</v>
      </c>
    </row>
    <row r="1874" spans="1:19" hidden="1" x14ac:dyDescent="0.25">
      <c r="A1874" s="6" t="s">
        <v>882</v>
      </c>
      <c r="B1874" s="258"/>
      <c r="F1874" s="7" t="s">
        <v>882</v>
      </c>
      <c r="G1874" s="21" t="s">
        <v>882</v>
      </c>
      <c r="H1874" s="19" t="s">
        <v>882</v>
      </c>
      <c r="I1874" s="10" t="s">
        <v>882</v>
      </c>
      <c r="J1874" s="11" t="s">
        <v>882</v>
      </c>
      <c r="K1874" s="9" t="s">
        <v>882</v>
      </c>
      <c r="L1874" s="9" t="s">
        <v>882</v>
      </c>
      <c r="M1874" s="19" t="s">
        <v>882</v>
      </c>
      <c r="N1874" s="9" t="s">
        <v>882</v>
      </c>
      <c r="O1874" s="9" t="s">
        <v>882</v>
      </c>
      <c r="P1874" s="9" t="s">
        <v>882</v>
      </c>
      <c r="Q1874" t="s">
        <v>882</v>
      </c>
      <c r="R1874" s="7" t="s">
        <v>882</v>
      </c>
      <c r="S1874" s="11" t="s">
        <v>882</v>
      </c>
    </row>
    <row r="1875" spans="1:19" hidden="1" x14ac:dyDescent="0.25">
      <c r="A1875" s="6" t="s">
        <v>882</v>
      </c>
      <c r="B1875" s="258"/>
      <c r="F1875" s="7" t="s">
        <v>882</v>
      </c>
      <c r="G1875" s="21" t="s">
        <v>882</v>
      </c>
      <c r="H1875" s="19" t="s">
        <v>882</v>
      </c>
      <c r="I1875" s="10" t="s">
        <v>882</v>
      </c>
      <c r="J1875" s="11" t="s">
        <v>882</v>
      </c>
      <c r="K1875" s="9" t="s">
        <v>882</v>
      </c>
      <c r="L1875" s="9" t="s">
        <v>882</v>
      </c>
      <c r="M1875" s="19" t="s">
        <v>882</v>
      </c>
      <c r="N1875" s="9" t="s">
        <v>882</v>
      </c>
      <c r="O1875" s="9" t="s">
        <v>882</v>
      </c>
      <c r="P1875" s="9" t="s">
        <v>882</v>
      </c>
      <c r="Q1875" t="s">
        <v>882</v>
      </c>
      <c r="R1875" s="7" t="s">
        <v>882</v>
      </c>
      <c r="S1875" s="11" t="s">
        <v>882</v>
      </c>
    </row>
    <row r="1876" spans="1:19" hidden="1" x14ac:dyDescent="0.25">
      <c r="A1876" s="6" t="s">
        <v>882</v>
      </c>
      <c r="B1876" s="258"/>
      <c r="F1876" s="7" t="s">
        <v>882</v>
      </c>
      <c r="G1876" s="21" t="s">
        <v>882</v>
      </c>
      <c r="H1876" s="19" t="s">
        <v>882</v>
      </c>
      <c r="I1876" s="10" t="s">
        <v>882</v>
      </c>
      <c r="J1876" s="11" t="s">
        <v>882</v>
      </c>
      <c r="K1876" s="9" t="s">
        <v>882</v>
      </c>
      <c r="L1876" s="9" t="s">
        <v>882</v>
      </c>
      <c r="M1876" s="19" t="s">
        <v>882</v>
      </c>
      <c r="N1876" s="9" t="s">
        <v>882</v>
      </c>
      <c r="O1876" s="9" t="s">
        <v>882</v>
      </c>
      <c r="P1876" s="9" t="s">
        <v>882</v>
      </c>
      <c r="Q1876" t="s">
        <v>882</v>
      </c>
      <c r="R1876" s="7" t="s">
        <v>882</v>
      </c>
      <c r="S1876" s="11" t="s">
        <v>882</v>
      </c>
    </row>
    <row r="1877" spans="1:19" hidden="1" x14ac:dyDescent="0.25">
      <c r="A1877" s="6" t="s">
        <v>882</v>
      </c>
      <c r="B1877" s="258"/>
      <c r="F1877" s="7" t="s">
        <v>882</v>
      </c>
      <c r="G1877" s="21" t="s">
        <v>882</v>
      </c>
      <c r="H1877" s="19" t="s">
        <v>882</v>
      </c>
      <c r="I1877" s="10" t="s">
        <v>882</v>
      </c>
      <c r="J1877" s="11" t="s">
        <v>882</v>
      </c>
      <c r="K1877" s="9" t="s">
        <v>882</v>
      </c>
      <c r="L1877" s="9" t="s">
        <v>882</v>
      </c>
      <c r="M1877" s="19" t="s">
        <v>882</v>
      </c>
      <c r="N1877" s="9" t="s">
        <v>882</v>
      </c>
      <c r="O1877" s="9" t="s">
        <v>882</v>
      </c>
      <c r="P1877" s="9" t="s">
        <v>882</v>
      </c>
      <c r="Q1877" t="s">
        <v>882</v>
      </c>
      <c r="R1877" s="7" t="s">
        <v>882</v>
      </c>
      <c r="S1877" s="11" t="s">
        <v>882</v>
      </c>
    </row>
    <row r="1878" spans="1:19" hidden="1" x14ac:dyDescent="0.25">
      <c r="A1878" s="6" t="s">
        <v>882</v>
      </c>
      <c r="B1878" s="258"/>
      <c r="F1878" s="7" t="s">
        <v>882</v>
      </c>
      <c r="G1878" s="21" t="s">
        <v>882</v>
      </c>
      <c r="H1878" s="19" t="s">
        <v>882</v>
      </c>
      <c r="I1878" s="10" t="s">
        <v>882</v>
      </c>
      <c r="J1878" s="11" t="s">
        <v>882</v>
      </c>
      <c r="K1878" s="9" t="s">
        <v>882</v>
      </c>
      <c r="L1878" s="9" t="s">
        <v>882</v>
      </c>
      <c r="M1878" s="19" t="s">
        <v>882</v>
      </c>
      <c r="N1878" s="9" t="s">
        <v>882</v>
      </c>
      <c r="O1878" s="9" t="s">
        <v>882</v>
      </c>
      <c r="P1878" s="9" t="s">
        <v>882</v>
      </c>
      <c r="Q1878" t="s">
        <v>882</v>
      </c>
      <c r="R1878" s="7" t="s">
        <v>882</v>
      </c>
      <c r="S1878" s="11" t="s">
        <v>882</v>
      </c>
    </row>
    <row r="1879" spans="1:19" hidden="1" x14ac:dyDescent="0.25">
      <c r="A1879" s="6" t="s">
        <v>882</v>
      </c>
      <c r="B1879" s="258"/>
      <c r="F1879" s="7" t="s">
        <v>882</v>
      </c>
      <c r="G1879" s="21" t="s">
        <v>882</v>
      </c>
      <c r="H1879" s="19" t="s">
        <v>882</v>
      </c>
      <c r="I1879" s="10" t="s">
        <v>882</v>
      </c>
      <c r="J1879" s="11" t="s">
        <v>882</v>
      </c>
      <c r="K1879" s="9" t="s">
        <v>882</v>
      </c>
      <c r="L1879" s="9" t="s">
        <v>882</v>
      </c>
      <c r="M1879" s="19" t="s">
        <v>882</v>
      </c>
      <c r="N1879" s="9" t="s">
        <v>882</v>
      </c>
      <c r="O1879" s="9" t="s">
        <v>882</v>
      </c>
      <c r="P1879" s="9" t="s">
        <v>882</v>
      </c>
      <c r="Q1879" t="s">
        <v>882</v>
      </c>
      <c r="R1879" s="7" t="s">
        <v>882</v>
      </c>
      <c r="S1879" s="11" t="s">
        <v>882</v>
      </c>
    </row>
    <row r="1880" spans="1:19" hidden="1" x14ac:dyDescent="0.25">
      <c r="A1880" s="6" t="s">
        <v>882</v>
      </c>
      <c r="B1880" s="258"/>
      <c r="F1880" s="7" t="s">
        <v>882</v>
      </c>
      <c r="G1880" s="21" t="s">
        <v>882</v>
      </c>
      <c r="H1880" s="19" t="s">
        <v>882</v>
      </c>
      <c r="I1880" s="10" t="s">
        <v>882</v>
      </c>
      <c r="J1880" s="11" t="s">
        <v>882</v>
      </c>
      <c r="K1880" s="9" t="s">
        <v>882</v>
      </c>
      <c r="L1880" s="9" t="s">
        <v>882</v>
      </c>
      <c r="M1880" s="19" t="s">
        <v>882</v>
      </c>
      <c r="N1880" s="9" t="s">
        <v>882</v>
      </c>
      <c r="O1880" s="9" t="s">
        <v>882</v>
      </c>
      <c r="P1880" s="9" t="s">
        <v>882</v>
      </c>
      <c r="Q1880" t="s">
        <v>882</v>
      </c>
      <c r="R1880" s="7" t="s">
        <v>882</v>
      </c>
      <c r="S1880" s="11" t="s">
        <v>882</v>
      </c>
    </row>
    <row r="1881" spans="1:19" hidden="1" x14ac:dyDescent="0.25">
      <c r="A1881" s="6" t="s">
        <v>882</v>
      </c>
      <c r="B1881" s="258"/>
      <c r="F1881" s="7" t="s">
        <v>882</v>
      </c>
      <c r="G1881" s="21" t="s">
        <v>882</v>
      </c>
      <c r="H1881" s="19" t="s">
        <v>882</v>
      </c>
      <c r="I1881" s="10" t="s">
        <v>882</v>
      </c>
      <c r="J1881" s="11" t="s">
        <v>882</v>
      </c>
      <c r="K1881" s="9" t="s">
        <v>882</v>
      </c>
      <c r="L1881" s="9" t="s">
        <v>882</v>
      </c>
      <c r="M1881" s="19" t="s">
        <v>882</v>
      </c>
      <c r="N1881" s="9" t="s">
        <v>882</v>
      </c>
      <c r="O1881" s="9" t="s">
        <v>882</v>
      </c>
      <c r="P1881" s="9" t="s">
        <v>882</v>
      </c>
      <c r="Q1881" t="s">
        <v>882</v>
      </c>
      <c r="R1881" s="7" t="s">
        <v>882</v>
      </c>
      <c r="S1881" s="11" t="s">
        <v>882</v>
      </c>
    </row>
    <row r="1882" spans="1:19" hidden="1" x14ac:dyDescent="0.25">
      <c r="A1882" s="6" t="s">
        <v>882</v>
      </c>
      <c r="B1882" s="258"/>
      <c r="F1882" s="7" t="s">
        <v>882</v>
      </c>
      <c r="G1882" s="21" t="s">
        <v>882</v>
      </c>
      <c r="H1882" s="19" t="s">
        <v>882</v>
      </c>
      <c r="I1882" s="10" t="s">
        <v>882</v>
      </c>
      <c r="J1882" s="11" t="s">
        <v>882</v>
      </c>
      <c r="K1882" s="9" t="s">
        <v>882</v>
      </c>
      <c r="L1882" s="9" t="s">
        <v>882</v>
      </c>
      <c r="M1882" s="19" t="s">
        <v>882</v>
      </c>
      <c r="N1882" s="9" t="s">
        <v>882</v>
      </c>
      <c r="O1882" s="9" t="s">
        <v>882</v>
      </c>
      <c r="P1882" s="9" t="s">
        <v>882</v>
      </c>
      <c r="Q1882" t="s">
        <v>882</v>
      </c>
      <c r="R1882" s="7" t="s">
        <v>882</v>
      </c>
      <c r="S1882" s="11" t="s">
        <v>882</v>
      </c>
    </row>
    <row r="1883" spans="1:19" hidden="1" x14ac:dyDescent="0.25">
      <c r="A1883" s="6" t="s">
        <v>882</v>
      </c>
      <c r="B1883" s="258"/>
      <c r="F1883" s="7" t="s">
        <v>882</v>
      </c>
      <c r="G1883" s="21" t="s">
        <v>882</v>
      </c>
      <c r="H1883" s="19" t="s">
        <v>882</v>
      </c>
      <c r="I1883" s="10" t="s">
        <v>882</v>
      </c>
      <c r="J1883" s="11" t="s">
        <v>882</v>
      </c>
      <c r="K1883" s="9" t="s">
        <v>882</v>
      </c>
      <c r="L1883" s="9" t="s">
        <v>882</v>
      </c>
      <c r="M1883" s="19" t="s">
        <v>882</v>
      </c>
      <c r="N1883" s="9" t="s">
        <v>882</v>
      </c>
      <c r="O1883" s="9" t="s">
        <v>882</v>
      </c>
      <c r="P1883" s="9" t="s">
        <v>882</v>
      </c>
      <c r="Q1883" t="s">
        <v>882</v>
      </c>
      <c r="R1883" s="7" t="s">
        <v>882</v>
      </c>
      <c r="S1883" s="11" t="s">
        <v>882</v>
      </c>
    </row>
    <row r="1884" spans="1:19" hidden="1" x14ac:dyDescent="0.25">
      <c r="A1884" s="6" t="s">
        <v>882</v>
      </c>
      <c r="B1884" s="258"/>
      <c r="F1884" s="7" t="s">
        <v>882</v>
      </c>
      <c r="G1884" s="21" t="s">
        <v>882</v>
      </c>
      <c r="H1884" s="19" t="s">
        <v>882</v>
      </c>
      <c r="I1884" s="10" t="s">
        <v>882</v>
      </c>
      <c r="J1884" s="11" t="s">
        <v>882</v>
      </c>
      <c r="K1884" s="9" t="s">
        <v>882</v>
      </c>
      <c r="L1884" s="9" t="s">
        <v>882</v>
      </c>
      <c r="M1884" s="19" t="s">
        <v>882</v>
      </c>
      <c r="N1884" s="9" t="s">
        <v>882</v>
      </c>
      <c r="O1884" s="9" t="s">
        <v>882</v>
      </c>
      <c r="P1884" s="9" t="s">
        <v>882</v>
      </c>
      <c r="Q1884" t="s">
        <v>882</v>
      </c>
      <c r="R1884" s="7" t="s">
        <v>882</v>
      </c>
      <c r="S1884" s="11" t="s">
        <v>882</v>
      </c>
    </row>
    <row r="1885" spans="1:19" hidden="1" x14ac:dyDescent="0.25">
      <c r="A1885" s="6" t="s">
        <v>882</v>
      </c>
      <c r="B1885" s="258"/>
      <c r="F1885" s="7" t="s">
        <v>882</v>
      </c>
      <c r="G1885" s="21" t="s">
        <v>882</v>
      </c>
      <c r="H1885" s="19" t="s">
        <v>882</v>
      </c>
      <c r="I1885" s="10" t="s">
        <v>882</v>
      </c>
      <c r="J1885" s="11" t="s">
        <v>882</v>
      </c>
      <c r="K1885" s="9" t="s">
        <v>882</v>
      </c>
      <c r="L1885" s="9" t="s">
        <v>882</v>
      </c>
      <c r="M1885" s="19" t="s">
        <v>882</v>
      </c>
      <c r="N1885" s="9" t="s">
        <v>882</v>
      </c>
      <c r="O1885" s="9" t="s">
        <v>882</v>
      </c>
      <c r="P1885" s="9" t="s">
        <v>882</v>
      </c>
      <c r="Q1885" t="s">
        <v>882</v>
      </c>
      <c r="R1885" s="7" t="s">
        <v>882</v>
      </c>
      <c r="S1885" s="11" t="s">
        <v>882</v>
      </c>
    </row>
    <row r="1886" spans="1:19" hidden="1" x14ac:dyDescent="0.25">
      <c r="A1886" s="6" t="s">
        <v>882</v>
      </c>
      <c r="B1886" s="258"/>
      <c r="F1886" s="7" t="s">
        <v>882</v>
      </c>
      <c r="G1886" s="21" t="s">
        <v>882</v>
      </c>
      <c r="H1886" s="19" t="s">
        <v>882</v>
      </c>
      <c r="I1886" s="10" t="s">
        <v>882</v>
      </c>
      <c r="J1886" s="11" t="s">
        <v>882</v>
      </c>
      <c r="K1886" s="9" t="s">
        <v>882</v>
      </c>
      <c r="L1886" s="9" t="s">
        <v>882</v>
      </c>
      <c r="M1886" s="19" t="s">
        <v>882</v>
      </c>
      <c r="N1886" s="9" t="s">
        <v>882</v>
      </c>
      <c r="O1886" s="9" t="s">
        <v>882</v>
      </c>
      <c r="P1886" s="9" t="s">
        <v>882</v>
      </c>
      <c r="Q1886" t="s">
        <v>882</v>
      </c>
      <c r="R1886" s="7" t="s">
        <v>882</v>
      </c>
      <c r="S1886" s="11" t="s">
        <v>882</v>
      </c>
    </row>
    <row r="1887" spans="1:19" hidden="1" x14ac:dyDescent="0.25">
      <c r="A1887" s="6" t="s">
        <v>882</v>
      </c>
      <c r="B1887" s="258"/>
      <c r="F1887" s="7" t="s">
        <v>882</v>
      </c>
      <c r="G1887" s="21" t="s">
        <v>882</v>
      </c>
      <c r="H1887" s="19" t="s">
        <v>882</v>
      </c>
      <c r="I1887" s="10" t="s">
        <v>882</v>
      </c>
      <c r="J1887" s="11" t="s">
        <v>882</v>
      </c>
      <c r="K1887" s="9" t="s">
        <v>882</v>
      </c>
      <c r="L1887" s="9" t="s">
        <v>882</v>
      </c>
      <c r="M1887" s="19" t="s">
        <v>882</v>
      </c>
      <c r="N1887" s="9" t="s">
        <v>882</v>
      </c>
      <c r="O1887" s="9" t="s">
        <v>882</v>
      </c>
      <c r="P1887" s="9" t="s">
        <v>882</v>
      </c>
      <c r="Q1887" t="s">
        <v>882</v>
      </c>
      <c r="R1887" s="7" t="s">
        <v>882</v>
      </c>
      <c r="S1887" s="11" t="s">
        <v>882</v>
      </c>
    </row>
    <row r="1888" spans="1:19" hidden="1" x14ac:dyDescent="0.25">
      <c r="A1888" s="6" t="s">
        <v>882</v>
      </c>
      <c r="B1888" s="258"/>
      <c r="F1888" s="7" t="s">
        <v>882</v>
      </c>
      <c r="G1888" s="21" t="s">
        <v>882</v>
      </c>
      <c r="H1888" s="19" t="s">
        <v>882</v>
      </c>
      <c r="I1888" s="10" t="s">
        <v>882</v>
      </c>
      <c r="J1888" s="11" t="s">
        <v>882</v>
      </c>
      <c r="K1888" s="9" t="s">
        <v>882</v>
      </c>
      <c r="L1888" s="9" t="s">
        <v>882</v>
      </c>
      <c r="M1888" s="19" t="s">
        <v>882</v>
      </c>
      <c r="N1888" s="9" t="s">
        <v>882</v>
      </c>
      <c r="O1888" s="9" t="s">
        <v>882</v>
      </c>
      <c r="P1888" s="9" t="s">
        <v>882</v>
      </c>
      <c r="Q1888" t="s">
        <v>882</v>
      </c>
      <c r="R1888" s="7" t="s">
        <v>882</v>
      </c>
      <c r="S1888" s="11" t="s">
        <v>882</v>
      </c>
    </row>
    <row r="1889" spans="1:19" hidden="1" x14ac:dyDescent="0.25">
      <c r="A1889" s="6" t="s">
        <v>882</v>
      </c>
      <c r="B1889" s="258"/>
      <c r="F1889" s="7" t="s">
        <v>882</v>
      </c>
      <c r="G1889" s="21" t="s">
        <v>882</v>
      </c>
      <c r="H1889" s="19" t="s">
        <v>882</v>
      </c>
      <c r="I1889" s="10" t="s">
        <v>882</v>
      </c>
      <c r="J1889" s="11" t="s">
        <v>882</v>
      </c>
      <c r="K1889" s="9" t="s">
        <v>882</v>
      </c>
      <c r="L1889" s="9" t="s">
        <v>882</v>
      </c>
      <c r="M1889" s="19" t="s">
        <v>882</v>
      </c>
      <c r="N1889" s="9" t="s">
        <v>882</v>
      </c>
      <c r="O1889" s="9" t="s">
        <v>882</v>
      </c>
      <c r="P1889" s="9" t="s">
        <v>882</v>
      </c>
      <c r="Q1889" t="s">
        <v>882</v>
      </c>
      <c r="R1889" s="7" t="s">
        <v>882</v>
      </c>
      <c r="S1889" s="11" t="s">
        <v>882</v>
      </c>
    </row>
    <row r="1890" spans="1:19" hidden="1" x14ac:dyDescent="0.25">
      <c r="A1890" s="6" t="s">
        <v>882</v>
      </c>
      <c r="B1890" s="258"/>
      <c r="F1890" s="7" t="s">
        <v>882</v>
      </c>
      <c r="G1890" s="21" t="s">
        <v>882</v>
      </c>
      <c r="H1890" s="19" t="s">
        <v>882</v>
      </c>
      <c r="I1890" s="10" t="s">
        <v>882</v>
      </c>
      <c r="J1890" s="11" t="s">
        <v>882</v>
      </c>
      <c r="K1890" s="9" t="s">
        <v>882</v>
      </c>
      <c r="L1890" s="9" t="s">
        <v>882</v>
      </c>
      <c r="M1890" s="19" t="s">
        <v>882</v>
      </c>
      <c r="N1890" s="9" t="s">
        <v>882</v>
      </c>
      <c r="O1890" s="9" t="s">
        <v>882</v>
      </c>
      <c r="P1890" s="9" t="s">
        <v>882</v>
      </c>
      <c r="Q1890" t="s">
        <v>882</v>
      </c>
      <c r="R1890" s="7" t="s">
        <v>882</v>
      </c>
      <c r="S1890" s="11" t="s">
        <v>882</v>
      </c>
    </row>
    <row r="1891" spans="1:19" hidden="1" x14ac:dyDescent="0.25">
      <c r="A1891" s="6" t="s">
        <v>882</v>
      </c>
      <c r="B1891" s="258"/>
      <c r="F1891" s="7" t="s">
        <v>882</v>
      </c>
      <c r="G1891" s="21" t="s">
        <v>882</v>
      </c>
      <c r="H1891" s="19" t="s">
        <v>882</v>
      </c>
      <c r="I1891" s="10" t="s">
        <v>882</v>
      </c>
      <c r="J1891" s="11" t="s">
        <v>882</v>
      </c>
      <c r="K1891" s="9" t="s">
        <v>882</v>
      </c>
      <c r="L1891" s="9" t="s">
        <v>882</v>
      </c>
      <c r="M1891" s="19" t="s">
        <v>882</v>
      </c>
      <c r="N1891" s="9" t="s">
        <v>882</v>
      </c>
      <c r="O1891" s="9" t="s">
        <v>882</v>
      </c>
      <c r="P1891" s="9" t="s">
        <v>882</v>
      </c>
      <c r="Q1891" t="s">
        <v>882</v>
      </c>
      <c r="R1891" s="7" t="s">
        <v>882</v>
      </c>
      <c r="S1891" s="11" t="s">
        <v>882</v>
      </c>
    </row>
    <row r="1892" spans="1:19" hidden="1" x14ac:dyDescent="0.25">
      <c r="A1892" s="6" t="s">
        <v>882</v>
      </c>
      <c r="B1892" s="258"/>
      <c r="F1892" s="7" t="s">
        <v>882</v>
      </c>
      <c r="G1892" s="21" t="s">
        <v>882</v>
      </c>
      <c r="H1892" s="19" t="s">
        <v>882</v>
      </c>
      <c r="I1892" s="10" t="s">
        <v>882</v>
      </c>
      <c r="J1892" s="11" t="s">
        <v>882</v>
      </c>
      <c r="K1892" s="9" t="s">
        <v>882</v>
      </c>
      <c r="L1892" s="9" t="s">
        <v>882</v>
      </c>
      <c r="M1892" s="19" t="s">
        <v>882</v>
      </c>
      <c r="N1892" s="9" t="s">
        <v>882</v>
      </c>
      <c r="O1892" s="9" t="s">
        <v>882</v>
      </c>
      <c r="P1892" s="9" t="s">
        <v>882</v>
      </c>
      <c r="Q1892" t="s">
        <v>882</v>
      </c>
      <c r="R1892" s="7" t="s">
        <v>882</v>
      </c>
      <c r="S1892" s="11" t="s">
        <v>882</v>
      </c>
    </row>
    <row r="1893" spans="1:19" hidden="1" x14ac:dyDescent="0.25">
      <c r="A1893" s="6" t="s">
        <v>882</v>
      </c>
      <c r="B1893" s="258"/>
      <c r="F1893" s="7" t="s">
        <v>882</v>
      </c>
      <c r="G1893" s="21" t="s">
        <v>882</v>
      </c>
      <c r="H1893" s="19" t="s">
        <v>882</v>
      </c>
      <c r="I1893" s="10" t="s">
        <v>882</v>
      </c>
      <c r="J1893" s="11" t="s">
        <v>882</v>
      </c>
      <c r="K1893" s="9" t="s">
        <v>882</v>
      </c>
      <c r="L1893" s="9" t="s">
        <v>882</v>
      </c>
      <c r="M1893" s="19" t="s">
        <v>882</v>
      </c>
      <c r="N1893" s="9" t="s">
        <v>882</v>
      </c>
      <c r="O1893" s="9" t="s">
        <v>882</v>
      </c>
      <c r="P1893" s="9" t="s">
        <v>882</v>
      </c>
      <c r="Q1893" t="s">
        <v>882</v>
      </c>
      <c r="R1893" s="7" t="s">
        <v>882</v>
      </c>
      <c r="S1893" s="11" t="s">
        <v>882</v>
      </c>
    </row>
    <row r="1894" spans="1:19" hidden="1" x14ac:dyDescent="0.25">
      <c r="A1894" s="6" t="s">
        <v>882</v>
      </c>
      <c r="B1894" s="258"/>
      <c r="F1894" s="7" t="s">
        <v>882</v>
      </c>
      <c r="G1894" s="21" t="s">
        <v>882</v>
      </c>
      <c r="H1894" s="19" t="s">
        <v>882</v>
      </c>
      <c r="I1894" s="10" t="s">
        <v>882</v>
      </c>
      <c r="J1894" s="11" t="s">
        <v>882</v>
      </c>
      <c r="K1894" s="9" t="s">
        <v>882</v>
      </c>
      <c r="L1894" s="9" t="s">
        <v>882</v>
      </c>
      <c r="M1894" s="19" t="s">
        <v>882</v>
      </c>
      <c r="N1894" s="9" t="s">
        <v>882</v>
      </c>
      <c r="O1894" s="9" t="s">
        <v>882</v>
      </c>
      <c r="P1894" s="9" t="s">
        <v>882</v>
      </c>
      <c r="Q1894" t="s">
        <v>882</v>
      </c>
      <c r="R1894" s="7" t="s">
        <v>882</v>
      </c>
      <c r="S1894" s="11" t="s">
        <v>882</v>
      </c>
    </row>
    <row r="1895" spans="1:19" hidden="1" x14ac:dyDescent="0.25">
      <c r="A1895" s="6" t="s">
        <v>882</v>
      </c>
      <c r="B1895" s="258"/>
      <c r="F1895" s="7" t="s">
        <v>882</v>
      </c>
      <c r="G1895" s="21" t="s">
        <v>882</v>
      </c>
      <c r="H1895" s="19" t="s">
        <v>882</v>
      </c>
      <c r="I1895" s="10" t="s">
        <v>882</v>
      </c>
      <c r="J1895" s="11" t="s">
        <v>882</v>
      </c>
      <c r="K1895" s="9" t="s">
        <v>882</v>
      </c>
      <c r="L1895" s="9" t="s">
        <v>882</v>
      </c>
      <c r="M1895" s="19" t="s">
        <v>882</v>
      </c>
      <c r="N1895" s="9" t="s">
        <v>882</v>
      </c>
      <c r="O1895" s="9" t="s">
        <v>882</v>
      </c>
      <c r="P1895" s="9" t="s">
        <v>882</v>
      </c>
      <c r="Q1895" t="s">
        <v>882</v>
      </c>
      <c r="R1895" s="7" t="s">
        <v>882</v>
      </c>
      <c r="S1895" s="11" t="s">
        <v>882</v>
      </c>
    </row>
    <row r="1896" spans="1:19" hidden="1" x14ac:dyDescent="0.25">
      <c r="A1896" s="6" t="s">
        <v>882</v>
      </c>
      <c r="B1896" s="258"/>
      <c r="F1896" s="7" t="s">
        <v>882</v>
      </c>
      <c r="G1896" s="21" t="s">
        <v>882</v>
      </c>
      <c r="H1896" s="19" t="s">
        <v>882</v>
      </c>
      <c r="I1896" s="10" t="s">
        <v>882</v>
      </c>
      <c r="J1896" s="11" t="s">
        <v>882</v>
      </c>
      <c r="K1896" s="9" t="s">
        <v>882</v>
      </c>
      <c r="L1896" s="9" t="s">
        <v>882</v>
      </c>
      <c r="M1896" s="19" t="s">
        <v>882</v>
      </c>
      <c r="N1896" s="9" t="s">
        <v>882</v>
      </c>
      <c r="O1896" s="9" t="s">
        <v>882</v>
      </c>
      <c r="P1896" s="9" t="s">
        <v>882</v>
      </c>
      <c r="Q1896" t="s">
        <v>882</v>
      </c>
      <c r="R1896" s="7" t="s">
        <v>882</v>
      </c>
      <c r="S1896" s="11" t="s">
        <v>882</v>
      </c>
    </row>
    <row r="1897" spans="1:19" hidden="1" x14ac:dyDescent="0.25">
      <c r="A1897" s="6" t="s">
        <v>882</v>
      </c>
      <c r="B1897" s="258"/>
      <c r="F1897" s="7" t="s">
        <v>882</v>
      </c>
      <c r="G1897" s="21" t="s">
        <v>882</v>
      </c>
      <c r="H1897" s="19" t="s">
        <v>882</v>
      </c>
      <c r="I1897" s="10" t="s">
        <v>882</v>
      </c>
      <c r="J1897" s="11" t="s">
        <v>882</v>
      </c>
      <c r="K1897" s="9" t="s">
        <v>882</v>
      </c>
      <c r="L1897" s="9" t="s">
        <v>882</v>
      </c>
      <c r="M1897" s="19" t="s">
        <v>882</v>
      </c>
      <c r="N1897" s="9" t="s">
        <v>882</v>
      </c>
      <c r="O1897" s="9" t="s">
        <v>882</v>
      </c>
      <c r="P1897" s="9" t="s">
        <v>882</v>
      </c>
      <c r="Q1897" t="s">
        <v>882</v>
      </c>
      <c r="R1897" s="7" t="s">
        <v>882</v>
      </c>
      <c r="S1897" s="11" t="s">
        <v>882</v>
      </c>
    </row>
    <row r="1898" spans="1:19" hidden="1" x14ac:dyDescent="0.25">
      <c r="A1898" s="6" t="s">
        <v>882</v>
      </c>
      <c r="B1898" s="258"/>
      <c r="F1898" s="7" t="s">
        <v>882</v>
      </c>
      <c r="G1898" s="21" t="s">
        <v>882</v>
      </c>
      <c r="H1898" s="19" t="s">
        <v>882</v>
      </c>
      <c r="I1898" s="10" t="s">
        <v>882</v>
      </c>
      <c r="J1898" s="11" t="s">
        <v>882</v>
      </c>
      <c r="K1898" s="9" t="s">
        <v>882</v>
      </c>
      <c r="L1898" s="9" t="s">
        <v>882</v>
      </c>
      <c r="M1898" s="19" t="s">
        <v>882</v>
      </c>
      <c r="N1898" s="9" t="s">
        <v>882</v>
      </c>
      <c r="O1898" s="9" t="s">
        <v>882</v>
      </c>
      <c r="P1898" s="9" t="s">
        <v>882</v>
      </c>
      <c r="Q1898" t="s">
        <v>882</v>
      </c>
      <c r="R1898" s="7" t="s">
        <v>882</v>
      </c>
      <c r="S1898" s="11" t="s">
        <v>882</v>
      </c>
    </row>
    <row r="1899" spans="1:19" hidden="1" x14ac:dyDescent="0.25">
      <c r="A1899" s="6" t="s">
        <v>882</v>
      </c>
      <c r="B1899" s="258"/>
      <c r="F1899" s="7" t="s">
        <v>882</v>
      </c>
      <c r="G1899" s="21" t="s">
        <v>882</v>
      </c>
      <c r="H1899" s="19" t="s">
        <v>882</v>
      </c>
      <c r="I1899" s="10" t="s">
        <v>882</v>
      </c>
      <c r="J1899" s="11" t="s">
        <v>882</v>
      </c>
      <c r="K1899" s="9" t="s">
        <v>882</v>
      </c>
      <c r="L1899" s="9" t="s">
        <v>882</v>
      </c>
      <c r="M1899" s="19" t="s">
        <v>882</v>
      </c>
      <c r="N1899" s="9" t="s">
        <v>882</v>
      </c>
      <c r="O1899" s="9" t="s">
        <v>882</v>
      </c>
      <c r="P1899" s="9" t="s">
        <v>882</v>
      </c>
      <c r="Q1899" t="s">
        <v>882</v>
      </c>
      <c r="R1899" s="7" t="s">
        <v>882</v>
      </c>
      <c r="S1899" s="11" t="s">
        <v>882</v>
      </c>
    </row>
    <row r="1900" spans="1:19" hidden="1" x14ac:dyDescent="0.25">
      <c r="A1900" s="6" t="s">
        <v>882</v>
      </c>
      <c r="B1900" s="258"/>
      <c r="F1900" s="7" t="s">
        <v>882</v>
      </c>
      <c r="G1900" s="21" t="s">
        <v>882</v>
      </c>
      <c r="H1900" s="19" t="s">
        <v>882</v>
      </c>
      <c r="I1900" s="10" t="s">
        <v>882</v>
      </c>
      <c r="J1900" s="11" t="s">
        <v>882</v>
      </c>
      <c r="K1900" s="9" t="s">
        <v>882</v>
      </c>
      <c r="L1900" s="9" t="s">
        <v>882</v>
      </c>
      <c r="M1900" s="19" t="s">
        <v>882</v>
      </c>
      <c r="N1900" s="9" t="s">
        <v>882</v>
      </c>
      <c r="O1900" s="9" t="s">
        <v>882</v>
      </c>
      <c r="P1900" s="9" t="s">
        <v>882</v>
      </c>
      <c r="Q1900" t="s">
        <v>882</v>
      </c>
      <c r="R1900" s="7" t="s">
        <v>882</v>
      </c>
      <c r="S1900" s="11" t="s">
        <v>882</v>
      </c>
    </row>
    <row r="1901" spans="1:19" hidden="1" x14ac:dyDescent="0.25">
      <c r="A1901" s="6" t="s">
        <v>882</v>
      </c>
      <c r="B1901" s="258"/>
      <c r="F1901" s="7" t="s">
        <v>882</v>
      </c>
      <c r="G1901" s="21" t="s">
        <v>882</v>
      </c>
      <c r="H1901" s="19" t="s">
        <v>882</v>
      </c>
      <c r="I1901" s="10" t="s">
        <v>882</v>
      </c>
      <c r="J1901" s="11" t="s">
        <v>882</v>
      </c>
      <c r="K1901" s="9" t="s">
        <v>882</v>
      </c>
      <c r="L1901" s="9" t="s">
        <v>882</v>
      </c>
      <c r="M1901" s="19" t="s">
        <v>882</v>
      </c>
      <c r="N1901" s="9" t="s">
        <v>882</v>
      </c>
      <c r="O1901" s="9" t="s">
        <v>882</v>
      </c>
      <c r="P1901" s="9" t="s">
        <v>882</v>
      </c>
      <c r="Q1901" t="s">
        <v>882</v>
      </c>
      <c r="R1901" s="7" t="s">
        <v>882</v>
      </c>
      <c r="S1901" s="11" t="s">
        <v>882</v>
      </c>
    </row>
    <row r="1902" spans="1:19" hidden="1" x14ac:dyDescent="0.25">
      <c r="A1902" s="6" t="s">
        <v>882</v>
      </c>
      <c r="B1902" s="258"/>
      <c r="F1902" s="7" t="s">
        <v>882</v>
      </c>
      <c r="G1902" s="21" t="s">
        <v>882</v>
      </c>
      <c r="H1902" s="19" t="s">
        <v>882</v>
      </c>
      <c r="I1902" s="10" t="s">
        <v>882</v>
      </c>
      <c r="J1902" s="11" t="s">
        <v>882</v>
      </c>
      <c r="K1902" s="9" t="s">
        <v>882</v>
      </c>
      <c r="L1902" s="9" t="s">
        <v>882</v>
      </c>
      <c r="M1902" s="19" t="s">
        <v>882</v>
      </c>
      <c r="N1902" s="9" t="s">
        <v>882</v>
      </c>
      <c r="O1902" s="9" t="s">
        <v>882</v>
      </c>
      <c r="P1902" s="9" t="s">
        <v>882</v>
      </c>
      <c r="Q1902" t="s">
        <v>882</v>
      </c>
      <c r="R1902" s="7" t="s">
        <v>882</v>
      </c>
      <c r="S1902" s="11" t="s">
        <v>882</v>
      </c>
    </row>
    <row r="1903" spans="1:19" hidden="1" x14ac:dyDescent="0.25">
      <c r="A1903" s="6" t="s">
        <v>882</v>
      </c>
      <c r="B1903" s="258"/>
      <c r="F1903" s="7" t="s">
        <v>882</v>
      </c>
      <c r="G1903" s="21" t="s">
        <v>882</v>
      </c>
      <c r="H1903" s="19" t="s">
        <v>882</v>
      </c>
      <c r="I1903" s="10" t="s">
        <v>882</v>
      </c>
      <c r="J1903" s="11" t="s">
        <v>882</v>
      </c>
      <c r="K1903" s="9" t="s">
        <v>882</v>
      </c>
      <c r="L1903" s="9" t="s">
        <v>882</v>
      </c>
      <c r="M1903" s="19" t="s">
        <v>882</v>
      </c>
      <c r="N1903" s="9" t="s">
        <v>882</v>
      </c>
      <c r="O1903" s="9" t="s">
        <v>882</v>
      </c>
      <c r="P1903" s="9" t="s">
        <v>882</v>
      </c>
      <c r="Q1903" t="s">
        <v>882</v>
      </c>
      <c r="R1903" s="7" t="s">
        <v>882</v>
      </c>
      <c r="S1903" s="11" t="s">
        <v>882</v>
      </c>
    </row>
    <row r="1904" spans="1:19" hidden="1" x14ac:dyDescent="0.25">
      <c r="A1904" s="6" t="s">
        <v>882</v>
      </c>
      <c r="B1904" s="258"/>
      <c r="F1904" s="7" t="s">
        <v>882</v>
      </c>
      <c r="G1904" s="21" t="s">
        <v>882</v>
      </c>
      <c r="H1904" s="19" t="s">
        <v>882</v>
      </c>
      <c r="I1904" s="10" t="s">
        <v>882</v>
      </c>
      <c r="J1904" s="11" t="s">
        <v>882</v>
      </c>
      <c r="K1904" s="9" t="s">
        <v>882</v>
      </c>
      <c r="L1904" s="9" t="s">
        <v>882</v>
      </c>
      <c r="M1904" s="19" t="s">
        <v>882</v>
      </c>
      <c r="N1904" s="9" t="s">
        <v>882</v>
      </c>
      <c r="O1904" s="9" t="s">
        <v>882</v>
      </c>
      <c r="P1904" s="9" t="s">
        <v>882</v>
      </c>
      <c r="Q1904" t="s">
        <v>882</v>
      </c>
      <c r="R1904" s="7" t="s">
        <v>882</v>
      </c>
      <c r="S1904" s="11" t="s">
        <v>882</v>
      </c>
    </row>
    <row r="1905" spans="1:19" hidden="1" x14ac:dyDescent="0.25">
      <c r="A1905" s="6" t="s">
        <v>882</v>
      </c>
      <c r="B1905" s="258"/>
      <c r="F1905" s="7" t="s">
        <v>882</v>
      </c>
      <c r="G1905" s="21" t="s">
        <v>882</v>
      </c>
      <c r="H1905" s="19" t="s">
        <v>882</v>
      </c>
      <c r="I1905" s="10" t="s">
        <v>882</v>
      </c>
      <c r="J1905" s="11" t="s">
        <v>882</v>
      </c>
      <c r="K1905" s="9" t="s">
        <v>882</v>
      </c>
      <c r="L1905" s="9" t="s">
        <v>882</v>
      </c>
      <c r="M1905" s="19" t="s">
        <v>882</v>
      </c>
      <c r="N1905" s="9" t="s">
        <v>882</v>
      </c>
      <c r="O1905" s="9" t="s">
        <v>882</v>
      </c>
      <c r="P1905" s="9" t="s">
        <v>882</v>
      </c>
      <c r="Q1905" t="s">
        <v>882</v>
      </c>
      <c r="R1905" s="7" t="s">
        <v>882</v>
      </c>
      <c r="S1905" s="11" t="s">
        <v>882</v>
      </c>
    </row>
    <row r="1906" spans="1:19" hidden="1" x14ac:dyDescent="0.25">
      <c r="A1906" s="6" t="s">
        <v>882</v>
      </c>
      <c r="B1906" s="258"/>
      <c r="F1906" s="7" t="s">
        <v>882</v>
      </c>
      <c r="G1906" s="21" t="s">
        <v>882</v>
      </c>
      <c r="H1906" s="19" t="s">
        <v>882</v>
      </c>
      <c r="I1906" s="10" t="s">
        <v>882</v>
      </c>
      <c r="J1906" s="11" t="s">
        <v>882</v>
      </c>
      <c r="K1906" s="9" t="s">
        <v>882</v>
      </c>
      <c r="L1906" s="9" t="s">
        <v>882</v>
      </c>
      <c r="M1906" s="19" t="s">
        <v>882</v>
      </c>
      <c r="N1906" s="9" t="s">
        <v>882</v>
      </c>
      <c r="O1906" s="9" t="s">
        <v>882</v>
      </c>
      <c r="P1906" s="9" t="s">
        <v>882</v>
      </c>
      <c r="Q1906" t="s">
        <v>882</v>
      </c>
      <c r="R1906" s="7" t="s">
        <v>882</v>
      </c>
      <c r="S1906" s="11" t="s">
        <v>882</v>
      </c>
    </row>
    <row r="1907" spans="1:19" hidden="1" x14ac:dyDescent="0.25">
      <c r="A1907" s="6" t="s">
        <v>882</v>
      </c>
      <c r="B1907" s="258"/>
      <c r="F1907" s="7" t="s">
        <v>882</v>
      </c>
      <c r="G1907" s="21" t="s">
        <v>882</v>
      </c>
      <c r="H1907" s="19" t="s">
        <v>882</v>
      </c>
      <c r="I1907" s="10" t="s">
        <v>882</v>
      </c>
      <c r="J1907" s="11" t="s">
        <v>882</v>
      </c>
      <c r="K1907" s="9" t="s">
        <v>882</v>
      </c>
      <c r="L1907" s="9" t="s">
        <v>882</v>
      </c>
      <c r="M1907" s="19" t="s">
        <v>882</v>
      </c>
      <c r="N1907" s="9" t="s">
        <v>882</v>
      </c>
      <c r="O1907" s="9" t="s">
        <v>882</v>
      </c>
      <c r="P1907" s="9" t="s">
        <v>882</v>
      </c>
      <c r="Q1907" t="s">
        <v>882</v>
      </c>
      <c r="R1907" s="7" t="s">
        <v>882</v>
      </c>
      <c r="S1907" s="11" t="s">
        <v>882</v>
      </c>
    </row>
    <row r="1908" spans="1:19" hidden="1" x14ac:dyDescent="0.25">
      <c r="A1908" s="6" t="s">
        <v>882</v>
      </c>
      <c r="B1908" s="258"/>
      <c r="F1908" s="7" t="s">
        <v>882</v>
      </c>
      <c r="G1908" s="21" t="s">
        <v>882</v>
      </c>
      <c r="H1908" s="19" t="s">
        <v>882</v>
      </c>
      <c r="I1908" s="10" t="s">
        <v>882</v>
      </c>
      <c r="J1908" s="11" t="s">
        <v>882</v>
      </c>
      <c r="K1908" s="9" t="s">
        <v>882</v>
      </c>
      <c r="L1908" s="9" t="s">
        <v>882</v>
      </c>
      <c r="M1908" s="19" t="s">
        <v>882</v>
      </c>
      <c r="N1908" s="9" t="s">
        <v>882</v>
      </c>
      <c r="O1908" s="9" t="s">
        <v>882</v>
      </c>
      <c r="P1908" s="9" t="s">
        <v>882</v>
      </c>
      <c r="Q1908" t="s">
        <v>882</v>
      </c>
      <c r="R1908" s="7" t="s">
        <v>882</v>
      </c>
      <c r="S1908" s="11" t="s">
        <v>882</v>
      </c>
    </row>
    <row r="1909" spans="1:19" hidden="1" x14ac:dyDescent="0.25">
      <c r="A1909" s="6" t="s">
        <v>882</v>
      </c>
      <c r="B1909" s="258"/>
      <c r="F1909" s="7" t="s">
        <v>882</v>
      </c>
      <c r="G1909" s="21" t="s">
        <v>882</v>
      </c>
      <c r="H1909" s="19" t="s">
        <v>882</v>
      </c>
      <c r="I1909" s="10" t="s">
        <v>882</v>
      </c>
      <c r="J1909" s="11" t="s">
        <v>882</v>
      </c>
      <c r="K1909" s="9" t="s">
        <v>882</v>
      </c>
      <c r="L1909" s="9" t="s">
        <v>882</v>
      </c>
      <c r="M1909" s="19" t="s">
        <v>882</v>
      </c>
      <c r="N1909" s="9" t="s">
        <v>882</v>
      </c>
      <c r="O1909" s="9" t="s">
        <v>882</v>
      </c>
      <c r="P1909" s="9" t="s">
        <v>882</v>
      </c>
      <c r="Q1909" t="s">
        <v>882</v>
      </c>
      <c r="R1909" s="7" t="s">
        <v>882</v>
      </c>
      <c r="S1909" s="11" t="s">
        <v>882</v>
      </c>
    </row>
    <row r="1910" spans="1:19" hidden="1" x14ac:dyDescent="0.25">
      <c r="A1910" s="6" t="s">
        <v>882</v>
      </c>
      <c r="B1910" s="258"/>
      <c r="F1910" s="7" t="s">
        <v>882</v>
      </c>
      <c r="G1910" s="21" t="s">
        <v>882</v>
      </c>
      <c r="H1910" s="19" t="s">
        <v>882</v>
      </c>
      <c r="I1910" s="10" t="s">
        <v>882</v>
      </c>
      <c r="J1910" s="11" t="s">
        <v>882</v>
      </c>
      <c r="K1910" s="9" t="s">
        <v>882</v>
      </c>
      <c r="L1910" s="9" t="s">
        <v>882</v>
      </c>
      <c r="M1910" s="19" t="s">
        <v>882</v>
      </c>
      <c r="N1910" s="9" t="s">
        <v>882</v>
      </c>
      <c r="O1910" s="9" t="s">
        <v>882</v>
      </c>
      <c r="P1910" s="9" t="s">
        <v>882</v>
      </c>
      <c r="Q1910" t="s">
        <v>882</v>
      </c>
      <c r="R1910" s="7" t="s">
        <v>882</v>
      </c>
      <c r="S1910" s="11" t="s">
        <v>882</v>
      </c>
    </row>
    <row r="1911" spans="1:19" hidden="1" x14ac:dyDescent="0.25">
      <c r="A1911" s="6" t="s">
        <v>882</v>
      </c>
      <c r="B1911" s="258"/>
      <c r="F1911" s="7" t="s">
        <v>882</v>
      </c>
      <c r="G1911" s="21" t="s">
        <v>882</v>
      </c>
      <c r="H1911" s="19" t="s">
        <v>882</v>
      </c>
      <c r="I1911" s="10" t="s">
        <v>882</v>
      </c>
      <c r="J1911" s="11" t="s">
        <v>882</v>
      </c>
      <c r="K1911" s="9" t="s">
        <v>882</v>
      </c>
      <c r="L1911" s="9" t="s">
        <v>882</v>
      </c>
      <c r="M1911" s="19" t="s">
        <v>882</v>
      </c>
      <c r="N1911" s="9" t="s">
        <v>882</v>
      </c>
      <c r="O1911" s="9" t="s">
        <v>882</v>
      </c>
      <c r="P1911" s="9" t="s">
        <v>882</v>
      </c>
      <c r="Q1911" t="s">
        <v>882</v>
      </c>
      <c r="R1911" s="7" t="s">
        <v>882</v>
      </c>
      <c r="S1911" s="11" t="s">
        <v>882</v>
      </c>
    </row>
    <row r="1912" spans="1:19" hidden="1" x14ac:dyDescent="0.25">
      <c r="A1912" s="6" t="s">
        <v>882</v>
      </c>
      <c r="B1912" s="258"/>
      <c r="F1912" s="7" t="s">
        <v>882</v>
      </c>
      <c r="G1912" s="21" t="s">
        <v>882</v>
      </c>
      <c r="H1912" s="19" t="s">
        <v>882</v>
      </c>
      <c r="I1912" s="10" t="s">
        <v>882</v>
      </c>
      <c r="J1912" s="11" t="s">
        <v>882</v>
      </c>
      <c r="K1912" s="9" t="s">
        <v>882</v>
      </c>
      <c r="L1912" s="9" t="s">
        <v>882</v>
      </c>
      <c r="M1912" s="19" t="s">
        <v>882</v>
      </c>
      <c r="N1912" s="9" t="s">
        <v>882</v>
      </c>
      <c r="O1912" s="9" t="s">
        <v>882</v>
      </c>
      <c r="P1912" s="9" t="s">
        <v>882</v>
      </c>
      <c r="Q1912" t="s">
        <v>882</v>
      </c>
      <c r="R1912" s="7" t="s">
        <v>882</v>
      </c>
      <c r="S1912" s="11" t="s">
        <v>882</v>
      </c>
    </row>
    <row r="1913" spans="1:19" hidden="1" x14ac:dyDescent="0.25">
      <c r="A1913" s="6" t="s">
        <v>882</v>
      </c>
      <c r="B1913" s="258"/>
      <c r="F1913" s="7" t="s">
        <v>882</v>
      </c>
      <c r="G1913" s="21" t="s">
        <v>882</v>
      </c>
      <c r="H1913" s="19" t="s">
        <v>882</v>
      </c>
      <c r="I1913" s="10" t="s">
        <v>882</v>
      </c>
      <c r="J1913" s="11" t="s">
        <v>882</v>
      </c>
      <c r="K1913" s="9" t="s">
        <v>882</v>
      </c>
      <c r="L1913" s="9" t="s">
        <v>882</v>
      </c>
      <c r="M1913" s="19" t="s">
        <v>882</v>
      </c>
      <c r="N1913" s="9" t="s">
        <v>882</v>
      </c>
      <c r="O1913" s="9" t="s">
        <v>882</v>
      </c>
      <c r="P1913" s="9" t="s">
        <v>882</v>
      </c>
      <c r="Q1913" t="s">
        <v>882</v>
      </c>
      <c r="R1913" s="7" t="s">
        <v>882</v>
      </c>
      <c r="S1913" s="11" t="s">
        <v>882</v>
      </c>
    </row>
    <row r="1914" spans="1:19" hidden="1" x14ac:dyDescent="0.25">
      <c r="A1914" s="6" t="s">
        <v>882</v>
      </c>
      <c r="B1914" s="258"/>
      <c r="F1914" s="7" t="s">
        <v>882</v>
      </c>
      <c r="G1914" s="21" t="s">
        <v>882</v>
      </c>
      <c r="H1914" s="19" t="s">
        <v>882</v>
      </c>
      <c r="I1914" s="10" t="s">
        <v>882</v>
      </c>
      <c r="J1914" s="11" t="s">
        <v>882</v>
      </c>
      <c r="K1914" s="9" t="s">
        <v>882</v>
      </c>
      <c r="L1914" s="9" t="s">
        <v>882</v>
      </c>
      <c r="M1914" s="19" t="s">
        <v>882</v>
      </c>
      <c r="N1914" s="9" t="s">
        <v>882</v>
      </c>
      <c r="O1914" s="9" t="s">
        <v>882</v>
      </c>
      <c r="P1914" s="9" t="s">
        <v>882</v>
      </c>
      <c r="Q1914" t="s">
        <v>882</v>
      </c>
      <c r="R1914" s="7" t="s">
        <v>882</v>
      </c>
      <c r="S1914" s="11" t="s">
        <v>882</v>
      </c>
    </row>
    <row r="1915" spans="1:19" hidden="1" x14ac:dyDescent="0.25">
      <c r="A1915" s="6" t="s">
        <v>882</v>
      </c>
      <c r="B1915" s="258"/>
      <c r="F1915" s="7" t="s">
        <v>882</v>
      </c>
      <c r="G1915" s="21" t="s">
        <v>882</v>
      </c>
      <c r="H1915" s="19" t="s">
        <v>882</v>
      </c>
      <c r="I1915" s="10" t="s">
        <v>882</v>
      </c>
      <c r="J1915" s="11" t="s">
        <v>882</v>
      </c>
      <c r="K1915" s="9" t="s">
        <v>882</v>
      </c>
      <c r="L1915" s="9" t="s">
        <v>882</v>
      </c>
      <c r="M1915" s="19" t="s">
        <v>882</v>
      </c>
      <c r="N1915" s="9" t="s">
        <v>882</v>
      </c>
      <c r="O1915" s="9" t="s">
        <v>882</v>
      </c>
      <c r="P1915" s="9" t="s">
        <v>882</v>
      </c>
      <c r="Q1915" t="s">
        <v>882</v>
      </c>
      <c r="R1915" s="7" t="s">
        <v>882</v>
      </c>
      <c r="S1915" s="11" t="s">
        <v>882</v>
      </c>
    </row>
    <row r="1916" spans="1:19" hidden="1" x14ac:dyDescent="0.25">
      <c r="A1916" s="6" t="s">
        <v>882</v>
      </c>
      <c r="B1916" s="258"/>
      <c r="F1916" s="7" t="s">
        <v>882</v>
      </c>
      <c r="G1916" s="21" t="s">
        <v>882</v>
      </c>
      <c r="H1916" s="19" t="s">
        <v>882</v>
      </c>
      <c r="I1916" s="10" t="s">
        <v>882</v>
      </c>
      <c r="J1916" s="11" t="s">
        <v>882</v>
      </c>
      <c r="K1916" s="9" t="s">
        <v>882</v>
      </c>
      <c r="L1916" s="9" t="s">
        <v>882</v>
      </c>
      <c r="M1916" s="19" t="s">
        <v>882</v>
      </c>
      <c r="N1916" s="9" t="s">
        <v>882</v>
      </c>
      <c r="O1916" s="9" t="s">
        <v>882</v>
      </c>
      <c r="P1916" s="9" t="s">
        <v>882</v>
      </c>
      <c r="Q1916" t="s">
        <v>882</v>
      </c>
      <c r="R1916" s="7" t="s">
        <v>882</v>
      </c>
      <c r="S1916" s="11" t="s">
        <v>882</v>
      </c>
    </row>
    <row r="1917" spans="1:19" hidden="1" x14ac:dyDescent="0.25">
      <c r="A1917" s="6" t="s">
        <v>882</v>
      </c>
      <c r="B1917" s="258"/>
      <c r="F1917" s="7" t="s">
        <v>882</v>
      </c>
      <c r="G1917" s="21" t="s">
        <v>882</v>
      </c>
      <c r="H1917" s="19" t="s">
        <v>882</v>
      </c>
      <c r="I1917" s="10" t="s">
        <v>882</v>
      </c>
      <c r="J1917" s="11" t="s">
        <v>882</v>
      </c>
      <c r="K1917" s="9" t="s">
        <v>882</v>
      </c>
      <c r="L1917" s="9" t="s">
        <v>882</v>
      </c>
      <c r="M1917" s="19" t="s">
        <v>882</v>
      </c>
      <c r="N1917" s="9" t="s">
        <v>882</v>
      </c>
      <c r="O1917" s="9" t="s">
        <v>882</v>
      </c>
      <c r="P1917" s="9" t="s">
        <v>882</v>
      </c>
      <c r="Q1917" t="s">
        <v>882</v>
      </c>
      <c r="R1917" s="7" t="s">
        <v>882</v>
      </c>
      <c r="S1917" s="11" t="s">
        <v>882</v>
      </c>
    </row>
    <row r="1918" spans="1:19" hidden="1" x14ac:dyDescent="0.25">
      <c r="A1918" s="6" t="s">
        <v>882</v>
      </c>
      <c r="B1918" s="258"/>
      <c r="F1918" s="7" t="s">
        <v>882</v>
      </c>
      <c r="G1918" s="21" t="s">
        <v>882</v>
      </c>
      <c r="H1918" s="19" t="s">
        <v>882</v>
      </c>
      <c r="I1918" s="10" t="s">
        <v>882</v>
      </c>
      <c r="J1918" s="11" t="s">
        <v>882</v>
      </c>
      <c r="K1918" s="9" t="s">
        <v>882</v>
      </c>
      <c r="L1918" s="9" t="s">
        <v>882</v>
      </c>
      <c r="M1918" s="19" t="s">
        <v>882</v>
      </c>
      <c r="N1918" s="9" t="s">
        <v>882</v>
      </c>
      <c r="O1918" s="9" t="s">
        <v>882</v>
      </c>
      <c r="P1918" s="9" t="s">
        <v>882</v>
      </c>
      <c r="Q1918" t="s">
        <v>882</v>
      </c>
      <c r="R1918" s="7" t="s">
        <v>882</v>
      </c>
      <c r="S1918" s="11" t="s">
        <v>882</v>
      </c>
    </row>
    <row r="1919" spans="1:19" hidden="1" x14ac:dyDescent="0.25">
      <c r="A1919" s="6" t="s">
        <v>882</v>
      </c>
      <c r="B1919" s="258"/>
      <c r="F1919" s="7" t="s">
        <v>882</v>
      </c>
      <c r="G1919" s="21" t="s">
        <v>882</v>
      </c>
      <c r="H1919" s="19" t="s">
        <v>882</v>
      </c>
      <c r="I1919" s="10" t="s">
        <v>882</v>
      </c>
      <c r="J1919" s="11" t="s">
        <v>882</v>
      </c>
      <c r="K1919" s="9" t="s">
        <v>882</v>
      </c>
      <c r="L1919" s="9" t="s">
        <v>882</v>
      </c>
      <c r="M1919" s="19" t="s">
        <v>882</v>
      </c>
      <c r="N1919" s="9" t="s">
        <v>882</v>
      </c>
      <c r="O1919" s="9" t="s">
        <v>882</v>
      </c>
      <c r="P1919" s="9" t="s">
        <v>882</v>
      </c>
      <c r="Q1919" t="s">
        <v>882</v>
      </c>
      <c r="R1919" s="7" t="s">
        <v>882</v>
      </c>
      <c r="S1919" s="11" t="s">
        <v>882</v>
      </c>
    </row>
    <row r="1920" spans="1:19" hidden="1" x14ac:dyDescent="0.25">
      <c r="A1920" s="6" t="s">
        <v>882</v>
      </c>
      <c r="B1920" s="258"/>
      <c r="F1920" s="7" t="s">
        <v>882</v>
      </c>
      <c r="G1920" s="21" t="s">
        <v>882</v>
      </c>
      <c r="H1920" s="19" t="s">
        <v>882</v>
      </c>
      <c r="I1920" s="10" t="s">
        <v>882</v>
      </c>
      <c r="J1920" s="11" t="s">
        <v>882</v>
      </c>
      <c r="K1920" s="9" t="s">
        <v>882</v>
      </c>
      <c r="L1920" s="9" t="s">
        <v>882</v>
      </c>
      <c r="M1920" s="19" t="s">
        <v>882</v>
      </c>
      <c r="N1920" s="9" t="s">
        <v>882</v>
      </c>
      <c r="O1920" s="9" t="s">
        <v>882</v>
      </c>
      <c r="P1920" s="9" t="s">
        <v>882</v>
      </c>
      <c r="Q1920" t="s">
        <v>882</v>
      </c>
      <c r="R1920" s="7" t="s">
        <v>882</v>
      </c>
      <c r="S1920" s="11" t="s">
        <v>882</v>
      </c>
    </row>
    <row r="1921" spans="1:19" hidden="1" x14ac:dyDescent="0.25">
      <c r="A1921" s="6" t="s">
        <v>882</v>
      </c>
      <c r="B1921" s="258"/>
      <c r="F1921" s="7" t="s">
        <v>882</v>
      </c>
      <c r="G1921" s="21" t="s">
        <v>882</v>
      </c>
      <c r="H1921" s="19" t="s">
        <v>882</v>
      </c>
      <c r="I1921" s="10" t="s">
        <v>882</v>
      </c>
      <c r="J1921" s="11" t="s">
        <v>882</v>
      </c>
      <c r="K1921" s="9" t="s">
        <v>882</v>
      </c>
      <c r="L1921" s="9" t="s">
        <v>882</v>
      </c>
      <c r="M1921" s="19" t="s">
        <v>882</v>
      </c>
      <c r="N1921" s="9" t="s">
        <v>882</v>
      </c>
      <c r="O1921" s="9" t="s">
        <v>882</v>
      </c>
      <c r="P1921" s="9" t="s">
        <v>882</v>
      </c>
      <c r="Q1921" t="s">
        <v>882</v>
      </c>
      <c r="R1921" s="7" t="s">
        <v>882</v>
      </c>
      <c r="S1921" s="11" t="s">
        <v>882</v>
      </c>
    </row>
    <row r="1922" spans="1:19" hidden="1" x14ac:dyDescent="0.25">
      <c r="A1922" s="6" t="s">
        <v>882</v>
      </c>
      <c r="B1922" s="258"/>
      <c r="F1922" s="7" t="s">
        <v>882</v>
      </c>
      <c r="G1922" s="21" t="s">
        <v>882</v>
      </c>
      <c r="H1922" s="19" t="s">
        <v>882</v>
      </c>
      <c r="I1922" s="10" t="s">
        <v>882</v>
      </c>
      <c r="J1922" s="11" t="s">
        <v>882</v>
      </c>
      <c r="K1922" s="9" t="s">
        <v>882</v>
      </c>
      <c r="L1922" s="9" t="s">
        <v>882</v>
      </c>
      <c r="M1922" s="19" t="s">
        <v>882</v>
      </c>
      <c r="N1922" s="9" t="s">
        <v>882</v>
      </c>
      <c r="O1922" s="9" t="s">
        <v>882</v>
      </c>
      <c r="P1922" s="9" t="s">
        <v>882</v>
      </c>
      <c r="Q1922" t="s">
        <v>882</v>
      </c>
      <c r="R1922" s="7" t="s">
        <v>882</v>
      </c>
      <c r="S1922" s="11" t="s">
        <v>882</v>
      </c>
    </row>
    <row r="1923" spans="1:19" hidden="1" x14ac:dyDescent="0.25">
      <c r="A1923" s="6" t="s">
        <v>882</v>
      </c>
      <c r="B1923" s="258"/>
      <c r="F1923" s="7" t="s">
        <v>882</v>
      </c>
      <c r="G1923" s="21" t="s">
        <v>882</v>
      </c>
      <c r="H1923" s="19" t="s">
        <v>882</v>
      </c>
      <c r="I1923" s="10" t="s">
        <v>882</v>
      </c>
      <c r="J1923" s="11" t="s">
        <v>882</v>
      </c>
      <c r="K1923" s="9" t="s">
        <v>882</v>
      </c>
      <c r="L1923" s="9" t="s">
        <v>882</v>
      </c>
      <c r="M1923" s="19" t="s">
        <v>882</v>
      </c>
      <c r="N1923" s="9" t="s">
        <v>882</v>
      </c>
      <c r="O1923" s="9" t="s">
        <v>882</v>
      </c>
      <c r="P1923" s="9" t="s">
        <v>882</v>
      </c>
      <c r="Q1923" t="s">
        <v>882</v>
      </c>
      <c r="R1923" s="7" t="s">
        <v>882</v>
      </c>
      <c r="S1923" s="11" t="s">
        <v>882</v>
      </c>
    </row>
    <row r="1924" spans="1:19" hidden="1" x14ac:dyDescent="0.25">
      <c r="A1924" s="6" t="s">
        <v>882</v>
      </c>
      <c r="B1924" s="258"/>
      <c r="F1924" s="7" t="s">
        <v>882</v>
      </c>
      <c r="G1924" s="21" t="s">
        <v>882</v>
      </c>
      <c r="H1924" s="19" t="s">
        <v>882</v>
      </c>
      <c r="I1924" s="10" t="s">
        <v>882</v>
      </c>
      <c r="J1924" s="11" t="s">
        <v>882</v>
      </c>
      <c r="K1924" s="9" t="s">
        <v>882</v>
      </c>
      <c r="L1924" s="9" t="s">
        <v>882</v>
      </c>
      <c r="M1924" s="19" t="s">
        <v>882</v>
      </c>
      <c r="N1924" s="9" t="s">
        <v>882</v>
      </c>
      <c r="O1924" s="9" t="s">
        <v>882</v>
      </c>
      <c r="P1924" s="9" t="s">
        <v>882</v>
      </c>
      <c r="Q1924" t="s">
        <v>882</v>
      </c>
      <c r="R1924" s="7" t="s">
        <v>882</v>
      </c>
      <c r="S1924" s="11" t="s">
        <v>882</v>
      </c>
    </row>
    <row r="1925" spans="1:19" hidden="1" x14ac:dyDescent="0.25">
      <c r="A1925" s="6" t="s">
        <v>882</v>
      </c>
      <c r="B1925" s="258"/>
      <c r="F1925" s="7" t="s">
        <v>882</v>
      </c>
      <c r="G1925" s="21" t="s">
        <v>882</v>
      </c>
      <c r="H1925" s="19" t="s">
        <v>882</v>
      </c>
      <c r="I1925" s="10" t="s">
        <v>882</v>
      </c>
      <c r="J1925" s="11" t="s">
        <v>882</v>
      </c>
      <c r="K1925" s="9" t="s">
        <v>882</v>
      </c>
      <c r="L1925" s="9" t="s">
        <v>882</v>
      </c>
      <c r="M1925" s="19" t="s">
        <v>882</v>
      </c>
      <c r="N1925" s="9" t="s">
        <v>882</v>
      </c>
      <c r="O1925" s="9" t="s">
        <v>882</v>
      </c>
      <c r="P1925" s="9" t="s">
        <v>882</v>
      </c>
      <c r="Q1925" t="s">
        <v>882</v>
      </c>
      <c r="R1925" s="7" t="s">
        <v>882</v>
      </c>
      <c r="S1925" s="11" t="s">
        <v>882</v>
      </c>
    </row>
    <row r="1926" spans="1:19" hidden="1" x14ac:dyDescent="0.25">
      <c r="A1926" s="6" t="s">
        <v>882</v>
      </c>
      <c r="B1926" s="258"/>
      <c r="F1926" s="7" t="s">
        <v>882</v>
      </c>
      <c r="G1926" s="21" t="s">
        <v>882</v>
      </c>
      <c r="H1926" s="19" t="s">
        <v>882</v>
      </c>
      <c r="I1926" s="10" t="s">
        <v>882</v>
      </c>
      <c r="J1926" s="11" t="s">
        <v>882</v>
      </c>
      <c r="K1926" s="9" t="s">
        <v>882</v>
      </c>
      <c r="L1926" s="9" t="s">
        <v>882</v>
      </c>
      <c r="M1926" s="19" t="s">
        <v>882</v>
      </c>
      <c r="N1926" s="9" t="s">
        <v>882</v>
      </c>
      <c r="O1926" s="9" t="s">
        <v>882</v>
      </c>
      <c r="P1926" s="9" t="s">
        <v>882</v>
      </c>
      <c r="Q1926" t="s">
        <v>882</v>
      </c>
      <c r="R1926" s="7" t="s">
        <v>882</v>
      </c>
      <c r="S1926" s="11" t="s">
        <v>882</v>
      </c>
    </row>
    <row r="1927" spans="1:19" hidden="1" x14ac:dyDescent="0.25">
      <c r="A1927" s="6" t="s">
        <v>882</v>
      </c>
      <c r="B1927" s="258"/>
      <c r="F1927" s="7" t="s">
        <v>882</v>
      </c>
      <c r="G1927" s="21" t="s">
        <v>882</v>
      </c>
      <c r="H1927" s="19" t="s">
        <v>882</v>
      </c>
      <c r="I1927" s="10" t="s">
        <v>882</v>
      </c>
      <c r="J1927" s="11" t="s">
        <v>882</v>
      </c>
      <c r="K1927" s="9" t="s">
        <v>882</v>
      </c>
      <c r="L1927" s="9" t="s">
        <v>882</v>
      </c>
      <c r="M1927" s="19" t="s">
        <v>882</v>
      </c>
      <c r="N1927" s="9" t="s">
        <v>882</v>
      </c>
      <c r="O1927" s="9" t="s">
        <v>882</v>
      </c>
      <c r="P1927" s="9" t="s">
        <v>882</v>
      </c>
      <c r="Q1927" t="s">
        <v>882</v>
      </c>
      <c r="R1927" s="7" t="s">
        <v>882</v>
      </c>
      <c r="S1927" s="11" t="s">
        <v>882</v>
      </c>
    </row>
    <row r="1928" spans="1:19" hidden="1" x14ac:dyDescent="0.25">
      <c r="A1928" s="6" t="s">
        <v>882</v>
      </c>
      <c r="B1928" s="258"/>
      <c r="F1928" s="7" t="s">
        <v>882</v>
      </c>
      <c r="G1928" s="21" t="s">
        <v>882</v>
      </c>
      <c r="H1928" s="19" t="s">
        <v>882</v>
      </c>
      <c r="I1928" s="10" t="s">
        <v>882</v>
      </c>
      <c r="J1928" s="11" t="s">
        <v>882</v>
      </c>
      <c r="K1928" s="9" t="s">
        <v>882</v>
      </c>
      <c r="L1928" s="9" t="s">
        <v>882</v>
      </c>
      <c r="M1928" s="19" t="s">
        <v>882</v>
      </c>
      <c r="N1928" s="9" t="s">
        <v>882</v>
      </c>
      <c r="O1928" s="9" t="s">
        <v>882</v>
      </c>
      <c r="P1928" s="9" t="s">
        <v>882</v>
      </c>
      <c r="Q1928" t="s">
        <v>882</v>
      </c>
      <c r="R1928" s="7" t="s">
        <v>882</v>
      </c>
      <c r="S1928" s="11" t="s">
        <v>882</v>
      </c>
    </row>
    <row r="1929" spans="1:19" hidden="1" x14ac:dyDescent="0.25">
      <c r="A1929" s="6" t="s">
        <v>882</v>
      </c>
      <c r="B1929" s="258"/>
      <c r="F1929" s="7" t="s">
        <v>882</v>
      </c>
      <c r="G1929" s="21" t="s">
        <v>882</v>
      </c>
      <c r="H1929" s="19" t="s">
        <v>882</v>
      </c>
      <c r="I1929" s="10" t="s">
        <v>882</v>
      </c>
      <c r="J1929" s="11" t="s">
        <v>882</v>
      </c>
      <c r="K1929" s="9" t="s">
        <v>882</v>
      </c>
      <c r="L1929" s="9" t="s">
        <v>882</v>
      </c>
      <c r="M1929" s="19" t="s">
        <v>882</v>
      </c>
      <c r="N1929" s="9" t="s">
        <v>882</v>
      </c>
      <c r="O1929" s="9" t="s">
        <v>882</v>
      </c>
      <c r="P1929" s="9" t="s">
        <v>882</v>
      </c>
      <c r="Q1929" t="s">
        <v>882</v>
      </c>
      <c r="R1929" s="7" t="s">
        <v>882</v>
      </c>
      <c r="S1929" s="11" t="s">
        <v>882</v>
      </c>
    </row>
    <row r="1930" spans="1:19" hidden="1" x14ac:dyDescent="0.25">
      <c r="A1930" s="6" t="s">
        <v>882</v>
      </c>
      <c r="B1930" s="258"/>
      <c r="F1930" s="7" t="s">
        <v>882</v>
      </c>
      <c r="G1930" s="21" t="s">
        <v>882</v>
      </c>
      <c r="H1930" s="19" t="s">
        <v>882</v>
      </c>
      <c r="I1930" s="10" t="s">
        <v>882</v>
      </c>
      <c r="J1930" s="11" t="s">
        <v>882</v>
      </c>
      <c r="K1930" s="9" t="s">
        <v>882</v>
      </c>
      <c r="L1930" s="9" t="s">
        <v>882</v>
      </c>
      <c r="M1930" s="19" t="s">
        <v>882</v>
      </c>
      <c r="N1930" s="9" t="s">
        <v>882</v>
      </c>
      <c r="O1930" s="9" t="s">
        <v>882</v>
      </c>
      <c r="P1930" s="9" t="s">
        <v>882</v>
      </c>
      <c r="Q1930" t="s">
        <v>882</v>
      </c>
      <c r="R1930" s="7" t="s">
        <v>882</v>
      </c>
      <c r="S1930" s="11" t="s">
        <v>882</v>
      </c>
    </row>
    <row r="1931" spans="1:19" hidden="1" x14ac:dyDescent="0.25">
      <c r="A1931" s="6" t="s">
        <v>882</v>
      </c>
      <c r="B1931" s="258"/>
      <c r="F1931" s="7" t="s">
        <v>882</v>
      </c>
      <c r="G1931" s="21" t="s">
        <v>882</v>
      </c>
      <c r="H1931" s="19" t="s">
        <v>882</v>
      </c>
      <c r="I1931" s="10" t="s">
        <v>882</v>
      </c>
      <c r="J1931" s="11" t="s">
        <v>882</v>
      </c>
      <c r="K1931" s="9" t="s">
        <v>882</v>
      </c>
      <c r="L1931" s="9" t="s">
        <v>882</v>
      </c>
      <c r="M1931" s="19" t="s">
        <v>882</v>
      </c>
      <c r="N1931" s="9" t="s">
        <v>882</v>
      </c>
      <c r="O1931" s="9" t="s">
        <v>882</v>
      </c>
      <c r="P1931" s="9" t="s">
        <v>882</v>
      </c>
      <c r="Q1931" t="s">
        <v>882</v>
      </c>
      <c r="R1931" s="7" t="s">
        <v>882</v>
      </c>
      <c r="S1931" s="11" t="s">
        <v>882</v>
      </c>
    </row>
    <row r="1932" spans="1:19" hidden="1" x14ac:dyDescent="0.25">
      <c r="A1932" s="6" t="s">
        <v>882</v>
      </c>
      <c r="B1932" s="258"/>
      <c r="F1932" s="7" t="s">
        <v>882</v>
      </c>
      <c r="G1932" s="21" t="s">
        <v>882</v>
      </c>
      <c r="H1932" s="19" t="s">
        <v>882</v>
      </c>
      <c r="I1932" s="10" t="s">
        <v>882</v>
      </c>
      <c r="J1932" s="11" t="s">
        <v>882</v>
      </c>
      <c r="K1932" s="9" t="s">
        <v>882</v>
      </c>
      <c r="L1932" s="9" t="s">
        <v>882</v>
      </c>
      <c r="M1932" s="19" t="s">
        <v>882</v>
      </c>
      <c r="N1932" s="9" t="s">
        <v>882</v>
      </c>
      <c r="O1932" s="9" t="s">
        <v>882</v>
      </c>
      <c r="P1932" s="9" t="s">
        <v>882</v>
      </c>
      <c r="Q1932" t="s">
        <v>882</v>
      </c>
      <c r="R1932" s="7" t="s">
        <v>882</v>
      </c>
      <c r="S1932" s="11" t="s">
        <v>882</v>
      </c>
    </row>
    <row r="1933" spans="1:19" hidden="1" x14ac:dyDescent="0.25">
      <c r="A1933" s="6" t="s">
        <v>882</v>
      </c>
      <c r="B1933" s="258"/>
      <c r="F1933" s="7" t="s">
        <v>882</v>
      </c>
      <c r="G1933" s="21" t="s">
        <v>882</v>
      </c>
      <c r="H1933" s="19" t="s">
        <v>882</v>
      </c>
      <c r="I1933" s="10" t="s">
        <v>882</v>
      </c>
      <c r="J1933" s="11" t="s">
        <v>882</v>
      </c>
      <c r="K1933" s="9" t="s">
        <v>882</v>
      </c>
      <c r="L1933" s="9" t="s">
        <v>882</v>
      </c>
      <c r="M1933" s="19" t="s">
        <v>882</v>
      </c>
      <c r="N1933" s="9" t="s">
        <v>882</v>
      </c>
      <c r="O1933" s="9" t="s">
        <v>882</v>
      </c>
      <c r="P1933" s="9" t="s">
        <v>882</v>
      </c>
      <c r="Q1933" t="s">
        <v>882</v>
      </c>
      <c r="R1933" s="7" t="s">
        <v>882</v>
      </c>
      <c r="S1933" s="11" t="s">
        <v>882</v>
      </c>
    </row>
    <row r="1934" spans="1:19" hidden="1" x14ac:dyDescent="0.25">
      <c r="A1934" s="6" t="s">
        <v>882</v>
      </c>
      <c r="B1934" s="258"/>
      <c r="F1934" s="7" t="s">
        <v>882</v>
      </c>
      <c r="G1934" s="21" t="s">
        <v>882</v>
      </c>
      <c r="H1934" s="19" t="s">
        <v>882</v>
      </c>
      <c r="I1934" s="10" t="s">
        <v>882</v>
      </c>
      <c r="J1934" s="11" t="s">
        <v>882</v>
      </c>
      <c r="K1934" s="9" t="s">
        <v>882</v>
      </c>
      <c r="L1934" s="9" t="s">
        <v>882</v>
      </c>
      <c r="M1934" s="19" t="s">
        <v>882</v>
      </c>
      <c r="N1934" s="9" t="s">
        <v>882</v>
      </c>
      <c r="O1934" s="9" t="s">
        <v>882</v>
      </c>
      <c r="P1934" s="9" t="s">
        <v>882</v>
      </c>
      <c r="Q1934" t="s">
        <v>882</v>
      </c>
      <c r="R1934" s="7" t="s">
        <v>882</v>
      </c>
      <c r="S1934" s="11" t="s">
        <v>882</v>
      </c>
    </row>
    <row r="1935" spans="1:19" hidden="1" x14ac:dyDescent="0.25">
      <c r="A1935" s="6" t="s">
        <v>882</v>
      </c>
      <c r="B1935" s="258"/>
      <c r="F1935" s="7" t="s">
        <v>882</v>
      </c>
      <c r="G1935" s="21" t="s">
        <v>882</v>
      </c>
      <c r="H1935" s="19" t="s">
        <v>882</v>
      </c>
      <c r="I1935" s="10" t="s">
        <v>882</v>
      </c>
      <c r="J1935" s="11" t="s">
        <v>882</v>
      </c>
      <c r="K1935" s="9" t="s">
        <v>882</v>
      </c>
      <c r="L1935" s="9" t="s">
        <v>882</v>
      </c>
      <c r="M1935" s="19" t="s">
        <v>882</v>
      </c>
      <c r="N1935" s="9" t="s">
        <v>882</v>
      </c>
      <c r="O1935" s="9" t="s">
        <v>882</v>
      </c>
      <c r="P1935" s="9" t="s">
        <v>882</v>
      </c>
      <c r="Q1935" t="s">
        <v>882</v>
      </c>
      <c r="R1935" s="7" t="s">
        <v>882</v>
      </c>
      <c r="S1935" s="11" t="s">
        <v>882</v>
      </c>
    </row>
    <row r="1936" spans="1:19" hidden="1" x14ac:dyDescent="0.25">
      <c r="A1936" s="6" t="s">
        <v>882</v>
      </c>
      <c r="B1936" s="258"/>
      <c r="F1936" s="7" t="s">
        <v>882</v>
      </c>
      <c r="G1936" s="21" t="s">
        <v>882</v>
      </c>
      <c r="H1936" s="19" t="s">
        <v>882</v>
      </c>
      <c r="I1936" s="10" t="s">
        <v>882</v>
      </c>
      <c r="J1936" s="11" t="s">
        <v>882</v>
      </c>
      <c r="K1936" s="9" t="s">
        <v>882</v>
      </c>
      <c r="L1936" s="9" t="s">
        <v>882</v>
      </c>
      <c r="M1936" s="19" t="s">
        <v>882</v>
      </c>
      <c r="N1936" s="9" t="s">
        <v>882</v>
      </c>
      <c r="O1936" s="9" t="s">
        <v>882</v>
      </c>
      <c r="P1936" s="9" t="s">
        <v>882</v>
      </c>
      <c r="Q1936" t="s">
        <v>882</v>
      </c>
      <c r="R1936" s="7" t="s">
        <v>882</v>
      </c>
      <c r="S1936" s="11" t="s">
        <v>882</v>
      </c>
    </row>
    <row r="1937" spans="1:19" hidden="1" x14ac:dyDescent="0.25">
      <c r="A1937" s="6" t="s">
        <v>882</v>
      </c>
      <c r="B1937" s="258"/>
      <c r="F1937" s="7" t="s">
        <v>882</v>
      </c>
      <c r="G1937" s="21" t="s">
        <v>882</v>
      </c>
      <c r="H1937" s="19" t="s">
        <v>882</v>
      </c>
      <c r="I1937" s="10" t="s">
        <v>882</v>
      </c>
      <c r="J1937" s="11" t="s">
        <v>882</v>
      </c>
      <c r="K1937" s="9" t="s">
        <v>882</v>
      </c>
      <c r="L1937" s="9" t="s">
        <v>882</v>
      </c>
      <c r="M1937" s="19" t="s">
        <v>882</v>
      </c>
      <c r="N1937" s="9" t="s">
        <v>882</v>
      </c>
      <c r="O1937" s="9" t="s">
        <v>882</v>
      </c>
      <c r="P1937" s="9" t="s">
        <v>882</v>
      </c>
      <c r="Q1937" t="s">
        <v>882</v>
      </c>
      <c r="R1937" s="7" t="s">
        <v>882</v>
      </c>
      <c r="S1937" s="11" t="s">
        <v>882</v>
      </c>
    </row>
    <row r="1938" spans="1:19" hidden="1" x14ac:dyDescent="0.25">
      <c r="A1938" s="6" t="s">
        <v>882</v>
      </c>
      <c r="B1938" s="258"/>
      <c r="F1938" s="7" t="s">
        <v>882</v>
      </c>
      <c r="G1938" s="21" t="s">
        <v>882</v>
      </c>
      <c r="H1938" s="19" t="s">
        <v>882</v>
      </c>
      <c r="I1938" s="10" t="s">
        <v>882</v>
      </c>
      <c r="J1938" s="11" t="s">
        <v>882</v>
      </c>
      <c r="K1938" s="9" t="s">
        <v>882</v>
      </c>
      <c r="L1938" s="9" t="s">
        <v>882</v>
      </c>
      <c r="M1938" s="19" t="s">
        <v>882</v>
      </c>
      <c r="N1938" s="9" t="s">
        <v>882</v>
      </c>
      <c r="O1938" s="9" t="s">
        <v>882</v>
      </c>
      <c r="P1938" s="9" t="s">
        <v>882</v>
      </c>
      <c r="Q1938" t="s">
        <v>882</v>
      </c>
      <c r="R1938" s="7" t="s">
        <v>882</v>
      </c>
      <c r="S1938" s="11" t="s">
        <v>882</v>
      </c>
    </row>
    <row r="1939" spans="1:19" hidden="1" x14ac:dyDescent="0.25">
      <c r="A1939" s="6" t="s">
        <v>882</v>
      </c>
      <c r="B1939" s="258"/>
      <c r="F1939" s="7" t="s">
        <v>882</v>
      </c>
      <c r="G1939" s="21" t="s">
        <v>882</v>
      </c>
      <c r="H1939" s="19" t="s">
        <v>882</v>
      </c>
      <c r="I1939" s="10" t="s">
        <v>882</v>
      </c>
      <c r="J1939" s="11" t="s">
        <v>882</v>
      </c>
      <c r="K1939" s="9" t="s">
        <v>882</v>
      </c>
      <c r="L1939" s="9" t="s">
        <v>882</v>
      </c>
      <c r="M1939" s="19" t="s">
        <v>882</v>
      </c>
      <c r="N1939" s="9" t="s">
        <v>882</v>
      </c>
      <c r="O1939" s="9" t="s">
        <v>882</v>
      </c>
      <c r="P1939" s="9" t="s">
        <v>882</v>
      </c>
      <c r="Q1939" t="s">
        <v>882</v>
      </c>
      <c r="R1939" s="7" t="s">
        <v>882</v>
      </c>
      <c r="S1939" s="11" t="s">
        <v>882</v>
      </c>
    </row>
    <row r="1940" spans="1:19" hidden="1" x14ac:dyDescent="0.25">
      <c r="A1940" s="6" t="s">
        <v>882</v>
      </c>
      <c r="B1940" s="258"/>
      <c r="F1940" s="7" t="s">
        <v>882</v>
      </c>
      <c r="G1940" s="21" t="s">
        <v>882</v>
      </c>
      <c r="H1940" s="19" t="s">
        <v>882</v>
      </c>
      <c r="I1940" s="10" t="s">
        <v>882</v>
      </c>
      <c r="J1940" s="11" t="s">
        <v>882</v>
      </c>
      <c r="K1940" s="9" t="s">
        <v>882</v>
      </c>
      <c r="L1940" s="9" t="s">
        <v>882</v>
      </c>
      <c r="M1940" s="19" t="s">
        <v>882</v>
      </c>
      <c r="N1940" s="9" t="s">
        <v>882</v>
      </c>
      <c r="O1940" s="9" t="s">
        <v>882</v>
      </c>
      <c r="P1940" s="9" t="s">
        <v>882</v>
      </c>
      <c r="Q1940" t="s">
        <v>882</v>
      </c>
      <c r="R1940" s="7" t="s">
        <v>882</v>
      </c>
      <c r="S1940" s="11" t="s">
        <v>882</v>
      </c>
    </row>
    <row r="1941" spans="1:19" hidden="1" x14ac:dyDescent="0.25">
      <c r="A1941" s="6" t="s">
        <v>882</v>
      </c>
      <c r="B1941" s="258"/>
      <c r="F1941" s="7" t="s">
        <v>882</v>
      </c>
      <c r="G1941" s="21" t="s">
        <v>882</v>
      </c>
      <c r="H1941" s="19" t="s">
        <v>882</v>
      </c>
      <c r="I1941" s="10" t="s">
        <v>882</v>
      </c>
      <c r="J1941" s="11" t="s">
        <v>882</v>
      </c>
      <c r="K1941" s="9" t="s">
        <v>882</v>
      </c>
      <c r="L1941" s="9" t="s">
        <v>882</v>
      </c>
      <c r="M1941" s="19" t="s">
        <v>882</v>
      </c>
      <c r="N1941" s="9" t="s">
        <v>882</v>
      </c>
      <c r="O1941" s="9" t="s">
        <v>882</v>
      </c>
      <c r="P1941" s="9" t="s">
        <v>882</v>
      </c>
      <c r="Q1941" t="s">
        <v>882</v>
      </c>
      <c r="R1941" s="7" t="s">
        <v>882</v>
      </c>
      <c r="S1941" s="11" t="s">
        <v>882</v>
      </c>
    </row>
    <row r="1942" spans="1:19" hidden="1" x14ac:dyDescent="0.25">
      <c r="A1942" s="6" t="s">
        <v>882</v>
      </c>
      <c r="B1942" s="258"/>
      <c r="F1942" s="7" t="s">
        <v>882</v>
      </c>
      <c r="G1942" s="21" t="s">
        <v>882</v>
      </c>
      <c r="H1942" s="19" t="s">
        <v>882</v>
      </c>
      <c r="I1942" s="10" t="s">
        <v>882</v>
      </c>
      <c r="J1942" s="11" t="s">
        <v>882</v>
      </c>
      <c r="K1942" s="9" t="s">
        <v>882</v>
      </c>
      <c r="L1942" s="9" t="s">
        <v>882</v>
      </c>
      <c r="M1942" s="19" t="s">
        <v>882</v>
      </c>
      <c r="N1942" s="9" t="s">
        <v>882</v>
      </c>
      <c r="O1942" s="9" t="s">
        <v>882</v>
      </c>
      <c r="P1942" s="9" t="s">
        <v>882</v>
      </c>
      <c r="Q1942" t="s">
        <v>882</v>
      </c>
      <c r="R1942" s="7" t="s">
        <v>882</v>
      </c>
      <c r="S1942" s="11" t="s">
        <v>882</v>
      </c>
    </row>
    <row r="1943" spans="1:19" hidden="1" x14ac:dyDescent="0.25">
      <c r="A1943" s="6" t="s">
        <v>882</v>
      </c>
      <c r="B1943" s="258"/>
      <c r="F1943" s="7" t="s">
        <v>882</v>
      </c>
      <c r="G1943" s="21" t="s">
        <v>882</v>
      </c>
      <c r="H1943" s="19" t="s">
        <v>882</v>
      </c>
      <c r="I1943" s="10" t="s">
        <v>882</v>
      </c>
      <c r="J1943" s="11" t="s">
        <v>882</v>
      </c>
      <c r="K1943" s="9" t="s">
        <v>882</v>
      </c>
      <c r="L1943" s="9" t="s">
        <v>882</v>
      </c>
      <c r="M1943" s="19" t="s">
        <v>882</v>
      </c>
      <c r="N1943" s="9" t="s">
        <v>882</v>
      </c>
      <c r="O1943" s="9" t="s">
        <v>882</v>
      </c>
      <c r="P1943" s="9" t="s">
        <v>882</v>
      </c>
      <c r="Q1943" t="s">
        <v>882</v>
      </c>
      <c r="R1943" s="7" t="s">
        <v>882</v>
      </c>
      <c r="S1943" s="11" t="s">
        <v>882</v>
      </c>
    </row>
    <row r="1944" spans="1:19" hidden="1" x14ac:dyDescent="0.25">
      <c r="A1944" s="6" t="s">
        <v>882</v>
      </c>
      <c r="B1944" s="258"/>
      <c r="F1944" s="7" t="s">
        <v>882</v>
      </c>
      <c r="G1944" s="21" t="s">
        <v>882</v>
      </c>
      <c r="H1944" s="19" t="s">
        <v>882</v>
      </c>
      <c r="I1944" s="10" t="s">
        <v>882</v>
      </c>
      <c r="J1944" s="11" t="s">
        <v>882</v>
      </c>
      <c r="K1944" s="9" t="s">
        <v>882</v>
      </c>
      <c r="L1944" s="9" t="s">
        <v>882</v>
      </c>
      <c r="M1944" s="19" t="s">
        <v>882</v>
      </c>
      <c r="N1944" s="9" t="s">
        <v>882</v>
      </c>
      <c r="O1944" s="9" t="s">
        <v>882</v>
      </c>
      <c r="P1944" s="9" t="s">
        <v>882</v>
      </c>
      <c r="Q1944" t="s">
        <v>882</v>
      </c>
      <c r="R1944" s="7" t="s">
        <v>882</v>
      </c>
      <c r="S1944" s="11" t="s">
        <v>882</v>
      </c>
    </row>
    <row r="1945" spans="1:19" hidden="1" x14ac:dyDescent="0.25">
      <c r="A1945" s="6" t="s">
        <v>882</v>
      </c>
      <c r="B1945" s="258"/>
      <c r="F1945" s="7" t="s">
        <v>882</v>
      </c>
      <c r="G1945" s="21" t="s">
        <v>882</v>
      </c>
      <c r="H1945" s="19" t="s">
        <v>882</v>
      </c>
      <c r="I1945" s="10" t="s">
        <v>882</v>
      </c>
      <c r="J1945" s="11" t="s">
        <v>882</v>
      </c>
      <c r="K1945" s="9" t="s">
        <v>882</v>
      </c>
      <c r="L1945" s="9" t="s">
        <v>882</v>
      </c>
      <c r="M1945" s="19" t="s">
        <v>882</v>
      </c>
      <c r="N1945" s="9" t="s">
        <v>882</v>
      </c>
      <c r="O1945" s="9" t="s">
        <v>882</v>
      </c>
      <c r="P1945" s="9" t="s">
        <v>882</v>
      </c>
      <c r="Q1945" t="s">
        <v>882</v>
      </c>
      <c r="R1945" s="7" t="s">
        <v>882</v>
      </c>
      <c r="S1945" s="11" t="s">
        <v>882</v>
      </c>
    </row>
    <row r="1946" spans="1:19" hidden="1" x14ac:dyDescent="0.25">
      <c r="A1946" s="6" t="s">
        <v>882</v>
      </c>
      <c r="B1946" s="258"/>
      <c r="F1946" s="7" t="s">
        <v>882</v>
      </c>
      <c r="G1946" s="21" t="s">
        <v>882</v>
      </c>
      <c r="H1946" s="19" t="s">
        <v>882</v>
      </c>
      <c r="I1946" s="10" t="s">
        <v>882</v>
      </c>
      <c r="J1946" s="11" t="s">
        <v>882</v>
      </c>
      <c r="K1946" s="9" t="s">
        <v>882</v>
      </c>
      <c r="L1946" s="9" t="s">
        <v>882</v>
      </c>
      <c r="M1946" s="19" t="s">
        <v>882</v>
      </c>
      <c r="N1946" s="9" t="s">
        <v>882</v>
      </c>
      <c r="O1946" s="9" t="s">
        <v>882</v>
      </c>
      <c r="P1946" s="9" t="s">
        <v>882</v>
      </c>
      <c r="Q1946" t="s">
        <v>882</v>
      </c>
      <c r="R1946" s="7" t="s">
        <v>882</v>
      </c>
      <c r="S1946" s="11" t="s">
        <v>882</v>
      </c>
    </row>
    <row r="1947" spans="1:19" hidden="1" x14ac:dyDescent="0.25">
      <c r="A1947" s="6" t="s">
        <v>882</v>
      </c>
      <c r="B1947" s="258"/>
      <c r="F1947" s="7" t="s">
        <v>882</v>
      </c>
      <c r="G1947" s="21" t="s">
        <v>882</v>
      </c>
      <c r="H1947" s="19" t="s">
        <v>882</v>
      </c>
      <c r="I1947" s="10" t="s">
        <v>882</v>
      </c>
      <c r="J1947" s="11" t="s">
        <v>882</v>
      </c>
      <c r="K1947" s="9" t="s">
        <v>882</v>
      </c>
      <c r="L1947" s="9" t="s">
        <v>882</v>
      </c>
      <c r="M1947" s="19" t="s">
        <v>882</v>
      </c>
      <c r="N1947" s="9" t="s">
        <v>882</v>
      </c>
      <c r="O1947" s="9" t="s">
        <v>882</v>
      </c>
      <c r="P1947" s="9" t="s">
        <v>882</v>
      </c>
      <c r="Q1947" t="s">
        <v>882</v>
      </c>
      <c r="R1947" s="7" t="s">
        <v>882</v>
      </c>
      <c r="S1947" s="11" t="s">
        <v>882</v>
      </c>
    </row>
    <row r="1948" spans="1:19" hidden="1" x14ac:dyDescent="0.25">
      <c r="A1948" s="6" t="s">
        <v>882</v>
      </c>
      <c r="B1948" s="258"/>
      <c r="F1948" s="7" t="s">
        <v>882</v>
      </c>
      <c r="G1948" s="21" t="s">
        <v>882</v>
      </c>
      <c r="H1948" s="19" t="s">
        <v>882</v>
      </c>
      <c r="I1948" s="10" t="s">
        <v>882</v>
      </c>
      <c r="J1948" s="11" t="s">
        <v>882</v>
      </c>
      <c r="K1948" s="9" t="s">
        <v>882</v>
      </c>
      <c r="L1948" s="9" t="s">
        <v>882</v>
      </c>
      <c r="M1948" s="19" t="s">
        <v>882</v>
      </c>
      <c r="N1948" s="9" t="s">
        <v>882</v>
      </c>
      <c r="O1948" s="9" t="s">
        <v>882</v>
      </c>
      <c r="P1948" s="9" t="s">
        <v>882</v>
      </c>
      <c r="Q1948" t="s">
        <v>882</v>
      </c>
      <c r="R1948" s="7" t="s">
        <v>882</v>
      </c>
      <c r="S1948" s="11" t="s">
        <v>882</v>
      </c>
    </row>
    <row r="1949" spans="1:19" hidden="1" x14ac:dyDescent="0.25">
      <c r="A1949" s="6" t="s">
        <v>882</v>
      </c>
      <c r="B1949" s="258"/>
      <c r="F1949" s="7" t="s">
        <v>882</v>
      </c>
      <c r="G1949" s="21" t="s">
        <v>882</v>
      </c>
      <c r="H1949" s="19" t="s">
        <v>882</v>
      </c>
      <c r="I1949" s="10" t="s">
        <v>882</v>
      </c>
      <c r="J1949" s="11" t="s">
        <v>882</v>
      </c>
      <c r="K1949" s="9" t="s">
        <v>882</v>
      </c>
      <c r="L1949" s="9" t="s">
        <v>882</v>
      </c>
      <c r="M1949" s="19" t="s">
        <v>882</v>
      </c>
      <c r="N1949" s="9" t="s">
        <v>882</v>
      </c>
      <c r="O1949" s="9" t="s">
        <v>882</v>
      </c>
      <c r="P1949" s="9" t="s">
        <v>882</v>
      </c>
      <c r="Q1949" t="s">
        <v>882</v>
      </c>
      <c r="R1949" s="7" t="s">
        <v>882</v>
      </c>
      <c r="S1949" s="11" t="s">
        <v>882</v>
      </c>
    </row>
    <row r="1950" spans="1:19" hidden="1" x14ac:dyDescent="0.25">
      <c r="A1950" s="6" t="s">
        <v>882</v>
      </c>
      <c r="B1950" s="258"/>
      <c r="F1950" s="7" t="s">
        <v>882</v>
      </c>
      <c r="G1950" s="21" t="s">
        <v>882</v>
      </c>
      <c r="H1950" s="19" t="s">
        <v>882</v>
      </c>
      <c r="I1950" s="10" t="s">
        <v>882</v>
      </c>
      <c r="J1950" s="11" t="s">
        <v>882</v>
      </c>
      <c r="K1950" s="9" t="s">
        <v>882</v>
      </c>
      <c r="L1950" s="9" t="s">
        <v>882</v>
      </c>
      <c r="M1950" s="19" t="s">
        <v>882</v>
      </c>
      <c r="N1950" s="9" t="s">
        <v>882</v>
      </c>
      <c r="O1950" s="9" t="s">
        <v>882</v>
      </c>
      <c r="P1950" s="9" t="s">
        <v>882</v>
      </c>
      <c r="Q1950" t="s">
        <v>882</v>
      </c>
      <c r="R1950" s="7" t="s">
        <v>882</v>
      </c>
      <c r="S1950" s="11" t="s">
        <v>882</v>
      </c>
    </row>
    <row r="1951" spans="1:19" hidden="1" x14ac:dyDescent="0.25">
      <c r="A1951" s="6" t="s">
        <v>882</v>
      </c>
      <c r="B1951" s="258"/>
      <c r="F1951" s="7" t="s">
        <v>882</v>
      </c>
      <c r="G1951" s="21" t="s">
        <v>882</v>
      </c>
      <c r="H1951" s="19" t="s">
        <v>882</v>
      </c>
      <c r="I1951" s="10" t="s">
        <v>882</v>
      </c>
      <c r="J1951" s="11" t="s">
        <v>882</v>
      </c>
      <c r="K1951" s="9" t="s">
        <v>882</v>
      </c>
      <c r="L1951" s="9" t="s">
        <v>882</v>
      </c>
      <c r="M1951" s="19" t="s">
        <v>882</v>
      </c>
      <c r="N1951" s="9" t="s">
        <v>882</v>
      </c>
      <c r="O1951" s="9" t="s">
        <v>882</v>
      </c>
      <c r="P1951" s="9" t="s">
        <v>882</v>
      </c>
      <c r="Q1951" t="s">
        <v>882</v>
      </c>
      <c r="R1951" s="7" t="s">
        <v>882</v>
      </c>
      <c r="S1951" s="11" t="s">
        <v>882</v>
      </c>
    </row>
    <row r="1952" spans="1:19" hidden="1" x14ac:dyDescent="0.25">
      <c r="A1952" s="6" t="s">
        <v>882</v>
      </c>
      <c r="B1952" s="258"/>
      <c r="F1952" s="7" t="s">
        <v>882</v>
      </c>
      <c r="G1952" s="21" t="s">
        <v>882</v>
      </c>
      <c r="H1952" s="19" t="s">
        <v>882</v>
      </c>
      <c r="I1952" s="10" t="s">
        <v>882</v>
      </c>
      <c r="J1952" s="11" t="s">
        <v>882</v>
      </c>
      <c r="K1952" s="9" t="s">
        <v>882</v>
      </c>
      <c r="L1952" s="9" t="s">
        <v>882</v>
      </c>
      <c r="M1952" s="19" t="s">
        <v>882</v>
      </c>
      <c r="N1952" s="9" t="s">
        <v>882</v>
      </c>
      <c r="O1952" s="9" t="s">
        <v>882</v>
      </c>
      <c r="P1952" s="9" t="s">
        <v>882</v>
      </c>
      <c r="Q1952" t="s">
        <v>882</v>
      </c>
      <c r="R1952" s="7" t="s">
        <v>882</v>
      </c>
      <c r="S1952" s="11" t="s">
        <v>882</v>
      </c>
    </row>
    <row r="1953" spans="1:19" hidden="1" x14ac:dyDescent="0.25">
      <c r="A1953" s="6" t="s">
        <v>882</v>
      </c>
      <c r="B1953" s="258"/>
      <c r="F1953" s="7" t="s">
        <v>882</v>
      </c>
      <c r="G1953" s="21" t="s">
        <v>882</v>
      </c>
      <c r="H1953" s="19" t="s">
        <v>882</v>
      </c>
      <c r="I1953" s="10" t="s">
        <v>882</v>
      </c>
      <c r="J1953" s="11" t="s">
        <v>882</v>
      </c>
      <c r="K1953" s="9" t="s">
        <v>882</v>
      </c>
      <c r="L1953" s="9" t="s">
        <v>882</v>
      </c>
      <c r="M1953" s="19" t="s">
        <v>882</v>
      </c>
      <c r="N1953" s="9" t="s">
        <v>882</v>
      </c>
      <c r="O1953" s="9" t="s">
        <v>882</v>
      </c>
      <c r="P1953" s="9" t="s">
        <v>882</v>
      </c>
      <c r="Q1953" t="s">
        <v>882</v>
      </c>
      <c r="R1953" s="7" t="s">
        <v>882</v>
      </c>
      <c r="S1953" s="11" t="s">
        <v>882</v>
      </c>
    </row>
    <row r="1954" spans="1:19" hidden="1" x14ac:dyDescent="0.25">
      <c r="A1954" s="6" t="s">
        <v>882</v>
      </c>
      <c r="B1954" s="258"/>
      <c r="F1954" s="7" t="s">
        <v>882</v>
      </c>
      <c r="G1954" s="21" t="s">
        <v>882</v>
      </c>
      <c r="H1954" s="19" t="s">
        <v>882</v>
      </c>
      <c r="I1954" s="10" t="s">
        <v>882</v>
      </c>
      <c r="J1954" s="11" t="s">
        <v>882</v>
      </c>
      <c r="K1954" s="9" t="s">
        <v>882</v>
      </c>
      <c r="L1954" s="9" t="s">
        <v>882</v>
      </c>
      <c r="M1954" s="19" t="s">
        <v>882</v>
      </c>
      <c r="N1954" s="9" t="s">
        <v>882</v>
      </c>
      <c r="O1954" s="9" t="s">
        <v>882</v>
      </c>
      <c r="P1954" s="9" t="s">
        <v>882</v>
      </c>
      <c r="Q1954" t="s">
        <v>882</v>
      </c>
      <c r="R1954" s="7" t="s">
        <v>882</v>
      </c>
      <c r="S1954" s="11" t="s">
        <v>882</v>
      </c>
    </row>
    <row r="1955" spans="1:19" hidden="1" x14ac:dyDescent="0.25">
      <c r="A1955" s="6" t="s">
        <v>882</v>
      </c>
      <c r="B1955" s="258"/>
      <c r="F1955" s="7" t="s">
        <v>882</v>
      </c>
      <c r="G1955" s="21" t="s">
        <v>882</v>
      </c>
      <c r="H1955" s="19" t="s">
        <v>882</v>
      </c>
      <c r="I1955" s="10" t="s">
        <v>882</v>
      </c>
      <c r="J1955" s="11" t="s">
        <v>882</v>
      </c>
      <c r="K1955" s="9" t="s">
        <v>882</v>
      </c>
      <c r="L1955" s="9" t="s">
        <v>882</v>
      </c>
      <c r="M1955" s="19" t="s">
        <v>882</v>
      </c>
      <c r="N1955" s="9" t="s">
        <v>882</v>
      </c>
      <c r="O1955" s="9" t="s">
        <v>882</v>
      </c>
      <c r="P1955" s="9" t="s">
        <v>882</v>
      </c>
      <c r="Q1955" t="s">
        <v>882</v>
      </c>
      <c r="R1955" s="7" t="s">
        <v>882</v>
      </c>
      <c r="S1955" s="11" t="s">
        <v>882</v>
      </c>
    </row>
    <row r="1956" spans="1:19" hidden="1" x14ac:dyDescent="0.25">
      <c r="A1956" s="6" t="s">
        <v>882</v>
      </c>
      <c r="B1956" s="258"/>
      <c r="F1956" s="7" t="s">
        <v>882</v>
      </c>
      <c r="G1956" s="21" t="s">
        <v>882</v>
      </c>
      <c r="H1956" s="19" t="s">
        <v>882</v>
      </c>
      <c r="I1956" s="10" t="s">
        <v>882</v>
      </c>
      <c r="J1956" s="11" t="s">
        <v>882</v>
      </c>
      <c r="K1956" s="9" t="s">
        <v>882</v>
      </c>
      <c r="L1956" s="9" t="s">
        <v>882</v>
      </c>
      <c r="M1956" s="19" t="s">
        <v>882</v>
      </c>
      <c r="N1956" s="9" t="s">
        <v>882</v>
      </c>
      <c r="O1956" s="9" t="s">
        <v>882</v>
      </c>
      <c r="P1956" s="9" t="s">
        <v>882</v>
      </c>
      <c r="Q1956" t="s">
        <v>882</v>
      </c>
      <c r="R1956" s="7" t="s">
        <v>882</v>
      </c>
      <c r="S1956" s="11" t="s">
        <v>882</v>
      </c>
    </row>
    <row r="1957" spans="1:19" hidden="1" x14ac:dyDescent="0.25">
      <c r="A1957" s="6" t="s">
        <v>882</v>
      </c>
      <c r="B1957" s="258"/>
      <c r="F1957" s="7" t="s">
        <v>882</v>
      </c>
      <c r="G1957" s="21" t="s">
        <v>882</v>
      </c>
      <c r="H1957" s="19" t="s">
        <v>882</v>
      </c>
      <c r="I1957" s="10" t="s">
        <v>882</v>
      </c>
      <c r="J1957" s="11" t="s">
        <v>882</v>
      </c>
      <c r="K1957" s="9" t="s">
        <v>882</v>
      </c>
      <c r="L1957" s="9" t="s">
        <v>882</v>
      </c>
      <c r="M1957" s="19" t="s">
        <v>882</v>
      </c>
      <c r="N1957" s="9" t="s">
        <v>882</v>
      </c>
      <c r="O1957" s="9" t="s">
        <v>882</v>
      </c>
      <c r="P1957" s="9" t="s">
        <v>882</v>
      </c>
      <c r="Q1957" t="s">
        <v>882</v>
      </c>
      <c r="R1957" s="7" t="s">
        <v>882</v>
      </c>
      <c r="S1957" s="11" t="s">
        <v>882</v>
      </c>
    </row>
    <row r="1958" spans="1:19" hidden="1" x14ac:dyDescent="0.25">
      <c r="A1958" s="6" t="s">
        <v>882</v>
      </c>
      <c r="B1958" s="258"/>
      <c r="F1958" s="7" t="s">
        <v>882</v>
      </c>
      <c r="G1958" s="21" t="s">
        <v>882</v>
      </c>
      <c r="H1958" s="19" t="s">
        <v>882</v>
      </c>
      <c r="I1958" s="10" t="s">
        <v>882</v>
      </c>
      <c r="J1958" s="11" t="s">
        <v>882</v>
      </c>
      <c r="K1958" s="9" t="s">
        <v>882</v>
      </c>
      <c r="L1958" s="9" t="s">
        <v>882</v>
      </c>
      <c r="M1958" s="19" t="s">
        <v>882</v>
      </c>
      <c r="N1958" s="9" t="s">
        <v>882</v>
      </c>
      <c r="O1958" s="9" t="s">
        <v>882</v>
      </c>
      <c r="P1958" s="9" t="s">
        <v>882</v>
      </c>
      <c r="Q1958" t="s">
        <v>882</v>
      </c>
      <c r="R1958" s="7" t="s">
        <v>882</v>
      </c>
      <c r="S1958" s="11" t="s">
        <v>882</v>
      </c>
    </row>
    <row r="1959" spans="1:19" hidden="1" x14ac:dyDescent="0.25">
      <c r="A1959" s="6" t="s">
        <v>882</v>
      </c>
      <c r="B1959" s="258"/>
      <c r="F1959" s="7" t="s">
        <v>882</v>
      </c>
      <c r="G1959" s="21" t="s">
        <v>882</v>
      </c>
      <c r="H1959" s="19" t="s">
        <v>882</v>
      </c>
      <c r="I1959" s="10" t="s">
        <v>882</v>
      </c>
      <c r="J1959" s="11" t="s">
        <v>882</v>
      </c>
      <c r="K1959" s="9" t="s">
        <v>882</v>
      </c>
      <c r="L1959" s="9" t="s">
        <v>882</v>
      </c>
      <c r="M1959" s="19" t="s">
        <v>882</v>
      </c>
      <c r="N1959" s="9" t="s">
        <v>882</v>
      </c>
      <c r="O1959" s="9" t="s">
        <v>882</v>
      </c>
      <c r="P1959" s="9" t="s">
        <v>882</v>
      </c>
      <c r="Q1959" t="s">
        <v>882</v>
      </c>
      <c r="R1959" s="7" t="s">
        <v>882</v>
      </c>
      <c r="S1959" s="11" t="s">
        <v>882</v>
      </c>
    </row>
    <row r="1960" spans="1:19" hidden="1" x14ac:dyDescent="0.25">
      <c r="A1960" s="6" t="s">
        <v>882</v>
      </c>
      <c r="B1960" s="258"/>
      <c r="F1960" s="7" t="s">
        <v>882</v>
      </c>
      <c r="G1960" s="21" t="s">
        <v>882</v>
      </c>
      <c r="H1960" s="19" t="s">
        <v>882</v>
      </c>
      <c r="I1960" s="10" t="s">
        <v>882</v>
      </c>
      <c r="J1960" s="11" t="s">
        <v>882</v>
      </c>
      <c r="K1960" s="9" t="s">
        <v>882</v>
      </c>
      <c r="L1960" s="9" t="s">
        <v>882</v>
      </c>
      <c r="M1960" s="19" t="s">
        <v>882</v>
      </c>
      <c r="N1960" s="9" t="s">
        <v>882</v>
      </c>
      <c r="O1960" s="9" t="s">
        <v>882</v>
      </c>
      <c r="P1960" s="9" t="s">
        <v>882</v>
      </c>
      <c r="Q1960" t="s">
        <v>882</v>
      </c>
      <c r="R1960" s="7" t="s">
        <v>882</v>
      </c>
      <c r="S1960" s="11" t="s">
        <v>882</v>
      </c>
    </row>
    <row r="1961" spans="1:19" hidden="1" x14ac:dyDescent="0.25">
      <c r="A1961" s="6" t="s">
        <v>882</v>
      </c>
      <c r="B1961" s="258"/>
      <c r="F1961" s="7" t="s">
        <v>882</v>
      </c>
      <c r="G1961" s="21" t="s">
        <v>882</v>
      </c>
      <c r="H1961" s="19" t="s">
        <v>882</v>
      </c>
      <c r="I1961" s="10" t="s">
        <v>882</v>
      </c>
      <c r="J1961" s="11" t="s">
        <v>882</v>
      </c>
      <c r="K1961" s="9" t="s">
        <v>882</v>
      </c>
      <c r="L1961" s="9" t="s">
        <v>882</v>
      </c>
      <c r="M1961" s="19" t="s">
        <v>882</v>
      </c>
      <c r="N1961" s="9" t="s">
        <v>882</v>
      </c>
      <c r="O1961" s="9" t="s">
        <v>882</v>
      </c>
      <c r="P1961" s="9" t="s">
        <v>882</v>
      </c>
      <c r="Q1961" t="s">
        <v>882</v>
      </c>
      <c r="R1961" s="7" t="s">
        <v>882</v>
      </c>
      <c r="S1961" s="11" t="s">
        <v>882</v>
      </c>
    </row>
    <row r="1962" spans="1:19" hidden="1" x14ac:dyDescent="0.25">
      <c r="A1962" s="6" t="s">
        <v>882</v>
      </c>
      <c r="B1962" s="258"/>
      <c r="F1962" s="7" t="s">
        <v>882</v>
      </c>
      <c r="G1962" s="21" t="s">
        <v>882</v>
      </c>
      <c r="H1962" s="19" t="s">
        <v>882</v>
      </c>
      <c r="I1962" s="10" t="s">
        <v>882</v>
      </c>
      <c r="J1962" s="11" t="s">
        <v>882</v>
      </c>
      <c r="K1962" s="9" t="s">
        <v>882</v>
      </c>
      <c r="L1962" s="9" t="s">
        <v>882</v>
      </c>
      <c r="M1962" s="19" t="s">
        <v>882</v>
      </c>
      <c r="N1962" s="9" t="s">
        <v>882</v>
      </c>
      <c r="O1962" s="9" t="s">
        <v>882</v>
      </c>
      <c r="P1962" s="9" t="s">
        <v>882</v>
      </c>
      <c r="Q1962" t="s">
        <v>882</v>
      </c>
      <c r="R1962" s="7" t="s">
        <v>882</v>
      </c>
      <c r="S1962" s="11" t="s">
        <v>882</v>
      </c>
    </row>
    <row r="1963" spans="1:19" hidden="1" x14ac:dyDescent="0.25">
      <c r="A1963" s="6" t="s">
        <v>882</v>
      </c>
      <c r="B1963" s="258"/>
      <c r="F1963" s="7" t="s">
        <v>882</v>
      </c>
      <c r="G1963" s="21" t="s">
        <v>882</v>
      </c>
      <c r="H1963" s="19" t="s">
        <v>882</v>
      </c>
      <c r="I1963" s="10" t="s">
        <v>882</v>
      </c>
      <c r="J1963" s="11" t="s">
        <v>882</v>
      </c>
      <c r="K1963" s="9" t="s">
        <v>882</v>
      </c>
      <c r="L1963" s="9" t="s">
        <v>882</v>
      </c>
      <c r="M1963" s="19" t="s">
        <v>882</v>
      </c>
      <c r="N1963" s="9" t="s">
        <v>882</v>
      </c>
      <c r="O1963" s="9" t="s">
        <v>882</v>
      </c>
      <c r="P1963" s="9" t="s">
        <v>882</v>
      </c>
      <c r="Q1963" t="s">
        <v>882</v>
      </c>
      <c r="R1963" s="7" t="s">
        <v>882</v>
      </c>
      <c r="S1963" s="11" t="s">
        <v>882</v>
      </c>
    </row>
    <row r="1964" spans="1:19" hidden="1" x14ac:dyDescent="0.25">
      <c r="A1964" s="6" t="s">
        <v>882</v>
      </c>
      <c r="B1964" s="258"/>
      <c r="F1964" s="7" t="s">
        <v>882</v>
      </c>
      <c r="G1964" s="21" t="s">
        <v>882</v>
      </c>
      <c r="H1964" s="19" t="s">
        <v>882</v>
      </c>
      <c r="I1964" s="10" t="s">
        <v>882</v>
      </c>
      <c r="J1964" s="11" t="s">
        <v>882</v>
      </c>
      <c r="K1964" s="9" t="s">
        <v>882</v>
      </c>
      <c r="L1964" s="9" t="s">
        <v>882</v>
      </c>
      <c r="M1964" s="19" t="s">
        <v>882</v>
      </c>
      <c r="N1964" s="9" t="s">
        <v>882</v>
      </c>
      <c r="O1964" s="9" t="s">
        <v>882</v>
      </c>
      <c r="P1964" s="9" t="s">
        <v>882</v>
      </c>
      <c r="Q1964" t="s">
        <v>882</v>
      </c>
      <c r="R1964" s="7" t="s">
        <v>882</v>
      </c>
      <c r="S1964" s="11" t="s">
        <v>882</v>
      </c>
    </row>
    <row r="1965" spans="1:19" hidden="1" x14ac:dyDescent="0.25">
      <c r="A1965" s="6" t="s">
        <v>882</v>
      </c>
      <c r="B1965" s="258"/>
      <c r="F1965" s="7" t="s">
        <v>882</v>
      </c>
      <c r="G1965" s="21" t="s">
        <v>882</v>
      </c>
      <c r="H1965" s="19" t="s">
        <v>882</v>
      </c>
      <c r="I1965" s="10" t="s">
        <v>882</v>
      </c>
      <c r="J1965" s="11" t="s">
        <v>882</v>
      </c>
      <c r="K1965" s="9" t="s">
        <v>882</v>
      </c>
      <c r="L1965" s="9" t="s">
        <v>882</v>
      </c>
      <c r="M1965" s="19" t="s">
        <v>882</v>
      </c>
      <c r="N1965" s="9" t="s">
        <v>882</v>
      </c>
      <c r="O1965" s="9" t="s">
        <v>882</v>
      </c>
      <c r="P1965" s="9" t="s">
        <v>882</v>
      </c>
      <c r="Q1965" t="s">
        <v>882</v>
      </c>
      <c r="R1965" s="7" t="s">
        <v>882</v>
      </c>
      <c r="S1965" s="11" t="s">
        <v>882</v>
      </c>
    </row>
    <row r="1966" spans="1:19" hidden="1" x14ac:dyDescent="0.25">
      <c r="A1966" s="6" t="s">
        <v>882</v>
      </c>
      <c r="B1966" s="258"/>
      <c r="F1966" s="7" t="s">
        <v>882</v>
      </c>
      <c r="G1966" s="21" t="s">
        <v>882</v>
      </c>
      <c r="H1966" s="19" t="s">
        <v>882</v>
      </c>
      <c r="I1966" s="10" t="s">
        <v>882</v>
      </c>
      <c r="J1966" s="11" t="s">
        <v>882</v>
      </c>
      <c r="K1966" s="9" t="s">
        <v>882</v>
      </c>
      <c r="L1966" s="9" t="s">
        <v>882</v>
      </c>
      <c r="M1966" s="19" t="s">
        <v>882</v>
      </c>
      <c r="N1966" s="9" t="s">
        <v>882</v>
      </c>
      <c r="O1966" s="9" t="s">
        <v>882</v>
      </c>
      <c r="P1966" s="9" t="s">
        <v>882</v>
      </c>
      <c r="Q1966" t="s">
        <v>882</v>
      </c>
      <c r="R1966" s="7" t="s">
        <v>882</v>
      </c>
      <c r="S1966" s="11" t="s">
        <v>882</v>
      </c>
    </row>
    <row r="1967" spans="1:19" hidden="1" x14ac:dyDescent="0.25">
      <c r="A1967" s="6" t="s">
        <v>882</v>
      </c>
      <c r="B1967" s="258"/>
      <c r="F1967" s="7" t="s">
        <v>882</v>
      </c>
      <c r="G1967" s="21" t="s">
        <v>882</v>
      </c>
      <c r="H1967" s="19" t="s">
        <v>882</v>
      </c>
      <c r="I1967" s="10" t="s">
        <v>882</v>
      </c>
      <c r="J1967" s="11" t="s">
        <v>882</v>
      </c>
      <c r="K1967" s="9" t="s">
        <v>882</v>
      </c>
      <c r="L1967" s="9" t="s">
        <v>882</v>
      </c>
      <c r="M1967" s="19" t="s">
        <v>882</v>
      </c>
      <c r="N1967" s="9" t="s">
        <v>882</v>
      </c>
      <c r="O1967" s="9" t="s">
        <v>882</v>
      </c>
      <c r="P1967" s="9" t="s">
        <v>882</v>
      </c>
      <c r="Q1967" t="s">
        <v>882</v>
      </c>
      <c r="R1967" s="7" t="s">
        <v>882</v>
      </c>
      <c r="S1967" s="11" t="s">
        <v>882</v>
      </c>
    </row>
    <row r="1968" spans="1:19" hidden="1" x14ac:dyDescent="0.25">
      <c r="A1968" s="6" t="s">
        <v>882</v>
      </c>
      <c r="B1968" s="258"/>
      <c r="F1968" s="7" t="s">
        <v>882</v>
      </c>
      <c r="G1968" s="21" t="s">
        <v>882</v>
      </c>
      <c r="H1968" s="19" t="s">
        <v>882</v>
      </c>
      <c r="I1968" s="10" t="s">
        <v>882</v>
      </c>
      <c r="J1968" s="11" t="s">
        <v>882</v>
      </c>
      <c r="K1968" s="9" t="s">
        <v>882</v>
      </c>
      <c r="L1968" s="9" t="s">
        <v>882</v>
      </c>
      <c r="M1968" s="19" t="s">
        <v>882</v>
      </c>
      <c r="N1968" s="9" t="s">
        <v>882</v>
      </c>
      <c r="O1968" s="9" t="s">
        <v>882</v>
      </c>
      <c r="P1968" s="9" t="s">
        <v>882</v>
      </c>
      <c r="Q1968" t="s">
        <v>882</v>
      </c>
      <c r="R1968" s="7" t="s">
        <v>882</v>
      </c>
      <c r="S1968" s="11" t="s">
        <v>882</v>
      </c>
    </row>
    <row r="1969" spans="1:19" hidden="1" x14ac:dyDescent="0.25">
      <c r="A1969" s="6" t="s">
        <v>882</v>
      </c>
      <c r="B1969" s="258"/>
      <c r="F1969" s="7" t="s">
        <v>882</v>
      </c>
      <c r="G1969" s="21" t="s">
        <v>882</v>
      </c>
      <c r="H1969" s="19" t="s">
        <v>882</v>
      </c>
      <c r="I1969" s="10" t="s">
        <v>882</v>
      </c>
      <c r="J1969" s="11" t="s">
        <v>882</v>
      </c>
      <c r="K1969" s="9" t="s">
        <v>882</v>
      </c>
      <c r="L1969" s="9" t="s">
        <v>882</v>
      </c>
      <c r="M1969" s="19" t="s">
        <v>882</v>
      </c>
      <c r="N1969" s="9" t="s">
        <v>882</v>
      </c>
      <c r="O1969" s="9" t="s">
        <v>882</v>
      </c>
      <c r="P1969" s="9" t="s">
        <v>882</v>
      </c>
      <c r="Q1969" t="s">
        <v>882</v>
      </c>
      <c r="R1969" s="7" t="s">
        <v>882</v>
      </c>
      <c r="S1969" s="11" t="s">
        <v>882</v>
      </c>
    </row>
    <row r="1970" spans="1:19" hidden="1" x14ac:dyDescent="0.25">
      <c r="A1970" s="6" t="s">
        <v>882</v>
      </c>
      <c r="B1970" s="258"/>
      <c r="F1970" s="7" t="s">
        <v>882</v>
      </c>
      <c r="G1970" s="21" t="s">
        <v>882</v>
      </c>
      <c r="H1970" s="19" t="s">
        <v>882</v>
      </c>
      <c r="I1970" s="10" t="s">
        <v>882</v>
      </c>
      <c r="J1970" s="11" t="s">
        <v>882</v>
      </c>
      <c r="K1970" s="9" t="s">
        <v>882</v>
      </c>
      <c r="L1970" s="9" t="s">
        <v>882</v>
      </c>
      <c r="M1970" s="19" t="s">
        <v>882</v>
      </c>
      <c r="N1970" s="9" t="s">
        <v>882</v>
      </c>
      <c r="O1970" s="9" t="s">
        <v>882</v>
      </c>
      <c r="P1970" s="9" t="s">
        <v>882</v>
      </c>
      <c r="Q1970" t="s">
        <v>882</v>
      </c>
      <c r="R1970" s="7" t="s">
        <v>882</v>
      </c>
      <c r="S1970" s="11" t="s">
        <v>882</v>
      </c>
    </row>
    <row r="1971" spans="1:19" hidden="1" x14ac:dyDescent="0.25">
      <c r="A1971" s="6" t="s">
        <v>882</v>
      </c>
      <c r="B1971" s="258"/>
      <c r="F1971" s="7" t="s">
        <v>882</v>
      </c>
      <c r="G1971" s="21" t="s">
        <v>882</v>
      </c>
      <c r="H1971" s="19" t="s">
        <v>882</v>
      </c>
      <c r="I1971" s="10" t="s">
        <v>882</v>
      </c>
      <c r="J1971" s="11" t="s">
        <v>882</v>
      </c>
      <c r="K1971" s="9" t="s">
        <v>882</v>
      </c>
      <c r="L1971" s="9" t="s">
        <v>882</v>
      </c>
      <c r="M1971" s="19" t="s">
        <v>882</v>
      </c>
      <c r="N1971" s="9" t="s">
        <v>882</v>
      </c>
      <c r="O1971" s="9" t="s">
        <v>882</v>
      </c>
      <c r="P1971" s="9" t="s">
        <v>882</v>
      </c>
      <c r="Q1971" t="s">
        <v>882</v>
      </c>
      <c r="R1971" s="7" t="s">
        <v>882</v>
      </c>
      <c r="S1971" s="11" t="s">
        <v>882</v>
      </c>
    </row>
    <row r="1972" spans="1:19" hidden="1" x14ac:dyDescent="0.25">
      <c r="A1972" s="6" t="s">
        <v>882</v>
      </c>
      <c r="B1972" s="258"/>
      <c r="F1972" s="7" t="s">
        <v>882</v>
      </c>
      <c r="G1972" s="21" t="s">
        <v>882</v>
      </c>
      <c r="H1972" s="19" t="s">
        <v>882</v>
      </c>
      <c r="I1972" s="10" t="s">
        <v>882</v>
      </c>
      <c r="J1972" s="11" t="s">
        <v>882</v>
      </c>
      <c r="K1972" s="9" t="s">
        <v>882</v>
      </c>
      <c r="L1972" s="9" t="s">
        <v>882</v>
      </c>
      <c r="M1972" s="19" t="s">
        <v>882</v>
      </c>
      <c r="N1972" s="9" t="s">
        <v>882</v>
      </c>
      <c r="O1972" s="9" t="s">
        <v>882</v>
      </c>
      <c r="P1972" s="9" t="s">
        <v>882</v>
      </c>
      <c r="Q1972" t="s">
        <v>882</v>
      </c>
      <c r="R1972" s="7" t="s">
        <v>882</v>
      </c>
      <c r="S1972" s="11" t="s">
        <v>882</v>
      </c>
    </row>
    <row r="1973" spans="1:19" hidden="1" x14ac:dyDescent="0.25">
      <c r="A1973" s="6" t="s">
        <v>882</v>
      </c>
      <c r="B1973" s="258"/>
      <c r="F1973" s="7" t="s">
        <v>882</v>
      </c>
      <c r="G1973" s="21" t="s">
        <v>882</v>
      </c>
      <c r="H1973" s="19" t="s">
        <v>882</v>
      </c>
      <c r="I1973" s="10" t="s">
        <v>882</v>
      </c>
      <c r="J1973" s="11" t="s">
        <v>882</v>
      </c>
      <c r="K1973" s="9" t="s">
        <v>882</v>
      </c>
      <c r="L1973" s="9" t="s">
        <v>882</v>
      </c>
      <c r="M1973" s="19" t="s">
        <v>882</v>
      </c>
      <c r="N1973" s="9" t="s">
        <v>882</v>
      </c>
      <c r="O1973" s="9" t="s">
        <v>882</v>
      </c>
      <c r="P1973" s="9" t="s">
        <v>882</v>
      </c>
      <c r="Q1973" t="s">
        <v>882</v>
      </c>
      <c r="R1973" s="7" t="s">
        <v>882</v>
      </c>
      <c r="S1973" s="11" t="s">
        <v>882</v>
      </c>
    </row>
    <row r="1974" spans="1:19" hidden="1" x14ac:dyDescent="0.25">
      <c r="A1974" s="6" t="s">
        <v>882</v>
      </c>
      <c r="B1974" s="258"/>
      <c r="F1974" s="7" t="s">
        <v>882</v>
      </c>
      <c r="G1974" s="21" t="s">
        <v>882</v>
      </c>
      <c r="H1974" s="19" t="s">
        <v>882</v>
      </c>
      <c r="I1974" s="10" t="s">
        <v>882</v>
      </c>
      <c r="J1974" s="11" t="s">
        <v>882</v>
      </c>
      <c r="K1974" s="9" t="s">
        <v>882</v>
      </c>
      <c r="L1974" s="9" t="s">
        <v>882</v>
      </c>
      <c r="M1974" s="19" t="s">
        <v>882</v>
      </c>
      <c r="N1974" s="9" t="s">
        <v>882</v>
      </c>
      <c r="O1974" s="9" t="s">
        <v>882</v>
      </c>
      <c r="P1974" s="9" t="s">
        <v>882</v>
      </c>
      <c r="Q1974" t="s">
        <v>882</v>
      </c>
      <c r="R1974" s="7" t="s">
        <v>882</v>
      </c>
      <c r="S1974" s="11" t="s">
        <v>882</v>
      </c>
    </row>
    <row r="1975" spans="1:19" hidden="1" x14ac:dyDescent="0.25">
      <c r="A1975" s="6" t="s">
        <v>882</v>
      </c>
      <c r="B1975" s="258"/>
      <c r="F1975" s="7" t="s">
        <v>882</v>
      </c>
      <c r="G1975" s="21" t="s">
        <v>882</v>
      </c>
      <c r="H1975" s="19" t="s">
        <v>882</v>
      </c>
      <c r="I1975" s="10" t="s">
        <v>882</v>
      </c>
      <c r="J1975" s="11" t="s">
        <v>882</v>
      </c>
      <c r="K1975" s="9" t="s">
        <v>882</v>
      </c>
      <c r="L1975" s="9" t="s">
        <v>882</v>
      </c>
      <c r="M1975" s="19" t="s">
        <v>882</v>
      </c>
      <c r="N1975" s="9" t="s">
        <v>882</v>
      </c>
      <c r="O1975" s="9" t="s">
        <v>882</v>
      </c>
      <c r="P1975" s="9" t="s">
        <v>882</v>
      </c>
      <c r="Q1975" t="s">
        <v>882</v>
      </c>
      <c r="R1975" s="7" t="s">
        <v>882</v>
      </c>
      <c r="S1975" s="11" t="s">
        <v>882</v>
      </c>
    </row>
    <row r="1976" spans="1:19" hidden="1" x14ac:dyDescent="0.25">
      <c r="A1976" s="6" t="s">
        <v>882</v>
      </c>
      <c r="B1976" s="258"/>
      <c r="F1976" s="7" t="s">
        <v>882</v>
      </c>
      <c r="G1976" s="21" t="s">
        <v>882</v>
      </c>
      <c r="H1976" s="19" t="s">
        <v>882</v>
      </c>
      <c r="I1976" s="10" t="s">
        <v>882</v>
      </c>
      <c r="J1976" s="11" t="s">
        <v>882</v>
      </c>
      <c r="K1976" s="9" t="s">
        <v>882</v>
      </c>
      <c r="L1976" s="9" t="s">
        <v>882</v>
      </c>
      <c r="M1976" s="19" t="s">
        <v>882</v>
      </c>
      <c r="N1976" s="9" t="s">
        <v>882</v>
      </c>
      <c r="O1976" s="9" t="s">
        <v>882</v>
      </c>
      <c r="P1976" s="9" t="s">
        <v>882</v>
      </c>
      <c r="Q1976" t="s">
        <v>882</v>
      </c>
      <c r="R1976" s="7" t="s">
        <v>882</v>
      </c>
      <c r="S1976" s="11" t="s">
        <v>882</v>
      </c>
    </row>
    <row r="1977" spans="1:19" hidden="1" x14ac:dyDescent="0.25">
      <c r="A1977" s="6" t="s">
        <v>882</v>
      </c>
      <c r="B1977" s="258"/>
      <c r="F1977" s="7" t="s">
        <v>882</v>
      </c>
      <c r="G1977" s="21" t="s">
        <v>882</v>
      </c>
      <c r="H1977" s="19" t="s">
        <v>882</v>
      </c>
      <c r="I1977" s="10" t="s">
        <v>882</v>
      </c>
      <c r="J1977" s="11" t="s">
        <v>882</v>
      </c>
      <c r="K1977" s="9" t="s">
        <v>882</v>
      </c>
      <c r="L1977" s="9" t="s">
        <v>882</v>
      </c>
      <c r="M1977" s="19" t="s">
        <v>882</v>
      </c>
      <c r="N1977" s="9" t="s">
        <v>882</v>
      </c>
      <c r="O1977" s="9" t="s">
        <v>882</v>
      </c>
      <c r="P1977" s="9" t="s">
        <v>882</v>
      </c>
      <c r="Q1977" t="s">
        <v>882</v>
      </c>
      <c r="R1977" s="7" t="s">
        <v>882</v>
      </c>
      <c r="S1977" s="11" t="s">
        <v>882</v>
      </c>
    </row>
    <row r="1978" spans="1:19" hidden="1" x14ac:dyDescent="0.25">
      <c r="A1978" s="6" t="s">
        <v>882</v>
      </c>
      <c r="B1978" s="258"/>
      <c r="F1978" s="7" t="s">
        <v>882</v>
      </c>
      <c r="G1978" s="21" t="s">
        <v>882</v>
      </c>
      <c r="H1978" s="19" t="s">
        <v>882</v>
      </c>
      <c r="I1978" s="10" t="s">
        <v>882</v>
      </c>
      <c r="J1978" s="11" t="s">
        <v>882</v>
      </c>
      <c r="K1978" s="9" t="s">
        <v>882</v>
      </c>
      <c r="L1978" s="9" t="s">
        <v>882</v>
      </c>
      <c r="M1978" s="19" t="s">
        <v>882</v>
      </c>
      <c r="N1978" s="9" t="s">
        <v>882</v>
      </c>
      <c r="O1978" s="9" t="s">
        <v>882</v>
      </c>
      <c r="P1978" s="9" t="s">
        <v>882</v>
      </c>
      <c r="Q1978" t="s">
        <v>882</v>
      </c>
      <c r="R1978" s="7" t="s">
        <v>882</v>
      </c>
      <c r="S1978" s="11" t="s">
        <v>882</v>
      </c>
    </row>
    <row r="1979" spans="1:19" hidden="1" x14ac:dyDescent="0.25">
      <c r="A1979" s="6" t="s">
        <v>882</v>
      </c>
      <c r="B1979" s="258"/>
      <c r="F1979" s="7" t="s">
        <v>882</v>
      </c>
      <c r="G1979" s="21" t="s">
        <v>882</v>
      </c>
      <c r="H1979" s="19" t="s">
        <v>882</v>
      </c>
      <c r="I1979" s="10" t="s">
        <v>882</v>
      </c>
      <c r="J1979" s="11" t="s">
        <v>882</v>
      </c>
      <c r="K1979" s="9" t="s">
        <v>882</v>
      </c>
      <c r="L1979" s="9" t="s">
        <v>882</v>
      </c>
      <c r="M1979" s="19" t="s">
        <v>882</v>
      </c>
      <c r="N1979" s="9" t="s">
        <v>882</v>
      </c>
      <c r="O1979" s="9" t="s">
        <v>882</v>
      </c>
      <c r="P1979" s="9" t="s">
        <v>882</v>
      </c>
      <c r="Q1979" t="s">
        <v>882</v>
      </c>
      <c r="R1979" s="7" t="s">
        <v>882</v>
      </c>
      <c r="S1979" s="11" t="s">
        <v>882</v>
      </c>
    </row>
    <row r="1980" spans="1:19" hidden="1" x14ac:dyDescent="0.25">
      <c r="A1980" s="6" t="s">
        <v>882</v>
      </c>
      <c r="B1980" s="258"/>
      <c r="F1980" s="7" t="s">
        <v>882</v>
      </c>
      <c r="G1980" s="21" t="s">
        <v>882</v>
      </c>
      <c r="H1980" s="19" t="s">
        <v>882</v>
      </c>
      <c r="I1980" s="10" t="s">
        <v>882</v>
      </c>
      <c r="J1980" s="11" t="s">
        <v>882</v>
      </c>
      <c r="K1980" s="9" t="s">
        <v>882</v>
      </c>
      <c r="L1980" s="9" t="s">
        <v>882</v>
      </c>
      <c r="M1980" s="19" t="s">
        <v>882</v>
      </c>
      <c r="N1980" s="9" t="s">
        <v>882</v>
      </c>
      <c r="O1980" s="9" t="s">
        <v>882</v>
      </c>
      <c r="P1980" s="9" t="s">
        <v>882</v>
      </c>
      <c r="Q1980" t="s">
        <v>882</v>
      </c>
      <c r="R1980" s="7" t="s">
        <v>882</v>
      </c>
      <c r="S1980" s="11" t="s">
        <v>882</v>
      </c>
    </row>
    <row r="1981" spans="1:19" hidden="1" x14ac:dyDescent="0.25">
      <c r="A1981" s="6" t="s">
        <v>882</v>
      </c>
      <c r="B1981" s="258"/>
      <c r="F1981" s="7" t="s">
        <v>882</v>
      </c>
      <c r="G1981" s="21" t="s">
        <v>882</v>
      </c>
      <c r="H1981" s="19" t="s">
        <v>882</v>
      </c>
      <c r="I1981" s="10" t="s">
        <v>882</v>
      </c>
      <c r="J1981" s="11" t="s">
        <v>882</v>
      </c>
      <c r="K1981" s="9" t="s">
        <v>882</v>
      </c>
      <c r="L1981" s="9" t="s">
        <v>882</v>
      </c>
      <c r="M1981" s="19" t="s">
        <v>882</v>
      </c>
      <c r="N1981" s="9" t="s">
        <v>882</v>
      </c>
      <c r="O1981" s="9" t="s">
        <v>882</v>
      </c>
      <c r="P1981" s="9" t="s">
        <v>882</v>
      </c>
      <c r="Q1981" t="s">
        <v>882</v>
      </c>
      <c r="R1981" s="7" t="s">
        <v>882</v>
      </c>
      <c r="S1981" s="11" t="s">
        <v>882</v>
      </c>
    </row>
    <row r="1982" spans="1:19" hidden="1" x14ac:dyDescent="0.25">
      <c r="A1982" s="6" t="s">
        <v>882</v>
      </c>
      <c r="B1982" s="258"/>
      <c r="F1982" s="7" t="s">
        <v>882</v>
      </c>
      <c r="G1982" s="21" t="s">
        <v>882</v>
      </c>
      <c r="H1982" s="19" t="s">
        <v>882</v>
      </c>
      <c r="I1982" s="10" t="s">
        <v>882</v>
      </c>
      <c r="J1982" s="11" t="s">
        <v>882</v>
      </c>
      <c r="K1982" s="9" t="s">
        <v>882</v>
      </c>
      <c r="L1982" s="9" t="s">
        <v>882</v>
      </c>
      <c r="M1982" s="19" t="s">
        <v>882</v>
      </c>
      <c r="N1982" s="9" t="s">
        <v>882</v>
      </c>
      <c r="O1982" s="9" t="s">
        <v>882</v>
      </c>
      <c r="P1982" s="9" t="s">
        <v>882</v>
      </c>
      <c r="Q1982" t="s">
        <v>882</v>
      </c>
      <c r="R1982" s="7" t="s">
        <v>882</v>
      </c>
      <c r="S1982" s="11" t="s">
        <v>882</v>
      </c>
    </row>
    <row r="1983" spans="1:19" hidden="1" x14ac:dyDescent="0.25">
      <c r="A1983" s="6" t="s">
        <v>882</v>
      </c>
      <c r="B1983" s="258"/>
      <c r="F1983" s="7" t="s">
        <v>882</v>
      </c>
      <c r="G1983" s="21" t="s">
        <v>882</v>
      </c>
      <c r="H1983" s="19" t="s">
        <v>882</v>
      </c>
      <c r="I1983" s="10" t="s">
        <v>882</v>
      </c>
      <c r="J1983" s="11" t="s">
        <v>882</v>
      </c>
      <c r="K1983" s="9" t="s">
        <v>882</v>
      </c>
      <c r="L1983" s="9" t="s">
        <v>882</v>
      </c>
      <c r="M1983" s="19" t="s">
        <v>882</v>
      </c>
      <c r="N1983" s="9" t="s">
        <v>882</v>
      </c>
      <c r="O1983" s="9" t="s">
        <v>882</v>
      </c>
      <c r="P1983" s="9" t="s">
        <v>882</v>
      </c>
      <c r="Q1983" t="s">
        <v>882</v>
      </c>
      <c r="R1983" s="7" t="s">
        <v>882</v>
      </c>
      <c r="S1983" s="11" t="s">
        <v>882</v>
      </c>
    </row>
    <row r="1984" spans="1:19" hidden="1" x14ac:dyDescent="0.25">
      <c r="A1984" s="6" t="s">
        <v>882</v>
      </c>
      <c r="B1984" s="258"/>
      <c r="F1984" s="7" t="s">
        <v>882</v>
      </c>
      <c r="G1984" s="21" t="s">
        <v>882</v>
      </c>
      <c r="H1984" s="19" t="s">
        <v>882</v>
      </c>
      <c r="I1984" s="10" t="s">
        <v>882</v>
      </c>
      <c r="J1984" s="11" t="s">
        <v>882</v>
      </c>
      <c r="K1984" s="9" t="s">
        <v>882</v>
      </c>
      <c r="L1984" s="9" t="s">
        <v>882</v>
      </c>
      <c r="M1984" s="19" t="s">
        <v>882</v>
      </c>
      <c r="N1984" s="9" t="s">
        <v>882</v>
      </c>
      <c r="O1984" s="9" t="s">
        <v>882</v>
      </c>
      <c r="P1984" s="9" t="s">
        <v>882</v>
      </c>
      <c r="Q1984" t="s">
        <v>882</v>
      </c>
      <c r="R1984" s="7" t="s">
        <v>882</v>
      </c>
      <c r="S1984" s="11" t="s">
        <v>882</v>
      </c>
    </row>
    <row r="1985" spans="1:19" hidden="1" x14ac:dyDescent="0.25">
      <c r="A1985" s="6" t="s">
        <v>882</v>
      </c>
      <c r="B1985" s="258"/>
      <c r="F1985" s="7" t="s">
        <v>882</v>
      </c>
      <c r="G1985" s="21" t="s">
        <v>882</v>
      </c>
      <c r="H1985" s="19" t="s">
        <v>882</v>
      </c>
      <c r="I1985" s="10" t="s">
        <v>882</v>
      </c>
      <c r="J1985" s="11" t="s">
        <v>882</v>
      </c>
      <c r="K1985" s="9" t="s">
        <v>882</v>
      </c>
      <c r="L1985" s="9" t="s">
        <v>882</v>
      </c>
      <c r="M1985" s="19" t="s">
        <v>882</v>
      </c>
      <c r="N1985" s="9" t="s">
        <v>882</v>
      </c>
      <c r="O1985" s="9" t="s">
        <v>882</v>
      </c>
      <c r="P1985" s="9" t="s">
        <v>882</v>
      </c>
      <c r="Q1985" t="s">
        <v>882</v>
      </c>
      <c r="R1985" s="7" t="s">
        <v>882</v>
      </c>
      <c r="S1985" s="11" t="s">
        <v>882</v>
      </c>
    </row>
    <row r="1986" spans="1:19" hidden="1" x14ac:dyDescent="0.25">
      <c r="A1986" s="6" t="s">
        <v>882</v>
      </c>
      <c r="B1986" s="258"/>
      <c r="F1986" s="7" t="s">
        <v>882</v>
      </c>
      <c r="G1986" s="21" t="s">
        <v>882</v>
      </c>
      <c r="H1986" s="19" t="s">
        <v>882</v>
      </c>
      <c r="I1986" s="10" t="s">
        <v>882</v>
      </c>
      <c r="J1986" s="11" t="s">
        <v>882</v>
      </c>
      <c r="K1986" s="9" t="s">
        <v>882</v>
      </c>
      <c r="L1986" s="9" t="s">
        <v>882</v>
      </c>
      <c r="M1986" s="19" t="s">
        <v>882</v>
      </c>
      <c r="N1986" s="9" t="s">
        <v>882</v>
      </c>
      <c r="O1986" s="9" t="s">
        <v>882</v>
      </c>
      <c r="P1986" s="9" t="s">
        <v>882</v>
      </c>
      <c r="Q1986" t="s">
        <v>882</v>
      </c>
      <c r="R1986" s="7" t="s">
        <v>882</v>
      </c>
      <c r="S1986" s="11" t="s">
        <v>882</v>
      </c>
    </row>
    <row r="1987" spans="1:19" hidden="1" x14ac:dyDescent="0.25">
      <c r="A1987" s="6" t="s">
        <v>882</v>
      </c>
      <c r="B1987" s="258"/>
      <c r="F1987" s="7" t="s">
        <v>882</v>
      </c>
      <c r="G1987" s="21" t="s">
        <v>882</v>
      </c>
      <c r="H1987" s="19" t="s">
        <v>882</v>
      </c>
      <c r="I1987" s="10" t="s">
        <v>882</v>
      </c>
      <c r="J1987" s="11" t="s">
        <v>882</v>
      </c>
      <c r="K1987" s="9" t="s">
        <v>882</v>
      </c>
      <c r="L1987" s="9" t="s">
        <v>882</v>
      </c>
      <c r="M1987" s="19" t="s">
        <v>882</v>
      </c>
      <c r="N1987" s="9" t="s">
        <v>882</v>
      </c>
      <c r="O1987" s="9" t="s">
        <v>882</v>
      </c>
      <c r="P1987" s="9" t="s">
        <v>882</v>
      </c>
      <c r="Q1987" t="s">
        <v>882</v>
      </c>
      <c r="R1987" s="7" t="s">
        <v>882</v>
      </c>
      <c r="S1987" s="11" t="s">
        <v>882</v>
      </c>
    </row>
    <row r="1988" spans="1:19" hidden="1" x14ac:dyDescent="0.25">
      <c r="A1988" s="6" t="s">
        <v>882</v>
      </c>
      <c r="B1988" s="258"/>
      <c r="F1988" s="7" t="s">
        <v>882</v>
      </c>
      <c r="G1988" s="21" t="s">
        <v>882</v>
      </c>
      <c r="H1988" s="19" t="s">
        <v>882</v>
      </c>
      <c r="I1988" s="10" t="s">
        <v>882</v>
      </c>
      <c r="J1988" s="11" t="s">
        <v>882</v>
      </c>
      <c r="K1988" s="9" t="s">
        <v>882</v>
      </c>
      <c r="L1988" s="9" t="s">
        <v>882</v>
      </c>
      <c r="M1988" s="19" t="s">
        <v>882</v>
      </c>
      <c r="N1988" s="9" t="s">
        <v>882</v>
      </c>
      <c r="O1988" s="9" t="s">
        <v>882</v>
      </c>
      <c r="P1988" s="9" t="s">
        <v>882</v>
      </c>
      <c r="Q1988" t="s">
        <v>882</v>
      </c>
      <c r="R1988" s="7" t="s">
        <v>882</v>
      </c>
      <c r="S1988" s="11" t="s">
        <v>882</v>
      </c>
    </row>
    <row r="1989" spans="1:19" hidden="1" x14ac:dyDescent="0.25">
      <c r="A1989" s="6" t="s">
        <v>882</v>
      </c>
      <c r="B1989" s="258"/>
      <c r="F1989" s="7" t="s">
        <v>882</v>
      </c>
      <c r="G1989" s="21" t="s">
        <v>882</v>
      </c>
      <c r="H1989" s="19" t="s">
        <v>882</v>
      </c>
      <c r="I1989" s="10" t="s">
        <v>882</v>
      </c>
      <c r="J1989" s="11" t="s">
        <v>882</v>
      </c>
      <c r="K1989" s="9" t="s">
        <v>882</v>
      </c>
      <c r="L1989" s="9" t="s">
        <v>882</v>
      </c>
      <c r="M1989" s="19" t="s">
        <v>882</v>
      </c>
      <c r="N1989" s="9" t="s">
        <v>882</v>
      </c>
      <c r="O1989" s="9" t="s">
        <v>882</v>
      </c>
      <c r="P1989" s="9" t="s">
        <v>882</v>
      </c>
      <c r="Q1989" t="s">
        <v>882</v>
      </c>
      <c r="R1989" s="7" t="s">
        <v>882</v>
      </c>
      <c r="S1989" s="11" t="s">
        <v>882</v>
      </c>
    </row>
    <row r="1990" spans="1:19" hidden="1" x14ac:dyDescent="0.25">
      <c r="A1990" s="6" t="s">
        <v>882</v>
      </c>
      <c r="B1990" s="258"/>
      <c r="F1990" s="7" t="s">
        <v>882</v>
      </c>
      <c r="G1990" s="21" t="s">
        <v>882</v>
      </c>
      <c r="H1990" s="19" t="s">
        <v>882</v>
      </c>
      <c r="I1990" s="10" t="s">
        <v>882</v>
      </c>
      <c r="J1990" s="11" t="s">
        <v>882</v>
      </c>
      <c r="K1990" s="9" t="s">
        <v>882</v>
      </c>
      <c r="L1990" s="9" t="s">
        <v>882</v>
      </c>
      <c r="M1990" s="19" t="s">
        <v>882</v>
      </c>
      <c r="N1990" s="9" t="s">
        <v>882</v>
      </c>
      <c r="O1990" s="9" t="s">
        <v>882</v>
      </c>
      <c r="P1990" s="9" t="s">
        <v>882</v>
      </c>
      <c r="Q1990" t="s">
        <v>882</v>
      </c>
      <c r="R1990" s="7" t="s">
        <v>882</v>
      </c>
      <c r="S1990" s="11" t="s">
        <v>882</v>
      </c>
    </row>
    <row r="1991" spans="1:19" hidden="1" x14ac:dyDescent="0.25">
      <c r="A1991" s="6" t="s">
        <v>882</v>
      </c>
      <c r="B1991" s="258"/>
      <c r="F1991" s="7" t="s">
        <v>882</v>
      </c>
      <c r="G1991" s="21" t="s">
        <v>882</v>
      </c>
      <c r="H1991" s="19" t="s">
        <v>882</v>
      </c>
      <c r="I1991" s="10" t="s">
        <v>882</v>
      </c>
      <c r="J1991" s="11" t="s">
        <v>882</v>
      </c>
      <c r="K1991" s="9" t="s">
        <v>882</v>
      </c>
      <c r="L1991" s="9" t="s">
        <v>882</v>
      </c>
      <c r="M1991" s="19" t="s">
        <v>882</v>
      </c>
      <c r="N1991" s="9" t="s">
        <v>882</v>
      </c>
      <c r="O1991" s="9" t="s">
        <v>882</v>
      </c>
      <c r="P1991" s="9" t="s">
        <v>882</v>
      </c>
      <c r="Q1991" t="s">
        <v>882</v>
      </c>
      <c r="R1991" s="7" t="s">
        <v>882</v>
      </c>
      <c r="S1991" s="11" t="s">
        <v>882</v>
      </c>
    </row>
    <row r="1992" spans="1:19" hidden="1" x14ac:dyDescent="0.25">
      <c r="A1992" s="6" t="s">
        <v>882</v>
      </c>
      <c r="B1992" s="258"/>
      <c r="F1992" s="7" t="s">
        <v>882</v>
      </c>
      <c r="G1992" s="21" t="s">
        <v>882</v>
      </c>
      <c r="H1992" s="19" t="s">
        <v>882</v>
      </c>
      <c r="I1992" s="10" t="s">
        <v>882</v>
      </c>
      <c r="J1992" s="11" t="s">
        <v>882</v>
      </c>
      <c r="K1992" s="9" t="s">
        <v>882</v>
      </c>
      <c r="L1992" s="9" t="s">
        <v>882</v>
      </c>
      <c r="M1992" s="19" t="s">
        <v>882</v>
      </c>
      <c r="N1992" s="9" t="s">
        <v>882</v>
      </c>
      <c r="O1992" s="9" t="s">
        <v>882</v>
      </c>
      <c r="P1992" s="9" t="s">
        <v>882</v>
      </c>
      <c r="Q1992" t="s">
        <v>882</v>
      </c>
      <c r="R1992" s="7" t="s">
        <v>882</v>
      </c>
      <c r="S1992" s="11" t="s">
        <v>882</v>
      </c>
    </row>
    <row r="1993" spans="1:19" hidden="1" x14ac:dyDescent="0.25">
      <c r="A1993" s="6" t="s">
        <v>882</v>
      </c>
      <c r="B1993" s="258"/>
      <c r="F1993" s="7" t="s">
        <v>882</v>
      </c>
      <c r="G1993" s="21" t="s">
        <v>882</v>
      </c>
      <c r="H1993" s="19" t="s">
        <v>882</v>
      </c>
      <c r="I1993" s="10" t="s">
        <v>882</v>
      </c>
      <c r="J1993" s="11" t="s">
        <v>882</v>
      </c>
      <c r="K1993" s="9" t="s">
        <v>882</v>
      </c>
      <c r="L1993" s="9" t="s">
        <v>882</v>
      </c>
      <c r="M1993" s="19" t="s">
        <v>882</v>
      </c>
      <c r="N1993" s="9" t="s">
        <v>882</v>
      </c>
      <c r="O1993" s="9" t="s">
        <v>882</v>
      </c>
      <c r="P1993" s="9" t="s">
        <v>882</v>
      </c>
      <c r="Q1993" t="s">
        <v>882</v>
      </c>
      <c r="R1993" s="7" t="s">
        <v>882</v>
      </c>
      <c r="S1993" s="11" t="s">
        <v>882</v>
      </c>
    </row>
    <row r="1994" spans="1:19" hidden="1" x14ac:dyDescent="0.25">
      <c r="A1994" s="6" t="s">
        <v>882</v>
      </c>
      <c r="B1994" s="258"/>
      <c r="F1994" s="7" t="s">
        <v>882</v>
      </c>
      <c r="G1994" s="21" t="s">
        <v>882</v>
      </c>
      <c r="H1994" s="19" t="s">
        <v>882</v>
      </c>
      <c r="I1994" s="10" t="s">
        <v>882</v>
      </c>
      <c r="J1994" s="11" t="s">
        <v>882</v>
      </c>
      <c r="K1994" s="9" t="s">
        <v>882</v>
      </c>
      <c r="L1994" s="9" t="s">
        <v>882</v>
      </c>
      <c r="M1994" s="19" t="s">
        <v>882</v>
      </c>
      <c r="N1994" s="9" t="s">
        <v>882</v>
      </c>
      <c r="O1994" s="9" t="s">
        <v>882</v>
      </c>
      <c r="P1994" s="9" t="s">
        <v>882</v>
      </c>
      <c r="Q1994" t="s">
        <v>882</v>
      </c>
      <c r="R1994" s="7" t="s">
        <v>882</v>
      </c>
      <c r="S1994" s="11" t="s">
        <v>882</v>
      </c>
    </row>
    <row r="1995" spans="1:19" hidden="1" x14ac:dyDescent="0.25">
      <c r="A1995" s="6" t="s">
        <v>882</v>
      </c>
      <c r="B1995" s="258"/>
      <c r="F1995" s="7" t="s">
        <v>882</v>
      </c>
      <c r="G1995" s="21" t="s">
        <v>882</v>
      </c>
      <c r="H1995" s="19" t="s">
        <v>882</v>
      </c>
      <c r="I1995" s="10" t="s">
        <v>882</v>
      </c>
      <c r="J1995" s="11" t="s">
        <v>882</v>
      </c>
      <c r="K1995" s="9" t="s">
        <v>882</v>
      </c>
      <c r="L1995" s="9" t="s">
        <v>882</v>
      </c>
      <c r="M1995" s="19" t="s">
        <v>882</v>
      </c>
      <c r="N1995" s="9" t="s">
        <v>882</v>
      </c>
      <c r="O1995" s="9" t="s">
        <v>882</v>
      </c>
      <c r="P1995" s="9" t="s">
        <v>882</v>
      </c>
      <c r="Q1995" t="s">
        <v>882</v>
      </c>
      <c r="R1995" s="7" t="s">
        <v>882</v>
      </c>
      <c r="S1995" s="11" t="s">
        <v>882</v>
      </c>
    </row>
    <row r="1996" spans="1:19" hidden="1" x14ac:dyDescent="0.25">
      <c r="A1996" s="6" t="s">
        <v>882</v>
      </c>
      <c r="B1996" s="258"/>
      <c r="F1996" s="7" t="s">
        <v>882</v>
      </c>
      <c r="G1996" s="21" t="s">
        <v>882</v>
      </c>
      <c r="H1996" s="19" t="s">
        <v>882</v>
      </c>
      <c r="I1996" s="10" t="s">
        <v>882</v>
      </c>
      <c r="J1996" s="11" t="s">
        <v>882</v>
      </c>
      <c r="K1996" s="9" t="s">
        <v>882</v>
      </c>
      <c r="L1996" s="9" t="s">
        <v>882</v>
      </c>
      <c r="M1996" s="19" t="s">
        <v>882</v>
      </c>
      <c r="N1996" s="9" t="s">
        <v>882</v>
      </c>
      <c r="O1996" s="9" t="s">
        <v>882</v>
      </c>
      <c r="P1996" s="9" t="s">
        <v>882</v>
      </c>
      <c r="Q1996" t="s">
        <v>882</v>
      </c>
      <c r="R1996" s="7" t="s">
        <v>882</v>
      </c>
      <c r="S1996" s="11" t="s">
        <v>882</v>
      </c>
    </row>
    <row r="1997" spans="1:19" hidden="1" x14ac:dyDescent="0.25">
      <c r="A1997" s="6" t="s">
        <v>882</v>
      </c>
      <c r="B1997" s="258"/>
      <c r="F1997" s="7" t="s">
        <v>882</v>
      </c>
      <c r="G1997" s="21" t="s">
        <v>882</v>
      </c>
      <c r="H1997" s="19" t="s">
        <v>882</v>
      </c>
      <c r="I1997" s="10" t="s">
        <v>882</v>
      </c>
      <c r="J1997" s="11" t="s">
        <v>882</v>
      </c>
      <c r="K1997" s="9" t="s">
        <v>882</v>
      </c>
      <c r="L1997" s="9" t="s">
        <v>882</v>
      </c>
      <c r="M1997" s="19" t="s">
        <v>882</v>
      </c>
      <c r="N1997" s="9" t="s">
        <v>882</v>
      </c>
      <c r="O1997" s="9" t="s">
        <v>882</v>
      </c>
      <c r="P1997" s="9" t="s">
        <v>882</v>
      </c>
      <c r="Q1997" t="s">
        <v>882</v>
      </c>
      <c r="R1997" s="7" t="s">
        <v>882</v>
      </c>
      <c r="S1997" s="11" t="s">
        <v>882</v>
      </c>
    </row>
    <row r="1998" spans="1:19" hidden="1" x14ac:dyDescent="0.25">
      <c r="A1998" s="6" t="s">
        <v>882</v>
      </c>
      <c r="B1998" s="258"/>
      <c r="F1998" s="7" t="s">
        <v>882</v>
      </c>
      <c r="G1998" s="21" t="s">
        <v>882</v>
      </c>
      <c r="H1998" s="19" t="s">
        <v>882</v>
      </c>
      <c r="I1998" s="10" t="s">
        <v>882</v>
      </c>
      <c r="J1998" s="11" t="s">
        <v>882</v>
      </c>
      <c r="K1998" s="9" t="s">
        <v>882</v>
      </c>
      <c r="L1998" s="9" t="s">
        <v>882</v>
      </c>
      <c r="M1998" s="19" t="s">
        <v>882</v>
      </c>
      <c r="N1998" s="9" t="s">
        <v>882</v>
      </c>
      <c r="O1998" s="9" t="s">
        <v>882</v>
      </c>
      <c r="P1998" s="9" t="s">
        <v>882</v>
      </c>
      <c r="Q1998" t="s">
        <v>882</v>
      </c>
      <c r="R1998" s="7" t="s">
        <v>882</v>
      </c>
      <c r="S1998" s="11" t="s">
        <v>882</v>
      </c>
    </row>
    <row r="1999" spans="1:19" hidden="1" x14ac:dyDescent="0.25">
      <c r="A1999" s="6" t="s">
        <v>882</v>
      </c>
      <c r="B1999" s="258"/>
      <c r="F1999" s="7" t="s">
        <v>882</v>
      </c>
      <c r="G1999" s="21" t="s">
        <v>882</v>
      </c>
      <c r="H1999" s="19" t="s">
        <v>882</v>
      </c>
      <c r="I1999" s="10" t="s">
        <v>882</v>
      </c>
      <c r="J1999" s="11" t="s">
        <v>882</v>
      </c>
      <c r="K1999" s="9" t="s">
        <v>882</v>
      </c>
      <c r="L1999" s="9" t="s">
        <v>882</v>
      </c>
      <c r="M1999" s="19" t="s">
        <v>882</v>
      </c>
      <c r="N1999" s="9" t="s">
        <v>882</v>
      </c>
      <c r="O1999" s="9" t="s">
        <v>882</v>
      </c>
      <c r="P1999" s="9" t="s">
        <v>882</v>
      </c>
      <c r="Q1999" t="s">
        <v>882</v>
      </c>
      <c r="R1999" s="7" t="s">
        <v>882</v>
      </c>
      <c r="S1999" s="11" t="s">
        <v>882</v>
      </c>
    </row>
    <row r="2000" spans="1:19" hidden="1" x14ac:dyDescent="0.25">
      <c r="A2000" s="6" t="s">
        <v>882</v>
      </c>
      <c r="B2000" s="258"/>
      <c r="F2000" s="7" t="s">
        <v>882</v>
      </c>
      <c r="G2000" s="21" t="s">
        <v>882</v>
      </c>
      <c r="H2000" s="19" t="s">
        <v>882</v>
      </c>
      <c r="I2000" s="10" t="s">
        <v>882</v>
      </c>
      <c r="J2000" s="11" t="s">
        <v>882</v>
      </c>
      <c r="K2000" s="9" t="s">
        <v>882</v>
      </c>
      <c r="L2000" s="9" t="s">
        <v>882</v>
      </c>
      <c r="M2000" s="19" t="s">
        <v>882</v>
      </c>
      <c r="N2000" s="9" t="s">
        <v>882</v>
      </c>
      <c r="O2000" s="9" t="s">
        <v>882</v>
      </c>
      <c r="P2000" s="9" t="s">
        <v>882</v>
      </c>
      <c r="Q2000" t="s">
        <v>882</v>
      </c>
      <c r="R2000" s="7" t="s">
        <v>882</v>
      </c>
      <c r="S2000" s="11" t="s">
        <v>882</v>
      </c>
    </row>
    <row r="2001" spans="1:19" hidden="1" x14ac:dyDescent="0.25">
      <c r="A2001" s="6" t="s">
        <v>882</v>
      </c>
      <c r="B2001" s="258"/>
      <c r="F2001" s="7" t="s">
        <v>882</v>
      </c>
      <c r="G2001" s="21" t="s">
        <v>882</v>
      </c>
      <c r="H2001" s="19" t="s">
        <v>882</v>
      </c>
      <c r="I2001" s="10" t="s">
        <v>882</v>
      </c>
      <c r="J2001" s="11" t="s">
        <v>882</v>
      </c>
      <c r="K2001" s="9" t="s">
        <v>882</v>
      </c>
      <c r="L2001" s="9" t="s">
        <v>882</v>
      </c>
      <c r="M2001" s="19" t="s">
        <v>882</v>
      </c>
      <c r="N2001" s="9" t="s">
        <v>882</v>
      </c>
      <c r="O2001" s="9" t="s">
        <v>882</v>
      </c>
      <c r="P2001" s="9" t="s">
        <v>882</v>
      </c>
      <c r="Q2001" t="s">
        <v>882</v>
      </c>
      <c r="R2001" s="7" t="s">
        <v>882</v>
      </c>
      <c r="S2001" s="11" t="s">
        <v>882</v>
      </c>
    </row>
    <row r="2002" spans="1:19" hidden="1" x14ac:dyDescent="0.25">
      <c r="A2002" s="6" t="s">
        <v>882</v>
      </c>
      <c r="B2002" s="258"/>
      <c r="F2002" s="7" t="s">
        <v>882</v>
      </c>
      <c r="G2002" s="21" t="s">
        <v>882</v>
      </c>
      <c r="H2002" s="19" t="s">
        <v>882</v>
      </c>
      <c r="I2002" s="10" t="s">
        <v>882</v>
      </c>
      <c r="J2002" s="11" t="s">
        <v>882</v>
      </c>
      <c r="K2002" s="9" t="s">
        <v>882</v>
      </c>
      <c r="L2002" s="9" t="s">
        <v>882</v>
      </c>
      <c r="M2002" s="19" t="s">
        <v>882</v>
      </c>
      <c r="N2002" s="9" t="s">
        <v>882</v>
      </c>
      <c r="O2002" s="9" t="s">
        <v>882</v>
      </c>
      <c r="P2002" s="9" t="s">
        <v>882</v>
      </c>
      <c r="Q2002" t="s">
        <v>882</v>
      </c>
      <c r="R2002" s="7" t="s">
        <v>882</v>
      </c>
      <c r="S2002" s="11" t="s">
        <v>882</v>
      </c>
    </row>
    <row r="2003" spans="1:19" hidden="1" x14ac:dyDescent="0.25">
      <c r="A2003" s="6" t="s">
        <v>882</v>
      </c>
      <c r="B2003" s="258"/>
      <c r="F2003" s="7" t="s">
        <v>882</v>
      </c>
      <c r="G2003" s="21" t="s">
        <v>882</v>
      </c>
      <c r="H2003" s="19" t="s">
        <v>882</v>
      </c>
      <c r="I2003" s="10" t="s">
        <v>882</v>
      </c>
      <c r="J2003" s="11" t="s">
        <v>882</v>
      </c>
      <c r="K2003" s="9" t="s">
        <v>882</v>
      </c>
      <c r="L2003" s="9" t="s">
        <v>882</v>
      </c>
      <c r="M2003" s="19" t="s">
        <v>882</v>
      </c>
      <c r="N2003" s="9" t="s">
        <v>882</v>
      </c>
      <c r="O2003" s="9" t="s">
        <v>882</v>
      </c>
      <c r="P2003" s="9" t="s">
        <v>882</v>
      </c>
      <c r="Q2003" t="s">
        <v>882</v>
      </c>
      <c r="R2003" s="7" t="s">
        <v>882</v>
      </c>
      <c r="S2003" s="11" t="s">
        <v>882</v>
      </c>
    </row>
    <row r="2004" spans="1:19" hidden="1" x14ac:dyDescent="0.25">
      <c r="A2004" s="6" t="s">
        <v>882</v>
      </c>
      <c r="B2004" s="258"/>
      <c r="F2004" s="7" t="s">
        <v>882</v>
      </c>
      <c r="G2004" s="21" t="s">
        <v>882</v>
      </c>
      <c r="H2004" s="19" t="s">
        <v>882</v>
      </c>
      <c r="I2004" s="10" t="s">
        <v>882</v>
      </c>
      <c r="J2004" s="11" t="s">
        <v>882</v>
      </c>
      <c r="K2004" s="9" t="s">
        <v>882</v>
      </c>
      <c r="L2004" s="9" t="s">
        <v>882</v>
      </c>
      <c r="M2004" s="19" t="s">
        <v>882</v>
      </c>
      <c r="N2004" s="9" t="s">
        <v>882</v>
      </c>
      <c r="O2004" s="9" t="s">
        <v>882</v>
      </c>
      <c r="P2004" s="9" t="s">
        <v>882</v>
      </c>
      <c r="Q2004" t="s">
        <v>882</v>
      </c>
      <c r="R2004" s="7" t="s">
        <v>882</v>
      </c>
      <c r="S2004" s="11" t="s">
        <v>882</v>
      </c>
    </row>
    <row r="2005" spans="1:19" hidden="1" x14ac:dyDescent="0.25">
      <c r="A2005" s="6" t="s">
        <v>882</v>
      </c>
      <c r="B2005" s="258"/>
      <c r="F2005" s="7" t="s">
        <v>882</v>
      </c>
      <c r="G2005" s="21" t="s">
        <v>882</v>
      </c>
      <c r="H2005" s="19" t="s">
        <v>882</v>
      </c>
      <c r="I2005" s="10" t="s">
        <v>882</v>
      </c>
      <c r="J2005" s="11" t="s">
        <v>882</v>
      </c>
      <c r="K2005" s="9" t="s">
        <v>882</v>
      </c>
      <c r="L2005" s="9" t="s">
        <v>882</v>
      </c>
      <c r="M2005" s="19" t="s">
        <v>882</v>
      </c>
      <c r="N2005" s="9" t="s">
        <v>882</v>
      </c>
      <c r="O2005" s="9" t="s">
        <v>882</v>
      </c>
      <c r="P2005" s="9" t="s">
        <v>882</v>
      </c>
      <c r="Q2005" t="s">
        <v>882</v>
      </c>
      <c r="R2005" s="7" t="s">
        <v>882</v>
      </c>
      <c r="S2005" s="11" t="s">
        <v>882</v>
      </c>
    </row>
    <row r="2006" spans="1:19" hidden="1" x14ac:dyDescent="0.25">
      <c r="A2006" s="6" t="s">
        <v>882</v>
      </c>
      <c r="B2006" s="258"/>
      <c r="F2006" s="7" t="s">
        <v>882</v>
      </c>
      <c r="G2006" s="21" t="s">
        <v>882</v>
      </c>
      <c r="H2006" s="19" t="s">
        <v>882</v>
      </c>
      <c r="I2006" s="10" t="s">
        <v>882</v>
      </c>
      <c r="J2006" s="11" t="s">
        <v>882</v>
      </c>
      <c r="K2006" s="9" t="s">
        <v>882</v>
      </c>
      <c r="L2006" s="9" t="s">
        <v>882</v>
      </c>
      <c r="M2006" s="19" t="s">
        <v>882</v>
      </c>
      <c r="N2006" s="9" t="s">
        <v>882</v>
      </c>
      <c r="O2006" s="9" t="s">
        <v>882</v>
      </c>
      <c r="P2006" s="9" t="s">
        <v>882</v>
      </c>
      <c r="Q2006" t="s">
        <v>882</v>
      </c>
      <c r="R2006" s="7" t="s">
        <v>882</v>
      </c>
      <c r="S2006" s="11" t="s">
        <v>882</v>
      </c>
    </row>
    <row r="2007" spans="1:19" hidden="1" x14ac:dyDescent="0.25">
      <c r="A2007" s="6" t="s">
        <v>882</v>
      </c>
      <c r="B2007" s="258"/>
      <c r="F2007" s="7" t="s">
        <v>882</v>
      </c>
      <c r="G2007" s="21" t="s">
        <v>882</v>
      </c>
      <c r="H2007" s="19" t="s">
        <v>882</v>
      </c>
      <c r="I2007" s="10" t="s">
        <v>882</v>
      </c>
      <c r="J2007" s="11" t="s">
        <v>882</v>
      </c>
      <c r="K2007" s="9" t="s">
        <v>882</v>
      </c>
      <c r="L2007" s="9" t="s">
        <v>882</v>
      </c>
      <c r="M2007" s="19" t="s">
        <v>882</v>
      </c>
      <c r="N2007" s="9" t="s">
        <v>882</v>
      </c>
      <c r="O2007" s="9" t="s">
        <v>882</v>
      </c>
      <c r="P2007" s="9" t="s">
        <v>882</v>
      </c>
      <c r="Q2007" t="s">
        <v>882</v>
      </c>
      <c r="R2007" s="7" t="s">
        <v>882</v>
      </c>
      <c r="S2007" s="11" t="s">
        <v>882</v>
      </c>
    </row>
    <row r="2008" spans="1:19" hidden="1" x14ac:dyDescent="0.25">
      <c r="A2008" s="6" t="s">
        <v>882</v>
      </c>
      <c r="B2008" s="258"/>
      <c r="F2008" s="7" t="s">
        <v>882</v>
      </c>
      <c r="G2008" s="21" t="s">
        <v>882</v>
      </c>
      <c r="H2008" s="19" t="s">
        <v>882</v>
      </c>
      <c r="I2008" s="10" t="s">
        <v>882</v>
      </c>
      <c r="J2008" s="11" t="s">
        <v>882</v>
      </c>
      <c r="K2008" s="9" t="s">
        <v>882</v>
      </c>
      <c r="L2008" s="9" t="s">
        <v>882</v>
      </c>
      <c r="M2008" s="19" t="s">
        <v>882</v>
      </c>
      <c r="N2008" s="9" t="s">
        <v>882</v>
      </c>
      <c r="O2008" s="9" t="s">
        <v>882</v>
      </c>
      <c r="P2008" s="9" t="s">
        <v>882</v>
      </c>
      <c r="Q2008" t="s">
        <v>882</v>
      </c>
      <c r="R2008" s="7" t="s">
        <v>882</v>
      </c>
      <c r="S2008" s="11" t="s">
        <v>882</v>
      </c>
    </row>
    <row r="2009" spans="1:19" hidden="1" x14ac:dyDescent="0.25">
      <c r="A2009" s="6" t="s">
        <v>882</v>
      </c>
      <c r="B2009" s="258"/>
      <c r="F2009" s="7" t="s">
        <v>882</v>
      </c>
      <c r="G2009" s="21" t="s">
        <v>882</v>
      </c>
      <c r="H2009" s="19" t="s">
        <v>882</v>
      </c>
      <c r="I2009" s="10" t="s">
        <v>882</v>
      </c>
      <c r="J2009" s="11" t="s">
        <v>882</v>
      </c>
      <c r="K2009" s="9" t="s">
        <v>882</v>
      </c>
      <c r="L2009" s="9" t="s">
        <v>882</v>
      </c>
      <c r="M2009" s="19" t="s">
        <v>882</v>
      </c>
      <c r="N2009" s="9" t="s">
        <v>882</v>
      </c>
      <c r="O2009" s="9" t="s">
        <v>882</v>
      </c>
      <c r="P2009" s="9" t="s">
        <v>882</v>
      </c>
      <c r="Q2009" t="s">
        <v>882</v>
      </c>
      <c r="R2009" s="7" t="s">
        <v>882</v>
      </c>
      <c r="S2009" s="11" t="s">
        <v>882</v>
      </c>
    </row>
    <row r="2010" spans="1:19" hidden="1" x14ac:dyDescent="0.25">
      <c r="A2010" s="6" t="s">
        <v>882</v>
      </c>
      <c r="B2010" s="258"/>
      <c r="F2010" s="7" t="s">
        <v>882</v>
      </c>
      <c r="G2010" s="21" t="s">
        <v>882</v>
      </c>
      <c r="H2010" s="19" t="s">
        <v>882</v>
      </c>
      <c r="I2010" s="10" t="s">
        <v>882</v>
      </c>
      <c r="J2010" s="11" t="s">
        <v>882</v>
      </c>
      <c r="K2010" s="9" t="s">
        <v>882</v>
      </c>
      <c r="L2010" s="9" t="s">
        <v>882</v>
      </c>
      <c r="M2010" s="19" t="s">
        <v>882</v>
      </c>
      <c r="N2010" s="9" t="s">
        <v>882</v>
      </c>
      <c r="O2010" s="9" t="s">
        <v>882</v>
      </c>
      <c r="P2010" s="9" t="s">
        <v>882</v>
      </c>
      <c r="Q2010" t="s">
        <v>882</v>
      </c>
      <c r="R2010" s="7" t="s">
        <v>882</v>
      </c>
      <c r="S2010" s="11" t="s">
        <v>882</v>
      </c>
    </row>
    <row r="2011" spans="1:19" hidden="1" x14ac:dyDescent="0.25">
      <c r="A2011" s="6" t="s">
        <v>882</v>
      </c>
      <c r="B2011" s="258"/>
      <c r="F2011" s="7" t="s">
        <v>882</v>
      </c>
      <c r="G2011" s="21" t="s">
        <v>882</v>
      </c>
      <c r="H2011" s="19" t="s">
        <v>882</v>
      </c>
      <c r="I2011" s="10" t="s">
        <v>882</v>
      </c>
      <c r="J2011" s="11" t="s">
        <v>882</v>
      </c>
      <c r="K2011" s="9" t="s">
        <v>882</v>
      </c>
      <c r="L2011" s="9" t="s">
        <v>882</v>
      </c>
      <c r="M2011" s="19" t="s">
        <v>882</v>
      </c>
      <c r="N2011" s="9" t="s">
        <v>882</v>
      </c>
      <c r="O2011" s="9" t="s">
        <v>882</v>
      </c>
      <c r="P2011" s="9" t="s">
        <v>882</v>
      </c>
      <c r="Q2011" t="s">
        <v>882</v>
      </c>
      <c r="R2011" s="7" t="s">
        <v>882</v>
      </c>
      <c r="S2011" s="11" t="s">
        <v>882</v>
      </c>
    </row>
    <row r="2012" spans="1:19" hidden="1" x14ac:dyDescent="0.25">
      <c r="A2012" s="6" t="s">
        <v>882</v>
      </c>
      <c r="B2012" s="258"/>
      <c r="F2012" s="7" t="s">
        <v>882</v>
      </c>
      <c r="G2012" s="21" t="s">
        <v>882</v>
      </c>
      <c r="H2012" s="19" t="s">
        <v>882</v>
      </c>
      <c r="I2012" s="10" t="s">
        <v>882</v>
      </c>
      <c r="J2012" s="11" t="s">
        <v>882</v>
      </c>
      <c r="K2012" s="9" t="s">
        <v>882</v>
      </c>
      <c r="L2012" s="9" t="s">
        <v>882</v>
      </c>
      <c r="M2012" s="19" t="s">
        <v>882</v>
      </c>
      <c r="N2012" s="9" t="s">
        <v>882</v>
      </c>
      <c r="O2012" s="9" t="s">
        <v>882</v>
      </c>
      <c r="P2012" s="9" t="s">
        <v>882</v>
      </c>
      <c r="Q2012" t="s">
        <v>882</v>
      </c>
      <c r="R2012" s="7" t="s">
        <v>882</v>
      </c>
      <c r="S2012" s="11" t="s">
        <v>882</v>
      </c>
    </row>
    <row r="2013" spans="1:19" hidden="1" x14ac:dyDescent="0.25">
      <c r="A2013" s="6" t="s">
        <v>882</v>
      </c>
      <c r="B2013" s="258"/>
      <c r="F2013" s="7" t="s">
        <v>882</v>
      </c>
      <c r="G2013" s="21" t="s">
        <v>882</v>
      </c>
      <c r="H2013" s="19" t="s">
        <v>882</v>
      </c>
      <c r="I2013" s="10" t="s">
        <v>882</v>
      </c>
      <c r="J2013" s="11" t="s">
        <v>882</v>
      </c>
      <c r="K2013" s="9" t="s">
        <v>882</v>
      </c>
      <c r="L2013" s="9" t="s">
        <v>882</v>
      </c>
      <c r="M2013" s="19" t="s">
        <v>882</v>
      </c>
      <c r="N2013" s="9" t="s">
        <v>882</v>
      </c>
      <c r="O2013" s="9" t="s">
        <v>882</v>
      </c>
      <c r="P2013" s="9" t="s">
        <v>882</v>
      </c>
      <c r="Q2013" t="s">
        <v>882</v>
      </c>
      <c r="R2013" s="7" t="s">
        <v>882</v>
      </c>
      <c r="S2013" s="11" t="s">
        <v>882</v>
      </c>
    </row>
    <row r="2014" spans="1:19" hidden="1" x14ac:dyDescent="0.25">
      <c r="A2014" s="6" t="s">
        <v>882</v>
      </c>
      <c r="B2014" s="258"/>
      <c r="F2014" s="7" t="s">
        <v>882</v>
      </c>
      <c r="G2014" s="21" t="s">
        <v>882</v>
      </c>
      <c r="H2014" s="19" t="s">
        <v>882</v>
      </c>
      <c r="I2014" s="10" t="s">
        <v>882</v>
      </c>
      <c r="J2014" s="11" t="s">
        <v>882</v>
      </c>
      <c r="K2014" s="9" t="s">
        <v>882</v>
      </c>
      <c r="L2014" s="9" t="s">
        <v>882</v>
      </c>
      <c r="M2014" s="19" t="s">
        <v>882</v>
      </c>
      <c r="N2014" s="9" t="s">
        <v>882</v>
      </c>
      <c r="O2014" s="9" t="s">
        <v>882</v>
      </c>
      <c r="P2014" s="9" t="s">
        <v>882</v>
      </c>
      <c r="Q2014" t="s">
        <v>882</v>
      </c>
      <c r="R2014" s="7" t="s">
        <v>882</v>
      </c>
      <c r="S2014" s="11" t="s">
        <v>882</v>
      </c>
    </row>
    <row r="2015" spans="1:19" hidden="1" x14ac:dyDescent="0.25">
      <c r="A2015" s="6" t="s">
        <v>882</v>
      </c>
      <c r="B2015" s="258"/>
      <c r="F2015" s="7" t="s">
        <v>882</v>
      </c>
      <c r="G2015" s="21" t="s">
        <v>882</v>
      </c>
      <c r="H2015" s="19" t="s">
        <v>882</v>
      </c>
      <c r="I2015" s="10" t="s">
        <v>882</v>
      </c>
      <c r="J2015" s="11" t="s">
        <v>882</v>
      </c>
      <c r="K2015" s="9" t="s">
        <v>882</v>
      </c>
      <c r="L2015" s="9" t="s">
        <v>882</v>
      </c>
      <c r="M2015" s="19" t="s">
        <v>882</v>
      </c>
      <c r="N2015" s="9" t="s">
        <v>882</v>
      </c>
      <c r="O2015" s="9" t="s">
        <v>882</v>
      </c>
      <c r="P2015" s="9" t="s">
        <v>882</v>
      </c>
      <c r="Q2015" t="s">
        <v>882</v>
      </c>
      <c r="R2015" s="7" t="s">
        <v>882</v>
      </c>
      <c r="S2015" s="11" t="s">
        <v>882</v>
      </c>
    </row>
    <row r="2016" spans="1:19" hidden="1" x14ac:dyDescent="0.25">
      <c r="A2016" s="6" t="s">
        <v>882</v>
      </c>
      <c r="B2016" s="258"/>
      <c r="F2016" s="7" t="s">
        <v>882</v>
      </c>
      <c r="G2016" s="21" t="s">
        <v>882</v>
      </c>
      <c r="H2016" s="19" t="s">
        <v>882</v>
      </c>
      <c r="I2016" s="10" t="s">
        <v>882</v>
      </c>
      <c r="J2016" s="11" t="s">
        <v>882</v>
      </c>
      <c r="K2016" s="9" t="s">
        <v>882</v>
      </c>
      <c r="L2016" s="9" t="s">
        <v>882</v>
      </c>
      <c r="M2016" s="19" t="s">
        <v>882</v>
      </c>
      <c r="N2016" s="9" t="s">
        <v>882</v>
      </c>
      <c r="O2016" s="9" t="s">
        <v>882</v>
      </c>
      <c r="P2016" s="9" t="s">
        <v>882</v>
      </c>
      <c r="Q2016" t="s">
        <v>882</v>
      </c>
      <c r="R2016" s="7" t="s">
        <v>882</v>
      </c>
      <c r="S2016" s="11" t="s">
        <v>882</v>
      </c>
    </row>
    <row r="2017" spans="1:19" hidden="1" x14ac:dyDescent="0.25">
      <c r="A2017" s="6" t="s">
        <v>882</v>
      </c>
      <c r="B2017" s="258"/>
      <c r="F2017" s="7" t="s">
        <v>882</v>
      </c>
      <c r="G2017" s="21" t="s">
        <v>882</v>
      </c>
      <c r="H2017" s="19" t="s">
        <v>882</v>
      </c>
      <c r="I2017" s="10" t="s">
        <v>882</v>
      </c>
      <c r="J2017" s="11" t="s">
        <v>882</v>
      </c>
      <c r="K2017" s="9" t="s">
        <v>882</v>
      </c>
      <c r="L2017" s="9" t="s">
        <v>882</v>
      </c>
      <c r="M2017" s="19" t="s">
        <v>882</v>
      </c>
      <c r="N2017" s="9" t="s">
        <v>882</v>
      </c>
      <c r="O2017" s="9" t="s">
        <v>882</v>
      </c>
      <c r="P2017" s="9" t="s">
        <v>882</v>
      </c>
      <c r="Q2017" t="s">
        <v>882</v>
      </c>
      <c r="R2017" s="7" t="s">
        <v>882</v>
      </c>
      <c r="S2017" s="11" t="s">
        <v>882</v>
      </c>
    </row>
    <row r="2018" spans="1:19" hidden="1" x14ac:dyDescent="0.25">
      <c r="A2018" s="6" t="s">
        <v>882</v>
      </c>
      <c r="B2018" s="258"/>
      <c r="F2018" s="7" t="s">
        <v>882</v>
      </c>
      <c r="G2018" s="21" t="s">
        <v>882</v>
      </c>
      <c r="H2018" s="19" t="s">
        <v>882</v>
      </c>
      <c r="I2018" s="10" t="s">
        <v>882</v>
      </c>
      <c r="J2018" s="11" t="s">
        <v>882</v>
      </c>
      <c r="K2018" s="9" t="s">
        <v>882</v>
      </c>
      <c r="L2018" s="9" t="s">
        <v>882</v>
      </c>
      <c r="M2018" s="19" t="s">
        <v>882</v>
      </c>
      <c r="N2018" s="9" t="s">
        <v>882</v>
      </c>
      <c r="O2018" s="9" t="s">
        <v>882</v>
      </c>
      <c r="P2018" s="9" t="s">
        <v>882</v>
      </c>
      <c r="Q2018" t="s">
        <v>882</v>
      </c>
      <c r="R2018" s="7" t="s">
        <v>882</v>
      </c>
      <c r="S2018" s="11" t="s">
        <v>882</v>
      </c>
    </row>
    <row r="2019" spans="1:19" hidden="1" x14ac:dyDescent="0.25">
      <c r="A2019" s="6" t="s">
        <v>882</v>
      </c>
      <c r="B2019" s="258"/>
      <c r="F2019" s="7" t="s">
        <v>882</v>
      </c>
      <c r="G2019" s="21" t="s">
        <v>882</v>
      </c>
      <c r="H2019" s="19" t="s">
        <v>882</v>
      </c>
      <c r="I2019" s="10" t="s">
        <v>882</v>
      </c>
      <c r="J2019" s="11" t="s">
        <v>882</v>
      </c>
      <c r="K2019" s="9" t="s">
        <v>882</v>
      </c>
      <c r="L2019" s="9" t="s">
        <v>882</v>
      </c>
      <c r="M2019" s="19" t="s">
        <v>882</v>
      </c>
      <c r="N2019" s="9" t="s">
        <v>882</v>
      </c>
      <c r="O2019" s="9" t="s">
        <v>882</v>
      </c>
      <c r="P2019" s="9" t="s">
        <v>882</v>
      </c>
      <c r="Q2019" t="s">
        <v>882</v>
      </c>
      <c r="R2019" s="7" t="s">
        <v>882</v>
      </c>
      <c r="S2019" s="11" t="s">
        <v>882</v>
      </c>
    </row>
    <row r="2020" spans="1:19" hidden="1" x14ac:dyDescent="0.25">
      <c r="A2020" s="6" t="s">
        <v>882</v>
      </c>
      <c r="B2020" s="258"/>
      <c r="F2020" s="7" t="s">
        <v>882</v>
      </c>
      <c r="G2020" s="21" t="s">
        <v>882</v>
      </c>
      <c r="H2020" s="19" t="s">
        <v>882</v>
      </c>
      <c r="I2020" s="10" t="s">
        <v>882</v>
      </c>
      <c r="J2020" s="11" t="s">
        <v>882</v>
      </c>
      <c r="K2020" s="9" t="s">
        <v>882</v>
      </c>
      <c r="L2020" s="9" t="s">
        <v>882</v>
      </c>
      <c r="M2020" s="19" t="s">
        <v>882</v>
      </c>
      <c r="N2020" s="9" t="s">
        <v>882</v>
      </c>
      <c r="O2020" s="9" t="s">
        <v>882</v>
      </c>
      <c r="P2020" s="9" t="s">
        <v>882</v>
      </c>
      <c r="Q2020" t="s">
        <v>882</v>
      </c>
      <c r="R2020" s="7" t="s">
        <v>882</v>
      </c>
      <c r="S2020" s="11" t="s">
        <v>882</v>
      </c>
    </row>
    <row r="2021" spans="1:19" hidden="1" x14ac:dyDescent="0.25">
      <c r="A2021" s="6" t="s">
        <v>882</v>
      </c>
      <c r="B2021" s="258"/>
      <c r="F2021" s="7" t="s">
        <v>882</v>
      </c>
      <c r="G2021" s="21" t="s">
        <v>882</v>
      </c>
      <c r="H2021" s="19" t="s">
        <v>882</v>
      </c>
      <c r="I2021" s="10" t="s">
        <v>882</v>
      </c>
      <c r="J2021" s="11" t="s">
        <v>882</v>
      </c>
      <c r="K2021" s="9" t="s">
        <v>882</v>
      </c>
      <c r="L2021" s="9" t="s">
        <v>882</v>
      </c>
      <c r="M2021" s="19" t="s">
        <v>882</v>
      </c>
      <c r="N2021" s="9" t="s">
        <v>882</v>
      </c>
      <c r="O2021" s="9" t="s">
        <v>882</v>
      </c>
      <c r="P2021" s="9" t="s">
        <v>882</v>
      </c>
      <c r="Q2021" t="s">
        <v>882</v>
      </c>
      <c r="R2021" s="7" t="s">
        <v>882</v>
      </c>
      <c r="S2021" s="11" t="s">
        <v>882</v>
      </c>
    </row>
    <row r="2022" spans="1:19" hidden="1" x14ac:dyDescent="0.25">
      <c r="A2022" s="6" t="s">
        <v>882</v>
      </c>
      <c r="B2022" s="258"/>
      <c r="F2022" s="7" t="s">
        <v>882</v>
      </c>
      <c r="G2022" s="21" t="s">
        <v>882</v>
      </c>
      <c r="H2022" s="19" t="s">
        <v>882</v>
      </c>
      <c r="I2022" s="10" t="s">
        <v>882</v>
      </c>
      <c r="J2022" s="11" t="s">
        <v>882</v>
      </c>
      <c r="K2022" s="9" t="s">
        <v>882</v>
      </c>
      <c r="L2022" s="9" t="s">
        <v>882</v>
      </c>
      <c r="M2022" s="19" t="s">
        <v>882</v>
      </c>
      <c r="N2022" s="9" t="s">
        <v>882</v>
      </c>
      <c r="O2022" s="9" t="s">
        <v>882</v>
      </c>
      <c r="P2022" s="9" t="s">
        <v>882</v>
      </c>
      <c r="Q2022" t="s">
        <v>882</v>
      </c>
      <c r="R2022" s="7" t="s">
        <v>882</v>
      </c>
      <c r="S2022" s="11" t="s">
        <v>882</v>
      </c>
    </row>
    <row r="2023" spans="1:19" hidden="1" x14ac:dyDescent="0.25">
      <c r="A2023" s="6" t="s">
        <v>882</v>
      </c>
      <c r="B2023" s="258"/>
      <c r="F2023" s="7" t="s">
        <v>882</v>
      </c>
      <c r="G2023" s="21" t="s">
        <v>882</v>
      </c>
      <c r="H2023" s="19" t="s">
        <v>882</v>
      </c>
      <c r="I2023" s="10" t="s">
        <v>882</v>
      </c>
      <c r="J2023" s="11" t="s">
        <v>882</v>
      </c>
      <c r="K2023" s="9" t="s">
        <v>882</v>
      </c>
      <c r="L2023" s="9" t="s">
        <v>882</v>
      </c>
      <c r="M2023" s="19" t="s">
        <v>882</v>
      </c>
      <c r="N2023" s="9" t="s">
        <v>882</v>
      </c>
      <c r="O2023" s="9" t="s">
        <v>882</v>
      </c>
      <c r="P2023" s="9" t="s">
        <v>882</v>
      </c>
      <c r="Q2023" t="s">
        <v>882</v>
      </c>
      <c r="R2023" s="7" t="s">
        <v>882</v>
      </c>
      <c r="S2023" s="11" t="s">
        <v>882</v>
      </c>
    </row>
    <row r="2024" spans="1:19" hidden="1" x14ac:dyDescent="0.25">
      <c r="A2024" s="6" t="s">
        <v>882</v>
      </c>
      <c r="B2024" s="258"/>
      <c r="F2024" s="7" t="s">
        <v>882</v>
      </c>
      <c r="G2024" s="21" t="s">
        <v>882</v>
      </c>
      <c r="H2024" s="19" t="s">
        <v>882</v>
      </c>
      <c r="I2024" s="10" t="s">
        <v>882</v>
      </c>
      <c r="J2024" s="11" t="s">
        <v>882</v>
      </c>
      <c r="K2024" s="9" t="s">
        <v>882</v>
      </c>
      <c r="L2024" s="9" t="s">
        <v>882</v>
      </c>
      <c r="M2024" s="19" t="s">
        <v>882</v>
      </c>
      <c r="N2024" s="9" t="s">
        <v>882</v>
      </c>
      <c r="O2024" s="9" t="s">
        <v>882</v>
      </c>
      <c r="P2024" s="9" t="s">
        <v>882</v>
      </c>
      <c r="Q2024" t="s">
        <v>882</v>
      </c>
      <c r="R2024" s="7" t="s">
        <v>882</v>
      </c>
      <c r="S2024" s="11" t="s">
        <v>882</v>
      </c>
    </row>
    <row r="2025" spans="1:19" hidden="1" x14ac:dyDescent="0.25">
      <c r="A2025" s="6" t="s">
        <v>882</v>
      </c>
      <c r="B2025" s="258"/>
      <c r="F2025" s="7" t="s">
        <v>882</v>
      </c>
      <c r="G2025" s="21" t="s">
        <v>882</v>
      </c>
      <c r="H2025" s="19" t="s">
        <v>882</v>
      </c>
      <c r="I2025" s="10" t="s">
        <v>882</v>
      </c>
      <c r="J2025" s="11" t="s">
        <v>882</v>
      </c>
      <c r="K2025" s="9" t="s">
        <v>882</v>
      </c>
      <c r="L2025" s="9" t="s">
        <v>882</v>
      </c>
      <c r="M2025" s="19" t="s">
        <v>882</v>
      </c>
      <c r="N2025" s="9" t="s">
        <v>882</v>
      </c>
      <c r="O2025" s="9" t="s">
        <v>882</v>
      </c>
      <c r="P2025" s="9" t="s">
        <v>882</v>
      </c>
      <c r="Q2025" t="s">
        <v>882</v>
      </c>
      <c r="R2025" s="7" t="s">
        <v>882</v>
      </c>
      <c r="S2025" s="11" t="s">
        <v>882</v>
      </c>
    </row>
    <row r="2026" spans="1:19" hidden="1" x14ac:dyDescent="0.25">
      <c r="A2026" s="6" t="s">
        <v>882</v>
      </c>
      <c r="B2026" s="258"/>
      <c r="F2026" s="7" t="s">
        <v>882</v>
      </c>
      <c r="G2026" s="21" t="s">
        <v>882</v>
      </c>
      <c r="H2026" s="19" t="s">
        <v>882</v>
      </c>
      <c r="I2026" s="10" t="s">
        <v>882</v>
      </c>
      <c r="J2026" s="11" t="s">
        <v>882</v>
      </c>
      <c r="K2026" s="9" t="s">
        <v>882</v>
      </c>
      <c r="L2026" s="9" t="s">
        <v>882</v>
      </c>
      <c r="M2026" s="19" t="s">
        <v>882</v>
      </c>
      <c r="N2026" s="9" t="s">
        <v>882</v>
      </c>
      <c r="O2026" s="9" t="s">
        <v>882</v>
      </c>
      <c r="P2026" s="9" t="s">
        <v>882</v>
      </c>
      <c r="Q2026" t="s">
        <v>882</v>
      </c>
      <c r="R2026" s="7" t="s">
        <v>882</v>
      </c>
      <c r="S2026" s="11" t="s">
        <v>882</v>
      </c>
    </row>
    <row r="2027" spans="1:19" hidden="1" x14ac:dyDescent="0.25">
      <c r="A2027" s="6" t="s">
        <v>882</v>
      </c>
      <c r="B2027" s="258"/>
      <c r="F2027" s="7" t="s">
        <v>882</v>
      </c>
      <c r="G2027" s="21" t="s">
        <v>882</v>
      </c>
      <c r="H2027" s="19" t="s">
        <v>882</v>
      </c>
      <c r="I2027" s="10" t="s">
        <v>882</v>
      </c>
      <c r="J2027" s="11" t="s">
        <v>882</v>
      </c>
      <c r="K2027" s="9" t="s">
        <v>882</v>
      </c>
      <c r="L2027" s="9" t="s">
        <v>882</v>
      </c>
      <c r="M2027" s="19" t="s">
        <v>882</v>
      </c>
      <c r="N2027" s="9" t="s">
        <v>882</v>
      </c>
      <c r="O2027" s="9" t="s">
        <v>882</v>
      </c>
      <c r="P2027" s="9" t="s">
        <v>882</v>
      </c>
      <c r="Q2027" t="s">
        <v>882</v>
      </c>
      <c r="R2027" s="7" t="s">
        <v>882</v>
      </c>
      <c r="S2027" s="11" t="s">
        <v>882</v>
      </c>
    </row>
    <row r="2028" spans="1:19" hidden="1" x14ac:dyDescent="0.25">
      <c r="A2028" s="6" t="s">
        <v>882</v>
      </c>
      <c r="B2028" s="258"/>
      <c r="F2028" s="7" t="s">
        <v>882</v>
      </c>
      <c r="G2028" s="21" t="s">
        <v>882</v>
      </c>
      <c r="H2028" s="19" t="s">
        <v>882</v>
      </c>
      <c r="I2028" s="10" t="s">
        <v>882</v>
      </c>
      <c r="J2028" s="11" t="s">
        <v>882</v>
      </c>
      <c r="K2028" s="9" t="s">
        <v>882</v>
      </c>
      <c r="L2028" s="9" t="s">
        <v>882</v>
      </c>
      <c r="M2028" s="19" t="s">
        <v>882</v>
      </c>
      <c r="N2028" s="9" t="s">
        <v>882</v>
      </c>
      <c r="O2028" s="9" t="s">
        <v>882</v>
      </c>
      <c r="P2028" s="9" t="s">
        <v>882</v>
      </c>
      <c r="Q2028" t="s">
        <v>882</v>
      </c>
      <c r="R2028" s="7" t="s">
        <v>882</v>
      </c>
      <c r="S2028" s="11" t="s">
        <v>882</v>
      </c>
    </row>
    <row r="2029" spans="1:19" hidden="1" x14ac:dyDescent="0.25">
      <c r="A2029" s="6" t="s">
        <v>882</v>
      </c>
      <c r="B2029" s="258"/>
      <c r="F2029" s="7" t="s">
        <v>882</v>
      </c>
      <c r="G2029" s="21" t="s">
        <v>882</v>
      </c>
      <c r="H2029" s="19" t="s">
        <v>882</v>
      </c>
      <c r="I2029" s="10" t="s">
        <v>882</v>
      </c>
      <c r="J2029" s="11" t="s">
        <v>882</v>
      </c>
      <c r="K2029" s="9" t="s">
        <v>882</v>
      </c>
      <c r="L2029" s="9" t="s">
        <v>882</v>
      </c>
      <c r="M2029" s="19" t="s">
        <v>882</v>
      </c>
      <c r="N2029" s="9" t="s">
        <v>882</v>
      </c>
      <c r="O2029" s="9" t="s">
        <v>882</v>
      </c>
      <c r="P2029" s="9" t="s">
        <v>882</v>
      </c>
      <c r="Q2029" t="s">
        <v>882</v>
      </c>
      <c r="R2029" s="7" t="s">
        <v>882</v>
      </c>
      <c r="S2029" s="11" t="s">
        <v>882</v>
      </c>
    </row>
    <row r="2030" spans="1:19" hidden="1" x14ac:dyDescent="0.25">
      <c r="A2030" s="6" t="s">
        <v>882</v>
      </c>
      <c r="B2030" s="258"/>
      <c r="F2030" s="7" t="s">
        <v>882</v>
      </c>
      <c r="G2030" s="21" t="s">
        <v>882</v>
      </c>
      <c r="H2030" s="19" t="s">
        <v>882</v>
      </c>
      <c r="I2030" s="10" t="s">
        <v>882</v>
      </c>
      <c r="J2030" s="11" t="s">
        <v>882</v>
      </c>
      <c r="K2030" s="9" t="s">
        <v>882</v>
      </c>
      <c r="L2030" s="9" t="s">
        <v>882</v>
      </c>
      <c r="M2030" s="19" t="s">
        <v>882</v>
      </c>
      <c r="N2030" s="9" t="s">
        <v>882</v>
      </c>
      <c r="O2030" s="9" t="s">
        <v>882</v>
      </c>
      <c r="P2030" s="9" t="s">
        <v>882</v>
      </c>
      <c r="Q2030" t="s">
        <v>882</v>
      </c>
      <c r="R2030" s="7" t="s">
        <v>882</v>
      </c>
      <c r="S2030" s="11" t="s">
        <v>882</v>
      </c>
    </row>
    <row r="2031" spans="1:19" hidden="1" x14ac:dyDescent="0.25">
      <c r="A2031" s="6" t="s">
        <v>882</v>
      </c>
      <c r="B2031" s="258"/>
      <c r="F2031" s="7" t="s">
        <v>882</v>
      </c>
      <c r="G2031" s="21" t="s">
        <v>882</v>
      </c>
      <c r="H2031" s="19" t="s">
        <v>882</v>
      </c>
      <c r="I2031" s="10" t="s">
        <v>882</v>
      </c>
      <c r="J2031" s="11" t="s">
        <v>882</v>
      </c>
      <c r="K2031" s="9" t="s">
        <v>882</v>
      </c>
      <c r="L2031" s="9" t="s">
        <v>882</v>
      </c>
      <c r="M2031" s="19" t="s">
        <v>882</v>
      </c>
      <c r="N2031" s="9" t="s">
        <v>882</v>
      </c>
      <c r="O2031" s="9" t="s">
        <v>882</v>
      </c>
      <c r="P2031" s="9" t="s">
        <v>882</v>
      </c>
      <c r="Q2031" t="s">
        <v>882</v>
      </c>
      <c r="R2031" s="7" t="s">
        <v>882</v>
      </c>
      <c r="S2031" s="11" t="s">
        <v>882</v>
      </c>
    </row>
    <row r="2032" spans="1:19" hidden="1" x14ac:dyDescent="0.25">
      <c r="A2032" s="6" t="s">
        <v>882</v>
      </c>
      <c r="B2032" s="258"/>
      <c r="F2032" s="7" t="s">
        <v>882</v>
      </c>
      <c r="G2032" s="21" t="s">
        <v>882</v>
      </c>
      <c r="H2032" s="19" t="s">
        <v>882</v>
      </c>
      <c r="I2032" s="10" t="s">
        <v>882</v>
      </c>
      <c r="J2032" s="11" t="s">
        <v>882</v>
      </c>
      <c r="K2032" s="9" t="s">
        <v>882</v>
      </c>
      <c r="L2032" s="9" t="s">
        <v>882</v>
      </c>
      <c r="M2032" s="19" t="s">
        <v>882</v>
      </c>
      <c r="N2032" s="9" t="s">
        <v>882</v>
      </c>
      <c r="O2032" s="9" t="s">
        <v>882</v>
      </c>
      <c r="P2032" s="9" t="s">
        <v>882</v>
      </c>
      <c r="Q2032" t="s">
        <v>882</v>
      </c>
      <c r="R2032" s="7" t="s">
        <v>882</v>
      </c>
      <c r="S2032" s="11" t="s">
        <v>882</v>
      </c>
    </row>
    <row r="2033" spans="1:19" hidden="1" x14ac:dyDescent="0.25">
      <c r="A2033" s="6" t="s">
        <v>882</v>
      </c>
      <c r="B2033" s="258"/>
      <c r="F2033" s="7" t="s">
        <v>882</v>
      </c>
      <c r="G2033" s="21" t="s">
        <v>882</v>
      </c>
      <c r="H2033" s="19" t="s">
        <v>882</v>
      </c>
      <c r="I2033" s="10" t="s">
        <v>882</v>
      </c>
      <c r="J2033" s="11" t="s">
        <v>882</v>
      </c>
      <c r="K2033" s="9" t="s">
        <v>882</v>
      </c>
      <c r="L2033" s="9" t="s">
        <v>882</v>
      </c>
      <c r="M2033" s="19" t="s">
        <v>882</v>
      </c>
      <c r="N2033" s="9" t="s">
        <v>882</v>
      </c>
      <c r="O2033" s="9" t="s">
        <v>882</v>
      </c>
      <c r="P2033" s="9" t="s">
        <v>882</v>
      </c>
      <c r="Q2033" t="s">
        <v>882</v>
      </c>
      <c r="R2033" s="7" t="s">
        <v>882</v>
      </c>
      <c r="S2033" s="11" t="s">
        <v>882</v>
      </c>
    </row>
    <row r="2034" spans="1:19" hidden="1" x14ac:dyDescent="0.25">
      <c r="A2034" s="6" t="s">
        <v>882</v>
      </c>
      <c r="B2034" s="258"/>
      <c r="F2034" s="7" t="s">
        <v>882</v>
      </c>
      <c r="G2034" s="21" t="s">
        <v>882</v>
      </c>
      <c r="H2034" s="19" t="s">
        <v>882</v>
      </c>
      <c r="I2034" s="10" t="s">
        <v>882</v>
      </c>
      <c r="J2034" s="11" t="s">
        <v>882</v>
      </c>
      <c r="K2034" s="9" t="s">
        <v>882</v>
      </c>
      <c r="L2034" s="9" t="s">
        <v>882</v>
      </c>
      <c r="M2034" s="19" t="s">
        <v>882</v>
      </c>
      <c r="N2034" s="9" t="s">
        <v>882</v>
      </c>
      <c r="O2034" s="9" t="s">
        <v>882</v>
      </c>
      <c r="P2034" s="9" t="s">
        <v>882</v>
      </c>
      <c r="Q2034" t="s">
        <v>882</v>
      </c>
      <c r="R2034" s="7" t="s">
        <v>882</v>
      </c>
      <c r="S2034" s="11" t="s">
        <v>882</v>
      </c>
    </row>
    <row r="2035" spans="1:19" hidden="1" x14ac:dyDescent="0.25">
      <c r="A2035" s="6" t="s">
        <v>882</v>
      </c>
      <c r="B2035" s="258"/>
      <c r="F2035" s="7" t="s">
        <v>882</v>
      </c>
      <c r="G2035" s="21" t="s">
        <v>882</v>
      </c>
      <c r="H2035" s="19" t="s">
        <v>882</v>
      </c>
      <c r="I2035" s="10" t="s">
        <v>882</v>
      </c>
      <c r="J2035" s="11" t="s">
        <v>882</v>
      </c>
      <c r="K2035" s="9" t="s">
        <v>882</v>
      </c>
      <c r="L2035" s="9" t="s">
        <v>882</v>
      </c>
      <c r="M2035" s="19" t="s">
        <v>882</v>
      </c>
      <c r="N2035" s="9" t="s">
        <v>882</v>
      </c>
      <c r="O2035" s="9" t="s">
        <v>882</v>
      </c>
      <c r="P2035" s="9" t="s">
        <v>882</v>
      </c>
      <c r="Q2035" t="s">
        <v>882</v>
      </c>
      <c r="R2035" s="7" t="s">
        <v>882</v>
      </c>
      <c r="S2035" s="11" t="s">
        <v>882</v>
      </c>
    </row>
    <row r="2036" spans="1:19" hidden="1" x14ac:dyDescent="0.25">
      <c r="A2036" s="6" t="s">
        <v>882</v>
      </c>
      <c r="B2036" s="258"/>
      <c r="F2036" s="7" t="s">
        <v>882</v>
      </c>
      <c r="G2036" s="21" t="s">
        <v>882</v>
      </c>
      <c r="H2036" s="19" t="s">
        <v>882</v>
      </c>
      <c r="I2036" s="10" t="s">
        <v>882</v>
      </c>
      <c r="J2036" s="11" t="s">
        <v>882</v>
      </c>
      <c r="K2036" s="9" t="s">
        <v>882</v>
      </c>
      <c r="L2036" s="9" t="s">
        <v>882</v>
      </c>
      <c r="M2036" s="19" t="s">
        <v>882</v>
      </c>
      <c r="N2036" s="9" t="s">
        <v>882</v>
      </c>
      <c r="O2036" s="9" t="s">
        <v>882</v>
      </c>
      <c r="P2036" s="9" t="s">
        <v>882</v>
      </c>
      <c r="Q2036" t="s">
        <v>882</v>
      </c>
      <c r="R2036" s="7" t="s">
        <v>882</v>
      </c>
      <c r="S2036" s="11" t="s">
        <v>882</v>
      </c>
    </row>
    <row r="2037" spans="1:19" hidden="1" x14ac:dyDescent="0.25">
      <c r="A2037" s="6" t="s">
        <v>882</v>
      </c>
      <c r="B2037" s="258"/>
      <c r="F2037" s="7" t="s">
        <v>882</v>
      </c>
      <c r="G2037" s="21" t="s">
        <v>882</v>
      </c>
      <c r="H2037" s="19" t="s">
        <v>882</v>
      </c>
      <c r="I2037" s="10" t="s">
        <v>882</v>
      </c>
      <c r="J2037" s="11" t="s">
        <v>882</v>
      </c>
      <c r="K2037" s="9" t="s">
        <v>882</v>
      </c>
      <c r="L2037" s="9" t="s">
        <v>882</v>
      </c>
      <c r="M2037" s="19" t="s">
        <v>882</v>
      </c>
      <c r="N2037" s="9" t="s">
        <v>882</v>
      </c>
      <c r="O2037" s="9" t="s">
        <v>882</v>
      </c>
      <c r="P2037" s="9" t="s">
        <v>882</v>
      </c>
      <c r="Q2037" t="s">
        <v>882</v>
      </c>
      <c r="R2037" s="7" t="s">
        <v>882</v>
      </c>
      <c r="S2037" s="11" t="s">
        <v>882</v>
      </c>
    </row>
    <row r="2038" spans="1:19" hidden="1" x14ac:dyDescent="0.25">
      <c r="A2038" s="6" t="s">
        <v>882</v>
      </c>
      <c r="B2038" s="258"/>
      <c r="F2038" s="7" t="s">
        <v>882</v>
      </c>
      <c r="G2038" s="21" t="s">
        <v>882</v>
      </c>
      <c r="H2038" s="19" t="s">
        <v>882</v>
      </c>
      <c r="I2038" s="10" t="s">
        <v>882</v>
      </c>
      <c r="J2038" s="11" t="s">
        <v>882</v>
      </c>
      <c r="K2038" s="9" t="s">
        <v>882</v>
      </c>
      <c r="L2038" s="9" t="s">
        <v>882</v>
      </c>
      <c r="M2038" s="19" t="s">
        <v>882</v>
      </c>
      <c r="N2038" s="9" t="s">
        <v>882</v>
      </c>
      <c r="O2038" s="9" t="s">
        <v>882</v>
      </c>
      <c r="P2038" s="9" t="s">
        <v>882</v>
      </c>
      <c r="Q2038" t="s">
        <v>882</v>
      </c>
      <c r="R2038" s="7" t="s">
        <v>882</v>
      </c>
      <c r="S2038" s="11" t="s">
        <v>882</v>
      </c>
    </row>
    <row r="2039" spans="1:19" hidden="1" x14ac:dyDescent="0.25">
      <c r="A2039" s="6" t="s">
        <v>882</v>
      </c>
      <c r="B2039" s="258"/>
      <c r="F2039" s="7" t="s">
        <v>882</v>
      </c>
      <c r="G2039" s="21" t="s">
        <v>882</v>
      </c>
      <c r="H2039" s="19" t="s">
        <v>882</v>
      </c>
      <c r="I2039" s="10" t="s">
        <v>882</v>
      </c>
      <c r="J2039" s="11" t="s">
        <v>882</v>
      </c>
      <c r="K2039" s="9" t="s">
        <v>882</v>
      </c>
      <c r="L2039" s="9" t="s">
        <v>882</v>
      </c>
      <c r="M2039" s="19" t="s">
        <v>882</v>
      </c>
      <c r="N2039" s="9" t="s">
        <v>882</v>
      </c>
      <c r="O2039" s="9" t="s">
        <v>882</v>
      </c>
      <c r="P2039" s="9" t="s">
        <v>882</v>
      </c>
      <c r="Q2039" t="s">
        <v>882</v>
      </c>
      <c r="R2039" s="7" t="s">
        <v>882</v>
      </c>
      <c r="S2039" s="11" t="s">
        <v>882</v>
      </c>
    </row>
    <row r="2040" spans="1:19" hidden="1" x14ac:dyDescent="0.25">
      <c r="A2040" s="6" t="s">
        <v>882</v>
      </c>
      <c r="B2040" s="258"/>
      <c r="F2040" s="7" t="s">
        <v>882</v>
      </c>
      <c r="G2040" s="21" t="s">
        <v>882</v>
      </c>
      <c r="H2040" s="19" t="s">
        <v>882</v>
      </c>
      <c r="I2040" s="10" t="s">
        <v>882</v>
      </c>
      <c r="J2040" s="11" t="s">
        <v>882</v>
      </c>
      <c r="K2040" s="9" t="s">
        <v>882</v>
      </c>
      <c r="L2040" s="9" t="s">
        <v>882</v>
      </c>
      <c r="M2040" s="19" t="s">
        <v>882</v>
      </c>
      <c r="N2040" s="9" t="s">
        <v>882</v>
      </c>
      <c r="O2040" s="9" t="s">
        <v>882</v>
      </c>
      <c r="P2040" s="9" t="s">
        <v>882</v>
      </c>
      <c r="Q2040" t="s">
        <v>882</v>
      </c>
      <c r="R2040" s="7" t="s">
        <v>882</v>
      </c>
      <c r="S2040" s="11" t="s">
        <v>882</v>
      </c>
    </row>
    <row r="2041" spans="1:19" hidden="1" x14ac:dyDescent="0.25">
      <c r="A2041" s="6" t="s">
        <v>882</v>
      </c>
      <c r="B2041" s="258"/>
      <c r="F2041" s="7" t="s">
        <v>882</v>
      </c>
      <c r="G2041" s="21" t="s">
        <v>882</v>
      </c>
      <c r="H2041" s="19" t="s">
        <v>882</v>
      </c>
      <c r="I2041" s="10" t="s">
        <v>882</v>
      </c>
      <c r="J2041" s="11" t="s">
        <v>882</v>
      </c>
      <c r="K2041" s="9" t="s">
        <v>882</v>
      </c>
      <c r="L2041" s="9" t="s">
        <v>882</v>
      </c>
      <c r="M2041" s="19" t="s">
        <v>882</v>
      </c>
      <c r="N2041" s="9" t="s">
        <v>882</v>
      </c>
      <c r="O2041" s="9" t="s">
        <v>882</v>
      </c>
      <c r="P2041" s="9" t="s">
        <v>882</v>
      </c>
      <c r="Q2041" t="s">
        <v>882</v>
      </c>
      <c r="R2041" s="7" t="s">
        <v>882</v>
      </c>
      <c r="S2041" s="11" t="s">
        <v>882</v>
      </c>
    </row>
    <row r="2042" spans="1:19" hidden="1" x14ac:dyDescent="0.25">
      <c r="A2042" s="6" t="s">
        <v>882</v>
      </c>
      <c r="B2042" s="258"/>
      <c r="F2042" s="7" t="s">
        <v>882</v>
      </c>
      <c r="G2042" s="21" t="s">
        <v>882</v>
      </c>
      <c r="H2042" s="19" t="s">
        <v>882</v>
      </c>
      <c r="I2042" s="10" t="s">
        <v>882</v>
      </c>
      <c r="J2042" s="11" t="s">
        <v>882</v>
      </c>
      <c r="K2042" s="9" t="s">
        <v>882</v>
      </c>
      <c r="L2042" s="9" t="s">
        <v>882</v>
      </c>
      <c r="M2042" s="19" t="s">
        <v>882</v>
      </c>
      <c r="N2042" s="9" t="s">
        <v>882</v>
      </c>
      <c r="O2042" s="9" t="s">
        <v>882</v>
      </c>
      <c r="P2042" s="9" t="s">
        <v>882</v>
      </c>
      <c r="Q2042" t="s">
        <v>882</v>
      </c>
      <c r="R2042" s="7" t="s">
        <v>882</v>
      </c>
      <c r="S2042" s="11" t="s">
        <v>882</v>
      </c>
    </row>
    <row r="2043" spans="1:19" hidden="1" x14ac:dyDescent="0.25">
      <c r="A2043" s="6" t="s">
        <v>882</v>
      </c>
      <c r="B2043" s="258"/>
      <c r="F2043" s="7" t="s">
        <v>882</v>
      </c>
      <c r="G2043" s="21" t="s">
        <v>882</v>
      </c>
      <c r="H2043" s="19" t="s">
        <v>882</v>
      </c>
      <c r="I2043" s="10" t="s">
        <v>882</v>
      </c>
      <c r="J2043" s="11" t="s">
        <v>882</v>
      </c>
      <c r="K2043" s="9" t="s">
        <v>882</v>
      </c>
      <c r="L2043" s="9" t="s">
        <v>882</v>
      </c>
      <c r="M2043" s="19" t="s">
        <v>882</v>
      </c>
      <c r="N2043" s="9" t="s">
        <v>882</v>
      </c>
      <c r="O2043" s="9" t="s">
        <v>882</v>
      </c>
      <c r="P2043" s="9" t="s">
        <v>882</v>
      </c>
      <c r="Q2043" t="s">
        <v>882</v>
      </c>
      <c r="R2043" s="7" t="s">
        <v>882</v>
      </c>
      <c r="S2043" s="11" t="s">
        <v>882</v>
      </c>
    </row>
    <row r="2044" spans="1:19" hidden="1" x14ac:dyDescent="0.25">
      <c r="A2044" s="6" t="s">
        <v>882</v>
      </c>
      <c r="B2044" s="258"/>
      <c r="F2044" s="7" t="s">
        <v>882</v>
      </c>
      <c r="G2044" s="21" t="s">
        <v>882</v>
      </c>
      <c r="H2044" s="19" t="s">
        <v>882</v>
      </c>
      <c r="I2044" s="10" t="s">
        <v>882</v>
      </c>
      <c r="J2044" s="11" t="s">
        <v>882</v>
      </c>
      <c r="K2044" s="9" t="s">
        <v>882</v>
      </c>
      <c r="L2044" s="9" t="s">
        <v>882</v>
      </c>
      <c r="M2044" s="19" t="s">
        <v>882</v>
      </c>
      <c r="N2044" s="9" t="s">
        <v>882</v>
      </c>
      <c r="O2044" s="9" t="s">
        <v>882</v>
      </c>
      <c r="P2044" s="9" t="s">
        <v>882</v>
      </c>
      <c r="Q2044" t="s">
        <v>882</v>
      </c>
      <c r="R2044" s="7" t="s">
        <v>882</v>
      </c>
      <c r="S2044" s="11" t="s">
        <v>882</v>
      </c>
    </row>
    <row r="2045" spans="1:19" hidden="1" x14ac:dyDescent="0.25">
      <c r="A2045" s="6" t="s">
        <v>882</v>
      </c>
      <c r="B2045" s="258"/>
      <c r="F2045" s="7" t="s">
        <v>882</v>
      </c>
      <c r="G2045" s="21" t="s">
        <v>882</v>
      </c>
      <c r="H2045" s="19" t="s">
        <v>882</v>
      </c>
      <c r="I2045" s="10" t="s">
        <v>882</v>
      </c>
      <c r="J2045" s="11" t="s">
        <v>882</v>
      </c>
      <c r="K2045" s="9" t="s">
        <v>882</v>
      </c>
      <c r="L2045" s="9" t="s">
        <v>882</v>
      </c>
      <c r="M2045" s="19" t="s">
        <v>882</v>
      </c>
      <c r="N2045" s="9" t="s">
        <v>882</v>
      </c>
      <c r="O2045" s="9" t="s">
        <v>882</v>
      </c>
      <c r="P2045" s="9" t="s">
        <v>882</v>
      </c>
      <c r="Q2045" t="s">
        <v>882</v>
      </c>
      <c r="R2045" s="7" t="s">
        <v>882</v>
      </c>
      <c r="S2045" s="11" t="s">
        <v>882</v>
      </c>
    </row>
    <row r="2046" spans="1:19" hidden="1" x14ac:dyDescent="0.25">
      <c r="A2046" s="6" t="s">
        <v>882</v>
      </c>
      <c r="B2046" s="258"/>
      <c r="F2046" s="7" t="s">
        <v>882</v>
      </c>
      <c r="G2046" s="21" t="s">
        <v>882</v>
      </c>
      <c r="H2046" s="19" t="s">
        <v>882</v>
      </c>
      <c r="I2046" s="10" t="s">
        <v>882</v>
      </c>
      <c r="J2046" s="11" t="s">
        <v>882</v>
      </c>
      <c r="K2046" s="9" t="s">
        <v>882</v>
      </c>
      <c r="L2046" s="9" t="s">
        <v>882</v>
      </c>
      <c r="M2046" s="19" t="s">
        <v>882</v>
      </c>
      <c r="N2046" s="9" t="s">
        <v>882</v>
      </c>
      <c r="O2046" s="9" t="s">
        <v>882</v>
      </c>
      <c r="P2046" s="9" t="s">
        <v>882</v>
      </c>
      <c r="Q2046" t="s">
        <v>882</v>
      </c>
      <c r="R2046" s="7" t="s">
        <v>882</v>
      </c>
      <c r="S2046" s="11" t="s">
        <v>882</v>
      </c>
    </row>
    <row r="2047" spans="1:19" hidden="1" x14ac:dyDescent="0.25">
      <c r="A2047" s="6" t="s">
        <v>882</v>
      </c>
      <c r="B2047" s="258"/>
      <c r="F2047" s="7" t="s">
        <v>882</v>
      </c>
      <c r="G2047" s="21" t="s">
        <v>882</v>
      </c>
      <c r="H2047" s="19" t="s">
        <v>882</v>
      </c>
      <c r="I2047" s="10" t="s">
        <v>882</v>
      </c>
      <c r="J2047" s="11" t="s">
        <v>882</v>
      </c>
      <c r="K2047" s="9" t="s">
        <v>882</v>
      </c>
      <c r="L2047" s="9" t="s">
        <v>882</v>
      </c>
      <c r="M2047" s="19" t="s">
        <v>882</v>
      </c>
      <c r="N2047" s="9" t="s">
        <v>882</v>
      </c>
      <c r="O2047" s="9" t="s">
        <v>882</v>
      </c>
      <c r="P2047" s="9" t="s">
        <v>882</v>
      </c>
      <c r="Q2047" t="s">
        <v>882</v>
      </c>
      <c r="R2047" s="7" t="s">
        <v>882</v>
      </c>
      <c r="S2047" s="11" t="s">
        <v>882</v>
      </c>
    </row>
    <row r="2048" spans="1:19" hidden="1" x14ac:dyDescent="0.25">
      <c r="A2048" s="6" t="s">
        <v>882</v>
      </c>
      <c r="B2048" s="258"/>
      <c r="F2048" s="7" t="s">
        <v>882</v>
      </c>
      <c r="G2048" s="21" t="s">
        <v>882</v>
      </c>
      <c r="H2048" s="19" t="s">
        <v>882</v>
      </c>
      <c r="I2048" s="10" t="s">
        <v>882</v>
      </c>
      <c r="J2048" s="11" t="s">
        <v>882</v>
      </c>
      <c r="K2048" s="9" t="s">
        <v>882</v>
      </c>
      <c r="L2048" s="9" t="s">
        <v>882</v>
      </c>
      <c r="M2048" s="19" t="s">
        <v>882</v>
      </c>
      <c r="N2048" s="9" t="s">
        <v>882</v>
      </c>
      <c r="O2048" s="9" t="s">
        <v>882</v>
      </c>
      <c r="P2048" s="9" t="s">
        <v>882</v>
      </c>
      <c r="Q2048" t="s">
        <v>882</v>
      </c>
      <c r="R2048" s="7" t="s">
        <v>882</v>
      </c>
      <c r="S2048" s="11" t="s">
        <v>882</v>
      </c>
    </row>
    <row r="2049" spans="1:19" hidden="1" x14ac:dyDescent="0.25">
      <c r="A2049" s="6" t="s">
        <v>882</v>
      </c>
      <c r="B2049" s="258"/>
      <c r="F2049" s="7" t="s">
        <v>882</v>
      </c>
      <c r="G2049" s="21" t="s">
        <v>882</v>
      </c>
      <c r="H2049" s="19" t="s">
        <v>882</v>
      </c>
      <c r="I2049" s="10" t="s">
        <v>882</v>
      </c>
      <c r="J2049" s="11" t="s">
        <v>882</v>
      </c>
      <c r="K2049" s="9" t="s">
        <v>882</v>
      </c>
      <c r="L2049" s="9" t="s">
        <v>882</v>
      </c>
      <c r="M2049" s="19" t="s">
        <v>882</v>
      </c>
      <c r="N2049" s="9" t="s">
        <v>882</v>
      </c>
      <c r="O2049" s="9" t="s">
        <v>882</v>
      </c>
      <c r="P2049" s="9" t="s">
        <v>882</v>
      </c>
      <c r="Q2049" t="s">
        <v>882</v>
      </c>
      <c r="R2049" s="7" t="s">
        <v>882</v>
      </c>
      <c r="S2049" s="11" t="s">
        <v>882</v>
      </c>
    </row>
    <row r="2050" spans="1:19" hidden="1" x14ac:dyDescent="0.25">
      <c r="A2050" s="6" t="s">
        <v>882</v>
      </c>
      <c r="B2050" s="258"/>
      <c r="F2050" s="7" t="s">
        <v>882</v>
      </c>
      <c r="G2050" s="21" t="s">
        <v>882</v>
      </c>
      <c r="H2050" s="19" t="s">
        <v>882</v>
      </c>
      <c r="I2050" s="10" t="s">
        <v>882</v>
      </c>
      <c r="J2050" s="11" t="s">
        <v>882</v>
      </c>
      <c r="K2050" s="9" t="s">
        <v>882</v>
      </c>
      <c r="L2050" s="9" t="s">
        <v>882</v>
      </c>
      <c r="M2050" s="19" t="s">
        <v>882</v>
      </c>
      <c r="N2050" s="9" t="s">
        <v>882</v>
      </c>
      <c r="O2050" s="9" t="s">
        <v>882</v>
      </c>
      <c r="P2050" s="9" t="s">
        <v>882</v>
      </c>
      <c r="Q2050" t="s">
        <v>882</v>
      </c>
      <c r="R2050" s="7" t="s">
        <v>882</v>
      </c>
      <c r="S2050" s="11" t="s">
        <v>882</v>
      </c>
    </row>
    <row r="2051" spans="1:19" hidden="1" x14ac:dyDescent="0.25">
      <c r="A2051" s="6" t="s">
        <v>882</v>
      </c>
      <c r="B2051" s="258"/>
      <c r="F2051" s="7" t="s">
        <v>882</v>
      </c>
      <c r="G2051" s="21" t="s">
        <v>882</v>
      </c>
      <c r="H2051" s="19" t="s">
        <v>882</v>
      </c>
      <c r="I2051" s="10" t="s">
        <v>882</v>
      </c>
      <c r="J2051" s="11" t="s">
        <v>882</v>
      </c>
      <c r="K2051" s="9" t="s">
        <v>882</v>
      </c>
      <c r="L2051" s="9" t="s">
        <v>882</v>
      </c>
      <c r="M2051" s="19" t="s">
        <v>882</v>
      </c>
      <c r="N2051" s="9" t="s">
        <v>882</v>
      </c>
      <c r="O2051" s="9" t="s">
        <v>882</v>
      </c>
      <c r="P2051" s="9" t="s">
        <v>882</v>
      </c>
      <c r="Q2051" t="s">
        <v>882</v>
      </c>
      <c r="R2051" s="7" t="s">
        <v>882</v>
      </c>
      <c r="S2051" s="11" t="s">
        <v>882</v>
      </c>
    </row>
    <row r="2052" spans="1:19" hidden="1" x14ac:dyDescent="0.25">
      <c r="A2052" s="6" t="s">
        <v>882</v>
      </c>
      <c r="B2052" s="258"/>
      <c r="F2052" s="7" t="s">
        <v>882</v>
      </c>
      <c r="G2052" s="21" t="s">
        <v>882</v>
      </c>
      <c r="H2052" s="19" t="s">
        <v>882</v>
      </c>
      <c r="I2052" s="10" t="s">
        <v>882</v>
      </c>
      <c r="J2052" s="11" t="s">
        <v>882</v>
      </c>
      <c r="K2052" s="9" t="s">
        <v>882</v>
      </c>
      <c r="L2052" s="9" t="s">
        <v>882</v>
      </c>
      <c r="M2052" s="19" t="s">
        <v>882</v>
      </c>
      <c r="N2052" s="9" t="s">
        <v>882</v>
      </c>
      <c r="O2052" s="9" t="s">
        <v>882</v>
      </c>
      <c r="P2052" s="9" t="s">
        <v>882</v>
      </c>
      <c r="Q2052" t="s">
        <v>882</v>
      </c>
      <c r="R2052" s="7" t="s">
        <v>882</v>
      </c>
      <c r="S2052" s="11" t="s">
        <v>882</v>
      </c>
    </row>
    <row r="2053" spans="1:19" hidden="1" x14ac:dyDescent="0.25">
      <c r="A2053" s="6" t="s">
        <v>882</v>
      </c>
      <c r="B2053" s="258"/>
      <c r="F2053" s="7" t="s">
        <v>882</v>
      </c>
      <c r="G2053" s="21" t="s">
        <v>882</v>
      </c>
      <c r="H2053" s="19" t="s">
        <v>882</v>
      </c>
      <c r="I2053" s="10" t="s">
        <v>882</v>
      </c>
      <c r="J2053" s="11" t="s">
        <v>882</v>
      </c>
      <c r="K2053" s="9" t="s">
        <v>882</v>
      </c>
      <c r="L2053" s="9" t="s">
        <v>882</v>
      </c>
      <c r="M2053" s="19" t="s">
        <v>882</v>
      </c>
      <c r="N2053" s="9" t="s">
        <v>882</v>
      </c>
      <c r="O2053" s="9" t="s">
        <v>882</v>
      </c>
      <c r="P2053" s="9" t="s">
        <v>882</v>
      </c>
      <c r="Q2053" t="s">
        <v>882</v>
      </c>
      <c r="R2053" s="7" t="s">
        <v>882</v>
      </c>
      <c r="S2053" s="11" t="s">
        <v>882</v>
      </c>
    </row>
    <row r="2054" spans="1:19" hidden="1" x14ac:dyDescent="0.25">
      <c r="A2054" s="6" t="s">
        <v>882</v>
      </c>
      <c r="B2054" s="258"/>
      <c r="F2054" s="7" t="s">
        <v>882</v>
      </c>
      <c r="G2054" s="21" t="s">
        <v>882</v>
      </c>
      <c r="H2054" s="19" t="s">
        <v>882</v>
      </c>
      <c r="I2054" s="10" t="s">
        <v>882</v>
      </c>
      <c r="J2054" s="11" t="s">
        <v>882</v>
      </c>
      <c r="K2054" s="9" t="s">
        <v>882</v>
      </c>
      <c r="L2054" s="9" t="s">
        <v>882</v>
      </c>
      <c r="M2054" s="19" t="s">
        <v>882</v>
      </c>
      <c r="N2054" s="9" t="s">
        <v>882</v>
      </c>
      <c r="O2054" s="9" t="s">
        <v>882</v>
      </c>
      <c r="P2054" s="9" t="s">
        <v>882</v>
      </c>
      <c r="Q2054" t="s">
        <v>882</v>
      </c>
      <c r="R2054" s="7" t="s">
        <v>882</v>
      </c>
      <c r="S2054" s="11" t="s">
        <v>882</v>
      </c>
    </row>
    <row r="2055" spans="1:19" ht="15" hidden="1" customHeight="1" x14ac:dyDescent="0.25">
      <c r="A2055" s="6" t="s">
        <v>882</v>
      </c>
      <c r="B2055" s="258"/>
      <c r="F2055" s="7" t="s">
        <v>882</v>
      </c>
      <c r="G2055" s="21" t="s">
        <v>882</v>
      </c>
      <c r="H2055" s="19" t="s">
        <v>882</v>
      </c>
      <c r="I2055" s="10" t="s">
        <v>882</v>
      </c>
      <c r="J2055" s="11" t="s">
        <v>882</v>
      </c>
      <c r="K2055" s="9" t="s">
        <v>882</v>
      </c>
      <c r="L2055" s="9" t="s">
        <v>882</v>
      </c>
      <c r="M2055" s="19" t="s">
        <v>882</v>
      </c>
      <c r="N2055" s="9" t="s">
        <v>882</v>
      </c>
      <c r="O2055" s="9" t="s">
        <v>882</v>
      </c>
      <c r="P2055" s="9" t="s">
        <v>882</v>
      </c>
      <c r="Q2055" t="s">
        <v>882</v>
      </c>
      <c r="R2055" s="7" t="s">
        <v>882</v>
      </c>
      <c r="S2055" s="11" t="s">
        <v>882</v>
      </c>
    </row>
    <row r="2056" spans="1:19" ht="15" hidden="1" customHeight="1" x14ac:dyDescent="0.25">
      <c r="A2056" s="6" t="s">
        <v>882</v>
      </c>
      <c r="B2056" s="258"/>
      <c r="F2056" s="7" t="s">
        <v>882</v>
      </c>
      <c r="G2056" s="21" t="s">
        <v>882</v>
      </c>
      <c r="H2056" s="19" t="s">
        <v>882</v>
      </c>
      <c r="I2056" s="10" t="s">
        <v>882</v>
      </c>
      <c r="J2056" s="11" t="s">
        <v>882</v>
      </c>
      <c r="K2056" s="9" t="s">
        <v>882</v>
      </c>
      <c r="L2056" s="9" t="s">
        <v>882</v>
      </c>
      <c r="M2056" s="19" t="s">
        <v>882</v>
      </c>
      <c r="N2056" s="9" t="s">
        <v>882</v>
      </c>
      <c r="O2056" s="9" t="s">
        <v>882</v>
      </c>
      <c r="P2056" s="9" t="s">
        <v>882</v>
      </c>
      <c r="Q2056" t="s">
        <v>882</v>
      </c>
      <c r="R2056" s="7" t="s">
        <v>882</v>
      </c>
      <c r="S2056" s="11" t="s">
        <v>882</v>
      </c>
    </row>
    <row r="2057" spans="1:19" ht="15" hidden="1" customHeight="1" x14ac:dyDescent="0.25">
      <c r="A2057" s="6" t="s">
        <v>882</v>
      </c>
      <c r="B2057" s="258"/>
      <c r="F2057" s="7" t="s">
        <v>882</v>
      </c>
      <c r="G2057" s="21" t="s">
        <v>882</v>
      </c>
      <c r="H2057" s="19" t="s">
        <v>882</v>
      </c>
      <c r="I2057" s="10" t="s">
        <v>882</v>
      </c>
      <c r="J2057" s="11" t="s">
        <v>882</v>
      </c>
      <c r="K2057" s="9" t="s">
        <v>882</v>
      </c>
      <c r="L2057" s="9" t="s">
        <v>882</v>
      </c>
      <c r="M2057" s="19" t="s">
        <v>882</v>
      </c>
      <c r="N2057" s="9" t="s">
        <v>882</v>
      </c>
      <c r="O2057" s="9" t="s">
        <v>882</v>
      </c>
      <c r="P2057" s="9" t="s">
        <v>882</v>
      </c>
      <c r="Q2057" t="s">
        <v>882</v>
      </c>
      <c r="R2057" s="7" t="s">
        <v>882</v>
      </c>
      <c r="S2057" s="11" t="s">
        <v>882</v>
      </c>
    </row>
    <row r="2058" spans="1:19" ht="15" hidden="1" customHeight="1" x14ac:dyDescent="0.25">
      <c r="A2058" s="6" t="s">
        <v>882</v>
      </c>
      <c r="B2058" s="258"/>
      <c r="F2058" s="7" t="s">
        <v>882</v>
      </c>
      <c r="G2058" s="21" t="s">
        <v>882</v>
      </c>
      <c r="H2058" s="19" t="s">
        <v>882</v>
      </c>
      <c r="I2058" s="10" t="s">
        <v>882</v>
      </c>
      <c r="J2058" s="11" t="s">
        <v>882</v>
      </c>
      <c r="K2058" s="9" t="s">
        <v>882</v>
      </c>
      <c r="L2058" s="9" t="s">
        <v>882</v>
      </c>
      <c r="M2058" s="19" t="s">
        <v>882</v>
      </c>
      <c r="N2058" s="9" t="s">
        <v>882</v>
      </c>
      <c r="O2058" s="9" t="s">
        <v>882</v>
      </c>
      <c r="P2058" s="9" t="s">
        <v>882</v>
      </c>
      <c r="Q2058" t="s">
        <v>882</v>
      </c>
      <c r="R2058" s="7" t="s">
        <v>882</v>
      </c>
      <c r="S2058" s="11" t="s">
        <v>882</v>
      </c>
    </row>
    <row r="2059" spans="1:19" ht="15" hidden="1" customHeight="1" x14ac:dyDescent="0.25">
      <c r="A2059" s="6" t="s">
        <v>882</v>
      </c>
      <c r="B2059" s="258"/>
      <c r="F2059" s="7" t="s">
        <v>882</v>
      </c>
      <c r="G2059" s="21" t="s">
        <v>882</v>
      </c>
      <c r="H2059" s="19" t="s">
        <v>882</v>
      </c>
      <c r="I2059" s="10" t="s">
        <v>882</v>
      </c>
      <c r="J2059" s="11" t="s">
        <v>882</v>
      </c>
      <c r="K2059" s="9" t="s">
        <v>882</v>
      </c>
      <c r="L2059" s="9" t="s">
        <v>882</v>
      </c>
      <c r="M2059" s="19" t="s">
        <v>882</v>
      </c>
      <c r="N2059" s="9" t="s">
        <v>882</v>
      </c>
      <c r="O2059" s="9" t="s">
        <v>882</v>
      </c>
      <c r="P2059" s="9" t="s">
        <v>882</v>
      </c>
      <c r="Q2059" t="s">
        <v>882</v>
      </c>
      <c r="R2059" s="7" t="s">
        <v>882</v>
      </c>
      <c r="S2059" s="11" t="s">
        <v>882</v>
      </c>
    </row>
    <row r="2060" spans="1:19" ht="15" hidden="1" customHeight="1" x14ac:dyDescent="0.25">
      <c r="A2060" s="6" t="s">
        <v>882</v>
      </c>
      <c r="B2060" s="258"/>
      <c r="F2060" s="7" t="s">
        <v>882</v>
      </c>
      <c r="G2060" s="21" t="s">
        <v>882</v>
      </c>
      <c r="H2060" s="19" t="s">
        <v>882</v>
      </c>
      <c r="I2060" s="10" t="s">
        <v>882</v>
      </c>
      <c r="J2060" s="11" t="s">
        <v>882</v>
      </c>
      <c r="K2060" s="9" t="s">
        <v>882</v>
      </c>
      <c r="L2060" s="9" t="s">
        <v>882</v>
      </c>
      <c r="M2060" s="19" t="s">
        <v>882</v>
      </c>
      <c r="N2060" s="9" t="s">
        <v>882</v>
      </c>
      <c r="O2060" s="9" t="s">
        <v>882</v>
      </c>
      <c r="P2060" s="9" t="s">
        <v>882</v>
      </c>
      <c r="Q2060" t="s">
        <v>882</v>
      </c>
      <c r="R2060" s="7" t="s">
        <v>882</v>
      </c>
      <c r="S2060" s="11" t="s">
        <v>882</v>
      </c>
    </row>
    <row r="2061" spans="1:19" ht="15" hidden="1" customHeight="1" x14ac:dyDescent="0.25">
      <c r="A2061" s="6" t="s">
        <v>882</v>
      </c>
      <c r="B2061" s="258"/>
      <c r="F2061" s="7" t="s">
        <v>882</v>
      </c>
      <c r="G2061" s="21" t="s">
        <v>882</v>
      </c>
      <c r="H2061" s="19" t="s">
        <v>882</v>
      </c>
      <c r="I2061" s="10" t="s">
        <v>882</v>
      </c>
      <c r="J2061" s="11" t="s">
        <v>882</v>
      </c>
      <c r="K2061" s="9" t="s">
        <v>882</v>
      </c>
      <c r="L2061" s="9" t="s">
        <v>882</v>
      </c>
      <c r="M2061" s="19" t="s">
        <v>882</v>
      </c>
      <c r="N2061" s="9" t="s">
        <v>882</v>
      </c>
      <c r="O2061" s="9" t="s">
        <v>882</v>
      </c>
      <c r="P2061" s="9" t="s">
        <v>882</v>
      </c>
      <c r="Q2061" t="s">
        <v>882</v>
      </c>
      <c r="R2061" s="7" t="s">
        <v>882</v>
      </c>
      <c r="S2061" s="11" t="s">
        <v>882</v>
      </c>
    </row>
    <row r="2062" spans="1:19" ht="15" hidden="1" customHeight="1" x14ac:dyDescent="0.25">
      <c r="A2062" s="6" t="s">
        <v>882</v>
      </c>
      <c r="B2062" s="258"/>
      <c r="F2062" s="7" t="s">
        <v>882</v>
      </c>
      <c r="G2062" s="21" t="s">
        <v>882</v>
      </c>
      <c r="H2062" s="19" t="s">
        <v>882</v>
      </c>
      <c r="I2062" s="10" t="s">
        <v>882</v>
      </c>
      <c r="J2062" s="11" t="s">
        <v>882</v>
      </c>
      <c r="K2062" s="9" t="s">
        <v>882</v>
      </c>
      <c r="L2062" s="9" t="s">
        <v>882</v>
      </c>
      <c r="M2062" s="19" t="s">
        <v>882</v>
      </c>
      <c r="N2062" s="9" t="s">
        <v>882</v>
      </c>
      <c r="O2062" s="9" t="s">
        <v>882</v>
      </c>
      <c r="P2062" s="9" t="s">
        <v>882</v>
      </c>
      <c r="Q2062" t="s">
        <v>882</v>
      </c>
      <c r="R2062" s="7" t="s">
        <v>882</v>
      </c>
      <c r="S2062" s="11" t="s">
        <v>882</v>
      </c>
    </row>
    <row r="2063" spans="1:19" ht="15" hidden="1" customHeight="1" x14ac:dyDescent="0.25">
      <c r="A2063" s="6" t="s">
        <v>882</v>
      </c>
      <c r="B2063" s="258"/>
      <c r="F2063" s="7" t="s">
        <v>882</v>
      </c>
      <c r="G2063" s="21" t="s">
        <v>882</v>
      </c>
      <c r="H2063" s="19" t="s">
        <v>882</v>
      </c>
      <c r="I2063" s="10" t="s">
        <v>882</v>
      </c>
      <c r="J2063" s="11" t="s">
        <v>882</v>
      </c>
      <c r="K2063" s="9" t="s">
        <v>882</v>
      </c>
      <c r="L2063" s="9" t="s">
        <v>882</v>
      </c>
      <c r="M2063" s="19" t="s">
        <v>882</v>
      </c>
      <c r="N2063" s="9" t="s">
        <v>882</v>
      </c>
      <c r="O2063" s="9" t="s">
        <v>882</v>
      </c>
      <c r="P2063" s="9" t="s">
        <v>882</v>
      </c>
      <c r="Q2063" t="s">
        <v>882</v>
      </c>
      <c r="R2063" s="7" t="s">
        <v>882</v>
      </c>
      <c r="S2063" s="11" t="s">
        <v>882</v>
      </c>
    </row>
    <row r="2064" spans="1:19" ht="15" hidden="1" customHeight="1" x14ac:dyDescent="0.25">
      <c r="A2064" s="6" t="s">
        <v>882</v>
      </c>
      <c r="B2064" s="258"/>
      <c r="F2064" s="7" t="s">
        <v>882</v>
      </c>
      <c r="G2064" s="21" t="s">
        <v>882</v>
      </c>
      <c r="H2064" s="19" t="s">
        <v>882</v>
      </c>
      <c r="I2064" s="10" t="s">
        <v>882</v>
      </c>
      <c r="J2064" s="11" t="s">
        <v>882</v>
      </c>
      <c r="K2064" s="9" t="s">
        <v>882</v>
      </c>
      <c r="L2064" s="9" t="s">
        <v>882</v>
      </c>
      <c r="M2064" s="19" t="s">
        <v>882</v>
      </c>
      <c r="N2064" s="9" t="s">
        <v>882</v>
      </c>
      <c r="O2064" s="9" t="s">
        <v>882</v>
      </c>
      <c r="P2064" s="9" t="s">
        <v>882</v>
      </c>
      <c r="Q2064" t="s">
        <v>882</v>
      </c>
      <c r="R2064" s="7" t="s">
        <v>882</v>
      </c>
      <c r="S2064" s="11" t="s">
        <v>882</v>
      </c>
    </row>
    <row r="2065" spans="1:19" ht="15" hidden="1" customHeight="1" x14ac:dyDescent="0.25">
      <c r="A2065" s="6" t="s">
        <v>882</v>
      </c>
      <c r="B2065" s="258"/>
      <c r="F2065" s="7" t="s">
        <v>882</v>
      </c>
      <c r="G2065" s="21" t="s">
        <v>882</v>
      </c>
      <c r="H2065" s="19" t="s">
        <v>882</v>
      </c>
      <c r="I2065" s="10" t="s">
        <v>882</v>
      </c>
      <c r="J2065" s="11" t="s">
        <v>882</v>
      </c>
      <c r="K2065" s="9" t="s">
        <v>882</v>
      </c>
      <c r="L2065" s="9" t="s">
        <v>882</v>
      </c>
      <c r="M2065" s="19" t="s">
        <v>882</v>
      </c>
      <c r="N2065" s="9" t="s">
        <v>882</v>
      </c>
      <c r="O2065" s="9" t="s">
        <v>882</v>
      </c>
      <c r="P2065" s="9" t="s">
        <v>882</v>
      </c>
      <c r="Q2065" t="s">
        <v>882</v>
      </c>
      <c r="R2065" s="7" t="s">
        <v>882</v>
      </c>
      <c r="S2065" s="11" t="s">
        <v>882</v>
      </c>
    </row>
    <row r="2066" spans="1:19" ht="15" hidden="1" customHeight="1" x14ac:dyDescent="0.25">
      <c r="A2066" s="6" t="s">
        <v>882</v>
      </c>
      <c r="B2066" s="258"/>
      <c r="F2066" s="7" t="s">
        <v>882</v>
      </c>
      <c r="G2066" s="21" t="s">
        <v>882</v>
      </c>
      <c r="H2066" s="19" t="s">
        <v>882</v>
      </c>
      <c r="I2066" s="10" t="s">
        <v>882</v>
      </c>
      <c r="J2066" s="11" t="s">
        <v>882</v>
      </c>
      <c r="K2066" s="9" t="s">
        <v>882</v>
      </c>
      <c r="L2066" s="9" t="s">
        <v>882</v>
      </c>
      <c r="M2066" s="19" t="s">
        <v>882</v>
      </c>
      <c r="N2066" s="9" t="s">
        <v>882</v>
      </c>
      <c r="O2066" s="9" t="s">
        <v>882</v>
      </c>
      <c r="P2066" s="9" t="s">
        <v>882</v>
      </c>
      <c r="Q2066" t="s">
        <v>882</v>
      </c>
      <c r="R2066" s="7" t="s">
        <v>882</v>
      </c>
      <c r="S2066" s="11" t="s">
        <v>882</v>
      </c>
    </row>
    <row r="2067" spans="1:19" ht="15" hidden="1" customHeight="1" x14ac:dyDescent="0.25">
      <c r="A2067" s="6" t="s">
        <v>882</v>
      </c>
      <c r="B2067" s="258"/>
      <c r="F2067" s="7" t="s">
        <v>882</v>
      </c>
      <c r="G2067" s="21" t="s">
        <v>882</v>
      </c>
      <c r="H2067" s="19" t="s">
        <v>882</v>
      </c>
      <c r="I2067" s="10" t="s">
        <v>882</v>
      </c>
      <c r="J2067" s="11" t="s">
        <v>882</v>
      </c>
      <c r="K2067" s="9" t="s">
        <v>882</v>
      </c>
      <c r="L2067" s="9" t="s">
        <v>882</v>
      </c>
      <c r="M2067" s="19" t="s">
        <v>882</v>
      </c>
      <c r="N2067" s="9" t="s">
        <v>882</v>
      </c>
      <c r="O2067" s="9" t="s">
        <v>882</v>
      </c>
      <c r="P2067" s="9" t="s">
        <v>882</v>
      </c>
      <c r="Q2067" t="s">
        <v>882</v>
      </c>
      <c r="R2067" s="7" t="s">
        <v>882</v>
      </c>
      <c r="S2067" s="11" t="s">
        <v>882</v>
      </c>
    </row>
    <row r="2068" spans="1:19" ht="15" hidden="1" customHeight="1" x14ac:dyDescent="0.25">
      <c r="A2068" s="6" t="s">
        <v>882</v>
      </c>
      <c r="B2068" s="258"/>
      <c r="F2068" s="7" t="s">
        <v>882</v>
      </c>
      <c r="G2068" s="21" t="s">
        <v>882</v>
      </c>
      <c r="H2068" s="19" t="s">
        <v>882</v>
      </c>
      <c r="I2068" s="10" t="s">
        <v>882</v>
      </c>
      <c r="J2068" s="11" t="s">
        <v>882</v>
      </c>
      <c r="K2068" s="9" t="s">
        <v>882</v>
      </c>
      <c r="L2068" s="9" t="s">
        <v>882</v>
      </c>
      <c r="M2068" s="19" t="s">
        <v>882</v>
      </c>
      <c r="N2068" s="9" t="s">
        <v>882</v>
      </c>
      <c r="O2068" s="9" t="s">
        <v>882</v>
      </c>
      <c r="P2068" s="9" t="s">
        <v>882</v>
      </c>
      <c r="Q2068" t="s">
        <v>882</v>
      </c>
      <c r="R2068" s="7" t="s">
        <v>882</v>
      </c>
      <c r="S2068" s="11" t="s">
        <v>882</v>
      </c>
    </row>
    <row r="2069" spans="1:19" ht="15" hidden="1" customHeight="1" x14ac:dyDescent="0.25">
      <c r="A2069" s="6" t="s">
        <v>882</v>
      </c>
      <c r="B2069" s="258"/>
      <c r="F2069" s="7" t="s">
        <v>882</v>
      </c>
      <c r="G2069" s="21" t="s">
        <v>882</v>
      </c>
      <c r="H2069" s="19" t="s">
        <v>882</v>
      </c>
      <c r="I2069" s="10" t="s">
        <v>882</v>
      </c>
      <c r="J2069" s="11" t="s">
        <v>882</v>
      </c>
      <c r="K2069" s="9" t="s">
        <v>882</v>
      </c>
      <c r="L2069" s="9" t="s">
        <v>882</v>
      </c>
      <c r="M2069" s="19" t="s">
        <v>882</v>
      </c>
      <c r="N2069" s="9" t="s">
        <v>882</v>
      </c>
      <c r="O2069" s="9" t="s">
        <v>882</v>
      </c>
      <c r="P2069" s="9" t="s">
        <v>882</v>
      </c>
      <c r="Q2069" t="s">
        <v>882</v>
      </c>
      <c r="R2069" s="7" t="s">
        <v>882</v>
      </c>
      <c r="S2069" s="11" t="s">
        <v>882</v>
      </c>
    </row>
    <row r="2070" spans="1:19" ht="15" hidden="1" customHeight="1" x14ac:dyDescent="0.25">
      <c r="A2070" s="6" t="s">
        <v>882</v>
      </c>
      <c r="B2070" s="258"/>
      <c r="F2070" s="7" t="s">
        <v>882</v>
      </c>
      <c r="G2070" s="21" t="s">
        <v>882</v>
      </c>
      <c r="H2070" s="19" t="s">
        <v>882</v>
      </c>
      <c r="I2070" s="10" t="s">
        <v>882</v>
      </c>
      <c r="J2070" s="11" t="s">
        <v>882</v>
      </c>
      <c r="K2070" s="9" t="s">
        <v>882</v>
      </c>
      <c r="L2070" s="9" t="s">
        <v>882</v>
      </c>
      <c r="M2070" s="19" t="s">
        <v>882</v>
      </c>
      <c r="N2070" s="9" t="s">
        <v>882</v>
      </c>
      <c r="O2070" s="9" t="s">
        <v>882</v>
      </c>
      <c r="P2070" s="9" t="s">
        <v>882</v>
      </c>
      <c r="Q2070" t="s">
        <v>882</v>
      </c>
      <c r="R2070" s="7" t="s">
        <v>882</v>
      </c>
      <c r="S2070" s="11" t="s">
        <v>882</v>
      </c>
    </row>
    <row r="2071" spans="1:19" ht="15" hidden="1" customHeight="1" x14ac:dyDescent="0.25">
      <c r="A2071" s="6" t="s">
        <v>882</v>
      </c>
      <c r="B2071" s="258"/>
      <c r="F2071" s="7" t="s">
        <v>882</v>
      </c>
      <c r="G2071" s="21" t="s">
        <v>882</v>
      </c>
      <c r="H2071" s="19" t="s">
        <v>882</v>
      </c>
      <c r="I2071" s="10" t="s">
        <v>882</v>
      </c>
      <c r="J2071" s="11" t="s">
        <v>882</v>
      </c>
      <c r="K2071" s="9" t="s">
        <v>882</v>
      </c>
      <c r="L2071" s="9" t="s">
        <v>882</v>
      </c>
      <c r="M2071" s="19" t="s">
        <v>882</v>
      </c>
      <c r="N2071" s="9" t="s">
        <v>882</v>
      </c>
      <c r="O2071" s="9" t="s">
        <v>882</v>
      </c>
      <c r="P2071" s="9" t="s">
        <v>882</v>
      </c>
      <c r="Q2071" t="s">
        <v>882</v>
      </c>
      <c r="R2071" s="7" t="s">
        <v>882</v>
      </c>
      <c r="S2071" s="11" t="s">
        <v>882</v>
      </c>
    </row>
    <row r="2072" spans="1:19" ht="15" hidden="1" customHeight="1" x14ac:dyDescent="0.25">
      <c r="A2072" s="6" t="s">
        <v>882</v>
      </c>
      <c r="B2072" s="258"/>
      <c r="F2072" s="7" t="s">
        <v>882</v>
      </c>
      <c r="G2072" s="21" t="s">
        <v>882</v>
      </c>
      <c r="H2072" s="19" t="s">
        <v>882</v>
      </c>
      <c r="I2072" s="10" t="s">
        <v>882</v>
      </c>
      <c r="J2072" s="11" t="s">
        <v>882</v>
      </c>
      <c r="K2072" s="9" t="s">
        <v>882</v>
      </c>
      <c r="L2072" s="9" t="s">
        <v>882</v>
      </c>
      <c r="M2072" s="19" t="s">
        <v>882</v>
      </c>
      <c r="N2072" s="9" t="s">
        <v>882</v>
      </c>
      <c r="O2072" s="9" t="s">
        <v>882</v>
      </c>
      <c r="P2072" s="9" t="s">
        <v>882</v>
      </c>
      <c r="Q2072" t="s">
        <v>882</v>
      </c>
      <c r="R2072" s="7" t="s">
        <v>882</v>
      </c>
      <c r="S2072" s="11" t="s">
        <v>882</v>
      </c>
    </row>
    <row r="2073" spans="1:19" ht="15" hidden="1" customHeight="1" x14ac:dyDescent="0.25">
      <c r="A2073" s="6" t="s">
        <v>882</v>
      </c>
      <c r="B2073" s="258"/>
      <c r="F2073" s="7" t="s">
        <v>882</v>
      </c>
      <c r="G2073" s="21" t="s">
        <v>882</v>
      </c>
      <c r="H2073" s="19" t="s">
        <v>882</v>
      </c>
      <c r="I2073" s="10" t="s">
        <v>882</v>
      </c>
      <c r="J2073" s="11" t="s">
        <v>882</v>
      </c>
      <c r="K2073" s="9" t="s">
        <v>882</v>
      </c>
      <c r="L2073" s="9" t="s">
        <v>882</v>
      </c>
      <c r="M2073" s="19" t="s">
        <v>882</v>
      </c>
      <c r="N2073" s="9" t="s">
        <v>882</v>
      </c>
      <c r="O2073" s="9" t="s">
        <v>882</v>
      </c>
      <c r="P2073" s="9" t="s">
        <v>882</v>
      </c>
      <c r="Q2073" t="s">
        <v>882</v>
      </c>
      <c r="R2073" s="7" t="s">
        <v>882</v>
      </c>
      <c r="S2073" s="11" t="s">
        <v>882</v>
      </c>
    </row>
    <row r="2074" spans="1:19" ht="15" hidden="1" customHeight="1" x14ac:dyDescent="0.25">
      <c r="A2074" s="6" t="s">
        <v>882</v>
      </c>
      <c r="B2074" s="258"/>
      <c r="F2074" s="7" t="s">
        <v>882</v>
      </c>
      <c r="G2074" s="21" t="s">
        <v>882</v>
      </c>
      <c r="H2074" s="19" t="s">
        <v>882</v>
      </c>
      <c r="I2074" s="10" t="s">
        <v>882</v>
      </c>
      <c r="J2074" s="11" t="s">
        <v>882</v>
      </c>
      <c r="K2074" s="9" t="s">
        <v>882</v>
      </c>
      <c r="L2074" s="9" t="s">
        <v>882</v>
      </c>
      <c r="M2074" s="19" t="s">
        <v>882</v>
      </c>
      <c r="N2074" s="9" t="s">
        <v>882</v>
      </c>
      <c r="O2074" s="9" t="s">
        <v>882</v>
      </c>
      <c r="P2074" s="9" t="s">
        <v>882</v>
      </c>
      <c r="Q2074" t="s">
        <v>882</v>
      </c>
      <c r="R2074" s="7" t="s">
        <v>882</v>
      </c>
      <c r="S2074" s="11" t="s">
        <v>882</v>
      </c>
    </row>
    <row r="2075" spans="1:19" ht="15" hidden="1" customHeight="1" x14ac:dyDescent="0.25">
      <c r="A2075" s="6" t="s">
        <v>882</v>
      </c>
      <c r="B2075" s="258"/>
      <c r="F2075" s="7" t="s">
        <v>882</v>
      </c>
      <c r="G2075" s="21" t="s">
        <v>882</v>
      </c>
      <c r="H2075" s="19" t="s">
        <v>882</v>
      </c>
      <c r="I2075" s="10" t="s">
        <v>882</v>
      </c>
      <c r="J2075" s="11" t="s">
        <v>882</v>
      </c>
      <c r="K2075" s="9" t="s">
        <v>882</v>
      </c>
      <c r="L2075" s="9" t="s">
        <v>882</v>
      </c>
      <c r="M2075" s="19" t="s">
        <v>882</v>
      </c>
      <c r="N2075" s="9" t="s">
        <v>882</v>
      </c>
      <c r="O2075" s="9" t="s">
        <v>882</v>
      </c>
      <c r="P2075" s="9" t="s">
        <v>882</v>
      </c>
      <c r="Q2075" t="s">
        <v>882</v>
      </c>
      <c r="R2075" s="7" t="s">
        <v>882</v>
      </c>
      <c r="S2075" s="11" t="s">
        <v>882</v>
      </c>
    </row>
    <row r="2076" spans="1:19" ht="15" hidden="1" customHeight="1" x14ac:dyDescent="0.25">
      <c r="A2076" s="6" t="s">
        <v>882</v>
      </c>
      <c r="B2076" s="258"/>
      <c r="F2076" s="7" t="s">
        <v>882</v>
      </c>
      <c r="G2076" s="21" t="s">
        <v>882</v>
      </c>
      <c r="H2076" s="19" t="s">
        <v>882</v>
      </c>
      <c r="I2076" s="10" t="s">
        <v>882</v>
      </c>
      <c r="J2076" s="11" t="s">
        <v>882</v>
      </c>
      <c r="K2076" s="9" t="s">
        <v>882</v>
      </c>
      <c r="L2076" s="9" t="s">
        <v>882</v>
      </c>
      <c r="M2076" s="19" t="s">
        <v>882</v>
      </c>
      <c r="N2076" s="9" t="s">
        <v>882</v>
      </c>
      <c r="O2076" s="9" t="s">
        <v>882</v>
      </c>
      <c r="P2076" s="9" t="s">
        <v>882</v>
      </c>
      <c r="Q2076" t="s">
        <v>882</v>
      </c>
      <c r="R2076" s="7" t="s">
        <v>882</v>
      </c>
      <c r="S2076" s="11" t="s">
        <v>882</v>
      </c>
    </row>
    <row r="2077" spans="1:19" ht="15" hidden="1" customHeight="1" x14ac:dyDescent="0.25">
      <c r="A2077" s="6" t="s">
        <v>882</v>
      </c>
      <c r="B2077" s="258"/>
      <c r="F2077" s="7" t="s">
        <v>882</v>
      </c>
      <c r="G2077" s="21" t="s">
        <v>882</v>
      </c>
      <c r="H2077" s="19" t="s">
        <v>882</v>
      </c>
      <c r="I2077" s="10" t="s">
        <v>882</v>
      </c>
      <c r="J2077" s="11" t="s">
        <v>882</v>
      </c>
      <c r="K2077" s="9" t="s">
        <v>882</v>
      </c>
      <c r="L2077" s="9" t="s">
        <v>882</v>
      </c>
      <c r="M2077" s="19" t="s">
        <v>882</v>
      </c>
      <c r="N2077" s="9" t="s">
        <v>882</v>
      </c>
      <c r="O2077" s="9" t="s">
        <v>882</v>
      </c>
      <c r="P2077" s="9" t="s">
        <v>882</v>
      </c>
      <c r="Q2077" t="s">
        <v>882</v>
      </c>
      <c r="R2077" s="7" t="s">
        <v>882</v>
      </c>
      <c r="S2077" s="11" t="s">
        <v>882</v>
      </c>
    </row>
    <row r="2078" spans="1:19" ht="15" hidden="1" customHeight="1" x14ac:dyDescent="0.25">
      <c r="A2078" s="6" t="s">
        <v>882</v>
      </c>
      <c r="B2078" s="258"/>
      <c r="F2078" s="7" t="s">
        <v>882</v>
      </c>
      <c r="G2078" s="21" t="s">
        <v>882</v>
      </c>
      <c r="H2078" s="19" t="s">
        <v>882</v>
      </c>
      <c r="I2078" s="10" t="s">
        <v>882</v>
      </c>
      <c r="J2078" s="11" t="s">
        <v>882</v>
      </c>
      <c r="K2078" s="9" t="s">
        <v>882</v>
      </c>
      <c r="L2078" s="9" t="s">
        <v>882</v>
      </c>
      <c r="M2078" s="19" t="s">
        <v>882</v>
      </c>
      <c r="N2078" s="9" t="s">
        <v>882</v>
      </c>
      <c r="O2078" s="9" t="s">
        <v>882</v>
      </c>
      <c r="P2078" s="9" t="s">
        <v>882</v>
      </c>
      <c r="Q2078" t="s">
        <v>882</v>
      </c>
      <c r="R2078" s="7" t="s">
        <v>882</v>
      </c>
      <c r="S2078" s="11" t="s">
        <v>882</v>
      </c>
    </row>
    <row r="2079" spans="1:19" ht="15" hidden="1" customHeight="1" x14ac:dyDescent="0.25">
      <c r="A2079" s="6" t="s">
        <v>882</v>
      </c>
      <c r="B2079" s="258"/>
      <c r="F2079" s="7" t="s">
        <v>882</v>
      </c>
      <c r="G2079" s="21" t="s">
        <v>882</v>
      </c>
      <c r="H2079" s="19" t="s">
        <v>882</v>
      </c>
      <c r="I2079" s="10" t="s">
        <v>882</v>
      </c>
      <c r="J2079" s="11" t="s">
        <v>882</v>
      </c>
      <c r="K2079" s="9" t="s">
        <v>882</v>
      </c>
      <c r="L2079" s="9" t="s">
        <v>882</v>
      </c>
      <c r="M2079" s="19" t="s">
        <v>882</v>
      </c>
      <c r="N2079" s="9" t="s">
        <v>882</v>
      </c>
      <c r="O2079" s="9" t="s">
        <v>882</v>
      </c>
      <c r="P2079" s="9" t="s">
        <v>882</v>
      </c>
      <c r="Q2079" t="s">
        <v>882</v>
      </c>
      <c r="R2079" s="7" t="s">
        <v>882</v>
      </c>
      <c r="S2079" s="11" t="s">
        <v>882</v>
      </c>
    </row>
    <row r="2080" spans="1:19" ht="15" hidden="1" customHeight="1" x14ac:dyDescent="0.25">
      <c r="A2080" s="6" t="s">
        <v>882</v>
      </c>
      <c r="B2080" s="258"/>
      <c r="F2080" s="7" t="s">
        <v>882</v>
      </c>
      <c r="G2080" s="21" t="s">
        <v>882</v>
      </c>
      <c r="H2080" s="19" t="s">
        <v>882</v>
      </c>
      <c r="I2080" s="10" t="s">
        <v>882</v>
      </c>
      <c r="J2080" s="11" t="s">
        <v>882</v>
      </c>
      <c r="K2080" s="9" t="s">
        <v>882</v>
      </c>
      <c r="L2080" s="9" t="s">
        <v>882</v>
      </c>
      <c r="M2080" s="19" t="s">
        <v>882</v>
      </c>
      <c r="N2080" s="9" t="s">
        <v>882</v>
      </c>
      <c r="O2080" s="9" t="s">
        <v>882</v>
      </c>
      <c r="P2080" s="9" t="s">
        <v>882</v>
      </c>
      <c r="Q2080" t="s">
        <v>882</v>
      </c>
      <c r="R2080" s="7" t="s">
        <v>882</v>
      </c>
      <c r="S2080" s="11" t="s">
        <v>882</v>
      </c>
    </row>
    <row r="2081" spans="1:19" ht="15" hidden="1" customHeight="1" x14ac:dyDescent="0.25">
      <c r="A2081" s="6" t="s">
        <v>882</v>
      </c>
      <c r="B2081" s="258"/>
      <c r="F2081" s="7" t="s">
        <v>882</v>
      </c>
      <c r="G2081" s="21" t="s">
        <v>882</v>
      </c>
      <c r="H2081" s="19" t="s">
        <v>882</v>
      </c>
      <c r="I2081" s="10" t="s">
        <v>882</v>
      </c>
      <c r="J2081" s="11" t="s">
        <v>882</v>
      </c>
      <c r="K2081" s="9" t="s">
        <v>882</v>
      </c>
      <c r="L2081" s="9" t="s">
        <v>882</v>
      </c>
      <c r="M2081" s="19" t="s">
        <v>882</v>
      </c>
      <c r="N2081" s="9" t="s">
        <v>882</v>
      </c>
      <c r="O2081" s="9" t="s">
        <v>882</v>
      </c>
      <c r="P2081" s="9" t="s">
        <v>882</v>
      </c>
      <c r="Q2081" t="s">
        <v>882</v>
      </c>
      <c r="R2081" s="7" t="s">
        <v>882</v>
      </c>
      <c r="S2081" s="11" t="s">
        <v>882</v>
      </c>
    </row>
    <row r="2082" spans="1:19" ht="15" hidden="1" customHeight="1" x14ac:dyDescent="0.25">
      <c r="A2082" s="6" t="s">
        <v>882</v>
      </c>
      <c r="B2082" s="258"/>
      <c r="F2082" s="7" t="s">
        <v>882</v>
      </c>
      <c r="G2082" s="21" t="s">
        <v>882</v>
      </c>
      <c r="H2082" s="19" t="s">
        <v>882</v>
      </c>
      <c r="I2082" s="10" t="s">
        <v>882</v>
      </c>
      <c r="J2082" s="11" t="s">
        <v>882</v>
      </c>
      <c r="K2082" s="9" t="s">
        <v>882</v>
      </c>
      <c r="L2082" s="9" t="s">
        <v>882</v>
      </c>
      <c r="M2082" s="19" t="s">
        <v>882</v>
      </c>
      <c r="N2082" s="9" t="s">
        <v>882</v>
      </c>
      <c r="O2082" s="9" t="s">
        <v>882</v>
      </c>
      <c r="P2082" s="9" t="s">
        <v>882</v>
      </c>
      <c r="Q2082" t="s">
        <v>882</v>
      </c>
      <c r="R2082" s="7" t="s">
        <v>882</v>
      </c>
      <c r="S2082" s="11" t="s">
        <v>882</v>
      </c>
    </row>
    <row r="2083" spans="1:19" ht="15" hidden="1" customHeight="1" x14ac:dyDescent="0.25">
      <c r="A2083" s="6" t="s">
        <v>882</v>
      </c>
      <c r="B2083" s="258"/>
      <c r="F2083" s="7" t="s">
        <v>882</v>
      </c>
      <c r="G2083" s="21" t="s">
        <v>882</v>
      </c>
      <c r="H2083" s="19" t="s">
        <v>882</v>
      </c>
      <c r="I2083" s="10" t="s">
        <v>882</v>
      </c>
      <c r="J2083" s="11" t="s">
        <v>882</v>
      </c>
      <c r="K2083" s="9" t="s">
        <v>882</v>
      </c>
      <c r="L2083" s="9" t="s">
        <v>882</v>
      </c>
      <c r="M2083" s="19" t="s">
        <v>882</v>
      </c>
      <c r="N2083" s="9" t="s">
        <v>882</v>
      </c>
      <c r="O2083" s="9" t="s">
        <v>882</v>
      </c>
      <c r="P2083" s="9" t="s">
        <v>882</v>
      </c>
      <c r="Q2083" t="s">
        <v>882</v>
      </c>
      <c r="R2083" s="7" t="s">
        <v>882</v>
      </c>
      <c r="S2083" s="11" t="s">
        <v>882</v>
      </c>
    </row>
    <row r="2084" spans="1:19" ht="15" hidden="1" customHeight="1" x14ac:dyDescent="0.25">
      <c r="A2084" s="6" t="s">
        <v>882</v>
      </c>
      <c r="B2084" s="258"/>
      <c r="F2084" s="7" t="s">
        <v>882</v>
      </c>
      <c r="G2084" s="21" t="s">
        <v>882</v>
      </c>
      <c r="H2084" s="19" t="s">
        <v>882</v>
      </c>
      <c r="I2084" s="10" t="s">
        <v>882</v>
      </c>
      <c r="J2084" s="11" t="s">
        <v>882</v>
      </c>
      <c r="K2084" s="9" t="s">
        <v>882</v>
      </c>
      <c r="L2084" s="9" t="s">
        <v>882</v>
      </c>
      <c r="M2084" s="19" t="s">
        <v>882</v>
      </c>
      <c r="N2084" s="9" t="s">
        <v>882</v>
      </c>
      <c r="O2084" s="9" t="s">
        <v>882</v>
      </c>
      <c r="P2084" s="9" t="s">
        <v>882</v>
      </c>
      <c r="Q2084" t="s">
        <v>882</v>
      </c>
      <c r="R2084" s="7" t="s">
        <v>882</v>
      </c>
      <c r="S2084" s="11" t="s">
        <v>882</v>
      </c>
    </row>
    <row r="2085" spans="1:19" ht="15" hidden="1" customHeight="1" x14ac:dyDescent="0.25">
      <c r="A2085" s="6" t="s">
        <v>882</v>
      </c>
      <c r="B2085" s="258"/>
      <c r="F2085" s="7" t="s">
        <v>882</v>
      </c>
      <c r="G2085" s="21" t="s">
        <v>882</v>
      </c>
      <c r="H2085" s="19" t="s">
        <v>882</v>
      </c>
      <c r="I2085" s="10" t="s">
        <v>882</v>
      </c>
      <c r="J2085" s="11" t="s">
        <v>882</v>
      </c>
      <c r="K2085" s="9" t="s">
        <v>882</v>
      </c>
      <c r="L2085" s="9" t="s">
        <v>882</v>
      </c>
      <c r="M2085" s="19" t="s">
        <v>882</v>
      </c>
      <c r="N2085" s="9" t="s">
        <v>882</v>
      </c>
      <c r="O2085" s="9" t="s">
        <v>882</v>
      </c>
      <c r="P2085" s="9" t="s">
        <v>882</v>
      </c>
      <c r="Q2085" t="s">
        <v>882</v>
      </c>
      <c r="R2085" s="7" t="s">
        <v>882</v>
      </c>
      <c r="S2085" s="11" t="s">
        <v>882</v>
      </c>
    </row>
    <row r="2086" spans="1:19" ht="15" hidden="1" customHeight="1" x14ac:dyDescent="0.25">
      <c r="A2086" s="6" t="s">
        <v>882</v>
      </c>
      <c r="B2086" s="258"/>
      <c r="F2086" s="7" t="s">
        <v>882</v>
      </c>
      <c r="G2086" s="21" t="s">
        <v>882</v>
      </c>
      <c r="H2086" s="19" t="s">
        <v>882</v>
      </c>
      <c r="I2086" s="10" t="s">
        <v>882</v>
      </c>
      <c r="J2086" s="11" t="s">
        <v>882</v>
      </c>
      <c r="K2086" s="9" t="s">
        <v>882</v>
      </c>
      <c r="L2086" s="9" t="s">
        <v>882</v>
      </c>
      <c r="M2086" s="19" t="s">
        <v>882</v>
      </c>
      <c r="N2086" s="9" t="s">
        <v>882</v>
      </c>
      <c r="O2086" s="9" t="s">
        <v>882</v>
      </c>
      <c r="P2086" s="9" t="s">
        <v>882</v>
      </c>
      <c r="Q2086" t="s">
        <v>882</v>
      </c>
      <c r="R2086" s="7" t="s">
        <v>882</v>
      </c>
      <c r="S2086" s="11" t="s">
        <v>882</v>
      </c>
    </row>
    <row r="2087" spans="1:19" ht="15" hidden="1" customHeight="1" x14ac:dyDescent="0.25">
      <c r="A2087" s="6" t="s">
        <v>882</v>
      </c>
      <c r="B2087" s="258"/>
      <c r="F2087" s="7" t="s">
        <v>882</v>
      </c>
      <c r="G2087" s="21" t="s">
        <v>882</v>
      </c>
      <c r="H2087" s="19" t="s">
        <v>882</v>
      </c>
      <c r="I2087" s="10" t="s">
        <v>882</v>
      </c>
      <c r="J2087" s="11" t="s">
        <v>882</v>
      </c>
      <c r="K2087" s="9" t="s">
        <v>882</v>
      </c>
      <c r="L2087" s="9" t="s">
        <v>882</v>
      </c>
      <c r="M2087" s="19" t="s">
        <v>882</v>
      </c>
      <c r="N2087" s="9" t="s">
        <v>882</v>
      </c>
      <c r="O2087" s="9" t="s">
        <v>882</v>
      </c>
      <c r="P2087" s="9" t="s">
        <v>882</v>
      </c>
      <c r="Q2087" t="s">
        <v>882</v>
      </c>
      <c r="R2087" s="7" t="s">
        <v>882</v>
      </c>
      <c r="S2087" s="11" t="s">
        <v>882</v>
      </c>
    </row>
    <row r="2088" spans="1:19" ht="15" hidden="1" customHeight="1" x14ac:dyDescent="0.25">
      <c r="A2088" s="6" t="s">
        <v>882</v>
      </c>
      <c r="B2088" s="258"/>
      <c r="F2088" s="7" t="s">
        <v>882</v>
      </c>
      <c r="G2088" s="21" t="s">
        <v>882</v>
      </c>
      <c r="H2088" s="19" t="s">
        <v>882</v>
      </c>
      <c r="I2088" s="10" t="s">
        <v>882</v>
      </c>
      <c r="J2088" s="11" t="s">
        <v>882</v>
      </c>
      <c r="K2088" s="9" t="s">
        <v>882</v>
      </c>
      <c r="L2088" s="9" t="s">
        <v>882</v>
      </c>
      <c r="M2088" s="19" t="s">
        <v>882</v>
      </c>
      <c r="N2088" s="9" t="s">
        <v>882</v>
      </c>
      <c r="O2088" s="9" t="s">
        <v>882</v>
      </c>
      <c r="P2088" s="9" t="s">
        <v>882</v>
      </c>
      <c r="Q2088" t="s">
        <v>882</v>
      </c>
      <c r="R2088" s="7" t="s">
        <v>882</v>
      </c>
      <c r="S2088" s="11" t="s">
        <v>882</v>
      </c>
    </row>
    <row r="2089" spans="1:19" ht="15" hidden="1" customHeight="1" x14ac:dyDescent="0.25">
      <c r="A2089" s="6" t="s">
        <v>882</v>
      </c>
      <c r="B2089" s="258"/>
      <c r="F2089" s="7" t="s">
        <v>882</v>
      </c>
      <c r="G2089" s="21" t="s">
        <v>882</v>
      </c>
      <c r="H2089" s="19" t="s">
        <v>882</v>
      </c>
      <c r="I2089" s="10" t="s">
        <v>882</v>
      </c>
      <c r="J2089" s="11" t="s">
        <v>882</v>
      </c>
      <c r="K2089" s="9" t="s">
        <v>882</v>
      </c>
      <c r="L2089" s="9" t="s">
        <v>882</v>
      </c>
      <c r="M2089" s="19" t="s">
        <v>882</v>
      </c>
      <c r="N2089" s="9" t="s">
        <v>882</v>
      </c>
      <c r="O2089" s="9" t="s">
        <v>882</v>
      </c>
      <c r="P2089" s="9" t="s">
        <v>882</v>
      </c>
      <c r="Q2089" t="s">
        <v>882</v>
      </c>
      <c r="R2089" s="7" t="s">
        <v>882</v>
      </c>
      <c r="S2089" s="11" t="s">
        <v>882</v>
      </c>
    </row>
    <row r="2090" spans="1:19" ht="15" hidden="1" customHeight="1" x14ac:dyDescent="0.25">
      <c r="A2090" s="6" t="s">
        <v>882</v>
      </c>
      <c r="B2090" s="258"/>
      <c r="F2090" s="7" t="s">
        <v>882</v>
      </c>
      <c r="G2090" s="21" t="s">
        <v>882</v>
      </c>
      <c r="H2090" s="19" t="s">
        <v>882</v>
      </c>
      <c r="I2090" s="10" t="s">
        <v>882</v>
      </c>
      <c r="J2090" s="11" t="s">
        <v>882</v>
      </c>
      <c r="K2090" s="9" t="s">
        <v>882</v>
      </c>
      <c r="L2090" s="9" t="s">
        <v>882</v>
      </c>
      <c r="M2090" s="19" t="s">
        <v>882</v>
      </c>
      <c r="N2090" s="9" t="s">
        <v>882</v>
      </c>
      <c r="O2090" s="9" t="s">
        <v>882</v>
      </c>
      <c r="P2090" s="9" t="s">
        <v>882</v>
      </c>
      <c r="Q2090" t="s">
        <v>882</v>
      </c>
      <c r="R2090" s="7" t="s">
        <v>882</v>
      </c>
      <c r="S2090" s="11" t="s">
        <v>882</v>
      </c>
    </row>
    <row r="2091" spans="1:19" ht="15" hidden="1" customHeight="1" x14ac:dyDescent="0.25">
      <c r="A2091" s="6" t="s">
        <v>882</v>
      </c>
      <c r="B2091" s="258"/>
      <c r="F2091" s="7" t="s">
        <v>882</v>
      </c>
      <c r="G2091" s="21" t="s">
        <v>882</v>
      </c>
      <c r="H2091" s="19" t="s">
        <v>882</v>
      </c>
      <c r="I2091" s="10" t="s">
        <v>882</v>
      </c>
      <c r="J2091" s="11" t="s">
        <v>882</v>
      </c>
      <c r="K2091" s="9" t="s">
        <v>882</v>
      </c>
      <c r="L2091" s="9" t="s">
        <v>882</v>
      </c>
      <c r="M2091" s="19" t="s">
        <v>882</v>
      </c>
      <c r="N2091" s="9" t="s">
        <v>882</v>
      </c>
      <c r="O2091" s="9" t="s">
        <v>882</v>
      </c>
      <c r="P2091" s="9" t="s">
        <v>882</v>
      </c>
      <c r="Q2091" t="s">
        <v>882</v>
      </c>
      <c r="R2091" s="7" t="s">
        <v>882</v>
      </c>
      <c r="S2091" s="11" t="s">
        <v>882</v>
      </c>
    </row>
    <row r="2092" spans="1:19" ht="15" hidden="1" customHeight="1" x14ac:dyDescent="0.25">
      <c r="A2092" s="6" t="s">
        <v>882</v>
      </c>
      <c r="B2092" s="258"/>
      <c r="F2092" s="7" t="s">
        <v>882</v>
      </c>
      <c r="G2092" s="21" t="s">
        <v>882</v>
      </c>
      <c r="H2092" s="19" t="s">
        <v>882</v>
      </c>
      <c r="I2092" s="10" t="s">
        <v>882</v>
      </c>
      <c r="J2092" s="11" t="s">
        <v>882</v>
      </c>
      <c r="K2092" s="9" t="s">
        <v>882</v>
      </c>
      <c r="L2092" s="9" t="s">
        <v>882</v>
      </c>
      <c r="M2092" s="19" t="s">
        <v>882</v>
      </c>
      <c r="N2092" s="9" t="s">
        <v>882</v>
      </c>
      <c r="O2092" s="9" t="s">
        <v>882</v>
      </c>
      <c r="P2092" s="9" t="s">
        <v>882</v>
      </c>
      <c r="Q2092" t="s">
        <v>882</v>
      </c>
      <c r="R2092" s="7" t="s">
        <v>882</v>
      </c>
      <c r="S2092" s="11" t="s">
        <v>882</v>
      </c>
    </row>
    <row r="2093" spans="1:19" ht="15" hidden="1" customHeight="1" x14ac:dyDescent="0.25">
      <c r="A2093" s="6" t="s">
        <v>882</v>
      </c>
      <c r="B2093" s="258"/>
      <c r="F2093" s="7" t="s">
        <v>882</v>
      </c>
      <c r="G2093" s="21" t="s">
        <v>882</v>
      </c>
      <c r="H2093" s="19" t="s">
        <v>882</v>
      </c>
      <c r="I2093" s="10" t="s">
        <v>882</v>
      </c>
      <c r="J2093" s="11" t="s">
        <v>882</v>
      </c>
      <c r="K2093" s="9" t="s">
        <v>882</v>
      </c>
      <c r="L2093" s="9" t="s">
        <v>882</v>
      </c>
      <c r="M2093" s="19" t="s">
        <v>882</v>
      </c>
      <c r="N2093" s="9" t="s">
        <v>882</v>
      </c>
      <c r="O2093" s="9" t="s">
        <v>882</v>
      </c>
      <c r="P2093" s="9" t="s">
        <v>882</v>
      </c>
      <c r="Q2093" t="s">
        <v>882</v>
      </c>
      <c r="R2093" s="7" t="s">
        <v>882</v>
      </c>
      <c r="S2093" s="11" t="s">
        <v>882</v>
      </c>
    </row>
    <row r="2094" spans="1:19" ht="15" hidden="1" customHeight="1" x14ac:dyDescent="0.25">
      <c r="A2094" s="6" t="s">
        <v>882</v>
      </c>
      <c r="B2094" s="258"/>
      <c r="F2094" s="7" t="s">
        <v>882</v>
      </c>
      <c r="G2094" s="21" t="s">
        <v>882</v>
      </c>
      <c r="H2094" s="19" t="s">
        <v>882</v>
      </c>
      <c r="I2094" s="10" t="s">
        <v>882</v>
      </c>
      <c r="J2094" s="11" t="s">
        <v>882</v>
      </c>
      <c r="K2094" s="9" t="s">
        <v>882</v>
      </c>
      <c r="L2094" s="9" t="s">
        <v>882</v>
      </c>
      <c r="M2094" s="19" t="s">
        <v>882</v>
      </c>
      <c r="N2094" s="9" t="s">
        <v>882</v>
      </c>
      <c r="O2094" s="9" t="s">
        <v>882</v>
      </c>
      <c r="P2094" s="9" t="s">
        <v>882</v>
      </c>
      <c r="Q2094" t="s">
        <v>882</v>
      </c>
      <c r="R2094" s="7" t="s">
        <v>882</v>
      </c>
      <c r="S2094" s="11" t="s">
        <v>882</v>
      </c>
    </row>
    <row r="2095" spans="1:19" ht="15" hidden="1" customHeight="1" x14ac:dyDescent="0.25">
      <c r="A2095" s="6" t="s">
        <v>882</v>
      </c>
      <c r="B2095" s="258"/>
      <c r="F2095" s="7" t="s">
        <v>882</v>
      </c>
      <c r="G2095" s="21" t="s">
        <v>882</v>
      </c>
      <c r="H2095" s="19" t="s">
        <v>882</v>
      </c>
      <c r="I2095" s="10" t="s">
        <v>882</v>
      </c>
      <c r="J2095" s="11" t="s">
        <v>882</v>
      </c>
      <c r="K2095" s="9" t="s">
        <v>882</v>
      </c>
      <c r="L2095" s="9" t="s">
        <v>882</v>
      </c>
      <c r="M2095" s="19" t="s">
        <v>882</v>
      </c>
      <c r="N2095" s="9" t="s">
        <v>882</v>
      </c>
      <c r="O2095" s="9" t="s">
        <v>882</v>
      </c>
      <c r="P2095" s="9" t="s">
        <v>882</v>
      </c>
      <c r="Q2095" t="s">
        <v>882</v>
      </c>
      <c r="R2095" s="7" t="s">
        <v>882</v>
      </c>
      <c r="S2095" s="11" t="s">
        <v>882</v>
      </c>
    </row>
    <row r="2096" spans="1:19" ht="15" hidden="1" customHeight="1" x14ac:dyDescent="0.25">
      <c r="A2096" s="6" t="s">
        <v>882</v>
      </c>
      <c r="B2096" s="258"/>
      <c r="F2096" s="7" t="s">
        <v>882</v>
      </c>
      <c r="G2096" s="21" t="s">
        <v>882</v>
      </c>
      <c r="H2096" s="19" t="s">
        <v>882</v>
      </c>
      <c r="I2096" s="10" t="s">
        <v>882</v>
      </c>
      <c r="J2096" s="11" t="s">
        <v>882</v>
      </c>
      <c r="K2096" s="9" t="s">
        <v>882</v>
      </c>
      <c r="L2096" s="9" t="s">
        <v>882</v>
      </c>
      <c r="M2096" s="19" t="s">
        <v>882</v>
      </c>
      <c r="N2096" s="9" t="s">
        <v>882</v>
      </c>
      <c r="O2096" s="9" t="s">
        <v>882</v>
      </c>
      <c r="P2096" s="9" t="s">
        <v>882</v>
      </c>
      <c r="Q2096" t="s">
        <v>882</v>
      </c>
      <c r="R2096" s="7" t="s">
        <v>882</v>
      </c>
      <c r="S2096" s="11" t="s">
        <v>882</v>
      </c>
    </row>
    <row r="2097" spans="1:19" ht="15" hidden="1" customHeight="1" x14ac:dyDescent="0.25">
      <c r="A2097" s="6" t="s">
        <v>882</v>
      </c>
      <c r="B2097" s="258"/>
      <c r="F2097" s="7" t="s">
        <v>882</v>
      </c>
      <c r="G2097" s="21" t="s">
        <v>882</v>
      </c>
      <c r="H2097" s="19" t="s">
        <v>882</v>
      </c>
      <c r="I2097" s="10" t="s">
        <v>882</v>
      </c>
      <c r="J2097" s="11" t="s">
        <v>882</v>
      </c>
      <c r="K2097" s="9" t="s">
        <v>882</v>
      </c>
      <c r="L2097" s="9" t="s">
        <v>882</v>
      </c>
      <c r="M2097" s="19" t="s">
        <v>882</v>
      </c>
      <c r="N2097" s="9" t="s">
        <v>882</v>
      </c>
      <c r="O2097" s="9" t="s">
        <v>882</v>
      </c>
      <c r="P2097" s="9" t="s">
        <v>882</v>
      </c>
      <c r="Q2097" t="s">
        <v>882</v>
      </c>
      <c r="R2097" s="7" t="s">
        <v>882</v>
      </c>
      <c r="S2097" s="11" t="s">
        <v>882</v>
      </c>
    </row>
    <row r="2098" spans="1:19" ht="15" hidden="1" customHeight="1" x14ac:dyDescent="0.25">
      <c r="A2098" s="6" t="s">
        <v>882</v>
      </c>
      <c r="B2098" s="258"/>
      <c r="F2098" s="7" t="s">
        <v>882</v>
      </c>
      <c r="G2098" s="21" t="s">
        <v>882</v>
      </c>
      <c r="H2098" s="19" t="s">
        <v>882</v>
      </c>
      <c r="I2098" s="10" t="s">
        <v>882</v>
      </c>
      <c r="J2098" s="11" t="s">
        <v>882</v>
      </c>
      <c r="K2098" s="9" t="s">
        <v>882</v>
      </c>
      <c r="L2098" s="9" t="s">
        <v>882</v>
      </c>
      <c r="M2098" s="19" t="s">
        <v>882</v>
      </c>
      <c r="N2098" s="9" t="s">
        <v>882</v>
      </c>
      <c r="O2098" s="9" t="s">
        <v>882</v>
      </c>
      <c r="P2098" s="9" t="s">
        <v>882</v>
      </c>
      <c r="Q2098" t="s">
        <v>882</v>
      </c>
      <c r="R2098" s="7" t="s">
        <v>882</v>
      </c>
      <c r="S2098" s="11" t="s">
        <v>882</v>
      </c>
    </row>
    <row r="2099" spans="1:19" ht="15" hidden="1" customHeight="1" x14ac:dyDescent="0.25">
      <c r="A2099" s="6" t="s">
        <v>882</v>
      </c>
      <c r="B2099" s="258"/>
      <c r="F2099" s="7" t="s">
        <v>882</v>
      </c>
      <c r="G2099" s="21" t="s">
        <v>882</v>
      </c>
      <c r="H2099" s="19" t="s">
        <v>882</v>
      </c>
      <c r="I2099" s="10" t="s">
        <v>882</v>
      </c>
      <c r="J2099" s="11" t="s">
        <v>882</v>
      </c>
      <c r="K2099" s="9" t="s">
        <v>882</v>
      </c>
      <c r="L2099" s="9" t="s">
        <v>882</v>
      </c>
      <c r="M2099" s="19" t="s">
        <v>882</v>
      </c>
      <c r="N2099" s="9" t="s">
        <v>882</v>
      </c>
      <c r="O2099" s="9" t="s">
        <v>882</v>
      </c>
      <c r="P2099" s="9" t="s">
        <v>882</v>
      </c>
      <c r="Q2099" t="s">
        <v>882</v>
      </c>
      <c r="R2099" s="7" t="s">
        <v>882</v>
      </c>
      <c r="S2099" s="11" t="s">
        <v>882</v>
      </c>
    </row>
    <row r="2100" spans="1:19" ht="15" hidden="1" customHeight="1" x14ac:dyDescent="0.25">
      <c r="A2100" s="6" t="s">
        <v>882</v>
      </c>
      <c r="B2100" s="258"/>
      <c r="F2100" s="7" t="s">
        <v>882</v>
      </c>
      <c r="G2100" s="21" t="s">
        <v>882</v>
      </c>
      <c r="H2100" s="19" t="s">
        <v>882</v>
      </c>
      <c r="I2100" s="10" t="s">
        <v>882</v>
      </c>
      <c r="J2100" s="11" t="s">
        <v>882</v>
      </c>
      <c r="K2100" s="9" t="s">
        <v>882</v>
      </c>
      <c r="L2100" s="9" t="s">
        <v>882</v>
      </c>
      <c r="M2100" s="19" t="s">
        <v>882</v>
      </c>
      <c r="N2100" s="9" t="s">
        <v>882</v>
      </c>
      <c r="O2100" s="9" t="s">
        <v>882</v>
      </c>
      <c r="P2100" s="9" t="s">
        <v>882</v>
      </c>
      <c r="Q2100" t="s">
        <v>882</v>
      </c>
      <c r="R2100" s="7" t="s">
        <v>882</v>
      </c>
      <c r="S2100" s="11" t="s">
        <v>882</v>
      </c>
    </row>
    <row r="2101" spans="1:19" ht="15" hidden="1" customHeight="1" x14ac:dyDescent="0.25">
      <c r="A2101" s="6" t="s">
        <v>882</v>
      </c>
      <c r="B2101" s="258"/>
      <c r="F2101" s="7" t="s">
        <v>882</v>
      </c>
      <c r="G2101" s="21" t="s">
        <v>882</v>
      </c>
      <c r="H2101" s="19" t="s">
        <v>882</v>
      </c>
      <c r="I2101" s="10" t="s">
        <v>882</v>
      </c>
      <c r="J2101" s="11" t="s">
        <v>882</v>
      </c>
      <c r="K2101" s="9" t="s">
        <v>882</v>
      </c>
      <c r="L2101" s="9" t="s">
        <v>882</v>
      </c>
      <c r="M2101" s="19" t="s">
        <v>882</v>
      </c>
      <c r="N2101" s="9" t="s">
        <v>882</v>
      </c>
      <c r="O2101" s="9" t="s">
        <v>882</v>
      </c>
      <c r="P2101" s="9" t="s">
        <v>882</v>
      </c>
      <c r="Q2101" t="s">
        <v>882</v>
      </c>
      <c r="R2101" s="7" t="s">
        <v>882</v>
      </c>
      <c r="S2101" s="11" t="s">
        <v>882</v>
      </c>
    </row>
    <row r="2102" spans="1:19" ht="15" hidden="1" customHeight="1" x14ac:dyDescent="0.25">
      <c r="A2102" s="6" t="s">
        <v>882</v>
      </c>
      <c r="B2102" s="258"/>
      <c r="F2102" s="7" t="s">
        <v>882</v>
      </c>
      <c r="G2102" s="21" t="s">
        <v>882</v>
      </c>
      <c r="H2102" s="19" t="s">
        <v>882</v>
      </c>
      <c r="I2102" s="10" t="s">
        <v>882</v>
      </c>
      <c r="J2102" s="11" t="s">
        <v>882</v>
      </c>
      <c r="K2102" s="9" t="s">
        <v>882</v>
      </c>
      <c r="L2102" s="9" t="s">
        <v>882</v>
      </c>
      <c r="M2102" s="19" t="s">
        <v>882</v>
      </c>
      <c r="N2102" s="9" t="s">
        <v>882</v>
      </c>
      <c r="O2102" s="9" t="s">
        <v>882</v>
      </c>
      <c r="P2102" s="9" t="s">
        <v>882</v>
      </c>
      <c r="Q2102" t="s">
        <v>882</v>
      </c>
      <c r="R2102" s="7" t="s">
        <v>882</v>
      </c>
      <c r="S2102" s="11" t="s">
        <v>882</v>
      </c>
    </row>
    <row r="2103" spans="1:19" ht="15" hidden="1" customHeight="1" x14ac:dyDescent="0.25">
      <c r="A2103" s="6" t="s">
        <v>882</v>
      </c>
      <c r="B2103" s="258"/>
      <c r="F2103" s="7" t="s">
        <v>882</v>
      </c>
      <c r="G2103" s="21" t="s">
        <v>882</v>
      </c>
      <c r="H2103" s="19" t="s">
        <v>882</v>
      </c>
      <c r="I2103" s="10" t="s">
        <v>882</v>
      </c>
      <c r="J2103" s="11" t="s">
        <v>882</v>
      </c>
      <c r="K2103" s="9" t="s">
        <v>882</v>
      </c>
      <c r="L2103" s="9" t="s">
        <v>882</v>
      </c>
      <c r="M2103" s="19" t="s">
        <v>882</v>
      </c>
      <c r="N2103" s="9" t="s">
        <v>882</v>
      </c>
      <c r="O2103" s="9" t="s">
        <v>882</v>
      </c>
      <c r="P2103" s="9" t="s">
        <v>882</v>
      </c>
      <c r="Q2103" t="s">
        <v>882</v>
      </c>
      <c r="R2103" s="7" t="s">
        <v>882</v>
      </c>
      <c r="S2103" s="11" t="s">
        <v>882</v>
      </c>
    </row>
    <row r="2104" spans="1:19" ht="15" hidden="1" customHeight="1" x14ac:dyDescent="0.25">
      <c r="A2104" s="6" t="s">
        <v>882</v>
      </c>
      <c r="B2104" s="258"/>
      <c r="F2104" s="7" t="s">
        <v>882</v>
      </c>
      <c r="G2104" s="21" t="s">
        <v>882</v>
      </c>
      <c r="H2104" s="19" t="s">
        <v>882</v>
      </c>
      <c r="I2104" s="10" t="s">
        <v>882</v>
      </c>
      <c r="J2104" s="11" t="s">
        <v>882</v>
      </c>
      <c r="K2104" s="9" t="s">
        <v>882</v>
      </c>
      <c r="L2104" s="9" t="s">
        <v>882</v>
      </c>
      <c r="M2104" s="19" t="s">
        <v>882</v>
      </c>
      <c r="N2104" s="9" t="s">
        <v>882</v>
      </c>
      <c r="O2104" s="9" t="s">
        <v>882</v>
      </c>
      <c r="P2104" s="9" t="s">
        <v>882</v>
      </c>
      <c r="Q2104" t="s">
        <v>882</v>
      </c>
      <c r="R2104" s="7" t="s">
        <v>882</v>
      </c>
      <c r="S2104" s="11" t="s">
        <v>882</v>
      </c>
    </row>
    <row r="2105" spans="1:19" ht="15" hidden="1" customHeight="1" x14ac:dyDescent="0.25">
      <c r="A2105" s="6" t="s">
        <v>882</v>
      </c>
      <c r="B2105" s="258"/>
      <c r="F2105" s="7" t="s">
        <v>882</v>
      </c>
      <c r="G2105" s="21" t="s">
        <v>882</v>
      </c>
      <c r="H2105" s="19" t="s">
        <v>882</v>
      </c>
      <c r="I2105" s="10" t="s">
        <v>882</v>
      </c>
      <c r="J2105" s="11" t="s">
        <v>882</v>
      </c>
      <c r="K2105" s="9" t="s">
        <v>882</v>
      </c>
      <c r="L2105" s="9" t="s">
        <v>882</v>
      </c>
      <c r="M2105" s="19" t="s">
        <v>882</v>
      </c>
      <c r="N2105" s="9" t="s">
        <v>882</v>
      </c>
      <c r="O2105" s="9" t="s">
        <v>882</v>
      </c>
      <c r="P2105" s="9" t="s">
        <v>882</v>
      </c>
      <c r="Q2105" t="s">
        <v>882</v>
      </c>
      <c r="R2105" s="7" t="s">
        <v>882</v>
      </c>
      <c r="S2105" s="11" t="s">
        <v>882</v>
      </c>
    </row>
    <row r="2106" spans="1:19" ht="15" hidden="1" customHeight="1" x14ac:dyDescent="0.25">
      <c r="A2106" s="6" t="s">
        <v>882</v>
      </c>
      <c r="B2106" s="258"/>
      <c r="F2106" s="7" t="s">
        <v>882</v>
      </c>
      <c r="G2106" s="21" t="s">
        <v>882</v>
      </c>
      <c r="H2106" s="19" t="s">
        <v>882</v>
      </c>
      <c r="I2106" s="10" t="s">
        <v>882</v>
      </c>
      <c r="J2106" s="11" t="s">
        <v>882</v>
      </c>
      <c r="K2106" s="9" t="s">
        <v>882</v>
      </c>
      <c r="L2106" s="9" t="s">
        <v>882</v>
      </c>
      <c r="M2106" s="19" t="s">
        <v>882</v>
      </c>
      <c r="N2106" s="9" t="s">
        <v>882</v>
      </c>
      <c r="O2106" s="9" t="s">
        <v>882</v>
      </c>
      <c r="P2106" s="9" t="s">
        <v>882</v>
      </c>
      <c r="Q2106" t="s">
        <v>882</v>
      </c>
      <c r="R2106" s="7" t="s">
        <v>882</v>
      </c>
      <c r="S2106" s="11" t="s">
        <v>882</v>
      </c>
    </row>
    <row r="2107" spans="1:19" ht="15" hidden="1" customHeight="1" x14ac:dyDescent="0.25">
      <c r="A2107" s="6" t="s">
        <v>882</v>
      </c>
      <c r="B2107" s="258"/>
      <c r="F2107" s="7" t="s">
        <v>882</v>
      </c>
      <c r="G2107" s="21" t="s">
        <v>882</v>
      </c>
      <c r="H2107" s="19" t="s">
        <v>882</v>
      </c>
      <c r="I2107" s="10" t="s">
        <v>882</v>
      </c>
      <c r="J2107" s="11" t="s">
        <v>882</v>
      </c>
      <c r="K2107" s="9" t="s">
        <v>882</v>
      </c>
      <c r="L2107" s="9" t="s">
        <v>882</v>
      </c>
      <c r="M2107" s="19" t="s">
        <v>882</v>
      </c>
      <c r="N2107" s="9" t="s">
        <v>882</v>
      </c>
      <c r="O2107" s="9" t="s">
        <v>882</v>
      </c>
      <c r="P2107" s="9" t="s">
        <v>882</v>
      </c>
      <c r="Q2107" t="s">
        <v>882</v>
      </c>
      <c r="R2107" s="7" t="s">
        <v>882</v>
      </c>
      <c r="S2107" s="11" t="s">
        <v>882</v>
      </c>
    </row>
    <row r="2108" spans="1:19" ht="15" hidden="1" customHeight="1" x14ac:dyDescent="0.25">
      <c r="A2108" s="6" t="s">
        <v>882</v>
      </c>
      <c r="B2108" s="258"/>
      <c r="F2108" s="7" t="s">
        <v>882</v>
      </c>
      <c r="G2108" s="21" t="s">
        <v>882</v>
      </c>
      <c r="H2108" s="19" t="s">
        <v>882</v>
      </c>
      <c r="I2108" s="10" t="s">
        <v>882</v>
      </c>
      <c r="J2108" s="11" t="s">
        <v>882</v>
      </c>
      <c r="K2108" s="9" t="s">
        <v>882</v>
      </c>
      <c r="L2108" s="9" t="s">
        <v>882</v>
      </c>
      <c r="M2108" s="19" t="s">
        <v>882</v>
      </c>
      <c r="N2108" s="9" t="s">
        <v>882</v>
      </c>
      <c r="O2108" s="9" t="s">
        <v>882</v>
      </c>
      <c r="P2108" s="9" t="s">
        <v>882</v>
      </c>
      <c r="Q2108" t="s">
        <v>882</v>
      </c>
      <c r="R2108" s="7" t="s">
        <v>882</v>
      </c>
      <c r="S2108" s="11" t="s">
        <v>882</v>
      </c>
    </row>
    <row r="2109" spans="1:19" ht="15" hidden="1" customHeight="1" x14ac:dyDescent="0.25">
      <c r="A2109" s="6" t="s">
        <v>882</v>
      </c>
      <c r="B2109" s="258"/>
      <c r="F2109" s="7" t="s">
        <v>882</v>
      </c>
      <c r="G2109" s="21" t="s">
        <v>882</v>
      </c>
      <c r="H2109" s="19" t="s">
        <v>882</v>
      </c>
      <c r="I2109" s="10" t="s">
        <v>882</v>
      </c>
      <c r="J2109" s="11" t="s">
        <v>882</v>
      </c>
      <c r="K2109" s="9" t="s">
        <v>882</v>
      </c>
      <c r="L2109" s="9" t="s">
        <v>882</v>
      </c>
      <c r="M2109" s="19" t="s">
        <v>882</v>
      </c>
      <c r="N2109" s="9" t="s">
        <v>882</v>
      </c>
      <c r="O2109" s="9" t="s">
        <v>882</v>
      </c>
      <c r="P2109" s="9" t="s">
        <v>882</v>
      </c>
      <c r="Q2109" t="s">
        <v>882</v>
      </c>
      <c r="R2109" s="7" t="s">
        <v>882</v>
      </c>
      <c r="S2109" s="11" t="s">
        <v>882</v>
      </c>
    </row>
    <row r="2110" spans="1:19" ht="15" hidden="1" customHeight="1" x14ac:dyDescent="0.25">
      <c r="A2110" s="6" t="s">
        <v>882</v>
      </c>
      <c r="B2110" s="258"/>
      <c r="F2110" s="7" t="s">
        <v>882</v>
      </c>
      <c r="G2110" s="21" t="s">
        <v>882</v>
      </c>
      <c r="H2110" s="19" t="s">
        <v>882</v>
      </c>
      <c r="I2110" s="10" t="s">
        <v>882</v>
      </c>
      <c r="J2110" s="11" t="s">
        <v>882</v>
      </c>
      <c r="K2110" s="9" t="s">
        <v>882</v>
      </c>
      <c r="L2110" s="9" t="s">
        <v>882</v>
      </c>
      <c r="M2110" s="19" t="s">
        <v>882</v>
      </c>
      <c r="N2110" s="9" t="s">
        <v>882</v>
      </c>
      <c r="O2110" s="9" t="s">
        <v>882</v>
      </c>
      <c r="P2110" s="9" t="s">
        <v>882</v>
      </c>
      <c r="Q2110" t="s">
        <v>882</v>
      </c>
      <c r="R2110" s="7" t="s">
        <v>882</v>
      </c>
      <c r="S2110" s="11" t="s">
        <v>882</v>
      </c>
    </row>
    <row r="2111" spans="1:19" ht="15" hidden="1" customHeight="1" x14ac:dyDescent="0.25">
      <c r="A2111" s="6" t="s">
        <v>882</v>
      </c>
      <c r="B2111" s="258"/>
      <c r="F2111" s="7" t="s">
        <v>882</v>
      </c>
      <c r="G2111" s="21" t="s">
        <v>882</v>
      </c>
      <c r="H2111" s="19" t="s">
        <v>882</v>
      </c>
      <c r="I2111" s="10" t="s">
        <v>882</v>
      </c>
      <c r="J2111" s="11" t="s">
        <v>882</v>
      </c>
      <c r="K2111" s="9" t="s">
        <v>882</v>
      </c>
      <c r="L2111" s="9" t="s">
        <v>882</v>
      </c>
      <c r="M2111" s="19" t="s">
        <v>882</v>
      </c>
      <c r="N2111" s="9" t="s">
        <v>882</v>
      </c>
      <c r="O2111" s="9" t="s">
        <v>882</v>
      </c>
      <c r="P2111" s="9" t="s">
        <v>882</v>
      </c>
      <c r="Q2111" t="s">
        <v>882</v>
      </c>
      <c r="R2111" s="7" t="s">
        <v>882</v>
      </c>
      <c r="S2111" s="11" t="s">
        <v>882</v>
      </c>
    </row>
    <row r="2112" spans="1:19" ht="15" hidden="1" customHeight="1" x14ac:dyDescent="0.25">
      <c r="A2112" s="6" t="s">
        <v>882</v>
      </c>
      <c r="B2112" s="258"/>
      <c r="F2112" s="7" t="s">
        <v>882</v>
      </c>
      <c r="G2112" s="21" t="s">
        <v>882</v>
      </c>
      <c r="H2112" s="19" t="s">
        <v>882</v>
      </c>
      <c r="I2112" s="10" t="s">
        <v>882</v>
      </c>
      <c r="J2112" s="11" t="s">
        <v>882</v>
      </c>
      <c r="K2112" s="9" t="s">
        <v>882</v>
      </c>
      <c r="L2112" s="9" t="s">
        <v>882</v>
      </c>
      <c r="M2112" s="19" t="s">
        <v>882</v>
      </c>
      <c r="N2112" s="9" t="s">
        <v>882</v>
      </c>
      <c r="O2112" s="9" t="s">
        <v>882</v>
      </c>
      <c r="P2112" s="9" t="s">
        <v>882</v>
      </c>
      <c r="Q2112" t="s">
        <v>882</v>
      </c>
      <c r="R2112" s="7" t="s">
        <v>882</v>
      </c>
      <c r="S2112" s="11" t="s">
        <v>882</v>
      </c>
    </row>
    <row r="2113" spans="1:19" ht="15" hidden="1" customHeight="1" x14ac:dyDescent="0.25">
      <c r="A2113" s="6" t="s">
        <v>882</v>
      </c>
      <c r="B2113" s="258"/>
      <c r="F2113" s="7" t="s">
        <v>882</v>
      </c>
      <c r="G2113" s="21" t="s">
        <v>882</v>
      </c>
      <c r="H2113" s="19" t="s">
        <v>882</v>
      </c>
      <c r="I2113" s="10" t="s">
        <v>882</v>
      </c>
      <c r="J2113" s="11" t="s">
        <v>882</v>
      </c>
      <c r="K2113" s="9" t="s">
        <v>882</v>
      </c>
      <c r="L2113" s="9" t="s">
        <v>882</v>
      </c>
      <c r="M2113" s="19" t="s">
        <v>882</v>
      </c>
      <c r="N2113" s="9" t="s">
        <v>882</v>
      </c>
      <c r="O2113" s="9" t="s">
        <v>882</v>
      </c>
      <c r="P2113" s="9" t="s">
        <v>882</v>
      </c>
      <c r="Q2113" t="s">
        <v>882</v>
      </c>
      <c r="R2113" s="7" t="s">
        <v>882</v>
      </c>
      <c r="S2113" s="11" t="s">
        <v>882</v>
      </c>
    </row>
    <row r="2114" spans="1:19" ht="15" hidden="1" customHeight="1" x14ac:dyDescent="0.25">
      <c r="A2114" s="6" t="s">
        <v>882</v>
      </c>
      <c r="B2114" s="258"/>
      <c r="F2114" s="7" t="s">
        <v>882</v>
      </c>
      <c r="G2114" s="21" t="s">
        <v>882</v>
      </c>
      <c r="H2114" s="19" t="s">
        <v>882</v>
      </c>
      <c r="I2114" s="10" t="s">
        <v>882</v>
      </c>
      <c r="J2114" s="11" t="s">
        <v>882</v>
      </c>
      <c r="K2114" s="9" t="s">
        <v>882</v>
      </c>
      <c r="L2114" s="9" t="s">
        <v>882</v>
      </c>
      <c r="M2114" s="19" t="s">
        <v>882</v>
      </c>
      <c r="N2114" s="9" t="s">
        <v>882</v>
      </c>
      <c r="O2114" s="9" t="s">
        <v>882</v>
      </c>
      <c r="P2114" s="9" t="s">
        <v>882</v>
      </c>
      <c r="Q2114" t="s">
        <v>882</v>
      </c>
      <c r="R2114" s="7" t="s">
        <v>882</v>
      </c>
      <c r="S2114" s="11" t="s">
        <v>882</v>
      </c>
    </row>
    <row r="2115" spans="1:19" ht="15" hidden="1" customHeight="1" x14ac:dyDescent="0.25">
      <c r="A2115" s="6" t="s">
        <v>882</v>
      </c>
      <c r="B2115" s="258"/>
      <c r="F2115" s="7" t="s">
        <v>882</v>
      </c>
      <c r="G2115" s="21" t="s">
        <v>882</v>
      </c>
      <c r="H2115" s="19" t="s">
        <v>882</v>
      </c>
      <c r="I2115" s="10" t="s">
        <v>882</v>
      </c>
      <c r="J2115" s="11" t="s">
        <v>882</v>
      </c>
      <c r="K2115" s="9" t="s">
        <v>882</v>
      </c>
      <c r="L2115" s="9" t="s">
        <v>882</v>
      </c>
      <c r="M2115" s="19" t="s">
        <v>882</v>
      </c>
      <c r="N2115" s="9" t="s">
        <v>882</v>
      </c>
      <c r="O2115" s="9" t="s">
        <v>882</v>
      </c>
      <c r="P2115" s="9" t="s">
        <v>882</v>
      </c>
      <c r="Q2115" t="s">
        <v>882</v>
      </c>
      <c r="R2115" s="7" t="s">
        <v>882</v>
      </c>
      <c r="S2115" s="11" t="s">
        <v>882</v>
      </c>
    </row>
    <row r="2116" spans="1:19" ht="15" hidden="1" customHeight="1" x14ac:dyDescent="0.25">
      <c r="A2116" s="6" t="s">
        <v>882</v>
      </c>
      <c r="B2116" s="258"/>
      <c r="F2116" s="7" t="s">
        <v>882</v>
      </c>
      <c r="G2116" s="21" t="s">
        <v>882</v>
      </c>
      <c r="H2116" s="19" t="s">
        <v>882</v>
      </c>
      <c r="I2116" s="10" t="s">
        <v>882</v>
      </c>
      <c r="J2116" s="11" t="s">
        <v>882</v>
      </c>
      <c r="K2116" s="9" t="s">
        <v>882</v>
      </c>
      <c r="L2116" s="9" t="s">
        <v>882</v>
      </c>
      <c r="M2116" s="19" t="s">
        <v>882</v>
      </c>
      <c r="N2116" s="9" t="s">
        <v>882</v>
      </c>
      <c r="O2116" s="9" t="s">
        <v>882</v>
      </c>
      <c r="P2116" s="9" t="s">
        <v>882</v>
      </c>
      <c r="Q2116" t="s">
        <v>882</v>
      </c>
      <c r="R2116" s="7" t="s">
        <v>882</v>
      </c>
      <c r="S2116" s="11" t="s">
        <v>882</v>
      </c>
    </row>
    <row r="2117" spans="1:19" ht="15" hidden="1" customHeight="1" x14ac:dyDescent="0.25">
      <c r="A2117" s="6" t="s">
        <v>882</v>
      </c>
      <c r="B2117" s="258"/>
      <c r="F2117" s="7" t="s">
        <v>882</v>
      </c>
      <c r="G2117" s="21" t="s">
        <v>882</v>
      </c>
      <c r="H2117" s="19" t="s">
        <v>882</v>
      </c>
      <c r="I2117" s="10" t="s">
        <v>882</v>
      </c>
      <c r="J2117" s="11" t="s">
        <v>882</v>
      </c>
      <c r="K2117" s="9" t="s">
        <v>882</v>
      </c>
      <c r="L2117" s="9" t="s">
        <v>882</v>
      </c>
      <c r="M2117" s="19" t="s">
        <v>882</v>
      </c>
      <c r="N2117" s="9" t="s">
        <v>882</v>
      </c>
      <c r="O2117" s="9" t="s">
        <v>882</v>
      </c>
      <c r="P2117" s="9" t="s">
        <v>882</v>
      </c>
      <c r="Q2117" t="s">
        <v>882</v>
      </c>
      <c r="R2117" s="7" t="s">
        <v>882</v>
      </c>
      <c r="S2117" s="11" t="s">
        <v>882</v>
      </c>
    </row>
    <row r="2118" spans="1:19" ht="15" hidden="1" customHeight="1" x14ac:dyDescent="0.25">
      <c r="A2118" s="6" t="s">
        <v>882</v>
      </c>
      <c r="B2118" s="258"/>
      <c r="F2118" s="7" t="s">
        <v>882</v>
      </c>
      <c r="G2118" s="21" t="s">
        <v>882</v>
      </c>
      <c r="H2118" s="19" t="s">
        <v>882</v>
      </c>
      <c r="I2118" s="10" t="s">
        <v>882</v>
      </c>
      <c r="J2118" s="11" t="s">
        <v>882</v>
      </c>
      <c r="K2118" s="9" t="s">
        <v>882</v>
      </c>
      <c r="L2118" s="9" t="s">
        <v>882</v>
      </c>
      <c r="M2118" s="19" t="s">
        <v>882</v>
      </c>
      <c r="N2118" s="9" t="s">
        <v>882</v>
      </c>
      <c r="O2118" s="9" t="s">
        <v>882</v>
      </c>
      <c r="P2118" s="9" t="s">
        <v>882</v>
      </c>
      <c r="Q2118" t="s">
        <v>882</v>
      </c>
      <c r="R2118" s="7" t="s">
        <v>882</v>
      </c>
      <c r="S2118" s="11" t="s">
        <v>882</v>
      </c>
    </row>
    <row r="2119" spans="1:19" ht="15" hidden="1" customHeight="1" x14ac:dyDescent="0.25">
      <c r="A2119" s="6" t="s">
        <v>882</v>
      </c>
      <c r="B2119" s="258"/>
      <c r="F2119" s="7" t="s">
        <v>882</v>
      </c>
      <c r="G2119" s="21" t="s">
        <v>882</v>
      </c>
      <c r="H2119" s="19" t="s">
        <v>882</v>
      </c>
      <c r="I2119" s="10" t="s">
        <v>882</v>
      </c>
      <c r="J2119" s="11" t="s">
        <v>882</v>
      </c>
      <c r="K2119" s="9" t="s">
        <v>882</v>
      </c>
      <c r="L2119" s="9" t="s">
        <v>882</v>
      </c>
      <c r="M2119" s="19" t="s">
        <v>882</v>
      </c>
      <c r="N2119" s="9" t="s">
        <v>882</v>
      </c>
      <c r="O2119" s="9" t="s">
        <v>882</v>
      </c>
      <c r="P2119" s="9" t="s">
        <v>882</v>
      </c>
      <c r="Q2119" t="s">
        <v>882</v>
      </c>
      <c r="R2119" s="7" t="s">
        <v>882</v>
      </c>
      <c r="S2119" s="11" t="s">
        <v>882</v>
      </c>
    </row>
    <row r="2120" spans="1:19" ht="15" hidden="1" customHeight="1" x14ac:dyDescent="0.25">
      <c r="A2120" s="6" t="s">
        <v>882</v>
      </c>
      <c r="B2120" s="258"/>
      <c r="F2120" s="7" t="s">
        <v>882</v>
      </c>
      <c r="G2120" s="21" t="s">
        <v>882</v>
      </c>
      <c r="H2120" s="19" t="s">
        <v>882</v>
      </c>
      <c r="I2120" s="10" t="s">
        <v>882</v>
      </c>
      <c r="J2120" s="11" t="s">
        <v>882</v>
      </c>
      <c r="K2120" s="9" t="s">
        <v>882</v>
      </c>
      <c r="L2120" s="9" t="s">
        <v>882</v>
      </c>
      <c r="M2120" s="19" t="s">
        <v>882</v>
      </c>
      <c r="N2120" s="9" t="s">
        <v>882</v>
      </c>
      <c r="O2120" s="9" t="s">
        <v>882</v>
      </c>
      <c r="P2120" s="9" t="s">
        <v>882</v>
      </c>
      <c r="Q2120" t="s">
        <v>882</v>
      </c>
      <c r="R2120" s="7" t="s">
        <v>882</v>
      </c>
      <c r="S2120" s="11" t="s">
        <v>882</v>
      </c>
    </row>
    <row r="2121" spans="1:19" ht="15" hidden="1" customHeight="1" x14ac:dyDescent="0.25">
      <c r="A2121" s="6" t="s">
        <v>882</v>
      </c>
      <c r="B2121" s="258"/>
      <c r="F2121" s="7" t="s">
        <v>882</v>
      </c>
      <c r="G2121" s="21" t="s">
        <v>882</v>
      </c>
      <c r="H2121" s="19" t="s">
        <v>882</v>
      </c>
      <c r="I2121" s="10" t="s">
        <v>882</v>
      </c>
      <c r="J2121" s="11" t="s">
        <v>882</v>
      </c>
      <c r="K2121" s="9" t="s">
        <v>882</v>
      </c>
      <c r="L2121" s="9" t="s">
        <v>882</v>
      </c>
      <c r="M2121" s="19" t="s">
        <v>882</v>
      </c>
      <c r="N2121" s="9" t="s">
        <v>882</v>
      </c>
      <c r="O2121" s="9" t="s">
        <v>882</v>
      </c>
      <c r="P2121" s="9" t="s">
        <v>882</v>
      </c>
      <c r="Q2121" t="s">
        <v>882</v>
      </c>
      <c r="R2121" s="7" t="s">
        <v>882</v>
      </c>
      <c r="S2121" s="11" t="s">
        <v>882</v>
      </c>
    </row>
    <row r="2122" spans="1:19" ht="15" hidden="1" customHeight="1" x14ac:dyDescent="0.25">
      <c r="A2122" s="6" t="s">
        <v>882</v>
      </c>
      <c r="B2122" s="258"/>
      <c r="F2122" s="7" t="s">
        <v>882</v>
      </c>
      <c r="G2122" s="21" t="s">
        <v>882</v>
      </c>
      <c r="H2122" s="19" t="s">
        <v>882</v>
      </c>
      <c r="I2122" s="10" t="s">
        <v>882</v>
      </c>
      <c r="J2122" s="11" t="s">
        <v>882</v>
      </c>
      <c r="K2122" s="9" t="s">
        <v>882</v>
      </c>
      <c r="L2122" s="9" t="s">
        <v>882</v>
      </c>
      <c r="M2122" s="19" t="s">
        <v>882</v>
      </c>
      <c r="N2122" s="9" t="s">
        <v>882</v>
      </c>
      <c r="O2122" s="9" t="s">
        <v>882</v>
      </c>
      <c r="P2122" s="9" t="s">
        <v>882</v>
      </c>
      <c r="Q2122" t="s">
        <v>882</v>
      </c>
      <c r="R2122" s="7" t="s">
        <v>882</v>
      </c>
      <c r="S2122" s="11" t="s">
        <v>882</v>
      </c>
    </row>
    <row r="2123" spans="1:19" ht="15" hidden="1" customHeight="1" x14ac:dyDescent="0.25">
      <c r="A2123" s="6" t="s">
        <v>882</v>
      </c>
      <c r="B2123" s="258"/>
      <c r="F2123" s="7" t="s">
        <v>882</v>
      </c>
      <c r="G2123" s="21" t="s">
        <v>882</v>
      </c>
      <c r="H2123" s="19" t="s">
        <v>882</v>
      </c>
      <c r="I2123" s="10" t="s">
        <v>882</v>
      </c>
      <c r="J2123" s="11" t="s">
        <v>882</v>
      </c>
      <c r="K2123" s="9" t="s">
        <v>882</v>
      </c>
      <c r="L2123" s="9" t="s">
        <v>882</v>
      </c>
      <c r="M2123" s="19" t="s">
        <v>882</v>
      </c>
      <c r="N2123" s="9" t="s">
        <v>882</v>
      </c>
      <c r="O2123" s="9" t="s">
        <v>882</v>
      </c>
      <c r="P2123" s="9" t="s">
        <v>882</v>
      </c>
      <c r="Q2123" t="s">
        <v>882</v>
      </c>
      <c r="R2123" s="7" t="s">
        <v>882</v>
      </c>
      <c r="S2123" s="11" t="s">
        <v>882</v>
      </c>
    </row>
    <row r="2124" spans="1:19" ht="15" hidden="1" customHeight="1" x14ac:dyDescent="0.25">
      <c r="A2124" s="6" t="s">
        <v>882</v>
      </c>
      <c r="B2124" s="258"/>
      <c r="F2124" s="7" t="s">
        <v>882</v>
      </c>
      <c r="G2124" s="21" t="s">
        <v>882</v>
      </c>
      <c r="H2124" s="19" t="s">
        <v>882</v>
      </c>
      <c r="I2124" s="10" t="s">
        <v>882</v>
      </c>
      <c r="J2124" s="11" t="s">
        <v>882</v>
      </c>
      <c r="K2124" s="9" t="s">
        <v>882</v>
      </c>
      <c r="L2124" s="9" t="s">
        <v>882</v>
      </c>
      <c r="M2124" s="19" t="s">
        <v>882</v>
      </c>
      <c r="N2124" s="9" t="s">
        <v>882</v>
      </c>
      <c r="O2124" s="9" t="s">
        <v>882</v>
      </c>
      <c r="P2124" s="9" t="s">
        <v>882</v>
      </c>
      <c r="Q2124" t="s">
        <v>882</v>
      </c>
      <c r="R2124" s="7" t="s">
        <v>882</v>
      </c>
      <c r="S2124" s="11" t="s">
        <v>882</v>
      </c>
    </row>
    <row r="2125" spans="1:19" ht="15" hidden="1" customHeight="1" x14ac:dyDescent="0.25">
      <c r="A2125" s="6" t="s">
        <v>882</v>
      </c>
      <c r="B2125" s="258"/>
      <c r="F2125" s="7" t="s">
        <v>882</v>
      </c>
      <c r="G2125" s="21" t="s">
        <v>882</v>
      </c>
      <c r="H2125" s="19" t="s">
        <v>882</v>
      </c>
      <c r="I2125" s="10" t="s">
        <v>882</v>
      </c>
      <c r="J2125" s="11" t="s">
        <v>882</v>
      </c>
      <c r="K2125" s="9" t="s">
        <v>882</v>
      </c>
      <c r="L2125" s="9" t="s">
        <v>882</v>
      </c>
      <c r="M2125" s="19" t="s">
        <v>882</v>
      </c>
      <c r="N2125" s="9" t="s">
        <v>882</v>
      </c>
      <c r="O2125" s="9" t="s">
        <v>882</v>
      </c>
      <c r="P2125" s="9" t="s">
        <v>882</v>
      </c>
      <c r="Q2125" t="s">
        <v>882</v>
      </c>
      <c r="R2125" s="7" t="s">
        <v>882</v>
      </c>
      <c r="S2125" s="11" t="s">
        <v>882</v>
      </c>
    </row>
    <row r="2126" spans="1:19" ht="15" hidden="1" customHeight="1" x14ac:dyDescent="0.25">
      <c r="A2126" s="6" t="s">
        <v>882</v>
      </c>
      <c r="B2126" s="258"/>
      <c r="F2126" s="7" t="s">
        <v>882</v>
      </c>
      <c r="G2126" s="21" t="s">
        <v>882</v>
      </c>
      <c r="H2126" s="19" t="s">
        <v>882</v>
      </c>
      <c r="I2126" s="10" t="s">
        <v>882</v>
      </c>
      <c r="J2126" s="11" t="s">
        <v>882</v>
      </c>
      <c r="K2126" s="9" t="s">
        <v>882</v>
      </c>
      <c r="L2126" s="9" t="s">
        <v>882</v>
      </c>
      <c r="M2126" s="19" t="s">
        <v>882</v>
      </c>
      <c r="N2126" s="9" t="s">
        <v>882</v>
      </c>
      <c r="O2126" s="9" t="s">
        <v>882</v>
      </c>
      <c r="P2126" s="9" t="s">
        <v>882</v>
      </c>
      <c r="Q2126" t="s">
        <v>882</v>
      </c>
      <c r="R2126" s="7" t="s">
        <v>882</v>
      </c>
      <c r="S2126" s="11" t="s">
        <v>882</v>
      </c>
    </row>
    <row r="2127" spans="1:19" ht="15" hidden="1" customHeight="1" x14ac:dyDescent="0.25">
      <c r="A2127" s="6" t="s">
        <v>882</v>
      </c>
      <c r="B2127" s="258"/>
      <c r="F2127" s="7" t="s">
        <v>882</v>
      </c>
      <c r="G2127" s="21" t="s">
        <v>882</v>
      </c>
      <c r="H2127" s="19" t="s">
        <v>882</v>
      </c>
      <c r="I2127" s="10" t="s">
        <v>882</v>
      </c>
      <c r="J2127" s="11" t="s">
        <v>882</v>
      </c>
      <c r="K2127" s="9" t="s">
        <v>882</v>
      </c>
      <c r="L2127" s="9" t="s">
        <v>882</v>
      </c>
      <c r="M2127" s="19" t="s">
        <v>882</v>
      </c>
      <c r="N2127" s="9" t="s">
        <v>882</v>
      </c>
      <c r="O2127" s="9" t="s">
        <v>882</v>
      </c>
      <c r="P2127" s="9" t="s">
        <v>882</v>
      </c>
      <c r="Q2127" t="s">
        <v>882</v>
      </c>
      <c r="R2127" s="7" t="s">
        <v>882</v>
      </c>
      <c r="S2127" s="11" t="s">
        <v>882</v>
      </c>
    </row>
    <row r="2128" spans="1:19" ht="15" hidden="1" customHeight="1" x14ac:dyDescent="0.25">
      <c r="A2128" s="6" t="s">
        <v>882</v>
      </c>
      <c r="B2128" s="258"/>
      <c r="F2128" s="7" t="s">
        <v>882</v>
      </c>
      <c r="G2128" s="21" t="s">
        <v>882</v>
      </c>
      <c r="H2128" s="19" t="s">
        <v>882</v>
      </c>
      <c r="I2128" s="10" t="s">
        <v>882</v>
      </c>
      <c r="J2128" s="11" t="s">
        <v>882</v>
      </c>
      <c r="K2128" s="9" t="s">
        <v>882</v>
      </c>
      <c r="L2128" s="9" t="s">
        <v>882</v>
      </c>
      <c r="M2128" s="19" t="s">
        <v>882</v>
      </c>
      <c r="N2128" s="9" t="s">
        <v>882</v>
      </c>
      <c r="O2128" s="9" t="s">
        <v>882</v>
      </c>
      <c r="P2128" s="9" t="s">
        <v>882</v>
      </c>
      <c r="Q2128" t="s">
        <v>882</v>
      </c>
      <c r="R2128" s="7" t="s">
        <v>882</v>
      </c>
      <c r="S2128" s="11" t="s">
        <v>882</v>
      </c>
    </row>
    <row r="2129" spans="1:19" ht="15" hidden="1" customHeight="1" x14ac:dyDescent="0.25">
      <c r="A2129" s="6" t="s">
        <v>882</v>
      </c>
      <c r="B2129" s="258"/>
      <c r="F2129" s="7" t="s">
        <v>882</v>
      </c>
      <c r="G2129" s="21" t="s">
        <v>882</v>
      </c>
      <c r="H2129" s="19" t="s">
        <v>882</v>
      </c>
      <c r="I2129" s="10" t="s">
        <v>882</v>
      </c>
      <c r="J2129" s="11" t="s">
        <v>882</v>
      </c>
      <c r="K2129" s="9" t="s">
        <v>882</v>
      </c>
      <c r="L2129" s="9" t="s">
        <v>882</v>
      </c>
      <c r="M2129" s="19" t="s">
        <v>882</v>
      </c>
      <c r="N2129" s="9" t="s">
        <v>882</v>
      </c>
      <c r="O2129" s="9" t="s">
        <v>882</v>
      </c>
      <c r="P2129" s="9" t="s">
        <v>882</v>
      </c>
      <c r="Q2129" t="s">
        <v>882</v>
      </c>
      <c r="R2129" s="7" t="s">
        <v>882</v>
      </c>
      <c r="S2129" s="11" t="s">
        <v>882</v>
      </c>
    </row>
    <row r="2130" spans="1:19" ht="15" hidden="1" customHeight="1" x14ac:dyDescent="0.25">
      <c r="A2130" s="6" t="s">
        <v>882</v>
      </c>
      <c r="B2130" s="258"/>
      <c r="F2130" s="7" t="s">
        <v>882</v>
      </c>
      <c r="G2130" s="21" t="s">
        <v>882</v>
      </c>
      <c r="H2130" s="19" t="s">
        <v>882</v>
      </c>
      <c r="I2130" s="10" t="s">
        <v>882</v>
      </c>
      <c r="J2130" s="11" t="s">
        <v>882</v>
      </c>
      <c r="K2130" s="9" t="s">
        <v>882</v>
      </c>
      <c r="L2130" s="9" t="s">
        <v>882</v>
      </c>
      <c r="M2130" s="19" t="s">
        <v>882</v>
      </c>
      <c r="N2130" s="9" t="s">
        <v>882</v>
      </c>
      <c r="O2130" s="9" t="s">
        <v>882</v>
      </c>
      <c r="P2130" s="9" t="s">
        <v>882</v>
      </c>
      <c r="Q2130" t="s">
        <v>882</v>
      </c>
      <c r="R2130" s="7" t="s">
        <v>882</v>
      </c>
      <c r="S2130" s="11" t="s">
        <v>882</v>
      </c>
    </row>
    <row r="2131" spans="1:19" ht="15" hidden="1" customHeight="1" x14ac:dyDescent="0.25">
      <c r="A2131" s="6" t="s">
        <v>882</v>
      </c>
      <c r="B2131" s="258"/>
      <c r="F2131" s="7" t="s">
        <v>882</v>
      </c>
      <c r="G2131" s="21" t="s">
        <v>882</v>
      </c>
      <c r="H2131" s="19" t="s">
        <v>882</v>
      </c>
      <c r="I2131" s="10" t="s">
        <v>882</v>
      </c>
      <c r="J2131" s="11" t="s">
        <v>882</v>
      </c>
      <c r="K2131" s="9" t="s">
        <v>882</v>
      </c>
      <c r="L2131" s="9" t="s">
        <v>882</v>
      </c>
      <c r="M2131" s="19" t="s">
        <v>882</v>
      </c>
      <c r="N2131" s="9" t="s">
        <v>882</v>
      </c>
      <c r="O2131" s="9" t="s">
        <v>882</v>
      </c>
      <c r="P2131" s="9" t="s">
        <v>882</v>
      </c>
      <c r="Q2131" t="s">
        <v>882</v>
      </c>
      <c r="R2131" s="7" t="s">
        <v>882</v>
      </c>
      <c r="S2131" s="11" t="s">
        <v>882</v>
      </c>
    </row>
    <row r="2132" spans="1:19" ht="15" hidden="1" customHeight="1" x14ac:dyDescent="0.25">
      <c r="A2132" s="6" t="s">
        <v>882</v>
      </c>
      <c r="B2132" s="258"/>
      <c r="F2132" s="7" t="s">
        <v>882</v>
      </c>
      <c r="G2132" s="21" t="s">
        <v>882</v>
      </c>
      <c r="H2132" s="19" t="s">
        <v>882</v>
      </c>
      <c r="I2132" s="10" t="s">
        <v>882</v>
      </c>
      <c r="J2132" s="11" t="s">
        <v>882</v>
      </c>
      <c r="K2132" s="9" t="s">
        <v>882</v>
      </c>
      <c r="L2132" s="9" t="s">
        <v>882</v>
      </c>
      <c r="M2132" s="19" t="s">
        <v>882</v>
      </c>
      <c r="N2132" s="9" t="s">
        <v>882</v>
      </c>
      <c r="O2132" s="9" t="s">
        <v>882</v>
      </c>
      <c r="P2132" s="9" t="s">
        <v>882</v>
      </c>
      <c r="Q2132" t="s">
        <v>882</v>
      </c>
      <c r="R2132" s="7" t="s">
        <v>882</v>
      </c>
      <c r="S2132" s="11" t="s">
        <v>882</v>
      </c>
    </row>
    <row r="2133" spans="1:19" ht="15" hidden="1" customHeight="1" x14ac:dyDescent="0.25">
      <c r="A2133" s="6" t="s">
        <v>882</v>
      </c>
      <c r="B2133" s="258"/>
      <c r="F2133" s="7" t="s">
        <v>882</v>
      </c>
      <c r="G2133" s="21" t="s">
        <v>882</v>
      </c>
      <c r="H2133" s="19" t="s">
        <v>882</v>
      </c>
      <c r="I2133" s="10" t="s">
        <v>882</v>
      </c>
      <c r="J2133" s="11" t="s">
        <v>882</v>
      </c>
      <c r="K2133" s="9" t="s">
        <v>882</v>
      </c>
      <c r="L2133" s="9" t="s">
        <v>882</v>
      </c>
      <c r="M2133" s="19" t="s">
        <v>882</v>
      </c>
      <c r="N2133" s="9" t="s">
        <v>882</v>
      </c>
      <c r="O2133" s="9" t="s">
        <v>882</v>
      </c>
      <c r="P2133" s="9" t="s">
        <v>882</v>
      </c>
      <c r="Q2133" t="s">
        <v>882</v>
      </c>
      <c r="R2133" s="7" t="s">
        <v>882</v>
      </c>
      <c r="S2133" s="11" t="s">
        <v>882</v>
      </c>
    </row>
    <row r="2134" spans="1:19" ht="15" hidden="1" customHeight="1" x14ac:dyDescent="0.25">
      <c r="A2134" s="6" t="s">
        <v>882</v>
      </c>
      <c r="B2134" s="258"/>
      <c r="F2134" s="7" t="s">
        <v>882</v>
      </c>
      <c r="G2134" s="21" t="s">
        <v>882</v>
      </c>
      <c r="H2134" s="19" t="s">
        <v>882</v>
      </c>
      <c r="I2134" s="10" t="s">
        <v>882</v>
      </c>
      <c r="J2134" s="11" t="s">
        <v>882</v>
      </c>
      <c r="K2134" s="9" t="s">
        <v>882</v>
      </c>
      <c r="L2134" s="9" t="s">
        <v>882</v>
      </c>
      <c r="M2134" s="19" t="s">
        <v>882</v>
      </c>
      <c r="N2134" s="9" t="s">
        <v>882</v>
      </c>
      <c r="O2134" s="9" t="s">
        <v>882</v>
      </c>
      <c r="P2134" s="9" t="s">
        <v>882</v>
      </c>
      <c r="Q2134" t="s">
        <v>882</v>
      </c>
      <c r="R2134" s="7" t="s">
        <v>882</v>
      </c>
      <c r="S2134" s="11" t="s">
        <v>882</v>
      </c>
    </row>
    <row r="2135" spans="1:19" ht="15" hidden="1" customHeight="1" x14ac:dyDescent="0.25">
      <c r="A2135" s="6" t="s">
        <v>882</v>
      </c>
      <c r="B2135" s="258"/>
      <c r="F2135" s="7" t="s">
        <v>882</v>
      </c>
      <c r="G2135" s="21" t="s">
        <v>882</v>
      </c>
      <c r="H2135" s="19" t="s">
        <v>882</v>
      </c>
      <c r="I2135" s="10" t="s">
        <v>882</v>
      </c>
      <c r="J2135" s="11" t="s">
        <v>882</v>
      </c>
      <c r="K2135" s="9" t="s">
        <v>882</v>
      </c>
      <c r="L2135" s="9" t="s">
        <v>882</v>
      </c>
      <c r="M2135" s="19" t="s">
        <v>882</v>
      </c>
      <c r="N2135" s="9" t="s">
        <v>882</v>
      </c>
      <c r="O2135" s="9" t="s">
        <v>882</v>
      </c>
      <c r="P2135" s="9" t="s">
        <v>882</v>
      </c>
      <c r="Q2135" t="s">
        <v>882</v>
      </c>
      <c r="R2135" s="7" t="s">
        <v>882</v>
      </c>
      <c r="S2135" s="11" t="s">
        <v>882</v>
      </c>
    </row>
    <row r="2136" spans="1:19" ht="15" hidden="1" customHeight="1" x14ac:dyDescent="0.25">
      <c r="A2136" s="6" t="s">
        <v>882</v>
      </c>
      <c r="B2136" s="258"/>
      <c r="F2136" s="7" t="s">
        <v>882</v>
      </c>
      <c r="G2136" s="21" t="s">
        <v>882</v>
      </c>
      <c r="H2136" s="19" t="s">
        <v>882</v>
      </c>
      <c r="I2136" s="10" t="s">
        <v>882</v>
      </c>
      <c r="J2136" s="11" t="s">
        <v>882</v>
      </c>
      <c r="K2136" s="9" t="s">
        <v>882</v>
      </c>
      <c r="L2136" s="9" t="s">
        <v>882</v>
      </c>
      <c r="M2136" s="19" t="s">
        <v>882</v>
      </c>
      <c r="N2136" s="9" t="s">
        <v>882</v>
      </c>
      <c r="O2136" s="9" t="s">
        <v>882</v>
      </c>
      <c r="P2136" s="9" t="s">
        <v>882</v>
      </c>
      <c r="Q2136" t="s">
        <v>882</v>
      </c>
      <c r="R2136" s="7" t="s">
        <v>882</v>
      </c>
      <c r="S2136" s="11" t="s">
        <v>882</v>
      </c>
    </row>
    <row r="2137" spans="1:19" ht="15" hidden="1" customHeight="1" x14ac:dyDescent="0.25">
      <c r="A2137" s="6" t="s">
        <v>882</v>
      </c>
      <c r="B2137" s="258"/>
      <c r="F2137" s="7" t="s">
        <v>882</v>
      </c>
      <c r="G2137" s="21" t="s">
        <v>882</v>
      </c>
      <c r="H2137" s="19" t="s">
        <v>882</v>
      </c>
      <c r="I2137" s="10" t="s">
        <v>882</v>
      </c>
      <c r="J2137" s="11" t="s">
        <v>882</v>
      </c>
      <c r="K2137" s="9" t="s">
        <v>882</v>
      </c>
      <c r="L2137" s="9" t="s">
        <v>882</v>
      </c>
      <c r="M2137" s="19" t="s">
        <v>882</v>
      </c>
      <c r="N2137" s="9" t="s">
        <v>882</v>
      </c>
      <c r="O2137" s="9" t="s">
        <v>882</v>
      </c>
      <c r="P2137" s="9" t="s">
        <v>882</v>
      </c>
      <c r="Q2137" t="s">
        <v>882</v>
      </c>
      <c r="R2137" s="7" t="s">
        <v>882</v>
      </c>
      <c r="S2137" s="11" t="s">
        <v>882</v>
      </c>
    </row>
    <row r="2138" spans="1:19" ht="15" hidden="1" customHeight="1" x14ac:dyDescent="0.25">
      <c r="A2138" s="6" t="s">
        <v>882</v>
      </c>
      <c r="B2138" s="258"/>
      <c r="F2138" s="7" t="s">
        <v>882</v>
      </c>
      <c r="G2138" s="21" t="s">
        <v>882</v>
      </c>
      <c r="H2138" s="19" t="s">
        <v>882</v>
      </c>
      <c r="I2138" s="10" t="s">
        <v>882</v>
      </c>
      <c r="J2138" s="11" t="s">
        <v>882</v>
      </c>
      <c r="K2138" s="9" t="s">
        <v>882</v>
      </c>
      <c r="L2138" s="9" t="s">
        <v>882</v>
      </c>
      <c r="M2138" s="19" t="s">
        <v>882</v>
      </c>
      <c r="N2138" s="9" t="s">
        <v>882</v>
      </c>
      <c r="O2138" s="9" t="s">
        <v>882</v>
      </c>
      <c r="P2138" s="9" t="s">
        <v>882</v>
      </c>
      <c r="Q2138" t="s">
        <v>882</v>
      </c>
      <c r="R2138" s="7" t="s">
        <v>882</v>
      </c>
      <c r="S2138" s="11" t="s">
        <v>882</v>
      </c>
    </row>
    <row r="2139" spans="1:19" ht="15" hidden="1" customHeight="1" x14ac:dyDescent="0.25">
      <c r="A2139" s="6" t="s">
        <v>882</v>
      </c>
      <c r="B2139" s="258"/>
      <c r="F2139" s="7" t="s">
        <v>882</v>
      </c>
      <c r="G2139" s="21" t="s">
        <v>882</v>
      </c>
      <c r="H2139" s="19" t="s">
        <v>882</v>
      </c>
      <c r="I2139" s="10" t="s">
        <v>882</v>
      </c>
      <c r="J2139" s="11" t="s">
        <v>882</v>
      </c>
      <c r="K2139" s="9" t="s">
        <v>882</v>
      </c>
      <c r="L2139" s="9" t="s">
        <v>882</v>
      </c>
      <c r="M2139" s="19" t="s">
        <v>882</v>
      </c>
      <c r="N2139" s="9" t="s">
        <v>882</v>
      </c>
      <c r="O2139" s="9" t="s">
        <v>882</v>
      </c>
      <c r="P2139" s="9" t="s">
        <v>882</v>
      </c>
      <c r="Q2139" t="s">
        <v>882</v>
      </c>
      <c r="R2139" s="7" t="s">
        <v>882</v>
      </c>
      <c r="S2139" s="11" t="s">
        <v>882</v>
      </c>
    </row>
    <row r="2140" spans="1:19" ht="15" hidden="1" customHeight="1" x14ac:dyDescent="0.25">
      <c r="A2140" s="6" t="s">
        <v>882</v>
      </c>
      <c r="B2140" s="258"/>
      <c r="F2140" s="7" t="s">
        <v>882</v>
      </c>
      <c r="G2140" s="21" t="s">
        <v>882</v>
      </c>
      <c r="H2140" s="19" t="s">
        <v>882</v>
      </c>
      <c r="I2140" s="10" t="s">
        <v>882</v>
      </c>
      <c r="J2140" s="11" t="s">
        <v>882</v>
      </c>
      <c r="K2140" s="9" t="s">
        <v>882</v>
      </c>
      <c r="L2140" s="9" t="s">
        <v>882</v>
      </c>
      <c r="M2140" s="19" t="s">
        <v>882</v>
      </c>
      <c r="N2140" s="9" t="s">
        <v>882</v>
      </c>
      <c r="O2140" s="9" t="s">
        <v>882</v>
      </c>
      <c r="P2140" s="9" t="s">
        <v>882</v>
      </c>
      <c r="Q2140" t="s">
        <v>882</v>
      </c>
      <c r="R2140" s="7" t="s">
        <v>882</v>
      </c>
      <c r="S2140" s="11" t="s">
        <v>882</v>
      </c>
    </row>
    <row r="2141" spans="1:19" ht="15" hidden="1" customHeight="1" x14ac:dyDescent="0.25">
      <c r="A2141" s="6" t="s">
        <v>882</v>
      </c>
      <c r="B2141" s="258"/>
      <c r="F2141" s="7" t="s">
        <v>882</v>
      </c>
      <c r="G2141" s="21" t="s">
        <v>882</v>
      </c>
      <c r="H2141" s="19" t="s">
        <v>882</v>
      </c>
      <c r="I2141" s="10" t="s">
        <v>882</v>
      </c>
      <c r="J2141" s="11" t="s">
        <v>882</v>
      </c>
      <c r="K2141" s="9" t="s">
        <v>882</v>
      </c>
      <c r="L2141" s="9" t="s">
        <v>882</v>
      </c>
      <c r="M2141" s="19" t="s">
        <v>882</v>
      </c>
      <c r="N2141" s="9" t="s">
        <v>882</v>
      </c>
      <c r="O2141" s="9" t="s">
        <v>882</v>
      </c>
      <c r="P2141" s="9" t="s">
        <v>882</v>
      </c>
      <c r="Q2141" t="s">
        <v>882</v>
      </c>
      <c r="R2141" s="7" t="s">
        <v>882</v>
      </c>
      <c r="S2141" s="11" t="s">
        <v>882</v>
      </c>
    </row>
    <row r="2142" spans="1:19" ht="15" hidden="1" customHeight="1" x14ac:dyDescent="0.25">
      <c r="A2142" s="6" t="s">
        <v>882</v>
      </c>
      <c r="B2142" s="258"/>
      <c r="F2142" s="7" t="s">
        <v>882</v>
      </c>
      <c r="G2142" s="21" t="s">
        <v>882</v>
      </c>
      <c r="H2142" s="19" t="s">
        <v>882</v>
      </c>
      <c r="I2142" s="10" t="s">
        <v>882</v>
      </c>
      <c r="J2142" s="11" t="s">
        <v>882</v>
      </c>
      <c r="K2142" s="9" t="s">
        <v>882</v>
      </c>
      <c r="L2142" s="9" t="s">
        <v>882</v>
      </c>
      <c r="M2142" s="19" t="s">
        <v>882</v>
      </c>
      <c r="N2142" s="9" t="s">
        <v>882</v>
      </c>
      <c r="O2142" s="9" t="s">
        <v>882</v>
      </c>
      <c r="P2142" s="9" t="s">
        <v>882</v>
      </c>
      <c r="Q2142" t="s">
        <v>882</v>
      </c>
      <c r="R2142" s="7" t="s">
        <v>882</v>
      </c>
      <c r="S2142" s="11" t="s">
        <v>882</v>
      </c>
    </row>
    <row r="2143" spans="1:19" ht="15" hidden="1" customHeight="1" x14ac:dyDescent="0.25">
      <c r="A2143" s="6" t="s">
        <v>882</v>
      </c>
      <c r="B2143" s="258"/>
      <c r="F2143" s="7" t="s">
        <v>882</v>
      </c>
      <c r="G2143" s="21" t="s">
        <v>882</v>
      </c>
      <c r="H2143" s="19" t="s">
        <v>882</v>
      </c>
      <c r="I2143" s="10" t="s">
        <v>882</v>
      </c>
      <c r="J2143" s="11" t="s">
        <v>882</v>
      </c>
      <c r="K2143" s="9" t="s">
        <v>882</v>
      </c>
      <c r="L2143" s="9" t="s">
        <v>882</v>
      </c>
      <c r="M2143" s="19" t="s">
        <v>882</v>
      </c>
      <c r="N2143" s="9" t="s">
        <v>882</v>
      </c>
      <c r="O2143" s="9" t="s">
        <v>882</v>
      </c>
      <c r="P2143" s="9" t="s">
        <v>882</v>
      </c>
      <c r="Q2143" t="s">
        <v>882</v>
      </c>
      <c r="R2143" s="7" t="s">
        <v>882</v>
      </c>
      <c r="S2143" s="11" t="s">
        <v>882</v>
      </c>
    </row>
    <row r="2144" spans="1:19" ht="15" hidden="1" customHeight="1" x14ac:dyDescent="0.25">
      <c r="A2144" s="6" t="s">
        <v>882</v>
      </c>
      <c r="B2144" s="258"/>
      <c r="F2144" s="7" t="s">
        <v>882</v>
      </c>
      <c r="G2144" s="21" t="s">
        <v>882</v>
      </c>
      <c r="H2144" s="19" t="s">
        <v>882</v>
      </c>
      <c r="I2144" s="10" t="s">
        <v>882</v>
      </c>
      <c r="J2144" s="11" t="s">
        <v>882</v>
      </c>
      <c r="K2144" s="9" t="s">
        <v>882</v>
      </c>
      <c r="L2144" s="9" t="s">
        <v>882</v>
      </c>
      <c r="M2144" s="19" t="s">
        <v>882</v>
      </c>
      <c r="N2144" s="9" t="s">
        <v>882</v>
      </c>
      <c r="O2144" s="9" t="s">
        <v>882</v>
      </c>
      <c r="P2144" s="9" t="s">
        <v>882</v>
      </c>
      <c r="Q2144" t="s">
        <v>882</v>
      </c>
      <c r="R2144" s="7" t="s">
        <v>882</v>
      </c>
      <c r="S2144" s="11" t="s">
        <v>882</v>
      </c>
    </row>
    <row r="2145" spans="1:19" ht="15" hidden="1" customHeight="1" x14ac:dyDescent="0.25">
      <c r="A2145" s="6" t="s">
        <v>882</v>
      </c>
      <c r="B2145" s="258"/>
      <c r="F2145" s="7" t="s">
        <v>882</v>
      </c>
      <c r="G2145" s="21" t="s">
        <v>882</v>
      </c>
      <c r="H2145" s="19" t="s">
        <v>882</v>
      </c>
      <c r="I2145" s="10" t="s">
        <v>882</v>
      </c>
      <c r="J2145" s="11" t="s">
        <v>882</v>
      </c>
      <c r="K2145" s="9" t="s">
        <v>882</v>
      </c>
      <c r="L2145" s="9" t="s">
        <v>882</v>
      </c>
      <c r="M2145" s="19" t="s">
        <v>882</v>
      </c>
      <c r="N2145" s="9" t="s">
        <v>882</v>
      </c>
      <c r="O2145" s="9" t="s">
        <v>882</v>
      </c>
      <c r="P2145" s="9" t="s">
        <v>882</v>
      </c>
      <c r="Q2145" t="s">
        <v>882</v>
      </c>
      <c r="R2145" s="7" t="s">
        <v>882</v>
      </c>
      <c r="S2145" s="11" t="s">
        <v>882</v>
      </c>
    </row>
    <row r="2146" spans="1:19" ht="15" hidden="1" customHeight="1" x14ac:dyDescent="0.25">
      <c r="A2146" s="6" t="s">
        <v>882</v>
      </c>
      <c r="B2146" s="258"/>
      <c r="F2146" s="7" t="s">
        <v>882</v>
      </c>
      <c r="G2146" s="21" t="s">
        <v>882</v>
      </c>
      <c r="H2146" s="19" t="s">
        <v>882</v>
      </c>
      <c r="I2146" s="10" t="s">
        <v>882</v>
      </c>
      <c r="J2146" s="11" t="s">
        <v>882</v>
      </c>
      <c r="K2146" s="9" t="s">
        <v>882</v>
      </c>
      <c r="L2146" s="9" t="s">
        <v>882</v>
      </c>
      <c r="M2146" s="19" t="s">
        <v>882</v>
      </c>
      <c r="N2146" s="9" t="s">
        <v>882</v>
      </c>
      <c r="O2146" s="9" t="s">
        <v>882</v>
      </c>
      <c r="P2146" s="9" t="s">
        <v>882</v>
      </c>
      <c r="Q2146" t="s">
        <v>882</v>
      </c>
      <c r="R2146" s="7" t="s">
        <v>882</v>
      </c>
      <c r="S2146" s="11" t="s">
        <v>882</v>
      </c>
    </row>
    <row r="2147" spans="1:19" ht="15" hidden="1" customHeight="1" x14ac:dyDescent="0.25">
      <c r="A2147" s="6" t="s">
        <v>882</v>
      </c>
      <c r="B2147" s="258"/>
      <c r="F2147" s="7" t="s">
        <v>882</v>
      </c>
      <c r="G2147" s="21" t="s">
        <v>882</v>
      </c>
      <c r="H2147" s="19" t="s">
        <v>882</v>
      </c>
      <c r="I2147" s="10" t="s">
        <v>882</v>
      </c>
      <c r="J2147" s="11" t="s">
        <v>882</v>
      </c>
      <c r="K2147" s="9" t="s">
        <v>882</v>
      </c>
      <c r="L2147" s="9" t="s">
        <v>882</v>
      </c>
      <c r="M2147" s="19" t="s">
        <v>882</v>
      </c>
      <c r="N2147" s="9" t="s">
        <v>882</v>
      </c>
      <c r="O2147" s="9" t="s">
        <v>882</v>
      </c>
      <c r="P2147" s="9" t="s">
        <v>882</v>
      </c>
      <c r="Q2147" t="s">
        <v>882</v>
      </c>
      <c r="R2147" s="7" t="s">
        <v>882</v>
      </c>
      <c r="S2147" s="11" t="s">
        <v>882</v>
      </c>
    </row>
    <row r="2148" spans="1:19" ht="15" hidden="1" customHeight="1" x14ac:dyDescent="0.25">
      <c r="A2148" s="6" t="s">
        <v>882</v>
      </c>
      <c r="B2148" s="258"/>
      <c r="F2148" s="7" t="s">
        <v>882</v>
      </c>
      <c r="G2148" s="21" t="s">
        <v>882</v>
      </c>
      <c r="H2148" s="19" t="s">
        <v>882</v>
      </c>
      <c r="I2148" s="10" t="s">
        <v>882</v>
      </c>
      <c r="J2148" s="11" t="s">
        <v>882</v>
      </c>
      <c r="K2148" s="9" t="s">
        <v>882</v>
      </c>
      <c r="L2148" s="9" t="s">
        <v>882</v>
      </c>
      <c r="M2148" s="19" t="s">
        <v>882</v>
      </c>
      <c r="N2148" s="9" t="s">
        <v>882</v>
      </c>
      <c r="O2148" s="9" t="s">
        <v>882</v>
      </c>
      <c r="P2148" s="9" t="s">
        <v>882</v>
      </c>
      <c r="Q2148" t="s">
        <v>882</v>
      </c>
      <c r="R2148" s="7" t="s">
        <v>882</v>
      </c>
      <c r="S2148" s="11" t="s">
        <v>882</v>
      </c>
    </row>
    <row r="2149" spans="1:19" ht="15" hidden="1" customHeight="1" x14ac:dyDescent="0.25">
      <c r="A2149" s="6" t="s">
        <v>882</v>
      </c>
      <c r="B2149" s="258"/>
      <c r="F2149" s="7" t="s">
        <v>882</v>
      </c>
      <c r="G2149" s="21" t="s">
        <v>882</v>
      </c>
      <c r="H2149" s="19" t="s">
        <v>882</v>
      </c>
      <c r="I2149" s="10" t="s">
        <v>882</v>
      </c>
      <c r="J2149" s="11" t="s">
        <v>882</v>
      </c>
      <c r="K2149" s="9" t="s">
        <v>882</v>
      </c>
      <c r="L2149" s="9" t="s">
        <v>882</v>
      </c>
      <c r="M2149" s="19" t="s">
        <v>882</v>
      </c>
      <c r="N2149" s="9" t="s">
        <v>882</v>
      </c>
      <c r="O2149" s="9" t="s">
        <v>882</v>
      </c>
      <c r="P2149" s="9" t="s">
        <v>882</v>
      </c>
      <c r="Q2149" t="s">
        <v>882</v>
      </c>
      <c r="R2149" s="7" t="s">
        <v>882</v>
      </c>
      <c r="S2149" s="11" t="s">
        <v>882</v>
      </c>
    </row>
    <row r="2150" spans="1:19" ht="15" hidden="1" customHeight="1" x14ac:dyDescent="0.25">
      <c r="A2150" s="6" t="s">
        <v>882</v>
      </c>
      <c r="B2150" s="258"/>
      <c r="F2150" s="7" t="s">
        <v>882</v>
      </c>
      <c r="G2150" s="21" t="s">
        <v>882</v>
      </c>
      <c r="H2150" s="19" t="s">
        <v>882</v>
      </c>
      <c r="I2150" s="10" t="s">
        <v>882</v>
      </c>
      <c r="J2150" s="11" t="s">
        <v>882</v>
      </c>
      <c r="K2150" s="9" t="s">
        <v>882</v>
      </c>
      <c r="L2150" s="9" t="s">
        <v>882</v>
      </c>
      <c r="M2150" s="19" t="s">
        <v>882</v>
      </c>
      <c r="N2150" s="9" t="s">
        <v>882</v>
      </c>
      <c r="O2150" s="9" t="s">
        <v>882</v>
      </c>
      <c r="P2150" s="9" t="s">
        <v>882</v>
      </c>
      <c r="Q2150" t="s">
        <v>882</v>
      </c>
      <c r="R2150" s="7" t="s">
        <v>882</v>
      </c>
      <c r="S2150" s="11" t="s">
        <v>882</v>
      </c>
    </row>
    <row r="2151" spans="1:19" ht="15" hidden="1" customHeight="1" x14ac:dyDescent="0.25">
      <c r="A2151" s="6" t="s">
        <v>882</v>
      </c>
      <c r="B2151" s="258"/>
      <c r="F2151" s="7" t="s">
        <v>882</v>
      </c>
      <c r="G2151" s="21" t="s">
        <v>882</v>
      </c>
      <c r="H2151" s="19" t="s">
        <v>882</v>
      </c>
      <c r="I2151" s="10" t="s">
        <v>882</v>
      </c>
      <c r="J2151" s="11" t="s">
        <v>882</v>
      </c>
      <c r="K2151" s="9" t="s">
        <v>882</v>
      </c>
      <c r="L2151" s="9" t="s">
        <v>882</v>
      </c>
      <c r="M2151" s="19" t="s">
        <v>882</v>
      </c>
      <c r="N2151" s="9" t="s">
        <v>882</v>
      </c>
      <c r="O2151" s="9" t="s">
        <v>882</v>
      </c>
      <c r="P2151" s="9" t="s">
        <v>882</v>
      </c>
      <c r="Q2151" t="s">
        <v>882</v>
      </c>
      <c r="R2151" s="7" t="s">
        <v>882</v>
      </c>
      <c r="S2151" s="11" t="s">
        <v>882</v>
      </c>
    </row>
    <row r="2152" spans="1:19" ht="15" hidden="1" customHeight="1" x14ac:dyDescent="0.25">
      <c r="A2152" s="6" t="s">
        <v>882</v>
      </c>
      <c r="B2152" s="258"/>
      <c r="F2152" s="7" t="s">
        <v>882</v>
      </c>
      <c r="G2152" s="21" t="s">
        <v>882</v>
      </c>
      <c r="H2152" s="19" t="s">
        <v>882</v>
      </c>
      <c r="I2152" s="10" t="s">
        <v>882</v>
      </c>
      <c r="J2152" s="11" t="s">
        <v>882</v>
      </c>
      <c r="K2152" s="9" t="s">
        <v>882</v>
      </c>
      <c r="L2152" s="9" t="s">
        <v>882</v>
      </c>
      <c r="M2152" s="19" t="s">
        <v>882</v>
      </c>
      <c r="N2152" s="9" t="s">
        <v>882</v>
      </c>
      <c r="O2152" s="9" t="s">
        <v>882</v>
      </c>
      <c r="P2152" s="9" t="s">
        <v>882</v>
      </c>
      <c r="Q2152" t="s">
        <v>882</v>
      </c>
      <c r="R2152" s="7" t="s">
        <v>882</v>
      </c>
      <c r="S2152" s="11" t="s">
        <v>882</v>
      </c>
    </row>
    <row r="2153" spans="1:19" ht="15" hidden="1" customHeight="1" x14ac:dyDescent="0.25">
      <c r="A2153" s="6" t="s">
        <v>882</v>
      </c>
      <c r="B2153" s="258"/>
      <c r="F2153" s="7" t="s">
        <v>882</v>
      </c>
      <c r="G2153" s="21" t="s">
        <v>882</v>
      </c>
      <c r="H2153" s="19" t="s">
        <v>882</v>
      </c>
      <c r="I2153" s="10" t="s">
        <v>882</v>
      </c>
      <c r="J2153" s="11" t="s">
        <v>882</v>
      </c>
      <c r="K2153" s="9" t="s">
        <v>882</v>
      </c>
      <c r="L2153" s="9" t="s">
        <v>882</v>
      </c>
      <c r="M2153" s="19" t="s">
        <v>882</v>
      </c>
      <c r="N2153" s="9" t="s">
        <v>882</v>
      </c>
      <c r="O2153" s="9" t="s">
        <v>882</v>
      </c>
      <c r="P2153" s="9" t="s">
        <v>882</v>
      </c>
      <c r="Q2153" t="s">
        <v>882</v>
      </c>
      <c r="R2153" s="7" t="s">
        <v>882</v>
      </c>
      <c r="S2153" s="11" t="s">
        <v>882</v>
      </c>
    </row>
    <row r="2154" spans="1:19" ht="15" hidden="1" customHeight="1" x14ac:dyDescent="0.25">
      <c r="A2154" s="6" t="s">
        <v>882</v>
      </c>
      <c r="B2154" s="258"/>
      <c r="F2154" s="7" t="s">
        <v>882</v>
      </c>
      <c r="G2154" s="21" t="s">
        <v>882</v>
      </c>
      <c r="H2154" s="19" t="s">
        <v>882</v>
      </c>
      <c r="I2154" s="10" t="s">
        <v>882</v>
      </c>
      <c r="J2154" s="11" t="s">
        <v>882</v>
      </c>
      <c r="K2154" s="9" t="s">
        <v>882</v>
      </c>
      <c r="L2154" s="9" t="s">
        <v>882</v>
      </c>
      <c r="M2154" s="19" t="s">
        <v>882</v>
      </c>
      <c r="N2154" s="9" t="s">
        <v>882</v>
      </c>
      <c r="O2154" s="9" t="s">
        <v>882</v>
      </c>
      <c r="P2154" s="9" t="s">
        <v>882</v>
      </c>
      <c r="Q2154" t="s">
        <v>882</v>
      </c>
      <c r="R2154" s="7" t="s">
        <v>882</v>
      </c>
      <c r="S2154" s="11" t="s">
        <v>882</v>
      </c>
    </row>
    <row r="2155" spans="1:19" ht="15" hidden="1" customHeight="1" x14ac:dyDescent="0.25">
      <c r="A2155" s="6" t="s">
        <v>882</v>
      </c>
      <c r="B2155" s="258"/>
      <c r="F2155" s="7" t="s">
        <v>882</v>
      </c>
      <c r="G2155" s="21" t="s">
        <v>882</v>
      </c>
      <c r="H2155" s="19" t="s">
        <v>882</v>
      </c>
      <c r="I2155" s="10" t="s">
        <v>882</v>
      </c>
      <c r="J2155" s="11" t="s">
        <v>882</v>
      </c>
      <c r="K2155" s="9" t="s">
        <v>882</v>
      </c>
      <c r="L2155" s="9" t="s">
        <v>882</v>
      </c>
      <c r="M2155" s="19" t="s">
        <v>882</v>
      </c>
      <c r="N2155" s="9" t="s">
        <v>882</v>
      </c>
      <c r="O2155" s="9" t="s">
        <v>882</v>
      </c>
      <c r="P2155" s="9" t="s">
        <v>882</v>
      </c>
      <c r="Q2155" t="s">
        <v>882</v>
      </c>
      <c r="R2155" s="7" t="s">
        <v>882</v>
      </c>
      <c r="S2155" s="11" t="s">
        <v>882</v>
      </c>
    </row>
    <row r="2156" spans="1:19" ht="15" hidden="1" customHeight="1" x14ac:dyDescent="0.25">
      <c r="A2156" s="6" t="s">
        <v>882</v>
      </c>
      <c r="B2156" s="258"/>
      <c r="F2156" s="7" t="s">
        <v>882</v>
      </c>
      <c r="G2156" s="21" t="s">
        <v>882</v>
      </c>
      <c r="H2156" s="19" t="s">
        <v>882</v>
      </c>
      <c r="I2156" s="10" t="s">
        <v>882</v>
      </c>
      <c r="J2156" s="11" t="s">
        <v>882</v>
      </c>
      <c r="K2156" s="9" t="s">
        <v>882</v>
      </c>
      <c r="L2156" s="9" t="s">
        <v>882</v>
      </c>
      <c r="M2156" s="19" t="s">
        <v>882</v>
      </c>
      <c r="N2156" s="9" t="s">
        <v>882</v>
      </c>
      <c r="O2156" s="9" t="s">
        <v>882</v>
      </c>
      <c r="P2156" s="9" t="s">
        <v>882</v>
      </c>
      <c r="Q2156" t="s">
        <v>882</v>
      </c>
      <c r="R2156" s="7" t="s">
        <v>882</v>
      </c>
      <c r="S2156" s="11" t="s">
        <v>882</v>
      </c>
    </row>
    <row r="2157" spans="1:19" ht="15" hidden="1" customHeight="1" x14ac:dyDescent="0.25">
      <c r="A2157" s="6" t="s">
        <v>882</v>
      </c>
      <c r="B2157" s="258"/>
      <c r="F2157" s="7" t="s">
        <v>882</v>
      </c>
      <c r="G2157" s="21" t="s">
        <v>882</v>
      </c>
      <c r="H2157" s="19" t="s">
        <v>882</v>
      </c>
      <c r="I2157" s="10" t="s">
        <v>882</v>
      </c>
      <c r="J2157" s="11" t="s">
        <v>882</v>
      </c>
      <c r="K2157" s="9" t="s">
        <v>882</v>
      </c>
      <c r="L2157" s="9" t="s">
        <v>882</v>
      </c>
      <c r="M2157" s="19" t="s">
        <v>882</v>
      </c>
      <c r="N2157" s="9" t="s">
        <v>882</v>
      </c>
      <c r="O2157" s="9" t="s">
        <v>882</v>
      </c>
      <c r="P2157" s="9" t="s">
        <v>882</v>
      </c>
      <c r="Q2157" t="s">
        <v>882</v>
      </c>
      <c r="R2157" s="7" t="s">
        <v>882</v>
      </c>
      <c r="S2157" s="11" t="s">
        <v>882</v>
      </c>
    </row>
    <row r="2158" spans="1:19" ht="15" hidden="1" customHeight="1" x14ac:dyDescent="0.25">
      <c r="A2158" s="6" t="s">
        <v>882</v>
      </c>
      <c r="B2158" s="258"/>
      <c r="F2158" s="7" t="s">
        <v>882</v>
      </c>
      <c r="G2158" s="21" t="s">
        <v>882</v>
      </c>
      <c r="H2158" s="19" t="s">
        <v>882</v>
      </c>
      <c r="I2158" s="10" t="s">
        <v>882</v>
      </c>
      <c r="J2158" s="11" t="s">
        <v>882</v>
      </c>
      <c r="K2158" s="9" t="s">
        <v>882</v>
      </c>
      <c r="L2158" s="9" t="s">
        <v>882</v>
      </c>
      <c r="M2158" s="19" t="s">
        <v>882</v>
      </c>
      <c r="N2158" s="9" t="s">
        <v>882</v>
      </c>
      <c r="O2158" s="9" t="s">
        <v>882</v>
      </c>
      <c r="P2158" s="9" t="s">
        <v>882</v>
      </c>
      <c r="Q2158" t="s">
        <v>882</v>
      </c>
      <c r="R2158" s="7" t="s">
        <v>882</v>
      </c>
      <c r="S2158" s="11" t="s">
        <v>882</v>
      </c>
    </row>
    <row r="2159" spans="1:19" ht="15" hidden="1" customHeight="1" x14ac:dyDescent="0.25">
      <c r="A2159" s="6" t="s">
        <v>882</v>
      </c>
      <c r="B2159" s="258"/>
      <c r="F2159" s="7" t="s">
        <v>882</v>
      </c>
      <c r="G2159" s="21" t="s">
        <v>882</v>
      </c>
      <c r="H2159" s="19" t="s">
        <v>882</v>
      </c>
      <c r="I2159" s="10" t="s">
        <v>882</v>
      </c>
      <c r="J2159" s="11" t="s">
        <v>882</v>
      </c>
      <c r="K2159" s="9" t="s">
        <v>882</v>
      </c>
      <c r="L2159" s="9" t="s">
        <v>882</v>
      </c>
      <c r="M2159" s="19" t="s">
        <v>882</v>
      </c>
      <c r="N2159" s="9" t="s">
        <v>882</v>
      </c>
      <c r="O2159" s="9" t="s">
        <v>882</v>
      </c>
      <c r="P2159" s="9" t="s">
        <v>882</v>
      </c>
      <c r="Q2159" t="s">
        <v>882</v>
      </c>
      <c r="R2159" s="7" t="s">
        <v>882</v>
      </c>
      <c r="S2159" s="11" t="s">
        <v>882</v>
      </c>
    </row>
    <row r="2160" spans="1:19" ht="15" hidden="1" customHeight="1" x14ac:dyDescent="0.25">
      <c r="A2160" s="6" t="s">
        <v>882</v>
      </c>
      <c r="B2160" s="258"/>
      <c r="F2160" s="7" t="s">
        <v>882</v>
      </c>
      <c r="G2160" s="21" t="s">
        <v>882</v>
      </c>
      <c r="H2160" s="19" t="s">
        <v>882</v>
      </c>
      <c r="I2160" s="10" t="s">
        <v>882</v>
      </c>
      <c r="J2160" s="11" t="s">
        <v>882</v>
      </c>
      <c r="K2160" s="9" t="s">
        <v>882</v>
      </c>
      <c r="L2160" s="9" t="s">
        <v>882</v>
      </c>
      <c r="M2160" s="19" t="s">
        <v>882</v>
      </c>
      <c r="N2160" s="9" t="s">
        <v>882</v>
      </c>
      <c r="O2160" s="9" t="s">
        <v>882</v>
      </c>
      <c r="P2160" s="9" t="s">
        <v>882</v>
      </c>
      <c r="Q2160" t="s">
        <v>882</v>
      </c>
      <c r="R2160" s="7" t="s">
        <v>882</v>
      </c>
      <c r="S2160" s="11" t="s">
        <v>882</v>
      </c>
    </row>
    <row r="2161" spans="1:19" ht="15" hidden="1" customHeight="1" x14ac:dyDescent="0.25">
      <c r="A2161" s="6" t="s">
        <v>882</v>
      </c>
      <c r="B2161" s="258"/>
      <c r="F2161" s="7" t="s">
        <v>882</v>
      </c>
      <c r="G2161" s="21" t="s">
        <v>882</v>
      </c>
      <c r="H2161" s="19" t="s">
        <v>882</v>
      </c>
      <c r="I2161" s="10" t="s">
        <v>882</v>
      </c>
      <c r="J2161" s="11" t="s">
        <v>882</v>
      </c>
      <c r="K2161" s="9" t="s">
        <v>882</v>
      </c>
      <c r="L2161" s="9" t="s">
        <v>882</v>
      </c>
      <c r="M2161" s="19" t="s">
        <v>882</v>
      </c>
      <c r="N2161" s="9" t="s">
        <v>882</v>
      </c>
      <c r="O2161" s="9" t="s">
        <v>882</v>
      </c>
      <c r="P2161" s="9" t="s">
        <v>882</v>
      </c>
      <c r="Q2161" t="s">
        <v>882</v>
      </c>
      <c r="R2161" s="7" t="s">
        <v>882</v>
      </c>
      <c r="S2161" s="11" t="s">
        <v>882</v>
      </c>
    </row>
    <row r="2162" spans="1:19" ht="15" hidden="1" customHeight="1" x14ac:dyDescent="0.25">
      <c r="A2162" s="6" t="s">
        <v>882</v>
      </c>
      <c r="B2162" s="258"/>
      <c r="F2162" s="7" t="s">
        <v>882</v>
      </c>
      <c r="G2162" s="21" t="s">
        <v>882</v>
      </c>
      <c r="H2162" s="19" t="s">
        <v>882</v>
      </c>
      <c r="I2162" s="10" t="s">
        <v>882</v>
      </c>
      <c r="J2162" s="11" t="s">
        <v>882</v>
      </c>
      <c r="K2162" s="9" t="s">
        <v>882</v>
      </c>
      <c r="L2162" s="9" t="s">
        <v>882</v>
      </c>
      <c r="M2162" s="19" t="s">
        <v>882</v>
      </c>
      <c r="N2162" s="9" t="s">
        <v>882</v>
      </c>
      <c r="O2162" s="9" t="s">
        <v>882</v>
      </c>
      <c r="P2162" s="9" t="s">
        <v>882</v>
      </c>
      <c r="Q2162" t="s">
        <v>882</v>
      </c>
      <c r="R2162" s="7" t="s">
        <v>882</v>
      </c>
      <c r="S2162" s="11" t="s">
        <v>882</v>
      </c>
    </row>
    <row r="2163" spans="1:19" ht="15" hidden="1" customHeight="1" x14ac:dyDescent="0.25">
      <c r="A2163" s="6" t="s">
        <v>882</v>
      </c>
      <c r="B2163" s="258"/>
      <c r="F2163" s="7" t="s">
        <v>882</v>
      </c>
      <c r="G2163" s="21" t="s">
        <v>882</v>
      </c>
      <c r="H2163" s="19" t="s">
        <v>882</v>
      </c>
      <c r="I2163" s="10" t="s">
        <v>882</v>
      </c>
      <c r="J2163" s="11" t="s">
        <v>882</v>
      </c>
      <c r="K2163" s="9" t="s">
        <v>882</v>
      </c>
      <c r="L2163" s="9" t="s">
        <v>882</v>
      </c>
      <c r="M2163" s="19" t="s">
        <v>882</v>
      </c>
      <c r="N2163" s="9" t="s">
        <v>882</v>
      </c>
      <c r="O2163" s="9" t="s">
        <v>882</v>
      </c>
      <c r="P2163" s="9" t="s">
        <v>882</v>
      </c>
      <c r="Q2163" t="s">
        <v>882</v>
      </c>
      <c r="R2163" s="7" t="s">
        <v>882</v>
      </c>
      <c r="S2163" s="11" t="s">
        <v>882</v>
      </c>
    </row>
    <row r="2164" spans="1:19" ht="15" hidden="1" customHeight="1" x14ac:dyDescent="0.25">
      <c r="A2164" s="6" t="s">
        <v>882</v>
      </c>
      <c r="B2164" s="258"/>
      <c r="F2164" s="7" t="s">
        <v>882</v>
      </c>
      <c r="G2164" s="21" t="s">
        <v>882</v>
      </c>
      <c r="H2164" s="19" t="s">
        <v>882</v>
      </c>
      <c r="I2164" s="10" t="s">
        <v>882</v>
      </c>
      <c r="J2164" s="11" t="s">
        <v>882</v>
      </c>
      <c r="K2164" s="9" t="s">
        <v>882</v>
      </c>
      <c r="L2164" s="9" t="s">
        <v>882</v>
      </c>
      <c r="M2164" s="19" t="s">
        <v>882</v>
      </c>
      <c r="N2164" s="9" t="s">
        <v>882</v>
      </c>
      <c r="O2164" s="9" t="s">
        <v>882</v>
      </c>
      <c r="P2164" s="9" t="s">
        <v>882</v>
      </c>
      <c r="Q2164" t="s">
        <v>882</v>
      </c>
      <c r="R2164" s="7" t="s">
        <v>882</v>
      </c>
      <c r="S2164" s="11" t="s">
        <v>882</v>
      </c>
    </row>
    <row r="2165" spans="1:19" ht="15" hidden="1" customHeight="1" x14ac:dyDescent="0.25">
      <c r="A2165" s="6" t="s">
        <v>882</v>
      </c>
      <c r="B2165" s="258"/>
      <c r="F2165" s="7" t="s">
        <v>882</v>
      </c>
      <c r="G2165" s="21" t="s">
        <v>882</v>
      </c>
      <c r="H2165" s="19" t="s">
        <v>882</v>
      </c>
      <c r="I2165" s="10" t="s">
        <v>882</v>
      </c>
      <c r="J2165" s="11" t="s">
        <v>882</v>
      </c>
      <c r="K2165" s="9" t="s">
        <v>882</v>
      </c>
      <c r="L2165" s="9" t="s">
        <v>882</v>
      </c>
      <c r="M2165" s="19" t="s">
        <v>882</v>
      </c>
      <c r="N2165" s="9" t="s">
        <v>882</v>
      </c>
      <c r="O2165" s="9" t="s">
        <v>882</v>
      </c>
      <c r="P2165" s="9" t="s">
        <v>882</v>
      </c>
      <c r="Q2165" t="s">
        <v>882</v>
      </c>
      <c r="R2165" s="7" t="s">
        <v>882</v>
      </c>
      <c r="S2165" s="11" t="s">
        <v>882</v>
      </c>
    </row>
    <row r="2166" spans="1:19" ht="15" hidden="1" customHeight="1" x14ac:dyDescent="0.25">
      <c r="A2166" s="6" t="s">
        <v>882</v>
      </c>
      <c r="B2166" s="258"/>
      <c r="F2166" s="7" t="s">
        <v>882</v>
      </c>
      <c r="G2166" s="21" t="s">
        <v>882</v>
      </c>
      <c r="H2166" s="19" t="s">
        <v>882</v>
      </c>
      <c r="I2166" s="10" t="s">
        <v>882</v>
      </c>
      <c r="J2166" s="11" t="s">
        <v>882</v>
      </c>
      <c r="K2166" s="9" t="s">
        <v>882</v>
      </c>
      <c r="L2166" s="9" t="s">
        <v>882</v>
      </c>
      <c r="M2166" s="19" t="s">
        <v>882</v>
      </c>
      <c r="N2166" s="9" t="s">
        <v>882</v>
      </c>
      <c r="O2166" s="9" t="s">
        <v>882</v>
      </c>
      <c r="P2166" s="9" t="s">
        <v>882</v>
      </c>
      <c r="Q2166" t="s">
        <v>882</v>
      </c>
      <c r="R2166" s="7" t="s">
        <v>882</v>
      </c>
      <c r="S2166" s="11" t="s">
        <v>882</v>
      </c>
    </row>
    <row r="2167" spans="1:19" ht="15" hidden="1" customHeight="1" x14ac:dyDescent="0.25">
      <c r="A2167" s="6" t="s">
        <v>882</v>
      </c>
      <c r="B2167" s="258"/>
      <c r="F2167" s="7" t="s">
        <v>882</v>
      </c>
      <c r="G2167" s="21" t="s">
        <v>882</v>
      </c>
      <c r="H2167" s="19" t="s">
        <v>882</v>
      </c>
      <c r="I2167" s="10" t="s">
        <v>882</v>
      </c>
      <c r="J2167" s="11" t="s">
        <v>882</v>
      </c>
      <c r="K2167" s="9" t="s">
        <v>882</v>
      </c>
      <c r="L2167" s="9" t="s">
        <v>882</v>
      </c>
      <c r="M2167" s="19" t="s">
        <v>882</v>
      </c>
      <c r="N2167" s="9" t="s">
        <v>882</v>
      </c>
      <c r="O2167" s="9" t="s">
        <v>882</v>
      </c>
      <c r="P2167" s="9" t="s">
        <v>882</v>
      </c>
      <c r="Q2167" t="s">
        <v>882</v>
      </c>
      <c r="R2167" s="7" t="s">
        <v>882</v>
      </c>
      <c r="S2167" s="11" t="s">
        <v>882</v>
      </c>
    </row>
    <row r="2168" spans="1:19" ht="15" hidden="1" customHeight="1" x14ac:dyDescent="0.25">
      <c r="A2168" s="6" t="s">
        <v>882</v>
      </c>
      <c r="B2168" s="258"/>
      <c r="F2168" s="7" t="s">
        <v>882</v>
      </c>
      <c r="G2168" s="21" t="s">
        <v>882</v>
      </c>
      <c r="H2168" s="19" t="s">
        <v>882</v>
      </c>
      <c r="I2168" s="10" t="s">
        <v>882</v>
      </c>
      <c r="J2168" s="11" t="s">
        <v>882</v>
      </c>
      <c r="K2168" s="9" t="s">
        <v>882</v>
      </c>
      <c r="L2168" s="9" t="s">
        <v>882</v>
      </c>
      <c r="M2168" s="19" t="s">
        <v>882</v>
      </c>
      <c r="N2168" s="9" t="s">
        <v>882</v>
      </c>
      <c r="O2168" s="9" t="s">
        <v>882</v>
      </c>
      <c r="P2168" s="9" t="s">
        <v>882</v>
      </c>
      <c r="Q2168" t="s">
        <v>882</v>
      </c>
      <c r="R2168" s="7" t="s">
        <v>882</v>
      </c>
      <c r="S2168" s="11" t="s">
        <v>882</v>
      </c>
    </row>
    <row r="2169" spans="1:19" ht="15" hidden="1" customHeight="1" x14ac:dyDescent="0.25">
      <c r="A2169" s="6" t="s">
        <v>882</v>
      </c>
      <c r="B2169" s="258"/>
      <c r="F2169" s="7" t="s">
        <v>882</v>
      </c>
      <c r="G2169" s="21" t="s">
        <v>882</v>
      </c>
      <c r="H2169" s="19" t="s">
        <v>882</v>
      </c>
      <c r="I2169" s="10" t="s">
        <v>882</v>
      </c>
      <c r="J2169" s="11" t="s">
        <v>882</v>
      </c>
      <c r="K2169" s="9" t="s">
        <v>882</v>
      </c>
      <c r="L2169" s="9" t="s">
        <v>882</v>
      </c>
      <c r="M2169" s="19" t="s">
        <v>882</v>
      </c>
      <c r="N2169" s="9" t="s">
        <v>882</v>
      </c>
      <c r="O2169" s="9" t="s">
        <v>882</v>
      </c>
      <c r="P2169" s="9" t="s">
        <v>882</v>
      </c>
      <c r="Q2169" t="s">
        <v>882</v>
      </c>
      <c r="R2169" s="7" t="s">
        <v>882</v>
      </c>
      <c r="S2169" s="11" t="s">
        <v>882</v>
      </c>
    </row>
    <row r="2170" spans="1:19" ht="15" hidden="1" customHeight="1" x14ac:dyDescent="0.25">
      <c r="A2170" s="6" t="s">
        <v>882</v>
      </c>
      <c r="B2170" s="258"/>
      <c r="F2170" s="7" t="s">
        <v>882</v>
      </c>
      <c r="G2170" s="21" t="s">
        <v>882</v>
      </c>
      <c r="H2170" s="19" t="s">
        <v>882</v>
      </c>
      <c r="I2170" s="10" t="s">
        <v>882</v>
      </c>
      <c r="J2170" s="11" t="s">
        <v>882</v>
      </c>
      <c r="K2170" s="9" t="s">
        <v>882</v>
      </c>
      <c r="L2170" s="9" t="s">
        <v>882</v>
      </c>
      <c r="M2170" s="19" t="s">
        <v>882</v>
      </c>
      <c r="N2170" s="9" t="s">
        <v>882</v>
      </c>
      <c r="O2170" s="9" t="s">
        <v>882</v>
      </c>
      <c r="P2170" s="9" t="s">
        <v>882</v>
      </c>
      <c r="Q2170" t="s">
        <v>882</v>
      </c>
      <c r="R2170" s="7" t="s">
        <v>882</v>
      </c>
      <c r="S2170" s="11" t="s">
        <v>882</v>
      </c>
    </row>
    <row r="2171" spans="1:19" ht="15" hidden="1" customHeight="1" x14ac:dyDescent="0.25">
      <c r="A2171" s="6" t="s">
        <v>882</v>
      </c>
      <c r="B2171" s="258"/>
      <c r="F2171" s="7" t="s">
        <v>882</v>
      </c>
      <c r="G2171" s="21" t="s">
        <v>882</v>
      </c>
      <c r="H2171" s="19" t="s">
        <v>882</v>
      </c>
      <c r="I2171" s="10" t="s">
        <v>882</v>
      </c>
      <c r="J2171" s="11" t="s">
        <v>882</v>
      </c>
      <c r="K2171" s="9" t="s">
        <v>882</v>
      </c>
      <c r="L2171" s="9" t="s">
        <v>882</v>
      </c>
      <c r="M2171" s="19" t="s">
        <v>882</v>
      </c>
      <c r="N2171" s="9" t="s">
        <v>882</v>
      </c>
      <c r="O2171" s="9" t="s">
        <v>882</v>
      </c>
      <c r="P2171" s="9" t="s">
        <v>882</v>
      </c>
      <c r="Q2171" t="s">
        <v>882</v>
      </c>
      <c r="R2171" s="7" t="s">
        <v>882</v>
      </c>
      <c r="S2171" s="11" t="s">
        <v>882</v>
      </c>
    </row>
    <row r="2172" spans="1:19" ht="15" hidden="1" customHeight="1" x14ac:dyDescent="0.25">
      <c r="A2172" s="6" t="s">
        <v>882</v>
      </c>
      <c r="B2172" s="258"/>
      <c r="F2172" s="7" t="s">
        <v>882</v>
      </c>
      <c r="G2172" s="21" t="s">
        <v>882</v>
      </c>
      <c r="H2172" s="19" t="s">
        <v>882</v>
      </c>
      <c r="I2172" s="10" t="s">
        <v>882</v>
      </c>
      <c r="J2172" s="11" t="s">
        <v>882</v>
      </c>
      <c r="K2172" s="9" t="s">
        <v>882</v>
      </c>
      <c r="L2172" s="9" t="s">
        <v>882</v>
      </c>
      <c r="M2172" s="19" t="s">
        <v>882</v>
      </c>
      <c r="N2172" s="9" t="s">
        <v>882</v>
      </c>
      <c r="O2172" s="9" t="s">
        <v>882</v>
      </c>
      <c r="P2172" s="9" t="s">
        <v>882</v>
      </c>
      <c r="Q2172" t="s">
        <v>882</v>
      </c>
      <c r="R2172" s="7" t="s">
        <v>882</v>
      </c>
      <c r="S2172" s="11" t="s">
        <v>882</v>
      </c>
    </row>
    <row r="2173" spans="1:19" ht="15" hidden="1" customHeight="1" x14ac:dyDescent="0.25">
      <c r="A2173" s="6" t="s">
        <v>882</v>
      </c>
      <c r="B2173" s="258"/>
      <c r="F2173" s="7" t="s">
        <v>882</v>
      </c>
      <c r="G2173" s="21" t="s">
        <v>882</v>
      </c>
      <c r="H2173" s="19" t="s">
        <v>882</v>
      </c>
      <c r="I2173" s="10" t="s">
        <v>882</v>
      </c>
      <c r="J2173" s="11" t="s">
        <v>882</v>
      </c>
      <c r="K2173" s="9" t="s">
        <v>882</v>
      </c>
      <c r="L2173" s="9" t="s">
        <v>882</v>
      </c>
      <c r="M2173" s="19" t="s">
        <v>882</v>
      </c>
      <c r="N2173" s="9" t="s">
        <v>882</v>
      </c>
      <c r="O2173" s="9" t="s">
        <v>882</v>
      </c>
      <c r="P2173" s="9" t="s">
        <v>882</v>
      </c>
      <c r="Q2173" t="s">
        <v>882</v>
      </c>
      <c r="R2173" s="7" t="s">
        <v>882</v>
      </c>
      <c r="S2173" s="11" t="s">
        <v>882</v>
      </c>
    </row>
    <row r="2174" spans="1:19" ht="15" hidden="1" customHeight="1" x14ac:dyDescent="0.25">
      <c r="A2174" s="6" t="s">
        <v>882</v>
      </c>
      <c r="B2174" s="258"/>
      <c r="F2174" s="7" t="s">
        <v>882</v>
      </c>
      <c r="G2174" s="21" t="s">
        <v>882</v>
      </c>
      <c r="H2174" s="19" t="s">
        <v>882</v>
      </c>
      <c r="I2174" s="10" t="s">
        <v>882</v>
      </c>
      <c r="J2174" s="11" t="s">
        <v>882</v>
      </c>
      <c r="K2174" s="9" t="s">
        <v>882</v>
      </c>
      <c r="L2174" s="9" t="s">
        <v>882</v>
      </c>
      <c r="M2174" s="19" t="s">
        <v>882</v>
      </c>
      <c r="N2174" s="9" t="s">
        <v>882</v>
      </c>
      <c r="O2174" s="9" t="s">
        <v>882</v>
      </c>
      <c r="P2174" s="9" t="s">
        <v>882</v>
      </c>
      <c r="Q2174" t="s">
        <v>882</v>
      </c>
      <c r="R2174" s="7" t="s">
        <v>882</v>
      </c>
      <c r="S2174" s="11" t="s">
        <v>882</v>
      </c>
    </row>
    <row r="2175" spans="1:19" ht="15" hidden="1" customHeight="1" x14ac:dyDescent="0.25">
      <c r="A2175" s="6" t="s">
        <v>882</v>
      </c>
      <c r="B2175" s="258"/>
      <c r="F2175" s="7" t="s">
        <v>882</v>
      </c>
      <c r="G2175" s="21" t="s">
        <v>882</v>
      </c>
      <c r="H2175" s="19" t="s">
        <v>882</v>
      </c>
      <c r="I2175" s="10" t="s">
        <v>882</v>
      </c>
      <c r="J2175" s="11" t="s">
        <v>882</v>
      </c>
      <c r="K2175" s="9" t="s">
        <v>882</v>
      </c>
      <c r="L2175" s="9" t="s">
        <v>882</v>
      </c>
      <c r="M2175" s="19" t="s">
        <v>882</v>
      </c>
      <c r="N2175" s="9" t="s">
        <v>882</v>
      </c>
      <c r="O2175" s="9" t="s">
        <v>882</v>
      </c>
      <c r="P2175" s="9" t="s">
        <v>882</v>
      </c>
      <c r="Q2175" t="s">
        <v>882</v>
      </c>
      <c r="R2175" s="7" t="s">
        <v>882</v>
      </c>
      <c r="S2175" s="11" t="s">
        <v>882</v>
      </c>
    </row>
    <row r="2176" spans="1:19" ht="15" hidden="1" customHeight="1" x14ac:dyDescent="0.25">
      <c r="A2176" s="6" t="s">
        <v>882</v>
      </c>
      <c r="B2176" s="258"/>
      <c r="F2176" s="7" t="s">
        <v>882</v>
      </c>
      <c r="G2176" s="21" t="s">
        <v>882</v>
      </c>
      <c r="H2176" s="19" t="s">
        <v>882</v>
      </c>
      <c r="I2176" s="10" t="s">
        <v>882</v>
      </c>
      <c r="J2176" s="11" t="s">
        <v>882</v>
      </c>
      <c r="K2176" s="9" t="s">
        <v>882</v>
      </c>
      <c r="L2176" s="9" t="s">
        <v>882</v>
      </c>
      <c r="M2176" s="19" t="s">
        <v>882</v>
      </c>
      <c r="N2176" s="9" t="s">
        <v>882</v>
      </c>
      <c r="O2176" s="9" t="s">
        <v>882</v>
      </c>
      <c r="P2176" s="9" t="s">
        <v>882</v>
      </c>
      <c r="Q2176" t="s">
        <v>882</v>
      </c>
      <c r="R2176" s="7" t="s">
        <v>882</v>
      </c>
      <c r="S2176" s="11" t="s">
        <v>882</v>
      </c>
    </row>
    <row r="2177" spans="1:19" ht="15" hidden="1" customHeight="1" x14ac:dyDescent="0.25">
      <c r="A2177" s="6" t="s">
        <v>882</v>
      </c>
      <c r="B2177" s="258"/>
      <c r="F2177" s="7" t="s">
        <v>882</v>
      </c>
      <c r="G2177" s="21" t="s">
        <v>882</v>
      </c>
      <c r="H2177" s="19" t="s">
        <v>882</v>
      </c>
      <c r="I2177" s="10" t="s">
        <v>882</v>
      </c>
      <c r="J2177" s="11" t="s">
        <v>882</v>
      </c>
      <c r="K2177" s="9" t="s">
        <v>882</v>
      </c>
      <c r="L2177" s="9" t="s">
        <v>882</v>
      </c>
      <c r="M2177" s="19" t="s">
        <v>882</v>
      </c>
      <c r="N2177" s="9" t="s">
        <v>882</v>
      </c>
      <c r="O2177" s="9" t="s">
        <v>882</v>
      </c>
      <c r="P2177" s="9" t="s">
        <v>882</v>
      </c>
      <c r="Q2177" t="s">
        <v>882</v>
      </c>
      <c r="R2177" s="7" t="s">
        <v>882</v>
      </c>
      <c r="S2177" s="11" t="s">
        <v>882</v>
      </c>
    </row>
    <row r="2178" spans="1:19" ht="15" hidden="1" customHeight="1" x14ac:dyDescent="0.25">
      <c r="A2178" s="6" t="s">
        <v>882</v>
      </c>
      <c r="B2178" s="258"/>
      <c r="F2178" s="7" t="s">
        <v>882</v>
      </c>
      <c r="G2178" s="21" t="s">
        <v>882</v>
      </c>
      <c r="H2178" s="19" t="s">
        <v>882</v>
      </c>
      <c r="I2178" s="10" t="s">
        <v>882</v>
      </c>
      <c r="J2178" s="11" t="s">
        <v>882</v>
      </c>
      <c r="K2178" s="9" t="s">
        <v>882</v>
      </c>
      <c r="L2178" s="9" t="s">
        <v>882</v>
      </c>
      <c r="M2178" s="19" t="s">
        <v>882</v>
      </c>
      <c r="N2178" s="9" t="s">
        <v>882</v>
      </c>
      <c r="O2178" s="9" t="s">
        <v>882</v>
      </c>
      <c r="P2178" s="9" t="s">
        <v>882</v>
      </c>
      <c r="Q2178" t="s">
        <v>882</v>
      </c>
      <c r="R2178" s="7" t="s">
        <v>882</v>
      </c>
      <c r="S2178" s="11" t="s">
        <v>882</v>
      </c>
    </row>
    <row r="2179" spans="1:19" ht="15" hidden="1" customHeight="1" x14ac:dyDescent="0.25">
      <c r="A2179" s="6" t="s">
        <v>882</v>
      </c>
      <c r="B2179" s="258"/>
      <c r="F2179" s="7" t="s">
        <v>882</v>
      </c>
      <c r="G2179" s="21" t="s">
        <v>882</v>
      </c>
      <c r="H2179" s="19" t="s">
        <v>882</v>
      </c>
      <c r="I2179" s="10" t="s">
        <v>882</v>
      </c>
      <c r="J2179" s="11" t="s">
        <v>882</v>
      </c>
      <c r="K2179" s="9" t="s">
        <v>882</v>
      </c>
      <c r="L2179" s="9" t="s">
        <v>882</v>
      </c>
      <c r="M2179" s="19" t="s">
        <v>882</v>
      </c>
      <c r="N2179" s="9" t="s">
        <v>882</v>
      </c>
      <c r="O2179" s="9" t="s">
        <v>882</v>
      </c>
      <c r="P2179" s="9" t="s">
        <v>882</v>
      </c>
      <c r="Q2179" t="s">
        <v>882</v>
      </c>
      <c r="R2179" s="7" t="s">
        <v>882</v>
      </c>
      <c r="S2179" s="11" t="s">
        <v>882</v>
      </c>
    </row>
    <row r="2180" spans="1:19" ht="15" hidden="1" customHeight="1" x14ac:dyDescent="0.25">
      <c r="A2180" s="6" t="s">
        <v>882</v>
      </c>
      <c r="B2180" s="258"/>
      <c r="F2180" s="7" t="s">
        <v>882</v>
      </c>
      <c r="G2180" s="21" t="s">
        <v>882</v>
      </c>
      <c r="H2180" s="19" t="s">
        <v>882</v>
      </c>
      <c r="I2180" s="10" t="s">
        <v>882</v>
      </c>
      <c r="J2180" s="11" t="s">
        <v>882</v>
      </c>
      <c r="K2180" s="9" t="s">
        <v>882</v>
      </c>
      <c r="L2180" s="9" t="s">
        <v>882</v>
      </c>
      <c r="M2180" s="19" t="s">
        <v>882</v>
      </c>
      <c r="N2180" s="9" t="s">
        <v>882</v>
      </c>
      <c r="O2180" s="9" t="s">
        <v>882</v>
      </c>
      <c r="P2180" s="9" t="s">
        <v>882</v>
      </c>
      <c r="Q2180" t="s">
        <v>882</v>
      </c>
      <c r="R2180" s="7" t="s">
        <v>882</v>
      </c>
      <c r="S2180" s="11" t="s">
        <v>882</v>
      </c>
    </row>
    <row r="2181" spans="1:19" ht="15" hidden="1" customHeight="1" x14ac:dyDescent="0.25">
      <c r="A2181" s="6" t="s">
        <v>882</v>
      </c>
      <c r="B2181" s="258"/>
      <c r="F2181" s="7" t="s">
        <v>882</v>
      </c>
      <c r="G2181" s="21" t="s">
        <v>882</v>
      </c>
      <c r="H2181" s="19" t="s">
        <v>882</v>
      </c>
      <c r="I2181" s="10" t="s">
        <v>882</v>
      </c>
      <c r="J2181" s="11" t="s">
        <v>882</v>
      </c>
      <c r="K2181" s="9" t="s">
        <v>882</v>
      </c>
      <c r="L2181" s="9" t="s">
        <v>882</v>
      </c>
      <c r="M2181" s="19" t="s">
        <v>882</v>
      </c>
      <c r="N2181" s="9" t="s">
        <v>882</v>
      </c>
      <c r="O2181" s="9" t="s">
        <v>882</v>
      </c>
      <c r="P2181" s="9" t="s">
        <v>882</v>
      </c>
      <c r="Q2181" t="s">
        <v>882</v>
      </c>
      <c r="R2181" s="7" t="s">
        <v>882</v>
      </c>
      <c r="S2181" s="11" t="s">
        <v>882</v>
      </c>
    </row>
    <row r="2182" spans="1:19" ht="15" hidden="1" customHeight="1" x14ac:dyDescent="0.25">
      <c r="A2182" s="6" t="s">
        <v>882</v>
      </c>
      <c r="B2182" s="258"/>
      <c r="F2182" s="7" t="s">
        <v>882</v>
      </c>
      <c r="G2182" s="21" t="s">
        <v>882</v>
      </c>
      <c r="H2182" s="19" t="s">
        <v>882</v>
      </c>
      <c r="I2182" s="10" t="s">
        <v>882</v>
      </c>
      <c r="J2182" s="11" t="s">
        <v>882</v>
      </c>
      <c r="K2182" s="9" t="s">
        <v>882</v>
      </c>
      <c r="L2182" s="9" t="s">
        <v>882</v>
      </c>
      <c r="M2182" s="19" t="s">
        <v>882</v>
      </c>
      <c r="N2182" s="9" t="s">
        <v>882</v>
      </c>
      <c r="O2182" s="9" t="s">
        <v>882</v>
      </c>
      <c r="P2182" s="9" t="s">
        <v>882</v>
      </c>
      <c r="Q2182" t="s">
        <v>882</v>
      </c>
      <c r="R2182" s="7" t="s">
        <v>882</v>
      </c>
      <c r="S2182" s="11" t="s">
        <v>882</v>
      </c>
    </row>
    <row r="2183" spans="1:19" ht="15" hidden="1" customHeight="1" x14ac:dyDescent="0.25">
      <c r="A2183" s="6" t="s">
        <v>882</v>
      </c>
      <c r="B2183" s="258"/>
      <c r="F2183" s="7" t="s">
        <v>882</v>
      </c>
      <c r="G2183" s="21" t="s">
        <v>882</v>
      </c>
      <c r="H2183" s="19" t="s">
        <v>882</v>
      </c>
      <c r="I2183" s="10" t="s">
        <v>882</v>
      </c>
      <c r="J2183" s="11" t="s">
        <v>882</v>
      </c>
      <c r="K2183" s="9" t="s">
        <v>882</v>
      </c>
      <c r="L2183" s="9" t="s">
        <v>882</v>
      </c>
      <c r="M2183" s="19" t="s">
        <v>882</v>
      </c>
      <c r="N2183" s="9" t="s">
        <v>882</v>
      </c>
      <c r="O2183" s="9" t="s">
        <v>882</v>
      </c>
      <c r="P2183" s="9" t="s">
        <v>882</v>
      </c>
      <c r="Q2183" t="s">
        <v>882</v>
      </c>
      <c r="R2183" s="7" t="s">
        <v>882</v>
      </c>
      <c r="S2183" s="11" t="s">
        <v>882</v>
      </c>
    </row>
    <row r="2184" spans="1:19" ht="15" hidden="1" customHeight="1" x14ac:dyDescent="0.25">
      <c r="A2184" s="6" t="s">
        <v>882</v>
      </c>
      <c r="B2184" s="258"/>
      <c r="F2184" s="7" t="s">
        <v>882</v>
      </c>
      <c r="G2184" s="21" t="s">
        <v>882</v>
      </c>
      <c r="H2184" s="19" t="s">
        <v>882</v>
      </c>
      <c r="I2184" s="10" t="s">
        <v>882</v>
      </c>
      <c r="J2184" s="11" t="s">
        <v>882</v>
      </c>
      <c r="K2184" s="9" t="s">
        <v>882</v>
      </c>
      <c r="L2184" s="9" t="s">
        <v>882</v>
      </c>
      <c r="M2184" s="19" t="s">
        <v>882</v>
      </c>
      <c r="N2184" s="9" t="s">
        <v>882</v>
      </c>
      <c r="O2184" s="9" t="s">
        <v>882</v>
      </c>
      <c r="P2184" s="9" t="s">
        <v>882</v>
      </c>
      <c r="Q2184" t="s">
        <v>882</v>
      </c>
      <c r="R2184" s="7" t="s">
        <v>882</v>
      </c>
      <c r="S2184" s="11" t="s">
        <v>882</v>
      </c>
    </row>
    <row r="2185" spans="1:19" ht="15" hidden="1" customHeight="1" x14ac:dyDescent="0.25">
      <c r="A2185" s="6" t="s">
        <v>882</v>
      </c>
      <c r="B2185" s="258"/>
      <c r="F2185" s="7" t="s">
        <v>882</v>
      </c>
      <c r="G2185" s="21" t="s">
        <v>882</v>
      </c>
      <c r="H2185" s="19" t="s">
        <v>882</v>
      </c>
      <c r="I2185" s="10" t="s">
        <v>882</v>
      </c>
      <c r="J2185" s="11" t="s">
        <v>882</v>
      </c>
      <c r="K2185" s="9" t="s">
        <v>882</v>
      </c>
      <c r="L2185" s="9" t="s">
        <v>882</v>
      </c>
      <c r="M2185" s="19" t="s">
        <v>882</v>
      </c>
      <c r="N2185" s="9" t="s">
        <v>882</v>
      </c>
      <c r="O2185" s="9" t="s">
        <v>882</v>
      </c>
      <c r="P2185" s="9" t="s">
        <v>882</v>
      </c>
      <c r="Q2185" t="s">
        <v>882</v>
      </c>
      <c r="R2185" s="7" t="s">
        <v>882</v>
      </c>
      <c r="S2185" s="11" t="s">
        <v>882</v>
      </c>
    </row>
    <row r="2186" spans="1:19" ht="15" hidden="1" customHeight="1" x14ac:dyDescent="0.25">
      <c r="A2186" s="6" t="s">
        <v>882</v>
      </c>
      <c r="B2186" s="258"/>
      <c r="F2186" s="7" t="s">
        <v>882</v>
      </c>
      <c r="G2186" s="21" t="s">
        <v>882</v>
      </c>
      <c r="H2186" s="19" t="s">
        <v>882</v>
      </c>
      <c r="I2186" s="10" t="s">
        <v>882</v>
      </c>
      <c r="J2186" s="11" t="s">
        <v>882</v>
      </c>
      <c r="K2186" s="9" t="s">
        <v>882</v>
      </c>
      <c r="L2186" s="9" t="s">
        <v>882</v>
      </c>
      <c r="M2186" s="19" t="s">
        <v>882</v>
      </c>
      <c r="N2186" s="9" t="s">
        <v>882</v>
      </c>
      <c r="O2186" s="9" t="s">
        <v>882</v>
      </c>
      <c r="P2186" s="9" t="s">
        <v>882</v>
      </c>
      <c r="Q2186" t="s">
        <v>882</v>
      </c>
      <c r="R2186" s="7" t="s">
        <v>882</v>
      </c>
      <c r="S2186" s="11" t="s">
        <v>882</v>
      </c>
    </row>
    <row r="2187" spans="1:19" ht="15" hidden="1" customHeight="1" x14ac:dyDescent="0.25">
      <c r="A2187" s="6" t="s">
        <v>882</v>
      </c>
      <c r="B2187" s="258"/>
      <c r="F2187" s="7" t="s">
        <v>882</v>
      </c>
      <c r="G2187" s="21" t="s">
        <v>882</v>
      </c>
      <c r="H2187" s="19" t="s">
        <v>882</v>
      </c>
      <c r="I2187" s="10" t="s">
        <v>882</v>
      </c>
      <c r="J2187" s="11" t="s">
        <v>882</v>
      </c>
      <c r="K2187" s="9" t="s">
        <v>882</v>
      </c>
      <c r="L2187" s="9" t="s">
        <v>882</v>
      </c>
      <c r="M2187" s="19" t="s">
        <v>882</v>
      </c>
      <c r="N2187" s="9" t="s">
        <v>882</v>
      </c>
      <c r="O2187" s="9" t="s">
        <v>882</v>
      </c>
      <c r="P2187" s="9" t="s">
        <v>882</v>
      </c>
      <c r="Q2187" t="s">
        <v>882</v>
      </c>
      <c r="R2187" s="7" t="s">
        <v>882</v>
      </c>
      <c r="S2187" s="11" t="s">
        <v>882</v>
      </c>
    </row>
    <row r="2188" spans="1:19" ht="15" hidden="1" customHeight="1" x14ac:dyDescent="0.25">
      <c r="A2188" s="6" t="s">
        <v>882</v>
      </c>
      <c r="B2188" s="258"/>
      <c r="F2188" s="7" t="s">
        <v>882</v>
      </c>
      <c r="G2188" s="21" t="s">
        <v>882</v>
      </c>
      <c r="H2188" s="19" t="s">
        <v>882</v>
      </c>
      <c r="I2188" s="10" t="s">
        <v>882</v>
      </c>
      <c r="J2188" s="11" t="s">
        <v>882</v>
      </c>
      <c r="K2188" s="9" t="s">
        <v>882</v>
      </c>
      <c r="L2188" s="9" t="s">
        <v>882</v>
      </c>
      <c r="M2188" s="19" t="s">
        <v>882</v>
      </c>
      <c r="N2188" s="9" t="s">
        <v>882</v>
      </c>
      <c r="O2188" s="9" t="s">
        <v>882</v>
      </c>
      <c r="P2188" s="9" t="s">
        <v>882</v>
      </c>
      <c r="Q2188" t="s">
        <v>882</v>
      </c>
      <c r="R2188" s="7" t="s">
        <v>882</v>
      </c>
      <c r="S2188" s="11" t="s">
        <v>882</v>
      </c>
    </row>
    <row r="2189" spans="1:19" ht="15" hidden="1" customHeight="1" x14ac:dyDescent="0.25">
      <c r="A2189" s="6" t="s">
        <v>882</v>
      </c>
      <c r="B2189" s="258"/>
      <c r="F2189" s="7" t="s">
        <v>882</v>
      </c>
      <c r="G2189" s="21" t="s">
        <v>882</v>
      </c>
      <c r="H2189" s="19" t="s">
        <v>882</v>
      </c>
      <c r="I2189" s="10" t="s">
        <v>882</v>
      </c>
      <c r="J2189" s="11" t="s">
        <v>882</v>
      </c>
      <c r="K2189" s="9" t="s">
        <v>882</v>
      </c>
      <c r="L2189" s="9" t="s">
        <v>882</v>
      </c>
      <c r="M2189" s="19" t="s">
        <v>882</v>
      </c>
      <c r="N2189" s="9" t="s">
        <v>882</v>
      </c>
      <c r="O2189" s="9" t="s">
        <v>882</v>
      </c>
      <c r="P2189" s="9" t="s">
        <v>882</v>
      </c>
      <c r="Q2189" t="s">
        <v>882</v>
      </c>
      <c r="R2189" s="7" t="s">
        <v>882</v>
      </c>
      <c r="S2189" s="11" t="s">
        <v>882</v>
      </c>
    </row>
    <row r="2190" spans="1:19" ht="15" hidden="1" customHeight="1" x14ac:dyDescent="0.25">
      <c r="A2190" s="6" t="s">
        <v>882</v>
      </c>
      <c r="B2190" s="258"/>
      <c r="F2190" s="7" t="s">
        <v>882</v>
      </c>
      <c r="G2190" s="21" t="s">
        <v>882</v>
      </c>
      <c r="H2190" s="19" t="s">
        <v>882</v>
      </c>
      <c r="I2190" s="10" t="s">
        <v>882</v>
      </c>
      <c r="J2190" s="11" t="s">
        <v>882</v>
      </c>
      <c r="K2190" s="9" t="s">
        <v>882</v>
      </c>
      <c r="L2190" s="9" t="s">
        <v>882</v>
      </c>
      <c r="M2190" s="19" t="s">
        <v>882</v>
      </c>
      <c r="N2190" s="9" t="s">
        <v>882</v>
      </c>
      <c r="O2190" s="9" t="s">
        <v>882</v>
      </c>
      <c r="P2190" s="9" t="s">
        <v>882</v>
      </c>
      <c r="Q2190" t="s">
        <v>882</v>
      </c>
      <c r="R2190" s="7" t="s">
        <v>882</v>
      </c>
      <c r="S2190" s="11" t="s">
        <v>882</v>
      </c>
    </row>
    <row r="2191" spans="1:19" ht="15" hidden="1" customHeight="1" x14ac:dyDescent="0.25">
      <c r="A2191" s="6" t="s">
        <v>882</v>
      </c>
      <c r="B2191" s="258"/>
      <c r="F2191" s="7" t="s">
        <v>882</v>
      </c>
      <c r="G2191" s="21" t="s">
        <v>882</v>
      </c>
      <c r="H2191" s="19" t="s">
        <v>882</v>
      </c>
      <c r="I2191" s="10" t="s">
        <v>882</v>
      </c>
      <c r="J2191" s="11" t="s">
        <v>882</v>
      </c>
      <c r="K2191" s="9" t="s">
        <v>882</v>
      </c>
      <c r="L2191" s="9" t="s">
        <v>882</v>
      </c>
      <c r="M2191" s="19" t="s">
        <v>882</v>
      </c>
      <c r="N2191" s="9" t="s">
        <v>882</v>
      </c>
      <c r="O2191" s="9" t="s">
        <v>882</v>
      </c>
      <c r="P2191" s="9" t="s">
        <v>882</v>
      </c>
      <c r="Q2191" t="s">
        <v>882</v>
      </c>
      <c r="R2191" s="7" t="s">
        <v>882</v>
      </c>
      <c r="S2191" s="11" t="s">
        <v>882</v>
      </c>
    </row>
    <row r="2192" spans="1:19" ht="15" hidden="1" customHeight="1" x14ac:dyDescent="0.25">
      <c r="A2192" s="6" t="s">
        <v>882</v>
      </c>
      <c r="B2192" s="258"/>
      <c r="F2192" s="7" t="s">
        <v>882</v>
      </c>
      <c r="G2192" s="21" t="s">
        <v>882</v>
      </c>
      <c r="H2192" s="19" t="s">
        <v>882</v>
      </c>
      <c r="I2192" s="10" t="s">
        <v>882</v>
      </c>
      <c r="J2192" s="11" t="s">
        <v>882</v>
      </c>
      <c r="K2192" s="9" t="s">
        <v>882</v>
      </c>
      <c r="L2192" s="9" t="s">
        <v>882</v>
      </c>
      <c r="M2192" s="19" t="s">
        <v>882</v>
      </c>
      <c r="N2192" s="9" t="s">
        <v>882</v>
      </c>
      <c r="O2192" s="9" t="s">
        <v>882</v>
      </c>
      <c r="P2192" s="9" t="s">
        <v>882</v>
      </c>
      <c r="Q2192" t="s">
        <v>882</v>
      </c>
      <c r="R2192" s="7" t="s">
        <v>882</v>
      </c>
      <c r="S2192" s="11" t="s">
        <v>882</v>
      </c>
    </row>
    <row r="2193" spans="1:19" ht="15" hidden="1" customHeight="1" x14ac:dyDescent="0.25">
      <c r="A2193" s="6" t="s">
        <v>882</v>
      </c>
      <c r="B2193" s="258"/>
      <c r="F2193" s="7" t="s">
        <v>882</v>
      </c>
      <c r="G2193" s="21" t="s">
        <v>882</v>
      </c>
      <c r="H2193" s="19" t="s">
        <v>882</v>
      </c>
      <c r="I2193" s="10" t="s">
        <v>882</v>
      </c>
      <c r="J2193" s="11" t="s">
        <v>882</v>
      </c>
      <c r="K2193" s="9" t="s">
        <v>882</v>
      </c>
      <c r="L2193" s="9" t="s">
        <v>882</v>
      </c>
      <c r="M2193" s="19" t="s">
        <v>882</v>
      </c>
      <c r="N2193" s="9" t="s">
        <v>882</v>
      </c>
      <c r="O2193" s="9" t="s">
        <v>882</v>
      </c>
      <c r="P2193" s="9" t="s">
        <v>882</v>
      </c>
      <c r="Q2193" t="s">
        <v>882</v>
      </c>
      <c r="R2193" s="7" t="s">
        <v>882</v>
      </c>
      <c r="S2193" s="11" t="s">
        <v>882</v>
      </c>
    </row>
    <row r="2194" spans="1:19" ht="15" hidden="1" customHeight="1" x14ac:dyDescent="0.25">
      <c r="A2194" s="6" t="s">
        <v>882</v>
      </c>
      <c r="B2194" s="258"/>
      <c r="F2194" s="7" t="s">
        <v>882</v>
      </c>
      <c r="G2194" s="21" t="s">
        <v>882</v>
      </c>
      <c r="H2194" s="19" t="s">
        <v>882</v>
      </c>
      <c r="I2194" s="10" t="s">
        <v>882</v>
      </c>
      <c r="J2194" s="11" t="s">
        <v>882</v>
      </c>
      <c r="K2194" s="9" t="s">
        <v>882</v>
      </c>
      <c r="L2194" s="9" t="s">
        <v>882</v>
      </c>
      <c r="M2194" s="19" t="s">
        <v>882</v>
      </c>
      <c r="N2194" s="9" t="s">
        <v>882</v>
      </c>
      <c r="O2194" s="9" t="s">
        <v>882</v>
      </c>
      <c r="P2194" s="9" t="s">
        <v>882</v>
      </c>
      <c r="Q2194" t="s">
        <v>882</v>
      </c>
      <c r="R2194" s="7" t="s">
        <v>882</v>
      </c>
      <c r="S2194" s="11" t="s">
        <v>882</v>
      </c>
    </row>
    <row r="2195" spans="1:19" ht="15" hidden="1" customHeight="1" x14ac:dyDescent="0.25">
      <c r="A2195" s="6" t="s">
        <v>882</v>
      </c>
      <c r="B2195" s="258"/>
      <c r="F2195" s="7" t="s">
        <v>882</v>
      </c>
      <c r="G2195" s="21" t="s">
        <v>882</v>
      </c>
      <c r="H2195" s="19" t="s">
        <v>882</v>
      </c>
      <c r="I2195" s="10" t="s">
        <v>882</v>
      </c>
      <c r="J2195" s="11" t="s">
        <v>882</v>
      </c>
      <c r="K2195" s="9" t="s">
        <v>882</v>
      </c>
      <c r="L2195" s="9" t="s">
        <v>882</v>
      </c>
      <c r="M2195" s="19" t="s">
        <v>882</v>
      </c>
      <c r="N2195" s="9" t="s">
        <v>882</v>
      </c>
      <c r="O2195" s="9" t="s">
        <v>882</v>
      </c>
      <c r="P2195" s="9" t="s">
        <v>882</v>
      </c>
      <c r="Q2195" t="s">
        <v>882</v>
      </c>
      <c r="R2195" s="7" t="s">
        <v>882</v>
      </c>
      <c r="S2195" s="11" t="s">
        <v>882</v>
      </c>
    </row>
    <row r="2196" spans="1:19" ht="15" hidden="1" customHeight="1" x14ac:dyDescent="0.25">
      <c r="A2196" s="6" t="s">
        <v>882</v>
      </c>
      <c r="B2196" s="258"/>
      <c r="F2196" s="7" t="s">
        <v>882</v>
      </c>
      <c r="G2196" s="21" t="s">
        <v>882</v>
      </c>
      <c r="H2196" s="19" t="s">
        <v>882</v>
      </c>
      <c r="I2196" s="10" t="s">
        <v>882</v>
      </c>
      <c r="J2196" s="11" t="s">
        <v>882</v>
      </c>
      <c r="K2196" s="9" t="s">
        <v>882</v>
      </c>
      <c r="L2196" s="9" t="s">
        <v>882</v>
      </c>
      <c r="M2196" s="19" t="s">
        <v>882</v>
      </c>
      <c r="N2196" s="9" t="s">
        <v>882</v>
      </c>
      <c r="O2196" s="9" t="s">
        <v>882</v>
      </c>
      <c r="P2196" s="9" t="s">
        <v>882</v>
      </c>
      <c r="Q2196" t="s">
        <v>882</v>
      </c>
      <c r="R2196" s="7" t="s">
        <v>882</v>
      </c>
      <c r="S2196" s="11" t="s">
        <v>882</v>
      </c>
    </row>
    <row r="2197" spans="1:19" ht="15" hidden="1" customHeight="1" x14ac:dyDescent="0.25">
      <c r="A2197" s="6" t="s">
        <v>882</v>
      </c>
      <c r="B2197" s="258"/>
      <c r="F2197" s="7" t="s">
        <v>882</v>
      </c>
      <c r="G2197" s="21" t="s">
        <v>882</v>
      </c>
      <c r="H2197" s="19" t="s">
        <v>882</v>
      </c>
      <c r="I2197" s="10" t="s">
        <v>882</v>
      </c>
      <c r="J2197" s="11" t="s">
        <v>882</v>
      </c>
      <c r="K2197" s="9" t="s">
        <v>882</v>
      </c>
      <c r="L2197" s="9" t="s">
        <v>882</v>
      </c>
      <c r="M2197" s="19" t="s">
        <v>882</v>
      </c>
      <c r="N2197" s="9" t="s">
        <v>882</v>
      </c>
      <c r="O2197" s="9" t="s">
        <v>882</v>
      </c>
      <c r="P2197" s="9" t="s">
        <v>882</v>
      </c>
      <c r="Q2197" t="s">
        <v>882</v>
      </c>
      <c r="R2197" s="7" t="s">
        <v>882</v>
      </c>
      <c r="S2197" s="11" t="s">
        <v>882</v>
      </c>
    </row>
    <row r="2198" spans="1:19" ht="15" hidden="1" customHeight="1" x14ac:dyDescent="0.25">
      <c r="A2198" s="6" t="s">
        <v>882</v>
      </c>
      <c r="B2198" s="258"/>
      <c r="F2198" s="7" t="s">
        <v>882</v>
      </c>
      <c r="G2198" s="21" t="s">
        <v>882</v>
      </c>
      <c r="H2198" s="19" t="s">
        <v>882</v>
      </c>
      <c r="I2198" s="10" t="s">
        <v>882</v>
      </c>
      <c r="J2198" s="11" t="s">
        <v>882</v>
      </c>
      <c r="K2198" s="9" t="s">
        <v>882</v>
      </c>
      <c r="L2198" s="9" t="s">
        <v>882</v>
      </c>
      <c r="M2198" s="19" t="s">
        <v>882</v>
      </c>
      <c r="N2198" s="9" t="s">
        <v>882</v>
      </c>
      <c r="O2198" s="9" t="s">
        <v>882</v>
      </c>
      <c r="P2198" s="9" t="s">
        <v>882</v>
      </c>
      <c r="Q2198" t="s">
        <v>882</v>
      </c>
      <c r="R2198" s="7" t="s">
        <v>882</v>
      </c>
      <c r="S2198" s="11" t="s">
        <v>882</v>
      </c>
    </row>
    <row r="2199" spans="1:19" ht="15" hidden="1" customHeight="1" x14ac:dyDescent="0.25">
      <c r="A2199" s="6" t="s">
        <v>882</v>
      </c>
      <c r="B2199" s="258"/>
      <c r="F2199" s="7" t="s">
        <v>882</v>
      </c>
      <c r="G2199" s="21" t="s">
        <v>882</v>
      </c>
      <c r="H2199" s="19" t="s">
        <v>882</v>
      </c>
      <c r="I2199" s="10" t="s">
        <v>882</v>
      </c>
      <c r="J2199" s="11" t="s">
        <v>882</v>
      </c>
      <c r="K2199" s="9" t="s">
        <v>882</v>
      </c>
      <c r="L2199" s="9" t="s">
        <v>882</v>
      </c>
      <c r="M2199" s="19" t="s">
        <v>882</v>
      </c>
      <c r="N2199" s="9" t="s">
        <v>882</v>
      </c>
      <c r="O2199" s="9" t="s">
        <v>882</v>
      </c>
      <c r="P2199" s="9" t="s">
        <v>882</v>
      </c>
      <c r="Q2199" t="s">
        <v>882</v>
      </c>
      <c r="R2199" s="7" t="s">
        <v>882</v>
      </c>
      <c r="S2199" s="11" t="s">
        <v>882</v>
      </c>
    </row>
    <row r="2200" spans="1:19" ht="15" hidden="1" customHeight="1" x14ac:dyDescent="0.25">
      <c r="A2200" s="6" t="s">
        <v>882</v>
      </c>
      <c r="B2200" s="258"/>
      <c r="F2200" s="7" t="s">
        <v>882</v>
      </c>
      <c r="G2200" s="21" t="s">
        <v>882</v>
      </c>
      <c r="H2200" s="19" t="s">
        <v>882</v>
      </c>
      <c r="I2200" s="10" t="s">
        <v>882</v>
      </c>
      <c r="J2200" s="11" t="s">
        <v>882</v>
      </c>
      <c r="K2200" s="9" t="s">
        <v>882</v>
      </c>
      <c r="L2200" s="9" t="s">
        <v>882</v>
      </c>
      <c r="M2200" s="19" t="s">
        <v>882</v>
      </c>
      <c r="N2200" s="9" t="s">
        <v>882</v>
      </c>
      <c r="O2200" s="9" t="s">
        <v>882</v>
      </c>
      <c r="P2200" s="9" t="s">
        <v>882</v>
      </c>
      <c r="Q2200" t="s">
        <v>882</v>
      </c>
      <c r="R2200" s="7" t="s">
        <v>882</v>
      </c>
      <c r="S2200" s="11" t="s">
        <v>882</v>
      </c>
    </row>
    <row r="2201" spans="1:19" ht="15" hidden="1" customHeight="1" x14ac:dyDescent="0.25">
      <c r="A2201" s="6" t="s">
        <v>882</v>
      </c>
      <c r="B2201" s="258"/>
      <c r="F2201" s="7" t="s">
        <v>882</v>
      </c>
      <c r="G2201" s="21" t="s">
        <v>882</v>
      </c>
      <c r="H2201" s="19" t="s">
        <v>882</v>
      </c>
      <c r="I2201" s="10" t="s">
        <v>882</v>
      </c>
      <c r="J2201" s="11" t="s">
        <v>882</v>
      </c>
      <c r="K2201" s="9" t="s">
        <v>882</v>
      </c>
      <c r="L2201" s="9" t="s">
        <v>882</v>
      </c>
      <c r="M2201" s="19" t="s">
        <v>882</v>
      </c>
      <c r="N2201" s="9" t="s">
        <v>882</v>
      </c>
      <c r="O2201" s="9" t="s">
        <v>882</v>
      </c>
      <c r="P2201" s="9" t="s">
        <v>882</v>
      </c>
      <c r="Q2201" t="s">
        <v>882</v>
      </c>
      <c r="R2201" s="7" t="s">
        <v>882</v>
      </c>
      <c r="S2201" s="11" t="s">
        <v>882</v>
      </c>
    </row>
    <row r="2202" spans="1:19" ht="15" hidden="1" customHeight="1" x14ac:dyDescent="0.25">
      <c r="A2202" s="6" t="s">
        <v>882</v>
      </c>
      <c r="B2202" s="258"/>
      <c r="F2202" s="7" t="s">
        <v>882</v>
      </c>
      <c r="G2202" s="21" t="s">
        <v>882</v>
      </c>
      <c r="H2202" s="19" t="s">
        <v>882</v>
      </c>
      <c r="I2202" s="10" t="s">
        <v>882</v>
      </c>
      <c r="J2202" s="11" t="s">
        <v>882</v>
      </c>
      <c r="K2202" s="9" t="s">
        <v>882</v>
      </c>
      <c r="L2202" s="9" t="s">
        <v>882</v>
      </c>
      <c r="M2202" s="19" t="s">
        <v>882</v>
      </c>
      <c r="N2202" s="9" t="s">
        <v>882</v>
      </c>
      <c r="O2202" s="9" t="s">
        <v>882</v>
      </c>
      <c r="P2202" s="9" t="s">
        <v>882</v>
      </c>
      <c r="Q2202" t="s">
        <v>882</v>
      </c>
      <c r="R2202" s="7" t="s">
        <v>882</v>
      </c>
      <c r="S2202" s="11" t="s">
        <v>882</v>
      </c>
    </row>
    <row r="2203" spans="1:19" ht="15" hidden="1" customHeight="1" x14ac:dyDescent="0.25">
      <c r="A2203" s="6" t="s">
        <v>882</v>
      </c>
      <c r="B2203" s="258"/>
      <c r="F2203" s="7" t="s">
        <v>882</v>
      </c>
      <c r="G2203" s="21" t="s">
        <v>882</v>
      </c>
      <c r="H2203" s="19" t="s">
        <v>882</v>
      </c>
      <c r="I2203" s="10" t="s">
        <v>882</v>
      </c>
      <c r="J2203" s="11" t="s">
        <v>882</v>
      </c>
      <c r="K2203" s="9" t="s">
        <v>882</v>
      </c>
      <c r="L2203" s="9" t="s">
        <v>882</v>
      </c>
      <c r="M2203" s="19" t="s">
        <v>882</v>
      </c>
      <c r="N2203" s="9" t="s">
        <v>882</v>
      </c>
      <c r="O2203" s="9" t="s">
        <v>882</v>
      </c>
      <c r="P2203" s="9" t="s">
        <v>882</v>
      </c>
      <c r="Q2203" t="s">
        <v>882</v>
      </c>
      <c r="R2203" s="7" t="s">
        <v>882</v>
      </c>
      <c r="S2203" s="11" t="s">
        <v>882</v>
      </c>
    </row>
    <row r="2204" spans="1:19" ht="15" hidden="1" customHeight="1" x14ac:dyDescent="0.25">
      <c r="A2204" s="6" t="s">
        <v>882</v>
      </c>
      <c r="B2204" s="258"/>
      <c r="F2204" s="7" t="s">
        <v>882</v>
      </c>
      <c r="G2204" s="21" t="s">
        <v>882</v>
      </c>
      <c r="H2204" s="19" t="s">
        <v>882</v>
      </c>
      <c r="I2204" s="10" t="s">
        <v>882</v>
      </c>
      <c r="J2204" s="11" t="s">
        <v>882</v>
      </c>
      <c r="K2204" s="9" t="s">
        <v>882</v>
      </c>
      <c r="L2204" s="9" t="s">
        <v>882</v>
      </c>
      <c r="M2204" s="19" t="s">
        <v>882</v>
      </c>
      <c r="N2204" s="9" t="s">
        <v>882</v>
      </c>
      <c r="O2204" s="9" t="s">
        <v>882</v>
      </c>
      <c r="P2204" s="9" t="s">
        <v>882</v>
      </c>
      <c r="Q2204" t="s">
        <v>882</v>
      </c>
      <c r="R2204" s="7" t="s">
        <v>882</v>
      </c>
      <c r="S2204" s="11" t="s">
        <v>882</v>
      </c>
    </row>
    <row r="2205" spans="1:19" ht="15" hidden="1" customHeight="1" x14ac:dyDescent="0.25">
      <c r="A2205" s="6" t="s">
        <v>882</v>
      </c>
      <c r="B2205" s="258"/>
      <c r="F2205" s="7" t="s">
        <v>882</v>
      </c>
      <c r="G2205" s="21" t="s">
        <v>882</v>
      </c>
      <c r="H2205" s="19" t="s">
        <v>882</v>
      </c>
      <c r="I2205" s="10" t="s">
        <v>882</v>
      </c>
      <c r="J2205" s="11" t="s">
        <v>882</v>
      </c>
      <c r="K2205" s="9" t="s">
        <v>882</v>
      </c>
      <c r="L2205" s="9" t="s">
        <v>882</v>
      </c>
      <c r="M2205" s="19" t="s">
        <v>882</v>
      </c>
      <c r="N2205" s="9" t="s">
        <v>882</v>
      </c>
      <c r="O2205" s="9" t="s">
        <v>882</v>
      </c>
      <c r="P2205" s="9" t="s">
        <v>882</v>
      </c>
      <c r="Q2205" t="s">
        <v>882</v>
      </c>
      <c r="R2205" s="7" t="s">
        <v>882</v>
      </c>
      <c r="S2205" s="11" t="s">
        <v>882</v>
      </c>
    </row>
    <row r="2206" spans="1:19" ht="15" hidden="1" customHeight="1" x14ac:dyDescent="0.25">
      <c r="A2206" s="6" t="s">
        <v>882</v>
      </c>
      <c r="B2206" s="258"/>
      <c r="F2206" s="7" t="s">
        <v>882</v>
      </c>
      <c r="G2206" s="21" t="s">
        <v>882</v>
      </c>
      <c r="H2206" s="19" t="s">
        <v>882</v>
      </c>
      <c r="I2206" s="10" t="s">
        <v>882</v>
      </c>
      <c r="J2206" s="11" t="s">
        <v>882</v>
      </c>
      <c r="K2206" s="9" t="s">
        <v>882</v>
      </c>
      <c r="L2206" s="9" t="s">
        <v>882</v>
      </c>
      <c r="M2206" s="19" t="s">
        <v>882</v>
      </c>
      <c r="N2206" s="9" t="s">
        <v>882</v>
      </c>
      <c r="O2206" s="9" t="s">
        <v>882</v>
      </c>
      <c r="P2206" s="9" t="s">
        <v>882</v>
      </c>
      <c r="Q2206" t="s">
        <v>882</v>
      </c>
      <c r="R2206" s="7" t="s">
        <v>882</v>
      </c>
      <c r="S2206" s="11" t="s">
        <v>882</v>
      </c>
    </row>
    <row r="2207" spans="1:19" ht="15" hidden="1" customHeight="1" x14ac:dyDescent="0.25">
      <c r="A2207" s="6" t="s">
        <v>882</v>
      </c>
      <c r="B2207" s="258"/>
      <c r="F2207" s="7" t="s">
        <v>882</v>
      </c>
      <c r="G2207" s="21" t="s">
        <v>882</v>
      </c>
      <c r="H2207" s="19" t="s">
        <v>882</v>
      </c>
      <c r="I2207" s="10" t="s">
        <v>882</v>
      </c>
      <c r="J2207" s="11" t="s">
        <v>882</v>
      </c>
      <c r="K2207" s="9" t="s">
        <v>882</v>
      </c>
      <c r="L2207" s="9" t="s">
        <v>882</v>
      </c>
      <c r="M2207" s="19" t="s">
        <v>882</v>
      </c>
      <c r="N2207" s="9" t="s">
        <v>882</v>
      </c>
      <c r="O2207" s="9" t="s">
        <v>882</v>
      </c>
      <c r="P2207" s="9" t="s">
        <v>882</v>
      </c>
      <c r="Q2207" t="s">
        <v>882</v>
      </c>
      <c r="R2207" s="7" t="s">
        <v>882</v>
      </c>
      <c r="S2207" s="11" t="s">
        <v>882</v>
      </c>
    </row>
    <row r="2208" spans="1:19" ht="15" hidden="1" customHeight="1" x14ac:dyDescent="0.25">
      <c r="A2208" s="6" t="s">
        <v>882</v>
      </c>
      <c r="B2208" s="258"/>
      <c r="F2208" s="7" t="s">
        <v>882</v>
      </c>
      <c r="G2208" s="21" t="s">
        <v>882</v>
      </c>
      <c r="H2208" s="19" t="s">
        <v>882</v>
      </c>
      <c r="I2208" s="10" t="s">
        <v>882</v>
      </c>
      <c r="J2208" s="11" t="s">
        <v>882</v>
      </c>
      <c r="K2208" s="9" t="s">
        <v>882</v>
      </c>
      <c r="L2208" s="9" t="s">
        <v>882</v>
      </c>
      <c r="M2208" s="19" t="s">
        <v>882</v>
      </c>
      <c r="N2208" s="9" t="s">
        <v>882</v>
      </c>
      <c r="O2208" s="9" t="s">
        <v>882</v>
      </c>
      <c r="P2208" s="9" t="s">
        <v>882</v>
      </c>
      <c r="Q2208" t="s">
        <v>882</v>
      </c>
      <c r="R2208" s="7" t="s">
        <v>882</v>
      </c>
      <c r="S2208" s="11" t="s">
        <v>882</v>
      </c>
    </row>
    <row r="2209" spans="1:19" ht="15" hidden="1" customHeight="1" x14ac:dyDescent="0.25">
      <c r="A2209" s="6" t="s">
        <v>882</v>
      </c>
      <c r="B2209" s="258"/>
      <c r="F2209" s="7" t="s">
        <v>882</v>
      </c>
      <c r="G2209" s="21" t="s">
        <v>882</v>
      </c>
      <c r="H2209" s="19" t="s">
        <v>882</v>
      </c>
      <c r="I2209" s="10" t="s">
        <v>882</v>
      </c>
      <c r="J2209" s="11" t="s">
        <v>882</v>
      </c>
      <c r="K2209" s="9" t="s">
        <v>882</v>
      </c>
      <c r="L2209" s="9" t="s">
        <v>882</v>
      </c>
      <c r="M2209" s="19" t="s">
        <v>882</v>
      </c>
      <c r="N2209" s="9" t="s">
        <v>882</v>
      </c>
      <c r="O2209" s="9" t="s">
        <v>882</v>
      </c>
      <c r="P2209" s="9" t="s">
        <v>882</v>
      </c>
      <c r="Q2209" t="s">
        <v>882</v>
      </c>
      <c r="R2209" s="7" t="s">
        <v>882</v>
      </c>
      <c r="S2209" s="11" t="s">
        <v>882</v>
      </c>
    </row>
    <row r="2210" spans="1:19" ht="15" hidden="1" customHeight="1" x14ac:dyDescent="0.25">
      <c r="A2210" s="6" t="s">
        <v>882</v>
      </c>
      <c r="B2210" s="258"/>
      <c r="F2210" s="7" t="s">
        <v>882</v>
      </c>
      <c r="G2210" s="21" t="s">
        <v>882</v>
      </c>
      <c r="H2210" s="19" t="s">
        <v>882</v>
      </c>
      <c r="I2210" s="10" t="s">
        <v>882</v>
      </c>
      <c r="J2210" s="11" t="s">
        <v>882</v>
      </c>
      <c r="K2210" s="9" t="s">
        <v>882</v>
      </c>
      <c r="L2210" s="9" t="s">
        <v>882</v>
      </c>
      <c r="M2210" s="19" t="s">
        <v>882</v>
      </c>
      <c r="N2210" s="9" t="s">
        <v>882</v>
      </c>
      <c r="O2210" s="9" t="s">
        <v>882</v>
      </c>
      <c r="P2210" s="9" t="s">
        <v>882</v>
      </c>
      <c r="Q2210" t="s">
        <v>882</v>
      </c>
      <c r="R2210" s="7" t="s">
        <v>882</v>
      </c>
      <c r="S2210" s="11" t="s">
        <v>882</v>
      </c>
    </row>
    <row r="2211" spans="1:19" ht="15" hidden="1" customHeight="1" x14ac:dyDescent="0.25">
      <c r="A2211" s="6" t="s">
        <v>882</v>
      </c>
      <c r="B2211" s="258"/>
      <c r="F2211" s="7" t="s">
        <v>882</v>
      </c>
      <c r="G2211" s="21" t="s">
        <v>882</v>
      </c>
      <c r="H2211" s="19" t="s">
        <v>882</v>
      </c>
      <c r="I2211" s="10" t="s">
        <v>882</v>
      </c>
      <c r="J2211" s="11" t="s">
        <v>882</v>
      </c>
      <c r="K2211" s="9" t="s">
        <v>882</v>
      </c>
      <c r="L2211" s="9" t="s">
        <v>882</v>
      </c>
      <c r="M2211" s="19" t="s">
        <v>882</v>
      </c>
      <c r="N2211" s="9" t="s">
        <v>882</v>
      </c>
      <c r="O2211" s="9" t="s">
        <v>882</v>
      </c>
      <c r="P2211" s="9" t="s">
        <v>882</v>
      </c>
      <c r="Q2211" t="s">
        <v>882</v>
      </c>
      <c r="R2211" s="7" t="s">
        <v>882</v>
      </c>
      <c r="S2211" s="11" t="s">
        <v>882</v>
      </c>
    </row>
    <row r="2212" spans="1:19" ht="15" hidden="1" customHeight="1" x14ac:dyDescent="0.25">
      <c r="A2212" s="6" t="s">
        <v>882</v>
      </c>
      <c r="B2212" s="258"/>
      <c r="F2212" s="7" t="s">
        <v>882</v>
      </c>
      <c r="G2212" s="21" t="s">
        <v>882</v>
      </c>
      <c r="H2212" s="19" t="s">
        <v>882</v>
      </c>
      <c r="I2212" s="10" t="s">
        <v>882</v>
      </c>
      <c r="J2212" s="11" t="s">
        <v>882</v>
      </c>
      <c r="K2212" s="9" t="s">
        <v>882</v>
      </c>
      <c r="L2212" s="9" t="s">
        <v>882</v>
      </c>
      <c r="M2212" s="19" t="s">
        <v>882</v>
      </c>
      <c r="N2212" s="9" t="s">
        <v>882</v>
      </c>
      <c r="O2212" s="9" t="s">
        <v>882</v>
      </c>
      <c r="P2212" s="9" t="s">
        <v>882</v>
      </c>
      <c r="Q2212" t="s">
        <v>882</v>
      </c>
      <c r="R2212" s="7" t="s">
        <v>882</v>
      </c>
      <c r="S2212" s="11" t="s">
        <v>882</v>
      </c>
    </row>
    <row r="2213" spans="1:19" ht="15" hidden="1" customHeight="1" x14ac:dyDescent="0.25">
      <c r="A2213" s="6" t="s">
        <v>882</v>
      </c>
      <c r="B2213" s="258"/>
      <c r="F2213" s="7" t="s">
        <v>882</v>
      </c>
      <c r="G2213" s="21" t="s">
        <v>882</v>
      </c>
      <c r="H2213" s="19" t="s">
        <v>882</v>
      </c>
      <c r="I2213" s="10" t="s">
        <v>882</v>
      </c>
      <c r="J2213" s="11" t="s">
        <v>882</v>
      </c>
      <c r="K2213" s="9" t="s">
        <v>882</v>
      </c>
      <c r="L2213" s="9" t="s">
        <v>882</v>
      </c>
      <c r="M2213" s="19" t="s">
        <v>882</v>
      </c>
      <c r="N2213" s="9" t="s">
        <v>882</v>
      </c>
      <c r="O2213" s="9" t="s">
        <v>882</v>
      </c>
      <c r="P2213" s="9" t="s">
        <v>882</v>
      </c>
      <c r="Q2213" t="s">
        <v>882</v>
      </c>
      <c r="R2213" s="7" t="s">
        <v>882</v>
      </c>
      <c r="S2213" s="11" t="s">
        <v>882</v>
      </c>
    </row>
    <row r="2214" spans="1:19" ht="15" hidden="1" customHeight="1" x14ac:dyDescent="0.25">
      <c r="A2214" s="6" t="s">
        <v>882</v>
      </c>
      <c r="B2214" s="258"/>
      <c r="F2214" s="7" t="s">
        <v>882</v>
      </c>
      <c r="G2214" s="21" t="s">
        <v>882</v>
      </c>
      <c r="H2214" s="19" t="s">
        <v>882</v>
      </c>
      <c r="I2214" s="10" t="s">
        <v>882</v>
      </c>
      <c r="J2214" s="11" t="s">
        <v>882</v>
      </c>
      <c r="K2214" s="9" t="s">
        <v>882</v>
      </c>
      <c r="L2214" s="9" t="s">
        <v>882</v>
      </c>
      <c r="M2214" s="19" t="s">
        <v>882</v>
      </c>
      <c r="N2214" s="9" t="s">
        <v>882</v>
      </c>
      <c r="O2214" s="9" t="s">
        <v>882</v>
      </c>
      <c r="P2214" s="9" t="s">
        <v>882</v>
      </c>
      <c r="Q2214" t="s">
        <v>882</v>
      </c>
      <c r="R2214" s="7" t="s">
        <v>882</v>
      </c>
      <c r="S2214" s="11" t="s">
        <v>882</v>
      </c>
    </row>
    <row r="2215" spans="1:19" ht="15" hidden="1" customHeight="1" x14ac:dyDescent="0.25">
      <c r="A2215" s="6" t="s">
        <v>882</v>
      </c>
      <c r="B2215" s="258"/>
      <c r="F2215" s="7" t="s">
        <v>882</v>
      </c>
      <c r="G2215" s="21" t="s">
        <v>882</v>
      </c>
      <c r="H2215" s="19" t="s">
        <v>882</v>
      </c>
      <c r="I2215" s="10" t="s">
        <v>882</v>
      </c>
      <c r="J2215" s="11" t="s">
        <v>882</v>
      </c>
      <c r="K2215" s="9" t="s">
        <v>882</v>
      </c>
      <c r="L2215" s="9" t="s">
        <v>882</v>
      </c>
      <c r="M2215" s="19" t="s">
        <v>882</v>
      </c>
      <c r="N2215" s="9" t="s">
        <v>882</v>
      </c>
      <c r="O2215" s="9" t="s">
        <v>882</v>
      </c>
      <c r="P2215" s="9" t="s">
        <v>882</v>
      </c>
      <c r="Q2215" t="s">
        <v>882</v>
      </c>
      <c r="R2215" s="7" t="s">
        <v>882</v>
      </c>
      <c r="S2215" s="11" t="s">
        <v>882</v>
      </c>
    </row>
    <row r="2216" spans="1:19" ht="15" hidden="1" customHeight="1" x14ac:dyDescent="0.25">
      <c r="A2216" s="6" t="s">
        <v>882</v>
      </c>
      <c r="B2216" s="258"/>
      <c r="F2216" s="7" t="s">
        <v>882</v>
      </c>
      <c r="G2216" s="21" t="s">
        <v>882</v>
      </c>
      <c r="H2216" s="19" t="s">
        <v>882</v>
      </c>
      <c r="I2216" s="10" t="s">
        <v>882</v>
      </c>
      <c r="J2216" s="11" t="s">
        <v>882</v>
      </c>
      <c r="K2216" s="9" t="s">
        <v>882</v>
      </c>
      <c r="L2216" s="9" t="s">
        <v>882</v>
      </c>
      <c r="M2216" s="19" t="s">
        <v>882</v>
      </c>
      <c r="N2216" s="9" t="s">
        <v>882</v>
      </c>
      <c r="O2216" s="9" t="s">
        <v>882</v>
      </c>
      <c r="P2216" s="9" t="s">
        <v>882</v>
      </c>
      <c r="Q2216" t="s">
        <v>882</v>
      </c>
      <c r="R2216" s="7" t="s">
        <v>882</v>
      </c>
      <c r="S2216" s="11" t="s">
        <v>882</v>
      </c>
    </row>
    <row r="2217" spans="1:19" ht="15" hidden="1" customHeight="1" x14ac:dyDescent="0.25">
      <c r="A2217" s="6" t="s">
        <v>882</v>
      </c>
      <c r="B2217" s="258"/>
      <c r="F2217" s="7" t="s">
        <v>882</v>
      </c>
      <c r="G2217" s="21" t="s">
        <v>882</v>
      </c>
      <c r="H2217" s="19" t="s">
        <v>882</v>
      </c>
      <c r="I2217" s="10" t="s">
        <v>882</v>
      </c>
      <c r="J2217" s="11" t="s">
        <v>882</v>
      </c>
      <c r="K2217" s="9" t="s">
        <v>882</v>
      </c>
      <c r="L2217" s="9" t="s">
        <v>882</v>
      </c>
      <c r="M2217" s="19" t="s">
        <v>882</v>
      </c>
      <c r="N2217" s="9" t="s">
        <v>882</v>
      </c>
      <c r="O2217" s="9" t="s">
        <v>882</v>
      </c>
      <c r="P2217" s="9" t="s">
        <v>882</v>
      </c>
      <c r="Q2217" t="s">
        <v>882</v>
      </c>
      <c r="R2217" s="7" t="s">
        <v>882</v>
      </c>
      <c r="S2217" s="11" t="s">
        <v>882</v>
      </c>
    </row>
    <row r="2218" spans="1:19" ht="15" hidden="1" customHeight="1" x14ac:dyDescent="0.25">
      <c r="A2218" s="6" t="s">
        <v>882</v>
      </c>
      <c r="B2218" s="258"/>
      <c r="F2218" s="7" t="s">
        <v>882</v>
      </c>
      <c r="G2218" s="21" t="s">
        <v>882</v>
      </c>
      <c r="H2218" s="19" t="s">
        <v>882</v>
      </c>
      <c r="I2218" s="10" t="s">
        <v>882</v>
      </c>
      <c r="J2218" s="11" t="s">
        <v>882</v>
      </c>
      <c r="K2218" s="9" t="s">
        <v>882</v>
      </c>
      <c r="L2218" s="9" t="s">
        <v>882</v>
      </c>
      <c r="M2218" s="19" t="s">
        <v>882</v>
      </c>
      <c r="N2218" s="9" t="s">
        <v>882</v>
      </c>
      <c r="O2218" s="9" t="s">
        <v>882</v>
      </c>
      <c r="P2218" s="9" t="s">
        <v>882</v>
      </c>
      <c r="Q2218" t="s">
        <v>882</v>
      </c>
      <c r="R2218" s="7" t="s">
        <v>882</v>
      </c>
      <c r="S2218" s="11" t="s">
        <v>882</v>
      </c>
    </row>
    <row r="2219" spans="1:19" ht="15" hidden="1" customHeight="1" x14ac:dyDescent="0.25">
      <c r="A2219" s="6" t="s">
        <v>882</v>
      </c>
      <c r="B2219" s="258"/>
      <c r="F2219" s="7" t="s">
        <v>882</v>
      </c>
      <c r="G2219" s="21" t="s">
        <v>882</v>
      </c>
      <c r="H2219" s="19" t="s">
        <v>882</v>
      </c>
      <c r="I2219" s="10" t="s">
        <v>882</v>
      </c>
      <c r="J2219" s="11" t="s">
        <v>882</v>
      </c>
      <c r="K2219" s="9" t="s">
        <v>882</v>
      </c>
      <c r="L2219" s="9" t="s">
        <v>882</v>
      </c>
      <c r="M2219" s="19" t="s">
        <v>882</v>
      </c>
      <c r="N2219" s="9" t="s">
        <v>882</v>
      </c>
      <c r="O2219" s="9" t="s">
        <v>882</v>
      </c>
      <c r="P2219" s="9" t="s">
        <v>882</v>
      </c>
      <c r="Q2219" t="s">
        <v>882</v>
      </c>
      <c r="R2219" s="7" t="s">
        <v>882</v>
      </c>
      <c r="S2219" s="11" t="s">
        <v>882</v>
      </c>
    </row>
    <row r="2220" spans="1:19" ht="15" hidden="1" customHeight="1" x14ac:dyDescent="0.25">
      <c r="A2220" s="6" t="s">
        <v>882</v>
      </c>
      <c r="B2220" s="258"/>
      <c r="F2220" s="7" t="s">
        <v>882</v>
      </c>
      <c r="G2220" s="21" t="s">
        <v>882</v>
      </c>
      <c r="H2220" s="19" t="s">
        <v>882</v>
      </c>
      <c r="I2220" s="10" t="s">
        <v>882</v>
      </c>
      <c r="J2220" s="11" t="s">
        <v>882</v>
      </c>
      <c r="K2220" s="9" t="s">
        <v>882</v>
      </c>
      <c r="L2220" s="9" t="s">
        <v>882</v>
      </c>
      <c r="M2220" s="19" t="s">
        <v>882</v>
      </c>
      <c r="N2220" s="9" t="s">
        <v>882</v>
      </c>
      <c r="O2220" s="9" t="s">
        <v>882</v>
      </c>
      <c r="P2220" s="9" t="s">
        <v>882</v>
      </c>
      <c r="Q2220" t="s">
        <v>882</v>
      </c>
      <c r="R2220" s="7" t="s">
        <v>882</v>
      </c>
      <c r="S2220" s="11" t="s">
        <v>882</v>
      </c>
    </row>
    <row r="2221" spans="1:19" ht="15" hidden="1" customHeight="1" x14ac:dyDescent="0.25">
      <c r="A2221" s="6" t="s">
        <v>882</v>
      </c>
      <c r="B2221" s="258"/>
      <c r="F2221" s="7" t="s">
        <v>882</v>
      </c>
      <c r="G2221" s="21" t="s">
        <v>882</v>
      </c>
      <c r="H2221" s="19" t="s">
        <v>882</v>
      </c>
      <c r="I2221" s="10" t="s">
        <v>882</v>
      </c>
      <c r="J2221" s="11" t="s">
        <v>882</v>
      </c>
      <c r="K2221" s="9" t="s">
        <v>882</v>
      </c>
      <c r="L2221" s="9" t="s">
        <v>882</v>
      </c>
      <c r="M2221" s="19" t="s">
        <v>882</v>
      </c>
      <c r="N2221" s="9" t="s">
        <v>882</v>
      </c>
      <c r="O2221" s="9" t="s">
        <v>882</v>
      </c>
      <c r="P2221" s="9" t="s">
        <v>882</v>
      </c>
      <c r="Q2221" t="s">
        <v>882</v>
      </c>
      <c r="R2221" s="7" t="s">
        <v>882</v>
      </c>
      <c r="S2221" s="11" t="s">
        <v>882</v>
      </c>
    </row>
    <row r="2222" spans="1:19" ht="15" hidden="1" customHeight="1" x14ac:dyDescent="0.25">
      <c r="A2222" s="6" t="s">
        <v>882</v>
      </c>
      <c r="B2222" s="258"/>
      <c r="F2222" s="7" t="s">
        <v>882</v>
      </c>
      <c r="G2222" s="21" t="s">
        <v>882</v>
      </c>
      <c r="H2222" s="19" t="s">
        <v>882</v>
      </c>
      <c r="I2222" s="10" t="s">
        <v>882</v>
      </c>
      <c r="J2222" s="11" t="s">
        <v>882</v>
      </c>
      <c r="K2222" s="9" t="s">
        <v>882</v>
      </c>
      <c r="L2222" s="9" t="s">
        <v>882</v>
      </c>
      <c r="M2222" s="19" t="s">
        <v>882</v>
      </c>
      <c r="N2222" s="9" t="s">
        <v>882</v>
      </c>
      <c r="O2222" s="9" t="s">
        <v>882</v>
      </c>
      <c r="P2222" s="9" t="s">
        <v>882</v>
      </c>
      <c r="Q2222" t="s">
        <v>882</v>
      </c>
      <c r="R2222" s="7" t="s">
        <v>882</v>
      </c>
      <c r="S2222" s="11" t="s">
        <v>882</v>
      </c>
    </row>
    <row r="2223" spans="1:19" ht="15" hidden="1" customHeight="1" x14ac:dyDescent="0.25">
      <c r="A2223" s="6" t="s">
        <v>882</v>
      </c>
      <c r="B2223" s="258"/>
      <c r="F2223" s="7" t="s">
        <v>882</v>
      </c>
      <c r="G2223" s="21" t="s">
        <v>882</v>
      </c>
      <c r="H2223" s="19" t="s">
        <v>882</v>
      </c>
      <c r="I2223" s="10" t="s">
        <v>882</v>
      </c>
      <c r="J2223" s="11" t="s">
        <v>882</v>
      </c>
      <c r="K2223" s="9" t="s">
        <v>882</v>
      </c>
      <c r="L2223" s="9" t="s">
        <v>882</v>
      </c>
      <c r="M2223" s="19" t="s">
        <v>882</v>
      </c>
      <c r="N2223" s="9" t="s">
        <v>882</v>
      </c>
      <c r="O2223" s="9" t="s">
        <v>882</v>
      </c>
      <c r="P2223" s="9" t="s">
        <v>882</v>
      </c>
      <c r="Q2223" t="s">
        <v>882</v>
      </c>
      <c r="R2223" s="7" t="s">
        <v>882</v>
      </c>
      <c r="S2223" s="11" t="s">
        <v>882</v>
      </c>
    </row>
    <row r="2224" spans="1:19" ht="15" hidden="1" customHeight="1" x14ac:dyDescent="0.25">
      <c r="A2224" s="6" t="s">
        <v>882</v>
      </c>
      <c r="B2224" s="258"/>
      <c r="F2224" s="7" t="s">
        <v>882</v>
      </c>
      <c r="G2224" s="21" t="s">
        <v>882</v>
      </c>
      <c r="H2224" s="19" t="s">
        <v>882</v>
      </c>
      <c r="I2224" s="10" t="s">
        <v>882</v>
      </c>
      <c r="J2224" s="11" t="s">
        <v>882</v>
      </c>
      <c r="K2224" s="9" t="s">
        <v>882</v>
      </c>
      <c r="L2224" s="9" t="s">
        <v>882</v>
      </c>
      <c r="M2224" s="19" t="s">
        <v>882</v>
      </c>
      <c r="N2224" s="9" t="s">
        <v>882</v>
      </c>
      <c r="O2224" s="9" t="s">
        <v>882</v>
      </c>
      <c r="P2224" s="9" t="s">
        <v>882</v>
      </c>
      <c r="Q2224" t="s">
        <v>882</v>
      </c>
      <c r="R2224" s="7" t="s">
        <v>882</v>
      </c>
      <c r="S2224" s="11" t="s">
        <v>882</v>
      </c>
    </row>
    <row r="2225" spans="1:19" ht="15" hidden="1" customHeight="1" x14ac:dyDescent="0.25">
      <c r="A2225" s="6" t="s">
        <v>882</v>
      </c>
      <c r="B2225" s="258"/>
      <c r="F2225" s="7" t="s">
        <v>882</v>
      </c>
      <c r="G2225" s="21" t="s">
        <v>882</v>
      </c>
      <c r="H2225" s="19" t="s">
        <v>882</v>
      </c>
      <c r="I2225" s="10" t="s">
        <v>882</v>
      </c>
      <c r="J2225" s="11" t="s">
        <v>882</v>
      </c>
      <c r="K2225" s="9" t="s">
        <v>882</v>
      </c>
      <c r="L2225" s="9" t="s">
        <v>882</v>
      </c>
      <c r="M2225" s="19" t="s">
        <v>882</v>
      </c>
      <c r="N2225" s="9" t="s">
        <v>882</v>
      </c>
      <c r="O2225" s="9" t="s">
        <v>882</v>
      </c>
      <c r="P2225" s="9" t="s">
        <v>882</v>
      </c>
      <c r="Q2225" t="s">
        <v>882</v>
      </c>
      <c r="R2225" s="7" t="s">
        <v>882</v>
      </c>
      <c r="S2225" s="11" t="s">
        <v>882</v>
      </c>
    </row>
    <row r="2226" spans="1:19" ht="15" hidden="1" customHeight="1" x14ac:dyDescent="0.25">
      <c r="A2226" s="6" t="s">
        <v>882</v>
      </c>
      <c r="B2226" s="258"/>
      <c r="F2226" s="7" t="s">
        <v>882</v>
      </c>
      <c r="G2226" s="21" t="s">
        <v>882</v>
      </c>
      <c r="H2226" s="19" t="s">
        <v>882</v>
      </c>
      <c r="I2226" s="10" t="s">
        <v>882</v>
      </c>
      <c r="J2226" s="11" t="s">
        <v>882</v>
      </c>
      <c r="K2226" s="9" t="s">
        <v>882</v>
      </c>
      <c r="L2226" s="9" t="s">
        <v>882</v>
      </c>
      <c r="M2226" s="19" t="s">
        <v>882</v>
      </c>
      <c r="N2226" s="9" t="s">
        <v>882</v>
      </c>
      <c r="O2226" s="9" t="s">
        <v>882</v>
      </c>
      <c r="P2226" s="9" t="s">
        <v>882</v>
      </c>
      <c r="Q2226" t="s">
        <v>882</v>
      </c>
      <c r="R2226" s="7" t="s">
        <v>882</v>
      </c>
      <c r="S2226" s="11" t="s">
        <v>882</v>
      </c>
    </row>
    <row r="2227" spans="1:19" ht="15" hidden="1" customHeight="1" x14ac:dyDescent="0.25">
      <c r="A2227" s="6" t="s">
        <v>882</v>
      </c>
      <c r="B2227" s="258"/>
      <c r="F2227" s="7" t="s">
        <v>882</v>
      </c>
      <c r="G2227" s="21" t="s">
        <v>882</v>
      </c>
      <c r="H2227" s="19" t="s">
        <v>882</v>
      </c>
      <c r="I2227" s="10" t="s">
        <v>882</v>
      </c>
      <c r="J2227" s="11" t="s">
        <v>882</v>
      </c>
      <c r="K2227" s="9" t="s">
        <v>882</v>
      </c>
      <c r="L2227" s="9" t="s">
        <v>882</v>
      </c>
      <c r="M2227" s="19" t="s">
        <v>882</v>
      </c>
      <c r="N2227" s="9" t="s">
        <v>882</v>
      </c>
      <c r="O2227" s="9" t="s">
        <v>882</v>
      </c>
      <c r="P2227" s="9" t="s">
        <v>882</v>
      </c>
      <c r="Q2227" t="s">
        <v>882</v>
      </c>
      <c r="R2227" s="7" t="s">
        <v>882</v>
      </c>
      <c r="S2227" s="11" t="s">
        <v>882</v>
      </c>
    </row>
    <row r="2228" spans="1:19" ht="15" hidden="1" customHeight="1" x14ac:dyDescent="0.25">
      <c r="A2228" s="6" t="s">
        <v>882</v>
      </c>
      <c r="B2228" s="258"/>
      <c r="F2228" s="7" t="s">
        <v>882</v>
      </c>
      <c r="G2228" s="21" t="s">
        <v>882</v>
      </c>
      <c r="H2228" s="19" t="s">
        <v>882</v>
      </c>
      <c r="I2228" s="10" t="s">
        <v>882</v>
      </c>
      <c r="J2228" s="11" t="s">
        <v>882</v>
      </c>
      <c r="K2228" s="9" t="s">
        <v>882</v>
      </c>
      <c r="L2228" s="9" t="s">
        <v>882</v>
      </c>
      <c r="M2228" s="19" t="s">
        <v>882</v>
      </c>
      <c r="N2228" s="9" t="s">
        <v>882</v>
      </c>
      <c r="O2228" s="9" t="s">
        <v>882</v>
      </c>
      <c r="P2228" s="9" t="s">
        <v>882</v>
      </c>
      <c r="Q2228" t="s">
        <v>882</v>
      </c>
      <c r="R2228" s="7" t="s">
        <v>882</v>
      </c>
      <c r="S2228" s="11" t="s">
        <v>882</v>
      </c>
    </row>
    <row r="2229" spans="1:19" ht="15" hidden="1" customHeight="1" x14ac:dyDescent="0.25">
      <c r="A2229" s="6" t="s">
        <v>882</v>
      </c>
      <c r="B2229" s="258"/>
      <c r="F2229" s="7" t="s">
        <v>882</v>
      </c>
      <c r="G2229" s="21" t="s">
        <v>882</v>
      </c>
      <c r="H2229" s="19" t="s">
        <v>882</v>
      </c>
      <c r="I2229" s="10" t="s">
        <v>882</v>
      </c>
      <c r="J2229" s="11" t="s">
        <v>882</v>
      </c>
      <c r="K2229" s="9" t="s">
        <v>882</v>
      </c>
      <c r="L2229" s="9" t="s">
        <v>882</v>
      </c>
      <c r="M2229" s="19" t="s">
        <v>882</v>
      </c>
      <c r="N2229" s="9" t="s">
        <v>882</v>
      </c>
      <c r="O2229" s="9" t="s">
        <v>882</v>
      </c>
      <c r="P2229" s="9" t="s">
        <v>882</v>
      </c>
      <c r="Q2229" t="s">
        <v>882</v>
      </c>
      <c r="R2229" s="7" t="s">
        <v>882</v>
      </c>
      <c r="S2229" s="11" t="s">
        <v>882</v>
      </c>
    </row>
    <row r="2230" spans="1:19" ht="15" hidden="1" customHeight="1" x14ac:dyDescent="0.25">
      <c r="A2230" s="6" t="s">
        <v>882</v>
      </c>
      <c r="B2230" s="258"/>
      <c r="F2230" s="7" t="s">
        <v>882</v>
      </c>
      <c r="G2230" s="21" t="s">
        <v>882</v>
      </c>
      <c r="H2230" s="19" t="s">
        <v>882</v>
      </c>
      <c r="I2230" s="10" t="s">
        <v>882</v>
      </c>
      <c r="J2230" s="11" t="s">
        <v>882</v>
      </c>
      <c r="K2230" s="9" t="s">
        <v>882</v>
      </c>
      <c r="L2230" s="9" t="s">
        <v>882</v>
      </c>
      <c r="M2230" s="19" t="s">
        <v>882</v>
      </c>
      <c r="N2230" s="9" t="s">
        <v>882</v>
      </c>
      <c r="O2230" s="9" t="s">
        <v>882</v>
      </c>
      <c r="P2230" s="9" t="s">
        <v>882</v>
      </c>
      <c r="Q2230" t="s">
        <v>882</v>
      </c>
      <c r="R2230" s="7" t="s">
        <v>882</v>
      </c>
      <c r="S2230" s="11" t="s">
        <v>882</v>
      </c>
    </row>
    <row r="2231" spans="1:19" ht="15" hidden="1" customHeight="1" x14ac:dyDescent="0.25">
      <c r="A2231" s="6" t="s">
        <v>882</v>
      </c>
      <c r="B2231" s="258"/>
      <c r="F2231" s="7" t="s">
        <v>882</v>
      </c>
      <c r="G2231" s="21" t="s">
        <v>882</v>
      </c>
      <c r="H2231" s="19" t="s">
        <v>882</v>
      </c>
      <c r="I2231" s="10" t="s">
        <v>882</v>
      </c>
      <c r="J2231" s="11" t="s">
        <v>882</v>
      </c>
      <c r="K2231" s="9" t="s">
        <v>882</v>
      </c>
      <c r="L2231" s="9" t="s">
        <v>882</v>
      </c>
      <c r="M2231" s="19" t="s">
        <v>882</v>
      </c>
      <c r="N2231" s="9" t="s">
        <v>882</v>
      </c>
      <c r="O2231" s="9" t="s">
        <v>882</v>
      </c>
      <c r="P2231" s="9" t="s">
        <v>882</v>
      </c>
      <c r="Q2231" t="s">
        <v>882</v>
      </c>
      <c r="R2231" s="7" t="s">
        <v>882</v>
      </c>
      <c r="S2231" s="11" t="s">
        <v>882</v>
      </c>
    </row>
    <row r="2232" spans="1:19" ht="15" hidden="1" customHeight="1" x14ac:dyDescent="0.25">
      <c r="A2232" s="6" t="s">
        <v>882</v>
      </c>
      <c r="B2232" s="258"/>
      <c r="F2232" s="7" t="s">
        <v>882</v>
      </c>
      <c r="G2232" s="21" t="s">
        <v>882</v>
      </c>
      <c r="H2232" s="19" t="s">
        <v>882</v>
      </c>
      <c r="I2232" s="10" t="s">
        <v>882</v>
      </c>
      <c r="J2232" s="11" t="s">
        <v>882</v>
      </c>
      <c r="K2232" s="9" t="s">
        <v>882</v>
      </c>
      <c r="L2232" s="9" t="s">
        <v>882</v>
      </c>
      <c r="M2232" s="19" t="s">
        <v>882</v>
      </c>
      <c r="N2232" s="9" t="s">
        <v>882</v>
      </c>
      <c r="O2232" s="9" t="s">
        <v>882</v>
      </c>
      <c r="P2232" s="9" t="s">
        <v>882</v>
      </c>
      <c r="Q2232" t="s">
        <v>882</v>
      </c>
      <c r="R2232" s="7" t="s">
        <v>882</v>
      </c>
      <c r="S2232" s="11" t="s">
        <v>882</v>
      </c>
    </row>
    <row r="2233" spans="1:19" ht="15" hidden="1" customHeight="1" x14ac:dyDescent="0.25">
      <c r="A2233" s="6" t="s">
        <v>882</v>
      </c>
      <c r="B2233" s="258"/>
      <c r="F2233" s="7" t="s">
        <v>882</v>
      </c>
      <c r="G2233" s="21" t="s">
        <v>882</v>
      </c>
      <c r="H2233" s="19" t="s">
        <v>882</v>
      </c>
      <c r="I2233" s="10" t="s">
        <v>882</v>
      </c>
      <c r="J2233" s="11" t="s">
        <v>882</v>
      </c>
      <c r="K2233" s="9" t="s">
        <v>882</v>
      </c>
      <c r="L2233" s="9" t="s">
        <v>882</v>
      </c>
      <c r="M2233" s="19" t="s">
        <v>882</v>
      </c>
      <c r="N2233" s="9" t="s">
        <v>882</v>
      </c>
      <c r="O2233" s="9" t="s">
        <v>882</v>
      </c>
      <c r="P2233" s="9" t="s">
        <v>882</v>
      </c>
      <c r="Q2233" t="s">
        <v>882</v>
      </c>
      <c r="R2233" s="7" t="s">
        <v>882</v>
      </c>
      <c r="S2233" s="11" t="s">
        <v>882</v>
      </c>
    </row>
    <row r="2234" spans="1:19" ht="15" hidden="1" customHeight="1" x14ac:dyDescent="0.25">
      <c r="A2234" s="6" t="s">
        <v>882</v>
      </c>
      <c r="B2234" s="258"/>
      <c r="F2234" s="7" t="s">
        <v>882</v>
      </c>
      <c r="G2234" s="21" t="s">
        <v>882</v>
      </c>
      <c r="H2234" s="19" t="s">
        <v>882</v>
      </c>
      <c r="I2234" s="10" t="s">
        <v>882</v>
      </c>
      <c r="J2234" s="11" t="s">
        <v>882</v>
      </c>
      <c r="K2234" s="9" t="s">
        <v>882</v>
      </c>
      <c r="L2234" s="9" t="s">
        <v>882</v>
      </c>
      <c r="M2234" s="19" t="s">
        <v>882</v>
      </c>
      <c r="N2234" s="9" t="s">
        <v>882</v>
      </c>
      <c r="O2234" s="9" t="s">
        <v>882</v>
      </c>
      <c r="P2234" s="9" t="s">
        <v>882</v>
      </c>
      <c r="Q2234" t="s">
        <v>882</v>
      </c>
      <c r="R2234" s="7" t="s">
        <v>882</v>
      </c>
      <c r="S2234" s="11" t="s">
        <v>882</v>
      </c>
    </row>
    <row r="2235" spans="1:19" ht="15" hidden="1" customHeight="1" x14ac:dyDescent="0.25">
      <c r="A2235" s="6" t="s">
        <v>882</v>
      </c>
      <c r="B2235" s="258"/>
      <c r="F2235" s="7" t="s">
        <v>882</v>
      </c>
      <c r="G2235" s="21" t="s">
        <v>882</v>
      </c>
      <c r="H2235" s="19" t="s">
        <v>882</v>
      </c>
      <c r="I2235" s="10" t="s">
        <v>882</v>
      </c>
      <c r="J2235" s="11" t="s">
        <v>882</v>
      </c>
      <c r="K2235" s="9" t="s">
        <v>882</v>
      </c>
      <c r="L2235" s="9" t="s">
        <v>882</v>
      </c>
      <c r="M2235" s="19" t="s">
        <v>882</v>
      </c>
      <c r="N2235" s="9" t="s">
        <v>882</v>
      </c>
      <c r="O2235" s="9" t="s">
        <v>882</v>
      </c>
      <c r="P2235" s="9" t="s">
        <v>882</v>
      </c>
      <c r="Q2235" t="s">
        <v>882</v>
      </c>
      <c r="R2235" s="7" t="s">
        <v>882</v>
      </c>
      <c r="S2235" s="11" t="s">
        <v>882</v>
      </c>
    </row>
    <row r="2236" spans="1:19" ht="15" hidden="1" customHeight="1" x14ac:dyDescent="0.25">
      <c r="A2236" s="6" t="s">
        <v>882</v>
      </c>
      <c r="B2236" s="258"/>
      <c r="F2236" s="7" t="s">
        <v>882</v>
      </c>
      <c r="G2236" s="21" t="s">
        <v>882</v>
      </c>
      <c r="H2236" s="19" t="s">
        <v>882</v>
      </c>
      <c r="I2236" s="10" t="s">
        <v>882</v>
      </c>
      <c r="J2236" s="11" t="s">
        <v>882</v>
      </c>
      <c r="K2236" s="9" t="s">
        <v>882</v>
      </c>
      <c r="L2236" s="9" t="s">
        <v>882</v>
      </c>
      <c r="M2236" s="19" t="s">
        <v>882</v>
      </c>
      <c r="N2236" s="9" t="s">
        <v>882</v>
      </c>
      <c r="O2236" s="9" t="s">
        <v>882</v>
      </c>
      <c r="P2236" s="9" t="s">
        <v>882</v>
      </c>
      <c r="Q2236" t="s">
        <v>882</v>
      </c>
      <c r="R2236" s="7" t="s">
        <v>882</v>
      </c>
      <c r="S2236" s="11" t="s">
        <v>882</v>
      </c>
    </row>
    <row r="2237" spans="1:19" ht="15" hidden="1" customHeight="1" x14ac:dyDescent="0.25">
      <c r="A2237" s="6" t="s">
        <v>882</v>
      </c>
      <c r="B2237" s="258"/>
      <c r="F2237" s="7" t="s">
        <v>882</v>
      </c>
      <c r="G2237" s="21" t="s">
        <v>882</v>
      </c>
      <c r="H2237" s="19" t="s">
        <v>882</v>
      </c>
      <c r="I2237" s="10" t="s">
        <v>882</v>
      </c>
      <c r="J2237" s="11" t="s">
        <v>882</v>
      </c>
      <c r="K2237" s="9" t="s">
        <v>882</v>
      </c>
      <c r="L2237" s="9" t="s">
        <v>882</v>
      </c>
      <c r="M2237" s="19" t="s">
        <v>882</v>
      </c>
      <c r="N2237" s="9" t="s">
        <v>882</v>
      </c>
      <c r="O2237" s="9" t="s">
        <v>882</v>
      </c>
      <c r="P2237" s="9" t="s">
        <v>882</v>
      </c>
      <c r="Q2237" t="s">
        <v>882</v>
      </c>
      <c r="R2237" s="7" t="s">
        <v>882</v>
      </c>
      <c r="S2237" s="11" t="s">
        <v>882</v>
      </c>
    </row>
    <row r="2238" spans="1:19" ht="15" hidden="1" customHeight="1" x14ac:dyDescent="0.25">
      <c r="A2238" s="6" t="s">
        <v>882</v>
      </c>
      <c r="B2238" s="258"/>
      <c r="F2238" s="7" t="s">
        <v>882</v>
      </c>
      <c r="G2238" s="21" t="s">
        <v>882</v>
      </c>
      <c r="H2238" s="19" t="s">
        <v>882</v>
      </c>
      <c r="I2238" s="10" t="s">
        <v>882</v>
      </c>
      <c r="J2238" s="11" t="s">
        <v>882</v>
      </c>
      <c r="K2238" s="9" t="s">
        <v>882</v>
      </c>
      <c r="L2238" s="9" t="s">
        <v>882</v>
      </c>
      <c r="M2238" s="19" t="s">
        <v>882</v>
      </c>
      <c r="N2238" s="9" t="s">
        <v>882</v>
      </c>
      <c r="O2238" s="9" t="s">
        <v>882</v>
      </c>
      <c r="P2238" s="9" t="s">
        <v>882</v>
      </c>
      <c r="Q2238" t="s">
        <v>882</v>
      </c>
      <c r="R2238" s="7" t="s">
        <v>882</v>
      </c>
      <c r="S2238" s="11" t="s">
        <v>882</v>
      </c>
    </row>
    <row r="2239" spans="1:19" ht="15" hidden="1" customHeight="1" x14ac:dyDescent="0.25">
      <c r="A2239" s="6" t="s">
        <v>882</v>
      </c>
      <c r="B2239" s="258"/>
      <c r="F2239" s="7" t="s">
        <v>882</v>
      </c>
      <c r="G2239" s="21" t="s">
        <v>882</v>
      </c>
      <c r="H2239" s="19" t="s">
        <v>882</v>
      </c>
      <c r="I2239" s="10" t="s">
        <v>882</v>
      </c>
      <c r="J2239" s="11" t="s">
        <v>882</v>
      </c>
      <c r="K2239" s="9" t="s">
        <v>882</v>
      </c>
      <c r="L2239" s="9" t="s">
        <v>882</v>
      </c>
      <c r="M2239" s="19" t="s">
        <v>882</v>
      </c>
      <c r="N2239" s="9" t="s">
        <v>882</v>
      </c>
      <c r="O2239" s="9" t="s">
        <v>882</v>
      </c>
      <c r="P2239" s="9" t="s">
        <v>882</v>
      </c>
      <c r="Q2239" t="s">
        <v>882</v>
      </c>
      <c r="R2239" s="7" t="s">
        <v>882</v>
      </c>
      <c r="S2239" s="11" t="s">
        <v>882</v>
      </c>
    </row>
    <row r="2240" spans="1:19" ht="15" hidden="1" customHeight="1" x14ac:dyDescent="0.25">
      <c r="A2240" s="6" t="s">
        <v>882</v>
      </c>
      <c r="B2240" s="258"/>
      <c r="F2240" s="7" t="s">
        <v>882</v>
      </c>
      <c r="G2240" s="21" t="s">
        <v>882</v>
      </c>
      <c r="H2240" s="19" t="s">
        <v>882</v>
      </c>
      <c r="I2240" s="10" t="s">
        <v>882</v>
      </c>
      <c r="J2240" s="11" t="s">
        <v>882</v>
      </c>
      <c r="K2240" s="9" t="s">
        <v>882</v>
      </c>
      <c r="L2240" s="9" t="s">
        <v>882</v>
      </c>
      <c r="M2240" s="19" t="s">
        <v>882</v>
      </c>
      <c r="N2240" s="9" t="s">
        <v>882</v>
      </c>
      <c r="O2240" s="9" t="s">
        <v>882</v>
      </c>
      <c r="P2240" s="9" t="s">
        <v>882</v>
      </c>
      <c r="Q2240" t="s">
        <v>882</v>
      </c>
      <c r="R2240" s="7" t="s">
        <v>882</v>
      </c>
      <c r="S2240" s="11" t="s">
        <v>882</v>
      </c>
    </row>
    <row r="2241" spans="1:19" ht="15" hidden="1" customHeight="1" x14ac:dyDescent="0.25">
      <c r="A2241" s="6" t="s">
        <v>882</v>
      </c>
      <c r="B2241" s="258"/>
      <c r="F2241" s="7" t="s">
        <v>882</v>
      </c>
      <c r="G2241" s="21" t="s">
        <v>882</v>
      </c>
      <c r="H2241" s="19" t="s">
        <v>882</v>
      </c>
      <c r="I2241" s="10" t="s">
        <v>882</v>
      </c>
      <c r="J2241" s="11" t="s">
        <v>882</v>
      </c>
      <c r="K2241" s="9" t="s">
        <v>882</v>
      </c>
      <c r="L2241" s="9" t="s">
        <v>882</v>
      </c>
      <c r="M2241" s="19" t="s">
        <v>882</v>
      </c>
      <c r="N2241" s="9" t="s">
        <v>882</v>
      </c>
      <c r="O2241" s="9" t="s">
        <v>882</v>
      </c>
      <c r="P2241" s="9" t="s">
        <v>882</v>
      </c>
      <c r="Q2241" t="s">
        <v>882</v>
      </c>
      <c r="R2241" s="7" t="s">
        <v>882</v>
      </c>
      <c r="S2241" s="11" t="s">
        <v>882</v>
      </c>
    </row>
    <row r="2242" spans="1:19" ht="15" hidden="1" customHeight="1" x14ac:dyDescent="0.25">
      <c r="A2242" s="6" t="s">
        <v>882</v>
      </c>
      <c r="B2242" s="258"/>
      <c r="F2242" s="7" t="s">
        <v>882</v>
      </c>
      <c r="G2242" s="21" t="s">
        <v>882</v>
      </c>
      <c r="H2242" s="19" t="s">
        <v>882</v>
      </c>
      <c r="I2242" s="10" t="s">
        <v>882</v>
      </c>
      <c r="J2242" s="11" t="s">
        <v>882</v>
      </c>
      <c r="K2242" s="9" t="s">
        <v>882</v>
      </c>
      <c r="L2242" s="9" t="s">
        <v>882</v>
      </c>
      <c r="M2242" s="19" t="s">
        <v>882</v>
      </c>
      <c r="N2242" s="9" t="s">
        <v>882</v>
      </c>
      <c r="O2242" s="9" t="s">
        <v>882</v>
      </c>
      <c r="P2242" s="9" t="s">
        <v>882</v>
      </c>
      <c r="Q2242" t="s">
        <v>882</v>
      </c>
      <c r="R2242" s="7" t="s">
        <v>882</v>
      </c>
      <c r="S2242" s="11" t="s">
        <v>882</v>
      </c>
    </row>
    <row r="2243" spans="1:19" ht="15" hidden="1" customHeight="1" x14ac:dyDescent="0.25">
      <c r="A2243" s="6" t="s">
        <v>882</v>
      </c>
      <c r="B2243" s="258"/>
      <c r="F2243" s="7" t="s">
        <v>882</v>
      </c>
      <c r="G2243" s="21" t="s">
        <v>882</v>
      </c>
      <c r="H2243" s="19" t="s">
        <v>882</v>
      </c>
      <c r="I2243" s="10" t="s">
        <v>882</v>
      </c>
      <c r="J2243" s="11" t="s">
        <v>882</v>
      </c>
      <c r="K2243" s="9" t="s">
        <v>882</v>
      </c>
      <c r="L2243" s="9" t="s">
        <v>882</v>
      </c>
      <c r="M2243" s="19" t="s">
        <v>882</v>
      </c>
      <c r="N2243" s="9" t="s">
        <v>882</v>
      </c>
      <c r="O2243" s="9" t="s">
        <v>882</v>
      </c>
      <c r="P2243" s="9" t="s">
        <v>882</v>
      </c>
      <c r="Q2243" t="s">
        <v>882</v>
      </c>
      <c r="R2243" s="7" t="s">
        <v>882</v>
      </c>
      <c r="S2243" s="11" t="s">
        <v>882</v>
      </c>
    </row>
    <row r="2244" spans="1:19" ht="15" hidden="1" customHeight="1" x14ac:dyDescent="0.25">
      <c r="A2244" s="6" t="s">
        <v>882</v>
      </c>
      <c r="B2244" s="258"/>
      <c r="F2244" s="7" t="s">
        <v>882</v>
      </c>
      <c r="G2244" s="21" t="s">
        <v>882</v>
      </c>
      <c r="H2244" s="19" t="s">
        <v>882</v>
      </c>
      <c r="I2244" s="10" t="s">
        <v>882</v>
      </c>
      <c r="J2244" s="11" t="s">
        <v>882</v>
      </c>
      <c r="K2244" s="9" t="s">
        <v>882</v>
      </c>
      <c r="L2244" s="9" t="s">
        <v>882</v>
      </c>
      <c r="M2244" s="19" t="s">
        <v>882</v>
      </c>
      <c r="N2244" s="9" t="s">
        <v>882</v>
      </c>
      <c r="O2244" s="9" t="s">
        <v>882</v>
      </c>
      <c r="P2244" s="9" t="s">
        <v>882</v>
      </c>
      <c r="Q2244" t="s">
        <v>882</v>
      </c>
      <c r="R2244" s="7" t="s">
        <v>882</v>
      </c>
      <c r="S2244" s="11" t="s">
        <v>882</v>
      </c>
    </row>
    <row r="2245" spans="1:19" ht="15" hidden="1" customHeight="1" x14ac:dyDescent="0.25">
      <c r="A2245" s="6" t="s">
        <v>882</v>
      </c>
      <c r="B2245" s="258"/>
      <c r="F2245" s="7" t="s">
        <v>882</v>
      </c>
      <c r="G2245" s="21" t="s">
        <v>882</v>
      </c>
      <c r="H2245" s="19" t="s">
        <v>882</v>
      </c>
      <c r="I2245" s="10" t="s">
        <v>882</v>
      </c>
      <c r="J2245" s="11" t="s">
        <v>882</v>
      </c>
      <c r="K2245" s="9" t="s">
        <v>882</v>
      </c>
      <c r="L2245" s="9" t="s">
        <v>882</v>
      </c>
      <c r="M2245" s="19" t="s">
        <v>882</v>
      </c>
      <c r="N2245" s="9" t="s">
        <v>882</v>
      </c>
      <c r="O2245" s="9" t="s">
        <v>882</v>
      </c>
      <c r="P2245" s="9" t="s">
        <v>882</v>
      </c>
      <c r="Q2245" t="s">
        <v>882</v>
      </c>
      <c r="R2245" s="7" t="s">
        <v>882</v>
      </c>
      <c r="S2245" s="11" t="s">
        <v>882</v>
      </c>
    </row>
    <row r="2246" spans="1:19" ht="15" hidden="1" customHeight="1" x14ac:dyDescent="0.25">
      <c r="A2246" s="6" t="s">
        <v>882</v>
      </c>
      <c r="B2246" s="258"/>
      <c r="F2246" s="7" t="s">
        <v>882</v>
      </c>
      <c r="G2246" s="21" t="s">
        <v>882</v>
      </c>
      <c r="H2246" s="19" t="s">
        <v>882</v>
      </c>
      <c r="I2246" s="10" t="s">
        <v>882</v>
      </c>
      <c r="J2246" s="11" t="s">
        <v>882</v>
      </c>
      <c r="K2246" s="9" t="s">
        <v>882</v>
      </c>
      <c r="L2246" s="9" t="s">
        <v>882</v>
      </c>
      <c r="M2246" s="19" t="s">
        <v>882</v>
      </c>
      <c r="N2246" s="9" t="s">
        <v>882</v>
      </c>
      <c r="O2246" s="9" t="s">
        <v>882</v>
      </c>
      <c r="P2246" s="9" t="s">
        <v>882</v>
      </c>
      <c r="Q2246" t="s">
        <v>882</v>
      </c>
      <c r="R2246" s="7" t="s">
        <v>882</v>
      </c>
      <c r="S2246" s="11" t="s">
        <v>882</v>
      </c>
    </row>
    <row r="2247" spans="1:19" ht="15" hidden="1" customHeight="1" x14ac:dyDescent="0.25">
      <c r="A2247" s="6" t="s">
        <v>882</v>
      </c>
      <c r="B2247" s="258"/>
      <c r="F2247" s="7" t="s">
        <v>882</v>
      </c>
      <c r="G2247" s="21" t="s">
        <v>882</v>
      </c>
      <c r="H2247" s="19" t="s">
        <v>882</v>
      </c>
      <c r="I2247" s="10" t="s">
        <v>882</v>
      </c>
      <c r="J2247" s="11" t="s">
        <v>882</v>
      </c>
      <c r="K2247" s="9" t="s">
        <v>882</v>
      </c>
      <c r="L2247" s="9" t="s">
        <v>882</v>
      </c>
      <c r="M2247" s="19" t="s">
        <v>882</v>
      </c>
      <c r="N2247" s="9" t="s">
        <v>882</v>
      </c>
      <c r="O2247" s="9" t="s">
        <v>882</v>
      </c>
      <c r="P2247" s="9" t="s">
        <v>882</v>
      </c>
      <c r="Q2247" t="s">
        <v>882</v>
      </c>
      <c r="R2247" s="7" t="s">
        <v>882</v>
      </c>
      <c r="S2247" s="11" t="s">
        <v>882</v>
      </c>
    </row>
    <row r="2248" spans="1:19" ht="15" hidden="1" customHeight="1" x14ac:dyDescent="0.25">
      <c r="A2248" s="6" t="s">
        <v>882</v>
      </c>
      <c r="B2248" s="258"/>
      <c r="F2248" s="7" t="s">
        <v>882</v>
      </c>
      <c r="G2248" s="21" t="s">
        <v>882</v>
      </c>
      <c r="H2248" s="19" t="s">
        <v>882</v>
      </c>
      <c r="I2248" s="10" t="s">
        <v>882</v>
      </c>
      <c r="J2248" s="11" t="s">
        <v>882</v>
      </c>
      <c r="K2248" s="9" t="s">
        <v>882</v>
      </c>
      <c r="L2248" s="9" t="s">
        <v>882</v>
      </c>
      <c r="M2248" s="19" t="s">
        <v>882</v>
      </c>
      <c r="N2248" s="9" t="s">
        <v>882</v>
      </c>
      <c r="O2248" s="9" t="s">
        <v>882</v>
      </c>
      <c r="P2248" s="9" t="s">
        <v>882</v>
      </c>
      <c r="Q2248" t="s">
        <v>882</v>
      </c>
      <c r="R2248" s="7" t="s">
        <v>882</v>
      </c>
      <c r="S2248" s="11" t="s">
        <v>882</v>
      </c>
    </row>
    <row r="2249" spans="1:19" ht="15" hidden="1" customHeight="1" x14ac:dyDescent="0.25">
      <c r="A2249" s="6" t="s">
        <v>882</v>
      </c>
      <c r="B2249" s="258"/>
      <c r="F2249" s="7" t="s">
        <v>882</v>
      </c>
      <c r="G2249" s="21" t="s">
        <v>882</v>
      </c>
      <c r="H2249" s="19" t="s">
        <v>882</v>
      </c>
      <c r="I2249" s="10" t="s">
        <v>882</v>
      </c>
      <c r="J2249" s="11" t="s">
        <v>882</v>
      </c>
      <c r="K2249" s="9" t="s">
        <v>882</v>
      </c>
      <c r="L2249" s="9" t="s">
        <v>882</v>
      </c>
      <c r="M2249" s="19" t="s">
        <v>882</v>
      </c>
      <c r="N2249" s="9" t="s">
        <v>882</v>
      </c>
      <c r="O2249" s="9" t="s">
        <v>882</v>
      </c>
      <c r="P2249" s="9" t="s">
        <v>882</v>
      </c>
      <c r="Q2249" t="s">
        <v>882</v>
      </c>
      <c r="R2249" s="7" t="s">
        <v>882</v>
      </c>
      <c r="S2249" s="11" t="s">
        <v>882</v>
      </c>
    </row>
    <row r="2250" spans="1:19" ht="15" hidden="1" customHeight="1" x14ac:dyDescent="0.25">
      <c r="A2250" s="6" t="s">
        <v>882</v>
      </c>
      <c r="B2250" s="258"/>
      <c r="F2250" s="7" t="s">
        <v>882</v>
      </c>
      <c r="G2250" s="21" t="s">
        <v>882</v>
      </c>
      <c r="H2250" s="19" t="s">
        <v>882</v>
      </c>
      <c r="I2250" s="10" t="s">
        <v>882</v>
      </c>
      <c r="J2250" s="11" t="s">
        <v>882</v>
      </c>
      <c r="K2250" s="9" t="s">
        <v>882</v>
      </c>
      <c r="L2250" s="9" t="s">
        <v>882</v>
      </c>
      <c r="M2250" s="19" t="s">
        <v>882</v>
      </c>
      <c r="N2250" s="9" t="s">
        <v>882</v>
      </c>
      <c r="O2250" s="9" t="s">
        <v>882</v>
      </c>
      <c r="P2250" s="9" t="s">
        <v>882</v>
      </c>
      <c r="Q2250" t="s">
        <v>882</v>
      </c>
      <c r="R2250" s="7" t="s">
        <v>882</v>
      </c>
      <c r="S2250" s="11" t="s">
        <v>882</v>
      </c>
    </row>
    <row r="2251" spans="1:19" ht="15" hidden="1" customHeight="1" x14ac:dyDescent="0.25">
      <c r="A2251" s="6" t="s">
        <v>882</v>
      </c>
      <c r="B2251" s="258"/>
      <c r="F2251" s="7" t="s">
        <v>882</v>
      </c>
      <c r="G2251" s="21" t="s">
        <v>882</v>
      </c>
      <c r="H2251" s="19" t="s">
        <v>882</v>
      </c>
      <c r="I2251" s="10" t="s">
        <v>882</v>
      </c>
      <c r="J2251" s="11" t="s">
        <v>882</v>
      </c>
      <c r="K2251" s="9" t="s">
        <v>882</v>
      </c>
      <c r="L2251" s="9" t="s">
        <v>882</v>
      </c>
      <c r="M2251" s="19" t="s">
        <v>882</v>
      </c>
      <c r="N2251" s="9" t="s">
        <v>882</v>
      </c>
      <c r="O2251" s="9" t="s">
        <v>882</v>
      </c>
      <c r="P2251" s="9" t="s">
        <v>882</v>
      </c>
      <c r="Q2251" t="s">
        <v>882</v>
      </c>
      <c r="R2251" s="7" t="s">
        <v>882</v>
      </c>
      <c r="S2251" s="11" t="s">
        <v>882</v>
      </c>
    </row>
    <row r="2252" spans="1:19" ht="15" hidden="1" customHeight="1" x14ac:dyDescent="0.25">
      <c r="A2252" s="6" t="s">
        <v>882</v>
      </c>
      <c r="B2252" s="258"/>
      <c r="F2252" s="7" t="s">
        <v>882</v>
      </c>
      <c r="G2252" s="21" t="s">
        <v>882</v>
      </c>
      <c r="H2252" s="19" t="s">
        <v>882</v>
      </c>
      <c r="I2252" s="10" t="s">
        <v>882</v>
      </c>
      <c r="J2252" s="11" t="s">
        <v>882</v>
      </c>
      <c r="K2252" s="9" t="s">
        <v>882</v>
      </c>
      <c r="L2252" s="9" t="s">
        <v>882</v>
      </c>
      <c r="M2252" s="19" t="s">
        <v>882</v>
      </c>
      <c r="N2252" s="9" t="s">
        <v>882</v>
      </c>
      <c r="O2252" s="9" t="s">
        <v>882</v>
      </c>
      <c r="P2252" s="9" t="s">
        <v>882</v>
      </c>
      <c r="Q2252" t="s">
        <v>882</v>
      </c>
      <c r="R2252" s="7" t="s">
        <v>882</v>
      </c>
      <c r="S2252" s="11" t="s">
        <v>882</v>
      </c>
    </row>
    <row r="2253" spans="1:19" ht="15" hidden="1" customHeight="1" x14ac:dyDescent="0.25">
      <c r="A2253" s="6" t="s">
        <v>882</v>
      </c>
      <c r="B2253" s="258"/>
      <c r="F2253" s="7" t="s">
        <v>882</v>
      </c>
      <c r="G2253" s="21" t="s">
        <v>882</v>
      </c>
      <c r="H2253" s="19" t="s">
        <v>882</v>
      </c>
      <c r="I2253" s="10" t="s">
        <v>882</v>
      </c>
      <c r="J2253" s="11" t="s">
        <v>882</v>
      </c>
      <c r="K2253" s="9" t="s">
        <v>882</v>
      </c>
      <c r="L2253" s="9" t="s">
        <v>882</v>
      </c>
      <c r="M2253" s="19" t="s">
        <v>882</v>
      </c>
      <c r="N2253" s="9" t="s">
        <v>882</v>
      </c>
      <c r="O2253" s="9" t="s">
        <v>882</v>
      </c>
      <c r="P2253" s="9" t="s">
        <v>882</v>
      </c>
      <c r="Q2253" t="s">
        <v>882</v>
      </c>
      <c r="R2253" s="7" t="s">
        <v>882</v>
      </c>
      <c r="S2253" s="11" t="s">
        <v>882</v>
      </c>
    </row>
    <row r="2254" spans="1:19" ht="15" hidden="1" customHeight="1" x14ac:dyDescent="0.25">
      <c r="A2254" s="6" t="s">
        <v>882</v>
      </c>
      <c r="B2254" s="258"/>
      <c r="F2254" s="7" t="s">
        <v>882</v>
      </c>
      <c r="G2254" s="21" t="s">
        <v>882</v>
      </c>
      <c r="H2254" s="19" t="s">
        <v>882</v>
      </c>
      <c r="I2254" s="10" t="s">
        <v>882</v>
      </c>
      <c r="J2254" s="11" t="s">
        <v>882</v>
      </c>
      <c r="K2254" s="9" t="s">
        <v>882</v>
      </c>
      <c r="L2254" s="9" t="s">
        <v>882</v>
      </c>
      <c r="M2254" s="19" t="s">
        <v>882</v>
      </c>
      <c r="N2254" s="9" t="s">
        <v>882</v>
      </c>
      <c r="O2254" s="9" t="s">
        <v>882</v>
      </c>
      <c r="P2254" s="9" t="s">
        <v>882</v>
      </c>
      <c r="Q2254" t="s">
        <v>882</v>
      </c>
      <c r="R2254" s="7" t="s">
        <v>882</v>
      </c>
      <c r="S2254" s="11" t="s">
        <v>882</v>
      </c>
    </row>
    <row r="2255" spans="1:19" ht="15" hidden="1" customHeight="1" x14ac:dyDescent="0.25">
      <c r="A2255" s="6" t="s">
        <v>882</v>
      </c>
      <c r="B2255" s="258"/>
      <c r="F2255" s="7" t="s">
        <v>882</v>
      </c>
      <c r="G2255" s="21" t="s">
        <v>882</v>
      </c>
      <c r="H2255" s="19" t="s">
        <v>882</v>
      </c>
      <c r="I2255" s="10" t="s">
        <v>882</v>
      </c>
      <c r="J2255" s="11" t="s">
        <v>882</v>
      </c>
      <c r="K2255" s="9" t="s">
        <v>882</v>
      </c>
      <c r="L2255" s="9" t="s">
        <v>882</v>
      </c>
      <c r="M2255" s="19" t="s">
        <v>882</v>
      </c>
      <c r="N2255" s="9" t="s">
        <v>882</v>
      </c>
      <c r="O2255" s="9" t="s">
        <v>882</v>
      </c>
      <c r="P2255" s="9" t="s">
        <v>882</v>
      </c>
      <c r="Q2255" t="s">
        <v>882</v>
      </c>
      <c r="R2255" s="7" t="s">
        <v>882</v>
      </c>
      <c r="S2255" s="11" t="s">
        <v>882</v>
      </c>
    </row>
    <row r="2256" spans="1:19" ht="15" hidden="1" customHeight="1" x14ac:dyDescent="0.25">
      <c r="A2256" s="6" t="s">
        <v>882</v>
      </c>
      <c r="B2256" s="258"/>
      <c r="F2256" s="7" t="s">
        <v>882</v>
      </c>
      <c r="G2256" s="21" t="s">
        <v>882</v>
      </c>
      <c r="H2256" s="19" t="s">
        <v>882</v>
      </c>
      <c r="I2256" s="10" t="s">
        <v>882</v>
      </c>
      <c r="J2256" s="11" t="s">
        <v>882</v>
      </c>
      <c r="K2256" s="9" t="s">
        <v>882</v>
      </c>
      <c r="L2256" s="9" t="s">
        <v>882</v>
      </c>
      <c r="M2256" s="19" t="s">
        <v>882</v>
      </c>
      <c r="N2256" s="9" t="s">
        <v>882</v>
      </c>
      <c r="O2256" s="9" t="s">
        <v>882</v>
      </c>
      <c r="P2256" s="9" t="s">
        <v>882</v>
      </c>
      <c r="Q2256" t="s">
        <v>882</v>
      </c>
      <c r="R2256" s="7" t="s">
        <v>882</v>
      </c>
      <c r="S2256" s="11" t="s">
        <v>882</v>
      </c>
    </row>
    <row r="2257" spans="1:19" ht="15" hidden="1" customHeight="1" x14ac:dyDescent="0.25">
      <c r="A2257" s="6" t="s">
        <v>882</v>
      </c>
      <c r="B2257" s="258"/>
      <c r="F2257" s="7" t="s">
        <v>882</v>
      </c>
      <c r="G2257" s="21" t="s">
        <v>882</v>
      </c>
      <c r="H2257" s="19" t="s">
        <v>882</v>
      </c>
      <c r="I2257" s="10" t="s">
        <v>882</v>
      </c>
      <c r="J2257" s="11" t="s">
        <v>882</v>
      </c>
      <c r="K2257" s="9" t="s">
        <v>882</v>
      </c>
      <c r="L2257" s="9" t="s">
        <v>882</v>
      </c>
      <c r="M2257" s="19" t="s">
        <v>882</v>
      </c>
      <c r="N2257" s="9" t="s">
        <v>882</v>
      </c>
      <c r="O2257" s="9" t="s">
        <v>882</v>
      </c>
      <c r="P2257" s="9" t="s">
        <v>882</v>
      </c>
      <c r="Q2257" t="s">
        <v>882</v>
      </c>
      <c r="R2257" s="7" t="s">
        <v>882</v>
      </c>
      <c r="S2257" s="11" t="s">
        <v>882</v>
      </c>
    </row>
    <row r="2258" spans="1:19" ht="15" hidden="1" customHeight="1" x14ac:dyDescent="0.25">
      <c r="A2258" s="6" t="s">
        <v>882</v>
      </c>
      <c r="B2258" s="258"/>
      <c r="F2258" s="7" t="s">
        <v>882</v>
      </c>
      <c r="G2258" s="21" t="s">
        <v>882</v>
      </c>
      <c r="H2258" s="19" t="s">
        <v>882</v>
      </c>
      <c r="I2258" s="10" t="s">
        <v>882</v>
      </c>
      <c r="J2258" s="11" t="s">
        <v>882</v>
      </c>
      <c r="K2258" s="9" t="s">
        <v>882</v>
      </c>
      <c r="L2258" s="9" t="s">
        <v>882</v>
      </c>
      <c r="M2258" s="19" t="s">
        <v>882</v>
      </c>
      <c r="N2258" s="9" t="s">
        <v>882</v>
      </c>
      <c r="O2258" s="9" t="s">
        <v>882</v>
      </c>
      <c r="P2258" s="9" t="s">
        <v>882</v>
      </c>
      <c r="Q2258" t="s">
        <v>882</v>
      </c>
      <c r="R2258" s="7" t="s">
        <v>882</v>
      </c>
      <c r="S2258" s="11" t="s">
        <v>882</v>
      </c>
    </row>
    <row r="2259" spans="1:19" ht="15" hidden="1" customHeight="1" x14ac:dyDescent="0.25">
      <c r="A2259" s="6" t="s">
        <v>882</v>
      </c>
      <c r="B2259" s="258"/>
      <c r="F2259" s="7" t="s">
        <v>882</v>
      </c>
      <c r="G2259" s="21" t="s">
        <v>882</v>
      </c>
      <c r="H2259" s="19" t="s">
        <v>882</v>
      </c>
      <c r="I2259" s="10" t="s">
        <v>882</v>
      </c>
      <c r="J2259" s="11" t="s">
        <v>882</v>
      </c>
      <c r="K2259" s="9" t="s">
        <v>882</v>
      </c>
      <c r="L2259" s="9" t="s">
        <v>882</v>
      </c>
      <c r="M2259" s="19" t="s">
        <v>882</v>
      </c>
      <c r="N2259" s="9" t="s">
        <v>882</v>
      </c>
      <c r="O2259" s="9" t="s">
        <v>882</v>
      </c>
      <c r="P2259" s="9" t="s">
        <v>882</v>
      </c>
      <c r="Q2259" t="s">
        <v>882</v>
      </c>
      <c r="R2259" s="7" t="s">
        <v>882</v>
      </c>
      <c r="S2259" s="11" t="s">
        <v>882</v>
      </c>
    </row>
    <row r="2260" spans="1:19" ht="15" hidden="1" customHeight="1" x14ac:dyDescent="0.25">
      <c r="A2260" s="6" t="s">
        <v>882</v>
      </c>
      <c r="B2260" s="258"/>
      <c r="F2260" s="7" t="s">
        <v>882</v>
      </c>
      <c r="G2260" s="21" t="s">
        <v>882</v>
      </c>
      <c r="H2260" s="19" t="s">
        <v>882</v>
      </c>
      <c r="I2260" s="10" t="s">
        <v>882</v>
      </c>
      <c r="J2260" s="11" t="s">
        <v>882</v>
      </c>
      <c r="K2260" s="9" t="s">
        <v>882</v>
      </c>
      <c r="L2260" s="9" t="s">
        <v>882</v>
      </c>
      <c r="M2260" s="19" t="s">
        <v>882</v>
      </c>
      <c r="N2260" s="9" t="s">
        <v>882</v>
      </c>
      <c r="O2260" s="9" t="s">
        <v>882</v>
      </c>
      <c r="P2260" s="9" t="s">
        <v>882</v>
      </c>
      <c r="Q2260" t="s">
        <v>882</v>
      </c>
      <c r="R2260" s="7" t="s">
        <v>882</v>
      </c>
      <c r="S2260" s="11" t="s">
        <v>882</v>
      </c>
    </row>
    <row r="2261" spans="1:19" ht="15" hidden="1" customHeight="1" x14ac:dyDescent="0.25">
      <c r="A2261" s="6" t="s">
        <v>882</v>
      </c>
      <c r="B2261" s="258"/>
      <c r="F2261" s="7" t="s">
        <v>882</v>
      </c>
      <c r="G2261" s="21" t="s">
        <v>882</v>
      </c>
      <c r="H2261" s="19" t="s">
        <v>882</v>
      </c>
      <c r="I2261" s="10" t="s">
        <v>882</v>
      </c>
      <c r="J2261" s="11" t="s">
        <v>882</v>
      </c>
      <c r="K2261" s="9" t="s">
        <v>882</v>
      </c>
      <c r="L2261" s="9" t="s">
        <v>882</v>
      </c>
      <c r="M2261" s="19" t="s">
        <v>882</v>
      </c>
      <c r="N2261" s="9" t="s">
        <v>882</v>
      </c>
      <c r="O2261" s="9" t="s">
        <v>882</v>
      </c>
      <c r="P2261" s="9" t="s">
        <v>882</v>
      </c>
      <c r="Q2261" t="s">
        <v>882</v>
      </c>
      <c r="R2261" s="7" t="s">
        <v>882</v>
      </c>
      <c r="S2261" s="11" t="s">
        <v>882</v>
      </c>
    </row>
    <row r="2262" spans="1:19" ht="15" hidden="1" customHeight="1" x14ac:dyDescent="0.25">
      <c r="A2262" s="6" t="s">
        <v>882</v>
      </c>
      <c r="B2262" s="258"/>
      <c r="F2262" s="7" t="s">
        <v>882</v>
      </c>
      <c r="G2262" s="21" t="s">
        <v>882</v>
      </c>
      <c r="H2262" s="19" t="s">
        <v>882</v>
      </c>
      <c r="I2262" s="10" t="s">
        <v>882</v>
      </c>
      <c r="J2262" s="11" t="s">
        <v>882</v>
      </c>
      <c r="K2262" s="9" t="s">
        <v>882</v>
      </c>
      <c r="L2262" s="9" t="s">
        <v>882</v>
      </c>
      <c r="M2262" s="19" t="s">
        <v>882</v>
      </c>
      <c r="N2262" s="9" t="s">
        <v>882</v>
      </c>
      <c r="O2262" s="9" t="s">
        <v>882</v>
      </c>
      <c r="P2262" s="9" t="s">
        <v>882</v>
      </c>
      <c r="Q2262" t="s">
        <v>882</v>
      </c>
      <c r="R2262" s="7" t="s">
        <v>882</v>
      </c>
      <c r="S2262" s="11" t="s">
        <v>882</v>
      </c>
    </row>
    <row r="2263" spans="1:19" ht="15" hidden="1" customHeight="1" x14ac:dyDescent="0.25">
      <c r="A2263" s="6" t="s">
        <v>882</v>
      </c>
      <c r="B2263" s="258"/>
      <c r="F2263" s="7" t="s">
        <v>882</v>
      </c>
      <c r="G2263" s="21" t="s">
        <v>882</v>
      </c>
      <c r="H2263" s="19" t="s">
        <v>882</v>
      </c>
      <c r="I2263" s="10" t="s">
        <v>882</v>
      </c>
      <c r="J2263" s="11" t="s">
        <v>882</v>
      </c>
      <c r="K2263" s="9" t="s">
        <v>882</v>
      </c>
      <c r="L2263" s="9" t="s">
        <v>882</v>
      </c>
      <c r="M2263" s="19" t="s">
        <v>882</v>
      </c>
      <c r="N2263" s="9" t="s">
        <v>882</v>
      </c>
      <c r="O2263" s="9" t="s">
        <v>882</v>
      </c>
      <c r="P2263" s="9" t="s">
        <v>882</v>
      </c>
      <c r="Q2263" t="s">
        <v>882</v>
      </c>
      <c r="R2263" s="7" t="s">
        <v>882</v>
      </c>
      <c r="S2263" s="11" t="s">
        <v>882</v>
      </c>
    </row>
    <row r="2264" spans="1:19" ht="15" hidden="1" customHeight="1" x14ac:dyDescent="0.25">
      <c r="A2264" s="6" t="s">
        <v>882</v>
      </c>
      <c r="B2264" s="258"/>
      <c r="F2264" s="7" t="s">
        <v>882</v>
      </c>
      <c r="G2264" s="21" t="s">
        <v>882</v>
      </c>
      <c r="H2264" s="19" t="s">
        <v>882</v>
      </c>
      <c r="I2264" s="10" t="s">
        <v>882</v>
      </c>
      <c r="J2264" s="11" t="s">
        <v>882</v>
      </c>
      <c r="K2264" s="9" t="s">
        <v>882</v>
      </c>
      <c r="L2264" s="9" t="s">
        <v>882</v>
      </c>
      <c r="M2264" s="19" t="s">
        <v>882</v>
      </c>
      <c r="N2264" s="9" t="s">
        <v>882</v>
      </c>
      <c r="O2264" s="9" t="s">
        <v>882</v>
      </c>
      <c r="P2264" s="9" t="s">
        <v>882</v>
      </c>
      <c r="Q2264" t="s">
        <v>882</v>
      </c>
      <c r="R2264" s="7" t="s">
        <v>882</v>
      </c>
      <c r="S2264" s="11" t="s">
        <v>882</v>
      </c>
    </row>
    <row r="2265" spans="1:19" ht="15" hidden="1" customHeight="1" x14ac:dyDescent="0.25">
      <c r="A2265" s="6" t="s">
        <v>882</v>
      </c>
      <c r="B2265" s="258"/>
      <c r="F2265" s="7" t="s">
        <v>882</v>
      </c>
      <c r="G2265" s="21" t="s">
        <v>882</v>
      </c>
      <c r="H2265" s="19" t="s">
        <v>882</v>
      </c>
      <c r="I2265" s="10" t="s">
        <v>882</v>
      </c>
      <c r="J2265" s="11" t="s">
        <v>882</v>
      </c>
      <c r="K2265" s="9" t="s">
        <v>882</v>
      </c>
      <c r="L2265" s="9" t="s">
        <v>882</v>
      </c>
      <c r="M2265" s="19" t="s">
        <v>882</v>
      </c>
      <c r="N2265" s="9" t="s">
        <v>882</v>
      </c>
      <c r="O2265" s="9" t="s">
        <v>882</v>
      </c>
      <c r="P2265" s="9" t="s">
        <v>882</v>
      </c>
      <c r="Q2265" t="s">
        <v>882</v>
      </c>
      <c r="R2265" s="7" t="s">
        <v>882</v>
      </c>
      <c r="S2265" s="11" t="s">
        <v>882</v>
      </c>
    </row>
    <row r="2266" spans="1:19" ht="15" hidden="1" customHeight="1" x14ac:dyDescent="0.25">
      <c r="A2266" s="6" t="s">
        <v>882</v>
      </c>
      <c r="B2266" s="258"/>
      <c r="F2266" s="7" t="s">
        <v>882</v>
      </c>
      <c r="G2266" s="21" t="s">
        <v>882</v>
      </c>
      <c r="H2266" s="19" t="s">
        <v>882</v>
      </c>
      <c r="I2266" s="10" t="s">
        <v>882</v>
      </c>
      <c r="J2266" s="11" t="s">
        <v>882</v>
      </c>
      <c r="K2266" s="9" t="s">
        <v>882</v>
      </c>
      <c r="L2266" s="9" t="s">
        <v>882</v>
      </c>
      <c r="M2266" s="19" t="s">
        <v>882</v>
      </c>
      <c r="N2266" s="9" t="s">
        <v>882</v>
      </c>
      <c r="O2266" s="9" t="s">
        <v>882</v>
      </c>
      <c r="P2266" s="9" t="s">
        <v>882</v>
      </c>
      <c r="Q2266" t="s">
        <v>882</v>
      </c>
      <c r="R2266" s="7" t="s">
        <v>882</v>
      </c>
      <c r="S2266" s="11" t="s">
        <v>882</v>
      </c>
    </row>
    <row r="2267" spans="1:19" ht="15" hidden="1" customHeight="1" x14ac:dyDescent="0.25">
      <c r="A2267" s="6" t="s">
        <v>882</v>
      </c>
      <c r="B2267" s="258"/>
      <c r="F2267" s="7" t="s">
        <v>882</v>
      </c>
      <c r="G2267" s="21" t="s">
        <v>882</v>
      </c>
      <c r="H2267" s="19" t="s">
        <v>882</v>
      </c>
      <c r="I2267" s="10" t="s">
        <v>882</v>
      </c>
      <c r="J2267" s="11" t="s">
        <v>882</v>
      </c>
      <c r="K2267" s="9" t="s">
        <v>882</v>
      </c>
      <c r="L2267" s="9" t="s">
        <v>882</v>
      </c>
      <c r="M2267" s="19" t="s">
        <v>882</v>
      </c>
      <c r="N2267" s="9" t="s">
        <v>882</v>
      </c>
      <c r="O2267" s="9" t="s">
        <v>882</v>
      </c>
      <c r="P2267" s="9" t="s">
        <v>882</v>
      </c>
      <c r="Q2267" t="s">
        <v>882</v>
      </c>
      <c r="R2267" s="7" t="s">
        <v>882</v>
      </c>
      <c r="S2267" s="11" t="s">
        <v>882</v>
      </c>
    </row>
    <row r="2268" spans="1:19" ht="15" hidden="1" customHeight="1" x14ac:dyDescent="0.25">
      <c r="A2268" s="6" t="s">
        <v>882</v>
      </c>
      <c r="B2268" s="258"/>
      <c r="F2268" s="7" t="s">
        <v>882</v>
      </c>
      <c r="G2268" s="21" t="s">
        <v>882</v>
      </c>
      <c r="H2268" s="19" t="s">
        <v>882</v>
      </c>
      <c r="I2268" s="10" t="s">
        <v>882</v>
      </c>
      <c r="J2268" s="11" t="s">
        <v>882</v>
      </c>
      <c r="K2268" s="9" t="s">
        <v>882</v>
      </c>
      <c r="L2268" s="9" t="s">
        <v>882</v>
      </c>
      <c r="M2268" s="19" t="s">
        <v>882</v>
      </c>
      <c r="N2268" s="9" t="s">
        <v>882</v>
      </c>
      <c r="O2268" s="9" t="s">
        <v>882</v>
      </c>
      <c r="P2268" s="9" t="s">
        <v>882</v>
      </c>
      <c r="Q2268" t="s">
        <v>882</v>
      </c>
      <c r="R2268" s="7" t="s">
        <v>882</v>
      </c>
      <c r="S2268" s="11" t="s">
        <v>882</v>
      </c>
    </row>
    <row r="2269" spans="1:19" ht="15" hidden="1" customHeight="1" x14ac:dyDescent="0.25">
      <c r="A2269" s="6" t="s">
        <v>882</v>
      </c>
      <c r="B2269" s="258"/>
      <c r="F2269" s="7" t="s">
        <v>882</v>
      </c>
      <c r="G2269" s="21" t="s">
        <v>882</v>
      </c>
      <c r="H2269" s="19" t="s">
        <v>882</v>
      </c>
      <c r="I2269" s="10" t="s">
        <v>882</v>
      </c>
      <c r="J2269" s="11" t="s">
        <v>882</v>
      </c>
      <c r="K2269" s="9" t="s">
        <v>882</v>
      </c>
      <c r="L2269" s="9" t="s">
        <v>882</v>
      </c>
      <c r="M2269" s="19" t="s">
        <v>882</v>
      </c>
      <c r="N2269" s="9" t="s">
        <v>882</v>
      </c>
      <c r="O2269" s="9" t="s">
        <v>882</v>
      </c>
      <c r="P2269" s="9" t="s">
        <v>882</v>
      </c>
      <c r="Q2269" t="s">
        <v>882</v>
      </c>
      <c r="R2269" s="7" t="s">
        <v>882</v>
      </c>
      <c r="S2269" s="11" t="s">
        <v>882</v>
      </c>
    </row>
    <row r="2270" spans="1:19" ht="15" hidden="1" customHeight="1" x14ac:dyDescent="0.25">
      <c r="A2270" s="6" t="s">
        <v>882</v>
      </c>
      <c r="B2270" s="258"/>
      <c r="F2270" s="7" t="s">
        <v>882</v>
      </c>
      <c r="G2270" s="21" t="s">
        <v>882</v>
      </c>
      <c r="H2270" s="19" t="s">
        <v>882</v>
      </c>
      <c r="I2270" s="10" t="s">
        <v>882</v>
      </c>
      <c r="J2270" s="11" t="s">
        <v>882</v>
      </c>
      <c r="K2270" s="9" t="s">
        <v>882</v>
      </c>
      <c r="L2270" s="9" t="s">
        <v>882</v>
      </c>
      <c r="M2270" s="19" t="s">
        <v>882</v>
      </c>
      <c r="N2270" s="9" t="s">
        <v>882</v>
      </c>
      <c r="O2270" s="9" t="s">
        <v>882</v>
      </c>
      <c r="P2270" s="9" t="s">
        <v>882</v>
      </c>
      <c r="Q2270" t="s">
        <v>882</v>
      </c>
      <c r="R2270" s="7" t="s">
        <v>882</v>
      </c>
      <c r="S2270" s="11" t="s">
        <v>882</v>
      </c>
    </row>
    <row r="2271" spans="1:19" ht="15" hidden="1" customHeight="1" x14ac:dyDescent="0.25">
      <c r="A2271" s="6" t="s">
        <v>882</v>
      </c>
      <c r="B2271" s="258"/>
      <c r="F2271" s="7" t="s">
        <v>882</v>
      </c>
      <c r="G2271" s="21" t="s">
        <v>882</v>
      </c>
      <c r="H2271" s="19" t="s">
        <v>882</v>
      </c>
      <c r="I2271" s="10" t="s">
        <v>882</v>
      </c>
      <c r="J2271" s="11" t="s">
        <v>882</v>
      </c>
      <c r="K2271" s="9" t="s">
        <v>882</v>
      </c>
      <c r="L2271" s="9" t="s">
        <v>882</v>
      </c>
      <c r="M2271" s="19" t="s">
        <v>882</v>
      </c>
      <c r="N2271" s="9" t="s">
        <v>882</v>
      </c>
      <c r="O2271" s="9" t="s">
        <v>882</v>
      </c>
      <c r="P2271" s="9" t="s">
        <v>882</v>
      </c>
      <c r="Q2271" t="s">
        <v>882</v>
      </c>
      <c r="R2271" s="7" t="s">
        <v>882</v>
      </c>
      <c r="S2271" s="11" t="s">
        <v>882</v>
      </c>
    </row>
    <row r="2272" spans="1:19" ht="15" hidden="1" customHeight="1" x14ac:dyDescent="0.25">
      <c r="A2272" s="6" t="s">
        <v>882</v>
      </c>
      <c r="B2272" s="258"/>
      <c r="F2272" s="7" t="s">
        <v>882</v>
      </c>
      <c r="G2272" s="21" t="s">
        <v>882</v>
      </c>
      <c r="H2272" s="19" t="s">
        <v>882</v>
      </c>
      <c r="I2272" s="10" t="s">
        <v>882</v>
      </c>
      <c r="J2272" s="11" t="s">
        <v>882</v>
      </c>
      <c r="K2272" s="9" t="s">
        <v>882</v>
      </c>
      <c r="L2272" s="9" t="s">
        <v>882</v>
      </c>
      <c r="M2272" s="19" t="s">
        <v>882</v>
      </c>
      <c r="N2272" s="9" t="s">
        <v>882</v>
      </c>
      <c r="O2272" s="9" t="s">
        <v>882</v>
      </c>
      <c r="P2272" s="9" t="s">
        <v>882</v>
      </c>
      <c r="Q2272" t="s">
        <v>882</v>
      </c>
      <c r="R2272" s="7" t="s">
        <v>882</v>
      </c>
      <c r="S2272" s="11" t="s">
        <v>882</v>
      </c>
    </row>
    <row r="2273" spans="1:19" ht="15" hidden="1" customHeight="1" x14ac:dyDescent="0.25">
      <c r="A2273" s="6" t="s">
        <v>882</v>
      </c>
      <c r="B2273" s="258"/>
      <c r="F2273" s="7" t="s">
        <v>882</v>
      </c>
      <c r="G2273" s="21" t="s">
        <v>882</v>
      </c>
      <c r="H2273" s="19" t="s">
        <v>882</v>
      </c>
      <c r="I2273" s="10" t="s">
        <v>882</v>
      </c>
      <c r="J2273" s="11" t="s">
        <v>882</v>
      </c>
      <c r="K2273" s="9" t="s">
        <v>882</v>
      </c>
      <c r="L2273" s="9" t="s">
        <v>882</v>
      </c>
      <c r="M2273" s="19" t="s">
        <v>882</v>
      </c>
      <c r="N2273" s="9" t="s">
        <v>882</v>
      </c>
      <c r="O2273" s="9" t="s">
        <v>882</v>
      </c>
      <c r="P2273" s="9" t="s">
        <v>882</v>
      </c>
      <c r="Q2273" t="s">
        <v>882</v>
      </c>
      <c r="R2273" s="7" t="s">
        <v>882</v>
      </c>
      <c r="S2273" s="11" t="s">
        <v>882</v>
      </c>
    </row>
    <row r="2274" spans="1:19" ht="15" hidden="1" customHeight="1" x14ac:dyDescent="0.25">
      <c r="A2274" s="6" t="s">
        <v>882</v>
      </c>
      <c r="B2274" s="258"/>
      <c r="F2274" s="7" t="s">
        <v>882</v>
      </c>
      <c r="G2274" s="21" t="s">
        <v>882</v>
      </c>
      <c r="H2274" s="19" t="s">
        <v>882</v>
      </c>
      <c r="I2274" s="10" t="s">
        <v>882</v>
      </c>
      <c r="J2274" s="11" t="s">
        <v>882</v>
      </c>
      <c r="K2274" s="9" t="s">
        <v>882</v>
      </c>
      <c r="L2274" s="9" t="s">
        <v>882</v>
      </c>
      <c r="M2274" s="19" t="s">
        <v>882</v>
      </c>
      <c r="N2274" s="9" t="s">
        <v>882</v>
      </c>
      <c r="O2274" s="9" t="s">
        <v>882</v>
      </c>
      <c r="P2274" s="9" t="s">
        <v>882</v>
      </c>
      <c r="Q2274" t="s">
        <v>882</v>
      </c>
      <c r="R2274" s="7" t="s">
        <v>882</v>
      </c>
      <c r="S2274" s="11" t="s">
        <v>882</v>
      </c>
    </row>
    <row r="2275" spans="1:19" ht="15" hidden="1" customHeight="1" x14ac:dyDescent="0.25">
      <c r="A2275" s="6" t="s">
        <v>882</v>
      </c>
      <c r="B2275" s="258"/>
      <c r="F2275" s="7" t="s">
        <v>882</v>
      </c>
      <c r="G2275" s="21" t="s">
        <v>882</v>
      </c>
      <c r="H2275" s="19" t="s">
        <v>882</v>
      </c>
      <c r="I2275" s="10" t="s">
        <v>882</v>
      </c>
      <c r="J2275" s="11" t="s">
        <v>882</v>
      </c>
      <c r="K2275" s="9" t="s">
        <v>882</v>
      </c>
      <c r="L2275" s="9" t="s">
        <v>882</v>
      </c>
      <c r="M2275" s="19" t="s">
        <v>882</v>
      </c>
      <c r="N2275" s="9" t="s">
        <v>882</v>
      </c>
      <c r="O2275" s="9" t="s">
        <v>882</v>
      </c>
      <c r="P2275" s="9" t="s">
        <v>882</v>
      </c>
      <c r="Q2275" t="s">
        <v>882</v>
      </c>
      <c r="R2275" s="7" t="s">
        <v>882</v>
      </c>
      <c r="S2275" s="11" t="s">
        <v>882</v>
      </c>
    </row>
    <row r="2276" spans="1:19" ht="15" hidden="1" customHeight="1" x14ac:dyDescent="0.25">
      <c r="A2276" s="6" t="s">
        <v>882</v>
      </c>
      <c r="B2276" s="258"/>
      <c r="F2276" s="7" t="s">
        <v>882</v>
      </c>
      <c r="G2276" s="21" t="s">
        <v>882</v>
      </c>
      <c r="H2276" s="19" t="s">
        <v>882</v>
      </c>
      <c r="I2276" s="10" t="s">
        <v>882</v>
      </c>
      <c r="J2276" s="11" t="s">
        <v>882</v>
      </c>
      <c r="K2276" s="9" t="s">
        <v>882</v>
      </c>
      <c r="L2276" s="9" t="s">
        <v>882</v>
      </c>
      <c r="M2276" s="19" t="s">
        <v>882</v>
      </c>
      <c r="N2276" s="9" t="s">
        <v>882</v>
      </c>
      <c r="O2276" s="9" t="s">
        <v>882</v>
      </c>
      <c r="P2276" s="9" t="s">
        <v>882</v>
      </c>
      <c r="Q2276" t="s">
        <v>882</v>
      </c>
      <c r="R2276" s="7" t="s">
        <v>882</v>
      </c>
      <c r="S2276" s="11" t="s">
        <v>882</v>
      </c>
    </row>
    <row r="2277" spans="1:19" ht="15" hidden="1" customHeight="1" x14ac:dyDescent="0.25">
      <c r="A2277" s="6" t="s">
        <v>882</v>
      </c>
      <c r="B2277" s="258"/>
      <c r="F2277" s="7" t="s">
        <v>882</v>
      </c>
      <c r="G2277" s="21" t="s">
        <v>882</v>
      </c>
      <c r="H2277" s="19" t="s">
        <v>882</v>
      </c>
      <c r="I2277" s="10" t="s">
        <v>882</v>
      </c>
      <c r="J2277" s="11" t="s">
        <v>882</v>
      </c>
      <c r="K2277" s="9" t="s">
        <v>882</v>
      </c>
      <c r="L2277" s="9" t="s">
        <v>882</v>
      </c>
      <c r="M2277" s="19" t="s">
        <v>882</v>
      </c>
      <c r="N2277" s="9" t="s">
        <v>882</v>
      </c>
      <c r="O2277" s="9" t="s">
        <v>882</v>
      </c>
      <c r="P2277" s="9" t="s">
        <v>882</v>
      </c>
      <c r="Q2277" t="s">
        <v>882</v>
      </c>
      <c r="R2277" s="7" t="s">
        <v>882</v>
      </c>
      <c r="S2277" s="11" t="s">
        <v>882</v>
      </c>
    </row>
    <row r="2278" spans="1:19" ht="15" hidden="1" customHeight="1" x14ac:dyDescent="0.25">
      <c r="A2278" s="6" t="s">
        <v>882</v>
      </c>
      <c r="B2278" s="258"/>
      <c r="F2278" s="7" t="s">
        <v>882</v>
      </c>
      <c r="G2278" s="21" t="s">
        <v>882</v>
      </c>
      <c r="H2278" s="19" t="s">
        <v>882</v>
      </c>
      <c r="I2278" s="10" t="s">
        <v>882</v>
      </c>
      <c r="J2278" s="11" t="s">
        <v>882</v>
      </c>
      <c r="K2278" s="9" t="s">
        <v>882</v>
      </c>
      <c r="L2278" s="9" t="s">
        <v>882</v>
      </c>
      <c r="M2278" s="19" t="s">
        <v>882</v>
      </c>
      <c r="N2278" s="9" t="s">
        <v>882</v>
      </c>
      <c r="O2278" s="9" t="s">
        <v>882</v>
      </c>
      <c r="P2278" s="9" t="s">
        <v>882</v>
      </c>
      <c r="Q2278" t="s">
        <v>882</v>
      </c>
      <c r="R2278" s="7" t="s">
        <v>882</v>
      </c>
      <c r="S2278" s="11" t="s">
        <v>882</v>
      </c>
    </row>
    <row r="2279" spans="1:19" ht="15" hidden="1" customHeight="1" x14ac:dyDescent="0.25">
      <c r="A2279" s="6" t="s">
        <v>882</v>
      </c>
      <c r="B2279" s="258"/>
      <c r="F2279" s="7" t="s">
        <v>882</v>
      </c>
      <c r="G2279" s="21" t="s">
        <v>882</v>
      </c>
      <c r="H2279" s="19" t="s">
        <v>882</v>
      </c>
      <c r="I2279" s="10" t="s">
        <v>882</v>
      </c>
      <c r="J2279" s="11" t="s">
        <v>882</v>
      </c>
      <c r="K2279" s="9" t="s">
        <v>882</v>
      </c>
      <c r="L2279" s="9" t="s">
        <v>882</v>
      </c>
      <c r="M2279" s="19" t="s">
        <v>882</v>
      </c>
      <c r="N2279" s="9" t="s">
        <v>882</v>
      </c>
      <c r="O2279" s="9" t="s">
        <v>882</v>
      </c>
      <c r="P2279" s="9" t="s">
        <v>882</v>
      </c>
      <c r="Q2279" t="s">
        <v>882</v>
      </c>
      <c r="R2279" s="7" t="s">
        <v>882</v>
      </c>
      <c r="S2279" s="11" t="s">
        <v>882</v>
      </c>
    </row>
    <row r="2280" spans="1:19" ht="15" hidden="1" customHeight="1" x14ac:dyDescent="0.25">
      <c r="A2280" s="6" t="s">
        <v>882</v>
      </c>
      <c r="B2280" s="258"/>
      <c r="F2280" s="7" t="s">
        <v>882</v>
      </c>
      <c r="G2280" s="21" t="s">
        <v>882</v>
      </c>
      <c r="H2280" s="19" t="s">
        <v>882</v>
      </c>
      <c r="I2280" s="10" t="s">
        <v>882</v>
      </c>
      <c r="J2280" s="11" t="s">
        <v>882</v>
      </c>
      <c r="K2280" s="9" t="s">
        <v>882</v>
      </c>
      <c r="L2280" s="9" t="s">
        <v>882</v>
      </c>
      <c r="M2280" s="19" t="s">
        <v>882</v>
      </c>
      <c r="N2280" s="9" t="s">
        <v>882</v>
      </c>
      <c r="O2280" s="9" t="s">
        <v>882</v>
      </c>
      <c r="P2280" s="9" t="s">
        <v>882</v>
      </c>
      <c r="Q2280" t="s">
        <v>882</v>
      </c>
      <c r="R2280" s="7" t="s">
        <v>882</v>
      </c>
      <c r="S2280" s="11" t="s">
        <v>882</v>
      </c>
    </row>
    <row r="2281" spans="1:19" ht="15" hidden="1" customHeight="1" x14ac:dyDescent="0.25">
      <c r="A2281" s="6" t="s">
        <v>882</v>
      </c>
      <c r="B2281" s="258"/>
      <c r="F2281" s="7" t="s">
        <v>882</v>
      </c>
      <c r="G2281" s="21" t="s">
        <v>882</v>
      </c>
      <c r="H2281" s="19" t="s">
        <v>882</v>
      </c>
      <c r="I2281" s="10" t="s">
        <v>882</v>
      </c>
      <c r="J2281" s="11" t="s">
        <v>882</v>
      </c>
      <c r="K2281" s="9" t="s">
        <v>882</v>
      </c>
      <c r="L2281" s="9" t="s">
        <v>882</v>
      </c>
      <c r="M2281" s="19" t="s">
        <v>882</v>
      </c>
      <c r="N2281" s="9" t="s">
        <v>882</v>
      </c>
      <c r="O2281" s="9" t="s">
        <v>882</v>
      </c>
      <c r="P2281" s="9" t="s">
        <v>882</v>
      </c>
      <c r="Q2281" t="s">
        <v>882</v>
      </c>
      <c r="R2281" s="7" t="s">
        <v>882</v>
      </c>
      <c r="S2281" s="11" t="s">
        <v>882</v>
      </c>
    </row>
    <row r="2282" spans="1:19" ht="15" hidden="1" customHeight="1" x14ac:dyDescent="0.25">
      <c r="A2282" s="6" t="s">
        <v>882</v>
      </c>
      <c r="B2282" s="258"/>
      <c r="F2282" s="7" t="s">
        <v>882</v>
      </c>
      <c r="G2282" s="21" t="s">
        <v>882</v>
      </c>
      <c r="H2282" s="19" t="s">
        <v>882</v>
      </c>
      <c r="I2282" s="10" t="s">
        <v>882</v>
      </c>
      <c r="J2282" s="11" t="s">
        <v>882</v>
      </c>
      <c r="K2282" s="9" t="s">
        <v>882</v>
      </c>
      <c r="L2282" s="9" t="s">
        <v>882</v>
      </c>
      <c r="M2282" s="19" t="s">
        <v>882</v>
      </c>
      <c r="N2282" s="9" t="s">
        <v>882</v>
      </c>
      <c r="O2282" s="9" t="s">
        <v>882</v>
      </c>
      <c r="P2282" s="9" t="s">
        <v>882</v>
      </c>
      <c r="Q2282" t="s">
        <v>882</v>
      </c>
      <c r="R2282" s="7" t="s">
        <v>882</v>
      </c>
      <c r="S2282" s="11" t="s">
        <v>882</v>
      </c>
    </row>
    <row r="2283" spans="1:19" ht="15" hidden="1" customHeight="1" x14ac:dyDescent="0.25">
      <c r="A2283" s="6" t="s">
        <v>882</v>
      </c>
      <c r="B2283" s="258"/>
      <c r="F2283" s="7" t="s">
        <v>882</v>
      </c>
      <c r="G2283" s="21" t="s">
        <v>882</v>
      </c>
      <c r="H2283" s="19" t="s">
        <v>882</v>
      </c>
      <c r="I2283" s="10" t="s">
        <v>882</v>
      </c>
      <c r="J2283" s="11" t="s">
        <v>882</v>
      </c>
      <c r="K2283" s="9" t="s">
        <v>882</v>
      </c>
      <c r="L2283" s="9" t="s">
        <v>882</v>
      </c>
      <c r="M2283" s="19" t="s">
        <v>882</v>
      </c>
      <c r="N2283" s="9" t="s">
        <v>882</v>
      </c>
      <c r="O2283" s="9" t="s">
        <v>882</v>
      </c>
      <c r="P2283" s="9" t="s">
        <v>882</v>
      </c>
      <c r="Q2283" t="s">
        <v>882</v>
      </c>
      <c r="R2283" s="7" t="s">
        <v>882</v>
      </c>
      <c r="S2283" s="11" t="s">
        <v>882</v>
      </c>
    </row>
    <row r="2284" spans="1:19" ht="15" hidden="1" customHeight="1" x14ac:dyDescent="0.25">
      <c r="A2284" s="6" t="s">
        <v>882</v>
      </c>
      <c r="B2284" s="258"/>
      <c r="F2284" s="7" t="s">
        <v>882</v>
      </c>
      <c r="G2284" s="21" t="s">
        <v>882</v>
      </c>
      <c r="H2284" s="19" t="s">
        <v>882</v>
      </c>
      <c r="I2284" s="10" t="s">
        <v>882</v>
      </c>
      <c r="J2284" s="11" t="s">
        <v>882</v>
      </c>
      <c r="K2284" s="9" t="s">
        <v>882</v>
      </c>
      <c r="L2284" s="9" t="s">
        <v>882</v>
      </c>
      <c r="M2284" s="19" t="s">
        <v>882</v>
      </c>
      <c r="N2284" s="9" t="s">
        <v>882</v>
      </c>
      <c r="O2284" s="9" t="s">
        <v>882</v>
      </c>
      <c r="P2284" s="9" t="s">
        <v>882</v>
      </c>
      <c r="Q2284" t="s">
        <v>882</v>
      </c>
      <c r="R2284" s="7" t="s">
        <v>882</v>
      </c>
      <c r="S2284" s="11" t="s">
        <v>882</v>
      </c>
    </row>
    <row r="2285" spans="1:19" ht="15" hidden="1" customHeight="1" x14ac:dyDescent="0.25">
      <c r="A2285" s="6" t="s">
        <v>882</v>
      </c>
      <c r="B2285" s="258"/>
      <c r="F2285" s="7" t="s">
        <v>882</v>
      </c>
      <c r="G2285" s="21" t="s">
        <v>882</v>
      </c>
      <c r="H2285" s="19" t="s">
        <v>882</v>
      </c>
      <c r="I2285" s="10" t="s">
        <v>882</v>
      </c>
      <c r="J2285" s="11" t="s">
        <v>882</v>
      </c>
      <c r="K2285" s="9" t="s">
        <v>882</v>
      </c>
      <c r="L2285" s="9" t="s">
        <v>882</v>
      </c>
      <c r="M2285" s="19" t="s">
        <v>882</v>
      </c>
      <c r="N2285" s="9" t="s">
        <v>882</v>
      </c>
      <c r="O2285" s="9" t="s">
        <v>882</v>
      </c>
      <c r="P2285" s="9" t="s">
        <v>882</v>
      </c>
      <c r="Q2285" t="s">
        <v>882</v>
      </c>
      <c r="R2285" s="7" t="s">
        <v>882</v>
      </c>
      <c r="S2285" s="11" t="s">
        <v>882</v>
      </c>
    </row>
    <row r="2286" spans="1:19" ht="15" hidden="1" customHeight="1" x14ac:dyDescent="0.25">
      <c r="A2286" s="6" t="s">
        <v>882</v>
      </c>
      <c r="B2286" s="258"/>
      <c r="F2286" s="7" t="s">
        <v>882</v>
      </c>
      <c r="G2286" s="21" t="s">
        <v>882</v>
      </c>
      <c r="H2286" s="19" t="s">
        <v>882</v>
      </c>
      <c r="I2286" s="10" t="s">
        <v>882</v>
      </c>
      <c r="J2286" s="11" t="s">
        <v>882</v>
      </c>
      <c r="K2286" s="9" t="s">
        <v>882</v>
      </c>
      <c r="L2286" s="9" t="s">
        <v>882</v>
      </c>
      <c r="M2286" s="19" t="s">
        <v>882</v>
      </c>
      <c r="N2286" s="9" t="s">
        <v>882</v>
      </c>
      <c r="O2286" s="9" t="s">
        <v>882</v>
      </c>
      <c r="P2286" s="9" t="s">
        <v>882</v>
      </c>
      <c r="Q2286" t="s">
        <v>882</v>
      </c>
      <c r="R2286" s="7" t="s">
        <v>882</v>
      </c>
      <c r="S2286" s="11" t="s">
        <v>882</v>
      </c>
    </row>
    <row r="2287" spans="1:19" ht="15" hidden="1" customHeight="1" x14ac:dyDescent="0.25">
      <c r="A2287" s="6" t="s">
        <v>882</v>
      </c>
      <c r="B2287" s="258"/>
      <c r="F2287" s="7" t="s">
        <v>882</v>
      </c>
      <c r="G2287" s="21" t="s">
        <v>882</v>
      </c>
      <c r="H2287" s="19" t="s">
        <v>882</v>
      </c>
      <c r="I2287" s="10" t="s">
        <v>882</v>
      </c>
      <c r="J2287" s="11" t="s">
        <v>882</v>
      </c>
      <c r="K2287" s="9" t="s">
        <v>882</v>
      </c>
      <c r="L2287" s="9" t="s">
        <v>882</v>
      </c>
      <c r="M2287" s="19" t="s">
        <v>882</v>
      </c>
      <c r="N2287" s="9" t="s">
        <v>882</v>
      </c>
      <c r="O2287" s="9" t="s">
        <v>882</v>
      </c>
      <c r="P2287" s="9" t="s">
        <v>882</v>
      </c>
      <c r="Q2287" t="s">
        <v>882</v>
      </c>
      <c r="R2287" s="7" t="s">
        <v>882</v>
      </c>
      <c r="S2287" s="11" t="s">
        <v>882</v>
      </c>
    </row>
    <row r="2288" spans="1:19" hidden="1" x14ac:dyDescent="0.25">
      <c r="A2288" s="6" t="s">
        <v>882</v>
      </c>
      <c r="B2288" s="258"/>
      <c r="F2288" s="7" t="s">
        <v>882</v>
      </c>
      <c r="G2288" s="21" t="s">
        <v>882</v>
      </c>
      <c r="H2288" s="19" t="s">
        <v>882</v>
      </c>
      <c r="I2288" s="10" t="s">
        <v>882</v>
      </c>
      <c r="J2288" s="11" t="s">
        <v>882</v>
      </c>
      <c r="K2288" s="9" t="s">
        <v>882</v>
      </c>
      <c r="L2288" s="9" t="s">
        <v>882</v>
      </c>
      <c r="M2288" s="19" t="s">
        <v>882</v>
      </c>
      <c r="N2288" s="9" t="s">
        <v>882</v>
      </c>
      <c r="O2288" s="9" t="s">
        <v>882</v>
      </c>
      <c r="P2288" s="9" t="s">
        <v>882</v>
      </c>
      <c r="Q2288" t="s">
        <v>882</v>
      </c>
      <c r="R2288" s="7" t="s">
        <v>882</v>
      </c>
      <c r="S2288" s="11" t="s">
        <v>882</v>
      </c>
    </row>
    <row r="2289" spans="1:19" hidden="1" x14ac:dyDescent="0.25">
      <c r="A2289" s="6" t="s">
        <v>882</v>
      </c>
      <c r="B2289" s="258"/>
      <c r="F2289" s="7" t="s">
        <v>882</v>
      </c>
      <c r="G2289" s="21" t="s">
        <v>882</v>
      </c>
      <c r="H2289" s="19" t="s">
        <v>882</v>
      </c>
      <c r="I2289" s="10" t="s">
        <v>882</v>
      </c>
      <c r="J2289" s="11" t="s">
        <v>882</v>
      </c>
      <c r="K2289" s="9" t="s">
        <v>882</v>
      </c>
      <c r="L2289" s="9" t="s">
        <v>882</v>
      </c>
      <c r="M2289" s="19" t="s">
        <v>882</v>
      </c>
      <c r="N2289" s="9" t="s">
        <v>882</v>
      </c>
      <c r="O2289" s="9" t="s">
        <v>882</v>
      </c>
      <c r="P2289" s="9" t="s">
        <v>882</v>
      </c>
      <c r="Q2289" t="s">
        <v>882</v>
      </c>
      <c r="R2289" s="7" t="s">
        <v>882</v>
      </c>
      <c r="S2289" s="11" t="s">
        <v>882</v>
      </c>
    </row>
    <row r="2290" spans="1:19" hidden="1" x14ac:dyDescent="0.25">
      <c r="A2290" s="6" t="s">
        <v>882</v>
      </c>
      <c r="B2290" s="258"/>
      <c r="F2290" s="7" t="s">
        <v>882</v>
      </c>
      <c r="G2290" s="21" t="s">
        <v>882</v>
      </c>
      <c r="H2290" s="19" t="s">
        <v>882</v>
      </c>
      <c r="I2290" s="10" t="s">
        <v>882</v>
      </c>
      <c r="J2290" s="11" t="s">
        <v>882</v>
      </c>
      <c r="K2290" s="9" t="s">
        <v>882</v>
      </c>
      <c r="L2290" s="9" t="s">
        <v>882</v>
      </c>
      <c r="M2290" s="19" t="s">
        <v>882</v>
      </c>
      <c r="N2290" s="9" t="s">
        <v>882</v>
      </c>
      <c r="O2290" s="9" t="s">
        <v>882</v>
      </c>
      <c r="P2290" s="9" t="s">
        <v>882</v>
      </c>
      <c r="Q2290" t="s">
        <v>882</v>
      </c>
      <c r="R2290" s="7" t="s">
        <v>882</v>
      </c>
      <c r="S2290" s="11" t="s">
        <v>882</v>
      </c>
    </row>
    <row r="2291" spans="1:19" hidden="1" x14ac:dyDescent="0.25">
      <c r="A2291" s="6" t="s">
        <v>882</v>
      </c>
      <c r="B2291" s="258"/>
      <c r="F2291" s="7" t="s">
        <v>882</v>
      </c>
      <c r="G2291" s="21" t="s">
        <v>882</v>
      </c>
      <c r="H2291" s="19" t="s">
        <v>882</v>
      </c>
      <c r="I2291" s="10" t="s">
        <v>882</v>
      </c>
      <c r="J2291" s="11" t="s">
        <v>882</v>
      </c>
      <c r="K2291" s="9" t="s">
        <v>882</v>
      </c>
      <c r="L2291" s="9" t="s">
        <v>882</v>
      </c>
      <c r="M2291" s="19" t="s">
        <v>882</v>
      </c>
      <c r="N2291" s="9" t="s">
        <v>882</v>
      </c>
      <c r="O2291" s="9" t="s">
        <v>882</v>
      </c>
      <c r="P2291" s="9" t="s">
        <v>882</v>
      </c>
      <c r="Q2291" t="s">
        <v>882</v>
      </c>
      <c r="R2291" s="7" t="s">
        <v>882</v>
      </c>
      <c r="S2291" s="11" t="s">
        <v>882</v>
      </c>
    </row>
    <row r="2292" spans="1:19" hidden="1" x14ac:dyDescent="0.25">
      <c r="A2292" s="6" t="s">
        <v>882</v>
      </c>
      <c r="B2292" s="258"/>
      <c r="F2292" s="7" t="s">
        <v>882</v>
      </c>
      <c r="G2292" s="21" t="s">
        <v>882</v>
      </c>
      <c r="H2292" s="19" t="s">
        <v>882</v>
      </c>
      <c r="I2292" s="10" t="s">
        <v>882</v>
      </c>
      <c r="J2292" s="11" t="s">
        <v>882</v>
      </c>
      <c r="K2292" s="9" t="s">
        <v>882</v>
      </c>
      <c r="L2292" s="9" t="s">
        <v>882</v>
      </c>
      <c r="M2292" s="19" t="s">
        <v>882</v>
      </c>
      <c r="N2292" s="9" t="s">
        <v>882</v>
      </c>
      <c r="O2292" s="9" t="s">
        <v>882</v>
      </c>
      <c r="P2292" s="9" t="s">
        <v>882</v>
      </c>
      <c r="Q2292" t="s">
        <v>882</v>
      </c>
      <c r="R2292" s="7" t="s">
        <v>882</v>
      </c>
      <c r="S2292" s="11" t="s">
        <v>882</v>
      </c>
    </row>
    <row r="2293" spans="1:19" hidden="1" x14ac:dyDescent="0.25">
      <c r="A2293" s="6" t="s">
        <v>882</v>
      </c>
      <c r="B2293" s="258"/>
      <c r="F2293" s="7" t="s">
        <v>882</v>
      </c>
      <c r="G2293" s="21" t="s">
        <v>882</v>
      </c>
      <c r="H2293" s="19" t="s">
        <v>882</v>
      </c>
      <c r="I2293" s="10" t="s">
        <v>882</v>
      </c>
      <c r="J2293" s="11" t="s">
        <v>882</v>
      </c>
      <c r="K2293" s="9" t="s">
        <v>882</v>
      </c>
      <c r="L2293" s="9" t="s">
        <v>882</v>
      </c>
      <c r="M2293" s="19" t="s">
        <v>882</v>
      </c>
      <c r="N2293" s="9" t="s">
        <v>882</v>
      </c>
      <c r="O2293" s="9" t="s">
        <v>882</v>
      </c>
      <c r="P2293" s="9" t="s">
        <v>882</v>
      </c>
      <c r="Q2293" t="s">
        <v>882</v>
      </c>
      <c r="R2293" s="7" t="s">
        <v>882</v>
      </c>
      <c r="S2293" s="11" t="s">
        <v>882</v>
      </c>
    </row>
    <row r="2294" spans="1:19" hidden="1" x14ac:dyDescent="0.25">
      <c r="A2294" s="6" t="s">
        <v>882</v>
      </c>
      <c r="B2294" s="258"/>
      <c r="F2294" s="7" t="s">
        <v>882</v>
      </c>
      <c r="G2294" s="21" t="s">
        <v>882</v>
      </c>
      <c r="H2294" s="19" t="s">
        <v>882</v>
      </c>
      <c r="I2294" s="10" t="s">
        <v>882</v>
      </c>
      <c r="J2294" s="11" t="s">
        <v>882</v>
      </c>
      <c r="K2294" s="9" t="s">
        <v>882</v>
      </c>
      <c r="L2294" s="9" t="s">
        <v>882</v>
      </c>
      <c r="M2294" s="19" t="s">
        <v>882</v>
      </c>
      <c r="N2294" s="9" t="s">
        <v>882</v>
      </c>
      <c r="O2294" s="9" t="s">
        <v>882</v>
      </c>
      <c r="P2294" s="9" t="s">
        <v>882</v>
      </c>
      <c r="Q2294" t="s">
        <v>882</v>
      </c>
      <c r="R2294" s="7" t="s">
        <v>882</v>
      </c>
      <c r="S2294" s="11" t="s">
        <v>882</v>
      </c>
    </row>
    <row r="2295" spans="1:19" hidden="1" x14ac:dyDescent="0.25">
      <c r="A2295" s="6" t="s">
        <v>882</v>
      </c>
      <c r="B2295" s="258"/>
      <c r="F2295" s="7" t="s">
        <v>882</v>
      </c>
      <c r="G2295" s="21" t="s">
        <v>882</v>
      </c>
      <c r="H2295" s="19" t="s">
        <v>882</v>
      </c>
      <c r="I2295" s="10" t="s">
        <v>882</v>
      </c>
      <c r="J2295" s="11" t="s">
        <v>882</v>
      </c>
      <c r="K2295" s="9" t="s">
        <v>882</v>
      </c>
      <c r="L2295" s="9" t="s">
        <v>882</v>
      </c>
      <c r="M2295" s="19" t="s">
        <v>882</v>
      </c>
      <c r="N2295" s="9" t="s">
        <v>882</v>
      </c>
      <c r="O2295" s="9" t="s">
        <v>882</v>
      </c>
      <c r="P2295" s="9" t="s">
        <v>882</v>
      </c>
      <c r="Q2295" t="s">
        <v>882</v>
      </c>
      <c r="R2295" s="7" t="s">
        <v>882</v>
      </c>
      <c r="S2295" s="11" t="s">
        <v>882</v>
      </c>
    </row>
    <row r="2296" spans="1:19" hidden="1" x14ac:dyDescent="0.25">
      <c r="A2296" s="6" t="s">
        <v>882</v>
      </c>
      <c r="B2296" s="258"/>
      <c r="F2296" s="7" t="s">
        <v>882</v>
      </c>
      <c r="G2296" s="21" t="s">
        <v>882</v>
      </c>
      <c r="H2296" s="19" t="s">
        <v>882</v>
      </c>
      <c r="I2296" s="10" t="s">
        <v>882</v>
      </c>
      <c r="J2296" s="11" t="s">
        <v>882</v>
      </c>
      <c r="K2296" s="9" t="s">
        <v>882</v>
      </c>
      <c r="L2296" s="9" t="s">
        <v>882</v>
      </c>
      <c r="M2296" s="19" t="s">
        <v>882</v>
      </c>
      <c r="N2296" s="9" t="s">
        <v>882</v>
      </c>
      <c r="O2296" s="9" t="s">
        <v>882</v>
      </c>
      <c r="P2296" s="9" t="s">
        <v>882</v>
      </c>
      <c r="Q2296" t="s">
        <v>882</v>
      </c>
      <c r="R2296" s="7" t="s">
        <v>882</v>
      </c>
      <c r="S2296" s="11" t="s">
        <v>882</v>
      </c>
    </row>
    <row r="2297" spans="1:19" hidden="1" x14ac:dyDescent="0.25">
      <c r="A2297" s="6" t="s">
        <v>882</v>
      </c>
      <c r="B2297" s="258"/>
      <c r="F2297" s="7" t="s">
        <v>882</v>
      </c>
      <c r="G2297" s="21" t="s">
        <v>882</v>
      </c>
      <c r="H2297" s="19" t="s">
        <v>882</v>
      </c>
      <c r="I2297" s="10" t="s">
        <v>882</v>
      </c>
      <c r="J2297" s="11" t="s">
        <v>882</v>
      </c>
      <c r="K2297" s="9" t="s">
        <v>882</v>
      </c>
      <c r="L2297" s="9" t="s">
        <v>882</v>
      </c>
      <c r="M2297" s="19" t="s">
        <v>882</v>
      </c>
      <c r="N2297" s="9" t="s">
        <v>882</v>
      </c>
      <c r="O2297" s="9" t="s">
        <v>882</v>
      </c>
      <c r="P2297" s="9" t="s">
        <v>882</v>
      </c>
      <c r="Q2297" t="s">
        <v>882</v>
      </c>
      <c r="R2297" s="7" t="s">
        <v>882</v>
      </c>
      <c r="S2297" s="11" t="s">
        <v>882</v>
      </c>
    </row>
    <row r="2298" spans="1:19" hidden="1" x14ac:dyDescent="0.25">
      <c r="A2298" s="6" t="s">
        <v>882</v>
      </c>
      <c r="B2298" s="258"/>
      <c r="F2298" s="7" t="s">
        <v>882</v>
      </c>
      <c r="G2298" s="21" t="s">
        <v>882</v>
      </c>
      <c r="H2298" s="19" t="s">
        <v>882</v>
      </c>
      <c r="I2298" s="10" t="s">
        <v>882</v>
      </c>
      <c r="J2298" s="11" t="s">
        <v>882</v>
      </c>
      <c r="K2298" s="9" t="s">
        <v>882</v>
      </c>
      <c r="L2298" s="9" t="s">
        <v>882</v>
      </c>
      <c r="M2298" s="19" t="s">
        <v>882</v>
      </c>
      <c r="N2298" s="9" t="s">
        <v>882</v>
      </c>
      <c r="O2298" s="9" t="s">
        <v>882</v>
      </c>
      <c r="P2298" s="9" t="s">
        <v>882</v>
      </c>
      <c r="Q2298" t="s">
        <v>882</v>
      </c>
      <c r="R2298" s="7" t="s">
        <v>882</v>
      </c>
      <c r="S2298" s="11" t="s">
        <v>882</v>
      </c>
    </row>
    <row r="2299" spans="1:19" hidden="1" x14ac:dyDescent="0.25">
      <c r="A2299" s="6" t="s">
        <v>882</v>
      </c>
      <c r="B2299" s="258"/>
      <c r="F2299" s="7" t="s">
        <v>882</v>
      </c>
      <c r="G2299" s="21" t="s">
        <v>882</v>
      </c>
      <c r="H2299" s="19" t="s">
        <v>882</v>
      </c>
      <c r="I2299" s="10" t="s">
        <v>882</v>
      </c>
      <c r="J2299" s="11" t="s">
        <v>882</v>
      </c>
      <c r="K2299" s="9" t="s">
        <v>882</v>
      </c>
      <c r="L2299" s="9" t="s">
        <v>882</v>
      </c>
      <c r="M2299" s="19" t="s">
        <v>882</v>
      </c>
      <c r="N2299" s="9" t="s">
        <v>882</v>
      </c>
      <c r="O2299" s="9" t="s">
        <v>882</v>
      </c>
      <c r="P2299" s="9" t="s">
        <v>882</v>
      </c>
      <c r="Q2299" t="s">
        <v>882</v>
      </c>
      <c r="R2299" s="7" t="s">
        <v>882</v>
      </c>
      <c r="S2299" s="11" t="s">
        <v>882</v>
      </c>
    </row>
    <row r="2300" spans="1:19" hidden="1" x14ac:dyDescent="0.25">
      <c r="A2300" s="6" t="s">
        <v>882</v>
      </c>
      <c r="B2300" s="258"/>
      <c r="F2300" s="7" t="s">
        <v>882</v>
      </c>
      <c r="G2300" s="21" t="s">
        <v>882</v>
      </c>
      <c r="H2300" s="19" t="s">
        <v>882</v>
      </c>
      <c r="I2300" s="10" t="s">
        <v>882</v>
      </c>
      <c r="J2300" s="11" t="s">
        <v>882</v>
      </c>
      <c r="K2300" s="9" t="s">
        <v>882</v>
      </c>
      <c r="L2300" s="9" t="s">
        <v>882</v>
      </c>
      <c r="M2300" s="19" t="s">
        <v>882</v>
      </c>
      <c r="N2300" s="9" t="s">
        <v>882</v>
      </c>
      <c r="O2300" s="9" t="s">
        <v>882</v>
      </c>
      <c r="P2300" s="9" t="s">
        <v>882</v>
      </c>
      <c r="Q2300" t="s">
        <v>882</v>
      </c>
      <c r="R2300" s="7" t="s">
        <v>882</v>
      </c>
      <c r="S2300" s="11" t="s">
        <v>882</v>
      </c>
    </row>
    <row r="2301" spans="1:19" hidden="1" x14ac:dyDescent="0.25">
      <c r="A2301" s="6" t="s">
        <v>882</v>
      </c>
      <c r="B2301" s="258"/>
      <c r="F2301" s="7" t="s">
        <v>882</v>
      </c>
      <c r="G2301" s="21" t="s">
        <v>882</v>
      </c>
      <c r="H2301" s="19" t="s">
        <v>882</v>
      </c>
      <c r="I2301" s="10" t="s">
        <v>882</v>
      </c>
      <c r="J2301" s="11" t="s">
        <v>882</v>
      </c>
      <c r="K2301" s="9" t="s">
        <v>882</v>
      </c>
      <c r="L2301" s="9" t="s">
        <v>882</v>
      </c>
      <c r="M2301" s="19" t="s">
        <v>882</v>
      </c>
      <c r="N2301" s="9" t="s">
        <v>882</v>
      </c>
      <c r="O2301" s="9" t="s">
        <v>882</v>
      </c>
      <c r="P2301" s="9" t="s">
        <v>882</v>
      </c>
      <c r="Q2301" t="s">
        <v>882</v>
      </c>
      <c r="R2301" s="7" t="s">
        <v>882</v>
      </c>
      <c r="S2301" s="11" t="s">
        <v>882</v>
      </c>
    </row>
    <row r="2302" spans="1:19" hidden="1" x14ac:dyDescent="0.25">
      <c r="A2302" s="6" t="s">
        <v>882</v>
      </c>
      <c r="B2302" s="258"/>
      <c r="F2302" s="7" t="s">
        <v>882</v>
      </c>
      <c r="G2302" s="21" t="s">
        <v>882</v>
      </c>
      <c r="H2302" s="19" t="s">
        <v>882</v>
      </c>
      <c r="I2302" s="10" t="s">
        <v>882</v>
      </c>
      <c r="J2302" s="11" t="s">
        <v>882</v>
      </c>
      <c r="K2302" s="9" t="s">
        <v>882</v>
      </c>
      <c r="L2302" s="9" t="s">
        <v>882</v>
      </c>
      <c r="M2302" s="19" t="s">
        <v>882</v>
      </c>
      <c r="N2302" s="9" t="s">
        <v>882</v>
      </c>
      <c r="O2302" s="9" t="s">
        <v>882</v>
      </c>
      <c r="P2302" s="9" t="s">
        <v>882</v>
      </c>
      <c r="Q2302" t="s">
        <v>882</v>
      </c>
      <c r="R2302" s="7" t="s">
        <v>882</v>
      </c>
      <c r="S2302" s="11" t="s">
        <v>882</v>
      </c>
    </row>
    <row r="2303" spans="1:19" hidden="1" x14ac:dyDescent="0.25">
      <c r="A2303" s="6" t="s">
        <v>882</v>
      </c>
      <c r="B2303" s="258"/>
      <c r="F2303" s="7" t="s">
        <v>882</v>
      </c>
      <c r="G2303" s="21" t="s">
        <v>882</v>
      </c>
      <c r="H2303" s="19" t="s">
        <v>882</v>
      </c>
      <c r="I2303" s="10" t="s">
        <v>882</v>
      </c>
      <c r="J2303" s="11" t="s">
        <v>882</v>
      </c>
      <c r="K2303" s="9" t="s">
        <v>882</v>
      </c>
      <c r="L2303" s="9" t="s">
        <v>882</v>
      </c>
      <c r="M2303" s="19" t="s">
        <v>882</v>
      </c>
      <c r="N2303" s="9" t="s">
        <v>882</v>
      </c>
      <c r="O2303" s="9" t="s">
        <v>882</v>
      </c>
      <c r="P2303" s="9" t="s">
        <v>882</v>
      </c>
      <c r="Q2303" t="s">
        <v>882</v>
      </c>
      <c r="R2303" s="7" t="s">
        <v>882</v>
      </c>
      <c r="S2303" s="11" t="s">
        <v>882</v>
      </c>
    </row>
    <row r="2304" spans="1:19" hidden="1" x14ac:dyDescent="0.25">
      <c r="A2304" s="6" t="s">
        <v>882</v>
      </c>
      <c r="B2304" s="258"/>
      <c r="F2304" s="7" t="s">
        <v>882</v>
      </c>
      <c r="G2304" s="21" t="s">
        <v>882</v>
      </c>
      <c r="H2304" s="19" t="s">
        <v>882</v>
      </c>
      <c r="I2304" s="10" t="s">
        <v>882</v>
      </c>
      <c r="J2304" s="11" t="s">
        <v>882</v>
      </c>
      <c r="K2304" s="9" t="s">
        <v>882</v>
      </c>
      <c r="L2304" s="9" t="s">
        <v>882</v>
      </c>
      <c r="M2304" s="19" t="s">
        <v>882</v>
      </c>
      <c r="N2304" s="9" t="s">
        <v>882</v>
      </c>
      <c r="O2304" s="9" t="s">
        <v>882</v>
      </c>
      <c r="P2304" s="9" t="s">
        <v>882</v>
      </c>
      <c r="Q2304" t="s">
        <v>882</v>
      </c>
      <c r="R2304" s="7" t="s">
        <v>882</v>
      </c>
      <c r="S2304" s="11" t="s">
        <v>882</v>
      </c>
    </row>
    <row r="2305" spans="1:19" hidden="1" x14ac:dyDescent="0.25">
      <c r="A2305" s="6" t="s">
        <v>882</v>
      </c>
      <c r="B2305" s="258"/>
      <c r="F2305" s="7" t="s">
        <v>882</v>
      </c>
      <c r="G2305" s="21" t="s">
        <v>882</v>
      </c>
      <c r="H2305" s="19" t="s">
        <v>882</v>
      </c>
      <c r="I2305" s="10" t="s">
        <v>882</v>
      </c>
      <c r="J2305" s="11" t="s">
        <v>882</v>
      </c>
      <c r="K2305" s="9" t="s">
        <v>882</v>
      </c>
      <c r="L2305" s="9" t="s">
        <v>882</v>
      </c>
      <c r="M2305" s="19" t="s">
        <v>882</v>
      </c>
      <c r="N2305" s="9" t="s">
        <v>882</v>
      </c>
      <c r="O2305" s="9" t="s">
        <v>882</v>
      </c>
      <c r="P2305" s="9" t="s">
        <v>882</v>
      </c>
      <c r="Q2305" t="s">
        <v>882</v>
      </c>
      <c r="R2305" s="7" t="s">
        <v>882</v>
      </c>
      <c r="S2305" s="11" t="s">
        <v>882</v>
      </c>
    </row>
    <row r="2306" spans="1:19" hidden="1" x14ac:dyDescent="0.25">
      <c r="A2306" s="6" t="s">
        <v>882</v>
      </c>
      <c r="B2306" s="258"/>
      <c r="F2306" s="7" t="s">
        <v>882</v>
      </c>
      <c r="G2306" s="21" t="s">
        <v>882</v>
      </c>
      <c r="H2306" s="19" t="s">
        <v>882</v>
      </c>
      <c r="I2306" s="10" t="s">
        <v>882</v>
      </c>
      <c r="J2306" s="11" t="s">
        <v>882</v>
      </c>
      <c r="K2306" s="9" t="s">
        <v>882</v>
      </c>
      <c r="L2306" s="9" t="s">
        <v>882</v>
      </c>
      <c r="M2306" s="19" t="s">
        <v>882</v>
      </c>
      <c r="N2306" s="9" t="s">
        <v>882</v>
      </c>
      <c r="O2306" s="9" t="s">
        <v>882</v>
      </c>
      <c r="P2306" s="9" t="s">
        <v>882</v>
      </c>
      <c r="Q2306" t="s">
        <v>882</v>
      </c>
      <c r="R2306" s="7" t="s">
        <v>882</v>
      </c>
      <c r="S2306" s="11" t="s">
        <v>882</v>
      </c>
    </row>
    <row r="2307" spans="1:19" hidden="1" x14ac:dyDescent="0.25">
      <c r="A2307" s="6" t="s">
        <v>882</v>
      </c>
      <c r="B2307" s="258"/>
      <c r="F2307" s="7" t="s">
        <v>882</v>
      </c>
      <c r="G2307" s="21" t="s">
        <v>882</v>
      </c>
      <c r="H2307" s="19" t="s">
        <v>882</v>
      </c>
      <c r="I2307" s="10" t="s">
        <v>882</v>
      </c>
      <c r="J2307" s="11" t="s">
        <v>882</v>
      </c>
      <c r="K2307" s="9" t="s">
        <v>882</v>
      </c>
      <c r="L2307" s="9" t="s">
        <v>882</v>
      </c>
      <c r="M2307" s="19" t="s">
        <v>882</v>
      </c>
      <c r="N2307" s="9" t="s">
        <v>882</v>
      </c>
      <c r="O2307" s="9" t="s">
        <v>882</v>
      </c>
      <c r="P2307" s="9" t="s">
        <v>882</v>
      </c>
      <c r="Q2307" t="s">
        <v>882</v>
      </c>
      <c r="R2307" s="7" t="s">
        <v>882</v>
      </c>
      <c r="S2307" s="11" t="s">
        <v>882</v>
      </c>
    </row>
    <row r="2308" spans="1:19" hidden="1" x14ac:dyDescent="0.25">
      <c r="A2308" s="6" t="s">
        <v>882</v>
      </c>
      <c r="B2308" s="258"/>
      <c r="F2308" s="7" t="s">
        <v>882</v>
      </c>
      <c r="G2308" s="21" t="s">
        <v>882</v>
      </c>
      <c r="H2308" s="19" t="s">
        <v>882</v>
      </c>
      <c r="I2308" s="10" t="s">
        <v>882</v>
      </c>
      <c r="J2308" s="11" t="s">
        <v>882</v>
      </c>
      <c r="K2308" s="9" t="s">
        <v>882</v>
      </c>
      <c r="L2308" s="9" t="s">
        <v>882</v>
      </c>
      <c r="M2308" s="19" t="s">
        <v>882</v>
      </c>
      <c r="N2308" s="9" t="s">
        <v>882</v>
      </c>
      <c r="O2308" s="9" t="s">
        <v>882</v>
      </c>
      <c r="P2308" s="9" t="s">
        <v>882</v>
      </c>
      <c r="Q2308" t="s">
        <v>882</v>
      </c>
      <c r="R2308" s="7" t="s">
        <v>882</v>
      </c>
      <c r="S2308" s="11" t="s">
        <v>882</v>
      </c>
    </row>
    <row r="2309" spans="1:19" hidden="1" x14ac:dyDescent="0.25">
      <c r="A2309" s="6" t="s">
        <v>882</v>
      </c>
      <c r="B2309" s="258"/>
      <c r="F2309" s="7" t="s">
        <v>882</v>
      </c>
      <c r="G2309" s="21" t="s">
        <v>882</v>
      </c>
      <c r="H2309" s="19" t="s">
        <v>882</v>
      </c>
      <c r="I2309" s="10" t="s">
        <v>882</v>
      </c>
      <c r="J2309" s="11" t="s">
        <v>882</v>
      </c>
      <c r="K2309" s="9" t="s">
        <v>882</v>
      </c>
      <c r="L2309" s="9" t="s">
        <v>882</v>
      </c>
      <c r="M2309" s="19" t="s">
        <v>882</v>
      </c>
      <c r="N2309" s="9" t="s">
        <v>882</v>
      </c>
      <c r="O2309" s="9" t="s">
        <v>882</v>
      </c>
      <c r="P2309" s="9" t="s">
        <v>882</v>
      </c>
      <c r="Q2309" t="s">
        <v>882</v>
      </c>
      <c r="R2309" s="7" t="s">
        <v>882</v>
      </c>
      <c r="S2309" s="11" t="s">
        <v>882</v>
      </c>
    </row>
    <row r="2310" spans="1:19" hidden="1" x14ac:dyDescent="0.25">
      <c r="A2310" s="6" t="s">
        <v>882</v>
      </c>
      <c r="B2310" s="258"/>
      <c r="F2310" s="7" t="s">
        <v>882</v>
      </c>
      <c r="G2310" s="21" t="s">
        <v>882</v>
      </c>
      <c r="H2310" s="19" t="s">
        <v>882</v>
      </c>
      <c r="I2310" s="10" t="s">
        <v>882</v>
      </c>
      <c r="J2310" s="11" t="s">
        <v>882</v>
      </c>
      <c r="K2310" s="9" t="s">
        <v>882</v>
      </c>
      <c r="L2310" s="9" t="s">
        <v>882</v>
      </c>
      <c r="M2310" s="19" t="s">
        <v>882</v>
      </c>
      <c r="N2310" s="9" t="s">
        <v>882</v>
      </c>
      <c r="O2310" s="9" t="s">
        <v>882</v>
      </c>
      <c r="P2310" s="9" t="s">
        <v>882</v>
      </c>
      <c r="Q2310" t="s">
        <v>882</v>
      </c>
      <c r="R2310" s="7" t="s">
        <v>882</v>
      </c>
      <c r="S2310" s="11" t="s">
        <v>882</v>
      </c>
    </row>
    <row r="2311" spans="1:19" hidden="1" x14ac:dyDescent="0.25">
      <c r="A2311" s="6" t="s">
        <v>882</v>
      </c>
      <c r="B2311" s="258"/>
      <c r="F2311" s="7" t="s">
        <v>882</v>
      </c>
      <c r="G2311" s="21" t="s">
        <v>882</v>
      </c>
      <c r="H2311" s="19" t="s">
        <v>882</v>
      </c>
      <c r="I2311" s="10" t="s">
        <v>882</v>
      </c>
      <c r="J2311" s="11" t="s">
        <v>882</v>
      </c>
      <c r="K2311" s="9" t="s">
        <v>882</v>
      </c>
      <c r="L2311" s="9" t="s">
        <v>882</v>
      </c>
      <c r="M2311" s="19" t="s">
        <v>882</v>
      </c>
      <c r="N2311" s="9" t="s">
        <v>882</v>
      </c>
      <c r="O2311" s="9" t="s">
        <v>882</v>
      </c>
      <c r="P2311" s="9" t="s">
        <v>882</v>
      </c>
      <c r="Q2311" t="s">
        <v>882</v>
      </c>
      <c r="R2311" s="7" t="s">
        <v>882</v>
      </c>
      <c r="S2311" s="11" t="s">
        <v>882</v>
      </c>
    </row>
    <row r="2312" spans="1:19" hidden="1" x14ac:dyDescent="0.25">
      <c r="A2312" s="6" t="s">
        <v>882</v>
      </c>
      <c r="B2312" s="258"/>
      <c r="F2312" s="7" t="s">
        <v>882</v>
      </c>
      <c r="G2312" s="21" t="s">
        <v>882</v>
      </c>
      <c r="H2312" s="19" t="s">
        <v>882</v>
      </c>
      <c r="I2312" s="10" t="s">
        <v>882</v>
      </c>
      <c r="J2312" s="11" t="s">
        <v>882</v>
      </c>
      <c r="K2312" s="9" t="s">
        <v>882</v>
      </c>
      <c r="L2312" s="9" t="s">
        <v>882</v>
      </c>
      <c r="M2312" s="19" t="s">
        <v>882</v>
      </c>
      <c r="N2312" s="9" t="s">
        <v>882</v>
      </c>
      <c r="O2312" s="9" t="s">
        <v>882</v>
      </c>
      <c r="P2312" s="9" t="s">
        <v>882</v>
      </c>
      <c r="Q2312" t="s">
        <v>882</v>
      </c>
      <c r="R2312" s="7" t="s">
        <v>882</v>
      </c>
      <c r="S2312" s="11" t="s">
        <v>882</v>
      </c>
    </row>
    <row r="2313" spans="1:19" hidden="1" x14ac:dyDescent="0.25">
      <c r="A2313" s="6" t="s">
        <v>882</v>
      </c>
      <c r="B2313" s="258"/>
      <c r="F2313" s="7" t="s">
        <v>882</v>
      </c>
      <c r="G2313" s="21" t="s">
        <v>882</v>
      </c>
      <c r="H2313" s="19" t="s">
        <v>882</v>
      </c>
      <c r="I2313" s="10" t="s">
        <v>882</v>
      </c>
      <c r="J2313" s="11" t="s">
        <v>882</v>
      </c>
      <c r="K2313" s="9" t="s">
        <v>882</v>
      </c>
      <c r="L2313" s="9" t="s">
        <v>882</v>
      </c>
      <c r="M2313" s="19" t="s">
        <v>882</v>
      </c>
      <c r="N2313" s="9" t="s">
        <v>882</v>
      </c>
      <c r="O2313" s="9" t="s">
        <v>882</v>
      </c>
      <c r="P2313" s="9" t="s">
        <v>882</v>
      </c>
      <c r="Q2313" t="s">
        <v>882</v>
      </c>
      <c r="R2313" s="7" t="s">
        <v>882</v>
      </c>
      <c r="S2313" s="11" t="s">
        <v>882</v>
      </c>
    </row>
    <row r="2314" spans="1:19" hidden="1" x14ac:dyDescent="0.25">
      <c r="A2314" s="6" t="s">
        <v>882</v>
      </c>
      <c r="B2314" s="258"/>
      <c r="F2314" s="7" t="s">
        <v>882</v>
      </c>
      <c r="G2314" s="21" t="s">
        <v>882</v>
      </c>
      <c r="H2314" s="19" t="s">
        <v>882</v>
      </c>
      <c r="I2314" s="10" t="s">
        <v>882</v>
      </c>
      <c r="J2314" s="11" t="s">
        <v>882</v>
      </c>
      <c r="K2314" s="9" t="s">
        <v>882</v>
      </c>
      <c r="L2314" s="9" t="s">
        <v>882</v>
      </c>
      <c r="M2314" s="19" t="s">
        <v>882</v>
      </c>
      <c r="N2314" s="9" t="s">
        <v>882</v>
      </c>
      <c r="O2314" s="9" t="s">
        <v>882</v>
      </c>
      <c r="P2314" s="9" t="s">
        <v>882</v>
      </c>
      <c r="Q2314" t="s">
        <v>882</v>
      </c>
      <c r="R2314" s="7" t="s">
        <v>882</v>
      </c>
      <c r="S2314" s="11" t="s">
        <v>882</v>
      </c>
    </row>
    <row r="2315" spans="1:19" hidden="1" x14ac:dyDescent="0.25">
      <c r="A2315" s="6" t="s">
        <v>882</v>
      </c>
      <c r="B2315" s="258"/>
      <c r="F2315" s="7" t="s">
        <v>882</v>
      </c>
      <c r="G2315" s="21" t="s">
        <v>882</v>
      </c>
      <c r="H2315" s="19" t="s">
        <v>882</v>
      </c>
      <c r="I2315" s="10" t="s">
        <v>882</v>
      </c>
      <c r="J2315" s="11" t="s">
        <v>882</v>
      </c>
      <c r="K2315" s="9" t="s">
        <v>882</v>
      </c>
      <c r="L2315" s="9" t="s">
        <v>882</v>
      </c>
      <c r="M2315" s="19" t="s">
        <v>882</v>
      </c>
      <c r="N2315" s="9" t="s">
        <v>882</v>
      </c>
      <c r="O2315" s="9" t="s">
        <v>882</v>
      </c>
      <c r="P2315" s="9" t="s">
        <v>882</v>
      </c>
      <c r="Q2315" t="s">
        <v>882</v>
      </c>
      <c r="R2315" s="7" t="s">
        <v>882</v>
      </c>
      <c r="S2315" s="11" t="s">
        <v>882</v>
      </c>
    </row>
    <row r="2316" spans="1:19" hidden="1" x14ac:dyDescent="0.25">
      <c r="A2316" s="6" t="s">
        <v>882</v>
      </c>
      <c r="B2316" s="258"/>
      <c r="F2316" s="7" t="s">
        <v>882</v>
      </c>
      <c r="G2316" s="21" t="s">
        <v>882</v>
      </c>
      <c r="H2316" s="19" t="s">
        <v>882</v>
      </c>
      <c r="I2316" s="10" t="s">
        <v>882</v>
      </c>
      <c r="J2316" s="11" t="s">
        <v>882</v>
      </c>
      <c r="K2316" s="9" t="s">
        <v>882</v>
      </c>
      <c r="L2316" s="9" t="s">
        <v>882</v>
      </c>
      <c r="M2316" s="19" t="s">
        <v>882</v>
      </c>
      <c r="N2316" s="9" t="s">
        <v>882</v>
      </c>
      <c r="O2316" s="9" t="s">
        <v>882</v>
      </c>
      <c r="P2316" s="9" t="s">
        <v>882</v>
      </c>
      <c r="Q2316" t="s">
        <v>882</v>
      </c>
      <c r="R2316" s="7" t="s">
        <v>882</v>
      </c>
      <c r="S2316" s="11" t="s">
        <v>882</v>
      </c>
    </row>
    <row r="2317" spans="1:19" hidden="1" x14ac:dyDescent="0.25">
      <c r="A2317" s="6" t="s">
        <v>882</v>
      </c>
      <c r="B2317" s="258"/>
      <c r="F2317" s="7" t="s">
        <v>882</v>
      </c>
      <c r="G2317" s="21" t="s">
        <v>882</v>
      </c>
      <c r="H2317" s="19" t="s">
        <v>882</v>
      </c>
      <c r="I2317" s="10" t="s">
        <v>882</v>
      </c>
      <c r="J2317" s="11" t="s">
        <v>882</v>
      </c>
      <c r="K2317" s="9" t="s">
        <v>882</v>
      </c>
      <c r="L2317" s="9" t="s">
        <v>882</v>
      </c>
      <c r="M2317" s="19" t="s">
        <v>882</v>
      </c>
      <c r="N2317" s="9" t="s">
        <v>882</v>
      </c>
      <c r="O2317" s="9" t="s">
        <v>882</v>
      </c>
      <c r="P2317" s="9" t="s">
        <v>882</v>
      </c>
      <c r="Q2317" t="s">
        <v>882</v>
      </c>
      <c r="R2317" s="7" t="s">
        <v>882</v>
      </c>
      <c r="S2317" s="11" t="s">
        <v>882</v>
      </c>
    </row>
    <row r="2318" spans="1:19" hidden="1" x14ac:dyDescent="0.25">
      <c r="A2318" s="6" t="s">
        <v>882</v>
      </c>
      <c r="B2318" s="258"/>
      <c r="F2318" s="7" t="s">
        <v>882</v>
      </c>
      <c r="G2318" s="21" t="s">
        <v>882</v>
      </c>
      <c r="H2318" s="19" t="s">
        <v>882</v>
      </c>
      <c r="I2318" s="10" t="s">
        <v>882</v>
      </c>
      <c r="J2318" s="11" t="s">
        <v>882</v>
      </c>
      <c r="K2318" s="9" t="s">
        <v>882</v>
      </c>
      <c r="L2318" s="9" t="s">
        <v>882</v>
      </c>
      <c r="M2318" s="19" t="s">
        <v>882</v>
      </c>
      <c r="N2318" s="9" t="s">
        <v>882</v>
      </c>
      <c r="O2318" s="9" t="s">
        <v>882</v>
      </c>
      <c r="P2318" s="9" t="s">
        <v>882</v>
      </c>
      <c r="Q2318" t="s">
        <v>882</v>
      </c>
      <c r="R2318" s="7" t="s">
        <v>882</v>
      </c>
      <c r="S2318" s="11" t="s">
        <v>882</v>
      </c>
    </row>
    <row r="2319" spans="1:19" hidden="1" x14ac:dyDescent="0.25">
      <c r="A2319" s="6" t="s">
        <v>882</v>
      </c>
      <c r="B2319" s="258"/>
      <c r="F2319" s="7" t="s">
        <v>882</v>
      </c>
      <c r="G2319" s="21" t="s">
        <v>882</v>
      </c>
      <c r="H2319" s="19" t="s">
        <v>882</v>
      </c>
      <c r="I2319" s="10" t="s">
        <v>882</v>
      </c>
      <c r="J2319" s="11" t="s">
        <v>882</v>
      </c>
      <c r="K2319" s="9" t="s">
        <v>882</v>
      </c>
      <c r="L2319" s="9" t="s">
        <v>882</v>
      </c>
      <c r="M2319" s="19" t="s">
        <v>882</v>
      </c>
      <c r="N2319" s="9" t="s">
        <v>882</v>
      </c>
      <c r="O2319" s="9" t="s">
        <v>882</v>
      </c>
      <c r="P2319" s="9" t="s">
        <v>882</v>
      </c>
      <c r="Q2319" t="s">
        <v>882</v>
      </c>
      <c r="R2319" s="7" t="s">
        <v>882</v>
      </c>
      <c r="S2319" s="11" t="s">
        <v>882</v>
      </c>
    </row>
    <row r="2320" spans="1:19" hidden="1" x14ac:dyDescent="0.25">
      <c r="A2320" s="6" t="s">
        <v>882</v>
      </c>
      <c r="B2320" s="258"/>
      <c r="F2320" s="7" t="s">
        <v>882</v>
      </c>
      <c r="G2320" s="21" t="s">
        <v>882</v>
      </c>
      <c r="H2320" s="19" t="s">
        <v>882</v>
      </c>
      <c r="I2320" s="10" t="s">
        <v>882</v>
      </c>
      <c r="J2320" s="11" t="s">
        <v>882</v>
      </c>
      <c r="K2320" s="9" t="s">
        <v>882</v>
      </c>
      <c r="L2320" s="9" t="s">
        <v>882</v>
      </c>
      <c r="M2320" s="19" t="s">
        <v>882</v>
      </c>
      <c r="N2320" s="9" t="s">
        <v>882</v>
      </c>
      <c r="O2320" s="9" t="s">
        <v>882</v>
      </c>
      <c r="P2320" s="9" t="s">
        <v>882</v>
      </c>
      <c r="Q2320" t="s">
        <v>882</v>
      </c>
      <c r="R2320" s="7" t="s">
        <v>882</v>
      </c>
      <c r="S2320" s="11" t="s">
        <v>882</v>
      </c>
    </row>
    <row r="2321" spans="1:19" hidden="1" x14ac:dyDescent="0.25">
      <c r="A2321" s="6" t="s">
        <v>882</v>
      </c>
      <c r="B2321" s="258"/>
      <c r="F2321" s="7" t="s">
        <v>882</v>
      </c>
      <c r="G2321" s="21" t="s">
        <v>882</v>
      </c>
      <c r="H2321" s="19" t="s">
        <v>882</v>
      </c>
      <c r="I2321" s="10" t="s">
        <v>882</v>
      </c>
      <c r="J2321" s="11" t="s">
        <v>882</v>
      </c>
      <c r="K2321" s="9" t="s">
        <v>882</v>
      </c>
      <c r="L2321" s="9" t="s">
        <v>882</v>
      </c>
      <c r="M2321" s="19" t="s">
        <v>882</v>
      </c>
      <c r="N2321" s="9" t="s">
        <v>882</v>
      </c>
      <c r="O2321" s="9" t="s">
        <v>882</v>
      </c>
      <c r="P2321" s="9" t="s">
        <v>882</v>
      </c>
      <c r="Q2321" t="s">
        <v>882</v>
      </c>
      <c r="R2321" s="7" t="s">
        <v>882</v>
      </c>
      <c r="S2321" s="11" t="s">
        <v>882</v>
      </c>
    </row>
    <row r="2322" spans="1:19" hidden="1" x14ac:dyDescent="0.25">
      <c r="A2322" s="6" t="s">
        <v>882</v>
      </c>
      <c r="B2322" s="258"/>
      <c r="F2322" s="7" t="s">
        <v>882</v>
      </c>
      <c r="G2322" s="21" t="s">
        <v>882</v>
      </c>
      <c r="H2322" s="19" t="s">
        <v>882</v>
      </c>
      <c r="I2322" s="10" t="s">
        <v>882</v>
      </c>
      <c r="J2322" s="11" t="s">
        <v>882</v>
      </c>
      <c r="K2322" s="9" t="s">
        <v>882</v>
      </c>
      <c r="L2322" s="9" t="s">
        <v>882</v>
      </c>
      <c r="M2322" s="19" t="s">
        <v>882</v>
      </c>
      <c r="N2322" s="9" t="s">
        <v>882</v>
      </c>
      <c r="O2322" s="9" t="s">
        <v>882</v>
      </c>
      <c r="P2322" s="9" t="s">
        <v>882</v>
      </c>
      <c r="Q2322" t="s">
        <v>882</v>
      </c>
      <c r="R2322" s="7" t="s">
        <v>882</v>
      </c>
      <c r="S2322" s="11" t="s">
        <v>882</v>
      </c>
    </row>
    <row r="2323" spans="1:19" hidden="1" x14ac:dyDescent="0.25">
      <c r="A2323" s="6" t="s">
        <v>882</v>
      </c>
      <c r="B2323" s="258"/>
      <c r="F2323" s="7" t="s">
        <v>882</v>
      </c>
      <c r="G2323" s="21" t="s">
        <v>882</v>
      </c>
      <c r="H2323" s="19" t="s">
        <v>882</v>
      </c>
      <c r="I2323" s="10" t="s">
        <v>882</v>
      </c>
      <c r="J2323" s="11" t="s">
        <v>882</v>
      </c>
      <c r="K2323" s="9" t="s">
        <v>882</v>
      </c>
      <c r="L2323" s="9" t="s">
        <v>882</v>
      </c>
      <c r="M2323" s="19" t="s">
        <v>882</v>
      </c>
      <c r="N2323" s="9" t="s">
        <v>882</v>
      </c>
      <c r="O2323" s="9" t="s">
        <v>882</v>
      </c>
      <c r="P2323" s="9" t="s">
        <v>882</v>
      </c>
      <c r="Q2323" t="s">
        <v>882</v>
      </c>
      <c r="R2323" s="7" t="s">
        <v>882</v>
      </c>
      <c r="S2323" s="11" t="s">
        <v>882</v>
      </c>
    </row>
    <row r="2324" spans="1:19" hidden="1" x14ac:dyDescent="0.25">
      <c r="A2324" s="6" t="s">
        <v>882</v>
      </c>
      <c r="B2324" s="258"/>
      <c r="F2324" s="7" t="s">
        <v>882</v>
      </c>
      <c r="G2324" s="21" t="s">
        <v>882</v>
      </c>
      <c r="H2324" s="19" t="s">
        <v>882</v>
      </c>
      <c r="I2324" s="10" t="s">
        <v>882</v>
      </c>
      <c r="J2324" s="11" t="s">
        <v>882</v>
      </c>
      <c r="K2324" s="9" t="s">
        <v>882</v>
      </c>
      <c r="L2324" s="9" t="s">
        <v>882</v>
      </c>
      <c r="M2324" s="19" t="s">
        <v>882</v>
      </c>
      <c r="N2324" s="9" t="s">
        <v>882</v>
      </c>
      <c r="O2324" s="9" t="s">
        <v>882</v>
      </c>
      <c r="P2324" s="9" t="s">
        <v>882</v>
      </c>
      <c r="Q2324" t="s">
        <v>882</v>
      </c>
      <c r="R2324" s="7" t="s">
        <v>882</v>
      </c>
      <c r="S2324" s="11" t="s">
        <v>882</v>
      </c>
    </row>
    <row r="2325" spans="1:19" hidden="1" x14ac:dyDescent="0.25">
      <c r="A2325" s="6" t="s">
        <v>882</v>
      </c>
      <c r="B2325" s="258"/>
      <c r="F2325" s="7" t="s">
        <v>882</v>
      </c>
      <c r="G2325" s="21" t="s">
        <v>882</v>
      </c>
      <c r="H2325" s="19" t="s">
        <v>882</v>
      </c>
      <c r="I2325" s="10" t="s">
        <v>882</v>
      </c>
      <c r="J2325" s="11" t="s">
        <v>882</v>
      </c>
      <c r="K2325" s="9" t="s">
        <v>882</v>
      </c>
      <c r="L2325" s="9" t="s">
        <v>882</v>
      </c>
      <c r="M2325" s="19" t="s">
        <v>882</v>
      </c>
      <c r="N2325" s="9" t="s">
        <v>882</v>
      </c>
      <c r="O2325" s="9" t="s">
        <v>882</v>
      </c>
      <c r="P2325" s="9" t="s">
        <v>882</v>
      </c>
      <c r="Q2325" t="s">
        <v>882</v>
      </c>
      <c r="R2325" s="7" t="s">
        <v>882</v>
      </c>
      <c r="S2325" s="11" t="s">
        <v>882</v>
      </c>
    </row>
    <row r="2326" spans="1:19" hidden="1" x14ac:dyDescent="0.25">
      <c r="A2326" s="6" t="s">
        <v>882</v>
      </c>
      <c r="B2326" s="258"/>
      <c r="F2326" s="7" t="s">
        <v>882</v>
      </c>
      <c r="G2326" s="21" t="s">
        <v>882</v>
      </c>
      <c r="H2326" s="19" t="s">
        <v>882</v>
      </c>
      <c r="I2326" s="10" t="s">
        <v>882</v>
      </c>
      <c r="J2326" s="11" t="s">
        <v>882</v>
      </c>
      <c r="K2326" s="9" t="s">
        <v>882</v>
      </c>
      <c r="L2326" s="9" t="s">
        <v>882</v>
      </c>
      <c r="M2326" s="19" t="s">
        <v>882</v>
      </c>
      <c r="N2326" s="9" t="s">
        <v>882</v>
      </c>
      <c r="O2326" s="9" t="s">
        <v>882</v>
      </c>
      <c r="P2326" s="9" t="s">
        <v>882</v>
      </c>
      <c r="Q2326" t="s">
        <v>882</v>
      </c>
      <c r="R2326" s="7" t="s">
        <v>882</v>
      </c>
      <c r="S2326" s="11" t="s">
        <v>882</v>
      </c>
    </row>
    <row r="2327" spans="1:19" hidden="1" x14ac:dyDescent="0.25">
      <c r="A2327" s="6" t="s">
        <v>882</v>
      </c>
      <c r="B2327" s="258"/>
      <c r="F2327" s="7" t="s">
        <v>882</v>
      </c>
      <c r="G2327" s="21" t="s">
        <v>882</v>
      </c>
      <c r="H2327" s="19" t="s">
        <v>882</v>
      </c>
      <c r="I2327" s="10" t="s">
        <v>882</v>
      </c>
      <c r="J2327" s="11" t="s">
        <v>882</v>
      </c>
      <c r="K2327" s="9" t="s">
        <v>882</v>
      </c>
      <c r="L2327" s="9" t="s">
        <v>882</v>
      </c>
      <c r="M2327" s="19" t="s">
        <v>882</v>
      </c>
      <c r="N2327" s="9" t="s">
        <v>882</v>
      </c>
      <c r="O2327" s="9" t="s">
        <v>882</v>
      </c>
      <c r="P2327" s="9" t="s">
        <v>882</v>
      </c>
      <c r="Q2327" t="s">
        <v>882</v>
      </c>
      <c r="R2327" s="7" t="s">
        <v>882</v>
      </c>
      <c r="S2327" s="11" t="s">
        <v>882</v>
      </c>
    </row>
    <row r="2328" spans="1:19" hidden="1" x14ac:dyDescent="0.25">
      <c r="A2328" s="6" t="s">
        <v>882</v>
      </c>
      <c r="B2328" s="258"/>
      <c r="F2328" s="7" t="s">
        <v>882</v>
      </c>
      <c r="G2328" s="21" t="s">
        <v>882</v>
      </c>
      <c r="H2328" s="19" t="s">
        <v>882</v>
      </c>
      <c r="I2328" s="10" t="s">
        <v>882</v>
      </c>
      <c r="J2328" s="11" t="s">
        <v>882</v>
      </c>
      <c r="K2328" s="9" t="s">
        <v>882</v>
      </c>
      <c r="L2328" s="9" t="s">
        <v>882</v>
      </c>
      <c r="M2328" s="19" t="s">
        <v>882</v>
      </c>
      <c r="N2328" s="9" t="s">
        <v>882</v>
      </c>
      <c r="O2328" s="9" t="s">
        <v>882</v>
      </c>
      <c r="P2328" s="9" t="s">
        <v>882</v>
      </c>
      <c r="Q2328" t="s">
        <v>882</v>
      </c>
      <c r="R2328" s="7" t="s">
        <v>882</v>
      </c>
      <c r="S2328" s="11" t="s">
        <v>882</v>
      </c>
    </row>
    <row r="2329" spans="1:19" hidden="1" x14ac:dyDescent="0.25">
      <c r="A2329" s="6" t="s">
        <v>882</v>
      </c>
      <c r="B2329" s="258"/>
      <c r="F2329" s="7" t="s">
        <v>882</v>
      </c>
      <c r="G2329" s="21" t="s">
        <v>882</v>
      </c>
      <c r="H2329" s="19" t="s">
        <v>882</v>
      </c>
      <c r="I2329" s="10" t="s">
        <v>882</v>
      </c>
      <c r="J2329" s="11" t="s">
        <v>882</v>
      </c>
      <c r="K2329" s="9" t="s">
        <v>882</v>
      </c>
      <c r="L2329" s="9" t="s">
        <v>882</v>
      </c>
      <c r="M2329" s="19" t="s">
        <v>882</v>
      </c>
      <c r="N2329" s="9" t="s">
        <v>882</v>
      </c>
      <c r="O2329" s="9" t="s">
        <v>882</v>
      </c>
      <c r="P2329" s="9" t="s">
        <v>882</v>
      </c>
      <c r="Q2329" t="s">
        <v>882</v>
      </c>
      <c r="R2329" s="7" t="s">
        <v>882</v>
      </c>
      <c r="S2329" s="11" t="s">
        <v>882</v>
      </c>
    </row>
    <row r="2330" spans="1:19" hidden="1" x14ac:dyDescent="0.25">
      <c r="A2330" s="6" t="s">
        <v>882</v>
      </c>
      <c r="B2330" s="258"/>
      <c r="F2330" s="7" t="s">
        <v>882</v>
      </c>
      <c r="G2330" s="21" t="s">
        <v>882</v>
      </c>
      <c r="H2330" s="19" t="s">
        <v>882</v>
      </c>
      <c r="I2330" s="10" t="s">
        <v>882</v>
      </c>
      <c r="J2330" s="11" t="s">
        <v>882</v>
      </c>
      <c r="K2330" s="9" t="s">
        <v>882</v>
      </c>
      <c r="L2330" s="9" t="s">
        <v>882</v>
      </c>
      <c r="M2330" s="19" t="s">
        <v>882</v>
      </c>
      <c r="N2330" s="9" t="s">
        <v>882</v>
      </c>
      <c r="O2330" s="9" t="s">
        <v>882</v>
      </c>
      <c r="P2330" s="9" t="s">
        <v>882</v>
      </c>
      <c r="Q2330" t="s">
        <v>882</v>
      </c>
      <c r="R2330" s="7" t="s">
        <v>882</v>
      </c>
      <c r="S2330" s="11" t="s">
        <v>882</v>
      </c>
    </row>
    <row r="2331" spans="1:19" hidden="1" x14ac:dyDescent="0.25">
      <c r="A2331" s="6" t="s">
        <v>882</v>
      </c>
      <c r="B2331" s="258"/>
      <c r="F2331" s="7" t="s">
        <v>882</v>
      </c>
      <c r="G2331" s="21" t="s">
        <v>882</v>
      </c>
      <c r="H2331" s="19" t="s">
        <v>882</v>
      </c>
      <c r="I2331" s="10" t="s">
        <v>882</v>
      </c>
      <c r="J2331" s="11" t="s">
        <v>882</v>
      </c>
      <c r="K2331" s="9" t="s">
        <v>882</v>
      </c>
      <c r="L2331" s="9" t="s">
        <v>882</v>
      </c>
      <c r="M2331" s="19" t="s">
        <v>882</v>
      </c>
      <c r="N2331" s="9" t="s">
        <v>882</v>
      </c>
      <c r="O2331" s="9" t="s">
        <v>882</v>
      </c>
      <c r="P2331" s="9" t="s">
        <v>882</v>
      </c>
      <c r="Q2331" t="s">
        <v>882</v>
      </c>
      <c r="R2331" s="7" t="s">
        <v>882</v>
      </c>
      <c r="S2331" s="11" t="s">
        <v>882</v>
      </c>
    </row>
    <row r="2332" spans="1:19" hidden="1" x14ac:dyDescent="0.25">
      <c r="A2332" s="6" t="s">
        <v>882</v>
      </c>
      <c r="B2332" s="258"/>
      <c r="F2332" s="7" t="s">
        <v>882</v>
      </c>
      <c r="G2332" s="21" t="s">
        <v>882</v>
      </c>
      <c r="H2332" s="19" t="s">
        <v>882</v>
      </c>
      <c r="I2332" s="10" t="s">
        <v>882</v>
      </c>
      <c r="J2332" s="11" t="s">
        <v>882</v>
      </c>
      <c r="K2332" s="9" t="s">
        <v>882</v>
      </c>
      <c r="L2332" s="9" t="s">
        <v>882</v>
      </c>
      <c r="M2332" s="19" t="s">
        <v>882</v>
      </c>
      <c r="N2332" s="9" t="s">
        <v>882</v>
      </c>
      <c r="O2332" s="9" t="s">
        <v>882</v>
      </c>
      <c r="P2332" s="9" t="s">
        <v>882</v>
      </c>
      <c r="Q2332" t="s">
        <v>882</v>
      </c>
      <c r="R2332" s="7" t="s">
        <v>882</v>
      </c>
      <c r="S2332" s="11" t="s">
        <v>882</v>
      </c>
    </row>
    <row r="2333" spans="1:19" hidden="1" x14ac:dyDescent="0.25">
      <c r="A2333" s="6" t="s">
        <v>882</v>
      </c>
      <c r="B2333" s="258"/>
      <c r="F2333" s="7" t="s">
        <v>882</v>
      </c>
      <c r="G2333" s="21" t="s">
        <v>882</v>
      </c>
      <c r="H2333" s="19" t="s">
        <v>882</v>
      </c>
      <c r="I2333" s="10" t="s">
        <v>882</v>
      </c>
      <c r="J2333" s="11" t="s">
        <v>882</v>
      </c>
      <c r="K2333" s="9" t="s">
        <v>882</v>
      </c>
      <c r="L2333" s="9" t="s">
        <v>882</v>
      </c>
      <c r="M2333" s="19" t="s">
        <v>882</v>
      </c>
      <c r="N2333" s="9" t="s">
        <v>882</v>
      </c>
      <c r="O2333" s="9" t="s">
        <v>882</v>
      </c>
      <c r="P2333" s="9" t="s">
        <v>882</v>
      </c>
      <c r="Q2333" t="s">
        <v>882</v>
      </c>
      <c r="R2333" s="7" t="s">
        <v>882</v>
      </c>
      <c r="S2333" s="11" t="s">
        <v>882</v>
      </c>
    </row>
    <row r="2334" spans="1:19" hidden="1" x14ac:dyDescent="0.25">
      <c r="A2334" s="6" t="s">
        <v>882</v>
      </c>
      <c r="B2334" s="258"/>
      <c r="F2334" s="7" t="s">
        <v>882</v>
      </c>
      <c r="G2334" s="21" t="s">
        <v>882</v>
      </c>
      <c r="H2334" s="19" t="s">
        <v>882</v>
      </c>
      <c r="I2334" s="10" t="s">
        <v>882</v>
      </c>
      <c r="J2334" s="11" t="s">
        <v>882</v>
      </c>
      <c r="K2334" s="9" t="s">
        <v>882</v>
      </c>
      <c r="L2334" s="9" t="s">
        <v>882</v>
      </c>
      <c r="M2334" s="19" t="s">
        <v>882</v>
      </c>
      <c r="N2334" s="9" t="s">
        <v>882</v>
      </c>
      <c r="O2334" s="9" t="s">
        <v>882</v>
      </c>
      <c r="P2334" s="9" t="s">
        <v>882</v>
      </c>
      <c r="Q2334" t="s">
        <v>882</v>
      </c>
      <c r="R2334" s="7" t="s">
        <v>882</v>
      </c>
      <c r="S2334" s="11" t="s">
        <v>882</v>
      </c>
    </row>
    <row r="2335" spans="1:19" hidden="1" x14ac:dyDescent="0.25">
      <c r="A2335" s="6" t="s">
        <v>882</v>
      </c>
      <c r="B2335" s="258"/>
      <c r="F2335" s="7" t="s">
        <v>882</v>
      </c>
      <c r="G2335" s="21" t="s">
        <v>882</v>
      </c>
      <c r="H2335" s="19" t="s">
        <v>882</v>
      </c>
      <c r="I2335" s="10" t="s">
        <v>882</v>
      </c>
      <c r="J2335" s="11" t="s">
        <v>882</v>
      </c>
      <c r="K2335" s="9" t="s">
        <v>882</v>
      </c>
      <c r="L2335" s="9" t="s">
        <v>882</v>
      </c>
      <c r="M2335" s="19" t="s">
        <v>882</v>
      </c>
      <c r="N2335" s="9" t="s">
        <v>882</v>
      </c>
      <c r="O2335" s="9" t="s">
        <v>882</v>
      </c>
      <c r="P2335" s="9" t="s">
        <v>882</v>
      </c>
      <c r="Q2335" t="s">
        <v>882</v>
      </c>
      <c r="R2335" s="7" t="s">
        <v>882</v>
      </c>
      <c r="S2335" s="11" t="s">
        <v>882</v>
      </c>
    </row>
    <row r="2336" spans="1:19" hidden="1" x14ac:dyDescent="0.25">
      <c r="A2336" s="6" t="s">
        <v>882</v>
      </c>
      <c r="B2336" s="258"/>
      <c r="F2336" s="7" t="s">
        <v>882</v>
      </c>
      <c r="G2336" s="21" t="s">
        <v>882</v>
      </c>
      <c r="H2336" s="19" t="s">
        <v>882</v>
      </c>
      <c r="I2336" s="10" t="s">
        <v>882</v>
      </c>
      <c r="J2336" s="11" t="s">
        <v>882</v>
      </c>
      <c r="K2336" s="9" t="s">
        <v>882</v>
      </c>
      <c r="L2336" s="9" t="s">
        <v>882</v>
      </c>
      <c r="M2336" s="19" t="s">
        <v>882</v>
      </c>
      <c r="N2336" s="9" t="s">
        <v>882</v>
      </c>
      <c r="O2336" s="9" t="s">
        <v>882</v>
      </c>
      <c r="P2336" s="9" t="s">
        <v>882</v>
      </c>
      <c r="Q2336" t="s">
        <v>882</v>
      </c>
      <c r="R2336" s="7" t="s">
        <v>882</v>
      </c>
      <c r="S2336" s="11" t="s">
        <v>882</v>
      </c>
    </row>
    <row r="2337" spans="1:19" hidden="1" x14ac:dyDescent="0.25">
      <c r="A2337" s="6" t="s">
        <v>882</v>
      </c>
      <c r="B2337" s="258"/>
      <c r="F2337" s="7" t="s">
        <v>882</v>
      </c>
      <c r="G2337" s="21" t="s">
        <v>882</v>
      </c>
      <c r="H2337" s="19" t="s">
        <v>882</v>
      </c>
      <c r="I2337" s="10" t="s">
        <v>882</v>
      </c>
      <c r="J2337" s="11" t="s">
        <v>882</v>
      </c>
      <c r="K2337" s="9" t="s">
        <v>882</v>
      </c>
      <c r="L2337" s="9" t="s">
        <v>882</v>
      </c>
      <c r="M2337" s="19" t="s">
        <v>882</v>
      </c>
      <c r="N2337" s="9" t="s">
        <v>882</v>
      </c>
      <c r="O2337" s="9" t="s">
        <v>882</v>
      </c>
      <c r="P2337" s="9" t="s">
        <v>882</v>
      </c>
      <c r="Q2337" t="s">
        <v>882</v>
      </c>
      <c r="R2337" s="7" t="s">
        <v>882</v>
      </c>
      <c r="S2337" s="11" t="s">
        <v>882</v>
      </c>
    </row>
    <row r="2338" spans="1:19" hidden="1" x14ac:dyDescent="0.25">
      <c r="A2338" s="6" t="s">
        <v>882</v>
      </c>
      <c r="B2338" s="258"/>
      <c r="F2338" s="7" t="s">
        <v>882</v>
      </c>
      <c r="G2338" s="21" t="s">
        <v>882</v>
      </c>
      <c r="H2338" s="19" t="s">
        <v>882</v>
      </c>
      <c r="I2338" s="10" t="s">
        <v>882</v>
      </c>
      <c r="J2338" s="11" t="s">
        <v>882</v>
      </c>
      <c r="K2338" s="9" t="s">
        <v>882</v>
      </c>
      <c r="L2338" s="9" t="s">
        <v>882</v>
      </c>
      <c r="M2338" s="19" t="s">
        <v>882</v>
      </c>
      <c r="N2338" s="9" t="s">
        <v>882</v>
      </c>
      <c r="O2338" s="9" t="s">
        <v>882</v>
      </c>
      <c r="P2338" s="9" t="s">
        <v>882</v>
      </c>
      <c r="Q2338" t="s">
        <v>882</v>
      </c>
      <c r="R2338" s="7" t="s">
        <v>882</v>
      </c>
      <c r="S2338" s="11" t="s">
        <v>882</v>
      </c>
    </row>
    <row r="2339" spans="1:19" hidden="1" x14ac:dyDescent="0.25">
      <c r="A2339" s="6" t="s">
        <v>882</v>
      </c>
      <c r="B2339" s="258"/>
      <c r="F2339" s="7" t="s">
        <v>882</v>
      </c>
      <c r="G2339" s="21" t="s">
        <v>882</v>
      </c>
      <c r="H2339" s="19" t="s">
        <v>882</v>
      </c>
      <c r="I2339" s="10" t="s">
        <v>882</v>
      </c>
      <c r="J2339" s="11" t="s">
        <v>882</v>
      </c>
      <c r="K2339" s="9" t="s">
        <v>882</v>
      </c>
      <c r="L2339" s="9" t="s">
        <v>882</v>
      </c>
      <c r="M2339" s="19" t="s">
        <v>882</v>
      </c>
      <c r="N2339" s="9" t="s">
        <v>882</v>
      </c>
      <c r="O2339" s="9" t="s">
        <v>882</v>
      </c>
      <c r="P2339" s="9" t="s">
        <v>882</v>
      </c>
      <c r="Q2339" t="s">
        <v>882</v>
      </c>
      <c r="R2339" s="7" t="s">
        <v>882</v>
      </c>
      <c r="S2339" s="11" t="s">
        <v>882</v>
      </c>
    </row>
    <row r="2340" spans="1:19" hidden="1" x14ac:dyDescent="0.25">
      <c r="A2340" s="6" t="s">
        <v>882</v>
      </c>
      <c r="B2340" s="258"/>
      <c r="F2340" s="7" t="s">
        <v>882</v>
      </c>
      <c r="G2340" s="21" t="s">
        <v>882</v>
      </c>
      <c r="H2340" s="19" t="s">
        <v>882</v>
      </c>
      <c r="I2340" s="10" t="s">
        <v>882</v>
      </c>
      <c r="J2340" s="11" t="s">
        <v>882</v>
      </c>
      <c r="K2340" s="9" t="s">
        <v>882</v>
      </c>
      <c r="L2340" s="9" t="s">
        <v>882</v>
      </c>
      <c r="M2340" s="19" t="s">
        <v>882</v>
      </c>
      <c r="N2340" s="9" t="s">
        <v>882</v>
      </c>
      <c r="O2340" s="9" t="s">
        <v>882</v>
      </c>
      <c r="P2340" s="9" t="s">
        <v>882</v>
      </c>
      <c r="Q2340" t="s">
        <v>882</v>
      </c>
      <c r="R2340" s="7" t="s">
        <v>882</v>
      </c>
      <c r="S2340" s="11" t="s">
        <v>882</v>
      </c>
    </row>
    <row r="2341" spans="1:19" hidden="1" x14ac:dyDescent="0.25">
      <c r="A2341" s="6" t="s">
        <v>882</v>
      </c>
      <c r="B2341" s="258"/>
      <c r="F2341" s="7" t="s">
        <v>882</v>
      </c>
      <c r="G2341" s="21" t="s">
        <v>882</v>
      </c>
      <c r="H2341" s="19" t="s">
        <v>882</v>
      </c>
      <c r="I2341" s="10" t="s">
        <v>882</v>
      </c>
      <c r="J2341" s="11" t="s">
        <v>882</v>
      </c>
      <c r="K2341" s="9" t="s">
        <v>882</v>
      </c>
      <c r="L2341" s="9" t="s">
        <v>882</v>
      </c>
      <c r="M2341" s="19" t="s">
        <v>882</v>
      </c>
      <c r="N2341" s="9" t="s">
        <v>882</v>
      </c>
      <c r="O2341" s="9" t="s">
        <v>882</v>
      </c>
      <c r="P2341" s="9" t="s">
        <v>882</v>
      </c>
      <c r="Q2341" t="s">
        <v>882</v>
      </c>
      <c r="R2341" s="7" t="s">
        <v>882</v>
      </c>
      <c r="S2341" s="11" t="s">
        <v>882</v>
      </c>
    </row>
    <row r="2342" spans="1:19" hidden="1" x14ac:dyDescent="0.25">
      <c r="A2342" s="6" t="s">
        <v>882</v>
      </c>
      <c r="B2342" s="258"/>
      <c r="F2342" s="7" t="s">
        <v>882</v>
      </c>
      <c r="G2342" s="21" t="s">
        <v>882</v>
      </c>
      <c r="H2342" s="19" t="s">
        <v>882</v>
      </c>
      <c r="I2342" s="10" t="s">
        <v>882</v>
      </c>
      <c r="J2342" s="11" t="s">
        <v>882</v>
      </c>
      <c r="K2342" s="9" t="s">
        <v>882</v>
      </c>
      <c r="L2342" s="9" t="s">
        <v>882</v>
      </c>
      <c r="M2342" s="19" t="s">
        <v>882</v>
      </c>
      <c r="N2342" s="9" t="s">
        <v>882</v>
      </c>
      <c r="O2342" s="9" t="s">
        <v>882</v>
      </c>
      <c r="P2342" s="9" t="s">
        <v>882</v>
      </c>
      <c r="Q2342" t="s">
        <v>882</v>
      </c>
      <c r="R2342" s="7" t="s">
        <v>882</v>
      </c>
      <c r="S2342" s="11" t="s">
        <v>882</v>
      </c>
    </row>
    <row r="2343" spans="1:19" hidden="1" x14ac:dyDescent="0.25">
      <c r="A2343" s="6" t="s">
        <v>882</v>
      </c>
      <c r="B2343" s="258"/>
      <c r="F2343" s="7" t="s">
        <v>882</v>
      </c>
      <c r="G2343" s="21" t="s">
        <v>882</v>
      </c>
      <c r="H2343" s="19" t="s">
        <v>882</v>
      </c>
      <c r="I2343" s="10" t="s">
        <v>882</v>
      </c>
      <c r="J2343" s="11" t="s">
        <v>882</v>
      </c>
      <c r="K2343" s="9" t="s">
        <v>882</v>
      </c>
      <c r="L2343" s="9" t="s">
        <v>882</v>
      </c>
      <c r="M2343" s="19" t="s">
        <v>882</v>
      </c>
      <c r="N2343" s="9" t="s">
        <v>882</v>
      </c>
      <c r="O2343" s="9" t="s">
        <v>882</v>
      </c>
      <c r="P2343" s="9" t="s">
        <v>882</v>
      </c>
      <c r="Q2343" t="s">
        <v>882</v>
      </c>
      <c r="R2343" s="7" t="s">
        <v>882</v>
      </c>
      <c r="S2343" s="11" t="s">
        <v>882</v>
      </c>
    </row>
    <row r="2344" spans="1:19" hidden="1" x14ac:dyDescent="0.25">
      <c r="A2344" s="6" t="s">
        <v>882</v>
      </c>
      <c r="B2344" s="258"/>
      <c r="F2344" s="7" t="s">
        <v>882</v>
      </c>
      <c r="G2344" s="21" t="s">
        <v>882</v>
      </c>
      <c r="H2344" s="19" t="s">
        <v>882</v>
      </c>
      <c r="I2344" s="10" t="s">
        <v>882</v>
      </c>
      <c r="J2344" s="11" t="s">
        <v>882</v>
      </c>
      <c r="K2344" s="9" t="s">
        <v>882</v>
      </c>
      <c r="L2344" s="9" t="s">
        <v>882</v>
      </c>
      <c r="M2344" s="19" t="s">
        <v>882</v>
      </c>
      <c r="N2344" s="9" t="s">
        <v>882</v>
      </c>
      <c r="O2344" s="9" t="s">
        <v>882</v>
      </c>
      <c r="P2344" s="9" t="s">
        <v>882</v>
      </c>
      <c r="Q2344" t="s">
        <v>882</v>
      </c>
      <c r="R2344" s="7" t="s">
        <v>882</v>
      </c>
      <c r="S2344" s="11" t="s">
        <v>882</v>
      </c>
    </row>
    <row r="2345" spans="1:19" hidden="1" x14ac:dyDescent="0.25">
      <c r="A2345" s="6" t="s">
        <v>882</v>
      </c>
      <c r="B2345" s="258"/>
      <c r="F2345" s="7" t="s">
        <v>882</v>
      </c>
      <c r="G2345" s="21" t="s">
        <v>882</v>
      </c>
      <c r="H2345" s="19" t="s">
        <v>882</v>
      </c>
      <c r="I2345" s="10" t="s">
        <v>882</v>
      </c>
      <c r="J2345" s="11" t="s">
        <v>882</v>
      </c>
      <c r="K2345" s="9" t="s">
        <v>882</v>
      </c>
      <c r="L2345" s="9" t="s">
        <v>882</v>
      </c>
      <c r="M2345" s="19" t="s">
        <v>882</v>
      </c>
      <c r="N2345" s="9" t="s">
        <v>882</v>
      </c>
      <c r="O2345" s="9" t="s">
        <v>882</v>
      </c>
      <c r="P2345" s="9" t="s">
        <v>882</v>
      </c>
      <c r="Q2345" t="s">
        <v>882</v>
      </c>
      <c r="R2345" s="7" t="s">
        <v>882</v>
      </c>
      <c r="S2345" s="11" t="s">
        <v>882</v>
      </c>
    </row>
    <row r="2346" spans="1:19" hidden="1" x14ac:dyDescent="0.25">
      <c r="A2346" s="6" t="s">
        <v>882</v>
      </c>
      <c r="B2346" s="258"/>
      <c r="F2346" s="7" t="s">
        <v>882</v>
      </c>
      <c r="G2346" s="21" t="s">
        <v>882</v>
      </c>
      <c r="H2346" s="19" t="s">
        <v>882</v>
      </c>
      <c r="I2346" s="10" t="s">
        <v>882</v>
      </c>
      <c r="J2346" s="11" t="s">
        <v>882</v>
      </c>
      <c r="K2346" s="9" t="s">
        <v>882</v>
      </c>
      <c r="L2346" s="9" t="s">
        <v>882</v>
      </c>
      <c r="M2346" s="19" t="s">
        <v>882</v>
      </c>
      <c r="N2346" s="9" t="s">
        <v>882</v>
      </c>
      <c r="O2346" s="9" t="s">
        <v>882</v>
      </c>
      <c r="P2346" s="9" t="s">
        <v>882</v>
      </c>
      <c r="Q2346" t="s">
        <v>882</v>
      </c>
      <c r="R2346" s="7" t="s">
        <v>882</v>
      </c>
      <c r="S2346" s="11" t="s">
        <v>882</v>
      </c>
    </row>
    <row r="2347" spans="1:19" hidden="1" x14ac:dyDescent="0.25">
      <c r="A2347" s="6" t="s">
        <v>882</v>
      </c>
      <c r="B2347" s="258"/>
      <c r="F2347" s="7" t="s">
        <v>882</v>
      </c>
      <c r="G2347" s="21" t="s">
        <v>882</v>
      </c>
      <c r="H2347" s="19" t="s">
        <v>882</v>
      </c>
      <c r="I2347" s="10" t="s">
        <v>882</v>
      </c>
      <c r="J2347" s="11" t="s">
        <v>882</v>
      </c>
      <c r="K2347" s="9" t="s">
        <v>882</v>
      </c>
      <c r="L2347" s="9" t="s">
        <v>882</v>
      </c>
      <c r="M2347" s="19" t="s">
        <v>882</v>
      </c>
      <c r="N2347" s="9" t="s">
        <v>882</v>
      </c>
      <c r="O2347" s="9" t="s">
        <v>882</v>
      </c>
      <c r="P2347" s="9" t="s">
        <v>882</v>
      </c>
      <c r="Q2347" t="s">
        <v>882</v>
      </c>
      <c r="R2347" s="7" t="s">
        <v>882</v>
      </c>
      <c r="S2347" s="11" t="s">
        <v>882</v>
      </c>
    </row>
    <row r="2348" spans="1:19" hidden="1" x14ac:dyDescent="0.25">
      <c r="A2348" s="6" t="s">
        <v>882</v>
      </c>
      <c r="B2348" s="258"/>
      <c r="F2348" s="7" t="s">
        <v>882</v>
      </c>
      <c r="G2348" s="21" t="s">
        <v>882</v>
      </c>
      <c r="H2348" s="19" t="s">
        <v>882</v>
      </c>
      <c r="I2348" s="10" t="s">
        <v>882</v>
      </c>
      <c r="J2348" s="11" t="s">
        <v>882</v>
      </c>
      <c r="K2348" s="9" t="s">
        <v>882</v>
      </c>
      <c r="L2348" s="9" t="s">
        <v>882</v>
      </c>
      <c r="M2348" s="19" t="s">
        <v>882</v>
      </c>
      <c r="N2348" s="9" t="s">
        <v>882</v>
      </c>
      <c r="O2348" s="9" t="s">
        <v>882</v>
      </c>
      <c r="P2348" s="9" t="s">
        <v>882</v>
      </c>
      <c r="Q2348" t="s">
        <v>882</v>
      </c>
      <c r="R2348" s="7" t="s">
        <v>882</v>
      </c>
      <c r="S2348" s="11" t="s">
        <v>882</v>
      </c>
    </row>
    <row r="2349" spans="1:19" hidden="1" x14ac:dyDescent="0.25">
      <c r="A2349" s="6" t="s">
        <v>882</v>
      </c>
      <c r="B2349" s="258"/>
      <c r="F2349" s="7" t="s">
        <v>882</v>
      </c>
      <c r="G2349" s="21" t="s">
        <v>882</v>
      </c>
      <c r="H2349" s="19" t="s">
        <v>882</v>
      </c>
      <c r="I2349" s="10" t="s">
        <v>882</v>
      </c>
      <c r="J2349" s="11" t="s">
        <v>882</v>
      </c>
      <c r="K2349" s="9" t="s">
        <v>882</v>
      </c>
      <c r="L2349" s="9" t="s">
        <v>882</v>
      </c>
      <c r="M2349" s="19" t="s">
        <v>882</v>
      </c>
      <c r="N2349" s="9" t="s">
        <v>882</v>
      </c>
      <c r="O2349" s="9" t="s">
        <v>882</v>
      </c>
      <c r="P2349" s="9" t="s">
        <v>882</v>
      </c>
      <c r="Q2349" t="s">
        <v>882</v>
      </c>
      <c r="R2349" s="7" t="s">
        <v>882</v>
      </c>
      <c r="S2349" s="11" t="s">
        <v>882</v>
      </c>
    </row>
    <row r="2350" spans="1:19" hidden="1" x14ac:dyDescent="0.25">
      <c r="A2350" s="6" t="s">
        <v>882</v>
      </c>
      <c r="B2350" s="258"/>
      <c r="F2350" s="7" t="s">
        <v>882</v>
      </c>
      <c r="G2350" s="21" t="s">
        <v>882</v>
      </c>
      <c r="H2350" s="19" t="s">
        <v>882</v>
      </c>
      <c r="I2350" s="10" t="s">
        <v>882</v>
      </c>
      <c r="J2350" s="11" t="s">
        <v>882</v>
      </c>
      <c r="K2350" s="9" t="s">
        <v>882</v>
      </c>
      <c r="L2350" s="9" t="s">
        <v>882</v>
      </c>
      <c r="M2350" s="19" t="s">
        <v>882</v>
      </c>
      <c r="N2350" s="9" t="s">
        <v>882</v>
      </c>
      <c r="O2350" s="9" t="s">
        <v>882</v>
      </c>
      <c r="P2350" s="9" t="s">
        <v>882</v>
      </c>
      <c r="Q2350" t="s">
        <v>882</v>
      </c>
      <c r="R2350" s="7" t="s">
        <v>882</v>
      </c>
      <c r="S2350" s="11" t="s">
        <v>882</v>
      </c>
    </row>
    <row r="2351" spans="1:19" hidden="1" x14ac:dyDescent="0.25">
      <c r="A2351" s="6" t="s">
        <v>882</v>
      </c>
      <c r="B2351" s="258"/>
      <c r="F2351" s="7" t="s">
        <v>882</v>
      </c>
      <c r="G2351" s="21" t="s">
        <v>882</v>
      </c>
      <c r="H2351" s="19" t="s">
        <v>882</v>
      </c>
      <c r="I2351" s="10" t="s">
        <v>882</v>
      </c>
      <c r="J2351" s="11" t="s">
        <v>882</v>
      </c>
      <c r="K2351" s="9" t="s">
        <v>882</v>
      </c>
      <c r="L2351" s="9" t="s">
        <v>882</v>
      </c>
      <c r="M2351" s="19" t="s">
        <v>882</v>
      </c>
      <c r="N2351" s="9" t="s">
        <v>882</v>
      </c>
      <c r="O2351" s="9" t="s">
        <v>882</v>
      </c>
      <c r="P2351" s="9" t="s">
        <v>882</v>
      </c>
      <c r="Q2351" t="s">
        <v>882</v>
      </c>
      <c r="R2351" s="7" t="s">
        <v>882</v>
      </c>
      <c r="S2351" s="11" t="s">
        <v>882</v>
      </c>
    </row>
    <row r="2352" spans="1:19" hidden="1" x14ac:dyDescent="0.25">
      <c r="A2352" s="6" t="s">
        <v>882</v>
      </c>
      <c r="B2352" s="258"/>
      <c r="F2352" s="7" t="s">
        <v>882</v>
      </c>
      <c r="G2352" s="21" t="s">
        <v>882</v>
      </c>
      <c r="H2352" s="19" t="s">
        <v>882</v>
      </c>
      <c r="I2352" s="10" t="s">
        <v>882</v>
      </c>
      <c r="J2352" s="11" t="s">
        <v>882</v>
      </c>
      <c r="K2352" s="9" t="s">
        <v>882</v>
      </c>
      <c r="L2352" s="9" t="s">
        <v>882</v>
      </c>
      <c r="M2352" s="19" t="s">
        <v>882</v>
      </c>
      <c r="N2352" s="9" t="s">
        <v>882</v>
      </c>
      <c r="O2352" s="9" t="s">
        <v>882</v>
      </c>
      <c r="P2352" s="9" t="s">
        <v>882</v>
      </c>
      <c r="Q2352" t="s">
        <v>882</v>
      </c>
      <c r="R2352" s="7" t="s">
        <v>882</v>
      </c>
      <c r="S2352" s="11" t="s">
        <v>882</v>
      </c>
    </row>
    <row r="2353" spans="1:19" hidden="1" x14ac:dyDescent="0.25">
      <c r="A2353" s="6" t="s">
        <v>882</v>
      </c>
      <c r="B2353" s="258"/>
      <c r="F2353" s="7" t="s">
        <v>882</v>
      </c>
      <c r="G2353" s="21" t="s">
        <v>882</v>
      </c>
      <c r="H2353" s="19" t="s">
        <v>882</v>
      </c>
      <c r="I2353" s="10" t="s">
        <v>882</v>
      </c>
      <c r="J2353" s="11" t="s">
        <v>882</v>
      </c>
      <c r="K2353" s="9" t="s">
        <v>882</v>
      </c>
      <c r="L2353" s="9" t="s">
        <v>882</v>
      </c>
      <c r="M2353" s="19" t="s">
        <v>882</v>
      </c>
      <c r="N2353" s="9" t="s">
        <v>882</v>
      </c>
      <c r="O2353" s="9" t="s">
        <v>882</v>
      </c>
      <c r="P2353" s="9" t="s">
        <v>882</v>
      </c>
      <c r="Q2353" t="s">
        <v>882</v>
      </c>
      <c r="R2353" s="7" t="s">
        <v>882</v>
      </c>
      <c r="S2353" s="11" t="s">
        <v>882</v>
      </c>
    </row>
    <row r="2354" spans="1:19" hidden="1" x14ac:dyDescent="0.25">
      <c r="A2354" s="6" t="s">
        <v>882</v>
      </c>
      <c r="B2354" s="258"/>
      <c r="F2354" s="7" t="s">
        <v>882</v>
      </c>
      <c r="G2354" s="21" t="s">
        <v>882</v>
      </c>
      <c r="H2354" s="19" t="s">
        <v>882</v>
      </c>
      <c r="I2354" s="10" t="s">
        <v>882</v>
      </c>
      <c r="J2354" s="11" t="s">
        <v>882</v>
      </c>
      <c r="K2354" s="9" t="s">
        <v>882</v>
      </c>
      <c r="L2354" s="9" t="s">
        <v>882</v>
      </c>
      <c r="M2354" s="19" t="s">
        <v>882</v>
      </c>
      <c r="N2354" s="9" t="s">
        <v>882</v>
      </c>
      <c r="O2354" s="9" t="s">
        <v>882</v>
      </c>
      <c r="P2354" s="9" t="s">
        <v>882</v>
      </c>
      <c r="Q2354" t="s">
        <v>882</v>
      </c>
      <c r="R2354" s="7" t="s">
        <v>882</v>
      </c>
      <c r="S2354" s="11" t="s">
        <v>882</v>
      </c>
    </row>
    <row r="2355" spans="1:19" hidden="1" x14ac:dyDescent="0.25">
      <c r="A2355" s="6" t="s">
        <v>882</v>
      </c>
      <c r="B2355" s="258"/>
      <c r="F2355" s="7" t="s">
        <v>882</v>
      </c>
      <c r="G2355" s="21" t="s">
        <v>882</v>
      </c>
      <c r="H2355" s="19" t="s">
        <v>882</v>
      </c>
      <c r="I2355" s="10" t="s">
        <v>882</v>
      </c>
      <c r="J2355" s="11" t="s">
        <v>882</v>
      </c>
      <c r="K2355" s="9" t="s">
        <v>882</v>
      </c>
      <c r="L2355" s="9" t="s">
        <v>882</v>
      </c>
      <c r="M2355" s="19" t="s">
        <v>882</v>
      </c>
      <c r="N2355" s="9" t="s">
        <v>882</v>
      </c>
      <c r="O2355" s="9" t="s">
        <v>882</v>
      </c>
      <c r="P2355" s="9" t="s">
        <v>882</v>
      </c>
      <c r="Q2355" t="s">
        <v>882</v>
      </c>
      <c r="R2355" s="7" t="s">
        <v>882</v>
      </c>
      <c r="S2355" s="11" t="s">
        <v>882</v>
      </c>
    </row>
    <row r="2356" spans="1:19" hidden="1" x14ac:dyDescent="0.25">
      <c r="A2356" s="6" t="s">
        <v>882</v>
      </c>
      <c r="B2356" s="258"/>
      <c r="F2356" s="7" t="s">
        <v>882</v>
      </c>
      <c r="G2356" s="21" t="s">
        <v>882</v>
      </c>
      <c r="H2356" s="19" t="s">
        <v>882</v>
      </c>
      <c r="I2356" s="10" t="s">
        <v>882</v>
      </c>
      <c r="J2356" s="11" t="s">
        <v>882</v>
      </c>
      <c r="K2356" s="9" t="s">
        <v>882</v>
      </c>
      <c r="L2356" s="9" t="s">
        <v>882</v>
      </c>
      <c r="M2356" s="19" t="s">
        <v>882</v>
      </c>
      <c r="N2356" s="9" t="s">
        <v>882</v>
      </c>
      <c r="O2356" s="9" t="s">
        <v>882</v>
      </c>
      <c r="P2356" s="9" t="s">
        <v>882</v>
      </c>
      <c r="Q2356" t="s">
        <v>882</v>
      </c>
      <c r="R2356" s="7" t="s">
        <v>882</v>
      </c>
      <c r="S2356" s="11" t="s">
        <v>882</v>
      </c>
    </row>
    <row r="2357" spans="1:19" hidden="1" x14ac:dyDescent="0.25">
      <c r="A2357" s="6" t="s">
        <v>882</v>
      </c>
      <c r="B2357" s="258"/>
      <c r="F2357" s="7" t="s">
        <v>882</v>
      </c>
      <c r="G2357" s="21" t="s">
        <v>882</v>
      </c>
      <c r="H2357" s="19" t="s">
        <v>882</v>
      </c>
      <c r="I2357" s="10" t="s">
        <v>882</v>
      </c>
      <c r="J2357" s="11" t="s">
        <v>882</v>
      </c>
      <c r="K2357" s="9" t="s">
        <v>882</v>
      </c>
      <c r="L2357" s="9" t="s">
        <v>882</v>
      </c>
      <c r="M2357" s="19" t="s">
        <v>882</v>
      </c>
      <c r="N2357" s="9" t="s">
        <v>882</v>
      </c>
      <c r="O2357" s="9" t="s">
        <v>882</v>
      </c>
      <c r="P2357" s="9" t="s">
        <v>882</v>
      </c>
      <c r="Q2357" t="s">
        <v>882</v>
      </c>
      <c r="R2357" s="7" t="s">
        <v>882</v>
      </c>
      <c r="S2357" s="11" t="s">
        <v>882</v>
      </c>
    </row>
    <row r="2358" spans="1:19" hidden="1" x14ac:dyDescent="0.25">
      <c r="A2358" s="6" t="s">
        <v>882</v>
      </c>
      <c r="B2358" s="258"/>
      <c r="F2358" s="7" t="s">
        <v>882</v>
      </c>
      <c r="G2358" s="21" t="s">
        <v>882</v>
      </c>
      <c r="H2358" s="19" t="s">
        <v>882</v>
      </c>
      <c r="I2358" s="10" t="s">
        <v>882</v>
      </c>
      <c r="J2358" s="11" t="s">
        <v>882</v>
      </c>
      <c r="K2358" s="9" t="s">
        <v>882</v>
      </c>
      <c r="L2358" s="9" t="s">
        <v>882</v>
      </c>
      <c r="M2358" s="19" t="s">
        <v>882</v>
      </c>
      <c r="N2358" s="9" t="s">
        <v>882</v>
      </c>
      <c r="O2358" s="9" t="s">
        <v>882</v>
      </c>
      <c r="P2358" s="9" t="s">
        <v>882</v>
      </c>
      <c r="Q2358" t="s">
        <v>882</v>
      </c>
      <c r="R2358" s="7" t="s">
        <v>882</v>
      </c>
      <c r="S2358" s="11" t="s">
        <v>882</v>
      </c>
    </row>
    <row r="2359" spans="1:19" hidden="1" x14ac:dyDescent="0.25">
      <c r="A2359" s="6" t="s">
        <v>882</v>
      </c>
      <c r="B2359" s="258"/>
      <c r="F2359" s="7" t="s">
        <v>882</v>
      </c>
      <c r="G2359" s="21" t="s">
        <v>882</v>
      </c>
      <c r="H2359" s="19" t="s">
        <v>882</v>
      </c>
      <c r="I2359" s="10" t="s">
        <v>882</v>
      </c>
      <c r="J2359" s="11" t="s">
        <v>882</v>
      </c>
      <c r="K2359" s="9" t="s">
        <v>882</v>
      </c>
      <c r="L2359" s="9" t="s">
        <v>882</v>
      </c>
      <c r="M2359" s="19" t="s">
        <v>882</v>
      </c>
      <c r="N2359" s="9" t="s">
        <v>882</v>
      </c>
      <c r="O2359" s="9" t="s">
        <v>882</v>
      </c>
      <c r="P2359" s="9" t="s">
        <v>882</v>
      </c>
      <c r="Q2359" t="s">
        <v>882</v>
      </c>
      <c r="R2359" s="7" t="s">
        <v>882</v>
      </c>
      <c r="S2359" s="11" t="s">
        <v>882</v>
      </c>
    </row>
    <row r="2360" spans="1:19" hidden="1" x14ac:dyDescent="0.25">
      <c r="A2360" s="6" t="s">
        <v>882</v>
      </c>
      <c r="B2360" s="258"/>
      <c r="F2360" s="7" t="s">
        <v>882</v>
      </c>
      <c r="G2360" s="21" t="s">
        <v>882</v>
      </c>
      <c r="H2360" s="19" t="s">
        <v>882</v>
      </c>
      <c r="I2360" s="10" t="s">
        <v>882</v>
      </c>
      <c r="J2360" s="11" t="s">
        <v>882</v>
      </c>
      <c r="K2360" s="9" t="s">
        <v>882</v>
      </c>
      <c r="L2360" s="9" t="s">
        <v>882</v>
      </c>
      <c r="M2360" s="19" t="s">
        <v>882</v>
      </c>
      <c r="N2360" s="9" t="s">
        <v>882</v>
      </c>
      <c r="O2360" s="9" t="s">
        <v>882</v>
      </c>
      <c r="P2360" s="9" t="s">
        <v>882</v>
      </c>
      <c r="Q2360" t="s">
        <v>882</v>
      </c>
      <c r="R2360" s="7" t="s">
        <v>882</v>
      </c>
      <c r="S2360" s="11" t="s">
        <v>882</v>
      </c>
    </row>
    <row r="2361" spans="1:19" hidden="1" x14ac:dyDescent="0.25">
      <c r="A2361" s="6" t="s">
        <v>882</v>
      </c>
      <c r="B2361" s="258"/>
      <c r="F2361" s="7" t="s">
        <v>882</v>
      </c>
      <c r="G2361" s="21" t="s">
        <v>882</v>
      </c>
      <c r="H2361" s="19" t="s">
        <v>882</v>
      </c>
      <c r="I2361" s="10" t="s">
        <v>882</v>
      </c>
      <c r="J2361" s="11" t="s">
        <v>882</v>
      </c>
      <c r="K2361" s="9" t="s">
        <v>882</v>
      </c>
      <c r="L2361" s="9" t="s">
        <v>882</v>
      </c>
      <c r="M2361" s="19" t="s">
        <v>882</v>
      </c>
      <c r="N2361" s="9" t="s">
        <v>882</v>
      </c>
      <c r="O2361" s="9" t="s">
        <v>882</v>
      </c>
      <c r="P2361" s="9" t="s">
        <v>882</v>
      </c>
      <c r="Q2361" t="s">
        <v>882</v>
      </c>
      <c r="R2361" s="7" t="s">
        <v>882</v>
      </c>
      <c r="S2361" s="11" t="s">
        <v>882</v>
      </c>
    </row>
    <row r="2362" spans="1:19" hidden="1" x14ac:dyDescent="0.25">
      <c r="A2362" s="6" t="s">
        <v>882</v>
      </c>
      <c r="B2362" s="258"/>
      <c r="F2362" s="7" t="s">
        <v>882</v>
      </c>
      <c r="G2362" s="21" t="s">
        <v>882</v>
      </c>
      <c r="H2362" s="19" t="s">
        <v>882</v>
      </c>
      <c r="I2362" s="10" t="s">
        <v>882</v>
      </c>
      <c r="J2362" s="11" t="s">
        <v>882</v>
      </c>
      <c r="K2362" s="9" t="s">
        <v>882</v>
      </c>
      <c r="L2362" s="9" t="s">
        <v>882</v>
      </c>
      <c r="M2362" s="19" t="s">
        <v>882</v>
      </c>
      <c r="N2362" s="9" t="s">
        <v>882</v>
      </c>
      <c r="O2362" s="9" t="s">
        <v>882</v>
      </c>
      <c r="P2362" s="9" t="s">
        <v>882</v>
      </c>
      <c r="Q2362" t="s">
        <v>882</v>
      </c>
      <c r="R2362" s="7" t="s">
        <v>882</v>
      </c>
      <c r="S2362" s="11" t="s">
        <v>882</v>
      </c>
    </row>
    <row r="2363" spans="1:19" hidden="1" x14ac:dyDescent="0.25">
      <c r="A2363" s="6" t="s">
        <v>882</v>
      </c>
      <c r="B2363" s="258"/>
      <c r="F2363" s="7" t="s">
        <v>882</v>
      </c>
      <c r="G2363" s="21" t="s">
        <v>882</v>
      </c>
      <c r="H2363" s="19" t="s">
        <v>882</v>
      </c>
      <c r="I2363" s="10" t="s">
        <v>882</v>
      </c>
      <c r="J2363" s="11" t="s">
        <v>882</v>
      </c>
      <c r="K2363" s="9" t="s">
        <v>882</v>
      </c>
      <c r="L2363" s="9" t="s">
        <v>882</v>
      </c>
      <c r="M2363" s="19" t="s">
        <v>882</v>
      </c>
      <c r="N2363" s="9" t="s">
        <v>882</v>
      </c>
      <c r="O2363" s="9" t="s">
        <v>882</v>
      </c>
      <c r="P2363" s="9" t="s">
        <v>882</v>
      </c>
      <c r="Q2363" t="s">
        <v>882</v>
      </c>
      <c r="R2363" s="7" t="s">
        <v>882</v>
      </c>
      <c r="S2363" s="11" t="s">
        <v>882</v>
      </c>
    </row>
    <row r="2364" spans="1:19" hidden="1" x14ac:dyDescent="0.25">
      <c r="A2364" s="6" t="s">
        <v>882</v>
      </c>
      <c r="B2364" s="258"/>
      <c r="F2364" s="7" t="s">
        <v>882</v>
      </c>
      <c r="G2364" s="21" t="s">
        <v>882</v>
      </c>
      <c r="H2364" s="19" t="s">
        <v>882</v>
      </c>
      <c r="I2364" s="10" t="s">
        <v>882</v>
      </c>
      <c r="J2364" s="11" t="s">
        <v>882</v>
      </c>
      <c r="K2364" s="9" t="s">
        <v>882</v>
      </c>
      <c r="L2364" s="9" t="s">
        <v>882</v>
      </c>
      <c r="M2364" s="19" t="s">
        <v>882</v>
      </c>
      <c r="N2364" s="9" t="s">
        <v>882</v>
      </c>
      <c r="O2364" s="9" t="s">
        <v>882</v>
      </c>
      <c r="P2364" s="9" t="s">
        <v>882</v>
      </c>
      <c r="Q2364" t="s">
        <v>882</v>
      </c>
      <c r="R2364" s="7" t="s">
        <v>882</v>
      </c>
      <c r="S2364" s="11" t="s">
        <v>882</v>
      </c>
    </row>
    <row r="2365" spans="1:19" hidden="1" x14ac:dyDescent="0.25">
      <c r="A2365" s="6" t="s">
        <v>882</v>
      </c>
      <c r="B2365" s="258"/>
      <c r="F2365" s="7" t="s">
        <v>882</v>
      </c>
      <c r="G2365" s="21" t="s">
        <v>882</v>
      </c>
      <c r="H2365" s="19" t="s">
        <v>882</v>
      </c>
      <c r="I2365" s="10" t="s">
        <v>882</v>
      </c>
      <c r="J2365" s="11" t="s">
        <v>882</v>
      </c>
      <c r="K2365" s="9" t="s">
        <v>882</v>
      </c>
      <c r="L2365" s="9" t="s">
        <v>882</v>
      </c>
      <c r="M2365" s="19" t="s">
        <v>882</v>
      </c>
      <c r="N2365" s="9" t="s">
        <v>882</v>
      </c>
      <c r="O2365" s="9" t="s">
        <v>882</v>
      </c>
      <c r="P2365" s="9" t="s">
        <v>882</v>
      </c>
      <c r="Q2365" t="s">
        <v>882</v>
      </c>
      <c r="R2365" s="7" t="s">
        <v>882</v>
      </c>
      <c r="S2365" s="11" t="s">
        <v>882</v>
      </c>
    </row>
    <row r="2366" spans="1:19" hidden="1" x14ac:dyDescent="0.25">
      <c r="A2366" s="6" t="s">
        <v>882</v>
      </c>
      <c r="B2366" s="258"/>
      <c r="F2366" s="7" t="s">
        <v>882</v>
      </c>
      <c r="G2366" s="21" t="s">
        <v>882</v>
      </c>
      <c r="H2366" s="19" t="s">
        <v>882</v>
      </c>
      <c r="I2366" s="10" t="s">
        <v>882</v>
      </c>
      <c r="J2366" s="11" t="s">
        <v>882</v>
      </c>
      <c r="K2366" s="9" t="s">
        <v>882</v>
      </c>
      <c r="L2366" s="9" t="s">
        <v>882</v>
      </c>
      <c r="M2366" s="19" t="s">
        <v>882</v>
      </c>
      <c r="N2366" s="9" t="s">
        <v>882</v>
      </c>
      <c r="O2366" s="9" t="s">
        <v>882</v>
      </c>
      <c r="P2366" s="9" t="s">
        <v>882</v>
      </c>
      <c r="Q2366" t="s">
        <v>882</v>
      </c>
      <c r="R2366" s="7" t="s">
        <v>882</v>
      </c>
      <c r="S2366" s="11" t="s">
        <v>882</v>
      </c>
    </row>
    <row r="2367" spans="1:19" hidden="1" x14ac:dyDescent="0.25">
      <c r="A2367" s="6" t="s">
        <v>882</v>
      </c>
      <c r="B2367" s="258"/>
      <c r="F2367" s="7" t="s">
        <v>882</v>
      </c>
      <c r="G2367" s="21" t="s">
        <v>882</v>
      </c>
      <c r="H2367" s="19" t="s">
        <v>882</v>
      </c>
      <c r="I2367" s="10" t="s">
        <v>882</v>
      </c>
      <c r="J2367" s="11" t="s">
        <v>882</v>
      </c>
      <c r="K2367" s="9" t="s">
        <v>882</v>
      </c>
      <c r="L2367" s="9" t="s">
        <v>882</v>
      </c>
      <c r="M2367" s="19" t="s">
        <v>882</v>
      </c>
      <c r="N2367" s="9" t="s">
        <v>882</v>
      </c>
      <c r="O2367" s="9" t="s">
        <v>882</v>
      </c>
      <c r="P2367" s="9" t="s">
        <v>882</v>
      </c>
      <c r="Q2367" t="s">
        <v>882</v>
      </c>
      <c r="R2367" s="7" t="s">
        <v>882</v>
      </c>
      <c r="S2367" s="11" t="s">
        <v>882</v>
      </c>
    </row>
    <row r="2368" spans="1:19" hidden="1" x14ac:dyDescent="0.25">
      <c r="A2368" s="6" t="s">
        <v>882</v>
      </c>
      <c r="B2368" s="258"/>
      <c r="F2368" s="7" t="s">
        <v>882</v>
      </c>
      <c r="G2368" s="21" t="s">
        <v>882</v>
      </c>
      <c r="H2368" s="19" t="s">
        <v>882</v>
      </c>
      <c r="I2368" s="10" t="s">
        <v>882</v>
      </c>
      <c r="J2368" s="11" t="s">
        <v>882</v>
      </c>
      <c r="K2368" s="9" t="s">
        <v>882</v>
      </c>
      <c r="L2368" s="9" t="s">
        <v>882</v>
      </c>
      <c r="M2368" s="19" t="s">
        <v>882</v>
      </c>
      <c r="N2368" s="9" t="s">
        <v>882</v>
      </c>
      <c r="O2368" s="9" t="s">
        <v>882</v>
      </c>
      <c r="P2368" s="9" t="s">
        <v>882</v>
      </c>
      <c r="Q2368" t="s">
        <v>882</v>
      </c>
      <c r="R2368" s="7" t="s">
        <v>882</v>
      </c>
      <c r="S2368" s="11" t="s">
        <v>882</v>
      </c>
    </row>
    <row r="2369" spans="1:19" hidden="1" x14ac:dyDescent="0.25">
      <c r="A2369" s="6" t="s">
        <v>882</v>
      </c>
      <c r="B2369" s="258"/>
      <c r="F2369" s="7" t="s">
        <v>882</v>
      </c>
      <c r="G2369" s="21" t="s">
        <v>882</v>
      </c>
      <c r="H2369" s="19" t="s">
        <v>882</v>
      </c>
      <c r="I2369" s="10" t="s">
        <v>882</v>
      </c>
      <c r="J2369" s="11" t="s">
        <v>882</v>
      </c>
      <c r="K2369" s="9" t="s">
        <v>882</v>
      </c>
      <c r="L2369" s="9" t="s">
        <v>882</v>
      </c>
      <c r="M2369" s="19" t="s">
        <v>882</v>
      </c>
      <c r="N2369" s="9" t="s">
        <v>882</v>
      </c>
      <c r="O2369" s="9" t="s">
        <v>882</v>
      </c>
      <c r="P2369" s="9" t="s">
        <v>882</v>
      </c>
      <c r="Q2369" t="s">
        <v>882</v>
      </c>
      <c r="R2369" s="7" t="s">
        <v>882</v>
      </c>
      <c r="S2369" s="11" t="s">
        <v>882</v>
      </c>
    </row>
    <row r="2370" spans="1:19" hidden="1" x14ac:dyDescent="0.25">
      <c r="A2370" s="6" t="s">
        <v>882</v>
      </c>
      <c r="B2370" s="258"/>
      <c r="F2370" s="7" t="s">
        <v>882</v>
      </c>
      <c r="G2370" s="21" t="s">
        <v>882</v>
      </c>
      <c r="H2370" s="19" t="s">
        <v>882</v>
      </c>
      <c r="I2370" s="10" t="s">
        <v>882</v>
      </c>
      <c r="J2370" s="11" t="s">
        <v>882</v>
      </c>
      <c r="K2370" s="9" t="s">
        <v>882</v>
      </c>
      <c r="L2370" s="9" t="s">
        <v>882</v>
      </c>
      <c r="M2370" s="19" t="s">
        <v>882</v>
      </c>
      <c r="N2370" s="9" t="s">
        <v>882</v>
      </c>
      <c r="O2370" s="9" t="s">
        <v>882</v>
      </c>
      <c r="P2370" s="9" t="s">
        <v>882</v>
      </c>
      <c r="Q2370" t="s">
        <v>882</v>
      </c>
      <c r="R2370" s="7" t="s">
        <v>882</v>
      </c>
      <c r="S2370" s="11" t="s">
        <v>882</v>
      </c>
    </row>
    <row r="2371" spans="1:19" hidden="1" x14ac:dyDescent="0.25">
      <c r="A2371" s="6" t="s">
        <v>882</v>
      </c>
      <c r="B2371" s="258"/>
      <c r="F2371" s="7" t="s">
        <v>882</v>
      </c>
      <c r="G2371" s="21" t="s">
        <v>882</v>
      </c>
      <c r="H2371" s="19" t="s">
        <v>882</v>
      </c>
      <c r="I2371" s="10" t="s">
        <v>882</v>
      </c>
      <c r="J2371" s="11" t="s">
        <v>882</v>
      </c>
      <c r="K2371" s="9" t="s">
        <v>882</v>
      </c>
      <c r="L2371" s="9" t="s">
        <v>882</v>
      </c>
      <c r="M2371" s="19" t="s">
        <v>882</v>
      </c>
      <c r="N2371" s="9" t="s">
        <v>882</v>
      </c>
      <c r="O2371" s="9" t="s">
        <v>882</v>
      </c>
      <c r="P2371" s="9" t="s">
        <v>882</v>
      </c>
      <c r="Q2371" t="s">
        <v>882</v>
      </c>
      <c r="R2371" s="7" t="s">
        <v>882</v>
      </c>
      <c r="S2371" s="11" t="s">
        <v>882</v>
      </c>
    </row>
    <row r="2372" spans="1:19" hidden="1" x14ac:dyDescent="0.25">
      <c r="A2372" s="6" t="s">
        <v>882</v>
      </c>
      <c r="B2372" s="258"/>
      <c r="F2372" s="7" t="s">
        <v>882</v>
      </c>
      <c r="G2372" s="21" t="s">
        <v>882</v>
      </c>
      <c r="H2372" s="19" t="s">
        <v>882</v>
      </c>
      <c r="I2372" s="10" t="s">
        <v>882</v>
      </c>
      <c r="J2372" s="11" t="s">
        <v>882</v>
      </c>
      <c r="K2372" s="9" t="s">
        <v>882</v>
      </c>
      <c r="L2372" s="9" t="s">
        <v>882</v>
      </c>
      <c r="M2372" s="19" t="s">
        <v>882</v>
      </c>
      <c r="N2372" s="9" t="s">
        <v>882</v>
      </c>
      <c r="O2372" s="9" t="s">
        <v>882</v>
      </c>
      <c r="P2372" s="9" t="s">
        <v>882</v>
      </c>
      <c r="Q2372" t="s">
        <v>882</v>
      </c>
      <c r="R2372" s="7" t="s">
        <v>882</v>
      </c>
      <c r="S2372" s="11" t="s">
        <v>882</v>
      </c>
    </row>
    <row r="2373" spans="1:19" hidden="1" x14ac:dyDescent="0.25">
      <c r="A2373" s="6" t="s">
        <v>882</v>
      </c>
      <c r="B2373" s="258"/>
      <c r="F2373" s="7" t="s">
        <v>882</v>
      </c>
      <c r="G2373" s="21" t="s">
        <v>882</v>
      </c>
      <c r="H2373" s="19" t="s">
        <v>882</v>
      </c>
      <c r="I2373" s="10" t="s">
        <v>882</v>
      </c>
      <c r="J2373" s="11" t="s">
        <v>882</v>
      </c>
      <c r="K2373" s="9" t="s">
        <v>882</v>
      </c>
      <c r="L2373" s="9" t="s">
        <v>882</v>
      </c>
      <c r="M2373" s="19" t="s">
        <v>882</v>
      </c>
      <c r="N2373" s="9" t="s">
        <v>882</v>
      </c>
      <c r="O2373" s="9" t="s">
        <v>882</v>
      </c>
      <c r="P2373" s="9" t="s">
        <v>882</v>
      </c>
      <c r="Q2373" t="s">
        <v>882</v>
      </c>
      <c r="R2373" s="7" t="s">
        <v>882</v>
      </c>
      <c r="S2373" s="11" t="s">
        <v>882</v>
      </c>
    </row>
    <row r="2374" spans="1:19" hidden="1" x14ac:dyDescent="0.25">
      <c r="A2374" s="6" t="s">
        <v>882</v>
      </c>
      <c r="B2374" s="258"/>
      <c r="F2374" s="7" t="s">
        <v>882</v>
      </c>
      <c r="G2374" s="21" t="s">
        <v>882</v>
      </c>
      <c r="H2374" s="19" t="s">
        <v>882</v>
      </c>
      <c r="I2374" s="10" t="s">
        <v>882</v>
      </c>
      <c r="J2374" s="11" t="s">
        <v>882</v>
      </c>
      <c r="K2374" s="9" t="s">
        <v>882</v>
      </c>
      <c r="L2374" s="9" t="s">
        <v>882</v>
      </c>
      <c r="M2374" s="19" t="s">
        <v>882</v>
      </c>
      <c r="N2374" s="9" t="s">
        <v>882</v>
      </c>
      <c r="O2374" s="9" t="s">
        <v>882</v>
      </c>
      <c r="P2374" s="9" t="s">
        <v>882</v>
      </c>
      <c r="Q2374" t="s">
        <v>882</v>
      </c>
      <c r="R2374" s="7" t="s">
        <v>882</v>
      </c>
      <c r="S2374" s="11" t="s">
        <v>882</v>
      </c>
    </row>
    <row r="2375" spans="1:19" hidden="1" x14ac:dyDescent="0.25">
      <c r="A2375" s="6" t="s">
        <v>882</v>
      </c>
      <c r="B2375" s="258"/>
      <c r="F2375" s="7" t="s">
        <v>882</v>
      </c>
      <c r="G2375" s="21" t="s">
        <v>882</v>
      </c>
      <c r="H2375" s="19" t="s">
        <v>882</v>
      </c>
      <c r="I2375" s="10" t="s">
        <v>882</v>
      </c>
      <c r="J2375" s="11" t="s">
        <v>882</v>
      </c>
      <c r="K2375" s="9" t="s">
        <v>882</v>
      </c>
      <c r="L2375" s="9" t="s">
        <v>882</v>
      </c>
      <c r="M2375" s="19" t="s">
        <v>882</v>
      </c>
      <c r="N2375" s="9" t="s">
        <v>882</v>
      </c>
      <c r="O2375" s="9" t="s">
        <v>882</v>
      </c>
      <c r="P2375" s="9" t="s">
        <v>882</v>
      </c>
      <c r="Q2375" t="s">
        <v>882</v>
      </c>
      <c r="R2375" s="7" t="s">
        <v>882</v>
      </c>
      <c r="S2375" s="11" t="s">
        <v>882</v>
      </c>
    </row>
    <row r="2376" spans="1:19" hidden="1" x14ac:dyDescent="0.25">
      <c r="A2376" s="6" t="s">
        <v>882</v>
      </c>
      <c r="B2376" s="258"/>
      <c r="F2376" s="7" t="s">
        <v>882</v>
      </c>
      <c r="G2376" s="21" t="s">
        <v>882</v>
      </c>
      <c r="H2376" s="19" t="s">
        <v>882</v>
      </c>
      <c r="I2376" s="10" t="s">
        <v>882</v>
      </c>
      <c r="J2376" s="11" t="s">
        <v>882</v>
      </c>
      <c r="K2376" s="9" t="s">
        <v>882</v>
      </c>
      <c r="L2376" s="9" t="s">
        <v>882</v>
      </c>
      <c r="M2376" s="19" t="s">
        <v>882</v>
      </c>
      <c r="N2376" s="9" t="s">
        <v>882</v>
      </c>
      <c r="O2376" s="9" t="s">
        <v>882</v>
      </c>
      <c r="P2376" s="9" t="s">
        <v>882</v>
      </c>
      <c r="Q2376" t="s">
        <v>882</v>
      </c>
      <c r="R2376" s="7" t="s">
        <v>882</v>
      </c>
      <c r="S2376" s="11" t="s">
        <v>882</v>
      </c>
    </row>
    <row r="2377" spans="1:19" hidden="1" x14ac:dyDescent="0.25">
      <c r="A2377" s="6" t="s">
        <v>882</v>
      </c>
      <c r="B2377" s="258"/>
      <c r="F2377" s="7" t="s">
        <v>882</v>
      </c>
      <c r="G2377" s="21" t="s">
        <v>882</v>
      </c>
      <c r="H2377" s="19" t="s">
        <v>882</v>
      </c>
      <c r="I2377" s="10" t="s">
        <v>882</v>
      </c>
      <c r="J2377" s="11" t="s">
        <v>882</v>
      </c>
      <c r="K2377" s="9" t="s">
        <v>882</v>
      </c>
      <c r="L2377" s="9" t="s">
        <v>882</v>
      </c>
      <c r="M2377" s="19" t="s">
        <v>882</v>
      </c>
      <c r="N2377" s="9" t="s">
        <v>882</v>
      </c>
      <c r="O2377" s="9" t="s">
        <v>882</v>
      </c>
      <c r="P2377" s="9" t="s">
        <v>882</v>
      </c>
      <c r="Q2377" t="s">
        <v>882</v>
      </c>
      <c r="R2377" s="7" t="s">
        <v>882</v>
      </c>
      <c r="S2377" s="11" t="s">
        <v>882</v>
      </c>
    </row>
    <row r="2378" spans="1:19" hidden="1" x14ac:dyDescent="0.25">
      <c r="A2378" s="6" t="s">
        <v>882</v>
      </c>
      <c r="B2378" s="258"/>
      <c r="F2378" s="7" t="s">
        <v>882</v>
      </c>
      <c r="G2378" s="21" t="s">
        <v>882</v>
      </c>
      <c r="H2378" s="19" t="s">
        <v>882</v>
      </c>
      <c r="I2378" s="10" t="s">
        <v>882</v>
      </c>
      <c r="J2378" s="11" t="s">
        <v>882</v>
      </c>
      <c r="K2378" s="9" t="s">
        <v>882</v>
      </c>
      <c r="L2378" s="9" t="s">
        <v>882</v>
      </c>
      <c r="M2378" s="19" t="s">
        <v>882</v>
      </c>
      <c r="N2378" s="9" t="s">
        <v>882</v>
      </c>
      <c r="O2378" s="9" t="s">
        <v>882</v>
      </c>
      <c r="P2378" s="9" t="s">
        <v>882</v>
      </c>
      <c r="Q2378" t="s">
        <v>882</v>
      </c>
      <c r="R2378" s="7" t="s">
        <v>882</v>
      </c>
      <c r="S2378" s="11" t="s">
        <v>882</v>
      </c>
    </row>
    <row r="2379" spans="1:19" hidden="1" x14ac:dyDescent="0.25">
      <c r="A2379" s="6" t="s">
        <v>882</v>
      </c>
      <c r="B2379" s="258"/>
      <c r="F2379" s="7" t="s">
        <v>882</v>
      </c>
      <c r="G2379" s="21" t="s">
        <v>882</v>
      </c>
      <c r="H2379" s="19" t="s">
        <v>882</v>
      </c>
      <c r="I2379" s="10" t="s">
        <v>882</v>
      </c>
      <c r="J2379" s="11" t="s">
        <v>882</v>
      </c>
      <c r="K2379" s="9" t="s">
        <v>882</v>
      </c>
      <c r="L2379" s="9" t="s">
        <v>882</v>
      </c>
      <c r="M2379" s="19" t="s">
        <v>882</v>
      </c>
      <c r="N2379" s="9" t="s">
        <v>882</v>
      </c>
      <c r="O2379" s="9" t="s">
        <v>882</v>
      </c>
      <c r="P2379" s="9" t="s">
        <v>882</v>
      </c>
      <c r="Q2379" t="s">
        <v>882</v>
      </c>
      <c r="R2379" s="7" t="s">
        <v>882</v>
      </c>
      <c r="S2379" s="11" t="s">
        <v>882</v>
      </c>
    </row>
    <row r="2380" spans="1:19" hidden="1" x14ac:dyDescent="0.25">
      <c r="A2380" s="6" t="s">
        <v>882</v>
      </c>
      <c r="B2380" s="258"/>
      <c r="F2380" s="7" t="s">
        <v>882</v>
      </c>
      <c r="G2380" s="21" t="s">
        <v>882</v>
      </c>
      <c r="H2380" s="19" t="s">
        <v>882</v>
      </c>
      <c r="I2380" s="10" t="s">
        <v>882</v>
      </c>
      <c r="J2380" s="11" t="s">
        <v>882</v>
      </c>
      <c r="K2380" s="9" t="s">
        <v>882</v>
      </c>
      <c r="L2380" s="9" t="s">
        <v>882</v>
      </c>
      <c r="M2380" s="19" t="s">
        <v>882</v>
      </c>
      <c r="N2380" s="9" t="s">
        <v>882</v>
      </c>
      <c r="O2380" s="9" t="s">
        <v>882</v>
      </c>
      <c r="P2380" s="9" t="s">
        <v>882</v>
      </c>
      <c r="Q2380" t="s">
        <v>882</v>
      </c>
      <c r="R2380" s="7" t="s">
        <v>882</v>
      </c>
      <c r="S2380" s="11" t="s">
        <v>882</v>
      </c>
    </row>
    <row r="2381" spans="1:19" hidden="1" x14ac:dyDescent="0.25">
      <c r="A2381" s="6" t="s">
        <v>882</v>
      </c>
      <c r="B2381" s="258"/>
      <c r="F2381" s="7" t="s">
        <v>882</v>
      </c>
      <c r="G2381" s="21" t="s">
        <v>882</v>
      </c>
      <c r="H2381" s="19" t="s">
        <v>882</v>
      </c>
      <c r="I2381" s="10" t="s">
        <v>882</v>
      </c>
      <c r="J2381" s="11" t="s">
        <v>882</v>
      </c>
      <c r="K2381" s="9" t="s">
        <v>882</v>
      </c>
      <c r="L2381" s="9" t="s">
        <v>882</v>
      </c>
      <c r="M2381" s="19" t="s">
        <v>882</v>
      </c>
      <c r="N2381" s="9" t="s">
        <v>882</v>
      </c>
      <c r="O2381" s="9" t="s">
        <v>882</v>
      </c>
      <c r="P2381" s="9" t="s">
        <v>882</v>
      </c>
      <c r="Q2381" t="s">
        <v>882</v>
      </c>
      <c r="R2381" s="7" t="s">
        <v>882</v>
      </c>
      <c r="S2381" s="11" t="s">
        <v>882</v>
      </c>
    </row>
    <row r="2382" spans="1:19" hidden="1" x14ac:dyDescent="0.25">
      <c r="A2382" s="6" t="s">
        <v>882</v>
      </c>
      <c r="B2382" s="258"/>
      <c r="F2382" s="7" t="s">
        <v>882</v>
      </c>
      <c r="G2382" s="21" t="s">
        <v>882</v>
      </c>
      <c r="H2382" s="19" t="s">
        <v>882</v>
      </c>
      <c r="I2382" s="10" t="s">
        <v>882</v>
      </c>
      <c r="J2382" s="11" t="s">
        <v>882</v>
      </c>
      <c r="K2382" s="9" t="s">
        <v>882</v>
      </c>
      <c r="L2382" s="9" t="s">
        <v>882</v>
      </c>
      <c r="M2382" s="19" t="s">
        <v>882</v>
      </c>
      <c r="N2382" s="9" t="s">
        <v>882</v>
      </c>
      <c r="O2382" s="9" t="s">
        <v>882</v>
      </c>
      <c r="P2382" s="9" t="s">
        <v>882</v>
      </c>
      <c r="Q2382" t="s">
        <v>882</v>
      </c>
      <c r="R2382" s="7" t="s">
        <v>882</v>
      </c>
      <c r="S2382" s="11" t="s">
        <v>882</v>
      </c>
    </row>
    <row r="2383" spans="1:19" hidden="1" x14ac:dyDescent="0.25">
      <c r="A2383" s="6" t="s">
        <v>882</v>
      </c>
      <c r="B2383" s="258"/>
      <c r="F2383" s="7" t="s">
        <v>882</v>
      </c>
      <c r="G2383" s="21" t="s">
        <v>882</v>
      </c>
      <c r="H2383" s="19" t="s">
        <v>882</v>
      </c>
      <c r="I2383" s="10" t="s">
        <v>882</v>
      </c>
      <c r="J2383" s="11" t="s">
        <v>882</v>
      </c>
      <c r="K2383" s="9" t="s">
        <v>882</v>
      </c>
      <c r="L2383" s="9" t="s">
        <v>882</v>
      </c>
      <c r="M2383" s="19" t="s">
        <v>882</v>
      </c>
      <c r="N2383" s="9" t="s">
        <v>882</v>
      </c>
      <c r="O2383" s="9" t="s">
        <v>882</v>
      </c>
      <c r="P2383" s="9" t="s">
        <v>882</v>
      </c>
      <c r="Q2383" t="s">
        <v>882</v>
      </c>
      <c r="R2383" s="7" t="s">
        <v>882</v>
      </c>
      <c r="S2383" s="11" t="s">
        <v>882</v>
      </c>
    </row>
    <row r="2384" spans="1:19" hidden="1" x14ac:dyDescent="0.25">
      <c r="A2384" s="6" t="s">
        <v>882</v>
      </c>
      <c r="B2384" s="258"/>
      <c r="F2384" s="7" t="s">
        <v>882</v>
      </c>
      <c r="G2384" s="21" t="s">
        <v>882</v>
      </c>
      <c r="H2384" s="19" t="s">
        <v>882</v>
      </c>
      <c r="I2384" s="10" t="s">
        <v>882</v>
      </c>
      <c r="J2384" s="11" t="s">
        <v>882</v>
      </c>
      <c r="K2384" s="9" t="s">
        <v>882</v>
      </c>
      <c r="L2384" s="9" t="s">
        <v>882</v>
      </c>
      <c r="M2384" s="19" t="s">
        <v>882</v>
      </c>
      <c r="N2384" s="9" t="s">
        <v>882</v>
      </c>
      <c r="O2384" s="9" t="s">
        <v>882</v>
      </c>
      <c r="P2384" s="9" t="s">
        <v>882</v>
      </c>
      <c r="Q2384" t="s">
        <v>882</v>
      </c>
      <c r="R2384" s="7" t="s">
        <v>882</v>
      </c>
      <c r="S2384" s="11" t="s">
        <v>882</v>
      </c>
    </row>
    <row r="2385" spans="1:19" hidden="1" x14ac:dyDescent="0.25">
      <c r="A2385" s="6" t="s">
        <v>882</v>
      </c>
      <c r="B2385" s="258"/>
      <c r="F2385" s="7" t="s">
        <v>882</v>
      </c>
      <c r="G2385" s="21" t="s">
        <v>882</v>
      </c>
      <c r="H2385" s="19" t="s">
        <v>882</v>
      </c>
      <c r="I2385" s="10" t="s">
        <v>882</v>
      </c>
      <c r="J2385" s="11" t="s">
        <v>882</v>
      </c>
      <c r="K2385" s="9" t="s">
        <v>882</v>
      </c>
      <c r="L2385" s="9" t="s">
        <v>882</v>
      </c>
      <c r="M2385" s="19" t="s">
        <v>882</v>
      </c>
      <c r="N2385" s="9" t="s">
        <v>882</v>
      </c>
      <c r="O2385" s="9" t="s">
        <v>882</v>
      </c>
      <c r="P2385" s="9" t="s">
        <v>882</v>
      </c>
      <c r="Q2385" t="s">
        <v>882</v>
      </c>
      <c r="R2385" s="7" t="s">
        <v>882</v>
      </c>
      <c r="S2385" s="11" t="s">
        <v>882</v>
      </c>
    </row>
    <row r="2386" spans="1:19" hidden="1" x14ac:dyDescent="0.25">
      <c r="A2386" s="6" t="s">
        <v>882</v>
      </c>
      <c r="B2386" s="258"/>
      <c r="F2386" s="7" t="s">
        <v>882</v>
      </c>
      <c r="G2386" s="21" t="s">
        <v>882</v>
      </c>
      <c r="H2386" s="19" t="s">
        <v>882</v>
      </c>
      <c r="I2386" s="10" t="s">
        <v>882</v>
      </c>
      <c r="J2386" s="11" t="s">
        <v>882</v>
      </c>
      <c r="K2386" s="9" t="s">
        <v>882</v>
      </c>
      <c r="L2386" s="9" t="s">
        <v>882</v>
      </c>
      <c r="M2386" s="19" t="s">
        <v>882</v>
      </c>
      <c r="N2386" s="9" t="s">
        <v>882</v>
      </c>
      <c r="O2386" s="9" t="s">
        <v>882</v>
      </c>
      <c r="P2386" s="9" t="s">
        <v>882</v>
      </c>
      <c r="Q2386" t="s">
        <v>882</v>
      </c>
      <c r="R2386" s="7" t="s">
        <v>882</v>
      </c>
      <c r="S2386" s="11" t="s">
        <v>882</v>
      </c>
    </row>
    <row r="2387" spans="1:19" hidden="1" x14ac:dyDescent="0.25">
      <c r="A2387" s="6" t="s">
        <v>882</v>
      </c>
      <c r="B2387" s="258"/>
      <c r="F2387" s="7" t="s">
        <v>882</v>
      </c>
      <c r="G2387" s="21" t="s">
        <v>882</v>
      </c>
      <c r="H2387" s="19" t="s">
        <v>882</v>
      </c>
      <c r="I2387" s="10" t="s">
        <v>882</v>
      </c>
      <c r="J2387" s="11" t="s">
        <v>882</v>
      </c>
      <c r="K2387" s="9" t="s">
        <v>882</v>
      </c>
      <c r="L2387" s="9" t="s">
        <v>882</v>
      </c>
      <c r="M2387" s="19" t="s">
        <v>882</v>
      </c>
      <c r="N2387" s="9" t="s">
        <v>882</v>
      </c>
      <c r="O2387" s="9" t="s">
        <v>882</v>
      </c>
      <c r="P2387" s="9" t="s">
        <v>882</v>
      </c>
      <c r="Q2387" t="s">
        <v>882</v>
      </c>
      <c r="R2387" s="7" t="s">
        <v>882</v>
      </c>
      <c r="S2387" s="11" t="s">
        <v>882</v>
      </c>
    </row>
    <row r="2388" spans="1:19" hidden="1" x14ac:dyDescent="0.25">
      <c r="A2388" s="6" t="s">
        <v>882</v>
      </c>
      <c r="B2388" s="258"/>
      <c r="F2388" s="7" t="s">
        <v>882</v>
      </c>
      <c r="G2388" s="21" t="s">
        <v>882</v>
      </c>
      <c r="H2388" s="19" t="s">
        <v>882</v>
      </c>
      <c r="I2388" s="10" t="s">
        <v>882</v>
      </c>
      <c r="J2388" s="11" t="s">
        <v>882</v>
      </c>
      <c r="K2388" s="9" t="s">
        <v>882</v>
      </c>
      <c r="L2388" s="9" t="s">
        <v>882</v>
      </c>
      <c r="M2388" s="19" t="s">
        <v>882</v>
      </c>
      <c r="N2388" s="9" t="s">
        <v>882</v>
      </c>
      <c r="O2388" s="9" t="s">
        <v>882</v>
      </c>
      <c r="P2388" s="9" t="s">
        <v>882</v>
      </c>
      <c r="Q2388" t="s">
        <v>882</v>
      </c>
      <c r="R2388" s="7" t="s">
        <v>882</v>
      </c>
      <c r="S2388" s="11" t="s">
        <v>882</v>
      </c>
    </row>
    <row r="2389" spans="1:19" hidden="1" x14ac:dyDescent="0.25">
      <c r="A2389" s="6" t="s">
        <v>882</v>
      </c>
      <c r="B2389" s="258"/>
      <c r="F2389" s="7" t="s">
        <v>882</v>
      </c>
      <c r="G2389" s="21" t="s">
        <v>882</v>
      </c>
      <c r="H2389" s="19" t="s">
        <v>882</v>
      </c>
      <c r="I2389" s="10" t="s">
        <v>882</v>
      </c>
      <c r="J2389" s="11" t="s">
        <v>882</v>
      </c>
      <c r="K2389" s="9" t="s">
        <v>882</v>
      </c>
      <c r="L2389" s="9" t="s">
        <v>882</v>
      </c>
      <c r="M2389" s="19" t="s">
        <v>882</v>
      </c>
      <c r="N2389" s="9" t="s">
        <v>882</v>
      </c>
      <c r="O2389" s="9" t="s">
        <v>882</v>
      </c>
      <c r="P2389" s="9" t="s">
        <v>882</v>
      </c>
      <c r="Q2389" t="s">
        <v>882</v>
      </c>
      <c r="R2389" s="7" t="s">
        <v>882</v>
      </c>
      <c r="S2389" s="11" t="s">
        <v>882</v>
      </c>
    </row>
    <row r="2390" spans="1:19" hidden="1" x14ac:dyDescent="0.25">
      <c r="A2390" s="6" t="s">
        <v>882</v>
      </c>
      <c r="B2390" s="258"/>
      <c r="F2390" s="7" t="s">
        <v>882</v>
      </c>
      <c r="G2390" s="21" t="s">
        <v>882</v>
      </c>
      <c r="H2390" s="19" t="s">
        <v>882</v>
      </c>
      <c r="I2390" s="10" t="s">
        <v>882</v>
      </c>
      <c r="J2390" s="11" t="s">
        <v>882</v>
      </c>
      <c r="K2390" s="9" t="s">
        <v>882</v>
      </c>
      <c r="L2390" s="9" t="s">
        <v>882</v>
      </c>
      <c r="M2390" s="19" t="s">
        <v>882</v>
      </c>
      <c r="N2390" s="9" t="s">
        <v>882</v>
      </c>
      <c r="O2390" s="9" t="s">
        <v>882</v>
      </c>
      <c r="P2390" s="9" t="s">
        <v>882</v>
      </c>
      <c r="Q2390" t="s">
        <v>882</v>
      </c>
      <c r="R2390" s="7" t="s">
        <v>882</v>
      </c>
      <c r="S2390" s="11" t="s">
        <v>882</v>
      </c>
    </row>
    <row r="2391" spans="1:19" hidden="1" x14ac:dyDescent="0.25">
      <c r="A2391" s="6" t="s">
        <v>882</v>
      </c>
      <c r="B2391" s="258"/>
      <c r="F2391" s="7" t="s">
        <v>882</v>
      </c>
      <c r="G2391" s="21" t="s">
        <v>882</v>
      </c>
      <c r="H2391" s="19" t="s">
        <v>882</v>
      </c>
      <c r="I2391" s="10" t="s">
        <v>882</v>
      </c>
      <c r="J2391" s="11" t="s">
        <v>882</v>
      </c>
      <c r="K2391" s="9" t="s">
        <v>882</v>
      </c>
      <c r="L2391" s="9" t="s">
        <v>882</v>
      </c>
      <c r="M2391" s="19" t="s">
        <v>882</v>
      </c>
      <c r="N2391" s="9" t="s">
        <v>882</v>
      </c>
      <c r="O2391" s="9" t="s">
        <v>882</v>
      </c>
      <c r="P2391" s="9" t="s">
        <v>882</v>
      </c>
      <c r="Q2391" t="s">
        <v>882</v>
      </c>
      <c r="R2391" s="7" t="s">
        <v>882</v>
      </c>
      <c r="S2391" s="11" t="s">
        <v>882</v>
      </c>
    </row>
    <row r="2392" spans="1:19" hidden="1" x14ac:dyDescent="0.25">
      <c r="A2392" s="6" t="s">
        <v>882</v>
      </c>
      <c r="B2392" s="258"/>
      <c r="F2392" s="7" t="s">
        <v>882</v>
      </c>
      <c r="G2392" s="21" t="s">
        <v>882</v>
      </c>
      <c r="H2392" s="19" t="s">
        <v>882</v>
      </c>
      <c r="I2392" s="10" t="s">
        <v>882</v>
      </c>
      <c r="J2392" s="11" t="s">
        <v>882</v>
      </c>
      <c r="K2392" s="9" t="s">
        <v>882</v>
      </c>
      <c r="L2392" s="9" t="s">
        <v>882</v>
      </c>
      <c r="M2392" s="19" t="s">
        <v>882</v>
      </c>
      <c r="N2392" s="9" t="s">
        <v>882</v>
      </c>
      <c r="O2392" s="9" t="s">
        <v>882</v>
      </c>
      <c r="P2392" s="9" t="s">
        <v>882</v>
      </c>
      <c r="Q2392" t="s">
        <v>882</v>
      </c>
      <c r="R2392" s="7" t="s">
        <v>882</v>
      </c>
      <c r="S2392" s="11" t="s">
        <v>882</v>
      </c>
    </row>
    <row r="2393" spans="1:19" hidden="1" x14ac:dyDescent="0.25">
      <c r="A2393" s="6" t="s">
        <v>882</v>
      </c>
      <c r="B2393" s="258"/>
      <c r="F2393" s="7" t="s">
        <v>882</v>
      </c>
      <c r="G2393" s="21" t="s">
        <v>882</v>
      </c>
      <c r="H2393" s="19" t="s">
        <v>882</v>
      </c>
      <c r="I2393" s="10" t="s">
        <v>882</v>
      </c>
      <c r="J2393" s="11" t="s">
        <v>882</v>
      </c>
      <c r="K2393" s="9" t="s">
        <v>882</v>
      </c>
      <c r="L2393" s="9" t="s">
        <v>882</v>
      </c>
      <c r="M2393" s="19" t="s">
        <v>882</v>
      </c>
      <c r="N2393" s="9" t="s">
        <v>882</v>
      </c>
      <c r="O2393" s="9" t="s">
        <v>882</v>
      </c>
      <c r="P2393" s="9" t="s">
        <v>882</v>
      </c>
      <c r="Q2393" t="s">
        <v>882</v>
      </c>
      <c r="R2393" s="7" t="s">
        <v>882</v>
      </c>
      <c r="S2393" s="11" t="s">
        <v>882</v>
      </c>
    </row>
    <row r="2394" spans="1:19" hidden="1" x14ac:dyDescent="0.25">
      <c r="A2394" s="6" t="s">
        <v>882</v>
      </c>
      <c r="B2394" s="258"/>
      <c r="F2394" s="7" t="s">
        <v>882</v>
      </c>
      <c r="G2394" s="21" t="s">
        <v>882</v>
      </c>
      <c r="H2394" s="19" t="s">
        <v>882</v>
      </c>
      <c r="I2394" s="10" t="s">
        <v>882</v>
      </c>
      <c r="J2394" s="11" t="s">
        <v>882</v>
      </c>
      <c r="K2394" s="9" t="s">
        <v>882</v>
      </c>
      <c r="L2394" s="9" t="s">
        <v>882</v>
      </c>
      <c r="M2394" s="19" t="s">
        <v>882</v>
      </c>
      <c r="N2394" s="9" t="s">
        <v>882</v>
      </c>
      <c r="O2394" s="9" t="s">
        <v>882</v>
      </c>
      <c r="P2394" s="9" t="s">
        <v>882</v>
      </c>
      <c r="Q2394" t="s">
        <v>882</v>
      </c>
      <c r="R2394" s="7" t="s">
        <v>882</v>
      </c>
      <c r="S2394" s="11" t="s">
        <v>882</v>
      </c>
    </row>
    <row r="2395" spans="1:19" hidden="1" x14ac:dyDescent="0.25">
      <c r="A2395" s="6" t="s">
        <v>882</v>
      </c>
      <c r="B2395" s="258"/>
      <c r="F2395" s="7" t="s">
        <v>882</v>
      </c>
      <c r="G2395" s="21" t="s">
        <v>882</v>
      </c>
      <c r="H2395" s="19" t="s">
        <v>882</v>
      </c>
      <c r="I2395" s="10" t="s">
        <v>882</v>
      </c>
      <c r="J2395" s="11" t="s">
        <v>882</v>
      </c>
      <c r="K2395" s="9" t="s">
        <v>882</v>
      </c>
      <c r="L2395" s="9" t="s">
        <v>882</v>
      </c>
      <c r="M2395" s="19" t="s">
        <v>882</v>
      </c>
      <c r="N2395" s="9" t="s">
        <v>882</v>
      </c>
      <c r="O2395" s="9" t="s">
        <v>882</v>
      </c>
      <c r="P2395" s="9" t="s">
        <v>882</v>
      </c>
      <c r="Q2395" t="s">
        <v>882</v>
      </c>
      <c r="R2395" s="7" t="s">
        <v>882</v>
      </c>
      <c r="S2395" s="11" t="s">
        <v>882</v>
      </c>
    </row>
    <row r="2396" spans="1:19" hidden="1" x14ac:dyDescent="0.25">
      <c r="A2396" s="6" t="s">
        <v>882</v>
      </c>
      <c r="B2396" s="258"/>
      <c r="F2396" s="7" t="s">
        <v>882</v>
      </c>
      <c r="G2396" s="21" t="s">
        <v>882</v>
      </c>
      <c r="H2396" s="19" t="s">
        <v>882</v>
      </c>
      <c r="I2396" s="10" t="s">
        <v>882</v>
      </c>
      <c r="J2396" s="11" t="s">
        <v>882</v>
      </c>
      <c r="K2396" s="9" t="s">
        <v>882</v>
      </c>
      <c r="L2396" s="9" t="s">
        <v>882</v>
      </c>
      <c r="M2396" s="19" t="s">
        <v>882</v>
      </c>
      <c r="N2396" s="9" t="s">
        <v>882</v>
      </c>
      <c r="O2396" s="9" t="s">
        <v>882</v>
      </c>
      <c r="P2396" s="9" t="s">
        <v>882</v>
      </c>
      <c r="Q2396" t="s">
        <v>882</v>
      </c>
      <c r="R2396" s="7" t="s">
        <v>882</v>
      </c>
      <c r="S2396" s="11" t="s">
        <v>882</v>
      </c>
    </row>
    <row r="2397" spans="1:19" hidden="1" x14ac:dyDescent="0.25">
      <c r="A2397" s="6" t="s">
        <v>882</v>
      </c>
      <c r="B2397" s="258"/>
      <c r="F2397" s="7" t="s">
        <v>882</v>
      </c>
      <c r="G2397" s="21" t="s">
        <v>882</v>
      </c>
      <c r="H2397" s="19" t="s">
        <v>882</v>
      </c>
      <c r="I2397" s="10" t="s">
        <v>882</v>
      </c>
      <c r="J2397" s="11" t="s">
        <v>882</v>
      </c>
      <c r="K2397" s="9" t="s">
        <v>882</v>
      </c>
      <c r="L2397" s="9" t="s">
        <v>882</v>
      </c>
      <c r="M2397" s="19" t="s">
        <v>882</v>
      </c>
      <c r="N2397" s="9" t="s">
        <v>882</v>
      </c>
      <c r="O2397" s="9" t="s">
        <v>882</v>
      </c>
      <c r="P2397" s="9" t="s">
        <v>882</v>
      </c>
      <c r="Q2397" t="s">
        <v>882</v>
      </c>
      <c r="R2397" s="7" t="s">
        <v>882</v>
      </c>
      <c r="S2397" s="11" t="s">
        <v>882</v>
      </c>
    </row>
    <row r="2398" spans="1:19" hidden="1" x14ac:dyDescent="0.25">
      <c r="A2398" s="6" t="s">
        <v>882</v>
      </c>
      <c r="B2398" s="258"/>
      <c r="F2398" s="7" t="s">
        <v>882</v>
      </c>
      <c r="G2398" s="21" t="s">
        <v>882</v>
      </c>
      <c r="H2398" s="19" t="s">
        <v>882</v>
      </c>
      <c r="I2398" s="10" t="s">
        <v>882</v>
      </c>
      <c r="J2398" s="11" t="s">
        <v>882</v>
      </c>
      <c r="K2398" s="9" t="s">
        <v>882</v>
      </c>
      <c r="L2398" s="9" t="s">
        <v>882</v>
      </c>
      <c r="M2398" s="19" t="s">
        <v>882</v>
      </c>
      <c r="N2398" s="9" t="s">
        <v>882</v>
      </c>
      <c r="O2398" s="9" t="s">
        <v>882</v>
      </c>
      <c r="P2398" s="9" t="s">
        <v>882</v>
      </c>
      <c r="Q2398" t="s">
        <v>882</v>
      </c>
      <c r="R2398" s="7" t="s">
        <v>882</v>
      </c>
      <c r="S2398" s="11" t="s">
        <v>882</v>
      </c>
    </row>
    <row r="2399" spans="1:19" hidden="1" x14ac:dyDescent="0.25">
      <c r="A2399" s="6" t="s">
        <v>882</v>
      </c>
      <c r="B2399" s="258"/>
      <c r="F2399" s="7" t="s">
        <v>882</v>
      </c>
      <c r="G2399" s="21" t="s">
        <v>882</v>
      </c>
      <c r="H2399" s="19" t="s">
        <v>882</v>
      </c>
      <c r="I2399" s="10" t="s">
        <v>882</v>
      </c>
      <c r="J2399" s="11" t="s">
        <v>882</v>
      </c>
      <c r="K2399" s="9" t="s">
        <v>882</v>
      </c>
      <c r="L2399" s="9" t="s">
        <v>882</v>
      </c>
      <c r="M2399" s="19" t="s">
        <v>882</v>
      </c>
      <c r="N2399" s="9" t="s">
        <v>882</v>
      </c>
      <c r="O2399" s="9" t="s">
        <v>882</v>
      </c>
      <c r="P2399" s="9" t="s">
        <v>882</v>
      </c>
      <c r="Q2399" t="s">
        <v>882</v>
      </c>
      <c r="R2399" s="7" t="s">
        <v>882</v>
      </c>
      <c r="S2399" s="11" t="s">
        <v>882</v>
      </c>
    </row>
    <row r="2400" spans="1:19" hidden="1" x14ac:dyDescent="0.25">
      <c r="A2400" s="6" t="s">
        <v>882</v>
      </c>
      <c r="B2400" s="258"/>
      <c r="F2400" s="7" t="s">
        <v>882</v>
      </c>
      <c r="G2400" s="21" t="s">
        <v>882</v>
      </c>
      <c r="H2400" s="19" t="s">
        <v>882</v>
      </c>
      <c r="I2400" s="10" t="s">
        <v>882</v>
      </c>
      <c r="J2400" s="11" t="s">
        <v>882</v>
      </c>
      <c r="K2400" s="9" t="s">
        <v>882</v>
      </c>
      <c r="L2400" s="9" t="s">
        <v>882</v>
      </c>
      <c r="M2400" s="19" t="s">
        <v>882</v>
      </c>
      <c r="N2400" s="9" t="s">
        <v>882</v>
      </c>
      <c r="O2400" s="9" t="s">
        <v>882</v>
      </c>
      <c r="P2400" s="9" t="s">
        <v>882</v>
      </c>
      <c r="Q2400" t="s">
        <v>882</v>
      </c>
      <c r="R2400" s="7" t="s">
        <v>882</v>
      </c>
      <c r="S2400" s="11" t="s">
        <v>882</v>
      </c>
    </row>
    <row r="2401" spans="1:19" hidden="1" x14ac:dyDescent="0.25">
      <c r="A2401" s="6" t="s">
        <v>882</v>
      </c>
      <c r="B2401" s="258"/>
      <c r="F2401" s="7" t="s">
        <v>882</v>
      </c>
      <c r="G2401" s="21" t="s">
        <v>882</v>
      </c>
      <c r="H2401" s="19" t="s">
        <v>882</v>
      </c>
      <c r="I2401" s="10" t="s">
        <v>882</v>
      </c>
      <c r="J2401" s="11" t="s">
        <v>882</v>
      </c>
      <c r="K2401" s="9" t="s">
        <v>882</v>
      </c>
      <c r="L2401" s="9" t="s">
        <v>882</v>
      </c>
      <c r="M2401" s="19" t="s">
        <v>882</v>
      </c>
      <c r="N2401" s="9" t="s">
        <v>882</v>
      </c>
      <c r="O2401" s="9" t="s">
        <v>882</v>
      </c>
      <c r="P2401" s="9" t="s">
        <v>882</v>
      </c>
      <c r="Q2401" t="s">
        <v>882</v>
      </c>
      <c r="R2401" s="7" t="s">
        <v>882</v>
      </c>
      <c r="S2401" s="11" t="s">
        <v>882</v>
      </c>
    </row>
    <row r="2402" spans="1:19" hidden="1" x14ac:dyDescent="0.25">
      <c r="A2402" s="6" t="s">
        <v>882</v>
      </c>
      <c r="B2402" s="258"/>
      <c r="F2402" s="7" t="s">
        <v>882</v>
      </c>
      <c r="G2402" s="21" t="s">
        <v>882</v>
      </c>
      <c r="H2402" s="19" t="s">
        <v>882</v>
      </c>
      <c r="I2402" s="10" t="s">
        <v>882</v>
      </c>
      <c r="J2402" s="11" t="s">
        <v>882</v>
      </c>
      <c r="K2402" s="9" t="s">
        <v>882</v>
      </c>
      <c r="L2402" s="9" t="s">
        <v>882</v>
      </c>
      <c r="M2402" s="19" t="s">
        <v>882</v>
      </c>
      <c r="N2402" s="9" t="s">
        <v>882</v>
      </c>
      <c r="O2402" s="9" t="s">
        <v>882</v>
      </c>
      <c r="P2402" s="9" t="s">
        <v>882</v>
      </c>
      <c r="Q2402" t="s">
        <v>882</v>
      </c>
      <c r="R2402" s="7" t="s">
        <v>882</v>
      </c>
      <c r="S2402" s="11" t="s">
        <v>882</v>
      </c>
    </row>
    <row r="2403" spans="1:19" hidden="1" x14ac:dyDescent="0.25">
      <c r="A2403" s="6" t="s">
        <v>882</v>
      </c>
      <c r="B2403" s="258"/>
      <c r="F2403" s="7" t="s">
        <v>882</v>
      </c>
      <c r="G2403" s="21" t="s">
        <v>882</v>
      </c>
      <c r="H2403" s="19" t="s">
        <v>882</v>
      </c>
      <c r="I2403" s="10" t="s">
        <v>882</v>
      </c>
      <c r="J2403" s="11" t="s">
        <v>882</v>
      </c>
      <c r="K2403" s="9" t="s">
        <v>882</v>
      </c>
      <c r="L2403" s="9" t="s">
        <v>882</v>
      </c>
      <c r="M2403" s="19" t="s">
        <v>882</v>
      </c>
      <c r="N2403" s="9" t="s">
        <v>882</v>
      </c>
      <c r="O2403" s="9" t="s">
        <v>882</v>
      </c>
      <c r="P2403" s="9" t="s">
        <v>882</v>
      </c>
      <c r="Q2403" t="s">
        <v>882</v>
      </c>
      <c r="R2403" s="7" t="s">
        <v>882</v>
      </c>
      <c r="S2403" s="11" t="s">
        <v>882</v>
      </c>
    </row>
    <row r="2404" spans="1:19" hidden="1" x14ac:dyDescent="0.25">
      <c r="A2404" s="6" t="s">
        <v>882</v>
      </c>
      <c r="B2404" s="258"/>
      <c r="F2404" s="7" t="s">
        <v>882</v>
      </c>
      <c r="G2404" s="21" t="s">
        <v>882</v>
      </c>
      <c r="H2404" s="19" t="s">
        <v>882</v>
      </c>
      <c r="I2404" s="10" t="s">
        <v>882</v>
      </c>
      <c r="J2404" s="11" t="s">
        <v>882</v>
      </c>
      <c r="K2404" s="9" t="s">
        <v>882</v>
      </c>
      <c r="L2404" s="9" t="s">
        <v>882</v>
      </c>
      <c r="M2404" s="19" t="s">
        <v>882</v>
      </c>
      <c r="N2404" s="9" t="s">
        <v>882</v>
      </c>
      <c r="O2404" s="9" t="s">
        <v>882</v>
      </c>
      <c r="P2404" s="9" t="s">
        <v>882</v>
      </c>
      <c r="Q2404" t="s">
        <v>882</v>
      </c>
      <c r="R2404" s="7" t="s">
        <v>882</v>
      </c>
      <c r="S2404" s="11" t="s">
        <v>882</v>
      </c>
    </row>
    <row r="2405" spans="1:19" hidden="1" x14ac:dyDescent="0.25">
      <c r="A2405" s="6" t="s">
        <v>882</v>
      </c>
      <c r="B2405" s="258"/>
      <c r="F2405" s="7" t="s">
        <v>882</v>
      </c>
      <c r="G2405" s="21" t="s">
        <v>882</v>
      </c>
      <c r="H2405" s="19" t="s">
        <v>882</v>
      </c>
      <c r="I2405" s="10" t="s">
        <v>882</v>
      </c>
      <c r="J2405" s="11" t="s">
        <v>882</v>
      </c>
      <c r="K2405" s="9" t="s">
        <v>882</v>
      </c>
      <c r="L2405" s="9" t="s">
        <v>882</v>
      </c>
      <c r="M2405" s="19" t="s">
        <v>882</v>
      </c>
      <c r="N2405" s="9" t="s">
        <v>882</v>
      </c>
      <c r="O2405" s="9" t="s">
        <v>882</v>
      </c>
      <c r="P2405" s="9" t="s">
        <v>882</v>
      </c>
      <c r="Q2405" t="s">
        <v>882</v>
      </c>
      <c r="R2405" s="7" t="s">
        <v>882</v>
      </c>
      <c r="S2405" s="11" t="s">
        <v>882</v>
      </c>
    </row>
    <row r="2406" spans="1:19" hidden="1" x14ac:dyDescent="0.25">
      <c r="A2406" s="6" t="s">
        <v>882</v>
      </c>
      <c r="B2406" s="258"/>
      <c r="F2406" s="7" t="s">
        <v>882</v>
      </c>
      <c r="G2406" s="21" t="s">
        <v>882</v>
      </c>
      <c r="H2406" s="19" t="s">
        <v>882</v>
      </c>
      <c r="I2406" s="10" t="s">
        <v>882</v>
      </c>
      <c r="J2406" s="11" t="s">
        <v>882</v>
      </c>
      <c r="K2406" s="9" t="s">
        <v>882</v>
      </c>
      <c r="L2406" s="9" t="s">
        <v>882</v>
      </c>
      <c r="M2406" s="19" t="s">
        <v>882</v>
      </c>
      <c r="N2406" s="9" t="s">
        <v>882</v>
      </c>
      <c r="O2406" s="9" t="s">
        <v>882</v>
      </c>
      <c r="P2406" s="9" t="s">
        <v>882</v>
      </c>
      <c r="Q2406" t="s">
        <v>882</v>
      </c>
      <c r="R2406" s="7" t="s">
        <v>882</v>
      </c>
      <c r="S2406" s="11" t="s">
        <v>882</v>
      </c>
    </row>
    <row r="2407" spans="1:19" hidden="1" x14ac:dyDescent="0.25">
      <c r="A2407" s="6" t="s">
        <v>882</v>
      </c>
      <c r="B2407" s="258"/>
      <c r="F2407" s="7" t="s">
        <v>882</v>
      </c>
      <c r="G2407" s="21" t="s">
        <v>882</v>
      </c>
      <c r="H2407" s="19" t="s">
        <v>882</v>
      </c>
      <c r="I2407" s="10" t="s">
        <v>882</v>
      </c>
      <c r="J2407" s="11" t="s">
        <v>882</v>
      </c>
      <c r="K2407" s="9" t="s">
        <v>882</v>
      </c>
      <c r="L2407" s="9" t="s">
        <v>882</v>
      </c>
      <c r="M2407" s="19" t="s">
        <v>882</v>
      </c>
      <c r="N2407" s="9" t="s">
        <v>882</v>
      </c>
      <c r="O2407" s="9" t="s">
        <v>882</v>
      </c>
      <c r="P2407" s="9" t="s">
        <v>882</v>
      </c>
      <c r="Q2407" t="s">
        <v>882</v>
      </c>
      <c r="R2407" s="7" t="s">
        <v>882</v>
      </c>
      <c r="S2407" s="11" t="s">
        <v>882</v>
      </c>
    </row>
    <row r="2408" spans="1:19" hidden="1" x14ac:dyDescent="0.25">
      <c r="A2408" s="6" t="s">
        <v>882</v>
      </c>
      <c r="B2408" s="258"/>
      <c r="F2408" s="7" t="s">
        <v>882</v>
      </c>
      <c r="G2408" s="21" t="s">
        <v>882</v>
      </c>
      <c r="H2408" s="19" t="s">
        <v>882</v>
      </c>
      <c r="I2408" s="10" t="s">
        <v>882</v>
      </c>
      <c r="J2408" s="11" t="s">
        <v>882</v>
      </c>
      <c r="K2408" s="9" t="s">
        <v>882</v>
      </c>
      <c r="L2408" s="9" t="s">
        <v>882</v>
      </c>
      <c r="M2408" s="19" t="s">
        <v>882</v>
      </c>
      <c r="N2408" s="9" t="s">
        <v>882</v>
      </c>
      <c r="O2408" s="9" t="s">
        <v>882</v>
      </c>
      <c r="P2408" s="9" t="s">
        <v>882</v>
      </c>
      <c r="Q2408" t="s">
        <v>882</v>
      </c>
      <c r="R2408" s="7" t="s">
        <v>882</v>
      </c>
      <c r="S2408" s="11" t="s">
        <v>882</v>
      </c>
    </row>
    <row r="2409" spans="1:19" hidden="1" x14ac:dyDescent="0.25">
      <c r="A2409" s="6" t="s">
        <v>882</v>
      </c>
      <c r="B2409" s="258"/>
      <c r="F2409" s="7" t="s">
        <v>882</v>
      </c>
      <c r="G2409" s="21" t="s">
        <v>882</v>
      </c>
      <c r="H2409" s="19" t="s">
        <v>882</v>
      </c>
      <c r="I2409" s="10" t="s">
        <v>882</v>
      </c>
      <c r="J2409" s="11" t="s">
        <v>882</v>
      </c>
      <c r="K2409" s="9" t="s">
        <v>882</v>
      </c>
      <c r="L2409" s="9" t="s">
        <v>882</v>
      </c>
      <c r="M2409" s="19" t="s">
        <v>882</v>
      </c>
      <c r="N2409" s="9" t="s">
        <v>882</v>
      </c>
      <c r="O2409" s="9" t="s">
        <v>882</v>
      </c>
      <c r="P2409" s="9" t="s">
        <v>882</v>
      </c>
      <c r="Q2409" t="s">
        <v>882</v>
      </c>
      <c r="R2409" s="7" t="s">
        <v>882</v>
      </c>
      <c r="S2409" s="11" t="s">
        <v>882</v>
      </c>
    </row>
    <row r="2410" spans="1:19" hidden="1" x14ac:dyDescent="0.25">
      <c r="A2410" s="6" t="s">
        <v>882</v>
      </c>
      <c r="B2410" s="258"/>
      <c r="F2410" s="7" t="s">
        <v>882</v>
      </c>
      <c r="G2410" s="21" t="s">
        <v>882</v>
      </c>
      <c r="H2410" s="19" t="s">
        <v>882</v>
      </c>
      <c r="I2410" s="10" t="s">
        <v>882</v>
      </c>
      <c r="J2410" s="11" t="s">
        <v>882</v>
      </c>
      <c r="K2410" s="9" t="s">
        <v>882</v>
      </c>
      <c r="L2410" s="9" t="s">
        <v>882</v>
      </c>
      <c r="M2410" s="19" t="s">
        <v>882</v>
      </c>
      <c r="N2410" s="9" t="s">
        <v>882</v>
      </c>
      <c r="O2410" s="9" t="s">
        <v>882</v>
      </c>
      <c r="P2410" s="9" t="s">
        <v>882</v>
      </c>
      <c r="Q2410" t="s">
        <v>882</v>
      </c>
      <c r="R2410" s="7" t="s">
        <v>882</v>
      </c>
      <c r="S2410" s="11" t="s">
        <v>882</v>
      </c>
    </row>
    <row r="2411" spans="1:19" hidden="1" x14ac:dyDescent="0.25">
      <c r="A2411" s="6" t="s">
        <v>882</v>
      </c>
      <c r="B2411" s="258"/>
      <c r="F2411" s="7" t="s">
        <v>882</v>
      </c>
      <c r="G2411" s="21" t="s">
        <v>882</v>
      </c>
      <c r="H2411" s="19" t="s">
        <v>882</v>
      </c>
      <c r="I2411" s="10" t="s">
        <v>882</v>
      </c>
      <c r="J2411" s="11" t="s">
        <v>882</v>
      </c>
      <c r="K2411" s="9" t="s">
        <v>882</v>
      </c>
      <c r="L2411" s="9" t="s">
        <v>882</v>
      </c>
      <c r="M2411" s="19" t="s">
        <v>882</v>
      </c>
      <c r="N2411" s="9" t="s">
        <v>882</v>
      </c>
      <c r="O2411" s="9" t="s">
        <v>882</v>
      </c>
      <c r="P2411" s="9" t="s">
        <v>882</v>
      </c>
      <c r="Q2411" t="s">
        <v>882</v>
      </c>
      <c r="R2411" s="7" t="s">
        <v>882</v>
      </c>
      <c r="S2411" s="11" t="s">
        <v>882</v>
      </c>
    </row>
    <row r="2412" spans="1:19" hidden="1" x14ac:dyDescent="0.25">
      <c r="A2412" s="6" t="s">
        <v>882</v>
      </c>
      <c r="B2412" s="258"/>
      <c r="F2412" s="7" t="s">
        <v>882</v>
      </c>
      <c r="G2412" s="21" t="s">
        <v>882</v>
      </c>
      <c r="H2412" s="19" t="s">
        <v>882</v>
      </c>
      <c r="I2412" s="10" t="s">
        <v>882</v>
      </c>
      <c r="J2412" s="11" t="s">
        <v>882</v>
      </c>
      <c r="K2412" s="9" t="s">
        <v>882</v>
      </c>
      <c r="L2412" s="9" t="s">
        <v>882</v>
      </c>
      <c r="M2412" s="19" t="s">
        <v>882</v>
      </c>
      <c r="N2412" s="9" t="s">
        <v>882</v>
      </c>
      <c r="O2412" s="9" t="s">
        <v>882</v>
      </c>
      <c r="P2412" s="9" t="s">
        <v>882</v>
      </c>
      <c r="Q2412" t="s">
        <v>882</v>
      </c>
      <c r="R2412" s="7" t="s">
        <v>882</v>
      </c>
      <c r="S2412" s="11" t="s">
        <v>882</v>
      </c>
    </row>
    <row r="2413" spans="1:19" hidden="1" x14ac:dyDescent="0.25">
      <c r="A2413" s="6" t="s">
        <v>882</v>
      </c>
      <c r="B2413" s="258"/>
      <c r="F2413" s="7" t="s">
        <v>882</v>
      </c>
      <c r="G2413" s="21" t="s">
        <v>882</v>
      </c>
      <c r="H2413" s="19" t="s">
        <v>882</v>
      </c>
      <c r="I2413" s="10" t="s">
        <v>882</v>
      </c>
      <c r="J2413" s="11" t="s">
        <v>882</v>
      </c>
      <c r="K2413" s="9" t="s">
        <v>882</v>
      </c>
      <c r="L2413" s="9" t="s">
        <v>882</v>
      </c>
      <c r="M2413" s="19" t="s">
        <v>882</v>
      </c>
      <c r="N2413" s="9" t="s">
        <v>882</v>
      </c>
      <c r="O2413" s="9" t="s">
        <v>882</v>
      </c>
      <c r="P2413" s="9" t="s">
        <v>882</v>
      </c>
      <c r="Q2413" t="s">
        <v>882</v>
      </c>
      <c r="R2413" s="7" t="s">
        <v>882</v>
      </c>
      <c r="S2413" s="11" t="s">
        <v>882</v>
      </c>
    </row>
    <row r="2414" spans="1:19" hidden="1" x14ac:dyDescent="0.25">
      <c r="A2414" s="6" t="s">
        <v>882</v>
      </c>
      <c r="B2414" s="258"/>
      <c r="F2414" s="7" t="s">
        <v>882</v>
      </c>
      <c r="G2414" s="21" t="s">
        <v>882</v>
      </c>
      <c r="H2414" s="19" t="s">
        <v>882</v>
      </c>
      <c r="I2414" s="10" t="s">
        <v>882</v>
      </c>
      <c r="J2414" s="11" t="s">
        <v>882</v>
      </c>
      <c r="K2414" s="9" t="s">
        <v>882</v>
      </c>
      <c r="L2414" s="9" t="s">
        <v>882</v>
      </c>
      <c r="M2414" s="19" t="s">
        <v>882</v>
      </c>
      <c r="N2414" s="9" t="s">
        <v>882</v>
      </c>
      <c r="O2414" s="9" t="s">
        <v>882</v>
      </c>
      <c r="P2414" s="9" t="s">
        <v>882</v>
      </c>
      <c r="Q2414" t="s">
        <v>882</v>
      </c>
      <c r="R2414" s="7" t="s">
        <v>882</v>
      </c>
      <c r="S2414" s="11" t="s">
        <v>882</v>
      </c>
    </row>
    <row r="2415" spans="1:19" hidden="1" x14ac:dyDescent="0.25">
      <c r="A2415" s="6" t="s">
        <v>882</v>
      </c>
      <c r="B2415" s="258"/>
      <c r="F2415" s="7" t="s">
        <v>882</v>
      </c>
      <c r="G2415" s="21" t="s">
        <v>882</v>
      </c>
      <c r="H2415" s="19" t="s">
        <v>882</v>
      </c>
      <c r="I2415" s="10" t="s">
        <v>882</v>
      </c>
      <c r="J2415" s="11" t="s">
        <v>882</v>
      </c>
      <c r="K2415" s="9" t="s">
        <v>882</v>
      </c>
      <c r="L2415" s="9" t="s">
        <v>882</v>
      </c>
      <c r="M2415" s="19" t="s">
        <v>882</v>
      </c>
      <c r="N2415" s="9" t="s">
        <v>882</v>
      </c>
      <c r="O2415" s="9" t="s">
        <v>882</v>
      </c>
      <c r="P2415" s="9" t="s">
        <v>882</v>
      </c>
      <c r="Q2415" t="s">
        <v>882</v>
      </c>
      <c r="R2415" s="7" t="s">
        <v>882</v>
      </c>
      <c r="S2415" s="11" t="s">
        <v>882</v>
      </c>
    </row>
    <row r="2416" spans="1:19" hidden="1" x14ac:dyDescent="0.25">
      <c r="A2416" s="6" t="s">
        <v>882</v>
      </c>
      <c r="B2416" s="258"/>
      <c r="F2416" s="7" t="s">
        <v>882</v>
      </c>
      <c r="G2416" s="21" t="s">
        <v>882</v>
      </c>
      <c r="H2416" s="19" t="s">
        <v>882</v>
      </c>
      <c r="I2416" s="10" t="s">
        <v>882</v>
      </c>
      <c r="J2416" s="11" t="s">
        <v>882</v>
      </c>
      <c r="K2416" s="9" t="s">
        <v>882</v>
      </c>
      <c r="L2416" s="9" t="s">
        <v>882</v>
      </c>
      <c r="M2416" s="19" t="s">
        <v>882</v>
      </c>
      <c r="N2416" s="9" t="s">
        <v>882</v>
      </c>
      <c r="O2416" s="9" t="s">
        <v>882</v>
      </c>
      <c r="P2416" s="9" t="s">
        <v>882</v>
      </c>
      <c r="Q2416" t="s">
        <v>882</v>
      </c>
      <c r="R2416" s="7" t="s">
        <v>882</v>
      </c>
      <c r="S2416" s="11" t="s">
        <v>882</v>
      </c>
    </row>
    <row r="2417" spans="1:19" hidden="1" x14ac:dyDescent="0.25">
      <c r="A2417" s="6" t="s">
        <v>882</v>
      </c>
      <c r="B2417" s="258"/>
      <c r="F2417" s="7" t="s">
        <v>882</v>
      </c>
      <c r="G2417" s="21" t="s">
        <v>882</v>
      </c>
      <c r="H2417" s="19" t="s">
        <v>882</v>
      </c>
      <c r="I2417" s="10" t="s">
        <v>882</v>
      </c>
      <c r="J2417" s="11" t="s">
        <v>882</v>
      </c>
      <c r="K2417" s="9" t="s">
        <v>882</v>
      </c>
      <c r="L2417" s="9" t="s">
        <v>882</v>
      </c>
      <c r="M2417" s="19" t="s">
        <v>882</v>
      </c>
      <c r="N2417" s="9" t="s">
        <v>882</v>
      </c>
      <c r="O2417" s="9" t="s">
        <v>882</v>
      </c>
      <c r="P2417" s="9" t="s">
        <v>882</v>
      </c>
      <c r="Q2417" t="s">
        <v>882</v>
      </c>
      <c r="R2417" s="7" t="s">
        <v>882</v>
      </c>
      <c r="S2417" s="11" t="s">
        <v>882</v>
      </c>
    </row>
    <row r="2418" spans="1:19" hidden="1" x14ac:dyDescent="0.25">
      <c r="A2418" s="6" t="s">
        <v>882</v>
      </c>
      <c r="B2418" s="258"/>
      <c r="F2418" s="7" t="s">
        <v>882</v>
      </c>
      <c r="G2418" s="21" t="s">
        <v>882</v>
      </c>
      <c r="H2418" s="19" t="s">
        <v>882</v>
      </c>
      <c r="I2418" s="10" t="s">
        <v>882</v>
      </c>
      <c r="J2418" s="11" t="s">
        <v>882</v>
      </c>
      <c r="K2418" s="9" t="s">
        <v>882</v>
      </c>
      <c r="L2418" s="9" t="s">
        <v>882</v>
      </c>
      <c r="M2418" s="19" t="s">
        <v>882</v>
      </c>
      <c r="N2418" s="9" t="s">
        <v>882</v>
      </c>
      <c r="O2418" s="9" t="s">
        <v>882</v>
      </c>
      <c r="P2418" s="9" t="s">
        <v>882</v>
      </c>
      <c r="Q2418" t="s">
        <v>882</v>
      </c>
      <c r="R2418" s="7" t="s">
        <v>882</v>
      </c>
      <c r="S2418" s="11" t="s">
        <v>882</v>
      </c>
    </row>
    <row r="2419" spans="1:19" hidden="1" x14ac:dyDescent="0.25">
      <c r="A2419" s="6" t="s">
        <v>882</v>
      </c>
      <c r="B2419" s="258"/>
      <c r="F2419" s="7" t="s">
        <v>882</v>
      </c>
      <c r="G2419" s="21" t="s">
        <v>882</v>
      </c>
      <c r="H2419" s="19" t="s">
        <v>882</v>
      </c>
      <c r="I2419" s="10" t="s">
        <v>882</v>
      </c>
      <c r="J2419" s="11" t="s">
        <v>882</v>
      </c>
      <c r="K2419" s="9" t="s">
        <v>882</v>
      </c>
      <c r="L2419" s="9" t="s">
        <v>882</v>
      </c>
      <c r="M2419" s="19" t="s">
        <v>882</v>
      </c>
      <c r="N2419" s="9" t="s">
        <v>882</v>
      </c>
      <c r="O2419" s="9" t="s">
        <v>882</v>
      </c>
      <c r="P2419" s="9" t="s">
        <v>882</v>
      </c>
      <c r="Q2419" t="s">
        <v>882</v>
      </c>
      <c r="R2419" s="7" t="s">
        <v>882</v>
      </c>
      <c r="S2419" s="11" t="s">
        <v>882</v>
      </c>
    </row>
    <row r="2420" spans="1:19" hidden="1" x14ac:dyDescent="0.25">
      <c r="A2420" s="6" t="s">
        <v>882</v>
      </c>
      <c r="B2420" s="258"/>
      <c r="F2420" s="7" t="s">
        <v>882</v>
      </c>
      <c r="G2420" s="21" t="s">
        <v>882</v>
      </c>
      <c r="H2420" s="19" t="s">
        <v>882</v>
      </c>
      <c r="I2420" s="10" t="s">
        <v>882</v>
      </c>
      <c r="J2420" s="11" t="s">
        <v>882</v>
      </c>
      <c r="K2420" s="9" t="s">
        <v>882</v>
      </c>
      <c r="L2420" s="9" t="s">
        <v>882</v>
      </c>
      <c r="M2420" s="19" t="s">
        <v>882</v>
      </c>
      <c r="N2420" s="9" t="s">
        <v>882</v>
      </c>
      <c r="O2420" s="9" t="s">
        <v>882</v>
      </c>
      <c r="P2420" s="9" t="s">
        <v>882</v>
      </c>
      <c r="Q2420" t="s">
        <v>882</v>
      </c>
      <c r="R2420" s="7" t="s">
        <v>882</v>
      </c>
      <c r="S2420" s="11" t="s">
        <v>882</v>
      </c>
    </row>
    <row r="2421" spans="1:19" hidden="1" x14ac:dyDescent="0.25">
      <c r="A2421" s="6" t="s">
        <v>882</v>
      </c>
      <c r="B2421" s="258"/>
      <c r="F2421" s="7" t="s">
        <v>882</v>
      </c>
      <c r="G2421" s="21" t="s">
        <v>882</v>
      </c>
      <c r="H2421" s="19" t="s">
        <v>882</v>
      </c>
      <c r="I2421" s="10" t="s">
        <v>882</v>
      </c>
      <c r="J2421" s="11" t="s">
        <v>882</v>
      </c>
      <c r="K2421" s="9" t="s">
        <v>882</v>
      </c>
      <c r="L2421" s="9" t="s">
        <v>882</v>
      </c>
      <c r="M2421" s="19" t="s">
        <v>882</v>
      </c>
      <c r="N2421" s="9" t="s">
        <v>882</v>
      </c>
      <c r="O2421" s="9" t="s">
        <v>882</v>
      </c>
      <c r="P2421" s="9" t="s">
        <v>882</v>
      </c>
      <c r="Q2421" t="s">
        <v>882</v>
      </c>
      <c r="R2421" s="7" t="s">
        <v>882</v>
      </c>
      <c r="S2421" s="11" t="s">
        <v>882</v>
      </c>
    </row>
    <row r="2422" spans="1:19" hidden="1" x14ac:dyDescent="0.25">
      <c r="A2422" s="6" t="s">
        <v>882</v>
      </c>
      <c r="B2422" s="258"/>
      <c r="F2422" s="7" t="s">
        <v>882</v>
      </c>
      <c r="G2422" s="21" t="s">
        <v>882</v>
      </c>
      <c r="H2422" s="19" t="s">
        <v>882</v>
      </c>
      <c r="I2422" s="10" t="s">
        <v>882</v>
      </c>
      <c r="J2422" s="11" t="s">
        <v>882</v>
      </c>
      <c r="K2422" s="9" t="s">
        <v>882</v>
      </c>
      <c r="L2422" s="9" t="s">
        <v>882</v>
      </c>
      <c r="M2422" s="19" t="s">
        <v>882</v>
      </c>
      <c r="N2422" s="9" t="s">
        <v>882</v>
      </c>
      <c r="O2422" s="9" t="s">
        <v>882</v>
      </c>
      <c r="P2422" s="9" t="s">
        <v>882</v>
      </c>
      <c r="Q2422" t="s">
        <v>882</v>
      </c>
      <c r="R2422" s="7" t="s">
        <v>882</v>
      </c>
      <c r="S2422" s="11" t="s">
        <v>882</v>
      </c>
    </row>
    <row r="2423" spans="1:19" hidden="1" x14ac:dyDescent="0.25">
      <c r="A2423" s="6" t="s">
        <v>882</v>
      </c>
      <c r="B2423" s="258"/>
      <c r="F2423" s="7" t="s">
        <v>882</v>
      </c>
      <c r="G2423" s="21" t="s">
        <v>882</v>
      </c>
      <c r="H2423" s="19" t="s">
        <v>882</v>
      </c>
      <c r="I2423" s="10" t="s">
        <v>882</v>
      </c>
      <c r="J2423" s="11" t="s">
        <v>882</v>
      </c>
      <c r="K2423" s="9" t="s">
        <v>882</v>
      </c>
      <c r="L2423" s="9" t="s">
        <v>882</v>
      </c>
      <c r="M2423" s="19" t="s">
        <v>882</v>
      </c>
      <c r="N2423" s="9" t="s">
        <v>882</v>
      </c>
      <c r="O2423" s="9" t="s">
        <v>882</v>
      </c>
      <c r="P2423" s="9" t="s">
        <v>882</v>
      </c>
      <c r="Q2423" t="s">
        <v>882</v>
      </c>
      <c r="R2423" s="7" t="s">
        <v>882</v>
      </c>
      <c r="S2423" s="11" t="s">
        <v>882</v>
      </c>
    </row>
    <row r="2424" spans="1:19" hidden="1" x14ac:dyDescent="0.25">
      <c r="A2424" s="6" t="s">
        <v>882</v>
      </c>
      <c r="B2424" s="258"/>
      <c r="F2424" s="7" t="s">
        <v>882</v>
      </c>
      <c r="G2424" s="21" t="s">
        <v>882</v>
      </c>
      <c r="H2424" s="19" t="s">
        <v>882</v>
      </c>
      <c r="I2424" s="10" t="s">
        <v>882</v>
      </c>
      <c r="J2424" s="11" t="s">
        <v>882</v>
      </c>
      <c r="K2424" s="9" t="s">
        <v>882</v>
      </c>
      <c r="L2424" s="9" t="s">
        <v>882</v>
      </c>
      <c r="M2424" s="19" t="s">
        <v>882</v>
      </c>
      <c r="N2424" s="9" t="s">
        <v>882</v>
      </c>
      <c r="O2424" s="9" t="s">
        <v>882</v>
      </c>
      <c r="P2424" s="9" t="s">
        <v>882</v>
      </c>
      <c r="Q2424" t="s">
        <v>882</v>
      </c>
      <c r="R2424" s="7" t="s">
        <v>882</v>
      </c>
      <c r="S2424" s="11" t="s">
        <v>882</v>
      </c>
    </row>
    <row r="2425" spans="1:19" hidden="1" x14ac:dyDescent="0.25">
      <c r="A2425" s="6" t="s">
        <v>882</v>
      </c>
      <c r="B2425" s="258"/>
      <c r="F2425" s="7" t="s">
        <v>882</v>
      </c>
      <c r="G2425" s="21" t="s">
        <v>882</v>
      </c>
      <c r="H2425" s="19" t="s">
        <v>882</v>
      </c>
      <c r="I2425" s="10" t="s">
        <v>882</v>
      </c>
      <c r="J2425" s="11" t="s">
        <v>882</v>
      </c>
      <c r="K2425" s="9" t="s">
        <v>882</v>
      </c>
      <c r="L2425" s="9" t="s">
        <v>882</v>
      </c>
      <c r="M2425" s="19" t="s">
        <v>882</v>
      </c>
      <c r="N2425" s="9" t="s">
        <v>882</v>
      </c>
      <c r="O2425" s="9" t="s">
        <v>882</v>
      </c>
      <c r="P2425" s="9" t="s">
        <v>882</v>
      </c>
      <c r="Q2425" t="s">
        <v>882</v>
      </c>
      <c r="R2425" s="7" t="s">
        <v>882</v>
      </c>
      <c r="S2425" s="11" t="s">
        <v>882</v>
      </c>
    </row>
    <row r="2426" spans="1:19" hidden="1" x14ac:dyDescent="0.25">
      <c r="A2426" s="6" t="s">
        <v>882</v>
      </c>
      <c r="B2426" s="258"/>
      <c r="F2426" s="7" t="s">
        <v>882</v>
      </c>
      <c r="G2426" s="21" t="s">
        <v>882</v>
      </c>
      <c r="H2426" s="19" t="s">
        <v>882</v>
      </c>
      <c r="I2426" s="10" t="s">
        <v>882</v>
      </c>
      <c r="J2426" s="11" t="s">
        <v>882</v>
      </c>
      <c r="K2426" s="9" t="s">
        <v>882</v>
      </c>
      <c r="L2426" s="9" t="s">
        <v>882</v>
      </c>
      <c r="M2426" s="19" t="s">
        <v>882</v>
      </c>
      <c r="N2426" s="9" t="s">
        <v>882</v>
      </c>
      <c r="O2426" s="9" t="s">
        <v>882</v>
      </c>
      <c r="P2426" s="9" t="s">
        <v>882</v>
      </c>
      <c r="Q2426" t="s">
        <v>882</v>
      </c>
      <c r="R2426" s="7" t="s">
        <v>882</v>
      </c>
      <c r="S2426" s="11" t="s">
        <v>882</v>
      </c>
    </row>
    <row r="2427" spans="1:19" hidden="1" x14ac:dyDescent="0.25">
      <c r="A2427" s="6" t="s">
        <v>882</v>
      </c>
      <c r="B2427" s="258"/>
      <c r="F2427" s="7" t="s">
        <v>882</v>
      </c>
      <c r="G2427" s="21" t="s">
        <v>882</v>
      </c>
      <c r="H2427" s="19" t="s">
        <v>882</v>
      </c>
      <c r="I2427" s="10" t="s">
        <v>882</v>
      </c>
      <c r="J2427" s="11" t="s">
        <v>882</v>
      </c>
      <c r="K2427" s="9" t="s">
        <v>882</v>
      </c>
      <c r="L2427" s="9" t="s">
        <v>882</v>
      </c>
      <c r="M2427" s="19" t="s">
        <v>882</v>
      </c>
      <c r="N2427" s="9" t="s">
        <v>882</v>
      </c>
      <c r="O2427" s="9" t="s">
        <v>882</v>
      </c>
      <c r="P2427" s="9" t="s">
        <v>882</v>
      </c>
      <c r="Q2427" t="s">
        <v>882</v>
      </c>
      <c r="R2427" s="7" t="s">
        <v>882</v>
      </c>
      <c r="S2427" s="11" t="s">
        <v>882</v>
      </c>
    </row>
    <row r="2428" spans="1:19" hidden="1" x14ac:dyDescent="0.25">
      <c r="A2428" s="6" t="s">
        <v>882</v>
      </c>
      <c r="B2428" s="258"/>
      <c r="F2428" s="7" t="s">
        <v>882</v>
      </c>
      <c r="G2428" s="21" t="s">
        <v>882</v>
      </c>
      <c r="H2428" s="19" t="s">
        <v>882</v>
      </c>
      <c r="I2428" s="10" t="s">
        <v>882</v>
      </c>
      <c r="J2428" s="11" t="s">
        <v>882</v>
      </c>
      <c r="K2428" s="9" t="s">
        <v>882</v>
      </c>
      <c r="L2428" s="9" t="s">
        <v>882</v>
      </c>
      <c r="M2428" s="19" t="s">
        <v>882</v>
      </c>
      <c r="N2428" s="9" t="s">
        <v>882</v>
      </c>
      <c r="O2428" s="9" t="s">
        <v>882</v>
      </c>
      <c r="P2428" s="9" t="s">
        <v>882</v>
      </c>
      <c r="Q2428" t="s">
        <v>882</v>
      </c>
      <c r="R2428" s="7" t="s">
        <v>882</v>
      </c>
      <c r="S2428" s="11" t="s">
        <v>882</v>
      </c>
    </row>
    <row r="2429" spans="1:19" hidden="1" x14ac:dyDescent="0.25">
      <c r="A2429" s="6" t="s">
        <v>882</v>
      </c>
      <c r="B2429" s="258"/>
      <c r="F2429" s="7" t="s">
        <v>882</v>
      </c>
      <c r="G2429" s="21" t="s">
        <v>882</v>
      </c>
      <c r="H2429" s="19" t="s">
        <v>882</v>
      </c>
      <c r="I2429" s="10" t="s">
        <v>882</v>
      </c>
      <c r="J2429" s="11" t="s">
        <v>882</v>
      </c>
      <c r="K2429" s="9" t="s">
        <v>882</v>
      </c>
      <c r="L2429" s="9" t="s">
        <v>882</v>
      </c>
      <c r="M2429" s="19" t="s">
        <v>882</v>
      </c>
      <c r="N2429" s="9" t="s">
        <v>882</v>
      </c>
      <c r="O2429" s="9" t="s">
        <v>882</v>
      </c>
      <c r="P2429" s="9" t="s">
        <v>882</v>
      </c>
      <c r="Q2429" t="s">
        <v>882</v>
      </c>
      <c r="R2429" s="7" t="s">
        <v>882</v>
      </c>
      <c r="S2429" s="11" t="s">
        <v>882</v>
      </c>
    </row>
    <row r="2430" spans="1:19" hidden="1" x14ac:dyDescent="0.25">
      <c r="A2430" s="6" t="s">
        <v>882</v>
      </c>
      <c r="B2430" s="258"/>
      <c r="F2430" s="7" t="s">
        <v>882</v>
      </c>
      <c r="G2430" s="21" t="s">
        <v>882</v>
      </c>
      <c r="H2430" s="19" t="s">
        <v>882</v>
      </c>
      <c r="I2430" s="10" t="s">
        <v>882</v>
      </c>
      <c r="J2430" s="11" t="s">
        <v>882</v>
      </c>
      <c r="K2430" s="9" t="s">
        <v>882</v>
      </c>
      <c r="L2430" s="9" t="s">
        <v>882</v>
      </c>
      <c r="M2430" s="19" t="s">
        <v>882</v>
      </c>
      <c r="N2430" s="9" t="s">
        <v>882</v>
      </c>
      <c r="O2430" s="9" t="s">
        <v>882</v>
      </c>
      <c r="P2430" s="9" t="s">
        <v>882</v>
      </c>
      <c r="Q2430" t="s">
        <v>882</v>
      </c>
      <c r="R2430" s="7" t="s">
        <v>882</v>
      </c>
      <c r="S2430" s="11" t="s">
        <v>882</v>
      </c>
    </row>
    <row r="2431" spans="1:19" hidden="1" x14ac:dyDescent="0.25">
      <c r="A2431" s="6" t="s">
        <v>882</v>
      </c>
      <c r="B2431" s="258"/>
      <c r="F2431" s="7" t="s">
        <v>882</v>
      </c>
      <c r="G2431" s="21" t="s">
        <v>882</v>
      </c>
      <c r="H2431" s="19" t="s">
        <v>882</v>
      </c>
      <c r="I2431" s="10" t="s">
        <v>882</v>
      </c>
      <c r="J2431" s="11" t="s">
        <v>882</v>
      </c>
      <c r="K2431" s="9" t="s">
        <v>882</v>
      </c>
      <c r="L2431" s="9" t="s">
        <v>882</v>
      </c>
      <c r="M2431" s="19" t="s">
        <v>882</v>
      </c>
      <c r="N2431" s="9" t="s">
        <v>882</v>
      </c>
      <c r="O2431" s="9" t="s">
        <v>882</v>
      </c>
      <c r="P2431" s="9" t="s">
        <v>882</v>
      </c>
      <c r="Q2431" t="s">
        <v>882</v>
      </c>
      <c r="R2431" s="7" t="s">
        <v>882</v>
      </c>
      <c r="S2431" s="11" t="s">
        <v>882</v>
      </c>
    </row>
    <row r="2432" spans="1:19" hidden="1" x14ac:dyDescent="0.25">
      <c r="A2432" s="6" t="s">
        <v>882</v>
      </c>
      <c r="B2432" s="258"/>
      <c r="F2432" s="7" t="s">
        <v>882</v>
      </c>
      <c r="G2432" s="21" t="s">
        <v>882</v>
      </c>
      <c r="H2432" s="19" t="s">
        <v>882</v>
      </c>
      <c r="I2432" s="10" t="s">
        <v>882</v>
      </c>
      <c r="J2432" s="11" t="s">
        <v>882</v>
      </c>
      <c r="K2432" s="9" t="s">
        <v>882</v>
      </c>
      <c r="L2432" s="9" t="s">
        <v>882</v>
      </c>
      <c r="M2432" s="19" t="s">
        <v>882</v>
      </c>
      <c r="N2432" s="9" t="s">
        <v>882</v>
      </c>
      <c r="O2432" s="9" t="s">
        <v>882</v>
      </c>
      <c r="P2432" s="9" t="s">
        <v>882</v>
      </c>
      <c r="Q2432" t="s">
        <v>882</v>
      </c>
      <c r="R2432" s="7" t="s">
        <v>882</v>
      </c>
      <c r="S2432" s="11" t="s">
        <v>882</v>
      </c>
    </row>
    <row r="2433" spans="1:19" hidden="1" x14ac:dyDescent="0.25">
      <c r="A2433" s="6" t="s">
        <v>882</v>
      </c>
      <c r="B2433" s="258"/>
      <c r="F2433" s="7" t="s">
        <v>882</v>
      </c>
      <c r="G2433" s="21" t="s">
        <v>882</v>
      </c>
      <c r="H2433" s="19" t="s">
        <v>882</v>
      </c>
      <c r="I2433" s="10" t="s">
        <v>882</v>
      </c>
      <c r="J2433" s="11" t="s">
        <v>882</v>
      </c>
      <c r="K2433" s="9" t="s">
        <v>882</v>
      </c>
      <c r="L2433" s="9" t="s">
        <v>882</v>
      </c>
      <c r="M2433" s="19" t="s">
        <v>882</v>
      </c>
      <c r="N2433" s="9" t="s">
        <v>882</v>
      </c>
      <c r="O2433" s="9" t="s">
        <v>882</v>
      </c>
      <c r="P2433" s="9" t="s">
        <v>882</v>
      </c>
      <c r="Q2433" t="s">
        <v>882</v>
      </c>
      <c r="R2433" s="7" t="s">
        <v>882</v>
      </c>
      <c r="S2433" s="11" t="s">
        <v>882</v>
      </c>
    </row>
    <row r="2434" spans="1:19" hidden="1" x14ac:dyDescent="0.25">
      <c r="A2434" s="6" t="s">
        <v>882</v>
      </c>
      <c r="B2434" s="258"/>
      <c r="F2434" s="7" t="s">
        <v>882</v>
      </c>
      <c r="G2434" s="21" t="s">
        <v>882</v>
      </c>
      <c r="H2434" s="19" t="s">
        <v>882</v>
      </c>
      <c r="I2434" s="10" t="s">
        <v>882</v>
      </c>
      <c r="J2434" s="11" t="s">
        <v>882</v>
      </c>
      <c r="K2434" s="9" t="s">
        <v>882</v>
      </c>
      <c r="L2434" s="9" t="s">
        <v>882</v>
      </c>
      <c r="M2434" s="19" t="s">
        <v>882</v>
      </c>
      <c r="N2434" s="9" t="s">
        <v>882</v>
      </c>
      <c r="O2434" s="9" t="s">
        <v>882</v>
      </c>
      <c r="P2434" s="9" t="s">
        <v>882</v>
      </c>
      <c r="Q2434" t="s">
        <v>882</v>
      </c>
      <c r="R2434" s="7" t="s">
        <v>882</v>
      </c>
      <c r="S2434" s="11" t="s">
        <v>882</v>
      </c>
    </row>
    <row r="2435" spans="1:19" hidden="1" x14ac:dyDescent="0.25">
      <c r="A2435" s="6" t="s">
        <v>882</v>
      </c>
      <c r="B2435" s="258"/>
      <c r="F2435" s="7" t="s">
        <v>882</v>
      </c>
      <c r="G2435" s="21" t="s">
        <v>882</v>
      </c>
      <c r="H2435" s="19" t="s">
        <v>882</v>
      </c>
      <c r="I2435" s="10" t="s">
        <v>882</v>
      </c>
      <c r="J2435" s="11" t="s">
        <v>882</v>
      </c>
      <c r="K2435" s="9" t="s">
        <v>882</v>
      </c>
      <c r="L2435" s="9" t="s">
        <v>882</v>
      </c>
      <c r="M2435" s="19" t="s">
        <v>882</v>
      </c>
      <c r="N2435" s="9" t="s">
        <v>882</v>
      </c>
      <c r="O2435" s="9" t="s">
        <v>882</v>
      </c>
      <c r="P2435" s="9" t="s">
        <v>882</v>
      </c>
      <c r="Q2435" t="s">
        <v>882</v>
      </c>
      <c r="R2435" s="7" t="s">
        <v>882</v>
      </c>
      <c r="S2435" s="11" t="s">
        <v>882</v>
      </c>
    </row>
    <row r="2436" spans="1:19" hidden="1" x14ac:dyDescent="0.25">
      <c r="A2436" s="6" t="s">
        <v>882</v>
      </c>
      <c r="B2436" s="258"/>
      <c r="F2436" s="7" t="s">
        <v>882</v>
      </c>
      <c r="G2436" s="21" t="s">
        <v>882</v>
      </c>
      <c r="H2436" s="19" t="s">
        <v>882</v>
      </c>
      <c r="I2436" s="10" t="s">
        <v>882</v>
      </c>
      <c r="J2436" s="11" t="s">
        <v>882</v>
      </c>
      <c r="K2436" s="9" t="s">
        <v>882</v>
      </c>
      <c r="L2436" s="9" t="s">
        <v>882</v>
      </c>
      <c r="M2436" s="19" t="s">
        <v>882</v>
      </c>
      <c r="N2436" s="9" t="s">
        <v>882</v>
      </c>
      <c r="O2436" s="9" t="s">
        <v>882</v>
      </c>
      <c r="P2436" s="9" t="s">
        <v>882</v>
      </c>
      <c r="Q2436" t="s">
        <v>882</v>
      </c>
      <c r="R2436" s="7" t="s">
        <v>882</v>
      </c>
      <c r="S2436" s="11" t="s">
        <v>882</v>
      </c>
    </row>
    <row r="2437" spans="1:19" hidden="1" x14ac:dyDescent="0.25">
      <c r="A2437" s="6" t="s">
        <v>882</v>
      </c>
      <c r="B2437" s="258"/>
      <c r="F2437" s="7" t="s">
        <v>882</v>
      </c>
      <c r="G2437" s="21" t="s">
        <v>882</v>
      </c>
      <c r="H2437" s="19" t="s">
        <v>882</v>
      </c>
      <c r="I2437" s="10" t="s">
        <v>882</v>
      </c>
      <c r="J2437" s="11" t="s">
        <v>882</v>
      </c>
      <c r="K2437" s="9" t="s">
        <v>882</v>
      </c>
      <c r="L2437" s="9" t="s">
        <v>882</v>
      </c>
      <c r="M2437" s="19" t="s">
        <v>882</v>
      </c>
      <c r="N2437" s="9" t="s">
        <v>882</v>
      </c>
      <c r="O2437" s="9" t="s">
        <v>882</v>
      </c>
      <c r="P2437" s="9" t="s">
        <v>882</v>
      </c>
      <c r="Q2437" t="s">
        <v>882</v>
      </c>
      <c r="R2437" s="7" t="s">
        <v>882</v>
      </c>
      <c r="S2437" s="11" t="s">
        <v>882</v>
      </c>
    </row>
    <row r="2438" spans="1:19" hidden="1" x14ac:dyDescent="0.25">
      <c r="A2438" s="6" t="s">
        <v>882</v>
      </c>
      <c r="B2438" s="258"/>
      <c r="F2438" s="7" t="s">
        <v>882</v>
      </c>
      <c r="G2438" s="21" t="s">
        <v>882</v>
      </c>
      <c r="H2438" s="19" t="s">
        <v>882</v>
      </c>
      <c r="I2438" s="10" t="s">
        <v>882</v>
      </c>
      <c r="J2438" s="11" t="s">
        <v>882</v>
      </c>
      <c r="K2438" s="9" t="s">
        <v>882</v>
      </c>
      <c r="L2438" s="9" t="s">
        <v>882</v>
      </c>
      <c r="M2438" s="19" t="s">
        <v>882</v>
      </c>
      <c r="N2438" s="9" t="s">
        <v>882</v>
      </c>
      <c r="O2438" s="9" t="s">
        <v>882</v>
      </c>
      <c r="P2438" s="9" t="s">
        <v>882</v>
      </c>
      <c r="Q2438" t="s">
        <v>882</v>
      </c>
      <c r="R2438" s="7" t="s">
        <v>882</v>
      </c>
      <c r="S2438" s="11" t="s">
        <v>882</v>
      </c>
    </row>
    <row r="2439" spans="1:19" hidden="1" x14ac:dyDescent="0.25">
      <c r="A2439" s="6" t="s">
        <v>882</v>
      </c>
      <c r="B2439" s="258"/>
      <c r="F2439" s="7" t="s">
        <v>882</v>
      </c>
      <c r="G2439" s="21" t="s">
        <v>882</v>
      </c>
      <c r="H2439" s="19" t="s">
        <v>882</v>
      </c>
      <c r="I2439" s="10" t="s">
        <v>882</v>
      </c>
      <c r="J2439" s="11" t="s">
        <v>882</v>
      </c>
      <c r="K2439" s="9" t="s">
        <v>882</v>
      </c>
      <c r="L2439" s="9" t="s">
        <v>882</v>
      </c>
      <c r="M2439" s="19" t="s">
        <v>882</v>
      </c>
      <c r="N2439" s="9" t="s">
        <v>882</v>
      </c>
      <c r="O2439" s="9" t="s">
        <v>882</v>
      </c>
      <c r="P2439" s="9" t="s">
        <v>882</v>
      </c>
      <c r="Q2439" t="s">
        <v>882</v>
      </c>
      <c r="R2439" s="7" t="s">
        <v>882</v>
      </c>
      <c r="S2439" s="11" t="s">
        <v>882</v>
      </c>
    </row>
    <row r="2440" spans="1:19" hidden="1" x14ac:dyDescent="0.25">
      <c r="A2440" s="6" t="s">
        <v>882</v>
      </c>
      <c r="B2440" s="258"/>
      <c r="F2440" s="7" t="s">
        <v>882</v>
      </c>
      <c r="G2440" s="21" t="s">
        <v>882</v>
      </c>
      <c r="H2440" s="19" t="s">
        <v>882</v>
      </c>
      <c r="I2440" s="10" t="s">
        <v>882</v>
      </c>
      <c r="J2440" s="11" t="s">
        <v>882</v>
      </c>
      <c r="K2440" s="9" t="s">
        <v>882</v>
      </c>
      <c r="L2440" s="9" t="s">
        <v>882</v>
      </c>
      <c r="M2440" s="19" t="s">
        <v>882</v>
      </c>
      <c r="N2440" s="9" t="s">
        <v>882</v>
      </c>
      <c r="O2440" s="9" t="s">
        <v>882</v>
      </c>
      <c r="P2440" s="9" t="s">
        <v>882</v>
      </c>
      <c r="Q2440" t="s">
        <v>882</v>
      </c>
      <c r="R2440" s="7" t="s">
        <v>882</v>
      </c>
      <c r="S2440" s="11" t="s">
        <v>882</v>
      </c>
    </row>
    <row r="2441" spans="1:19" hidden="1" x14ac:dyDescent="0.25">
      <c r="A2441" s="6" t="s">
        <v>882</v>
      </c>
      <c r="B2441" s="258"/>
      <c r="F2441" s="7" t="s">
        <v>882</v>
      </c>
      <c r="G2441" s="21" t="s">
        <v>882</v>
      </c>
      <c r="H2441" s="19" t="s">
        <v>882</v>
      </c>
      <c r="I2441" s="10" t="s">
        <v>882</v>
      </c>
      <c r="J2441" s="11" t="s">
        <v>882</v>
      </c>
      <c r="K2441" s="9" t="s">
        <v>882</v>
      </c>
      <c r="L2441" s="9" t="s">
        <v>882</v>
      </c>
      <c r="M2441" s="19" t="s">
        <v>882</v>
      </c>
      <c r="N2441" s="9" t="s">
        <v>882</v>
      </c>
      <c r="O2441" s="9" t="s">
        <v>882</v>
      </c>
      <c r="P2441" s="9" t="s">
        <v>882</v>
      </c>
      <c r="Q2441" t="s">
        <v>882</v>
      </c>
      <c r="R2441" s="7" t="s">
        <v>882</v>
      </c>
      <c r="S2441" s="11" t="s">
        <v>882</v>
      </c>
    </row>
    <row r="2442" spans="1:19" hidden="1" x14ac:dyDescent="0.25">
      <c r="A2442" s="6" t="s">
        <v>882</v>
      </c>
      <c r="B2442" s="258"/>
      <c r="F2442" s="7" t="s">
        <v>882</v>
      </c>
      <c r="G2442" s="21" t="s">
        <v>882</v>
      </c>
      <c r="H2442" s="19" t="s">
        <v>882</v>
      </c>
      <c r="I2442" s="10" t="s">
        <v>882</v>
      </c>
      <c r="J2442" s="11" t="s">
        <v>882</v>
      </c>
      <c r="K2442" s="9" t="s">
        <v>882</v>
      </c>
      <c r="L2442" s="9" t="s">
        <v>882</v>
      </c>
      <c r="M2442" s="19" t="s">
        <v>882</v>
      </c>
      <c r="N2442" s="9" t="s">
        <v>882</v>
      </c>
      <c r="O2442" s="9" t="s">
        <v>882</v>
      </c>
      <c r="P2442" s="9" t="s">
        <v>882</v>
      </c>
      <c r="Q2442" t="s">
        <v>882</v>
      </c>
      <c r="R2442" s="7" t="s">
        <v>882</v>
      </c>
      <c r="S2442" s="11" t="s">
        <v>882</v>
      </c>
    </row>
    <row r="2443" spans="1:19" hidden="1" x14ac:dyDescent="0.25">
      <c r="A2443" s="6" t="s">
        <v>882</v>
      </c>
      <c r="B2443" s="258"/>
      <c r="F2443" s="7" t="s">
        <v>882</v>
      </c>
      <c r="G2443" s="21" t="s">
        <v>882</v>
      </c>
      <c r="H2443" s="19" t="s">
        <v>882</v>
      </c>
      <c r="I2443" s="10" t="s">
        <v>882</v>
      </c>
      <c r="J2443" s="11" t="s">
        <v>882</v>
      </c>
      <c r="K2443" s="9" t="s">
        <v>882</v>
      </c>
      <c r="L2443" s="9" t="s">
        <v>882</v>
      </c>
      <c r="M2443" s="19" t="s">
        <v>882</v>
      </c>
      <c r="N2443" s="9" t="s">
        <v>882</v>
      </c>
      <c r="O2443" s="9" t="s">
        <v>882</v>
      </c>
      <c r="P2443" s="9" t="s">
        <v>882</v>
      </c>
      <c r="Q2443" t="s">
        <v>882</v>
      </c>
      <c r="R2443" s="7" t="s">
        <v>882</v>
      </c>
      <c r="S2443" s="11" t="s">
        <v>882</v>
      </c>
    </row>
    <row r="2444" spans="1:19" hidden="1" x14ac:dyDescent="0.25">
      <c r="A2444" s="6" t="s">
        <v>882</v>
      </c>
      <c r="B2444" s="258"/>
      <c r="F2444" s="7" t="s">
        <v>882</v>
      </c>
      <c r="G2444" s="21" t="s">
        <v>882</v>
      </c>
      <c r="H2444" s="19" t="s">
        <v>882</v>
      </c>
      <c r="I2444" s="10" t="s">
        <v>882</v>
      </c>
      <c r="J2444" s="11" t="s">
        <v>882</v>
      </c>
      <c r="K2444" s="9" t="s">
        <v>882</v>
      </c>
      <c r="L2444" s="9" t="s">
        <v>882</v>
      </c>
      <c r="M2444" s="19" t="s">
        <v>882</v>
      </c>
      <c r="N2444" s="9" t="s">
        <v>882</v>
      </c>
      <c r="O2444" s="9" t="s">
        <v>882</v>
      </c>
      <c r="P2444" s="9" t="s">
        <v>882</v>
      </c>
      <c r="Q2444" t="s">
        <v>882</v>
      </c>
      <c r="R2444" s="7" t="s">
        <v>882</v>
      </c>
      <c r="S2444" s="11" t="s">
        <v>882</v>
      </c>
    </row>
    <row r="2445" spans="1:19" hidden="1" x14ac:dyDescent="0.25">
      <c r="A2445" s="6" t="s">
        <v>882</v>
      </c>
      <c r="B2445" s="258"/>
      <c r="F2445" s="7" t="s">
        <v>882</v>
      </c>
      <c r="G2445" s="21" t="s">
        <v>882</v>
      </c>
      <c r="H2445" s="19" t="s">
        <v>882</v>
      </c>
      <c r="I2445" s="10" t="s">
        <v>882</v>
      </c>
      <c r="J2445" s="11" t="s">
        <v>882</v>
      </c>
      <c r="K2445" s="9" t="s">
        <v>882</v>
      </c>
      <c r="L2445" s="9" t="s">
        <v>882</v>
      </c>
      <c r="M2445" s="19" t="s">
        <v>882</v>
      </c>
      <c r="N2445" s="9" t="s">
        <v>882</v>
      </c>
      <c r="O2445" s="9" t="s">
        <v>882</v>
      </c>
      <c r="P2445" s="9" t="s">
        <v>882</v>
      </c>
      <c r="Q2445" t="s">
        <v>882</v>
      </c>
      <c r="R2445" s="7" t="s">
        <v>882</v>
      </c>
      <c r="S2445" s="11" t="s">
        <v>882</v>
      </c>
    </row>
    <row r="2446" spans="1:19" hidden="1" x14ac:dyDescent="0.25">
      <c r="A2446" s="6" t="s">
        <v>882</v>
      </c>
      <c r="B2446" s="258"/>
      <c r="F2446" s="7" t="s">
        <v>882</v>
      </c>
      <c r="G2446" s="21" t="s">
        <v>882</v>
      </c>
      <c r="H2446" s="19" t="s">
        <v>882</v>
      </c>
      <c r="I2446" s="10" t="s">
        <v>882</v>
      </c>
      <c r="J2446" s="11" t="s">
        <v>882</v>
      </c>
      <c r="K2446" s="9" t="s">
        <v>882</v>
      </c>
      <c r="L2446" s="9" t="s">
        <v>882</v>
      </c>
      <c r="M2446" s="19" t="s">
        <v>882</v>
      </c>
      <c r="N2446" s="9" t="s">
        <v>882</v>
      </c>
      <c r="O2446" s="9" t="s">
        <v>882</v>
      </c>
      <c r="P2446" s="9" t="s">
        <v>882</v>
      </c>
      <c r="Q2446" t="s">
        <v>882</v>
      </c>
      <c r="R2446" s="7" t="s">
        <v>882</v>
      </c>
      <c r="S2446" s="11" t="s">
        <v>882</v>
      </c>
    </row>
    <row r="2447" spans="1:19" hidden="1" x14ac:dyDescent="0.25">
      <c r="A2447" s="6" t="s">
        <v>882</v>
      </c>
      <c r="B2447" s="258"/>
      <c r="F2447" s="7" t="s">
        <v>882</v>
      </c>
      <c r="G2447" s="21" t="s">
        <v>882</v>
      </c>
      <c r="H2447" s="19" t="s">
        <v>882</v>
      </c>
      <c r="I2447" s="10" t="s">
        <v>882</v>
      </c>
      <c r="J2447" s="11" t="s">
        <v>882</v>
      </c>
      <c r="K2447" s="9" t="s">
        <v>882</v>
      </c>
      <c r="L2447" s="9" t="s">
        <v>882</v>
      </c>
      <c r="M2447" s="19" t="s">
        <v>882</v>
      </c>
      <c r="N2447" s="9" t="s">
        <v>882</v>
      </c>
      <c r="O2447" s="9" t="s">
        <v>882</v>
      </c>
      <c r="P2447" s="9" t="s">
        <v>882</v>
      </c>
      <c r="Q2447" t="s">
        <v>882</v>
      </c>
      <c r="R2447" s="7" t="s">
        <v>882</v>
      </c>
      <c r="S2447" s="11" t="s">
        <v>882</v>
      </c>
    </row>
    <row r="2448" spans="1:19" hidden="1" x14ac:dyDescent="0.25">
      <c r="A2448" s="6" t="s">
        <v>882</v>
      </c>
      <c r="B2448" s="258"/>
      <c r="F2448" s="7" t="s">
        <v>882</v>
      </c>
      <c r="G2448" s="21" t="s">
        <v>882</v>
      </c>
      <c r="H2448" s="19" t="s">
        <v>882</v>
      </c>
      <c r="I2448" s="10" t="s">
        <v>882</v>
      </c>
      <c r="J2448" s="11" t="s">
        <v>882</v>
      </c>
      <c r="K2448" s="9" t="s">
        <v>882</v>
      </c>
      <c r="L2448" s="9" t="s">
        <v>882</v>
      </c>
      <c r="M2448" s="19" t="s">
        <v>882</v>
      </c>
      <c r="N2448" s="9" t="s">
        <v>882</v>
      </c>
      <c r="O2448" s="9" t="s">
        <v>882</v>
      </c>
      <c r="P2448" s="9" t="s">
        <v>882</v>
      </c>
      <c r="Q2448" t="s">
        <v>882</v>
      </c>
      <c r="R2448" s="7" t="s">
        <v>882</v>
      </c>
      <c r="S2448" s="11" t="s">
        <v>882</v>
      </c>
    </row>
    <row r="2449" spans="1:19" hidden="1" x14ac:dyDescent="0.25">
      <c r="A2449" s="6" t="s">
        <v>882</v>
      </c>
      <c r="B2449" s="258"/>
      <c r="F2449" s="7" t="s">
        <v>882</v>
      </c>
      <c r="G2449" s="21" t="s">
        <v>882</v>
      </c>
      <c r="H2449" s="19" t="s">
        <v>882</v>
      </c>
      <c r="I2449" s="10" t="s">
        <v>882</v>
      </c>
      <c r="J2449" s="11" t="s">
        <v>882</v>
      </c>
      <c r="K2449" s="9" t="s">
        <v>882</v>
      </c>
      <c r="L2449" s="9" t="s">
        <v>882</v>
      </c>
      <c r="M2449" s="19" t="s">
        <v>882</v>
      </c>
      <c r="N2449" s="9" t="s">
        <v>882</v>
      </c>
      <c r="O2449" s="9" t="s">
        <v>882</v>
      </c>
      <c r="P2449" s="9" t="s">
        <v>882</v>
      </c>
      <c r="Q2449" t="s">
        <v>882</v>
      </c>
      <c r="R2449" s="7" t="s">
        <v>882</v>
      </c>
      <c r="S2449" s="11" t="s">
        <v>882</v>
      </c>
    </row>
    <row r="2450" spans="1:19" hidden="1" x14ac:dyDescent="0.25">
      <c r="A2450" s="6" t="s">
        <v>882</v>
      </c>
      <c r="B2450" s="258"/>
      <c r="F2450" s="7" t="s">
        <v>882</v>
      </c>
      <c r="G2450" s="21" t="s">
        <v>882</v>
      </c>
      <c r="H2450" s="19" t="s">
        <v>882</v>
      </c>
      <c r="I2450" s="10" t="s">
        <v>882</v>
      </c>
      <c r="J2450" s="11" t="s">
        <v>882</v>
      </c>
      <c r="K2450" s="9" t="s">
        <v>882</v>
      </c>
      <c r="L2450" s="9" t="s">
        <v>882</v>
      </c>
      <c r="M2450" s="19" t="s">
        <v>882</v>
      </c>
      <c r="N2450" s="9" t="s">
        <v>882</v>
      </c>
      <c r="O2450" s="9" t="s">
        <v>882</v>
      </c>
      <c r="P2450" s="9" t="s">
        <v>882</v>
      </c>
      <c r="Q2450" t="s">
        <v>882</v>
      </c>
      <c r="R2450" s="7" t="s">
        <v>882</v>
      </c>
      <c r="S2450" s="11" t="s">
        <v>882</v>
      </c>
    </row>
    <row r="2451" spans="1:19" hidden="1" x14ac:dyDescent="0.25">
      <c r="A2451" s="6" t="s">
        <v>882</v>
      </c>
      <c r="B2451" s="258"/>
      <c r="F2451" s="7" t="s">
        <v>882</v>
      </c>
      <c r="G2451" s="21" t="s">
        <v>882</v>
      </c>
      <c r="H2451" s="19" t="s">
        <v>882</v>
      </c>
      <c r="I2451" s="10" t="s">
        <v>882</v>
      </c>
      <c r="J2451" s="11" t="s">
        <v>882</v>
      </c>
      <c r="K2451" s="9" t="s">
        <v>882</v>
      </c>
      <c r="L2451" s="9" t="s">
        <v>882</v>
      </c>
      <c r="M2451" s="19" t="s">
        <v>882</v>
      </c>
      <c r="N2451" s="9" t="s">
        <v>882</v>
      </c>
      <c r="O2451" s="9" t="s">
        <v>882</v>
      </c>
      <c r="P2451" s="9" t="s">
        <v>882</v>
      </c>
      <c r="Q2451" t="s">
        <v>882</v>
      </c>
      <c r="R2451" s="7" t="s">
        <v>882</v>
      </c>
      <c r="S2451" s="11" t="s">
        <v>882</v>
      </c>
    </row>
    <row r="2452" spans="1:19" hidden="1" x14ac:dyDescent="0.25">
      <c r="A2452" s="6" t="s">
        <v>882</v>
      </c>
      <c r="B2452" s="258"/>
      <c r="F2452" s="7" t="s">
        <v>882</v>
      </c>
      <c r="G2452" s="21" t="s">
        <v>882</v>
      </c>
      <c r="H2452" s="19" t="s">
        <v>882</v>
      </c>
      <c r="I2452" s="10" t="s">
        <v>882</v>
      </c>
      <c r="J2452" s="11" t="s">
        <v>882</v>
      </c>
      <c r="K2452" s="9" t="s">
        <v>882</v>
      </c>
      <c r="L2452" s="9" t="s">
        <v>882</v>
      </c>
      <c r="M2452" s="19" t="s">
        <v>882</v>
      </c>
      <c r="N2452" s="9" t="s">
        <v>882</v>
      </c>
      <c r="O2452" s="9" t="s">
        <v>882</v>
      </c>
      <c r="P2452" s="9" t="s">
        <v>882</v>
      </c>
      <c r="Q2452" t="s">
        <v>882</v>
      </c>
      <c r="R2452" s="7" t="s">
        <v>882</v>
      </c>
      <c r="S2452" s="11" t="s">
        <v>882</v>
      </c>
    </row>
    <row r="2453" spans="1:19" hidden="1" x14ac:dyDescent="0.25">
      <c r="A2453" s="6" t="s">
        <v>882</v>
      </c>
      <c r="B2453" s="258"/>
      <c r="F2453" s="7" t="s">
        <v>882</v>
      </c>
      <c r="G2453" s="21" t="s">
        <v>882</v>
      </c>
      <c r="H2453" s="19" t="s">
        <v>882</v>
      </c>
      <c r="I2453" s="10" t="s">
        <v>882</v>
      </c>
      <c r="J2453" s="11" t="s">
        <v>882</v>
      </c>
      <c r="K2453" s="9" t="s">
        <v>882</v>
      </c>
      <c r="L2453" s="9" t="s">
        <v>882</v>
      </c>
      <c r="M2453" s="19" t="s">
        <v>882</v>
      </c>
      <c r="N2453" s="9" t="s">
        <v>882</v>
      </c>
      <c r="O2453" s="9" t="s">
        <v>882</v>
      </c>
      <c r="P2453" s="9" t="s">
        <v>882</v>
      </c>
      <c r="Q2453" t="s">
        <v>882</v>
      </c>
      <c r="R2453" s="7" t="s">
        <v>882</v>
      </c>
      <c r="S2453" s="11" t="s">
        <v>882</v>
      </c>
    </row>
    <row r="2454" spans="1:19" hidden="1" x14ac:dyDescent="0.25">
      <c r="A2454" s="6" t="s">
        <v>882</v>
      </c>
      <c r="B2454" s="258"/>
      <c r="F2454" s="7" t="s">
        <v>882</v>
      </c>
      <c r="G2454" s="21" t="s">
        <v>882</v>
      </c>
      <c r="H2454" s="19" t="s">
        <v>882</v>
      </c>
      <c r="I2454" s="10" t="s">
        <v>882</v>
      </c>
      <c r="J2454" s="11" t="s">
        <v>882</v>
      </c>
      <c r="K2454" s="9" t="s">
        <v>882</v>
      </c>
      <c r="L2454" s="9" t="s">
        <v>882</v>
      </c>
      <c r="M2454" s="19" t="s">
        <v>882</v>
      </c>
      <c r="N2454" s="9" t="s">
        <v>882</v>
      </c>
      <c r="O2454" s="9" t="s">
        <v>882</v>
      </c>
      <c r="P2454" s="9" t="s">
        <v>882</v>
      </c>
      <c r="Q2454" t="s">
        <v>882</v>
      </c>
      <c r="R2454" s="7" t="s">
        <v>882</v>
      </c>
      <c r="S2454" s="11" t="s">
        <v>882</v>
      </c>
    </row>
    <row r="2455" spans="1:19" hidden="1" x14ac:dyDescent="0.25">
      <c r="A2455" s="6" t="s">
        <v>882</v>
      </c>
      <c r="B2455" s="258"/>
      <c r="F2455" s="7" t="s">
        <v>882</v>
      </c>
      <c r="G2455" s="21" t="s">
        <v>882</v>
      </c>
      <c r="H2455" s="19" t="s">
        <v>882</v>
      </c>
      <c r="I2455" s="10" t="s">
        <v>882</v>
      </c>
      <c r="J2455" s="11" t="s">
        <v>882</v>
      </c>
      <c r="K2455" s="9" t="s">
        <v>882</v>
      </c>
      <c r="L2455" s="9" t="s">
        <v>882</v>
      </c>
      <c r="M2455" s="19" t="s">
        <v>882</v>
      </c>
      <c r="N2455" s="9" t="s">
        <v>882</v>
      </c>
      <c r="O2455" s="9" t="s">
        <v>882</v>
      </c>
      <c r="P2455" s="9" t="s">
        <v>882</v>
      </c>
      <c r="Q2455" t="s">
        <v>882</v>
      </c>
      <c r="R2455" s="7" t="s">
        <v>882</v>
      </c>
      <c r="S2455" s="11" t="s">
        <v>882</v>
      </c>
    </row>
    <row r="2456" spans="1:19" hidden="1" x14ac:dyDescent="0.25">
      <c r="A2456" s="6" t="s">
        <v>882</v>
      </c>
      <c r="B2456" s="258"/>
      <c r="F2456" s="7" t="s">
        <v>882</v>
      </c>
      <c r="G2456" s="21" t="s">
        <v>882</v>
      </c>
      <c r="H2456" s="19" t="s">
        <v>882</v>
      </c>
      <c r="I2456" s="10" t="s">
        <v>882</v>
      </c>
      <c r="J2456" s="11" t="s">
        <v>882</v>
      </c>
      <c r="K2456" s="9" t="s">
        <v>882</v>
      </c>
      <c r="L2456" s="9" t="s">
        <v>882</v>
      </c>
      <c r="M2456" s="19" t="s">
        <v>882</v>
      </c>
      <c r="N2456" s="9" t="s">
        <v>882</v>
      </c>
      <c r="O2456" s="9" t="s">
        <v>882</v>
      </c>
      <c r="P2456" s="9" t="s">
        <v>882</v>
      </c>
      <c r="Q2456" t="s">
        <v>882</v>
      </c>
      <c r="R2456" s="7" t="s">
        <v>882</v>
      </c>
      <c r="S2456" s="11" t="s">
        <v>882</v>
      </c>
    </row>
    <row r="2457" spans="1:19" hidden="1" x14ac:dyDescent="0.25">
      <c r="A2457" s="6" t="s">
        <v>882</v>
      </c>
      <c r="B2457" s="258"/>
      <c r="F2457" s="7" t="s">
        <v>882</v>
      </c>
      <c r="G2457" s="21" t="s">
        <v>882</v>
      </c>
      <c r="H2457" s="19" t="s">
        <v>882</v>
      </c>
      <c r="I2457" s="10" t="s">
        <v>882</v>
      </c>
      <c r="J2457" s="11" t="s">
        <v>882</v>
      </c>
      <c r="K2457" s="9" t="s">
        <v>882</v>
      </c>
      <c r="L2457" s="9" t="s">
        <v>882</v>
      </c>
      <c r="M2457" s="19" t="s">
        <v>882</v>
      </c>
      <c r="N2457" s="9" t="s">
        <v>882</v>
      </c>
      <c r="O2457" s="9" t="s">
        <v>882</v>
      </c>
      <c r="P2457" s="9" t="s">
        <v>882</v>
      </c>
      <c r="Q2457" t="s">
        <v>882</v>
      </c>
      <c r="R2457" s="7" t="s">
        <v>882</v>
      </c>
      <c r="S2457" s="11" t="s">
        <v>882</v>
      </c>
    </row>
    <row r="2458" spans="1:19" hidden="1" x14ac:dyDescent="0.25">
      <c r="A2458" s="6" t="s">
        <v>882</v>
      </c>
      <c r="B2458" s="258"/>
      <c r="F2458" s="7" t="s">
        <v>882</v>
      </c>
      <c r="G2458" s="21" t="s">
        <v>882</v>
      </c>
      <c r="H2458" s="19" t="s">
        <v>882</v>
      </c>
      <c r="I2458" s="10" t="s">
        <v>882</v>
      </c>
      <c r="J2458" s="11" t="s">
        <v>882</v>
      </c>
      <c r="K2458" s="9" t="s">
        <v>882</v>
      </c>
      <c r="L2458" s="9" t="s">
        <v>882</v>
      </c>
      <c r="M2458" s="19" t="s">
        <v>882</v>
      </c>
      <c r="N2458" s="9" t="s">
        <v>882</v>
      </c>
      <c r="O2458" s="9" t="s">
        <v>882</v>
      </c>
      <c r="P2458" s="9" t="s">
        <v>882</v>
      </c>
      <c r="Q2458" t="s">
        <v>882</v>
      </c>
      <c r="R2458" s="7" t="s">
        <v>882</v>
      </c>
      <c r="S2458" s="11" t="s">
        <v>882</v>
      </c>
    </row>
    <row r="2459" spans="1:19" hidden="1" x14ac:dyDescent="0.25">
      <c r="A2459" s="6" t="s">
        <v>882</v>
      </c>
      <c r="B2459" s="258"/>
      <c r="F2459" s="7" t="s">
        <v>882</v>
      </c>
      <c r="G2459" s="21" t="s">
        <v>882</v>
      </c>
      <c r="H2459" s="19" t="s">
        <v>882</v>
      </c>
      <c r="I2459" s="10" t="s">
        <v>882</v>
      </c>
      <c r="J2459" s="11" t="s">
        <v>882</v>
      </c>
      <c r="K2459" s="9" t="s">
        <v>882</v>
      </c>
      <c r="L2459" s="9" t="s">
        <v>882</v>
      </c>
      <c r="M2459" s="19" t="s">
        <v>882</v>
      </c>
      <c r="N2459" s="9" t="s">
        <v>882</v>
      </c>
      <c r="O2459" s="9" t="s">
        <v>882</v>
      </c>
      <c r="P2459" s="9" t="s">
        <v>882</v>
      </c>
      <c r="Q2459" t="s">
        <v>882</v>
      </c>
      <c r="R2459" s="7" t="s">
        <v>882</v>
      </c>
      <c r="S2459" s="11" t="s">
        <v>882</v>
      </c>
    </row>
    <row r="2460" spans="1:19" hidden="1" x14ac:dyDescent="0.25">
      <c r="A2460" s="6" t="s">
        <v>882</v>
      </c>
      <c r="B2460" s="258"/>
      <c r="F2460" s="7" t="s">
        <v>882</v>
      </c>
      <c r="G2460" s="21" t="s">
        <v>882</v>
      </c>
      <c r="H2460" s="19" t="s">
        <v>882</v>
      </c>
      <c r="I2460" s="10" t="s">
        <v>882</v>
      </c>
      <c r="J2460" s="11" t="s">
        <v>882</v>
      </c>
      <c r="K2460" s="9" t="s">
        <v>882</v>
      </c>
      <c r="L2460" s="9" t="s">
        <v>882</v>
      </c>
      <c r="M2460" s="19" t="s">
        <v>882</v>
      </c>
      <c r="N2460" s="9" t="s">
        <v>882</v>
      </c>
      <c r="O2460" s="9" t="s">
        <v>882</v>
      </c>
      <c r="P2460" s="9" t="s">
        <v>882</v>
      </c>
      <c r="Q2460" t="s">
        <v>882</v>
      </c>
      <c r="R2460" s="7" t="s">
        <v>882</v>
      </c>
      <c r="S2460" s="11" t="s">
        <v>882</v>
      </c>
    </row>
    <row r="2461" spans="1:19" hidden="1" x14ac:dyDescent="0.25">
      <c r="A2461" s="6" t="s">
        <v>882</v>
      </c>
      <c r="B2461" s="258"/>
      <c r="F2461" s="7" t="s">
        <v>882</v>
      </c>
      <c r="G2461" s="21" t="s">
        <v>882</v>
      </c>
      <c r="H2461" s="19" t="s">
        <v>882</v>
      </c>
      <c r="I2461" s="10" t="s">
        <v>882</v>
      </c>
      <c r="J2461" s="11" t="s">
        <v>882</v>
      </c>
      <c r="K2461" s="9" t="s">
        <v>882</v>
      </c>
      <c r="L2461" s="9" t="s">
        <v>882</v>
      </c>
      <c r="M2461" s="19" t="s">
        <v>882</v>
      </c>
      <c r="N2461" s="9" t="s">
        <v>882</v>
      </c>
      <c r="O2461" s="9" t="s">
        <v>882</v>
      </c>
      <c r="P2461" s="9" t="s">
        <v>882</v>
      </c>
      <c r="Q2461" t="s">
        <v>882</v>
      </c>
      <c r="R2461" s="7" t="s">
        <v>882</v>
      </c>
      <c r="S2461" s="11" t="s">
        <v>882</v>
      </c>
    </row>
    <row r="2462" spans="1:19" hidden="1" x14ac:dyDescent="0.25">
      <c r="A2462" s="6" t="s">
        <v>882</v>
      </c>
      <c r="B2462" s="258"/>
      <c r="F2462" s="7" t="s">
        <v>882</v>
      </c>
      <c r="G2462" s="21" t="s">
        <v>882</v>
      </c>
      <c r="H2462" s="19" t="s">
        <v>882</v>
      </c>
      <c r="I2462" s="10" t="s">
        <v>882</v>
      </c>
      <c r="J2462" s="11" t="s">
        <v>882</v>
      </c>
      <c r="K2462" s="9" t="s">
        <v>882</v>
      </c>
      <c r="L2462" s="9" t="s">
        <v>882</v>
      </c>
      <c r="M2462" s="19" t="s">
        <v>882</v>
      </c>
      <c r="N2462" s="9" t="s">
        <v>882</v>
      </c>
      <c r="O2462" s="9" t="s">
        <v>882</v>
      </c>
      <c r="P2462" s="9" t="s">
        <v>882</v>
      </c>
      <c r="Q2462" t="s">
        <v>882</v>
      </c>
      <c r="R2462" s="7" t="s">
        <v>882</v>
      </c>
      <c r="S2462" s="11" t="s">
        <v>882</v>
      </c>
    </row>
    <row r="2463" spans="1:19" hidden="1" x14ac:dyDescent="0.25">
      <c r="A2463" s="6" t="s">
        <v>882</v>
      </c>
      <c r="B2463" s="258"/>
      <c r="F2463" s="7" t="s">
        <v>882</v>
      </c>
      <c r="G2463" s="21" t="s">
        <v>882</v>
      </c>
      <c r="H2463" s="19" t="s">
        <v>882</v>
      </c>
      <c r="I2463" s="10" t="s">
        <v>882</v>
      </c>
      <c r="J2463" s="11" t="s">
        <v>882</v>
      </c>
      <c r="K2463" s="9" t="s">
        <v>882</v>
      </c>
      <c r="L2463" s="9" t="s">
        <v>882</v>
      </c>
      <c r="M2463" s="19" t="s">
        <v>882</v>
      </c>
      <c r="N2463" s="9" t="s">
        <v>882</v>
      </c>
      <c r="O2463" s="9" t="s">
        <v>882</v>
      </c>
      <c r="P2463" s="9" t="s">
        <v>882</v>
      </c>
      <c r="Q2463" t="s">
        <v>882</v>
      </c>
      <c r="R2463" s="7" t="s">
        <v>882</v>
      </c>
      <c r="S2463" s="11" t="s">
        <v>882</v>
      </c>
    </row>
    <row r="2464" spans="1:19" hidden="1" x14ac:dyDescent="0.25">
      <c r="A2464" s="6" t="s">
        <v>882</v>
      </c>
      <c r="B2464" s="258"/>
      <c r="F2464" s="7" t="s">
        <v>882</v>
      </c>
      <c r="G2464" s="21" t="s">
        <v>882</v>
      </c>
      <c r="H2464" s="19" t="s">
        <v>882</v>
      </c>
      <c r="I2464" s="10" t="s">
        <v>882</v>
      </c>
      <c r="J2464" s="11" t="s">
        <v>882</v>
      </c>
      <c r="K2464" s="9" t="s">
        <v>882</v>
      </c>
      <c r="L2464" s="9" t="s">
        <v>882</v>
      </c>
      <c r="M2464" s="19" t="s">
        <v>882</v>
      </c>
      <c r="N2464" s="9" t="s">
        <v>882</v>
      </c>
      <c r="O2464" s="9" t="s">
        <v>882</v>
      </c>
      <c r="P2464" s="9" t="s">
        <v>882</v>
      </c>
      <c r="Q2464" t="s">
        <v>882</v>
      </c>
      <c r="R2464" s="7" t="s">
        <v>882</v>
      </c>
      <c r="S2464" s="11" t="s">
        <v>882</v>
      </c>
    </row>
    <row r="2465" spans="1:19" hidden="1" x14ac:dyDescent="0.25">
      <c r="A2465" s="6" t="s">
        <v>882</v>
      </c>
      <c r="B2465" s="258"/>
      <c r="F2465" s="7" t="s">
        <v>882</v>
      </c>
      <c r="G2465" s="21" t="s">
        <v>882</v>
      </c>
      <c r="H2465" s="19" t="s">
        <v>882</v>
      </c>
      <c r="I2465" s="10" t="s">
        <v>882</v>
      </c>
      <c r="J2465" s="11" t="s">
        <v>882</v>
      </c>
      <c r="K2465" s="9" t="s">
        <v>882</v>
      </c>
      <c r="L2465" s="9" t="s">
        <v>882</v>
      </c>
      <c r="M2465" s="19" t="s">
        <v>882</v>
      </c>
      <c r="N2465" s="9" t="s">
        <v>882</v>
      </c>
      <c r="O2465" s="9" t="s">
        <v>882</v>
      </c>
      <c r="P2465" s="9" t="s">
        <v>882</v>
      </c>
      <c r="Q2465" t="s">
        <v>882</v>
      </c>
      <c r="R2465" s="7" t="s">
        <v>882</v>
      </c>
      <c r="S2465" s="11" t="s">
        <v>882</v>
      </c>
    </row>
    <row r="2466" spans="1:19" hidden="1" x14ac:dyDescent="0.25">
      <c r="A2466" s="6" t="s">
        <v>882</v>
      </c>
      <c r="B2466" s="258"/>
      <c r="F2466" s="7" t="s">
        <v>882</v>
      </c>
      <c r="G2466" s="21" t="s">
        <v>882</v>
      </c>
      <c r="H2466" s="19" t="s">
        <v>882</v>
      </c>
      <c r="I2466" s="10" t="s">
        <v>882</v>
      </c>
      <c r="J2466" s="11" t="s">
        <v>882</v>
      </c>
      <c r="K2466" s="9" t="s">
        <v>882</v>
      </c>
      <c r="L2466" s="9" t="s">
        <v>882</v>
      </c>
      <c r="M2466" s="19" t="s">
        <v>882</v>
      </c>
      <c r="N2466" s="9" t="s">
        <v>882</v>
      </c>
      <c r="O2466" s="9" t="s">
        <v>882</v>
      </c>
      <c r="P2466" s="9" t="s">
        <v>882</v>
      </c>
      <c r="Q2466" t="s">
        <v>882</v>
      </c>
      <c r="R2466" s="7" t="s">
        <v>882</v>
      </c>
      <c r="S2466" s="11" t="s">
        <v>882</v>
      </c>
    </row>
    <row r="2467" spans="1:19" hidden="1" x14ac:dyDescent="0.25">
      <c r="A2467" s="6" t="s">
        <v>882</v>
      </c>
      <c r="B2467" s="258"/>
      <c r="F2467" s="7" t="s">
        <v>882</v>
      </c>
      <c r="G2467" s="21" t="s">
        <v>882</v>
      </c>
      <c r="H2467" s="19" t="s">
        <v>882</v>
      </c>
      <c r="I2467" s="10" t="s">
        <v>882</v>
      </c>
      <c r="J2467" s="11" t="s">
        <v>882</v>
      </c>
      <c r="K2467" s="9" t="s">
        <v>882</v>
      </c>
      <c r="L2467" s="9" t="s">
        <v>882</v>
      </c>
      <c r="M2467" s="19" t="s">
        <v>882</v>
      </c>
      <c r="N2467" s="9" t="s">
        <v>882</v>
      </c>
      <c r="O2467" s="9" t="s">
        <v>882</v>
      </c>
      <c r="P2467" s="9" t="s">
        <v>882</v>
      </c>
      <c r="Q2467" t="s">
        <v>882</v>
      </c>
      <c r="R2467" s="7" t="s">
        <v>882</v>
      </c>
      <c r="S2467" s="11" t="s">
        <v>882</v>
      </c>
    </row>
    <row r="2468" spans="1:19" hidden="1" x14ac:dyDescent="0.25">
      <c r="A2468" s="6" t="s">
        <v>882</v>
      </c>
      <c r="B2468" s="258"/>
      <c r="F2468" s="7" t="s">
        <v>882</v>
      </c>
      <c r="G2468" s="21" t="s">
        <v>882</v>
      </c>
      <c r="H2468" s="19" t="s">
        <v>882</v>
      </c>
      <c r="I2468" s="10" t="s">
        <v>882</v>
      </c>
      <c r="J2468" s="11" t="s">
        <v>882</v>
      </c>
      <c r="K2468" s="9" t="s">
        <v>882</v>
      </c>
      <c r="L2468" s="9" t="s">
        <v>882</v>
      </c>
      <c r="M2468" s="19" t="s">
        <v>882</v>
      </c>
      <c r="N2468" s="9" t="s">
        <v>882</v>
      </c>
      <c r="O2468" s="9" t="s">
        <v>882</v>
      </c>
      <c r="P2468" s="9" t="s">
        <v>882</v>
      </c>
      <c r="Q2468" t="s">
        <v>882</v>
      </c>
      <c r="R2468" s="7" t="s">
        <v>882</v>
      </c>
      <c r="S2468" s="11" t="s">
        <v>882</v>
      </c>
    </row>
    <row r="2469" spans="1:19" hidden="1" x14ac:dyDescent="0.25">
      <c r="A2469" s="6" t="s">
        <v>882</v>
      </c>
      <c r="B2469" s="258"/>
      <c r="F2469" s="7" t="s">
        <v>882</v>
      </c>
      <c r="G2469" s="21" t="s">
        <v>882</v>
      </c>
      <c r="H2469" s="19" t="s">
        <v>882</v>
      </c>
      <c r="I2469" s="10" t="s">
        <v>882</v>
      </c>
      <c r="J2469" s="11" t="s">
        <v>882</v>
      </c>
      <c r="K2469" s="9" t="s">
        <v>882</v>
      </c>
      <c r="L2469" s="9" t="s">
        <v>882</v>
      </c>
      <c r="M2469" s="19" t="s">
        <v>882</v>
      </c>
      <c r="N2469" s="9" t="s">
        <v>882</v>
      </c>
      <c r="O2469" s="9" t="s">
        <v>882</v>
      </c>
      <c r="P2469" s="9" t="s">
        <v>882</v>
      </c>
      <c r="Q2469" t="s">
        <v>882</v>
      </c>
      <c r="R2469" s="7" t="s">
        <v>882</v>
      </c>
      <c r="S2469" s="11" t="s">
        <v>882</v>
      </c>
    </row>
    <row r="2470" spans="1:19" hidden="1" x14ac:dyDescent="0.25">
      <c r="A2470" s="6" t="s">
        <v>882</v>
      </c>
      <c r="B2470" s="258"/>
      <c r="F2470" s="7" t="s">
        <v>882</v>
      </c>
      <c r="G2470" s="21" t="s">
        <v>882</v>
      </c>
      <c r="H2470" s="19" t="s">
        <v>882</v>
      </c>
      <c r="I2470" s="10" t="s">
        <v>882</v>
      </c>
      <c r="J2470" s="11" t="s">
        <v>882</v>
      </c>
      <c r="K2470" s="9" t="s">
        <v>882</v>
      </c>
      <c r="L2470" s="9" t="s">
        <v>882</v>
      </c>
      <c r="M2470" s="19" t="s">
        <v>882</v>
      </c>
      <c r="N2470" s="9" t="s">
        <v>882</v>
      </c>
      <c r="O2470" s="9" t="s">
        <v>882</v>
      </c>
      <c r="P2470" s="9" t="s">
        <v>882</v>
      </c>
      <c r="Q2470" t="s">
        <v>882</v>
      </c>
      <c r="R2470" s="7" t="s">
        <v>882</v>
      </c>
      <c r="S2470" s="11" t="s">
        <v>882</v>
      </c>
    </row>
    <row r="2471" spans="1:19" hidden="1" x14ac:dyDescent="0.25">
      <c r="A2471" s="6" t="s">
        <v>882</v>
      </c>
      <c r="B2471" s="258"/>
      <c r="F2471" s="7" t="s">
        <v>882</v>
      </c>
      <c r="G2471" s="21" t="s">
        <v>882</v>
      </c>
      <c r="H2471" s="19" t="s">
        <v>882</v>
      </c>
      <c r="I2471" s="10" t="s">
        <v>882</v>
      </c>
      <c r="J2471" s="11" t="s">
        <v>882</v>
      </c>
      <c r="K2471" s="9" t="s">
        <v>882</v>
      </c>
      <c r="L2471" s="9" t="s">
        <v>882</v>
      </c>
      <c r="M2471" s="19" t="s">
        <v>882</v>
      </c>
      <c r="N2471" s="9" t="s">
        <v>882</v>
      </c>
      <c r="O2471" s="9" t="s">
        <v>882</v>
      </c>
      <c r="P2471" s="9" t="s">
        <v>882</v>
      </c>
      <c r="Q2471" t="s">
        <v>882</v>
      </c>
      <c r="R2471" s="7" t="s">
        <v>882</v>
      </c>
      <c r="S2471" s="11" t="s">
        <v>882</v>
      </c>
    </row>
    <row r="2472" spans="1:19" hidden="1" x14ac:dyDescent="0.25">
      <c r="A2472" s="6" t="s">
        <v>882</v>
      </c>
      <c r="B2472" s="258"/>
      <c r="F2472" s="7" t="s">
        <v>882</v>
      </c>
      <c r="G2472" s="21" t="s">
        <v>882</v>
      </c>
      <c r="H2472" s="19" t="s">
        <v>882</v>
      </c>
      <c r="I2472" s="10" t="s">
        <v>882</v>
      </c>
      <c r="J2472" s="11" t="s">
        <v>882</v>
      </c>
      <c r="K2472" s="9" t="s">
        <v>882</v>
      </c>
      <c r="L2472" s="9" t="s">
        <v>882</v>
      </c>
      <c r="M2472" s="19" t="s">
        <v>882</v>
      </c>
      <c r="N2472" s="9" t="s">
        <v>882</v>
      </c>
      <c r="O2472" s="9" t="s">
        <v>882</v>
      </c>
      <c r="P2472" s="9" t="s">
        <v>882</v>
      </c>
      <c r="Q2472" t="s">
        <v>882</v>
      </c>
      <c r="R2472" s="7" t="s">
        <v>882</v>
      </c>
      <c r="S2472" s="11" t="s">
        <v>882</v>
      </c>
    </row>
    <row r="2473" spans="1:19" hidden="1" x14ac:dyDescent="0.25">
      <c r="A2473" s="6" t="s">
        <v>882</v>
      </c>
      <c r="B2473" s="258"/>
      <c r="F2473" s="7" t="s">
        <v>882</v>
      </c>
      <c r="G2473" s="21" t="s">
        <v>882</v>
      </c>
      <c r="H2473" s="19" t="s">
        <v>882</v>
      </c>
      <c r="I2473" s="10" t="s">
        <v>882</v>
      </c>
      <c r="J2473" s="11" t="s">
        <v>882</v>
      </c>
      <c r="K2473" s="9" t="s">
        <v>882</v>
      </c>
      <c r="L2473" s="9" t="s">
        <v>882</v>
      </c>
      <c r="M2473" s="19" t="s">
        <v>882</v>
      </c>
      <c r="N2473" s="9" t="s">
        <v>882</v>
      </c>
      <c r="O2473" s="9" t="s">
        <v>882</v>
      </c>
      <c r="P2473" s="9" t="s">
        <v>882</v>
      </c>
      <c r="Q2473" t="s">
        <v>882</v>
      </c>
      <c r="R2473" s="7" t="s">
        <v>882</v>
      </c>
      <c r="S2473" s="11" t="s">
        <v>882</v>
      </c>
    </row>
    <row r="2474" spans="1:19" hidden="1" x14ac:dyDescent="0.25">
      <c r="A2474" s="6" t="s">
        <v>882</v>
      </c>
      <c r="B2474" s="258"/>
      <c r="F2474" s="7" t="s">
        <v>882</v>
      </c>
      <c r="G2474" s="21" t="s">
        <v>882</v>
      </c>
      <c r="H2474" s="19" t="s">
        <v>882</v>
      </c>
      <c r="I2474" s="10" t="s">
        <v>882</v>
      </c>
      <c r="J2474" s="11" t="s">
        <v>882</v>
      </c>
      <c r="K2474" s="9" t="s">
        <v>882</v>
      </c>
      <c r="L2474" s="9" t="s">
        <v>882</v>
      </c>
      <c r="M2474" s="19" t="s">
        <v>882</v>
      </c>
      <c r="N2474" s="9" t="s">
        <v>882</v>
      </c>
      <c r="O2474" s="9" t="s">
        <v>882</v>
      </c>
      <c r="P2474" s="9" t="s">
        <v>882</v>
      </c>
      <c r="Q2474" t="s">
        <v>882</v>
      </c>
      <c r="R2474" s="7" t="s">
        <v>882</v>
      </c>
      <c r="S2474" s="11" t="s">
        <v>882</v>
      </c>
    </row>
    <row r="2475" spans="1:19" hidden="1" x14ac:dyDescent="0.25">
      <c r="A2475" s="6" t="s">
        <v>882</v>
      </c>
      <c r="B2475" s="258"/>
      <c r="F2475" s="7" t="s">
        <v>882</v>
      </c>
      <c r="G2475" s="21" t="s">
        <v>882</v>
      </c>
      <c r="H2475" s="19" t="s">
        <v>882</v>
      </c>
      <c r="I2475" s="10" t="s">
        <v>882</v>
      </c>
      <c r="J2475" s="11" t="s">
        <v>882</v>
      </c>
      <c r="K2475" s="9" t="s">
        <v>882</v>
      </c>
      <c r="L2475" s="9" t="s">
        <v>882</v>
      </c>
      <c r="M2475" s="19" t="s">
        <v>882</v>
      </c>
      <c r="N2475" s="9" t="s">
        <v>882</v>
      </c>
      <c r="O2475" s="9" t="s">
        <v>882</v>
      </c>
      <c r="P2475" s="9" t="s">
        <v>882</v>
      </c>
      <c r="Q2475" t="s">
        <v>882</v>
      </c>
      <c r="R2475" s="7" t="s">
        <v>882</v>
      </c>
      <c r="S2475" s="11" t="s">
        <v>882</v>
      </c>
    </row>
    <row r="2476" spans="1:19" hidden="1" x14ac:dyDescent="0.25">
      <c r="A2476" s="6" t="s">
        <v>882</v>
      </c>
      <c r="B2476" s="258"/>
      <c r="F2476" s="7" t="s">
        <v>882</v>
      </c>
      <c r="G2476" s="21" t="s">
        <v>882</v>
      </c>
      <c r="H2476" s="19" t="s">
        <v>882</v>
      </c>
      <c r="I2476" s="10" t="s">
        <v>882</v>
      </c>
      <c r="J2476" s="11" t="s">
        <v>882</v>
      </c>
      <c r="K2476" s="9" t="s">
        <v>882</v>
      </c>
      <c r="L2476" s="9" t="s">
        <v>882</v>
      </c>
      <c r="M2476" s="19" t="s">
        <v>882</v>
      </c>
      <c r="N2476" s="9" t="s">
        <v>882</v>
      </c>
      <c r="O2476" s="9" t="s">
        <v>882</v>
      </c>
      <c r="P2476" s="9" t="s">
        <v>882</v>
      </c>
      <c r="Q2476" t="s">
        <v>882</v>
      </c>
      <c r="R2476" s="7" t="s">
        <v>882</v>
      </c>
      <c r="S2476" s="11" t="s">
        <v>882</v>
      </c>
    </row>
    <row r="2477" spans="1:19" hidden="1" x14ac:dyDescent="0.25">
      <c r="A2477" s="6" t="s">
        <v>882</v>
      </c>
      <c r="B2477" s="258"/>
      <c r="F2477" s="7" t="s">
        <v>882</v>
      </c>
      <c r="G2477" s="21" t="s">
        <v>882</v>
      </c>
      <c r="H2477" s="19" t="s">
        <v>882</v>
      </c>
      <c r="I2477" s="10" t="s">
        <v>882</v>
      </c>
      <c r="J2477" s="11" t="s">
        <v>882</v>
      </c>
      <c r="K2477" s="9" t="s">
        <v>882</v>
      </c>
      <c r="L2477" s="9" t="s">
        <v>882</v>
      </c>
      <c r="M2477" s="19" t="s">
        <v>882</v>
      </c>
      <c r="N2477" s="9" t="s">
        <v>882</v>
      </c>
      <c r="O2477" s="9" t="s">
        <v>882</v>
      </c>
      <c r="P2477" s="9" t="s">
        <v>882</v>
      </c>
      <c r="Q2477" t="s">
        <v>882</v>
      </c>
      <c r="R2477" s="7" t="s">
        <v>882</v>
      </c>
      <c r="S2477" s="11" t="s">
        <v>882</v>
      </c>
    </row>
    <row r="2478" spans="1:19" hidden="1" x14ac:dyDescent="0.25">
      <c r="A2478" s="6" t="s">
        <v>882</v>
      </c>
      <c r="B2478" s="258"/>
      <c r="F2478" s="7" t="s">
        <v>882</v>
      </c>
      <c r="G2478" s="21" t="s">
        <v>882</v>
      </c>
      <c r="H2478" s="19" t="s">
        <v>882</v>
      </c>
      <c r="I2478" s="10" t="s">
        <v>882</v>
      </c>
      <c r="J2478" s="11" t="s">
        <v>882</v>
      </c>
      <c r="K2478" s="9" t="s">
        <v>882</v>
      </c>
      <c r="L2478" s="9" t="s">
        <v>882</v>
      </c>
      <c r="M2478" s="19" t="s">
        <v>882</v>
      </c>
      <c r="N2478" s="9" t="s">
        <v>882</v>
      </c>
      <c r="O2478" s="9" t="s">
        <v>882</v>
      </c>
      <c r="P2478" s="9" t="s">
        <v>882</v>
      </c>
      <c r="Q2478" t="s">
        <v>882</v>
      </c>
      <c r="R2478" s="7" t="s">
        <v>882</v>
      </c>
      <c r="S2478" s="11" t="s">
        <v>882</v>
      </c>
    </row>
    <row r="2479" spans="1:19" hidden="1" x14ac:dyDescent="0.25">
      <c r="A2479" s="6" t="s">
        <v>882</v>
      </c>
      <c r="B2479" s="258"/>
      <c r="F2479" s="7" t="s">
        <v>882</v>
      </c>
      <c r="G2479" s="21" t="s">
        <v>882</v>
      </c>
      <c r="H2479" s="19" t="s">
        <v>882</v>
      </c>
      <c r="I2479" s="10" t="s">
        <v>882</v>
      </c>
      <c r="J2479" s="11" t="s">
        <v>882</v>
      </c>
      <c r="K2479" s="9" t="s">
        <v>882</v>
      </c>
      <c r="L2479" s="9" t="s">
        <v>882</v>
      </c>
      <c r="M2479" s="19" t="s">
        <v>882</v>
      </c>
      <c r="N2479" s="9" t="s">
        <v>882</v>
      </c>
      <c r="O2479" s="9" t="s">
        <v>882</v>
      </c>
      <c r="P2479" s="9" t="s">
        <v>882</v>
      </c>
      <c r="Q2479" t="s">
        <v>882</v>
      </c>
      <c r="R2479" s="7" t="s">
        <v>882</v>
      </c>
      <c r="S2479" s="11" t="s">
        <v>882</v>
      </c>
    </row>
    <row r="2480" spans="1:19" hidden="1" x14ac:dyDescent="0.25">
      <c r="A2480" s="6" t="s">
        <v>882</v>
      </c>
      <c r="B2480" s="258"/>
      <c r="F2480" s="7" t="s">
        <v>882</v>
      </c>
      <c r="G2480" s="21" t="s">
        <v>882</v>
      </c>
      <c r="H2480" s="19" t="s">
        <v>882</v>
      </c>
      <c r="I2480" s="10" t="s">
        <v>882</v>
      </c>
      <c r="J2480" s="11" t="s">
        <v>882</v>
      </c>
      <c r="K2480" s="9" t="s">
        <v>882</v>
      </c>
      <c r="L2480" s="9" t="s">
        <v>882</v>
      </c>
      <c r="M2480" s="19" t="s">
        <v>882</v>
      </c>
      <c r="N2480" s="9" t="s">
        <v>882</v>
      </c>
      <c r="O2480" s="9" t="s">
        <v>882</v>
      </c>
      <c r="P2480" s="9" t="s">
        <v>882</v>
      </c>
      <c r="Q2480" t="s">
        <v>882</v>
      </c>
      <c r="R2480" s="7" t="s">
        <v>882</v>
      </c>
      <c r="S2480" s="11" t="s">
        <v>882</v>
      </c>
    </row>
    <row r="2481" spans="1:19" hidden="1" x14ac:dyDescent="0.25">
      <c r="A2481" s="6" t="s">
        <v>882</v>
      </c>
      <c r="B2481" s="258"/>
      <c r="F2481" s="7" t="s">
        <v>882</v>
      </c>
      <c r="G2481" s="21" t="s">
        <v>882</v>
      </c>
      <c r="H2481" s="19" t="s">
        <v>882</v>
      </c>
      <c r="I2481" s="10" t="s">
        <v>882</v>
      </c>
      <c r="J2481" s="11" t="s">
        <v>882</v>
      </c>
      <c r="K2481" s="9" t="s">
        <v>882</v>
      </c>
      <c r="L2481" s="9" t="s">
        <v>882</v>
      </c>
      <c r="M2481" s="19" t="s">
        <v>882</v>
      </c>
      <c r="N2481" s="9" t="s">
        <v>882</v>
      </c>
      <c r="O2481" s="9" t="s">
        <v>882</v>
      </c>
      <c r="P2481" s="9" t="s">
        <v>882</v>
      </c>
      <c r="Q2481" t="s">
        <v>882</v>
      </c>
      <c r="R2481" s="7" t="s">
        <v>882</v>
      </c>
      <c r="S2481" s="11" t="s">
        <v>882</v>
      </c>
    </row>
    <row r="2482" spans="1:19" hidden="1" x14ac:dyDescent="0.25">
      <c r="A2482" s="6" t="s">
        <v>882</v>
      </c>
      <c r="B2482" s="258"/>
      <c r="F2482" s="7" t="s">
        <v>882</v>
      </c>
      <c r="G2482" s="21" t="s">
        <v>882</v>
      </c>
      <c r="H2482" s="19" t="s">
        <v>882</v>
      </c>
      <c r="I2482" s="10" t="s">
        <v>882</v>
      </c>
      <c r="J2482" s="11" t="s">
        <v>882</v>
      </c>
      <c r="K2482" s="9" t="s">
        <v>882</v>
      </c>
      <c r="L2482" s="9" t="s">
        <v>882</v>
      </c>
      <c r="M2482" s="19" t="s">
        <v>882</v>
      </c>
      <c r="N2482" s="9" t="s">
        <v>882</v>
      </c>
      <c r="O2482" s="9" t="s">
        <v>882</v>
      </c>
      <c r="P2482" s="9" t="s">
        <v>882</v>
      </c>
      <c r="Q2482" t="s">
        <v>882</v>
      </c>
      <c r="R2482" s="7" t="s">
        <v>882</v>
      </c>
      <c r="S2482" s="11" t="s">
        <v>882</v>
      </c>
    </row>
    <row r="2483" spans="1:19" hidden="1" x14ac:dyDescent="0.25">
      <c r="A2483" s="6" t="s">
        <v>882</v>
      </c>
      <c r="B2483" s="258"/>
      <c r="F2483" s="7" t="s">
        <v>882</v>
      </c>
      <c r="G2483" s="21" t="s">
        <v>882</v>
      </c>
      <c r="H2483" s="19" t="s">
        <v>882</v>
      </c>
      <c r="I2483" s="10" t="s">
        <v>882</v>
      </c>
      <c r="J2483" s="11" t="s">
        <v>882</v>
      </c>
      <c r="K2483" s="9" t="s">
        <v>882</v>
      </c>
      <c r="L2483" s="9" t="s">
        <v>882</v>
      </c>
      <c r="M2483" s="19" t="s">
        <v>882</v>
      </c>
      <c r="N2483" s="9" t="s">
        <v>882</v>
      </c>
      <c r="O2483" s="9" t="s">
        <v>882</v>
      </c>
      <c r="P2483" s="9" t="s">
        <v>882</v>
      </c>
      <c r="Q2483" t="s">
        <v>882</v>
      </c>
      <c r="R2483" s="7" t="s">
        <v>882</v>
      </c>
      <c r="S2483" s="11" t="s">
        <v>882</v>
      </c>
    </row>
    <row r="2484" spans="1:19" hidden="1" x14ac:dyDescent="0.25">
      <c r="A2484" s="6" t="s">
        <v>882</v>
      </c>
      <c r="B2484" s="258"/>
      <c r="F2484" s="7" t="s">
        <v>882</v>
      </c>
      <c r="G2484" s="21" t="s">
        <v>882</v>
      </c>
      <c r="H2484" s="19" t="s">
        <v>882</v>
      </c>
      <c r="I2484" s="10" t="s">
        <v>882</v>
      </c>
      <c r="J2484" s="11" t="s">
        <v>882</v>
      </c>
      <c r="K2484" s="9" t="s">
        <v>882</v>
      </c>
      <c r="L2484" s="9" t="s">
        <v>882</v>
      </c>
      <c r="M2484" s="19" t="s">
        <v>882</v>
      </c>
      <c r="N2484" s="9" t="s">
        <v>882</v>
      </c>
      <c r="O2484" s="9" t="s">
        <v>882</v>
      </c>
      <c r="P2484" s="9" t="s">
        <v>882</v>
      </c>
      <c r="Q2484" t="s">
        <v>882</v>
      </c>
      <c r="R2484" s="7" t="s">
        <v>882</v>
      </c>
      <c r="S2484" s="11" t="s">
        <v>882</v>
      </c>
    </row>
    <row r="2485" spans="1:19" hidden="1" x14ac:dyDescent="0.25">
      <c r="A2485" s="6" t="s">
        <v>882</v>
      </c>
      <c r="B2485" s="258"/>
      <c r="F2485" s="7" t="s">
        <v>882</v>
      </c>
      <c r="G2485" s="21" t="s">
        <v>882</v>
      </c>
      <c r="H2485" s="19" t="s">
        <v>882</v>
      </c>
      <c r="I2485" s="10" t="s">
        <v>882</v>
      </c>
      <c r="J2485" s="11" t="s">
        <v>882</v>
      </c>
      <c r="K2485" s="9" t="s">
        <v>882</v>
      </c>
      <c r="L2485" s="9" t="s">
        <v>882</v>
      </c>
      <c r="M2485" s="19" t="s">
        <v>882</v>
      </c>
      <c r="N2485" s="9" t="s">
        <v>882</v>
      </c>
      <c r="O2485" s="9" t="s">
        <v>882</v>
      </c>
      <c r="P2485" s="9" t="s">
        <v>882</v>
      </c>
      <c r="Q2485" t="s">
        <v>882</v>
      </c>
      <c r="R2485" s="7" t="s">
        <v>882</v>
      </c>
      <c r="S2485" s="11" t="s">
        <v>882</v>
      </c>
    </row>
    <row r="2486" spans="1:19" hidden="1" x14ac:dyDescent="0.25">
      <c r="A2486" s="6" t="s">
        <v>882</v>
      </c>
      <c r="B2486" s="258"/>
      <c r="F2486" s="7" t="s">
        <v>882</v>
      </c>
      <c r="G2486" s="21" t="s">
        <v>882</v>
      </c>
      <c r="H2486" s="19" t="s">
        <v>882</v>
      </c>
      <c r="I2486" s="10" t="s">
        <v>882</v>
      </c>
      <c r="J2486" s="11" t="s">
        <v>882</v>
      </c>
      <c r="K2486" s="9" t="s">
        <v>882</v>
      </c>
      <c r="L2486" s="9" t="s">
        <v>882</v>
      </c>
      <c r="M2486" s="19" t="s">
        <v>882</v>
      </c>
      <c r="N2486" s="9" t="s">
        <v>882</v>
      </c>
      <c r="O2486" s="9" t="s">
        <v>882</v>
      </c>
      <c r="P2486" s="9" t="s">
        <v>882</v>
      </c>
      <c r="Q2486" t="s">
        <v>882</v>
      </c>
      <c r="R2486" s="7" t="s">
        <v>882</v>
      </c>
      <c r="S2486" s="11" t="s">
        <v>882</v>
      </c>
    </row>
    <row r="2487" spans="1:19" hidden="1" x14ac:dyDescent="0.25">
      <c r="A2487" s="6" t="s">
        <v>882</v>
      </c>
      <c r="B2487" s="258"/>
      <c r="F2487" s="7" t="s">
        <v>882</v>
      </c>
      <c r="G2487" s="21" t="s">
        <v>882</v>
      </c>
      <c r="H2487" s="19" t="s">
        <v>882</v>
      </c>
      <c r="I2487" s="10" t="s">
        <v>882</v>
      </c>
      <c r="J2487" s="11" t="s">
        <v>882</v>
      </c>
      <c r="K2487" s="9" t="s">
        <v>882</v>
      </c>
      <c r="L2487" s="9" t="s">
        <v>882</v>
      </c>
      <c r="M2487" s="19" t="s">
        <v>882</v>
      </c>
      <c r="N2487" s="9" t="s">
        <v>882</v>
      </c>
      <c r="O2487" s="9" t="s">
        <v>882</v>
      </c>
      <c r="P2487" s="9" t="s">
        <v>882</v>
      </c>
      <c r="Q2487" t="s">
        <v>882</v>
      </c>
      <c r="R2487" s="7" t="s">
        <v>882</v>
      </c>
      <c r="S2487" s="11" t="s">
        <v>882</v>
      </c>
    </row>
    <row r="2488" spans="1:19" hidden="1" x14ac:dyDescent="0.25">
      <c r="A2488" s="6" t="s">
        <v>882</v>
      </c>
      <c r="B2488" s="258"/>
      <c r="F2488" s="7" t="s">
        <v>882</v>
      </c>
      <c r="G2488" s="21" t="s">
        <v>882</v>
      </c>
      <c r="H2488" s="19" t="s">
        <v>882</v>
      </c>
      <c r="I2488" s="10" t="s">
        <v>882</v>
      </c>
      <c r="J2488" s="11" t="s">
        <v>882</v>
      </c>
      <c r="K2488" s="9" t="s">
        <v>882</v>
      </c>
      <c r="L2488" s="9" t="s">
        <v>882</v>
      </c>
      <c r="M2488" s="19" t="s">
        <v>882</v>
      </c>
      <c r="N2488" s="9" t="s">
        <v>882</v>
      </c>
      <c r="O2488" s="9" t="s">
        <v>882</v>
      </c>
      <c r="P2488" s="9" t="s">
        <v>882</v>
      </c>
      <c r="Q2488" t="s">
        <v>882</v>
      </c>
      <c r="R2488" s="7" t="s">
        <v>882</v>
      </c>
      <c r="S2488" s="11" t="s">
        <v>882</v>
      </c>
    </row>
    <row r="2489" spans="1:19" hidden="1" x14ac:dyDescent="0.25">
      <c r="A2489" s="6" t="s">
        <v>882</v>
      </c>
      <c r="B2489" s="258"/>
      <c r="F2489" s="7" t="s">
        <v>882</v>
      </c>
      <c r="G2489" s="21" t="s">
        <v>882</v>
      </c>
      <c r="H2489" s="19" t="s">
        <v>882</v>
      </c>
      <c r="I2489" s="10" t="s">
        <v>882</v>
      </c>
      <c r="J2489" s="11" t="s">
        <v>882</v>
      </c>
      <c r="K2489" s="9" t="s">
        <v>882</v>
      </c>
      <c r="L2489" s="9" t="s">
        <v>882</v>
      </c>
      <c r="M2489" s="19" t="s">
        <v>882</v>
      </c>
      <c r="N2489" s="9" t="s">
        <v>882</v>
      </c>
      <c r="O2489" s="9" t="s">
        <v>882</v>
      </c>
      <c r="P2489" s="9" t="s">
        <v>882</v>
      </c>
      <c r="Q2489" t="s">
        <v>882</v>
      </c>
      <c r="R2489" s="7" t="s">
        <v>882</v>
      </c>
      <c r="S2489" s="11" t="s">
        <v>882</v>
      </c>
    </row>
    <row r="2490" spans="1:19" hidden="1" x14ac:dyDescent="0.25">
      <c r="A2490" s="6" t="s">
        <v>882</v>
      </c>
      <c r="B2490" s="258"/>
      <c r="F2490" s="7" t="s">
        <v>882</v>
      </c>
      <c r="G2490" s="21" t="s">
        <v>882</v>
      </c>
      <c r="H2490" s="19" t="s">
        <v>882</v>
      </c>
      <c r="I2490" s="10" t="s">
        <v>882</v>
      </c>
      <c r="J2490" s="11" t="s">
        <v>882</v>
      </c>
      <c r="K2490" s="9" t="s">
        <v>882</v>
      </c>
      <c r="L2490" s="9" t="s">
        <v>882</v>
      </c>
      <c r="M2490" s="19" t="s">
        <v>882</v>
      </c>
      <c r="N2490" s="9" t="s">
        <v>882</v>
      </c>
      <c r="O2490" s="9" t="s">
        <v>882</v>
      </c>
      <c r="P2490" s="9" t="s">
        <v>882</v>
      </c>
      <c r="Q2490" t="s">
        <v>882</v>
      </c>
      <c r="R2490" s="7" t="s">
        <v>882</v>
      </c>
      <c r="S2490" s="11" t="s">
        <v>882</v>
      </c>
    </row>
    <row r="2491" spans="1:19" hidden="1" x14ac:dyDescent="0.25">
      <c r="A2491" s="6" t="s">
        <v>882</v>
      </c>
      <c r="B2491" s="258"/>
      <c r="F2491" s="7" t="s">
        <v>882</v>
      </c>
      <c r="G2491" s="21" t="s">
        <v>882</v>
      </c>
      <c r="H2491" s="19" t="s">
        <v>882</v>
      </c>
      <c r="I2491" s="10" t="s">
        <v>882</v>
      </c>
      <c r="J2491" s="11" t="s">
        <v>882</v>
      </c>
      <c r="K2491" s="9" t="s">
        <v>882</v>
      </c>
      <c r="L2491" s="9" t="s">
        <v>882</v>
      </c>
      <c r="M2491" s="19" t="s">
        <v>882</v>
      </c>
      <c r="N2491" s="9" t="s">
        <v>882</v>
      </c>
      <c r="O2491" s="9" t="s">
        <v>882</v>
      </c>
      <c r="P2491" s="9" t="s">
        <v>882</v>
      </c>
      <c r="Q2491" t="s">
        <v>882</v>
      </c>
      <c r="R2491" s="7" t="s">
        <v>882</v>
      </c>
      <c r="S2491" s="11" t="s">
        <v>882</v>
      </c>
    </row>
    <row r="2492" spans="1:19" hidden="1" x14ac:dyDescent="0.25">
      <c r="A2492" s="6" t="s">
        <v>882</v>
      </c>
      <c r="B2492" s="258"/>
      <c r="F2492" s="7" t="s">
        <v>882</v>
      </c>
      <c r="G2492" s="21" t="s">
        <v>882</v>
      </c>
      <c r="H2492" s="19" t="s">
        <v>882</v>
      </c>
      <c r="I2492" s="10" t="s">
        <v>882</v>
      </c>
      <c r="J2492" s="11" t="s">
        <v>882</v>
      </c>
      <c r="K2492" s="9" t="s">
        <v>882</v>
      </c>
      <c r="L2492" s="9" t="s">
        <v>882</v>
      </c>
      <c r="M2492" s="19" t="s">
        <v>882</v>
      </c>
      <c r="N2492" s="9" t="s">
        <v>882</v>
      </c>
      <c r="O2492" s="9" t="s">
        <v>882</v>
      </c>
      <c r="P2492" s="9" t="s">
        <v>882</v>
      </c>
      <c r="Q2492" t="s">
        <v>882</v>
      </c>
      <c r="R2492" s="7" t="s">
        <v>882</v>
      </c>
      <c r="S2492" s="11" t="s">
        <v>882</v>
      </c>
    </row>
    <row r="2493" spans="1:19" hidden="1" x14ac:dyDescent="0.25">
      <c r="A2493" s="6" t="s">
        <v>882</v>
      </c>
      <c r="B2493" s="258"/>
      <c r="F2493" s="7" t="s">
        <v>882</v>
      </c>
      <c r="G2493" s="21" t="s">
        <v>882</v>
      </c>
      <c r="H2493" s="19" t="s">
        <v>882</v>
      </c>
      <c r="I2493" s="10" t="s">
        <v>882</v>
      </c>
      <c r="J2493" s="11" t="s">
        <v>882</v>
      </c>
      <c r="K2493" s="9" t="s">
        <v>882</v>
      </c>
      <c r="L2493" s="9" t="s">
        <v>882</v>
      </c>
      <c r="M2493" s="19" t="s">
        <v>882</v>
      </c>
      <c r="N2493" s="9" t="s">
        <v>882</v>
      </c>
      <c r="O2493" s="9" t="s">
        <v>882</v>
      </c>
      <c r="P2493" s="9" t="s">
        <v>882</v>
      </c>
      <c r="Q2493" t="s">
        <v>882</v>
      </c>
      <c r="R2493" s="7" t="s">
        <v>882</v>
      </c>
      <c r="S2493" s="11" t="s">
        <v>882</v>
      </c>
    </row>
    <row r="2494" spans="1:19" hidden="1" x14ac:dyDescent="0.25">
      <c r="A2494" s="6" t="s">
        <v>882</v>
      </c>
      <c r="B2494" s="258"/>
      <c r="F2494" s="7" t="s">
        <v>882</v>
      </c>
      <c r="G2494" s="21" t="s">
        <v>882</v>
      </c>
      <c r="H2494" s="19" t="s">
        <v>882</v>
      </c>
      <c r="I2494" s="10" t="s">
        <v>882</v>
      </c>
      <c r="J2494" s="11" t="s">
        <v>882</v>
      </c>
      <c r="K2494" s="9" t="s">
        <v>882</v>
      </c>
      <c r="L2494" s="9" t="s">
        <v>882</v>
      </c>
      <c r="M2494" s="19" t="s">
        <v>882</v>
      </c>
      <c r="N2494" s="9" t="s">
        <v>882</v>
      </c>
      <c r="O2494" s="9" t="s">
        <v>882</v>
      </c>
      <c r="P2494" s="9" t="s">
        <v>882</v>
      </c>
      <c r="Q2494" t="s">
        <v>882</v>
      </c>
      <c r="R2494" s="7" t="s">
        <v>882</v>
      </c>
      <c r="S2494" s="11" t="s">
        <v>882</v>
      </c>
    </row>
    <row r="2495" spans="1:19" hidden="1" x14ac:dyDescent="0.25">
      <c r="A2495" s="6" t="s">
        <v>882</v>
      </c>
      <c r="B2495" s="258"/>
      <c r="F2495" s="7" t="s">
        <v>882</v>
      </c>
      <c r="G2495" s="21" t="s">
        <v>882</v>
      </c>
      <c r="H2495" s="19" t="s">
        <v>882</v>
      </c>
      <c r="I2495" s="10" t="s">
        <v>882</v>
      </c>
      <c r="J2495" s="11" t="s">
        <v>882</v>
      </c>
      <c r="K2495" s="9" t="s">
        <v>882</v>
      </c>
      <c r="L2495" s="9" t="s">
        <v>882</v>
      </c>
      <c r="M2495" s="19" t="s">
        <v>882</v>
      </c>
      <c r="N2495" s="9" t="s">
        <v>882</v>
      </c>
      <c r="O2495" s="9" t="s">
        <v>882</v>
      </c>
      <c r="P2495" s="9" t="s">
        <v>882</v>
      </c>
      <c r="Q2495" t="s">
        <v>882</v>
      </c>
      <c r="R2495" s="7" t="s">
        <v>882</v>
      </c>
      <c r="S2495" s="11" t="s">
        <v>882</v>
      </c>
    </row>
    <row r="2496" spans="1:19" hidden="1" x14ac:dyDescent="0.25">
      <c r="A2496" s="6" t="s">
        <v>882</v>
      </c>
      <c r="B2496" s="258"/>
      <c r="F2496" s="7" t="s">
        <v>882</v>
      </c>
      <c r="G2496" s="21" t="s">
        <v>882</v>
      </c>
      <c r="H2496" s="19" t="s">
        <v>882</v>
      </c>
      <c r="I2496" s="10" t="s">
        <v>882</v>
      </c>
      <c r="J2496" s="11" t="s">
        <v>882</v>
      </c>
      <c r="K2496" s="9" t="s">
        <v>882</v>
      </c>
      <c r="L2496" s="9" t="s">
        <v>882</v>
      </c>
      <c r="M2496" s="19" t="s">
        <v>882</v>
      </c>
      <c r="N2496" s="9" t="s">
        <v>882</v>
      </c>
      <c r="O2496" s="9" t="s">
        <v>882</v>
      </c>
      <c r="P2496" s="9" t="s">
        <v>882</v>
      </c>
      <c r="Q2496" t="s">
        <v>882</v>
      </c>
      <c r="R2496" s="7" t="s">
        <v>882</v>
      </c>
      <c r="S2496" s="11" t="s">
        <v>882</v>
      </c>
    </row>
    <row r="2497" spans="1:19" hidden="1" x14ac:dyDescent="0.25">
      <c r="A2497" s="6" t="s">
        <v>882</v>
      </c>
      <c r="B2497" s="258"/>
      <c r="F2497" s="7" t="s">
        <v>882</v>
      </c>
      <c r="G2497" s="21" t="s">
        <v>882</v>
      </c>
      <c r="H2497" s="19" t="s">
        <v>882</v>
      </c>
      <c r="I2497" s="10" t="s">
        <v>882</v>
      </c>
      <c r="J2497" s="11" t="s">
        <v>882</v>
      </c>
      <c r="K2497" s="9" t="s">
        <v>882</v>
      </c>
      <c r="L2497" s="9" t="s">
        <v>882</v>
      </c>
      <c r="M2497" s="19" t="s">
        <v>882</v>
      </c>
      <c r="N2497" s="9" t="s">
        <v>882</v>
      </c>
      <c r="O2497" s="9" t="s">
        <v>882</v>
      </c>
      <c r="P2497" s="9" t="s">
        <v>882</v>
      </c>
      <c r="Q2497" t="s">
        <v>882</v>
      </c>
      <c r="R2497" s="7" t="s">
        <v>882</v>
      </c>
      <c r="S2497" s="11" t="s">
        <v>882</v>
      </c>
    </row>
    <row r="2498" spans="1:19" hidden="1" x14ac:dyDescent="0.25">
      <c r="A2498" s="6" t="s">
        <v>882</v>
      </c>
      <c r="B2498" s="258"/>
      <c r="F2498" s="7" t="s">
        <v>882</v>
      </c>
      <c r="G2498" s="21" t="s">
        <v>882</v>
      </c>
      <c r="H2498" s="19" t="s">
        <v>882</v>
      </c>
      <c r="I2498" s="10" t="s">
        <v>882</v>
      </c>
      <c r="J2498" s="11" t="s">
        <v>882</v>
      </c>
      <c r="K2498" s="9" t="s">
        <v>882</v>
      </c>
      <c r="L2498" s="9" t="s">
        <v>882</v>
      </c>
      <c r="M2498" s="19" t="s">
        <v>882</v>
      </c>
      <c r="N2498" s="9" t="s">
        <v>882</v>
      </c>
      <c r="O2498" s="9" t="s">
        <v>882</v>
      </c>
      <c r="P2498" s="9" t="s">
        <v>882</v>
      </c>
      <c r="Q2498" t="s">
        <v>882</v>
      </c>
      <c r="R2498" s="7" t="s">
        <v>882</v>
      </c>
      <c r="S2498" s="11" t="s">
        <v>882</v>
      </c>
    </row>
    <row r="2499" spans="1:19" hidden="1" x14ac:dyDescent="0.25">
      <c r="A2499" s="6" t="s">
        <v>882</v>
      </c>
      <c r="B2499" s="258"/>
      <c r="F2499" s="7" t="s">
        <v>882</v>
      </c>
      <c r="G2499" s="21" t="s">
        <v>882</v>
      </c>
      <c r="H2499" s="19" t="s">
        <v>882</v>
      </c>
      <c r="I2499" s="10" t="s">
        <v>882</v>
      </c>
      <c r="J2499" s="11" t="s">
        <v>882</v>
      </c>
      <c r="K2499" s="9" t="s">
        <v>882</v>
      </c>
      <c r="L2499" s="9" t="s">
        <v>882</v>
      </c>
      <c r="M2499" s="19" t="s">
        <v>882</v>
      </c>
      <c r="N2499" s="9" t="s">
        <v>882</v>
      </c>
      <c r="O2499" s="9" t="s">
        <v>882</v>
      </c>
      <c r="P2499" s="9" t="s">
        <v>882</v>
      </c>
      <c r="Q2499" t="s">
        <v>882</v>
      </c>
      <c r="R2499" s="7" t="s">
        <v>882</v>
      </c>
      <c r="S2499" s="11" t="s">
        <v>882</v>
      </c>
    </row>
    <row r="2500" spans="1:19" hidden="1" x14ac:dyDescent="0.25">
      <c r="A2500" s="6" t="s">
        <v>882</v>
      </c>
      <c r="B2500" s="258"/>
      <c r="F2500" s="7" t="s">
        <v>882</v>
      </c>
      <c r="G2500" s="21" t="s">
        <v>882</v>
      </c>
      <c r="H2500" s="19" t="s">
        <v>882</v>
      </c>
      <c r="I2500" s="10" t="s">
        <v>882</v>
      </c>
      <c r="J2500" s="11" t="s">
        <v>882</v>
      </c>
      <c r="K2500" s="9" t="s">
        <v>882</v>
      </c>
      <c r="L2500" s="9" t="s">
        <v>882</v>
      </c>
      <c r="M2500" s="19" t="s">
        <v>882</v>
      </c>
      <c r="N2500" s="9" t="s">
        <v>882</v>
      </c>
      <c r="O2500" s="9" t="s">
        <v>882</v>
      </c>
      <c r="P2500" s="9" t="s">
        <v>882</v>
      </c>
      <c r="Q2500" t="s">
        <v>882</v>
      </c>
      <c r="R2500" s="7" t="s">
        <v>882</v>
      </c>
      <c r="S2500" s="11" t="s">
        <v>882</v>
      </c>
    </row>
    <row r="2501" spans="1:19" hidden="1" x14ac:dyDescent="0.25">
      <c r="A2501" s="6" t="s">
        <v>882</v>
      </c>
      <c r="B2501" s="258"/>
      <c r="F2501" s="7" t="s">
        <v>882</v>
      </c>
      <c r="G2501" s="21" t="s">
        <v>882</v>
      </c>
      <c r="H2501" s="19" t="s">
        <v>882</v>
      </c>
      <c r="I2501" s="10" t="s">
        <v>882</v>
      </c>
      <c r="J2501" s="11" t="s">
        <v>882</v>
      </c>
      <c r="K2501" s="9" t="s">
        <v>882</v>
      </c>
      <c r="L2501" s="9" t="s">
        <v>882</v>
      </c>
      <c r="M2501" s="19" t="s">
        <v>882</v>
      </c>
      <c r="N2501" s="9" t="s">
        <v>882</v>
      </c>
      <c r="O2501" s="9" t="s">
        <v>882</v>
      </c>
      <c r="P2501" s="9" t="s">
        <v>882</v>
      </c>
      <c r="Q2501" t="s">
        <v>882</v>
      </c>
      <c r="R2501" s="7" t="s">
        <v>882</v>
      </c>
      <c r="S2501" s="11" t="s">
        <v>882</v>
      </c>
    </row>
    <row r="2502" spans="1:19" hidden="1" x14ac:dyDescent="0.25">
      <c r="A2502" s="6" t="s">
        <v>882</v>
      </c>
      <c r="B2502" s="258"/>
      <c r="F2502" s="7" t="s">
        <v>882</v>
      </c>
      <c r="G2502" s="21" t="s">
        <v>882</v>
      </c>
      <c r="H2502" s="19" t="s">
        <v>882</v>
      </c>
      <c r="I2502" s="10" t="s">
        <v>882</v>
      </c>
      <c r="J2502" s="11" t="s">
        <v>882</v>
      </c>
      <c r="K2502" s="9" t="s">
        <v>882</v>
      </c>
      <c r="L2502" s="9" t="s">
        <v>882</v>
      </c>
      <c r="M2502" s="19" t="s">
        <v>882</v>
      </c>
      <c r="N2502" s="9" t="s">
        <v>882</v>
      </c>
      <c r="O2502" s="9" t="s">
        <v>882</v>
      </c>
      <c r="P2502" s="9" t="s">
        <v>882</v>
      </c>
      <c r="Q2502" t="s">
        <v>882</v>
      </c>
      <c r="R2502" s="7" t="s">
        <v>882</v>
      </c>
      <c r="S2502" s="11" t="s">
        <v>882</v>
      </c>
    </row>
    <row r="2503" spans="1:19" hidden="1" x14ac:dyDescent="0.25">
      <c r="A2503" s="6" t="s">
        <v>882</v>
      </c>
      <c r="B2503" s="258"/>
      <c r="F2503" s="7" t="s">
        <v>882</v>
      </c>
      <c r="G2503" s="21" t="s">
        <v>882</v>
      </c>
      <c r="H2503" s="19" t="s">
        <v>882</v>
      </c>
      <c r="I2503" s="10" t="s">
        <v>882</v>
      </c>
      <c r="J2503" s="11" t="s">
        <v>882</v>
      </c>
      <c r="K2503" s="9" t="s">
        <v>882</v>
      </c>
      <c r="L2503" s="9" t="s">
        <v>882</v>
      </c>
      <c r="M2503" s="19" t="s">
        <v>882</v>
      </c>
      <c r="N2503" s="9" t="s">
        <v>882</v>
      </c>
      <c r="O2503" s="9" t="s">
        <v>882</v>
      </c>
      <c r="P2503" s="9" t="s">
        <v>882</v>
      </c>
      <c r="Q2503" t="s">
        <v>882</v>
      </c>
      <c r="R2503" s="7" t="s">
        <v>882</v>
      </c>
      <c r="S2503" s="11" t="s">
        <v>882</v>
      </c>
    </row>
    <row r="2504" spans="1:19" hidden="1" x14ac:dyDescent="0.25">
      <c r="A2504" s="6" t="s">
        <v>882</v>
      </c>
      <c r="B2504" s="258"/>
      <c r="F2504" s="7" t="s">
        <v>882</v>
      </c>
      <c r="G2504" s="21" t="s">
        <v>882</v>
      </c>
      <c r="H2504" s="19" t="s">
        <v>882</v>
      </c>
      <c r="I2504" s="10" t="s">
        <v>882</v>
      </c>
      <c r="J2504" s="11" t="s">
        <v>882</v>
      </c>
      <c r="K2504" s="9" t="s">
        <v>882</v>
      </c>
      <c r="L2504" s="9" t="s">
        <v>882</v>
      </c>
      <c r="M2504" s="19" t="s">
        <v>882</v>
      </c>
      <c r="N2504" s="9" t="s">
        <v>882</v>
      </c>
      <c r="O2504" s="9" t="s">
        <v>882</v>
      </c>
      <c r="P2504" s="9" t="s">
        <v>882</v>
      </c>
      <c r="Q2504" t="s">
        <v>882</v>
      </c>
      <c r="R2504" s="7" t="s">
        <v>882</v>
      </c>
      <c r="S2504" s="11" t="s">
        <v>882</v>
      </c>
    </row>
    <row r="2505" spans="1:19" hidden="1" x14ac:dyDescent="0.25">
      <c r="A2505" s="6" t="s">
        <v>882</v>
      </c>
      <c r="B2505" s="258"/>
      <c r="F2505" s="7" t="s">
        <v>882</v>
      </c>
      <c r="G2505" s="21" t="s">
        <v>882</v>
      </c>
      <c r="H2505" s="19" t="s">
        <v>882</v>
      </c>
      <c r="I2505" s="10" t="s">
        <v>882</v>
      </c>
      <c r="J2505" s="11" t="s">
        <v>882</v>
      </c>
      <c r="K2505" s="9" t="s">
        <v>882</v>
      </c>
      <c r="L2505" s="9" t="s">
        <v>882</v>
      </c>
      <c r="M2505" s="19" t="s">
        <v>882</v>
      </c>
      <c r="N2505" s="9" t="s">
        <v>882</v>
      </c>
      <c r="O2505" s="9" t="s">
        <v>882</v>
      </c>
      <c r="P2505" s="9" t="s">
        <v>882</v>
      </c>
      <c r="Q2505" t="s">
        <v>882</v>
      </c>
      <c r="R2505" s="7" t="s">
        <v>882</v>
      </c>
      <c r="S2505" s="11" t="s">
        <v>882</v>
      </c>
    </row>
    <row r="2506" spans="1:19" hidden="1" x14ac:dyDescent="0.25">
      <c r="A2506" s="6" t="s">
        <v>882</v>
      </c>
      <c r="B2506" s="258"/>
      <c r="F2506" s="7" t="s">
        <v>882</v>
      </c>
      <c r="G2506" s="21" t="s">
        <v>882</v>
      </c>
      <c r="H2506" s="19" t="s">
        <v>882</v>
      </c>
      <c r="I2506" s="10" t="s">
        <v>882</v>
      </c>
      <c r="J2506" s="11" t="s">
        <v>882</v>
      </c>
      <c r="K2506" s="9" t="s">
        <v>882</v>
      </c>
      <c r="L2506" s="9" t="s">
        <v>882</v>
      </c>
      <c r="M2506" s="19" t="s">
        <v>882</v>
      </c>
      <c r="N2506" s="9" t="s">
        <v>882</v>
      </c>
      <c r="O2506" s="9" t="s">
        <v>882</v>
      </c>
      <c r="P2506" s="9" t="s">
        <v>882</v>
      </c>
      <c r="Q2506" t="s">
        <v>882</v>
      </c>
      <c r="R2506" s="7" t="s">
        <v>882</v>
      </c>
      <c r="S2506" s="11" t="s">
        <v>882</v>
      </c>
    </row>
    <row r="2507" spans="1:19" hidden="1" x14ac:dyDescent="0.25">
      <c r="A2507" s="6" t="s">
        <v>882</v>
      </c>
      <c r="B2507" s="258"/>
      <c r="F2507" s="7" t="s">
        <v>882</v>
      </c>
      <c r="G2507" s="21" t="s">
        <v>882</v>
      </c>
      <c r="H2507" s="19" t="s">
        <v>882</v>
      </c>
      <c r="I2507" s="10" t="s">
        <v>882</v>
      </c>
      <c r="J2507" s="11" t="s">
        <v>882</v>
      </c>
      <c r="K2507" s="9" t="s">
        <v>882</v>
      </c>
      <c r="L2507" s="9" t="s">
        <v>882</v>
      </c>
      <c r="M2507" s="19" t="s">
        <v>882</v>
      </c>
      <c r="N2507" s="9" t="s">
        <v>882</v>
      </c>
      <c r="O2507" s="9" t="s">
        <v>882</v>
      </c>
      <c r="P2507" s="9" t="s">
        <v>882</v>
      </c>
      <c r="Q2507" t="s">
        <v>882</v>
      </c>
      <c r="R2507" s="7" t="s">
        <v>882</v>
      </c>
      <c r="S2507" s="11" t="s">
        <v>882</v>
      </c>
    </row>
    <row r="2508" spans="1:19" hidden="1" x14ac:dyDescent="0.25">
      <c r="A2508" s="6" t="s">
        <v>882</v>
      </c>
      <c r="B2508" s="258"/>
      <c r="F2508" s="7" t="s">
        <v>882</v>
      </c>
      <c r="G2508" s="21" t="s">
        <v>882</v>
      </c>
      <c r="H2508" s="19" t="s">
        <v>882</v>
      </c>
      <c r="I2508" s="10" t="s">
        <v>882</v>
      </c>
      <c r="J2508" s="11" t="s">
        <v>882</v>
      </c>
      <c r="K2508" s="9" t="s">
        <v>882</v>
      </c>
      <c r="L2508" s="9" t="s">
        <v>882</v>
      </c>
      <c r="M2508" s="19" t="s">
        <v>882</v>
      </c>
      <c r="N2508" s="9" t="s">
        <v>882</v>
      </c>
      <c r="O2508" s="9" t="s">
        <v>882</v>
      </c>
      <c r="P2508" s="9" t="s">
        <v>882</v>
      </c>
      <c r="Q2508" t="s">
        <v>882</v>
      </c>
      <c r="R2508" s="7" t="s">
        <v>882</v>
      </c>
      <c r="S2508" s="11" t="s">
        <v>882</v>
      </c>
    </row>
    <row r="2509" spans="1:19" hidden="1" x14ac:dyDescent="0.25">
      <c r="A2509" s="6" t="s">
        <v>882</v>
      </c>
      <c r="B2509" s="258"/>
      <c r="F2509" s="7" t="s">
        <v>882</v>
      </c>
      <c r="G2509" s="21" t="s">
        <v>882</v>
      </c>
      <c r="H2509" s="19" t="s">
        <v>882</v>
      </c>
      <c r="I2509" s="10" t="s">
        <v>882</v>
      </c>
      <c r="J2509" s="11" t="s">
        <v>882</v>
      </c>
      <c r="K2509" s="9" t="s">
        <v>882</v>
      </c>
      <c r="L2509" s="9" t="s">
        <v>882</v>
      </c>
      <c r="M2509" s="19" t="s">
        <v>882</v>
      </c>
      <c r="N2509" s="9" t="s">
        <v>882</v>
      </c>
      <c r="O2509" s="9" t="s">
        <v>882</v>
      </c>
      <c r="P2509" s="9" t="s">
        <v>882</v>
      </c>
      <c r="Q2509" t="s">
        <v>882</v>
      </c>
      <c r="R2509" s="7" t="s">
        <v>882</v>
      </c>
      <c r="S2509" s="11" t="s">
        <v>882</v>
      </c>
    </row>
    <row r="2510" spans="1:19" hidden="1" x14ac:dyDescent="0.25">
      <c r="A2510" s="6" t="s">
        <v>882</v>
      </c>
      <c r="B2510" s="258"/>
      <c r="F2510" s="7" t="s">
        <v>882</v>
      </c>
      <c r="G2510" s="21" t="s">
        <v>882</v>
      </c>
      <c r="H2510" s="19" t="s">
        <v>882</v>
      </c>
      <c r="I2510" s="10" t="s">
        <v>882</v>
      </c>
      <c r="J2510" s="11" t="s">
        <v>882</v>
      </c>
      <c r="K2510" s="9" t="s">
        <v>882</v>
      </c>
      <c r="L2510" s="9" t="s">
        <v>882</v>
      </c>
      <c r="M2510" s="19" t="s">
        <v>882</v>
      </c>
      <c r="N2510" s="9" t="s">
        <v>882</v>
      </c>
      <c r="O2510" s="9" t="s">
        <v>882</v>
      </c>
      <c r="P2510" s="9" t="s">
        <v>882</v>
      </c>
      <c r="Q2510" t="s">
        <v>882</v>
      </c>
      <c r="R2510" s="7" t="s">
        <v>882</v>
      </c>
      <c r="S2510" s="11" t="s">
        <v>882</v>
      </c>
    </row>
    <row r="2511" spans="1:19" hidden="1" x14ac:dyDescent="0.25">
      <c r="A2511" s="6" t="s">
        <v>882</v>
      </c>
      <c r="B2511" s="258"/>
      <c r="F2511" s="7" t="s">
        <v>882</v>
      </c>
      <c r="G2511" s="21" t="s">
        <v>882</v>
      </c>
      <c r="H2511" s="19" t="s">
        <v>882</v>
      </c>
      <c r="I2511" s="10" t="s">
        <v>882</v>
      </c>
      <c r="J2511" s="11" t="s">
        <v>882</v>
      </c>
      <c r="K2511" s="9" t="s">
        <v>882</v>
      </c>
      <c r="L2511" s="9" t="s">
        <v>882</v>
      </c>
      <c r="M2511" s="19" t="s">
        <v>882</v>
      </c>
      <c r="N2511" s="9" t="s">
        <v>882</v>
      </c>
      <c r="O2511" s="9" t="s">
        <v>882</v>
      </c>
      <c r="P2511" s="9" t="s">
        <v>882</v>
      </c>
      <c r="Q2511" t="s">
        <v>882</v>
      </c>
      <c r="R2511" s="7" t="s">
        <v>882</v>
      </c>
      <c r="S2511" s="11" t="s">
        <v>882</v>
      </c>
    </row>
    <row r="2512" spans="1:19" hidden="1" x14ac:dyDescent="0.25">
      <c r="A2512" s="6" t="s">
        <v>882</v>
      </c>
      <c r="B2512" s="258"/>
      <c r="F2512" s="7" t="s">
        <v>882</v>
      </c>
      <c r="G2512" s="21" t="s">
        <v>882</v>
      </c>
      <c r="H2512" s="19" t="s">
        <v>882</v>
      </c>
      <c r="I2512" s="10" t="s">
        <v>882</v>
      </c>
      <c r="J2512" s="11" t="s">
        <v>882</v>
      </c>
      <c r="K2512" s="9" t="s">
        <v>882</v>
      </c>
      <c r="L2512" s="9" t="s">
        <v>882</v>
      </c>
      <c r="M2512" s="19" t="s">
        <v>882</v>
      </c>
      <c r="N2512" s="9" t="s">
        <v>882</v>
      </c>
      <c r="O2512" s="9" t="s">
        <v>882</v>
      </c>
      <c r="P2512" s="9" t="s">
        <v>882</v>
      </c>
      <c r="Q2512" t="s">
        <v>882</v>
      </c>
      <c r="R2512" s="7" t="s">
        <v>882</v>
      </c>
      <c r="S2512" s="11" t="s">
        <v>882</v>
      </c>
    </row>
    <row r="2513" spans="1:19" hidden="1" x14ac:dyDescent="0.25">
      <c r="A2513" s="6" t="s">
        <v>882</v>
      </c>
      <c r="B2513" s="258"/>
      <c r="F2513" s="7" t="s">
        <v>882</v>
      </c>
      <c r="G2513" s="21" t="s">
        <v>882</v>
      </c>
      <c r="H2513" s="19" t="s">
        <v>882</v>
      </c>
      <c r="I2513" s="10" t="s">
        <v>882</v>
      </c>
      <c r="J2513" s="11" t="s">
        <v>882</v>
      </c>
      <c r="K2513" s="9" t="s">
        <v>882</v>
      </c>
      <c r="L2513" s="9" t="s">
        <v>882</v>
      </c>
      <c r="M2513" s="19" t="s">
        <v>882</v>
      </c>
      <c r="N2513" s="9" t="s">
        <v>882</v>
      </c>
      <c r="O2513" s="9" t="s">
        <v>882</v>
      </c>
      <c r="P2513" s="9" t="s">
        <v>882</v>
      </c>
      <c r="Q2513" t="s">
        <v>882</v>
      </c>
      <c r="R2513" s="7" t="s">
        <v>882</v>
      </c>
      <c r="S2513" s="11" t="s">
        <v>882</v>
      </c>
    </row>
    <row r="2514" spans="1:19" hidden="1" x14ac:dyDescent="0.25">
      <c r="A2514" s="6" t="s">
        <v>882</v>
      </c>
      <c r="B2514" s="258"/>
      <c r="F2514" s="7" t="s">
        <v>882</v>
      </c>
      <c r="G2514" s="21" t="s">
        <v>882</v>
      </c>
      <c r="H2514" s="19" t="s">
        <v>882</v>
      </c>
      <c r="I2514" s="10" t="s">
        <v>882</v>
      </c>
      <c r="J2514" s="11" t="s">
        <v>882</v>
      </c>
      <c r="K2514" s="9" t="s">
        <v>882</v>
      </c>
      <c r="L2514" s="9" t="s">
        <v>882</v>
      </c>
      <c r="M2514" s="19" t="s">
        <v>882</v>
      </c>
      <c r="N2514" s="9" t="s">
        <v>882</v>
      </c>
      <c r="O2514" s="9" t="s">
        <v>882</v>
      </c>
      <c r="P2514" s="9" t="s">
        <v>882</v>
      </c>
      <c r="Q2514" t="s">
        <v>882</v>
      </c>
      <c r="R2514" s="7" t="s">
        <v>882</v>
      </c>
      <c r="S2514" s="11" t="s">
        <v>882</v>
      </c>
    </row>
    <row r="2515" spans="1:19" hidden="1" x14ac:dyDescent="0.25">
      <c r="A2515" s="6" t="s">
        <v>882</v>
      </c>
      <c r="B2515" s="258"/>
      <c r="F2515" s="7" t="s">
        <v>882</v>
      </c>
      <c r="G2515" s="21" t="s">
        <v>882</v>
      </c>
      <c r="H2515" s="19" t="s">
        <v>882</v>
      </c>
      <c r="I2515" s="10" t="s">
        <v>882</v>
      </c>
      <c r="J2515" s="11" t="s">
        <v>882</v>
      </c>
      <c r="K2515" s="9" t="s">
        <v>882</v>
      </c>
      <c r="L2515" s="9" t="s">
        <v>882</v>
      </c>
      <c r="M2515" s="19" t="s">
        <v>882</v>
      </c>
      <c r="N2515" s="9" t="s">
        <v>882</v>
      </c>
      <c r="O2515" s="9" t="s">
        <v>882</v>
      </c>
      <c r="P2515" s="9" t="s">
        <v>882</v>
      </c>
      <c r="Q2515" t="s">
        <v>882</v>
      </c>
      <c r="R2515" s="7" t="s">
        <v>882</v>
      </c>
      <c r="S2515" s="11" t="s">
        <v>882</v>
      </c>
    </row>
    <row r="2516" spans="1:19" hidden="1" x14ac:dyDescent="0.25">
      <c r="A2516" s="6" t="s">
        <v>882</v>
      </c>
      <c r="B2516" s="258"/>
      <c r="F2516" s="7" t="s">
        <v>882</v>
      </c>
      <c r="G2516" s="21" t="s">
        <v>882</v>
      </c>
      <c r="H2516" s="19" t="s">
        <v>882</v>
      </c>
      <c r="I2516" s="10" t="s">
        <v>882</v>
      </c>
      <c r="J2516" s="11" t="s">
        <v>882</v>
      </c>
      <c r="K2516" s="9" t="s">
        <v>882</v>
      </c>
      <c r="L2516" s="9" t="s">
        <v>882</v>
      </c>
      <c r="M2516" s="19" t="s">
        <v>882</v>
      </c>
      <c r="N2516" s="9" t="s">
        <v>882</v>
      </c>
      <c r="O2516" s="9" t="s">
        <v>882</v>
      </c>
      <c r="P2516" s="9" t="s">
        <v>882</v>
      </c>
      <c r="Q2516" t="s">
        <v>882</v>
      </c>
      <c r="R2516" s="7" t="s">
        <v>882</v>
      </c>
      <c r="S2516" s="11" t="s">
        <v>882</v>
      </c>
    </row>
    <row r="2517" spans="1:19" hidden="1" x14ac:dyDescent="0.25">
      <c r="A2517" s="6" t="s">
        <v>882</v>
      </c>
      <c r="B2517" s="258"/>
      <c r="F2517" s="7" t="s">
        <v>882</v>
      </c>
      <c r="G2517" s="21" t="s">
        <v>882</v>
      </c>
      <c r="H2517" s="19" t="s">
        <v>882</v>
      </c>
      <c r="I2517" s="10" t="s">
        <v>882</v>
      </c>
      <c r="J2517" s="11" t="s">
        <v>882</v>
      </c>
      <c r="K2517" s="9" t="s">
        <v>882</v>
      </c>
      <c r="L2517" s="9" t="s">
        <v>882</v>
      </c>
      <c r="M2517" s="19" t="s">
        <v>882</v>
      </c>
      <c r="N2517" s="9" t="s">
        <v>882</v>
      </c>
      <c r="O2517" s="9" t="s">
        <v>882</v>
      </c>
      <c r="P2517" s="9" t="s">
        <v>882</v>
      </c>
      <c r="Q2517" t="s">
        <v>882</v>
      </c>
      <c r="R2517" s="7" t="s">
        <v>882</v>
      </c>
      <c r="S2517" s="11" t="s">
        <v>882</v>
      </c>
    </row>
    <row r="2518" spans="1:19" hidden="1" x14ac:dyDescent="0.25">
      <c r="A2518" s="6" t="s">
        <v>882</v>
      </c>
      <c r="B2518" s="258"/>
      <c r="F2518" s="7" t="s">
        <v>882</v>
      </c>
      <c r="G2518" s="21" t="s">
        <v>882</v>
      </c>
      <c r="H2518" s="19" t="s">
        <v>882</v>
      </c>
      <c r="I2518" s="10" t="s">
        <v>882</v>
      </c>
      <c r="J2518" s="11" t="s">
        <v>882</v>
      </c>
      <c r="K2518" s="9" t="s">
        <v>882</v>
      </c>
      <c r="L2518" s="9" t="s">
        <v>882</v>
      </c>
      <c r="M2518" s="19" t="s">
        <v>882</v>
      </c>
      <c r="N2518" s="9" t="s">
        <v>882</v>
      </c>
      <c r="O2518" s="9" t="s">
        <v>882</v>
      </c>
      <c r="P2518" s="9" t="s">
        <v>882</v>
      </c>
      <c r="Q2518" t="s">
        <v>882</v>
      </c>
      <c r="R2518" s="7" t="s">
        <v>882</v>
      </c>
      <c r="S2518" s="11" t="s">
        <v>882</v>
      </c>
    </row>
    <row r="2519" spans="1:19" hidden="1" x14ac:dyDescent="0.25">
      <c r="A2519" s="6" t="s">
        <v>882</v>
      </c>
      <c r="B2519" s="258"/>
      <c r="F2519" s="7" t="s">
        <v>882</v>
      </c>
      <c r="G2519" s="21" t="s">
        <v>882</v>
      </c>
      <c r="H2519" s="19" t="s">
        <v>882</v>
      </c>
      <c r="I2519" s="10" t="s">
        <v>882</v>
      </c>
      <c r="J2519" s="11" t="s">
        <v>882</v>
      </c>
      <c r="K2519" s="9" t="s">
        <v>882</v>
      </c>
      <c r="L2519" s="9" t="s">
        <v>882</v>
      </c>
      <c r="M2519" s="19" t="s">
        <v>882</v>
      </c>
      <c r="N2519" s="9" t="s">
        <v>882</v>
      </c>
      <c r="O2519" s="9" t="s">
        <v>882</v>
      </c>
      <c r="P2519" s="9" t="s">
        <v>882</v>
      </c>
      <c r="Q2519" t="s">
        <v>882</v>
      </c>
      <c r="R2519" s="7" t="s">
        <v>882</v>
      </c>
      <c r="S2519" s="11" t="s">
        <v>882</v>
      </c>
    </row>
    <row r="2520" spans="1:19" ht="15" hidden="1" customHeight="1" x14ac:dyDescent="0.25">
      <c r="A2520" s="6" t="s">
        <v>882</v>
      </c>
      <c r="B2520" s="258"/>
      <c r="F2520" s="7" t="s">
        <v>882</v>
      </c>
      <c r="G2520" s="21" t="s">
        <v>882</v>
      </c>
      <c r="H2520" s="19" t="s">
        <v>882</v>
      </c>
      <c r="I2520" s="10" t="s">
        <v>882</v>
      </c>
      <c r="J2520" s="11" t="s">
        <v>882</v>
      </c>
      <c r="K2520" s="9" t="s">
        <v>882</v>
      </c>
      <c r="L2520" s="9" t="s">
        <v>882</v>
      </c>
      <c r="M2520" s="19" t="s">
        <v>882</v>
      </c>
      <c r="N2520" s="9" t="s">
        <v>882</v>
      </c>
      <c r="O2520" s="9" t="s">
        <v>882</v>
      </c>
      <c r="P2520" s="9" t="s">
        <v>882</v>
      </c>
      <c r="Q2520" t="s">
        <v>882</v>
      </c>
      <c r="R2520" s="7" t="s">
        <v>882</v>
      </c>
      <c r="S2520" s="11" t="s">
        <v>882</v>
      </c>
    </row>
    <row r="2521" spans="1:19" ht="15" hidden="1" customHeight="1" x14ac:dyDescent="0.25">
      <c r="A2521" s="6" t="s">
        <v>882</v>
      </c>
      <c r="B2521" s="258"/>
      <c r="F2521" s="7" t="s">
        <v>882</v>
      </c>
      <c r="G2521" s="21" t="s">
        <v>882</v>
      </c>
      <c r="H2521" s="19" t="s">
        <v>882</v>
      </c>
      <c r="I2521" s="10" t="s">
        <v>882</v>
      </c>
      <c r="J2521" s="11" t="s">
        <v>882</v>
      </c>
      <c r="K2521" s="9" t="s">
        <v>882</v>
      </c>
      <c r="L2521" s="9" t="s">
        <v>882</v>
      </c>
      <c r="M2521" s="19" t="s">
        <v>882</v>
      </c>
      <c r="N2521" s="9" t="s">
        <v>882</v>
      </c>
      <c r="O2521" s="9" t="s">
        <v>882</v>
      </c>
      <c r="P2521" s="9" t="s">
        <v>882</v>
      </c>
      <c r="Q2521" t="s">
        <v>882</v>
      </c>
      <c r="R2521" s="7" t="s">
        <v>882</v>
      </c>
      <c r="S2521" s="11" t="s">
        <v>882</v>
      </c>
    </row>
    <row r="2522" spans="1:19" ht="15" hidden="1" customHeight="1" x14ac:dyDescent="0.25">
      <c r="A2522" s="6" t="s">
        <v>882</v>
      </c>
      <c r="B2522" s="258"/>
      <c r="F2522" s="7" t="s">
        <v>882</v>
      </c>
      <c r="G2522" s="21" t="s">
        <v>882</v>
      </c>
      <c r="H2522" s="19" t="s">
        <v>882</v>
      </c>
      <c r="I2522" s="10" t="s">
        <v>882</v>
      </c>
      <c r="J2522" s="11" t="s">
        <v>882</v>
      </c>
      <c r="K2522" s="9" t="s">
        <v>882</v>
      </c>
      <c r="L2522" s="9" t="s">
        <v>882</v>
      </c>
      <c r="M2522" s="19" t="s">
        <v>882</v>
      </c>
      <c r="N2522" s="9" t="s">
        <v>882</v>
      </c>
      <c r="O2522" s="9" t="s">
        <v>882</v>
      </c>
      <c r="P2522" s="9" t="s">
        <v>882</v>
      </c>
      <c r="Q2522" t="s">
        <v>882</v>
      </c>
      <c r="R2522" s="7" t="s">
        <v>882</v>
      </c>
      <c r="S2522" s="11" t="s">
        <v>882</v>
      </c>
    </row>
    <row r="2523" spans="1:19" ht="15" hidden="1" customHeight="1" x14ac:dyDescent="0.25">
      <c r="A2523" s="6" t="s">
        <v>882</v>
      </c>
      <c r="B2523" s="258"/>
      <c r="F2523" s="7" t="s">
        <v>882</v>
      </c>
      <c r="G2523" s="21" t="s">
        <v>882</v>
      </c>
      <c r="H2523" s="19" t="s">
        <v>882</v>
      </c>
      <c r="I2523" s="10" t="s">
        <v>882</v>
      </c>
      <c r="J2523" s="11" t="s">
        <v>882</v>
      </c>
      <c r="K2523" s="9" t="s">
        <v>882</v>
      </c>
      <c r="L2523" s="9" t="s">
        <v>882</v>
      </c>
      <c r="M2523" s="19" t="s">
        <v>882</v>
      </c>
      <c r="N2523" s="9" t="s">
        <v>882</v>
      </c>
      <c r="O2523" s="9" t="s">
        <v>882</v>
      </c>
      <c r="P2523" s="9" t="s">
        <v>882</v>
      </c>
      <c r="Q2523" t="s">
        <v>882</v>
      </c>
      <c r="R2523" s="7" t="s">
        <v>882</v>
      </c>
      <c r="S2523" s="11" t="s">
        <v>882</v>
      </c>
    </row>
    <row r="2524" spans="1:19" ht="15" hidden="1" customHeight="1" x14ac:dyDescent="0.25">
      <c r="A2524" s="6" t="s">
        <v>882</v>
      </c>
      <c r="B2524" s="258"/>
      <c r="F2524" s="7" t="s">
        <v>882</v>
      </c>
      <c r="G2524" s="21" t="s">
        <v>882</v>
      </c>
      <c r="H2524" s="19" t="s">
        <v>882</v>
      </c>
      <c r="I2524" s="10" t="s">
        <v>882</v>
      </c>
      <c r="J2524" s="11" t="s">
        <v>882</v>
      </c>
      <c r="K2524" s="9" t="s">
        <v>882</v>
      </c>
      <c r="L2524" s="9" t="s">
        <v>882</v>
      </c>
      <c r="M2524" s="19" t="s">
        <v>882</v>
      </c>
      <c r="N2524" s="9" t="s">
        <v>882</v>
      </c>
      <c r="O2524" s="9" t="s">
        <v>882</v>
      </c>
      <c r="P2524" s="9" t="s">
        <v>882</v>
      </c>
      <c r="Q2524" t="s">
        <v>882</v>
      </c>
      <c r="R2524" s="7" t="s">
        <v>882</v>
      </c>
      <c r="S2524" s="11" t="s">
        <v>882</v>
      </c>
    </row>
    <row r="2525" spans="1:19" ht="15" hidden="1" customHeight="1" x14ac:dyDescent="0.25">
      <c r="A2525" s="6" t="s">
        <v>882</v>
      </c>
      <c r="B2525" s="258"/>
      <c r="F2525" s="7" t="s">
        <v>882</v>
      </c>
      <c r="G2525" s="21" t="s">
        <v>882</v>
      </c>
      <c r="H2525" s="19" t="s">
        <v>882</v>
      </c>
      <c r="I2525" s="10" t="s">
        <v>882</v>
      </c>
      <c r="J2525" s="11" t="s">
        <v>882</v>
      </c>
      <c r="K2525" s="9" t="s">
        <v>882</v>
      </c>
      <c r="L2525" s="9" t="s">
        <v>882</v>
      </c>
      <c r="M2525" s="19" t="s">
        <v>882</v>
      </c>
      <c r="N2525" s="9" t="s">
        <v>882</v>
      </c>
      <c r="O2525" s="9" t="s">
        <v>882</v>
      </c>
      <c r="P2525" s="9" t="s">
        <v>882</v>
      </c>
      <c r="Q2525" t="s">
        <v>882</v>
      </c>
      <c r="R2525" s="7" t="s">
        <v>882</v>
      </c>
      <c r="S2525" s="11" t="s">
        <v>882</v>
      </c>
    </row>
    <row r="2526" spans="1:19" ht="15" hidden="1" customHeight="1" x14ac:dyDescent="0.25">
      <c r="A2526" s="6" t="s">
        <v>882</v>
      </c>
      <c r="B2526" s="258"/>
      <c r="F2526" s="7" t="s">
        <v>882</v>
      </c>
      <c r="G2526" s="21" t="s">
        <v>882</v>
      </c>
      <c r="H2526" s="19" t="s">
        <v>882</v>
      </c>
      <c r="I2526" s="10" t="s">
        <v>882</v>
      </c>
      <c r="J2526" s="11" t="s">
        <v>882</v>
      </c>
      <c r="K2526" s="9" t="s">
        <v>882</v>
      </c>
      <c r="L2526" s="9" t="s">
        <v>882</v>
      </c>
      <c r="M2526" s="19" t="s">
        <v>882</v>
      </c>
      <c r="N2526" s="9" t="s">
        <v>882</v>
      </c>
      <c r="O2526" s="9" t="s">
        <v>882</v>
      </c>
      <c r="P2526" s="9" t="s">
        <v>882</v>
      </c>
      <c r="Q2526" t="s">
        <v>882</v>
      </c>
      <c r="R2526" s="7" t="s">
        <v>882</v>
      </c>
      <c r="S2526" s="11" t="s">
        <v>882</v>
      </c>
    </row>
    <row r="2527" spans="1:19" ht="15" hidden="1" customHeight="1" x14ac:dyDescent="0.25">
      <c r="A2527" s="6" t="s">
        <v>882</v>
      </c>
      <c r="B2527" s="258"/>
      <c r="F2527" s="7" t="s">
        <v>882</v>
      </c>
      <c r="G2527" s="21" t="s">
        <v>882</v>
      </c>
      <c r="H2527" s="19" t="s">
        <v>882</v>
      </c>
      <c r="I2527" s="10" t="s">
        <v>882</v>
      </c>
      <c r="J2527" s="11" t="s">
        <v>882</v>
      </c>
      <c r="K2527" s="9" t="s">
        <v>882</v>
      </c>
      <c r="L2527" s="9" t="s">
        <v>882</v>
      </c>
      <c r="M2527" s="19" t="s">
        <v>882</v>
      </c>
      <c r="N2527" s="9" t="s">
        <v>882</v>
      </c>
      <c r="O2527" s="9" t="s">
        <v>882</v>
      </c>
      <c r="P2527" s="9" t="s">
        <v>882</v>
      </c>
      <c r="Q2527" t="s">
        <v>882</v>
      </c>
      <c r="R2527" s="7" t="s">
        <v>882</v>
      </c>
      <c r="S2527" s="11" t="s">
        <v>882</v>
      </c>
    </row>
    <row r="2528" spans="1:19" ht="15" hidden="1" customHeight="1" x14ac:dyDescent="0.25">
      <c r="A2528" s="6" t="s">
        <v>882</v>
      </c>
      <c r="B2528" s="258"/>
      <c r="F2528" s="7" t="s">
        <v>882</v>
      </c>
      <c r="G2528" s="21" t="s">
        <v>882</v>
      </c>
      <c r="H2528" s="19" t="s">
        <v>882</v>
      </c>
      <c r="I2528" s="10" t="s">
        <v>882</v>
      </c>
      <c r="J2528" s="11" t="s">
        <v>882</v>
      </c>
      <c r="K2528" s="9" t="s">
        <v>882</v>
      </c>
      <c r="L2528" s="9" t="s">
        <v>882</v>
      </c>
      <c r="M2528" s="19" t="s">
        <v>882</v>
      </c>
      <c r="N2528" s="9" t="s">
        <v>882</v>
      </c>
      <c r="O2528" s="9" t="s">
        <v>882</v>
      </c>
      <c r="P2528" s="9" t="s">
        <v>882</v>
      </c>
      <c r="Q2528" t="s">
        <v>882</v>
      </c>
      <c r="R2528" s="7" t="s">
        <v>882</v>
      </c>
      <c r="S2528" s="11" t="s">
        <v>882</v>
      </c>
    </row>
    <row r="2529" spans="1:19" ht="15" hidden="1" customHeight="1" x14ac:dyDescent="0.25">
      <c r="A2529" s="6" t="s">
        <v>882</v>
      </c>
      <c r="B2529" s="258"/>
      <c r="F2529" s="7" t="s">
        <v>882</v>
      </c>
      <c r="G2529" s="21" t="s">
        <v>882</v>
      </c>
      <c r="H2529" s="19" t="s">
        <v>882</v>
      </c>
      <c r="I2529" s="10" t="s">
        <v>882</v>
      </c>
      <c r="J2529" s="11" t="s">
        <v>882</v>
      </c>
      <c r="K2529" s="9" t="s">
        <v>882</v>
      </c>
      <c r="L2529" s="9" t="s">
        <v>882</v>
      </c>
      <c r="M2529" s="19" t="s">
        <v>882</v>
      </c>
      <c r="N2529" s="9" t="s">
        <v>882</v>
      </c>
      <c r="O2529" s="9" t="s">
        <v>882</v>
      </c>
      <c r="P2529" s="9" t="s">
        <v>882</v>
      </c>
      <c r="Q2529" t="s">
        <v>882</v>
      </c>
      <c r="R2529" s="7" t="s">
        <v>882</v>
      </c>
      <c r="S2529" s="11" t="s">
        <v>882</v>
      </c>
    </row>
    <row r="2530" spans="1:19" ht="15" hidden="1" customHeight="1" x14ac:dyDescent="0.25">
      <c r="A2530" s="6" t="s">
        <v>882</v>
      </c>
      <c r="B2530" s="258"/>
      <c r="F2530" s="7" t="s">
        <v>882</v>
      </c>
      <c r="G2530" s="21" t="s">
        <v>882</v>
      </c>
      <c r="H2530" s="19" t="s">
        <v>882</v>
      </c>
      <c r="I2530" s="10" t="s">
        <v>882</v>
      </c>
      <c r="J2530" s="11" t="s">
        <v>882</v>
      </c>
      <c r="K2530" s="9" t="s">
        <v>882</v>
      </c>
      <c r="L2530" s="9" t="s">
        <v>882</v>
      </c>
      <c r="M2530" s="19" t="s">
        <v>882</v>
      </c>
      <c r="N2530" s="9" t="s">
        <v>882</v>
      </c>
      <c r="O2530" s="9" t="s">
        <v>882</v>
      </c>
      <c r="P2530" s="9" t="s">
        <v>882</v>
      </c>
      <c r="Q2530" t="s">
        <v>882</v>
      </c>
      <c r="R2530" s="7" t="s">
        <v>882</v>
      </c>
      <c r="S2530" s="11" t="s">
        <v>882</v>
      </c>
    </row>
    <row r="2531" spans="1:19" ht="15" hidden="1" customHeight="1" x14ac:dyDescent="0.25">
      <c r="A2531" s="6" t="s">
        <v>882</v>
      </c>
      <c r="B2531" s="258"/>
      <c r="F2531" s="7" t="s">
        <v>882</v>
      </c>
      <c r="G2531" s="21" t="s">
        <v>882</v>
      </c>
      <c r="H2531" s="19" t="s">
        <v>882</v>
      </c>
      <c r="I2531" s="10" t="s">
        <v>882</v>
      </c>
      <c r="J2531" s="11" t="s">
        <v>882</v>
      </c>
      <c r="K2531" s="9" t="s">
        <v>882</v>
      </c>
      <c r="L2531" s="9" t="s">
        <v>882</v>
      </c>
      <c r="M2531" s="19" t="s">
        <v>882</v>
      </c>
      <c r="N2531" s="9" t="s">
        <v>882</v>
      </c>
      <c r="O2531" s="9" t="s">
        <v>882</v>
      </c>
      <c r="P2531" s="9" t="s">
        <v>882</v>
      </c>
      <c r="Q2531" t="s">
        <v>882</v>
      </c>
      <c r="R2531" s="7" t="s">
        <v>882</v>
      </c>
      <c r="S2531" s="11" t="s">
        <v>882</v>
      </c>
    </row>
    <row r="2532" spans="1:19" ht="15" hidden="1" customHeight="1" x14ac:dyDescent="0.25">
      <c r="A2532" s="6" t="s">
        <v>882</v>
      </c>
      <c r="B2532" s="258"/>
      <c r="F2532" s="7" t="s">
        <v>882</v>
      </c>
      <c r="G2532" s="21" t="s">
        <v>882</v>
      </c>
      <c r="H2532" s="19" t="s">
        <v>882</v>
      </c>
      <c r="I2532" s="10" t="s">
        <v>882</v>
      </c>
      <c r="J2532" s="11" t="s">
        <v>882</v>
      </c>
      <c r="K2532" s="9" t="s">
        <v>882</v>
      </c>
      <c r="L2532" s="9" t="s">
        <v>882</v>
      </c>
      <c r="M2532" s="19" t="s">
        <v>882</v>
      </c>
      <c r="N2532" s="9" t="s">
        <v>882</v>
      </c>
      <c r="O2532" s="9" t="s">
        <v>882</v>
      </c>
      <c r="P2532" s="9" t="s">
        <v>882</v>
      </c>
      <c r="Q2532" t="s">
        <v>882</v>
      </c>
      <c r="R2532" s="7" t="s">
        <v>882</v>
      </c>
      <c r="S2532" s="11" t="s">
        <v>882</v>
      </c>
    </row>
    <row r="2533" spans="1:19" ht="15" hidden="1" customHeight="1" x14ac:dyDescent="0.25">
      <c r="A2533" s="6" t="s">
        <v>882</v>
      </c>
      <c r="B2533" s="258"/>
      <c r="F2533" s="7" t="s">
        <v>882</v>
      </c>
      <c r="G2533" s="21" t="s">
        <v>882</v>
      </c>
      <c r="H2533" s="19" t="s">
        <v>882</v>
      </c>
      <c r="I2533" s="10" t="s">
        <v>882</v>
      </c>
      <c r="J2533" s="11" t="s">
        <v>882</v>
      </c>
      <c r="K2533" s="9" t="s">
        <v>882</v>
      </c>
      <c r="L2533" s="9" t="s">
        <v>882</v>
      </c>
      <c r="M2533" s="19" t="s">
        <v>882</v>
      </c>
      <c r="N2533" s="9" t="s">
        <v>882</v>
      </c>
      <c r="O2533" s="9" t="s">
        <v>882</v>
      </c>
      <c r="P2533" s="9" t="s">
        <v>882</v>
      </c>
      <c r="Q2533" t="s">
        <v>882</v>
      </c>
      <c r="R2533" s="7" t="s">
        <v>882</v>
      </c>
      <c r="S2533" s="11" t="s">
        <v>882</v>
      </c>
    </row>
    <row r="2534" spans="1:19" ht="15" hidden="1" customHeight="1" x14ac:dyDescent="0.25">
      <c r="A2534" s="6" t="s">
        <v>882</v>
      </c>
      <c r="B2534" s="258"/>
      <c r="F2534" s="7" t="s">
        <v>882</v>
      </c>
      <c r="G2534" s="21" t="s">
        <v>882</v>
      </c>
      <c r="H2534" s="19" t="s">
        <v>882</v>
      </c>
      <c r="I2534" s="10" t="s">
        <v>882</v>
      </c>
      <c r="J2534" s="11" t="s">
        <v>882</v>
      </c>
      <c r="K2534" s="9" t="s">
        <v>882</v>
      </c>
      <c r="L2534" s="9" t="s">
        <v>882</v>
      </c>
      <c r="M2534" s="19" t="s">
        <v>882</v>
      </c>
      <c r="N2534" s="9" t="s">
        <v>882</v>
      </c>
      <c r="O2534" s="9" t="s">
        <v>882</v>
      </c>
      <c r="P2534" s="9" t="s">
        <v>882</v>
      </c>
      <c r="Q2534" t="s">
        <v>882</v>
      </c>
      <c r="R2534" s="7" t="s">
        <v>882</v>
      </c>
      <c r="S2534" s="11" t="s">
        <v>882</v>
      </c>
    </row>
    <row r="2535" spans="1:19" ht="15" hidden="1" customHeight="1" x14ac:dyDescent="0.25">
      <c r="A2535" s="6" t="s">
        <v>882</v>
      </c>
      <c r="B2535" s="258"/>
      <c r="F2535" s="7" t="s">
        <v>882</v>
      </c>
      <c r="G2535" s="21" t="s">
        <v>882</v>
      </c>
      <c r="H2535" s="19" t="s">
        <v>882</v>
      </c>
      <c r="I2535" s="10" t="s">
        <v>882</v>
      </c>
      <c r="J2535" s="11" t="s">
        <v>882</v>
      </c>
      <c r="K2535" s="9" t="s">
        <v>882</v>
      </c>
      <c r="L2535" s="9" t="s">
        <v>882</v>
      </c>
      <c r="M2535" s="19" t="s">
        <v>882</v>
      </c>
      <c r="N2535" s="9" t="s">
        <v>882</v>
      </c>
      <c r="O2535" s="9" t="s">
        <v>882</v>
      </c>
      <c r="P2535" s="9" t="s">
        <v>882</v>
      </c>
      <c r="Q2535" t="s">
        <v>882</v>
      </c>
      <c r="R2535" s="7" t="s">
        <v>882</v>
      </c>
      <c r="S2535" s="11" t="s">
        <v>882</v>
      </c>
    </row>
    <row r="2536" spans="1:19" ht="15" hidden="1" customHeight="1" x14ac:dyDescent="0.25">
      <c r="A2536" s="6" t="s">
        <v>882</v>
      </c>
      <c r="B2536" s="258"/>
      <c r="F2536" s="7" t="s">
        <v>882</v>
      </c>
      <c r="G2536" s="21" t="s">
        <v>882</v>
      </c>
      <c r="H2536" s="19" t="s">
        <v>882</v>
      </c>
      <c r="I2536" s="10" t="s">
        <v>882</v>
      </c>
      <c r="J2536" s="11" t="s">
        <v>882</v>
      </c>
      <c r="K2536" s="9" t="s">
        <v>882</v>
      </c>
      <c r="L2536" s="9" t="s">
        <v>882</v>
      </c>
      <c r="M2536" s="19" t="s">
        <v>882</v>
      </c>
      <c r="N2536" s="9" t="s">
        <v>882</v>
      </c>
      <c r="O2536" s="9" t="s">
        <v>882</v>
      </c>
      <c r="P2536" s="9" t="s">
        <v>882</v>
      </c>
      <c r="Q2536" t="s">
        <v>882</v>
      </c>
      <c r="R2536" s="7" t="s">
        <v>882</v>
      </c>
      <c r="S2536" s="11" t="s">
        <v>882</v>
      </c>
    </row>
    <row r="2537" spans="1:19" ht="15" hidden="1" customHeight="1" x14ac:dyDescent="0.25">
      <c r="A2537" s="6" t="s">
        <v>882</v>
      </c>
      <c r="B2537" s="258"/>
      <c r="F2537" s="7" t="s">
        <v>882</v>
      </c>
      <c r="G2537" s="21" t="s">
        <v>882</v>
      </c>
      <c r="H2537" s="19" t="s">
        <v>882</v>
      </c>
      <c r="I2537" s="10" t="s">
        <v>882</v>
      </c>
      <c r="J2537" s="11" t="s">
        <v>882</v>
      </c>
      <c r="K2537" s="9" t="s">
        <v>882</v>
      </c>
      <c r="L2537" s="9" t="s">
        <v>882</v>
      </c>
      <c r="M2537" s="19" t="s">
        <v>882</v>
      </c>
      <c r="N2537" s="9" t="s">
        <v>882</v>
      </c>
      <c r="O2537" s="9" t="s">
        <v>882</v>
      </c>
      <c r="P2537" s="9" t="s">
        <v>882</v>
      </c>
      <c r="Q2537" t="s">
        <v>882</v>
      </c>
      <c r="R2537" s="7" t="s">
        <v>882</v>
      </c>
      <c r="S2537" s="11" t="s">
        <v>882</v>
      </c>
    </row>
    <row r="2538" spans="1:19" ht="15" hidden="1" customHeight="1" x14ac:dyDescent="0.25">
      <c r="A2538" s="6" t="s">
        <v>882</v>
      </c>
      <c r="B2538" s="258"/>
      <c r="F2538" s="7" t="s">
        <v>882</v>
      </c>
      <c r="G2538" s="21" t="s">
        <v>882</v>
      </c>
      <c r="H2538" s="19" t="s">
        <v>882</v>
      </c>
      <c r="I2538" s="10" t="s">
        <v>882</v>
      </c>
      <c r="J2538" s="11" t="s">
        <v>882</v>
      </c>
      <c r="K2538" s="9" t="s">
        <v>882</v>
      </c>
      <c r="L2538" s="9" t="s">
        <v>882</v>
      </c>
      <c r="M2538" s="19" t="s">
        <v>882</v>
      </c>
      <c r="N2538" s="9" t="s">
        <v>882</v>
      </c>
      <c r="O2538" s="9" t="s">
        <v>882</v>
      </c>
      <c r="P2538" s="9" t="s">
        <v>882</v>
      </c>
      <c r="Q2538" t="s">
        <v>882</v>
      </c>
      <c r="R2538" s="7" t="s">
        <v>882</v>
      </c>
      <c r="S2538" s="11" t="s">
        <v>882</v>
      </c>
    </row>
    <row r="2539" spans="1:19" ht="15" hidden="1" customHeight="1" x14ac:dyDescent="0.25">
      <c r="A2539" s="6" t="s">
        <v>882</v>
      </c>
      <c r="B2539" s="258"/>
      <c r="F2539" s="7" t="s">
        <v>882</v>
      </c>
      <c r="G2539" s="21" t="s">
        <v>882</v>
      </c>
      <c r="H2539" s="19" t="s">
        <v>882</v>
      </c>
      <c r="I2539" s="10" t="s">
        <v>882</v>
      </c>
      <c r="J2539" s="11" t="s">
        <v>882</v>
      </c>
      <c r="K2539" s="9" t="s">
        <v>882</v>
      </c>
      <c r="L2539" s="9" t="s">
        <v>882</v>
      </c>
      <c r="M2539" s="19" t="s">
        <v>882</v>
      </c>
      <c r="N2539" s="9" t="s">
        <v>882</v>
      </c>
      <c r="O2539" s="9" t="s">
        <v>882</v>
      </c>
      <c r="P2539" s="9" t="s">
        <v>882</v>
      </c>
      <c r="Q2539" t="s">
        <v>882</v>
      </c>
      <c r="R2539" s="7" t="s">
        <v>882</v>
      </c>
      <c r="S2539" s="11" t="s">
        <v>882</v>
      </c>
    </row>
    <row r="2540" spans="1:19" ht="15" hidden="1" customHeight="1" x14ac:dyDescent="0.25">
      <c r="A2540" s="6" t="s">
        <v>882</v>
      </c>
      <c r="B2540" s="258"/>
      <c r="F2540" s="7" t="s">
        <v>882</v>
      </c>
      <c r="G2540" s="21" t="s">
        <v>882</v>
      </c>
      <c r="H2540" s="19" t="s">
        <v>882</v>
      </c>
      <c r="I2540" s="10" t="s">
        <v>882</v>
      </c>
      <c r="J2540" s="11" t="s">
        <v>882</v>
      </c>
      <c r="K2540" s="9" t="s">
        <v>882</v>
      </c>
      <c r="L2540" s="9" t="s">
        <v>882</v>
      </c>
      <c r="M2540" s="19" t="s">
        <v>882</v>
      </c>
      <c r="N2540" s="9" t="s">
        <v>882</v>
      </c>
      <c r="O2540" s="9" t="s">
        <v>882</v>
      </c>
      <c r="P2540" s="9" t="s">
        <v>882</v>
      </c>
      <c r="Q2540" t="s">
        <v>882</v>
      </c>
      <c r="R2540" s="7" t="s">
        <v>882</v>
      </c>
      <c r="S2540" s="11" t="s">
        <v>882</v>
      </c>
    </row>
    <row r="2541" spans="1:19" ht="15" hidden="1" customHeight="1" x14ac:dyDescent="0.25">
      <c r="A2541" s="6" t="s">
        <v>882</v>
      </c>
      <c r="B2541" s="258"/>
      <c r="F2541" s="7" t="s">
        <v>882</v>
      </c>
      <c r="G2541" s="21" t="s">
        <v>882</v>
      </c>
      <c r="H2541" s="19" t="s">
        <v>882</v>
      </c>
      <c r="I2541" s="10" t="s">
        <v>882</v>
      </c>
      <c r="J2541" s="11" t="s">
        <v>882</v>
      </c>
      <c r="K2541" s="9" t="s">
        <v>882</v>
      </c>
      <c r="L2541" s="9" t="s">
        <v>882</v>
      </c>
      <c r="M2541" s="19" t="s">
        <v>882</v>
      </c>
      <c r="N2541" s="9" t="s">
        <v>882</v>
      </c>
      <c r="O2541" s="9" t="s">
        <v>882</v>
      </c>
      <c r="P2541" s="9" t="s">
        <v>882</v>
      </c>
      <c r="Q2541" t="s">
        <v>882</v>
      </c>
      <c r="R2541" s="7" t="s">
        <v>882</v>
      </c>
      <c r="S2541" s="11" t="s">
        <v>882</v>
      </c>
    </row>
    <row r="2542" spans="1:19" ht="15" hidden="1" customHeight="1" x14ac:dyDescent="0.25">
      <c r="A2542" s="6" t="s">
        <v>882</v>
      </c>
      <c r="B2542" s="258"/>
      <c r="F2542" s="7" t="s">
        <v>882</v>
      </c>
      <c r="G2542" s="21" t="s">
        <v>882</v>
      </c>
      <c r="H2542" s="19" t="s">
        <v>882</v>
      </c>
      <c r="I2542" s="10" t="s">
        <v>882</v>
      </c>
      <c r="J2542" s="11" t="s">
        <v>882</v>
      </c>
      <c r="K2542" s="9" t="s">
        <v>882</v>
      </c>
      <c r="L2542" s="9" t="s">
        <v>882</v>
      </c>
      <c r="M2542" s="19" t="s">
        <v>882</v>
      </c>
      <c r="N2542" s="9" t="s">
        <v>882</v>
      </c>
      <c r="O2542" s="9" t="s">
        <v>882</v>
      </c>
      <c r="P2542" s="9" t="s">
        <v>882</v>
      </c>
      <c r="Q2542" t="s">
        <v>882</v>
      </c>
      <c r="R2542" s="7" t="s">
        <v>882</v>
      </c>
      <c r="S2542" s="11" t="s">
        <v>882</v>
      </c>
    </row>
    <row r="2543" spans="1:19" ht="15" hidden="1" customHeight="1" x14ac:dyDescent="0.25">
      <c r="A2543" s="6" t="s">
        <v>882</v>
      </c>
      <c r="B2543" s="258"/>
      <c r="F2543" s="7" t="s">
        <v>882</v>
      </c>
      <c r="G2543" s="21" t="s">
        <v>882</v>
      </c>
      <c r="H2543" s="19" t="s">
        <v>882</v>
      </c>
      <c r="I2543" s="10" t="s">
        <v>882</v>
      </c>
      <c r="J2543" s="11" t="s">
        <v>882</v>
      </c>
      <c r="K2543" s="9" t="s">
        <v>882</v>
      </c>
      <c r="L2543" s="9" t="s">
        <v>882</v>
      </c>
      <c r="M2543" s="19" t="s">
        <v>882</v>
      </c>
      <c r="N2543" s="9" t="s">
        <v>882</v>
      </c>
      <c r="O2543" s="9" t="s">
        <v>882</v>
      </c>
      <c r="P2543" s="9" t="s">
        <v>882</v>
      </c>
      <c r="Q2543" t="s">
        <v>882</v>
      </c>
      <c r="R2543" s="7" t="s">
        <v>882</v>
      </c>
      <c r="S2543" s="11" t="s">
        <v>882</v>
      </c>
    </row>
    <row r="2544" spans="1:19" ht="15" hidden="1" customHeight="1" x14ac:dyDescent="0.25">
      <c r="A2544" s="6" t="s">
        <v>882</v>
      </c>
      <c r="B2544" s="258"/>
      <c r="F2544" s="7" t="s">
        <v>882</v>
      </c>
      <c r="G2544" s="21" t="s">
        <v>882</v>
      </c>
      <c r="H2544" s="19" t="s">
        <v>882</v>
      </c>
      <c r="I2544" s="10" t="s">
        <v>882</v>
      </c>
      <c r="J2544" s="11" t="s">
        <v>882</v>
      </c>
      <c r="K2544" s="9" t="s">
        <v>882</v>
      </c>
      <c r="L2544" s="9" t="s">
        <v>882</v>
      </c>
      <c r="M2544" s="19" t="s">
        <v>882</v>
      </c>
      <c r="N2544" s="9" t="s">
        <v>882</v>
      </c>
      <c r="O2544" s="9" t="s">
        <v>882</v>
      </c>
      <c r="P2544" s="9" t="s">
        <v>882</v>
      </c>
      <c r="Q2544" t="s">
        <v>882</v>
      </c>
      <c r="R2544" s="7" t="s">
        <v>882</v>
      </c>
      <c r="S2544" s="11" t="s">
        <v>882</v>
      </c>
    </row>
    <row r="2545" spans="1:19" ht="15" hidden="1" customHeight="1" x14ac:dyDescent="0.25">
      <c r="A2545" s="6" t="s">
        <v>882</v>
      </c>
      <c r="B2545" s="258"/>
      <c r="F2545" s="7" t="s">
        <v>882</v>
      </c>
      <c r="G2545" s="21" t="s">
        <v>882</v>
      </c>
      <c r="H2545" s="19" t="s">
        <v>882</v>
      </c>
      <c r="I2545" s="10" t="s">
        <v>882</v>
      </c>
      <c r="J2545" s="11" t="s">
        <v>882</v>
      </c>
      <c r="K2545" s="9" t="s">
        <v>882</v>
      </c>
      <c r="L2545" s="9" t="s">
        <v>882</v>
      </c>
      <c r="M2545" s="19" t="s">
        <v>882</v>
      </c>
      <c r="N2545" s="9" t="s">
        <v>882</v>
      </c>
      <c r="O2545" s="9" t="s">
        <v>882</v>
      </c>
      <c r="P2545" s="9" t="s">
        <v>882</v>
      </c>
      <c r="Q2545" t="s">
        <v>882</v>
      </c>
      <c r="R2545" s="7" t="s">
        <v>882</v>
      </c>
      <c r="S2545" s="11" t="s">
        <v>882</v>
      </c>
    </row>
    <row r="2546" spans="1:19" ht="15" hidden="1" customHeight="1" x14ac:dyDescent="0.25">
      <c r="A2546" s="6" t="s">
        <v>882</v>
      </c>
      <c r="B2546" s="258"/>
      <c r="F2546" s="7" t="s">
        <v>882</v>
      </c>
      <c r="G2546" s="21" t="s">
        <v>882</v>
      </c>
      <c r="H2546" s="19" t="s">
        <v>882</v>
      </c>
      <c r="I2546" s="10" t="s">
        <v>882</v>
      </c>
      <c r="J2546" s="11" t="s">
        <v>882</v>
      </c>
      <c r="K2546" s="9" t="s">
        <v>882</v>
      </c>
      <c r="L2546" s="9" t="s">
        <v>882</v>
      </c>
      <c r="M2546" s="19" t="s">
        <v>882</v>
      </c>
      <c r="N2546" s="9" t="s">
        <v>882</v>
      </c>
      <c r="O2546" s="9" t="s">
        <v>882</v>
      </c>
      <c r="P2546" s="9" t="s">
        <v>882</v>
      </c>
      <c r="Q2546" t="s">
        <v>882</v>
      </c>
      <c r="R2546" s="7" t="s">
        <v>882</v>
      </c>
      <c r="S2546" s="11" t="s">
        <v>882</v>
      </c>
    </row>
    <row r="2547" spans="1:19" ht="15" hidden="1" customHeight="1" x14ac:dyDescent="0.25">
      <c r="A2547" s="6" t="s">
        <v>882</v>
      </c>
      <c r="B2547" s="258"/>
      <c r="F2547" s="7" t="s">
        <v>882</v>
      </c>
      <c r="G2547" s="21" t="s">
        <v>882</v>
      </c>
      <c r="H2547" s="19" t="s">
        <v>882</v>
      </c>
      <c r="I2547" s="10" t="s">
        <v>882</v>
      </c>
      <c r="J2547" s="11" t="s">
        <v>882</v>
      </c>
      <c r="K2547" s="9" t="s">
        <v>882</v>
      </c>
      <c r="L2547" s="9" t="s">
        <v>882</v>
      </c>
      <c r="M2547" s="19" t="s">
        <v>882</v>
      </c>
      <c r="N2547" s="9" t="s">
        <v>882</v>
      </c>
      <c r="O2547" s="9" t="s">
        <v>882</v>
      </c>
      <c r="P2547" s="9" t="s">
        <v>882</v>
      </c>
      <c r="Q2547" t="s">
        <v>882</v>
      </c>
      <c r="R2547" s="7" t="s">
        <v>882</v>
      </c>
      <c r="S2547" s="11" t="s">
        <v>882</v>
      </c>
    </row>
    <row r="2548" spans="1:19" ht="15" hidden="1" customHeight="1" x14ac:dyDescent="0.25">
      <c r="A2548" s="6" t="s">
        <v>882</v>
      </c>
      <c r="B2548" s="258"/>
      <c r="F2548" s="7" t="s">
        <v>882</v>
      </c>
      <c r="G2548" s="21" t="s">
        <v>882</v>
      </c>
      <c r="H2548" s="19" t="s">
        <v>882</v>
      </c>
      <c r="I2548" s="10" t="s">
        <v>882</v>
      </c>
      <c r="J2548" s="11" t="s">
        <v>882</v>
      </c>
      <c r="K2548" s="9" t="s">
        <v>882</v>
      </c>
      <c r="L2548" s="9" t="s">
        <v>882</v>
      </c>
      <c r="M2548" s="19" t="s">
        <v>882</v>
      </c>
      <c r="N2548" s="9" t="s">
        <v>882</v>
      </c>
      <c r="O2548" s="9" t="s">
        <v>882</v>
      </c>
      <c r="P2548" s="9" t="s">
        <v>882</v>
      </c>
      <c r="Q2548" t="s">
        <v>882</v>
      </c>
      <c r="R2548" s="7" t="s">
        <v>882</v>
      </c>
      <c r="S2548" s="11" t="s">
        <v>882</v>
      </c>
    </row>
    <row r="2549" spans="1:19" ht="15" hidden="1" customHeight="1" x14ac:dyDescent="0.25">
      <c r="A2549" s="6" t="s">
        <v>882</v>
      </c>
      <c r="B2549" s="258"/>
      <c r="F2549" s="7" t="s">
        <v>882</v>
      </c>
      <c r="G2549" s="21" t="s">
        <v>882</v>
      </c>
      <c r="H2549" s="19" t="s">
        <v>882</v>
      </c>
      <c r="I2549" s="10" t="s">
        <v>882</v>
      </c>
      <c r="J2549" s="11" t="s">
        <v>882</v>
      </c>
      <c r="K2549" s="9" t="s">
        <v>882</v>
      </c>
      <c r="L2549" s="9" t="s">
        <v>882</v>
      </c>
      <c r="M2549" s="19" t="s">
        <v>882</v>
      </c>
      <c r="N2549" s="9" t="s">
        <v>882</v>
      </c>
      <c r="O2549" s="9" t="s">
        <v>882</v>
      </c>
      <c r="P2549" s="9" t="s">
        <v>882</v>
      </c>
      <c r="Q2549" t="s">
        <v>882</v>
      </c>
      <c r="R2549" s="7" t="s">
        <v>882</v>
      </c>
      <c r="S2549" s="11" t="s">
        <v>882</v>
      </c>
    </row>
    <row r="2550" spans="1:19" ht="15" hidden="1" customHeight="1" x14ac:dyDescent="0.25">
      <c r="A2550" s="6" t="s">
        <v>882</v>
      </c>
      <c r="B2550" s="258"/>
      <c r="F2550" s="7" t="s">
        <v>882</v>
      </c>
      <c r="G2550" s="21" t="s">
        <v>882</v>
      </c>
      <c r="H2550" s="19" t="s">
        <v>882</v>
      </c>
      <c r="I2550" s="10" t="s">
        <v>882</v>
      </c>
      <c r="J2550" s="11" t="s">
        <v>882</v>
      </c>
      <c r="K2550" s="9" t="s">
        <v>882</v>
      </c>
      <c r="L2550" s="9" t="s">
        <v>882</v>
      </c>
      <c r="M2550" s="19" t="s">
        <v>882</v>
      </c>
      <c r="N2550" s="9" t="s">
        <v>882</v>
      </c>
      <c r="O2550" s="9" t="s">
        <v>882</v>
      </c>
      <c r="P2550" s="9" t="s">
        <v>882</v>
      </c>
      <c r="Q2550" t="s">
        <v>882</v>
      </c>
      <c r="R2550" s="7" t="s">
        <v>882</v>
      </c>
      <c r="S2550" s="11" t="s">
        <v>882</v>
      </c>
    </row>
    <row r="2551" spans="1:19" ht="15" hidden="1" customHeight="1" x14ac:dyDescent="0.25">
      <c r="A2551" s="6" t="s">
        <v>882</v>
      </c>
      <c r="B2551" s="258"/>
      <c r="F2551" s="7" t="s">
        <v>882</v>
      </c>
      <c r="G2551" s="21" t="s">
        <v>882</v>
      </c>
      <c r="H2551" s="19" t="s">
        <v>882</v>
      </c>
      <c r="I2551" s="10" t="s">
        <v>882</v>
      </c>
      <c r="J2551" s="11" t="s">
        <v>882</v>
      </c>
      <c r="K2551" s="9" t="s">
        <v>882</v>
      </c>
      <c r="L2551" s="9" t="s">
        <v>882</v>
      </c>
      <c r="M2551" s="19" t="s">
        <v>882</v>
      </c>
      <c r="N2551" s="9" t="s">
        <v>882</v>
      </c>
      <c r="O2551" s="9" t="s">
        <v>882</v>
      </c>
      <c r="P2551" s="9" t="s">
        <v>882</v>
      </c>
      <c r="Q2551" t="s">
        <v>882</v>
      </c>
      <c r="R2551" s="7" t="s">
        <v>882</v>
      </c>
      <c r="S2551" s="11" t="s">
        <v>882</v>
      </c>
    </row>
    <row r="2552" spans="1:19" ht="15" hidden="1" customHeight="1" x14ac:dyDescent="0.25">
      <c r="A2552" s="6" t="s">
        <v>882</v>
      </c>
      <c r="B2552" s="258"/>
      <c r="F2552" s="7" t="s">
        <v>882</v>
      </c>
      <c r="G2552" s="21" t="s">
        <v>882</v>
      </c>
      <c r="H2552" s="19" t="s">
        <v>882</v>
      </c>
      <c r="I2552" s="10" t="s">
        <v>882</v>
      </c>
      <c r="J2552" s="11" t="s">
        <v>882</v>
      </c>
      <c r="K2552" s="9" t="s">
        <v>882</v>
      </c>
      <c r="L2552" s="9" t="s">
        <v>882</v>
      </c>
      <c r="M2552" s="19" t="s">
        <v>882</v>
      </c>
      <c r="N2552" s="9" t="s">
        <v>882</v>
      </c>
      <c r="O2552" s="9" t="s">
        <v>882</v>
      </c>
      <c r="P2552" s="9" t="s">
        <v>882</v>
      </c>
      <c r="Q2552" t="s">
        <v>882</v>
      </c>
      <c r="R2552" s="7" t="s">
        <v>882</v>
      </c>
      <c r="S2552" s="11" t="s">
        <v>882</v>
      </c>
    </row>
    <row r="2553" spans="1:19" ht="15" hidden="1" customHeight="1" x14ac:dyDescent="0.25">
      <c r="A2553" s="6" t="s">
        <v>882</v>
      </c>
      <c r="B2553" s="258"/>
      <c r="F2553" s="7" t="s">
        <v>882</v>
      </c>
      <c r="G2553" s="21" t="s">
        <v>882</v>
      </c>
      <c r="H2553" s="19" t="s">
        <v>882</v>
      </c>
      <c r="I2553" s="10" t="s">
        <v>882</v>
      </c>
      <c r="J2553" s="11" t="s">
        <v>882</v>
      </c>
      <c r="K2553" s="9" t="s">
        <v>882</v>
      </c>
      <c r="L2553" s="9" t="s">
        <v>882</v>
      </c>
      <c r="M2553" s="19" t="s">
        <v>882</v>
      </c>
      <c r="N2553" s="9" t="s">
        <v>882</v>
      </c>
      <c r="O2553" s="9" t="s">
        <v>882</v>
      </c>
      <c r="P2553" s="9" t="s">
        <v>882</v>
      </c>
      <c r="Q2553" t="s">
        <v>882</v>
      </c>
      <c r="R2553" s="7" t="s">
        <v>882</v>
      </c>
      <c r="S2553" s="11" t="s">
        <v>882</v>
      </c>
    </row>
    <row r="2554" spans="1:19" ht="15" hidden="1" customHeight="1" x14ac:dyDescent="0.25">
      <c r="A2554" s="6" t="s">
        <v>882</v>
      </c>
      <c r="B2554" s="258"/>
      <c r="F2554" s="7" t="s">
        <v>882</v>
      </c>
      <c r="G2554" s="21" t="s">
        <v>882</v>
      </c>
      <c r="H2554" s="19" t="s">
        <v>882</v>
      </c>
      <c r="I2554" s="10" t="s">
        <v>882</v>
      </c>
      <c r="J2554" s="11" t="s">
        <v>882</v>
      </c>
      <c r="K2554" s="9" t="s">
        <v>882</v>
      </c>
      <c r="L2554" s="9" t="s">
        <v>882</v>
      </c>
      <c r="M2554" s="19" t="s">
        <v>882</v>
      </c>
      <c r="N2554" s="9" t="s">
        <v>882</v>
      </c>
      <c r="O2554" s="9" t="s">
        <v>882</v>
      </c>
      <c r="P2554" s="9" t="s">
        <v>882</v>
      </c>
      <c r="Q2554" t="s">
        <v>882</v>
      </c>
      <c r="R2554" s="7" t="s">
        <v>882</v>
      </c>
      <c r="S2554" s="11" t="s">
        <v>882</v>
      </c>
    </row>
    <row r="2555" spans="1:19" ht="15" hidden="1" customHeight="1" x14ac:dyDescent="0.25">
      <c r="A2555" s="6" t="s">
        <v>882</v>
      </c>
      <c r="B2555" s="258"/>
      <c r="F2555" s="7" t="s">
        <v>882</v>
      </c>
      <c r="G2555" s="21" t="s">
        <v>882</v>
      </c>
      <c r="H2555" s="19" t="s">
        <v>882</v>
      </c>
      <c r="I2555" s="10" t="s">
        <v>882</v>
      </c>
      <c r="J2555" s="11" t="s">
        <v>882</v>
      </c>
      <c r="K2555" s="9" t="s">
        <v>882</v>
      </c>
      <c r="L2555" s="9" t="s">
        <v>882</v>
      </c>
      <c r="M2555" s="19" t="s">
        <v>882</v>
      </c>
      <c r="N2555" s="9" t="s">
        <v>882</v>
      </c>
      <c r="O2555" s="9" t="s">
        <v>882</v>
      </c>
      <c r="P2555" s="9" t="s">
        <v>882</v>
      </c>
      <c r="Q2555" t="s">
        <v>882</v>
      </c>
      <c r="R2555" s="7" t="s">
        <v>882</v>
      </c>
      <c r="S2555" s="11" t="s">
        <v>882</v>
      </c>
    </row>
    <row r="2556" spans="1:19" ht="15" hidden="1" customHeight="1" x14ac:dyDescent="0.25">
      <c r="A2556" s="6" t="s">
        <v>882</v>
      </c>
      <c r="B2556" s="258"/>
      <c r="F2556" s="7" t="s">
        <v>882</v>
      </c>
      <c r="G2556" s="21" t="s">
        <v>882</v>
      </c>
      <c r="H2556" s="19" t="s">
        <v>882</v>
      </c>
      <c r="I2556" s="10" t="s">
        <v>882</v>
      </c>
      <c r="J2556" s="11" t="s">
        <v>882</v>
      </c>
      <c r="K2556" s="9" t="s">
        <v>882</v>
      </c>
      <c r="L2556" s="9" t="s">
        <v>882</v>
      </c>
      <c r="M2556" s="19" t="s">
        <v>882</v>
      </c>
      <c r="N2556" s="9" t="s">
        <v>882</v>
      </c>
      <c r="O2556" s="9" t="s">
        <v>882</v>
      </c>
      <c r="P2556" s="9" t="s">
        <v>882</v>
      </c>
      <c r="Q2556" t="s">
        <v>882</v>
      </c>
      <c r="R2556" s="7" t="s">
        <v>882</v>
      </c>
      <c r="S2556" s="11" t="s">
        <v>882</v>
      </c>
    </row>
    <row r="2557" spans="1:19" ht="15" hidden="1" customHeight="1" x14ac:dyDescent="0.25">
      <c r="A2557" s="6" t="s">
        <v>882</v>
      </c>
      <c r="B2557" s="258"/>
      <c r="F2557" s="7" t="s">
        <v>882</v>
      </c>
      <c r="G2557" s="21" t="s">
        <v>882</v>
      </c>
      <c r="H2557" s="19" t="s">
        <v>882</v>
      </c>
      <c r="I2557" s="10" t="s">
        <v>882</v>
      </c>
      <c r="J2557" s="11" t="s">
        <v>882</v>
      </c>
      <c r="K2557" s="9" t="s">
        <v>882</v>
      </c>
      <c r="L2557" s="9" t="s">
        <v>882</v>
      </c>
      <c r="M2557" s="19" t="s">
        <v>882</v>
      </c>
      <c r="N2557" s="9" t="s">
        <v>882</v>
      </c>
      <c r="O2557" s="9" t="s">
        <v>882</v>
      </c>
      <c r="P2557" s="9" t="s">
        <v>882</v>
      </c>
      <c r="Q2557" t="s">
        <v>882</v>
      </c>
      <c r="R2557" s="7" t="s">
        <v>882</v>
      </c>
      <c r="S2557" s="11" t="s">
        <v>882</v>
      </c>
    </row>
    <row r="2558" spans="1:19" ht="15" hidden="1" customHeight="1" x14ac:dyDescent="0.25">
      <c r="A2558" s="6" t="s">
        <v>882</v>
      </c>
      <c r="B2558" s="258"/>
      <c r="F2558" s="7" t="s">
        <v>882</v>
      </c>
      <c r="G2558" s="21" t="s">
        <v>882</v>
      </c>
      <c r="H2558" s="19" t="s">
        <v>882</v>
      </c>
      <c r="I2558" s="10" t="s">
        <v>882</v>
      </c>
      <c r="J2558" s="11" t="s">
        <v>882</v>
      </c>
      <c r="K2558" s="9" t="s">
        <v>882</v>
      </c>
      <c r="L2558" s="9" t="s">
        <v>882</v>
      </c>
      <c r="M2558" s="19" t="s">
        <v>882</v>
      </c>
      <c r="N2558" s="9" t="s">
        <v>882</v>
      </c>
      <c r="O2558" s="9" t="s">
        <v>882</v>
      </c>
      <c r="P2558" s="9" t="s">
        <v>882</v>
      </c>
      <c r="Q2558" t="s">
        <v>882</v>
      </c>
      <c r="R2558" s="7" t="s">
        <v>882</v>
      </c>
      <c r="S2558" s="11" t="s">
        <v>882</v>
      </c>
    </row>
    <row r="2559" spans="1:19" ht="15" hidden="1" customHeight="1" x14ac:dyDescent="0.25">
      <c r="A2559" s="6" t="s">
        <v>882</v>
      </c>
      <c r="B2559" s="258"/>
      <c r="F2559" s="7" t="s">
        <v>882</v>
      </c>
      <c r="G2559" s="21" t="s">
        <v>882</v>
      </c>
      <c r="H2559" s="19" t="s">
        <v>882</v>
      </c>
      <c r="I2559" s="10" t="s">
        <v>882</v>
      </c>
      <c r="J2559" s="11" t="s">
        <v>882</v>
      </c>
      <c r="K2559" s="9" t="s">
        <v>882</v>
      </c>
      <c r="L2559" s="9" t="s">
        <v>882</v>
      </c>
      <c r="M2559" s="19" t="s">
        <v>882</v>
      </c>
      <c r="N2559" s="9" t="s">
        <v>882</v>
      </c>
      <c r="O2559" s="9" t="s">
        <v>882</v>
      </c>
      <c r="P2559" s="9" t="s">
        <v>882</v>
      </c>
      <c r="Q2559" t="s">
        <v>882</v>
      </c>
      <c r="R2559" s="7" t="s">
        <v>882</v>
      </c>
      <c r="S2559" s="11" t="s">
        <v>882</v>
      </c>
    </row>
    <row r="2560" spans="1:19" ht="15" hidden="1" customHeight="1" x14ac:dyDescent="0.25">
      <c r="A2560" s="6" t="s">
        <v>882</v>
      </c>
      <c r="B2560" s="258"/>
      <c r="F2560" s="7" t="s">
        <v>882</v>
      </c>
      <c r="G2560" s="21" t="s">
        <v>882</v>
      </c>
      <c r="H2560" s="19" t="s">
        <v>882</v>
      </c>
      <c r="I2560" s="10" t="s">
        <v>882</v>
      </c>
      <c r="J2560" s="11" t="s">
        <v>882</v>
      </c>
      <c r="K2560" s="9" t="s">
        <v>882</v>
      </c>
      <c r="L2560" s="9" t="s">
        <v>882</v>
      </c>
      <c r="M2560" s="19" t="s">
        <v>882</v>
      </c>
      <c r="N2560" s="9" t="s">
        <v>882</v>
      </c>
      <c r="O2560" s="9" t="s">
        <v>882</v>
      </c>
      <c r="P2560" s="9" t="s">
        <v>882</v>
      </c>
      <c r="Q2560" t="s">
        <v>882</v>
      </c>
      <c r="R2560" s="7" t="s">
        <v>882</v>
      </c>
      <c r="S2560" s="11" t="s">
        <v>882</v>
      </c>
    </row>
    <row r="2561" spans="1:19" ht="15" hidden="1" customHeight="1" x14ac:dyDescent="0.25">
      <c r="A2561" s="6" t="s">
        <v>882</v>
      </c>
      <c r="B2561" s="258"/>
      <c r="F2561" s="7" t="s">
        <v>882</v>
      </c>
      <c r="G2561" s="21" t="s">
        <v>882</v>
      </c>
      <c r="H2561" s="19" t="s">
        <v>882</v>
      </c>
      <c r="I2561" s="10" t="s">
        <v>882</v>
      </c>
      <c r="J2561" s="11" t="s">
        <v>882</v>
      </c>
      <c r="K2561" s="9" t="s">
        <v>882</v>
      </c>
      <c r="L2561" s="9" t="s">
        <v>882</v>
      </c>
      <c r="M2561" s="19" t="s">
        <v>882</v>
      </c>
      <c r="N2561" s="9" t="s">
        <v>882</v>
      </c>
      <c r="O2561" s="9" t="s">
        <v>882</v>
      </c>
      <c r="P2561" s="9" t="s">
        <v>882</v>
      </c>
      <c r="Q2561" t="s">
        <v>882</v>
      </c>
      <c r="R2561" s="7" t="s">
        <v>882</v>
      </c>
      <c r="S2561" s="11" t="s">
        <v>882</v>
      </c>
    </row>
    <row r="2562" spans="1:19" ht="15" hidden="1" customHeight="1" x14ac:dyDescent="0.25">
      <c r="A2562" s="6" t="s">
        <v>882</v>
      </c>
      <c r="B2562" s="258"/>
      <c r="F2562" s="7" t="s">
        <v>882</v>
      </c>
      <c r="G2562" s="21" t="s">
        <v>882</v>
      </c>
      <c r="H2562" s="19" t="s">
        <v>882</v>
      </c>
      <c r="I2562" s="10" t="s">
        <v>882</v>
      </c>
      <c r="J2562" s="11" t="s">
        <v>882</v>
      </c>
      <c r="K2562" s="9" t="s">
        <v>882</v>
      </c>
      <c r="L2562" s="9" t="s">
        <v>882</v>
      </c>
      <c r="M2562" s="19" t="s">
        <v>882</v>
      </c>
      <c r="N2562" s="9" t="s">
        <v>882</v>
      </c>
      <c r="O2562" s="9" t="s">
        <v>882</v>
      </c>
      <c r="P2562" s="9" t="s">
        <v>882</v>
      </c>
      <c r="Q2562" t="s">
        <v>882</v>
      </c>
      <c r="R2562" s="7" t="s">
        <v>882</v>
      </c>
      <c r="S2562" s="11" t="s">
        <v>882</v>
      </c>
    </row>
    <row r="2563" spans="1:19" ht="15" hidden="1" customHeight="1" x14ac:dyDescent="0.25">
      <c r="A2563" s="6" t="s">
        <v>882</v>
      </c>
      <c r="B2563" s="258"/>
      <c r="F2563" s="7" t="s">
        <v>882</v>
      </c>
      <c r="G2563" s="21" t="s">
        <v>882</v>
      </c>
      <c r="H2563" s="19" t="s">
        <v>882</v>
      </c>
      <c r="I2563" s="10" t="s">
        <v>882</v>
      </c>
      <c r="J2563" s="11" t="s">
        <v>882</v>
      </c>
      <c r="K2563" s="9" t="s">
        <v>882</v>
      </c>
      <c r="L2563" s="9" t="s">
        <v>882</v>
      </c>
      <c r="M2563" s="19" t="s">
        <v>882</v>
      </c>
      <c r="N2563" s="9" t="s">
        <v>882</v>
      </c>
      <c r="O2563" s="9" t="s">
        <v>882</v>
      </c>
      <c r="P2563" s="9" t="s">
        <v>882</v>
      </c>
      <c r="Q2563" t="s">
        <v>882</v>
      </c>
      <c r="R2563" s="7" t="s">
        <v>882</v>
      </c>
      <c r="S2563" s="11" t="s">
        <v>882</v>
      </c>
    </row>
    <row r="2564" spans="1:19" ht="15" hidden="1" customHeight="1" x14ac:dyDescent="0.25">
      <c r="A2564" s="6" t="s">
        <v>882</v>
      </c>
      <c r="B2564" s="258"/>
      <c r="F2564" s="7" t="s">
        <v>882</v>
      </c>
      <c r="G2564" s="21" t="s">
        <v>882</v>
      </c>
      <c r="H2564" s="19" t="s">
        <v>882</v>
      </c>
      <c r="I2564" s="10" t="s">
        <v>882</v>
      </c>
      <c r="J2564" s="11" t="s">
        <v>882</v>
      </c>
      <c r="K2564" s="9" t="s">
        <v>882</v>
      </c>
      <c r="L2564" s="9" t="s">
        <v>882</v>
      </c>
      <c r="M2564" s="19" t="s">
        <v>882</v>
      </c>
      <c r="N2564" s="9" t="s">
        <v>882</v>
      </c>
      <c r="O2564" s="9" t="s">
        <v>882</v>
      </c>
      <c r="P2564" s="9" t="s">
        <v>882</v>
      </c>
      <c r="Q2564" t="s">
        <v>882</v>
      </c>
      <c r="R2564" s="7" t="s">
        <v>882</v>
      </c>
      <c r="S2564" s="11" t="s">
        <v>882</v>
      </c>
    </row>
    <row r="2565" spans="1:19" ht="15" hidden="1" customHeight="1" x14ac:dyDescent="0.25">
      <c r="A2565" s="6" t="s">
        <v>882</v>
      </c>
      <c r="B2565" s="258"/>
      <c r="F2565" s="7" t="s">
        <v>882</v>
      </c>
      <c r="G2565" s="21" t="s">
        <v>882</v>
      </c>
      <c r="H2565" s="19" t="s">
        <v>882</v>
      </c>
      <c r="I2565" s="10" t="s">
        <v>882</v>
      </c>
      <c r="J2565" s="11" t="s">
        <v>882</v>
      </c>
      <c r="K2565" s="9" t="s">
        <v>882</v>
      </c>
      <c r="L2565" s="9" t="s">
        <v>882</v>
      </c>
      <c r="M2565" s="19" t="s">
        <v>882</v>
      </c>
      <c r="N2565" s="9" t="s">
        <v>882</v>
      </c>
      <c r="O2565" s="9" t="s">
        <v>882</v>
      </c>
      <c r="P2565" s="9" t="s">
        <v>882</v>
      </c>
      <c r="Q2565" t="s">
        <v>882</v>
      </c>
      <c r="R2565" s="7" t="s">
        <v>882</v>
      </c>
      <c r="S2565" s="11" t="s">
        <v>882</v>
      </c>
    </row>
    <row r="2566" spans="1:19" ht="15" hidden="1" customHeight="1" x14ac:dyDescent="0.25">
      <c r="A2566" s="6" t="s">
        <v>882</v>
      </c>
      <c r="B2566" s="258"/>
      <c r="F2566" s="7" t="s">
        <v>882</v>
      </c>
      <c r="G2566" s="21" t="s">
        <v>882</v>
      </c>
      <c r="H2566" s="19" t="s">
        <v>882</v>
      </c>
      <c r="I2566" s="10" t="s">
        <v>882</v>
      </c>
      <c r="J2566" s="11" t="s">
        <v>882</v>
      </c>
      <c r="K2566" s="9" t="s">
        <v>882</v>
      </c>
      <c r="L2566" s="9" t="s">
        <v>882</v>
      </c>
      <c r="M2566" s="19" t="s">
        <v>882</v>
      </c>
      <c r="N2566" s="9" t="s">
        <v>882</v>
      </c>
      <c r="O2566" s="9" t="s">
        <v>882</v>
      </c>
      <c r="P2566" s="9" t="s">
        <v>882</v>
      </c>
      <c r="Q2566" t="s">
        <v>882</v>
      </c>
      <c r="R2566" s="7" t="s">
        <v>882</v>
      </c>
      <c r="S2566" s="11" t="s">
        <v>882</v>
      </c>
    </row>
    <row r="2567" spans="1:19" ht="15" hidden="1" customHeight="1" x14ac:dyDescent="0.25">
      <c r="A2567" s="6" t="s">
        <v>882</v>
      </c>
      <c r="B2567" s="258"/>
      <c r="F2567" s="7" t="s">
        <v>882</v>
      </c>
      <c r="G2567" s="21" t="s">
        <v>882</v>
      </c>
      <c r="H2567" s="19" t="s">
        <v>882</v>
      </c>
      <c r="I2567" s="10" t="s">
        <v>882</v>
      </c>
      <c r="J2567" s="11" t="s">
        <v>882</v>
      </c>
      <c r="K2567" s="9" t="s">
        <v>882</v>
      </c>
      <c r="L2567" s="9" t="s">
        <v>882</v>
      </c>
      <c r="M2567" s="19" t="s">
        <v>882</v>
      </c>
      <c r="N2567" s="9" t="s">
        <v>882</v>
      </c>
      <c r="O2567" s="9" t="s">
        <v>882</v>
      </c>
      <c r="P2567" s="9" t="s">
        <v>882</v>
      </c>
      <c r="Q2567" t="s">
        <v>882</v>
      </c>
      <c r="R2567" s="7" t="s">
        <v>882</v>
      </c>
      <c r="S2567" s="11" t="s">
        <v>882</v>
      </c>
    </row>
    <row r="2568" spans="1:19" ht="15" hidden="1" customHeight="1" x14ac:dyDescent="0.25">
      <c r="A2568" s="6" t="s">
        <v>882</v>
      </c>
      <c r="B2568" s="258"/>
      <c r="F2568" s="7" t="s">
        <v>882</v>
      </c>
      <c r="G2568" s="21" t="s">
        <v>882</v>
      </c>
      <c r="H2568" s="19" t="s">
        <v>882</v>
      </c>
      <c r="I2568" s="10" t="s">
        <v>882</v>
      </c>
      <c r="J2568" s="11" t="s">
        <v>882</v>
      </c>
      <c r="K2568" s="9" t="s">
        <v>882</v>
      </c>
      <c r="L2568" s="9" t="s">
        <v>882</v>
      </c>
      <c r="M2568" s="19" t="s">
        <v>882</v>
      </c>
      <c r="N2568" s="9" t="s">
        <v>882</v>
      </c>
      <c r="O2568" s="9" t="s">
        <v>882</v>
      </c>
      <c r="P2568" s="9" t="s">
        <v>882</v>
      </c>
      <c r="Q2568" t="s">
        <v>882</v>
      </c>
      <c r="R2568" s="7" t="s">
        <v>882</v>
      </c>
      <c r="S2568" s="11" t="s">
        <v>882</v>
      </c>
    </row>
    <row r="2569" spans="1:19" ht="15" hidden="1" customHeight="1" x14ac:dyDescent="0.25">
      <c r="A2569" s="6" t="s">
        <v>882</v>
      </c>
      <c r="B2569" s="258"/>
      <c r="F2569" s="7" t="s">
        <v>882</v>
      </c>
      <c r="G2569" s="21" t="s">
        <v>882</v>
      </c>
      <c r="H2569" s="19" t="s">
        <v>882</v>
      </c>
      <c r="I2569" s="10" t="s">
        <v>882</v>
      </c>
      <c r="J2569" s="11" t="s">
        <v>882</v>
      </c>
      <c r="K2569" s="9" t="s">
        <v>882</v>
      </c>
      <c r="L2569" s="9" t="s">
        <v>882</v>
      </c>
      <c r="M2569" s="19" t="s">
        <v>882</v>
      </c>
      <c r="N2569" s="9" t="s">
        <v>882</v>
      </c>
      <c r="O2569" s="9" t="s">
        <v>882</v>
      </c>
      <c r="P2569" s="9" t="s">
        <v>882</v>
      </c>
      <c r="Q2569" t="s">
        <v>882</v>
      </c>
      <c r="R2569" s="7" t="s">
        <v>882</v>
      </c>
      <c r="S2569" s="11" t="s">
        <v>882</v>
      </c>
    </row>
    <row r="2570" spans="1:19" ht="15" hidden="1" customHeight="1" x14ac:dyDescent="0.25">
      <c r="A2570" s="6" t="s">
        <v>882</v>
      </c>
      <c r="B2570" s="258"/>
      <c r="F2570" s="7" t="s">
        <v>882</v>
      </c>
      <c r="G2570" s="21" t="s">
        <v>882</v>
      </c>
      <c r="H2570" s="19" t="s">
        <v>882</v>
      </c>
      <c r="I2570" s="10" t="s">
        <v>882</v>
      </c>
      <c r="J2570" s="11" t="s">
        <v>882</v>
      </c>
      <c r="K2570" s="9" t="s">
        <v>882</v>
      </c>
      <c r="L2570" s="9" t="s">
        <v>882</v>
      </c>
      <c r="M2570" s="19" t="s">
        <v>882</v>
      </c>
      <c r="N2570" s="9" t="s">
        <v>882</v>
      </c>
      <c r="O2570" s="9" t="s">
        <v>882</v>
      </c>
      <c r="P2570" s="9" t="s">
        <v>882</v>
      </c>
      <c r="Q2570" t="s">
        <v>882</v>
      </c>
      <c r="R2570" s="7" t="s">
        <v>882</v>
      </c>
      <c r="S2570" s="11" t="s">
        <v>882</v>
      </c>
    </row>
    <row r="2571" spans="1:19" ht="15" hidden="1" customHeight="1" x14ac:dyDescent="0.25">
      <c r="A2571" s="6" t="s">
        <v>882</v>
      </c>
      <c r="B2571" s="258"/>
      <c r="F2571" s="7" t="s">
        <v>882</v>
      </c>
      <c r="G2571" s="21" t="s">
        <v>882</v>
      </c>
      <c r="H2571" s="19" t="s">
        <v>882</v>
      </c>
      <c r="I2571" s="10" t="s">
        <v>882</v>
      </c>
      <c r="J2571" s="11" t="s">
        <v>882</v>
      </c>
      <c r="K2571" s="9" t="s">
        <v>882</v>
      </c>
      <c r="L2571" s="9" t="s">
        <v>882</v>
      </c>
      <c r="M2571" s="19" t="s">
        <v>882</v>
      </c>
      <c r="N2571" s="9" t="s">
        <v>882</v>
      </c>
      <c r="O2571" s="9" t="s">
        <v>882</v>
      </c>
      <c r="P2571" s="9" t="s">
        <v>882</v>
      </c>
      <c r="Q2571" t="s">
        <v>882</v>
      </c>
      <c r="R2571" s="7" t="s">
        <v>882</v>
      </c>
      <c r="S2571" s="11" t="s">
        <v>882</v>
      </c>
    </row>
    <row r="2572" spans="1:19" ht="15" hidden="1" customHeight="1" x14ac:dyDescent="0.25">
      <c r="A2572" s="6" t="s">
        <v>882</v>
      </c>
      <c r="B2572" s="258"/>
      <c r="F2572" s="7" t="s">
        <v>882</v>
      </c>
      <c r="G2572" s="21" t="s">
        <v>882</v>
      </c>
      <c r="H2572" s="19" t="s">
        <v>882</v>
      </c>
      <c r="I2572" s="10" t="s">
        <v>882</v>
      </c>
      <c r="J2572" s="11" t="s">
        <v>882</v>
      </c>
      <c r="K2572" s="9" t="s">
        <v>882</v>
      </c>
      <c r="L2572" s="9" t="s">
        <v>882</v>
      </c>
      <c r="M2572" s="19" t="s">
        <v>882</v>
      </c>
      <c r="N2572" s="9" t="s">
        <v>882</v>
      </c>
      <c r="O2572" s="9" t="s">
        <v>882</v>
      </c>
      <c r="P2572" s="9" t="s">
        <v>882</v>
      </c>
      <c r="Q2572" t="s">
        <v>882</v>
      </c>
      <c r="R2572" s="7" t="s">
        <v>882</v>
      </c>
      <c r="S2572" s="11" t="s">
        <v>882</v>
      </c>
    </row>
    <row r="2573" spans="1:19" ht="15" hidden="1" customHeight="1" x14ac:dyDescent="0.25">
      <c r="A2573" s="6" t="s">
        <v>882</v>
      </c>
      <c r="B2573" s="258"/>
      <c r="F2573" s="7" t="s">
        <v>882</v>
      </c>
      <c r="G2573" s="21" t="s">
        <v>882</v>
      </c>
      <c r="H2573" s="19" t="s">
        <v>882</v>
      </c>
      <c r="I2573" s="10" t="s">
        <v>882</v>
      </c>
      <c r="J2573" s="11" t="s">
        <v>882</v>
      </c>
      <c r="K2573" s="9" t="s">
        <v>882</v>
      </c>
      <c r="L2573" s="9" t="s">
        <v>882</v>
      </c>
      <c r="M2573" s="19" t="s">
        <v>882</v>
      </c>
      <c r="N2573" s="9" t="s">
        <v>882</v>
      </c>
      <c r="O2573" s="9" t="s">
        <v>882</v>
      </c>
      <c r="P2573" s="9" t="s">
        <v>882</v>
      </c>
      <c r="Q2573" t="s">
        <v>882</v>
      </c>
      <c r="R2573" s="7" t="s">
        <v>882</v>
      </c>
      <c r="S2573" s="11" t="s">
        <v>882</v>
      </c>
    </row>
    <row r="2574" spans="1:19" ht="15" hidden="1" customHeight="1" x14ac:dyDescent="0.25">
      <c r="A2574" s="6" t="s">
        <v>882</v>
      </c>
      <c r="B2574" s="258"/>
      <c r="F2574" s="7" t="s">
        <v>882</v>
      </c>
      <c r="G2574" s="21" t="s">
        <v>882</v>
      </c>
      <c r="H2574" s="19" t="s">
        <v>882</v>
      </c>
      <c r="I2574" s="10" t="s">
        <v>882</v>
      </c>
      <c r="J2574" s="11" t="s">
        <v>882</v>
      </c>
      <c r="K2574" s="9" t="s">
        <v>882</v>
      </c>
      <c r="L2574" s="9" t="s">
        <v>882</v>
      </c>
      <c r="M2574" s="19" t="s">
        <v>882</v>
      </c>
      <c r="N2574" s="9" t="s">
        <v>882</v>
      </c>
      <c r="O2574" s="9" t="s">
        <v>882</v>
      </c>
      <c r="P2574" s="9" t="s">
        <v>882</v>
      </c>
      <c r="Q2574" t="s">
        <v>882</v>
      </c>
      <c r="R2574" s="7" t="s">
        <v>882</v>
      </c>
      <c r="S2574" s="11" t="s">
        <v>882</v>
      </c>
    </row>
    <row r="2575" spans="1:19" ht="15" hidden="1" customHeight="1" x14ac:dyDescent="0.25">
      <c r="A2575" s="6" t="s">
        <v>882</v>
      </c>
      <c r="B2575" s="258"/>
      <c r="F2575" s="7" t="s">
        <v>882</v>
      </c>
      <c r="G2575" s="21" t="s">
        <v>882</v>
      </c>
      <c r="H2575" s="19" t="s">
        <v>882</v>
      </c>
      <c r="I2575" s="10" t="s">
        <v>882</v>
      </c>
      <c r="J2575" s="11" t="s">
        <v>882</v>
      </c>
      <c r="K2575" s="9" t="s">
        <v>882</v>
      </c>
      <c r="L2575" s="9" t="s">
        <v>882</v>
      </c>
      <c r="M2575" s="19" t="s">
        <v>882</v>
      </c>
      <c r="N2575" s="9" t="s">
        <v>882</v>
      </c>
      <c r="O2575" s="9" t="s">
        <v>882</v>
      </c>
      <c r="P2575" s="9" t="s">
        <v>882</v>
      </c>
      <c r="Q2575" t="s">
        <v>882</v>
      </c>
      <c r="R2575" s="7" t="s">
        <v>882</v>
      </c>
      <c r="S2575" s="11" t="s">
        <v>882</v>
      </c>
    </row>
    <row r="2576" spans="1:19" ht="15" hidden="1" customHeight="1" x14ac:dyDescent="0.25">
      <c r="A2576" s="6" t="s">
        <v>882</v>
      </c>
      <c r="B2576" s="258"/>
      <c r="F2576" s="7" t="s">
        <v>882</v>
      </c>
      <c r="G2576" s="21" t="s">
        <v>882</v>
      </c>
      <c r="H2576" s="19" t="s">
        <v>882</v>
      </c>
      <c r="I2576" s="10" t="s">
        <v>882</v>
      </c>
      <c r="J2576" s="11" t="s">
        <v>882</v>
      </c>
      <c r="K2576" s="9" t="s">
        <v>882</v>
      </c>
      <c r="L2576" s="9" t="s">
        <v>882</v>
      </c>
      <c r="M2576" s="19" t="s">
        <v>882</v>
      </c>
      <c r="N2576" s="9" t="s">
        <v>882</v>
      </c>
      <c r="O2576" s="9" t="s">
        <v>882</v>
      </c>
      <c r="P2576" s="9" t="s">
        <v>882</v>
      </c>
      <c r="Q2576" t="s">
        <v>882</v>
      </c>
      <c r="R2576" s="7" t="s">
        <v>882</v>
      </c>
      <c r="S2576" s="11" t="s">
        <v>882</v>
      </c>
    </row>
    <row r="2577" spans="1:19" ht="15" hidden="1" customHeight="1" x14ac:dyDescent="0.25">
      <c r="A2577" s="6" t="s">
        <v>882</v>
      </c>
      <c r="B2577" s="258"/>
      <c r="F2577" s="7" t="s">
        <v>882</v>
      </c>
      <c r="G2577" s="21" t="s">
        <v>882</v>
      </c>
      <c r="H2577" s="19" t="s">
        <v>882</v>
      </c>
      <c r="I2577" s="10" t="s">
        <v>882</v>
      </c>
      <c r="J2577" s="11" t="s">
        <v>882</v>
      </c>
      <c r="K2577" s="9" t="s">
        <v>882</v>
      </c>
      <c r="L2577" s="9" t="s">
        <v>882</v>
      </c>
      <c r="M2577" s="19" t="s">
        <v>882</v>
      </c>
      <c r="N2577" s="9" t="s">
        <v>882</v>
      </c>
      <c r="O2577" s="9" t="s">
        <v>882</v>
      </c>
      <c r="P2577" s="9" t="s">
        <v>882</v>
      </c>
      <c r="Q2577" t="s">
        <v>882</v>
      </c>
      <c r="R2577" s="7" t="s">
        <v>882</v>
      </c>
      <c r="S2577" s="11" t="s">
        <v>882</v>
      </c>
    </row>
    <row r="2578" spans="1:19" ht="15" hidden="1" customHeight="1" x14ac:dyDescent="0.25">
      <c r="A2578" s="6" t="s">
        <v>882</v>
      </c>
      <c r="B2578" s="258"/>
      <c r="F2578" s="7" t="s">
        <v>882</v>
      </c>
      <c r="G2578" s="21" t="s">
        <v>882</v>
      </c>
      <c r="H2578" s="19" t="s">
        <v>882</v>
      </c>
      <c r="I2578" s="10" t="s">
        <v>882</v>
      </c>
      <c r="J2578" s="11" t="s">
        <v>882</v>
      </c>
      <c r="K2578" s="9" t="s">
        <v>882</v>
      </c>
      <c r="L2578" s="9" t="s">
        <v>882</v>
      </c>
      <c r="M2578" s="19" t="s">
        <v>882</v>
      </c>
      <c r="N2578" s="9" t="s">
        <v>882</v>
      </c>
      <c r="O2578" s="9" t="s">
        <v>882</v>
      </c>
      <c r="P2578" s="9" t="s">
        <v>882</v>
      </c>
      <c r="Q2578" t="s">
        <v>882</v>
      </c>
      <c r="R2578" s="7" t="s">
        <v>882</v>
      </c>
      <c r="S2578" s="11" t="s">
        <v>882</v>
      </c>
    </row>
    <row r="2579" spans="1:19" ht="15" hidden="1" customHeight="1" x14ac:dyDescent="0.25">
      <c r="A2579" s="6" t="s">
        <v>882</v>
      </c>
      <c r="B2579" s="258"/>
      <c r="F2579" s="7" t="s">
        <v>882</v>
      </c>
      <c r="G2579" s="21" t="s">
        <v>882</v>
      </c>
      <c r="H2579" s="19" t="s">
        <v>882</v>
      </c>
      <c r="I2579" s="10" t="s">
        <v>882</v>
      </c>
      <c r="J2579" s="11" t="s">
        <v>882</v>
      </c>
      <c r="K2579" s="9" t="s">
        <v>882</v>
      </c>
      <c r="L2579" s="9" t="s">
        <v>882</v>
      </c>
      <c r="M2579" s="19" t="s">
        <v>882</v>
      </c>
      <c r="N2579" s="9" t="s">
        <v>882</v>
      </c>
      <c r="O2579" s="9" t="s">
        <v>882</v>
      </c>
      <c r="P2579" s="9" t="s">
        <v>882</v>
      </c>
      <c r="Q2579" t="s">
        <v>882</v>
      </c>
      <c r="R2579" s="7" t="s">
        <v>882</v>
      </c>
      <c r="S2579" s="11" t="s">
        <v>882</v>
      </c>
    </row>
    <row r="2580" spans="1:19" ht="15" hidden="1" customHeight="1" x14ac:dyDescent="0.25">
      <c r="A2580" s="6" t="s">
        <v>882</v>
      </c>
      <c r="B2580" s="258"/>
      <c r="F2580" s="7" t="s">
        <v>882</v>
      </c>
      <c r="G2580" s="21" t="s">
        <v>882</v>
      </c>
      <c r="H2580" s="19" t="s">
        <v>882</v>
      </c>
      <c r="I2580" s="10" t="s">
        <v>882</v>
      </c>
      <c r="J2580" s="11" t="s">
        <v>882</v>
      </c>
      <c r="K2580" s="9" t="s">
        <v>882</v>
      </c>
      <c r="L2580" s="9" t="s">
        <v>882</v>
      </c>
      <c r="M2580" s="19" t="s">
        <v>882</v>
      </c>
      <c r="N2580" s="9" t="s">
        <v>882</v>
      </c>
      <c r="O2580" s="9" t="s">
        <v>882</v>
      </c>
      <c r="P2580" s="9" t="s">
        <v>882</v>
      </c>
      <c r="Q2580" t="s">
        <v>882</v>
      </c>
      <c r="R2580" s="7" t="s">
        <v>882</v>
      </c>
      <c r="S2580" s="11" t="s">
        <v>882</v>
      </c>
    </row>
    <row r="2581" spans="1:19" ht="15" hidden="1" customHeight="1" x14ac:dyDescent="0.25">
      <c r="A2581" s="6" t="s">
        <v>882</v>
      </c>
      <c r="B2581" s="258"/>
      <c r="F2581" s="7" t="s">
        <v>882</v>
      </c>
      <c r="G2581" s="21" t="s">
        <v>882</v>
      </c>
      <c r="H2581" s="19" t="s">
        <v>882</v>
      </c>
      <c r="I2581" s="10" t="s">
        <v>882</v>
      </c>
      <c r="J2581" s="11" t="s">
        <v>882</v>
      </c>
      <c r="K2581" s="9" t="s">
        <v>882</v>
      </c>
      <c r="L2581" s="9" t="s">
        <v>882</v>
      </c>
      <c r="M2581" s="19" t="s">
        <v>882</v>
      </c>
      <c r="N2581" s="9" t="s">
        <v>882</v>
      </c>
      <c r="O2581" s="9" t="s">
        <v>882</v>
      </c>
      <c r="P2581" s="9" t="s">
        <v>882</v>
      </c>
      <c r="Q2581" t="s">
        <v>882</v>
      </c>
      <c r="R2581" s="7" t="s">
        <v>882</v>
      </c>
      <c r="S2581" s="11" t="s">
        <v>882</v>
      </c>
    </row>
    <row r="2582" spans="1:19" ht="15" hidden="1" customHeight="1" x14ac:dyDescent="0.25">
      <c r="A2582" s="6" t="s">
        <v>882</v>
      </c>
      <c r="B2582" s="258"/>
      <c r="F2582" s="7" t="s">
        <v>882</v>
      </c>
      <c r="G2582" s="21" t="s">
        <v>882</v>
      </c>
      <c r="H2582" s="19" t="s">
        <v>882</v>
      </c>
      <c r="I2582" s="10" t="s">
        <v>882</v>
      </c>
      <c r="J2582" s="11" t="s">
        <v>882</v>
      </c>
      <c r="K2582" s="9" t="s">
        <v>882</v>
      </c>
      <c r="L2582" s="9" t="s">
        <v>882</v>
      </c>
      <c r="M2582" s="19" t="s">
        <v>882</v>
      </c>
      <c r="N2582" s="9" t="s">
        <v>882</v>
      </c>
      <c r="O2582" s="9" t="s">
        <v>882</v>
      </c>
      <c r="P2582" s="9" t="s">
        <v>882</v>
      </c>
      <c r="Q2582" t="s">
        <v>882</v>
      </c>
      <c r="R2582" s="7" t="s">
        <v>882</v>
      </c>
      <c r="S2582" s="11" t="s">
        <v>882</v>
      </c>
    </row>
    <row r="2583" spans="1:19" ht="15" hidden="1" customHeight="1" x14ac:dyDescent="0.25">
      <c r="A2583" s="6" t="s">
        <v>882</v>
      </c>
      <c r="B2583" s="258"/>
      <c r="F2583" s="7" t="s">
        <v>882</v>
      </c>
      <c r="G2583" s="21" t="s">
        <v>882</v>
      </c>
      <c r="H2583" s="19" t="s">
        <v>882</v>
      </c>
      <c r="I2583" s="10" t="s">
        <v>882</v>
      </c>
      <c r="J2583" s="11" t="s">
        <v>882</v>
      </c>
      <c r="K2583" s="9" t="s">
        <v>882</v>
      </c>
      <c r="L2583" s="9" t="s">
        <v>882</v>
      </c>
      <c r="M2583" s="19" t="s">
        <v>882</v>
      </c>
      <c r="N2583" s="9" t="s">
        <v>882</v>
      </c>
      <c r="O2583" s="9" t="s">
        <v>882</v>
      </c>
      <c r="P2583" s="9" t="s">
        <v>882</v>
      </c>
      <c r="Q2583" t="s">
        <v>882</v>
      </c>
      <c r="R2583" s="7" t="s">
        <v>882</v>
      </c>
      <c r="S2583" s="11" t="s">
        <v>882</v>
      </c>
    </row>
    <row r="2584" spans="1:19" ht="15" hidden="1" customHeight="1" x14ac:dyDescent="0.25">
      <c r="A2584" s="6" t="s">
        <v>882</v>
      </c>
      <c r="B2584" s="258"/>
      <c r="F2584" s="7" t="s">
        <v>882</v>
      </c>
      <c r="G2584" s="21" t="s">
        <v>882</v>
      </c>
      <c r="H2584" s="19" t="s">
        <v>882</v>
      </c>
      <c r="I2584" s="10" t="s">
        <v>882</v>
      </c>
      <c r="J2584" s="11" t="s">
        <v>882</v>
      </c>
      <c r="K2584" s="9" t="s">
        <v>882</v>
      </c>
      <c r="L2584" s="9" t="s">
        <v>882</v>
      </c>
      <c r="M2584" s="19" t="s">
        <v>882</v>
      </c>
      <c r="N2584" s="9" t="s">
        <v>882</v>
      </c>
      <c r="O2584" s="9" t="s">
        <v>882</v>
      </c>
      <c r="P2584" s="9" t="s">
        <v>882</v>
      </c>
      <c r="Q2584" t="s">
        <v>882</v>
      </c>
      <c r="R2584" s="7" t="s">
        <v>882</v>
      </c>
      <c r="S2584" s="11" t="s">
        <v>882</v>
      </c>
    </row>
    <row r="2585" spans="1:19" ht="15" hidden="1" customHeight="1" x14ac:dyDescent="0.25">
      <c r="A2585" s="6" t="s">
        <v>882</v>
      </c>
      <c r="B2585" s="258"/>
      <c r="F2585" s="7" t="s">
        <v>882</v>
      </c>
      <c r="G2585" s="21" t="s">
        <v>882</v>
      </c>
      <c r="H2585" s="19" t="s">
        <v>882</v>
      </c>
      <c r="I2585" s="10" t="s">
        <v>882</v>
      </c>
      <c r="J2585" s="11" t="s">
        <v>882</v>
      </c>
      <c r="K2585" s="9" t="s">
        <v>882</v>
      </c>
      <c r="L2585" s="9" t="s">
        <v>882</v>
      </c>
      <c r="M2585" s="19" t="s">
        <v>882</v>
      </c>
      <c r="N2585" s="9" t="s">
        <v>882</v>
      </c>
      <c r="O2585" s="9" t="s">
        <v>882</v>
      </c>
      <c r="P2585" s="9" t="s">
        <v>882</v>
      </c>
      <c r="Q2585" t="s">
        <v>882</v>
      </c>
      <c r="R2585" s="7" t="s">
        <v>882</v>
      </c>
      <c r="S2585" s="11" t="s">
        <v>882</v>
      </c>
    </row>
    <row r="2586" spans="1:19" ht="15" hidden="1" customHeight="1" x14ac:dyDescent="0.25">
      <c r="A2586" s="6" t="s">
        <v>882</v>
      </c>
      <c r="B2586" s="258"/>
      <c r="F2586" s="7" t="s">
        <v>882</v>
      </c>
      <c r="G2586" s="21" t="s">
        <v>882</v>
      </c>
      <c r="H2586" s="19" t="s">
        <v>882</v>
      </c>
      <c r="I2586" s="10" t="s">
        <v>882</v>
      </c>
      <c r="J2586" s="11" t="s">
        <v>882</v>
      </c>
      <c r="K2586" s="9" t="s">
        <v>882</v>
      </c>
      <c r="L2586" s="9" t="s">
        <v>882</v>
      </c>
      <c r="M2586" s="19" t="s">
        <v>882</v>
      </c>
      <c r="N2586" s="9" t="s">
        <v>882</v>
      </c>
      <c r="O2586" s="9" t="s">
        <v>882</v>
      </c>
      <c r="P2586" s="9" t="s">
        <v>882</v>
      </c>
      <c r="Q2586" t="s">
        <v>882</v>
      </c>
      <c r="R2586" s="7" t="s">
        <v>882</v>
      </c>
      <c r="S2586" s="11" t="s">
        <v>882</v>
      </c>
    </row>
    <row r="2587" spans="1:19" ht="15" hidden="1" customHeight="1" x14ac:dyDescent="0.25">
      <c r="A2587" s="6" t="s">
        <v>882</v>
      </c>
      <c r="B2587" s="258"/>
      <c r="F2587" s="7" t="s">
        <v>882</v>
      </c>
      <c r="G2587" s="21" t="s">
        <v>882</v>
      </c>
      <c r="H2587" s="19" t="s">
        <v>882</v>
      </c>
      <c r="I2587" s="10" t="s">
        <v>882</v>
      </c>
      <c r="J2587" s="11" t="s">
        <v>882</v>
      </c>
      <c r="K2587" s="9" t="s">
        <v>882</v>
      </c>
      <c r="L2587" s="9" t="s">
        <v>882</v>
      </c>
      <c r="M2587" s="19" t="s">
        <v>882</v>
      </c>
      <c r="N2587" s="9" t="s">
        <v>882</v>
      </c>
      <c r="O2587" s="9" t="s">
        <v>882</v>
      </c>
      <c r="P2587" s="9" t="s">
        <v>882</v>
      </c>
      <c r="Q2587" t="s">
        <v>882</v>
      </c>
      <c r="R2587" s="7" t="s">
        <v>882</v>
      </c>
      <c r="S2587" s="11" t="s">
        <v>882</v>
      </c>
    </row>
    <row r="2588" spans="1:19" ht="15" hidden="1" customHeight="1" x14ac:dyDescent="0.25">
      <c r="A2588" s="6" t="s">
        <v>882</v>
      </c>
      <c r="B2588" s="258"/>
      <c r="F2588" s="7" t="s">
        <v>882</v>
      </c>
      <c r="G2588" s="21" t="s">
        <v>882</v>
      </c>
      <c r="H2588" s="19" t="s">
        <v>882</v>
      </c>
      <c r="I2588" s="10" t="s">
        <v>882</v>
      </c>
      <c r="J2588" s="11" t="s">
        <v>882</v>
      </c>
      <c r="K2588" s="9" t="s">
        <v>882</v>
      </c>
      <c r="L2588" s="9" t="s">
        <v>882</v>
      </c>
      <c r="M2588" s="19" t="s">
        <v>882</v>
      </c>
      <c r="N2588" s="9" t="s">
        <v>882</v>
      </c>
      <c r="O2588" s="9" t="s">
        <v>882</v>
      </c>
      <c r="P2588" s="9" t="s">
        <v>882</v>
      </c>
      <c r="Q2588" t="s">
        <v>882</v>
      </c>
      <c r="R2588" s="7" t="s">
        <v>882</v>
      </c>
      <c r="S2588" s="11" t="s">
        <v>882</v>
      </c>
    </row>
    <row r="2589" spans="1:19" ht="15" hidden="1" customHeight="1" x14ac:dyDescent="0.25">
      <c r="A2589" s="6" t="s">
        <v>882</v>
      </c>
      <c r="B2589" s="258"/>
      <c r="F2589" s="7" t="s">
        <v>882</v>
      </c>
      <c r="G2589" s="21" t="s">
        <v>882</v>
      </c>
      <c r="H2589" s="19" t="s">
        <v>882</v>
      </c>
      <c r="I2589" s="10" t="s">
        <v>882</v>
      </c>
      <c r="J2589" s="11" t="s">
        <v>882</v>
      </c>
      <c r="K2589" s="9" t="s">
        <v>882</v>
      </c>
      <c r="L2589" s="9" t="s">
        <v>882</v>
      </c>
      <c r="M2589" s="19" t="s">
        <v>882</v>
      </c>
      <c r="N2589" s="9" t="s">
        <v>882</v>
      </c>
      <c r="O2589" s="9" t="s">
        <v>882</v>
      </c>
      <c r="P2589" s="9" t="s">
        <v>882</v>
      </c>
      <c r="Q2589" t="s">
        <v>882</v>
      </c>
      <c r="R2589" s="7" t="s">
        <v>882</v>
      </c>
      <c r="S2589" s="11" t="s">
        <v>882</v>
      </c>
    </row>
    <row r="2590" spans="1:19" ht="15" hidden="1" customHeight="1" x14ac:dyDescent="0.25">
      <c r="A2590" s="6" t="s">
        <v>882</v>
      </c>
      <c r="B2590" s="258"/>
      <c r="F2590" s="7" t="s">
        <v>882</v>
      </c>
      <c r="G2590" s="21" t="s">
        <v>882</v>
      </c>
      <c r="H2590" s="19" t="s">
        <v>882</v>
      </c>
      <c r="I2590" s="10" t="s">
        <v>882</v>
      </c>
      <c r="J2590" s="11" t="s">
        <v>882</v>
      </c>
      <c r="K2590" s="9" t="s">
        <v>882</v>
      </c>
      <c r="L2590" s="9" t="s">
        <v>882</v>
      </c>
      <c r="M2590" s="19" t="s">
        <v>882</v>
      </c>
      <c r="N2590" s="9" t="s">
        <v>882</v>
      </c>
      <c r="O2590" s="9" t="s">
        <v>882</v>
      </c>
      <c r="P2590" s="9" t="s">
        <v>882</v>
      </c>
      <c r="Q2590" t="s">
        <v>882</v>
      </c>
      <c r="R2590" s="7" t="s">
        <v>882</v>
      </c>
      <c r="S2590" s="11" t="s">
        <v>882</v>
      </c>
    </row>
    <row r="2591" spans="1:19" ht="15" hidden="1" customHeight="1" x14ac:dyDescent="0.25">
      <c r="A2591" s="6" t="s">
        <v>882</v>
      </c>
      <c r="B2591" s="258"/>
      <c r="F2591" s="7" t="s">
        <v>882</v>
      </c>
      <c r="G2591" s="21" t="s">
        <v>882</v>
      </c>
      <c r="H2591" s="19" t="s">
        <v>882</v>
      </c>
      <c r="I2591" s="10" t="s">
        <v>882</v>
      </c>
      <c r="J2591" s="11" t="s">
        <v>882</v>
      </c>
      <c r="K2591" s="9" t="s">
        <v>882</v>
      </c>
      <c r="L2591" s="9" t="s">
        <v>882</v>
      </c>
      <c r="M2591" s="19" t="s">
        <v>882</v>
      </c>
      <c r="N2591" s="9" t="s">
        <v>882</v>
      </c>
      <c r="O2591" s="9" t="s">
        <v>882</v>
      </c>
      <c r="P2591" s="9" t="s">
        <v>882</v>
      </c>
      <c r="Q2591" t="s">
        <v>882</v>
      </c>
      <c r="R2591" s="7" t="s">
        <v>882</v>
      </c>
      <c r="S2591" s="11" t="s">
        <v>882</v>
      </c>
    </row>
    <row r="2592" spans="1:19" ht="15" hidden="1" customHeight="1" x14ac:dyDescent="0.25">
      <c r="A2592" s="6" t="s">
        <v>882</v>
      </c>
      <c r="B2592" s="258"/>
      <c r="F2592" s="7" t="s">
        <v>882</v>
      </c>
      <c r="G2592" s="21" t="s">
        <v>882</v>
      </c>
      <c r="H2592" s="19" t="s">
        <v>882</v>
      </c>
      <c r="I2592" s="10" t="s">
        <v>882</v>
      </c>
      <c r="J2592" s="11" t="s">
        <v>882</v>
      </c>
      <c r="K2592" s="9" t="s">
        <v>882</v>
      </c>
      <c r="L2592" s="9" t="s">
        <v>882</v>
      </c>
      <c r="M2592" s="19" t="s">
        <v>882</v>
      </c>
      <c r="N2592" s="9" t="s">
        <v>882</v>
      </c>
      <c r="O2592" s="9" t="s">
        <v>882</v>
      </c>
      <c r="P2592" s="9" t="s">
        <v>882</v>
      </c>
      <c r="Q2592" t="s">
        <v>882</v>
      </c>
      <c r="R2592" s="7" t="s">
        <v>882</v>
      </c>
      <c r="S2592" s="11" t="s">
        <v>882</v>
      </c>
    </row>
    <row r="2593" spans="1:19" ht="15" hidden="1" customHeight="1" x14ac:dyDescent="0.25">
      <c r="A2593" s="6" t="s">
        <v>882</v>
      </c>
      <c r="B2593" s="258"/>
      <c r="F2593" s="7" t="s">
        <v>882</v>
      </c>
      <c r="G2593" s="21" t="s">
        <v>882</v>
      </c>
      <c r="H2593" s="19" t="s">
        <v>882</v>
      </c>
      <c r="I2593" s="10" t="s">
        <v>882</v>
      </c>
      <c r="J2593" s="11" t="s">
        <v>882</v>
      </c>
      <c r="K2593" s="9" t="s">
        <v>882</v>
      </c>
      <c r="L2593" s="9" t="s">
        <v>882</v>
      </c>
      <c r="M2593" s="19" t="s">
        <v>882</v>
      </c>
      <c r="N2593" s="9" t="s">
        <v>882</v>
      </c>
      <c r="O2593" s="9" t="s">
        <v>882</v>
      </c>
      <c r="P2593" s="9" t="s">
        <v>882</v>
      </c>
      <c r="Q2593" t="s">
        <v>882</v>
      </c>
      <c r="R2593" s="7" t="s">
        <v>882</v>
      </c>
      <c r="S2593" s="11" t="s">
        <v>882</v>
      </c>
    </row>
    <row r="2594" spans="1:19" ht="15" hidden="1" customHeight="1" x14ac:dyDescent="0.25">
      <c r="A2594" s="6" t="s">
        <v>882</v>
      </c>
      <c r="B2594" s="258"/>
      <c r="F2594" s="7" t="s">
        <v>882</v>
      </c>
      <c r="G2594" s="21" t="s">
        <v>882</v>
      </c>
      <c r="H2594" s="19" t="s">
        <v>882</v>
      </c>
      <c r="I2594" s="10" t="s">
        <v>882</v>
      </c>
      <c r="J2594" s="11" t="s">
        <v>882</v>
      </c>
      <c r="K2594" s="9" t="s">
        <v>882</v>
      </c>
      <c r="L2594" s="9" t="s">
        <v>882</v>
      </c>
      <c r="M2594" s="19" t="s">
        <v>882</v>
      </c>
      <c r="N2594" s="9" t="s">
        <v>882</v>
      </c>
      <c r="O2594" s="9" t="s">
        <v>882</v>
      </c>
      <c r="P2594" s="9" t="s">
        <v>882</v>
      </c>
      <c r="Q2594" t="s">
        <v>882</v>
      </c>
      <c r="R2594" s="7" t="s">
        <v>882</v>
      </c>
      <c r="S2594" s="11" t="s">
        <v>882</v>
      </c>
    </row>
    <row r="2595" spans="1:19" ht="15" hidden="1" customHeight="1" x14ac:dyDescent="0.25">
      <c r="A2595" s="6" t="s">
        <v>882</v>
      </c>
      <c r="B2595" s="258"/>
      <c r="F2595" s="7" t="s">
        <v>882</v>
      </c>
      <c r="G2595" s="21" t="s">
        <v>882</v>
      </c>
      <c r="H2595" s="19" t="s">
        <v>882</v>
      </c>
      <c r="I2595" s="10" t="s">
        <v>882</v>
      </c>
      <c r="J2595" s="11" t="s">
        <v>882</v>
      </c>
      <c r="K2595" s="9" t="s">
        <v>882</v>
      </c>
      <c r="L2595" s="9" t="s">
        <v>882</v>
      </c>
      <c r="M2595" s="19" t="s">
        <v>882</v>
      </c>
      <c r="N2595" s="9" t="s">
        <v>882</v>
      </c>
      <c r="O2595" s="9" t="s">
        <v>882</v>
      </c>
      <c r="P2595" s="9" t="s">
        <v>882</v>
      </c>
      <c r="Q2595" t="s">
        <v>882</v>
      </c>
      <c r="R2595" s="7" t="s">
        <v>882</v>
      </c>
      <c r="S2595" s="11" t="s">
        <v>882</v>
      </c>
    </row>
    <row r="2596" spans="1:19" ht="15" hidden="1" customHeight="1" x14ac:dyDescent="0.25">
      <c r="A2596" s="6" t="s">
        <v>882</v>
      </c>
      <c r="B2596" s="258"/>
      <c r="F2596" s="7" t="s">
        <v>882</v>
      </c>
      <c r="G2596" s="21" t="s">
        <v>882</v>
      </c>
      <c r="H2596" s="19" t="s">
        <v>882</v>
      </c>
      <c r="I2596" s="10" t="s">
        <v>882</v>
      </c>
      <c r="J2596" s="11" t="s">
        <v>882</v>
      </c>
      <c r="K2596" s="9" t="s">
        <v>882</v>
      </c>
      <c r="L2596" s="9" t="s">
        <v>882</v>
      </c>
      <c r="M2596" s="19" t="s">
        <v>882</v>
      </c>
      <c r="N2596" s="9" t="s">
        <v>882</v>
      </c>
      <c r="O2596" s="9" t="s">
        <v>882</v>
      </c>
      <c r="P2596" s="9" t="s">
        <v>882</v>
      </c>
      <c r="Q2596" t="s">
        <v>882</v>
      </c>
      <c r="R2596" s="7" t="s">
        <v>882</v>
      </c>
      <c r="S2596" s="11" t="s">
        <v>882</v>
      </c>
    </row>
    <row r="2597" spans="1:19" ht="15" hidden="1" customHeight="1" x14ac:dyDescent="0.25">
      <c r="A2597" s="6" t="s">
        <v>882</v>
      </c>
      <c r="B2597" s="258"/>
      <c r="F2597" s="7" t="s">
        <v>882</v>
      </c>
      <c r="G2597" s="21" t="s">
        <v>882</v>
      </c>
      <c r="H2597" s="19" t="s">
        <v>882</v>
      </c>
      <c r="I2597" s="10" t="s">
        <v>882</v>
      </c>
      <c r="J2597" s="11" t="s">
        <v>882</v>
      </c>
      <c r="K2597" s="9" t="s">
        <v>882</v>
      </c>
      <c r="L2597" s="9" t="s">
        <v>882</v>
      </c>
      <c r="M2597" s="19" t="s">
        <v>882</v>
      </c>
      <c r="N2597" s="9" t="s">
        <v>882</v>
      </c>
      <c r="O2597" s="9" t="s">
        <v>882</v>
      </c>
      <c r="P2597" s="9" t="s">
        <v>882</v>
      </c>
      <c r="Q2597" t="s">
        <v>882</v>
      </c>
      <c r="R2597" s="7" t="s">
        <v>882</v>
      </c>
      <c r="S2597" s="11" t="s">
        <v>882</v>
      </c>
    </row>
    <row r="2598" spans="1:19" ht="15" hidden="1" customHeight="1" x14ac:dyDescent="0.25">
      <c r="A2598" s="6" t="s">
        <v>882</v>
      </c>
      <c r="B2598" s="258"/>
      <c r="F2598" s="7" t="s">
        <v>882</v>
      </c>
      <c r="G2598" s="21" t="s">
        <v>882</v>
      </c>
      <c r="H2598" s="19" t="s">
        <v>882</v>
      </c>
      <c r="I2598" s="10" t="s">
        <v>882</v>
      </c>
      <c r="J2598" s="11" t="s">
        <v>882</v>
      </c>
      <c r="K2598" s="9" t="s">
        <v>882</v>
      </c>
      <c r="L2598" s="9" t="s">
        <v>882</v>
      </c>
      <c r="M2598" s="19" t="s">
        <v>882</v>
      </c>
      <c r="N2598" s="9" t="s">
        <v>882</v>
      </c>
      <c r="O2598" s="9" t="s">
        <v>882</v>
      </c>
      <c r="P2598" s="9" t="s">
        <v>882</v>
      </c>
      <c r="Q2598" t="s">
        <v>882</v>
      </c>
      <c r="R2598" s="7" t="s">
        <v>882</v>
      </c>
      <c r="S2598" s="11" t="s">
        <v>882</v>
      </c>
    </row>
    <row r="2599" spans="1:19" ht="15" hidden="1" customHeight="1" x14ac:dyDescent="0.25">
      <c r="A2599" s="6" t="s">
        <v>882</v>
      </c>
      <c r="B2599" s="258"/>
      <c r="F2599" s="7" t="s">
        <v>882</v>
      </c>
      <c r="G2599" s="21" t="s">
        <v>882</v>
      </c>
      <c r="H2599" s="19" t="s">
        <v>882</v>
      </c>
      <c r="I2599" s="10" t="s">
        <v>882</v>
      </c>
      <c r="J2599" s="11" t="s">
        <v>882</v>
      </c>
      <c r="K2599" s="9" t="s">
        <v>882</v>
      </c>
      <c r="L2599" s="9" t="s">
        <v>882</v>
      </c>
      <c r="M2599" s="19" t="s">
        <v>882</v>
      </c>
      <c r="N2599" s="9" t="s">
        <v>882</v>
      </c>
      <c r="O2599" s="9" t="s">
        <v>882</v>
      </c>
      <c r="P2599" s="9" t="s">
        <v>882</v>
      </c>
      <c r="Q2599" t="s">
        <v>882</v>
      </c>
      <c r="R2599" s="7" t="s">
        <v>882</v>
      </c>
      <c r="S2599" s="11" t="s">
        <v>882</v>
      </c>
    </row>
    <row r="2600" spans="1:19" ht="15" hidden="1" customHeight="1" x14ac:dyDescent="0.25">
      <c r="A2600" s="6" t="s">
        <v>882</v>
      </c>
      <c r="B2600" s="258"/>
      <c r="F2600" s="7" t="s">
        <v>882</v>
      </c>
      <c r="G2600" s="21" t="s">
        <v>882</v>
      </c>
      <c r="H2600" s="19" t="s">
        <v>882</v>
      </c>
      <c r="I2600" s="10" t="s">
        <v>882</v>
      </c>
      <c r="J2600" s="11" t="s">
        <v>882</v>
      </c>
      <c r="K2600" s="9" t="s">
        <v>882</v>
      </c>
      <c r="L2600" s="9" t="s">
        <v>882</v>
      </c>
      <c r="M2600" s="19" t="s">
        <v>882</v>
      </c>
      <c r="N2600" s="9" t="s">
        <v>882</v>
      </c>
      <c r="O2600" s="9" t="s">
        <v>882</v>
      </c>
      <c r="P2600" s="9" t="s">
        <v>882</v>
      </c>
      <c r="Q2600" t="s">
        <v>882</v>
      </c>
      <c r="R2600" s="7" t="s">
        <v>882</v>
      </c>
      <c r="S2600" s="11" t="s">
        <v>882</v>
      </c>
    </row>
    <row r="2601" spans="1:19" ht="15" hidden="1" customHeight="1" x14ac:dyDescent="0.25">
      <c r="A2601" s="6" t="s">
        <v>882</v>
      </c>
      <c r="B2601" s="258"/>
      <c r="F2601" s="7" t="s">
        <v>882</v>
      </c>
      <c r="G2601" s="21" t="s">
        <v>882</v>
      </c>
      <c r="H2601" s="19" t="s">
        <v>882</v>
      </c>
      <c r="I2601" s="10" t="s">
        <v>882</v>
      </c>
      <c r="J2601" s="11" t="s">
        <v>882</v>
      </c>
      <c r="K2601" s="9" t="s">
        <v>882</v>
      </c>
      <c r="L2601" s="9" t="s">
        <v>882</v>
      </c>
      <c r="M2601" s="19" t="s">
        <v>882</v>
      </c>
      <c r="N2601" s="9" t="s">
        <v>882</v>
      </c>
      <c r="O2601" s="9" t="s">
        <v>882</v>
      </c>
      <c r="P2601" s="9" t="s">
        <v>882</v>
      </c>
      <c r="Q2601" t="s">
        <v>882</v>
      </c>
      <c r="R2601" s="7" t="s">
        <v>882</v>
      </c>
      <c r="S2601" s="11" t="s">
        <v>882</v>
      </c>
    </row>
    <row r="2602" spans="1:19" ht="15" hidden="1" customHeight="1" x14ac:dyDescent="0.25">
      <c r="A2602" s="6" t="s">
        <v>882</v>
      </c>
      <c r="B2602" s="258"/>
      <c r="F2602" s="7" t="s">
        <v>882</v>
      </c>
      <c r="G2602" s="21" t="s">
        <v>882</v>
      </c>
      <c r="H2602" s="19" t="s">
        <v>882</v>
      </c>
      <c r="I2602" s="10" t="s">
        <v>882</v>
      </c>
      <c r="J2602" s="11" t="s">
        <v>882</v>
      </c>
      <c r="K2602" s="9" t="s">
        <v>882</v>
      </c>
      <c r="L2602" s="9" t="s">
        <v>882</v>
      </c>
      <c r="M2602" s="19" t="s">
        <v>882</v>
      </c>
      <c r="N2602" s="9" t="s">
        <v>882</v>
      </c>
      <c r="O2602" s="9" t="s">
        <v>882</v>
      </c>
      <c r="P2602" s="9" t="s">
        <v>882</v>
      </c>
      <c r="Q2602" t="s">
        <v>882</v>
      </c>
      <c r="R2602" s="7" t="s">
        <v>882</v>
      </c>
      <c r="S2602" s="11" t="s">
        <v>882</v>
      </c>
    </row>
    <row r="2603" spans="1:19" ht="15" hidden="1" customHeight="1" x14ac:dyDescent="0.25">
      <c r="A2603" s="6" t="s">
        <v>882</v>
      </c>
      <c r="B2603" s="258"/>
      <c r="F2603" s="7" t="s">
        <v>882</v>
      </c>
      <c r="G2603" s="21" t="s">
        <v>882</v>
      </c>
      <c r="H2603" s="19" t="s">
        <v>882</v>
      </c>
      <c r="I2603" s="10" t="s">
        <v>882</v>
      </c>
      <c r="J2603" s="11" t="s">
        <v>882</v>
      </c>
      <c r="K2603" s="9" t="s">
        <v>882</v>
      </c>
      <c r="L2603" s="9" t="s">
        <v>882</v>
      </c>
      <c r="M2603" s="19" t="s">
        <v>882</v>
      </c>
      <c r="N2603" s="9" t="s">
        <v>882</v>
      </c>
      <c r="O2603" s="9" t="s">
        <v>882</v>
      </c>
      <c r="P2603" s="9" t="s">
        <v>882</v>
      </c>
      <c r="Q2603" t="s">
        <v>882</v>
      </c>
      <c r="R2603" s="7" t="s">
        <v>882</v>
      </c>
      <c r="S2603" s="11" t="s">
        <v>882</v>
      </c>
    </row>
    <row r="2604" spans="1:19" ht="15" hidden="1" customHeight="1" x14ac:dyDescent="0.25">
      <c r="A2604" s="6" t="s">
        <v>882</v>
      </c>
      <c r="B2604" s="258"/>
      <c r="F2604" s="7" t="s">
        <v>882</v>
      </c>
      <c r="G2604" s="21" t="s">
        <v>882</v>
      </c>
      <c r="H2604" s="19" t="s">
        <v>882</v>
      </c>
      <c r="I2604" s="10" t="s">
        <v>882</v>
      </c>
      <c r="J2604" s="11" t="s">
        <v>882</v>
      </c>
      <c r="K2604" s="9" t="s">
        <v>882</v>
      </c>
      <c r="L2604" s="9" t="s">
        <v>882</v>
      </c>
      <c r="M2604" s="19" t="s">
        <v>882</v>
      </c>
      <c r="N2604" s="9" t="s">
        <v>882</v>
      </c>
      <c r="O2604" s="9" t="s">
        <v>882</v>
      </c>
      <c r="P2604" s="9" t="s">
        <v>882</v>
      </c>
      <c r="Q2604" t="s">
        <v>882</v>
      </c>
      <c r="R2604" s="7" t="s">
        <v>882</v>
      </c>
      <c r="S2604" s="11" t="s">
        <v>882</v>
      </c>
    </row>
    <row r="2605" spans="1:19" ht="15" hidden="1" customHeight="1" x14ac:dyDescent="0.25">
      <c r="A2605" s="6" t="s">
        <v>882</v>
      </c>
      <c r="B2605" s="258"/>
      <c r="F2605" s="7" t="s">
        <v>882</v>
      </c>
      <c r="G2605" s="21" t="s">
        <v>882</v>
      </c>
      <c r="H2605" s="19" t="s">
        <v>882</v>
      </c>
      <c r="I2605" s="10" t="s">
        <v>882</v>
      </c>
      <c r="J2605" s="11" t="s">
        <v>882</v>
      </c>
      <c r="K2605" s="9" t="s">
        <v>882</v>
      </c>
      <c r="L2605" s="9" t="s">
        <v>882</v>
      </c>
      <c r="M2605" s="19" t="s">
        <v>882</v>
      </c>
      <c r="N2605" s="9" t="s">
        <v>882</v>
      </c>
      <c r="O2605" s="9" t="s">
        <v>882</v>
      </c>
      <c r="P2605" s="9" t="s">
        <v>882</v>
      </c>
      <c r="Q2605" t="s">
        <v>882</v>
      </c>
      <c r="R2605" s="7" t="s">
        <v>882</v>
      </c>
      <c r="S2605" s="11" t="s">
        <v>882</v>
      </c>
    </row>
    <row r="2606" spans="1:19" ht="15" hidden="1" customHeight="1" x14ac:dyDescent="0.25">
      <c r="A2606" s="6" t="s">
        <v>882</v>
      </c>
      <c r="B2606" s="258"/>
      <c r="F2606" s="7" t="s">
        <v>882</v>
      </c>
      <c r="G2606" s="21" t="s">
        <v>882</v>
      </c>
      <c r="H2606" s="19" t="s">
        <v>882</v>
      </c>
      <c r="I2606" s="10" t="s">
        <v>882</v>
      </c>
      <c r="J2606" s="11" t="s">
        <v>882</v>
      </c>
      <c r="K2606" s="9" t="s">
        <v>882</v>
      </c>
      <c r="L2606" s="9" t="s">
        <v>882</v>
      </c>
      <c r="M2606" s="19" t="s">
        <v>882</v>
      </c>
      <c r="N2606" s="9" t="s">
        <v>882</v>
      </c>
      <c r="O2606" s="9" t="s">
        <v>882</v>
      </c>
      <c r="P2606" s="9" t="s">
        <v>882</v>
      </c>
      <c r="Q2606" t="s">
        <v>882</v>
      </c>
      <c r="R2606" s="7" t="s">
        <v>882</v>
      </c>
      <c r="S2606" s="11" t="s">
        <v>882</v>
      </c>
    </row>
    <row r="2607" spans="1:19" ht="15" hidden="1" customHeight="1" x14ac:dyDescent="0.25">
      <c r="A2607" s="6" t="s">
        <v>882</v>
      </c>
      <c r="B2607" s="258"/>
      <c r="F2607" s="7" t="s">
        <v>882</v>
      </c>
      <c r="G2607" s="21" t="s">
        <v>882</v>
      </c>
      <c r="H2607" s="19" t="s">
        <v>882</v>
      </c>
      <c r="I2607" s="10" t="s">
        <v>882</v>
      </c>
      <c r="J2607" s="11" t="s">
        <v>882</v>
      </c>
      <c r="K2607" s="9" t="s">
        <v>882</v>
      </c>
      <c r="L2607" s="9" t="s">
        <v>882</v>
      </c>
      <c r="M2607" s="19" t="s">
        <v>882</v>
      </c>
      <c r="N2607" s="9" t="s">
        <v>882</v>
      </c>
      <c r="O2607" s="9" t="s">
        <v>882</v>
      </c>
      <c r="P2607" s="9" t="s">
        <v>882</v>
      </c>
      <c r="Q2607" t="s">
        <v>882</v>
      </c>
      <c r="R2607" s="7" t="s">
        <v>882</v>
      </c>
      <c r="S2607" s="11" t="s">
        <v>882</v>
      </c>
    </row>
    <row r="2608" spans="1:19" ht="15" hidden="1" customHeight="1" x14ac:dyDescent="0.25">
      <c r="A2608" s="6" t="s">
        <v>882</v>
      </c>
      <c r="B2608" s="258"/>
      <c r="F2608" s="7" t="s">
        <v>882</v>
      </c>
      <c r="G2608" s="21" t="s">
        <v>882</v>
      </c>
      <c r="H2608" s="19" t="s">
        <v>882</v>
      </c>
      <c r="I2608" s="10" t="s">
        <v>882</v>
      </c>
      <c r="J2608" s="11" t="s">
        <v>882</v>
      </c>
      <c r="K2608" s="9" t="s">
        <v>882</v>
      </c>
      <c r="L2608" s="9" t="s">
        <v>882</v>
      </c>
      <c r="M2608" s="19" t="s">
        <v>882</v>
      </c>
      <c r="N2608" s="9" t="s">
        <v>882</v>
      </c>
      <c r="O2608" s="9" t="s">
        <v>882</v>
      </c>
      <c r="P2608" s="9" t="s">
        <v>882</v>
      </c>
      <c r="Q2608" t="s">
        <v>882</v>
      </c>
      <c r="R2608" s="7" t="s">
        <v>882</v>
      </c>
      <c r="S2608" s="11" t="s">
        <v>882</v>
      </c>
    </row>
    <row r="2609" spans="1:19" ht="15" hidden="1" customHeight="1" x14ac:dyDescent="0.25">
      <c r="A2609" s="6" t="s">
        <v>882</v>
      </c>
      <c r="B2609" s="258"/>
      <c r="F2609" s="7" t="s">
        <v>882</v>
      </c>
      <c r="G2609" s="21" t="s">
        <v>882</v>
      </c>
      <c r="H2609" s="19" t="s">
        <v>882</v>
      </c>
      <c r="I2609" s="10" t="s">
        <v>882</v>
      </c>
      <c r="J2609" s="11" t="s">
        <v>882</v>
      </c>
      <c r="K2609" s="9" t="s">
        <v>882</v>
      </c>
      <c r="L2609" s="9" t="s">
        <v>882</v>
      </c>
      <c r="M2609" s="19" t="s">
        <v>882</v>
      </c>
      <c r="N2609" s="9" t="s">
        <v>882</v>
      </c>
      <c r="O2609" s="9" t="s">
        <v>882</v>
      </c>
      <c r="P2609" s="9" t="s">
        <v>882</v>
      </c>
      <c r="Q2609" t="s">
        <v>882</v>
      </c>
      <c r="R2609" s="7" t="s">
        <v>882</v>
      </c>
      <c r="S2609" s="11" t="s">
        <v>882</v>
      </c>
    </row>
    <row r="2610" spans="1:19" ht="15" hidden="1" customHeight="1" x14ac:dyDescent="0.25">
      <c r="A2610" s="6" t="s">
        <v>882</v>
      </c>
      <c r="B2610" s="258"/>
      <c r="F2610" s="7" t="s">
        <v>882</v>
      </c>
      <c r="G2610" s="21" t="s">
        <v>882</v>
      </c>
      <c r="H2610" s="19" t="s">
        <v>882</v>
      </c>
      <c r="I2610" s="10" t="s">
        <v>882</v>
      </c>
      <c r="J2610" s="11" t="s">
        <v>882</v>
      </c>
      <c r="K2610" s="9" t="s">
        <v>882</v>
      </c>
      <c r="L2610" s="9" t="s">
        <v>882</v>
      </c>
      <c r="M2610" s="19" t="s">
        <v>882</v>
      </c>
      <c r="N2610" s="9" t="s">
        <v>882</v>
      </c>
      <c r="O2610" s="9" t="s">
        <v>882</v>
      </c>
      <c r="P2610" s="9" t="s">
        <v>882</v>
      </c>
      <c r="Q2610" t="s">
        <v>882</v>
      </c>
      <c r="R2610" s="7" t="s">
        <v>882</v>
      </c>
      <c r="S2610" s="11" t="s">
        <v>882</v>
      </c>
    </row>
    <row r="2611" spans="1:19" ht="15" hidden="1" customHeight="1" x14ac:dyDescent="0.25">
      <c r="A2611" s="6" t="s">
        <v>882</v>
      </c>
      <c r="B2611" s="258"/>
      <c r="F2611" s="7" t="s">
        <v>882</v>
      </c>
      <c r="G2611" s="21" t="s">
        <v>882</v>
      </c>
      <c r="H2611" s="19" t="s">
        <v>882</v>
      </c>
      <c r="I2611" s="10" t="s">
        <v>882</v>
      </c>
      <c r="J2611" s="11" t="s">
        <v>882</v>
      </c>
      <c r="K2611" s="9" t="s">
        <v>882</v>
      </c>
      <c r="L2611" s="9" t="s">
        <v>882</v>
      </c>
      <c r="M2611" s="19" t="s">
        <v>882</v>
      </c>
      <c r="N2611" s="9" t="s">
        <v>882</v>
      </c>
      <c r="O2611" s="9" t="s">
        <v>882</v>
      </c>
      <c r="P2611" s="9" t="s">
        <v>882</v>
      </c>
      <c r="Q2611" t="s">
        <v>882</v>
      </c>
      <c r="R2611" s="7" t="s">
        <v>882</v>
      </c>
      <c r="S2611" s="11" t="s">
        <v>882</v>
      </c>
    </row>
    <row r="2612" spans="1:19" ht="15" hidden="1" customHeight="1" x14ac:dyDescent="0.25">
      <c r="A2612" s="6" t="s">
        <v>882</v>
      </c>
      <c r="B2612" s="258"/>
      <c r="F2612" s="7" t="s">
        <v>882</v>
      </c>
      <c r="G2612" s="21" t="s">
        <v>882</v>
      </c>
      <c r="H2612" s="19" t="s">
        <v>882</v>
      </c>
      <c r="I2612" s="10" t="s">
        <v>882</v>
      </c>
      <c r="J2612" s="11" t="s">
        <v>882</v>
      </c>
      <c r="K2612" s="9" t="s">
        <v>882</v>
      </c>
      <c r="L2612" s="9" t="s">
        <v>882</v>
      </c>
      <c r="M2612" s="19" t="s">
        <v>882</v>
      </c>
      <c r="N2612" s="9" t="s">
        <v>882</v>
      </c>
      <c r="O2612" s="9" t="s">
        <v>882</v>
      </c>
      <c r="P2612" s="9" t="s">
        <v>882</v>
      </c>
      <c r="Q2612" t="s">
        <v>882</v>
      </c>
      <c r="R2612" s="7" t="s">
        <v>882</v>
      </c>
      <c r="S2612" s="11" t="s">
        <v>882</v>
      </c>
    </row>
    <row r="2613" spans="1:19" ht="15" hidden="1" customHeight="1" x14ac:dyDescent="0.25">
      <c r="A2613" s="6" t="s">
        <v>882</v>
      </c>
      <c r="B2613" s="258"/>
      <c r="F2613" s="7" t="s">
        <v>882</v>
      </c>
      <c r="G2613" s="21" t="s">
        <v>882</v>
      </c>
      <c r="H2613" s="19" t="s">
        <v>882</v>
      </c>
      <c r="I2613" s="10" t="s">
        <v>882</v>
      </c>
      <c r="J2613" s="11" t="s">
        <v>882</v>
      </c>
      <c r="K2613" s="9" t="s">
        <v>882</v>
      </c>
      <c r="L2613" s="9" t="s">
        <v>882</v>
      </c>
      <c r="M2613" s="19" t="s">
        <v>882</v>
      </c>
      <c r="N2613" s="9" t="s">
        <v>882</v>
      </c>
      <c r="O2613" s="9" t="s">
        <v>882</v>
      </c>
      <c r="P2613" s="9" t="s">
        <v>882</v>
      </c>
      <c r="Q2613" t="s">
        <v>882</v>
      </c>
      <c r="R2613" s="7" t="s">
        <v>882</v>
      </c>
      <c r="S2613" s="11" t="s">
        <v>882</v>
      </c>
    </row>
    <row r="2614" spans="1:19" ht="15" hidden="1" customHeight="1" x14ac:dyDescent="0.25">
      <c r="A2614" s="6" t="s">
        <v>882</v>
      </c>
      <c r="B2614" s="258"/>
      <c r="F2614" s="7" t="s">
        <v>882</v>
      </c>
      <c r="G2614" s="21" t="s">
        <v>882</v>
      </c>
      <c r="H2614" s="19" t="s">
        <v>882</v>
      </c>
      <c r="I2614" s="10" t="s">
        <v>882</v>
      </c>
      <c r="J2614" s="11" t="s">
        <v>882</v>
      </c>
      <c r="K2614" s="9" t="s">
        <v>882</v>
      </c>
      <c r="L2614" s="9" t="s">
        <v>882</v>
      </c>
      <c r="M2614" s="19" t="s">
        <v>882</v>
      </c>
      <c r="N2614" s="9" t="s">
        <v>882</v>
      </c>
      <c r="O2614" s="9" t="s">
        <v>882</v>
      </c>
      <c r="P2614" s="9" t="s">
        <v>882</v>
      </c>
      <c r="Q2614" t="s">
        <v>882</v>
      </c>
      <c r="R2614" s="7" t="s">
        <v>882</v>
      </c>
      <c r="S2614" s="11" t="s">
        <v>882</v>
      </c>
    </row>
    <row r="2615" spans="1:19" ht="15" hidden="1" customHeight="1" x14ac:dyDescent="0.25">
      <c r="A2615" s="6" t="s">
        <v>882</v>
      </c>
      <c r="B2615" s="258"/>
      <c r="F2615" s="7" t="s">
        <v>882</v>
      </c>
      <c r="G2615" s="21" t="s">
        <v>882</v>
      </c>
      <c r="H2615" s="19" t="s">
        <v>882</v>
      </c>
      <c r="I2615" s="10" t="s">
        <v>882</v>
      </c>
      <c r="J2615" s="11" t="s">
        <v>882</v>
      </c>
      <c r="K2615" s="9" t="s">
        <v>882</v>
      </c>
      <c r="L2615" s="9" t="s">
        <v>882</v>
      </c>
      <c r="M2615" s="19" t="s">
        <v>882</v>
      </c>
      <c r="N2615" s="9" t="s">
        <v>882</v>
      </c>
      <c r="O2615" s="9" t="s">
        <v>882</v>
      </c>
      <c r="P2615" s="9" t="s">
        <v>882</v>
      </c>
      <c r="Q2615" t="s">
        <v>882</v>
      </c>
      <c r="R2615" s="7" t="s">
        <v>882</v>
      </c>
      <c r="S2615" s="11" t="s">
        <v>882</v>
      </c>
    </row>
    <row r="2616" spans="1:19" ht="15" hidden="1" customHeight="1" x14ac:dyDescent="0.25">
      <c r="A2616" s="6" t="s">
        <v>882</v>
      </c>
      <c r="B2616" s="258"/>
      <c r="F2616" s="7" t="s">
        <v>882</v>
      </c>
      <c r="G2616" s="21" t="s">
        <v>882</v>
      </c>
      <c r="H2616" s="19" t="s">
        <v>882</v>
      </c>
      <c r="I2616" s="10" t="s">
        <v>882</v>
      </c>
      <c r="J2616" s="11" t="s">
        <v>882</v>
      </c>
      <c r="K2616" s="9" t="s">
        <v>882</v>
      </c>
      <c r="L2616" s="9" t="s">
        <v>882</v>
      </c>
      <c r="M2616" s="19" t="s">
        <v>882</v>
      </c>
      <c r="N2616" s="9" t="s">
        <v>882</v>
      </c>
      <c r="O2616" s="9" t="s">
        <v>882</v>
      </c>
      <c r="P2616" s="9" t="s">
        <v>882</v>
      </c>
      <c r="Q2616" t="s">
        <v>882</v>
      </c>
      <c r="R2616" s="7" t="s">
        <v>882</v>
      </c>
      <c r="S2616" s="11" t="s">
        <v>882</v>
      </c>
    </row>
    <row r="2617" spans="1:19" ht="15" hidden="1" customHeight="1" x14ac:dyDescent="0.25">
      <c r="A2617" s="6" t="s">
        <v>882</v>
      </c>
      <c r="B2617" s="258"/>
      <c r="F2617" s="7" t="s">
        <v>882</v>
      </c>
      <c r="G2617" s="21" t="s">
        <v>882</v>
      </c>
      <c r="H2617" s="19" t="s">
        <v>882</v>
      </c>
      <c r="I2617" s="10" t="s">
        <v>882</v>
      </c>
      <c r="J2617" s="11" t="s">
        <v>882</v>
      </c>
      <c r="K2617" s="9" t="s">
        <v>882</v>
      </c>
      <c r="L2617" s="9" t="s">
        <v>882</v>
      </c>
      <c r="M2617" s="19" t="s">
        <v>882</v>
      </c>
      <c r="N2617" s="9" t="s">
        <v>882</v>
      </c>
      <c r="O2617" s="9" t="s">
        <v>882</v>
      </c>
      <c r="P2617" s="9" t="s">
        <v>882</v>
      </c>
      <c r="Q2617" t="s">
        <v>882</v>
      </c>
      <c r="R2617" s="7" t="s">
        <v>882</v>
      </c>
      <c r="S2617" s="11" t="s">
        <v>882</v>
      </c>
    </row>
    <row r="2618" spans="1:19" ht="15" hidden="1" customHeight="1" x14ac:dyDescent="0.25">
      <c r="A2618" s="6" t="s">
        <v>882</v>
      </c>
      <c r="B2618" s="258"/>
      <c r="F2618" s="7" t="s">
        <v>882</v>
      </c>
      <c r="G2618" s="21" t="s">
        <v>882</v>
      </c>
      <c r="H2618" s="19" t="s">
        <v>882</v>
      </c>
      <c r="I2618" s="10" t="s">
        <v>882</v>
      </c>
      <c r="J2618" s="11" t="s">
        <v>882</v>
      </c>
      <c r="K2618" s="9" t="s">
        <v>882</v>
      </c>
      <c r="L2618" s="9" t="s">
        <v>882</v>
      </c>
      <c r="M2618" s="19" t="s">
        <v>882</v>
      </c>
      <c r="N2618" s="9" t="s">
        <v>882</v>
      </c>
      <c r="O2618" s="9" t="s">
        <v>882</v>
      </c>
      <c r="P2618" s="9" t="s">
        <v>882</v>
      </c>
      <c r="Q2618" t="s">
        <v>882</v>
      </c>
      <c r="R2618" s="7" t="s">
        <v>882</v>
      </c>
      <c r="S2618" s="11" t="s">
        <v>882</v>
      </c>
    </row>
    <row r="2619" spans="1:19" ht="15" hidden="1" customHeight="1" x14ac:dyDescent="0.25">
      <c r="A2619" s="6" t="s">
        <v>882</v>
      </c>
      <c r="B2619" s="258"/>
      <c r="F2619" s="7" t="s">
        <v>882</v>
      </c>
      <c r="G2619" s="21" t="s">
        <v>882</v>
      </c>
      <c r="H2619" s="19" t="s">
        <v>882</v>
      </c>
      <c r="I2619" s="10" t="s">
        <v>882</v>
      </c>
      <c r="J2619" s="11" t="s">
        <v>882</v>
      </c>
      <c r="K2619" s="9" t="s">
        <v>882</v>
      </c>
      <c r="L2619" s="9" t="s">
        <v>882</v>
      </c>
      <c r="M2619" s="19" t="s">
        <v>882</v>
      </c>
      <c r="N2619" s="9" t="s">
        <v>882</v>
      </c>
      <c r="O2619" s="9" t="s">
        <v>882</v>
      </c>
      <c r="P2619" s="9" t="s">
        <v>882</v>
      </c>
      <c r="Q2619" t="s">
        <v>882</v>
      </c>
      <c r="R2619" s="7" t="s">
        <v>882</v>
      </c>
      <c r="S2619" s="11" t="s">
        <v>882</v>
      </c>
    </row>
    <row r="2620" spans="1:19" ht="15" hidden="1" customHeight="1" x14ac:dyDescent="0.25">
      <c r="A2620" s="6" t="s">
        <v>882</v>
      </c>
      <c r="B2620" s="258"/>
      <c r="F2620" s="7" t="s">
        <v>882</v>
      </c>
      <c r="G2620" s="21" t="s">
        <v>882</v>
      </c>
      <c r="H2620" s="19" t="s">
        <v>882</v>
      </c>
      <c r="I2620" s="10" t="s">
        <v>882</v>
      </c>
      <c r="J2620" s="11" t="s">
        <v>882</v>
      </c>
      <c r="K2620" s="9" t="s">
        <v>882</v>
      </c>
      <c r="L2620" s="9" t="s">
        <v>882</v>
      </c>
      <c r="M2620" s="19" t="s">
        <v>882</v>
      </c>
      <c r="N2620" s="9" t="s">
        <v>882</v>
      </c>
      <c r="O2620" s="9" t="s">
        <v>882</v>
      </c>
      <c r="P2620" s="9" t="s">
        <v>882</v>
      </c>
      <c r="Q2620" t="s">
        <v>882</v>
      </c>
      <c r="R2620" s="7" t="s">
        <v>882</v>
      </c>
      <c r="S2620" s="11" t="s">
        <v>882</v>
      </c>
    </row>
    <row r="2621" spans="1:19" ht="15" hidden="1" customHeight="1" x14ac:dyDescent="0.25">
      <c r="A2621" s="6" t="s">
        <v>882</v>
      </c>
      <c r="B2621" s="258"/>
      <c r="F2621" s="7" t="s">
        <v>882</v>
      </c>
      <c r="G2621" s="21" t="s">
        <v>882</v>
      </c>
      <c r="H2621" s="19" t="s">
        <v>882</v>
      </c>
      <c r="I2621" s="10" t="s">
        <v>882</v>
      </c>
      <c r="J2621" s="11" t="s">
        <v>882</v>
      </c>
      <c r="K2621" s="9" t="s">
        <v>882</v>
      </c>
      <c r="L2621" s="9" t="s">
        <v>882</v>
      </c>
      <c r="M2621" s="19" t="s">
        <v>882</v>
      </c>
      <c r="N2621" s="9" t="s">
        <v>882</v>
      </c>
      <c r="O2621" s="9" t="s">
        <v>882</v>
      </c>
      <c r="P2621" s="9" t="s">
        <v>882</v>
      </c>
      <c r="Q2621" t="s">
        <v>882</v>
      </c>
      <c r="R2621" s="7" t="s">
        <v>882</v>
      </c>
      <c r="S2621" s="11" t="s">
        <v>882</v>
      </c>
    </row>
    <row r="2622" spans="1:19" ht="15" hidden="1" customHeight="1" x14ac:dyDescent="0.25">
      <c r="A2622" s="6" t="s">
        <v>882</v>
      </c>
      <c r="B2622" s="258"/>
      <c r="F2622" s="7" t="s">
        <v>882</v>
      </c>
      <c r="G2622" s="21" t="s">
        <v>882</v>
      </c>
      <c r="H2622" s="19" t="s">
        <v>882</v>
      </c>
      <c r="I2622" s="10" t="s">
        <v>882</v>
      </c>
      <c r="J2622" s="11" t="s">
        <v>882</v>
      </c>
      <c r="K2622" s="9" t="s">
        <v>882</v>
      </c>
      <c r="L2622" s="9" t="s">
        <v>882</v>
      </c>
      <c r="M2622" s="19" t="s">
        <v>882</v>
      </c>
      <c r="N2622" s="9" t="s">
        <v>882</v>
      </c>
      <c r="O2622" s="9" t="s">
        <v>882</v>
      </c>
      <c r="P2622" s="9" t="s">
        <v>882</v>
      </c>
      <c r="Q2622" t="s">
        <v>882</v>
      </c>
      <c r="R2622" s="7" t="s">
        <v>882</v>
      </c>
      <c r="S2622" s="11" t="s">
        <v>882</v>
      </c>
    </row>
    <row r="2623" spans="1:19" ht="15" hidden="1" customHeight="1" x14ac:dyDescent="0.25">
      <c r="A2623" s="6" t="s">
        <v>882</v>
      </c>
      <c r="B2623" s="258"/>
      <c r="F2623" s="7" t="s">
        <v>882</v>
      </c>
      <c r="G2623" s="21" t="s">
        <v>882</v>
      </c>
      <c r="H2623" s="19" t="s">
        <v>882</v>
      </c>
      <c r="I2623" s="10" t="s">
        <v>882</v>
      </c>
      <c r="J2623" s="11" t="s">
        <v>882</v>
      </c>
      <c r="K2623" s="9" t="s">
        <v>882</v>
      </c>
      <c r="L2623" s="9" t="s">
        <v>882</v>
      </c>
      <c r="M2623" s="19" t="s">
        <v>882</v>
      </c>
      <c r="N2623" s="9" t="s">
        <v>882</v>
      </c>
      <c r="O2623" s="9" t="s">
        <v>882</v>
      </c>
      <c r="P2623" s="9" t="s">
        <v>882</v>
      </c>
      <c r="Q2623" t="s">
        <v>882</v>
      </c>
      <c r="R2623" s="7" t="s">
        <v>882</v>
      </c>
      <c r="S2623" s="11" t="s">
        <v>882</v>
      </c>
    </row>
    <row r="2624" spans="1:19" ht="15" hidden="1" customHeight="1" x14ac:dyDescent="0.25">
      <c r="A2624" s="6" t="s">
        <v>882</v>
      </c>
      <c r="B2624" s="258"/>
      <c r="F2624" s="7" t="s">
        <v>882</v>
      </c>
      <c r="G2624" s="21" t="s">
        <v>882</v>
      </c>
      <c r="H2624" s="19" t="s">
        <v>882</v>
      </c>
      <c r="I2624" s="10" t="s">
        <v>882</v>
      </c>
      <c r="J2624" s="11" t="s">
        <v>882</v>
      </c>
      <c r="K2624" s="9" t="s">
        <v>882</v>
      </c>
      <c r="L2624" s="9" t="s">
        <v>882</v>
      </c>
      <c r="M2624" s="19" t="s">
        <v>882</v>
      </c>
      <c r="N2624" s="9" t="s">
        <v>882</v>
      </c>
      <c r="O2624" s="9" t="s">
        <v>882</v>
      </c>
      <c r="P2624" s="9" t="s">
        <v>882</v>
      </c>
      <c r="Q2624" t="s">
        <v>882</v>
      </c>
      <c r="R2624" s="7" t="s">
        <v>882</v>
      </c>
      <c r="S2624" s="11" t="s">
        <v>882</v>
      </c>
    </row>
    <row r="2625" spans="1:19" ht="15" hidden="1" customHeight="1" x14ac:dyDescent="0.25">
      <c r="A2625" s="6" t="s">
        <v>882</v>
      </c>
      <c r="B2625" s="258"/>
      <c r="F2625" s="7" t="s">
        <v>882</v>
      </c>
      <c r="G2625" s="21" t="s">
        <v>882</v>
      </c>
      <c r="H2625" s="19" t="s">
        <v>882</v>
      </c>
      <c r="I2625" s="10" t="s">
        <v>882</v>
      </c>
      <c r="J2625" s="11" t="s">
        <v>882</v>
      </c>
      <c r="K2625" s="9" t="s">
        <v>882</v>
      </c>
      <c r="L2625" s="9" t="s">
        <v>882</v>
      </c>
      <c r="M2625" s="19" t="s">
        <v>882</v>
      </c>
      <c r="N2625" s="9" t="s">
        <v>882</v>
      </c>
      <c r="O2625" s="9" t="s">
        <v>882</v>
      </c>
      <c r="P2625" s="9" t="s">
        <v>882</v>
      </c>
      <c r="Q2625" t="s">
        <v>882</v>
      </c>
      <c r="R2625" s="7" t="s">
        <v>882</v>
      </c>
      <c r="S2625" s="11" t="s">
        <v>882</v>
      </c>
    </row>
    <row r="2626" spans="1:19" ht="15" hidden="1" customHeight="1" x14ac:dyDescent="0.25">
      <c r="A2626" s="6" t="s">
        <v>882</v>
      </c>
      <c r="B2626" s="258"/>
      <c r="F2626" s="7" t="s">
        <v>882</v>
      </c>
      <c r="G2626" s="21" t="s">
        <v>882</v>
      </c>
      <c r="H2626" s="19" t="s">
        <v>882</v>
      </c>
      <c r="I2626" s="10" t="s">
        <v>882</v>
      </c>
      <c r="J2626" s="11" t="s">
        <v>882</v>
      </c>
      <c r="K2626" s="9" t="s">
        <v>882</v>
      </c>
      <c r="L2626" s="9" t="s">
        <v>882</v>
      </c>
      <c r="M2626" s="19" t="s">
        <v>882</v>
      </c>
      <c r="N2626" s="9" t="s">
        <v>882</v>
      </c>
      <c r="O2626" s="9" t="s">
        <v>882</v>
      </c>
      <c r="P2626" s="9" t="s">
        <v>882</v>
      </c>
      <c r="Q2626" t="s">
        <v>882</v>
      </c>
      <c r="R2626" s="7" t="s">
        <v>882</v>
      </c>
      <c r="S2626" s="11" t="s">
        <v>882</v>
      </c>
    </row>
    <row r="2627" spans="1:19" ht="15" hidden="1" customHeight="1" x14ac:dyDescent="0.25">
      <c r="A2627" s="6" t="s">
        <v>882</v>
      </c>
      <c r="B2627" s="258"/>
      <c r="F2627" s="7" t="s">
        <v>882</v>
      </c>
      <c r="G2627" s="21" t="s">
        <v>882</v>
      </c>
      <c r="H2627" s="19" t="s">
        <v>882</v>
      </c>
      <c r="I2627" s="10" t="s">
        <v>882</v>
      </c>
      <c r="J2627" s="11" t="s">
        <v>882</v>
      </c>
      <c r="K2627" s="9" t="s">
        <v>882</v>
      </c>
      <c r="L2627" s="9" t="s">
        <v>882</v>
      </c>
      <c r="M2627" s="19" t="s">
        <v>882</v>
      </c>
      <c r="N2627" s="9" t="s">
        <v>882</v>
      </c>
      <c r="O2627" s="9" t="s">
        <v>882</v>
      </c>
      <c r="P2627" s="9" t="s">
        <v>882</v>
      </c>
      <c r="Q2627" t="s">
        <v>882</v>
      </c>
      <c r="R2627" s="7" t="s">
        <v>882</v>
      </c>
      <c r="S2627" s="11" t="s">
        <v>882</v>
      </c>
    </row>
    <row r="2628" spans="1:19" ht="15" hidden="1" customHeight="1" x14ac:dyDescent="0.25">
      <c r="A2628" s="6" t="s">
        <v>882</v>
      </c>
      <c r="B2628" s="258"/>
      <c r="F2628" s="7" t="s">
        <v>882</v>
      </c>
      <c r="G2628" s="21" t="s">
        <v>882</v>
      </c>
      <c r="H2628" s="19" t="s">
        <v>882</v>
      </c>
      <c r="I2628" s="10" t="s">
        <v>882</v>
      </c>
      <c r="J2628" s="11" t="s">
        <v>882</v>
      </c>
      <c r="K2628" s="9" t="s">
        <v>882</v>
      </c>
      <c r="L2628" s="9" t="s">
        <v>882</v>
      </c>
      <c r="M2628" s="19" t="s">
        <v>882</v>
      </c>
      <c r="N2628" s="9" t="s">
        <v>882</v>
      </c>
      <c r="O2628" s="9" t="s">
        <v>882</v>
      </c>
      <c r="P2628" s="9" t="s">
        <v>882</v>
      </c>
      <c r="Q2628" t="s">
        <v>882</v>
      </c>
      <c r="R2628" s="7" t="s">
        <v>882</v>
      </c>
      <c r="S2628" s="11" t="s">
        <v>882</v>
      </c>
    </row>
    <row r="2629" spans="1:19" ht="15" hidden="1" customHeight="1" x14ac:dyDescent="0.25">
      <c r="A2629" s="6" t="s">
        <v>882</v>
      </c>
      <c r="B2629" s="258"/>
      <c r="F2629" s="7" t="s">
        <v>882</v>
      </c>
      <c r="G2629" s="21" t="s">
        <v>882</v>
      </c>
      <c r="H2629" s="19" t="s">
        <v>882</v>
      </c>
      <c r="I2629" s="10" t="s">
        <v>882</v>
      </c>
      <c r="J2629" s="11" t="s">
        <v>882</v>
      </c>
      <c r="K2629" s="9" t="s">
        <v>882</v>
      </c>
      <c r="L2629" s="9" t="s">
        <v>882</v>
      </c>
      <c r="M2629" s="19" t="s">
        <v>882</v>
      </c>
      <c r="N2629" s="9" t="s">
        <v>882</v>
      </c>
      <c r="O2629" s="9" t="s">
        <v>882</v>
      </c>
      <c r="P2629" s="9" t="s">
        <v>882</v>
      </c>
      <c r="Q2629" t="s">
        <v>882</v>
      </c>
      <c r="R2629" s="7" t="s">
        <v>882</v>
      </c>
      <c r="S2629" s="11" t="s">
        <v>882</v>
      </c>
    </row>
    <row r="2630" spans="1:19" ht="15" hidden="1" customHeight="1" x14ac:dyDescent="0.25">
      <c r="A2630" s="6" t="s">
        <v>882</v>
      </c>
      <c r="B2630" s="258"/>
      <c r="F2630" s="7" t="s">
        <v>882</v>
      </c>
      <c r="G2630" s="21" t="s">
        <v>882</v>
      </c>
      <c r="H2630" s="19" t="s">
        <v>882</v>
      </c>
      <c r="I2630" s="10" t="s">
        <v>882</v>
      </c>
      <c r="J2630" s="11" t="s">
        <v>882</v>
      </c>
      <c r="K2630" s="9" t="s">
        <v>882</v>
      </c>
      <c r="L2630" s="9" t="s">
        <v>882</v>
      </c>
      <c r="M2630" s="19" t="s">
        <v>882</v>
      </c>
      <c r="N2630" s="9" t="s">
        <v>882</v>
      </c>
      <c r="O2630" s="9" t="s">
        <v>882</v>
      </c>
      <c r="P2630" s="9" t="s">
        <v>882</v>
      </c>
      <c r="Q2630" t="s">
        <v>882</v>
      </c>
      <c r="R2630" s="7" t="s">
        <v>882</v>
      </c>
      <c r="S2630" s="11" t="s">
        <v>882</v>
      </c>
    </row>
    <row r="2631" spans="1:19" ht="15" hidden="1" customHeight="1" x14ac:dyDescent="0.25">
      <c r="A2631" s="6" t="s">
        <v>882</v>
      </c>
      <c r="B2631" s="258"/>
      <c r="F2631" s="7" t="s">
        <v>882</v>
      </c>
      <c r="G2631" s="21" t="s">
        <v>882</v>
      </c>
      <c r="H2631" s="19" t="s">
        <v>882</v>
      </c>
      <c r="I2631" s="10" t="s">
        <v>882</v>
      </c>
      <c r="J2631" s="11" t="s">
        <v>882</v>
      </c>
      <c r="K2631" s="9" t="s">
        <v>882</v>
      </c>
      <c r="L2631" s="9" t="s">
        <v>882</v>
      </c>
      <c r="M2631" s="19" t="s">
        <v>882</v>
      </c>
      <c r="N2631" s="9" t="s">
        <v>882</v>
      </c>
      <c r="O2631" s="9" t="s">
        <v>882</v>
      </c>
      <c r="P2631" s="9" t="s">
        <v>882</v>
      </c>
      <c r="Q2631" t="s">
        <v>882</v>
      </c>
      <c r="R2631" s="7" t="s">
        <v>882</v>
      </c>
      <c r="S2631" s="11" t="s">
        <v>882</v>
      </c>
    </row>
    <row r="2632" spans="1:19" ht="15" hidden="1" customHeight="1" x14ac:dyDescent="0.25">
      <c r="A2632" s="6" t="s">
        <v>882</v>
      </c>
      <c r="B2632" s="258"/>
      <c r="F2632" s="7" t="s">
        <v>882</v>
      </c>
      <c r="G2632" s="21" t="s">
        <v>882</v>
      </c>
      <c r="H2632" s="19" t="s">
        <v>882</v>
      </c>
      <c r="I2632" s="10" t="s">
        <v>882</v>
      </c>
      <c r="J2632" s="11" t="s">
        <v>882</v>
      </c>
      <c r="K2632" s="9" t="s">
        <v>882</v>
      </c>
      <c r="L2632" s="9" t="s">
        <v>882</v>
      </c>
      <c r="M2632" s="19" t="s">
        <v>882</v>
      </c>
      <c r="N2632" s="9" t="s">
        <v>882</v>
      </c>
      <c r="O2632" s="9" t="s">
        <v>882</v>
      </c>
      <c r="P2632" s="9" t="s">
        <v>882</v>
      </c>
      <c r="Q2632" t="s">
        <v>882</v>
      </c>
      <c r="R2632" s="7" t="s">
        <v>882</v>
      </c>
      <c r="S2632" s="11" t="s">
        <v>882</v>
      </c>
    </row>
    <row r="2633" spans="1:19" ht="15" hidden="1" customHeight="1" x14ac:dyDescent="0.25">
      <c r="A2633" s="6" t="s">
        <v>882</v>
      </c>
      <c r="B2633" s="258"/>
      <c r="F2633" s="7" t="s">
        <v>882</v>
      </c>
      <c r="G2633" s="21" t="s">
        <v>882</v>
      </c>
      <c r="H2633" s="19" t="s">
        <v>882</v>
      </c>
      <c r="I2633" s="10" t="s">
        <v>882</v>
      </c>
      <c r="J2633" s="11" t="s">
        <v>882</v>
      </c>
      <c r="K2633" s="9" t="s">
        <v>882</v>
      </c>
      <c r="L2633" s="9" t="s">
        <v>882</v>
      </c>
      <c r="M2633" s="19" t="s">
        <v>882</v>
      </c>
      <c r="N2633" s="9" t="s">
        <v>882</v>
      </c>
      <c r="O2633" s="9" t="s">
        <v>882</v>
      </c>
      <c r="P2633" s="9" t="s">
        <v>882</v>
      </c>
      <c r="Q2633" t="s">
        <v>882</v>
      </c>
      <c r="R2633" s="7" t="s">
        <v>882</v>
      </c>
      <c r="S2633" s="11" t="s">
        <v>882</v>
      </c>
    </row>
    <row r="2634" spans="1:19" ht="15" hidden="1" customHeight="1" x14ac:dyDescent="0.25">
      <c r="A2634" s="6" t="s">
        <v>882</v>
      </c>
      <c r="B2634" s="258"/>
      <c r="F2634" s="7" t="s">
        <v>882</v>
      </c>
      <c r="G2634" s="21" t="s">
        <v>882</v>
      </c>
      <c r="H2634" s="19" t="s">
        <v>882</v>
      </c>
      <c r="I2634" s="10" t="s">
        <v>882</v>
      </c>
      <c r="J2634" s="11" t="s">
        <v>882</v>
      </c>
      <c r="K2634" s="9" t="s">
        <v>882</v>
      </c>
      <c r="L2634" s="9" t="s">
        <v>882</v>
      </c>
      <c r="M2634" s="19" t="s">
        <v>882</v>
      </c>
      <c r="N2634" s="9" t="s">
        <v>882</v>
      </c>
      <c r="O2634" s="9" t="s">
        <v>882</v>
      </c>
      <c r="P2634" s="9" t="s">
        <v>882</v>
      </c>
      <c r="Q2634" t="s">
        <v>882</v>
      </c>
      <c r="R2634" s="7" t="s">
        <v>882</v>
      </c>
      <c r="S2634" s="11" t="s">
        <v>882</v>
      </c>
    </row>
    <row r="2635" spans="1:19" ht="15" hidden="1" customHeight="1" x14ac:dyDescent="0.25">
      <c r="A2635" s="6" t="s">
        <v>882</v>
      </c>
      <c r="B2635" s="258"/>
      <c r="F2635" s="7" t="s">
        <v>882</v>
      </c>
      <c r="G2635" s="21" t="s">
        <v>882</v>
      </c>
      <c r="H2635" s="19" t="s">
        <v>882</v>
      </c>
      <c r="I2635" s="10" t="s">
        <v>882</v>
      </c>
      <c r="J2635" s="11" t="s">
        <v>882</v>
      </c>
      <c r="K2635" s="9" t="s">
        <v>882</v>
      </c>
      <c r="L2635" s="9" t="s">
        <v>882</v>
      </c>
      <c r="M2635" s="19" t="s">
        <v>882</v>
      </c>
      <c r="N2635" s="9" t="s">
        <v>882</v>
      </c>
      <c r="O2635" s="9" t="s">
        <v>882</v>
      </c>
      <c r="P2635" s="9" t="s">
        <v>882</v>
      </c>
      <c r="Q2635" t="s">
        <v>882</v>
      </c>
      <c r="R2635" s="7" t="s">
        <v>882</v>
      </c>
      <c r="S2635" s="11" t="s">
        <v>882</v>
      </c>
    </row>
    <row r="2636" spans="1:19" ht="15" hidden="1" customHeight="1" x14ac:dyDescent="0.25">
      <c r="A2636" s="6" t="s">
        <v>882</v>
      </c>
      <c r="B2636" s="258"/>
      <c r="F2636" s="7" t="s">
        <v>882</v>
      </c>
      <c r="G2636" s="21" t="s">
        <v>882</v>
      </c>
      <c r="H2636" s="19" t="s">
        <v>882</v>
      </c>
      <c r="I2636" s="10" t="s">
        <v>882</v>
      </c>
      <c r="J2636" s="11" t="s">
        <v>882</v>
      </c>
      <c r="K2636" s="9" t="s">
        <v>882</v>
      </c>
      <c r="L2636" s="9" t="s">
        <v>882</v>
      </c>
      <c r="M2636" s="19" t="s">
        <v>882</v>
      </c>
      <c r="N2636" s="9" t="s">
        <v>882</v>
      </c>
      <c r="O2636" s="9" t="s">
        <v>882</v>
      </c>
      <c r="P2636" s="9" t="s">
        <v>882</v>
      </c>
      <c r="Q2636" t="s">
        <v>882</v>
      </c>
      <c r="R2636" s="7" t="s">
        <v>882</v>
      </c>
      <c r="S2636" s="11" t="s">
        <v>882</v>
      </c>
    </row>
    <row r="2637" spans="1:19" ht="15" hidden="1" customHeight="1" x14ac:dyDescent="0.25">
      <c r="A2637" s="6" t="s">
        <v>882</v>
      </c>
      <c r="B2637" s="258"/>
      <c r="F2637" s="7" t="s">
        <v>882</v>
      </c>
      <c r="G2637" s="21" t="s">
        <v>882</v>
      </c>
      <c r="H2637" s="19" t="s">
        <v>882</v>
      </c>
      <c r="I2637" s="10" t="s">
        <v>882</v>
      </c>
      <c r="J2637" s="11" t="s">
        <v>882</v>
      </c>
      <c r="K2637" s="9" t="s">
        <v>882</v>
      </c>
      <c r="L2637" s="9" t="s">
        <v>882</v>
      </c>
      <c r="M2637" s="19" t="s">
        <v>882</v>
      </c>
      <c r="N2637" s="9" t="s">
        <v>882</v>
      </c>
      <c r="O2637" s="9" t="s">
        <v>882</v>
      </c>
      <c r="P2637" s="9" t="s">
        <v>882</v>
      </c>
      <c r="Q2637" t="s">
        <v>882</v>
      </c>
      <c r="R2637" s="7" t="s">
        <v>882</v>
      </c>
      <c r="S2637" s="11" t="s">
        <v>882</v>
      </c>
    </row>
    <row r="2638" spans="1:19" ht="15" hidden="1" customHeight="1" x14ac:dyDescent="0.25">
      <c r="A2638" s="6" t="s">
        <v>882</v>
      </c>
      <c r="B2638" s="258"/>
      <c r="F2638" s="7" t="s">
        <v>882</v>
      </c>
      <c r="G2638" s="21" t="s">
        <v>882</v>
      </c>
      <c r="H2638" s="19" t="s">
        <v>882</v>
      </c>
      <c r="I2638" s="10" t="s">
        <v>882</v>
      </c>
      <c r="J2638" s="11" t="s">
        <v>882</v>
      </c>
      <c r="K2638" s="9" t="s">
        <v>882</v>
      </c>
      <c r="L2638" s="9" t="s">
        <v>882</v>
      </c>
      <c r="M2638" s="19" t="s">
        <v>882</v>
      </c>
      <c r="N2638" s="9" t="s">
        <v>882</v>
      </c>
      <c r="O2638" s="9" t="s">
        <v>882</v>
      </c>
      <c r="P2638" s="9" t="s">
        <v>882</v>
      </c>
      <c r="Q2638" t="s">
        <v>882</v>
      </c>
      <c r="R2638" s="7" t="s">
        <v>882</v>
      </c>
      <c r="S2638" s="11" t="s">
        <v>882</v>
      </c>
    </row>
    <row r="2639" spans="1:19" ht="15" hidden="1" customHeight="1" x14ac:dyDescent="0.25">
      <c r="A2639" s="6" t="s">
        <v>882</v>
      </c>
      <c r="B2639" s="258"/>
      <c r="F2639" s="7" t="s">
        <v>882</v>
      </c>
      <c r="G2639" s="21" t="s">
        <v>882</v>
      </c>
      <c r="H2639" s="19" t="s">
        <v>882</v>
      </c>
      <c r="I2639" s="10" t="s">
        <v>882</v>
      </c>
      <c r="J2639" s="11" t="s">
        <v>882</v>
      </c>
      <c r="K2639" s="9" t="s">
        <v>882</v>
      </c>
      <c r="L2639" s="9" t="s">
        <v>882</v>
      </c>
      <c r="M2639" s="19" t="s">
        <v>882</v>
      </c>
      <c r="N2639" s="9" t="s">
        <v>882</v>
      </c>
      <c r="O2639" s="9" t="s">
        <v>882</v>
      </c>
      <c r="P2639" s="9" t="s">
        <v>882</v>
      </c>
      <c r="Q2639" t="s">
        <v>882</v>
      </c>
      <c r="R2639" s="7" t="s">
        <v>882</v>
      </c>
      <c r="S2639" s="11" t="s">
        <v>882</v>
      </c>
    </row>
    <row r="2640" spans="1:19" ht="15" hidden="1" customHeight="1" x14ac:dyDescent="0.25">
      <c r="A2640" s="6" t="s">
        <v>882</v>
      </c>
      <c r="B2640" s="258"/>
      <c r="F2640" s="7" t="s">
        <v>882</v>
      </c>
      <c r="G2640" s="21" t="s">
        <v>882</v>
      </c>
      <c r="H2640" s="19" t="s">
        <v>882</v>
      </c>
      <c r="I2640" s="10" t="s">
        <v>882</v>
      </c>
      <c r="J2640" s="11" t="s">
        <v>882</v>
      </c>
      <c r="K2640" s="9" t="s">
        <v>882</v>
      </c>
      <c r="L2640" s="9" t="s">
        <v>882</v>
      </c>
      <c r="M2640" s="19" t="s">
        <v>882</v>
      </c>
      <c r="N2640" s="9" t="s">
        <v>882</v>
      </c>
      <c r="O2640" s="9" t="s">
        <v>882</v>
      </c>
      <c r="P2640" s="9" t="s">
        <v>882</v>
      </c>
      <c r="Q2640" t="s">
        <v>882</v>
      </c>
      <c r="R2640" s="7" t="s">
        <v>882</v>
      </c>
      <c r="S2640" s="11" t="s">
        <v>882</v>
      </c>
    </row>
    <row r="2641" spans="1:19" ht="15" hidden="1" customHeight="1" x14ac:dyDescent="0.25">
      <c r="A2641" s="6" t="s">
        <v>882</v>
      </c>
      <c r="B2641" s="258"/>
      <c r="F2641" s="7" t="s">
        <v>882</v>
      </c>
      <c r="G2641" s="21" t="s">
        <v>882</v>
      </c>
      <c r="H2641" s="19" t="s">
        <v>882</v>
      </c>
      <c r="I2641" s="10" t="s">
        <v>882</v>
      </c>
      <c r="J2641" s="11" t="s">
        <v>882</v>
      </c>
      <c r="K2641" s="9" t="s">
        <v>882</v>
      </c>
      <c r="L2641" s="9" t="s">
        <v>882</v>
      </c>
      <c r="M2641" s="19" t="s">
        <v>882</v>
      </c>
      <c r="N2641" s="9" t="s">
        <v>882</v>
      </c>
      <c r="O2641" s="9" t="s">
        <v>882</v>
      </c>
      <c r="P2641" s="9" t="s">
        <v>882</v>
      </c>
      <c r="Q2641" t="s">
        <v>882</v>
      </c>
      <c r="R2641" s="7" t="s">
        <v>882</v>
      </c>
      <c r="S2641" s="11" t="s">
        <v>882</v>
      </c>
    </row>
    <row r="2642" spans="1:19" ht="15" hidden="1" customHeight="1" x14ac:dyDescent="0.25">
      <c r="A2642" s="6" t="s">
        <v>882</v>
      </c>
      <c r="B2642" s="258"/>
      <c r="F2642" s="7" t="s">
        <v>882</v>
      </c>
      <c r="G2642" s="21" t="s">
        <v>882</v>
      </c>
      <c r="H2642" s="19" t="s">
        <v>882</v>
      </c>
      <c r="I2642" s="10" t="s">
        <v>882</v>
      </c>
      <c r="J2642" s="11" t="s">
        <v>882</v>
      </c>
      <c r="K2642" s="9" t="s">
        <v>882</v>
      </c>
      <c r="L2642" s="9" t="s">
        <v>882</v>
      </c>
      <c r="M2642" s="19" t="s">
        <v>882</v>
      </c>
      <c r="N2642" s="9" t="s">
        <v>882</v>
      </c>
      <c r="O2642" s="9" t="s">
        <v>882</v>
      </c>
      <c r="P2642" s="9" t="s">
        <v>882</v>
      </c>
      <c r="Q2642" t="s">
        <v>882</v>
      </c>
      <c r="R2642" s="7" t="s">
        <v>882</v>
      </c>
      <c r="S2642" s="11" t="s">
        <v>882</v>
      </c>
    </row>
    <row r="2643" spans="1:19" ht="15" hidden="1" customHeight="1" x14ac:dyDescent="0.25">
      <c r="A2643" s="6" t="s">
        <v>882</v>
      </c>
      <c r="B2643" s="258"/>
      <c r="F2643" s="7" t="s">
        <v>882</v>
      </c>
      <c r="G2643" s="21" t="s">
        <v>882</v>
      </c>
      <c r="H2643" s="19" t="s">
        <v>882</v>
      </c>
      <c r="I2643" s="10" t="s">
        <v>882</v>
      </c>
      <c r="J2643" s="11" t="s">
        <v>882</v>
      </c>
      <c r="K2643" s="9" t="s">
        <v>882</v>
      </c>
      <c r="L2643" s="9" t="s">
        <v>882</v>
      </c>
      <c r="M2643" s="19" t="s">
        <v>882</v>
      </c>
      <c r="N2643" s="9" t="s">
        <v>882</v>
      </c>
      <c r="O2643" s="9" t="s">
        <v>882</v>
      </c>
      <c r="P2643" s="9" t="s">
        <v>882</v>
      </c>
      <c r="Q2643" t="s">
        <v>882</v>
      </c>
      <c r="R2643" s="7" t="s">
        <v>882</v>
      </c>
      <c r="S2643" s="11" t="s">
        <v>882</v>
      </c>
    </row>
    <row r="2644" spans="1:19" ht="15" hidden="1" customHeight="1" x14ac:dyDescent="0.25">
      <c r="A2644" s="6" t="s">
        <v>882</v>
      </c>
      <c r="B2644" s="258"/>
      <c r="F2644" s="7" t="s">
        <v>882</v>
      </c>
      <c r="G2644" s="21" t="s">
        <v>882</v>
      </c>
      <c r="H2644" s="19" t="s">
        <v>882</v>
      </c>
      <c r="I2644" s="10" t="s">
        <v>882</v>
      </c>
      <c r="J2644" s="11" t="s">
        <v>882</v>
      </c>
      <c r="K2644" s="9" t="s">
        <v>882</v>
      </c>
      <c r="L2644" s="9" t="s">
        <v>882</v>
      </c>
      <c r="M2644" s="19" t="s">
        <v>882</v>
      </c>
      <c r="N2644" s="9" t="s">
        <v>882</v>
      </c>
      <c r="O2644" s="9" t="s">
        <v>882</v>
      </c>
      <c r="P2644" s="9" t="s">
        <v>882</v>
      </c>
      <c r="Q2644" t="s">
        <v>882</v>
      </c>
      <c r="R2644" s="7" t="s">
        <v>882</v>
      </c>
      <c r="S2644" s="11" t="s">
        <v>882</v>
      </c>
    </row>
    <row r="2645" spans="1:19" ht="15" hidden="1" customHeight="1" x14ac:dyDescent="0.25">
      <c r="A2645" s="6" t="s">
        <v>882</v>
      </c>
      <c r="B2645" s="258"/>
      <c r="F2645" s="7" t="s">
        <v>882</v>
      </c>
      <c r="G2645" s="21" t="s">
        <v>882</v>
      </c>
      <c r="H2645" s="19" t="s">
        <v>882</v>
      </c>
      <c r="I2645" s="10" t="s">
        <v>882</v>
      </c>
      <c r="J2645" s="11" t="s">
        <v>882</v>
      </c>
      <c r="K2645" s="9" t="s">
        <v>882</v>
      </c>
      <c r="L2645" s="9" t="s">
        <v>882</v>
      </c>
      <c r="M2645" s="19" t="s">
        <v>882</v>
      </c>
      <c r="N2645" s="9" t="s">
        <v>882</v>
      </c>
      <c r="O2645" s="9" t="s">
        <v>882</v>
      </c>
      <c r="P2645" s="9" t="s">
        <v>882</v>
      </c>
      <c r="Q2645" t="s">
        <v>882</v>
      </c>
      <c r="R2645" s="7" t="s">
        <v>882</v>
      </c>
      <c r="S2645" s="11" t="s">
        <v>882</v>
      </c>
    </row>
    <row r="2646" spans="1:19" ht="15" hidden="1" customHeight="1" x14ac:dyDescent="0.25">
      <c r="A2646" s="6" t="s">
        <v>882</v>
      </c>
      <c r="B2646" s="258"/>
      <c r="F2646" s="7" t="s">
        <v>882</v>
      </c>
      <c r="G2646" s="21" t="s">
        <v>882</v>
      </c>
      <c r="H2646" s="19" t="s">
        <v>882</v>
      </c>
      <c r="I2646" s="10" t="s">
        <v>882</v>
      </c>
      <c r="J2646" s="11" t="s">
        <v>882</v>
      </c>
      <c r="K2646" s="9" t="s">
        <v>882</v>
      </c>
      <c r="L2646" s="9" t="s">
        <v>882</v>
      </c>
      <c r="M2646" s="19" t="s">
        <v>882</v>
      </c>
      <c r="N2646" s="9" t="s">
        <v>882</v>
      </c>
      <c r="O2646" s="9" t="s">
        <v>882</v>
      </c>
      <c r="P2646" s="9" t="s">
        <v>882</v>
      </c>
      <c r="Q2646" t="s">
        <v>882</v>
      </c>
      <c r="R2646" s="7" t="s">
        <v>882</v>
      </c>
      <c r="S2646" s="11" t="s">
        <v>882</v>
      </c>
    </row>
    <row r="2647" spans="1:19" ht="15" hidden="1" customHeight="1" x14ac:dyDescent="0.25">
      <c r="A2647" s="6" t="s">
        <v>882</v>
      </c>
      <c r="B2647" s="258"/>
      <c r="F2647" s="7" t="s">
        <v>882</v>
      </c>
      <c r="G2647" s="21" t="s">
        <v>882</v>
      </c>
      <c r="H2647" s="19" t="s">
        <v>882</v>
      </c>
      <c r="I2647" s="10" t="s">
        <v>882</v>
      </c>
      <c r="J2647" s="11" t="s">
        <v>882</v>
      </c>
      <c r="K2647" s="9" t="s">
        <v>882</v>
      </c>
      <c r="L2647" s="9" t="s">
        <v>882</v>
      </c>
      <c r="M2647" s="19" t="s">
        <v>882</v>
      </c>
      <c r="N2647" s="9" t="s">
        <v>882</v>
      </c>
      <c r="O2647" s="9" t="s">
        <v>882</v>
      </c>
      <c r="P2647" s="9" t="s">
        <v>882</v>
      </c>
      <c r="Q2647" t="s">
        <v>882</v>
      </c>
      <c r="R2647" s="7" t="s">
        <v>882</v>
      </c>
      <c r="S2647" s="11" t="s">
        <v>882</v>
      </c>
    </row>
    <row r="2648" spans="1:19" ht="15" hidden="1" customHeight="1" x14ac:dyDescent="0.25">
      <c r="A2648" s="6" t="s">
        <v>882</v>
      </c>
      <c r="B2648" s="258"/>
      <c r="F2648" s="7" t="s">
        <v>882</v>
      </c>
      <c r="G2648" s="21" t="s">
        <v>882</v>
      </c>
      <c r="H2648" s="19" t="s">
        <v>882</v>
      </c>
      <c r="I2648" s="10" t="s">
        <v>882</v>
      </c>
      <c r="J2648" s="11" t="s">
        <v>882</v>
      </c>
      <c r="K2648" s="9" t="s">
        <v>882</v>
      </c>
      <c r="L2648" s="9" t="s">
        <v>882</v>
      </c>
      <c r="M2648" s="19" t="s">
        <v>882</v>
      </c>
      <c r="N2648" s="9" t="s">
        <v>882</v>
      </c>
      <c r="O2648" s="9" t="s">
        <v>882</v>
      </c>
      <c r="P2648" s="9" t="s">
        <v>882</v>
      </c>
      <c r="Q2648" t="s">
        <v>882</v>
      </c>
      <c r="R2648" s="7" t="s">
        <v>882</v>
      </c>
      <c r="S2648" s="11" t="s">
        <v>882</v>
      </c>
    </row>
    <row r="2649" spans="1:19" ht="15" hidden="1" customHeight="1" x14ac:dyDescent="0.25">
      <c r="A2649" s="6" t="s">
        <v>882</v>
      </c>
      <c r="B2649" s="258"/>
      <c r="F2649" s="7" t="s">
        <v>882</v>
      </c>
      <c r="G2649" s="21" t="s">
        <v>882</v>
      </c>
      <c r="H2649" s="19" t="s">
        <v>882</v>
      </c>
      <c r="I2649" s="10" t="s">
        <v>882</v>
      </c>
      <c r="J2649" s="11" t="s">
        <v>882</v>
      </c>
      <c r="K2649" s="9" t="s">
        <v>882</v>
      </c>
      <c r="L2649" s="9" t="s">
        <v>882</v>
      </c>
      <c r="M2649" s="19" t="s">
        <v>882</v>
      </c>
      <c r="N2649" s="9" t="s">
        <v>882</v>
      </c>
      <c r="O2649" s="9" t="s">
        <v>882</v>
      </c>
      <c r="P2649" s="9" t="s">
        <v>882</v>
      </c>
      <c r="Q2649" t="s">
        <v>882</v>
      </c>
      <c r="R2649" s="7" t="s">
        <v>882</v>
      </c>
      <c r="S2649" s="11" t="s">
        <v>882</v>
      </c>
    </row>
    <row r="2650" spans="1:19" ht="15" hidden="1" customHeight="1" x14ac:dyDescent="0.25">
      <c r="A2650" s="6" t="s">
        <v>882</v>
      </c>
      <c r="B2650" s="258"/>
      <c r="F2650" s="7" t="s">
        <v>882</v>
      </c>
      <c r="G2650" s="21" t="s">
        <v>882</v>
      </c>
      <c r="H2650" s="19" t="s">
        <v>882</v>
      </c>
      <c r="I2650" s="10" t="s">
        <v>882</v>
      </c>
      <c r="J2650" s="11" t="s">
        <v>882</v>
      </c>
      <c r="K2650" s="9" t="s">
        <v>882</v>
      </c>
      <c r="L2650" s="9" t="s">
        <v>882</v>
      </c>
      <c r="M2650" s="19" t="s">
        <v>882</v>
      </c>
      <c r="N2650" s="9" t="s">
        <v>882</v>
      </c>
      <c r="O2650" s="9" t="s">
        <v>882</v>
      </c>
      <c r="P2650" s="9" t="s">
        <v>882</v>
      </c>
      <c r="Q2650" t="s">
        <v>882</v>
      </c>
      <c r="R2650" s="7" t="s">
        <v>882</v>
      </c>
      <c r="S2650" s="11" t="s">
        <v>882</v>
      </c>
    </row>
    <row r="2651" spans="1:19" ht="15" hidden="1" customHeight="1" x14ac:dyDescent="0.25">
      <c r="A2651" s="6" t="s">
        <v>882</v>
      </c>
      <c r="B2651" s="258"/>
      <c r="F2651" s="7" t="s">
        <v>882</v>
      </c>
      <c r="G2651" s="21" t="s">
        <v>882</v>
      </c>
      <c r="H2651" s="19" t="s">
        <v>882</v>
      </c>
      <c r="I2651" s="10" t="s">
        <v>882</v>
      </c>
      <c r="J2651" s="11" t="s">
        <v>882</v>
      </c>
      <c r="K2651" s="9" t="s">
        <v>882</v>
      </c>
      <c r="L2651" s="9" t="s">
        <v>882</v>
      </c>
      <c r="M2651" s="19" t="s">
        <v>882</v>
      </c>
      <c r="N2651" s="9" t="s">
        <v>882</v>
      </c>
      <c r="O2651" s="9" t="s">
        <v>882</v>
      </c>
      <c r="P2651" s="9" t="s">
        <v>882</v>
      </c>
      <c r="Q2651" t="s">
        <v>882</v>
      </c>
      <c r="R2651" s="7" t="s">
        <v>882</v>
      </c>
      <c r="S2651" s="11" t="s">
        <v>882</v>
      </c>
    </row>
    <row r="2652" spans="1:19" ht="15" hidden="1" customHeight="1" x14ac:dyDescent="0.25">
      <c r="A2652" s="6" t="s">
        <v>882</v>
      </c>
      <c r="B2652" s="258"/>
      <c r="F2652" s="7" t="s">
        <v>882</v>
      </c>
      <c r="G2652" s="21" t="s">
        <v>882</v>
      </c>
      <c r="H2652" s="19" t="s">
        <v>882</v>
      </c>
      <c r="I2652" s="10" t="s">
        <v>882</v>
      </c>
      <c r="J2652" s="11" t="s">
        <v>882</v>
      </c>
      <c r="K2652" s="9" t="s">
        <v>882</v>
      </c>
      <c r="L2652" s="9" t="s">
        <v>882</v>
      </c>
      <c r="M2652" s="19" t="s">
        <v>882</v>
      </c>
      <c r="N2652" s="9" t="s">
        <v>882</v>
      </c>
      <c r="O2652" s="9" t="s">
        <v>882</v>
      </c>
      <c r="P2652" s="9" t="s">
        <v>882</v>
      </c>
      <c r="Q2652" t="s">
        <v>882</v>
      </c>
      <c r="R2652" s="7" t="s">
        <v>882</v>
      </c>
      <c r="S2652" s="11" t="s">
        <v>882</v>
      </c>
    </row>
    <row r="2653" spans="1:19" ht="15" hidden="1" customHeight="1" x14ac:dyDescent="0.25">
      <c r="A2653" s="6" t="s">
        <v>882</v>
      </c>
      <c r="B2653" s="258"/>
      <c r="F2653" s="7" t="s">
        <v>882</v>
      </c>
      <c r="G2653" s="21" t="s">
        <v>882</v>
      </c>
      <c r="H2653" s="19" t="s">
        <v>882</v>
      </c>
      <c r="I2653" s="10" t="s">
        <v>882</v>
      </c>
      <c r="J2653" s="11" t="s">
        <v>882</v>
      </c>
      <c r="K2653" s="9" t="s">
        <v>882</v>
      </c>
      <c r="L2653" s="9" t="s">
        <v>882</v>
      </c>
      <c r="M2653" s="19" t="s">
        <v>882</v>
      </c>
      <c r="N2653" s="9" t="s">
        <v>882</v>
      </c>
      <c r="O2653" s="9" t="s">
        <v>882</v>
      </c>
      <c r="P2653" s="9" t="s">
        <v>882</v>
      </c>
      <c r="Q2653" t="s">
        <v>882</v>
      </c>
      <c r="R2653" s="7" t="s">
        <v>882</v>
      </c>
      <c r="S2653" s="11" t="s">
        <v>882</v>
      </c>
    </row>
    <row r="2654" spans="1:19" ht="15" hidden="1" customHeight="1" x14ac:dyDescent="0.25">
      <c r="A2654" s="6" t="s">
        <v>882</v>
      </c>
      <c r="B2654" s="258"/>
      <c r="F2654" s="7" t="s">
        <v>882</v>
      </c>
      <c r="G2654" s="21" t="s">
        <v>882</v>
      </c>
      <c r="H2654" s="19" t="s">
        <v>882</v>
      </c>
      <c r="I2654" s="10" t="s">
        <v>882</v>
      </c>
      <c r="J2654" s="11" t="s">
        <v>882</v>
      </c>
      <c r="K2654" s="9" t="s">
        <v>882</v>
      </c>
      <c r="L2654" s="9" t="s">
        <v>882</v>
      </c>
      <c r="M2654" s="19" t="s">
        <v>882</v>
      </c>
      <c r="N2654" s="9" t="s">
        <v>882</v>
      </c>
      <c r="O2654" s="9" t="s">
        <v>882</v>
      </c>
      <c r="P2654" s="9" t="s">
        <v>882</v>
      </c>
      <c r="Q2654" t="s">
        <v>882</v>
      </c>
      <c r="R2654" s="7" t="s">
        <v>882</v>
      </c>
      <c r="S2654" s="11" t="s">
        <v>882</v>
      </c>
    </row>
    <row r="2655" spans="1:19" ht="15" hidden="1" customHeight="1" x14ac:dyDescent="0.25">
      <c r="A2655" s="6" t="s">
        <v>882</v>
      </c>
      <c r="B2655" s="258"/>
      <c r="F2655" s="7" t="s">
        <v>882</v>
      </c>
      <c r="G2655" s="21" t="s">
        <v>882</v>
      </c>
      <c r="H2655" s="19" t="s">
        <v>882</v>
      </c>
      <c r="I2655" s="10" t="s">
        <v>882</v>
      </c>
      <c r="J2655" s="11" t="s">
        <v>882</v>
      </c>
      <c r="K2655" s="9" t="s">
        <v>882</v>
      </c>
      <c r="L2655" s="9" t="s">
        <v>882</v>
      </c>
      <c r="M2655" s="19" t="s">
        <v>882</v>
      </c>
      <c r="N2655" s="9" t="s">
        <v>882</v>
      </c>
      <c r="O2655" s="9" t="s">
        <v>882</v>
      </c>
      <c r="P2655" s="9" t="s">
        <v>882</v>
      </c>
      <c r="Q2655" t="s">
        <v>882</v>
      </c>
      <c r="R2655" s="7" t="s">
        <v>882</v>
      </c>
      <c r="S2655" s="11" t="s">
        <v>882</v>
      </c>
    </row>
    <row r="2656" spans="1:19" ht="15" hidden="1" customHeight="1" x14ac:dyDescent="0.25">
      <c r="A2656" s="6" t="s">
        <v>882</v>
      </c>
      <c r="B2656" s="258"/>
      <c r="F2656" s="7" t="s">
        <v>882</v>
      </c>
      <c r="G2656" s="21" t="s">
        <v>882</v>
      </c>
      <c r="H2656" s="19" t="s">
        <v>882</v>
      </c>
      <c r="I2656" s="10" t="s">
        <v>882</v>
      </c>
      <c r="J2656" s="11" t="s">
        <v>882</v>
      </c>
      <c r="K2656" s="9" t="s">
        <v>882</v>
      </c>
      <c r="L2656" s="9" t="s">
        <v>882</v>
      </c>
      <c r="M2656" s="19" t="s">
        <v>882</v>
      </c>
      <c r="N2656" s="9" t="s">
        <v>882</v>
      </c>
      <c r="O2656" s="9" t="s">
        <v>882</v>
      </c>
      <c r="P2656" s="9" t="s">
        <v>882</v>
      </c>
      <c r="Q2656" t="s">
        <v>882</v>
      </c>
      <c r="R2656" s="7" t="s">
        <v>882</v>
      </c>
      <c r="S2656" s="11" t="s">
        <v>882</v>
      </c>
    </row>
    <row r="2657" spans="1:19" ht="15" hidden="1" customHeight="1" x14ac:dyDescent="0.25">
      <c r="A2657" s="6" t="s">
        <v>882</v>
      </c>
      <c r="B2657" s="258"/>
      <c r="F2657" s="7" t="s">
        <v>882</v>
      </c>
      <c r="G2657" s="21" t="s">
        <v>882</v>
      </c>
      <c r="H2657" s="19" t="s">
        <v>882</v>
      </c>
      <c r="I2657" s="10" t="s">
        <v>882</v>
      </c>
      <c r="J2657" s="11" t="s">
        <v>882</v>
      </c>
      <c r="K2657" s="9" t="s">
        <v>882</v>
      </c>
      <c r="L2657" s="9" t="s">
        <v>882</v>
      </c>
      <c r="M2657" s="19" t="s">
        <v>882</v>
      </c>
      <c r="N2657" s="9" t="s">
        <v>882</v>
      </c>
      <c r="O2657" s="9" t="s">
        <v>882</v>
      </c>
      <c r="P2657" s="9" t="s">
        <v>882</v>
      </c>
      <c r="Q2657" t="s">
        <v>882</v>
      </c>
      <c r="R2657" s="7" t="s">
        <v>882</v>
      </c>
      <c r="S2657" s="11" t="s">
        <v>882</v>
      </c>
    </row>
    <row r="2658" spans="1:19" ht="15" hidden="1" customHeight="1" x14ac:dyDescent="0.25">
      <c r="A2658" s="6" t="s">
        <v>882</v>
      </c>
      <c r="B2658" s="258"/>
      <c r="F2658" s="7" t="s">
        <v>882</v>
      </c>
      <c r="G2658" s="21" t="s">
        <v>882</v>
      </c>
      <c r="H2658" s="19" t="s">
        <v>882</v>
      </c>
      <c r="I2658" s="10" t="s">
        <v>882</v>
      </c>
      <c r="J2658" s="11" t="s">
        <v>882</v>
      </c>
      <c r="K2658" s="9" t="s">
        <v>882</v>
      </c>
      <c r="L2658" s="9" t="s">
        <v>882</v>
      </c>
      <c r="M2658" s="19" t="s">
        <v>882</v>
      </c>
      <c r="N2658" s="9" t="s">
        <v>882</v>
      </c>
      <c r="O2658" s="9" t="s">
        <v>882</v>
      </c>
      <c r="P2658" s="9" t="s">
        <v>882</v>
      </c>
      <c r="Q2658" t="s">
        <v>882</v>
      </c>
      <c r="R2658" s="7" t="s">
        <v>882</v>
      </c>
      <c r="S2658" s="11" t="s">
        <v>882</v>
      </c>
    </row>
    <row r="2659" spans="1:19" ht="15" hidden="1" customHeight="1" x14ac:dyDescent="0.25">
      <c r="A2659" s="6" t="s">
        <v>882</v>
      </c>
      <c r="B2659" s="258"/>
      <c r="F2659" s="7" t="s">
        <v>882</v>
      </c>
      <c r="G2659" s="21" t="s">
        <v>882</v>
      </c>
      <c r="H2659" s="19" t="s">
        <v>882</v>
      </c>
      <c r="I2659" s="10" t="s">
        <v>882</v>
      </c>
      <c r="J2659" s="11" t="s">
        <v>882</v>
      </c>
      <c r="K2659" s="9" t="s">
        <v>882</v>
      </c>
      <c r="L2659" s="9" t="s">
        <v>882</v>
      </c>
      <c r="M2659" s="19" t="s">
        <v>882</v>
      </c>
      <c r="N2659" s="9" t="s">
        <v>882</v>
      </c>
      <c r="O2659" s="9" t="s">
        <v>882</v>
      </c>
      <c r="P2659" s="9" t="s">
        <v>882</v>
      </c>
      <c r="Q2659" t="s">
        <v>882</v>
      </c>
      <c r="R2659" s="7" t="s">
        <v>882</v>
      </c>
      <c r="S2659" s="11" t="s">
        <v>882</v>
      </c>
    </row>
    <row r="2660" spans="1:19" ht="15" hidden="1" customHeight="1" x14ac:dyDescent="0.25">
      <c r="A2660" s="6" t="s">
        <v>882</v>
      </c>
      <c r="B2660" s="258"/>
      <c r="F2660" s="7" t="s">
        <v>882</v>
      </c>
      <c r="G2660" s="21" t="s">
        <v>882</v>
      </c>
      <c r="H2660" s="19" t="s">
        <v>882</v>
      </c>
      <c r="I2660" s="10" t="s">
        <v>882</v>
      </c>
      <c r="J2660" s="11" t="s">
        <v>882</v>
      </c>
      <c r="K2660" s="9" t="s">
        <v>882</v>
      </c>
      <c r="L2660" s="9" t="s">
        <v>882</v>
      </c>
      <c r="M2660" s="19" t="s">
        <v>882</v>
      </c>
      <c r="N2660" s="9" t="s">
        <v>882</v>
      </c>
      <c r="O2660" s="9" t="s">
        <v>882</v>
      </c>
      <c r="P2660" s="9" t="s">
        <v>882</v>
      </c>
      <c r="Q2660" t="s">
        <v>882</v>
      </c>
      <c r="R2660" s="7" t="s">
        <v>882</v>
      </c>
      <c r="S2660" s="11" t="s">
        <v>882</v>
      </c>
    </row>
    <row r="2661" spans="1:19" ht="15" hidden="1" customHeight="1" x14ac:dyDescent="0.25">
      <c r="A2661" s="6" t="s">
        <v>882</v>
      </c>
      <c r="B2661" s="258"/>
      <c r="F2661" s="7" t="s">
        <v>882</v>
      </c>
      <c r="G2661" s="21" t="s">
        <v>882</v>
      </c>
      <c r="H2661" s="19" t="s">
        <v>882</v>
      </c>
      <c r="I2661" s="10" t="s">
        <v>882</v>
      </c>
      <c r="J2661" s="11" t="s">
        <v>882</v>
      </c>
      <c r="K2661" s="9" t="s">
        <v>882</v>
      </c>
      <c r="L2661" s="9" t="s">
        <v>882</v>
      </c>
      <c r="M2661" s="19" t="s">
        <v>882</v>
      </c>
      <c r="N2661" s="9" t="s">
        <v>882</v>
      </c>
      <c r="O2661" s="9" t="s">
        <v>882</v>
      </c>
      <c r="P2661" s="9" t="s">
        <v>882</v>
      </c>
      <c r="Q2661" t="s">
        <v>882</v>
      </c>
      <c r="R2661" s="7" t="s">
        <v>882</v>
      </c>
      <c r="S2661" s="11" t="s">
        <v>882</v>
      </c>
    </row>
    <row r="2662" spans="1:19" ht="15" hidden="1" customHeight="1" x14ac:dyDescent="0.25">
      <c r="A2662" s="6" t="s">
        <v>882</v>
      </c>
      <c r="B2662" s="258"/>
      <c r="F2662" s="7" t="s">
        <v>882</v>
      </c>
      <c r="G2662" s="21" t="s">
        <v>882</v>
      </c>
      <c r="H2662" s="19" t="s">
        <v>882</v>
      </c>
      <c r="I2662" s="10" t="s">
        <v>882</v>
      </c>
      <c r="J2662" s="11" t="s">
        <v>882</v>
      </c>
      <c r="K2662" s="9" t="s">
        <v>882</v>
      </c>
      <c r="L2662" s="9" t="s">
        <v>882</v>
      </c>
      <c r="M2662" s="19" t="s">
        <v>882</v>
      </c>
      <c r="N2662" s="9" t="s">
        <v>882</v>
      </c>
      <c r="O2662" s="9" t="s">
        <v>882</v>
      </c>
      <c r="P2662" s="9" t="s">
        <v>882</v>
      </c>
      <c r="Q2662" t="s">
        <v>882</v>
      </c>
      <c r="R2662" s="7" t="s">
        <v>882</v>
      </c>
      <c r="S2662" s="11" t="s">
        <v>882</v>
      </c>
    </row>
    <row r="2663" spans="1:19" ht="15" hidden="1" customHeight="1" x14ac:dyDescent="0.25">
      <c r="A2663" s="6" t="s">
        <v>882</v>
      </c>
      <c r="B2663" s="258"/>
      <c r="F2663" s="7" t="s">
        <v>882</v>
      </c>
      <c r="G2663" s="21" t="s">
        <v>882</v>
      </c>
      <c r="H2663" s="19" t="s">
        <v>882</v>
      </c>
      <c r="I2663" s="10" t="s">
        <v>882</v>
      </c>
      <c r="J2663" s="11" t="s">
        <v>882</v>
      </c>
      <c r="K2663" s="9" t="s">
        <v>882</v>
      </c>
      <c r="L2663" s="9" t="s">
        <v>882</v>
      </c>
      <c r="M2663" s="19" t="s">
        <v>882</v>
      </c>
      <c r="N2663" s="9" t="s">
        <v>882</v>
      </c>
      <c r="O2663" s="9" t="s">
        <v>882</v>
      </c>
      <c r="P2663" s="9" t="s">
        <v>882</v>
      </c>
      <c r="Q2663" t="s">
        <v>882</v>
      </c>
      <c r="R2663" s="7" t="s">
        <v>882</v>
      </c>
      <c r="S2663" s="11" t="s">
        <v>882</v>
      </c>
    </row>
    <row r="2664" spans="1:19" ht="15" hidden="1" customHeight="1" x14ac:dyDescent="0.25">
      <c r="A2664" s="6" t="s">
        <v>882</v>
      </c>
      <c r="B2664" s="258"/>
      <c r="F2664" s="7" t="s">
        <v>882</v>
      </c>
      <c r="G2664" s="21" t="s">
        <v>882</v>
      </c>
      <c r="H2664" s="19" t="s">
        <v>882</v>
      </c>
      <c r="I2664" s="10" t="s">
        <v>882</v>
      </c>
      <c r="J2664" s="11" t="s">
        <v>882</v>
      </c>
      <c r="K2664" s="9" t="s">
        <v>882</v>
      </c>
      <c r="L2664" s="9" t="s">
        <v>882</v>
      </c>
      <c r="M2664" s="19" t="s">
        <v>882</v>
      </c>
      <c r="N2664" s="9" t="s">
        <v>882</v>
      </c>
      <c r="O2664" s="9" t="s">
        <v>882</v>
      </c>
      <c r="P2664" s="9" t="s">
        <v>882</v>
      </c>
      <c r="Q2664" t="s">
        <v>882</v>
      </c>
      <c r="R2664" s="7" t="s">
        <v>882</v>
      </c>
      <c r="S2664" s="11" t="s">
        <v>882</v>
      </c>
    </row>
    <row r="2665" spans="1:19" ht="15" hidden="1" customHeight="1" x14ac:dyDescent="0.25">
      <c r="A2665" s="6" t="s">
        <v>882</v>
      </c>
      <c r="B2665" s="258"/>
      <c r="F2665" s="7" t="s">
        <v>882</v>
      </c>
      <c r="G2665" s="21" t="s">
        <v>882</v>
      </c>
      <c r="H2665" s="19" t="s">
        <v>882</v>
      </c>
      <c r="I2665" s="10" t="s">
        <v>882</v>
      </c>
      <c r="J2665" s="11" t="s">
        <v>882</v>
      </c>
      <c r="K2665" s="9" t="s">
        <v>882</v>
      </c>
      <c r="L2665" s="9" t="s">
        <v>882</v>
      </c>
      <c r="M2665" s="19" t="s">
        <v>882</v>
      </c>
      <c r="N2665" s="9" t="s">
        <v>882</v>
      </c>
      <c r="O2665" s="9" t="s">
        <v>882</v>
      </c>
      <c r="P2665" s="9" t="s">
        <v>882</v>
      </c>
      <c r="Q2665" t="s">
        <v>882</v>
      </c>
      <c r="R2665" s="7" t="s">
        <v>882</v>
      </c>
      <c r="S2665" s="11" t="s">
        <v>882</v>
      </c>
    </row>
    <row r="2666" spans="1:19" ht="15" hidden="1" customHeight="1" x14ac:dyDescent="0.25">
      <c r="A2666" s="6" t="s">
        <v>882</v>
      </c>
      <c r="B2666" s="258"/>
      <c r="F2666" s="7" t="s">
        <v>882</v>
      </c>
      <c r="G2666" s="21" t="s">
        <v>882</v>
      </c>
      <c r="H2666" s="19" t="s">
        <v>882</v>
      </c>
      <c r="I2666" s="10" t="s">
        <v>882</v>
      </c>
      <c r="J2666" s="11" t="s">
        <v>882</v>
      </c>
      <c r="K2666" s="9" t="s">
        <v>882</v>
      </c>
      <c r="L2666" s="9" t="s">
        <v>882</v>
      </c>
      <c r="M2666" s="19" t="s">
        <v>882</v>
      </c>
      <c r="N2666" s="9" t="s">
        <v>882</v>
      </c>
      <c r="O2666" s="9" t="s">
        <v>882</v>
      </c>
      <c r="P2666" s="9" t="s">
        <v>882</v>
      </c>
      <c r="Q2666" t="s">
        <v>882</v>
      </c>
      <c r="R2666" s="7" t="s">
        <v>882</v>
      </c>
      <c r="S2666" s="11" t="s">
        <v>882</v>
      </c>
    </row>
    <row r="2667" spans="1:19" ht="15" hidden="1" customHeight="1" x14ac:dyDescent="0.25">
      <c r="A2667" s="6" t="s">
        <v>882</v>
      </c>
      <c r="B2667" s="258"/>
      <c r="F2667" s="7" t="s">
        <v>882</v>
      </c>
      <c r="G2667" s="21" t="s">
        <v>882</v>
      </c>
      <c r="H2667" s="19" t="s">
        <v>882</v>
      </c>
      <c r="I2667" s="10" t="s">
        <v>882</v>
      </c>
      <c r="J2667" s="11" t="s">
        <v>882</v>
      </c>
      <c r="K2667" s="9" t="s">
        <v>882</v>
      </c>
      <c r="L2667" s="9" t="s">
        <v>882</v>
      </c>
      <c r="M2667" s="19" t="s">
        <v>882</v>
      </c>
      <c r="N2667" s="9" t="s">
        <v>882</v>
      </c>
      <c r="O2667" s="9" t="s">
        <v>882</v>
      </c>
      <c r="P2667" s="9" t="s">
        <v>882</v>
      </c>
      <c r="Q2667" t="s">
        <v>882</v>
      </c>
      <c r="R2667" s="7" t="s">
        <v>882</v>
      </c>
      <c r="S2667" s="11" t="s">
        <v>882</v>
      </c>
    </row>
    <row r="2668" spans="1:19" ht="15" hidden="1" customHeight="1" x14ac:dyDescent="0.25">
      <c r="A2668" s="6" t="s">
        <v>882</v>
      </c>
      <c r="B2668" s="258"/>
      <c r="F2668" s="7" t="s">
        <v>882</v>
      </c>
      <c r="G2668" s="21" t="s">
        <v>882</v>
      </c>
      <c r="H2668" s="19" t="s">
        <v>882</v>
      </c>
      <c r="I2668" s="10" t="s">
        <v>882</v>
      </c>
      <c r="J2668" s="11" t="s">
        <v>882</v>
      </c>
      <c r="K2668" s="9" t="s">
        <v>882</v>
      </c>
      <c r="L2668" s="9" t="s">
        <v>882</v>
      </c>
      <c r="M2668" s="19" t="s">
        <v>882</v>
      </c>
      <c r="N2668" s="9" t="s">
        <v>882</v>
      </c>
      <c r="O2668" s="9" t="s">
        <v>882</v>
      </c>
      <c r="P2668" s="9" t="s">
        <v>882</v>
      </c>
      <c r="Q2668" t="s">
        <v>882</v>
      </c>
      <c r="R2668" s="7" t="s">
        <v>882</v>
      </c>
      <c r="S2668" s="11" t="s">
        <v>882</v>
      </c>
    </row>
    <row r="2669" spans="1:19" ht="15" hidden="1" customHeight="1" x14ac:dyDescent="0.25">
      <c r="A2669" s="6" t="s">
        <v>882</v>
      </c>
      <c r="B2669" s="258"/>
      <c r="F2669" s="7" t="s">
        <v>882</v>
      </c>
      <c r="G2669" s="21" t="s">
        <v>882</v>
      </c>
      <c r="H2669" s="19" t="s">
        <v>882</v>
      </c>
      <c r="I2669" s="10" t="s">
        <v>882</v>
      </c>
      <c r="J2669" s="11" t="s">
        <v>882</v>
      </c>
      <c r="K2669" s="9" t="s">
        <v>882</v>
      </c>
      <c r="L2669" s="9" t="s">
        <v>882</v>
      </c>
      <c r="M2669" s="19" t="s">
        <v>882</v>
      </c>
      <c r="N2669" s="9" t="s">
        <v>882</v>
      </c>
      <c r="O2669" s="9" t="s">
        <v>882</v>
      </c>
      <c r="P2669" s="9" t="s">
        <v>882</v>
      </c>
      <c r="Q2669" t="s">
        <v>882</v>
      </c>
      <c r="R2669" s="7" t="s">
        <v>882</v>
      </c>
      <c r="S2669" s="11" t="s">
        <v>882</v>
      </c>
    </row>
    <row r="2670" spans="1:19" ht="15" hidden="1" customHeight="1" x14ac:dyDescent="0.25">
      <c r="A2670" s="6" t="s">
        <v>882</v>
      </c>
      <c r="B2670" s="258"/>
      <c r="F2670" s="7" t="s">
        <v>882</v>
      </c>
      <c r="G2670" s="21" t="s">
        <v>882</v>
      </c>
      <c r="H2670" s="19" t="s">
        <v>882</v>
      </c>
      <c r="I2670" s="10" t="s">
        <v>882</v>
      </c>
      <c r="J2670" s="11" t="s">
        <v>882</v>
      </c>
      <c r="K2670" s="9" t="s">
        <v>882</v>
      </c>
      <c r="L2670" s="9" t="s">
        <v>882</v>
      </c>
      <c r="M2670" s="19" t="s">
        <v>882</v>
      </c>
      <c r="N2670" s="9" t="s">
        <v>882</v>
      </c>
      <c r="O2670" s="9" t="s">
        <v>882</v>
      </c>
      <c r="P2670" s="9" t="s">
        <v>882</v>
      </c>
      <c r="Q2670" t="s">
        <v>882</v>
      </c>
      <c r="R2670" s="7" t="s">
        <v>882</v>
      </c>
      <c r="S2670" s="11" t="s">
        <v>882</v>
      </c>
    </row>
    <row r="2671" spans="1:19" ht="15" hidden="1" customHeight="1" x14ac:dyDescent="0.25">
      <c r="A2671" s="6" t="s">
        <v>882</v>
      </c>
      <c r="B2671" s="258"/>
      <c r="F2671" s="7" t="s">
        <v>882</v>
      </c>
      <c r="G2671" s="21" t="s">
        <v>882</v>
      </c>
      <c r="H2671" s="19" t="s">
        <v>882</v>
      </c>
      <c r="I2671" s="10" t="s">
        <v>882</v>
      </c>
      <c r="J2671" s="11" t="s">
        <v>882</v>
      </c>
      <c r="K2671" s="9" t="s">
        <v>882</v>
      </c>
      <c r="L2671" s="9" t="s">
        <v>882</v>
      </c>
      <c r="M2671" s="19" t="s">
        <v>882</v>
      </c>
      <c r="N2671" s="9" t="s">
        <v>882</v>
      </c>
      <c r="O2671" s="9" t="s">
        <v>882</v>
      </c>
      <c r="P2671" s="9" t="s">
        <v>882</v>
      </c>
      <c r="Q2671" t="s">
        <v>882</v>
      </c>
      <c r="R2671" s="7" t="s">
        <v>882</v>
      </c>
      <c r="S2671" s="11" t="s">
        <v>882</v>
      </c>
    </row>
    <row r="2672" spans="1:19" ht="15" hidden="1" customHeight="1" x14ac:dyDescent="0.25">
      <c r="A2672" s="6" t="s">
        <v>882</v>
      </c>
      <c r="B2672" s="258"/>
      <c r="F2672" s="7" t="s">
        <v>882</v>
      </c>
      <c r="G2672" s="21" t="s">
        <v>882</v>
      </c>
      <c r="H2672" s="19" t="s">
        <v>882</v>
      </c>
      <c r="I2672" s="10" t="s">
        <v>882</v>
      </c>
      <c r="J2672" s="11" t="s">
        <v>882</v>
      </c>
      <c r="K2672" s="9" t="s">
        <v>882</v>
      </c>
      <c r="L2672" s="9" t="s">
        <v>882</v>
      </c>
      <c r="M2672" s="19" t="s">
        <v>882</v>
      </c>
      <c r="N2672" s="9" t="s">
        <v>882</v>
      </c>
      <c r="O2672" s="9" t="s">
        <v>882</v>
      </c>
      <c r="P2672" s="9" t="s">
        <v>882</v>
      </c>
      <c r="Q2672" t="s">
        <v>882</v>
      </c>
      <c r="R2672" s="7" t="s">
        <v>882</v>
      </c>
      <c r="S2672" s="11" t="s">
        <v>882</v>
      </c>
    </row>
    <row r="2673" spans="1:19" ht="15" hidden="1" customHeight="1" x14ac:dyDescent="0.25">
      <c r="A2673" s="6" t="s">
        <v>882</v>
      </c>
      <c r="B2673" s="258"/>
      <c r="F2673" s="7" t="s">
        <v>882</v>
      </c>
      <c r="G2673" s="21" t="s">
        <v>882</v>
      </c>
      <c r="H2673" s="19" t="s">
        <v>882</v>
      </c>
      <c r="I2673" s="10" t="s">
        <v>882</v>
      </c>
      <c r="J2673" s="11" t="s">
        <v>882</v>
      </c>
      <c r="K2673" s="9" t="s">
        <v>882</v>
      </c>
      <c r="L2673" s="9" t="s">
        <v>882</v>
      </c>
      <c r="M2673" s="19" t="s">
        <v>882</v>
      </c>
      <c r="N2673" s="9" t="s">
        <v>882</v>
      </c>
      <c r="O2673" s="9" t="s">
        <v>882</v>
      </c>
      <c r="P2673" s="9" t="s">
        <v>882</v>
      </c>
      <c r="Q2673" t="s">
        <v>882</v>
      </c>
      <c r="R2673" s="7" t="s">
        <v>882</v>
      </c>
      <c r="S2673" s="11" t="s">
        <v>882</v>
      </c>
    </row>
    <row r="2674" spans="1:19" ht="15" hidden="1" customHeight="1" x14ac:dyDescent="0.25">
      <c r="A2674" s="6" t="s">
        <v>882</v>
      </c>
      <c r="B2674" s="258"/>
      <c r="F2674" s="7" t="s">
        <v>882</v>
      </c>
      <c r="G2674" s="21" t="s">
        <v>882</v>
      </c>
      <c r="H2674" s="19" t="s">
        <v>882</v>
      </c>
      <c r="I2674" s="10" t="s">
        <v>882</v>
      </c>
      <c r="J2674" s="11" t="s">
        <v>882</v>
      </c>
      <c r="K2674" s="9" t="s">
        <v>882</v>
      </c>
      <c r="L2674" s="9" t="s">
        <v>882</v>
      </c>
      <c r="M2674" s="19" t="s">
        <v>882</v>
      </c>
      <c r="N2674" s="9" t="s">
        <v>882</v>
      </c>
      <c r="O2674" s="9" t="s">
        <v>882</v>
      </c>
      <c r="P2674" s="9" t="s">
        <v>882</v>
      </c>
      <c r="Q2674" t="s">
        <v>882</v>
      </c>
      <c r="R2674" s="7" t="s">
        <v>882</v>
      </c>
      <c r="S2674" s="11" t="s">
        <v>882</v>
      </c>
    </row>
    <row r="2675" spans="1:19" ht="15" hidden="1" customHeight="1" x14ac:dyDescent="0.25">
      <c r="A2675" s="6" t="s">
        <v>882</v>
      </c>
      <c r="B2675" s="258"/>
      <c r="F2675" s="7" t="s">
        <v>882</v>
      </c>
      <c r="G2675" s="21" t="s">
        <v>882</v>
      </c>
      <c r="H2675" s="19" t="s">
        <v>882</v>
      </c>
      <c r="I2675" s="10" t="s">
        <v>882</v>
      </c>
      <c r="J2675" s="11" t="s">
        <v>882</v>
      </c>
      <c r="K2675" s="9" t="s">
        <v>882</v>
      </c>
      <c r="L2675" s="9" t="s">
        <v>882</v>
      </c>
      <c r="M2675" s="19" t="s">
        <v>882</v>
      </c>
      <c r="N2675" s="9" t="s">
        <v>882</v>
      </c>
      <c r="O2675" s="9" t="s">
        <v>882</v>
      </c>
      <c r="P2675" s="9" t="s">
        <v>882</v>
      </c>
      <c r="Q2675" t="s">
        <v>882</v>
      </c>
      <c r="R2675" s="7" t="s">
        <v>882</v>
      </c>
      <c r="S2675" s="11" t="s">
        <v>882</v>
      </c>
    </row>
    <row r="2676" spans="1:19" ht="15" hidden="1" customHeight="1" x14ac:dyDescent="0.25">
      <c r="A2676" s="6" t="s">
        <v>882</v>
      </c>
      <c r="B2676" s="258"/>
      <c r="F2676" s="7" t="s">
        <v>882</v>
      </c>
      <c r="G2676" s="21" t="s">
        <v>882</v>
      </c>
      <c r="H2676" s="19" t="s">
        <v>882</v>
      </c>
      <c r="I2676" s="10" t="s">
        <v>882</v>
      </c>
      <c r="J2676" s="11" t="s">
        <v>882</v>
      </c>
      <c r="K2676" s="9" t="s">
        <v>882</v>
      </c>
      <c r="L2676" s="9" t="s">
        <v>882</v>
      </c>
      <c r="M2676" s="19" t="s">
        <v>882</v>
      </c>
      <c r="N2676" s="9" t="s">
        <v>882</v>
      </c>
      <c r="O2676" s="9" t="s">
        <v>882</v>
      </c>
      <c r="P2676" s="9" t="s">
        <v>882</v>
      </c>
      <c r="Q2676" t="s">
        <v>882</v>
      </c>
      <c r="R2676" s="7" t="s">
        <v>882</v>
      </c>
      <c r="S2676" s="11" t="s">
        <v>882</v>
      </c>
    </row>
    <row r="2677" spans="1:19" ht="15" hidden="1" customHeight="1" x14ac:dyDescent="0.25">
      <c r="A2677" s="6" t="s">
        <v>882</v>
      </c>
      <c r="B2677" s="258"/>
      <c r="F2677" s="7" t="s">
        <v>882</v>
      </c>
      <c r="G2677" s="21" t="s">
        <v>882</v>
      </c>
      <c r="H2677" s="19" t="s">
        <v>882</v>
      </c>
      <c r="I2677" s="10" t="s">
        <v>882</v>
      </c>
      <c r="J2677" s="11" t="s">
        <v>882</v>
      </c>
      <c r="K2677" s="9" t="s">
        <v>882</v>
      </c>
      <c r="L2677" s="9" t="s">
        <v>882</v>
      </c>
      <c r="M2677" s="19" t="s">
        <v>882</v>
      </c>
      <c r="N2677" s="9" t="s">
        <v>882</v>
      </c>
      <c r="O2677" s="9" t="s">
        <v>882</v>
      </c>
      <c r="P2677" s="9" t="s">
        <v>882</v>
      </c>
      <c r="Q2677" t="s">
        <v>882</v>
      </c>
      <c r="R2677" s="7" t="s">
        <v>882</v>
      </c>
      <c r="S2677" s="11" t="s">
        <v>882</v>
      </c>
    </row>
    <row r="2678" spans="1:19" ht="15" hidden="1" customHeight="1" x14ac:dyDescent="0.25">
      <c r="A2678" s="6" t="s">
        <v>882</v>
      </c>
      <c r="B2678" s="258"/>
      <c r="F2678" s="7" t="s">
        <v>882</v>
      </c>
      <c r="G2678" s="21" t="s">
        <v>882</v>
      </c>
      <c r="H2678" s="19" t="s">
        <v>882</v>
      </c>
      <c r="I2678" s="10" t="s">
        <v>882</v>
      </c>
      <c r="J2678" s="11" t="s">
        <v>882</v>
      </c>
      <c r="K2678" s="9" t="s">
        <v>882</v>
      </c>
      <c r="L2678" s="9" t="s">
        <v>882</v>
      </c>
      <c r="M2678" s="19" t="s">
        <v>882</v>
      </c>
      <c r="N2678" s="9" t="s">
        <v>882</v>
      </c>
      <c r="O2678" s="9" t="s">
        <v>882</v>
      </c>
      <c r="P2678" s="9" t="s">
        <v>882</v>
      </c>
      <c r="Q2678" t="s">
        <v>882</v>
      </c>
      <c r="R2678" s="7" t="s">
        <v>882</v>
      </c>
      <c r="S2678" s="11" t="s">
        <v>882</v>
      </c>
    </row>
    <row r="2679" spans="1:19" ht="15" hidden="1" customHeight="1" x14ac:dyDescent="0.25">
      <c r="A2679" s="6" t="s">
        <v>882</v>
      </c>
      <c r="B2679" s="258"/>
      <c r="F2679" s="7" t="s">
        <v>882</v>
      </c>
      <c r="G2679" s="21" t="s">
        <v>882</v>
      </c>
      <c r="H2679" s="19" t="s">
        <v>882</v>
      </c>
      <c r="I2679" s="10" t="s">
        <v>882</v>
      </c>
      <c r="J2679" s="11" t="s">
        <v>882</v>
      </c>
      <c r="K2679" s="9" t="s">
        <v>882</v>
      </c>
      <c r="L2679" s="9" t="s">
        <v>882</v>
      </c>
      <c r="M2679" s="19" t="s">
        <v>882</v>
      </c>
      <c r="N2679" s="9" t="s">
        <v>882</v>
      </c>
      <c r="O2679" s="9" t="s">
        <v>882</v>
      </c>
      <c r="P2679" s="9" t="s">
        <v>882</v>
      </c>
      <c r="Q2679" t="s">
        <v>882</v>
      </c>
      <c r="R2679" s="7" t="s">
        <v>882</v>
      </c>
      <c r="S2679" s="11" t="s">
        <v>882</v>
      </c>
    </row>
    <row r="2680" spans="1:19" ht="15" hidden="1" customHeight="1" x14ac:dyDescent="0.25">
      <c r="A2680" s="6" t="s">
        <v>882</v>
      </c>
      <c r="B2680" s="258"/>
      <c r="F2680" s="7" t="s">
        <v>882</v>
      </c>
      <c r="G2680" s="21" t="s">
        <v>882</v>
      </c>
      <c r="H2680" s="19" t="s">
        <v>882</v>
      </c>
      <c r="I2680" s="10" t="s">
        <v>882</v>
      </c>
      <c r="J2680" s="11" t="s">
        <v>882</v>
      </c>
      <c r="K2680" s="9" t="s">
        <v>882</v>
      </c>
      <c r="L2680" s="9" t="s">
        <v>882</v>
      </c>
      <c r="M2680" s="19" t="s">
        <v>882</v>
      </c>
      <c r="N2680" s="9" t="s">
        <v>882</v>
      </c>
      <c r="O2680" s="9" t="s">
        <v>882</v>
      </c>
      <c r="P2680" s="9" t="s">
        <v>882</v>
      </c>
      <c r="Q2680" t="s">
        <v>882</v>
      </c>
      <c r="R2680" s="7" t="s">
        <v>882</v>
      </c>
      <c r="S2680" s="11" t="s">
        <v>882</v>
      </c>
    </row>
    <row r="2681" spans="1:19" ht="15" hidden="1" customHeight="1" x14ac:dyDescent="0.25">
      <c r="A2681" s="6" t="s">
        <v>882</v>
      </c>
      <c r="B2681" s="258"/>
      <c r="F2681" s="7" t="s">
        <v>882</v>
      </c>
      <c r="G2681" s="21" t="s">
        <v>882</v>
      </c>
      <c r="H2681" s="19" t="s">
        <v>882</v>
      </c>
      <c r="I2681" s="10" t="s">
        <v>882</v>
      </c>
      <c r="J2681" s="11" t="s">
        <v>882</v>
      </c>
      <c r="K2681" s="9" t="s">
        <v>882</v>
      </c>
      <c r="L2681" s="9" t="s">
        <v>882</v>
      </c>
      <c r="M2681" s="19" t="s">
        <v>882</v>
      </c>
      <c r="N2681" s="9" t="s">
        <v>882</v>
      </c>
      <c r="O2681" s="9" t="s">
        <v>882</v>
      </c>
      <c r="P2681" s="9" t="s">
        <v>882</v>
      </c>
      <c r="Q2681" t="s">
        <v>882</v>
      </c>
      <c r="R2681" s="7" t="s">
        <v>882</v>
      </c>
      <c r="S2681" s="11" t="s">
        <v>882</v>
      </c>
    </row>
    <row r="2682" spans="1:19" ht="15" hidden="1" customHeight="1" x14ac:dyDescent="0.25">
      <c r="A2682" s="6" t="s">
        <v>882</v>
      </c>
      <c r="B2682" s="258"/>
      <c r="F2682" s="7" t="s">
        <v>882</v>
      </c>
      <c r="G2682" s="21" t="s">
        <v>882</v>
      </c>
      <c r="H2682" s="19" t="s">
        <v>882</v>
      </c>
      <c r="I2682" s="10" t="s">
        <v>882</v>
      </c>
      <c r="J2682" s="11" t="s">
        <v>882</v>
      </c>
      <c r="K2682" s="9" t="s">
        <v>882</v>
      </c>
      <c r="L2682" s="9" t="s">
        <v>882</v>
      </c>
      <c r="M2682" s="19" t="s">
        <v>882</v>
      </c>
      <c r="N2682" s="9" t="s">
        <v>882</v>
      </c>
      <c r="O2682" s="9" t="s">
        <v>882</v>
      </c>
      <c r="P2682" s="9" t="s">
        <v>882</v>
      </c>
      <c r="Q2682" t="s">
        <v>882</v>
      </c>
      <c r="R2682" s="7" t="s">
        <v>882</v>
      </c>
      <c r="S2682" s="11" t="s">
        <v>882</v>
      </c>
    </row>
    <row r="2683" spans="1:19" ht="15" hidden="1" customHeight="1" x14ac:dyDescent="0.25">
      <c r="A2683" s="6" t="s">
        <v>882</v>
      </c>
      <c r="B2683" s="258"/>
      <c r="F2683" s="7" t="s">
        <v>882</v>
      </c>
      <c r="G2683" s="21" t="s">
        <v>882</v>
      </c>
      <c r="H2683" s="19" t="s">
        <v>882</v>
      </c>
      <c r="I2683" s="10" t="s">
        <v>882</v>
      </c>
      <c r="J2683" s="11" t="s">
        <v>882</v>
      </c>
      <c r="K2683" s="9" t="s">
        <v>882</v>
      </c>
      <c r="L2683" s="9" t="s">
        <v>882</v>
      </c>
      <c r="M2683" s="19" t="s">
        <v>882</v>
      </c>
      <c r="N2683" s="9" t="s">
        <v>882</v>
      </c>
      <c r="O2683" s="9" t="s">
        <v>882</v>
      </c>
      <c r="P2683" s="9" t="s">
        <v>882</v>
      </c>
      <c r="Q2683" t="s">
        <v>882</v>
      </c>
      <c r="R2683" s="7" t="s">
        <v>882</v>
      </c>
      <c r="S2683" s="11" t="s">
        <v>882</v>
      </c>
    </row>
    <row r="2684" spans="1:19" ht="15" hidden="1" customHeight="1" x14ac:dyDescent="0.25">
      <c r="A2684" s="6" t="s">
        <v>882</v>
      </c>
      <c r="B2684" s="258"/>
      <c r="F2684" s="7" t="s">
        <v>882</v>
      </c>
      <c r="G2684" s="21" t="s">
        <v>882</v>
      </c>
      <c r="H2684" s="19" t="s">
        <v>882</v>
      </c>
      <c r="I2684" s="10" t="s">
        <v>882</v>
      </c>
      <c r="J2684" s="11" t="s">
        <v>882</v>
      </c>
      <c r="K2684" s="9" t="s">
        <v>882</v>
      </c>
      <c r="L2684" s="9" t="s">
        <v>882</v>
      </c>
      <c r="M2684" s="19" t="s">
        <v>882</v>
      </c>
      <c r="N2684" s="9" t="s">
        <v>882</v>
      </c>
      <c r="O2684" s="9" t="s">
        <v>882</v>
      </c>
      <c r="P2684" s="9" t="s">
        <v>882</v>
      </c>
      <c r="Q2684" t="s">
        <v>882</v>
      </c>
      <c r="R2684" s="7" t="s">
        <v>882</v>
      </c>
      <c r="S2684" s="11" t="s">
        <v>882</v>
      </c>
    </row>
    <row r="2685" spans="1:19" ht="15" hidden="1" customHeight="1" x14ac:dyDescent="0.25">
      <c r="A2685" s="6" t="s">
        <v>882</v>
      </c>
      <c r="B2685" s="258"/>
      <c r="F2685" s="7" t="s">
        <v>882</v>
      </c>
      <c r="G2685" s="21" t="s">
        <v>882</v>
      </c>
      <c r="H2685" s="19" t="s">
        <v>882</v>
      </c>
      <c r="I2685" s="10" t="s">
        <v>882</v>
      </c>
      <c r="J2685" s="11" t="s">
        <v>882</v>
      </c>
      <c r="K2685" s="9" t="s">
        <v>882</v>
      </c>
      <c r="L2685" s="9" t="s">
        <v>882</v>
      </c>
      <c r="M2685" s="19" t="s">
        <v>882</v>
      </c>
      <c r="N2685" s="9" t="s">
        <v>882</v>
      </c>
      <c r="O2685" s="9" t="s">
        <v>882</v>
      </c>
      <c r="P2685" s="9" t="s">
        <v>882</v>
      </c>
      <c r="Q2685" t="s">
        <v>882</v>
      </c>
      <c r="R2685" s="7" t="s">
        <v>882</v>
      </c>
      <c r="S2685" s="11" t="s">
        <v>882</v>
      </c>
    </row>
    <row r="2686" spans="1:19" ht="15" hidden="1" customHeight="1" x14ac:dyDescent="0.25">
      <c r="A2686" s="6" t="s">
        <v>882</v>
      </c>
      <c r="B2686" s="258"/>
      <c r="F2686" s="7" t="s">
        <v>882</v>
      </c>
      <c r="G2686" s="21" t="s">
        <v>882</v>
      </c>
      <c r="H2686" s="19" t="s">
        <v>882</v>
      </c>
      <c r="I2686" s="10" t="s">
        <v>882</v>
      </c>
      <c r="J2686" s="11" t="s">
        <v>882</v>
      </c>
      <c r="K2686" s="9" t="s">
        <v>882</v>
      </c>
      <c r="L2686" s="9" t="s">
        <v>882</v>
      </c>
      <c r="M2686" s="19" t="s">
        <v>882</v>
      </c>
      <c r="N2686" s="9" t="s">
        <v>882</v>
      </c>
      <c r="O2686" s="9" t="s">
        <v>882</v>
      </c>
      <c r="P2686" s="9" t="s">
        <v>882</v>
      </c>
      <c r="Q2686" t="s">
        <v>882</v>
      </c>
      <c r="R2686" s="7" t="s">
        <v>882</v>
      </c>
      <c r="S2686" s="11" t="s">
        <v>882</v>
      </c>
    </row>
    <row r="2687" spans="1:19" ht="15" hidden="1" customHeight="1" x14ac:dyDescent="0.25">
      <c r="A2687" s="6" t="s">
        <v>882</v>
      </c>
      <c r="B2687" s="258"/>
      <c r="F2687" s="7" t="s">
        <v>882</v>
      </c>
      <c r="G2687" s="21" t="s">
        <v>882</v>
      </c>
      <c r="H2687" s="19" t="s">
        <v>882</v>
      </c>
      <c r="I2687" s="10" t="s">
        <v>882</v>
      </c>
      <c r="J2687" s="11" t="s">
        <v>882</v>
      </c>
      <c r="K2687" s="9" t="s">
        <v>882</v>
      </c>
      <c r="L2687" s="9" t="s">
        <v>882</v>
      </c>
      <c r="M2687" s="19" t="s">
        <v>882</v>
      </c>
      <c r="N2687" s="9" t="s">
        <v>882</v>
      </c>
      <c r="O2687" s="9" t="s">
        <v>882</v>
      </c>
      <c r="P2687" s="9" t="s">
        <v>882</v>
      </c>
      <c r="Q2687" t="s">
        <v>882</v>
      </c>
      <c r="R2687" s="7" t="s">
        <v>882</v>
      </c>
      <c r="S2687" s="11" t="s">
        <v>882</v>
      </c>
    </row>
    <row r="2688" spans="1:19" ht="15" hidden="1" customHeight="1" x14ac:dyDescent="0.25">
      <c r="A2688" s="6" t="s">
        <v>882</v>
      </c>
      <c r="B2688" s="258"/>
      <c r="F2688" s="7" t="s">
        <v>882</v>
      </c>
      <c r="G2688" s="21" t="s">
        <v>882</v>
      </c>
      <c r="H2688" s="19" t="s">
        <v>882</v>
      </c>
      <c r="I2688" s="10" t="s">
        <v>882</v>
      </c>
      <c r="J2688" s="11" t="s">
        <v>882</v>
      </c>
      <c r="K2688" s="9" t="s">
        <v>882</v>
      </c>
      <c r="L2688" s="9" t="s">
        <v>882</v>
      </c>
      <c r="M2688" s="19" t="s">
        <v>882</v>
      </c>
      <c r="N2688" s="9" t="s">
        <v>882</v>
      </c>
      <c r="O2688" s="9" t="s">
        <v>882</v>
      </c>
      <c r="P2688" s="9" t="s">
        <v>882</v>
      </c>
      <c r="Q2688" t="s">
        <v>882</v>
      </c>
      <c r="R2688" s="7" t="s">
        <v>882</v>
      </c>
      <c r="S2688" s="11" t="s">
        <v>882</v>
      </c>
    </row>
    <row r="2689" spans="1:19" ht="15" hidden="1" customHeight="1" x14ac:dyDescent="0.25">
      <c r="A2689" s="6" t="s">
        <v>882</v>
      </c>
      <c r="B2689" s="258"/>
      <c r="F2689" s="7" t="s">
        <v>882</v>
      </c>
      <c r="G2689" s="21" t="s">
        <v>882</v>
      </c>
      <c r="H2689" s="19" t="s">
        <v>882</v>
      </c>
      <c r="I2689" s="10" t="s">
        <v>882</v>
      </c>
      <c r="J2689" s="11" t="s">
        <v>882</v>
      </c>
      <c r="K2689" s="9" t="s">
        <v>882</v>
      </c>
      <c r="L2689" s="9" t="s">
        <v>882</v>
      </c>
      <c r="M2689" s="19" t="s">
        <v>882</v>
      </c>
      <c r="N2689" s="9" t="s">
        <v>882</v>
      </c>
      <c r="O2689" s="9" t="s">
        <v>882</v>
      </c>
      <c r="P2689" s="9" t="s">
        <v>882</v>
      </c>
      <c r="Q2689" t="s">
        <v>882</v>
      </c>
      <c r="R2689" s="7" t="s">
        <v>882</v>
      </c>
      <c r="S2689" s="11" t="s">
        <v>882</v>
      </c>
    </row>
    <row r="2690" spans="1:19" ht="15" hidden="1" customHeight="1" x14ac:dyDescent="0.25">
      <c r="A2690" s="6" t="s">
        <v>882</v>
      </c>
      <c r="B2690" s="258"/>
      <c r="F2690" s="7" t="s">
        <v>882</v>
      </c>
      <c r="G2690" s="21" t="s">
        <v>882</v>
      </c>
      <c r="H2690" s="19" t="s">
        <v>882</v>
      </c>
      <c r="I2690" s="10" t="s">
        <v>882</v>
      </c>
      <c r="J2690" s="11" t="s">
        <v>882</v>
      </c>
      <c r="K2690" s="9" t="s">
        <v>882</v>
      </c>
      <c r="L2690" s="9" t="s">
        <v>882</v>
      </c>
      <c r="M2690" s="19" t="s">
        <v>882</v>
      </c>
      <c r="N2690" s="9" t="s">
        <v>882</v>
      </c>
      <c r="O2690" s="9" t="s">
        <v>882</v>
      </c>
      <c r="P2690" s="9" t="s">
        <v>882</v>
      </c>
      <c r="Q2690" t="s">
        <v>882</v>
      </c>
      <c r="R2690" s="7" t="s">
        <v>882</v>
      </c>
      <c r="S2690" s="11" t="s">
        <v>882</v>
      </c>
    </row>
    <row r="2691" spans="1:19" ht="15" hidden="1" customHeight="1" x14ac:dyDescent="0.25">
      <c r="A2691" s="6" t="s">
        <v>882</v>
      </c>
      <c r="B2691" s="258"/>
      <c r="F2691" s="7" t="s">
        <v>882</v>
      </c>
      <c r="G2691" s="21" t="s">
        <v>882</v>
      </c>
      <c r="H2691" s="19" t="s">
        <v>882</v>
      </c>
      <c r="I2691" s="10" t="s">
        <v>882</v>
      </c>
      <c r="J2691" s="11" t="s">
        <v>882</v>
      </c>
      <c r="K2691" s="9" t="s">
        <v>882</v>
      </c>
      <c r="L2691" s="9" t="s">
        <v>882</v>
      </c>
      <c r="M2691" s="19" t="s">
        <v>882</v>
      </c>
      <c r="N2691" s="9" t="s">
        <v>882</v>
      </c>
      <c r="O2691" s="9" t="s">
        <v>882</v>
      </c>
      <c r="P2691" s="9" t="s">
        <v>882</v>
      </c>
      <c r="Q2691" t="s">
        <v>882</v>
      </c>
      <c r="R2691" s="7" t="s">
        <v>882</v>
      </c>
      <c r="S2691" s="11" t="s">
        <v>882</v>
      </c>
    </row>
    <row r="2692" spans="1:19" ht="15" hidden="1" customHeight="1" x14ac:dyDescent="0.25">
      <c r="A2692" s="6" t="s">
        <v>882</v>
      </c>
      <c r="B2692" s="258"/>
      <c r="F2692" s="7" t="s">
        <v>882</v>
      </c>
      <c r="G2692" s="21" t="s">
        <v>882</v>
      </c>
      <c r="H2692" s="19" t="s">
        <v>882</v>
      </c>
      <c r="I2692" s="10" t="s">
        <v>882</v>
      </c>
      <c r="J2692" s="11" t="s">
        <v>882</v>
      </c>
      <c r="K2692" s="9" t="s">
        <v>882</v>
      </c>
      <c r="L2692" s="9" t="s">
        <v>882</v>
      </c>
      <c r="M2692" s="19" t="s">
        <v>882</v>
      </c>
      <c r="N2692" s="9" t="s">
        <v>882</v>
      </c>
      <c r="O2692" s="9" t="s">
        <v>882</v>
      </c>
      <c r="P2692" s="9" t="s">
        <v>882</v>
      </c>
      <c r="Q2692" t="s">
        <v>882</v>
      </c>
      <c r="R2692" s="7" t="s">
        <v>882</v>
      </c>
      <c r="S2692" s="11" t="s">
        <v>882</v>
      </c>
    </row>
    <row r="2693" spans="1:19" ht="15" hidden="1" customHeight="1" x14ac:dyDescent="0.25">
      <c r="A2693" s="6" t="s">
        <v>882</v>
      </c>
      <c r="B2693" s="258"/>
      <c r="F2693" s="7" t="s">
        <v>882</v>
      </c>
      <c r="G2693" s="21" t="s">
        <v>882</v>
      </c>
      <c r="H2693" s="19" t="s">
        <v>882</v>
      </c>
      <c r="I2693" s="10" t="s">
        <v>882</v>
      </c>
      <c r="J2693" s="11" t="s">
        <v>882</v>
      </c>
      <c r="K2693" s="9" t="s">
        <v>882</v>
      </c>
      <c r="L2693" s="9" t="s">
        <v>882</v>
      </c>
      <c r="M2693" s="19" t="s">
        <v>882</v>
      </c>
      <c r="N2693" s="9" t="s">
        <v>882</v>
      </c>
      <c r="O2693" s="9" t="s">
        <v>882</v>
      </c>
      <c r="P2693" s="9" t="s">
        <v>882</v>
      </c>
      <c r="Q2693" t="s">
        <v>882</v>
      </c>
      <c r="R2693" s="7" t="s">
        <v>882</v>
      </c>
      <c r="S2693" s="11" t="s">
        <v>882</v>
      </c>
    </row>
    <row r="2694" spans="1:19" ht="15" hidden="1" customHeight="1" x14ac:dyDescent="0.25">
      <c r="A2694" s="6" t="s">
        <v>882</v>
      </c>
      <c r="B2694" s="258"/>
      <c r="F2694" s="7" t="s">
        <v>882</v>
      </c>
      <c r="G2694" s="21" t="s">
        <v>882</v>
      </c>
      <c r="H2694" s="19" t="s">
        <v>882</v>
      </c>
      <c r="I2694" s="10" t="s">
        <v>882</v>
      </c>
      <c r="J2694" s="11" t="s">
        <v>882</v>
      </c>
      <c r="K2694" s="9" t="s">
        <v>882</v>
      </c>
      <c r="L2694" s="9" t="s">
        <v>882</v>
      </c>
      <c r="M2694" s="19" t="s">
        <v>882</v>
      </c>
      <c r="N2694" s="9" t="s">
        <v>882</v>
      </c>
      <c r="O2694" s="9" t="s">
        <v>882</v>
      </c>
      <c r="P2694" s="9" t="s">
        <v>882</v>
      </c>
      <c r="Q2694" t="s">
        <v>882</v>
      </c>
      <c r="R2694" s="7" t="s">
        <v>882</v>
      </c>
      <c r="S2694" s="11" t="s">
        <v>882</v>
      </c>
    </row>
    <row r="2695" spans="1:19" ht="15" hidden="1" customHeight="1" x14ac:dyDescent="0.25">
      <c r="A2695" s="6" t="s">
        <v>882</v>
      </c>
      <c r="B2695" s="258"/>
      <c r="F2695" s="7" t="s">
        <v>882</v>
      </c>
      <c r="G2695" s="21" t="s">
        <v>882</v>
      </c>
      <c r="H2695" s="19" t="s">
        <v>882</v>
      </c>
      <c r="I2695" s="10" t="s">
        <v>882</v>
      </c>
      <c r="J2695" s="11" t="s">
        <v>882</v>
      </c>
      <c r="K2695" s="9" t="s">
        <v>882</v>
      </c>
      <c r="L2695" s="9" t="s">
        <v>882</v>
      </c>
      <c r="M2695" s="19" t="s">
        <v>882</v>
      </c>
      <c r="N2695" s="9" t="s">
        <v>882</v>
      </c>
      <c r="O2695" s="9" t="s">
        <v>882</v>
      </c>
      <c r="P2695" s="9" t="s">
        <v>882</v>
      </c>
      <c r="Q2695" t="s">
        <v>882</v>
      </c>
      <c r="R2695" s="7" t="s">
        <v>882</v>
      </c>
      <c r="S2695" s="11" t="s">
        <v>882</v>
      </c>
    </row>
    <row r="2696" spans="1:19" ht="15" hidden="1" customHeight="1" x14ac:dyDescent="0.25">
      <c r="A2696" s="6" t="s">
        <v>882</v>
      </c>
      <c r="B2696" s="258"/>
      <c r="F2696" s="7" t="s">
        <v>882</v>
      </c>
      <c r="G2696" s="21" t="s">
        <v>882</v>
      </c>
      <c r="H2696" s="19" t="s">
        <v>882</v>
      </c>
      <c r="I2696" s="10" t="s">
        <v>882</v>
      </c>
      <c r="J2696" s="11" t="s">
        <v>882</v>
      </c>
      <c r="K2696" s="9" t="s">
        <v>882</v>
      </c>
      <c r="L2696" s="9" t="s">
        <v>882</v>
      </c>
      <c r="M2696" s="19" t="s">
        <v>882</v>
      </c>
      <c r="N2696" s="9" t="s">
        <v>882</v>
      </c>
      <c r="O2696" s="9" t="s">
        <v>882</v>
      </c>
      <c r="P2696" s="9" t="s">
        <v>882</v>
      </c>
      <c r="Q2696" t="s">
        <v>882</v>
      </c>
      <c r="R2696" s="7" t="s">
        <v>882</v>
      </c>
      <c r="S2696" s="11" t="s">
        <v>882</v>
      </c>
    </row>
    <row r="2697" spans="1:19" ht="15" hidden="1" customHeight="1" x14ac:dyDescent="0.25">
      <c r="A2697" s="6" t="s">
        <v>882</v>
      </c>
      <c r="B2697" s="258"/>
      <c r="F2697" s="7" t="s">
        <v>882</v>
      </c>
      <c r="G2697" s="21" t="s">
        <v>882</v>
      </c>
      <c r="H2697" s="19" t="s">
        <v>882</v>
      </c>
      <c r="I2697" s="10" t="s">
        <v>882</v>
      </c>
      <c r="J2697" s="11" t="s">
        <v>882</v>
      </c>
      <c r="K2697" s="9" t="s">
        <v>882</v>
      </c>
      <c r="L2697" s="9" t="s">
        <v>882</v>
      </c>
      <c r="M2697" s="19" t="s">
        <v>882</v>
      </c>
      <c r="N2697" s="9" t="s">
        <v>882</v>
      </c>
      <c r="O2697" s="9" t="s">
        <v>882</v>
      </c>
      <c r="P2697" s="9" t="s">
        <v>882</v>
      </c>
      <c r="Q2697" t="s">
        <v>882</v>
      </c>
      <c r="R2697" s="7" t="s">
        <v>882</v>
      </c>
      <c r="S2697" s="11" t="s">
        <v>882</v>
      </c>
    </row>
    <row r="2698" spans="1:19" ht="15" hidden="1" customHeight="1" x14ac:dyDescent="0.25">
      <c r="A2698" s="6" t="s">
        <v>882</v>
      </c>
      <c r="B2698" s="258"/>
      <c r="F2698" s="7" t="s">
        <v>882</v>
      </c>
      <c r="G2698" s="21" t="s">
        <v>882</v>
      </c>
      <c r="H2698" s="19" t="s">
        <v>882</v>
      </c>
      <c r="I2698" s="10" t="s">
        <v>882</v>
      </c>
      <c r="J2698" s="11" t="s">
        <v>882</v>
      </c>
      <c r="K2698" s="9" t="s">
        <v>882</v>
      </c>
      <c r="L2698" s="9" t="s">
        <v>882</v>
      </c>
      <c r="M2698" s="19" t="s">
        <v>882</v>
      </c>
      <c r="N2698" s="9" t="s">
        <v>882</v>
      </c>
      <c r="O2698" s="9" t="s">
        <v>882</v>
      </c>
      <c r="P2698" s="9" t="s">
        <v>882</v>
      </c>
      <c r="Q2698" t="s">
        <v>882</v>
      </c>
      <c r="R2698" s="7" t="s">
        <v>882</v>
      </c>
      <c r="S2698" s="11" t="s">
        <v>882</v>
      </c>
    </row>
    <row r="2699" spans="1:19" ht="15" hidden="1" customHeight="1" x14ac:dyDescent="0.25">
      <c r="A2699" s="6" t="s">
        <v>882</v>
      </c>
      <c r="B2699" s="258"/>
      <c r="F2699" s="7" t="s">
        <v>882</v>
      </c>
      <c r="G2699" s="21" t="s">
        <v>882</v>
      </c>
      <c r="H2699" s="19" t="s">
        <v>882</v>
      </c>
      <c r="I2699" s="10" t="s">
        <v>882</v>
      </c>
      <c r="J2699" s="11" t="s">
        <v>882</v>
      </c>
      <c r="K2699" s="9" t="s">
        <v>882</v>
      </c>
      <c r="L2699" s="9" t="s">
        <v>882</v>
      </c>
      <c r="M2699" s="19" t="s">
        <v>882</v>
      </c>
      <c r="N2699" s="9" t="s">
        <v>882</v>
      </c>
      <c r="O2699" s="9" t="s">
        <v>882</v>
      </c>
      <c r="P2699" s="9" t="s">
        <v>882</v>
      </c>
      <c r="Q2699" t="s">
        <v>882</v>
      </c>
      <c r="R2699" s="7" t="s">
        <v>882</v>
      </c>
      <c r="S2699" s="11" t="s">
        <v>882</v>
      </c>
    </row>
    <row r="2700" spans="1:19" ht="15" hidden="1" customHeight="1" x14ac:dyDescent="0.25">
      <c r="A2700" s="6" t="s">
        <v>882</v>
      </c>
      <c r="B2700" s="258"/>
      <c r="F2700" s="7" t="s">
        <v>882</v>
      </c>
      <c r="G2700" s="21" t="s">
        <v>882</v>
      </c>
      <c r="H2700" s="19" t="s">
        <v>882</v>
      </c>
      <c r="I2700" s="10" t="s">
        <v>882</v>
      </c>
      <c r="J2700" s="11" t="s">
        <v>882</v>
      </c>
      <c r="K2700" s="9" t="s">
        <v>882</v>
      </c>
      <c r="L2700" s="9" t="s">
        <v>882</v>
      </c>
      <c r="M2700" s="19" t="s">
        <v>882</v>
      </c>
      <c r="N2700" s="9" t="s">
        <v>882</v>
      </c>
      <c r="O2700" s="9" t="s">
        <v>882</v>
      </c>
      <c r="P2700" s="9" t="s">
        <v>882</v>
      </c>
      <c r="Q2700" t="s">
        <v>882</v>
      </c>
      <c r="R2700" s="7" t="s">
        <v>882</v>
      </c>
      <c r="S2700" s="11" t="s">
        <v>882</v>
      </c>
    </row>
    <row r="2701" spans="1:19" ht="15" hidden="1" customHeight="1" x14ac:dyDescent="0.25">
      <c r="A2701" s="6" t="s">
        <v>882</v>
      </c>
      <c r="B2701" s="258"/>
      <c r="F2701" s="7" t="s">
        <v>882</v>
      </c>
      <c r="G2701" s="21" t="s">
        <v>882</v>
      </c>
      <c r="H2701" s="19" t="s">
        <v>882</v>
      </c>
      <c r="I2701" s="10" t="s">
        <v>882</v>
      </c>
      <c r="J2701" s="11" t="s">
        <v>882</v>
      </c>
      <c r="K2701" s="9" t="s">
        <v>882</v>
      </c>
      <c r="L2701" s="9" t="s">
        <v>882</v>
      </c>
      <c r="M2701" s="19" t="s">
        <v>882</v>
      </c>
      <c r="N2701" s="9" t="s">
        <v>882</v>
      </c>
      <c r="O2701" s="9" t="s">
        <v>882</v>
      </c>
      <c r="P2701" s="9" t="s">
        <v>882</v>
      </c>
      <c r="Q2701" t="s">
        <v>882</v>
      </c>
      <c r="R2701" s="7" t="s">
        <v>882</v>
      </c>
      <c r="S2701" s="11" t="s">
        <v>882</v>
      </c>
    </row>
    <row r="2702" spans="1:19" ht="15" hidden="1" customHeight="1" x14ac:dyDescent="0.25">
      <c r="A2702" s="6" t="s">
        <v>882</v>
      </c>
      <c r="B2702" s="258"/>
      <c r="F2702" s="7" t="s">
        <v>882</v>
      </c>
      <c r="G2702" s="21" t="s">
        <v>882</v>
      </c>
      <c r="H2702" s="19" t="s">
        <v>882</v>
      </c>
      <c r="I2702" s="10" t="s">
        <v>882</v>
      </c>
      <c r="J2702" s="11" t="s">
        <v>882</v>
      </c>
      <c r="K2702" s="9" t="s">
        <v>882</v>
      </c>
      <c r="L2702" s="9" t="s">
        <v>882</v>
      </c>
      <c r="M2702" s="19" t="s">
        <v>882</v>
      </c>
      <c r="N2702" s="9" t="s">
        <v>882</v>
      </c>
      <c r="O2702" s="9" t="s">
        <v>882</v>
      </c>
      <c r="P2702" s="9" t="s">
        <v>882</v>
      </c>
      <c r="Q2702" t="s">
        <v>882</v>
      </c>
      <c r="R2702" s="7" t="s">
        <v>882</v>
      </c>
      <c r="S2702" s="11" t="s">
        <v>882</v>
      </c>
    </row>
    <row r="2703" spans="1:19" ht="15" hidden="1" customHeight="1" x14ac:dyDescent="0.25">
      <c r="A2703" s="6" t="s">
        <v>882</v>
      </c>
      <c r="B2703" s="258"/>
      <c r="F2703" s="7" t="s">
        <v>882</v>
      </c>
      <c r="G2703" s="21" t="s">
        <v>882</v>
      </c>
      <c r="H2703" s="19" t="s">
        <v>882</v>
      </c>
      <c r="I2703" s="10" t="s">
        <v>882</v>
      </c>
      <c r="J2703" s="11" t="s">
        <v>882</v>
      </c>
      <c r="K2703" s="9" t="s">
        <v>882</v>
      </c>
      <c r="L2703" s="9" t="s">
        <v>882</v>
      </c>
      <c r="M2703" s="19" t="s">
        <v>882</v>
      </c>
      <c r="N2703" s="9" t="s">
        <v>882</v>
      </c>
      <c r="O2703" s="9" t="s">
        <v>882</v>
      </c>
      <c r="P2703" s="9" t="s">
        <v>882</v>
      </c>
      <c r="Q2703" t="s">
        <v>882</v>
      </c>
      <c r="R2703" s="7" t="s">
        <v>882</v>
      </c>
      <c r="S2703" s="11" t="s">
        <v>882</v>
      </c>
    </row>
    <row r="2704" spans="1:19" ht="15" hidden="1" customHeight="1" x14ac:dyDescent="0.25">
      <c r="A2704" s="6" t="s">
        <v>882</v>
      </c>
      <c r="B2704" s="258"/>
      <c r="F2704" s="7" t="s">
        <v>882</v>
      </c>
      <c r="G2704" s="21" t="s">
        <v>882</v>
      </c>
      <c r="H2704" s="19" t="s">
        <v>882</v>
      </c>
      <c r="I2704" s="10" t="s">
        <v>882</v>
      </c>
      <c r="J2704" s="11" t="s">
        <v>882</v>
      </c>
      <c r="K2704" s="9" t="s">
        <v>882</v>
      </c>
      <c r="L2704" s="9" t="s">
        <v>882</v>
      </c>
      <c r="M2704" s="19" t="s">
        <v>882</v>
      </c>
      <c r="N2704" s="9" t="s">
        <v>882</v>
      </c>
      <c r="O2704" s="9" t="s">
        <v>882</v>
      </c>
      <c r="P2704" s="9" t="s">
        <v>882</v>
      </c>
      <c r="Q2704" t="s">
        <v>882</v>
      </c>
      <c r="R2704" s="7" t="s">
        <v>882</v>
      </c>
      <c r="S2704" s="11" t="s">
        <v>882</v>
      </c>
    </row>
    <row r="2705" spans="1:19" ht="15" hidden="1" customHeight="1" x14ac:dyDescent="0.25">
      <c r="A2705" s="6" t="s">
        <v>882</v>
      </c>
      <c r="B2705" s="258"/>
      <c r="F2705" s="7" t="s">
        <v>882</v>
      </c>
      <c r="G2705" s="21" t="s">
        <v>882</v>
      </c>
      <c r="H2705" s="19" t="s">
        <v>882</v>
      </c>
      <c r="I2705" s="10" t="s">
        <v>882</v>
      </c>
      <c r="J2705" s="11" t="s">
        <v>882</v>
      </c>
      <c r="K2705" s="9" t="s">
        <v>882</v>
      </c>
      <c r="L2705" s="9" t="s">
        <v>882</v>
      </c>
      <c r="M2705" s="19" t="s">
        <v>882</v>
      </c>
      <c r="N2705" s="9" t="s">
        <v>882</v>
      </c>
      <c r="O2705" s="9" t="s">
        <v>882</v>
      </c>
      <c r="P2705" s="9" t="s">
        <v>882</v>
      </c>
      <c r="Q2705" t="s">
        <v>882</v>
      </c>
      <c r="R2705" s="7" t="s">
        <v>882</v>
      </c>
      <c r="S2705" s="11" t="s">
        <v>882</v>
      </c>
    </row>
    <row r="2706" spans="1:19" ht="15" hidden="1" customHeight="1" x14ac:dyDescent="0.25">
      <c r="A2706" s="6" t="s">
        <v>882</v>
      </c>
      <c r="B2706" s="258"/>
      <c r="F2706" s="7" t="s">
        <v>882</v>
      </c>
      <c r="G2706" s="21" t="s">
        <v>882</v>
      </c>
      <c r="H2706" s="19" t="s">
        <v>882</v>
      </c>
      <c r="I2706" s="10" t="s">
        <v>882</v>
      </c>
      <c r="J2706" s="11" t="s">
        <v>882</v>
      </c>
      <c r="K2706" s="9" t="s">
        <v>882</v>
      </c>
      <c r="L2706" s="9" t="s">
        <v>882</v>
      </c>
      <c r="M2706" s="19" t="s">
        <v>882</v>
      </c>
      <c r="N2706" s="9" t="s">
        <v>882</v>
      </c>
      <c r="O2706" s="9" t="s">
        <v>882</v>
      </c>
      <c r="P2706" s="9" t="s">
        <v>882</v>
      </c>
      <c r="Q2706" t="s">
        <v>882</v>
      </c>
      <c r="R2706" s="7" t="s">
        <v>882</v>
      </c>
      <c r="S2706" s="11" t="s">
        <v>882</v>
      </c>
    </row>
    <row r="2707" spans="1:19" ht="15" hidden="1" customHeight="1" x14ac:dyDescent="0.25">
      <c r="A2707" s="6" t="s">
        <v>882</v>
      </c>
      <c r="B2707" s="258"/>
      <c r="F2707" s="7" t="s">
        <v>882</v>
      </c>
      <c r="G2707" s="21" t="s">
        <v>882</v>
      </c>
      <c r="H2707" s="19" t="s">
        <v>882</v>
      </c>
      <c r="I2707" s="10" t="s">
        <v>882</v>
      </c>
      <c r="J2707" s="11" t="s">
        <v>882</v>
      </c>
      <c r="K2707" s="9" t="s">
        <v>882</v>
      </c>
      <c r="L2707" s="9" t="s">
        <v>882</v>
      </c>
      <c r="M2707" s="19" t="s">
        <v>882</v>
      </c>
      <c r="N2707" s="9" t="s">
        <v>882</v>
      </c>
      <c r="O2707" s="9" t="s">
        <v>882</v>
      </c>
      <c r="P2707" s="9" t="s">
        <v>882</v>
      </c>
      <c r="Q2707" t="s">
        <v>882</v>
      </c>
      <c r="R2707" s="7" t="s">
        <v>882</v>
      </c>
      <c r="S2707" s="11" t="s">
        <v>882</v>
      </c>
    </row>
    <row r="2708" spans="1:19" ht="15" hidden="1" customHeight="1" x14ac:dyDescent="0.25">
      <c r="A2708" s="6" t="s">
        <v>882</v>
      </c>
      <c r="B2708" s="258"/>
      <c r="F2708" s="7" t="s">
        <v>882</v>
      </c>
      <c r="G2708" s="21" t="s">
        <v>882</v>
      </c>
      <c r="H2708" s="19" t="s">
        <v>882</v>
      </c>
      <c r="I2708" s="10" t="s">
        <v>882</v>
      </c>
      <c r="J2708" s="11" t="s">
        <v>882</v>
      </c>
      <c r="K2708" s="9" t="s">
        <v>882</v>
      </c>
      <c r="L2708" s="9" t="s">
        <v>882</v>
      </c>
      <c r="M2708" s="19" t="s">
        <v>882</v>
      </c>
      <c r="N2708" s="9" t="s">
        <v>882</v>
      </c>
      <c r="O2708" s="9" t="s">
        <v>882</v>
      </c>
      <c r="P2708" s="9" t="s">
        <v>882</v>
      </c>
      <c r="Q2708" t="s">
        <v>882</v>
      </c>
      <c r="R2708" s="7" t="s">
        <v>882</v>
      </c>
      <c r="S2708" s="11" t="s">
        <v>882</v>
      </c>
    </row>
    <row r="2709" spans="1:19" ht="15" hidden="1" customHeight="1" x14ac:dyDescent="0.25">
      <c r="A2709" s="6" t="s">
        <v>882</v>
      </c>
      <c r="B2709" s="258"/>
      <c r="F2709" s="7" t="s">
        <v>882</v>
      </c>
      <c r="G2709" s="21" t="s">
        <v>882</v>
      </c>
      <c r="H2709" s="19" t="s">
        <v>882</v>
      </c>
      <c r="I2709" s="10" t="s">
        <v>882</v>
      </c>
      <c r="J2709" s="11" t="s">
        <v>882</v>
      </c>
      <c r="K2709" s="9" t="s">
        <v>882</v>
      </c>
      <c r="L2709" s="9" t="s">
        <v>882</v>
      </c>
      <c r="M2709" s="19" t="s">
        <v>882</v>
      </c>
      <c r="N2709" s="9" t="s">
        <v>882</v>
      </c>
      <c r="O2709" s="9" t="s">
        <v>882</v>
      </c>
      <c r="P2709" s="9" t="s">
        <v>882</v>
      </c>
      <c r="Q2709" t="s">
        <v>882</v>
      </c>
      <c r="R2709" s="7" t="s">
        <v>882</v>
      </c>
      <c r="S2709" s="11" t="s">
        <v>882</v>
      </c>
    </row>
    <row r="2710" spans="1:19" ht="15" hidden="1" customHeight="1" x14ac:dyDescent="0.25">
      <c r="A2710" s="6" t="s">
        <v>882</v>
      </c>
      <c r="B2710" s="258"/>
      <c r="F2710" s="7" t="s">
        <v>882</v>
      </c>
      <c r="G2710" s="21" t="s">
        <v>882</v>
      </c>
      <c r="H2710" s="19" t="s">
        <v>882</v>
      </c>
      <c r="I2710" s="10" t="s">
        <v>882</v>
      </c>
      <c r="J2710" s="11" t="s">
        <v>882</v>
      </c>
      <c r="K2710" s="9" t="s">
        <v>882</v>
      </c>
      <c r="L2710" s="9" t="s">
        <v>882</v>
      </c>
      <c r="M2710" s="19" t="s">
        <v>882</v>
      </c>
      <c r="N2710" s="9" t="s">
        <v>882</v>
      </c>
      <c r="O2710" s="9" t="s">
        <v>882</v>
      </c>
      <c r="P2710" s="9" t="s">
        <v>882</v>
      </c>
      <c r="Q2710" t="s">
        <v>882</v>
      </c>
      <c r="R2710" s="7" t="s">
        <v>882</v>
      </c>
      <c r="S2710" s="11" t="s">
        <v>882</v>
      </c>
    </row>
    <row r="2711" spans="1:19" ht="15" hidden="1" customHeight="1" x14ac:dyDescent="0.25">
      <c r="A2711" s="6" t="s">
        <v>882</v>
      </c>
      <c r="B2711" s="258"/>
      <c r="F2711" s="7" t="s">
        <v>882</v>
      </c>
      <c r="G2711" s="21" t="s">
        <v>882</v>
      </c>
      <c r="H2711" s="19" t="s">
        <v>882</v>
      </c>
      <c r="I2711" s="10" t="s">
        <v>882</v>
      </c>
      <c r="J2711" s="11" t="s">
        <v>882</v>
      </c>
      <c r="K2711" s="9" t="s">
        <v>882</v>
      </c>
      <c r="L2711" s="9" t="s">
        <v>882</v>
      </c>
      <c r="M2711" s="19" t="s">
        <v>882</v>
      </c>
      <c r="N2711" s="9" t="s">
        <v>882</v>
      </c>
      <c r="O2711" s="9" t="s">
        <v>882</v>
      </c>
      <c r="P2711" s="9" t="s">
        <v>882</v>
      </c>
      <c r="Q2711" t="s">
        <v>882</v>
      </c>
      <c r="R2711" s="7" t="s">
        <v>882</v>
      </c>
      <c r="S2711" s="11" t="s">
        <v>882</v>
      </c>
    </row>
    <row r="2712" spans="1:19" ht="15" hidden="1" customHeight="1" x14ac:dyDescent="0.25">
      <c r="A2712" s="6" t="s">
        <v>882</v>
      </c>
      <c r="B2712" s="258"/>
      <c r="F2712" s="7" t="s">
        <v>882</v>
      </c>
      <c r="G2712" s="21" t="s">
        <v>882</v>
      </c>
      <c r="H2712" s="19" t="s">
        <v>882</v>
      </c>
      <c r="I2712" s="10" t="s">
        <v>882</v>
      </c>
      <c r="J2712" s="11" t="s">
        <v>882</v>
      </c>
      <c r="K2712" s="9" t="s">
        <v>882</v>
      </c>
      <c r="L2712" s="9" t="s">
        <v>882</v>
      </c>
      <c r="M2712" s="19" t="s">
        <v>882</v>
      </c>
      <c r="N2712" s="9" t="s">
        <v>882</v>
      </c>
      <c r="O2712" s="9" t="s">
        <v>882</v>
      </c>
      <c r="P2712" s="9" t="s">
        <v>882</v>
      </c>
      <c r="Q2712" t="s">
        <v>882</v>
      </c>
      <c r="R2712" s="7" t="s">
        <v>882</v>
      </c>
      <c r="S2712" s="11" t="s">
        <v>882</v>
      </c>
    </row>
    <row r="2713" spans="1:19" ht="15" hidden="1" customHeight="1" x14ac:dyDescent="0.25">
      <c r="A2713" s="6" t="s">
        <v>882</v>
      </c>
      <c r="B2713" s="258"/>
      <c r="F2713" s="7" t="s">
        <v>882</v>
      </c>
      <c r="G2713" s="21" t="s">
        <v>882</v>
      </c>
      <c r="H2713" s="19" t="s">
        <v>882</v>
      </c>
      <c r="I2713" s="10" t="s">
        <v>882</v>
      </c>
      <c r="J2713" s="11" t="s">
        <v>882</v>
      </c>
      <c r="K2713" s="9" t="s">
        <v>882</v>
      </c>
      <c r="L2713" s="9" t="s">
        <v>882</v>
      </c>
      <c r="M2713" s="19" t="s">
        <v>882</v>
      </c>
      <c r="N2713" s="9" t="s">
        <v>882</v>
      </c>
      <c r="O2713" s="9" t="s">
        <v>882</v>
      </c>
      <c r="P2713" s="9" t="s">
        <v>882</v>
      </c>
      <c r="Q2713" t="s">
        <v>882</v>
      </c>
      <c r="R2713" s="7" t="s">
        <v>882</v>
      </c>
      <c r="S2713" s="11" t="s">
        <v>882</v>
      </c>
    </row>
    <row r="2714" spans="1:19" ht="15" hidden="1" customHeight="1" x14ac:dyDescent="0.25">
      <c r="A2714" s="6" t="s">
        <v>882</v>
      </c>
      <c r="B2714" s="258"/>
      <c r="F2714" s="7" t="s">
        <v>882</v>
      </c>
      <c r="G2714" s="21" t="s">
        <v>882</v>
      </c>
      <c r="H2714" s="19" t="s">
        <v>882</v>
      </c>
      <c r="I2714" s="10" t="s">
        <v>882</v>
      </c>
      <c r="J2714" s="11" t="s">
        <v>882</v>
      </c>
      <c r="K2714" s="9" t="s">
        <v>882</v>
      </c>
      <c r="L2714" s="9" t="s">
        <v>882</v>
      </c>
      <c r="M2714" s="19" t="s">
        <v>882</v>
      </c>
      <c r="N2714" s="9" t="s">
        <v>882</v>
      </c>
      <c r="O2714" s="9" t="s">
        <v>882</v>
      </c>
      <c r="P2714" s="9" t="s">
        <v>882</v>
      </c>
      <c r="Q2714" t="s">
        <v>882</v>
      </c>
      <c r="R2714" s="7" t="s">
        <v>882</v>
      </c>
      <c r="S2714" s="11" t="s">
        <v>882</v>
      </c>
    </row>
    <row r="2715" spans="1:19" ht="15" hidden="1" customHeight="1" x14ac:dyDescent="0.25">
      <c r="A2715" s="6" t="s">
        <v>882</v>
      </c>
      <c r="B2715" s="258"/>
      <c r="F2715" s="7" t="s">
        <v>882</v>
      </c>
      <c r="G2715" s="21" t="s">
        <v>882</v>
      </c>
      <c r="H2715" s="19" t="s">
        <v>882</v>
      </c>
      <c r="I2715" s="10" t="s">
        <v>882</v>
      </c>
      <c r="J2715" s="11" t="s">
        <v>882</v>
      </c>
      <c r="K2715" s="9" t="s">
        <v>882</v>
      </c>
      <c r="L2715" s="9" t="s">
        <v>882</v>
      </c>
      <c r="M2715" s="19" t="s">
        <v>882</v>
      </c>
      <c r="N2715" s="9" t="s">
        <v>882</v>
      </c>
      <c r="O2715" s="9" t="s">
        <v>882</v>
      </c>
      <c r="P2715" s="9" t="s">
        <v>882</v>
      </c>
      <c r="Q2715" t="s">
        <v>882</v>
      </c>
      <c r="R2715" s="7" t="s">
        <v>882</v>
      </c>
      <c r="S2715" s="11" t="s">
        <v>882</v>
      </c>
    </row>
    <row r="2716" spans="1:19" ht="15" hidden="1" customHeight="1" x14ac:dyDescent="0.25">
      <c r="A2716" s="6" t="s">
        <v>882</v>
      </c>
      <c r="B2716" s="258"/>
      <c r="F2716" s="7" t="s">
        <v>882</v>
      </c>
      <c r="G2716" s="21" t="s">
        <v>882</v>
      </c>
      <c r="H2716" s="19" t="s">
        <v>882</v>
      </c>
      <c r="I2716" s="10" t="s">
        <v>882</v>
      </c>
      <c r="J2716" s="11" t="s">
        <v>882</v>
      </c>
      <c r="K2716" s="9" t="s">
        <v>882</v>
      </c>
      <c r="L2716" s="9" t="s">
        <v>882</v>
      </c>
      <c r="M2716" s="19" t="s">
        <v>882</v>
      </c>
      <c r="N2716" s="9" t="s">
        <v>882</v>
      </c>
      <c r="O2716" s="9" t="s">
        <v>882</v>
      </c>
      <c r="P2716" s="9" t="s">
        <v>882</v>
      </c>
      <c r="Q2716" t="s">
        <v>882</v>
      </c>
      <c r="R2716" s="7" t="s">
        <v>882</v>
      </c>
      <c r="S2716" s="11" t="s">
        <v>882</v>
      </c>
    </row>
    <row r="2717" spans="1:19" ht="15" hidden="1" customHeight="1" x14ac:dyDescent="0.25">
      <c r="A2717" s="6" t="s">
        <v>882</v>
      </c>
      <c r="B2717" s="258"/>
      <c r="F2717" s="7" t="s">
        <v>882</v>
      </c>
      <c r="G2717" s="21" t="s">
        <v>882</v>
      </c>
      <c r="H2717" s="19" t="s">
        <v>882</v>
      </c>
      <c r="I2717" s="10" t="s">
        <v>882</v>
      </c>
      <c r="J2717" s="11" t="s">
        <v>882</v>
      </c>
      <c r="K2717" s="9" t="s">
        <v>882</v>
      </c>
      <c r="L2717" s="9" t="s">
        <v>882</v>
      </c>
      <c r="M2717" s="19" t="s">
        <v>882</v>
      </c>
      <c r="N2717" s="9" t="s">
        <v>882</v>
      </c>
      <c r="O2717" s="9" t="s">
        <v>882</v>
      </c>
      <c r="P2717" s="9" t="s">
        <v>882</v>
      </c>
      <c r="Q2717" t="s">
        <v>882</v>
      </c>
      <c r="R2717" s="7" t="s">
        <v>882</v>
      </c>
      <c r="S2717" s="11" t="s">
        <v>882</v>
      </c>
    </row>
    <row r="2718" spans="1:19" ht="15" hidden="1" customHeight="1" x14ac:dyDescent="0.25">
      <c r="A2718" s="6" t="s">
        <v>882</v>
      </c>
      <c r="B2718" s="258"/>
      <c r="F2718" s="7" t="s">
        <v>882</v>
      </c>
      <c r="G2718" s="21" t="s">
        <v>882</v>
      </c>
      <c r="H2718" s="19" t="s">
        <v>882</v>
      </c>
      <c r="I2718" s="10" t="s">
        <v>882</v>
      </c>
      <c r="J2718" s="11" t="s">
        <v>882</v>
      </c>
      <c r="K2718" s="9" t="s">
        <v>882</v>
      </c>
      <c r="L2718" s="9" t="s">
        <v>882</v>
      </c>
      <c r="M2718" s="19" t="s">
        <v>882</v>
      </c>
      <c r="N2718" s="9" t="s">
        <v>882</v>
      </c>
      <c r="O2718" s="9" t="s">
        <v>882</v>
      </c>
      <c r="P2718" s="9" t="s">
        <v>882</v>
      </c>
      <c r="Q2718" t="s">
        <v>882</v>
      </c>
      <c r="R2718" s="7" t="s">
        <v>882</v>
      </c>
      <c r="S2718" s="11" t="s">
        <v>882</v>
      </c>
    </row>
    <row r="2719" spans="1:19" ht="15" hidden="1" customHeight="1" x14ac:dyDescent="0.25">
      <c r="A2719" s="6" t="s">
        <v>882</v>
      </c>
      <c r="B2719" s="258"/>
      <c r="F2719" s="7" t="s">
        <v>882</v>
      </c>
      <c r="G2719" s="21" t="s">
        <v>882</v>
      </c>
      <c r="H2719" s="19" t="s">
        <v>882</v>
      </c>
      <c r="I2719" s="10" t="s">
        <v>882</v>
      </c>
      <c r="J2719" s="11" t="s">
        <v>882</v>
      </c>
      <c r="K2719" s="9" t="s">
        <v>882</v>
      </c>
      <c r="L2719" s="9" t="s">
        <v>882</v>
      </c>
      <c r="M2719" s="19" t="s">
        <v>882</v>
      </c>
      <c r="N2719" s="9" t="s">
        <v>882</v>
      </c>
      <c r="O2719" s="9" t="s">
        <v>882</v>
      </c>
      <c r="P2719" s="9" t="s">
        <v>882</v>
      </c>
      <c r="Q2719" t="s">
        <v>882</v>
      </c>
      <c r="R2719" s="7" t="s">
        <v>882</v>
      </c>
      <c r="S2719" s="11" t="s">
        <v>882</v>
      </c>
    </row>
    <row r="2720" spans="1:19" ht="15" hidden="1" customHeight="1" x14ac:dyDescent="0.25">
      <c r="A2720" s="6" t="s">
        <v>882</v>
      </c>
      <c r="B2720" s="258"/>
      <c r="F2720" s="7" t="s">
        <v>882</v>
      </c>
      <c r="G2720" s="21" t="s">
        <v>882</v>
      </c>
      <c r="H2720" s="19" t="s">
        <v>882</v>
      </c>
      <c r="I2720" s="10" t="s">
        <v>882</v>
      </c>
      <c r="J2720" s="11" t="s">
        <v>882</v>
      </c>
      <c r="K2720" s="9" t="s">
        <v>882</v>
      </c>
      <c r="L2720" s="9" t="s">
        <v>882</v>
      </c>
      <c r="M2720" s="19" t="s">
        <v>882</v>
      </c>
      <c r="N2720" s="9" t="s">
        <v>882</v>
      </c>
      <c r="O2720" s="9" t="s">
        <v>882</v>
      </c>
      <c r="P2720" s="9" t="s">
        <v>882</v>
      </c>
      <c r="Q2720" t="s">
        <v>882</v>
      </c>
      <c r="R2720" s="7" t="s">
        <v>882</v>
      </c>
      <c r="S2720" s="11" t="s">
        <v>882</v>
      </c>
    </row>
    <row r="2721" spans="1:19" ht="15" hidden="1" customHeight="1" x14ac:dyDescent="0.25">
      <c r="A2721" s="6" t="s">
        <v>882</v>
      </c>
      <c r="B2721" s="258"/>
      <c r="F2721" s="7" t="s">
        <v>882</v>
      </c>
      <c r="G2721" s="21" t="s">
        <v>882</v>
      </c>
      <c r="H2721" s="19" t="s">
        <v>882</v>
      </c>
      <c r="I2721" s="10" t="s">
        <v>882</v>
      </c>
      <c r="J2721" s="11" t="s">
        <v>882</v>
      </c>
      <c r="K2721" s="9" t="s">
        <v>882</v>
      </c>
      <c r="L2721" s="9" t="s">
        <v>882</v>
      </c>
      <c r="M2721" s="19" t="s">
        <v>882</v>
      </c>
      <c r="N2721" s="9" t="s">
        <v>882</v>
      </c>
      <c r="O2721" s="9" t="s">
        <v>882</v>
      </c>
      <c r="P2721" s="9" t="s">
        <v>882</v>
      </c>
      <c r="Q2721" t="s">
        <v>882</v>
      </c>
      <c r="R2721" s="7" t="s">
        <v>882</v>
      </c>
      <c r="S2721" s="11" t="s">
        <v>882</v>
      </c>
    </row>
    <row r="2722" spans="1:19" ht="15" hidden="1" customHeight="1" x14ac:dyDescent="0.25">
      <c r="A2722" s="6" t="s">
        <v>882</v>
      </c>
      <c r="B2722" s="258"/>
      <c r="F2722" s="7" t="s">
        <v>882</v>
      </c>
      <c r="G2722" s="21" t="s">
        <v>882</v>
      </c>
      <c r="H2722" s="19" t="s">
        <v>882</v>
      </c>
      <c r="I2722" s="10" t="s">
        <v>882</v>
      </c>
      <c r="J2722" s="11" t="s">
        <v>882</v>
      </c>
      <c r="K2722" s="9" t="s">
        <v>882</v>
      </c>
      <c r="L2722" s="9" t="s">
        <v>882</v>
      </c>
      <c r="M2722" s="19" t="s">
        <v>882</v>
      </c>
      <c r="N2722" s="9" t="s">
        <v>882</v>
      </c>
      <c r="O2722" s="9" t="s">
        <v>882</v>
      </c>
      <c r="P2722" s="9" t="s">
        <v>882</v>
      </c>
      <c r="Q2722" t="s">
        <v>882</v>
      </c>
      <c r="R2722" s="7" t="s">
        <v>882</v>
      </c>
      <c r="S2722" s="11" t="s">
        <v>882</v>
      </c>
    </row>
    <row r="2723" spans="1:19" ht="15" hidden="1" customHeight="1" x14ac:dyDescent="0.25">
      <c r="A2723" s="6" t="s">
        <v>882</v>
      </c>
      <c r="B2723" s="258"/>
      <c r="F2723" s="7" t="s">
        <v>882</v>
      </c>
      <c r="G2723" s="21" t="s">
        <v>882</v>
      </c>
      <c r="H2723" s="19" t="s">
        <v>882</v>
      </c>
      <c r="I2723" s="10" t="s">
        <v>882</v>
      </c>
      <c r="J2723" s="11" t="s">
        <v>882</v>
      </c>
      <c r="K2723" s="9" t="s">
        <v>882</v>
      </c>
      <c r="L2723" s="9" t="s">
        <v>882</v>
      </c>
      <c r="M2723" s="19" t="s">
        <v>882</v>
      </c>
      <c r="N2723" s="9" t="s">
        <v>882</v>
      </c>
      <c r="O2723" s="9" t="s">
        <v>882</v>
      </c>
      <c r="P2723" s="9" t="s">
        <v>882</v>
      </c>
      <c r="Q2723" t="s">
        <v>882</v>
      </c>
      <c r="R2723" s="7" t="s">
        <v>882</v>
      </c>
      <c r="S2723" s="11" t="s">
        <v>882</v>
      </c>
    </row>
    <row r="2724" spans="1:19" ht="15" hidden="1" customHeight="1" x14ac:dyDescent="0.25">
      <c r="A2724" s="6" t="s">
        <v>882</v>
      </c>
      <c r="B2724" s="258"/>
      <c r="F2724" s="7" t="s">
        <v>882</v>
      </c>
      <c r="G2724" s="21" t="s">
        <v>882</v>
      </c>
      <c r="H2724" s="19" t="s">
        <v>882</v>
      </c>
      <c r="I2724" s="10" t="s">
        <v>882</v>
      </c>
      <c r="J2724" s="11" t="s">
        <v>882</v>
      </c>
      <c r="K2724" s="9" t="s">
        <v>882</v>
      </c>
      <c r="L2724" s="9" t="s">
        <v>882</v>
      </c>
      <c r="M2724" s="19" t="s">
        <v>882</v>
      </c>
      <c r="N2724" s="9" t="s">
        <v>882</v>
      </c>
      <c r="O2724" s="9" t="s">
        <v>882</v>
      </c>
      <c r="P2724" s="9" t="s">
        <v>882</v>
      </c>
      <c r="Q2724" t="s">
        <v>882</v>
      </c>
      <c r="R2724" s="7" t="s">
        <v>882</v>
      </c>
      <c r="S2724" s="11" t="s">
        <v>882</v>
      </c>
    </row>
    <row r="2725" spans="1:19" ht="15" hidden="1" customHeight="1" x14ac:dyDescent="0.25">
      <c r="A2725" s="6" t="s">
        <v>882</v>
      </c>
      <c r="B2725" s="258"/>
      <c r="F2725" s="7" t="s">
        <v>882</v>
      </c>
      <c r="G2725" s="21" t="s">
        <v>882</v>
      </c>
      <c r="H2725" s="19" t="s">
        <v>882</v>
      </c>
      <c r="I2725" s="10" t="s">
        <v>882</v>
      </c>
      <c r="J2725" s="11" t="s">
        <v>882</v>
      </c>
      <c r="K2725" s="9" t="s">
        <v>882</v>
      </c>
      <c r="L2725" s="9" t="s">
        <v>882</v>
      </c>
      <c r="M2725" s="19" t="s">
        <v>882</v>
      </c>
      <c r="N2725" s="9" t="s">
        <v>882</v>
      </c>
      <c r="O2725" s="9" t="s">
        <v>882</v>
      </c>
      <c r="P2725" s="9" t="s">
        <v>882</v>
      </c>
      <c r="Q2725" t="s">
        <v>882</v>
      </c>
      <c r="R2725" s="7" t="s">
        <v>882</v>
      </c>
      <c r="S2725" s="11" t="s">
        <v>882</v>
      </c>
    </row>
    <row r="2726" spans="1:19" ht="15" hidden="1" customHeight="1" x14ac:dyDescent="0.25">
      <c r="A2726" s="6" t="s">
        <v>882</v>
      </c>
      <c r="B2726" s="258"/>
      <c r="F2726" s="7" t="s">
        <v>882</v>
      </c>
      <c r="G2726" s="21" t="s">
        <v>882</v>
      </c>
      <c r="H2726" s="19" t="s">
        <v>882</v>
      </c>
      <c r="I2726" s="10" t="s">
        <v>882</v>
      </c>
      <c r="J2726" s="11" t="s">
        <v>882</v>
      </c>
      <c r="K2726" s="9" t="s">
        <v>882</v>
      </c>
      <c r="L2726" s="9" t="s">
        <v>882</v>
      </c>
      <c r="M2726" s="19" t="s">
        <v>882</v>
      </c>
      <c r="N2726" s="9" t="s">
        <v>882</v>
      </c>
      <c r="O2726" s="9" t="s">
        <v>882</v>
      </c>
      <c r="P2726" s="9" t="s">
        <v>882</v>
      </c>
      <c r="Q2726" t="s">
        <v>882</v>
      </c>
      <c r="R2726" s="7" t="s">
        <v>882</v>
      </c>
      <c r="S2726" s="11" t="s">
        <v>882</v>
      </c>
    </row>
    <row r="2727" spans="1:19" ht="15" hidden="1" customHeight="1" x14ac:dyDescent="0.25">
      <c r="A2727" s="6" t="s">
        <v>882</v>
      </c>
      <c r="B2727" s="258"/>
      <c r="F2727" s="7" t="s">
        <v>882</v>
      </c>
      <c r="G2727" s="21" t="s">
        <v>882</v>
      </c>
      <c r="H2727" s="19" t="s">
        <v>882</v>
      </c>
      <c r="I2727" s="10" t="s">
        <v>882</v>
      </c>
      <c r="J2727" s="11" t="s">
        <v>882</v>
      </c>
      <c r="K2727" s="9" t="s">
        <v>882</v>
      </c>
      <c r="L2727" s="9" t="s">
        <v>882</v>
      </c>
      <c r="M2727" s="19" t="s">
        <v>882</v>
      </c>
      <c r="N2727" s="9" t="s">
        <v>882</v>
      </c>
      <c r="O2727" s="9" t="s">
        <v>882</v>
      </c>
      <c r="P2727" s="9" t="s">
        <v>882</v>
      </c>
      <c r="Q2727" t="s">
        <v>882</v>
      </c>
      <c r="R2727" s="7" t="s">
        <v>882</v>
      </c>
      <c r="S2727" s="11" t="s">
        <v>882</v>
      </c>
    </row>
    <row r="2728" spans="1:19" ht="15" hidden="1" customHeight="1" x14ac:dyDescent="0.25">
      <c r="A2728" s="6" t="s">
        <v>882</v>
      </c>
      <c r="B2728" s="258"/>
      <c r="F2728" s="7" t="s">
        <v>882</v>
      </c>
      <c r="G2728" s="21" t="s">
        <v>882</v>
      </c>
      <c r="H2728" s="19" t="s">
        <v>882</v>
      </c>
      <c r="I2728" s="10" t="s">
        <v>882</v>
      </c>
      <c r="J2728" s="11" t="s">
        <v>882</v>
      </c>
      <c r="K2728" s="9" t="s">
        <v>882</v>
      </c>
      <c r="L2728" s="9" t="s">
        <v>882</v>
      </c>
      <c r="M2728" s="19" t="s">
        <v>882</v>
      </c>
      <c r="N2728" s="9" t="s">
        <v>882</v>
      </c>
      <c r="O2728" s="9" t="s">
        <v>882</v>
      </c>
      <c r="P2728" s="9" t="s">
        <v>882</v>
      </c>
      <c r="Q2728" t="s">
        <v>882</v>
      </c>
      <c r="R2728" s="7" t="s">
        <v>882</v>
      </c>
      <c r="S2728" s="11" t="s">
        <v>882</v>
      </c>
    </row>
    <row r="2729" spans="1:19" ht="15" hidden="1" customHeight="1" x14ac:dyDescent="0.25">
      <c r="A2729" s="6" t="s">
        <v>882</v>
      </c>
      <c r="B2729" s="258"/>
      <c r="F2729" s="7" t="s">
        <v>882</v>
      </c>
      <c r="G2729" s="21" t="s">
        <v>882</v>
      </c>
      <c r="H2729" s="19" t="s">
        <v>882</v>
      </c>
      <c r="I2729" s="10" t="s">
        <v>882</v>
      </c>
      <c r="J2729" s="11" t="s">
        <v>882</v>
      </c>
      <c r="K2729" s="9" t="s">
        <v>882</v>
      </c>
      <c r="L2729" s="9" t="s">
        <v>882</v>
      </c>
      <c r="M2729" s="19" t="s">
        <v>882</v>
      </c>
      <c r="N2729" s="9" t="s">
        <v>882</v>
      </c>
      <c r="O2729" s="9" t="s">
        <v>882</v>
      </c>
      <c r="P2729" s="9" t="s">
        <v>882</v>
      </c>
      <c r="Q2729" t="s">
        <v>882</v>
      </c>
      <c r="R2729" s="7" t="s">
        <v>882</v>
      </c>
      <c r="S2729" s="11" t="s">
        <v>882</v>
      </c>
    </row>
    <row r="2730" spans="1:19" ht="15" hidden="1" customHeight="1" x14ac:dyDescent="0.25">
      <c r="A2730" s="6" t="s">
        <v>882</v>
      </c>
      <c r="B2730" s="258"/>
      <c r="F2730" s="7" t="s">
        <v>882</v>
      </c>
      <c r="G2730" s="21" t="s">
        <v>882</v>
      </c>
      <c r="H2730" s="19" t="s">
        <v>882</v>
      </c>
      <c r="I2730" s="10" t="s">
        <v>882</v>
      </c>
      <c r="J2730" s="11" t="s">
        <v>882</v>
      </c>
      <c r="K2730" s="9" t="s">
        <v>882</v>
      </c>
      <c r="L2730" s="9" t="s">
        <v>882</v>
      </c>
      <c r="M2730" s="19" t="s">
        <v>882</v>
      </c>
      <c r="N2730" s="9" t="s">
        <v>882</v>
      </c>
      <c r="O2730" s="9" t="s">
        <v>882</v>
      </c>
      <c r="P2730" s="9" t="s">
        <v>882</v>
      </c>
      <c r="Q2730" t="s">
        <v>882</v>
      </c>
      <c r="R2730" s="7" t="s">
        <v>882</v>
      </c>
      <c r="S2730" s="11" t="s">
        <v>882</v>
      </c>
    </row>
    <row r="2731" spans="1:19" ht="15" hidden="1" customHeight="1" x14ac:dyDescent="0.25">
      <c r="A2731" s="6" t="s">
        <v>882</v>
      </c>
      <c r="B2731" s="258"/>
      <c r="F2731" s="7" t="s">
        <v>882</v>
      </c>
      <c r="G2731" s="21" t="s">
        <v>882</v>
      </c>
      <c r="H2731" s="19" t="s">
        <v>882</v>
      </c>
      <c r="I2731" s="10" t="s">
        <v>882</v>
      </c>
      <c r="J2731" s="11" t="s">
        <v>882</v>
      </c>
      <c r="K2731" s="9" t="s">
        <v>882</v>
      </c>
      <c r="L2731" s="9" t="s">
        <v>882</v>
      </c>
      <c r="M2731" s="19" t="s">
        <v>882</v>
      </c>
      <c r="N2731" s="9" t="s">
        <v>882</v>
      </c>
      <c r="O2731" s="9" t="s">
        <v>882</v>
      </c>
      <c r="P2731" s="9" t="s">
        <v>882</v>
      </c>
      <c r="Q2731" t="s">
        <v>882</v>
      </c>
      <c r="R2731" s="7" t="s">
        <v>882</v>
      </c>
      <c r="S2731" s="11" t="s">
        <v>882</v>
      </c>
    </row>
    <row r="2732" spans="1:19" ht="15" hidden="1" customHeight="1" x14ac:dyDescent="0.25">
      <c r="A2732" s="6" t="s">
        <v>882</v>
      </c>
      <c r="B2732" s="258"/>
      <c r="F2732" s="7" t="s">
        <v>882</v>
      </c>
      <c r="G2732" s="21" t="s">
        <v>882</v>
      </c>
      <c r="H2732" s="19" t="s">
        <v>882</v>
      </c>
      <c r="I2732" s="10" t="s">
        <v>882</v>
      </c>
      <c r="J2732" s="11" t="s">
        <v>882</v>
      </c>
      <c r="K2732" s="9" t="s">
        <v>882</v>
      </c>
      <c r="L2732" s="9" t="s">
        <v>882</v>
      </c>
      <c r="M2732" s="19" t="s">
        <v>882</v>
      </c>
      <c r="N2732" s="9" t="s">
        <v>882</v>
      </c>
      <c r="O2732" s="9" t="s">
        <v>882</v>
      </c>
      <c r="P2732" s="9" t="s">
        <v>882</v>
      </c>
      <c r="Q2732" t="s">
        <v>882</v>
      </c>
      <c r="R2732" s="7" t="s">
        <v>882</v>
      </c>
      <c r="S2732" s="11" t="s">
        <v>882</v>
      </c>
    </row>
    <row r="2733" spans="1:19" ht="15" hidden="1" customHeight="1" x14ac:dyDescent="0.25">
      <c r="A2733" s="6" t="s">
        <v>882</v>
      </c>
      <c r="B2733" s="258"/>
      <c r="F2733" s="7" t="s">
        <v>882</v>
      </c>
      <c r="G2733" s="21" t="s">
        <v>882</v>
      </c>
      <c r="H2733" s="19" t="s">
        <v>882</v>
      </c>
      <c r="I2733" s="10" t="s">
        <v>882</v>
      </c>
      <c r="J2733" s="11" t="s">
        <v>882</v>
      </c>
      <c r="K2733" s="9" t="s">
        <v>882</v>
      </c>
      <c r="L2733" s="9" t="s">
        <v>882</v>
      </c>
      <c r="M2733" s="19" t="s">
        <v>882</v>
      </c>
      <c r="N2733" s="9" t="s">
        <v>882</v>
      </c>
      <c r="O2733" s="9" t="s">
        <v>882</v>
      </c>
      <c r="P2733" s="9" t="s">
        <v>882</v>
      </c>
      <c r="Q2733" t="s">
        <v>882</v>
      </c>
      <c r="R2733" s="7" t="s">
        <v>882</v>
      </c>
      <c r="S2733" s="11" t="s">
        <v>882</v>
      </c>
    </row>
    <row r="2734" spans="1:19" ht="15" hidden="1" customHeight="1" x14ac:dyDescent="0.25">
      <c r="A2734" s="6" t="s">
        <v>882</v>
      </c>
      <c r="B2734" s="258"/>
      <c r="F2734" s="7" t="s">
        <v>882</v>
      </c>
      <c r="G2734" s="21" t="s">
        <v>882</v>
      </c>
      <c r="H2734" s="19" t="s">
        <v>882</v>
      </c>
      <c r="I2734" s="10" t="s">
        <v>882</v>
      </c>
      <c r="J2734" s="11" t="s">
        <v>882</v>
      </c>
      <c r="K2734" s="9" t="s">
        <v>882</v>
      </c>
      <c r="L2734" s="9" t="s">
        <v>882</v>
      </c>
      <c r="M2734" s="19" t="s">
        <v>882</v>
      </c>
      <c r="N2734" s="9" t="s">
        <v>882</v>
      </c>
      <c r="O2734" s="9" t="s">
        <v>882</v>
      </c>
      <c r="P2734" s="9" t="s">
        <v>882</v>
      </c>
      <c r="Q2734" t="s">
        <v>882</v>
      </c>
      <c r="R2734" s="7" t="s">
        <v>882</v>
      </c>
      <c r="S2734" s="11" t="s">
        <v>882</v>
      </c>
    </row>
    <row r="2735" spans="1:19" ht="15" hidden="1" customHeight="1" x14ac:dyDescent="0.25">
      <c r="A2735" s="6" t="s">
        <v>882</v>
      </c>
      <c r="B2735" s="258"/>
      <c r="F2735" s="7" t="s">
        <v>882</v>
      </c>
      <c r="G2735" s="21" t="s">
        <v>882</v>
      </c>
      <c r="H2735" s="19" t="s">
        <v>882</v>
      </c>
      <c r="I2735" s="10" t="s">
        <v>882</v>
      </c>
      <c r="J2735" s="11" t="s">
        <v>882</v>
      </c>
      <c r="K2735" s="9" t="s">
        <v>882</v>
      </c>
      <c r="L2735" s="9" t="s">
        <v>882</v>
      </c>
      <c r="M2735" s="19" t="s">
        <v>882</v>
      </c>
      <c r="N2735" s="9" t="s">
        <v>882</v>
      </c>
      <c r="O2735" s="9" t="s">
        <v>882</v>
      </c>
      <c r="P2735" s="9" t="s">
        <v>882</v>
      </c>
      <c r="Q2735" t="s">
        <v>882</v>
      </c>
      <c r="R2735" s="7" t="s">
        <v>882</v>
      </c>
      <c r="S2735" s="11" t="s">
        <v>882</v>
      </c>
    </row>
    <row r="2736" spans="1:19" ht="15" hidden="1" customHeight="1" x14ac:dyDescent="0.25">
      <c r="A2736" s="6" t="s">
        <v>882</v>
      </c>
      <c r="B2736" s="258"/>
      <c r="F2736" s="7" t="s">
        <v>882</v>
      </c>
      <c r="G2736" s="21" t="s">
        <v>882</v>
      </c>
      <c r="H2736" s="19" t="s">
        <v>882</v>
      </c>
      <c r="I2736" s="10" t="s">
        <v>882</v>
      </c>
      <c r="J2736" s="11" t="s">
        <v>882</v>
      </c>
      <c r="K2736" s="9" t="s">
        <v>882</v>
      </c>
      <c r="L2736" s="9" t="s">
        <v>882</v>
      </c>
      <c r="M2736" s="19" t="s">
        <v>882</v>
      </c>
      <c r="N2736" s="9" t="s">
        <v>882</v>
      </c>
      <c r="O2736" s="9" t="s">
        <v>882</v>
      </c>
      <c r="P2736" s="9" t="s">
        <v>882</v>
      </c>
      <c r="Q2736" t="s">
        <v>882</v>
      </c>
      <c r="R2736" s="7" t="s">
        <v>882</v>
      </c>
      <c r="S2736" s="11" t="s">
        <v>882</v>
      </c>
    </row>
    <row r="2737" spans="1:19" ht="15" hidden="1" customHeight="1" x14ac:dyDescent="0.25">
      <c r="A2737" s="6" t="s">
        <v>882</v>
      </c>
      <c r="B2737" s="258"/>
      <c r="F2737" s="7" t="s">
        <v>882</v>
      </c>
      <c r="G2737" s="21" t="s">
        <v>882</v>
      </c>
      <c r="H2737" s="19" t="s">
        <v>882</v>
      </c>
      <c r="I2737" s="10" t="s">
        <v>882</v>
      </c>
      <c r="J2737" s="11" t="s">
        <v>882</v>
      </c>
      <c r="K2737" s="9" t="s">
        <v>882</v>
      </c>
      <c r="L2737" s="9" t="s">
        <v>882</v>
      </c>
      <c r="M2737" s="19" t="s">
        <v>882</v>
      </c>
      <c r="N2737" s="9" t="s">
        <v>882</v>
      </c>
      <c r="O2737" s="9" t="s">
        <v>882</v>
      </c>
      <c r="P2737" s="9" t="s">
        <v>882</v>
      </c>
      <c r="Q2737" t="s">
        <v>882</v>
      </c>
      <c r="R2737" s="7" t="s">
        <v>882</v>
      </c>
      <c r="S2737" s="11" t="s">
        <v>882</v>
      </c>
    </row>
    <row r="2738" spans="1:19" ht="15" hidden="1" customHeight="1" x14ac:dyDescent="0.25">
      <c r="A2738" s="6" t="s">
        <v>882</v>
      </c>
      <c r="B2738" s="258"/>
      <c r="F2738" s="7" t="s">
        <v>882</v>
      </c>
      <c r="G2738" s="21" t="s">
        <v>882</v>
      </c>
      <c r="H2738" s="19" t="s">
        <v>882</v>
      </c>
      <c r="I2738" s="10" t="s">
        <v>882</v>
      </c>
      <c r="J2738" s="11" t="s">
        <v>882</v>
      </c>
      <c r="K2738" s="9" t="s">
        <v>882</v>
      </c>
      <c r="L2738" s="9" t="s">
        <v>882</v>
      </c>
      <c r="M2738" s="19" t="s">
        <v>882</v>
      </c>
      <c r="N2738" s="9" t="s">
        <v>882</v>
      </c>
      <c r="O2738" s="9" t="s">
        <v>882</v>
      </c>
      <c r="P2738" s="9" t="s">
        <v>882</v>
      </c>
      <c r="Q2738" t="s">
        <v>882</v>
      </c>
      <c r="R2738" s="7" t="s">
        <v>882</v>
      </c>
      <c r="S2738" s="11" t="s">
        <v>882</v>
      </c>
    </row>
    <row r="2739" spans="1:19" ht="15" hidden="1" customHeight="1" x14ac:dyDescent="0.25">
      <c r="A2739" s="6" t="s">
        <v>882</v>
      </c>
      <c r="B2739" s="258"/>
      <c r="F2739" s="7" t="s">
        <v>882</v>
      </c>
      <c r="G2739" s="21" t="s">
        <v>882</v>
      </c>
      <c r="H2739" s="19" t="s">
        <v>882</v>
      </c>
      <c r="I2739" s="10" t="s">
        <v>882</v>
      </c>
      <c r="J2739" s="11" t="s">
        <v>882</v>
      </c>
      <c r="K2739" s="9" t="s">
        <v>882</v>
      </c>
      <c r="L2739" s="9" t="s">
        <v>882</v>
      </c>
      <c r="M2739" s="19" t="s">
        <v>882</v>
      </c>
      <c r="N2739" s="9" t="s">
        <v>882</v>
      </c>
      <c r="O2739" s="9" t="s">
        <v>882</v>
      </c>
      <c r="P2739" s="9" t="s">
        <v>882</v>
      </c>
      <c r="Q2739" t="s">
        <v>882</v>
      </c>
      <c r="R2739" s="7" t="s">
        <v>882</v>
      </c>
      <c r="S2739" s="11" t="s">
        <v>882</v>
      </c>
    </row>
    <row r="2740" spans="1:19" ht="15" hidden="1" customHeight="1" x14ac:dyDescent="0.25">
      <c r="A2740" s="6" t="s">
        <v>882</v>
      </c>
      <c r="B2740" s="258"/>
      <c r="F2740" s="7" t="s">
        <v>882</v>
      </c>
      <c r="G2740" s="21" t="s">
        <v>882</v>
      </c>
      <c r="H2740" s="19" t="s">
        <v>882</v>
      </c>
      <c r="I2740" s="10" t="s">
        <v>882</v>
      </c>
      <c r="J2740" s="11" t="s">
        <v>882</v>
      </c>
      <c r="K2740" s="9" t="s">
        <v>882</v>
      </c>
      <c r="L2740" s="9" t="s">
        <v>882</v>
      </c>
      <c r="M2740" s="19" t="s">
        <v>882</v>
      </c>
      <c r="N2740" s="9" t="s">
        <v>882</v>
      </c>
      <c r="O2740" s="9" t="s">
        <v>882</v>
      </c>
      <c r="P2740" s="9" t="s">
        <v>882</v>
      </c>
      <c r="Q2740" t="s">
        <v>882</v>
      </c>
      <c r="R2740" s="7" t="s">
        <v>882</v>
      </c>
      <c r="S2740" s="11" t="s">
        <v>882</v>
      </c>
    </row>
    <row r="2741" spans="1:19" ht="15" hidden="1" customHeight="1" x14ac:dyDescent="0.25">
      <c r="A2741" s="6" t="s">
        <v>882</v>
      </c>
      <c r="B2741" s="258"/>
      <c r="F2741" s="7" t="s">
        <v>882</v>
      </c>
      <c r="G2741" s="21" t="s">
        <v>882</v>
      </c>
      <c r="H2741" s="19" t="s">
        <v>882</v>
      </c>
      <c r="I2741" s="10" t="s">
        <v>882</v>
      </c>
      <c r="J2741" s="11" t="s">
        <v>882</v>
      </c>
      <c r="K2741" s="9" t="s">
        <v>882</v>
      </c>
      <c r="L2741" s="9" t="s">
        <v>882</v>
      </c>
      <c r="M2741" s="19" t="s">
        <v>882</v>
      </c>
      <c r="N2741" s="9" t="s">
        <v>882</v>
      </c>
      <c r="O2741" s="9" t="s">
        <v>882</v>
      </c>
      <c r="P2741" s="9" t="s">
        <v>882</v>
      </c>
      <c r="Q2741" t="s">
        <v>882</v>
      </c>
      <c r="R2741" s="7" t="s">
        <v>882</v>
      </c>
      <c r="S2741" s="11" t="s">
        <v>882</v>
      </c>
    </row>
    <row r="2742" spans="1:19" ht="15" hidden="1" customHeight="1" x14ac:dyDescent="0.25">
      <c r="A2742" s="6" t="s">
        <v>882</v>
      </c>
      <c r="B2742" s="258"/>
      <c r="F2742" s="7" t="s">
        <v>882</v>
      </c>
      <c r="G2742" s="21" t="s">
        <v>882</v>
      </c>
      <c r="H2742" s="19" t="s">
        <v>882</v>
      </c>
      <c r="I2742" s="10" t="s">
        <v>882</v>
      </c>
      <c r="J2742" s="11" t="s">
        <v>882</v>
      </c>
      <c r="K2742" s="9" t="s">
        <v>882</v>
      </c>
      <c r="L2742" s="9" t="s">
        <v>882</v>
      </c>
      <c r="M2742" s="19" t="s">
        <v>882</v>
      </c>
      <c r="N2742" s="9" t="s">
        <v>882</v>
      </c>
      <c r="O2742" s="9" t="s">
        <v>882</v>
      </c>
      <c r="P2742" s="9" t="s">
        <v>882</v>
      </c>
      <c r="Q2742" t="s">
        <v>882</v>
      </c>
      <c r="R2742" s="7" t="s">
        <v>882</v>
      </c>
      <c r="S2742" s="11" t="s">
        <v>882</v>
      </c>
    </row>
    <row r="2743" spans="1:19" ht="15" hidden="1" customHeight="1" x14ac:dyDescent="0.25">
      <c r="A2743" s="6" t="s">
        <v>882</v>
      </c>
      <c r="B2743" s="258"/>
      <c r="F2743" s="7" t="s">
        <v>882</v>
      </c>
      <c r="G2743" s="21" t="s">
        <v>882</v>
      </c>
      <c r="H2743" s="19" t="s">
        <v>882</v>
      </c>
      <c r="I2743" s="10" t="s">
        <v>882</v>
      </c>
      <c r="J2743" s="11" t="s">
        <v>882</v>
      </c>
      <c r="K2743" s="9" t="s">
        <v>882</v>
      </c>
      <c r="L2743" s="9" t="s">
        <v>882</v>
      </c>
      <c r="M2743" s="19" t="s">
        <v>882</v>
      </c>
      <c r="N2743" s="9" t="s">
        <v>882</v>
      </c>
      <c r="O2743" s="9" t="s">
        <v>882</v>
      </c>
      <c r="P2743" s="9" t="s">
        <v>882</v>
      </c>
      <c r="Q2743" t="s">
        <v>882</v>
      </c>
      <c r="R2743" s="7" t="s">
        <v>882</v>
      </c>
      <c r="S2743" s="11" t="s">
        <v>882</v>
      </c>
    </row>
    <row r="2744" spans="1:19" ht="15" hidden="1" customHeight="1" x14ac:dyDescent="0.25">
      <c r="A2744" s="6" t="s">
        <v>882</v>
      </c>
      <c r="B2744" s="258"/>
      <c r="F2744" s="7" t="s">
        <v>882</v>
      </c>
      <c r="G2744" s="21" t="s">
        <v>882</v>
      </c>
      <c r="H2744" s="19" t="s">
        <v>882</v>
      </c>
      <c r="I2744" s="10" t="s">
        <v>882</v>
      </c>
      <c r="J2744" s="11" t="s">
        <v>882</v>
      </c>
      <c r="K2744" s="9" t="s">
        <v>882</v>
      </c>
      <c r="L2744" s="9" t="s">
        <v>882</v>
      </c>
      <c r="M2744" s="19" t="s">
        <v>882</v>
      </c>
      <c r="N2744" s="9" t="s">
        <v>882</v>
      </c>
      <c r="O2744" s="9" t="s">
        <v>882</v>
      </c>
      <c r="P2744" s="9" t="s">
        <v>882</v>
      </c>
      <c r="Q2744" t="s">
        <v>882</v>
      </c>
      <c r="R2744" s="7" t="s">
        <v>882</v>
      </c>
      <c r="S2744" s="11" t="s">
        <v>882</v>
      </c>
    </row>
    <row r="2745" spans="1:19" ht="15" hidden="1" customHeight="1" x14ac:dyDescent="0.25">
      <c r="A2745" s="6" t="s">
        <v>882</v>
      </c>
      <c r="B2745" s="258"/>
      <c r="F2745" s="7" t="s">
        <v>882</v>
      </c>
      <c r="G2745" s="21" t="s">
        <v>882</v>
      </c>
      <c r="H2745" s="19" t="s">
        <v>882</v>
      </c>
      <c r="I2745" s="10" t="s">
        <v>882</v>
      </c>
      <c r="J2745" s="11" t="s">
        <v>882</v>
      </c>
      <c r="K2745" s="9" t="s">
        <v>882</v>
      </c>
      <c r="L2745" s="9" t="s">
        <v>882</v>
      </c>
      <c r="M2745" s="19" t="s">
        <v>882</v>
      </c>
      <c r="N2745" s="9" t="s">
        <v>882</v>
      </c>
      <c r="O2745" s="9" t="s">
        <v>882</v>
      </c>
      <c r="P2745" s="9" t="s">
        <v>882</v>
      </c>
      <c r="Q2745" t="s">
        <v>882</v>
      </c>
      <c r="R2745" s="7" t="s">
        <v>882</v>
      </c>
      <c r="S2745" s="11" t="s">
        <v>882</v>
      </c>
    </row>
    <row r="2746" spans="1:19" ht="15" hidden="1" customHeight="1" x14ac:dyDescent="0.25">
      <c r="A2746" s="6" t="s">
        <v>882</v>
      </c>
      <c r="B2746" s="258"/>
      <c r="F2746" s="7" t="s">
        <v>882</v>
      </c>
      <c r="G2746" s="21" t="s">
        <v>882</v>
      </c>
      <c r="H2746" s="19" t="s">
        <v>882</v>
      </c>
      <c r="I2746" s="10" t="s">
        <v>882</v>
      </c>
      <c r="J2746" s="11" t="s">
        <v>882</v>
      </c>
      <c r="K2746" s="9" t="s">
        <v>882</v>
      </c>
      <c r="L2746" s="9" t="s">
        <v>882</v>
      </c>
      <c r="M2746" s="19" t="s">
        <v>882</v>
      </c>
      <c r="N2746" s="9" t="s">
        <v>882</v>
      </c>
      <c r="O2746" s="9" t="s">
        <v>882</v>
      </c>
      <c r="P2746" s="9" t="s">
        <v>882</v>
      </c>
      <c r="Q2746" t="s">
        <v>882</v>
      </c>
      <c r="R2746" s="7" t="s">
        <v>882</v>
      </c>
      <c r="S2746" s="11" t="s">
        <v>882</v>
      </c>
    </row>
    <row r="2747" spans="1:19" ht="15" hidden="1" customHeight="1" x14ac:dyDescent="0.25">
      <c r="A2747" s="6" t="s">
        <v>882</v>
      </c>
      <c r="B2747" s="258"/>
      <c r="F2747" s="7" t="s">
        <v>882</v>
      </c>
      <c r="G2747" s="21" t="s">
        <v>882</v>
      </c>
      <c r="H2747" s="19" t="s">
        <v>882</v>
      </c>
      <c r="I2747" s="10" t="s">
        <v>882</v>
      </c>
      <c r="J2747" s="11" t="s">
        <v>882</v>
      </c>
      <c r="K2747" s="9" t="s">
        <v>882</v>
      </c>
      <c r="L2747" s="9" t="s">
        <v>882</v>
      </c>
      <c r="M2747" s="19" t="s">
        <v>882</v>
      </c>
      <c r="N2747" s="9" t="s">
        <v>882</v>
      </c>
      <c r="O2747" s="9" t="s">
        <v>882</v>
      </c>
      <c r="P2747" s="9" t="s">
        <v>882</v>
      </c>
      <c r="Q2747" t="s">
        <v>882</v>
      </c>
      <c r="R2747" s="7" t="s">
        <v>882</v>
      </c>
      <c r="S2747" s="11" t="s">
        <v>882</v>
      </c>
    </row>
    <row r="2748" spans="1:19" ht="15" hidden="1" customHeight="1" x14ac:dyDescent="0.25">
      <c r="A2748" s="6" t="s">
        <v>882</v>
      </c>
      <c r="B2748" s="258"/>
      <c r="F2748" s="7" t="s">
        <v>882</v>
      </c>
      <c r="G2748" s="21" t="s">
        <v>882</v>
      </c>
      <c r="H2748" s="19" t="s">
        <v>882</v>
      </c>
      <c r="I2748" s="10" t="s">
        <v>882</v>
      </c>
      <c r="J2748" s="11" t="s">
        <v>882</v>
      </c>
      <c r="K2748" s="9" t="s">
        <v>882</v>
      </c>
      <c r="L2748" s="9" t="s">
        <v>882</v>
      </c>
      <c r="M2748" s="19" t="s">
        <v>882</v>
      </c>
      <c r="N2748" s="9" t="s">
        <v>882</v>
      </c>
      <c r="O2748" s="9" t="s">
        <v>882</v>
      </c>
      <c r="P2748" s="9" t="s">
        <v>882</v>
      </c>
      <c r="Q2748" t="s">
        <v>882</v>
      </c>
      <c r="R2748" s="7" t="s">
        <v>882</v>
      </c>
      <c r="S2748" s="11" t="s">
        <v>882</v>
      </c>
    </row>
    <row r="2749" spans="1:19" ht="15" hidden="1" customHeight="1" x14ac:dyDescent="0.25">
      <c r="A2749" s="6" t="s">
        <v>882</v>
      </c>
      <c r="B2749" s="258"/>
      <c r="F2749" s="7" t="s">
        <v>882</v>
      </c>
      <c r="G2749" s="21" t="s">
        <v>882</v>
      </c>
      <c r="H2749" s="19" t="s">
        <v>882</v>
      </c>
      <c r="I2749" s="10" t="s">
        <v>882</v>
      </c>
      <c r="J2749" s="11" t="s">
        <v>882</v>
      </c>
      <c r="K2749" s="9" t="s">
        <v>882</v>
      </c>
      <c r="L2749" s="9" t="s">
        <v>882</v>
      </c>
      <c r="M2749" s="19" t="s">
        <v>882</v>
      </c>
      <c r="N2749" s="9" t="s">
        <v>882</v>
      </c>
      <c r="O2749" s="9" t="s">
        <v>882</v>
      </c>
      <c r="P2749" s="9" t="s">
        <v>882</v>
      </c>
      <c r="Q2749" t="s">
        <v>882</v>
      </c>
      <c r="R2749" s="7" t="s">
        <v>882</v>
      </c>
      <c r="S2749" s="11" t="s">
        <v>882</v>
      </c>
    </row>
    <row r="2750" spans="1:19" ht="15" hidden="1" customHeight="1" x14ac:dyDescent="0.25">
      <c r="A2750" s="6" t="s">
        <v>882</v>
      </c>
      <c r="B2750" s="258"/>
      <c r="F2750" s="7" t="s">
        <v>882</v>
      </c>
      <c r="G2750" s="21" t="s">
        <v>882</v>
      </c>
      <c r="H2750" s="19" t="s">
        <v>882</v>
      </c>
      <c r="I2750" s="10" t="s">
        <v>882</v>
      </c>
      <c r="J2750" s="11" t="s">
        <v>882</v>
      </c>
      <c r="K2750" s="9" t="s">
        <v>882</v>
      </c>
      <c r="L2750" s="9" t="s">
        <v>882</v>
      </c>
      <c r="M2750" s="19" t="s">
        <v>882</v>
      </c>
      <c r="N2750" s="9" t="s">
        <v>882</v>
      </c>
      <c r="O2750" s="9" t="s">
        <v>882</v>
      </c>
      <c r="P2750" s="9" t="s">
        <v>882</v>
      </c>
      <c r="Q2750" t="s">
        <v>882</v>
      </c>
      <c r="R2750" s="7" t="s">
        <v>882</v>
      </c>
      <c r="S2750" s="11" t="s">
        <v>882</v>
      </c>
    </row>
    <row r="2751" spans="1:19" ht="15" hidden="1" customHeight="1" x14ac:dyDescent="0.25">
      <c r="A2751" s="6" t="s">
        <v>882</v>
      </c>
      <c r="B2751" s="258"/>
      <c r="F2751" s="7" t="s">
        <v>882</v>
      </c>
      <c r="G2751" s="21" t="s">
        <v>882</v>
      </c>
      <c r="H2751" s="19" t="s">
        <v>882</v>
      </c>
      <c r="I2751" s="10" t="s">
        <v>882</v>
      </c>
      <c r="J2751" s="11" t="s">
        <v>882</v>
      </c>
      <c r="K2751" s="9" t="s">
        <v>882</v>
      </c>
      <c r="L2751" s="9" t="s">
        <v>882</v>
      </c>
      <c r="M2751" s="19" t="s">
        <v>882</v>
      </c>
      <c r="N2751" s="9" t="s">
        <v>882</v>
      </c>
      <c r="O2751" s="9" t="s">
        <v>882</v>
      </c>
      <c r="P2751" s="9" t="s">
        <v>882</v>
      </c>
      <c r="Q2751" t="s">
        <v>882</v>
      </c>
      <c r="R2751" s="7" t="s">
        <v>882</v>
      </c>
      <c r="S2751" s="11" t="s">
        <v>882</v>
      </c>
    </row>
    <row r="2752" spans="1:19" ht="15" hidden="1" customHeight="1" x14ac:dyDescent="0.25">
      <c r="A2752" s="6" t="s">
        <v>882</v>
      </c>
      <c r="B2752" s="258"/>
      <c r="F2752" s="7" t="s">
        <v>882</v>
      </c>
      <c r="G2752" s="21" t="s">
        <v>882</v>
      </c>
      <c r="H2752" s="19" t="s">
        <v>882</v>
      </c>
      <c r="I2752" s="10" t="s">
        <v>882</v>
      </c>
      <c r="J2752" s="11" t="s">
        <v>882</v>
      </c>
      <c r="K2752" s="9" t="s">
        <v>882</v>
      </c>
      <c r="L2752" s="9" t="s">
        <v>882</v>
      </c>
      <c r="M2752" s="19" t="s">
        <v>882</v>
      </c>
      <c r="N2752" s="9" t="s">
        <v>882</v>
      </c>
      <c r="O2752" s="9" t="s">
        <v>882</v>
      </c>
      <c r="P2752" s="9" t="s">
        <v>882</v>
      </c>
      <c r="Q2752" t="s">
        <v>882</v>
      </c>
      <c r="R2752" s="7" t="s">
        <v>882</v>
      </c>
      <c r="S2752" s="11" t="s">
        <v>882</v>
      </c>
    </row>
    <row r="2753" spans="1:19" hidden="1" x14ac:dyDescent="0.25">
      <c r="A2753" s="6" t="s">
        <v>882</v>
      </c>
      <c r="B2753" s="258"/>
      <c r="F2753" s="7" t="s">
        <v>882</v>
      </c>
      <c r="G2753" s="21" t="s">
        <v>882</v>
      </c>
      <c r="H2753" s="19" t="s">
        <v>882</v>
      </c>
      <c r="I2753" s="10" t="s">
        <v>882</v>
      </c>
      <c r="J2753" s="11" t="s">
        <v>882</v>
      </c>
      <c r="K2753" s="9" t="s">
        <v>882</v>
      </c>
      <c r="L2753" s="9" t="s">
        <v>882</v>
      </c>
      <c r="M2753" s="19" t="s">
        <v>882</v>
      </c>
      <c r="N2753" s="9" t="s">
        <v>882</v>
      </c>
      <c r="O2753" s="9" t="s">
        <v>882</v>
      </c>
      <c r="P2753" s="9" t="s">
        <v>882</v>
      </c>
      <c r="Q2753" t="s">
        <v>882</v>
      </c>
      <c r="R2753" s="7" t="s">
        <v>882</v>
      </c>
      <c r="S2753" s="11" t="s">
        <v>882</v>
      </c>
    </row>
    <row r="2754" spans="1:19" hidden="1" x14ac:dyDescent="0.25">
      <c r="A2754" s="6" t="s">
        <v>882</v>
      </c>
      <c r="B2754" s="258"/>
      <c r="F2754" s="7" t="s">
        <v>882</v>
      </c>
      <c r="G2754" s="21" t="s">
        <v>882</v>
      </c>
      <c r="H2754" s="19" t="s">
        <v>882</v>
      </c>
      <c r="I2754" s="10" t="s">
        <v>882</v>
      </c>
      <c r="J2754" s="11" t="s">
        <v>882</v>
      </c>
      <c r="K2754" s="9" t="s">
        <v>882</v>
      </c>
      <c r="L2754" s="9" t="s">
        <v>882</v>
      </c>
      <c r="M2754" s="19" t="s">
        <v>882</v>
      </c>
      <c r="N2754" s="9" t="s">
        <v>882</v>
      </c>
      <c r="O2754" s="9" t="s">
        <v>882</v>
      </c>
      <c r="P2754" s="9" t="s">
        <v>882</v>
      </c>
      <c r="Q2754" t="s">
        <v>882</v>
      </c>
      <c r="R2754" s="7" t="s">
        <v>882</v>
      </c>
      <c r="S2754" s="11" t="s">
        <v>882</v>
      </c>
    </row>
    <row r="2755" spans="1:19" hidden="1" x14ac:dyDescent="0.25">
      <c r="A2755" s="6" t="s">
        <v>882</v>
      </c>
      <c r="B2755" s="258"/>
      <c r="F2755" s="7" t="s">
        <v>882</v>
      </c>
      <c r="G2755" s="21" t="s">
        <v>882</v>
      </c>
      <c r="H2755" s="19" t="s">
        <v>882</v>
      </c>
      <c r="I2755" s="10" t="s">
        <v>882</v>
      </c>
      <c r="J2755" s="11" t="s">
        <v>882</v>
      </c>
      <c r="K2755" s="9" t="s">
        <v>882</v>
      </c>
      <c r="L2755" s="9" t="s">
        <v>882</v>
      </c>
      <c r="M2755" s="19" t="s">
        <v>882</v>
      </c>
      <c r="N2755" s="9" t="s">
        <v>882</v>
      </c>
      <c r="O2755" s="9" t="s">
        <v>882</v>
      </c>
      <c r="P2755" s="9" t="s">
        <v>882</v>
      </c>
      <c r="Q2755" t="s">
        <v>882</v>
      </c>
      <c r="R2755" s="7" t="s">
        <v>882</v>
      </c>
      <c r="S2755" s="11" t="s">
        <v>882</v>
      </c>
    </row>
    <row r="2756" spans="1:19" hidden="1" x14ac:dyDescent="0.25">
      <c r="A2756" s="6" t="s">
        <v>882</v>
      </c>
      <c r="B2756" s="258"/>
      <c r="F2756" s="7" t="s">
        <v>882</v>
      </c>
      <c r="G2756" s="21" t="s">
        <v>882</v>
      </c>
      <c r="H2756" s="19" t="s">
        <v>882</v>
      </c>
      <c r="I2756" s="10" t="s">
        <v>882</v>
      </c>
      <c r="J2756" s="11" t="s">
        <v>882</v>
      </c>
      <c r="K2756" s="9" t="s">
        <v>882</v>
      </c>
      <c r="L2756" s="9" t="s">
        <v>882</v>
      </c>
      <c r="M2756" s="19" t="s">
        <v>882</v>
      </c>
      <c r="N2756" s="9" t="s">
        <v>882</v>
      </c>
      <c r="O2756" s="9" t="s">
        <v>882</v>
      </c>
      <c r="P2756" s="9" t="s">
        <v>882</v>
      </c>
      <c r="Q2756" t="s">
        <v>882</v>
      </c>
      <c r="R2756" s="7" t="s">
        <v>882</v>
      </c>
      <c r="S2756" s="11" t="s">
        <v>882</v>
      </c>
    </row>
    <row r="2757" spans="1:19" hidden="1" x14ac:dyDescent="0.25">
      <c r="A2757" s="6" t="s">
        <v>882</v>
      </c>
      <c r="B2757" s="258"/>
      <c r="F2757" s="7" t="s">
        <v>882</v>
      </c>
      <c r="G2757" s="21" t="s">
        <v>882</v>
      </c>
      <c r="H2757" s="19" t="s">
        <v>882</v>
      </c>
      <c r="I2757" s="10" t="s">
        <v>882</v>
      </c>
      <c r="J2757" s="11" t="s">
        <v>882</v>
      </c>
      <c r="K2757" s="9" t="s">
        <v>882</v>
      </c>
      <c r="L2757" s="9" t="s">
        <v>882</v>
      </c>
      <c r="M2757" s="19" t="s">
        <v>882</v>
      </c>
      <c r="N2757" s="9" t="s">
        <v>882</v>
      </c>
      <c r="O2757" s="9" t="s">
        <v>882</v>
      </c>
      <c r="P2757" s="9" t="s">
        <v>882</v>
      </c>
      <c r="Q2757" t="s">
        <v>882</v>
      </c>
      <c r="R2757" s="7" t="s">
        <v>882</v>
      </c>
      <c r="S2757" s="11" t="s">
        <v>882</v>
      </c>
    </row>
    <row r="2758" spans="1:19" hidden="1" x14ac:dyDescent="0.25">
      <c r="A2758" s="6" t="s">
        <v>882</v>
      </c>
      <c r="B2758" s="258"/>
      <c r="F2758" s="7" t="s">
        <v>882</v>
      </c>
      <c r="G2758" s="21" t="s">
        <v>882</v>
      </c>
      <c r="H2758" s="19" t="s">
        <v>882</v>
      </c>
      <c r="I2758" s="10" t="s">
        <v>882</v>
      </c>
      <c r="J2758" s="11" t="s">
        <v>882</v>
      </c>
      <c r="K2758" s="9" t="s">
        <v>882</v>
      </c>
      <c r="L2758" s="9" t="s">
        <v>882</v>
      </c>
      <c r="M2758" s="19" t="s">
        <v>882</v>
      </c>
      <c r="N2758" s="9" t="s">
        <v>882</v>
      </c>
      <c r="O2758" s="9" t="s">
        <v>882</v>
      </c>
      <c r="P2758" s="9" t="s">
        <v>882</v>
      </c>
      <c r="Q2758" t="s">
        <v>882</v>
      </c>
      <c r="R2758" s="7" t="s">
        <v>882</v>
      </c>
      <c r="S2758" s="11" t="s">
        <v>882</v>
      </c>
    </row>
    <row r="2759" spans="1:19" hidden="1" x14ac:dyDescent="0.25">
      <c r="A2759" s="6" t="s">
        <v>882</v>
      </c>
      <c r="B2759" s="258"/>
      <c r="F2759" s="7" t="s">
        <v>882</v>
      </c>
      <c r="G2759" s="21" t="s">
        <v>882</v>
      </c>
      <c r="H2759" s="19" t="s">
        <v>882</v>
      </c>
      <c r="I2759" s="10" t="s">
        <v>882</v>
      </c>
      <c r="J2759" s="11" t="s">
        <v>882</v>
      </c>
      <c r="K2759" s="9" t="s">
        <v>882</v>
      </c>
      <c r="L2759" s="9" t="s">
        <v>882</v>
      </c>
      <c r="M2759" s="19" t="s">
        <v>882</v>
      </c>
      <c r="N2759" s="9" t="s">
        <v>882</v>
      </c>
      <c r="O2759" s="9" t="s">
        <v>882</v>
      </c>
      <c r="P2759" s="9" t="s">
        <v>882</v>
      </c>
      <c r="Q2759" t="s">
        <v>882</v>
      </c>
      <c r="R2759" s="7" t="s">
        <v>882</v>
      </c>
      <c r="S2759" s="11" t="s">
        <v>882</v>
      </c>
    </row>
    <row r="2760" spans="1:19" hidden="1" x14ac:dyDescent="0.25">
      <c r="A2760" s="6" t="s">
        <v>882</v>
      </c>
      <c r="B2760" s="258"/>
      <c r="F2760" s="7" t="s">
        <v>882</v>
      </c>
      <c r="G2760" s="21" t="s">
        <v>882</v>
      </c>
      <c r="H2760" s="19" t="s">
        <v>882</v>
      </c>
      <c r="I2760" s="10" t="s">
        <v>882</v>
      </c>
      <c r="J2760" s="11" t="s">
        <v>882</v>
      </c>
      <c r="K2760" s="9" t="s">
        <v>882</v>
      </c>
      <c r="L2760" s="9" t="s">
        <v>882</v>
      </c>
      <c r="M2760" s="19" t="s">
        <v>882</v>
      </c>
      <c r="N2760" s="9" t="s">
        <v>882</v>
      </c>
      <c r="O2760" s="9" t="s">
        <v>882</v>
      </c>
      <c r="P2760" s="9" t="s">
        <v>882</v>
      </c>
      <c r="Q2760" t="s">
        <v>882</v>
      </c>
      <c r="R2760" s="7" t="s">
        <v>882</v>
      </c>
      <c r="S2760" s="11" t="s">
        <v>882</v>
      </c>
    </row>
    <row r="2761" spans="1:19" hidden="1" x14ac:dyDescent="0.25">
      <c r="A2761" s="6" t="s">
        <v>882</v>
      </c>
      <c r="B2761" s="258"/>
      <c r="F2761" s="7" t="s">
        <v>882</v>
      </c>
      <c r="G2761" s="21" t="s">
        <v>882</v>
      </c>
      <c r="H2761" s="19" t="s">
        <v>882</v>
      </c>
      <c r="I2761" s="10" t="s">
        <v>882</v>
      </c>
      <c r="J2761" s="11" t="s">
        <v>882</v>
      </c>
      <c r="K2761" s="9" t="s">
        <v>882</v>
      </c>
      <c r="L2761" s="9" t="s">
        <v>882</v>
      </c>
      <c r="M2761" s="19" t="s">
        <v>882</v>
      </c>
      <c r="N2761" s="9" t="s">
        <v>882</v>
      </c>
      <c r="O2761" s="9" t="s">
        <v>882</v>
      </c>
      <c r="P2761" s="9" t="s">
        <v>882</v>
      </c>
      <c r="Q2761" t="s">
        <v>882</v>
      </c>
      <c r="R2761" s="7" t="s">
        <v>882</v>
      </c>
      <c r="S2761" s="11" t="s">
        <v>882</v>
      </c>
    </row>
    <row r="2762" spans="1:19" hidden="1" x14ac:dyDescent="0.25">
      <c r="A2762" s="6" t="s">
        <v>882</v>
      </c>
      <c r="B2762" s="258"/>
      <c r="F2762" s="7" t="s">
        <v>882</v>
      </c>
      <c r="G2762" s="21" t="s">
        <v>882</v>
      </c>
      <c r="H2762" s="19" t="s">
        <v>882</v>
      </c>
      <c r="I2762" s="10" t="s">
        <v>882</v>
      </c>
      <c r="J2762" s="11" t="s">
        <v>882</v>
      </c>
      <c r="K2762" s="9" t="s">
        <v>882</v>
      </c>
      <c r="L2762" s="9" t="s">
        <v>882</v>
      </c>
      <c r="M2762" s="19" t="s">
        <v>882</v>
      </c>
      <c r="N2762" s="9" t="s">
        <v>882</v>
      </c>
      <c r="O2762" s="9" t="s">
        <v>882</v>
      </c>
      <c r="P2762" s="9" t="s">
        <v>882</v>
      </c>
      <c r="Q2762" t="s">
        <v>882</v>
      </c>
      <c r="R2762" s="7" t="s">
        <v>882</v>
      </c>
      <c r="S2762" s="11" t="s">
        <v>882</v>
      </c>
    </row>
    <row r="2763" spans="1:19" hidden="1" x14ac:dyDescent="0.25">
      <c r="A2763" s="6" t="s">
        <v>882</v>
      </c>
      <c r="B2763" s="258"/>
      <c r="F2763" s="7" t="s">
        <v>882</v>
      </c>
      <c r="G2763" s="21" t="s">
        <v>882</v>
      </c>
      <c r="H2763" s="19" t="s">
        <v>882</v>
      </c>
      <c r="I2763" s="10" t="s">
        <v>882</v>
      </c>
      <c r="J2763" s="11" t="s">
        <v>882</v>
      </c>
      <c r="K2763" s="9" t="s">
        <v>882</v>
      </c>
      <c r="L2763" s="9" t="s">
        <v>882</v>
      </c>
      <c r="M2763" s="19" t="s">
        <v>882</v>
      </c>
      <c r="N2763" s="9" t="s">
        <v>882</v>
      </c>
      <c r="O2763" s="9" t="s">
        <v>882</v>
      </c>
      <c r="P2763" s="9" t="s">
        <v>882</v>
      </c>
      <c r="Q2763" t="s">
        <v>882</v>
      </c>
      <c r="R2763" s="7" t="s">
        <v>882</v>
      </c>
      <c r="S2763" s="11" t="s">
        <v>882</v>
      </c>
    </row>
    <row r="2764" spans="1:19" hidden="1" x14ac:dyDescent="0.25">
      <c r="A2764" s="6" t="s">
        <v>882</v>
      </c>
      <c r="B2764" s="258"/>
      <c r="F2764" s="7" t="s">
        <v>882</v>
      </c>
      <c r="G2764" s="21" t="s">
        <v>882</v>
      </c>
      <c r="H2764" s="19" t="s">
        <v>882</v>
      </c>
      <c r="I2764" s="10" t="s">
        <v>882</v>
      </c>
      <c r="J2764" s="11" t="s">
        <v>882</v>
      </c>
      <c r="K2764" s="9" t="s">
        <v>882</v>
      </c>
      <c r="L2764" s="9" t="s">
        <v>882</v>
      </c>
      <c r="M2764" s="19" t="s">
        <v>882</v>
      </c>
      <c r="N2764" s="9" t="s">
        <v>882</v>
      </c>
      <c r="O2764" s="9" t="s">
        <v>882</v>
      </c>
      <c r="P2764" s="9" t="s">
        <v>882</v>
      </c>
      <c r="Q2764" t="s">
        <v>882</v>
      </c>
      <c r="R2764" s="7" t="s">
        <v>882</v>
      </c>
      <c r="S2764" s="11" t="s">
        <v>882</v>
      </c>
    </row>
    <row r="2765" spans="1:19" hidden="1" x14ac:dyDescent="0.25">
      <c r="A2765" s="6" t="s">
        <v>882</v>
      </c>
      <c r="B2765" s="258"/>
      <c r="F2765" s="7" t="s">
        <v>882</v>
      </c>
      <c r="G2765" s="21" t="s">
        <v>882</v>
      </c>
      <c r="H2765" s="19" t="s">
        <v>882</v>
      </c>
      <c r="I2765" s="10" t="s">
        <v>882</v>
      </c>
      <c r="J2765" s="11" t="s">
        <v>882</v>
      </c>
      <c r="K2765" s="9" t="s">
        <v>882</v>
      </c>
      <c r="L2765" s="9" t="s">
        <v>882</v>
      </c>
      <c r="M2765" s="19" t="s">
        <v>882</v>
      </c>
      <c r="N2765" s="9" t="s">
        <v>882</v>
      </c>
      <c r="O2765" s="9" t="s">
        <v>882</v>
      </c>
      <c r="P2765" s="9" t="s">
        <v>882</v>
      </c>
      <c r="Q2765" t="s">
        <v>882</v>
      </c>
      <c r="R2765" s="7" t="s">
        <v>882</v>
      </c>
      <c r="S2765" s="11" t="s">
        <v>882</v>
      </c>
    </row>
    <row r="2766" spans="1:19" hidden="1" x14ac:dyDescent="0.25">
      <c r="A2766" s="6" t="s">
        <v>882</v>
      </c>
      <c r="B2766" s="258"/>
      <c r="F2766" s="7" t="s">
        <v>882</v>
      </c>
      <c r="G2766" s="21" t="s">
        <v>882</v>
      </c>
      <c r="H2766" s="19" t="s">
        <v>882</v>
      </c>
      <c r="I2766" s="10" t="s">
        <v>882</v>
      </c>
      <c r="J2766" s="11" t="s">
        <v>882</v>
      </c>
      <c r="K2766" s="9" t="s">
        <v>882</v>
      </c>
      <c r="L2766" s="9" t="s">
        <v>882</v>
      </c>
      <c r="M2766" s="19" t="s">
        <v>882</v>
      </c>
      <c r="N2766" s="9" t="s">
        <v>882</v>
      </c>
      <c r="O2766" s="9" t="s">
        <v>882</v>
      </c>
      <c r="P2766" s="9" t="s">
        <v>882</v>
      </c>
      <c r="Q2766" t="s">
        <v>882</v>
      </c>
      <c r="R2766" s="7" t="s">
        <v>882</v>
      </c>
      <c r="S2766" s="11" t="s">
        <v>882</v>
      </c>
    </row>
    <row r="2767" spans="1:19" hidden="1" x14ac:dyDescent="0.25">
      <c r="A2767" s="6" t="s">
        <v>882</v>
      </c>
      <c r="B2767" s="258"/>
      <c r="F2767" s="7" t="s">
        <v>882</v>
      </c>
      <c r="G2767" s="21" t="s">
        <v>882</v>
      </c>
      <c r="H2767" s="19" t="s">
        <v>882</v>
      </c>
      <c r="I2767" s="10" t="s">
        <v>882</v>
      </c>
      <c r="J2767" s="11" t="s">
        <v>882</v>
      </c>
      <c r="K2767" s="9" t="s">
        <v>882</v>
      </c>
      <c r="L2767" s="9" t="s">
        <v>882</v>
      </c>
      <c r="M2767" s="19" t="s">
        <v>882</v>
      </c>
      <c r="N2767" s="9" t="s">
        <v>882</v>
      </c>
      <c r="O2767" s="9" t="s">
        <v>882</v>
      </c>
      <c r="P2767" s="9" t="s">
        <v>882</v>
      </c>
      <c r="Q2767" t="s">
        <v>882</v>
      </c>
      <c r="R2767" s="7" t="s">
        <v>882</v>
      </c>
      <c r="S2767" s="11" t="s">
        <v>882</v>
      </c>
    </row>
    <row r="2768" spans="1:19" hidden="1" x14ac:dyDescent="0.25">
      <c r="A2768" s="6" t="s">
        <v>882</v>
      </c>
      <c r="B2768" s="258"/>
      <c r="F2768" s="7" t="s">
        <v>882</v>
      </c>
      <c r="G2768" s="21" t="s">
        <v>882</v>
      </c>
      <c r="H2768" s="19" t="s">
        <v>882</v>
      </c>
      <c r="I2768" s="10" t="s">
        <v>882</v>
      </c>
      <c r="J2768" s="11" t="s">
        <v>882</v>
      </c>
      <c r="K2768" s="9" t="s">
        <v>882</v>
      </c>
      <c r="L2768" s="9" t="s">
        <v>882</v>
      </c>
      <c r="M2768" s="19" t="s">
        <v>882</v>
      </c>
      <c r="N2768" s="9" t="s">
        <v>882</v>
      </c>
      <c r="O2768" s="9" t="s">
        <v>882</v>
      </c>
      <c r="P2768" s="9" t="s">
        <v>882</v>
      </c>
      <c r="Q2768" t="s">
        <v>882</v>
      </c>
      <c r="R2768" s="7" t="s">
        <v>882</v>
      </c>
      <c r="S2768" s="11" t="s">
        <v>882</v>
      </c>
    </row>
    <row r="2769" spans="1:19" hidden="1" x14ac:dyDescent="0.25">
      <c r="A2769" s="6" t="s">
        <v>882</v>
      </c>
      <c r="B2769" s="258"/>
      <c r="F2769" s="7" t="s">
        <v>882</v>
      </c>
      <c r="G2769" s="21" t="s">
        <v>882</v>
      </c>
      <c r="H2769" s="19" t="s">
        <v>882</v>
      </c>
      <c r="I2769" s="10" t="s">
        <v>882</v>
      </c>
      <c r="J2769" s="11" t="s">
        <v>882</v>
      </c>
      <c r="K2769" s="9" t="s">
        <v>882</v>
      </c>
      <c r="L2769" s="9" t="s">
        <v>882</v>
      </c>
      <c r="M2769" s="19" t="s">
        <v>882</v>
      </c>
      <c r="N2769" s="9" t="s">
        <v>882</v>
      </c>
      <c r="O2769" s="9" t="s">
        <v>882</v>
      </c>
      <c r="P2769" s="9" t="s">
        <v>882</v>
      </c>
      <c r="Q2769" t="s">
        <v>882</v>
      </c>
      <c r="R2769" s="7" t="s">
        <v>882</v>
      </c>
      <c r="S2769" s="11" t="s">
        <v>882</v>
      </c>
    </row>
    <row r="2770" spans="1:19" hidden="1" x14ac:dyDescent="0.25">
      <c r="A2770" s="6" t="s">
        <v>882</v>
      </c>
      <c r="B2770" s="258"/>
      <c r="F2770" s="7" t="s">
        <v>882</v>
      </c>
      <c r="G2770" s="21" t="s">
        <v>882</v>
      </c>
      <c r="H2770" s="19" t="s">
        <v>882</v>
      </c>
      <c r="I2770" s="10" t="s">
        <v>882</v>
      </c>
      <c r="J2770" s="11" t="s">
        <v>882</v>
      </c>
      <c r="K2770" s="9" t="s">
        <v>882</v>
      </c>
      <c r="L2770" s="9" t="s">
        <v>882</v>
      </c>
      <c r="M2770" s="19" t="s">
        <v>882</v>
      </c>
      <c r="N2770" s="9" t="s">
        <v>882</v>
      </c>
      <c r="O2770" s="9" t="s">
        <v>882</v>
      </c>
      <c r="P2770" s="9" t="s">
        <v>882</v>
      </c>
      <c r="Q2770" t="s">
        <v>882</v>
      </c>
      <c r="R2770" s="7" t="s">
        <v>882</v>
      </c>
      <c r="S2770" s="11" t="s">
        <v>882</v>
      </c>
    </row>
    <row r="2771" spans="1:19" hidden="1" x14ac:dyDescent="0.25">
      <c r="A2771" s="6" t="s">
        <v>882</v>
      </c>
      <c r="B2771" s="258"/>
      <c r="F2771" s="7" t="s">
        <v>882</v>
      </c>
      <c r="G2771" s="21" t="s">
        <v>882</v>
      </c>
      <c r="H2771" s="19" t="s">
        <v>882</v>
      </c>
      <c r="I2771" s="10" t="s">
        <v>882</v>
      </c>
      <c r="J2771" s="11" t="s">
        <v>882</v>
      </c>
      <c r="K2771" s="9" t="s">
        <v>882</v>
      </c>
      <c r="L2771" s="9" t="s">
        <v>882</v>
      </c>
      <c r="M2771" s="19" t="s">
        <v>882</v>
      </c>
      <c r="N2771" s="9" t="s">
        <v>882</v>
      </c>
      <c r="O2771" s="9" t="s">
        <v>882</v>
      </c>
      <c r="P2771" s="9" t="s">
        <v>882</v>
      </c>
      <c r="Q2771" t="s">
        <v>882</v>
      </c>
      <c r="R2771" s="7" t="s">
        <v>882</v>
      </c>
      <c r="S2771" s="11" t="s">
        <v>882</v>
      </c>
    </row>
    <row r="2772" spans="1:19" hidden="1" x14ac:dyDescent="0.25">
      <c r="A2772" s="6" t="s">
        <v>882</v>
      </c>
      <c r="B2772" s="258"/>
      <c r="F2772" s="7" t="s">
        <v>882</v>
      </c>
      <c r="G2772" s="21" t="s">
        <v>882</v>
      </c>
      <c r="H2772" s="19" t="s">
        <v>882</v>
      </c>
      <c r="I2772" s="10" t="s">
        <v>882</v>
      </c>
      <c r="J2772" s="11" t="s">
        <v>882</v>
      </c>
      <c r="K2772" s="9" t="s">
        <v>882</v>
      </c>
      <c r="L2772" s="9" t="s">
        <v>882</v>
      </c>
      <c r="M2772" s="19" t="s">
        <v>882</v>
      </c>
      <c r="N2772" s="9" t="s">
        <v>882</v>
      </c>
      <c r="O2772" s="9" t="s">
        <v>882</v>
      </c>
      <c r="P2772" s="9" t="s">
        <v>882</v>
      </c>
      <c r="Q2772" t="s">
        <v>882</v>
      </c>
      <c r="R2772" s="7" t="s">
        <v>882</v>
      </c>
      <c r="S2772" s="11" t="s">
        <v>882</v>
      </c>
    </row>
    <row r="2773" spans="1:19" hidden="1" x14ac:dyDescent="0.25">
      <c r="A2773" s="6" t="s">
        <v>882</v>
      </c>
      <c r="B2773" s="258"/>
      <c r="F2773" s="7" t="s">
        <v>882</v>
      </c>
      <c r="G2773" s="21" t="s">
        <v>882</v>
      </c>
      <c r="H2773" s="19" t="s">
        <v>882</v>
      </c>
      <c r="I2773" s="10" t="s">
        <v>882</v>
      </c>
      <c r="J2773" s="11" t="s">
        <v>882</v>
      </c>
      <c r="K2773" s="9" t="s">
        <v>882</v>
      </c>
      <c r="L2773" s="9" t="s">
        <v>882</v>
      </c>
      <c r="M2773" s="19" t="s">
        <v>882</v>
      </c>
      <c r="N2773" s="9" t="s">
        <v>882</v>
      </c>
      <c r="O2773" s="9" t="s">
        <v>882</v>
      </c>
      <c r="P2773" s="9" t="s">
        <v>882</v>
      </c>
      <c r="Q2773" t="s">
        <v>882</v>
      </c>
      <c r="R2773" s="7" t="s">
        <v>882</v>
      </c>
      <c r="S2773" s="11" t="s">
        <v>882</v>
      </c>
    </row>
    <row r="2774" spans="1:19" hidden="1" x14ac:dyDescent="0.25">
      <c r="A2774" s="6" t="s">
        <v>882</v>
      </c>
      <c r="B2774" s="258"/>
      <c r="F2774" s="7" t="s">
        <v>882</v>
      </c>
      <c r="G2774" s="21" t="s">
        <v>882</v>
      </c>
      <c r="H2774" s="19" t="s">
        <v>882</v>
      </c>
      <c r="I2774" s="10" t="s">
        <v>882</v>
      </c>
      <c r="J2774" s="11" t="s">
        <v>882</v>
      </c>
      <c r="K2774" s="9" t="s">
        <v>882</v>
      </c>
      <c r="L2774" s="9" t="s">
        <v>882</v>
      </c>
      <c r="M2774" s="19" t="s">
        <v>882</v>
      </c>
      <c r="N2774" s="9" t="s">
        <v>882</v>
      </c>
      <c r="O2774" s="9" t="s">
        <v>882</v>
      </c>
      <c r="P2774" s="9" t="s">
        <v>882</v>
      </c>
      <c r="Q2774" t="s">
        <v>882</v>
      </c>
      <c r="R2774" s="7" t="s">
        <v>882</v>
      </c>
      <c r="S2774" s="11" t="s">
        <v>882</v>
      </c>
    </row>
    <row r="2775" spans="1:19" hidden="1" x14ac:dyDescent="0.25">
      <c r="A2775" s="6" t="s">
        <v>882</v>
      </c>
      <c r="B2775" s="258"/>
      <c r="F2775" s="7" t="s">
        <v>882</v>
      </c>
      <c r="G2775" s="21" t="s">
        <v>882</v>
      </c>
      <c r="H2775" s="19" t="s">
        <v>882</v>
      </c>
      <c r="I2775" s="10" t="s">
        <v>882</v>
      </c>
      <c r="J2775" s="11" t="s">
        <v>882</v>
      </c>
      <c r="K2775" s="9" t="s">
        <v>882</v>
      </c>
      <c r="L2775" s="9" t="s">
        <v>882</v>
      </c>
      <c r="M2775" s="19" t="s">
        <v>882</v>
      </c>
      <c r="N2775" s="9" t="s">
        <v>882</v>
      </c>
      <c r="O2775" s="9" t="s">
        <v>882</v>
      </c>
      <c r="P2775" s="9" t="s">
        <v>882</v>
      </c>
      <c r="Q2775" t="s">
        <v>882</v>
      </c>
      <c r="R2775" s="7" t="s">
        <v>882</v>
      </c>
      <c r="S2775" s="11" t="s">
        <v>882</v>
      </c>
    </row>
    <row r="2776" spans="1:19" hidden="1" x14ac:dyDescent="0.25">
      <c r="A2776" s="6" t="s">
        <v>882</v>
      </c>
      <c r="B2776" s="258"/>
      <c r="F2776" s="7" t="s">
        <v>882</v>
      </c>
      <c r="G2776" s="21" t="s">
        <v>882</v>
      </c>
      <c r="H2776" s="19" t="s">
        <v>882</v>
      </c>
      <c r="I2776" s="10" t="s">
        <v>882</v>
      </c>
      <c r="J2776" s="11" t="s">
        <v>882</v>
      </c>
      <c r="K2776" s="9" t="s">
        <v>882</v>
      </c>
      <c r="L2776" s="9" t="s">
        <v>882</v>
      </c>
      <c r="M2776" s="19" t="s">
        <v>882</v>
      </c>
      <c r="N2776" s="9" t="s">
        <v>882</v>
      </c>
      <c r="O2776" s="9" t="s">
        <v>882</v>
      </c>
      <c r="P2776" s="9" t="s">
        <v>882</v>
      </c>
      <c r="Q2776" t="s">
        <v>882</v>
      </c>
      <c r="R2776" s="7" t="s">
        <v>882</v>
      </c>
      <c r="S2776" s="11" t="s">
        <v>882</v>
      </c>
    </row>
    <row r="2777" spans="1:19" hidden="1" x14ac:dyDescent="0.25">
      <c r="A2777" s="6" t="s">
        <v>882</v>
      </c>
      <c r="B2777" s="258"/>
      <c r="F2777" s="7" t="s">
        <v>882</v>
      </c>
      <c r="G2777" s="21" t="s">
        <v>882</v>
      </c>
      <c r="H2777" s="19" t="s">
        <v>882</v>
      </c>
      <c r="I2777" s="10" t="s">
        <v>882</v>
      </c>
      <c r="J2777" s="11" t="s">
        <v>882</v>
      </c>
      <c r="K2777" s="9" t="s">
        <v>882</v>
      </c>
      <c r="L2777" s="9" t="s">
        <v>882</v>
      </c>
      <c r="M2777" s="19" t="s">
        <v>882</v>
      </c>
      <c r="N2777" s="9" t="s">
        <v>882</v>
      </c>
      <c r="O2777" s="9" t="s">
        <v>882</v>
      </c>
      <c r="P2777" s="9" t="s">
        <v>882</v>
      </c>
      <c r="Q2777" t="s">
        <v>882</v>
      </c>
      <c r="R2777" s="7" t="s">
        <v>882</v>
      </c>
      <c r="S2777" s="11" t="s">
        <v>882</v>
      </c>
    </row>
    <row r="2778" spans="1:19" hidden="1" x14ac:dyDescent="0.25">
      <c r="A2778" s="6" t="s">
        <v>882</v>
      </c>
      <c r="B2778" s="258"/>
      <c r="F2778" s="7" t="s">
        <v>882</v>
      </c>
      <c r="G2778" s="21" t="s">
        <v>882</v>
      </c>
      <c r="H2778" s="19" t="s">
        <v>882</v>
      </c>
      <c r="I2778" s="10" t="s">
        <v>882</v>
      </c>
      <c r="J2778" s="11" t="s">
        <v>882</v>
      </c>
      <c r="K2778" s="9" t="s">
        <v>882</v>
      </c>
      <c r="L2778" s="9" t="s">
        <v>882</v>
      </c>
      <c r="M2778" s="19" t="s">
        <v>882</v>
      </c>
      <c r="N2778" s="9" t="s">
        <v>882</v>
      </c>
      <c r="O2778" s="9" t="s">
        <v>882</v>
      </c>
      <c r="P2778" s="9" t="s">
        <v>882</v>
      </c>
      <c r="Q2778" t="s">
        <v>882</v>
      </c>
      <c r="R2778" s="7" t="s">
        <v>882</v>
      </c>
      <c r="S2778" s="11" t="s">
        <v>882</v>
      </c>
    </row>
    <row r="2779" spans="1:19" hidden="1" x14ac:dyDescent="0.25">
      <c r="A2779" s="6" t="s">
        <v>882</v>
      </c>
      <c r="B2779" s="258"/>
      <c r="F2779" s="7" t="s">
        <v>882</v>
      </c>
      <c r="G2779" s="21" t="s">
        <v>882</v>
      </c>
      <c r="H2779" s="19" t="s">
        <v>882</v>
      </c>
      <c r="I2779" s="10" t="s">
        <v>882</v>
      </c>
      <c r="J2779" s="11" t="s">
        <v>882</v>
      </c>
      <c r="K2779" s="9" t="s">
        <v>882</v>
      </c>
      <c r="L2779" s="9" t="s">
        <v>882</v>
      </c>
      <c r="M2779" s="19" t="s">
        <v>882</v>
      </c>
      <c r="N2779" s="9" t="s">
        <v>882</v>
      </c>
      <c r="O2779" s="9" t="s">
        <v>882</v>
      </c>
      <c r="P2779" s="9" t="s">
        <v>882</v>
      </c>
      <c r="Q2779" t="s">
        <v>882</v>
      </c>
      <c r="R2779" s="7" t="s">
        <v>882</v>
      </c>
      <c r="S2779" s="11" t="s">
        <v>882</v>
      </c>
    </row>
    <row r="2780" spans="1:19" hidden="1" x14ac:dyDescent="0.25">
      <c r="A2780" s="6" t="s">
        <v>882</v>
      </c>
      <c r="B2780" s="258"/>
      <c r="F2780" s="7" t="s">
        <v>882</v>
      </c>
      <c r="G2780" s="21" t="s">
        <v>882</v>
      </c>
      <c r="H2780" s="19" t="s">
        <v>882</v>
      </c>
      <c r="I2780" s="10" t="s">
        <v>882</v>
      </c>
      <c r="J2780" s="11" t="s">
        <v>882</v>
      </c>
      <c r="K2780" s="9" t="s">
        <v>882</v>
      </c>
      <c r="L2780" s="9" t="s">
        <v>882</v>
      </c>
      <c r="M2780" s="19" t="s">
        <v>882</v>
      </c>
      <c r="N2780" s="9" t="s">
        <v>882</v>
      </c>
      <c r="O2780" s="9" t="s">
        <v>882</v>
      </c>
      <c r="P2780" s="9" t="s">
        <v>882</v>
      </c>
      <c r="Q2780" t="s">
        <v>882</v>
      </c>
      <c r="R2780" s="7" t="s">
        <v>882</v>
      </c>
      <c r="S2780" s="11" t="s">
        <v>882</v>
      </c>
    </row>
    <row r="2781" spans="1:19" hidden="1" x14ac:dyDescent="0.25">
      <c r="A2781" s="6" t="s">
        <v>882</v>
      </c>
      <c r="B2781" s="258"/>
      <c r="F2781" s="7" t="s">
        <v>882</v>
      </c>
      <c r="G2781" s="21" t="s">
        <v>882</v>
      </c>
      <c r="H2781" s="19" t="s">
        <v>882</v>
      </c>
      <c r="I2781" s="10" t="s">
        <v>882</v>
      </c>
      <c r="J2781" s="11" t="s">
        <v>882</v>
      </c>
      <c r="K2781" s="9" t="s">
        <v>882</v>
      </c>
      <c r="L2781" s="9" t="s">
        <v>882</v>
      </c>
      <c r="M2781" s="19" t="s">
        <v>882</v>
      </c>
      <c r="N2781" s="9" t="s">
        <v>882</v>
      </c>
      <c r="O2781" s="9" t="s">
        <v>882</v>
      </c>
      <c r="P2781" s="9" t="s">
        <v>882</v>
      </c>
      <c r="Q2781" t="s">
        <v>882</v>
      </c>
      <c r="R2781" s="7" t="s">
        <v>882</v>
      </c>
      <c r="S2781" s="11" t="s">
        <v>882</v>
      </c>
    </row>
    <row r="2782" spans="1:19" hidden="1" x14ac:dyDescent="0.25">
      <c r="A2782" s="6" t="s">
        <v>882</v>
      </c>
      <c r="B2782" s="258"/>
      <c r="F2782" s="7" t="s">
        <v>882</v>
      </c>
      <c r="G2782" s="21" t="s">
        <v>882</v>
      </c>
      <c r="H2782" s="19" t="s">
        <v>882</v>
      </c>
      <c r="I2782" s="10" t="s">
        <v>882</v>
      </c>
      <c r="J2782" s="11" t="s">
        <v>882</v>
      </c>
      <c r="K2782" s="9" t="s">
        <v>882</v>
      </c>
      <c r="L2782" s="9" t="s">
        <v>882</v>
      </c>
      <c r="M2782" s="19" t="s">
        <v>882</v>
      </c>
      <c r="N2782" s="9" t="s">
        <v>882</v>
      </c>
      <c r="O2782" s="9" t="s">
        <v>882</v>
      </c>
      <c r="P2782" s="9" t="s">
        <v>882</v>
      </c>
      <c r="Q2782" t="s">
        <v>882</v>
      </c>
      <c r="R2782" s="7" t="s">
        <v>882</v>
      </c>
      <c r="S2782" s="11" t="s">
        <v>882</v>
      </c>
    </row>
    <row r="2783" spans="1:19" hidden="1" x14ac:dyDescent="0.25">
      <c r="A2783" s="6" t="s">
        <v>882</v>
      </c>
      <c r="B2783" s="258"/>
      <c r="F2783" s="7" t="s">
        <v>882</v>
      </c>
      <c r="G2783" s="21" t="s">
        <v>882</v>
      </c>
      <c r="H2783" s="19" t="s">
        <v>882</v>
      </c>
      <c r="I2783" s="10" t="s">
        <v>882</v>
      </c>
      <c r="J2783" s="11" t="s">
        <v>882</v>
      </c>
      <c r="K2783" s="9" t="s">
        <v>882</v>
      </c>
      <c r="L2783" s="9" t="s">
        <v>882</v>
      </c>
      <c r="M2783" s="19" t="s">
        <v>882</v>
      </c>
      <c r="N2783" s="9" t="s">
        <v>882</v>
      </c>
      <c r="O2783" s="9" t="s">
        <v>882</v>
      </c>
      <c r="P2783" s="9" t="s">
        <v>882</v>
      </c>
      <c r="Q2783" t="s">
        <v>882</v>
      </c>
      <c r="R2783" s="7" t="s">
        <v>882</v>
      </c>
      <c r="S2783" s="11" t="s">
        <v>882</v>
      </c>
    </row>
    <row r="2784" spans="1:19" hidden="1" x14ac:dyDescent="0.25">
      <c r="A2784" s="6" t="s">
        <v>882</v>
      </c>
      <c r="B2784" s="258"/>
      <c r="F2784" s="7" t="s">
        <v>882</v>
      </c>
      <c r="G2784" s="21" t="s">
        <v>882</v>
      </c>
      <c r="H2784" s="19" t="s">
        <v>882</v>
      </c>
      <c r="I2784" s="10" t="s">
        <v>882</v>
      </c>
      <c r="J2784" s="11" t="s">
        <v>882</v>
      </c>
      <c r="K2784" s="9" t="s">
        <v>882</v>
      </c>
      <c r="L2784" s="9" t="s">
        <v>882</v>
      </c>
      <c r="M2784" s="19" t="s">
        <v>882</v>
      </c>
      <c r="N2784" s="9" t="s">
        <v>882</v>
      </c>
      <c r="O2784" s="9" t="s">
        <v>882</v>
      </c>
      <c r="P2784" s="9" t="s">
        <v>882</v>
      </c>
      <c r="Q2784" t="s">
        <v>882</v>
      </c>
      <c r="R2784" s="7" t="s">
        <v>882</v>
      </c>
      <c r="S2784" s="11" t="s">
        <v>882</v>
      </c>
    </row>
    <row r="2785" spans="1:19" hidden="1" x14ac:dyDescent="0.25">
      <c r="A2785" s="6" t="s">
        <v>882</v>
      </c>
      <c r="B2785" s="258"/>
      <c r="F2785" s="7" t="s">
        <v>882</v>
      </c>
      <c r="G2785" s="21" t="s">
        <v>882</v>
      </c>
      <c r="H2785" s="19" t="s">
        <v>882</v>
      </c>
      <c r="I2785" s="10" t="s">
        <v>882</v>
      </c>
      <c r="J2785" s="11" t="s">
        <v>882</v>
      </c>
      <c r="K2785" s="9" t="s">
        <v>882</v>
      </c>
      <c r="L2785" s="9" t="s">
        <v>882</v>
      </c>
      <c r="M2785" s="19" t="s">
        <v>882</v>
      </c>
      <c r="N2785" s="9" t="s">
        <v>882</v>
      </c>
      <c r="O2785" s="9" t="s">
        <v>882</v>
      </c>
      <c r="P2785" s="9" t="s">
        <v>882</v>
      </c>
      <c r="Q2785" t="s">
        <v>882</v>
      </c>
      <c r="R2785" s="7" t="s">
        <v>882</v>
      </c>
      <c r="S2785" s="11" t="s">
        <v>882</v>
      </c>
    </row>
    <row r="2786" spans="1:19" hidden="1" x14ac:dyDescent="0.25">
      <c r="A2786" s="6" t="s">
        <v>882</v>
      </c>
      <c r="B2786" s="258"/>
      <c r="F2786" s="7" t="s">
        <v>882</v>
      </c>
      <c r="G2786" s="21" t="s">
        <v>882</v>
      </c>
      <c r="H2786" s="19" t="s">
        <v>882</v>
      </c>
      <c r="I2786" s="10" t="s">
        <v>882</v>
      </c>
      <c r="J2786" s="11" t="s">
        <v>882</v>
      </c>
      <c r="K2786" s="9" t="s">
        <v>882</v>
      </c>
      <c r="L2786" s="9" t="s">
        <v>882</v>
      </c>
      <c r="M2786" s="19" t="s">
        <v>882</v>
      </c>
      <c r="N2786" s="9" t="s">
        <v>882</v>
      </c>
      <c r="O2786" s="9" t="s">
        <v>882</v>
      </c>
      <c r="P2786" s="9" t="s">
        <v>882</v>
      </c>
      <c r="Q2786" t="s">
        <v>882</v>
      </c>
      <c r="R2786" s="7" t="s">
        <v>882</v>
      </c>
      <c r="S2786" s="11" t="s">
        <v>882</v>
      </c>
    </row>
    <row r="2787" spans="1:19" hidden="1" x14ac:dyDescent="0.25">
      <c r="A2787" s="6" t="s">
        <v>882</v>
      </c>
      <c r="B2787" s="258"/>
      <c r="F2787" s="7" t="s">
        <v>882</v>
      </c>
      <c r="G2787" s="21" t="s">
        <v>882</v>
      </c>
      <c r="H2787" s="19" t="s">
        <v>882</v>
      </c>
      <c r="I2787" s="10" t="s">
        <v>882</v>
      </c>
      <c r="J2787" s="11" t="s">
        <v>882</v>
      </c>
      <c r="K2787" s="9" t="s">
        <v>882</v>
      </c>
      <c r="L2787" s="9" t="s">
        <v>882</v>
      </c>
      <c r="M2787" s="19" t="s">
        <v>882</v>
      </c>
      <c r="N2787" s="9" t="s">
        <v>882</v>
      </c>
      <c r="O2787" s="9" t="s">
        <v>882</v>
      </c>
      <c r="P2787" s="9" t="s">
        <v>882</v>
      </c>
      <c r="Q2787" t="s">
        <v>882</v>
      </c>
      <c r="R2787" s="7" t="s">
        <v>882</v>
      </c>
      <c r="S2787" s="11" t="s">
        <v>882</v>
      </c>
    </row>
    <row r="2788" spans="1:19" hidden="1" x14ac:dyDescent="0.25">
      <c r="A2788" s="6" t="s">
        <v>882</v>
      </c>
      <c r="B2788" s="258"/>
      <c r="F2788" s="7" t="s">
        <v>882</v>
      </c>
      <c r="G2788" s="21" t="s">
        <v>882</v>
      </c>
      <c r="H2788" s="19" t="s">
        <v>882</v>
      </c>
      <c r="I2788" s="10" t="s">
        <v>882</v>
      </c>
      <c r="J2788" s="11" t="s">
        <v>882</v>
      </c>
      <c r="K2788" s="9" t="s">
        <v>882</v>
      </c>
      <c r="L2788" s="9" t="s">
        <v>882</v>
      </c>
      <c r="M2788" s="19" t="s">
        <v>882</v>
      </c>
      <c r="N2788" s="9" t="s">
        <v>882</v>
      </c>
      <c r="O2788" s="9" t="s">
        <v>882</v>
      </c>
      <c r="P2788" s="9" t="s">
        <v>882</v>
      </c>
      <c r="Q2788" t="s">
        <v>882</v>
      </c>
      <c r="R2788" s="7" t="s">
        <v>882</v>
      </c>
      <c r="S2788" s="11" t="s">
        <v>882</v>
      </c>
    </row>
    <row r="2789" spans="1:19" hidden="1" x14ac:dyDescent="0.25">
      <c r="A2789" s="6" t="s">
        <v>882</v>
      </c>
      <c r="B2789" s="258"/>
      <c r="F2789" s="7" t="s">
        <v>882</v>
      </c>
      <c r="G2789" s="21" t="s">
        <v>882</v>
      </c>
      <c r="H2789" s="19" t="s">
        <v>882</v>
      </c>
      <c r="I2789" s="10" t="s">
        <v>882</v>
      </c>
      <c r="J2789" s="11" t="s">
        <v>882</v>
      </c>
      <c r="K2789" s="9" t="s">
        <v>882</v>
      </c>
      <c r="L2789" s="9" t="s">
        <v>882</v>
      </c>
      <c r="M2789" s="19" t="s">
        <v>882</v>
      </c>
      <c r="N2789" s="9" t="s">
        <v>882</v>
      </c>
      <c r="O2789" s="9" t="s">
        <v>882</v>
      </c>
      <c r="P2789" s="9" t="s">
        <v>882</v>
      </c>
      <c r="Q2789" t="s">
        <v>882</v>
      </c>
      <c r="R2789" s="7" t="s">
        <v>882</v>
      </c>
      <c r="S2789" s="11" t="s">
        <v>882</v>
      </c>
    </row>
    <row r="2790" spans="1:19" hidden="1" x14ac:dyDescent="0.25">
      <c r="A2790" s="6" t="s">
        <v>882</v>
      </c>
      <c r="B2790" s="258"/>
      <c r="F2790" s="7" t="s">
        <v>882</v>
      </c>
      <c r="G2790" s="21" t="s">
        <v>882</v>
      </c>
      <c r="H2790" s="19" t="s">
        <v>882</v>
      </c>
      <c r="I2790" s="10" t="s">
        <v>882</v>
      </c>
      <c r="J2790" s="11" t="s">
        <v>882</v>
      </c>
      <c r="K2790" s="9" t="s">
        <v>882</v>
      </c>
      <c r="L2790" s="9" t="s">
        <v>882</v>
      </c>
      <c r="M2790" s="19" t="s">
        <v>882</v>
      </c>
      <c r="N2790" s="9" t="s">
        <v>882</v>
      </c>
      <c r="O2790" s="9" t="s">
        <v>882</v>
      </c>
      <c r="P2790" s="9" t="s">
        <v>882</v>
      </c>
      <c r="Q2790" t="s">
        <v>882</v>
      </c>
      <c r="R2790" s="7" t="s">
        <v>882</v>
      </c>
      <c r="S2790" s="11" t="s">
        <v>882</v>
      </c>
    </row>
    <row r="2791" spans="1:19" hidden="1" x14ac:dyDescent="0.25">
      <c r="A2791" s="6" t="s">
        <v>882</v>
      </c>
      <c r="B2791" s="258"/>
      <c r="F2791" s="7" t="s">
        <v>882</v>
      </c>
      <c r="G2791" s="21" t="s">
        <v>882</v>
      </c>
      <c r="H2791" s="19" t="s">
        <v>882</v>
      </c>
      <c r="I2791" s="10" t="s">
        <v>882</v>
      </c>
      <c r="J2791" s="11" t="s">
        <v>882</v>
      </c>
      <c r="K2791" s="9" t="s">
        <v>882</v>
      </c>
      <c r="L2791" s="9" t="s">
        <v>882</v>
      </c>
      <c r="M2791" s="19" t="s">
        <v>882</v>
      </c>
      <c r="N2791" s="9" t="s">
        <v>882</v>
      </c>
      <c r="O2791" s="9" t="s">
        <v>882</v>
      </c>
      <c r="P2791" s="9" t="s">
        <v>882</v>
      </c>
      <c r="Q2791" t="s">
        <v>882</v>
      </c>
      <c r="R2791" s="7" t="s">
        <v>882</v>
      </c>
      <c r="S2791" s="11" t="s">
        <v>882</v>
      </c>
    </row>
    <row r="2792" spans="1:19" hidden="1" x14ac:dyDescent="0.25">
      <c r="A2792" s="6" t="s">
        <v>882</v>
      </c>
      <c r="B2792" s="258"/>
      <c r="F2792" s="7" t="s">
        <v>882</v>
      </c>
      <c r="G2792" s="21" t="s">
        <v>882</v>
      </c>
      <c r="H2792" s="19" t="s">
        <v>882</v>
      </c>
      <c r="I2792" s="10" t="s">
        <v>882</v>
      </c>
      <c r="J2792" s="11" t="s">
        <v>882</v>
      </c>
      <c r="K2792" s="9" t="s">
        <v>882</v>
      </c>
      <c r="L2792" s="9" t="s">
        <v>882</v>
      </c>
      <c r="M2792" s="19" t="s">
        <v>882</v>
      </c>
      <c r="N2792" s="9" t="s">
        <v>882</v>
      </c>
      <c r="O2792" s="9" t="s">
        <v>882</v>
      </c>
      <c r="P2792" s="9" t="s">
        <v>882</v>
      </c>
      <c r="Q2792" t="s">
        <v>882</v>
      </c>
      <c r="R2792" s="7" t="s">
        <v>882</v>
      </c>
      <c r="S2792" s="11" t="s">
        <v>882</v>
      </c>
    </row>
    <row r="2793" spans="1:19" hidden="1" x14ac:dyDescent="0.25">
      <c r="A2793" s="6" t="s">
        <v>882</v>
      </c>
      <c r="B2793" s="258"/>
      <c r="F2793" s="7" t="s">
        <v>882</v>
      </c>
      <c r="G2793" s="21" t="s">
        <v>882</v>
      </c>
      <c r="H2793" s="19" t="s">
        <v>882</v>
      </c>
      <c r="I2793" s="10" t="s">
        <v>882</v>
      </c>
      <c r="J2793" s="11" t="s">
        <v>882</v>
      </c>
      <c r="K2793" s="9" t="s">
        <v>882</v>
      </c>
      <c r="L2793" s="9" t="s">
        <v>882</v>
      </c>
      <c r="M2793" s="19" t="s">
        <v>882</v>
      </c>
      <c r="N2793" s="9" t="s">
        <v>882</v>
      </c>
      <c r="O2793" s="9" t="s">
        <v>882</v>
      </c>
      <c r="P2793" s="9" t="s">
        <v>882</v>
      </c>
      <c r="Q2793" t="s">
        <v>882</v>
      </c>
      <c r="R2793" s="7" t="s">
        <v>882</v>
      </c>
      <c r="S2793" s="11" t="s">
        <v>882</v>
      </c>
    </row>
    <row r="2794" spans="1:19" hidden="1" x14ac:dyDescent="0.25">
      <c r="A2794" s="6" t="s">
        <v>882</v>
      </c>
      <c r="B2794" s="258"/>
      <c r="F2794" s="7" t="s">
        <v>882</v>
      </c>
      <c r="G2794" s="21" t="s">
        <v>882</v>
      </c>
      <c r="H2794" s="19" t="s">
        <v>882</v>
      </c>
      <c r="I2794" s="10" t="s">
        <v>882</v>
      </c>
      <c r="J2794" s="11" t="s">
        <v>882</v>
      </c>
      <c r="K2794" s="9" t="s">
        <v>882</v>
      </c>
      <c r="L2794" s="9" t="s">
        <v>882</v>
      </c>
      <c r="M2794" s="19" t="s">
        <v>882</v>
      </c>
      <c r="N2794" s="9" t="s">
        <v>882</v>
      </c>
      <c r="O2794" s="9" t="s">
        <v>882</v>
      </c>
      <c r="P2794" s="9" t="s">
        <v>882</v>
      </c>
      <c r="Q2794" t="s">
        <v>882</v>
      </c>
      <c r="R2794" s="7" t="s">
        <v>882</v>
      </c>
      <c r="S2794" s="11" t="s">
        <v>882</v>
      </c>
    </row>
    <row r="2795" spans="1:19" hidden="1" x14ac:dyDescent="0.25">
      <c r="A2795" s="6" t="s">
        <v>882</v>
      </c>
      <c r="B2795" s="258"/>
      <c r="F2795" s="7" t="s">
        <v>882</v>
      </c>
      <c r="G2795" s="21" t="s">
        <v>882</v>
      </c>
      <c r="H2795" s="19" t="s">
        <v>882</v>
      </c>
      <c r="I2795" s="10" t="s">
        <v>882</v>
      </c>
      <c r="J2795" s="11" t="s">
        <v>882</v>
      </c>
      <c r="K2795" s="9" t="s">
        <v>882</v>
      </c>
      <c r="L2795" s="9" t="s">
        <v>882</v>
      </c>
      <c r="M2795" s="19" t="s">
        <v>882</v>
      </c>
      <c r="N2795" s="9" t="s">
        <v>882</v>
      </c>
      <c r="O2795" s="9" t="s">
        <v>882</v>
      </c>
      <c r="P2795" s="9" t="s">
        <v>882</v>
      </c>
      <c r="Q2795" t="s">
        <v>882</v>
      </c>
      <c r="R2795" s="7" t="s">
        <v>882</v>
      </c>
      <c r="S2795" s="11" t="s">
        <v>882</v>
      </c>
    </row>
    <row r="2796" spans="1:19" hidden="1" x14ac:dyDescent="0.25">
      <c r="A2796" s="6" t="s">
        <v>882</v>
      </c>
      <c r="B2796" s="258"/>
      <c r="F2796" s="7" t="s">
        <v>882</v>
      </c>
      <c r="G2796" s="21" t="s">
        <v>882</v>
      </c>
      <c r="H2796" s="19" t="s">
        <v>882</v>
      </c>
      <c r="I2796" s="10" t="s">
        <v>882</v>
      </c>
      <c r="J2796" s="11" t="s">
        <v>882</v>
      </c>
      <c r="K2796" s="9" t="s">
        <v>882</v>
      </c>
      <c r="L2796" s="9" t="s">
        <v>882</v>
      </c>
      <c r="M2796" s="19" t="s">
        <v>882</v>
      </c>
      <c r="N2796" s="9" t="s">
        <v>882</v>
      </c>
      <c r="O2796" s="9" t="s">
        <v>882</v>
      </c>
      <c r="P2796" s="9" t="s">
        <v>882</v>
      </c>
      <c r="Q2796" t="s">
        <v>882</v>
      </c>
      <c r="R2796" s="7" t="s">
        <v>882</v>
      </c>
      <c r="S2796" s="11" t="s">
        <v>882</v>
      </c>
    </row>
    <row r="2797" spans="1:19" hidden="1" x14ac:dyDescent="0.25">
      <c r="A2797" s="6" t="s">
        <v>882</v>
      </c>
      <c r="B2797" s="258"/>
      <c r="F2797" s="7" t="s">
        <v>882</v>
      </c>
      <c r="G2797" s="21" t="s">
        <v>882</v>
      </c>
      <c r="H2797" s="19" t="s">
        <v>882</v>
      </c>
      <c r="I2797" s="10" t="s">
        <v>882</v>
      </c>
      <c r="J2797" s="11" t="s">
        <v>882</v>
      </c>
      <c r="K2797" s="9" t="s">
        <v>882</v>
      </c>
      <c r="L2797" s="9" t="s">
        <v>882</v>
      </c>
      <c r="M2797" s="19" t="s">
        <v>882</v>
      </c>
      <c r="N2797" s="9" t="s">
        <v>882</v>
      </c>
      <c r="O2797" s="9" t="s">
        <v>882</v>
      </c>
      <c r="P2797" s="9" t="s">
        <v>882</v>
      </c>
      <c r="Q2797" t="s">
        <v>882</v>
      </c>
      <c r="R2797" s="7" t="s">
        <v>882</v>
      </c>
      <c r="S2797" s="11" t="s">
        <v>882</v>
      </c>
    </row>
    <row r="2798" spans="1:19" hidden="1" x14ac:dyDescent="0.25">
      <c r="A2798" s="6" t="s">
        <v>882</v>
      </c>
      <c r="B2798" s="258"/>
      <c r="F2798" s="7" t="s">
        <v>882</v>
      </c>
      <c r="G2798" s="21" t="s">
        <v>882</v>
      </c>
      <c r="H2798" s="19" t="s">
        <v>882</v>
      </c>
      <c r="I2798" s="10" t="s">
        <v>882</v>
      </c>
      <c r="J2798" s="11" t="s">
        <v>882</v>
      </c>
      <c r="K2798" s="9" t="s">
        <v>882</v>
      </c>
      <c r="L2798" s="9" t="s">
        <v>882</v>
      </c>
      <c r="M2798" s="19" t="s">
        <v>882</v>
      </c>
      <c r="N2798" s="9" t="s">
        <v>882</v>
      </c>
      <c r="O2798" s="9" t="s">
        <v>882</v>
      </c>
      <c r="P2798" s="9" t="s">
        <v>882</v>
      </c>
      <c r="Q2798" t="s">
        <v>882</v>
      </c>
      <c r="R2798" s="7" t="s">
        <v>882</v>
      </c>
      <c r="S2798" s="11" t="s">
        <v>882</v>
      </c>
    </row>
    <row r="2799" spans="1:19" hidden="1" x14ac:dyDescent="0.25">
      <c r="A2799" s="6" t="s">
        <v>882</v>
      </c>
      <c r="B2799" s="258"/>
      <c r="F2799" s="7" t="s">
        <v>882</v>
      </c>
      <c r="G2799" s="21" t="s">
        <v>882</v>
      </c>
      <c r="H2799" s="19" t="s">
        <v>882</v>
      </c>
      <c r="I2799" s="10" t="s">
        <v>882</v>
      </c>
      <c r="J2799" s="11" t="s">
        <v>882</v>
      </c>
      <c r="K2799" s="9" t="s">
        <v>882</v>
      </c>
      <c r="L2799" s="9" t="s">
        <v>882</v>
      </c>
      <c r="M2799" s="19" t="s">
        <v>882</v>
      </c>
      <c r="N2799" s="9" t="s">
        <v>882</v>
      </c>
      <c r="O2799" s="9" t="s">
        <v>882</v>
      </c>
      <c r="P2799" s="9" t="s">
        <v>882</v>
      </c>
      <c r="Q2799" t="s">
        <v>882</v>
      </c>
      <c r="R2799" s="7" t="s">
        <v>882</v>
      </c>
      <c r="S2799" s="11" t="s">
        <v>882</v>
      </c>
    </row>
    <row r="2800" spans="1:19" hidden="1" x14ac:dyDescent="0.25">
      <c r="A2800" s="6" t="s">
        <v>882</v>
      </c>
      <c r="B2800" s="258"/>
      <c r="F2800" s="7" t="s">
        <v>882</v>
      </c>
      <c r="G2800" s="21" t="s">
        <v>882</v>
      </c>
      <c r="H2800" s="19" t="s">
        <v>882</v>
      </c>
      <c r="I2800" s="10" t="s">
        <v>882</v>
      </c>
      <c r="J2800" s="11" t="s">
        <v>882</v>
      </c>
      <c r="K2800" s="9" t="s">
        <v>882</v>
      </c>
      <c r="L2800" s="9" t="s">
        <v>882</v>
      </c>
      <c r="M2800" s="19" t="s">
        <v>882</v>
      </c>
      <c r="N2800" s="9" t="s">
        <v>882</v>
      </c>
      <c r="O2800" s="9" t="s">
        <v>882</v>
      </c>
      <c r="P2800" s="9" t="s">
        <v>882</v>
      </c>
      <c r="Q2800" t="s">
        <v>882</v>
      </c>
      <c r="R2800" s="7" t="s">
        <v>882</v>
      </c>
      <c r="S2800" s="11" t="s">
        <v>882</v>
      </c>
    </row>
    <row r="2801" spans="1:19" hidden="1" x14ac:dyDescent="0.25">
      <c r="A2801" s="6" t="s">
        <v>882</v>
      </c>
      <c r="B2801" s="258"/>
      <c r="F2801" s="7" t="s">
        <v>882</v>
      </c>
      <c r="G2801" s="21" t="s">
        <v>882</v>
      </c>
      <c r="H2801" s="19" t="s">
        <v>882</v>
      </c>
      <c r="I2801" s="10" t="s">
        <v>882</v>
      </c>
      <c r="J2801" s="11" t="s">
        <v>882</v>
      </c>
      <c r="K2801" s="9" t="s">
        <v>882</v>
      </c>
      <c r="L2801" s="9" t="s">
        <v>882</v>
      </c>
      <c r="M2801" s="19" t="s">
        <v>882</v>
      </c>
      <c r="N2801" s="9" t="s">
        <v>882</v>
      </c>
      <c r="O2801" s="9" t="s">
        <v>882</v>
      </c>
      <c r="P2801" s="9" t="s">
        <v>882</v>
      </c>
      <c r="Q2801" t="s">
        <v>882</v>
      </c>
      <c r="R2801" s="7" t="s">
        <v>882</v>
      </c>
      <c r="S2801" s="11" t="s">
        <v>882</v>
      </c>
    </row>
    <row r="2802" spans="1:19" hidden="1" x14ac:dyDescent="0.25">
      <c r="A2802" s="6" t="s">
        <v>882</v>
      </c>
      <c r="B2802" s="258"/>
      <c r="F2802" s="7" t="s">
        <v>882</v>
      </c>
      <c r="G2802" s="21" t="s">
        <v>882</v>
      </c>
      <c r="H2802" s="19" t="s">
        <v>882</v>
      </c>
      <c r="I2802" s="10" t="s">
        <v>882</v>
      </c>
      <c r="J2802" s="11" t="s">
        <v>882</v>
      </c>
      <c r="K2802" s="9" t="s">
        <v>882</v>
      </c>
      <c r="L2802" s="9" t="s">
        <v>882</v>
      </c>
      <c r="M2802" s="19" t="s">
        <v>882</v>
      </c>
      <c r="N2802" s="9" t="s">
        <v>882</v>
      </c>
      <c r="O2802" s="9" t="s">
        <v>882</v>
      </c>
      <c r="P2802" s="9" t="s">
        <v>882</v>
      </c>
      <c r="Q2802" t="s">
        <v>882</v>
      </c>
      <c r="R2802" s="7" t="s">
        <v>882</v>
      </c>
      <c r="S2802" s="11" t="s">
        <v>882</v>
      </c>
    </row>
    <row r="2803" spans="1:19" hidden="1" x14ac:dyDescent="0.25">
      <c r="A2803" s="6" t="s">
        <v>882</v>
      </c>
      <c r="B2803" s="258"/>
      <c r="F2803" s="7" t="s">
        <v>882</v>
      </c>
      <c r="G2803" s="21" t="s">
        <v>882</v>
      </c>
      <c r="H2803" s="19" t="s">
        <v>882</v>
      </c>
      <c r="I2803" s="10" t="s">
        <v>882</v>
      </c>
      <c r="J2803" s="11" t="s">
        <v>882</v>
      </c>
      <c r="K2803" s="9" t="s">
        <v>882</v>
      </c>
      <c r="L2803" s="9" t="s">
        <v>882</v>
      </c>
      <c r="M2803" s="19" t="s">
        <v>882</v>
      </c>
      <c r="N2803" s="9" t="s">
        <v>882</v>
      </c>
      <c r="O2803" s="9" t="s">
        <v>882</v>
      </c>
      <c r="P2803" s="9" t="s">
        <v>882</v>
      </c>
      <c r="Q2803" t="s">
        <v>882</v>
      </c>
      <c r="R2803" s="7" t="s">
        <v>882</v>
      </c>
      <c r="S2803" s="11" t="s">
        <v>882</v>
      </c>
    </row>
    <row r="2804" spans="1:19" hidden="1" x14ac:dyDescent="0.25">
      <c r="A2804" s="6" t="s">
        <v>882</v>
      </c>
      <c r="B2804" s="258"/>
      <c r="F2804" s="7" t="s">
        <v>882</v>
      </c>
      <c r="G2804" s="21" t="s">
        <v>882</v>
      </c>
      <c r="H2804" s="19" t="s">
        <v>882</v>
      </c>
      <c r="I2804" s="10" t="s">
        <v>882</v>
      </c>
      <c r="J2804" s="11" t="s">
        <v>882</v>
      </c>
      <c r="K2804" s="9" t="s">
        <v>882</v>
      </c>
      <c r="L2804" s="9" t="s">
        <v>882</v>
      </c>
      <c r="M2804" s="19" t="s">
        <v>882</v>
      </c>
      <c r="N2804" s="9" t="s">
        <v>882</v>
      </c>
      <c r="O2804" s="9" t="s">
        <v>882</v>
      </c>
      <c r="P2804" s="9" t="s">
        <v>882</v>
      </c>
      <c r="Q2804" t="s">
        <v>882</v>
      </c>
      <c r="R2804" s="7" t="s">
        <v>882</v>
      </c>
      <c r="S2804" s="11" t="s">
        <v>882</v>
      </c>
    </row>
    <row r="2805" spans="1:19" hidden="1" x14ac:dyDescent="0.25">
      <c r="A2805" s="6" t="s">
        <v>882</v>
      </c>
      <c r="B2805" s="258"/>
      <c r="F2805" s="7" t="s">
        <v>882</v>
      </c>
      <c r="G2805" s="21" t="s">
        <v>882</v>
      </c>
      <c r="H2805" s="19" t="s">
        <v>882</v>
      </c>
      <c r="I2805" s="10" t="s">
        <v>882</v>
      </c>
      <c r="J2805" s="11" t="s">
        <v>882</v>
      </c>
      <c r="K2805" s="9" t="s">
        <v>882</v>
      </c>
      <c r="L2805" s="9" t="s">
        <v>882</v>
      </c>
      <c r="M2805" s="19" t="s">
        <v>882</v>
      </c>
      <c r="N2805" s="9" t="s">
        <v>882</v>
      </c>
      <c r="O2805" s="9" t="s">
        <v>882</v>
      </c>
      <c r="P2805" s="9" t="s">
        <v>882</v>
      </c>
      <c r="Q2805" t="s">
        <v>882</v>
      </c>
      <c r="R2805" s="7" t="s">
        <v>882</v>
      </c>
      <c r="S2805" s="11" t="s">
        <v>882</v>
      </c>
    </row>
    <row r="2806" spans="1:19" hidden="1" x14ac:dyDescent="0.25">
      <c r="A2806" s="6" t="s">
        <v>882</v>
      </c>
      <c r="B2806" s="258"/>
      <c r="F2806" s="7" t="s">
        <v>882</v>
      </c>
      <c r="G2806" s="21" t="s">
        <v>882</v>
      </c>
      <c r="H2806" s="19" t="s">
        <v>882</v>
      </c>
      <c r="I2806" s="10" t="s">
        <v>882</v>
      </c>
      <c r="J2806" s="11" t="s">
        <v>882</v>
      </c>
      <c r="K2806" s="9" t="s">
        <v>882</v>
      </c>
      <c r="L2806" s="9" t="s">
        <v>882</v>
      </c>
      <c r="M2806" s="19" t="s">
        <v>882</v>
      </c>
      <c r="N2806" s="9" t="s">
        <v>882</v>
      </c>
      <c r="O2806" s="9" t="s">
        <v>882</v>
      </c>
      <c r="P2806" s="9" t="s">
        <v>882</v>
      </c>
      <c r="Q2806" t="s">
        <v>882</v>
      </c>
      <c r="R2806" s="7" t="s">
        <v>882</v>
      </c>
      <c r="S2806" s="11" t="s">
        <v>882</v>
      </c>
    </row>
    <row r="2807" spans="1:19" hidden="1" x14ac:dyDescent="0.25">
      <c r="A2807" s="6" t="s">
        <v>882</v>
      </c>
      <c r="B2807" s="258"/>
      <c r="F2807" s="7" t="s">
        <v>882</v>
      </c>
      <c r="G2807" s="21" t="s">
        <v>882</v>
      </c>
      <c r="H2807" s="19" t="s">
        <v>882</v>
      </c>
      <c r="I2807" s="10" t="s">
        <v>882</v>
      </c>
      <c r="J2807" s="11" t="s">
        <v>882</v>
      </c>
      <c r="K2807" s="9" t="s">
        <v>882</v>
      </c>
      <c r="L2807" s="9" t="s">
        <v>882</v>
      </c>
      <c r="M2807" s="19" t="s">
        <v>882</v>
      </c>
      <c r="N2807" s="9" t="s">
        <v>882</v>
      </c>
      <c r="O2807" s="9" t="s">
        <v>882</v>
      </c>
      <c r="P2807" s="9" t="s">
        <v>882</v>
      </c>
      <c r="Q2807" t="s">
        <v>882</v>
      </c>
      <c r="R2807" s="7" t="s">
        <v>882</v>
      </c>
      <c r="S2807" s="11" t="s">
        <v>882</v>
      </c>
    </row>
    <row r="2808" spans="1:19" hidden="1" x14ac:dyDescent="0.25">
      <c r="A2808" s="6" t="s">
        <v>882</v>
      </c>
      <c r="B2808" s="258"/>
      <c r="F2808" s="7" t="s">
        <v>882</v>
      </c>
      <c r="G2808" s="21" t="s">
        <v>882</v>
      </c>
      <c r="H2808" s="19" t="s">
        <v>882</v>
      </c>
      <c r="I2808" s="10" t="s">
        <v>882</v>
      </c>
      <c r="J2808" s="11" t="s">
        <v>882</v>
      </c>
      <c r="K2808" s="9" t="s">
        <v>882</v>
      </c>
      <c r="L2808" s="9" t="s">
        <v>882</v>
      </c>
      <c r="M2808" s="19" t="s">
        <v>882</v>
      </c>
      <c r="N2808" s="9" t="s">
        <v>882</v>
      </c>
      <c r="O2808" s="9" t="s">
        <v>882</v>
      </c>
      <c r="P2808" s="9" t="s">
        <v>882</v>
      </c>
      <c r="Q2808" t="s">
        <v>882</v>
      </c>
      <c r="R2808" s="7" t="s">
        <v>882</v>
      </c>
      <c r="S2808" s="11" t="s">
        <v>882</v>
      </c>
    </row>
    <row r="2809" spans="1:19" hidden="1" x14ac:dyDescent="0.25">
      <c r="A2809" s="6" t="s">
        <v>882</v>
      </c>
      <c r="B2809" s="258"/>
      <c r="F2809" s="7" t="s">
        <v>882</v>
      </c>
      <c r="G2809" s="21" t="s">
        <v>882</v>
      </c>
      <c r="H2809" s="19" t="s">
        <v>882</v>
      </c>
      <c r="I2809" s="10" t="s">
        <v>882</v>
      </c>
      <c r="J2809" s="11" t="s">
        <v>882</v>
      </c>
      <c r="K2809" s="9" t="s">
        <v>882</v>
      </c>
      <c r="L2809" s="9" t="s">
        <v>882</v>
      </c>
      <c r="M2809" s="19" t="s">
        <v>882</v>
      </c>
      <c r="N2809" s="9" t="s">
        <v>882</v>
      </c>
      <c r="O2809" s="9" t="s">
        <v>882</v>
      </c>
      <c r="P2809" s="9" t="s">
        <v>882</v>
      </c>
      <c r="Q2809" t="s">
        <v>882</v>
      </c>
      <c r="R2809" s="7" t="s">
        <v>882</v>
      </c>
      <c r="S2809" s="11" t="s">
        <v>882</v>
      </c>
    </row>
    <row r="2810" spans="1:19" hidden="1" x14ac:dyDescent="0.25">
      <c r="A2810" s="6" t="s">
        <v>882</v>
      </c>
      <c r="B2810" s="258"/>
      <c r="F2810" s="7" t="s">
        <v>882</v>
      </c>
      <c r="G2810" s="21" t="s">
        <v>882</v>
      </c>
      <c r="H2810" s="19" t="s">
        <v>882</v>
      </c>
      <c r="I2810" s="10" t="s">
        <v>882</v>
      </c>
      <c r="J2810" s="11" t="s">
        <v>882</v>
      </c>
      <c r="K2810" s="9" t="s">
        <v>882</v>
      </c>
      <c r="L2810" s="9" t="s">
        <v>882</v>
      </c>
      <c r="M2810" s="19" t="s">
        <v>882</v>
      </c>
      <c r="N2810" s="9" t="s">
        <v>882</v>
      </c>
      <c r="O2810" s="9" t="s">
        <v>882</v>
      </c>
      <c r="P2810" s="9" t="s">
        <v>882</v>
      </c>
      <c r="Q2810" t="s">
        <v>882</v>
      </c>
      <c r="R2810" s="7" t="s">
        <v>882</v>
      </c>
      <c r="S2810" s="11" t="s">
        <v>882</v>
      </c>
    </row>
    <row r="2811" spans="1:19" hidden="1" x14ac:dyDescent="0.25">
      <c r="A2811" s="6" t="s">
        <v>882</v>
      </c>
      <c r="B2811" s="258"/>
      <c r="F2811" s="7" t="s">
        <v>882</v>
      </c>
      <c r="G2811" s="21" t="s">
        <v>882</v>
      </c>
      <c r="H2811" s="19" t="s">
        <v>882</v>
      </c>
      <c r="I2811" s="10" t="s">
        <v>882</v>
      </c>
      <c r="J2811" s="11" t="s">
        <v>882</v>
      </c>
      <c r="K2811" s="9" t="s">
        <v>882</v>
      </c>
      <c r="L2811" s="9" t="s">
        <v>882</v>
      </c>
      <c r="M2811" s="19" t="s">
        <v>882</v>
      </c>
      <c r="N2811" s="9" t="s">
        <v>882</v>
      </c>
      <c r="O2811" s="9" t="s">
        <v>882</v>
      </c>
      <c r="P2811" s="9" t="s">
        <v>882</v>
      </c>
      <c r="Q2811" t="s">
        <v>882</v>
      </c>
      <c r="R2811" s="7" t="s">
        <v>882</v>
      </c>
      <c r="S2811" s="11" t="s">
        <v>882</v>
      </c>
    </row>
    <row r="2812" spans="1:19" hidden="1" x14ac:dyDescent="0.25">
      <c r="A2812" s="6" t="s">
        <v>882</v>
      </c>
      <c r="B2812" s="258"/>
      <c r="F2812" s="7" t="s">
        <v>882</v>
      </c>
      <c r="G2812" s="21" t="s">
        <v>882</v>
      </c>
      <c r="H2812" s="19" t="s">
        <v>882</v>
      </c>
      <c r="I2812" s="10" t="s">
        <v>882</v>
      </c>
      <c r="J2812" s="11" t="s">
        <v>882</v>
      </c>
      <c r="K2812" s="9" t="s">
        <v>882</v>
      </c>
      <c r="L2812" s="9" t="s">
        <v>882</v>
      </c>
      <c r="M2812" s="19" t="s">
        <v>882</v>
      </c>
      <c r="N2812" s="9" t="s">
        <v>882</v>
      </c>
      <c r="O2812" s="9" t="s">
        <v>882</v>
      </c>
      <c r="P2812" s="9" t="s">
        <v>882</v>
      </c>
      <c r="Q2812" t="s">
        <v>882</v>
      </c>
      <c r="R2812" s="7" t="s">
        <v>882</v>
      </c>
      <c r="S2812" s="11" t="s">
        <v>882</v>
      </c>
    </row>
    <row r="2813" spans="1:19" hidden="1" x14ac:dyDescent="0.25">
      <c r="A2813" s="6" t="s">
        <v>882</v>
      </c>
      <c r="B2813" s="258"/>
      <c r="F2813" s="7" t="s">
        <v>882</v>
      </c>
      <c r="G2813" s="21" t="s">
        <v>882</v>
      </c>
      <c r="H2813" s="19" t="s">
        <v>882</v>
      </c>
      <c r="I2813" s="10" t="s">
        <v>882</v>
      </c>
      <c r="J2813" s="11" t="s">
        <v>882</v>
      </c>
      <c r="K2813" s="9" t="s">
        <v>882</v>
      </c>
      <c r="L2813" s="9" t="s">
        <v>882</v>
      </c>
      <c r="M2813" s="19" t="s">
        <v>882</v>
      </c>
      <c r="N2813" s="9" t="s">
        <v>882</v>
      </c>
      <c r="O2813" s="9" t="s">
        <v>882</v>
      </c>
      <c r="P2813" s="9" t="s">
        <v>882</v>
      </c>
      <c r="Q2813" t="s">
        <v>882</v>
      </c>
      <c r="R2813" s="7" t="s">
        <v>882</v>
      </c>
      <c r="S2813" s="11" t="s">
        <v>882</v>
      </c>
    </row>
    <row r="2814" spans="1:19" hidden="1" x14ac:dyDescent="0.25">
      <c r="A2814" s="6" t="s">
        <v>882</v>
      </c>
      <c r="B2814" s="258"/>
      <c r="F2814" s="7" t="s">
        <v>882</v>
      </c>
      <c r="G2814" s="21" t="s">
        <v>882</v>
      </c>
      <c r="H2814" s="19" t="s">
        <v>882</v>
      </c>
      <c r="I2814" s="10" t="s">
        <v>882</v>
      </c>
      <c r="J2814" s="11" t="s">
        <v>882</v>
      </c>
      <c r="K2814" s="9" t="s">
        <v>882</v>
      </c>
      <c r="L2814" s="9" t="s">
        <v>882</v>
      </c>
      <c r="M2814" s="19" t="s">
        <v>882</v>
      </c>
      <c r="N2814" s="9" t="s">
        <v>882</v>
      </c>
      <c r="O2814" s="9" t="s">
        <v>882</v>
      </c>
      <c r="P2814" s="9" t="s">
        <v>882</v>
      </c>
      <c r="Q2814" t="s">
        <v>882</v>
      </c>
      <c r="R2814" s="7" t="s">
        <v>882</v>
      </c>
      <c r="S2814" s="11" t="s">
        <v>882</v>
      </c>
    </row>
    <row r="2815" spans="1:19" hidden="1" x14ac:dyDescent="0.25">
      <c r="A2815" s="6" t="s">
        <v>882</v>
      </c>
      <c r="B2815" s="258"/>
      <c r="F2815" s="7" t="s">
        <v>882</v>
      </c>
      <c r="G2815" s="21" t="s">
        <v>882</v>
      </c>
      <c r="H2815" s="19" t="s">
        <v>882</v>
      </c>
      <c r="I2815" s="10" t="s">
        <v>882</v>
      </c>
      <c r="J2815" s="11" t="s">
        <v>882</v>
      </c>
      <c r="K2815" s="9" t="s">
        <v>882</v>
      </c>
      <c r="L2815" s="9" t="s">
        <v>882</v>
      </c>
      <c r="M2815" s="19" t="s">
        <v>882</v>
      </c>
      <c r="N2815" s="9" t="s">
        <v>882</v>
      </c>
      <c r="O2815" s="9" t="s">
        <v>882</v>
      </c>
      <c r="P2815" s="9" t="s">
        <v>882</v>
      </c>
      <c r="Q2815" t="s">
        <v>882</v>
      </c>
      <c r="R2815" s="7" t="s">
        <v>882</v>
      </c>
      <c r="S2815" s="11" t="s">
        <v>882</v>
      </c>
    </row>
    <row r="2816" spans="1:19" hidden="1" x14ac:dyDescent="0.25">
      <c r="A2816" s="6" t="s">
        <v>882</v>
      </c>
      <c r="B2816" s="258"/>
      <c r="F2816" s="7" t="s">
        <v>882</v>
      </c>
      <c r="G2816" s="21" t="s">
        <v>882</v>
      </c>
      <c r="H2816" s="19" t="s">
        <v>882</v>
      </c>
      <c r="I2816" s="10" t="s">
        <v>882</v>
      </c>
      <c r="J2816" s="11" t="s">
        <v>882</v>
      </c>
      <c r="K2816" s="9" t="s">
        <v>882</v>
      </c>
      <c r="L2816" s="9" t="s">
        <v>882</v>
      </c>
      <c r="M2816" s="19" t="s">
        <v>882</v>
      </c>
      <c r="N2816" s="9" t="s">
        <v>882</v>
      </c>
      <c r="O2816" s="9" t="s">
        <v>882</v>
      </c>
      <c r="P2816" s="9" t="s">
        <v>882</v>
      </c>
      <c r="Q2816" t="s">
        <v>882</v>
      </c>
      <c r="R2816" s="7" t="s">
        <v>882</v>
      </c>
      <c r="S2816" s="11" t="s">
        <v>882</v>
      </c>
    </row>
    <row r="2817" spans="1:19" hidden="1" x14ac:dyDescent="0.25">
      <c r="A2817" s="6" t="s">
        <v>882</v>
      </c>
      <c r="B2817" s="258"/>
      <c r="F2817" s="7" t="s">
        <v>882</v>
      </c>
      <c r="G2817" s="21" t="s">
        <v>882</v>
      </c>
      <c r="H2817" s="19" t="s">
        <v>882</v>
      </c>
      <c r="I2817" s="10" t="s">
        <v>882</v>
      </c>
      <c r="J2817" s="11" t="s">
        <v>882</v>
      </c>
      <c r="K2817" s="9" t="s">
        <v>882</v>
      </c>
      <c r="L2817" s="9" t="s">
        <v>882</v>
      </c>
      <c r="M2817" s="19" t="s">
        <v>882</v>
      </c>
      <c r="N2817" s="9" t="s">
        <v>882</v>
      </c>
      <c r="O2817" s="9" t="s">
        <v>882</v>
      </c>
      <c r="P2817" s="9" t="s">
        <v>882</v>
      </c>
      <c r="Q2817" t="s">
        <v>882</v>
      </c>
      <c r="R2817" s="7" t="s">
        <v>882</v>
      </c>
      <c r="S2817" s="11" t="s">
        <v>882</v>
      </c>
    </row>
    <row r="2818" spans="1:19" hidden="1" x14ac:dyDescent="0.25">
      <c r="A2818" s="6" t="s">
        <v>882</v>
      </c>
      <c r="B2818" s="258"/>
      <c r="F2818" s="7" t="s">
        <v>882</v>
      </c>
      <c r="G2818" s="21" t="s">
        <v>882</v>
      </c>
      <c r="H2818" s="19" t="s">
        <v>882</v>
      </c>
      <c r="I2818" s="10" t="s">
        <v>882</v>
      </c>
      <c r="J2818" s="11" t="s">
        <v>882</v>
      </c>
      <c r="K2818" s="9" t="s">
        <v>882</v>
      </c>
      <c r="L2818" s="9" t="s">
        <v>882</v>
      </c>
      <c r="M2818" s="19" t="s">
        <v>882</v>
      </c>
      <c r="N2818" s="9" t="s">
        <v>882</v>
      </c>
      <c r="O2818" s="9" t="s">
        <v>882</v>
      </c>
      <c r="P2818" s="9" t="s">
        <v>882</v>
      </c>
      <c r="Q2818" t="s">
        <v>882</v>
      </c>
      <c r="R2818" s="7" t="s">
        <v>882</v>
      </c>
      <c r="S2818" s="11" t="s">
        <v>882</v>
      </c>
    </row>
    <row r="2819" spans="1:19" hidden="1" x14ac:dyDescent="0.25">
      <c r="A2819" s="6" t="s">
        <v>882</v>
      </c>
      <c r="B2819" s="258"/>
      <c r="F2819" s="7" t="s">
        <v>882</v>
      </c>
      <c r="G2819" s="21" t="s">
        <v>882</v>
      </c>
      <c r="H2819" s="19" t="s">
        <v>882</v>
      </c>
      <c r="I2819" s="10" t="s">
        <v>882</v>
      </c>
      <c r="J2819" s="11" t="s">
        <v>882</v>
      </c>
      <c r="K2819" s="9" t="s">
        <v>882</v>
      </c>
      <c r="L2819" s="9" t="s">
        <v>882</v>
      </c>
      <c r="M2819" s="19" t="s">
        <v>882</v>
      </c>
      <c r="N2819" s="9" t="s">
        <v>882</v>
      </c>
      <c r="O2819" s="9" t="s">
        <v>882</v>
      </c>
      <c r="P2819" s="9" t="s">
        <v>882</v>
      </c>
      <c r="Q2819" t="s">
        <v>882</v>
      </c>
      <c r="R2819" s="7" t="s">
        <v>882</v>
      </c>
      <c r="S2819" s="11" t="s">
        <v>882</v>
      </c>
    </row>
    <row r="2820" spans="1:19" hidden="1" x14ac:dyDescent="0.25">
      <c r="A2820" s="6" t="s">
        <v>882</v>
      </c>
      <c r="B2820" s="258"/>
      <c r="F2820" s="7" t="s">
        <v>882</v>
      </c>
      <c r="G2820" s="21" t="s">
        <v>882</v>
      </c>
      <c r="H2820" s="19" t="s">
        <v>882</v>
      </c>
      <c r="I2820" s="10" t="s">
        <v>882</v>
      </c>
      <c r="J2820" s="11" t="s">
        <v>882</v>
      </c>
      <c r="K2820" s="9" t="s">
        <v>882</v>
      </c>
      <c r="L2820" s="9" t="s">
        <v>882</v>
      </c>
      <c r="M2820" s="19" t="s">
        <v>882</v>
      </c>
      <c r="N2820" s="9" t="s">
        <v>882</v>
      </c>
      <c r="O2820" s="9" t="s">
        <v>882</v>
      </c>
      <c r="P2820" s="9" t="s">
        <v>882</v>
      </c>
      <c r="Q2820" t="s">
        <v>882</v>
      </c>
      <c r="R2820" s="7" t="s">
        <v>882</v>
      </c>
      <c r="S2820" s="11" t="s">
        <v>882</v>
      </c>
    </row>
    <row r="2821" spans="1:19" hidden="1" x14ac:dyDescent="0.25">
      <c r="A2821" s="6" t="s">
        <v>882</v>
      </c>
      <c r="B2821" s="258"/>
      <c r="F2821" s="7" t="s">
        <v>882</v>
      </c>
      <c r="G2821" s="21" t="s">
        <v>882</v>
      </c>
      <c r="H2821" s="19" t="s">
        <v>882</v>
      </c>
      <c r="I2821" s="10" t="s">
        <v>882</v>
      </c>
      <c r="J2821" s="11" t="s">
        <v>882</v>
      </c>
      <c r="K2821" s="9" t="s">
        <v>882</v>
      </c>
      <c r="L2821" s="9" t="s">
        <v>882</v>
      </c>
      <c r="M2821" s="19" t="s">
        <v>882</v>
      </c>
      <c r="N2821" s="9" t="s">
        <v>882</v>
      </c>
      <c r="O2821" s="9" t="s">
        <v>882</v>
      </c>
      <c r="P2821" s="9" t="s">
        <v>882</v>
      </c>
      <c r="Q2821" t="s">
        <v>882</v>
      </c>
      <c r="R2821" s="7" t="s">
        <v>882</v>
      </c>
      <c r="S2821" s="11" t="s">
        <v>882</v>
      </c>
    </row>
    <row r="2822" spans="1:19" hidden="1" x14ac:dyDescent="0.25">
      <c r="A2822" s="6" t="s">
        <v>882</v>
      </c>
      <c r="B2822" s="258"/>
      <c r="F2822" s="7" t="s">
        <v>882</v>
      </c>
      <c r="G2822" s="21" t="s">
        <v>882</v>
      </c>
      <c r="H2822" s="19" t="s">
        <v>882</v>
      </c>
      <c r="I2822" s="10" t="s">
        <v>882</v>
      </c>
      <c r="J2822" s="11" t="s">
        <v>882</v>
      </c>
      <c r="K2822" s="9" t="s">
        <v>882</v>
      </c>
      <c r="L2822" s="9" t="s">
        <v>882</v>
      </c>
      <c r="M2822" s="19" t="s">
        <v>882</v>
      </c>
      <c r="N2822" s="9" t="s">
        <v>882</v>
      </c>
      <c r="O2822" s="9" t="s">
        <v>882</v>
      </c>
      <c r="P2822" s="9" t="s">
        <v>882</v>
      </c>
      <c r="Q2822" t="s">
        <v>882</v>
      </c>
      <c r="R2822" s="7" t="s">
        <v>882</v>
      </c>
      <c r="S2822" s="11" t="s">
        <v>882</v>
      </c>
    </row>
    <row r="2823" spans="1:19" hidden="1" x14ac:dyDescent="0.25">
      <c r="A2823" s="6" t="s">
        <v>882</v>
      </c>
      <c r="B2823" s="258"/>
      <c r="F2823" s="7" t="s">
        <v>882</v>
      </c>
      <c r="G2823" s="21" t="s">
        <v>882</v>
      </c>
      <c r="H2823" s="19" t="s">
        <v>882</v>
      </c>
      <c r="I2823" s="10" t="s">
        <v>882</v>
      </c>
      <c r="J2823" s="11" t="s">
        <v>882</v>
      </c>
      <c r="K2823" s="9" t="s">
        <v>882</v>
      </c>
      <c r="L2823" s="9" t="s">
        <v>882</v>
      </c>
      <c r="M2823" s="19" t="s">
        <v>882</v>
      </c>
      <c r="N2823" s="9" t="s">
        <v>882</v>
      </c>
      <c r="O2823" s="9" t="s">
        <v>882</v>
      </c>
      <c r="P2823" s="9" t="s">
        <v>882</v>
      </c>
      <c r="Q2823" t="s">
        <v>882</v>
      </c>
      <c r="R2823" s="7" t="s">
        <v>882</v>
      </c>
      <c r="S2823" s="11" t="s">
        <v>882</v>
      </c>
    </row>
    <row r="2824" spans="1:19" hidden="1" x14ac:dyDescent="0.25">
      <c r="A2824" s="6" t="s">
        <v>882</v>
      </c>
      <c r="B2824" s="258"/>
      <c r="F2824" s="7" t="s">
        <v>882</v>
      </c>
      <c r="G2824" s="21" t="s">
        <v>882</v>
      </c>
      <c r="H2824" s="19" t="s">
        <v>882</v>
      </c>
      <c r="I2824" s="10" t="s">
        <v>882</v>
      </c>
      <c r="J2824" s="11" t="s">
        <v>882</v>
      </c>
      <c r="K2824" s="9" t="s">
        <v>882</v>
      </c>
      <c r="L2824" s="9" t="s">
        <v>882</v>
      </c>
      <c r="M2824" s="19" t="s">
        <v>882</v>
      </c>
      <c r="N2824" s="9" t="s">
        <v>882</v>
      </c>
      <c r="O2824" s="9" t="s">
        <v>882</v>
      </c>
      <c r="P2824" s="9" t="s">
        <v>882</v>
      </c>
      <c r="Q2824" t="s">
        <v>882</v>
      </c>
      <c r="R2824" s="7" t="s">
        <v>882</v>
      </c>
      <c r="S2824" s="11" t="s">
        <v>882</v>
      </c>
    </row>
    <row r="2825" spans="1:19" hidden="1" x14ac:dyDescent="0.25">
      <c r="A2825" s="6" t="s">
        <v>882</v>
      </c>
      <c r="B2825" s="258"/>
      <c r="F2825" s="7" t="s">
        <v>882</v>
      </c>
      <c r="G2825" s="21" t="s">
        <v>882</v>
      </c>
      <c r="H2825" s="19" t="s">
        <v>882</v>
      </c>
      <c r="I2825" s="10" t="s">
        <v>882</v>
      </c>
      <c r="J2825" s="11" t="s">
        <v>882</v>
      </c>
      <c r="K2825" s="9" t="s">
        <v>882</v>
      </c>
      <c r="L2825" s="9" t="s">
        <v>882</v>
      </c>
      <c r="M2825" s="19" t="s">
        <v>882</v>
      </c>
      <c r="N2825" s="9" t="s">
        <v>882</v>
      </c>
      <c r="O2825" s="9" t="s">
        <v>882</v>
      </c>
      <c r="P2825" s="9" t="s">
        <v>882</v>
      </c>
      <c r="Q2825" t="s">
        <v>882</v>
      </c>
      <c r="R2825" s="7" t="s">
        <v>882</v>
      </c>
      <c r="S2825" s="11" t="s">
        <v>882</v>
      </c>
    </row>
    <row r="2826" spans="1:19" hidden="1" x14ac:dyDescent="0.25">
      <c r="A2826" s="6" t="s">
        <v>882</v>
      </c>
      <c r="B2826" s="258"/>
      <c r="F2826" s="7" t="s">
        <v>882</v>
      </c>
      <c r="G2826" s="21" t="s">
        <v>882</v>
      </c>
      <c r="H2826" s="19" t="s">
        <v>882</v>
      </c>
      <c r="I2826" s="10" t="s">
        <v>882</v>
      </c>
      <c r="J2826" s="11" t="s">
        <v>882</v>
      </c>
      <c r="K2826" s="9" t="s">
        <v>882</v>
      </c>
      <c r="L2826" s="9" t="s">
        <v>882</v>
      </c>
      <c r="M2826" s="19" t="s">
        <v>882</v>
      </c>
      <c r="N2826" s="9" t="s">
        <v>882</v>
      </c>
      <c r="O2826" s="9" t="s">
        <v>882</v>
      </c>
      <c r="P2826" s="9" t="s">
        <v>882</v>
      </c>
      <c r="Q2826" t="s">
        <v>882</v>
      </c>
      <c r="R2826" s="7" t="s">
        <v>882</v>
      </c>
      <c r="S2826" s="11" t="s">
        <v>882</v>
      </c>
    </row>
    <row r="2827" spans="1:19" hidden="1" x14ac:dyDescent="0.25">
      <c r="A2827" s="6" t="s">
        <v>882</v>
      </c>
      <c r="B2827" s="258"/>
      <c r="F2827" s="7" t="s">
        <v>882</v>
      </c>
      <c r="G2827" s="21" t="s">
        <v>882</v>
      </c>
      <c r="H2827" s="19" t="s">
        <v>882</v>
      </c>
      <c r="I2827" s="10" t="s">
        <v>882</v>
      </c>
      <c r="J2827" s="11" t="s">
        <v>882</v>
      </c>
      <c r="K2827" s="9" t="s">
        <v>882</v>
      </c>
      <c r="L2827" s="9" t="s">
        <v>882</v>
      </c>
      <c r="M2827" s="19" t="s">
        <v>882</v>
      </c>
      <c r="N2827" s="9" t="s">
        <v>882</v>
      </c>
      <c r="O2827" s="9" t="s">
        <v>882</v>
      </c>
      <c r="P2827" s="9" t="s">
        <v>882</v>
      </c>
      <c r="Q2827" t="s">
        <v>882</v>
      </c>
      <c r="R2827" s="7" t="s">
        <v>882</v>
      </c>
      <c r="S2827" s="11" t="s">
        <v>882</v>
      </c>
    </row>
    <row r="2828" spans="1:19" hidden="1" x14ac:dyDescent="0.25">
      <c r="A2828" s="6" t="s">
        <v>882</v>
      </c>
      <c r="B2828" s="258"/>
      <c r="F2828" s="7" t="s">
        <v>882</v>
      </c>
      <c r="G2828" s="21" t="s">
        <v>882</v>
      </c>
      <c r="H2828" s="19" t="s">
        <v>882</v>
      </c>
      <c r="I2828" s="10" t="s">
        <v>882</v>
      </c>
      <c r="J2828" s="11" t="s">
        <v>882</v>
      </c>
      <c r="K2828" s="9" t="s">
        <v>882</v>
      </c>
      <c r="L2828" s="9" t="s">
        <v>882</v>
      </c>
      <c r="M2828" s="19" t="s">
        <v>882</v>
      </c>
      <c r="N2828" s="9" t="s">
        <v>882</v>
      </c>
      <c r="O2828" s="9" t="s">
        <v>882</v>
      </c>
      <c r="P2828" s="9" t="s">
        <v>882</v>
      </c>
      <c r="Q2828" t="s">
        <v>882</v>
      </c>
      <c r="R2828" s="7" t="s">
        <v>882</v>
      </c>
      <c r="S2828" s="11" t="s">
        <v>882</v>
      </c>
    </row>
    <row r="2829" spans="1:19" hidden="1" x14ac:dyDescent="0.25">
      <c r="A2829" s="6" t="s">
        <v>882</v>
      </c>
      <c r="B2829" s="258"/>
      <c r="F2829" s="7" t="s">
        <v>882</v>
      </c>
      <c r="G2829" s="21" t="s">
        <v>882</v>
      </c>
      <c r="H2829" s="19" t="s">
        <v>882</v>
      </c>
      <c r="I2829" s="10" t="s">
        <v>882</v>
      </c>
      <c r="J2829" s="11" t="s">
        <v>882</v>
      </c>
      <c r="K2829" s="9" t="s">
        <v>882</v>
      </c>
      <c r="L2829" s="9" t="s">
        <v>882</v>
      </c>
      <c r="M2829" s="19" t="s">
        <v>882</v>
      </c>
      <c r="N2829" s="9" t="s">
        <v>882</v>
      </c>
      <c r="O2829" s="9" t="s">
        <v>882</v>
      </c>
      <c r="P2829" s="9" t="s">
        <v>882</v>
      </c>
      <c r="Q2829" t="s">
        <v>882</v>
      </c>
      <c r="R2829" s="7" t="s">
        <v>882</v>
      </c>
      <c r="S2829" s="11" t="s">
        <v>882</v>
      </c>
    </row>
    <row r="2830" spans="1:19" hidden="1" x14ac:dyDescent="0.25">
      <c r="A2830" s="6" t="s">
        <v>882</v>
      </c>
      <c r="B2830" s="258"/>
      <c r="F2830" s="7" t="s">
        <v>882</v>
      </c>
      <c r="G2830" s="21" t="s">
        <v>882</v>
      </c>
      <c r="H2830" s="19" t="s">
        <v>882</v>
      </c>
      <c r="I2830" s="10" t="s">
        <v>882</v>
      </c>
      <c r="J2830" s="11" t="s">
        <v>882</v>
      </c>
      <c r="K2830" s="9" t="s">
        <v>882</v>
      </c>
      <c r="L2830" s="9" t="s">
        <v>882</v>
      </c>
      <c r="M2830" s="19" t="s">
        <v>882</v>
      </c>
      <c r="N2830" s="9" t="s">
        <v>882</v>
      </c>
      <c r="O2830" s="9" t="s">
        <v>882</v>
      </c>
      <c r="P2830" s="9" t="s">
        <v>882</v>
      </c>
      <c r="Q2830" t="s">
        <v>882</v>
      </c>
      <c r="R2830" s="7" t="s">
        <v>882</v>
      </c>
      <c r="S2830" s="11" t="s">
        <v>882</v>
      </c>
    </row>
    <row r="2831" spans="1:19" hidden="1" x14ac:dyDescent="0.25">
      <c r="A2831" s="6" t="s">
        <v>882</v>
      </c>
      <c r="B2831" s="258"/>
      <c r="F2831" s="7" t="s">
        <v>882</v>
      </c>
      <c r="G2831" s="21" t="s">
        <v>882</v>
      </c>
      <c r="H2831" s="19" t="s">
        <v>882</v>
      </c>
      <c r="I2831" s="10" t="s">
        <v>882</v>
      </c>
      <c r="J2831" s="11" t="s">
        <v>882</v>
      </c>
      <c r="K2831" s="9" t="s">
        <v>882</v>
      </c>
      <c r="L2831" s="9" t="s">
        <v>882</v>
      </c>
      <c r="M2831" s="19" t="s">
        <v>882</v>
      </c>
      <c r="N2831" s="9" t="s">
        <v>882</v>
      </c>
      <c r="O2831" s="9" t="s">
        <v>882</v>
      </c>
      <c r="P2831" s="9" t="s">
        <v>882</v>
      </c>
      <c r="Q2831" t="s">
        <v>882</v>
      </c>
      <c r="R2831" s="7" t="s">
        <v>882</v>
      </c>
      <c r="S2831" s="11" t="s">
        <v>882</v>
      </c>
    </row>
    <row r="2832" spans="1:19" hidden="1" x14ac:dyDescent="0.25">
      <c r="A2832" s="6" t="s">
        <v>882</v>
      </c>
      <c r="B2832" s="258"/>
      <c r="F2832" s="7" t="s">
        <v>882</v>
      </c>
      <c r="G2832" s="21" t="s">
        <v>882</v>
      </c>
      <c r="H2832" s="19" t="s">
        <v>882</v>
      </c>
      <c r="I2832" s="10" t="s">
        <v>882</v>
      </c>
      <c r="J2832" s="11" t="s">
        <v>882</v>
      </c>
      <c r="K2832" s="9" t="s">
        <v>882</v>
      </c>
      <c r="L2832" s="9" t="s">
        <v>882</v>
      </c>
      <c r="M2832" s="19" t="s">
        <v>882</v>
      </c>
      <c r="N2832" s="9" t="s">
        <v>882</v>
      </c>
      <c r="O2832" s="9" t="s">
        <v>882</v>
      </c>
      <c r="P2832" s="9" t="s">
        <v>882</v>
      </c>
      <c r="Q2832" t="s">
        <v>882</v>
      </c>
      <c r="R2832" s="7" t="s">
        <v>882</v>
      </c>
      <c r="S2832" s="11" t="s">
        <v>882</v>
      </c>
    </row>
    <row r="2833" spans="1:19" hidden="1" x14ac:dyDescent="0.25">
      <c r="A2833" s="6" t="s">
        <v>882</v>
      </c>
      <c r="B2833" s="258"/>
      <c r="F2833" s="7" t="s">
        <v>882</v>
      </c>
      <c r="G2833" s="21" t="s">
        <v>882</v>
      </c>
      <c r="H2833" s="19" t="s">
        <v>882</v>
      </c>
      <c r="I2833" s="10" t="s">
        <v>882</v>
      </c>
      <c r="J2833" s="11" t="s">
        <v>882</v>
      </c>
      <c r="K2833" s="9" t="s">
        <v>882</v>
      </c>
      <c r="L2833" s="9" t="s">
        <v>882</v>
      </c>
      <c r="M2833" s="19" t="s">
        <v>882</v>
      </c>
      <c r="N2833" s="9" t="s">
        <v>882</v>
      </c>
      <c r="O2833" s="9" t="s">
        <v>882</v>
      </c>
      <c r="P2833" s="9" t="s">
        <v>882</v>
      </c>
      <c r="Q2833" t="s">
        <v>882</v>
      </c>
      <c r="R2833" s="7" t="s">
        <v>882</v>
      </c>
      <c r="S2833" s="11" t="s">
        <v>882</v>
      </c>
    </row>
    <row r="2834" spans="1:19" hidden="1" x14ac:dyDescent="0.25">
      <c r="A2834" s="6" t="s">
        <v>882</v>
      </c>
      <c r="B2834" s="258"/>
      <c r="F2834" s="7" t="s">
        <v>882</v>
      </c>
      <c r="G2834" s="21" t="s">
        <v>882</v>
      </c>
      <c r="H2834" s="19" t="s">
        <v>882</v>
      </c>
      <c r="I2834" s="10" t="s">
        <v>882</v>
      </c>
      <c r="J2834" s="11" t="s">
        <v>882</v>
      </c>
      <c r="K2834" s="9" t="s">
        <v>882</v>
      </c>
      <c r="L2834" s="9" t="s">
        <v>882</v>
      </c>
      <c r="M2834" s="19" t="s">
        <v>882</v>
      </c>
      <c r="N2834" s="9" t="s">
        <v>882</v>
      </c>
      <c r="O2834" s="9" t="s">
        <v>882</v>
      </c>
      <c r="P2834" s="9" t="s">
        <v>882</v>
      </c>
      <c r="Q2834" t="s">
        <v>882</v>
      </c>
      <c r="R2834" s="7" t="s">
        <v>882</v>
      </c>
      <c r="S2834" s="11" t="s">
        <v>882</v>
      </c>
    </row>
    <row r="2835" spans="1:19" hidden="1" x14ac:dyDescent="0.25">
      <c r="A2835" s="6" t="s">
        <v>882</v>
      </c>
      <c r="B2835" s="258"/>
      <c r="F2835" s="7" t="s">
        <v>882</v>
      </c>
      <c r="G2835" s="21" t="s">
        <v>882</v>
      </c>
      <c r="H2835" s="19" t="s">
        <v>882</v>
      </c>
      <c r="I2835" s="10" t="s">
        <v>882</v>
      </c>
      <c r="J2835" s="11" t="s">
        <v>882</v>
      </c>
      <c r="K2835" s="9" t="s">
        <v>882</v>
      </c>
      <c r="L2835" s="9" t="s">
        <v>882</v>
      </c>
      <c r="M2835" s="19" t="s">
        <v>882</v>
      </c>
      <c r="N2835" s="9" t="s">
        <v>882</v>
      </c>
      <c r="O2835" s="9" t="s">
        <v>882</v>
      </c>
      <c r="P2835" s="9" t="s">
        <v>882</v>
      </c>
      <c r="Q2835" t="s">
        <v>882</v>
      </c>
      <c r="R2835" s="7" t="s">
        <v>882</v>
      </c>
      <c r="S2835" s="11" t="s">
        <v>882</v>
      </c>
    </row>
    <row r="2836" spans="1:19" hidden="1" x14ac:dyDescent="0.25">
      <c r="A2836" s="6" t="s">
        <v>882</v>
      </c>
      <c r="B2836" s="258"/>
      <c r="F2836" s="7" t="s">
        <v>882</v>
      </c>
      <c r="G2836" s="21" t="s">
        <v>882</v>
      </c>
      <c r="H2836" s="19" t="s">
        <v>882</v>
      </c>
      <c r="I2836" s="10" t="s">
        <v>882</v>
      </c>
      <c r="J2836" s="11" t="s">
        <v>882</v>
      </c>
      <c r="K2836" s="9" t="s">
        <v>882</v>
      </c>
      <c r="L2836" s="9" t="s">
        <v>882</v>
      </c>
      <c r="M2836" s="19" t="s">
        <v>882</v>
      </c>
      <c r="N2836" s="9" t="s">
        <v>882</v>
      </c>
      <c r="O2836" s="9" t="s">
        <v>882</v>
      </c>
      <c r="P2836" s="9" t="s">
        <v>882</v>
      </c>
      <c r="Q2836" t="s">
        <v>882</v>
      </c>
      <c r="R2836" s="7" t="s">
        <v>882</v>
      </c>
      <c r="S2836" s="11" t="s">
        <v>882</v>
      </c>
    </row>
    <row r="2837" spans="1:19" hidden="1" x14ac:dyDescent="0.25">
      <c r="A2837" s="6" t="s">
        <v>882</v>
      </c>
      <c r="B2837" s="258"/>
      <c r="F2837" s="7" t="s">
        <v>882</v>
      </c>
      <c r="G2837" s="21" t="s">
        <v>882</v>
      </c>
      <c r="H2837" s="19" t="s">
        <v>882</v>
      </c>
      <c r="I2837" s="10" t="s">
        <v>882</v>
      </c>
      <c r="J2837" s="11" t="s">
        <v>882</v>
      </c>
      <c r="K2837" s="9" t="s">
        <v>882</v>
      </c>
      <c r="L2837" s="9" t="s">
        <v>882</v>
      </c>
      <c r="M2837" s="19" t="s">
        <v>882</v>
      </c>
      <c r="N2837" s="9" t="s">
        <v>882</v>
      </c>
      <c r="O2837" s="9" t="s">
        <v>882</v>
      </c>
      <c r="P2837" s="9" t="s">
        <v>882</v>
      </c>
      <c r="Q2837" t="s">
        <v>882</v>
      </c>
      <c r="R2837" s="7" t="s">
        <v>882</v>
      </c>
      <c r="S2837" s="11" t="s">
        <v>882</v>
      </c>
    </row>
    <row r="2838" spans="1:19" hidden="1" x14ac:dyDescent="0.25">
      <c r="A2838" s="6" t="s">
        <v>882</v>
      </c>
      <c r="B2838" s="258"/>
      <c r="F2838" s="7" t="s">
        <v>882</v>
      </c>
      <c r="G2838" s="21" t="s">
        <v>882</v>
      </c>
      <c r="H2838" s="19" t="s">
        <v>882</v>
      </c>
      <c r="I2838" s="10" t="s">
        <v>882</v>
      </c>
      <c r="J2838" s="11" t="s">
        <v>882</v>
      </c>
      <c r="K2838" s="9" t="s">
        <v>882</v>
      </c>
      <c r="L2838" s="9" t="s">
        <v>882</v>
      </c>
      <c r="M2838" s="19" t="s">
        <v>882</v>
      </c>
      <c r="N2838" s="9" t="s">
        <v>882</v>
      </c>
      <c r="O2838" s="9" t="s">
        <v>882</v>
      </c>
      <c r="P2838" s="9" t="s">
        <v>882</v>
      </c>
      <c r="Q2838" t="s">
        <v>882</v>
      </c>
      <c r="R2838" s="7" t="s">
        <v>882</v>
      </c>
      <c r="S2838" s="11" t="s">
        <v>882</v>
      </c>
    </row>
    <row r="2839" spans="1:19" hidden="1" x14ac:dyDescent="0.25">
      <c r="A2839" s="6" t="s">
        <v>882</v>
      </c>
      <c r="B2839" s="258"/>
      <c r="F2839" s="7" t="s">
        <v>882</v>
      </c>
      <c r="G2839" s="21" t="s">
        <v>882</v>
      </c>
      <c r="H2839" s="19" t="s">
        <v>882</v>
      </c>
      <c r="I2839" s="10" t="s">
        <v>882</v>
      </c>
      <c r="J2839" s="11" t="s">
        <v>882</v>
      </c>
      <c r="K2839" s="9" t="s">
        <v>882</v>
      </c>
      <c r="L2839" s="9" t="s">
        <v>882</v>
      </c>
      <c r="M2839" s="19" t="s">
        <v>882</v>
      </c>
      <c r="N2839" s="9" t="s">
        <v>882</v>
      </c>
      <c r="O2839" s="9" t="s">
        <v>882</v>
      </c>
      <c r="P2839" s="9" t="s">
        <v>882</v>
      </c>
      <c r="Q2839" t="s">
        <v>882</v>
      </c>
      <c r="R2839" s="7" t="s">
        <v>882</v>
      </c>
      <c r="S2839" s="11" t="s">
        <v>882</v>
      </c>
    </row>
    <row r="2840" spans="1:19" hidden="1" x14ac:dyDescent="0.25">
      <c r="A2840" s="6" t="s">
        <v>882</v>
      </c>
      <c r="B2840" s="258"/>
      <c r="F2840" s="7" t="s">
        <v>882</v>
      </c>
      <c r="G2840" s="21" t="s">
        <v>882</v>
      </c>
      <c r="H2840" s="19" t="s">
        <v>882</v>
      </c>
      <c r="I2840" s="10" t="s">
        <v>882</v>
      </c>
      <c r="J2840" s="11" t="s">
        <v>882</v>
      </c>
      <c r="K2840" s="9" t="s">
        <v>882</v>
      </c>
      <c r="L2840" s="9" t="s">
        <v>882</v>
      </c>
      <c r="M2840" s="19" t="s">
        <v>882</v>
      </c>
      <c r="N2840" s="9" t="s">
        <v>882</v>
      </c>
      <c r="O2840" s="9" t="s">
        <v>882</v>
      </c>
      <c r="P2840" s="9" t="s">
        <v>882</v>
      </c>
      <c r="Q2840" t="s">
        <v>882</v>
      </c>
      <c r="R2840" s="7" t="s">
        <v>882</v>
      </c>
      <c r="S2840" s="11" t="s">
        <v>882</v>
      </c>
    </row>
    <row r="2841" spans="1:19" hidden="1" x14ac:dyDescent="0.25">
      <c r="A2841" s="6" t="s">
        <v>882</v>
      </c>
      <c r="B2841" s="258"/>
      <c r="F2841" s="7" t="s">
        <v>882</v>
      </c>
      <c r="G2841" s="21" t="s">
        <v>882</v>
      </c>
      <c r="H2841" s="19" t="s">
        <v>882</v>
      </c>
      <c r="I2841" s="10" t="s">
        <v>882</v>
      </c>
      <c r="J2841" s="11" t="s">
        <v>882</v>
      </c>
      <c r="K2841" s="9" t="s">
        <v>882</v>
      </c>
      <c r="L2841" s="9" t="s">
        <v>882</v>
      </c>
      <c r="M2841" s="19" t="s">
        <v>882</v>
      </c>
      <c r="N2841" s="9" t="s">
        <v>882</v>
      </c>
      <c r="O2841" s="9" t="s">
        <v>882</v>
      </c>
      <c r="P2841" s="9" t="s">
        <v>882</v>
      </c>
      <c r="Q2841" t="s">
        <v>882</v>
      </c>
      <c r="R2841" s="7" t="s">
        <v>882</v>
      </c>
      <c r="S2841" s="11" t="s">
        <v>882</v>
      </c>
    </row>
    <row r="2842" spans="1:19" hidden="1" x14ac:dyDescent="0.25">
      <c r="A2842" s="6" t="s">
        <v>882</v>
      </c>
      <c r="B2842" s="258"/>
      <c r="F2842" s="7" t="s">
        <v>882</v>
      </c>
      <c r="G2842" s="21" t="s">
        <v>882</v>
      </c>
      <c r="H2842" s="19" t="s">
        <v>882</v>
      </c>
      <c r="I2842" s="10" t="s">
        <v>882</v>
      </c>
      <c r="J2842" s="11" t="s">
        <v>882</v>
      </c>
      <c r="K2842" s="9" t="s">
        <v>882</v>
      </c>
      <c r="L2842" s="9" t="s">
        <v>882</v>
      </c>
      <c r="M2842" s="19" t="s">
        <v>882</v>
      </c>
      <c r="N2842" s="9" t="s">
        <v>882</v>
      </c>
      <c r="O2842" s="9" t="s">
        <v>882</v>
      </c>
      <c r="P2842" s="9" t="s">
        <v>882</v>
      </c>
      <c r="Q2842" t="s">
        <v>882</v>
      </c>
      <c r="R2842" s="7" t="s">
        <v>882</v>
      </c>
      <c r="S2842" s="11" t="s">
        <v>882</v>
      </c>
    </row>
    <row r="2843" spans="1:19" hidden="1" x14ac:dyDescent="0.25">
      <c r="A2843" s="6" t="s">
        <v>882</v>
      </c>
      <c r="B2843" s="258"/>
      <c r="F2843" s="7" t="s">
        <v>882</v>
      </c>
      <c r="G2843" s="21" t="s">
        <v>882</v>
      </c>
      <c r="H2843" s="19" t="s">
        <v>882</v>
      </c>
      <c r="I2843" s="10" t="s">
        <v>882</v>
      </c>
      <c r="J2843" s="11" t="s">
        <v>882</v>
      </c>
      <c r="K2843" s="9" t="s">
        <v>882</v>
      </c>
      <c r="L2843" s="9" t="s">
        <v>882</v>
      </c>
      <c r="M2843" s="19" t="s">
        <v>882</v>
      </c>
      <c r="N2843" s="9" t="s">
        <v>882</v>
      </c>
      <c r="O2843" s="9" t="s">
        <v>882</v>
      </c>
      <c r="P2843" s="9" t="s">
        <v>882</v>
      </c>
      <c r="Q2843" t="s">
        <v>882</v>
      </c>
      <c r="R2843" s="7" t="s">
        <v>882</v>
      </c>
      <c r="S2843" s="11" t="s">
        <v>882</v>
      </c>
    </row>
    <row r="2844" spans="1:19" hidden="1" x14ac:dyDescent="0.25">
      <c r="A2844" s="6" t="s">
        <v>882</v>
      </c>
      <c r="B2844" s="258"/>
      <c r="F2844" s="7" t="s">
        <v>882</v>
      </c>
      <c r="G2844" s="21" t="s">
        <v>882</v>
      </c>
      <c r="H2844" s="19" t="s">
        <v>882</v>
      </c>
      <c r="I2844" s="10" t="s">
        <v>882</v>
      </c>
      <c r="J2844" s="11" t="s">
        <v>882</v>
      </c>
      <c r="K2844" s="9" t="s">
        <v>882</v>
      </c>
      <c r="L2844" s="9" t="s">
        <v>882</v>
      </c>
      <c r="M2844" s="19" t="s">
        <v>882</v>
      </c>
      <c r="N2844" s="9" t="s">
        <v>882</v>
      </c>
      <c r="O2844" s="9" t="s">
        <v>882</v>
      </c>
      <c r="P2844" s="9" t="s">
        <v>882</v>
      </c>
      <c r="Q2844" t="s">
        <v>882</v>
      </c>
      <c r="R2844" s="7" t="s">
        <v>882</v>
      </c>
      <c r="S2844" s="11" t="s">
        <v>882</v>
      </c>
    </row>
    <row r="2845" spans="1:19" hidden="1" x14ac:dyDescent="0.25">
      <c r="A2845" s="6" t="s">
        <v>882</v>
      </c>
      <c r="B2845" s="258"/>
      <c r="F2845" s="7" t="s">
        <v>882</v>
      </c>
      <c r="G2845" s="21" t="s">
        <v>882</v>
      </c>
      <c r="H2845" s="19" t="s">
        <v>882</v>
      </c>
      <c r="I2845" s="10" t="s">
        <v>882</v>
      </c>
      <c r="J2845" s="11" t="s">
        <v>882</v>
      </c>
      <c r="K2845" s="9" t="s">
        <v>882</v>
      </c>
      <c r="L2845" s="9" t="s">
        <v>882</v>
      </c>
      <c r="M2845" s="19" t="s">
        <v>882</v>
      </c>
      <c r="N2845" s="9" t="s">
        <v>882</v>
      </c>
      <c r="O2845" s="9" t="s">
        <v>882</v>
      </c>
      <c r="P2845" s="9" t="s">
        <v>882</v>
      </c>
      <c r="Q2845" t="s">
        <v>882</v>
      </c>
      <c r="R2845" s="7" t="s">
        <v>882</v>
      </c>
      <c r="S2845" s="11" t="s">
        <v>882</v>
      </c>
    </row>
    <row r="2846" spans="1:19" hidden="1" x14ac:dyDescent="0.25">
      <c r="A2846" s="6" t="s">
        <v>882</v>
      </c>
      <c r="B2846" s="258"/>
      <c r="F2846" s="7" t="s">
        <v>882</v>
      </c>
      <c r="G2846" s="21" t="s">
        <v>882</v>
      </c>
      <c r="H2846" s="19" t="s">
        <v>882</v>
      </c>
      <c r="I2846" s="10" t="s">
        <v>882</v>
      </c>
      <c r="J2846" s="11" t="s">
        <v>882</v>
      </c>
      <c r="K2846" s="9" t="s">
        <v>882</v>
      </c>
      <c r="L2846" s="9" t="s">
        <v>882</v>
      </c>
      <c r="M2846" s="19" t="s">
        <v>882</v>
      </c>
      <c r="N2846" s="9" t="s">
        <v>882</v>
      </c>
      <c r="O2846" s="9" t="s">
        <v>882</v>
      </c>
      <c r="P2846" s="9" t="s">
        <v>882</v>
      </c>
      <c r="Q2846" t="s">
        <v>882</v>
      </c>
      <c r="R2846" s="7" t="s">
        <v>882</v>
      </c>
      <c r="S2846" s="11" t="s">
        <v>882</v>
      </c>
    </row>
    <row r="2847" spans="1:19" hidden="1" x14ac:dyDescent="0.25">
      <c r="A2847" s="6" t="s">
        <v>882</v>
      </c>
      <c r="B2847" s="258"/>
      <c r="F2847" s="7" t="s">
        <v>882</v>
      </c>
      <c r="G2847" s="21" t="s">
        <v>882</v>
      </c>
      <c r="H2847" s="19" t="s">
        <v>882</v>
      </c>
      <c r="I2847" s="10" t="s">
        <v>882</v>
      </c>
      <c r="J2847" s="11" t="s">
        <v>882</v>
      </c>
      <c r="K2847" s="9" t="s">
        <v>882</v>
      </c>
      <c r="L2847" s="9" t="s">
        <v>882</v>
      </c>
      <c r="M2847" s="19" t="s">
        <v>882</v>
      </c>
      <c r="N2847" s="9" t="s">
        <v>882</v>
      </c>
      <c r="O2847" s="9" t="s">
        <v>882</v>
      </c>
      <c r="P2847" s="9" t="s">
        <v>882</v>
      </c>
      <c r="Q2847" t="s">
        <v>882</v>
      </c>
      <c r="R2847" s="7" t="s">
        <v>882</v>
      </c>
      <c r="S2847" s="11" t="s">
        <v>882</v>
      </c>
    </row>
    <row r="2848" spans="1:19" hidden="1" x14ac:dyDescent="0.25">
      <c r="A2848" s="6" t="s">
        <v>882</v>
      </c>
      <c r="B2848" s="258"/>
      <c r="F2848" s="7" t="s">
        <v>882</v>
      </c>
      <c r="G2848" s="21" t="s">
        <v>882</v>
      </c>
      <c r="H2848" s="19" t="s">
        <v>882</v>
      </c>
      <c r="I2848" s="10" t="s">
        <v>882</v>
      </c>
      <c r="J2848" s="11" t="s">
        <v>882</v>
      </c>
      <c r="K2848" s="9" t="s">
        <v>882</v>
      </c>
      <c r="L2848" s="9" t="s">
        <v>882</v>
      </c>
      <c r="M2848" s="19" t="s">
        <v>882</v>
      </c>
      <c r="N2848" s="9" t="s">
        <v>882</v>
      </c>
      <c r="O2848" s="9" t="s">
        <v>882</v>
      </c>
      <c r="P2848" s="9" t="s">
        <v>882</v>
      </c>
      <c r="Q2848" t="s">
        <v>882</v>
      </c>
      <c r="R2848" s="7" t="s">
        <v>882</v>
      </c>
      <c r="S2848" s="11" t="s">
        <v>882</v>
      </c>
    </row>
    <row r="2849" spans="1:19" hidden="1" x14ac:dyDescent="0.25">
      <c r="A2849" s="6" t="s">
        <v>882</v>
      </c>
      <c r="B2849" s="258"/>
      <c r="F2849" s="7" t="s">
        <v>882</v>
      </c>
      <c r="G2849" s="21" t="s">
        <v>882</v>
      </c>
      <c r="H2849" s="19" t="s">
        <v>882</v>
      </c>
      <c r="I2849" s="10" t="s">
        <v>882</v>
      </c>
      <c r="J2849" s="11" t="s">
        <v>882</v>
      </c>
      <c r="K2849" s="9" t="s">
        <v>882</v>
      </c>
      <c r="L2849" s="9" t="s">
        <v>882</v>
      </c>
      <c r="M2849" s="19" t="s">
        <v>882</v>
      </c>
      <c r="N2849" s="9" t="s">
        <v>882</v>
      </c>
      <c r="O2849" s="9" t="s">
        <v>882</v>
      </c>
      <c r="P2849" s="9" t="s">
        <v>882</v>
      </c>
      <c r="Q2849" t="s">
        <v>882</v>
      </c>
      <c r="R2849" s="7" t="s">
        <v>882</v>
      </c>
      <c r="S2849" s="11" t="s">
        <v>882</v>
      </c>
    </row>
    <row r="2850" spans="1:19" hidden="1" x14ac:dyDescent="0.25">
      <c r="A2850" s="6" t="s">
        <v>882</v>
      </c>
      <c r="B2850" s="258"/>
      <c r="F2850" s="7" t="s">
        <v>882</v>
      </c>
      <c r="G2850" s="21" t="s">
        <v>882</v>
      </c>
      <c r="H2850" s="19" t="s">
        <v>882</v>
      </c>
      <c r="I2850" s="10" t="s">
        <v>882</v>
      </c>
      <c r="J2850" s="11" t="s">
        <v>882</v>
      </c>
      <c r="K2850" s="9" t="s">
        <v>882</v>
      </c>
      <c r="L2850" s="9" t="s">
        <v>882</v>
      </c>
      <c r="M2850" s="19" t="s">
        <v>882</v>
      </c>
      <c r="N2850" s="9" t="s">
        <v>882</v>
      </c>
      <c r="O2850" s="9" t="s">
        <v>882</v>
      </c>
      <c r="P2850" s="9" t="s">
        <v>882</v>
      </c>
      <c r="Q2850" t="s">
        <v>882</v>
      </c>
      <c r="R2850" s="7" t="s">
        <v>882</v>
      </c>
      <c r="S2850" s="11" t="s">
        <v>882</v>
      </c>
    </row>
    <row r="2851" spans="1:19" hidden="1" x14ac:dyDescent="0.25">
      <c r="A2851" s="6" t="s">
        <v>882</v>
      </c>
      <c r="B2851" s="258"/>
      <c r="F2851" s="7" t="s">
        <v>882</v>
      </c>
      <c r="G2851" s="21" t="s">
        <v>882</v>
      </c>
      <c r="H2851" s="19" t="s">
        <v>882</v>
      </c>
      <c r="I2851" s="10" t="s">
        <v>882</v>
      </c>
      <c r="J2851" s="11" t="s">
        <v>882</v>
      </c>
      <c r="K2851" s="9" t="s">
        <v>882</v>
      </c>
      <c r="L2851" s="9" t="s">
        <v>882</v>
      </c>
      <c r="M2851" s="19" t="s">
        <v>882</v>
      </c>
      <c r="N2851" s="9" t="s">
        <v>882</v>
      </c>
      <c r="O2851" s="9" t="s">
        <v>882</v>
      </c>
      <c r="P2851" s="9" t="s">
        <v>882</v>
      </c>
      <c r="Q2851" t="s">
        <v>882</v>
      </c>
      <c r="R2851" s="7" t="s">
        <v>882</v>
      </c>
      <c r="S2851" s="11" t="s">
        <v>882</v>
      </c>
    </row>
    <row r="2852" spans="1:19" hidden="1" x14ac:dyDescent="0.25">
      <c r="A2852" s="6" t="s">
        <v>882</v>
      </c>
      <c r="B2852" s="258"/>
      <c r="F2852" s="7" t="s">
        <v>882</v>
      </c>
      <c r="G2852" s="21" t="s">
        <v>882</v>
      </c>
      <c r="H2852" s="19" t="s">
        <v>882</v>
      </c>
      <c r="I2852" s="10" t="s">
        <v>882</v>
      </c>
      <c r="J2852" s="11" t="s">
        <v>882</v>
      </c>
      <c r="K2852" s="9" t="s">
        <v>882</v>
      </c>
      <c r="L2852" s="9" t="s">
        <v>882</v>
      </c>
      <c r="M2852" s="19" t="s">
        <v>882</v>
      </c>
      <c r="N2852" s="9" t="s">
        <v>882</v>
      </c>
      <c r="O2852" s="9" t="s">
        <v>882</v>
      </c>
      <c r="P2852" s="9" t="s">
        <v>882</v>
      </c>
      <c r="Q2852" t="s">
        <v>882</v>
      </c>
      <c r="R2852" s="7" t="s">
        <v>882</v>
      </c>
      <c r="S2852" s="11" t="s">
        <v>882</v>
      </c>
    </row>
    <row r="2853" spans="1:19" hidden="1" x14ac:dyDescent="0.25">
      <c r="A2853" s="6" t="s">
        <v>882</v>
      </c>
      <c r="B2853" s="258"/>
      <c r="F2853" s="7" t="s">
        <v>882</v>
      </c>
      <c r="G2853" s="21" t="s">
        <v>882</v>
      </c>
      <c r="H2853" s="19" t="s">
        <v>882</v>
      </c>
      <c r="I2853" s="10" t="s">
        <v>882</v>
      </c>
      <c r="J2853" s="11" t="s">
        <v>882</v>
      </c>
      <c r="K2853" s="9" t="s">
        <v>882</v>
      </c>
      <c r="L2853" s="9" t="s">
        <v>882</v>
      </c>
      <c r="M2853" s="19" t="s">
        <v>882</v>
      </c>
      <c r="N2853" s="9" t="s">
        <v>882</v>
      </c>
      <c r="O2853" s="9" t="s">
        <v>882</v>
      </c>
      <c r="P2853" s="9" t="s">
        <v>882</v>
      </c>
      <c r="Q2853" t="s">
        <v>882</v>
      </c>
      <c r="R2853" s="7" t="s">
        <v>882</v>
      </c>
      <c r="S2853" s="11" t="s">
        <v>882</v>
      </c>
    </row>
    <row r="2854" spans="1:19" hidden="1" x14ac:dyDescent="0.25">
      <c r="A2854" s="6" t="s">
        <v>882</v>
      </c>
      <c r="B2854" s="258"/>
      <c r="F2854" s="7" t="s">
        <v>882</v>
      </c>
      <c r="G2854" s="21" t="s">
        <v>882</v>
      </c>
      <c r="H2854" s="19" t="s">
        <v>882</v>
      </c>
      <c r="I2854" s="10" t="s">
        <v>882</v>
      </c>
      <c r="J2854" s="11" t="s">
        <v>882</v>
      </c>
      <c r="K2854" s="9" t="s">
        <v>882</v>
      </c>
      <c r="L2854" s="9" t="s">
        <v>882</v>
      </c>
      <c r="M2854" s="19" t="s">
        <v>882</v>
      </c>
      <c r="N2854" s="9" t="s">
        <v>882</v>
      </c>
      <c r="O2854" s="9" t="s">
        <v>882</v>
      </c>
      <c r="P2854" s="9" t="s">
        <v>882</v>
      </c>
      <c r="Q2854" t="s">
        <v>882</v>
      </c>
      <c r="R2854" s="7" t="s">
        <v>882</v>
      </c>
      <c r="S2854" s="11" t="s">
        <v>882</v>
      </c>
    </row>
    <row r="2855" spans="1:19" hidden="1" x14ac:dyDescent="0.25">
      <c r="A2855" s="6" t="s">
        <v>882</v>
      </c>
      <c r="B2855" s="258"/>
      <c r="F2855" s="7" t="s">
        <v>882</v>
      </c>
      <c r="G2855" s="21" t="s">
        <v>882</v>
      </c>
      <c r="H2855" s="19" t="s">
        <v>882</v>
      </c>
      <c r="I2855" s="10" t="s">
        <v>882</v>
      </c>
      <c r="J2855" s="11" t="s">
        <v>882</v>
      </c>
      <c r="K2855" s="9" t="s">
        <v>882</v>
      </c>
      <c r="L2855" s="9" t="s">
        <v>882</v>
      </c>
      <c r="M2855" s="19" t="s">
        <v>882</v>
      </c>
      <c r="N2855" s="9" t="s">
        <v>882</v>
      </c>
      <c r="O2855" s="9" t="s">
        <v>882</v>
      </c>
      <c r="P2855" s="9" t="s">
        <v>882</v>
      </c>
      <c r="Q2855" t="s">
        <v>882</v>
      </c>
      <c r="R2855" s="7" t="s">
        <v>882</v>
      </c>
      <c r="S2855" s="11" t="s">
        <v>882</v>
      </c>
    </row>
    <row r="2856" spans="1:19" hidden="1" x14ac:dyDescent="0.25">
      <c r="A2856" s="6" t="s">
        <v>882</v>
      </c>
      <c r="B2856" s="258"/>
      <c r="F2856" s="7" t="s">
        <v>882</v>
      </c>
      <c r="G2856" s="21" t="s">
        <v>882</v>
      </c>
      <c r="H2856" s="19" t="s">
        <v>882</v>
      </c>
      <c r="I2856" s="10" t="s">
        <v>882</v>
      </c>
      <c r="J2856" s="11" t="s">
        <v>882</v>
      </c>
      <c r="K2856" s="9" t="s">
        <v>882</v>
      </c>
      <c r="L2856" s="9" t="s">
        <v>882</v>
      </c>
      <c r="M2856" s="19" t="s">
        <v>882</v>
      </c>
      <c r="N2856" s="9" t="s">
        <v>882</v>
      </c>
      <c r="O2856" s="9" t="s">
        <v>882</v>
      </c>
      <c r="P2856" s="9" t="s">
        <v>882</v>
      </c>
      <c r="Q2856" t="s">
        <v>882</v>
      </c>
      <c r="R2856" s="7" t="s">
        <v>882</v>
      </c>
      <c r="S2856" s="11" t="s">
        <v>882</v>
      </c>
    </row>
    <row r="2857" spans="1:19" hidden="1" x14ac:dyDescent="0.25">
      <c r="A2857" s="6" t="s">
        <v>882</v>
      </c>
      <c r="B2857" s="258"/>
      <c r="F2857" s="7" t="s">
        <v>882</v>
      </c>
      <c r="G2857" s="21" t="s">
        <v>882</v>
      </c>
      <c r="H2857" s="19" t="s">
        <v>882</v>
      </c>
      <c r="I2857" s="10" t="s">
        <v>882</v>
      </c>
      <c r="J2857" s="11" t="s">
        <v>882</v>
      </c>
      <c r="K2857" s="9" t="s">
        <v>882</v>
      </c>
      <c r="L2857" s="9" t="s">
        <v>882</v>
      </c>
      <c r="M2857" s="19" t="s">
        <v>882</v>
      </c>
      <c r="N2857" s="9" t="s">
        <v>882</v>
      </c>
      <c r="O2857" s="9" t="s">
        <v>882</v>
      </c>
      <c r="P2857" s="9" t="s">
        <v>882</v>
      </c>
      <c r="Q2857" t="s">
        <v>882</v>
      </c>
      <c r="R2857" s="7" t="s">
        <v>882</v>
      </c>
      <c r="S2857" s="11" t="s">
        <v>882</v>
      </c>
    </row>
    <row r="2858" spans="1:19" hidden="1" x14ac:dyDescent="0.25">
      <c r="A2858" s="6" t="s">
        <v>882</v>
      </c>
      <c r="B2858" s="258"/>
      <c r="F2858" s="7" t="s">
        <v>882</v>
      </c>
      <c r="G2858" s="21" t="s">
        <v>882</v>
      </c>
      <c r="H2858" s="19" t="s">
        <v>882</v>
      </c>
      <c r="I2858" s="10" t="s">
        <v>882</v>
      </c>
      <c r="J2858" s="11" t="s">
        <v>882</v>
      </c>
      <c r="K2858" s="9" t="s">
        <v>882</v>
      </c>
      <c r="L2858" s="9" t="s">
        <v>882</v>
      </c>
      <c r="M2858" s="19" t="s">
        <v>882</v>
      </c>
      <c r="N2858" s="9" t="s">
        <v>882</v>
      </c>
      <c r="O2858" s="9" t="s">
        <v>882</v>
      </c>
      <c r="P2858" s="9" t="s">
        <v>882</v>
      </c>
      <c r="Q2858" t="s">
        <v>882</v>
      </c>
      <c r="R2858" s="7" t="s">
        <v>882</v>
      </c>
      <c r="S2858" s="11" t="s">
        <v>882</v>
      </c>
    </row>
    <row r="2859" spans="1:19" hidden="1" x14ac:dyDescent="0.25">
      <c r="A2859" s="6" t="s">
        <v>882</v>
      </c>
      <c r="B2859" s="258"/>
      <c r="F2859" s="7" t="s">
        <v>882</v>
      </c>
      <c r="G2859" s="21" t="s">
        <v>882</v>
      </c>
      <c r="H2859" s="19" t="s">
        <v>882</v>
      </c>
      <c r="I2859" s="10" t="s">
        <v>882</v>
      </c>
      <c r="J2859" s="11" t="s">
        <v>882</v>
      </c>
      <c r="K2859" s="9" t="s">
        <v>882</v>
      </c>
      <c r="L2859" s="9" t="s">
        <v>882</v>
      </c>
      <c r="M2859" s="19" t="s">
        <v>882</v>
      </c>
      <c r="N2859" s="9" t="s">
        <v>882</v>
      </c>
      <c r="O2859" s="9" t="s">
        <v>882</v>
      </c>
      <c r="P2859" s="9" t="s">
        <v>882</v>
      </c>
      <c r="Q2859" t="s">
        <v>882</v>
      </c>
      <c r="R2859" s="7" t="s">
        <v>882</v>
      </c>
      <c r="S2859" s="11" t="s">
        <v>882</v>
      </c>
    </row>
    <row r="2860" spans="1:19" hidden="1" x14ac:dyDescent="0.25">
      <c r="A2860" s="6" t="s">
        <v>882</v>
      </c>
      <c r="B2860" s="258"/>
      <c r="F2860" s="7" t="s">
        <v>882</v>
      </c>
      <c r="G2860" s="21" t="s">
        <v>882</v>
      </c>
      <c r="H2860" s="19" t="s">
        <v>882</v>
      </c>
      <c r="I2860" s="10" t="s">
        <v>882</v>
      </c>
      <c r="J2860" s="11" t="s">
        <v>882</v>
      </c>
      <c r="K2860" s="9" t="s">
        <v>882</v>
      </c>
      <c r="L2860" s="9" t="s">
        <v>882</v>
      </c>
      <c r="M2860" s="19" t="s">
        <v>882</v>
      </c>
      <c r="N2860" s="9" t="s">
        <v>882</v>
      </c>
      <c r="O2860" s="9" t="s">
        <v>882</v>
      </c>
      <c r="P2860" s="9" t="s">
        <v>882</v>
      </c>
      <c r="Q2860" t="s">
        <v>882</v>
      </c>
      <c r="R2860" s="7" t="s">
        <v>882</v>
      </c>
      <c r="S2860" s="11" t="s">
        <v>882</v>
      </c>
    </row>
    <row r="2861" spans="1:19" hidden="1" x14ac:dyDescent="0.25">
      <c r="A2861" s="6" t="s">
        <v>882</v>
      </c>
      <c r="B2861" s="258"/>
      <c r="F2861" s="7" t="s">
        <v>882</v>
      </c>
      <c r="G2861" s="21" t="s">
        <v>882</v>
      </c>
      <c r="H2861" s="19" t="s">
        <v>882</v>
      </c>
      <c r="I2861" s="10" t="s">
        <v>882</v>
      </c>
      <c r="J2861" s="11" t="s">
        <v>882</v>
      </c>
      <c r="K2861" s="9" t="s">
        <v>882</v>
      </c>
      <c r="L2861" s="9" t="s">
        <v>882</v>
      </c>
      <c r="M2861" s="19" t="s">
        <v>882</v>
      </c>
      <c r="N2861" s="9" t="s">
        <v>882</v>
      </c>
      <c r="O2861" s="9" t="s">
        <v>882</v>
      </c>
      <c r="P2861" s="9" t="s">
        <v>882</v>
      </c>
      <c r="Q2861" t="s">
        <v>882</v>
      </c>
      <c r="R2861" s="7" t="s">
        <v>882</v>
      </c>
      <c r="S2861" s="11" t="s">
        <v>882</v>
      </c>
    </row>
    <row r="2862" spans="1:19" hidden="1" x14ac:dyDescent="0.25">
      <c r="A2862" s="6" t="s">
        <v>882</v>
      </c>
      <c r="B2862" s="258"/>
      <c r="F2862" s="7" t="s">
        <v>882</v>
      </c>
      <c r="G2862" s="21" t="s">
        <v>882</v>
      </c>
      <c r="H2862" s="19" t="s">
        <v>882</v>
      </c>
      <c r="I2862" s="10" t="s">
        <v>882</v>
      </c>
      <c r="J2862" s="11" t="s">
        <v>882</v>
      </c>
      <c r="K2862" s="9" t="s">
        <v>882</v>
      </c>
      <c r="L2862" s="9" t="s">
        <v>882</v>
      </c>
      <c r="M2862" s="19" t="s">
        <v>882</v>
      </c>
      <c r="N2862" s="9" t="s">
        <v>882</v>
      </c>
      <c r="O2862" s="9" t="s">
        <v>882</v>
      </c>
      <c r="P2862" s="9" t="s">
        <v>882</v>
      </c>
      <c r="Q2862" t="s">
        <v>882</v>
      </c>
      <c r="R2862" s="7" t="s">
        <v>882</v>
      </c>
      <c r="S2862" s="11" t="s">
        <v>882</v>
      </c>
    </row>
    <row r="2863" spans="1:19" hidden="1" x14ac:dyDescent="0.25">
      <c r="A2863" s="6" t="s">
        <v>882</v>
      </c>
      <c r="B2863" s="258"/>
      <c r="F2863" s="7" t="s">
        <v>882</v>
      </c>
      <c r="G2863" s="21" t="s">
        <v>882</v>
      </c>
      <c r="H2863" s="19" t="s">
        <v>882</v>
      </c>
      <c r="I2863" s="10" t="s">
        <v>882</v>
      </c>
      <c r="J2863" s="11" t="s">
        <v>882</v>
      </c>
      <c r="K2863" s="9" t="s">
        <v>882</v>
      </c>
      <c r="L2863" s="9" t="s">
        <v>882</v>
      </c>
      <c r="M2863" s="19" t="s">
        <v>882</v>
      </c>
      <c r="N2863" s="9" t="s">
        <v>882</v>
      </c>
      <c r="O2863" s="9" t="s">
        <v>882</v>
      </c>
      <c r="P2863" s="9" t="s">
        <v>882</v>
      </c>
      <c r="Q2863" t="s">
        <v>882</v>
      </c>
      <c r="R2863" s="7" t="s">
        <v>882</v>
      </c>
      <c r="S2863" s="11" t="s">
        <v>882</v>
      </c>
    </row>
    <row r="2864" spans="1:19" hidden="1" x14ac:dyDescent="0.25">
      <c r="A2864" s="6" t="s">
        <v>882</v>
      </c>
      <c r="B2864" s="258"/>
      <c r="F2864" s="7" t="s">
        <v>882</v>
      </c>
      <c r="G2864" s="21" t="s">
        <v>882</v>
      </c>
      <c r="H2864" s="19" t="s">
        <v>882</v>
      </c>
      <c r="I2864" s="10" t="s">
        <v>882</v>
      </c>
      <c r="J2864" s="11" t="s">
        <v>882</v>
      </c>
      <c r="K2864" s="9" t="s">
        <v>882</v>
      </c>
      <c r="L2864" s="9" t="s">
        <v>882</v>
      </c>
      <c r="M2864" s="19" t="s">
        <v>882</v>
      </c>
      <c r="N2864" s="9" t="s">
        <v>882</v>
      </c>
      <c r="O2864" s="9" t="s">
        <v>882</v>
      </c>
      <c r="P2864" s="9" t="s">
        <v>882</v>
      </c>
      <c r="Q2864" t="s">
        <v>882</v>
      </c>
      <c r="R2864" s="7" t="s">
        <v>882</v>
      </c>
      <c r="S2864" s="11" t="s">
        <v>882</v>
      </c>
    </row>
    <row r="2865" spans="1:19" hidden="1" x14ac:dyDescent="0.25">
      <c r="A2865" s="6" t="s">
        <v>882</v>
      </c>
      <c r="B2865" s="258"/>
      <c r="F2865" s="7" t="s">
        <v>882</v>
      </c>
      <c r="G2865" s="21" t="s">
        <v>882</v>
      </c>
      <c r="H2865" s="19" t="s">
        <v>882</v>
      </c>
      <c r="I2865" s="10" t="s">
        <v>882</v>
      </c>
      <c r="J2865" s="11" t="s">
        <v>882</v>
      </c>
      <c r="K2865" s="9" t="s">
        <v>882</v>
      </c>
      <c r="L2865" s="9" t="s">
        <v>882</v>
      </c>
      <c r="M2865" s="19" t="s">
        <v>882</v>
      </c>
      <c r="N2865" s="9" t="s">
        <v>882</v>
      </c>
      <c r="O2865" s="9" t="s">
        <v>882</v>
      </c>
      <c r="P2865" s="9" t="s">
        <v>882</v>
      </c>
      <c r="Q2865" t="s">
        <v>882</v>
      </c>
      <c r="R2865" s="7" t="s">
        <v>882</v>
      </c>
      <c r="S2865" s="11" t="s">
        <v>882</v>
      </c>
    </row>
    <row r="2866" spans="1:19" hidden="1" x14ac:dyDescent="0.25">
      <c r="A2866" s="6" t="s">
        <v>882</v>
      </c>
      <c r="B2866" s="258"/>
      <c r="F2866" s="7" t="s">
        <v>882</v>
      </c>
      <c r="G2866" s="21" t="s">
        <v>882</v>
      </c>
      <c r="H2866" s="19" t="s">
        <v>882</v>
      </c>
      <c r="I2866" s="10" t="s">
        <v>882</v>
      </c>
      <c r="J2866" s="11" t="s">
        <v>882</v>
      </c>
      <c r="K2866" s="9" t="s">
        <v>882</v>
      </c>
      <c r="L2866" s="9" t="s">
        <v>882</v>
      </c>
      <c r="M2866" s="19" t="s">
        <v>882</v>
      </c>
      <c r="N2866" s="9" t="s">
        <v>882</v>
      </c>
      <c r="O2866" s="9" t="s">
        <v>882</v>
      </c>
      <c r="P2866" s="9" t="s">
        <v>882</v>
      </c>
      <c r="Q2866" t="s">
        <v>882</v>
      </c>
      <c r="R2866" s="7" t="s">
        <v>882</v>
      </c>
      <c r="S2866" s="11" t="s">
        <v>882</v>
      </c>
    </row>
    <row r="2867" spans="1:19" hidden="1" x14ac:dyDescent="0.25">
      <c r="A2867" s="6" t="s">
        <v>882</v>
      </c>
      <c r="B2867" s="258"/>
      <c r="F2867" s="7" t="s">
        <v>882</v>
      </c>
      <c r="G2867" s="21" t="s">
        <v>882</v>
      </c>
      <c r="H2867" s="19" t="s">
        <v>882</v>
      </c>
      <c r="I2867" s="10" t="s">
        <v>882</v>
      </c>
      <c r="J2867" s="11" t="s">
        <v>882</v>
      </c>
      <c r="K2867" s="9" t="s">
        <v>882</v>
      </c>
      <c r="L2867" s="9" t="s">
        <v>882</v>
      </c>
      <c r="M2867" s="19" t="s">
        <v>882</v>
      </c>
      <c r="N2867" s="9" t="s">
        <v>882</v>
      </c>
      <c r="O2867" s="9" t="s">
        <v>882</v>
      </c>
      <c r="P2867" s="9" t="s">
        <v>882</v>
      </c>
      <c r="Q2867" t="s">
        <v>882</v>
      </c>
      <c r="R2867" s="7" t="s">
        <v>882</v>
      </c>
      <c r="S2867" s="11" t="s">
        <v>882</v>
      </c>
    </row>
    <row r="2868" spans="1:19" hidden="1" x14ac:dyDescent="0.25">
      <c r="A2868" s="6" t="s">
        <v>882</v>
      </c>
      <c r="B2868" s="258"/>
      <c r="F2868" s="7" t="s">
        <v>882</v>
      </c>
      <c r="G2868" s="21" t="s">
        <v>882</v>
      </c>
      <c r="H2868" s="19" t="s">
        <v>882</v>
      </c>
      <c r="I2868" s="10" t="s">
        <v>882</v>
      </c>
      <c r="J2868" s="11" t="s">
        <v>882</v>
      </c>
      <c r="K2868" s="9" t="s">
        <v>882</v>
      </c>
      <c r="L2868" s="9" t="s">
        <v>882</v>
      </c>
      <c r="M2868" s="19" t="s">
        <v>882</v>
      </c>
      <c r="N2868" s="9" t="s">
        <v>882</v>
      </c>
      <c r="O2868" s="9" t="s">
        <v>882</v>
      </c>
      <c r="P2868" s="9" t="s">
        <v>882</v>
      </c>
      <c r="Q2868" t="s">
        <v>882</v>
      </c>
      <c r="R2868" s="7" t="s">
        <v>882</v>
      </c>
      <c r="S2868" s="11" t="s">
        <v>882</v>
      </c>
    </row>
    <row r="2869" spans="1:19" hidden="1" x14ac:dyDescent="0.25">
      <c r="A2869" s="6" t="s">
        <v>882</v>
      </c>
      <c r="B2869" s="258"/>
      <c r="F2869" s="7" t="s">
        <v>882</v>
      </c>
      <c r="G2869" s="21" t="s">
        <v>882</v>
      </c>
      <c r="H2869" s="19" t="s">
        <v>882</v>
      </c>
      <c r="I2869" s="10" t="s">
        <v>882</v>
      </c>
      <c r="J2869" s="11" t="s">
        <v>882</v>
      </c>
      <c r="K2869" s="9" t="s">
        <v>882</v>
      </c>
      <c r="L2869" s="9" t="s">
        <v>882</v>
      </c>
      <c r="M2869" s="19" t="s">
        <v>882</v>
      </c>
      <c r="N2869" s="9" t="s">
        <v>882</v>
      </c>
      <c r="O2869" s="9" t="s">
        <v>882</v>
      </c>
      <c r="P2869" s="9" t="s">
        <v>882</v>
      </c>
      <c r="Q2869" t="s">
        <v>882</v>
      </c>
      <c r="R2869" s="7" t="s">
        <v>882</v>
      </c>
      <c r="S2869" s="11" t="s">
        <v>882</v>
      </c>
    </row>
    <row r="2870" spans="1:19" hidden="1" x14ac:dyDescent="0.25">
      <c r="A2870" s="6" t="s">
        <v>882</v>
      </c>
      <c r="B2870" s="258"/>
      <c r="F2870" s="7" t="s">
        <v>882</v>
      </c>
      <c r="G2870" s="21" t="s">
        <v>882</v>
      </c>
      <c r="H2870" s="19" t="s">
        <v>882</v>
      </c>
      <c r="I2870" s="10" t="s">
        <v>882</v>
      </c>
      <c r="J2870" s="11" t="s">
        <v>882</v>
      </c>
      <c r="K2870" s="9" t="s">
        <v>882</v>
      </c>
      <c r="L2870" s="9" t="s">
        <v>882</v>
      </c>
      <c r="M2870" s="19" t="s">
        <v>882</v>
      </c>
      <c r="N2870" s="9" t="s">
        <v>882</v>
      </c>
      <c r="O2870" s="9" t="s">
        <v>882</v>
      </c>
      <c r="P2870" s="9" t="s">
        <v>882</v>
      </c>
      <c r="Q2870" t="s">
        <v>882</v>
      </c>
      <c r="R2870" s="7" t="s">
        <v>882</v>
      </c>
      <c r="S2870" s="11" t="s">
        <v>882</v>
      </c>
    </row>
    <row r="2871" spans="1:19" hidden="1" x14ac:dyDescent="0.25">
      <c r="A2871" s="6" t="s">
        <v>882</v>
      </c>
      <c r="B2871" s="258"/>
      <c r="F2871" s="7" t="s">
        <v>882</v>
      </c>
      <c r="G2871" s="21" t="s">
        <v>882</v>
      </c>
      <c r="H2871" s="19" t="s">
        <v>882</v>
      </c>
      <c r="I2871" s="10" t="s">
        <v>882</v>
      </c>
      <c r="J2871" s="11" t="s">
        <v>882</v>
      </c>
      <c r="K2871" s="9" t="s">
        <v>882</v>
      </c>
      <c r="L2871" s="9" t="s">
        <v>882</v>
      </c>
      <c r="M2871" s="19" t="s">
        <v>882</v>
      </c>
      <c r="N2871" s="9" t="s">
        <v>882</v>
      </c>
      <c r="O2871" s="9" t="s">
        <v>882</v>
      </c>
      <c r="P2871" s="9" t="s">
        <v>882</v>
      </c>
      <c r="Q2871" t="s">
        <v>882</v>
      </c>
      <c r="R2871" s="7" t="s">
        <v>882</v>
      </c>
      <c r="S2871" s="11" t="s">
        <v>882</v>
      </c>
    </row>
    <row r="2872" spans="1:19" hidden="1" x14ac:dyDescent="0.25">
      <c r="A2872" s="6" t="s">
        <v>882</v>
      </c>
      <c r="B2872" s="258"/>
      <c r="F2872" s="7" t="s">
        <v>882</v>
      </c>
      <c r="G2872" s="21" t="s">
        <v>882</v>
      </c>
      <c r="H2872" s="19" t="s">
        <v>882</v>
      </c>
      <c r="I2872" s="10" t="s">
        <v>882</v>
      </c>
      <c r="J2872" s="11" t="s">
        <v>882</v>
      </c>
      <c r="K2872" s="9" t="s">
        <v>882</v>
      </c>
      <c r="L2872" s="9" t="s">
        <v>882</v>
      </c>
      <c r="M2872" s="19" t="s">
        <v>882</v>
      </c>
      <c r="N2872" s="9" t="s">
        <v>882</v>
      </c>
      <c r="O2872" s="9" t="s">
        <v>882</v>
      </c>
      <c r="P2872" s="9" t="s">
        <v>882</v>
      </c>
      <c r="Q2872" t="s">
        <v>882</v>
      </c>
      <c r="R2872" s="7" t="s">
        <v>882</v>
      </c>
      <c r="S2872" s="11" t="s">
        <v>882</v>
      </c>
    </row>
    <row r="2873" spans="1:19" hidden="1" x14ac:dyDescent="0.25">
      <c r="A2873" s="6" t="s">
        <v>882</v>
      </c>
      <c r="B2873" s="258"/>
      <c r="F2873" s="7" t="s">
        <v>882</v>
      </c>
      <c r="G2873" s="21" t="s">
        <v>882</v>
      </c>
      <c r="H2873" s="19" t="s">
        <v>882</v>
      </c>
      <c r="I2873" s="10" t="s">
        <v>882</v>
      </c>
      <c r="J2873" s="11" t="s">
        <v>882</v>
      </c>
      <c r="K2873" s="9" t="s">
        <v>882</v>
      </c>
      <c r="L2873" s="9" t="s">
        <v>882</v>
      </c>
      <c r="M2873" s="19" t="s">
        <v>882</v>
      </c>
      <c r="N2873" s="9" t="s">
        <v>882</v>
      </c>
      <c r="O2873" s="9" t="s">
        <v>882</v>
      </c>
      <c r="P2873" s="9" t="s">
        <v>882</v>
      </c>
      <c r="Q2873" t="s">
        <v>882</v>
      </c>
      <c r="R2873" s="7" t="s">
        <v>882</v>
      </c>
      <c r="S2873" s="11" t="s">
        <v>882</v>
      </c>
    </row>
    <row r="2874" spans="1:19" hidden="1" x14ac:dyDescent="0.25">
      <c r="A2874" s="6" t="s">
        <v>882</v>
      </c>
      <c r="B2874" s="258"/>
      <c r="F2874" s="7" t="s">
        <v>882</v>
      </c>
      <c r="G2874" s="21" t="s">
        <v>882</v>
      </c>
      <c r="H2874" s="19" t="s">
        <v>882</v>
      </c>
      <c r="I2874" s="10" t="s">
        <v>882</v>
      </c>
      <c r="J2874" s="11" t="s">
        <v>882</v>
      </c>
      <c r="K2874" s="9" t="s">
        <v>882</v>
      </c>
      <c r="L2874" s="9" t="s">
        <v>882</v>
      </c>
      <c r="M2874" s="19" t="s">
        <v>882</v>
      </c>
      <c r="N2874" s="9" t="s">
        <v>882</v>
      </c>
      <c r="O2874" s="9" t="s">
        <v>882</v>
      </c>
      <c r="P2874" s="9" t="s">
        <v>882</v>
      </c>
      <c r="Q2874" t="s">
        <v>882</v>
      </c>
      <c r="R2874" s="7" t="s">
        <v>882</v>
      </c>
      <c r="S2874" s="11" t="s">
        <v>882</v>
      </c>
    </row>
    <row r="2875" spans="1:19" hidden="1" x14ac:dyDescent="0.25">
      <c r="A2875" s="6" t="s">
        <v>882</v>
      </c>
      <c r="B2875" s="258"/>
      <c r="F2875" s="7" t="s">
        <v>882</v>
      </c>
      <c r="G2875" s="21" t="s">
        <v>882</v>
      </c>
      <c r="H2875" s="19" t="s">
        <v>882</v>
      </c>
      <c r="I2875" s="10" t="s">
        <v>882</v>
      </c>
      <c r="J2875" s="11" t="s">
        <v>882</v>
      </c>
      <c r="K2875" s="9" t="s">
        <v>882</v>
      </c>
      <c r="L2875" s="9" t="s">
        <v>882</v>
      </c>
      <c r="M2875" s="19" t="s">
        <v>882</v>
      </c>
      <c r="N2875" s="9" t="s">
        <v>882</v>
      </c>
      <c r="O2875" s="9" t="s">
        <v>882</v>
      </c>
      <c r="P2875" s="9" t="s">
        <v>882</v>
      </c>
      <c r="Q2875" t="s">
        <v>882</v>
      </c>
      <c r="R2875" s="7" t="s">
        <v>882</v>
      </c>
      <c r="S2875" s="11" t="s">
        <v>882</v>
      </c>
    </row>
    <row r="2876" spans="1:19" hidden="1" x14ac:dyDescent="0.25">
      <c r="A2876" s="6" t="s">
        <v>882</v>
      </c>
      <c r="B2876" s="258"/>
      <c r="F2876" s="7" t="s">
        <v>882</v>
      </c>
      <c r="G2876" s="21" t="s">
        <v>882</v>
      </c>
      <c r="H2876" s="19" t="s">
        <v>882</v>
      </c>
      <c r="I2876" s="10" t="s">
        <v>882</v>
      </c>
      <c r="J2876" s="11" t="s">
        <v>882</v>
      </c>
      <c r="K2876" s="9" t="s">
        <v>882</v>
      </c>
      <c r="L2876" s="9" t="s">
        <v>882</v>
      </c>
      <c r="M2876" s="19" t="s">
        <v>882</v>
      </c>
      <c r="N2876" s="9" t="s">
        <v>882</v>
      </c>
      <c r="O2876" s="9" t="s">
        <v>882</v>
      </c>
      <c r="P2876" s="9" t="s">
        <v>882</v>
      </c>
      <c r="Q2876" t="s">
        <v>882</v>
      </c>
      <c r="R2876" s="7" t="s">
        <v>882</v>
      </c>
      <c r="S2876" s="11" t="s">
        <v>882</v>
      </c>
    </row>
    <row r="2877" spans="1:19" hidden="1" x14ac:dyDescent="0.25">
      <c r="A2877" s="6" t="s">
        <v>882</v>
      </c>
      <c r="B2877" s="258"/>
      <c r="F2877" s="7" t="s">
        <v>882</v>
      </c>
      <c r="G2877" s="21" t="s">
        <v>882</v>
      </c>
      <c r="H2877" s="19" t="s">
        <v>882</v>
      </c>
      <c r="I2877" s="10" t="s">
        <v>882</v>
      </c>
      <c r="J2877" s="11" t="s">
        <v>882</v>
      </c>
      <c r="K2877" s="9" t="s">
        <v>882</v>
      </c>
      <c r="L2877" s="9" t="s">
        <v>882</v>
      </c>
      <c r="M2877" s="19" t="s">
        <v>882</v>
      </c>
      <c r="N2877" s="9" t="s">
        <v>882</v>
      </c>
      <c r="O2877" s="9" t="s">
        <v>882</v>
      </c>
      <c r="P2877" s="9" t="s">
        <v>882</v>
      </c>
      <c r="Q2877" t="s">
        <v>882</v>
      </c>
      <c r="R2877" s="7" t="s">
        <v>882</v>
      </c>
      <c r="S2877" s="11" t="s">
        <v>882</v>
      </c>
    </row>
    <row r="2878" spans="1:19" hidden="1" x14ac:dyDescent="0.25">
      <c r="A2878" s="6" t="s">
        <v>882</v>
      </c>
      <c r="B2878" s="258"/>
      <c r="F2878" s="7" t="s">
        <v>882</v>
      </c>
      <c r="G2878" s="21" t="s">
        <v>882</v>
      </c>
      <c r="H2878" s="19" t="s">
        <v>882</v>
      </c>
      <c r="I2878" s="10" t="s">
        <v>882</v>
      </c>
      <c r="J2878" s="11" t="s">
        <v>882</v>
      </c>
      <c r="K2878" s="9" t="s">
        <v>882</v>
      </c>
      <c r="L2878" s="9" t="s">
        <v>882</v>
      </c>
      <c r="M2878" s="19" t="s">
        <v>882</v>
      </c>
      <c r="N2878" s="9" t="s">
        <v>882</v>
      </c>
      <c r="O2878" s="9" t="s">
        <v>882</v>
      </c>
      <c r="P2878" s="9" t="s">
        <v>882</v>
      </c>
      <c r="Q2878" t="s">
        <v>882</v>
      </c>
      <c r="R2878" s="7" t="s">
        <v>882</v>
      </c>
      <c r="S2878" s="11" t="s">
        <v>882</v>
      </c>
    </row>
    <row r="2879" spans="1:19" hidden="1" x14ac:dyDescent="0.25">
      <c r="A2879" s="6" t="s">
        <v>882</v>
      </c>
      <c r="B2879" s="258"/>
      <c r="F2879" s="7" t="s">
        <v>882</v>
      </c>
      <c r="G2879" s="21" t="s">
        <v>882</v>
      </c>
      <c r="H2879" s="19" t="s">
        <v>882</v>
      </c>
      <c r="I2879" s="10" t="s">
        <v>882</v>
      </c>
      <c r="J2879" s="11" t="s">
        <v>882</v>
      </c>
      <c r="K2879" s="9" t="s">
        <v>882</v>
      </c>
      <c r="L2879" s="9" t="s">
        <v>882</v>
      </c>
      <c r="M2879" s="19" t="s">
        <v>882</v>
      </c>
      <c r="N2879" s="9" t="s">
        <v>882</v>
      </c>
      <c r="O2879" s="9" t="s">
        <v>882</v>
      </c>
      <c r="P2879" s="9" t="s">
        <v>882</v>
      </c>
      <c r="Q2879" t="s">
        <v>882</v>
      </c>
      <c r="R2879" s="7" t="s">
        <v>882</v>
      </c>
      <c r="S2879" s="11" t="s">
        <v>882</v>
      </c>
    </row>
    <row r="2880" spans="1:19" hidden="1" x14ac:dyDescent="0.25">
      <c r="A2880" s="6" t="s">
        <v>882</v>
      </c>
      <c r="B2880" s="258"/>
      <c r="F2880" s="7" t="s">
        <v>882</v>
      </c>
      <c r="G2880" s="21" t="s">
        <v>882</v>
      </c>
      <c r="H2880" s="19" t="s">
        <v>882</v>
      </c>
      <c r="I2880" s="10" t="s">
        <v>882</v>
      </c>
      <c r="J2880" s="11" t="s">
        <v>882</v>
      </c>
      <c r="K2880" s="9" t="s">
        <v>882</v>
      </c>
      <c r="L2880" s="9" t="s">
        <v>882</v>
      </c>
      <c r="M2880" s="19" t="s">
        <v>882</v>
      </c>
      <c r="N2880" s="9" t="s">
        <v>882</v>
      </c>
      <c r="O2880" s="9" t="s">
        <v>882</v>
      </c>
      <c r="P2880" s="9" t="s">
        <v>882</v>
      </c>
      <c r="Q2880" t="s">
        <v>882</v>
      </c>
      <c r="R2880" s="7" t="s">
        <v>882</v>
      </c>
      <c r="S2880" s="11" t="s">
        <v>882</v>
      </c>
    </row>
    <row r="2881" spans="1:19" hidden="1" x14ac:dyDescent="0.25">
      <c r="A2881" s="6" t="s">
        <v>882</v>
      </c>
      <c r="B2881" s="258"/>
      <c r="F2881" s="7" t="s">
        <v>882</v>
      </c>
      <c r="G2881" s="21" t="s">
        <v>882</v>
      </c>
      <c r="H2881" s="19" t="s">
        <v>882</v>
      </c>
      <c r="I2881" s="10" t="s">
        <v>882</v>
      </c>
      <c r="J2881" s="11" t="s">
        <v>882</v>
      </c>
      <c r="K2881" s="9" t="s">
        <v>882</v>
      </c>
      <c r="L2881" s="9" t="s">
        <v>882</v>
      </c>
      <c r="M2881" s="19" t="s">
        <v>882</v>
      </c>
      <c r="N2881" s="9" t="s">
        <v>882</v>
      </c>
      <c r="O2881" s="9" t="s">
        <v>882</v>
      </c>
      <c r="P2881" s="9" t="s">
        <v>882</v>
      </c>
      <c r="Q2881" t="s">
        <v>882</v>
      </c>
      <c r="R2881" s="7" t="s">
        <v>882</v>
      </c>
      <c r="S2881" s="11" t="s">
        <v>882</v>
      </c>
    </row>
    <row r="2882" spans="1:19" hidden="1" x14ac:dyDescent="0.25">
      <c r="A2882" s="6" t="s">
        <v>882</v>
      </c>
      <c r="B2882" s="258"/>
      <c r="F2882" s="7" t="s">
        <v>882</v>
      </c>
      <c r="G2882" s="21" t="s">
        <v>882</v>
      </c>
      <c r="H2882" s="19" t="s">
        <v>882</v>
      </c>
      <c r="I2882" s="10" t="s">
        <v>882</v>
      </c>
      <c r="J2882" s="11" t="s">
        <v>882</v>
      </c>
      <c r="K2882" s="9" t="s">
        <v>882</v>
      </c>
      <c r="L2882" s="9" t="s">
        <v>882</v>
      </c>
      <c r="M2882" s="19" t="s">
        <v>882</v>
      </c>
      <c r="N2882" s="9" t="s">
        <v>882</v>
      </c>
      <c r="O2882" s="9" t="s">
        <v>882</v>
      </c>
      <c r="P2882" s="9" t="s">
        <v>882</v>
      </c>
      <c r="Q2882" t="s">
        <v>882</v>
      </c>
      <c r="R2882" s="7" t="s">
        <v>882</v>
      </c>
      <c r="S2882" s="11" t="s">
        <v>882</v>
      </c>
    </row>
    <row r="2883" spans="1:19" hidden="1" x14ac:dyDescent="0.25">
      <c r="A2883" s="6" t="s">
        <v>882</v>
      </c>
      <c r="B2883" s="258"/>
      <c r="F2883" s="7" t="s">
        <v>882</v>
      </c>
      <c r="G2883" s="21" t="s">
        <v>882</v>
      </c>
      <c r="H2883" s="19" t="s">
        <v>882</v>
      </c>
      <c r="I2883" s="10" t="s">
        <v>882</v>
      </c>
      <c r="J2883" s="11" t="s">
        <v>882</v>
      </c>
      <c r="K2883" s="9" t="s">
        <v>882</v>
      </c>
      <c r="L2883" s="9" t="s">
        <v>882</v>
      </c>
      <c r="M2883" s="19" t="s">
        <v>882</v>
      </c>
      <c r="N2883" s="9" t="s">
        <v>882</v>
      </c>
      <c r="O2883" s="9" t="s">
        <v>882</v>
      </c>
      <c r="P2883" s="9" t="s">
        <v>882</v>
      </c>
      <c r="Q2883" t="s">
        <v>882</v>
      </c>
      <c r="R2883" s="7" t="s">
        <v>882</v>
      </c>
      <c r="S2883" s="11" t="s">
        <v>882</v>
      </c>
    </row>
    <row r="2884" spans="1:19" hidden="1" x14ac:dyDescent="0.25">
      <c r="A2884" s="6" t="s">
        <v>882</v>
      </c>
      <c r="B2884" s="258"/>
      <c r="F2884" s="7" t="s">
        <v>882</v>
      </c>
      <c r="G2884" s="21" t="s">
        <v>882</v>
      </c>
      <c r="H2884" s="19" t="s">
        <v>882</v>
      </c>
      <c r="I2884" s="10" t="s">
        <v>882</v>
      </c>
      <c r="J2884" s="11" t="s">
        <v>882</v>
      </c>
      <c r="K2884" s="9" t="s">
        <v>882</v>
      </c>
      <c r="L2884" s="9" t="s">
        <v>882</v>
      </c>
      <c r="M2884" s="19" t="s">
        <v>882</v>
      </c>
      <c r="N2884" s="9" t="s">
        <v>882</v>
      </c>
      <c r="O2884" s="9" t="s">
        <v>882</v>
      </c>
      <c r="P2884" s="9" t="s">
        <v>882</v>
      </c>
      <c r="Q2884" t="s">
        <v>882</v>
      </c>
      <c r="R2884" s="7" t="s">
        <v>882</v>
      </c>
      <c r="S2884" s="11" t="s">
        <v>882</v>
      </c>
    </row>
    <row r="2885" spans="1:19" hidden="1" x14ac:dyDescent="0.25">
      <c r="A2885" s="6" t="s">
        <v>882</v>
      </c>
      <c r="B2885" s="258"/>
      <c r="F2885" s="7" t="s">
        <v>882</v>
      </c>
      <c r="G2885" s="21" t="s">
        <v>882</v>
      </c>
      <c r="H2885" s="19" t="s">
        <v>882</v>
      </c>
      <c r="I2885" s="10" t="s">
        <v>882</v>
      </c>
      <c r="J2885" s="11" t="s">
        <v>882</v>
      </c>
      <c r="K2885" s="9" t="s">
        <v>882</v>
      </c>
      <c r="L2885" s="9" t="s">
        <v>882</v>
      </c>
      <c r="M2885" s="19" t="s">
        <v>882</v>
      </c>
      <c r="N2885" s="9" t="s">
        <v>882</v>
      </c>
      <c r="O2885" s="9" t="s">
        <v>882</v>
      </c>
      <c r="P2885" s="9" t="s">
        <v>882</v>
      </c>
      <c r="Q2885" t="s">
        <v>882</v>
      </c>
      <c r="R2885" s="7" t="s">
        <v>882</v>
      </c>
      <c r="S2885" s="11" t="s">
        <v>882</v>
      </c>
    </row>
    <row r="2886" spans="1:19" hidden="1" x14ac:dyDescent="0.25">
      <c r="A2886" s="6" t="s">
        <v>882</v>
      </c>
      <c r="B2886" s="258"/>
      <c r="F2886" s="7" t="s">
        <v>882</v>
      </c>
      <c r="G2886" s="21" t="s">
        <v>882</v>
      </c>
      <c r="H2886" s="19" t="s">
        <v>882</v>
      </c>
      <c r="I2886" s="10" t="s">
        <v>882</v>
      </c>
      <c r="J2886" s="11" t="s">
        <v>882</v>
      </c>
      <c r="K2886" s="9" t="s">
        <v>882</v>
      </c>
      <c r="L2886" s="9" t="s">
        <v>882</v>
      </c>
      <c r="M2886" s="19" t="s">
        <v>882</v>
      </c>
      <c r="N2886" s="9" t="s">
        <v>882</v>
      </c>
      <c r="O2886" s="9" t="s">
        <v>882</v>
      </c>
      <c r="P2886" s="9" t="s">
        <v>882</v>
      </c>
      <c r="Q2886" t="s">
        <v>882</v>
      </c>
      <c r="R2886" s="7" t="s">
        <v>882</v>
      </c>
      <c r="S2886" s="11" t="s">
        <v>882</v>
      </c>
    </row>
    <row r="2887" spans="1:19" hidden="1" x14ac:dyDescent="0.25">
      <c r="A2887" s="6" t="s">
        <v>882</v>
      </c>
      <c r="B2887" s="258"/>
      <c r="F2887" s="7" t="s">
        <v>882</v>
      </c>
      <c r="G2887" s="21" t="s">
        <v>882</v>
      </c>
      <c r="H2887" s="19" t="s">
        <v>882</v>
      </c>
      <c r="I2887" s="10" t="s">
        <v>882</v>
      </c>
      <c r="J2887" s="11" t="s">
        <v>882</v>
      </c>
      <c r="K2887" s="9" t="s">
        <v>882</v>
      </c>
      <c r="L2887" s="9" t="s">
        <v>882</v>
      </c>
      <c r="M2887" s="19" t="s">
        <v>882</v>
      </c>
      <c r="N2887" s="9" t="s">
        <v>882</v>
      </c>
      <c r="O2887" s="9" t="s">
        <v>882</v>
      </c>
      <c r="P2887" s="9" t="s">
        <v>882</v>
      </c>
      <c r="Q2887" t="s">
        <v>882</v>
      </c>
      <c r="R2887" s="7" t="s">
        <v>882</v>
      </c>
      <c r="S2887" s="11" t="s">
        <v>882</v>
      </c>
    </row>
    <row r="2888" spans="1:19" hidden="1" x14ac:dyDescent="0.25">
      <c r="A2888" s="6" t="s">
        <v>882</v>
      </c>
      <c r="B2888" s="258"/>
      <c r="F2888" s="7" t="s">
        <v>882</v>
      </c>
      <c r="G2888" s="21" t="s">
        <v>882</v>
      </c>
      <c r="H2888" s="19" t="s">
        <v>882</v>
      </c>
      <c r="I2888" s="10" t="s">
        <v>882</v>
      </c>
      <c r="J2888" s="11" t="s">
        <v>882</v>
      </c>
      <c r="K2888" s="9" t="s">
        <v>882</v>
      </c>
      <c r="L2888" s="9" t="s">
        <v>882</v>
      </c>
      <c r="M2888" s="19" t="s">
        <v>882</v>
      </c>
      <c r="N2888" s="9" t="s">
        <v>882</v>
      </c>
      <c r="O2888" s="9" t="s">
        <v>882</v>
      </c>
      <c r="P2888" s="9" t="s">
        <v>882</v>
      </c>
      <c r="Q2888" t="s">
        <v>882</v>
      </c>
      <c r="R2888" s="7" t="s">
        <v>882</v>
      </c>
      <c r="S2888" s="11" t="s">
        <v>882</v>
      </c>
    </row>
    <row r="2889" spans="1:19" hidden="1" x14ac:dyDescent="0.25">
      <c r="A2889" s="6" t="s">
        <v>882</v>
      </c>
      <c r="B2889" s="258"/>
      <c r="F2889" s="7" t="s">
        <v>882</v>
      </c>
      <c r="G2889" s="21" t="s">
        <v>882</v>
      </c>
      <c r="H2889" s="19" t="s">
        <v>882</v>
      </c>
      <c r="I2889" s="10" t="s">
        <v>882</v>
      </c>
      <c r="J2889" s="11" t="s">
        <v>882</v>
      </c>
      <c r="K2889" s="9" t="s">
        <v>882</v>
      </c>
      <c r="L2889" s="9" t="s">
        <v>882</v>
      </c>
      <c r="M2889" s="19" t="s">
        <v>882</v>
      </c>
      <c r="N2889" s="9" t="s">
        <v>882</v>
      </c>
      <c r="O2889" s="9" t="s">
        <v>882</v>
      </c>
      <c r="P2889" s="9" t="s">
        <v>882</v>
      </c>
      <c r="Q2889" t="s">
        <v>882</v>
      </c>
      <c r="R2889" s="7" t="s">
        <v>882</v>
      </c>
      <c r="S2889" s="11" t="s">
        <v>882</v>
      </c>
    </row>
    <row r="2890" spans="1:19" hidden="1" x14ac:dyDescent="0.25">
      <c r="A2890" s="6" t="s">
        <v>882</v>
      </c>
      <c r="B2890" s="258"/>
      <c r="F2890" s="7" t="s">
        <v>882</v>
      </c>
      <c r="G2890" s="21" t="s">
        <v>882</v>
      </c>
      <c r="H2890" s="19" t="s">
        <v>882</v>
      </c>
      <c r="I2890" s="10" t="s">
        <v>882</v>
      </c>
      <c r="J2890" s="11" t="s">
        <v>882</v>
      </c>
      <c r="K2890" s="9" t="s">
        <v>882</v>
      </c>
      <c r="L2890" s="9" t="s">
        <v>882</v>
      </c>
      <c r="M2890" s="19" t="s">
        <v>882</v>
      </c>
      <c r="N2890" s="9" t="s">
        <v>882</v>
      </c>
      <c r="O2890" s="9" t="s">
        <v>882</v>
      </c>
      <c r="P2890" s="9" t="s">
        <v>882</v>
      </c>
      <c r="Q2890" t="s">
        <v>882</v>
      </c>
      <c r="R2890" s="7" t="s">
        <v>882</v>
      </c>
      <c r="S2890" s="11" t="s">
        <v>882</v>
      </c>
    </row>
    <row r="2891" spans="1:19" hidden="1" x14ac:dyDescent="0.25">
      <c r="A2891" s="6" t="s">
        <v>882</v>
      </c>
      <c r="B2891" s="258"/>
      <c r="F2891" s="7" t="s">
        <v>882</v>
      </c>
      <c r="G2891" s="21" t="s">
        <v>882</v>
      </c>
      <c r="H2891" s="19" t="s">
        <v>882</v>
      </c>
      <c r="I2891" s="10" t="s">
        <v>882</v>
      </c>
      <c r="J2891" s="11" t="s">
        <v>882</v>
      </c>
      <c r="K2891" s="9" t="s">
        <v>882</v>
      </c>
      <c r="L2891" s="9" t="s">
        <v>882</v>
      </c>
      <c r="M2891" s="19" t="s">
        <v>882</v>
      </c>
      <c r="N2891" s="9" t="s">
        <v>882</v>
      </c>
      <c r="O2891" s="9" t="s">
        <v>882</v>
      </c>
      <c r="P2891" s="9" t="s">
        <v>882</v>
      </c>
      <c r="Q2891" t="s">
        <v>882</v>
      </c>
      <c r="R2891" s="7" t="s">
        <v>882</v>
      </c>
      <c r="S2891" s="11" t="s">
        <v>882</v>
      </c>
    </row>
    <row r="2892" spans="1:19" hidden="1" x14ac:dyDescent="0.25">
      <c r="A2892" s="6" t="s">
        <v>882</v>
      </c>
      <c r="B2892" s="258"/>
      <c r="F2892" s="7" t="s">
        <v>882</v>
      </c>
      <c r="G2892" s="21" t="s">
        <v>882</v>
      </c>
      <c r="H2892" s="19" t="s">
        <v>882</v>
      </c>
      <c r="I2892" s="10" t="s">
        <v>882</v>
      </c>
      <c r="J2892" s="11" t="s">
        <v>882</v>
      </c>
      <c r="K2892" s="9" t="s">
        <v>882</v>
      </c>
      <c r="L2892" s="9" t="s">
        <v>882</v>
      </c>
      <c r="M2892" s="19" t="s">
        <v>882</v>
      </c>
      <c r="N2892" s="9" t="s">
        <v>882</v>
      </c>
      <c r="O2892" s="9" t="s">
        <v>882</v>
      </c>
      <c r="P2892" s="9" t="s">
        <v>882</v>
      </c>
      <c r="Q2892" t="s">
        <v>882</v>
      </c>
      <c r="R2892" s="7" t="s">
        <v>882</v>
      </c>
      <c r="S2892" s="11" t="s">
        <v>882</v>
      </c>
    </row>
    <row r="2893" spans="1:19" hidden="1" x14ac:dyDescent="0.25">
      <c r="A2893" s="6" t="s">
        <v>882</v>
      </c>
      <c r="B2893" s="258"/>
      <c r="F2893" s="7" t="s">
        <v>882</v>
      </c>
      <c r="G2893" s="21" t="s">
        <v>882</v>
      </c>
      <c r="H2893" s="19" t="s">
        <v>882</v>
      </c>
      <c r="I2893" s="10" t="s">
        <v>882</v>
      </c>
      <c r="J2893" s="11" t="s">
        <v>882</v>
      </c>
      <c r="K2893" s="9" t="s">
        <v>882</v>
      </c>
      <c r="L2893" s="9" t="s">
        <v>882</v>
      </c>
      <c r="M2893" s="19" t="s">
        <v>882</v>
      </c>
      <c r="N2893" s="9" t="s">
        <v>882</v>
      </c>
      <c r="O2893" s="9" t="s">
        <v>882</v>
      </c>
      <c r="P2893" s="9" t="s">
        <v>882</v>
      </c>
      <c r="Q2893" t="s">
        <v>882</v>
      </c>
      <c r="R2893" s="7" t="s">
        <v>882</v>
      </c>
      <c r="S2893" s="11" t="s">
        <v>882</v>
      </c>
    </row>
    <row r="2894" spans="1:19" hidden="1" x14ac:dyDescent="0.25">
      <c r="A2894" s="6" t="s">
        <v>882</v>
      </c>
      <c r="B2894" s="258"/>
      <c r="F2894" s="7" t="s">
        <v>882</v>
      </c>
      <c r="G2894" s="21" t="s">
        <v>882</v>
      </c>
      <c r="H2894" s="19" t="s">
        <v>882</v>
      </c>
      <c r="I2894" s="10" t="s">
        <v>882</v>
      </c>
      <c r="J2894" s="11" t="s">
        <v>882</v>
      </c>
      <c r="K2894" s="9" t="s">
        <v>882</v>
      </c>
      <c r="L2894" s="9" t="s">
        <v>882</v>
      </c>
      <c r="M2894" s="19" t="s">
        <v>882</v>
      </c>
      <c r="N2894" s="9" t="s">
        <v>882</v>
      </c>
      <c r="O2894" s="9" t="s">
        <v>882</v>
      </c>
      <c r="P2894" s="9" t="s">
        <v>882</v>
      </c>
      <c r="Q2894" t="s">
        <v>882</v>
      </c>
      <c r="R2894" s="7" t="s">
        <v>882</v>
      </c>
      <c r="S2894" s="11" t="s">
        <v>882</v>
      </c>
    </row>
    <row r="2895" spans="1:19" hidden="1" x14ac:dyDescent="0.25">
      <c r="A2895" s="6" t="s">
        <v>882</v>
      </c>
      <c r="B2895" s="258"/>
      <c r="F2895" s="7" t="s">
        <v>882</v>
      </c>
      <c r="G2895" s="21" t="s">
        <v>882</v>
      </c>
      <c r="H2895" s="19" t="s">
        <v>882</v>
      </c>
      <c r="I2895" s="10" t="s">
        <v>882</v>
      </c>
      <c r="J2895" s="11" t="s">
        <v>882</v>
      </c>
      <c r="K2895" s="9" t="s">
        <v>882</v>
      </c>
      <c r="L2895" s="9" t="s">
        <v>882</v>
      </c>
      <c r="M2895" s="19" t="s">
        <v>882</v>
      </c>
      <c r="N2895" s="9" t="s">
        <v>882</v>
      </c>
      <c r="O2895" s="9" t="s">
        <v>882</v>
      </c>
      <c r="P2895" s="9" t="s">
        <v>882</v>
      </c>
      <c r="Q2895" t="s">
        <v>882</v>
      </c>
      <c r="R2895" s="7" t="s">
        <v>882</v>
      </c>
      <c r="S2895" s="11" t="s">
        <v>882</v>
      </c>
    </row>
    <row r="2896" spans="1:19" hidden="1" x14ac:dyDescent="0.25">
      <c r="A2896" s="6" t="s">
        <v>882</v>
      </c>
      <c r="B2896" s="258"/>
      <c r="F2896" s="7" t="s">
        <v>882</v>
      </c>
      <c r="G2896" s="21" t="s">
        <v>882</v>
      </c>
      <c r="H2896" s="19" t="s">
        <v>882</v>
      </c>
      <c r="I2896" s="10" t="s">
        <v>882</v>
      </c>
      <c r="J2896" s="11" t="s">
        <v>882</v>
      </c>
      <c r="K2896" s="9" t="s">
        <v>882</v>
      </c>
      <c r="L2896" s="9" t="s">
        <v>882</v>
      </c>
      <c r="M2896" s="19" t="s">
        <v>882</v>
      </c>
      <c r="N2896" s="9" t="s">
        <v>882</v>
      </c>
      <c r="O2896" s="9" t="s">
        <v>882</v>
      </c>
      <c r="P2896" s="9" t="s">
        <v>882</v>
      </c>
      <c r="Q2896" t="s">
        <v>882</v>
      </c>
      <c r="R2896" s="7" t="s">
        <v>882</v>
      </c>
      <c r="S2896" s="11" t="s">
        <v>882</v>
      </c>
    </row>
    <row r="2897" spans="1:19" hidden="1" x14ac:dyDescent="0.25">
      <c r="A2897" s="6" t="s">
        <v>882</v>
      </c>
      <c r="B2897" s="258"/>
      <c r="F2897" s="7" t="s">
        <v>882</v>
      </c>
      <c r="G2897" s="21" t="s">
        <v>882</v>
      </c>
      <c r="H2897" s="19" t="s">
        <v>882</v>
      </c>
      <c r="I2897" s="10" t="s">
        <v>882</v>
      </c>
      <c r="J2897" s="11" t="s">
        <v>882</v>
      </c>
      <c r="K2897" s="9" t="s">
        <v>882</v>
      </c>
      <c r="L2897" s="9" t="s">
        <v>882</v>
      </c>
      <c r="M2897" s="19" t="s">
        <v>882</v>
      </c>
      <c r="N2897" s="9" t="s">
        <v>882</v>
      </c>
      <c r="O2897" s="9" t="s">
        <v>882</v>
      </c>
      <c r="P2897" s="9" t="s">
        <v>882</v>
      </c>
      <c r="Q2897" t="s">
        <v>882</v>
      </c>
      <c r="R2897" s="7" t="s">
        <v>882</v>
      </c>
      <c r="S2897" s="11" t="s">
        <v>882</v>
      </c>
    </row>
    <row r="2898" spans="1:19" hidden="1" x14ac:dyDescent="0.25">
      <c r="A2898" s="6" t="s">
        <v>882</v>
      </c>
      <c r="B2898" s="258"/>
      <c r="F2898" s="7" t="s">
        <v>882</v>
      </c>
      <c r="G2898" s="21" t="s">
        <v>882</v>
      </c>
      <c r="H2898" s="19" t="s">
        <v>882</v>
      </c>
      <c r="I2898" s="10" t="s">
        <v>882</v>
      </c>
      <c r="J2898" s="11" t="s">
        <v>882</v>
      </c>
      <c r="K2898" s="9" t="s">
        <v>882</v>
      </c>
      <c r="L2898" s="9" t="s">
        <v>882</v>
      </c>
      <c r="M2898" s="19" t="s">
        <v>882</v>
      </c>
      <c r="N2898" s="9" t="s">
        <v>882</v>
      </c>
      <c r="O2898" s="9" t="s">
        <v>882</v>
      </c>
      <c r="P2898" s="9" t="s">
        <v>882</v>
      </c>
      <c r="Q2898" t="s">
        <v>882</v>
      </c>
      <c r="R2898" s="7" t="s">
        <v>882</v>
      </c>
      <c r="S2898" s="11" t="s">
        <v>882</v>
      </c>
    </row>
    <row r="2899" spans="1:19" hidden="1" x14ac:dyDescent="0.25">
      <c r="A2899" s="6" t="s">
        <v>882</v>
      </c>
      <c r="B2899" s="258"/>
      <c r="F2899" s="7" t="s">
        <v>882</v>
      </c>
      <c r="G2899" s="21" t="s">
        <v>882</v>
      </c>
      <c r="H2899" s="19" t="s">
        <v>882</v>
      </c>
      <c r="I2899" s="10" t="s">
        <v>882</v>
      </c>
      <c r="J2899" s="11" t="s">
        <v>882</v>
      </c>
      <c r="K2899" s="9" t="s">
        <v>882</v>
      </c>
      <c r="L2899" s="9" t="s">
        <v>882</v>
      </c>
      <c r="M2899" s="19" t="s">
        <v>882</v>
      </c>
      <c r="N2899" s="9" t="s">
        <v>882</v>
      </c>
      <c r="O2899" s="9" t="s">
        <v>882</v>
      </c>
      <c r="P2899" s="9" t="s">
        <v>882</v>
      </c>
      <c r="Q2899" t="s">
        <v>882</v>
      </c>
      <c r="R2899" s="7" t="s">
        <v>882</v>
      </c>
      <c r="S2899" s="11" t="s">
        <v>882</v>
      </c>
    </row>
    <row r="2900" spans="1:19" hidden="1" x14ac:dyDescent="0.25">
      <c r="A2900" s="6" t="s">
        <v>882</v>
      </c>
      <c r="B2900" s="258"/>
      <c r="F2900" s="7" t="s">
        <v>882</v>
      </c>
      <c r="G2900" s="21" t="s">
        <v>882</v>
      </c>
      <c r="H2900" s="19" t="s">
        <v>882</v>
      </c>
      <c r="I2900" s="10" t="s">
        <v>882</v>
      </c>
      <c r="J2900" s="11" t="s">
        <v>882</v>
      </c>
      <c r="K2900" s="9" t="s">
        <v>882</v>
      </c>
      <c r="L2900" s="9" t="s">
        <v>882</v>
      </c>
      <c r="M2900" s="19" t="s">
        <v>882</v>
      </c>
      <c r="N2900" s="9" t="s">
        <v>882</v>
      </c>
      <c r="O2900" s="9" t="s">
        <v>882</v>
      </c>
      <c r="P2900" s="9" t="s">
        <v>882</v>
      </c>
      <c r="Q2900" t="s">
        <v>882</v>
      </c>
      <c r="R2900" s="7" t="s">
        <v>882</v>
      </c>
      <c r="S2900" s="11" t="s">
        <v>882</v>
      </c>
    </row>
    <row r="2901" spans="1:19" hidden="1" x14ac:dyDescent="0.25">
      <c r="A2901" s="6" t="s">
        <v>882</v>
      </c>
      <c r="B2901" s="258"/>
      <c r="F2901" s="7" t="s">
        <v>882</v>
      </c>
      <c r="G2901" s="21" t="s">
        <v>882</v>
      </c>
      <c r="H2901" s="19" t="s">
        <v>882</v>
      </c>
      <c r="I2901" s="10" t="s">
        <v>882</v>
      </c>
      <c r="J2901" s="11" t="s">
        <v>882</v>
      </c>
      <c r="K2901" s="9" t="s">
        <v>882</v>
      </c>
      <c r="L2901" s="9" t="s">
        <v>882</v>
      </c>
      <c r="M2901" s="19" t="s">
        <v>882</v>
      </c>
      <c r="N2901" s="9" t="s">
        <v>882</v>
      </c>
      <c r="O2901" s="9" t="s">
        <v>882</v>
      </c>
      <c r="P2901" s="9" t="s">
        <v>882</v>
      </c>
      <c r="Q2901" t="s">
        <v>882</v>
      </c>
      <c r="R2901" s="7" t="s">
        <v>882</v>
      </c>
      <c r="S2901" s="11" t="s">
        <v>882</v>
      </c>
    </row>
    <row r="2902" spans="1:19" hidden="1" x14ac:dyDescent="0.25">
      <c r="A2902" s="6" t="s">
        <v>882</v>
      </c>
      <c r="B2902" s="258"/>
      <c r="F2902" s="7" t="s">
        <v>882</v>
      </c>
      <c r="G2902" s="21" t="s">
        <v>882</v>
      </c>
      <c r="H2902" s="19" t="s">
        <v>882</v>
      </c>
      <c r="I2902" s="10" t="s">
        <v>882</v>
      </c>
      <c r="J2902" s="11" t="s">
        <v>882</v>
      </c>
      <c r="K2902" s="9" t="s">
        <v>882</v>
      </c>
      <c r="L2902" s="9" t="s">
        <v>882</v>
      </c>
      <c r="M2902" s="19" t="s">
        <v>882</v>
      </c>
      <c r="N2902" s="9" t="s">
        <v>882</v>
      </c>
      <c r="O2902" s="9" t="s">
        <v>882</v>
      </c>
      <c r="P2902" s="9" t="s">
        <v>882</v>
      </c>
      <c r="Q2902" t="s">
        <v>882</v>
      </c>
      <c r="R2902" s="7" t="s">
        <v>882</v>
      </c>
      <c r="S2902" s="11" t="s">
        <v>882</v>
      </c>
    </row>
    <row r="2903" spans="1:19" hidden="1" x14ac:dyDescent="0.25">
      <c r="A2903" s="6" t="s">
        <v>882</v>
      </c>
      <c r="B2903" s="258"/>
      <c r="F2903" s="7" t="s">
        <v>882</v>
      </c>
      <c r="G2903" s="21" t="s">
        <v>882</v>
      </c>
      <c r="H2903" s="19" t="s">
        <v>882</v>
      </c>
      <c r="I2903" s="10" t="s">
        <v>882</v>
      </c>
      <c r="J2903" s="11" t="s">
        <v>882</v>
      </c>
      <c r="K2903" s="9" t="s">
        <v>882</v>
      </c>
      <c r="L2903" s="9" t="s">
        <v>882</v>
      </c>
      <c r="M2903" s="19" t="s">
        <v>882</v>
      </c>
      <c r="N2903" s="9" t="s">
        <v>882</v>
      </c>
      <c r="O2903" s="9" t="s">
        <v>882</v>
      </c>
      <c r="P2903" s="9" t="s">
        <v>882</v>
      </c>
      <c r="Q2903" t="s">
        <v>882</v>
      </c>
      <c r="R2903" s="7" t="s">
        <v>882</v>
      </c>
      <c r="S2903" s="11" t="s">
        <v>882</v>
      </c>
    </row>
    <row r="2904" spans="1:19" hidden="1" x14ac:dyDescent="0.25">
      <c r="A2904" s="6" t="s">
        <v>882</v>
      </c>
      <c r="B2904" s="258"/>
      <c r="F2904" s="7" t="s">
        <v>882</v>
      </c>
      <c r="G2904" s="21" t="s">
        <v>882</v>
      </c>
      <c r="H2904" s="19" t="s">
        <v>882</v>
      </c>
      <c r="I2904" s="10" t="s">
        <v>882</v>
      </c>
      <c r="J2904" s="11" t="s">
        <v>882</v>
      </c>
      <c r="K2904" s="9" t="s">
        <v>882</v>
      </c>
      <c r="L2904" s="9" t="s">
        <v>882</v>
      </c>
      <c r="M2904" s="19" t="s">
        <v>882</v>
      </c>
      <c r="N2904" s="9" t="s">
        <v>882</v>
      </c>
      <c r="O2904" s="9" t="s">
        <v>882</v>
      </c>
      <c r="P2904" s="9" t="s">
        <v>882</v>
      </c>
      <c r="Q2904" t="s">
        <v>882</v>
      </c>
      <c r="R2904" s="7" t="s">
        <v>882</v>
      </c>
      <c r="S2904" s="11" t="s">
        <v>882</v>
      </c>
    </row>
    <row r="2905" spans="1:19" hidden="1" x14ac:dyDescent="0.25">
      <c r="A2905" s="6" t="s">
        <v>882</v>
      </c>
      <c r="B2905" s="258"/>
      <c r="F2905" s="7" t="s">
        <v>882</v>
      </c>
      <c r="G2905" s="21" t="s">
        <v>882</v>
      </c>
      <c r="H2905" s="19" t="s">
        <v>882</v>
      </c>
      <c r="I2905" s="10" t="s">
        <v>882</v>
      </c>
      <c r="J2905" s="11" t="s">
        <v>882</v>
      </c>
      <c r="K2905" s="9" t="s">
        <v>882</v>
      </c>
      <c r="L2905" s="9" t="s">
        <v>882</v>
      </c>
      <c r="M2905" s="19" t="s">
        <v>882</v>
      </c>
      <c r="N2905" s="9" t="s">
        <v>882</v>
      </c>
      <c r="O2905" s="9" t="s">
        <v>882</v>
      </c>
      <c r="P2905" s="9" t="s">
        <v>882</v>
      </c>
      <c r="Q2905" t="s">
        <v>882</v>
      </c>
      <c r="R2905" s="7" t="s">
        <v>882</v>
      </c>
      <c r="S2905" s="11" t="s">
        <v>882</v>
      </c>
    </row>
    <row r="2906" spans="1:19" hidden="1" x14ac:dyDescent="0.25">
      <c r="A2906" s="6" t="s">
        <v>882</v>
      </c>
      <c r="B2906" s="258"/>
      <c r="F2906" s="7" t="s">
        <v>882</v>
      </c>
      <c r="G2906" s="21" t="s">
        <v>882</v>
      </c>
      <c r="H2906" s="19" t="s">
        <v>882</v>
      </c>
      <c r="I2906" s="10" t="s">
        <v>882</v>
      </c>
      <c r="J2906" s="11" t="s">
        <v>882</v>
      </c>
      <c r="K2906" s="9" t="s">
        <v>882</v>
      </c>
      <c r="L2906" s="9" t="s">
        <v>882</v>
      </c>
      <c r="M2906" s="19" t="s">
        <v>882</v>
      </c>
      <c r="N2906" s="9" t="s">
        <v>882</v>
      </c>
      <c r="O2906" s="9" t="s">
        <v>882</v>
      </c>
      <c r="P2906" s="9" t="s">
        <v>882</v>
      </c>
      <c r="Q2906" t="s">
        <v>882</v>
      </c>
      <c r="R2906" s="7" t="s">
        <v>882</v>
      </c>
      <c r="S2906" s="11" t="s">
        <v>882</v>
      </c>
    </row>
    <row r="2907" spans="1:19" hidden="1" x14ac:dyDescent="0.25">
      <c r="A2907" s="6" t="s">
        <v>882</v>
      </c>
      <c r="B2907" s="258"/>
      <c r="F2907" s="7" t="s">
        <v>882</v>
      </c>
      <c r="G2907" s="21" t="s">
        <v>882</v>
      </c>
      <c r="H2907" s="19" t="s">
        <v>882</v>
      </c>
      <c r="I2907" s="10" t="s">
        <v>882</v>
      </c>
      <c r="J2907" s="11" t="s">
        <v>882</v>
      </c>
      <c r="K2907" s="9" t="s">
        <v>882</v>
      </c>
      <c r="L2907" s="9" t="s">
        <v>882</v>
      </c>
      <c r="M2907" s="19" t="s">
        <v>882</v>
      </c>
      <c r="N2907" s="9" t="s">
        <v>882</v>
      </c>
      <c r="O2907" s="9" t="s">
        <v>882</v>
      </c>
      <c r="P2907" s="9" t="s">
        <v>882</v>
      </c>
      <c r="Q2907" t="s">
        <v>882</v>
      </c>
      <c r="R2907" s="7" t="s">
        <v>882</v>
      </c>
      <c r="S2907" s="11" t="s">
        <v>882</v>
      </c>
    </row>
    <row r="2908" spans="1:19" hidden="1" x14ac:dyDescent="0.25">
      <c r="A2908" s="6" t="s">
        <v>882</v>
      </c>
      <c r="B2908" s="258"/>
      <c r="F2908" s="7" t="s">
        <v>882</v>
      </c>
      <c r="G2908" s="21" t="s">
        <v>882</v>
      </c>
      <c r="H2908" s="19" t="s">
        <v>882</v>
      </c>
      <c r="I2908" s="10" t="s">
        <v>882</v>
      </c>
      <c r="J2908" s="11" t="s">
        <v>882</v>
      </c>
      <c r="K2908" s="9" t="s">
        <v>882</v>
      </c>
      <c r="L2908" s="9" t="s">
        <v>882</v>
      </c>
      <c r="M2908" s="19" t="s">
        <v>882</v>
      </c>
      <c r="N2908" s="9" t="s">
        <v>882</v>
      </c>
      <c r="O2908" s="9" t="s">
        <v>882</v>
      </c>
      <c r="P2908" s="9" t="s">
        <v>882</v>
      </c>
      <c r="Q2908" t="s">
        <v>882</v>
      </c>
      <c r="R2908" s="7" t="s">
        <v>882</v>
      </c>
      <c r="S2908" s="11" t="s">
        <v>882</v>
      </c>
    </row>
    <row r="2909" spans="1:19" hidden="1" x14ac:dyDescent="0.25">
      <c r="A2909" s="6" t="s">
        <v>882</v>
      </c>
      <c r="B2909" s="258"/>
      <c r="F2909" s="7" t="s">
        <v>882</v>
      </c>
      <c r="G2909" s="21" t="s">
        <v>882</v>
      </c>
      <c r="H2909" s="19" t="s">
        <v>882</v>
      </c>
      <c r="I2909" s="10" t="s">
        <v>882</v>
      </c>
      <c r="J2909" s="11" t="s">
        <v>882</v>
      </c>
      <c r="K2909" s="9" t="s">
        <v>882</v>
      </c>
      <c r="L2909" s="9" t="s">
        <v>882</v>
      </c>
      <c r="M2909" s="19" t="s">
        <v>882</v>
      </c>
      <c r="N2909" s="9" t="s">
        <v>882</v>
      </c>
      <c r="O2909" s="9" t="s">
        <v>882</v>
      </c>
      <c r="P2909" s="9" t="s">
        <v>882</v>
      </c>
      <c r="Q2909" t="s">
        <v>882</v>
      </c>
      <c r="R2909" s="7" t="s">
        <v>882</v>
      </c>
      <c r="S2909" s="11" t="s">
        <v>882</v>
      </c>
    </row>
    <row r="2910" spans="1:19" hidden="1" x14ac:dyDescent="0.25">
      <c r="A2910" s="6" t="s">
        <v>882</v>
      </c>
      <c r="B2910" s="258"/>
      <c r="F2910" s="7" t="s">
        <v>882</v>
      </c>
      <c r="G2910" s="21" t="s">
        <v>882</v>
      </c>
      <c r="H2910" s="19" t="s">
        <v>882</v>
      </c>
      <c r="I2910" s="10" t="s">
        <v>882</v>
      </c>
      <c r="J2910" s="11" t="s">
        <v>882</v>
      </c>
      <c r="K2910" s="9" t="s">
        <v>882</v>
      </c>
      <c r="L2910" s="9" t="s">
        <v>882</v>
      </c>
      <c r="M2910" s="19" t="s">
        <v>882</v>
      </c>
      <c r="N2910" s="9" t="s">
        <v>882</v>
      </c>
      <c r="O2910" s="9" t="s">
        <v>882</v>
      </c>
      <c r="P2910" s="9" t="s">
        <v>882</v>
      </c>
      <c r="Q2910" t="s">
        <v>882</v>
      </c>
      <c r="R2910" s="7" t="s">
        <v>882</v>
      </c>
      <c r="S2910" s="11" t="s">
        <v>882</v>
      </c>
    </row>
    <row r="2911" spans="1:19" hidden="1" x14ac:dyDescent="0.25">
      <c r="A2911" s="6" t="s">
        <v>882</v>
      </c>
      <c r="B2911" s="258"/>
      <c r="F2911" s="7" t="s">
        <v>882</v>
      </c>
      <c r="G2911" s="21" t="s">
        <v>882</v>
      </c>
      <c r="H2911" s="19" t="s">
        <v>882</v>
      </c>
      <c r="I2911" s="10" t="s">
        <v>882</v>
      </c>
      <c r="J2911" s="11" t="s">
        <v>882</v>
      </c>
      <c r="K2911" s="9" t="s">
        <v>882</v>
      </c>
      <c r="L2911" s="9" t="s">
        <v>882</v>
      </c>
      <c r="M2911" s="19" t="s">
        <v>882</v>
      </c>
      <c r="N2911" s="9" t="s">
        <v>882</v>
      </c>
      <c r="O2911" s="9" t="s">
        <v>882</v>
      </c>
      <c r="P2911" s="9" t="s">
        <v>882</v>
      </c>
      <c r="Q2911" t="s">
        <v>882</v>
      </c>
      <c r="R2911" s="7" t="s">
        <v>882</v>
      </c>
      <c r="S2911" s="11" t="s">
        <v>882</v>
      </c>
    </row>
    <row r="2912" spans="1:19" hidden="1" x14ac:dyDescent="0.25">
      <c r="A2912" s="6" t="s">
        <v>882</v>
      </c>
      <c r="B2912" s="258"/>
      <c r="F2912" s="7" t="s">
        <v>882</v>
      </c>
      <c r="G2912" s="21" t="s">
        <v>882</v>
      </c>
      <c r="H2912" s="19" t="s">
        <v>882</v>
      </c>
      <c r="I2912" s="10" t="s">
        <v>882</v>
      </c>
      <c r="J2912" s="11" t="s">
        <v>882</v>
      </c>
      <c r="K2912" s="9" t="s">
        <v>882</v>
      </c>
      <c r="L2912" s="9" t="s">
        <v>882</v>
      </c>
      <c r="M2912" s="19" t="s">
        <v>882</v>
      </c>
      <c r="N2912" s="9" t="s">
        <v>882</v>
      </c>
      <c r="O2912" s="9" t="s">
        <v>882</v>
      </c>
      <c r="P2912" s="9" t="s">
        <v>882</v>
      </c>
      <c r="Q2912" t="s">
        <v>882</v>
      </c>
      <c r="R2912" s="7" t="s">
        <v>882</v>
      </c>
      <c r="S2912" s="11" t="s">
        <v>882</v>
      </c>
    </row>
    <row r="2913" spans="1:19" hidden="1" x14ac:dyDescent="0.25">
      <c r="A2913" s="6" t="s">
        <v>882</v>
      </c>
      <c r="B2913" s="258"/>
      <c r="F2913" s="7" t="s">
        <v>882</v>
      </c>
      <c r="G2913" s="21" t="s">
        <v>882</v>
      </c>
      <c r="H2913" s="19" t="s">
        <v>882</v>
      </c>
      <c r="I2913" s="10" t="s">
        <v>882</v>
      </c>
      <c r="J2913" s="11" t="s">
        <v>882</v>
      </c>
      <c r="K2913" s="9" t="s">
        <v>882</v>
      </c>
      <c r="L2913" s="9" t="s">
        <v>882</v>
      </c>
      <c r="M2913" s="19" t="s">
        <v>882</v>
      </c>
      <c r="N2913" s="9" t="s">
        <v>882</v>
      </c>
      <c r="O2913" s="9" t="s">
        <v>882</v>
      </c>
      <c r="P2913" s="9" t="s">
        <v>882</v>
      </c>
      <c r="Q2913" t="s">
        <v>882</v>
      </c>
      <c r="R2913" s="7" t="s">
        <v>882</v>
      </c>
      <c r="S2913" s="11" t="s">
        <v>882</v>
      </c>
    </row>
    <row r="2914" spans="1:19" hidden="1" x14ac:dyDescent="0.25">
      <c r="A2914" s="6" t="s">
        <v>882</v>
      </c>
      <c r="B2914" s="258"/>
      <c r="F2914" s="7" t="s">
        <v>882</v>
      </c>
      <c r="G2914" s="21" t="s">
        <v>882</v>
      </c>
      <c r="H2914" s="19" t="s">
        <v>882</v>
      </c>
      <c r="I2914" s="10" t="s">
        <v>882</v>
      </c>
      <c r="J2914" s="11" t="s">
        <v>882</v>
      </c>
      <c r="K2914" s="9" t="s">
        <v>882</v>
      </c>
      <c r="L2914" s="9" t="s">
        <v>882</v>
      </c>
      <c r="M2914" s="19" t="s">
        <v>882</v>
      </c>
      <c r="N2914" s="9" t="s">
        <v>882</v>
      </c>
      <c r="O2914" s="9" t="s">
        <v>882</v>
      </c>
      <c r="P2914" s="9" t="s">
        <v>882</v>
      </c>
      <c r="Q2914" t="s">
        <v>882</v>
      </c>
      <c r="R2914" s="7" t="s">
        <v>882</v>
      </c>
      <c r="S2914" s="11" t="s">
        <v>882</v>
      </c>
    </row>
    <row r="2915" spans="1:19" hidden="1" x14ac:dyDescent="0.25">
      <c r="A2915" s="6" t="s">
        <v>882</v>
      </c>
      <c r="B2915" s="258"/>
      <c r="F2915" s="7" t="s">
        <v>882</v>
      </c>
      <c r="G2915" s="21" t="s">
        <v>882</v>
      </c>
      <c r="H2915" s="19" t="s">
        <v>882</v>
      </c>
      <c r="I2915" s="10" t="s">
        <v>882</v>
      </c>
      <c r="J2915" s="11" t="s">
        <v>882</v>
      </c>
      <c r="K2915" s="9" t="s">
        <v>882</v>
      </c>
      <c r="L2915" s="9" t="s">
        <v>882</v>
      </c>
      <c r="M2915" s="19" t="s">
        <v>882</v>
      </c>
      <c r="N2915" s="9" t="s">
        <v>882</v>
      </c>
      <c r="O2915" s="9" t="s">
        <v>882</v>
      </c>
      <c r="P2915" s="9" t="s">
        <v>882</v>
      </c>
      <c r="Q2915" t="s">
        <v>882</v>
      </c>
      <c r="R2915" s="7" t="s">
        <v>882</v>
      </c>
      <c r="S2915" s="11" t="s">
        <v>882</v>
      </c>
    </row>
    <row r="2916" spans="1:19" hidden="1" x14ac:dyDescent="0.25">
      <c r="A2916" s="6" t="s">
        <v>882</v>
      </c>
      <c r="B2916" s="258"/>
      <c r="F2916" s="7" t="s">
        <v>882</v>
      </c>
      <c r="G2916" s="21" t="s">
        <v>882</v>
      </c>
      <c r="H2916" s="19" t="s">
        <v>882</v>
      </c>
      <c r="I2916" s="10" t="s">
        <v>882</v>
      </c>
      <c r="J2916" s="11" t="s">
        <v>882</v>
      </c>
      <c r="K2916" s="9" t="s">
        <v>882</v>
      </c>
      <c r="L2916" s="9" t="s">
        <v>882</v>
      </c>
      <c r="M2916" s="19" t="s">
        <v>882</v>
      </c>
      <c r="N2916" s="9" t="s">
        <v>882</v>
      </c>
      <c r="O2916" s="9" t="s">
        <v>882</v>
      </c>
      <c r="P2916" s="9" t="s">
        <v>882</v>
      </c>
      <c r="Q2916" t="s">
        <v>882</v>
      </c>
      <c r="R2916" s="7" t="s">
        <v>882</v>
      </c>
      <c r="S2916" s="11" t="s">
        <v>882</v>
      </c>
    </row>
    <row r="2917" spans="1:19" hidden="1" x14ac:dyDescent="0.25">
      <c r="A2917" s="6" t="s">
        <v>882</v>
      </c>
      <c r="B2917" s="258"/>
      <c r="F2917" s="7" t="s">
        <v>882</v>
      </c>
      <c r="G2917" s="21" t="s">
        <v>882</v>
      </c>
      <c r="H2917" s="19" t="s">
        <v>882</v>
      </c>
      <c r="I2917" s="10" t="s">
        <v>882</v>
      </c>
      <c r="J2917" s="11" t="s">
        <v>882</v>
      </c>
      <c r="K2917" s="9" t="s">
        <v>882</v>
      </c>
      <c r="L2917" s="9" t="s">
        <v>882</v>
      </c>
      <c r="M2917" s="19" t="s">
        <v>882</v>
      </c>
      <c r="N2917" s="9" t="s">
        <v>882</v>
      </c>
      <c r="O2917" s="9" t="s">
        <v>882</v>
      </c>
      <c r="P2917" s="9" t="s">
        <v>882</v>
      </c>
      <c r="Q2917" t="s">
        <v>882</v>
      </c>
      <c r="R2917" s="7" t="s">
        <v>882</v>
      </c>
      <c r="S2917" s="11" t="s">
        <v>882</v>
      </c>
    </row>
    <row r="2918" spans="1:19" hidden="1" x14ac:dyDescent="0.25">
      <c r="A2918" s="6" t="s">
        <v>882</v>
      </c>
      <c r="B2918" s="258"/>
      <c r="F2918" s="7" t="s">
        <v>882</v>
      </c>
      <c r="G2918" s="21" t="s">
        <v>882</v>
      </c>
      <c r="H2918" s="19" t="s">
        <v>882</v>
      </c>
      <c r="I2918" s="10" t="s">
        <v>882</v>
      </c>
      <c r="J2918" s="11" t="s">
        <v>882</v>
      </c>
      <c r="K2918" s="9" t="s">
        <v>882</v>
      </c>
      <c r="L2918" s="9" t="s">
        <v>882</v>
      </c>
      <c r="M2918" s="19" t="s">
        <v>882</v>
      </c>
      <c r="N2918" s="9" t="s">
        <v>882</v>
      </c>
      <c r="O2918" s="9" t="s">
        <v>882</v>
      </c>
      <c r="P2918" s="9" t="s">
        <v>882</v>
      </c>
      <c r="Q2918" t="s">
        <v>882</v>
      </c>
      <c r="R2918" s="7" t="s">
        <v>882</v>
      </c>
      <c r="S2918" s="11" t="s">
        <v>882</v>
      </c>
    </row>
    <row r="2919" spans="1:19" hidden="1" x14ac:dyDescent="0.25">
      <c r="A2919" s="6" t="s">
        <v>882</v>
      </c>
      <c r="B2919" s="258"/>
      <c r="F2919" s="7" t="s">
        <v>882</v>
      </c>
      <c r="G2919" s="21" t="s">
        <v>882</v>
      </c>
      <c r="H2919" s="19" t="s">
        <v>882</v>
      </c>
      <c r="I2919" s="10" t="s">
        <v>882</v>
      </c>
      <c r="J2919" s="11" t="s">
        <v>882</v>
      </c>
      <c r="K2919" s="9" t="s">
        <v>882</v>
      </c>
      <c r="L2919" s="9" t="s">
        <v>882</v>
      </c>
      <c r="M2919" s="19" t="s">
        <v>882</v>
      </c>
      <c r="N2919" s="9" t="s">
        <v>882</v>
      </c>
      <c r="O2919" s="9" t="s">
        <v>882</v>
      </c>
      <c r="P2919" s="9" t="s">
        <v>882</v>
      </c>
      <c r="Q2919" t="s">
        <v>882</v>
      </c>
      <c r="R2919" s="7" t="s">
        <v>882</v>
      </c>
      <c r="S2919" s="11" t="s">
        <v>882</v>
      </c>
    </row>
    <row r="2920" spans="1:19" hidden="1" x14ac:dyDescent="0.25">
      <c r="A2920" s="6" t="s">
        <v>882</v>
      </c>
      <c r="B2920" s="258"/>
      <c r="F2920" s="7" t="s">
        <v>882</v>
      </c>
      <c r="G2920" s="21" t="s">
        <v>882</v>
      </c>
      <c r="H2920" s="19" t="s">
        <v>882</v>
      </c>
      <c r="I2920" s="10" t="s">
        <v>882</v>
      </c>
      <c r="J2920" s="11" t="s">
        <v>882</v>
      </c>
      <c r="K2920" s="9" t="s">
        <v>882</v>
      </c>
      <c r="L2920" s="9" t="s">
        <v>882</v>
      </c>
      <c r="M2920" s="19" t="s">
        <v>882</v>
      </c>
      <c r="N2920" s="9" t="s">
        <v>882</v>
      </c>
      <c r="O2920" s="9" t="s">
        <v>882</v>
      </c>
      <c r="P2920" s="9" t="s">
        <v>882</v>
      </c>
      <c r="Q2920" t="s">
        <v>882</v>
      </c>
      <c r="R2920" s="7" t="s">
        <v>882</v>
      </c>
      <c r="S2920" s="11" t="s">
        <v>882</v>
      </c>
    </row>
    <row r="2921" spans="1:19" hidden="1" x14ac:dyDescent="0.25">
      <c r="A2921" s="6" t="s">
        <v>882</v>
      </c>
      <c r="B2921" s="258"/>
      <c r="F2921" s="7" t="s">
        <v>882</v>
      </c>
      <c r="G2921" s="21" t="s">
        <v>882</v>
      </c>
      <c r="H2921" s="19" t="s">
        <v>882</v>
      </c>
      <c r="I2921" s="10" t="s">
        <v>882</v>
      </c>
      <c r="J2921" s="11" t="s">
        <v>882</v>
      </c>
      <c r="K2921" s="9" t="s">
        <v>882</v>
      </c>
      <c r="L2921" s="9" t="s">
        <v>882</v>
      </c>
      <c r="M2921" s="19" t="s">
        <v>882</v>
      </c>
      <c r="N2921" s="9" t="s">
        <v>882</v>
      </c>
      <c r="O2921" s="9" t="s">
        <v>882</v>
      </c>
      <c r="P2921" s="9" t="s">
        <v>882</v>
      </c>
      <c r="Q2921" t="s">
        <v>882</v>
      </c>
      <c r="R2921" s="7" t="s">
        <v>882</v>
      </c>
      <c r="S2921" s="11" t="s">
        <v>882</v>
      </c>
    </row>
    <row r="2922" spans="1:19" hidden="1" x14ac:dyDescent="0.25">
      <c r="A2922" s="6" t="s">
        <v>882</v>
      </c>
      <c r="B2922" s="258"/>
      <c r="F2922" s="7" t="s">
        <v>882</v>
      </c>
      <c r="G2922" s="21" t="s">
        <v>882</v>
      </c>
      <c r="H2922" s="19" t="s">
        <v>882</v>
      </c>
      <c r="I2922" s="10" t="s">
        <v>882</v>
      </c>
      <c r="J2922" s="11" t="s">
        <v>882</v>
      </c>
      <c r="K2922" s="9" t="s">
        <v>882</v>
      </c>
      <c r="L2922" s="9" t="s">
        <v>882</v>
      </c>
      <c r="M2922" s="19" t="s">
        <v>882</v>
      </c>
      <c r="N2922" s="9" t="s">
        <v>882</v>
      </c>
      <c r="O2922" s="9" t="s">
        <v>882</v>
      </c>
      <c r="P2922" s="9" t="s">
        <v>882</v>
      </c>
      <c r="Q2922" t="s">
        <v>882</v>
      </c>
      <c r="R2922" s="7" t="s">
        <v>882</v>
      </c>
      <c r="S2922" s="11" t="s">
        <v>882</v>
      </c>
    </row>
    <row r="2923" spans="1:19" hidden="1" x14ac:dyDescent="0.25">
      <c r="A2923" s="6" t="s">
        <v>882</v>
      </c>
      <c r="B2923" s="258"/>
      <c r="F2923" s="7" t="s">
        <v>882</v>
      </c>
      <c r="G2923" s="21" t="s">
        <v>882</v>
      </c>
      <c r="H2923" s="19" t="s">
        <v>882</v>
      </c>
      <c r="I2923" s="10" t="s">
        <v>882</v>
      </c>
      <c r="J2923" s="11" t="s">
        <v>882</v>
      </c>
      <c r="K2923" s="9" t="s">
        <v>882</v>
      </c>
      <c r="L2923" s="9" t="s">
        <v>882</v>
      </c>
      <c r="M2923" s="19" t="s">
        <v>882</v>
      </c>
      <c r="N2923" s="9" t="s">
        <v>882</v>
      </c>
      <c r="O2923" s="9" t="s">
        <v>882</v>
      </c>
      <c r="P2923" s="9" t="s">
        <v>882</v>
      </c>
      <c r="Q2923" t="s">
        <v>882</v>
      </c>
      <c r="R2923" s="7" t="s">
        <v>882</v>
      </c>
      <c r="S2923" s="11" t="s">
        <v>882</v>
      </c>
    </row>
    <row r="2924" spans="1:19" hidden="1" x14ac:dyDescent="0.25">
      <c r="A2924" s="6" t="s">
        <v>882</v>
      </c>
      <c r="B2924" s="258"/>
      <c r="F2924" s="7" t="s">
        <v>882</v>
      </c>
      <c r="G2924" s="21" t="s">
        <v>882</v>
      </c>
      <c r="H2924" s="19" t="s">
        <v>882</v>
      </c>
      <c r="I2924" s="10" t="s">
        <v>882</v>
      </c>
      <c r="J2924" s="11" t="s">
        <v>882</v>
      </c>
      <c r="K2924" s="9" t="s">
        <v>882</v>
      </c>
      <c r="L2924" s="9" t="s">
        <v>882</v>
      </c>
      <c r="M2924" s="19" t="s">
        <v>882</v>
      </c>
      <c r="N2924" s="9" t="s">
        <v>882</v>
      </c>
      <c r="O2924" s="9" t="s">
        <v>882</v>
      </c>
      <c r="P2924" s="9" t="s">
        <v>882</v>
      </c>
      <c r="Q2924" t="s">
        <v>882</v>
      </c>
      <c r="R2924" s="7" t="s">
        <v>882</v>
      </c>
      <c r="S2924" s="11" t="s">
        <v>882</v>
      </c>
    </row>
    <row r="2925" spans="1:19" hidden="1" x14ac:dyDescent="0.25">
      <c r="A2925" s="6" t="s">
        <v>882</v>
      </c>
      <c r="B2925" s="258"/>
      <c r="F2925" s="7" t="s">
        <v>882</v>
      </c>
      <c r="G2925" s="21" t="s">
        <v>882</v>
      </c>
      <c r="H2925" s="19" t="s">
        <v>882</v>
      </c>
      <c r="I2925" s="10" t="s">
        <v>882</v>
      </c>
      <c r="J2925" s="11" t="s">
        <v>882</v>
      </c>
      <c r="K2925" s="9" t="s">
        <v>882</v>
      </c>
      <c r="L2925" s="9" t="s">
        <v>882</v>
      </c>
      <c r="M2925" s="19" t="s">
        <v>882</v>
      </c>
      <c r="N2925" s="9" t="s">
        <v>882</v>
      </c>
      <c r="O2925" s="9" t="s">
        <v>882</v>
      </c>
      <c r="P2925" s="9" t="s">
        <v>882</v>
      </c>
      <c r="Q2925" t="s">
        <v>882</v>
      </c>
      <c r="R2925" s="7" t="s">
        <v>882</v>
      </c>
      <c r="S2925" s="11" t="s">
        <v>882</v>
      </c>
    </row>
    <row r="2926" spans="1:19" hidden="1" x14ac:dyDescent="0.25">
      <c r="A2926" s="6" t="s">
        <v>882</v>
      </c>
      <c r="B2926" s="258"/>
      <c r="F2926" s="7" t="s">
        <v>882</v>
      </c>
      <c r="G2926" s="21" t="s">
        <v>882</v>
      </c>
      <c r="H2926" s="19" t="s">
        <v>882</v>
      </c>
      <c r="I2926" s="10" t="s">
        <v>882</v>
      </c>
      <c r="J2926" s="11" t="s">
        <v>882</v>
      </c>
      <c r="K2926" s="9" t="s">
        <v>882</v>
      </c>
      <c r="L2926" s="9" t="s">
        <v>882</v>
      </c>
      <c r="M2926" s="19" t="s">
        <v>882</v>
      </c>
      <c r="N2926" s="9" t="s">
        <v>882</v>
      </c>
      <c r="O2926" s="9" t="s">
        <v>882</v>
      </c>
      <c r="P2926" s="9" t="s">
        <v>882</v>
      </c>
      <c r="Q2926" t="s">
        <v>882</v>
      </c>
      <c r="R2926" s="7" t="s">
        <v>882</v>
      </c>
      <c r="S2926" s="11" t="s">
        <v>882</v>
      </c>
    </row>
    <row r="2927" spans="1:19" hidden="1" x14ac:dyDescent="0.25">
      <c r="A2927" s="6" t="s">
        <v>882</v>
      </c>
      <c r="B2927" s="258"/>
      <c r="F2927" s="7" t="s">
        <v>882</v>
      </c>
      <c r="G2927" s="21" t="s">
        <v>882</v>
      </c>
      <c r="H2927" s="19" t="s">
        <v>882</v>
      </c>
      <c r="I2927" s="10" t="s">
        <v>882</v>
      </c>
      <c r="J2927" s="11" t="s">
        <v>882</v>
      </c>
      <c r="K2927" s="9" t="s">
        <v>882</v>
      </c>
      <c r="L2927" s="9" t="s">
        <v>882</v>
      </c>
      <c r="M2927" s="19" t="s">
        <v>882</v>
      </c>
      <c r="N2927" s="9" t="s">
        <v>882</v>
      </c>
      <c r="O2927" s="9" t="s">
        <v>882</v>
      </c>
      <c r="P2927" s="9" t="s">
        <v>882</v>
      </c>
      <c r="Q2927" t="s">
        <v>882</v>
      </c>
      <c r="R2927" s="7" t="s">
        <v>882</v>
      </c>
      <c r="S2927" s="11" t="s">
        <v>882</v>
      </c>
    </row>
    <row r="2928" spans="1:19" hidden="1" x14ac:dyDescent="0.25">
      <c r="A2928" s="6" t="s">
        <v>882</v>
      </c>
      <c r="B2928" s="258"/>
      <c r="F2928" s="7" t="s">
        <v>882</v>
      </c>
      <c r="G2928" s="21" t="s">
        <v>882</v>
      </c>
      <c r="H2928" s="19" t="s">
        <v>882</v>
      </c>
      <c r="I2928" s="10" t="s">
        <v>882</v>
      </c>
      <c r="J2928" s="11" t="s">
        <v>882</v>
      </c>
      <c r="K2928" s="9" t="s">
        <v>882</v>
      </c>
      <c r="L2928" s="9" t="s">
        <v>882</v>
      </c>
      <c r="M2928" s="19" t="s">
        <v>882</v>
      </c>
      <c r="N2928" s="9" t="s">
        <v>882</v>
      </c>
      <c r="O2928" s="9" t="s">
        <v>882</v>
      </c>
      <c r="P2928" s="9" t="s">
        <v>882</v>
      </c>
      <c r="Q2928" t="s">
        <v>882</v>
      </c>
      <c r="R2928" s="7" t="s">
        <v>882</v>
      </c>
      <c r="S2928" s="11" t="s">
        <v>882</v>
      </c>
    </row>
    <row r="2929" spans="1:19" hidden="1" x14ac:dyDescent="0.25">
      <c r="A2929" s="6" t="s">
        <v>882</v>
      </c>
      <c r="B2929" s="258"/>
      <c r="F2929" s="7" t="s">
        <v>882</v>
      </c>
      <c r="G2929" s="21" t="s">
        <v>882</v>
      </c>
      <c r="H2929" s="19" t="s">
        <v>882</v>
      </c>
      <c r="I2929" s="10" t="s">
        <v>882</v>
      </c>
      <c r="J2929" s="11" t="s">
        <v>882</v>
      </c>
      <c r="K2929" s="9" t="s">
        <v>882</v>
      </c>
      <c r="L2929" s="9" t="s">
        <v>882</v>
      </c>
      <c r="M2929" s="19" t="s">
        <v>882</v>
      </c>
      <c r="N2929" s="9" t="s">
        <v>882</v>
      </c>
      <c r="O2929" s="9" t="s">
        <v>882</v>
      </c>
      <c r="P2929" s="9" t="s">
        <v>882</v>
      </c>
      <c r="Q2929" t="s">
        <v>882</v>
      </c>
      <c r="R2929" s="7" t="s">
        <v>882</v>
      </c>
      <c r="S2929" s="11" t="s">
        <v>882</v>
      </c>
    </row>
    <row r="2930" spans="1:19" hidden="1" x14ac:dyDescent="0.25">
      <c r="A2930" s="6" t="s">
        <v>882</v>
      </c>
      <c r="B2930" s="258"/>
      <c r="F2930" s="7" t="s">
        <v>882</v>
      </c>
      <c r="G2930" s="21" t="s">
        <v>882</v>
      </c>
      <c r="H2930" s="19" t="s">
        <v>882</v>
      </c>
      <c r="I2930" s="10" t="s">
        <v>882</v>
      </c>
      <c r="J2930" s="11" t="s">
        <v>882</v>
      </c>
      <c r="K2930" s="9" t="s">
        <v>882</v>
      </c>
      <c r="L2930" s="9" t="s">
        <v>882</v>
      </c>
      <c r="M2930" s="19" t="s">
        <v>882</v>
      </c>
      <c r="N2930" s="9" t="s">
        <v>882</v>
      </c>
      <c r="O2930" s="9" t="s">
        <v>882</v>
      </c>
      <c r="P2930" s="9" t="s">
        <v>882</v>
      </c>
      <c r="Q2930" t="s">
        <v>882</v>
      </c>
      <c r="R2930" s="7" t="s">
        <v>882</v>
      </c>
      <c r="S2930" s="11" t="s">
        <v>882</v>
      </c>
    </row>
    <row r="2931" spans="1:19" hidden="1" x14ac:dyDescent="0.25">
      <c r="A2931" s="6" t="s">
        <v>882</v>
      </c>
      <c r="B2931" s="258"/>
      <c r="F2931" s="7" t="s">
        <v>882</v>
      </c>
      <c r="G2931" s="21" t="s">
        <v>882</v>
      </c>
      <c r="H2931" s="19" t="s">
        <v>882</v>
      </c>
      <c r="I2931" s="10" t="s">
        <v>882</v>
      </c>
      <c r="J2931" s="11" t="s">
        <v>882</v>
      </c>
      <c r="K2931" s="9" t="s">
        <v>882</v>
      </c>
      <c r="L2931" s="9" t="s">
        <v>882</v>
      </c>
      <c r="M2931" s="19" t="s">
        <v>882</v>
      </c>
      <c r="N2931" s="9" t="s">
        <v>882</v>
      </c>
      <c r="O2931" s="9" t="s">
        <v>882</v>
      </c>
      <c r="P2931" s="9" t="s">
        <v>882</v>
      </c>
      <c r="Q2931" t="s">
        <v>882</v>
      </c>
      <c r="R2931" s="7" t="s">
        <v>882</v>
      </c>
      <c r="S2931" s="11" t="s">
        <v>882</v>
      </c>
    </row>
    <row r="2932" spans="1:19" hidden="1" x14ac:dyDescent="0.25">
      <c r="A2932" s="6" t="s">
        <v>882</v>
      </c>
      <c r="B2932" s="258"/>
      <c r="F2932" s="7" t="s">
        <v>882</v>
      </c>
      <c r="G2932" s="21" t="s">
        <v>882</v>
      </c>
      <c r="H2932" s="19" t="s">
        <v>882</v>
      </c>
      <c r="I2932" s="10" t="s">
        <v>882</v>
      </c>
      <c r="J2932" s="11" t="s">
        <v>882</v>
      </c>
      <c r="K2932" s="9" t="s">
        <v>882</v>
      </c>
      <c r="L2932" s="9" t="s">
        <v>882</v>
      </c>
      <c r="M2932" s="19" t="s">
        <v>882</v>
      </c>
      <c r="N2932" s="9" t="s">
        <v>882</v>
      </c>
      <c r="O2932" s="9" t="s">
        <v>882</v>
      </c>
      <c r="P2932" s="9" t="s">
        <v>882</v>
      </c>
      <c r="Q2932" t="s">
        <v>882</v>
      </c>
      <c r="R2932" s="7" t="s">
        <v>882</v>
      </c>
      <c r="S2932" s="11" t="s">
        <v>882</v>
      </c>
    </row>
    <row r="2933" spans="1:19" hidden="1" x14ac:dyDescent="0.25">
      <c r="A2933" s="6" t="s">
        <v>882</v>
      </c>
      <c r="B2933" s="258"/>
      <c r="F2933" s="7" t="s">
        <v>882</v>
      </c>
      <c r="G2933" s="21" t="s">
        <v>882</v>
      </c>
      <c r="H2933" s="19" t="s">
        <v>882</v>
      </c>
      <c r="I2933" s="10" t="s">
        <v>882</v>
      </c>
      <c r="J2933" s="11" t="s">
        <v>882</v>
      </c>
      <c r="K2933" s="9" t="s">
        <v>882</v>
      </c>
      <c r="L2933" s="9" t="s">
        <v>882</v>
      </c>
      <c r="M2933" s="19" t="s">
        <v>882</v>
      </c>
      <c r="N2933" s="9" t="s">
        <v>882</v>
      </c>
      <c r="O2933" s="9" t="s">
        <v>882</v>
      </c>
      <c r="P2933" s="9" t="s">
        <v>882</v>
      </c>
      <c r="Q2933" t="s">
        <v>882</v>
      </c>
      <c r="R2933" s="7" t="s">
        <v>882</v>
      </c>
      <c r="S2933" s="11" t="s">
        <v>882</v>
      </c>
    </row>
    <row r="2934" spans="1:19" hidden="1" x14ac:dyDescent="0.25">
      <c r="A2934" s="6" t="s">
        <v>882</v>
      </c>
      <c r="B2934" s="258"/>
      <c r="F2934" s="7" t="s">
        <v>882</v>
      </c>
      <c r="G2934" s="21" t="s">
        <v>882</v>
      </c>
      <c r="H2934" s="19" t="s">
        <v>882</v>
      </c>
      <c r="I2934" s="10" t="s">
        <v>882</v>
      </c>
      <c r="J2934" s="11" t="s">
        <v>882</v>
      </c>
      <c r="K2934" s="9" t="s">
        <v>882</v>
      </c>
      <c r="L2934" s="9" t="s">
        <v>882</v>
      </c>
      <c r="M2934" s="19" t="s">
        <v>882</v>
      </c>
      <c r="N2934" s="9" t="s">
        <v>882</v>
      </c>
      <c r="O2934" s="9" t="s">
        <v>882</v>
      </c>
      <c r="P2934" s="9" t="s">
        <v>882</v>
      </c>
      <c r="Q2934" t="s">
        <v>882</v>
      </c>
      <c r="R2934" s="7" t="s">
        <v>882</v>
      </c>
      <c r="S2934" s="11" t="s">
        <v>882</v>
      </c>
    </row>
    <row r="2935" spans="1:19" hidden="1" x14ac:dyDescent="0.25">
      <c r="A2935" s="6" t="s">
        <v>882</v>
      </c>
      <c r="B2935" s="258"/>
      <c r="F2935" s="7" t="s">
        <v>882</v>
      </c>
      <c r="G2935" s="21" t="s">
        <v>882</v>
      </c>
      <c r="H2935" s="19" t="s">
        <v>882</v>
      </c>
      <c r="I2935" s="10" t="s">
        <v>882</v>
      </c>
      <c r="J2935" s="11" t="s">
        <v>882</v>
      </c>
      <c r="K2935" s="9" t="s">
        <v>882</v>
      </c>
      <c r="L2935" s="9" t="s">
        <v>882</v>
      </c>
      <c r="M2935" s="19" t="s">
        <v>882</v>
      </c>
      <c r="N2935" s="9" t="s">
        <v>882</v>
      </c>
      <c r="O2935" s="9" t="s">
        <v>882</v>
      </c>
      <c r="P2935" s="9" t="s">
        <v>882</v>
      </c>
      <c r="Q2935" t="s">
        <v>882</v>
      </c>
      <c r="R2935" s="7" t="s">
        <v>882</v>
      </c>
      <c r="S2935" s="11" t="s">
        <v>882</v>
      </c>
    </row>
    <row r="2936" spans="1:19" hidden="1" x14ac:dyDescent="0.25">
      <c r="A2936" s="6" t="s">
        <v>882</v>
      </c>
      <c r="B2936" s="258"/>
      <c r="F2936" s="7" t="s">
        <v>882</v>
      </c>
      <c r="G2936" s="21" t="s">
        <v>882</v>
      </c>
      <c r="H2936" s="19" t="s">
        <v>882</v>
      </c>
      <c r="I2936" s="10" t="s">
        <v>882</v>
      </c>
      <c r="J2936" s="11" t="s">
        <v>882</v>
      </c>
      <c r="K2936" s="9" t="s">
        <v>882</v>
      </c>
      <c r="L2936" s="9" t="s">
        <v>882</v>
      </c>
      <c r="M2936" s="19" t="s">
        <v>882</v>
      </c>
      <c r="N2936" s="9" t="s">
        <v>882</v>
      </c>
      <c r="O2936" s="9" t="s">
        <v>882</v>
      </c>
      <c r="P2936" s="9" t="s">
        <v>882</v>
      </c>
      <c r="Q2936" t="s">
        <v>882</v>
      </c>
      <c r="R2936" s="7" t="s">
        <v>882</v>
      </c>
      <c r="S2936" s="11" t="s">
        <v>882</v>
      </c>
    </row>
    <row r="2937" spans="1:19" hidden="1" x14ac:dyDescent="0.25">
      <c r="A2937" s="6" t="s">
        <v>882</v>
      </c>
      <c r="B2937" s="258"/>
      <c r="F2937" s="7" t="s">
        <v>882</v>
      </c>
      <c r="G2937" s="21" t="s">
        <v>882</v>
      </c>
      <c r="H2937" s="19" t="s">
        <v>882</v>
      </c>
      <c r="I2937" s="10" t="s">
        <v>882</v>
      </c>
      <c r="J2937" s="11" t="s">
        <v>882</v>
      </c>
      <c r="K2937" s="9" t="s">
        <v>882</v>
      </c>
      <c r="L2937" s="9" t="s">
        <v>882</v>
      </c>
      <c r="M2937" s="19" t="s">
        <v>882</v>
      </c>
      <c r="N2937" s="9" t="s">
        <v>882</v>
      </c>
      <c r="O2937" s="9" t="s">
        <v>882</v>
      </c>
      <c r="P2937" s="9" t="s">
        <v>882</v>
      </c>
      <c r="Q2937" t="s">
        <v>882</v>
      </c>
      <c r="R2937" s="7" t="s">
        <v>882</v>
      </c>
      <c r="S2937" s="11" t="s">
        <v>882</v>
      </c>
    </row>
    <row r="2938" spans="1:19" hidden="1" x14ac:dyDescent="0.25">
      <c r="A2938" s="6" t="s">
        <v>882</v>
      </c>
      <c r="B2938" s="258"/>
      <c r="F2938" s="7" t="s">
        <v>882</v>
      </c>
      <c r="G2938" s="21" t="s">
        <v>882</v>
      </c>
      <c r="H2938" s="19" t="s">
        <v>882</v>
      </c>
      <c r="I2938" s="10" t="s">
        <v>882</v>
      </c>
      <c r="J2938" s="11" t="s">
        <v>882</v>
      </c>
      <c r="K2938" s="9" t="s">
        <v>882</v>
      </c>
      <c r="L2938" s="9" t="s">
        <v>882</v>
      </c>
      <c r="M2938" s="19" t="s">
        <v>882</v>
      </c>
      <c r="N2938" s="9" t="s">
        <v>882</v>
      </c>
      <c r="O2938" s="9" t="s">
        <v>882</v>
      </c>
      <c r="P2938" s="9" t="s">
        <v>882</v>
      </c>
      <c r="Q2938" t="s">
        <v>882</v>
      </c>
      <c r="R2938" s="7" t="s">
        <v>882</v>
      </c>
      <c r="S2938" s="11" t="s">
        <v>882</v>
      </c>
    </row>
    <row r="2939" spans="1:19" hidden="1" x14ac:dyDescent="0.25">
      <c r="A2939" s="6" t="s">
        <v>882</v>
      </c>
      <c r="B2939" s="258"/>
      <c r="F2939" s="7" t="s">
        <v>882</v>
      </c>
      <c r="G2939" s="21" t="s">
        <v>882</v>
      </c>
      <c r="H2939" s="19" t="s">
        <v>882</v>
      </c>
      <c r="I2939" s="10" t="s">
        <v>882</v>
      </c>
      <c r="J2939" s="11" t="s">
        <v>882</v>
      </c>
      <c r="K2939" s="9" t="s">
        <v>882</v>
      </c>
      <c r="L2939" s="9" t="s">
        <v>882</v>
      </c>
      <c r="M2939" s="19" t="s">
        <v>882</v>
      </c>
      <c r="N2939" s="9" t="s">
        <v>882</v>
      </c>
      <c r="O2939" s="9" t="s">
        <v>882</v>
      </c>
      <c r="P2939" s="9" t="s">
        <v>882</v>
      </c>
      <c r="Q2939" t="s">
        <v>882</v>
      </c>
      <c r="R2939" s="7" t="s">
        <v>882</v>
      </c>
      <c r="S2939" s="11" t="s">
        <v>882</v>
      </c>
    </row>
    <row r="2940" spans="1:19" hidden="1" x14ac:dyDescent="0.25">
      <c r="A2940" s="6" t="s">
        <v>882</v>
      </c>
      <c r="B2940" s="258"/>
      <c r="F2940" s="7" t="s">
        <v>882</v>
      </c>
      <c r="G2940" s="21" t="s">
        <v>882</v>
      </c>
      <c r="H2940" s="19" t="s">
        <v>882</v>
      </c>
      <c r="I2940" s="10" t="s">
        <v>882</v>
      </c>
      <c r="J2940" s="11" t="s">
        <v>882</v>
      </c>
      <c r="K2940" s="9" t="s">
        <v>882</v>
      </c>
      <c r="L2940" s="9" t="s">
        <v>882</v>
      </c>
      <c r="M2940" s="19" t="s">
        <v>882</v>
      </c>
      <c r="N2940" s="9" t="s">
        <v>882</v>
      </c>
      <c r="O2940" s="9" t="s">
        <v>882</v>
      </c>
      <c r="P2940" s="9" t="s">
        <v>882</v>
      </c>
      <c r="Q2940" t="s">
        <v>882</v>
      </c>
      <c r="R2940" s="7" t="s">
        <v>882</v>
      </c>
      <c r="S2940" s="11" t="s">
        <v>882</v>
      </c>
    </row>
    <row r="2941" spans="1:19" hidden="1" x14ac:dyDescent="0.25">
      <c r="A2941" s="6" t="s">
        <v>882</v>
      </c>
      <c r="B2941" s="258"/>
      <c r="F2941" s="7" t="s">
        <v>882</v>
      </c>
      <c r="G2941" s="21" t="s">
        <v>882</v>
      </c>
      <c r="H2941" s="19" t="s">
        <v>882</v>
      </c>
      <c r="I2941" s="10" t="s">
        <v>882</v>
      </c>
      <c r="J2941" s="11" t="s">
        <v>882</v>
      </c>
      <c r="K2941" s="9" t="s">
        <v>882</v>
      </c>
      <c r="L2941" s="9" t="s">
        <v>882</v>
      </c>
      <c r="M2941" s="19" t="s">
        <v>882</v>
      </c>
      <c r="N2941" s="9" t="s">
        <v>882</v>
      </c>
      <c r="O2941" s="9" t="s">
        <v>882</v>
      </c>
      <c r="P2941" s="9" t="s">
        <v>882</v>
      </c>
      <c r="Q2941" t="s">
        <v>882</v>
      </c>
      <c r="R2941" s="7" t="s">
        <v>882</v>
      </c>
      <c r="S2941" s="11" t="s">
        <v>882</v>
      </c>
    </row>
    <row r="2942" spans="1:19" hidden="1" x14ac:dyDescent="0.25">
      <c r="A2942" s="6" t="s">
        <v>882</v>
      </c>
      <c r="B2942" s="258"/>
      <c r="F2942" s="7" t="s">
        <v>882</v>
      </c>
      <c r="G2942" s="21" t="s">
        <v>882</v>
      </c>
      <c r="H2942" s="19" t="s">
        <v>882</v>
      </c>
      <c r="I2942" s="10" t="s">
        <v>882</v>
      </c>
      <c r="J2942" s="11" t="s">
        <v>882</v>
      </c>
      <c r="K2942" s="9" t="s">
        <v>882</v>
      </c>
      <c r="L2942" s="9" t="s">
        <v>882</v>
      </c>
      <c r="M2942" s="19" t="s">
        <v>882</v>
      </c>
      <c r="N2942" s="9" t="s">
        <v>882</v>
      </c>
      <c r="O2942" s="9" t="s">
        <v>882</v>
      </c>
      <c r="P2942" s="9" t="s">
        <v>882</v>
      </c>
      <c r="Q2942" t="s">
        <v>882</v>
      </c>
      <c r="R2942" s="7" t="s">
        <v>882</v>
      </c>
      <c r="S2942" s="11" t="s">
        <v>882</v>
      </c>
    </row>
    <row r="2943" spans="1:19" hidden="1" x14ac:dyDescent="0.25">
      <c r="A2943" s="6" t="s">
        <v>882</v>
      </c>
      <c r="B2943" s="258"/>
      <c r="F2943" s="7" t="s">
        <v>882</v>
      </c>
      <c r="G2943" s="21" t="s">
        <v>882</v>
      </c>
      <c r="H2943" s="19" t="s">
        <v>882</v>
      </c>
      <c r="I2943" s="10" t="s">
        <v>882</v>
      </c>
      <c r="J2943" s="11" t="s">
        <v>882</v>
      </c>
      <c r="K2943" s="9" t="s">
        <v>882</v>
      </c>
      <c r="L2943" s="9" t="s">
        <v>882</v>
      </c>
      <c r="M2943" s="19" t="s">
        <v>882</v>
      </c>
      <c r="N2943" s="9" t="s">
        <v>882</v>
      </c>
      <c r="O2943" s="9" t="s">
        <v>882</v>
      </c>
      <c r="P2943" s="9" t="s">
        <v>882</v>
      </c>
      <c r="Q2943" t="s">
        <v>882</v>
      </c>
      <c r="R2943" s="7" t="s">
        <v>882</v>
      </c>
      <c r="S2943" s="11" t="s">
        <v>882</v>
      </c>
    </row>
    <row r="2944" spans="1:19" hidden="1" x14ac:dyDescent="0.25">
      <c r="A2944" s="6" t="s">
        <v>882</v>
      </c>
      <c r="B2944" s="258"/>
      <c r="F2944" s="7" t="s">
        <v>882</v>
      </c>
      <c r="G2944" s="21" t="s">
        <v>882</v>
      </c>
      <c r="H2944" s="19" t="s">
        <v>882</v>
      </c>
      <c r="I2944" s="10" t="s">
        <v>882</v>
      </c>
      <c r="J2944" s="11" t="s">
        <v>882</v>
      </c>
      <c r="K2944" s="9" t="s">
        <v>882</v>
      </c>
      <c r="L2944" s="9" t="s">
        <v>882</v>
      </c>
      <c r="M2944" s="19" t="s">
        <v>882</v>
      </c>
      <c r="N2944" s="9" t="s">
        <v>882</v>
      </c>
      <c r="O2944" s="9" t="s">
        <v>882</v>
      </c>
      <c r="P2944" s="9" t="s">
        <v>882</v>
      </c>
      <c r="Q2944" t="s">
        <v>882</v>
      </c>
      <c r="R2944" s="7" t="s">
        <v>882</v>
      </c>
      <c r="S2944" s="11" t="s">
        <v>882</v>
      </c>
    </row>
    <row r="2945" spans="1:19" hidden="1" x14ac:dyDescent="0.25">
      <c r="A2945" s="6" t="s">
        <v>882</v>
      </c>
      <c r="B2945" s="258"/>
      <c r="F2945" s="7" t="s">
        <v>882</v>
      </c>
      <c r="G2945" s="21" t="s">
        <v>882</v>
      </c>
      <c r="H2945" s="19" t="s">
        <v>882</v>
      </c>
      <c r="I2945" s="10" t="s">
        <v>882</v>
      </c>
      <c r="J2945" s="11" t="s">
        <v>882</v>
      </c>
      <c r="K2945" s="9" t="s">
        <v>882</v>
      </c>
      <c r="L2945" s="9" t="s">
        <v>882</v>
      </c>
      <c r="M2945" s="19" t="s">
        <v>882</v>
      </c>
      <c r="N2945" s="9" t="s">
        <v>882</v>
      </c>
      <c r="O2945" s="9" t="s">
        <v>882</v>
      </c>
      <c r="P2945" s="9" t="s">
        <v>882</v>
      </c>
      <c r="Q2945" t="s">
        <v>882</v>
      </c>
      <c r="R2945" s="7" t="s">
        <v>882</v>
      </c>
      <c r="S2945" s="11" t="s">
        <v>882</v>
      </c>
    </row>
    <row r="2946" spans="1:19" hidden="1" x14ac:dyDescent="0.25">
      <c r="A2946" s="6" t="s">
        <v>882</v>
      </c>
      <c r="B2946" s="258"/>
      <c r="F2946" s="7" t="s">
        <v>882</v>
      </c>
      <c r="G2946" s="21" t="s">
        <v>882</v>
      </c>
      <c r="H2946" s="19" t="s">
        <v>882</v>
      </c>
      <c r="I2946" s="10" t="s">
        <v>882</v>
      </c>
      <c r="J2946" s="11" t="s">
        <v>882</v>
      </c>
      <c r="K2946" s="9" t="s">
        <v>882</v>
      </c>
      <c r="L2946" s="9" t="s">
        <v>882</v>
      </c>
      <c r="M2946" s="19" t="s">
        <v>882</v>
      </c>
      <c r="N2946" s="9" t="s">
        <v>882</v>
      </c>
      <c r="O2946" s="9" t="s">
        <v>882</v>
      </c>
      <c r="P2946" s="9" t="s">
        <v>882</v>
      </c>
      <c r="Q2946" t="s">
        <v>882</v>
      </c>
      <c r="R2946" s="7" t="s">
        <v>882</v>
      </c>
      <c r="S2946" s="11" t="s">
        <v>882</v>
      </c>
    </row>
    <row r="2947" spans="1:19" hidden="1" x14ac:dyDescent="0.25">
      <c r="A2947" s="6" t="s">
        <v>882</v>
      </c>
      <c r="B2947" s="258"/>
      <c r="F2947" s="7" t="s">
        <v>882</v>
      </c>
      <c r="G2947" s="21" t="s">
        <v>882</v>
      </c>
      <c r="H2947" s="19" t="s">
        <v>882</v>
      </c>
      <c r="I2947" s="10" t="s">
        <v>882</v>
      </c>
      <c r="J2947" s="11" t="s">
        <v>882</v>
      </c>
      <c r="K2947" s="9" t="s">
        <v>882</v>
      </c>
      <c r="L2947" s="9" t="s">
        <v>882</v>
      </c>
      <c r="M2947" s="19" t="s">
        <v>882</v>
      </c>
      <c r="N2947" s="9" t="s">
        <v>882</v>
      </c>
      <c r="O2947" s="9" t="s">
        <v>882</v>
      </c>
      <c r="P2947" s="9" t="s">
        <v>882</v>
      </c>
      <c r="Q2947" t="s">
        <v>882</v>
      </c>
      <c r="R2947" s="7" t="s">
        <v>882</v>
      </c>
      <c r="S2947" s="11" t="s">
        <v>882</v>
      </c>
    </row>
    <row r="2948" spans="1:19" hidden="1" x14ac:dyDescent="0.25">
      <c r="A2948" s="6" t="s">
        <v>882</v>
      </c>
      <c r="B2948" s="258"/>
      <c r="F2948" s="7" t="s">
        <v>882</v>
      </c>
      <c r="G2948" s="21" t="s">
        <v>882</v>
      </c>
      <c r="H2948" s="19" t="s">
        <v>882</v>
      </c>
      <c r="I2948" s="10" t="s">
        <v>882</v>
      </c>
      <c r="J2948" s="11" t="s">
        <v>882</v>
      </c>
      <c r="K2948" s="9" t="s">
        <v>882</v>
      </c>
      <c r="L2948" s="9" t="s">
        <v>882</v>
      </c>
      <c r="M2948" s="19" t="s">
        <v>882</v>
      </c>
      <c r="N2948" s="9" t="s">
        <v>882</v>
      </c>
      <c r="O2948" s="9" t="s">
        <v>882</v>
      </c>
      <c r="P2948" s="9" t="s">
        <v>882</v>
      </c>
      <c r="Q2948" t="s">
        <v>882</v>
      </c>
      <c r="R2948" s="7" t="s">
        <v>882</v>
      </c>
      <c r="S2948" s="11" t="s">
        <v>882</v>
      </c>
    </row>
    <row r="2949" spans="1:19" hidden="1" x14ac:dyDescent="0.25">
      <c r="A2949" s="6" t="s">
        <v>882</v>
      </c>
      <c r="B2949" s="258"/>
      <c r="F2949" s="7" t="s">
        <v>882</v>
      </c>
      <c r="G2949" s="21" t="s">
        <v>882</v>
      </c>
      <c r="H2949" s="19" t="s">
        <v>882</v>
      </c>
      <c r="I2949" s="10" t="s">
        <v>882</v>
      </c>
      <c r="J2949" s="11" t="s">
        <v>882</v>
      </c>
      <c r="K2949" s="9" t="s">
        <v>882</v>
      </c>
      <c r="L2949" s="9" t="s">
        <v>882</v>
      </c>
      <c r="M2949" s="19" t="s">
        <v>882</v>
      </c>
      <c r="N2949" s="9" t="s">
        <v>882</v>
      </c>
      <c r="O2949" s="9" t="s">
        <v>882</v>
      </c>
      <c r="P2949" s="9" t="s">
        <v>882</v>
      </c>
      <c r="Q2949" t="s">
        <v>882</v>
      </c>
      <c r="R2949" s="7" t="s">
        <v>882</v>
      </c>
      <c r="S2949" s="11" t="s">
        <v>882</v>
      </c>
    </row>
    <row r="2950" spans="1:19" hidden="1" x14ac:dyDescent="0.25">
      <c r="A2950" s="6" t="s">
        <v>882</v>
      </c>
      <c r="B2950" s="258"/>
      <c r="F2950" s="7" t="s">
        <v>882</v>
      </c>
      <c r="G2950" s="21" t="s">
        <v>882</v>
      </c>
      <c r="H2950" s="19" t="s">
        <v>882</v>
      </c>
      <c r="I2950" s="10" t="s">
        <v>882</v>
      </c>
      <c r="J2950" s="11" t="s">
        <v>882</v>
      </c>
      <c r="K2950" s="9" t="s">
        <v>882</v>
      </c>
      <c r="L2950" s="9" t="s">
        <v>882</v>
      </c>
      <c r="M2950" s="19" t="s">
        <v>882</v>
      </c>
      <c r="N2950" s="9" t="s">
        <v>882</v>
      </c>
      <c r="O2950" s="9" t="s">
        <v>882</v>
      </c>
      <c r="P2950" s="9" t="s">
        <v>882</v>
      </c>
      <c r="Q2950" t="s">
        <v>882</v>
      </c>
      <c r="R2950" s="7" t="s">
        <v>882</v>
      </c>
      <c r="S2950" s="11" t="s">
        <v>882</v>
      </c>
    </row>
    <row r="2951" spans="1:19" hidden="1" x14ac:dyDescent="0.25">
      <c r="A2951" s="6" t="s">
        <v>882</v>
      </c>
      <c r="B2951" s="258"/>
      <c r="F2951" s="7" t="s">
        <v>882</v>
      </c>
      <c r="G2951" s="21" t="s">
        <v>882</v>
      </c>
      <c r="H2951" s="19" t="s">
        <v>882</v>
      </c>
      <c r="I2951" s="10" t="s">
        <v>882</v>
      </c>
      <c r="J2951" s="11" t="s">
        <v>882</v>
      </c>
      <c r="K2951" s="9" t="s">
        <v>882</v>
      </c>
      <c r="L2951" s="9" t="s">
        <v>882</v>
      </c>
      <c r="M2951" s="19" t="s">
        <v>882</v>
      </c>
      <c r="N2951" s="9" t="s">
        <v>882</v>
      </c>
      <c r="O2951" s="9" t="s">
        <v>882</v>
      </c>
      <c r="P2951" s="9" t="s">
        <v>882</v>
      </c>
      <c r="Q2951" t="s">
        <v>882</v>
      </c>
      <c r="R2951" s="7" t="s">
        <v>882</v>
      </c>
      <c r="S2951" s="11" t="s">
        <v>882</v>
      </c>
    </row>
    <row r="2952" spans="1:19" hidden="1" x14ac:dyDescent="0.25">
      <c r="A2952" s="6" t="s">
        <v>882</v>
      </c>
      <c r="B2952" s="258"/>
      <c r="F2952" s="7" t="s">
        <v>882</v>
      </c>
      <c r="G2952" s="21" t="s">
        <v>882</v>
      </c>
      <c r="H2952" s="19" t="s">
        <v>882</v>
      </c>
      <c r="I2952" s="10" t="s">
        <v>882</v>
      </c>
      <c r="J2952" s="11" t="s">
        <v>882</v>
      </c>
      <c r="K2952" s="9" t="s">
        <v>882</v>
      </c>
      <c r="L2952" s="9" t="s">
        <v>882</v>
      </c>
      <c r="M2952" s="19" t="s">
        <v>882</v>
      </c>
      <c r="N2952" s="9" t="s">
        <v>882</v>
      </c>
      <c r="O2952" s="9" t="s">
        <v>882</v>
      </c>
      <c r="P2952" s="9" t="s">
        <v>882</v>
      </c>
      <c r="Q2952" t="s">
        <v>882</v>
      </c>
      <c r="R2952" s="7" t="s">
        <v>882</v>
      </c>
      <c r="S2952" s="11" t="s">
        <v>882</v>
      </c>
    </row>
    <row r="2953" spans="1:19" hidden="1" x14ac:dyDescent="0.25">
      <c r="A2953" s="6" t="s">
        <v>882</v>
      </c>
      <c r="B2953" s="258"/>
      <c r="F2953" s="7" t="s">
        <v>882</v>
      </c>
      <c r="G2953" s="21" t="s">
        <v>882</v>
      </c>
      <c r="H2953" s="19" t="s">
        <v>882</v>
      </c>
      <c r="I2953" s="10" t="s">
        <v>882</v>
      </c>
      <c r="J2953" s="11" t="s">
        <v>882</v>
      </c>
      <c r="K2953" s="9" t="s">
        <v>882</v>
      </c>
      <c r="L2953" s="9" t="s">
        <v>882</v>
      </c>
      <c r="M2953" s="19" t="s">
        <v>882</v>
      </c>
      <c r="N2953" s="9" t="s">
        <v>882</v>
      </c>
      <c r="O2953" s="9" t="s">
        <v>882</v>
      </c>
      <c r="P2953" s="9" t="s">
        <v>882</v>
      </c>
      <c r="Q2953" t="s">
        <v>882</v>
      </c>
      <c r="R2953" s="7" t="s">
        <v>882</v>
      </c>
      <c r="S2953" s="11" t="s">
        <v>882</v>
      </c>
    </row>
    <row r="2954" spans="1:19" hidden="1" x14ac:dyDescent="0.25">
      <c r="A2954" s="6" t="s">
        <v>882</v>
      </c>
      <c r="B2954" s="258"/>
      <c r="F2954" s="7" t="s">
        <v>882</v>
      </c>
      <c r="G2954" s="21" t="s">
        <v>882</v>
      </c>
      <c r="H2954" s="19" t="s">
        <v>882</v>
      </c>
      <c r="I2954" s="10" t="s">
        <v>882</v>
      </c>
      <c r="J2954" s="11" t="s">
        <v>882</v>
      </c>
      <c r="K2954" s="9" t="s">
        <v>882</v>
      </c>
      <c r="L2954" s="9" t="s">
        <v>882</v>
      </c>
      <c r="M2954" s="19" t="s">
        <v>882</v>
      </c>
      <c r="N2954" s="9" t="s">
        <v>882</v>
      </c>
      <c r="O2954" s="9" t="s">
        <v>882</v>
      </c>
      <c r="P2954" s="9" t="s">
        <v>882</v>
      </c>
      <c r="Q2954" t="s">
        <v>882</v>
      </c>
      <c r="R2954" s="7" t="s">
        <v>882</v>
      </c>
      <c r="S2954" s="11" t="s">
        <v>882</v>
      </c>
    </row>
    <row r="2955" spans="1:19" hidden="1" x14ac:dyDescent="0.25">
      <c r="A2955" s="6" t="s">
        <v>882</v>
      </c>
      <c r="B2955" s="258"/>
      <c r="F2955" s="7" t="s">
        <v>882</v>
      </c>
      <c r="G2955" s="21" t="s">
        <v>882</v>
      </c>
      <c r="H2955" s="19" t="s">
        <v>882</v>
      </c>
      <c r="I2955" s="10" t="s">
        <v>882</v>
      </c>
      <c r="J2955" s="11" t="s">
        <v>882</v>
      </c>
      <c r="K2955" s="9" t="s">
        <v>882</v>
      </c>
      <c r="L2955" s="9" t="s">
        <v>882</v>
      </c>
      <c r="M2955" s="19" t="s">
        <v>882</v>
      </c>
      <c r="N2955" s="9" t="s">
        <v>882</v>
      </c>
      <c r="O2955" s="9" t="s">
        <v>882</v>
      </c>
      <c r="P2955" s="9" t="s">
        <v>882</v>
      </c>
      <c r="Q2955" t="s">
        <v>882</v>
      </c>
      <c r="R2955" s="7" t="s">
        <v>882</v>
      </c>
      <c r="S2955" s="11" t="s">
        <v>882</v>
      </c>
    </row>
    <row r="2956" spans="1:19" hidden="1" x14ac:dyDescent="0.25">
      <c r="A2956" s="6" t="s">
        <v>882</v>
      </c>
      <c r="B2956" s="258"/>
      <c r="F2956" s="7" t="s">
        <v>882</v>
      </c>
      <c r="G2956" s="21" t="s">
        <v>882</v>
      </c>
      <c r="H2956" s="19" t="s">
        <v>882</v>
      </c>
      <c r="I2956" s="10" t="s">
        <v>882</v>
      </c>
      <c r="J2956" s="11" t="s">
        <v>882</v>
      </c>
      <c r="K2956" s="9" t="s">
        <v>882</v>
      </c>
      <c r="L2956" s="9" t="s">
        <v>882</v>
      </c>
      <c r="M2956" s="19" t="s">
        <v>882</v>
      </c>
      <c r="N2956" s="9" t="s">
        <v>882</v>
      </c>
      <c r="O2956" s="9" t="s">
        <v>882</v>
      </c>
      <c r="P2956" s="9" t="s">
        <v>882</v>
      </c>
      <c r="Q2956" t="s">
        <v>882</v>
      </c>
      <c r="R2956" s="7" t="s">
        <v>882</v>
      </c>
      <c r="S2956" s="11" t="s">
        <v>882</v>
      </c>
    </row>
    <row r="2957" spans="1:19" hidden="1" x14ac:dyDescent="0.25">
      <c r="A2957" s="6" t="s">
        <v>882</v>
      </c>
      <c r="B2957" s="258"/>
      <c r="F2957" s="7" t="s">
        <v>882</v>
      </c>
      <c r="G2957" s="21" t="s">
        <v>882</v>
      </c>
      <c r="H2957" s="19" t="s">
        <v>882</v>
      </c>
      <c r="I2957" s="10" t="s">
        <v>882</v>
      </c>
      <c r="J2957" s="11" t="s">
        <v>882</v>
      </c>
      <c r="K2957" s="9" t="s">
        <v>882</v>
      </c>
      <c r="L2957" s="9" t="s">
        <v>882</v>
      </c>
      <c r="M2957" s="19" t="s">
        <v>882</v>
      </c>
      <c r="N2957" s="9" t="s">
        <v>882</v>
      </c>
      <c r="O2957" s="9" t="s">
        <v>882</v>
      </c>
      <c r="P2957" s="9" t="s">
        <v>882</v>
      </c>
      <c r="Q2957" t="s">
        <v>882</v>
      </c>
      <c r="R2957" s="7" t="s">
        <v>882</v>
      </c>
      <c r="S2957" s="11" t="s">
        <v>882</v>
      </c>
    </row>
    <row r="2958" spans="1:19" hidden="1" x14ac:dyDescent="0.25">
      <c r="A2958" s="6" t="s">
        <v>882</v>
      </c>
      <c r="B2958" s="258"/>
      <c r="F2958" s="7" t="s">
        <v>882</v>
      </c>
      <c r="G2958" s="21" t="s">
        <v>882</v>
      </c>
      <c r="H2958" s="19" t="s">
        <v>882</v>
      </c>
      <c r="I2958" s="10" t="s">
        <v>882</v>
      </c>
      <c r="J2958" s="11" t="s">
        <v>882</v>
      </c>
      <c r="K2958" s="9" t="s">
        <v>882</v>
      </c>
      <c r="L2958" s="9" t="s">
        <v>882</v>
      </c>
      <c r="M2958" s="19" t="s">
        <v>882</v>
      </c>
      <c r="N2958" s="9" t="s">
        <v>882</v>
      </c>
      <c r="O2958" s="9" t="s">
        <v>882</v>
      </c>
      <c r="P2958" s="9" t="s">
        <v>882</v>
      </c>
      <c r="Q2958" t="s">
        <v>882</v>
      </c>
      <c r="R2958" s="7" t="s">
        <v>882</v>
      </c>
      <c r="S2958" s="11" t="s">
        <v>882</v>
      </c>
    </row>
    <row r="2959" spans="1:19" hidden="1" x14ac:dyDescent="0.25">
      <c r="A2959" s="6" t="s">
        <v>882</v>
      </c>
      <c r="B2959" s="258"/>
      <c r="F2959" s="7" t="s">
        <v>882</v>
      </c>
      <c r="G2959" s="21" t="s">
        <v>882</v>
      </c>
      <c r="H2959" s="19" t="s">
        <v>882</v>
      </c>
      <c r="I2959" s="10" t="s">
        <v>882</v>
      </c>
      <c r="J2959" s="11" t="s">
        <v>882</v>
      </c>
      <c r="K2959" s="9" t="s">
        <v>882</v>
      </c>
      <c r="L2959" s="9" t="s">
        <v>882</v>
      </c>
      <c r="M2959" s="19" t="s">
        <v>882</v>
      </c>
      <c r="N2959" s="9" t="s">
        <v>882</v>
      </c>
      <c r="O2959" s="9" t="s">
        <v>882</v>
      </c>
      <c r="P2959" s="9" t="s">
        <v>882</v>
      </c>
      <c r="Q2959" t="s">
        <v>882</v>
      </c>
      <c r="R2959" s="7" t="s">
        <v>882</v>
      </c>
      <c r="S2959" s="11" t="s">
        <v>882</v>
      </c>
    </row>
    <row r="2960" spans="1:19" hidden="1" x14ac:dyDescent="0.25">
      <c r="A2960" s="6" t="s">
        <v>882</v>
      </c>
      <c r="B2960" s="258"/>
      <c r="F2960" s="7" t="s">
        <v>882</v>
      </c>
      <c r="G2960" s="21" t="s">
        <v>882</v>
      </c>
      <c r="H2960" s="19" t="s">
        <v>882</v>
      </c>
      <c r="I2960" s="10" t="s">
        <v>882</v>
      </c>
      <c r="J2960" s="11" t="s">
        <v>882</v>
      </c>
      <c r="K2960" s="9" t="s">
        <v>882</v>
      </c>
      <c r="L2960" s="9" t="s">
        <v>882</v>
      </c>
      <c r="M2960" s="19" t="s">
        <v>882</v>
      </c>
      <c r="N2960" s="9" t="s">
        <v>882</v>
      </c>
      <c r="O2960" s="9" t="s">
        <v>882</v>
      </c>
      <c r="P2960" s="9" t="s">
        <v>882</v>
      </c>
      <c r="Q2960" t="s">
        <v>882</v>
      </c>
      <c r="R2960" s="7" t="s">
        <v>882</v>
      </c>
      <c r="S2960" s="11" t="s">
        <v>882</v>
      </c>
    </row>
    <row r="2961" spans="1:19" hidden="1" x14ac:dyDescent="0.25">
      <c r="A2961" s="6" t="s">
        <v>882</v>
      </c>
      <c r="B2961" s="258"/>
      <c r="F2961" s="7" t="s">
        <v>882</v>
      </c>
      <c r="G2961" s="21" t="s">
        <v>882</v>
      </c>
      <c r="H2961" s="19" t="s">
        <v>882</v>
      </c>
      <c r="I2961" s="10" t="s">
        <v>882</v>
      </c>
      <c r="J2961" s="11" t="s">
        <v>882</v>
      </c>
      <c r="K2961" s="9" t="s">
        <v>882</v>
      </c>
      <c r="L2961" s="9" t="s">
        <v>882</v>
      </c>
      <c r="M2961" s="19" t="s">
        <v>882</v>
      </c>
      <c r="N2961" s="9" t="s">
        <v>882</v>
      </c>
      <c r="O2961" s="9" t="s">
        <v>882</v>
      </c>
      <c r="P2961" s="9" t="s">
        <v>882</v>
      </c>
      <c r="Q2961" t="s">
        <v>882</v>
      </c>
      <c r="R2961" s="7" t="s">
        <v>882</v>
      </c>
      <c r="S2961" s="11" t="s">
        <v>882</v>
      </c>
    </row>
    <row r="2962" spans="1:19" hidden="1" x14ac:dyDescent="0.25">
      <c r="A2962" s="6" t="s">
        <v>882</v>
      </c>
      <c r="B2962" s="258"/>
      <c r="F2962" s="7" t="s">
        <v>882</v>
      </c>
      <c r="G2962" s="21" t="s">
        <v>882</v>
      </c>
      <c r="H2962" s="19" t="s">
        <v>882</v>
      </c>
      <c r="I2962" s="10" t="s">
        <v>882</v>
      </c>
      <c r="J2962" s="11" t="s">
        <v>882</v>
      </c>
      <c r="K2962" s="9" t="s">
        <v>882</v>
      </c>
      <c r="L2962" s="9" t="s">
        <v>882</v>
      </c>
      <c r="M2962" s="19" t="s">
        <v>882</v>
      </c>
      <c r="N2962" s="9" t="s">
        <v>882</v>
      </c>
      <c r="O2962" s="9" t="s">
        <v>882</v>
      </c>
      <c r="P2962" s="9" t="s">
        <v>882</v>
      </c>
      <c r="Q2962" t="s">
        <v>882</v>
      </c>
      <c r="R2962" s="7" t="s">
        <v>882</v>
      </c>
      <c r="S2962" s="11" t="s">
        <v>882</v>
      </c>
    </row>
    <row r="2963" spans="1:19" hidden="1" x14ac:dyDescent="0.25">
      <c r="A2963" s="6" t="s">
        <v>882</v>
      </c>
      <c r="B2963" s="258"/>
      <c r="F2963" s="7" t="s">
        <v>882</v>
      </c>
      <c r="G2963" s="21" t="s">
        <v>882</v>
      </c>
      <c r="H2963" s="19" t="s">
        <v>882</v>
      </c>
      <c r="I2963" s="10" t="s">
        <v>882</v>
      </c>
      <c r="J2963" s="11" t="s">
        <v>882</v>
      </c>
      <c r="K2963" s="9" t="s">
        <v>882</v>
      </c>
      <c r="L2963" s="9" t="s">
        <v>882</v>
      </c>
      <c r="M2963" s="19" t="s">
        <v>882</v>
      </c>
      <c r="N2963" s="9" t="s">
        <v>882</v>
      </c>
      <c r="O2963" s="9" t="s">
        <v>882</v>
      </c>
      <c r="P2963" s="9" t="s">
        <v>882</v>
      </c>
      <c r="Q2963" t="s">
        <v>882</v>
      </c>
      <c r="R2963" s="7" t="s">
        <v>882</v>
      </c>
      <c r="S2963" s="11" t="s">
        <v>882</v>
      </c>
    </row>
    <row r="2964" spans="1:19" hidden="1" x14ac:dyDescent="0.25">
      <c r="A2964" s="6" t="s">
        <v>882</v>
      </c>
      <c r="B2964" s="258"/>
      <c r="F2964" s="7" t="s">
        <v>882</v>
      </c>
      <c r="G2964" s="21" t="s">
        <v>882</v>
      </c>
      <c r="H2964" s="19" t="s">
        <v>882</v>
      </c>
      <c r="I2964" s="10" t="s">
        <v>882</v>
      </c>
      <c r="J2964" s="11" t="s">
        <v>882</v>
      </c>
      <c r="K2964" s="9" t="s">
        <v>882</v>
      </c>
      <c r="L2964" s="9" t="s">
        <v>882</v>
      </c>
      <c r="M2964" s="19" t="s">
        <v>882</v>
      </c>
      <c r="N2964" s="9" t="s">
        <v>882</v>
      </c>
      <c r="O2964" s="9" t="s">
        <v>882</v>
      </c>
      <c r="P2964" s="9" t="s">
        <v>882</v>
      </c>
      <c r="Q2964" t="s">
        <v>882</v>
      </c>
      <c r="R2964" s="7" t="s">
        <v>882</v>
      </c>
      <c r="S2964" s="11" t="s">
        <v>882</v>
      </c>
    </row>
    <row r="2965" spans="1:19" hidden="1" x14ac:dyDescent="0.25">
      <c r="A2965" s="6" t="s">
        <v>882</v>
      </c>
      <c r="B2965" s="258"/>
      <c r="F2965" s="7" t="s">
        <v>882</v>
      </c>
      <c r="G2965" s="21" t="s">
        <v>882</v>
      </c>
      <c r="H2965" s="19" t="s">
        <v>882</v>
      </c>
      <c r="I2965" s="10" t="s">
        <v>882</v>
      </c>
      <c r="J2965" s="11" t="s">
        <v>882</v>
      </c>
      <c r="K2965" s="9" t="s">
        <v>882</v>
      </c>
      <c r="L2965" s="9" t="s">
        <v>882</v>
      </c>
      <c r="M2965" s="19" t="s">
        <v>882</v>
      </c>
      <c r="N2965" s="9" t="s">
        <v>882</v>
      </c>
      <c r="O2965" s="9" t="s">
        <v>882</v>
      </c>
      <c r="P2965" s="9" t="s">
        <v>882</v>
      </c>
      <c r="Q2965" t="s">
        <v>882</v>
      </c>
      <c r="R2965" s="7" t="s">
        <v>882</v>
      </c>
      <c r="S2965" s="11" t="s">
        <v>882</v>
      </c>
    </row>
    <row r="2966" spans="1:19" hidden="1" x14ac:dyDescent="0.25">
      <c r="A2966" s="6" t="s">
        <v>882</v>
      </c>
      <c r="B2966" s="258"/>
      <c r="F2966" s="7" t="s">
        <v>882</v>
      </c>
      <c r="G2966" s="21" t="s">
        <v>882</v>
      </c>
      <c r="H2966" s="19" t="s">
        <v>882</v>
      </c>
      <c r="I2966" s="10" t="s">
        <v>882</v>
      </c>
      <c r="J2966" s="11" t="s">
        <v>882</v>
      </c>
      <c r="K2966" s="9" t="s">
        <v>882</v>
      </c>
      <c r="L2966" s="9" t="s">
        <v>882</v>
      </c>
      <c r="M2966" s="19" t="s">
        <v>882</v>
      </c>
      <c r="N2966" s="9" t="s">
        <v>882</v>
      </c>
      <c r="O2966" s="9" t="s">
        <v>882</v>
      </c>
      <c r="P2966" s="9" t="s">
        <v>882</v>
      </c>
      <c r="Q2966" t="s">
        <v>882</v>
      </c>
      <c r="R2966" s="7" t="s">
        <v>882</v>
      </c>
      <c r="S2966" s="11" t="s">
        <v>882</v>
      </c>
    </row>
    <row r="2967" spans="1:19" hidden="1" x14ac:dyDescent="0.25">
      <c r="A2967" s="6" t="s">
        <v>882</v>
      </c>
      <c r="B2967" s="258"/>
      <c r="F2967" s="7" t="s">
        <v>882</v>
      </c>
      <c r="G2967" s="21" t="s">
        <v>882</v>
      </c>
      <c r="H2967" s="19" t="s">
        <v>882</v>
      </c>
      <c r="I2967" s="10" t="s">
        <v>882</v>
      </c>
      <c r="J2967" s="11" t="s">
        <v>882</v>
      </c>
      <c r="K2967" s="9" t="s">
        <v>882</v>
      </c>
      <c r="L2967" s="9" t="s">
        <v>882</v>
      </c>
      <c r="M2967" s="19" t="s">
        <v>882</v>
      </c>
      <c r="N2967" s="9" t="s">
        <v>882</v>
      </c>
      <c r="O2967" s="9" t="s">
        <v>882</v>
      </c>
      <c r="P2967" s="9" t="s">
        <v>882</v>
      </c>
      <c r="Q2967" t="s">
        <v>882</v>
      </c>
      <c r="R2967" s="7" t="s">
        <v>882</v>
      </c>
      <c r="S2967" s="11" t="s">
        <v>882</v>
      </c>
    </row>
    <row r="2968" spans="1:19" hidden="1" x14ac:dyDescent="0.25">
      <c r="A2968" s="6" t="s">
        <v>882</v>
      </c>
      <c r="B2968" s="258"/>
      <c r="F2968" s="7" t="s">
        <v>882</v>
      </c>
      <c r="G2968" s="21" t="s">
        <v>882</v>
      </c>
      <c r="H2968" s="19" t="s">
        <v>882</v>
      </c>
      <c r="I2968" s="10" t="s">
        <v>882</v>
      </c>
      <c r="J2968" s="11" t="s">
        <v>882</v>
      </c>
      <c r="K2968" s="9" t="s">
        <v>882</v>
      </c>
      <c r="L2968" s="9" t="s">
        <v>882</v>
      </c>
      <c r="M2968" s="19" t="s">
        <v>882</v>
      </c>
      <c r="N2968" s="9" t="s">
        <v>882</v>
      </c>
      <c r="O2968" s="9" t="s">
        <v>882</v>
      </c>
      <c r="P2968" s="9" t="s">
        <v>882</v>
      </c>
      <c r="Q2968" t="s">
        <v>882</v>
      </c>
      <c r="R2968" s="7" t="s">
        <v>882</v>
      </c>
      <c r="S2968" s="11" t="s">
        <v>882</v>
      </c>
    </row>
    <row r="2969" spans="1:19" hidden="1" x14ac:dyDescent="0.25">
      <c r="A2969" s="6" t="s">
        <v>882</v>
      </c>
      <c r="B2969" s="258"/>
      <c r="F2969" s="7" t="s">
        <v>882</v>
      </c>
      <c r="G2969" s="21" t="s">
        <v>882</v>
      </c>
      <c r="H2969" s="19" t="s">
        <v>882</v>
      </c>
      <c r="I2969" s="10" t="s">
        <v>882</v>
      </c>
      <c r="J2969" s="11" t="s">
        <v>882</v>
      </c>
      <c r="K2969" s="9" t="s">
        <v>882</v>
      </c>
      <c r="L2969" s="9" t="s">
        <v>882</v>
      </c>
      <c r="M2969" s="19" t="s">
        <v>882</v>
      </c>
      <c r="N2969" s="9" t="s">
        <v>882</v>
      </c>
      <c r="O2969" s="9" t="s">
        <v>882</v>
      </c>
      <c r="P2969" s="9" t="s">
        <v>882</v>
      </c>
      <c r="Q2969" t="s">
        <v>882</v>
      </c>
      <c r="R2969" s="7" t="s">
        <v>882</v>
      </c>
      <c r="S2969" s="11" t="s">
        <v>882</v>
      </c>
    </row>
    <row r="2970" spans="1:19" hidden="1" x14ac:dyDescent="0.25">
      <c r="A2970" s="6" t="s">
        <v>882</v>
      </c>
      <c r="B2970" s="258"/>
      <c r="F2970" s="7" t="s">
        <v>882</v>
      </c>
      <c r="G2970" s="21" t="s">
        <v>882</v>
      </c>
      <c r="H2970" s="19" t="s">
        <v>882</v>
      </c>
      <c r="I2970" s="10" t="s">
        <v>882</v>
      </c>
      <c r="J2970" s="11" t="s">
        <v>882</v>
      </c>
      <c r="K2970" s="9" t="s">
        <v>882</v>
      </c>
      <c r="L2970" s="9" t="s">
        <v>882</v>
      </c>
      <c r="M2970" s="19" t="s">
        <v>882</v>
      </c>
      <c r="N2970" s="9" t="s">
        <v>882</v>
      </c>
      <c r="O2970" s="9" t="s">
        <v>882</v>
      </c>
      <c r="P2970" s="9" t="s">
        <v>882</v>
      </c>
      <c r="Q2970" t="s">
        <v>882</v>
      </c>
      <c r="R2970" s="7" t="s">
        <v>882</v>
      </c>
      <c r="S2970" s="11" t="s">
        <v>882</v>
      </c>
    </row>
    <row r="2971" spans="1:19" hidden="1" x14ac:dyDescent="0.25">
      <c r="A2971" s="6" t="s">
        <v>882</v>
      </c>
      <c r="B2971" s="258"/>
      <c r="F2971" s="7" t="s">
        <v>882</v>
      </c>
      <c r="G2971" s="21" t="s">
        <v>882</v>
      </c>
      <c r="H2971" s="19" t="s">
        <v>882</v>
      </c>
      <c r="I2971" s="10" t="s">
        <v>882</v>
      </c>
      <c r="J2971" s="11" t="s">
        <v>882</v>
      </c>
      <c r="K2971" s="9" t="s">
        <v>882</v>
      </c>
      <c r="L2971" s="9" t="s">
        <v>882</v>
      </c>
      <c r="M2971" s="19" t="s">
        <v>882</v>
      </c>
      <c r="N2971" s="9" t="s">
        <v>882</v>
      </c>
      <c r="O2971" s="9" t="s">
        <v>882</v>
      </c>
      <c r="P2971" s="9" t="s">
        <v>882</v>
      </c>
      <c r="Q2971" t="s">
        <v>882</v>
      </c>
      <c r="R2971" s="7" t="s">
        <v>882</v>
      </c>
      <c r="S2971" s="11" t="s">
        <v>882</v>
      </c>
    </row>
    <row r="2972" spans="1:19" hidden="1" x14ac:dyDescent="0.25">
      <c r="A2972" s="6" t="s">
        <v>882</v>
      </c>
      <c r="B2972" s="258"/>
      <c r="F2972" s="7" t="s">
        <v>882</v>
      </c>
      <c r="G2972" s="21" t="s">
        <v>882</v>
      </c>
      <c r="H2972" s="19" t="s">
        <v>882</v>
      </c>
      <c r="I2972" s="10" t="s">
        <v>882</v>
      </c>
      <c r="J2972" s="11" t="s">
        <v>882</v>
      </c>
      <c r="K2972" s="9" t="s">
        <v>882</v>
      </c>
      <c r="L2972" s="9" t="s">
        <v>882</v>
      </c>
      <c r="M2972" s="19" t="s">
        <v>882</v>
      </c>
      <c r="N2972" s="9" t="s">
        <v>882</v>
      </c>
      <c r="O2972" s="9" t="s">
        <v>882</v>
      </c>
      <c r="P2972" s="9" t="s">
        <v>882</v>
      </c>
      <c r="Q2972" t="s">
        <v>882</v>
      </c>
      <c r="R2972" s="7" t="s">
        <v>882</v>
      </c>
      <c r="S2972" s="11" t="s">
        <v>882</v>
      </c>
    </row>
    <row r="2973" spans="1:19" hidden="1" x14ac:dyDescent="0.25">
      <c r="A2973" s="6" t="s">
        <v>882</v>
      </c>
      <c r="B2973" s="258"/>
      <c r="F2973" s="7" t="s">
        <v>882</v>
      </c>
      <c r="G2973" s="21" t="s">
        <v>882</v>
      </c>
      <c r="H2973" s="19" t="s">
        <v>882</v>
      </c>
      <c r="I2973" s="10" t="s">
        <v>882</v>
      </c>
      <c r="J2973" s="11" t="s">
        <v>882</v>
      </c>
      <c r="K2973" s="9" t="s">
        <v>882</v>
      </c>
      <c r="L2973" s="9" t="s">
        <v>882</v>
      </c>
      <c r="M2973" s="19" t="s">
        <v>882</v>
      </c>
      <c r="N2973" s="9" t="s">
        <v>882</v>
      </c>
      <c r="O2973" s="9" t="s">
        <v>882</v>
      </c>
      <c r="P2973" s="9" t="s">
        <v>882</v>
      </c>
      <c r="Q2973" t="s">
        <v>882</v>
      </c>
      <c r="R2973" s="7" t="s">
        <v>882</v>
      </c>
      <c r="S2973" s="11" t="s">
        <v>882</v>
      </c>
    </row>
    <row r="2974" spans="1:19" hidden="1" x14ac:dyDescent="0.25">
      <c r="A2974" s="6" t="s">
        <v>882</v>
      </c>
      <c r="B2974" s="258"/>
      <c r="F2974" s="7" t="s">
        <v>882</v>
      </c>
      <c r="G2974" s="21" t="s">
        <v>882</v>
      </c>
      <c r="H2974" s="19" t="s">
        <v>882</v>
      </c>
      <c r="I2974" s="10" t="s">
        <v>882</v>
      </c>
      <c r="J2974" s="11" t="s">
        <v>882</v>
      </c>
      <c r="K2974" s="9" t="s">
        <v>882</v>
      </c>
      <c r="L2974" s="9" t="s">
        <v>882</v>
      </c>
      <c r="M2974" s="19" t="s">
        <v>882</v>
      </c>
      <c r="N2974" s="9" t="s">
        <v>882</v>
      </c>
      <c r="O2974" s="9" t="s">
        <v>882</v>
      </c>
      <c r="P2974" s="9" t="s">
        <v>882</v>
      </c>
      <c r="Q2974" t="s">
        <v>882</v>
      </c>
      <c r="R2974" s="7" t="s">
        <v>882</v>
      </c>
      <c r="S2974" s="11" t="s">
        <v>882</v>
      </c>
    </row>
    <row r="2975" spans="1:19" hidden="1" x14ac:dyDescent="0.25">
      <c r="A2975" s="6" t="s">
        <v>882</v>
      </c>
      <c r="B2975" s="258"/>
      <c r="F2975" s="7" t="s">
        <v>882</v>
      </c>
      <c r="G2975" s="21" t="s">
        <v>882</v>
      </c>
      <c r="H2975" s="19" t="s">
        <v>882</v>
      </c>
      <c r="I2975" s="10" t="s">
        <v>882</v>
      </c>
      <c r="J2975" s="11" t="s">
        <v>882</v>
      </c>
      <c r="K2975" s="9" t="s">
        <v>882</v>
      </c>
      <c r="L2975" s="9" t="s">
        <v>882</v>
      </c>
      <c r="M2975" s="19" t="s">
        <v>882</v>
      </c>
      <c r="N2975" s="9" t="s">
        <v>882</v>
      </c>
      <c r="O2975" s="9" t="s">
        <v>882</v>
      </c>
      <c r="P2975" s="9" t="s">
        <v>882</v>
      </c>
      <c r="Q2975" t="s">
        <v>882</v>
      </c>
      <c r="R2975" s="7" t="s">
        <v>882</v>
      </c>
      <c r="S2975" s="11" t="s">
        <v>882</v>
      </c>
    </row>
    <row r="2976" spans="1:19" hidden="1" x14ac:dyDescent="0.25">
      <c r="A2976" s="6" t="s">
        <v>882</v>
      </c>
      <c r="B2976" s="258"/>
      <c r="F2976" s="7" t="s">
        <v>882</v>
      </c>
      <c r="G2976" s="21" t="s">
        <v>882</v>
      </c>
      <c r="H2976" s="19" t="s">
        <v>882</v>
      </c>
      <c r="I2976" s="10" t="s">
        <v>882</v>
      </c>
      <c r="J2976" s="11" t="s">
        <v>882</v>
      </c>
      <c r="K2976" s="9" t="s">
        <v>882</v>
      </c>
      <c r="L2976" s="9" t="s">
        <v>882</v>
      </c>
      <c r="M2976" s="19" t="s">
        <v>882</v>
      </c>
      <c r="N2976" s="9" t="s">
        <v>882</v>
      </c>
      <c r="O2976" s="9" t="s">
        <v>882</v>
      </c>
      <c r="P2976" s="9" t="s">
        <v>882</v>
      </c>
      <c r="Q2976" t="s">
        <v>882</v>
      </c>
      <c r="R2976" s="7" t="s">
        <v>882</v>
      </c>
      <c r="S2976" s="11" t="s">
        <v>882</v>
      </c>
    </row>
    <row r="2977" spans="1:19" hidden="1" x14ac:dyDescent="0.25">
      <c r="A2977" s="6" t="s">
        <v>882</v>
      </c>
      <c r="B2977" s="258"/>
      <c r="F2977" s="7" t="s">
        <v>882</v>
      </c>
      <c r="G2977" s="21" t="s">
        <v>882</v>
      </c>
      <c r="H2977" s="19" t="s">
        <v>882</v>
      </c>
      <c r="I2977" s="10" t="s">
        <v>882</v>
      </c>
      <c r="J2977" s="11" t="s">
        <v>882</v>
      </c>
      <c r="K2977" s="9" t="s">
        <v>882</v>
      </c>
      <c r="L2977" s="9" t="s">
        <v>882</v>
      </c>
      <c r="M2977" s="19" t="s">
        <v>882</v>
      </c>
      <c r="N2977" s="9" t="s">
        <v>882</v>
      </c>
      <c r="O2977" s="9" t="s">
        <v>882</v>
      </c>
      <c r="P2977" s="9" t="s">
        <v>882</v>
      </c>
      <c r="Q2977" t="s">
        <v>882</v>
      </c>
      <c r="R2977" s="7" t="s">
        <v>882</v>
      </c>
      <c r="S2977" s="11" t="s">
        <v>882</v>
      </c>
    </row>
    <row r="2978" spans="1:19" hidden="1" x14ac:dyDescent="0.25">
      <c r="A2978" s="6" t="s">
        <v>882</v>
      </c>
      <c r="B2978" s="258"/>
      <c r="F2978" s="7" t="s">
        <v>882</v>
      </c>
      <c r="G2978" s="21" t="s">
        <v>882</v>
      </c>
      <c r="H2978" s="19" t="s">
        <v>882</v>
      </c>
      <c r="I2978" s="10" t="s">
        <v>882</v>
      </c>
      <c r="J2978" s="11" t="s">
        <v>882</v>
      </c>
      <c r="K2978" s="9" t="s">
        <v>882</v>
      </c>
      <c r="L2978" s="9" t="s">
        <v>882</v>
      </c>
      <c r="M2978" s="19" t="s">
        <v>882</v>
      </c>
      <c r="N2978" s="9" t="s">
        <v>882</v>
      </c>
      <c r="O2978" s="9" t="s">
        <v>882</v>
      </c>
      <c r="P2978" s="9" t="s">
        <v>882</v>
      </c>
      <c r="Q2978" t="s">
        <v>882</v>
      </c>
      <c r="R2978" s="7" t="s">
        <v>882</v>
      </c>
      <c r="S2978" s="11" t="s">
        <v>882</v>
      </c>
    </row>
    <row r="2979" spans="1:19" hidden="1" x14ac:dyDescent="0.25">
      <c r="A2979" s="6" t="s">
        <v>882</v>
      </c>
      <c r="B2979" s="258"/>
      <c r="F2979" s="7" t="s">
        <v>882</v>
      </c>
      <c r="G2979" s="21" t="s">
        <v>882</v>
      </c>
      <c r="H2979" s="19" t="s">
        <v>882</v>
      </c>
      <c r="I2979" s="10" t="s">
        <v>882</v>
      </c>
      <c r="J2979" s="11" t="s">
        <v>882</v>
      </c>
      <c r="K2979" s="9" t="s">
        <v>882</v>
      </c>
      <c r="L2979" s="9" t="s">
        <v>882</v>
      </c>
      <c r="M2979" s="19" t="s">
        <v>882</v>
      </c>
      <c r="N2979" s="9" t="s">
        <v>882</v>
      </c>
      <c r="O2979" s="9" t="s">
        <v>882</v>
      </c>
      <c r="P2979" s="9" t="s">
        <v>882</v>
      </c>
      <c r="Q2979" t="s">
        <v>882</v>
      </c>
      <c r="R2979" s="7" t="s">
        <v>882</v>
      </c>
      <c r="S2979" s="11" t="s">
        <v>882</v>
      </c>
    </row>
    <row r="2980" spans="1:19" hidden="1" x14ac:dyDescent="0.25">
      <c r="A2980" s="6" t="s">
        <v>882</v>
      </c>
      <c r="B2980" s="258"/>
      <c r="F2980" s="7" t="s">
        <v>882</v>
      </c>
      <c r="G2980" s="21" t="s">
        <v>882</v>
      </c>
      <c r="H2980" s="19" t="s">
        <v>882</v>
      </c>
      <c r="I2980" s="10" t="s">
        <v>882</v>
      </c>
      <c r="J2980" s="11" t="s">
        <v>882</v>
      </c>
      <c r="K2980" s="9" t="s">
        <v>882</v>
      </c>
      <c r="L2980" s="9" t="s">
        <v>882</v>
      </c>
      <c r="M2980" s="19" t="s">
        <v>882</v>
      </c>
      <c r="N2980" s="9" t="s">
        <v>882</v>
      </c>
      <c r="O2980" s="9" t="s">
        <v>882</v>
      </c>
      <c r="P2980" s="9" t="s">
        <v>882</v>
      </c>
      <c r="Q2980" t="s">
        <v>882</v>
      </c>
      <c r="R2980" s="7" t="s">
        <v>882</v>
      </c>
      <c r="S2980" s="11" t="s">
        <v>882</v>
      </c>
    </row>
    <row r="2981" spans="1:19" hidden="1" x14ac:dyDescent="0.25">
      <c r="A2981" s="6" t="s">
        <v>882</v>
      </c>
      <c r="B2981" s="258"/>
      <c r="F2981" s="7" t="s">
        <v>882</v>
      </c>
      <c r="G2981" s="21" t="s">
        <v>882</v>
      </c>
      <c r="H2981" s="19" t="s">
        <v>882</v>
      </c>
      <c r="I2981" s="10" t="s">
        <v>882</v>
      </c>
      <c r="J2981" s="11" t="s">
        <v>882</v>
      </c>
      <c r="K2981" s="9" t="s">
        <v>882</v>
      </c>
      <c r="L2981" s="9" t="s">
        <v>882</v>
      </c>
      <c r="M2981" s="19" t="s">
        <v>882</v>
      </c>
      <c r="N2981" s="9" t="s">
        <v>882</v>
      </c>
      <c r="O2981" s="9" t="s">
        <v>882</v>
      </c>
      <c r="P2981" s="9" t="s">
        <v>882</v>
      </c>
      <c r="Q2981" t="s">
        <v>882</v>
      </c>
      <c r="R2981" s="7" t="s">
        <v>882</v>
      </c>
      <c r="S2981" s="11" t="s">
        <v>882</v>
      </c>
    </row>
    <row r="2982" spans="1:19" hidden="1" x14ac:dyDescent="0.25">
      <c r="A2982" s="6" t="s">
        <v>882</v>
      </c>
      <c r="B2982" s="258"/>
      <c r="F2982" s="7" t="s">
        <v>882</v>
      </c>
      <c r="G2982" s="21" t="s">
        <v>882</v>
      </c>
      <c r="H2982" s="19" t="s">
        <v>882</v>
      </c>
      <c r="I2982" s="10" t="s">
        <v>882</v>
      </c>
      <c r="J2982" s="11" t="s">
        <v>882</v>
      </c>
      <c r="K2982" s="9" t="s">
        <v>882</v>
      </c>
      <c r="L2982" s="9" t="s">
        <v>882</v>
      </c>
      <c r="M2982" s="19" t="s">
        <v>882</v>
      </c>
      <c r="N2982" s="9" t="s">
        <v>882</v>
      </c>
      <c r="O2982" s="9" t="s">
        <v>882</v>
      </c>
      <c r="P2982" s="9" t="s">
        <v>882</v>
      </c>
      <c r="Q2982" t="s">
        <v>882</v>
      </c>
      <c r="R2982" s="7" t="s">
        <v>882</v>
      </c>
      <c r="S2982" s="11" t="s">
        <v>882</v>
      </c>
    </row>
    <row r="2983" spans="1:19" hidden="1" x14ac:dyDescent="0.25">
      <c r="A2983" s="6" t="s">
        <v>882</v>
      </c>
      <c r="B2983" s="258"/>
      <c r="F2983" s="7" t="s">
        <v>882</v>
      </c>
      <c r="G2983" s="21" t="s">
        <v>882</v>
      </c>
      <c r="H2983" s="19" t="s">
        <v>882</v>
      </c>
      <c r="I2983" s="10" t="s">
        <v>882</v>
      </c>
      <c r="J2983" s="11" t="s">
        <v>882</v>
      </c>
      <c r="K2983" s="9" t="s">
        <v>882</v>
      </c>
      <c r="L2983" s="9" t="s">
        <v>882</v>
      </c>
      <c r="M2983" s="19" t="s">
        <v>882</v>
      </c>
      <c r="N2983" s="9" t="s">
        <v>882</v>
      </c>
      <c r="O2983" s="9" t="s">
        <v>882</v>
      </c>
      <c r="P2983" s="9" t="s">
        <v>882</v>
      </c>
      <c r="Q2983" t="s">
        <v>882</v>
      </c>
      <c r="R2983" s="7" t="s">
        <v>882</v>
      </c>
      <c r="S2983" s="11" t="s">
        <v>882</v>
      </c>
    </row>
    <row r="2984" spans="1:19" hidden="1" x14ac:dyDescent="0.25">
      <c r="A2984" s="6" t="s">
        <v>882</v>
      </c>
      <c r="B2984" s="258"/>
      <c r="F2984" s="7" t="s">
        <v>882</v>
      </c>
      <c r="G2984" s="21" t="s">
        <v>882</v>
      </c>
      <c r="H2984" s="19" t="s">
        <v>882</v>
      </c>
      <c r="I2984" s="10" t="s">
        <v>882</v>
      </c>
      <c r="J2984" s="11" t="s">
        <v>882</v>
      </c>
      <c r="K2984" s="9" t="s">
        <v>882</v>
      </c>
      <c r="L2984" s="9" t="s">
        <v>882</v>
      </c>
      <c r="M2984" s="19" t="s">
        <v>882</v>
      </c>
      <c r="N2984" s="9" t="s">
        <v>882</v>
      </c>
      <c r="O2984" s="9" t="s">
        <v>882</v>
      </c>
      <c r="P2984" s="9" t="s">
        <v>882</v>
      </c>
      <c r="Q2984" t="s">
        <v>882</v>
      </c>
      <c r="R2984" s="7" t="s">
        <v>882</v>
      </c>
      <c r="S2984" s="11" t="s">
        <v>882</v>
      </c>
    </row>
    <row r="2985" spans="1:19" ht="15" hidden="1" customHeight="1" x14ac:dyDescent="0.25">
      <c r="A2985" s="6" t="s">
        <v>882</v>
      </c>
      <c r="B2985" s="258"/>
      <c r="F2985" s="7" t="s">
        <v>882</v>
      </c>
      <c r="G2985" s="21" t="s">
        <v>882</v>
      </c>
      <c r="H2985" s="19" t="s">
        <v>882</v>
      </c>
      <c r="I2985" s="10" t="s">
        <v>882</v>
      </c>
      <c r="J2985" s="11" t="s">
        <v>882</v>
      </c>
      <c r="K2985" s="9" t="s">
        <v>882</v>
      </c>
      <c r="L2985" s="9" t="s">
        <v>882</v>
      </c>
      <c r="M2985" s="19" t="s">
        <v>882</v>
      </c>
      <c r="N2985" s="9" t="s">
        <v>882</v>
      </c>
      <c r="O2985" s="9" t="s">
        <v>882</v>
      </c>
      <c r="P2985" s="9" t="s">
        <v>882</v>
      </c>
      <c r="Q2985" t="s">
        <v>882</v>
      </c>
      <c r="R2985" s="7" t="s">
        <v>882</v>
      </c>
      <c r="S2985" s="11" t="s">
        <v>882</v>
      </c>
    </row>
    <row r="2986" spans="1:19" ht="15" hidden="1" customHeight="1" x14ac:dyDescent="0.25">
      <c r="A2986" s="6" t="s">
        <v>882</v>
      </c>
      <c r="B2986" s="258"/>
      <c r="F2986" s="7" t="s">
        <v>882</v>
      </c>
      <c r="G2986" s="21" t="s">
        <v>882</v>
      </c>
      <c r="H2986" s="19" t="s">
        <v>882</v>
      </c>
      <c r="I2986" s="10" t="s">
        <v>882</v>
      </c>
      <c r="J2986" s="11" t="s">
        <v>882</v>
      </c>
      <c r="K2986" s="9" t="s">
        <v>882</v>
      </c>
      <c r="L2986" s="9" t="s">
        <v>882</v>
      </c>
      <c r="M2986" s="19" t="s">
        <v>882</v>
      </c>
      <c r="N2986" s="9" t="s">
        <v>882</v>
      </c>
      <c r="O2986" s="9" t="s">
        <v>882</v>
      </c>
      <c r="P2986" s="9" t="s">
        <v>882</v>
      </c>
      <c r="Q2986" t="s">
        <v>882</v>
      </c>
      <c r="R2986" s="7" t="s">
        <v>882</v>
      </c>
      <c r="S2986" s="11" t="s">
        <v>882</v>
      </c>
    </row>
    <row r="2987" spans="1:19" ht="15" hidden="1" customHeight="1" x14ac:dyDescent="0.25">
      <c r="A2987" s="6" t="s">
        <v>882</v>
      </c>
      <c r="B2987" s="258"/>
      <c r="F2987" s="7" t="s">
        <v>882</v>
      </c>
      <c r="G2987" s="21" t="s">
        <v>882</v>
      </c>
      <c r="H2987" s="19" t="s">
        <v>882</v>
      </c>
      <c r="I2987" s="10" t="s">
        <v>882</v>
      </c>
      <c r="J2987" s="11" t="s">
        <v>882</v>
      </c>
      <c r="K2987" s="9" t="s">
        <v>882</v>
      </c>
      <c r="L2987" s="9" t="s">
        <v>882</v>
      </c>
      <c r="M2987" s="19" t="s">
        <v>882</v>
      </c>
      <c r="N2987" s="9" t="s">
        <v>882</v>
      </c>
      <c r="O2987" s="9" t="s">
        <v>882</v>
      </c>
      <c r="P2987" s="9" t="s">
        <v>882</v>
      </c>
      <c r="Q2987" t="s">
        <v>882</v>
      </c>
      <c r="R2987" s="7" t="s">
        <v>882</v>
      </c>
      <c r="S2987" s="11" t="s">
        <v>882</v>
      </c>
    </row>
    <row r="2988" spans="1:19" ht="15" hidden="1" customHeight="1" x14ac:dyDescent="0.25">
      <c r="A2988" s="6" t="s">
        <v>882</v>
      </c>
      <c r="B2988" s="258"/>
      <c r="F2988" s="7" t="s">
        <v>882</v>
      </c>
      <c r="G2988" s="21" t="s">
        <v>882</v>
      </c>
      <c r="H2988" s="19" t="s">
        <v>882</v>
      </c>
      <c r="I2988" s="10" t="s">
        <v>882</v>
      </c>
      <c r="J2988" s="11" t="s">
        <v>882</v>
      </c>
      <c r="K2988" s="9" t="s">
        <v>882</v>
      </c>
      <c r="L2988" s="9" t="s">
        <v>882</v>
      </c>
      <c r="M2988" s="19" t="s">
        <v>882</v>
      </c>
      <c r="N2988" s="9" t="s">
        <v>882</v>
      </c>
      <c r="O2988" s="9" t="s">
        <v>882</v>
      </c>
      <c r="P2988" s="9" t="s">
        <v>882</v>
      </c>
      <c r="Q2988" t="s">
        <v>882</v>
      </c>
      <c r="R2988" s="7" t="s">
        <v>882</v>
      </c>
      <c r="S2988" s="11" t="s">
        <v>882</v>
      </c>
    </row>
    <row r="2989" spans="1:19" ht="15" hidden="1" customHeight="1" x14ac:dyDescent="0.25">
      <c r="A2989" s="6" t="s">
        <v>882</v>
      </c>
      <c r="B2989" s="258"/>
      <c r="F2989" s="7" t="s">
        <v>882</v>
      </c>
      <c r="G2989" s="21" t="s">
        <v>882</v>
      </c>
      <c r="H2989" s="19" t="s">
        <v>882</v>
      </c>
      <c r="I2989" s="10" t="s">
        <v>882</v>
      </c>
      <c r="J2989" s="11" t="s">
        <v>882</v>
      </c>
      <c r="K2989" s="9" t="s">
        <v>882</v>
      </c>
      <c r="L2989" s="9" t="s">
        <v>882</v>
      </c>
      <c r="M2989" s="19" t="s">
        <v>882</v>
      </c>
      <c r="N2989" s="9" t="s">
        <v>882</v>
      </c>
      <c r="O2989" s="9" t="s">
        <v>882</v>
      </c>
      <c r="P2989" s="9" t="s">
        <v>882</v>
      </c>
      <c r="Q2989" t="s">
        <v>882</v>
      </c>
      <c r="R2989" s="7" t="s">
        <v>882</v>
      </c>
      <c r="S2989" s="11" t="s">
        <v>882</v>
      </c>
    </row>
    <row r="2990" spans="1:19" ht="15" hidden="1" customHeight="1" x14ac:dyDescent="0.25">
      <c r="A2990" s="6" t="s">
        <v>882</v>
      </c>
      <c r="B2990" s="258"/>
      <c r="F2990" s="7" t="s">
        <v>882</v>
      </c>
      <c r="G2990" s="21" t="s">
        <v>882</v>
      </c>
      <c r="H2990" s="19" t="s">
        <v>882</v>
      </c>
      <c r="I2990" s="10" t="s">
        <v>882</v>
      </c>
      <c r="J2990" s="11" t="s">
        <v>882</v>
      </c>
      <c r="K2990" s="9" t="s">
        <v>882</v>
      </c>
      <c r="L2990" s="9" t="s">
        <v>882</v>
      </c>
      <c r="M2990" s="19" t="s">
        <v>882</v>
      </c>
      <c r="N2990" s="9" t="s">
        <v>882</v>
      </c>
      <c r="O2990" s="9" t="s">
        <v>882</v>
      </c>
      <c r="P2990" s="9" t="s">
        <v>882</v>
      </c>
      <c r="Q2990" t="s">
        <v>882</v>
      </c>
      <c r="R2990" s="7" t="s">
        <v>882</v>
      </c>
      <c r="S2990" s="11" t="s">
        <v>882</v>
      </c>
    </row>
    <row r="2991" spans="1:19" ht="15" hidden="1" customHeight="1" x14ac:dyDescent="0.25">
      <c r="A2991" s="6" t="s">
        <v>882</v>
      </c>
      <c r="B2991" s="258"/>
      <c r="F2991" s="7" t="s">
        <v>882</v>
      </c>
      <c r="G2991" s="21" t="s">
        <v>882</v>
      </c>
      <c r="H2991" s="19" t="s">
        <v>882</v>
      </c>
      <c r="I2991" s="10" t="s">
        <v>882</v>
      </c>
      <c r="J2991" s="11" t="s">
        <v>882</v>
      </c>
      <c r="K2991" s="9" t="s">
        <v>882</v>
      </c>
      <c r="L2991" s="9" t="s">
        <v>882</v>
      </c>
      <c r="M2991" s="19" t="s">
        <v>882</v>
      </c>
      <c r="N2991" s="9" t="s">
        <v>882</v>
      </c>
      <c r="O2991" s="9" t="s">
        <v>882</v>
      </c>
      <c r="P2991" s="9" t="s">
        <v>882</v>
      </c>
      <c r="Q2991" t="s">
        <v>882</v>
      </c>
      <c r="R2991" s="7" t="s">
        <v>882</v>
      </c>
      <c r="S2991" s="11" t="s">
        <v>882</v>
      </c>
    </row>
    <row r="2992" spans="1:19" ht="15" hidden="1" customHeight="1" x14ac:dyDescent="0.25">
      <c r="A2992" s="6" t="s">
        <v>882</v>
      </c>
      <c r="B2992" s="258"/>
      <c r="F2992" s="7" t="s">
        <v>882</v>
      </c>
      <c r="G2992" s="21" t="s">
        <v>882</v>
      </c>
      <c r="H2992" s="19" t="s">
        <v>882</v>
      </c>
      <c r="I2992" s="10" t="s">
        <v>882</v>
      </c>
      <c r="J2992" s="11" t="s">
        <v>882</v>
      </c>
      <c r="K2992" s="9" t="s">
        <v>882</v>
      </c>
      <c r="L2992" s="9" t="s">
        <v>882</v>
      </c>
      <c r="M2992" s="19" t="s">
        <v>882</v>
      </c>
      <c r="N2992" s="9" t="s">
        <v>882</v>
      </c>
      <c r="O2992" s="9" t="s">
        <v>882</v>
      </c>
      <c r="P2992" s="9" t="s">
        <v>882</v>
      </c>
      <c r="Q2992" t="s">
        <v>882</v>
      </c>
      <c r="R2992" s="7" t="s">
        <v>882</v>
      </c>
      <c r="S2992" s="11" t="s">
        <v>882</v>
      </c>
    </row>
    <row r="2993" spans="1:19" ht="15" hidden="1" customHeight="1" x14ac:dyDescent="0.25">
      <c r="A2993" s="6" t="s">
        <v>882</v>
      </c>
      <c r="B2993" s="258"/>
      <c r="F2993" s="7" t="s">
        <v>882</v>
      </c>
      <c r="G2993" s="21" t="s">
        <v>882</v>
      </c>
      <c r="H2993" s="19" t="s">
        <v>882</v>
      </c>
      <c r="I2993" s="10" t="s">
        <v>882</v>
      </c>
      <c r="J2993" s="11" t="s">
        <v>882</v>
      </c>
      <c r="K2993" s="9" t="s">
        <v>882</v>
      </c>
      <c r="L2993" s="9" t="s">
        <v>882</v>
      </c>
      <c r="M2993" s="19" t="s">
        <v>882</v>
      </c>
      <c r="N2993" s="9" t="s">
        <v>882</v>
      </c>
      <c r="O2993" s="9" t="s">
        <v>882</v>
      </c>
      <c r="P2993" s="9" t="s">
        <v>882</v>
      </c>
      <c r="Q2993" t="s">
        <v>882</v>
      </c>
      <c r="R2993" s="7" t="s">
        <v>882</v>
      </c>
      <c r="S2993" s="11" t="s">
        <v>882</v>
      </c>
    </row>
    <row r="2994" spans="1:19" ht="15" hidden="1" customHeight="1" x14ac:dyDescent="0.25">
      <c r="A2994" s="6" t="s">
        <v>882</v>
      </c>
      <c r="B2994" s="258"/>
      <c r="F2994" s="7" t="s">
        <v>882</v>
      </c>
      <c r="G2994" s="21" t="s">
        <v>882</v>
      </c>
      <c r="H2994" s="19" t="s">
        <v>882</v>
      </c>
      <c r="I2994" s="10" t="s">
        <v>882</v>
      </c>
      <c r="J2994" s="11" t="s">
        <v>882</v>
      </c>
      <c r="K2994" s="9" t="s">
        <v>882</v>
      </c>
      <c r="L2994" s="9" t="s">
        <v>882</v>
      </c>
      <c r="M2994" s="19" t="s">
        <v>882</v>
      </c>
      <c r="N2994" s="9" t="s">
        <v>882</v>
      </c>
      <c r="O2994" s="9" t="s">
        <v>882</v>
      </c>
      <c r="P2994" s="9" t="s">
        <v>882</v>
      </c>
      <c r="Q2994" t="s">
        <v>882</v>
      </c>
      <c r="R2994" s="7" t="s">
        <v>882</v>
      </c>
      <c r="S2994" s="11" t="s">
        <v>882</v>
      </c>
    </row>
    <row r="2995" spans="1:19" ht="15" hidden="1" customHeight="1" x14ac:dyDescent="0.25">
      <c r="A2995" s="6" t="s">
        <v>882</v>
      </c>
      <c r="B2995" s="258"/>
      <c r="F2995" s="7" t="s">
        <v>882</v>
      </c>
      <c r="G2995" s="21" t="s">
        <v>882</v>
      </c>
      <c r="H2995" s="19" t="s">
        <v>882</v>
      </c>
      <c r="I2995" s="10" t="s">
        <v>882</v>
      </c>
      <c r="J2995" s="11" t="s">
        <v>882</v>
      </c>
      <c r="K2995" s="9" t="s">
        <v>882</v>
      </c>
      <c r="L2995" s="9" t="s">
        <v>882</v>
      </c>
      <c r="M2995" s="19" t="s">
        <v>882</v>
      </c>
      <c r="N2995" s="9" t="s">
        <v>882</v>
      </c>
      <c r="O2995" s="9" t="s">
        <v>882</v>
      </c>
      <c r="P2995" s="9" t="s">
        <v>882</v>
      </c>
      <c r="Q2995" t="s">
        <v>882</v>
      </c>
      <c r="R2995" s="7" t="s">
        <v>882</v>
      </c>
      <c r="S2995" s="11" t="s">
        <v>882</v>
      </c>
    </row>
    <row r="2996" spans="1:19" ht="15" hidden="1" customHeight="1" x14ac:dyDescent="0.25">
      <c r="A2996" s="6" t="s">
        <v>882</v>
      </c>
      <c r="B2996" s="258"/>
      <c r="F2996" s="7" t="s">
        <v>882</v>
      </c>
      <c r="G2996" s="21" t="s">
        <v>882</v>
      </c>
      <c r="H2996" s="19" t="s">
        <v>882</v>
      </c>
      <c r="I2996" s="10" t="s">
        <v>882</v>
      </c>
      <c r="J2996" s="11" t="s">
        <v>882</v>
      </c>
      <c r="K2996" s="9" t="s">
        <v>882</v>
      </c>
      <c r="L2996" s="9" t="s">
        <v>882</v>
      </c>
      <c r="M2996" s="19" t="s">
        <v>882</v>
      </c>
      <c r="N2996" s="9" t="s">
        <v>882</v>
      </c>
      <c r="O2996" s="9" t="s">
        <v>882</v>
      </c>
      <c r="P2996" s="9" t="s">
        <v>882</v>
      </c>
      <c r="Q2996" t="s">
        <v>882</v>
      </c>
      <c r="R2996" s="7" t="s">
        <v>882</v>
      </c>
      <c r="S2996" s="11" t="s">
        <v>882</v>
      </c>
    </row>
    <row r="2997" spans="1:19" ht="15" hidden="1" customHeight="1" x14ac:dyDescent="0.25">
      <c r="A2997" s="6" t="s">
        <v>882</v>
      </c>
      <c r="B2997" s="258"/>
      <c r="F2997" s="7" t="s">
        <v>882</v>
      </c>
      <c r="G2997" s="21" t="s">
        <v>882</v>
      </c>
      <c r="H2997" s="19" t="s">
        <v>882</v>
      </c>
      <c r="I2997" s="10" t="s">
        <v>882</v>
      </c>
      <c r="J2997" s="11" t="s">
        <v>882</v>
      </c>
      <c r="K2997" s="9" t="s">
        <v>882</v>
      </c>
      <c r="L2997" s="9" t="s">
        <v>882</v>
      </c>
      <c r="M2997" s="19" t="s">
        <v>882</v>
      </c>
      <c r="N2997" s="9" t="s">
        <v>882</v>
      </c>
      <c r="O2997" s="9" t="s">
        <v>882</v>
      </c>
      <c r="P2997" s="9" t="s">
        <v>882</v>
      </c>
      <c r="Q2997" t="s">
        <v>882</v>
      </c>
      <c r="R2997" s="7" t="s">
        <v>882</v>
      </c>
      <c r="S2997" s="11" t="s">
        <v>882</v>
      </c>
    </row>
    <row r="2998" spans="1:19" ht="15" hidden="1" customHeight="1" x14ac:dyDescent="0.25">
      <c r="A2998" s="6" t="s">
        <v>882</v>
      </c>
      <c r="B2998" s="258"/>
      <c r="F2998" s="7" t="s">
        <v>882</v>
      </c>
      <c r="G2998" s="21" t="s">
        <v>882</v>
      </c>
      <c r="H2998" s="19" t="s">
        <v>882</v>
      </c>
      <c r="I2998" s="10" t="s">
        <v>882</v>
      </c>
      <c r="J2998" s="11" t="s">
        <v>882</v>
      </c>
      <c r="K2998" s="9" t="s">
        <v>882</v>
      </c>
      <c r="L2998" s="9" t="s">
        <v>882</v>
      </c>
      <c r="M2998" s="19" t="s">
        <v>882</v>
      </c>
      <c r="N2998" s="9" t="s">
        <v>882</v>
      </c>
      <c r="O2998" s="9" t="s">
        <v>882</v>
      </c>
      <c r="P2998" s="9" t="s">
        <v>882</v>
      </c>
      <c r="Q2998" t="s">
        <v>882</v>
      </c>
      <c r="R2998" s="7" t="s">
        <v>882</v>
      </c>
      <c r="S2998" s="11" t="s">
        <v>882</v>
      </c>
    </row>
    <row r="2999" spans="1:19" ht="15" hidden="1" customHeight="1" x14ac:dyDescent="0.25">
      <c r="A2999" s="6" t="s">
        <v>882</v>
      </c>
      <c r="B2999" s="258"/>
      <c r="F2999" s="7" t="s">
        <v>882</v>
      </c>
      <c r="G2999" s="21" t="s">
        <v>882</v>
      </c>
      <c r="H2999" s="19" t="s">
        <v>882</v>
      </c>
      <c r="I2999" s="10" t="s">
        <v>882</v>
      </c>
      <c r="J2999" s="11" t="s">
        <v>882</v>
      </c>
      <c r="K2999" s="9" t="s">
        <v>882</v>
      </c>
      <c r="L2999" s="9" t="s">
        <v>882</v>
      </c>
      <c r="M2999" s="19" t="s">
        <v>882</v>
      </c>
      <c r="N2999" s="9" t="s">
        <v>882</v>
      </c>
      <c r="O2999" s="9" t="s">
        <v>882</v>
      </c>
      <c r="P2999" s="9" t="s">
        <v>882</v>
      </c>
      <c r="Q2999" t="s">
        <v>882</v>
      </c>
      <c r="R2999" s="7" t="s">
        <v>882</v>
      </c>
      <c r="S2999" s="11" t="s">
        <v>882</v>
      </c>
    </row>
    <row r="3000" spans="1:19" ht="15" hidden="1" customHeight="1" x14ac:dyDescent="0.25">
      <c r="A3000" s="6" t="s">
        <v>882</v>
      </c>
      <c r="B3000" s="258"/>
      <c r="F3000" s="7" t="s">
        <v>882</v>
      </c>
      <c r="G3000" s="21" t="s">
        <v>882</v>
      </c>
      <c r="H3000" s="19" t="s">
        <v>882</v>
      </c>
      <c r="I3000" s="10" t="s">
        <v>882</v>
      </c>
      <c r="J3000" s="11" t="s">
        <v>882</v>
      </c>
      <c r="K3000" s="9" t="s">
        <v>882</v>
      </c>
      <c r="L3000" s="9" t="s">
        <v>882</v>
      </c>
      <c r="M3000" s="19" t="s">
        <v>882</v>
      </c>
      <c r="N3000" s="9" t="s">
        <v>882</v>
      </c>
      <c r="O3000" s="9" t="s">
        <v>882</v>
      </c>
      <c r="P3000" s="9" t="s">
        <v>882</v>
      </c>
      <c r="Q3000" t="s">
        <v>882</v>
      </c>
      <c r="R3000" s="7" t="s">
        <v>882</v>
      </c>
      <c r="S3000" s="11" t="s">
        <v>882</v>
      </c>
    </row>
    <row r="3001" spans="1:19" ht="15" hidden="1" customHeight="1" x14ac:dyDescent="0.25">
      <c r="A3001" s="6" t="s">
        <v>882</v>
      </c>
      <c r="B3001" s="258"/>
      <c r="F3001" s="7" t="s">
        <v>882</v>
      </c>
      <c r="G3001" s="21" t="s">
        <v>882</v>
      </c>
      <c r="H3001" s="19" t="s">
        <v>882</v>
      </c>
      <c r="I3001" s="10" t="s">
        <v>882</v>
      </c>
      <c r="J3001" s="11" t="s">
        <v>882</v>
      </c>
      <c r="K3001" s="9" t="s">
        <v>882</v>
      </c>
      <c r="L3001" s="9" t="s">
        <v>882</v>
      </c>
      <c r="M3001" s="19" t="s">
        <v>882</v>
      </c>
      <c r="N3001" s="9" t="s">
        <v>882</v>
      </c>
      <c r="O3001" s="9" t="s">
        <v>882</v>
      </c>
      <c r="P3001" s="9" t="s">
        <v>882</v>
      </c>
      <c r="Q3001" t="s">
        <v>882</v>
      </c>
      <c r="R3001" s="7" t="s">
        <v>882</v>
      </c>
      <c r="S3001" s="11" t="s">
        <v>882</v>
      </c>
    </row>
    <row r="3002" spans="1:19" ht="15" hidden="1" customHeight="1" x14ac:dyDescent="0.25">
      <c r="A3002" s="6" t="s">
        <v>882</v>
      </c>
      <c r="B3002" s="258"/>
      <c r="F3002" s="7" t="s">
        <v>882</v>
      </c>
      <c r="G3002" s="21" t="s">
        <v>882</v>
      </c>
      <c r="H3002" s="19" t="s">
        <v>882</v>
      </c>
      <c r="I3002" s="10" t="s">
        <v>882</v>
      </c>
      <c r="J3002" s="11" t="s">
        <v>882</v>
      </c>
      <c r="K3002" s="9" t="s">
        <v>882</v>
      </c>
      <c r="L3002" s="9" t="s">
        <v>882</v>
      </c>
      <c r="M3002" s="19" t="s">
        <v>882</v>
      </c>
      <c r="N3002" s="9" t="s">
        <v>882</v>
      </c>
      <c r="O3002" s="9" t="s">
        <v>882</v>
      </c>
      <c r="P3002" s="9" t="s">
        <v>882</v>
      </c>
      <c r="Q3002" t="s">
        <v>882</v>
      </c>
      <c r="R3002" s="7" t="s">
        <v>882</v>
      </c>
      <c r="S3002" s="11" t="s">
        <v>882</v>
      </c>
    </row>
    <row r="3003" spans="1:19" ht="15" hidden="1" customHeight="1" x14ac:dyDescent="0.25">
      <c r="A3003" s="6" t="s">
        <v>882</v>
      </c>
      <c r="B3003" s="258"/>
      <c r="F3003" s="7" t="s">
        <v>882</v>
      </c>
      <c r="G3003" s="21" t="s">
        <v>882</v>
      </c>
      <c r="H3003" s="19" t="s">
        <v>882</v>
      </c>
      <c r="I3003" s="10" t="s">
        <v>882</v>
      </c>
      <c r="J3003" s="11" t="s">
        <v>882</v>
      </c>
      <c r="K3003" s="9" t="s">
        <v>882</v>
      </c>
      <c r="L3003" s="9" t="s">
        <v>882</v>
      </c>
      <c r="M3003" s="19" t="s">
        <v>882</v>
      </c>
      <c r="N3003" s="9" t="s">
        <v>882</v>
      </c>
      <c r="O3003" s="9" t="s">
        <v>882</v>
      </c>
      <c r="P3003" s="9" t="s">
        <v>882</v>
      </c>
      <c r="Q3003" t="s">
        <v>882</v>
      </c>
      <c r="R3003" s="7" t="s">
        <v>882</v>
      </c>
      <c r="S3003" s="11" t="s">
        <v>882</v>
      </c>
    </row>
    <row r="3004" spans="1:19" ht="15" hidden="1" customHeight="1" x14ac:dyDescent="0.25">
      <c r="A3004" s="6" t="s">
        <v>882</v>
      </c>
      <c r="B3004" s="258"/>
      <c r="F3004" s="7" t="s">
        <v>882</v>
      </c>
      <c r="G3004" s="21" t="s">
        <v>882</v>
      </c>
      <c r="H3004" s="19" t="s">
        <v>882</v>
      </c>
      <c r="I3004" s="10" t="s">
        <v>882</v>
      </c>
      <c r="J3004" s="11" t="s">
        <v>882</v>
      </c>
      <c r="K3004" s="9" t="s">
        <v>882</v>
      </c>
      <c r="L3004" s="9" t="s">
        <v>882</v>
      </c>
      <c r="M3004" s="19" t="s">
        <v>882</v>
      </c>
      <c r="N3004" s="9" t="s">
        <v>882</v>
      </c>
      <c r="O3004" s="9" t="s">
        <v>882</v>
      </c>
      <c r="P3004" s="9" t="s">
        <v>882</v>
      </c>
      <c r="Q3004" t="s">
        <v>882</v>
      </c>
      <c r="R3004" s="7" t="s">
        <v>882</v>
      </c>
      <c r="S3004" s="11" t="s">
        <v>882</v>
      </c>
    </row>
    <row r="3005" spans="1:19" ht="15" hidden="1" customHeight="1" x14ac:dyDescent="0.25">
      <c r="A3005" s="6" t="s">
        <v>882</v>
      </c>
      <c r="B3005" s="258"/>
      <c r="F3005" s="7" t="s">
        <v>882</v>
      </c>
      <c r="G3005" s="21" t="s">
        <v>882</v>
      </c>
      <c r="H3005" s="19" t="s">
        <v>882</v>
      </c>
      <c r="I3005" s="10" t="s">
        <v>882</v>
      </c>
      <c r="J3005" s="11" t="s">
        <v>882</v>
      </c>
      <c r="K3005" s="9" t="s">
        <v>882</v>
      </c>
      <c r="L3005" s="9" t="s">
        <v>882</v>
      </c>
      <c r="M3005" s="19" t="s">
        <v>882</v>
      </c>
      <c r="N3005" s="9" t="s">
        <v>882</v>
      </c>
      <c r="O3005" s="9" t="s">
        <v>882</v>
      </c>
      <c r="P3005" s="9" t="s">
        <v>882</v>
      </c>
      <c r="Q3005" t="s">
        <v>882</v>
      </c>
      <c r="R3005" s="7" t="s">
        <v>882</v>
      </c>
      <c r="S3005" s="11" t="s">
        <v>882</v>
      </c>
    </row>
    <row r="3006" spans="1:19" ht="15" hidden="1" customHeight="1" x14ac:dyDescent="0.25">
      <c r="A3006" s="6" t="s">
        <v>882</v>
      </c>
      <c r="B3006" s="258"/>
      <c r="F3006" s="7" t="s">
        <v>882</v>
      </c>
      <c r="G3006" s="21" t="s">
        <v>882</v>
      </c>
      <c r="H3006" s="19" t="s">
        <v>882</v>
      </c>
      <c r="I3006" s="10" t="s">
        <v>882</v>
      </c>
      <c r="J3006" s="11" t="s">
        <v>882</v>
      </c>
      <c r="K3006" s="9" t="s">
        <v>882</v>
      </c>
      <c r="L3006" s="9" t="s">
        <v>882</v>
      </c>
      <c r="M3006" s="19" t="s">
        <v>882</v>
      </c>
      <c r="N3006" s="9" t="s">
        <v>882</v>
      </c>
      <c r="O3006" s="9" t="s">
        <v>882</v>
      </c>
      <c r="P3006" s="9" t="s">
        <v>882</v>
      </c>
      <c r="Q3006" t="s">
        <v>882</v>
      </c>
      <c r="R3006" s="7" t="s">
        <v>882</v>
      </c>
      <c r="S3006" s="11" t="s">
        <v>882</v>
      </c>
    </row>
    <row r="3007" spans="1:19" ht="15" hidden="1" customHeight="1" x14ac:dyDescent="0.25">
      <c r="A3007" s="6" t="s">
        <v>882</v>
      </c>
      <c r="B3007" s="258"/>
      <c r="F3007" s="7" t="s">
        <v>882</v>
      </c>
      <c r="G3007" s="21" t="s">
        <v>882</v>
      </c>
      <c r="H3007" s="19" t="s">
        <v>882</v>
      </c>
      <c r="I3007" s="10" t="s">
        <v>882</v>
      </c>
      <c r="J3007" s="11" t="s">
        <v>882</v>
      </c>
      <c r="K3007" s="9" t="s">
        <v>882</v>
      </c>
      <c r="L3007" s="9" t="s">
        <v>882</v>
      </c>
      <c r="M3007" s="19" t="s">
        <v>882</v>
      </c>
      <c r="N3007" s="9" t="s">
        <v>882</v>
      </c>
      <c r="O3007" s="9" t="s">
        <v>882</v>
      </c>
      <c r="P3007" s="9" t="s">
        <v>882</v>
      </c>
      <c r="Q3007" t="s">
        <v>882</v>
      </c>
      <c r="R3007" s="7" t="s">
        <v>882</v>
      </c>
      <c r="S3007" s="11" t="s">
        <v>882</v>
      </c>
    </row>
    <row r="3008" spans="1:19" ht="15" hidden="1" customHeight="1" x14ac:dyDescent="0.25">
      <c r="A3008" s="6" t="s">
        <v>882</v>
      </c>
      <c r="B3008" s="258"/>
      <c r="F3008" s="7" t="s">
        <v>882</v>
      </c>
      <c r="G3008" s="21" t="s">
        <v>882</v>
      </c>
      <c r="H3008" s="19" t="s">
        <v>882</v>
      </c>
      <c r="I3008" s="10" t="s">
        <v>882</v>
      </c>
      <c r="J3008" s="11" t="s">
        <v>882</v>
      </c>
      <c r="K3008" s="9" t="s">
        <v>882</v>
      </c>
      <c r="L3008" s="9" t="s">
        <v>882</v>
      </c>
      <c r="M3008" s="19" t="s">
        <v>882</v>
      </c>
      <c r="N3008" s="9" t="s">
        <v>882</v>
      </c>
      <c r="O3008" s="9" t="s">
        <v>882</v>
      </c>
      <c r="P3008" s="9" t="s">
        <v>882</v>
      </c>
      <c r="Q3008" t="s">
        <v>882</v>
      </c>
      <c r="R3008" s="7" t="s">
        <v>882</v>
      </c>
      <c r="S3008" s="11" t="s">
        <v>882</v>
      </c>
    </row>
    <row r="3009" spans="1:19" ht="15" hidden="1" customHeight="1" x14ac:dyDescent="0.25">
      <c r="A3009" s="6" t="s">
        <v>882</v>
      </c>
      <c r="B3009" s="258"/>
      <c r="F3009" s="7" t="s">
        <v>882</v>
      </c>
      <c r="G3009" s="21" t="s">
        <v>882</v>
      </c>
      <c r="H3009" s="19" t="s">
        <v>882</v>
      </c>
      <c r="I3009" s="10" t="s">
        <v>882</v>
      </c>
      <c r="J3009" s="11" t="s">
        <v>882</v>
      </c>
      <c r="K3009" s="9" t="s">
        <v>882</v>
      </c>
      <c r="L3009" s="9" t="s">
        <v>882</v>
      </c>
      <c r="M3009" s="19" t="s">
        <v>882</v>
      </c>
      <c r="N3009" s="9" t="s">
        <v>882</v>
      </c>
      <c r="O3009" s="9" t="s">
        <v>882</v>
      </c>
      <c r="P3009" s="9" t="s">
        <v>882</v>
      </c>
      <c r="Q3009" t="s">
        <v>882</v>
      </c>
      <c r="R3009" s="7" t="s">
        <v>882</v>
      </c>
      <c r="S3009" s="11" t="s">
        <v>882</v>
      </c>
    </row>
    <row r="3010" spans="1:19" ht="15" hidden="1" customHeight="1" x14ac:dyDescent="0.25">
      <c r="A3010" s="6" t="s">
        <v>882</v>
      </c>
      <c r="B3010" s="258"/>
      <c r="F3010" s="7" t="s">
        <v>882</v>
      </c>
      <c r="G3010" s="21" t="s">
        <v>882</v>
      </c>
      <c r="H3010" s="19" t="s">
        <v>882</v>
      </c>
      <c r="I3010" s="10" t="s">
        <v>882</v>
      </c>
      <c r="J3010" s="11" t="s">
        <v>882</v>
      </c>
      <c r="K3010" s="9" t="s">
        <v>882</v>
      </c>
      <c r="L3010" s="9" t="s">
        <v>882</v>
      </c>
      <c r="M3010" s="19" t="s">
        <v>882</v>
      </c>
      <c r="N3010" s="9" t="s">
        <v>882</v>
      </c>
      <c r="O3010" s="9" t="s">
        <v>882</v>
      </c>
      <c r="P3010" s="9" t="s">
        <v>882</v>
      </c>
      <c r="Q3010" t="s">
        <v>882</v>
      </c>
      <c r="R3010" s="7" t="s">
        <v>882</v>
      </c>
      <c r="S3010" s="11" t="s">
        <v>882</v>
      </c>
    </row>
    <row r="3011" spans="1:19" ht="15" hidden="1" customHeight="1" x14ac:dyDescent="0.25">
      <c r="A3011" s="6" t="s">
        <v>882</v>
      </c>
      <c r="B3011" s="258"/>
      <c r="F3011" s="7" t="s">
        <v>882</v>
      </c>
      <c r="G3011" s="21" t="s">
        <v>882</v>
      </c>
      <c r="H3011" s="19" t="s">
        <v>882</v>
      </c>
      <c r="I3011" s="10" t="s">
        <v>882</v>
      </c>
      <c r="J3011" s="11" t="s">
        <v>882</v>
      </c>
      <c r="K3011" s="9" t="s">
        <v>882</v>
      </c>
      <c r="L3011" s="9" t="s">
        <v>882</v>
      </c>
      <c r="M3011" s="19" t="s">
        <v>882</v>
      </c>
      <c r="N3011" s="9" t="s">
        <v>882</v>
      </c>
      <c r="O3011" s="9" t="s">
        <v>882</v>
      </c>
      <c r="P3011" s="9" t="s">
        <v>882</v>
      </c>
      <c r="Q3011" t="s">
        <v>882</v>
      </c>
      <c r="R3011" s="7" t="s">
        <v>882</v>
      </c>
      <c r="S3011" s="11" t="s">
        <v>882</v>
      </c>
    </row>
    <row r="3012" spans="1:19" ht="15" hidden="1" customHeight="1" x14ac:dyDescent="0.25">
      <c r="A3012" s="6" t="s">
        <v>882</v>
      </c>
      <c r="B3012" s="258"/>
      <c r="F3012" s="7" t="s">
        <v>882</v>
      </c>
      <c r="G3012" s="21" t="s">
        <v>882</v>
      </c>
      <c r="H3012" s="19" t="s">
        <v>882</v>
      </c>
      <c r="I3012" s="10" t="s">
        <v>882</v>
      </c>
      <c r="J3012" s="11" t="s">
        <v>882</v>
      </c>
      <c r="K3012" s="9" t="s">
        <v>882</v>
      </c>
      <c r="L3012" s="9" t="s">
        <v>882</v>
      </c>
      <c r="M3012" s="19" t="s">
        <v>882</v>
      </c>
      <c r="N3012" s="9" t="s">
        <v>882</v>
      </c>
      <c r="O3012" s="9" t="s">
        <v>882</v>
      </c>
      <c r="P3012" s="9" t="s">
        <v>882</v>
      </c>
      <c r="Q3012" t="s">
        <v>882</v>
      </c>
      <c r="R3012" s="7" t="s">
        <v>882</v>
      </c>
      <c r="S3012" s="11" t="s">
        <v>882</v>
      </c>
    </row>
    <row r="3013" spans="1:19" ht="15" hidden="1" customHeight="1" x14ac:dyDescent="0.25">
      <c r="A3013" s="6" t="s">
        <v>882</v>
      </c>
      <c r="B3013" s="258"/>
      <c r="F3013" s="7" t="s">
        <v>882</v>
      </c>
      <c r="G3013" s="21" t="s">
        <v>882</v>
      </c>
      <c r="H3013" s="19" t="s">
        <v>882</v>
      </c>
      <c r="I3013" s="10" t="s">
        <v>882</v>
      </c>
      <c r="J3013" s="11" t="s">
        <v>882</v>
      </c>
      <c r="K3013" s="9" t="s">
        <v>882</v>
      </c>
      <c r="L3013" s="9" t="s">
        <v>882</v>
      </c>
      <c r="M3013" s="19" t="s">
        <v>882</v>
      </c>
      <c r="N3013" s="9" t="s">
        <v>882</v>
      </c>
      <c r="O3013" s="9" t="s">
        <v>882</v>
      </c>
      <c r="P3013" s="9" t="s">
        <v>882</v>
      </c>
      <c r="Q3013" t="s">
        <v>882</v>
      </c>
      <c r="R3013" s="7" t="s">
        <v>882</v>
      </c>
      <c r="S3013" s="11" t="s">
        <v>882</v>
      </c>
    </row>
    <row r="3014" spans="1:19" ht="15" hidden="1" customHeight="1" x14ac:dyDescent="0.25">
      <c r="A3014" s="6" t="s">
        <v>882</v>
      </c>
      <c r="B3014" s="258"/>
      <c r="F3014" s="7" t="s">
        <v>882</v>
      </c>
      <c r="G3014" s="21" t="s">
        <v>882</v>
      </c>
      <c r="H3014" s="19" t="s">
        <v>882</v>
      </c>
      <c r="I3014" s="10" t="s">
        <v>882</v>
      </c>
      <c r="J3014" s="11" t="s">
        <v>882</v>
      </c>
      <c r="K3014" s="9" t="s">
        <v>882</v>
      </c>
      <c r="L3014" s="9" t="s">
        <v>882</v>
      </c>
      <c r="M3014" s="19" t="s">
        <v>882</v>
      </c>
      <c r="N3014" s="9" t="s">
        <v>882</v>
      </c>
      <c r="O3014" s="9" t="s">
        <v>882</v>
      </c>
      <c r="P3014" s="9" t="s">
        <v>882</v>
      </c>
      <c r="Q3014" t="s">
        <v>882</v>
      </c>
      <c r="R3014" s="7" t="s">
        <v>882</v>
      </c>
      <c r="S3014" s="11" t="s">
        <v>882</v>
      </c>
    </row>
    <row r="3015" spans="1:19" ht="15" hidden="1" customHeight="1" x14ac:dyDescent="0.25">
      <c r="A3015" s="6" t="s">
        <v>882</v>
      </c>
      <c r="B3015" s="258"/>
      <c r="F3015" s="7" t="s">
        <v>882</v>
      </c>
      <c r="G3015" s="21" t="s">
        <v>882</v>
      </c>
      <c r="H3015" s="19" t="s">
        <v>882</v>
      </c>
      <c r="I3015" s="10" t="s">
        <v>882</v>
      </c>
      <c r="J3015" s="11" t="s">
        <v>882</v>
      </c>
      <c r="K3015" s="9" t="s">
        <v>882</v>
      </c>
      <c r="L3015" s="9" t="s">
        <v>882</v>
      </c>
      <c r="M3015" s="19" t="s">
        <v>882</v>
      </c>
      <c r="N3015" s="9" t="s">
        <v>882</v>
      </c>
      <c r="O3015" s="9" t="s">
        <v>882</v>
      </c>
      <c r="P3015" s="9" t="s">
        <v>882</v>
      </c>
      <c r="Q3015" t="s">
        <v>882</v>
      </c>
      <c r="R3015" s="7" t="s">
        <v>882</v>
      </c>
      <c r="S3015" s="11" t="s">
        <v>882</v>
      </c>
    </row>
    <row r="3016" spans="1:19" ht="15" hidden="1" customHeight="1" x14ac:dyDescent="0.25">
      <c r="A3016" s="6" t="s">
        <v>882</v>
      </c>
      <c r="B3016" s="258"/>
      <c r="F3016" s="7" t="s">
        <v>882</v>
      </c>
      <c r="G3016" s="21" t="s">
        <v>882</v>
      </c>
      <c r="H3016" s="19" t="s">
        <v>882</v>
      </c>
      <c r="I3016" s="10" t="s">
        <v>882</v>
      </c>
      <c r="J3016" s="11" t="s">
        <v>882</v>
      </c>
      <c r="K3016" s="9" t="s">
        <v>882</v>
      </c>
      <c r="L3016" s="9" t="s">
        <v>882</v>
      </c>
      <c r="M3016" s="19" t="s">
        <v>882</v>
      </c>
      <c r="N3016" s="9" t="s">
        <v>882</v>
      </c>
      <c r="O3016" s="9" t="s">
        <v>882</v>
      </c>
      <c r="P3016" s="9" t="s">
        <v>882</v>
      </c>
      <c r="Q3016" t="s">
        <v>882</v>
      </c>
      <c r="R3016" s="7" t="s">
        <v>882</v>
      </c>
      <c r="S3016" s="11" t="s">
        <v>882</v>
      </c>
    </row>
    <row r="3017" spans="1:19" ht="15" hidden="1" customHeight="1" x14ac:dyDescent="0.25">
      <c r="A3017" s="6" t="s">
        <v>882</v>
      </c>
      <c r="B3017" s="258"/>
      <c r="F3017" s="7" t="s">
        <v>882</v>
      </c>
      <c r="G3017" s="21" t="s">
        <v>882</v>
      </c>
      <c r="H3017" s="19" t="s">
        <v>882</v>
      </c>
      <c r="I3017" s="10" t="s">
        <v>882</v>
      </c>
      <c r="J3017" s="11" t="s">
        <v>882</v>
      </c>
      <c r="K3017" s="9" t="s">
        <v>882</v>
      </c>
      <c r="L3017" s="9" t="s">
        <v>882</v>
      </c>
      <c r="M3017" s="19" t="s">
        <v>882</v>
      </c>
      <c r="N3017" s="9" t="s">
        <v>882</v>
      </c>
      <c r="O3017" s="9" t="s">
        <v>882</v>
      </c>
      <c r="P3017" s="9" t="s">
        <v>882</v>
      </c>
      <c r="Q3017" t="s">
        <v>882</v>
      </c>
      <c r="R3017" s="7" t="s">
        <v>882</v>
      </c>
      <c r="S3017" s="11" t="s">
        <v>882</v>
      </c>
    </row>
    <row r="3018" spans="1:19" ht="15" hidden="1" customHeight="1" x14ac:dyDescent="0.25">
      <c r="A3018" s="6" t="s">
        <v>882</v>
      </c>
      <c r="B3018" s="258"/>
      <c r="F3018" s="7" t="s">
        <v>882</v>
      </c>
      <c r="G3018" s="21" t="s">
        <v>882</v>
      </c>
      <c r="H3018" s="19" t="s">
        <v>882</v>
      </c>
      <c r="I3018" s="10" t="s">
        <v>882</v>
      </c>
      <c r="J3018" s="11" t="s">
        <v>882</v>
      </c>
      <c r="K3018" s="9" t="s">
        <v>882</v>
      </c>
      <c r="L3018" s="9" t="s">
        <v>882</v>
      </c>
      <c r="M3018" s="19" t="s">
        <v>882</v>
      </c>
      <c r="N3018" s="9" t="s">
        <v>882</v>
      </c>
      <c r="O3018" s="9" t="s">
        <v>882</v>
      </c>
      <c r="P3018" s="9" t="s">
        <v>882</v>
      </c>
      <c r="Q3018" t="s">
        <v>882</v>
      </c>
      <c r="R3018" s="7" t="s">
        <v>882</v>
      </c>
      <c r="S3018" s="11" t="s">
        <v>882</v>
      </c>
    </row>
    <row r="3019" spans="1:19" ht="15" hidden="1" customHeight="1" x14ac:dyDescent="0.25">
      <c r="A3019" s="6" t="s">
        <v>882</v>
      </c>
      <c r="B3019" s="258"/>
      <c r="F3019" s="7" t="s">
        <v>882</v>
      </c>
      <c r="G3019" s="21" t="s">
        <v>882</v>
      </c>
      <c r="H3019" s="19" t="s">
        <v>882</v>
      </c>
      <c r="I3019" s="10" t="s">
        <v>882</v>
      </c>
      <c r="J3019" s="11" t="s">
        <v>882</v>
      </c>
      <c r="K3019" s="9" t="s">
        <v>882</v>
      </c>
      <c r="L3019" s="9" t="s">
        <v>882</v>
      </c>
      <c r="M3019" s="19" t="s">
        <v>882</v>
      </c>
      <c r="N3019" s="9" t="s">
        <v>882</v>
      </c>
      <c r="O3019" s="9" t="s">
        <v>882</v>
      </c>
      <c r="P3019" s="9" t="s">
        <v>882</v>
      </c>
      <c r="Q3019" t="s">
        <v>882</v>
      </c>
      <c r="R3019" s="7" t="s">
        <v>882</v>
      </c>
      <c r="S3019" s="11" t="s">
        <v>882</v>
      </c>
    </row>
    <row r="3020" spans="1:19" ht="15" hidden="1" customHeight="1" x14ac:dyDescent="0.25">
      <c r="A3020" s="6" t="s">
        <v>882</v>
      </c>
      <c r="B3020" s="258"/>
      <c r="F3020" s="7" t="s">
        <v>882</v>
      </c>
      <c r="G3020" s="21" t="s">
        <v>882</v>
      </c>
      <c r="H3020" s="19" t="s">
        <v>882</v>
      </c>
      <c r="I3020" s="10" t="s">
        <v>882</v>
      </c>
      <c r="J3020" s="11" t="s">
        <v>882</v>
      </c>
      <c r="K3020" s="9" t="s">
        <v>882</v>
      </c>
      <c r="L3020" s="9" t="s">
        <v>882</v>
      </c>
      <c r="M3020" s="19" t="s">
        <v>882</v>
      </c>
      <c r="N3020" s="9" t="s">
        <v>882</v>
      </c>
      <c r="O3020" s="9" t="s">
        <v>882</v>
      </c>
      <c r="P3020" s="9" t="s">
        <v>882</v>
      </c>
      <c r="Q3020" t="s">
        <v>882</v>
      </c>
      <c r="R3020" s="7" t="s">
        <v>882</v>
      </c>
      <c r="S3020" s="11" t="s">
        <v>882</v>
      </c>
    </row>
    <row r="3021" spans="1:19" ht="15" hidden="1" customHeight="1" x14ac:dyDescent="0.25">
      <c r="A3021" s="6" t="s">
        <v>882</v>
      </c>
      <c r="B3021" s="258"/>
      <c r="F3021" s="7" t="s">
        <v>882</v>
      </c>
      <c r="G3021" s="21" t="s">
        <v>882</v>
      </c>
      <c r="H3021" s="19" t="s">
        <v>882</v>
      </c>
      <c r="I3021" s="10" t="s">
        <v>882</v>
      </c>
      <c r="J3021" s="11" t="s">
        <v>882</v>
      </c>
      <c r="K3021" s="9" t="s">
        <v>882</v>
      </c>
      <c r="L3021" s="9" t="s">
        <v>882</v>
      </c>
      <c r="M3021" s="19" t="s">
        <v>882</v>
      </c>
      <c r="N3021" s="9" t="s">
        <v>882</v>
      </c>
      <c r="O3021" s="9" t="s">
        <v>882</v>
      </c>
      <c r="P3021" s="9" t="s">
        <v>882</v>
      </c>
      <c r="Q3021" t="s">
        <v>882</v>
      </c>
      <c r="R3021" s="7" t="s">
        <v>882</v>
      </c>
      <c r="S3021" s="11" t="s">
        <v>882</v>
      </c>
    </row>
    <row r="3022" spans="1:19" ht="15" hidden="1" customHeight="1" x14ac:dyDescent="0.25">
      <c r="A3022" s="6" t="s">
        <v>882</v>
      </c>
      <c r="B3022" s="258"/>
      <c r="F3022" s="7" t="s">
        <v>882</v>
      </c>
      <c r="G3022" s="21" t="s">
        <v>882</v>
      </c>
      <c r="H3022" s="19" t="s">
        <v>882</v>
      </c>
      <c r="I3022" s="10" t="s">
        <v>882</v>
      </c>
      <c r="J3022" s="11" t="s">
        <v>882</v>
      </c>
      <c r="K3022" s="9" t="s">
        <v>882</v>
      </c>
      <c r="L3022" s="9" t="s">
        <v>882</v>
      </c>
      <c r="M3022" s="19" t="s">
        <v>882</v>
      </c>
      <c r="N3022" s="9" t="s">
        <v>882</v>
      </c>
      <c r="O3022" s="9" t="s">
        <v>882</v>
      </c>
      <c r="P3022" s="9" t="s">
        <v>882</v>
      </c>
      <c r="Q3022" t="s">
        <v>882</v>
      </c>
      <c r="R3022" s="7" t="s">
        <v>882</v>
      </c>
      <c r="S3022" s="11" t="s">
        <v>882</v>
      </c>
    </row>
    <row r="3023" spans="1:19" ht="15" hidden="1" customHeight="1" x14ac:dyDescent="0.25">
      <c r="A3023" s="6" t="s">
        <v>882</v>
      </c>
      <c r="B3023" s="258"/>
      <c r="F3023" s="7" t="s">
        <v>882</v>
      </c>
      <c r="G3023" s="21" t="s">
        <v>882</v>
      </c>
      <c r="H3023" s="19" t="s">
        <v>882</v>
      </c>
      <c r="I3023" s="10" t="s">
        <v>882</v>
      </c>
      <c r="J3023" s="11" t="s">
        <v>882</v>
      </c>
      <c r="K3023" s="9" t="s">
        <v>882</v>
      </c>
      <c r="L3023" s="9" t="s">
        <v>882</v>
      </c>
      <c r="M3023" s="19" t="s">
        <v>882</v>
      </c>
      <c r="N3023" s="9" t="s">
        <v>882</v>
      </c>
      <c r="O3023" s="9" t="s">
        <v>882</v>
      </c>
      <c r="P3023" s="9" t="s">
        <v>882</v>
      </c>
      <c r="Q3023" t="s">
        <v>882</v>
      </c>
      <c r="R3023" s="7" t="s">
        <v>882</v>
      </c>
      <c r="S3023" s="11" t="s">
        <v>882</v>
      </c>
    </row>
    <row r="3024" spans="1:19" ht="15" hidden="1" customHeight="1" x14ac:dyDescent="0.25">
      <c r="A3024" s="6" t="s">
        <v>882</v>
      </c>
      <c r="B3024" s="258"/>
      <c r="F3024" s="7" t="s">
        <v>882</v>
      </c>
      <c r="G3024" s="21" t="s">
        <v>882</v>
      </c>
      <c r="H3024" s="19" t="s">
        <v>882</v>
      </c>
      <c r="I3024" s="10" t="s">
        <v>882</v>
      </c>
      <c r="J3024" s="11" t="s">
        <v>882</v>
      </c>
      <c r="K3024" s="9" t="s">
        <v>882</v>
      </c>
      <c r="L3024" s="9" t="s">
        <v>882</v>
      </c>
      <c r="M3024" s="19" t="s">
        <v>882</v>
      </c>
      <c r="N3024" s="9" t="s">
        <v>882</v>
      </c>
      <c r="O3024" s="9" t="s">
        <v>882</v>
      </c>
      <c r="P3024" s="9" t="s">
        <v>882</v>
      </c>
      <c r="Q3024" t="s">
        <v>882</v>
      </c>
      <c r="R3024" s="7" t="s">
        <v>882</v>
      </c>
      <c r="S3024" s="11" t="s">
        <v>882</v>
      </c>
    </row>
    <row r="3025" spans="1:19" ht="15" hidden="1" customHeight="1" x14ac:dyDescent="0.25">
      <c r="A3025" s="6" t="s">
        <v>882</v>
      </c>
      <c r="B3025" s="258"/>
      <c r="F3025" s="7" t="s">
        <v>882</v>
      </c>
      <c r="G3025" s="21" t="s">
        <v>882</v>
      </c>
      <c r="H3025" s="19" t="s">
        <v>882</v>
      </c>
      <c r="I3025" s="10" t="s">
        <v>882</v>
      </c>
      <c r="J3025" s="11" t="s">
        <v>882</v>
      </c>
      <c r="K3025" s="9" t="s">
        <v>882</v>
      </c>
      <c r="L3025" s="9" t="s">
        <v>882</v>
      </c>
      <c r="M3025" s="19" t="s">
        <v>882</v>
      </c>
      <c r="N3025" s="9" t="s">
        <v>882</v>
      </c>
      <c r="O3025" s="9" t="s">
        <v>882</v>
      </c>
      <c r="P3025" s="9" t="s">
        <v>882</v>
      </c>
      <c r="Q3025" t="s">
        <v>882</v>
      </c>
      <c r="R3025" s="7" t="s">
        <v>882</v>
      </c>
      <c r="S3025" s="11" t="s">
        <v>882</v>
      </c>
    </row>
    <row r="3026" spans="1:19" ht="15" hidden="1" customHeight="1" x14ac:dyDescent="0.25">
      <c r="A3026" s="6" t="s">
        <v>882</v>
      </c>
      <c r="B3026" s="258"/>
      <c r="F3026" s="7" t="s">
        <v>882</v>
      </c>
      <c r="G3026" s="21" t="s">
        <v>882</v>
      </c>
      <c r="H3026" s="19" t="s">
        <v>882</v>
      </c>
      <c r="I3026" s="10" t="s">
        <v>882</v>
      </c>
      <c r="J3026" s="11" t="s">
        <v>882</v>
      </c>
      <c r="K3026" s="9" t="s">
        <v>882</v>
      </c>
      <c r="L3026" s="9" t="s">
        <v>882</v>
      </c>
      <c r="M3026" s="19" t="s">
        <v>882</v>
      </c>
      <c r="N3026" s="9" t="s">
        <v>882</v>
      </c>
      <c r="O3026" s="9" t="s">
        <v>882</v>
      </c>
      <c r="P3026" s="9" t="s">
        <v>882</v>
      </c>
      <c r="Q3026" t="s">
        <v>882</v>
      </c>
      <c r="R3026" s="7" t="s">
        <v>882</v>
      </c>
      <c r="S3026" s="11" t="s">
        <v>882</v>
      </c>
    </row>
    <row r="3027" spans="1:19" ht="15" hidden="1" customHeight="1" x14ac:dyDescent="0.25">
      <c r="A3027" s="6" t="s">
        <v>882</v>
      </c>
      <c r="B3027" s="258"/>
      <c r="F3027" s="7" t="s">
        <v>882</v>
      </c>
      <c r="G3027" s="21" t="s">
        <v>882</v>
      </c>
      <c r="H3027" s="19" t="s">
        <v>882</v>
      </c>
      <c r="I3027" s="10" t="s">
        <v>882</v>
      </c>
      <c r="J3027" s="11" t="s">
        <v>882</v>
      </c>
      <c r="K3027" s="9" t="s">
        <v>882</v>
      </c>
      <c r="L3027" s="9" t="s">
        <v>882</v>
      </c>
      <c r="M3027" s="19" t="s">
        <v>882</v>
      </c>
      <c r="N3027" s="9" t="s">
        <v>882</v>
      </c>
      <c r="O3027" s="9" t="s">
        <v>882</v>
      </c>
      <c r="P3027" s="9" t="s">
        <v>882</v>
      </c>
      <c r="Q3027" t="s">
        <v>882</v>
      </c>
      <c r="R3027" s="7" t="s">
        <v>882</v>
      </c>
      <c r="S3027" s="11" t="s">
        <v>882</v>
      </c>
    </row>
    <row r="3028" spans="1:19" ht="15" hidden="1" customHeight="1" x14ac:dyDescent="0.25">
      <c r="A3028" s="6" t="s">
        <v>882</v>
      </c>
      <c r="B3028" s="258"/>
      <c r="F3028" s="7" t="s">
        <v>882</v>
      </c>
      <c r="G3028" s="21" t="s">
        <v>882</v>
      </c>
      <c r="H3028" s="19" t="s">
        <v>882</v>
      </c>
      <c r="I3028" s="10" t="s">
        <v>882</v>
      </c>
      <c r="J3028" s="11" t="s">
        <v>882</v>
      </c>
      <c r="K3028" s="9" t="s">
        <v>882</v>
      </c>
      <c r="L3028" s="9" t="s">
        <v>882</v>
      </c>
      <c r="M3028" s="19" t="s">
        <v>882</v>
      </c>
      <c r="N3028" s="9" t="s">
        <v>882</v>
      </c>
      <c r="O3028" s="9" t="s">
        <v>882</v>
      </c>
      <c r="P3028" s="9" t="s">
        <v>882</v>
      </c>
      <c r="Q3028" t="s">
        <v>882</v>
      </c>
      <c r="R3028" s="7" t="s">
        <v>882</v>
      </c>
      <c r="S3028" s="11" t="s">
        <v>882</v>
      </c>
    </row>
    <row r="3029" spans="1:19" ht="15" hidden="1" customHeight="1" x14ac:dyDescent="0.25">
      <c r="A3029" s="6" t="s">
        <v>882</v>
      </c>
      <c r="B3029" s="258"/>
      <c r="F3029" s="7" t="s">
        <v>882</v>
      </c>
      <c r="G3029" s="21" t="s">
        <v>882</v>
      </c>
      <c r="H3029" s="19" t="s">
        <v>882</v>
      </c>
      <c r="I3029" s="10" t="s">
        <v>882</v>
      </c>
      <c r="J3029" s="11" t="s">
        <v>882</v>
      </c>
      <c r="K3029" s="9" t="s">
        <v>882</v>
      </c>
      <c r="L3029" s="9" t="s">
        <v>882</v>
      </c>
      <c r="M3029" s="19" t="s">
        <v>882</v>
      </c>
      <c r="N3029" s="9" t="s">
        <v>882</v>
      </c>
      <c r="O3029" s="9" t="s">
        <v>882</v>
      </c>
      <c r="P3029" s="9" t="s">
        <v>882</v>
      </c>
      <c r="Q3029" t="s">
        <v>882</v>
      </c>
      <c r="R3029" s="7" t="s">
        <v>882</v>
      </c>
      <c r="S3029" s="11" t="s">
        <v>882</v>
      </c>
    </row>
    <row r="3030" spans="1:19" ht="15" hidden="1" customHeight="1" x14ac:dyDescent="0.25">
      <c r="A3030" s="6" t="s">
        <v>882</v>
      </c>
      <c r="B3030" s="258"/>
      <c r="F3030" s="7" t="s">
        <v>882</v>
      </c>
      <c r="G3030" s="21" t="s">
        <v>882</v>
      </c>
      <c r="H3030" s="19" t="s">
        <v>882</v>
      </c>
      <c r="I3030" s="10" t="s">
        <v>882</v>
      </c>
      <c r="J3030" s="11" t="s">
        <v>882</v>
      </c>
      <c r="K3030" s="9" t="s">
        <v>882</v>
      </c>
      <c r="L3030" s="9" t="s">
        <v>882</v>
      </c>
      <c r="M3030" s="19" t="s">
        <v>882</v>
      </c>
      <c r="N3030" s="9" t="s">
        <v>882</v>
      </c>
      <c r="O3030" s="9" t="s">
        <v>882</v>
      </c>
      <c r="P3030" s="9" t="s">
        <v>882</v>
      </c>
      <c r="Q3030" t="s">
        <v>882</v>
      </c>
      <c r="R3030" s="7" t="s">
        <v>882</v>
      </c>
      <c r="S3030" s="11" t="s">
        <v>882</v>
      </c>
    </row>
    <row r="3031" spans="1:19" ht="15" hidden="1" customHeight="1" x14ac:dyDescent="0.25">
      <c r="A3031" s="6" t="s">
        <v>882</v>
      </c>
      <c r="B3031" s="258"/>
      <c r="F3031" s="7" t="s">
        <v>882</v>
      </c>
      <c r="G3031" s="21" t="s">
        <v>882</v>
      </c>
      <c r="H3031" s="19" t="s">
        <v>882</v>
      </c>
      <c r="I3031" s="10" t="s">
        <v>882</v>
      </c>
      <c r="J3031" s="11" t="s">
        <v>882</v>
      </c>
      <c r="K3031" s="9" t="s">
        <v>882</v>
      </c>
      <c r="L3031" s="9" t="s">
        <v>882</v>
      </c>
      <c r="M3031" s="19" t="s">
        <v>882</v>
      </c>
      <c r="N3031" s="9" t="s">
        <v>882</v>
      </c>
      <c r="O3031" s="9" t="s">
        <v>882</v>
      </c>
      <c r="P3031" s="9" t="s">
        <v>882</v>
      </c>
      <c r="Q3031" t="s">
        <v>882</v>
      </c>
      <c r="R3031" s="7" t="s">
        <v>882</v>
      </c>
      <c r="S3031" s="11" t="s">
        <v>882</v>
      </c>
    </row>
    <row r="3032" spans="1:19" ht="15" hidden="1" customHeight="1" x14ac:dyDescent="0.25">
      <c r="A3032" s="6" t="s">
        <v>882</v>
      </c>
      <c r="B3032" s="258"/>
      <c r="F3032" s="7" t="s">
        <v>882</v>
      </c>
      <c r="G3032" s="21" t="s">
        <v>882</v>
      </c>
      <c r="H3032" s="19" t="s">
        <v>882</v>
      </c>
      <c r="I3032" s="10" t="s">
        <v>882</v>
      </c>
      <c r="J3032" s="11" t="s">
        <v>882</v>
      </c>
      <c r="K3032" s="9" t="s">
        <v>882</v>
      </c>
      <c r="L3032" s="9" t="s">
        <v>882</v>
      </c>
      <c r="M3032" s="19" t="s">
        <v>882</v>
      </c>
      <c r="N3032" s="9" t="s">
        <v>882</v>
      </c>
      <c r="O3032" s="9" t="s">
        <v>882</v>
      </c>
      <c r="P3032" s="9" t="s">
        <v>882</v>
      </c>
      <c r="Q3032" t="s">
        <v>882</v>
      </c>
      <c r="R3032" s="7" t="s">
        <v>882</v>
      </c>
      <c r="S3032" s="11" t="s">
        <v>882</v>
      </c>
    </row>
    <row r="3033" spans="1:19" ht="15" hidden="1" customHeight="1" x14ac:dyDescent="0.25">
      <c r="A3033" s="6" t="s">
        <v>882</v>
      </c>
      <c r="B3033" s="258"/>
      <c r="F3033" s="7" t="s">
        <v>882</v>
      </c>
      <c r="G3033" s="21" t="s">
        <v>882</v>
      </c>
      <c r="H3033" s="19" t="s">
        <v>882</v>
      </c>
      <c r="I3033" s="10" t="s">
        <v>882</v>
      </c>
      <c r="J3033" s="11" t="s">
        <v>882</v>
      </c>
      <c r="K3033" s="9" t="s">
        <v>882</v>
      </c>
      <c r="L3033" s="9" t="s">
        <v>882</v>
      </c>
      <c r="M3033" s="19" t="s">
        <v>882</v>
      </c>
      <c r="N3033" s="9" t="s">
        <v>882</v>
      </c>
      <c r="O3033" s="9" t="s">
        <v>882</v>
      </c>
      <c r="P3033" s="9" t="s">
        <v>882</v>
      </c>
      <c r="Q3033" t="s">
        <v>882</v>
      </c>
      <c r="R3033" s="7" t="s">
        <v>882</v>
      </c>
      <c r="S3033" s="11" t="s">
        <v>882</v>
      </c>
    </row>
    <row r="3034" spans="1:19" ht="15" hidden="1" customHeight="1" x14ac:dyDescent="0.25">
      <c r="A3034" s="6" t="s">
        <v>882</v>
      </c>
      <c r="B3034" s="258"/>
      <c r="F3034" s="7" t="s">
        <v>882</v>
      </c>
      <c r="G3034" s="21" t="s">
        <v>882</v>
      </c>
      <c r="H3034" s="19" t="s">
        <v>882</v>
      </c>
      <c r="I3034" s="10" t="s">
        <v>882</v>
      </c>
      <c r="J3034" s="11" t="s">
        <v>882</v>
      </c>
      <c r="K3034" s="9" t="s">
        <v>882</v>
      </c>
      <c r="L3034" s="9" t="s">
        <v>882</v>
      </c>
      <c r="M3034" s="19" t="s">
        <v>882</v>
      </c>
      <c r="N3034" s="9" t="s">
        <v>882</v>
      </c>
      <c r="O3034" s="9" t="s">
        <v>882</v>
      </c>
      <c r="P3034" s="9" t="s">
        <v>882</v>
      </c>
      <c r="Q3034" t="s">
        <v>882</v>
      </c>
      <c r="R3034" s="7" t="s">
        <v>882</v>
      </c>
      <c r="S3034" s="11" t="s">
        <v>882</v>
      </c>
    </row>
    <row r="3035" spans="1:19" ht="15" hidden="1" customHeight="1" x14ac:dyDescent="0.25">
      <c r="A3035" s="6" t="s">
        <v>882</v>
      </c>
      <c r="B3035" s="258"/>
      <c r="F3035" s="7" t="s">
        <v>882</v>
      </c>
      <c r="G3035" s="21" t="s">
        <v>882</v>
      </c>
      <c r="H3035" s="19" t="s">
        <v>882</v>
      </c>
      <c r="I3035" s="10" t="s">
        <v>882</v>
      </c>
      <c r="J3035" s="11" t="s">
        <v>882</v>
      </c>
      <c r="K3035" s="9" t="s">
        <v>882</v>
      </c>
      <c r="L3035" s="9" t="s">
        <v>882</v>
      </c>
      <c r="M3035" s="19" t="s">
        <v>882</v>
      </c>
      <c r="N3035" s="9" t="s">
        <v>882</v>
      </c>
      <c r="O3035" s="9" t="s">
        <v>882</v>
      </c>
      <c r="P3035" s="9" t="s">
        <v>882</v>
      </c>
      <c r="Q3035" t="s">
        <v>882</v>
      </c>
      <c r="R3035" s="7" t="s">
        <v>882</v>
      </c>
      <c r="S3035" s="11" t="s">
        <v>882</v>
      </c>
    </row>
    <row r="3036" spans="1:19" ht="15" hidden="1" customHeight="1" x14ac:dyDescent="0.25">
      <c r="A3036" s="6" t="s">
        <v>882</v>
      </c>
      <c r="B3036" s="258"/>
      <c r="F3036" s="7" t="s">
        <v>882</v>
      </c>
      <c r="G3036" s="21" t="s">
        <v>882</v>
      </c>
      <c r="H3036" s="19" t="s">
        <v>882</v>
      </c>
      <c r="I3036" s="10" t="s">
        <v>882</v>
      </c>
      <c r="J3036" s="11" t="s">
        <v>882</v>
      </c>
      <c r="K3036" s="9" t="s">
        <v>882</v>
      </c>
      <c r="L3036" s="9" t="s">
        <v>882</v>
      </c>
      <c r="M3036" s="19" t="s">
        <v>882</v>
      </c>
      <c r="N3036" s="9" t="s">
        <v>882</v>
      </c>
      <c r="O3036" s="9" t="s">
        <v>882</v>
      </c>
      <c r="P3036" s="9" t="s">
        <v>882</v>
      </c>
      <c r="Q3036" t="s">
        <v>882</v>
      </c>
      <c r="R3036" s="7" t="s">
        <v>882</v>
      </c>
      <c r="S3036" s="11" t="s">
        <v>882</v>
      </c>
    </row>
    <row r="3037" spans="1:19" ht="15" hidden="1" customHeight="1" x14ac:dyDescent="0.25">
      <c r="A3037" s="6" t="s">
        <v>882</v>
      </c>
      <c r="B3037" s="258"/>
      <c r="F3037" s="7" t="s">
        <v>882</v>
      </c>
      <c r="G3037" s="21" t="s">
        <v>882</v>
      </c>
      <c r="H3037" s="19" t="s">
        <v>882</v>
      </c>
      <c r="I3037" s="10" t="s">
        <v>882</v>
      </c>
      <c r="J3037" s="11" t="s">
        <v>882</v>
      </c>
      <c r="K3037" s="9" t="s">
        <v>882</v>
      </c>
      <c r="L3037" s="9" t="s">
        <v>882</v>
      </c>
      <c r="M3037" s="19" t="s">
        <v>882</v>
      </c>
      <c r="N3037" s="9" t="s">
        <v>882</v>
      </c>
      <c r="O3037" s="9" t="s">
        <v>882</v>
      </c>
      <c r="P3037" s="9" t="s">
        <v>882</v>
      </c>
      <c r="Q3037" t="s">
        <v>882</v>
      </c>
      <c r="R3037" s="7" t="s">
        <v>882</v>
      </c>
      <c r="S3037" s="11" t="s">
        <v>882</v>
      </c>
    </row>
    <row r="3038" spans="1:19" ht="15" hidden="1" customHeight="1" x14ac:dyDescent="0.25">
      <c r="A3038" s="6" t="s">
        <v>882</v>
      </c>
      <c r="B3038" s="258"/>
      <c r="F3038" s="7" t="s">
        <v>882</v>
      </c>
      <c r="G3038" s="21" t="s">
        <v>882</v>
      </c>
      <c r="H3038" s="19" t="s">
        <v>882</v>
      </c>
      <c r="I3038" s="10" t="s">
        <v>882</v>
      </c>
      <c r="J3038" s="11" t="s">
        <v>882</v>
      </c>
      <c r="K3038" s="9" t="s">
        <v>882</v>
      </c>
      <c r="L3038" s="9" t="s">
        <v>882</v>
      </c>
      <c r="M3038" s="19" t="s">
        <v>882</v>
      </c>
      <c r="N3038" s="9" t="s">
        <v>882</v>
      </c>
      <c r="O3038" s="9" t="s">
        <v>882</v>
      </c>
      <c r="P3038" s="9" t="s">
        <v>882</v>
      </c>
      <c r="Q3038" t="s">
        <v>882</v>
      </c>
      <c r="R3038" s="7" t="s">
        <v>882</v>
      </c>
      <c r="S3038" s="11" t="s">
        <v>882</v>
      </c>
    </row>
    <row r="3039" spans="1:19" ht="15" hidden="1" customHeight="1" x14ac:dyDescent="0.25">
      <c r="A3039" s="6" t="s">
        <v>882</v>
      </c>
      <c r="B3039" s="258"/>
      <c r="F3039" s="7" t="s">
        <v>882</v>
      </c>
      <c r="G3039" s="21" t="s">
        <v>882</v>
      </c>
      <c r="H3039" s="19" t="s">
        <v>882</v>
      </c>
      <c r="I3039" s="10" t="s">
        <v>882</v>
      </c>
      <c r="J3039" s="11" t="s">
        <v>882</v>
      </c>
      <c r="K3039" s="9" t="s">
        <v>882</v>
      </c>
      <c r="L3039" s="9" t="s">
        <v>882</v>
      </c>
      <c r="M3039" s="19" t="s">
        <v>882</v>
      </c>
      <c r="N3039" s="9" t="s">
        <v>882</v>
      </c>
      <c r="O3039" s="9" t="s">
        <v>882</v>
      </c>
      <c r="P3039" s="9" t="s">
        <v>882</v>
      </c>
      <c r="Q3039" t="s">
        <v>882</v>
      </c>
      <c r="R3039" s="7" t="s">
        <v>882</v>
      </c>
      <c r="S3039" s="11" t="s">
        <v>882</v>
      </c>
    </row>
    <row r="3040" spans="1:19" ht="15" hidden="1" customHeight="1" x14ac:dyDescent="0.25">
      <c r="A3040" s="6" t="s">
        <v>882</v>
      </c>
      <c r="B3040" s="258"/>
      <c r="F3040" s="7" t="s">
        <v>882</v>
      </c>
      <c r="G3040" s="21" t="s">
        <v>882</v>
      </c>
      <c r="H3040" s="19" t="s">
        <v>882</v>
      </c>
      <c r="I3040" s="10" t="s">
        <v>882</v>
      </c>
      <c r="J3040" s="11" t="s">
        <v>882</v>
      </c>
      <c r="K3040" s="9" t="s">
        <v>882</v>
      </c>
      <c r="L3040" s="9" t="s">
        <v>882</v>
      </c>
      <c r="M3040" s="19" t="s">
        <v>882</v>
      </c>
      <c r="N3040" s="9" t="s">
        <v>882</v>
      </c>
      <c r="O3040" s="9" t="s">
        <v>882</v>
      </c>
      <c r="P3040" s="9" t="s">
        <v>882</v>
      </c>
      <c r="Q3040" t="s">
        <v>882</v>
      </c>
      <c r="R3040" s="7" t="s">
        <v>882</v>
      </c>
      <c r="S3040" s="11" t="s">
        <v>882</v>
      </c>
    </row>
    <row r="3041" spans="1:19" ht="15" hidden="1" customHeight="1" x14ac:dyDescent="0.25">
      <c r="A3041" s="6" t="s">
        <v>882</v>
      </c>
      <c r="B3041" s="258"/>
      <c r="F3041" s="7" t="s">
        <v>882</v>
      </c>
      <c r="G3041" s="21" t="s">
        <v>882</v>
      </c>
      <c r="H3041" s="19" t="s">
        <v>882</v>
      </c>
      <c r="I3041" s="10" t="s">
        <v>882</v>
      </c>
      <c r="J3041" s="11" t="s">
        <v>882</v>
      </c>
      <c r="K3041" s="9" t="s">
        <v>882</v>
      </c>
      <c r="L3041" s="9" t="s">
        <v>882</v>
      </c>
      <c r="M3041" s="19" t="s">
        <v>882</v>
      </c>
      <c r="N3041" s="9" t="s">
        <v>882</v>
      </c>
      <c r="O3041" s="9" t="s">
        <v>882</v>
      </c>
      <c r="P3041" s="9" t="s">
        <v>882</v>
      </c>
      <c r="Q3041" t="s">
        <v>882</v>
      </c>
      <c r="R3041" s="7" t="s">
        <v>882</v>
      </c>
      <c r="S3041" s="11" t="s">
        <v>882</v>
      </c>
    </row>
    <row r="3042" spans="1:19" ht="15" hidden="1" customHeight="1" x14ac:dyDescent="0.25">
      <c r="A3042" s="6" t="s">
        <v>882</v>
      </c>
      <c r="B3042" s="258"/>
      <c r="F3042" s="7" t="s">
        <v>882</v>
      </c>
      <c r="G3042" s="21" t="s">
        <v>882</v>
      </c>
      <c r="H3042" s="19" t="s">
        <v>882</v>
      </c>
      <c r="I3042" s="10" t="s">
        <v>882</v>
      </c>
      <c r="J3042" s="11" t="s">
        <v>882</v>
      </c>
      <c r="K3042" s="9" t="s">
        <v>882</v>
      </c>
      <c r="L3042" s="9" t="s">
        <v>882</v>
      </c>
      <c r="M3042" s="19" t="s">
        <v>882</v>
      </c>
      <c r="N3042" s="9" t="s">
        <v>882</v>
      </c>
      <c r="O3042" s="9" t="s">
        <v>882</v>
      </c>
      <c r="P3042" s="9" t="s">
        <v>882</v>
      </c>
      <c r="Q3042" t="s">
        <v>882</v>
      </c>
      <c r="R3042" s="7" t="s">
        <v>882</v>
      </c>
      <c r="S3042" s="11" t="s">
        <v>882</v>
      </c>
    </row>
    <row r="3043" spans="1:19" ht="15" hidden="1" customHeight="1" x14ac:dyDescent="0.25">
      <c r="A3043" s="6" t="s">
        <v>882</v>
      </c>
      <c r="B3043" s="258"/>
      <c r="F3043" s="7" t="s">
        <v>882</v>
      </c>
      <c r="G3043" s="21" t="s">
        <v>882</v>
      </c>
      <c r="H3043" s="19" t="s">
        <v>882</v>
      </c>
      <c r="I3043" s="10" t="s">
        <v>882</v>
      </c>
      <c r="J3043" s="11" t="s">
        <v>882</v>
      </c>
      <c r="K3043" s="9" t="s">
        <v>882</v>
      </c>
      <c r="L3043" s="9" t="s">
        <v>882</v>
      </c>
      <c r="M3043" s="19" t="s">
        <v>882</v>
      </c>
      <c r="N3043" s="9" t="s">
        <v>882</v>
      </c>
      <c r="O3043" s="9" t="s">
        <v>882</v>
      </c>
      <c r="P3043" s="9" t="s">
        <v>882</v>
      </c>
      <c r="Q3043" t="s">
        <v>882</v>
      </c>
      <c r="R3043" s="7" t="s">
        <v>882</v>
      </c>
      <c r="S3043" s="11" t="s">
        <v>882</v>
      </c>
    </row>
    <row r="3044" spans="1:19" ht="15" hidden="1" customHeight="1" x14ac:dyDescent="0.25">
      <c r="A3044" s="6" t="s">
        <v>882</v>
      </c>
      <c r="B3044" s="258"/>
      <c r="F3044" s="7" t="s">
        <v>882</v>
      </c>
      <c r="G3044" s="21" t="s">
        <v>882</v>
      </c>
      <c r="H3044" s="19" t="s">
        <v>882</v>
      </c>
      <c r="I3044" s="10" t="s">
        <v>882</v>
      </c>
      <c r="J3044" s="11" t="s">
        <v>882</v>
      </c>
      <c r="K3044" s="9" t="s">
        <v>882</v>
      </c>
      <c r="L3044" s="9" t="s">
        <v>882</v>
      </c>
      <c r="M3044" s="19" t="s">
        <v>882</v>
      </c>
      <c r="N3044" s="9" t="s">
        <v>882</v>
      </c>
      <c r="O3044" s="9" t="s">
        <v>882</v>
      </c>
      <c r="P3044" s="9" t="s">
        <v>882</v>
      </c>
      <c r="Q3044" t="s">
        <v>882</v>
      </c>
      <c r="R3044" s="7" t="s">
        <v>882</v>
      </c>
      <c r="S3044" s="11" t="s">
        <v>882</v>
      </c>
    </row>
    <row r="3045" spans="1:19" ht="15" hidden="1" customHeight="1" x14ac:dyDescent="0.25">
      <c r="A3045" s="6" t="s">
        <v>882</v>
      </c>
      <c r="B3045" s="258"/>
      <c r="F3045" s="7" t="s">
        <v>882</v>
      </c>
      <c r="G3045" s="21" t="s">
        <v>882</v>
      </c>
      <c r="H3045" s="19" t="s">
        <v>882</v>
      </c>
      <c r="I3045" s="10" t="s">
        <v>882</v>
      </c>
      <c r="J3045" s="11" t="s">
        <v>882</v>
      </c>
      <c r="K3045" s="9" t="s">
        <v>882</v>
      </c>
      <c r="L3045" s="9" t="s">
        <v>882</v>
      </c>
      <c r="M3045" s="19" t="s">
        <v>882</v>
      </c>
      <c r="N3045" s="9" t="s">
        <v>882</v>
      </c>
      <c r="O3045" s="9" t="s">
        <v>882</v>
      </c>
      <c r="P3045" s="9" t="s">
        <v>882</v>
      </c>
      <c r="Q3045" t="s">
        <v>882</v>
      </c>
      <c r="R3045" s="7" t="s">
        <v>882</v>
      </c>
      <c r="S3045" s="11" t="s">
        <v>882</v>
      </c>
    </row>
    <row r="3046" spans="1:19" ht="15" hidden="1" customHeight="1" x14ac:dyDescent="0.25">
      <c r="A3046" s="6" t="s">
        <v>882</v>
      </c>
      <c r="B3046" s="258"/>
      <c r="F3046" s="7" t="s">
        <v>882</v>
      </c>
      <c r="G3046" s="21" t="s">
        <v>882</v>
      </c>
      <c r="H3046" s="19" t="s">
        <v>882</v>
      </c>
      <c r="I3046" s="10" t="s">
        <v>882</v>
      </c>
      <c r="J3046" s="11" t="s">
        <v>882</v>
      </c>
      <c r="K3046" s="9" t="s">
        <v>882</v>
      </c>
      <c r="L3046" s="9" t="s">
        <v>882</v>
      </c>
      <c r="M3046" s="19" t="s">
        <v>882</v>
      </c>
      <c r="N3046" s="9" t="s">
        <v>882</v>
      </c>
      <c r="O3046" s="9" t="s">
        <v>882</v>
      </c>
      <c r="P3046" s="9" t="s">
        <v>882</v>
      </c>
      <c r="Q3046" t="s">
        <v>882</v>
      </c>
      <c r="R3046" s="7" t="s">
        <v>882</v>
      </c>
      <c r="S3046" s="11" t="s">
        <v>882</v>
      </c>
    </row>
    <row r="3047" spans="1:19" ht="15" hidden="1" customHeight="1" x14ac:dyDescent="0.25">
      <c r="A3047" s="6" t="s">
        <v>882</v>
      </c>
      <c r="B3047" s="258"/>
      <c r="F3047" s="7" t="s">
        <v>882</v>
      </c>
      <c r="G3047" s="21" t="s">
        <v>882</v>
      </c>
      <c r="H3047" s="19" t="s">
        <v>882</v>
      </c>
      <c r="I3047" s="10" t="s">
        <v>882</v>
      </c>
      <c r="J3047" s="11" t="s">
        <v>882</v>
      </c>
      <c r="K3047" s="9" t="s">
        <v>882</v>
      </c>
      <c r="L3047" s="9" t="s">
        <v>882</v>
      </c>
      <c r="M3047" s="19" t="s">
        <v>882</v>
      </c>
      <c r="N3047" s="9" t="s">
        <v>882</v>
      </c>
      <c r="O3047" s="9" t="s">
        <v>882</v>
      </c>
      <c r="P3047" s="9" t="s">
        <v>882</v>
      </c>
      <c r="Q3047" t="s">
        <v>882</v>
      </c>
      <c r="R3047" s="7" t="s">
        <v>882</v>
      </c>
      <c r="S3047" s="11" t="s">
        <v>882</v>
      </c>
    </row>
    <row r="3048" spans="1:19" ht="15" hidden="1" customHeight="1" x14ac:dyDescent="0.25">
      <c r="A3048" s="6" t="s">
        <v>882</v>
      </c>
      <c r="B3048" s="258"/>
      <c r="F3048" s="7" t="s">
        <v>882</v>
      </c>
      <c r="G3048" s="21" t="s">
        <v>882</v>
      </c>
      <c r="H3048" s="19" t="s">
        <v>882</v>
      </c>
      <c r="I3048" s="10" t="s">
        <v>882</v>
      </c>
      <c r="J3048" s="11" t="s">
        <v>882</v>
      </c>
      <c r="K3048" s="9" t="s">
        <v>882</v>
      </c>
      <c r="L3048" s="9" t="s">
        <v>882</v>
      </c>
      <c r="M3048" s="19" t="s">
        <v>882</v>
      </c>
      <c r="N3048" s="9" t="s">
        <v>882</v>
      </c>
      <c r="O3048" s="9" t="s">
        <v>882</v>
      </c>
      <c r="P3048" s="9" t="s">
        <v>882</v>
      </c>
      <c r="Q3048" t="s">
        <v>882</v>
      </c>
      <c r="R3048" s="7" t="s">
        <v>882</v>
      </c>
      <c r="S3048" s="11" t="s">
        <v>882</v>
      </c>
    </row>
    <row r="3049" spans="1:19" ht="15" hidden="1" customHeight="1" x14ac:dyDescent="0.25">
      <c r="A3049" s="6" t="s">
        <v>882</v>
      </c>
      <c r="B3049" s="258"/>
      <c r="F3049" s="7" t="s">
        <v>882</v>
      </c>
      <c r="G3049" s="21" t="s">
        <v>882</v>
      </c>
      <c r="H3049" s="19" t="s">
        <v>882</v>
      </c>
      <c r="I3049" s="10" t="s">
        <v>882</v>
      </c>
      <c r="J3049" s="11" t="s">
        <v>882</v>
      </c>
      <c r="K3049" s="9" t="s">
        <v>882</v>
      </c>
      <c r="L3049" s="9" t="s">
        <v>882</v>
      </c>
      <c r="M3049" s="19" t="s">
        <v>882</v>
      </c>
      <c r="N3049" s="9" t="s">
        <v>882</v>
      </c>
      <c r="O3049" s="9" t="s">
        <v>882</v>
      </c>
      <c r="P3049" s="9" t="s">
        <v>882</v>
      </c>
      <c r="Q3049" t="s">
        <v>882</v>
      </c>
      <c r="R3049" s="7" t="s">
        <v>882</v>
      </c>
      <c r="S3049" s="11" t="s">
        <v>882</v>
      </c>
    </row>
    <row r="3050" spans="1:19" ht="15" hidden="1" customHeight="1" x14ac:dyDescent="0.25">
      <c r="A3050" s="6" t="s">
        <v>882</v>
      </c>
      <c r="B3050" s="258"/>
      <c r="F3050" s="7" t="s">
        <v>882</v>
      </c>
      <c r="G3050" s="21" t="s">
        <v>882</v>
      </c>
      <c r="H3050" s="19" t="s">
        <v>882</v>
      </c>
      <c r="I3050" s="10" t="s">
        <v>882</v>
      </c>
      <c r="J3050" s="11" t="s">
        <v>882</v>
      </c>
      <c r="K3050" s="9" t="s">
        <v>882</v>
      </c>
      <c r="L3050" s="9" t="s">
        <v>882</v>
      </c>
      <c r="M3050" s="19" t="s">
        <v>882</v>
      </c>
      <c r="N3050" s="9" t="s">
        <v>882</v>
      </c>
      <c r="O3050" s="9" t="s">
        <v>882</v>
      </c>
      <c r="P3050" s="9" t="s">
        <v>882</v>
      </c>
      <c r="Q3050" t="s">
        <v>882</v>
      </c>
      <c r="R3050" s="7" t="s">
        <v>882</v>
      </c>
      <c r="S3050" s="11" t="s">
        <v>882</v>
      </c>
    </row>
    <row r="3051" spans="1:19" ht="15" hidden="1" customHeight="1" x14ac:dyDescent="0.25">
      <c r="A3051" s="6" t="s">
        <v>882</v>
      </c>
      <c r="B3051" s="258"/>
      <c r="F3051" s="7" t="s">
        <v>882</v>
      </c>
      <c r="G3051" s="21" t="s">
        <v>882</v>
      </c>
      <c r="H3051" s="19" t="s">
        <v>882</v>
      </c>
      <c r="I3051" s="10" t="s">
        <v>882</v>
      </c>
      <c r="J3051" s="11" t="s">
        <v>882</v>
      </c>
      <c r="K3051" s="9" t="s">
        <v>882</v>
      </c>
      <c r="L3051" s="9" t="s">
        <v>882</v>
      </c>
      <c r="M3051" s="19" t="s">
        <v>882</v>
      </c>
      <c r="N3051" s="9" t="s">
        <v>882</v>
      </c>
      <c r="O3051" s="9" t="s">
        <v>882</v>
      </c>
      <c r="P3051" s="9" t="s">
        <v>882</v>
      </c>
      <c r="Q3051" t="s">
        <v>882</v>
      </c>
      <c r="R3051" s="7" t="s">
        <v>882</v>
      </c>
      <c r="S3051" s="11" t="s">
        <v>882</v>
      </c>
    </row>
    <row r="3052" spans="1:19" ht="15" hidden="1" customHeight="1" x14ac:dyDescent="0.25">
      <c r="A3052" s="6" t="s">
        <v>882</v>
      </c>
      <c r="B3052" s="258"/>
      <c r="F3052" s="7" t="s">
        <v>882</v>
      </c>
      <c r="G3052" s="21" t="s">
        <v>882</v>
      </c>
      <c r="H3052" s="19" t="s">
        <v>882</v>
      </c>
      <c r="I3052" s="10" t="s">
        <v>882</v>
      </c>
      <c r="J3052" s="11" t="s">
        <v>882</v>
      </c>
      <c r="K3052" s="9" t="s">
        <v>882</v>
      </c>
      <c r="L3052" s="9" t="s">
        <v>882</v>
      </c>
      <c r="M3052" s="19" t="s">
        <v>882</v>
      </c>
      <c r="N3052" s="9" t="s">
        <v>882</v>
      </c>
      <c r="O3052" s="9" t="s">
        <v>882</v>
      </c>
      <c r="P3052" s="9" t="s">
        <v>882</v>
      </c>
      <c r="Q3052" t="s">
        <v>882</v>
      </c>
      <c r="R3052" s="7" t="s">
        <v>882</v>
      </c>
      <c r="S3052" s="11" t="s">
        <v>882</v>
      </c>
    </row>
    <row r="3053" spans="1:19" ht="15" hidden="1" customHeight="1" x14ac:dyDescent="0.25">
      <c r="A3053" s="6" t="s">
        <v>882</v>
      </c>
      <c r="B3053" s="258"/>
      <c r="F3053" s="7" t="s">
        <v>882</v>
      </c>
      <c r="G3053" s="21" t="s">
        <v>882</v>
      </c>
      <c r="H3053" s="19" t="s">
        <v>882</v>
      </c>
      <c r="I3053" s="10" t="s">
        <v>882</v>
      </c>
      <c r="J3053" s="11" t="s">
        <v>882</v>
      </c>
      <c r="K3053" s="9" t="s">
        <v>882</v>
      </c>
      <c r="L3053" s="9" t="s">
        <v>882</v>
      </c>
      <c r="M3053" s="19" t="s">
        <v>882</v>
      </c>
      <c r="N3053" s="9" t="s">
        <v>882</v>
      </c>
      <c r="O3053" s="9" t="s">
        <v>882</v>
      </c>
      <c r="P3053" s="9" t="s">
        <v>882</v>
      </c>
      <c r="Q3053" t="s">
        <v>882</v>
      </c>
      <c r="R3053" s="7" t="s">
        <v>882</v>
      </c>
      <c r="S3053" s="11" t="s">
        <v>882</v>
      </c>
    </row>
    <row r="3054" spans="1:19" ht="15" hidden="1" customHeight="1" x14ac:dyDescent="0.25">
      <c r="A3054" s="6" t="s">
        <v>882</v>
      </c>
      <c r="B3054" s="258"/>
      <c r="F3054" s="7" t="s">
        <v>882</v>
      </c>
      <c r="G3054" s="21" t="s">
        <v>882</v>
      </c>
      <c r="H3054" s="19" t="s">
        <v>882</v>
      </c>
      <c r="I3054" s="10" t="s">
        <v>882</v>
      </c>
      <c r="J3054" s="11" t="s">
        <v>882</v>
      </c>
      <c r="K3054" s="9" t="s">
        <v>882</v>
      </c>
      <c r="L3054" s="9" t="s">
        <v>882</v>
      </c>
      <c r="M3054" s="19" t="s">
        <v>882</v>
      </c>
      <c r="N3054" s="9" t="s">
        <v>882</v>
      </c>
      <c r="O3054" s="9" t="s">
        <v>882</v>
      </c>
      <c r="P3054" s="9" t="s">
        <v>882</v>
      </c>
      <c r="Q3054" t="s">
        <v>882</v>
      </c>
      <c r="R3054" s="7" t="s">
        <v>882</v>
      </c>
      <c r="S3054" s="11" t="s">
        <v>882</v>
      </c>
    </row>
    <row r="3055" spans="1:19" ht="15" hidden="1" customHeight="1" x14ac:dyDescent="0.25">
      <c r="A3055" s="6" t="s">
        <v>882</v>
      </c>
      <c r="B3055" s="258"/>
      <c r="F3055" s="7" t="s">
        <v>882</v>
      </c>
      <c r="G3055" s="21" t="s">
        <v>882</v>
      </c>
      <c r="H3055" s="19" t="s">
        <v>882</v>
      </c>
      <c r="I3055" s="10" t="s">
        <v>882</v>
      </c>
      <c r="J3055" s="11" t="s">
        <v>882</v>
      </c>
      <c r="K3055" s="9" t="s">
        <v>882</v>
      </c>
      <c r="L3055" s="9" t="s">
        <v>882</v>
      </c>
      <c r="M3055" s="19" t="s">
        <v>882</v>
      </c>
      <c r="N3055" s="9" t="s">
        <v>882</v>
      </c>
      <c r="O3055" s="9" t="s">
        <v>882</v>
      </c>
      <c r="P3055" s="9" t="s">
        <v>882</v>
      </c>
      <c r="Q3055" t="s">
        <v>882</v>
      </c>
      <c r="R3055" s="7" t="s">
        <v>882</v>
      </c>
      <c r="S3055" s="11" t="s">
        <v>882</v>
      </c>
    </row>
    <row r="3056" spans="1:19" ht="15" hidden="1" customHeight="1" x14ac:dyDescent="0.25">
      <c r="A3056" s="6" t="s">
        <v>882</v>
      </c>
      <c r="B3056" s="258"/>
      <c r="F3056" s="7" t="s">
        <v>882</v>
      </c>
      <c r="G3056" s="21" t="s">
        <v>882</v>
      </c>
      <c r="H3056" s="19" t="s">
        <v>882</v>
      </c>
      <c r="I3056" s="10" t="s">
        <v>882</v>
      </c>
      <c r="J3056" s="11" t="s">
        <v>882</v>
      </c>
      <c r="K3056" s="9" t="s">
        <v>882</v>
      </c>
      <c r="L3056" s="9" t="s">
        <v>882</v>
      </c>
      <c r="M3056" s="19" t="s">
        <v>882</v>
      </c>
      <c r="N3056" s="9" t="s">
        <v>882</v>
      </c>
      <c r="O3056" s="9" t="s">
        <v>882</v>
      </c>
      <c r="P3056" s="9" t="s">
        <v>882</v>
      </c>
      <c r="Q3056" t="s">
        <v>882</v>
      </c>
      <c r="R3056" s="7" t="s">
        <v>882</v>
      </c>
      <c r="S3056" s="11" t="s">
        <v>882</v>
      </c>
    </row>
    <row r="3057" spans="1:19" ht="15" hidden="1" customHeight="1" x14ac:dyDescent="0.25">
      <c r="A3057" s="6" t="s">
        <v>882</v>
      </c>
      <c r="B3057" s="258"/>
      <c r="F3057" s="7" t="s">
        <v>882</v>
      </c>
      <c r="G3057" s="21" t="s">
        <v>882</v>
      </c>
      <c r="H3057" s="19" t="s">
        <v>882</v>
      </c>
      <c r="I3057" s="10" t="s">
        <v>882</v>
      </c>
      <c r="J3057" s="11" t="s">
        <v>882</v>
      </c>
      <c r="K3057" s="9" t="s">
        <v>882</v>
      </c>
      <c r="L3057" s="9" t="s">
        <v>882</v>
      </c>
      <c r="M3057" s="19" t="s">
        <v>882</v>
      </c>
      <c r="N3057" s="9" t="s">
        <v>882</v>
      </c>
      <c r="O3057" s="9" t="s">
        <v>882</v>
      </c>
      <c r="P3057" s="9" t="s">
        <v>882</v>
      </c>
      <c r="Q3057" t="s">
        <v>882</v>
      </c>
      <c r="R3057" s="7" t="s">
        <v>882</v>
      </c>
      <c r="S3057" s="11" t="s">
        <v>882</v>
      </c>
    </row>
    <row r="3058" spans="1:19" ht="15" hidden="1" customHeight="1" x14ac:dyDescent="0.25">
      <c r="A3058" s="6" t="s">
        <v>882</v>
      </c>
      <c r="B3058" s="258"/>
      <c r="F3058" s="7" t="s">
        <v>882</v>
      </c>
      <c r="G3058" s="21" t="s">
        <v>882</v>
      </c>
      <c r="H3058" s="19" t="s">
        <v>882</v>
      </c>
      <c r="I3058" s="10" t="s">
        <v>882</v>
      </c>
      <c r="J3058" s="11" t="s">
        <v>882</v>
      </c>
      <c r="K3058" s="9" t="s">
        <v>882</v>
      </c>
      <c r="L3058" s="9" t="s">
        <v>882</v>
      </c>
      <c r="M3058" s="19" t="s">
        <v>882</v>
      </c>
      <c r="N3058" s="9" t="s">
        <v>882</v>
      </c>
      <c r="O3058" s="9" t="s">
        <v>882</v>
      </c>
      <c r="P3058" s="9" t="s">
        <v>882</v>
      </c>
      <c r="Q3058" t="s">
        <v>882</v>
      </c>
      <c r="R3058" s="7" t="s">
        <v>882</v>
      </c>
      <c r="S3058" s="11" t="s">
        <v>882</v>
      </c>
    </row>
    <row r="3059" spans="1:19" ht="15" hidden="1" customHeight="1" x14ac:dyDescent="0.25">
      <c r="A3059" s="6" t="s">
        <v>882</v>
      </c>
      <c r="B3059" s="258"/>
      <c r="F3059" s="7" t="s">
        <v>882</v>
      </c>
      <c r="G3059" s="21" t="s">
        <v>882</v>
      </c>
      <c r="H3059" s="19" t="s">
        <v>882</v>
      </c>
      <c r="I3059" s="10" t="s">
        <v>882</v>
      </c>
      <c r="J3059" s="11" t="s">
        <v>882</v>
      </c>
      <c r="K3059" s="9" t="s">
        <v>882</v>
      </c>
      <c r="L3059" s="9" t="s">
        <v>882</v>
      </c>
      <c r="M3059" s="19" t="s">
        <v>882</v>
      </c>
      <c r="N3059" s="9" t="s">
        <v>882</v>
      </c>
      <c r="O3059" s="9" t="s">
        <v>882</v>
      </c>
      <c r="P3059" s="9" t="s">
        <v>882</v>
      </c>
      <c r="Q3059" t="s">
        <v>882</v>
      </c>
      <c r="R3059" s="7" t="s">
        <v>882</v>
      </c>
      <c r="S3059" s="11" t="s">
        <v>882</v>
      </c>
    </row>
    <row r="3060" spans="1:19" ht="15" hidden="1" customHeight="1" x14ac:dyDescent="0.25">
      <c r="A3060" s="6" t="s">
        <v>882</v>
      </c>
      <c r="B3060" s="258"/>
      <c r="F3060" s="7" t="s">
        <v>882</v>
      </c>
      <c r="G3060" s="21" t="s">
        <v>882</v>
      </c>
      <c r="H3060" s="19" t="s">
        <v>882</v>
      </c>
      <c r="I3060" s="10" t="s">
        <v>882</v>
      </c>
      <c r="J3060" s="11" t="s">
        <v>882</v>
      </c>
      <c r="K3060" s="9" t="s">
        <v>882</v>
      </c>
      <c r="L3060" s="9" t="s">
        <v>882</v>
      </c>
      <c r="M3060" s="19" t="s">
        <v>882</v>
      </c>
      <c r="N3060" s="9" t="s">
        <v>882</v>
      </c>
      <c r="O3060" s="9" t="s">
        <v>882</v>
      </c>
      <c r="P3060" s="9" t="s">
        <v>882</v>
      </c>
      <c r="Q3060" t="s">
        <v>882</v>
      </c>
      <c r="R3060" s="7" t="s">
        <v>882</v>
      </c>
      <c r="S3060" s="11" t="s">
        <v>882</v>
      </c>
    </row>
    <row r="3061" spans="1:19" ht="15" hidden="1" customHeight="1" x14ac:dyDescent="0.25">
      <c r="A3061" s="6" t="s">
        <v>882</v>
      </c>
      <c r="B3061" s="258"/>
      <c r="F3061" s="7" t="s">
        <v>882</v>
      </c>
      <c r="G3061" s="21" t="s">
        <v>882</v>
      </c>
      <c r="H3061" s="19" t="s">
        <v>882</v>
      </c>
      <c r="I3061" s="10" t="s">
        <v>882</v>
      </c>
      <c r="J3061" s="11" t="s">
        <v>882</v>
      </c>
      <c r="K3061" s="9" t="s">
        <v>882</v>
      </c>
      <c r="L3061" s="9" t="s">
        <v>882</v>
      </c>
      <c r="M3061" s="19" t="s">
        <v>882</v>
      </c>
      <c r="N3061" s="9" t="s">
        <v>882</v>
      </c>
      <c r="O3061" s="9" t="s">
        <v>882</v>
      </c>
      <c r="P3061" s="9" t="s">
        <v>882</v>
      </c>
      <c r="Q3061" t="s">
        <v>882</v>
      </c>
      <c r="R3061" s="7" t="s">
        <v>882</v>
      </c>
      <c r="S3061" s="11" t="s">
        <v>882</v>
      </c>
    </row>
    <row r="3062" spans="1:19" ht="15" hidden="1" customHeight="1" x14ac:dyDescent="0.25">
      <c r="A3062" s="6" t="s">
        <v>882</v>
      </c>
      <c r="B3062" s="258"/>
      <c r="F3062" s="7" t="s">
        <v>882</v>
      </c>
      <c r="G3062" s="21" t="s">
        <v>882</v>
      </c>
      <c r="H3062" s="19" t="s">
        <v>882</v>
      </c>
      <c r="I3062" s="10" t="s">
        <v>882</v>
      </c>
      <c r="J3062" s="11" t="s">
        <v>882</v>
      </c>
      <c r="K3062" s="9" t="s">
        <v>882</v>
      </c>
      <c r="L3062" s="9" t="s">
        <v>882</v>
      </c>
      <c r="M3062" s="19" t="s">
        <v>882</v>
      </c>
      <c r="N3062" s="9" t="s">
        <v>882</v>
      </c>
      <c r="O3062" s="9" t="s">
        <v>882</v>
      </c>
      <c r="P3062" s="9" t="s">
        <v>882</v>
      </c>
      <c r="Q3062" t="s">
        <v>882</v>
      </c>
      <c r="R3062" s="7" t="s">
        <v>882</v>
      </c>
      <c r="S3062" s="11" t="s">
        <v>882</v>
      </c>
    </row>
    <row r="3063" spans="1:19" ht="15" hidden="1" customHeight="1" x14ac:dyDescent="0.25">
      <c r="A3063" s="6" t="s">
        <v>882</v>
      </c>
      <c r="B3063" s="258"/>
      <c r="F3063" s="7" t="s">
        <v>882</v>
      </c>
      <c r="G3063" s="21" t="s">
        <v>882</v>
      </c>
      <c r="H3063" s="19" t="s">
        <v>882</v>
      </c>
      <c r="I3063" s="10" t="s">
        <v>882</v>
      </c>
      <c r="J3063" s="11" t="s">
        <v>882</v>
      </c>
      <c r="K3063" s="9" t="s">
        <v>882</v>
      </c>
      <c r="L3063" s="9" t="s">
        <v>882</v>
      </c>
      <c r="M3063" s="19" t="s">
        <v>882</v>
      </c>
      <c r="N3063" s="9" t="s">
        <v>882</v>
      </c>
      <c r="O3063" s="9" t="s">
        <v>882</v>
      </c>
      <c r="P3063" s="9" t="s">
        <v>882</v>
      </c>
      <c r="Q3063" t="s">
        <v>882</v>
      </c>
      <c r="R3063" s="7" t="s">
        <v>882</v>
      </c>
      <c r="S3063" s="11" t="s">
        <v>882</v>
      </c>
    </row>
    <row r="3064" spans="1:19" ht="15" hidden="1" customHeight="1" x14ac:dyDescent="0.25">
      <c r="A3064" s="6" t="s">
        <v>882</v>
      </c>
      <c r="B3064" s="258"/>
      <c r="F3064" s="7" t="s">
        <v>882</v>
      </c>
      <c r="G3064" s="21" t="s">
        <v>882</v>
      </c>
      <c r="H3064" s="19" t="s">
        <v>882</v>
      </c>
      <c r="I3064" s="10" t="s">
        <v>882</v>
      </c>
      <c r="J3064" s="11" t="s">
        <v>882</v>
      </c>
      <c r="K3064" s="9" t="s">
        <v>882</v>
      </c>
      <c r="L3064" s="9" t="s">
        <v>882</v>
      </c>
      <c r="M3064" s="19" t="s">
        <v>882</v>
      </c>
      <c r="N3064" s="9" t="s">
        <v>882</v>
      </c>
      <c r="O3064" s="9" t="s">
        <v>882</v>
      </c>
      <c r="P3064" s="9" t="s">
        <v>882</v>
      </c>
      <c r="Q3064" t="s">
        <v>882</v>
      </c>
      <c r="R3064" s="7" t="s">
        <v>882</v>
      </c>
      <c r="S3064" s="11" t="s">
        <v>882</v>
      </c>
    </row>
    <row r="3065" spans="1:19" ht="15" hidden="1" customHeight="1" x14ac:dyDescent="0.25">
      <c r="A3065" s="6" t="s">
        <v>882</v>
      </c>
      <c r="B3065" s="258"/>
      <c r="F3065" s="7" t="s">
        <v>882</v>
      </c>
      <c r="G3065" s="21" t="s">
        <v>882</v>
      </c>
      <c r="H3065" s="19" t="s">
        <v>882</v>
      </c>
      <c r="I3065" s="10" t="s">
        <v>882</v>
      </c>
      <c r="J3065" s="11" t="s">
        <v>882</v>
      </c>
      <c r="K3065" s="9" t="s">
        <v>882</v>
      </c>
      <c r="L3065" s="9" t="s">
        <v>882</v>
      </c>
      <c r="M3065" s="19" t="s">
        <v>882</v>
      </c>
      <c r="N3065" s="9" t="s">
        <v>882</v>
      </c>
      <c r="O3065" s="9" t="s">
        <v>882</v>
      </c>
      <c r="P3065" s="9" t="s">
        <v>882</v>
      </c>
      <c r="Q3065" t="s">
        <v>882</v>
      </c>
      <c r="R3065" s="7" t="s">
        <v>882</v>
      </c>
      <c r="S3065" s="11" t="s">
        <v>882</v>
      </c>
    </row>
    <row r="3066" spans="1:19" ht="15" hidden="1" customHeight="1" x14ac:dyDescent="0.25">
      <c r="A3066" s="6" t="s">
        <v>882</v>
      </c>
      <c r="B3066" s="258"/>
      <c r="F3066" s="7" t="s">
        <v>882</v>
      </c>
      <c r="G3066" s="21" t="s">
        <v>882</v>
      </c>
      <c r="H3066" s="19" t="s">
        <v>882</v>
      </c>
      <c r="I3066" s="10" t="s">
        <v>882</v>
      </c>
      <c r="J3066" s="11" t="s">
        <v>882</v>
      </c>
      <c r="K3066" s="9" t="s">
        <v>882</v>
      </c>
      <c r="L3066" s="9" t="s">
        <v>882</v>
      </c>
      <c r="M3066" s="19" t="s">
        <v>882</v>
      </c>
      <c r="N3066" s="9" t="s">
        <v>882</v>
      </c>
      <c r="O3066" s="9" t="s">
        <v>882</v>
      </c>
      <c r="P3066" s="9" t="s">
        <v>882</v>
      </c>
      <c r="Q3066" t="s">
        <v>882</v>
      </c>
      <c r="R3066" s="7" t="s">
        <v>882</v>
      </c>
      <c r="S3066" s="11" t="s">
        <v>882</v>
      </c>
    </row>
    <row r="3067" spans="1:19" ht="15" hidden="1" customHeight="1" x14ac:dyDescent="0.25">
      <c r="A3067" s="6" t="s">
        <v>882</v>
      </c>
      <c r="B3067" s="258"/>
      <c r="F3067" s="7" t="s">
        <v>882</v>
      </c>
      <c r="G3067" s="21" t="s">
        <v>882</v>
      </c>
      <c r="H3067" s="19" t="s">
        <v>882</v>
      </c>
      <c r="I3067" s="10" t="s">
        <v>882</v>
      </c>
      <c r="J3067" s="11" t="s">
        <v>882</v>
      </c>
      <c r="K3067" s="9" t="s">
        <v>882</v>
      </c>
      <c r="L3067" s="9" t="s">
        <v>882</v>
      </c>
      <c r="M3067" s="19" t="s">
        <v>882</v>
      </c>
      <c r="N3067" s="9" t="s">
        <v>882</v>
      </c>
      <c r="O3067" s="9" t="s">
        <v>882</v>
      </c>
      <c r="P3067" s="9" t="s">
        <v>882</v>
      </c>
      <c r="Q3067" t="s">
        <v>882</v>
      </c>
      <c r="R3067" s="7" t="s">
        <v>882</v>
      </c>
      <c r="S3067" s="11" t="s">
        <v>882</v>
      </c>
    </row>
    <row r="3068" spans="1:19" ht="15" hidden="1" customHeight="1" x14ac:dyDescent="0.25">
      <c r="A3068" s="6" t="s">
        <v>882</v>
      </c>
      <c r="B3068" s="258"/>
      <c r="F3068" s="7" t="s">
        <v>882</v>
      </c>
      <c r="G3068" s="21" t="s">
        <v>882</v>
      </c>
      <c r="H3068" s="19" t="s">
        <v>882</v>
      </c>
      <c r="I3068" s="10" t="s">
        <v>882</v>
      </c>
      <c r="J3068" s="11" t="s">
        <v>882</v>
      </c>
      <c r="K3068" s="9" t="s">
        <v>882</v>
      </c>
      <c r="L3068" s="9" t="s">
        <v>882</v>
      </c>
      <c r="M3068" s="19" t="s">
        <v>882</v>
      </c>
      <c r="N3068" s="9" t="s">
        <v>882</v>
      </c>
      <c r="O3068" s="9" t="s">
        <v>882</v>
      </c>
      <c r="P3068" s="9" t="s">
        <v>882</v>
      </c>
      <c r="Q3068" t="s">
        <v>882</v>
      </c>
      <c r="R3068" s="7" t="s">
        <v>882</v>
      </c>
      <c r="S3068" s="11" t="s">
        <v>882</v>
      </c>
    </row>
    <row r="3069" spans="1:19" ht="15" hidden="1" customHeight="1" x14ac:dyDescent="0.25">
      <c r="A3069" s="6" t="s">
        <v>882</v>
      </c>
      <c r="B3069" s="258"/>
      <c r="F3069" s="7" t="s">
        <v>882</v>
      </c>
      <c r="G3069" s="21" t="s">
        <v>882</v>
      </c>
      <c r="H3069" s="19" t="s">
        <v>882</v>
      </c>
      <c r="I3069" s="10" t="s">
        <v>882</v>
      </c>
      <c r="J3069" s="11" t="s">
        <v>882</v>
      </c>
      <c r="K3069" s="9" t="s">
        <v>882</v>
      </c>
      <c r="L3069" s="9" t="s">
        <v>882</v>
      </c>
      <c r="M3069" s="19" t="s">
        <v>882</v>
      </c>
      <c r="N3069" s="9" t="s">
        <v>882</v>
      </c>
      <c r="O3069" s="9" t="s">
        <v>882</v>
      </c>
      <c r="P3069" s="9" t="s">
        <v>882</v>
      </c>
      <c r="Q3069" t="s">
        <v>882</v>
      </c>
      <c r="R3069" s="7" t="s">
        <v>882</v>
      </c>
      <c r="S3069" s="11" t="s">
        <v>882</v>
      </c>
    </row>
    <row r="3070" spans="1:19" ht="15" hidden="1" customHeight="1" x14ac:dyDescent="0.25">
      <c r="A3070" s="6" t="s">
        <v>882</v>
      </c>
      <c r="B3070" s="258"/>
      <c r="F3070" s="7" t="s">
        <v>882</v>
      </c>
      <c r="G3070" s="21" t="s">
        <v>882</v>
      </c>
      <c r="H3070" s="19" t="s">
        <v>882</v>
      </c>
      <c r="I3070" s="10" t="s">
        <v>882</v>
      </c>
      <c r="J3070" s="11" t="s">
        <v>882</v>
      </c>
      <c r="K3070" s="9" t="s">
        <v>882</v>
      </c>
      <c r="L3070" s="9" t="s">
        <v>882</v>
      </c>
      <c r="M3070" s="19" t="s">
        <v>882</v>
      </c>
      <c r="N3070" s="9" t="s">
        <v>882</v>
      </c>
      <c r="O3070" s="9" t="s">
        <v>882</v>
      </c>
      <c r="P3070" s="9" t="s">
        <v>882</v>
      </c>
      <c r="Q3070" t="s">
        <v>882</v>
      </c>
      <c r="R3070" s="7" t="s">
        <v>882</v>
      </c>
      <c r="S3070" s="11" t="s">
        <v>882</v>
      </c>
    </row>
    <row r="3071" spans="1:19" ht="15" hidden="1" customHeight="1" x14ac:dyDescent="0.25">
      <c r="A3071" s="6" t="s">
        <v>882</v>
      </c>
      <c r="B3071" s="258"/>
      <c r="F3071" s="7" t="s">
        <v>882</v>
      </c>
      <c r="G3071" s="21" t="s">
        <v>882</v>
      </c>
      <c r="H3071" s="19" t="s">
        <v>882</v>
      </c>
      <c r="I3071" s="10" t="s">
        <v>882</v>
      </c>
      <c r="J3071" s="11" t="s">
        <v>882</v>
      </c>
      <c r="K3071" s="9" t="s">
        <v>882</v>
      </c>
      <c r="L3071" s="9" t="s">
        <v>882</v>
      </c>
      <c r="M3071" s="19" t="s">
        <v>882</v>
      </c>
      <c r="N3071" s="9" t="s">
        <v>882</v>
      </c>
      <c r="O3071" s="9" t="s">
        <v>882</v>
      </c>
      <c r="P3071" s="9" t="s">
        <v>882</v>
      </c>
      <c r="Q3071" t="s">
        <v>882</v>
      </c>
      <c r="R3071" s="7" t="s">
        <v>882</v>
      </c>
      <c r="S3071" s="11" t="s">
        <v>882</v>
      </c>
    </row>
    <row r="3072" spans="1:19" ht="15" hidden="1" customHeight="1" x14ac:dyDescent="0.25">
      <c r="A3072" s="6" t="s">
        <v>882</v>
      </c>
      <c r="B3072" s="258"/>
      <c r="F3072" s="7" t="s">
        <v>882</v>
      </c>
      <c r="G3072" s="21" t="s">
        <v>882</v>
      </c>
      <c r="H3072" s="19" t="s">
        <v>882</v>
      </c>
      <c r="I3072" s="10" t="s">
        <v>882</v>
      </c>
      <c r="J3072" s="11" t="s">
        <v>882</v>
      </c>
      <c r="K3072" s="9" t="s">
        <v>882</v>
      </c>
      <c r="L3072" s="9" t="s">
        <v>882</v>
      </c>
      <c r="M3072" s="19" t="s">
        <v>882</v>
      </c>
      <c r="N3072" s="9" t="s">
        <v>882</v>
      </c>
      <c r="O3072" s="9" t="s">
        <v>882</v>
      </c>
      <c r="P3072" s="9" t="s">
        <v>882</v>
      </c>
      <c r="Q3072" t="s">
        <v>882</v>
      </c>
      <c r="R3072" s="7" t="s">
        <v>882</v>
      </c>
      <c r="S3072" s="11" t="s">
        <v>882</v>
      </c>
    </row>
    <row r="3073" spans="1:19" ht="15" hidden="1" customHeight="1" x14ac:dyDescent="0.25">
      <c r="A3073" s="6" t="s">
        <v>882</v>
      </c>
      <c r="B3073" s="258"/>
      <c r="F3073" s="7" t="s">
        <v>882</v>
      </c>
      <c r="G3073" s="21" t="s">
        <v>882</v>
      </c>
      <c r="H3073" s="19" t="s">
        <v>882</v>
      </c>
      <c r="I3073" s="10" t="s">
        <v>882</v>
      </c>
      <c r="J3073" s="11" t="s">
        <v>882</v>
      </c>
      <c r="K3073" s="9" t="s">
        <v>882</v>
      </c>
      <c r="L3073" s="9" t="s">
        <v>882</v>
      </c>
      <c r="M3073" s="19" t="s">
        <v>882</v>
      </c>
      <c r="N3073" s="9" t="s">
        <v>882</v>
      </c>
      <c r="O3073" s="9" t="s">
        <v>882</v>
      </c>
      <c r="P3073" s="9" t="s">
        <v>882</v>
      </c>
      <c r="Q3073" t="s">
        <v>882</v>
      </c>
      <c r="R3073" s="7" t="s">
        <v>882</v>
      </c>
      <c r="S3073" s="11" t="s">
        <v>882</v>
      </c>
    </row>
    <row r="3074" spans="1:19" ht="15" hidden="1" customHeight="1" x14ac:dyDescent="0.25">
      <c r="A3074" s="6" t="s">
        <v>882</v>
      </c>
      <c r="B3074" s="258"/>
      <c r="F3074" s="7" t="s">
        <v>882</v>
      </c>
      <c r="G3074" s="21" t="s">
        <v>882</v>
      </c>
      <c r="H3074" s="19" t="s">
        <v>882</v>
      </c>
      <c r="I3074" s="10" t="s">
        <v>882</v>
      </c>
      <c r="J3074" s="11" t="s">
        <v>882</v>
      </c>
      <c r="K3074" s="9" t="s">
        <v>882</v>
      </c>
      <c r="L3074" s="9" t="s">
        <v>882</v>
      </c>
      <c r="M3074" s="19" t="s">
        <v>882</v>
      </c>
      <c r="N3074" s="9" t="s">
        <v>882</v>
      </c>
      <c r="O3074" s="9" t="s">
        <v>882</v>
      </c>
      <c r="P3074" s="9" t="s">
        <v>882</v>
      </c>
      <c r="Q3074" t="s">
        <v>882</v>
      </c>
      <c r="R3074" s="7" t="s">
        <v>882</v>
      </c>
      <c r="S3074" s="11" t="s">
        <v>882</v>
      </c>
    </row>
    <row r="3075" spans="1:19" ht="15" hidden="1" customHeight="1" x14ac:dyDescent="0.25">
      <c r="A3075" s="6" t="s">
        <v>882</v>
      </c>
      <c r="B3075" s="258"/>
      <c r="F3075" s="7" t="s">
        <v>882</v>
      </c>
      <c r="G3075" s="21" t="s">
        <v>882</v>
      </c>
      <c r="H3075" s="19" t="s">
        <v>882</v>
      </c>
      <c r="I3075" s="10" t="s">
        <v>882</v>
      </c>
      <c r="J3075" s="11" t="s">
        <v>882</v>
      </c>
      <c r="K3075" s="9" t="s">
        <v>882</v>
      </c>
      <c r="L3075" s="9" t="s">
        <v>882</v>
      </c>
      <c r="M3075" s="19" t="s">
        <v>882</v>
      </c>
      <c r="N3075" s="9" t="s">
        <v>882</v>
      </c>
      <c r="O3075" s="9" t="s">
        <v>882</v>
      </c>
      <c r="P3075" s="9" t="s">
        <v>882</v>
      </c>
      <c r="Q3075" t="s">
        <v>882</v>
      </c>
      <c r="R3075" s="7" t="s">
        <v>882</v>
      </c>
      <c r="S3075" s="11" t="s">
        <v>882</v>
      </c>
    </row>
    <row r="3076" spans="1:19" ht="15" hidden="1" customHeight="1" x14ac:dyDescent="0.25">
      <c r="A3076" s="6" t="s">
        <v>882</v>
      </c>
      <c r="B3076" s="258"/>
      <c r="F3076" s="7" t="s">
        <v>882</v>
      </c>
      <c r="G3076" s="21" t="s">
        <v>882</v>
      </c>
      <c r="H3076" s="19" t="s">
        <v>882</v>
      </c>
      <c r="I3076" s="10" t="s">
        <v>882</v>
      </c>
      <c r="J3076" s="11" t="s">
        <v>882</v>
      </c>
      <c r="K3076" s="9" t="s">
        <v>882</v>
      </c>
      <c r="L3076" s="9" t="s">
        <v>882</v>
      </c>
      <c r="M3076" s="19" t="s">
        <v>882</v>
      </c>
      <c r="N3076" s="9" t="s">
        <v>882</v>
      </c>
      <c r="O3076" s="9" t="s">
        <v>882</v>
      </c>
      <c r="P3076" s="9" t="s">
        <v>882</v>
      </c>
      <c r="Q3076" t="s">
        <v>882</v>
      </c>
      <c r="R3076" s="7" t="s">
        <v>882</v>
      </c>
      <c r="S3076" s="11" t="s">
        <v>882</v>
      </c>
    </row>
    <row r="3077" spans="1:19" ht="15" hidden="1" customHeight="1" x14ac:dyDescent="0.25">
      <c r="A3077" s="6" t="s">
        <v>882</v>
      </c>
      <c r="B3077" s="258"/>
      <c r="F3077" s="7" t="s">
        <v>882</v>
      </c>
      <c r="G3077" s="21" t="s">
        <v>882</v>
      </c>
      <c r="H3077" s="19" t="s">
        <v>882</v>
      </c>
      <c r="I3077" s="10" t="s">
        <v>882</v>
      </c>
      <c r="J3077" s="11" t="s">
        <v>882</v>
      </c>
      <c r="K3077" s="9" t="s">
        <v>882</v>
      </c>
      <c r="L3077" s="9" t="s">
        <v>882</v>
      </c>
      <c r="M3077" s="19" t="s">
        <v>882</v>
      </c>
      <c r="N3077" s="9" t="s">
        <v>882</v>
      </c>
      <c r="O3077" s="9" t="s">
        <v>882</v>
      </c>
      <c r="P3077" s="9" t="s">
        <v>882</v>
      </c>
      <c r="Q3077" t="s">
        <v>882</v>
      </c>
      <c r="R3077" s="7" t="s">
        <v>882</v>
      </c>
      <c r="S3077" s="11" t="s">
        <v>882</v>
      </c>
    </row>
    <row r="3078" spans="1:19" ht="15" hidden="1" customHeight="1" x14ac:dyDescent="0.25">
      <c r="A3078" s="6" t="s">
        <v>882</v>
      </c>
      <c r="B3078" s="258"/>
      <c r="F3078" s="7" t="s">
        <v>882</v>
      </c>
      <c r="G3078" s="21" t="s">
        <v>882</v>
      </c>
      <c r="H3078" s="19" t="s">
        <v>882</v>
      </c>
      <c r="I3078" s="10" t="s">
        <v>882</v>
      </c>
      <c r="J3078" s="11" t="s">
        <v>882</v>
      </c>
      <c r="K3078" s="9" t="s">
        <v>882</v>
      </c>
      <c r="L3078" s="9" t="s">
        <v>882</v>
      </c>
      <c r="M3078" s="19" t="s">
        <v>882</v>
      </c>
      <c r="N3078" s="9" t="s">
        <v>882</v>
      </c>
      <c r="O3078" s="9" t="s">
        <v>882</v>
      </c>
      <c r="P3078" s="9" t="s">
        <v>882</v>
      </c>
      <c r="Q3078" t="s">
        <v>882</v>
      </c>
      <c r="R3078" s="7" t="s">
        <v>882</v>
      </c>
      <c r="S3078" s="11" t="s">
        <v>882</v>
      </c>
    </row>
    <row r="3079" spans="1:19" ht="15" hidden="1" customHeight="1" x14ac:dyDescent="0.25">
      <c r="A3079" s="6" t="s">
        <v>882</v>
      </c>
      <c r="B3079" s="258"/>
      <c r="F3079" s="7" t="s">
        <v>882</v>
      </c>
      <c r="G3079" s="21" t="s">
        <v>882</v>
      </c>
      <c r="H3079" s="19" t="s">
        <v>882</v>
      </c>
      <c r="I3079" s="10" t="s">
        <v>882</v>
      </c>
      <c r="J3079" s="11" t="s">
        <v>882</v>
      </c>
      <c r="K3079" s="9" t="s">
        <v>882</v>
      </c>
      <c r="L3079" s="9" t="s">
        <v>882</v>
      </c>
      <c r="M3079" s="19" t="s">
        <v>882</v>
      </c>
      <c r="N3079" s="9" t="s">
        <v>882</v>
      </c>
      <c r="O3079" s="9" t="s">
        <v>882</v>
      </c>
      <c r="P3079" s="9" t="s">
        <v>882</v>
      </c>
      <c r="Q3079" t="s">
        <v>882</v>
      </c>
      <c r="R3079" s="7" t="s">
        <v>882</v>
      </c>
      <c r="S3079" s="11" t="s">
        <v>882</v>
      </c>
    </row>
    <row r="3080" spans="1:19" ht="15" hidden="1" customHeight="1" x14ac:dyDescent="0.25">
      <c r="A3080" s="6" t="s">
        <v>882</v>
      </c>
      <c r="B3080" s="258"/>
      <c r="F3080" s="7" t="s">
        <v>882</v>
      </c>
      <c r="G3080" s="21" t="s">
        <v>882</v>
      </c>
      <c r="H3080" s="19" t="s">
        <v>882</v>
      </c>
      <c r="I3080" s="10" t="s">
        <v>882</v>
      </c>
      <c r="J3080" s="11" t="s">
        <v>882</v>
      </c>
      <c r="K3080" s="9" t="s">
        <v>882</v>
      </c>
      <c r="L3080" s="9" t="s">
        <v>882</v>
      </c>
      <c r="M3080" s="19" t="s">
        <v>882</v>
      </c>
      <c r="N3080" s="9" t="s">
        <v>882</v>
      </c>
      <c r="O3080" s="9" t="s">
        <v>882</v>
      </c>
      <c r="P3080" s="9" t="s">
        <v>882</v>
      </c>
      <c r="Q3080" t="s">
        <v>882</v>
      </c>
      <c r="R3080" s="7" t="s">
        <v>882</v>
      </c>
      <c r="S3080" s="11" t="s">
        <v>882</v>
      </c>
    </row>
    <row r="3081" spans="1:19" ht="15" hidden="1" customHeight="1" x14ac:dyDescent="0.25">
      <c r="A3081" s="6" t="s">
        <v>882</v>
      </c>
      <c r="B3081" s="258"/>
      <c r="F3081" s="7" t="s">
        <v>882</v>
      </c>
      <c r="G3081" s="21" t="s">
        <v>882</v>
      </c>
      <c r="H3081" s="19" t="s">
        <v>882</v>
      </c>
      <c r="I3081" s="10" t="s">
        <v>882</v>
      </c>
      <c r="J3081" s="11" t="s">
        <v>882</v>
      </c>
      <c r="K3081" s="9" t="s">
        <v>882</v>
      </c>
      <c r="L3081" s="9" t="s">
        <v>882</v>
      </c>
      <c r="M3081" s="19" t="s">
        <v>882</v>
      </c>
      <c r="N3081" s="9" t="s">
        <v>882</v>
      </c>
      <c r="O3081" s="9" t="s">
        <v>882</v>
      </c>
      <c r="P3081" s="9" t="s">
        <v>882</v>
      </c>
      <c r="Q3081" t="s">
        <v>882</v>
      </c>
      <c r="R3081" s="7" t="s">
        <v>882</v>
      </c>
      <c r="S3081" s="11" t="s">
        <v>882</v>
      </c>
    </row>
    <row r="3082" spans="1:19" ht="15" hidden="1" customHeight="1" x14ac:dyDescent="0.25">
      <c r="A3082" s="6" t="s">
        <v>882</v>
      </c>
      <c r="B3082" s="258"/>
      <c r="F3082" s="7" t="s">
        <v>882</v>
      </c>
      <c r="G3082" s="21" t="s">
        <v>882</v>
      </c>
      <c r="H3082" s="19" t="s">
        <v>882</v>
      </c>
      <c r="I3082" s="10" t="s">
        <v>882</v>
      </c>
      <c r="J3082" s="11" t="s">
        <v>882</v>
      </c>
      <c r="K3082" s="9" t="s">
        <v>882</v>
      </c>
      <c r="L3082" s="9" t="s">
        <v>882</v>
      </c>
      <c r="M3082" s="19" t="s">
        <v>882</v>
      </c>
      <c r="N3082" s="9" t="s">
        <v>882</v>
      </c>
      <c r="O3082" s="9" t="s">
        <v>882</v>
      </c>
      <c r="P3082" s="9" t="s">
        <v>882</v>
      </c>
      <c r="Q3082" t="s">
        <v>882</v>
      </c>
      <c r="R3082" s="7" t="s">
        <v>882</v>
      </c>
      <c r="S3082" s="11" t="s">
        <v>882</v>
      </c>
    </row>
    <row r="3083" spans="1:19" ht="15" hidden="1" customHeight="1" x14ac:dyDescent="0.25">
      <c r="A3083" s="6" t="s">
        <v>882</v>
      </c>
      <c r="B3083" s="258"/>
      <c r="F3083" s="7" t="s">
        <v>882</v>
      </c>
      <c r="G3083" s="21" t="s">
        <v>882</v>
      </c>
      <c r="H3083" s="19" t="s">
        <v>882</v>
      </c>
      <c r="I3083" s="10" t="s">
        <v>882</v>
      </c>
      <c r="J3083" s="11" t="s">
        <v>882</v>
      </c>
      <c r="K3083" s="9" t="s">
        <v>882</v>
      </c>
      <c r="L3083" s="9" t="s">
        <v>882</v>
      </c>
      <c r="M3083" s="19" t="s">
        <v>882</v>
      </c>
      <c r="N3083" s="9" t="s">
        <v>882</v>
      </c>
      <c r="O3083" s="9" t="s">
        <v>882</v>
      </c>
      <c r="P3083" s="9" t="s">
        <v>882</v>
      </c>
      <c r="Q3083" t="s">
        <v>882</v>
      </c>
      <c r="R3083" s="7" t="s">
        <v>882</v>
      </c>
      <c r="S3083" s="11" t="s">
        <v>882</v>
      </c>
    </row>
    <row r="3084" spans="1:19" ht="15" hidden="1" customHeight="1" x14ac:dyDescent="0.25">
      <c r="A3084" s="6" t="s">
        <v>882</v>
      </c>
      <c r="B3084" s="258"/>
      <c r="F3084" s="7" t="s">
        <v>882</v>
      </c>
      <c r="G3084" s="21" t="s">
        <v>882</v>
      </c>
      <c r="H3084" s="19" t="s">
        <v>882</v>
      </c>
      <c r="I3084" s="10" t="s">
        <v>882</v>
      </c>
      <c r="J3084" s="11" t="s">
        <v>882</v>
      </c>
      <c r="K3084" s="9" t="s">
        <v>882</v>
      </c>
      <c r="L3084" s="9" t="s">
        <v>882</v>
      </c>
      <c r="M3084" s="19" t="s">
        <v>882</v>
      </c>
      <c r="N3084" s="9" t="s">
        <v>882</v>
      </c>
      <c r="O3084" s="9" t="s">
        <v>882</v>
      </c>
      <c r="P3084" s="9" t="s">
        <v>882</v>
      </c>
      <c r="Q3084" t="s">
        <v>882</v>
      </c>
      <c r="R3084" s="7" t="s">
        <v>882</v>
      </c>
      <c r="S3084" s="11" t="s">
        <v>882</v>
      </c>
    </row>
    <row r="3085" spans="1:19" ht="15" hidden="1" customHeight="1" x14ac:dyDescent="0.25">
      <c r="A3085" s="6" t="s">
        <v>882</v>
      </c>
      <c r="B3085" s="258"/>
      <c r="F3085" s="7" t="s">
        <v>882</v>
      </c>
      <c r="G3085" s="21" t="s">
        <v>882</v>
      </c>
      <c r="H3085" s="19" t="s">
        <v>882</v>
      </c>
      <c r="I3085" s="10" t="s">
        <v>882</v>
      </c>
      <c r="J3085" s="11" t="s">
        <v>882</v>
      </c>
      <c r="K3085" s="9" t="s">
        <v>882</v>
      </c>
      <c r="L3085" s="9" t="s">
        <v>882</v>
      </c>
      <c r="M3085" s="19" t="s">
        <v>882</v>
      </c>
      <c r="N3085" s="9" t="s">
        <v>882</v>
      </c>
      <c r="O3085" s="9" t="s">
        <v>882</v>
      </c>
      <c r="P3085" s="9" t="s">
        <v>882</v>
      </c>
      <c r="Q3085" t="s">
        <v>882</v>
      </c>
      <c r="R3085" s="7" t="s">
        <v>882</v>
      </c>
      <c r="S3085" s="11" t="s">
        <v>882</v>
      </c>
    </row>
    <row r="3086" spans="1:19" ht="15" hidden="1" customHeight="1" x14ac:dyDescent="0.25">
      <c r="A3086" s="6" t="s">
        <v>882</v>
      </c>
      <c r="B3086" s="258"/>
      <c r="F3086" s="7" t="s">
        <v>882</v>
      </c>
      <c r="G3086" s="21" t="s">
        <v>882</v>
      </c>
      <c r="H3086" s="19" t="s">
        <v>882</v>
      </c>
      <c r="I3086" s="10" t="s">
        <v>882</v>
      </c>
      <c r="J3086" s="11" t="s">
        <v>882</v>
      </c>
      <c r="K3086" s="9" t="s">
        <v>882</v>
      </c>
      <c r="L3086" s="9" t="s">
        <v>882</v>
      </c>
      <c r="M3086" s="19" t="s">
        <v>882</v>
      </c>
      <c r="N3086" s="9" t="s">
        <v>882</v>
      </c>
      <c r="O3086" s="9" t="s">
        <v>882</v>
      </c>
      <c r="P3086" s="9" t="s">
        <v>882</v>
      </c>
      <c r="Q3086" t="s">
        <v>882</v>
      </c>
      <c r="R3086" s="7" t="s">
        <v>882</v>
      </c>
      <c r="S3086" s="11" t="s">
        <v>882</v>
      </c>
    </row>
    <row r="3087" spans="1:19" ht="15" hidden="1" customHeight="1" x14ac:dyDescent="0.25">
      <c r="A3087" s="6" t="s">
        <v>882</v>
      </c>
      <c r="B3087" s="258"/>
      <c r="F3087" s="7" t="s">
        <v>882</v>
      </c>
      <c r="G3087" s="21" t="s">
        <v>882</v>
      </c>
      <c r="H3087" s="19" t="s">
        <v>882</v>
      </c>
      <c r="I3087" s="10" t="s">
        <v>882</v>
      </c>
      <c r="J3087" s="11" t="s">
        <v>882</v>
      </c>
      <c r="K3087" s="9" t="s">
        <v>882</v>
      </c>
      <c r="L3087" s="9" t="s">
        <v>882</v>
      </c>
      <c r="M3087" s="19" t="s">
        <v>882</v>
      </c>
      <c r="N3087" s="9" t="s">
        <v>882</v>
      </c>
      <c r="O3087" s="9" t="s">
        <v>882</v>
      </c>
      <c r="P3087" s="9" t="s">
        <v>882</v>
      </c>
      <c r="Q3087" t="s">
        <v>882</v>
      </c>
      <c r="R3087" s="7" t="s">
        <v>882</v>
      </c>
      <c r="S3087" s="11" t="s">
        <v>882</v>
      </c>
    </row>
    <row r="3088" spans="1:19" ht="15" hidden="1" customHeight="1" x14ac:dyDescent="0.25">
      <c r="A3088" s="6" t="s">
        <v>882</v>
      </c>
      <c r="B3088" s="258"/>
      <c r="F3088" s="7" t="s">
        <v>882</v>
      </c>
      <c r="G3088" s="21" t="s">
        <v>882</v>
      </c>
      <c r="H3088" s="19" t="s">
        <v>882</v>
      </c>
      <c r="I3088" s="10" t="s">
        <v>882</v>
      </c>
      <c r="J3088" s="11" t="s">
        <v>882</v>
      </c>
      <c r="K3088" s="9" t="s">
        <v>882</v>
      </c>
      <c r="L3088" s="9" t="s">
        <v>882</v>
      </c>
      <c r="M3088" s="19" t="s">
        <v>882</v>
      </c>
      <c r="N3088" s="9" t="s">
        <v>882</v>
      </c>
      <c r="O3088" s="9" t="s">
        <v>882</v>
      </c>
      <c r="P3088" s="9" t="s">
        <v>882</v>
      </c>
      <c r="Q3088" t="s">
        <v>882</v>
      </c>
      <c r="R3088" s="7" t="s">
        <v>882</v>
      </c>
      <c r="S3088" s="11" t="s">
        <v>882</v>
      </c>
    </row>
    <row r="3089" spans="1:19" ht="15" hidden="1" customHeight="1" x14ac:dyDescent="0.25">
      <c r="A3089" s="6" t="s">
        <v>882</v>
      </c>
      <c r="B3089" s="258"/>
      <c r="F3089" s="7" t="s">
        <v>882</v>
      </c>
      <c r="G3089" s="21" t="s">
        <v>882</v>
      </c>
      <c r="H3089" s="19" t="s">
        <v>882</v>
      </c>
      <c r="I3089" s="10" t="s">
        <v>882</v>
      </c>
      <c r="J3089" s="11" t="s">
        <v>882</v>
      </c>
      <c r="K3089" s="9" t="s">
        <v>882</v>
      </c>
      <c r="L3089" s="9" t="s">
        <v>882</v>
      </c>
      <c r="M3089" s="19" t="s">
        <v>882</v>
      </c>
      <c r="N3089" s="9" t="s">
        <v>882</v>
      </c>
      <c r="O3089" s="9" t="s">
        <v>882</v>
      </c>
      <c r="P3089" s="9" t="s">
        <v>882</v>
      </c>
      <c r="Q3089" t="s">
        <v>882</v>
      </c>
      <c r="R3089" s="7" t="s">
        <v>882</v>
      </c>
      <c r="S3089" s="11" t="s">
        <v>882</v>
      </c>
    </row>
    <row r="3090" spans="1:19" ht="15" hidden="1" customHeight="1" x14ac:dyDescent="0.25">
      <c r="A3090" s="6" t="s">
        <v>882</v>
      </c>
      <c r="B3090" s="258"/>
      <c r="F3090" s="7" t="s">
        <v>882</v>
      </c>
      <c r="G3090" s="21" t="s">
        <v>882</v>
      </c>
      <c r="H3090" s="19" t="s">
        <v>882</v>
      </c>
      <c r="I3090" s="10" t="s">
        <v>882</v>
      </c>
      <c r="J3090" s="11" t="s">
        <v>882</v>
      </c>
      <c r="K3090" s="9" t="s">
        <v>882</v>
      </c>
      <c r="L3090" s="9" t="s">
        <v>882</v>
      </c>
      <c r="M3090" s="19" t="s">
        <v>882</v>
      </c>
      <c r="N3090" s="9" t="s">
        <v>882</v>
      </c>
      <c r="O3090" s="9" t="s">
        <v>882</v>
      </c>
      <c r="P3090" s="9" t="s">
        <v>882</v>
      </c>
      <c r="Q3090" t="s">
        <v>882</v>
      </c>
      <c r="R3090" s="7" t="s">
        <v>882</v>
      </c>
      <c r="S3090" s="11" t="s">
        <v>882</v>
      </c>
    </row>
    <row r="3091" spans="1:19" ht="15" hidden="1" customHeight="1" x14ac:dyDescent="0.25">
      <c r="A3091" s="6" t="s">
        <v>882</v>
      </c>
      <c r="B3091" s="258"/>
      <c r="F3091" s="7" t="s">
        <v>882</v>
      </c>
      <c r="G3091" s="21" t="s">
        <v>882</v>
      </c>
      <c r="H3091" s="19" t="s">
        <v>882</v>
      </c>
      <c r="I3091" s="10" t="s">
        <v>882</v>
      </c>
      <c r="J3091" s="11" t="s">
        <v>882</v>
      </c>
      <c r="K3091" s="9" t="s">
        <v>882</v>
      </c>
      <c r="L3091" s="9" t="s">
        <v>882</v>
      </c>
      <c r="M3091" s="19" t="s">
        <v>882</v>
      </c>
      <c r="N3091" s="9" t="s">
        <v>882</v>
      </c>
      <c r="O3091" s="9" t="s">
        <v>882</v>
      </c>
      <c r="P3091" s="9" t="s">
        <v>882</v>
      </c>
      <c r="Q3091" t="s">
        <v>882</v>
      </c>
      <c r="R3091" s="7" t="s">
        <v>882</v>
      </c>
      <c r="S3091" s="11" t="s">
        <v>882</v>
      </c>
    </row>
    <row r="3092" spans="1:19" ht="15" hidden="1" customHeight="1" x14ac:dyDescent="0.25">
      <c r="A3092" s="6" t="s">
        <v>882</v>
      </c>
      <c r="B3092" s="258"/>
      <c r="F3092" s="7" t="s">
        <v>882</v>
      </c>
      <c r="G3092" s="21" t="s">
        <v>882</v>
      </c>
      <c r="H3092" s="19" t="s">
        <v>882</v>
      </c>
      <c r="I3092" s="10" t="s">
        <v>882</v>
      </c>
      <c r="J3092" s="11" t="s">
        <v>882</v>
      </c>
      <c r="K3092" s="9" t="s">
        <v>882</v>
      </c>
      <c r="L3092" s="9" t="s">
        <v>882</v>
      </c>
      <c r="M3092" s="19" t="s">
        <v>882</v>
      </c>
      <c r="N3092" s="9" t="s">
        <v>882</v>
      </c>
      <c r="O3092" s="9" t="s">
        <v>882</v>
      </c>
      <c r="P3092" s="9" t="s">
        <v>882</v>
      </c>
      <c r="Q3092" t="s">
        <v>882</v>
      </c>
      <c r="R3092" s="7" t="s">
        <v>882</v>
      </c>
      <c r="S3092" s="11" t="s">
        <v>882</v>
      </c>
    </row>
    <row r="3093" spans="1:19" ht="15" hidden="1" customHeight="1" x14ac:dyDescent="0.25">
      <c r="A3093" s="6" t="s">
        <v>882</v>
      </c>
      <c r="B3093" s="258"/>
      <c r="F3093" s="7" t="s">
        <v>882</v>
      </c>
      <c r="G3093" s="21" t="s">
        <v>882</v>
      </c>
      <c r="H3093" s="19" t="s">
        <v>882</v>
      </c>
      <c r="I3093" s="10" t="s">
        <v>882</v>
      </c>
      <c r="J3093" s="11" t="s">
        <v>882</v>
      </c>
      <c r="K3093" s="9" t="s">
        <v>882</v>
      </c>
      <c r="L3093" s="9" t="s">
        <v>882</v>
      </c>
      <c r="M3093" s="19" t="s">
        <v>882</v>
      </c>
      <c r="N3093" s="9" t="s">
        <v>882</v>
      </c>
      <c r="O3093" s="9" t="s">
        <v>882</v>
      </c>
      <c r="P3093" s="9" t="s">
        <v>882</v>
      </c>
      <c r="Q3093" t="s">
        <v>882</v>
      </c>
      <c r="R3093" s="7" t="s">
        <v>882</v>
      </c>
      <c r="S3093" s="11" t="s">
        <v>882</v>
      </c>
    </row>
    <row r="3094" spans="1:19" ht="15" hidden="1" customHeight="1" x14ac:dyDescent="0.25">
      <c r="A3094" s="6" t="s">
        <v>882</v>
      </c>
      <c r="B3094" s="258"/>
      <c r="F3094" s="7" t="s">
        <v>882</v>
      </c>
      <c r="G3094" s="21" t="s">
        <v>882</v>
      </c>
      <c r="H3094" s="19" t="s">
        <v>882</v>
      </c>
      <c r="I3094" s="10" t="s">
        <v>882</v>
      </c>
      <c r="J3094" s="11" t="s">
        <v>882</v>
      </c>
      <c r="K3094" s="9" t="s">
        <v>882</v>
      </c>
      <c r="L3094" s="9" t="s">
        <v>882</v>
      </c>
      <c r="M3094" s="19" t="s">
        <v>882</v>
      </c>
      <c r="N3094" s="9" t="s">
        <v>882</v>
      </c>
      <c r="O3094" s="9" t="s">
        <v>882</v>
      </c>
      <c r="P3094" s="9" t="s">
        <v>882</v>
      </c>
      <c r="Q3094" t="s">
        <v>882</v>
      </c>
      <c r="R3094" s="7" t="s">
        <v>882</v>
      </c>
      <c r="S3094" s="11" t="s">
        <v>882</v>
      </c>
    </row>
    <row r="3095" spans="1:19" ht="15" hidden="1" customHeight="1" x14ac:dyDescent="0.25">
      <c r="A3095" s="6" t="s">
        <v>882</v>
      </c>
      <c r="B3095" s="258"/>
      <c r="F3095" s="7" t="s">
        <v>882</v>
      </c>
      <c r="G3095" s="21" t="s">
        <v>882</v>
      </c>
      <c r="H3095" s="19" t="s">
        <v>882</v>
      </c>
      <c r="I3095" s="10" t="s">
        <v>882</v>
      </c>
      <c r="J3095" s="11" t="s">
        <v>882</v>
      </c>
      <c r="K3095" s="9" t="s">
        <v>882</v>
      </c>
      <c r="L3095" s="9" t="s">
        <v>882</v>
      </c>
      <c r="M3095" s="19" t="s">
        <v>882</v>
      </c>
      <c r="N3095" s="9" t="s">
        <v>882</v>
      </c>
      <c r="O3095" s="9" t="s">
        <v>882</v>
      </c>
      <c r="P3095" s="9" t="s">
        <v>882</v>
      </c>
      <c r="Q3095" t="s">
        <v>882</v>
      </c>
      <c r="R3095" s="7" t="s">
        <v>882</v>
      </c>
      <c r="S3095" s="11" t="s">
        <v>882</v>
      </c>
    </row>
    <row r="3096" spans="1:19" ht="15" hidden="1" customHeight="1" x14ac:dyDescent="0.25">
      <c r="A3096" s="6" t="s">
        <v>882</v>
      </c>
      <c r="B3096" s="258"/>
      <c r="F3096" s="7" t="s">
        <v>882</v>
      </c>
      <c r="G3096" s="21" t="s">
        <v>882</v>
      </c>
      <c r="H3096" s="19" t="s">
        <v>882</v>
      </c>
      <c r="I3096" s="10" t="s">
        <v>882</v>
      </c>
      <c r="J3096" s="11" t="s">
        <v>882</v>
      </c>
      <c r="K3096" s="9" t="s">
        <v>882</v>
      </c>
      <c r="L3096" s="9" t="s">
        <v>882</v>
      </c>
      <c r="M3096" s="19" t="s">
        <v>882</v>
      </c>
      <c r="N3096" s="9" t="s">
        <v>882</v>
      </c>
      <c r="O3096" s="9" t="s">
        <v>882</v>
      </c>
      <c r="P3096" s="9" t="s">
        <v>882</v>
      </c>
      <c r="Q3096" t="s">
        <v>882</v>
      </c>
      <c r="R3096" s="7" t="s">
        <v>882</v>
      </c>
      <c r="S3096" s="11" t="s">
        <v>882</v>
      </c>
    </row>
    <row r="3097" spans="1:19" ht="15" hidden="1" customHeight="1" x14ac:dyDescent="0.25">
      <c r="A3097" s="6" t="s">
        <v>882</v>
      </c>
      <c r="B3097" s="258"/>
      <c r="F3097" s="7" t="s">
        <v>882</v>
      </c>
      <c r="G3097" s="21" t="s">
        <v>882</v>
      </c>
      <c r="H3097" s="19" t="s">
        <v>882</v>
      </c>
      <c r="I3097" s="10" t="s">
        <v>882</v>
      </c>
      <c r="J3097" s="11" t="s">
        <v>882</v>
      </c>
      <c r="K3097" s="9" t="s">
        <v>882</v>
      </c>
      <c r="L3097" s="9" t="s">
        <v>882</v>
      </c>
      <c r="M3097" s="19" t="s">
        <v>882</v>
      </c>
      <c r="N3097" s="9" t="s">
        <v>882</v>
      </c>
      <c r="O3097" s="9" t="s">
        <v>882</v>
      </c>
      <c r="P3097" s="9" t="s">
        <v>882</v>
      </c>
      <c r="Q3097" t="s">
        <v>882</v>
      </c>
      <c r="R3097" s="7" t="s">
        <v>882</v>
      </c>
      <c r="S3097" s="11" t="s">
        <v>882</v>
      </c>
    </row>
    <row r="3098" spans="1:19" ht="15" hidden="1" customHeight="1" x14ac:dyDescent="0.25">
      <c r="A3098" s="6" t="s">
        <v>882</v>
      </c>
      <c r="B3098" s="258"/>
      <c r="F3098" s="7" t="s">
        <v>882</v>
      </c>
      <c r="G3098" s="21" t="s">
        <v>882</v>
      </c>
      <c r="H3098" s="19" t="s">
        <v>882</v>
      </c>
      <c r="I3098" s="10" t="s">
        <v>882</v>
      </c>
      <c r="J3098" s="11" t="s">
        <v>882</v>
      </c>
      <c r="K3098" s="9" t="s">
        <v>882</v>
      </c>
      <c r="L3098" s="9" t="s">
        <v>882</v>
      </c>
      <c r="M3098" s="19" t="s">
        <v>882</v>
      </c>
      <c r="N3098" s="9" t="s">
        <v>882</v>
      </c>
      <c r="O3098" s="9" t="s">
        <v>882</v>
      </c>
      <c r="P3098" s="9" t="s">
        <v>882</v>
      </c>
      <c r="Q3098" t="s">
        <v>882</v>
      </c>
      <c r="R3098" s="7" t="s">
        <v>882</v>
      </c>
      <c r="S3098" s="11" t="s">
        <v>882</v>
      </c>
    </row>
    <row r="3099" spans="1:19" ht="15" hidden="1" customHeight="1" x14ac:dyDescent="0.25">
      <c r="A3099" s="6" t="s">
        <v>882</v>
      </c>
      <c r="B3099" s="258"/>
      <c r="F3099" s="7" t="s">
        <v>882</v>
      </c>
      <c r="G3099" s="21" t="s">
        <v>882</v>
      </c>
      <c r="H3099" s="19" t="s">
        <v>882</v>
      </c>
      <c r="I3099" s="10" t="s">
        <v>882</v>
      </c>
      <c r="J3099" s="11" t="s">
        <v>882</v>
      </c>
      <c r="K3099" s="9" t="s">
        <v>882</v>
      </c>
      <c r="L3099" s="9" t="s">
        <v>882</v>
      </c>
      <c r="M3099" s="19" t="s">
        <v>882</v>
      </c>
      <c r="N3099" s="9" t="s">
        <v>882</v>
      </c>
      <c r="O3099" s="9" t="s">
        <v>882</v>
      </c>
      <c r="P3099" s="9" t="s">
        <v>882</v>
      </c>
      <c r="Q3099" t="s">
        <v>882</v>
      </c>
      <c r="R3099" s="7" t="s">
        <v>882</v>
      </c>
      <c r="S3099" s="11" t="s">
        <v>882</v>
      </c>
    </row>
    <row r="3100" spans="1:19" ht="15" hidden="1" customHeight="1" x14ac:dyDescent="0.25">
      <c r="A3100" s="6" t="s">
        <v>882</v>
      </c>
      <c r="B3100" s="258"/>
      <c r="F3100" s="7" t="s">
        <v>882</v>
      </c>
      <c r="G3100" s="21" t="s">
        <v>882</v>
      </c>
      <c r="H3100" s="19" t="s">
        <v>882</v>
      </c>
      <c r="I3100" s="10" t="s">
        <v>882</v>
      </c>
      <c r="J3100" s="11" t="s">
        <v>882</v>
      </c>
      <c r="K3100" s="9" t="s">
        <v>882</v>
      </c>
      <c r="L3100" s="9" t="s">
        <v>882</v>
      </c>
      <c r="M3100" s="19" t="s">
        <v>882</v>
      </c>
      <c r="N3100" s="9" t="s">
        <v>882</v>
      </c>
      <c r="O3100" s="9" t="s">
        <v>882</v>
      </c>
      <c r="P3100" s="9" t="s">
        <v>882</v>
      </c>
      <c r="Q3100" t="s">
        <v>882</v>
      </c>
      <c r="R3100" s="7" t="s">
        <v>882</v>
      </c>
      <c r="S3100" s="11" t="s">
        <v>882</v>
      </c>
    </row>
    <row r="3101" spans="1:19" ht="15" hidden="1" customHeight="1" x14ac:dyDescent="0.25">
      <c r="A3101" s="6" t="s">
        <v>882</v>
      </c>
      <c r="B3101" s="258"/>
      <c r="F3101" s="7" t="s">
        <v>882</v>
      </c>
      <c r="G3101" s="21" t="s">
        <v>882</v>
      </c>
      <c r="H3101" s="19" t="s">
        <v>882</v>
      </c>
      <c r="I3101" s="10" t="s">
        <v>882</v>
      </c>
      <c r="J3101" s="11" t="s">
        <v>882</v>
      </c>
      <c r="K3101" s="9" t="s">
        <v>882</v>
      </c>
      <c r="L3101" s="9" t="s">
        <v>882</v>
      </c>
      <c r="M3101" s="19" t="s">
        <v>882</v>
      </c>
      <c r="N3101" s="9" t="s">
        <v>882</v>
      </c>
      <c r="O3101" s="9" t="s">
        <v>882</v>
      </c>
      <c r="P3101" s="9" t="s">
        <v>882</v>
      </c>
      <c r="Q3101" t="s">
        <v>882</v>
      </c>
      <c r="R3101" s="7" t="s">
        <v>882</v>
      </c>
      <c r="S3101" s="11" t="s">
        <v>882</v>
      </c>
    </row>
    <row r="3102" spans="1:19" ht="15" hidden="1" customHeight="1" x14ac:dyDescent="0.25">
      <c r="A3102" s="6" t="s">
        <v>882</v>
      </c>
      <c r="B3102" s="258"/>
      <c r="F3102" s="7" t="s">
        <v>882</v>
      </c>
      <c r="G3102" s="21" t="s">
        <v>882</v>
      </c>
      <c r="H3102" s="19" t="s">
        <v>882</v>
      </c>
      <c r="I3102" s="10" t="s">
        <v>882</v>
      </c>
      <c r="J3102" s="11" t="s">
        <v>882</v>
      </c>
      <c r="K3102" s="9" t="s">
        <v>882</v>
      </c>
      <c r="L3102" s="9" t="s">
        <v>882</v>
      </c>
      <c r="M3102" s="19" t="s">
        <v>882</v>
      </c>
      <c r="N3102" s="9" t="s">
        <v>882</v>
      </c>
      <c r="O3102" s="9" t="s">
        <v>882</v>
      </c>
      <c r="P3102" s="9" t="s">
        <v>882</v>
      </c>
      <c r="Q3102" t="s">
        <v>882</v>
      </c>
      <c r="R3102" s="7" t="s">
        <v>882</v>
      </c>
      <c r="S3102" s="11" t="s">
        <v>882</v>
      </c>
    </row>
    <row r="3103" spans="1:19" ht="15" hidden="1" customHeight="1" x14ac:dyDescent="0.25">
      <c r="A3103" s="6" t="s">
        <v>882</v>
      </c>
      <c r="B3103" s="258"/>
      <c r="F3103" s="7" t="s">
        <v>882</v>
      </c>
      <c r="G3103" s="21" t="s">
        <v>882</v>
      </c>
      <c r="H3103" s="19" t="s">
        <v>882</v>
      </c>
      <c r="I3103" s="10" t="s">
        <v>882</v>
      </c>
      <c r="J3103" s="11" t="s">
        <v>882</v>
      </c>
      <c r="K3103" s="9" t="s">
        <v>882</v>
      </c>
      <c r="L3103" s="9" t="s">
        <v>882</v>
      </c>
      <c r="M3103" s="19" t="s">
        <v>882</v>
      </c>
      <c r="N3103" s="9" t="s">
        <v>882</v>
      </c>
      <c r="O3103" s="9" t="s">
        <v>882</v>
      </c>
      <c r="P3103" s="9" t="s">
        <v>882</v>
      </c>
      <c r="Q3103" t="s">
        <v>882</v>
      </c>
      <c r="R3103" s="7" t="s">
        <v>882</v>
      </c>
      <c r="S3103" s="11" t="s">
        <v>882</v>
      </c>
    </row>
    <row r="3104" spans="1:19" ht="15" hidden="1" customHeight="1" x14ac:dyDescent="0.25">
      <c r="A3104" s="6" t="s">
        <v>882</v>
      </c>
      <c r="B3104" s="258"/>
      <c r="F3104" s="7" t="s">
        <v>882</v>
      </c>
      <c r="G3104" s="21" t="s">
        <v>882</v>
      </c>
      <c r="H3104" s="19" t="s">
        <v>882</v>
      </c>
      <c r="I3104" s="10" t="s">
        <v>882</v>
      </c>
      <c r="J3104" s="11" t="s">
        <v>882</v>
      </c>
      <c r="K3104" s="9" t="s">
        <v>882</v>
      </c>
      <c r="L3104" s="9" t="s">
        <v>882</v>
      </c>
      <c r="M3104" s="19" t="s">
        <v>882</v>
      </c>
      <c r="N3104" s="9" t="s">
        <v>882</v>
      </c>
      <c r="O3104" s="9" t="s">
        <v>882</v>
      </c>
      <c r="P3104" s="9" t="s">
        <v>882</v>
      </c>
      <c r="Q3104" t="s">
        <v>882</v>
      </c>
      <c r="R3104" s="7" t="s">
        <v>882</v>
      </c>
      <c r="S3104" s="11" t="s">
        <v>882</v>
      </c>
    </row>
    <row r="3105" spans="1:19" ht="15" hidden="1" customHeight="1" x14ac:dyDescent="0.25">
      <c r="A3105" s="6" t="s">
        <v>882</v>
      </c>
      <c r="B3105" s="258"/>
      <c r="F3105" s="7" t="s">
        <v>882</v>
      </c>
      <c r="G3105" s="21" t="s">
        <v>882</v>
      </c>
      <c r="H3105" s="19" t="s">
        <v>882</v>
      </c>
      <c r="I3105" s="10" t="s">
        <v>882</v>
      </c>
      <c r="J3105" s="11" t="s">
        <v>882</v>
      </c>
      <c r="K3105" s="9" t="s">
        <v>882</v>
      </c>
      <c r="L3105" s="9" t="s">
        <v>882</v>
      </c>
      <c r="M3105" s="19" t="s">
        <v>882</v>
      </c>
      <c r="N3105" s="9" t="s">
        <v>882</v>
      </c>
      <c r="O3105" s="9" t="s">
        <v>882</v>
      </c>
      <c r="P3105" s="9" t="s">
        <v>882</v>
      </c>
      <c r="Q3105" t="s">
        <v>882</v>
      </c>
      <c r="R3105" s="7" t="s">
        <v>882</v>
      </c>
      <c r="S3105" s="11" t="s">
        <v>882</v>
      </c>
    </row>
    <row r="3106" spans="1:19" ht="15" hidden="1" customHeight="1" x14ac:dyDescent="0.25">
      <c r="A3106" s="6" t="s">
        <v>882</v>
      </c>
      <c r="B3106" s="258"/>
      <c r="F3106" s="7" t="s">
        <v>882</v>
      </c>
      <c r="G3106" s="21" t="s">
        <v>882</v>
      </c>
      <c r="H3106" s="19" t="s">
        <v>882</v>
      </c>
      <c r="I3106" s="10" t="s">
        <v>882</v>
      </c>
      <c r="J3106" s="11" t="s">
        <v>882</v>
      </c>
      <c r="K3106" s="9" t="s">
        <v>882</v>
      </c>
      <c r="L3106" s="9" t="s">
        <v>882</v>
      </c>
      <c r="M3106" s="19" t="s">
        <v>882</v>
      </c>
      <c r="N3106" s="9" t="s">
        <v>882</v>
      </c>
      <c r="O3106" s="9" t="s">
        <v>882</v>
      </c>
      <c r="P3106" s="9" t="s">
        <v>882</v>
      </c>
      <c r="Q3106" t="s">
        <v>882</v>
      </c>
      <c r="R3106" s="7" t="s">
        <v>882</v>
      </c>
      <c r="S3106" s="11" t="s">
        <v>882</v>
      </c>
    </row>
    <row r="3107" spans="1:19" ht="15" hidden="1" customHeight="1" x14ac:dyDescent="0.25">
      <c r="A3107" s="6" t="s">
        <v>882</v>
      </c>
      <c r="B3107" s="258"/>
      <c r="F3107" s="7" t="s">
        <v>882</v>
      </c>
      <c r="G3107" s="21" t="s">
        <v>882</v>
      </c>
      <c r="H3107" s="19" t="s">
        <v>882</v>
      </c>
      <c r="I3107" s="10" t="s">
        <v>882</v>
      </c>
      <c r="J3107" s="11" t="s">
        <v>882</v>
      </c>
      <c r="K3107" s="9" t="s">
        <v>882</v>
      </c>
      <c r="L3107" s="9" t="s">
        <v>882</v>
      </c>
      <c r="M3107" s="19" t="s">
        <v>882</v>
      </c>
      <c r="N3107" s="9" t="s">
        <v>882</v>
      </c>
      <c r="O3107" s="9" t="s">
        <v>882</v>
      </c>
      <c r="P3107" s="9" t="s">
        <v>882</v>
      </c>
      <c r="Q3107" t="s">
        <v>882</v>
      </c>
      <c r="R3107" s="7" t="s">
        <v>882</v>
      </c>
      <c r="S3107" s="11" t="s">
        <v>882</v>
      </c>
    </row>
    <row r="3108" spans="1:19" ht="15" hidden="1" customHeight="1" x14ac:dyDescent="0.25">
      <c r="A3108" s="6" t="s">
        <v>882</v>
      </c>
      <c r="B3108" s="258"/>
      <c r="F3108" s="7" t="s">
        <v>882</v>
      </c>
      <c r="G3108" s="21" t="s">
        <v>882</v>
      </c>
      <c r="H3108" s="19" t="s">
        <v>882</v>
      </c>
      <c r="I3108" s="10" t="s">
        <v>882</v>
      </c>
      <c r="J3108" s="11" t="s">
        <v>882</v>
      </c>
      <c r="K3108" s="9" t="s">
        <v>882</v>
      </c>
      <c r="L3108" s="9" t="s">
        <v>882</v>
      </c>
      <c r="M3108" s="19" t="s">
        <v>882</v>
      </c>
      <c r="N3108" s="9" t="s">
        <v>882</v>
      </c>
      <c r="O3108" s="9" t="s">
        <v>882</v>
      </c>
      <c r="P3108" s="9" t="s">
        <v>882</v>
      </c>
      <c r="Q3108" t="s">
        <v>882</v>
      </c>
      <c r="R3108" s="7" t="s">
        <v>882</v>
      </c>
      <c r="S3108" s="11" t="s">
        <v>882</v>
      </c>
    </row>
    <row r="3109" spans="1:19" ht="15" hidden="1" customHeight="1" x14ac:dyDescent="0.25">
      <c r="A3109" s="6" t="s">
        <v>882</v>
      </c>
      <c r="B3109" s="258"/>
      <c r="F3109" s="7" t="s">
        <v>882</v>
      </c>
      <c r="G3109" s="21" t="s">
        <v>882</v>
      </c>
      <c r="H3109" s="19" t="s">
        <v>882</v>
      </c>
      <c r="I3109" s="10" t="s">
        <v>882</v>
      </c>
      <c r="J3109" s="11" t="s">
        <v>882</v>
      </c>
      <c r="K3109" s="9" t="s">
        <v>882</v>
      </c>
      <c r="L3109" s="9" t="s">
        <v>882</v>
      </c>
      <c r="M3109" s="19" t="s">
        <v>882</v>
      </c>
      <c r="N3109" s="9" t="s">
        <v>882</v>
      </c>
      <c r="O3109" s="9" t="s">
        <v>882</v>
      </c>
      <c r="P3109" s="9" t="s">
        <v>882</v>
      </c>
      <c r="Q3109" t="s">
        <v>882</v>
      </c>
      <c r="R3109" s="7" t="s">
        <v>882</v>
      </c>
      <c r="S3109" s="11" t="s">
        <v>882</v>
      </c>
    </row>
    <row r="3110" spans="1:19" ht="15" hidden="1" customHeight="1" x14ac:dyDescent="0.25">
      <c r="A3110" s="6" t="s">
        <v>882</v>
      </c>
      <c r="B3110" s="258"/>
      <c r="F3110" s="7" t="s">
        <v>882</v>
      </c>
      <c r="G3110" s="21" t="s">
        <v>882</v>
      </c>
      <c r="H3110" s="19" t="s">
        <v>882</v>
      </c>
      <c r="I3110" s="10" t="s">
        <v>882</v>
      </c>
      <c r="J3110" s="11" t="s">
        <v>882</v>
      </c>
      <c r="K3110" s="9" t="s">
        <v>882</v>
      </c>
      <c r="L3110" s="9" t="s">
        <v>882</v>
      </c>
      <c r="M3110" s="19" t="s">
        <v>882</v>
      </c>
      <c r="N3110" s="9" t="s">
        <v>882</v>
      </c>
      <c r="O3110" s="9" t="s">
        <v>882</v>
      </c>
      <c r="P3110" s="9" t="s">
        <v>882</v>
      </c>
      <c r="Q3110" t="s">
        <v>882</v>
      </c>
      <c r="R3110" s="7" t="s">
        <v>882</v>
      </c>
      <c r="S3110" s="11" t="s">
        <v>882</v>
      </c>
    </row>
    <row r="3111" spans="1:19" ht="15" hidden="1" customHeight="1" x14ac:dyDescent="0.25">
      <c r="A3111" s="6" t="s">
        <v>882</v>
      </c>
      <c r="B3111" s="258"/>
      <c r="F3111" s="7" t="s">
        <v>882</v>
      </c>
      <c r="G3111" s="21" t="s">
        <v>882</v>
      </c>
      <c r="H3111" s="19" t="s">
        <v>882</v>
      </c>
      <c r="I3111" s="10" t="s">
        <v>882</v>
      </c>
      <c r="J3111" s="11" t="s">
        <v>882</v>
      </c>
      <c r="K3111" s="9" t="s">
        <v>882</v>
      </c>
      <c r="L3111" s="9" t="s">
        <v>882</v>
      </c>
      <c r="M3111" s="19" t="s">
        <v>882</v>
      </c>
      <c r="N3111" s="9" t="s">
        <v>882</v>
      </c>
      <c r="O3111" s="9" t="s">
        <v>882</v>
      </c>
      <c r="P3111" s="9" t="s">
        <v>882</v>
      </c>
      <c r="Q3111" t="s">
        <v>882</v>
      </c>
      <c r="R3111" s="7" t="s">
        <v>882</v>
      </c>
      <c r="S3111" s="11" t="s">
        <v>882</v>
      </c>
    </row>
    <row r="3112" spans="1:19" ht="15" hidden="1" customHeight="1" x14ac:dyDescent="0.25">
      <c r="A3112" s="6" t="s">
        <v>882</v>
      </c>
      <c r="B3112" s="258"/>
      <c r="F3112" s="7" t="s">
        <v>882</v>
      </c>
      <c r="G3112" s="21" t="s">
        <v>882</v>
      </c>
      <c r="H3112" s="19" t="s">
        <v>882</v>
      </c>
      <c r="I3112" s="10" t="s">
        <v>882</v>
      </c>
      <c r="J3112" s="11" t="s">
        <v>882</v>
      </c>
      <c r="K3112" s="9" t="s">
        <v>882</v>
      </c>
      <c r="L3112" s="9" t="s">
        <v>882</v>
      </c>
      <c r="M3112" s="19" t="s">
        <v>882</v>
      </c>
      <c r="N3112" s="9" t="s">
        <v>882</v>
      </c>
      <c r="O3112" s="9" t="s">
        <v>882</v>
      </c>
      <c r="P3112" s="9" t="s">
        <v>882</v>
      </c>
      <c r="Q3112" t="s">
        <v>882</v>
      </c>
      <c r="R3112" s="7" t="s">
        <v>882</v>
      </c>
      <c r="S3112" s="11" t="s">
        <v>882</v>
      </c>
    </row>
    <row r="3113" spans="1:19" ht="15" hidden="1" customHeight="1" x14ac:dyDescent="0.25">
      <c r="A3113" s="6" t="s">
        <v>882</v>
      </c>
      <c r="B3113" s="258"/>
      <c r="F3113" s="7" t="s">
        <v>882</v>
      </c>
      <c r="G3113" s="21" t="s">
        <v>882</v>
      </c>
      <c r="H3113" s="19" t="s">
        <v>882</v>
      </c>
      <c r="I3113" s="10" t="s">
        <v>882</v>
      </c>
      <c r="J3113" s="11" t="s">
        <v>882</v>
      </c>
      <c r="K3113" s="9" t="s">
        <v>882</v>
      </c>
      <c r="L3113" s="9" t="s">
        <v>882</v>
      </c>
      <c r="M3113" s="19" t="s">
        <v>882</v>
      </c>
      <c r="N3113" s="9" t="s">
        <v>882</v>
      </c>
      <c r="O3113" s="9" t="s">
        <v>882</v>
      </c>
      <c r="P3113" s="9" t="s">
        <v>882</v>
      </c>
      <c r="Q3113" t="s">
        <v>882</v>
      </c>
      <c r="R3113" s="7" t="s">
        <v>882</v>
      </c>
      <c r="S3113" s="11" t="s">
        <v>882</v>
      </c>
    </row>
    <row r="3114" spans="1:19" ht="15" hidden="1" customHeight="1" x14ac:dyDescent="0.25">
      <c r="A3114" s="6" t="s">
        <v>882</v>
      </c>
      <c r="B3114" s="258"/>
      <c r="F3114" s="7" t="s">
        <v>882</v>
      </c>
      <c r="G3114" s="21" t="s">
        <v>882</v>
      </c>
      <c r="H3114" s="19" t="s">
        <v>882</v>
      </c>
      <c r="I3114" s="10" t="s">
        <v>882</v>
      </c>
      <c r="J3114" s="11" t="s">
        <v>882</v>
      </c>
      <c r="K3114" s="9" t="s">
        <v>882</v>
      </c>
      <c r="L3114" s="9" t="s">
        <v>882</v>
      </c>
      <c r="M3114" s="19" t="s">
        <v>882</v>
      </c>
      <c r="N3114" s="9" t="s">
        <v>882</v>
      </c>
      <c r="O3114" s="9" t="s">
        <v>882</v>
      </c>
      <c r="P3114" s="9" t="s">
        <v>882</v>
      </c>
      <c r="Q3114" t="s">
        <v>882</v>
      </c>
      <c r="R3114" s="7" t="s">
        <v>882</v>
      </c>
      <c r="S3114" s="11" t="s">
        <v>882</v>
      </c>
    </row>
    <row r="3115" spans="1:19" ht="15" hidden="1" customHeight="1" x14ac:dyDescent="0.25">
      <c r="A3115" s="6" t="s">
        <v>882</v>
      </c>
      <c r="B3115" s="258"/>
      <c r="F3115" s="7" t="s">
        <v>882</v>
      </c>
      <c r="G3115" s="21" t="s">
        <v>882</v>
      </c>
      <c r="H3115" s="19" t="s">
        <v>882</v>
      </c>
      <c r="I3115" s="10" t="s">
        <v>882</v>
      </c>
      <c r="J3115" s="11" t="s">
        <v>882</v>
      </c>
      <c r="K3115" s="9" t="s">
        <v>882</v>
      </c>
      <c r="L3115" s="9" t="s">
        <v>882</v>
      </c>
      <c r="M3115" s="19" t="s">
        <v>882</v>
      </c>
      <c r="N3115" s="9" t="s">
        <v>882</v>
      </c>
      <c r="O3115" s="9" t="s">
        <v>882</v>
      </c>
      <c r="P3115" s="9" t="s">
        <v>882</v>
      </c>
      <c r="Q3115" t="s">
        <v>882</v>
      </c>
      <c r="R3115" s="7" t="s">
        <v>882</v>
      </c>
      <c r="S3115" s="11" t="s">
        <v>882</v>
      </c>
    </row>
    <row r="3116" spans="1:19" ht="15" hidden="1" customHeight="1" x14ac:dyDescent="0.25">
      <c r="A3116" s="6" t="s">
        <v>882</v>
      </c>
      <c r="B3116" s="258"/>
      <c r="F3116" s="7" t="s">
        <v>882</v>
      </c>
      <c r="G3116" s="21" t="s">
        <v>882</v>
      </c>
      <c r="H3116" s="19" t="s">
        <v>882</v>
      </c>
      <c r="I3116" s="10" t="s">
        <v>882</v>
      </c>
      <c r="J3116" s="11" t="s">
        <v>882</v>
      </c>
      <c r="K3116" s="9" t="s">
        <v>882</v>
      </c>
      <c r="L3116" s="9" t="s">
        <v>882</v>
      </c>
      <c r="M3116" s="19" t="s">
        <v>882</v>
      </c>
      <c r="N3116" s="9" t="s">
        <v>882</v>
      </c>
      <c r="O3116" s="9" t="s">
        <v>882</v>
      </c>
      <c r="P3116" s="9" t="s">
        <v>882</v>
      </c>
      <c r="Q3116" t="s">
        <v>882</v>
      </c>
      <c r="R3116" s="7" t="s">
        <v>882</v>
      </c>
      <c r="S3116" s="11" t="s">
        <v>882</v>
      </c>
    </row>
    <row r="3117" spans="1:19" ht="15" hidden="1" customHeight="1" x14ac:dyDescent="0.25">
      <c r="A3117" s="6" t="s">
        <v>882</v>
      </c>
      <c r="B3117" s="258"/>
      <c r="F3117" s="7" t="s">
        <v>882</v>
      </c>
      <c r="G3117" s="21" t="s">
        <v>882</v>
      </c>
      <c r="H3117" s="19" t="s">
        <v>882</v>
      </c>
      <c r="I3117" s="10" t="s">
        <v>882</v>
      </c>
      <c r="J3117" s="11" t="s">
        <v>882</v>
      </c>
      <c r="K3117" s="9" t="s">
        <v>882</v>
      </c>
      <c r="L3117" s="9" t="s">
        <v>882</v>
      </c>
      <c r="M3117" s="19" t="s">
        <v>882</v>
      </c>
      <c r="N3117" s="9" t="s">
        <v>882</v>
      </c>
      <c r="O3117" s="9" t="s">
        <v>882</v>
      </c>
      <c r="P3117" s="9" t="s">
        <v>882</v>
      </c>
      <c r="Q3117" t="s">
        <v>882</v>
      </c>
      <c r="R3117" s="7" t="s">
        <v>882</v>
      </c>
      <c r="S3117" s="11" t="s">
        <v>882</v>
      </c>
    </row>
    <row r="3118" spans="1:19" ht="15" hidden="1" customHeight="1" x14ac:dyDescent="0.25">
      <c r="A3118" s="6" t="s">
        <v>882</v>
      </c>
      <c r="B3118" s="258"/>
      <c r="F3118" s="7" t="s">
        <v>882</v>
      </c>
      <c r="G3118" s="21" t="s">
        <v>882</v>
      </c>
      <c r="H3118" s="19" t="s">
        <v>882</v>
      </c>
      <c r="I3118" s="10" t="s">
        <v>882</v>
      </c>
      <c r="J3118" s="11" t="s">
        <v>882</v>
      </c>
      <c r="K3118" s="9" t="s">
        <v>882</v>
      </c>
      <c r="L3118" s="9" t="s">
        <v>882</v>
      </c>
      <c r="M3118" s="19" t="s">
        <v>882</v>
      </c>
      <c r="N3118" s="9" t="s">
        <v>882</v>
      </c>
      <c r="O3118" s="9" t="s">
        <v>882</v>
      </c>
      <c r="P3118" s="9" t="s">
        <v>882</v>
      </c>
      <c r="Q3118" t="s">
        <v>882</v>
      </c>
      <c r="R3118" s="7" t="s">
        <v>882</v>
      </c>
      <c r="S3118" s="11" t="s">
        <v>882</v>
      </c>
    </row>
    <row r="3119" spans="1:19" ht="15" hidden="1" customHeight="1" x14ac:dyDescent="0.25">
      <c r="A3119" s="6" t="s">
        <v>882</v>
      </c>
      <c r="B3119" s="258"/>
      <c r="F3119" s="7" t="s">
        <v>882</v>
      </c>
      <c r="G3119" s="21" t="s">
        <v>882</v>
      </c>
      <c r="H3119" s="19" t="s">
        <v>882</v>
      </c>
      <c r="I3119" s="10" t="s">
        <v>882</v>
      </c>
      <c r="J3119" s="11" t="s">
        <v>882</v>
      </c>
      <c r="K3119" s="9" t="s">
        <v>882</v>
      </c>
      <c r="L3119" s="9" t="s">
        <v>882</v>
      </c>
      <c r="M3119" s="19" t="s">
        <v>882</v>
      </c>
      <c r="N3119" s="9" t="s">
        <v>882</v>
      </c>
      <c r="O3119" s="9" t="s">
        <v>882</v>
      </c>
      <c r="P3119" s="9" t="s">
        <v>882</v>
      </c>
      <c r="Q3119" t="s">
        <v>882</v>
      </c>
      <c r="R3119" s="7" t="s">
        <v>882</v>
      </c>
      <c r="S3119" s="11" t="s">
        <v>882</v>
      </c>
    </row>
    <row r="3120" spans="1:19" ht="15" hidden="1" customHeight="1" x14ac:dyDescent="0.25">
      <c r="A3120" s="6" t="s">
        <v>882</v>
      </c>
      <c r="B3120" s="258"/>
      <c r="F3120" s="7" t="s">
        <v>882</v>
      </c>
      <c r="G3120" s="21" t="s">
        <v>882</v>
      </c>
      <c r="H3120" s="19" t="s">
        <v>882</v>
      </c>
      <c r="I3120" s="10" t="s">
        <v>882</v>
      </c>
      <c r="J3120" s="11" t="s">
        <v>882</v>
      </c>
      <c r="K3120" s="9" t="s">
        <v>882</v>
      </c>
      <c r="L3120" s="9" t="s">
        <v>882</v>
      </c>
      <c r="M3120" s="19" t="s">
        <v>882</v>
      </c>
      <c r="N3120" s="9" t="s">
        <v>882</v>
      </c>
      <c r="O3120" s="9" t="s">
        <v>882</v>
      </c>
      <c r="P3120" s="9" t="s">
        <v>882</v>
      </c>
      <c r="Q3120" t="s">
        <v>882</v>
      </c>
      <c r="R3120" s="7" t="s">
        <v>882</v>
      </c>
      <c r="S3120" s="11" t="s">
        <v>882</v>
      </c>
    </row>
    <row r="3121" spans="1:19" ht="15" hidden="1" customHeight="1" x14ac:dyDescent="0.25">
      <c r="A3121" s="6" t="s">
        <v>882</v>
      </c>
      <c r="B3121" s="258"/>
      <c r="F3121" s="7" t="s">
        <v>882</v>
      </c>
      <c r="G3121" s="21" t="s">
        <v>882</v>
      </c>
      <c r="H3121" s="19" t="s">
        <v>882</v>
      </c>
      <c r="I3121" s="10" t="s">
        <v>882</v>
      </c>
      <c r="J3121" s="11" t="s">
        <v>882</v>
      </c>
      <c r="K3121" s="9" t="s">
        <v>882</v>
      </c>
      <c r="L3121" s="9" t="s">
        <v>882</v>
      </c>
      <c r="M3121" s="19" t="s">
        <v>882</v>
      </c>
      <c r="N3121" s="9" t="s">
        <v>882</v>
      </c>
      <c r="O3121" s="9" t="s">
        <v>882</v>
      </c>
      <c r="P3121" s="9" t="s">
        <v>882</v>
      </c>
      <c r="Q3121" t="s">
        <v>882</v>
      </c>
      <c r="R3121" s="7" t="s">
        <v>882</v>
      </c>
      <c r="S3121" s="11" t="s">
        <v>882</v>
      </c>
    </row>
    <row r="3122" spans="1:19" ht="15" hidden="1" customHeight="1" x14ac:dyDescent="0.25">
      <c r="A3122" s="6" t="s">
        <v>882</v>
      </c>
      <c r="B3122" s="258"/>
      <c r="F3122" s="7" t="s">
        <v>882</v>
      </c>
      <c r="G3122" s="21" t="s">
        <v>882</v>
      </c>
      <c r="H3122" s="19" t="s">
        <v>882</v>
      </c>
      <c r="I3122" s="10" t="s">
        <v>882</v>
      </c>
      <c r="J3122" s="11" t="s">
        <v>882</v>
      </c>
      <c r="K3122" s="9" t="s">
        <v>882</v>
      </c>
      <c r="L3122" s="9" t="s">
        <v>882</v>
      </c>
      <c r="M3122" s="19" t="s">
        <v>882</v>
      </c>
      <c r="N3122" s="9" t="s">
        <v>882</v>
      </c>
      <c r="O3122" s="9" t="s">
        <v>882</v>
      </c>
      <c r="P3122" s="9" t="s">
        <v>882</v>
      </c>
      <c r="Q3122" t="s">
        <v>882</v>
      </c>
      <c r="R3122" s="7" t="s">
        <v>882</v>
      </c>
      <c r="S3122" s="11" t="s">
        <v>882</v>
      </c>
    </row>
    <row r="3123" spans="1:19" ht="15" hidden="1" customHeight="1" x14ac:dyDescent="0.25">
      <c r="A3123" s="6" t="s">
        <v>882</v>
      </c>
      <c r="B3123" s="258"/>
      <c r="F3123" s="7" t="s">
        <v>882</v>
      </c>
      <c r="G3123" s="21" t="s">
        <v>882</v>
      </c>
      <c r="H3123" s="19" t="s">
        <v>882</v>
      </c>
      <c r="I3123" s="10" t="s">
        <v>882</v>
      </c>
      <c r="J3123" s="11" t="s">
        <v>882</v>
      </c>
      <c r="K3123" s="9" t="s">
        <v>882</v>
      </c>
      <c r="L3123" s="9" t="s">
        <v>882</v>
      </c>
      <c r="M3123" s="19" t="s">
        <v>882</v>
      </c>
      <c r="N3123" s="9" t="s">
        <v>882</v>
      </c>
      <c r="O3123" s="9" t="s">
        <v>882</v>
      </c>
      <c r="P3123" s="9" t="s">
        <v>882</v>
      </c>
      <c r="Q3123" t="s">
        <v>882</v>
      </c>
      <c r="R3123" s="7" t="s">
        <v>882</v>
      </c>
      <c r="S3123" s="11" t="s">
        <v>882</v>
      </c>
    </row>
    <row r="3124" spans="1:19" ht="15" hidden="1" customHeight="1" x14ac:dyDescent="0.25">
      <c r="A3124" s="6" t="s">
        <v>882</v>
      </c>
      <c r="B3124" s="258"/>
      <c r="F3124" s="7" t="s">
        <v>882</v>
      </c>
      <c r="G3124" s="21" t="s">
        <v>882</v>
      </c>
      <c r="H3124" s="19" t="s">
        <v>882</v>
      </c>
      <c r="I3124" s="10" t="s">
        <v>882</v>
      </c>
      <c r="J3124" s="11" t="s">
        <v>882</v>
      </c>
      <c r="K3124" s="9" t="s">
        <v>882</v>
      </c>
      <c r="L3124" s="9" t="s">
        <v>882</v>
      </c>
      <c r="M3124" s="19" t="s">
        <v>882</v>
      </c>
      <c r="N3124" s="9" t="s">
        <v>882</v>
      </c>
      <c r="O3124" s="9" t="s">
        <v>882</v>
      </c>
      <c r="P3124" s="9" t="s">
        <v>882</v>
      </c>
      <c r="Q3124" t="s">
        <v>882</v>
      </c>
      <c r="R3124" s="7" t="s">
        <v>882</v>
      </c>
      <c r="S3124" s="11" t="s">
        <v>882</v>
      </c>
    </row>
    <row r="3125" spans="1:19" ht="15" hidden="1" customHeight="1" x14ac:dyDescent="0.25">
      <c r="A3125" s="6" t="s">
        <v>882</v>
      </c>
      <c r="B3125" s="258"/>
      <c r="F3125" s="7" t="s">
        <v>882</v>
      </c>
      <c r="G3125" s="21" t="s">
        <v>882</v>
      </c>
      <c r="H3125" s="19" t="s">
        <v>882</v>
      </c>
      <c r="I3125" s="10" t="s">
        <v>882</v>
      </c>
      <c r="J3125" s="11" t="s">
        <v>882</v>
      </c>
      <c r="K3125" s="9" t="s">
        <v>882</v>
      </c>
      <c r="L3125" s="9" t="s">
        <v>882</v>
      </c>
      <c r="M3125" s="19" t="s">
        <v>882</v>
      </c>
      <c r="N3125" s="9" t="s">
        <v>882</v>
      </c>
      <c r="O3125" s="9" t="s">
        <v>882</v>
      </c>
      <c r="P3125" s="9" t="s">
        <v>882</v>
      </c>
      <c r="Q3125" t="s">
        <v>882</v>
      </c>
      <c r="R3125" s="7" t="s">
        <v>882</v>
      </c>
      <c r="S3125" s="11" t="s">
        <v>882</v>
      </c>
    </row>
    <row r="3126" spans="1:19" ht="15" hidden="1" customHeight="1" x14ac:dyDescent="0.25">
      <c r="A3126" s="6" t="s">
        <v>882</v>
      </c>
      <c r="B3126" s="258"/>
      <c r="F3126" s="7" t="s">
        <v>882</v>
      </c>
      <c r="G3126" s="21" t="s">
        <v>882</v>
      </c>
      <c r="H3126" s="19" t="s">
        <v>882</v>
      </c>
      <c r="I3126" s="10" t="s">
        <v>882</v>
      </c>
      <c r="J3126" s="11" t="s">
        <v>882</v>
      </c>
      <c r="K3126" s="9" t="s">
        <v>882</v>
      </c>
      <c r="L3126" s="9" t="s">
        <v>882</v>
      </c>
      <c r="M3126" s="19" t="s">
        <v>882</v>
      </c>
      <c r="N3126" s="9" t="s">
        <v>882</v>
      </c>
      <c r="O3126" s="9" t="s">
        <v>882</v>
      </c>
      <c r="P3126" s="9" t="s">
        <v>882</v>
      </c>
      <c r="Q3126" t="s">
        <v>882</v>
      </c>
      <c r="R3126" s="7" t="s">
        <v>882</v>
      </c>
      <c r="S3126" s="11" t="s">
        <v>882</v>
      </c>
    </row>
    <row r="3127" spans="1:19" ht="15" hidden="1" customHeight="1" x14ac:dyDescent="0.25">
      <c r="A3127" s="6" t="s">
        <v>882</v>
      </c>
      <c r="B3127" s="258"/>
      <c r="F3127" s="7" t="s">
        <v>882</v>
      </c>
      <c r="G3127" s="21" t="s">
        <v>882</v>
      </c>
      <c r="H3127" s="19" t="s">
        <v>882</v>
      </c>
      <c r="I3127" s="10" t="s">
        <v>882</v>
      </c>
      <c r="J3127" s="11" t="s">
        <v>882</v>
      </c>
      <c r="K3127" s="9" t="s">
        <v>882</v>
      </c>
      <c r="L3127" s="9" t="s">
        <v>882</v>
      </c>
      <c r="M3127" s="19" t="s">
        <v>882</v>
      </c>
      <c r="N3127" s="9" t="s">
        <v>882</v>
      </c>
      <c r="O3127" s="9" t="s">
        <v>882</v>
      </c>
      <c r="P3127" s="9" t="s">
        <v>882</v>
      </c>
      <c r="Q3127" t="s">
        <v>882</v>
      </c>
      <c r="R3127" s="7" t="s">
        <v>882</v>
      </c>
      <c r="S3127" s="11" t="s">
        <v>882</v>
      </c>
    </row>
    <row r="3128" spans="1:19" ht="15" hidden="1" customHeight="1" x14ac:dyDescent="0.25">
      <c r="A3128" s="6" t="s">
        <v>882</v>
      </c>
      <c r="B3128" s="258"/>
      <c r="F3128" s="7" t="s">
        <v>882</v>
      </c>
      <c r="G3128" s="21" t="s">
        <v>882</v>
      </c>
      <c r="H3128" s="19" t="s">
        <v>882</v>
      </c>
      <c r="I3128" s="10" t="s">
        <v>882</v>
      </c>
      <c r="J3128" s="11" t="s">
        <v>882</v>
      </c>
      <c r="K3128" s="9" t="s">
        <v>882</v>
      </c>
      <c r="L3128" s="9" t="s">
        <v>882</v>
      </c>
      <c r="M3128" s="19" t="s">
        <v>882</v>
      </c>
      <c r="N3128" s="9" t="s">
        <v>882</v>
      </c>
      <c r="O3128" s="9" t="s">
        <v>882</v>
      </c>
      <c r="P3128" s="9" t="s">
        <v>882</v>
      </c>
      <c r="Q3128" t="s">
        <v>882</v>
      </c>
      <c r="R3128" s="7" t="s">
        <v>882</v>
      </c>
      <c r="S3128" s="11" t="s">
        <v>882</v>
      </c>
    </row>
    <row r="3129" spans="1:19" ht="15" hidden="1" customHeight="1" x14ac:dyDescent="0.25">
      <c r="A3129" s="6" t="s">
        <v>882</v>
      </c>
      <c r="B3129" s="258"/>
      <c r="F3129" s="7" t="s">
        <v>882</v>
      </c>
      <c r="G3129" s="21" t="s">
        <v>882</v>
      </c>
      <c r="H3129" s="19" t="s">
        <v>882</v>
      </c>
      <c r="I3129" s="10" t="s">
        <v>882</v>
      </c>
      <c r="J3129" s="11" t="s">
        <v>882</v>
      </c>
      <c r="K3129" s="9" t="s">
        <v>882</v>
      </c>
      <c r="L3129" s="9" t="s">
        <v>882</v>
      </c>
      <c r="M3129" s="19" t="s">
        <v>882</v>
      </c>
      <c r="N3129" s="9" t="s">
        <v>882</v>
      </c>
      <c r="O3129" s="9" t="s">
        <v>882</v>
      </c>
      <c r="P3129" s="9" t="s">
        <v>882</v>
      </c>
      <c r="Q3129" t="s">
        <v>882</v>
      </c>
      <c r="R3129" s="7" t="s">
        <v>882</v>
      </c>
      <c r="S3129" s="11" t="s">
        <v>882</v>
      </c>
    </row>
    <row r="3130" spans="1:19" ht="15" hidden="1" customHeight="1" x14ac:dyDescent="0.25">
      <c r="A3130" s="6" t="s">
        <v>882</v>
      </c>
      <c r="B3130" s="258"/>
      <c r="F3130" s="7" t="s">
        <v>882</v>
      </c>
      <c r="G3130" s="21" t="s">
        <v>882</v>
      </c>
      <c r="H3130" s="19" t="s">
        <v>882</v>
      </c>
      <c r="I3130" s="10" t="s">
        <v>882</v>
      </c>
      <c r="J3130" s="11" t="s">
        <v>882</v>
      </c>
      <c r="K3130" s="9" t="s">
        <v>882</v>
      </c>
      <c r="L3130" s="9" t="s">
        <v>882</v>
      </c>
      <c r="M3130" s="19" t="s">
        <v>882</v>
      </c>
      <c r="N3130" s="9" t="s">
        <v>882</v>
      </c>
      <c r="O3130" s="9" t="s">
        <v>882</v>
      </c>
      <c r="P3130" s="9" t="s">
        <v>882</v>
      </c>
      <c r="Q3130" t="s">
        <v>882</v>
      </c>
      <c r="R3130" s="7" t="s">
        <v>882</v>
      </c>
      <c r="S3130" s="11" t="s">
        <v>882</v>
      </c>
    </row>
    <row r="3131" spans="1:19" ht="15" hidden="1" customHeight="1" x14ac:dyDescent="0.25">
      <c r="A3131" s="6" t="s">
        <v>882</v>
      </c>
      <c r="B3131" s="258"/>
      <c r="F3131" s="7" t="s">
        <v>882</v>
      </c>
      <c r="G3131" s="21" t="s">
        <v>882</v>
      </c>
      <c r="H3131" s="19" t="s">
        <v>882</v>
      </c>
      <c r="I3131" s="10" t="s">
        <v>882</v>
      </c>
      <c r="J3131" s="11" t="s">
        <v>882</v>
      </c>
      <c r="K3131" s="9" t="s">
        <v>882</v>
      </c>
      <c r="L3131" s="9" t="s">
        <v>882</v>
      </c>
      <c r="M3131" s="19" t="s">
        <v>882</v>
      </c>
      <c r="N3131" s="9" t="s">
        <v>882</v>
      </c>
      <c r="O3131" s="9" t="s">
        <v>882</v>
      </c>
      <c r="P3131" s="9" t="s">
        <v>882</v>
      </c>
      <c r="Q3131" t="s">
        <v>882</v>
      </c>
      <c r="R3131" s="7" t="s">
        <v>882</v>
      </c>
      <c r="S3131" s="11" t="s">
        <v>882</v>
      </c>
    </row>
    <row r="3132" spans="1:19" ht="15" hidden="1" customHeight="1" x14ac:dyDescent="0.25">
      <c r="A3132" s="6" t="s">
        <v>882</v>
      </c>
      <c r="B3132" s="258"/>
      <c r="F3132" s="7" t="s">
        <v>882</v>
      </c>
      <c r="G3132" s="21" t="s">
        <v>882</v>
      </c>
      <c r="H3132" s="19" t="s">
        <v>882</v>
      </c>
      <c r="I3132" s="10" t="s">
        <v>882</v>
      </c>
      <c r="J3132" s="11" t="s">
        <v>882</v>
      </c>
      <c r="K3132" s="9" t="s">
        <v>882</v>
      </c>
      <c r="L3132" s="9" t="s">
        <v>882</v>
      </c>
      <c r="M3132" s="19" t="s">
        <v>882</v>
      </c>
      <c r="N3132" s="9" t="s">
        <v>882</v>
      </c>
      <c r="O3132" s="9" t="s">
        <v>882</v>
      </c>
      <c r="P3132" s="9" t="s">
        <v>882</v>
      </c>
      <c r="Q3132" t="s">
        <v>882</v>
      </c>
      <c r="R3132" s="7" t="s">
        <v>882</v>
      </c>
      <c r="S3132" s="11" t="s">
        <v>882</v>
      </c>
    </row>
    <row r="3133" spans="1:19" ht="15" hidden="1" customHeight="1" x14ac:dyDescent="0.25">
      <c r="A3133" s="6" t="s">
        <v>882</v>
      </c>
      <c r="B3133" s="258"/>
      <c r="F3133" s="7" t="s">
        <v>882</v>
      </c>
      <c r="G3133" s="21" t="s">
        <v>882</v>
      </c>
      <c r="H3133" s="19" t="s">
        <v>882</v>
      </c>
      <c r="I3133" s="10" t="s">
        <v>882</v>
      </c>
      <c r="J3133" s="11" t="s">
        <v>882</v>
      </c>
      <c r="K3133" s="9" t="s">
        <v>882</v>
      </c>
      <c r="L3133" s="9" t="s">
        <v>882</v>
      </c>
      <c r="M3133" s="19" t="s">
        <v>882</v>
      </c>
      <c r="N3133" s="9" t="s">
        <v>882</v>
      </c>
      <c r="O3133" s="9" t="s">
        <v>882</v>
      </c>
      <c r="P3133" s="9" t="s">
        <v>882</v>
      </c>
      <c r="Q3133" t="s">
        <v>882</v>
      </c>
      <c r="R3133" s="7" t="s">
        <v>882</v>
      </c>
      <c r="S3133" s="11" t="s">
        <v>882</v>
      </c>
    </row>
    <row r="3134" spans="1:19" ht="15" hidden="1" customHeight="1" x14ac:dyDescent="0.25">
      <c r="A3134" s="6" t="s">
        <v>882</v>
      </c>
      <c r="B3134" s="258"/>
      <c r="F3134" s="7" t="s">
        <v>882</v>
      </c>
      <c r="G3134" s="21" t="s">
        <v>882</v>
      </c>
      <c r="H3134" s="19" t="s">
        <v>882</v>
      </c>
      <c r="I3134" s="10" t="s">
        <v>882</v>
      </c>
      <c r="J3134" s="11" t="s">
        <v>882</v>
      </c>
      <c r="K3134" s="9" t="s">
        <v>882</v>
      </c>
      <c r="L3134" s="9" t="s">
        <v>882</v>
      </c>
      <c r="M3134" s="19" t="s">
        <v>882</v>
      </c>
      <c r="N3134" s="9" t="s">
        <v>882</v>
      </c>
      <c r="O3134" s="9" t="s">
        <v>882</v>
      </c>
      <c r="P3134" s="9" t="s">
        <v>882</v>
      </c>
      <c r="Q3134" t="s">
        <v>882</v>
      </c>
      <c r="R3134" s="7" t="s">
        <v>882</v>
      </c>
      <c r="S3134" s="11" t="s">
        <v>882</v>
      </c>
    </row>
    <row r="3135" spans="1:19" ht="15" hidden="1" customHeight="1" x14ac:dyDescent="0.25">
      <c r="A3135" s="6" t="s">
        <v>882</v>
      </c>
      <c r="B3135" s="258"/>
      <c r="F3135" s="7" t="s">
        <v>882</v>
      </c>
      <c r="G3135" s="21" t="s">
        <v>882</v>
      </c>
      <c r="H3135" s="19" t="s">
        <v>882</v>
      </c>
      <c r="I3135" s="10" t="s">
        <v>882</v>
      </c>
      <c r="J3135" s="11" t="s">
        <v>882</v>
      </c>
      <c r="K3135" s="9" t="s">
        <v>882</v>
      </c>
      <c r="L3135" s="9" t="s">
        <v>882</v>
      </c>
      <c r="M3135" s="19" t="s">
        <v>882</v>
      </c>
      <c r="N3135" s="9" t="s">
        <v>882</v>
      </c>
      <c r="O3135" s="9" t="s">
        <v>882</v>
      </c>
      <c r="P3135" s="9" t="s">
        <v>882</v>
      </c>
      <c r="Q3135" t="s">
        <v>882</v>
      </c>
      <c r="R3135" s="7" t="s">
        <v>882</v>
      </c>
      <c r="S3135" s="11" t="s">
        <v>882</v>
      </c>
    </row>
    <row r="3136" spans="1:19" ht="15" hidden="1" customHeight="1" x14ac:dyDescent="0.25">
      <c r="A3136" s="6" t="s">
        <v>882</v>
      </c>
      <c r="B3136" s="258"/>
      <c r="F3136" s="7" t="s">
        <v>882</v>
      </c>
      <c r="G3136" s="21" t="s">
        <v>882</v>
      </c>
      <c r="H3136" s="19" t="s">
        <v>882</v>
      </c>
      <c r="I3136" s="10" t="s">
        <v>882</v>
      </c>
      <c r="J3136" s="11" t="s">
        <v>882</v>
      </c>
      <c r="K3136" s="9" t="s">
        <v>882</v>
      </c>
      <c r="L3136" s="9" t="s">
        <v>882</v>
      </c>
      <c r="M3136" s="19" t="s">
        <v>882</v>
      </c>
      <c r="N3136" s="9" t="s">
        <v>882</v>
      </c>
      <c r="O3136" s="9" t="s">
        <v>882</v>
      </c>
      <c r="P3136" s="9" t="s">
        <v>882</v>
      </c>
      <c r="Q3136" t="s">
        <v>882</v>
      </c>
      <c r="R3136" s="7" t="s">
        <v>882</v>
      </c>
      <c r="S3136" s="11" t="s">
        <v>882</v>
      </c>
    </row>
    <row r="3137" spans="1:19" ht="15" hidden="1" customHeight="1" x14ac:dyDescent="0.25">
      <c r="A3137" s="6" t="s">
        <v>882</v>
      </c>
      <c r="B3137" s="258"/>
      <c r="F3137" s="7" t="s">
        <v>882</v>
      </c>
      <c r="G3137" s="21" t="s">
        <v>882</v>
      </c>
      <c r="H3137" s="19" t="s">
        <v>882</v>
      </c>
      <c r="I3137" s="10" t="s">
        <v>882</v>
      </c>
      <c r="J3137" s="11" t="s">
        <v>882</v>
      </c>
      <c r="K3137" s="9" t="s">
        <v>882</v>
      </c>
      <c r="L3137" s="9" t="s">
        <v>882</v>
      </c>
      <c r="M3137" s="19" t="s">
        <v>882</v>
      </c>
      <c r="N3137" s="9" t="s">
        <v>882</v>
      </c>
      <c r="O3137" s="9" t="s">
        <v>882</v>
      </c>
      <c r="P3137" s="9" t="s">
        <v>882</v>
      </c>
      <c r="Q3137" t="s">
        <v>882</v>
      </c>
      <c r="R3137" s="7" t="s">
        <v>882</v>
      </c>
      <c r="S3137" s="11" t="s">
        <v>882</v>
      </c>
    </row>
    <row r="3138" spans="1:19" ht="15" hidden="1" customHeight="1" x14ac:dyDescent="0.25">
      <c r="A3138" s="6" t="s">
        <v>882</v>
      </c>
      <c r="B3138" s="258"/>
      <c r="F3138" s="7" t="s">
        <v>882</v>
      </c>
      <c r="G3138" s="21" t="s">
        <v>882</v>
      </c>
      <c r="H3138" s="19" t="s">
        <v>882</v>
      </c>
      <c r="I3138" s="10" t="s">
        <v>882</v>
      </c>
      <c r="J3138" s="11" t="s">
        <v>882</v>
      </c>
      <c r="K3138" s="9" t="s">
        <v>882</v>
      </c>
      <c r="L3138" s="9" t="s">
        <v>882</v>
      </c>
      <c r="M3138" s="19" t="s">
        <v>882</v>
      </c>
      <c r="N3138" s="9" t="s">
        <v>882</v>
      </c>
      <c r="O3138" s="9" t="s">
        <v>882</v>
      </c>
      <c r="P3138" s="9" t="s">
        <v>882</v>
      </c>
      <c r="Q3138" t="s">
        <v>882</v>
      </c>
      <c r="R3138" s="7" t="s">
        <v>882</v>
      </c>
      <c r="S3138" s="11" t="s">
        <v>882</v>
      </c>
    </row>
    <row r="3139" spans="1:19" ht="15" hidden="1" customHeight="1" x14ac:dyDescent="0.25">
      <c r="A3139" s="6" t="s">
        <v>882</v>
      </c>
      <c r="B3139" s="258"/>
      <c r="F3139" s="7" t="s">
        <v>882</v>
      </c>
      <c r="G3139" s="21" t="s">
        <v>882</v>
      </c>
      <c r="H3139" s="19" t="s">
        <v>882</v>
      </c>
      <c r="I3139" s="10" t="s">
        <v>882</v>
      </c>
      <c r="J3139" s="11" t="s">
        <v>882</v>
      </c>
      <c r="K3139" s="9" t="s">
        <v>882</v>
      </c>
      <c r="L3139" s="9" t="s">
        <v>882</v>
      </c>
      <c r="M3139" s="19" t="s">
        <v>882</v>
      </c>
      <c r="N3139" s="9" t="s">
        <v>882</v>
      </c>
      <c r="O3139" s="9" t="s">
        <v>882</v>
      </c>
      <c r="P3139" s="9" t="s">
        <v>882</v>
      </c>
      <c r="Q3139" t="s">
        <v>882</v>
      </c>
      <c r="R3139" s="7" t="s">
        <v>882</v>
      </c>
      <c r="S3139" s="11" t="s">
        <v>882</v>
      </c>
    </row>
    <row r="3140" spans="1:19" ht="15" hidden="1" customHeight="1" x14ac:dyDescent="0.25">
      <c r="A3140" s="6" t="s">
        <v>882</v>
      </c>
      <c r="B3140" s="258"/>
      <c r="F3140" s="7" t="s">
        <v>882</v>
      </c>
      <c r="G3140" s="21" t="s">
        <v>882</v>
      </c>
      <c r="H3140" s="19" t="s">
        <v>882</v>
      </c>
      <c r="I3140" s="10" t="s">
        <v>882</v>
      </c>
      <c r="J3140" s="11" t="s">
        <v>882</v>
      </c>
      <c r="K3140" s="9" t="s">
        <v>882</v>
      </c>
      <c r="L3140" s="9" t="s">
        <v>882</v>
      </c>
      <c r="M3140" s="19" t="s">
        <v>882</v>
      </c>
      <c r="N3140" s="9" t="s">
        <v>882</v>
      </c>
      <c r="O3140" s="9" t="s">
        <v>882</v>
      </c>
      <c r="P3140" s="9" t="s">
        <v>882</v>
      </c>
      <c r="Q3140" t="s">
        <v>882</v>
      </c>
      <c r="R3140" s="7" t="s">
        <v>882</v>
      </c>
      <c r="S3140" s="11" t="s">
        <v>882</v>
      </c>
    </row>
    <row r="3141" spans="1:19" ht="15" hidden="1" customHeight="1" x14ac:dyDescent="0.25">
      <c r="A3141" s="6" t="s">
        <v>882</v>
      </c>
      <c r="B3141" s="258"/>
      <c r="F3141" s="7" t="s">
        <v>882</v>
      </c>
      <c r="G3141" s="21" t="s">
        <v>882</v>
      </c>
      <c r="H3141" s="19" t="s">
        <v>882</v>
      </c>
      <c r="I3141" s="10" t="s">
        <v>882</v>
      </c>
      <c r="J3141" s="11" t="s">
        <v>882</v>
      </c>
      <c r="K3141" s="9" t="s">
        <v>882</v>
      </c>
      <c r="L3141" s="9" t="s">
        <v>882</v>
      </c>
      <c r="M3141" s="19" t="s">
        <v>882</v>
      </c>
      <c r="N3141" s="9" t="s">
        <v>882</v>
      </c>
      <c r="O3141" s="9" t="s">
        <v>882</v>
      </c>
      <c r="P3141" s="9" t="s">
        <v>882</v>
      </c>
      <c r="Q3141" t="s">
        <v>882</v>
      </c>
      <c r="R3141" s="7" t="s">
        <v>882</v>
      </c>
      <c r="S3141" s="11" t="s">
        <v>882</v>
      </c>
    </row>
    <row r="3142" spans="1:19" ht="15" hidden="1" customHeight="1" x14ac:dyDescent="0.25">
      <c r="A3142" s="6" t="s">
        <v>882</v>
      </c>
      <c r="B3142" s="258"/>
      <c r="F3142" s="7" t="s">
        <v>882</v>
      </c>
      <c r="G3142" s="21" t="s">
        <v>882</v>
      </c>
      <c r="H3142" s="19" t="s">
        <v>882</v>
      </c>
      <c r="I3142" s="10" t="s">
        <v>882</v>
      </c>
      <c r="J3142" s="11" t="s">
        <v>882</v>
      </c>
      <c r="K3142" s="9" t="s">
        <v>882</v>
      </c>
      <c r="L3142" s="9" t="s">
        <v>882</v>
      </c>
      <c r="M3142" s="19" t="s">
        <v>882</v>
      </c>
      <c r="N3142" s="9" t="s">
        <v>882</v>
      </c>
      <c r="O3142" s="9" t="s">
        <v>882</v>
      </c>
      <c r="P3142" s="9" t="s">
        <v>882</v>
      </c>
      <c r="Q3142" t="s">
        <v>882</v>
      </c>
      <c r="R3142" s="7" t="s">
        <v>882</v>
      </c>
      <c r="S3142" s="11" t="s">
        <v>882</v>
      </c>
    </row>
    <row r="3143" spans="1:19" ht="15" hidden="1" customHeight="1" x14ac:dyDescent="0.25">
      <c r="A3143" s="6" t="s">
        <v>882</v>
      </c>
      <c r="B3143" s="258"/>
      <c r="F3143" s="7" t="s">
        <v>882</v>
      </c>
      <c r="G3143" s="21" t="s">
        <v>882</v>
      </c>
      <c r="H3143" s="19" t="s">
        <v>882</v>
      </c>
      <c r="I3143" s="10" t="s">
        <v>882</v>
      </c>
      <c r="J3143" s="11" t="s">
        <v>882</v>
      </c>
      <c r="K3143" s="9" t="s">
        <v>882</v>
      </c>
      <c r="L3143" s="9" t="s">
        <v>882</v>
      </c>
      <c r="M3143" s="19" t="s">
        <v>882</v>
      </c>
      <c r="N3143" s="9" t="s">
        <v>882</v>
      </c>
      <c r="O3143" s="9" t="s">
        <v>882</v>
      </c>
      <c r="P3143" s="9" t="s">
        <v>882</v>
      </c>
      <c r="Q3143" t="s">
        <v>882</v>
      </c>
      <c r="R3143" s="7" t="s">
        <v>882</v>
      </c>
      <c r="S3143" s="11" t="s">
        <v>882</v>
      </c>
    </row>
    <row r="3144" spans="1:19" ht="15" hidden="1" customHeight="1" x14ac:dyDescent="0.25">
      <c r="A3144" s="6" t="s">
        <v>882</v>
      </c>
      <c r="B3144" s="258"/>
      <c r="F3144" s="7" t="s">
        <v>882</v>
      </c>
      <c r="G3144" s="21" t="s">
        <v>882</v>
      </c>
      <c r="H3144" s="19" t="s">
        <v>882</v>
      </c>
      <c r="I3144" s="10" t="s">
        <v>882</v>
      </c>
      <c r="J3144" s="11" t="s">
        <v>882</v>
      </c>
      <c r="K3144" s="9" t="s">
        <v>882</v>
      </c>
      <c r="L3144" s="9" t="s">
        <v>882</v>
      </c>
      <c r="M3144" s="19" t="s">
        <v>882</v>
      </c>
      <c r="N3144" s="9" t="s">
        <v>882</v>
      </c>
      <c r="O3144" s="9" t="s">
        <v>882</v>
      </c>
      <c r="P3144" s="9" t="s">
        <v>882</v>
      </c>
      <c r="Q3144" t="s">
        <v>882</v>
      </c>
      <c r="R3144" s="7" t="s">
        <v>882</v>
      </c>
      <c r="S3144" s="11" t="s">
        <v>882</v>
      </c>
    </row>
    <row r="3145" spans="1:19" ht="15" hidden="1" customHeight="1" x14ac:dyDescent="0.25">
      <c r="A3145" s="6" t="s">
        <v>882</v>
      </c>
      <c r="B3145" s="258"/>
      <c r="F3145" s="7" t="s">
        <v>882</v>
      </c>
      <c r="G3145" s="21" t="s">
        <v>882</v>
      </c>
      <c r="H3145" s="19" t="s">
        <v>882</v>
      </c>
      <c r="I3145" s="10" t="s">
        <v>882</v>
      </c>
      <c r="J3145" s="11" t="s">
        <v>882</v>
      </c>
      <c r="K3145" s="9" t="s">
        <v>882</v>
      </c>
      <c r="L3145" s="9" t="s">
        <v>882</v>
      </c>
      <c r="M3145" s="19" t="s">
        <v>882</v>
      </c>
      <c r="N3145" s="9" t="s">
        <v>882</v>
      </c>
      <c r="O3145" s="9" t="s">
        <v>882</v>
      </c>
      <c r="P3145" s="9" t="s">
        <v>882</v>
      </c>
      <c r="Q3145" t="s">
        <v>882</v>
      </c>
      <c r="R3145" s="7" t="s">
        <v>882</v>
      </c>
      <c r="S3145" s="11" t="s">
        <v>882</v>
      </c>
    </row>
    <row r="3146" spans="1:19" ht="15" hidden="1" customHeight="1" x14ac:dyDescent="0.25">
      <c r="A3146" s="6" t="s">
        <v>882</v>
      </c>
      <c r="B3146" s="258"/>
      <c r="F3146" s="7" t="s">
        <v>882</v>
      </c>
      <c r="G3146" s="21" t="s">
        <v>882</v>
      </c>
      <c r="H3146" s="19" t="s">
        <v>882</v>
      </c>
      <c r="I3146" s="10" t="s">
        <v>882</v>
      </c>
      <c r="J3146" s="11" t="s">
        <v>882</v>
      </c>
      <c r="K3146" s="9" t="s">
        <v>882</v>
      </c>
      <c r="L3146" s="9" t="s">
        <v>882</v>
      </c>
      <c r="M3146" s="19" t="s">
        <v>882</v>
      </c>
      <c r="N3146" s="9" t="s">
        <v>882</v>
      </c>
      <c r="O3146" s="9" t="s">
        <v>882</v>
      </c>
      <c r="P3146" s="9" t="s">
        <v>882</v>
      </c>
      <c r="Q3146" t="s">
        <v>882</v>
      </c>
      <c r="R3146" s="7" t="s">
        <v>882</v>
      </c>
      <c r="S3146" s="11" t="s">
        <v>882</v>
      </c>
    </row>
    <row r="3147" spans="1:19" ht="15" hidden="1" customHeight="1" x14ac:dyDescent="0.25">
      <c r="A3147" s="6" t="s">
        <v>882</v>
      </c>
      <c r="B3147" s="258"/>
      <c r="F3147" s="7" t="s">
        <v>882</v>
      </c>
      <c r="G3147" s="21" t="s">
        <v>882</v>
      </c>
      <c r="H3147" s="19" t="s">
        <v>882</v>
      </c>
      <c r="I3147" s="10" t="s">
        <v>882</v>
      </c>
      <c r="J3147" s="11" t="s">
        <v>882</v>
      </c>
      <c r="K3147" s="9" t="s">
        <v>882</v>
      </c>
      <c r="L3147" s="9" t="s">
        <v>882</v>
      </c>
      <c r="M3147" s="19" t="s">
        <v>882</v>
      </c>
      <c r="N3147" s="9" t="s">
        <v>882</v>
      </c>
      <c r="O3147" s="9" t="s">
        <v>882</v>
      </c>
      <c r="P3147" s="9" t="s">
        <v>882</v>
      </c>
      <c r="Q3147" t="s">
        <v>882</v>
      </c>
      <c r="R3147" s="7" t="s">
        <v>882</v>
      </c>
      <c r="S3147" s="11" t="s">
        <v>882</v>
      </c>
    </row>
    <row r="3148" spans="1:19" ht="15" hidden="1" customHeight="1" x14ac:dyDescent="0.25">
      <c r="A3148" s="6" t="s">
        <v>882</v>
      </c>
      <c r="B3148" s="258"/>
      <c r="F3148" s="7" t="s">
        <v>882</v>
      </c>
      <c r="G3148" s="21" t="s">
        <v>882</v>
      </c>
      <c r="H3148" s="19" t="s">
        <v>882</v>
      </c>
      <c r="I3148" s="10" t="s">
        <v>882</v>
      </c>
      <c r="J3148" s="11" t="s">
        <v>882</v>
      </c>
      <c r="K3148" s="9" t="s">
        <v>882</v>
      </c>
      <c r="L3148" s="9" t="s">
        <v>882</v>
      </c>
      <c r="M3148" s="19" t="s">
        <v>882</v>
      </c>
      <c r="N3148" s="9" t="s">
        <v>882</v>
      </c>
      <c r="O3148" s="9" t="s">
        <v>882</v>
      </c>
      <c r="P3148" s="9" t="s">
        <v>882</v>
      </c>
      <c r="Q3148" t="s">
        <v>882</v>
      </c>
      <c r="R3148" s="7" t="s">
        <v>882</v>
      </c>
      <c r="S3148" s="11" t="s">
        <v>882</v>
      </c>
    </row>
    <row r="3149" spans="1:19" ht="15" hidden="1" customHeight="1" x14ac:dyDescent="0.25">
      <c r="A3149" s="6" t="s">
        <v>882</v>
      </c>
      <c r="B3149" s="258"/>
      <c r="F3149" s="7" t="s">
        <v>882</v>
      </c>
      <c r="G3149" s="21" t="s">
        <v>882</v>
      </c>
      <c r="H3149" s="19" t="s">
        <v>882</v>
      </c>
      <c r="I3149" s="10" t="s">
        <v>882</v>
      </c>
      <c r="J3149" s="11" t="s">
        <v>882</v>
      </c>
      <c r="K3149" s="9" t="s">
        <v>882</v>
      </c>
      <c r="L3149" s="9" t="s">
        <v>882</v>
      </c>
      <c r="M3149" s="19" t="s">
        <v>882</v>
      </c>
      <c r="N3149" s="9" t="s">
        <v>882</v>
      </c>
      <c r="O3149" s="9" t="s">
        <v>882</v>
      </c>
      <c r="P3149" s="9" t="s">
        <v>882</v>
      </c>
      <c r="Q3149" t="s">
        <v>882</v>
      </c>
      <c r="R3149" s="7" t="s">
        <v>882</v>
      </c>
      <c r="S3149" s="11" t="s">
        <v>882</v>
      </c>
    </row>
    <row r="3150" spans="1:19" ht="15" hidden="1" customHeight="1" x14ac:dyDescent="0.25">
      <c r="A3150" s="6" t="s">
        <v>882</v>
      </c>
      <c r="B3150" s="258"/>
      <c r="F3150" s="7" t="s">
        <v>882</v>
      </c>
      <c r="G3150" s="21" t="s">
        <v>882</v>
      </c>
      <c r="H3150" s="19" t="s">
        <v>882</v>
      </c>
      <c r="I3150" s="10" t="s">
        <v>882</v>
      </c>
      <c r="J3150" s="11" t="s">
        <v>882</v>
      </c>
      <c r="K3150" s="9" t="s">
        <v>882</v>
      </c>
      <c r="L3150" s="9" t="s">
        <v>882</v>
      </c>
      <c r="M3150" s="19" t="s">
        <v>882</v>
      </c>
      <c r="N3150" s="9" t="s">
        <v>882</v>
      </c>
      <c r="O3150" s="9" t="s">
        <v>882</v>
      </c>
      <c r="P3150" s="9" t="s">
        <v>882</v>
      </c>
      <c r="Q3150" t="s">
        <v>882</v>
      </c>
      <c r="R3150" s="7" t="s">
        <v>882</v>
      </c>
      <c r="S3150" s="11" t="s">
        <v>882</v>
      </c>
    </row>
    <row r="3151" spans="1:19" ht="15" hidden="1" customHeight="1" x14ac:dyDescent="0.25">
      <c r="A3151" s="6" t="s">
        <v>882</v>
      </c>
      <c r="B3151" s="258"/>
      <c r="F3151" s="7" t="s">
        <v>882</v>
      </c>
      <c r="G3151" s="21" t="s">
        <v>882</v>
      </c>
      <c r="H3151" s="19" t="s">
        <v>882</v>
      </c>
      <c r="I3151" s="10" t="s">
        <v>882</v>
      </c>
      <c r="J3151" s="11" t="s">
        <v>882</v>
      </c>
      <c r="K3151" s="9" t="s">
        <v>882</v>
      </c>
      <c r="L3151" s="9" t="s">
        <v>882</v>
      </c>
      <c r="M3151" s="19" t="s">
        <v>882</v>
      </c>
      <c r="N3151" s="9" t="s">
        <v>882</v>
      </c>
      <c r="O3151" s="9" t="s">
        <v>882</v>
      </c>
      <c r="P3151" s="9" t="s">
        <v>882</v>
      </c>
      <c r="Q3151" t="s">
        <v>882</v>
      </c>
      <c r="R3151" s="7" t="s">
        <v>882</v>
      </c>
      <c r="S3151" s="11" t="s">
        <v>882</v>
      </c>
    </row>
    <row r="3152" spans="1:19" ht="15" hidden="1" customHeight="1" x14ac:dyDescent="0.25">
      <c r="A3152" s="6" t="s">
        <v>882</v>
      </c>
      <c r="B3152" s="258"/>
      <c r="F3152" s="7" t="s">
        <v>882</v>
      </c>
      <c r="G3152" s="21" t="s">
        <v>882</v>
      </c>
      <c r="H3152" s="19" t="s">
        <v>882</v>
      </c>
      <c r="I3152" s="10" t="s">
        <v>882</v>
      </c>
      <c r="J3152" s="11" t="s">
        <v>882</v>
      </c>
      <c r="K3152" s="9" t="s">
        <v>882</v>
      </c>
      <c r="L3152" s="9" t="s">
        <v>882</v>
      </c>
      <c r="M3152" s="19" t="s">
        <v>882</v>
      </c>
      <c r="N3152" s="9" t="s">
        <v>882</v>
      </c>
      <c r="O3152" s="9" t="s">
        <v>882</v>
      </c>
      <c r="P3152" s="9" t="s">
        <v>882</v>
      </c>
      <c r="Q3152" t="s">
        <v>882</v>
      </c>
      <c r="R3152" s="7" t="s">
        <v>882</v>
      </c>
      <c r="S3152" s="11" t="s">
        <v>882</v>
      </c>
    </row>
    <row r="3153" spans="1:19" ht="15" hidden="1" customHeight="1" x14ac:dyDescent="0.25">
      <c r="A3153" s="6" t="s">
        <v>882</v>
      </c>
      <c r="B3153" s="258"/>
      <c r="F3153" s="7" t="s">
        <v>882</v>
      </c>
      <c r="G3153" s="21" t="s">
        <v>882</v>
      </c>
      <c r="H3153" s="19" t="s">
        <v>882</v>
      </c>
      <c r="I3153" s="10" t="s">
        <v>882</v>
      </c>
      <c r="J3153" s="11" t="s">
        <v>882</v>
      </c>
      <c r="K3153" s="9" t="s">
        <v>882</v>
      </c>
      <c r="L3153" s="9" t="s">
        <v>882</v>
      </c>
      <c r="M3153" s="19" t="s">
        <v>882</v>
      </c>
      <c r="N3153" s="9" t="s">
        <v>882</v>
      </c>
      <c r="O3153" s="9" t="s">
        <v>882</v>
      </c>
      <c r="P3153" s="9" t="s">
        <v>882</v>
      </c>
      <c r="Q3153" t="s">
        <v>882</v>
      </c>
      <c r="R3153" s="7" t="s">
        <v>882</v>
      </c>
      <c r="S3153" s="11" t="s">
        <v>882</v>
      </c>
    </row>
    <row r="3154" spans="1:19" ht="15" hidden="1" customHeight="1" x14ac:dyDescent="0.25">
      <c r="A3154" s="6" t="s">
        <v>882</v>
      </c>
      <c r="B3154" s="258"/>
      <c r="F3154" s="7" t="s">
        <v>882</v>
      </c>
      <c r="G3154" s="21" t="s">
        <v>882</v>
      </c>
      <c r="H3154" s="19" t="s">
        <v>882</v>
      </c>
      <c r="I3154" s="10" t="s">
        <v>882</v>
      </c>
      <c r="J3154" s="11" t="s">
        <v>882</v>
      </c>
      <c r="K3154" s="9" t="s">
        <v>882</v>
      </c>
      <c r="L3154" s="9" t="s">
        <v>882</v>
      </c>
      <c r="M3154" s="19" t="s">
        <v>882</v>
      </c>
      <c r="N3154" s="9" t="s">
        <v>882</v>
      </c>
      <c r="O3154" s="9" t="s">
        <v>882</v>
      </c>
      <c r="P3154" s="9" t="s">
        <v>882</v>
      </c>
      <c r="Q3154" t="s">
        <v>882</v>
      </c>
      <c r="R3154" s="7" t="s">
        <v>882</v>
      </c>
      <c r="S3154" s="11" t="s">
        <v>882</v>
      </c>
    </row>
    <row r="3155" spans="1:19" ht="15" hidden="1" customHeight="1" x14ac:dyDescent="0.25">
      <c r="A3155" s="6" t="s">
        <v>882</v>
      </c>
      <c r="B3155" s="258"/>
      <c r="F3155" s="7" t="s">
        <v>882</v>
      </c>
      <c r="G3155" s="21" t="s">
        <v>882</v>
      </c>
      <c r="H3155" s="19" t="s">
        <v>882</v>
      </c>
      <c r="I3155" s="10" t="s">
        <v>882</v>
      </c>
      <c r="J3155" s="11" t="s">
        <v>882</v>
      </c>
      <c r="K3155" s="9" t="s">
        <v>882</v>
      </c>
      <c r="L3155" s="9" t="s">
        <v>882</v>
      </c>
      <c r="M3155" s="19" t="s">
        <v>882</v>
      </c>
      <c r="N3155" s="9" t="s">
        <v>882</v>
      </c>
      <c r="O3155" s="9" t="s">
        <v>882</v>
      </c>
      <c r="P3155" s="9" t="s">
        <v>882</v>
      </c>
      <c r="Q3155" t="s">
        <v>882</v>
      </c>
      <c r="R3155" s="7" t="s">
        <v>882</v>
      </c>
      <c r="S3155" s="11" t="s">
        <v>882</v>
      </c>
    </row>
    <row r="3156" spans="1:19" ht="15" hidden="1" customHeight="1" x14ac:dyDescent="0.25">
      <c r="A3156" s="6" t="s">
        <v>882</v>
      </c>
      <c r="B3156" s="258"/>
      <c r="F3156" s="7" t="s">
        <v>882</v>
      </c>
      <c r="G3156" s="21" t="s">
        <v>882</v>
      </c>
      <c r="H3156" s="19" t="s">
        <v>882</v>
      </c>
      <c r="I3156" s="10" t="s">
        <v>882</v>
      </c>
      <c r="J3156" s="11" t="s">
        <v>882</v>
      </c>
      <c r="K3156" s="9" t="s">
        <v>882</v>
      </c>
      <c r="L3156" s="9" t="s">
        <v>882</v>
      </c>
      <c r="M3156" s="19" t="s">
        <v>882</v>
      </c>
      <c r="N3156" s="9" t="s">
        <v>882</v>
      </c>
      <c r="O3156" s="9" t="s">
        <v>882</v>
      </c>
      <c r="P3156" s="9" t="s">
        <v>882</v>
      </c>
      <c r="Q3156" t="s">
        <v>882</v>
      </c>
      <c r="R3156" s="7" t="s">
        <v>882</v>
      </c>
      <c r="S3156" s="11" t="s">
        <v>882</v>
      </c>
    </row>
    <row r="3157" spans="1:19" ht="15" hidden="1" customHeight="1" x14ac:dyDescent="0.25">
      <c r="A3157" s="6" t="s">
        <v>882</v>
      </c>
      <c r="B3157" s="258"/>
      <c r="F3157" s="7" t="s">
        <v>882</v>
      </c>
      <c r="G3157" s="21" t="s">
        <v>882</v>
      </c>
      <c r="H3157" s="19" t="s">
        <v>882</v>
      </c>
      <c r="I3157" s="10" t="s">
        <v>882</v>
      </c>
      <c r="J3157" s="11" t="s">
        <v>882</v>
      </c>
      <c r="K3157" s="9" t="s">
        <v>882</v>
      </c>
      <c r="L3157" s="9" t="s">
        <v>882</v>
      </c>
      <c r="M3157" s="19" t="s">
        <v>882</v>
      </c>
      <c r="N3157" s="9" t="s">
        <v>882</v>
      </c>
      <c r="O3157" s="9" t="s">
        <v>882</v>
      </c>
      <c r="P3157" s="9" t="s">
        <v>882</v>
      </c>
      <c r="Q3157" t="s">
        <v>882</v>
      </c>
      <c r="R3157" s="7" t="s">
        <v>882</v>
      </c>
      <c r="S3157" s="11" t="s">
        <v>882</v>
      </c>
    </row>
    <row r="3158" spans="1:19" ht="15" hidden="1" customHeight="1" x14ac:dyDescent="0.25">
      <c r="A3158" s="6" t="s">
        <v>882</v>
      </c>
      <c r="B3158" s="258"/>
      <c r="F3158" s="7" t="s">
        <v>882</v>
      </c>
      <c r="G3158" s="21" t="s">
        <v>882</v>
      </c>
      <c r="H3158" s="19" t="s">
        <v>882</v>
      </c>
      <c r="I3158" s="10" t="s">
        <v>882</v>
      </c>
      <c r="J3158" s="11" t="s">
        <v>882</v>
      </c>
      <c r="K3158" s="9" t="s">
        <v>882</v>
      </c>
      <c r="L3158" s="9" t="s">
        <v>882</v>
      </c>
      <c r="M3158" s="19" t="s">
        <v>882</v>
      </c>
      <c r="N3158" s="9" t="s">
        <v>882</v>
      </c>
      <c r="O3158" s="9" t="s">
        <v>882</v>
      </c>
      <c r="P3158" s="9" t="s">
        <v>882</v>
      </c>
      <c r="Q3158" t="s">
        <v>882</v>
      </c>
      <c r="R3158" s="7" t="s">
        <v>882</v>
      </c>
      <c r="S3158" s="11" t="s">
        <v>882</v>
      </c>
    </row>
    <row r="3159" spans="1:19" ht="15" hidden="1" customHeight="1" x14ac:dyDescent="0.25">
      <c r="A3159" s="6" t="s">
        <v>882</v>
      </c>
      <c r="B3159" s="258"/>
      <c r="F3159" s="7" t="s">
        <v>882</v>
      </c>
      <c r="G3159" s="21" t="s">
        <v>882</v>
      </c>
      <c r="H3159" s="19" t="s">
        <v>882</v>
      </c>
      <c r="I3159" s="10" t="s">
        <v>882</v>
      </c>
      <c r="J3159" s="11" t="s">
        <v>882</v>
      </c>
      <c r="K3159" s="9" t="s">
        <v>882</v>
      </c>
      <c r="L3159" s="9" t="s">
        <v>882</v>
      </c>
      <c r="M3159" s="19" t="s">
        <v>882</v>
      </c>
      <c r="N3159" s="9" t="s">
        <v>882</v>
      </c>
      <c r="O3159" s="9" t="s">
        <v>882</v>
      </c>
      <c r="P3159" s="9" t="s">
        <v>882</v>
      </c>
      <c r="Q3159" t="s">
        <v>882</v>
      </c>
      <c r="R3159" s="7" t="s">
        <v>882</v>
      </c>
      <c r="S3159" s="11" t="s">
        <v>882</v>
      </c>
    </row>
    <row r="3160" spans="1:19" ht="15" hidden="1" customHeight="1" x14ac:dyDescent="0.25">
      <c r="A3160" s="6" t="s">
        <v>882</v>
      </c>
      <c r="B3160" s="258"/>
      <c r="F3160" s="7" t="s">
        <v>882</v>
      </c>
      <c r="G3160" s="21" t="s">
        <v>882</v>
      </c>
      <c r="H3160" s="19" t="s">
        <v>882</v>
      </c>
      <c r="I3160" s="10" t="s">
        <v>882</v>
      </c>
      <c r="J3160" s="11" t="s">
        <v>882</v>
      </c>
      <c r="K3160" s="9" t="s">
        <v>882</v>
      </c>
      <c r="L3160" s="9" t="s">
        <v>882</v>
      </c>
      <c r="M3160" s="19" t="s">
        <v>882</v>
      </c>
      <c r="N3160" s="9" t="s">
        <v>882</v>
      </c>
      <c r="O3160" s="9" t="s">
        <v>882</v>
      </c>
      <c r="P3160" s="9" t="s">
        <v>882</v>
      </c>
      <c r="Q3160" t="s">
        <v>882</v>
      </c>
      <c r="R3160" s="7" t="s">
        <v>882</v>
      </c>
      <c r="S3160" s="11" t="s">
        <v>882</v>
      </c>
    </row>
    <row r="3161" spans="1:19" ht="15" hidden="1" customHeight="1" x14ac:dyDescent="0.25">
      <c r="A3161" s="6" t="s">
        <v>882</v>
      </c>
      <c r="B3161" s="258"/>
      <c r="F3161" s="7" t="s">
        <v>882</v>
      </c>
      <c r="G3161" s="21" t="s">
        <v>882</v>
      </c>
      <c r="H3161" s="19" t="s">
        <v>882</v>
      </c>
      <c r="I3161" s="10" t="s">
        <v>882</v>
      </c>
      <c r="J3161" s="11" t="s">
        <v>882</v>
      </c>
      <c r="K3161" s="9" t="s">
        <v>882</v>
      </c>
      <c r="L3161" s="9" t="s">
        <v>882</v>
      </c>
      <c r="M3161" s="19" t="s">
        <v>882</v>
      </c>
      <c r="N3161" s="9" t="s">
        <v>882</v>
      </c>
      <c r="O3161" s="9" t="s">
        <v>882</v>
      </c>
      <c r="P3161" s="9" t="s">
        <v>882</v>
      </c>
      <c r="Q3161" t="s">
        <v>882</v>
      </c>
      <c r="R3161" s="7" t="s">
        <v>882</v>
      </c>
      <c r="S3161" s="11" t="s">
        <v>882</v>
      </c>
    </row>
    <row r="3162" spans="1:19" ht="15" hidden="1" customHeight="1" x14ac:dyDescent="0.25">
      <c r="A3162" s="6" t="s">
        <v>882</v>
      </c>
      <c r="B3162" s="258"/>
      <c r="F3162" s="7" t="s">
        <v>882</v>
      </c>
      <c r="G3162" s="21" t="s">
        <v>882</v>
      </c>
      <c r="H3162" s="19" t="s">
        <v>882</v>
      </c>
      <c r="I3162" s="10" t="s">
        <v>882</v>
      </c>
      <c r="J3162" s="11" t="s">
        <v>882</v>
      </c>
      <c r="K3162" s="9" t="s">
        <v>882</v>
      </c>
      <c r="L3162" s="9" t="s">
        <v>882</v>
      </c>
      <c r="M3162" s="19" t="s">
        <v>882</v>
      </c>
      <c r="N3162" s="9" t="s">
        <v>882</v>
      </c>
      <c r="O3162" s="9" t="s">
        <v>882</v>
      </c>
      <c r="P3162" s="9" t="s">
        <v>882</v>
      </c>
      <c r="Q3162" t="s">
        <v>882</v>
      </c>
      <c r="R3162" s="7" t="s">
        <v>882</v>
      </c>
      <c r="S3162" s="11" t="s">
        <v>882</v>
      </c>
    </row>
    <row r="3163" spans="1:19" ht="15" hidden="1" customHeight="1" x14ac:dyDescent="0.25">
      <c r="A3163" s="6" t="s">
        <v>882</v>
      </c>
      <c r="B3163" s="258"/>
      <c r="F3163" s="7" t="s">
        <v>882</v>
      </c>
      <c r="G3163" s="21" t="s">
        <v>882</v>
      </c>
      <c r="H3163" s="19" t="s">
        <v>882</v>
      </c>
      <c r="I3163" s="10" t="s">
        <v>882</v>
      </c>
      <c r="J3163" s="11" t="s">
        <v>882</v>
      </c>
      <c r="K3163" s="9" t="s">
        <v>882</v>
      </c>
      <c r="L3163" s="9" t="s">
        <v>882</v>
      </c>
      <c r="M3163" s="19" t="s">
        <v>882</v>
      </c>
      <c r="N3163" s="9" t="s">
        <v>882</v>
      </c>
      <c r="O3163" s="9" t="s">
        <v>882</v>
      </c>
      <c r="P3163" s="9" t="s">
        <v>882</v>
      </c>
      <c r="Q3163" t="s">
        <v>882</v>
      </c>
      <c r="R3163" s="7" t="s">
        <v>882</v>
      </c>
      <c r="S3163" s="11" t="s">
        <v>882</v>
      </c>
    </row>
    <row r="3164" spans="1:19" ht="15" hidden="1" customHeight="1" x14ac:dyDescent="0.25">
      <c r="A3164" s="6" t="s">
        <v>882</v>
      </c>
      <c r="B3164" s="258"/>
      <c r="F3164" s="7" t="s">
        <v>882</v>
      </c>
      <c r="G3164" s="21" t="s">
        <v>882</v>
      </c>
      <c r="H3164" s="19" t="s">
        <v>882</v>
      </c>
      <c r="I3164" s="10" t="s">
        <v>882</v>
      </c>
      <c r="J3164" s="11" t="s">
        <v>882</v>
      </c>
      <c r="K3164" s="9" t="s">
        <v>882</v>
      </c>
      <c r="L3164" s="9" t="s">
        <v>882</v>
      </c>
      <c r="M3164" s="19" t="s">
        <v>882</v>
      </c>
      <c r="N3164" s="9" t="s">
        <v>882</v>
      </c>
      <c r="O3164" s="9" t="s">
        <v>882</v>
      </c>
      <c r="P3164" s="9" t="s">
        <v>882</v>
      </c>
      <c r="Q3164" t="s">
        <v>882</v>
      </c>
      <c r="R3164" s="7" t="s">
        <v>882</v>
      </c>
      <c r="S3164" s="11" t="s">
        <v>882</v>
      </c>
    </row>
    <row r="3165" spans="1:19" ht="15" hidden="1" customHeight="1" x14ac:dyDescent="0.25">
      <c r="A3165" s="6" t="s">
        <v>882</v>
      </c>
      <c r="B3165" s="258"/>
      <c r="F3165" s="7" t="s">
        <v>882</v>
      </c>
      <c r="G3165" s="21" t="s">
        <v>882</v>
      </c>
      <c r="H3165" s="19" t="s">
        <v>882</v>
      </c>
      <c r="I3165" s="10" t="s">
        <v>882</v>
      </c>
      <c r="J3165" s="11" t="s">
        <v>882</v>
      </c>
      <c r="K3165" s="9" t="s">
        <v>882</v>
      </c>
      <c r="L3165" s="9" t="s">
        <v>882</v>
      </c>
      <c r="M3165" s="19" t="s">
        <v>882</v>
      </c>
      <c r="N3165" s="9" t="s">
        <v>882</v>
      </c>
      <c r="O3165" s="9" t="s">
        <v>882</v>
      </c>
      <c r="P3165" s="9" t="s">
        <v>882</v>
      </c>
      <c r="Q3165" t="s">
        <v>882</v>
      </c>
      <c r="R3165" s="7" t="s">
        <v>882</v>
      </c>
      <c r="S3165" s="11" t="s">
        <v>882</v>
      </c>
    </row>
    <row r="3166" spans="1:19" ht="15" hidden="1" customHeight="1" x14ac:dyDescent="0.25">
      <c r="A3166" s="6" t="s">
        <v>882</v>
      </c>
      <c r="B3166" s="258"/>
      <c r="F3166" s="7" t="s">
        <v>882</v>
      </c>
      <c r="G3166" s="21" t="s">
        <v>882</v>
      </c>
      <c r="H3166" s="19" t="s">
        <v>882</v>
      </c>
      <c r="I3166" s="10" t="s">
        <v>882</v>
      </c>
      <c r="J3166" s="11" t="s">
        <v>882</v>
      </c>
      <c r="K3166" s="9" t="s">
        <v>882</v>
      </c>
      <c r="L3166" s="9" t="s">
        <v>882</v>
      </c>
      <c r="M3166" s="19" t="s">
        <v>882</v>
      </c>
      <c r="N3166" s="9" t="s">
        <v>882</v>
      </c>
      <c r="O3166" s="9" t="s">
        <v>882</v>
      </c>
      <c r="P3166" s="9" t="s">
        <v>882</v>
      </c>
      <c r="Q3166" t="s">
        <v>882</v>
      </c>
      <c r="R3166" s="7" t="s">
        <v>882</v>
      </c>
      <c r="S3166" s="11" t="s">
        <v>882</v>
      </c>
    </row>
    <row r="3167" spans="1:19" ht="15" hidden="1" customHeight="1" x14ac:dyDescent="0.25">
      <c r="A3167" s="6" t="s">
        <v>882</v>
      </c>
      <c r="B3167" s="258"/>
      <c r="F3167" s="7" t="s">
        <v>882</v>
      </c>
      <c r="G3167" s="21" t="s">
        <v>882</v>
      </c>
      <c r="H3167" s="19" t="s">
        <v>882</v>
      </c>
      <c r="I3167" s="10" t="s">
        <v>882</v>
      </c>
      <c r="J3167" s="11" t="s">
        <v>882</v>
      </c>
      <c r="K3167" s="9" t="s">
        <v>882</v>
      </c>
      <c r="L3167" s="9" t="s">
        <v>882</v>
      </c>
      <c r="M3167" s="19" t="s">
        <v>882</v>
      </c>
      <c r="N3167" s="9" t="s">
        <v>882</v>
      </c>
      <c r="O3167" s="9" t="s">
        <v>882</v>
      </c>
      <c r="P3167" s="9" t="s">
        <v>882</v>
      </c>
      <c r="Q3167" t="s">
        <v>882</v>
      </c>
      <c r="R3167" s="7" t="s">
        <v>882</v>
      </c>
      <c r="S3167" s="11" t="s">
        <v>882</v>
      </c>
    </row>
    <row r="3168" spans="1:19" ht="15" hidden="1" customHeight="1" x14ac:dyDescent="0.25">
      <c r="A3168" s="6" t="s">
        <v>882</v>
      </c>
      <c r="B3168" s="258"/>
      <c r="F3168" s="7" t="s">
        <v>882</v>
      </c>
      <c r="G3168" s="21" t="s">
        <v>882</v>
      </c>
      <c r="H3168" s="19" t="s">
        <v>882</v>
      </c>
      <c r="I3168" s="10" t="s">
        <v>882</v>
      </c>
      <c r="J3168" s="11" t="s">
        <v>882</v>
      </c>
      <c r="K3168" s="9" t="s">
        <v>882</v>
      </c>
      <c r="L3168" s="9" t="s">
        <v>882</v>
      </c>
      <c r="M3168" s="19" t="s">
        <v>882</v>
      </c>
      <c r="N3168" s="9" t="s">
        <v>882</v>
      </c>
      <c r="O3168" s="9" t="s">
        <v>882</v>
      </c>
      <c r="P3168" s="9" t="s">
        <v>882</v>
      </c>
      <c r="Q3168" t="s">
        <v>882</v>
      </c>
      <c r="R3168" s="7" t="s">
        <v>882</v>
      </c>
      <c r="S3168" s="11" t="s">
        <v>882</v>
      </c>
    </row>
    <row r="3169" spans="1:19" ht="15" hidden="1" customHeight="1" x14ac:dyDescent="0.25">
      <c r="A3169" s="6" t="s">
        <v>882</v>
      </c>
      <c r="B3169" s="258"/>
      <c r="F3169" s="7" t="s">
        <v>882</v>
      </c>
      <c r="G3169" s="21" t="s">
        <v>882</v>
      </c>
      <c r="H3169" s="19" t="s">
        <v>882</v>
      </c>
      <c r="I3169" s="10" t="s">
        <v>882</v>
      </c>
      <c r="J3169" s="11" t="s">
        <v>882</v>
      </c>
      <c r="K3169" s="9" t="s">
        <v>882</v>
      </c>
      <c r="L3169" s="9" t="s">
        <v>882</v>
      </c>
      <c r="M3169" s="19" t="s">
        <v>882</v>
      </c>
      <c r="N3169" s="9" t="s">
        <v>882</v>
      </c>
      <c r="O3169" s="9" t="s">
        <v>882</v>
      </c>
      <c r="P3169" s="9" t="s">
        <v>882</v>
      </c>
      <c r="Q3169" t="s">
        <v>882</v>
      </c>
      <c r="R3169" s="7" t="s">
        <v>882</v>
      </c>
      <c r="S3169" s="11" t="s">
        <v>882</v>
      </c>
    </row>
    <row r="3170" spans="1:19" ht="15" hidden="1" customHeight="1" x14ac:dyDescent="0.25">
      <c r="A3170" s="6" t="s">
        <v>882</v>
      </c>
      <c r="B3170" s="258"/>
      <c r="F3170" s="7" t="s">
        <v>882</v>
      </c>
      <c r="G3170" s="21" t="s">
        <v>882</v>
      </c>
      <c r="H3170" s="19" t="s">
        <v>882</v>
      </c>
      <c r="I3170" s="10" t="s">
        <v>882</v>
      </c>
      <c r="J3170" s="11" t="s">
        <v>882</v>
      </c>
      <c r="K3170" s="9" t="s">
        <v>882</v>
      </c>
      <c r="L3170" s="9" t="s">
        <v>882</v>
      </c>
      <c r="M3170" s="19" t="s">
        <v>882</v>
      </c>
      <c r="N3170" s="9" t="s">
        <v>882</v>
      </c>
      <c r="O3170" s="9" t="s">
        <v>882</v>
      </c>
      <c r="P3170" s="9" t="s">
        <v>882</v>
      </c>
      <c r="Q3170" t="s">
        <v>882</v>
      </c>
      <c r="R3170" s="7" t="s">
        <v>882</v>
      </c>
      <c r="S3170" s="11" t="s">
        <v>882</v>
      </c>
    </row>
    <row r="3171" spans="1:19" ht="15" hidden="1" customHeight="1" x14ac:dyDescent="0.25">
      <c r="A3171" s="6" t="s">
        <v>882</v>
      </c>
      <c r="B3171" s="258"/>
      <c r="F3171" s="7" t="s">
        <v>882</v>
      </c>
      <c r="G3171" s="21" t="s">
        <v>882</v>
      </c>
      <c r="H3171" s="19" t="s">
        <v>882</v>
      </c>
      <c r="I3171" s="10" t="s">
        <v>882</v>
      </c>
      <c r="J3171" s="11" t="s">
        <v>882</v>
      </c>
      <c r="K3171" s="9" t="s">
        <v>882</v>
      </c>
      <c r="L3171" s="9" t="s">
        <v>882</v>
      </c>
      <c r="M3171" s="19" t="s">
        <v>882</v>
      </c>
      <c r="N3171" s="9" t="s">
        <v>882</v>
      </c>
      <c r="O3171" s="9" t="s">
        <v>882</v>
      </c>
      <c r="P3171" s="9" t="s">
        <v>882</v>
      </c>
      <c r="Q3171" t="s">
        <v>882</v>
      </c>
      <c r="R3171" s="7" t="s">
        <v>882</v>
      </c>
      <c r="S3171" s="11" t="s">
        <v>882</v>
      </c>
    </row>
    <row r="3172" spans="1:19" ht="15" hidden="1" customHeight="1" x14ac:dyDescent="0.25">
      <c r="A3172" s="6" t="s">
        <v>882</v>
      </c>
      <c r="B3172" s="258"/>
      <c r="F3172" s="7" t="s">
        <v>882</v>
      </c>
      <c r="G3172" s="21" t="s">
        <v>882</v>
      </c>
      <c r="H3172" s="19" t="s">
        <v>882</v>
      </c>
      <c r="I3172" s="10" t="s">
        <v>882</v>
      </c>
      <c r="J3172" s="11" t="s">
        <v>882</v>
      </c>
      <c r="K3172" s="9" t="s">
        <v>882</v>
      </c>
      <c r="L3172" s="9" t="s">
        <v>882</v>
      </c>
      <c r="M3172" s="19" t="s">
        <v>882</v>
      </c>
      <c r="N3172" s="9" t="s">
        <v>882</v>
      </c>
      <c r="O3172" s="9" t="s">
        <v>882</v>
      </c>
      <c r="P3172" s="9" t="s">
        <v>882</v>
      </c>
      <c r="Q3172" t="s">
        <v>882</v>
      </c>
      <c r="R3172" s="7" t="s">
        <v>882</v>
      </c>
      <c r="S3172" s="11" t="s">
        <v>882</v>
      </c>
    </row>
    <row r="3173" spans="1:19" ht="15" hidden="1" customHeight="1" x14ac:dyDescent="0.25">
      <c r="A3173" s="6" t="s">
        <v>882</v>
      </c>
      <c r="B3173" s="258"/>
      <c r="F3173" s="7" t="s">
        <v>882</v>
      </c>
      <c r="G3173" s="21" t="s">
        <v>882</v>
      </c>
      <c r="H3173" s="19" t="s">
        <v>882</v>
      </c>
      <c r="I3173" s="10" t="s">
        <v>882</v>
      </c>
      <c r="J3173" s="11" t="s">
        <v>882</v>
      </c>
      <c r="K3173" s="9" t="s">
        <v>882</v>
      </c>
      <c r="L3173" s="9" t="s">
        <v>882</v>
      </c>
      <c r="M3173" s="19" t="s">
        <v>882</v>
      </c>
      <c r="N3173" s="9" t="s">
        <v>882</v>
      </c>
      <c r="O3173" s="9" t="s">
        <v>882</v>
      </c>
      <c r="P3173" s="9" t="s">
        <v>882</v>
      </c>
      <c r="Q3173" t="s">
        <v>882</v>
      </c>
      <c r="R3173" s="7" t="s">
        <v>882</v>
      </c>
      <c r="S3173" s="11" t="s">
        <v>882</v>
      </c>
    </row>
    <row r="3174" spans="1:19" ht="15" hidden="1" customHeight="1" x14ac:dyDescent="0.25">
      <c r="A3174" s="6" t="s">
        <v>882</v>
      </c>
      <c r="B3174" s="258"/>
      <c r="F3174" s="7" t="s">
        <v>882</v>
      </c>
      <c r="G3174" s="21" t="s">
        <v>882</v>
      </c>
      <c r="H3174" s="19" t="s">
        <v>882</v>
      </c>
      <c r="I3174" s="10" t="s">
        <v>882</v>
      </c>
      <c r="J3174" s="11" t="s">
        <v>882</v>
      </c>
      <c r="K3174" s="9" t="s">
        <v>882</v>
      </c>
      <c r="L3174" s="9" t="s">
        <v>882</v>
      </c>
      <c r="M3174" s="19" t="s">
        <v>882</v>
      </c>
      <c r="N3174" s="9" t="s">
        <v>882</v>
      </c>
      <c r="O3174" s="9" t="s">
        <v>882</v>
      </c>
      <c r="P3174" s="9" t="s">
        <v>882</v>
      </c>
      <c r="Q3174" t="s">
        <v>882</v>
      </c>
      <c r="R3174" s="7" t="s">
        <v>882</v>
      </c>
      <c r="S3174" s="11" t="s">
        <v>882</v>
      </c>
    </row>
    <row r="3175" spans="1:19" ht="15" hidden="1" customHeight="1" x14ac:dyDescent="0.25">
      <c r="A3175" s="6" t="s">
        <v>882</v>
      </c>
      <c r="B3175" s="258"/>
      <c r="F3175" s="7" t="s">
        <v>882</v>
      </c>
      <c r="G3175" s="21" t="s">
        <v>882</v>
      </c>
      <c r="H3175" s="19" t="s">
        <v>882</v>
      </c>
      <c r="I3175" s="10" t="s">
        <v>882</v>
      </c>
      <c r="J3175" s="11" t="s">
        <v>882</v>
      </c>
      <c r="K3175" s="9" t="s">
        <v>882</v>
      </c>
      <c r="L3175" s="9" t="s">
        <v>882</v>
      </c>
      <c r="M3175" s="19" t="s">
        <v>882</v>
      </c>
      <c r="N3175" s="9" t="s">
        <v>882</v>
      </c>
      <c r="O3175" s="9" t="s">
        <v>882</v>
      </c>
      <c r="P3175" s="9" t="s">
        <v>882</v>
      </c>
      <c r="Q3175" t="s">
        <v>882</v>
      </c>
      <c r="R3175" s="7" t="s">
        <v>882</v>
      </c>
      <c r="S3175" s="11" t="s">
        <v>882</v>
      </c>
    </row>
    <row r="3176" spans="1:19" ht="15" hidden="1" customHeight="1" x14ac:dyDescent="0.25">
      <c r="A3176" s="6" t="s">
        <v>882</v>
      </c>
      <c r="B3176" s="258"/>
      <c r="F3176" s="7" t="s">
        <v>882</v>
      </c>
      <c r="G3176" s="21" t="s">
        <v>882</v>
      </c>
      <c r="H3176" s="19" t="s">
        <v>882</v>
      </c>
      <c r="I3176" s="10" t="s">
        <v>882</v>
      </c>
      <c r="J3176" s="11" t="s">
        <v>882</v>
      </c>
      <c r="K3176" s="9" t="s">
        <v>882</v>
      </c>
      <c r="L3176" s="9" t="s">
        <v>882</v>
      </c>
      <c r="M3176" s="19" t="s">
        <v>882</v>
      </c>
      <c r="N3176" s="9" t="s">
        <v>882</v>
      </c>
      <c r="O3176" s="9" t="s">
        <v>882</v>
      </c>
      <c r="P3176" s="9" t="s">
        <v>882</v>
      </c>
      <c r="Q3176" t="s">
        <v>882</v>
      </c>
      <c r="R3176" s="7" t="s">
        <v>882</v>
      </c>
      <c r="S3176" s="11" t="s">
        <v>882</v>
      </c>
    </row>
    <row r="3177" spans="1:19" ht="15" hidden="1" customHeight="1" x14ac:dyDescent="0.25">
      <c r="A3177" s="6" t="s">
        <v>882</v>
      </c>
      <c r="B3177" s="258"/>
      <c r="F3177" s="7" t="s">
        <v>882</v>
      </c>
      <c r="G3177" s="21" t="s">
        <v>882</v>
      </c>
      <c r="H3177" s="19" t="s">
        <v>882</v>
      </c>
      <c r="I3177" s="10" t="s">
        <v>882</v>
      </c>
      <c r="J3177" s="11" t="s">
        <v>882</v>
      </c>
      <c r="K3177" s="9" t="s">
        <v>882</v>
      </c>
      <c r="L3177" s="9" t="s">
        <v>882</v>
      </c>
      <c r="M3177" s="19" t="s">
        <v>882</v>
      </c>
      <c r="N3177" s="9" t="s">
        <v>882</v>
      </c>
      <c r="O3177" s="9" t="s">
        <v>882</v>
      </c>
      <c r="P3177" s="9" t="s">
        <v>882</v>
      </c>
      <c r="Q3177" t="s">
        <v>882</v>
      </c>
      <c r="R3177" s="7" t="s">
        <v>882</v>
      </c>
      <c r="S3177" s="11" t="s">
        <v>882</v>
      </c>
    </row>
    <row r="3178" spans="1:19" ht="15" hidden="1" customHeight="1" x14ac:dyDescent="0.25">
      <c r="A3178" s="6" t="s">
        <v>882</v>
      </c>
      <c r="B3178" s="258"/>
      <c r="F3178" s="7" t="s">
        <v>882</v>
      </c>
      <c r="G3178" s="21" t="s">
        <v>882</v>
      </c>
      <c r="H3178" s="19" t="s">
        <v>882</v>
      </c>
      <c r="I3178" s="10" t="s">
        <v>882</v>
      </c>
      <c r="J3178" s="11" t="s">
        <v>882</v>
      </c>
      <c r="K3178" s="9" t="s">
        <v>882</v>
      </c>
      <c r="L3178" s="9" t="s">
        <v>882</v>
      </c>
      <c r="M3178" s="19" t="s">
        <v>882</v>
      </c>
      <c r="N3178" s="9" t="s">
        <v>882</v>
      </c>
      <c r="O3178" s="9" t="s">
        <v>882</v>
      </c>
      <c r="P3178" s="9" t="s">
        <v>882</v>
      </c>
      <c r="Q3178" t="s">
        <v>882</v>
      </c>
      <c r="R3178" s="7" t="s">
        <v>882</v>
      </c>
      <c r="S3178" s="11" t="s">
        <v>882</v>
      </c>
    </row>
    <row r="3179" spans="1:19" ht="15" hidden="1" customHeight="1" x14ac:dyDescent="0.25">
      <c r="A3179" s="6" t="s">
        <v>882</v>
      </c>
      <c r="B3179" s="258"/>
      <c r="F3179" s="7" t="s">
        <v>882</v>
      </c>
      <c r="G3179" s="21" t="s">
        <v>882</v>
      </c>
      <c r="H3179" s="19" t="s">
        <v>882</v>
      </c>
      <c r="I3179" s="10" t="s">
        <v>882</v>
      </c>
      <c r="J3179" s="11" t="s">
        <v>882</v>
      </c>
      <c r="K3179" s="9" t="s">
        <v>882</v>
      </c>
      <c r="L3179" s="9" t="s">
        <v>882</v>
      </c>
      <c r="M3179" s="19" t="s">
        <v>882</v>
      </c>
      <c r="N3179" s="9" t="s">
        <v>882</v>
      </c>
      <c r="O3179" s="9" t="s">
        <v>882</v>
      </c>
      <c r="P3179" s="9" t="s">
        <v>882</v>
      </c>
      <c r="Q3179" t="s">
        <v>882</v>
      </c>
      <c r="R3179" s="7" t="s">
        <v>882</v>
      </c>
      <c r="S3179" s="11" t="s">
        <v>882</v>
      </c>
    </row>
    <row r="3180" spans="1:19" ht="15" hidden="1" customHeight="1" x14ac:dyDescent="0.25">
      <c r="A3180" s="6" t="s">
        <v>882</v>
      </c>
      <c r="B3180" s="258"/>
      <c r="F3180" s="7" t="s">
        <v>882</v>
      </c>
      <c r="G3180" s="21" t="s">
        <v>882</v>
      </c>
      <c r="H3180" s="19" t="s">
        <v>882</v>
      </c>
      <c r="I3180" s="10" t="s">
        <v>882</v>
      </c>
      <c r="J3180" s="11" t="s">
        <v>882</v>
      </c>
      <c r="K3180" s="9" t="s">
        <v>882</v>
      </c>
      <c r="L3180" s="9" t="s">
        <v>882</v>
      </c>
      <c r="M3180" s="19" t="s">
        <v>882</v>
      </c>
      <c r="N3180" s="9" t="s">
        <v>882</v>
      </c>
      <c r="O3180" s="9" t="s">
        <v>882</v>
      </c>
      <c r="P3180" s="9" t="s">
        <v>882</v>
      </c>
      <c r="Q3180" t="s">
        <v>882</v>
      </c>
      <c r="R3180" s="7" t="s">
        <v>882</v>
      </c>
      <c r="S3180" s="11" t="s">
        <v>882</v>
      </c>
    </row>
    <row r="3181" spans="1:19" ht="15" hidden="1" customHeight="1" x14ac:dyDescent="0.25">
      <c r="A3181" s="6" t="s">
        <v>882</v>
      </c>
      <c r="B3181" s="258"/>
      <c r="F3181" s="7" t="s">
        <v>882</v>
      </c>
      <c r="G3181" s="21" t="s">
        <v>882</v>
      </c>
      <c r="H3181" s="19" t="s">
        <v>882</v>
      </c>
      <c r="I3181" s="10" t="s">
        <v>882</v>
      </c>
      <c r="J3181" s="11" t="s">
        <v>882</v>
      </c>
      <c r="K3181" s="9" t="s">
        <v>882</v>
      </c>
      <c r="L3181" s="9" t="s">
        <v>882</v>
      </c>
      <c r="M3181" s="19" t="s">
        <v>882</v>
      </c>
      <c r="N3181" s="9" t="s">
        <v>882</v>
      </c>
      <c r="O3181" s="9" t="s">
        <v>882</v>
      </c>
      <c r="P3181" s="9" t="s">
        <v>882</v>
      </c>
      <c r="Q3181" t="s">
        <v>882</v>
      </c>
      <c r="R3181" s="7" t="s">
        <v>882</v>
      </c>
      <c r="S3181" s="11" t="s">
        <v>882</v>
      </c>
    </row>
    <row r="3182" spans="1:19" ht="15" hidden="1" customHeight="1" x14ac:dyDescent="0.25">
      <c r="A3182" s="6" t="s">
        <v>882</v>
      </c>
      <c r="B3182" s="258"/>
      <c r="F3182" s="7" t="s">
        <v>882</v>
      </c>
      <c r="G3182" s="21" t="s">
        <v>882</v>
      </c>
      <c r="H3182" s="19" t="s">
        <v>882</v>
      </c>
      <c r="I3182" s="10" t="s">
        <v>882</v>
      </c>
      <c r="J3182" s="11" t="s">
        <v>882</v>
      </c>
      <c r="K3182" s="9" t="s">
        <v>882</v>
      </c>
      <c r="L3182" s="9" t="s">
        <v>882</v>
      </c>
      <c r="M3182" s="19" t="s">
        <v>882</v>
      </c>
      <c r="N3182" s="9" t="s">
        <v>882</v>
      </c>
      <c r="O3182" s="9" t="s">
        <v>882</v>
      </c>
      <c r="P3182" s="9" t="s">
        <v>882</v>
      </c>
      <c r="Q3182" t="s">
        <v>882</v>
      </c>
      <c r="R3182" s="7" t="s">
        <v>882</v>
      </c>
      <c r="S3182" s="11" t="s">
        <v>882</v>
      </c>
    </row>
    <row r="3183" spans="1:19" ht="15" hidden="1" customHeight="1" x14ac:dyDescent="0.25">
      <c r="A3183" s="6" t="s">
        <v>882</v>
      </c>
      <c r="B3183" s="258"/>
      <c r="F3183" s="7" t="s">
        <v>882</v>
      </c>
      <c r="G3183" s="21" t="s">
        <v>882</v>
      </c>
      <c r="H3183" s="19" t="s">
        <v>882</v>
      </c>
      <c r="I3183" s="10" t="s">
        <v>882</v>
      </c>
      <c r="J3183" s="11" t="s">
        <v>882</v>
      </c>
      <c r="K3183" s="9" t="s">
        <v>882</v>
      </c>
      <c r="L3183" s="9" t="s">
        <v>882</v>
      </c>
      <c r="M3183" s="19" t="s">
        <v>882</v>
      </c>
      <c r="N3183" s="9" t="s">
        <v>882</v>
      </c>
      <c r="O3183" s="9" t="s">
        <v>882</v>
      </c>
      <c r="P3183" s="9" t="s">
        <v>882</v>
      </c>
      <c r="Q3183" t="s">
        <v>882</v>
      </c>
      <c r="R3183" s="7" t="s">
        <v>882</v>
      </c>
      <c r="S3183" s="11" t="s">
        <v>882</v>
      </c>
    </row>
    <row r="3184" spans="1:19" ht="15" hidden="1" customHeight="1" x14ac:dyDescent="0.25">
      <c r="A3184" s="6" t="s">
        <v>882</v>
      </c>
      <c r="B3184" s="258"/>
      <c r="F3184" s="7" t="s">
        <v>882</v>
      </c>
      <c r="G3184" s="21" t="s">
        <v>882</v>
      </c>
      <c r="H3184" s="19" t="s">
        <v>882</v>
      </c>
      <c r="I3184" s="10" t="s">
        <v>882</v>
      </c>
      <c r="J3184" s="11" t="s">
        <v>882</v>
      </c>
      <c r="K3184" s="9" t="s">
        <v>882</v>
      </c>
      <c r="L3184" s="9" t="s">
        <v>882</v>
      </c>
      <c r="M3184" s="19" t="s">
        <v>882</v>
      </c>
      <c r="N3184" s="9" t="s">
        <v>882</v>
      </c>
      <c r="O3184" s="9" t="s">
        <v>882</v>
      </c>
      <c r="P3184" s="9" t="s">
        <v>882</v>
      </c>
      <c r="Q3184" t="s">
        <v>882</v>
      </c>
      <c r="R3184" s="7" t="s">
        <v>882</v>
      </c>
      <c r="S3184" s="11" t="s">
        <v>882</v>
      </c>
    </row>
    <row r="3185" spans="1:19" ht="15" hidden="1" customHeight="1" x14ac:dyDescent="0.25">
      <c r="A3185" s="6" t="s">
        <v>882</v>
      </c>
      <c r="B3185" s="258"/>
      <c r="F3185" s="7" t="s">
        <v>882</v>
      </c>
      <c r="G3185" s="21" t="s">
        <v>882</v>
      </c>
      <c r="H3185" s="19" t="s">
        <v>882</v>
      </c>
      <c r="I3185" s="10" t="s">
        <v>882</v>
      </c>
      <c r="J3185" s="11" t="s">
        <v>882</v>
      </c>
      <c r="K3185" s="9" t="s">
        <v>882</v>
      </c>
      <c r="L3185" s="9" t="s">
        <v>882</v>
      </c>
      <c r="M3185" s="19" t="s">
        <v>882</v>
      </c>
      <c r="N3185" s="9" t="s">
        <v>882</v>
      </c>
      <c r="O3185" s="9" t="s">
        <v>882</v>
      </c>
      <c r="P3185" s="9" t="s">
        <v>882</v>
      </c>
      <c r="Q3185" t="s">
        <v>882</v>
      </c>
      <c r="R3185" s="7" t="s">
        <v>882</v>
      </c>
      <c r="S3185" s="11" t="s">
        <v>882</v>
      </c>
    </row>
    <row r="3186" spans="1:19" ht="15" hidden="1" customHeight="1" x14ac:dyDescent="0.25">
      <c r="A3186" s="6" t="s">
        <v>882</v>
      </c>
      <c r="B3186" s="258"/>
      <c r="F3186" s="7" t="s">
        <v>882</v>
      </c>
      <c r="G3186" s="21" t="s">
        <v>882</v>
      </c>
      <c r="H3186" s="19" t="s">
        <v>882</v>
      </c>
      <c r="I3186" s="10" t="s">
        <v>882</v>
      </c>
      <c r="J3186" s="11" t="s">
        <v>882</v>
      </c>
      <c r="K3186" s="9" t="s">
        <v>882</v>
      </c>
      <c r="L3186" s="9" t="s">
        <v>882</v>
      </c>
      <c r="M3186" s="19" t="s">
        <v>882</v>
      </c>
      <c r="N3186" s="9" t="s">
        <v>882</v>
      </c>
      <c r="O3186" s="9" t="s">
        <v>882</v>
      </c>
      <c r="P3186" s="9" t="s">
        <v>882</v>
      </c>
      <c r="Q3186" t="s">
        <v>882</v>
      </c>
      <c r="R3186" s="7" t="s">
        <v>882</v>
      </c>
      <c r="S3186" s="11" t="s">
        <v>882</v>
      </c>
    </row>
    <row r="3187" spans="1:19" ht="15" hidden="1" customHeight="1" x14ac:dyDescent="0.25">
      <c r="A3187" s="6" t="s">
        <v>882</v>
      </c>
      <c r="B3187" s="258"/>
      <c r="F3187" s="7" t="s">
        <v>882</v>
      </c>
      <c r="G3187" s="21" t="s">
        <v>882</v>
      </c>
      <c r="H3187" s="19" t="s">
        <v>882</v>
      </c>
      <c r="I3187" s="10" t="s">
        <v>882</v>
      </c>
      <c r="J3187" s="11" t="s">
        <v>882</v>
      </c>
      <c r="K3187" s="9" t="s">
        <v>882</v>
      </c>
      <c r="L3187" s="9" t="s">
        <v>882</v>
      </c>
      <c r="M3187" s="19" t="s">
        <v>882</v>
      </c>
      <c r="N3187" s="9" t="s">
        <v>882</v>
      </c>
      <c r="O3187" s="9" t="s">
        <v>882</v>
      </c>
      <c r="P3187" s="9" t="s">
        <v>882</v>
      </c>
      <c r="Q3187" t="s">
        <v>882</v>
      </c>
      <c r="R3187" s="7" t="s">
        <v>882</v>
      </c>
      <c r="S3187" s="11" t="s">
        <v>882</v>
      </c>
    </row>
    <row r="3188" spans="1:19" ht="15" hidden="1" customHeight="1" x14ac:dyDescent="0.25">
      <c r="A3188" s="6" t="s">
        <v>882</v>
      </c>
      <c r="B3188" s="258"/>
      <c r="F3188" s="7" t="s">
        <v>882</v>
      </c>
      <c r="G3188" s="21" t="s">
        <v>882</v>
      </c>
      <c r="H3188" s="19" t="s">
        <v>882</v>
      </c>
      <c r="I3188" s="10" t="s">
        <v>882</v>
      </c>
      <c r="J3188" s="11" t="s">
        <v>882</v>
      </c>
      <c r="K3188" s="9" t="s">
        <v>882</v>
      </c>
      <c r="L3188" s="9" t="s">
        <v>882</v>
      </c>
      <c r="M3188" s="19" t="s">
        <v>882</v>
      </c>
      <c r="N3188" s="9" t="s">
        <v>882</v>
      </c>
      <c r="O3188" s="9" t="s">
        <v>882</v>
      </c>
      <c r="P3188" s="9" t="s">
        <v>882</v>
      </c>
      <c r="Q3188" t="s">
        <v>882</v>
      </c>
      <c r="R3188" s="7" t="s">
        <v>882</v>
      </c>
      <c r="S3188" s="11" t="s">
        <v>882</v>
      </c>
    </row>
    <row r="3189" spans="1:19" ht="15" hidden="1" customHeight="1" x14ac:dyDescent="0.25">
      <c r="A3189" s="6" t="s">
        <v>882</v>
      </c>
      <c r="B3189" s="258"/>
      <c r="F3189" s="7" t="s">
        <v>882</v>
      </c>
      <c r="G3189" s="21" t="s">
        <v>882</v>
      </c>
      <c r="H3189" s="19" t="s">
        <v>882</v>
      </c>
      <c r="I3189" s="10" t="s">
        <v>882</v>
      </c>
      <c r="J3189" s="11" t="s">
        <v>882</v>
      </c>
      <c r="K3189" s="9" t="s">
        <v>882</v>
      </c>
      <c r="L3189" s="9" t="s">
        <v>882</v>
      </c>
      <c r="M3189" s="19" t="s">
        <v>882</v>
      </c>
      <c r="N3189" s="9" t="s">
        <v>882</v>
      </c>
      <c r="O3189" s="9" t="s">
        <v>882</v>
      </c>
      <c r="P3189" s="9" t="s">
        <v>882</v>
      </c>
      <c r="Q3189" t="s">
        <v>882</v>
      </c>
      <c r="R3189" s="7" t="s">
        <v>882</v>
      </c>
      <c r="S3189" s="11" t="s">
        <v>882</v>
      </c>
    </row>
    <row r="3190" spans="1:19" ht="15" hidden="1" customHeight="1" x14ac:dyDescent="0.25">
      <c r="A3190" s="6" t="s">
        <v>882</v>
      </c>
      <c r="B3190" s="258"/>
      <c r="F3190" s="7" t="s">
        <v>882</v>
      </c>
      <c r="G3190" s="21" t="s">
        <v>882</v>
      </c>
      <c r="H3190" s="19" t="s">
        <v>882</v>
      </c>
      <c r="I3190" s="10" t="s">
        <v>882</v>
      </c>
      <c r="J3190" s="11" t="s">
        <v>882</v>
      </c>
      <c r="K3190" s="9" t="s">
        <v>882</v>
      </c>
      <c r="L3190" s="9" t="s">
        <v>882</v>
      </c>
      <c r="M3190" s="19" t="s">
        <v>882</v>
      </c>
      <c r="N3190" s="9" t="s">
        <v>882</v>
      </c>
      <c r="O3190" s="9" t="s">
        <v>882</v>
      </c>
      <c r="P3190" s="9" t="s">
        <v>882</v>
      </c>
      <c r="Q3190" t="s">
        <v>882</v>
      </c>
      <c r="R3190" s="7" t="s">
        <v>882</v>
      </c>
      <c r="S3190" s="11" t="s">
        <v>882</v>
      </c>
    </row>
    <row r="3191" spans="1:19" ht="15" hidden="1" customHeight="1" x14ac:dyDescent="0.25">
      <c r="A3191" s="6" t="s">
        <v>882</v>
      </c>
      <c r="B3191" s="258"/>
      <c r="F3191" s="7" t="s">
        <v>882</v>
      </c>
      <c r="G3191" s="21" t="s">
        <v>882</v>
      </c>
      <c r="H3191" s="19" t="s">
        <v>882</v>
      </c>
      <c r="I3191" s="10" t="s">
        <v>882</v>
      </c>
      <c r="J3191" s="11" t="s">
        <v>882</v>
      </c>
      <c r="K3191" s="9" t="s">
        <v>882</v>
      </c>
      <c r="L3191" s="9" t="s">
        <v>882</v>
      </c>
      <c r="M3191" s="19" t="s">
        <v>882</v>
      </c>
      <c r="N3191" s="9" t="s">
        <v>882</v>
      </c>
      <c r="O3191" s="9" t="s">
        <v>882</v>
      </c>
      <c r="P3191" s="9" t="s">
        <v>882</v>
      </c>
      <c r="Q3191" t="s">
        <v>882</v>
      </c>
      <c r="R3191" s="7" t="s">
        <v>882</v>
      </c>
      <c r="S3191" s="11" t="s">
        <v>882</v>
      </c>
    </row>
    <row r="3192" spans="1:19" ht="15" hidden="1" customHeight="1" x14ac:dyDescent="0.25">
      <c r="A3192" s="6" t="s">
        <v>882</v>
      </c>
      <c r="B3192" s="258"/>
      <c r="F3192" s="7" t="s">
        <v>882</v>
      </c>
      <c r="G3192" s="21" t="s">
        <v>882</v>
      </c>
      <c r="H3192" s="19" t="s">
        <v>882</v>
      </c>
      <c r="I3192" s="10" t="s">
        <v>882</v>
      </c>
      <c r="J3192" s="11" t="s">
        <v>882</v>
      </c>
      <c r="K3192" s="9" t="s">
        <v>882</v>
      </c>
      <c r="L3192" s="9" t="s">
        <v>882</v>
      </c>
      <c r="M3192" s="19" t="s">
        <v>882</v>
      </c>
      <c r="N3192" s="9" t="s">
        <v>882</v>
      </c>
      <c r="O3192" s="9" t="s">
        <v>882</v>
      </c>
      <c r="P3192" s="9" t="s">
        <v>882</v>
      </c>
      <c r="Q3192" t="s">
        <v>882</v>
      </c>
      <c r="R3192" s="7" t="s">
        <v>882</v>
      </c>
      <c r="S3192" s="11" t="s">
        <v>882</v>
      </c>
    </row>
    <row r="3193" spans="1:19" ht="15" hidden="1" customHeight="1" x14ac:dyDescent="0.25">
      <c r="A3193" s="6" t="s">
        <v>882</v>
      </c>
      <c r="B3193" s="258"/>
      <c r="F3193" s="7" t="s">
        <v>882</v>
      </c>
      <c r="G3193" s="21" t="s">
        <v>882</v>
      </c>
      <c r="H3193" s="19" t="s">
        <v>882</v>
      </c>
      <c r="I3193" s="10" t="s">
        <v>882</v>
      </c>
      <c r="J3193" s="11" t="s">
        <v>882</v>
      </c>
      <c r="K3193" s="9" t="s">
        <v>882</v>
      </c>
      <c r="L3193" s="9" t="s">
        <v>882</v>
      </c>
      <c r="M3193" s="19" t="s">
        <v>882</v>
      </c>
      <c r="N3193" s="9" t="s">
        <v>882</v>
      </c>
      <c r="O3193" s="9" t="s">
        <v>882</v>
      </c>
      <c r="P3193" s="9" t="s">
        <v>882</v>
      </c>
      <c r="Q3193" t="s">
        <v>882</v>
      </c>
      <c r="R3193" s="7" t="s">
        <v>882</v>
      </c>
      <c r="S3193" s="11" t="s">
        <v>882</v>
      </c>
    </row>
    <row r="3194" spans="1:19" ht="15" hidden="1" customHeight="1" x14ac:dyDescent="0.25">
      <c r="A3194" s="6" t="s">
        <v>882</v>
      </c>
      <c r="B3194" s="258"/>
      <c r="F3194" s="7" t="s">
        <v>882</v>
      </c>
      <c r="G3194" s="21" t="s">
        <v>882</v>
      </c>
      <c r="H3194" s="19" t="s">
        <v>882</v>
      </c>
      <c r="I3194" s="10" t="s">
        <v>882</v>
      </c>
      <c r="J3194" s="11" t="s">
        <v>882</v>
      </c>
      <c r="K3194" s="9" t="s">
        <v>882</v>
      </c>
      <c r="L3194" s="9" t="s">
        <v>882</v>
      </c>
      <c r="M3194" s="19" t="s">
        <v>882</v>
      </c>
      <c r="N3194" s="9" t="s">
        <v>882</v>
      </c>
      <c r="O3194" s="9" t="s">
        <v>882</v>
      </c>
      <c r="P3194" s="9" t="s">
        <v>882</v>
      </c>
      <c r="Q3194" t="s">
        <v>882</v>
      </c>
      <c r="R3194" s="7" t="s">
        <v>882</v>
      </c>
      <c r="S3194" s="11" t="s">
        <v>882</v>
      </c>
    </row>
    <row r="3195" spans="1:19" ht="15" hidden="1" customHeight="1" x14ac:dyDescent="0.25">
      <c r="A3195" s="6" t="s">
        <v>882</v>
      </c>
      <c r="B3195" s="258"/>
      <c r="F3195" s="7" t="s">
        <v>882</v>
      </c>
      <c r="G3195" s="21" t="s">
        <v>882</v>
      </c>
      <c r="H3195" s="19" t="s">
        <v>882</v>
      </c>
      <c r="I3195" s="10" t="s">
        <v>882</v>
      </c>
      <c r="J3195" s="11" t="s">
        <v>882</v>
      </c>
      <c r="K3195" s="9" t="s">
        <v>882</v>
      </c>
      <c r="L3195" s="9" t="s">
        <v>882</v>
      </c>
      <c r="M3195" s="19" t="s">
        <v>882</v>
      </c>
      <c r="N3195" s="9" t="s">
        <v>882</v>
      </c>
      <c r="O3195" s="9" t="s">
        <v>882</v>
      </c>
      <c r="P3195" s="9" t="s">
        <v>882</v>
      </c>
      <c r="Q3195" t="s">
        <v>882</v>
      </c>
      <c r="R3195" s="7" t="s">
        <v>882</v>
      </c>
      <c r="S3195" s="11" t="s">
        <v>882</v>
      </c>
    </row>
    <row r="3196" spans="1:19" ht="15" hidden="1" customHeight="1" x14ac:dyDescent="0.25">
      <c r="A3196" s="6" t="s">
        <v>882</v>
      </c>
      <c r="B3196" s="258"/>
      <c r="F3196" s="7" t="s">
        <v>882</v>
      </c>
      <c r="G3196" s="21" t="s">
        <v>882</v>
      </c>
      <c r="H3196" s="19" t="s">
        <v>882</v>
      </c>
      <c r="I3196" s="10" t="s">
        <v>882</v>
      </c>
      <c r="J3196" s="11" t="s">
        <v>882</v>
      </c>
      <c r="K3196" s="9" t="s">
        <v>882</v>
      </c>
      <c r="L3196" s="9" t="s">
        <v>882</v>
      </c>
      <c r="M3196" s="19" t="s">
        <v>882</v>
      </c>
      <c r="N3196" s="9" t="s">
        <v>882</v>
      </c>
      <c r="O3196" s="9" t="s">
        <v>882</v>
      </c>
      <c r="P3196" s="9" t="s">
        <v>882</v>
      </c>
      <c r="Q3196" t="s">
        <v>882</v>
      </c>
      <c r="R3196" s="7" t="s">
        <v>882</v>
      </c>
      <c r="S3196" s="11" t="s">
        <v>882</v>
      </c>
    </row>
    <row r="3197" spans="1:19" ht="15" hidden="1" customHeight="1" x14ac:dyDescent="0.25">
      <c r="A3197" s="6" t="s">
        <v>882</v>
      </c>
      <c r="B3197" s="258"/>
      <c r="F3197" s="7" t="s">
        <v>882</v>
      </c>
      <c r="G3197" s="21" t="s">
        <v>882</v>
      </c>
      <c r="H3197" s="19" t="s">
        <v>882</v>
      </c>
      <c r="I3197" s="10" t="s">
        <v>882</v>
      </c>
      <c r="J3197" s="11" t="s">
        <v>882</v>
      </c>
      <c r="K3197" s="9" t="s">
        <v>882</v>
      </c>
      <c r="L3197" s="9" t="s">
        <v>882</v>
      </c>
      <c r="M3197" s="19" t="s">
        <v>882</v>
      </c>
      <c r="N3197" s="9" t="s">
        <v>882</v>
      </c>
      <c r="O3197" s="9" t="s">
        <v>882</v>
      </c>
      <c r="P3197" s="9" t="s">
        <v>882</v>
      </c>
      <c r="Q3197" t="s">
        <v>882</v>
      </c>
      <c r="R3197" s="7" t="s">
        <v>882</v>
      </c>
      <c r="S3197" s="11" t="s">
        <v>882</v>
      </c>
    </row>
    <row r="3198" spans="1:19" ht="15" hidden="1" customHeight="1" x14ac:dyDescent="0.25">
      <c r="A3198" s="6" t="s">
        <v>882</v>
      </c>
      <c r="B3198" s="258"/>
      <c r="F3198" s="7" t="s">
        <v>882</v>
      </c>
      <c r="G3198" s="21" t="s">
        <v>882</v>
      </c>
      <c r="H3198" s="19" t="s">
        <v>882</v>
      </c>
      <c r="I3198" s="10" t="s">
        <v>882</v>
      </c>
      <c r="J3198" s="11" t="s">
        <v>882</v>
      </c>
      <c r="K3198" s="9" t="s">
        <v>882</v>
      </c>
      <c r="L3198" s="9" t="s">
        <v>882</v>
      </c>
      <c r="M3198" s="19" t="s">
        <v>882</v>
      </c>
      <c r="N3198" s="9" t="s">
        <v>882</v>
      </c>
      <c r="O3198" s="9" t="s">
        <v>882</v>
      </c>
      <c r="P3198" s="9" t="s">
        <v>882</v>
      </c>
      <c r="Q3198" t="s">
        <v>882</v>
      </c>
      <c r="R3198" s="7" t="s">
        <v>882</v>
      </c>
      <c r="S3198" s="11" t="s">
        <v>882</v>
      </c>
    </row>
    <row r="3199" spans="1:19" ht="15" hidden="1" customHeight="1" x14ac:dyDescent="0.25">
      <c r="A3199" s="6" t="s">
        <v>882</v>
      </c>
      <c r="B3199" s="258"/>
      <c r="F3199" s="7" t="s">
        <v>882</v>
      </c>
      <c r="G3199" s="21" t="s">
        <v>882</v>
      </c>
      <c r="H3199" s="19" t="s">
        <v>882</v>
      </c>
      <c r="I3199" s="10" t="s">
        <v>882</v>
      </c>
      <c r="J3199" s="11" t="s">
        <v>882</v>
      </c>
      <c r="K3199" s="9" t="s">
        <v>882</v>
      </c>
      <c r="L3199" s="9" t="s">
        <v>882</v>
      </c>
      <c r="M3199" s="19" t="s">
        <v>882</v>
      </c>
      <c r="N3199" s="9" t="s">
        <v>882</v>
      </c>
      <c r="O3199" s="9" t="s">
        <v>882</v>
      </c>
      <c r="P3199" s="9" t="s">
        <v>882</v>
      </c>
      <c r="Q3199" t="s">
        <v>882</v>
      </c>
      <c r="R3199" s="7" t="s">
        <v>882</v>
      </c>
      <c r="S3199" s="11" t="s">
        <v>882</v>
      </c>
    </row>
    <row r="3200" spans="1:19" ht="15" hidden="1" customHeight="1" x14ac:dyDescent="0.25">
      <c r="A3200" s="6" t="s">
        <v>882</v>
      </c>
      <c r="B3200" s="258"/>
      <c r="F3200" s="7" t="s">
        <v>882</v>
      </c>
      <c r="G3200" s="21" t="s">
        <v>882</v>
      </c>
      <c r="H3200" s="19" t="s">
        <v>882</v>
      </c>
      <c r="I3200" s="10" t="s">
        <v>882</v>
      </c>
      <c r="J3200" s="11" t="s">
        <v>882</v>
      </c>
      <c r="K3200" s="9" t="s">
        <v>882</v>
      </c>
      <c r="L3200" s="9" t="s">
        <v>882</v>
      </c>
      <c r="M3200" s="19" t="s">
        <v>882</v>
      </c>
      <c r="N3200" s="9" t="s">
        <v>882</v>
      </c>
      <c r="O3200" s="9" t="s">
        <v>882</v>
      </c>
      <c r="P3200" s="9" t="s">
        <v>882</v>
      </c>
      <c r="Q3200" t="s">
        <v>882</v>
      </c>
      <c r="R3200" s="7" t="s">
        <v>882</v>
      </c>
      <c r="S3200" s="11" t="s">
        <v>882</v>
      </c>
    </row>
    <row r="3201" spans="1:24" ht="15" hidden="1" customHeight="1" x14ac:dyDescent="0.25">
      <c r="A3201" s="6" t="s">
        <v>882</v>
      </c>
      <c r="B3201" s="258"/>
      <c r="F3201" s="7" t="s">
        <v>882</v>
      </c>
      <c r="G3201" s="21" t="s">
        <v>882</v>
      </c>
      <c r="H3201" s="19" t="s">
        <v>882</v>
      </c>
      <c r="I3201" s="10" t="s">
        <v>882</v>
      </c>
      <c r="J3201" s="11" t="s">
        <v>882</v>
      </c>
      <c r="K3201" s="9" t="s">
        <v>882</v>
      </c>
      <c r="L3201" s="9" t="s">
        <v>882</v>
      </c>
      <c r="M3201" s="19" t="s">
        <v>882</v>
      </c>
      <c r="N3201" s="9" t="s">
        <v>882</v>
      </c>
      <c r="O3201" s="9" t="s">
        <v>882</v>
      </c>
      <c r="P3201" s="9" t="s">
        <v>882</v>
      </c>
      <c r="Q3201" t="s">
        <v>882</v>
      </c>
      <c r="R3201" s="7" t="s">
        <v>882</v>
      </c>
      <c r="S3201" s="11" t="s">
        <v>882</v>
      </c>
    </row>
    <row r="3202" spans="1:24" ht="15" hidden="1" customHeight="1" x14ac:dyDescent="0.25">
      <c r="A3202" s="6" t="s">
        <v>882</v>
      </c>
      <c r="B3202" s="258"/>
      <c r="F3202" s="7" t="s">
        <v>882</v>
      </c>
      <c r="G3202" s="21" t="s">
        <v>882</v>
      </c>
      <c r="H3202" s="19" t="s">
        <v>882</v>
      </c>
      <c r="I3202" s="10" t="s">
        <v>882</v>
      </c>
      <c r="J3202" s="11" t="s">
        <v>882</v>
      </c>
      <c r="K3202" s="9" t="s">
        <v>882</v>
      </c>
      <c r="L3202" s="9" t="s">
        <v>882</v>
      </c>
      <c r="M3202" s="19" t="s">
        <v>882</v>
      </c>
      <c r="N3202" s="9" t="s">
        <v>882</v>
      </c>
      <c r="O3202" s="9" t="s">
        <v>882</v>
      </c>
      <c r="P3202" s="9" t="s">
        <v>882</v>
      </c>
      <c r="Q3202" t="s">
        <v>882</v>
      </c>
      <c r="R3202" s="7" t="s">
        <v>882</v>
      </c>
      <c r="S3202" s="11" t="s">
        <v>882</v>
      </c>
    </row>
    <row r="3203" spans="1:24" ht="15" hidden="1" customHeight="1" x14ac:dyDescent="0.25">
      <c r="A3203" s="6" t="s">
        <v>882</v>
      </c>
      <c r="B3203" s="258"/>
      <c r="F3203" s="7" t="s">
        <v>882</v>
      </c>
      <c r="G3203" s="21" t="s">
        <v>882</v>
      </c>
      <c r="H3203" s="19" t="s">
        <v>882</v>
      </c>
      <c r="I3203" s="10" t="s">
        <v>882</v>
      </c>
      <c r="J3203" s="11" t="s">
        <v>882</v>
      </c>
      <c r="K3203" s="9" t="s">
        <v>882</v>
      </c>
      <c r="L3203" s="9" t="s">
        <v>882</v>
      </c>
      <c r="M3203" s="19" t="s">
        <v>882</v>
      </c>
      <c r="N3203" s="9" t="s">
        <v>882</v>
      </c>
      <c r="O3203" s="9" t="s">
        <v>882</v>
      </c>
      <c r="P3203" s="9" t="s">
        <v>882</v>
      </c>
      <c r="Q3203" t="s">
        <v>882</v>
      </c>
      <c r="R3203" s="7" t="s">
        <v>882</v>
      </c>
      <c r="S3203" s="11" t="s">
        <v>882</v>
      </c>
    </row>
    <row r="3204" spans="1:24" ht="15" hidden="1" customHeight="1" x14ac:dyDescent="0.25">
      <c r="A3204" s="6" t="s">
        <v>882</v>
      </c>
      <c r="B3204" s="258"/>
      <c r="F3204" s="7" t="s">
        <v>882</v>
      </c>
      <c r="G3204" s="21" t="s">
        <v>882</v>
      </c>
      <c r="H3204" s="19" t="s">
        <v>882</v>
      </c>
      <c r="I3204" s="10" t="s">
        <v>882</v>
      </c>
      <c r="J3204" s="11" t="s">
        <v>882</v>
      </c>
      <c r="K3204" s="9" t="s">
        <v>882</v>
      </c>
      <c r="L3204" s="9" t="s">
        <v>882</v>
      </c>
      <c r="M3204" s="19" t="s">
        <v>882</v>
      </c>
      <c r="N3204" s="9" t="s">
        <v>882</v>
      </c>
      <c r="O3204" s="9" t="s">
        <v>882</v>
      </c>
      <c r="P3204" s="9" t="s">
        <v>882</v>
      </c>
      <c r="Q3204" t="s">
        <v>882</v>
      </c>
      <c r="R3204" s="7" t="s">
        <v>882</v>
      </c>
      <c r="S3204" s="11" t="s">
        <v>882</v>
      </c>
    </row>
    <row r="3205" spans="1:24" ht="15" hidden="1" customHeight="1" x14ac:dyDescent="0.25">
      <c r="A3205" s="6" t="s">
        <v>882</v>
      </c>
      <c r="B3205" s="258"/>
      <c r="F3205" s="7" t="s">
        <v>882</v>
      </c>
      <c r="G3205" s="21" t="s">
        <v>882</v>
      </c>
      <c r="H3205" s="19" t="s">
        <v>882</v>
      </c>
      <c r="I3205" s="10" t="s">
        <v>882</v>
      </c>
      <c r="J3205" s="11" t="s">
        <v>882</v>
      </c>
      <c r="K3205" s="9" t="s">
        <v>882</v>
      </c>
      <c r="L3205" s="9" t="s">
        <v>882</v>
      </c>
      <c r="M3205" s="19" t="s">
        <v>882</v>
      </c>
      <c r="N3205" s="9" t="s">
        <v>882</v>
      </c>
      <c r="O3205" s="9" t="s">
        <v>882</v>
      </c>
      <c r="P3205" s="9" t="s">
        <v>882</v>
      </c>
      <c r="Q3205" t="s">
        <v>882</v>
      </c>
      <c r="R3205" s="7" t="s">
        <v>882</v>
      </c>
      <c r="S3205" s="11" t="s">
        <v>882</v>
      </c>
    </row>
    <row r="3206" spans="1:24" ht="15" hidden="1" customHeight="1" x14ac:dyDescent="0.25">
      <c r="A3206" s="6" t="s">
        <v>882</v>
      </c>
      <c r="B3206" s="258"/>
      <c r="F3206" s="7" t="s">
        <v>882</v>
      </c>
      <c r="G3206" s="21" t="s">
        <v>882</v>
      </c>
      <c r="H3206" s="19" t="s">
        <v>882</v>
      </c>
      <c r="I3206" s="10" t="s">
        <v>882</v>
      </c>
      <c r="J3206" s="11" t="s">
        <v>882</v>
      </c>
      <c r="K3206" s="9" t="s">
        <v>882</v>
      </c>
      <c r="L3206" s="9" t="s">
        <v>882</v>
      </c>
      <c r="M3206" s="19" t="s">
        <v>882</v>
      </c>
      <c r="N3206" s="9" t="s">
        <v>882</v>
      </c>
      <c r="O3206" s="9" t="s">
        <v>882</v>
      </c>
      <c r="P3206" s="9" t="s">
        <v>882</v>
      </c>
      <c r="Q3206" t="s">
        <v>882</v>
      </c>
      <c r="R3206" s="7" t="s">
        <v>882</v>
      </c>
      <c r="S3206" s="11" t="s">
        <v>882</v>
      </c>
    </row>
    <row r="3207" spans="1:24" ht="15" hidden="1" customHeight="1" x14ac:dyDescent="0.25">
      <c r="A3207" s="6" t="s">
        <v>882</v>
      </c>
      <c r="B3207" s="258"/>
      <c r="F3207" s="7" t="s">
        <v>882</v>
      </c>
      <c r="G3207" s="21" t="s">
        <v>882</v>
      </c>
      <c r="H3207" s="19" t="s">
        <v>882</v>
      </c>
      <c r="I3207" s="10" t="s">
        <v>882</v>
      </c>
      <c r="J3207" s="11" t="s">
        <v>882</v>
      </c>
      <c r="K3207" s="9" t="s">
        <v>882</v>
      </c>
      <c r="L3207" s="9" t="s">
        <v>882</v>
      </c>
      <c r="M3207" s="19" t="s">
        <v>882</v>
      </c>
      <c r="N3207" s="9" t="s">
        <v>882</v>
      </c>
      <c r="O3207" s="9" t="s">
        <v>882</v>
      </c>
      <c r="P3207" s="9" t="s">
        <v>882</v>
      </c>
      <c r="Q3207" t="s">
        <v>882</v>
      </c>
      <c r="R3207" s="7" t="s">
        <v>882</v>
      </c>
      <c r="S3207" s="11" t="s">
        <v>882</v>
      </c>
    </row>
    <row r="3208" spans="1:24" ht="15" hidden="1" customHeight="1" x14ac:dyDescent="0.25">
      <c r="A3208" s="6" t="s">
        <v>882</v>
      </c>
      <c r="B3208" s="258"/>
      <c r="F3208" s="7" t="s">
        <v>882</v>
      </c>
      <c r="G3208" s="21" t="s">
        <v>882</v>
      </c>
      <c r="H3208" s="19" t="s">
        <v>882</v>
      </c>
      <c r="I3208" s="10" t="s">
        <v>882</v>
      </c>
      <c r="J3208" s="11" t="s">
        <v>882</v>
      </c>
      <c r="K3208" s="9" t="s">
        <v>882</v>
      </c>
      <c r="L3208" s="9" t="s">
        <v>882</v>
      </c>
      <c r="M3208" s="19" t="s">
        <v>882</v>
      </c>
      <c r="N3208" s="9" t="s">
        <v>882</v>
      </c>
      <c r="O3208" s="9" t="s">
        <v>882</v>
      </c>
      <c r="P3208" s="9" t="s">
        <v>882</v>
      </c>
      <c r="Q3208" t="s">
        <v>882</v>
      </c>
      <c r="R3208" s="7" t="s">
        <v>882</v>
      </c>
      <c r="S3208" s="11" t="s">
        <v>882</v>
      </c>
    </row>
    <row r="3209" spans="1:24" ht="15" hidden="1" customHeight="1" x14ac:dyDescent="0.25">
      <c r="A3209" s="6" t="s">
        <v>882</v>
      </c>
      <c r="B3209" s="258"/>
      <c r="F3209" s="7" t="s">
        <v>882</v>
      </c>
      <c r="G3209" s="21" t="s">
        <v>882</v>
      </c>
      <c r="H3209" s="19" t="s">
        <v>882</v>
      </c>
      <c r="I3209" s="10" t="s">
        <v>882</v>
      </c>
      <c r="J3209" s="11" t="s">
        <v>882</v>
      </c>
      <c r="K3209" s="9" t="s">
        <v>882</v>
      </c>
      <c r="L3209" s="9" t="s">
        <v>882</v>
      </c>
      <c r="M3209" s="19" t="s">
        <v>882</v>
      </c>
      <c r="N3209" s="9" t="s">
        <v>882</v>
      </c>
      <c r="O3209" s="9" t="s">
        <v>882</v>
      </c>
      <c r="P3209" s="9" t="s">
        <v>882</v>
      </c>
      <c r="Q3209" t="s">
        <v>882</v>
      </c>
      <c r="R3209" s="7" t="s">
        <v>882</v>
      </c>
      <c r="S3209" s="11" t="s">
        <v>882</v>
      </c>
    </row>
    <row r="3210" spans="1:24" ht="15" hidden="1" customHeight="1" x14ac:dyDescent="0.25">
      <c r="A3210" s="6" t="s">
        <v>882</v>
      </c>
      <c r="B3210" s="258"/>
      <c r="F3210" s="7" t="s">
        <v>882</v>
      </c>
      <c r="G3210" s="21" t="s">
        <v>882</v>
      </c>
      <c r="H3210" s="19" t="s">
        <v>882</v>
      </c>
      <c r="I3210" s="10" t="s">
        <v>882</v>
      </c>
      <c r="J3210" s="11" t="s">
        <v>882</v>
      </c>
      <c r="K3210" s="9" t="s">
        <v>882</v>
      </c>
      <c r="L3210" s="9" t="s">
        <v>882</v>
      </c>
      <c r="M3210" s="19" t="s">
        <v>882</v>
      </c>
      <c r="N3210" s="9" t="s">
        <v>882</v>
      </c>
      <c r="O3210" s="9" t="s">
        <v>882</v>
      </c>
      <c r="P3210" s="9" t="s">
        <v>882</v>
      </c>
      <c r="Q3210" t="s">
        <v>882</v>
      </c>
      <c r="R3210" s="7" t="s">
        <v>882</v>
      </c>
      <c r="S3210" s="11" t="s">
        <v>882</v>
      </c>
    </row>
    <row r="3211" spans="1:24" ht="15" hidden="1" customHeight="1" x14ac:dyDescent="0.25">
      <c r="A3211" s="6" t="s">
        <v>882</v>
      </c>
      <c r="B3211" s="258"/>
      <c r="F3211" s="7" t="s">
        <v>882</v>
      </c>
      <c r="G3211" s="21" t="s">
        <v>882</v>
      </c>
      <c r="H3211" s="19" t="s">
        <v>882</v>
      </c>
      <c r="I3211" s="10" t="s">
        <v>882</v>
      </c>
      <c r="J3211" s="11" t="s">
        <v>882</v>
      </c>
      <c r="K3211" s="9" t="s">
        <v>882</v>
      </c>
      <c r="L3211" s="9" t="s">
        <v>882</v>
      </c>
      <c r="M3211" s="19" t="s">
        <v>882</v>
      </c>
      <c r="N3211" s="9" t="s">
        <v>882</v>
      </c>
      <c r="O3211" s="9" t="s">
        <v>882</v>
      </c>
      <c r="P3211" s="9" t="s">
        <v>882</v>
      </c>
      <c r="Q3211" t="s">
        <v>882</v>
      </c>
      <c r="R3211" s="7" t="s">
        <v>882</v>
      </c>
      <c r="S3211" s="11" t="s">
        <v>882</v>
      </c>
    </row>
    <row r="3212" spans="1:24" ht="15" hidden="1" customHeight="1" x14ac:dyDescent="0.25">
      <c r="A3212" s="6" t="s">
        <v>882</v>
      </c>
      <c r="B3212" s="258"/>
      <c r="F3212" s="7" t="s">
        <v>882</v>
      </c>
      <c r="G3212" s="21" t="s">
        <v>882</v>
      </c>
      <c r="H3212" s="19" t="s">
        <v>882</v>
      </c>
      <c r="I3212" s="10" t="s">
        <v>882</v>
      </c>
      <c r="J3212" s="11" t="s">
        <v>882</v>
      </c>
      <c r="K3212" s="9" t="s">
        <v>882</v>
      </c>
      <c r="L3212" s="9" t="s">
        <v>882</v>
      </c>
      <c r="M3212" s="19" t="s">
        <v>882</v>
      </c>
      <c r="N3212" s="9" t="s">
        <v>882</v>
      </c>
      <c r="O3212" s="9" t="s">
        <v>882</v>
      </c>
      <c r="P3212" s="9" t="s">
        <v>882</v>
      </c>
      <c r="Q3212" t="s">
        <v>882</v>
      </c>
      <c r="R3212" s="7" t="s">
        <v>882</v>
      </c>
      <c r="S3212" s="11" t="s">
        <v>882</v>
      </c>
    </row>
    <row r="3213" spans="1:24" ht="15" hidden="1" customHeight="1" x14ac:dyDescent="0.25">
      <c r="A3213" s="6" t="s">
        <v>882</v>
      </c>
      <c r="B3213" s="258"/>
      <c r="F3213" s="7" t="s">
        <v>882</v>
      </c>
      <c r="G3213" s="21" t="s">
        <v>882</v>
      </c>
      <c r="H3213" s="19" t="s">
        <v>882</v>
      </c>
      <c r="I3213" s="10" t="s">
        <v>882</v>
      </c>
      <c r="J3213" s="11" t="s">
        <v>882</v>
      </c>
      <c r="K3213" s="9" t="s">
        <v>882</v>
      </c>
      <c r="L3213" s="9" t="s">
        <v>882</v>
      </c>
      <c r="M3213" s="19" t="s">
        <v>882</v>
      </c>
      <c r="N3213" s="9" t="s">
        <v>882</v>
      </c>
      <c r="O3213" s="9" t="s">
        <v>882</v>
      </c>
      <c r="P3213" s="9" t="s">
        <v>882</v>
      </c>
      <c r="Q3213" t="s">
        <v>882</v>
      </c>
      <c r="R3213" s="7" t="s">
        <v>882</v>
      </c>
      <c r="S3213" s="11" t="s">
        <v>882</v>
      </c>
    </row>
    <row r="3214" spans="1:24" s="183" customFormat="1" ht="15" hidden="1" customHeight="1" x14ac:dyDescent="0.25">
      <c r="A3214" s="180"/>
      <c r="B3214" s="258"/>
      <c r="C3214" s="192"/>
      <c r="D3214" s="181"/>
      <c r="E3214" s="182"/>
      <c r="G3214" s="184"/>
      <c r="H3214" s="185"/>
      <c r="I3214" s="186"/>
      <c r="J3214" s="182"/>
      <c r="K3214" s="187"/>
      <c r="L3214" s="187"/>
      <c r="M3214" s="185"/>
      <c r="N3214" s="187"/>
      <c r="O3214" s="187"/>
      <c r="P3214" s="187"/>
      <c r="Q3214" s="188"/>
      <c r="S3214" s="182"/>
      <c r="T3214" s="183" t="s">
        <v>874</v>
      </c>
      <c r="U3214" s="188"/>
      <c r="V3214" s="188"/>
      <c r="W3214" s="188"/>
      <c r="X3214" s="188"/>
    </row>
    <row r="3215" spans="1:24" x14ac:dyDescent="0.25">
      <c r="B3215" s="258"/>
    </row>
    <row r="3216" spans="1:24" x14ac:dyDescent="0.25">
      <c r="B3216" s="258"/>
    </row>
    <row r="3217" spans="2:2" x14ac:dyDescent="0.25">
      <c r="B3217" s="258"/>
    </row>
    <row r="3218" spans="2:2" x14ac:dyDescent="0.25">
      <c r="B3218" s="258"/>
    </row>
    <row r="3219" spans="2:2" x14ac:dyDescent="0.25">
      <c r="B3219" s="258"/>
    </row>
    <row r="3220" spans="2:2" x14ac:dyDescent="0.25">
      <c r="B3220" s="258"/>
    </row>
    <row r="3221" spans="2:2" x14ac:dyDescent="0.25">
      <c r="B3221" s="258"/>
    </row>
    <row r="3222" spans="2:2" x14ac:dyDescent="0.25">
      <c r="B3222" s="258"/>
    </row>
    <row r="3223" spans="2:2" x14ac:dyDescent="0.25">
      <c r="B3223" s="258"/>
    </row>
    <row r="3224" spans="2:2" x14ac:dyDescent="0.25">
      <c r="B3224" s="258"/>
    </row>
    <row r="3225" spans="2:2" x14ac:dyDescent="0.25">
      <c r="B3225" s="258"/>
    </row>
    <row r="3226" spans="2:2" x14ac:dyDescent="0.25">
      <c r="B3226" s="258"/>
    </row>
    <row r="3227" spans="2:2" x14ac:dyDescent="0.25">
      <c r="B3227" s="258"/>
    </row>
    <row r="3228" spans="2:2" x14ac:dyDescent="0.25">
      <c r="B3228" s="258"/>
    </row>
    <row r="3229" spans="2:2" x14ac:dyDescent="0.25">
      <c r="B3229" s="258"/>
    </row>
    <row r="3230" spans="2:2" x14ac:dyDescent="0.25">
      <c r="B3230" s="258"/>
    </row>
    <row r="3231" spans="2:2" x14ac:dyDescent="0.25">
      <c r="B3231" s="258"/>
    </row>
    <row r="3232" spans="2:2" x14ac:dyDescent="0.25">
      <c r="B3232" s="258"/>
    </row>
    <row r="3233" spans="2:2" x14ac:dyDescent="0.25">
      <c r="B3233" s="258"/>
    </row>
    <row r="3234" spans="2:2" x14ac:dyDescent="0.25">
      <c r="B3234" s="258"/>
    </row>
    <row r="3235" spans="2:2" x14ac:dyDescent="0.25">
      <c r="B3235" s="258"/>
    </row>
    <row r="3236" spans="2:2" x14ac:dyDescent="0.25">
      <c r="B3236" s="258"/>
    </row>
    <row r="3237" spans="2:2" x14ac:dyDescent="0.25">
      <c r="B3237" s="258"/>
    </row>
    <row r="3238" spans="2:2" x14ac:dyDescent="0.25">
      <c r="B3238" s="258"/>
    </row>
    <row r="3239" spans="2:2" x14ac:dyDescent="0.25">
      <c r="B3239" s="258"/>
    </row>
    <row r="3240" spans="2:2" x14ac:dyDescent="0.25">
      <c r="B3240" s="258"/>
    </row>
    <row r="3241" spans="2:2" x14ac:dyDescent="0.25">
      <c r="B3241" s="258"/>
    </row>
    <row r="3242" spans="2:2" x14ac:dyDescent="0.25">
      <c r="B3242" s="258"/>
    </row>
    <row r="3243" spans="2:2" x14ac:dyDescent="0.25">
      <c r="B3243" s="258"/>
    </row>
    <row r="3244" spans="2:2" x14ac:dyDescent="0.25">
      <c r="B3244" s="258"/>
    </row>
    <row r="3245" spans="2:2" x14ac:dyDescent="0.25">
      <c r="B3245" s="258"/>
    </row>
    <row r="3246" spans="2:2" x14ac:dyDescent="0.25">
      <c r="B3246" s="258"/>
    </row>
    <row r="3247" spans="2:2" x14ac:dyDescent="0.25">
      <c r="B3247" s="258"/>
    </row>
    <row r="3248" spans="2:2" x14ac:dyDescent="0.25">
      <c r="B3248" s="258"/>
    </row>
    <row r="3249" spans="2:2" x14ac:dyDescent="0.25">
      <c r="B3249" s="258"/>
    </row>
    <row r="3250" spans="2:2" x14ac:dyDescent="0.25">
      <c r="B3250" s="258"/>
    </row>
    <row r="3251" spans="2:2" x14ac:dyDescent="0.25">
      <c r="B3251" s="258"/>
    </row>
    <row r="3252" spans="2:2" x14ac:dyDescent="0.25">
      <c r="B3252" s="258"/>
    </row>
    <row r="3253" spans="2:2" x14ac:dyDescent="0.25">
      <c r="B3253" s="258"/>
    </row>
    <row r="3254" spans="2:2" x14ac:dyDescent="0.25">
      <c r="B3254" s="258"/>
    </row>
    <row r="3255" spans="2:2" x14ac:dyDescent="0.25">
      <c r="B3255" s="258"/>
    </row>
    <row r="3256" spans="2:2" x14ac:dyDescent="0.25">
      <c r="B3256" s="258"/>
    </row>
    <row r="3257" spans="2:2" x14ac:dyDescent="0.25">
      <c r="B3257" s="258"/>
    </row>
    <row r="3258" spans="2:2" x14ac:dyDescent="0.25">
      <c r="B3258" s="258"/>
    </row>
    <row r="3259" spans="2:2" x14ac:dyDescent="0.25">
      <c r="B3259" s="258"/>
    </row>
    <row r="3260" spans="2:2" x14ac:dyDescent="0.25">
      <c r="B3260" s="258"/>
    </row>
    <row r="3261" spans="2:2" x14ac:dyDescent="0.25">
      <c r="B3261" s="258"/>
    </row>
    <row r="3262" spans="2:2" x14ac:dyDescent="0.25">
      <c r="B3262" s="258"/>
    </row>
    <row r="3263" spans="2:2" x14ac:dyDescent="0.25">
      <c r="B3263" s="258"/>
    </row>
    <row r="3264" spans="2:2" x14ac:dyDescent="0.25">
      <c r="B3264" s="258"/>
    </row>
    <row r="3265" spans="2:2" x14ac:dyDescent="0.25">
      <c r="B3265" s="258"/>
    </row>
    <row r="3266" spans="2:2" x14ac:dyDescent="0.25">
      <c r="B3266" s="258"/>
    </row>
    <row r="3267" spans="2:2" x14ac:dyDescent="0.25">
      <c r="B3267" s="258"/>
    </row>
    <row r="3268" spans="2:2" x14ac:dyDescent="0.25">
      <c r="B3268" s="258"/>
    </row>
    <row r="3269" spans="2:2" x14ac:dyDescent="0.25">
      <c r="B3269" s="258"/>
    </row>
    <row r="3270" spans="2:2" x14ac:dyDescent="0.25">
      <c r="B3270" s="258"/>
    </row>
    <row r="3271" spans="2:2" x14ac:dyDescent="0.25">
      <c r="B3271" s="258"/>
    </row>
    <row r="3272" spans="2:2" x14ac:dyDescent="0.25">
      <c r="B3272" s="258"/>
    </row>
    <row r="3273" spans="2:2" x14ac:dyDescent="0.25">
      <c r="B3273" s="258"/>
    </row>
    <row r="3274" spans="2:2" x14ac:dyDescent="0.25">
      <c r="B3274" s="258"/>
    </row>
    <row r="3275" spans="2:2" x14ac:dyDescent="0.25">
      <c r="B3275" s="258"/>
    </row>
    <row r="3276" spans="2:2" x14ac:dyDescent="0.25">
      <c r="B3276" s="258"/>
    </row>
    <row r="3277" spans="2:2" x14ac:dyDescent="0.25">
      <c r="B3277" s="258"/>
    </row>
    <row r="3278" spans="2:2" x14ac:dyDescent="0.25">
      <c r="B3278" s="258"/>
    </row>
    <row r="3279" spans="2:2" x14ac:dyDescent="0.25">
      <c r="B3279" s="258"/>
    </row>
    <row r="3280" spans="2:2" x14ac:dyDescent="0.25">
      <c r="B3280" s="258"/>
    </row>
    <row r="3281" spans="2:2" x14ac:dyDescent="0.25">
      <c r="B3281" s="258"/>
    </row>
    <row r="3282" spans="2:2" x14ac:dyDescent="0.25">
      <c r="B3282" s="258"/>
    </row>
    <row r="3283" spans="2:2" x14ac:dyDescent="0.25">
      <c r="B3283" s="258"/>
    </row>
    <row r="3284" spans="2:2" x14ac:dyDescent="0.25">
      <c r="B3284" s="258"/>
    </row>
    <row r="3285" spans="2:2" x14ac:dyDescent="0.25">
      <c r="B3285" s="258"/>
    </row>
    <row r="3286" spans="2:2" x14ac:dyDescent="0.25">
      <c r="B3286" s="258"/>
    </row>
    <row r="3287" spans="2:2" x14ac:dyDescent="0.25">
      <c r="B3287" s="258"/>
    </row>
    <row r="3288" spans="2:2" x14ac:dyDescent="0.25">
      <c r="B3288" s="258"/>
    </row>
    <row r="3289" spans="2:2" x14ac:dyDescent="0.25">
      <c r="B3289" s="258"/>
    </row>
    <row r="3290" spans="2:2" x14ac:dyDescent="0.25">
      <c r="B3290" s="258"/>
    </row>
    <row r="3291" spans="2:2" x14ac:dyDescent="0.25">
      <c r="B3291" s="258"/>
    </row>
    <row r="3292" spans="2:2" x14ac:dyDescent="0.25">
      <c r="B3292" s="258"/>
    </row>
    <row r="3293" spans="2:2" x14ac:dyDescent="0.25">
      <c r="B3293" s="258"/>
    </row>
    <row r="3294" spans="2:2" x14ac:dyDescent="0.25">
      <c r="B3294" s="258"/>
    </row>
    <row r="3295" spans="2:2" x14ac:dyDescent="0.25">
      <c r="B3295" s="258"/>
    </row>
    <row r="3296" spans="2:2" x14ac:dyDescent="0.25">
      <c r="B3296" s="258"/>
    </row>
    <row r="3297" spans="2:2" x14ac:dyDescent="0.25">
      <c r="B3297" s="258"/>
    </row>
    <row r="3298" spans="2:2" x14ac:dyDescent="0.25">
      <c r="B3298" s="258"/>
    </row>
    <row r="3299" spans="2:2" x14ac:dyDescent="0.25">
      <c r="B3299" s="258"/>
    </row>
    <row r="3300" spans="2:2" x14ac:dyDescent="0.25">
      <c r="B3300" s="258"/>
    </row>
    <row r="3301" spans="2:2" x14ac:dyDescent="0.25">
      <c r="B3301" s="258"/>
    </row>
    <row r="3302" spans="2:2" x14ac:dyDescent="0.25">
      <c r="B3302" s="258"/>
    </row>
    <row r="3303" spans="2:2" x14ac:dyDescent="0.25">
      <c r="B3303" s="258"/>
    </row>
    <row r="3304" spans="2:2" x14ac:dyDescent="0.25">
      <c r="B3304" s="258"/>
    </row>
    <row r="3305" spans="2:2" x14ac:dyDescent="0.25">
      <c r="B3305" s="258"/>
    </row>
    <row r="3306" spans="2:2" x14ac:dyDescent="0.25">
      <c r="B3306" s="258"/>
    </row>
    <row r="3307" spans="2:2" x14ac:dyDescent="0.25">
      <c r="B3307" s="258"/>
    </row>
    <row r="3308" spans="2:2" x14ac:dyDescent="0.25">
      <c r="B3308" s="258"/>
    </row>
    <row r="3309" spans="2:2" x14ac:dyDescent="0.25">
      <c r="B3309" s="258"/>
    </row>
    <row r="3310" spans="2:2" x14ac:dyDescent="0.25">
      <c r="B3310" s="258"/>
    </row>
    <row r="3311" spans="2:2" x14ac:dyDescent="0.25">
      <c r="B3311" s="258"/>
    </row>
    <row r="3312" spans="2:2" x14ac:dyDescent="0.25">
      <c r="B3312" s="258"/>
    </row>
    <row r="3313" spans="2:2" x14ac:dyDescent="0.25">
      <c r="B3313" s="258"/>
    </row>
    <row r="3314" spans="2:2" x14ac:dyDescent="0.25">
      <c r="B3314" s="258"/>
    </row>
    <row r="3315" spans="2:2" x14ac:dyDescent="0.25">
      <c r="B3315" s="258"/>
    </row>
    <row r="3316" spans="2:2" x14ac:dyDescent="0.25">
      <c r="B3316" s="258"/>
    </row>
    <row r="3317" spans="2:2" x14ac:dyDescent="0.25">
      <c r="B3317" s="258"/>
    </row>
    <row r="3318" spans="2:2" x14ac:dyDescent="0.25">
      <c r="B3318" s="258"/>
    </row>
    <row r="3319" spans="2:2" x14ac:dyDescent="0.25">
      <c r="B3319" s="258"/>
    </row>
    <row r="3320" spans="2:2" x14ac:dyDescent="0.25">
      <c r="B3320" s="258"/>
    </row>
    <row r="3321" spans="2:2" x14ac:dyDescent="0.25">
      <c r="B3321" s="258"/>
    </row>
    <row r="3322" spans="2:2" x14ac:dyDescent="0.25">
      <c r="B3322" s="258"/>
    </row>
    <row r="3323" spans="2:2" x14ac:dyDescent="0.25">
      <c r="B3323" s="258"/>
    </row>
    <row r="3324" spans="2:2" x14ac:dyDescent="0.25">
      <c r="B3324" s="258"/>
    </row>
    <row r="3325" spans="2:2" x14ac:dyDescent="0.25">
      <c r="B3325" s="258"/>
    </row>
    <row r="3326" spans="2:2" x14ac:dyDescent="0.25">
      <c r="B3326" s="258"/>
    </row>
    <row r="3327" spans="2:2" x14ac:dyDescent="0.25">
      <c r="B3327" s="258"/>
    </row>
    <row r="3328" spans="2:2" x14ac:dyDescent="0.25">
      <c r="B3328" s="258"/>
    </row>
    <row r="3329" spans="2:2" x14ac:dyDescent="0.25">
      <c r="B3329" s="258"/>
    </row>
    <row r="3330" spans="2:2" x14ac:dyDescent="0.25">
      <c r="B3330" s="258"/>
    </row>
    <row r="3331" spans="2:2" x14ac:dyDescent="0.25">
      <c r="B3331" s="258"/>
    </row>
    <row r="3332" spans="2:2" x14ac:dyDescent="0.25">
      <c r="B3332" s="258"/>
    </row>
    <row r="3333" spans="2:2" x14ac:dyDescent="0.25">
      <c r="B3333" s="258"/>
    </row>
    <row r="3334" spans="2:2" x14ac:dyDescent="0.25">
      <c r="B3334" s="258"/>
    </row>
    <row r="3335" spans="2:2" x14ac:dyDescent="0.25">
      <c r="B3335" s="258"/>
    </row>
    <row r="3336" spans="2:2" x14ac:dyDescent="0.25">
      <c r="B3336" s="258"/>
    </row>
    <row r="3337" spans="2:2" x14ac:dyDescent="0.25">
      <c r="B3337" s="258"/>
    </row>
    <row r="3338" spans="2:2" x14ac:dyDescent="0.25">
      <c r="B3338" s="258"/>
    </row>
    <row r="3339" spans="2:2" x14ac:dyDescent="0.25">
      <c r="B3339" s="258"/>
    </row>
    <row r="3340" spans="2:2" x14ac:dyDescent="0.25">
      <c r="B3340" s="258"/>
    </row>
    <row r="3341" spans="2:2" x14ac:dyDescent="0.25">
      <c r="B3341" s="258"/>
    </row>
    <row r="3342" spans="2:2" x14ac:dyDescent="0.25">
      <c r="B3342" s="258"/>
    </row>
    <row r="3343" spans="2:2" x14ac:dyDescent="0.25">
      <c r="B3343" s="258"/>
    </row>
    <row r="3344" spans="2:2" x14ac:dyDescent="0.25">
      <c r="B3344" s="258"/>
    </row>
    <row r="3345" spans="2:2" x14ac:dyDescent="0.25">
      <c r="B3345" s="258"/>
    </row>
    <row r="3346" spans="2:2" x14ac:dyDescent="0.25">
      <c r="B3346" s="258"/>
    </row>
    <row r="3347" spans="2:2" x14ac:dyDescent="0.25">
      <c r="B3347" s="258"/>
    </row>
    <row r="3348" spans="2:2" x14ac:dyDescent="0.25">
      <c r="B3348" s="258"/>
    </row>
    <row r="3349" spans="2:2" x14ac:dyDescent="0.25">
      <c r="B3349" s="258"/>
    </row>
    <row r="3350" spans="2:2" x14ac:dyDescent="0.25">
      <c r="B3350" s="258"/>
    </row>
    <row r="3351" spans="2:2" x14ac:dyDescent="0.25">
      <c r="B3351" s="258"/>
    </row>
    <row r="3352" spans="2:2" x14ac:dyDescent="0.25">
      <c r="B3352" s="258"/>
    </row>
    <row r="3353" spans="2:2" x14ac:dyDescent="0.25">
      <c r="B3353" s="258"/>
    </row>
    <row r="3354" spans="2:2" x14ac:dyDescent="0.25">
      <c r="B3354" s="258"/>
    </row>
    <row r="3355" spans="2:2" x14ac:dyDescent="0.25">
      <c r="B3355" s="258"/>
    </row>
    <row r="3356" spans="2:2" x14ac:dyDescent="0.25">
      <c r="B3356" s="258"/>
    </row>
    <row r="3357" spans="2:2" x14ac:dyDescent="0.25">
      <c r="B3357" s="258"/>
    </row>
    <row r="3358" spans="2:2" x14ac:dyDescent="0.25">
      <c r="B3358" s="258"/>
    </row>
    <row r="3359" spans="2:2" x14ac:dyDescent="0.25">
      <c r="B3359" s="258"/>
    </row>
    <row r="3360" spans="2:2" x14ac:dyDescent="0.25">
      <c r="B3360" s="258"/>
    </row>
    <row r="3361" spans="2:2" x14ac:dyDescent="0.25">
      <c r="B3361" s="258"/>
    </row>
    <row r="3362" spans="2:2" x14ac:dyDescent="0.25">
      <c r="B3362" s="258"/>
    </row>
    <row r="3363" spans="2:2" x14ac:dyDescent="0.25">
      <c r="B3363" s="258"/>
    </row>
    <row r="3364" spans="2:2" x14ac:dyDescent="0.25">
      <c r="B3364" s="258"/>
    </row>
    <row r="3365" spans="2:2" x14ac:dyDescent="0.25">
      <c r="B3365" s="258"/>
    </row>
    <row r="3366" spans="2:2" x14ac:dyDescent="0.25">
      <c r="B3366" s="258"/>
    </row>
    <row r="3367" spans="2:2" x14ac:dyDescent="0.25">
      <c r="B3367" s="258"/>
    </row>
    <row r="3368" spans="2:2" x14ac:dyDescent="0.25">
      <c r="B3368" s="258"/>
    </row>
    <row r="3369" spans="2:2" x14ac:dyDescent="0.25">
      <c r="B3369" s="258"/>
    </row>
    <row r="3370" spans="2:2" x14ac:dyDescent="0.25">
      <c r="B3370" s="258"/>
    </row>
    <row r="3371" spans="2:2" x14ac:dyDescent="0.25">
      <c r="B3371" s="258"/>
    </row>
    <row r="3372" spans="2:2" x14ac:dyDescent="0.25">
      <c r="B3372" s="258"/>
    </row>
    <row r="3373" spans="2:2" x14ac:dyDescent="0.25">
      <c r="B3373" s="258"/>
    </row>
    <row r="3374" spans="2:2" x14ac:dyDescent="0.25">
      <c r="B3374" s="258"/>
    </row>
    <row r="3375" spans="2:2" x14ac:dyDescent="0.25">
      <c r="B3375" s="258"/>
    </row>
    <row r="3376" spans="2:2" x14ac:dyDescent="0.25">
      <c r="B3376" s="258"/>
    </row>
    <row r="3377" spans="2:2" x14ac:dyDescent="0.25">
      <c r="B3377" s="258"/>
    </row>
    <row r="3378" spans="2:2" x14ac:dyDescent="0.25">
      <c r="B3378" s="258"/>
    </row>
    <row r="3379" spans="2:2" x14ac:dyDescent="0.25">
      <c r="B3379" s="258"/>
    </row>
    <row r="3380" spans="2:2" x14ac:dyDescent="0.25">
      <c r="B3380" s="258"/>
    </row>
    <row r="3381" spans="2:2" x14ac:dyDescent="0.25">
      <c r="B3381" s="258"/>
    </row>
    <row r="3382" spans="2:2" x14ac:dyDescent="0.25">
      <c r="B3382" s="258"/>
    </row>
    <row r="3383" spans="2:2" x14ac:dyDescent="0.25">
      <c r="B3383" s="258"/>
    </row>
    <row r="3384" spans="2:2" x14ac:dyDescent="0.25">
      <c r="B3384" s="258"/>
    </row>
    <row r="3385" spans="2:2" x14ac:dyDescent="0.25">
      <c r="B3385" s="258"/>
    </row>
    <row r="3386" spans="2:2" x14ac:dyDescent="0.25">
      <c r="B3386" s="258"/>
    </row>
    <row r="3387" spans="2:2" x14ac:dyDescent="0.25">
      <c r="B3387" s="258"/>
    </row>
    <row r="3388" spans="2:2" x14ac:dyDescent="0.25">
      <c r="B3388" s="258"/>
    </row>
    <row r="3389" spans="2:2" x14ac:dyDescent="0.25">
      <c r="B3389" s="258"/>
    </row>
    <row r="3390" spans="2:2" x14ac:dyDescent="0.25">
      <c r="B3390" s="258"/>
    </row>
    <row r="3391" spans="2:2" x14ac:dyDescent="0.25">
      <c r="B3391" s="258"/>
    </row>
    <row r="3392" spans="2:2" x14ac:dyDescent="0.25">
      <c r="B3392" s="258"/>
    </row>
    <row r="3393" spans="2:2" x14ac:dyDescent="0.25">
      <c r="B3393" s="258"/>
    </row>
    <row r="3394" spans="2:2" x14ac:dyDescent="0.25">
      <c r="B3394" s="258"/>
    </row>
    <row r="3395" spans="2:2" x14ac:dyDescent="0.25">
      <c r="B3395" s="258"/>
    </row>
    <row r="3396" spans="2:2" x14ac:dyDescent="0.25">
      <c r="B3396" s="258"/>
    </row>
    <row r="3397" spans="2:2" x14ac:dyDescent="0.25">
      <c r="B3397" s="258"/>
    </row>
    <row r="3398" spans="2:2" x14ac:dyDescent="0.25">
      <c r="B3398" s="258"/>
    </row>
    <row r="3399" spans="2:2" x14ac:dyDescent="0.25">
      <c r="B3399" s="258"/>
    </row>
    <row r="3400" spans="2:2" x14ac:dyDescent="0.25">
      <c r="B3400" s="258"/>
    </row>
    <row r="3401" spans="2:2" x14ac:dyDescent="0.25">
      <c r="B3401" s="258"/>
    </row>
    <row r="3402" spans="2:2" x14ac:dyDescent="0.25">
      <c r="B3402" s="258"/>
    </row>
    <row r="3403" spans="2:2" x14ac:dyDescent="0.25">
      <c r="B3403" s="258"/>
    </row>
    <row r="3404" spans="2:2" x14ac:dyDescent="0.25">
      <c r="B3404" s="258"/>
    </row>
    <row r="3405" spans="2:2" x14ac:dyDescent="0.25">
      <c r="B3405" s="258"/>
    </row>
    <row r="3406" spans="2:2" x14ac:dyDescent="0.25">
      <c r="B3406" s="258"/>
    </row>
    <row r="3407" spans="2:2" x14ac:dyDescent="0.25">
      <c r="B3407" s="258"/>
    </row>
    <row r="3408" spans="2:2" x14ac:dyDescent="0.25">
      <c r="B3408" s="258"/>
    </row>
    <row r="3409" spans="2:2" x14ac:dyDescent="0.25">
      <c r="B3409" s="258"/>
    </row>
    <row r="3410" spans="2:2" x14ac:dyDescent="0.25">
      <c r="B3410" s="258"/>
    </row>
    <row r="3411" spans="2:2" x14ac:dyDescent="0.25">
      <c r="B3411" s="258"/>
    </row>
    <row r="3412" spans="2:2" x14ac:dyDescent="0.25">
      <c r="B3412" s="258"/>
    </row>
    <row r="3413" spans="2:2" x14ac:dyDescent="0.25">
      <c r="B3413" s="258"/>
    </row>
    <row r="3414" spans="2:2" x14ac:dyDescent="0.25">
      <c r="B3414" s="258"/>
    </row>
    <row r="3415" spans="2:2" x14ac:dyDescent="0.25">
      <c r="B3415" s="258"/>
    </row>
    <row r="3416" spans="2:2" x14ac:dyDescent="0.25">
      <c r="B3416" s="258"/>
    </row>
    <row r="3417" spans="2:2" x14ac:dyDescent="0.25">
      <c r="B3417" s="258"/>
    </row>
    <row r="3418" spans="2:2" x14ac:dyDescent="0.25">
      <c r="B3418" s="258"/>
    </row>
    <row r="3419" spans="2:2" x14ac:dyDescent="0.25">
      <c r="B3419" s="258"/>
    </row>
    <row r="3420" spans="2:2" x14ac:dyDescent="0.25">
      <c r="B3420" s="258"/>
    </row>
    <row r="3421" spans="2:2" x14ac:dyDescent="0.25">
      <c r="B3421" s="258"/>
    </row>
    <row r="3422" spans="2:2" x14ac:dyDescent="0.25">
      <c r="B3422" s="258"/>
    </row>
    <row r="3423" spans="2:2" x14ac:dyDescent="0.25">
      <c r="B3423" s="258"/>
    </row>
    <row r="3424" spans="2:2" x14ac:dyDescent="0.25">
      <c r="B3424" s="258"/>
    </row>
    <row r="3425" spans="2:2" x14ac:dyDescent="0.25">
      <c r="B3425" s="258"/>
    </row>
    <row r="3426" spans="2:2" x14ac:dyDescent="0.25">
      <c r="B3426" s="258"/>
    </row>
    <row r="3427" spans="2:2" x14ac:dyDescent="0.25">
      <c r="B3427" s="258"/>
    </row>
    <row r="3428" spans="2:2" x14ac:dyDescent="0.25">
      <c r="B3428" s="258"/>
    </row>
    <row r="3429" spans="2:2" x14ac:dyDescent="0.25">
      <c r="B3429" s="258"/>
    </row>
    <row r="3430" spans="2:2" x14ac:dyDescent="0.25">
      <c r="B3430" s="258"/>
    </row>
    <row r="3431" spans="2:2" x14ac:dyDescent="0.25">
      <c r="B3431" s="258"/>
    </row>
    <row r="3432" spans="2:2" x14ac:dyDescent="0.25">
      <c r="B3432" s="258"/>
    </row>
    <row r="3433" spans="2:2" x14ac:dyDescent="0.25">
      <c r="B3433" s="258"/>
    </row>
    <row r="3434" spans="2:2" x14ac:dyDescent="0.25">
      <c r="B3434" s="258"/>
    </row>
    <row r="3435" spans="2:2" x14ac:dyDescent="0.25">
      <c r="B3435" s="258"/>
    </row>
    <row r="3436" spans="2:2" x14ac:dyDescent="0.25">
      <c r="B3436" s="258"/>
    </row>
    <row r="3437" spans="2:2" x14ac:dyDescent="0.25">
      <c r="B3437" s="258"/>
    </row>
    <row r="3438" spans="2:2" x14ac:dyDescent="0.25">
      <c r="B3438" s="258"/>
    </row>
    <row r="3439" spans="2:2" x14ac:dyDescent="0.25">
      <c r="B3439" s="258"/>
    </row>
    <row r="3440" spans="2:2" x14ac:dyDescent="0.25">
      <c r="B3440" s="258"/>
    </row>
    <row r="3441" spans="2:2" x14ac:dyDescent="0.25">
      <c r="B3441" s="258"/>
    </row>
    <row r="3442" spans="2:2" x14ac:dyDescent="0.25">
      <c r="B3442" s="258"/>
    </row>
    <row r="3443" spans="2:2" x14ac:dyDescent="0.25">
      <c r="B3443" s="258"/>
    </row>
    <row r="3444" spans="2:2" x14ac:dyDescent="0.25">
      <c r="B3444" s="258"/>
    </row>
    <row r="3445" spans="2:2" x14ac:dyDescent="0.25">
      <c r="B3445" s="258"/>
    </row>
    <row r="3446" spans="2:2" x14ac:dyDescent="0.25">
      <c r="B3446" s="258"/>
    </row>
    <row r="3447" spans="2:2" x14ac:dyDescent="0.25">
      <c r="B3447" s="258"/>
    </row>
    <row r="3448" spans="2:2" x14ac:dyDescent="0.25">
      <c r="B3448" s="258"/>
    </row>
    <row r="3449" spans="2:2" x14ac:dyDescent="0.25">
      <c r="B3449" s="258"/>
    </row>
    <row r="3450" spans="2:2" x14ac:dyDescent="0.25">
      <c r="B3450" s="258"/>
    </row>
    <row r="3451" spans="2:2" x14ac:dyDescent="0.25">
      <c r="B3451" s="258"/>
    </row>
    <row r="3452" spans="2:2" x14ac:dyDescent="0.25">
      <c r="B3452" s="258"/>
    </row>
    <row r="3453" spans="2:2" x14ac:dyDescent="0.25">
      <c r="B3453" s="258"/>
    </row>
    <row r="3454" spans="2:2" x14ac:dyDescent="0.25">
      <c r="B3454" s="258"/>
    </row>
    <row r="3455" spans="2:2" x14ac:dyDescent="0.25">
      <c r="B3455" s="258"/>
    </row>
    <row r="3456" spans="2:2" x14ac:dyDescent="0.25">
      <c r="B3456" s="258"/>
    </row>
    <row r="3457" spans="2:2" x14ac:dyDescent="0.25">
      <c r="B3457" s="258"/>
    </row>
    <row r="3458" spans="2:2" x14ac:dyDescent="0.25">
      <c r="B3458" s="258"/>
    </row>
    <row r="3459" spans="2:2" x14ac:dyDescent="0.25">
      <c r="B3459" s="258"/>
    </row>
    <row r="3460" spans="2:2" x14ac:dyDescent="0.25">
      <c r="B3460" s="258"/>
    </row>
    <row r="3461" spans="2:2" x14ac:dyDescent="0.25">
      <c r="B3461" s="258"/>
    </row>
    <row r="3462" spans="2:2" x14ac:dyDescent="0.25">
      <c r="B3462" s="258"/>
    </row>
    <row r="3463" spans="2:2" x14ac:dyDescent="0.25">
      <c r="B3463" s="258"/>
    </row>
    <row r="3464" spans="2:2" x14ac:dyDescent="0.25">
      <c r="B3464" s="258"/>
    </row>
    <row r="3465" spans="2:2" x14ac:dyDescent="0.25">
      <c r="B3465" s="258"/>
    </row>
    <row r="3466" spans="2:2" x14ac:dyDescent="0.25">
      <c r="B3466" s="258"/>
    </row>
    <row r="3467" spans="2:2" x14ac:dyDescent="0.25">
      <c r="B3467" s="258"/>
    </row>
    <row r="3468" spans="2:2" x14ac:dyDescent="0.25">
      <c r="B3468" s="258"/>
    </row>
    <row r="3469" spans="2:2" x14ac:dyDescent="0.25">
      <c r="B3469" s="258"/>
    </row>
    <row r="3470" spans="2:2" x14ac:dyDescent="0.25">
      <c r="B3470" s="258"/>
    </row>
    <row r="3471" spans="2:2" x14ac:dyDescent="0.25">
      <c r="B3471" s="258"/>
    </row>
    <row r="3472" spans="2:2" x14ac:dyDescent="0.25">
      <c r="B3472" s="258"/>
    </row>
    <row r="3473" spans="2:2" x14ac:dyDescent="0.25">
      <c r="B3473" s="258"/>
    </row>
    <row r="3474" spans="2:2" x14ac:dyDescent="0.25">
      <c r="B3474" s="258"/>
    </row>
    <row r="3475" spans="2:2" x14ac:dyDescent="0.25">
      <c r="B3475" s="258"/>
    </row>
    <row r="3476" spans="2:2" x14ac:dyDescent="0.25">
      <c r="B3476" s="258"/>
    </row>
    <row r="3477" spans="2:2" x14ac:dyDescent="0.25">
      <c r="B3477" s="258"/>
    </row>
    <row r="3478" spans="2:2" x14ac:dyDescent="0.25">
      <c r="B3478" s="258"/>
    </row>
    <row r="3479" spans="2:2" x14ac:dyDescent="0.25">
      <c r="B3479" s="258"/>
    </row>
    <row r="3480" spans="2:2" x14ac:dyDescent="0.25">
      <c r="B3480" s="258"/>
    </row>
    <row r="3481" spans="2:2" x14ac:dyDescent="0.25">
      <c r="B3481" s="258"/>
    </row>
    <row r="3482" spans="2:2" x14ac:dyDescent="0.25">
      <c r="B3482" s="258"/>
    </row>
    <row r="3483" spans="2:2" x14ac:dyDescent="0.25">
      <c r="B3483" s="258"/>
    </row>
    <row r="3484" spans="2:2" x14ac:dyDescent="0.25">
      <c r="B3484" s="258"/>
    </row>
    <row r="3485" spans="2:2" x14ac:dyDescent="0.25">
      <c r="B3485" s="258"/>
    </row>
    <row r="3486" spans="2:2" x14ac:dyDescent="0.25">
      <c r="B3486" s="258"/>
    </row>
    <row r="3487" spans="2:2" x14ac:dyDescent="0.25">
      <c r="B3487" s="258"/>
    </row>
    <row r="3488" spans="2:2" x14ac:dyDescent="0.25">
      <c r="B3488" s="258"/>
    </row>
    <row r="3489" spans="2:2" x14ac:dyDescent="0.25">
      <c r="B3489" s="258"/>
    </row>
    <row r="3490" spans="2:2" x14ac:dyDescent="0.25">
      <c r="B3490" s="258"/>
    </row>
    <row r="3491" spans="2:2" x14ac:dyDescent="0.25">
      <c r="B3491" s="258"/>
    </row>
    <row r="3492" spans="2:2" x14ac:dyDescent="0.25">
      <c r="B3492" s="258"/>
    </row>
    <row r="3493" spans="2:2" x14ac:dyDescent="0.25">
      <c r="B3493" s="258"/>
    </row>
    <row r="3494" spans="2:2" x14ac:dyDescent="0.25">
      <c r="B3494" s="258"/>
    </row>
    <row r="3495" spans="2:2" x14ac:dyDescent="0.25">
      <c r="B3495" s="258"/>
    </row>
    <row r="3496" spans="2:2" x14ac:dyDescent="0.25">
      <c r="B3496" s="258"/>
    </row>
    <row r="3497" spans="2:2" x14ac:dyDescent="0.25">
      <c r="B3497" s="258"/>
    </row>
    <row r="3498" spans="2:2" x14ac:dyDescent="0.25">
      <c r="B3498" s="258"/>
    </row>
    <row r="3499" spans="2:2" x14ac:dyDescent="0.25">
      <c r="B3499" s="258"/>
    </row>
    <row r="3500" spans="2:2" x14ac:dyDescent="0.25">
      <c r="B3500" s="258"/>
    </row>
    <row r="3501" spans="2:2" x14ac:dyDescent="0.25">
      <c r="B3501" s="258"/>
    </row>
    <row r="3502" spans="2:2" x14ac:dyDescent="0.25">
      <c r="B3502" s="258"/>
    </row>
    <row r="3503" spans="2:2" x14ac:dyDescent="0.25">
      <c r="B3503" s="258"/>
    </row>
    <row r="3504" spans="2:2" x14ac:dyDescent="0.25">
      <c r="B3504" s="258"/>
    </row>
    <row r="3505" spans="2:2" x14ac:dyDescent="0.25">
      <c r="B3505" s="258"/>
    </row>
    <row r="3506" spans="2:2" x14ac:dyDescent="0.25">
      <c r="B3506" s="258"/>
    </row>
    <row r="3507" spans="2:2" x14ac:dyDescent="0.25">
      <c r="B3507" s="258"/>
    </row>
    <row r="3508" spans="2:2" x14ac:dyDescent="0.25">
      <c r="B3508" s="258"/>
    </row>
    <row r="3509" spans="2:2" x14ac:dyDescent="0.25">
      <c r="B3509" s="258"/>
    </row>
    <row r="3510" spans="2:2" x14ac:dyDescent="0.25">
      <c r="B3510" s="258"/>
    </row>
    <row r="3511" spans="2:2" x14ac:dyDescent="0.25">
      <c r="B3511" s="258"/>
    </row>
    <row r="3512" spans="2:2" x14ac:dyDescent="0.25">
      <c r="B3512" s="258"/>
    </row>
    <row r="3513" spans="2:2" x14ac:dyDescent="0.25">
      <c r="B3513" s="258"/>
    </row>
    <row r="3514" spans="2:2" x14ac:dyDescent="0.25">
      <c r="B3514" s="258"/>
    </row>
    <row r="3515" spans="2:2" x14ac:dyDescent="0.25">
      <c r="B3515" s="258"/>
    </row>
    <row r="3516" spans="2:2" x14ac:dyDescent="0.25">
      <c r="B3516" s="258"/>
    </row>
    <row r="3517" spans="2:2" x14ac:dyDescent="0.25">
      <c r="B3517" s="258"/>
    </row>
    <row r="3518" spans="2:2" x14ac:dyDescent="0.25">
      <c r="B3518" s="258"/>
    </row>
    <row r="3519" spans="2:2" x14ac:dyDescent="0.25">
      <c r="B3519" s="258"/>
    </row>
    <row r="3520" spans="2:2" x14ac:dyDescent="0.25">
      <c r="B3520" s="258"/>
    </row>
    <row r="3521" spans="2:2" x14ac:dyDescent="0.25">
      <c r="B3521" s="258"/>
    </row>
    <row r="3522" spans="2:2" x14ac:dyDescent="0.25">
      <c r="B3522" s="258"/>
    </row>
    <row r="3523" spans="2:2" x14ac:dyDescent="0.25">
      <c r="B3523" s="258"/>
    </row>
    <row r="3524" spans="2:2" x14ac:dyDescent="0.25">
      <c r="B3524" s="258"/>
    </row>
    <row r="3525" spans="2:2" x14ac:dyDescent="0.25">
      <c r="B3525" s="258"/>
    </row>
    <row r="3526" spans="2:2" x14ac:dyDescent="0.25">
      <c r="B3526" s="258"/>
    </row>
    <row r="3527" spans="2:2" x14ac:dyDescent="0.25">
      <c r="B3527" s="258"/>
    </row>
    <row r="3528" spans="2:2" x14ac:dyDescent="0.25">
      <c r="B3528" s="258"/>
    </row>
    <row r="3529" spans="2:2" x14ac:dyDescent="0.25">
      <c r="B3529" s="258"/>
    </row>
    <row r="3530" spans="2:2" x14ac:dyDescent="0.25">
      <c r="B3530" s="258"/>
    </row>
    <row r="3531" spans="2:2" x14ac:dyDescent="0.25">
      <c r="B3531" s="258"/>
    </row>
    <row r="3532" spans="2:2" x14ac:dyDescent="0.25">
      <c r="B3532" s="258"/>
    </row>
    <row r="3533" spans="2:2" x14ac:dyDescent="0.25">
      <c r="B3533" s="258"/>
    </row>
    <row r="3534" spans="2:2" x14ac:dyDescent="0.25">
      <c r="B3534" s="258"/>
    </row>
    <row r="3535" spans="2:2" x14ac:dyDescent="0.25">
      <c r="B3535" s="258"/>
    </row>
    <row r="3536" spans="2:2" x14ac:dyDescent="0.25">
      <c r="B3536" s="258"/>
    </row>
    <row r="3537" spans="2:2" x14ac:dyDescent="0.25">
      <c r="B3537" s="258"/>
    </row>
    <row r="3538" spans="2:2" x14ac:dyDescent="0.25">
      <c r="B3538" s="258"/>
    </row>
    <row r="3539" spans="2:2" x14ac:dyDescent="0.25">
      <c r="B3539" s="258"/>
    </row>
    <row r="3540" spans="2:2" x14ac:dyDescent="0.25">
      <c r="B3540" s="258"/>
    </row>
    <row r="3541" spans="2:2" x14ac:dyDescent="0.25">
      <c r="B3541" s="258"/>
    </row>
    <row r="3542" spans="2:2" x14ac:dyDescent="0.25">
      <c r="B3542" s="258"/>
    </row>
    <row r="3543" spans="2:2" x14ac:dyDescent="0.25">
      <c r="B3543" s="258"/>
    </row>
    <row r="3544" spans="2:2" x14ac:dyDescent="0.25">
      <c r="B3544" s="258"/>
    </row>
    <row r="3545" spans="2:2" x14ac:dyDescent="0.25">
      <c r="B3545" s="258"/>
    </row>
    <row r="3546" spans="2:2" x14ac:dyDescent="0.25">
      <c r="B3546" s="258"/>
    </row>
    <row r="3547" spans="2:2" x14ac:dyDescent="0.25">
      <c r="B3547" s="258"/>
    </row>
    <row r="3548" spans="2:2" x14ac:dyDescent="0.25">
      <c r="B3548" s="258"/>
    </row>
    <row r="3549" spans="2:2" x14ac:dyDescent="0.25">
      <c r="B3549" s="258"/>
    </row>
    <row r="3550" spans="2:2" x14ac:dyDescent="0.25">
      <c r="B3550" s="258"/>
    </row>
    <row r="3551" spans="2:2" x14ac:dyDescent="0.25">
      <c r="B3551" s="258"/>
    </row>
    <row r="3552" spans="2:2" x14ac:dyDescent="0.25">
      <c r="B3552" s="258"/>
    </row>
    <row r="3553" spans="2:2" x14ac:dyDescent="0.25">
      <c r="B3553" s="258"/>
    </row>
    <row r="3554" spans="2:2" x14ac:dyDescent="0.25">
      <c r="B3554" s="258"/>
    </row>
    <row r="3555" spans="2:2" x14ac:dyDescent="0.25">
      <c r="B3555" s="258"/>
    </row>
    <row r="3556" spans="2:2" x14ac:dyDescent="0.25">
      <c r="B3556" s="258"/>
    </row>
    <row r="3557" spans="2:2" x14ac:dyDescent="0.25">
      <c r="B3557" s="258"/>
    </row>
    <row r="3558" spans="2:2" x14ac:dyDescent="0.25">
      <c r="B3558" s="258"/>
    </row>
    <row r="3559" spans="2:2" x14ac:dyDescent="0.25">
      <c r="B3559" s="258"/>
    </row>
    <row r="3560" spans="2:2" x14ac:dyDescent="0.25">
      <c r="B3560" s="258"/>
    </row>
    <row r="3561" spans="2:2" x14ac:dyDescent="0.25">
      <c r="B3561" s="258"/>
    </row>
    <row r="3562" spans="2:2" x14ac:dyDescent="0.25">
      <c r="B3562" s="258"/>
    </row>
    <row r="3563" spans="2:2" x14ac:dyDescent="0.25">
      <c r="B3563" s="258"/>
    </row>
    <row r="3564" spans="2:2" x14ac:dyDescent="0.25">
      <c r="B3564" s="258"/>
    </row>
    <row r="3565" spans="2:2" x14ac:dyDescent="0.25">
      <c r="B3565" s="258"/>
    </row>
    <row r="3566" spans="2:2" x14ac:dyDescent="0.25">
      <c r="B3566" s="258"/>
    </row>
    <row r="3567" spans="2:2" x14ac:dyDescent="0.25">
      <c r="B3567" s="258"/>
    </row>
    <row r="3568" spans="2:2" x14ac:dyDescent="0.25">
      <c r="B3568" s="258"/>
    </row>
    <row r="3569" spans="2:2" x14ac:dyDescent="0.25">
      <c r="B3569" s="258"/>
    </row>
    <row r="3570" spans="2:2" x14ac:dyDescent="0.25">
      <c r="B3570" s="258"/>
    </row>
    <row r="3571" spans="2:2" x14ac:dyDescent="0.25">
      <c r="B3571" s="258"/>
    </row>
    <row r="3572" spans="2:2" x14ac:dyDescent="0.25">
      <c r="B3572" s="258"/>
    </row>
    <row r="3573" spans="2:2" x14ac:dyDescent="0.25">
      <c r="B3573" s="258"/>
    </row>
    <row r="3574" spans="2:2" x14ac:dyDescent="0.25">
      <c r="B3574" s="258"/>
    </row>
    <row r="3575" spans="2:2" x14ac:dyDescent="0.25">
      <c r="B3575" s="258"/>
    </row>
    <row r="3576" spans="2:2" x14ac:dyDescent="0.25">
      <c r="B3576" s="258"/>
    </row>
    <row r="3577" spans="2:2" x14ac:dyDescent="0.25">
      <c r="B3577" s="258"/>
    </row>
    <row r="3578" spans="2:2" x14ac:dyDescent="0.25">
      <c r="B3578" s="258"/>
    </row>
    <row r="3579" spans="2:2" x14ac:dyDescent="0.25">
      <c r="B3579" s="258"/>
    </row>
    <row r="3580" spans="2:2" x14ac:dyDescent="0.25">
      <c r="B3580" s="258"/>
    </row>
    <row r="3581" spans="2:2" x14ac:dyDescent="0.25">
      <c r="B3581" s="258"/>
    </row>
    <row r="3582" spans="2:2" x14ac:dyDescent="0.25">
      <c r="B3582" s="258"/>
    </row>
    <row r="3583" spans="2:2" x14ac:dyDescent="0.25">
      <c r="B3583" s="258"/>
    </row>
    <row r="3584" spans="2:2" x14ac:dyDescent="0.25">
      <c r="B3584" s="258"/>
    </row>
    <row r="3585" spans="2:2" x14ac:dyDescent="0.25">
      <c r="B3585" s="258"/>
    </row>
    <row r="3586" spans="2:2" x14ac:dyDescent="0.25">
      <c r="B3586" s="258"/>
    </row>
    <row r="3587" spans="2:2" x14ac:dyDescent="0.25">
      <c r="B3587" s="258"/>
    </row>
    <row r="3588" spans="2:2" x14ac:dyDescent="0.25">
      <c r="B3588" s="258"/>
    </row>
    <row r="3589" spans="2:2" x14ac:dyDescent="0.25">
      <c r="B3589" s="258"/>
    </row>
    <row r="3590" spans="2:2" x14ac:dyDescent="0.25">
      <c r="B3590" s="258"/>
    </row>
    <row r="3591" spans="2:2" x14ac:dyDescent="0.25">
      <c r="B3591" s="258"/>
    </row>
    <row r="3592" spans="2:2" x14ac:dyDescent="0.25">
      <c r="B3592" s="258"/>
    </row>
    <row r="3593" spans="2:2" x14ac:dyDescent="0.25">
      <c r="B3593" s="258"/>
    </row>
    <row r="3594" spans="2:2" x14ac:dyDescent="0.25">
      <c r="B3594" s="258"/>
    </row>
    <row r="3595" spans="2:2" x14ac:dyDescent="0.25">
      <c r="B3595" s="258"/>
    </row>
    <row r="3596" spans="2:2" x14ac:dyDescent="0.25">
      <c r="B3596" s="258"/>
    </row>
    <row r="3597" spans="2:2" x14ac:dyDescent="0.25">
      <c r="B3597" s="258"/>
    </row>
    <row r="3598" spans="2:2" x14ac:dyDescent="0.25">
      <c r="B3598" s="258"/>
    </row>
    <row r="3599" spans="2:2" x14ac:dyDescent="0.25">
      <c r="B3599" s="258"/>
    </row>
    <row r="3600" spans="2:2" x14ac:dyDescent="0.25">
      <c r="B3600" s="258"/>
    </row>
    <row r="3601" spans="2:2" x14ac:dyDescent="0.25">
      <c r="B3601" s="258"/>
    </row>
    <row r="3602" spans="2:2" x14ac:dyDescent="0.25">
      <c r="B3602" s="258"/>
    </row>
    <row r="3603" spans="2:2" x14ac:dyDescent="0.25">
      <c r="B3603" s="258"/>
    </row>
    <row r="3604" spans="2:2" x14ac:dyDescent="0.25">
      <c r="B3604" s="258"/>
    </row>
    <row r="3605" spans="2:2" x14ac:dyDescent="0.25">
      <c r="B3605" s="258"/>
    </row>
    <row r="3606" spans="2:2" x14ac:dyDescent="0.25">
      <c r="B3606" s="258"/>
    </row>
    <row r="3607" spans="2:2" x14ac:dyDescent="0.25">
      <c r="B3607" s="258"/>
    </row>
    <row r="3608" spans="2:2" x14ac:dyDescent="0.25">
      <c r="B3608" s="258"/>
    </row>
    <row r="3609" spans="2:2" x14ac:dyDescent="0.25">
      <c r="B3609" s="258"/>
    </row>
    <row r="3610" spans="2:2" x14ac:dyDescent="0.25">
      <c r="B3610" s="258"/>
    </row>
    <row r="3611" spans="2:2" x14ac:dyDescent="0.25">
      <c r="B3611" s="258"/>
    </row>
    <row r="3612" spans="2:2" x14ac:dyDescent="0.25">
      <c r="B3612" s="258"/>
    </row>
    <row r="3613" spans="2:2" x14ac:dyDescent="0.25">
      <c r="B3613" s="258"/>
    </row>
    <row r="3614" spans="2:2" x14ac:dyDescent="0.25">
      <c r="B3614" s="258"/>
    </row>
    <row r="3615" spans="2:2" x14ac:dyDescent="0.25">
      <c r="B3615" s="258"/>
    </row>
    <row r="3616" spans="2:2" x14ac:dyDescent="0.25">
      <c r="B3616" s="258"/>
    </row>
    <row r="3617" spans="2:2" x14ac:dyDescent="0.25">
      <c r="B3617" s="258"/>
    </row>
    <row r="3618" spans="2:2" x14ac:dyDescent="0.25">
      <c r="B3618" s="258"/>
    </row>
    <row r="3619" spans="2:2" x14ac:dyDescent="0.25">
      <c r="B3619" s="258"/>
    </row>
    <row r="3620" spans="2:2" x14ac:dyDescent="0.25">
      <c r="B3620" s="258"/>
    </row>
    <row r="3621" spans="2:2" x14ac:dyDescent="0.25">
      <c r="B3621" s="258"/>
    </row>
    <row r="3622" spans="2:2" x14ac:dyDescent="0.25">
      <c r="B3622" s="258"/>
    </row>
    <row r="3623" spans="2:2" x14ac:dyDescent="0.25">
      <c r="B3623" s="258"/>
    </row>
    <row r="3624" spans="2:2" x14ac:dyDescent="0.25">
      <c r="B3624" s="258"/>
    </row>
    <row r="3625" spans="2:2" x14ac:dyDescent="0.25">
      <c r="B3625" s="258"/>
    </row>
    <row r="3626" spans="2:2" x14ac:dyDescent="0.25">
      <c r="B3626" s="258"/>
    </row>
    <row r="3627" spans="2:2" x14ac:dyDescent="0.25">
      <c r="B3627" s="258"/>
    </row>
    <row r="3628" spans="2:2" x14ac:dyDescent="0.25">
      <c r="B3628" s="258"/>
    </row>
    <row r="3629" spans="2:2" x14ac:dyDescent="0.25">
      <c r="B3629" s="258"/>
    </row>
    <row r="3630" spans="2:2" x14ac:dyDescent="0.25">
      <c r="B3630" s="258"/>
    </row>
    <row r="3631" spans="2:2" x14ac:dyDescent="0.25">
      <c r="B3631" s="258"/>
    </row>
    <row r="3632" spans="2:2" x14ac:dyDescent="0.25">
      <c r="B3632" s="258"/>
    </row>
    <row r="3633" spans="2:2" x14ac:dyDescent="0.25">
      <c r="B3633" s="258"/>
    </row>
    <row r="3634" spans="2:2" x14ac:dyDescent="0.25">
      <c r="B3634" s="258"/>
    </row>
    <row r="3635" spans="2:2" x14ac:dyDescent="0.25">
      <c r="B3635" s="258"/>
    </row>
    <row r="3636" spans="2:2" x14ac:dyDescent="0.25">
      <c r="B3636" s="258"/>
    </row>
    <row r="3637" spans="2:2" x14ac:dyDescent="0.25">
      <c r="B3637" s="258"/>
    </row>
    <row r="3638" spans="2:2" x14ac:dyDescent="0.25">
      <c r="B3638" s="258"/>
    </row>
    <row r="3639" spans="2:2" x14ac:dyDescent="0.25">
      <c r="B3639" s="258"/>
    </row>
    <row r="3640" spans="2:2" x14ac:dyDescent="0.25">
      <c r="B3640" s="258"/>
    </row>
    <row r="3641" spans="2:2" x14ac:dyDescent="0.25">
      <c r="B3641" s="258"/>
    </row>
    <row r="3642" spans="2:2" x14ac:dyDescent="0.25">
      <c r="B3642" s="258"/>
    </row>
    <row r="3643" spans="2:2" x14ac:dyDescent="0.25">
      <c r="B3643" s="258"/>
    </row>
    <row r="3644" spans="2:2" x14ac:dyDescent="0.25">
      <c r="B3644" s="258"/>
    </row>
    <row r="3645" spans="2:2" x14ac:dyDescent="0.25">
      <c r="B3645" s="258"/>
    </row>
    <row r="3646" spans="2:2" x14ac:dyDescent="0.25">
      <c r="B3646" s="258"/>
    </row>
    <row r="3647" spans="2:2" x14ac:dyDescent="0.25">
      <c r="B3647" s="258"/>
    </row>
    <row r="3648" spans="2:2" x14ac:dyDescent="0.25">
      <c r="B3648" s="258"/>
    </row>
    <row r="3649" spans="2:2" x14ac:dyDescent="0.25">
      <c r="B3649" s="258"/>
    </row>
    <row r="3650" spans="2:2" x14ac:dyDescent="0.25">
      <c r="B3650" s="258"/>
    </row>
    <row r="3651" spans="2:2" x14ac:dyDescent="0.25">
      <c r="B3651" s="258"/>
    </row>
    <row r="3652" spans="2:2" x14ac:dyDescent="0.25">
      <c r="B3652" s="258"/>
    </row>
    <row r="3653" spans="2:2" x14ac:dyDescent="0.25">
      <c r="B3653" s="258"/>
    </row>
    <row r="3654" spans="2:2" x14ac:dyDescent="0.25">
      <c r="B3654" s="258"/>
    </row>
    <row r="3655" spans="2:2" x14ac:dyDescent="0.25">
      <c r="B3655" s="258"/>
    </row>
    <row r="3656" spans="2:2" x14ac:dyDescent="0.25">
      <c r="B3656" s="258"/>
    </row>
    <row r="3657" spans="2:2" x14ac:dyDescent="0.25">
      <c r="B3657" s="258"/>
    </row>
    <row r="3658" spans="2:2" x14ac:dyDescent="0.25">
      <c r="B3658" s="258"/>
    </row>
    <row r="3659" spans="2:2" x14ac:dyDescent="0.25">
      <c r="B3659" s="258"/>
    </row>
    <row r="3660" spans="2:2" x14ac:dyDescent="0.25">
      <c r="B3660" s="258"/>
    </row>
    <row r="3661" spans="2:2" x14ac:dyDescent="0.25">
      <c r="B3661" s="258"/>
    </row>
    <row r="3662" spans="2:2" x14ac:dyDescent="0.25">
      <c r="B3662" s="258"/>
    </row>
    <row r="3663" spans="2:2" x14ac:dyDescent="0.25">
      <c r="B3663" s="258"/>
    </row>
    <row r="3664" spans="2:2" x14ac:dyDescent="0.25">
      <c r="B3664" s="258"/>
    </row>
    <row r="3665" spans="2:2" x14ac:dyDescent="0.25">
      <c r="B3665" s="258"/>
    </row>
    <row r="3666" spans="2:2" x14ac:dyDescent="0.25">
      <c r="B3666" s="258"/>
    </row>
    <row r="3667" spans="2:2" x14ac:dyDescent="0.25">
      <c r="B3667" s="258"/>
    </row>
    <row r="3668" spans="2:2" x14ac:dyDescent="0.25">
      <c r="B3668" s="258"/>
    </row>
    <row r="3669" spans="2:2" x14ac:dyDescent="0.25">
      <c r="B3669" s="258"/>
    </row>
    <row r="3670" spans="2:2" x14ac:dyDescent="0.25">
      <c r="B3670" s="258"/>
    </row>
    <row r="3671" spans="2:2" x14ac:dyDescent="0.25">
      <c r="B3671" s="258"/>
    </row>
    <row r="3672" spans="2:2" x14ac:dyDescent="0.25">
      <c r="B3672" s="258"/>
    </row>
    <row r="3673" spans="2:2" x14ac:dyDescent="0.25">
      <c r="B3673" s="258"/>
    </row>
    <row r="3674" spans="2:2" x14ac:dyDescent="0.25">
      <c r="B3674" s="258"/>
    </row>
    <row r="3675" spans="2:2" x14ac:dyDescent="0.25">
      <c r="B3675" s="258"/>
    </row>
    <row r="3676" spans="2:2" x14ac:dyDescent="0.25">
      <c r="B3676" s="258"/>
    </row>
    <row r="3677" spans="2:2" x14ac:dyDescent="0.25">
      <c r="B3677" s="258"/>
    </row>
    <row r="3678" spans="2:2" x14ac:dyDescent="0.25">
      <c r="B3678" s="258"/>
    </row>
    <row r="3679" spans="2:2" x14ac:dyDescent="0.25">
      <c r="B3679" s="258"/>
    </row>
    <row r="3680" spans="2:2" x14ac:dyDescent="0.25">
      <c r="B3680" s="258"/>
    </row>
    <row r="3681" spans="2:2" x14ac:dyDescent="0.25">
      <c r="B3681" s="258"/>
    </row>
    <row r="3682" spans="2:2" x14ac:dyDescent="0.25">
      <c r="B3682" s="258"/>
    </row>
    <row r="3683" spans="2:2" x14ac:dyDescent="0.25">
      <c r="B3683" s="258"/>
    </row>
    <row r="3684" spans="2:2" x14ac:dyDescent="0.25">
      <c r="B3684" s="258"/>
    </row>
    <row r="3685" spans="2:2" x14ac:dyDescent="0.25">
      <c r="B3685" s="258"/>
    </row>
    <row r="3686" spans="2:2" x14ac:dyDescent="0.25">
      <c r="B3686" s="258"/>
    </row>
    <row r="3687" spans="2:2" x14ac:dyDescent="0.25">
      <c r="B3687" s="258"/>
    </row>
    <row r="3688" spans="2:2" x14ac:dyDescent="0.25">
      <c r="B3688" s="258"/>
    </row>
    <row r="3689" spans="2:2" x14ac:dyDescent="0.25">
      <c r="B3689" s="258"/>
    </row>
    <row r="3690" spans="2:2" x14ac:dyDescent="0.25">
      <c r="B3690" s="258"/>
    </row>
    <row r="3691" spans="2:2" x14ac:dyDescent="0.25">
      <c r="B3691" s="258"/>
    </row>
    <row r="3692" spans="2:2" x14ac:dyDescent="0.25">
      <c r="B3692" s="258"/>
    </row>
    <row r="3693" spans="2:2" x14ac:dyDescent="0.25">
      <c r="B3693" s="258"/>
    </row>
    <row r="3694" spans="2:2" x14ac:dyDescent="0.25">
      <c r="B3694" s="258"/>
    </row>
    <row r="3695" spans="2:2" x14ac:dyDescent="0.25">
      <c r="B3695" s="258"/>
    </row>
    <row r="3696" spans="2:2" x14ac:dyDescent="0.25">
      <c r="B3696" s="258"/>
    </row>
    <row r="3697" spans="2:2" x14ac:dyDescent="0.25">
      <c r="B3697" s="258"/>
    </row>
    <row r="3698" spans="2:2" x14ac:dyDescent="0.25">
      <c r="B3698" s="258"/>
    </row>
    <row r="3699" spans="2:2" x14ac:dyDescent="0.25">
      <c r="B3699" s="258"/>
    </row>
    <row r="3700" spans="2:2" x14ac:dyDescent="0.25">
      <c r="B3700" s="258"/>
    </row>
    <row r="3701" spans="2:2" x14ac:dyDescent="0.25">
      <c r="B3701" s="258"/>
    </row>
    <row r="3702" spans="2:2" x14ac:dyDescent="0.25">
      <c r="B3702" s="258"/>
    </row>
    <row r="3703" spans="2:2" x14ac:dyDescent="0.25">
      <c r="B3703" s="258"/>
    </row>
    <row r="3704" spans="2:2" x14ac:dyDescent="0.25">
      <c r="B3704" s="258"/>
    </row>
    <row r="3705" spans="2:2" x14ac:dyDescent="0.25">
      <c r="B3705" s="258"/>
    </row>
    <row r="3706" spans="2:2" x14ac:dyDescent="0.25">
      <c r="B3706" s="258"/>
    </row>
    <row r="3707" spans="2:2" x14ac:dyDescent="0.25">
      <c r="B3707" s="258"/>
    </row>
    <row r="3708" spans="2:2" x14ac:dyDescent="0.25">
      <c r="B3708" s="258"/>
    </row>
    <row r="3709" spans="2:2" x14ac:dyDescent="0.25">
      <c r="B3709" s="258"/>
    </row>
    <row r="3710" spans="2:2" x14ac:dyDescent="0.25">
      <c r="B3710" s="258"/>
    </row>
    <row r="3711" spans="2:2" x14ac:dyDescent="0.25">
      <c r="B3711" s="258"/>
    </row>
    <row r="3712" spans="2:2" x14ac:dyDescent="0.25">
      <c r="B3712" s="258"/>
    </row>
    <row r="3713" spans="2:2" x14ac:dyDescent="0.25">
      <c r="B3713" s="258"/>
    </row>
    <row r="3714" spans="2:2" x14ac:dyDescent="0.25">
      <c r="B3714" s="258"/>
    </row>
    <row r="3715" spans="2:2" x14ac:dyDescent="0.25">
      <c r="B3715" s="258"/>
    </row>
    <row r="3716" spans="2:2" x14ac:dyDescent="0.25">
      <c r="B3716" s="258"/>
    </row>
    <row r="3717" spans="2:2" x14ac:dyDescent="0.25">
      <c r="B3717" s="258"/>
    </row>
    <row r="3718" spans="2:2" x14ac:dyDescent="0.25">
      <c r="B3718" s="258"/>
    </row>
    <row r="3719" spans="2:2" x14ac:dyDescent="0.25">
      <c r="B3719" s="258"/>
    </row>
    <row r="3720" spans="2:2" x14ac:dyDescent="0.25">
      <c r="B3720" s="258"/>
    </row>
    <row r="3721" spans="2:2" x14ac:dyDescent="0.25">
      <c r="B3721" s="258"/>
    </row>
    <row r="3722" spans="2:2" x14ac:dyDescent="0.25">
      <c r="B3722" s="258"/>
    </row>
    <row r="3723" spans="2:2" x14ac:dyDescent="0.25">
      <c r="B3723" s="258"/>
    </row>
    <row r="3724" spans="2:2" x14ac:dyDescent="0.25">
      <c r="B3724" s="258"/>
    </row>
    <row r="3725" spans="2:2" x14ac:dyDescent="0.25">
      <c r="B3725" s="258"/>
    </row>
    <row r="3726" spans="2:2" x14ac:dyDescent="0.25">
      <c r="B3726" s="258"/>
    </row>
    <row r="3727" spans="2:2" x14ac:dyDescent="0.25">
      <c r="B3727" s="258"/>
    </row>
    <row r="3728" spans="2:2" x14ac:dyDescent="0.25">
      <c r="B3728" s="258"/>
    </row>
    <row r="3729" spans="2:2" x14ac:dyDescent="0.25">
      <c r="B3729" s="258"/>
    </row>
    <row r="3730" spans="2:2" x14ac:dyDescent="0.25">
      <c r="B3730" s="258"/>
    </row>
    <row r="3731" spans="2:2" x14ac:dyDescent="0.25">
      <c r="B3731" s="258"/>
    </row>
    <row r="3732" spans="2:2" x14ac:dyDescent="0.25">
      <c r="B3732" s="258"/>
    </row>
    <row r="3733" spans="2:2" x14ac:dyDescent="0.25">
      <c r="B3733" s="258"/>
    </row>
    <row r="3734" spans="2:2" x14ac:dyDescent="0.25">
      <c r="B3734" s="258"/>
    </row>
    <row r="3735" spans="2:2" x14ac:dyDescent="0.25">
      <c r="B3735" s="258"/>
    </row>
    <row r="3736" spans="2:2" x14ac:dyDescent="0.25">
      <c r="B3736" s="258"/>
    </row>
    <row r="3737" spans="2:2" x14ac:dyDescent="0.25">
      <c r="B3737" s="258"/>
    </row>
    <row r="3738" spans="2:2" x14ac:dyDescent="0.25">
      <c r="B3738" s="258"/>
    </row>
    <row r="3739" spans="2:2" x14ac:dyDescent="0.25">
      <c r="B3739" s="258"/>
    </row>
    <row r="3740" spans="2:2" x14ac:dyDescent="0.25">
      <c r="B3740" s="258"/>
    </row>
    <row r="3741" spans="2:2" x14ac:dyDescent="0.25">
      <c r="B3741" s="258"/>
    </row>
    <row r="3742" spans="2:2" x14ac:dyDescent="0.25">
      <c r="B3742" s="258"/>
    </row>
    <row r="3743" spans="2:2" x14ac:dyDescent="0.25">
      <c r="B3743" s="258"/>
    </row>
    <row r="3744" spans="2:2" x14ac:dyDescent="0.25">
      <c r="B3744" s="258"/>
    </row>
    <row r="3745" spans="2:2" x14ac:dyDescent="0.25">
      <c r="B3745" s="258"/>
    </row>
    <row r="3746" spans="2:2" x14ac:dyDescent="0.25">
      <c r="B3746" s="258"/>
    </row>
    <row r="3747" spans="2:2" x14ac:dyDescent="0.25">
      <c r="B3747" s="258"/>
    </row>
    <row r="3748" spans="2:2" x14ac:dyDescent="0.25">
      <c r="B3748" s="258"/>
    </row>
    <row r="3749" spans="2:2" x14ac:dyDescent="0.25">
      <c r="B3749" s="258"/>
    </row>
    <row r="3750" spans="2:2" x14ac:dyDescent="0.25">
      <c r="B3750" s="258"/>
    </row>
    <row r="3751" spans="2:2" x14ac:dyDescent="0.25">
      <c r="B3751" s="258"/>
    </row>
    <row r="3752" spans="2:2" x14ac:dyDescent="0.25">
      <c r="B3752" s="258"/>
    </row>
    <row r="3753" spans="2:2" x14ac:dyDescent="0.25">
      <c r="B3753" s="258"/>
    </row>
    <row r="3754" spans="2:2" x14ac:dyDescent="0.25">
      <c r="B3754" s="258"/>
    </row>
    <row r="3755" spans="2:2" x14ac:dyDescent="0.25">
      <c r="B3755" s="258"/>
    </row>
    <row r="3756" spans="2:2" x14ac:dyDescent="0.25">
      <c r="B3756" s="258"/>
    </row>
    <row r="3757" spans="2:2" x14ac:dyDescent="0.25">
      <c r="B3757" s="258"/>
    </row>
    <row r="3758" spans="2:2" x14ac:dyDescent="0.25">
      <c r="B3758" s="258"/>
    </row>
    <row r="3759" spans="2:2" x14ac:dyDescent="0.25">
      <c r="B3759" s="258"/>
    </row>
    <row r="3760" spans="2:2" x14ac:dyDescent="0.25">
      <c r="B3760" s="258"/>
    </row>
    <row r="3761" spans="2:2" x14ac:dyDescent="0.25">
      <c r="B3761" s="258"/>
    </row>
    <row r="3762" spans="2:2" x14ac:dyDescent="0.25">
      <c r="B3762" s="258"/>
    </row>
    <row r="3763" spans="2:2" x14ac:dyDescent="0.25">
      <c r="B3763" s="258"/>
    </row>
    <row r="3764" spans="2:2" x14ac:dyDescent="0.25">
      <c r="B3764" s="258"/>
    </row>
    <row r="3765" spans="2:2" x14ac:dyDescent="0.25">
      <c r="B3765" s="258"/>
    </row>
    <row r="3766" spans="2:2" x14ac:dyDescent="0.25">
      <c r="B3766" s="258"/>
    </row>
    <row r="3767" spans="2:2" x14ac:dyDescent="0.25">
      <c r="B3767" s="258"/>
    </row>
    <row r="3768" spans="2:2" x14ac:dyDescent="0.25">
      <c r="B3768" s="258"/>
    </row>
    <row r="3769" spans="2:2" x14ac:dyDescent="0.25">
      <c r="B3769" s="258"/>
    </row>
    <row r="3770" spans="2:2" x14ac:dyDescent="0.25">
      <c r="B3770" s="258"/>
    </row>
    <row r="3771" spans="2:2" x14ac:dyDescent="0.25">
      <c r="B3771" s="258"/>
    </row>
    <row r="3772" spans="2:2" x14ac:dyDescent="0.25">
      <c r="B3772" s="258"/>
    </row>
    <row r="3773" spans="2:2" x14ac:dyDescent="0.25">
      <c r="B3773" s="258"/>
    </row>
    <row r="3774" spans="2:2" x14ac:dyDescent="0.25">
      <c r="B3774" s="258"/>
    </row>
    <row r="3775" spans="2:2" x14ac:dyDescent="0.25">
      <c r="B3775" s="258"/>
    </row>
    <row r="3776" spans="2:2" x14ac:dyDescent="0.25">
      <c r="B3776" s="258"/>
    </row>
    <row r="3777" spans="2:2" x14ac:dyDescent="0.25">
      <c r="B3777" s="258"/>
    </row>
    <row r="3778" spans="2:2" x14ac:dyDescent="0.25">
      <c r="B3778" s="258"/>
    </row>
    <row r="3779" spans="2:2" x14ac:dyDescent="0.25">
      <c r="B3779" s="258"/>
    </row>
    <row r="3780" spans="2:2" x14ac:dyDescent="0.25">
      <c r="B3780" s="258"/>
    </row>
    <row r="3781" spans="2:2" x14ac:dyDescent="0.25">
      <c r="B3781" s="258"/>
    </row>
    <row r="3782" spans="2:2" x14ac:dyDescent="0.25">
      <c r="B3782" s="258"/>
    </row>
    <row r="3783" spans="2:2" x14ac:dyDescent="0.25">
      <c r="B3783" s="258"/>
    </row>
    <row r="3784" spans="2:2" x14ac:dyDescent="0.25">
      <c r="B3784" s="258"/>
    </row>
    <row r="3785" spans="2:2" x14ac:dyDescent="0.25">
      <c r="B3785" s="258"/>
    </row>
    <row r="3786" spans="2:2" x14ac:dyDescent="0.25">
      <c r="B3786" s="258"/>
    </row>
    <row r="3787" spans="2:2" x14ac:dyDescent="0.25">
      <c r="B3787" s="258"/>
    </row>
    <row r="3788" spans="2:2" x14ac:dyDescent="0.25">
      <c r="B3788" s="258"/>
    </row>
    <row r="3789" spans="2:2" x14ac:dyDescent="0.25">
      <c r="B3789" s="258"/>
    </row>
    <row r="3790" spans="2:2" x14ac:dyDescent="0.25">
      <c r="B3790" s="258"/>
    </row>
    <row r="3791" spans="2:2" x14ac:dyDescent="0.25">
      <c r="B3791" s="258"/>
    </row>
    <row r="3792" spans="2:2" x14ac:dyDescent="0.25">
      <c r="B3792" s="258"/>
    </row>
    <row r="3793" spans="2:2" x14ac:dyDescent="0.25">
      <c r="B3793" s="258"/>
    </row>
    <row r="3794" spans="2:2" x14ac:dyDescent="0.25">
      <c r="B3794" s="258"/>
    </row>
    <row r="3795" spans="2:2" x14ac:dyDescent="0.25">
      <c r="B3795" s="258"/>
    </row>
    <row r="3796" spans="2:2" x14ac:dyDescent="0.25">
      <c r="B3796" s="258"/>
    </row>
    <row r="3797" spans="2:2" x14ac:dyDescent="0.25">
      <c r="B3797" s="258"/>
    </row>
    <row r="3798" spans="2:2" x14ac:dyDescent="0.25">
      <c r="B3798" s="258"/>
    </row>
    <row r="3799" spans="2:2" x14ac:dyDescent="0.25">
      <c r="B3799" s="258"/>
    </row>
    <row r="3800" spans="2:2" x14ac:dyDescent="0.25">
      <c r="B3800" s="258"/>
    </row>
    <row r="3801" spans="2:2" x14ac:dyDescent="0.25">
      <c r="B3801" s="258"/>
    </row>
    <row r="3802" spans="2:2" x14ac:dyDescent="0.25">
      <c r="B3802" s="258"/>
    </row>
    <row r="3803" spans="2:2" x14ac:dyDescent="0.25">
      <c r="B3803" s="258"/>
    </row>
    <row r="3804" spans="2:2" x14ac:dyDescent="0.25">
      <c r="B3804" s="258"/>
    </row>
    <row r="3805" spans="2:2" x14ac:dyDescent="0.25">
      <c r="B3805" s="258"/>
    </row>
    <row r="3806" spans="2:2" x14ac:dyDescent="0.25">
      <c r="B3806" s="258"/>
    </row>
    <row r="3807" spans="2:2" x14ac:dyDescent="0.25">
      <c r="B3807" s="258"/>
    </row>
    <row r="3808" spans="2:2" x14ac:dyDescent="0.25">
      <c r="B3808" s="258"/>
    </row>
    <row r="3809" spans="2:2" x14ac:dyDescent="0.25">
      <c r="B3809" s="258"/>
    </row>
    <row r="3810" spans="2:2" x14ac:dyDescent="0.25">
      <c r="B3810" s="258"/>
    </row>
    <row r="3811" spans="2:2" x14ac:dyDescent="0.25">
      <c r="B3811" s="258"/>
    </row>
    <row r="3812" spans="2:2" x14ac:dyDescent="0.25">
      <c r="B3812" s="258"/>
    </row>
    <row r="3813" spans="2:2" x14ac:dyDescent="0.25">
      <c r="B3813" s="258"/>
    </row>
    <row r="3814" spans="2:2" x14ac:dyDescent="0.25">
      <c r="B3814" s="258"/>
    </row>
    <row r="3815" spans="2:2" x14ac:dyDescent="0.25">
      <c r="B3815" s="258"/>
    </row>
    <row r="3816" spans="2:2" x14ac:dyDescent="0.25">
      <c r="B3816" s="258"/>
    </row>
    <row r="3817" spans="2:2" x14ac:dyDescent="0.25">
      <c r="B3817" s="258"/>
    </row>
    <row r="3818" spans="2:2" x14ac:dyDescent="0.25">
      <c r="B3818" s="258"/>
    </row>
    <row r="3819" spans="2:2" x14ac:dyDescent="0.25">
      <c r="B3819" s="258"/>
    </row>
    <row r="3820" spans="2:2" x14ac:dyDescent="0.25">
      <c r="B3820" s="258"/>
    </row>
    <row r="3821" spans="2:2" x14ac:dyDescent="0.25">
      <c r="B3821" s="258"/>
    </row>
    <row r="3822" spans="2:2" x14ac:dyDescent="0.25">
      <c r="B3822" s="258"/>
    </row>
    <row r="3823" spans="2:2" x14ac:dyDescent="0.25">
      <c r="B3823" s="258"/>
    </row>
    <row r="3824" spans="2:2" x14ac:dyDescent="0.25">
      <c r="B3824" s="258"/>
    </row>
    <row r="3825" spans="2:2" x14ac:dyDescent="0.25">
      <c r="B3825" s="258"/>
    </row>
    <row r="3826" spans="2:2" x14ac:dyDescent="0.25">
      <c r="B3826" s="258"/>
    </row>
    <row r="3827" spans="2:2" x14ac:dyDescent="0.25">
      <c r="B3827" s="258"/>
    </row>
    <row r="3828" spans="2:2" x14ac:dyDescent="0.25">
      <c r="B3828" s="258"/>
    </row>
    <row r="3829" spans="2:2" x14ac:dyDescent="0.25">
      <c r="B3829" s="258"/>
    </row>
    <row r="3830" spans="2:2" x14ac:dyDescent="0.25">
      <c r="B3830" s="258"/>
    </row>
    <row r="3831" spans="2:2" x14ac:dyDescent="0.25">
      <c r="B3831" s="258"/>
    </row>
    <row r="3832" spans="2:2" x14ac:dyDescent="0.25">
      <c r="B3832" s="258"/>
    </row>
    <row r="3833" spans="2:2" x14ac:dyDescent="0.25">
      <c r="B3833" s="258"/>
    </row>
    <row r="3834" spans="2:2" x14ac:dyDescent="0.25">
      <c r="B3834" s="258"/>
    </row>
    <row r="3835" spans="2:2" x14ac:dyDescent="0.25">
      <c r="B3835" s="258"/>
    </row>
    <row r="3836" spans="2:2" x14ac:dyDescent="0.25">
      <c r="B3836" s="258"/>
    </row>
    <row r="3837" spans="2:2" x14ac:dyDescent="0.25">
      <c r="B3837" s="258"/>
    </row>
    <row r="3838" spans="2:2" x14ac:dyDescent="0.25">
      <c r="B3838" s="258"/>
    </row>
    <row r="3839" spans="2:2" x14ac:dyDescent="0.25">
      <c r="B3839" s="258"/>
    </row>
    <row r="3840" spans="2:2" x14ac:dyDescent="0.25">
      <c r="B3840" s="258"/>
    </row>
    <row r="3841" spans="2:2" x14ac:dyDescent="0.25">
      <c r="B3841" s="258"/>
    </row>
    <row r="3842" spans="2:2" x14ac:dyDescent="0.25">
      <c r="B3842" s="258"/>
    </row>
    <row r="3843" spans="2:2" x14ac:dyDescent="0.25">
      <c r="B3843" s="258"/>
    </row>
    <row r="3844" spans="2:2" x14ac:dyDescent="0.25">
      <c r="B3844" s="258"/>
    </row>
    <row r="3845" spans="2:2" x14ac:dyDescent="0.25">
      <c r="B3845" s="258"/>
    </row>
    <row r="3846" spans="2:2" x14ac:dyDescent="0.25">
      <c r="B3846" s="258"/>
    </row>
    <row r="3847" spans="2:2" x14ac:dyDescent="0.25">
      <c r="B3847" s="258"/>
    </row>
    <row r="3848" spans="2:2" x14ac:dyDescent="0.25">
      <c r="B3848" s="258"/>
    </row>
    <row r="3849" spans="2:2" x14ac:dyDescent="0.25">
      <c r="B3849" s="258"/>
    </row>
    <row r="3850" spans="2:2" x14ac:dyDescent="0.25">
      <c r="B3850" s="258"/>
    </row>
    <row r="3851" spans="2:2" x14ac:dyDescent="0.25">
      <c r="B3851" s="258"/>
    </row>
    <row r="3852" spans="2:2" x14ac:dyDescent="0.25">
      <c r="B3852" s="258"/>
    </row>
    <row r="3853" spans="2:2" x14ac:dyDescent="0.25">
      <c r="B3853" s="258"/>
    </row>
    <row r="3854" spans="2:2" x14ac:dyDescent="0.25">
      <c r="B3854" s="258"/>
    </row>
    <row r="3855" spans="2:2" x14ac:dyDescent="0.25">
      <c r="B3855" s="258"/>
    </row>
    <row r="3856" spans="2:2" x14ac:dyDescent="0.25">
      <c r="B3856" s="258"/>
    </row>
    <row r="3857" spans="2:2" x14ac:dyDescent="0.25">
      <c r="B3857" s="258"/>
    </row>
    <row r="3858" spans="2:2" x14ac:dyDescent="0.25">
      <c r="B3858" s="258"/>
    </row>
    <row r="3859" spans="2:2" x14ac:dyDescent="0.25">
      <c r="B3859" s="258"/>
    </row>
    <row r="3860" spans="2:2" x14ac:dyDescent="0.25">
      <c r="B3860" s="258"/>
    </row>
    <row r="3861" spans="2:2" x14ac:dyDescent="0.25">
      <c r="B3861" s="258"/>
    </row>
    <row r="3862" spans="2:2" x14ac:dyDescent="0.25">
      <c r="B3862" s="258"/>
    </row>
    <row r="3863" spans="2:2" x14ac:dyDescent="0.25">
      <c r="B3863" s="258"/>
    </row>
    <row r="3864" spans="2:2" x14ac:dyDescent="0.25">
      <c r="B3864" s="258"/>
    </row>
    <row r="3865" spans="2:2" x14ac:dyDescent="0.25">
      <c r="B3865" s="258"/>
    </row>
    <row r="3866" spans="2:2" x14ac:dyDescent="0.25">
      <c r="B3866" s="258"/>
    </row>
    <row r="3867" spans="2:2" x14ac:dyDescent="0.25">
      <c r="B3867" s="258"/>
    </row>
    <row r="3868" spans="2:2" x14ac:dyDescent="0.25">
      <c r="B3868" s="258"/>
    </row>
    <row r="3869" spans="2:2" x14ac:dyDescent="0.25">
      <c r="B3869" s="258"/>
    </row>
    <row r="3870" spans="2:2" x14ac:dyDescent="0.25">
      <c r="B3870" s="258"/>
    </row>
    <row r="3871" spans="2:2" x14ac:dyDescent="0.25">
      <c r="B3871" s="258"/>
    </row>
    <row r="3872" spans="2:2" x14ac:dyDescent="0.25">
      <c r="B3872" s="258"/>
    </row>
    <row r="3873" spans="2:2" x14ac:dyDescent="0.25">
      <c r="B3873" s="258"/>
    </row>
    <row r="3874" spans="2:2" x14ac:dyDescent="0.25">
      <c r="B3874" s="258"/>
    </row>
    <row r="3875" spans="2:2" x14ac:dyDescent="0.25">
      <c r="B3875" s="258"/>
    </row>
    <row r="3876" spans="2:2" x14ac:dyDescent="0.25">
      <c r="B3876" s="258"/>
    </row>
    <row r="3877" spans="2:2" x14ac:dyDescent="0.25">
      <c r="B3877" s="258"/>
    </row>
    <row r="3878" spans="2:2" x14ac:dyDescent="0.25">
      <c r="B3878" s="258"/>
    </row>
    <row r="3879" spans="2:2" x14ac:dyDescent="0.25">
      <c r="B3879" s="258"/>
    </row>
    <row r="3880" spans="2:2" x14ac:dyDescent="0.25">
      <c r="B3880" s="258"/>
    </row>
    <row r="3881" spans="2:2" x14ac:dyDescent="0.25">
      <c r="B3881" s="258"/>
    </row>
    <row r="3882" spans="2:2" x14ac:dyDescent="0.25">
      <c r="B3882" s="258"/>
    </row>
    <row r="3883" spans="2:2" x14ac:dyDescent="0.25">
      <c r="B3883" s="258"/>
    </row>
    <row r="3884" spans="2:2" x14ac:dyDescent="0.25">
      <c r="B3884" s="258"/>
    </row>
    <row r="3885" spans="2:2" x14ac:dyDescent="0.25">
      <c r="B3885" s="258"/>
    </row>
    <row r="3886" spans="2:2" x14ac:dyDescent="0.25">
      <c r="B3886" s="258"/>
    </row>
    <row r="3887" spans="2:2" x14ac:dyDescent="0.25">
      <c r="B3887" s="258"/>
    </row>
    <row r="3888" spans="2:2" x14ac:dyDescent="0.25">
      <c r="B3888" s="258"/>
    </row>
    <row r="3889" spans="2:2" x14ac:dyDescent="0.25">
      <c r="B3889" s="258"/>
    </row>
    <row r="3890" spans="2:2" x14ac:dyDescent="0.25">
      <c r="B3890" s="258"/>
    </row>
    <row r="3891" spans="2:2" x14ac:dyDescent="0.25">
      <c r="B3891" s="258"/>
    </row>
    <row r="3892" spans="2:2" x14ac:dyDescent="0.25">
      <c r="B3892" s="258"/>
    </row>
    <row r="3893" spans="2:2" x14ac:dyDescent="0.25">
      <c r="B3893" s="258"/>
    </row>
    <row r="3894" spans="2:2" x14ac:dyDescent="0.25">
      <c r="B3894" s="258"/>
    </row>
    <row r="3895" spans="2:2" x14ac:dyDescent="0.25">
      <c r="B3895" s="258"/>
    </row>
    <row r="3896" spans="2:2" x14ac:dyDescent="0.25">
      <c r="B3896" s="258"/>
    </row>
    <row r="3897" spans="2:2" x14ac:dyDescent="0.25">
      <c r="B3897" s="258"/>
    </row>
    <row r="3898" spans="2:2" x14ac:dyDescent="0.25">
      <c r="B3898" s="258"/>
    </row>
    <row r="3899" spans="2:2" x14ac:dyDescent="0.25">
      <c r="B3899" s="258"/>
    </row>
    <row r="3900" spans="2:2" x14ac:dyDescent="0.25">
      <c r="B3900" s="258"/>
    </row>
    <row r="3901" spans="2:2" x14ac:dyDescent="0.25">
      <c r="B3901" s="258"/>
    </row>
    <row r="3902" spans="2:2" x14ac:dyDescent="0.25">
      <c r="B3902" s="258"/>
    </row>
    <row r="3903" spans="2:2" x14ac:dyDescent="0.25">
      <c r="B3903" s="258"/>
    </row>
    <row r="3904" spans="2:2" x14ac:dyDescent="0.25">
      <c r="B3904" s="258"/>
    </row>
    <row r="3905" spans="2:2" x14ac:dyDescent="0.25">
      <c r="B3905" s="258"/>
    </row>
    <row r="3906" spans="2:2" x14ac:dyDescent="0.25">
      <c r="B3906" s="258"/>
    </row>
    <row r="3907" spans="2:2" x14ac:dyDescent="0.25">
      <c r="B3907" s="258"/>
    </row>
    <row r="3908" spans="2:2" x14ac:dyDescent="0.25">
      <c r="B3908" s="258"/>
    </row>
    <row r="3909" spans="2:2" x14ac:dyDescent="0.25">
      <c r="B3909" s="258"/>
    </row>
    <row r="3910" spans="2:2" x14ac:dyDescent="0.25">
      <c r="B3910" s="258"/>
    </row>
    <row r="3911" spans="2:2" x14ac:dyDescent="0.25">
      <c r="B3911" s="258"/>
    </row>
    <row r="3912" spans="2:2" x14ac:dyDescent="0.25">
      <c r="B3912" s="258"/>
    </row>
    <row r="3913" spans="2:2" x14ac:dyDescent="0.25">
      <c r="B3913" s="258"/>
    </row>
    <row r="3914" spans="2:2" x14ac:dyDescent="0.25">
      <c r="B3914" s="258"/>
    </row>
    <row r="3915" spans="2:2" x14ac:dyDescent="0.25">
      <c r="B3915" s="258"/>
    </row>
    <row r="3916" spans="2:2" x14ac:dyDescent="0.25">
      <c r="B3916" s="258"/>
    </row>
    <row r="3917" spans="2:2" x14ac:dyDescent="0.25">
      <c r="B3917" s="258"/>
    </row>
    <row r="3918" spans="2:2" x14ac:dyDescent="0.25">
      <c r="B3918" s="258"/>
    </row>
    <row r="3919" spans="2:2" x14ac:dyDescent="0.25">
      <c r="B3919" s="258"/>
    </row>
    <row r="3920" spans="2:2" x14ac:dyDescent="0.25">
      <c r="B3920" s="258"/>
    </row>
    <row r="3921" spans="2:2" x14ac:dyDescent="0.25">
      <c r="B3921" s="258"/>
    </row>
    <row r="3922" spans="2:2" x14ac:dyDescent="0.25">
      <c r="B3922" s="258"/>
    </row>
    <row r="3923" spans="2:2" x14ac:dyDescent="0.25">
      <c r="B3923" s="258"/>
    </row>
    <row r="3924" spans="2:2" x14ac:dyDescent="0.25">
      <c r="B3924" s="258"/>
    </row>
    <row r="3925" spans="2:2" x14ac:dyDescent="0.25">
      <c r="B3925" s="258"/>
    </row>
    <row r="3926" spans="2:2" x14ac:dyDescent="0.25">
      <c r="B3926" s="258"/>
    </row>
    <row r="3927" spans="2:2" x14ac:dyDescent="0.25">
      <c r="B3927" s="258"/>
    </row>
    <row r="3928" spans="2:2" x14ac:dyDescent="0.25">
      <c r="B3928" s="258"/>
    </row>
    <row r="3929" spans="2:2" x14ac:dyDescent="0.25">
      <c r="B3929" s="258"/>
    </row>
    <row r="3930" spans="2:2" x14ac:dyDescent="0.25">
      <c r="B3930" s="258"/>
    </row>
    <row r="3931" spans="2:2" x14ac:dyDescent="0.25">
      <c r="B3931" s="258"/>
    </row>
    <row r="3932" spans="2:2" x14ac:dyDescent="0.25">
      <c r="B3932" s="258"/>
    </row>
    <row r="3933" spans="2:2" x14ac:dyDescent="0.25">
      <c r="B3933" s="258"/>
    </row>
    <row r="3934" spans="2:2" x14ac:dyDescent="0.25">
      <c r="B3934" s="258"/>
    </row>
    <row r="3935" spans="2:2" x14ac:dyDescent="0.25">
      <c r="B3935" s="258"/>
    </row>
    <row r="3936" spans="2:2" x14ac:dyDescent="0.25">
      <c r="B3936" s="258"/>
    </row>
    <row r="3937" spans="2:2" x14ac:dyDescent="0.25">
      <c r="B3937" s="258"/>
    </row>
    <row r="3938" spans="2:2" x14ac:dyDescent="0.25">
      <c r="B3938" s="258"/>
    </row>
    <row r="3939" spans="2:2" x14ac:dyDescent="0.25">
      <c r="B3939" s="258"/>
    </row>
    <row r="3940" spans="2:2" x14ac:dyDescent="0.25">
      <c r="B3940" s="258"/>
    </row>
    <row r="3941" spans="2:2" x14ac:dyDescent="0.25">
      <c r="B3941" s="258"/>
    </row>
    <row r="3942" spans="2:2" x14ac:dyDescent="0.25">
      <c r="B3942" s="258"/>
    </row>
    <row r="3943" spans="2:2" x14ac:dyDescent="0.25">
      <c r="B3943" s="258"/>
    </row>
    <row r="3944" spans="2:2" x14ac:dyDescent="0.25">
      <c r="B3944" s="258"/>
    </row>
    <row r="3945" spans="2:2" x14ac:dyDescent="0.25">
      <c r="B3945" s="258"/>
    </row>
    <row r="3946" spans="2:2" x14ac:dyDescent="0.25">
      <c r="B3946" s="258"/>
    </row>
    <row r="3947" spans="2:2" x14ac:dyDescent="0.25">
      <c r="B3947" s="258"/>
    </row>
    <row r="3948" spans="2:2" x14ac:dyDescent="0.25">
      <c r="B3948" s="258"/>
    </row>
    <row r="3949" spans="2:2" x14ac:dyDescent="0.25">
      <c r="B3949" s="258"/>
    </row>
    <row r="3950" spans="2:2" x14ac:dyDescent="0.25">
      <c r="B3950" s="258"/>
    </row>
    <row r="3951" spans="2:2" x14ac:dyDescent="0.25">
      <c r="B3951" s="258"/>
    </row>
    <row r="3952" spans="2:2" x14ac:dyDescent="0.25">
      <c r="B3952" s="258"/>
    </row>
    <row r="3953" spans="2:2" x14ac:dyDescent="0.25">
      <c r="B3953" s="258"/>
    </row>
    <row r="3954" spans="2:2" x14ac:dyDescent="0.25">
      <c r="B3954" s="258"/>
    </row>
    <row r="3955" spans="2:2" x14ac:dyDescent="0.25">
      <c r="B3955" s="258"/>
    </row>
    <row r="3956" spans="2:2" x14ac:dyDescent="0.25">
      <c r="B3956" s="258"/>
    </row>
    <row r="3957" spans="2:2" x14ac:dyDescent="0.25">
      <c r="B3957" s="258"/>
    </row>
    <row r="3958" spans="2:2" x14ac:dyDescent="0.25">
      <c r="B3958" s="258"/>
    </row>
    <row r="3959" spans="2:2" x14ac:dyDescent="0.25">
      <c r="B3959" s="258"/>
    </row>
    <row r="3960" spans="2:2" x14ac:dyDescent="0.25">
      <c r="B3960" s="258"/>
    </row>
    <row r="3961" spans="2:2" x14ac:dyDescent="0.25">
      <c r="B3961" s="258"/>
    </row>
    <row r="3962" spans="2:2" x14ac:dyDescent="0.25">
      <c r="B3962" s="258"/>
    </row>
    <row r="3963" spans="2:2" x14ac:dyDescent="0.25">
      <c r="B3963" s="258"/>
    </row>
    <row r="3964" spans="2:2" x14ac:dyDescent="0.25">
      <c r="B3964" s="258"/>
    </row>
    <row r="3965" spans="2:2" x14ac:dyDescent="0.25">
      <c r="B3965" s="258"/>
    </row>
    <row r="3966" spans="2:2" x14ac:dyDescent="0.25">
      <c r="B3966" s="258"/>
    </row>
    <row r="3967" spans="2:2" x14ac:dyDescent="0.25">
      <c r="B3967" s="258"/>
    </row>
    <row r="3968" spans="2:2" x14ac:dyDescent="0.25">
      <c r="B3968" s="258"/>
    </row>
    <row r="3969" spans="2:2" x14ac:dyDescent="0.25">
      <c r="B3969" s="258"/>
    </row>
    <row r="3970" spans="2:2" x14ac:dyDescent="0.25">
      <c r="B3970" s="258"/>
    </row>
    <row r="3971" spans="2:2" x14ac:dyDescent="0.25">
      <c r="B3971" s="258"/>
    </row>
    <row r="3972" spans="2:2" x14ac:dyDescent="0.25">
      <c r="B3972" s="258"/>
    </row>
    <row r="3973" spans="2:2" x14ac:dyDescent="0.25">
      <c r="B3973" s="258"/>
    </row>
    <row r="3974" spans="2:2" x14ac:dyDescent="0.25">
      <c r="B3974" s="258"/>
    </row>
    <row r="3975" spans="2:2" x14ac:dyDescent="0.25">
      <c r="B3975" s="258"/>
    </row>
    <row r="3976" spans="2:2" x14ac:dyDescent="0.25">
      <c r="B3976" s="258"/>
    </row>
    <row r="3977" spans="2:2" x14ac:dyDescent="0.25">
      <c r="B3977" s="258"/>
    </row>
    <row r="3978" spans="2:2" x14ac:dyDescent="0.25">
      <c r="B3978" s="258"/>
    </row>
    <row r="3979" spans="2:2" x14ac:dyDescent="0.25">
      <c r="B3979" s="258"/>
    </row>
    <row r="3980" spans="2:2" x14ac:dyDescent="0.25">
      <c r="B3980" s="258"/>
    </row>
    <row r="3981" spans="2:2" x14ac:dyDescent="0.25">
      <c r="B3981" s="258"/>
    </row>
    <row r="3982" spans="2:2" x14ac:dyDescent="0.25">
      <c r="B3982" s="258"/>
    </row>
    <row r="3983" spans="2:2" x14ac:dyDescent="0.25">
      <c r="B3983" s="258"/>
    </row>
    <row r="3984" spans="2:2" x14ac:dyDescent="0.25">
      <c r="B3984" s="258"/>
    </row>
    <row r="3985" spans="2:2" x14ac:dyDescent="0.25">
      <c r="B3985" s="258"/>
    </row>
    <row r="3986" spans="2:2" x14ac:dyDescent="0.25">
      <c r="B3986" s="258"/>
    </row>
    <row r="3987" spans="2:2" x14ac:dyDescent="0.25">
      <c r="B3987" s="258"/>
    </row>
    <row r="3988" spans="2:2" x14ac:dyDescent="0.25">
      <c r="B3988" s="258"/>
    </row>
    <row r="3989" spans="2:2" x14ac:dyDescent="0.25">
      <c r="B3989" s="258"/>
    </row>
    <row r="3990" spans="2:2" x14ac:dyDescent="0.25">
      <c r="B3990" s="258"/>
    </row>
    <row r="3991" spans="2:2" x14ac:dyDescent="0.25">
      <c r="B3991" s="258"/>
    </row>
    <row r="3992" spans="2:2" x14ac:dyDescent="0.25">
      <c r="B3992" s="258"/>
    </row>
    <row r="3993" spans="2:2" x14ac:dyDescent="0.25">
      <c r="B3993" s="258"/>
    </row>
    <row r="3994" spans="2:2" x14ac:dyDescent="0.25">
      <c r="B3994" s="258"/>
    </row>
    <row r="3995" spans="2:2" x14ac:dyDescent="0.25">
      <c r="B3995" s="258"/>
    </row>
    <row r="3996" spans="2:2" x14ac:dyDescent="0.25">
      <c r="B3996" s="258"/>
    </row>
    <row r="3997" spans="2:2" x14ac:dyDescent="0.25">
      <c r="B3997" s="258"/>
    </row>
    <row r="3998" spans="2:2" x14ac:dyDescent="0.25">
      <c r="B3998" s="258"/>
    </row>
    <row r="3999" spans="2:2" x14ac:dyDescent="0.25">
      <c r="B3999" s="258"/>
    </row>
    <row r="4000" spans="2:2" x14ac:dyDescent="0.25">
      <c r="B4000" s="258"/>
    </row>
    <row r="4001" spans="2:2" x14ac:dyDescent="0.25">
      <c r="B4001" s="258"/>
    </row>
    <row r="4002" spans="2:2" x14ac:dyDescent="0.25">
      <c r="B4002" s="258"/>
    </row>
    <row r="4003" spans="2:2" x14ac:dyDescent="0.25">
      <c r="B4003" s="258"/>
    </row>
    <row r="4004" spans="2:2" x14ac:dyDescent="0.25">
      <c r="B4004" s="258"/>
    </row>
    <row r="4005" spans="2:2" x14ac:dyDescent="0.25">
      <c r="B4005" s="258"/>
    </row>
    <row r="4006" spans="2:2" x14ac:dyDescent="0.25">
      <c r="B4006" s="258"/>
    </row>
    <row r="4007" spans="2:2" x14ac:dyDescent="0.25">
      <c r="B4007" s="258"/>
    </row>
    <row r="4008" spans="2:2" x14ac:dyDescent="0.25">
      <c r="B4008" s="258"/>
    </row>
    <row r="4009" spans="2:2" x14ac:dyDescent="0.25">
      <c r="B4009" s="258"/>
    </row>
    <row r="4010" spans="2:2" x14ac:dyDescent="0.25">
      <c r="B4010" s="258"/>
    </row>
    <row r="4011" spans="2:2" x14ac:dyDescent="0.25">
      <c r="B4011" s="258"/>
    </row>
    <row r="4012" spans="2:2" x14ac:dyDescent="0.25">
      <c r="B4012" s="258"/>
    </row>
    <row r="4013" spans="2:2" x14ac:dyDescent="0.25">
      <c r="B4013" s="258"/>
    </row>
    <row r="4014" spans="2:2" x14ac:dyDescent="0.25">
      <c r="B4014" s="258"/>
    </row>
    <row r="4015" spans="2:2" x14ac:dyDescent="0.25">
      <c r="B4015" s="258"/>
    </row>
    <row r="4016" spans="2:2" x14ac:dyDescent="0.25">
      <c r="B4016" s="258"/>
    </row>
    <row r="4017" spans="2:2" x14ac:dyDescent="0.25">
      <c r="B4017" s="258"/>
    </row>
    <row r="4018" spans="2:2" x14ac:dyDescent="0.25">
      <c r="B4018" s="258"/>
    </row>
    <row r="4019" spans="2:2" x14ac:dyDescent="0.25">
      <c r="B4019" s="258"/>
    </row>
    <row r="4020" spans="2:2" x14ac:dyDescent="0.25">
      <c r="B4020" s="258"/>
    </row>
    <row r="4021" spans="2:2" x14ac:dyDescent="0.25">
      <c r="B4021" s="258"/>
    </row>
    <row r="4022" spans="2:2" x14ac:dyDescent="0.25">
      <c r="B4022" s="258"/>
    </row>
    <row r="4023" spans="2:2" x14ac:dyDescent="0.25">
      <c r="B4023" s="258"/>
    </row>
    <row r="4024" spans="2:2" x14ac:dyDescent="0.25">
      <c r="B4024" s="258"/>
    </row>
    <row r="4025" spans="2:2" x14ac:dyDescent="0.25">
      <c r="B4025" s="258"/>
    </row>
    <row r="4026" spans="2:2" x14ac:dyDescent="0.25">
      <c r="B4026" s="258"/>
    </row>
    <row r="4027" spans="2:2" x14ac:dyDescent="0.25">
      <c r="B4027" s="258"/>
    </row>
    <row r="4028" spans="2:2" x14ac:dyDescent="0.25">
      <c r="B4028" s="258"/>
    </row>
    <row r="4029" spans="2:2" x14ac:dyDescent="0.25">
      <c r="B4029" s="258"/>
    </row>
    <row r="4030" spans="2:2" x14ac:dyDescent="0.25">
      <c r="B4030" s="258"/>
    </row>
    <row r="4031" spans="2:2" x14ac:dyDescent="0.25">
      <c r="B4031" s="258"/>
    </row>
    <row r="4032" spans="2:2" x14ac:dyDescent="0.25">
      <c r="B4032" s="258"/>
    </row>
    <row r="4033" spans="2:2" x14ac:dyDescent="0.25">
      <c r="B4033" s="258"/>
    </row>
    <row r="4034" spans="2:2" x14ac:dyDescent="0.25">
      <c r="B4034" s="258"/>
    </row>
    <row r="4035" spans="2:2" x14ac:dyDescent="0.25">
      <c r="B4035" s="258"/>
    </row>
    <row r="4036" spans="2:2" x14ac:dyDescent="0.25">
      <c r="B4036" s="258"/>
    </row>
    <row r="4037" spans="2:2" x14ac:dyDescent="0.25">
      <c r="B4037" s="258"/>
    </row>
    <row r="4038" spans="2:2" x14ac:dyDescent="0.25">
      <c r="B4038" s="258"/>
    </row>
    <row r="4039" spans="2:2" x14ac:dyDescent="0.25">
      <c r="B4039" s="258"/>
    </row>
    <row r="4040" spans="2:2" x14ac:dyDescent="0.25">
      <c r="B4040" s="258"/>
    </row>
    <row r="4041" spans="2:2" x14ac:dyDescent="0.25">
      <c r="B4041" s="258"/>
    </row>
    <row r="4042" spans="2:2" x14ac:dyDescent="0.25">
      <c r="B4042" s="258"/>
    </row>
    <row r="4043" spans="2:2" x14ac:dyDescent="0.25">
      <c r="B4043" s="258"/>
    </row>
    <row r="4044" spans="2:2" x14ac:dyDescent="0.25">
      <c r="B4044" s="258"/>
    </row>
    <row r="4045" spans="2:2" x14ac:dyDescent="0.25">
      <c r="B4045" s="258"/>
    </row>
    <row r="4046" spans="2:2" x14ac:dyDescent="0.25">
      <c r="B4046" s="258"/>
    </row>
    <row r="4047" spans="2:2" x14ac:dyDescent="0.25">
      <c r="B4047" s="258"/>
    </row>
    <row r="4048" spans="2:2" x14ac:dyDescent="0.25">
      <c r="B4048" s="258"/>
    </row>
    <row r="4049" spans="2:2" x14ac:dyDescent="0.25">
      <c r="B4049" s="258"/>
    </row>
    <row r="4050" spans="2:2" x14ac:dyDescent="0.25">
      <c r="B4050" s="258"/>
    </row>
    <row r="4051" spans="2:2" x14ac:dyDescent="0.25">
      <c r="B4051" s="258"/>
    </row>
    <row r="4052" spans="2:2" x14ac:dyDescent="0.25">
      <c r="B4052" s="258"/>
    </row>
    <row r="4053" spans="2:2" x14ac:dyDescent="0.25">
      <c r="B4053" s="258"/>
    </row>
    <row r="4054" spans="2:2" x14ac:dyDescent="0.25">
      <c r="B4054" s="258"/>
    </row>
    <row r="4055" spans="2:2" x14ac:dyDescent="0.25">
      <c r="B4055" s="258"/>
    </row>
    <row r="4056" spans="2:2" x14ac:dyDescent="0.25">
      <c r="B4056" s="258"/>
    </row>
    <row r="4057" spans="2:2" x14ac:dyDescent="0.25">
      <c r="B4057" s="258"/>
    </row>
    <row r="4058" spans="2:2" x14ac:dyDescent="0.25">
      <c r="B4058" s="258"/>
    </row>
    <row r="4059" spans="2:2" x14ac:dyDescent="0.25">
      <c r="B4059" s="258"/>
    </row>
    <row r="4060" spans="2:2" x14ac:dyDescent="0.25">
      <c r="B4060" s="258"/>
    </row>
    <row r="4061" spans="2:2" x14ac:dyDescent="0.25">
      <c r="B4061" s="258"/>
    </row>
    <row r="4062" spans="2:2" x14ac:dyDescent="0.25">
      <c r="B4062" s="258"/>
    </row>
    <row r="4063" spans="2:2" x14ac:dyDescent="0.25">
      <c r="B4063" s="258"/>
    </row>
    <row r="4064" spans="2:2" x14ac:dyDescent="0.25">
      <c r="B4064" s="258"/>
    </row>
    <row r="4065" spans="2:2" x14ac:dyDescent="0.25">
      <c r="B4065" s="258"/>
    </row>
    <row r="4066" spans="2:2" x14ac:dyDescent="0.25">
      <c r="B4066" s="258"/>
    </row>
    <row r="4067" spans="2:2" x14ac:dyDescent="0.25">
      <c r="B4067" s="258"/>
    </row>
    <row r="4068" spans="2:2" x14ac:dyDescent="0.25">
      <c r="B4068" s="258"/>
    </row>
    <row r="4069" spans="2:2" x14ac:dyDescent="0.25">
      <c r="B4069" s="258"/>
    </row>
    <row r="4070" spans="2:2" x14ac:dyDescent="0.25">
      <c r="B4070" s="258"/>
    </row>
    <row r="4071" spans="2:2" x14ac:dyDescent="0.25">
      <c r="B4071" s="258"/>
    </row>
    <row r="4072" spans="2:2" x14ac:dyDescent="0.25">
      <c r="B4072" s="258"/>
    </row>
    <row r="4073" spans="2:2" x14ac:dyDescent="0.25">
      <c r="B4073" s="258"/>
    </row>
    <row r="4074" spans="2:2" x14ac:dyDescent="0.25">
      <c r="B4074" s="258"/>
    </row>
    <row r="4075" spans="2:2" x14ac:dyDescent="0.25">
      <c r="B4075" s="258"/>
    </row>
    <row r="4076" spans="2:2" x14ac:dyDescent="0.25">
      <c r="B4076" s="258"/>
    </row>
    <row r="4077" spans="2:2" x14ac:dyDescent="0.25">
      <c r="B4077" s="258"/>
    </row>
    <row r="4078" spans="2:2" x14ac:dyDescent="0.25">
      <c r="B4078" s="258"/>
    </row>
    <row r="4079" spans="2:2" x14ac:dyDescent="0.25">
      <c r="B4079" s="258"/>
    </row>
    <row r="4080" spans="2:2" x14ac:dyDescent="0.25">
      <c r="B4080" s="258"/>
    </row>
    <row r="4081" spans="2:2" x14ac:dyDescent="0.25">
      <c r="B4081" s="258"/>
    </row>
    <row r="4082" spans="2:2" x14ac:dyDescent="0.25">
      <c r="B4082" s="258"/>
    </row>
    <row r="4083" spans="2:2" x14ac:dyDescent="0.25">
      <c r="B4083" s="258"/>
    </row>
    <row r="4084" spans="2:2" x14ac:dyDescent="0.25">
      <c r="B4084" s="258"/>
    </row>
    <row r="4085" spans="2:2" x14ac:dyDescent="0.25">
      <c r="B4085" s="258"/>
    </row>
    <row r="4086" spans="2:2" x14ac:dyDescent="0.25">
      <c r="B4086" s="258"/>
    </row>
    <row r="4087" spans="2:2" x14ac:dyDescent="0.25">
      <c r="B4087" s="258"/>
    </row>
    <row r="4088" spans="2:2" x14ac:dyDescent="0.25">
      <c r="B4088" s="258"/>
    </row>
    <row r="4089" spans="2:2" x14ac:dyDescent="0.25">
      <c r="B4089" s="258"/>
    </row>
    <row r="4090" spans="2:2" x14ac:dyDescent="0.25">
      <c r="B4090" s="258"/>
    </row>
    <row r="4091" spans="2:2" x14ac:dyDescent="0.25">
      <c r="B4091" s="258"/>
    </row>
    <row r="4092" spans="2:2" x14ac:dyDescent="0.25">
      <c r="B4092" s="258"/>
    </row>
    <row r="4093" spans="2:2" x14ac:dyDescent="0.25">
      <c r="B4093" s="258"/>
    </row>
    <row r="4094" spans="2:2" x14ac:dyDescent="0.25">
      <c r="B4094" s="258"/>
    </row>
    <row r="4095" spans="2:2" x14ac:dyDescent="0.25">
      <c r="B4095" s="258"/>
    </row>
    <row r="4096" spans="2:2" x14ac:dyDescent="0.25">
      <c r="B4096" s="258"/>
    </row>
    <row r="4097" spans="2:2" x14ac:dyDescent="0.25">
      <c r="B4097" s="258"/>
    </row>
    <row r="4098" spans="2:2" x14ac:dyDescent="0.25">
      <c r="B4098" s="258"/>
    </row>
    <row r="4099" spans="2:2" x14ac:dyDescent="0.25">
      <c r="B4099" s="258"/>
    </row>
    <row r="4100" spans="2:2" x14ac:dyDescent="0.25">
      <c r="B4100" s="258"/>
    </row>
    <row r="4101" spans="2:2" x14ac:dyDescent="0.25">
      <c r="B4101" s="258"/>
    </row>
    <row r="4102" spans="2:2" x14ac:dyDescent="0.25">
      <c r="B4102" s="258"/>
    </row>
    <row r="4103" spans="2:2" x14ac:dyDescent="0.25">
      <c r="B4103" s="258"/>
    </row>
    <row r="4104" spans="2:2" x14ac:dyDescent="0.25">
      <c r="B4104" s="258"/>
    </row>
    <row r="4105" spans="2:2" x14ac:dyDescent="0.25">
      <c r="B4105" s="258"/>
    </row>
    <row r="4106" spans="2:2" x14ac:dyDescent="0.25">
      <c r="B4106" s="258"/>
    </row>
    <row r="4107" spans="2:2" x14ac:dyDescent="0.25">
      <c r="B4107" s="258"/>
    </row>
    <row r="4108" spans="2:2" x14ac:dyDescent="0.25">
      <c r="B4108" s="258"/>
    </row>
    <row r="4109" spans="2:2" x14ac:dyDescent="0.25">
      <c r="B4109" s="258"/>
    </row>
    <row r="4110" spans="2:2" x14ac:dyDescent="0.25">
      <c r="B4110" s="258"/>
    </row>
    <row r="4111" spans="2:2" x14ac:dyDescent="0.25">
      <c r="B4111" s="258"/>
    </row>
    <row r="4112" spans="2:2" x14ac:dyDescent="0.25">
      <c r="B4112" s="258"/>
    </row>
    <row r="4113" spans="2:2" x14ac:dyDescent="0.25">
      <c r="B4113" s="258"/>
    </row>
    <row r="4114" spans="2:2" x14ac:dyDescent="0.25">
      <c r="B4114" s="258"/>
    </row>
    <row r="4115" spans="2:2" x14ac:dyDescent="0.25">
      <c r="B4115" s="258"/>
    </row>
    <row r="4116" spans="2:2" x14ac:dyDescent="0.25">
      <c r="B4116" s="258"/>
    </row>
    <row r="4117" spans="2:2" x14ac:dyDescent="0.25">
      <c r="B4117" s="258"/>
    </row>
    <row r="4118" spans="2:2" x14ac:dyDescent="0.25">
      <c r="B4118" s="258"/>
    </row>
    <row r="4119" spans="2:2" x14ac:dyDescent="0.25">
      <c r="B4119" s="258"/>
    </row>
    <row r="4120" spans="2:2" x14ac:dyDescent="0.25">
      <c r="B4120" s="258"/>
    </row>
    <row r="4121" spans="2:2" x14ac:dyDescent="0.25">
      <c r="B4121" s="258"/>
    </row>
    <row r="4122" spans="2:2" x14ac:dyDescent="0.25">
      <c r="B4122" s="258"/>
    </row>
    <row r="4123" spans="2:2" x14ac:dyDescent="0.25">
      <c r="B4123" s="258"/>
    </row>
    <row r="4124" spans="2:2" x14ac:dyDescent="0.25">
      <c r="B4124" s="258"/>
    </row>
    <row r="4125" spans="2:2" x14ac:dyDescent="0.25">
      <c r="B4125" s="258"/>
    </row>
    <row r="4126" spans="2:2" x14ac:dyDescent="0.25">
      <c r="B4126" s="258"/>
    </row>
    <row r="4127" spans="2:2" x14ac:dyDescent="0.25">
      <c r="B4127" s="258"/>
    </row>
    <row r="4128" spans="2:2" x14ac:dyDescent="0.25">
      <c r="B4128" s="258"/>
    </row>
    <row r="4129" spans="2:2" x14ac:dyDescent="0.25">
      <c r="B4129" s="258"/>
    </row>
    <row r="4130" spans="2:2" x14ac:dyDescent="0.25">
      <c r="B4130" s="258"/>
    </row>
    <row r="4131" spans="2:2" x14ac:dyDescent="0.25">
      <c r="B4131" s="258"/>
    </row>
    <row r="4132" spans="2:2" x14ac:dyDescent="0.25">
      <c r="B4132" s="258"/>
    </row>
    <row r="4133" spans="2:2" x14ac:dyDescent="0.25">
      <c r="B4133" s="258"/>
    </row>
    <row r="4134" spans="2:2" x14ac:dyDescent="0.25">
      <c r="B4134" s="258"/>
    </row>
    <row r="4135" spans="2:2" x14ac:dyDescent="0.25">
      <c r="B4135" s="258"/>
    </row>
    <row r="4136" spans="2:2" x14ac:dyDescent="0.25">
      <c r="B4136" s="258"/>
    </row>
    <row r="4137" spans="2:2" x14ac:dyDescent="0.25">
      <c r="B4137" s="258"/>
    </row>
    <row r="4138" spans="2:2" x14ac:dyDescent="0.25">
      <c r="B4138" s="258"/>
    </row>
    <row r="4139" spans="2:2" x14ac:dyDescent="0.25">
      <c r="B4139" s="258"/>
    </row>
    <row r="4140" spans="2:2" x14ac:dyDescent="0.25">
      <c r="B4140" s="258"/>
    </row>
    <row r="4141" spans="2:2" x14ac:dyDescent="0.25">
      <c r="B4141" s="258"/>
    </row>
    <row r="4142" spans="2:2" x14ac:dyDescent="0.25">
      <c r="B4142" s="258"/>
    </row>
    <row r="4143" spans="2:2" x14ac:dyDescent="0.25">
      <c r="B4143" s="258"/>
    </row>
    <row r="4144" spans="2:2" x14ac:dyDescent="0.25">
      <c r="B4144" s="258"/>
    </row>
    <row r="4145" spans="2:2" x14ac:dyDescent="0.25">
      <c r="B4145" s="258"/>
    </row>
    <row r="4146" spans="2:2" x14ac:dyDescent="0.25">
      <c r="B4146" s="258"/>
    </row>
    <row r="4147" spans="2:2" x14ac:dyDescent="0.25">
      <c r="B4147" s="258"/>
    </row>
    <row r="4148" spans="2:2" x14ac:dyDescent="0.25">
      <c r="B4148" s="258"/>
    </row>
    <row r="4149" spans="2:2" x14ac:dyDescent="0.25">
      <c r="B4149" s="258"/>
    </row>
    <row r="4150" spans="2:2" x14ac:dyDescent="0.25">
      <c r="B4150" s="258"/>
    </row>
    <row r="4151" spans="2:2" x14ac:dyDescent="0.25">
      <c r="B4151" s="258"/>
    </row>
    <row r="4152" spans="2:2" x14ac:dyDescent="0.25">
      <c r="B4152" s="258"/>
    </row>
    <row r="4153" spans="2:2" x14ac:dyDescent="0.25">
      <c r="B4153" s="258"/>
    </row>
    <row r="4154" spans="2:2" x14ac:dyDescent="0.25">
      <c r="B4154" s="258"/>
    </row>
    <row r="4155" spans="2:2" x14ac:dyDescent="0.25">
      <c r="B4155" s="258"/>
    </row>
    <row r="4156" spans="2:2" x14ac:dyDescent="0.25">
      <c r="B4156" s="258"/>
    </row>
    <row r="4157" spans="2:2" x14ac:dyDescent="0.25">
      <c r="B4157" s="258"/>
    </row>
    <row r="4158" spans="2:2" x14ac:dyDescent="0.25">
      <c r="B4158" s="258"/>
    </row>
    <row r="4159" spans="2:2" x14ac:dyDescent="0.25">
      <c r="B4159" s="258"/>
    </row>
    <row r="4160" spans="2:2" x14ac:dyDescent="0.25">
      <c r="B4160" s="258"/>
    </row>
    <row r="4161" spans="2:2" x14ac:dyDescent="0.25">
      <c r="B4161" s="258"/>
    </row>
    <row r="4162" spans="2:2" x14ac:dyDescent="0.25">
      <c r="B4162" s="258"/>
    </row>
    <row r="4163" spans="2:2" x14ac:dyDescent="0.25">
      <c r="B4163" s="258"/>
    </row>
    <row r="4164" spans="2:2" x14ac:dyDescent="0.25">
      <c r="B4164" s="258"/>
    </row>
    <row r="4165" spans="2:2" x14ac:dyDescent="0.25">
      <c r="B4165" s="258"/>
    </row>
    <row r="4166" spans="2:2" x14ac:dyDescent="0.25">
      <c r="B4166" s="258"/>
    </row>
    <row r="4167" spans="2:2" x14ac:dyDescent="0.25">
      <c r="B4167" s="258"/>
    </row>
    <row r="4168" spans="2:2" x14ac:dyDescent="0.25">
      <c r="B4168" s="258"/>
    </row>
    <row r="4169" spans="2:2" x14ac:dyDescent="0.25">
      <c r="B4169" s="258"/>
    </row>
    <row r="4170" spans="2:2" x14ac:dyDescent="0.25">
      <c r="B4170" s="258"/>
    </row>
    <row r="4171" spans="2:2" x14ac:dyDescent="0.25">
      <c r="B4171" s="258"/>
    </row>
    <row r="4172" spans="2:2" x14ac:dyDescent="0.25">
      <c r="B4172" s="258"/>
    </row>
    <row r="4173" spans="2:2" x14ac:dyDescent="0.25">
      <c r="B4173" s="258"/>
    </row>
    <row r="4174" spans="2:2" x14ac:dyDescent="0.25">
      <c r="B4174" s="258"/>
    </row>
    <row r="4175" spans="2:2" x14ac:dyDescent="0.25">
      <c r="B4175" s="258"/>
    </row>
    <row r="4176" spans="2:2" x14ac:dyDescent="0.25">
      <c r="B4176" s="258"/>
    </row>
    <row r="4177" spans="2:2" x14ac:dyDescent="0.25">
      <c r="B4177" s="258"/>
    </row>
    <row r="4178" spans="2:2" x14ac:dyDescent="0.25">
      <c r="B4178" s="258"/>
    </row>
    <row r="4179" spans="2:2" x14ac:dyDescent="0.25">
      <c r="B4179" s="258"/>
    </row>
    <row r="4180" spans="2:2" x14ac:dyDescent="0.25">
      <c r="B4180" s="258"/>
    </row>
    <row r="4181" spans="2:2" x14ac:dyDescent="0.25">
      <c r="B4181" s="258"/>
    </row>
    <row r="4182" spans="2:2" x14ac:dyDescent="0.25">
      <c r="B4182" s="258"/>
    </row>
    <row r="4183" spans="2:2" x14ac:dyDescent="0.25">
      <c r="B4183" s="258"/>
    </row>
    <row r="4184" spans="2:2" x14ac:dyDescent="0.25">
      <c r="B4184" s="258"/>
    </row>
    <row r="4185" spans="2:2" x14ac:dyDescent="0.25">
      <c r="B4185" s="258"/>
    </row>
    <row r="4186" spans="2:2" x14ac:dyDescent="0.25">
      <c r="B4186" s="258"/>
    </row>
    <row r="4187" spans="2:2" x14ac:dyDescent="0.25">
      <c r="B4187" s="258"/>
    </row>
    <row r="4188" spans="2:2" x14ac:dyDescent="0.25">
      <c r="B4188" s="258"/>
    </row>
    <row r="4189" spans="2:2" x14ac:dyDescent="0.25">
      <c r="B4189" s="258"/>
    </row>
    <row r="4190" spans="2:2" x14ac:dyDescent="0.25">
      <c r="B4190" s="258"/>
    </row>
    <row r="4191" spans="2:2" x14ac:dyDescent="0.25">
      <c r="B4191" s="258"/>
    </row>
    <row r="4192" spans="2:2" x14ac:dyDescent="0.25">
      <c r="B4192" s="258"/>
    </row>
    <row r="4193" spans="2:2" x14ac:dyDescent="0.25">
      <c r="B4193" s="258"/>
    </row>
    <row r="4194" spans="2:2" x14ac:dyDescent="0.25">
      <c r="B4194" s="258"/>
    </row>
    <row r="4195" spans="2:2" x14ac:dyDescent="0.25">
      <c r="B4195" s="258"/>
    </row>
    <row r="4196" spans="2:2" x14ac:dyDescent="0.25">
      <c r="B4196" s="258"/>
    </row>
    <row r="4197" spans="2:2" x14ac:dyDescent="0.25">
      <c r="B4197" s="258"/>
    </row>
    <row r="4198" spans="2:2" x14ac:dyDescent="0.25">
      <c r="B4198" s="258"/>
    </row>
    <row r="4199" spans="2:2" x14ac:dyDescent="0.25">
      <c r="B4199" s="258"/>
    </row>
    <row r="4200" spans="2:2" x14ac:dyDescent="0.25">
      <c r="B4200" s="258"/>
    </row>
    <row r="4201" spans="2:2" x14ac:dyDescent="0.25">
      <c r="B4201" s="258"/>
    </row>
    <row r="4202" spans="2:2" x14ac:dyDescent="0.25">
      <c r="B4202" s="258"/>
    </row>
    <row r="4203" spans="2:2" x14ac:dyDescent="0.25">
      <c r="B4203" s="258"/>
    </row>
    <row r="4204" spans="2:2" x14ac:dyDescent="0.25">
      <c r="B4204" s="258"/>
    </row>
    <row r="4205" spans="2:2" x14ac:dyDescent="0.25">
      <c r="B4205" s="258"/>
    </row>
    <row r="4206" spans="2:2" x14ac:dyDescent="0.25">
      <c r="B4206" s="258"/>
    </row>
    <row r="4207" spans="2:2" x14ac:dyDescent="0.25">
      <c r="B4207" s="258"/>
    </row>
    <row r="4208" spans="2:2" x14ac:dyDescent="0.25">
      <c r="B4208" s="258"/>
    </row>
    <row r="4209" spans="2:2" x14ac:dyDescent="0.25">
      <c r="B4209" s="258"/>
    </row>
    <row r="4210" spans="2:2" x14ac:dyDescent="0.25">
      <c r="B4210" s="258"/>
    </row>
    <row r="4211" spans="2:2" x14ac:dyDescent="0.25">
      <c r="B4211" s="258"/>
    </row>
    <row r="4212" spans="2:2" x14ac:dyDescent="0.25">
      <c r="B4212" s="258"/>
    </row>
    <row r="4213" spans="2:2" x14ac:dyDescent="0.25">
      <c r="B4213" s="258"/>
    </row>
    <row r="4214" spans="2:2" x14ac:dyDescent="0.25">
      <c r="B4214" s="258"/>
    </row>
    <row r="4215" spans="2:2" x14ac:dyDescent="0.25">
      <c r="B4215" s="258"/>
    </row>
    <row r="4216" spans="2:2" x14ac:dyDescent="0.25">
      <c r="B4216" s="258"/>
    </row>
    <row r="4217" spans="2:2" x14ac:dyDescent="0.25">
      <c r="B4217" s="258"/>
    </row>
    <row r="4218" spans="2:2" x14ac:dyDescent="0.25">
      <c r="B4218" s="258"/>
    </row>
    <row r="4219" spans="2:2" x14ac:dyDescent="0.25">
      <c r="B4219" s="258"/>
    </row>
    <row r="4220" spans="2:2" x14ac:dyDescent="0.25">
      <c r="B4220" s="258"/>
    </row>
    <row r="4221" spans="2:2" x14ac:dyDescent="0.25">
      <c r="B4221" s="258"/>
    </row>
    <row r="4222" spans="2:2" x14ac:dyDescent="0.25">
      <c r="B4222" s="258"/>
    </row>
    <row r="4223" spans="2:2" x14ac:dyDescent="0.25">
      <c r="B4223" s="258"/>
    </row>
    <row r="4224" spans="2:2" x14ac:dyDescent="0.25">
      <c r="B4224" s="258"/>
    </row>
    <row r="4225" spans="2:2" x14ac:dyDescent="0.25">
      <c r="B4225" s="258"/>
    </row>
    <row r="4226" spans="2:2" x14ac:dyDescent="0.25">
      <c r="B4226" s="258"/>
    </row>
    <row r="4227" spans="2:2" x14ac:dyDescent="0.25">
      <c r="B4227" s="258"/>
    </row>
    <row r="4228" spans="2:2" x14ac:dyDescent="0.25">
      <c r="B4228" s="258"/>
    </row>
    <row r="4229" spans="2:2" x14ac:dyDescent="0.25">
      <c r="B4229" s="258"/>
    </row>
    <row r="4230" spans="2:2" x14ac:dyDescent="0.25">
      <c r="B4230" s="258"/>
    </row>
    <row r="4231" spans="2:2" x14ac:dyDescent="0.25">
      <c r="B4231" s="258"/>
    </row>
    <row r="4232" spans="2:2" x14ac:dyDescent="0.25">
      <c r="B4232" s="258"/>
    </row>
    <row r="4233" spans="2:2" x14ac:dyDescent="0.25">
      <c r="B4233" s="258"/>
    </row>
    <row r="4234" spans="2:2" x14ac:dyDescent="0.25">
      <c r="B4234" s="258"/>
    </row>
    <row r="4235" spans="2:2" x14ac:dyDescent="0.25">
      <c r="B4235" s="258"/>
    </row>
    <row r="4236" spans="2:2" x14ac:dyDescent="0.25">
      <c r="B4236" s="258"/>
    </row>
    <row r="4237" spans="2:2" x14ac:dyDescent="0.25">
      <c r="B4237" s="258"/>
    </row>
    <row r="4238" spans="2:2" x14ac:dyDescent="0.25">
      <c r="B4238" s="258"/>
    </row>
    <row r="4239" spans="2:2" x14ac:dyDescent="0.25">
      <c r="B4239" s="258"/>
    </row>
    <row r="4240" spans="2:2" x14ac:dyDescent="0.25">
      <c r="B4240" s="258"/>
    </row>
    <row r="4241" spans="2:2" x14ac:dyDescent="0.25">
      <c r="B4241" s="258"/>
    </row>
    <row r="4242" spans="2:2" x14ac:dyDescent="0.25">
      <c r="B4242" s="258"/>
    </row>
    <row r="4243" spans="2:2" x14ac:dyDescent="0.25">
      <c r="B4243" s="258"/>
    </row>
    <row r="4244" spans="2:2" x14ac:dyDescent="0.25">
      <c r="B4244" s="258"/>
    </row>
    <row r="4245" spans="2:2" x14ac:dyDescent="0.25">
      <c r="B4245" s="258"/>
    </row>
    <row r="4246" spans="2:2" x14ac:dyDescent="0.25">
      <c r="B4246" s="258"/>
    </row>
    <row r="4247" spans="2:2" x14ac:dyDescent="0.25">
      <c r="B4247" s="258"/>
    </row>
    <row r="4248" spans="2:2" x14ac:dyDescent="0.25">
      <c r="B4248" s="258"/>
    </row>
    <row r="4249" spans="2:2" x14ac:dyDescent="0.25">
      <c r="B4249" s="258"/>
    </row>
    <row r="4250" spans="2:2" x14ac:dyDescent="0.25">
      <c r="B4250" s="258"/>
    </row>
    <row r="4251" spans="2:2" x14ac:dyDescent="0.25">
      <c r="B4251" s="258"/>
    </row>
    <row r="4252" spans="2:2" x14ac:dyDescent="0.25">
      <c r="B4252" s="258"/>
    </row>
    <row r="4253" spans="2:2" x14ac:dyDescent="0.25">
      <c r="B4253" s="258"/>
    </row>
    <row r="4254" spans="2:2" x14ac:dyDescent="0.25">
      <c r="B4254" s="258"/>
    </row>
    <row r="4255" spans="2:2" x14ac:dyDescent="0.25">
      <c r="B4255" s="258"/>
    </row>
    <row r="4256" spans="2:2" x14ac:dyDescent="0.25">
      <c r="B4256" s="258"/>
    </row>
    <row r="4257" spans="2:2" x14ac:dyDescent="0.25">
      <c r="B4257" s="258"/>
    </row>
    <row r="4258" spans="2:2" x14ac:dyDescent="0.25">
      <c r="B4258" s="258"/>
    </row>
    <row r="4259" spans="2:2" x14ac:dyDescent="0.25">
      <c r="B4259" s="258"/>
    </row>
    <row r="4260" spans="2:2" x14ac:dyDescent="0.25">
      <c r="B4260" s="258"/>
    </row>
    <row r="4261" spans="2:2" x14ac:dyDescent="0.25">
      <c r="B4261" s="258"/>
    </row>
    <row r="4262" spans="2:2" x14ac:dyDescent="0.25">
      <c r="B4262" s="258"/>
    </row>
    <row r="4263" spans="2:2" x14ac:dyDescent="0.25">
      <c r="B4263" s="258"/>
    </row>
    <row r="4264" spans="2:2" x14ac:dyDescent="0.25">
      <c r="B4264" s="258"/>
    </row>
    <row r="4265" spans="2:2" x14ac:dyDescent="0.25">
      <c r="B4265" s="258"/>
    </row>
    <row r="4266" spans="2:2" x14ac:dyDescent="0.25">
      <c r="B4266" s="258"/>
    </row>
    <row r="4267" spans="2:2" x14ac:dyDescent="0.25">
      <c r="B4267" s="258"/>
    </row>
    <row r="4268" spans="2:2" x14ac:dyDescent="0.25">
      <c r="B4268" s="258"/>
    </row>
    <row r="4269" spans="2:2" x14ac:dyDescent="0.25">
      <c r="B4269" s="258"/>
    </row>
    <row r="4270" spans="2:2" x14ac:dyDescent="0.25">
      <c r="B4270" s="258"/>
    </row>
    <row r="4271" spans="2:2" x14ac:dyDescent="0.25">
      <c r="B4271" s="258"/>
    </row>
    <row r="4272" spans="2:2" x14ac:dyDescent="0.25">
      <c r="B4272" s="258"/>
    </row>
    <row r="4273" spans="2:2" x14ac:dyDescent="0.25">
      <c r="B4273" s="258"/>
    </row>
    <row r="4274" spans="2:2" x14ac:dyDescent="0.25">
      <c r="B4274" s="258"/>
    </row>
    <row r="4275" spans="2:2" x14ac:dyDescent="0.25">
      <c r="B4275" s="258"/>
    </row>
    <row r="4276" spans="2:2" x14ac:dyDescent="0.25">
      <c r="B4276" s="258"/>
    </row>
    <row r="4277" spans="2:2" x14ac:dyDescent="0.25">
      <c r="B4277" s="258"/>
    </row>
    <row r="4278" spans="2:2" x14ac:dyDescent="0.25">
      <c r="B4278" s="258"/>
    </row>
    <row r="4279" spans="2:2" x14ac:dyDescent="0.25">
      <c r="B4279" s="258"/>
    </row>
    <row r="4280" spans="2:2" x14ac:dyDescent="0.25">
      <c r="B4280" s="258"/>
    </row>
    <row r="4281" spans="2:2" x14ac:dyDescent="0.25">
      <c r="B4281" s="258"/>
    </row>
    <row r="4282" spans="2:2" x14ac:dyDescent="0.25">
      <c r="B4282" s="258"/>
    </row>
    <row r="4283" spans="2:2" x14ac:dyDescent="0.25">
      <c r="B4283" s="258"/>
    </row>
    <row r="4284" spans="2:2" x14ac:dyDescent="0.25">
      <c r="B4284" s="258"/>
    </row>
    <row r="4285" spans="2:2" x14ac:dyDescent="0.25">
      <c r="B4285" s="258"/>
    </row>
    <row r="4286" spans="2:2" x14ac:dyDescent="0.25">
      <c r="B4286" s="258"/>
    </row>
    <row r="4287" spans="2:2" x14ac:dyDescent="0.25">
      <c r="B4287" s="258"/>
    </row>
    <row r="4288" spans="2:2" x14ac:dyDescent="0.25">
      <c r="B4288" s="258"/>
    </row>
    <row r="4289" spans="2:2" x14ac:dyDescent="0.25">
      <c r="B4289" s="258"/>
    </row>
    <row r="4290" spans="2:2" x14ac:dyDescent="0.25">
      <c r="B4290" s="258"/>
    </row>
    <row r="4291" spans="2:2" x14ac:dyDescent="0.25">
      <c r="B4291" s="258"/>
    </row>
    <row r="4292" spans="2:2" x14ac:dyDescent="0.25">
      <c r="B4292" s="258"/>
    </row>
    <row r="4293" spans="2:2" x14ac:dyDescent="0.25">
      <c r="B4293" s="258"/>
    </row>
    <row r="4294" spans="2:2" x14ac:dyDescent="0.25">
      <c r="B4294" s="258"/>
    </row>
    <row r="4295" spans="2:2" x14ac:dyDescent="0.25">
      <c r="B4295" s="258"/>
    </row>
    <row r="4296" spans="2:2" x14ac:dyDescent="0.25">
      <c r="B4296" s="258"/>
    </row>
    <row r="4297" spans="2:2" x14ac:dyDescent="0.25">
      <c r="B4297" s="258"/>
    </row>
    <row r="4298" spans="2:2" x14ac:dyDescent="0.25">
      <c r="B4298" s="258"/>
    </row>
    <row r="4299" spans="2:2" x14ac:dyDescent="0.25">
      <c r="B4299" s="258"/>
    </row>
    <row r="4300" spans="2:2" x14ac:dyDescent="0.25">
      <c r="B4300" s="258"/>
    </row>
    <row r="4301" spans="2:2" x14ac:dyDescent="0.25">
      <c r="B4301" s="258"/>
    </row>
    <row r="4302" spans="2:2" x14ac:dyDescent="0.25">
      <c r="B4302" s="258"/>
    </row>
    <row r="4303" spans="2:2" x14ac:dyDescent="0.25">
      <c r="B4303" s="258"/>
    </row>
    <row r="4304" spans="2:2" x14ac:dyDescent="0.25">
      <c r="B4304" s="258"/>
    </row>
    <row r="4305" spans="2:2" x14ac:dyDescent="0.25">
      <c r="B4305" s="258"/>
    </row>
    <row r="4306" spans="2:2" x14ac:dyDescent="0.25">
      <c r="B4306" s="258"/>
    </row>
    <row r="4307" spans="2:2" x14ac:dyDescent="0.25">
      <c r="B4307" s="258"/>
    </row>
    <row r="4308" spans="2:2" x14ac:dyDescent="0.25">
      <c r="B4308" s="258"/>
    </row>
    <row r="4309" spans="2:2" x14ac:dyDescent="0.25">
      <c r="B4309" s="258"/>
    </row>
    <row r="4310" spans="2:2" x14ac:dyDescent="0.25">
      <c r="B4310" s="258"/>
    </row>
    <row r="4311" spans="2:2" x14ac:dyDescent="0.25">
      <c r="B4311" s="258"/>
    </row>
    <row r="4312" spans="2:2" x14ac:dyDescent="0.25">
      <c r="B4312" s="258"/>
    </row>
    <row r="4313" spans="2:2" x14ac:dyDescent="0.25">
      <c r="B4313" s="258"/>
    </row>
    <row r="4314" spans="2:2" x14ac:dyDescent="0.25">
      <c r="B4314" s="258"/>
    </row>
    <row r="4315" spans="2:2" x14ac:dyDescent="0.25">
      <c r="B4315" s="258"/>
    </row>
    <row r="4316" spans="2:2" x14ac:dyDescent="0.25">
      <c r="B4316" s="258"/>
    </row>
    <row r="4317" spans="2:2" x14ac:dyDescent="0.25">
      <c r="B4317" s="258"/>
    </row>
    <row r="4318" spans="2:2" x14ac:dyDescent="0.25">
      <c r="B4318" s="258"/>
    </row>
    <row r="4319" spans="2:2" x14ac:dyDescent="0.25">
      <c r="B4319" s="258"/>
    </row>
    <row r="4320" spans="2:2" x14ac:dyDescent="0.25">
      <c r="B4320" s="258"/>
    </row>
    <row r="4321" spans="2:2" x14ac:dyDescent="0.25">
      <c r="B4321" s="258"/>
    </row>
    <row r="4322" spans="2:2" x14ac:dyDescent="0.25">
      <c r="B4322" s="258"/>
    </row>
    <row r="4323" spans="2:2" x14ac:dyDescent="0.25">
      <c r="B4323" s="258"/>
    </row>
    <row r="4324" spans="2:2" x14ac:dyDescent="0.25">
      <c r="B4324" s="258"/>
    </row>
    <row r="4325" spans="2:2" x14ac:dyDescent="0.25">
      <c r="B4325" s="258"/>
    </row>
    <row r="4326" spans="2:2" x14ac:dyDescent="0.25">
      <c r="B4326" s="258"/>
    </row>
    <row r="4327" spans="2:2" x14ac:dyDescent="0.25">
      <c r="B4327" s="258"/>
    </row>
    <row r="4328" spans="2:2" x14ac:dyDescent="0.25">
      <c r="B4328" s="258"/>
    </row>
    <row r="4329" spans="2:2" x14ac:dyDescent="0.25">
      <c r="B4329" s="258"/>
    </row>
    <row r="4330" spans="2:2" x14ac:dyDescent="0.25">
      <c r="B4330" s="258"/>
    </row>
    <row r="4331" spans="2:2" x14ac:dyDescent="0.25">
      <c r="B4331" s="258"/>
    </row>
    <row r="4332" spans="2:2" x14ac:dyDescent="0.25">
      <c r="B4332" s="258"/>
    </row>
    <row r="4333" spans="2:2" x14ac:dyDescent="0.25">
      <c r="B4333" s="258"/>
    </row>
    <row r="4334" spans="2:2" x14ac:dyDescent="0.25">
      <c r="B4334" s="258"/>
    </row>
    <row r="4335" spans="2:2" x14ac:dyDescent="0.25">
      <c r="B4335" s="258"/>
    </row>
    <row r="4336" spans="2:2" x14ac:dyDescent="0.25">
      <c r="B4336" s="258"/>
    </row>
    <row r="4337" spans="2:2" x14ac:dyDescent="0.25">
      <c r="B4337" s="258"/>
    </row>
    <row r="4338" spans="2:2" x14ac:dyDescent="0.25">
      <c r="B4338" s="258"/>
    </row>
    <row r="4339" spans="2:2" x14ac:dyDescent="0.25">
      <c r="B4339" s="258"/>
    </row>
    <row r="4340" spans="2:2" x14ac:dyDescent="0.25">
      <c r="B4340" s="258"/>
    </row>
    <row r="4341" spans="2:2" x14ac:dyDescent="0.25">
      <c r="B4341" s="258"/>
    </row>
    <row r="4342" spans="2:2" x14ac:dyDescent="0.25">
      <c r="B4342" s="258"/>
    </row>
    <row r="4343" spans="2:2" x14ac:dyDescent="0.25">
      <c r="B4343" s="258"/>
    </row>
    <row r="4344" spans="2:2" x14ac:dyDescent="0.25">
      <c r="B4344" s="258"/>
    </row>
    <row r="4345" spans="2:2" x14ac:dyDescent="0.25">
      <c r="B4345" s="258"/>
    </row>
    <row r="4346" spans="2:2" x14ac:dyDescent="0.25">
      <c r="B4346" s="258"/>
    </row>
    <row r="4347" spans="2:2" x14ac:dyDescent="0.25">
      <c r="B4347" s="258"/>
    </row>
    <row r="4348" spans="2:2" x14ac:dyDescent="0.25">
      <c r="B4348" s="258"/>
    </row>
    <row r="4349" spans="2:2" x14ac:dyDescent="0.25">
      <c r="B4349" s="258"/>
    </row>
    <row r="4350" spans="2:2" x14ac:dyDescent="0.25">
      <c r="B4350" s="258"/>
    </row>
    <row r="4351" spans="2:2" x14ac:dyDescent="0.25">
      <c r="B4351" s="258"/>
    </row>
    <row r="4352" spans="2:2" x14ac:dyDescent="0.25">
      <c r="B4352" s="258"/>
    </row>
    <row r="4353" spans="2:2" x14ac:dyDescent="0.25">
      <c r="B4353" s="258"/>
    </row>
    <row r="4354" spans="2:2" x14ac:dyDescent="0.25">
      <c r="B4354" s="258"/>
    </row>
    <row r="4355" spans="2:2" x14ac:dyDescent="0.25">
      <c r="B4355" s="258"/>
    </row>
    <row r="4356" spans="2:2" x14ac:dyDescent="0.25">
      <c r="B4356" s="258"/>
    </row>
    <row r="4357" spans="2:2" x14ac:dyDescent="0.25">
      <c r="B4357" s="258"/>
    </row>
    <row r="4358" spans="2:2" x14ac:dyDescent="0.25">
      <c r="B4358" s="258"/>
    </row>
    <row r="4359" spans="2:2" x14ac:dyDescent="0.25">
      <c r="B4359" s="258"/>
    </row>
    <row r="4360" spans="2:2" x14ac:dyDescent="0.25">
      <c r="B4360" s="258"/>
    </row>
    <row r="4361" spans="2:2" x14ac:dyDescent="0.25">
      <c r="B4361" s="258"/>
    </row>
    <row r="4362" spans="2:2" x14ac:dyDescent="0.25">
      <c r="B4362" s="258"/>
    </row>
    <row r="4363" spans="2:2" x14ac:dyDescent="0.25">
      <c r="B4363" s="258"/>
    </row>
    <row r="4364" spans="2:2" x14ac:dyDescent="0.25">
      <c r="B4364" s="258"/>
    </row>
    <row r="4365" spans="2:2" x14ac:dyDescent="0.25">
      <c r="B4365" s="258"/>
    </row>
    <row r="4366" spans="2:2" x14ac:dyDescent="0.25">
      <c r="B4366" s="258"/>
    </row>
    <row r="4367" spans="2:2" x14ac:dyDescent="0.25">
      <c r="B4367" s="258"/>
    </row>
    <row r="4368" spans="2:2" x14ac:dyDescent="0.25">
      <c r="B4368" s="258"/>
    </row>
    <row r="4369" spans="2:2" x14ac:dyDescent="0.25">
      <c r="B4369" s="258"/>
    </row>
    <row r="4370" spans="2:2" x14ac:dyDescent="0.25">
      <c r="B4370" s="258"/>
    </row>
    <row r="4371" spans="2:2" x14ac:dyDescent="0.25">
      <c r="B4371" s="258"/>
    </row>
    <row r="4372" spans="2:2" x14ac:dyDescent="0.25">
      <c r="B4372" s="258"/>
    </row>
    <row r="4373" spans="2:2" x14ac:dyDescent="0.25">
      <c r="B4373" s="258"/>
    </row>
    <row r="4374" spans="2:2" x14ac:dyDescent="0.25">
      <c r="B4374" s="258"/>
    </row>
    <row r="4375" spans="2:2" x14ac:dyDescent="0.25">
      <c r="B4375" s="258"/>
    </row>
    <row r="4376" spans="2:2" x14ac:dyDescent="0.25">
      <c r="B4376" s="258"/>
    </row>
    <row r="4377" spans="2:2" x14ac:dyDescent="0.25">
      <c r="B4377" s="258"/>
    </row>
    <row r="4378" spans="2:2" x14ac:dyDescent="0.25">
      <c r="B4378" s="258"/>
    </row>
    <row r="4379" spans="2:2" x14ac:dyDescent="0.25">
      <c r="B4379" s="258"/>
    </row>
    <row r="4380" spans="2:2" x14ac:dyDescent="0.25">
      <c r="B4380" s="258"/>
    </row>
    <row r="4381" spans="2:2" x14ac:dyDescent="0.25">
      <c r="B4381" s="258"/>
    </row>
    <row r="4382" spans="2:2" x14ac:dyDescent="0.25">
      <c r="B4382" s="258"/>
    </row>
    <row r="4383" spans="2:2" x14ac:dyDescent="0.25">
      <c r="B4383" s="258"/>
    </row>
    <row r="4384" spans="2:2" x14ac:dyDescent="0.25">
      <c r="B4384" s="258"/>
    </row>
    <row r="4385" spans="2:2" x14ac:dyDescent="0.25">
      <c r="B4385" s="258"/>
    </row>
    <row r="4386" spans="2:2" x14ac:dyDescent="0.25">
      <c r="B4386" s="258"/>
    </row>
    <row r="4387" spans="2:2" x14ac:dyDescent="0.25">
      <c r="B4387" s="258"/>
    </row>
    <row r="4388" spans="2:2" x14ac:dyDescent="0.25">
      <c r="B4388" s="258"/>
    </row>
    <row r="4389" spans="2:2" x14ac:dyDescent="0.25">
      <c r="B4389" s="258"/>
    </row>
    <row r="4390" spans="2:2" x14ac:dyDescent="0.25">
      <c r="B4390" s="258"/>
    </row>
    <row r="4391" spans="2:2" x14ac:dyDescent="0.25">
      <c r="B4391" s="258"/>
    </row>
    <row r="4392" spans="2:2" x14ac:dyDescent="0.25">
      <c r="B4392" s="258"/>
    </row>
    <row r="4393" spans="2:2" x14ac:dyDescent="0.25">
      <c r="B4393" s="258"/>
    </row>
    <row r="4394" spans="2:2" x14ac:dyDescent="0.25">
      <c r="B4394" s="258"/>
    </row>
    <row r="4395" spans="2:2" x14ac:dyDescent="0.25">
      <c r="B4395" s="258"/>
    </row>
    <row r="4396" spans="2:2" x14ac:dyDescent="0.25">
      <c r="B4396" s="258"/>
    </row>
    <row r="4397" spans="2:2" x14ac:dyDescent="0.25">
      <c r="B4397" s="258"/>
    </row>
    <row r="4398" spans="2:2" x14ac:dyDescent="0.25">
      <c r="B4398" s="258"/>
    </row>
    <row r="4399" spans="2:2" x14ac:dyDescent="0.25">
      <c r="B4399" s="258"/>
    </row>
    <row r="4400" spans="2:2" x14ac:dyDescent="0.25">
      <c r="B4400" s="258"/>
    </row>
    <row r="4401" spans="2:2" x14ac:dyDescent="0.25">
      <c r="B4401" s="258"/>
    </row>
    <row r="4402" spans="2:2" x14ac:dyDescent="0.25">
      <c r="B4402" s="258"/>
    </row>
    <row r="4403" spans="2:2" x14ac:dyDescent="0.25">
      <c r="B4403" s="258"/>
    </row>
    <row r="4404" spans="2:2" x14ac:dyDescent="0.25">
      <c r="B4404" s="258"/>
    </row>
    <row r="4405" spans="2:2" x14ac:dyDescent="0.25">
      <c r="B4405" s="258"/>
    </row>
    <row r="4406" spans="2:2" x14ac:dyDescent="0.25">
      <c r="B4406" s="258"/>
    </row>
    <row r="4407" spans="2:2" x14ac:dyDescent="0.25">
      <c r="B4407" s="258"/>
    </row>
    <row r="4408" spans="2:2" x14ac:dyDescent="0.25">
      <c r="B4408" s="258"/>
    </row>
    <row r="4409" spans="2:2" x14ac:dyDescent="0.25">
      <c r="B4409" s="258"/>
    </row>
    <row r="4410" spans="2:2" x14ac:dyDescent="0.25">
      <c r="B4410" s="258"/>
    </row>
    <row r="4411" spans="2:2" x14ac:dyDescent="0.25">
      <c r="B4411" s="258"/>
    </row>
    <row r="4412" spans="2:2" x14ac:dyDescent="0.25">
      <c r="B4412" s="258"/>
    </row>
    <row r="4413" spans="2:2" x14ac:dyDescent="0.25">
      <c r="B4413" s="258"/>
    </row>
    <row r="4414" spans="2:2" x14ac:dyDescent="0.25">
      <c r="B4414" s="258"/>
    </row>
    <row r="4415" spans="2:2" x14ac:dyDescent="0.25">
      <c r="B4415" s="258"/>
    </row>
    <row r="4416" spans="2:2" x14ac:dyDescent="0.25">
      <c r="B4416" s="258"/>
    </row>
    <row r="4417" spans="2:2" x14ac:dyDescent="0.25">
      <c r="B4417" s="258"/>
    </row>
    <row r="4418" spans="2:2" x14ac:dyDescent="0.25">
      <c r="B4418" s="258"/>
    </row>
    <row r="4419" spans="2:2" x14ac:dyDescent="0.25">
      <c r="B4419" s="258"/>
    </row>
    <row r="4420" spans="2:2" x14ac:dyDescent="0.25">
      <c r="B4420" s="258"/>
    </row>
    <row r="4421" spans="2:2" x14ac:dyDescent="0.25">
      <c r="B4421" s="258"/>
    </row>
    <row r="4422" spans="2:2" x14ac:dyDescent="0.25">
      <c r="B4422" s="258"/>
    </row>
    <row r="4423" spans="2:2" x14ac:dyDescent="0.25">
      <c r="B4423" s="258"/>
    </row>
    <row r="4424" spans="2:2" x14ac:dyDescent="0.25">
      <c r="B4424" s="258"/>
    </row>
    <row r="4425" spans="2:2" x14ac:dyDescent="0.25">
      <c r="B4425" s="258"/>
    </row>
    <row r="4426" spans="2:2" x14ac:dyDescent="0.25">
      <c r="B4426" s="258"/>
    </row>
    <row r="4427" spans="2:2" x14ac:dyDescent="0.25">
      <c r="B4427" s="258"/>
    </row>
    <row r="4428" spans="2:2" x14ac:dyDescent="0.25">
      <c r="B4428" s="258"/>
    </row>
    <row r="4429" spans="2:2" x14ac:dyDescent="0.25">
      <c r="B4429" s="258"/>
    </row>
    <row r="4430" spans="2:2" x14ac:dyDescent="0.25">
      <c r="B4430" s="258"/>
    </row>
    <row r="4431" spans="2:2" x14ac:dyDescent="0.25">
      <c r="B4431" s="258"/>
    </row>
    <row r="4432" spans="2:2" x14ac:dyDescent="0.25">
      <c r="B4432" s="258"/>
    </row>
    <row r="4433" spans="2:2" x14ac:dyDescent="0.25">
      <c r="B4433" s="258"/>
    </row>
    <row r="4434" spans="2:2" x14ac:dyDescent="0.25">
      <c r="B4434" s="258"/>
    </row>
    <row r="4435" spans="2:2" x14ac:dyDescent="0.25">
      <c r="B4435" s="258"/>
    </row>
    <row r="4436" spans="2:2" x14ac:dyDescent="0.25">
      <c r="B4436" s="258"/>
    </row>
    <row r="4437" spans="2:2" x14ac:dyDescent="0.25">
      <c r="B4437" s="258"/>
    </row>
    <row r="4438" spans="2:2" x14ac:dyDescent="0.25">
      <c r="B4438" s="258"/>
    </row>
    <row r="4439" spans="2:2" x14ac:dyDescent="0.25">
      <c r="B4439" s="258"/>
    </row>
    <row r="4440" spans="2:2" x14ac:dyDescent="0.25">
      <c r="B4440" s="258"/>
    </row>
    <row r="4441" spans="2:2" x14ac:dyDescent="0.25">
      <c r="B4441" s="258"/>
    </row>
    <row r="4442" spans="2:2" x14ac:dyDescent="0.25">
      <c r="B4442" s="258"/>
    </row>
    <row r="4443" spans="2:2" x14ac:dyDescent="0.25">
      <c r="B4443" s="258"/>
    </row>
    <row r="4444" spans="2:2" x14ac:dyDescent="0.25">
      <c r="B4444" s="258"/>
    </row>
    <row r="4445" spans="2:2" x14ac:dyDescent="0.25">
      <c r="B4445" s="258"/>
    </row>
    <row r="4446" spans="2:2" x14ac:dyDescent="0.25">
      <c r="B4446" s="258"/>
    </row>
    <row r="4447" spans="2:2" x14ac:dyDescent="0.25">
      <c r="B4447" s="258"/>
    </row>
    <row r="4448" spans="2:2" x14ac:dyDescent="0.25">
      <c r="B4448" s="258"/>
    </row>
    <row r="4449" spans="2:2" x14ac:dyDescent="0.25">
      <c r="B4449" s="258"/>
    </row>
    <row r="4450" spans="2:2" x14ac:dyDescent="0.25">
      <c r="B4450" s="258"/>
    </row>
    <row r="4451" spans="2:2" x14ac:dyDescent="0.25">
      <c r="B4451" s="258"/>
    </row>
    <row r="4452" spans="2:2" x14ac:dyDescent="0.25">
      <c r="B4452" s="258"/>
    </row>
    <row r="4453" spans="2:2" x14ac:dyDescent="0.25">
      <c r="B4453" s="258"/>
    </row>
    <row r="4454" spans="2:2" x14ac:dyDescent="0.25">
      <c r="B4454" s="258"/>
    </row>
    <row r="4455" spans="2:2" x14ac:dyDescent="0.25">
      <c r="B4455" s="258"/>
    </row>
    <row r="4456" spans="2:2" x14ac:dyDescent="0.25">
      <c r="B4456" s="258"/>
    </row>
    <row r="4457" spans="2:2" x14ac:dyDescent="0.25">
      <c r="B4457" s="258"/>
    </row>
    <row r="4458" spans="2:2" x14ac:dyDescent="0.25">
      <c r="B4458" s="258"/>
    </row>
    <row r="4459" spans="2:2" x14ac:dyDescent="0.25">
      <c r="B4459" s="258"/>
    </row>
    <row r="4460" spans="2:2" x14ac:dyDescent="0.25">
      <c r="B4460" s="258"/>
    </row>
    <row r="4461" spans="2:2" x14ac:dyDescent="0.25">
      <c r="B4461" s="258"/>
    </row>
    <row r="4462" spans="2:2" x14ac:dyDescent="0.25">
      <c r="B4462" s="258"/>
    </row>
    <row r="4463" spans="2:2" x14ac:dyDescent="0.25">
      <c r="B4463" s="258"/>
    </row>
    <row r="4464" spans="2:2" x14ac:dyDescent="0.25">
      <c r="B4464" s="258"/>
    </row>
    <row r="4465" spans="2:2" x14ac:dyDescent="0.25">
      <c r="B4465" s="258"/>
    </row>
    <row r="4466" spans="2:2" x14ac:dyDescent="0.25">
      <c r="B4466" s="258"/>
    </row>
    <row r="4467" spans="2:2" x14ac:dyDescent="0.25">
      <c r="B4467" s="258"/>
    </row>
    <row r="4468" spans="2:2" x14ac:dyDescent="0.25">
      <c r="B4468" s="258"/>
    </row>
    <row r="4469" spans="2:2" x14ac:dyDescent="0.25">
      <c r="B4469" s="258"/>
    </row>
    <row r="4470" spans="2:2" x14ac:dyDescent="0.25">
      <c r="B4470" s="258"/>
    </row>
    <row r="4471" spans="2:2" x14ac:dyDescent="0.25">
      <c r="B4471" s="258"/>
    </row>
    <row r="4472" spans="2:2" x14ac:dyDescent="0.25">
      <c r="B4472" s="258"/>
    </row>
    <row r="4473" spans="2:2" x14ac:dyDescent="0.25">
      <c r="B4473" s="258"/>
    </row>
    <row r="4474" spans="2:2" x14ac:dyDescent="0.25">
      <c r="B4474" s="258"/>
    </row>
    <row r="4475" spans="2:2" x14ac:dyDescent="0.25">
      <c r="B4475" s="258"/>
    </row>
    <row r="4476" spans="2:2" x14ac:dyDescent="0.25">
      <c r="B4476" s="258"/>
    </row>
    <row r="4477" spans="2:2" x14ac:dyDescent="0.25">
      <c r="B4477" s="258"/>
    </row>
    <row r="4478" spans="2:2" x14ac:dyDescent="0.25">
      <c r="B4478" s="258"/>
    </row>
    <row r="4479" spans="2:2" x14ac:dyDescent="0.25">
      <c r="B4479" s="258"/>
    </row>
    <row r="4480" spans="2:2" x14ac:dyDescent="0.25">
      <c r="B4480" s="258"/>
    </row>
    <row r="4481" spans="2:2" x14ac:dyDescent="0.25">
      <c r="B4481" s="258"/>
    </row>
    <row r="4482" spans="2:2" x14ac:dyDescent="0.25">
      <c r="B4482" s="258"/>
    </row>
    <row r="4483" spans="2:2" x14ac:dyDescent="0.25">
      <c r="B4483" s="258"/>
    </row>
    <row r="4484" spans="2:2" x14ac:dyDescent="0.25">
      <c r="B4484" s="258"/>
    </row>
    <row r="4485" spans="2:2" x14ac:dyDescent="0.25">
      <c r="B4485" s="258"/>
    </row>
    <row r="4486" spans="2:2" x14ac:dyDescent="0.25">
      <c r="B4486" s="258"/>
    </row>
    <row r="4487" spans="2:2" x14ac:dyDescent="0.25">
      <c r="B4487" s="258"/>
    </row>
    <row r="4488" spans="2:2" x14ac:dyDescent="0.25">
      <c r="B4488" s="258"/>
    </row>
    <row r="4489" spans="2:2" x14ac:dyDescent="0.25">
      <c r="B4489" s="258"/>
    </row>
    <row r="4490" spans="2:2" x14ac:dyDescent="0.25">
      <c r="B4490" s="258"/>
    </row>
    <row r="4491" spans="2:2" x14ac:dyDescent="0.25">
      <c r="B4491" s="258"/>
    </row>
    <row r="4492" spans="2:2" x14ac:dyDescent="0.25">
      <c r="B4492" s="258"/>
    </row>
    <row r="4493" spans="2:2" x14ac:dyDescent="0.25">
      <c r="B4493" s="258"/>
    </row>
    <row r="4494" spans="2:2" x14ac:dyDescent="0.25">
      <c r="B4494" s="258"/>
    </row>
    <row r="4495" spans="2:2" x14ac:dyDescent="0.25">
      <c r="B4495" s="258"/>
    </row>
    <row r="4496" spans="2:2" x14ac:dyDescent="0.25">
      <c r="B4496" s="258"/>
    </row>
    <row r="4497" spans="2:2" x14ac:dyDescent="0.25">
      <c r="B4497" s="258"/>
    </row>
    <row r="4498" spans="2:2" x14ac:dyDescent="0.25">
      <c r="B4498" s="258"/>
    </row>
    <row r="4499" spans="2:2" x14ac:dyDescent="0.25">
      <c r="B4499" s="258"/>
    </row>
    <row r="4500" spans="2:2" x14ac:dyDescent="0.25">
      <c r="B4500" s="258"/>
    </row>
    <row r="4501" spans="2:2" x14ac:dyDescent="0.25">
      <c r="B4501" s="258"/>
    </row>
    <row r="4502" spans="2:2" x14ac:dyDescent="0.25">
      <c r="B4502" s="258"/>
    </row>
    <row r="4503" spans="2:2" x14ac:dyDescent="0.25">
      <c r="B4503" s="258"/>
    </row>
    <row r="4504" spans="2:2" x14ac:dyDescent="0.25">
      <c r="B4504" s="258"/>
    </row>
    <row r="4505" spans="2:2" x14ac:dyDescent="0.25">
      <c r="B4505" s="258"/>
    </row>
    <row r="4506" spans="2:2" x14ac:dyDescent="0.25">
      <c r="B4506" s="258"/>
    </row>
    <row r="4507" spans="2:2" x14ac:dyDescent="0.25">
      <c r="B4507" s="258"/>
    </row>
    <row r="4508" spans="2:2" x14ac:dyDescent="0.25">
      <c r="B4508" s="258"/>
    </row>
    <row r="4509" spans="2:2" x14ac:dyDescent="0.25">
      <c r="B4509" s="258"/>
    </row>
    <row r="4510" spans="2:2" x14ac:dyDescent="0.25">
      <c r="B4510" s="258"/>
    </row>
    <row r="4511" spans="2:2" x14ac:dyDescent="0.25">
      <c r="B4511" s="258"/>
    </row>
    <row r="4512" spans="2:2" x14ac:dyDescent="0.25">
      <c r="B4512" s="258"/>
    </row>
    <row r="4513" spans="2:2" x14ac:dyDescent="0.25">
      <c r="B4513" s="258"/>
    </row>
    <row r="4514" spans="2:2" x14ac:dyDescent="0.25">
      <c r="B4514" s="258"/>
    </row>
    <row r="4515" spans="2:2" x14ac:dyDescent="0.25">
      <c r="B4515" s="258"/>
    </row>
    <row r="4516" spans="2:2" x14ac:dyDescent="0.25">
      <c r="B4516" s="258"/>
    </row>
    <row r="4517" spans="2:2" x14ac:dyDescent="0.25">
      <c r="B4517" s="258"/>
    </row>
    <row r="4518" spans="2:2" x14ac:dyDescent="0.25">
      <c r="B4518" s="258"/>
    </row>
    <row r="4519" spans="2:2" x14ac:dyDescent="0.25">
      <c r="B4519" s="258"/>
    </row>
    <row r="4520" spans="2:2" x14ac:dyDescent="0.25">
      <c r="B4520" s="258"/>
    </row>
    <row r="4521" spans="2:2" x14ac:dyDescent="0.25">
      <c r="B4521" s="258"/>
    </row>
    <row r="4522" spans="2:2" x14ac:dyDescent="0.25">
      <c r="B4522" s="258"/>
    </row>
    <row r="4523" spans="2:2" x14ac:dyDescent="0.25">
      <c r="B4523" s="258"/>
    </row>
    <row r="4524" spans="2:2" x14ac:dyDescent="0.25">
      <c r="B4524" s="258"/>
    </row>
    <row r="4525" spans="2:2" x14ac:dyDescent="0.25">
      <c r="B4525" s="258"/>
    </row>
    <row r="4526" spans="2:2" x14ac:dyDescent="0.25">
      <c r="B4526" s="258"/>
    </row>
    <row r="4527" spans="2:2" x14ac:dyDescent="0.25">
      <c r="B4527" s="258"/>
    </row>
    <row r="4528" spans="2:2" x14ac:dyDescent="0.25">
      <c r="B4528" s="258"/>
    </row>
    <row r="4529" spans="2:2" x14ac:dyDescent="0.25">
      <c r="B4529" s="258"/>
    </row>
    <row r="4530" spans="2:2" x14ac:dyDescent="0.25">
      <c r="B4530" s="258"/>
    </row>
    <row r="4531" spans="2:2" x14ac:dyDescent="0.25">
      <c r="B4531" s="258"/>
    </row>
    <row r="4532" spans="2:2" x14ac:dyDescent="0.25">
      <c r="B4532" s="258"/>
    </row>
    <row r="4533" spans="2:2" x14ac:dyDescent="0.25">
      <c r="B4533" s="258"/>
    </row>
    <row r="4534" spans="2:2" x14ac:dyDescent="0.25">
      <c r="B4534" s="258"/>
    </row>
    <row r="4535" spans="2:2" x14ac:dyDescent="0.25">
      <c r="B4535" s="258"/>
    </row>
    <row r="4536" spans="2:2" x14ac:dyDescent="0.25">
      <c r="B4536" s="258"/>
    </row>
    <row r="4537" spans="2:2" x14ac:dyDescent="0.25">
      <c r="B4537" s="258"/>
    </row>
    <row r="4538" spans="2:2" x14ac:dyDescent="0.25">
      <c r="B4538" s="258"/>
    </row>
    <row r="4539" spans="2:2" x14ac:dyDescent="0.25">
      <c r="B4539" s="258"/>
    </row>
    <row r="4540" spans="2:2" x14ac:dyDescent="0.25">
      <c r="B4540" s="258"/>
    </row>
    <row r="4541" spans="2:2" x14ac:dyDescent="0.25">
      <c r="B4541" s="258"/>
    </row>
    <row r="4542" spans="2:2" x14ac:dyDescent="0.25">
      <c r="B4542" s="258"/>
    </row>
    <row r="4543" spans="2:2" x14ac:dyDescent="0.25">
      <c r="B4543" s="258"/>
    </row>
    <row r="4544" spans="2:2" x14ac:dyDescent="0.25">
      <c r="B4544" s="258"/>
    </row>
    <row r="4545" spans="2:2" x14ac:dyDescent="0.25">
      <c r="B4545" s="258"/>
    </row>
    <row r="4546" spans="2:2" x14ac:dyDescent="0.25">
      <c r="B4546" s="258"/>
    </row>
    <row r="4547" spans="2:2" x14ac:dyDescent="0.25">
      <c r="B4547" s="258"/>
    </row>
    <row r="4548" spans="2:2" x14ac:dyDescent="0.25">
      <c r="B4548" s="258"/>
    </row>
    <row r="4549" spans="2:2" x14ac:dyDescent="0.25">
      <c r="B4549" s="258"/>
    </row>
    <row r="4550" spans="2:2" x14ac:dyDescent="0.25">
      <c r="B4550" s="258"/>
    </row>
    <row r="4551" spans="2:2" x14ac:dyDescent="0.25">
      <c r="B4551" s="258"/>
    </row>
    <row r="4552" spans="2:2" x14ac:dyDescent="0.25">
      <c r="B4552" s="258"/>
    </row>
    <row r="4553" spans="2:2" x14ac:dyDescent="0.25">
      <c r="B4553" s="258"/>
    </row>
    <row r="4554" spans="2:2" x14ac:dyDescent="0.25">
      <c r="B4554" s="258"/>
    </row>
    <row r="4555" spans="2:2" x14ac:dyDescent="0.25">
      <c r="B4555" s="258"/>
    </row>
    <row r="4556" spans="2:2" x14ac:dyDescent="0.25">
      <c r="B4556" s="258"/>
    </row>
    <row r="4557" spans="2:2" x14ac:dyDescent="0.25">
      <c r="B4557" s="258"/>
    </row>
    <row r="4558" spans="2:2" x14ac:dyDescent="0.25">
      <c r="B4558" s="258"/>
    </row>
    <row r="4559" spans="2:2" x14ac:dyDescent="0.25">
      <c r="B4559" s="258"/>
    </row>
    <row r="4560" spans="2:2" x14ac:dyDescent="0.25">
      <c r="B4560" s="258"/>
    </row>
    <row r="4561" spans="2:2" x14ac:dyDescent="0.25">
      <c r="B4561" s="258"/>
    </row>
    <row r="4562" spans="2:2" x14ac:dyDescent="0.25">
      <c r="B4562" s="258"/>
    </row>
    <row r="4563" spans="2:2" x14ac:dyDescent="0.25">
      <c r="B4563" s="258"/>
    </row>
    <row r="4564" spans="2:2" x14ac:dyDescent="0.25">
      <c r="B4564" s="258"/>
    </row>
    <row r="4565" spans="2:2" x14ac:dyDescent="0.25">
      <c r="B4565" s="258"/>
    </row>
    <row r="4566" spans="2:2" x14ac:dyDescent="0.25">
      <c r="B4566" s="258"/>
    </row>
    <row r="4567" spans="2:2" x14ac:dyDescent="0.25">
      <c r="B4567" s="258"/>
    </row>
    <row r="4568" spans="2:2" x14ac:dyDescent="0.25">
      <c r="B4568" s="258"/>
    </row>
    <row r="4569" spans="2:2" x14ac:dyDescent="0.25">
      <c r="B4569" s="258"/>
    </row>
    <row r="4570" spans="2:2" x14ac:dyDescent="0.25">
      <c r="B4570" s="258"/>
    </row>
    <row r="4571" spans="2:2" x14ac:dyDescent="0.25">
      <c r="B4571" s="258"/>
    </row>
    <row r="4572" spans="2:2" x14ac:dyDescent="0.25">
      <c r="B4572" s="258"/>
    </row>
    <row r="4573" spans="2:2" x14ac:dyDescent="0.25">
      <c r="B4573" s="258"/>
    </row>
    <row r="4574" spans="2:2" x14ac:dyDescent="0.25">
      <c r="B4574" s="258"/>
    </row>
    <row r="4575" spans="2:2" x14ac:dyDescent="0.25">
      <c r="B4575" s="258"/>
    </row>
    <row r="4576" spans="2:2" x14ac:dyDescent="0.25">
      <c r="B4576" s="258"/>
    </row>
    <row r="4577" spans="2:2" x14ac:dyDescent="0.25">
      <c r="B4577" s="258"/>
    </row>
    <row r="4578" spans="2:2" x14ac:dyDescent="0.25">
      <c r="B4578" s="258"/>
    </row>
    <row r="4579" spans="2:2" x14ac:dyDescent="0.25">
      <c r="B4579" s="258"/>
    </row>
    <row r="4580" spans="2:2" x14ac:dyDescent="0.25">
      <c r="B4580" s="258"/>
    </row>
    <row r="4581" spans="2:2" x14ac:dyDescent="0.25">
      <c r="B4581" s="258"/>
    </row>
    <row r="4582" spans="2:2" x14ac:dyDescent="0.25">
      <c r="B4582" s="258"/>
    </row>
    <row r="4583" spans="2:2" x14ac:dyDescent="0.25">
      <c r="B4583" s="258"/>
    </row>
    <row r="4584" spans="2:2" x14ac:dyDescent="0.25">
      <c r="B4584" s="258"/>
    </row>
    <row r="4585" spans="2:2" x14ac:dyDescent="0.25">
      <c r="B4585" s="258"/>
    </row>
    <row r="4586" spans="2:2" x14ac:dyDescent="0.25">
      <c r="B4586" s="258"/>
    </row>
    <row r="4587" spans="2:2" x14ac:dyDescent="0.25">
      <c r="B4587" s="258"/>
    </row>
    <row r="4588" spans="2:2" x14ac:dyDescent="0.25">
      <c r="B4588" s="258"/>
    </row>
    <row r="4589" spans="2:2" x14ac:dyDescent="0.25">
      <c r="B4589" s="258"/>
    </row>
    <row r="4590" spans="2:2" x14ac:dyDescent="0.25">
      <c r="B4590" s="258"/>
    </row>
    <row r="4591" spans="2:2" x14ac:dyDescent="0.25">
      <c r="B4591" s="258"/>
    </row>
    <row r="4592" spans="2:2" x14ac:dyDescent="0.25">
      <c r="B4592" s="258"/>
    </row>
    <row r="4593" spans="2:2" x14ac:dyDescent="0.25">
      <c r="B4593" s="258"/>
    </row>
    <row r="4594" spans="2:2" x14ac:dyDescent="0.25">
      <c r="B4594" s="258"/>
    </row>
    <row r="4595" spans="2:2" x14ac:dyDescent="0.25">
      <c r="B4595" s="258"/>
    </row>
    <row r="4596" spans="2:2" x14ac:dyDescent="0.25">
      <c r="B4596" s="258"/>
    </row>
    <row r="4597" spans="2:2" x14ac:dyDescent="0.25">
      <c r="B4597" s="258"/>
    </row>
    <row r="4598" spans="2:2" x14ac:dyDescent="0.25">
      <c r="B4598" s="258"/>
    </row>
    <row r="4599" spans="2:2" x14ac:dyDescent="0.25">
      <c r="B4599" s="258"/>
    </row>
    <row r="4600" spans="2:2" x14ac:dyDescent="0.25">
      <c r="B4600" s="258"/>
    </row>
    <row r="4601" spans="2:2" x14ac:dyDescent="0.25">
      <c r="B4601" s="258"/>
    </row>
    <row r="4602" spans="2:2" x14ac:dyDescent="0.25">
      <c r="B4602" s="258"/>
    </row>
    <row r="4603" spans="2:2" x14ac:dyDescent="0.25">
      <c r="B4603" s="258"/>
    </row>
    <row r="4604" spans="2:2" x14ac:dyDescent="0.25">
      <c r="B4604" s="258"/>
    </row>
    <row r="4605" spans="2:2" x14ac:dyDescent="0.25">
      <c r="B4605" s="258"/>
    </row>
    <row r="4606" spans="2:2" x14ac:dyDescent="0.25">
      <c r="B4606" s="258"/>
    </row>
    <row r="4607" spans="2:2" x14ac:dyDescent="0.25">
      <c r="B4607" s="258"/>
    </row>
    <row r="4608" spans="2:2" x14ac:dyDescent="0.25">
      <c r="B4608" s="258"/>
    </row>
    <row r="4609" spans="2:2" x14ac:dyDescent="0.25">
      <c r="B4609" s="258"/>
    </row>
    <row r="4610" spans="2:2" x14ac:dyDescent="0.25">
      <c r="B4610" s="258"/>
    </row>
    <row r="4611" spans="2:2" x14ac:dyDescent="0.25">
      <c r="B4611" s="258"/>
    </row>
    <row r="4612" spans="2:2" x14ac:dyDescent="0.25">
      <c r="B4612" s="258"/>
    </row>
    <row r="4613" spans="2:2" x14ac:dyDescent="0.25">
      <c r="B4613" s="258"/>
    </row>
    <row r="4614" spans="2:2" x14ac:dyDescent="0.25">
      <c r="B4614" s="258"/>
    </row>
    <row r="4615" spans="2:2" x14ac:dyDescent="0.25">
      <c r="B4615" s="258"/>
    </row>
    <row r="4616" spans="2:2" x14ac:dyDescent="0.25">
      <c r="B4616" s="258"/>
    </row>
    <row r="4617" spans="2:2" x14ac:dyDescent="0.25">
      <c r="B4617" s="258"/>
    </row>
    <row r="4618" spans="2:2" x14ac:dyDescent="0.25">
      <c r="B4618" s="258"/>
    </row>
    <row r="4619" spans="2:2" x14ac:dyDescent="0.25">
      <c r="B4619" s="258"/>
    </row>
    <row r="4620" spans="2:2" x14ac:dyDescent="0.25">
      <c r="B4620" s="258"/>
    </row>
    <row r="4621" spans="2:2" x14ac:dyDescent="0.25">
      <c r="B4621" s="258"/>
    </row>
    <row r="4622" spans="2:2" x14ac:dyDescent="0.25">
      <c r="B4622" s="258"/>
    </row>
    <row r="4623" spans="2:2" x14ac:dyDescent="0.25">
      <c r="B4623" s="258"/>
    </row>
    <row r="4624" spans="2:2" x14ac:dyDescent="0.25">
      <c r="B4624" s="258"/>
    </row>
    <row r="4625" spans="2:2" x14ac:dyDescent="0.25">
      <c r="B4625" s="258"/>
    </row>
    <row r="4626" spans="2:2" x14ac:dyDescent="0.25">
      <c r="B4626" s="258"/>
    </row>
    <row r="4627" spans="2:2" x14ac:dyDescent="0.25">
      <c r="B4627" s="258"/>
    </row>
    <row r="4628" spans="2:2" x14ac:dyDescent="0.25">
      <c r="B4628" s="258"/>
    </row>
    <row r="4629" spans="2:2" x14ac:dyDescent="0.25">
      <c r="B4629" s="258"/>
    </row>
    <row r="4630" spans="2:2" x14ac:dyDescent="0.25">
      <c r="B4630" s="258"/>
    </row>
    <row r="4631" spans="2:2" x14ac:dyDescent="0.25">
      <c r="B4631" s="258"/>
    </row>
    <row r="4632" spans="2:2" x14ac:dyDescent="0.25">
      <c r="B4632" s="258"/>
    </row>
    <row r="4633" spans="2:2" x14ac:dyDescent="0.25">
      <c r="B4633" s="258"/>
    </row>
    <row r="4634" spans="2:2" x14ac:dyDescent="0.25">
      <c r="B4634" s="258"/>
    </row>
    <row r="4635" spans="2:2" x14ac:dyDescent="0.25">
      <c r="B4635" s="258"/>
    </row>
    <row r="4636" spans="2:2" x14ac:dyDescent="0.25">
      <c r="B4636" s="258"/>
    </row>
    <row r="4637" spans="2:2" x14ac:dyDescent="0.25">
      <c r="B4637" s="258"/>
    </row>
    <row r="4638" spans="2:2" x14ac:dyDescent="0.25">
      <c r="B4638" s="258"/>
    </row>
    <row r="4639" spans="2:2" x14ac:dyDescent="0.25">
      <c r="B4639" s="258"/>
    </row>
    <row r="4640" spans="2:2" x14ac:dyDescent="0.25">
      <c r="B4640" s="258"/>
    </row>
    <row r="4641" spans="2:2" x14ac:dyDescent="0.25">
      <c r="B4641" s="258"/>
    </row>
    <row r="4642" spans="2:2" x14ac:dyDescent="0.25">
      <c r="B4642" s="258"/>
    </row>
    <row r="4643" spans="2:2" x14ac:dyDescent="0.25">
      <c r="B4643" s="258"/>
    </row>
    <row r="4644" spans="2:2" x14ac:dyDescent="0.25">
      <c r="B4644" s="258"/>
    </row>
    <row r="4645" spans="2:2" x14ac:dyDescent="0.25">
      <c r="B4645" s="258"/>
    </row>
    <row r="4646" spans="2:2" x14ac:dyDescent="0.25">
      <c r="B4646" s="258"/>
    </row>
    <row r="4647" spans="2:2" x14ac:dyDescent="0.25">
      <c r="B4647" s="258"/>
    </row>
    <row r="4648" spans="2:2" x14ac:dyDescent="0.25">
      <c r="B4648" s="258"/>
    </row>
    <row r="4649" spans="2:2" x14ac:dyDescent="0.25">
      <c r="B4649" s="258"/>
    </row>
    <row r="4650" spans="2:2" x14ac:dyDescent="0.25">
      <c r="B4650" s="258"/>
    </row>
    <row r="4651" spans="2:2" x14ac:dyDescent="0.25">
      <c r="B4651" s="258"/>
    </row>
    <row r="4652" spans="2:2" x14ac:dyDescent="0.25">
      <c r="B4652" s="258"/>
    </row>
    <row r="4653" spans="2:2" x14ac:dyDescent="0.25">
      <c r="B4653" s="258"/>
    </row>
    <row r="4654" spans="2:2" x14ac:dyDescent="0.25">
      <c r="B4654" s="258"/>
    </row>
    <row r="4655" spans="2:2" x14ac:dyDescent="0.25">
      <c r="B4655" s="258"/>
    </row>
    <row r="4656" spans="2:2" x14ac:dyDescent="0.25">
      <c r="B4656" s="258"/>
    </row>
    <row r="4657" spans="2:2" x14ac:dyDescent="0.25">
      <c r="B4657" s="258"/>
    </row>
    <row r="4658" spans="2:2" x14ac:dyDescent="0.25">
      <c r="B4658" s="258"/>
    </row>
    <row r="4659" spans="2:2" x14ac:dyDescent="0.25">
      <c r="B4659" s="258"/>
    </row>
    <row r="4660" spans="2:2" x14ac:dyDescent="0.25">
      <c r="B4660" s="258"/>
    </row>
    <row r="4661" spans="2:2" x14ac:dyDescent="0.25">
      <c r="B4661" s="258"/>
    </row>
    <row r="4662" spans="2:2" x14ac:dyDescent="0.25">
      <c r="B4662" s="258"/>
    </row>
    <row r="4663" spans="2:2" x14ac:dyDescent="0.25">
      <c r="B4663" s="258"/>
    </row>
    <row r="4664" spans="2:2" x14ac:dyDescent="0.25">
      <c r="B4664" s="258"/>
    </row>
    <row r="4665" spans="2:2" x14ac:dyDescent="0.25">
      <c r="B4665" s="258"/>
    </row>
    <row r="4666" spans="2:2" x14ac:dyDescent="0.25">
      <c r="B4666" s="258"/>
    </row>
    <row r="4667" spans="2:2" x14ac:dyDescent="0.25">
      <c r="B4667" s="258"/>
    </row>
    <row r="4668" spans="2:2" x14ac:dyDescent="0.25">
      <c r="B4668" s="258"/>
    </row>
    <row r="4669" spans="2:2" x14ac:dyDescent="0.25">
      <c r="B4669" s="258"/>
    </row>
    <row r="4670" spans="2:2" x14ac:dyDescent="0.25">
      <c r="B4670" s="258"/>
    </row>
    <row r="4671" spans="2:2" x14ac:dyDescent="0.25">
      <c r="B4671" s="258"/>
    </row>
    <row r="4672" spans="2:2" x14ac:dyDescent="0.25">
      <c r="B4672" s="258"/>
    </row>
    <row r="4673" spans="2:2" x14ac:dyDescent="0.25">
      <c r="B4673" s="258"/>
    </row>
    <row r="4674" spans="2:2" x14ac:dyDescent="0.25">
      <c r="B4674" s="258"/>
    </row>
    <row r="4675" spans="2:2" x14ac:dyDescent="0.25">
      <c r="B4675" s="258"/>
    </row>
    <row r="4676" spans="2:2" x14ac:dyDescent="0.25">
      <c r="B4676" s="258"/>
    </row>
    <row r="4677" spans="2:2" x14ac:dyDescent="0.25">
      <c r="B4677" s="258"/>
    </row>
    <row r="4678" spans="2:2" x14ac:dyDescent="0.25">
      <c r="B4678" s="258"/>
    </row>
    <row r="4679" spans="2:2" x14ac:dyDescent="0.25">
      <c r="B4679" s="258"/>
    </row>
    <row r="4680" spans="2:2" x14ac:dyDescent="0.25">
      <c r="B4680" s="258"/>
    </row>
    <row r="4681" spans="2:2" x14ac:dyDescent="0.25">
      <c r="B4681" s="258"/>
    </row>
    <row r="4682" spans="2:2" x14ac:dyDescent="0.25">
      <c r="B4682" s="258"/>
    </row>
    <row r="4683" spans="2:2" x14ac:dyDescent="0.25">
      <c r="B4683" s="258"/>
    </row>
    <row r="4684" spans="2:2" x14ac:dyDescent="0.25">
      <c r="B4684" s="258"/>
    </row>
    <row r="4685" spans="2:2" x14ac:dyDescent="0.25">
      <c r="B4685" s="258"/>
    </row>
    <row r="4686" spans="2:2" x14ac:dyDescent="0.25">
      <c r="B4686" s="258"/>
    </row>
    <row r="4687" spans="2:2" x14ac:dyDescent="0.25">
      <c r="B4687" s="258"/>
    </row>
    <row r="4688" spans="2:2" x14ac:dyDescent="0.25">
      <c r="B4688" s="258"/>
    </row>
    <row r="4689" spans="2:2" x14ac:dyDescent="0.25">
      <c r="B4689" s="258"/>
    </row>
    <row r="4690" spans="2:2" x14ac:dyDescent="0.25">
      <c r="B4690" s="258"/>
    </row>
    <row r="4691" spans="2:2" x14ac:dyDescent="0.25">
      <c r="B4691" s="258"/>
    </row>
    <row r="4692" spans="2:2" x14ac:dyDescent="0.25">
      <c r="B4692" s="258"/>
    </row>
    <row r="4693" spans="2:2" x14ac:dyDescent="0.25">
      <c r="B4693" s="258"/>
    </row>
    <row r="4694" spans="2:2" x14ac:dyDescent="0.25">
      <c r="B4694" s="258"/>
    </row>
    <row r="4695" spans="2:2" x14ac:dyDescent="0.25">
      <c r="B4695" s="258"/>
    </row>
    <row r="4696" spans="2:2" x14ac:dyDescent="0.25">
      <c r="B4696" s="258"/>
    </row>
    <row r="4697" spans="2:2" x14ac:dyDescent="0.25">
      <c r="B4697" s="258"/>
    </row>
    <row r="4698" spans="2:2" x14ac:dyDescent="0.25">
      <c r="B4698" s="258"/>
    </row>
    <row r="4699" spans="2:2" x14ac:dyDescent="0.25">
      <c r="B4699" s="258"/>
    </row>
    <row r="4700" spans="2:2" x14ac:dyDescent="0.25">
      <c r="B4700" s="258"/>
    </row>
    <row r="4701" spans="2:2" x14ac:dyDescent="0.25">
      <c r="B4701" s="258"/>
    </row>
    <row r="4702" spans="2:2" x14ac:dyDescent="0.25">
      <c r="B4702" s="258"/>
    </row>
    <row r="4703" spans="2:2" x14ac:dyDescent="0.25">
      <c r="B4703" s="258"/>
    </row>
    <row r="4704" spans="2:2" x14ac:dyDescent="0.25">
      <c r="B4704" s="258"/>
    </row>
    <row r="4705" spans="2:2" x14ac:dyDescent="0.25">
      <c r="B4705" s="258"/>
    </row>
    <row r="4706" spans="2:2" x14ac:dyDescent="0.25">
      <c r="B4706" s="258"/>
    </row>
    <row r="4707" spans="2:2" x14ac:dyDescent="0.25">
      <c r="B4707" s="258"/>
    </row>
    <row r="4708" spans="2:2" x14ac:dyDescent="0.25">
      <c r="B4708" s="258"/>
    </row>
    <row r="4709" spans="2:2" x14ac:dyDescent="0.25">
      <c r="B4709" s="258"/>
    </row>
    <row r="4710" spans="2:2" x14ac:dyDescent="0.25">
      <c r="B4710" s="258"/>
    </row>
    <row r="4711" spans="2:2" x14ac:dyDescent="0.25">
      <c r="B4711" s="258"/>
    </row>
    <row r="4712" spans="2:2" x14ac:dyDescent="0.25">
      <c r="B4712" s="258"/>
    </row>
    <row r="4713" spans="2:2" x14ac:dyDescent="0.25">
      <c r="B4713" s="258"/>
    </row>
    <row r="4714" spans="2:2" x14ac:dyDescent="0.25">
      <c r="B4714" s="258"/>
    </row>
    <row r="4715" spans="2:2" x14ac:dyDescent="0.25">
      <c r="B4715" s="258"/>
    </row>
    <row r="4716" spans="2:2" x14ac:dyDescent="0.25">
      <c r="B4716" s="258"/>
    </row>
    <row r="4717" spans="2:2" x14ac:dyDescent="0.25">
      <c r="B4717" s="258"/>
    </row>
    <row r="4718" spans="2:2" x14ac:dyDescent="0.25">
      <c r="B4718" s="258"/>
    </row>
    <row r="4719" spans="2:2" x14ac:dyDescent="0.25">
      <c r="B4719" s="258"/>
    </row>
    <row r="4720" spans="2:2" x14ac:dyDescent="0.25">
      <c r="B4720" s="258"/>
    </row>
    <row r="4721" spans="2:2" x14ac:dyDescent="0.25">
      <c r="B4721" s="258"/>
    </row>
    <row r="4722" spans="2:2" x14ac:dyDescent="0.25">
      <c r="B4722" s="258"/>
    </row>
    <row r="4723" spans="2:2" x14ac:dyDescent="0.25">
      <c r="B4723" s="258"/>
    </row>
    <row r="4724" spans="2:2" x14ac:dyDescent="0.25">
      <c r="B4724" s="258"/>
    </row>
    <row r="4725" spans="2:2" x14ac:dyDescent="0.25">
      <c r="B4725" s="258"/>
    </row>
    <row r="4726" spans="2:2" x14ac:dyDescent="0.25">
      <c r="B4726" s="258"/>
    </row>
    <row r="4727" spans="2:2" x14ac:dyDescent="0.25">
      <c r="B4727" s="258"/>
    </row>
    <row r="4728" spans="2:2" x14ac:dyDescent="0.25">
      <c r="B4728" s="258"/>
    </row>
    <row r="4729" spans="2:2" x14ac:dyDescent="0.25">
      <c r="B4729" s="258"/>
    </row>
    <row r="4730" spans="2:2" x14ac:dyDescent="0.25">
      <c r="B4730" s="258"/>
    </row>
    <row r="4731" spans="2:2" x14ac:dyDescent="0.25">
      <c r="B4731" s="258"/>
    </row>
    <row r="4732" spans="2:2" x14ac:dyDescent="0.25">
      <c r="B4732" s="258"/>
    </row>
    <row r="4733" spans="2:2" x14ac:dyDescent="0.25">
      <c r="B4733" s="258"/>
    </row>
    <row r="4734" spans="2:2" x14ac:dyDescent="0.25">
      <c r="B4734" s="258"/>
    </row>
    <row r="4735" spans="2:2" x14ac:dyDescent="0.25">
      <c r="B4735" s="258"/>
    </row>
    <row r="4736" spans="2:2" x14ac:dyDescent="0.25">
      <c r="B4736" s="258"/>
    </row>
    <row r="4737" spans="2:2" x14ac:dyDescent="0.25">
      <c r="B4737" s="258"/>
    </row>
    <row r="4738" spans="2:2" x14ac:dyDescent="0.25">
      <c r="B4738" s="258"/>
    </row>
    <row r="4739" spans="2:2" x14ac:dyDescent="0.25">
      <c r="B4739" s="258"/>
    </row>
    <row r="4740" spans="2:2" x14ac:dyDescent="0.25">
      <c r="B4740" s="258"/>
    </row>
    <row r="4741" spans="2:2" x14ac:dyDescent="0.25">
      <c r="B4741" s="258"/>
    </row>
    <row r="4742" spans="2:2" x14ac:dyDescent="0.25">
      <c r="B4742" s="258"/>
    </row>
    <row r="4743" spans="2:2" x14ac:dyDescent="0.25">
      <c r="B4743" s="258"/>
    </row>
    <row r="4744" spans="2:2" x14ac:dyDescent="0.25">
      <c r="B4744" s="258"/>
    </row>
    <row r="4745" spans="2:2" x14ac:dyDescent="0.25">
      <c r="B4745" s="258"/>
    </row>
    <row r="4746" spans="2:2" x14ac:dyDescent="0.25">
      <c r="B4746" s="258"/>
    </row>
    <row r="4747" spans="2:2" x14ac:dyDescent="0.25">
      <c r="B4747" s="258"/>
    </row>
    <row r="4748" spans="2:2" x14ac:dyDescent="0.25">
      <c r="B4748" s="258"/>
    </row>
    <row r="4749" spans="2:2" x14ac:dyDescent="0.25">
      <c r="B4749" s="258"/>
    </row>
    <row r="4750" spans="2:2" x14ac:dyDescent="0.25">
      <c r="B4750" s="258"/>
    </row>
    <row r="4751" spans="2:2" x14ac:dyDescent="0.25">
      <c r="B4751" s="258"/>
    </row>
    <row r="4752" spans="2:2" x14ac:dyDescent="0.25">
      <c r="B4752" s="258"/>
    </row>
    <row r="4753" spans="2:2" x14ac:dyDescent="0.25">
      <c r="B4753" s="258"/>
    </row>
    <row r="4754" spans="2:2" x14ac:dyDescent="0.25">
      <c r="B4754" s="258"/>
    </row>
    <row r="4755" spans="2:2" x14ac:dyDescent="0.25">
      <c r="B4755" s="258"/>
    </row>
    <row r="4756" spans="2:2" x14ac:dyDescent="0.25">
      <c r="B4756" s="258"/>
    </row>
    <row r="4757" spans="2:2" x14ac:dyDescent="0.25">
      <c r="B4757" s="258"/>
    </row>
    <row r="4758" spans="2:2" x14ac:dyDescent="0.25">
      <c r="B4758" s="258"/>
    </row>
    <row r="4759" spans="2:2" x14ac:dyDescent="0.25">
      <c r="B4759" s="258"/>
    </row>
    <row r="4760" spans="2:2" x14ac:dyDescent="0.25">
      <c r="B4760" s="258"/>
    </row>
    <row r="4761" spans="2:2" x14ac:dyDescent="0.25">
      <c r="B4761" s="258"/>
    </row>
    <row r="4762" spans="2:2" x14ac:dyDescent="0.25">
      <c r="B4762" s="258"/>
    </row>
    <row r="4763" spans="2:2" x14ac:dyDescent="0.25">
      <c r="B4763" s="258"/>
    </row>
    <row r="4764" spans="2:2" x14ac:dyDescent="0.25">
      <c r="B4764" s="258"/>
    </row>
    <row r="4765" spans="2:2" x14ac:dyDescent="0.25">
      <c r="B4765" s="258"/>
    </row>
    <row r="4766" spans="2:2" x14ac:dyDescent="0.25">
      <c r="B4766" s="258"/>
    </row>
    <row r="4767" spans="2:2" x14ac:dyDescent="0.25">
      <c r="B4767" s="258"/>
    </row>
    <row r="4768" spans="2:2" x14ac:dyDescent="0.25">
      <c r="B4768" s="258"/>
    </row>
    <row r="4769" spans="2:2" x14ac:dyDescent="0.25">
      <c r="B4769" s="258"/>
    </row>
    <row r="4770" spans="2:2" x14ac:dyDescent="0.25">
      <c r="B4770" s="258"/>
    </row>
    <row r="4771" spans="2:2" x14ac:dyDescent="0.25">
      <c r="B4771" s="258"/>
    </row>
    <row r="4772" spans="2:2" x14ac:dyDescent="0.25">
      <c r="B4772" s="258"/>
    </row>
    <row r="4773" spans="2:2" x14ac:dyDescent="0.25">
      <c r="B4773" s="258"/>
    </row>
    <row r="4774" spans="2:2" x14ac:dyDescent="0.25">
      <c r="B4774" s="258"/>
    </row>
    <row r="4775" spans="2:2" x14ac:dyDescent="0.25">
      <c r="B4775" s="258"/>
    </row>
    <row r="4776" spans="2:2" x14ac:dyDescent="0.25">
      <c r="B4776" s="258"/>
    </row>
    <row r="4777" spans="2:2" x14ac:dyDescent="0.25">
      <c r="B4777" s="258"/>
    </row>
    <row r="4778" spans="2:2" x14ac:dyDescent="0.25">
      <c r="B4778" s="258"/>
    </row>
    <row r="4779" spans="2:2" x14ac:dyDescent="0.25">
      <c r="B4779" s="258"/>
    </row>
    <row r="4780" spans="2:2" x14ac:dyDescent="0.25">
      <c r="B4780" s="258"/>
    </row>
    <row r="4781" spans="2:2" x14ac:dyDescent="0.25">
      <c r="B4781" s="258"/>
    </row>
    <row r="4782" spans="2:2" x14ac:dyDescent="0.25">
      <c r="B4782" s="258"/>
    </row>
    <row r="4783" spans="2:2" x14ac:dyDescent="0.25">
      <c r="B4783" s="258"/>
    </row>
    <row r="4784" spans="2:2" x14ac:dyDescent="0.25">
      <c r="B4784" s="258"/>
    </row>
    <row r="4785" spans="2:2" x14ac:dyDescent="0.25">
      <c r="B4785" s="258"/>
    </row>
    <row r="4786" spans="2:2" x14ac:dyDescent="0.25">
      <c r="B4786" s="258"/>
    </row>
    <row r="4787" spans="2:2" x14ac:dyDescent="0.25">
      <c r="B4787" s="258"/>
    </row>
    <row r="4788" spans="2:2" x14ac:dyDescent="0.25">
      <c r="B4788" s="258"/>
    </row>
    <row r="4789" spans="2:2" x14ac:dyDescent="0.25">
      <c r="B4789" s="258"/>
    </row>
    <row r="4790" spans="2:2" x14ac:dyDescent="0.25">
      <c r="B4790" s="258"/>
    </row>
    <row r="4791" spans="2:2" x14ac:dyDescent="0.25">
      <c r="B4791" s="258"/>
    </row>
    <row r="4792" spans="2:2" x14ac:dyDescent="0.25">
      <c r="B4792" s="258"/>
    </row>
    <row r="4793" spans="2:2" x14ac:dyDescent="0.25">
      <c r="B4793" s="258"/>
    </row>
    <row r="4794" spans="2:2" x14ac:dyDescent="0.25">
      <c r="B4794" s="258"/>
    </row>
    <row r="4795" spans="2:2" x14ac:dyDescent="0.25">
      <c r="B4795" s="258"/>
    </row>
    <row r="4796" spans="2:2" x14ac:dyDescent="0.25">
      <c r="B4796" s="258"/>
    </row>
    <row r="4797" spans="2:2" x14ac:dyDescent="0.25">
      <c r="B4797" s="258"/>
    </row>
    <row r="4798" spans="2:2" x14ac:dyDescent="0.25">
      <c r="B4798" s="258"/>
    </row>
    <row r="4799" spans="2:2" x14ac:dyDescent="0.25">
      <c r="B4799" s="258"/>
    </row>
    <row r="4800" spans="2:2" x14ac:dyDescent="0.25">
      <c r="B4800" s="258"/>
    </row>
    <row r="4801" spans="2:2" x14ac:dyDescent="0.25">
      <c r="B4801" s="258"/>
    </row>
    <row r="4802" spans="2:2" x14ac:dyDescent="0.25">
      <c r="B4802" s="258"/>
    </row>
    <row r="4803" spans="2:2" x14ac:dyDescent="0.25">
      <c r="B4803" s="258"/>
    </row>
    <row r="4804" spans="2:2" x14ac:dyDescent="0.25">
      <c r="B4804" s="258"/>
    </row>
    <row r="4805" spans="2:2" x14ac:dyDescent="0.25">
      <c r="B4805" s="258"/>
    </row>
    <row r="4806" spans="2:2" x14ac:dyDescent="0.25">
      <c r="B4806" s="258"/>
    </row>
    <row r="4807" spans="2:2" x14ac:dyDescent="0.25">
      <c r="B4807" s="258"/>
    </row>
    <row r="4808" spans="2:2" x14ac:dyDescent="0.25">
      <c r="B4808" s="258"/>
    </row>
    <row r="4809" spans="2:2" x14ac:dyDescent="0.25">
      <c r="B4809" s="258"/>
    </row>
    <row r="4810" spans="2:2" x14ac:dyDescent="0.25">
      <c r="B4810" s="258"/>
    </row>
    <row r="4811" spans="2:2" x14ac:dyDescent="0.25">
      <c r="B4811" s="258"/>
    </row>
    <row r="4812" spans="2:2" x14ac:dyDescent="0.25">
      <c r="B4812" s="258"/>
    </row>
    <row r="4813" spans="2:2" x14ac:dyDescent="0.25">
      <c r="B4813" s="258"/>
    </row>
    <row r="4814" spans="2:2" x14ac:dyDescent="0.25">
      <c r="B4814" s="258"/>
    </row>
    <row r="4815" spans="2:2" x14ac:dyDescent="0.25">
      <c r="B4815" s="258"/>
    </row>
    <row r="4816" spans="2:2" x14ac:dyDescent="0.25">
      <c r="B4816" s="258"/>
    </row>
    <row r="4817" spans="2:2" x14ac:dyDescent="0.25">
      <c r="B4817" s="258"/>
    </row>
    <row r="4818" spans="2:2" x14ac:dyDescent="0.25">
      <c r="B4818" s="258"/>
    </row>
    <row r="4819" spans="2:2" x14ac:dyDescent="0.25">
      <c r="B4819" s="258"/>
    </row>
    <row r="4820" spans="2:2" x14ac:dyDescent="0.25">
      <c r="B4820" s="258"/>
    </row>
    <row r="4821" spans="2:2" x14ac:dyDescent="0.25">
      <c r="B4821" s="258"/>
    </row>
    <row r="4822" spans="2:2" x14ac:dyDescent="0.25">
      <c r="B4822" s="258"/>
    </row>
    <row r="4823" spans="2:2" x14ac:dyDescent="0.25">
      <c r="B4823" s="258"/>
    </row>
    <row r="4824" spans="2:2" x14ac:dyDescent="0.25">
      <c r="B4824" s="258"/>
    </row>
    <row r="4825" spans="2:2" x14ac:dyDescent="0.25">
      <c r="B4825" s="258"/>
    </row>
    <row r="4826" spans="2:2" x14ac:dyDescent="0.25">
      <c r="B4826" s="258"/>
    </row>
    <row r="4827" spans="2:2" x14ac:dyDescent="0.25">
      <c r="B4827" s="258"/>
    </row>
    <row r="4828" spans="2:2" x14ac:dyDescent="0.25">
      <c r="B4828" s="258"/>
    </row>
    <row r="4829" spans="2:2" x14ac:dyDescent="0.25">
      <c r="B4829" s="258"/>
    </row>
    <row r="4830" spans="2:2" x14ac:dyDescent="0.25">
      <c r="B4830" s="258"/>
    </row>
    <row r="4831" spans="2:2" x14ac:dyDescent="0.25">
      <c r="B4831" s="258"/>
    </row>
    <row r="4832" spans="2:2" x14ac:dyDescent="0.25">
      <c r="B4832" s="258"/>
    </row>
    <row r="4833" spans="2:2" x14ac:dyDescent="0.25">
      <c r="B4833" s="258"/>
    </row>
    <row r="4834" spans="2:2" x14ac:dyDescent="0.25">
      <c r="B4834" s="258"/>
    </row>
    <row r="4835" spans="2:2" x14ac:dyDescent="0.25">
      <c r="B4835" s="258"/>
    </row>
    <row r="4836" spans="2:2" x14ac:dyDescent="0.25">
      <c r="B4836" s="258"/>
    </row>
    <row r="4837" spans="2:2" x14ac:dyDescent="0.25">
      <c r="B4837" s="258"/>
    </row>
    <row r="4838" spans="2:2" x14ac:dyDescent="0.25">
      <c r="B4838" s="258"/>
    </row>
    <row r="4839" spans="2:2" x14ac:dyDescent="0.25">
      <c r="B4839" s="258"/>
    </row>
    <row r="4840" spans="2:2" x14ac:dyDescent="0.25">
      <c r="B4840" s="258"/>
    </row>
    <row r="4841" spans="2:2" x14ac:dyDescent="0.25">
      <c r="B4841" s="258"/>
    </row>
    <row r="4842" spans="2:2" x14ac:dyDescent="0.25">
      <c r="B4842" s="258"/>
    </row>
    <row r="4843" spans="2:2" x14ac:dyDescent="0.25">
      <c r="B4843" s="258"/>
    </row>
    <row r="4844" spans="2:2" x14ac:dyDescent="0.25">
      <c r="B4844" s="258"/>
    </row>
    <row r="4845" spans="2:2" x14ac:dyDescent="0.25">
      <c r="B4845" s="258"/>
    </row>
    <row r="4846" spans="2:2" x14ac:dyDescent="0.25">
      <c r="B4846" s="258"/>
    </row>
    <row r="4847" spans="2:2" x14ac:dyDescent="0.25">
      <c r="B4847" s="258"/>
    </row>
    <row r="4848" spans="2:2" x14ac:dyDescent="0.25">
      <c r="B4848" s="258"/>
    </row>
    <row r="4849" spans="2:2" x14ac:dyDescent="0.25">
      <c r="B4849" s="258"/>
    </row>
    <row r="4850" spans="2:2" x14ac:dyDescent="0.25">
      <c r="B4850" s="258"/>
    </row>
    <row r="4851" spans="2:2" x14ac:dyDescent="0.25">
      <c r="B4851" s="258"/>
    </row>
    <row r="4852" spans="2:2" x14ac:dyDescent="0.25">
      <c r="B4852" s="258"/>
    </row>
    <row r="4853" spans="2:2" x14ac:dyDescent="0.25">
      <c r="B4853" s="258"/>
    </row>
    <row r="4854" spans="2:2" x14ac:dyDescent="0.25">
      <c r="B4854" s="258"/>
    </row>
    <row r="4855" spans="2:2" x14ac:dyDescent="0.25">
      <c r="B4855" s="258"/>
    </row>
    <row r="4856" spans="2:2" x14ac:dyDescent="0.25">
      <c r="B4856" s="258"/>
    </row>
    <row r="4857" spans="2:2" x14ac:dyDescent="0.25">
      <c r="B4857" s="258"/>
    </row>
    <row r="4858" spans="2:2" x14ac:dyDescent="0.25">
      <c r="B4858" s="258"/>
    </row>
    <row r="4859" spans="2:2" x14ac:dyDescent="0.25">
      <c r="B4859" s="258"/>
    </row>
    <row r="4860" spans="2:2" x14ac:dyDescent="0.25">
      <c r="B4860" s="258"/>
    </row>
    <row r="4861" spans="2:2" x14ac:dyDescent="0.25">
      <c r="B4861" s="258"/>
    </row>
    <row r="4862" spans="2:2" x14ac:dyDescent="0.25">
      <c r="B4862" s="258"/>
    </row>
    <row r="4863" spans="2:2" x14ac:dyDescent="0.25">
      <c r="B4863" s="258"/>
    </row>
    <row r="4864" spans="2:2" x14ac:dyDescent="0.25">
      <c r="B4864" s="258"/>
    </row>
    <row r="4865" spans="2:2" x14ac:dyDescent="0.25">
      <c r="B4865" s="258"/>
    </row>
    <row r="4866" spans="2:2" x14ac:dyDescent="0.25">
      <c r="B4866" s="258"/>
    </row>
    <row r="4867" spans="2:2" x14ac:dyDescent="0.25">
      <c r="B4867" s="258"/>
    </row>
    <row r="4868" spans="2:2" x14ac:dyDescent="0.25">
      <c r="B4868" s="258"/>
    </row>
    <row r="4869" spans="2:2" x14ac:dyDescent="0.25">
      <c r="B4869" s="258"/>
    </row>
    <row r="4870" spans="2:2" x14ac:dyDescent="0.25">
      <c r="B4870" s="258"/>
    </row>
    <row r="4871" spans="2:2" x14ac:dyDescent="0.25">
      <c r="B4871" s="258"/>
    </row>
    <row r="4872" spans="2:2" x14ac:dyDescent="0.25">
      <c r="B4872" s="258"/>
    </row>
    <row r="4873" spans="2:2" x14ac:dyDescent="0.25">
      <c r="B4873" s="258"/>
    </row>
    <row r="4874" spans="2:2" x14ac:dyDescent="0.25">
      <c r="B4874" s="258"/>
    </row>
    <row r="4875" spans="2:2" x14ac:dyDescent="0.25">
      <c r="B4875" s="258"/>
    </row>
    <row r="4876" spans="2:2" x14ac:dyDescent="0.25">
      <c r="B4876" s="258"/>
    </row>
    <row r="4877" spans="2:2" x14ac:dyDescent="0.25">
      <c r="B4877" s="258"/>
    </row>
    <row r="4878" spans="2:2" x14ac:dyDescent="0.25">
      <c r="B4878" s="258"/>
    </row>
    <row r="4879" spans="2:2" x14ac:dyDescent="0.25">
      <c r="B4879" s="258"/>
    </row>
    <row r="4880" spans="2:2" x14ac:dyDescent="0.25">
      <c r="B4880" s="258"/>
    </row>
    <row r="4881" spans="2:2" x14ac:dyDescent="0.25">
      <c r="B4881" s="258"/>
    </row>
    <row r="4882" spans="2:2" x14ac:dyDescent="0.25">
      <c r="B4882" s="258"/>
    </row>
    <row r="4883" spans="2:2" x14ac:dyDescent="0.25">
      <c r="B4883" s="258"/>
    </row>
    <row r="4884" spans="2:2" x14ac:dyDescent="0.25">
      <c r="B4884" s="258"/>
    </row>
    <row r="4885" spans="2:2" x14ac:dyDescent="0.25">
      <c r="B4885" s="258"/>
    </row>
    <row r="4886" spans="2:2" x14ac:dyDescent="0.25">
      <c r="B4886" s="258"/>
    </row>
    <row r="4887" spans="2:2" x14ac:dyDescent="0.25">
      <c r="B4887" s="258"/>
    </row>
    <row r="4888" spans="2:2" x14ac:dyDescent="0.25">
      <c r="B4888" s="258"/>
    </row>
    <row r="4889" spans="2:2" x14ac:dyDescent="0.25">
      <c r="B4889" s="258"/>
    </row>
    <row r="4890" spans="2:2" x14ac:dyDescent="0.25">
      <c r="B4890" s="258"/>
    </row>
    <row r="4891" spans="2:2" x14ac:dyDescent="0.25">
      <c r="B4891" s="258"/>
    </row>
    <row r="4892" spans="2:2" x14ac:dyDescent="0.25">
      <c r="B4892" s="258"/>
    </row>
    <row r="4893" spans="2:2" x14ac:dyDescent="0.25">
      <c r="B4893" s="258"/>
    </row>
    <row r="4894" spans="2:2" x14ac:dyDescent="0.25">
      <c r="B4894" s="258"/>
    </row>
    <row r="4895" spans="2:2" x14ac:dyDescent="0.25">
      <c r="B4895" s="258"/>
    </row>
    <row r="4896" spans="2:2" x14ac:dyDescent="0.25">
      <c r="B4896" s="258"/>
    </row>
    <row r="4897" spans="2:2" x14ac:dyDescent="0.25">
      <c r="B4897" s="258"/>
    </row>
    <row r="4898" spans="2:2" x14ac:dyDescent="0.25">
      <c r="B4898" s="258"/>
    </row>
    <row r="4899" spans="2:2" x14ac:dyDescent="0.25">
      <c r="B4899" s="258"/>
    </row>
    <row r="4900" spans="2:2" x14ac:dyDescent="0.25">
      <c r="B4900" s="258"/>
    </row>
    <row r="4901" spans="2:2" x14ac:dyDescent="0.25">
      <c r="B4901" s="258"/>
    </row>
    <row r="4902" spans="2:2" x14ac:dyDescent="0.25">
      <c r="B4902" s="258"/>
    </row>
    <row r="4903" spans="2:2" x14ac:dyDescent="0.25">
      <c r="B4903" s="258"/>
    </row>
    <row r="4904" spans="2:2" x14ac:dyDescent="0.25">
      <c r="B4904" s="258"/>
    </row>
    <row r="4905" spans="2:2" x14ac:dyDescent="0.25">
      <c r="B4905" s="258"/>
    </row>
    <row r="4906" spans="2:2" x14ac:dyDescent="0.25">
      <c r="B4906" s="258"/>
    </row>
    <row r="4907" spans="2:2" x14ac:dyDescent="0.25">
      <c r="B4907" s="258"/>
    </row>
    <row r="4908" spans="2:2" x14ac:dyDescent="0.25">
      <c r="B4908" s="258"/>
    </row>
    <row r="4909" spans="2:2" x14ac:dyDescent="0.25">
      <c r="B4909" s="258"/>
    </row>
    <row r="4910" spans="2:2" x14ac:dyDescent="0.25">
      <c r="B4910" s="258"/>
    </row>
    <row r="4911" spans="2:2" x14ac:dyDescent="0.25">
      <c r="B4911" s="258"/>
    </row>
    <row r="4912" spans="2:2" x14ac:dyDescent="0.25">
      <c r="B4912" s="258"/>
    </row>
    <row r="4913" spans="2:2" x14ac:dyDescent="0.25">
      <c r="B4913" s="258"/>
    </row>
    <row r="4914" spans="2:2" x14ac:dyDescent="0.25">
      <c r="B4914" s="258"/>
    </row>
    <row r="4915" spans="2:2" x14ac:dyDescent="0.25">
      <c r="B4915" s="258"/>
    </row>
    <row r="4916" spans="2:2" x14ac:dyDescent="0.25">
      <c r="B4916" s="258"/>
    </row>
    <row r="4917" spans="2:2" x14ac:dyDescent="0.25">
      <c r="B4917" s="258"/>
    </row>
    <row r="4918" spans="2:2" x14ac:dyDescent="0.25">
      <c r="B4918" s="258"/>
    </row>
    <row r="4919" spans="2:2" x14ac:dyDescent="0.25">
      <c r="B4919" s="258"/>
    </row>
    <row r="4920" spans="2:2" x14ac:dyDescent="0.25">
      <c r="B4920" s="258"/>
    </row>
    <row r="4921" spans="2:2" x14ac:dyDescent="0.25">
      <c r="B4921" s="258"/>
    </row>
    <row r="4922" spans="2:2" x14ac:dyDescent="0.25">
      <c r="B4922" s="258"/>
    </row>
    <row r="4923" spans="2:2" x14ac:dyDescent="0.25">
      <c r="B4923" s="258"/>
    </row>
    <row r="4924" spans="2:2" x14ac:dyDescent="0.25">
      <c r="B4924" s="258"/>
    </row>
    <row r="4925" spans="2:2" x14ac:dyDescent="0.25">
      <c r="B4925" s="258"/>
    </row>
    <row r="4926" spans="2:2" x14ac:dyDescent="0.25">
      <c r="B4926" s="258"/>
    </row>
    <row r="4927" spans="2:2" x14ac:dyDescent="0.25">
      <c r="B4927" s="258"/>
    </row>
    <row r="4928" spans="2:2" x14ac:dyDescent="0.25">
      <c r="B4928" s="258"/>
    </row>
    <row r="4929" spans="2:2" x14ac:dyDescent="0.25">
      <c r="B4929" s="258"/>
    </row>
    <row r="4930" spans="2:2" x14ac:dyDescent="0.25">
      <c r="B4930" s="258"/>
    </row>
    <row r="4931" spans="2:2" x14ac:dyDescent="0.25">
      <c r="B4931" s="258"/>
    </row>
    <row r="4932" spans="2:2" x14ac:dyDescent="0.25">
      <c r="B4932" s="258"/>
    </row>
    <row r="4933" spans="2:2" x14ac:dyDescent="0.25">
      <c r="B4933" s="258"/>
    </row>
    <row r="4934" spans="2:2" x14ac:dyDescent="0.25">
      <c r="B4934" s="258"/>
    </row>
    <row r="4935" spans="2:2" x14ac:dyDescent="0.25">
      <c r="B4935" s="258"/>
    </row>
    <row r="4936" spans="2:2" x14ac:dyDescent="0.25">
      <c r="B4936" s="258"/>
    </row>
    <row r="4937" spans="2:2" x14ac:dyDescent="0.25">
      <c r="B4937" s="258"/>
    </row>
    <row r="4938" spans="2:2" x14ac:dyDescent="0.25">
      <c r="B4938" s="258"/>
    </row>
    <row r="4939" spans="2:2" x14ac:dyDescent="0.25">
      <c r="B4939" s="258"/>
    </row>
    <row r="4940" spans="2:2" x14ac:dyDescent="0.25">
      <c r="B4940" s="258"/>
    </row>
    <row r="4941" spans="2:2" x14ac:dyDescent="0.25">
      <c r="B4941" s="258"/>
    </row>
    <row r="4942" spans="2:2" x14ac:dyDescent="0.25">
      <c r="B4942" s="258"/>
    </row>
    <row r="4943" spans="2:2" x14ac:dyDescent="0.25">
      <c r="B4943" s="258"/>
    </row>
    <row r="4944" spans="2:2" x14ac:dyDescent="0.25">
      <c r="B4944" s="258"/>
    </row>
    <row r="4945" spans="2:2" x14ac:dyDescent="0.25">
      <c r="B4945" s="258"/>
    </row>
    <row r="4946" spans="2:2" x14ac:dyDescent="0.25">
      <c r="B4946" s="258"/>
    </row>
    <row r="4947" spans="2:2" x14ac:dyDescent="0.25">
      <c r="B4947" s="258"/>
    </row>
    <row r="4948" spans="2:2" x14ac:dyDescent="0.25">
      <c r="B4948" s="258"/>
    </row>
    <row r="4949" spans="2:2" x14ac:dyDescent="0.25">
      <c r="B4949" s="258"/>
    </row>
    <row r="4950" spans="2:2" x14ac:dyDescent="0.25">
      <c r="B4950" s="258"/>
    </row>
    <row r="4951" spans="2:2" x14ac:dyDescent="0.25">
      <c r="B4951" s="258"/>
    </row>
    <row r="4952" spans="2:2" x14ac:dyDescent="0.25">
      <c r="B4952" s="258"/>
    </row>
    <row r="4953" spans="2:2" x14ac:dyDescent="0.25">
      <c r="B4953" s="258"/>
    </row>
    <row r="4954" spans="2:2" x14ac:dyDescent="0.25">
      <c r="B4954" s="258"/>
    </row>
    <row r="4955" spans="2:2" x14ac:dyDescent="0.25">
      <c r="B4955" s="258"/>
    </row>
    <row r="4956" spans="2:2" x14ac:dyDescent="0.25">
      <c r="B4956" s="258"/>
    </row>
    <row r="4957" spans="2:2" x14ac:dyDescent="0.25">
      <c r="B4957" s="258"/>
    </row>
    <row r="4958" spans="2:2" x14ac:dyDescent="0.25">
      <c r="B4958" s="258"/>
    </row>
    <row r="4959" spans="2:2" x14ac:dyDescent="0.25">
      <c r="B4959" s="258"/>
    </row>
    <row r="4960" spans="2:2" x14ac:dyDescent="0.25">
      <c r="B4960" s="258"/>
    </row>
    <row r="4961" spans="2:2" x14ac:dyDescent="0.25">
      <c r="B4961" s="258"/>
    </row>
    <row r="4962" spans="2:2" x14ac:dyDescent="0.25">
      <c r="B4962" s="258"/>
    </row>
    <row r="4963" spans="2:2" x14ac:dyDescent="0.25">
      <c r="B4963" s="258"/>
    </row>
    <row r="4964" spans="2:2" x14ac:dyDescent="0.25">
      <c r="B4964" s="258"/>
    </row>
    <row r="4965" spans="2:2" x14ac:dyDescent="0.25">
      <c r="B4965" s="258"/>
    </row>
    <row r="4966" spans="2:2" x14ac:dyDescent="0.25">
      <c r="B4966" s="258"/>
    </row>
    <row r="4967" spans="2:2" x14ac:dyDescent="0.25">
      <c r="B4967" s="258"/>
    </row>
    <row r="4968" spans="2:2" x14ac:dyDescent="0.25">
      <c r="B4968" s="258"/>
    </row>
    <row r="4969" spans="2:2" x14ac:dyDescent="0.25">
      <c r="B4969" s="258"/>
    </row>
    <row r="4970" spans="2:2" x14ac:dyDescent="0.25">
      <c r="B4970" s="258"/>
    </row>
    <row r="4971" spans="2:2" x14ac:dyDescent="0.25">
      <c r="B4971" s="258"/>
    </row>
    <row r="4972" spans="2:2" x14ac:dyDescent="0.25">
      <c r="B4972" s="258"/>
    </row>
    <row r="4973" spans="2:2" x14ac:dyDescent="0.25">
      <c r="B4973" s="258"/>
    </row>
    <row r="4974" spans="2:2" x14ac:dyDescent="0.25">
      <c r="B4974" s="258"/>
    </row>
    <row r="4975" spans="2:2" x14ac:dyDescent="0.25">
      <c r="B4975" s="258"/>
    </row>
    <row r="4976" spans="2:2" x14ac:dyDescent="0.25">
      <c r="B4976" s="258"/>
    </row>
    <row r="4977" spans="2:2" x14ac:dyDescent="0.25">
      <c r="B4977" s="258"/>
    </row>
    <row r="4978" spans="2:2" x14ac:dyDescent="0.25">
      <c r="B4978" s="258"/>
    </row>
    <row r="4979" spans="2:2" x14ac:dyDescent="0.25">
      <c r="B4979" s="258"/>
    </row>
    <row r="4980" spans="2:2" x14ac:dyDescent="0.25">
      <c r="B4980" s="258"/>
    </row>
    <row r="4981" spans="2:2" x14ac:dyDescent="0.25">
      <c r="B4981" s="258"/>
    </row>
    <row r="4982" spans="2:2" x14ac:dyDescent="0.25">
      <c r="B4982" s="258"/>
    </row>
    <row r="4983" spans="2:2" x14ac:dyDescent="0.25">
      <c r="B4983" s="258"/>
    </row>
    <row r="4984" spans="2:2" x14ac:dyDescent="0.25">
      <c r="B4984" s="258"/>
    </row>
    <row r="4985" spans="2:2" x14ac:dyDescent="0.25">
      <c r="B4985" s="258"/>
    </row>
    <row r="4986" spans="2:2" x14ac:dyDescent="0.25">
      <c r="B4986" s="258"/>
    </row>
    <row r="4987" spans="2:2" x14ac:dyDescent="0.25">
      <c r="B4987" s="258"/>
    </row>
    <row r="4988" spans="2:2" x14ac:dyDescent="0.25">
      <c r="B4988" s="258"/>
    </row>
    <row r="4989" spans="2:2" x14ac:dyDescent="0.25">
      <c r="B4989" s="258"/>
    </row>
    <row r="4990" spans="2:2" x14ac:dyDescent="0.25">
      <c r="B4990" s="258"/>
    </row>
    <row r="4991" spans="2:2" x14ac:dyDescent="0.25">
      <c r="B4991" s="258"/>
    </row>
    <row r="4992" spans="2:2" x14ac:dyDescent="0.25">
      <c r="B4992" s="258"/>
    </row>
    <row r="4993" spans="2:2" x14ac:dyDescent="0.25">
      <c r="B4993" s="258"/>
    </row>
    <row r="4994" spans="2:2" x14ac:dyDescent="0.25">
      <c r="B4994" s="258"/>
    </row>
    <row r="4995" spans="2:2" x14ac:dyDescent="0.25">
      <c r="B4995" s="258"/>
    </row>
    <row r="4996" spans="2:2" x14ac:dyDescent="0.25">
      <c r="B4996" s="258"/>
    </row>
    <row r="4997" spans="2:2" x14ac:dyDescent="0.25">
      <c r="B4997" s="258"/>
    </row>
    <row r="4998" spans="2:2" x14ac:dyDescent="0.25">
      <c r="B4998" s="258"/>
    </row>
    <row r="4999" spans="2:2" x14ac:dyDescent="0.25">
      <c r="B4999" s="258"/>
    </row>
    <row r="5000" spans="2:2" x14ac:dyDescent="0.25">
      <c r="B5000" s="258"/>
    </row>
    <row r="5001" spans="2:2" x14ac:dyDescent="0.25">
      <c r="B5001" s="258"/>
    </row>
    <row r="5002" spans="2:2" x14ac:dyDescent="0.25">
      <c r="B5002" s="258"/>
    </row>
    <row r="5003" spans="2:2" x14ac:dyDescent="0.25">
      <c r="B5003" s="258"/>
    </row>
    <row r="5004" spans="2:2" x14ac:dyDescent="0.25">
      <c r="B5004" s="258"/>
    </row>
    <row r="5005" spans="2:2" x14ac:dyDescent="0.25">
      <c r="B5005" s="258"/>
    </row>
    <row r="5006" spans="2:2" x14ac:dyDescent="0.25">
      <c r="B5006" s="258"/>
    </row>
    <row r="5007" spans="2:2" x14ac:dyDescent="0.25">
      <c r="B5007" s="258"/>
    </row>
    <row r="5008" spans="2:2" x14ac:dyDescent="0.25">
      <c r="B5008" s="258"/>
    </row>
    <row r="5009" spans="2:2" x14ac:dyDescent="0.25">
      <c r="B5009" s="258"/>
    </row>
    <row r="5010" spans="2:2" x14ac:dyDescent="0.25">
      <c r="B5010" s="258"/>
    </row>
    <row r="5011" spans="2:2" x14ac:dyDescent="0.25">
      <c r="B5011" s="258"/>
    </row>
    <row r="5012" spans="2:2" x14ac:dyDescent="0.25">
      <c r="B5012" s="258"/>
    </row>
    <row r="5013" spans="2:2" x14ac:dyDescent="0.25">
      <c r="B5013" s="258"/>
    </row>
    <row r="5014" spans="2:2" x14ac:dyDescent="0.25">
      <c r="B5014" s="258"/>
    </row>
    <row r="5015" spans="2:2" x14ac:dyDescent="0.25">
      <c r="B5015" s="258"/>
    </row>
    <row r="5016" spans="2:2" x14ac:dyDescent="0.25">
      <c r="B5016" s="258"/>
    </row>
    <row r="5017" spans="2:2" x14ac:dyDescent="0.25">
      <c r="B5017" s="258"/>
    </row>
    <row r="5018" spans="2:2" x14ac:dyDescent="0.25">
      <c r="B5018" s="258"/>
    </row>
    <row r="5019" spans="2:2" x14ac:dyDescent="0.25">
      <c r="B5019" s="258"/>
    </row>
    <row r="5020" spans="2:2" x14ac:dyDescent="0.25">
      <c r="B5020" s="258"/>
    </row>
    <row r="5021" spans="2:2" x14ac:dyDescent="0.25">
      <c r="B5021" s="258"/>
    </row>
    <row r="5022" spans="2:2" x14ac:dyDescent="0.25">
      <c r="B5022" s="258"/>
    </row>
    <row r="5023" spans="2:2" x14ac:dyDescent="0.25">
      <c r="B5023" s="258"/>
    </row>
    <row r="5024" spans="2:2" x14ac:dyDescent="0.25">
      <c r="B5024" s="258"/>
    </row>
    <row r="5025" spans="2:2" x14ac:dyDescent="0.25">
      <c r="B5025" s="258"/>
    </row>
    <row r="5026" spans="2:2" x14ac:dyDescent="0.25">
      <c r="B5026" s="258"/>
    </row>
    <row r="5027" spans="2:2" x14ac:dyDescent="0.25">
      <c r="B5027" s="258"/>
    </row>
    <row r="5028" spans="2:2" x14ac:dyDescent="0.25">
      <c r="B5028" s="258"/>
    </row>
    <row r="5029" spans="2:2" x14ac:dyDescent="0.25">
      <c r="B5029" s="258"/>
    </row>
    <row r="5030" spans="2:2" x14ac:dyDescent="0.25">
      <c r="B5030" s="258"/>
    </row>
    <row r="5031" spans="2:2" x14ac:dyDescent="0.25">
      <c r="B5031" s="258"/>
    </row>
    <row r="5032" spans="2:2" x14ac:dyDescent="0.25">
      <c r="B5032" s="258"/>
    </row>
    <row r="5033" spans="2:2" x14ac:dyDescent="0.25">
      <c r="B5033" s="258"/>
    </row>
    <row r="5034" spans="2:2" x14ac:dyDescent="0.25">
      <c r="B5034" s="258"/>
    </row>
    <row r="5035" spans="2:2" x14ac:dyDescent="0.25">
      <c r="B5035" s="258"/>
    </row>
    <row r="5036" spans="2:2" x14ac:dyDescent="0.25">
      <c r="B5036" s="258"/>
    </row>
    <row r="5037" spans="2:2" x14ac:dyDescent="0.25">
      <c r="B5037" s="258"/>
    </row>
    <row r="5038" spans="2:2" x14ac:dyDescent="0.25">
      <c r="B5038" s="258"/>
    </row>
    <row r="5039" spans="2:2" x14ac:dyDescent="0.25">
      <c r="B5039" s="258"/>
    </row>
    <row r="5040" spans="2:2" x14ac:dyDescent="0.25">
      <c r="B5040" s="258"/>
    </row>
    <row r="5041" spans="2:2" x14ac:dyDescent="0.25">
      <c r="B5041" s="258"/>
    </row>
    <row r="5042" spans="2:2" x14ac:dyDescent="0.25">
      <c r="B5042" s="258"/>
    </row>
    <row r="5043" spans="2:2" x14ac:dyDescent="0.25">
      <c r="B5043" s="258"/>
    </row>
    <row r="5044" spans="2:2" x14ac:dyDescent="0.25">
      <c r="B5044" s="258"/>
    </row>
    <row r="5045" spans="2:2" x14ac:dyDescent="0.25">
      <c r="B5045" s="258"/>
    </row>
    <row r="5046" spans="2:2" x14ac:dyDescent="0.25">
      <c r="B5046" s="258"/>
    </row>
    <row r="5047" spans="2:2" x14ac:dyDescent="0.25">
      <c r="B5047" s="258"/>
    </row>
    <row r="5048" spans="2:2" x14ac:dyDescent="0.25">
      <c r="B5048" s="258"/>
    </row>
    <row r="5049" spans="2:2" x14ac:dyDescent="0.25">
      <c r="B5049" s="258"/>
    </row>
    <row r="5050" spans="2:2" x14ac:dyDescent="0.25">
      <c r="B5050" s="258"/>
    </row>
    <row r="5051" spans="2:2" x14ac:dyDescent="0.25">
      <c r="B5051" s="258"/>
    </row>
    <row r="5052" spans="2:2" x14ac:dyDescent="0.25">
      <c r="B5052" s="258"/>
    </row>
    <row r="5053" spans="2:2" x14ac:dyDescent="0.25">
      <c r="B5053" s="258"/>
    </row>
    <row r="5054" spans="2:2" x14ac:dyDescent="0.25">
      <c r="B5054" s="258"/>
    </row>
    <row r="5055" spans="2:2" x14ac:dyDescent="0.25">
      <c r="B5055" s="258"/>
    </row>
    <row r="5056" spans="2:2" x14ac:dyDescent="0.25">
      <c r="B5056" s="258"/>
    </row>
    <row r="5057" spans="2:2" x14ac:dyDescent="0.25">
      <c r="B5057" s="258"/>
    </row>
    <row r="5058" spans="2:2" x14ac:dyDescent="0.25">
      <c r="B5058" s="258"/>
    </row>
    <row r="5059" spans="2:2" x14ac:dyDescent="0.25">
      <c r="B5059" s="258"/>
    </row>
    <row r="5060" spans="2:2" x14ac:dyDescent="0.25">
      <c r="B5060" s="258"/>
    </row>
    <row r="5061" spans="2:2" x14ac:dyDescent="0.25">
      <c r="B5061" s="258"/>
    </row>
    <row r="5062" spans="2:2" x14ac:dyDescent="0.25">
      <c r="B5062" s="258"/>
    </row>
    <row r="5063" spans="2:2" x14ac:dyDescent="0.25">
      <c r="B5063" s="258"/>
    </row>
    <row r="5064" spans="2:2" x14ac:dyDescent="0.25">
      <c r="B5064" s="258"/>
    </row>
    <row r="5065" spans="2:2" x14ac:dyDescent="0.25">
      <c r="B5065" s="258"/>
    </row>
    <row r="5066" spans="2:2" x14ac:dyDescent="0.25">
      <c r="B5066" s="258"/>
    </row>
    <row r="5067" spans="2:2" x14ac:dyDescent="0.25">
      <c r="B5067" s="258"/>
    </row>
    <row r="5068" spans="2:2" x14ac:dyDescent="0.25">
      <c r="B5068" s="258"/>
    </row>
    <row r="5069" spans="2:2" x14ac:dyDescent="0.25">
      <c r="B5069" s="258"/>
    </row>
    <row r="5070" spans="2:2" x14ac:dyDescent="0.25">
      <c r="B5070" s="258"/>
    </row>
    <row r="5071" spans="2:2" x14ac:dyDescent="0.25">
      <c r="B5071" s="258"/>
    </row>
    <row r="5072" spans="2:2" x14ac:dyDescent="0.25">
      <c r="B5072" s="258"/>
    </row>
    <row r="5073" spans="2:2" x14ac:dyDescent="0.25">
      <c r="B5073" s="258"/>
    </row>
    <row r="5074" spans="2:2" x14ac:dyDescent="0.25">
      <c r="B5074" s="258"/>
    </row>
    <row r="5075" spans="2:2" x14ac:dyDescent="0.25">
      <c r="B5075" s="258"/>
    </row>
    <row r="5076" spans="2:2" x14ac:dyDescent="0.25">
      <c r="B5076" s="258"/>
    </row>
    <row r="5077" spans="2:2" x14ac:dyDescent="0.25">
      <c r="B5077" s="258"/>
    </row>
    <row r="5078" spans="2:2" x14ac:dyDescent="0.25">
      <c r="B5078" s="258"/>
    </row>
    <row r="5079" spans="2:2" x14ac:dyDescent="0.25">
      <c r="B5079" s="258"/>
    </row>
    <row r="5080" spans="2:2" x14ac:dyDescent="0.25">
      <c r="B5080" s="258"/>
    </row>
    <row r="5081" spans="2:2" x14ac:dyDescent="0.25">
      <c r="B5081" s="258"/>
    </row>
    <row r="5082" spans="2:2" x14ac:dyDescent="0.25">
      <c r="B5082" s="258"/>
    </row>
    <row r="5083" spans="2:2" x14ac:dyDescent="0.25">
      <c r="B5083" s="258"/>
    </row>
    <row r="5084" spans="2:2" x14ac:dyDescent="0.25">
      <c r="B5084" s="258"/>
    </row>
    <row r="5085" spans="2:2" x14ac:dyDescent="0.25">
      <c r="B5085" s="258"/>
    </row>
    <row r="5086" spans="2:2" x14ac:dyDescent="0.25">
      <c r="B5086" s="258"/>
    </row>
    <row r="5087" spans="2:2" x14ac:dyDescent="0.25">
      <c r="B5087" s="258"/>
    </row>
    <row r="5088" spans="2:2" x14ac:dyDescent="0.25">
      <c r="B5088" s="258"/>
    </row>
    <row r="5089" spans="2:2" x14ac:dyDescent="0.25">
      <c r="B5089" s="258"/>
    </row>
    <row r="5090" spans="2:2" x14ac:dyDescent="0.25">
      <c r="B5090" s="258"/>
    </row>
    <row r="5091" spans="2:2" x14ac:dyDescent="0.25">
      <c r="B5091" s="258"/>
    </row>
    <row r="5092" spans="2:2" x14ac:dyDescent="0.25">
      <c r="B5092" s="258"/>
    </row>
    <row r="5093" spans="2:2" x14ac:dyDescent="0.25">
      <c r="B5093" s="258"/>
    </row>
    <row r="5094" spans="2:2" x14ac:dyDescent="0.25">
      <c r="B5094" s="258"/>
    </row>
    <row r="5095" spans="2:2" x14ac:dyDescent="0.25">
      <c r="B5095" s="258"/>
    </row>
    <row r="5096" spans="2:2" x14ac:dyDescent="0.25">
      <c r="B5096" s="258"/>
    </row>
    <row r="5097" spans="2:2" x14ac:dyDescent="0.25">
      <c r="B5097" s="258"/>
    </row>
    <row r="5098" spans="2:2" x14ac:dyDescent="0.25">
      <c r="B5098" s="258"/>
    </row>
    <row r="5099" spans="2:2" x14ac:dyDescent="0.25">
      <c r="B5099" s="258"/>
    </row>
    <row r="5100" spans="2:2" x14ac:dyDescent="0.25">
      <c r="B5100" s="258"/>
    </row>
    <row r="5101" spans="2:2" x14ac:dyDescent="0.25">
      <c r="B5101" s="258"/>
    </row>
    <row r="5102" spans="2:2" x14ac:dyDescent="0.25">
      <c r="B5102" s="258"/>
    </row>
    <row r="5103" spans="2:2" x14ac:dyDescent="0.25">
      <c r="B5103" s="258"/>
    </row>
    <row r="5104" spans="2:2" x14ac:dyDescent="0.25">
      <c r="B5104" s="258"/>
    </row>
    <row r="5105" spans="2:2" x14ac:dyDescent="0.25">
      <c r="B5105" s="258"/>
    </row>
    <row r="5106" spans="2:2" x14ac:dyDescent="0.25">
      <c r="B5106" s="258"/>
    </row>
    <row r="5107" spans="2:2" x14ac:dyDescent="0.25">
      <c r="B5107" s="258"/>
    </row>
    <row r="5108" spans="2:2" x14ac:dyDescent="0.25">
      <c r="B5108" s="258"/>
    </row>
    <row r="5109" spans="2:2" x14ac:dyDescent="0.25">
      <c r="B5109" s="258"/>
    </row>
    <row r="5110" spans="2:2" x14ac:dyDescent="0.25">
      <c r="B5110" s="258"/>
    </row>
    <row r="5111" spans="2:2" x14ac:dyDescent="0.25">
      <c r="B5111" s="258"/>
    </row>
    <row r="5112" spans="2:2" x14ac:dyDescent="0.25">
      <c r="B5112" s="258"/>
    </row>
    <row r="5113" spans="2:2" x14ac:dyDescent="0.25">
      <c r="B5113" s="258"/>
    </row>
    <row r="5114" spans="2:2" x14ac:dyDescent="0.25">
      <c r="B5114" s="258"/>
    </row>
    <row r="5115" spans="2:2" x14ac:dyDescent="0.25">
      <c r="B5115" s="258"/>
    </row>
    <row r="5116" spans="2:2" x14ac:dyDescent="0.25">
      <c r="B5116" s="258"/>
    </row>
    <row r="5117" spans="2:2" x14ac:dyDescent="0.25">
      <c r="B5117" s="258"/>
    </row>
    <row r="5118" spans="2:2" x14ac:dyDescent="0.25">
      <c r="B5118" s="258"/>
    </row>
    <row r="5119" spans="2:2" x14ac:dyDescent="0.25">
      <c r="B5119" s="258"/>
    </row>
    <row r="5120" spans="2:2" x14ac:dyDescent="0.25">
      <c r="B5120" s="258"/>
    </row>
    <row r="5121" spans="2:2" x14ac:dyDescent="0.25">
      <c r="B5121" s="258"/>
    </row>
    <row r="5122" spans="2:2" x14ac:dyDescent="0.25">
      <c r="B5122" s="258"/>
    </row>
    <row r="5123" spans="2:2" x14ac:dyDescent="0.25">
      <c r="B5123" s="258"/>
    </row>
    <row r="5124" spans="2:2" x14ac:dyDescent="0.25">
      <c r="B5124" s="258"/>
    </row>
    <row r="5125" spans="2:2" x14ac:dyDescent="0.25">
      <c r="B5125" s="258"/>
    </row>
    <row r="5126" spans="2:2" x14ac:dyDescent="0.25">
      <c r="B5126" s="258"/>
    </row>
    <row r="5127" spans="2:2" x14ac:dyDescent="0.25">
      <c r="B5127" s="258"/>
    </row>
    <row r="5128" spans="2:2" x14ac:dyDescent="0.25">
      <c r="B5128" s="258"/>
    </row>
    <row r="5129" spans="2:2" x14ac:dyDescent="0.25">
      <c r="B5129" s="258"/>
    </row>
    <row r="5130" spans="2:2" x14ac:dyDescent="0.25">
      <c r="B5130" s="258"/>
    </row>
    <row r="5131" spans="2:2" x14ac:dyDescent="0.25">
      <c r="B5131" s="258"/>
    </row>
    <row r="5132" spans="2:2" x14ac:dyDescent="0.25">
      <c r="B5132" s="258"/>
    </row>
    <row r="5133" spans="2:2" x14ac:dyDescent="0.25">
      <c r="B5133" s="258"/>
    </row>
    <row r="5134" spans="2:2" x14ac:dyDescent="0.25">
      <c r="B5134" s="258"/>
    </row>
    <row r="5135" spans="2:2" x14ac:dyDescent="0.25">
      <c r="B5135" s="258"/>
    </row>
    <row r="5136" spans="2:2" x14ac:dyDescent="0.25">
      <c r="B5136" s="258"/>
    </row>
    <row r="5137" spans="2:2" x14ac:dyDescent="0.25">
      <c r="B5137" s="258"/>
    </row>
    <row r="5138" spans="2:2" x14ac:dyDescent="0.25">
      <c r="B5138" s="258"/>
    </row>
    <row r="5139" spans="2:2" x14ac:dyDescent="0.25">
      <c r="B5139" s="258"/>
    </row>
    <row r="5140" spans="2:2" x14ac:dyDescent="0.25">
      <c r="B5140" s="258"/>
    </row>
    <row r="5141" spans="2:2" x14ac:dyDescent="0.25">
      <c r="B5141" s="258"/>
    </row>
    <row r="5142" spans="2:2" x14ac:dyDescent="0.25">
      <c r="B5142" s="258"/>
    </row>
    <row r="5143" spans="2:2" x14ac:dyDescent="0.25">
      <c r="B5143" s="258"/>
    </row>
    <row r="5144" spans="2:2" x14ac:dyDescent="0.25">
      <c r="B5144" s="258"/>
    </row>
    <row r="5145" spans="2:2" x14ac:dyDescent="0.25">
      <c r="B5145" s="258"/>
    </row>
    <row r="5146" spans="2:2" x14ac:dyDescent="0.25">
      <c r="B5146" s="258"/>
    </row>
    <row r="5147" spans="2:2" x14ac:dyDescent="0.25">
      <c r="B5147" s="258"/>
    </row>
    <row r="5148" spans="2:2" x14ac:dyDescent="0.25">
      <c r="B5148" s="258"/>
    </row>
    <row r="5149" spans="2:2" x14ac:dyDescent="0.25">
      <c r="B5149" s="258"/>
    </row>
    <row r="5150" spans="2:2" x14ac:dyDescent="0.25">
      <c r="B5150" s="258"/>
    </row>
    <row r="5151" spans="2:2" x14ac:dyDescent="0.25">
      <c r="B5151" s="258"/>
    </row>
    <row r="5152" spans="2:2" x14ac:dyDescent="0.25">
      <c r="B5152" s="258"/>
    </row>
    <row r="5153" spans="2:2" x14ac:dyDescent="0.25">
      <c r="B5153" s="258"/>
    </row>
    <row r="5154" spans="2:2" x14ac:dyDescent="0.25">
      <c r="B5154" s="258"/>
    </row>
    <row r="5155" spans="2:2" x14ac:dyDescent="0.25">
      <c r="B5155" s="258"/>
    </row>
    <row r="5156" spans="2:2" x14ac:dyDescent="0.25">
      <c r="B5156" s="258"/>
    </row>
    <row r="5157" spans="2:2" x14ac:dyDescent="0.25">
      <c r="B5157" s="258"/>
    </row>
    <row r="5158" spans="2:2" x14ac:dyDescent="0.25">
      <c r="B5158" s="258"/>
    </row>
    <row r="5159" spans="2:2" x14ac:dyDescent="0.25">
      <c r="B5159" s="258"/>
    </row>
    <row r="5160" spans="2:2" x14ac:dyDescent="0.25">
      <c r="B5160" s="258"/>
    </row>
    <row r="5161" spans="2:2" x14ac:dyDescent="0.25">
      <c r="B5161" s="258"/>
    </row>
    <row r="5162" spans="2:2" x14ac:dyDescent="0.25">
      <c r="B5162" s="258"/>
    </row>
    <row r="5163" spans="2:2" x14ac:dyDescent="0.25">
      <c r="B5163" s="258"/>
    </row>
    <row r="5164" spans="2:2" x14ac:dyDescent="0.25">
      <c r="B5164" s="258"/>
    </row>
    <row r="5165" spans="2:2" x14ac:dyDescent="0.25">
      <c r="B5165" s="258"/>
    </row>
    <row r="5166" spans="2:2" x14ac:dyDescent="0.25">
      <c r="B5166" s="258"/>
    </row>
    <row r="5167" spans="2:2" x14ac:dyDescent="0.25">
      <c r="B5167" s="258"/>
    </row>
    <row r="5168" spans="2:2" x14ac:dyDescent="0.25">
      <c r="B5168" s="258"/>
    </row>
    <row r="5169" spans="2:2" x14ac:dyDescent="0.25">
      <c r="B5169" s="258"/>
    </row>
    <row r="5170" spans="2:2" x14ac:dyDescent="0.25">
      <c r="B5170" s="258"/>
    </row>
    <row r="5171" spans="2:2" x14ac:dyDescent="0.25">
      <c r="B5171" s="258"/>
    </row>
    <row r="5172" spans="2:2" x14ac:dyDescent="0.25">
      <c r="B5172" s="258"/>
    </row>
    <row r="5173" spans="2:2" x14ac:dyDescent="0.25">
      <c r="B5173" s="258"/>
    </row>
    <row r="5174" spans="2:2" x14ac:dyDescent="0.25">
      <c r="B5174" s="258"/>
    </row>
    <row r="5175" spans="2:2" x14ac:dyDescent="0.25">
      <c r="B5175" s="258"/>
    </row>
    <row r="5176" spans="2:2" x14ac:dyDescent="0.25">
      <c r="B5176" s="258"/>
    </row>
    <row r="5177" spans="2:2" x14ac:dyDescent="0.25">
      <c r="B5177" s="258"/>
    </row>
    <row r="5178" spans="2:2" x14ac:dyDescent="0.25">
      <c r="B5178" s="258"/>
    </row>
    <row r="5179" spans="2:2" x14ac:dyDescent="0.25">
      <c r="B5179" s="258"/>
    </row>
    <row r="5180" spans="2:2" x14ac:dyDescent="0.25">
      <c r="B5180" s="258"/>
    </row>
    <row r="5181" spans="2:2" x14ac:dyDescent="0.25">
      <c r="B5181" s="258"/>
    </row>
    <row r="5182" spans="2:2" x14ac:dyDescent="0.25">
      <c r="B5182" s="258"/>
    </row>
    <row r="5183" spans="2:2" x14ac:dyDescent="0.25">
      <c r="B5183" s="258"/>
    </row>
    <row r="5184" spans="2:2" x14ac:dyDescent="0.25">
      <c r="B5184" s="258"/>
    </row>
    <row r="5185" spans="2:2" x14ac:dyDescent="0.25">
      <c r="B5185" s="258"/>
    </row>
    <row r="5186" spans="2:2" x14ac:dyDescent="0.25">
      <c r="B5186" s="258"/>
    </row>
    <row r="5187" spans="2:2" x14ac:dyDescent="0.25">
      <c r="B5187" s="258"/>
    </row>
    <row r="5188" spans="2:2" x14ac:dyDescent="0.25">
      <c r="B5188" s="258"/>
    </row>
    <row r="5189" spans="2:2" x14ac:dyDescent="0.25">
      <c r="B5189" s="258"/>
    </row>
    <row r="5190" spans="2:2" x14ac:dyDescent="0.25">
      <c r="B5190" s="258"/>
    </row>
    <row r="5191" spans="2:2" x14ac:dyDescent="0.25">
      <c r="B5191" s="258"/>
    </row>
    <row r="5192" spans="2:2" x14ac:dyDescent="0.25">
      <c r="B5192" s="258"/>
    </row>
    <row r="5193" spans="2:2" x14ac:dyDescent="0.25">
      <c r="B5193" s="258"/>
    </row>
    <row r="5194" spans="2:2" x14ac:dyDescent="0.25">
      <c r="B5194" s="258"/>
    </row>
    <row r="5195" spans="2:2" x14ac:dyDescent="0.25">
      <c r="B5195" s="258"/>
    </row>
    <row r="5196" spans="2:2" x14ac:dyDescent="0.25">
      <c r="B5196" s="258"/>
    </row>
    <row r="5197" spans="2:2" x14ac:dyDescent="0.25">
      <c r="B5197" s="258"/>
    </row>
    <row r="5198" spans="2:2" x14ac:dyDescent="0.25">
      <c r="B5198" s="258"/>
    </row>
    <row r="5199" spans="2:2" x14ac:dyDescent="0.25">
      <c r="B5199" s="258"/>
    </row>
    <row r="5200" spans="2:2" x14ac:dyDescent="0.25">
      <c r="B5200" s="258"/>
    </row>
    <row r="5201" spans="2:2" x14ac:dyDescent="0.25">
      <c r="B5201" s="258"/>
    </row>
    <row r="5202" spans="2:2" x14ac:dyDescent="0.25">
      <c r="B5202" s="258"/>
    </row>
    <row r="5203" spans="2:2" x14ac:dyDescent="0.25">
      <c r="B5203" s="258"/>
    </row>
    <row r="5204" spans="2:2" x14ac:dyDescent="0.25">
      <c r="B5204" s="258"/>
    </row>
    <row r="5205" spans="2:2" x14ac:dyDescent="0.25">
      <c r="B5205" s="258"/>
    </row>
    <row r="5206" spans="2:2" x14ac:dyDescent="0.25">
      <c r="B5206" s="258"/>
    </row>
    <row r="5207" spans="2:2" x14ac:dyDescent="0.25">
      <c r="B5207" s="258"/>
    </row>
    <row r="5208" spans="2:2" x14ac:dyDescent="0.25">
      <c r="B5208" s="258"/>
    </row>
    <row r="5209" spans="2:2" x14ac:dyDescent="0.25">
      <c r="B5209" s="258"/>
    </row>
    <row r="5210" spans="2:2" x14ac:dyDescent="0.25">
      <c r="B5210" s="258"/>
    </row>
    <row r="5211" spans="2:2" x14ac:dyDescent="0.25">
      <c r="B5211" s="258"/>
    </row>
    <row r="5212" spans="2:2" x14ac:dyDescent="0.25">
      <c r="B5212" s="258"/>
    </row>
    <row r="5213" spans="2:2" x14ac:dyDescent="0.25">
      <c r="B5213" s="258"/>
    </row>
    <row r="5214" spans="2:2" x14ac:dyDescent="0.25">
      <c r="B5214" s="258"/>
    </row>
    <row r="5215" spans="2:2" x14ac:dyDescent="0.25">
      <c r="B5215" s="258"/>
    </row>
    <row r="5216" spans="2:2" x14ac:dyDescent="0.25">
      <c r="B5216" s="258"/>
    </row>
    <row r="5217" spans="2:2" x14ac:dyDescent="0.25">
      <c r="B5217" s="258"/>
    </row>
    <row r="5218" spans="2:2" x14ac:dyDescent="0.25">
      <c r="B5218" s="258"/>
    </row>
    <row r="5219" spans="2:2" x14ac:dyDescent="0.25">
      <c r="B5219" s="258"/>
    </row>
    <row r="5220" spans="2:2" x14ac:dyDescent="0.25">
      <c r="B5220" s="258"/>
    </row>
    <row r="5221" spans="2:2" x14ac:dyDescent="0.25">
      <c r="B5221" s="258"/>
    </row>
    <row r="5222" spans="2:2" x14ac:dyDescent="0.25">
      <c r="B5222" s="258"/>
    </row>
    <row r="5223" spans="2:2" x14ac:dyDescent="0.25">
      <c r="B5223" s="258"/>
    </row>
    <row r="5224" spans="2:2" x14ac:dyDescent="0.25">
      <c r="B5224" s="258"/>
    </row>
    <row r="5225" spans="2:2" x14ac:dyDescent="0.25">
      <c r="B5225" s="258"/>
    </row>
    <row r="5226" spans="2:2" x14ac:dyDescent="0.25">
      <c r="B5226" s="258"/>
    </row>
    <row r="5227" spans="2:2" x14ac:dyDescent="0.25">
      <c r="B5227" s="258"/>
    </row>
    <row r="5228" spans="2:2" x14ac:dyDescent="0.25">
      <c r="B5228" s="258"/>
    </row>
    <row r="5229" spans="2:2" x14ac:dyDescent="0.25">
      <c r="B5229" s="258"/>
    </row>
    <row r="5230" spans="2:2" x14ac:dyDescent="0.25">
      <c r="B5230" s="258"/>
    </row>
    <row r="5231" spans="2:2" x14ac:dyDescent="0.25">
      <c r="B5231" s="258"/>
    </row>
    <row r="5232" spans="2:2" x14ac:dyDescent="0.25">
      <c r="B5232" s="258"/>
    </row>
    <row r="5233" spans="2:2" x14ac:dyDescent="0.25">
      <c r="B5233" s="258"/>
    </row>
    <row r="5234" spans="2:2" x14ac:dyDescent="0.25">
      <c r="B5234" s="258"/>
    </row>
    <row r="5235" spans="2:2" x14ac:dyDescent="0.25">
      <c r="B5235" s="258"/>
    </row>
    <row r="5236" spans="2:2" x14ac:dyDescent="0.25">
      <c r="B5236" s="258"/>
    </row>
    <row r="5237" spans="2:2" x14ac:dyDescent="0.25">
      <c r="B5237" s="258"/>
    </row>
    <row r="5238" spans="2:2" x14ac:dyDescent="0.25">
      <c r="B5238" s="258"/>
    </row>
    <row r="5239" spans="2:2" x14ac:dyDescent="0.25">
      <c r="B5239" s="258"/>
    </row>
    <row r="5240" spans="2:2" x14ac:dyDescent="0.25">
      <c r="B5240" s="258"/>
    </row>
    <row r="5241" spans="2:2" x14ac:dyDescent="0.25">
      <c r="B5241" s="258"/>
    </row>
    <row r="5242" spans="2:2" x14ac:dyDescent="0.25">
      <c r="B5242" s="258"/>
    </row>
    <row r="5243" spans="2:2" x14ac:dyDescent="0.25">
      <c r="B5243" s="258"/>
    </row>
    <row r="5244" spans="2:2" x14ac:dyDescent="0.25">
      <c r="B5244" s="258"/>
    </row>
    <row r="5245" spans="2:2" x14ac:dyDescent="0.25">
      <c r="B5245" s="258"/>
    </row>
    <row r="5246" spans="2:2" x14ac:dyDescent="0.25">
      <c r="B5246" s="258"/>
    </row>
    <row r="5247" spans="2:2" x14ac:dyDescent="0.25">
      <c r="B5247" s="258"/>
    </row>
    <row r="5248" spans="2:2" x14ac:dyDescent="0.25">
      <c r="B5248" s="258"/>
    </row>
    <row r="5249" spans="2:2" x14ac:dyDescent="0.25">
      <c r="B5249" s="258"/>
    </row>
    <row r="5250" spans="2:2" x14ac:dyDescent="0.25">
      <c r="B5250" s="258"/>
    </row>
    <row r="5251" spans="2:2" x14ac:dyDescent="0.25">
      <c r="B5251" s="258"/>
    </row>
    <row r="5252" spans="2:2" x14ac:dyDescent="0.25">
      <c r="B5252" s="258"/>
    </row>
    <row r="5253" spans="2:2" x14ac:dyDescent="0.25">
      <c r="B5253" s="258"/>
    </row>
    <row r="5254" spans="2:2" x14ac:dyDescent="0.25">
      <c r="B5254" s="258"/>
    </row>
    <row r="5255" spans="2:2" x14ac:dyDescent="0.25">
      <c r="B5255" s="258"/>
    </row>
    <row r="5256" spans="2:2" x14ac:dyDescent="0.25">
      <c r="B5256" s="258"/>
    </row>
    <row r="5257" spans="2:2" x14ac:dyDescent="0.25">
      <c r="B5257" s="258"/>
    </row>
    <row r="5258" spans="2:2" x14ac:dyDescent="0.25">
      <c r="B5258" s="258"/>
    </row>
    <row r="5259" spans="2:2" x14ac:dyDescent="0.25">
      <c r="B5259" s="258"/>
    </row>
    <row r="5260" spans="2:2" x14ac:dyDescent="0.25">
      <c r="B5260" s="258"/>
    </row>
    <row r="5261" spans="2:2" x14ac:dyDescent="0.25">
      <c r="B5261" s="258"/>
    </row>
    <row r="5262" spans="2:2" x14ac:dyDescent="0.25">
      <c r="B5262" s="258"/>
    </row>
    <row r="5263" spans="2:2" x14ac:dyDescent="0.25">
      <c r="B5263" s="258"/>
    </row>
    <row r="5264" spans="2:2" x14ac:dyDescent="0.25">
      <c r="B5264" s="258"/>
    </row>
    <row r="5265" spans="2:2" x14ac:dyDescent="0.25">
      <c r="B5265" s="258"/>
    </row>
    <row r="5266" spans="2:2" x14ac:dyDescent="0.25">
      <c r="B5266" s="258"/>
    </row>
    <row r="5267" spans="2:2" x14ac:dyDescent="0.25">
      <c r="B5267" s="258"/>
    </row>
    <row r="5268" spans="2:2" x14ac:dyDescent="0.25">
      <c r="B5268" s="258"/>
    </row>
    <row r="5269" spans="2:2" x14ac:dyDescent="0.25">
      <c r="B5269" s="258"/>
    </row>
    <row r="5270" spans="2:2" x14ac:dyDescent="0.25">
      <c r="B5270" s="258"/>
    </row>
    <row r="5271" spans="2:2" x14ac:dyDescent="0.25">
      <c r="B5271" s="258"/>
    </row>
    <row r="5272" spans="2:2" x14ac:dyDescent="0.25">
      <c r="B5272" s="258"/>
    </row>
    <row r="5273" spans="2:2" x14ac:dyDescent="0.25">
      <c r="B5273" s="258"/>
    </row>
    <row r="5274" spans="2:2" x14ac:dyDescent="0.25">
      <c r="B5274" s="258"/>
    </row>
    <row r="5275" spans="2:2" x14ac:dyDescent="0.25">
      <c r="B5275" s="258"/>
    </row>
    <row r="5276" spans="2:2" x14ac:dyDescent="0.25">
      <c r="B5276" s="258"/>
    </row>
    <row r="5277" spans="2:2" x14ac:dyDescent="0.25">
      <c r="B5277" s="258"/>
    </row>
    <row r="5278" spans="2:2" x14ac:dyDescent="0.25">
      <c r="B5278" s="258"/>
    </row>
    <row r="5279" spans="2:2" x14ac:dyDescent="0.25">
      <c r="B5279" s="258"/>
    </row>
    <row r="5280" spans="2:2" x14ac:dyDescent="0.25">
      <c r="B5280" s="258"/>
    </row>
    <row r="5281" spans="2:2" x14ac:dyDescent="0.25">
      <c r="B5281" s="258"/>
    </row>
    <row r="5282" spans="2:2" x14ac:dyDescent="0.25">
      <c r="B5282" s="258"/>
    </row>
    <row r="5283" spans="2:2" x14ac:dyDescent="0.25">
      <c r="B5283" s="258"/>
    </row>
    <row r="5284" spans="2:2" x14ac:dyDescent="0.25">
      <c r="B5284" s="258"/>
    </row>
    <row r="5285" spans="2:2" x14ac:dyDescent="0.25">
      <c r="B5285" s="258"/>
    </row>
    <row r="5286" spans="2:2" x14ac:dyDescent="0.25">
      <c r="B5286" s="258"/>
    </row>
    <row r="5287" spans="2:2" x14ac:dyDescent="0.25">
      <c r="B5287" s="258"/>
    </row>
    <row r="5288" spans="2:2" x14ac:dyDescent="0.25">
      <c r="B5288" s="258"/>
    </row>
    <row r="5289" spans="2:2" x14ac:dyDescent="0.25">
      <c r="B5289" s="258"/>
    </row>
    <row r="5290" spans="2:2" x14ac:dyDescent="0.25">
      <c r="B5290" s="258"/>
    </row>
    <row r="5291" spans="2:2" x14ac:dyDescent="0.25">
      <c r="B5291" s="258"/>
    </row>
    <row r="5292" spans="2:2" x14ac:dyDescent="0.25">
      <c r="B5292" s="258"/>
    </row>
    <row r="5293" spans="2:2" x14ac:dyDescent="0.25">
      <c r="B5293" s="258"/>
    </row>
    <row r="5294" spans="2:2" x14ac:dyDescent="0.25">
      <c r="B5294" s="258"/>
    </row>
    <row r="5295" spans="2:2" x14ac:dyDescent="0.25">
      <c r="B5295" s="258"/>
    </row>
    <row r="5296" spans="2:2" x14ac:dyDescent="0.25">
      <c r="B5296" s="258"/>
    </row>
    <row r="5297" spans="2:2" x14ac:dyDescent="0.25">
      <c r="B5297" s="258"/>
    </row>
    <row r="5298" spans="2:2" x14ac:dyDescent="0.25">
      <c r="B5298" s="258"/>
    </row>
    <row r="5299" spans="2:2" x14ac:dyDescent="0.25">
      <c r="B5299" s="258"/>
    </row>
    <row r="5300" spans="2:2" x14ac:dyDescent="0.25">
      <c r="B5300" s="258"/>
    </row>
    <row r="5301" spans="2:2" x14ac:dyDescent="0.25">
      <c r="B5301" s="258"/>
    </row>
    <row r="5302" spans="2:2" x14ac:dyDescent="0.25">
      <c r="B5302" s="258"/>
    </row>
    <row r="5303" spans="2:2" x14ac:dyDescent="0.25">
      <c r="B5303" s="258"/>
    </row>
    <row r="5304" spans="2:2" x14ac:dyDescent="0.25">
      <c r="B5304" s="258"/>
    </row>
    <row r="5305" spans="2:2" x14ac:dyDescent="0.25">
      <c r="B5305" s="258"/>
    </row>
    <row r="5306" spans="2:2" x14ac:dyDescent="0.25">
      <c r="B5306" s="258"/>
    </row>
    <row r="5307" spans="2:2" x14ac:dyDescent="0.25">
      <c r="B5307" s="258"/>
    </row>
    <row r="5308" spans="2:2" x14ac:dyDescent="0.25">
      <c r="B5308" s="258"/>
    </row>
    <row r="5309" spans="2:2" x14ac:dyDescent="0.25">
      <c r="B5309" s="258"/>
    </row>
    <row r="5310" spans="2:2" x14ac:dyDescent="0.25">
      <c r="B5310" s="258"/>
    </row>
    <row r="5311" spans="2:2" x14ac:dyDescent="0.25">
      <c r="B5311" s="258"/>
    </row>
    <row r="5312" spans="2:2" x14ac:dyDescent="0.25">
      <c r="B5312" s="258"/>
    </row>
    <row r="5313" spans="2:2" x14ac:dyDescent="0.25">
      <c r="B5313" s="258"/>
    </row>
    <row r="5314" spans="2:2" x14ac:dyDescent="0.25">
      <c r="B5314" s="258"/>
    </row>
    <row r="5315" spans="2:2" x14ac:dyDescent="0.25">
      <c r="B5315" s="258"/>
    </row>
    <row r="5316" spans="2:2" x14ac:dyDescent="0.25">
      <c r="B5316" s="258"/>
    </row>
    <row r="5317" spans="2:2" x14ac:dyDescent="0.25">
      <c r="B5317" s="258"/>
    </row>
    <row r="5318" spans="2:2" x14ac:dyDescent="0.25">
      <c r="B5318" s="258"/>
    </row>
    <row r="5319" spans="2:2" x14ac:dyDescent="0.25">
      <c r="B5319" s="258"/>
    </row>
    <row r="5320" spans="2:2" x14ac:dyDescent="0.25">
      <c r="B5320" s="258"/>
    </row>
    <row r="5321" spans="2:2" x14ac:dyDescent="0.25">
      <c r="B5321" s="258"/>
    </row>
    <row r="5322" spans="2:2" x14ac:dyDescent="0.25">
      <c r="B5322" s="258"/>
    </row>
    <row r="5323" spans="2:2" x14ac:dyDescent="0.25">
      <c r="B5323" s="258"/>
    </row>
    <row r="5324" spans="2:2" x14ac:dyDescent="0.25">
      <c r="B5324" s="258"/>
    </row>
    <row r="5325" spans="2:2" x14ac:dyDescent="0.25">
      <c r="B5325" s="258"/>
    </row>
    <row r="5326" spans="2:2" x14ac:dyDescent="0.25">
      <c r="B5326" s="258"/>
    </row>
    <row r="5327" spans="2:2" x14ac:dyDescent="0.25">
      <c r="B5327" s="258"/>
    </row>
    <row r="5328" spans="2:2" x14ac:dyDescent="0.25">
      <c r="B5328" s="258"/>
    </row>
    <row r="5329" spans="2:2" x14ac:dyDescent="0.25">
      <c r="B5329" s="258"/>
    </row>
    <row r="5330" spans="2:2" x14ac:dyDescent="0.25">
      <c r="B5330" s="258"/>
    </row>
    <row r="5331" spans="2:2" x14ac:dyDescent="0.25">
      <c r="B5331" s="258"/>
    </row>
    <row r="5332" spans="2:2" x14ac:dyDescent="0.25">
      <c r="B5332" s="258"/>
    </row>
    <row r="5333" spans="2:2" x14ac:dyDescent="0.25">
      <c r="B5333" s="258"/>
    </row>
    <row r="5334" spans="2:2" x14ac:dyDescent="0.25">
      <c r="B5334" s="258"/>
    </row>
    <row r="5335" spans="2:2" x14ac:dyDescent="0.25">
      <c r="B5335" s="258"/>
    </row>
    <row r="5336" spans="2:2" x14ac:dyDescent="0.25">
      <c r="B5336" s="258"/>
    </row>
    <row r="5337" spans="2:2" x14ac:dyDescent="0.25">
      <c r="B5337" s="258"/>
    </row>
    <row r="5338" spans="2:2" x14ac:dyDescent="0.25">
      <c r="B5338" s="258"/>
    </row>
    <row r="5339" spans="2:2" x14ac:dyDescent="0.25">
      <c r="B5339" s="258"/>
    </row>
    <row r="5340" spans="2:2" x14ac:dyDescent="0.25">
      <c r="B5340" s="258"/>
    </row>
    <row r="5341" spans="2:2" x14ac:dyDescent="0.25">
      <c r="B5341" s="258"/>
    </row>
    <row r="5342" spans="2:2" x14ac:dyDescent="0.25">
      <c r="B5342" s="258"/>
    </row>
    <row r="5343" spans="2:2" x14ac:dyDescent="0.25">
      <c r="B5343" s="258"/>
    </row>
    <row r="5344" spans="2:2" x14ac:dyDescent="0.25">
      <c r="B5344" s="258"/>
    </row>
    <row r="5345" spans="2:2" x14ac:dyDescent="0.25">
      <c r="B5345" s="258"/>
    </row>
    <row r="5346" spans="2:2" x14ac:dyDescent="0.25">
      <c r="B5346" s="258"/>
    </row>
    <row r="5347" spans="2:2" x14ac:dyDescent="0.25">
      <c r="B5347" s="258"/>
    </row>
    <row r="5348" spans="2:2" x14ac:dyDescent="0.25">
      <c r="B5348" s="258"/>
    </row>
    <row r="5349" spans="2:2" x14ac:dyDescent="0.25">
      <c r="B5349" s="258"/>
    </row>
    <row r="5350" spans="2:2" x14ac:dyDescent="0.25">
      <c r="B5350" s="258"/>
    </row>
    <row r="5351" spans="2:2" x14ac:dyDescent="0.25">
      <c r="B5351" s="258"/>
    </row>
    <row r="5352" spans="2:2" x14ac:dyDescent="0.25">
      <c r="B5352" s="258"/>
    </row>
    <row r="5353" spans="2:2" x14ac:dyDescent="0.25">
      <c r="B5353" s="258"/>
    </row>
    <row r="5354" spans="2:2" x14ac:dyDescent="0.25">
      <c r="B5354" s="258"/>
    </row>
    <row r="5355" spans="2:2" x14ac:dyDescent="0.25">
      <c r="B5355" s="258"/>
    </row>
    <row r="5356" spans="2:2" x14ac:dyDescent="0.25">
      <c r="B5356" s="258"/>
    </row>
    <row r="5357" spans="2:2" x14ac:dyDescent="0.25">
      <c r="B5357" s="258"/>
    </row>
    <row r="5358" spans="2:2" x14ac:dyDescent="0.25">
      <c r="B5358" s="258"/>
    </row>
    <row r="5359" spans="2:2" x14ac:dyDescent="0.25">
      <c r="B5359" s="258"/>
    </row>
    <row r="5360" spans="2:2" x14ac:dyDescent="0.25">
      <c r="B5360" s="258"/>
    </row>
    <row r="5361" spans="2:2" x14ac:dyDescent="0.25">
      <c r="B5361" s="258"/>
    </row>
    <row r="5362" spans="2:2" x14ac:dyDescent="0.25">
      <c r="B5362" s="258"/>
    </row>
    <row r="5363" spans="2:2" x14ac:dyDescent="0.25">
      <c r="B5363" s="258"/>
    </row>
    <row r="5364" spans="2:2" x14ac:dyDescent="0.25">
      <c r="B5364" s="258"/>
    </row>
    <row r="5365" spans="2:2" x14ac:dyDescent="0.25">
      <c r="B5365" s="258"/>
    </row>
    <row r="5366" spans="2:2" x14ac:dyDescent="0.25">
      <c r="B5366" s="258"/>
    </row>
    <row r="5367" spans="2:2" x14ac:dyDescent="0.25">
      <c r="B5367" s="258"/>
    </row>
    <row r="5368" spans="2:2" x14ac:dyDescent="0.25">
      <c r="B5368" s="258"/>
    </row>
    <row r="5369" spans="2:2" x14ac:dyDescent="0.25">
      <c r="B5369" s="258"/>
    </row>
    <row r="5370" spans="2:2" x14ac:dyDescent="0.25">
      <c r="B5370" s="258"/>
    </row>
    <row r="5371" spans="2:2" x14ac:dyDescent="0.25">
      <c r="B5371" s="258"/>
    </row>
    <row r="5372" spans="2:2" x14ac:dyDescent="0.25">
      <c r="B5372" s="258"/>
    </row>
    <row r="5373" spans="2:2" x14ac:dyDescent="0.25">
      <c r="B5373" s="258"/>
    </row>
    <row r="5374" spans="2:2" x14ac:dyDescent="0.25">
      <c r="B5374" s="258"/>
    </row>
    <row r="5375" spans="2:2" x14ac:dyDescent="0.25">
      <c r="B5375" s="258"/>
    </row>
    <row r="5376" spans="2:2" x14ac:dyDescent="0.25">
      <c r="B5376" s="258"/>
    </row>
    <row r="5377" spans="2:2" x14ac:dyDescent="0.25">
      <c r="B5377" s="258"/>
    </row>
    <row r="5378" spans="2:2" x14ac:dyDescent="0.25">
      <c r="B5378" s="258"/>
    </row>
    <row r="5379" spans="2:2" x14ac:dyDescent="0.25">
      <c r="B5379" s="258"/>
    </row>
    <row r="5380" spans="2:2" x14ac:dyDescent="0.25">
      <c r="B5380" s="258"/>
    </row>
    <row r="5381" spans="2:2" x14ac:dyDescent="0.25">
      <c r="B5381" s="258"/>
    </row>
    <row r="5382" spans="2:2" x14ac:dyDescent="0.25">
      <c r="B5382" s="258"/>
    </row>
    <row r="5383" spans="2:2" x14ac:dyDescent="0.25">
      <c r="B5383" s="258"/>
    </row>
    <row r="5384" spans="2:2" x14ac:dyDescent="0.25">
      <c r="B5384" s="258"/>
    </row>
    <row r="5385" spans="2:2" x14ac:dyDescent="0.25">
      <c r="B5385" s="258"/>
    </row>
    <row r="5386" spans="2:2" x14ac:dyDescent="0.25">
      <c r="B5386" s="258"/>
    </row>
    <row r="5387" spans="2:2" x14ac:dyDescent="0.25">
      <c r="B5387" s="258"/>
    </row>
    <row r="5388" spans="2:2" x14ac:dyDescent="0.25">
      <c r="B5388" s="258"/>
    </row>
    <row r="5389" spans="2:2" x14ac:dyDescent="0.25">
      <c r="B5389" s="258"/>
    </row>
    <row r="5390" spans="2:2" x14ac:dyDescent="0.25">
      <c r="B5390" s="258"/>
    </row>
    <row r="5391" spans="2:2" x14ac:dyDescent="0.25">
      <c r="B5391" s="258"/>
    </row>
    <row r="5392" spans="2:2" x14ac:dyDescent="0.25">
      <c r="B5392" s="258"/>
    </row>
    <row r="5393" spans="2:2" x14ac:dyDescent="0.25">
      <c r="B5393" s="258"/>
    </row>
    <row r="5394" spans="2:2" x14ac:dyDescent="0.25">
      <c r="B5394" s="258"/>
    </row>
    <row r="5395" spans="2:2" x14ac:dyDescent="0.25">
      <c r="B5395" s="258"/>
    </row>
    <row r="5396" spans="2:2" x14ac:dyDescent="0.25">
      <c r="B5396" s="258"/>
    </row>
    <row r="5397" spans="2:2" x14ac:dyDescent="0.25">
      <c r="B5397" s="258"/>
    </row>
    <row r="5398" spans="2:2" x14ac:dyDescent="0.25">
      <c r="B5398" s="258"/>
    </row>
    <row r="5399" spans="2:2" x14ac:dyDescent="0.25">
      <c r="B5399" s="258"/>
    </row>
    <row r="5400" spans="2:2" x14ac:dyDescent="0.25">
      <c r="B5400" s="258"/>
    </row>
    <row r="5401" spans="2:2" x14ac:dyDescent="0.25">
      <c r="B5401" s="258"/>
    </row>
    <row r="5402" spans="2:2" x14ac:dyDescent="0.25">
      <c r="B5402" s="258"/>
    </row>
    <row r="5403" spans="2:2" x14ac:dyDescent="0.25">
      <c r="B5403" s="258"/>
    </row>
    <row r="5404" spans="2:2" x14ac:dyDescent="0.25">
      <c r="B5404" s="258"/>
    </row>
    <row r="5405" spans="2:2" x14ac:dyDescent="0.25">
      <c r="B5405" s="258"/>
    </row>
    <row r="5406" spans="2:2" x14ac:dyDescent="0.25">
      <c r="B5406" s="258"/>
    </row>
    <row r="5407" spans="2:2" x14ac:dyDescent="0.25">
      <c r="B5407" s="258"/>
    </row>
    <row r="5408" spans="2:2" x14ac:dyDescent="0.25">
      <c r="B5408" s="258"/>
    </row>
    <row r="5409" spans="2:2" x14ac:dyDescent="0.25">
      <c r="B5409" s="258"/>
    </row>
    <row r="5410" spans="2:2" x14ac:dyDescent="0.25">
      <c r="B5410" s="258"/>
    </row>
    <row r="5411" spans="2:2" x14ac:dyDescent="0.25">
      <c r="B5411" s="258"/>
    </row>
    <row r="5412" spans="2:2" x14ac:dyDescent="0.25">
      <c r="B5412" s="258"/>
    </row>
    <row r="5413" spans="2:2" x14ac:dyDescent="0.25">
      <c r="B5413" s="258"/>
    </row>
    <row r="5414" spans="2:2" x14ac:dyDescent="0.25">
      <c r="B5414" s="258"/>
    </row>
    <row r="5415" spans="2:2" x14ac:dyDescent="0.25">
      <c r="B5415" s="258"/>
    </row>
    <row r="5416" spans="2:2" x14ac:dyDescent="0.25">
      <c r="B5416" s="258"/>
    </row>
    <row r="5417" spans="2:2" x14ac:dyDescent="0.25">
      <c r="B5417" s="258"/>
    </row>
    <row r="5418" spans="2:2" x14ac:dyDescent="0.25">
      <c r="B5418" s="258"/>
    </row>
    <row r="5419" spans="2:2" x14ac:dyDescent="0.25">
      <c r="B5419" s="258"/>
    </row>
    <row r="5420" spans="2:2" x14ac:dyDescent="0.25">
      <c r="B5420" s="258"/>
    </row>
    <row r="5421" spans="2:2" x14ac:dyDescent="0.25">
      <c r="B5421" s="258"/>
    </row>
    <row r="5422" spans="2:2" x14ac:dyDescent="0.25">
      <c r="B5422" s="258"/>
    </row>
    <row r="5423" spans="2:2" x14ac:dyDescent="0.25">
      <c r="B5423" s="258"/>
    </row>
    <row r="5424" spans="2:2" x14ac:dyDescent="0.25">
      <c r="B5424" s="258"/>
    </row>
    <row r="5425" spans="2:2" x14ac:dyDescent="0.25">
      <c r="B5425" s="258"/>
    </row>
    <row r="5426" spans="2:2" x14ac:dyDescent="0.25">
      <c r="B5426" s="258"/>
    </row>
    <row r="5427" spans="2:2" x14ac:dyDescent="0.25">
      <c r="B5427" s="258"/>
    </row>
    <row r="5428" spans="2:2" x14ac:dyDescent="0.25">
      <c r="B5428" s="258"/>
    </row>
    <row r="5429" spans="2:2" x14ac:dyDescent="0.25">
      <c r="B5429" s="258"/>
    </row>
    <row r="5430" spans="2:2" x14ac:dyDescent="0.25">
      <c r="B5430" s="258"/>
    </row>
    <row r="5431" spans="2:2" x14ac:dyDescent="0.25">
      <c r="B5431" s="258"/>
    </row>
    <row r="5432" spans="2:2" x14ac:dyDescent="0.25">
      <c r="B5432" s="258"/>
    </row>
    <row r="5433" spans="2:2" x14ac:dyDescent="0.25">
      <c r="B5433" s="258"/>
    </row>
    <row r="5434" spans="2:2" x14ac:dyDescent="0.25">
      <c r="B5434" s="258"/>
    </row>
    <row r="5435" spans="2:2" x14ac:dyDescent="0.25">
      <c r="B5435" s="258"/>
    </row>
    <row r="5436" spans="2:2" x14ac:dyDescent="0.25">
      <c r="B5436" s="258"/>
    </row>
    <row r="5437" spans="2:2" x14ac:dyDescent="0.25">
      <c r="B5437" s="258"/>
    </row>
    <row r="5438" spans="2:2" x14ac:dyDescent="0.25">
      <c r="B5438" s="258"/>
    </row>
    <row r="5439" spans="2:2" x14ac:dyDescent="0.25">
      <c r="B5439" s="258"/>
    </row>
    <row r="5440" spans="2:2" x14ac:dyDescent="0.25">
      <c r="B5440" s="258"/>
    </row>
    <row r="5441" spans="2:2" x14ac:dyDescent="0.25">
      <c r="B5441" s="258"/>
    </row>
    <row r="5442" spans="2:2" x14ac:dyDescent="0.25">
      <c r="B5442" s="258"/>
    </row>
    <row r="5443" spans="2:2" x14ac:dyDescent="0.25">
      <c r="B5443" s="258"/>
    </row>
    <row r="5444" spans="2:2" x14ac:dyDescent="0.25">
      <c r="B5444" s="258"/>
    </row>
    <row r="5445" spans="2:2" x14ac:dyDescent="0.25">
      <c r="B5445" s="258"/>
    </row>
    <row r="5446" spans="2:2" x14ac:dyDescent="0.25">
      <c r="B5446" s="258"/>
    </row>
    <row r="5447" spans="2:2" x14ac:dyDescent="0.25">
      <c r="B5447" s="258"/>
    </row>
    <row r="5448" spans="2:2" x14ac:dyDescent="0.25">
      <c r="B5448" s="258"/>
    </row>
    <row r="5449" spans="2:2" x14ac:dyDescent="0.25">
      <c r="B5449" s="258"/>
    </row>
    <row r="5450" spans="2:2" x14ac:dyDescent="0.25">
      <c r="B5450" s="258"/>
    </row>
    <row r="5451" spans="2:2" x14ac:dyDescent="0.25">
      <c r="B5451" s="258"/>
    </row>
    <row r="5452" spans="2:2" x14ac:dyDescent="0.25">
      <c r="B5452" s="258"/>
    </row>
    <row r="5453" spans="2:2" x14ac:dyDescent="0.25">
      <c r="B5453" s="258"/>
    </row>
    <row r="5454" spans="2:2" x14ac:dyDescent="0.25">
      <c r="B5454" s="258"/>
    </row>
    <row r="5455" spans="2:2" x14ac:dyDescent="0.25">
      <c r="B5455" s="258"/>
    </row>
    <row r="5456" spans="2:2" x14ac:dyDescent="0.25">
      <c r="B5456" s="258"/>
    </row>
    <row r="5457" spans="2:2" x14ac:dyDescent="0.25">
      <c r="B5457" s="258"/>
    </row>
    <row r="5458" spans="2:2" x14ac:dyDescent="0.25">
      <c r="B5458" s="258"/>
    </row>
    <row r="5459" spans="2:2" x14ac:dyDescent="0.25">
      <c r="B5459" s="258"/>
    </row>
    <row r="5460" spans="2:2" x14ac:dyDescent="0.25">
      <c r="B5460" s="258"/>
    </row>
    <row r="5461" spans="2:2" x14ac:dyDescent="0.25">
      <c r="B5461" s="258"/>
    </row>
    <row r="5462" spans="2:2" x14ac:dyDescent="0.25">
      <c r="B5462" s="258"/>
    </row>
    <row r="5463" spans="2:2" x14ac:dyDescent="0.25">
      <c r="B5463" s="258"/>
    </row>
    <row r="5464" spans="2:2" x14ac:dyDescent="0.25">
      <c r="B5464" s="258"/>
    </row>
    <row r="5465" spans="2:2" x14ac:dyDescent="0.25">
      <c r="B5465" s="258"/>
    </row>
    <row r="5466" spans="2:2" x14ac:dyDescent="0.25">
      <c r="B5466" s="258"/>
    </row>
    <row r="5467" spans="2:2" x14ac:dyDescent="0.25">
      <c r="B5467" s="258"/>
    </row>
    <row r="5468" spans="2:2" x14ac:dyDescent="0.25">
      <c r="B5468" s="258"/>
    </row>
    <row r="5469" spans="2:2" x14ac:dyDescent="0.25">
      <c r="B5469" s="258"/>
    </row>
    <row r="5470" spans="2:2" x14ac:dyDescent="0.25">
      <c r="B5470" s="258"/>
    </row>
    <row r="5471" spans="2:2" x14ac:dyDescent="0.25">
      <c r="B5471" s="258"/>
    </row>
    <row r="5472" spans="2:2" x14ac:dyDescent="0.25">
      <c r="B5472" s="258"/>
    </row>
    <row r="5473" spans="2:2" x14ac:dyDescent="0.25">
      <c r="B5473" s="258"/>
    </row>
    <row r="5474" spans="2:2" x14ac:dyDescent="0.25">
      <c r="B5474" s="258"/>
    </row>
    <row r="5475" spans="2:2" x14ac:dyDescent="0.25">
      <c r="B5475" s="258"/>
    </row>
    <row r="5476" spans="2:2" x14ac:dyDescent="0.25">
      <c r="B5476" s="258"/>
    </row>
    <row r="5477" spans="2:2" x14ac:dyDescent="0.25">
      <c r="B5477" s="258"/>
    </row>
    <row r="5478" spans="2:2" x14ac:dyDescent="0.25">
      <c r="B5478" s="258"/>
    </row>
    <row r="5479" spans="2:2" x14ac:dyDescent="0.25">
      <c r="B5479" s="258"/>
    </row>
    <row r="5480" spans="2:2" x14ac:dyDescent="0.25">
      <c r="B5480" s="258"/>
    </row>
    <row r="5481" spans="2:2" x14ac:dyDescent="0.25">
      <c r="B5481" s="258"/>
    </row>
    <row r="5482" spans="2:2" x14ac:dyDescent="0.25">
      <c r="B5482" s="258"/>
    </row>
    <row r="5483" spans="2:2" x14ac:dyDescent="0.25">
      <c r="B5483" s="258"/>
    </row>
    <row r="5484" spans="2:2" x14ac:dyDescent="0.25">
      <c r="B5484" s="258"/>
    </row>
    <row r="5485" spans="2:2" x14ac:dyDescent="0.25">
      <c r="B5485" s="258"/>
    </row>
    <row r="5486" spans="2:2" x14ac:dyDescent="0.25">
      <c r="B5486" s="258"/>
    </row>
    <row r="5487" spans="2:2" x14ac:dyDescent="0.25">
      <c r="B5487" s="258"/>
    </row>
    <row r="5488" spans="2:2" x14ac:dyDescent="0.25">
      <c r="B5488" s="258"/>
    </row>
    <row r="5489" spans="2:2" x14ac:dyDescent="0.25">
      <c r="B5489" s="258"/>
    </row>
    <row r="5490" spans="2:2" x14ac:dyDescent="0.25">
      <c r="B5490" s="258"/>
    </row>
    <row r="5491" spans="2:2" x14ac:dyDescent="0.25">
      <c r="B5491" s="258"/>
    </row>
    <row r="5492" spans="2:2" x14ac:dyDescent="0.25">
      <c r="B5492" s="258"/>
    </row>
    <row r="5493" spans="2:2" x14ac:dyDescent="0.25">
      <c r="B5493" s="258"/>
    </row>
    <row r="5494" spans="2:2" x14ac:dyDescent="0.25">
      <c r="B5494" s="258"/>
    </row>
    <row r="5495" spans="2:2" x14ac:dyDescent="0.25">
      <c r="B5495" s="258"/>
    </row>
    <row r="5496" spans="2:2" x14ac:dyDescent="0.25">
      <c r="B5496" s="258"/>
    </row>
    <row r="5497" spans="2:2" x14ac:dyDescent="0.25">
      <c r="B5497" s="258"/>
    </row>
    <row r="5498" spans="2:2" x14ac:dyDescent="0.25">
      <c r="B5498" s="258"/>
    </row>
    <row r="5499" spans="2:2" x14ac:dyDescent="0.25">
      <c r="B5499" s="258"/>
    </row>
    <row r="5500" spans="2:2" x14ac:dyDescent="0.25">
      <c r="B5500" s="258"/>
    </row>
    <row r="5501" spans="2:2" x14ac:dyDescent="0.25">
      <c r="B5501" s="258"/>
    </row>
    <row r="5502" spans="2:2" x14ac:dyDescent="0.25">
      <c r="B5502" s="258"/>
    </row>
    <row r="5503" spans="2:2" x14ac:dyDescent="0.25">
      <c r="B5503" s="258"/>
    </row>
    <row r="5504" spans="2:2" x14ac:dyDescent="0.25">
      <c r="B5504" s="258"/>
    </row>
    <row r="5505" spans="2:2" x14ac:dyDescent="0.25">
      <c r="B5505" s="258"/>
    </row>
    <row r="5506" spans="2:2" x14ac:dyDescent="0.25">
      <c r="B5506" s="258"/>
    </row>
    <row r="5507" spans="2:2" x14ac:dyDescent="0.25">
      <c r="B5507" s="258"/>
    </row>
    <row r="5508" spans="2:2" x14ac:dyDescent="0.25">
      <c r="B5508" s="258"/>
    </row>
    <row r="5509" spans="2:2" x14ac:dyDescent="0.25">
      <c r="B5509" s="258"/>
    </row>
    <row r="5510" spans="2:2" x14ac:dyDescent="0.25">
      <c r="B5510" s="258"/>
    </row>
    <row r="5511" spans="2:2" x14ac:dyDescent="0.25">
      <c r="B5511" s="258"/>
    </row>
    <row r="5512" spans="2:2" x14ac:dyDescent="0.25">
      <c r="B5512" s="258"/>
    </row>
    <row r="5513" spans="2:2" x14ac:dyDescent="0.25">
      <c r="B5513" s="258"/>
    </row>
    <row r="5514" spans="2:2" x14ac:dyDescent="0.25">
      <c r="B5514" s="258"/>
    </row>
    <row r="5515" spans="2:2" x14ac:dyDescent="0.25">
      <c r="B5515" s="258"/>
    </row>
    <row r="5516" spans="2:2" x14ac:dyDescent="0.25">
      <c r="B5516" s="258"/>
    </row>
    <row r="5517" spans="2:2" x14ac:dyDescent="0.25">
      <c r="B5517" s="258"/>
    </row>
    <row r="5518" spans="2:2" x14ac:dyDescent="0.25">
      <c r="B5518" s="258"/>
    </row>
    <row r="5519" spans="2:2" x14ac:dyDescent="0.25">
      <c r="B5519" s="258"/>
    </row>
    <row r="5520" spans="2:2" x14ac:dyDescent="0.25">
      <c r="B5520" s="258"/>
    </row>
    <row r="5521" spans="2:2" x14ac:dyDescent="0.25">
      <c r="B5521" s="258"/>
    </row>
    <row r="5522" spans="2:2" x14ac:dyDescent="0.25">
      <c r="B5522" s="258"/>
    </row>
    <row r="5523" spans="2:2" x14ac:dyDescent="0.25">
      <c r="B5523" s="258"/>
    </row>
    <row r="5524" spans="2:2" x14ac:dyDescent="0.25">
      <c r="B5524" s="258"/>
    </row>
    <row r="5525" spans="2:2" x14ac:dyDescent="0.25">
      <c r="B5525" s="258"/>
    </row>
    <row r="5526" spans="2:2" x14ac:dyDescent="0.25">
      <c r="B5526" s="258"/>
    </row>
    <row r="5527" spans="2:2" x14ac:dyDescent="0.25">
      <c r="B5527" s="258"/>
    </row>
    <row r="5528" spans="2:2" x14ac:dyDescent="0.25">
      <c r="B5528" s="258"/>
    </row>
    <row r="5529" spans="2:2" x14ac:dyDescent="0.25">
      <c r="B5529" s="258"/>
    </row>
    <row r="5530" spans="2:2" x14ac:dyDescent="0.25">
      <c r="B5530" s="258"/>
    </row>
    <row r="5531" spans="2:2" x14ac:dyDescent="0.25">
      <c r="B5531" s="258"/>
    </row>
    <row r="5532" spans="2:2" x14ac:dyDescent="0.25">
      <c r="B5532" s="258"/>
    </row>
    <row r="5533" spans="2:2" x14ac:dyDescent="0.25">
      <c r="B5533" s="258"/>
    </row>
    <row r="5534" spans="2:2" x14ac:dyDescent="0.25">
      <c r="B5534" s="258"/>
    </row>
    <row r="5535" spans="2:2" x14ac:dyDescent="0.25">
      <c r="B5535" s="258"/>
    </row>
    <row r="5536" spans="2:2" x14ac:dyDescent="0.25">
      <c r="B5536" s="258"/>
    </row>
    <row r="5537" spans="2:2" x14ac:dyDescent="0.25">
      <c r="B5537" s="258"/>
    </row>
    <row r="5538" spans="2:2" x14ac:dyDescent="0.25">
      <c r="B5538" s="258"/>
    </row>
    <row r="5539" spans="2:2" x14ac:dyDescent="0.25">
      <c r="B5539" s="258"/>
    </row>
    <row r="5540" spans="2:2" x14ac:dyDescent="0.25">
      <c r="B5540" s="258"/>
    </row>
    <row r="5541" spans="2:2" x14ac:dyDescent="0.25">
      <c r="B5541" s="258"/>
    </row>
    <row r="5542" spans="2:2" x14ac:dyDescent="0.25">
      <c r="B5542" s="258"/>
    </row>
    <row r="5543" spans="2:2" x14ac:dyDescent="0.25">
      <c r="B5543" s="258"/>
    </row>
    <row r="5544" spans="2:2" x14ac:dyDescent="0.25">
      <c r="B5544" s="258"/>
    </row>
    <row r="5545" spans="2:2" x14ac:dyDescent="0.25">
      <c r="B5545" s="258"/>
    </row>
    <row r="5546" spans="2:2" x14ac:dyDescent="0.25">
      <c r="B5546" s="258"/>
    </row>
    <row r="5547" spans="2:2" x14ac:dyDescent="0.25">
      <c r="B5547" s="258"/>
    </row>
    <row r="5548" spans="2:2" x14ac:dyDescent="0.25">
      <c r="B5548" s="258"/>
    </row>
    <row r="5549" spans="2:2" x14ac:dyDescent="0.25">
      <c r="B5549" s="258"/>
    </row>
    <row r="5550" spans="2:2" x14ac:dyDescent="0.25">
      <c r="B5550" s="258"/>
    </row>
    <row r="5551" spans="2:2" x14ac:dyDescent="0.25">
      <c r="B5551" s="258"/>
    </row>
    <row r="5552" spans="2:2" x14ac:dyDescent="0.25">
      <c r="B5552" s="258"/>
    </row>
    <row r="5553" spans="2:2" x14ac:dyDescent="0.25">
      <c r="B5553" s="258"/>
    </row>
    <row r="5554" spans="2:2" x14ac:dyDescent="0.25">
      <c r="B5554" s="258"/>
    </row>
    <row r="5555" spans="2:2" x14ac:dyDescent="0.25">
      <c r="B5555" s="258"/>
    </row>
    <row r="5556" spans="2:2" x14ac:dyDescent="0.25">
      <c r="B5556" s="258"/>
    </row>
    <row r="5557" spans="2:2" x14ac:dyDescent="0.25">
      <c r="B5557" s="258"/>
    </row>
    <row r="5558" spans="2:2" x14ac:dyDescent="0.25">
      <c r="B5558" s="258"/>
    </row>
    <row r="5559" spans="2:2" x14ac:dyDescent="0.25">
      <c r="B5559" s="258"/>
    </row>
    <row r="5560" spans="2:2" x14ac:dyDescent="0.25">
      <c r="B5560" s="258"/>
    </row>
    <row r="5561" spans="2:2" x14ac:dyDescent="0.25">
      <c r="B5561" s="258"/>
    </row>
    <row r="5562" spans="2:2" x14ac:dyDescent="0.25">
      <c r="B5562" s="258"/>
    </row>
    <row r="5563" spans="2:2" x14ac:dyDescent="0.25">
      <c r="B5563" s="258"/>
    </row>
    <row r="5564" spans="2:2" x14ac:dyDescent="0.25">
      <c r="B5564" s="258"/>
    </row>
    <row r="5565" spans="2:2" x14ac:dyDescent="0.25">
      <c r="B5565" s="258"/>
    </row>
    <row r="5566" spans="2:2" x14ac:dyDescent="0.25">
      <c r="B5566" s="258"/>
    </row>
    <row r="5567" spans="2:2" x14ac:dyDescent="0.25">
      <c r="B5567" s="258"/>
    </row>
    <row r="5568" spans="2:2" x14ac:dyDescent="0.25">
      <c r="B5568" s="258"/>
    </row>
    <row r="5569" spans="2:2" x14ac:dyDescent="0.25">
      <c r="B5569" s="258"/>
    </row>
    <row r="5570" spans="2:2" x14ac:dyDescent="0.25">
      <c r="B5570" s="258"/>
    </row>
    <row r="5571" spans="2:2" x14ac:dyDescent="0.25">
      <c r="B5571" s="258"/>
    </row>
    <row r="5572" spans="2:2" x14ac:dyDescent="0.25">
      <c r="B5572" s="258"/>
    </row>
    <row r="5573" spans="2:2" x14ac:dyDescent="0.25">
      <c r="B5573" s="258"/>
    </row>
    <row r="5574" spans="2:2" x14ac:dyDescent="0.25">
      <c r="B5574" s="258"/>
    </row>
    <row r="5575" spans="2:2" x14ac:dyDescent="0.25">
      <c r="B5575" s="258"/>
    </row>
    <row r="5576" spans="2:2" x14ac:dyDescent="0.25">
      <c r="B5576" s="258"/>
    </row>
    <row r="5577" spans="2:2" x14ac:dyDescent="0.25">
      <c r="B5577" s="258"/>
    </row>
    <row r="5578" spans="2:2" x14ac:dyDescent="0.25">
      <c r="B5578" s="258"/>
    </row>
    <row r="5579" spans="2:2" x14ac:dyDescent="0.25">
      <c r="B5579" s="258"/>
    </row>
    <row r="5580" spans="2:2" x14ac:dyDescent="0.25">
      <c r="B5580" s="258"/>
    </row>
    <row r="5581" spans="2:2" x14ac:dyDescent="0.25">
      <c r="B5581" s="258"/>
    </row>
    <row r="5582" spans="2:2" x14ac:dyDescent="0.25">
      <c r="B5582" s="258"/>
    </row>
    <row r="5583" spans="2:2" x14ac:dyDescent="0.25">
      <c r="B5583" s="258"/>
    </row>
    <row r="5584" spans="2:2" x14ac:dyDescent="0.25">
      <c r="B5584" s="258"/>
    </row>
    <row r="5585" spans="2:2" x14ac:dyDescent="0.25">
      <c r="B5585" s="258"/>
    </row>
    <row r="5586" spans="2:2" x14ac:dyDescent="0.25">
      <c r="B5586" s="258"/>
    </row>
    <row r="5587" spans="2:2" x14ac:dyDescent="0.25">
      <c r="B5587" s="258"/>
    </row>
    <row r="5588" spans="2:2" x14ac:dyDescent="0.25">
      <c r="B5588" s="258"/>
    </row>
    <row r="5589" spans="2:2" x14ac:dyDescent="0.25">
      <c r="B5589" s="258"/>
    </row>
    <row r="5590" spans="2:2" x14ac:dyDescent="0.25">
      <c r="B5590" s="258"/>
    </row>
    <row r="5591" spans="2:2" x14ac:dyDescent="0.25">
      <c r="B5591" s="258"/>
    </row>
    <row r="5592" spans="2:2" x14ac:dyDescent="0.25">
      <c r="B5592" s="258"/>
    </row>
    <row r="5593" spans="2:2" x14ac:dyDescent="0.25">
      <c r="B5593" s="258"/>
    </row>
    <row r="5594" spans="2:2" x14ac:dyDescent="0.25">
      <c r="B5594" s="258"/>
    </row>
    <row r="5595" spans="2:2" x14ac:dyDescent="0.25">
      <c r="B5595" s="258"/>
    </row>
    <row r="5596" spans="2:2" x14ac:dyDescent="0.25">
      <c r="B5596" s="258"/>
    </row>
    <row r="5597" spans="2:2" x14ac:dyDescent="0.25">
      <c r="B5597" s="258"/>
    </row>
    <row r="5598" spans="2:2" x14ac:dyDescent="0.25">
      <c r="B5598" s="258"/>
    </row>
    <row r="5599" spans="2:2" x14ac:dyDescent="0.25">
      <c r="B5599" s="258"/>
    </row>
    <row r="5600" spans="2:2" x14ac:dyDescent="0.25">
      <c r="B5600" s="258"/>
    </row>
    <row r="5601" spans="2:2" x14ac:dyDescent="0.25">
      <c r="B5601" s="258"/>
    </row>
    <row r="5602" spans="2:2" x14ac:dyDescent="0.25">
      <c r="B5602" s="258"/>
    </row>
    <row r="5603" spans="2:2" x14ac:dyDescent="0.25">
      <c r="B5603" s="258"/>
    </row>
    <row r="5604" spans="2:2" x14ac:dyDescent="0.25">
      <c r="B5604" s="258"/>
    </row>
    <row r="5605" spans="2:2" x14ac:dyDescent="0.25">
      <c r="B5605" s="258"/>
    </row>
    <row r="5606" spans="2:2" x14ac:dyDescent="0.25">
      <c r="B5606" s="258"/>
    </row>
    <row r="5607" spans="2:2" x14ac:dyDescent="0.25">
      <c r="B5607" s="258"/>
    </row>
    <row r="5608" spans="2:2" x14ac:dyDescent="0.25">
      <c r="B5608" s="258"/>
    </row>
    <row r="5609" spans="2:2" x14ac:dyDescent="0.25">
      <c r="B5609" s="258"/>
    </row>
    <row r="5610" spans="2:2" x14ac:dyDescent="0.25">
      <c r="B5610" s="258"/>
    </row>
    <row r="5611" spans="2:2" x14ac:dyDescent="0.25">
      <c r="B5611" s="258"/>
    </row>
    <row r="5612" spans="2:2" x14ac:dyDescent="0.25">
      <c r="B5612" s="258"/>
    </row>
    <row r="5613" spans="2:2" x14ac:dyDescent="0.25">
      <c r="B5613" s="258"/>
    </row>
    <row r="5614" spans="2:2" x14ac:dyDescent="0.25">
      <c r="B5614" s="258"/>
    </row>
    <row r="5615" spans="2:2" x14ac:dyDescent="0.25">
      <c r="B5615" s="258"/>
    </row>
    <row r="5616" spans="2:2" x14ac:dyDescent="0.25">
      <c r="B5616" s="258"/>
    </row>
    <row r="5617" spans="2:2" x14ac:dyDescent="0.25">
      <c r="B5617" s="258"/>
    </row>
    <row r="5618" spans="2:2" x14ac:dyDescent="0.25">
      <c r="B5618" s="258"/>
    </row>
    <row r="5619" spans="2:2" x14ac:dyDescent="0.25">
      <c r="B5619" s="258"/>
    </row>
  </sheetData>
  <autoFilter ref="A1:AD3214" xr:uid="{00000000-0001-0000-0000-000000000000}">
    <filterColumn colId="0">
      <filters>
        <filter val="CHF"/>
      </filters>
    </filterColumn>
    <sortState xmlns:xlrd2="http://schemas.microsoft.com/office/spreadsheetml/2017/richdata2" ref="A878:AD940">
      <sortCondition ref="Q1:Q3214"/>
    </sortState>
  </autoFilter>
  <conditionalFormatting sqref="Z1">
    <cfRule type="cellIs" dxfId="165" priority="6" operator="equal">
      <formula>1</formula>
    </cfRule>
    <cfRule type="cellIs" dxfId="164" priority="7" operator="equal">
      <formula>0</formula>
    </cfRule>
  </conditionalFormatting>
  <conditionalFormatting sqref="AC1">
    <cfRule type="cellIs" dxfId="163" priority="4" operator="equal">
      <formula>1</formula>
    </cfRule>
    <cfRule type="cellIs" dxfId="162" priority="5" operator="equal">
      <formula>0</formula>
    </cfRule>
  </conditionalFormatting>
  <conditionalFormatting sqref="Q1:S1048576">
    <cfRule type="cellIs" dxfId="161" priority="3" operator="equal">
      <formula>"no match"</formula>
    </cfRule>
  </conditionalFormatting>
  <conditionalFormatting sqref="T1:T1048576">
    <cfRule type="colorScale" priority="2">
      <colorScale>
        <cfvo type="min"/>
        <cfvo type="percentile" val="50"/>
        <cfvo type="max"/>
        <color rgb="FFF8696B"/>
        <color rgb="FFFFEB84"/>
        <color rgb="FF63BE7B"/>
      </colorScale>
    </cfRule>
  </conditionalFormatting>
  <conditionalFormatting sqref="A878:Z940">
    <cfRule type="expression" dxfId="160" priority="1">
      <formula>AND($Q878&lt;&gt;$Q879, $Q878&lt;&gt;"", $Q879&lt;&gt;"")</formula>
    </cfRule>
  </conditionalFormatting>
  <pageMargins left="0.7" right="0.7" top="0.75" bottom="0.75" header="0.3" footer="0.3"/>
  <pageSetup paperSize="9" scale="10" orientation="portrait" r:id="rId1"/>
  <drawing r:id="rId2"/>
  <legacyDrawing r:id="rId3"/>
  <controls>
    <mc:AlternateContent xmlns:mc="http://schemas.openxmlformats.org/markup-compatibility/2006">
      <mc:Choice Requires="x14">
        <control shapeId="92162" r:id="rId4" name="CommandButton1">
          <controlPr defaultSize="0" autoLine="0" r:id="rId5">
            <anchor moveWithCells="1">
              <from>
                <xdr:col>27</xdr:col>
                <xdr:colOff>9525</xdr:colOff>
                <xdr:row>0</xdr:row>
                <xdr:rowOff>9525</xdr:rowOff>
              </from>
              <to>
                <xdr:col>28</xdr:col>
                <xdr:colOff>28575</xdr:colOff>
                <xdr:row>0</xdr:row>
                <xdr:rowOff>504825</xdr:rowOff>
              </to>
            </anchor>
          </controlPr>
        </control>
      </mc:Choice>
      <mc:Fallback>
        <control shapeId="92162" r:id="rId4" name="CommandButton1"/>
      </mc:Fallback>
    </mc:AlternateContent>
    <mc:AlternateContent xmlns:mc="http://schemas.openxmlformats.org/markup-compatibility/2006">
      <mc:Choice Requires="x14">
        <control shapeId="92161" r:id="rId6" name="Button 1">
          <controlPr defaultSize="0" print="0" autoFill="0" autoPict="0" macro="[0]!BoutonOnOffRetourALaLigne_Cliquer" altText="Macro On/Off">
            <anchor moveWithCells="1" sizeWithCells="1">
              <from>
                <xdr:col>19</xdr:col>
                <xdr:colOff>333375</xdr:colOff>
                <xdr:row>0</xdr:row>
                <xdr:rowOff>9525</xdr:rowOff>
              </from>
              <to>
                <xdr:col>20</xdr:col>
                <xdr:colOff>590550</xdr:colOff>
                <xdr:row>0</xdr:row>
                <xdr:rowOff>504825</xdr:rowOff>
              </to>
            </anchor>
          </controlPr>
        </control>
      </mc:Choice>
    </mc:AlternateContent>
    <mc:AlternateContent xmlns:mc="http://schemas.openxmlformats.org/markup-compatibility/2006">
      <mc:Choice Requires="x14">
        <control shapeId="92163" r:id="rId7" name="Button 3">
          <controlPr defaultSize="0" print="0" autoFill="0" autoPict="0" macro="[0]!MettreEnCouleurTexteSaisi">
            <anchor moveWithCells="1" sizeWithCells="1">
              <from>
                <xdr:col>30</xdr:col>
                <xdr:colOff>95250</xdr:colOff>
                <xdr:row>0</xdr:row>
                <xdr:rowOff>28575</xdr:rowOff>
              </from>
              <to>
                <xdr:col>31</xdr:col>
                <xdr:colOff>438150</xdr:colOff>
                <xdr:row>0</xdr:row>
                <xdr:rowOff>476250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77C07-BB59-4DC8-926B-9DADF5E6A24C}">
  <sheetPr codeName="Feuil16">
    <tabColor theme="4" tint="0.59999389629810485"/>
    <pageSetUpPr fitToPage="1"/>
  </sheetPr>
  <dimension ref="A1:Y134"/>
  <sheetViews>
    <sheetView zoomScale="80" zoomScaleNormal="80" workbookViewId="0">
      <selection activeCell="S7" sqref="S7"/>
    </sheetView>
  </sheetViews>
  <sheetFormatPr baseColWidth="10" defaultColWidth="11.42578125" defaultRowHeight="15" x14ac:dyDescent="0.25"/>
  <cols>
    <col min="1" max="1" width="18.140625" style="5" customWidth="1"/>
    <col min="2" max="2" width="17.85546875" style="5" bestFit="1" customWidth="1"/>
    <col min="3" max="13" width="7.7109375" style="5" customWidth="1"/>
    <col min="14" max="14" width="9.42578125" style="5" bestFit="1" customWidth="1"/>
    <col min="15" max="15" width="7.7109375" style="5" customWidth="1"/>
    <col min="16" max="16" width="8.7109375" style="5" bestFit="1" customWidth="1"/>
    <col min="17" max="17" width="12.85546875" style="5" bestFit="1" customWidth="1"/>
    <col min="18" max="18" width="10.28515625" style="5" bestFit="1" customWidth="1"/>
    <col min="19" max="19" width="6.85546875" style="5" bestFit="1" customWidth="1"/>
    <col min="20" max="20" width="10.28515625" style="5" bestFit="1" customWidth="1"/>
    <col min="21" max="21" width="6.85546875" style="5" bestFit="1" customWidth="1"/>
    <col min="22" max="22" width="10.28515625" style="5" bestFit="1" customWidth="1"/>
    <col min="23" max="23" width="7.42578125" style="5" bestFit="1" customWidth="1"/>
    <col min="24" max="24" width="10.85546875" style="5" bestFit="1" customWidth="1"/>
    <col min="25" max="25" width="12.85546875" style="5" bestFit="1" customWidth="1"/>
    <col min="26" max="16384" width="11.42578125" style="5"/>
  </cols>
  <sheetData>
    <row r="1" spans="1:25" ht="21" x14ac:dyDescent="0.25">
      <c r="A1" s="60" t="s">
        <v>391</v>
      </c>
      <c r="B1" s="5" t="s">
        <v>2282</v>
      </c>
      <c r="D1" s="235" t="str">
        <f>"INVENTAIRE " &amp; 'ObjProd (2)'!D25</f>
        <v>INVENTAIRE SEPTEMBRE 2025</v>
      </c>
      <c r="L1" s="237" t="str">
        <f>'ObjProd (2)'!A25</f>
        <v>date inventaire :</v>
      </c>
      <c r="M1" s="237"/>
      <c r="N1" s="238">
        <f>'ObjProd (2)'!C25</f>
        <v>45918</v>
      </c>
    </row>
    <row r="2" spans="1:25" x14ac:dyDescent="0.25">
      <c r="L2" s="237" t="str">
        <f>'ObjProd (2)'!A26</f>
        <v>date impression :</v>
      </c>
      <c r="M2" s="237"/>
      <c r="N2" s="238">
        <f ca="1">'ObjProd (2)'!C26</f>
        <v>45929</v>
      </c>
    </row>
    <row r="3" spans="1:25" x14ac:dyDescent="0.25">
      <c r="A3" s="60" t="s">
        <v>682</v>
      </c>
      <c r="C3" s="60" t="s">
        <v>3117</v>
      </c>
      <c r="D3" s="60" t="s">
        <v>389</v>
      </c>
      <c r="R3"/>
      <c r="S3"/>
      <c r="T3"/>
      <c r="U3"/>
      <c r="V3"/>
      <c r="W3"/>
      <c r="X3"/>
      <c r="Y3"/>
    </row>
    <row r="4" spans="1:25" x14ac:dyDescent="0.25">
      <c r="C4" s="5" t="s">
        <v>3118</v>
      </c>
      <c r="F4" s="5" t="s">
        <v>3119</v>
      </c>
      <c r="G4" s="5" t="s">
        <v>1151</v>
      </c>
      <c r="P4" s="5" t="s">
        <v>3116</v>
      </c>
      <c r="Q4" s="5" t="s">
        <v>669</v>
      </c>
      <c r="R4"/>
      <c r="S4"/>
      <c r="T4"/>
      <c r="U4"/>
      <c r="V4"/>
      <c r="W4"/>
      <c r="X4"/>
      <c r="Y4"/>
    </row>
    <row r="5" spans="1:25" x14ac:dyDescent="0.25">
      <c r="A5" s="60" t="s">
        <v>9</v>
      </c>
      <c r="B5" s="60" t="s">
        <v>411</v>
      </c>
      <c r="C5" s="5" t="s">
        <v>3093</v>
      </c>
      <c r="D5" s="5" t="s">
        <v>3110</v>
      </c>
      <c r="E5" s="5" t="s">
        <v>3099</v>
      </c>
      <c r="G5" s="5" t="s">
        <v>3104</v>
      </c>
      <c r="H5" s="5" t="s">
        <v>3036</v>
      </c>
      <c r="I5" s="5" t="s">
        <v>3053</v>
      </c>
      <c r="J5" s="5" t="s">
        <v>3031</v>
      </c>
      <c r="K5" s="5" t="s">
        <v>1150</v>
      </c>
      <c r="L5" s="5" t="s">
        <v>3029</v>
      </c>
      <c r="M5" s="5" t="s">
        <v>3039</v>
      </c>
      <c r="N5" s="5" t="s">
        <v>3034</v>
      </c>
      <c r="O5" s="5" t="s">
        <v>3047</v>
      </c>
      <c r="R5"/>
      <c r="S5"/>
      <c r="T5"/>
      <c r="U5"/>
      <c r="V5"/>
      <c r="W5"/>
      <c r="X5"/>
      <c r="Y5"/>
    </row>
    <row r="6" spans="1:25" x14ac:dyDescent="0.25">
      <c r="A6" s="5" t="s">
        <v>155</v>
      </c>
      <c r="C6" s="5">
        <v>2</v>
      </c>
      <c r="D6" s="5">
        <v>2</v>
      </c>
      <c r="F6" s="5">
        <v>4</v>
      </c>
      <c r="I6" s="5">
        <v>3</v>
      </c>
      <c r="J6" s="5">
        <v>30</v>
      </c>
      <c r="K6" s="5">
        <v>13</v>
      </c>
      <c r="L6" s="5">
        <v>2</v>
      </c>
      <c r="M6" s="5">
        <v>14</v>
      </c>
      <c r="N6" s="5">
        <v>6</v>
      </c>
      <c r="P6" s="5">
        <v>68</v>
      </c>
      <c r="Q6" s="189">
        <v>72</v>
      </c>
      <c r="R6"/>
      <c r="S6"/>
      <c r="T6"/>
      <c r="U6"/>
      <c r="V6"/>
      <c r="W6"/>
      <c r="X6"/>
      <c r="Y6"/>
    </row>
    <row r="7" spans="1:25" x14ac:dyDescent="0.25">
      <c r="B7" s="5" t="s">
        <v>527</v>
      </c>
      <c r="L7" s="5">
        <v>2</v>
      </c>
      <c r="M7" s="5">
        <v>11</v>
      </c>
      <c r="P7" s="5">
        <v>13</v>
      </c>
      <c r="Q7" s="189">
        <v>13</v>
      </c>
      <c r="R7"/>
      <c r="S7"/>
      <c r="T7"/>
      <c r="U7"/>
      <c r="V7"/>
      <c r="W7"/>
      <c r="X7"/>
      <c r="Y7"/>
    </row>
    <row r="8" spans="1:25" x14ac:dyDescent="0.25">
      <c r="B8" s="5" t="s">
        <v>531</v>
      </c>
      <c r="C8" s="5">
        <v>2</v>
      </c>
      <c r="D8" s="5">
        <v>2</v>
      </c>
      <c r="F8" s="5">
        <v>4</v>
      </c>
      <c r="I8" s="5">
        <v>3</v>
      </c>
      <c r="J8" s="5">
        <v>30</v>
      </c>
      <c r="K8" s="5">
        <v>13</v>
      </c>
      <c r="M8" s="5">
        <v>3</v>
      </c>
      <c r="N8" s="5">
        <v>6</v>
      </c>
      <c r="P8" s="5">
        <v>55</v>
      </c>
      <c r="Q8" s="189">
        <v>59</v>
      </c>
      <c r="R8"/>
      <c r="S8"/>
      <c r="T8"/>
      <c r="U8"/>
      <c r="V8"/>
      <c r="W8"/>
      <c r="X8"/>
      <c r="Y8"/>
    </row>
    <row r="9" spans="1:25" x14ac:dyDescent="0.25">
      <c r="A9" s="5" t="s">
        <v>266</v>
      </c>
      <c r="C9" s="5">
        <v>58</v>
      </c>
      <c r="E9" s="5">
        <v>2</v>
      </c>
      <c r="F9" s="5">
        <v>60</v>
      </c>
      <c r="G9" s="5">
        <v>3</v>
      </c>
      <c r="H9" s="5">
        <v>68</v>
      </c>
      <c r="I9" s="5">
        <v>82</v>
      </c>
      <c r="J9" s="5">
        <v>99</v>
      </c>
      <c r="K9" s="5">
        <v>41</v>
      </c>
      <c r="L9" s="5">
        <v>20</v>
      </c>
      <c r="M9" s="5">
        <v>52</v>
      </c>
      <c r="N9" s="5">
        <v>25</v>
      </c>
      <c r="O9" s="5">
        <v>5</v>
      </c>
      <c r="P9" s="5">
        <v>395</v>
      </c>
      <c r="Q9" s="189">
        <v>455</v>
      </c>
      <c r="R9"/>
      <c r="S9"/>
      <c r="T9"/>
      <c r="U9"/>
      <c r="V9"/>
      <c r="W9"/>
      <c r="X9"/>
      <c r="Y9"/>
    </row>
    <row r="10" spans="1:25" x14ac:dyDescent="0.25">
      <c r="B10" s="5" t="s">
        <v>559</v>
      </c>
      <c r="L10" s="5">
        <v>2</v>
      </c>
      <c r="M10" s="5">
        <v>1</v>
      </c>
      <c r="P10" s="5">
        <v>3</v>
      </c>
      <c r="Q10" s="5">
        <v>3</v>
      </c>
      <c r="R10"/>
      <c r="S10"/>
      <c r="T10"/>
      <c r="U10"/>
      <c r="V10"/>
      <c r="W10"/>
      <c r="X10"/>
      <c r="Y10"/>
    </row>
    <row r="11" spans="1:25" x14ac:dyDescent="0.25">
      <c r="B11" s="5" t="s">
        <v>569</v>
      </c>
      <c r="C11" s="5">
        <v>15</v>
      </c>
      <c r="E11" s="5">
        <v>2</v>
      </c>
      <c r="F11" s="5">
        <v>17</v>
      </c>
      <c r="H11" s="5">
        <v>8</v>
      </c>
      <c r="I11" s="5">
        <v>25</v>
      </c>
      <c r="J11" s="5">
        <v>47</v>
      </c>
      <c r="K11" s="5">
        <v>30</v>
      </c>
      <c r="L11" s="5">
        <v>14</v>
      </c>
      <c r="M11" s="5">
        <v>45</v>
      </c>
      <c r="N11" s="5">
        <v>25</v>
      </c>
      <c r="P11" s="5">
        <v>194</v>
      </c>
      <c r="Q11" s="189">
        <v>211</v>
      </c>
      <c r="R11"/>
      <c r="S11"/>
      <c r="T11"/>
      <c r="U11"/>
      <c r="V11"/>
      <c r="W11"/>
      <c r="X11"/>
      <c r="Y11"/>
    </row>
    <row r="12" spans="1:25" x14ac:dyDescent="0.25">
      <c r="B12" s="5" t="s">
        <v>571</v>
      </c>
      <c r="C12" s="5">
        <v>43</v>
      </c>
      <c r="F12" s="5">
        <v>43</v>
      </c>
      <c r="G12" s="5">
        <v>3</v>
      </c>
      <c r="H12" s="5">
        <v>60</v>
      </c>
      <c r="I12" s="5">
        <v>57</v>
      </c>
      <c r="J12" s="5">
        <v>17</v>
      </c>
      <c r="O12" s="5">
        <v>5</v>
      </c>
      <c r="P12" s="5">
        <v>142</v>
      </c>
      <c r="Q12" s="5">
        <v>185</v>
      </c>
      <c r="R12"/>
      <c r="S12"/>
      <c r="T12"/>
      <c r="U12"/>
      <c r="V12"/>
      <c r="W12"/>
      <c r="X12"/>
      <c r="Y12"/>
    </row>
    <row r="13" spans="1:25" x14ac:dyDescent="0.25">
      <c r="B13" s="5" t="s">
        <v>567</v>
      </c>
      <c r="J13" s="5">
        <v>35</v>
      </c>
      <c r="K13" s="5">
        <v>11</v>
      </c>
      <c r="L13" s="5">
        <v>4</v>
      </c>
      <c r="M13" s="5">
        <v>6</v>
      </c>
      <c r="P13" s="5">
        <v>56</v>
      </c>
      <c r="Q13" s="5">
        <v>56</v>
      </c>
      <c r="R13"/>
      <c r="S13"/>
      <c r="T13"/>
      <c r="U13"/>
      <c r="V13"/>
      <c r="W13"/>
      <c r="X13"/>
      <c r="Y13"/>
    </row>
    <row r="14" spans="1:25" x14ac:dyDescent="0.25">
      <c r="A14" s="5" t="s">
        <v>28</v>
      </c>
      <c r="C14" s="5">
        <v>2</v>
      </c>
      <c r="F14" s="5">
        <v>2</v>
      </c>
      <c r="Q14" s="189">
        <v>2</v>
      </c>
      <c r="R14"/>
      <c r="S14"/>
      <c r="T14"/>
      <c r="U14"/>
      <c r="V14"/>
      <c r="W14"/>
      <c r="X14"/>
      <c r="Y14"/>
    </row>
    <row r="15" spans="1:25" x14ac:dyDescent="0.25">
      <c r="B15" s="5" t="s">
        <v>660</v>
      </c>
      <c r="C15" s="5">
        <v>2</v>
      </c>
      <c r="F15" s="5">
        <v>2</v>
      </c>
      <c r="Q15" s="189">
        <v>2</v>
      </c>
      <c r="R15"/>
      <c r="S15"/>
      <c r="T15"/>
      <c r="U15"/>
      <c r="V15"/>
      <c r="W15"/>
      <c r="X15"/>
      <c r="Y15"/>
    </row>
    <row r="16" spans="1:25" x14ac:dyDescent="0.25">
      <c r="A16" s="5" t="s">
        <v>669</v>
      </c>
      <c r="C16" s="189">
        <v>62</v>
      </c>
      <c r="D16" s="189">
        <v>2</v>
      </c>
      <c r="E16" s="189">
        <v>2</v>
      </c>
      <c r="F16" s="189">
        <v>66</v>
      </c>
      <c r="G16" s="189">
        <v>3</v>
      </c>
      <c r="H16" s="189">
        <v>68</v>
      </c>
      <c r="I16" s="189">
        <v>85</v>
      </c>
      <c r="J16" s="189">
        <v>129</v>
      </c>
      <c r="K16" s="189">
        <v>54</v>
      </c>
      <c r="L16" s="189">
        <v>22</v>
      </c>
      <c r="M16" s="189">
        <v>66</v>
      </c>
      <c r="N16" s="189">
        <v>31</v>
      </c>
      <c r="O16" s="189">
        <v>5</v>
      </c>
      <c r="P16" s="189">
        <v>463</v>
      </c>
      <c r="Q16" s="189">
        <v>529</v>
      </c>
      <c r="R16"/>
      <c r="S16"/>
      <c r="T16"/>
      <c r="U16"/>
      <c r="V16"/>
      <c r="W16"/>
      <c r="X16"/>
      <c r="Y16"/>
    </row>
    <row r="17" spans="1:24" x14ac:dyDescent="0.25">
      <c r="A17"/>
      <c r="B17"/>
      <c r="C17"/>
      <c r="D17"/>
      <c r="E17"/>
      <c r="F17"/>
      <c r="G17"/>
      <c r="H17"/>
      <c r="I17"/>
      <c r="J17"/>
      <c r="K17"/>
      <c r="L17"/>
      <c r="M17"/>
      <c r="N17"/>
      <c r="O17"/>
      <c r="P17"/>
      <c r="Q17"/>
      <c r="R17"/>
      <c r="S17"/>
      <c r="T17"/>
      <c r="U17"/>
      <c r="V17"/>
      <c r="W17"/>
      <c r="X17"/>
    </row>
    <row r="18" spans="1:24" x14ac:dyDescent="0.25">
      <c r="A18"/>
      <c r="B18"/>
      <c r="C18"/>
      <c r="D18"/>
      <c r="E18"/>
      <c r="F18"/>
      <c r="G18"/>
      <c r="H18"/>
      <c r="I18"/>
      <c r="J18"/>
      <c r="K18"/>
      <c r="L18"/>
      <c r="M18"/>
      <c r="N18"/>
      <c r="O18"/>
      <c r="P18"/>
      <c r="Q18"/>
      <c r="R18"/>
      <c r="S18"/>
      <c r="T18"/>
      <c r="U18"/>
      <c r="V18"/>
      <c r="W18"/>
      <c r="X18"/>
    </row>
    <row r="19" spans="1:24" x14ac:dyDescent="0.25">
      <c r="A19"/>
      <c r="B19"/>
      <c r="C19"/>
      <c r="D19"/>
      <c r="E19"/>
      <c r="F19"/>
      <c r="G19"/>
      <c r="H19"/>
      <c r="I19"/>
      <c r="J19"/>
      <c r="K19"/>
      <c r="L19"/>
      <c r="M19"/>
      <c r="N19"/>
      <c r="O19"/>
      <c r="P19"/>
      <c r="Q19"/>
      <c r="R19"/>
      <c r="S19"/>
      <c r="T19"/>
      <c r="U19"/>
      <c r="V19"/>
      <c r="W19"/>
      <c r="X19"/>
    </row>
    <row r="20" spans="1:24" x14ac:dyDescent="0.25">
      <c r="A20"/>
      <c r="B20"/>
      <c r="C20"/>
      <c r="D20"/>
      <c r="E20"/>
      <c r="F20"/>
      <c r="G20"/>
      <c r="H20"/>
      <c r="I20"/>
      <c r="J20"/>
      <c r="K20"/>
      <c r="L20"/>
      <c r="M20"/>
      <c r="N20"/>
      <c r="O20"/>
      <c r="P20"/>
      <c r="Q20"/>
      <c r="R20"/>
      <c r="S20"/>
      <c r="T20"/>
      <c r="U20"/>
      <c r="V20"/>
      <c r="W20"/>
      <c r="X20"/>
    </row>
    <row r="21" spans="1:24" x14ac:dyDescent="0.25">
      <c r="A21"/>
      <c r="B21"/>
      <c r="C21"/>
      <c r="D21"/>
      <c r="E21"/>
      <c r="F21"/>
      <c r="G21"/>
      <c r="H21"/>
      <c r="I21"/>
      <c r="J21"/>
      <c r="K21"/>
      <c r="L21"/>
      <c r="M21"/>
      <c r="N21"/>
      <c r="O21"/>
      <c r="P21"/>
      <c r="Q21"/>
      <c r="R21"/>
      <c r="S21"/>
      <c r="T21"/>
      <c r="U21"/>
      <c r="V21"/>
      <c r="W21"/>
      <c r="X21"/>
    </row>
    <row r="22" spans="1:24" x14ac:dyDescent="0.25">
      <c r="A22"/>
      <c r="B22"/>
      <c r="C22"/>
      <c r="D22"/>
      <c r="E22"/>
      <c r="F22"/>
      <c r="G22"/>
      <c r="H22"/>
      <c r="I22"/>
      <c r="J22"/>
      <c r="K22"/>
      <c r="L22"/>
      <c r="M22"/>
      <c r="N22"/>
      <c r="O22"/>
      <c r="P22"/>
      <c r="Q22"/>
      <c r="R22"/>
      <c r="S22"/>
      <c r="T22"/>
      <c r="U22"/>
      <c r="V22"/>
      <c r="W22"/>
      <c r="X22"/>
    </row>
    <row r="23" spans="1:24" x14ac:dyDescent="0.25">
      <c r="A23"/>
      <c r="B23"/>
      <c r="C23"/>
      <c r="D23"/>
      <c r="E23"/>
      <c r="F23"/>
      <c r="G23"/>
      <c r="H23"/>
      <c r="I23"/>
      <c r="J23"/>
      <c r="K23"/>
      <c r="L23"/>
      <c r="M23"/>
      <c r="N23"/>
      <c r="O23"/>
      <c r="P23"/>
      <c r="Q23"/>
      <c r="R23"/>
      <c r="S23"/>
      <c r="T23"/>
      <c r="U23"/>
      <c r="V23"/>
      <c r="W23"/>
      <c r="X23"/>
    </row>
    <row r="24" spans="1:24" x14ac:dyDescent="0.25">
      <c r="A24"/>
      <c r="B24"/>
      <c r="C24"/>
      <c r="D24"/>
      <c r="E24"/>
      <c r="F24"/>
      <c r="G24"/>
      <c r="H24"/>
      <c r="I24"/>
      <c r="J24"/>
      <c r="K24"/>
      <c r="L24"/>
      <c r="M24"/>
      <c r="N24"/>
      <c r="O24"/>
      <c r="P24"/>
      <c r="Q24"/>
      <c r="R24"/>
      <c r="S24"/>
      <c r="T24"/>
      <c r="U24"/>
      <c r="V24"/>
      <c r="W24"/>
      <c r="X24"/>
    </row>
    <row r="25" spans="1:24" x14ac:dyDescent="0.25">
      <c r="A25"/>
      <c r="B25"/>
      <c r="C25"/>
      <c r="D25"/>
      <c r="E25"/>
      <c r="F25"/>
      <c r="G25"/>
      <c r="H25"/>
      <c r="I25"/>
      <c r="J25"/>
      <c r="K25"/>
      <c r="L25"/>
      <c r="M25"/>
      <c r="N25"/>
      <c r="O25"/>
      <c r="P25"/>
      <c r="Q25"/>
      <c r="R25"/>
      <c r="S25"/>
      <c r="T25"/>
      <c r="U25"/>
      <c r="V25"/>
      <c r="W25"/>
      <c r="X25"/>
    </row>
    <row r="26" spans="1:24" x14ac:dyDescent="0.25">
      <c r="A26"/>
      <c r="B26"/>
      <c r="C26"/>
      <c r="D26"/>
      <c r="E26"/>
      <c r="F26"/>
      <c r="G26"/>
      <c r="H26"/>
      <c r="I26"/>
      <c r="J26"/>
      <c r="K26"/>
      <c r="L26"/>
      <c r="M26"/>
      <c r="N26"/>
      <c r="O26"/>
      <c r="P26"/>
      <c r="Q26"/>
      <c r="R26"/>
      <c r="S26"/>
      <c r="T26"/>
      <c r="U26"/>
      <c r="V26"/>
      <c r="W26"/>
      <c r="X26"/>
    </row>
    <row r="27" spans="1:24" x14ac:dyDescent="0.25">
      <c r="A27"/>
      <c r="B27"/>
      <c r="C27"/>
      <c r="D27"/>
      <c r="E27"/>
      <c r="F27"/>
      <c r="G27"/>
      <c r="H27"/>
      <c r="I27"/>
      <c r="J27"/>
      <c r="K27"/>
      <c r="L27"/>
      <c r="M27"/>
      <c r="N27"/>
      <c r="O27"/>
      <c r="P27"/>
      <c r="Q27"/>
      <c r="R27"/>
      <c r="S27"/>
      <c r="T27"/>
      <c r="U27"/>
      <c r="V27"/>
      <c r="W27"/>
      <c r="X27"/>
    </row>
    <row r="28" spans="1:24" x14ac:dyDescent="0.25">
      <c r="A28"/>
      <c r="B28"/>
      <c r="C28"/>
      <c r="D28"/>
      <c r="E28"/>
      <c r="F28"/>
      <c r="G28"/>
      <c r="H28"/>
      <c r="I28"/>
      <c r="J28"/>
      <c r="K28"/>
      <c r="L28"/>
      <c r="M28"/>
      <c r="N28"/>
      <c r="O28"/>
      <c r="P28"/>
      <c r="Q28"/>
      <c r="R28"/>
      <c r="S28"/>
      <c r="T28"/>
      <c r="U28"/>
      <c r="V28"/>
      <c r="W28"/>
      <c r="X28"/>
    </row>
    <row r="29" spans="1:24" x14ac:dyDescent="0.25">
      <c r="A29"/>
      <c r="B29"/>
      <c r="C29"/>
      <c r="D29"/>
      <c r="E29"/>
      <c r="F29"/>
      <c r="G29"/>
      <c r="H29"/>
      <c r="I29"/>
      <c r="J29"/>
      <c r="K29"/>
      <c r="L29"/>
      <c r="M29"/>
      <c r="N29"/>
      <c r="O29"/>
      <c r="P29"/>
      <c r="Q29"/>
      <c r="R29"/>
      <c r="S29"/>
      <c r="T29"/>
      <c r="U29"/>
      <c r="V29"/>
      <c r="W29"/>
      <c r="X29"/>
    </row>
    <row r="30" spans="1:24" x14ac:dyDescent="0.25">
      <c r="A30"/>
      <c r="B30"/>
      <c r="C30"/>
      <c r="D30"/>
      <c r="E30"/>
      <c r="F30"/>
      <c r="G30"/>
      <c r="H30"/>
      <c r="I30"/>
      <c r="J30"/>
      <c r="K30"/>
      <c r="L30"/>
      <c r="M30"/>
      <c r="N30"/>
      <c r="O30"/>
      <c r="P30"/>
      <c r="Q30"/>
      <c r="R30"/>
      <c r="S30"/>
      <c r="T30"/>
      <c r="U30"/>
      <c r="V30"/>
      <c r="W30"/>
      <c r="X30"/>
    </row>
    <row r="31" spans="1:24" x14ac:dyDescent="0.25">
      <c r="A31"/>
      <c r="B31"/>
      <c r="C31"/>
      <c r="D31"/>
      <c r="E31"/>
      <c r="F31"/>
      <c r="G31"/>
      <c r="H31"/>
      <c r="I31"/>
      <c r="J31"/>
      <c r="K31"/>
      <c r="L31"/>
      <c r="M31"/>
      <c r="N31"/>
      <c r="O31"/>
      <c r="P31"/>
      <c r="Q31"/>
      <c r="R31"/>
      <c r="S31"/>
      <c r="T31"/>
      <c r="U31"/>
      <c r="V31"/>
      <c r="W31"/>
      <c r="X31"/>
    </row>
    <row r="32" spans="1:24" x14ac:dyDescent="0.25">
      <c r="A32"/>
      <c r="B32"/>
      <c r="C32"/>
      <c r="D32"/>
      <c r="E32"/>
      <c r="F32"/>
      <c r="G32"/>
      <c r="H32"/>
      <c r="I32"/>
      <c r="J32"/>
      <c r="K32"/>
      <c r="L32"/>
      <c r="M32"/>
      <c r="N32"/>
      <c r="O32"/>
      <c r="P32"/>
      <c r="Q32"/>
      <c r="R32"/>
      <c r="S32"/>
      <c r="T32"/>
      <c r="U32"/>
      <c r="V32"/>
      <c r="W32"/>
      <c r="X32"/>
    </row>
    <row r="33" spans="1:24" x14ac:dyDescent="0.25">
      <c r="A33"/>
      <c r="B33"/>
      <c r="C33"/>
      <c r="D33"/>
      <c r="E33"/>
      <c r="F33"/>
      <c r="G33"/>
      <c r="H33"/>
      <c r="I33"/>
      <c r="J33"/>
      <c r="K33"/>
      <c r="L33"/>
      <c r="M33"/>
      <c r="N33"/>
      <c r="O33"/>
      <c r="P33"/>
      <c r="Q33"/>
      <c r="R33"/>
      <c r="S33"/>
      <c r="T33"/>
      <c r="U33"/>
      <c r="V33"/>
      <c r="W33"/>
      <c r="X33"/>
    </row>
    <row r="34" spans="1:24" x14ac:dyDescent="0.25">
      <c r="A34"/>
      <c r="B34"/>
      <c r="C34"/>
      <c r="D34"/>
      <c r="E34"/>
      <c r="F34"/>
      <c r="G34"/>
      <c r="H34"/>
      <c r="I34"/>
      <c r="J34"/>
      <c r="K34"/>
      <c r="L34"/>
      <c r="M34"/>
      <c r="N34"/>
      <c r="O34"/>
      <c r="P34"/>
      <c r="Q34"/>
      <c r="R34"/>
      <c r="S34"/>
      <c r="T34"/>
      <c r="U34"/>
      <c r="V34"/>
      <c r="W34"/>
      <c r="X34"/>
    </row>
    <row r="35" spans="1:24" x14ac:dyDescent="0.25">
      <c r="A35"/>
      <c r="B35"/>
      <c r="C35"/>
      <c r="D35"/>
      <c r="E35"/>
      <c r="F35"/>
      <c r="G35"/>
      <c r="H35"/>
      <c r="I35"/>
      <c r="J35"/>
      <c r="K35"/>
      <c r="L35"/>
      <c r="M35"/>
      <c r="N35"/>
      <c r="O35"/>
      <c r="P35"/>
      <c r="Q35"/>
      <c r="R35"/>
      <c r="S35"/>
      <c r="T35"/>
      <c r="U35"/>
      <c r="V35"/>
      <c r="W35"/>
      <c r="X35"/>
    </row>
    <row r="36" spans="1:24" x14ac:dyDescent="0.25">
      <c r="A36"/>
      <c r="B36"/>
      <c r="C36"/>
      <c r="D36"/>
      <c r="E36"/>
      <c r="F36"/>
      <c r="G36"/>
      <c r="H36"/>
      <c r="I36"/>
      <c r="J36"/>
      <c r="K36"/>
      <c r="L36"/>
      <c r="M36"/>
      <c r="N36"/>
      <c r="O36"/>
      <c r="P36"/>
      <c r="Q36"/>
      <c r="R36"/>
      <c r="S36"/>
      <c r="T36"/>
      <c r="U36"/>
      <c r="V36"/>
      <c r="W36"/>
      <c r="X36"/>
    </row>
    <row r="37" spans="1:24" x14ac:dyDescent="0.25">
      <c r="A37"/>
      <c r="B37"/>
      <c r="C37"/>
      <c r="D37"/>
      <c r="E37"/>
      <c r="F37"/>
      <c r="G37"/>
      <c r="H37"/>
      <c r="I37"/>
      <c r="J37"/>
      <c r="K37"/>
      <c r="L37"/>
      <c r="M37"/>
      <c r="N37"/>
      <c r="O37"/>
      <c r="P37"/>
      <c r="Q37"/>
      <c r="R37"/>
      <c r="S37"/>
      <c r="T37"/>
      <c r="U37"/>
      <c r="V37"/>
      <c r="W37"/>
      <c r="X37"/>
    </row>
    <row r="38" spans="1:24" x14ac:dyDescent="0.25">
      <c r="A38"/>
      <c r="B38"/>
      <c r="C38"/>
      <c r="D38"/>
      <c r="E38"/>
      <c r="F38"/>
      <c r="G38"/>
      <c r="H38"/>
      <c r="I38"/>
      <c r="J38"/>
      <c r="K38"/>
      <c r="L38"/>
      <c r="M38"/>
      <c r="N38"/>
      <c r="O38"/>
      <c r="P38"/>
      <c r="Q38"/>
      <c r="R38"/>
      <c r="S38"/>
      <c r="T38"/>
      <c r="U38"/>
      <c r="V38"/>
      <c r="W38"/>
      <c r="X38"/>
    </row>
    <row r="39" spans="1:24" x14ac:dyDescent="0.25">
      <c r="A39"/>
      <c r="B39"/>
      <c r="C39"/>
      <c r="D39"/>
      <c r="E39"/>
      <c r="F39"/>
      <c r="G39"/>
      <c r="H39"/>
      <c r="I39"/>
      <c r="J39"/>
      <c r="K39"/>
      <c r="L39"/>
      <c r="M39"/>
      <c r="N39"/>
      <c r="O39"/>
      <c r="P39"/>
      <c r="Q39"/>
      <c r="R39"/>
      <c r="S39"/>
      <c r="T39"/>
      <c r="U39"/>
      <c r="V39"/>
      <c r="W39"/>
      <c r="X39"/>
    </row>
    <row r="40" spans="1:24" x14ac:dyDescent="0.25">
      <c r="A40"/>
      <c r="B40"/>
      <c r="C40"/>
      <c r="D40"/>
      <c r="E40"/>
      <c r="F40"/>
      <c r="G40"/>
      <c r="H40"/>
      <c r="I40"/>
      <c r="J40"/>
      <c r="K40"/>
      <c r="L40"/>
      <c r="M40"/>
      <c r="N40"/>
      <c r="O40"/>
      <c r="P40"/>
      <c r="Q40"/>
      <c r="R40"/>
      <c r="S40"/>
      <c r="T40"/>
      <c r="U40"/>
      <c r="V40"/>
      <c r="W40"/>
      <c r="X40"/>
    </row>
    <row r="41" spans="1:24" x14ac:dyDescent="0.25">
      <c r="A41"/>
      <c r="B41"/>
      <c r="C41"/>
      <c r="D41"/>
      <c r="E41"/>
      <c r="F41"/>
      <c r="G41"/>
      <c r="H41"/>
      <c r="I41"/>
      <c r="J41"/>
      <c r="K41"/>
      <c r="L41"/>
      <c r="M41"/>
      <c r="N41"/>
      <c r="O41"/>
      <c r="P41"/>
      <c r="Q41"/>
      <c r="R41"/>
      <c r="S41"/>
      <c r="T41"/>
      <c r="U41"/>
      <c r="V41"/>
      <c r="W41"/>
      <c r="X41"/>
    </row>
    <row r="42" spans="1:24" x14ac:dyDescent="0.25">
      <c r="A42"/>
      <c r="B42"/>
      <c r="C42"/>
      <c r="D42"/>
      <c r="E42"/>
      <c r="F42"/>
      <c r="G42"/>
      <c r="H42"/>
      <c r="I42"/>
      <c r="J42"/>
      <c r="K42"/>
      <c r="L42"/>
      <c r="M42"/>
      <c r="N42"/>
      <c r="O42"/>
      <c r="P42"/>
      <c r="Q42"/>
      <c r="R42"/>
      <c r="S42"/>
      <c r="T42"/>
      <c r="U42"/>
      <c r="V42"/>
      <c r="W42"/>
      <c r="X42"/>
    </row>
    <row r="43" spans="1:24" x14ac:dyDescent="0.25">
      <c r="A43"/>
      <c r="B43"/>
      <c r="C43"/>
      <c r="D43"/>
      <c r="E43"/>
      <c r="F43"/>
      <c r="G43"/>
      <c r="H43"/>
      <c r="I43"/>
      <c r="J43"/>
      <c r="K43"/>
      <c r="L43"/>
      <c r="M43"/>
      <c r="N43"/>
      <c r="O43"/>
      <c r="P43"/>
      <c r="Q43"/>
      <c r="R43"/>
      <c r="S43"/>
      <c r="T43"/>
      <c r="U43"/>
      <c r="V43"/>
      <c r="W43"/>
      <c r="X43"/>
    </row>
    <row r="44" spans="1:24" x14ac:dyDescent="0.25">
      <c r="A44"/>
      <c r="B44"/>
      <c r="C44"/>
      <c r="D44"/>
      <c r="E44"/>
      <c r="F44"/>
      <c r="G44"/>
      <c r="H44"/>
      <c r="I44"/>
      <c r="J44"/>
      <c r="K44"/>
      <c r="L44"/>
      <c r="M44"/>
      <c r="N44"/>
      <c r="O44"/>
      <c r="P44"/>
      <c r="Q44"/>
      <c r="R44"/>
      <c r="S44"/>
      <c r="T44"/>
      <c r="U44"/>
      <c r="V44"/>
      <c r="W44"/>
      <c r="X44"/>
    </row>
    <row r="45" spans="1:24" x14ac:dyDescent="0.25">
      <c r="A45"/>
      <c r="B45"/>
      <c r="C45"/>
      <c r="D45"/>
      <c r="E45"/>
      <c r="F45"/>
      <c r="G45"/>
      <c r="H45"/>
      <c r="I45"/>
      <c r="J45"/>
      <c r="K45"/>
      <c r="L45"/>
      <c r="M45"/>
      <c r="N45"/>
      <c r="O45"/>
      <c r="P45"/>
      <c r="Q45"/>
      <c r="R45"/>
      <c r="S45"/>
      <c r="T45"/>
      <c r="U45"/>
      <c r="V45"/>
      <c r="W45"/>
      <c r="X45"/>
    </row>
    <row r="46" spans="1:24" x14ac:dyDescent="0.25">
      <c r="A46"/>
      <c r="B46"/>
      <c r="C46"/>
      <c r="D46"/>
      <c r="E46"/>
      <c r="F46"/>
      <c r="G46"/>
      <c r="H46"/>
      <c r="I46"/>
      <c r="J46"/>
      <c r="K46"/>
      <c r="L46"/>
      <c r="M46"/>
      <c r="N46"/>
      <c r="O46"/>
      <c r="P46"/>
      <c r="Q46"/>
      <c r="R46"/>
      <c r="S46"/>
      <c r="T46"/>
      <c r="U46"/>
      <c r="V46"/>
      <c r="W46"/>
      <c r="X46"/>
    </row>
    <row r="47" spans="1:24" x14ac:dyDescent="0.25">
      <c r="A47"/>
      <c r="B47"/>
      <c r="C47"/>
      <c r="D47"/>
      <c r="E47"/>
      <c r="F47"/>
      <c r="G47"/>
      <c r="H47"/>
      <c r="I47"/>
      <c r="J47"/>
      <c r="K47"/>
      <c r="L47"/>
      <c r="M47"/>
      <c r="N47"/>
      <c r="O47"/>
      <c r="P47"/>
      <c r="Q47"/>
      <c r="R47"/>
      <c r="S47"/>
      <c r="T47"/>
      <c r="U47"/>
      <c r="V47"/>
      <c r="W47"/>
      <c r="X47"/>
    </row>
    <row r="48" spans="1:24" x14ac:dyDescent="0.25">
      <c r="A48"/>
      <c r="B48"/>
      <c r="C48"/>
      <c r="D48"/>
      <c r="E48"/>
      <c r="F48"/>
      <c r="G48"/>
      <c r="H48"/>
      <c r="I48"/>
      <c r="J48"/>
      <c r="K48"/>
      <c r="L48"/>
      <c r="M48"/>
      <c r="N48"/>
      <c r="O48"/>
      <c r="P48"/>
      <c r="Q48"/>
      <c r="R48"/>
      <c r="S48"/>
      <c r="T48"/>
      <c r="U48"/>
      <c r="V48"/>
      <c r="W48"/>
      <c r="X48"/>
    </row>
    <row r="49" spans="1:24" x14ac:dyDescent="0.25">
      <c r="A49"/>
      <c r="B49"/>
      <c r="C49"/>
      <c r="D49"/>
      <c r="E49"/>
      <c r="F49"/>
      <c r="G49"/>
      <c r="H49"/>
      <c r="I49"/>
      <c r="J49"/>
      <c r="K49"/>
      <c r="L49"/>
      <c r="M49"/>
      <c r="N49"/>
      <c r="O49"/>
      <c r="P49"/>
      <c r="Q49"/>
      <c r="R49"/>
      <c r="S49"/>
      <c r="T49"/>
      <c r="U49"/>
      <c r="V49"/>
      <c r="W49"/>
      <c r="X49"/>
    </row>
    <row r="50" spans="1:24" x14ac:dyDescent="0.25">
      <c r="A50"/>
      <c r="B50"/>
      <c r="C50"/>
      <c r="D50"/>
      <c r="E50"/>
      <c r="F50"/>
      <c r="G50"/>
      <c r="H50"/>
      <c r="I50"/>
      <c r="J50"/>
      <c r="K50"/>
      <c r="L50"/>
      <c r="M50"/>
      <c r="N50"/>
      <c r="O50"/>
      <c r="P50"/>
      <c r="Q50"/>
      <c r="R50"/>
      <c r="S50"/>
      <c r="T50"/>
      <c r="U50"/>
      <c r="V50"/>
      <c r="W50"/>
      <c r="X50"/>
    </row>
    <row r="51" spans="1:24" x14ac:dyDescent="0.25">
      <c r="A51"/>
      <c r="B51"/>
      <c r="C51"/>
      <c r="D51"/>
      <c r="E51"/>
      <c r="F51"/>
      <c r="G51"/>
      <c r="H51"/>
      <c r="I51"/>
      <c r="J51"/>
      <c r="K51"/>
      <c r="L51"/>
      <c r="M51"/>
      <c r="N51"/>
      <c r="O51"/>
      <c r="P51"/>
      <c r="Q51"/>
      <c r="R51"/>
      <c r="S51"/>
      <c r="T51"/>
      <c r="U51"/>
      <c r="V51"/>
      <c r="W51"/>
      <c r="X51"/>
    </row>
    <row r="52" spans="1:24" x14ac:dyDescent="0.25">
      <c r="A52"/>
      <c r="B52"/>
      <c r="C52"/>
      <c r="D52"/>
      <c r="E52"/>
      <c r="F52"/>
      <c r="G52"/>
      <c r="H52"/>
      <c r="I52"/>
      <c r="J52"/>
      <c r="K52"/>
      <c r="L52"/>
      <c r="M52"/>
      <c r="N52"/>
      <c r="O52"/>
      <c r="P52"/>
      <c r="Q52"/>
      <c r="R52"/>
      <c r="S52"/>
      <c r="T52"/>
      <c r="U52"/>
      <c r="V52"/>
      <c r="W52"/>
      <c r="X52"/>
    </row>
    <row r="53" spans="1:24" x14ac:dyDescent="0.25">
      <c r="A53"/>
      <c r="B53"/>
      <c r="C53"/>
      <c r="D53"/>
      <c r="E53"/>
      <c r="F53"/>
      <c r="G53"/>
      <c r="H53"/>
      <c r="I53"/>
      <c r="J53"/>
      <c r="K53"/>
      <c r="L53"/>
      <c r="M53"/>
      <c r="N53"/>
      <c r="O53"/>
      <c r="P53"/>
      <c r="Q53"/>
      <c r="R53"/>
      <c r="S53"/>
      <c r="T53"/>
      <c r="U53"/>
      <c r="V53"/>
      <c r="W53"/>
      <c r="X53"/>
    </row>
    <row r="54" spans="1:24" x14ac:dyDescent="0.25">
      <c r="A54"/>
      <c r="B54"/>
      <c r="C54"/>
      <c r="D54"/>
      <c r="E54"/>
      <c r="F54"/>
      <c r="G54"/>
      <c r="H54"/>
      <c r="I54"/>
      <c r="J54"/>
      <c r="K54"/>
      <c r="L54"/>
      <c r="M54"/>
      <c r="N54"/>
      <c r="O54"/>
      <c r="P54"/>
      <c r="Q54"/>
      <c r="R54"/>
      <c r="S54"/>
      <c r="T54"/>
      <c r="U54"/>
      <c r="V54"/>
      <c r="W54"/>
      <c r="X54"/>
    </row>
    <row r="55" spans="1:24" x14ac:dyDescent="0.25">
      <c r="A55"/>
      <c r="B55"/>
      <c r="C55"/>
      <c r="D55"/>
      <c r="E55"/>
      <c r="F55"/>
      <c r="G55"/>
      <c r="H55"/>
      <c r="I55"/>
      <c r="J55"/>
      <c r="K55"/>
      <c r="L55"/>
      <c r="M55"/>
      <c r="N55"/>
      <c r="O55"/>
      <c r="P55"/>
      <c r="Q55"/>
      <c r="R55"/>
      <c r="S55"/>
      <c r="T55"/>
      <c r="U55"/>
      <c r="V55"/>
      <c r="W55"/>
      <c r="X55"/>
    </row>
    <row r="56" spans="1:24" x14ac:dyDescent="0.25">
      <c r="A56"/>
      <c r="B56"/>
      <c r="C56"/>
      <c r="D56"/>
      <c r="E56"/>
      <c r="F56"/>
      <c r="G56"/>
      <c r="H56"/>
      <c r="I56"/>
      <c r="J56"/>
      <c r="K56"/>
      <c r="L56"/>
      <c r="M56"/>
      <c r="N56"/>
      <c r="O56"/>
      <c r="P56"/>
      <c r="Q56"/>
      <c r="R56"/>
      <c r="S56"/>
      <c r="T56"/>
      <c r="U56"/>
      <c r="V56"/>
      <c r="W56"/>
      <c r="X56"/>
    </row>
    <row r="57" spans="1:24" x14ac:dyDescent="0.25">
      <c r="A57"/>
      <c r="B57"/>
      <c r="C57"/>
      <c r="D57"/>
      <c r="E57"/>
      <c r="F57"/>
      <c r="G57"/>
      <c r="H57"/>
      <c r="I57"/>
      <c r="J57"/>
      <c r="K57"/>
      <c r="L57"/>
      <c r="M57"/>
      <c r="N57"/>
      <c r="O57"/>
      <c r="P57"/>
      <c r="Q57"/>
      <c r="R57"/>
      <c r="S57"/>
      <c r="T57"/>
      <c r="U57"/>
      <c r="V57"/>
      <c r="W57"/>
      <c r="X57"/>
    </row>
    <row r="58" spans="1:24" x14ac:dyDescent="0.25">
      <c r="A58"/>
      <c r="B58"/>
      <c r="C58"/>
      <c r="D58"/>
      <c r="E58"/>
      <c r="F58"/>
      <c r="G58"/>
      <c r="H58"/>
      <c r="I58"/>
      <c r="J58"/>
      <c r="K58"/>
      <c r="L58"/>
      <c r="M58"/>
      <c r="N58"/>
      <c r="O58"/>
      <c r="P58"/>
      <c r="Q58"/>
      <c r="R58"/>
      <c r="S58"/>
      <c r="T58"/>
      <c r="U58"/>
      <c r="V58"/>
      <c r="W58"/>
      <c r="X58"/>
    </row>
    <row r="59" spans="1:24" x14ac:dyDescent="0.25">
      <c r="A59"/>
      <c r="B59"/>
      <c r="C59"/>
      <c r="D59"/>
      <c r="E59"/>
      <c r="F59"/>
      <c r="G59"/>
      <c r="H59"/>
      <c r="I59"/>
      <c r="J59"/>
      <c r="K59"/>
      <c r="L59"/>
      <c r="M59"/>
      <c r="N59"/>
      <c r="O59"/>
      <c r="P59"/>
      <c r="Q59"/>
      <c r="R59"/>
      <c r="S59"/>
      <c r="T59"/>
      <c r="U59"/>
      <c r="V59"/>
      <c r="W59"/>
      <c r="X59"/>
    </row>
    <row r="60" spans="1:24" x14ac:dyDescent="0.25">
      <c r="A60"/>
      <c r="B60"/>
      <c r="C60"/>
      <c r="D60"/>
      <c r="E60"/>
      <c r="F60"/>
      <c r="G60"/>
      <c r="H60"/>
      <c r="I60"/>
      <c r="J60"/>
      <c r="K60"/>
      <c r="L60"/>
      <c r="M60"/>
      <c r="N60"/>
      <c r="O60"/>
      <c r="P60"/>
      <c r="Q60"/>
      <c r="R60"/>
      <c r="S60"/>
      <c r="T60"/>
      <c r="U60"/>
      <c r="V60"/>
      <c r="W60"/>
      <c r="X60"/>
    </row>
    <row r="61" spans="1:24" x14ac:dyDescent="0.25">
      <c r="A61"/>
      <c r="B61"/>
      <c r="C61"/>
      <c r="D61"/>
      <c r="E61"/>
      <c r="F61"/>
      <c r="G61"/>
      <c r="H61"/>
      <c r="I61"/>
      <c r="J61"/>
      <c r="K61"/>
      <c r="L61"/>
      <c r="M61"/>
      <c r="N61"/>
      <c r="O61"/>
      <c r="P61"/>
      <c r="Q61"/>
      <c r="R61"/>
      <c r="S61"/>
      <c r="T61"/>
      <c r="U61"/>
      <c r="V61"/>
      <c r="W61"/>
      <c r="X61"/>
    </row>
    <row r="62" spans="1:24" x14ac:dyDescent="0.25">
      <c r="A62"/>
      <c r="B62"/>
      <c r="C62"/>
      <c r="D62"/>
      <c r="E62"/>
      <c r="F62"/>
      <c r="G62"/>
      <c r="H62"/>
      <c r="I62"/>
      <c r="J62"/>
      <c r="K62"/>
      <c r="L62"/>
      <c r="M62"/>
      <c r="N62"/>
      <c r="O62"/>
      <c r="P62"/>
      <c r="Q62"/>
      <c r="R62"/>
      <c r="S62"/>
      <c r="T62"/>
      <c r="U62"/>
      <c r="V62"/>
      <c r="W62"/>
      <c r="X62"/>
    </row>
    <row r="63" spans="1:24" x14ac:dyDescent="0.25">
      <c r="A63"/>
      <c r="B63"/>
      <c r="C63"/>
      <c r="D63"/>
      <c r="E63"/>
      <c r="F63"/>
      <c r="G63"/>
      <c r="H63"/>
      <c r="I63"/>
      <c r="J63"/>
      <c r="K63"/>
      <c r="L63"/>
      <c r="M63"/>
      <c r="N63"/>
      <c r="O63"/>
      <c r="P63"/>
      <c r="Q63"/>
      <c r="R63"/>
      <c r="S63"/>
      <c r="T63"/>
      <c r="U63"/>
      <c r="V63"/>
      <c r="W63"/>
      <c r="X63"/>
    </row>
    <row r="64" spans="1:24" x14ac:dyDescent="0.25">
      <c r="A64"/>
      <c r="B64"/>
      <c r="C64"/>
      <c r="D64"/>
      <c r="E64"/>
      <c r="F64"/>
      <c r="G64"/>
      <c r="H64"/>
      <c r="I64"/>
      <c r="J64"/>
      <c r="K64"/>
      <c r="L64"/>
      <c r="M64"/>
      <c r="N64"/>
      <c r="O64"/>
      <c r="P64"/>
      <c r="Q64"/>
      <c r="R64"/>
      <c r="S64"/>
      <c r="T64"/>
      <c r="U64"/>
      <c r="V64"/>
      <c r="W64"/>
      <c r="X64"/>
    </row>
    <row r="65" spans="1:24" x14ac:dyDescent="0.25">
      <c r="A65"/>
      <c r="B65"/>
      <c r="C65"/>
      <c r="D65"/>
      <c r="E65"/>
      <c r="F65"/>
      <c r="G65"/>
      <c r="H65"/>
      <c r="I65"/>
      <c r="J65"/>
      <c r="K65"/>
      <c r="L65"/>
      <c r="M65"/>
      <c r="N65"/>
      <c r="O65"/>
      <c r="P65"/>
      <c r="Q65"/>
      <c r="R65"/>
      <c r="S65"/>
      <c r="T65"/>
      <c r="U65"/>
      <c r="V65"/>
      <c r="W65"/>
      <c r="X65"/>
    </row>
    <row r="66" spans="1:24" x14ac:dyDescent="0.25">
      <c r="A66"/>
      <c r="B66"/>
      <c r="C66"/>
      <c r="D66"/>
      <c r="E66"/>
      <c r="F66"/>
      <c r="G66"/>
      <c r="H66"/>
      <c r="I66"/>
      <c r="J66"/>
      <c r="K66"/>
      <c r="L66"/>
      <c r="M66"/>
      <c r="N66"/>
      <c r="O66"/>
      <c r="P66"/>
      <c r="Q66"/>
      <c r="R66"/>
      <c r="S66"/>
      <c r="T66"/>
      <c r="U66"/>
      <c r="V66"/>
      <c r="W66"/>
      <c r="X66"/>
    </row>
    <row r="67" spans="1:24" x14ac:dyDescent="0.25">
      <c r="A67"/>
      <c r="B67"/>
      <c r="C67"/>
      <c r="D67"/>
      <c r="E67"/>
      <c r="F67"/>
      <c r="G67"/>
      <c r="H67"/>
      <c r="I67"/>
      <c r="J67"/>
      <c r="K67"/>
      <c r="L67"/>
      <c r="M67"/>
      <c r="N67"/>
      <c r="O67"/>
      <c r="P67"/>
      <c r="Q67"/>
      <c r="R67"/>
      <c r="S67"/>
      <c r="T67"/>
      <c r="U67"/>
      <c r="V67"/>
      <c r="W67"/>
      <c r="X67"/>
    </row>
    <row r="68" spans="1:24" x14ac:dyDescent="0.25">
      <c r="A68"/>
      <c r="B68"/>
      <c r="C68"/>
      <c r="D68"/>
      <c r="E68"/>
      <c r="F68"/>
      <c r="G68"/>
      <c r="H68"/>
      <c r="I68"/>
      <c r="J68"/>
      <c r="K68"/>
      <c r="L68"/>
      <c r="M68"/>
      <c r="N68"/>
      <c r="O68"/>
      <c r="P68"/>
      <c r="Q68"/>
      <c r="R68"/>
      <c r="S68"/>
      <c r="T68"/>
      <c r="U68"/>
      <c r="V68"/>
      <c r="W68"/>
      <c r="X68"/>
    </row>
    <row r="69" spans="1:24" x14ac:dyDescent="0.25">
      <c r="A69"/>
      <c r="B69"/>
      <c r="C69"/>
      <c r="D69"/>
      <c r="E69"/>
      <c r="F69"/>
      <c r="G69"/>
      <c r="H69"/>
      <c r="I69"/>
      <c r="J69"/>
      <c r="K69"/>
      <c r="L69"/>
      <c r="M69"/>
      <c r="N69"/>
      <c r="O69"/>
      <c r="P69"/>
      <c r="Q69"/>
      <c r="R69"/>
      <c r="S69"/>
      <c r="T69"/>
      <c r="U69"/>
      <c r="V69"/>
      <c r="W69"/>
      <c r="X69"/>
    </row>
    <row r="70" spans="1:24" x14ac:dyDescent="0.25">
      <c r="A70"/>
      <c r="B70"/>
      <c r="C70"/>
      <c r="D70"/>
      <c r="E70"/>
      <c r="F70"/>
      <c r="G70"/>
      <c r="H70"/>
      <c r="I70"/>
      <c r="J70"/>
      <c r="K70"/>
      <c r="L70"/>
      <c r="M70"/>
      <c r="N70"/>
      <c r="O70"/>
      <c r="P70"/>
      <c r="Q70"/>
      <c r="R70"/>
      <c r="S70"/>
      <c r="T70"/>
      <c r="U70"/>
      <c r="V70"/>
      <c r="W70"/>
      <c r="X70"/>
    </row>
    <row r="71" spans="1:24" x14ac:dyDescent="0.25">
      <c r="A71"/>
      <c r="B71"/>
      <c r="C71"/>
      <c r="D71"/>
      <c r="E71"/>
      <c r="F71"/>
      <c r="G71"/>
      <c r="H71"/>
      <c r="I71"/>
      <c r="J71"/>
      <c r="K71"/>
      <c r="L71"/>
      <c r="M71"/>
      <c r="N71"/>
      <c r="O71"/>
      <c r="P71"/>
      <c r="Q71"/>
      <c r="R71"/>
      <c r="S71"/>
      <c r="T71"/>
      <c r="U71"/>
      <c r="V71"/>
      <c r="W71"/>
      <c r="X71"/>
    </row>
    <row r="72" spans="1:24" x14ac:dyDescent="0.25">
      <c r="A72"/>
      <c r="B72"/>
      <c r="C72"/>
      <c r="D72"/>
      <c r="E72"/>
      <c r="F72"/>
      <c r="G72"/>
      <c r="H72"/>
      <c r="I72"/>
      <c r="J72"/>
      <c r="K72"/>
      <c r="L72"/>
      <c r="M72"/>
      <c r="N72"/>
      <c r="O72"/>
      <c r="P72"/>
      <c r="Q72"/>
      <c r="R72"/>
      <c r="S72"/>
      <c r="T72"/>
      <c r="U72"/>
      <c r="V72"/>
      <c r="W72"/>
      <c r="X72"/>
    </row>
    <row r="73" spans="1:24" x14ac:dyDescent="0.25">
      <c r="A73"/>
      <c r="B73"/>
      <c r="C73"/>
      <c r="D73"/>
      <c r="E73"/>
      <c r="F73"/>
      <c r="G73"/>
      <c r="H73"/>
      <c r="I73"/>
      <c r="J73"/>
      <c r="K73"/>
      <c r="L73"/>
      <c r="M73"/>
      <c r="N73"/>
      <c r="O73"/>
      <c r="P73"/>
      <c r="Q73"/>
      <c r="R73"/>
      <c r="S73"/>
      <c r="T73"/>
      <c r="U73"/>
      <c r="V73"/>
      <c r="W73"/>
      <c r="X73"/>
    </row>
    <row r="74" spans="1:24" x14ac:dyDescent="0.25">
      <c r="A74"/>
      <c r="B74"/>
      <c r="C74"/>
      <c r="D74"/>
      <c r="E74"/>
      <c r="F74"/>
      <c r="G74"/>
      <c r="H74"/>
      <c r="I74"/>
      <c r="J74"/>
      <c r="K74"/>
      <c r="L74"/>
      <c r="M74"/>
      <c r="N74"/>
      <c r="O74"/>
      <c r="P74"/>
      <c r="Q74"/>
      <c r="R74"/>
      <c r="S74"/>
      <c r="T74"/>
      <c r="U74"/>
      <c r="V74"/>
      <c r="W74"/>
      <c r="X74"/>
    </row>
    <row r="75" spans="1:24" x14ac:dyDescent="0.25">
      <c r="A75"/>
      <c r="B75"/>
      <c r="C75"/>
      <c r="D75"/>
      <c r="E75"/>
      <c r="F75"/>
      <c r="G75"/>
      <c r="H75"/>
      <c r="I75"/>
      <c r="J75"/>
      <c r="K75"/>
      <c r="L75"/>
      <c r="M75"/>
      <c r="N75"/>
      <c r="O75"/>
      <c r="P75"/>
      <c r="Q75"/>
      <c r="R75"/>
      <c r="S75"/>
      <c r="T75"/>
      <c r="U75"/>
      <c r="V75"/>
      <c r="W75"/>
      <c r="X75"/>
    </row>
    <row r="76" spans="1:24" x14ac:dyDescent="0.25">
      <c r="A76"/>
      <c r="B76"/>
      <c r="C76"/>
      <c r="D76"/>
      <c r="E76"/>
      <c r="F76"/>
      <c r="G76"/>
      <c r="H76"/>
      <c r="I76"/>
      <c r="J76"/>
      <c r="K76"/>
      <c r="L76"/>
      <c r="M76"/>
      <c r="N76"/>
      <c r="O76"/>
      <c r="P76"/>
      <c r="Q76"/>
      <c r="R76"/>
      <c r="S76"/>
      <c r="T76"/>
      <c r="U76"/>
      <c r="V76"/>
      <c r="W76"/>
      <c r="X76"/>
    </row>
    <row r="77" spans="1:24" x14ac:dyDescent="0.25">
      <c r="A77"/>
      <c r="B77"/>
      <c r="C77"/>
      <c r="D77"/>
      <c r="E77"/>
      <c r="F77"/>
      <c r="G77"/>
      <c r="H77"/>
      <c r="I77"/>
      <c r="J77"/>
      <c r="K77"/>
      <c r="L77"/>
      <c r="M77"/>
      <c r="N77"/>
      <c r="O77"/>
      <c r="P77"/>
      <c r="Q77"/>
      <c r="R77"/>
      <c r="S77"/>
      <c r="T77"/>
      <c r="U77"/>
      <c r="V77"/>
      <c r="W77"/>
      <c r="X77"/>
    </row>
    <row r="78" spans="1:24" x14ac:dyDescent="0.25">
      <c r="A78"/>
      <c r="B78"/>
      <c r="C78"/>
      <c r="D78"/>
      <c r="E78"/>
      <c r="F78"/>
      <c r="G78"/>
      <c r="H78"/>
      <c r="I78"/>
      <c r="J78"/>
      <c r="K78"/>
      <c r="L78"/>
      <c r="M78"/>
      <c r="N78"/>
      <c r="O78"/>
      <c r="P78"/>
      <c r="Q78"/>
      <c r="R78"/>
      <c r="S78"/>
      <c r="T78"/>
      <c r="U78"/>
      <c r="V78"/>
      <c r="W78"/>
      <c r="X78"/>
    </row>
    <row r="79" spans="1:24" x14ac:dyDescent="0.25">
      <c r="A79"/>
      <c r="B79"/>
      <c r="C79"/>
      <c r="D79"/>
      <c r="E79"/>
      <c r="F79"/>
      <c r="G79"/>
      <c r="H79"/>
      <c r="I79"/>
      <c r="J79"/>
      <c r="K79"/>
      <c r="L79"/>
      <c r="M79"/>
      <c r="N79"/>
      <c r="O79"/>
      <c r="P79"/>
      <c r="Q79"/>
      <c r="R79"/>
      <c r="S79"/>
      <c r="T79"/>
      <c r="U79"/>
      <c r="V79"/>
      <c r="W79"/>
      <c r="X79"/>
    </row>
    <row r="80" spans="1:24" x14ac:dyDescent="0.25">
      <c r="A80"/>
      <c r="B80"/>
      <c r="C80"/>
      <c r="D80"/>
      <c r="E80"/>
      <c r="F80"/>
      <c r="G80"/>
      <c r="H80"/>
      <c r="I80"/>
      <c r="J80"/>
      <c r="K80"/>
      <c r="L80"/>
      <c r="M80"/>
      <c r="N80"/>
      <c r="O80"/>
      <c r="P80"/>
      <c r="Q80"/>
      <c r="R80"/>
      <c r="S80"/>
      <c r="T80"/>
      <c r="U80"/>
      <c r="V80"/>
      <c r="W80"/>
      <c r="X80"/>
    </row>
    <row r="81" spans="1:24" x14ac:dyDescent="0.25">
      <c r="A81"/>
      <c r="B81"/>
      <c r="C81"/>
      <c r="D81"/>
      <c r="E81"/>
      <c r="F81"/>
      <c r="G81"/>
      <c r="H81"/>
      <c r="I81"/>
      <c r="J81"/>
      <c r="K81"/>
      <c r="L81"/>
      <c r="M81"/>
      <c r="N81"/>
      <c r="O81"/>
      <c r="P81"/>
      <c r="Q81"/>
      <c r="R81"/>
      <c r="S81"/>
      <c r="T81"/>
      <c r="U81"/>
      <c r="V81"/>
      <c r="W81"/>
      <c r="X81"/>
    </row>
    <row r="82" spans="1:24" x14ac:dyDescent="0.25">
      <c r="A82"/>
      <c r="B82"/>
      <c r="C82"/>
      <c r="D82"/>
      <c r="E82"/>
      <c r="F82"/>
      <c r="G82"/>
      <c r="H82"/>
      <c r="I82"/>
      <c r="J82"/>
      <c r="K82"/>
      <c r="L82"/>
      <c r="M82"/>
      <c r="N82"/>
      <c r="O82"/>
      <c r="P82"/>
      <c r="Q82"/>
      <c r="R82"/>
      <c r="S82"/>
      <c r="T82"/>
      <c r="U82"/>
      <c r="V82"/>
      <c r="W82"/>
      <c r="X82"/>
    </row>
    <row r="83" spans="1:24" x14ac:dyDescent="0.25">
      <c r="A83"/>
      <c r="B83"/>
      <c r="C83"/>
      <c r="D83"/>
      <c r="E83"/>
      <c r="F83"/>
      <c r="G83"/>
      <c r="H83"/>
      <c r="I83"/>
      <c r="J83"/>
      <c r="K83"/>
      <c r="L83"/>
      <c r="M83"/>
      <c r="N83"/>
      <c r="O83"/>
      <c r="P83"/>
      <c r="Q83"/>
      <c r="R83"/>
      <c r="S83"/>
      <c r="T83"/>
      <c r="U83"/>
      <c r="V83"/>
      <c r="W83"/>
      <c r="X83"/>
    </row>
    <row r="84" spans="1:24" x14ac:dyDescent="0.25">
      <c r="A84"/>
      <c r="B84"/>
      <c r="C84"/>
      <c r="D84"/>
      <c r="E84"/>
      <c r="F84"/>
      <c r="G84"/>
      <c r="H84"/>
      <c r="I84"/>
      <c r="J84"/>
      <c r="K84"/>
      <c r="L84"/>
      <c r="M84"/>
      <c r="N84"/>
      <c r="O84"/>
      <c r="P84"/>
      <c r="Q84"/>
      <c r="R84"/>
      <c r="S84"/>
      <c r="T84"/>
      <c r="U84"/>
      <c r="V84"/>
      <c r="W84"/>
      <c r="X84"/>
    </row>
    <row r="85" spans="1:24" x14ac:dyDescent="0.25">
      <c r="A85"/>
      <c r="B85"/>
      <c r="C85"/>
      <c r="D85"/>
      <c r="E85"/>
      <c r="F85"/>
      <c r="G85"/>
      <c r="H85"/>
      <c r="I85"/>
      <c r="J85"/>
      <c r="K85"/>
      <c r="L85"/>
      <c r="M85"/>
      <c r="N85"/>
      <c r="O85"/>
      <c r="P85"/>
      <c r="Q85"/>
      <c r="R85"/>
      <c r="S85"/>
      <c r="T85"/>
      <c r="U85"/>
      <c r="V85"/>
      <c r="W85"/>
      <c r="X85"/>
    </row>
    <row r="86" spans="1:24" x14ac:dyDescent="0.25">
      <c r="A86"/>
      <c r="B86"/>
      <c r="C86"/>
      <c r="D86"/>
      <c r="E86"/>
      <c r="F86"/>
      <c r="G86"/>
      <c r="H86"/>
      <c r="I86"/>
      <c r="J86"/>
      <c r="K86"/>
      <c r="L86"/>
      <c r="M86"/>
      <c r="N86"/>
      <c r="O86"/>
      <c r="P86"/>
      <c r="Q86"/>
      <c r="R86"/>
      <c r="S86"/>
      <c r="T86"/>
      <c r="U86"/>
      <c r="V86"/>
      <c r="W86"/>
      <c r="X86"/>
    </row>
    <row r="87" spans="1:24" x14ac:dyDescent="0.25">
      <c r="A87"/>
      <c r="B87"/>
      <c r="C87"/>
      <c r="D87"/>
      <c r="E87"/>
      <c r="F87"/>
      <c r="G87"/>
      <c r="H87"/>
      <c r="I87"/>
      <c r="J87"/>
      <c r="K87"/>
      <c r="L87"/>
      <c r="M87"/>
      <c r="N87"/>
      <c r="O87"/>
      <c r="P87"/>
      <c r="Q87"/>
      <c r="R87"/>
      <c r="S87"/>
      <c r="T87"/>
      <c r="U87"/>
      <c r="V87"/>
      <c r="W87"/>
      <c r="X87"/>
    </row>
    <row r="88" spans="1:24" x14ac:dyDescent="0.25">
      <c r="A88"/>
      <c r="B88"/>
      <c r="C88"/>
      <c r="D88"/>
      <c r="E88"/>
      <c r="F88"/>
      <c r="G88"/>
      <c r="H88"/>
      <c r="I88"/>
      <c r="J88"/>
      <c r="K88"/>
      <c r="L88"/>
      <c r="M88"/>
      <c r="N88"/>
      <c r="O88"/>
      <c r="P88"/>
      <c r="Q88"/>
      <c r="R88"/>
      <c r="S88"/>
      <c r="T88"/>
      <c r="U88"/>
      <c r="V88"/>
      <c r="W88"/>
      <c r="X88"/>
    </row>
    <row r="89" spans="1:24" x14ac:dyDescent="0.25">
      <c r="A89"/>
      <c r="B89"/>
      <c r="C89"/>
      <c r="D89"/>
      <c r="E89"/>
      <c r="F89"/>
      <c r="G89"/>
      <c r="H89"/>
      <c r="I89"/>
      <c r="J89"/>
      <c r="K89"/>
      <c r="L89"/>
      <c r="M89"/>
      <c r="N89"/>
      <c r="O89"/>
      <c r="P89"/>
      <c r="Q89"/>
      <c r="R89"/>
      <c r="S89"/>
      <c r="T89"/>
      <c r="U89"/>
      <c r="V89"/>
      <c r="W89"/>
      <c r="X89"/>
    </row>
    <row r="90" spans="1:24" x14ac:dyDescent="0.25">
      <c r="A90"/>
      <c r="B90"/>
      <c r="C90"/>
      <c r="D90"/>
      <c r="E90"/>
      <c r="F90"/>
      <c r="G90"/>
      <c r="H90"/>
      <c r="I90"/>
      <c r="J90"/>
      <c r="K90"/>
      <c r="L90"/>
      <c r="M90"/>
      <c r="N90"/>
      <c r="O90"/>
      <c r="P90"/>
      <c r="Q90"/>
      <c r="R90"/>
      <c r="S90"/>
      <c r="T90"/>
      <c r="U90"/>
      <c r="V90"/>
      <c r="W90"/>
      <c r="X90"/>
    </row>
    <row r="91" spans="1:24" x14ac:dyDescent="0.25">
      <c r="A91"/>
      <c r="B91"/>
      <c r="C91"/>
      <c r="D91"/>
      <c r="E91"/>
      <c r="F91"/>
      <c r="G91"/>
      <c r="H91"/>
      <c r="I91"/>
      <c r="J91"/>
      <c r="K91"/>
      <c r="L91"/>
      <c r="M91"/>
      <c r="N91"/>
      <c r="O91"/>
      <c r="P91"/>
      <c r="Q91"/>
      <c r="R91"/>
      <c r="S91"/>
      <c r="T91"/>
      <c r="U91"/>
      <c r="V91"/>
      <c r="W91"/>
      <c r="X91"/>
    </row>
    <row r="92" spans="1:24" x14ac:dyDescent="0.25">
      <c r="A92"/>
      <c r="B92"/>
      <c r="C92"/>
      <c r="D92"/>
      <c r="E92"/>
      <c r="F92"/>
      <c r="G92"/>
      <c r="H92"/>
      <c r="I92"/>
      <c r="J92"/>
      <c r="K92"/>
      <c r="L92"/>
      <c r="M92"/>
      <c r="N92"/>
      <c r="O92"/>
      <c r="P92"/>
      <c r="Q92"/>
      <c r="R92"/>
      <c r="S92"/>
      <c r="T92"/>
      <c r="U92"/>
      <c r="V92"/>
      <c r="W92"/>
      <c r="X92"/>
    </row>
    <row r="93" spans="1:24" x14ac:dyDescent="0.25">
      <c r="A93"/>
      <c r="B93"/>
      <c r="C93"/>
      <c r="D93"/>
      <c r="E93"/>
      <c r="F93"/>
      <c r="G93"/>
      <c r="H93"/>
      <c r="I93"/>
      <c r="J93"/>
      <c r="K93"/>
      <c r="L93"/>
      <c r="M93"/>
      <c r="N93"/>
      <c r="O93"/>
      <c r="P93"/>
      <c r="Q93"/>
      <c r="R93"/>
      <c r="S93"/>
      <c r="T93"/>
      <c r="U93"/>
      <c r="V93"/>
      <c r="W93"/>
      <c r="X93"/>
    </row>
    <row r="94" spans="1:24" x14ac:dyDescent="0.25">
      <c r="A94"/>
      <c r="B94"/>
      <c r="C94"/>
      <c r="D94"/>
      <c r="E94"/>
      <c r="F94"/>
      <c r="G94"/>
      <c r="H94"/>
      <c r="I94"/>
      <c r="J94"/>
      <c r="K94"/>
      <c r="L94"/>
      <c r="M94"/>
      <c r="N94"/>
      <c r="O94"/>
      <c r="P94"/>
      <c r="Q94"/>
      <c r="R94"/>
      <c r="S94"/>
      <c r="T94"/>
      <c r="U94"/>
      <c r="V94"/>
      <c r="W94"/>
      <c r="X94"/>
    </row>
    <row r="95" spans="1:24" x14ac:dyDescent="0.25">
      <c r="A95"/>
      <c r="B95"/>
      <c r="C95"/>
      <c r="D95"/>
      <c r="E95"/>
      <c r="F95"/>
      <c r="G95"/>
      <c r="H95"/>
      <c r="I95"/>
      <c r="J95"/>
      <c r="K95"/>
      <c r="L95"/>
      <c r="M95"/>
      <c r="N95"/>
      <c r="O95"/>
      <c r="P95"/>
      <c r="Q95"/>
      <c r="R95"/>
      <c r="S95"/>
      <c r="T95"/>
      <c r="U95"/>
      <c r="V95"/>
      <c r="W95"/>
      <c r="X95"/>
    </row>
    <row r="96" spans="1:24" x14ac:dyDescent="0.25">
      <c r="A96"/>
      <c r="B96"/>
      <c r="C96"/>
      <c r="D96"/>
      <c r="E96"/>
      <c r="F96"/>
      <c r="G96"/>
      <c r="H96"/>
      <c r="I96"/>
      <c r="J96"/>
      <c r="K96"/>
      <c r="L96"/>
      <c r="M96"/>
      <c r="N96"/>
      <c r="O96"/>
      <c r="P96"/>
      <c r="Q96"/>
      <c r="R96"/>
      <c r="S96"/>
      <c r="T96"/>
      <c r="U96"/>
      <c r="V96"/>
      <c r="W96"/>
      <c r="X96"/>
    </row>
    <row r="97" spans="1:24" x14ac:dyDescent="0.25">
      <c r="A97"/>
      <c r="B97"/>
      <c r="C97"/>
      <c r="D97"/>
      <c r="E97"/>
      <c r="F97"/>
      <c r="G97"/>
      <c r="H97"/>
      <c r="I97"/>
      <c r="J97"/>
      <c r="K97"/>
      <c r="L97"/>
      <c r="M97"/>
      <c r="N97"/>
      <c r="O97"/>
      <c r="P97"/>
      <c r="Q97"/>
      <c r="R97"/>
      <c r="S97"/>
      <c r="T97"/>
      <c r="U97"/>
      <c r="V97"/>
      <c r="W97"/>
      <c r="X97"/>
    </row>
    <row r="98" spans="1:24" x14ac:dyDescent="0.25">
      <c r="A98"/>
      <c r="B98"/>
      <c r="C98"/>
      <c r="D98"/>
      <c r="E98"/>
      <c r="F98"/>
      <c r="G98"/>
      <c r="H98"/>
      <c r="I98"/>
      <c r="J98"/>
      <c r="K98"/>
      <c r="L98"/>
      <c r="M98"/>
      <c r="N98"/>
      <c r="O98"/>
      <c r="P98"/>
      <c r="Q98"/>
      <c r="R98"/>
      <c r="S98"/>
      <c r="T98"/>
      <c r="U98"/>
      <c r="V98"/>
      <c r="W98"/>
      <c r="X98"/>
    </row>
    <row r="99" spans="1:24" x14ac:dyDescent="0.25">
      <c r="A99"/>
      <c r="B99"/>
      <c r="C99"/>
      <c r="D99"/>
      <c r="E99"/>
      <c r="F99"/>
      <c r="G99"/>
      <c r="H99"/>
      <c r="I99"/>
      <c r="J99"/>
      <c r="K99"/>
      <c r="L99"/>
      <c r="M99"/>
      <c r="N99"/>
      <c r="O99"/>
      <c r="P99"/>
      <c r="Q99"/>
      <c r="R99"/>
      <c r="S99"/>
      <c r="T99"/>
      <c r="U99"/>
      <c r="V99"/>
      <c r="W99"/>
      <c r="X99"/>
    </row>
    <row r="100" spans="1:24" x14ac:dyDescent="0.25">
      <c r="A100"/>
      <c r="B100"/>
      <c r="C100"/>
      <c r="D100"/>
      <c r="E100"/>
      <c r="F100"/>
      <c r="G100"/>
      <c r="H100"/>
      <c r="I100"/>
      <c r="J100"/>
      <c r="K100"/>
      <c r="L100"/>
      <c r="M100"/>
      <c r="N100"/>
      <c r="O100"/>
      <c r="P100"/>
      <c r="Q100"/>
      <c r="R100"/>
      <c r="S100"/>
      <c r="T100"/>
      <c r="U100"/>
      <c r="V100"/>
      <c r="W100"/>
      <c r="X100"/>
    </row>
    <row r="101" spans="1:24" x14ac:dyDescent="0.25">
      <c r="A101"/>
      <c r="B101"/>
      <c r="C101"/>
      <c r="D101"/>
      <c r="E101"/>
      <c r="F101"/>
      <c r="G101"/>
      <c r="H101"/>
      <c r="I101"/>
      <c r="J101"/>
      <c r="K101"/>
      <c r="L101"/>
      <c r="M101"/>
      <c r="N101"/>
      <c r="O101"/>
      <c r="P101"/>
      <c r="Q101"/>
      <c r="R101"/>
      <c r="S101"/>
      <c r="T101"/>
      <c r="U101"/>
      <c r="V101"/>
      <c r="W101"/>
      <c r="X101"/>
    </row>
    <row r="102" spans="1:24" x14ac:dyDescent="0.25">
      <c r="A102"/>
      <c r="B102"/>
      <c r="C102"/>
      <c r="D102"/>
      <c r="E102"/>
      <c r="F102"/>
      <c r="G102"/>
      <c r="H102"/>
      <c r="I102"/>
      <c r="J102"/>
      <c r="K102"/>
      <c r="L102"/>
      <c r="M102"/>
      <c r="N102"/>
      <c r="O102"/>
      <c r="P102"/>
      <c r="Q102"/>
      <c r="R102"/>
      <c r="S102"/>
      <c r="T102"/>
      <c r="U102"/>
      <c r="V102"/>
      <c r="W102"/>
      <c r="X102"/>
    </row>
    <row r="103" spans="1:24" x14ac:dyDescent="0.25">
      <c r="A103"/>
      <c r="B103"/>
      <c r="C103"/>
      <c r="D103"/>
      <c r="E103"/>
      <c r="F103"/>
      <c r="G103"/>
      <c r="H103"/>
      <c r="I103"/>
      <c r="J103"/>
      <c r="K103"/>
      <c r="L103"/>
      <c r="M103"/>
      <c r="N103"/>
      <c r="O103"/>
      <c r="P103"/>
      <c r="Q103"/>
      <c r="R103"/>
      <c r="S103"/>
      <c r="T103"/>
      <c r="U103"/>
      <c r="V103"/>
      <c r="W103"/>
      <c r="X103"/>
    </row>
    <row r="104" spans="1:24" x14ac:dyDescent="0.25">
      <c r="A104"/>
      <c r="B104"/>
      <c r="C104"/>
      <c r="D104"/>
      <c r="E104"/>
      <c r="F104"/>
      <c r="G104"/>
      <c r="H104"/>
      <c r="I104"/>
      <c r="J104"/>
      <c r="K104"/>
      <c r="L104"/>
      <c r="M104"/>
      <c r="N104"/>
      <c r="O104"/>
      <c r="P104"/>
      <c r="Q104"/>
      <c r="R104"/>
      <c r="S104"/>
      <c r="T104"/>
      <c r="U104"/>
      <c r="V104"/>
      <c r="W104"/>
      <c r="X104"/>
    </row>
    <row r="105" spans="1:24" x14ac:dyDescent="0.25">
      <c r="A105"/>
      <c r="B105"/>
      <c r="C105"/>
      <c r="D105"/>
      <c r="E105"/>
      <c r="F105"/>
      <c r="G105"/>
      <c r="H105"/>
      <c r="I105"/>
      <c r="J105"/>
      <c r="K105"/>
      <c r="L105"/>
      <c r="M105"/>
      <c r="N105"/>
      <c r="O105"/>
      <c r="P105"/>
      <c r="Q105"/>
      <c r="R105"/>
      <c r="S105"/>
      <c r="T105"/>
      <c r="U105"/>
      <c r="V105"/>
      <c r="W105"/>
      <c r="X105"/>
    </row>
    <row r="106" spans="1:24" x14ac:dyDescent="0.25">
      <c r="A106"/>
      <c r="B106"/>
      <c r="C106"/>
      <c r="D106"/>
      <c r="E106"/>
      <c r="F106"/>
      <c r="G106"/>
      <c r="H106"/>
      <c r="I106"/>
      <c r="J106"/>
      <c r="K106"/>
      <c r="L106"/>
      <c r="M106"/>
      <c r="N106"/>
      <c r="O106"/>
      <c r="P106"/>
      <c r="Q106"/>
      <c r="R106"/>
      <c r="S106"/>
      <c r="T106"/>
      <c r="U106"/>
      <c r="V106"/>
      <c r="W106"/>
      <c r="X106"/>
    </row>
    <row r="107" spans="1:24" x14ac:dyDescent="0.25">
      <c r="A107"/>
      <c r="B107"/>
      <c r="C107"/>
      <c r="D107"/>
      <c r="E107"/>
      <c r="F107"/>
      <c r="G107"/>
      <c r="H107"/>
      <c r="I107"/>
      <c r="J107"/>
      <c r="K107"/>
      <c r="L107"/>
      <c r="M107"/>
      <c r="N107"/>
      <c r="O107"/>
      <c r="P107"/>
      <c r="Q107"/>
      <c r="R107"/>
      <c r="S107"/>
      <c r="T107"/>
      <c r="U107"/>
      <c r="V107"/>
      <c r="W107"/>
      <c r="X107"/>
    </row>
    <row r="108" spans="1:24" x14ac:dyDescent="0.25">
      <c r="A108"/>
      <c r="B108"/>
      <c r="C108"/>
      <c r="D108"/>
      <c r="E108"/>
      <c r="F108"/>
      <c r="G108"/>
      <c r="H108"/>
      <c r="I108"/>
      <c r="J108"/>
      <c r="K108"/>
      <c r="L108"/>
      <c r="M108"/>
      <c r="N108"/>
      <c r="O108"/>
      <c r="P108"/>
      <c r="Q108"/>
      <c r="R108"/>
      <c r="S108"/>
      <c r="T108"/>
      <c r="U108"/>
      <c r="V108"/>
      <c r="W108"/>
      <c r="X108"/>
    </row>
    <row r="109" spans="1:24" x14ac:dyDescent="0.25">
      <c r="A109"/>
      <c r="B109"/>
      <c r="C109"/>
      <c r="D109"/>
      <c r="E109"/>
      <c r="F109"/>
      <c r="G109"/>
      <c r="H109"/>
      <c r="I109"/>
      <c r="J109"/>
      <c r="K109"/>
      <c r="L109"/>
      <c r="M109"/>
      <c r="N109"/>
      <c r="O109"/>
      <c r="P109"/>
      <c r="Q109"/>
      <c r="R109"/>
      <c r="S109"/>
      <c r="T109"/>
      <c r="U109"/>
      <c r="V109"/>
      <c r="W109"/>
      <c r="X109"/>
    </row>
    <row r="110" spans="1:24" x14ac:dyDescent="0.25">
      <c r="A110"/>
      <c r="B110"/>
      <c r="C110"/>
      <c r="D110"/>
      <c r="E110"/>
      <c r="F110"/>
      <c r="G110"/>
      <c r="H110"/>
      <c r="I110"/>
      <c r="J110"/>
      <c r="K110"/>
      <c r="L110"/>
      <c r="M110"/>
      <c r="N110"/>
      <c r="O110"/>
      <c r="P110"/>
      <c r="Q110"/>
      <c r="R110"/>
      <c r="S110"/>
      <c r="T110"/>
      <c r="U110"/>
      <c r="V110"/>
      <c r="W110"/>
      <c r="X110"/>
    </row>
    <row r="111" spans="1:24" x14ac:dyDescent="0.25">
      <c r="A111"/>
      <c r="B111"/>
      <c r="C111"/>
      <c r="D111"/>
      <c r="E111"/>
      <c r="F111"/>
      <c r="G111"/>
      <c r="H111"/>
      <c r="I111"/>
      <c r="J111"/>
      <c r="K111"/>
      <c r="L111"/>
      <c r="M111"/>
      <c r="N111"/>
      <c r="O111"/>
      <c r="P111"/>
      <c r="Q111"/>
      <c r="R111"/>
      <c r="S111"/>
      <c r="T111"/>
      <c r="U111"/>
      <c r="V111"/>
      <c r="W111"/>
      <c r="X111"/>
    </row>
    <row r="112" spans="1:24" x14ac:dyDescent="0.25">
      <c r="A112"/>
      <c r="B112"/>
      <c r="C112"/>
      <c r="D112"/>
      <c r="E112"/>
      <c r="F112"/>
      <c r="G112"/>
      <c r="H112"/>
      <c r="I112"/>
      <c r="J112"/>
      <c r="K112"/>
      <c r="L112"/>
      <c r="M112"/>
      <c r="N112"/>
      <c r="O112"/>
      <c r="P112"/>
      <c r="Q112"/>
      <c r="R112"/>
      <c r="S112"/>
      <c r="T112"/>
      <c r="U112"/>
      <c r="V112"/>
      <c r="W112"/>
      <c r="X112"/>
    </row>
    <row r="113" spans="1:24" x14ac:dyDescent="0.25">
      <c r="A113"/>
      <c r="B113"/>
      <c r="C113"/>
      <c r="D113"/>
      <c r="E113"/>
      <c r="F113"/>
      <c r="G113"/>
      <c r="H113"/>
      <c r="I113"/>
      <c r="J113"/>
      <c r="K113"/>
      <c r="L113"/>
      <c r="M113"/>
      <c r="N113"/>
      <c r="O113"/>
      <c r="P113"/>
      <c r="Q113"/>
      <c r="R113"/>
      <c r="S113"/>
      <c r="T113"/>
      <c r="U113"/>
      <c r="V113"/>
      <c r="W113"/>
      <c r="X113"/>
    </row>
    <row r="114" spans="1:24" x14ac:dyDescent="0.25">
      <c r="A114"/>
      <c r="B114"/>
      <c r="C114"/>
      <c r="D114"/>
      <c r="E114"/>
      <c r="F114"/>
      <c r="G114"/>
      <c r="H114"/>
      <c r="I114"/>
      <c r="J114"/>
      <c r="K114"/>
      <c r="L114"/>
      <c r="M114"/>
      <c r="N114"/>
      <c r="O114"/>
      <c r="P114"/>
      <c r="Q114"/>
      <c r="R114"/>
      <c r="S114"/>
      <c r="T114"/>
      <c r="U114"/>
      <c r="V114"/>
      <c r="W114"/>
      <c r="X114"/>
    </row>
    <row r="115" spans="1:24" x14ac:dyDescent="0.25">
      <c r="A115"/>
      <c r="B115"/>
      <c r="C115"/>
      <c r="D115"/>
      <c r="E115"/>
      <c r="F115"/>
      <c r="G115"/>
      <c r="H115"/>
      <c r="I115"/>
      <c r="J115"/>
      <c r="K115"/>
      <c r="L115"/>
      <c r="M115"/>
      <c r="N115"/>
      <c r="O115"/>
      <c r="P115"/>
      <c r="Q115"/>
      <c r="R115"/>
      <c r="S115"/>
      <c r="T115"/>
      <c r="U115"/>
      <c r="V115"/>
      <c r="W115"/>
      <c r="X115"/>
    </row>
    <row r="116" spans="1:24" x14ac:dyDescent="0.25">
      <c r="A116"/>
      <c r="B116"/>
      <c r="C116"/>
      <c r="D116"/>
      <c r="E116"/>
      <c r="F116"/>
      <c r="G116"/>
      <c r="H116"/>
      <c r="I116"/>
      <c r="J116"/>
      <c r="K116"/>
      <c r="L116"/>
      <c r="M116"/>
      <c r="N116"/>
      <c r="O116"/>
      <c r="P116"/>
      <c r="Q116"/>
      <c r="R116"/>
      <c r="S116"/>
      <c r="T116"/>
      <c r="U116"/>
      <c r="V116"/>
      <c r="W116"/>
      <c r="X116"/>
    </row>
    <row r="117" spans="1:24" x14ac:dyDescent="0.25">
      <c r="A117"/>
      <c r="B117"/>
      <c r="C117"/>
      <c r="D117"/>
      <c r="E117"/>
      <c r="F117"/>
      <c r="G117"/>
      <c r="H117"/>
      <c r="I117"/>
      <c r="J117"/>
      <c r="K117"/>
      <c r="L117"/>
      <c r="M117"/>
      <c r="N117"/>
      <c r="O117"/>
      <c r="P117"/>
      <c r="Q117"/>
      <c r="R117"/>
      <c r="S117"/>
      <c r="T117"/>
      <c r="U117"/>
      <c r="V117"/>
      <c r="W117"/>
      <c r="X117"/>
    </row>
    <row r="118" spans="1:24" x14ac:dyDescent="0.25">
      <c r="A118"/>
      <c r="B118"/>
      <c r="C118"/>
      <c r="D118"/>
      <c r="E118"/>
      <c r="F118"/>
      <c r="G118"/>
      <c r="H118"/>
      <c r="I118"/>
      <c r="J118"/>
      <c r="K118"/>
      <c r="L118"/>
      <c r="M118"/>
      <c r="N118"/>
      <c r="O118"/>
      <c r="P118"/>
      <c r="Q118"/>
      <c r="R118"/>
      <c r="S118"/>
      <c r="T118"/>
      <c r="U118"/>
      <c r="V118"/>
      <c r="W118"/>
      <c r="X118"/>
    </row>
    <row r="119" spans="1:24" x14ac:dyDescent="0.25">
      <c r="A119"/>
      <c r="B119"/>
      <c r="C119"/>
      <c r="D119"/>
      <c r="E119"/>
      <c r="F119"/>
      <c r="G119"/>
      <c r="H119"/>
      <c r="I119"/>
      <c r="J119"/>
      <c r="K119"/>
      <c r="L119"/>
      <c r="M119"/>
      <c r="N119"/>
      <c r="O119"/>
      <c r="P119"/>
      <c r="Q119"/>
      <c r="R119"/>
      <c r="S119"/>
      <c r="T119"/>
      <c r="U119"/>
      <c r="V119"/>
      <c r="W119"/>
      <c r="X119"/>
    </row>
    <row r="120" spans="1:24" x14ac:dyDescent="0.25">
      <c r="A120"/>
      <c r="B120"/>
      <c r="C120"/>
      <c r="D120"/>
      <c r="E120"/>
      <c r="F120"/>
      <c r="G120"/>
      <c r="H120"/>
      <c r="I120"/>
      <c r="J120"/>
      <c r="K120"/>
      <c r="L120"/>
      <c r="M120"/>
      <c r="N120"/>
      <c r="O120"/>
      <c r="P120"/>
      <c r="Q120"/>
      <c r="R120"/>
      <c r="S120"/>
      <c r="T120"/>
      <c r="U120"/>
      <c r="V120"/>
      <c r="W120"/>
      <c r="X120"/>
    </row>
    <row r="121" spans="1:24" x14ac:dyDescent="0.25">
      <c r="A121"/>
      <c r="B121"/>
      <c r="C121"/>
      <c r="D121"/>
      <c r="E121"/>
      <c r="F121"/>
      <c r="G121"/>
      <c r="H121"/>
      <c r="I121"/>
      <c r="J121"/>
      <c r="K121"/>
      <c r="L121"/>
      <c r="M121"/>
      <c r="N121"/>
      <c r="O121"/>
      <c r="P121"/>
      <c r="Q121"/>
      <c r="R121"/>
      <c r="S121"/>
      <c r="T121"/>
      <c r="U121"/>
      <c r="V121"/>
      <c r="W121"/>
      <c r="X121"/>
    </row>
    <row r="122" spans="1:24" x14ac:dyDescent="0.25">
      <c r="A122"/>
      <c r="B122"/>
      <c r="C122"/>
      <c r="D122"/>
      <c r="E122"/>
      <c r="F122"/>
      <c r="G122"/>
      <c r="H122"/>
      <c r="I122"/>
      <c r="J122"/>
      <c r="K122"/>
      <c r="L122"/>
      <c r="M122"/>
      <c r="N122"/>
      <c r="O122"/>
      <c r="P122"/>
      <c r="Q122"/>
      <c r="R122"/>
      <c r="S122"/>
      <c r="T122"/>
      <c r="U122"/>
      <c r="V122"/>
      <c r="W122"/>
      <c r="X122"/>
    </row>
    <row r="123" spans="1:24" x14ac:dyDescent="0.25">
      <c r="A123"/>
      <c r="B123"/>
      <c r="C123"/>
      <c r="D123"/>
      <c r="E123"/>
      <c r="F123"/>
      <c r="G123"/>
      <c r="H123"/>
      <c r="I123"/>
      <c r="J123"/>
      <c r="K123"/>
      <c r="L123"/>
      <c r="M123"/>
      <c r="N123"/>
      <c r="O123"/>
      <c r="P123"/>
      <c r="Q123"/>
      <c r="R123"/>
      <c r="S123"/>
      <c r="T123"/>
      <c r="U123"/>
      <c r="V123"/>
      <c r="W123"/>
      <c r="X123"/>
    </row>
    <row r="124" spans="1:24" x14ac:dyDescent="0.25">
      <c r="A124"/>
      <c r="B124"/>
      <c r="C124"/>
      <c r="D124"/>
      <c r="E124"/>
      <c r="F124"/>
      <c r="G124"/>
      <c r="H124"/>
      <c r="I124"/>
      <c r="J124"/>
      <c r="K124"/>
      <c r="L124"/>
      <c r="M124"/>
      <c r="N124"/>
      <c r="O124"/>
      <c r="P124"/>
      <c r="Q124"/>
      <c r="R124"/>
      <c r="S124"/>
      <c r="T124"/>
      <c r="U124"/>
      <c r="V124"/>
      <c r="W124"/>
      <c r="X124"/>
    </row>
    <row r="125" spans="1:24" x14ac:dyDescent="0.25">
      <c r="A125"/>
      <c r="B125"/>
      <c r="C125"/>
      <c r="D125"/>
      <c r="E125"/>
      <c r="F125"/>
      <c r="G125"/>
      <c r="H125"/>
      <c r="I125"/>
      <c r="J125"/>
      <c r="K125"/>
      <c r="L125"/>
      <c r="M125"/>
      <c r="N125"/>
      <c r="O125"/>
      <c r="P125"/>
      <c r="Q125"/>
      <c r="R125"/>
      <c r="S125"/>
      <c r="T125"/>
      <c r="U125"/>
      <c r="V125"/>
      <c r="W125"/>
      <c r="X125"/>
    </row>
    <row r="126" spans="1:24" x14ac:dyDescent="0.25">
      <c r="A126"/>
      <c r="B126"/>
      <c r="C126"/>
      <c r="D126"/>
      <c r="E126"/>
      <c r="F126"/>
      <c r="G126"/>
      <c r="H126"/>
      <c r="I126"/>
      <c r="J126"/>
      <c r="K126"/>
      <c r="L126"/>
      <c r="M126"/>
      <c r="N126"/>
      <c r="O126"/>
      <c r="P126"/>
      <c r="Q126"/>
      <c r="R126"/>
      <c r="S126"/>
      <c r="T126"/>
      <c r="U126"/>
      <c r="V126"/>
      <c r="W126"/>
      <c r="X126"/>
    </row>
    <row r="127" spans="1:24" x14ac:dyDescent="0.25">
      <c r="A127"/>
      <c r="B127"/>
      <c r="C127"/>
      <c r="D127"/>
      <c r="E127"/>
      <c r="F127"/>
      <c r="G127"/>
      <c r="H127"/>
      <c r="I127"/>
      <c r="J127"/>
      <c r="K127"/>
      <c r="L127"/>
      <c r="M127"/>
      <c r="N127"/>
      <c r="O127"/>
      <c r="P127"/>
      <c r="Q127"/>
      <c r="R127"/>
      <c r="S127"/>
      <c r="T127"/>
      <c r="U127"/>
      <c r="V127"/>
      <c r="W127"/>
      <c r="X127"/>
    </row>
    <row r="128" spans="1:24" x14ac:dyDescent="0.25">
      <c r="A128"/>
      <c r="B128"/>
      <c r="C128"/>
      <c r="D128"/>
      <c r="E128"/>
      <c r="F128"/>
      <c r="G128"/>
      <c r="H128"/>
      <c r="I128"/>
      <c r="J128"/>
      <c r="K128"/>
      <c r="L128"/>
      <c r="M128"/>
      <c r="N128"/>
      <c r="O128"/>
      <c r="P128"/>
      <c r="Q128"/>
      <c r="R128"/>
      <c r="S128"/>
      <c r="T128"/>
      <c r="U128"/>
      <c r="V128"/>
      <c r="W128"/>
      <c r="X128"/>
    </row>
    <row r="129" spans="1:24" x14ac:dyDescent="0.25">
      <c r="A129"/>
      <c r="B129"/>
      <c r="C129"/>
      <c r="D129"/>
      <c r="E129"/>
      <c r="F129"/>
      <c r="G129"/>
      <c r="H129"/>
      <c r="I129"/>
      <c r="J129"/>
      <c r="K129"/>
      <c r="L129"/>
      <c r="M129"/>
      <c r="N129"/>
      <c r="O129"/>
      <c r="P129"/>
      <c r="Q129"/>
      <c r="R129"/>
      <c r="S129"/>
      <c r="T129"/>
      <c r="U129"/>
      <c r="V129"/>
      <c r="W129"/>
      <c r="X129"/>
    </row>
    <row r="130" spans="1:24" x14ac:dyDescent="0.25">
      <c r="A130"/>
      <c r="B130"/>
      <c r="C130"/>
      <c r="D130"/>
      <c r="E130"/>
      <c r="F130"/>
      <c r="G130"/>
      <c r="H130"/>
      <c r="I130"/>
      <c r="J130"/>
      <c r="K130"/>
      <c r="L130"/>
      <c r="M130"/>
      <c r="N130"/>
      <c r="O130"/>
      <c r="P130"/>
      <c r="Q130"/>
      <c r="R130"/>
      <c r="S130"/>
      <c r="T130"/>
      <c r="U130"/>
      <c r="V130"/>
      <c r="W130"/>
      <c r="X130"/>
    </row>
    <row r="131" spans="1:24" x14ac:dyDescent="0.25">
      <c r="A131"/>
      <c r="B131"/>
      <c r="C131"/>
      <c r="D131"/>
      <c r="E131"/>
      <c r="F131"/>
      <c r="G131"/>
      <c r="H131"/>
      <c r="I131"/>
      <c r="J131"/>
      <c r="K131"/>
      <c r="L131"/>
      <c r="M131"/>
      <c r="N131"/>
      <c r="O131"/>
      <c r="P131"/>
      <c r="Q131"/>
      <c r="R131"/>
      <c r="S131"/>
      <c r="T131"/>
      <c r="U131"/>
      <c r="V131"/>
      <c r="W131"/>
      <c r="X131"/>
    </row>
    <row r="132" spans="1:24" x14ac:dyDescent="0.25">
      <c r="A132"/>
      <c r="B132"/>
      <c r="C132"/>
      <c r="D132"/>
      <c r="E132"/>
      <c r="F132"/>
      <c r="G132"/>
      <c r="H132"/>
      <c r="I132"/>
      <c r="J132"/>
      <c r="K132"/>
      <c r="L132"/>
      <c r="M132"/>
      <c r="N132"/>
      <c r="O132"/>
      <c r="P132"/>
      <c r="Q132"/>
      <c r="R132"/>
      <c r="S132"/>
      <c r="T132"/>
      <c r="U132"/>
      <c r="V132"/>
      <c r="W132"/>
      <c r="X132"/>
    </row>
    <row r="133" spans="1:24" x14ac:dyDescent="0.25">
      <c r="A133"/>
      <c r="B133"/>
      <c r="C133"/>
      <c r="D133"/>
      <c r="E133"/>
      <c r="F133"/>
      <c r="G133"/>
      <c r="H133"/>
      <c r="I133"/>
      <c r="J133"/>
      <c r="K133"/>
      <c r="L133"/>
      <c r="M133"/>
      <c r="N133"/>
      <c r="O133"/>
      <c r="P133"/>
      <c r="Q133"/>
      <c r="R133"/>
      <c r="S133"/>
      <c r="T133"/>
      <c r="U133"/>
      <c r="V133"/>
      <c r="W133"/>
      <c r="X133"/>
    </row>
    <row r="134" spans="1:24" x14ac:dyDescent="0.25">
      <c r="A134"/>
      <c r="B134"/>
      <c r="C134"/>
      <c r="D134"/>
      <c r="E134"/>
      <c r="F134"/>
      <c r="G134"/>
      <c r="H134"/>
      <c r="I134"/>
      <c r="J134"/>
      <c r="K134"/>
      <c r="L134"/>
      <c r="M134"/>
      <c r="N134"/>
      <c r="O134"/>
      <c r="P134"/>
      <c r="Q134"/>
      <c r="R134"/>
      <c r="S134"/>
      <c r="T134"/>
      <c r="U134"/>
      <c r="V134"/>
      <c r="W134"/>
      <c r="X134"/>
    </row>
  </sheetData>
  <pageMargins left="0.7" right="0.7" top="0.75" bottom="0.75" header="0.3" footer="0.3"/>
  <pageSetup paperSize="9" scale="61"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F9F82-277E-4132-A268-F2558995B04D}">
  <sheetPr codeName="Feuil20">
    <tabColor theme="4" tint="0.59999389629810485"/>
  </sheetPr>
  <dimension ref="A1:T9"/>
  <sheetViews>
    <sheetView workbookViewId="0">
      <selection activeCell="I17" sqref="I17"/>
    </sheetView>
  </sheetViews>
  <sheetFormatPr baseColWidth="10" defaultRowHeight="15" x14ac:dyDescent="0.25"/>
  <cols>
    <col min="1" max="1" width="21" bestFit="1" customWidth="1"/>
    <col min="2" max="13" width="7.7109375" customWidth="1"/>
    <col min="14" max="14" width="9" bestFit="1" customWidth="1"/>
    <col min="15" max="15" width="7.7109375" customWidth="1"/>
    <col min="16" max="16" width="12.5703125" bestFit="1" customWidth="1"/>
    <col min="17" max="17" width="4.7109375" bestFit="1" customWidth="1"/>
    <col min="18" max="18" width="13.5703125" bestFit="1" customWidth="1"/>
    <col min="19" max="19" width="8.140625" bestFit="1" customWidth="1"/>
    <col min="20" max="20" width="12.5703125" bestFit="1" customWidth="1"/>
    <col min="21" max="21" width="6.5703125" bestFit="1" customWidth="1"/>
    <col min="22" max="22" width="9.5703125" bestFit="1" customWidth="1"/>
    <col min="23" max="23" width="6.5703125" bestFit="1" customWidth="1"/>
    <col min="24" max="24" width="9.5703125" bestFit="1" customWidth="1"/>
    <col min="25" max="25" width="6.5703125" bestFit="1" customWidth="1"/>
    <col min="26" max="26" width="9.5703125" bestFit="1" customWidth="1"/>
    <col min="27" max="27" width="8.140625" bestFit="1" customWidth="1"/>
    <col min="28" max="28" width="12.5703125" bestFit="1" customWidth="1"/>
    <col min="29" max="30" width="6" bestFit="1" customWidth="1"/>
    <col min="31" max="31" width="8.85546875" bestFit="1" customWidth="1"/>
    <col min="32" max="32" width="12.5703125" bestFit="1" customWidth="1"/>
  </cols>
  <sheetData>
    <row r="1" spans="1:20" ht="21" x14ac:dyDescent="0.25">
      <c r="A1" s="23" t="s">
        <v>391</v>
      </c>
      <c r="B1" t="s">
        <v>2282</v>
      </c>
      <c r="D1" s="235" t="str">
        <f>"INVENTAIRE " &amp; 'ObjProd (2)'!D25</f>
        <v>INVENTAIRE SEPTEMBRE 2025</v>
      </c>
      <c r="E1" s="5"/>
      <c r="F1" s="5"/>
      <c r="J1" s="5"/>
      <c r="K1" s="5"/>
      <c r="L1" s="237" t="str">
        <f>'ObjProd (2)'!A25</f>
        <v>date inventaire :</v>
      </c>
      <c r="M1" s="237"/>
      <c r="N1" s="238">
        <f>'ObjProd (2)'!C25</f>
        <v>45918</v>
      </c>
      <c r="P1" s="239"/>
      <c r="Q1" s="239"/>
      <c r="R1" s="262">
        <v>15</v>
      </c>
      <c r="S1" s="239"/>
      <c r="T1" s="239"/>
    </row>
    <row r="2" spans="1:20" x14ac:dyDescent="0.25">
      <c r="L2" s="237" t="str">
        <f>'ObjProd (2)'!A26</f>
        <v>date impression :</v>
      </c>
      <c r="M2" s="237"/>
      <c r="N2" s="238">
        <f ca="1">'ObjProd (2)'!C26</f>
        <v>45929</v>
      </c>
      <c r="R2" s="5" t="s">
        <v>3120</v>
      </c>
    </row>
    <row r="3" spans="1:20" x14ac:dyDescent="0.25">
      <c r="A3" s="23" t="s">
        <v>682</v>
      </c>
      <c r="B3" s="23" t="s">
        <v>670</v>
      </c>
    </row>
    <row r="4" spans="1:20" ht="31.5" customHeight="1" x14ac:dyDescent="0.25">
      <c r="B4" t="s">
        <v>3118</v>
      </c>
      <c r="E4" s="63" t="s">
        <v>3119</v>
      </c>
      <c r="F4" t="s">
        <v>1151</v>
      </c>
      <c r="O4" s="63" t="s">
        <v>3116</v>
      </c>
      <c r="P4" s="26" t="s">
        <v>669</v>
      </c>
      <c r="R4" s="1" t="s">
        <v>3122</v>
      </c>
      <c r="S4" s="1"/>
      <c r="T4" s="1"/>
    </row>
    <row r="5" spans="1:20" x14ac:dyDescent="0.25">
      <c r="A5" s="59" t="s">
        <v>668</v>
      </c>
      <c r="B5" s="5" t="s">
        <v>3093</v>
      </c>
      <c r="C5" s="5" t="s">
        <v>3110</v>
      </c>
      <c r="D5" s="5" t="s">
        <v>3099</v>
      </c>
      <c r="E5" s="5"/>
      <c r="F5" s="5" t="s">
        <v>3104</v>
      </c>
      <c r="G5" s="5" t="s">
        <v>3036</v>
      </c>
      <c r="H5" s="5" t="s">
        <v>3053</v>
      </c>
      <c r="I5" s="5" t="s">
        <v>3031</v>
      </c>
      <c r="J5" s="5" t="s">
        <v>1150</v>
      </c>
      <c r="K5" s="5" t="s">
        <v>3029</v>
      </c>
      <c r="L5" s="5" t="s">
        <v>3039</v>
      </c>
      <c r="M5" s="5" t="s">
        <v>3034</v>
      </c>
      <c r="N5" s="5" t="s">
        <v>3047</v>
      </c>
      <c r="O5" s="5"/>
      <c r="P5" s="26"/>
      <c r="R5" s="202" t="s">
        <v>3118</v>
      </c>
      <c r="S5" s="202" t="s">
        <v>1151</v>
      </c>
      <c r="T5" s="202" t="s">
        <v>3121</v>
      </c>
    </row>
    <row r="6" spans="1:20" x14ac:dyDescent="0.25">
      <c r="A6" s="250" t="s">
        <v>155</v>
      </c>
      <c r="B6" s="25">
        <v>2</v>
      </c>
      <c r="C6" s="25">
        <v>2</v>
      </c>
      <c r="D6" s="25"/>
      <c r="E6" s="25">
        <v>4</v>
      </c>
      <c r="F6" s="25"/>
      <c r="G6" s="25"/>
      <c r="H6" s="25">
        <v>3</v>
      </c>
      <c r="I6" s="25">
        <v>30</v>
      </c>
      <c r="J6" s="25">
        <v>13</v>
      </c>
      <c r="K6" s="25">
        <v>2</v>
      </c>
      <c r="L6" s="25">
        <v>14</v>
      </c>
      <c r="M6" s="25">
        <v>6</v>
      </c>
      <c r="N6" s="25"/>
      <c r="O6" s="25">
        <v>68</v>
      </c>
      <c r="P6" s="74">
        <v>72</v>
      </c>
      <c r="R6" s="5">
        <f>$R$1*E6</f>
        <v>60</v>
      </c>
      <c r="S6" s="5">
        <f>$R$1*O6</f>
        <v>1020</v>
      </c>
      <c r="T6" s="202">
        <f>R6+S6</f>
        <v>1080</v>
      </c>
    </row>
    <row r="7" spans="1:20" x14ac:dyDescent="0.25">
      <c r="A7" s="250" t="s">
        <v>266</v>
      </c>
      <c r="B7" s="25">
        <v>58</v>
      </c>
      <c r="C7" s="25"/>
      <c r="D7" s="25">
        <v>2</v>
      </c>
      <c r="E7" s="25">
        <v>60</v>
      </c>
      <c r="F7" s="25">
        <v>3</v>
      </c>
      <c r="G7" s="25">
        <v>68</v>
      </c>
      <c r="H7" s="25">
        <v>82</v>
      </c>
      <c r="I7" s="25">
        <v>99</v>
      </c>
      <c r="J7" s="25">
        <v>41</v>
      </c>
      <c r="K7" s="25">
        <v>20</v>
      </c>
      <c r="L7" s="25">
        <v>52</v>
      </c>
      <c r="M7" s="25">
        <v>25</v>
      </c>
      <c r="N7" s="25">
        <v>5</v>
      </c>
      <c r="O7" s="25">
        <v>395</v>
      </c>
      <c r="P7" s="74">
        <v>455</v>
      </c>
      <c r="R7" s="5">
        <f t="shared" ref="R7" si="0">$R$1*E7</f>
        <v>900</v>
      </c>
      <c r="S7" s="5">
        <f t="shared" ref="S7:S8" si="1">$R$1*O7</f>
        <v>5925</v>
      </c>
      <c r="T7" s="202">
        <f>R7+S7</f>
        <v>6825</v>
      </c>
    </row>
    <row r="8" spans="1:20" x14ac:dyDescent="0.25">
      <c r="A8" s="247" t="s">
        <v>28</v>
      </c>
      <c r="B8" s="25">
        <v>2</v>
      </c>
      <c r="C8" s="25"/>
      <c r="D8" s="25"/>
      <c r="E8" s="25">
        <v>2</v>
      </c>
      <c r="F8" s="25"/>
      <c r="G8" s="25"/>
      <c r="H8" s="25"/>
      <c r="I8" s="25"/>
      <c r="J8" s="25"/>
      <c r="K8" s="25"/>
      <c r="L8" s="25"/>
      <c r="M8" s="25"/>
      <c r="N8" s="25"/>
      <c r="O8" s="25"/>
      <c r="P8" s="74">
        <v>2</v>
      </c>
      <c r="R8" s="5">
        <f>$R$1*E8</f>
        <v>30</v>
      </c>
      <c r="S8" s="5">
        <f t="shared" si="1"/>
        <v>0</v>
      </c>
      <c r="T8" s="202">
        <f>R8+S8</f>
        <v>30</v>
      </c>
    </row>
    <row r="9" spans="1:20" x14ac:dyDescent="0.25">
      <c r="A9" s="24" t="s">
        <v>669</v>
      </c>
      <c r="B9" s="25">
        <v>62</v>
      </c>
      <c r="C9" s="25">
        <v>2</v>
      </c>
      <c r="D9" s="25">
        <v>2</v>
      </c>
      <c r="E9" s="25">
        <v>66</v>
      </c>
      <c r="F9" s="25">
        <v>3</v>
      </c>
      <c r="G9" s="25">
        <v>68</v>
      </c>
      <c r="H9" s="25">
        <v>85</v>
      </c>
      <c r="I9" s="25">
        <v>129</v>
      </c>
      <c r="J9" s="25">
        <v>54</v>
      </c>
      <c r="K9" s="25">
        <v>22</v>
      </c>
      <c r="L9" s="25">
        <v>66</v>
      </c>
      <c r="M9" s="25">
        <v>31</v>
      </c>
      <c r="N9" s="25">
        <v>5</v>
      </c>
      <c r="O9" s="25">
        <v>463</v>
      </c>
      <c r="P9" s="74">
        <v>529</v>
      </c>
      <c r="R9" s="5">
        <f>$R$1*E9</f>
        <v>990</v>
      </c>
      <c r="S9" s="5">
        <f t="shared" ref="S9" si="2">$R$1*O9</f>
        <v>6945</v>
      </c>
      <c r="T9" s="202">
        <f>R9+S9</f>
        <v>7935</v>
      </c>
    </row>
  </sheetData>
  <mergeCells count="1">
    <mergeCell ref="R4:T4"/>
  </mergeCells>
  <pageMargins left="0.7" right="0.7" top="0.75" bottom="0.75" header="0.3" footer="0.3"/>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134E-B132-495E-BDF2-941399B47E7E}">
  <sheetPr codeName="Feuil22">
    <tabColor theme="4" tint="-0.249977111117893"/>
  </sheetPr>
  <dimension ref="A1:L50"/>
  <sheetViews>
    <sheetView workbookViewId="0">
      <selection activeCell="D10" sqref="D10"/>
    </sheetView>
  </sheetViews>
  <sheetFormatPr baseColWidth="10" defaultRowHeight="15" x14ac:dyDescent="0.25"/>
  <cols>
    <col min="1" max="1" width="14.7109375" bestFit="1" customWidth="1"/>
    <col min="2" max="2" width="12.42578125" bestFit="1" customWidth="1"/>
    <col min="3" max="3" width="12.85546875" style="5" bestFit="1" customWidth="1"/>
    <col min="4" max="4" width="12.140625" bestFit="1" customWidth="1"/>
    <col min="5" max="5" width="17.140625" bestFit="1" customWidth="1"/>
    <col min="10" max="10" width="10.28515625" customWidth="1"/>
    <col min="11" max="11" width="5" customWidth="1"/>
  </cols>
  <sheetData>
    <row r="1" spans="1:12" x14ac:dyDescent="0.25">
      <c r="A1" s="23" t="s">
        <v>391</v>
      </c>
      <c r="B1" t="s">
        <v>2282</v>
      </c>
      <c r="H1" t="s">
        <v>3156</v>
      </c>
    </row>
    <row r="2" spans="1:12" x14ac:dyDescent="0.25">
      <c r="H2" s="5" t="s">
        <v>3157</v>
      </c>
      <c r="I2" s="5">
        <f>52/12*I3</f>
        <v>26</v>
      </c>
      <c r="J2" s="5">
        <f>52/12*J3</f>
        <v>52</v>
      </c>
    </row>
    <row r="3" spans="1:12" x14ac:dyDescent="0.25">
      <c r="A3" s="23" t="s">
        <v>9</v>
      </c>
      <c r="B3" s="23" t="s">
        <v>902</v>
      </c>
      <c r="C3" s="60" t="s">
        <v>3124</v>
      </c>
      <c r="D3" s="23" t="s">
        <v>3123</v>
      </c>
      <c r="E3" t="s">
        <v>3152</v>
      </c>
      <c r="H3" s="5" t="s">
        <v>3158</v>
      </c>
      <c r="I3" s="212">
        <v>6</v>
      </c>
      <c r="J3" s="212">
        <v>12</v>
      </c>
    </row>
    <row r="4" spans="1:12" x14ac:dyDescent="0.25">
      <c r="A4" t="s">
        <v>155</v>
      </c>
      <c r="B4" t="s">
        <v>3094</v>
      </c>
      <c r="C4" s="5">
        <v>29</v>
      </c>
      <c r="D4" t="s">
        <v>3150</v>
      </c>
      <c r="E4">
        <v>1</v>
      </c>
    </row>
    <row r="5" spans="1:12" x14ac:dyDescent="0.25">
      <c r="C5" s="5">
        <v>36</v>
      </c>
      <c r="D5" t="s">
        <v>3149</v>
      </c>
      <c r="E5">
        <v>1</v>
      </c>
      <c r="H5" s="12" t="s">
        <v>3159</v>
      </c>
    </row>
    <row r="6" spans="1:12" x14ac:dyDescent="0.25">
      <c r="B6" t="s">
        <v>3114</v>
      </c>
      <c r="E6">
        <v>2</v>
      </c>
      <c r="H6" s="264"/>
      <c r="I6">
        <v>0</v>
      </c>
      <c r="J6" s="54" t="s">
        <v>3160</v>
      </c>
      <c r="K6" s="5">
        <f>I3</f>
        <v>6</v>
      </c>
      <c r="L6" t="s">
        <v>3158</v>
      </c>
    </row>
    <row r="7" spans="1:12" x14ac:dyDescent="0.25">
      <c r="B7" t="s">
        <v>1151</v>
      </c>
      <c r="C7" s="5">
        <v>9</v>
      </c>
      <c r="D7" t="s">
        <v>3130</v>
      </c>
      <c r="E7">
        <v>3</v>
      </c>
      <c r="H7" s="263"/>
      <c r="I7">
        <v>6</v>
      </c>
      <c r="J7" s="266" t="s">
        <v>3161</v>
      </c>
      <c r="K7" s="5">
        <f>J3</f>
        <v>12</v>
      </c>
      <c r="L7" t="s">
        <v>3158</v>
      </c>
    </row>
    <row r="8" spans="1:12" x14ac:dyDescent="0.25">
      <c r="C8" s="5">
        <v>12</v>
      </c>
      <c r="D8" t="s">
        <v>3134</v>
      </c>
      <c r="E8">
        <v>1</v>
      </c>
      <c r="H8" s="265"/>
      <c r="I8">
        <f>J3</f>
        <v>12</v>
      </c>
      <c r="J8" t="s">
        <v>3162</v>
      </c>
      <c r="L8" t="s">
        <v>3158</v>
      </c>
    </row>
    <row r="9" spans="1:12" x14ac:dyDescent="0.25">
      <c r="C9" s="5">
        <v>19</v>
      </c>
      <c r="D9" t="s">
        <v>3141</v>
      </c>
      <c r="E9">
        <v>1</v>
      </c>
    </row>
    <row r="10" spans="1:12" x14ac:dyDescent="0.25">
      <c r="C10" s="5">
        <v>22</v>
      </c>
      <c r="D10" t="s">
        <v>3136</v>
      </c>
      <c r="E10">
        <v>2</v>
      </c>
    </row>
    <row r="11" spans="1:12" x14ac:dyDescent="0.25">
      <c r="C11" s="5">
        <v>26</v>
      </c>
      <c r="D11" t="s">
        <v>3139</v>
      </c>
      <c r="E11">
        <v>3</v>
      </c>
    </row>
    <row r="12" spans="1:12" x14ac:dyDescent="0.25">
      <c r="C12" s="5">
        <v>28</v>
      </c>
      <c r="D12" t="s">
        <v>3151</v>
      </c>
      <c r="E12">
        <v>2</v>
      </c>
    </row>
    <row r="13" spans="1:12" x14ac:dyDescent="0.25">
      <c r="C13" s="5">
        <v>30</v>
      </c>
      <c r="D13" t="s">
        <v>3150</v>
      </c>
      <c r="E13">
        <v>1</v>
      </c>
    </row>
    <row r="14" spans="1:12" x14ac:dyDescent="0.25">
      <c r="B14" t="s">
        <v>3116</v>
      </c>
      <c r="E14">
        <v>13</v>
      </c>
    </row>
    <row r="15" spans="1:12" x14ac:dyDescent="0.25">
      <c r="A15" t="s">
        <v>3153</v>
      </c>
      <c r="E15">
        <v>15</v>
      </c>
    </row>
    <row r="16" spans="1:12" x14ac:dyDescent="0.25">
      <c r="A16" t="s">
        <v>266</v>
      </c>
      <c r="B16" t="s">
        <v>3094</v>
      </c>
      <c r="C16" s="5">
        <v>35</v>
      </c>
      <c r="D16" t="s">
        <v>3148</v>
      </c>
      <c r="E16">
        <v>2</v>
      </c>
    </row>
    <row r="17" spans="2:5" x14ac:dyDescent="0.25">
      <c r="C17" s="5">
        <v>36</v>
      </c>
      <c r="D17" t="s">
        <v>3149</v>
      </c>
      <c r="E17">
        <v>1</v>
      </c>
    </row>
    <row r="18" spans="2:5" x14ac:dyDescent="0.25">
      <c r="D18" t="s">
        <v>3147</v>
      </c>
      <c r="E18">
        <v>1</v>
      </c>
    </row>
    <row r="19" spans="2:5" x14ac:dyDescent="0.25">
      <c r="B19" t="s">
        <v>3114</v>
      </c>
      <c r="E19">
        <v>4</v>
      </c>
    </row>
    <row r="20" spans="2:5" x14ac:dyDescent="0.25">
      <c r="B20" t="s">
        <v>3100</v>
      </c>
      <c r="C20" s="5">
        <v>36</v>
      </c>
      <c r="D20" t="s">
        <v>3149</v>
      </c>
      <c r="E20">
        <v>1</v>
      </c>
    </row>
    <row r="21" spans="2:5" x14ac:dyDescent="0.25">
      <c r="B21" t="s">
        <v>3115</v>
      </c>
      <c r="E21">
        <v>1</v>
      </c>
    </row>
    <row r="22" spans="2:5" x14ac:dyDescent="0.25">
      <c r="B22" t="s">
        <v>1151</v>
      </c>
      <c r="C22" s="5">
        <v>7</v>
      </c>
      <c r="D22" t="s">
        <v>3131</v>
      </c>
      <c r="E22">
        <v>2</v>
      </c>
    </row>
    <row r="23" spans="2:5" x14ac:dyDescent="0.25">
      <c r="C23" s="5">
        <v>8</v>
      </c>
      <c r="D23" t="s">
        <v>3131</v>
      </c>
      <c r="E23">
        <v>5</v>
      </c>
    </row>
    <row r="24" spans="2:5" x14ac:dyDescent="0.25">
      <c r="D24" t="s">
        <v>3130</v>
      </c>
      <c r="E24">
        <v>2</v>
      </c>
    </row>
    <row r="25" spans="2:5" x14ac:dyDescent="0.25">
      <c r="C25" s="5">
        <v>9</v>
      </c>
      <c r="D25" t="s">
        <v>3130</v>
      </c>
      <c r="E25">
        <v>1</v>
      </c>
    </row>
    <row r="26" spans="2:5" x14ac:dyDescent="0.25">
      <c r="C26" s="5">
        <v>10</v>
      </c>
      <c r="D26" t="s">
        <v>3133</v>
      </c>
      <c r="E26">
        <v>1</v>
      </c>
    </row>
    <row r="27" spans="2:5" x14ac:dyDescent="0.25">
      <c r="C27" s="5">
        <v>11</v>
      </c>
      <c r="D27" t="s">
        <v>3132</v>
      </c>
      <c r="E27">
        <v>1</v>
      </c>
    </row>
    <row r="28" spans="2:5" x14ac:dyDescent="0.25">
      <c r="C28" s="5">
        <v>12</v>
      </c>
      <c r="D28" t="s">
        <v>3134</v>
      </c>
      <c r="E28">
        <v>2</v>
      </c>
    </row>
    <row r="29" spans="2:5" x14ac:dyDescent="0.25">
      <c r="C29" s="5">
        <v>13</v>
      </c>
      <c r="D29" t="s">
        <v>3144</v>
      </c>
      <c r="E29">
        <v>1</v>
      </c>
    </row>
    <row r="30" spans="2:5" x14ac:dyDescent="0.25">
      <c r="C30" s="5">
        <v>15</v>
      </c>
      <c r="D30" t="s">
        <v>3146</v>
      </c>
      <c r="E30">
        <v>1</v>
      </c>
    </row>
    <row r="31" spans="2:5" x14ac:dyDescent="0.25">
      <c r="C31" s="5">
        <v>16</v>
      </c>
      <c r="D31" t="s">
        <v>3135</v>
      </c>
      <c r="E31">
        <v>4</v>
      </c>
    </row>
    <row r="32" spans="2:5" x14ac:dyDescent="0.25">
      <c r="C32" s="5">
        <v>18</v>
      </c>
      <c r="D32" t="s">
        <v>3145</v>
      </c>
      <c r="E32">
        <v>2</v>
      </c>
    </row>
    <row r="33" spans="1:5" x14ac:dyDescent="0.25">
      <c r="C33" s="5">
        <v>19</v>
      </c>
      <c r="D33" t="s">
        <v>3141</v>
      </c>
      <c r="E33">
        <v>13</v>
      </c>
    </row>
    <row r="34" spans="1:5" x14ac:dyDescent="0.25">
      <c r="C34" s="5">
        <v>20</v>
      </c>
      <c r="D34" t="s">
        <v>3137</v>
      </c>
      <c r="E34">
        <v>2</v>
      </c>
    </row>
    <row r="35" spans="1:5" x14ac:dyDescent="0.25">
      <c r="C35" s="5">
        <v>22</v>
      </c>
      <c r="D35" t="s">
        <v>3143</v>
      </c>
      <c r="E35">
        <v>3</v>
      </c>
    </row>
    <row r="36" spans="1:5" x14ac:dyDescent="0.25">
      <c r="D36" t="s">
        <v>3136</v>
      </c>
      <c r="E36">
        <v>2</v>
      </c>
    </row>
    <row r="37" spans="1:5" x14ac:dyDescent="0.25">
      <c r="C37" s="5">
        <v>26</v>
      </c>
      <c r="D37" t="s">
        <v>3139</v>
      </c>
      <c r="E37">
        <v>4</v>
      </c>
    </row>
    <row r="38" spans="1:5" x14ac:dyDescent="0.25">
      <c r="C38" s="5">
        <v>27</v>
      </c>
      <c r="D38" t="s">
        <v>3142</v>
      </c>
      <c r="E38">
        <v>1</v>
      </c>
    </row>
    <row r="39" spans="1:5" x14ac:dyDescent="0.25">
      <c r="D39" t="s">
        <v>3138</v>
      </c>
      <c r="E39">
        <v>4</v>
      </c>
    </row>
    <row r="40" spans="1:5" x14ac:dyDescent="0.25">
      <c r="C40" s="5">
        <v>28</v>
      </c>
      <c r="D40" t="s">
        <v>3138</v>
      </c>
      <c r="E40">
        <v>3</v>
      </c>
    </row>
    <row r="41" spans="1:5" x14ac:dyDescent="0.25">
      <c r="C41" s="5">
        <v>29</v>
      </c>
      <c r="D41" t="s">
        <v>3151</v>
      </c>
      <c r="E41">
        <v>2</v>
      </c>
    </row>
    <row r="42" spans="1:5" x14ac:dyDescent="0.25">
      <c r="D42" t="s">
        <v>3150</v>
      </c>
      <c r="E42">
        <v>3</v>
      </c>
    </row>
    <row r="43" spans="1:5" x14ac:dyDescent="0.25">
      <c r="C43" s="5">
        <v>30</v>
      </c>
      <c r="D43" t="s">
        <v>3150</v>
      </c>
      <c r="E43">
        <v>2</v>
      </c>
    </row>
    <row r="44" spans="1:5" x14ac:dyDescent="0.25">
      <c r="D44" t="s">
        <v>3140</v>
      </c>
      <c r="E44">
        <v>2</v>
      </c>
    </row>
    <row r="45" spans="1:5" x14ac:dyDescent="0.25">
      <c r="B45" t="s">
        <v>3116</v>
      </c>
      <c r="E45">
        <v>63</v>
      </c>
    </row>
    <row r="46" spans="1:5" x14ac:dyDescent="0.25">
      <c r="A46" t="s">
        <v>3154</v>
      </c>
      <c r="E46">
        <v>68</v>
      </c>
    </row>
    <row r="47" spans="1:5" x14ac:dyDescent="0.25">
      <c r="A47" t="s">
        <v>28</v>
      </c>
      <c r="B47" t="s">
        <v>3094</v>
      </c>
      <c r="C47" s="5">
        <v>30</v>
      </c>
      <c r="D47" t="s">
        <v>3150</v>
      </c>
      <c r="E47">
        <v>1</v>
      </c>
    </row>
    <row r="48" spans="1:5" x14ac:dyDescent="0.25">
      <c r="B48" t="s">
        <v>3114</v>
      </c>
      <c r="E48">
        <v>1</v>
      </c>
    </row>
    <row r="49" spans="1:5" x14ac:dyDescent="0.25">
      <c r="A49" t="s">
        <v>3155</v>
      </c>
      <c r="E49">
        <v>1</v>
      </c>
    </row>
    <row r="50" spans="1:5" x14ac:dyDescent="0.25">
      <c r="A50" t="s">
        <v>669</v>
      </c>
      <c r="E50">
        <v>84</v>
      </c>
    </row>
  </sheetData>
  <conditionalFormatting sqref="C4:C49">
    <cfRule type="expression" dxfId="67" priority="17">
      <formula>AND(C4&lt;&gt;"", C4&lt;=$I$2)</formula>
    </cfRule>
    <cfRule type="expression" dxfId="66" priority="18">
      <formula>AND(C4&lt;&gt;"", C4&gt;$I$2, C4&lt;=$J$2)</formula>
    </cfRule>
    <cfRule type="expression" dxfId="65" priority="19">
      <formula>AND(C4&lt;&gt;"", C4&gt;$J$2)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C6515-E291-4577-82B3-2FEE69C82C32}">
  <sheetPr codeName="Feuil3">
    <pageSetUpPr fitToPage="1"/>
  </sheetPr>
  <dimension ref="A1:H31"/>
  <sheetViews>
    <sheetView workbookViewId="0">
      <selection activeCell="B37" sqref="B37"/>
    </sheetView>
  </sheetViews>
  <sheetFormatPr baseColWidth="10" defaultRowHeight="15" x14ac:dyDescent="0.25"/>
  <cols>
    <col min="1" max="1" width="21" bestFit="1" customWidth="1"/>
    <col min="2" max="5" width="7.7109375" style="5" customWidth="1"/>
    <col min="6" max="6" width="14.7109375" customWidth="1"/>
    <col min="7" max="7" width="10.7109375" bestFit="1" customWidth="1"/>
  </cols>
  <sheetData>
    <row r="1" spans="1:8" ht="21" x14ac:dyDescent="0.25">
      <c r="A1" s="235" t="str">
        <f>"INVENTAIRE " &amp; 'ObjProd (2)'!D25</f>
        <v>INVENTAIRE SEPTEMBRE 2025</v>
      </c>
      <c r="F1" s="237" t="str">
        <f>'ObjProd (2)'!$A$25</f>
        <v>date inventaire :</v>
      </c>
      <c r="G1" s="237"/>
      <c r="H1" s="238">
        <f>'ObjProd (2)'!$C$25</f>
        <v>45918</v>
      </c>
    </row>
    <row r="2" spans="1:8" x14ac:dyDescent="0.25">
      <c r="A2" s="5"/>
      <c r="F2" s="237" t="str">
        <f>'ObjProd (2)'!$A$26</f>
        <v>date impression :</v>
      </c>
      <c r="G2" s="237"/>
      <c r="H2" s="238">
        <f ca="1">'ObjProd (2)'!$C$26</f>
        <v>45929</v>
      </c>
    </row>
    <row r="4" spans="1:8" x14ac:dyDescent="0.25">
      <c r="A4" s="23" t="s">
        <v>391</v>
      </c>
      <c r="B4" s="54" t="s">
        <v>699</v>
      </c>
      <c r="F4" s="105" t="s">
        <v>969</v>
      </c>
    </row>
    <row r="5" spans="1:8" x14ac:dyDescent="0.25">
      <c r="H5" s="103"/>
    </row>
    <row r="6" spans="1:8" x14ac:dyDescent="0.25">
      <c r="A6" s="23" t="s">
        <v>682</v>
      </c>
      <c r="B6" s="279" t="s">
        <v>670</v>
      </c>
      <c r="F6" s="5"/>
    </row>
    <row r="7" spans="1:8" x14ac:dyDescent="0.25">
      <c r="A7" s="91" t="s">
        <v>668</v>
      </c>
      <c r="B7" s="25" t="s">
        <v>773</v>
      </c>
      <c r="C7" s="25" t="s">
        <v>727</v>
      </c>
      <c r="D7" s="25" t="s">
        <v>726</v>
      </c>
      <c r="E7" s="25" t="s">
        <v>885</v>
      </c>
      <c r="F7" s="92" t="s">
        <v>669</v>
      </c>
    </row>
    <row r="8" spans="1:8" x14ac:dyDescent="0.25">
      <c r="A8" s="89" t="s">
        <v>51</v>
      </c>
      <c r="B8" s="277">
        <v>12</v>
      </c>
      <c r="C8" s="277"/>
      <c r="D8" s="277"/>
      <c r="E8" s="277"/>
      <c r="F8" s="278">
        <v>12</v>
      </c>
      <c r="G8" t="s">
        <v>1338</v>
      </c>
    </row>
    <row r="9" spans="1:8" x14ac:dyDescent="0.25">
      <c r="A9" s="77" t="s">
        <v>59</v>
      </c>
      <c r="B9" s="277">
        <v>203</v>
      </c>
      <c r="C9" s="277">
        <v>6520</v>
      </c>
      <c r="D9" s="277">
        <v>832</v>
      </c>
      <c r="E9" s="277">
        <v>170</v>
      </c>
      <c r="F9" s="278">
        <v>7725</v>
      </c>
    </row>
    <row r="10" spans="1:8" x14ac:dyDescent="0.25">
      <c r="A10" s="77" t="s">
        <v>85</v>
      </c>
      <c r="B10" s="277">
        <v>114</v>
      </c>
      <c r="C10" s="277">
        <v>945</v>
      </c>
      <c r="D10" s="277">
        <v>238</v>
      </c>
      <c r="E10" s="277"/>
      <c r="F10" s="278">
        <v>1297</v>
      </c>
    </row>
    <row r="11" spans="1:8" x14ac:dyDescent="0.25">
      <c r="A11" s="77" t="s">
        <v>145</v>
      </c>
      <c r="B11" s="277">
        <v>122</v>
      </c>
      <c r="C11" s="277">
        <v>1721</v>
      </c>
      <c r="D11" s="277">
        <v>365</v>
      </c>
      <c r="E11" s="277"/>
      <c r="F11" s="278">
        <v>2208</v>
      </c>
    </row>
    <row r="12" spans="1:8" x14ac:dyDescent="0.25">
      <c r="A12" s="252" t="s">
        <v>139</v>
      </c>
      <c r="B12" s="277"/>
      <c r="C12" s="277">
        <v>869</v>
      </c>
      <c r="D12" s="277">
        <v>29</v>
      </c>
      <c r="E12" s="277"/>
      <c r="F12" s="278">
        <v>898</v>
      </c>
    </row>
    <row r="13" spans="1:8" x14ac:dyDescent="0.25">
      <c r="A13" s="77" t="s">
        <v>155</v>
      </c>
      <c r="B13" s="277">
        <v>35</v>
      </c>
      <c r="C13" s="277">
        <v>136</v>
      </c>
      <c r="D13" s="277">
        <v>24</v>
      </c>
      <c r="E13" s="277"/>
      <c r="F13" s="278">
        <v>195</v>
      </c>
    </row>
    <row r="14" spans="1:8" x14ac:dyDescent="0.25">
      <c r="A14" s="77" t="s">
        <v>153</v>
      </c>
      <c r="B14" s="277">
        <v>4</v>
      </c>
      <c r="C14" s="277">
        <v>225</v>
      </c>
      <c r="D14" s="277">
        <v>1143</v>
      </c>
      <c r="E14" s="277"/>
      <c r="F14" s="278">
        <v>1372</v>
      </c>
    </row>
    <row r="15" spans="1:8" x14ac:dyDescent="0.25">
      <c r="A15" s="77" t="s">
        <v>266</v>
      </c>
      <c r="B15" s="277">
        <v>30</v>
      </c>
      <c r="C15" s="277">
        <v>153</v>
      </c>
      <c r="D15" s="277">
        <v>1003</v>
      </c>
      <c r="E15" s="277"/>
      <c r="F15" s="278">
        <v>1186</v>
      </c>
    </row>
    <row r="16" spans="1:8" x14ac:dyDescent="0.25">
      <c r="A16" s="250" t="s">
        <v>241</v>
      </c>
      <c r="B16" s="277">
        <v>10</v>
      </c>
      <c r="C16" s="277"/>
      <c r="D16" s="277"/>
      <c r="E16" s="277"/>
      <c r="F16" s="278">
        <v>10</v>
      </c>
      <c r="G16" t="s">
        <v>1338</v>
      </c>
    </row>
    <row r="17" spans="1:7" x14ac:dyDescent="0.25">
      <c r="A17" s="250" t="s">
        <v>290</v>
      </c>
      <c r="B17" s="277">
        <v>9</v>
      </c>
      <c r="C17" s="277"/>
      <c r="D17" s="277"/>
      <c r="E17" s="277"/>
      <c r="F17" s="278">
        <v>9</v>
      </c>
      <c r="G17" t="s">
        <v>1338</v>
      </c>
    </row>
    <row r="18" spans="1:7" x14ac:dyDescent="0.25">
      <c r="A18" s="77" t="s">
        <v>356</v>
      </c>
      <c r="B18" s="277">
        <v>218</v>
      </c>
      <c r="C18" s="277">
        <v>4191</v>
      </c>
      <c r="D18" s="277">
        <v>9942</v>
      </c>
      <c r="E18" s="277">
        <v>161</v>
      </c>
      <c r="F18" s="278">
        <v>14512</v>
      </c>
    </row>
    <row r="19" spans="1:7" x14ac:dyDescent="0.25">
      <c r="A19" s="247" t="s">
        <v>79</v>
      </c>
      <c r="B19" s="277">
        <v>9</v>
      </c>
      <c r="C19" s="277"/>
      <c r="D19" s="277"/>
      <c r="E19" s="277"/>
      <c r="F19" s="278">
        <v>9</v>
      </c>
      <c r="G19" t="s">
        <v>1338</v>
      </c>
    </row>
    <row r="20" spans="1:7" x14ac:dyDescent="0.25">
      <c r="A20" s="77" t="s">
        <v>87</v>
      </c>
      <c r="B20" s="277">
        <v>39</v>
      </c>
      <c r="C20" s="277">
        <v>5</v>
      </c>
      <c r="D20" s="277"/>
      <c r="E20" s="277"/>
      <c r="F20" s="278">
        <v>44</v>
      </c>
    </row>
    <row r="21" spans="1:7" x14ac:dyDescent="0.25">
      <c r="A21" s="251" t="s">
        <v>686</v>
      </c>
      <c r="B21" s="277"/>
      <c r="C21" s="277">
        <v>414</v>
      </c>
      <c r="D21" s="277">
        <v>65</v>
      </c>
      <c r="E21" s="277">
        <v>4</v>
      </c>
      <c r="F21" s="278">
        <v>483</v>
      </c>
    </row>
    <row r="22" spans="1:7" x14ac:dyDescent="0.25">
      <c r="A22" s="77" t="s">
        <v>149</v>
      </c>
      <c r="B22" s="277">
        <v>11</v>
      </c>
      <c r="C22" s="277">
        <v>166</v>
      </c>
      <c r="D22" s="277">
        <v>102</v>
      </c>
      <c r="E22" s="277">
        <v>13</v>
      </c>
      <c r="F22" s="278">
        <v>292</v>
      </c>
    </row>
    <row r="23" spans="1:7" x14ac:dyDescent="0.25">
      <c r="A23" s="77" t="s">
        <v>189</v>
      </c>
      <c r="B23" s="277">
        <v>29</v>
      </c>
      <c r="C23" s="277">
        <v>706</v>
      </c>
      <c r="D23" s="277">
        <v>433</v>
      </c>
      <c r="E23" s="277"/>
      <c r="F23" s="278">
        <v>1168</v>
      </c>
    </row>
    <row r="24" spans="1:7" x14ac:dyDescent="0.25">
      <c r="A24" s="77" t="s">
        <v>28</v>
      </c>
      <c r="B24" s="277">
        <v>26</v>
      </c>
      <c r="C24" s="277">
        <v>42</v>
      </c>
      <c r="D24" s="277">
        <v>1755</v>
      </c>
      <c r="E24" s="277"/>
      <c r="F24" s="278">
        <v>1823</v>
      </c>
      <c r="G24" t="s">
        <v>882</v>
      </c>
    </row>
    <row r="25" spans="1:7" x14ac:dyDescent="0.25">
      <c r="A25" s="77" t="s">
        <v>669</v>
      </c>
      <c r="B25" s="75">
        <v>871</v>
      </c>
      <c r="C25" s="75">
        <v>16093</v>
      </c>
      <c r="D25" s="75">
        <v>15931</v>
      </c>
      <c r="E25" s="75">
        <v>348</v>
      </c>
      <c r="F25" s="93">
        <v>33243</v>
      </c>
    </row>
    <row r="26" spans="1:7" x14ac:dyDescent="0.25">
      <c r="B26"/>
      <c r="C26"/>
      <c r="D26"/>
      <c r="E26"/>
      <c r="G26" s="201"/>
    </row>
    <row r="27" spans="1:7" x14ac:dyDescent="0.25">
      <c r="A27" s="202"/>
      <c r="B27" s="71"/>
      <c r="C27" s="71"/>
      <c r="D27" s="71"/>
      <c r="E27" s="71"/>
      <c r="F27" s="71"/>
    </row>
    <row r="28" spans="1:7" x14ac:dyDescent="0.25">
      <c r="A28" s="12"/>
      <c r="B28" s="203"/>
      <c r="C28" s="203"/>
      <c r="D28" s="203"/>
      <c r="E28" s="203"/>
      <c r="F28" s="203"/>
    </row>
    <row r="29" spans="1:7" x14ac:dyDescent="0.25">
      <c r="A29" s="5" t="s">
        <v>1302</v>
      </c>
      <c r="B29" s="189">
        <v>1210</v>
      </c>
      <c r="C29" s="189">
        <v>13887</v>
      </c>
      <c r="D29" s="189">
        <v>18002</v>
      </c>
      <c r="E29" s="189">
        <v>233</v>
      </c>
      <c r="F29" s="189">
        <v>33332</v>
      </c>
      <c r="G29" s="201">
        <v>45889</v>
      </c>
    </row>
    <row r="30" spans="1:7" x14ac:dyDescent="0.25">
      <c r="A30" s="202" t="s">
        <v>877</v>
      </c>
      <c r="B30" s="71">
        <f>B25-B29</f>
        <v>-339</v>
      </c>
      <c r="C30" s="71">
        <f t="shared" ref="C30:F30" si="0">C25-C29</f>
        <v>2206</v>
      </c>
      <c r="D30" s="71">
        <f t="shared" si="0"/>
        <v>-2071</v>
      </c>
      <c r="E30" s="71">
        <f t="shared" si="0"/>
        <v>115</v>
      </c>
      <c r="F30" s="71">
        <f t="shared" si="0"/>
        <v>-89</v>
      </c>
    </row>
    <row r="31" spans="1:7" x14ac:dyDescent="0.25">
      <c r="A31" s="12"/>
      <c r="B31" s="203">
        <f>B30/B29</f>
        <v>-0.28016528925619832</v>
      </c>
      <c r="C31" s="203">
        <f t="shared" ref="C31:F31" si="1">C30/C29</f>
        <v>0.15885360409015625</v>
      </c>
      <c r="D31" s="203">
        <f t="shared" si="1"/>
        <v>-0.11504277302521942</v>
      </c>
      <c r="E31" s="203">
        <f t="shared" si="1"/>
        <v>0.49356223175965663</v>
      </c>
      <c r="F31" s="203">
        <f t="shared" si="1"/>
        <v>-2.6701068042721708E-3</v>
      </c>
    </row>
  </sheetData>
  <conditionalFormatting pivot="1" sqref="B8:E24">
    <cfRule type="cellIs" dxfId="62" priority="1" operator="equal">
      <formula>""</formula>
    </cfRule>
  </conditionalFormatting>
  <pageMargins left="0.7" right="0.7" top="0.75" bottom="0.75" header="0.3" footer="0.3"/>
  <pageSetup paperSize="9" scale="71"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135F-5F6A-4377-BC9C-ED9697CFBF68}">
  <sheetPr codeName="Feuil13">
    <tabColor theme="9" tint="0.59999389629810485"/>
    <pageSetUpPr fitToPage="1"/>
  </sheetPr>
  <dimension ref="A1:AK52"/>
  <sheetViews>
    <sheetView zoomScale="85" zoomScaleNormal="85" workbookViewId="0">
      <selection activeCell="N3" sqref="N3"/>
    </sheetView>
  </sheetViews>
  <sheetFormatPr baseColWidth="10" defaultRowHeight="15" x14ac:dyDescent="0.25"/>
  <cols>
    <col min="1" max="1" width="16.140625" style="89" bestFit="1" customWidth="1"/>
    <col min="2" max="2" width="5.28515625" style="89" bestFit="1" customWidth="1"/>
    <col min="3" max="4" width="11.42578125" style="5"/>
    <col min="5" max="5" width="8" style="5" customWidth="1"/>
    <col min="6" max="6" width="9.140625" style="5" customWidth="1"/>
    <col min="7" max="7" width="8.140625" style="5" customWidth="1"/>
    <col min="8" max="8" width="7.85546875" style="5" customWidth="1"/>
    <col min="9" max="9" width="10.5703125" style="5" customWidth="1"/>
    <col min="10" max="10" width="6.7109375" style="5" customWidth="1"/>
    <col min="11" max="11" width="7.7109375" style="5" customWidth="1"/>
    <col min="12" max="12" width="7.85546875" style="5" customWidth="1"/>
    <col min="13" max="13" width="9.5703125" style="5" customWidth="1"/>
    <col min="14" max="14" width="10.5703125" style="5" customWidth="1"/>
    <col min="15" max="15" width="8.140625" style="5" customWidth="1"/>
    <col min="16" max="16" width="7.42578125" style="5" hidden="1" customWidth="1"/>
    <col min="17" max="17" width="7" style="5" hidden="1" customWidth="1"/>
    <col min="18" max="18" width="10.85546875" style="5" bestFit="1" customWidth="1"/>
    <col min="19" max="19" width="7" style="5" customWidth="1"/>
    <col min="20" max="20" width="53.85546875" style="54" customWidth="1"/>
    <col min="21" max="21" width="20.85546875" style="5" hidden="1" customWidth="1"/>
    <col min="22" max="22" width="0" style="5" hidden="1" customWidth="1"/>
    <col min="23" max="23" width="7.28515625" style="5" hidden="1" customWidth="1"/>
    <col min="24" max="24" width="0" style="5" hidden="1" customWidth="1"/>
    <col min="25" max="25" width="13.5703125" hidden="1" customWidth="1"/>
    <col min="27" max="27" width="28" bestFit="1" customWidth="1"/>
    <col min="28" max="29" width="11.42578125" customWidth="1"/>
    <col min="30" max="30" width="25.28515625" style="51" customWidth="1"/>
    <col min="35" max="35" width="13.5703125" bestFit="1" customWidth="1"/>
    <col min="37" max="37" width="11.5703125" style="63" customWidth="1"/>
    <col min="38" max="38" width="8.42578125" customWidth="1"/>
    <col min="39" max="39" width="8.5703125" bestFit="1" customWidth="1"/>
    <col min="40" max="40" width="8.42578125" bestFit="1" customWidth="1"/>
    <col min="41" max="41" width="9.5703125" bestFit="1" customWidth="1"/>
    <col min="42" max="42" width="13.7109375" bestFit="1" customWidth="1"/>
  </cols>
  <sheetData>
    <row r="1" spans="1:37" ht="26.25" x14ac:dyDescent="0.4">
      <c r="A1" s="80"/>
      <c r="B1" s="80"/>
      <c r="C1" s="90" t="s">
        <v>716</v>
      </c>
      <c r="D1" s="61"/>
      <c r="E1" s="61"/>
      <c r="F1" s="61"/>
      <c r="G1" s="61"/>
      <c r="H1" s="62" t="s">
        <v>875</v>
      </c>
      <c r="I1" s="61"/>
      <c r="J1" s="61"/>
      <c r="K1" s="61"/>
      <c r="L1" s="61"/>
      <c r="N1" s="61"/>
      <c r="O1" s="61"/>
      <c r="P1" s="61"/>
      <c r="Q1" s="61"/>
      <c r="R1" s="61"/>
      <c r="S1" s="61"/>
      <c r="T1" s="152">
        <v>45387</v>
      </c>
      <c r="V1" s="61"/>
      <c r="W1" s="54" t="s">
        <v>728</v>
      </c>
      <c r="X1" s="61"/>
      <c r="Y1" s="61"/>
      <c r="Z1" s="61"/>
      <c r="AA1" s="51" t="s">
        <v>855</v>
      </c>
      <c r="AB1" s="61"/>
      <c r="AC1" s="61"/>
      <c r="AE1" s="61"/>
      <c r="AF1" s="61"/>
      <c r="AG1" s="61"/>
      <c r="AH1" s="61"/>
      <c r="AI1" s="61"/>
      <c r="AJ1" s="61"/>
      <c r="AK1" s="61"/>
    </row>
    <row r="2" spans="1:37" ht="15.75" x14ac:dyDescent="0.25">
      <c r="A2" s="81"/>
      <c r="B2" s="81"/>
      <c r="C2" s="76">
        <v>45087</v>
      </c>
      <c r="R2" s="156">
        <f>AD2</f>
        <v>45348</v>
      </c>
      <c r="Z2" s="5"/>
      <c r="AA2" s="5"/>
      <c r="AB2" s="5"/>
      <c r="AC2" s="5"/>
      <c r="AD2" s="106">
        <v>45348</v>
      </c>
      <c r="AE2" s="5"/>
      <c r="AF2" s="5"/>
      <c r="AG2" s="5"/>
      <c r="AH2" s="5"/>
      <c r="AI2" s="5"/>
      <c r="AJ2" s="5"/>
    </row>
    <row r="3" spans="1:37" ht="54" customHeight="1" x14ac:dyDescent="0.25">
      <c r="A3" s="77" t="s">
        <v>774</v>
      </c>
      <c r="B3" s="77" t="s">
        <v>775</v>
      </c>
      <c r="C3" s="107" t="s">
        <v>700</v>
      </c>
      <c r="D3" s="108" t="s">
        <v>776</v>
      </c>
      <c r="E3" s="143" t="s">
        <v>701</v>
      </c>
      <c r="F3" s="143" t="s">
        <v>702</v>
      </c>
      <c r="G3" s="145" t="s">
        <v>703</v>
      </c>
      <c r="H3" s="146" t="s">
        <v>704</v>
      </c>
      <c r="I3" s="145" t="s">
        <v>705</v>
      </c>
      <c r="J3" s="151" t="s">
        <v>849</v>
      </c>
      <c r="K3" s="64" t="s">
        <v>739</v>
      </c>
      <c r="L3" s="64" t="s">
        <v>740</v>
      </c>
      <c r="M3" s="66" t="s">
        <v>736</v>
      </c>
      <c r="N3" s="66" t="s">
        <v>848</v>
      </c>
      <c r="O3" s="66" t="s">
        <v>847</v>
      </c>
      <c r="P3" s="97" t="s">
        <v>737</v>
      </c>
      <c r="Q3" s="155" t="s">
        <v>738</v>
      </c>
      <c r="R3" s="161" t="s">
        <v>854</v>
      </c>
      <c r="S3" s="161" t="s">
        <v>847</v>
      </c>
      <c r="T3" s="77" t="s">
        <v>731</v>
      </c>
      <c r="U3"/>
      <c r="W3" s="54" t="s">
        <v>729</v>
      </c>
      <c r="AC3" s="141"/>
      <c r="AD3" s="5" t="s">
        <v>736</v>
      </c>
      <c r="AE3" s="141"/>
      <c r="AK3"/>
    </row>
    <row r="4" spans="1:37" ht="39.950000000000003" customHeight="1" x14ac:dyDescent="0.25">
      <c r="A4" s="77" t="s">
        <v>51</v>
      </c>
      <c r="B4" s="77"/>
      <c r="C4" s="65">
        <v>2000</v>
      </c>
      <c r="D4" s="66"/>
      <c r="E4" s="144">
        <f t="shared" ref="E4:E23" si="0">C4/20</f>
        <v>100</v>
      </c>
      <c r="F4" s="144">
        <f t="shared" ref="F4:F23" si="1">E4/14</f>
        <v>7.1428571428571432</v>
      </c>
      <c r="G4" s="147">
        <f t="shared" ref="G4:G23" si="2">IF(F4&lt;10,2,IF(F4&lt;30,1.5,1.2))</f>
        <v>2</v>
      </c>
      <c r="H4" s="148">
        <f t="shared" ref="H4:H23" si="3">E4*G4</f>
        <v>200</v>
      </c>
      <c r="I4" s="159">
        <f t="shared" ref="I4:I23" si="4">H4/14</f>
        <v>14.285714285714286</v>
      </c>
      <c r="J4" s="67">
        <f>IFERROR(_xlfn.XLOOKUP(A4,'TCD IvsXvsE'!$A$8:$A$99,'TCD IvsXvsE'!$B$8:$B$99,"pas de valeur",0), "")</f>
        <v>12</v>
      </c>
      <c r="K4" s="94">
        <f>IFERROR(_xlfn.XLOOKUP(A4,'TCD IvsXvsE'!$A$8:$A$99,'TCD IvsXvsE'!$C$8:$C$99,"pas de valeur",0), "")</f>
        <v>0</v>
      </c>
      <c r="L4" s="94">
        <f>IFERROR(_xlfn.XLOOKUP(A4,'TCD IvsXvsE'!$A$8:$A$99,'TCD IvsXvsE'!$D$8:$D$99,"pas de valeur",0), "")</f>
        <v>0</v>
      </c>
      <c r="M4" s="65">
        <f t="shared" ref="M4:M23" si="5">IFERROR(K4+L4,0)</f>
        <v>0</v>
      </c>
      <c r="N4" s="65">
        <f>M4-H4</f>
        <v>-200</v>
      </c>
      <c r="O4" s="142" t="str">
        <f>IF(AND(H4&lt;&gt;0,M4&lt;&gt;0),N4/H4,"")</f>
        <v/>
      </c>
      <c r="P4" s="67" t="str">
        <f t="shared" ref="P4:P18" si="6">IF(N4&gt;0,N4,"")</f>
        <v/>
      </c>
      <c r="Q4" s="160">
        <f t="shared" ref="Q4:Q18" si="7">IF(N4&lt;0,N4,"")</f>
        <v>-200</v>
      </c>
      <c r="R4" s="162">
        <f t="shared" ref="R4:R23" si="8">M4-AD4</f>
        <v>-234</v>
      </c>
      <c r="S4" s="163">
        <f t="shared" ref="S4:S24" si="9">IF(R4&lt;&gt;0,R4/AD4,"")</f>
        <v>-1</v>
      </c>
      <c r="T4" s="166" t="s">
        <v>723</v>
      </c>
      <c r="U4"/>
      <c r="V4"/>
      <c r="W4" s="5" t="str">
        <f>IF(MATCH(A4, ListeSeries!A2:A1042, 0), "ok", "no match")</f>
        <v>ok</v>
      </c>
      <c r="AB4" s="5" t="str">
        <f t="shared" ref="AB4:AB23" si="10">IF(A4=AC4,"ok","mismatch !")</f>
        <v>ok</v>
      </c>
      <c r="AC4" s="141" t="s">
        <v>51</v>
      </c>
      <c r="AD4" s="5">
        <v>234</v>
      </c>
      <c r="AE4" s="141"/>
      <c r="AK4"/>
    </row>
    <row r="5" spans="1:37" ht="39.950000000000003" customHeight="1" x14ac:dyDescent="0.25">
      <c r="A5" s="82" t="s">
        <v>59</v>
      </c>
      <c r="B5" s="95" t="s">
        <v>707</v>
      </c>
      <c r="C5" s="65">
        <v>120000</v>
      </c>
      <c r="D5" s="68" t="s">
        <v>706</v>
      </c>
      <c r="E5" s="144">
        <f t="shared" si="0"/>
        <v>6000</v>
      </c>
      <c r="F5" s="144">
        <f t="shared" si="1"/>
        <v>428.57142857142856</v>
      </c>
      <c r="G5" s="147">
        <f t="shared" si="2"/>
        <v>1.2</v>
      </c>
      <c r="H5" s="148">
        <f t="shared" si="3"/>
        <v>7200</v>
      </c>
      <c r="I5" s="159">
        <f t="shared" si="4"/>
        <v>514.28571428571433</v>
      </c>
      <c r="J5" s="67">
        <f>IFERROR(_xlfn.XLOOKUP(A5,'TCD IvsXvsE'!$A$8:$A$99,'TCD IvsXvsE'!$B$8:$B$99,"pas de valeur",0), "")</f>
        <v>203</v>
      </c>
      <c r="K5" s="94">
        <f>IFERROR(_xlfn.XLOOKUP(A5,'TCD IvsXvsE'!$A$8:$A$99,'TCD IvsXvsE'!$C$8:$C$99,"pas de valeur",0), "")</f>
        <v>6520</v>
      </c>
      <c r="L5" s="94">
        <f>IFERROR(_xlfn.XLOOKUP(A5,'TCD IvsXvsE'!$A$8:$A$99,'TCD IvsXvsE'!$D$8:$D$99,"pas de valeur",0), "")</f>
        <v>832</v>
      </c>
      <c r="M5" s="65">
        <f t="shared" si="5"/>
        <v>7352</v>
      </c>
      <c r="N5" s="65">
        <f t="shared" ref="N5:N23" si="11">M5-H5</f>
        <v>152</v>
      </c>
      <c r="O5" s="142">
        <f t="shared" ref="O5:O23" si="12">IF(AND(H5&lt;&gt;0,M5&lt;&gt;0),N5/H5,"")</f>
        <v>2.1111111111111112E-2</v>
      </c>
      <c r="P5" s="67">
        <f t="shared" si="6"/>
        <v>152</v>
      </c>
      <c r="Q5" s="160" t="str">
        <f t="shared" si="7"/>
        <v/>
      </c>
      <c r="R5" s="162">
        <f t="shared" si="8"/>
        <v>933</v>
      </c>
      <c r="S5" s="163">
        <f t="shared" si="9"/>
        <v>0.14534974295061537</v>
      </c>
      <c r="T5" s="167" t="s">
        <v>730</v>
      </c>
      <c r="U5"/>
      <c r="V5"/>
      <c r="W5" s="5" t="str">
        <f>IF(MATCH(A5, ListeSeries!A3:A1043, 0), "ok", "no match")</f>
        <v>ok</v>
      </c>
      <c r="AB5" s="5" t="str">
        <f t="shared" si="10"/>
        <v>ok</v>
      </c>
      <c r="AC5" s="141" t="s">
        <v>59</v>
      </c>
      <c r="AD5" s="5">
        <v>6419</v>
      </c>
      <c r="AE5" s="141"/>
      <c r="AK5"/>
    </row>
    <row r="6" spans="1:37" ht="39.950000000000003" customHeight="1" x14ac:dyDescent="0.25">
      <c r="A6" s="77" t="s">
        <v>85</v>
      </c>
      <c r="B6" s="95" t="s">
        <v>707</v>
      </c>
      <c r="C6" s="65">
        <v>3000</v>
      </c>
      <c r="D6" s="66"/>
      <c r="E6" s="144">
        <f t="shared" si="0"/>
        <v>150</v>
      </c>
      <c r="F6" s="144">
        <f t="shared" si="1"/>
        <v>10.714285714285714</v>
      </c>
      <c r="G6" s="147">
        <f t="shared" si="2"/>
        <v>1.5</v>
      </c>
      <c r="H6" s="148">
        <f t="shared" si="3"/>
        <v>225</v>
      </c>
      <c r="I6" s="159">
        <f t="shared" si="4"/>
        <v>16.071428571428573</v>
      </c>
      <c r="J6" s="67">
        <f>IFERROR(_xlfn.XLOOKUP(A6,'TCD IvsXvsE'!$A$8:$A$99,'TCD IvsXvsE'!$B$8:$B$99,"pas de valeur",0), "")</f>
        <v>114</v>
      </c>
      <c r="K6" s="94">
        <f>IFERROR(_xlfn.XLOOKUP(A6,'TCD IvsXvsE'!$A$8:$A$99,'TCD IvsXvsE'!$C$8:$C$99,"pas de valeur",0), "")</f>
        <v>945</v>
      </c>
      <c r="L6" s="94">
        <f>IFERROR(_xlfn.XLOOKUP(A6,'TCD IvsXvsE'!$A$8:$A$99,'TCD IvsXvsE'!$D$8:$D$99,"pas de valeur",0), "")</f>
        <v>238</v>
      </c>
      <c r="M6" s="65">
        <f t="shared" si="5"/>
        <v>1183</v>
      </c>
      <c r="N6" s="65">
        <f t="shared" si="11"/>
        <v>958</v>
      </c>
      <c r="O6" s="142">
        <f t="shared" si="12"/>
        <v>4.2577777777777781</v>
      </c>
      <c r="P6" s="67">
        <f t="shared" si="6"/>
        <v>958</v>
      </c>
      <c r="Q6" s="160" t="str">
        <f t="shared" si="7"/>
        <v/>
      </c>
      <c r="R6" s="162">
        <f t="shared" si="8"/>
        <v>726</v>
      </c>
      <c r="S6" s="163">
        <f t="shared" si="9"/>
        <v>1.5886214442013129</v>
      </c>
      <c r="T6" s="168"/>
      <c r="U6"/>
      <c r="V6"/>
      <c r="W6" s="5" t="str">
        <f>IF(MATCH(A6, ListeSeries!A4:A1044, 0), "ok", "no match")</f>
        <v>ok</v>
      </c>
      <c r="AB6" s="5" t="str">
        <f t="shared" si="10"/>
        <v>ok</v>
      </c>
      <c r="AC6" s="141" t="s">
        <v>85</v>
      </c>
      <c r="AD6" s="5">
        <v>457</v>
      </c>
      <c r="AE6" s="141"/>
      <c r="AK6"/>
    </row>
    <row r="7" spans="1:37" ht="39.950000000000003" customHeight="1" x14ac:dyDescent="0.25">
      <c r="A7" s="83" t="s">
        <v>145</v>
      </c>
      <c r="B7" s="77"/>
      <c r="C7" s="65">
        <v>25000</v>
      </c>
      <c r="D7" s="66"/>
      <c r="E7" s="144">
        <f t="shared" si="0"/>
        <v>1250</v>
      </c>
      <c r="F7" s="144">
        <f t="shared" si="1"/>
        <v>89.285714285714292</v>
      </c>
      <c r="G7" s="147">
        <f t="shared" si="2"/>
        <v>1.2</v>
      </c>
      <c r="H7" s="148">
        <f t="shared" si="3"/>
        <v>1500</v>
      </c>
      <c r="I7" s="159">
        <f t="shared" si="4"/>
        <v>107.14285714285714</v>
      </c>
      <c r="J7" s="67">
        <f>IFERROR(_xlfn.XLOOKUP(A7,'TCD IvsXvsE'!$A$8:$A$99,'TCD IvsXvsE'!$B$8:$B$99,"pas de valeur",0), "")</f>
        <v>122</v>
      </c>
      <c r="K7" s="94">
        <f>IFERROR(_xlfn.XLOOKUP(A7,'TCD IvsXvsE'!$A$8:$A$99,'TCD IvsXvsE'!$C$8:$C$99,"pas de valeur",0), "")</f>
        <v>1721</v>
      </c>
      <c r="L7" s="94">
        <f>IFERROR(_xlfn.XLOOKUP(A7,'TCD IvsXvsE'!$A$8:$A$99,'TCD IvsXvsE'!$D$8:$D$99,"pas de valeur",0), "")</f>
        <v>365</v>
      </c>
      <c r="M7" s="65">
        <f t="shared" si="5"/>
        <v>2086</v>
      </c>
      <c r="N7" s="65">
        <f t="shared" si="11"/>
        <v>586</v>
      </c>
      <c r="O7" s="142">
        <f t="shared" si="12"/>
        <v>0.39066666666666666</v>
      </c>
      <c r="P7" s="67">
        <f t="shared" si="6"/>
        <v>586</v>
      </c>
      <c r="Q7" s="160" t="str">
        <f t="shared" si="7"/>
        <v/>
      </c>
      <c r="R7" s="162">
        <f t="shared" si="8"/>
        <v>987</v>
      </c>
      <c r="S7" s="163">
        <f t="shared" si="9"/>
        <v>0.89808917197452232</v>
      </c>
      <c r="T7" s="166"/>
      <c r="U7"/>
      <c r="V7"/>
      <c r="W7" s="5" t="str">
        <f>IF(MATCH(A7, ListeSeries!A7:A1045, 0), "ok", "no match")</f>
        <v>ok</v>
      </c>
      <c r="AB7" s="5" t="str">
        <f t="shared" si="10"/>
        <v>ok</v>
      </c>
      <c r="AC7" s="141" t="s">
        <v>145</v>
      </c>
      <c r="AD7" s="5">
        <v>1099</v>
      </c>
      <c r="AE7" s="141"/>
      <c r="AK7"/>
    </row>
    <row r="8" spans="1:37" ht="39.950000000000003" customHeight="1" x14ac:dyDescent="0.25">
      <c r="A8" s="77" t="s">
        <v>139</v>
      </c>
      <c r="B8" s="77"/>
      <c r="C8" s="65">
        <v>3000</v>
      </c>
      <c r="D8" s="66"/>
      <c r="E8" s="144">
        <f t="shared" si="0"/>
        <v>150</v>
      </c>
      <c r="F8" s="144">
        <f t="shared" si="1"/>
        <v>10.714285714285714</v>
      </c>
      <c r="G8" s="147">
        <f t="shared" si="2"/>
        <v>1.5</v>
      </c>
      <c r="H8" s="148">
        <f t="shared" si="3"/>
        <v>225</v>
      </c>
      <c r="I8" s="159">
        <f t="shared" si="4"/>
        <v>16.071428571428573</v>
      </c>
      <c r="J8" s="67">
        <f>IFERROR(_xlfn.XLOOKUP(A8,'TCD IvsXvsE'!$A$8:$A$99,'TCD IvsXvsE'!$B$8:$B$99,"pas de valeur",0), "")</f>
        <v>0</v>
      </c>
      <c r="K8" s="94">
        <f>IFERROR(_xlfn.XLOOKUP(A8,'TCD IvsXvsE'!$A$8:$A$99,'TCD IvsXvsE'!$C$8:$C$99,"pas de valeur",0), "")</f>
        <v>869</v>
      </c>
      <c r="L8" s="94">
        <f>IFERROR(_xlfn.XLOOKUP(A8,'TCD IvsXvsE'!$A$8:$A$99,'TCD IvsXvsE'!$D$8:$D$99,"pas de valeur",0), "")</f>
        <v>29</v>
      </c>
      <c r="M8" s="65">
        <f t="shared" si="5"/>
        <v>898</v>
      </c>
      <c r="N8" s="65">
        <f t="shared" si="11"/>
        <v>673</v>
      </c>
      <c r="O8" s="142">
        <f t="shared" si="12"/>
        <v>2.9911111111111111</v>
      </c>
      <c r="P8" s="67">
        <f t="shared" si="6"/>
        <v>673</v>
      </c>
      <c r="Q8" s="160" t="str">
        <f t="shared" si="7"/>
        <v/>
      </c>
      <c r="R8" s="162">
        <f t="shared" si="8"/>
        <v>898</v>
      </c>
      <c r="S8" s="163" t="e">
        <f t="shared" si="9"/>
        <v>#DIV/0!</v>
      </c>
      <c r="T8" s="166"/>
      <c r="U8"/>
      <c r="V8"/>
      <c r="W8" s="5" t="str">
        <f>IF(MATCH(A8, ListeSeries!A8:A1046, 0), "ok", "no match")</f>
        <v>ok</v>
      </c>
      <c r="AB8" s="5" t="str">
        <f t="shared" si="10"/>
        <v>ok</v>
      </c>
      <c r="AC8" s="141" t="s">
        <v>139</v>
      </c>
      <c r="AD8" s="5">
        <v>0</v>
      </c>
      <c r="AE8" s="141"/>
      <c r="AK8"/>
    </row>
    <row r="9" spans="1:37" ht="39.950000000000003" customHeight="1" x14ac:dyDescent="0.25">
      <c r="A9" s="77" t="s">
        <v>155</v>
      </c>
      <c r="B9" s="77"/>
      <c r="C9" s="65">
        <v>5000</v>
      </c>
      <c r="D9" s="66"/>
      <c r="E9" s="144">
        <f t="shared" si="0"/>
        <v>250</v>
      </c>
      <c r="F9" s="144">
        <f t="shared" si="1"/>
        <v>17.857142857142858</v>
      </c>
      <c r="G9" s="147">
        <f t="shared" si="2"/>
        <v>1.5</v>
      </c>
      <c r="H9" s="148">
        <f t="shared" si="3"/>
        <v>375</v>
      </c>
      <c r="I9" s="159">
        <f t="shared" si="4"/>
        <v>26.785714285714285</v>
      </c>
      <c r="J9" s="67">
        <f>IFERROR(_xlfn.XLOOKUP(A9,'TCD IvsXvsE'!$A$8:$A$99,'TCD IvsXvsE'!$B$8:$B$99,"pas de valeur",0), "")</f>
        <v>35</v>
      </c>
      <c r="K9" s="94">
        <f>IFERROR(_xlfn.XLOOKUP(A9,'TCD IvsXvsE'!$A$8:$A$99,'TCD IvsXvsE'!$C$8:$C$99,"pas de valeur",0), "")</f>
        <v>136</v>
      </c>
      <c r="L9" s="94">
        <f>IFERROR(_xlfn.XLOOKUP(A9,'TCD IvsXvsE'!$A$8:$A$99,'TCD IvsXvsE'!$D$8:$D$99,"pas de valeur",0), "")</f>
        <v>24</v>
      </c>
      <c r="M9" s="65">
        <f t="shared" si="5"/>
        <v>160</v>
      </c>
      <c r="N9" s="65">
        <f t="shared" si="11"/>
        <v>-215</v>
      </c>
      <c r="O9" s="142">
        <f t="shared" si="12"/>
        <v>-0.57333333333333336</v>
      </c>
      <c r="P9" s="67" t="str">
        <f t="shared" si="6"/>
        <v/>
      </c>
      <c r="Q9" s="160">
        <f t="shared" si="7"/>
        <v>-215</v>
      </c>
      <c r="R9" s="162">
        <f t="shared" si="8"/>
        <v>-536</v>
      </c>
      <c r="S9" s="163">
        <f t="shared" si="9"/>
        <v>-0.77011494252873558</v>
      </c>
      <c r="T9" s="166" t="s">
        <v>721</v>
      </c>
      <c r="U9"/>
      <c r="V9"/>
      <c r="W9" s="5" t="str">
        <f>IF(MATCH(A9, ListeSeries!A9:A1047, 0), "ok", "no match")</f>
        <v>ok</v>
      </c>
      <c r="AB9" s="5" t="str">
        <f t="shared" si="10"/>
        <v>ok</v>
      </c>
      <c r="AC9" s="141" t="s">
        <v>155</v>
      </c>
      <c r="AD9" s="5">
        <v>696</v>
      </c>
      <c r="AE9" s="141"/>
      <c r="AK9"/>
    </row>
    <row r="10" spans="1:37" ht="39.950000000000003" customHeight="1" x14ac:dyDescent="0.25">
      <c r="A10" s="84" t="s">
        <v>153</v>
      </c>
      <c r="B10" s="77"/>
      <c r="C10" s="65">
        <v>1000</v>
      </c>
      <c r="D10" s="68" t="s">
        <v>710</v>
      </c>
      <c r="E10" s="144">
        <f t="shared" si="0"/>
        <v>50</v>
      </c>
      <c r="F10" s="144">
        <f t="shared" si="1"/>
        <v>3.5714285714285716</v>
      </c>
      <c r="G10" s="147">
        <f t="shared" si="2"/>
        <v>2</v>
      </c>
      <c r="H10" s="148">
        <f t="shared" si="3"/>
        <v>100</v>
      </c>
      <c r="I10" s="159">
        <f t="shared" si="4"/>
        <v>7.1428571428571432</v>
      </c>
      <c r="J10" s="67">
        <f>IFERROR(_xlfn.XLOOKUP(A10,'TCD IvsXvsE'!$A$8:$A$99,'TCD IvsXvsE'!$B$8:$B$99,"pas de valeur",0), "")</f>
        <v>4</v>
      </c>
      <c r="K10" s="94">
        <f>IFERROR(_xlfn.XLOOKUP(A10,'TCD IvsXvsE'!$A$8:$A$99,'TCD IvsXvsE'!$C$8:$C$99,"pas de valeur",0), "")</f>
        <v>225</v>
      </c>
      <c r="L10" s="94">
        <f>IFERROR(_xlfn.XLOOKUP(A10,'TCD IvsXvsE'!$A$8:$A$99,'TCD IvsXvsE'!$D$8:$D$99,"pas de valeur",0), "")</f>
        <v>1143</v>
      </c>
      <c r="M10" s="65">
        <f t="shared" si="5"/>
        <v>1368</v>
      </c>
      <c r="N10" s="65">
        <f t="shared" si="11"/>
        <v>1268</v>
      </c>
      <c r="O10" s="142">
        <f t="shared" si="12"/>
        <v>12.68</v>
      </c>
      <c r="P10" s="67">
        <f t="shared" si="6"/>
        <v>1268</v>
      </c>
      <c r="Q10" s="160" t="str">
        <f t="shared" si="7"/>
        <v/>
      </c>
      <c r="R10" s="162">
        <f t="shared" si="8"/>
        <v>1052</v>
      </c>
      <c r="S10" s="163">
        <f t="shared" si="9"/>
        <v>3.3291139240506329</v>
      </c>
      <c r="T10" s="166"/>
      <c r="U10"/>
      <c r="V10"/>
      <c r="W10" s="5" t="str">
        <f>IF(MATCH(A10, ListeSeries!A10:A1048, 0), "ok", "no match")</f>
        <v>ok</v>
      </c>
      <c r="AB10" s="5" t="str">
        <f t="shared" si="10"/>
        <v>ok</v>
      </c>
      <c r="AC10" s="141" t="s">
        <v>153</v>
      </c>
      <c r="AD10" s="5">
        <v>316</v>
      </c>
      <c r="AE10" s="141"/>
      <c r="AK10"/>
    </row>
    <row r="11" spans="1:37" ht="39.950000000000003" customHeight="1" x14ac:dyDescent="0.25">
      <c r="A11" s="77" t="s">
        <v>183</v>
      </c>
      <c r="B11" s="95" t="s">
        <v>707</v>
      </c>
      <c r="C11" s="65">
        <v>50000</v>
      </c>
      <c r="D11" s="68" t="s">
        <v>711</v>
      </c>
      <c r="E11" s="144">
        <f t="shared" si="0"/>
        <v>2500</v>
      </c>
      <c r="F11" s="144">
        <f t="shared" si="1"/>
        <v>178.57142857142858</v>
      </c>
      <c r="G11" s="147">
        <f t="shared" si="2"/>
        <v>1.2</v>
      </c>
      <c r="H11" s="148">
        <f t="shared" si="3"/>
        <v>3000</v>
      </c>
      <c r="I11" s="159">
        <f t="shared" si="4"/>
        <v>214.28571428571428</v>
      </c>
      <c r="J11" s="67" t="str">
        <f>IFERROR(_xlfn.XLOOKUP(A11,'TCD IvsXvsE'!$A$8:$A$99,'TCD IvsXvsE'!$B$8:$B$99,"pas de valeur",0), "")</f>
        <v>pas de valeur</v>
      </c>
      <c r="K11" s="94" t="str">
        <f>IFERROR(_xlfn.XLOOKUP(A11,'TCD IvsXvsE'!$A$8:$A$99,'TCD IvsXvsE'!$C$8:$C$99,"pas de valeur",0), "")</f>
        <v>pas de valeur</v>
      </c>
      <c r="L11" s="94" t="str">
        <f>IFERROR(_xlfn.XLOOKUP(A11,'TCD IvsXvsE'!$A$8:$A$99,'TCD IvsXvsE'!$D$8:$D$99,"pas de valeur",0), "")</f>
        <v>pas de valeur</v>
      </c>
      <c r="M11" s="65">
        <f t="shared" si="5"/>
        <v>0</v>
      </c>
      <c r="N11" s="65">
        <f t="shared" si="11"/>
        <v>-3000</v>
      </c>
      <c r="O11" s="142" t="str">
        <f t="shared" si="12"/>
        <v/>
      </c>
      <c r="P11" s="67" t="str">
        <f t="shared" si="6"/>
        <v/>
      </c>
      <c r="Q11" s="160">
        <f t="shared" si="7"/>
        <v>-3000</v>
      </c>
      <c r="R11" s="162">
        <f t="shared" si="8"/>
        <v>-2006</v>
      </c>
      <c r="S11" s="163">
        <f t="shared" si="9"/>
        <v>-1</v>
      </c>
      <c r="T11" s="168"/>
      <c r="U11"/>
      <c r="V11"/>
      <c r="W11" s="5" t="str">
        <f>IF(MATCH(A11, ListeSeries!A11:A1049, 0), "ok", "no match")</f>
        <v>ok</v>
      </c>
      <c r="AB11" s="5" t="str">
        <f t="shared" si="10"/>
        <v>ok</v>
      </c>
      <c r="AC11" s="141" t="s">
        <v>183</v>
      </c>
      <c r="AD11" s="5">
        <v>2006</v>
      </c>
      <c r="AE11" s="141"/>
      <c r="AK11"/>
    </row>
    <row r="12" spans="1:37" ht="39.950000000000003" customHeight="1" x14ac:dyDescent="0.25">
      <c r="A12" s="77" t="s">
        <v>266</v>
      </c>
      <c r="B12" s="95" t="s">
        <v>707</v>
      </c>
      <c r="C12" s="65">
        <v>15000</v>
      </c>
      <c r="D12" s="66" t="s">
        <v>713</v>
      </c>
      <c r="E12" s="144">
        <f t="shared" si="0"/>
        <v>750</v>
      </c>
      <c r="F12" s="144">
        <f t="shared" si="1"/>
        <v>53.571428571428569</v>
      </c>
      <c r="G12" s="147">
        <f t="shared" si="2"/>
        <v>1.2</v>
      </c>
      <c r="H12" s="148">
        <f t="shared" si="3"/>
        <v>900</v>
      </c>
      <c r="I12" s="159">
        <f t="shared" si="4"/>
        <v>64.285714285714292</v>
      </c>
      <c r="J12" s="67">
        <f>IFERROR(_xlfn.XLOOKUP(A12,'TCD IvsXvsE'!$A$8:$A$99,'TCD IvsXvsE'!$B$8:$B$99,"pas de valeur",0), "")</f>
        <v>30</v>
      </c>
      <c r="K12" s="94">
        <f>IFERROR(_xlfn.XLOOKUP(A12,'TCD IvsXvsE'!$A$8:$A$99,'TCD IvsXvsE'!$C$8:$C$99,"pas de valeur",0), "")</f>
        <v>153</v>
      </c>
      <c r="L12" s="94">
        <f>IFERROR(_xlfn.XLOOKUP(A12,'TCD IvsXvsE'!$A$8:$A$99,'TCD IvsXvsE'!$D$8:$D$99,"pas de valeur",0), "")</f>
        <v>1003</v>
      </c>
      <c r="M12" s="65">
        <f t="shared" si="5"/>
        <v>1156</v>
      </c>
      <c r="N12" s="65">
        <f t="shared" si="11"/>
        <v>256</v>
      </c>
      <c r="O12" s="142">
        <f t="shared" si="12"/>
        <v>0.28444444444444444</v>
      </c>
      <c r="P12" s="67">
        <f t="shared" si="6"/>
        <v>256</v>
      </c>
      <c r="Q12" s="160" t="str">
        <f t="shared" si="7"/>
        <v/>
      </c>
      <c r="R12" s="162">
        <f t="shared" si="8"/>
        <v>-761</v>
      </c>
      <c r="S12" s="163">
        <f t="shared" si="9"/>
        <v>-0.39697443922796033</v>
      </c>
      <c r="T12" s="168"/>
      <c r="U12"/>
      <c r="V12"/>
      <c r="W12" s="5" t="str">
        <f>IF(MATCH(A12, ListeSeries!A12:A1050, 0), "ok", "no match")</f>
        <v>ok</v>
      </c>
      <c r="AB12" s="5" t="str">
        <f t="shared" si="10"/>
        <v>ok</v>
      </c>
      <c r="AC12" s="141" t="s">
        <v>266</v>
      </c>
      <c r="AD12" s="5">
        <v>1917</v>
      </c>
      <c r="AE12" s="141"/>
      <c r="AK12"/>
    </row>
    <row r="13" spans="1:37" ht="39.950000000000003" customHeight="1" x14ac:dyDescent="0.25">
      <c r="A13" s="85" t="s">
        <v>241</v>
      </c>
      <c r="B13" s="77"/>
      <c r="C13" s="65">
        <v>5000</v>
      </c>
      <c r="D13" s="66" t="s">
        <v>712</v>
      </c>
      <c r="E13" s="144">
        <f t="shared" si="0"/>
        <v>250</v>
      </c>
      <c r="F13" s="144">
        <f t="shared" si="1"/>
        <v>17.857142857142858</v>
      </c>
      <c r="G13" s="147">
        <f t="shared" si="2"/>
        <v>1.5</v>
      </c>
      <c r="H13" s="148">
        <f t="shared" si="3"/>
        <v>375</v>
      </c>
      <c r="I13" s="159">
        <f t="shared" si="4"/>
        <v>26.785714285714285</v>
      </c>
      <c r="J13" s="67">
        <f>IFERROR(_xlfn.XLOOKUP(A13,'TCD IvsXvsE'!$A$8:$A$99,'TCD IvsXvsE'!$B$8:$B$99,"pas de valeur",0), "")</f>
        <v>10</v>
      </c>
      <c r="K13" s="94">
        <f>IFERROR(_xlfn.XLOOKUP(A13,'TCD IvsXvsE'!$A$8:$A$99,'TCD IvsXvsE'!$C$8:$C$99,"pas de valeur",0), "")</f>
        <v>0</v>
      </c>
      <c r="L13" s="94">
        <f>IFERROR(_xlfn.XLOOKUP(A13,'TCD IvsXvsE'!$A$8:$A$99,'TCD IvsXvsE'!$D$8:$D$99,"pas de valeur",0), "")</f>
        <v>0</v>
      </c>
      <c r="M13" s="65">
        <f t="shared" si="5"/>
        <v>0</v>
      </c>
      <c r="N13" s="65">
        <f t="shared" si="11"/>
        <v>-375</v>
      </c>
      <c r="O13" s="142" t="str">
        <f t="shared" si="12"/>
        <v/>
      </c>
      <c r="P13" s="67" t="str">
        <f t="shared" si="6"/>
        <v/>
      </c>
      <c r="Q13" s="160">
        <f t="shared" si="7"/>
        <v>-375</v>
      </c>
      <c r="R13" s="162">
        <f t="shared" si="8"/>
        <v>-834</v>
      </c>
      <c r="S13" s="163">
        <f t="shared" si="9"/>
        <v>-1</v>
      </c>
      <c r="T13" s="166" t="s">
        <v>725</v>
      </c>
      <c r="U13"/>
      <c r="V13"/>
      <c r="W13" s="5" t="str">
        <f>IF(MATCH(A13, ListeSeries!A13:A1051, 0), "ok", "no match")</f>
        <v>ok</v>
      </c>
      <c r="AB13" s="5" t="str">
        <f t="shared" si="10"/>
        <v>ok</v>
      </c>
      <c r="AC13" s="141" t="s">
        <v>241</v>
      </c>
      <c r="AD13" s="5">
        <v>834</v>
      </c>
      <c r="AE13" s="141"/>
      <c r="AK13"/>
    </row>
    <row r="14" spans="1:37" ht="39.950000000000003" customHeight="1" x14ac:dyDescent="0.25">
      <c r="A14" s="77" t="s">
        <v>290</v>
      </c>
      <c r="B14" s="77"/>
      <c r="C14" s="69">
        <v>2500</v>
      </c>
      <c r="D14" s="78" t="s">
        <v>722</v>
      </c>
      <c r="E14" s="144">
        <f t="shared" si="0"/>
        <v>125</v>
      </c>
      <c r="F14" s="144">
        <f t="shared" si="1"/>
        <v>8.9285714285714288</v>
      </c>
      <c r="G14" s="147">
        <f t="shared" si="2"/>
        <v>2</v>
      </c>
      <c r="H14" s="148">
        <f t="shared" si="3"/>
        <v>250</v>
      </c>
      <c r="I14" s="159">
        <f t="shared" si="4"/>
        <v>17.857142857142858</v>
      </c>
      <c r="J14" s="67">
        <f>IFERROR(_xlfn.XLOOKUP(A14,'TCD IvsXvsE'!$A$8:$A$99,'TCD IvsXvsE'!$B$8:$B$99,"pas de valeur",0), "")</f>
        <v>9</v>
      </c>
      <c r="K14" s="94">
        <f>IFERROR(_xlfn.XLOOKUP(A14,'TCD IvsXvsE'!$A$8:$A$99,'TCD IvsXvsE'!$C$8:$C$99,"pas de valeur",0), "")</f>
        <v>0</v>
      </c>
      <c r="L14" s="94">
        <f>IFERROR(_xlfn.XLOOKUP(A14,'TCD IvsXvsE'!$A$8:$A$99,'TCD IvsXvsE'!$D$8:$D$99,"pas de valeur",0), "")</f>
        <v>0</v>
      </c>
      <c r="M14" s="65">
        <f t="shared" si="5"/>
        <v>0</v>
      </c>
      <c r="N14" s="65">
        <f t="shared" si="11"/>
        <v>-250</v>
      </c>
      <c r="O14" s="142" t="str">
        <f t="shared" si="12"/>
        <v/>
      </c>
      <c r="P14" s="67" t="str">
        <f t="shared" si="6"/>
        <v/>
      </c>
      <c r="Q14" s="160">
        <f t="shared" si="7"/>
        <v>-250</v>
      </c>
      <c r="R14" s="162">
        <f t="shared" si="8"/>
        <v>-21</v>
      </c>
      <c r="S14" s="163">
        <f t="shared" si="9"/>
        <v>-1</v>
      </c>
      <c r="T14" s="169" t="s">
        <v>719</v>
      </c>
      <c r="U14"/>
      <c r="V14"/>
      <c r="W14" s="5" t="str">
        <f>IF(MATCH(A14, ListeSeries!A14:A1052, 0), "ok", "no match")</f>
        <v>ok</v>
      </c>
      <c r="AB14" s="5" t="str">
        <f t="shared" si="10"/>
        <v>ok</v>
      </c>
      <c r="AC14" s="141" t="s">
        <v>290</v>
      </c>
      <c r="AD14" s="5">
        <v>21</v>
      </c>
      <c r="AE14" s="141"/>
      <c r="AK14"/>
    </row>
    <row r="15" spans="1:37" ht="39.950000000000003" customHeight="1" x14ac:dyDescent="0.25">
      <c r="A15" s="86" t="s">
        <v>356</v>
      </c>
      <c r="B15" s="77"/>
      <c r="C15" s="65">
        <v>120000</v>
      </c>
      <c r="D15" s="79" t="s">
        <v>718</v>
      </c>
      <c r="E15" s="144">
        <f t="shared" si="0"/>
        <v>6000</v>
      </c>
      <c r="F15" s="144">
        <f t="shared" si="1"/>
        <v>428.57142857142856</v>
      </c>
      <c r="G15" s="147">
        <f t="shared" si="2"/>
        <v>1.2</v>
      </c>
      <c r="H15" s="148">
        <f t="shared" si="3"/>
        <v>7200</v>
      </c>
      <c r="I15" s="159">
        <f t="shared" si="4"/>
        <v>514.28571428571433</v>
      </c>
      <c r="J15" s="67">
        <f>IFERROR(_xlfn.XLOOKUP(A15,'TCD IvsXvsE'!$A$8:$A$99,'TCD IvsXvsE'!$B$8:$B$99,"pas de valeur",0), "")</f>
        <v>218</v>
      </c>
      <c r="K15" s="94">
        <f>IFERROR(_xlfn.XLOOKUP(A15,'TCD IvsXvsE'!$A$8:$A$99,'TCD IvsXvsE'!$C$8:$C$99,"pas de valeur",0), "")</f>
        <v>4191</v>
      </c>
      <c r="L15" s="94">
        <f>IFERROR(_xlfn.XLOOKUP(A15,'TCD IvsXvsE'!$A$8:$A$99,'TCD IvsXvsE'!$D$8:$D$99,"pas de valeur",0), "")</f>
        <v>9942</v>
      </c>
      <c r="M15" s="65">
        <f t="shared" si="5"/>
        <v>14133</v>
      </c>
      <c r="N15" s="65">
        <f t="shared" si="11"/>
        <v>6933</v>
      </c>
      <c r="O15" s="142">
        <f>IF(AND(H15&lt;&gt;0,M15&lt;&gt;0),N15/H15,"")</f>
        <v>0.96291666666666664</v>
      </c>
      <c r="P15" s="67">
        <f t="shared" si="6"/>
        <v>6933</v>
      </c>
      <c r="Q15" s="160" t="str">
        <f t="shared" si="7"/>
        <v/>
      </c>
      <c r="R15" s="162">
        <f t="shared" si="8"/>
        <v>6091</v>
      </c>
      <c r="S15" s="163">
        <f t="shared" si="9"/>
        <v>0.75739865705048492</v>
      </c>
      <c r="T15" s="166"/>
      <c r="U15"/>
      <c r="V15"/>
      <c r="W15" s="5" t="str">
        <f>IF(MATCH(A15, ListeSeries!A15:A1053, 0), "ok", "no match")</f>
        <v>ok</v>
      </c>
      <c r="AB15" s="5" t="str">
        <f t="shared" si="10"/>
        <v>ok</v>
      </c>
      <c r="AC15" s="141" t="s">
        <v>356</v>
      </c>
      <c r="AD15" s="5">
        <v>8042</v>
      </c>
      <c r="AE15" s="141"/>
      <c r="AK15"/>
    </row>
    <row r="16" spans="1:37" ht="39.950000000000003" customHeight="1" x14ac:dyDescent="0.25">
      <c r="A16" s="77" t="s">
        <v>79</v>
      </c>
      <c r="B16" s="77"/>
      <c r="C16" s="69">
        <v>0</v>
      </c>
      <c r="D16" s="66"/>
      <c r="E16" s="144">
        <f t="shared" si="0"/>
        <v>0</v>
      </c>
      <c r="F16" s="144">
        <f t="shared" si="1"/>
        <v>0</v>
      </c>
      <c r="G16" s="147">
        <f t="shared" si="2"/>
        <v>2</v>
      </c>
      <c r="H16" s="148">
        <f t="shared" si="3"/>
        <v>0</v>
      </c>
      <c r="I16" s="159">
        <f t="shared" si="4"/>
        <v>0</v>
      </c>
      <c r="J16" s="67">
        <f>IFERROR(_xlfn.XLOOKUP(A16,'TCD IvsXvsE'!$A$8:$A$99,'TCD IvsXvsE'!$B$8:$B$99,"pas de valeur",0), "")</f>
        <v>9</v>
      </c>
      <c r="K16" s="94">
        <f>IFERROR(_xlfn.XLOOKUP(A16,'TCD IvsXvsE'!$A$8:$A$99,'TCD IvsXvsE'!$C$8:$C$99,"pas de valeur",0), "")</f>
        <v>0</v>
      </c>
      <c r="L16" s="94">
        <f>IFERROR(_xlfn.XLOOKUP(A16,'TCD IvsXvsE'!$A$8:$A$99,'TCD IvsXvsE'!$D$8:$D$99,"pas de valeur",0), "")</f>
        <v>0</v>
      </c>
      <c r="M16" s="65">
        <f t="shared" si="5"/>
        <v>0</v>
      </c>
      <c r="N16" s="65">
        <f t="shared" si="11"/>
        <v>0</v>
      </c>
      <c r="O16" s="142" t="str">
        <f t="shared" si="12"/>
        <v/>
      </c>
      <c r="P16" s="67" t="str">
        <f t="shared" si="6"/>
        <v/>
      </c>
      <c r="Q16" s="160" t="str">
        <f t="shared" si="7"/>
        <v/>
      </c>
      <c r="R16" s="162">
        <f t="shared" si="8"/>
        <v>-98</v>
      </c>
      <c r="S16" s="163">
        <f t="shared" si="9"/>
        <v>-1</v>
      </c>
      <c r="T16" s="170" t="s">
        <v>708</v>
      </c>
      <c r="U16"/>
      <c r="V16"/>
      <c r="W16" s="5" t="str">
        <f>IF(MATCH(A16, ListeSeries!A16:A1054, 0), "ok", "no match")</f>
        <v>ok</v>
      </c>
      <c r="AB16" s="5" t="str">
        <f t="shared" si="10"/>
        <v>ok</v>
      </c>
      <c r="AC16" s="141" t="s">
        <v>79</v>
      </c>
      <c r="AD16" s="5">
        <v>98</v>
      </c>
      <c r="AE16" s="141"/>
      <c r="AK16"/>
    </row>
    <row r="17" spans="1:37" ht="39.950000000000003" customHeight="1" x14ac:dyDescent="0.25">
      <c r="A17" s="87" t="s">
        <v>360</v>
      </c>
      <c r="B17" s="77"/>
      <c r="C17" s="65">
        <v>2000</v>
      </c>
      <c r="D17" s="70" t="s">
        <v>714</v>
      </c>
      <c r="E17" s="144">
        <f t="shared" si="0"/>
        <v>100</v>
      </c>
      <c r="F17" s="144">
        <f t="shared" si="1"/>
        <v>7.1428571428571432</v>
      </c>
      <c r="G17" s="147">
        <f t="shared" si="2"/>
        <v>2</v>
      </c>
      <c r="H17" s="148">
        <f t="shared" si="3"/>
        <v>200</v>
      </c>
      <c r="I17" s="159">
        <f t="shared" si="4"/>
        <v>14.285714285714286</v>
      </c>
      <c r="J17" s="67" t="str">
        <f>IFERROR(_xlfn.XLOOKUP(A17,'TCD IvsXvsE'!$A$8:$A$99,'TCD IvsXvsE'!$B$8:$B$99,"pas de valeur",0), "")</f>
        <v>pas de valeur</v>
      </c>
      <c r="K17" s="94" t="str">
        <f>IFERROR(_xlfn.XLOOKUP(A17,'TCD IvsXvsE'!$A$8:$A$99,'TCD IvsXvsE'!$C$8:$C$99,"pas de valeur",0), "")</f>
        <v>pas de valeur</v>
      </c>
      <c r="L17" s="94" t="str">
        <f>IFERROR(_xlfn.XLOOKUP(A17,'TCD IvsXvsE'!$A$8:$A$99,'TCD IvsXvsE'!$D$8:$D$99,"pas de valeur",0), "")</f>
        <v>pas de valeur</v>
      </c>
      <c r="M17" s="65">
        <f t="shared" si="5"/>
        <v>0</v>
      </c>
      <c r="N17" s="65">
        <f t="shared" si="11"/>
        <v>-200</v>
      </c>
      <c r="O17" s="142" t="str">
        <f t="shared" si="12"/>
        <v/>
      </c>
      <c r="P17" s="67" t="str">
        <f t="shared" si="6"/>
        <v/>
      </c>
      <c r="Q17" s="160">
        <f t="shared" si="7"/>
        <v>-200</v>
      </c>
      <c r="R17" s="162">
        <f t="shared" si="8"/>
        <v>-723</v>
      </c>
      <c r="S17" s="163">
        <f t="shared" si="9"/>
        <v>-1</v>
      </c>
      <c r="T17" s="166" t="s">
        <v>724</v>
      </c>
      <c r="U17"/>
      <c r="V17"/>
      <c r="W17" s="5" t="str">
        <f>IF(MATCH(A17, ListeSeries!A17:A1055, 0), "ok", "no match")</f>
        <v>ok</v>
      </c>
      <c r="AB17" s="5" t="str">
        <f t="shared" si="10"/>
        <v>ok</v>
      </c>
      <c r="AC17" s="141" t="s">
        <v>360</v>
      </c>
      <c r="AD17" s="5">
        <v>723</v>
      </c>
      <c r="AE17" s="141"/>
      <c r="AK17"/>
    </row>
    <row r="18" spans="1:37" ht="39.950000000000003" customHeight="1" x14ac:dyDescent="0.25">
      <c r="A18" s="88" t="s">
        <v>87</v>
      </c>
      <c r="B18" s="77"/>
      <c r="C18" s="65">
        <v>50000</v>
      </c>
      <c r="D18" s="70" t="s">
        <v>709</v>
      </c>
      <c r="E18" s="144">
        <f t="shared" si="0"/>
        <v>2500</v>
      </c>
      <c r="F18" s="144">
        <f t="shared" si="1"/>
        <v>178.57142857142858</v>
      </c>
      <c r="G18" s="147">
        <f t="shared" si="2"/>
        <v>1.2</v>
      </c>
      <c r="H18" s="148">
        <f t="shared" si="3"/>
        <v>3000</v>
      </c>
      <c r="I18" s="159">
        <f t="shared" si="4"/>
        <v>214.28571428571428</v>
      </c>
      <c r="J18" s="67">
        <f>IFERROR(_xlfn.XLOOKUP(A18,'TCD IvsXvsE'!$A$8:$A$99,'TCD IvsXvsE'!$B$8:$B$99,"pas de valeur",0), "")</f>
        <v>39</v>
      </c>
      <c r="K18" s="94">
        <f>IFERROR(_xlfn.XLOOKUP(A18,'TCD IvsXvsE'!$A$8:$A$99,'TCD IvsXvsE'!$C$8:$C$99,"pas de valeur",0), "")</f>
        <v>5</v>
      </c>
      <c r="L18" s="94">
        <f>IFERROR(_xlfn.XLOOKUP(A18,'TCD IvsXvsE'!$A$8:$A$99,'TCD IvsXvsE'!$D$8:$D$99,"pas de valeur",0), "")</f>
        <v>0</v>
      </c>
      <c r="M18" s="65">
        <f t="shared" si="5"/>
        <v>5</v>
      </c>
      <c r="N18" s="65">
        <f t="shared" si="11"/>
        <v>-2995</v>
      </c>
      <c r="O18" s="142">
        <f t="shared" si="12"/>
        <v>-0.99833333333333329</v>
      </c>
      <c r="P18" s="67" t="str">
        <f t="shared" si="6"/>
        <v/>
      </c>
      <c r="Q18" s="160">
        <f t="shared" si="7"/>
        <v>-2995</v>
      </c>
      <c r="R18" s="162">
        <f t="shared" si="8"/>
        <v>-3247</v>
      </c>
      <c r="S18" s="163">
        <f t="shared" si="9"/>
        <v>-0.99846248462484621</v>
      </c>
      <c r="T18" s="166"/>
      <c r="U18"/>
      <c r="V18"/>
      <c r="W18" s="5" t="str">
        <f>IF(MATCH(A18, ListeSeries!A18:A1056, 0), "ok", "no match")</f>
        <v>ok</v>
      </c>
      <c r="AB18" s="5" t="str">
        <f t="shared" si="10"/>
        <v>ok</v>
      </c>
      <c r="AC18" s="141" t="s">
        <v>87</v>
      </c>
      <c r="AD18" s="5">
        <v>3252</v>
      </c>
      <c r="AE18" s="141"/>
      <c r="AK18"/>
    </row>
    <row r="19" spans="1:37" ht="39.950000000000003" customHeight="1" x14ac:dyDescent="0.25">
      <c r="A19" s="77" t="s">
        <v>686</v>
      </c>
      <c r="B19" s="77"/>
      <c r="C19" s="65">
        <v>3000</v>
      </c>
      <c r="D19" s="78" t="s">
        <v>717</v>
      </c>
      <c r="E19" s="144">
        <f t="shared" si="0"/>
        <v>150</v>
      </c>
      <c r="F19" s="144">
        <f t="shared" si="1"/>
        <v>10.714285714285714</v>
      </c>
      <c r="G19" s="147">
        <f t="shared" si="2"/>
        <v>1.5</v>
      </c>
      <c r="H19" s="148">
        <f t="shared" si="3"/>
        <v>225</v>
      </c>
      <c r="I19" s="159">
        <f t="shared" si="4"/>
        <v>16.071428571428573</v>
      </c>
      <c r="J19" s="67">
        <f>IFERROR(_xlfn.XLOOKUP(A19,'TCD IvsXvsE'!$A$8:$A$99,'TCD IvsXvsE'!$B$8:$B$99,"pas de valeur",0), "")</f>
        <v>0</v>
      </c>
      <c r="K19" s="94">
        <f>IFERROR(_xlfn.XLOOKUP(A19,'TCD IvsXvsE'!$A$8:$A$99,'TCD IvsXvsE'!$C$8:$C$99,"pas de valeur",0), "")</f>
        <v>414</v>
      </c>
      <c r="L19" s="94">
        <f>IFERROR(_xlfn.XLOOKUP(A19,'TCD IvsXvsE'!$A$8:$A$99,'TCD IvsXvsE'!$D$8:$D$99,"pas de valeur",0), "")</f>
        <v>65</v>
      </c>
      <c r="M19" s="65">
        <f t="shared" si="5"/>
        <v>479</v>
      </c>
      <c r="N19" s="65">
        <f t="shared" si="11"/>
        <v>254</v>
      </c>
      <c r="O19" s="142">
        <f t="shared" si="12"/>
        <v>1.1288888888888888</v>
      </c>
      <c r="P19" s="67"/>
      <c r="Q19" s="160"/>
      <c r="R19" s="162">
        <f t="shared" si="8"/>
        <v>424</v>
      </c>
      <c r="S19" s="163">
        <f>IF(R19&lt;&gt;0,R19/AD19,"")</f>
        <v>7.709090909090909</v>
      </c>
      <c r="T19" s="166"/>
      <c r="U19"/>
      <c r="V19"/>
      <c r="W19" s="5" t="str">
        <f>IF(MATCH(A19, ListeSeries!A19:A1057, 0), "ok", "no match")</f>
        <v>ok</v>
      </c>
      <c r="AB19" s="5" t="str">
        <f t="shared" si="10"/>
        <v>ok</v>
      </c>
      <c r="AC19" s="141" t="s">
        <v>686</v>
      </c>
      <c r="AD19" s="5">
        <v>55</v>
      </c>
      <c r="AE19" s="141"/>
      <c r="AK19"/>
    </row>
    <row r="20" spans="1:37" ht="39.950000000000003" customHeight="1" x14ac:dyDescent="0.25">
      <c r="A20" s="77" t="s">
        <v>149</v>
      </c>
      <c r="B20" s="77"/>
      <c r="C20" s="65">
        <v>5000</v>
      </c>
      <c r="D20" s="66"/>
      <c r="E20" s="144">
        <f t="shared" si="0"/>
        <v>250</v>
      </c>
      <c r="F20" s="144">
        <f t="shared" si="1"/>
        <v>17.857142857142858</v>
      </c>
      <c r="G20" s="147">
        <f t="shared" si="2"/>
        <v>1.5</v>
      </c>
      <c r="H20" s="148">
        <f t="shared" si="3"/>
        <v>375</v>
      </c>
      <c r="I20" s="159">
        <f t="shared" si="4"/>
        <v>26.785714285714285</v>
      </c>
      <c r="J20" s="67">
        <f>IFERROR(_xlfn.XLOOKUP(A20,'TCD IvsXvsE'!$A$8:$A$99,'TCD IvsXvsE'!$B$8:$B$99,"pas de valeur",0), "")</f>
        <v>11</v>
      </c>
      <c r="K20" s="94">
        <f>IFERROR(_xlfn.XLOOKUP(A20,'TCD IvsXvsE'!$A$8:$A$99,'TCD IvsXvsE'!$C$8:$C$99,"pas de valeur",0), "")</f>
        <v>166</v>
      </c>
      <c r="L20" s="94">
        <f>IFERROR(_xlfn.XLOOKUP(A20,'TCD IvsXvsE'!$A$8:$A$99,'TCD IvsXvsE'!$D$8:$D$99,"pas de valeur",0), "")</f>
        <v>102</v>
      </c>
      <c r="M20" s="65">
        <f t="shared" si="5"/>
        <v>268</v>
      </c>
      <c r="N20" s="65">
        <f t="shared" si="11"/>
        <v>-107</v>
      </c>
      <c r="O20" s="142">
        <f t="shared" si="12"/>
        <v>-0.28533333333333333</v>
      </c>
      <c r="P20" s="67" t="str">
        <f>IF(N20&gt;0,N20,"")</f>
        <v/>
      </c>
      <c r="Q20" s="160">
        <f>IF(N20&lt;0,N20,"")</f>
        <v>-107</v>
      </c>
      <c r="R20" s="162">
        <f t="shared" si="8"/>
        <v>-492</v>
      </c>
      <c r="S20" s="163">
        <f t="shared" si="9"/>
        <v>-0.64736842105263159</v>
      </c>
      <c r="T20" s="166"/>
      <c r="U20"/>
      <c r="V20"/>
      <c r="W20" s="5" t="str">
        <f>IF(MATCH(A20, ListeSeries!A20:A1058, 0), "ok", "no match")</f>
        <v>ok</v>
      </c>
      <c r="AB20" s="5" t="str">
        <f t="shared" si="10"/>
        <v>ok</v>
      </c>
      <c r="AC20" s="141" t="s">
        <v>149</v>
      </c>
      <c r="AD20" s="5">
        <v>760</v>
      </c>
      <c r="AE20" s="141"/>
      <c r="AK20"/>
    </row>
    <row r="21" spans="1:37" ht="39.950000000000003" customHeight="1" x14ac:dyDescent="0.25">
      <c r="A21" s="77" t="s">
        <v>189</v>
      </c>
      <c r="B21" s="77"/>
      <c r="C21" s="65">
        <v>5000</v>
      </c>
      <c r="D21" s="66"/>
      <c r="E21" s="144">
        <f t="shared" si="0"/>
        <v>250</v>
      </c>
      <c r="F21" s="144">
        <f t="shared" si="1"/>
        <v>17.857142857142858</v>
      </c>
      <c r="G21" s="147">
        <f t="shared" si="2"/>
        <v>1.5</v>
      </c>
      <c r="H21" s="148">
        <f t="shared" si="3"/>
        <v>375</v>
      </c>
      <c r="I21" s="159">
        <f t="shared" si="4"/>
        <v>26.785714285714285</v>
      </c>
      <c r="J21" s="67">
        <f>IFERROR(_xlfn.XLOOKUP(A21,'TCD IvsXvsE'!$A$8:$A$99,'TCD IvsXvsE'!$B$8:$B$99,"pas de valeur",0), "")</f>
        <v>29</v>
      </c>
      <c r="K21" s="94">
        <f>IFERROR(_xlfn.XLOOKUP(A21,'TCD IvsXvsE'!$A$8:$A$99,'TCD IvsXvsE'!$C$8:$C$99,"pas de valeur",0), "")</f>
        <v>706</v>
      </c>
      <c r="L21" s="94">
        <f>IFERROR(_xlfn.XLOOKUP(A21,'TCD IvsXvsE'!$A$8:$A$99,'TCD IvsXvsE'!$D$8:$D$99,"pas de valeur",0), "")</f>
        <v>433</v>
      </c>
      <c r="M21" s="65">
        <f t="shared" si="5"/>
        <v>1139</v>
      </c>
      <c r="N21" s="65">
        <f t="shared" si="11"/>
        <v>764</v>
      </c>
      <c r="O21" s="142">
        <f t="shared" si="12"/>
        <v>2.0373333333333332</v>
      </c>
      <c r="P21" s="67">
        <f>IF(N21&gt;0,N21,"")</f>
        <v>764</v>
      </c>
      <c r="Q21" s="160" t="str">
        <f>IF(N21&lt;0,N21,"")</f>
        <v/>
      </c>
      <c r="R21" s="162">
        <f t="shared" si="8"/>
        <v>481</v>
      </c>
      <c r="S21" s="163">
        <f t="shared" si="9"/>
        <v>0.73100303951367784</v>
      </c>
      <c r="T21" s="166" t="s">
        <v>720</v>
      </c>
      <c r="U21"/>
      <c r="V21"/>
      <c r="W21" s="5" t="str">
        <f>IF(MATCH(A21, ListeSeries!A21:A1059, 0), "ok", "no match")</f>
        <v>ok</v>
      </c>
      <c r="AB21" s="5" t="str">
        <f t="shared" si="10"/>
        <v>ok</v>
      </c>
      <c r="AC21" s="141" t="s">
        <v>189</v>
      </c>
      <c r="AD21" s="5">
        <v>658</v>
      </c>
      <c r="AE21" s="141"/>
      <c r="AK21"/>
    </row>
    <row r="22" spans="1:37" ht="39.950000000000003" customHeight="1" x14ac:dyDescent="0.25">
      <c r="A22" s="77" t="s">
        <v>30</v>
      </c>
      <c r="B22" s="77"/>
      <c r="C22" s="65">
        <v>2000</v>
      </c>
      <c r="D22" s="66"/>
      <c r="E22" s="144">
        <f t="shared" si="0"/>
        <v>100</v>
      </c>
      <c r="F22" s="144">
        <f t="shared" si="1"/>
        <v>7.1428571428571432</v>
      </c>
      <c r="G22" s="147">
        <f t="shared" si="2"/>
        <v>2</v>
      </c>
      <c r="H22" s="148">
        <f t="shared" si="3"/>
        <v>200</v>
      </c>
      <c r="I22" s="159">
        <f t="shared" si="4"/>
        <v>14.285714285714286</v>
      </c>
      <c r="J22" s="67" t="str">
        <f>IFERROR(_xlfn.XLOOKUP(A22,'TCD IvsXvsE'!$A$8:$A$99,'TCD IvsXvsE'!$B$8:$B$99,"pas de valeur",0), "")</f>
        <v>pas de valeur</v>
      </c>
      <c r="K22" s="94" t="str">
        <f>IFERROR(_xlfn.XLOOKUP(A22,'TCD IvsXvsE'!$A$8:$A$99,'TCD IvsXvsE'!$C$8:$C$99,"pas de valeur",0), "")</f>
        <v>pas de valeur</v>
      </c>
      <c r="L22" s="94" t="str">
        <f>IFERROR(_xlfn.XLOOKUP(A22,'TCD IvsXvsE'!$A$8:$A$99,'TCD IvsXvsE'!$D$8:$D$99,"pas de valeur",0), "")</f>
        <v>pas de valeur</v>
      </c>
      <c r="M22" s="65">
        <f t="shared" si="5"/>
        <v>0</v>
      </c>
      <c r="N22" s="65">
        <f t="shared" si="11"/>
        <v>-200</v>
      </c>
      <c r="O22" s="142" t="str">
        <f t="shared" si="12"/>
        <v/>
      </c>
      <c r="P22" s="67" t="str">
        <f>IF(N22&gt;0,N22,"")</f>
        <v/>
      </c>
      <c r="Q22" s="160">
        <f>IF(N22&lt;0,N22,"")</f>
        <v>-200</v>
      </c>
      <c r="R22" s="162">
        <f t="shared" si="8"/>
        <v>-29</v>
      </c>
      <c r="S22" s="163">
        <f t="shared" si="9"/>
        <v>-1</v>
      </c>
      <c r="T22" s="166"/>
      <c r="U22"/>
      <c r="V22"/>
      <c r="AB22" s="5" t="str">
        <f t="shared" si="10"/>
        <v>ok</v>
      </c>
      <c r="AC22" s="141" t="s">
        <v>30</v>
      </c>
      <c r="AD22" s="5">
        <v>29</v>
      </c>
      <c r="AE22" s="141"/>
      <c r="AK22"/>
    </row>
    <row r="23" spans="1:37" ht="39.950000000000003" customHeight="1" x14ac:dyDescent="0.25">
      <c r="A23" s="77" t="s">
        <v>28</v>
      </c>
      <c r="B23" s="95" t="s">
        <v>707</v>
      </c>
      <c r="C23" s="65">
        <v>10000</v>
      </c>
      <c r="D23" s="68" t="s">
        <v>715</v>
      </c>
      <c r="E23" s="144">
        <f t="shared" si="0"/>
        <v>500</v>
      </c>
      <c r="F23" s="144">
        <f t="shared" si="1"/>
        <v>35.714285714285715</v>
      </c>
      <c r="G23" s="147">
        <f t="shared" si="2"/>
        <v>1.2</v>
      </c>
      <c r="H23" s="148">
        <f t="shared" si="3"/>
        <v>600</v>
      </c>
      <c r="I23" s="159">
        <f t="shared" si="4"/>
        <v>42.857142857142854</v>
      </c>
      <c r="J23" s="67">
        <f>IFERROR(_xlfn.XLOOKUP(A23,'TCD IvsXvsE'!$A$8:$A$99,'TCD IvsXvsE'!$B$8:$B$99,"pas de valeur",0), "")</f>
        <v>26</v>
      </c>
      <c r="K23" s="94">
        <f>IFERROR(_xlfn.XLOOKUP(A23,'TCD IvsXvsE'!$A$8:$A$99,'TCD IvsXvsE'!$C$8:$C$99,"pas de valeur",0), "")</f>
        <v>42</v>
      </c>
      <c r="L23" s="94">
        <f>IFERROR(_xlfn.XLOOKUP(A23,'TCD IvsXvsE'!$A$8:$A$99,'TCD IvsXvsE'!$D$8:$D$99,"pas de valeur",0), "")</f>
        <v>1755</v>
      </c>
      <c r="M23" s="65">
        <f t="shared" si="5"/>
        <v>1797</v>
      </c>
      <c r="N23" s="65">
        <f t="shared" si="11"/>
        <v>1197</v>
      </c>
      <c r="O23" s="142">
        <f t="shared" si="12"/>
        <v>1.9950000000000001</v>
      </c>
      <c r="P23" s="67">
        <f>IF(N23&gt;0,N23,"")</f>
        <v>1197</v>
      </c>
      <c r="Q23" s="160" t="str">
        <f>IF(N23&lt;0,N23,"")</f>
        <v/>
      </c>
      <c r="R23" s="164">
        <f t="shared" si="8"/>
        <v>585</v>
      </c>
      <c r="S23" s="165">
        <f t="shared" si="9"/>
        <v>0.48267326732673266</v>
      </c>
      <c r="T23" s="171"/>
      <c r="U23"/>
      <c r="V23"/>
      <c r="W23" s="5" t="str">
        <f>IF(MATCH(A23, ListeSeries!A22:A1060, 0), "ok", "no match")</f>
        <v>ok</v>
      </c>
      <c r="AB23" s="5" t="str">
        <f t="shared" si="10"/>
        <v>ok</v>
      </c>
      <c r="AC23" s="141" t="s">
        <v>28</v>
      </c>
      <c r="AD23" s="5">
        <v>1212</v>
      </c>
      <c r="AE23" s="141"/>
      <c r="AK23"/>
    </row>
    <row r="24" spans="1:37" ht="39.950000000000003" customHeight="1" x14ac:dyDescent="0.25">
      <c r="C24" s="71">
        <f>SUM(C4:C23)</f>
        <v>428500</v>
      </c>
      <c r="D24" s="63"/>
      <c r="E24" s="71">
        <f>SUM(E4:E23)</f>
        <v>21425</v>
      </c>
      <c r="F24" s="71">
        <f>SUM(F4:F23)</f>
        <v>1530.3571428571431</v>
      </c>
      <c r="G24"/>
      <c r="H24" s="71">
        <f>SUM(H4:H23)</f>
        <v>26525</v>
      </c>
      <c r="I24" s="71">
        <f>SUM(I4:I23)</f>
        <v>1894.6428571428573</v>
      </c>
      <c r="J24" s="71"/>
      <c r="K24" s="71"/>
      <c r="L24" s="71"/>
      <c r="M24" s="71">
        <f>SUM(M4:M23)</f>
        <v>32024</v>
      </c>
      <c r="N24" s="71"/>
      <c r="O24" s="71"/>
      <c r="R24" s="71">
        <f>M24-AD24</f>
        <v>-2698</v>
      </c>
      <c r="S24" s="158">
        <f t="shared" si="9"/>
        <v>-7.7702897298542711E-2</v>
      </c>
      <c r="U24"/>
      <c r="V24"/>
      <c r="W24"/>
      <c r="X24"/>
      <c r="AB24" s="5"/>
      <c r="AC24" s="141"/>
      <c r="AD24" s="5">
        <v>34722</v>
      </c>
      <c r="AE24" s="141"/>
      <c r="AK24"/>
    </row>
    <row r="25" spans="1:37" ht="35.1" customHeight="1" x14ac:dyDescent="0.25">
      <c r="C25"/>
      <c r="D25" s="63"/>
      <c r="E25"/>
      <c r="F25"/>
      <c r="G25"/>
      <c r="H25"/>
      <c r="I25"/>
      <c r="J25"/>
      <c r="K25"/>
      <c r="L25"/>
      <c r="M25" s="153" t="s">
        <v>737</v>
      </c>
      <c r="N25" s="154">
        <f>SUM(P4:P23)</f>
        <v>12787</v>
      </c>
      <c r="O25"/>
      <c r="P25" s="72"/>
      <c r="Q25"/>
      <c r="R25" s="157">
        <f>N25-AE25</f>
        <v>7513</v>
      </c>
      <c r="S25" s="158">
        <f>IF(R25&lt;&gt;0,R25/AE25,"")</f>
        <v>1.4245354569586652</v>
      </c>
      <c r="U25"/>
      <c r="V25"/>
      <c r="W25"/>
      <c r="X25"/>
      <c r="AB25" s="5"/>
      <c r="AC25" s="141"/>
      <c r="AD25" s="5" t="s">
        <v>737</v>
      </c>
      <c r="AE25" s="5">
        <v>5274</v>
      </c>
      <c r="AK25"/>
    </row>
    <row r="26" spans="1:37" ht="35.1" customHeight="1" x14ac:dyDescent="0.25">
      <c r="C26"/>
      <c r="D26" s="63"/>
      <c r="E26"/>
      <c r="F26"/>
      <c r="G26"/>
      <c r="H26"/>
      <c r="I26"/>
      <c r="J26"/>
      <c r="K26"/>
      <c r="L26"/>
      <c r="M26" s="155" t="s">
        <v>738</v>
      </c>
      <c r="N26" s="154">
        <f>SUM(Q4:Q23)</f>
        <v>-7542</v>
      </c>
      <c r="O26"/>
      <c r="P26"/>
      <c r="Q26"/>
      <c r="R26" s="157">
        <f>N26-AE26</f>
        <v>-4741</v>
      </c>
      <c r="S26" s="158">
        <f>IF(R26&lt;&gt;0,R26/AE26,"")</f>
        <v>1.6926097822206354</v>
      </c>
      <c r="U26"/>
      <c r="V26"/>
      <c r="W26"/>
      <c r="X26"/>
      <c r="AB26" s="5"/>
      <c r="AC26" s="141"/>
      <c r="AD26" s="5" t="s">
        <v>738</v>
      </c>
      <c r="AE26" s="5">
        <v>-2801</v>
      </c>
      <c r="AK26"/>
    </row>
    <row r="27" spans="1:37" ht="35.1" customHeight="1" x14ac:dyDescent="0.25">
      <c r="C27"/>
      <c r="D27" s="63"/>
      <c r="E27"/>
      <c r="F27"/>
      <c r="G27"/>
      <c r="H27"/>
      <c r="I27"/>
      <c r="J27"/>
      <c r="K27"/>
      <c r="L27"/>
      <c r="M27"/>
      <c r="N27" s="73"/>
      <c r="O27" s="73"/>
      <c r="P27"/>
      <c r="Q27"/>
      <c r="R27"/>
      <c r="S27"/>
      <c r="U27"/>
      <c r="V27"/>
      <c r="W27"/>
      <c r="X27"/>
      <c r="AK27"/>
    </row>
    <row r="28" spans="1:37" ht="35.1" customHeight="1" x14ac:dyDescent="0.25"/>
    <row r="29" spans="1:37" ht="35.1" customHeight="1" x14ac:dyDescent="0.25"/>
    <row r="30" spans="1:37" ht="35.1" customHeight="1" x14ac:dyDescent="0.25"/>
    <row r="33" ht="35.1" customHeight="1" x14ac:dyDescent="0.25"/>
    <row r="34" ht="35.1" customHeight="1" x14ac:dyDescent="0.25"/>
    <row r="35" ht="35.1" customHeight="1" x14ac:dyDescent="0.25"/>
    <row r="36" ht="35.1" customHeight="1" x14ac:dyDescent="0.25"/>
    <row r="37" ht="35.1" customHeight="1" x14ac:dyDescent="0.25"/>
    <row r="38" ht="35.1" customHeight="1" x14ac:dyDescent="0.25"/>
    <row r="39" ht="35.1" customHeight="1" x14ac:dyDescent="0.25"/>
    <row r="40" ht="35.1" customHeight="1" x14ac:dyDescent="0.25"/>
    <row r="41" ht="35.1" customHeight="1" x14ac:dyDescent="0.25"/>
    <row r="42" ht="35.1" customHeight="1" x14ac:dyDescent="0.25"/>
    <row r="43" ht="35.1" customHeight="1" x14ac:dyDescent="0.25"/>
    <row r="44" ht="35.1" customHeight="1" x14ac:dyDescent="0.25"/>
    <row r="45" ht="35.1" customHeight="1" x14ac:dyDescent="0.25"/>
    <row r="46" ht="35.1" customHeight="1" x14ac:dyDescent="0.25"/>
    <row r="47" ht="35.1" customHeight="1" x14ac:dyDescent="0.25"/>
    <row r="48" ht="35.1" customHeight="1" x14ac:dyDescent="0.25"/>
    <row r="49" ht="35.1" customHeight="1" x14ac:dyDescent="0.25"/>
    <row r="50" ht="35.1" customHeight="1" x14ac:dyDescent="0.25"/>
    <row r="51" ht="35.1" customHeight="1" x14ac:dyDescent="0.25"/>
    <row r="52" ht="35.1" customHeight="1" x14ac:dyDescent="0.25"/>
  </sheetData>
  <autoFilter ref="A3:T23" xr:uid="{9E3D135F-5F6A-4377-BC9C-ED9697CFBF68}">
    <sortState xmlns:xlrd2="http://schemas.microsoft.com/office/spreadsheetml/2017/richdata2" ref="A4:T24">
      <sortCondition ref="A3:A23"/>
    </sortState>
  </autoFilter>
  <conditionalFormatting sqref="C28:W30">
    <cfRule type="cellIs" dxfId="26" priority="12" operator="greaterThan">
      <formula>0</formula>
    </cfRule>
  </conditionalFormatting>
  <conditionalFormatting sqref="N4:N23 N24:O24 N25:N26">
    <cfRule type="cellIs" dxfId="25" priority="10" operator="lessThan">
      <formula>0</formula>
    </cfRule>
    <cfRule type="cellIs" dxfId="24" priority="11" operator="greaterThan">
      <formula>0</formula>
    </cfRule>
  </conditionalFormatting>
  <conditionalFormatting sqref="A2:B2">
    <cfRule type="cellIs" dxfId="23" priority="6" operator="equal">
      <formula>"Attention !"</formula>
    </cfRule>
    <cfRule type="cellIs" dxfId="22" priority="7" operator="equal">
      <formula>"ok"</formula>
    </cfRule>
  </conditionalFormatting>
  <conditionalFormatting sqref="W4:W34">
    <cfRule type="cellIs" dxfId="21" priority="3" operator="equal">
      <formula>"ok"</formula>
    </cfRule>
    <cfRule type="cellIs" dxfId="20" priority="4" operator="equal">
      <formula>"no match"</formula>
    </cfRule>
  </conditionalFormatting>
  <conditionalFormatting sqref="R4:R23 R25:R26">
    <cfRule type="cellIs" dxfId="19" priority="1" operator="lessThan">
      <formula>0</formula>
    </cfRule>
    <cfRule type="cellIs" dxfId="18" priority="2" operator="greaterThan">
      <formula>0</formula>
    </cfRule>
  </conditionalFormatting>
  <pageMargins left="0.7" right="0.7" top="0.75" bottom="0.75" header="0.3" footer="0.3"/>
  <pageSetup paperSize="9" scale="49"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37DCA-1566-43F4-9F93-2B8A3B0DB0E1}">
  <sheetPr codeName="Feuil15">
    <tabColor theme="9" tint="0.59999389629810485"/>
    <pageSetUpPr fitToPage="1"/>
  </sheetPr>
  <dimension ref="A1:AN52"/>
  <sheetViews>
    <sheetView tabSelected="1" zoomScale="80" zoomScaleNormal="80" workbookViewId="0">
      <pane xSplit="4" ySplit="3" topLeftCell="E4" activePane="bottomRight" state="frozen"/>
      <selection pane="topRight" activeCell="E1" sqref="E1"/>
      <selection pane="bottomLeft" activeCell="A4" sqref="A4"/>
      <selection pane="bottomRight" activeCell="N15" sqref="N15"/>
    </sheetView>
  </sheetViews>
  <sheetFormatPr baseColWidth="10" defaultRowHeight="15" x14ac:dyDescent="0.25"/>
  <cols>
    <col min="1" max="1" width="18.5703125" style="89" bestFit="1" customWidth="1"/>
    <col min="2" max="2" width="5.28515625" style="89" bestFit="1" customWidth="1"/>
    <col min="3" max="3" width="16" style="5" bestFit="1" customWidth="1"/>
    <col min="4" max="4" width="11.5703125" style="5" customWidth="1"/>
    <col min="5" max="5" width="8" style="5" customWidth="1"/>
    <col min="6" max="6" width="9.140625" style="5" customWidth="1"/>
    <col min="7" max="7" width="8.140625" style="5" customWidth="1"/>
    <col min="8" max="8" width="7.85546875" style="5" customWidth="1"/>
    <col min="9" max="9" width="11.28515625" style="5" customWidth="1"/>
    <col min="10" max="11" width="7.7109375" style="5" customWidth="1"/>
    <col min="12" max="12" width="7.85546875" style="5" customWidth="1"/>
    <col min="13" max="15" width="8.7109375" style="5" customWidth="1"/>
    <col min="16" max="16" width="9.5703125" style="5" customWidth="1"/>
    <col min="17" max="17" width="10.5703125" style="5" customWidth="1"/>
    <col min="18" max="18" width="8.140625" style="5" customWidth="1"/>
    <col min="19" max="19" width="7.42578125" style="5" hidden="1" customWidth="1"/>
    <col min="20" max="20" width="7" style="5" hidden="1" customWidth="1"/>
    <col min="21" max="21" width="12.140625" style="5" customWidth="1"/>
    <col min="22" max="22" width="7.5703125" style="5" customWidth="1"/>
    <col min="23" max="23" width="53.85546875" style="54" customWidth="1"/>
    <col min="24" max="24" width="20.85546875" style="5" hidden="1" customWidth="1"/>
    <col min="25" max="25" width="11.5703125" style="5" hidden="1" customWidth="1"/>
    <col min="26" max="26" width="7.28515625" style="5" hidden="1" customWidth="1"/>
    <col min="27" max="27" width="11.5703125" style="5" hidden="1" customWidth="1"/>
    <col min="28" max="28" width="13.5703125" hidden="1" customWidth="1"/>
    <col min="29" max="29" width="7.28515625" customWidth="1"/>
    <col min="30" max="30" width="28" bestFit="1" customWidth="1"/>
    <col min="31" max="32" width="11.42578125" hidden="1" customWidth="1"/>
    <col min="33" max="33" width="25.28515625" style="51" hidden="1" customWidth="1"/>
    <col min="34" max="34" width="11.42578125" hidden="1" customWidth="1"/>
    <col min="38" max="38" width="13.5703125" bestFit="1" customWidth="1"/>
    <col min="40" max="40" width="11.5703125" style="63" customWidth="1"/>
    <col min="41" max="41" width="8.42578125" customWidth="1"/>
    <col min="42" max="42" width="8.5703125" bestFit="1" customWidth="1"/>
    <col min="43" max="43" width="8.42578125" bestFit="1" customWidth="1"/>
    <col min="44" max="44" width="9.5703125" bestFit="1" customWidth="1"/>
    <col min="45" max="45" width="13.7109375" bestFit="1" customWidth="1"/>
  </cols>
  <sheetData>
    <row r="1" spans="1:40" ht="26.25" x14ac:dyDescent="0.4">
      <c r="A1" s="80"/>
      <c r="B1" s="80"/>
      <c r="C1" s="228" t="s">
        <v>716</v>
      </c>
      <c r="D1" s="61"/>
      <c r="E1" s="61"/>
      <c r="F1" s="61"/>
      <c r="G1" s="61"/>
      <c r="H1" s="62" t="str">
        <f>"Objectifs de production 2025 - Inventaire " &amp;D25</f>
        <v>Objectifs de production 2025 - Inventaire SEPTEMBRE 2025</v>
      </c>
      <c r="I1" s="61"/>
      <c r="J1" s="61"/>
      <c r="K1" s="61"/>
      <c r="L1" s="61"/>
      <c r="M1" s="61"/>
      <c r="N1" s="61"/>
      <c r="O1" s="61"/>
      <c r="Q1" s="61"/>
      <c r="R1" s="61"/>
      <c r="S1" s="61"/>
      <c r="T1" s="61"/>
      <c r="U1" s="61"/>
      <c r="V1" s="61"/>
      <c r="W1" s="152"/>
      <c r="Y1" s="61"/>
      <c r="Z1" s="54" t="s">
        <v>728</v>
      </c>
      <c r="AA1" s="61"/>
      <c r="AB1" s="61"/>
      <c r="AC1" s="61"/>
      <c r="AD1" s="51" t="s">
        <v>855</v>
      </c>
      <c r="AE1" s="61"/>
      <c r="AF1" s="61"/>
      <c r="AH1" s="61"/>
      <c r="AI1" s="61"/>
      <c r="AJ1" s="61"/>
      <c r="AK1" s="61"/>
      <c r="AL1" s="61"/>
      <c r="AM1" s="61"/>
      <c r="AN1" s="61"/>
    </row>
    <row r="2" spans="1:40" ht="15.75" x14ac:dyDescent="0.25">
      <c r="A2" s="81"/>
      <c r="B2" s="81"/>
      <c r="C2" s="229">
        <v>45643</v>
      </c>
      <c r="U2" s="156">
        <f>AG2</f>
        <v>45889</v>
      </c>
      <c r="AC2" s="5"/>
      <c r="AD2" s="5"/>
      <c r="AE2" s="5"/>
      <c r="AF2" s="5"/>
      <c r="AG2" s="106">
        <v>45889</v>
      </c>
      <c r="AH2" s="5"/>
      <c r="AI2" s="5"/>
      <c r="AJ2" s="5"/>
      <c r="AK2" s="5"/>
      <c r="AL2" s="5"/>
      <c r="AM2" s="5"/>
    </row>
    <row r="3" spans="1:40" ht="54" customHeight="1" x14ac:dyDescent="0.25">
      <c r="A3" s="77" t="s">
        <v>774</v>
      </c>
      <c r="B3" s="77" t="s">
        <v>775</v>
      </c>
      <c r="C3" s="107" t="s">
        <v>937</v>
      </c>
      <c r="D3" s="108" t="s">
        <v>776</v>
      </c>
      <c r="E3" s="143" t="s">
        <v>701</v>
      </c>
      <c r="F3" s="143" t="s">
        <v>702</v>
      </c>
      <c r="G3" s="145" t="s">
        <v>703</v>
      </c>
      <c r="H3" s="146" t="s">
        <v>704</v>
      </c>
      <c r="I3" s="145" t="s">
        <v>705</v>
      </c>
      <c r="J3" s="151" t="s">
        <v>849</v>
      </c>
      <c r="K3" s="64" t="s">
        <v>739</v>
      </c>
      <c r="L3" s="64" t="s">
        <v>740</v>
      </c>
      <c r="M3" s="64" t="s">
        <v>886</v>
      </c>
      <c r="N3" s="64" t="s">
        <v>887</v>
      </c>
      <c r="O3" s="64" t="s">
        <v>888</v>
      </c>
      <c r="P3" s="66" t="s">
        <v>889</v>
      </c>
      <c r="Q3" s="66" t="s">
        <v>848</v>
      </c>
      <c r="R3" s="66" t="s">
        <v>847</v>
      </c>
      <c r="S3" s="97" t="s">
        <v>737</v>
      </c>
      <c r="T3" s="155" t="s">
        <v>738</v>
      </c>
      <c r="U3" s="161" t="s">
        <v>854</v>
      </c>
      <c r="V3" s="161" t="s">
        <v>847</v>
      </c>
      <c r="W3" s="77" t="s">
        <v>731</v>
      </c>
      <c r="X3"/>
      <c r="Z3" s="54" t="s">
        <v>729</v>
      </c>
      <c r="AF3" s="141"/>
      <c r="AG3" s="5" t="s">
        <v>889</v>
      </c>
      <c r="AH3" s="141"/>
      <c r="AN3"/>
    </row>
    <row r="4" spans="1:40" ht="39.950000000000003" customHeight="1" x14ac:dyDescent="0.25">
      <c r="A4" s="221" t="s">
        <v>51</v>
      </c>
      <c r="B4" s="77"/>
      <c r="C4" s="65">
        <v>0</v>
      </c>
      <c r="D4" s="66"/>
      <c r="E4" s="144">
        <f t="shared" ref="E4:E23" si="0">C4/20</f>
        <v>0</v>
      </c>
      <c r="F4" s="144">
        <f t="shared" ref="F4:F23" si="1">E4/14</f>
        <v>0</v>
      </c>
      <c r="G4" s="147">
        <f t="shared" ref="G4:G23" si="2">IF(F4&lt;10,2,IF(F4&lt;30,1.5,1.2))</f>
        <v>2</v>
      </c>
      <c r="H4" s="148">
        <f t="shared" ref="H4:H23" si="3">E4*G4</f>
        <v>0</v>
      </c>
      <c r="I4" s="159">
        <f t="shared" ref="I4:I23" si="4">H4/14</f>
        <v>0</v>
      </c>
      <c r="J4" s="67">
        <f>IFERROR(_xlfn.XLOOKUP(A4,'TCD IvsXvsE'!$A$8:$A$99,'TCD IvsXvsE'!$B$8:$B$99,"pas de valeur",0), "")</f>
        <v>12</v>
      </c>
      <c r="K4" s="94">
        <f>IFERROR(_xlfn.XLOOKUP(A4,'TCD IvsXvsE'!$A$8:$A$99,'TCD IvsXvsE'!$C$8:$C$99,"pas de valeur",0), "")</f>
        <v>0</v>
      </c>
      <c r="L4" s="94">
        <f>IFERROR(_xlfn.XLOOKUP(A4,'TCD IvsXvsE'!$A$8:$A$99,'TCD IvsXvsE'!$D$8:$D$99,"pas de valeur",0), "")</f>
        <v>0</v>
      </c>
      <c r="M4" s="94"/>
      <c r="N4" s="94"/>
      <c r="O4" s="94"/>
      <c r="P4" s="65">
        <f>IFERROR(K4+L4+N4,0)</f>
        <v>0</v>
      </c>
      <c r="Q4" s="65">
        <f>P4-H4</f>
        <v>0</v>
      </c>
      <c r="R4" s="142" t="str">
        <f>IF(AND(H4&lt;&gt;0,P4&lt;&gt;0),Q4/H4,"")</f>
        <v/>
      </c>
      <c r="S4" s="67" t="str">
        <f t="shared" ref="S4:S18" si="5">IF(Q4&gt;0,Q4,"")</f>
        <v/>
      </c>
      <c r="T4" s="160" t="str">
        <f t="shared" ref="T4:T18" si="6">IF(Q4&lt;0,Q4,"")</f>
        <v/>
      </c>
      <c r="U4" s="162">
        <f t="shared" ref="U4:U23" si="7">P4-AG4</f>
        <v>0</v>
      </c>
      <c r="V4" s="163" t="str">
        <f>IF(OR(U4=0,AG4=0),"",U4/AG4)</f>
        <v/>
      </c>
      <c r="W4" s="241" t="s">
        <v>1332</v>
      </c>
      <c r="X4"/>
      <c r="Y4"/>
      <c r="Z4" s="5" t="str">
        <f>IF(MATCH(A4, ListeSeries!A2:A1042, 0), "ok", "no match")</f>
        <v>ok</v>
      </c>
      <c r="AE4" s="5" t="str">
        <f t="shared" ref="AE4:AE23" si="8">IF(A4=AF4,"ok","mismatch !")</f>
        <v>ok</v>
      </c>
      <c r="AF4" s="141" t="s">
        <v>51</v>
      </c>
      <c r="AG4" s="5">
        <v>0</v>
      </c>
      <c r="AH4" s="141"/>
      <c r="AN4"/>
    </row>
    <row r="5" spans="1:40" ht="39.950000000000003" customHeight="1" x14ac:dyDescent="0.25">
      <c r="A5" s="82" t="s">
        <v>59</v>
      </c>
      <c r="B5" s="95" t="s">
        <v>707</v>
      </c>
      <c r="C5" s="65">
        <v>120000</v>
      </c>
      <c r="D5" s="78" t="s">
        <v>942</v>
      </c>
      <c r="E5" s="144">
        <f t="shared" si="0"/>
        <v>6000</v>
      </c>
      <c r="F5" s="144">
        <f t="shared" si="1"/>
        <v>428.57142857142856</v>
      </c>
      <c r="G5" s="147">
        <f t="shared" si="2"/>
        <v>1.2</v>
      </c>
      <c r="H5" s="148">
        <f t="shared" si="3"/>
        <v>7200</v>
      </c>
      <c r="I5" s="159">
        <f t="shared" si="4"/>
        <v>514.28571428571433</v>
      </c>
      <c r="J5" s="67">
        <f>IFERROR(_xlfn.XLOOKUP(A5,'TCD IvsXvsE'!$A$8:$A$99,'TCD IvsXvsE'!$B$8:$B$99,"pas de valeur",0), "")</f>
        <v>203</v>
      </c>
      <c r="K5" s="94">
        <f>IFERROR(_xlfn.XLOOKUP(A5,'TCD IvsXvsE'!$A$8:$A$99,'TCD IvsXvsE'!$C$8:$C$99,"pas de valeur",0), "")</f>
        <v>6520</v>
      </c>
      <c r="L5" s="94">
        <f>IFERROR(_xlfn.XLOOKUP(A5,'TCD IvsXvsE'!$A$8:$A$99,'TCD IvsXvsE'!$D$8:$D$99,"pas de valeur",0), "")</f>
        <v>832</v>
      </c>
      <c r="M5" s="94">
        <f>IFERROR(_xlfn.XLOOKUP(A5,'TCD IvsXvsE'!$A$8:$A$99,'TCD IvsXvsE'!$E$8:$E$99,"pas de valeur",0), "")</f>
        <v>170</v>
      </c>
      <c r="N5" s="94">
        <f>M5*2.5</f>
        <v>425</v>
      </c>
      <c r="O5" s="94">
        <f>L5+N5</f>
        <v>1257</v>
      </c>
      <c r="P5" s="65">
        <f>IFERROR(K5+L5+N5,0)</f>
        <v>7777</v>
      </c>
      <c r="Q5" s="65">
        <f t="shared" ref="Q5:Q23" si="9">P5-H5</f>
        <v>577</v>
      </c>
      <c r="R5" s="142">
        <f t="shared" ref="R5:R23" si="10">IF(AND(H5&lt;&gt;0,P5&lt;&gt;0),Q5/H5,"")</f>
        <v>8.0138888888888885E-2</v>
      </c>
      <c r="S5" s="67">
        <f t="shared" si="5"/>
        <v>577</v>
      </c>
      <c r="T5" s="160" t="str">
        <f t="shared" si="6"/>
        <v/>
      </c>
      <c r="U5" s="162">
        <f t="shared" si="7"/>
        <v>657.5</v>
      </c>
      <c r="V5" s="163">
        <f t="shared" ref="V5:V23" si="11">IF(OR(U5=0,AG5=0),"",U5/AG5)</f>
        <v>9.2351991010604678E-2</v>
      </c>
      <c r="W5" s="167" t="s">
        <v>941</v>
      </c>
      <c r="X5"/>
      <c r="Y5"/>
      <c r="Z5" s="5" t="str">
        <f>IF(MATCH(A5, ListeSeries!A3:A1043, 0), "ok", "no match")</f>
        <v>ok</v>
      </c>
      <c r="AE5" s="5" t="str">
        <f t="shared" si="8"/>
        <v>ok</v>
      </c>
      <c r="AF5" s="141" t="s">
        <v>59</v>
      </c>
      <c r="AG5" s="5">
        <v>7119.5</v>
      </c>
      <c r="AH5" s="141"/>
      <c r="AN5"/>
    </row>
    <row r="6" spans="1:40" ht="39.950000000000003" customHeight="1" x14ac:dyDescent="0.25">
      <c r="A6" s="77" t="s">
        <v>85</v>
      </c>
      <c r="B6" s="95" t="s">
        <v>707</v>
      </c>
      <c r="C6" s="65">
        <v>3000</v>
      </c>
      <c r="D6" s="224" t="s">
        <v>943</v>
      </c>
      <c r="E6" s="144">
        <f t="shared" si="0"/>
        <v>150</v>
      </c>
      <c r="F6" s="144">
        <f t="shared" si="1"/>
        <v>10.714285714285714</v>
      </c>
      <c r="G6" s="147">
        <f t="shared" si="2"/>
        <v>1.5</v>
      </c>
      <c r="H6" s="148">
        <f t="shared" si="3"/>
        <v>225</v>
      </c>
      <c r="I6" s="159">
        <f t="shared" si="4"/>
        <v>16.071428571428573</v>
      </c>
      <c r="J6" s="67">
        <f>IFERROR(_xlfn.XLOOKUP(A6,'TCD IvsXvsE'!$A$8:$A$99,'TCD IvsXvsE'!$B$8:$B$99,"pas de valeur",0), "")</f>
        <v>114</v>
      </c>
      <c r="K6" s="94">
        <f>IFERROR(_xlfn.XLOOKUP(A6,'TCD IvsXvsE'!$A$8:$A$99,'TCD IvsXvsE'!$C$8:$C$99,"pas de valeur",0), "")</f>
        <v>945</v>
      </c>
      <c r="L6" s="94">
        <f>IFERROR(_xlfn.XLOOKUP(A6,'TCD IvsXvsE'!$A$8:$A$99,'TCD IvsXvsE'!$D$8:$D$99,"pas de valeur",0), "")</f>
        <v>238</v>
      </c>
      <c r="M6" s="94"/>
      <c r="N6" s="94"/>
      <c r="O6" s="94"/>
      <c r="P6" s="65">
        <f t="shared" ref="P6:P23" si="12">IFERROR(K6+L6+N6,0)</f>
        <v>1183</v>
      </c>
      <c r="Q6" s="65">
        <f t="shared" si="9"/>
        <v>958</v>
      </c>
      <c r="R6" s="142">
        <f t="shared" si="10"/>
        <v>4.2577777777777781</v>
      </c>
      <c r="S6" s="67">
        <f t="shared" si="5"/>
        <v>958</v>
      </c>
      <c r="T6" s="160" t="str">
        <f t="shared" si="6"/>
        <v/>
      </c>
      <c r="U6" s="162">
        <f t="shared" si="7"/>
        <v>41</v>
      </c>
      <c r="V6" s="163">
        <f t="shared" si="11"/>
        <v>3.5901926444833622E-2</v>
      </c>
      <c r="W6" s="168"/>
      <c r="X6"/>
      <c r="Y6"/>
      <c r="Z6" s="5" t="str">
        <f>IF(MATCH(A6, ListeSeries!A4:A1044, 0), "ok", "no match")</f>
        <v>ok</v>
      </c>
      <c r="AE6" s="5" t="str">
        <f t="shared" si="8"/>
        <v>ok</v>
      </c>
      <c r="AF6" s="141" t="s">
        <v>85</v>
      </c>
      <c r="AG6" s="5">
        <v>1142</v>
      </c>
      <c r="AH6" s="141"/>
      <c r="AN6"/>
    </row>
    <row r="7" spans="1:40" ht="39.950000000000003" customHeight="1" x14ac:dyDescent="0.25">
      <c r="A7" s="83" t="s">
        <v>145</v>
      </c>
      <c r="B7" s="77"/>
      <c r="C7" s="65">
        <v>25000</v>
      </c>
      <c r="D7" s="66" t="s">
        <v>944</v>
      </c>
      <c r="E7" s="144">
        <f t="shared" si="0"/>
        <v>1250</v>
      </c>
      <c r="F7" s="144">
        <f t="shared" si="1"/>
        <v>89.285714285714292</v>
      </c>
      <c r="G7" s="147">
        <f t="shared" si="2"/>
        <v>1.2</v>
      </c>
      <c r="H7" s="148">
        <f t="shared" si="3"/>
        <v>1500</v>
      </c>
      <c r="I7" s="159">
        <f t="shared" si="4"/>
        <v>107.14285714285714</v>
      </c>
      <c r="J7" s="67">
        <f>IFERROR(_xlfn.XLOOKUP(A7,'TCD IvsXvsE'!$A$8:$A$99,'TCD IvsXvsE'!$B$8:$B$99,"pas de valeur",0), "")</f>
        <v>122</v>
      </c>
      <c r="K7" s="94">
        <f>IFERROR(_xlfn.XLOOKUP(A7,'TCD IvsXvsE'!$A$8:$A$99,'TCD IvsXvsE'!$C$8:$C$99,"pas de valeur",0), "")</f>
        <v>1721</v>
      </c>
      <c r="L7" s="94">
        <f>IFERROR(_xlfn.XLOOKUP(A7,'TCD IvsXvsE'!$A$8:$A$99,'TCD IvsXvsE'!$D$8:$D$99,"pas de valeur",0), "")</f>
        <v>365</v>
      </c>
      <c r="M7" s="94"/>
      <c r="N7" s="94"/>
      <c r="O7" s="94"/>
      <c r="P7" s="65">
        <f t="shared" si="12"/>
        <v>2086</v>
      </c>
      <c r="Q7" s="65">
        <f t="shared" si="9"/>
        <v>586</v>
      </c>
      <c r="R7" s="142">
        <f t="shared" si="10"/>
        <v>0.39066666666666666</v>
      </c>
      <c r="S7" s="67">
        <f t="shared" si="5"/>
        <v>586</v>
      </c>
      <c r="T7" s="160" t="str">
        <f t="shared" si="6"/>
        <v/>
      </c>
      <c r="U7" s="162">
        <f t="shared" si="7"/>
        <v>115</v>
      </c>
      <c r="V7" s="163">
        <f t="shared" si="11"/>
        <v>5.8346017250126836E-2</v>
      </c>
      <c r="W7" s="166"/>
      <c r="X7"/>
      <c r="Y7"/>
      <c r="Z7" s="5" t="str">
        <f>IF(MATCH(A7, ListeSeries!A7:A1045, 0), "ok", "no match")</f>
        <v>ok</v>
      </c>
      <c r="AE7" s="5" t="str">
        <f t="shared" si="8"/>
        <v>ok</v>
      </c>
      <c r="AF7" s="141" t="s">
        <v>145</v>
      </c>
      <c r="AG7" s="5">
        <v>1971</v>
      </c>
      <c r="AH7" s="141"/>
      <c r="AN7"/>
    </row>
    <row r="8" spans="1:40" ht="39.950000000000003" customHeight="1" x14ac:dyDescent="0.25">
      <c r="A8" s="77" t="s">
        <v>139</v>
      </c>
      <c r="B8" s="77"/>
      <c r="C8" s="65">
        <v>5000</v>
      </c>
      <c r="D8" s="66" t="s">
        <v>945</v>
      </c>
      <c r="E8" s="144">
        <f t="shared" si="0"/>
        <v>250</v>
      </c>
      <c r="F8" s="144">
        <f t="shared" si="1"/>
        <v>17.857142857142858</v>
      </c>
      <c r="G8" s="147">
        <f t="shared" si="2"/>
        <v>1.5</v>
      </c>
      <c r="H8" s="148">
        <f t="shared" si="3"/>
        <v>375</v>
      </c>
      <c r="I8" s="159">
        <f t="shared" si="4"/>
        <v>26.785714285714285</v>
      </c>
      <c r="J8" s="67">
        <f>IFERROR(_xlfn.XLOOKUP(A8,'TCD IvsXvsE'!$A$8:$A$99,'TCD IvsXvsE'!$B$8:$B$99,"pas de valeur",0), "")</f>
        <v>0</v>
      </c>
      <c r="K8" s="94">
        <f>IFERROR(_xlfn.XLOOKUP(A8,'TCD IvsXvsE'!$A$8:$A$99,'TCD IvsXvsE'!$C$8:$C$99,"pas de valeur",0), "")</f>
        <v>869</v>
      </c>
      <c r="L8" s="94">
        <f>IFERROR(_xlfn.XLOOKUP(A8,'TCD IvsXvsE'!$A$8:$A$99,'TCD IvsXvsE'!$D$8:$D$99,"pas de valeur",0), "")</f>
        <v>29</v>
      </c>
      <c r="M8" s="94"/>
      <c r="N8" s="94"/>
      <c r="O8" s="94"/>
      <c r="P8" s="65">
        <f t="shared" si="12"/>
        <v>898</v>
      </c>
      <c r="Q8" s="65">
        <f t="shared" si="9"/>
        <v>523</v>
      </c>
      <c r="R8" s="142">
        <f t="shared" si="10"/>
        <v>1.3946666666666667</v>
      </c>
      <c r="S8" s="67">
        <f t="shared" si="5"/>
        <v>523</v>
      </c>
      <c r="T8" s="160" t="str">
        <f t="shared" si="6"/>
        <v/>
      </c>
      <c r="U8" s="162">
        <f t="shared" si="7"/>
        <v>55</v>
      </c>
      <c r="V8" s="163">
        <f t="shared" si="11"/>
        <v>6.5243179122182679E-2</v>
      </c>
      <c r="W8" s="166"/>
      <c r="X8"/>
      <c r="Y8"/>
      <c r="Z8" s="5" t="str">
        <f>IF(MATCH(A8, ListeSeries!A8:A1046, 0), "ok", "no match")</f>
        <v>ok</v>
      </c>
      <c r="AE8" s="5" t="str">
        <f t="shared" si="8"/>
        <v>ok</v>
      </c>
      <c r="AF8" s="141" t="s">
        <v>139</v>
      </c>
      <c r="AG8" s="5">
        <v>843</v>
      </c>
      <c r="AH8" s="141"/>
      <c r="AN8"/>
    </row>
    <row r="9" spans="1:40" ht="39.950000000000003" customHeight="1" x14ac:dyDescent="0.25">
      <c r="A9" s="77" t="s">
        <v>155</v>
      </c>
      <c r="B9" s="77"/>
      <c r="C9" s="65">
        <v>3000</v>
      </c>
      <c r="D9" s="224" t="s">
        <v>943</v>
      </c>
      <c r="E9" s="144">
        <f t="shared" si="0"/>
        <v>150</v>
      </c>
      <c r="F9" s="144">
        <f t="shared" si="1"/>
        <v>10.714285714285714</v>
      </c>
      <c r="G9" s="147">
        <f t="shared" si="2"/>
        <v>1.5</v>
      </c>
      <c r="H9" s="148">
        <f t="shared" si="3"/>
        <v>225</v>
      </c>
      <c r="I9" s="159">
        <f t="shared" si="4"/>
        <v>16.071428571428573</v>
      </c>
      <c r="J9" s="67">
        <f>IFERROR(_xlfn.XLOOKUP(A9,'TCD IvsXvsE'!$A$8:$A$99,'TCD IvsXvsE'!$B$8:$B$99,"pas de valeur",0), "")</f>
        <v>35</v>
      </c>
      <c r="K9" s="94">
        <f>IFERROR(_xlfn.XLOOKUP(A9,'TCD IvsXvsE'!$A$8:$A$99,'TCD IvsXvsE'!$C$8:$C$99,"pas de valeur",0), "")</f>
        <v>136</v>
      </c>
      <c r="L9" s="94">
        <f>IFERROR(_xlfn.XLOOKUP(A9,'TCD IvsXvsE'!$A$8:$A$99,'TCD IvsXvsE'!$D$8:$D$99,"pas de valeur",0), "")</f>
        <v>24</v>
      </c>
      <c r="M9" s="94"/>
      <c r="N9" s="94"/>
      <c r="O9" s="94"/>
      <c r="P9" s="65">
        <f t="shared" si="12"/>
        <v>160</v>
      </c>
      <c r="Q9" s="65">
        <f t="shared" si="9"/>
        <v>-65</v>
      </c>
      <c r="R9" s="142">
        <f t="shared" si="10"/>
        <v>-0.28888888888888886</v>
      </c>
      <c r="S9" s="67" t="str">
        <f t="shared" si="5"/>
        <v/>
      </c>
      <c r="T9" s="160">
        <f t="shared" si="6"/>
        <v>-65</v>
      </c>
      <c r="U9" s="162">
        <f t="shared" si="7"/>
        <v>48</v>
      </c>
      <c r="V9" s="163">
        <f>IF(OR(U9=0,AG9=0),"",U9/AG9)</f>
        <v>0.42857142857142855</v>
      </c>
      <c r="W9" s="167" t="s">
        <v>946</v>
      </c>
      <c r="X9"/>
      <c r="Y9"/>
      <c r="Z9" s="5" t="str">
        <f>IF(MATCH(A9, ListeSeries!A9:A1047, 0), "ok", "no match")</f>
        <v>ok</v>
      </c>
      <c r="AE9" s="5" t="str">
        <f t="shared" si="8"/>
        <v>ok</v>
      </c>
      <c r="AF9" s="141" t="s">
        <v>155</v>
      </c>
      <c r="AG9" s="5">
        <v>112</v>
      </c>
      <c r="AH9" s="141"/>
      <c r="AN9"/>
    </row>
    <row r="10" spans="1:40" ht="39.950000000000003" customHeight="1" x14ac:dyDescent="0.25">
      <c r="A10" s="84" t="s">
        <v>153</v>
      </c>
      <c r="B10" s="77"/>
      <c r="C10" s="65">
        <v>6000</v>
      </c>
      <c r="D10" s="78" t="s">
        <v>942</v>
      </c>
      <c r="E10" s="144">
        <f t="shared" si="0"/>
        <v>300</v>
      </c>
      <c r="F10" s="144">
        <f t="shared" si="1"/>
        <v>21.428571428571427</v>
      </c>
      <c r="G10" s="147">
        <f t="shared" si="2"/>
        <v>1.5</v>
      </c>
      <c r="H10" s="148">
        <f t="shared" si="3"/>
        <v>450</v>
      </c>
      <c r="I10" s="159">
        <f t="shared" si="4"/>
        <v>32.142857142857146</v>
      </c>
      <c r="J10" s="67">
        <f>IFERROR(_xlfn.XLOOKUP(A10,'TCD IvsXvsE'!$A$8:$A$99,'TCD IvsXvsE'!$B$8:$B$99,"pas de valeur",0), "")</f>
        <v>4</v>
      </c>
      <c r="K10" s="94">
        <f>IFERROR(_xlfn.XLOOKUP(A10,'TCD IvsXvsE'!$A$8:$A$99,'TCD IvsXvsE'!$C$8:$C$99,"pas de valeur",0), "")</f>
        <v>225</v>
      </c>
      <c r="L10" s="94">
        <f>IFERROR(_xlfn.XLOOKUP(A10,'TCD IvsXvsE'!$A$8:$A$99,'TCD IvsXvsE'!$D$8:$D$99,"pas de valeur",0), "")</f>
        <v>1143</v>
      </c>
      <c r="M10" s="94"/>
      <c r="N10" s="94"/>
      <c r="O10" s="94"/>
      <c r="P10" s="65">
        <f t="shared" si="12"/>
        <v>1368</v>
      </c>
      <c r="Q10" s="65">
        <f t="shared" si="9"/>
        <v>918</v>
      </c>
      <c r="R10" s="142">
        <f t="shared" si="10"/>
        <v>2.04</v>
      </c>
      <c r="S10" s="67">
        <f t="shared" si="5"/>
        <v>918</v>
      </c>
      <c r="T10" s="160" t="str">
        <f t="shared" si="6"/>
        <v/>
      </c>
      <c r="U10" s="162">
        <f t="shared" si="7"/>
        <v>-46</v>
      </c>
      <c r="V10" s="163">
        <f t="shared" si="11"/>
        <v>-3.2531824611032531E-2</v>
      </c>
      <c r="W10" s="167" t="s">
        <v>947</v>
      </c>
      <c r="X10"/>
      <c r="Y10"/>
      <c r="Z10" s="5" t="str">
        <f>IF(MATCH(A10, ListeSeries!A10:A1048, 0), "ok", "no match")</f>
        <v>ok</v>
      </c>
      <c r="AE10" s="5" t="str">
        <f t="shared" si="8"/>
        <v>ok</v>
      </c>
      <c r="AF10" s="141" t="s">
        <v>153</v>
      </c>
      <c r="AG10" s="5">
        <v>1414</v>
      </c>
      <c r="AH10" s="141"/>
      <c r="AN10"/>
    </row>
    <row r="11" spans="1:40" ht="39.950000000000003" customHeight="1" x14ac:dyDescent="0.25">
      <c r="A11" s="77" t="s">
        <v>183</v>
      </c>
      <c r="B11" s="95"/>
      <c r="C11" s="225">
        <v>0</v>
      </c>
      <c r="D11" s="66"/>
      <c r="E11" s="144">
        <f t="shared" si="0"/>
        <v>0</v>
      </c>
      <c r="F11" s="144">
        <f t="shared" si="1"/>
        <v>0</v>
      </c>
      <c r="G11" s="147">
        <f t="shared" si="2"/>
        <v>2</v>
      </c>
      <c r="H11" s="148">
        <f t="shared" si="3"/>
        <v>0</v>
      </c>
      <c r="I11" s="159">
        <f t="shared" si="4"/>
        <v>0</v>
      </c>
      <c r="J11" s="226" t="str">
        <f>IFERROR(_xlfn.XLOOKUP(A11,'TCD IvsXvsE'!$A$8:$A$99,'TCD IvsXvsE'!$B$8:$B$99,"pas de valeur",0), "")</f>
        <v>pas de valeur</v>
      </c>
      <c r="K11" s="227" t="str">
        <f>IFERROR(_xlfn.XLOOKUP(A11,'TCD IvsXvsE'!$A$8:$A$99,'TCD IvsXvsE'!$C$8:$C$99,"pas de valeur",0), "")</f>
        <v>pas de valeur</v>
      </c>
      <c r="L11" s="227" t="str">
        <f>IFERROR(_xlfn.XLOOKUP(A11,'TCD IvsXvsE'!$A$8:$A$99,'TCD IvsXvsE'!$D$8:$D$99,"pas de valeur",0), "")</f>
        <v>pas de valeur</v>
      </c>
      <c r="M11" s="94"/>
      <c r="N11" s="94"/>
      <c r="O11" s="94"/>
      <c r="P11" s="65">
        <f t="shared" si="12"/>
        <v>0</v>
      </c>
      <c r="Q11" s="65">
        <f t="shared" si="9"/>
        <v>0</v>
      </c>
      <c r="R11" s="142" t="str">
        <f t="shared" si="10"/>
        <v/>
      </c>
      <c r="S11" s="67" t="str">
        <f t="shared" si="5"/>
        <v/>
      </c>
      <c r="T11" s="160" t="str">
        <f t="shared" si="6"/>
        <v/>
      </c>
      <c r="U11" s="162">
        <f t="shared" si="7"/>
        <v>0</v>
      </c>
      <c r="V11" s="163" t="str">
        <f t="shared" si="11"/>
        <v/>
      </c>
      <c r="W11" s="240" t="s">
        <v>948</v>
      </c>
      <c r="X11"/>
      <c r="Y11"/>
      <c r="Z11" s="5" t="str">
        <f>IF(MATCH(A11, ListeSeries!A11:A1049, 0), "ok", "no match")</f>
        <v>ok</v>
      </c>
      <c r="AE11" s="5" t="str">
        <f t="shared" si="8"/>
        <v>ok</v>
      </c>
      <c r="AF11" s="141" t="s">
        <v>183</v>
      </c>
      <c r="AG11" s="5">
        <v>0</v>
      </c>
      <c r="AH11" s="141"/>
      <c r="AN11"/>
    </row>
    <row r="12" spans="1:40" ht="39.950000000000003" customHeight="1" x14ac:dyDescent="0.25">
      <c r="A12" s="77" t="s">
        <v>266</v>
      </c>
      <c r="B12" s="95" t="s">
        <v>707</v>
      </c>
      <c r="C12" s="65">
        <v>5000</v>
      </c>
      <c r="D12" s="224" t="s">
        <v>943</v>
      </c>
      <c r="E12" s="144">
        <f t="shared" si="0"/>
        <v>250</v>
      </c>
      <c r="F12" s="144">
        <f t="shared" si="1"/>
        <v>17.857142857142858</v>
      </c>
      <c r="G12" s="147">
        <f t="shared" si="2"/>
        <v>1.5</v>
      </c>
      <c r="H12" s="148">
        <f t="shared" si="3"/>
        <v>375</v>
      </c>
      <c r="I12" s="159">
        <f t="shared" si="4"/>
        <v>26.785714285714285</v>
      </c>
      <c r="J12" s="67">
        <f>IFERROR(_xlfn.XLOOKUP(A12,'TCD IvsXvsE'!$A$8:$A$99,'TCD IvsXvsE'!$B$8:$B$99,"pas de valeur",0), "")</f>
        <v>30</v>
      </c>
      <c r="K12" s="94">
        <f>IFERROR(_xlfn.XLOOKUP(A12,'TCD IvsXvsE'!$A$8:$A$99,'TCD IvsXvsE'!$C$8:$C$99,"pas de valeur",0), "")</f>
        <v>153</v>
      </c>
      <c r="L12" s="94">
        <f>IFERROR(_xlfn.XLOOKUP(A12,'TCD IvsXvsE'!$A$8:$A$99,'TCD IvsXvsE'!$D$8:$D$99,"pas de valeur",0), "")</f>
        <v>1003</v>
      </c>
      <c r="M12" s="94"/>
      <c r="N12" s="94"/>
      <c r="O12" s="94"/>
      <c r="P12" s="65">
        <f t="shared" si="12"/>
        <v>1156</v>
      </c>
      <c r="Q12" s="65">
        <f>P12-H12</f>
        <v>781</v>
      </c>
      <c r="R12" s="142">
        <f t="shared" si="10"/>
        <v>2.0826666666666669</v>
      </c>
      <c r="S12" s="67">
        <f t="shared" si="5"/>
        <v>781</v>
      </c>
      <c r="T12" s="160" t="str">
        <f t="shared" si="6"/>
        <v/>
      </c>
      <c r="U12" s="162">
        <f t="shared" si="7"/>
        <v>48</v>
      </c>
      <c r="V12" s="163">
        <f t="shared" si="11"/>
        <v>4.3321299638989168E-2</v>
      </c>
      <c r="W12" s="167" t="s">
        <v>949</v>
      </c>
      <c r="X12"/>
      <c r="Y12"/>
      <c r="Z12" s="5" t="str">
        <f>IF(MATCH(A12, ListeSeries!A12:A1050, 0), "ok", "no match")</f>
        <v>ok</v>
      </c>
      <c r="AE12" s="5" t="str">
        <f t="shared" si="8"/>
        <v>ok</v>
      </c>
      <c r="AF12" s="141" t="s">
        <v>266</v>
      </c>
      <c r="AG12" s="5">
        <v>1108</v>
      </c>
      <c r="AH12" s="141"/>
      <c r="AN12"/>
    </row>
    <row r="13" spans="1:40" ht="39.950000000000003" customHeight="1" x14ac:dyDescent="0.25">
      <c r="A13" s="222" t="s">
        <v>241</v>
      </c>
      <c r="B13" s="77"/>
      <c r="C13" s="65">
        <v>0</v>
      </c>
      <c r="D13" s="66"/>
      <c r="E13" s="144">
        <f t="shared" si="0"/>
        <v>0</v>
      </c>
      <c r="F13" s="144">
        <f t="shared" si="1"/>
        <v>0</v>
      </c>
      <c r="G13" s="147">
        <f t="shared" si="2"/>
        <v>2</v>
      </c>
      <c r="H13" s="148">
        <f t="shared" si="3"/>
        <v>0</v>
      </c>
      <c r="I13" s="159">
        <f t="shared" si="4"/>
        <v>0</v>
      </c>
      <c r="J13" s="226">
        <f>IFERROR(_xlfn.XLOOKUP(A13,'TCD IvsXvsE'!$A$8:$A$99,'TCD IvsXvsE'!$B$8:$B$99,"pas de valeur",0), "")</f>
        <v>10</v>
      </c>
      <c r="K13" s="227">
        <f>IFERROR(_xlfn.XLOOKUP(A13,'TCD IvsXvsE'!$A$8:$A$99,'TCD IvsXvsE'!$C$8:$C$99,"pas de valeur",0), "")</f>
        <v>0</v>
      </c>
      <c r="L13" s="227">
        <f>IFERROR(_xlfn.XLOOKUP(A13,'TCD IvsXvsE'!$A$8:$A$99,'TCD IvsXvsE'!$D$8:$D$99,"pas de valeur",0), "")</f>
        <v>0</v>
      </c>
      <c r="M13" s="94"/>
      <c r="N13" s="94"/>
      <c r="O13" s="94"/>
      <c r="P13" s="65">
        <f t="shared" si="12"/>
        <v>0</v>
      </c>
      <c r="Q13" s="65">
        <f t="shared" si="9"/>
        <v>0</v>
      </c>
      <c r="R13" s="142" t="str">
        <f t="shared" si="10"/>
        <v/>
      </c>
      <c r="S13" s="67" t="str">
        <f t="shared" si="5"/>
        <v/>
      </c>
      <c r="T13" s="160" t="str">
        <f t="shared" si="6"/>
        <v/>
      </c>
      <c r="U13" s="162">
        <f t="shared" si="7"/>
        <v>0</v>
      </c>
      <c r="V13" s="163" t="str">
        <f t="shared" si="11"/>
        <v/>
      </c>
      <c r="W13" s="241" t="s">
        <v>1333</v>
      </c>
      <c r="X13"/>
      <c r="Y13"/>
      <c r="Z13" s="5" t="str">
        <f>IF(MATCH(A13, ListeSeries!A13:A1051, 0), "ok", "no match")</f>
        <v>ok</v>
      </c>
      <c r="AE13" s="5" t="str">
        <f t="shared" si="8"/>
        <v>ok</v>
      </c>
      <c r="AF13" s="141" t="s">
        <v>241</v>
      </c>
      <c r="AG13" s="5">
        <v>0</v>
      </c>
      <c r="AH13" s="141"/>
      <c r="AN13"/>
    </row>
    <row r="14" spans="1:40" ht="39.950000000000003" customHeight="1" x14ac:dyDescent="0.25">
      <c r="A14" s="221" t="s">
        <v>290</v>
      </c>
      <c r="B14" s="77"/>
      <c r="C14" s="65">
        <v>0</v>
      </c>
      <c r="D14" s="66"/>
      <c r="E14" s="144">
        <f t="shared" si="0"/>
        <v>0</v>
      </c>
      <c r="F14" s="144">
        <f t="shared" si="1"/>
        <v>0</v>
      </c>
      <c r="G14" s="147">
        <f t="shared" si="2"/>
        <v>2</v>
      </c>
      <c r="H14" s="148">
        <f t="shared" si="3"/>
        <v>0</v>
      </c>
      <c r="I14" s="159">
        <f t="shared" si="4"/>
        <v>0</v>
      </c>
      <c r="J14" s="226">
        <f>IFERROR(_xlfn.XLOOKUP(A14,'TCD IvsXvsE'!$A$8:$A$99,'TCD IvsXvsE'!$B$8:$B$99,"pas de valeur",0), "")</f>
        <v>9</v>
      </c>
      <c r="K14" s="227">
        <f>IFERROR(_xlfn.XLOOKUP(A14,'TCD IvsXvsE'!$A$8:$A$99,'TCD IvsXvsE'!$C$8:$C$99,"pas de valeur",0), "")</f>
        <v>0</v>
      </c>
      <c r="L14" s="227">
        <f>IFERROR(_xlfn.XLOOKUP(A14,'TCD IvsXvsE'!$A$8:$A$99,'TCD IvsXvsE'!$D$8:$D$99,"pas de valeur",0), "")</f>
        <v>0</v>
      </c>
      <c r="M14" s="94"/>
      <c r="N14" s="94"/>
      <c r="O14" s="94"/>
      <c r="P14" s="65">
        <f t="shared" si="12"/>
        <v>0</v>
      </c>
      <c r="Q14" s="65">
        <f t="shared" si="9"/>
        <v>0</v>
      </c>
      <c r="R14" s="142" t="str">
        <f t="shared" si="10"/>
        <v/>
      </c>
      <c r="S14" s="67" t="str">
        <f t="shared" si="5"/>
        <v/>
      </c>
      <c r="T14" s="160" t="str">
        <f t="shared" si="6"/>
        <v/>
      </c>
      <c r="U14" s="162">
        <f t="shared" si="7"/>
        <v>0</v>
      </c>
      <c r="V14" s="163"/>
      <c r="W14" s="241" t="s">
        <v>1334</v>
      </c>
      <c r="X14"/>
      <c r="Y14"/>
      <c r="Z14" s="5" t="str">
        <f>IF(MATCH(A14, ListeSeries!A14:A1052, 0), "ok", "no match")</f>
        <v>ok</v>
      </c>
      <c r="AE14" s="5" t="str">
        <f t="shared" si="8"/>
        <v>ok</v>
      </c>
      <c r="AF14" s="141" t="s">
        <v>290</v>
      </c>
      <c r="AG14" s="5">
        <v>0</v>
      </c>
      <c r="AH14" s="141"/>
      <c r="AN14"/>
    </row>
    <row r="15" spans="1:40" ht="39.950000000000003" customHeight="1" x14ac:dyDescent="0.25">
      <c r="A15" s="86" t="s">
        <v>356</v>
      </c>
      <c r="B15" s="77"/>
      <c r="C15" s="65">
        <v>300000</v>
      </c>
      <c r="D15" s="79"/>
      <c r="E15" s="144">
        <f t="shared" si="0"/>
        <v>15000</v>
      </c>
      <c r="F15" s="144">
        <f t="shared" si="1"/>
        <v>1071.4285714285713</v>
      </c>
      <c r="G15" s="147">
        <f t="shared" si="2"/>
        <v>1.2</v>
      </c>
      <c r="H15" s="148">
        <f t="shared" si="3"/>
        <v>18000</v>
      </c>
      <c r="I15" s="159">
        <f t="shared" si="4"/>
        <v>1285.7142857142858</v>
      </c>
      <c r="J15" s="67">
        <f>IFERROR(_xlfn.XLOOKUP(A15,'TCD IvsXvsE'!$A$8:$A$99,'TCD IvsXvsE'!$B$8:$B$99,"pas de valeur",0), "")</f>
        <v>218</v>
      </c>
      <c r="K15" s="94">
        <f>IFERROR(_xlfn.XLOOKUP(A15,'TCD IvsXvsE'!$A$8:$A$99,'TCD IvsXvsE'!$C$8:$C$99,"pas de valeur",0), "")</f>
        <v>4191</v>
      </c>
      <c r="L15" s="94">
        <f>IFERROR(_xlfn.XLOOKUP(A15,'TCD IvsXvsE'!$A$8:$A$99,'TCD IvsXvsE'!$D$8:$D$99,"pas de valeur",0), "")</f>
        <v>9942</v>
      </c>
      <c r="M15" s="94">
        <f>IFERROR(_xlfn.XLOOKUP(A15,'TCD IvsXvsE'!$A$8:$A$99,'TCD IvsXvsE'!$E$8:$E$99,"pas de valeur",0), "")</f>
        <v>161</v>
      </c>
      <c r="N15" s="94">
        <f t="shared" ref="N15" si="13">M15*2.5</f>
        <v>402.5</v>
      </c>
      <c r="O15" s="94">
        <f t="shared" ref="O15" si="14">L15+N15</f>
        <v>10344.5</v>
      </c>
      <c r="P15" s="65">
        <f>IFERROR(K15+L15+N15,0)</f>
        <v>14535.5</v>
      </c>
      <c r="Q15" s="65">
        <f t="shared" si="9"/>
        <v>-3464.5</v>
      </c>
      <c r="R15" s="142">
        <f>IF(AND(H15&lt;&gt;0,P15&lt;&gt;0),Q15/H15,"")</f>
        <v>-0.19247222222222221</v>
      </c>
      <c r="S15" s="67" t="str">
        <f t="shared" si="5"/>
        <v/>
      </c>
      <c r="T15" s="160">
        <f t="shared" si="6"/>
        <v>-3464.5</v>
      </c>
      <c r="U15" s="162">
        <f t="shared" si="7"/>
        <v>-1031.5</v>
      </c>
      <c r="V15" s="163">
        <f t="shared" si="11"/>
        <v>-6.6261964411896968E-2</v>
      </c>
      <c r="W15" s="167" t="s">
        <v>1336</v>
      </c>
      <c r="X15"/>
      <c r="Y15"/>
      <c r="Z15" s="5" t="str">
        <f>IF(MATCH(A15, ListeSeries!A15:A1053, 0), "ok", "no match")</f>
        <v>ok</v>
      </c>
      <c r="AE15" s="5" t="str">
        <f t="shared" si="8"/>
        <v>ok</v>
      </c>
      <c r="AF15" s="141" t="s">
        <v>356</v>
      </c>
      <c r="AG15" s="5">
        <v>15567</v>
      </c>
      <c r="AH15" s="141"/>
      <c r="AN15"/>
    </row>
    <row r="16" spans="1:40" ht="39.950000000000003" customHeight="1" x14ac:dyDescent="0.25">
      <c r="A16" s="221" t="s">
        <v>79</v>
      </c>
      <c r="B16" s="77"/>
      <c r="C16" s="65">
        <v>0</v>
      </c>
      <c r="D16" s="66"/>
      <c r="E16" s="144">
        <f t="shared" si="0"/>
        <v>0</v>
      </c>
      <c r="F16" s="144">
        <f t="shared" si="1"/>
        <v>0</v>
      </c>
      <c r="G16" s="147">
        <f t="shared" si="2"/>
        <v>2</v>
      </c>
      <c r="H16" s="148">
        <f t="shared" si="3"/>
        <v>0</v>
      </c>
      <c r="I16" s="159">
        <f t="shared" si="4"/>
        <v>0</v>
      </c>
      <c r="J16" s="226">
        <f>IFERROR(_xlfn.XLOOKUP(A16,'TCD IvsXvsE'!$A$8:$A$99,'TCD IvsXvsE'!$B$8:$B$99,"pas de valeur",0), "")</f>
        <v>9</v>
      </c>
      <c r="K16" s="227">
        <f>IFERROR(_xlfn.XLOOKUP(A16,'TCD IvsXvsE'!$A$8:$A$99,'TCD IvsXvsE'!$C$8:$C$99,"pas de valeur",0), "")</f>
        <v>0</v>
      </c>
      <c r="L16" s="227">
        <f>IFERROR(_xlfn.XLOOKUP(A16,'TCD IvsXvsE'!$A$8:$A$99,'TCD IvsXvsE'!$D$8:$D$99,"pas de valeur",0), "")</f>
        <v>0</v>
      </c>
      <c r="M16" s="94"/>
      <c r="N16" s="94"/>
      <c r="O16" s="94"/>
      <c r="P16" s="65">
        <f t="shared" si="12"/>
        <v>0</v>
      </c>
      <c r="Q16" s="65">
        <f t="shared" si="9"/>
        <v>0</v>
      </c>
      <c r="R16" s="142" t="str">
        <f t="shared" si="10"/>
        <v/>
      </c>
      <c r="S16" s="67" t="str">
        <f t="shared" si="5"/>
        <v/>
      </c>
      <c r="T16" s="160" t="str">
        <f t="shared" si="6"/>
        <v/>
      </c>
      <c r="U16" s="162">
        <f t="shared" si="7"/>
        <v>0</v>
      </c>
      <c r="V16" s="163" t="str">
        <f t="shared" si="11"/>
        <v/>
      </c>
      <c r="W16" s="241" t="s">
        <v>1335</v>
      </c>
      <c r="X16"/>
      <c r="Y16"/>
      <c r="Z16" s="5" t="str">
        <f>IF(MATCH(A16, ListeSeries!A16:A1054, 0), "ok", "no match")</f>
        <v>ok</v>
      </c>
      <c r="AE16" s="5" t="str">
        <f t="shared" si="8"/>
        <v>ok</v>
      </c>
      <c r="AF16" s="141" t="s">
        <v>79</v>
      </c>
      <c r="AG16" s="5">
        <v>0</v>
      </c>
      <c r="AH16" s="141"/>
      <c r="AN16"/>
    </row>
    <row r="17" spans="1:40" ht="39.950000000000003" customHeight="1" x14ac:dyDescent="0.25">
      <c r="A17" s="223" t="s">
        <v>360</v>
      </c>
      <c r="B17" s="77"/>
      <c r="C17" s="65">
        <v>0</v>
      </c>
      <c r="D17" s="66"/>
      <c r="E17" s="144">
        <f t="shared" si="0"/>
        <v>0</v>
      </c>
      <c r="F17" s="144">
        <f t="shared" si="1"/>
        <v>0</v>
      </c>
      <c r="G17" s="147">
        <f t="shared" si="2"/>
        <v>2</v>
      </c>
      <c r="H17" s="148">
        <f t="shared" si="3"/>
        <v>0</v>
      </c>
      <c r="I17" s="159">
        <f t="shared" si="4"/>
        <v>0</v>
      </c>
      <c r="J17" s="226" t="str">
        <f>IFERROR(_xlfn.XLOOKUP(A17,'TCD IvsXvsE'!$A$8:$A$99,'TCD IvsXvsE'!$B$8:$B$99,"pas de valeur",0), "")</f>
        <v>pas de valeur</v>
      </c>
      <c r="K17" s="227" t="str">
        <f>IFERROR(_xlfn.XLOOKUP(A17,'TCD IvsXvsE'!$A$8:$A$99,'TCD IvsXvsE'!$C$8:$C$99,"pas de valeur",0), "")</f>
        <v>pas de valeur</v>
      </c>
      <c r="L17" s="227" t="str">
        <f>IFERROR(_xlfn.XLOOKUP(A17,'TCD IvsXvsE'!$A$8:$A$99,'TCD IvsXvsE'!$D$8:$D$99,"pas de valeur",0), "")</f>
        <v>pas de valeur</v>
      </c>
      <c r="M17" s="94"/>
      <c r="N17" s="94"/>
      <c r="O17" s="94"/>
      <c r="P17" s="65">
        <f t="shared" si="12"/>
        <v>0</v>
      </c>
      <c r="Q17" s="65">
        <f t="shared" si="9"/>
        <v>0</v>
      </c>
      <c r="R17" s="142" t="str">
        <f t="shared" si="10"/>
        <v/>
      </c>
      <c r="S17" s="67" t="str">
        <f t="shared" si="5"/>
        <v/>
      </c>
      <c r="T17" s="160" t="str">
        <f t="shared" si="6"/>
        <v/>
      </c>
      <c r="U17" s="162">
        <f t="shared" si="7"/>
        <v>0</v>
      </c>
      <c r="V17" s="163" t="str">
        <f>IF(OR(U17=0,AG17=0),"",U17/AG17)</f>
        <v/>
      </c>
      <c r="W17" s="241" t="s">
        <v>920</v>
      </c>
      <c r="X17"/>
      <c r="Y17"/>
      <c r="Z17" s="5" t="str">
        <f>IF(MATCH(A17, ListeSeries!A17:A1055, 0), "ok", "no match")</f>
        <v>ok</v>
      </c>
      <c r="AE17" s="5" t="str">
        <f t="shared" si="8"/>
        <v>ok</v>
      </c>
      <c r="AF17" s="141" t="s">
        <v>360</v>
      </c>
      <c r="AG17" s="5">
        <v>0</v>
      </c>
      <c r="AH17" s="141"/>
      <c r="AN17"/>
    </row>
    <row r="18" spans="1:40" ht="39.950000000000003" customHeight="1" x14ac:dyDescent="0.25">
      <c r="A18" s="280" t="s">
        <v>87</v>
      </c>
      <c r="B18" s="77"/>
      <c r="C18" s="65">
        <v>0</v>
      </c>
      <c r="D18" s="66"/>
      <c r="E18" s="144">
        <f t="shared" si="0"/>
        <v>0</v>
      </c>
      <c r="F18" s="144">
        <f t="shared" si="1"/>
        <v>0</v>
      </c>
      <c r="G18" s="147">
        <f t="shared" si="2"/>
        <v>2</v>
      </c>
      <c r="H18" s="148">
        <f t="shared" si="3"/>
        <v>0</v>
      </c>
      <c r="I18" s="159">
        <f t="shared" si="4"/>
        <v>0</v>
      </c>
      <c r="J18" s="67">
        <f>IFERROR(_xlfn.XLOOKUP(A18,'TCD IvsXvsE'!$A$8:$A$99,'TCD IvsXvsE'!$B$8:$B$99,"pas de valeur",0), "")</f>
        <v>39</v>
      </c>
      <c r="K18" s="94">
        <f>IFERROR(_xlfn.XLOOKUP(A18,'TCD IvsXvsE'!$A$8:$A$99,'TCD IvsXvsE'!$C$8:$C$99,"pas de valeur",0), "")</f>
        <v>5</v>
      </c>
      <c r="L18" s="94">
        <f>IFERROR(_xlfn.XLOOKUP(A18,'TCD IvsXvsE'!$A$8:$A$99,'TCD IvsXvsE'!$D$8:$D$99,"pas de valeur",0), "")</f>
        <v>0</v>
      </c>
      <c r="M18" s="94"/>
      <c r="N18" s="94"/>
      <c r="O18" s="94"/>
      <c r="P18" s="65">
        <f t="shared" si="12"/>
        <v>5</v>
      </c>
      <c r="Q18" s="65">
        <f t="shared" si="9"/>
        <v>5</v>
      </c>
      <c r="R18" s="142" t="str">
        <f t="shared" si="10"/>
        <v/>
      </c>
      <c r="S18" s="67">
        <f t="shared" si="5"/>
        <v>5</v>
      </c>
      <c r="T18" s="160" t="str">
        <f t="shared" si="6"/>
        <v/>
      </c>
      <c r="U18" s="162">
        <f t="shared" si="7"/>
        <v>5</v>
      </c>
      <c r="V18" s="163" t="str">
        <f t="shared" si="11"/>
        <v/>
      </c>
      <c r="W18" s="169" t="s">
        <v>3187</v>
      </c>
      <c r="X18"/>
      <c r="Y18"/>
      <c r="Z18" s="5" t="str">
        <f>IF(MATCH(A18, ListeSeries!A18:A1056, 0), "ok", "no match")</f>
        <v>ok</v>
      </c>
      <c r="AE18" s="5" t="str">
        <f t="shared" si="8"/>
        <v>ok</v>
      </c>
      <c r="AF18" s="141" t="s">
        <v>87</v>
      </c>
      <c r="AG18" s="5">
        <v>0</v>
      </c>
      <c r="AH18" s="141"/>
      <c r="AN18"/>
    </row>
    <row r="19" spans="1:40" ht="39.950000000000003" customHeight="1" x14ac:dyDescent="0.25">
      <c r="A19" s="77" t="s">
        <v>686</v>
      </c>
      <c r="B19" s="77"/>
      <c r="C19" s="65">
        <v>3000</v>
      </c>
      <c r="D19" s="78" t="s">
        <v>950</v>
      </c>
      <c r="E19" s="144">
        <f t="shared" si="0"/>
        <v>150</v>
      </c>
      <c r="F19" s="144">
        <f t="shared" si="1"/>
        <v>10.714285714285714</v>
      </c>
      <c r="G19" s="147">
        <f t="shared" si="2"/>
        <v>1.5</v>
      </c>
      <c r="H19" s="148">
        <f t="shared" si="3"/>
        <v>225</v>
      </c>
      <c r="I19" s="159">
        <f t="shared" si="4"/>
        <v>16.071428571428573</v>
      </c>
      <c r="J19" s="67">
        <f>IFERROR(_xlfn.XLOOKUP(A19,'TCD IvsXvsE'!$A$8:$A$99,'TCD IvsXvsE'!$B$8:$B$99,"pas de valeur",0), "")</f>
        <v>0</v>
      </c>
      <c r="K19" s="94">
        <f>IFERROR(_xlfn.XLOOKUP(A19,'TCD IvsXvsE'!$A$8:$A$99,'TCD IvsXvsE'!$C$8:$C$99,"pas de valeur",0), "")</f>
        <v>414</v>
      </c>
      <c r="L19" s="94">
        <f>IFERROR(_xlfn.XLOOKUP(A19,'TCD IvsXvsE'!$A$8:$A$99,'TCD IvsXvsE'!$D$8:$D$99,"pas de valeur",0), "")</f>
        <v>65</v>
      </c>
      <c r="M19" s="94"/>
      <c r="N19" s="94"/>
      <c r="O19" s="94"/>
      <c r="P19" s="65">
        <f t="shared" si="12"/>
        <v>479</v>
      </c>
      <c r="Q19" s="65">
        <f t="shared" si="9"/>
        <v>254</v>
      </c>
      <c r="R19" s="142">
        <f t="shared" si="10"/>
        <v>1.1288888888888888</v>
      </c>
      <c r="S19" s="67"/>
      <c r="T19" s="160"/>
      <c r="U19" s="162">
        <f t="shared" si="7"/>
        <v>3</v>
      </c>
      <c r="V19" s="163">
        <f t="shared" si="11"/>
        <v>6.3025210084033615E-3</v>
      </c>
      <c r="W19" s="169" t="s">
        <v>968</v>
      </c>
      <c r="X19"/>
      <c r="Y19"/>
      <c r="Z19" s="5" t="str">
        <f>IF(MATCH(A19, ListeSeries!A19:A1057, 0), "ok", "no match")</f>
        <v>ok</v>
      </c>
      <c r="AE19" s="5" t="str">
        <f t="shared" si="8"/>
        <v>ok</v>
      </c>
      <c r="AF19" s="141" t="s">
        <v>686</v>
      </c>
      <c r="AG19" s="5">
        <v>476</v>
      </c>
      <c r="AH19" s="141"/>
      <c r="AN19"/>
    </row>
    <row r="20" spans="1:40" ht="39.950000000000003" customHeight="1" x14ac:dyDescent="0.25">
      <c r="A20" s="77" t="s">
        <v>149</v>
      </c>
      <c r="B20" s="77"/>
      <c r="C20" s="65">
        <v>5000</v>
      </c>
      <c r="D20" s="66" t="s">
        <v>945</v>
      </c>
      <c r="E20" s="144">
        <f t="shared" si="0"/>
        <v>250</v>
      </c>
      <c r="F20" s="144">
        <f t="shared" si="1"/>
        <v>17.857142857142858</v>
      </c>
      <c r="G20" s="147">
        <f t="shared" si="2"/>
        <v>1.5</v>
      </c>
      <c r="H20" s="148">
        <f t="shared" si="3"/>
        <v>375</v>
      </c>
      <c r="I20" s="159">
        <f t="shared" si="4"/>
        <v>26.785714285714285</v>
      </c>
      <c r="J20" s="67">
        <f>IFERROR(_xlfn.XLOOKUP(A20,'TCD IvsXvsE'!$A$8:$A$99,'TCD IvsXvsE'!$B$8:$B$99,"pas de valeur",0), "")</f>
        <v>11</v>
      </c>
      <c r="K20" s="94">
        <f>IFERROR(_xlfn.XLOOKUP(A20,'TCD IvsXvsE'!$A$8:$A$99,'TCD IvsXvsE'!$C$8:$C$99,"pas de valeur",0), "")</f>
        <v>166</v>
      </c>
      <c r="L20" s="94">
        <f>IFERROR(_xlfn.XLOOKUP(A20,'TCD IvsXvsE'!$A$8:$A$99,'TCD IvsXvsE'!$D$8:$D$99,"pas de valeur",0), "")</f>
        <v>102</v>
      </c>
      <c r="M20" s="94"/>
      <c r="N20" s="94"/>
      <c r="O20" s="94"/>
      <c r="P20" s="65">
        <f t="shared" si="12"/>
        <v>268</v>
      </c>
      <c r="Q20" s="65">
        <f t="shared" si="9"/>
        <v>-107</v>
      </c>
      <c r="R20" s="142">
        <f t="shared" si="10"/>
        <v>-0.28533333333333333</v>
      </c>
      <c r="S20" s="67" t="str">
        <f>IF(Q20&gt;0,Q20,"")</f>
        <v/>
      </c>
      <c r="T20" s="160">
        <f>IF(Q20&lt;0,Q20,"")</f>
        <v>-107</v>
      </c>
      <c r="U20" s="162">
        <f t="shared" si="7"/>
        <v>32</v>
      </c>
      <c r="V20" s="163">
        <f t="shared" si="11"/>
        <v>0.13559322033898305</v>
      </c>
      <c r="W20" s="166" t="s">
        <v>949</v>
      </c>
      <c r="X20"/>
      <c r="Y20"/>
      <c r="Z20" s="5" t="str">
        <f>IF(MATCH(A20, ListeSeries!A20:A1058, 0), "ok", "no match")</f>
        <v>ok</v>
      </c>
      <c r="AE20" s="5" t="str">
        <f t="shared" si="8"/>
        <v>ok</v>
      </c>
      <c r="AF20" s="141" t="s">
        <v>149</v>
      </c>
      <c r="AG20" s="5">
        <v>236</v>
      </c>
      <c r="AH20" s="141"/>
      <c r="AN20"/>
    </row>
    <row r="21" spans="1:40" ht="39.950000000000003" customHeight="1" x14ac:dyDescent="0.25">
      <c r="A21" s="77" t="s">
        <v>189</v>
      </c>
      <c r="B21" s="77"/>
      <c r="C21" s="65">
        <v>5000</v>
      </c>
      <c r="D21" s="66"/>
      <c r="E21" s="144">
        <f t="shared" si="0"/>
        <v>250</v>
      </c>
      <c r="F21" s="144">
        <f t="shared" si="1"/>
        <v>17.857142857142858</v>
      </c>
      <c r="G21" s="147">
        <f t="shared" si="2"/>
        <v>1.5</v>
      </c>
      <c r="H21" s="148">
        <f t="shared" si="3"/>
        <v>375</v>
      </c>
      <c r="I21" s="159">
        <f t="shared" si="4"/>
        <v>26.785714285714285</v>
      </c>
      <c r="J21" s="67">
        <f>IFERROR(_xlfn.XLOOKUP(A21,'TCD IvsXvsE'!$A$8:$A$99,'TCD IvsXvsE'!$B$8:$B$99,"pas de valeur",0), "")</f>
        <v>29</v>
      </c>
      <c r="K21" s="94">
        <f>IFERROR(_xlfn.XLOOKUP(A21,'TCD IvsXvsE'!$A$8:$A$99,'TCD IvsXvsE'!$C$8:$C$99,"pas de valeur",0), "")</f>
        <v>706</v>
      </c>
      <c r="L21" s="94">
        <f>IFERROR(_xlfn.XLOOKUP(A21,'TCD IvsXvsE'!$A$8:$A$99,'TCD IvsXvsE'!$D$8:$D$99,"pas de valeur",0), "")</f>
        <v>433</v>
      </c>
      <c r="M21" s="94"/>
      <c r="N21" s="94"/>
      <c r="O21" s="94"/>
      <c r="P21" s="65">
        <f t="shared" si="12"/>
        <v>1139</v>
      </c>
      <c r="Q21" s="65">
        <f t="shared" si="9"/>
        <v>764</v>
      </c>
      <c r="R21" s="142">
        <f t="shared" si="10"/>
        <v>2.0373333333333332</v>
      </c>
      <c r="S21" s="67">
        <f>IF(Q21&gt;0,Q21,"")</f>
        <v>764</v>
      </c>
      <c r="T21" s="160" t="str">
        <f>IF(Q21&lt;0,Q21,"")</f>
        <v/>
      </c>
      <c r="U21" s="162">
        <f t="shared" si="7"/>
        <v>307</v>
      </c>
      <c r="V21" s="163">
        <f t="shared" si="11"/>
        <v>0.36899038461538464</v>
      </c>
      <c r="W21" s="166"/>
      <c r="X21"/>
      <c r="Y21"/>
      <c r="Z21" s="5" t="str">
        <f>IF(MATCH(A21, ListeSeries!A21:A1059, 0), "ok", "no match")</f>
        <v>ok</v>
      </c>
      <c r="AE21" s="5" t="str">
        <f t="shared" si="8"/>
        <v>ok</v>
      </c>
      <c r="AF21" s="141" t="s">
        <v>189</v>
      </c>
      <c r="AG21" s="5">
        <v>832</v>
      </c>
      <c r="AH21" s="141"/>
      <c r="AN21"/>
    </row>
    <row r="22" spans="1:40" ht="39.950000000000003" customHeight="1" x14ac:dyDescent="0.25">
      <c r="A22" s="221" t="s">
        <v>30</v>
      </c>
      <c r="B22" s="77"/>
      <c r="C22" s="65">
        <v>0</v>
      </c>
      <c r="D22" s="66"/>
      <c r="E22" s="144">
        <f t="shared" si="0"/>
        <v>0</v>
      </c>
      <c r="F22" s="144">
        <f t="shared" si="1"/>
        <v>0</v>
      </c>
      <c r="G22" s="147">
        <f t="shared" si="2"/>
        <v>2</v>
      </c>
      <c r="H22" s="148">
        <f t="shared" si="3"/>
        <v>0</v>
      </c>
      <c r="I22" s="159">
        <f t="shared" si="4"/>
        <v>0</v>
      </c>
      <c r="J22" s="226" t="str">
        <f>IFERROR(_xlfn.XLOOKUP(A22,'TCD IvsXvsE'!$A$8:$A$99,'TCD IvsXvsE'!$B$8:$B$99,"pas de valeur",0), "")</f>
        <v>pas de valeur</v>
      </c>
      <c r="K22" s="227" t="str">
        <f>IFERROR(_xlfn.XLOOKUP(A22,'TCD IvsXvsE'!$A$8:$A$99,'TCD IvsXvsE'!$C$8:$C$99,"pas de valeur",0), "")</f>
        <v>pas de valeur</v>
      </c>
      <c r="L22" s="227" t="str">
        <f>IFERROR(_xlfn.XLOOKUP(A22,'TCD IvsXvsE'!$A$8:$A$99,'TCD IvsXvsE'!$D$8:$D$99,"pas de valeur",0), "")</f>
        <v>pas de valeur</v>
      </c>
      <c r="M22" s="94"/>
      <c r="N22" s="94"/>
      <c r="O22" s="94"/>
      <c r="P22" s="65">
        <f t="shared" si="12"/>
        <v>0</v>
      </c>
      <c r="Q22" s="65">
        <f t="shared" si="9"/>
        <v>0</v>
      </c>
      <c r="R22" s="142" t="str">
        <f t="shared" si="10"/>
        <v/>
      </c>
      <c r="S22" s="67" t="str">
        <f>IF(Q22&gt;0,Q22,"")</f>
        <v/>
      </c>
      <c r="T22" s="160" t="str">
        <f>IF(Q22&lt;0,Q22,"")</f>
        <v/>
      </c>
      <c r="U22" s="162">
        <f t="shared" si="7"/>
        <v>0</v>
      </c>
      <c r="V22" s="163" t="str">
        <f>IF(OR(U22=0,AG22=0),"",U22/AG22)</f>
        <v/>
      </c>
      <c r="W22" s="241" t="s">
        <v>920</v>
      </c>
      <c r="X22"/>
      <c r="Y22"/>
      <c r="AE22" s="5" t="str">
        <f t="shared" si="8"/>
        <v>ok</v>
      </c>
      <c r="AF22" s="141" t="s">
        <v>30</v>
      </c>
      <c r="AG22" s="5">
        <v>0</v>
      </c>
      <c r="AH22" s="141"/>
      <c r="AN22"/>
    </row>
    <row r="23" spans="1:40" ht="39.950000000000003" customHeight="1" x14ac:dyDescent="0.25">
      <c r="A23" s="77" t="s">
        <v>28</v>
      </c>
      <c r="B23" s="95" t="s">
        <v>707</v>
      </c>
      <c r="C23" s="65">
        <v>5000</v>
      </c>
      <c r="D23" s="66" t="s">
        <v>951</v>
      </c>
      <c r="E23" s="144">
        <f t="shared" si="0"/>
        <v>250</v>
      </c>
      <c r="F23" s="144">
        <f t="shared" si="1"/>
        <v>17.857142857142858</v>
      </c>
      <c r="G23" s="147">
        <f t="shared" si="2"/>
        <v>1.5</v>
      </c>
      <c r="H23" s="148">
        <f t="shared" si="3"/>
        <v>375</v>
      </c>
      <c r="I23" s="159">
        <f t="shared" si="4"/>
        <v>26.785714285714285</v>
      </c>
      <c r="J23" s="67">
        <f>IFERROR(_xlfn.XLOOKUP(A23,'TCD IvsXvsE'!$A$8:$A$99,'TCD IvsXvsE'!$B$8:$B$99,"pas de valeur",0), "")</f>
        <v>26</v>
      </c>
      <c r="K23" s="94">
        <f>IFERROR(_xlfn.XLOOKUP(A23,'TCD IvsXvsE'!$A$8:$A$99,'TCD IvsXvsE'!$C$8:$C$99,"pas de valeur",0), "")</f>
        <v>42</v>
      </c>
      <c r="L23" s="94">
        <f>IFERROR(_xlfn.XLOOKUP(A23,'TCD IvsXvsE'!$A$8:$A$99,'TCD IvsXvsE'!$D$8:$D$99,"pas de valeur",0), "")</f>
        <v>1755</v>
      </c>
      <c r="M23" s="94"/>
      <c r="N23" s="94"/>
      <c r="O23" s="94"/>
      <c r="P23" s="65">
        <f t="shared" si="12"/>
        <v>1797</v>
      </c>
      <c r="Q23" s="65">
        <f t="shared" si="9"/>
        <v>1422</v>
      </c>
      <c r="R23" s="142">
        <f t="shared" si="10"/>
        <v>3.7919999999999998</v>
      </c>
      <c r="S23" s="67">
        <f>IF(Q23&gt;0,Q23,"")</f>
        <v>1422</v>
      </c>
      <c r="T23" s="160" t="str">
        <f>IF(Q23&lt;0,Q23,"")</f>
        <v/>
      </c>
      <c r="U23" s="164">
        <f t="shared" si="7"/>
        <v>156</v>
      </c>
      <c r="V23" s="165">
        <f t="shared" si="11"/>
        <v>9.5063985374771481E-2</v>
      </c>
      <c r="W23" s="242" t="s">
        <v>952</v>
      </c>
      <c r="X23"/>
      <c r="Y23"/>
      <c r="Z23" s="5" t="str">
        <f>IF(MATCH(A23, ListeSeries!A22:A1060, 0), "ok", "no match")</f>
        <v>ok</v>
      </c>
      <c r="AE23" s="5" t="str">
        <f t="shared" si="8"/>
        <v>ok</v>
      </c>
      <c r="AF23" s="141" t="s">
        <v>28</v>
      </c>
      <c r="AG23" s="5">
        <v>1641</v>
      </c>
      <c r="AH23" s="141"/>
      <c r="AN23"/>
    </row>
    <row r="24" spans="1:40" ht="39.950000000000003" customHeight="1" x14ac:dyDescent="0.25">
      <c r="C24" s="71">
        <f>SUM(C4:C23)</f>
        <v>485000</v>
      </c>
      <c r="D24" s="63"/>
      <c r="E24" s="71">
        <f>SUM(E4:E23)</f>
        <v>24250</v>
      </c>
      <c r="F24" s="71">
        <f>SUM(F4:F23)</f>
        <v>1732.1428571428571</v>
      </c>
      <c r="G24"/>
      <c r="H24" s="71">
        <f>SUM(H4:H23)</f>
        <v>29700</v>
      </c>
      <c r="I24" s="71">
        <f>SUM(I4:I23)</f>
        <v>2121.4285714285716</v>
      </c>
      <c r="J24" s="189">
        <f>SUM(J4:J23)</f>
        <v>871</v>
      </c>
      <c r="K24" s="189">
        <f t="shared" ref="K24:M24" si="15">SUM(K4:K23)</f>
        <v>16093</v>
      </c>
      <c r="L24" s="189">
        <f t="shared" si="15"/>
        <v>15931</v>
      </c>
      <c r="M24" s="189">
        <f t="shared" si="15"/>
        <v>331</v>
      </c>
      <c r="N24" s="71"/>
      <c r="O24" s="71"/>
      <c r="P24" s="71">
        <f>SUM(P4:P23)</f>
        <v>32851.5</v>
      </c>
      <c r="Q24" s="71"/>
      <c r="R24" s="71"/>
      <c r="U24" s="71">
        <f>P24-AG24</f>
        <v>390</v>
      </c>
      <c r="V24" s="158">
        <f t="shared" ref="V24" si="16">IF(U24&lt;&gt;0,U24/AG24,"")</f>
        <v>1.2014232244351001E-2</v>
      </c>
      <c r="X24"/>
      <c r="Y24"/>
      <c r="Z24"/>
      <c r="AA24"/>
      <c r="AE24" s="5"/>
      <c r="AF24" s="141"/>
      <c r="AG24" s="5">
        <v>32461.5</v>
      </c>
      <c r="AH24" s="141"/>
      <c r="AN24"/>
    </row>
    <row r="25" spans="1:40" ht="35.1" customHeight="1" x14ac:dyDescent="0.25">
      <c r="A25" s="231" t="s">
        <v>966</v>
      </c>
      <c r="B25" s="232"/>
      <c r="C25" s="256">
        <v>45918</v>
      </c>
      <c r="D25" s="234" t="str">
        <f>UPPER(TEXT(C25,"mmmm aaaa"))</f>
        <v>SEPTEMBRE 2025</v>
      </c>
      <c r="E25" s="54"/>
      <c r="F25"/>
      <c r="G25" s="103"/>
      <c r="H25"/>
      <c r="I25"/>
      <c r="J25" s="281">
        <f>SUM(J24:M24)</f>
        <v>33226</v>
      </c>
      <c r="K25" s="281"/>
      <c r="L25" s="281"/>
      <c r="M25" s="281"/>
      <c r="N25"/>
      <c r="O25"/>
      <c r="P25" s="153" t="s">
        <v>737</v>
      </c>
      <c r="Q25" s="154">
        <f>SUM(S4:S23)</f>
        <v>6534</v>
      </c>
      <c r="R25"/>
      <c r="S25" s="72"/>
      <c r="T25"/>
      <c r="U25" s="157">
        <f>Q25-AH25</f>
        <v>1258</v>
      </c>
      <c r="V25" s="158">
        <f>IF(U25&lt;&gt;0,U25/AH25,"")</f>
        <v>0.23843821076573163</v>
      </c>
      <c r="X25"/>
      <c r="Y25"/>
      <c r="Z25"/>
      <c r="AA25"/>
      <c r="AE25" s="5"/>
      <c r="AF25" s="141"/>
      <c r="AG25" s="5" t="s">
        <v>737</v>
      </c>
      <c r="AH25" s="5">
        <v>5276</v>
      </c>
      <c r="AN25"/>
    </row>
    <row r="26" spans="1:40" ht="35.1" customHeight="1" x14ac:dyDescent="0.25">
      <c r="A26" s="231" t="s">
        <v>967</v>
      </c>
      <c r="B26" s="232"/>
      <c r="C26" s="233">
        <f ca="1">TODAY()</f>
        <v>45929</v>
      </c>
      <c r="E26"/>
      <c r="F26"/>
      <c r="G26"/>
      <c r="H26"/>
      <c r="I26"/>
      <c r="J26"/>
      <c r="K26"/>
      <c r="L26"/>
      <c r="M26"/>
      <c r="N26"/>
      <c r="O26"/>
      <c r="P26" s="155" t="s">
        <v>738</v>
      </c>
      <c r="Q26" s="154">
        <f>SUM(T4:T23)</f>
        <v>-3636.5</v>
      </c>
      <c r="R26"/>
      <c r="S26"/>
      <c r="T26"/>
      <c r="U26" s="157">
        <f>Q26-AH26</f>
        <v>-871</v>
      </c>
      <c r="V26" s="158">
        <f>IF(U26&lt;&gt;0,U26/AH26,"")</f>
        <v>0.3149520882299765</v>
      </c>
      <c r="X26"/>
      <c r="Y26"/>
      <c r="Z26"/>
      <c r="AA26"/>
      <c r="AE26" s="5"/>
      <c r="AF26" s="141"/>
      <c r="AG26" s="5" t="s">
        <v>738</v>
      </c>
      <c r="AH26" s="5">
        <v>-2765.5</v>
      </c>
      <c r="AN26"/>
    </row>
    <row r="27" spans="1:40" ht="35.1" customHeight="1" x14ac:dyDescent="0.25">
      <c r="C27"/>
      <c r="D27" s="63"/>
      <c r="E27"/>
      <c r="F27"/>
      <c r="G27"/>
      <c r="H27"/>
      <c r="I27"/>
      <c r="J27"/>
      <c r="K27"/>
      <c r="L27"/>
      <c r="M27"/>
      <c r="N27"/>
      <c r="O27"/>
      <c r="P27"/>
      <c r="Q27" s="73"/>
      <c r="R27" s="73"/>
      <c r="S27"/>
      <c r="T27"/>
      <c r="U27"/>
      <c r="V27"/>
      <c r="X27"/>
      <c r="Y27"/>
      <c r="Z27"/>
      <c r="AA27"/>
      <c r="AN27"/>
    </row>
    <row r="28" spans="1:40" ht="35.1" customHeight="1" x14ac:dyDescent="0.25"/>
    <row r="29" spans="1:40" ht="35.1" customHeight="1" x14ac:dyDescent="0.25"/>
    <row r="30" spans="1:40" ht="35.1" customHeight="1" x14ac:dyDescent="0.25"/>
    <row r="33" ht="35.1" customHeight="1" x14ac:dyDescent="0.25"/>
    <row r="34" ht="35.1" customHeight="1" x14ac:dyDescent="0.25"/>
    <row r="35" ht="35.1" customHeight="1" x14ac:dyDescent="0.25"/>
    <row r="36" ht="35.1" customHeight="1" x14ac:dyDescent="0.25"/>
    <row r="37" ht="35.1" customHeight="1" x14ac:dyDescent="0.25"/>
    <row r="38" ht="35.1" customHeight="1" x14ac:dyDescent="0.25"/>
    <row r="39" ht="35.1" customHeight="1" x14ac:dyDescent="0.25"/>
    <row r="40" ht="35.1" customHeight="1" x14ac:dyDescent="0.25"/>
    <row r="41" ht="35.1" customHeight="1" x14ac:dyDescent="0.25"/>
    <row r="42" ht="35.1" customHeight="1" x14ac:dyDescent="0.25"/>
    <row r="43" ht="35.1" customHeight="1" x14ac:dyDescent="0.25"/>
    <row r="44" ht="35.1" customHeight="1" x14ac:dyDescent="0.25"/>
    <row r="45" ht="35.1" customHeight="1" x14ac:dyDescent="0.25"/>
    <row r="46" ht="35.1" customHeight="1" x14ac:dyDescent="0.25"/>
    <row r="47" ht="35.1" customHeight="1" x14ac:dyDescent="0.25"/>
    <row r="48" ht="35.1" customHeight="1" x14ac:dyDescent="0.25"/>
    <row r="49" ht="35.1" customHeight="1" x14ac:dyDescent="0.25"/>
    <row r="50" ht="35.1" customHeight="1" x14ac:dyDescent="0.25"/>
    <row r="51" ht="35.1" customHeight="1" x14ac:dyDescent="0.25"/>
    <row r="52" ht="35.1" customHeight="1" x14ac:dyDescent="0.25"/>
  </sheetData>
  <autoFilter ref="A3:W26" xr:uid="{9E3D135F-5F6A-4377-BC9C-ED9697CFBF68}">
    <sortState xmlns:xlrd2="http://schemas.microsoft.com/office/spreadsheetml/2017/richdata2" ref="A4:W24">
      <sortCondition ref="A3:A23"/>
    </sortState>
  </autoFilter>
  <mergeCells count="1">
    <mergeCell ref="J25:M25"/>
  </mergeCells>
  <conditionalFormatting sqref="C28:Z30">
    <cfRule type="cellIs" dxfId="17" priority="9" operator="greaterThan">
      <formula>0</formula>
    </cfRule>
  </conditionalFormatting>
  <conditionalFormatting sqref="Q4:Q23 Q24:R24 Q25:Q26">
    <cfRule type="cellIs" dxfId="16" priority="7" operator="lessThan">
      <formula>0</formula>
    </cfRule>
    <cfRule type="cellIs" dxfId="15" priority="8" operator="greaterThan">
      <formula>0</formula>
    </cfRule>
  </conditionalFormatting>
  <conditionalFormatting sqref="A2:B2">
    <cfRule type="cellIs" dxfId="14" priority="5" operator="equal">
      <formula>"Attention !"</formula>
    </cfRule>
    <cfRule type="cellIs" dxfId="13" priority="6" operator="equal">
      <formula>"ok"</formula>
    </cfRule>
  </conditionalFormatting>
  <conditionalFormatting sqref="Z4:Z34">
    <cfRule type="cellIs" dxfId="12" priority="3" operator="equal">
      <formula>"ok"</formula>
    </cfRule>
    <cfRule type="cellIs" dxfId="11" priority="4" operator="equal">
      <formula>"no match"</formula>
    </cfRule>
  </conditionalFormatting>
  <conditionalFormatting sqref="U4:U23 U25:U26">
    <cfRule type="cellIs" dxfId="10" priority="1" operator="lessThan">
      <formula>0</formula>
    </cfRule>
    <cfRule type="cellIs" dxfId="9" priority="2" operator="greaterThan">
      <formula>0</formula>
    </cfRule>
  </conditionalFormatting>
  <pageMargins left="0.7" right="0.7" top="0.75" bottom="0.75" header="0.3" footer="0.3"/>
  <pageSetup paperSize="9" scale="49"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4A5A3-0600-46E8-95DF-D46A257BF018}">
  <sheetPr codeName="Feuil18">
    <tabColor theme="9" tint="0.59999389629810485"/>
    <pageSetUpPr fitToPage="1"/>
  </sheetPr>
  <dimension ref="A1:H52"/>
  <sheetViews>
    <sheetView topLeftCell="A18" zoomScale="85" zoomScaleNormal="85" workbookViewId="0">
      <selection activeCell="C23" sqref="C23"/>
    </sheetView>
  </sheetViews>
  <sheetFormatPr baseColWidth="10" defaultRowHeight="15" x14ac:dyDescent="0.25"/>
  <cols>
    <col min="1" max="1" width="16.140625" style="89" bestFit="1" customWidth="1"/>
    <col min="2" max="2" width="63.7109375" style="54" bestFit="1" customWidth="1"/>
    <col min="3" max="3" width="37.7109375" style="54" bestFit="1" customWidth="1"/>
    <col min="4" max="4" width="92" customWidth="1"/>
    <col min="6" max="6" width="13.5703125" bestFit="1" customWidth="1"/>
    <col min="8" max="8" width="11.5703125" style="63" customWidth="1"/>
    <col min="9" max="9" width="8.42578125" customWidth="1"/>
    <col min="10" max="10" width="8.5703125" bestFit="1" customWidth="1"/>
    <col min="11" max="11" width="8.42578125" bestFit="1" customWidth="1"/>
    <col min="12" max="12" width="9.5703125" bestFit="1" customWidth="1"/>
    <col min="13" max="13" width="13.7109375" bestFit="1" customWidth="1"/>
  </cols>
  <sheetData>
    <row r="1" spans="1:8" ht="26.25" x14ac:dyDescent="0.4">
      <c r="A1" s="80"/>
      <c r="B1" s="152"/>
      <c r="C1" s="152"/>
      <c r="D1" s="61"/>
      <c r="E1" s="61"/>
      <c r="F1" s="61"/>
      <c r="G1" s="61"/>
      <c r="H1" s="61"/>
    </row>
    <row r="2" spans="1:8" x14ac:dyDescent="0.25">
      <c r="A2" s="81"/>
      <c r="D2" s="5"/>
      <c r="E2" s="5"/>
      <c r="F2" s="5"/>
      <c r="G2" s="5"/>
    </row>
    <row r="3" spans="1:8" ht="54" customHeight="1" x14ac:dyDescent="0.25">
      <c r="A3" s="77" t="s">
        <v>774</v>
      </c>
      <c r="B3" s="77" t="s">
        <v>1050</v>
      </c>
      <c r="C3" s="77" t="s">
        <v>1054</v>
      </c>
      <c r="D3" s="77" t="s">
        <v>1051</v>
      </c>
      <c r="H3"/>
    </row>
    <row r="4" spans="1:8" ht="39.950000000000003" customHeight="1" x14ac:dyDescent="0.25">
      <c r="A4" s="221" t="s">
        <v>51</v>
      </c>
      <c r="B4" s="245" t="s">
        <v>1049</v>
      </c>
      <c r="C4" s="245"/>
      <c r="D4" s="245"/>
      <c r="H4"/>
    </row>
    <row r="5" spans="1:8" ht="39.950000000000003" customHeight="1" x14ac:dyDescent="0.25">
      <c r="A5" s="82" t="s">
        <v>59</v>
      </c>
      <c r="B5" s="244" t="s">
        <v>1342</v>
      </c>
      <c r="C5" s="244"/>
      <c r="D5" s="244" t="s">
        <v>1343</v>
      </c>
      <c r="H5"/>
    </row>
    <row r="6" spans="1:8" ht="39.950000000000003" customHeight="1" x14ac:dyDescent="0.25">
      <c r="A6" s="77" t="s">
        <v>85</v>
      </c>
      <c r="B6" s="244" t="s">
        <v>1345</v>
      </c>
      <c r="C6" s="253" t="s">
        <v>1344</v>
      </c>
      <c r="D6" s="245"/>
      <c r="H6"/>
    </row>
    <row r="7" spans="1:8" ht="120" x14ac:dyDescent="0.25">
      <c r="A7" s="83" t="s">
        <v>145</v>
      </c>
      <c r="B7" s="244" t="s">
        <v>1347</v>
      </c>
      <c r="C7" s="246" t="s">
        <v>1346</v>
      </c>
      <c r="D7" s="245"/>
      <c r="H7"/>
    </row>
    <row r="8" spans="1:8" ht="60" x14ac:dyDescent="0.25">
      <c r="A8" s="77" t="s">
        <v>139</v>
      </c>
      <c r="B8" s="244" t="s">
        <v>1348</v>
      </c>
      <c r="C8" s="254" t="s">
        <v>1061</v>
      </c>
      <c r="D8" s="244" t="s">
        <v>1349</v>
      </c>
      <c r="H8"/>
    </row>
    <row r="9" spans="1:8" ht="150" x14ac:dyDescent="0.25">
      <c r="A9" s="77" t="s">
        <v>155</v>
      </c>
      <c r="B9" s="244" t="s">
        <v>1351</v>
      </c>
      <c r="C9" s="244" t="s">
        <v>1350</v>
      </c>
      <c r="D9" s="245"/>
      <c r="H9"/>
    </row>
    <row r="10" spans="1:8" ht="45" x14ac:dyDescent="0.25">
      <c r="A10" s="84" t="s">
        <v>153</v>
      </c>
      <c r="B10" s="244" t="s">
        <v>1352</v>
      </c>
      <c r="C10" s="244"/>
      <c r="D10" s="245"/>
      <c r="H10"/>
    </row>
    <row r="11" spans="1:8" ht="39.950000000000003" customHeight="1" x14ac:dyDescent="0.25">
      <c r="A11" s="77" t="s">
        <v>183</v>
      </c>
      <c r="B11" s="244" t="s">
        <v>1354</v>
      </c>
      <c r="C11" s="244"/>
      <c r="D11" s="244" t="s">
        <v>1353</v>
      </c>
      <c r="H11"/>
    </row>
    <row r="12" spans="1:8" ht="75" x14ac:dyDescent="0.25">
      <c r="A12" s="77" t="s">
        <v>266</v>
      </c>
      <c r="B12" s="244" t="s">
        <v>1356</v>
      </c>
      <c r="C12" s="244"/>
      <c r="D12" s="245"/>
      <c r="H12"/>
    </row>
    <row r="13" spans="1:8" ht="39.950000000000003" customHeight="1" x14ac:dyDescent="0.25">
      <c r="A13" s="222" t="s">
        <v>241</v>
      </c>
      <c r="B13" s="244"/>
      <c r="C13" s="244"/>
      <c r="D13" s="245"/>
      <c r="H13"/>
    </row>
    <row r="14" spans="1:8" ht="39.950000000000003" customHeight="1" x14ac:dyDescent="0.25">
      <c r="A14" s="221" t="s">
        <v>290</v>
      </c>
      <c r="B14" s="244"/>
      <c r="C14" s="244"/>
      <c r="D14" s="244"/>
      <c r="H14"/>
    </row>
    <row r="15" spans="1:8" ht="75" x14ac:dyDescent="0.25">
      <c r="A15" s="86" t="s">
        <v>356</v>
      </c>
      <c r="B15" s="244" t="s">
        <v>1359</v>
      </c>
      <c r="C15" s="246" t="s">
        <v>1357</v>
      </c>
      <c r="D15" s="244" t="s">
        <v>1358</v>
      </c>
      <c r="H15"/>
    </row>
    <row r="16" spans="1:8" ht="39.950000000000003" customHeight="1" x14ac:dyDescent="0.25">
      <c r="A16" s="221" t="s">
        <v>79</v>
      </c>
      <c r="B16" s="245" t="s">
        <v>1049</v>
      </c>
      <c r="C16" s="245"/>
      <c r="D16" s="245"/>
      <c r="H16"/>
    </row>
    <row r="17" spans="1:8" ht="39.950000000000003" customHeight="1" x14ac:dyDescent="0.25">
      <c r="A17" s="223" t="s">
        <v>360</v>
      </c>
      <c r="B17" s="244"/>
      <c r="C17" s="244"/>
      <c r="D17" s="244" t="s">
        <v>1360</v>
      </c>
      <c r="H17"/>
    </row>
    <row r="18" spans="1:8" ht="105" x14ac:dyDescent="0.25">
      <c r="A18" s="88" t="s">
        <v>87</v>
      </c>
      <c r="B18" s="244" t="s">
        <v>1361</v>
      </c>
      <c r="C18" s="244" t="s">
        <v>1362</v>
      </c>
      <c r="D18" s="245"/>
      <c r="H18"/>
    </row>
    <row r="19" spans="1:8" ht="118.15" customHeight="1" x14ac:dyDescent="0.25">
      <c r="A19" s="77" t="s">
        <v>686</v>
      </c>
      <c r="B19" s="244" t="s">
        <v>1364</v>
      </c>
      <c r="C19" s="244" t="s">
        <v>1363</v>
      </c>
      <c r="D19" s="244"/>
      <c r="H19"/>
    </row>
    <row r="20" spans="1:8" ht="60" x14ac:dyDescent="0.25">
      <c r="A20" s="77" t="s">
        <v>149</v>
      </c>
      <c r="B20" s="244" t="s">
        <v>1366</v>
      </c>
      <c r="C20" s="244" t="s">
        <v>1365</v>
      </c>
      <c r="D20" s="244"/>
      <c r="H20"/>
    </row>
    <row r="21" spans="1:8" ht="90" x14ac:dyDescent="0.25">
      <c r="A21" s="77" t="s">
        <v>189</v>
      </c>
      <c r="B21" s="244" t="s">
        <v>1367</v>
      </c>
      <c r="C21" s="245"/>
      <c r="D21" s="245"/>
      <c r="H21"/>
    </row>
    <row r="22" spans="1:8" ht="39.950000000000003" customHeight="1" x14ac:dyDescent="0.25">
      <c r="A22" s="221" t="s">
        <v>30</v>
      </c>
      <c r="B22" s="244"/>
      <c r="C22" s="244"/>
      <c r="D22" s="244" t="s">
        <v>1368</v>
      </c>
      <c r="H22"/>
    </row>
    <row r="23" spans="1:8" ht="120" x14ac:dyDescent="0.25">
      <c r="A23" s="77" t="s">
        <v>28</v>
      </c>
      <c r="B23" s="244" t="s">
        <v>1369</v>
      </c>
      <c r="C23" s="245" t="s">
        <v>7</v>
      </c>
      <c r="D23" s="245"/>
      <c r="H23"/>
    </row>
    <row r="24" spans="1:8" ht="39.950000000000003" customHeight="1" x14ac:dyDescent="0.25">
      <c r="H24"/>
    </row>
    <row r="25" spans="1:8" ht="83.45" customHeight="1" x14ac:dyDescent="0.25">
      <c r="A25" s="231"/>
      <c r="B25" s="177" t="s">
        <v>1355</v>
      </c>
      <c r="H25"/>
    </row>
    <row r="26" spans="1:8" ht="35.1" customHeight="1" x14ac:dyDescent="0.25">
      <c r="A26" s="231"/>
      <c r="H26"/>
    </row>
    <row r="27" spans="1:8" ht="35.1" customHeight="1" x14ac:dyDescent="0.25">
      <c r="H27"/>
    </row>
    <row r="28" spans="1:8" ht="35.1" customHeight="1" x14ac:dyDescent="0.25"/>
    <row r="29" spans="1:8" ht="35.1" customHeight="1" x14ac:dyDescent="0.25"/>
    <row r="30" spans="1:8" ht="35.1" customHeight="1" x14ac:dyDescent="0.25"/>
    <row r="33" ht="35.1" customHeight="1" x14ac:dyDescent="0.25"/>
    <row r="34" ht="35.1" customHeight="1" x14ac:dyDescent="0.25"/>
    <row r="35" ht="35.1" customHeight="1" x14ac:dyDescent="0.25"/>
    <row r="36" ht="35.1" customHeight="1" x14ac:dyDescent="0.25"/>
    <row r="37" ht="35.1" customHeight="1" x14ac:dyDescent="0.25"/>
    <row r="38" ht="35.1" customHeight="1" x14ac:dyDescent="0.25"/>
    <row r="39" ht="35.1" customHeight="1" x14ac:dyDescent="0.25"/>
    <row r="40" ht="35.1" customHeight="1" x14ac:dyDescent="0.25"/>
    <row r="41" ht="35.1" customHeight="1" x14ac:dyDescent="0.25"/>
    <row r="42" ht="35.1" customHeight="1" x14ac:dyDescent="0.25"/>
    <row r="43" ht="35.1" customHeight="1" x14ac:dyDescent="0.25"/>
    <row r="44" ht="35.1" customHeight="1" x14ac:dyDescent="0.25"/>
    <row r="45" ht="35.1" customHeight="1" x14ac:dyDescent="0.25"/>
    <row r="46" ht="35.1" customHeight="1" x14ac:dyDescent="0.25"/>
    <row r="47" ht="35.1" customHeight="1" x14ac:dyDescent="0.25"/>
    <row r="48" ht="35.1" customHeight="1" x14ac:dyDescent="0.25"/>
    <row r="49" ht="35.1" customHeight="1" x14ac:dyDescent="0.25"/>
    <row r="50" ht="35.1" customHeight="1" x14ac:dyDescent="0.25"/>
    <row r="51" ht="35.1" customHeight="1" x14ac:dyDescent="0.25"/>
    <row r="52" ht="35.1" customHeight="1" x14ac:dyDescent="0.25"/>
  </sheetData>
  <autoFilter ref="A3:D3" xr:uid="{2EFF7CA0-F736-49DD-AF98-EDBEB196E609}"/>
  <conditionalFormatting sqref="B28:C30">
    <cfRule type="cellIs" dxfId="8" priority="3" operator="greaterThan">
      <formula>0</formula>
    </cfRule>
  </conditionalFormatting>
  <conditionalFormatting sqref="A2">
    <cfRule type="cellIs" dxfId="7" priority="1" operator="equal">
      <formula>"Attention !"</formula>
    </cfRule>
    <cfRule type="cellIs" dxfId="6" priority="2" operator="equal">
      <formula>"ok"</formula>
    </cfRule>
  </conditionalFormatting>
  <pageMargins left="0.7" right="0.7" top="0.75" bottom="0.75" header="0.3" footer="0.3"/>
  <pageSetup paperSize="9" scale="49"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2089E-685E-45DC-B15B-9602147139CE}">
  <sheetPr codeName="Feuil21">
    <tabColor theme="9" tint="0.59999389629810485"/>
    <pageSetUpPr fitToPage="1"/>
  </sheetPr>
  <dimension ref="A1:H52"/>
  <sheetViews>
    <sheetView zoomScale="85" zoomScaleNormal="85" workbookViewId="0">
      <selection activeCell="A2" sqref="A2"/>
    </sheetView>
  </sheetViews>
  <sheetFormatPr baseColWidth="10" defaultRowHeight="15" x14ac:dyDescent="0.25"/>
  <cols>
    <col min="1" max="1" width="20.85546875" style="89" bestFit="1" customWidth="1"/>
    <col min="2" max="2" width="108.42578125" style="54" customWidth="1"/>
    <col min="3" max="3" width="37.7109375" style="54" bestFit="1" customWidth="1"/>
    <col min="4" max="4" width="92" customWidth="1"/>
    <col min="5" max="5" width="44.42578125" bestFit="1" customWidth="1"/>
    <col min="6" max="6" width="13.5703125" bestFit="1" customWidth="1"/>
    <col min="8" max="8" width="11.5703125" style="63" customWidth="1"/>
    <col min="9" max="9" width="8.42578125" customWidth="1"/>
    <col min="10" max="10" width="8.5703125" bestFit="1" customWidth="1"/>
    <col min="11" max="11" width="8.42578125" bestFit="1" customWidth="1"/>
    <col min="12" max="12" width="9.5703125" bestFit="1" customWidth="1"/>
    <col min="13" max="13" width="13.7109375" bestFit="1" customWidth="1"/>
  </cols>
  <sheetData>
    <row r="1" spans="1:8" ht="26.25" x14ac:dyDescent="0.4">
      <c r="A1" s="268">
        <v>45901</v>
      </c>
      <c r="B1" s="152"/>
      <c r="C1" s="152"/>
      <c r="D1" s="61"/>
      <c r="E1" s="61"/>
      <c r="F1" s="61"/>
      <c r="G1" s="61"/>
      <c r="H1" s="61"/>
    </row>
    <row r="2" spans="1:8" x14ac:dyDescent="0.25">
      <c r="A2" s="81"/>
      <c r="D2" s="5"/>
      <c r="E2" s="5"/>
      <c r="F2" s="5"/>
      <c r="G2" s="5"/>
    </row>
    <row r="3" spans="1:8" ht="54" customHeight="1" x14ac:dyDescent="0.25">
      <c r="A3" s="77" t="s">
        <v>774</v>
      </c>
      <c r="B3" s="77" t="s">
        <v>1050</v>
      </c>
      <c r="C3" s="77" t="s">
        <v>1054</v>
      </c>
      <c r="D3" s="77" t="s">
        <v>1051</v>
      </c>
      <c r="H3"/>
    </row>
    <row r="4" spans="1:8" ht="39.950000000000003" customHeight="1" x14ac:dyDescent="0.25">
      <c r="A4" s="221" t="s">
        <v>51</v>
      </c>
      <c r="B4" s="245" t="s">
        <v>1049</v>
      </c>
      <c r="C4" s="245"/>
      <c r="D4" s="245"/>
      <c r="H4"/>
    </row>
    <row r="5" spans="1:8" ht="80.45" customHeight="1" x14ac:dyDescent="0.25">
      <c r="A5" s="82" t="s">
        <v>59</v>
      </c>
      <c r="B5" s="244" t="s">
        <v>3175</v>
      </c>
      <c r="C5" s="244"/>
      <c r="D5" s="244" t="s">
        <v>3163</v>
      </c>
      <c r="H5"/>
    </row>
    <row r="6" spans="1:8" ht="105" x14ac:dyDescent="0.25">
      <c r="A6" s="77" t="s">
        <v>85</v>
      </c>
      <c r="B6" s="254" t="s">
        <v>3176</v>
      </c>
      <c r="C6" s="253"/>
      <c r="D6" s="245"/>
      <c r="H6"/>
    </row>
    <row r="7" spans="1:8" ht="75" x14ac:dyDescent="0.25">
      <c r="A7" s="83" t="s">
        <v>145</v>
      </c>
      <c r="B7" s="244" t="s">
        <v>3177</v>
      </c>
      <c r="C7" s="246" t="s">
        <v>3178</v>
      </c>
      <c r="D7" s="245"/>
      <c r="H7"/>
    </row>
    <row r="8" spans="1:8" ht="45" x14ac:dyDescent="0.25">
      <c r="A8" s="77" t="s">
        <v>139</v>
      </c>
      <c r="B8" s="244" t="s">
        <v>3179</v>
      </c>
      <c r="C8" s="254"/>
      <c r="D8" s="244" t="s">
        <v>3168</v>
      </c>
      <c r="H8"/>
    </row>
    <row r="9" spans="1:8" ht="150" x14ac:dyDescent="0.25">
      <c r="A9" s="77" t="s">
        <v>155</v>
      </c>
      <c r="B9" s="244" t="s">
        <v>3181</v>
      </c>
      <c r="C9" s="244" t="s">
        <v>3164</v>
      </c>
      <c r="D9" s="245"/>
      <c r="H9"/>
    </row>
    <row r="10" spans="1:8" ht="60" x14ac:dyDescent="0.25">
      <c r="A10" s="84" t="s">
        <v>153</v>
      </c>
      <c r="B10" s="244" t="s">
        <v>3165</v>
      </c>
      <c r="C10" s="244"/>
      <c r="D10" s="245"/>
      <c r="H10"/>
    </row>
    <row r="11" spans="1:8" ht="39.950000000000003" customHeight="1" x14ac:dyDescent="0.25">
      <c r="A11" s="77" t="s">
        <v>183</v>
      </c>
      <c r="B11" s="254" t="s">
        <v>3182</v>
      </c>
      <c r="C11" s="244"/>
      <c r="D11" s="244" t="s">
        <v>1353</v>
      </c>
      <c r="H11"/>
    </row>
    <row r="12" spans="1:8" ht="75" x14ac:dyDescent="0.25">
      <c r="A12" s="77" t="s">
        <v>266</v>
      </c>
      <c r="B12" s="244" t="s">
        <v>3180</v>
      </c>
      <c r="C12" s="244"/>
      <c r="D12" s="245"/>
      <c r="H12"/>
    </row>
    <row r="13" spans="1:8" ht="39.950000000000003" customHeight="1" x14ac:dyDescent="0.25">
      <c r="A13" s="222" t="s">
        <v>241</v>
      </c>
      <c r="B13" s="244" t="s">
        <v>3166</v>
      </c>
      <c r="C13" s="244"/>
      <c r="D13" s="245"/>
      <c r="H13"/>
    </row>
    <row r="14" spans="1:8" ht="39.950000000000003" customHeight="1" x14ac:dyDescent="0.25">
      <c r="A14" s="221" t="s">
        <v>290</v>
      </c>
      <c r="B14" s="244"/>
      <c r="C14" s="244"/>
      <c r="D14" s="244"/>
      <c r="H14"/>
    </row>
    <row r="15" spans="1:8" ht="150" x14ac:dyDescent="0.25">
      <c r="A15" s="86" t="s">
        <v>356</v>
      </c>
      <c r="B15" s="254" t="s">
        <v>3169</v>
      </c>
      <c r="C15" s="267" t="s">
        <v>3170</v>
      </c>
      <c r="D15" s="244" t="s">
        <v>3167</v>
      </c>
      <c r="H15"/>
    </row>
    <row r="16" spans="1:8" ht="39.950000000000003" customHeight="1" x14ac:dyDescent="0.25">
      <c r="A16" s="221" t="s">
        <v>79</v>
      </c>
      <c r="B16" s="245" t="s">
        <v>1049</v>
      </c>
      <c r="C16" s="245"/>
      <c r="D16" s="245"/>
      <c r="H16"/>
    </row>
    <row r="17" spans="1:8" ht="39.950000000000003" customHeight="1" x14ac:dyDescent="0.25">
      <c r="A17" s="223" t="s">
        <v>360</v>
      </c>
      <c r="B17" s="244"/>
      <c r="C17" s="244"/>
      <c r="D17" s="244" t="s">
        <v>3171</v>
      </c>
      <c r="H17"/>
    </row>
    <row r="18" spans="1:8" ht="49.15" customHeight="1" x14ac:dyDescent="0.25">
      <c r="A18" s="88" t="s">
        <v>87</v>
      </c>
      <c r="B18" s="244" t="s">
        <v>3172</v>
      </c>
      <c r="C18" s="244"/>
      <c r="D18" s="245"/>
      <c r="H18"/>
    </row>
    <row r="19" spans="1:8" ht="120" x14ac:dyDescent="0.25">
      <c r="A19" s="77" t="s">
        <v>686</v>
      </c>
      <c r="B19" s="244" t="s">
        <v>3184</v>
      </c>
      <c r="C19" s="244" t="s">
        <v>3183</v>
      </c>
      <c r="D19" s="244"/>
      <c r="H19"/>
    </row>
    <row r="20" spans="1:8" ht="135" x14ac:dyDescent="0.25">
      <c r="A20" s="77" t="s">
        <v>149</v>
      </c>
      <c r="B20" s="244" t="s">
        <v>3173</v>
      </c>
      <c r="C20" s="254" t="s">
        <v>1365</v>
      </c>
      <c r="D20" s="244"/>
      <c r="H20"/>
    </row>
    <row r="21" spans="1:8" ht="60" x14ac:dyDescent="0.25">
      <c r="A21" s="77" t="s">
        <v>189</v>
      </c>
      <c r="B21" s="254" t="s">
        <v>3185</v>
      </c>
      <c r="C21" s="245"/>
      <c r="D21" s="245"/>
      <c r="H21"/>
    </row>
    <row r="22" spans="1:8" ht="39.950000000000003" customHeight="1" x14ac:dyDescent="0.25">
      <c r="A22" s="221" t="s">
        <v>30</v>
      </c>
      <c r="B22" s="244"/>
      <c r="C22" s="244"/>
      <c r="D22" s="244" t="s">
        <v>3174</v>
      </c>
      <c r="H22"/>
    </row>
    <row r="23" spans="1:8" ht="120" x14ac:dyDescent="0.25">
      <c r="A23" s="77" t="s">
        <v>28</v>
      </c>
      <c r="B23" s="244" t="s">
        <v>3186</v>
      </c>
      <c r="C23" s="245" t="s">
        <v>7</v>
      </c>
      <c r="D23" s="245"/>
      <c r="H23"/>
    </row>
    <row r="24" spans="1:8" ht="39.950000000000003" customHeight="1" x14ac:dyDescent="0.25">
      <c r="H24"/>
    </row>
    <row r="25" spans="1:8" ht="83.45" customHeight="1" x14ac:dyDescent="0.25">
      <c r="A25" s="231"/>
      <c r="B25" s="177" t="s">
        <v>1355</v>
      </c>
      <c r="H25"/>
    </row>
    <row r="26" spans="1:8" ht="35.1" customHeight="1" x14ac:dyDescent="0.25">
      <c r="A26" s="231"/>
      <c r="H26"/>
    </row>
    <row r="27" spans="1:8" ht="35.1" customHeight="1" x14ac:dyDescent="0.25">
      <c r="H27"/>
    </row>
    <row r="28" spans="1:8" ht="35.1" customHeight="1" x14ac:dyDescent="0.25"/>
    <row r="29" spans="1:8" ht="35.1" customHeight="1" x14ac:dyDescent="0.25"/>
    <row r="30" spans="1:8" ht="35.1" customHeight="1" x14ac:dyDescent="0.25"/>
    <row r="33" ht="35.1" customHeight="1" x14ac:dyDescent="0.25"/>
    <row r="34" ht="35.1" customHeight="1" x14ac:dyDescent="0.25"/>
    <row r="35" ht="35.1" customHeight="1" x14ac:dyDescent="0.25"/>
    <row r="36" ht="35.1" customHeight="1" x14ac:dyDescent="0.25"/>
    <row r="37" ht="35.1" customHeight="1" x14ac:dyDescent="0.25"/>
    <row r="38" ht="35.1" customHeight="1" x14ac:dyDescent="0.25"/>
    <row r="39" ht="35.1" customHeight="1" x14ac:dyDescent="0.25"/>
    <row r="40" ht="35.1" customHeight="1" x14ac:dyDescent="0.25"/>
    <row r="41" ht="35.1" customHeight="1" x14ac:dyDescent="0.25"/>
    <row r="42" ht="35.1" customHeight="1" x14ac:dyDescent="0.25"/>
    <row r="43" ht="35.1" customHeight="1" x14ac:dyDescent="0.25"/>
    <row r="44" ht="35.1" customHeight="1" x14ac:dyDescent="0.25"/>
    <row r="45" ht="35.1" customHeight="1" x14ac:dyDescent="0.25"/>
    <row r="46" ht="35.1" customHeight="1" x14ac:dyDescent="0.25"/>
    <row r="47" ht="35.1" customHeight="1" x14ac:dyDescent="0.25"/>
    <row r="48" ht="35.1" customHeight="1" x14ac:dyDescent="0.25"/>
    <row r="49" ht="35.1" customHeight="1" x14ac:dyDescent="0.25"/>
    <row r="50" ht="35.1" customHeight="1" x14ac:dyDescent="0.25"/>
    <row r="51" ht="35.1" customHeight="1" x14ac:dyDescent="0.25"/>
    <row r="52" ht="35.1" customHeight="1" x14ac:dyDescent="0.25"/>
  </sheetData>
  <autoFilter ref="A3:D3" xr:uid="{2EFF7CA0-F736-49DD-AF98-EDBEB196E609}"/>
  <conditionalFormatting sqref="B28:C30">
    <cfRule type="cellIs" dxfId="5" priority="3" operator="greaterThan">
      <formula>0</formula>
    </cfRule>
  </conditionalFormatting>
  <conditionalFormatting sqref="A2">
    <cfRule type="cellIs" dxfId="4" priority="1" operator="equal">
      <formula>"Attention !"</formula>
    </cfRule>
    <cfRule type="cellIs" dxfId="3" priority="2" operator="equal">
      <formula>"ok"</formula>
    </cfRule>
  </conditionalFormatting>
  <pageMargins left="0.7" right="0.7" top="0.75" bottom="0.75" header="0.3" footer="0.3"/>
  <pageSetup paperSize="9" scale="4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F7CA0-F736-49DD-AF98-EDBEB196E609}">
  <sheetPr codeName="Feuil17">
    <tabColor theme="9" tint="0.59999389629810485"/>
    <pageSetUpPr fitToPage="1"/>
  </sheetPr>
  <dimension ref="A1:H52"/>
  <sheetViews>
    <sheetView zoomScale="85" zoomScaleNormal="85" workbookViewId="0">
      <selection activeCell="D18" sqref="D18"/>
    </sheetView>
  </sheetViews>
  <sheetFormatPr baseColWidth="10" defaultRowHeight="15" x14ac:dyDescent="0.25"/>
  <cols>
    <col min="1" max="1" width="16.140625" style="89" bestFit="1" customWidth="1"/>
    <col min="2" max="2" width="63.7109375" style="54" bestFit="1" customWidth="1"/>
    <col min="3" max="3" width="37.7109375" style="54" bestFit="1" customWidth="1"/>
    <col min="4" max="4" width="92" customWidth="1"/>
    <col min="6" max="6" width="13.5703125" bestFit="1" customWidth="1"/>
    <col min="8" max="8" width="11.5703125" style="63" customWidth="1"/>
    <col min="9" max="9" width="8.42578125" customWidth="1"/>
    <col min="10" max="10" width="8.5703125" bestFit="1" customWidth="1"/>
    <col min="11" max="11" width="8.42578125" bestFit="1" customWidth="1"/>
    <col min="12" max="12" width="9.5703125" bestFit="1" customWidth="1"/>
    <col min="13" max="13" width="13.7109375" bestFit="1" customWidth="1"/>
  </cols>
  <sheetData>
    <row r="1" spans="1:8" ht="26.25" x14ac:dyDescent="0.4">
      <c r="A1" s="80"/>
      <c r="B1" s="152"/>
      <c r="C1" s="152"/>
      <c r="D1" s="61"/>
      <c r="E1" s="61"/>
      <c r="F1" s="61"/>
      <c r="G1" s="61"/>
      <c r="H1" s="61"/>
    </row>
    <row r="2" spans="1:8" x14ac:dyDescent="0.25">
      <c r="A2" s="81"/>
      <c r="D2" s="5"/>
      <c r="E2" s="5"/>
      <c r="F2" s="5"/>
      <c r="G2" s="5"/>
    </row>
    <row r="3" spans="1:8" ht="54" customHeight="1" x14ac:dyDescent="0.25">
      <c r="A3" s="77" t="s">
        <v>774</v>
      </c>
      <c r="B3" s="77" t="s">
        <v>1050</v>
      </c>
      <c r="C3" s="77" t="s">
        <v>1054</v>
      </c>
      <c r="D3" s="77" t="s">
        <v>1051</v>
      </c>
      <c r="H3"/>
    </row>
    <row r="4" spans="1:8" ht="39.950000000000003" customHeight="1" x14ac:dyDescent="0.25">
      <c r="A4" s="221" t="s">
        <v>51</v>
      </c>
      <c r="B4" s="245" t="s">
        <v>1049</v>
      </c>
      <c r="C4" s="245"/>
      <c r="D4" s="245"/>
      <c r="H4"/>
    </row>
    <row r="5" spans="1:8" ht="39.950000000000003" customHeight="1" x14ac:dyDescent="0.25">
      <c r="A5" s="82" t="s">
        <v>59</v>
      </c>
      <c r="B5" s="244" t="s">
        <v>1053</v>
      </c>
      <c r="C5" s="244"/>
      <c r="D5" s="244" t="s">
        <v>1052</v>
      </c>
      <c r="H5"/>
    </row>
    <row r="6" spans="1:8" ht="39.950000000000003" customHeight="1" x14ac:dyDescent="0.25">
      <c r="A6" s="77" t="s">
        <v>85</v>
      </c>
      <c r="B6" s="244" t="s">
        <v>1056</v>
      </c>
      <c r="C6" s="245" t="s">
        <v>1055</v>
      </c>
      <c r="D6" s="245" t="s">
        <v>1057</v>
      </c>
      <c r="H6"/>
    </row>
    <row r="7" spans="1:8" ht="105" x14ac:dyDescent="0.25">
      <c r="A7" s="83" t="s">
        <v>145</v>
      </c>
      <c r="B7" s="244" t="s">
        <v>1062</v>
      </c>
      <c r="C7" s="246" t="s">
        <v>1058</v>
      </c>
      <c r="D7" s="245" t="s">
        <v>1057</v>
      </c>
      <c r="H7"/>
    </row>
    <row r="8" spans="1:8" ht="45" x14ac:dyDescent="0.25">
      <c r="A8" s="77" t="s">
        <v>139</v>
      </c>
      <c r="B8" s="244" t="s">
        <v>1060</v>
      </c>
      <c r="C8" s="244" t="s">
        <v>1061</v>
      </c>
      <c r="D8" s="245" t="s">
        <v>1059</v>
      </c>
      <c r="H8"/>
    </row>
    <row r="9" spans="1:8" ht="75" x14ac:dyDescent="0.25">
      <c r="A9" s="77" t="s">
        <v>155</v>
      </c>
      <c r="B9" s="244" t="s">
        <v>1063</v>
      </c>
      <c r="C9" s="244" t="s">
        <v>1064</v>
      </c>
      <c r="D9" s="245" t="s">
        <v>1057</v>
      </c>
      <c r="H9"/>
    </row>
    <row r="10" spans="1:8" ht="60" x14ac:dyDescent="0.25">
      <c r="A10" s="84" t="s">
        <v>153</v>
      </c>
      <c r="B10" s="244" t="s">
        <v>1065</v>
      </c>
      <c r="C10" s="244"/>
      <c r="D10" s="245" t="s">
        <v>1057</v>
      </c>
      <c r="H10"/>
    </row>
    <row r="11" spans="1:8" ht="39.950000000000003" customHeight="1" x14ac:dyDescent="0.25">
      <c r="A11" s="77" t="s">
        <v>183</v>
      </c>
      <c r="B11" s="244" t="s">
        <v>1066</v>
      </c>
      <c r="C11" s="244"/>
      <c r="D11" s="244"/>
      <c r="H11"/>
    </row>
    <row r="12" spans="1:8" ht="45" x14ac:dyDescent="0.25">
      <c r="A12" s="77" t="s">
        <v>266</v>
      </c>
      <c r="B12" s="244" t="s">
        <v>1067</v>
      </c>
      <c r="C12" s="244"/>
      <c r="D12" s="245" t="s">
        <v>1057</v>
      </c>
      <c r="H12"/>
    </row>
    <row r="13" spans="1:8" ht="39.950000000000003" customHeight="1" x14ac:dyDescent="0.25">
      <c r="A13" s="222" t="s">
        <v>241</v>
      </c>
      <c r="B13" s="244"/>
      <c r="C13" s="244"/>
      <c r="D13" s="245"/>
      <c r="H13"/>
    </row>
    <row r="14" spans="1:8" ht="39.950000000000003" customHeight="1" x14ac:dyDescent="0.25">
      <c r="A14" s="221" t="s">
        <v>290</v>
      </c>
      <c r="B14" s="244"/>
      <c r="C14" s="244"/>
      <c r="D14" s="244"/>
      <c r="H14"/>
    </row>
    <row r="15" spans="1:8" ht="75" x14ac:dyDescent="0.25">
      <c r="A15" s="86" t="s">
        <v>356</v>
      </c>
      <c r="B15" s="244" t="s">
        <v>1069</v>
      </c>
      <c r="C15" s="246" t="s">
        <v>1068</v>
      </c>
      <c r="D15" s="244" t="s">
        <v>1075</v>
      </c>
      <c r="H15"/>
    </row>
    <row r="16" spans="1:8" ht="39.950000000000003" customHeight="1" x14ac:dyDescent="0.25">
      <c r="A16" s="221" t="s">
        <v>79</v>
      </c>
      <c r="B16" s="245"/>
      <c r="C16" s="245"/>
      <c r="D16" s="245"/>
      <c r="H16"/>
    </row>
    <row r="17" spans="1:8" ht="39.950000000000003" customHeight="1" x14ac:dyDescent="0.25">
      <c r="A17" s="223" t="s">
        <v>360</v>
      </c>
      <c r="B17" s="244"/>
      <c r="C17" s="244"/>
      <c r="D17" s="244"/>
      <c r="H17"/>
    </row>
    <row r="18" spans="1:8" ht="76.5" customHeight="1" x14ac:dyDescent="0.25">
      <c r="A18" s="88" t="s">
        <v>87</v>
      </c>
      <c r="B18" s="244" t="s">
        <v>1070</v>
      </c>
      <c r="C18" s="245"/>
      <c r="D18" s="245" t="s">
        <v>1071</v>
      </c>
      <c r="H18"/>
    </row>
    <row r="19" spans="1:8" ht="58.15" customHeight="1" x14ac:dyDescent="0.25">
      <c r="A19" s="77" t="s">
        <v>686</v>
      </c>
      <c r="B19" s="244" t="s">
        <v>1072</v>
      </c>
      <c r="C19" s="244" t="s">
        <v>1073</v>
      </c>
      <c r="D19" s="244"/>
      <c r="H19"/>
    </row>
    <row r="20" spans="1:8" ht="75" x14ac:dyDescent="0.25">
      <c r="A20" s="77" t="s">
        <v>149</v>
      </c>
      <c r="B20" s="244" t="s">
        <v>1074</v>
      </c>
      <c r="C20" s="245" t="s">
        <v>1076</v>
      </c>
      <c r="D20" s="244" t="s">
        <v>1075</v>
      </c>
      <c r="H20"/>
    </row>
    <row r="21" spans="1:8" ht="45" x14ac:dyDescent="0.25">
      <c r="A21" s="77" t="s">
        <v>189</v>
      </c>
      <c r="B21" s="244" t="s">
        <v>1229</v>
      </c>
      <c r="C21" s="245"/>
      <c r="D21" s="245" t="s">
        <v>1230</v>
      </c>
      <c r="H21"/>
    </row>
    <row r="22" spans="1:8" ht="39.950000000000003" customHeight="1" x14ac:dyDescent="0.25">
      <c r="A22" s="221" t="s">
        <v>30</v>
      </c>
      <c r="B22" s="244"/>
      <c r="C22" s="244"/>
      <c r="D22" s="244"/>
      <c r="H22"/>
    </row>
    <row r="23" spans="1:8" ht="105" x14ac:dyDescent="0.25">
      <c r="A23" s="77" t="s">
        <v>28</v>
      </c>
      <c r="B23" s="244" t="s">
        <v>1231</v>
      </c>
      <c r="C23" s="245"/>
      <c r="D23" s="245" t="s">
        <v>1071</v>
      </c>
      <c r="H23"/>
    </row>
    <row r="24" spans="1:8" ht="39.950000000000003" customHeight="1" x14ac:dyDescent="0.25">
      <c r="H24"/>
    </row>
    <row r="25" spans="1:8" ht="35.1" customHeight="1" x14ac:dyDescent="0.25">
      <c r="A25" s="231"/>
      <c r="H25"/>
    </row>
    <row r="26" spans="1:8" ht="35.1" customHeight="1" x14ac:dyDescent="0.25">
      <c r="A26" s="231"/>
      <c r="H26"/>
    </row>
    <row r="27" spans="1:8" ht="35.1" customHeight="1" x14ac:dyDescent="0.25">
      <c r="H27"/>
    </row>
    <row r="28" spans="1:8" ht="35.1" customHeight="1" x14ac:dyDescent="0.25"/>
    <row r="29" spans="1:8" ht="35.1" customHeight="1" x14ac:dyDescent="0.25"/>
    <row r="30" spans="1:8" ht="35.1" customHeight="1" x14ac:dyDescent="0.25"/>
    <row r="33" ht="35.1" customHeight="1" x14ac:dyDescent="0.25"/>
    <row r="34" ht="35.1" customHeight="1" x14ac:dyDescent="0.25"/>
    <row r="35" ht="35.1" customHeight="1" x14ac:dyDescent="0.25"/>
    <row r="36" ht="35.1" customHeight="1" x14ac:dyDescent="0.25"/>
    <row r="37" ht="35.1" customHeight="1" x14ac:dyDescent="0.25"/>
    <row r="38" ht="35.1" customHeight="1" x14ac:dyDescent="0.25"/>
    <row r="39" ht="35.1" customHeight="1" x14ac:dyDescent="0.25"/>
    <row r="40" ht="35.1" customHeight="1" x14ac:dyDescent="0.25"/>
    <row r="41" ht="35.1" customHeight="1" x14ac:dyDescent="0.25"/>
    <row r="42" ht="35.1" customHeight="1" x14ac:dyDescent="0.25"/>
    <row r="43" ht="35.1" customHeight="1" x14ac:dyDescent="0.25"/>
    <row r="44" ht="35.1" customHeight="1" x14ac:dyDescent="0.25"/>
    <row r="45" ht="35.1" customHeight="1" x14ac:dyDescent="0.25"/>
    <row r="46" ht="35.1" customHeight="1" x14ac:dyDescent="0.25"/>
    <row r="47" ht="35.1" customHeight="1" x14ac:dyDescent="0.25"/>
    <row r="48" ht="35.1" customHeight="1" x14ac:dyDescent="0.25"/>
    <row r="49" ht="35.1" customHeight="1" x14ac:dyDescent="0.25"/>
    <row r="50" ht="35.1" customHeight="1" x14ac:dyDescent="0.25"/>
    <row r="51" ht="35.1" customHeight="1" x14ac:dyDescent="0.25"/>
    <row r="52" ht="35.1" customHeight="1" x14ac:dyDescent="0.25"/>
  </sheetData>
  <autoFilter ref="A3:D3" xr:uid="{2EFF7CA0-F736-49DD-AF98-EDBEB196E609}"/>
  <conditionalFormatting sqref="B28:C30">
    <cfRule type="cellIs" dxfId="2" priority="9" operator="greaterThan">
      <formula>0</formula>
    </cfRule>
  </conditionalFormatting>
  <conditionalFormatting sqref="A2">
    <cfRule type="cellIs" dxfId="1" priority="5" operator="equal">
      <formula>"Attention !"</formula>
    </cfRule>
    <cfRule type="cellIs" dxfId="0" priority="6" operator="equal">
      <formula>"ok"</formula>
    </cfRule>
  </conditionalFormatting>
  <pageMargins left="0.7" right="0.7" top="0.75" bottom="0.75" header="0.3" footer="0.3"/>
  <pageSetup paperSize="9" scale="4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A627B-5F31-46C0-8FA0-D42A88358DCC}">
  <sheetPr codeName="Feuil19">
    <pageSetUpPr fitToPage="1"/>
  </sheetPr>
  <dimension ref="A1:L2803"/>
  <sheetViews>
    <sheetView zoomScale="90" zoomScaleNormal="90" workbookViewId="0">
      <pane ySplit="1" topLeftCell="A2" activePane="bottomLeft" state="frozen"/>
      <selection pane="bottomLeft" activeCell="J32" sqref="A1:J32"/>
    </sheetView>
  </sheetViews>
  <sheetFormatPr baseColWidth="10" defaultColWidth="9.140625" defaultRowHeight="15" x14ac:dyDescent="0.25"/>
  <cols>
    <col min="1" max="1" width="9.28515625" style="6" customWidth="1"/>
    <col min="2" max="2" width="13.140625" style="6" bestFit="1" customWidth="1"/>
    <col min="3" max="3" width="10.42578125" style="8" bestFit="1" customWidth="1"/>
    <col min="4" max="5" width="13.42578125" style="11" customWidth="1"/>
    <col min="6" max="6" width="17.28515625" style="22" bestFit="1" customWidth="1"/>
    <col min="7" max="7" width="14.28515625" style="22" bestFit="1" customWidth="1"/>
    <col min="8" max="8" width="17.5703125" style="53" customWidth="1"/>
    <col min="9" max="9" width="25.42578125" style="7" customWidth="1"/>
    <col min="10" max="10" width="17.140625" style="7" customWidth="1"/>
    <col min="11" max="16384" width="9.140625" style="7"/>
  </cols>
  <sheetData>
    <row r="1" spans="1:12" ht="40.5" customHeight="1" x14ac:dyDescent="0.25">
      <c r="A1" s="14" t="s">
        <v>391</v>
      </c>
      <c r="B1" s="193" t="s">
        <v>392</v>
      </c>
      <c r="C1" s="194" t="s">
        <v>393</v>
      </c>
      <c r="D1" s="194" t="s">
        <v>394</v>
      </c>
      <c r="E1" s="194" t="s">
        <v>1256</v>
      </c>
      <c r="F1" s="195" t="s">
        <v>390</v>
      </c>
      <c r="G1" s="195"/>
      <c r="H1" s="196" t="s">
        <v>387</v>
      </c>
      <c r="I1" s="197" t="s">
        <v>388</v>
      </c>
      <c r="J1" s="197" t="s">
        <v>408</v>
      </c>
    </row>
    <row r="2" spans="1:12" ht="21" customHeight="1" x14ac:dyDescent="0.25">
      <c r="B2" s="198"/>
      <c r="C2" s="198"/>
      <c r="D2" s="199"/>
      <c r="E2" s="199"/>
      <c r="F2" s="27" t="s">
        <v>51</v>
      </c>
      <c r="G2" s="27" t="s">
        <v>931</v>
      </c>
      <c r="H2" s="27" t="s">
        <v>922</v>
      </c>
      <c r="I2" s="200"/>
      <c r="J2" s="214"/>
    </row>
    <row r="3" spans="1:12" ht="21" customHeight="1" x14ac:dyDescent="0.25">
      <c r="B3" s="198"/>
      <c r="C3" s="198"/>
      <c r="D3" s="199"/>
      <c r="E3" s="199"/>
      <c r="F3" s="28" t="s">
        <v>59</v>
      </c>
      <c r="G3" s="28" t="s">
        <v>784</v>
      </c>
      <c r="H3" s="28" t="s">
        <v>907</v>
      </c>
      <c r="I3" s="200"/>
      <c r="J3" s="214"/>
    </row>
    <row r="4" spans="1:12" ht="21" customHeight="1" x14ac:dyDescent="0.25">
      <c r="B4" s="198"/>
      <c r="C4" s="198"/>
      <c r="D4" s="199"/>
      <c r="E4" s="199"/>
      <c r="F4" s="28" t="s">
        <v>59</v>
      </c>
      <c r="G4" s="28" t="s">
        <v>1234</v>
      </c>
      <c r="H4" s="28" t="s">
        <v>1248</v>
      </c>
      <c r="I4" s="200"/>
      <c r="J4" s="214"/>
    </row>
    <row r="5" spans="1:12" ht="21" customHeight="1" x14ac:dyDescent="0.25">
      <c r="B5" s="198"/>
      <c r="C5" s="198"/>
      <c r="D5" s="199"/>
      <c r="E5" s="199"/>
      <c r="F5" s="27" t="s">
        <v>79</v>
      </c>
      <c r="G5" s="27" t="s">
        <v>1240</v>
      </c>
      <c r="H5" s="37" t="s">
        <v>1249</v>
      </c>
      <c r="I5" s="200"/>
      <c r="J5" s="214"/>
    </row>
    <row r="6" spans="1:12" ht="21" customHeight="1" x14ac:dyDescent="0.25">
      <c r="B6" s="198"/>
      <c r="C6" s="198"/>
      <c r="D6" s="198"/>
      <c r="E6" s="198"/>
      <c r="F6" s="29" t="s">
        <v>87</v>
      </c>
      <c r="G6" s="29" t="s">
        <v>895</v>
      </c>
      <c r="H6" s="39" t="s">
        <v>908</v>
      </c>
      <c r="I6" s="200"/>
      <c r="J6" s="214"/>
    </row>
    <row r="7" spans="1:12" ht="21" customHeight="1" x14ac:dyDescent="0.25">
      <c r="B7" s="198"/>
      <c r="C7" s="198"/>
      <c r="D7" s="199"/>
      <c r="E7" s="199"/>
      <c r="F7" s="29" t="s">
        <v>87</v>
      </c>
      <c r="G7" s="29" t="s">
        <v>930</v>
      </c>
      <c r="H7" s="39" t="s">
        <v>921</v>
      </c>
      <c r="I7" s="200"/>
      <c r="J7" s="214"/>
    </row>
    <row r="8" spans="1:12" ht="21" customHeight="1" x14ac:dyDescent="0.25">
      <c r="B8" s="198"/>
      <c r="C8" s="198"/>
      <c r="D8" s="199"/>
      <c r="E8" s="199"/>
      <c r="F8" s="29" t="s">
        <v>87</v>
      </c>
      <c r="G8" s="29" t="s">
        <v>1237</v>
      </c>
      <c r="H8" s="39" t="s">
        <v>1250</v>
      </c>
      <c r="I8" s="200"/>
      <c r="J8" s="214"/>
    </row>
    <row r="9" spans="1:12" ht="21" customHeight="1" x14ac:dyDescent="0.25">
      <c r="B9" s="198"/>
      <c r="C9" s="198"/>
      <c r="D9" s="199"/>
      <c r="E9" s="199"/>
      <c r="F9" s="29" t="s">
        <v>87</v>
      </c>
      <c r="G9" s="29" t="s">
        <v>1238</v>
      </c>
      <c r="H9" s="39" t="s">
        <v>1251</v>
      </c>
      <c r="I9" s="200"/>
      <c r="J9" s="214"/>
    </row>
    <row r="10" spans="1:12" ht="21" customHeight="1" x14ac:dyDescent="0.25">
      <c r="B10" s="198"/>
      <c r="C10" s="198"/>
      <c r="D10" s="199"/>
      <c r="E10" s="199"/>
      <c r="F10" s="27" t="s">
        <v>85</v>
      </c>
      <c r="G10" s="27" t="s">
        <v>953</v>
      </c>
      <c r="H10" s="37" t="s">
        <v>958</v>
      </c>
      <c r="I10" s="200"/>
      <c r="J10" s="214"/>
      <c r="K10"/>
    </row>
    <row r="11" spans="1:12" ht="21" customHeight="1" x14ac:dyDescent="0.25">
      <c r="B11" s="198"/>
      <c r="C11" s="198"/>
      <c r="D11" s="199"/>
      <c r="E11" s="199"/>
      <c r="F11" s="27" t="s">
        <v>85</v>
      </c>
      <c r="G11" s="27" t="s">
        <v>1242</v>
      </c>
      <c r="H11" s="37" t="s">
        <v>1252</v>
      </c>
      <c r="I11" s="200"/>
      <c r="J11" s="214"/>
    </row>
    <row r="12" spans="1:12" customFormat="1" ht="24" customHeight="1" x14ac:dyDescent="0.25">
      <c r="A12" s="6" t="str">
        <f>IF(B12="CHF","CHF",LEFT(B12,1))</f>
        <v/>
      </c>
      <c r="B12" s="198"/>
      <c r="C12" s="198"/>
      <c r="D12" s="199"/>
      <c r="E12" s="199"/>
      <c r="F12" s="27" t="s">
        <v>85</v>
      </c>
      <c r="G12" s="27" t="s">
        <v>1370</v>
      </c>
      <c r="H12" s="27" t="s">
        <v>1373</v>
      </c>
      <c r="I12" s="200"/>
      <c r="J12" s="199"/>
      <c r="K12" s="7"/>
    </row>
    <row r="13" spans="1:12" ht="21" customHeight="1" x14ac:dyDescent="0.25">
      <c r="B13" s="198"/>
      <c r="C13" s="198"/>
      <c r="D13" s="199"/>
      <c r="E13" s="199"/>
      <c r="F13" s="30" t="s">
        <v>145</v>
      </c>
      <c r="G13" s="30" t="s">
        <v>927</v>
      </c>
      <c r="H13" s="41" t="s">
        <v>921</v>
      </c>
      <c r="I13" s="200"/>
      <c r="J13" s="214"/>
    </row>
    <row r="14" spans="1:12" ht="21" customHeight="1" x14ac:dyDescent="0.25">
      <c r="B14" s="198"/>
      <c r="C14" s="198"/>
      <c r="D14" s="199"/>
      <c r="E14" s="199"/>
      <c r="F14" s="30" t="s">
        <v>145</v>
      </c>
      <c r="G14" s="30" t="s">
        <v>955</v>
      </c>
      <c r="H14" s="41" t="s">
        <v>959</v>
      </c>
      <c r="I14" s="200"/>
      <c r="J14" s="214"/>
    </row>
    <row r="15" spans="1:12" customFormat="1" ht="21" customHeight="1" x14ac:dyDescent="0.25">
      <c r="A15" s="6"/>
      <c r="B15" s="198"/>
      <c r="C15" s="198"/>
      <c r="D15" s="199"/>
      <c r="E15" s="199"/>
      <c r="F15" s="30" t="s">
        <v>145</v>
      </c>
      <c r="G15" s="30" t="s">
        <v>1235</v>
      </c>
      <c r="H15" s="41" t="s">
        <v>1253</v>
      </c>
      <c r="I15" s="200"/>
      <c r="J15" s="214"/>
      <c r="K15" s="7"/>
    </row>
    <row r="16" spans="1:12" customFormat="1" ht="21" customHeight="1" x14ac:dyDescent="0.25">
      <c r="A16" s="6"/>
      <c r="B16" s="198"/>
      <c r="C16" s="198"/>
      <c r="D16" s="199"/>
      <c r="E16" s="199"/>
      <c r="F16" s="31" t="s">
        <v>153</v>
      </c>
      <c r="G16" s="31" t="s">
        <v>956</v>
      </c>
      <c r="H16" s="43" t="s">
        <v>958</v>
      </c>
      <c r="I16" s="200"/>
      <c r="J16" s="214"/>
      <c r="L16" s="7"/>
    </row>
    <row r="17" spans="1:12" customFormat="1" ht="21" customHeight="1" x14ac:dyDescent="0.25">
      <c r="A17" s="6"/>
      <c r="B17" s="198"/>
      <c r="C17" s="198"/>
      <c r="D17" s="199"/>
      <c r="E17" s="199"/>
      <c r="F17" s="27" t="s">
        <v>155</v>
      </c>
      <c r="G17" s="27" t="s">
        <v>934</v>
      </c>
      <c r="H17" s="37" t="s">
        <v>922</v>
      </c>
      <c r="I17" s="200"/>
      <c r="J17" s="214"/>
      <c r="K17" s="7"/>
      <c r="L17" s="7"/>
    </row>
    <row r="18" spans="1:12" customFormat="1" ht="21" customHeight="1" x14ac:dyDescent="0.25">
      <c r="A18" s="6"/>
      <c r="B18" s="198"/>
      <c r="C18" s="198"/>
      <c r="D18" s="199"/>
      <c r="E18" s="199"/>
      <c r="F18" s="27" t="s">
        <v>155</v>
      </c>
      <c r="G18" s="27" t="s">
        <v>1245</v>
      </c>
      <c r="H18" s="37" t="s">
        <v>1249</v>
      </c>
      <c r="I18" s="200"/>
      <c r="J18" s="199"/>
    </row>
    <row r="19" spans="1:12" customFormat="1" ht="24" customHeight="1" x14ac:dyDescent="0.25">
      <c r="A19" s="6" t="str">
        <f>IF(B19="CHF","CHF",LEFT(B19,1))</f>
        <v/>
      </c>
      <c r="B19" s="198"/>
      <c r="C19" s="198"/>
      <c r="D19" s="199"/>
      <c r="E19" s="199"/>
      <c r="F19" s="27" t="s">
        <v>155</v>
      </c>
      <c r="G19" s="27" t="s">
        <v>1372</v>
      </c>
      <c r="H19" s="27" t="s">
        <v>1374</v>
      </c>
      <c r="I19" s="200"/>
      <c r="J19" s="199"/>
      <c r="K19" s="7"/>
    </row>
    <row r="20" spans="1:12" customFormat="1" ht="21" customHeight="1" x14ac:dyDescent="0.25">
      <c r="A20" s="6"/>
      <c r="B20" s="198"/>
      <c r="C20" s="198"/>
      <c r="D20" s="199"/>
      <c r="E20" s="199"/>
      <c r="F20" s="32" t="s">
        <v>241</v>
      </c>
      <c r="G20" s="32" t="s">
        <v>1241</v>
      </c>
      <c r="H20" s="45" t="s">
        <v>1249</v>
      </c>
      <c r="I20" s="200"/>
      <c r="J20" s="199"/>
    </row>
    <row r="21" spans="1:12" customFormat="1" ht="21" customHeight="1" x14ac:dyDescent="0.25">
      <c r="A21" s="6"/>
      <c r="B21" s="198"/>
      <c r="C21" s="198"/>
      <c r="D21" s="199"/>
      <c r="E21" s="199"/>
      <c r="F21" s="27" t="s">
        <v>266</v>
      </c>
      <c r="G21" s="27" t="s">
        <v>957</v>
      </c>
      <c r="H21" s="37" t="s">
        <v>960</v>
      </c>
      <c r="I21" s="200"/>
      <c r="J21" s="199"/>
    </row>
    <row r="22" spans="1:12" customFormat="1" ht="21" customHeight="1" x14ac:dyDescent="0.25">
      <c r="A22" s="6"/>
      <c r="B22" s="198"/>
      <c r="C22" s="198"/>
      <c r="D22" s="199"/>
      <c r="E22" s="199"/>
      <c r="F22" s="27" t="s">
        <v>266</v>
      </c>
      <c r="G22" s="27" t="s">
        <v>1236</v>
      </c>
      <c r="H22" s="37" t="s">
        <v>1254</v>
      </c>
      <c r="I22" s="200"/>
      <c r="J22" s="199"/>
    </row>
    <row r="23" spans="1:12" customFormat="1" ht="21" customHeight="1" x14ac:dyDescent="0.25">
      <c r="A23" s="6"/>
      <c r="B23" s="198"/>
      <c r="C23" s="198"/>
      <c r="D23" s="199"/>
      <c r="E23" s="199"/>
      <c r="F23" s="27" t="s">
        <v>290</v>
      </c>
      <c r="G23" s="27" t="s">
        <v>1244</v>
      </c>
      <c r="H23" s="37" t="s">
        <v>1249</v>
      </c>
      <c r="I23" s="200"/>
      <c r="J23" s="199"/>
    </row>
    <row r="24" spans="1:12" customFormat="1" ht="21" customHeight="1" x14ac:dyDescent="0.25">
      <c r="A24" s="6"/>
      <c r="B24" s="198"/>
      <c r="C24" s="198"/>
      <c r="D24" s="199"/>
      <c r="E24" s="199"/>
      <c r="F24" s="33" t="s">
        <v>356</v>
      </c>
      <c r="G24" s="33" t="s">
        <v>894</v>
      </c>
      <c r="H24" s="47" t="s">
        <v>909</v>
      </c>
      <c r="I24" s="200"/>
      <c r="J24" s="199"/>
    </row>
    <row r="25" spans="1:12" customFormat="1" ht="21" customHeight="1" x14ac:dyDescent="0.25">
      <c r="A25" s="6"/>
      <c r="B25" s="198"/>
      <c r="C25" s="198"/>
      <c r="D25" s="199"/>
      <c r="E25" s="199"/>
      <c r="F25" s="33" t="s">
        <v>356</v>
      </c>
      <c r="G25" s="33" t="s">
        <v>1232</v>
      </c>
      <c r="H25" s="47" t="s">
        <v>1248</v>
      </c>
      <c r="I25" s="200"/>
      <c r="J25" s="199"/>
    </row>
    <row r="26" spans="1:12" customFormat="1" ht="24" customHeight="1" x14ac:dyDescent="0.25">
      <c r="A26" s="6" t="str">
        <f t="shared" ref="A26:A86" si="0">IF(B26="CHF","CHF",LEFT(B26,1))</f>
        <v/>
      </c>
      <c r="B26" s="198"/>
      <c r="C26" s="198"/>
      <c r="D26" s="199"/>
      <c r="E26" s="199"/>
      <c r="F26" s="27" t="s">
        <v>149</v>
      </c>
      <c r="G26" s="27" t="s">
        <v>896</v>
      </c>
      <c r="H26" s="37" t="s">
        <v>910</v>
      </c>
      <c r="I26" s="200"/>
      <c r="J26" s="199"/>
    </row>
    <row r="27" spans="1:12" customFormat="1" ht="24" customHeight="1" x14ac:dyDescent="0.25">
      <c r="A27" s="6" t="str">
        <f t="shared" si="0"/>
        <v/>
      </c>
      <c r="B27" s="198"/>
      <c r="C27" s="198"/>
      <c r="D27" s="199"/>
      <c r="E27" s="199"/>
      <c r="F27" s="27" t="s">
        <v>149</v>
      </c>
      <c r="G27" s="27" t="s">
        <v>1246</v>
      </c>
      <c r="H27" s="37" t="s">
        <v>1255</v>
      </c>
      <c r="I27" s="200"/>
      <c r="J27" s="199"/>
    </row>
    <row r="28" spans="1:12" customFormat="1" ht="24" customHeight="1" x14ac:dyDescent="0.25">
      <c r="A28" s="6" t="str">
        <f t="shared" si="0"/>
        <v/>
      </c>
      <c r="B28" s="198"/>
      <c r="C28" s="198"/>
      <c r="D28" s="199"/>
      <c r="E28" s="199"/>
      <c r="F28" s="27" t="s">
        <v>189</v>
      </c>
      <c r="G28" s="27" t="s">
        <v>932</v>
      </c>
      <c r="H28" s="27" t="s">
        <v>922</v>
      </c>
      <c r="I28" s="200"/>
      <c r="J28" s="199"/>
    </row>
    <row r="29" spans="1:12" customFormat="1" ht="24" customHeight="1" x14ac:dyDescent="0.25">
      <c r="A29" s="6" t="str">
        <f t="shared" si="0"/>
        <v/>
      </c>
      <c r="B29" s="198"/>
      <c r="C29" s="198"/>
      <c r="D29" s="199"/>
      <c r="E29" s="199"/>
      <c r="F29" s="27" t="s">
        <v>189</v>
      </c>
      <c r="G29" s="27" t="s">
        <v>1243</v>
      </c>
      <c r="H29" s="27" t="s">
        <v>1252</v>
      </c>
      <c r="I29" s="200"/>
      <c r="J29" s="199"/>
    </row>
    <row r="30" spans="1:12" customFormat="1" ht="24" customHeight="1" x14ac:dyDescent="0.25">
      <c r="A30" s="6" t="str">
        <f t="shared" si="0"/>
        <v/>
      </c>
      <c r="B30" s="198"/>
      <c r="C30" s="198"/>
      <c r="D30" s="199"/>
      <c r="E30" s="199"/>
      <c r="F30" s="27" t="s">
        <v>28</v>
      </c>
      <c r="G30" s="27" t="s">
        <v>935</v>
      </c>
      <c r="H30" s="27" t="s">
        <v>1046</v>
      </c>
      <c r="I30" s="200"/>
      <c r="J30" s="199"/>
    </row>
    <row r="31" spans="1:12" customFormat="1" ht="24" customHeight="1" x14ac:dyDescent="0.25">
      <c r="A31" s="6" t="str">
        <f t="shared" si="0"/>
        <v/>
      </c>
      <c r="B31" s="198"/>
      <c r="C31" s="198"/>
      <c r="D31" s="199"/>
      <c r="E31" s="199"/>
      <c r="F31" s="27" t="s">
        <v>28</v>
      </c>
      <c r="G31" s="27" t="s">
        <v>1247</v>
      </c>
      <c r="H31" s="27" t="s">
        <v>1255</v>
      </c>
      <c r="I31" s="200"/>
      <c r="J31" s="199"/>
    </row>
    <row r="32" spans="1:12" customFormat="1" ht="24" customHeight="1" x14ac:dyDescent="0.25">
      <c r="A32" s="6" t="str">
        <f t="shared" si="0"/>
        <v/>
      </c>
      <c r="B32" s="198"/>
      <c r="C32" s="198"/>
      <c r="D32" s="199"/>
      <c r="E32" s="199"/>
      <c r="F32" s="27" t="s">
        <v>139</v>
      </c>
      <c r="G32" s="27" t="s">
        <v>933</v>
      </c>
      <c r="H32" s="27" t="s">
        <v>922</v>
      </c>
      <c r="I32" s="200"/>
      <c r="J32" s="199"/>
    </row>
    <row r="33" spans="1:10" customFormat="1" x14ac:dyDescent="0.25">
      <c r="A33" s="6" t="str">
        <f t="shared" si="0"/>
        <v/>
      </c>
      <c r="B33" s="8"/>
      <c r="C33" s="8"/>
      <c r="D33" s="11"/>
      <c r="E33" s="11"/>
      <c r="F33" s="21" t="s">
        <v>882</v>
      </c>
      <c r="G33" s="21"/>
      <c r="H33" s="19" t="s">
        <v>882</v>
      </c>
      <c r="I33" s="10"/>
      <c r="J33" s="11"/>
    </row>
    <row r="34" spans="1:10" customFormat="1" x14ac:dyDescent="0.25">
      <c r="A34" s="6" t="str">
        <f t="shared" si="0"/>
        <v/>
      </c>
      <c r="B34" s="8"/>
      <c r="C34" s="8"/>
      <c r="D34" s="11"/>
      <c r="E34" s="11"/>
      <c r="F34" s="21" t="s">
        <v>882</v>
      </c>
      <c r="G34" s="21"/>
      <c r="H34" s="19" t="s">
        <v>882</v>
      </c>
      <c r="I34" s="10"/>
      <c r="J34" s="11"/>
    </row>
    <row r="35" spans="1:10" customFormat="1" x14ac:dyDescent="0.25">
      <c r="A35" s="6" t="str">
        <f t="shared" si="0"/>
        <v/>
      </c>
      <c r="B35" s="8"/>
      <c r="C35" s="8"/>
      <c r="D35" s="11"/>
      <c r="E35" s="11"/>
      <c r="F35" s="21" t="s">
        <v>882</v>
      </c>
      <c r="G35" s="21"/>
      <c r="H35" s="19" t="s">
        <v>882</v>
      </c>
      <c r="I35" s="10"/>
      <c r="J35" s="11"/>
    </row>
    <row r="36" spans="1:10" customFormat="1" x14ac:dyDescent="0.25">
      <c r="A36" s="6" t="str">
        <f t="shared" si="0"/>
        <v/>
      </c>
      <c r="B36" s="8"/>
      <c r="C36" s="8"/>
      <c r="D36" s="11"/>
      <c r="E36" s="11"/>
      <c r="F36" s="21" t="s">
        <v>882</v>
      </c>
      <c r="G36" s="21"/>
      <c r="H36" s="19" t="s">
        <v>882</v>
      </c>
      <c r="I36" s="10"/>
      <c r="J36" s="11"/>
    </row>
    <row r="37" spans="1:10" customFormat="1" x14ac:dyDescent="0.25">
      <c r="A37" s="6" t="str">
        <f t="shared" si="0"/>
        <v/>
      </c>
      <c r="B37" s="8"/>
      <c r="C37" s="8"/>
      <c r="D37" s="11"/>
      <c r="E37" s="11"/>
      <c r="F37" s="21" t="s">
        <v>882</v>
      </c>
      <c r="G37" s="21"/>
      <c r="H37" s="19" t="s">
        <v>882</v>
      </c>
      <c r="I37" s="10"/>
      <c r="J37" s="11"/>
    </row>
    <row r="38" spans="1:10" customFormat="1" x14ac:dyDescent="0.25">
      <c r="A38" s="6" t="str">
        <f t="shared" si="0"/>
        <v/>
      </c>
      <c r="B38" s="8"/>
      <c r="C38" s="8"/>
      <c r="D38" s="11"/>
      <c r="E38" s="11"/>
      <c r="F38" s="21" t="s">
        <v>882</v>
      </c>
      <c r="G38" s="21"/>
      <c r="H38" s="19" t="s">
        <v>882</v>
      </c>
      <c r="I38" s="10"/>
      <c r="J38" s="11"/>
    </row>
    <row r="39" spans="1:10" customFormat="1" x14ac:dyDescent="0.25">
      <c r="A39" s="6" t="str">
        <f t="shared" si="0"/>
        <v/>
      </c>
      <c r="B39" s="8"/>
      <c r="C39" s="8"/>
      <c r="D39" s="11"/>
      <c r="E39" s="11"/>
      <c r="F39" s="21" t="s">
        <v>882</v>
      </c>
      <c r="G39" s="21"/>
      <c r="H39" s="19" t="s">
        <v>882</v>
      </c>
      <c r="I39" s="10"/>
      <c r="J39" s="11"/>
    </row>
    <row r="40" spans="1:10" customFormat="1" x14ac:dyDescent="0.25">
      <c r="A40" s="6" t="str">
        <f t="shared" si="0"/>
        <v/>
      </c>
      <c r="B40" s="8"/>
      <c r="C40" s="8"/>
      <c r="D40" s="11"/>
      <c r="E40" s="11"/>
      <c r="F40" s="21" t="s">
        <v>882</v>
      </c>
      <c r="G40" s="21"/>
      <c r="H40" s="19" t="s">
        <v>882</v>
      </c>
      <c r="I40" s="10"/>
      <c r="J40" s="11"/>
    </row>
    <row r="41" spans="1:10" customFormat="1" x14ac:dyDescent="0.25">
      <c r="A41" s="6" t="str">
        <f t="shared" si="0"/>
        <v/>
      </c>
      <c r="B41" s="8"/>
      <c r="C41" s="8"/>
      <c r="D41" s="11"/>
      <c r="E41" s="11"/>
      <c r="F41" s="21" t="s">
        <v>882</v>
      </c>
      <c r="G41" s="21"/>
      <c r="H41" s="19" t="s">
        <v>882</v>
      </c>
      <c r="I41" s="10"/>
      <c r="J41" s="11"/>
    </row>
    <row r="42" spans="1:10" customFormat="1" x14ac:dyDescent="0.25">
      <c r="A42" s="6" t="str">
        <f t="shared" si="0"/>
        <v/>
      </c>
      <c r="B42" s="8"/>
      <c r="C42" s="8"/>
      <c r="D42" s="11"/>
      <c r="E42" s="11"/>
      <c r="F42" s="21" t="s">
        <v>882</v>
      </c>
      <c r="G42" s="21"/>
      <c r="H42" s="19" t="s">
        <v>882</v>
      </c>
      <c r="I42" s="10"/>
      <c r="J42" s="11"/>
    </row>
    <row r="43" spans="1:10" customFormat="1" x14ac:dyDescent="0.25">
      <c r="A43" s="6" t="str">
        <f t="shared" si="0"/>
        <v/>
      </c>
      <c r="B43" s="8"/>
      <c r="C43" s="8"/>
      <c r="D43" s="11"/>
      <c r="E43" s="11"/>
      <c r="F43" s="21" t="s">
        <v>882</v>
      </c>
      <c r="G43" s="21"/>
      <c r="H43" s="19" t="s">
        <v>882</v>
      </c>
      <c r="I43" s="10"/>
      <c r="J43" s="11"/>
    </row>
    <row r="44" spans="1:10" customFormat="1" x14ac:dyDescent="0.25">
      <c r="A44" s="6" t="str">
        <f t="shared" si="0"/>
        <v/>
      </c>
      <c r="B44" s="8"/>
      <c r="C44" s="8"/>
      <c r="D44" s="11"/>
      <c r="E44" s="11"/>
      <c r="F44" s="21" t="s">
        <v>882</v>
      </c>
      <c r="G44" s="21"/>
      <c r="H44" s="19" t="s">
        <v>882</v>
      </c>
      <c r="I44" s="10"/>
      <c r="J44" s="11"/>
    </row>
    <row r="45" spans="1:10" customFormat="1" x14ac:dyDescent="0.25">
      <c r="A45" s="6" t="str">
        <f t="shared" si="0"/>
        <v/>
      </c>
      <c r="B45" s="8"/>
      <c r="C45" s="8"/>
      <c r="D45" s="11"/>
      <c r="E45" s="11"/>
      <c r="F45" s="21" t="s">
        <v>882</v>
      </c>
      <c r="G45" s="21"/>
      <c r="H45" s="19" t="s">
        <v>882</v>
      </c>
      <c r="I45" s="10"/>
      <c r="J45" s="11"/>
    </row>
    <row r="46" spans="1:10" customFormat="1" x14ac:dyDescent="0.25">
      <c r="A46" s="6" t="str">
        <f t="shared" si="0"/>
        <v/>
      </c>
      <c r="B46" s="8"/>
      <c r="C46" s="8"/>
      <c r="D46" s="11"/>
      <c r="E46" s="11"/>
      <c r="F46" s="21" t="s">
        <v>882</v>
      </c>
      <c r="G46" s="21"/>
      <c r="H46" s="19" t="s">
        <v>882</v>
      </c>
      <c r="I46" s="10"/>
      <c r="J46" s="11"/>
    </row>
    <row r="47" spans="1:10" customFormat="1" x14ac:dyDescent="0.25">
      <c r="A47" s="6" t="str">
        <f t="shared" si="0"/>
        <v/>
      </c>
      <c r="B47" s="8"/>
      <c r="C47" s="8"/>
      <c r="D47" s="11"/>
      <c r="E47" s="11"/>
      <c r="F47" s="21" t="s">
        <v>882</v>
      </c>
      <c r="G47" s="21"/>
      <c r="H47" s="19" t="s">
        <v>882</v>
      </c>
      <c r="I47" s="10"/>
      <c r="J47" s="11"/>
    </row>
    <row r="48" spans="1:10" customFormat="1" x14ac:dyDescent="0.25">
      <c r="A48" s="6" t="str">
        <f t="shared" si="0"/>
        <v/>
      </c>
      <c r="B48" s="8"/>
      <c r="C48" s="8"/>
      <c r="D48" s="11"/>
      <c r="E48" s="11"/>
      <c r="F48" s="21" t="s">
        <v>882</v>
      </c>
      <c r="G48" s="21"/>
      <c r="H48" s="19" t="s">
        <v>882</v>
      </c>
      <c r="I48" s="10"/>
      <c r="J48" s="11"/>
    </row>
    <row r="49" spans="1:10" customFormat="1" x14ac:dyDescent="0.25">
      <c r="A49" s="6" t="str">
        <f t="shared" si="0"/>
        <v/>
      </c>
      <c r="B49" s="8"/>
      <c r="C49" s="8"/>
      <c r="D49" s="11"/>
      <c r="E49" s="11"/>
      <c r="F49" s="21" t="s">
        <v>882</v>
      </c>
      <c r="G49" s="21"/>
      <c r="H49" s="19" t="s">
        <v>882</v>
      </c>
      <c r="I49" s="10"/>
      <c r="J49" s="11"/>
    </row>
    <row r="50" spans="1:10" customFormat="1" x14ac:dyDescent="0.25">
      <c r="A50" s="6" t="str">
        <f t="shared" si="0"/>
        <v/>
      </c>
      <c r="B50" s="8"/>
      <c r="C50" s="8"/>
      <c r="D50" s="11"/>
      <c r="E50" s="11"/>
      <c r="F50" s="21" t="s">
        <v>882</v>
      </c>
      <c r="G50" s="21"/>
      <c r="H50" s="19" t="s">
        <v>882</v>
      </c>
      <c r="I50" s="10"/>
      <c r="J50" s="11"/>
    </row>
    <row r="51" spans="1:10" customFormat="1" x14ac:dyDescent="0.25">
      <c r="A51" s="6" t="str">
        <f t="shared" si="0"/>
        <v/>
      </c>
      <c r="B51" s="8"/>
      <c r="C51" s="8"/>
      <c r="D51" s="11"/>
      <c r="E51" s="11"/>
      <c r="F51" s="21" t="s">
        <v>882</v>
      </c>
      <c r="G51" s="21"/>
      <c r="H51" s="19" t="s">
        <v>882</v>
      </c>
      <c r="I51" s="10"/>
      <c r="J51" s="11"/>
    </row>
    <row r="52" spans="1:10" customFormat="1" x14ac:dyDescent="0.25">
      <c r="A52" s="6" t="str">
        <f t="shared" si="0"/>
        <v/>
      </c>
      <c r="B52" s="8"/>
      <c r="C52" s="8"/>
      <c r="D52" s="11"/>
      <c r="E52" s="11"/>
      <c r="F52" s="21" t="s">
        <v>882</v>
      </c>
      <c r="G52" s="21"/>
      <c r="H52" s="19" t="s">
        <v>882</v>
      </c>
      <c r="I52" s="10"/>
      <c r="J52" s="11"/>
    </row>
    <row r="53" spans="1:10" customFormat="1" x14ac:dyDescent="0.25">
      <c r="A53" s="6" t="str">
        <f t="shared" si="0"/>
        <v/>
      </c>
      <c r="B53" s="8"/>
      <c r="C53" s="8"/>
      <c r="D53" s="11"/>
      <c r="E53" s="11"/>
      <c r="F53" s="21" t="s">
        <v>882</v>
      </c>
      <c r="G53" s="21"/>
      <c r="H53" s="19" t="s">
        <v>882</v>
      </c>
      <c r="I53" s="10"/>
      <c r="J53" s="11"/>
    </row>
    <row r="54" spans="1:10" customFormat="1" x14ac:dyDescent="0.25">
      <c r="A54" s="6" t="str">
        <f t="shared" si="0"/>
        <v/>
      </c>
      <c r="B54" s="8"/>
      <c r="C54" s="8"/>
      <c r="D54" s="11"/>
      <c r="E54" s="11"/>
      <c r="F54" s="21" t="s">
        <v>882</v>
      </c>
      <c r="G54" s="21"/>
      <c r="H54" s="19" t="s">
        <v>882</v>
      </c>
      <c r="I54" s="10"/>
      <c r="J54" s="11"/>
    </row>
    <row r="55" spans="1:10" customFormat="1" x14ac:dyDescent="0.25">
      <c r="A55" s="6" t="str">
        <f t="shared" si="0"/>
        <v/>
      </c>
      <c r="B55" s="8"/>
      <c r="C55" s="8"/>
      <c r="D55" s="11"/>
      <c r="E55" s="11"/>
      <c r="F55" s="21" t="s">
        <v>882</v>
      </c>
      <c r="G55" s="21"/>
      <c r="H55" s="19" t="s">
        <v>882</v>
      </c>
      <c r="I55" s="10"/>
      <c r="J55" s="11"/>
    </row>
    <row r="56" spans="1:10" customFormat="1" x14ac:dyDescent="0.25">
      <c r="A56" s="6" t="str">
        <f t="shared" si="0"/>
        <v/>
      </c>
      <c r="B56" s="8"/>
      <c r="C56" s="8"/>
      <c r="D56" s="11"/>
      <c r="E56" s="11"/>
      <c r="F56" s="21" t="s">
        <v>882</v>
      </c>
      <c r="G56" s="21"/>
      <c r="H56" s="19" t="s">
        <v>882</v>
      </c>
      <c r="I56" s="10"/>
      <c r="J56" s="11"/>
    </row>
    <row r="57" spans="1:10" customFormat="1" x14ac:dyDescent="0.25">
      <c r="A57" s="6" t="str">
        <f t="shared" si="0"/>
        <v/>
      </c>
      <c r="B57" s="8"/>
      <c r="C57" s="8"/>
      <c r="D57" s="11"/>
      <c r="E57" s="11"/>
      <c r="F57" s="21" t="s">
        <v>882</v>
      </c>
      <c r="G57" s="21"/>
      <c r="H57" s="19" t="s">
        <v>882</v>
      </c>
      <c r="I57" s="10"/>
      <c r="J57" s="11"/>
    </row>
    <row r="58" spans="1:10" customFormat="1" x14ac:dyDescent="0.25">
      <c r="A58" s="6" t="str">
        <f t="shared" si="0"/>
        <v/>
      </c>
      <c r="B58" s="8"/>
      <c r="C58" s="8"/>
      <c r="D58" s="11"/>
      <c r="E58" s="11"/>
      <c r="F58" s="21" t="s">
        <v>882</v>
      </c>
      <c r="G58" s="21"/>
      <c r="H58" s="19" t="s">
        <v>882</v>
      </c>
      <c r="I58" s="10"/>
      <c r="J58" s="11"/>
    </row>
    <row r="59" spans="1:10" customFormat="1" x14ac:dyDescent="0.25">
      <c r="A59" s="6" t="str">
        <f t="shared" si="0"/>
        <v/>
      </c>
      <c r="B59" s="8"/>
      <c r="C59" s="8"/>
      <c r="D59" s="11"/>
      <c r="E59" s="11"/>
      <c r="F59" s="21" t="s">
        <v>882</v>
      </c>
      <c r="G59" s="21"/>
      <c r="H59" s="19" t="s">
        <v>882</v>
      </c>
      <c r="I59" s="10"/>
      <c r="J59" s="11"/>
    </row>
    <row r="60" spans="1:10" customFormat="1" x14ac:dyDescent="0.25">
      <c r="A60" s="6" t="str">
        <f t="shared" si="0"/>
        <v/>
      </c>
      <c r="B60" s="8"/>
      <c r="C60" s="8"/>
      <c r="D60" s="11"/>
      <c r="E60" s="11"/>
      <c r="F60" s="21" t="s">
        <v>882</v>
      </c>
      <c r="G60" s="21"/>
      <c r="H60" s="19" t="s">
        <v>882</v>
      </c>
      <c r="I60" s="10"/>
      <c r="J60" s="11"/>
    </row>
    <row r="61" spans="1:10" customFormat="1" x14ac:dyDescent="0.25">
      <c r="A61" s="6" t="str">
        <f t="shared" si="0"/>
        <v/>
      </c>
      <c r="B61" s="8"/>
      <c r="C61" s="8"/>
      <c r="D61" s="11"/>
      <c r="E61" s="11"/>
      <c r="F61" s="21" t="s">
        <v>882</v>
      </c>
      <c r="G61" s="21"/>
      <c r="H61" s="19" t="s">
        <v>882</v>
      </c>
      <c r="I61" s="10"/>
      <c r="J61" s="11"/>
    </row>
    <row r="62" spans="1:10" customFormat="1" x14ac:dyDescent="0.25">
      <c r="A62" s="6" t="str">
        <f t="shared" si="0"/>
        <v/>
      </c>
      <c r="B62" s="8"/>
      <c r="C62" s="8"/>
      <c r="D62" s="11"/>
      <c r="E62" s="11"/>
      <c r="F62" s="21" t="s">
        <v>882</v>
      </c>
      <c r="G62" s="21"/>
      <c r="H62" s="19" t="s">
        <v>882</v>
      </c>
      <c r="I62" s="10"/>
      <c r="J62" s="11"/>
    </row>
    <row r="63" spans="1:10" customFormat="1" x14ac:dyDescent="0.25">
      <c r="A63" s="6" t="str">
        <f t="shared" si="0"/>
        <v/>
      </c>
      <c r="B63" s="8"/>
      <c r="C63" s="8"/>
      <c r="D63" s="11"/>
      <c r="E63" s="11"/>
      <c r="F63" s="21" t="s">
        <v>882</v>
      </c>
      <c r="G63" s="21"/>
      <c r="H63" s="19" t="s">
        <v>882</v>
      </c>
      <c r="I63" s="10"/>
      <c r="J63" s="11"/>
    </row>
    <row r="64" spans="1:10" customFormat="1" x14ac:dyDescent="0.25">
      <c r="A64" s="6" t="str">
        <f t="shared" si="0"/>
        <v/>
      </c>
      <c r="B64" s="8"/>
      <c r="C64" s="8"/>
      <c r="D64" s="11"/>
      <c r="E64" s="11"/>
      <c r="F64" s="21" t="s">
        <v>882</v>
      </c>
      <c r="G64" s="21"/>
      <c r="H64" s="19" t="s">
        <v>882</v>
      </c>
      <c r="I64" s="10"/>
      <c r="J64" s="11"/>
    </row>
    <row r="65" spans="1:10" customFormat="1" x14ac:dyDescent="0.25">
      <c r="A65" s="6" t="str">
        <f t="shared" si="0"/>
        <v/>
      </c>
      <c r="B65" s="8"/>
      <c r="C65" s="8"/>
      <c r="D65" s="11"/>
      <c r="E65" s="11"/>
      <c r="F65" s="21" t="s">
        <v>882</v>
      </c>
      <c r="G65" s="21"/>
      <c r="H65" s="19" t="s">
        <v>882</v>
      </c>
      <c r="I65" s="10"/>
      <c r="J65" s="11"/>
    </row>
    <row r="66" spans="1:10" customFormat="1" x14ac:dyDescent="0.25">
      <c r="A66" s="6" t="str">
        <f t="shared" si="0"/>
        <v/>
      </c>
      <c r="B66" s="8"/>
      <c r="C66" s="8"/>
      <c r="D66" s="11"/>
      <c r="E66" s="11"/>
      <c r="F66" s="21" t="s">
        <v>882</v>
      </c>
      <c r="G66" s="21"/>
      <c r="H66" s="19" t="s">
        <v>882</v>
      </c>
      <c r="I66" s="10"/>
      <c r="J66" s="11"/>
    </row>
    <row r="67" spans="1:10" customFormat="1" x14ac:dyDescent="0.25">
      <c r="A67" s="6" t="str">
        <f t="shared" si="0"/>
        <v/>
      </c>
      <c r="B67" s="8"/>
      <c r="C67" s="8"/>
      <c r="D67" s="11"/>
      <c r="E67" s="11"/>
      <c r="F67" s="21" t="s">
        <v>882</v>
      </c>
      <c r="G67" s="21"/>
      <c r="H67" s="19" t="s">
        <v>882</v>
      </c>
      <c r="I67" s="10"/>
      <c r="J67" s="11"/>
    </row>
    <row r="68" spans="1:10" customFormat="1" x14ac:dyDescent="0.25">
      <c r="A68" s="6" t="str">
        <f t="shared" si="0"/>
        <v/>
      </c>
      <c r="B68" s="8"/>
      <c r="C68" s="8"/>
      <c r="D68" s="11"/>
      <c r="E68" s="11"/>
      <c r="F68" s="21" t="s">
        <v>882</v>
      </c>
      <c r="G68" s="21"/>
      <c r="H68" s="19" t="s">
        <v>882</v>
      </c>
      <c r="I68" s="10"/>
      <c r="J68" s="11"/>
    </row>
    <row r="69" spans="1:10" customFormat="1" x14ac:dyDescent="0.25">
      <c r="A69" s="6" t="str">
        <f t="shared" si="0"/>
        <v/>
      </c>
      <c r="B69" s="8"/>
      <c r="C69" s="8"/>
      <c r="D69" s="11"/>
      <c r="E69" s="11"/>
      <c r="F69" s="21" t="s">
        <v>882</v>
      </c>
      <c r="G69" s="21"/>
      <c r="H69" s="19" t="s">
        <v>882</v>
      </c>
      <c r="I69" s="10"/>
      <c r="J69" s="11"/>
    </row>
    <row r="70" spans="1:10" customFormat="1" x14ac:dyDescent="0.25">
      <c r="A70" s="6" t="str">
        <f t="shared" si="0"/>
        <v/>
      </c>
      <c r="B70" s="8"/>
      <c r="C70" s="8"/>
      <c r="D70" s="11"/>
      <c r="E70" s="11"/>
      <c r="F70" s="21" t="s">
        <v>882</v>
      </c>
      <c r="G70" s="21"/>
      <c r="H70" s="19" t="s">
        <v>882</v>
      </c>
      <c r="I70" s="10"/>
      <c r="J70" s="11"/>
    </row>
    <row r="71" spans="1:10" customFormat="1" x14ac:dyDescent="0.25">
      <c r="A71" s="6" t="str">
        <f t="shared" si="0"/>
        <v/>
      </c>
      <c r="B71" s="8"/>
      <c r="C71" s="8"/>
      <c r="D71" s="11"/>
      <c r="E71" s="11"/>
      <c r="F71" s="21" t="s">
        <v>882</v>
      </c>
      <c r="G71" s="21"/>
      <c r="H71" s="19" t="s">
        <v>882</v>
      </c>
      <c r="I71" s="10"/>
      <c r="J71" s="11"/>
    </row>
    <row r="72" spans="1:10" customFormat="1" x14ac:dyDescent="0.25">
      <c r="A72" s="6" t="str">
        <f t="shared" si="0"/>
        <v/>
      </c>
      <c r="B72" s="8"/>
      <c r="C72" s="8"/>
      <c r="D72" s="11"/>
      <c r="E72" s="11"/>
      <c r="F72" s="21" t="s">
        <v>882</v>
      </c>
      <c r="G72" s="21"/>
      <c r="H72" s="19" t="s">
        <v>882</v>
      </c>
      <c r="I72" s="10"/>
      <c r="J72" s="11"/>
    </row>
    <row r="73" spans="1:10" customFormat="1" x14ac:dyDescent="0.25">
      <c r="A73" s="6" t="str">
        <f t="shared" si="0"/>
        <v/>
      </c>
      <c r="B73" s="8"/>
      <c r="C73" s="8"/>
      <c r="D73" s="11"/>
      <c r="E73" s="11"/>
      <c r="F73" s="21" t="s">
        <v>882</v>
      </c>
      <c r="G73" s="21"/>
      <c r="H73" s="19" t="s">
        <v>882</v>
      </c>
      <c r="I73" s="10"/>
      <c r="J73" s="11"/>
    </row>
    <row r="74" spans="1:10" customFormat="1" x14ac:dyDescent="0.25">
      <c r="A74" s="6" t="str">
        <f t="shared" si="0"/>
        <v/>
      </c>
      <c r="B74" s="8"/>
      <c r="C74" s="8"/>
      <c r="D74" s="11"/>
      <c r="E74" s="11"/>
      <c r="F74" s="21" t="s">
        <v>882</v>
      </c>
      <c r="G74" s="21"/>
      <c r="H74" s="19" t="s">
        <v>882</v>
      </c>
      <c r="I74" s="10"/>
      <c r="J74" s="11"/>
    </row>
    <row r="75" spans="1:10" customFormat="1" x14ac:dyDescent="0.25">
      <c r="A75" s="6" t="str">
        <f t="shared" si="0"/>
        <v/>
      </c>
      <c r="B75" s="8"/>
      <c r="C75" s="8"/>
      <c r="D75" s="11"/>
      <c r="E75" s="11"/>
      <c r="F75" s="21" t="s">
        <v>882</v>
      </c>
      <c r="G75" s="21"/>
      <c r="H75" s="19" t="s">
        <v>882</v>
      </c>
      <c r="I75" s="10"/>
      <c r="J75" s="11"/>
    </row>
    <row r="76" spans="1:10" customFormat="1" x14ac:dyDescent="0.25">
      <c r="A76" s="6" t="str">
        <f t="shared" si="0"/>
        <v/>
      </c>
      <c r="B76" s="8"/>
      <c r="C76" s="8"/>
      <c r="D76" s="11"/>
      <c r="E76" s="11"/>
      <c r="F76" s="21" t="s">
        <v>882</v>
      </c>
      <c r="G76" s="21"/>
      <c r="H76" s="19" t="s">
        <v>882</v>
      </c>
      <c r="I76" s="10"/>
      <c r="J76" s="11"/>
    </row>
    <row r="77" spans="1:10" customFormat="1" x14ac:dyDescent="0.25">
      <c r="A77" s="6" t="str">
        <f t="shared" si="0"/>
        <v/>
      </c>
      <c r="B77" s="8"/>
      <c r="C77" s="8"/>
      <c r="D77" s="11"/>
      <c r="E77" s="11"/>
      <c r="F77" s="21" t="s">
        <v>882</v>
      </c>
      <c r="G77" s="21"/>
      <c r="H77" s="19" t="s">
        <v>882</v>
      </c>
      <c r="I77" s="10"/>
      <c r="J77" s="11"/>
    </row>
    <row r="78" spans="1:10" customFormat="1" x14ac:dyDescent="0.25">
      <c r="A78" s="6" t="str">
        <f t="shared" si="0"/>
        <v/>
      </c>
      <c r="B78" s="8"/>
      <c r="C78" s="8"/>
      <c r="D78" s="11"/>
      <c r="E78" s="11"/>
      <c r="F78" s="21" t="s">
        <v>882</v>
      </c>
      <c r="G78" s="21"/>
      <c r="H78" s="19" t="s">
        <v>882</v>
      </c>
      <c r="I78" s="10"/>
      <c r="J78" s="11"/>
    </row>
    <row r="79" spans="1:10" customFormat="1" x14ac:dyDescent="0.25">
      <c r="A79" s="6" t="str">
        <f t="shared" si="0"/>
        <v/>
      </c>
      <c r="B79" s="8"/>
      <c r="C79" s="8"/>
      <c r="D79" s="11"/>
      <c r="E79" s="11"/>
      <c r="F79" s="21" t="s">
        <v>882</v>
      </c>
      <c r="G79" s="21"/>
      <c r="H79" s="19" t="s">
        <v>882</v>
      </c>
      <c r="I79" s="10"/>
      <c r="J79" s="11"/>
    </row>
    <row r="80" spans="1:10" customFormat="1" x14ac:dyDescent="0.25">
      <c r="A80" s="6" t="str">
        <f t="shared" si="0"/>
        <v/>
      </c>
      <c r="B80" s="8"/>
      <c r="C80" s="8"/>
      <c r="D80" s="11"/>
      <c r="E80" s="11"/>
      <c r="F80" s="21" t="s">
        <v>882</v>
      </c>
      <c r="G80" s="21"/>
      <c r="H80" s="19" t="s">
        <v>882</v>
      </c>
      <c r="I80" s="10"/>
      <c r="J80" s="11"/>
    </row>
    <row r="81" spans="1:10" customFormat="1" x14ac:dyDescent="0.25">
      <c r="A81" s="6" t="str">
        <f t="shared" si="0"/>
        <v/>
      </c>
      <c r="B81" s="8"/>
      <c r="C81" s="8"/>
      <c r="D81" s="11"/>
      <c r="E81" s="11"/>
      <c r="F81" s="21" t="s">
        <v>882</v>
      </c>
      <c r="G81" s="21"/>
      <c r="H81" s="19" t="s">
        <v>882</v>
      </c>
      <c r="I81" s="10"/>
      <c r="J81" s="11"/>
    </row>
    <row r="82" spans="1:10" customFormat="1" x14ac:dyDescent="0.25">
      <c r="A82" s="6" t="str">
        <f t="shared" si="0"/>
        <v/>
      </c>
      <c r="B82" s="8"/>
      <c r="C82" s="8"/>
      <c r="D82" s="11"/>
      <c r="E82" s="11"/>
      <c r="F82" s="21" t="s">
        <v>882</v>
      </c>
      <c r="G82" s="21"/>
      <c r="H82" s="19" t="s">
        <v>882</v>
      </c>
      <c r="I82" s="10"/>
      <c r="J82" s="11"/>
    </row>
    <row r="83" spans="1:10" customFormat="1" x14ac:dyDescent="0.25">
      <c r="A83" s="6" t="str">
        <f t="shared" si="0"/>
        <v/>
      </c>
      <c r="B83" s="8"/>
      <c r="C83" s="8"/>
      <c r="D83" s="11"/>
      <c r="E83" s="11"/>
      <c r="F83" s="21" t="s">
        <v>882</v>
      </c>
      <c r="G83" s="21"/>
      <c r="H83" s="19" t="s">
        <v>882</v>
      </c>
      <c r="I83" s="10"/>
      <c r="J83" s="11"/>
    </row>
    <row r="84" spans="1:10" customFormat="1" x14ac:dyDescent="0.25">
      <c r="A84" s="6" t="str">
        <f t="shared" si="0"/>
        <v/>
      </c>
      <c r="B84" s="8"/>
      <c r="C84" s="8"/>
      <c r="D84" s="11"/>
      <c r="E84" s="11"/>
      <c r="F84" s="21" t="s">
        <v>882</v>
      </c>
      <c r="G84" s="21"/>
      <c r="H84" s="19" t="s">
        <v>882</v>
      </c>
      <c r="I84" s="10"/>
      <c r="J84" s="11"/>
    </row>
    <row r="85" spans="1:10" customFormat="1" x14ac:dyDescent="0.25">
      <c r="A85" s="6" t="str">
        <f t="shared" si="0"/>
        <v/>
      </c>
      <c r="B85" s="8"/>
      <c r="C85" s="8"/>
      <c r="D85" s="11"/>
      <c r="E85" s="11"/>
      <c r="F85" s="21" t="s">
        <v>882</v>
      </c>
      <c r="G85" s="21"/>
      <c r="H85" s="19" t="s">
        <v>882</v>
      </c>
      <c r="I85" s="10"/>
      <c r="J85" s="11"/>
    </row>
    <row r="86" spans="1:10" customFormat="1" x14ac:dyDescent="0.25">
      <c r="A86" s="6" t="str">
        <f t="shared" si="0"/>
        <v/>
      </c>
      <c r="B86" s="8"/>
      <c r="C86" s="8"/>
      <c r="D86" s="11"/>
      <c r="E86" s="11"/>
      <c r="F86" s="21" t="s">
        <v>882</v>
      </c>
      <c r="G86" s="21"/>
      <c r="H86" s="19" t="s">
        <v>882</v>
      </c>
      <c r="I86" s="10"/>
      <c r="J86" s="11"/>
    </row>
    <row r="87" spans="1:10" customFormat="1" x14ac:dyDescent="0.25">
      <c r="A87" s="6" t="str">
        <f t="shared" ref="A87:A150" si="1">IF(B87="CHF","CHF",LEFT(B87,1))</f>
        <v/>
      </c>
      <c r="B87" s="8"/>
      <c r="C87" s="8"/>
      <c r="D87" s="11"/>
      <c r="E87" s="11"/>
      <c r="F87" s="21" t="s">
        <v>882</v>
      </c>
      <c r="G87" s="21"/>
      <c r="H87" s="19" t="s">
        <v>882</v>
      </c>
      <c r="I87" s="10"/>
      <c r="J87" s="11"/>
    </row>
    <row r="88" spans="1:10" customFormat="1" x14ac:dyDescent="0.25">
      <c r="A88" s="6" t="str">
        <f t="shared" si="1"/>
        <v/>
      </c>
      <c r="B88" s="8"/>
      <c r="C88" s="8"/>
      <c r="D88" s="11"/>
      <c r="E88" s="11"/>
      <c r="F88" s="21" t="s">
        <v>882</v>
      </c>
      <c r="G88" s="21"/>
      <c r="H88" s="19" t="s">
        <v>882</v>
      </c>
      <c r="I88" s="10"/>
      <c r="J88" s="11"/>
    </row>
    <row r="89" spans="1:10" customFormat="1" x14ac:dyDescent="0.25">
      <c r="A89" s="6" t="str">
        <f t="shared" si="1"/>
        <v/>
      </c>
      <c r="B89" s="8"/>
      <c r="C89" s="8"/>
      <c r="D89" s="11"/>
      <c r="E89" s="11"/>
      <c r="F89" s="21" t="s">
        <v>882</v>
      </c>
      <c r="G89" s="21"/>
      <c r="H89" s="19" t="s">
        <v>882</v>
      </c>
      <c r="I89" s="10"/>
      <c r="J89" s="11"/>
    </row>
    <row r="90" spans="1:10" customFormat="1" x14ac:dyDescent="0.25">
      <c r="A90" s="6" t="str">
        <f t="shared" si="1"/>
        <v/>
      </c>
      <c r="B90" s="8"/>
      <c r="C90" s="8"/>
      <c r="D90" s="11"/>
      <c r="E90" s="11"/>
      <c r="F90" s="21" t="s">
        <v>882</v>
      </c>
      <c r="G90" s="21"/>
      <c r="H90" s="19" t="s">
        <v>882</v>
      </c>
      <c r="I90" s="10"/>
      <c r="J90" s="11"/>
    </row>
    <row r="91" spans="1:10" customFormat="1" x14ac:dyDescent="0.25">
      <c r="A91" s="6" t="str">
        <f t="shared" si="1"/>
        <v/>
      </c>
      <c r="B91" s="8"/>
      <c r="C91" s="8"/>
      <c r="D91" s="11"/>
      <c r="E91" s="11"/>
      <c r="F91" s="21" t="s">
        <v>882</v>
      </c>
      <c r="G91" s="21"/>
      <c r="H91" s="19" t="s">
        <v>882</v>
      </c>
      <c r="I91" s="10"/>
      <c r="J91" s="11"/>
    </row>
    <row r="92" spans="1:10" customFormat="1" x14ac:dyDescent="0.25">
      <c r="A92" s="6" t="str">
        <f t="shared" si="1"/>
        <v/>
      </c>
      <c r="B92" s="8"/>
      <c r="C92" s="8"/>
      <c r="D92" s="11"/>
      <c r="E92" s="11"/>
      <c r="F92" s="21" t="s">
        <v>882</v>
      </c>
      <c r="G92" s="21"/>
      <c r="H92" s="19" t="s">
        <v>882</v>
      </c>
      <c r="I92" s="10"/>
      <c r="J92" s="11"/>
    </row>
    <row r="93" spans="1:10" customFormat="1" x14ac:dyDescent="0.25">
      <c r="A93" s="6" t="str">
        <f t="shared" si="1"/>
        <v/>
      </c>
      <c r="B93" s="8"/>
      <c r="C93" s="8"/>
      <c r="D93" s="11"/>
      <c r="E93" s="11"/>
      <c r="F93" s="21" t="s">
        <v>882</v>
      </c>
      <c r="G93" s="21"/>
      <c r="H93" s="19" t="s">
        <v>882</v>
      </c>
      <c r="I93" s="10"/>
      <c r="J93" s="11"/>
    </row>
    <row r="94" spans="1:10" customFormat="1" x14ac:dyDescent="0.25">
      <c r="A94" s="6" t="str">
        <f t="shared" si="1"/>
        <v/>
      </c>
      <c r="B94" s="8"/>
      <c r="C94" s="8"/>
      <c r="D94" s="11"/>
      <c r="E94" s="11"/>
      <c r="F94" s="21" t="s">
        <v>882</v>
      </c>
      <c r="G94" s="21"/>
      <c r="H94" s="19" t="s">
        <v>882</v>
      </c>
      <c r="I94" s="10"/>
      <c r="J94" s="11"/>
    </row>
    <row r="95" spans="1:10" customFormat="1" x14ac:dyDescent="0.25">
      <c r="A95" s="6" t="str">
        <f t="shared" si="1"/>
        <v/>
      </c>
      <c r="B95" s="8"/>
      <c r="C95" s="8"/>
      <c r="D95" s="11"/>
      <c r="E95" s="11"/>
      <c r="F95" s="21" t="s">
        <v>882</v>
      </c>
      <c r="G95" s="21"/>
      <c r="H95" s="19" t="s">
        <v>882</v>
      </c>
      <c r="I95" s="10"/>
      <c r="J95" s="11"/>
    </row>
    <row r="96" spans="1:10" customFormat="1" x14ac:dyDescent="0.25">
      <c r="A96" s="6" t="str">
        <f t="shared" si="1"/>
        <v/>
      </c>
      <c r="B96" s="8"/>
      <c r="C96" s="8"/>
      <c r="D96" s="11"/>
      <c r="E96" s="11"/>
      <c r="F96" s="21" t="s">
        <v>882</v>
      </c>
      <c r="G96" s="21"/>
      <c r="H96" s="19" t="s">
        <v>882</v>
      </c>
      <c r="I96" s="10"/>
      <c r="J96" s="11"/>
    </row>
    <row r="97" spans="1:10" customFormat="1" x14ac:dyDescent="0.25">
      <c r="A97" s="6" t="str">
        <f t="shared" si="1"/>
        <v/>
      </c>
      <c r="B97" s="8"/>
      <c r="C97" s="8"/>
      <c r="D97" s="11"/>
      <c r="E97" s="11"/>
      <c r="F97" s="21" t="s">
        <v>882</v>
      </c>
      <c r="G97" s="21"/>
      <c r="H97" s="19" t="s">
        <v>882</v>
      </c>
      <c r="I97" s="10"/>
      <c r="J97" s="11"/>
    </row>
    <row r="98" spans="1:10" customFormat="1" x14ac:dyDescent="0.25">
      <c r="A98" s="6" t="str">
        <f t="shared" si="1"/>
        <v/>
      </c>
      <c r="B98" s="8"/>
      <c r="C98" s="8"/>
      <c r="D98" s="11"/>
      <c r="E98" s="11"/>
      <c r="F98" s="21" t="s">
        <v>882</v>
      </c>
      <c r="G98" s="21"/>
      <c r="H98" s="19" t="s">
        <v>882</v>
      </c>
      <c r="I98" s="10"/>
      <c r="J98" s="11"/>
    </row>
    <row r="99" spans="1:10" customFormat="1" x14ac:dyDescent="0.25">
      <c r="A99" s="6" t="str">
        <f t="shared" si="1"/>
        <v/>
      </c>
      <c r="B99" s="8"/>
      <c r="C99" s="8"/>
      <c r="D99" s="11"/>
      <c r="E99" s="11"/>
      <c r="F99" s="21" t="s">
        <v>882</v>
      </c>
      <c r="G99" s="21"/>
      <c r="H99" s="19" t="s">
        <v>882</v>
      </c>
      <c r="I99" s="10"/>
      <c r="J99" s="11"/>
    </row>
    <row r="100" spans="1:10" customFormat="1" x14ac:dyDescent="0.25">
      <c r="A100" s="6" t="str">
        <f t="shared" si="1"/>
        <v/>
      </c>
      <c r="B100" s="8"/>
      <c r="C100" s="8"/>
      <c r="D100" s="11"/>
      <c r="E100" s="11"/>
      <c r="F100" s="21" t="s">
        <v>882</v>
      </c>
      <c r="G100" s="21"/>
      <c r="H100" s="19" t="s">
        <v>882</v>
      </c>
      <c r="I100" s="10"/>
      <c r="J100" s="11"/>
    </row>
    <row r="101" spans="1:10" customFormat="1" x14ac:dyDescent="0.25">
      <c r="A101" s="6" t="str">
        <f t="shared" si="1"/>
        <v/>
      </c>
      <c r="B101" s="8"/>
      <c r="C101" s="8"/>
      <c r="D101" s="11"/>
      <c r="E101" s="11"/>
      <c r="F101" s="21" t="s">
        <v>882</v>
      </c>
      <c r="G101" s="21"/>
      <c r="H101" s="19" t="s">
        <v>882</v>
      </c>
      <c r="I101" s="10"/>
      <c r="J101" s="11"/>
    </row>
    <row r="102" spans="1:10" customFormat="1" x14ac:dyDescent="0.25">
      <c r="A102" s="6" t="str">
        <f t="shared" si="1"/>
        <v/>
      </c>
      <c r="B102" s="8"/>
      <c r="C102" s="8"/>
      <c r="D102" s="11"/>
      <c r="E102" s="11"/>
      <c r="F102" s="21" t="s">
        <v>882</v>
      </c>
      <c r="G102" s="21"/>
      <c r="H102" s="19" t="s">
        <v>882</v>
      </c>
      <c r="I102" s="10"/>
      <c r="J102" s="11"/>
    </row>
    <row r="103" spans="1:10" customFormat="1" x14ac:dyDescent="0.25">
      <c r="A103" s="6" t="str">
        <f t="shared" si="1"/>
        <v/>
      </c>
      <c r="B103" s="8"/>
      <c r="C103" s="8"/>
      <c r="D103" s="11"/>
      <c r="E103" s="11"/>
      <c r="F103" s="21" t="s">
        <v>882</v>
      </c>
      <c r="G103" s="21"/>
      <c r="H103" s="19" t="s">
        <v>882</v>
      </c>
      <c r="I103" s="10"/>
      <c r="J103" s="11"/>
    </row>
    <row r="104" spans="1:10" customFormat="1" x14ac:dyDescent="0.25">
      <c r="A104" s="6" t="str">
        <f t="shared" si="1"/>
        <v/>
      </c>
      <c r="B104" s="8"/>
      <c r="C104" s="8"/>
      <c r="D104" s="11"/>
      <c r="E104" s="11"/>
      <c r="F104" s="21" t="s">
        <v>882</v>
      </c>
      <c r="G104" s="21"/>
      <c r="H104" s="19" t="s">
        <v>882</v>
      </c>
      <c r="I104" s="10"/>
      <c r="J104" s="11"/>
    </row>
    <row r="105" spans="1:10" customFormat="1" x14ac:dyDescent="0.25">
      <c r="A105" s="6" t="str">
        <f t="shared" si="1"/>
        <v/>
      </c>
      <c r="B105" s="8"/>
      <c r="C105" s="8"/>
      <c r="D105" s="11"/>
      <c r="E105" s="11"/>
      <c r="F105" s="21" t="s">
        <v>882</v>
      </c>
      <c r="G105" s="21"/>
      <c r="H105" s="19" t="s">
        <v>882</v>
      </c>
      <c r="I105" s="10"/>
      <c r="J105" s="11"/>
    </row>
    <row r="106" spans="1:10" customFormat="1" x14ac:dyDescent="0.25">
      <c r="A106" s="6" t="str">
        <f t="shared" si="1"/>
        <v/>
      </c>
      <c r="B106" s="8"/>
      <c r="C106" s="8"/>
      <c r="D106" s="11"/>
      <c r="E106" s="11"/>
      <c r="F106" s="21" t="s">
        <v>882</v>
      </c>
      <c r="G106" s="21"/>
      <c r="H106" s="19" t="s">
        <v>882</v>
      </c>
      <c r="I106" s="10"/>
      <c r="J106" s="11"/>
    </row>
    <row r="107" spans="1:10" customFormat="1" x14ac:dyDescent="0.25">
      <c r="A107" s="6" t="str">
        <f t="shared" si="1"/>
        <v/>
      </c>
      <c r="B107" s="8"/>
      <c r="C107" s="8"/>
      <c r="D107" s="11"/>
      <c r="E107" s="11"/>
      <c r="F107" s="21" t="s">
        <v>882</v>
      </c>
      <c r="G107" s="21"/>
      <c r="H107" s="19" t="s">
        <v>882</v>
      </c>
      <c r="I107" s="10"/>
      <c r="J107" s="11"/>
    </row>
    <row r="108" spans="1:10" customFormat="1" x14ac:dyDescent="0.25">
      <c r="A108" s="6" t="str">
        <f t="shared" si="1"/>
        <v/>
      </c>
      <c r="B108" s="8"/>
      <c r="C108" s="8"/>
      <c r="D108" s="11"/>
      <c r="E108" s="11"/>
      <c r="F108" s="21" t="s">
        <v>882</v>
      </c>
      <c r="G108" s="21"/>
      <c r="H108" s="19" t="s">
        <v>882</v>
      </c>
      <c r="I108" s="10"/>
      <c r="J108" s="11"/>
    </row>
    <row r="109" spans="1:10" customFormat="1" x14ac:dyDescent="0.25">
      <c r="A109" s="6" t="str">
        <f t="shared" si="1"/>
        <v/>
      </c>
      <c r="B109" s="8"/>
      <c r="C109" s="8"/>
      <c r="D109" s="11"/>
      <c r="E109" s="11"/>
      <c r="F109" s="21" t="s">
        <v>882</v>
      </c>
      <c r="G109" s="21"/>
      <c r="H109" s="19" t="s">
        <v>882</v>
      </c>
      <c r="I109" s="10"/>
      <c r="J109" s="11"/>
    </row>
    <row r="110" spans="1:10" customFormat="1" x14ac:dyDescent="0.25">
      <c r="A110" s="6" t="str">
        <f t="shared" si="1"/>
        <v/>
      </c>
      <c r="B110" s="8"/>
      <c r="C110" s="8"/>
      <c r="D110" s="11"/>
      <c r="E110" s="11"/>
      <c r="F110" s="21" t="s">
        <v>882</v>
      </c>
      <c r="G110" s="21"/>
      <c r="H110" s="19" t="s">
        <v>882</v>
      </c>
      <c r="I110" s="10"/>
      <c r="J110" s="11"/>
    </row>
    <row r="111" spans="1:10" customFormat="1" x14ac:dyDescent="0.25">
      <c r="A111" s="6" t="str">
        <f t="shared" si="1"/>
        <v/>
      </c>
      <c r="B111" s="8"/>
      <c r="C111" s="8"/>
      <c r="D111" s="11"/>
      <c r="E111" s="11"/>
      <c r="F111" s="21" t="s">
        <v>882</v>
      </c>
      <c r="G111" s="21"/>
      <c r="H111" s="19" t="s">
        <v>882</v>
      </c>
      <c r="I111" s="10"/>
      <c r="J111" s="11"/>
    </row>
    <row r="112" spans="1:10" customFormat="1" x14ac:dyDescent="0.25">
      <c r="A112" s="6" t="str">
        <f t="shared" si="1"/>
        <v/>
      </c>
      <c r="B112" s="8"/>
      <c r="C112" s="8"/>
      <c r="D112" s="11"/>
      <c r="E112" s="11"/>
      <c r="F112" s="21" t="s">
        <v>882</v>
      </c>
      <c r="G112" s="21"/>
      <c r="H112" s="19" t="s">
        <v>882</v>
      </c>
      <c r="I112" s="10"/>
      <c r="J112" s="11"/>
    </row>
    <row r="113" spans="1:10" customFormat="1" x14ac:dyDescent="0.25">
      <c r="A113" s="6" t="str">
        <f t="shared" si="1"/>
        <v/>
      </c>
      <c r="B113" s="8"/>
      <c r="C113" s="8"/>
      <c r="D113" s="11"/>
      <c r="E113" s="11"/>
      <c r="F113" s="21" t="s">
        <v>882</v>
      </c>
      <c r="G113" s="21"/>
      <c r="H113" s="19" t="s">
        <v>882</v>
      </c>
      <c r="I113" s="10"/>
      <c r="J113" s="11"/>
    </row>
    <row r="114" spans="1:10" customFormat="1" x14ac:dyDescent="0.25">
      <c r="A114" s="6" t="str">
        <f t="shared" si="1"/>
        <v/>
      </c>
      <c r="B114" s="8"/>
      <c r="C114" s="8"/>
      <c r="D114" s="11"/>
      <c r="E114" s="11"/>
      <c r="F114" s="21" t="s">
        <v>882</v>
      </c>
      <c r="G114" s="21"/>
      <c r="H114" s="19" t="s">
        <v>882</v>
      </c>
      <c r="I114" s="10"/>
      <c r="J114" s="11"/>
    </row>
    <row r="115" spans="1:10" customFormat="1" x14ac:dyDescent="0.25">
      <c r="A115" s="6" t="str">
        <f t="shared" si="1"/>
        <v/>
      </c>
      <c r="B115" s="8"/>
      <c r="C115" s="8"/>
      <c r="D115" s="11"/>
      <c r="E115" s="11"/>
      <c r="F115" s="21" t="s">
        <v>882</v>
      </c>
      <c r="G115" s="21"/>
      <c r="H115" s="19" t="s">
        <v>882</v>
      </c>
      <c r="I115" s="10"/>
      <c r="J115" s="11"/>
    </row>
    <row r="116" spans="1:10" customFormat="1" x14ac:dyDescent="0.25">
      <c r="A116" s="6" t="str">
        <f t="shared" si="1"/>
        <v/>
      </c>
      <c r="B116" s="8"/>
      <c r="C116" s="8"/>
      <c r="D116" s="11"/>
      <c r="E116" s="11"/>
      <c r="F116" s="21" t="s">
        <v>882</v>
      </c>
      <c r="G116" s="21"/>
      <c r="H116" s="19" t="s">
        <v>882</v>
      </c>
      <c r="I116" s="10"/>
      <c r="J116" s="11"/>
    </row>
    <row r="117" spans="1:10" customFormat="1" x14ac:dyDescent="0.25">
      <c r="A117" s="6" t="str">
        <f t="shared" si="1"/>
        <v/>
      </c>
      <c r="B117" s="8"/>
      <c r="C117" s="8"/>
      <c r="D117" s="11"/>
      <c r="E117" s="11"/>
      <c r="F117" s="21" t="s">
        <v>882</v>
      </c>
      <c r="G117" s="21"/>
      <c r="H117" s="19" t="s">
        <v>882</v>
      </c>
      <c r="I117" s="10"/>
      <c r="J117" s="11"/>
    </row>
    <row r="118" spans="1:10" customFormat="1" x14ac:dyDescent="0.25">
      <c r="A118" s="6" t="str">
        <f t="shared" si="1"/>
        <v/>
      </c>
      <c r="B118" s="8"/>
      <c r="C118" s="8"/>
      <c r="D118" s="11"/>
      <c r="E118" s="11"/>
      <c r="F118" s="21" t="s">
        <v>882</v>
      </c>
      <c r="G118" s="21"/>
      <c r="H118" s="19" t="s">
        <v>882</v>
      </c>
      <c r="I118" s="10"/>
      <c r="J118" s="11"/>
    </row>
    <row r="119" spans="1:10" customFormat="1" x14ac:dyDescent="0.25">
      <c r="A119" s="6" t="str">
        <f t="shared" si="1"/>
        <v/>
      </c>
      <c r="B119" s="8"/>
      <c r="C119" s="8"/>
      <c r="D119" s="11"/>
      <c r="E119" s="11"/>
      <c r="F119" s="21" t="s">
        <v>882</v>
      </c>
      <c r="G119" s="21"/>
      <c r="H119" s="19" t="s">
        <v>882</v>
      </c>
      <c r="I119" s="10"/>
      <c r="J119" s="11"/>
    </row>
    <row r="120" spans="1:10" customFormat="1" x14ac:dyDescent="0.25">
      <c r="A120" s="6" t="str">
        <f t="shared" si="1"/>
        <v/>
      </c>
      <c r="B120" s="8"/>
      <c r="C120" s="8"/>
      <c r="D120" s="11"/>
      <c r="E120" s="11"/>
      <c r="F120" s="21" t="s">
        <v>882</v>
      </c>
      <c r="G120" s="21"/>
      <c r="H120" s="19" t="s">
        <v>882</v>
      </c>
      <c r="I120" s="10"/>
      <c r="J120" s="11"/>
    </row>
    <row r="121" spans="1:10" customFormat="1" x14ac:dyDescent="0.25">
      <c r="A121" s="6" t="str">
        <f t="shared" si="1"/>
        <v/>
      </c>
      <c r="B121" s="8"/>
      <c r="C121" s="8"/>
      <c r="D121" s="11"/>
      <c r="E121" s="11"/>
      <c r="F121" s="21" t="s">
        <v>882</v>
      </c>
      <c r="G121" s="21"/>
      <c r="H121" s="19" t="s">
        <v>882</v>
      </c>
      <c r="I121" s="10"/>
      <c r="J121" s="11"/>
    </row>
    <row r="122" spans="1:10" customFormat="1" x14ac:dyDescent="0.25">
      <c r="A122" s="6" t="str">
        <f t="shared" si="1"/>
        <v/>
      </c>
      <c r="B122" s="8"/>
      <c r="C122" s="8"/>
      <c r="D122" s="11"/>
      <c r="E122" s="11"/>
      <c r="F122" s="21" t="s">
        <v>882</v>
      </c>
      <c r="G122" s="21"/>
      <c r="H122" s="19" t="s">
        <v>882</v>
      </c>
      <c r="I122" s="10"/>
      <c r="J122" s="11"/>
    </row>
    <row r="123" spans="1:10" customFormat="1" x14ac:dyDescent="0.25">
      <c r="A123" s="6" t="str">
        <f t="shared" si="1"/>
        <v/>
      </c>
      <c r="B123" s="8"/>
      <c r="C123" s="8"/>
      <c r="D123" s="11"/>
      <c r="E123" s="11"/>
      <c r="F123" s="21" t="s">
        <v>882</v>
      </c>
      <c r="G123" s="21"/>
      <c r="H123" s="19" t="s">
        <v>882</v>
      </c>
      <c r="I123" s="10"/>
      <c r="J123" s="11"/>
    </row>
    <row r="124" spans="1:10" customFormat="1" x14ac:dyDescent="0.25">
      <c r="A124" s="6" t="str">
        <f t="shared" si="1"/>
        <v/>
      </c>
      <c r="B124" s="8"/>
      <c r="C124" s="8"/>
      <c r="D124" s="11"/>
      <c r="E124" s="11"/>
      <c r="F124" s="21" t="s">
        <v>882</v>
      </c>
      <c r="G124" s="21"/>
      <c r="H124" s="19" t="s">
        <v>882</v>
      </c>
      <c r="I124" s="10"/>
      <c r="J124" s="11"/>
    </row>
    <row r="125" spans="1:10" customFormat="1" x14ac:dyDescent="0.25">
      <c r="A125" s="6" t="str">
        <f t="shared" si="1"/>
        <v/>
      </c>
      <c r="B125" s="8"/>
      <c r="C125" s="8"/>
      <c r="D125" s="11"/>
      <c r="E125" s="11"/>
      <c r="F125" s="21" t="s">
        <v>882</v>
      </c>
      <c r="G125" s="21"/>
      <c r="H125" s="19" t="s">
        <v>882</v>
      </c>
      <c r="I125" s="10"/>
      <c r="J125" s="11"/>
    </row>
    <row r="126" spans="1:10" customFormat="1" x14ac:dyDescent="0.25">
      <c r="A126" s="6" t="str">
        <f t="shared" si="1"/>
        <v/>
      </c>
      <c r="B126" s="8"/>
      <c r="C126" s="8"/>
      <c r="D126" s="11"/>
      <c r="E126" s="11"/>
      <c r="F126" s="21" t="s">
        <v>882</v>
      </c>
      <c r="G126" s="21"/>
      <c r="H126" s="19" t="s">
        <v>882</v>
      </c>
      <c r="I126" s="10"/>
      <c r="J126" s="11"/>
    </row>
    <row r="127" spans="1:10" customFormat="1" x14ac:dyDescent="0.25">
      <c r="A127" s="6" t="str">
        <f t="shared" si="1"/>
        <v/>
      </c>
      <c r="B127" s="8"/>
      <c r="C127" s="8"/>
      <c r="D127" s="11"/>
      <c r="E127" s="11"/>
      <c r="F127" s="21" t="s">
        <v>882</v>
      </c>
      <c r="G127" s="21"/>
      <c r="H127" s="19" t="s">
        <v>882</v>
      </c>
      <c r="I127" s="10"/>
      <c r="J127" s="11"/>
    </row>
    <row r="128" spans="1:10" customFormat="1" x14ac:dyDescent="0.25">
      <c r="A128" s="6" t="str">
        <f t="shared" si="1"/>
        <v/>
      </c>
      <c r="B128" s="8"/>
      <c r="C128" s="8"/>
      <c r="D128" s="11"/>
      <c r="E128" s="11"/>
      <c r="F128" s="21" t="s">
        <v>882</v>
      </c>
      <c r="G128" s="21"/>
      <c r="H128" s="19" t="s">
        <v>882</v>
      </c>
      <c r="I128" s="10"/>
      <c r="J128" s="11"/>
    </row>
    <row r="129" spans="1:10" customFormat="1" x14ac:dyDescent="0.25">
      <c r="A129" s="6" t="str">
        <f t="shared" si="1"/>
        <v/>
      </c>
      <c r="B129" s="8"/>
      <c r="C129" s="8"/>
      <c r="D129" s="11"/>
      <c r="E129" s="11"/>
      <c r="F129" s="21" t="s">
        <v>882</v>
      </c>
      <c r="G129" s="21"/>
      <c r="H129" s="19" t="s">
        <v>882</v>
      </c>
      <c r="I129" s="10"/>
      <c r="J129" s="11"/>
    </row>
    <row r="130" spans="1:10" customFormat="1" x14ac:dyDescent="0.25">
      <c r="A130" s="6" t="str">
        <f t="shared" si="1"/>
        <v/>
      </c>
      <c r="B130" s="8"/>
      <c r="C130" s="8"/>
      <c r="D130" s="11"/>
      <c r="E130" s="11"/>
      <c r="F130" s="21" t="s">
        <v>882</v>
      </c>
      <c r="G130" s="21"/>
      <c r="H130" s="19" t="s">
        <v>882</v>
      </c>
      <c r="I130" s="10"/>
      <c r="J130" s="11"/>
    </row>
    <row r="131" spans="1:10" customFormat="1" x14ac:dyDescent="0.25">
      <c r="A131" s="6" t="str">
        <f t="shared" si="1"/>
        <v/>
      </c>
      <c r="B131" s="8"/>
      <c r="C131" s="8"/>
      <c r="D131" s="11"/>
      <c r="E131" s="11"/>
      <c r="F131" s="21" t="s">
        <v>882</v>
      </c>
      <c r="G131" s="21"/>
      <c r="H131" s="19" t="s">
        <v>882</v>
      </c>
      <c r="I131" s="10"/>
      <c r="J131" s="11"/>
    </row>
    <row r="132" spans="1:10" customFormat="1" x14ac:dyDescent="0.25">
      <c r="A132" s="6" t="str">
        <f t="shared" si="1"/>
        <v/>
      </c>
      <c r="B132" s="8"/>
      <c r="C132" s="8"/>
      <c r="D132" s="11"/>
      <c r="E132" s="11"/>
      <c r="F132" s="21" t="s">
        <v>882</v>
      </c>
      <c r="G132" s="21"/>
      <c r="H132" s="19" t="s">
        <v>882</v>
      </c>
      <c r="I132" s="10"/>
      <c r="J132" s="11"/>
    </row>
    <row r="133" spans="1:10" customFormat="1" x14ac:dyDescent="0.25">
      <c r="A133" s="6" t="str">
        <f t="shared" si="1"/>
        <v/>
      </c>
      <c r="B133" s="8"/>
      <c r="C133" s="8"/>
      <c r="D133" s="11"/>
      <c r="E133" s="11"/>
      <c r="F133" s="21" t="s">
        <v>882</v>
      </c>
      <c r="G133" s="21"/>
      <c r="H133" s="19" t="s">
        <v>882</v>
      </c>
      <c r="I133" s="10"/>
      <c r="J133" s="11"/>
    </row>
    <row r="134" spans="1:10" customFormat="1" x14ac:dyDescent="0.25">
      <c r="A134" s="6" t="str">
        <f t="shared" si="1"/>
        <v/>
      </c>
      <c r="B134" s="8"/>
      <c r="C134" s="8"/>
      <c r="D134" s="11"/>
      <c r="E134" s="11"/>
      <c r="F134" s="21" t="s">
        <v>882</v>
      </c>
      <c r="G134" s="21"/>
      <c r="H134" s="19" t="s">
        <v>882</v>
      </c>
      <c r="I134" s="10"/>
      <c r="J134" s="11"/>
    </row>
    <row r="135" spans="1:10" customFormat="1" x14ac:dyDescent="0.25">
      <c r="A135" s="6" t="str">
        <f t="shared" si="1"/>
        <v/>
      </c>
      <c r="B135" s="8"/>
      <c r="C135" s="8"/>
      <c r="D135" s="11"/>
      <c r="E135" s="11"/>
      <c r="F135" s="21" t="s">
        <v>882</v>
      </c>
      <c r="G135" s="21"/>
      <c r="H135" s="19" t="s">
        <v>882</v>
      </c>
      <c r="I135" s="10"/>
      <c r="J135" s="11"/>
    </row>
    <row r="136" spans="1:10" customFormat="1" x14ac:dyDescent="0.25">
      <c r="A136" s="6" t="str">
        <f t="shared" si="1"/>
        <v/>
      </c>
      <c r="B136" s="8"/>
      <c r="C136" s="8"/>
      <c r="D136" s="11"/>
      <c r="E136" s="11"/>
      <c r="F136" s="21" t="s">
        <v>882</v>
      </c>
      <c r="G136" s="21"/>
      <c r="H136" s="19" t="s">
        <v>882</v>
      </c>
      <c r="I136" s="10"/>
      <c r="J136" s="11"/>
    </row>
    <row r="137" spans="1:10" customFormat="1" x14ac:dyDescent="0.25">
      <c r="A137" s="6" t="str">
        <f t="shared" si="1"/>
        <v/>
      </c>
      <c r="B137" s="8"/>
      <c r="C137" s="8"/>
      <c r="D137" s="11"/>
      <c r="E137" s="11"/>
      <c r="F137" s="21" t="s">
        <v>882</v>
      </c>
      <c r="G137" s="21"/>
      <c r="H137" s="19" t="s">
        <v>882</v>
      </c>
      <c r="I137" s="10"/>
      <c r="J137" s="11"/>
    </row>
    <row r="138" spans="1:10" customFormat="1" x14ac:dyDescent="0.25">
      <c r="A138" s="6" t="str">
        <f t="shared" si="1"/>
        <v/>
      </c>
      <c r="B138" s="8"/>
      <c r="C138" s="8"/>
      <c r="D138" s="11"/>
      <c r="E138" s="11"/>
      <c r="F138" s="21" t="s">
        <v>882</v>
      </c>
      <c r="G138" s="21"/>
      <c r="H138" s="19" t="s">
        <v>882</v>
      </c>
      <c r="I138" s="10"/>
      <c r="J138" s="11"/>
    </row>
    <row r="139" spans="1:10" customFormat="1" x14ac:dyDescent="0.25">
      <c r="A139" s="6" t="str">
        <f t="shared" si="1"/>
        <v/>
      </c>
      <c r="B139" s="8"/>
      <c r="C139" s="8"/>
      <c r="D139" s="11"/>
      <c r="E139" s="11"/>
      <c r="F139" s="21" t="s">
        <v>882</v>
      </c>
      <c r="G139" s="21"/>
      <c r="H139" s="19" t="s">
        <v>882</v>
      </c>
      <c r="I139" s="10"/>
      <c r="J139" s="11"/>
    </row>
    <row r="140" spans="1:10" customFormat="1" x14ac:dyDescent="0.25">
      <c r="A140" s="6" t="str">
        <f t="shared" si="1"/>
        <v/>
      </c>
      <c r="B140" s="8"/>
      <c r="C140" s="8"/>
      <c r="D140" s="11"/>
      <c r="E140" s="11"/>
      <c r="F140" s="21" t="s">
        <v>882</v>
      </c>
      <c r="G140" s="21"/>
      <c r="H140" s="19" t="s">
        <v>882</v>
      </c>
      <c r="I140" s="10"/>
      <c r="J140" s="11"/>
    </row>
    <row r="141" spans="1:10" customFormat="1" x14ac:dyDescent="0.25">
      <c r="A141" s="6" t="str">
        <f t="shared" si="1"/>
        <v/>
      </c>
      <c r="B141" s="8"/>
      <c r="C141" s="8"/>
      <c r="D141" s="11"/>
      <c r="E141" s="11"/>
      <c r="F141" s="21" t="s">
        <v>882</v>
      </c>
      <c r="G141" s="21"/>
      <c r="H141" s="19" t="s">
        <v>882</v>
      </c>
      <c r="I141" s="10"/>
      <c r="J141" s="11"/>
    </row>
    <row r="142" spans="1:10" customFormat="1" x14ac:dyDescent="0.25">
      <c r="A142" s="6" t="str">
        <f t="shared" si="1"/>
        <v/>
      </c>
      <c r="B142" s="8"/>
      <c r="C142" s="8"/>
      <c r="D142" s="11"/>
      <c r="E142" s="11"/>
      <c r="F142" s="21" t="s">
        <v>882</v>
      </c>
      <c r="G142" s="21"/>
      <c r="H142" s="19" t="s">
        <v>882</v>
      </c>
      <c r="I142" s="10"/>
      <c r="J142" s="11"/>
    </row>
    <row r="143" spans="1:10" customFormat="1" x14ac:dyDescent="0.25">
      <c r="A143" s="6" t="str">
        <f t="shared" si="1"/>
        <v/>
      </c>
      <c r="B143" s="8"/>
      <c r="C143" s="8"/>
      <c r="D143" s="11"/>
      <c r="E143" s="11"/>
      <c r="F143" s="21" t="s">
        <v>882</v>
      </c>
      <c r="G143" s="21"/>
      <c r="H143" s="19" t="s">
        <v>882</v>
      </c>
      <c r="I143" s="10"/>
      <c r="J143" s="11"/>
    </row>
    <row r="144" spans="1:10" customFormat="1" x14ac:dyDescent="0.25">
      <c r="A144" s="6" t="str">
        <f t="shared" si="1"/>
        <v/>
      </c>
      <c r="B144" s="8"/>
      <c r="C144" s="8"/>
      <c r="D144" s="11"/>
      <c r="E144" s="11"/>
      <c r="F144" s="21" t="s">
        <v>882</v>
      </c>
      <c r="G144" s="21"/>
      <c r="H144" s="19" t="s">
        <v>882</v>
      </c>
      <c r="I144" s="10"/>
      <c r="J144" s="11"/>
    </row>
    <row r="145" spans="1:10" customFormat="1" x14ac:dyDescent="0.25">
      <c r="A145" s="6" t="str">
        <f t="shared" si="1"/>
        <v/>
      </c>
      <c r="B145" s="8"/>
      <c r="C145" s="8"/>
      <c r="D145" s="11"/>
      <c r="E145" s="11"/>
      <c r="F145" s="21" t="s">
        <v>882</v>
      </c>
      <c r="G145" s="21"/>
      <c r="H145" s="19" t="s">
        <v>882</v>
      </c>
      <c r="I145" s="10"/>
      <c r="J145" s="11"/>
    </row>
    <row r="146" spans="1:10" customFormat="1" x14ac:dyDescent="0.25">
      <c r="A146" s="6" t="str">
        <f t="shared" si="1"/>
        <v/>
      </c>
      <c r="B146" s="8"/>
      <c r="C146" s="8"/>
      <c r="D146" s="11"/>
      <c r="E146" s="11"/>
      <c r="F146" s="21" t="s">
        <v>882</v>
      </c>
      <c r="G146" s="21"/>
      <c r="H146" s="19" t="s">
        <v>882</v>
      </c>
      <c r="I146" s="10"/>
      <c r="J146" s="11"/>
    </row>
    <row r="147" spans="1:10" customFormat="1" x14ac:dyDescent="0.25">
      <c r="A147" s="6" t="str">
        <f t="shared" si="1"/>
        <v/>
      </c>
      <c r="B147" s="8"/>
      <c r="C147" s="8"/>
      <c r="D147" s="11"/>
      <c r="E147" s="11"/>
      <c r="F147" s="21" t="s">
        <v>882</v>
      </c>
      <c r="G147" s="21"/>
      <c r="H147" s="19" t="s">
        <v>882</v>
      </c>
      <c r="I147" s="10"/>
      <c r="J147" s="11"/>
    </row>
    <row r="148" spans="1:10" customFormat="1" x14ac:dyDescent="0.25">
      <c r="A148" s="6" t="str">
        <f t="shared" si="1"/>
        <v/>
      </c>
      <c r="B148" s="8"/>
      <c r="C148" s="8"/>
      <c r="D148" s="11"/>
      <c r="E148" s="11"/>
      <c r="F148" s="21" t="s">
        <v>882</v>
      </c>
      <c r="G148" s="21"/>
      <c r="H148" s="19" t="s">
        <v>882</v>
      </c>
      <c r="I148" s="10"/>
      <c r="J148" s="11"/>
    </row>
    <row r="149" spans="1:10" customFormat="1" x14ac:dyDescent="0.25">
      <c r="A149" s="6" t="str">
        <f t="shared" si="1"/>
        <v/>
      </c>
      <c r="B149" s="8"/>
      <c r="C149" s="8"/>
      <c r="D149" s="11"/>
      <c r="E149" s="11"/>
      <c r="F149" s="21" t="s">
        <v>882</v>
      </c>
      <c r="G149" s="21"/>
      <c r="H149" s="19" t="s">
        <v>882</v>
      </c>
      <c r="I149" s="10"/>
      <c r="J149" s="11"/>
    </row>
    <row r="150" spans="1:10" customFormat="1" x14ac:dyDescent="0.25">
      <c r="A150" s="6" t="str">
        <f t="shared" si="1"/>
        <v/>
      </c>
      <c r="B150" s="8"/>
      <c r="C150" s="8"/>
      <c r="D150" s="11"/>
      <c r="E150" s="11"/>
      <c r="F150" s="21" t="s">
        <v>882</v>
      </c>
      <c r="G150" s="21"/>
      <c r="H150" s="19" t="s">
        <v>882</v>
      </c>
      <c r="I150" s="10"/>
      <c r="J150" s="11"/>
    </row>
    <row r="151" spans="1:10" customFormat="1" x14ac:dyDescent="0.25">
      <c r="A151" s="6" t="str">
        <f t="shared" ref="A151:A214" si="2">IF(B151="CHF","CHF",LEFT(B151,1))</f>
        <v/>
      </c>
      <c r="B151" s="8"/>
      <c r="C151" s="8"/>
      <c r="D151" s="11"/>
      <c r="E151" s="11"/>
      <c r="F151" s="21" t="s">
        <v>882</v>
      </c>
      <c r="G151" s="21"/>
      <c r="H151" s="19" t="s">
        <v>882</v>
      </c>
      <c r="I151" s="10"/>
      <c r="J151" s="11"/>
    </row>
    <row r="152" spans="1:10" customFormat="1" x14ac:dyDescent="0.25">
      <c r="A152" s="6" t="str">
        <f t="shared" si="2"/>
        <v/>
      </c>
      <c r="B152" s="8"/>
      <c r="C152" s="8"/>
      <c r="D152" s="11"/>
      <c r="E152" s="11"/>
      <c r="F152" s="21" t="s">
        <v>882</v>
      </c>
      <c r="G152" s="21"/>
      <c r="H152" s="19" t="s">
        <v>882</v>
      </c>
      <c r="I152" s="10"/>
      <c r="J152" s="11"/>
    </row>
    <row r="153" spans="1:10" customFormat="1" x14ac:dyDescent="0.25">
      <c r="A153" s="6" t="str">
        <f t="shared" si="2"/>
        <v/>
      </c>
      <c r="B153" s="8"/>
      <c r="C153" s="8"/>
      <c r="D153" s="11"/>
      <c r="E153" s="11"/>
      <c r="F153" s="21" t="s">
        <v>882</v>
      </c>
      <c r="G153" s="21"/>
      <c r="H153" s="19" t="s">
        <v>882</v>
      </c>
      <c r="I153" s="10"/>
      <c r="J153" s="11"/>
    </row>
    <row r="154" spans="1:10" customFormat="1" x14ac:dyDescent="0.25">
      <c r="A154" s="6" t="str">
        <f t="shared" si="2"/>
        <v/>
      </c>
      <c r="B154" s="8"/>
      <c r="C154" s="8"/>
      <c r="D154" s="11"/>
      <c r="E154" s="11"/>
      <c r="F154" s="21" t="s">
        <v>882</v>
      </c>
      <c r="G154" s="21"/>
      <c r="H154" s="19" t="s">
        <v>882</v>
      </c>
      <c r="I154" s="10"/>
      <c r="J154" s="11"/>
    </row>
    <row r="155" spans="1:10" customFormat="1" x14ac:dyDescent="0.25">
      <c r="A155" s="6" t="str">
        <f t="shared" si="2"/>
        <v/>
      </c>
      <c r="B155" s="8"/>
      <c r="C155" s="8"/>
      <c r="D155" s="11"/>
      <c r="E155" s="11"/>
      <c r="F155" s="21" t="s">
        <v>882</v>
      </c>
      <c r="G155" s="21"/>
      <c r="H155" s="19" t="s">
        <v>882</v>
      </c>
      <c r="I155" s="10"/>
      <c r="J155" s="11"/>
    </row>
    <row r="156" spans="1:10" customFormat="1" x14ac:dyDescent="0.25">
      <c r="A156" s="6" t="str">
        <f t="shared" si="2"/>
        <v/>
      </c>
      <c r="B156" s="8"/>
      <c r="C156" s="8"/>
      <c r="D156" s="11"/>
      <c r="E156" s="11"/>
      <c r="F156" s="21" t="s">
        <v>882</v>
      </c>
      <c r="G156" s="21"/>
      <c r="H156" s="19" t="s">
        <v>882</v>
      </c>
      <c r="I156" s="10"/>
      <c r="J156" s="11"/>
    </row>
    <row r="157" spans="1:10" customFormat="1" x14ac:dyDescent="0.25">
      <c r="A157" s="6" t="str">
        <f t="shared" si="2"/>
        <v/>
      </c>
      <c r="B157" s="8"/>
      <c r="C157" s="8"/>
      <c r="D157" s="11"/>
      <c r="E157" s="11"/>
      <c r="F157" s="21" t="s">
        <v>882</v>
      </c>
      <c r="G157" s="21"/>
      <c r="H157" s="19" t="s">
        <v>882</v>
      </c>
      <c r="I157" s="10"/>
      <c r="J157" s="11"/>
    </row>
    <row r="158" spans="1:10" customFormat="1" x14ac:dyDescent="0.25">
      <c r="A158" s="6" t="str">
        <f t="shared" si="2"/>
        <v/>
      </c>
      <c r="B158" s="8"/>
      <c r="C158" s="8"/>
      <c r="D158" s="11"/>
      <c r="E158" s="11"/>
      <c r="F158" s="21" t="s">
        <v>882</v>
      </c>
      <c r="G158" s="21"/>
      <c r="H158" s="19" t="s">
        <v>882</v>
      </c>
      <c r="I158" s="10"/>
      <c r="J158" s="11"/>
    </row>
    <row r="159" spans="1:10" customFormat="1" x14ac:dyDescent="0.25">
      <c r="A159" s="6" t="str">
        <f t="shared" si="2"/>
        <v/>
      </c>
      <c r="B159" s="8"/>
      <c r="C159" s="8"/>
      <c r="D159" s="11"/>
      <c r="E159" s="11"/>
      <c r="F159" s="21" t="s">
        <v>882</v>
      </c>
      <c r="G159" s="21"/>
      <c r="H159" s="19" t="s">
        <v>882</v>
      </c>
      <c r="I159" s="10"/>
      <c r="J159" s="11"/>
    </row>
    <row r="160" spans="1:10" customFormat="1" x14ac:dyDescent="0.25">
      <c r="A160" s="6" t="str">
        <f t="shared" si="2"/>
        <v/>
      </c>
      <c r="B160" s="8"/>
      <c r="C160" s="8"/>
      <c r="D160" s="11"/>
      <c r="E160" s="11"/>
      <c r="F160" s="21" t="s">
        <v>882</v>
      </c>
      <c r="G160" s="21"/>
      <c r="H160" s="19" t="s">
        <v>882</v>
      </c>
      <c r="I160" s="10"/>
      <c r="J160" s="11"/>
    </row>
    <row r="161" spans="1:10" customFormat="1" x14ac:dyDescent="0.25">
      <c r="A161" s="6" t="str">
        <f t="shared" si="2"/>
        <v/>
      </c>
      <c r="B161" s="8"/>
      <c r="C161" s="8"/>
      <c r="D161" s="11"/>
      <c r="E161" s="11"/>
      <c r="F161" s="21" t="s">
        <v>882</v>
      </c>
      <c r="G161" s="21"/>
      <c r="H161" s="19" t="s">
        <v>882</v>
      </c>
      <c r="I161" s="10"/>
      <c r="J161" s="11"/>
    </row>
    <row r="162" spans="1:10" customFormat="1" x14ac:dyDescent="0.25">
      <c r="A162" s="6" t="str">
        <f t="shared" si="2"/>
        <v/>
      </c>
      <c r="B162" s="8"/>
      <c r="C162" s="8"/>
      <c r="D162" s="11"/>
      <c r="E162" s="11"/>
      <c r="F162" s="21" t="s">
        <v>882</v>
      </c>
      <c r="G162" s="21"/>
      <c r="H162" s="19" t="s">
        <v>882</v>
      </c>
      <c r="I162" s="10"/>
      <c r="J162" s="11"/>
    </row>
    <row r="163" spans="1:10" customFormat="1" x14ac:dyDescent="0.25">
      <c r="A163" s="6" t="str">
        <f t="shared" si="2"/>
        <v/>
      </c>
      <c r="B163" s="8"/>
      <c r="C163" s="8"/>
      <c r="D163" s="11"/>
      <c r="E163" s="11"/>
      <c r="F163" s="21" t="s">
        <v>882</v>
      </c>
      <c r="G163" s="21"/>
      <c r="H163" s="19" t="s">
        <v>882</v>
      </c>
      <c r="I163" s="10"/>
      <c r="J163" s="11"/>
    </row>
    <row r="164" spans="1:10" customFormat="1" x14ac:dyDescent="0.25">
      <c r="A164" s="6" t="str">
        <f t="shared" si="2"/>
        <v/>
      </c>
      <c r="B164" s="8"/>
      <c r="C164" s="8"/>
      <c r="D164" s="11"/>
      <c r="E164" s="11"/>
      <c r="F164" s="21" t="s">
        <v>882</v>
      </c>
      <c r="G164" s="21"/>
      <c r="H164" s="19" t="s">
        <v>882</v>
      </c>
      <c r="I164" s="10"/>
      <c r="J164" s="11"/>
    </row>
    <row r="165" spans="1:10" customFormat="1" x14ac:dyDescent="0.25">
      <c r="A165" s="6" t="str">
        <f t="shared" si="2"/>
        <v/>
      </c>
      <c r="B165" s="8"/>
      <c r="C165" s="8"/>
      <c r="D165" s="11"/>
      <c r="E165" s="11"/>
      <c r="F165" s="21" t="s">
        <v>882</v>
      </c>
      <c r="G165" s="21"/>
      <c r="H165" s="19" t="s">
        <v>882</v>
      </c>
      <c r="I165" s="10"/>
      <c r="J165" s="11"/>
    </row>
    <row r="166" spans="1:10" customFormat="1" x14ac:dyDescent="0.25">
      <c r="A166" s="6" t="str">
        <f t="shared" si="2"/>
        <v/>
      </c>
      <c r="B166" s="8"/>
      <c r="C166" s="8"/>
      <c r="D166" s="11"/>
      <c r="E166" s="11"/>
      <c r="F166" s="21" t="s">
        <v>882</v>
      </c>
      <c r="G166" s="21"/>
      <c r="H166" s="19" t="s">
        <v>882</v>
      </c>
      <c r="I166" s="10"/>
      <c r="J166" s="11"/>
    </row>
    <row r="167" spans="1:10" customFormat="1" x14ac:dyDescent="0.25">
      <c r="A167" s="6" t="str">
        <f t="shared" si="2"/>
        <v/>
      </c>
      <c r="B167" s="8"/>
      <c r="C167" s="8"/>
      <c r="D167" s="11"/>
      <c r="E167" s="11"/>
      <c r="F167" s="21" t="s">
        <v>882</v>
      </c>
      <c r="G167" s="21"/>
      <c r="H167" s="19" t="s">
        <v>882</v>
      </c>
      <c r="I167" s="10"/>
      <c r="J167" s="11"/>
    </row>
    <row r="168" spans="1:10" customFormat="1" x14ac:dyDescent="0.25">
      <c r="A168" s="6" t="str">
        <f t="shared" si="2"/>
        <v/>
      </c>
      <c r="B168" s="8"/>
      <c r="C168" s="8"/>
      <c r="D168" s="11"/>
      <c r="E168" s="11"/>
      <c r="F168" s="21" t="s">
        <v>882</v>
      </c>
      <c r="G168" s="21"/>
      <c r="H168" s="19" t="s">
        <v>882</v>
      </c>
      <c r="I168" s="10"/>
      <c r="J168" s="11"/>
    </row>
    <row r="169" spans="1:10" customFormat="1" x14ac:dyDescent="0.25">
      <c r="A169" s="6" t="str">
        <f t="shared" si="2"/>
        <v/>
      </c>
      <c r="B169" s="8"/>
      <c r="C169" s="8"/>
      <c r="D169" s="11"/>
      <c r="E169" s="11"/>
      <c r="F169" s="21" t="s">
        <v>882</v>
      </c>
      <c r="G169" s="21"/>
      <c r="H169" s="19" t="s">
        <v>882</v>
      </c>
      <c r="I169" s="10"/>
      <c r="J169" s="11"/>
    </row>
    <row r="170" spans="1:10" customFormat="1" x14ac:dyDescent="0.25">
      <c r="A170" s="6" t="str">
        <f t="shared" si="2"/>
        <v/>
      </c>
      <c r="B170" s="8"/>
      <c r="C170" s="8"/>
      <c r="D170" s="11"/>
      <c r="E170" s="11"/>
      <c r="F170" s="21" t="s">
        <v>882</v>
      </c>
      <c r="G170" s="21"/>
      <c r="H170" s="19" t="s">
        <v>882</v>
      </c>
      <c r="I170" s="10"/>
      <c r="J170" s="11"/>
    </row>
    <row r="171" spans="1:10" customFormat="1" x14ac:dyDescent="0.25">
      <c r="A171" s="6" t="str">
        <f t="shared" si="2"/>
        <v/>
      </c>
      <c r="B171" s="8"/>
      <c r="C171" s="8"/>
      <c r="D171" s="11"/>
      <c r="E171" s="11"/>
      <c r="F171" s="21" t="s">
        <v>882</v>
      </c>
      <c r="G171" s="21"/>
      <c r="H171" s="19" t="s">
        <v>882</v>
      </c>
      <c r="I171" s="10"/>
      <c r="J171" s="11"/>
    </row>
    <row r="172" spans="1:10" customFormat="1" x14ac:dyDescent="0.25">
      <c r="A172" s="6" t="str">
        <f t="shared" si="2"/>
        <v/>
      </c>
      <c r="B172" s="8"/>
      <c r="C172" s="8"/>
      <c r="D172" s="11"/>
      <c r="E172" s="11"/>
      <c r="F172" s="21" t="s">
        <v>882</v>
      </c>
      <c r="G172" s="21"/>
      <c r="H172" s="19" t="s">
        <v>882</v>
      </c>
      <c r="I172" s="10"/>
      <c r="J172" s="11"/>
    </row>
    <row r="173" spans="1:10" customFormat="1" x14ac:dyDescent="0.25">
      <c r="A173" s="6" t="str">
        <f t="shared" si="2"/>
        <v/>
      </c>
      <c r="B173" s="8"/>
      <c r="C173" s="8"/>
      <c r="D173" s="11"/>
      <c r="E173" s="11"/>
      <c r="F173" s="21" t="s">
        <v>882</v>
      </c>
      <c r="G173" s="21"/>
      <c r="H173" s="19" t="s">
        <v>882</v>
      </c>
      <c r="I173" s="10"/>
      <c r="J173" s="11"/>
    </row>
    <row r="174" spans="1:10" customFormat="1" x14ac:dyDescent="0.25">
      <c r="A174" s="6" t="str">
        <f t="shared" si="2"/>
        <v/>
      </c>
      <c r="B174" s="8"/>
      <c r="C174" s="8"/>
      <c r="D174" s="11"/>
      <c r="E174" s="11"/>
      <c r="F174" s="21" t="s">
        <v>882</v>
      </c>
      <c r="G174" s="21"/>
      <c r="H174" s="19" t="s">
        <v>882</v>
      </c>
      <c r="I174" s="10"/>
      <c r="J174" s="11"/>
    </row>
    <row r="175" spans="1:10" customFormat="1" x14ac:dyDescent="0.25">
      <c r="A175" s="6" t="str">
        <f t="shared" si="2"/>
        <v/>
      </c>
      <c r="B175" s="8"/>
      <c r="C175" s="8"/>
      <c r="D175" s="11"/>
      <c r="E175" s="11"/>
      <c r="F175" s="21" t="s">
        <v>882</v>
      </c>
      <c r="G175" s="21"/>
      <c r="H175" s="19" t="s">
        <v>882</v>
      </c>
      <c r="I175" s="10"/>
      <c r="J175" s="11"/>
    </row>
    <row r="176" spans="1:10" customFormat="1" x14ac:dyDescent="0.25">
      <c r="A176" s="6" t="str">
        <f t="shared" si="2"/>
        <v/>
      </c>
      <c r="B176" s="8"/>
      <c r="C176" s="8"/>
      <c r="D176" s="11"/>
      <c r="E176" s="11"/>
      <c r="F176" s="21" t="s">
        <v>882</v>
      </c>
      <c r="G176" s="21"/>
      <c r="H176" s="19" t="s">
        <v>882</v>
      </c>
      <c r="I176" s="10"/>
      <c r="J176" s="11"/>
    </row>
    <row r="177" spans="1:10" customFormat="1" x14ac:dyDescent="0.25">
      <c r="A177" s="6" t="str">
        <f t="shared" si="2"/>
        <v/>
      </c>
      <c r="B177" s="8"/>
      <c r="C177" s="8"/>
      <c r="D177" s="11"/>
      <c r="E177" s="11"/>
      <c r="F177" s="21" t="s">
        <v>882</v>
      </c>
      <c r="G177" s="21"/>
      <c r="H177" s="19" t="s">
        <v>882</v>
      </c>
      <c r="I177" s="10"/>
      <c r="J177" s="11"/>
    </row>
    <row r="178" spans="1:10" customFormat="1" x14ac:dyDescent="0.25">
      <c r="A178" s="6" t="str">
        <f t="shared" si="2"/>
        <v/>
      </c>
      <c r="B178" s="8"/>
      <c r="C178" s="8"/>
      <c r="D178" s="11"/>
      <c r="E178" s="11"/>
      <c r="F178" s="21" t="s">
        <v>882</v>
      </c>
      <c r="G178" s="21"/>
      <c r="H178" s="19" t="s">
        <v>882</v>
      </c>
      <c r="I178" s="10"/>
      <c r="J178" s="11"/>
    </row>
    <row r="179" spans="1:10" customFormat="1" x14ac:dyDescent="0.25">
      <c r="A179" s="6" t="str">
        <f t="shared" si="2"/>
        <v/>
      </c>
      <c r="B179" s="8"/>
      <c r="C179" s="8"/>
      <c r="D179" s="11"/>
      <c r="E179" s="11"/>
      <c r="F179" s="21" t="s">
        <v>882</v>
      </c>
      <c r="G179" s="21"/>
      <c r="H179" s="19" t="s">
        <v>882</v>
      </c>
      <c r="I179" s="10"/>
      <c r="J179" s="11"/>
    </row>
    <row r="180" spans="1:10" customFormat="1" x14ac:dyDescent="0.25">
      <c r="A180" s="6" t="str">
        <f t="shared" si="2"/>
        <v/>
      </c>
      <c r="B180" s="8"/>
      <c r="C180" s="8"/>
      <c r="D180" s="11"/>
      <c r="E180" s="11"/>
      <c r="F180" s="21" t="s">
        <v>882</v>
      </c>
      <c r="G180" s="21"/>
      <c r="H180" s="19" t="s">
        <v>882</v>
      </c>
      <c r="I180" s="10"/>
      <c r="J180" s="11"/>
    </row>
    <row r="181" spans="1:10" customFormat="1" x14ac:dyDescent="0.25">
      <c r="A181" s="6" t="str">
        <f t="shared" si="2"/>
        <v/>
      </c>
      <c r="B181" s="8"/>
      <c r="C181" s="8"/>
      <c r="D181" s="11"/>
      <c r="E181" s="11"/>
      <c r="F181" s="21" t="s">
        <v>882</v>
      </c>
      <c r="G181" s="21"/>
      <c r="H181" s="19" t="s">
        <v>882</v>
      </c>
      <c r="I181" s="10"/>
      <c r="J181" s="11"/>
    </row>
    <row r="182" spans="1:10" customFormat="1" x14ac:dyDescent="0.25">
      <c r="A182" s="6" t="str">
        <f t="shared" si="2"/>
        <v/>
      </c>
      <c r="B182" s="8"/>
      <c r="C182" s="8"/>
      <c r="D182" s="11"/>
      <c r="E182" s="11"/>
      <c r="F182" s="21" t="s">
        <v>882</v>
      </c>
      <c r="G182" s="21"/>
      <c r="H182" s="19" t="s">
        <v>882</v>
      </c>
      <c r="I182" s="10"/>
      <c r="J182" s="11"/>
    </row>
    <row r="183" spans="1:10" customFormat="1" x14ac:dyDescent="0.25">
      <c r="A183" s="6" t="str">
        <f t="shared" si="2"/>
        <v/>
      </c>
      <c r="B183" s="8"/>
      <c r="C183" s="8"/>
      <c r="D183" s="11"/>
      <c r="E183" s="11"/>
      <c r="F183" s="21" t="s">
        <v>882</v>
      </c>
      <c r="G183" s="21"/>
      <c r="H183" s="19" t="s">
        <v>882</v>
      </c>
      <c r="I183" s="10"/>
      <c r="J183" s="11"/>
    </row>
    <row r="184" spans="1:10" customFormat="1" x14ac:dyDescent="0.25">
      <c r="A184" s="6" t="str">
        <f t="shared" si="2"/>
        <v/>
      </c>
      <c r="B184" s="8"/>
      <c r="C184" s="8"/>
      <c r="D184" s="11"/>
      <c r="E184" s="11"/>
      <c r="F184" s="21" t="s">
        <v>882</v>
      </c>
      <c r="G184" s="21"/>
      <c r="H184" s="19" t="s">
        <v>882</v>
      </c>
      <c r="I184" s="10"/>
      <c r="J184" s="11"/>
    </row>
    <row r="185" spans="1:10" customFormat="1" x14ac:dyDescent="0.25">
      <c r="A185" s="6" t="str">
        <f t="shared" si="2"/>
        <v/>
      </c>
      <c r="B185" s="8"/>
      <c r="C185" s="8"/>
      <c r="D185" s="11"/>
      <c r="E185" s="11"/>
      <c r="F185" s="21" t="s">
        <v>882</v>
      </c>
      <c r="G185" s="21"/>
      <c r="H185" s="19" t="s">
        <v>882</v>
      </c>
      <c r="I185" s="10"/>
      <c r="J185" s="11"/>
    </row>
    <row r="186" spans="1:10" customFormat="1" x14ac:dyDescent="0.25">
      <c r="A186" s="6" t="str">
        <f t="shared" si="2"/>
        <v/>
      </c>
      <c r="B186" s="8"/>
      <c r="C186" s="8"/>
      <c r="D186" s="11"/>
      <c r="E186" s="11"/>
      <c r="F186" s="21" t="s">
        <v>882</v>
      </c>
      <c r="G186" s="21"/>
      <c r="H186" s="19" t="s">
        <v>882</v>
      </c>
      <c r="I186" s="10"/>
      <c r="J186" s="11"/>
    </row>
    <row r="187" spans="1:10" customFormat="1" x14ac:dyDescent="0.25">
      <c r="A187" s="6" t="str">
        <f t="shared" si="2"/>
        <v/>
      </c>
      <c r="B187" s="8"/>
      <c r="C187" s="8"/>
      <c r="D187" s="11"/>
      <c r="E187" s="11"/>
      <c r="F187" s="21" t="s">
        <v>882</v>
      </c>
      <c r="G187" s="21"/>
      <c r="H187" s="19" t="s">
        <v>882</v>
      </c>
      <c r="I187" s="10"/>
      <c r="J187" s="11"/>
    </row>
    <row r="188" spans="1:10" customFormat="1" x14ac:dyDescent="0.25">
      <c r="A188" s="6" t="str">
        <f t="shared" si="2"/>
        <v/>
      </c>
      <c r="B188" s="8"/>
      <c r="C188" s="8"/>
      <c r="D188" s="11"/>
      <c r="E188" s="11"/>
      <c r="F188" s="21" t="s">
        <v>882</v>
      </c>
      <c r="G188" s="21"/>
      <c r="H188" s="19" t="s">
        <v>882</v>
      </c>
      <c r="I188" s="10"/>
      <c r="J188" s="11"/>
    </row>
    <row r="189" spans="1:10" customFormat="1" x14ac:dyDescent="0.25">
      <c r="A189" s="6" t="str">
        <f t="shared" si="2"/>
        <v/>
      </c>
      <c r="B189" s="8"/>
      <c r="C189" s="8"/>
      <c r="D189" s="11"/>
      <c r="E189" s="11"/>
      <c r="F189" s="21" t="s">
        <v>882</v>
      </c>
      <c r="G189" s="21"/>
      <c r="H189" s="19" t="s">
        <v>882</v>
      </c>
      <c r="I189" s="10"/>
      <c r="J189" s="11"/>
    </row>
    <row r="190" spans="1:10" customFormat="1" x14ac:dyDescent="0.25">
      <c r="A190" s="6" t="str">
        <f t="shared" si="2"/>
        <v/>
      </c>
      <c r="B190" s="8"/>
      <c r="C190" s="8"/>
      <c r="D190" s="11"/>
      <c r="E190" s="11"/>
      <c r="F190" s="21" t="s">
        <v>882</v>
      </c>
      <c r="G190" s="21"/>
      <c r="H190" s="19" t="s">
        <v>882</v>
      </c>
      <c r="I190" s="10"/>
      <c r="J190" s="11"/>
    </row>
    <row r="191" spans="1:10" customFormat="1" x14ac:dyDescent="0.25">
      <c r="A191" s="6" t="str">
        <f t="shared" si="2"/>
        <v/>
      </c>
      <c r="B191" s="8"/>
      <c r="C191" s="8"/>
      <c r="D191" s="11"/>
      <c r="E191" s="11"/>
      <c r="F191" s="21" t="s">
        <v>882</v>
      </c>
      <c r="G191" s="21"/>
      <c r="H191" s="19" t="s">
        <v>882</v>
      </c>
      <c r="I191" s="10"/>
      <c r="J191" s="11"/>
    </row>
    <row r="192" spans="1:10" customFormat="1" x14ac:dyDescent="0.25">
      <c r="A192" s="6" t="str">
        <f t="shared" si="2"/>
        <v/>
      </c>
      <c r="B192" s="8"/>
      <c r="C192" s="8"/>
      <c r="D192" s="11"/>
      <c r="E192" s="11"/>
      <c r="F192" s="21" t="s">
        <v>882</v>
      </c>
      <c r="G192" s="21"/>
      <c r="H192" s="19" t="s">
        <v>882</v>
      </c>
      <c r="I192" s="10"/>
      <c r="J192" s="11"/>
    </row>
    <row r="193" spans="1:10" customFormat="1" x14ac:dyDescent="0.25">
      <c r="A193" s="6" t="str">
        <f t="shared" si="2"/>
        <v/>
      </c>
      <c r="B193" s="8"/>
      <c r="C193" s="8"/>
      <c r="D193" s="11"/>
      <c r="E193" s="11"/>
      <c r="F193" s="21" t="s">
        <v>882</v>
      </c>
      <c r="G193" s="21"/>
      <c r="H193" s="19" t="s">
        <v>882</v>
      </c>
      <c r="I193" s="10"/>
      <c r="J193" s="11"/>
    </row>
    <row r="194" spans="1:10" customFormat="1" x14ac:dyDescent="0.25">
      <c r="A194" s="6" t="str">
        <f t="shared" si="2"/>
        <v/>
      </c>
      <c r="B194" s="8"/>
      <c r="C194" s="8"/>
      <c r="D194" s="11"/>
      <c r="E194" s="11"/>
      <c r="F194" s="21" t="s">
        <v>882</v>
      </c>
      <c r="G194" s="21"/>
      <c r="H194" s="19" t="s">
        <v>882</v>
      </c>
      <c r="I194" s="10"/>
      <c r="J194" s="11"/>
    </row>
    <row r="195" spans="1:10" customFormat="1" x14ac:dyDescent="0.25">
      <c r="A195" s="6" t="str">
        <f t="shared" si="2"/>
        <v/>
      </c>
      <c r="B195" s="8"/>
      <c r="C195" s="8"/>
      <c r="D195" s="11"/>
      <c r="E195" s="11"/>
      <c r="F195" s="21" t="s">
        <v>882</v>
      </c>
      <c r="G195" s="21"/>
      <c r="H195" s="19" t="s">
        <v>882</v>
      </c>
      <c r="I195" s="10"/>
      <c r="J195" s="11"/>
    </row>
    <row r="196" spans="1:10" customFormat="1" x14ac:dyDescent="0.25">
      <c r="A196" s="6" t="str">
        <f t="shared" si="2"/>
        <v/>
      </c>
      <c r="B196" s="8"/>
      <c r="C196" s="8"/>
      <c r="D196" s="11"/>
      <c r="E196" s="11"/>
      <c r="F196" s="21" t="s">
        <v>882</v>
      </c>
      <c r="G196" s="21"/>
      <c r="H196" s="19" t="s">
        <v>882</v>
      </c>
      <c r="I196" s="10"/>
      <c r="J196" s="11"/>
    </row>
    <row r="197" spans="1:10" customFormat="1" x14ac:dyDescent="0.25">
      <c r="A197" s="6" t="str">
        <f t="shared" si="2"/>
        <v/>
      </c>
      <c r="B197" s="8"/>
      <c r="C197" s="8"/>
      <c r="D197" s="11"/>
      <c r="E197" s="11"/>
      <c r="F197" s="21" t="s">
        <v>882</v>
      </c>
      <c r="G197" s="21"/>
      <c r="H197" s="19" t="s">
        <v>882</v>
      </c>
      <c r="I197" s="10"/>
      <c r="J197" s="11"/>
    </row>
    <row r="198" spans="1:10" customFormat="1" x14ac:dyDescent="0.25">
      <c r="A198" s="6" t="str">
        <f t="shared" si="2"/>
        <v/>
      </c>
      <c r="B198" s="8"/>
      <c r="C198" s="8"/>
      <c r="D198" s="11"/>
      <c r="E198" s="11"/>
      <c r="F198" s="21" t="s">
        <v>882</v>
      </c>
      <c r="G198" s="21"/>
      <c r="H198" s="19" t="s">
        <v>882</v>
      </c>
      <c r="I198" s="10"/>
      <c r="J198" s="11"/>
    </row>
    <row r="199" spans="1:10" customFormat="1" x14ac:dyDescent="0.25">
      <c r="A199" s="6" t="str">
        <f t="shared" si="2"/>
        <v/>
      </c>
      <c r="B199" s="8"/>
      <c r="C199" s="8"/>
      <c r="D199" s="11"/>
      <c r="E199" s="11"/>
      <c r="F199" s="21" t="s">
        <v>882</v>
      </c>
      <c r="G199" s="21"/>
      <c r="H199" s="19" t="s">
        <v>882</v>
      </c>
      <c r="I199" s="10"/>
      <c r="J199" s="11"/>
    </row>
    <row r="200" spans="1:10" customFormat="1" x14ac:dyDescent="0.25">
      <c r="A200" s="6" t="str">
        <f t="shared" si="2"/>
        <v/>
      </c>
      <c r="B200" s="8"/>
      <c r="C200" s="8"/>
      <c r="D200" s="11"/>
      <c r="E200" s="11"/>
      <c r="F200" s="21" t="s">
        <v>882</v>
      </c>
      <c r="G200" s="21"/>
      <c r="H200" s="19" t="s">
        <v>882</v>
      </c>
      <c r="I200" s="10"/>
      <c r="J200" s="11"/>
    </row>
    <row r="201" spans="1:10" customFormat="1" x14ac:dyDescent="0.25">
      <c r="A201" s="6" t="str">
        <f t="shared" si="2"/>
        <v/>
      </c>
      <c r="B201" s="8"/>
      <c r="C201" s="8"/>
      <c r="D201" s="11"/>
      <c r="E201" s="11"/>
      <c r="F201" s="21" t="s">
        <v>882</v>
      </c>
      <c r="G201" s="21"/>
      <c r="H201" s="19" t="s">
        <v>882</v>
      </c>
      <c r="I201" s="10"/>
      <c r="J201" s="11"/>
    </row>
    <row r="202" spans="1:10" customFormat="1" x14ac:dyDescent="0.25">
      <c r="A202" s="6" t="str">
        <f t="shared" si="2"/>
        <v/>
      </c>
      <c r="B202" s="8"/>
      <c r="C202" s="8"/>
      <c r="D202" s="11"/>
      <c r="E202" s="11"/>
      <c r="F202" s="21" t="s">
        <v>882</v>
      </c>
      <c r="G202" s="21"/>
      <c r="H202" s="19" t="s">
        <v>882</v>
      </c>
      <c r="I202" s="10"/>
      <c r="J202" s="11"/>
    </row>
    <row r="203" spans="1:10" customFormat="1" x14ac:dyDescent="0.25">
      <c r="A203" s="6" t="str">
        <f t="shared" si="2"/>
        <v/>
      </c>
      <c r="B203" s="8"/>
      <c r="C203" s="8"/>
      <c r="D203" s="11"/>
      <c r="E203" s="11"/>
      <c r="F203" s="21" t="s">
        <v>882</v>
      </c>
      <c r="G203" s="21"/>
      <c r="H203" s="19" t="s">
        <v>882</v>
      </c>
      <c r="I203" s="10"/>
      <c r="J203" s="11"/>
    </row>
    <row r="204" spans="1:10" customFormat="1" x14ac:dyDescent="0.25">
      <c r="A204" s="6" t="str">
        <f t="shared" si="2"/>
        <v/>
      </c>
      <c r="B204" s="8"/>
      <c r="C204" s="8"/>
      <c r="D204" s="11"/>
      <c r="E204" s="11"/>
      <c r="F204" s="21" t="s">
        <v>882</v>
      </c>
      <c r="G204" s="21"/>
      <c r="H204" s="19" t="s">
        <v>882</v>
      </c>
      <c r="I204" s="10"/>
      <c r="J204" s="11"/>
    </row>
    <row r="205" spans="1:10" customFormat="1" x14ac:dyDescent="0.25">
      <c r="A205" s="6" t="str">
        <f t="shared" si="2"/>
        <v/>
      </c>
      <c r="B205" s="8"/>
      <c r="C205" s="8"/>
      <c r="D205" s="11"/>
      <c r="E205" s="11"/>
      <c r="F205" s="21" t="s">
        <v>882</v>
      </c>
      <c r="G205" s="21"/>
      <c r="H205" s="19" t="s">
        <v>882</v>
      </c>
      <c r="I205" s="10"/>
      <c r="J205" s="11"/>
    </row>
    <row r="206" spans="1:10" customFormat="1" x14ac:dyDescent="0.25">
      <c r="A206" s="6" t="str">
        <f t="shared" si="2"/>
        <v/>
      </c>
      <c r="B206" s="8"/>
      <c r="C206" s="8"/>
      <c r="D206" s="11"/>
      <c r="E206" s="11"/>
      <c r="F206" s="21" t="s">
        <v>882</v>
      </c>
      <c r="G206" s="21"/>
      <c r="H206" s="19" t="s">
        <v>882</v>
      </c>
      <c r="I206" s="10"/>
      <c r="J206" s="11"/>
    </row>
    <row r="207" spans="1:10" customFormat="1" x14ac:dyDescent="0.25">
      <c r="A207" s="6" t="str">
        <f t="shared" si="2"/>
        <v/>
      </c>
      <c r="B207" s="8"/>
      <c r="C207" s="8"/>
      <c r="D207" s="11"/>
      <c r="E207" s="11"/>
      <c r="F207" s="21" t="s">
        <v>882</v>
      </c>
      <c r="G207" s="21"/>
      <c r="H207" s="19" t="s">
        <v>882</v>
      </c>
      <c r="I207" s="10"/>
      <c r="J207" s="11"/>
    </row>
    <row r="208" spans="1:10" customFormat="1" x14ac:dyDescent="0.25">
      <c r="A208" s="6" t="str">
        <f t="shared" si="2"/>
        <v/>
      </c>
      <c r="B208" s="8"/>
      <c r="C208" s="8"/>
      <c r="D208" s="11"/>
      <c r="E208" s="11"/>
      <c r="F208" s="21" t="s">
        <v>882</v>
      </c>
      <c r="G208" s="21"/>
      <c r="H208" s="19" t="s">
        <v>882</v>
      </c>
      <c r="I208" s="10"/>
      <c r="J208" s="11"/>
    </row>
    <row r="209" spans="1:10" customFormat="1" x14ac:dyDescent="0.25">
      <c r="A209" s="6" t="str">
        <f t="shared" si="2"/>
        <v/>
      </c>
      <c r="B209" s="8"/>
      <c r="C209" s="8"/>
      <c r="D209" s="11"/>
      <c r="E209" s="11"/>
      <c r="F209" s="21" t="s">
        <v>882</v>
      </c>
      <c r="G209" s="21"/>
      <c r="H209" s="19" t="s">
        <v>882</v>
      </c>
      <c r="I209" s="10"/>
      <c r="J209" s="11"/>
    </row>
    <row r="210" spans="1:10" customFormat="1" x14ac:dyDescent="0.25">
      <c r="A210" s="6" t="str">
        <f t="shared" si="2"/>
        <v/>
      </c>
      <c r="B210" s="8"/>
      <c r="C210" s="8"/>
      <c r="D210" s="11"/>
      <c r="E210" s="11"/>
      <c r="F210" s="21" t="s">
        <v>882</v>
      </c>
      <c r="G210" s="21"/>
      <c r="H210" s="19" t="s">
        <v>882</v>
      </c>
      <c r="I210" s="10"/>
      <c r="J210" s="11"/>
    </row>
    <row r="211" spans="1:10" customFormat="1" x14ac:dyDescent="0.25">
      <c r="A211" s="6" t="str">
        <f t="shared" si="2"/>
        <v/>
      </c>
      <c r="B211" s="8"/>
      <c r="C211" s="8"/>
      <c r="D211" s="11"/>
      <c r="E211" s="11"/>
      <c r="F211" s="21" t="s">
        <v>882</v>
      </c>
      <c r="G211" s="21"/>
      <c r="H211" s="19" t="s">
        <v>882</v>
      </c>
      <c r="I211" s="10"/>
      <c r="J211" s="11"/>
    </row>
    <row r="212" spans="1:10" customFormat="1" x14ac:dyDescent="0.25">
      <c r="A212" s="6" t="str">
        <f t="shared" si="2"/>
        <v/>
      </c>
      <c r="B212" s="8"/>
      <c r="C212" s="8"/>
      <c r="D212" s="11"/>
      <c r="E212" s="11"/>
      <c r="F212" s="21" t="s">
        <v>882</v>
      </c>
      <c r="G212" s="21"/>
      <c r="H212" s="19" t="s">
        <v>882</v>
      </c>
      <c r="I212" s="10"/>
      <c r="J212" s="11"/>
    </row>
    <row r="213" spans="1:10" customFormat="1" x14ac:dyDescent="0.25">
      <c r="A213" s="6" t="str">
        <f t="shared" si="2"/>
        <v/>
      </c>
      <c r="B213" s="8"/>
      <c r="C213" s="8"/>
      <c r="D213" s="11"/>
      <c r="E213" s="11"/>
      <c r="F213" s="21" t="s">
        <v>882</v>
      </c>
      <c r="G213" s="21"/>
      <c r="H213" s="19" t="s">
        <v>882</v>
      </c>
      <c r="I213" s="10"/>
      <c r="J213" s="11"/>
    </row>
    <row r="214" spans="1:10" customFormat="1" x14ac:dyDescent="0.25">
      <c r="A214" s="6" t="str">
        <f t="shared" si="2"/>
        <v/>
      </c>
      <c r="B214" s="8"/>
      <c r="C214" s="8"/>
      <c r="D214" s="11"/>
      <c r="E214" s="11"/>
      <c r="F214" s="21" t="s">
        <v>882</v>
      </c>
      <c r="G214" s="21"/>
      <c r="H214" s="19" t="s">
        <v>882</v>
      </c>
      <c r="I214" s="10"/>
      <c r="J214" s="11"/>
    </row>
    <row r="215" spans="1:10" customFormat="1" x14ac:dyDescent="0.25">
      <c r="A215" s="6" t="str">
        <f t="shared" ref="A215:A278" si="3">IF(B215="CHF","CHF",LEFT(B215,1))</f>
        <v/>
      </c>
      <c r="B215" s="8"/>
      <c r="C215" s="8"/>
      <c r="D215" s="11"/>
      <c r="E215" s="11"/>
      <c r="F215" s="21" t="s">
        <v>882</v>
      </c>
      <c r="G215" s="21"/>
      <c r="H215" s="19" t="s">
        <v>882</v>
      </c>
      <c r="I215" s="10"/>
      <c r="J215" s="11"/>
    </row>
    <row r="216" spans="1:10" customFormat="1" x14ac:dyDescent="0.25">
      <c r="A216" s="6" t="str">
        <f t="shared" si="3"/>
        <v/>
      </c>
      <c r="B216" s="8"/>
      <c r="C216" s="8"/>
      <c r="D216" s="11"/>
      <c r="E216" s="11"/>
      <c r="F216" s="21" t="s">
        <v>882</v>
      </c>
      <c r="G216" s="21"/>
      <c r="H216" s="19" t="s">
        <v>882</v>
      </c>
      <c r="I216" s="10"/>
      <c r="J216" s="11"/>
    </row>
    <row r="217" spans="1:10" customFormat="1" x14ac:dyDescent="0.25">
      <c r="A217" s="6" t="str">
        <f t="shared" si="3"/>
        <v/>
      </c>
      <c r="B217" s="8"/>
      <c r="C217" s="8"/>
      <c r="D217" s="11"/>
      <c r="E217" s="11"/>
      <c r="F217" s="21" t="s">
        <v>882</v>
      </c>
      <c r="G217" s="21"/>
      <c r="H217" s="19" t="s">
        <v>882</v>
      </c>
      <c r="I217" s="10"/>
      <c r="J217" s="11"/>
    </row>
    <row r="218" spans="1:10" customFormat="1" x14ac:dyDescent="0.25">
      <c r="A218" s="6" t="str">
        <f t="shared" si="3"/>
        <v/>
      </c>
      <c r="B218" s="8"/>
      <c r="C218" s="8"/>
      <c r="D218" s="11"/>
      <c r="E218" s="11"/>
      <c r="F218" s="21" t="s">
        <v>882</v>
      </c>
      <c r="G218" s="21"/>
      <c r="H218" s="19" t="s">
        <v>882</v>
      </c>
      <c r="I218" s="10"/>
      <c r="J218" s="11"/>
    </row>
    <row r="219" spans="1:10" customFormat="1" x14ac:dyDescent="0.25">
      <c r="A219" s="6" t="str">
        <f t="shared" si="3"/>
        <v/>
      </c>
      <c r="B219" s="8"/>
      <c r="C219" s="8"/>
      <c r="D219" s="11"/>
      <c r="E219" s="11"/>
      <c r="F219" s="21" t="s">
        <v>882</v>
      </c>
      <c r="G219" s="21"/>
      <c r="H219" s="19" t="s">
        <v>882</v>
      </c>
      <c r="I219" s="10"/>
      <c r="J219" s="11"/>
    </row>
    <row r="220" spans="1:10" customFormat="1" x14ac:dyDescent="0.25">
      <c r="A220" s="6" t="str">
        <f t="shared" si="3"/>
        <v/>
      </c>
      <c r="B220" s="8"/>
      <c r="C220" s="8"/>
      <c r="D220" s="11"/>
      <c r="E220" s="11"/>
      <c r="F220" s="21" t="s">
        <v>882</v>
      </c>
      <c r="G220" s="21"/>
      <c r="H220" s="19" t="s">
        <v>882</v>
      </c>
      <c r="I220" s="10"/>
      <c r="J220" s="11"/>
    </row>
    <row r="221" spans="1:10" customFormat="1" x14ac:dyDescent="0.25">
      <c r="A221" s="6" t="str">
        <f t="shared" si="3"/>
        <v/>
      </c>
      <c r="B221" s="8"/>
      <c r="C221" s="8"/>
      <c r="D221" s="11"/>
      <c r="E221" s="11"/>
      <c r="F221" s="21" t="s">
        <v>882</v>
      </c>
      <c r="G221" s="21"/>
      <c r="H221" s="19" t="s">
        <v>882</v>
      </c>
      <c r="I221" s="10"/>
      <c r="J221" s="11"/>
    </row>
    <row r="222" spans="1:10" customFormat="1" x14ac:dyDescent="0.25">
      <c r="A222" s="6" t="str">
        <f t="shared" si="3"/>
        <v/>
      </c>
      <c r="B222" s="8"/>
      <c r="C222" s="8"/>
      <c r="D222" s="11"/>
      <c r="E222" s="11"/>
      <c r="F222" s="21" t="s">
        <v>882</v>
      </c>
      <c r="G222" s="21"/>
      <c r="H222" s="19" t="s">
        <v>882</v>
      </c>
      <c r="I222" s="10"/>
      <c r="J222" s="11"/>
    </row>
    <row r="223" spans="1:10" customFormat="1" x14ac:dyDescent="0.25">
      <c r="A223" s="6" t="str">
        <f t="shared" si="3"/>
        <v/>
      </c>
      <c r="B223" s="8"/>
      <c r="C223" s="8"/>
      <c r="D223" s="11"/>
      <c r="E223" s="11"/>
      <c r="F223" s="21" t="s">
        <v>882</v>
      </c>
      <c r="G223" s="21"/>
      <c r="H223" s="19" t="s">
        <v>882</v>
      </c>
      <c r="I223" s="10"/>
      <c r="J223" s="11"/>
    </row>
    <row r="224" spans="1:10" customFormat="1" x14ac:dyDescent="0.25">
      <c r="A224" s="6" t="str">
        <f t="shared" si="3"/>
        <v/>
      </c>
      <c r="B224" s="8"/>
      <c r="C224" s="8"/>
      <c r="D224" s="11"/>
      <c r="E224" s="11"/>
      <c r="F224" s="21" t="s">
        <v>882</v>
      </c>
      <c r="G224" s="21"/>
      <c r="H224" s="19" t="s">
        <v>882</v>
      </c>
      <c r="I224" s="10"/>
      <c r="J224" s="11"/>
    </row>
    <row r="225" spans="1:10" customFormat="1" x14ac:dyDescent="0.25">
      <c r="A225" s="6" t="str">
        <f t="shared" si="3"/>
        <v/>
      </c>
      <c r="B225" s="8"/>
      <c r="C225" s="8"/>
      <c r="D225" s="11"/>
      <c r="E225" s="11"/>
      <c r="F225" s="21" t="s">
        <v>882</v>
      </c>
      <c r="G225" s="21"/>
      <c r="H225" s="19" t="s">
        <v>882</v>
      </c>
      <c r="I225" s="10"/>
      <c r="J225" s="11"/>
    </row>
    <row r="226" spans="1:10" customFormat="1" x14ac:dyDescent="0.25">
      <c r="A226" s="6" t="str">
        <f t="shared" si="3"/>
        <v/>
      </c>
      <c r="B226" s="8"/>
      <c r="C226" s="8"/>
      <c r="D226" s="11"/>
      <c r="E226" s="11"/>
      <c r="F226" s="21" t="s">
        <v>882</v>
      </c>
      <c r="G226" s="21"/>
      <c r="H226" s="19" t="s">
        <v>882</v>
      </c>
      <c r="I226" s="10"/>
      <c r="J226" s="11"/>
    </row>
    <row r="227" spans="1:10" customFormat="1" x14ac:dyDescent="0.25">
      <c r="A227" s="6" t="str">
        <f t="shared" si="3"/>
        <v/>
      </c>
      <c r="B227" s="8"/>
      <c r="C227" s="8"/>
      <c r="D227" s="11"/>
      <c r="E227" s="11"/>
      <c r="F227" s="21" t="s">
        <v>882</v>
      </c>
      <c r="G227" s="21"/>
      <c r="H227" s="19" t="s">
        <v>882</v>
      </c>
      <c r="I227" s="10"/>
      <c r="J227" s="11"/>
    </row>
    <row r="228" spans="1:10" customFormat="1" x14ac:dyDescent="0.25">
      <c r="A228" s="6" t="str">
        <f t="shared" si="3"/>
        <v/>
      </c>
      <c r="B228" s="8"/>
      <c r="C228" s="8"/>
      <c r="D228" s="11"/>
      <c r="E228" s="11"/>
      <c r="F228" s="21" t="s">
        <v>882</v>
      </c>
      <c r="G228" s="21"/>
      <c r="H228" s="19" t="s">
        <v>882</v>
      </c>
      <c r="I228" s="10"/>
      <c r="J228" s="11"/>
    </row>
    <row r="229" spans="1:10" customFormat="1" x14ac:dyDescent="0.25">
      <c r="A229" s="6" t="str">
        <f t="shared" si="3"/>
        <v/>
      </c>
      <c r="B229" s="8"/>
      <c r="C229" s="8"/>
      <c r="D229" s="11"/>
      <c r="E229" s="11"/>
      <c r="F229" s="21" t="s">
        <v>882</v>
      </c>
      <c r="G229" s="21"/>
      <c r="H229" s="19" t="s">
        <v>882</v>
      </c>
      <c r="I229" s="10"/>
      <c r="J229" s="11"/>
    </row>
    <row r="230" spans="1:10" customFormat="1" x14ac:dyDescent="0.25">
      <c r="A230" s="6" t="str">
        <f t="shared" si="3"/>
        <v/>
      </c>
      <c r="B230" s="8"/>
      <c r="C230" s="8"/>
      <c r="D230" s="11"/>
      <c r="E230" s="11"/>
      <c r="F230" s="21" t="s">
        <v>882</v>
      </c>
      <c r="G230" s="21"/>
      <c r="H230" s="19" t="s">
        <v>882</v>
      </c>
      <c r="I230" s="10"/>
      <c r="J230" s="11"/>
    </row>
    <row r="231" spans="1:10" customFormat="1" x14ac:dyDescent="0.25">
      <c r="A231" s="6" t="str">
        <f t="shared" si="3"/>
        <v/>
      </c>
      <c r="B231" s="8"/>
      <c r="C231" s="8"/>
      <c r="D231" s="11"/>
      <c r="E231" s="11"/>
      <c r="F231" s="21" t="s">
        <v>882</v>
      </c>
      <c r="G231" s="21"/>
      <c r="H231" s="19" t="s">
        <v>882</v>
      </c>
      <c r="I231" s="10"/>
      <c r="J231" s="11"/>
    </row>
    <row r="232" spans="1:10" customFormat="1" x14ac:dyDescent="0.25">
      <c r="A232" s="6" t="str">
        <f t="shared" si="3"/>
        <v/>
      </c>
      <c r="B232" s="8"/>
      <c r="C232" s="8"/>
      <c r="D232" s="11"/>
      <c r="E232" s="11"/>
      <c r="F232" s="21" t="s">
        <v>882</v>
      </c>
      <c r="G232" s="21"/>
      <c r="H232" s="19" t="s">
        <v>882</v>
      </c>
      <c r="I232" s="10"/>
      <c r="J232" s="11"/>
    </row>
    <row r="233" spans="1:10" customFormat="1" x14ac:dyDescent="0.25">
      <c r="A233" s="6" t="str">
        <f t="shared" si="3"/>
        <v/>
      </c>
      <c r="B233" s="8"/>
      <c r="C233" s="8"/>
      <c r="D233" s="11"/>
      <c r="E233" s="11"/>
      <c r="F233" s="21" t="s">
        <v>882</v>
      </c>
      <c r="G233" s="21"/>
      <c r="H233" s="19" t="s">
        <v>882</v>
      </c>
      <c r="I233" s="10"/>
      <c r="J233" s="11"/>
    </row>
    <row r="234" spans="1:10" customFormat="1" x14ac:dyDescent="0.25">
      <c r="A234" s="6" t="str">
        <f t="shared" si="3"/>
        <v/>
      </c>
      <c r="B234" s="8"/>
      <c r="C234" s="8"/>
      <c r="D234" s="11"/>
      <c r="E234" s="11"/>
      <c r="F234" s="21" t="s">
        <v>882</v>
      </c>
      <c r="G234" s="21"/>
      <c r="H234" s="19" t="s">
        <v>882</v>
      </c>
      <c r="I234" s="10"/>
      <c r="J234" s="11"/>
    </row>
    <row r="235" spans="1:10" customFormat="1" x14ac:dyDescent="0.25">
      <c r="A235" s="6" t="str">
        <f t="shared" si="3"/>
        <v/>
      </c>
      <c r="B235" s="8"/>
      <c r="C235" s="8"/>
      <c r="D235" s="11"/>
      <c r="E235" s="11"/>
      <c r="F235" s="21" t="s">
        <v>882</v>
      </c>
      <c r="G235" s="21"/>
      <c r="H235" s="19" t="s">
        <v>882</v>
      </c>
      <c r="I235" s="10"/>
      <c r="J235" s="11"/>
    </row>
    <row r="236" spans="1:10" customFormat="1" x14ac:dyDescent="0.25">
      <c r="A236" s="6" t="str">
        <f t="shared" si="3"/>
        <v/>
      </c>
      <c r="B236" s="8"/>
      <c r="C236" s="8"/>
      <c r="D236" s="11"/>
      <c r="E236" s="11"/>
      <c r="F236" s="21" t="s">
        <v>882</v>
      </c>
      <c r="G236" s="21"/>
      <c r="H236" s="19" t="s">
        <v>882</v>
      </c>
      <c r="I236" s="10"/>
      <c r="J236" s="11"/>
    </row>
    <row r="237" spans="1:10" customFormat="1" x14ac:dyDescent="0.25">
      <c r="A237" s="6" t="str">
        <f t="shared" si="3"/>
        <v/>
      </c>
      <c r="B237" s="8"/>
      <c r="C237" s="8"/>
      <c r="D237" s="11"/>
      <c r="E237" s="11"/>
      <c r="F237" s="21" t="s">
        <v>882</v>
      </c>
      <c r="G237" s="21"/>
      <c r="H237" s="19" t="s">
        <v>882</v>
      </c>
      <c r="I237" s="10"/>
      <c r="J237" s="11"/>
    </row>
    <row r="238" spans="1:10" customFormat="1" x14ac:dyDescent="0.25">
      <c r="A238" s="6" t="str">
        <f t="shared" si="3"/>
        <v/>
      </c>
      <c r="B238" s="8"/>
      <c r="C238" s="8"/>
      <c r="D238" s="11"/>
      <c r="E238" s="11"/>
      <c r="F238" s="21" t="s">
        <v>882</v>
      </c>
      <c r="G238" s="21"/>
      <c r="H238" s="19" t="s">
        <v>882</v>
      </c>
      <c r="I238" s="10"/>
      <c r="J238" s="11"/>
    </row>
    <row r="239" spans="1:10" customFormat="1" x14ac:dyDescent="0.25">
      <c r="A239" s="6" t="str">
        <f t="shared" si="3"/>
        <v/>
      </c>
      <c r="B239" s="8"/>
      <c r="C239" s="8"/>
      <c r="D239" s="11"/>
      <c r="E239" s="11"/>
      <c r="F239" s="21" t="s">
        <v>882</v>
      </c>
      <c r="G239" s="21"/>
      <c r="H239" s="19" t="s">
        <v>882</v>
      </c>
      <c r="I239" s="10"/>
      <c r="J239" s="11"/>
    </row>
    <row r="240" spans="1:10" customFormat="1" x14ac:dyDescent="0.25">
      <c r="A240" s="6" t="str">
        <f t="shared" si="3"/>
        <v/>
      </c>
      <c r="B240" s="8"/>
      <c r="C240" s="8"/>
      <c r="D240" s="11"/>
      <c r="E240" s="11"/>
      <c r="F240" s="21" t="s">
        <v>882</v>
      </c>
      <c r="G240" s="21"/>
      <c r="H240" s="19" t="s">
        <v>882</v>
      </c>
      <c r="I240" s="10"/>
      <c r="J240" s="11"/>
    </row>
    <row r="241" spans="1:10" customFormat="1" x14ac:dyDescent="0.25">
      <c r="A241" s="6" t="str">
        <f t="shared" si="3"/>
        <v/>
      </c>
      <c r="B241" s="8"/>
      <c r="C241" s="8"/>
      <c r="D241" s="11"/>
      <c r="E241" s="11"/>
      <c r="F241" s="21" t="s">
        <v>882</v>
      </c>
      <c r="G241" s="21"/>
      <c r="H241" s="19" t="s">
        <v>882</v>
      </c>
      <c r="I241" s="10"/>
      <c r="J241" s="11"/>
    </row>
    <row r="242" spans="1:10" customFormat="1" x14ac:dyDescent="0.25">
      <c r="A242" s="6" t="str">
        <f t="shared" si="3"/>
        <v/>
      </c>
      <c r="B242" s="8"/>
      <c r="C242" s="8"/>
      <c r="D242" s="11"/>
      <c r="E242" s="11"/>
      <c r="F242" s="21" t="s">
        <v>882</v>
      </c>
      <c r="G242" s="21"/>
      <c r="H242" s="19" t="s">
        <v>882</v>
      </c>
      <c r="I242" s="10"/>
      <c r="J242" s="11"/>
    </row>
    <row r="243" spans="1:10" customFormat="1" x14ac:dyDescent="0.25">
      <c r="A243" s="6" t="str">
        <f t="shared" si="3"/>
        <v/>
      </c>
      <c r="B243" s="8"/>
      <c r="C243" s="8"/>
      <c r="D243" s="11"/>
      <c r="E243" s="11"/>
      <c r="F243" s="21" t="s">
        <v>882</v>
      </c>
      <c r="G243" s="21"/>
      <c r="H243" s="19" t="s">
        <v>882</v>
      </c>
      <c r="I243" s="10"/>
      <c r="J243" s="11"/>
    </row>
    <row r="244" spans="1:10" customFormat="1" x14ac:dyDescent="0.25">
      <c r="A244" s="6" t="str">
        <f t="shared" si="3"/>
        <v/>
      </c>
      <c r="B244" s="8"/>
      <c r="C244" s="8"/>
      <c r="D244" s="11"/>
      <c r="E244" s="11"/>
      <c r="F244" s="21" t="s">
        <v>882</v>
      </c>
      <c r="G244" s="21"/>
      <c r="H244" s="19" t="s">
        <v>882</v>
      </c>
      <c r="I244" s="10"/>
      <c r="J244" s="11"/>
    </row>
    <row r="245" spans="1:10" customFormat="1" x14ac:dyDescent="0.25">
      <c r="A245" s="6" t="str">
        <f t="shared" si="3"/>
        <v/>
      </c>
      <c r="B245" s="8"/>
      <c r="C245" s="8"/>
      <c r="D245" s="11"/>
      <c r="E245" s="11"/>
      <c r="F245" s="21" t="s">
        <v>882</v>
      </c>
      <c r="G245" s="21"/>
      <c r="H245" s="19" t="s">
        <v>882</v>
      </c>
      <c r="I245" s="10"/>
      <c r="J245" s="11"/>
    </row>
    <row r="246" spans="1:10" customFormat="1" x14ac:dyDescent="0.25">
      <c r="A246" s="6" t="str">
        <f t="shared" si="3"/>
        <v/>
      </c>
      <c r="B246" s="8"/>
      <c r="C246" s="8"/>
      <c r="D246" s="11"/>
      <c r="E246" s="11"/>
      <c r="F246" s="21" t="s">
        <v>882</v>
      </c>
      <c r="G246" s="21"/>
      <c r="H246" s="19" t="s">
        <v>882</v>
      </c>
      <c r="I246" s="10"/>
      <c r="J246" s="11"/>
    </row>
    <row r="247" spans="1:10" customFormat="1" x14ac:dyDescent="0.25">
      <c r="A247" s="6" t="str">
        <f t="shared" si="3"/>
        <v/>
      </c>
      <c r="B247" s="8"/>
      <c r="C247" s="8"/>
      <c r="D247" s="11"/>
      <c r="E247" s="11"/>
      <c r="F247" s="21" t="s">
        <v>882</v>
      </c>
      <c r="G247" s="21"/>
      <c r="H247" s="19" t="s">
        <v>882</v>
      </c>
      <c r="I247" s="10"/>
      <c r="J247" s="11"/>
    </row>
    <row r="248" spans="1:10" customFormat="1" x14ac:dyDescent="0.25">
      <c r="A248" s="6" t="str">
        <f t="shared" si="3"/>
        <v/>
      </c>
      <c r="B248" s="8"/>
      <c r="C248" s="8"/>
      <c r="D248" s="11"/>
      <c r="E248" s="11"/>
      <c r="F248" s="21" t="s">
        <v>882</v>
      </c>
      <c r="G248" s="21"/>
      <c r="H248" s="19" t="s">
        <v>882</v>
      </c>
      <c r="I248" s="10"/>
      <c r="J248" s="11"/>
    </row>
    <row r="249" spans="1:10" customFormat="1" x14ac:dyDescent="0.25">
      <c r="A249" s="6" t="str">
        <f t="shared" si="3"/>
        <v/>
      </c>
      <c r="B249" s="8"/>
      <c r="C249" s="8"/>
      <c r="D249" s="11"/>
      <c r="E249" s="11"/>
      <c r="F249" s="21" t="s">
        <v>882</v>
      </c>
      <c r="G249" s="21"/>
      <c r="H249" s="19" t="s">
        <v>882</v>
      </c>
      <c r="I249" s="10"/>
      <c r="J249" s="11"/>
    </row>
    <row r="250" spans="1:10" customFormat="1" x14ac:dyDescent="0.25">
      <c r="A250" s="6" t="str">
        <f t="shared" si="3"/>
        <v/>
      </c>
      <c r="B250" s="8"/>
      <c r="C250" s="8"/>
      <c r="D250" s="11"/>
      <c r="E250" s="11"/>
      <c r="F250" s="21" t="s">
        <v>882</v>
      </c>
      <c r="G250" s="21"/>
      <c r="H250" s="19" t="s">
        <v>882</v>
      </c>
      <c r="I250" s="10"/>
      <c r="J250" s="11"/>
    </row>
    <row r="251" spans="1:10" customFormat="1" x14ac:dyDescent="0.25">
      <c r="A251" s="6" t="str">
        <f t="shared" si="3"/>
        <v/>
      </c>
      <c r="B251" s="8"/>
      <c r="C251" s="8"/>
      <c r="D251" s="11"/>
      <c r="E251" s="11"/>
      <c r="F251" s="21" t="s">
        <v>882</v>
      </c>
      <c r="G251" s="21"/>
      <c r="H251" s="19" t="s">
        <v>882</v>
      </c>
      <c r="I251" s="10"/>
      <c r="J251" s="11"/>
    </row>
    <row r="252" spans="1:10" customFormat="1" x14ac:dyDescent="0.25">
      <c r="A252" s="6" t="str">
        <f t="shared" si="3"/>
        <v/>
      </c>
      <c r="B252" s="8"/>
      <c r="C252" s="8"/>
      <c r="D252" s="11"/>
      <c r="E252" s="11"/>
      <c r="F252" s="21" t="s">
        <v>882</v>
      </c>
      <c r="G252" s="21"/>
      <c r="H252" s="19" t="s">
        <v>882</v>
      </c>
      <c r="I252" s="10"/>
      <c r="J252" s="11"/>
    </row>
    <row r="253" spans="1:10" customFormat="1" x14ac:dyDescent="0.25">
      <c r="A253" s="6" t="str">
        <f t="shared" si="3"/>
        <v/>
      </c>
      <c r="B253" s="8"/>
      <c r="C253" s="8"/>
      <c r="D253" s="11"/>
      <c r="E253" s="11"/>
      <c r="F253" s="21" t="s">
        <v>882</v>
      </c>
      <c r="G253" s="21"/>
      <c r="H253" s="19" t="s">
        <v>882</v>
      </c>
      <c r="I253" s="10"/>
      <c r="J253" s="11"/>
    </row>
    <row r="254" spans="1:10" customFormat="1" x14ac:dyDescent="0.25">
      <c r="A254" s="6" t="str">
        <f t="shared" si="3"/>
        <v/>
      </c>
      <c r="B254" s="8"/>
      <c r="C254" s="8"/>
      <c r="D254" s="11"/>
      <c r="E254" s="11"/>
      <c r="F254" s="21" t="s">
        <v>882</v>
      </c>
      <c r="G254" s="21"/>
      <c r="H254" s="19" t="s">
        <v>882</v>
      </c>
      <c r="I254" s="10"/>
      <c r="J254" s="11"/>
    </row>
    <row r="255" spans="1:10" customFormat="1" x14ac:dyDescent="0.25">
      <c r="A255" s="6" t="str">
        <f t="shared" si="3"/>
        <v/>
      </c>
      <c r="B255" s="8"/>
      <c r="C255" s="8"/>
      <c r="D255" s="11"/>
      <c r="E255" s="11"/>
      <c r="F255" s="21" t="s">
        <v>882</v>
      </c>
      <c r="G255" s="21"/>
      <c r="H255" s="19" t="s">
        <v>882</v>
      </c>
      <c r="I255" s="10"/>
      <c r="J255" s="11"/>
    </row>
    <row r="256" spans="1:10" customFormat="1" x14ac:dyDescent="0.25">
      <c r="A256" s="6" t="str">
        <f t="shared" si="3"/>
        <v/>
      </c>
      <c r="B256" s="8"/>
      <c r="C256" s="8"/>
      <c r="D256" s="11"/>
      <c r="E256" s="11"/>
      <c r="F256" s="21" t="s">
        <v>882</v>
      </c>
      <c r="G256" s="21"/>
      <c r="H256" s="19" t="s">
        <v>882</v>
      </c>
      <c r="I256" s="10"/>
      <c r="J256" s="11"/>
    </row>
    <row r="257" spans="1:10" customFormat="1" x14ac:dyDescent="0.25">
      <c r="A257" s="6" t="str">
        <f t="shared" si="3"/>
        <v/>
      </c>
      <c r="B257" s="8"/>
      <c r="C257" s="8"/>
      <c r="D257" s="11"/>
      <c r="E257" s="11"/>
      <c r="F257" s="21" t="s">
        <v>882</v>
      </c>
      <c r="G257" s="21"/>
      <c r="H257" s="19" t="s">
        <v>882</v>
      </c>
      <c r="I257" s="10"/>
      <c r="J257" s="11"/>
    </row>
    <row r="258" spans="1:10" customFormat="1" x14ac:dyDescent="0.25">
      <c r="A258" s="6" t="str">
        <f t="shared" si="3"/>
        <v/>
      </c>
      <c r="B258" s="8"/>
      <c r="C258" s="8"/>
      <c r="D258" s="11"/>
      <c r="E258" s="11"/>
      <c r="F258" s="21" t="s">
        <v>882</v>
      </c>
      <c r="G258" s="21"/>
      <c r="H258" s="19" t="s">
        <v>882</v>
      </c>
      <c r="I258" s="10"/>
      <c r="J258" s="11"/>
    </row>
    <row r="259" spans="1:10" customFormat="1" x14ac:dyDescent="0.25">
      <c r="A259" s="6" t="str">
        <f t="shared" si="3"/>
        <v/>
      </c>
      <c r="B259" s="8"/>
      <c r="C259" s="8"/>
      <c r="D259" s="11"/>
      <c r="E259" s="11"/>
      <c r="F259" s="21" t="s">
        <v>882</v>
      </c>
      <c r="G259" s="21"/>
      <c r="H259" s="19" t="s">
        <v>882</v>
      </c>
      <c r="I259" s="10"/>
      <c r="J259" s="11"/>
    </row>
    <row r="260" spans="1:10" customFormat="1" x14ac:dyDescent="0.25">
      <c r="A260" s="6" t="str">
        <f t="shared" si="3"/>
        <v/>
      </c>
      <c r="B260" s="8"/>
      <c r="C260" s="8"/>
      <c r="D260" s="11"/>
      <c r="E260" s="11"/>
      <c r="F260" s="21" t="s">
        <v>882</v>
      </c>
      <c r="G260" s="21"/>
      <c r="H260" s="19" t="s">
        <v>882</v>
      </c>
      <c r="I260" s="10"/>
      <c r="J260" s="11"/>
    </row>
    <row r="261" spans="1:10" customFormat="1" x14ac:dyDescent="0.25">
      <c r="A261" s="6" t="str">
        <f t="shared" si="3"/>
        <v/>
      </c>
      <c r="B261" s="8"/>
      <c r="C261" s="8"/>
      <c r="D261" s="11"/>
      <c r="E261" s="11"/>
      <c r="F261" s="21" t="s">
        <v>882</v>
      </c>
      <c r="G261" s="21"/>
      <c r="H261" s="19" t="s">
        <v>882</v>
      </c>
      <c r="I261" s="10"/>
      <c r="J261" s="11"/>
    </row>
    <row r="262" spans="1:10" customFormat="1" x14ac:dyDescent="0.25">
      <c r="A262" s="6" t="str">
        <f t="shared" si="3"/>
        <v/>
      </c>
      <c r="B262" s="8"/>
      <c r="C262" s="8"/>
      <c r="D262" s="11"/>
      <c r="E262" s="11"/>
      <c r="F262" s="21" t="s">
        <v>882</v>
      </c>
      <c r="G262" s="21"/>
      <c r="H262" s="19" t="s">
        <v>882</v>
      </c>
      <c r="I262" s="10"/>
      <c r="J262" s="11"/>
    </row>
    <row r="263" spans="1:10" customFormat="1" x14ac:dyDescent="0.25">
      <c r="A263" s="6" t="str">
        <f t="shared" si="3"/>
        <v/>
      </c>
      <c r="B263" s="8"/>
      <c r="C263" s="8"/>
      <c r="D263" s="11"/>
      <c r="E263" s="11"/>
      <c r="F263" s="21" t="s">
        <v>882</v>
      </c>
      <c r="G263" s="21"/>
      <c r="H263" s="19" t="s">
        <v>882</v>
      </c>
      <c r="I263" s="10"/>
      <c r="J263" s="11"/>
    </row>
    <row r="264" spans="1:10" customFormat="1" x14ac:dyDescent="0.25">
      <c r="A264" s="6" t="str">
        <f t="shared" si="3"/>
        <v/>
      </c>
      <c r="B264" s="8"/>
      <c r="C264" s="8"/>
      <c r="D264" s="11"/>
      <c r="E264" s="11"/>
      <c r="F264" s="21" t="s">
        <v>882</v>
      </c>
      <c r="G264" s="21"/>
      <c r="H264" s="19" t="s">
        <v>882</v>
      </c>
      <c r="I264" s="10"/>
      <c r="J264" s="11"/>
    </row>
    <row r="265" spans="1:10" customFormat="1" x14ac:dyDescent="0.25">
      <c r="A265" s="6" t="str">
        <f t="shared" si="3"/>
        <v/>
      </c>
      <c r="B265" s="8"/>
      <c r="C265" s="8"/>
      <c r="D265" s="11"/>
      <c r="E265" s="11"/>
      <c r="F265" s="21" t="s">
        <v>882</v>
      </c>
      <c r="G265" s="21"/>
      <c r="H265" s="19" t="s">
        <v>882</v>
      </c>
      <c r="I265" s="10"/>
      <c r="J265" s="11"/>
    </row>
    <row r="266" spans="1:10" customFormat="1" x14ac:dyDescent="0.25">
      <c r="A266" s="6" t="str">
        <f t="shared" si="3"/>
        <v/>
      </c>
      <c r="B266" s="8"/>
      <c r="C266" s="8"/>
      <c r="D266" s="11"/>
      <c r="E266" s="11"/>
      <c r="F266" s="21" t="s">
        <v>882</v>
      </c>
      <c r="G266" s="21"/>
      <c r="H266" s="19" t="s">
        <v>882</v>
      </c>
      <c r="I266" s="10"/>
      <c r="J266" s="11"/>
    </row>
    <row r="267" spans="1:10" customFormat="1" x14ac:dyDescent="0.25">
      <c r="A267" s="6" t="str">
        <f t="shared" si="3"/>
        <v/>
      </c>
      <c r="B267" s="8"/>
      <c r="C267" s="8"/>
      <c r="D267" s="11"/>
      <c r="E267" s="11"/>
      <c r="F267" s="21" t="s">
        <v>882</v>
      </c>
      <c r="G267" s="21"/>
      <c r="H267" s="19" t="s">
        <v>882</v>
      </c>
      <c r="I267" s="10"/>
      <c r="J267" s="11"/>
    </row>
    <row r="268" spans="1:10" customFormat="1" x14ac:dyDescent="0.25">
      <c r="A268" s="6" t="str">
        <f t="shared" si="3"/>
        <v/>
      </c>
      <c r="B268" s="8"/>
      <c r="C268" s="8"/>
      <c r="D268" s="11"/>
      <c r="E268" s="11"/>
      <c r="F268" s="21" t="s">
        <v>882</v>
      </c>
      <c r="G268" s="21"/>
      <c r="H268" s="19" t="s">
        <v>882</v>
      </c>
      <c r="I268" s="10"/>
      <c r="J268" s="11"/>
    </row>
    <row r="269" spans="1:10" customFormat="1" x14ac:dyDescent="0.25">
      <c r="A269" s="6" t="str">
        <f t="shared" si="3"/>
        <v/>
      </c>
      <c r="B269" s="8"/>
      <c r="C269" s="8"/>
      <c r="D269" s="11"/>
      <c r="E269" s="11"/>
      <c r="F269" s="21" t="s">
        <v>882</v>
      </c>
      <c r="G269" s="21"/>
      <c r="H269" s="19" t="s">
        <v>882</v>
      </c>
      <c r="I269" s="10"/>
      <c r="J269" s="11"/>
    </row>
    <row r="270" spans="1:10" customFormat="1" x14ac:dyDescent="0.25">
      <c r="A270" s="6" t="str">
        <f t="shared" si="3"/>
        <v/>
      </c>
      <c r="B270" s="8"/>
      <c r="C270" s="8"/>
      <c r="D270" s="11"/>
      <c r="E270" s="11"/>
      <c r="F270" s="21" t="s">
        <v>882</v>
      </c>
      <c r="G270" s="21"/>
      <c r="H270" s="19" t="s">
        <v>882</v>
      </c>
      <c r="I270" s="10"/>
      <c r="J270" s="11"/>
    </row>
    <row r="271" spans="1:10" customFormat="1" x14ac:dyDescent="0.25">
      <c r="A271" s="6" t="str">
        <f t="shared" si="3"/>
        <v/>
      </c>
      <c r="B271" s="8"/>
      <c r="C271" s="8"/>
      <c r="D271" s="11"/>
      <c r="E271" s="11"/>
      <c r="F271" s="21" t="s">
        <v>882</v>
      </c>
      <c r="G271" s="21"/>
      <c r="H271" s="19" t="s">
        <v>882</v>
      </c>
      <c r="I271" s="10"/>
      <c r="J271" s="11"/>
    </row>
    <row r="272" spans="1:10" customFormat="1" x14ac:dyDescent="0.25">
      <c r="A272" s="6" t="str">
        <f t="shared" si="3"/>
        <v/>
      </c>
      <c r="B272" s="8"/>
      <c r="C272" s="8"/>
      <c r="D272" s="11"/>
      <c r="E272" s="11"/>
      <c r="F272" s="21" t="s">
        <v>882</v>
      </c>
      <c r="G272" s="21"/>
      <c r="H272" s="19" t="s">
        <v>882</v>
      </c>
      <c r="I272" s="10"/>
      <c r="J272" s="11"/>
    </row>
    <row r="273" spans="1:10" customFormat="1" x14ac:dyDescent="0.25">
      <c r="A273" s="6" t="str">
        <f t="shared" si="3"/>
        <v/>
      </c>
      <c r="B273" s="8"/>
      <c r="C273" s="8"/>
      <c r="D273" s="11"/>
      <c r="E273" s="11"/>
      <c r="F273" s="21" t="s">
        <v>882</v>
      </c>
      <c r="G273" s="21"/>
      <c r="H273" s="19" t="s">
        <v>882</v>
      </c>
      <c r="I273" s="10"/>
      <c r="J273" s="11"/>
    </row>
    <row r="274" spans="1:10" customFormat="1" x14ac:dyDescent="0.25">
      <c r="A274" s="6" t="str">
        <f t="shared" si="3"/>
        <v/>
      </c>
      <c r="B274" s="8"/>
      <c r="C274" s="8"/>
      <c r="D274" s="11"/>
      <c r="E274" s="11"/>
      <c r="F274" s="21" t="s">
        <v>882</v>
      </c>
      <c r="G274" s="21"/>
      <c r="H274" s="19" t="s">
        <v>882</v>
      </c>
      <c r="I274" s="10"/>
      <c r="J274" s="11"/>
    </row>
    <row r="275" spans="1:10" customFormat="1" x14ac:dyDescent="0.25">
      <c r="A275" s="6" t="str">
        <f t="shared" si="3"/>
        <v/>
      </c>
      <c r="B275" s="8"/>
      <c r="C275" s="8"/>
      <c r="D275" s="11"/>
      <c r="E275" s="11"/>
      <c r="F275" s="21" t="s">
        <v>882</v>
      </c>
      <c r="G275" s="21"/>
      <c r="H275" s="19" t="s">
        <v>882</v>
      </c>
      <c r="I275" s="10"/>
      <c r="J275" s="11"/>
    </row>
    <row r="276" spans="1:10" customFormat="1" x14ac:dyDescent="0.25">
      <c r="A276" s="6" t="str">
        <f t="shared" si="3"/>
        <v/>
      </c>
      <c r="B276" s="8"/>
      <c r="C276" s="8"/>
      <c r="D276" s="11"/>
      <c r="E276" s="11"/>
      <c r="F276" s="21" t="s">
        <v>882</v>
      </c>
      <c r="G276" s="21"/>
      <c r="H276" s="19" t="s">
        <v>882</v>
      </c>
      <c r="I276" s="10"/>
      <c r="J276" s="11"/>
    </row>
    <row r="277" spans="1:10" customFormat="1" x14ac:dyDescent="0.25">
      <c r="A277" s="6" t="str">
        <f t="shared" si="3"/>
        <v/>
      </c>
      <c r="B277" s="8"/>
      <c r="C277" s="8"/>
      <c r="D277" s="11"/>
      <c r="E277" s="11"/>
      <c r="F277" s="21" t="s">
        <v>882</v>
      </c>
      <c r="G277" s="21"/>
      <c r="H277" s="19" t="s">
        <v>882</v>
      </c>
      <c r="I277" s="10"/>
      <c r="J277" s="11"/>
    </row>
    <row r="278" spans="1:10" customFormat="1" x14ac:dyDescent="0.25">
      <c r="A278" s="6" t="str">
        <f t="shared" si="3"/>
        <v/>
      </c>
      <c r="B278" s="8"/>
      <c r="C278" s="8"/>
      <c r="D278" s="11"/>
      <c r="E278" s="11"/>
      <c r="F278" s="21" t="s">
        <v>882</v>
      </c>
      <c r="G278" s="21"/>
      <c r="H278" s="19" t="s">
        <v>882</v>
      </c>
      <c r="I278" s="10"/>
      <c r="J278" s="11"/>
    </row>
    <row r="279" spans="1:10" customFormat="1" x14ac:dyDescent="0.25">
      <c r="A279" s="6" t="str">
        <f t="shared" ref="A279:A342" si="4">IF(B279="CHF","CHF",LEFT(B279,1))</f>
        <v/>
      </c>
      <c r="B279" s="8"/>
      <c r="C279" s="8"/>
      <c r="D279" s="11"/>
      <c r="E279" s="11"/>
      <c r="F279" s="21" t="s">
        <v>882</v>
      </c>
      <c r="G279" s="21"/>
      <c r="H279" s="19" t="s">
        <v>882</v>
      </c>
      <c r="I279" s="10"/>
      <c r="J279" s="11"/>
    </row>
    <row r="280" spans="1:10" customFormat="1" x14ac:dyDescent="0.25">
      <c r="A280" s="6" t="str">
        <f t="shared" si="4"/>
        <v/>
      </c>
      <c r="B280" s="8"/>
      <c r="C280" s="8"/>
      <c r="D280" s="11"/>
      <c r="E280" s="11"/>
      <c r="F280" s="21" t="s">
        <v>882</v>
      </c>
      <c r="G280" s="21"/>
      <c r="H280" s="19" t="s">
        <v>882</v>
      </c>
      <c r="I280" s="10"/>
      <c r="J280" s="11"/>
    </row>
    <row r="281" spans="1:10" customFormat="1" x14ac:dyDescent="0.25">
      <c r="A281" s="6" t="str">
        <f t="shared" si="4"/>
        <v/>
      </c>
      <c r="B281" s="8"/>
      <c r="C281" s="8"/>
      <c r="D281" s="11"/>
      <c r="E281" s="11"/>
      <c r="F281" s="21" t="s">
        <v>882</v>
      </c>
      <c r="G281" s="21"/>
      <c r="H281" s="19" t="s">
        <v>882</v>
      </c>
      <c r="I281" s="10"/>
      <c r="J281" s="11"/>
    </row>
    <row r="282" spans="1:10" customFormat="1" x14ac:dyDescent="0.25">
      <c r="A282" s="6" t="str">
        <f t="shared" si="4"/>
        <v/>
      </c>
      <c r="B282" s="8"/>
      <c r="C282" s="8"/>
      <c r="D282" s="11"/>
      <c r="E282" s="11"/>
      <c r="F282" s="21" t="s">
        <v>882</v>
      </c>
      <c r="G282" s="21"/>
      <c r="H282" s="19" t="s">
        <v>882</v>
      </c>
      <c r="I282" s="10"/>
      <c r="J282" s="11"/>
    </row>
    <row r="283" spans="1:10" customFormat="1" x14ac:dyDescent="0.25">
      <c r="A283" s="6" t="str">
        <f t="shared" si="4"/>
        <v/>
      </c>
      <c r="B283" s="8"/>
      <c r="C283" s="8"/>
      <c r="D283" s="11"/>
      <c r="E283" s="11"/>
      <c r="F283" s="21" t="s">
        <v>882</v>
      </c>
      <c r="G283" s="21"/>
      <c r="H283" s="19" t="s">
        <v>882</v>
      </c>
      <c r="I283" s="10"/>
      <c r="J283" s="11"/>
    </row>
    <row r="284" spans="1:10" customFormat="1" x14ac:dyDescent="0.25">
      <c r="A284" s="6" t="str">
        <f t="shared" si="4"/>
        <v/>
      </c>
      <c r="B284" s="8"/>
      <c r="C284" s="8"/>
      <c r="D284" s="11"/>
      <c r="E284" s="11"/>
      <c r="F284" s="21" t="s">
        <v>882</v>
      </c>
      <c r="G284" s="21"/>
      <c r="H284" s="19" t="s">
        <v>882</v>
      </c>
      <c r="I284" s="10"/>
      <c r="J284" s="11"/>
    </row>
    <row r="285" spans="1:10" customFormat="1" x14ac:dyDescent="0.25">
      <c r="A285" s="6" t="str">
        <f t="shared" si="4"/>
        <v/>
      </c>
      <c r="B285" s="8"/>
      <c r="C285" s="8"/>
      <c r="D285" s="11"/>
      <c r="E285" s="11"/>
      <c r="F285" s="21" t="s">
        <v>882</v>
      </c>
      <c r="G285" s="21"/>
      <c r="H285" s="19" t="s">
        <v>882</v>
      </c>
      <c r="I285" s="10"/>
      <c r="J285" s="11"/>
    </row>
    <row r="286" spans="1:10" customFormat="1" x14ac:dyDescent="0.25">
      <c r="A286" s="6" t="str">
        <f t="shared" si="4"/>
        <v/>
      </c>
      <c r="B286" s="8"/>
      <c r="C286" s="8"/>
      <c r="D286" s="11"/>
      <c r="E286" s="11"/>
      <c r="F286" s="21" t="s">
        <v>882</v>
      </c>
      <c r="G286" s="21"/>
      <c r="H286" s="19" t="s">
        <v>882</v>
      </c>
      <c r="I286" s="10"/>
      <c r="J286" s="11"/>
    </row>
    <row r="287" spans="1:10" customFormat="1" x14ac:dyDescent="0.25">
      <c r="A287" s="6" t="str">
        <f t="shared" si="4"/>
        <v/>
      </c>
      <c r="B287" s="8"/>
      <c r="C287" s="8"/>
      <c r="D287" s="11"/>
      <c r="E287" s="11"/>
      <c r="F287" s="21" t="s">
        <v>882</v>
      </c>
      <c r="G287" s="21"/>
      <c r="H287" s="19" t="s">
        <v>882</v>
      </c>
      <c r="I287" s="10"/>
      <c r="J287" s="11"/>
    </row>
    <row r="288" spans="1:10" customFormat="1" x14ac:dyDescent="0.25">
      <c r="A288" s="6" t="str">
        <f t="shared" si="4"/>
        <v/>
      </c>
      <c r="B288" s="8"/>
      <c r="C288" s="8"/>
      <c r="D288" s="11"/>
      <c r="E288" s="11"/>
      <c r="F288" s="21" t="s">
        <v>882</v>
      </c>
      <c r="G288" s="21"/>
      <c r="H288" s="19" t="s">
        <v>882</v>
      </c>
      <c r="I288" s="10"/>
      <c r="J288" s="11"/>
    </row>
    <row r="289" spans="1:10" customFormat="1" x14ac:dyDescent="0.25">
      <c r="A289" s="6" t="str">
        <f t="shared" si="4"/>
        <v/>
      </c>
      <c r="B289" s="8"/>
      <c r="C289" s="8"/>
      <c r="D289" s="11"/>
      <c r="E289" s="11"/>
      <c r="F289" s="21" t="s">
        <v>882</v>
      </c>
      <c r="G289" s="21"/>
      <c r="H289" s="19" t="s">
        <v>882</v>
      </c>
      <c r="I289" s="10"/>
      <c r="J289" s="11"/>
    </row>
    <row r="290" spans="1:10" customFormat="1" x14ac:dyDescent="0.25">
      <c r="A290" s="6" t="str">
        <f t="shared" si="4"/>
        <v/>
      </c>
      <c r="B290" s="8"/>
      <c r="C290" s="8"/>
      <c r="D290" s="11"/>
      <c r="E290" s="11"/>
      <c r="F290" s="21" t="s">
        <v>882</v>
      </c>
      <c r="G290" s="21"/>
      <c r="H290" s="19" t="s">
        <v>882</v>
      </c>
      <c r="I290" s="10"/>
      <c r="J290" s="11"/>
    </row>
    <row r="291" spans="1:10" customFormat="1" x14ac:dyDescent="0.25">
      <c r="A291" s="6" t="str">
        <f t="shared" si="4"/>
        <v/>
      </c>
      <c r="B291" s="8"/>
      <c r="C291" s="8"/>
      <c r="D291" s="11"/>
      <c r="E291" s="11"/>
      <c r="F291" s="21" t="s">
        <v>882</v>
      </c>
      <c r="G291" s="21"/>
      <c r="H291" s="19" t="s">
        <v>882</v>
      </c>
      <c r="I291" s="10"/>
      <c r="J291" s="11"/>
    </row>
    <row r="292" spans="1:10" customFormat="1" x14ac:dyDescent="0.25">
      <c r="A292" s="6" t="str">
        <f t="shared" si="4"/>
        <v/>
      </c>
      <c r="B292" s="8"/>
      <c r="C292" s="8"/>
      <c r="D292" s="11"/>
      <c r="E292" s="11"/>
      <c r="F292" s="21" t="s">
        <v>882</v>
      </c>
      <c r="G292" s="21"/>
      <c r="H292" s="19" t="s">
        <v>882</v>
      </c>
      <c r="I292" s="10"/>
      <c r="J292" s="11"/>
    </row>
    <row r="293" spans="1:10" customFormat="1" x14ac:dyDescent="0.25">
      <c r="A293" s="6" t="str">
        <f t="shared" si="4"/>
        <v/>
      </c>
      <c r="B293" s="8"/>
      <c r="C293" s="8"/>
      <c r="D293" s="11"/>
      <c r="E293" s="11"/>
      <c r="F293" s="21" t="s">
        <v>882</v>
      </c>
      <c r="G293" s="21"/>
      <c r="H293" s="19" t="s">
        <v>882</v>
      </c>
      <c r="I293" s="10"/>
      <c r="J293" s="11"/>
    </row>
    <row r="294" spans="1:10" customFormat="1" x14ac:dyDescent="0.25">
      <c r="A294" s="6" t="str">
        <f t="shared" si="4"/>
        <v/>
      </c>
      <c r="B294" s="8"/>
      <c r="C294" s="8"/>
      <c r="D294" s="11"/>
      <c r="E294" s="11"/>
      <c r="F294" s="21" t="s">
        <v>882</v>
      </c>
      <c r="G294" s="21"/>
      <c r="H294" s="19" t="s">
        <v>882</v>
      </c>
      <c r="I294" s="10"/>
      <c r="J294" s="11"/>
    </row>
    <row r="295" spans="1:10" customFormat="1" x14ac:dyDescent="0.25">
      <c r="A295" s="6" t="str">
        <f t="shared" si="4"/>
        <v/>
      </c>
      <c r="B295" s="8"/>
      <c r="C295" s="8"/>
      <c r="D295" s="11"/>
      <c r="E295" s="11"/>
      <c r="F295" s="21" t="s">
        <v>882</v>
      </c>
      <c r="G295" s="21"/>
      <c r="H295" s="19" t="s">
        <v>882</v>
      </c>
      <c r="I295" s="10"/>
      <c r="J295" s="11"/>
    </row>
    <row r="296" spans="1:10" customFormat="1" x14ac:dyDescent="0.25">
      <c r="A296" s="6" t="str">
        <f t="shared" si="4"/>
        <v/>
      </c>
      <c r="B296" s="8"/>
      <c r="C296" s="8"/>
      <c r="D296" s="11"/>
      <c r="E296" s="11"/>
      <c r="F296" s="21" t="s">
        <v>882</v>
      </c>
      <c r="G296" s="21"/>
      <c r="H296" s="19" t="s">
        <v>882</v>
      </c>
      <c r="I296" s="10"/>
      <c r="J296" s="11"/>
    </row>
    <row r="297" spans="1:10" customFormat="1" x14ac:dyDescent="0.25">
      <c r="A297" s="6" t="str">
        <f t="shared" si="4"/>
        <v/>
      </c>
      <c r="B297" s="8"/>
      <c r="C297" s="8"/>
      <c r="D297" s="11"/>
      <c r="E297" s="11"/>
      <c r="F297" s="21" t="s">
        <v>882</v>
      </c>
      <c r="G297" s="21"/>
      <c r="H297" s="19" t="s">
        <v>882</v>
      </c>
      <c r="I297" s="10"/>
      <c r="J297" s="11"/>
    </row>
    <row r="298" spans="1:10" customFormat="1" x14ac:dyDescent="0.25">
      <c r="A298" s="6" t="str">
        <f t="shared" si="4"/>
        <v/>
      </c>
      <c r="B298" s="8"/>
      <c r="C298" s="8"/>
      <c r="D298" s="11"/>
      <c r="E298" s="11"/>
      <c r="F298" s="21" t="s">
        <v>882</v>
      </c>
      <c r="G298" s="21"/>
      <c r="H298" s="19" t="s">
        <v>882</v>
      </c>
      <c r="I298" s="10"/>
      <c r="J298" s="11"/>
    </row>
    <row r="299" spans="1:10" customFormat="1" x14ac:dyDescent="0.25">
      <c r="A299" s="6" t="str">
        <f t="shared" si="4"/>
        <v/>
      </c>
      <c r="B299" s="8"/>
      <c r="C299" s="8"/>
      <c r="D299" s="11"/>
      <c r="E299" s="11"/>
      <c r="F299" s="21" t="s">
        <v>882</v>
      </c>
      <c r="G299" s="21"/>
      <c r="H299" s="19" t="s">
        <v>882</v>
      </c>
      <c r="I299" s="10"/>
      <c r="J299" s="11"/>
    </row>
    <row r="300" spans="1:10" customFormat="1" x14ac:dyDescent="0.25">
      <c r="A300" s="6" t="str">
        <f t="shared" si="4"/>
        <v/>
      </c>
      <c r="B300" s="8"/>
      <c r="C300" s="8"/>
      <c r="D300" s="11"/>
      <c r="E300" s="11"/>
      <c r="F300" s="21" t="s">
        <v>882</v>
      </c>
      <c r="G300" s="21"/>
      <c r="H300" s="19" t="s">
        <v>882</v>
      </c>
      <c r="I300" s="10"/>
      <c r="J300" s="11"/>
    </row>
    <row r="301" spans="1:10" customFormat="1" x14ac:dyDescent="0.25">
      <c r="A301" s="6" t="str">
        <f t="shared" si="4"/>
        <v/>
      </c>
      <c r="B301" s="8"/>
      <c r="C301" s="8"/>
      <c r="D301" s="11"/>
      <c r="E301" s="11"/>
      <c r="F301" s="21" t="s">
        <v>882</v>
      </c>
      <c r="G301" s="21"/>
      <c r="H301" s="19" t="s">
        <v>882</v>
      </c>
      <c r="I301" s="10"/>
      <c r="J301" s="11"/>
    </row>
    <row r="302" spans="1:10" customFormat="1" x14ac:dyDescent="0.25">
      <c r="A302" s="6" t="str">
        <f t="shared" si="4"/>
        <v/>
      </c>
      <c r="B302" s="8"/>
      <c r="C302" s="8"/>
      <c r="D302" s="11"/>
      <c r="E302" s="11"/>
      <c r="F302" s="21" t="s">
        <v>882</v>
      </c>
      <c r="G302" s="21"/>
      <c r="H302" s="19" t="s">
        <v>882</v>
      </c>
      <c r="I302" s="10"/>
      <c r="J302" s="11"/>
    </row>
    <row r="303" spans="1:10" customFormat="1" x14ac:dyDescent="0.25">
      <c r="A303" s="6" t="str">
        <f t="shared" si="4"/>
        <v/>
      </c>
      <c r="B303" s="8"/>
      <c r="C303" s="8"/>
      <c r="D303" s="11"/>
      <c r="E303" s="11"/>
      <c r="F303" s="21" t="s">
        <v>882</v>
      </c>
      <c r="G303" s="21"/>
      <c r="H303" s="19" t="s">
        <v>882</v>
      </c>
      <c r="I303" s="10"/>
      <c r="J303" s="11"/>
    </row>
    <row r="304" spans="1:10" customFormat="1" x14ac:dyDescent="0.25">
      <c r="A304" s="6" t="str">
        <f t="shared" si="4"/>
        <v/>
      </c>
      <c r="B304" s="8"/>
      <c r="C304" s="8"/>
      <c r="D304" s="11"/>
      <c r="E304" s="11"/>
      <c r="F304" s="21" t="s">
        <v>882</v>
      </c>
      <c r="G304" s="21"/>
      <c r="H304" s="19" t="s">
        <v>882</v>
      </c>
      <c r="I304" s="10"/>
      <c r="J304" s="11"/>
    </row>
    <row r="305" spans="1:10" customFormat="1" x14ac:dyDescent="0.25">
      <c r="A305" s="6" t="str">
        <f t="shared" si="4"/>
        <v/>
      </c>
      <c r="B305" s="8"/>
      <c r="C305" s="8"/>
      <c r="D305" s="11"/>
      <c r="E305" s="11"/>
      <c r="F305" s="21" t="s">
        <v>882</v>
      </c>
      <c r="G305" s="21"/>
      <c r="H305" s="19" t="s">
        <v>882</v>
      </c>
      <c r="I305" s="10"/>
      <c r="J305" s="11"/>
    </row>
    <row r="306" spans="1:10" customFormat="1" x14ac:dyDescent="0.25">
      <c r="A306" s="6" t="str">
        <f t="shared" si="4"/>
        <v/>
      </c>
      <c r="B306" s="8"/>
      <c r="C306" s="8"/>
      <c r="D306" s="11"/>
      <c r="E306" s="11"/>
      <c r="F306" s="21" t="s">
        <v>882</v>
      </c>
      <c r="G306" s="21"/>
      <c r="H306" s="19" t="s">
        <v>882</v>
      </c>
      <c r="I306" s="10"/>
      <c r="J306" s="11"/>
    </row>
    <row r="307" spans="1:10" customFormat="1" x14ac:dyDescent="0.25">
      <c r="A307" s="6" t="str">
        <f t="shared" si="4"/>
        <v/>
      </c>
      <c r="B307" s="8"/>
      <c r="C307" s="8"/>
      <c r="D307" s="11"/>
      <c r="E307" s="11"/>
      <c r="F307" s="21" t="s">
        <v>882</v>
      </c>
      <c r="G307" s="21"/>
      <c r="H307" s="19" t="s">
        <v>882</v>
      </c>
      <c r="I307" s="10"/>
      <c r="J307" s="11"/>
    </row>
    <row r="308" spans="1:10" customFormat="1" x14ac:dyDescent="0.25">
      <c r="A308" s="6" t="str">
        <f t="shared" si="4"/>
        <v/>
      </c>
      <c r="B308" s="8"/>
      <c r="C308" s="8"/>
      <c r="D308" s="11"/>
      <c r="E308" s="11"/>
      <c r="F308" s="21" t="s">
        <v>882</v>
      </c>
      <c r="G308" s="21"/>
      <c r="H308" s="19" t="s">
        <v>882</v>
      </c>
      <c r="I308" s="10"/>
      <c r="J308" s="11"/>
    </row>
    <row r="309" spans="1:10" customFormat="1" x14ac:dyDescent="0.25">
      <c r="A309" s="6" t="str">
        <f t="shared" si="4"/>
        <v/>
      </c>
      <c r="B309" s="8"/>
      <c r="C309" s="8"/>
      <c r="D309" s="11"/>
      <c r="E309" s="11"/>
      <c r="F309" s="21" t="s">
        <v>882</v>
      </c>
      <c r="G309" s="21"/>
      <c r="H309" s="19" t="s">
        <v>882</v>
      </c>
      <c r="I309" s="10"/>
      <c r="J309" s="11"/>
    </row>
    <row r="310" spans="1:10" customFormat="1" x14ac:dyDescent="0.25">
      <c r="A310" s="6" t="str">
        <f t="shared" si="4"/>
        <v/>
      </c>
      <c r="B310" s="8"/>
      <c r="C310" s="8"/>
      <c r="D310" s="11"/>
      <c r="E310" s="11"/>
      <c r="F310" s="21" t="s">
        <v>882</v>
      </c>
      <c r="G310" s="21"/>
      <c r="H310" s="19" t="s">
        <v>882</v>
      </c>
      <c r="I310" s="10"/>
      <c r="J310" s="11"/>
    </row>
    <row r="311" spans="1:10" customFormat="1" x14ac:dyDescent="0.25">
      <c r="A311" s="6" t="str">
        <f t="shared" si="4"/>
        <v/>
      </c>
      <c r="B311" s="8"/>
      <c r="C311" s="8"/>
      <c r="D311" s="11"/>
      <c r="E311" s="11"/>
      <c r="F311" s="21" t="s">
        <v>882</v>
      </c>
      <c r="G311" s="21"/>
      <c r="H311" s="19" t="s">
        <v>882</v>
      </c>
      <c r="I311" s="10"/>
      <c r="J311" s="11"/>
    </row>
    <row r="312" spans="1:10" customFormat="1" x14ac:dyDescent="0.25">
      <c r="A312" s="6" t="str">
        <f t="shared" si="4"/>
        <v/>
      </c>
      <c r="B312" s="8"/>
      <c r="C312" s="8"/>
      <c r="D312" s="11"/>
      <c r="E312" s="11"/>
      <c r="F312" s="21" t="s">
        <v>882</v>
      </c>
      <c r="G312" s="21"/>
      <c r="H312" s="19" t="s">
        <v>882</v>
      </c>
      <c r="I312" s="10"/>
      <c r="J312" s="11"/>
    </row>
    <row r="313" spans="1:10" customFormat="1" x14ac:dyDescent="0.25">
      <c r="A313" s="6" t="str">
        <f t="shared" si="4"/>
        <v/>
      </c>
      <c r="B313" s="8"/>
      <c r="C313" s="8"/>
      <c r="D313" s="11"/>
      <c r="E313" s="11"/>
      <c r="F313" s="21" t="s">
        <v>882</v>
      </c>
      <c r="G313" s="21"/>
      <c r="H313" s="19" t="s">
        <v>882</v>
      </c>
      <c r="I313" s="10"/>
      <c r="J313" s="11"/>
    </row>
    <row r="314" spans="1:10" customFormat="1" x14ac:dyDescent="0.25">
      <c r="A314" s="6" t="str">
        <f t="shared" si="4"/>
        <v/>
      </c>
      <c r="B314" s="8"/>
      <c r="C314" s="8"/>
      <c r="D314" s="11"/>
      <c r="E314" s="11"/>
      <c r="F314" s="21" t="s">
        <v>882</v>
      </c>
      <c r="G314" s="21"/>
      <c r="H314" s="19" t="s">
        <v>882</v>
      </c>
      <c r="I314" s="10"/>
      <c r="J314" s="11"/>
    </row>
    <row r="315" spans="1:10" customFormat="1" x14ac:dyDescent="0.25">
      <c r="A315" s="6" t="str">
        <f t="shared" si="4"/>
        <v/>
      </c>
      <c r="B315" s="8"/>
      <c r="C315" s="8"/>
      <c r="D315" s="11"/>
      <c r="E315" s="11"/>
      <c r="F315" s="21" t="s">
        <v>882</v>
      </c>
      <c r="G315" s="21"/>
      <c r="H315" s="19" t="s">
        <v>882</v>
      </c>
      <c r="I315" s="10"/>
      <c r="J315" s="11"/>
    </row>
    <row r="316" spans="1:10" customFormat="1" x14ac:dyDescent="0.25">
      <c r="A316" s="6" t="str">
        <f t="shared" si="4"/>
        <v/>
      </c>
      <c r="B316" s="8"/>
      <c r="C316" s="8"/>
      <c r="D316" s="11"/>
      <c r="E316" s="11"/>
      <c r="F316" s="21" t="s">
        <v>882</v>
      </c>
      <c r="G316" s="21"/>
      <c r="H316" s="19" t="s">
        <v>882</v>
      </c>
      <c r="I316" s="10"/>
      <c r="J316" s="11"/>
    </row>
    <row r="317" spans="1:10" customFormat="1" x14ac:dyDescent="0.25">
      <c r="A317" s="6" t="str">
        <f t="shared" si="4"/>
        <v/>
      </c>
      <c r="B317" s="8"/>
      <c r="C317" s="8"/>
      <c r="D317" s="11"/>
      <c r="E317" s="11"/>
      <c r="F317" s="21" t="s">
        <v>882</v>
      </c>
      <c r="G317" s="21"/>
      <c r="H317" s="19" t="s">
        <v>882</v>
      </c>
      <c r="I317" s="10"/>
      <c r="J317" s="11"/>
    </row>
    <row r="318" spans="1:10" customFormat="1" x14ac:dyDescent="0.25">
      <c r="A318" s="6" t="str">
        <f t="shared" si="4"/>
        <v/>
      </c>
      <c r="B318" s="8"/>
      <c r="C318" s="8"/>
      <c r="D318" s="11"/>
      <c r="E318" s="11"/>
      <c r="F318" s="21" t="s">
        <v>882</v>
      </c>
      <c r="G318" s="21"/>
      <c r="H318" s="19" t="s">
        <v>882</v>
      </c>
      <c r="I318" s="10"/>
      <c r="J318" s="11"/>
    </row>
    <row r="319" spans="1:10" customFormat="1" x14ac:dyDescent="0.25">
      <c r="A319" s="6" t="str">
        <f t="shared" si="4"/>
        <v/>
      </c>
      <c r="B319" s="8"/>
      <c r="C319" s="8"/>
      <c r="D319" s="11"/>
      <c r="E319" s="11"/>
      <c r="F319" s="21" t="s">
        <v>882</v>
      </c>
      <c r="G319" s="21"/>
      <c r="H319" s="19" t="s">
        <v>882</v>
      </c>
      <c r="I319" s="10"/>
      <c r="J319" s="11"/>
    </row>
    <row r="320" spans="1:10" customFormat="1" x14ac:dyDescent="0.25">
      <c r="A320" s="6" t="str">
        <f t="shared" si="4"/>
        <v/>
      </c>
      <c r="B320" s="8"/>
      <c r="C320" s="8"/>
      <c r="D320" s="11"/>
      <c r="E320" s="11"/>
      <c r="F320" s="21" t="s">
        <v>882</v>
      </c>
      <c r="G320" s="21"/>
      <c r="H320" s="19" t="s">
        <v>882</v>
      </c>
      <c r="I320" s="10"/>
      <c r="J320" s="11"/>
    </row>
    <row r="321" spans="1:10" customFormat="1" x14ac:dyDescent="0.25">
      <c r="A321" s="6" t="str">
        <f t="shared" si="4"/>
        <v/>
      </c>
      <c r="B321" s="8"/>
      <c r="C321" s="8"/>
      <c r="D321" s="11"/>
      <c r="E321" s="11"/>
      <c r="F321" s="21" t="s">
        <v>882</v>
      </c>
      <c r="G321" s="21"/>
      <c r="H321" s="19" t="s">
        <v>882</v>
      </c>
      <c r="I321" s="10"/>
      <c r="J321" s="11"/>
    </row>
    <row r="322" spans="1:10" customFormat="1" x14ac:dyDescent="0.25">
      <c r="A322" s="6" t="str">
        <f t="shared" si="4"/>
        <v/>
      </c>
      <c r="B322" s="8"/>
      <c r="C322" s="8"/>
      <c r="D322" s="11"/>
      <c r="E322" s="11"/>
      <c r="F322" s="21" t="s">
        <v>882</v>
      </c>
      <c r="G322" s="21"/>
      <c r="H322" s="19" t="s">
        <v>882</v>
      </c>
      <c r="I322" s="10"/>
      <c r="J322" s="11"/>
    </row>
    <row r="323" spans="1:10" customFormat="1" x14ac:dyDescent="0.25">
      <c r="A323" s="6" t="str">
        <f t="shared" si="4"/>
        <v/>
      </c>
      <c r="B323" s="8"/>
      <c r="C323" s="8"/>
      <c r="D323" s="11"/>
      <c r="E323" s="11"/>
      <c r="F323" s="21" t="s">
        <v>882</v>
      </c>
      <c r="G323" s="21"/>
      <c r="H323" s="19" t="s">
        <v>882</v>
      </c>
      <c r="I323" s="10"/>
      <c r="J323" s="11"/>
    </row>
    <row r="324" spans="1:10" customFormat="1" x14ac:dyDescent="0.25">
      <c r="A324" s="6" t="str">
        <f t="shared" si="4"/>
        <v/>
      </c>
      <c r="B324" s="8"/>
      <c r="C324" s="8"/>
      <c r="D324" s="11"/>
      <c r="E324" s="11"/>
      <c r="F324" s="21" t="s">
        <v>882</v>
      </c>
      <c r="G324" s="21"/>
      <c r="H324" s="19" t="s">
        <v>882</v>
      </c>
      <c r="I324" s="10"/>
      <c r="J324" s="11"/>
    </row>
    <row r="325" spans="1:10" customFormat="1" x14ac:dyDescent="0.25">
      <c r="A325" s="6" t="str">
        <f t="shared" si="4"/>
        <v/>
      </c>
      <c r="B325" s="8"/>
      <c r="C325" s="8"/>
      <c r="D325" s="11"/>
      <c r="E325" s="11"/>
      <c r="F325" s="21" t="s">
        <v>882</v>
      </c>
      <c r="G325" s="21"/>
      <c r="H325" s="19" t="s">
        <v>882</v>
      </c>
      <c r="I325" s="10"/>
      <c r="J325" s="11"/>
    </row>
    <row r="326" spans="1:10" customFormat="1" x14ac:dyDescent="0.25">
      <c r="A326" s="6" t="str">
        <f t="shared" si="4"/>
        <v/>
      </c>
      <c r="B326" s="8"/>
      <c r="C326" s="8"/>
      <c r="D326" s="11"/>
      <c r="E326" s="11"/>
      <c r="F326" s="21" t="s">
        <v>882</v>
      </c>
      <c r="G326" s="21"/>
      <c r="H326" s="19" t="s">
        <v>882</v>
      </c>
      <c r="I326" s="10"/>
      <c r="J326" s="11"/>
    </row>
    <row r="327" spans="1:10" customFormat="1" x14ac:dyDescent="0.25">
      <c r="A327" s="6" t="str">
        <f t="shared" si="4"/>
        <v/>
      </c>
      <c r="B327" s="8"/>
      <c r="C327" s="8"/>
      <c r="D327" s="11"/>
      <c r="E327" s="11"/>
      <c r="F327" s="21" t="s">
        <v>882</v>
      </c>
      <c r="G327" s="21"/>
      <c r="H327" s="19" t="s">
        <v>882</v>
      </c>
      <c r="I327" s="10"/>
      <c r="J327" s="11"/>
    </row>
    <row r="328" spans="1:10" customFormat="1" x14ac:dyDescent="0.25">
      <c r="A328" s="6" t="str">
        <f t="shared" si="4"/>
        <v/>
      </c>
      <c r="B328" s="8"/>
      <c r="C328" s="8"/>
      <c r="D328" s="11"/>
      <c r="E328" s="11"/>
      <c r="F328" s="21" t="s">
        <v>882</v>
      </c>
      <c r="G328" s="21"/>
      <c r="H328" s="19" t="s">
        <v>882</v>
      </c>
      <c r="I328" s="10"/>
      <c r="J328" s="11"/>
    </row>
    <row r="329" spans="1:10" customFormat="1" x14ac:dyDescent="0.25">
      <c r="A329" s="6" t="str">
        <f t="shared" si="4"/>
        <v/>
      </c>
      <c r="B329" s="8"/>
      <c r="C329" s="8"/>
      <c r="D329" s="11"/>
      <c r="E329" s="11"/>
      <c r="F329" s="21" t="s">
        <v>882</v>
      </c>
      <c r="G329" s="21"/>
      <c r="H329" s="19" t="s">
        <v>882</v>
      </c>
      <c r="I329" s="10"/>
      <c r="J329" s="11"/>
    </row>
    <row r="330" spans="1:10" customFormat="1" x14ac:dyDescent="0.25">
      <c r="A330" s="6" t="str">
        <f t="shared" si="4"/>
        <v/>
      </c>
      <c r="B330" s="8"/>
      <c r="C330" s="8"/>
      <c r="D330" s="11"/>
      <c r="E330" s="11"/>
      <c r="F330" s="21" t="s">
        <v>882</v>
      </c>
      <c r="G330" s="21"/>
      <c r="H330" s="19" t="s">
        <v>882</v>
      </c>
      <c r="I330" s="10"/>
      <c r="J330" s="11"/>
    </row>
    <row r="331" spans="1:10" customFormat="1" x14ac:dyDescent="0.25">
      <c r="A331" s="6" t="str">
        <f t="shared" si="4"/>
        <v/>
      </c>
      <c r="B331" s="8"/>
      <c r="C331" s="8"/>
      <c r="D331" s="11"/>
      <c r="E331" s="11"/>
      <c r="F331" s="21" t="s">
        <v>882</v>
      </c>
      <c r="G331" s="21"/>
      <c r="H331" s="19" t="s">
        <v>882</v>
      </c>
      <c r="I331" s="10"/>
      <c r="J331" s="11"/>
    </row>
    <row r="332" spans="1:10" customFormat="1" x14ac:dyDescent="0.25">
      <c r="A332" s="6" t="str">
        <f t="shared" si="4"/>
        <v/>
      </c>
      <c r="B332" s="8"/>
      <c r="C332" s="8"/>
      <c r="D332" s="11"/>
      <c r="E332" s="11"/>
      <c r="F332" s="21" t="s">
        <v>882</v>
      </c>
      <c r="G332" s="21"/>
      <c r="H332" s="19" t="s">
        <v>882</v>
      </c>
      <c r="I332" s="10"/>
      <c r="J332" s="11"/>
    </row>
    <row r="333" spans="1:10" customFormat="1" x14ac:dyDescent="0.25">
      <c r="A333" s="6" t="str">
        <f t="shared" si="4"/>
        <v/>
      </c>
      <c r="B333" s="8"/>
      <c r="C333" s="8"/>
      <c r="D333" s="11"/>
      <c r="E333" s="11"/>
      <c r="F333" s="21" t="s">
        <v>882</v>
      </c>
      <c r="G333" s="21"/>
      <c r="H333" s="19" t="s">
        <v>882</v>
      </c>
      <c r="I333" s="10"/>
      <c r="J333" s="11"/>
    </row>
    <row r="334" spans="1:10" customFormat="1" x14ac:dyDescent="0.25">
      <c r="A334" s="6" t="str">
        <f t="shared" si="4"/>
        <v/>
      </c>
      <c r="B334" s="8"/>
      <c r="C334" s="8"/>
      <c r="D334" s="11"/>
      <c r="E334" s="11"/>
      <c r="F334" s="21" t="s">
        <v>882</v>
      </c>
      <c r="G334" s="21"/>
      <c r="H334" s="19" t="s">
        <v>882</v>
      </c>
      <c r="I334" s="10"/>
      <c r="J334" s="11"/>
    </row>
    <row r="335" spans="1:10" customFormat="1" x14ac:dyDescent="0.25">
      <c r="A335" s="6" t="str">
        <f t="shared" si="4"/>
        <v/>
      </c>
      <c r="B335" s="8"/>
      <c r="C335" s="8"/>
      <c r="D335" s="11"/>
      <c r="E335" s="11"/>
      <c r="F335" s="21" t="s">
        <v>882</v>
      </c>
      <c r="G335" s="21"/>
      <c r="H335" s="19" t="s">
        <v>882</v>
      </c>
      <c r="I335" s="10"/>
      <c r="J335" s="11"/>
    </row>
    <row r="336" spans="1:10" customFormat="1" x14ac:dyDescent="0.25">
      <c r="A336" s="6" t="str">
        <f t="shared" si="4"/>
        <v/>
      </c>
      <c r="B336" s="8"/>
      <c r="C336" s="8"/>
      <c r="D336" s="11"/>
      <c r="E336" s="11"/>
      <c r="F336" s="21" t="s">
        <v>882</v>
      </c>
      <c r="G336" s="21"/>
      <c r="H336" s="19" t="s">
        <v>882</v>
      </c>
      <c r="I336" s="10"/>
      <c r="J336" s="11"/>
    </row>
    <row r="337" spans="1:10" customFormat="1" x14ac:dyDescent="0.25">
      <c r="A337" s="6" t="str">
        <f t="shared" si="4"/>
        <v/>
      </c>
      <c r="B337" s="8"/>
      <c r="C337" s="8"/>
      <c r="D337" s="11"/>
      <c r="E337" s="11"/>
      <c r="F337" s="21" t="s">
        <v>882</v>
      </c>
      <c r="G337" s="21"/>
      <c r="H337" s="19" t="s">
        <v>882</v>
      </c>
      <c r="I337" s="10"/>
      <c r="J337" s="11"/>
    </row>
    <row r="338" spans="1:10" customFormat="1" x14ac:dyDescent="0.25">
      <c r="A338" s="6" t="str">
        <f t="shared" si="4"/>
        <v/>
      </c>
      <c r="B338" s="8"/>
      <c r="C338" s="8"/>
      <c r="D338" s="11"/>
      <c r="E338" s="11"/>
      <c r="F338" s="21" t="s">
        <v>882</v>
      </c>
      <c r="G338" s="21"/>
      <c r="H338" s="19" t="s">
        <v>882</v>
      </c>
      <c r="I338" s="10"/>
      <c r="J338" s="11"/>
    </row>
    <row r="339" spans="1:10" customFormat="1" x14ac:dyDescent="0.25">
      <c r="A339" s="6" t="str">
        <f t="shared" si="4"/>
        <v/>
      </c>
      <c r="B339" s="8"/>
      <c r="C339" s="8"/>
      <c r="D339" s="11"/>
      <c r="E339" s="11"/>
      <c r="F339" s="21" t="s">
        <v>882</v>
      </c>
      <c r="G339" s="21"/>
      <c r="H339" s="19" t="s">
        <v>882</v>
      </c>
      <c r="I339" s="10"/>
      <c r="J339" s="11"/>
    </row>
    <row r="340" spans="1:10" customFormat="1" x14ac:dyDescent="0.25">
      <c r="A340" s="6" t="str">
        <f t="shared" si="4"/>
        <v/>
      </c>
      <c r="B340" s="8"/>
      <c r="C340" s="8"/>
      <c r="D340" s="11"/>
      <c r="E340" s="11"/>
      <c r="F340" s="21" t="s">
        <v>882</v>
      </c>
      <c r="G340" s="21"/>
      <c r="H340" s="19" t="s">
        <v>882</v>
      </c>
      <c r="I340" s="10"/>
      <c r="J340" s="11"/>
    </row>
    <row r="341" spans="1:10" customFormat="1" x14ac:dyDescent="0.25">
      <c r="A341" s="6" t="str">
        <f t="shared" si="4"/>
        <v/>
      </c>
      <c r="B341" s="8"/>
      <c r="C341" s="8"/>
      <c r="D341" s="11"/>
      <c r="E341" s="11"/>
      <c r="F341" s="21" t="s">
        <v>882</v>
      </c>
      <c r="G341" s="21"/>
      <c r="H341" s="19" t="s">
        <v>882</v>
      </c>
      <c r="I341" s="10"/>
      <c r="J341" s="11"/>
    </row>
    <row r="342" spans="1:10" customFormat="1" x14ac:dyDescent="0.25">
      <c r="A342" s="6" t="str">
        <f t="shared" si="4"/>
        <v/>
      </c>
      <c r="B342" s="8"/>
      <c r="C342" s="8"/>
      <c r="D342" s="11"/>
      <c r="E342" s="11"/>
      <c r="F342" s="21" t="s">
        <v>882</v>
      </c>
      <c r="G342" s="21"/>
      <c r="H342" s="19" t="s">
        <v>882</v>
      </c>
      <c r="I342" s="10"/>
      <c r="J342" s="11"/>
    </row>
    <row r="343" spans="1:10" customFormat="1" x14ac:dyDescent="0.25">
      <c r="A343" s="6" t="str">
        <f t="shared" ref="A343:A401" si="5">IF(B343="CHF","CHF",LEFT(B343,1))</f>
        <v/>
      </c>
      <c r="B343" s="8"/>
      <c r="C343" s="8"/>
      <c r="D343" s="11"/>
      <c r="E343" s="11"/>
      <c r="F343" s="21" t="s">
        <v>882</v>
      </c>
      <c r="G343" s="21"/>
      <c r="H343" s="19" t="s">
        <v>882</v>
      </c>
      <c r="I343" s="10"/>
      <c r="J343" s="11"/>
    </row>
    <row r="344" spans="1:10" customFormat="1" x14ac:dyDescent="0.25">
      <c r="A344" s="6" t="str">
        <f t="shared" si="5"/>
        <v/>
      </c>
      <c r="B344" s="8"/>
      <c r="C344" s="8"/>
      <c r="D344" s="11"/>
      <c r="E344" s="11"/>
      <c r="F344" s="21" t="s">
        <v>882</v>
      </c>
      <c r="G344" s="21"/>
      <c r="H344" s="19" t="s">
        <v>882</v>
      </c>
      <c r="I344" s="10"/>
      <c r="J344" s="11"/>
    </row>
    <row r="345" spans="1:10" customFormat="1" x14ac:dyDescent="0.25">
      <c r="A345" s="6" t="str">
        <f t="shared" si="5"/>
        <v/>
      </c>
      <c r="B345" s="8"/>
      <c r="C345" s="8"/>
      <c r="D345" s="11"/>
      <c r="E345" s="11"/>
      <c r="F345" s="21" t="s">
        <v>882</v>
      </c>
      <c r="G345" s="21"/>
      <c r="H345" s="19" t="s">
        <v>882</v>
      </c>
      <c r="I345" s="10"/>
      <c r="J345" s="11"/>
    </row>
    <row r="346" spans="1:10" customFormat="1" x14ac:dyDescent="0.25">
      <c r="A346" s="6" t="str">
        <f t="shared" si="5"/>
        <v/>
      </c>
      <c r="B346" s="8"/>
      <c r="C346" s="8"/>
      <c r="D346" s="11"/>
      <c r="E346" s="11"/>
      <c r="F346" s="21" t="s">
        <v>882</v>
      </c>
      <c r="G346" s="21"/>
      <c r="H346" s="19" t="s">
        <v>882</v>
      </c>
      <c r="I346" s="10"/>
      <c r="J346" s="11"/>
    </row>
    <row r="347" spans="1:10" customFormat="1" x14ac:dyDescent="0.25">
      <c r="A347" s="6" t="str">
        <f t="shared" si="5"/>
        <v/>
      </c>
      <c r="B347" s="8"/>
      <c r="C347" s="8"/>
      <c r="D347" s="11"/>
      <c r="E347" s="11"/>
      <c r="F347" s="21" t="s">
        <v>882</v>
      </c>
      <c r="G347" s="21"/>
      <c r="H347" s="19" t="s">
        <v>882</v>
      </c>
      <c r="I347" s="10"/>
      <c r="J347" s="11"/>
    </row>
    <row r="348" spans="1:10" customFormat="1" x14ac:dyDescent="0.25">
      <c r="A348" s="6" t="str">
        <f t="shared" si="5"/>
        <v/>
      </c>
      <c r="B348" s="8"/>
      <c r="C348" s="8"/>
      <c r="D348" s="11"/>
      <c r="E348" s="11"/>
      <c r="F348" s="21" t="s">
        <v>882</v>
      </c>
      <c r="G348" s="21"/>
      <c r="H348" s="19" t="s">
        <v>882</v>
      </c>
      <c r="I348" s="10"/>
      <c r="J348" s="11"/>
    </row>
    <row r="349" spans="1:10" customFormat="1" x14ac:dyDescent="0.25">
      <c r="A349" s="6" t="str">
        <f t="shared" si="5"/>
        <v/>
      </c>
      <c r="B349" s="8"/>
      <c r="C349" s="8"/>
      <c r="D349" s="11"/>
      <c r="E349" s="11"/>
      <c r="F349" s="21" t="s">
        <v>882</v>
      </c>
      <c r="G349" s="21"/>
      <c r="H349" s="19" t="s">
        <v>882</v>
      </c>
      <c r="I349" s="10"/>
      <c r="J349" s="11"/>
    </row>
    <row r="350" spans="1:10" customFormat="1" x14ac:dyDescent="0.25">
      <c r="A350" s="6" t="str">
        <f t="shared" si="5"/>
        <v/>
      </c>
      <c r="B350" s="8"/>
      <c r="C350" s="8"/>
      <c r="D350" s="11"/>
      <c r="E350" s="11"/>
      <c r="F350" s="21" t="s">
        <v>882</v>
      </c>
      <c r="G350" s="21"/>
      <c r="H350" s="19" t="s">
        <v>882</v>
      </c>
      <c r="I350" s="10"/>
      <c r="J350" s="11"/>
    </row>
    <row r="351" spans="1:10" customFormat="1" x14ac:dyDescent="0.25">
      <c r="A351" s="6" t="str">
        <f t="shared" si="5"/>
        <v/>
      </c>
      <c r="B351" s="8"/>
      <c r="C351" s="8"/>
      <c r="D351" s="11"/>
      <c r="E351" s="11"/>
      <c r="F351" s="21" t="s">
        <v>882</v>
      </c>
      <c r="G351" s="21"/>
      <c r="H351" s="19" t="s">
        <v>882</v>
      </c>
      <c r="I351" s="10"/>
      <c r="J351" s="11"/>
    </row>
    <row r="352" spans="1:10" customFormat="1" x14ac:dyDescent="0.25">
      <c r="A352" s="6" t="str">
        <f t="shared" si="5"/>
        <v/>
      </c>
      <c r="B352" s="8"/>
      <c r="C352" s="8"/>
      <c r="D352" s="11"/>
      <c r="E352" s="11"/>
      <c r="F352" s="21" t="s">
        <v>882</v>
      </c>
      <c r="G352" s="21"/>
      <c r="H352" s="19" t="s">
        <v>882</v>
      </c>
      <c r="I352" s="10"/>
      <c r="J352" s="11"/>
    </row>
    <row r="353" spans="1:10" customFormat="1" x14ac:dyDescent="0.25">
      <c r="A353" s="6" t="str">
        <f t="shared" si="5"/>
        <v/>
      </c>
      <c r="B353" s="8"/>
      <c r="C353" s="8"/>
      <c r="D353" s="11"/>
      <c r="E353" s="11"/>
      <c r="F353" s="21" t="s">
        <v>882</v>
      </c>
      <c r="G353" s="21"/>
      <c r="H353" s="19" t="s">
        <v>882</v>
      </c>
      <c r="I353" s="10"/>
      <c r="J353" s="11"/>
    </row>
    <row r="354" spans="1:10" customFormat="1" x14ac:dyDescent="0.25">
      <c r="A354" s="6" t="str">
        <f t="shared" si="5"/>
        <v/>
      </c>
      <c r="B354" s="8"/>
      <c r="C354" s="8"/>
      <c r="D354" s="11"/>
      <c r="E354" s="11"/>
      <c r="F354" s="21" t="s">
        <v>882</v>
      </c>
      <c r="G354" s="21"/>
      <c r="H354" s="19" t="s">
        <v>882</v>
      </c>
      <c r="I354" s="10"/>
      <c r="J354" s="11"/>
    </row>
    <row r="355" spans="1:10" customFormat="1" x14ac:dyDescent="0.25">
      <c r="A355" s="6" t="str">
        <f t="shared" si="5"/>
        <v/>
      </c>
      <c r="B355" s="8"/>
      <c r="C355" s="8"/>
      <c r="D355" s="11"/>
      <c r="E355" s="11"/>
      <c r="F355" s="21" t="s">
        <v>882</v>
      </c>
      <c r="G355" s="21"/>
      <c r="H355" s="19" t="s">
        <v>882</v>
      </c>
      <c r="I355" s="10"/>
      <c r="J355" s="11"/>
    </row>
    <row r="356" spans="1:10" customFormat="1" x14ac:dyDescent="0.25">
      <c r="A356" s="6" t="str">
        <f t="shared" si="5"/>
        <v/>
      </c>
      <c r="B356" s="8"/>
      <c r="C356" s="8"/>
      <c r="D356" s="11"/>
      <c r="E356" s="11"/>
      <c r="F356" s="21" t="s">
        <v>882</v>
      </c>
      <c r="G356" s="21"/>
      <c r="H356" s="19" t="s">
        <v>882</v>
      </c>
      <c r="I356" s="10"/>
      <c r="J356" s="11"/>
    </row>
    <row r="357" spans="1:10" customFormat="1" x14ac:dyDescent="0.25">
      <c r="A357" s="6" t="str">
        <f t="shared" si="5"/>
        <v/>
      </c>
      <c r="B357" s="8"/>
      <c r="C357" s="8"/>
      <c r="D357" s="11"/>
      <c r="E357" s="11"/>
      <c r="F357" s="21" t="s">
        <v>882</v>
      </c>
      <c r="G357" s="21"/>
      <c r="H357" s="19" t="s">
        <v>882</v>
      </c>
      <c r="I357" s="10"/>
      <c r="J357" s="11"/>
    </row>
    <row r="358" spans="1:10" customFormat="1" x14ac:dyDescent="0.25">
      <c r="A358" s="6" t="str">
        <f t="shared" si="5"/>
        <v/>
      </c>
      <c r="B358" s="8"/>
      <c r="C358" s="8"/>
      <c r="D358" s="11"/>
      <c r="E358" s="11"/>
      <c r="F358" s="21" t="s">
        <v>882</v>
      </c>
      <c r="G358" s="21"/>
      <c r="H358" s="19" t="s">
        <v>882</v>
      </c>
      <c r="I358" s="10"/>
      <c r="J358" s="11"/>
    </row>
    <row r="359" spans="1:10" customFormat="1" x14ac:dyDescent="0.25">
      <c r="A359" s="6" t="str">
        <f t="shared" si="5"/>
        <v/>
      </c>
      <c r="B359" s="8"/>
      <c r="C359" s="8"/>
      <c r="D359" s="11"/>
      <c r="E359" s="11"/>
      <c r="F359" s="21" t="s">
        <v>882</v>
      </c>
      <c r="G359" s="21"/>
      <c r="H359" s="19" t="s">
        <v>882</v>
      </c>
      <c r="I359" s="10"/>
      <c r="J359" s="11"/>
    </row>
    <row r="360" spans="1:10" customFormat="1" x14ac:dyDescent="0.25">
      <c r="A360" s="6" t="str">
        <f t="shared" si="5"/>
        <v/>
      </c>
      <c r="B360" s="8"/>
      <c r="C360" s="8"/>
      <c r="D360" s="11"/>
      <c r="E360" s="11"/>
      <c r="F360" s="21" t="s">
        <v>882</v>
      </c>
      <c r="G360" s="21"/>
      <c r="H360" s="19" t="s">
        <v>882</v>
      </c>
      <c r="I360" s="10"/>
      <c r="J360" s="11"/>
    </row>
    <row r="361" spans="1:10" customFormat="1" x14ac:dyDescent="0.25">
      <c r="A361" s="6" t="str">
        <f t="shared" si="5"/>
        <v/>
      </c>
      <c r="B361" s="8"/>
      <c r="C361" s="8"/>
      <c r="D361" s="11"/>
      <c r="E361" s="11"/>
      <c r="F361" s="21" t="s">
        <v>882</v>
      </c>
      <c r="G361" s="21"/>
      <c r="H361" s="19" t="s">
        <v>882</v>
      </c>
      <c r="I361" s="10"/>
      <c r="J361" s="11"/>
    </row>
    <row r="362" spans="1:10" customFormat="1" x14ac:dyDescent="0.25">
      <c r="A362" s="6" t="str">
        <f t="shared" si="5"/>
        <v/>
      </c>
      <c r="B362" s="8"/>
      <c r="C362" s="8"/>
      <c r="D362" s="11"/>
      <c r="E362" s="11"/>
      <c r="F362" s="21" t="s">
        <v>882</v>
      </c>
      <c r="G362" s="21"/>
      <c r="H362" s="19" t="s">
        <v>882</v>
      </c>
      <c r="I362" s="10"/>
      <c r="J362" s="11"/>
    </row>
    <row r="363" spans="1:10" customFormat="1" x14ac:dyDescent="0.25">
      <c r="A363" s="6" t="str">
        <f t="shared" si="5"/>
        <v/>
      </c>
      <c r="B363" s="8"/>
      <c r="C363" s="8"/>
      <c r="D363" s="11"/>
      <c r="E363" s="11"/>
      <c r="F363" s="21" t="s">
        <v>882</v>
      </c>
      <c r="G363" s="21"/>
      <c r="H363" s="19" t="s">
        <v>882</v>
      </c>
      <c r="I363" s="10"/>
      <c r="J363" s="11"/>
    </row>
    <row r="364" spans="1:10" customFormat="1" x14ac:dyDescent="0.25">
      <c r="A364" s="6" t="str">
        <f t="shared" si="5"/>
        <v/>
      </c>
      <c r="B364" s="8"/>
      <c r="C364" s="8"/>
      <c r="D364" s="11"/>
      <c r="E364" s="11"/>
      <c r="F364" s="21" t="s">
        <v>882</v>
      </c>
      <c r="G364" s="21"/>
      <c r="H364" s="19" t="s">
        <v>882</v>
      </c>
      <c r="I364" s="10"/>
      <c r="J364" s="11"/>
    </row>
    <row r="365" spans="1:10" customFormat="1" x14ac:dyDescent="0.25">
      <c r="A365" s="6" t="str">
        <f t="shared" si="5"/>
        <v/>
      </c>
      <c r="B365" s="8"/>
      <c r="C365" s="8"/>
      <c r="D365" s="11"/>
      <c r="E365" s="11"/>
      <c r="F365" s="21" t="s">
        <v>882</v>
      </c>
      <c r="G365" s="21"/>
      <c r="H365" s="19" t="s">
        <v>882</v>
      </c>
      <c r="I365" s="10"/>
      <c r="J365" s="11"/>
    </row>
    <row r="366" spans="1:10" customFormat="1" x14ac:dyDescent="0.25">
      <c r="A366" s="6" t="str">
        <f t="shared" si="5"/>
        <v/>
      </c>
      <c r="B366" s="8"/>
      <c r="C366" s="8"/>
      <c r="D366" s="11"/>
      <c r="E366" s="11"/>
      <c r="F366" s="21" t="s">
        <v>882</v>
      </c>
      <c r="G366" s="21"/>
      <c r="H366" s="19" t="s">
        <v>882</v>
      </c>
      <c r="I366" s="10"/>
      <c r="J366" s="11"/>
    </row>
    <row r="367" spans="1:10" customFormat="1" x14ac:dyDescent="0.25">
      <c r="A367" s="6" t="str">
        <f t="shared" si="5"/>
        <v/>
      </c>
      <c r="B367" s="8"/>
      <c r="C367" s="8"/>
      <c r="D367" s="11"/>
      <c r="E367" s="11"/>
      <c r="F367" s="21" t="s">
        <v>882</v>
      </c>
      <c r="G367" s="21"/>
      <c r="H367" s="19" t="s">
        <v>882</v>
      </c>
      <c r="I367" s="10"/>
      <c r="J367" s="11"/>
    </row>
    <row r="368" spans="1:10" customFormat="1" x14ac:dyDescent="0.25">
      <c r="A368" s="6" t="str">
        <f t="shared" si="5"/>
        <v/>
      </c>
      <c r="B368" s="8"/>
      <c r="C368" s="8"/>
      <c r="D368" s="11"/>
      <c r="E368" s="11"/>
      <c r="F368" s="21" t="s">
        <v>882</v>
      </c>
      <c r="G368" s="21"/>
      <c r="H368" s="19" t="s">
        <v>882</v>
      </c>
      <c r="I368" s="10"/>
      <c r="J368" s="11"/>
    </row>
    <row r="369" spans="1:10" customFormat="1" x14ac:dyDescent="0.25">
      <c r="A369" s="6" t="str">
        <f t="shared" si="5"/>
        <v/>
      </c>
      <c r="B369" s="8"/>
      <c r="C369" s="8"/>
      <c r="D369" s="11"/>
      <c r="E369" s="11"/>
      <c r="F369" s="21" t="s">
        <v>882</v>
      </c>
      <c r="G369" s="21"/>
      <c r="H369" s="19" t="s">
        <v>882</v>
      </c>
      <c r="I369" s="10"/>
      <c r="J369" s="11"/>
    </row>
    <row r="370" spans="1:10" customFormat="1" x14ac:dyDescent="0.25">
      <c r="A370" s="6" t="str">
        <f t="shared" si="5"/>
        <v/>
      </c>
      <c r="B370" s="8"/>
      <c r="C370" s="8"/>
      <c r="D370" s="11"/>
      <c r="E370" s="11"/>
      <c r="F370" s="21" t="s">
        <v>882</v>
      </c>
      <c r="G370" s="21"/>
      <c r="H370" s="19" t="s">
        <v>882</v>
      </c>
      <c r="I370" s="10"/>
      <c r="J370" s="11"/>
    </row>
    <row r="371" spans="1:10" customFormat="1" x14ac:dyDescent="0.25">
      <c r="A371" s="6" t="str">
        <f t="shared" si="5"/>
        <v/>
      </c>
      <c r="B371" s="8"/>
      <c r="C371" s="8"/>
      <c r="D371" s="11"/>
      <c r="E371" s="11"/>
      <c r="F371" s="21" t="s">
        <v>882</v>
      </c>
      <c r="G371" s="21"/>
      <c r="H371" s="19" t="s">
        <v>882</v>
      </c>
      <c r="I371" s="10"/>
      <c r="J371" s="11"/>
    </row>
    <row r="372" spans="1:10" customFormat="1" x14ac:dyDescent="0.25">
      <c r="A372" s="6" t="str">
        <f t="shared" si="5"/>
        <v/>
      </c>
      <c r="B372" s="8"/>
      <c r="C372" s="8"/>
      <c r="D372" s="11"/>
      <c r="E372" s="11"/>
      <c r="F372" s="21" t="s">
        <v>882</v>
      </c>
      <c r="G372" s="21"/>
      <c r="H372" s="19" t="s">
        <v>882</v>
      </c>
      <c r="I372" s="10"/>
      <c r="J372" s="11"/>
    </row>
    <row r="373" spans="1:10" customFormat="1" x14ac:dyDescent="0.25">
      <c r="A373" s="6" t="str">
        <f t="shared" si="5"/>
        <v/>
      </c>
      <c r="B373" s="8"/>
      <c r="C373" s="8"/>
      <c r="D373" s="11"/>
      <c r="E373" s="11"/>
      <c r="F373" s="21" t="s">
        <v>882</v>
      </c>
      <c r="G373" s="21"/>
      <c r="H373" s="19" t="s">
        <v>882</v>
      </c>
      <c r="I373" s="10"/>
      <c r="J373" s="11"/>
    </row>
    <row r="374" spans="1:10" customFormat="1" x14ac:dyDescent="0.25">
      <c r="A374" s="6" t="str">
        <f t="shared" si="5"/>
        <v/>
      </c>
      <c r="B374" s="8"/>
      <c r="C374" s="8"/>
      <c r="D374" s="11"/>
      <c r="E374" s="11"/>
      <c r="F374" s="21" t="s">
        <v>882</v>
      </c>
      <c r="G374" s="21"/>
      <c r="H374" s="19" t="s">
        <v>882</v>
      </c>
      <c r="I374" s="10"/>
      <c r="J374" s="11"/>
    </row>
    <row r="375" spans="1:10" customFormat="1" x14ac:dyDescent="0.25">
      <c r="A375" s="6" t="str">
        <f t="shared" si="5"/>
        <v/>
      </c>
      <c r="B375" s="8"/>
      <c r="C375" s="8"/>
      <c r="D375" s="11"/>
      <c r="E375" s="11"/>
      <c r="F375" s="21" t="s">
        <v>882</v>
      </c>
      <c r="G375" s="21"/>
      <c r="H375" s="19" t="s">
        <v>882</v>
      </c>
      <c r="I375" s="10"/>
      <c r="J375" s="11"/>
    </row>
    <row r="376" spans="1:10" customFormat="1" x14ac:dyDescent="0.25">
      <c r="A376" s="6" t="str">
        <f t="shared" si="5"/>
        <v/>
      </c>
      <c r="B376" s="8"/>
      <c r="C376" s="8"/>
      <c r="D376" s="11"/>
      <c r="E376" s="11"/>
      <c r="F376" s="21" t="s">
        <v>882</v>
      </c>
      <c r="G376" s="21"/>
      <c r="H376" s="19" t="s">
        <v>882</v>
      </c>
      <c r="I376" s="10"/>
      <c r="J376" s="11"/>
    </row>
    <row r="377" spans="1:10" customFormat="1" x14ac:dyDescent="0.25">
      <c r="A377" s="6" t="str">
        <f t="shared" si="5"/>
        <v/>
      </c>
      <c r="B377" s="8"/>
      <c r="C377" s="8"/>
      <c r="D377" s="11"/>
      <c r="E377" s="11"/>
      <c r="F377" s="21" t="s">
        <v>882</v>
      </c>
      <c r="G377" s="21"/>
      <c r="H377" s="19" t="s">
        <v>882</v>
      </c>
      <c r="I377" s="10"/>
      <c r="J377" s="11"/>
    </row>
    <row r="378" spans="1:10" customFormat="1" x14ac:dyDescent="0.25">
      <c r="A378" s="6" t="str">
        <f t="shared" si="5"/>
        <v/>
      </c>
      <c r="B378" s="8"/>
      <c r="C378" s="8"/>
      <c r="D378" s="11"/>
      <c r="E378" s="11"/>
      <c r="F378" s="21" t="s">
        <v>882</v>
      </c>
      <c r="G378" s="21"/>
      <c r="H378" s="19" t="s">
        <v>882</v>
      </c>
      <c r="I378" s="10"/>
      <c r="J378" s="11"/>
    </row>
    <row r="379" spans="1:10" customFormat="1" x14ac:dyDescent="0.25">
      <c r="A379" s="6" t="str">
        <f t="shared" si="5"/>
        <v/>
      </c>
      <c r="B379" s="8"/>
      <c r="C379" s="8"/>
      <c r="D379" s="11"/>
      <c r="E379" s="11"/>
      <c r="F379" s="21" t="s">
        <v>882</v>
      </c>
      <c r="G379" s="21"/>
      <c r="H379" s="19" t="s">
        <v>882</v>
      </c>
      <c r="I379" s="10"/>
      <c r="J379" s="11"/>
    </row>
    <row r="380" spans="1:10" customFormat="1" x14ac:dyDescent="0.25">
      <c r="A380" s="6" t="str">
        <f t="shared" si="5"/>
        <v/>
      </c>
      <c r="B380" s="8"/>
      <c r="C380" s="8"/>
      <c r="D380" s="11"/>
      <c r="E380" s="11"/>
      <c r="F380" s="21" t="s">
        <v>882</v>
      </c>
      <c r="G380" s="21"/>
      <c r="H380" s="19" t="s">
        <v>882</v>
      </c>
      <c r="I380" s="10"/>
      <c r="J380" s="11"/>
    </row>
    <row r="381" spans="1:10" customFormat="1" x14ac:dyDescent="0.25">
      <c r="A381" s="6" t="str">
        <f t="shared" si="5"/>
        <v/>
      </c>
      <c r="B381" s="8"/>
      <c r="C381" s="8"/>
      <c r="D381" s="11"/>
      <c r="E381" s="11"/>
      <c r="F381" s="21" t="s">
        <v>882</v>
      </c>
      <c r="G381" s="21"/>
      <c r="H381" s="19" t="s">
        <v>882</v>
      </c>
      <c r="I381" s="10"/>
      <c r="J381" s="11"/>
    </row>
    <row r="382" spans="1:10" customFormat="1" x14ac:dyDescent="0.25">
      <c r="A382" s="6" t="str">
        <f t="shared" si="5"/>
        <v/>
      </c>
      <c r="B382" s="8"/>
      <c r="C382" s="8"/>
      <c r="D382" s="11"/>
      <c r="E382" s="11"/>
      <c r="F382" s="21" t="s">
        <v>882</v>
      </c>
      <c r="G382" s="21"/>
      <c r="H382" s="19" t="s">
        <v>882</v>
      </c>
      <c r="I382" s="10"/>
      <c r="J382" s="11"/>
    </row>
    <row r="383" spans="1:10" customFormat="1" x14ac:dyDescent="0.25">
      <c r="A383" s="6" t="str">
        <f t="shared" si="5"/>
        <v/>
      </c>
      <c r="B383" s="8"/>
      <c r="C383" s="8"/>
      <c r="D383" s="11"/>
      <c r="E383" s="11"/>
      <c r="F383" s="21" t="s">
        <v>882</v>
      </c>
      <c r="G383" s="21"/>
      <c r="H383" s="19" t="s">
        <v>882</v>
      </c>
      <c r="I383" s="10"/>
      <c r="J383" s="11"/>
    </row>
    <row r="384" spans="1:10" customFormat="1" x14ac:dyDescent="0.25">
      <c r="A384" s="6" t="str">
        <f t="shared" si="5"/>
        <v/>
      </c>
      <c r="B384" s="8"/>
      <c r="C384" s="8"/>
      <c r="D384" s="11"/>
      <c r="E384" s="11"/>
      <c r="F384" s="21" t="s">
        <v>882</v>
      </c>
      <c r="G384" s="21"/>
      <c r="H384" s="19" t="s">
        <v>882</v>
      </c>
      <c r="I384" s="10"/>
      <c r="J384" s="11"/>
    </row>
    <row r="385" spans="1:10" customFormat="1" x14ac:dyDescent="0.25">
      <c r="A385" s="6" t="str">
        <f t="shared" si="5"/>
        <v/>
      </c>
      <c r="B385" s="8"/>
      <c r="C385" s="8"/>
      <c r="D385" s="11"/>
      <c r="E385" s="11"/>
      <c r="F385" s="21" t="s">
        <v>882</v>
      </c>
      <c r="G385" s="21"/>
      <c r="H385" s="19" t="s">
        <v>882</v>
      </c>
      <c r="I385" s="10"/>
      <c r="J385" s="11"/>
    </row>
    <row r="386" spans="1:10" customFormat="1" x14ac:dyDescent="0.25">
      <c r="A386" s="6" t="str">
        <f t="shared" si="5"/>
        <v/>
      </c>
      <c r="B386" s="8"/>
      <c r="C386" s="8"/>
      <c r="D386" s="11"/>
      <c r="E386" s="11"/>
      <c r="F386" s="21" t="s">
        <v>882</v>
      </c>
      <c r="G386" s="21"/>
      <c r="H386" s="19" t="s">
        <v>882</v>
      </c>
      <c r="I386" s="10"/>
      <c r="J386" s="11"/>
    </row>
    <row r="387" spans="1:10" x14ac:dyDescent="0.25">
      <c r="A387" s="6" t="str">
        <f t="shared" si="5"/>
        <v/>
      </c>
      <c r="B387" s="8"/>
      <c r="F387" s="21" t="s">
        <v>882</v>
      </c>
      <c r="G387" s="21"/>
      <c r="H387" s="19" t="s">
        <v>882</v>
      </c>
      <c r="I387" s="10"/>
      <c r="J387" s="11"/>
    </row>
    <row r="388" spans="1:10" x14ac:dyDescent="0.25">
      <c r="A388" s="6" t="str">
        <f t="shared" si="5"/>
        <v/>
      </c>
      <c r="B388" s="8"/>
      <c r="F388" s="21" t="s">
        <v>882</v>
      </c>
      <c r="G388" s="21"/>
      <c r="H388" s="19" t="s">
        <v>882</v>
      </c>
      <c r="I388" s="10"/>
      <c r="J388" s="11"/>
    </row>
    <row r="389" spans="1:10" x14ac:dyDescent="0.25">
      <c r="A389" s="6" t="str">
        <f t="shared" si="5"/>
        <v/>
      </c>
      <c r="B389" s="8"/>
      <c r="F389" s="21" t="s">
        <v>882</v>
      </c>
      <c r="G389" s="21"/>
      <c r="H389" s="19" t="s">
        <v>882</v>
      </c>
      <c r="I389" s="10"/>
      <c r="J389" s="11"/>
    </row>
    <row r="390" spans="1:10" x14ac:dyDescent="0.25">
      <c r="A390" s="6" t="str">
        <f t="shared" si="5"/>
        <v/>
      </c>
      <c r="B390" s="8"/>
      <c r="F390" s="21" t="s">
        <v>882</v>
      </c>
      <c r="G390" s="21"/>
      <c r="H390" s="19" t="s">
        <v>882</v>
      </c>
      <c r="I390" s="10"/>
      <c r="J390" s="11"/>
    </row>
    <row r="391" spans="1:10" x14ac:dyDescent="0.25">
      <c r="A391" s="6" t="str">
        <f t="shared" si="5"/>
        <v/>
      </c>
      <c r="B391" s="8"/>
      <c r="F391" s="21" t="s">
        <v>882</v>
      </c>
      <c r="G391" s="21"/>
      <c r="H391" s="19" t="s">
        <v>882</v>
      </c>
      <c r="I391" s="10"/>
      <c r="J391" s="11"/>
    </row>
    <row r="392" spans="1:10" x14ac:dyDescent="0.25">
      <c r="A392" s="6" t="str">
        <f t="shared" si="5"/>
        <v/>
      </c>
      <c r="B392" s="8"/>
      <c r="F392" s="21" t="s">
        <v>882</v>
      </c>
      <c r="G392" s="21"/>
      <c r="H392" s="19" t="s">
        <v>882</v>
      </c>
      <c r="I392" s="10"/>
      <c r="J392" s="11"/>
    </row>
    <row r="393" spans="1:10" x14ac:dyDescent="0.25">
      <c r="A393" s="6" t="str">
        <f t="shared" si="5"/>
        <v/>
      </c>
      <c r="B393" s="8"/>
      <c r="F393" s="21" t="s">
        <v>882</v>
      </c>
      <c r="G393" s="21"/>
      <c r="H393" s="19" t="s">
        <v>882</v>
      </c>
      <c r="I393" s="10"/>
      <c r="J393" s="11"/>
    </row>
    <row r="394" spans="1:10" x14ac:dyDescent="0.25">
      <c r="A394" s="6" t="str">
        <f t="shared" si="5"/>
        <v/>
      </c>
      <c r="B394" s="8"/>
      <c r="F394" s="21" t="s">
        <v>882</v>
      </c>
      <c r="G394" s="21"/>
      <c r="H394" s="19" t="s">
        <v>882</v>
      </c>
      <c r="I394" s="10"/>
      <c r="J394" s="11"/>
    </row>
    <row r="395" spans="1:10" x14ac:dyDescent="0.25">
      <c r="A395" s="6" t="str">
        <f t="shared" si="5"/>
        <v/>
      </c>
      <c r="B395" s="8"/>
      <c r="F395" s="21" t="s">
        <v>882</v>
      </c>
      <c r="G395" s="21"/>
      <c r="H395" s="19" t="s">
        <v>882</v>
      </c>
      <c r="I395" s="10"/>
      <c r="J395" s="11"/>
    </row>
    <row r="396" spans="1:10" x14ac:dyDescent="0.25">
      <c r="A396" s="6" t="str">
        <f t="shared" si="5"/>
        <v/>
      </c>
      <c r="B396" s="8"/>
      <c r="F396" s="21" t="s">
        <v>882</v>
      </c>
      <c r="G396" s="21"/>
      <c r="H396" s="19" t="s">
        <v>882</v>
      </c>
      <c r="I396" s="10"/>
      <c r="J396" s="11"/>
    </row>
    <row r="397" spans="1:10" x14ac:dyDescent="0.25">
      <c r="A397" s="6" t="str">
        <f t="shared" si="5"/>
        <v/>
      </c>
      <c r="B397" s="8"/>
      <c r="F397" s="21" t="s">
        <v>882</v>
      </c>
      <c r="G397" s="21"/>
      <c r="H397" s="19" t="s">
        <v>882</v>
      </c>
      <c r="I397" s="10"/>
      <c r="J397" s="11"/>
    </row>
    <row r="398" spans="1:10" x14ac:dyDescent="0.25">
      <c r="A398" s="6" t="str">
        <f t="shared" si="5"/>
        <v/>
      </c>
      <c r="B398" s="8"/>
      <c r="F398" s="21" t="s">
        <v>882</v>
      </c>
      <c r="G398" s="21"/>
      <c r="H398" s="19" t="s">
        <v>882</v>
      </c>
      <c r="I398" s="10"/>
      <c r="J398" s="11"/>
    </row>
    <row r="399" spans="1:10" x14ac:dyDescent="0.25">
      <c r="A399" s="6" t="str">
        <f t="shared" si="5"/>
        <v/>
      </c>
      <c r="B399" s="8"/>
      <c r="F399" s="21" t="s">
        <v>882</v>
      </c>
      <c r="G399" s="21"/>
      <c r="H399" s="19" t="s">
        <v>882</v>
      </c>
      <c r="I399" s="10"/>
      <c r="J399" s="11"/>
    </row>
    <row r="400" spans="1:10" x14ac:dyDescent="0.25">
      <c r="A400" s="6" t="str">
        <f t="shared" si="5"/>
        <v/>
      </c>
      <c r="B400" s="8"/>
      <c r="F400" s="21" t="s">
        <v>882</v>
      </c>
      <c r="G400" s="21"/>
      <c r="H400" s="19" t="s">
        <v>882</v>
      </c>
      <c r="I400" s="10"/>
      <c r="J400" s="11"/>
    </row>
    <row r="401" spans="1:10" x14ac:dyDescent="0.25">
      <c r="A401" s="6" t="str">
        <f t="shared" si="5"/>
        <v/>
      </c>
      <c r="B401" s="8"/>
      <c r="F401" s="21" t="s">
        <v>882</v>
      </c>
      <c r="G401" s="21"/>
      <c r="H401" s="19" t="s">
        <v>882</v>
      </c>
      <c r="I401" s="10"/>
      <c r="J401" s="11"/>
    </row>
    <row r="402" spans="1:10" s="183" customFormat="1" x14ac:dyDescent="0.25">
      <c r="A402" s="180"/>
      <c r="B402" s="181"/>
      <c r="C402" s="181"/>
      <c r="D402" s="182"/>
      <c r="E402" s="182"/>
      <c r="F402" s="184"/>
      <c r="G402" s="184"/>
      <c r="H402" s="185"/>
      <c r="I402" s="186"/>
      <c r="J402" s="182"/>
    </row>
    <row r="403" spans="1:10" s="190" customFormat="1" x14ac:dyDescent="0.25">
      <c r="A403" s="6"/>
      <c r="B403" s="8"/>
      <c r="C403" s="8"/>
      <c r="D403" s="11"/>
      <c r="E403" s="11"/>
      <c r="F403" s="22"/>
      <c r="G403" s="22"/>
      <c r="H403" s="53"/>
      <c r="I403" s="7"/>
      <c r="J403" s="7"/>
    </row>
    <row r="404" spans="1:10" s="190" customFormat="1" x14ac:dyDescent="0.25">
      <c r="A404" s="6"/>
      <c r="B404" s="8"/>
      <c r="C404" s="8"/>
      <c r="D404" s="11"/>
      <c r="E404" s="11"/>
      <c r="F404" s="22"/>
      <c r="G404" s="22"/>
      <c r="H404" s="53"/>
      <c r="I404" s="7"/>
      <c r="J404" s="7"/>
    </row>
    <row r="405" spans="1:10" s="190" customFormat="1" x14ac:dyDescent="0.25">
      <c r="A405" s="6"/>
      <c r="B405" s="8"/>
      <c r="C405" s="8"/>
      <c r="D405" s="11"/>
      <c r="E405" s="11"/>
      <c r="F405" s="22"/>
      <c r="G405" s="22"/>
      <c r="H405" s="53"/>
      <c r="I405" s="7"/>
      <c r="J405" s="7"/>
    </row>
    <row r="406" spans="1:10" s="190" customFormat="1" x14ac:dyDescent="0.25">
      <c r="A406" s="6"/>
      <c r="B406" s="8"/>
      <c r="C406" s="8"/>
      <c r="D406" s="11"/>
      <c r="E406" s="11"/>
      <c r="F406" s="22"/>
      <c r="G406" s="22"/>
      <c r="H406" s="53"/>
      <c r="I406" s="7"/>
      <c r="J406" s="7"/>
    </row>
    <row r="407" spans="1:10" s="190" customFormat="1" x14ac:dyDescent="0.25">
      <c r="A407" s="6"/>
      <c r="B407" s="8"/>
      <c r="C407" s="8"/>
      <c r="D407" s="11"/>
      <c r="E407" s="11"/>
      <c r="F407" s="22"/>
      <c r="G407" s="22"/>
      <c r="H407" s="53"/>
      <c r="I407" s="7"/>
      <c r="J407" s="7"/>
    </row>
    <row r="408" spans="1:10" s="190" customFormat="1" x14ac:dyDescent="0.25">
      <c r="A408" s="6"/>
      <c r="B408" s="8"/>
      <c r="C408" s="8"/>
      <c r="D408" s="11"/>
      <c r="E408" s="11"/>
      <c r="F408" s="22"/>
      <c r="G408" s="22"/>
      <c r="H408" s="53"/>
      <c r="I408" s="7"/>
      <c r="J408" s="7"/>
    </row>
    <row r="409" spans="1:10" s="190" customFormat="1" x14ac:dyDescent="0.25">
      <c r="A409" s="6"/>
      <c r="B409" s="8"/>
      <c r="C409" s="8"/>
      <c r="D409" s="11"/>
      <c r="E409" s="11"/>
      <c r="F409" s="22"/>
      <c r="G409" s="22"/>
      <c r="H409" s="53"/>
      <c r="I409" s="7"/>
      <c r="J409" s="7"/>
    </row>
    <row r="410" spans="1:10" s="190" customFormat="1" x14ac:dyDescent="0.25">
      <c r="A410" s="6"/>
      <c r="B410" s="8"/>
      <c r="C410" s="8"/>
      <c r="D410" s="11"/>
      <c r="E410" s="11"/>
      <c r="F410" s="22"/>
      <c r="G410" s="22"/>
      <c r="H410" s="53"/>
      <c r="I410" s="7"/>
      <c r="J410" s="7"/>
    </row>
    <row r="411" spans="1:10" s="190" customFormat="1" x14ac:dyDescent="0.25">
      <c r="A411" s="6"/>
      <c r="B411" s="8"/>
      <c r="C411" s="8"/>
      <c r="D411" s="11"/>
      <c r="E411" s="11"/>
      <c r="F411" s="22"/>
      <c r="G411" s="22"/>
      <c r="H411" s="53"/>
      <c r="I411" s="7"/>
      <c r="J411" s="7"/>
    </row>
    <row r="412" spans="1:10" s="190" customFormat="1" x14ac:dyDescent="0.25">
      <c r="A412" s="6"/>
      <c r="B412" s="8"/>
      <c r="C412" s="8"/>
      <c r="D412" s="11"/>
      <c r="E412" s="11"/>
      <c r="F412" s="22"/>
      <c r="G412" s="22"/>
      <c r="H412" s="53"/>
      <c r="I412" s="7"/>
      <c r="J412" s="7"/>
    </row>
    <row r="413" spans="1:10" s="190" customFormat="1" x14ac:dyDescent="0.25">
      <c r="A413" s="6"/>
      <c r="B413" s="8"/>
      <c r="C413" s="8"/>
      <c r="D413" s="11"/>
      <c r="E413" s="11"/>
      <c r="F413" s="22"/>
      <c r="G413" s="22"/>
      <c r="H413" s="53"/>
      <c r="I413" s="7"/>
      <c r="J413" s="7"/>
    </row>
    <row r="414" spans="1:10" s="190" customFormat="1" x14ac:dyDescent="0.25">
      <c r="A414" s="6"/>
      <c r="B414" s="8"/>
      <c r="C414" s="8"/>
      <c r="D414" s="11"/>
      <c r="E414" s="11"/>
      <c r="F414" s="22"/>
      <c r="G414" s="22"/>
      <c r="H414" s="53"/>
      <c r="I414" s="7"/>
      <c r="J414" s="7"/>
    </row>
    <row r="415" spans="1:10" s="190" customFormat="1" x14ac:dyDescent="0.25">
      <c r="A415" s="6"/>
      <c r="B415" s="8"/>
      <c r="C415" s="8"/>
      <c r="D415" s="11"/>
      <c r="E415" s="11"/>
      <c r="F415" s="22"/>
      <c r="G415" s="22"/>
      <c r="H415" s="53"/>
      <c r="I415" s="7"/>
      <c r="J415" s="7"/>
    </row>
    <row r="416" spans="1:10" s="190" customFormat="1" x14ac:dyDescent="0.25">
      <c r="A416" s="6"/>
      <c r="B416" s="8"/>
      <c r="C416" s="8"/>
      <c r="D416" s="11"/>
      <c r="E416" s="11"/>
      <c r="F416" s="22"/>
      <c r="G416" s="22"/>
      <c r="H416" s="53"/>
      <c r="I416" s="7"/>
      <c r="J416" s="7"/>
    </row>
    <row r="417" spans="1:10" s="190" customFormat="1" x14ac:dyDescent="0.25">
      <c r="A417" s="6"/>
      <c r="B417" s="8"/>
      <c r="C417" s="8"/>
      <c r="D417" s="11"/>
      <c r="E417" s="11"/>
      <c r="F417" s="22"/>
      <c r="G417" s="22"/>
      <c r="H417" s="53"/>
      <c r="I417" s="7"/>
      <c r="J417" s="7"/>
    </row>
    <row r="418" spans="1:10" s="190" customFormat="1" x14ac:dyDescent="0.25">
      <c r="A418" s="6"/>
      <c r="B418" s="8"/>
      <c r="C418" s="8"/>
      <c r="D418" s="11"/>
      <c r="E418" s="11"/>
      <c r="F418" s="22"/>
      <c r="G418" s="22"/>
      <c r="H418" s="53"/>
      <c r="I418" s="7"/>
      <c r="J418" s="7"/>
    </row>
    <row r="419" spans="1:10" s="190" customFormat="1" x14ac:dyDescent="0.25">
      <c r="A419" s="6"/>
      <c r="B419" s="8"/>
      <c r="C419" s="8"/>
      <c r="D419" s="11"/>
      <c r="E419" s="11"/>
      <c r="F419" s="22"/>
      <c r="G419" s="22"/>
      <c r="H419" s="53"/>
      <c r="I419" s="7"/>
      <c r="J419" s="7"/>
    </row>
    <row r="420" spans="1:10" s="190" customFormat="1" x14ac:dyDescent="0.25">
      <c r="A420" s="6"/>
      <c r="B420" s="8"/>
      <c r="C420" s="8"/>
      <c r="D420" s="11"/>
      <c r="E420" s="11"/>
      <c r="F420" s="22"/>
      <c r="G420" s="22"/>
      <c r="H420" s="53"/>
      <c r="I420" s="7"/>
      <c r="J420" s="7"/>
    </row>
    <row r="421" spans="1:10" s="190" customFormat="1" x14ac:dyDescent="0.25">
      <c r="A421" s="6"/>
      <c r="B421" s="8"/>
      <c r="C421" s="8"/>
      <c r="D421" s="11"/>
      <c r="E421" s="11"/>
      <c r="F421" s="22"/>
      <c r="G421" s="22"/>
      <c r="H421" s="53"/>
      <c r="I421" s="7"/>
      <c r="J421" s="7"/>
    </row>
    <row r="422" spans="1:10" s="190" customFormat="1" x14ac:dyDescent="0.25">
      <c r="A422" s="6"/>
      <c r="B422" s="8"/>
      <c r="C422" s="8"/>
      <c r="D422" s="11"/>
      <c r="E422" s="11"/>
      <c r="F422" s="22"/>
      <c r="G422" s="22"/>
      <c r="H422" s="53"/>
      <c r="I422" s="7"/>
      <c r="J422" s="7"/>
    </row>
    <row r="423" spans="1:10" s="190" customFormat="1" x14ac:dyDescent="0.25">
      <c r="A423" s="6"/>
      <c r="B423" s="8"/>
      <c r="C423" s="8"/>
      <c r="D423" s="11"/>
      <c r="E423" s="11"/>
      <c r="F423" s="22"/>
      <c r="G423" s="22"/>
      <c r="H423" s="53"/>
      <c r="I423" s="7"/>
      <c r="J423" s="7"/>
    </row>
    <row r="424" spans="1:10" s="190" customFormat="1" x14ac:dyDescent="0.25">
      <c r="A424" s="6"/>
      <c r="B424" s="8"/>
      <c r="C424" s="8"/>
      <c r="D424" s="11"/>
      <c r="E424" s="11"/>
      <c r="F424" s="22"/>
      <c r="G424" s="22"/>
      <c r="H424" s="53"/>
      <c r="I424" s="7"/>
      <c r="J424" s="7"/>
    </row>
    <row r="425" spans="1:10" s="190" customFormat="1" x14ac:dyDescent="0.25">
      <c r="A425" s="6"/>
      <c r="B425" s="8"/>
      <c r="C425" s="8"/>
      <c r="D425" s="11"/>
      <c r="E425" s="11"/>
      <c r="F425" s="22"/>
      <c r="G425" s="22"/>
      <c r="H425" s="53"/>
      <c r="I425" s="7"/>
      <c r="J425" s="7"/>
    </row>
    <row r="426" spans="1:10" s="190" customFormat="1" x14ac:dyDescent="0.25">
      <c r="A426" s="6"/>
      <c r="B426" s="8"/>
      <c r="C426" s="8"/>
      <c r="D426" s="11"/>
      <c r="E426" s="11"/>
      <c r="F426" s="22"/>
      <c r="G426" s="22"/>
      <c r="H426" s="53"/>
      <c r="I426" s="7"/>
      <c r="J426" s="7"/>
    </row>
    <row r="427" spans="1:10" s="190" customFormat="1" x14ac:dyDescent="0.25">
      <c r="A427" s="6"/>
      <c r="B427" s="8"/>
      <c r="C427" s="8"/>
      <c r="D427" s="11"/>
      <c r="E427" s="11"/>
      <c r="F427" s="22"/>
      <c r="G427" s="22"/>
      <c r="H427" s="53"/>
      <c r="I427" s="7"/>
      <c r="J427" s="7"/>
    </row>
    <row r="428" spans="1:10" s="190" customFormat="1" x14ac:dyDescent="0.25">
      <c r="A428" s="6"/>
      <c r="B428" s="8"/>
      <c r="C428" s="8"/>
      <c r="D428" s="11"/>
      <c r="E428" s="11"/>
      <c r="F428" s="22"/>
      <c r="G428" s="22"/>
      <c r="H428" s="53"/>
      <c r="I428" s="7"/>
      <c r="J428" s="7"/>
    </row>
    <row r="429" spans="1:10" s="190" customFormat="1" x14ac:dyDescent="0.25">
      <c r="A429" s="6"/>
      <c r="B429" s="8"/>
      <c r="C429" s="8"/>
      <c r="D429" s="11"/>
      <c r="E429" s="11"/>
      <c r="F429" s="22"/>
      <c r="G429" s="22"/>
      <c r="H429" s="53"/>
      <c r="I429" s="7"/>
      <c r="J429" s="7"/>
    </row>
    <row r="430" spans="1:10" s="190" customFormat="1" x14ac:dyDescent="0.25">
      <c r="A430" s="6"/>
      <c r="B430" s="8"/>
      <c r="C430" s="8"/>
      <c r="D430" s="11"/>
      <c r="E430" s="11"/>
      <c r="F430" s="22"/>
      <c r="G430" s="22"/>
      <c r="H430" s="53"/>
      <c r="I430" s="7"/>
      <c r="J430" s="7"/>
    </row>
    <row r="431" spans="1:10" s="190" customFormat="1" x14ac:dyDescent="0.25">
      <c r="A431" s="6"/>
      <c r="B431" s="8"/>
      <c r="C431" s="8"/>
      <c r="D431" s="11"/>
      <c r="E431" s="11"/>
      <c r="F431" s="22"/>
      <c r="G431" s="22"/>
      <c r="H431" s="53"/>
      <c r="I431" s="7"/>
      <c r="J431" s="7"/>
    </row>
    <row r="432" spans="1:10" s="190" customFormat="1" x14ac:dyDescent="0.25">
      <c r="A432" s="6"/>
      <c r="B432" s="8"/>
      <c r="C432" s="8"/>
      <c r="D432" s="11"/>
      <c r="E432" s="11"/>
      <c r="F432" s="22"/>
      <c r="G432" s="22"/>
      <c r="H432" s="53"/>
      <c r="I432" s="7"/>
      <c r="J432" s="7"/>
    </row>
    <row r="433" spans="1:10" s="190" customFormat="1" x14ac:dyDescent="0.25">
      <c r="A433" s="6"/>
      <c r="B433" s="8"/>
      <c r="C433" s="8"/>
      <c r="D433" s="11"/>
      <c r="E433" s="11"/>
      <c r="F433" s="22"/>
      <c r="G433" s="22"/>
      <c r="H433" s="53"/>
      <c r="I433" s="7"/>
      <c r="J433" s="7"/>
    </row>
    <row r="434" spans="1:10" s="190" customFormat="1" x14ac:dyDescent="0.25">
      <c r="A434" s="6"/>
      <c r="B434" s="8"/>
      <c r="C434" s="8"/>
      <c r="D434" s="11"/>
      <c r="E434" s="11"/>
      <c r="F434" s="22"/>
      <c r="G434" s="22"/>
      <c r="H434" s="53"/>
      <c r="I434" s="7"/>
      <c r="J434" s="7"/>
    </row>
    <row r="435" spans="1:10" s="190" customFormat="1" x14ac:dyDescent="0.25">
      <c r="A435" s="6"/>
      <c r="B435" s="8"/>
      <c r="C435" s="8"/>
      <c r="D435" s="11"/>
      <c r="E435" s="11"/>
      <c r="F435" s="22"/>
      <c r="G435" s="22"/>
      <c r="H435" s="53"/>
      <c r="I435" s="7"/>
      <c r="J435" s="7"/>
    </row>
    <row r="436" spans="1:10" s="190" customFormat="1" x14ac:dyDescent="0.25">
      <c r="A436" s="6"/>
      <c r="B436" s="8"/>
      <c r="C436" s="8"/>
      <c r="D436" s="11"/>
      <c r="E436" s="11"/>
      <c r="F436" s="22"/>
      <c r="G436" s="22"/>
      <c r="H436" s="53"/>
      <c r="I436" s="7"/>
      <c r="J436" s="7"/>
    </row>
    <row r="437" spans="1:10" s="190" customFormat="1" x14ac:dyDescent="0.25">
      <c r="A437" s="6"/>
      <c r="B437" s="8"/>
      <c r="C437" s="8"/>
      <c r="D437" s="11"/>
      <c r="E437" s="11"/>
      <c r="F437" s="22"/>
      <c r="G437" s="22"/>
      <c r="H437" s="53"/>
      <c r="I437" s="7"/>
      <c r="J437" s="7"/>
    </row>
    <row r="438" spans="1:10" s="190" customFormat="1" x14ac:dyDescent="0.25">
      <c r="A438" s="6"/>
      <c r="B438" s="8"/>
      <c r="C438" s="8"/>
      <c r="D438" s="11"/>
      <c r="E438" s="11"/>
      <c r="F438" s="22"/>
      <c r="G438" s="22"/>
      <c r="H438" s="53"/>
      <c r="I438" s="7"/>
      <c r="J438" s="7"/>
    </row>
    <row r="439" spans="1:10" s="190" customFormat="1" x14ac:dyDescent="0.25">
      <c r="A439" s="6"/>
      <c r="B439" s="8"/>
      <c r="C439" s="8"/>
      <c r="D439" s="11"/>
      <c r="E439" s="11"/>
      <c r="F439" s="22"/>
      <c r="G439" s="22"/>
      <c r="H439" s="53"/>
      <c r="I439" s="7"/>
      <c r="J439" s="7"/>
    </row>
    <row r="440" spans="1:10" s="190" customFormat="1" x14ac:dyDescent="0.25">
      <c r="A440" s="6"/>
      <c r="B440" s="8"/>
      <c r="C440" s="8"/>
      <c r="D440" s="11"/>
      <c r="E440" s="11"/>
      <c r="F440" s="22"/>
      <c r="G440" s="22"/>
      <c r="H440" s="53"/>
      <c r="I440" s="7"/>
      <c r="J440" s="7"/>
    </row>
    <row r="441" spans="1:10" s="190" customFormat="1" x14ac:dyDescent="0.25">
      <c r="A441" s="6"/>
      <c r="B441" s="8"/>
      <c r="C441" s="8"/>
      <c r="D441" s="11"/>
      <c r="E441" s="11"/>
      <c r="F441" s="22"/>
      <c r="G441" s="22"/>
      <c r="H441" s="53"/>
      <c r="I441" s="7"/>
      <c r="J441" s="7"/>
    </row>
    <row r="442" spans="1:10" s="190" customFormat="1" x14ac:dyDescent="0.25">
      <c r="A442" s="6"/>
      <c r="B442" s="8"/>
      <c r="C442" s="8"/>
      <c r="D442" s="11"/>
      <c r="E442" s="11"/>
      <c r="F442" s="22"/>
      <c r="G442" s="22"/>
      <c r="H442" s="53"/>
      <c r="I442" s="7"/>
      <c r="J442" s="7"/>
    </row>
    <row r="443" spans="1:10" s="190" customFormat="1" x14ac:dyDescent="0.25">
      <c r="A443" s="6"/>
      <c r="B443" s="8"/>
      <c r="C443" s="8"/>
      <c r="D443" s="11"/>
      <c r="E443" s="11"/>
      <c r="F443" s="22"/>
      <c r="G443" s="22"/>
      <c r="H443" s="53"/>
      <c r="I443" s="7"/>
      <c r="J443" s="7"/>
    </row>
    <row r="444" spans="1:10" s="190" customFormat="1" x14ac:dyDescent="0.25">
      <c r="A444" s="6"/>
      <c r="B444" s="8"/>
      <c r="C444" s="8"/>
      <c r="D444" s="11"/>
      <c r="E444" s="11"/>
      <c r="F444" s="22"/>
      <c r="G444" s="22"/>
      <c r="H444" s="53"/>
      <c r="I444" s="7"/>
      <c r="J444" s="7"/>
    </row>
    <row r="445" spans="1:10" s="190" customFormat="1" x14ac:dyDescent="0.25">
      <c r="A445" s="6"/>
      <c r="B445" s="8"/>
      <c r="C445" s="8"/>
      <c r="D445" s="11"/>
      <c r="E445" s="11"/>
      <c r="F445" s="22"/>
      <c r="G445" s="22"/>
      <c r="H445" s="53"/>
      <c r="I445" s="7"/>
      <c r="J445" s="7"/>
    </row>
    <row r="446" spans="1:10" s="190" customFormat="1" x14ac:dyDescent="0.25">
      <c r="A446" s="6"/>
      <c r="B446" s="8"/>
      <c r="C446" s="8"/>
      <c r="D446" s="11"/>
      <c r="E446" s="11"/>
      <c r="F446" s="22"/>
      <c r="G446" s="22"/>
      <c r="H446" s="53"/>
      <c r="I446" s="7"/>
      <c r="J446" s="7"/>
    </row>
    <row r="447" spans="1:10" s="190" customFormat="1" x14ac:dyDescent="0.25">
      <c r="A447" s="6"/>
      <c r="B447" s="8"/>
      <c r="C447" s="8"/>
      <c r="D447" s="11"/>
      <c r="E447" s="11"/>
      <c r="F447" s="22"/>
      <c r="G447" s="22"/>
      <c r="H447" s="53"/>
      <c r="I447" s="7"/>
      <c r="J447" s="7"/>
    </row>
    <row r="448" spans="1:10" s="190" customFormat="1" x14ac:dyDescent="0.25">
      <c r="A448" s="6"/>
      <c r="B448" s="8"/>
      <c r="C448" s="8"/>
      <c r="D448" s="11"/>
      <c r="E448" s="11"/>
      <c r="F448" s="22"/>
      <c r="G448" s="22"/>
      <c r="H448" s="53"/>
      <c r="I448" s="7"/>
      <c r="J448" s="7"/>
    </row>
    <row r="449" spans="1:10" s="190" customFormat="1" x14ac:dyDescent="0.25">
      <c r="A449" s="6"/>
      <c r="B449" s="8"/>
      <c r="C449" s="8"/>
      <c r="D449" s="11"/>
      <c r="E449" s="11"/>
      <c r="F449" s="22"/>
      <c r="G449" s="22"/>
      <c r="H449" s="53"/>
      <c r="I449" s="7"/>
      <c r="J449" s="7"/>
    </row>
    <row r="450" spans="1:10" s="190" customFormat="1" x14ac:dyDescent="0.25">
      <c r="A450" s="6"/>
      <c r="B450" s="8"/>
      <c r="C450" s="8"/>
      <c r="D450" s="11"/>
      <c r="E450" s="11"/>
      <c r="F450" s="22"/>
      <c r="G450" s="22"/>
      <c r="H450" s="53"/>
      <c r="I450" s="7"/>
      <c r="J450" s="7"/>
    </row>
    <row r="451" spans="1:10" s="190" customFormat="1" x14ac:dyDescent="0.25">
      <c r="A451" s="6"/>
      <c r="B451" s="8"/>
      <c r="C451" s="8"/>
      <c r="D451" s="11"/>
      <c r="E451" s="11"/>
      <c r="F451" s="22"/>
      <c r="G451" s="22"/>
      <c r="H451" s="53"/>
      <c r="I451" s="7"/>
      <c r="J451" s="7"/>
    </row>
    <row r="452" spans="1:10" s="190" customFormat="1" x14ac:dyDescent="0.25">
      <c r="A452" s="6"/>
      <c r="B452" s="8"/>
      <c r="C452" s="8"/>
      <c r="D452" s="11"/>
      <c r="E452" s="11"/>
      <c r="F452" s="22"/>
      <c r="G452" s="22"/>
      <c r="H452" s="53"/>
      <c r="I452" s="7"/>
      <c r="J452" s="7"/>
    </row>
    <row r="453" spans="1:10" s="190" customFormat="1" x14ac:dyDescent="0.25">
      <c r="A453" s="6"/>
      <c r="B453" s="8"/>
      <c r="C453" s="8"/>
      <c r="D453" s="11"/>
      <c r="E453" s="11"/>
      <c r="F453" s="22"/>
      <c r="G453" s="22"/>
      <c r="H453" s="53"/>
      <c r="I453" s="7"/>
      <c r="J453" s="7"/>
    </row>
    <row r="454" spans="1:10" s="190" customFormat="1" x14ac:dyDescent="0.25">
      <c r="A454" s="6"/>
      <c r="B454" s="8"/>
      <c r="C454" s="8"/>
      <c r="D454" s="11"/>
      <c r="E454" s="11"/>
      <c r="F454" s="22"/>
      <c r="G454" s="22"/>
      <c r="H454" s="53"/>
      <c r="I454" s="7"/>
      <c r="J454" s="7"/>
    </row>
    <row r="455" spans="1:10" s="190" customFormat="1" x14ac:dyDescent="0.25">
      <c r="A455" s="6"/>
      <c r="B455" s="8"/>
      <c r="C455" s="8"/>
      <c r="D455" s="11"/>
      <c r="E455" s="11"/>
      <c r="F455" s="22"/>
      <c r="G455" s="22"/>
      <c r="H455" s="53"/>
      <c r="I455" s="7"/>
      <c r="J455" s="7"/>
    </row>
    <row r="456" spans="1:10" s="190" customFormat="1" x14ac:dyDescent="0.25">
      <c r="A456" s="6"/>
      <c r="B456" s="8"/>
      <c r="C456" s="8"/>
      <c r="D456" s="11"/>
      <c r="E456" s="11"/>
      <c r="F456" s="22"/>
      <c r="G456" s="22"/>
      <c r="H456" s="53"/>
      <c r="I456" s="7"/>
      <c r="J456" s="7"/>
    </row>
    <row r="457" spans="1:10" s="190" customFormat="1" x14ac:dyDescent="0.25">
      <c r="A457" s="6"/>
      <c r="B457" s="8"/>
      <c r="C457" s="8"/>
      <c r="D457" s="11"/>
      <c r="E457" s="11"/>
      <c r="F457" s="22"/>
      <c r="G457" s="22"/>
      <c r="H457" s="53"/>
      <c r="I457" s="7"/>
      <c r="J457" s="7"/>
    </row>
    <row r="458" spans="1:10" s="190" customFormat="1" x14ac:dyDescent="0.25">
      <c r="A458" s="6"/>
      <c r="B458" s="8"/>
      <c r="C458" s="8"/>
      <c r="D458" s="11"/>
      <c r="E458" s="11"/>
      <c r="F458" s="22"/>
      <c r="G458" s="22"/>
      <c r="H458" s="53"/>
      <c r="I458" s="7"/>
      <c r="J458" s="7"/>
    </row>
    <row r="459" spans="1:10" s="190" customFormat="1" x14ac:dyDescent="0.25">
      <c r="A459" s="6"/>
      <c r="B459" s="8"/>
      <c r="C459" s="8"/>
      <c r="D459" s="11"/>
      <c r="E459" s="11"/>
      <c r="F459" s="22"/>
      <c r="G459" s="22"/>
      <c r="H459" s="53"/>
      <c r="I459" s="7"/>
      <c r="J459" s="7"/>
    </row>
    <row r="460" spans="1:10" s="190" customFormat="1" x14ac:dyDescent="0.25">
      <c r="A460" s="6"/>
      <c r="B460" s="8"/>
      <c r="C460" s="8"/>
      <c r="D460" s="11"/>
      <c r="E460" s="11"/>
      <c r="F460" s="22"/>
      <c r="G460" s="22"/>
      <c r="H460" s="53"/>
      <c r="I460" s="7"/>
      <c r="J460" s="7"/>
    </row>
    <row r="461" spans="1:10" s="190" customFormat="1" x14ac:dyDescent="0.25">
      <c r="A461" s="6"/>
      <c r="B461" s="8"/>
      <c r="C461" s="8"/>
      <c r="D461" s="11"/>
      <c r="E461" s="11"/>
      <c r="F461" s="22"/>
      <c r="G461" s="22"/>
      <c r="H461" s="53"/>
      <c r="I461" s="7"/>
      <c r="J461" s="7"/>
    </row>
    <row r="462" spans="1:10" s="190" customFormat="1" x14ac:dyDescent="0.25">
      <c r="A462" s="6"/>
      <c r="B462" s="8"/>
      <c r="C462" s="8"/>
      <c r="D462" s="11"/>
      <c r="E462" s="11"/>
      <c r="F462" s="22"/>
      <c r="G462" s="22"/>
      <c r="H462" s="53"/>
      <c r="I462" s="7"/>
      <c r="J462" s="7"/>
    </row>
    <row r="463" spans="1:10" s="190" customFormat="1" x14ac:dyDescent="0.25">
      <c r="A463" s="6"/>
      <c r="B463" s="8"/>
      <c r="C463" s="8"/>
      <c r="D463" s="11"/>
      <c r="E463" s="11"/>
      <c r="F463" s="22"/>
      <c r="G463" s="22"/>
      <c r="H463" s="53"/>
      <c r="I463" s="7"/>
      <c r="J463" s="7"/>
    </row>
    <row r="464" spans="1:10" s="190" customFormat="1" x14ac:dyDescent="0.25">
      <c r="A464" s="6"/>
      <c r="B464" s="8"/>
      <c r="C464" s="8"/>
      <c r="D464" s="11"/>
      <c r="E464" s="11"/>
      <c r="F464" s="22"/>
      <c r="G464" s="22"/>
      <c r="H464" s="53"/>
      <c r="I464" s="7"/>
      <c r="J464" s="7"/>
    </row>
    <row r="465" spans="1:10" s="190" customFormat="1" x14ac:dyDescent="0.25">
      <c r="A465" s="6"/>
      <c r="B465" s="8"/>
      <c r="C465" s="8"/>
      <c r="D465" s="11"/>
      <c r="E465" s="11"/>
      <c r="F465" s="22"/>
      <c r="G465" s="22"/>
      <c r="H465" s="53"/>
      <c r="I465" s="7"/>
      <c r="J465" s="7"/>
    </row>
    <row r="466" spans="1:10" s="190" customFormat="1" x14ac:dyDescent="0.25">
      <c r="A466" s="6"/>
      <c r="B466" s="8"/>
      <c r="C466" s="8"/>
      <c r="D466" s="11"/>
      <c r="E466" s="11"/>
      <c r="F466" s="22"/>
      <c r="G466" s="22"/>
      <c r="H466" s="53"/>
      <c r="I466" s="7"/>
      <c r="J466" s="7"/>
    </row>
    <row r="467" spans="1:10" s="190" customFormat="1" x14ac:dyDescent="0.25">
      <c r="A467" s="6"/>
      <c r="B467" s="8"/>
      <c r="C467" s="8"/>
      <c r="D467" s="11"/>
      <c r="E467" s="11"/>
      <c r="F467" s="22"/>
      <c r="G467" s="22"/>
      <c r="H467" s="53"/>
      <c r="I467" s="7"/>
      <c r="J467" s="7"/>
    </row>
    <row r="468" spans="1:10" s="190" customFormat="1" x14ac:dyDescent="0.25">
      <c r="A468" s="6"/>
      <c r="B468" s="8"/>
      <c r="C468" s="8"/>
      <c r="D468" s="11"/>
      <c r="E468" s="11"/>
      <c r="F468" s="22"/>
      <c r="G468" s="22"/>
      <c r="H468" s="53"/>
      <c r="I468" s="7"/>
      <c r="J468" s="7"/>
    </row>
    <row r="469" spans="1:10" s="190" customFormat="1" x14ac:dyDescent="0.25">
      <c r="A469" s="6"/>
      <c r="B469" s="8"/>
      <c r="C469" s="8"/>
      <c r="D469" s="11"/>
      <c r="E469" s="11"/>
      <c r="F469" s="22"/>
      <c r="G469" s="22"/>
      <c r="H469" s="53"/>
      <c r="I469" s="7"/>
      <c r="J469" s="7"/>
    </row>
    <row r="470" spans="1:10" s="190" customFormat="1" x14ac:dyDescent="0.25">
      <c r="A470" s="6"/>
      <c r="B470" s="8"/>
      <c r="C470" s="8"/>
      <c r="D470" s="11"/>
      <c r="E470" s="11"/>
      <c r="F470" s="22"/>
      <c r="G470" s="22"/>
      <c r="H470" s="53"/>
      <c r="I470" s="7"/>
      <c r="J470" s="7"/>
    </row>
    <row r="471" spans="1:10" s="190" customFormat="1" x14ac:dyDescent="0.25">
      <c r="A471" s="6"/>
      <c r="B471" s="8"/>
      <c r="C471" s="8"/>
      <c r="D471" s="11"/>
      <c r="E471" s="11"/>
      <c r="F471" s="22"/>
      <c r="G471" s="22"/>
      <c r="H471" s="53"/>
      <c r="I471" s="7"/>
      <c r="J471" s="7"/>
    </row>
    <row r="472" spans="1:10" s="190" customFormat="1" x14ac:dyDescent="0.25">
      <c r="A472" s="6"/>
      <c r="B472" s="8"/>
      <c r="C472" s="8"/>
      <c r="D472" s="11"/>
      <c r="E472" s="11"/>
      <c r="F472" s="22"/>
      <c r="G472" s="22"/>
      <c r="H472" s="53"/>
      <c r="I472" s="7"/>
      <c r="J472" s="7"/>
    </row>
    <row r="473" spans="1:10" s="190" customFormat="1" x14ac:dyDescent="0.25">
      <c r="A473" s="6"/>
      <c r="B473" s="8"/>
      <c r="C473" s="8"/>
      <c r="D473" s="11"/>
      <c r="E473" s="11"/>
      <c r="F473" s="22"/>
      <c r="G473" s="22"/>
      <c r="H473" s="53"/>
      <c r="I473" s="7"/>
      <c r="J473" s="7"/>
    </row>
    <row r="474" spans="1:10" s="190" customFormat="1" x14ac:dyDescent="0.25">
      <c r="A474" s="6"/>
      <c r="B474" s="8"/>
      <c r="C474" s="8"/>
      <c r="D474" s="11"/>
      <c r="E474" s="11"/>
      <c r="F474" s="22"/>
      <c r="G474" s="22"/>
      <c r="H474" s="53"/>
      <c r="I474" s="7"/>
      <c r="J474" s="7"/>
    </row>
    <row r="475" spans="1:10" s="190" customFormat="1" x14ac:dyDescent="0.25">
      <c r="A475" s="6"/>
      <c r="B475" s="8"/>
      <c r="C475" s="8"/>
      <c r="D475" s="11"/>
      <c r="E475" s="11"/>
      <c r="F475" s="22"/>
      <c r="G475" s="22"/>
      <c r="H475" s="53"/>
      <c r="I475" s="7"/>
      <c r="J475" s="7"/>
    </row>
    <row r="476" spans="1:10" s="190" customFormat="1" x14ac:dyDescent="0.25">
      <c r="A476" s="6"/>
      <c r="B476" s="8"/>
      <c r="C476" s="8"/>
      <c r="D476" s="11"/>
      <c r="E476" s="11"/>
      <c r="F476" s="22"/>
      <c r="G476" s="22"/>
      <c r="H476" s="53"/>
      <c r="I476" s="7"/>
      <c r="J476" s="7"/>
    </row>
    <row r="477" spans="1:10" s="190" customFormat="1" x14ac:dyDescent="0.25">
      <c r="A477" s="6"/>
      <c r="B477" s="8"/>
      <c r="C477" s="8"/>
      <c r="D477" s="11"/>
      <c r="E477" s="11"/>
      <c r="F477" s="22"/>
      <c r="G477" s="22"/>
      <c r="H477" s="53"/>
      <c r="I477" s="7"/>
      <c r="J477" s="7"/>
    </row>
    <row r="478" spans="1:10" s="190" customFormat="1" x14ac:dyDescent="0.25">
      <c r="A478" s="6"/>
      <c r="B478" s="8"/>
      <c r="C478" s="8"/>
      <c r="D478" s="11"/>
      <c r="E478" s="11"/>
      <c r="F478" s="22"/>
      <c r="G478" s="22"/>
      <c r="H478" s="53"/>
      <c r="I478" s="7"/>
      <c r="J478" s="7"/>
    </row>
    <row r="479" spans="1:10" s="190" customFormat="1" x14ac:dyDescent="0.25">
      <c r="A479" s="6"/>
      <c r="B479" s="8"/>
      <c r="C479" s="8"/>
      <c r="D479" s="11"/>
      <c r="E479" s="11"/>
      <c r="F479" s="22"/>
      <c r="G479" s="22"/>
      <c r="H479" s="53"/>
      <c r="I479" s="7"/>
      <c r="J479" s="7"/>
    </row>
    <row r="480" spans="1:10" s="190" customFormat="1" x14ac:dyDescent="0.25">
      <c r="A480" s="6"/>
      <c r="B480" s="8"/>
      <c r="C480" s="8"/>
      <c r="D480" s="11"/>
      <c r="E480" s="11"/>
      <c r="F480" s="22"/>
      <c r="G480" s="22"/>
      <c r="H480" s="53"/>
      <c r="I480" s="7"/>
      <c r="J480" s="7"/>
    </row>
    <row r="481" spans="1:10" s="190" customFormat="1" x14ac:dyDescent="0.25">
      <c r="A481" s="6"/>
      <c r="B481" s="8"/>
      <c r="C481" s="8"/>
      <c r="D481" s="11"/>
      <c r="E481" s="11"/>
      <c r="F481" s="22"/>
      <c r="G481" s="22"/>
      <c r="H481" s="53"/>
      <c r="I481" s="7"/>
      <c r="J481" s="7"/>
    </row>
    <row r="482" spans="1:10" s="190" customFormat="1" x14ac:dyDescent="0.25">
      <c r="A482" s="6"/>
      <c r="B482" s="8"/>
      <c r="C482" s="8"/>
      <c r="D482" s="11"/>
      <c r="E482" s="11"/>
      <c r="F482" s="22"/>
      <c r="G482" s="22"/>
      <c r="H482" s="53"/>
      <c r="I482" s="7"/>
      <c r="J482" s="7"/>
    </row>
    <row r="483" spans="1:10" s="190" customFormat="1" x14ac:dyDescent="0.25">
      <c r="A483" s="6"/>
      <c r="B483" s="8"/>
      <c r="C483" s="8"/>
      <c r="D483" s="11"/>
      <c r="E483" s="11"/>
      <c r="F483" s="22"/>
      <c r="G483" s="22"/>
      <c r="H483" s="53"/>
      <c r="I483" s="7"/>
      <c r="J483" s="7"/>
    </row>
    <row r="484" spans="1:10" s="190" customFormat="1" x14ac:dyDescent="0.25">
      <c r="A484" s="6"/>
      <c r="B484" s="8"/>
      <c r="C484" s="8"/>
      <c r="D484" s="11"/>
      <c r="E484" s="11"/>
      <c r="F484" s="22"/>
      <c r="G484" s="22"/>
      <c r="H484" s="53"/>
      <c r="I484" s="7"/>
      <c r="J484" s="7"/>
    </row>
    <row r="485" spans="1:10" s="190" customFormat="1" x14ac:dyDescent="0.25">
      <c r="A485" s="6"/>
      <c r="B485" s="8"/>
      <c r="C485" s="8"/>
      <c r="D485" s="11"/>
      <c r="E485" s="11"/>
      <c r="F485" s="22"/>
      <c r="G485" s="22"/>
      <c r="H485" s="53"/>
      <c r="I485" s="7"/>
      <c r="J485" s="7"/>
    </row>
    <row r="486" spans="1:10" s="190" customFormat="1" x14ac:dyDescent="0.25">
      <c r="A486" s="6"/>
      <c r="B486" s="8"/>
      <c r="C486" s="8"/>
      <c r="D486" s="11"/>
      <c r="E486" s="11"/>
      <c r="F486" s="22"/>
      <c r="G486" s="22"/>
      <c r="H486" s="53"/>
      <c r="I486" s="7"/>
      <c r="J486" s="7"/>
    </row>
    <row r="487" spans="1:10" s="190" customFormat="1" x14ac:dyDescent="0.25">
      <c r="A487" s="6"/>
      <c r="B487" s="8"/>
      <c r="C487" s="8"/>
      <c r="D487" s="11"/>
      <c r="E487" s="11"/>
      <c r="F487" s="22"/>
      <c r="G487" s="22"/>
      <c r="H487" s="53"/>
      <c r="I487" s="7"/>
      <c r="J487" s="7"/>
    </row>
    <row r="488" spans="1:10" s="190" customFormat="1" x14ac:dyDescent="0.25">
      <c r="A488" s="6"/>
      <c r="B488" s="8"/>
      <c r="C488" s="8"/>
      <c r="D488" s="11"/>
      <c r="E488" s="11"/>
      <c r="F488" s="22"/>
      <c r="G488" s="22"/>
      <c r="H488" s="53"/>
      <c r="I488" s="7"/>
      <c r="J488" s="7"/>
    </row>
    <row r="489" spans="1:10" s="190" customFormat="1" x14ac:dyDescent="0.25">
      <c r="A489" s="6"/>
      <c r="B489" s="8"/>
      <c r="C489" s="8"/>
      <c r="D489" s="11"/>
      <c r="E489" s="11"/>
      <c r="F489" s="22"/>
      <c r="G489" s="22"/>
      <c r="H489" s="53"/>
      <c r="I489" s="7"/>
      <c r="J489" s="7"/>
    </row>
    <row r="490" spans="1:10" s="190" customFormat="1" x14ac:dyDescent="0.25">
      <c r="A490" s="6"/>
      <c r="B490" s="8"/>
      <c r="C490" s="8"/>
      <c r="D490" s="11"/>
      <c r="E490" s="11"/>
      <c r="F490" s="22"/>
      <c r="G490" s="22"/>
      <c r="H490" s="53"/>
      <c r="I490" s="7"/>
      <c r="J490" s="7"/>
    </row>
    <row r="491" spans="1:10" s="190" customFormat="1" x14ac:dyDescent="0.25">
      <c r="A491" s="6"/>
      <c r="B491" s="8"/>
      <c r="C491" s="8"/>
      <c r="D491" s="11"/>
      <c r="E491" s="11"/>
      <c r="F491" s="22"/>
      <c r="G491" s="22"/>
      <c r="H491" s="53"/>
      <c r="I491" s="7"/>
      <c r="J491" s="7"/>
    </row>
    <row r="492" spans="1:10" s="190" customFormat="1" x14ac:dyDescent="0.25">
      <c r="A492" s="6"/>
      <c r="B492" s="8"/>
      <c r="C492" s="8"/>
      <c r="D492" s="11"/>
      <c r="E492" s="11"/>
      <c r="F492" s="22"/>
      <c r="G492" s="22"/>
      <c r="H492" s="53"/>
      <c r="I492" s="7"/>
      <c r="J492" s="7"/>
    </row>
    <row r="493" spans="1:10" s="190" customFormat="1" x14ac:dyDescent="0.25">
      <c r="A493" s="6"/>
      <c r="B493" s="8"/>
      <c r="C493" s="8"/>
      <c r="D493" s="11"/>
      <c r="E493" s="11"/>
      <c r="F493" s="22"/>
      <c r="G493" s="22"/>
      <c r="H493" s="53"/>
      <c r="I493" s="7"/>
      <c r="J493" s="7"/>
    </row>
    <row r="494" spans="1:10" s="190" customFormat="1" x14ac:dyDescent="0.25">
      <c r="A494" s="6"/>
      <c r="B494" s="8"/>
      <c r="C494" s="8"/>
      <c r="D494" s="11"/>
      <c r="E494" s="11"/>
      <c r="F494" s="22"/>
      <c r="G494" s="22"/>
      <c r="H494" s="53"/>
      <c r="I494" s="7"/>
      <c r="J494" s="7"/>
    </row>
    <row r="495" spans="1:10" s="190" customFormat="1" x14ac:dyDescent="0.25">
      <c r="A495" s="6"/>
      <c r="B495" s="8"/>
      <c r="C495" s="8"/>
      <c r="D495" s="11"/>
      <c r="E495" s="11"/>
      <c r="F495" s="22"/>
      <c r="G495" s="22"/>
      <c r="H495" s="53"/>
      <c r="I495" s="7"/>
      <c r="J495" s="7"/>
    </row>
    <row r="496" spans="1:10" s="190" customFormat="1" x14ac:dyDescent="0.25">
      <c r="A496" s="6"/>
      <c r="B496" s="8"/>
      <c r="C496" s="8"/>
      <c r="D496" s="11"/>
      <c r="E496" s="11"/>
      <c r="F496" s="22"/>
      <c r="G496" s="22"/>
      <c r="H496" s="53"/>
      <c r="I496" s="7"/>
      <c r="J496" s="7"/>
    </row>
    <row r="497" spans="1:10" s="190" customFormat="1" x14ac:dyDescent="0.25">
      <c r="A497" s="6"/>
      <c r="B497" s="8"/>
      <c r="C497" s="8"/>
      <c r="D497" s="11"/>
      <c r="E497" s="11"/>
      <c r="F497" s="22"/>
      <c r="G497" s="22"/>
      <c r="H497" s="53"/>
      <c r="I497" s="7"/>
      <c r="J497" s="7"/>
    </row>
    <row r="498" spans="1:10" s="190" customFormat="1" x14ac:dyDescent="0.25">
      <c r="A498" s="6"/>
      <c r="B498" s="8"/>
      <c r="C498" s="8"/>
      <c r="D498" s="11"/>
      <c r="E498" s="11"/>
      <c r="F498" s="22"/>
      <c r="G498" s="22"/>
      <c r="H498" s="53"/>
      <c r="I498" s="7"/>
      <c r="J498" s="7"/>
    </row>
    <row r="499" spans="1:10" s="190" customFormat="1" x14ac:dyDescent="0.25">
      <c r="A499" s="6"/>
      <c r="B499" s="8"/>
      <c r="C499" s="8"/>
      <c r="D499" s="11"/>
      <c r="E499" s="11"/>
      <c r="F499" s="22"/>
      <c r="G499" s="22"/>
      <c r="H499" s="53"/>
      <c r="I499" s="7"/>
      <c r="J499" s="7"/>
    </row>
    <row r="500" spans="1:10" s="190" customFormat="1" x14ac:dyDescent="0.25">
      <c r="A500" s="6"/>
      <c r="B500" s="8"/>
      <c r="C500" s="8"/>
      <c r="D500" s="11"/>
      <c r="E500" s="11"/>
      <c r="F500" s="22"/>
      <c r="G500" s="22"/>
      <c r="H500" s="53"/>
      <c r="I500" s="7"/>
      <c r="J500" s="7"/>
    </row>
    <row r="501" spans="1:10" s="190" customFormat="1" x14ac:dyDescent="0.25">
      <c r="A501" s="6"/>
      <c r="B501" s="8"/>
      <c r="C501" s="8"/>
      <c r="D501" s="11"/>
      <c r="E501" s="11"/>
      <c r="F501" s="22"/>
      <c r="G501" s="22"/>
      <c r="H501" s="53"/>
      <c r="I501" s="7"/>
      <c r="J501" s="7"/>
    </row>
    <row r="502" spans="1:10" s="190" customFormat="1" x14ac:dyDescent="0.25">
      <c r="A502" s="6"/>
      <c r="B502" s="8"/>
      <c r="C502" s="8"/>
      <c r="D502" s="11"/>
      <c r="E502" s="11"/>
      <c r="F502" s="22"/>
      <c r="G502" s="22"/>
      <c r="H502" s="53"/>
      <c r="I502" s="7"/>
      <c r="J502" s="7"/>
    </row>
    <row r="503" spans="1:10" s="190" customFormat="1" x14ac:dyDescent="0.25">
      <c r="A503" s="6"/>
      <c r="B503" s="8"/>
      <c r="C503" s="8"/>
      <c r="D503" s="11"/>
      <c r="E503" s="11"/>
      <c r="F503" s="22"/>
      <c r="G503" s="22"/>
      <c r="H503" s="53"/>
      <c r="I503" s="7"/>
      <c r="J503" s="7"/>
    </row>
    <row r="504" spans="1:10" s="190" customFormat="1" x14ac:dyDescent="0.25">
      <c r="A504" s="6"/>
      <c r="B504" s="8"/>
      <c r="C504" s="8"/>
      <c r="D504" s="11"/>
      <c r="E504" s="11"/>
      <c r="F504" s="22"/>
      <c r="G504" s="22"/>
      <c r="H504" s="53"/>
      <c r="I504" s="7"/>
      <c r="J504" s="7"/>
    </row>
    <row r="505" spans="1:10" s="190" customFormat="1" x14ac:dyDescent="0.25">
      <c r="A505" s="6"/>
      <c r="B505" s="8"/>
      <c r="C505" s="8"/>
      <c r="D505" s="11"/>
      <c r="E505" s="11"/>
      <c r="F505" s="22"/>
      <c r="G505" s="22"/>
      <c r="H505" s="53"/>
      <c r="I505" s="7"/>
      <c r="J505" s="7"/>
    </row>
    <row r="506" spans="1:10" s="190" customFormat="1" x14ac:dyDescent="0.25">
      <c r="A506" s="6"/>
      <c r="B506" s="8"/>
      <c r="C506" s="8"/>
      <c r="D506" s="11"/>
      <c r="E506" s="11"/>
      <c r="F506" s="22"/>
      <c r="G506" s="22"/>
      <c r="H506" s="53"/>
      <c r="I506" s="7"/>
      <c r="J506" s="7"/>
    </row>
    <row r="507" spans="1:10" s="190" customFormat="1" x14ac:dyDescent="0.25">
      <c r="A507" s="6"/>
      <c r="B507" s="8"/>
      <c r="C507" s="8"/>
      <c r="D507" s="11"/>
      <c r="E507" s="11"/>
      <c r="F507" s="22"/>
      <c r="G507" s="22"/>
      <c r="H507" s="53"/>
      <c r="I507" s="7"/>
      <c r="J507" s="7"/>
    </row>
    <row r="508" spans="1:10" s="190" customFormat="1" x14ac:dyDescent="0.25">
      <c r="A508" s="6"/>
      <c r="B508" s="8"/>
      <c r="C508" s="8"/>
      <c r="D508" s="11"/>
      <c r="E508" s="11"/>
      <c r="F508" s="22"/>
      <c r="G508" s="22"/>
      <c r="H508" s="53"/>
      <c r="I508" s="7"/>
      <c r="J508" s="7"/>
    </row>
    <row r="509" spans="1:10" s="190" customFormat="1" x14ac:dyDescent="0.25">
      <c r="A509" s="6"/>
      <c r="B509" s="8"/>
      <c r="C509" s="8"/>
      <c r="D509" s="11"/>
      <c r="E509" s="11"/>
      <c r="F509" s="22"/>
      <c r="G509" s="22"/>
      <c r="H509" s="53"/>
      <c r="I509" s="7"/>
      <c r="J509" s="7"/>
    </row>
    <row r="510" spans="1:10" s="190" customFormat="1" x14ac:dyDescent="0.25">
      <c r="A510" s="6"/>
      <c r="B510" s="8"/>
      <c r="C510" s="8"/>
      <c r="D510" s="11"/>
      <c r="E510" s="11"/>
      <c r="F510" s="22"/>
      <c r="G510" s="22"/>
      <c r="H510" s="53"/>
      <c r="I510" s="7"/>
      <c r="J510" s="7"/>
    </row>
    <row r="511" spans="1:10" s="190" customFormat="1" x14ac:dyDescent="0.25">
      <c r="A511" s="6"/>
      <c r="B511" s="8"/>
      <c r="C511" s="8"/>
      <c r="D511" s="11"/>
      <c r="E511" s="11"/>
      <c r="F511" s="22"/>
      <c r="G511" s="22"/>
      <c r="H511" s="53"/>
      <c r="I511" s="7"/>
      <c r="J511" s="7"/>
    </row>
    <row r="512" spans="1:10" s="190" customFormat="1" x14ac:dyDescent="0.25">
      <c r="A512" s="6"/>
      <c r="B512" s="8"/>
      <c r="C512" s="8"/>
      <c r="D512" s="11"/>
      <c r="E512" s="11"/>
      <c r="F512" s="22"/>
      <c r="G512" s="22"/>
      <c r="H512" s="53"/>
      <c r="I512" s="7"/>
      <c r="J512" s="7"/>
    </row>
    <row r="513" spans="1:10" s="190" customFormat="1" x14ac:dyDescent="0.25">
      <c r="A513" s="6"/>
      <c r="B513" s="8"/>
      <c r="C513" s="8"/>
      <c r="D513" s="11"/>
      <c r="E513" s="11"/>
      <c r="F513" s="22"/>
      <c r="G513" s="22"/>
      <c r="H513" s="53"/>
      <c r="I513" s="7"/>
      <c r="J513" s="7"/>
    </row>
    <row r="514" spans="1:10" s="190" customFormat="1" x14ac:dyDescent="0.25">
      <c r="A514" s="6"/>
      <c r="B514" s="8"/>
      <c r="C514" s="8"/>
      <c r="D514" s="11"/>
      <c r="E514" s="11"/>
      <c r="F514" s="22"/>
      <c r="G514" s="22"/>
      <c r="H514" s="53"/>
      <c r="I514" s="7"/>
      <c r="J514" s="7"/>
    </row>
    <row r="515" spans="1:10" s="190" customFormat="1" x14ac:dyDescent="0.25">
      <c r="A515" s="6"/>
      <c r="B515" s="8"/>
      <c r="C515" s="8"/>
      <c r="D515" s="11"/>
      <c r="E515" s="11"/>
      <c r="F515" s="22"/>
      <c r="G515" s="22"/>
      <c r="H515" s="53"/>
      <c r="I515" s="7"/>
      <c r="J515" s="7"/>
    </row>
    <row r="516" spans="1:10" s="190" customFormat="1" x14ac:dyDescent="0.25">
      <c r="A516" s="6"/>
      <c r="B516" s="8"/>
      <c r="C516" s="8"/>
      <c r="D516" s="11"/>
      <c r="E516" s="11"/>
      <c r="F516" s="22"/>
      <c r="G516" s="22"/>
      <c r="H516" s="53"/>
      <c r="I516" s="7"/>
      <c r="J516" s="7"/>
    </row>
    <row r="517" spans="1:10" s="190" customFormat="1" x14ac:dyDescent="0.25">
      <c r="A517" s="6"/>
      <c r="B517" s="8"/>
      <c r="C517" s="8"/>
      <c r="D517" s="11"/>
      <c r="E517" s="11"/>
      <c r="F517" s="22"/>
      <c r="G517" s="22"/>
      <c r="H517" s="53"/>
      <c r="I517" s="7"/>
      <c r="J517" s="7"/>
    </row>
    <row r="518" spans="1:10" s="190" customFormat="1" x14ac:dyDescent="0.25">
      <c r="A518" s="6"/>
      <c r="B518" s="8"/>
      <c r="C518" s="8"/>
      <c r="D518" s="11"/>
      <c r="E518" s="11"/>
      <c r="F518" s="22"/>
      <c r="G518" s="22"/>
      <c r="H518" s="53"/>
      <c r="I518" s="7"/>
      <c r="J518" s="7"/>
    </row>
    <row r="519" spans="1:10" s="190" customFormat="1" x14ac:dyDescent="0.25">
      <c r="A519" s="6"/>
      <c r="B519" s="8"/>
      <c r="C519" s="8"/>
      <c r="D519" s="11"/>
      <c r="E519" s="11"/>
      <c r="F519" s="22"/>
      <c r="G519" s="22"/>
      <c r="H519" s="53"/>
      <c r="I519" s="7"/>
      <c r="J519" s="7"/>
    </row>
    <row r="520" spans="1:10" s="190" customFormat="1" x14ac:dyDescent="0.25">
      <c r="A520" s="6"/>
      <c r="B520" s="8"/>
      <c r="C520" s="8"/>
      <c r="D520" s="11"/>
      <c r="E520" s="11"/>
      <c r="F520" s="22"/>
      <c r="G520" s="22"/>
      <c r="H520" s="53"/>
      <c r="I520" s="7"/>
      <c r="J520" s="7"/>
    </row>
    <row r="521" spans="1:10" s="190" customFormat="1" x14ac:dyDescent="0.25">
      <c r="A521" s="6"/>
      <c r="B521" s="8"/>
      <c r="C521" s="8"/>
      <c r="D521" s="11"/>
      <c r="E521" s="11"/>
      <c r="F521" s="22"/>
      <c r="G521" s="22"/>
      <c r="H521" s="53"/>
      <c r="I521" s="7"/>
      <c r="J521" s="7"/>
    </row>
    <row r="522" spans="1:10" s="190" customFormat="1" x14ac:dyDescent="0.25">
      <c r="A522" s="6"/>
      <c r="B522" s="8"/>
      <c r="C522" s="8"/>
      <c r="D522" s="11"/>
      <c r="E522" s="11"/>
      <c r="F522" s="22"/>
      <c r="G522" s="22"/>
      <c r="H522" s="53"/>
      <c r="I522" s="7"/>
      <c r="J522" s="7"/>
    </row>
    <row r="523" spans="1:10" s="190" customFormat="1" x14ac:dyDescent="0.25">
      <c r="A523" s="6"/>
      <c r="B523" s="8"/>
      <c r="C523" s="8"/>
      <c r="D523" s="11"/>
      <c r="E523" s="11"/>
      <c r="F523" s="22"/>
      <c r="G523" s="22"/>
      <c r="H523" s="53"/>
      <c r="I523" s="7"/>
      <c r="J523" s="7"/>
    </row>
    <row r="524" spans="1:10" s="190" customFormat="1" x14ac:dyDescent="0.25">
      <c r="A524" s="6"/>
      <c r="B524" s="8"/>
      <c r="C524" s="8"/>
      <c r="D524" s="11"/>
      <c r="E524" s="11"/>
      <c r="F524" s="22"/>
      <c r="G524" s="22"/>
      <c r="H524" s="53"/>
      <c r="I524" s="7"/>
      <c r="J524" s="7"/>
    </row>
    <row r="525" spans="1:10" s="190" customFormat="1" x14ac:dyDescent="0.25">
      <c r="A525" s="6"/>
      <c r="B525" s="8"/>
      <c r="C525" s="8"/>
      <c r="D525" s="11"/>
      <c r="E525" s="11"/>
      <c r="F525" s="22"/>
      <c r="G525" s="22"/>
      <c r="H525" s="53"/>
      <c r="I525" s="7"/>
      <c r="J525" s="7"/>
    </row>
    <row r="526" spans="1:10" s="190" customFormat="1" x14ac:dyDescent="0.25">
      <c r="A526" s="6"/>
      <c r="B526" s="8"/>
      <c r="C526" s="8"/>
      <c r="D526" s="11"/>
      <c r="E526" s="11"/>
      <c r="F526" s="22"/>
      <c r="G526" s="22"/>
      <c r="H526" s="53"/>
      <c r="I526" s="7"/>
      <c r="J526" s="7"/>
    </row>
    <row r="527" spans="1:10" s="190" customFormat="1" x14ac:dyDescent="0.25">
      <c r="A527" s="6"/>
      <c r="B527" s="8"/>
      <c r="C527" s="8"/>
      <c r="D527" s="11"/>
      <c r="E527" s="11"/>
      <c r="F527" s="22"/>
      <c r="G527" s="22"/>
      <c r="H527" s="53"/>
      <c r="I527" s="7"/>
      <c r="J527" s="7"/>
    </row>
    <row r="528" spans="1:10" s="190" customFormat="1" x14ac:dyDescent="0.25">
      <c r="A528" s="6"/>
      <c r="B528" s="8"/>
      <c r="C528" s="8"/>
      <c r="D528" s="11"/>
      <c r="E528" s="11"/>
      <c r="F528" s="22"/>
      <c r="G528" s="22"/>
      <c r="H528" s="53"/>
      <c r="I528" s="7"/>
      <c r="J528" s="7"/>
    </row>
    <row r="529" spans="1:10" s="190" customFormat="1" x14ac:dyDescent="0.25">
      <c r="A529" s="6"/>
      <c r="B529" s="8"/>
      <c r="C529" s="8"/>
      <c r="D529" s="11"/>
      <c r="E529" s="11"/>
      <c r="F529" s="22"/>
      <c r="G529" s="22"/>
      <c r="H529" s="53"/>
      <c r="I529" s="7"/>
      <c r="J529" s="7"/>
    </row>
    <row r="530" spans="1:10" s="190" customFormat="1" x14ac:dyDescent="0.25">
      <c r="A530" s="6"/>
      <c r="B530" s="8"/>
      <c r="C530" s="8"/>
      <c r="D530" s="11"/>
      <c r="E530" s="11"/>
      <c r="F530" s="22"/>
      <c r="G530" s="22"/>
      <c r="H530" s="53"/>
      <c r="I530" s="7"/>
      <c r="J530" s="7"/>
    </row>
    <row r="531" spans="1:10" s="190" customFormat="1" x14ac:dyDescent="0.25">
      <c r="A531" s="6"/>
      <c r="B531" s="8"/>
      <c r="C531" s="8"/>
      <c r="D531" s="11"/>
      <c r="E531" s="11"/>
      <c r="F531" s="22"/>
      <c r="G531" s="22"/>
      <c r="H531" s="53"/>
      <c r="I531" s="7"/>
      <c r="J531" s="7"/>
    </row>
    <row r="532" spans="1:10" s="190" customFormat="1" x14ac:dyDescent="0.25">
      <c r="A532" s="6"/>
      <c r="B532" s="8"/>
      <c r="C532" s="8"/>
      <c r="D532" s="11"/>
      <c r="E532" s="11"/>
      <c r="F532" s="22"/>
      <c r="G532" s="22"/>
      <c r="H532" s="53"/>
      <c r="I532" s="7"/>
      <c r="J532" s="7"/>
    </row>
    <row r="533" spans="1:10" s="190" customFormat="1" x14ac:dyDescent="0.25">
      <c r="A533" s="6"/>
      <c r="B533" s="8"/>
      <c r="C533" s="8"/>
      <c r="D533" s="11"/>
      <c r="E533" s="11"/>
      <c r="F533" s="22"/>
      <c r="G533" s="22"/>
      <c r="H533" s="53"/>
      <c r="I533" s="7"/>
      <c r="J533" s="7"/>
    </row>
    <row r="534" spans="1:10" s="190" customFormat="1" x14ac:dyDescent="0.25">
      <c r="A534" s="6"/>
      <c r="B534" s="8"/>
      <c r="C534" s="8"/>
      <c r="D534" s="11"/>
      <c r="E534" s="11"/>
      <c r="F534" s="22"/>
      <c r="G534" s="22"/>
      <c r="H534" s="53"/>
      <c r="I534" s="7"/>
      <c r="J534" s="7"/>
    </row>
    <row r="535" spans="1:10" s="190" customFormat="1" x14ac:dyDescent="0.25">
      <c r="A535" s="6"/>
      <c r="B535" s="8"/>
      <c r="C535" s="8"/>
      <c r="D535" s="11"/>
      <c r="E535" s="11"/>
      <c r="F535" s="22"/>
      <c r="G535" s="22"/>
      <c r="H535" s="53"/>
      <c r="I535" s="7"/>
      <c r="J535" s="7"/>
    </row>
    <row r="536" spans="1:10" s="190" customFormat="1" x14ac:dyDescent="0.25">
      <c r="A536" s="6"/>
      <c r="B536" s="8"/>
      <c r="C536" s="8"/>
      <c r="D536" s="11"/>
      <c r="E536" s="11"/>
      <c r="F536" s="22"/>
      <c r="G536" s="22"/>
      <c r="H536" s="53"/>
      <c r="I536" s="7"/>
      <c r="J536" s="7"/>
    </row>
    <row r="537" spans="1:10" s="190" customFormat="1" x14ac:dyDescent="0.25">
      <c r="A537" s="6"/>
      <c r="B537" s="8"/>
      <c r="C537" s="8"/>
      <c r="D537" s="11"/>
      <c r="E537" s="11"/>
      <c r="F537" s="22"/>
      <c r="G537" s="22"/>
      <c r="H537" s="53"/>
      <c r="I537" s="7"/>
      <c r="J537" s="7"/>
    </row>
    <row r="538" spans="1:10" s="190" customFormat="1" x14ac:dyDescent="0.25">
      <c r="A538" s="6"/>
      <c r="B538" s="8"/>
      <c r="C538" s="8"/>
      <c r="D538" s="11"/>
      <c r="E538" s="11"/>
      <c r="F538" s="22"/>
      <c r="G538" s="22"/>
      <c r="H538" s="53"/>
      <c r="I538" s="7"/>
      <c r="J538" s="7"/>
    </row>
    <row r="539" spans="1:10" s="190" customFormat="1" x14ac:dyDescent="0.25">
      <c r="A539" s="6"/>
      <c r="B539" s="8"/>
      <c r="C539" s="8"/>
      <c r="D539" s="11"/>
      <c r="E539" s="11"/>
      <c r="F539" s="22"/>
      <c r="G539" s="22"/>
      <c r="H539" s="53"/>
      <c r="I539" s="7"/>
      <c r="J539" s="7"/>
    </row>
    <row r="540" spans="1:10" s="190" customFormat="1" x14ac:dyDescent="0.25">
      <c r="A540" s="6"/>
      <c r="B540" s="8"/>
      <c r="C540" s="8"/>
      <c r="D540" s="11"/>
      <c r="E540" s="11"/>
      <c r="F540" s="22"/>
      <c r="G540" s="22"/>
      <c r="H540" s="53"/>
      <c r="I540" s="7"/>
      <c r="J540" s="7"/>
    </row>
    <row r="541" spans="1:10" s="190" customFormat="1" x14ac:dyDescent="0.25">
      <c r="A541" s="6"/>
      <c r="B541" s="8"/>
      <c r="C541" s="8"/>
      <c r="D541" s="11"/>
      <c r="E541" s="11"/>
      <c r="F541" s="22"/>
      <c r="G541" s="22"/>
      <c r="H541" s="53"/>
      <c r="I541" s="7"/>
      <c r="J541" s="7"/>
    </row>
    <row r="542" spans="1:10" s="190" customFormat="1" x14ac:dyDescent="0.25">
      <c r="A542" s="6"/>
      <c r="B542" s="8"/>
      <c r="C542" s="8"/>
      <c r="D542" s="11"/>
      <c r="E542" s="11"/>
      <c r="F542" s="22"/>
      <c r="G542" s="22"/>
      <c r="H542" s="53"/>
      <c r="I542" s="7"/>
      <c r="J542" s="7"/>
    </row>
    <row r="543" spans="1:10" s="190" customFormat="1" x14ac:dyDescent="0.25">
      <c r="A543" s="6"/>
      <c r="B543" s="8"/>
      <c r="C543" s="8"/>
      <c r="D543" s="11"/>
      <c r="E543" s="11"/>
      <c r="F543" s="22"/>
      <c r="G543" s="22"/>
      <c r="H543" s="53"/>
      <c r="I543" s="7"/>
      <c r="J543" s="7"/>
    </row>
    <row r="544" spans="1:10" s="190" customFormat="1" x14ac:dyDescent="0.25">
      <c r="A544" s="6"/>
      <c r="B544" s="8"/>
      <c r="C544" s="8"/>
      <c r="D544" s="11"/>
      <c r="E544" s="11"/>
      <c r="F544" s="22"/>
      <c r="G544" s="22"/>
      <c r="H544" s="53"/>
      <c r="I544" s="7"/>
      <c r="J544" s="7"/>
    </row>
    <row r="545" spans="1:10" s="190" customFormat="1" x14ac:dyDescent="0.25">
      <c r="A545" s="6"/>
      <c r="B545" s="8"/>
      <c r="C545" s="8"/>
      <c r="D545" s="11"/>
      <c r="E545" s="11"/>
      <c r="F545" s="22"/>
      <c r="G545" s="22"/>
      <c r="H545" s="53"/>
      <c r="I545" s="7"/>
      <c r="J545" s="7"/>
    </row>
    <row r="546" spans="1:10" s="190" customFormat="1" x14ac:dyDescent="0.25">
      <c r="A546" s="6"/>
      <c r="B546" s="8"/>
      <c r="C546" s="8"/>
      <c r="D546" s="11"/>
      <c r="E546" s="11"/>
      <c r="F546" s="22"/>
      <c r="G546" s="22"/>
      <c r="H546" s="53"/>
      <c r="I546" s="7"/>
      <c r="J546" s="7"/>
    </row>
    <row r="547" spans="1:10" s="190" customFormat="1" x14ac:dyDescent="0.25">
      <c r="A547" s="6"/>
      <c r="B547" s="8"/>
      <c r="C547" s="8"/>
      <c r="D547" s="11"/>
      <c r="E547" s="11"/>
      <c r="F547" s="22"/>
      <c r="G547" s="22"/>
      <c r="H547" s="53"/>
      <c r="I547" s="7"/>
      <c r="J547" s="7"/>
    </row>
    <row r="548" spans="1:10" s="190" customFormat="1" x14ac:dyDescent="0.25">
      <c r="A548" s="6"/>
      <c r="B548" s="8"/>
      <c r="C548" s="8"/>
      <c r="D548" s="11"/>
      <c r="E548" s="11"/>
      <c r="F548" s="22"/>
      <c r="G548" s="22"/>
      <c r="H548" s="53"/>
      <c r="I548" s="7"/>
      <c r="J548" s="7"/>
    </row>
    <row r="549" spans="1:10" s="190" customFormat="1" x14ac:dyDescent="0.25">
      <c r="A549" s="6"/>
      <c r="B549" s="8"/>
      <c r="C549" s="8"/>
      <c r="D549" s="11"/>
      <c r="E549" s="11"/>
      <c r="F549" s="22"/>
      <c r="G549" s="22"/>
      <c r="H549" s="53"/>
      <c r="I549" s="7"/>
      <c r="J549" s="7"/>
    </row>
    <row r="550" spans="1:10" s="190" customFormat="1" x14ac:dyDescent="0.25">
      <c r="A550" s="6"/>
      <c r="B550" s="8"/>
      <c r="C550" s="8"/>
      <c r="D550" s="11"/>
      <c r="E550" s="11"/>
      <c r="F550" s="22"/>
      <c r="G550" s="22"/>
      <c r="H550" s="53"/>
      <c r="I550" s="7"/>
      <c r="J550" s="7"/>
    </row>
    <row r="551" spans="1:10" s="190" customFormat="1" x14ac:dyDescent="0.25">
      <c r="A551" s="6"/>
      <c r="B551" s="8"/>
      <c r="C551" s="8"/>
      <c r="D551" s="11"/>
      <c r="E551" s="11"/>
      <c r="F551" s="22"/>
      <c r="G551" s="22"/>
      <c r="H551" s="53"/>
      <c r="I551" s="7"/>
      <c r="J551" s="7"/>
    </row>
    <row r="552" spans="1:10" s="190" customFormat="1" x14ac:dyDescent="0.25">
      <c r="A552" s="6"/>
      <c r="B552" s="8"/>
      <c r="C552" s="8"/>
      <c r="D552" s="11"/>
      <c r="E552" s="11"/>
      <c r="F552" s="22"/>
      <c r="G552" s="22"/>
      <c r="H552" s="53"/>
      <c r="I552" s="7"/>
      <c r="J552" s="7"/>
    </row>
    <row r="553" spans="1:10" s="190" customFormat="1" x14ac:dyDescent="0.25">
      <c r="A553" s="6"/>
      <c r="B553" s="8"/>
      <c r="C553" s="8"/>
      <c r="D553" s="11"/>
      <c r="E553" s="11"/>
      <c r="F553" s="22"/>
      <c r="G553" s="22"/>
      <c r="H553" s="53"/>
      <c r="I553" s="7"/>
      <c r="J553" s="7"/>
    </row>
    <row r="554" spans="1:10" s="190" customFormat="1" x14ac:dyDescent="0.25">
      <c r="A554" s="6"/>
      <c r="B554" s="8"/>
      <c r="C554" s="8"/>
      <c r="D554" s="11"/>
      <c r="E554" s="11"/>
      <c r="F554" s="22"/>
      <c r="G554" s="22"/>
      <c r="H554" s="53"/>
      <c r="I554" s="7"/>
      <c r="J554" s="7"/>
    </row>
    <row r="555" spans="1:10" s="190" customFormat="1" x14ac:dyDescent="0.25">
      <c r="A555" s="6"/>
      <c r="B555" s="8"/>
      <c r="C555" s="8"/>
      <c r="D555" s="11"/>
      <c r="E555" s="11"/>
      <c r="F555" s="22"/>
      <c r="G555" s="22"/>
      <c r="H555" s="53"/>
      <c r="I555" s="7"/>
      <c r="J555" s="7"/>
    </row>
    <row r="556" spans="1:10" s="190" customFormat="1" x14ac:dyDescent="0.25">
      <c r="A556" s="6"/>
      <c r="B556" s="8"/>
      <c r="C556" s="8"/>
      <c r="D556" s="11"/>
      <c r="E556" s="11"/>
      <c r="F556" s="22"/>
      <c r="G556" s="22"/>
      <c r="H556" s="53"/>
      <c r="I556" s="7"/>
      <c r="J556" s="7"/>
    </row>
    <row r="557" spans="1:10" s="190" customFormat="1" x14ac:dyDescent="0.25">
      <c r="A557" s="6"/>
      <c r="B557" s="8"/>
      <c r="C557" s="8"/>
      <c r="D557" s="11"/>
      <c r="E557" s="11"/>
      <c r="F557" s="22"/>
      <c r="G557" s="22"/>
      <c r="H557" s="53"/>
      <c r="I557" s="7"/>
      <c r="J557" s="7"/>
    </row>
    <row r="558" spans="1:10" s="190" customFormat="1" x14ac:dyDescent="0.25">
      <c r="A558" s="6"/>
      <c r="B558" s="8"/>
      <c r="C558" s="8"/>
      <c r="D558" s="11"/>
      <c r="E558" s="11"/>
      <c r="F558" s="22"/>
      <c r="G558" s="22"/>
      <c r="H558" s="53"/>
      <c r="I558" s="7"/>
      <c r="J558" s="7"/>
    </row>
    <row r="559" spans="1:10" s="190" customFormat="1" x14ac:dyDescent="0.25">
      <c r="A559" s="6"/>
      <c r="B559" s="8"/>
      <c r="C559" s="8"/>
      <c r="D559" s="11"/>
      <c r="E559" s="11"/>
      <c r="F559" s="22"/>
      <c r="G559" s="22"/>
      <c r="H559" s="53"/>
      <c r="I559" s="7"/>
      <c r="J559" s="7"/>
    </row>
    <row r="560" spans="1:10" s="190" customFormat="1" x14ac:dyDescent="0.25">
      <c r="A560" s="6"/>
      <c r="B560" s="8"/>
      <c r="C560" s="8"/>
      <c r="D560" s="11"/>
      <c r="E560" s="11"/>
      <c r="F560" s="22"/>
      <c r="G560" s="22"/>
      <c r="H560" s="53"/>
      <c r="I560" s="7"/>
      <c r="J560" s="7"/>
    </row>
    <row r="561" spans="1:10" s="190" customFormat="1" x14ac:dyDescent="0.25">
      <c r="A561" s="6"/>
      <c r="B561" s="8"/>
      <c r="C561" s="8"/>
      <c r="D561" s="11"/>
      <c r="E561" s="11"/>
      <c r="F561" s="22"/>
      <c r="G561" s="22"/>
      <c r="H561" s="53"/>
      <c r="I561" s="7"/>
      <c r="J561" s="7"/>
    </row>
    <row r="562" spans="1:10" s="190" customFormat="1" x14ac:dyDescent="0.25">
      <c r="A562" s="6"/>
      <c r="B562" s="8"/>
      <c r="C562" s="8"/>
      <c r="D562" s="11"/>
      <c r="E562" s="11"/>
      <c r="F562" s="22"/>
      <c r="G562" s="22"/>
      <c r="H562" s="53"/>
      <c r="I562" s="7"/>
      <c r="J562" s="7"/>
    </row>
    <row r="563" spans="1:10" s="190" customFormat="1" x14ac:dyDescent="0.25">
      <c r="A563" s="6"/>
      <c r="B563" s="8"/>
      <c r="C563" s="8"/>
      <c r="D563" s="11"/>
      <c r="E563" s="11"/>
      <c r="F563" s="22"/>
      <c r="G563" s="22"/>
      <c r="H563" s="53"/>
      <c r="I563" s="7"/>
      <c r="J563" s="7"/>
    </row>
    <row r="564" spans="1:10" s="190" customFormat="1" x14ac:dyDescent="0.25">
      <c r="A564" s="6"/>
      <c r="B564" s="8"/>
      <c r="C564" s="8"/>
      <c r="D564" s="11"/>
      <c r="E564" s="11"/>
      <c r="F564" s="22"/>
      <c r="G564" s="22"/>
      <c r="H564" s="53"/>
      <c r="I564" s="7"/>
      <c r="J564" s="7"/>
    </row>
    <row r="565" spans="1:10" s="190" customFormat="1" x14ac:dyDescent="0.25">
      <c r="A565" s="6"/>
      <c r="B565" s="8"/>
      <c r="C565" s="8"/>
      <c r="D565" s="11"/>
      <c r="E565" s="11"/>
      <c r="F565" s="22"/>
      <c r="G565" s="22"/>
      <c r="H565" s="53"/>
      <c r="I565" s="7"/>
      <c r="J565" s="7"/>
    </row>
    <row r="566" spans="1:10" s="190" customFormat="1" x14ac:dyDescent="0.25">
      <c r="A566" s="6"/>
      <c r="B566" s="8"/>
      <c r="C566" s="8"/>
      <c r="D566" s="11"/>
      <c r="E566" s="11"/>
      <c r="F566" s="22"/>
      <c r="G566" s="22"/>
      <c r="H566" s="53"/>
      <c r="I566" s="7"/>
      <c r="J566" s="7"/>
    </row>
    <row r="567" spans="1:10" s="190" customFormat="1" x14ac:dyDescent="0.25">
      <c r="A567" s="6"/>
      <c r="B567" s="8"/>
      <c r="C567" s="8"/>
      <c r="D567" s="11"/>
      <c r="E567" s="11"/>
      <c r="F567" s="22"/>
      <c r="G567" s="22"/>
      <c r="H567" s="53"/>
      <c r="I567" s="7"/>
      <c r="J567" s="7"/>
    </row>
    <row r="568" spans="1:10" s="190" customFormat="1" x14ac:dyDescent="0.25">
      <c r="A568" s="6"/>
      <c r="B568" s="8"/>
      <c r="C568" s="8"/>
      <c r="D568" s="11"/>
      <c r="E568" s="11"/>
      <c r="F568" s="22"/>
      <c r="G568" s="22"/>
      <c r="H568" s="53"/>
      <c r="I568" s="7"/>
      <c r="J568" s="7"/>
    </row>
    <row r="569" spans="1:10" s="190" customFormat="1" x14ac:dyDescent="0.25">
      <c r="A569" s="6"/>
      <c r="B569" s="8"/>
      <c r="C569" s="8"/>
      <c r="D569" s="11"/>
      <c r="E569" s="11"/>
      <c r="F569" s="22"/>
      <c r="G569" s="22"/>
      <c r="H569" s="53"/>
      <c r="I569" s="7"/>
      <c r="J569" s="7"/>
    </row>
    <row r="570" spans="1:10" s="190" customFormat="1" x14ac:dyDescent="0.25">
      <c r="A570" s="6"/>
      <c r="B570" s="8"/>
      <c r="C570" s="8"/>
      <c r="D570" s="11"/>
      <c r="E570" s="11"/>
      <c r="F570" s="22"/>
      <c r="G570" s="22"/>
      <c r="H570" s="53"/>
      <c r="I570" s="7"/>
      <c r="J570" s="7"/>
    </row>
    <row r="571" spans="1:10" s="190" customFormat="1" x14ac:dyDescent="0.25">
      <c r="A571" s="6"/>
      <c r="B571" s="8"/>
      <c r="C571" s="8"/>
      <c r="D571" s="11"/>
      <c r="E571" s="11"/>
      <c r="F571" s="22"/>
      <c r="G571" s="22"/>
      <c r="H571" s="53"/>
      <c r="I571" s="7"/>
      <c r="J571" s="7"/>
    </row>
    <row r="572" spans="1:10" s="190" customFormat="1" x14ac:dyDescent="0.25">
      <c r="A572" s="6"/>
      <c r="B572" s="8"/>
      <c r="C572" s="8"/>
      <c r="D572" s="11"/>
      <c r="E572" s="11"/>
      <c r="F572" s="22"/>
      <c r="G572" s="22"/>
      <c r="H572" s="53"/>
      <c r="I572" s="7"/>
      <c r="J572" s="7"/>
    </row>
    <row r="573" spans="1:10" s="190" customFormat="1" x14ac:dyDescent="0.25">
      <c r="A573" s="6"/>
      <c r="B573" s="8"/>
      <c r="C573" s="8"/>
      <c r="D573" s="11"/>
      <c r="E573" s="11"/>
      <c r="F573" s="22"/>
      <c r="G573" s="22"/>
      <c r="H573" s="53"/>
      <c r="I573" s="7"/>
      <c r="J573" s="7"/>
    </row>
    <row r="574" spans="1:10" s="190" customFormat="1" x14ac:dyDescent="0.25">
      <c r="A574" s="6"/>
      <c r="B574" s="8"/>
      <c r="C574" s="8"/>
      <c r="D574" s="11"/>
      <c r="E574" s="11"/>
      <c r="F574" s="22"/>
      <c r="G574" s="22"/>
      <c r="H574" s="53"/>
      <c r="I574" s="7"/>
      <c r="J574" s="7"/>
    </row>
    <row r="575" spans="1:10" s="190" customFormat="1" x14ac:dyDescent="0.25">
      <c r="A575" s="6"/>
      <c r="B575" s="8"/>
      <c r="C575" s="8"/>
      <c r="D575" s="11"/>
      <c r="E575" s="11"/>
      <c r="F575" s="22"/>
      <c r="G575" s="22"/>
      <c r="H575" s="53"/>
      <c r="I575" s="7"/>
      <c r="J575" s="7"/>
    </row>
    <row r="576" spans="1:10" s="190" customFormat="1" x14ac:dyDescent="0.25">
      <c r="A576" s="6"/>
      <c r="B576" s="8"/>
      <c r="C576" s="8"/>
      <c r="D576" s="11"/>
      <c r="E576" s="11"/>
      <c r="F576" s="22"/>
      <c r="G576" s="22"/>
      <c r="H576" s="53"/>
      <c r="I576" s="7"/>
      <c r="J576" s="7"/>
    </row>
    <row r="577" spans="1:10" s="190" customFormat="1" x14ac:dyDescent="0.25">
      <c r="A577" s="6"/>
      <c r="B577" s="8"/>
      <c r="C577" s="8"/>
      <c r="D577" s="11"/>
      <c r="E577" s="11"/>
      <c r="F577" s="22"/>
      <c r="G577" s="22"/>
      <c r="H577" s="53"/>
      <c r="I577" s="7"/>
      <c r="J577" s="7"/>
    </row>
    <row r="578" spans="1:10" s="190" customFormat="1" x14ac:dyDescent="0.25">
      <c r="A578" s="6"/>
      <c r="B578" s="8"/>
      <c r="C578" s="8"/>
      <c r="D578" s="11"/>
      <c r="E578" s="11"/>
      <c r="F578" s="22"/>
      <c r="G578" s="22"/>
      <c r="H578" s="53"/>
      <c r="I578" s="7"/>
      <c r="J578" s="7"/>
    </row>
    <row r="579" spans="1:10" s="190" customFormat="1" x14ac:dyDescent="0.25">
      <c r="A579" s="6"/>
      <c r="B579" s="8"/>
      <c r="C579" s="8"/>
      <c r="D579" s="11"/>
      <c r="E579" s="11"/>
      <c r="F579" s="22"/>
      <c r="G579" s="22"/>
      <c r="H579" s="53"/>
      <c r="I579" s="7"/>
      <c r="J579" s="7"/>
    </row>
    <row r="580" spans="1:10" s="190" customFormat="1" x14ac:dyDescent="0.25">
      <c r="A580" s="6"/>
      <c r="B580" s="8"/>
      <c r="C580" s="8"/>
      <c r="D580" s="11"/>
      <c r="E580" s="11"/>
      <c r="F580" s="22"/>
      <c r="G580" s="22"/>
      <c r="H580" s="53"/>
      <c r="I580" s="7"/>
      <c r="J580" s="7"/>
    </row>
    <row r="581" spans="1:10" s="190" customFormat="1" x14ac:dyDescent="0.25">
      <c r="A581" s="6"/>
      <c r="B581" s="8"/>
      <c r="C581" s="8"/>
      <c r="D581" s="11"/>
      <c r="E581" s="11"/>
      <c r="F581" s="22"/>
      <c r="G581" s="22"/>
      <c r="H581" s="53"/>
      <c r="I581" s="7"/>
      <c r="J581" s="7"/>
    </row>
    <row r="582" spans="1:10" s="190" customFormat="1" x14ac:dyDescent="0.25">
      <c r="A582" s="6"/>
      <c r="B582" s="8"/>
      <c r="C582" s="8"/>
      <c r="D582" s="11"/>
      <c r="E582" s="11"/>
      <c r="F582" s="22"/>
      <c r="G582" s="22"/>
      <c r="H582" s="53"/>
      <c r="I582" s="7"/>
      <c r="J582" s="7"/>
    </row>
    <row r="583" spans="1:10" s="190" customFormat="1" x14ac:dyDescent="0.25">
      <c r="A583" s="6"/>
      <c r="B583" s="8"/>
      <c r="C583" s="8"/>
      <c r="D583" s="11"/>
      <c r="E583" s="11"/>
      <c r="F583" s="22"/>
      <c r="G583" s="22"/>
      <c r="H583" s="53"/>
      <c r="I583" s="7"/>
      <c r="J583" s="7"/>
    </row>
    <row r="584" spans="1:10" s="190" customFormat="1" x14ac:dyDescent="0.25">
      <c r="A584" s="6"/>
      <c r="B584" s="8"/>
      <c r="C584" s="8"/>
      <c r="D584" s="11"/>
      <c r="E584" s="11"/>
      <c r="F584" s="22"/>
      <c r="G584" s="22"/>
      <c r="H584" s="53"/>
      <c r="I584" s="7"/>
      <c r="J584" s="7"/>
    </row>
    <row r="585" spans="1:10" s="190" customFormat="1" x14ac:dyDescent="0.25">
      <c r="A585" s="6"/>
      <c r="B585" s="8"/>
      <c r="C585" s="8"/>
      <c r="D585" s="11"/>
      <c r="E585" s="11"/>
      <c r="F585" s="22"/>
      <c r="G585" s="22"/>
      <c r="H585" s="53"/>
      <c r="I585" s="7"/>
      <c r="J585" s="7"/>
    </row>
    <row r="586" spans="1:10" s="190" customFormat="1" x14ac:dyDescent="0.25">
      <c r="A586" s="6"/>
      <c r="B586" s="8"/>
      <c r="C586" s="8"/>
      <c r="D586" s="11"/>
      <c r="E586" s="11"/>
      <c r="F586" s="22"/>
      <c r="G586" s="22"/>
      <c r="H586" s="53"/>
      <c r="I586" s="7"/>
      <c r="J586" s="7"/>
    </row>
    <row r="587" spans="1:10" s="190" customFormat="1" x14ac:dyDescent="0.25">
      <c r="A587" s="6"/>
      <c r="B587" s="8"/>
      <c r="C587" s="8"/>
      <c r="D587" s="11"/>
      <c r="E587" s="11"/>
      <c r="F587" s="22"/>
      <c r="G587" s="22"/>
      <c r="H587" s="53"/>
      <c r="I587" s="7"/>
      <c r="J587" s="7"/>
    </row>
    <row r="588" spans="1:10" s="190" customFormat="1" x14ac:dyDescent="0.25">
      <c r="A588" s="6"/>
      <c r="B588" s="8"/>
      <c r="C588" s="8"/>
      <c r="D588" s="11"/>
      <c r="E588" s="11"/>
      <c r="F588" s="22"/>
      <c r="G588" s="22"/>
      <c r="H588" s="53"/>
      <c r="I588" s="7"/>
      <c r="J588" s="7"/>
    </row>
    <row r="589" spans="1:10" s="190" customFormat="1" x14ac:dyDescent="0.25">
      <c r="A589" s="6"/>
      <c r="B589" s="8"/>
      <c r="C589" s="8"/>
      <c r="D589" s="11"/>
      <c r="E589" s="11"/>
      <c r="F589" s="22"/>
      <c r="G589" s="22"/>
      <c r="H589" s="53"/>
      <c r="I589" s="7"/>
      <c r="J589" s="7"/>
    </row>
    <row r="590" spans="1:10" s="190" customFormat="1" x14ac:dyDescent="0.25">
      <c r="A590" s="6"/>
      <c r="B590" s="8"/>
      <c r="C590" s="8"/>
      <c r="D590" s="11"/>
      <c r="E590" s="11"/>
      <c r="F590" s="22"/>
      <c r="G590" s="22"/>
      <c r="H590" s="53"/>
      <c r="I590" s="7"/>
      <c r="J590" s="7"/>
    </row>
    <row r="591" spans="1:10" s="190" customFormat="1" x14ac:dyDescent="0.25">
      <c r="A591" s="6"/>
      <c r="B591" s="8"/>
      <c r="C591" s="8"/>
      <c r="D591" s="11"/>
      <c r="E591" s="11"/>
      <c r="F591" s="22"/>
      <c r="G591" s="22"/>
      <c r="H591" s="53"/>
      <c r="I591" s="7"/>
      <c r="J591" s="7"/>
    </row>
    <row r="592" spans="1:10" s="190" customFormat="1" x14ac:dyDescent="0.25">
      <c r="A592" s="6"/>
      <c r="B592" s="8"/>
      <c r="C592" s="8"/>
      <c r="D592" s="11"/>
      <c r="E592" s="11"/>
      <c r="F592" s="22"/>
      <c r="G592" s="22"/>
      <c r="H592" s="53"/>
      <c r="I592" s="7"/>
      <c r="J592" s="7"/>
    </row>
    <row r="593" spans="1:10" s="190" customFormat="1" x14ac:dyDescent="0.25">
      <c r="A593" s="6"/>
      <c r="B593" s="8"/>
      <c r="C593" s="8"/>
      <c r="D593" s="11"/>
      <c r="E593" s="11"/>
      <c r="F593" s="22"/>
      <c r="G593" s="22"/>
      <c r="H593" s="53"/>
      <c r="I593" s="7"/>
      <c r="J593" s="7"/>
    </row>
    <row r="594" spans="1:10" s="190" customFormat="1" x14ac:dyDescent="0.25">
      <c r="A594" s="6"/>
      <c r="B594" s="8"/>
      <c r="C594" s="8"/>
      <c r="D594" s="11"/>
      <c r="E594" s="11"/>
      <c r="F594" s="22"/>
      <c r="G594" s="22"/>
      <c r="H594" s="53"/>
      <c r="I594" s="7"/>
      <c r="J594" s="7"/>
    </row>
    <row r="595" spans="1:10" s="190" customFormat="1" x14ac:dyDescent="0.25">
      <c r="A595" s="6"/>
      <c r="B595" s="8"/>
      <c r="C595" s="8"/>
      <c r="D595" s="11"/>
      <c r="E595" s="11"/>
      <c r="F595" s="22"/>
      <c r="G595" s="22"/>
      <c r="H595" s="53"/>
      <c r="I595" s="7"/>
      <c r="J595" s="7"/>
    </row>
    <row r="596" spans="1:10" s="190" customFormat="1" x14ac:dyDescent="0.25">
      <c r="A596" s="6"/>
      <c r="B596" s="8"/>
      <c r="C596" s="8"/>
      <c r="D596" s="11"/>
      <c r="E596" s="11"/>
      <c r="F596" s="22"/>
      <c r="G596" s="22"/>
      <c r="H596" s="53"/>
      <c r="I596" s="7"/>
      <c r="J596" s="7"/>
    </row>
    <row r="597" spans="1:10" s="190" customFormat="1" x14ac:dyDescent="0.25">
      <c r="A597" s="6"/>
      <c r="B597" s="8"/>
      <c r="C597" s="8"/>
      <c r="D597" s="11"/>
      <c r="E597" s="11"/>
      <c r="F597" s="22"/>
      <c r="G597" s="22"/>
      <c r="H597" s="53"/>
      <c r="I597" s="7"/>
      <c r="J597" s="7"/>
    </row>
    <row r="598" spans="1:10" s="190" customFormat="1" x14ac:dyDescent="0.25">
      <c r="A598" s="6"/>
      <c r="B598" s="8"/>
      <c r="C598" s="8"/>
      <c r="D598" s="11"/>
      <c r="E598" s="11"/>
      <c r="F598" s="22"/>
      <c r="G598" s="22"/>
      <c r="H598" s="53"/>
      <c r="I598" s="7"/>
      <c r="J598" s="7"/>
    </row>
    <row r="599" spans="1:10" s="190" customFormat="1" x14ac:dyDescent="0.25">
      <c r="A599" s="6"/>
      <c r="B599" s="8"/>
      <c r="C599" s="8"/>
      <c r="D599" s="11"/>
      <c r="E599" s="11"/>
      <c r="F599" s="22"/>
      <c r="G599" s="22"/>
      <c r="H599" s="53"/>
      <c r="I599" s="7"/>
      <c r="J599" s="7"/>
    </row>
    <row r="600" spans="1:10" s="190" customFormat="1" x14ac:dyDescent="0.25">
      <c r="A600" s="6"/>
      <c r="B600" s="8"/>
      <c r="C600" s="8"/>
      <c r="D600" s="11"/>
      <c r="E600" s="11"/>
      <c r="F600" s="22"/>
      <c r="G600" s="22"/>
      <c r="H600" s="53"/>
      <c r="I600" s="7"/>
      <c r="J600" s="7"/>
    </row>
    <row r="601" spans="1:10" s="190" customFormat="1" x14ac:dyDescent="0.25">
      <c r="A601" s="6"/>
      <c r="B601" s="8"/>
      <c r="C601" s="8"/>
      <c r="D601" s="11"/>
      <c r="E601" s="11"/>
      <c r="F601" s="22"/>
      <c r="G601" s="22"/>
      <c r="H601" s="53"/>
      <c r="I601" s="7"/>
      <c r="J601" s="7"/>
    </row>
    <row r="602" spans="1:10" s="190" customFormat="1" x14ac:dyDescent="0.25">
      <c r="A602" s="6"/>
      <c r="B602" s="8"/>
      <c r="C602" s="8"/>
      <c r="D602" s="11"/>
      <c r="E602" s="11"/>
      <c r="F602" s="22"/>
      <c r="G602" s="22"/>
      <c r="H602" s="53"/>
      <c r="I602" s="7"/>
      <c r="J602" s="7"/>
    </row>
    <row r="603" spans="1:10" s="190" customFormat="1" x14ac:dyDescent="0.25">
      <c r="A603" s="6"/>
      <c r="B603" s="8"/>
      <c r="C603" s="8"/>
      <c r="D603" s="11"/>
      <c r="E603" s="11"/>
      <c r="F603" s="22"/>
      <c r="G603" s="22"/>
      <c r="H603" s="53"/>
      <c r="I603" s="7"/>
      <c r="J603" s="7"/>
    </row>
    <row r="604" spans="1:10" s="190" customFormat="1" x14ac:dyDescent="0.25">
      <c r="A604" s="6"/>
      <c r="B604" s="8"/>
      <c r="C604" s="8"/>
      <c r="D604" s="11"/>
      <c r="E604" s="11"/>
      <c r="F604" s="22"/>
      <c r="G604" s="22"/>
      <c r="H604" s="53"/>
      <c r="I604" s="7"/>
      <c r="J604" s="7"/>
    </row>
    <row r="605" spans="1:10" s="190" customFormat="1" x14ac:dyDescent="0.25">
      <c r="A605" s="6"/>
      <c r="B605" s="8"/>
      <c r="C605" s="8"/>
      <c r="D605" s="11"/>
      <c r="E605" s="11"/>
      <c r="F605" s="22"/>
      <c r="G605" s="22"/>
      <c r="H605" s="53"/>
      <c r="I605" s="7"/>
      <c r="J605" s="7"/>
    </row>
    <row r="606" spans="1:10" s="190" customFormat="1" x14ac:dyDescent="0.25">
      <c r="A606" s="6"/>
      <c r="B606" s="8"/>
      <c r="C606" s="8"/>
      <c r="D606" s="11"/>
      <c r="E606" s="11"/>
      <c r="F606" s="22"/>
      <c r="G606" s="22"/>
      <c r="H606" s="53"/>
      <c r="I606" s="7"/>
      <c r="J606" s="7"/>
    </row>
    <row r="607" spans="1:10" s="190" customFormat="1" x14ac:dyDescent="0.25">
      <c r="A607" s="6"/>
      <c r="B607" s="8"/>
      <c r="C607" s="8"/>
      <c r="D607" s="11"/>
      <c r="E607" s="11"/>
      <c r="F607" s="22"/>
      <c r="G607" s="22"/>
      <c r="H607" s="53"/>
      <c r="I607" s="7"/>
      <c r="J607" s="7"/>
    </row>
    <row r="608" spans="1:10" s="190" customFormat="1" x14ac:dyDescent="0.25">
      <c r="A608" s="6"/>
      <c r="B608" s="8"/>
      <c r="C608" s="8"/>
      <c r="D608" s="11"/>
      <c r="E608" s="11"/>
      <c r="F608" s="22"/>
      <c r="G608" s="22"/>
      <c r="H608" s="53"/>
      <c r="I608" s="7"/>
      <c r="J608" s="7"/>
    </row>
    <row r="609" spans="1:10" s="190" customFormat="1" x14ac:dyDescent="0.25">
      <c r="A609" s="6"/>
      <c r="B609" s="8"/>
      <c r="C609" s="8"/>
      <c r="D609" s="11"/>
      <c r="E609" s="11"/>
      <c r="F609" s="22"/>
      <c r="G609" s="22"/>
      <c r="H609" s="53"/>
      <c r="I609" s="7"/>
      <c r="J609" s="7"/>
    </row>
    <row r="610" spans="1:10" s="190" customFormat="1" x14ac:dyDescent="0.25">
      <c r="A610" s="6"/>
      <c r="B610" s="8"/>
      <c r="C610" s="8"/>
      <c r="D610" s="11"/>
      <c r="E610" s="11"/>
      <c r="F610" s="22"/>
      <c r="G610" s="22"/>
      <c r="H610" s="53"/>
      <c r="I610" s="7"/>
      <c r="J610" s="7"/>
    </row>
    <row r="611" spans="1:10" s="190" customFormat="1" x14ac:dyDescent="0.25">
      <c r="A611" s="6"/>
      <c r="B611" s="8"/>
      <c r="C611" s="8"/>
      <c r="D611" s="11"/>
      <c r="E611" s="11"/>
      <c r="F611" s="22"/>
      <c r="G611" s="22"/>
      <c r="H611" s="53"/>
      <c r="I611" s="7"/>
      <c r="J611" s="7"/>
    </row>
    <row r="612" spans="1:10" s="190" customFormat="1" x14ac:dyDescent="0.25">
      <c r="A612" s="6"/>
      <c r="B612" s="8"/>
      <c r="C612" s="8"/>
      <c r="D612" s="11"/>
      <c r="E612" s="11"/>
      <c r="F612" s="22"/>
      <c r="G612" s="22"/>
      <c r="H612" s="53"/>
      <c r="I612" s="7"/>
      <c r="J612" s="7"/>
    </row>
    <row r="613" spans="1:10" s="190" customFormat="1" x14ac:dyDescent="0.25">
      <c r="A613" s="6"/>
      <c r="B613" s="8"/>
      <c r="C613" s="8"/>
      <c r="D613" s="11"/>
      <c r="E613" s="11"/>
      <c r="F613" s="22"/>
      <c r="G613" s="22"/>
      <c r="H613" s="53"/>
      <c r="I613" s="7"/>
      <c r="J613" s="7"/>
    </row>
    <row r="614" spans="1:10" s="190" customFormat="1" x14ac:dyDescent="0.25">
      <c r="A614" s="6"/>
      <c r="B614" s="8"/>
      <c r="C614" s="8"/>
      <c r="D614" s="11"/>
      <c r="E614" s="11"/>
      <c r="F614" s="22"/>
      <c r="G614" s="22"/>
      <c r="H614" s="53"/>
      <c r="I614" s="7"/>
      <c r="J614" s="7"/>
    </row>
    <row r="615" spans="1:10" s="190" customFormat="1" x14ac:dyDescent="0.25">
      <c r="A615" s="6"/>
      <c r="B615" s="8"/>
      <c r="C615" s="8"/>
      <c r="D615" s="11"/>
      <c r="E615" s="11"/>
      <c r="F615" s="22"/>
      <c r="G615" s="22"/>
      <c r="H615" s="53"/>
      <c r="I615" s="7"/>
      <c r="J615" s="7"/>
    </row>
    <row r="616" spans="1:10" s="190" customFormat="1" x14ac:dyDescent="0.25">
      <c r="A616" s="6"/>
      <c r="B616" s="8"/>
      <c r="C616" s="8"/>
      <c r="D616" s="11"/>
      <c r="E616" s="11"/>
      <c r="F616" s="22"/>
      <c r="G616" s="22"/>
      <c r="H616" s="53"/>
      <c r="I616" s="7"/>
      <c r="J616" s="7"/>
    </row>
    <row r="617" spans="1:10" s="190" customFormat="1" x14ac:dyDescent="0.25">
      <c r="A617" s="6"/>
      <c r="B617" s="8"/>
      <c r="C617" s="8"/>
      <c r="D617" s="11"/>
      <c r="E617" s="11"/>
      <c r="F617" s="22"/>
      <c r="G617" s="22"/>
      <c r="H617" s="53"/>
      <c r="I617" s="7"/>
      <c r="J617" s="7"/>
    </row>
    <row r="618" spans="1:10" s="190" customFormat="1" x14ac:dyDescent="0.25">
      <c r="A618" s="6"/>
      <c r="B618" s="8"/>
      <c r="C618" s="8"/>
      <c r="D618" s="11"/>
      <c r="E618" s="11"/>
      <c r="F618" s="22"/>
      <c r="G618" s="22"/>
      <c r="H618" s="53"/>
      <c r="I618" s="7"/>
      <c r="J618" s="7"/>
    </row>
    <row r="619" spans="1:10" s="190" customFormat="1" x14ac:dyDescent="0.25">
      <c r="A619" s="6"/>
      <c r="B619" s="8"/>
      <c r="C619" s="8"/>
      <c r="D619" s="11"/>
      <c r="E619" s="11"/>
      <c r="F619" s="22"/>
      <c r="G619" s="22"/>
      <c r="H619" s="53"/>
      <c r="I619" s="7"/>
      <c r="J619" s="7"/>
    </row>
    <row r="620" spans="1:10" s="190" customFormat="1" x14ac:dyDescent="0.25">
      <c r="A620" s="6"/>
      <c r="B620" s="8"/>
      <c r="C620" s="8"/>
      <c r="D620" s="11"/>
      <c r="E620" s="11"/>
      <c r="F620" s="22"/>
      <c r="G620" s="22"/>
      <c r="H620" s="53"/>
      <c r="I620" s="7"/>
      <c r="J620" s="7"/>
    </row>
    <row r="621" spans="1:10" s="190" customFormat="1" x14ac:dyDescent="0.25">
      <c r="A621" s="6"/>
      <c r="B621" s="8"/>
      <c r="C621" s="8"/>
      <c r="D621" s="11"/>
      <c r="E621" s="11"/>
      <c r="F621" s="22"/>
      <c r="G621" s="22"/>
      <c r="H621" s="53"/>
      <c r="I621" s="7"/>
      <c r="J621" s="7"/>
    </row>
    <row r="622" spans="1:10" s="190" customFormat="1" x14ac:dyDescent="0.25">
      <c r="A622" s="6"/>
      <c r="B622" s="8"/>
      <c r="C622" s="8"/>
      <c r="D622" s="11"/>
      <c r="E622" s="11"/>
      <c r="F622" s="22"/>
      <c r="G622" s="22"/>
      <c r="H622" s="53"/>
      <c r="I622" s="7"/>
      <c r="J622" s="7"/>
    </row>
    <row r="623" spans="1:10" s="190" customFormat="1" x14ac:dyDescent="0.25">
      <c r="A623" s="6"/>
      <c r="B623" s="8"/>
      <c r="C623" s="8"/>
      <c r="D623" s="11"/>
      <c r="E623" s="11"/>
      <c r="F623" s="22"/>
      <c r="G623" s="22"/>
      <c r="H623" s="53"/>
      <c r="I623" s="7"/>
      <c r="J623" s="7"/>
    </row>
    <row r="624" spans="1:10" s="190" customFormat="1" x14ac:dyDescent="0.25">
      <c r="A624" s="6"/>
      <c r="B624" s="8"/>
      <c r="C624" s="8"/>
      <c r="D624" s="11"/>
      <c r="E624" s="11"/>
      <c r="F624" s="22"/>
      <c r="G624" s="22"/>
      <c r="H624" s="53"/>
      <c r="I624" s="7"/>
      <c r="J624" s="7"/>
    </row>
    <row r="625" spans="1:10" s="190" customFormat="1" x14ac:dyDescent="0.25">
      <c r="A625" s="6"/>
      <c r="B625" s="8"/>
      <c r="C625" s="8"/>
      <c r="D625" s="11"/>
      <c r="E625" s="11"/>
      <c r="F625" s="22"/>
      <c r="G625" s="22"/>
      <c r="H625" s="53"/>
      <c r="I625" s="7"/>
      <c r="J625" s="7"/>
    </row>
    <row r="626" spans="1:10" s="190" customFormat="1" x14ac:dyDescent="0.25">
      <c r="A626" s="6"/>
      <c r="B626" s="8"/>
      <c r="C626" s="8"/>
      <c r="D626" s="11"/>
      <c r="E626" s="11"/>
      <c r="F626" s="22"/>
      <c r="G626" s="22"/>
      <c r="H626" s="53"/>
      <c r="I626" s="7"/>
      <c r="J626" s="7"/>
    </row>
    <row r="627" spans="1:10" s="190" customFormat="1" x14ac:dyDescent="0.25">
      <c r="A627" s="6"/>
      <c r="B627" s="8"/>
      <c r="C627" s="8"/>
      <c r="D627" s="11"/>
      <c r="E627" s="11"/>
      <c r="F627" s="22"/>
      <c r="G627" s="22"/>
      <c r="H627" s="53"/>
      <c r="I627" s="7"/>
      <c r="J627" s="7"/>
    </row>
    <row r="628" spans="1:10" s="190" customFormat="1" x14ac:dyDescent="0.25">
      <c r="A628" s="6"/>
      <c r="B628" s="8"/>
      <c r="C628" s="8"/>
      <c r="D628" s="11"/>
      <c r="E628" s="11"/>
      <c r="F628" s="22"/>
      <c r="G628" s="22"/>
      <c r="H628" s="53"/>
      <c r="I628" s="7"/>
      <c r="J628" s="7"/>
    </row>
    <row r="629" spans="1:10" s="190" customFormat="1" x14ac:dyDescent="0.25">
      <c r="A629" s="6"/>
      <c r="B629" s="8"/>
      <c r="C629" s="8"/>
      <c r="D629" s="11"/>
      <c r="E629" s="11"/>
      <c r="F629" s="22"/>
      <c r="G629" s="22"/>
      <c r="H629" s="53"/>
      <c r="I629" s="7"/>
      <c r="J629" s="7"/>
    </row>
    <row r="630" spans="1:10" s="190" customFormat="1" x14ac:dyDescent="0.25">
      <c r="A630" s="6"/>
      <c r="B630" s="8"/>
      <c r="C630" s="8"/>
      <c r="D630" s="11"/>
      <c r="E630" s="11"/>
      <c r="F630" s="22"/>
      <c r="G630" s="22"/>
      <c r="H630" s="53"/>
      <c r="I630" s="7"/>
      <c r="J630" s="7"/>
    </row>
    <row r="631" spans="1:10" s="190" customFormat="1" x14ac:dyDescent="0.25">
      <c r="A631" s="6"/>
      <c r="B631" s="8"/>
      <c r="C631" s="8"/>
      <c r="D631" s="11"/>
      <c r="E631" s="11"/>
      <c r="F631" s="22"/>
      <c r="G631" s="22"/>
      <c r="H631" s="53"/>
      <c r="I631" s="7"/>
      <c r="J631" s="7"/>
    </row>
    <row r="632" spans="1:10" s="190" customFormat="1" x14ac:dyDescent="0.25">
      <c r="A632" s="6"/>
      <c r="B632" s="8"/>
      <c r="C632" s="8"/>
      <c r="D632" s="11"/>
      <c r="E632" s="11"/>
      <c r="F632" s="22"/>
      <c r="G632" s="22"/>
      <c r="H632" s="53"/>
      <c r="I632" s="7"/>
      <c r="J632" s="7"/>
    </row>
    <row r="633" spans="1:10" s="190" customFormat="1" x14ac:dyDescent="0.25">
      <c r="A633" s="6"/>
      <c r="B633" s="8"/>
      <c r="C633" s="8"/>
      <c r="D633" s="11"/>
      <c r="E633" s="11"/>
      <c r="F633" s="22"/>
      <c r="G633" s="22"/>
      <c r="H633" s="53"/>
      <c r="I633" s="7"/>
      <c r="J633" s="7"/>
    </row>
    <row r="634" spans="1:10" s="190" customFormat="1" x14ac:dyDescent="0.25">
      <c r="A634" s="6"/>
      <c r="B634" s="8"/>
      <c r="C634" s="8"/>
      <c r="D634" s="11"/>
      <c r="E634" s="11"/>
      <c r="F634" s="22"/>
      <c r="G634" s="22"/>
      <c r="H634" s="53"/>
      <c r="I634" s="7"/>
      <c r="J634" s="7"/>
    </row>
    <row r="635" spans="1:10" s="190" customFormat="1" x14ac:dyDescent="0.25">
      <c r="A635" s="6"/>
      <c r="B635" s="8"/>
      <c r="C635" s="8"/>
      <c r="D635" s="11"/>
      <c r="E635" s="11"/>
      <c r="F635" s="22"/>
      <c r="G635" s="22"/>
      <c r="H635" s="53"/>
      <c r="I635" s="7"/>
      <c r="J635" s="7"/>
    </row>
    <row r="636" spans="1:10" s="190" customFormat="1" x14ac:dyDescent="0.25">
      <c r="A636" s="6"/>
      <c r="B636" s="8"/>
      <c r="C636" s="8"/>
      <c r="D636" s="11"/>
      <c r="E636" s="11"/>
      <c r="F636" s="22"/>
      <c r="G636" s="22"/>
      <c r="H636" s="53"/>
      <c r="I636" s="7"/>
      <c r="J636" s="7"/>
    </row>
    <row r="637" spans="1:10" s="190" customFormat="1" x14ac:dyDescent="0.25">
      <c r="A637" s="6"/>
      <c r="B637" s="8"/>
      <c r="C637" s="8"/>
      <c r="D637" s="11"/>
      <c r="E637" s="11"/>
      <c r="F637" s="22"/>
      <c r="G637" s="22"/>
      <c r="H637" s="53"/>
      <c r="I637" s="7"/>
      <c r="J637" s="7"/>
    </row>
    <row r="638" spans="1:10" s="190" customFormat="1" x14ac:dyDescent="0.25">
      <c r="A638" s="6"/>
      <c r="B638" s="8"/>
      <c r="C638" s="8"/>
      <c r="D638" s="11"/>
      <c r="E638" s="11"/>
      <c r="F638" s="22"/>
      <c r="G638" s="22"/>
      <c r="H638" s="53"/>
      <c r="I638" s="7"/>
      <c r="J638" s="7"/>
    </row>
    <row r="639" spans="1:10" s="190" customFormat="1" x14ac:dyDescent="0.25">
      <c r="A639" s="6"/>
      <c r="B639" s="8"/>
      <c r="C639" s="8"/>
      <c r="D639" s="11"/>
      <c r="E639" s="11"/>
      <c r="F639" s="22"/>
      <c r="G639" s="22"/>
      <c r="H639" s="53"/>
      <c r="I639" s="7"/>
      <c r="J639" s="7"/>
    </row>
    <row r="640" spans="1:10" s="190" customFormat="1" x14ac:dyDescent="0.25">
      <c r="A640" s="6"/>
      <c r="B640" s="8"/>
      <c r="C640" s="8"/>
      <c r="D640" s="11"/>
      <c r="E640" s="11"/>
      <c r="F640" s="22"/>
      <c r="G640" s="22"/>
      <c r="H640" s="53"/>
      <c r="I640" s="7"/>
      <c r="J640" s="7"/>
    </row>
    <row r="641" spans="1:10" s="190" customFormat="1" x14ac:dyDescent="0.25">
      <c r="A641" s="6"/>
      <c r="B641" s="8"/>
      <c r="C641" s="8"/>
      <c r="D641" s="11"/>
      <c r="E641" s="11"/>
      <c r="F641" s="22"/>
      <c r="G641" s="22"/>
      <c r="H641" s="53"/>
      <c r="I641" s="7"/>
      <c r="J641" s="7"/>
    </row>
    <row r="642" spans="1:10" s="190" customFormat="1" x14ac:dyDescent="0.25">
      <c r="A642" s="6"/>
      <c r="B642" s="8"/>
      <c r="C642" s="8"/>
      <c r="D642" s="11"/>
      <c r="E642" s="11"/>
      <c r="F642" s="22"/>
      <c r="G642" s="22"/>
      <c r="H642" s="53"/>
      <c r="I642" s="7"/>
      <c r="J642" s="7"/>
    </row>
    <row r="643" spans="1:10" s="190" customFormat="1" x14ac:dyDescent="0.25">
      <c r="A643" s="6"/>
      <c r="B643" s="8"/>
      <c r="C643" s="8"/>
      <c r="D643" s="11"/>
      <c r="E643" s="11"/>
      <c r="F643" s="22"/>
      <c r="G643" s="22"/>
      <c r="H643" s="53"/>
      <c r="I643" s="7"/>
      <c r="J643" s="7"/>
    </row>
    <row r="644" spans="1:10" s="190" customFormat="1" x14ac:dyDescent="0.25">
      <c r="A644" s="6"/>
      <c r="B644" s="8"/>
      <c r="C644" s="8"/>
      <c r="D644" s="11"/>
      <c r="E644" s="11"/>
      <c r="F644" s="22"/>
      <c r="G644" s="22"/>
      <c r="H644" s="53"/>
      <c r="I644" s="7"/>
      <c r="J644" s="7"/>
    </row>
    <row r="645" spans="1:10" s="190" customFormat="1" x14ac:dyDescent="0.25">
      <c r="A645" s="6"/>
      <c r="B645" s="8"/>
      <c r="C645" s="8"/>
      <c r="D645" s="11"/>
      <c r="E645" s="11"/>
      <c r="F645" s="22"/>
      <c r="G645" s="22"/>
      <c r="H645" s="53"/>
      <c r="I645" s="7"/>
      <c r="J645" s="7"/>
    </row>
    <row r="646" spans="1:10" s="190" customFormat="1" x14ac:dyDescent="0.25">
      <c r="A646" s="6"/>
      <c r="B646" s="8"/>
      <c r="C646" s="8"/>
      <c r="D646" s="11"/>
      <c r="E646" s="11"/>
      <c r="F646" s="22"/>
      <c r="G646" s="22"/>
      <c r="H646" s="53"/>
      <c r="I646" s="7"/>
      <c r="J646" s="7"/>
    </row>
    <row r="647" spans="1:10" s="190" customFormat="1" x14ac:dyDescent="0.25">
      <c r="A647" s="6"/>
      <c r="B647" s="8"/>
      <c r="C647" s="8"/>
      <c r="D647" s="11"/>
      <c r="E647" s="11"/>
      <c r="F647" s="22"/>
      <c r="G647" s="22"/>
      <c r="H647" s="53"/>
      <c r="I647" s="7"/>
      <c r="J647" s="7"/>
    </row>
    <row r="648" spans="1:10" s="190" customFormat="1" x14ac:dyDescent="0.25">
      <c r="A648" s="6"/>
      <c r="B648" s="8"/>
      <c r="C648" s="8"/>
      <c r="D648" s="11"/>
      <c r="E648" s="11"/>
      <c r="F648" s="22"/>
      <c r="G648" s="22"/>
      <c r="H648" s="53"/>
      <c r="I648" s="7"/>
      <c r="J648" s="7"/>
    </row>
    <row r="649" spans="1:10" s="190" customFormat="1" x14ac:dyDescent="0.25">
      <c r="A649" s="6"/>
      <c r="B649" s="8"/>
      <c r="C649" s="8"/>
      <c r="D649" s="11"/>
      <c r="E649" s="11"/>
      <c r="F649" s="22"/>
      <c r="G649" s="22"/>
      <c r="H649" s="53"/>
      <c r="I649" s="7"/>
      <c r="J649" s="7"/>
    </row>
    <row r="650" spans="1:10" s="190" customFormat="1" x14ac:dyDescent="0.25">
      <c r="A650" s="6"/>
      <c r="B650" s="8"/>
      <c r="C650" s="8"/>
      <c r="D650" s="11"/>
      <c r="E650" s="11"/>
      <c r="F650" s="22"/>
      <c r="G650" s="22"/>
      <c r="H650" s="53"/>
      <c r="I650" s="7"/>
      <c r="J650" s="7"/>
    </row>
    <row r="651" spans="1:10" s="190" customFormat="1" x14ac:dyDescent="0.25">
      <c r="A651" s="6"/>
      <c r="B651" s="8"/>
      <c r="C651" s="8"/>
      <c r="D651" s="11"/>
      <c r="E651" s="11"/>
      <c r="F651" s="22"/>
      <c r="G651" s="22"/>
      <c r="H651" s="53"/>
      <c r="I651" s="7"/>
      <c r="J651" s="7"/>
    </row>
    <row r="652" spans="1:10" s="190" customFormat="1" x14ac:dyDescent="0.25">
      <c r="A652" s="6"/>
      <c r="B652" s="8"/>
      <c r="C652" s="8"/>
      <c r="D652" s="11"/>
      <c r="E652" s="11"/>
      <c r="F652" s="22"/>
      <c r="G652" s="22"/>
      <c r="H652" s="53"/>
      <c r="I652" s="7"/>
      <c r="J652" s="7"/>
    </row>
    <row r="653" spans="1:10" s="190" customFormat="1" x14ac:dyDescent="0.25">
      <c r="A653" s="6"/>
      <c r="B653" s="8"/>
      <c r="C653" s="8"/>
      <c r="D653" s="11"/>
      <c r="E653" s="11"/>
      <c r="F653" s="22"/>
      <c r="G653" s="22"/>
      <c r="H653" s="53"/>
      <c r="I653" s="7"/>
      <c r="J653" s="7"/>
    </row>
    <row r="654" spans="1:10" s="190" customFormat="1" x14ac:dyDescent="0.25">
      <c r="A654" s="6"/>
      <c r="B654" s="8"/>
      <c r="C654" s="8"/>
      <c r="D654" s="11"/>
      <c r="E654" s="11"/>
      <c r="F654" s="22"/>
      <c r="G654" s="22"/>
      <c r="H654" s="53"/>
      <c r="I654" s="7"/>
      <c r="J654" s="7"/>
    </row>
    <row r="655" spans="1:10" s="190" customFormat="1" x14ac:dyDescent="0.25">
      <c r="A655" s="6"/>
      <c r="B655" s="8"/>
      <c r="C655" s="8"/>
      <c r="D655" s="11"/>
      <c r="E655" s="11"/>
      <c r="F655" s="22"/>
      <c r="G655" s="22"/>
      <c r="H655" s="53"/>
      <c r="I655" s="7"/>
      <c r="J655" s="7"/>
    </row>
    <row r="656" spans="1:10" s="190" customFormat="1" x14ac:dyDescent="0.25">
      <c r="A656" s="6"/>
      <c r="B656" s="8"/>
      <c r="C656" s="8"/>
      <c r="D656" s="11"/>
      <c r="E656" s="11"/>
      <c r="F656" s="22"/>
      <c r="G656" s="22"/>
      <c r="H656" s="53"/>
      <c r="I656" s="7"/>
      <c r="J656" s="7"/>
    </row>
    <row r="657" spans="1:10" s="190" customFormat="1" x14ac:dyDescent="0.25">
      <c r="A657" s="6"/>
      <c r="B657" s="8"/>
      <c r="C657" s="8"/>
      <c r="D657" s="11"/>
      <c r="E657" s="11"/>
      <c r="F657" s="22"/>
      <c r="G657" s="22"/>
      <c r="H657" s="53"/>
      <c r="I657" s="7"/>
      <c r="J657" s="7"/>
    </row>
    <row r="658" spans="1:10" s="190" customFormat="1" x14ac:dyDescent="0.25">
      <c r="A658" s="6"/>
      <c r="B658" s="8"/>
      <c r="C658" s="8"/>
      <c r="D658" s="11"/>
      <c r="E658" s="11"/>
      <c r="F658" s="22"/>
      <c r="G658" s="22"/>
      <c r="H658" s="53"/>
      <c r="I658" s="7"/>
      <c r="J658" s="7"/>
    </row>
    <row r="659" spans="1:10" s="190" customFormat="1" x14ac:dyDescent="0.25">
      <c r="A659" s="6"/>
      <c r="B659" s="8"/>
      <c r="C659" s="8"/>
      <c r="D659" s="11"/>
      <c r="E659" s="11"/>
      <c r="F659" s="22"/>
      <c r="G659" s="22"/>
      <c r="H659" s="53"/>
      <c r="I659" s="7"/>
      <c r="J659" s="7"/>
    </row>
    <row r="660" spans="1:10" s="190" customFormat="1" x14ac:dyDescent="0.25">
      <c r="A660" s="6"/>
      <c r="B660" s="8"/>
      <c r="C660" s="8"/>
      <c r="D660" s="11"/>
      <c r="E660" s="11"/>
      <c r="F660" s="22"/>
      <c r="G660" s="22"/>
      <c r="H660" s="53"/>
      <c r="I660" s="7"/>
      <c r="J660" s="7"/>
    </row>
    <row r="661" spans="1:10" s="190" customFormat="1" x14ac:dyDescent="0.25">
      <c r="A661" s="6"/>
      <c r="B661" s="8"/>
      <c r="C661" s="8"/>
      <c r="D661" s="11"/>
      <c r="E661" s="11"/>
      <c r="F661" s="22"/>
      <c r="G661" s="22"/>
      <c r="H661" s="53"/>
      <c r="I661" s="7"/>
      <c r="J661" s="7"/>
    </row>
    <row r="662" spans="1:10" s="190" customFormat="1" x14ac:dyDescent="0.25">
      <c r="A662" s="6"/>
      <c r="B662" s="8"/>
      <c r="C662" s="8"/>
      <c r="D662" s="11"/>
      <c r="E662" s="11"/>
      <c r="F662" s="22"/>
      <c r="G662" s="22"/>
      <c r="H662" s="53"/>
      <c r="I662" s="7"/>
      <c r="J662" s="7"/>
    </row>
    <row r="663" spans="1:10" s="190" customFormat="1" x14ac:dyDescent="0.25">
      <c r="A663" s="6"/>
      <c r="B663" s="8"/>
      <c r="C663" s="8"/>
      <c r="D663" s="11"/>
      <c r="E663" s="11"/>
      <c r="F663" s="22"/>
      <c r="G663" s="22"/>
      <c r="H663" s="53"/>
      <c r="I663" s="7"/>
      <c r="J663" s="7"/>
    </row>
    <row r="664" spans="1:10" s="190" customFormat="1" x14ac:dyDescent="0.25">
      <c r="A664" s="6"/>
      <c r="B664" s="8"/>
      <c r="C664" s="8"/>
      <c r="D664" s="11"/>
      <c r="E664" s="11"/>
      <c r="F664" s="22"/>
      <c r="G664" s="22"/>
      <c r="H664" s="53"/>
      <c r="I664" s="7"/>
      <c r="J664" s="7"/>
    </row>
    <row r="665" spans="1:10" s="190" customFormat="1" x14ac:dyDescent="0.25">
      <c r="A665" s="6"/>
      <c r="B665" s="8"/>
      <c r="C665" s="8"/>
      <c r="D665" s="11"/>
      <c r="E665" s="11"/>
      <c r="F665" s="22"/>
      <c r="G665" s="22"/>
      <c r="H665" s="53"/>
      <c r="I665" s="7"/>
      <c r="J665" s="7"/>
    </row>
    <row r="666" spans="1:10" s="190" customFormat="1" x14ac:dyDescent="0.25">
      <c r="A666" s="6"/>
      <c r="B666" s="8"/>
      <c r="C666" s="8"/>
      <c r="D666" s="11"/>
      <c r="E666" s="11"/>
      <c r="F666" s="22"/>
      <c r="G666" s="22"/>
      <c r="H666" s="53"/>
      <c r="I666" s="7"/>
      <c r="J666" s="7"/>
    </row>
    <row r="667" spans="1:10" s="190" customFormat="1" x14ac:dyDescent="0.25">
      <c r="A667" s="6"/>
      <c r="B667" s="8"/>
      <c r="C667" s="8"/>
      <c r="D667" s="11"/>
      <c r="E667" s="11"/>
      <c r="F667" s="22"/>
      <c r="G667" s="22"/>
      <c r="H667" s="53"/>
      <c r="I667" s="7"/>
      <c r="J667" s="7"/>
    </row>
    <row r="668" spans="1:10" s="190" customFormat="1" x14ac:dyDescent="0.25">
      <c r="A668" s="6"/>
      <c r="B668" s="8"/>
      <c r="C668" s="8"/>
      <c r="D668" s="11"/>
      <c r="E668" s="11"/>
      <c r="F668" s="22"/>
      <c r="G668" s="22"/>
      <c r="H668" s="53"/>
      <c r="I668" s="7"/>
      <c r="J668" s="7"/>
    </row>
    <row r="669" spans="1:10" s="190" customFormat="1" x14ac:dyDescent="0.25">
      <c r="A669" s="6"/>
      <c r="B669" s="8"/>
      <c r="C669" s="8"/>
      <c r="D669" s="11"/>
      <c r="E669" s="11"/>
      <c r="F669" s="22"/>
      <c r="G669" s="22"/>
      <c r="H669" s="53"/>
      <c r="I669" s="7"/>
      <c r="J669" s="7"/>
    </row>
    <row r="670" spans="1:10" s="190" customFormat="1" x14ac:dyDescent="0.25">
      <c r="A670" s="6"/>
      <c r="B670" s="8"/>
      <c r="C670" s="8"/>
      <c r="D670" s="11"/>
      <c r="E670" s="11"/>
      <c r="F670" s="22"/>
      <c r="G670" s="22"/>
      <c r="H670" s="53"/>
      <c r="I670" s="7"/>
      <c r="J670" s="7"/>
    </row>
    <row r="671" spans="1:10" s="190" customFormat="1" x14ac:dyDescent="0.25">
      <c r="A671" s="6"/>
      <c r="B671" s="8"/>
      <c r="C671" s="8"/>
      <c r="D671" s="11"/>
      <c r="E671" s="11"/>
      <c r="F671" s="22"/>
      <c r="G671" s="22"/>
      <c r="H671" s="53"/>
      <c r="I671" s="7"/>
      <c r="J671" s="7"/>
    </row>
    <row r="672" spans="1:10" s="190" customFormat="1" x14ac:dyDescent="0.25">
      <c r="A672" s="6"/>
      <c r="B672" s="8"/>
      <c r="C672" s="8"/>
      <c r="D672" s="11"/>
      <c r="E672" s="11"/>
      <c r="F672" s="22"/>
      <c r="G672" s="22"/>
      <c r="H672" s="53"/>
      <c r="I672" s="7"/>
      <c r="J672" s="7"/>
    </row>
    <row r="673" spans="1:10" s="190" customFormat="1" x14ac:dyDescent="0.25">
      <c r="A673" s="6"/>
      <c r="B673" s="8"/>
      <c r="C673" s="8"/>
      <c r="D673" s="11"/>
      <c r="E673" s="11"/>
      <c r="F673" s="22"/>
      <c r="G673" s="22"/>
      <c r="H673" s="53"/>
      <c r="I673" s="7"/>
      <c r="J673" s="7"/>
    </row>
    <row r="674" spans="1:10" s="190" customFormat="1" x14ac:dyDescent="0.25">
      <c r="A674" s="6"/>
      <c r="B674" s="8"/>
      <c r="C674" s="8"/>
      <c r="D674" s="11"/>
      <c r="E674" s="11"/>
      <c r="F674" s="22"/>
      <c r="G674" s="22"/>
      <c r="H674" s="53"/>
      <c r="I674" s="7"/>
      <c r="J674" s="7"/>
    </row>
    <row r="675" spans="1:10" s="190" customFormat="1" x14ac:dyDescent="0.25">
      <c r="A675" s="6"/>
      <c r="B675" s="8"/>
      <c r="C675" s="8"/>
      <c r="D675" s="11"/>
      <c r="E675" s="11"/>
      <c r="F675" s="22"/>
      <c r="G675" s="22"/>
      <c r="H675" s="53"/>
      <c r="I675" s="7"/>
      <c r="J675" s="7"/>
    </row>
    <row r="676" spans="1:10" s="190" customFormat="1" x14ac:dyDescent="0.25">
      <c r="A676" s="6"/>
      <c r="B676" s="8"/>
      <c r="C676" s="8"/>
      <c r="D676" s="11"/>
      <c r="E676" s="11"/>
      <c r="F676" s="22"/>
      <c r="G676" s="22"/>
      <c r="H676" s="53"/>
      <c r="I676" s="7"/>
      <c r="J676" s="7"/>
    </row>
    <row r="677" spans="1:10" s="190" customFormat="1" x14ac:dyDescent="0.25">
      <c r="A677" s="6"/>
      <c r="B677" s="8"/>
      <c r="C677" s="8"/>
      <c r="D677" s="11"/>
      <c r="E677" s="11"/>
      <c r="F677" s="22"/>
      <c r="G677" s="22"/>
      <c r="H677" s="53"/>
      <c r="I677" s="7"/>
      <c r="J677" s="7"/>
    </row>
    <row r="678" spans="1:10" s="190" customFormat="1" x14ac:dyDescent="0.25">
      <c r="A678" s="6"/>
      <c r="B678" s="8"/>
      <c r="C678" s="8"/>
      <c r="D678" s="11"/>
      <c r="E678" s="11"/>
      <c r="F678" s="22"/>
      <c r="G678" s="22"/>
      <c r="H678" s="53"/>
      <c r="I678" s="7"/>
      <c r="J678" s="7"/>
    </row>
    <row r="679" spans="1:10" s="190" customFormat="1" x14ac:dyDescent="0.25">
      <c r="A679" s="6"/>
      <c r="B679" s="8"/>
      <c r="C679" s="8"/>
      <c r="D679" s="11"/>
      <c r="E679" s="11"/>
      <c r="F679" s="22"/>
      <c r="G679" s="22"/>
      <c r="H679" s="53"/>
      <c r="I679" s="7"/>
      <c r="J679" s="7"/>
    </row>
    <row r="680" spans="1:10" s="190" customFormat="1" x14ac:dyDescent="0.25">
      <c r="A680" s="6"/>
      <c r="B680" s="8"/>
      <c r="C680" s="8"/>
      <c r="D680" s="11"/>
      <c r="E680" s="11"/>
      <c r="F680" s="22"/>
      <c r="G680" s="22"/>
      <c r="H680" s="53"/>
      <c r="I680" s="7"/>
      <c r="J680" s="7"/>
    </row>
    <row r="681" spans="1:10" s="190" customFormat="1" x14ac:dyDescent="0.25">
      <c r="A681" s="6"/>
      <c r="B681" s="8"/>
      <c r="C681" s="8"/>
      <c r="D681" s="11"/>
      <c r="E681" s="11"/>
      <c r="F681" s="22"/>
      <c r="G681" s="22"/>
      <c r="H681" s="53"/>
      <c r="I681" s="7"/>
      <c r="J681" s="7"/>
    </row>
    <row r="682" spans="1:10" s="190" customFormat="1" x14ac:dyDescent="0.25">
      <c r="A682" s="6"/>
      <c r="B682" s="8"/>
      <c r="C682" s="8"/>
      <c r="D682" s="11"/>
      <c r="E682" s="11"/>
      <c r="F682" s="22"/>
      <c r="G682" s="22"/>
      <c r="H682" s="53"/>
      <c r="I682" s="7"/>
      <c r="J682" s="7"/>
    </row>
    <row r="683" spans="1:10" s="190" customFormat="1" x14ac:dyDescent="0.25">
      <c r="A683" s="6"/>
      <c r="B683" s="8"/>
      <c r="C683" s="8"/>
      <c r="D683" s="11"/>
      <c r="E683" s="11"/>
      <c r="F683" s="22"/>
      <c r="G683" s="22"/>
      <c r="H683" s="53"/>
      <c r="I683" s="7"/>
      <c r="J683" s="7"/>
    </row>
    <row r="684" spans="1:10" s="190" customFormat="1" x14ac:dyDescent="0.25">
      <c r="A684" s="6"/>
      <c r="B684" s="8"/>
      <c r="C684" s="8"/>
      <c r="D684" s="11"/>
      <c r="E684" s="11"/>
      <c r="F684" s="22"/>
      <c r="G684" s="22"/>
      <c r="H684" s="53"/>
      <c r="I684" s="7"/>
      <c r="J684" s="7"/>
    </row>
    <row r="685" spans="1:10" s="190" customFormat="1" x14ac:dyDescent="0.25">
      <c r="A685" s="6"/>
      <c r="B685" s="8"/>
      <c r="C685" s="8"/>
      <c r="D685" s="11"/>
      <c r="E685" s="11"/>
      <c r="F685" s="22"/>
      <c r="G685" s="22"/>
      <c r="H685" s="53"/>
      <c r="I685" s="7"/>
      <c r="J685" s="7"/>
    </row>
    <row r="686" spans="1:10" s="190" customFormat="1" x14ac:dyDescent="0.25">
      <c r="A686" s="6"/>
      <c r="B686" s="8"/>
      <c r="C686" s="8"/>
      <c r="D686" s="11"/>
      <c r="E686" s="11"/>
      <c r="F686" s="22"/>
      <c r="G686" s="22"/>
      <c r="H686" s="53"/>
      <c r="I686" s="7"/>
      <c r="J686" s="7"/>
    </row>
    <row r="687" spans="1:10" s="190" customFormat="1" x14ac:dyDescent="0.25">
      <c r="A687" s="6"/>
      <c r="B687" s="8"/>
      <c r="C687" s="8"/>
      <c r="D687" s="11"/>
      <c r="E687" s="11"/>
      <c r="F687" s="22"/>
      <c r="G687" s="22"/>
      <c r="H687" s="53"/>
      <c r="I687" s="7"/>
      <c r="J687" s="7"/>
    </row>
    <row r="688" spans="1:10" s="190" customFormat="1" x14ac:dyDescent="0.25">
      <c r="A688" s="6"/>
      <c r="B688" s="8"/>
      <c r="C688" s="8"/>
      <c r="D688" s="11"/>
      <c r="E688" s="11"/>
      <c r="F688" s="22"/>
      <c r="G688" s="22"/>
      <c r="H688" s="53"/>
      <c r="I688" s="7"/>
      <c r="J688" s="7"/>
    </row>
    <row r="689" spans="1:10" s="190" customFormat="1" x14ac:dyDescent="0.25">
      <c r="A689" s="6"/>
      <c r="B689" s="8"/>
      <c r="C689" s="8"/>
      <c r="D689" s="11"/>
      <c r="E689" s="11"/>
      <c r="F689" s="22"/>
      <c r="G689" s="22"/>
      <c r="H689" s="53"/>
      <c r="I689" s="7"/>
      <c r="J689" s="7"/>
    </row>
    <row r="690" spans="1:10" s="190" customFormat="1" x14ac:dyDescent="0.25">
      <c r="A690" s="6"/>
      <c r="B690" s="8"/>
      <c r="C690" s="8"/>
      <c r="D690" s="11"/>
      <c r="E690" s="11"/>
      <c r="F690" s="22"/>
      <c r="G690" s="22"/>
      <c r="H690" s="53"/>
      <c r="I690" s="7"/>
      <c r="J690" s="7"/>
    </row>
    <row r="691" spans="1:10" s="190" customFormat="1" x14ac:dyDescent="0.25">
      <c r="A691" s="6"/>
      <c r="B691" s="8"/>
      <c r="C691" s="8"/>
      <c r="D691" s="11"/>
      <c r="E691" s="11"/>
      <c r="F691" s="22"/>
      <c r="G691" s="22"/>
      <c r="H691" s="53"/>
      <c r="I691" s="7"/>
      <c r="J691" s="7"/>
    </row>
    <row r="692" spans="1:10" s="190" customFormat="1" x14ac:dyDescent="0.25">
      <c r="A692" s="6"/>
      <c r="B692" s="8"/>
      <c r="C692" s="8"/>
      <c r="D692" s="11"/>
      <c r="E692" s="11"/>
      <c r="F692" s="22"/>
      <c r="G692" s="22"/>
      <c r="H692" s="53"/>
      <c r="I692" s="7"/>
      <c r="J692" s="7"/>
    </row>
    <row r="693" spans="1:10" s="190" customFormat="1" x14ac:dyDescent="0.25">
      <c r="A693" s="6"/>
      <c r="B693" s="8"/>
      <c r="C693" s="8"/>
      <c r="D693" s="11"/>
      <c r="E693" s="11"/>
      <c r="F693" s="22"/>
      <c r="G693" s="22"/>
      <c r="H693" s="53"/>
      <c r="I693" s="7"/>
      <c r="J693" s="7"/>
    </row>
    <row r="694" spans="1:10" s="190" customFormat="1" x14ac:dyDescent="0.25">
      <c r="A694" s="6"/>
      <c r="B694" s="8"/>
      <c r="C694" s="8"/>
      <c r="D694" s="11"/>
      <c r="E694" s="11"/>
      <c r="F694" s="22"/>
      <c r="G694" s="22"/>
      <c r="H694" s="53"/>
      <c r="I694" s="7"/>
      <c r="J694" s="7"/>
    </row>
    <row r="695" spans="1:10" s="190" customFormat="1" x14ac:dyDescent="0.25">
      <c r="A695" s="6"/>
      <c r="B695" s="8"/>
      <c r="C695" s="8"/>
      <c r="D695" s="11"/>
      <c r="E695" s="11"/>
      <c r="F695" s="22"/>
      <c r="G695" s="22"/>
      <c r="H695" s="53"/>
      <c r="I695" s="7"/>
      <c r="J695" s="7"/>
    </row>
    <row r="696" spans="1:10" s="190" customFormat="1" x14ac:dyDescent="0.25">
      <c r="A696" s="6"/>
      <c r="B696" s="8"/>
      <c r="C696" s="8"/>
      <c r="D696" s="11"/>
      <c r="E696" s="11"/>
      <c r="F696" s="22"/>
      <c r="G696" s="22"/>
      <c r="H696" s="53"/>
      <c r="I696" s="7"/>
      <c r="J696" s="7"/>
    </row>
    <row r="697" spans="1:10" s="190" customFormat="1" x14ac:dyDescent="0.25">
      <c r="A697" s="6"/>
      <c r="B697" s="8"/>
      <c r="C697" s="8"/>
      <c r="D697" s="11"/>
      <c r="E697" s="11"/>
      <c r="F697" s="22"/>
      <c r="G697" s="22"/>
      <c r="H697" s="53"/>
      <c r="I697" s="7"/>
      <c r="J697" s="7"/>
    </row>
    <row r="698" spans="1:10" s="190" customFormat="1" x14ac:dyDescent="0.25">
      <c r="A698" s="6"/>
      <c r="B698" s="8"/>
      <c r="C698" s="8"/>
      <c r="D698" s="11"/>
      <c r="E698" s="11"/>
      <c r="F698" s="22"/>
      <c r="G698" s="22"/>
      <c r="H698" s="53"/>
      <c r="I698" s="7"/>
      <c r="J698" s="7"/>
    </row>
    <row r="699" spans="1:10" s="190" customFormat="1" x14ac:dyDescent="0.25">
      <c r="A699" s="6"/>
      <c r="B699" s="8"/>
      <c r="C699" s="8"/>
      <c r="D699" s="11"/>
      <c r="E699" s="11"/>
      <c r="F699" s="22"/>
      <c r="G699" s="22"/>
      <c r="H699" s="53"/>
      <c r="I699" s="7"/>
      <c r="J699" s="7"/>
    </row>
    <row r="700" spans="1:10" s="190" customFormat="1" x14ac:dyDescent="0.25">
      <c r="A700" s="6"/>
      <c r="B700" s="8"/>
      <c r="C700" s="8"/>
      <c r="D700" s="11"/>
      <c r="E700" s="11"/>
      <c r="F700" s="22"/>
      <c r="G700" s="22"/>
      <c r="H700" s="53"/>
      <c r="I700" s="7"/>
      <c r="J700" s="7"/>
    </row>
    <row r="701" spans="1:10" s="190" customFormat="1" x14ac:dyDescent="0.25">
      <c r="A701" s="6"/>
      <c r="B701" s="8"/>
      <c r="C701" s="8"/>
      <c r="D701" s="11"/>
      <c r="E701" s="11"/>
      <c r="F701" s="22"/>
      <c r="G701" s="22"/>
      <c r="H701" s="53"/>
      <c r="I701" s="7"/>
      <c r="J701" s="7"/>
    </row>
    <row r="702" spans="1:10" s="190" customFormat="1" x14ac:dyDescent="0.25">
      <c r="A702" s="6"/>
      <c r="B702" s="8"/>
      <c r="C702" s="8"/>
      <c r="D702" s="11"/>
      <c r="E702" s="11"/>
      <c r="F702" s="22"/>
      <c r="G702" s="22"/>
      <c r="H702" s="53"/>
      <c r="I702" s="7"/>
      <c r="J702" s="7"/>
    </row>
    <row r="703" spans="1:10" s="190" customFormat="1" x14ac:dyDescent="0.25">
      <c r="A703" s="6"/>
      <c r="B703" s="8"/>
      <c r="C703" s="8"/>
      <c r="D703" s="11"/>
      <c r="E703" s="11"/>
      <c r="F703" s="22"/>
      <c r="G703" s="22"/>
      <c r="H703" s="53"/>
      <c r="I703" s="7"/>
      <c r="J703" s="7"/>
    </row>
    <row r="704" spans="1:10" s="190" customFormat="1" x14ac:dyDescent="0.25">
      <c r="A704" s="6"/>
      <c r="B704" s="8"/>
      <c r="C704" s="8"/>
      <c r="D704" s="11"/>
      <c r="E704" s="11"/>
      <c r="F704" s="22"/>
      <c r="G704" s="22"/>
      <c r="H704" s="53"/>
      <c r="I704" s="7"/>
      <c r="J704" s="7"/>
    </row>
    <row r="705" spans="1:10" s="190" customFormat="1" x14ac:dyDescent="0.25">
      <c r="A705" s="6"/>
      <c r="B705" s="8"/>
      <c r="C705" s="8"/>
      <c r="D705" s="11"/>
      <c r="E705" s="11"/>
      <c r="F705" s="22"/>
      <c r="G705" s="22"/>
      <c r="H705" s="53"/>
      <c r="I705" s="7"/>
      <c r="J705" s="7"/>
    </row>
    <row r="706" spans="1:10" s="190" customFormat="1" x14ac:dyDescent="0.25">
      <c r="A706" s="6"/>
      <c r="B706" s="8"/>
      <c r="C706" s="8"/>
      <c r="D706" s="11"/>
      <c r="E706" s="11"/>
      <c r="F706" s="22"/>
      <c r="G706" s="22"/>
      <c r="H706" s="53"/>
      <c r="I706" s="7"/>
      <c r="J706" s="7"/>
    </row>
    <row r="707" spans="1:10" s="190" customFormat="1" x14ac:dyDescent="0.25">
      <c r="A707" s="6"/>
      <c r="B707" s="8"/>
      <c r="C707" s="8"/>
      <c r="D707" s="11"/>
      <c r="E707" s="11"/>
      <c r="F707" s="22"/>
      <c r="G707" s="22"/>
      <c r="H707" s="53"/>
      <c r="I707" s="7"/>
      <c r="J707" s="7"/>
    </row>
    <row r="708" spans="1:10" s="190" customFormat="1" x14ac:dyDescent="0.25">
      <c r="A708" s="6"/>
      <c r="B708" s="8"/>
      <c r="C708" s="8"/>
      <c r="D708" s="11"/>
      <c r="E708" s="11"/>
      <c r="F708" s="22"/>
      <c r="G708" s="22"/>
      <c r="H708" s="53"/>
      <c r="I708" s="7"/>
      <c r="J708" s="7"/>
    </row>
    <row r="709" spans="1:10" s="190" customFormat="1" x14ac:dyDescent="0.25">
      <c r="A709" s="6"/>
      <c r="B709" s="8"/>
      <c r="C709" s="8"/>
      <c r="D709" s="11"/>
      <c r="E709" s="11"/>
      <c r="F709" s="22"/>
      <c r="G709" s="22"/>
      <c r="H709" s="53"/>
      <c r="I709" s="7"/>
      <c r="J709" s="7"/>
    </row>
    <row r="710" spans="1:10" s="190" customFormat="1" x14ac:dyDescent="0.25">
      <c r="A710" s="6"/>
      <c r="B710" s="8"/>
      <c r="C710" s="8"/>
      <c r="D710" s="11"/>
      <c r="E710" s="11"/>
      <c r="F710" s="22"/>
      <c r="G710" s="22"/>
      <c r="H710" s="53"/>
      <c r="I710" s="7"/>
      <c r="J710" s="7"/>
    </row>
    <row r="711" spans="1:10" s="190" customFormat="1" x14ac:dyDescent="0.25">
      <c r="A711" s="6"/>
      <c r="B711" s="8"/>
      <c r="C711" s="8"/>
      <c r="D711" s="11"/>
      <c r="E711" s="11"/>
      <c r="F711" s="22"/>
      <c r="G711" s="22"/>
      <c r="H711" s="53"/>
      <c r="I711" s="7"/>
      <c r="J711" s="7"/>
    </row>
    <row r="712" spans="1:10" s="190" customFormat="1" x14ac:dyDescent="0.25">
      <c r="A712" s="6"/>
      <c r="B712" s="8"/>
      <c r="C712" s="8"/>
      <c r="D712" s="11"/>
      <c r="E712" s="11"/>
      <c r="F712" s="22"/>
      <c r="G712" s="22"/>
      <c r="H712" s="53"/>
      <c r="I712" s="7"/>
      <c r="J712" s="7"/>
    </row>
    <row r="713" spans="1:10" s="190" customFormat="1" x14ac:dyDescent="0.25">
      <c r="A713" s="6"/>
      <c r="B713" s="8"/>
      <c r="C713" s="8"/>
      <c r="D713" s="11"/>
      <c r="E713" s="11"/>
      <c r="F713" s="22"/>
      <c r="G713" s="22"/>
      <c r="H713" s="53"/>
      <c r="I713" s="7"/>
      <c r="J713" s="7"/>
    </row>
    <row r="714" spans="1:10" s="190" customFormat="1" x14ac:dyDescent="0.25">
      <c r="A714" s="6"/>
      <c r="B714" s="8"/>
      <c r="C714" s="8"/>
      <c r="D714" s="11"/>
      <c r="E714" s="11"/>
      <c r="F714" s="22"/>
      <c r="G714" s="22"/>
      <c r="H714" s="53"/>
      <c r="I714" s="7"/>
      <c r="J714" s="7"/>
    </row>
    <row r="715" spans="1:10" s="190" customFormat="1" x14ac:dyDescent="0.25">
      <c r="A715" s="6"/>
      <c r="B715" s="8"/>
      <c r="C715" s="8"/>
      <c r="D715" s="11"/>
      <c r="E715" s="11"/>
      <c r="F715" s="22"/>
      <c r="G715" s="22"/>
      <c r="H715" s="53"/>
      <c r="I715" s="7"/>
      <c r="J715" s="7"/>
    </row>
    <row r="716" spans="1:10" s="190" customFormat="1" x14ac:dyDescent="0.25">
      <c r="A716" s="6"/>
      <c r="B716" s="8"/>
      <c r="C716" s="8"/>
      <c r="D716" s="11"/>
      <c r="E716" s="11"/>
      <c r="F716" s="22"/>
      <c r="G716" s="22"/>
      <c r="H716" s="53"/>
      <c r="I716" s="7"/>
      <c r="J716" s="7"/>
    </row>
    <row r="717" spans="1:10" s="190" customFormat="1" x14ac:dyDescent="0.25">
      <c r="A717" s="6"/>
      <c r="B717" s="8"/>
      <c r="C717" s="8"/>
      <c r="D717" s="11"/>
      <c r="E717" s="11"/>
      <c r="F717" s="22"/>
      <c r="G717" s="22"/>
      <c r="H717" s="53"/>
      <c r="I717" s="7"/>
      <c r="J717" s="7"/>
    </row>
    <row r="718" spans="1:10" s="190" customFormat="1" x14ac:dyDescent="0.25">
      <c r="A718" s="6"/>
      <c r="B718" s="8"/>
      <c r="C718" s="8"/>
      <c r="D718" s="11"/>
      <c r="E718" s="11"/>
      <c r="F718" s="22"/>
      <c r="G718" s="22"/>
      <c r="H718" s="53"/>
      <c r="I718" s="7"/>
      <c r="J718" s="7"/>
    </row>
    <row r="719" spans="1:10" s="190" customFormat="1" x14ac:dyDescent="0.25">
      <c r="A719" s="6"/>
      <c r="B719" s="8"/>
      <c r="C719" s="8"/>
      <c r="D719" s="11"/>
      <c r="E719" s="11"/>
      <c r="F719" s="22"/>
      <c r="G719" s="22"/>
      <c r="H719" s="53"/>
      <c r="I719" s="7"/>
      <c r="J719" s="7"/>
    </row>
    <row r="720" spans="1:10" s="190" customFormat="1" x14ac:dyDescent="0.25">
      <c r="A720" s="6"/>
      <c r="B720" s="8"/>
      <c r="C720" s="8"/>
      <c r="D720" s="11"/>
      <c r="E720" s="11"/>
      <c r="F720" s="22"/>
      <c r="G720" s="22"/>
      <c r="H720" s="53"/>
      <c r="I720" s="7"/>
      <c r="J720" s="7"/>
    </row>
    <row r="721" spans="1:10" s="190" customFormat="1" x14ac:dyDescent="0.25">
      <c r="A721" s="6"/>
      <c r="B721" s="8"/>
      <c r="C721" s="8"/>
      <c r="D721" s="11"/>
      <c r="E721" s="11"/>
      <c r="F721" s="22"/>
      <c r="G721" s="22"/>
      <c r="H721" s="53"/>
      <c r="I721" s="7"/>
      <c r="J721" s="7"/>
    </row>
    <row r="722" spans="1:10" s="190" customFormat="1" x14ac:dyDescent="0.25">
      <c r="A722" s="6"/>
      <c r="B722" s="8"/>
      <c r="C722" s="8"/>
      <c r="D722" s="11"/>
      <c r="E722" s="11"/>
      <c r="F722" s="22"/>
      <c r="G722" s="22"/>
      <c r="H722" s="53"/>
      <c r="I722" s="7"/>
      <c r="J722" s="7"/>
    </row>
    <row r="723" spans="1:10" s="190" customFormat="1" x14ac:dyDescent="0.25">
      <c r="A723" s="6"/>
      <c r="B723" s="8"/>
      <c r="C723" s="8"/>
      <c r="D723" s="11"/>
      <c r="E723" s="11"/>
      <c r="F723" s="22"/>
      <c r="G723" s="22"/>
      <c r="H723" s="53"/>
      <c r="I723" s="7"/>
      <c r="J723" s="7"/>
    </row>
    <row r="724" spans="1:10" s="190" customFormat="1" x14ac:dyDescent="0.25">
      <c r="A724" s="6"/>
      <c r="B724" s="8"/>
      <c r="C724" s="8"/>
      <c r="D724" s="11"/>
      <c r="E724" s="11"/>
      <c r="F724" s="22"/>
      <c r="G724" s="22"/>
      <c r="H724" s="53"/>
      <c r="I724" s="7"/>
      <c r="J724" s="7"/>
    </row>
    <row r="725" spans="1:10" s="190" customFormat="1" x14ac:dyDescent="0.25">
      <c r="A725" s="6"/>
      <c r="B725" s="8"/>
      <c r="C725" s="8"/>
      <c r="D725" s="11"/>
      <c r="E725" s="11"/>
      <c r="F725" s="22"/>
      <c r="G725" s="22"/>
      <c r="H725" s="53"/>
      <c r="I725" s="7"/>
      <c r="J725" s="7"/>
    </row>
    <row r="726" spans="1:10" s="190" customFormat="1" x14ac:dyDescent="0.25">
      <c r="A726" s="6"/>
      <c r="B726" s="8"/>
      <c r="C726" s="8"/>
      <c r="D726" s="11"/>
      <c r="E726" s="11"/>
      <c r="F726" s="22"/>
      <c r="G726" s="22"/>
      <c r="H726" s="53"/>
      <c r="I726" s="7"/>
      <c r="J726" s="7"/>
    </row>
    <row r="727" spans="1:10" s="190" customFormat="1" x14ac:dyDescent="0.25">
      <c r="A727" s="6"/>
      <c r="B727" s="8"/>
      <c r="C727" s="8"/>
      <c r="D727" s="11"/>
      <c r="E727" s="11"/>
      <c r="F727" s="22"/>
      <c r="G727" s="22"/>
      <c r="H727" s="53"/>
      <c r="I727" s="7"/>
      <c r="J727" s="7"/>
    </row>
    <row r="728" spans="1:10" s="190" customFormat="1" x14ac:dyDescent="0.25">
      <c r="A728" s="6"/>
      <c r="B728" s="8"/>
      <c r="C728" s="8"/>
      <c r="D728" s="11"/>
      <c r="E728" s="11"/>
      <c r="F728" s="22"/>
      <c r="G728" s="22"/>
      <c r="H728" s="53"/>
      <c r="I728" s="7"/>
      <c r="J728" s="7"/>
    </row>
    <row r="729" spans="1:10" s="190" customFormat="1" x14ac:dyDescent="0.25">
      <c r="A729" s="6"/>
      <c r="B729" s="8"/>
      <c r="C729" s="8"/>
      <c r="D729" s="11"/>
      <c r="E729" s="11"/>
      <c r="F729" s="22"/>
      <c r="G729" s="22"/>
      <c r="H729" s="53"/>
      <c r="I729" s="7"/>
      <c r="J729" s="7"/>
    </row>
    <row r="730" spans="1:10" s="190" customFormat="1" x14ac:dyDescent="0.25">
      <c r="A730" s="6"/>
      <c r="B730" s="8"/>
      <c r="C730" s="8"/>
      <c r="D730" s="11"/>
      <c r="E730" s="11"/>
      <c r="F730" s="22"/>
      <c r="G730" s="22"/>
      <c r="H730" s="53"/>
      <c r="I730" s="7"/>
      <c r="J730" s="7"/>
    </row>
    <row r="731" spans="1:10" s="190" customFormat="1" x14ac:dyDescent="0.25">
      <c r="A731" s="6"/>
      <c r="B731" s="8"/>
      <c r="C731" s="8"/>
      <c r="D731" s="11"/>
      <c r="E731" s="11"/>
      <c r="F731" s="22"/>
      <c r="G731" s="22"/>
      <c r="H731" s="53"/>
      <c r="I731" s="7"/>
      <c r="J731" s="7"/>
    </row>
    <row r="732" spans="1:10" s="190" customFormat="1" x14ac:dyDescent="0.25">
      <c r="A732" s="6"/>
      <c r="B732" s="8"/>
      <c r="C732" s="8"/>
      <c r="D732" s="11"/>
      <c r="E732" s="11"/>
      <c r="F732" s="22"/>
      <c r="G732" s="22"/>
      <c r="H732" s="53"/>
      <c r="I732" s="7"/>
      <c r="J732" s="7"/>
    </row>
    <row r="733" spans="1:10" s="190" customFormat="1" x14ac:dyDescent="0.25">
      <c r="A733" s="6"/>
      <c r="B733" s="8"/>
      <c r="C733" s="8"/>
      <c r="D733" s="11"/>
      <c r="E733" s="11"/>
      <c r="F733" s="22"/>
      <c r="G733" s="22"/>
      <c r="H733" s="53"/>
      <c r="I733" s="7"/>
      <c r="J733" s="7"/>
    </row>
    <row r="734" spans="1:10" s="190" customFormat="1" x14ac:dyDescent="0.25">
      <c r="A734" s="6"/>
      <c r="B734" s="8"/>
      <c r="C734" s="8"/>
      <c r="D734" s="11"/>
      <c r="E734" s="11"/>
      <c r="F734" s="22"/>
      <c r="G734" s="22"/>
      <c r="H734" s="53"/>
      <c r="I734" s="7"/>
      <c r="J734" s="7"/>
    </row>
    <row r="735" spans="1:10" s="190" customFormat="1" x14ac:dyDescent="0.25">
      <c r="A735" s="6"/>
      <c r="B735" s="8"/>
      <c r="C735" s="8"/>
      <c r="D735" s="11"/>
      <c r="E735" s="11"/>
      <c r="F735" s="22"/>
      <c r="G735" s="22"/>
      <c r="H735" s="53"/>
      <c r="I735" s="7"/>
      <c r="J735" s="7"/>
    </row>
    <row r="736" spans="1:10" s="190" customFormat="1" x14ac:dyDescent="0.25">
      <c r="A736" s="6"/>
      <c r="B736" s="8"/>
      <c r="C736" s="8"/>
      <c r="D736" s="11"/>
      <c r="E736" s="11"/>
      <c r="F736" s="22"/>
      <c r="G736" s="22"/>
      <c r="H736" s="53"/>
      <c r="I736" s="7"/>
      <c r="J736" s="7"/>
    </row>
    <row r="737" spans="1:10" s="190" customFormat="1" x14ac:dyDescent="0.25">
      <c r="A737" s="6"/>
      <c r="B737" s="8"/>
      <c r="C737" s="8"/>
      <c r="D737" s="11"/>
      <c r="E737" s="11"/>
      <c r="F737" s="22"/>
      <c r="G737" s="22"/>
      <c r="H737" s="53"/>
      <c r="I737" s="7"/>
      <c r="J737" s="7"/>
    </row>
    <row r="738" spans="1:10" s="190" customFormat="1" x14ac:dyDescent="0.25">
      <c r="A738" s="6"/>
      <c r="B738" s="8"/>
      <c r="C738" s="8"/>
      <c r="D738" s="11"/>
      <c r="E738" s="11"/>
      <c r="F738" s="22"/>
      <c r="G738" s="22"/>
      <c r="H738" s="53"/>
      <c r="I738" s="7"/>
      <c r="J738" s="7"/>
    </row>
    <row r="739" spans="1:10" s="190" customFormat="1" x14ac:dyDescent="0.25">
      <c r="A739" s="6"/>
      <c r="B739" s="8"/>
      <c r="C739" s="8"/>
      <c r="D739" s="11"/>
      <c r="E739" s="11"/>
      <c r="F739" s="22"/>
      <c r="G739" s="22"/>
      <c r="H739" s="53"/>
      <c r="I739" s="7"/>
      <c r="J739" s="7"/>
    </row>
    <row r="740" spans="1:10" s="190" customFormat="1" x14ac:dyDescent="0.25">
      <c r="A740" s="6"/>
      <c r="B740" s="8"/>
      <c r="C740" s="8"/>
      <c r="D740" s="11"/>
      <c r="E740" s="11"/>
      <c r="F740" s="22"/>
      <c r="G740" s="22"/>
      <c r="H740" s="53"/>
      <c r="I740" s="7"/>
      <c r="J740" s="7"/>
    </row>
    <row r="741" spans="1:10" s="190" customFormat="1" x14ac:dyDescent="0.25">
      <c r="A741" s="6"/>
      <c r="B741" s="8"/>
      <c r="C741" s="8"/>
      <c r="D741" s="11"/>
      <c r="E741" s="11"/>
      <c r="F741" s="22"/>
      <c r="G741" s="22"/>
      <c r="H741" s="53"/>
      <c r="I741" s="7"/>
      <c r="J741" s="7"/>
    </row>
    <row r="742" spans="1:10" s="190" customFormat="1" x14ac:dyDescent="0.25">
      <c r="A742" s="6"/>
      <c r="B742" s="8"/>
      <c r="C742" s="8"/>
      <c r="D742" s="11"/>
      <c r="E742" s="11"/>
      <c r="F742" s="22"/>
      <c r="G742" s="22"/>
      <c r="H742" s="53"/>
      <c r="I742" s="7"/>
      <c r="J742" s="7"/>
    </row>
    <row r="743" spans="1:10" s="190" customFormat="1" x14ac:dyDescent="0.25">
      <c r="A743" s="6"/>
      <c r="B743" s="8"/>
      <c r="C743" s="8"/>
      <c r="D743" s="11"/>
      <c r="E743" s="11"/>
      <c r="F743" s="22"/>
      <c r="G743" s="22"/>
      <c r="H743" s="53"/>
      <c r="I743" s="7"/>
      <c r="J743" s="7"/>
    </row>
    <row r="744" spans="1:10" s="190" customFormat="1" x14ac:dyDescent="0.25">
      <c r="A744" s="6"/>
      <c r="B744" s="8"/>
      <c r="C744" s="8"/>
      <c r="D744" s="11"/>
      <c r="E744" s="11"/>
      <c r="F744" s="22"/>
      <c r="G744" s="22"/>
      <c r="H744" s="53"/>
      <c r="I744" s="7"/>
      <c r="J744" s="7"/>
    </row>
    <row r="745" spans="1:10" s="190" customFormat="1" x14ac:dyDescent="0.25">
      <c r="A745" s="6"/>
      <c r="B745" s="8"/>
      <c r="C745" s="8"/>
      <c r="D745" s="11"/>
      <c r="E745" s="11"/>
      <c r="F745" s="22"/>
      <c r="G745" s="22"/>
      <c r="H745" s="53"/>
      <c r="I745" s="7"/>
      <c r="J745" s="7"/>
    </row>
    <row r="746" spans="1:10" s="190" customFormat="1" x14ac:dyDescent="0.25">
      <c r="A746" s="6"/>
      <c r="B746" s="8"/>
      <c r="C746" s="8"/>
      <c r="D746" s="11"/>
      <c r="E746" s="11"/>
      <c r="F746" s="22"/>
      <c r="G746" s="22"/>
      <c r="H746" s="53"/>
      <c r="I746" s="7"/>
      <c r="J746" s="7"/>
    </row>
    <row r="747" spans="1:10" s="190" customFormat="1" x14ac:dyDescent="0.25">
      <c r="A747" s="6"/>
      <c r="B747" s="8"/>
      <c r="C747" s="8"/>
      <c r="D747" s="11"/>
      <c r="E747" s="11"/>
      <c r="F747" s="22"/>
      <c r="G747" s="22"/>
      <c r="H747" s="53"/>
      <c r="I747" s="7"/>
      <c r="J747" s="7"/>
    </row>
    <row r="748" spans="1:10" s="190" customFormat="1" x14ac:dyDescent="0.25">
      <c r="A748" s="6"/>
      <c r="B748" s="8"/>
      <c r="C748" s="8"/>
      <c r="D748" s="11"/>
      <c r="E748" s="11"/>
      <c r="F748" s="22"/>
      <c r="G748" s="22"/>
      <c r="H748" s="53"/>
      <c r="I748" s="7"/>
      <c r="J748" s="7"/>
    </row>
    <row r="749" spans="1:10" s="190" customFormat="1" x14ac:dyDescent="0.25">
      <c r="A749" s="6"/>
      <c r="B749" s="8"/>
      <c r="C749" s="8"/>
      <c r="D749" s="11"/>
      <c r="E749" s="11"/>
      <c r="F749" s="22"/>
      <c r="G749" s="22"/>
      <c r="H749" s="53"/>
      <c r="I749" s="7"/>
      <c r="J749" s="7"/>
    </row>
    <row r="750" spans="1:10" s="190" customFormat="1" x14ac:dyDescent="0.25">
      <c r="A750" s="6"/>
      <c r="B750" s="8"/>
      <c r="C750" s="8"/>
      <c r="D750" s="11"/>
      <c r="E750" s="11"/>
      <c r="F750" s="22"/>
      <c r="G750" s="22"/>
      <c r="H750" s="53"/>
      <c r="I750" s="7"/>
      <c r="J750" s="7"/>
    </row>
    <row r="751" spans="1:10" s="190" customFormat="1" x14ac:dyDescent="0.25">
      <c r="A751" s="6"/>
      <c r="B751" s="8"/>
      <c r="C751" s="8"/>
      <c r="D751" s="11"/>
      <c r="E751" s="11"/>
      <c r="F751" s="22"/>
      <c r="G751" s="22"/>
      <c r="H751" s="53"/>
      <c r="I751" s="7"/>
      <c r="J751" s="7"/>
    </row>
    <row r="752" spans="1:10" s="190" customFormat="1" x14ac:dyDescent="0.25">
      <c r="A752" s="6"/>
      <c r="B752" s="8"/>
      <c r="C752" s="8"/>
      <c r="D752" s="11"/>
      <c r="E752" s="11"/>
      <c r="F752" s="22"/>
      <c r="G752" s="22"/>
      <c r="H752" s="53"/>
      <c r="I752" s="7"/>
      <c r="J752" s="7"/>
    </row>
    <row r="753" spans="1:10" s="190" customFormat="1" x14ac:dyDescent="0.25">
      <c r="A753" s="6"/>
      <c r="B753" s="8"/>
      <c r="C753" s="8"/>
      <c r="D753" s="11"/>
      <c r="E753" s="11"/>
      <c r="F753" s="22"/>
      <c r="G753" s="22"/>
      <c r="H753" s="53"/>
      <c r="I753" s="7"/>
      <c r="J753" s="7"/>
    </row>
    <row r="754" spans="1:10" s="190" customFormat="1" x14ac:dyDescent="0.25">
      <c r="A754" s="6"/>
      <c r="B754" s="8"/>
      <c r="C754" s="8"/>
      <c r="D754" s="11"/>
      <c r="E754" s="11"/>
      <c r="F754" s="22"/>
      <c r="G754" s="22"/>
      <c r="H754" s="53"/>
      <c r="I754" s="7"/>
      <c r="J754" s="7"/>
    </row>
    <row r="755" spans="1:10" s="190" customFormat="1" x14ac:dyDescent="0.25">
      <c r="A755" s="6"/>
      <c r="B755" s="8"/>
      <c r="C755" s="8"/>
      <c r="D755" s="11"/>
      <c r="E755" s="11"/>
      <c r="F755" s="22"/>
      <c r="G755" s="22"/>
      <c r="H755" s="53"/>
      <c r="I755" s="7"/>
      <c r="J755" s="7"/>
    </row>
    <row r="756" spans="1:10" s="190" customFormat="1" x14ac:dyDescent="0.25">
      <c r="A756" s="6"/>
      <c r="B756" s="8"/>
      <c r="C756" s="8"/>
      <c r="D756" s="11"/>
      <c r="E756" s="11"/>
      <c r="F756" s="22"/>
      <c r="G756" s="22"/>
      <c r="H756" s="53"/>
      <c r="I756" s="7"/>
      <c r="J756" s="7"/>
    </row>
    <row r="757" spans="1:10" s="190" customFormat="1" x14ac:dyDescent="0.25">
      <c r="A757" s="6"/>
      <c r="B757" s="8"/>
      <c r="C757" s="8"/>
      <c r="D757" s="11"/>
      <c r="E757" s="11"/>
      <c r="F757" s="22"/>
      <c r="G757" s="22"/>
      <c r="H757" s="53"/>
      <c r="I757" s="7"/>
      <c r="J757" s="7"/>
    </row>
    <row r="758" spans="1:10" s="190" customFormat="1" x14ac:dyDescent="0.25">
      <c r="A758" s="6"/>
      <c r="B758" s="8"/>
      <c r="C758" s="8"/>
      <c r="D758" s="11"/>
      <c r="E758" s="11"/>
      <c r="F758" s="22"/>
      <c r="G758" s="22"/>
      <c r="H758" s="53"/>
      <c r="I758" s="7"/>
      <c r="J758" s="7"/>
    </row>
    <row r="759" spans="1:10" s="190" customFormat="1" x14ac:dyDescent="0.25">
      <c r="A759" s="6"/>
      <c r="B759" s="8"/>
      <c r="C759" s="8"/>
      <c r="D759" s="11"/>
      <c r="E759" s="11"/>
      <c r="F759" s="22"/>
      <c r="G759" s="22"/>
      <c r="H759" s="53"/>
      <c r="I759" s="7"/>
      <c r="J759" s="7"/>
    </row>
    <row r="760" spans="1:10" s="190" customFormat="1" x14ac:dyDescent="0.25">
      <c r="A760" s="6"/>
      <c r="B760" s="8"/>
      <c r="C760" s="8"/>
      <c r="D760" s="11"/>
      <c r="E760" s="11"/>
      <c r="F760" s="22"/>
      <c r="G760" s="22"/>
      <c r="H760" s="53"/>
      <c r="I760" s="7"/>
      <c r="J760" s="7"/>
    </row>
    <row r="761" spans="1:10" s="190" customFormat="1" x14ac:dyDescent="0.25">
      <c r="A761" s="6"/>
      <c r="B761" s="8"/>
      <c r="C761" s="8"/>
      <c r="D761" s="11"/>
      <c r="E761" s="11"/>
      <c r="F761" s="22"/>
      <c r="G761" s="22"/>
      <c r="H761" s="53"/>
      <c r="I761" s="7"/>
      <c r="J761" s="7"/>
    </row>
    <row r="762" spans="1:10" s="190" customFormat="1" x14ac:dyDescent="0.25">
      <c r="A762" s="6"/>
      <c r="B762" s="8"/>
      <c r="C762" s="8"/>
      <c r="D762" s="11"/>
      <c r="E762" s="11"/>
      <c r="F762" s="22"/>
      <c r="G762" s="22"/>
      <c r="H762" s="53"/>
      <c r="I762" s="7"/>
      <c r="J762" s="7"/>
    </row>
    <row r="763" spans="1:10" s="190" customFormat="1" x14ac:dyDescent="0.25">
      <c r="A763" s="6"/>
      <c r="B763" s="8"/>
      <c r="C763" s="8"/>
      <c r="D763" s="11"/>
      <c r="E763" s="11"/>
      <c r="F763" s="22"/>
      <c r="G763" s="22"/>
      <c r="H763" s="53"/>
      <c r="I763" s="7"/>
      <c r="J763" s="7"/>
    </row>
    <row r="764" spans="1:10" s="190" customFormat="1" x14ac:dyDescent="0.25">
      <c r="A764" s="6"/>
      <c r="B764" s="8"/>
      <c r="C764" s="8"/>
      <c r="D764" s="11"/>
      <c r="E764" s="11"/>
      <c r="F764" s="22"/>
      <c r="G764" s="22"/>
      <c r="H764" s="53"/>
      <c r="I764" s="7"/>
      <c r="J764" s="7"/>
    </row>
    <row r="765" spans="1:10" s="190" customFormat="1" x14ac:dyDescent="0.25">
      <c r="A765" s="6"/>
      <c r="B765" s="8"/>
      <c r="C765" s="8"/>
      <c r="D765" s="11"/>
      <c r="E765" s="11"/>
      <c r="F765" s="22"/>
      <c r="G765" s="22"/>
      <c r="H765" s="53"/>
      <c r="I765" s="7"/>
      <c r="J765" s="7"/>
    </row>
    <row r="766" spans="1:10" s="190" customFormat="1" x14ac:dyDescent="0.25">
      <c r="A766" s="6"/>
      <c r="B766" s="8"/>
      <c r="C766" s="8"/>
      <c r="D766" s="11"/>
      <c r="E766" s="11"/>
      <c r="F766" s="22"/>
      <c r="G766" s="22"/>
      <c r="H766" s="53"/>
      <c r="I766" s="7"/>
      <c r="J766" s="7"/>
    </row>
    <row r="767" spans="1:10" s="190" customFormat="1" x14ac:dyDescent="0.25">
      <c r="A767" s="6"/>
      <c r="B767" s="8"/>
      <c r="C767" s="8"/>
      <c r="D767" s="11"/>
      <c r="E767" s="11"/>
      <c r="F767" s="22"/>
      <c r="G767" s="22"/>
      <c r="H767" s="53"/>
      <c r="I767" s="7"/>
      <c r="J767" s="7"/>
    </row>
    <row r="768" spans="1:10" s="190" customFormat="1" x14ac:dyDescent="0.25">
      <c r="A768" s="6"/>
      <c r="B768" s="8"/>
      <c r="C768" s="8"/>
      <c r="D768" s="11"/>
      <c r="E768" s="11"/>
      <c r="F768" s="22"/>
      <c r="G768" s="22"/>
      <c r="H768" s="53"/>
      <c r="I768" s="7"/>
      <c r="J768" s="7"/>
    </row>
    <row r="769" spans="1:10" s="190" customFormat="1" x14ac:dyDescent="0.25">
      <c r="A769" s="6"/>
      <c r="B769" s="8"/>
      <c r="C769" s="8"/>
      <c r="D769" s="11"/>
      <c r="E769" s="11"/>
      <c r="F769" s="22"/>
      <c r="G769" s="22"/>
      <c r="H769" s="53"/>
      <c r="I769" s="7"/>
      <c r="J769" s="7"/>
    </row>
    <row r="770" spans="1:10" s="190" customFormat="1" x14ac:dyDescent="0.25">
      <c r="A770" s="6"/>
      <c r="B770" s="8"/>
      <c r="C770" s="8"/>
      <c r="D770" s="11"/>
      <c r="E770" s="11"/>
      <c r="F770" s="22"/>
      <c r="G770" s="22"/>
      <c r="H770" s="53"/>
      <c r="I770" s="7"/>
      <c r="J770" s="7"/>
    </row>
    <row r="771" spans="1:10" s="190" customFormat="1" x14ac:dyDescent="0.25">
      <c r="A771" s="6"/>
      <c r="B771" s="8"/>
      <c r="C771" s="8"/>
      <c r="D771" s="11"/>
      <c r="E771" s="11"/>
      <c r="F771" s="22"/>
      <c r="G771" s="22"/>
      <c r="H771" s="53"/>
      <c r="I771" s="7"/>
      <c r="J771" s="7"/>
    </row>
    <row r="772" spans="1:10" s="190" customFormat="1" x14ac:dyDescent="0.25">
      <c r="A772" s="6"/>
      <c r="B772" s="8"/>
      <c r="C772" s="8"/>
      <c r="D772" s="11"/>
      <c r="E772" s="11"/>
      <c r="F772" s="22"/>
      <c r="G772" s="22"/>
      <c r="H772" s="53"/>
      <c r="I772" s="7"/>
      <c r="J772" s="7"/>
    </row>
    <row r="773" spans="1:10" s="190" customFormat="1" x14ac:dyDescent="0.25">
      <c r="A773" s="6"/>
      <c r="B773" s="8"/>
      <c r="C773" s="8"/>
      <c r="D773" s="11"/>
      <c r="E773" s="11"/>
      <c r="F773" s="22"/>
      <c r="G773" s="22"/>
      <c r="H773" s="53"/>
      <c r="I773" s="7"/>
      <c r="J773" s="7"/>
    </row>
    <row r="774" spans="1:10" s="190" customFormat="1" x14ac:dyDescent="0.25">
      <c r="A774" s="6"/>
      <c r="B774" s="8"/>
      <c r="C774" s="8"/>
      <c r="D774" s="11"/>
      <c r="E774" s="11"/>
      <c r="F774" s="22"/>
      <c r="G774" s="22"/>
      <c r="H774" s="53"/>
      <c r="I774" s="7"/>
      <c r="J774" s="7"/>
    </row>
    <row r="775" spans="1:10" s="190" customFormat="1" x14ac:dyDescent="0.25">
      <c r="A775" s="6"/>
      <c r="B775" s="8"/>
      <c r="C775" s="8"/>
      <c r="D775" s="11"/>
      <c r="E775" s="11"/>
      <c r="F775" s="22"/>
      <c r="G775" s="22"/>
      <c r="H775" s="53"/>
      <c r="I775" s="7"/>
      <c r="J775" s="7"/>
    </row>
    <row r="776" spans="1:10" s="190" customFormat="1" x14ac:dyDescent="0.25">
      <c r="A776" s="6"/>
      <c r="B776" s="8"/>
      <c r="C776" s="8"/>
      <c r="D776" s="11"/>
      <c r="E776" s="11"/>
      <c r="F776" s="22"/>
      <c r="G776" s="22"/>
      <c r="H776" s="53"/>
      <c r="I776" s="7"/>
      <c r="J776" s="7"/>
    </row>
    <row r="777" spans="1:10" s="190" customFormat="1" x14ac:dyDescent="0.25">
      <c r="A777" s="6"/>
      <c r="B777" s="8"/>
      <c r="C777" s="8"/>
      <c r="D777" s="11"/>
      <c r="E777" s="11"/>
      <c r="F777" s="22"/>
      <c r="G777" s="22"/>
      <c r="H777" s="53"/>
      <c r="I777" s="7"/>
      <c r="J777" s="7"/>
    </row>
    <row r="778" spans="1:10" s="190" customFormat="1" x14ac:dyDescent="0.25">
      <c r="A778" s="6"/>
      <c r="B778" s="8"/>
      <c r="C778" s="8"/>
      <c r="D778" s="11"/>
      <c r="E778" s="11"/>
      <c r="F778" s="22"/>
      <c r="G778" s="22"/>
      <c r="H778" s="53"/>
      <c r="I778" s="7"/>
      <c r="J778" s="7"/>
    </row>
    <row r="779" spans="1:10" s="190" customFormat="1" x14ac:dyDescent="0.25">
      <c r="A779" s="6"/>
      <c r="B779" s="8"/>
      <c r="C779" s="8"/>
      <c r="D779" s="11"/>
      <c r="E779" s="11"/>
      <c r="F779" s="22"/>
      <c r="G779" s="22"/>
      <c r="H779" s="53"/>
      <c r="I779" s="7"/>
      <c r="J779" s="7"/>
    </row>
    <row r="780" spans="1:10" s="190" customFormat="1" x14ac:dyDescent="0.25">
      <c r="A780" s="6"/>
      <c r="B780" s="8"/>
      <c r="C780" s="8"/>
      <c r="D780" s="11"/>
      <c r="E780" s="11"/>
      <c r="F780" s="22"/>
      <c r="G780" s="22"/>
      <c r="H780" s="53"/>
      <c r="I780" s="7"/>
      <c r="J780" s="7"/>
    </row>
    <row r="781" spans="1:10" s="190" customFormat="1" x14ac:dyDescent="0.25">
      <c r="A781" s="6"/>
      <c r="B781" s="8"/>
      <c r="C781" s="8"/>
      <c r="D781" s="11"/>
      <c r="E781" s="11"/>
      <c r="F781" s="22"/>
      <c r="G781" s="22"/>
      <c r="H781" s="53"/>
      <c r="I781" s="7"/>
      <c r="J781" s="7"/>
    </row>
    <row r="782" spans="1:10" s="190" customFormat="1" x14ac:dyDescent="0.25">
      <c r="A782" s="6"/>
      <c r="B782" s="8"/>
      <c r="C782" s="8"/>
      <c r="D782" s="11"/>
      <c r="E782" s="11"/>
      <c r="F782" s="22"/>
      <c r="G782" s="22"/>
      <c r="H782" s="53"/>
      <c r="I782" s="7"/>
      <c r="J782" s="7"/>
    </row>
    <row r="783" spans="1:10" s="190" customFormat="1" x14ac:dyDescent="0.25">
      <c r="A783" s="6"/>
      <c r="B783" s="8"/>
      <c r="C783" s="8"/>
      <c r="D783" s="11"/>
      <c r="E783" s="11"/>
      <c r="F783" s="22"/>
      <c r="G783" s="22"/>
      <c r="H783" s="53"/>
      <c r="I783" s="7"/>
      <c r="J783" s="7"/>
    </row>
    <row r="784" spans="1:10" s="190" customFormat="1" x14ac:dyDescent="0.25">
      <c r="A784" s="6"/>
      <c r="B784" s="8"/>
      <c r="C784" s="8"/>
      <c r="D784" s="11"/>
      <c r="E784" s="11"/>
      <c r="F784" s="22"/>
      <c r="G784" s="22"/>
      <c r="H784" s="53"/>
      <c r="I784" s="7"/>
      <c r="J784" s="7"/>
    </row>
    <row r="785" spans="1:10" s="190" customFormat="1" x14ac:dyDescent="0.25">
      <c r="A785" s="6"/>
      <c r="B785" s="8"/>
      <c r="C785" s="8"/>
      <c r="D785" s="11"/>
      <c r="E785" s="11"/>
      <c r="F785" s="22"/>
      <c r="G785" s="22"/>
      <c r="H785" s="53"/>
      <c r="I785" s="7"/>
      <c r="J785" s="7"/>
    </row>
    <row r="786" spans="1:10" s="190" customFormat="1" x14ac:dyDescent="0.25">
      <c r="A786" s="6"/>
      <c r="B786" s="8"/>
      <c r="C786" s="8"/>
      <c r="D786" s="11"/>
      <c r="E786" s="11"/>
      <c r="F786" s="22"/>
      <c r="G786" s="22"/>
      <c r="H786" s="53"/>
      <c r="I786" s="7"/>
      <c r="J786" s="7"/>
    </row>
    <row r="787" spans="1:10" s="190" customFormat="1" x14ac:dyDescent="0.25">
      <c r="A787" s="6"/>
      <c r="B787" s="8"/>
      <c r="C787" s="8"/>
      <c r="D787" s="11"/>
      <c r="E787" s="11"/>
      <c r="F787" s="22"/>
      <c r="G787" s="22"/>
      <c r="H787" s="53"/>
      <c r="I787" s="7"/>
      <c r="J787" s="7"/>
    </row>
    <row r="788" spans="1:10" s="190" customFormat="1" x14ac:dyDescent="0.25">
      <c r="A788" s="6"/>
      <c r="B788" s="8"/>
      <c r="C788" s="8"/>
      <c r="D788" s="11"/>
      <c r="E788" s="11"/>
      <c r="F788" s="22"/>
      <c r="G788" s="22"/>
      <c r="H788" s="53"/>
      <c r="I788" s="7"/>
      <c r="J788" s="7"/>
    </row>
    <row r="789" spans="1:10" s="190" customFormat="1" x14ac:dyDescent="0.25">
      <c r="A789" s="6"/>
      <c r="B789" s="8"/>
      <c r="C789" s="8"/>
      <c r="D789" s="11"/>
      <c r="E789" s="11"/>
      <c r="F789" s="22"/>
      <c r="G789" s="22"/>
      <c r="H789" s="53"/>
      <c r="I789" s="7"/>
      <c r="J789" s="7"/>
    </row>
    <row r="790" spans="1:10" s="190" customFormat="1" x14ac:dyDescent="0.25">
      <c r="A790" s="6"/>
      <c r="B790" s="8"/>
      <c r="C790" s="8"/>
      <c r="D790" s="11"/>
      <c r="E790" s="11"/>
      <c r="F790" s="22"/>
      <c r="G790" s="22"/>
      <c r="H790" s="53"/>
      <c r="I790" s="7"/>
      <c r="J790" s="7"/>
    </row>
    <row r="791" spans="1:10" s="190" customFormat="1" x14ac:dyDescent="0.25">
      <c r="A791" s="6"/>
      <c r="B791" s="8"/>
      <c r="C791" s="8"/>
      <c r="D791" s="11"/>
      <c r="E791" s="11"/>
      <c r="F791" s="22"/>
      <c r="G791" s="22"/>
      <c r="H791" s="53"/>
      <c r="I791" s="7"/>
      <c r="J791" s="7"/>
    </row>
    <row r="792" spans="1:10" s="190" customFormat="1" x14ac:dyDescent="0.25">
      <c r="A792" s="6"/>
      <c r="B792" s="8"/>
      <c r="C792" s="8"/>
      <c r="D792" s="11"/>
      <c r="E792" s="11"/>
      <c r="F792" s="22"/>
      <c r="G792" s="22"/>
      <c r="H792" s="53"/>
      <c r="I792" s="7"/>
      <c r="J792" s="7"/>
    </row>
    <row r="793" spans="1:10" s="190" customFormat="1" x14ac:dyDescent="0.25">
      <c r="A793" s="6"/>
      <c r="B793" s="8"/>
      <c r="C793" s="8"/>
      <c r="D793" s="11"/>
      <c r="E793" s="11"/>
      <c r="F793" s="22"/>
      <c r="G793" s="22"/>
      <c r="H793" s="53"/>
      <c r="I793" s="7"/>
      <c r="J793" s="7"/>
    </row>
    <row r="794" spans="1:10" s="190" customFormat="1" x14ac:dyDescent="0.25">
      <c r="A794" s="6"/>
      <c r="B794" s="8"/>
      <c r="C794" s="8"/>
      <c r="D794" s="11"/>
      <c r="E794" s="11"/>
      <c r="F794" s="22"/>
      <c r="G794" s="22"/>
      <c r="H794" s="53"/>
      <c r="I794" s="7"/>
      <c r="J794" s="7"/>
    </row>
    <row r="795" spans="1:10" s="190" customFormat="1" x14ac:dyDescent="0.25">
      <c r="A795" s="6"/>
      <c r="B795" s="8"/>
      <c r="C795" s="8"/>
      <c r="D795" s="11"/>
      <c r="E795" s="11"/>
      <c r="F795" s="22"/>
      <c r="G795" s="22"/>
      <c r="H795" s="53"/>
      <c r="I795" s="7"/>
      <c r="J795" s="7"/>
    </row>
    <row r="796" spans="1:10" s="190" customFormat="1" x14ac:dyDescent="0.25">
      <c r="A796" s="6"/>
      <c r="B796" s="8"/>
      <c r="C796" s="8"/>
      <c r="D796" s="11"/>
      <c r="E796" s="11"/>
      <c r="F796" s="22"/>
      <c r="G796" s="22"/>
      <c r="H796" s="53"/>
      <c r="I796" s="7"/>
      <c r="J796" s="7"/>
    </row>
    <row r="797" spans="1:10" s="190" customFormat="1" x14ac:dyDescent="0.25">
      <c r="A797" s="6"/>
      <c r="B797" s="8"/>
      <c r="C797" s="8"/>
      <c r="D797" s="11"/>
      <c r="E797" s="11"/>
      <c r="F797" s="22"/>
      <c r="G797" s="22"/>
      <c r="H797" s="53"/>
      <c r="I797" s="7"/>
      <c r="J797" s="7"/>
    </row>
    <row r="798" spans="1:10" s="190" customFormat="1" x14ac:dyDescent="0.25">
      <c r="A798" s="6"/>
      <c r="B798" s="8"/>
      <c r="C798" s="8"/>
      <c r="D798" s="11"/>
      <c r="E798" s="11"/>
      <c r="F798" s="22"/>
      <c r="G798" s="22"/>
      <c r="H798" s="53"/>
      <c r="I798" s="7"/>
      <c r="J798" s="7"/>
    </row>
    <row r="799" spans="1:10" s="190" customFormat="1" x14ac:dyDescent="0.25">
      <c r="A799" s="6"/>
      <c r="B799" s="8"/>
      <c r="C799" s="8"/>
      <c r="D799" s="11"/>
      <c r="E799" s="11"/>
      <c r="F799" s="22"/>
      <c r="G799" s="22"/>
      <c r="H799" s="53"/>
      <c r="I799" s="7"/>
      <c r="J799" s="7"/>
    </row>
    <row r="800" spans="1:10" s="190" customFormat="1" x14ac:dyDescent="0.25">
      <c r="A800" s="6"/>
      <c r="B800" s="8"/>
      <c r="C800" s="8"/>
      <c r="D800" s="11"/>
      <c r="E800" s="11"/>
      <c r="F800" s="22"/>
      <c r="G800" s="22"/>
      <c r="H800" s="53"/>
      <c r="I800" s="7"/>
      <c r="J800" s="7"/>
    </row>
    <row r="801" spans="1:10" s="190" customFormat="1" x14ac:dyDescent="0.25">
      <c r="A801" s="6"/>
      <c r="B801" s="8"/>
      <c r="C801" s="8"/>
      <c r="D801" s="11"/>
      <c r="E801" s="11"/>
      <c r="F801" s="22"/>
      <c r="G801" s="22"/>
      <c r="H801" s="53"/>
      <c r="I801" s="7"/>
      <c r="J801" s="7"/>
    </row>
    <row r="802" spans="1:10" s="190" customFormat="1" x14ac:dyDescent="0.25">
      <c r="A802" s="6"/>
      <c r="B802" s="8"/>
      <c r="C802" s="8"/>
      <c r="D802" s="11"/>
      <c r="E802" s="11"/>
      <c r="F802" s="22"/>
      <c r="G802" s="22"/>
      <c r="H802" s="53"/>
      <c r="I802" s="7"/>
      <c r="J802" s="7"/>
    </row>
    <row r="803" spans="1:10" s="190" customFormat="1" x14ac:dyDescent="0.25">
      <c r="A803" s="6"/>
      <c r="B803" s="8"/>
      <c r="C803" s="8"/>
      <c r="D803" s="11"/>
      <c r="E803" s="11"/>
      <c r="F803" s="22"/>
      <c r="G803" s="22"/>
      <c r="H803" s="53"/>
      <c r="I803" s="7"/>
      <c r="J803" s="7"/>
    </row>
    <row r="804" spans="1:10" s="190" customFormat="1" x14ac:dyDescent="0.25">
      <c r="A804" s="6"/>
      <c r="B804" s="8"/>
      <c r="C804" s="8"/>
      <c r="D804" s="11"/>
      <c r="E804" s="11"/>
      <c r="F804" s="22"/>
      <c r="G804" s="22"/>
      <c r="H804" s="53"/>
      <c r="I804" s="7"/>
      <c r="J804" s="7"/>
    </row>
    <row r="805" spans="1:10" s="190" customFormat="1" x14ac:dyDescent="0.25">
      <c r="A805" s="6"/>
      <c r="B805" s="8"/>
      <c r="C805" s="8"/>
      <c r="D805" s="11"/>
      <c r="E805" s="11"/>
      <c r="F805" s="22"/>
      <c r="G805" s="22"/>
      <c r="H805" s="53"/>
      <c r="I805" s="7"/>
      <c r="J805" s="7"/>
    </row>
    <row r="806" spans="1:10" s="190" customFormat="1" x14ac:dyDescent="0.25">
      <c r="A806" s="6"/>
      <c r="B806" s="8"/>
      <c r="C806" s="8"/>
      <c r="D806" s="11"/>
      <c r="E806" s="11"/>
      <c r="F806" s="22"/>
      <c r="G806" s="22"/>
      <c r="H806" s="53"/>
      <c r="I806" s="7"/>
      <c r="J806" s="7"/>
    </row>
    <row r="807" spans="1:10" s="190" customFormat="1" x14ac:dyDescent="0.25">
      <c r="A807" s="6"/>
      <c r="B807" s="8"/>
      <c r="C807" s="8"/>
      <c r="D807" s="11"/>
      <c r="E807" s="11"/>
      <c r="F807" s="22"/>
      <c r="G807" s="22"/>
      <c r="H807" s="53"/>
      <c r="I807" s="7"/>
      <c r="J807" s="7"/>
    </row>
    <row r="808" spans="1:10" s="190" customFormat="1" x14ac:dyDescent="0.25">
      <c r="A808" s="6"/>
      <c r="B808" s="8"/>
      <c r="C808" s="8"/>
      <c r="D808" s="11"/>
      <c r="E808" s="11"/>
      <c r="F808" s="22"/>
      <c r="G808" s="22"/>
      <c r="H808" s="53"/>
      <c r="I808" s="7"/>
      <c r="J808" s="7"/>
    </row>
    <row r="809" spans="1:10" s="190" customFormat="1" x14ac:dyDescent="0.25">
      <c r="A809" s="6"/>
      <c r="B809" s="8"/>
      <c r="C809" s="8"/>
      <c r="D809" s="11"/>
      <c r="E809" s="11"/>
      <c r="F809" s="22"/>
      <c r="G809" s="22"/>
      <c r="H809" s="53"/>
      <c r="I809" s="7"/>
      <c r="J809" s="7"/>
    </row>
    <row r="810" spans="1:10" s="190" customFormat="1" x14ac:dyDescent="0.25">
      <c r="A810" s="6"/>
      <c r="B810" s="8"/>
      <c r="C810" s="8"/>
      <c r="D810" s="11"/>
      <c r="E810" s="11"/>
      <c r="F810" s="22"/>
      <c r="G810" s="22"/>
      <c r="H810" s="53"/>
      <c r="I810" s="7"/>
      <c r="J810" s="7"/>
    </row>
    <row r="811" spans="1:10" s="190" customFormat="1" x14ac:dyDescent="0.25">
      <c r="A811" s="6"/>
      <c r="B811" s="8"/>
      <c r="C811" s="8"/>
      <c r="D811" s="11"/>
      <c r="E811" s="11"/>
      <c r="F811" s="22"/>
      <c r="G811" s="22"/>
      <c r="H811" s="53"/>
      <c r="I811" s="7"/>
      <c r="J811" s="7"/>
    </row>
    <row r="812" spans="1:10" s="190" customFormat="1" x14ac:dyDescent="0.25">
      <c r="A812" s="6"/>
      <c r="B812" s="8"/>
      <c r="C812" s="8"/>
      <c r="D812" s="11"/>
      <c r="E812" s="11"/>
      <c r="F812" s="22"/>
      <c r="G812" s="22"/>
      <c r="H812" s="53"/>
      <c r="I812" s="7"/>
      <c r="J812" s="7"/>
    </row>
    <row r="813" spans="1:10" s="190" customFormat="1" x14ac:dyDescent="0.25">
      <c r="A813" s="6"/>
      <c r="B813" s="8"/>
      <c r="C813" s="8"/>
      <c r="D813" s="11"/>
      <c r="E813" s="11"/>
      <c r="F813" s="22"/>
      <c r="G813" s="22"/>
      <c r="H813" s="53"/>
      <c r="I813" s="7"/>
      <c r="J813" s="7"/>
    </row>
    <row r="814" spans="1:10" s="190" customFormat="1" x14ac:dyDescent="0.25">
      <c r="A814" s="6"/>
      <c r="B814" s="8"/>
      <c r="C814" s="8"/>
      <c r="D814" s="11"/>
      <c r="E814" s="11"/>
      <c r="F814" s="22"/>
      <c r="G814" s="22"/>
      <c r="H814" s="53"/>
      <c r="I814" s="7"/>
      <c r="J814" s="7"/>
    </row>
    <row r="815" spans="1:10" s="190" customFormat="1" x14ac:dyDescent="0.25">
      <c r="A815" s="6"/>
      <c r="B815" s="8"/>
      <c r="C815" s="8"/>
      <c r="D815" s="11"/>
      <c r="E815" s="11"/>
      <c r="F815" s="22"/>
      <c r="G815" s="22"/>
      <c r="H815" s="53"/>
      <c r="I815" s="7"/>
      <c r="J815" s="7"/>
    </row>
    <row r="816" spans="1:10" s="190" customFormat="1" x14ac:dyDescent="0.25">
      <c r="A816" s="6"/>
      <c r="B816" s="8"/>
      <c r="C816" s="8"/>
      <c r="D816" s="11"/>
      <c r="E816" s="11"/>
      <c r="F816" s="22"/>
      <c r="G816" s="22"/>
      <c r="H816" s="53"/>
      <c r="I816" s="7"/>
      <c r="J816" s="7"/>
    </row>
    <row r="817" spans="1:10" s="190" customFormat="1" x14ac:dyDescent="0.25">
      <c r="A817" s="6"/>
      <c r="B817" s="8"/>
      <c r="C817" s="8"/>
      <c r="D817" s="11"/>
      <c r="E817" s="11"/>
      <c r="F817" s="22"/>
      <c r="G817" s="22"/>
      <c r="H817" s="53"/>
      <c r="I817" s="7"/>
      <c r="J817" s="7"/>
    </row>
    <row r="818" spans="1:10" s="190" customFormat="1" x14ac:dyDescent="0.25">
      <c r="A818" s="6"/>
      <c r="B818" s="8"/>
      <c r="C818" s="8"/>
      <c r="D818" s="11"/>
      <c r="E818" s="11"/>
      <c r="F818" s="22"/>
      <c r="G818" s="22"/>
      <c r="H818" s="53"/>
      <c r="I818" s="7"/>
      <c r="J818" s="7"/>
    </row>
    <row r="819" spans="1:10" s="190" customFormat="1" x14ac:dyDescent="0.25">
      <c r="A819" s="6"/>
      <c r="B819" s="8"/>
      <c r="C819" s="8"/>
      <c r="D819" s="11"/>
      <c r="E819" s="11"/>
      <c r="F819" s="22"/>
      <c r="G819" s="22"/>
      <c r="H819" s="53"/>
      <c r="I819" s="7"/>
      <c r="J819" s="7"/>
    </row>
    <row r="820" spans="1:10" s="190" customFormat="1" x14ac:dyDescent="0.25">
      <c r="A820" s="6"/>
      <c r="B820" s="8"/>
      <c r="C820" s="8"/>
      <c r="D820" s="11"/>
      <c r="E820" s="11"/>
      <c r="F820" s="22"/>
      <c r="G820" s="22"/>
      <c r="H820" s="53"/>
      <c r="I820" s="7"/>
      <c r="J820" s="7"/>
    </row>
    <row r="821" spans="1:10" s="190" customFormat="1" x14ac:dyDescent="0.25">
      <c r="A821" s="6"/>
      <c r="B821" s="8"/>
      <c r="C821" s="8"/>
      <c r="D821" s="11"/>
      <c r="E821" s="11"/>
      <c r="F821" s="22"/>
      <c r="G821" s="22"/>
      <c r="H821" s="53"/>
      <c r="I821" s="7"/>
      <c r="J821" s="7"/>
    </row>
    <row r="822" spans="1:10" s="190" customFormat="1" x14ac:dyDescent="0.25">
      <c r="A822" s="6"/>
      <c r="B822" s="8"/>
      <c r="C822" s="8"/>
      <c r="D822" s="11"/>
      <c r="E822" s="11"/>
      <c r="F822" s="22"/>
      <c r="G822" s="22"/>
      <c r="H822" s="53"/>
      <c r="I822" s="7"/>
      <c r="J822" s="7"/>
    </row>
    <row r="823" spans="1:10" s="190" customFormat="1" x14ac:dyDescent="0.25">
      <c r="A823" s="6"/>
      <c r="B823" s="8"/>
      <c r="C823" s="8"/>
      <c r="D823" s="11"/>
      <c r="E823" s="11"/>
      <c r="F823" s="22"/>
      <c r="G823" s="22"/>
      <c r="H823" s="53"/>
      <c r="I823" s="7"/>
      <c r="J823" s="7"/>
    </row>
    <row r="824" spans="1:10" s="190" customFormat="1" x14ac:dyDescent="0.25">
      <c r="A824" s="6"/>
      <c r="B824" s="8"/>
      <c r="C824" s="8"/>
      <c r="D824" s="11"/>
      <c r="E824" s="11"/>
      <c r="F824" s="22"/>
      <c r="G824" s="22"/>
      <c r="H824" s="53"/>
      <c r="I824" s="7"/>
      <c r="J824" s="7"/>
    </row>
    <row r="825" spans="1:10" s="190" customFormat="1" x14ac:dyDescent="0.25">
      <c r="A825" s="6"/>
      <c r="B825" s="8"/>
      <c r="C825" s="8"/>
      <c r="D825" s="11"/>
      <c r="E825" s="11"/>
      <c r="F825" s="22"/>
      <c r="G825" s="22"/>
      <c r="H825" s="53"/>
      <c r="I825" s="7"/>
      <c r="J825" s="7"/>
    </row>
    <row r="826" spans="1:10" s="190" customFormat="1" x14ac:dyDescent="0.25">
      <c r="A826" s="6"/>
      <c r="B826" s="8"/>
      <c r="C826" s="8"/>
      <c r="D826" s="11"/>
      <c r="E826" s="11"/>
      <c r="F826" s="22"/>
      <c r="G826" s="22"/>
      <c r="H826" s="53"/>
      <c r="I826" s="7"/>
      <c r="J826" s="7"/>
    </row>
    <row r="827" spans="1:10" s="190" customFormat="1" x14ac:dyDescent="0.25">
      <c r="A827" s="6"/>
      <c r="B827" s="8"/>
      <c r="C827" s="8"/>
      <c r="D827" s="11"/>
      <c r="E827" s="11"/>
      <c r="F827" s="22"/>
      <c r="G827" s="22"/>
      <c r="H827" s="53"/>
      <c r="I827" s="7"/>
      <c r="J827" s="7"/>
    </row>
    <row r="828" spans="1:10" s="190" customFormat="1" x14ac:dyDescent="0.25">
      <c r="A828" s="6"/>
      <c r="B828" s="8"/>
      <c r="C828" s="8"/>
      <c r="D828" s="11"/>
      <c r="E828" s="11"/>
      <c r="F828" s="22"/>
      <c r="G828" s="22"/>
      <c r="H828" s="53"/>
      <c r="I828" s="7"/>
      <c r="J828" s="7"/>
    </row>
    <row r="829" spans="1:10" s="190" customFormat="1" x14ac:dyDescent="0.25">
      <c r="A829" s="6"/>
      <c r="B829" s="8"/>
      <c r="C829" s="8"/>
      <c r="D829" s="11"/>
      <c r="E829" s="11"/>
      <c r="F829" s="22"/>
      <c r="G829" s="22"/>
      <c r="H829" s="53"/>
      <c r="I829" s="7"/>
      <c r="J829" s="7"/>
    </row>
    <row r="830" spans="1:10" s="190" customFormat="1" x14ac:dyDescent="0.25">
      <c r="A830" s="6"/>
      <c r="B830" s="8"/>
      <c r="C830" s="8"/>
      <c r="D830" s="11"/>
      <c r="E830" s="11"/>
      <c r="F830" s="22"/>
      <c r="G830" s="22"/>
      <c r="H830" s="53"/>
      <c r="I830" s="7"/>
      <c r="J830" s="7"/>
    </row>
    <row r="831" spans="1:10" s="190" customFormat="1" x14ac:dyDescent="0.25">
      <c r="A831" s="6"/>
      <c r="B831" s="8"/>
      <c r="C831" s="8"/>
      <c r="D831" s="11"/>
      <c r="E831" s="11"/>
      <c r="F831" s="22"/>
      <c r="G831" s="22"/>
      <c r="H831" s="53"/>
      <c r="I831" s="7"/>
      <c r="J831" s="7"/>
    </row>
    <row r="832" spans="1:10" s="190" customFormat="1" x14ac:dyDescent="0.25">
      <c r="A832" s="6"/>
      <c r="B832" s="8"/>
      <c r="C832" s="8"/>
      <c r="D832" s="11"/>
      <c r="E832" s="11"/>
      <c r="F832" s="22"/>
      <c r="G832" s="22"/>
      <c r="H832" s="53"/>
      <c r="I832" s="7"/>
      <c r="J832" s="7"/>
    </row>
    <row r="833" spans="1:10" s="190" customFormat="1" x14ac:dyDescent="0.25">
      <c r="A833" s="6"/>
      <c r="B833" s="8"/>
      <c r="C833" s="8"/>
      <c r="D833" s="11"/>
      <c r="E833" s="11"/>
      <c r="F833" s="22"/>
      <c r="G833" s="22"/>
      <c r="H833" s="53"/>
      <c r="I833" s="7"/>
      <c r="J833" s="7"/>
    </row>
    <row r="834" spans="1:10" s="190" customFormat="1" x14ac:dyDescent="0.25">
      <c r="A834" s="6"/>
      <c r="B834" s="8"/>
      <c r="C834" s="8"/>
      <c r="D834" s="11"/>
      <c r="E834" s="11"/>
      <c r="F834" s="22"/>
      <c r="G834" s="22"/>
      <c r="H834" s="53"/>
      <c r="I834" s="7"/>
      <c r="J834" s="7"/>
    </row>
    <row r="835" spans="1:10" s="190" customFormat="1" x14ac:dyDescent="0.25">
      <c r="A835" s="6"/>
      <c r="B835" s="8"/>
      <c r="C835" s="8"/>
      <c r="D835" s="11"/>
      <c r="E835" s="11"/>
      <c r="F835" s="22"/>
      <c r="G835" s="22"/>
      <c r="H835" s="53"/>
      <c r="I835" s="7"/>
      <c r="J835" s="7"/>
    </row>
    <row r="836" spans="1:10" s="190" customFormat="1" x14ac:dyDescent="0.25">
      <c r="A836" s="6"/>
      <c r="B836" s="8"/>
      <c r="C836" s="8"/>
      <c r="D836" s="11"/>
      <c r="E836" s="11"/>
      <c r="F836" s="22"/>
      <c r="G836" s="22"/>
      <c r="H836" s="53"/>
      <c r="I836" s="7"/>
      <c r="J836" s="7"/>
    </row>
    <row r="837" spans="1:10" s="190" customFormat="1" x14ac:dyDescent="0.25">
      <c r="A837" s="6"/>
      <c r="B837" s="8"/>
      <c r="C837" s="8"/>
      <c r="D837" s="11"/>
      <c r="E837" s="11"/>
      <c r="F837" s="22"/>
      <c r="G837" s="22"/>
      <c r="H837" s="53"/>
      <c r="I837" s="7"/>
      <c r="J837" s="7"/>
    </row>
    <row r="838" spans="1:10" s="190" customFormat="1" x14ac:dyDescent="0.25">
      <c r="A838" s="6"/>
      <c r="B838" s="8"/>
      <c r="C838" s="8"/>
      <c r="D838" s="11"/>
      <c r="E838" s="11"/>
      <c r="F838" s="22"/>
      <c r="G838" s="22"/>
      <c r="H838" s="53"/>
      <c r="I838" s="7"/>
      <c r="J838" s="7"/>
    </row>
    <row r="839" spans="1:10" s="190" customFormat="1" x14ac:dyDescent="0.25">
      <c r="A839" s="6"/>
      <c r="B839" s="8"/>
      <c r="C839" s="8"/>
      <c r="D839" s="11"/>
      <c r="E839" s="11"/>
      <c r="F839" s="22"/>
      <c r="G839" s="22"/>
      <c r="H839" s="53"/>
      <c r="I839" s="7"/>
      <c r="J839" s="7"/>
    </row>
    <row r="840" spans="1:10" s="190" customFormat="1" x14ac:dyDescent="0.25">
      <c r="A840" s="6"/>
      <c r="B840" s="8"/>
      <c r="C840" s="8"/>
      <c r="D840" s="11"/>
      <c r="E840" s="11"/>
      <c r="F840" s="22"/>
      <c r="G840" s="22"/>
      <c r="H840" s="53"/>
      <c r="I840" s="7"/>
      <c r="J840" s="7"/>
    </row>
    <row r="841" spans="1:10" s="190" customFormat="1" x14ac:dyDescent="0.25">
      <c r="A841" s="6"/>
      <c r="B841" s="8"/>
      <c r="C841" s="8"/>
      <c r="D841" s="11"/>
      <c r="E841" s="11"/>
      <c r="F841" s="22"/>
      <c r="G841" s="22"/>
      <c r="H841" s="53"/>
      <c r="I841" s="7"/>
      <c r="J841" s="7"/>
    </row>
    <row r="842" spans="1:10" s="190" customFormat="1" x14ac:dyDescent="0.25">
      <c r="A842" s="6"/>
      <c r="B842" s="8"/>
      <c r="C842" s="8"/>
      <c r="D842" s="11"/>
      <c r="E842" s="11"/>
      <c r="F842" s="22"/>
      <c r="G842" s="22"/>
      <c r="H842" s="53"/>
      <c r="I842" s="7"/>
      <c r="J842" s="7"/>
    </row>
    <row r="843" spans="1:10" s="190" customFormat="1" x14ac:dyDescent="0.25">
      <c r="A843" s="6"/>
      <c r="B843" s="8"/>
      <c r="C843" s="8"/>
      <c r="D843" s="11"/>
      <c r="E843" s="11"/>
      <c r="F843" s="22"/>
      <c r="G843" s="22"/>
      <c r="H843" s="53"/>
      <c r="I843" s="7"/>
      <c r="J843" s="7"/>
    </row>
    <row r="844" spans="1:10" s="190" customFormat="1" x14ac:dyDescent="0.25">
      <c r="A844" s="6"/>
      <c r="B844" s="8"/>
      <c r="C844" s="8"/>
      <c r="D844" s="11"/>
      <c r="E844" s="11"/>
      <c r="F844" s="22"/>
      <c r="G844" s="22"/>
      <c r="H844" s="53"/>
      <c r="I844" s="7"/>
      <c r="J844" s="7"/>
    </row>
    <row r="845" spans="1:10" s="190" customFormat="1" x14ac:dyDescent="0.25">
      <c r="A845" s="6"/>
      <c r="B845" s="8"/>
      <c r="C845" s="8"/>
      <c r="D845" s="11"/>
      <c r="E845" s="11"/>
      <c r="F845" s="22"/>
      <c r="G845" s="22"/>
      <c r="H845" s="53"/>
      <c r="I845" s="7"/>
      <c r="J845" s="7"/>
    </row>
    <row r="846" spans="1:10" s="190" customFormat="1" x14ac:dyDescent="0.25">
      <c r="A846" s="6"/>
      <c r="B846" s="8"/>
      <c r="C846" s="8"/>
      <c r="D846" s="11"/>
      <c r="E846" s="11"/>
      <c r="F846" s="22"/>
      <c r="G846" s="22"/>
      <c r="H846" s="53"/>
      <c r="I846" s="7"/>
      <c r="J846" s="7"/>
    </row>
    <row r="847" spans="1:10" s="190" customFormat="1" x14ac:dyDescent="0.25">
      <c r="A847" s="6"/>
      <c r="B847" s="8"/>
      <c r="C847" s="8"/>
      <c r="D847" s="11"/>
      <c r="E847" s="11"/>
      <c r="F847" s="22"/>
      <c r="G847" s="22"/>
      <c r="H847" s="53"/>
      <c r="I847" s="7"/>
      <c r="J847" s="7"/>
    </row>
    <row r="848" spans="1:10" s="190" customFormat="1" x14ac:dyDescent="0.25">
      <c r="A848" s="6"/>
      <c r="B848" s="8"/>
      <c r="C848" s="8"/>
      <c r="D848" s="11"/>
      <c r="E848" s="11"/>
      <c r="F848" s="22"/>
      <c r="G848" s="22"/>
      <c r="H848" s="53"/>
      <c r="I848" s="7"/>
      <c r="J848" s="7"/>
    </row>
    <row r="849" spans="1:10" s="190" customFormat="1" x14ac:dyDescent="0.25">
      <c r="A849" s="6"/>
      <c r="B849" s="8"/>
      <c r="C849" s="8"/>
      <c r="D849" s="11"/>
      <c r="E849" s="11"/>
      <c r="F849" s="22"/>
      <c r="G849" s="22"/>
      <c r="H849" s="53"/>
      <c r="I849" s="7"/>
      <c r="J849" s="7"/>
    </row>
    <row r="850" spans="1:10" s="190" customFormat="1" x14ac:dyDescent="0.25">
      <c r="A850" s="6"/>
      <c r="B850" s="8"/>
      <c r="C850" s="8"/>
      <c r="D850" s="11"/>
      <c r="E850" s="11"/>
      <c r="F850" s="22"/>
      <c r="G850" s="22"/>
      <c r="H850" s="53"/>
      <c r="I850" s="7"/>
      <c r="J850" s="7"/>
    </row>
    <row r="851" spans="1:10" s="190" customFormat="1" x14ac:dyDescent="0.25">
      <c r="A851" s="6"/>
      <c r="B851" s="8"/>
      <c r="C851" s="8"/>
      <c r="D851" s="11"/>
      <c r="E851" s="11"/>
      <c r="F851" s="22"/>
      <c r="G851" s="22"/>
      <c r="H851" s="53"/>
      <c r="I851" s="7"/>
      <c r="J851" s="7"/>
    </row>
    <row r="852" spans="1:10" s="190" customFormat="1" x14ac:dyDescent="0.25">
      <c r="A852" s="6"/>
      <c r="B852" s="8"/>
      <c r="C852" s="8"/>
      <c r="D852" s="11"/>
      <c r="E852" s="11"/>
      <c r="F852" s="22"/>
      <c r="G852" s="22"/>
      <c r="H852" s="53"/>
      <c r="I852" s="7"/>
      <c r="J852" s="7"/>
    </row>
    <row r="853" spans="1:10" s="190" customFormat="1" x14ac:dyDescent="0.25">
      <c r="A853" s="6"/>
      <c r="B853" s="8"/>
      <c r="C853" s="8"/>
      <c r="D853" s="11"/>
      <c r="E853" s="11"/>
      <c r="F853" s="22"/>
      <c r="G853" s="22"/>
      <c r="H853" s="53"/>
      <c r="I853" s="7"/>
      <c r="J853" s="7"/>
    </row>
    <row r="854" spans="1:10" s="190" customFormat="1" x14ac:dyDescent="0.25">
      <c r="A854" s="6"/>
      <c r="B854" s="8"/>
      <c r="C854" s="8"/>
      <c r="D854" s="11"/>
      <c r="E854" s="11"/>
      <c r="F854" s="22"/>
      <c r="G854" s="22"/>
      <c r="H854" s="53"/>
      <c r="I854" s="7"/>
      <c r="J854" s="7"/>
    </row>
    <row r="855" spans="1:10" s="190" customFormat="1" x14ac:dyDescent="0.25">
      <c r="A855" s="6"/>
      <c r="B855" s="8"/>
      <c r="C855" s="8"/>
      <c r="D855" s="11"/>
      <c r="E855" s="11"/>
      <c r="F855" s="22"/>
      <c r="G855" s="22"/>
      <c r="H855" s="53"/>
      <c r="I855" s="7"/>
      <c r="J855" s="7"/>
    </row>
    <row r="856" spans="1:10" s="190" customFormat="1" x14ac:dyDescent="0.25">
      <c r="A856" s="6"/>
      <c r="B856" s="8"/>
      <c r="C856" s="8"/>
      <c r="D856" s="11"/>
      <c r="E856" s="11"/>
      <c r="F856" s="22"/>
      <c r="G856" s="22"/>
      <c r="H856" s="53"/>
      <c r="I856" s="7"/>
      <c r="J856" s="7"/>
    </row>
    <row r="857" spans="1:10" s="190" customFormat="1" x14ac:dyDescent="0.25">
      <c r="A857" s="6"/>
      <c r="B857" s="8"/>
      <c r="C857" s="8"/>
      <c r="D857" s="11"/>
      <c r="E857" s="11"/>
      <c r="F857" s="22"/>
      <c r="G857" s="22"/>
      <c r="H857" s="53"/>
      <c r="I857" s="7"/>
      <c r="J857" s="7"/>
    </row>
    <row r="858" spans="1:10" s="190" customFormat="1" x14ac:dyDescent="0.25">
      <c r="A858" s="6"/>
      <c r="B858" s="8"/>
      <c r="C858" s="8"/>
      <c r="D858" s="11"/>
      <c r="E858" s="11"/>
      <c r="F858" s="22"/>
      <c r="G858" s="22"/>
      <c r="H858" s="53"/>
      <c r="I858" s="7"/>
      <c r="J858" s="7"/>
    </row>
    <row r="859" spans="1:10" s="190" customFormat="1" x14ac:dyDescent="0.25">
      <c r="A859" s="6"/>
      <c r="B859" s="8"/>
      <c r="C859" s="8"/>
      <c r="D859" s="11"/>
      <c r="E859" s="11"/>
      <c r="F859" s="22"/>
      <c r="G859" s="22"/>
      <c r="H859" s="53"/>
      <c r="I859" s="7"/>
      <c r="J859" s="7"/>
    </row>
    <row r="860" spans="1:10" s="190" customFormat="1" x14ac:dyDescent="0.25">
      <c r="A860" s="6"/>
      <c r="B860" s="8"/>
      <c r="C860" s="8"/>
      <c r="D860" s="11"/>
      <c r="E860" s="11"/>
      <c r="F860" s="22"/>
      <c r="G860" s="22"/>
      <c r="H860" s="53"/>
      <c r="I860" s="7"/>
      <c r="J860" s="7"/>
    </row>
    <row r="861" spans="1:10" s="190" customFormat="1" x14ac:dyDescent="0.25">
      <c r="A861" s="6"/>
      <c r="B861" s="8"/>
      <c r="C861" s="8"/>
      <c r="D861" s="11"/>
      <c r="E861" s="11"/>
      <c r="F861" s="22"/>
      <c r="G861" s="22"/>
      <c r="H861" s="53"/>
      <c r="I861" s="7"/>
      <c r="J861" s="7"/>
    </row>
    <row r="862" spans="1:10" s="190" customFormat="1" x14ac:dyDescent="0.25">
      <c r="A862" s="6"/>
      <c r="B862" s="8"/>
      <c r="C862" s="8"/>
      <c r="D862" s="11"/>
      <c r="E862" s="11"/>
      <c r="F862" s="22"/>
      <c r="G862" s="22"/>
      <c r="H862" s="53"/>
      <c r="I862" s="7"/>
      <c r="J862" s="7"/>
    </row>
    <row r="863" spans="1:10" s="190" customFormat="1" x14ac:dyDescent="0.25">
      <c r="A863" s="6"/>
      <c r="B863" s="8"/>
      <c r="C863" s="8"/>
      <c r="D863" s="11"/>
      <c r="E863" s="11"/>
      <c r="F863" s="22"/>
      <c r="G863" s="22"/>
      <c r="H863" s="53"/>
      <c r="I863" s="7"/>
      <c r="J863" s="7"/>
    </row>
    <row r="864" spans="1:10" s="190" customFormat="1" x14ac:dyDescent="0.25">
      <c r="A864" s="6"/>
      <c r="B864" s="8"/>
      <c r="C864" s="8"/>
      <c r="D864" s="11"/>
      <c r="E864" s="11"/>
      <c r="F864" s="22"/>
      <c r="G864" s="22"/>
      <c r="H864" s="53"/>
      <c r="I864" s="7"/>
      <c r="J864" s="7"/>
    </row>
    <row r="865" spans="1:10" s="190" customFormat="1" x14ac:dyDescent="0.25">
      <c r="A865" s="6"/>
      <c r="B865" s="8"/>
      <c r="C865" s="8"/>
      <c r="D865" s="11"/>
      <c r="E865" s="11"/>
      <c r="F865" s="22"/>
      <c r="G865" s="22"/>
      <c r="H865" s="53"/>
      <c r="I865" s="7"/>
      <c r="J865" s="7"/>
    </row>
    <row r="866" spans="1:10" s="190" customFormat="1" x14ac:dyDescent="0.25">
      <c r="A866" s="6"/>
      <c r="B866" s="8"/>
      <c r="C866" s="8"/>
      <c r="D866" s="11"/>
      <c r="E866" s="11"/>
      <c r="F866" s="22"/>
      <c r="G866" s="22"/>
      <c r="H866" s="53"/>
      <c r="I866" s="7"/>
      <c r="J866" s="7"/>
    </row>
    <row r="867" spans="1:10" s="190" customFormat="1" x14ac:dyDescent="0.25">
      <c r="A867" s="6"/>
      <c r="B867" s="8"/>
      <c r="C867" s="8"/>
      <c r="D867" s="11"/>
      <c r="E867" s="11"/>
      <c r="F867" s="22"/>
      <c r="G867" s="22"/>
      <c r="H867" s="53"/>
      <c r="I867" s="7"/>
      <c r="J867" s="7"/>
    </row>
    <row r="868" spans="1:10" s="190" customFormat="1" x14ac:dyDescent="0.25">
      <c r="A868" s="6"/>
      <c r="B868" s="8"/>
      <c r="C868" s="8"/>
      <c r="D868" s="11"/>
      <c r="E868" s="11"/>
      <c r="F868" s="22"/>
      <c r="G868" s="22"/>
      <c r="H868" s="53"/>
      <c r="I868" s="7"/>
      <c r="J868" s="7"/>
    </row>
    <row r="869" spans="1:10" s="190" customFormat="1" x14ac:dyDescent="0.25">
      <c r="A869" s="6"/>
      <c r="B869" s="8"/>
      <c r="C869" s="8"/>
      <c r="D869" s="11"/>
      <c r="E869" s="11"/>
      <c r="F869" s="22"/>
      <c r="G869" s="22"/>
      <c r="H869" s="53"/>
      <c r="I869" s="7"/>
      <c r="J869" s="7"/>
    </row>
    <row r="870" spans="1:10" s="190" customFormat="1" x14ac:dyDescent="0.25">
      <c r="A870" s="6"/>
      <c r="B870" s="8"/>
      <c r="C870" s="8"/>
      <c r="D870" s="11"/>
      <c r="E870" s="11"/>
      <c r="F870" s="22"/>
      <c r="G870" s="22"/>
      <c r="H870" s="53"/>
      <c r="I870" s="7"/>
      <c r="J870" s="7"/>
    </row>
    <row r="871" spans="1:10" s="190" customFormat="1" x14ac:dyDescent="0.25">
      <c r="A871" s="6"/>
      <c r="B871" s="8"/>
      <c r="C871" s="8"/>
      <c r="D871" s="11"/>
      <c r="E871" s="11"/>
      <c r="F871" s="22"/>
      <c r="G871" s="22"/>
      <c r="H871" s="53"/>
      <c r="I871" s="7"/>
      <c r="J871" s="7"/>
    </row>
    <row r="872" spans="1:10" s="190" customFormat="1" x14ac:dyDescent="0.25">
      <c r="A872" s="6"/>
      <c r="B872" s="8"/>
      <c r="C872" s="8"/>
      <c r="D872" s="11"/>
      <c r="E872" s="11"/>
      <c r="F872" s="22"/>
      <c r="G872" s="22"/>
      <c r="H872" s="53"/>
      <c r="I872" s="7"/>
      <c r="J872" s="7"/>
    </row>
    <row r="873" spans="1:10" s="190" customFormat="1" x14ac:dyDescent="0.25">
      <c r="A873" s="6"/>
      <c r="B873" s="8"/>
      <c r="C873" s="8"/>
      <c r="D873" s="11"/>
      <c r="E873" s="11"/>
      <c r="F873" s="22"/>
      <c r="G873" s="22"/>
      <c r="H873" s="53"/>
      <c r="I873" s="7"/>
      <c r="J873" s="7"/>
    </row>
    <row r="874" spans="1:10" s="190" customFormat="1" x14ac:dyDescent="0.25">
      <c r="A874" s="6"/>
      <c r="B874" s="8"/>
      <c r="C874" s="8"/>
      <c r="D874" s="11"/>
      <c r="E874" s="11"/>
      <c r="F874" s="22"/>
      <c r="G874" s="22"/>
      <c r="H874" s="53"/>
      <c r="I874" s="7"/>
      <c r="J874" s="7"/>
    </row>
    <row r="875" spans="1:10" s="190" customFormat="1" x14ac:dyDescent="0.25">
      <c r="A875" s="6"/>
      <c r="B875" s="8"/>
      <c r="C875" s="8"/>
      <c r="D875" s="11"/>
      <c r="E875" s="11"/>
      <c r="F875" s="22"/>
      <c r="G875" s="22"/>
      <c r="H875" s="53"/>
      <c r="I875" s="7"/>
      <c r="J875" s="7"/>
    </row>
    <row r="876" spans="1:10" s="190" customFormat="1" x14ac:dyDescent="0.25">
      <c r="A876" s="6"/>
      <c r="B876" s="8"/>
      <c r="C876" s="8"/>
      <c r="D876" s="11"/>
      <c r="E876" s="11"/>
      <c r="F876" s="22"/>
      <c r="G876" s="22"/>
      <c r="H876" s="53"/>
      <c r="I876" s="7"/>
      <c r="J876" s="7"/>
    </row>
    <row r="877" spans="1:10" s="190" customFormat="1" x14ac:dyDescent="0.25">
      <c r="A877" s="6"/>
      <c r="B877" s="8"/>
      <c r="C877" s="8"/>
      <c r="D877" s="11"/>
      <c r="E877" s="11"/>
      <c r="F877" s="22"/>
      <c r="G877" s="22"/>
      <c r="H877" s="53"/>
      <c r="I877" s="7"/>
      <c r="J877" s="7"/>
    </row>
    <row r="878" spans="1:10" s="190" customFormat="1" x14ac:dyDescent="0.25">
      <c r="A878" s="6"/>
      <c r="B878" s="8"/>
      <c r="C878" s="8"/>
      <c r="D878" s="11"/>
      <c r="E878" s="11"/>
      <c r="F878" s="22"/>
      <c r="G878" s="22"/>
      <c r="H878" s="53"/>
      <c r="I878" s="7"/>
      <c r="J878" s="7"/>
    </row>
    <row r="879" spans="1:10" s="190" customFormat="1" x14ac:dyDescent="0.25">
      <c r="A879" s="6"/>
      <c r="B879" s="8"/>
      <c r="C879" s="8"/>
      <c r="D879" s="11"/>
      <c r="E879" s="11"/>
      <c r="F879" s="22"/>
      <c r="G879" s="22"/>
      <c r="H879" s="53"/>
      <c r="I879" s="7"/>
      <c r="J879" s="7"/>
    </row>
    <row r="880" spans="1:10" s="190" customFormat="1" x14ac:dyDescent="0.25">
      <c r="A880" s="6"/>
      <c r="B880" s="8"/>
      <c r="C880" s="8"/>
      <c r="D880" s="11"/>
      <c r="E880" s="11"/>
      <c r="F880" s="22"/>
      <c r="G880" s="22"/>
      <c r="H880" s="53"/>
      <c r="I880" s="7"/>
      <c r="J880" s="7"/>
    </row>
    <row r="881" spans="1:10" s="190" customFormat="1" x14ac:dyDescent="0.25">
      <c r="A881" s="6"/>
      <c r="B881" s="8"/>
      <c r="C881" s="8"/>
      <c r="D881" s="11"/>
      <c r="E881" s="11"/>
      <c r="F881" s="22"/>
      <c r="G881" s="22"/>
      <c r="H881" s="53"/>
      <c r="I881" s="7"/>
      <c r="J881" s="7"/>
    </row>
    <row r="882" spans="1:10" s="190" customFormat="1" x14ac:dyDescent="0.25">
      <c r="A882" s="6"/>
      <c r="B882" s="8"/>
      <c r="C882" s="8"/>
      <c r="D882" s="11"/>
      <c r="E882" s="11"/>
      <c r="F882" s="22"/>
      <c r="G882" s="22"/>
      <c r="H882" s="53"/>
      <c r="I882" s="7"/>
      <c r="J882" s="7"/>
    </row>
    <row r="883" spans="1:10" s="190" customFormat="1" x14ac:dyDescent="0.25">
      <c r="A883" s="6"/>
      <c r="B883" s="8"/>
      <c r="C883" s="8"/>
      <c r="D883" s="11"/>
      <c r="E883" s="11"/>
      <c r="F883" s="22"/>
      <c r="G883" s="22"/>
      <c r="H883" s="53"/>
      <c r="I883" s="7"/>
      <c r="J883" s="7"/>
    </row>
    <row r="884" spans="1:10" s="190" customFormat="1" x14ac:dyDescent="0.25">
      <c r="A884" s="6"/>
      <c r="B884" s="8"/>
      <c r="C884" s="8"/>
      <c r="D884" s="11"/>
      <c r="E884" s="11"/>
      <c r="F884" s="22"/>
      <c r="G884" s="22"/>
      <c r="H884" s="53"/>
      <c r="I884" s="7"/>
      <c r="J884" s="7"/>
    </row>
    <row r="885" spans="1:10" s="190" customFormat="1" x14ac:dyDescent="0.25">
      <c r="A885" s="6"/>
      <c r="B885" s="8"/>
      <c r="C885" s="8"/>
      <c r="D885" s="11"/>
      <c r="E885" s="11"/>
      <c r="F885" s="22"/>
      <c r="G885" s="22"/>
      <c r="H885" s="53"/>
      <c r="I885" s="7"/>
      <c r="J885" s="7"/>
    </row>
    <row r="886" spans="1:10" s="190" customFormat="1" x14ac:dyDescent="0.25">
      <c r="A886" s="6"/>
      <c r="B886" s="8"/>
      <c r="C886" s="8"/>
      <c r="D886" s="11"/>
      <c r="E886" s="11"/>
      <c r="F886" s="22"/>
      <c r="G886" s="22"/>
      <c r="H886" s="53"/>
      <c r="I886" s="7"/>
      <c r="J886" s="7"/>
    </row>
    <row r="887" spans="1:10" s="190" customFormat="1" x14ac:dyDescent="0.25">
      <c r="A887" s="6"/>
      <c r="B887" s="8"/>
      <c r="C887" s="8"/>
      <c r="D887" s="11"/>
      <c r="E887" s="11"/>
      <c r="F887" s="22"/>
      <c r="G887" s="22"/>
      <c r="H887" s="53"/>
      <c r="I887" s="7"/>
      <c r="J887" s="7"/>
    </row>
    <row r="888" spans="1:10" s="190" customFormat="1" x14ac:dyDescent="0.25">
      <c r="A888" s="6"/>
      <c r="B888" s="8"/>
      <c r="C888" s="8"/>
      <c r="D888" s="11"/>
      <c r="E888" s="11"/>
      <c r="F888" s="22"/>
      <c r="G888" s="22"/>
      <c r="H888" s="53"/>
      <c r="I888" s="7"/>
      <c r="J888" s="7"/>
    </row>
    <row r="889" spans="1:10" s="190" customFormat="1" x14ac:dyDescent="0.25">
      <c r="A889" s="6"/>
      <c r="B889" s="8"/>
      <c r="C889" s="8"/>
      <c r="D889" s="11"/>
      <c r="E889" s="11"/>
      <c r="F889" s="22"/>
      <c r="G889" s="22"/>
      <c r="H889" s="53"/>
      <c r="I889" s="7"/>
      <c r="J889" s="7"/>
    </row>
    <row r="890" spans="1:10" s="190" customFormat="1" x14ac:dyDescent="0.25">
      <c r="A890" s="6"/>
      <c r="B890" s="8"/>
      <c r="C890" s="8"/>
      <c r="D890" s="11"/>
      <c r="E890" s="11"/>
      <c r="F890" s="22"/>
      <c r="G890" s="22"/>
      <c r="H890" s="53"/>
      <c r="I890" s="7"/>
      <c r="J890" s="7"/>
    </row>
    <row r="891" spans="1:10" s="190" customFormat="1" x14ac:dyDescent="0.25">
      <c r="A891" s="6"/>
      <c r="B891" s="8"/>
      <c r="C891" s="8"/>
      <c r="D891" s="11"/>
      <c r="E891" s="11"/>
      <c r="F891" s="22"/>
      <c r="G891" s="22"/>
      <c r="H891" s="53"/>
      <c r="I891" s="7"/>
      <c r="J891" s="7"/>
    </row>
    <row r="892" spans="1:10" s="190" customFormat="1" x14ac:dyDescent="0.25">
      <c r="A892" s="6"/>
      <c r="B892" s="8"/>
      <c r="C892" s="8"/>
      <c r="D892" s="11"/>
      <c r="E892" s="11"/>
      <c r="F892" s="22"/>
      <c r="G892" s="22"/>
      <c r="H892" s="53"/>
      <c r="I892" s="7"/>
      <c r="J892" s="7"/>
    </row>
    <row r="893" spans="1:10" s="190" customFormat="1" x14ac:dyDescent="0.25">
      <c r="A893" s="6"/>
      <c r="B893" s="8"/>
      <c r="C893" s="8"/>
      <c r="D893" s="11"/>
      <c r="E893" s="11"/>
      <c r="F893" s="22"/>
      <c r="G893" s="22"/>
      <c r="H893" s="53"/>
      <c r="I893" s="7"/>
      <c r="J893" s="7"/>
    </row>
    <row r="894" spans="1:10" s="190" customFormat="1" x14ac:dyDescent="0.25">
      <c r="A894" s="6"/>
      <c r="B894" s="8"/>
      <c r="C894" s="8"/>
      <c r="D894" s="11"/>
      <c r="E894" s="11"/>
      <c r="F894" s="22"/>
      <c r="G894" s="22"/>
      <c r="H894" s="53"/>
      <c r="I894" s="7"/>
      <c r="J894" s="7"/>
    </row>
    <row r="895" spans="1:10" s="190" customFormat="1" x14ac:dyDescent="0.25">
      <c r="A895" s="6"/>
      <c r="B895" s="8"/>
      <c r="C895" s="8"/>
      <c r="D895" s="11"/>
      <c r="E895" s="11"/>
      <c r="F895" s="22"/>
      <c r="G895" s="22"/>
      <c r="H895" s="53"/>
      <c r="I895" s="7"/>
      <c r="J895" s="7"/>
    </row>
    <row r="896" spans="1:10" s="190" customFormat="1" x14ac:dyDescent="0.25">
      <c r="A896" s="6"/>
      <c r="B896" s="8"/>
      <c r="C896" s="8"/>
      <c r="D896" s="11"/>
      <c r="E896" s="11"/>
      <c r="F896" s="22"/>
      <c r="G896" s="22"/>
      <c r="H896" s="53"/>
      <c r="I896" s="7"/>
      <c r="J896" s="7"/>
    </row>
    <row r="897" spans="1:10" s="190" customFormat="1" x14ac:dyDescent="0.25">
      <c r="A897" s="6"/>
      <c r="B897" s="8"/>
      <c r="C897" s="8"/>
      <c r="D897" s="11"/>
      <c r="E897" s="11"/>
      <c r="F897" s="22"/>
      <c r="G897" s="22"/>
      <c r="H897" s="53"/>
      <c r="I897" s="7"/>
      <c r="J897" s="7"/>
    </row>
    <row r="898" spans="1:10" s="190" customFormat="1" x14ac:dyDescent="0.25">
      <c r="A898" s="6"/>
      <c r="B898" s="8"/>
      <c r="C898" s="8"/>
      <c r="D898" s="11"/>
      <c r="E898" s="11"/>
      <c r="F898" s="22"/>
      <c r="G898" s="22"/>
      <c r="H898" s="53"/>
      <c r="I898" s="7"/>
      <c r="J898" s="7"/>
    </row>
    <row r="899" spans="1:10" s="190" customFormat="1" x14ac:dyDescent="0.25">
      <c r="A899" s="6"/>
      <c r="B899" s="8"/>
      <c r="C899" s="8"/>
      <c r="D899" s="11"/>
      <c r="E899" s="11"/>
      <c r="F899" s="22"/>
      <c r="G899" s="22"/>
      <c r="H899" s="53"/>
      <c r="I899" s="7"/>
      <c r="J899" s="7"/>
    </row>
    <row r="900" spans="1:10" s="190" customFormat="1" x14ac:dyDescent="0.25">
      <c r="A900" s="6"/>
      <c r="B900" s="8"/>
      <c r="C900" s="8"/>
      <c r="D900" s="11"/>
      <c r="E900" s="11"/>
      <c r="F900" s="22"/>
      <c r="G900" s="22"/>
      <c r="H900" s="53"/>
      <c r="I900" s="7"/>
      <c r="J900" s="7"/>
    </row>
    <row r="901" spans="1:10" s="190" customFormat="1" x14ac:dyDescent="0.25">
      <c r="A901" s="6"/>
      <c r="B901" s="8"/>
      <c r="C901" s="8"/>
      <c r="D901" s="11"/>
      <c r="E901" s="11"/>
      <c r="F901" s="22"/>
      <c r="G901" s="22"/>
      <c r="H901" s="53"/>
      <c r="I901" s="7"/>
      <c r="J901" s="7"/>
    </row>
    <row r="902" spans="1:10" s="190" customFormat="1" x14ac:dyDescent="0.25">
      <c r="A902" s="6"/>
      <c r="B902" s="8"/>
      <c r="C902" s="8"/>
      <c r="D902" s="11"/>
      <c r="E902" s="11"/>
      <c r="F902" s="22"/>
      <c r="G902" s="22"/>
      <c r="H902" s="53"/>
      <c r="I902" s="7"/>
      <c r="J902" s="7"/>
    </row>
    <row r="903" spans="1:10" s="190" customFormat="1" x14ac:dyDescent="0.25">
      <c r="A903" s="6"/>
      <c r="B903" s="8"/>
      <c r="C903" s="8"/>
      <c r="D903" s="11"/>
      <c r="E903" s="11"/>
      <c r="F903" s="22"/>
      <c r="G903" s="22"/>
      <c r="H903" s="53"/>
      <c r="I903" s="7"/>
      <c r="J903" s="7"/>
    </row>
    <row r="904" spans="1:10" s="190" customFormat="1" x14ac:dyDescent="0.25">
      <c r="A904" s="6"/>
      <c r="B904" s="8"/>
      <c r="C904" s="8"/>
      <c r="D904" s="11"/>
      <c r="E904" s="11"/>
      <c r="F904" s="22"/>
      <c r="G904" s="22"/>
      <c r="H904" s="53"/>
      <c r="I904" s="7"/>
      <c r="J904" s="7"/>
    </row>
    <row r="905" spans="1:10" s="190" customFormat="1" x14ac:dyDescent="0.25">
      <c r="A905" s="6"/>
      <c r="B905" s="8"/>
      <c r="C905" s="8"/>
      <c r="D905" s="11"/>
      <c r="E905" s="11"/>
      <c r="F905" s="22"/>
      <c r="G905" s="22"/>
      <c r="H905" s="53"/>
      <c r="I905" s="7"/>
      <c r="J905" s="7"/>
    </row>
    <row r="906" spans="1:10" s="190" customFormat="1" x14ac:dyDescent="0.25">
      <c r="A906" s="6"/>
      <c r="B906" s="8"/>
      <c r="C906" s="8"/>
      <c r="D906" s="11"/>
      <c r="E906" s="11"/>
      <c r="F906" s="22"/>
      <c r="G906" s="22"/>
      <c r="H906" s="53"/>
      <c r="I906" s="7"/>
      <c r="J906" s="7"/>
    </row>
    <row r="907" spans="1:10" s="190" customFormat="1" x14ac:dyDescent="0.25">
      <c r="A907" s="6"/>
      <c r="B907" s="8"/>
      <c r="C907" s="8"/>
      <c r="D907" s="11"/>
      <c r="E907" s="11"/>
      <c r="F907" s="22"/>
      <c r="G907" s="22"/>
      <c r="H907" s="53"/>
      <c r="I907" s="7"/>
      <c r="J907" s="7"/>
    </row>
    <row r="908" spans="1:10" s="190" customFormat="1" x14ac:dyDescent="0.25">
      <c r="A908" s="6"/>
      <c r="B908" s="8"/>
      <c r="C908" s="8"/>
      <c r="D908" s="11"/>
      <c r="E908" s="11"/>
      <c r="F908" s="22"/>
      <c r="G908" s="22"/>
      <c r="H908" s="53"/>
      <c r="I908" s="7"/>
      <c r="J908" s="7"/>
    </row>
    <row r="909" spans="1:10" s="190" customFormat="1" x14ac:dyDescent="0.25">
      <c r="A909" s="6"/>
      <c r="B909" s="8"/>
      <c r="C909" s="8"/>
      <c r="D909" s="11"/>
      <c r="E909" s="11"/>
      <c r="F909" s="22"/>
      <c r="G909" s="22"/>
      <c r="H909" s="53"/>
      <c r="I909" s="7"/>
      <c r="J909" s="7"/>
    </row>
    <row r="910" spans="1:10" s="190" customFormat="1" x14ac:dyDescent="0.25">
      <c r="A910" s="6"/>
      <c r="B910" s="8"/>
      <c r="C910" s="8"/>
      <c r="D910" s="11"/>
      <c r="E910" s="11"/>
      <c r="F910" s="22"/>
      <c r="G910" s="22"/>
      <c r="H910" s="53"/>
      <c r="I910" s="7"/>
      <c r="J910" s="7"/>
    </row>
    <row r="911" spans="1:10" s="190" customFormat="1" x14ac:dyDescent="0.25">
      <c r="A911" s="6"/>
      <c r="B911" s="8"/>
      <c r="C911" s="8"/>
      <c r="D911" s="11"/>
      <c r="E911" s="11"/>
      <c r="F911" s="22"/>
      <c r="G911" s="22"/>
      <c r="H911" s="53"/>
      <c r="I911" s="7"/>
      <c r="J911" s="7"/>
    </row>
    <row r="912" spans="1:10" s="190" customFormat="1" x14ac:dyDescent="0.25">
      <c r="A912" s="6"/>
      <c r="B912" s="8"/>
      <c r="C912" s="8"/>
      <c r="D912" s="11"/>
      <c r="E912" s="11"/>
      <c r="F912" s="22"/>
      <c r="G912" s="22"/>
      <c r="H912" s="53"/>
      <c r="I912" s="7"/>
      <c r="J912" s="7"/>
    </row>
    <row r="913" spans="1:10" s="190" customFormat="1" x14ac:dyDescent="0.25">
      <c r="A913" s="6"/>
      <c r="B913" s="8"/>
      <c r="C913" s="8"/>
      <c r="D913" s="11"/>
      <c r="E913" s="11"/>
      <c r="F913" s="22"/>
      <c r="G913" s="22"/>
      <c r="H913" s="53"/>
      <c r="I913" s="7"/>
      <c r="J913" s="7"/>
    </row>
    <row r="914" spans="1:10" s="190" customFormat="1" x14ac:dyDescent="0.25">
      <c r="A914" s="6"/>
      <c r="B914" s="8"/>
      <c r="C914" s="8"/>
      <c r="D914" s="11"/>
      <c r="E914" s="11"/>
      <c r="F914" s="22"/>
      <c r="G914" s="22"/>
      <c r="H914" s="53"/>
      <c r="I914" s="7"/>
      <c r="J914" s="7"/>
    </row>
    <row r="915" spans="1:10" s="190" customFormat="1" x14ac:dyDescent="0.25">
      <c r="A915" s="6"/>
      <c r="B915" s="8"/>
      <c r="C915" s="8"/>
      <c r="D915" s="11"/>
      <c r="E915" s="11"/>
      <c r="F915" s="22"/>
      <c r="G915" s="22"/>
      <c r="H915" s="53"/>
      <c r="I915" s="7"/>
      <c r="J915" s="7"/>
    </row>
    <row r="916" spans="1:10" s="190" customFormat="1" x14ac:dyDescent="0.25">
      <c r="A916" s="6"/>
      <c r="B916" s="8"/>
      <c r="C916" s="8"/>
      <c r="D916" s="11"/>
      <c r="E916" s="11"/>
      <c r="F916" s="22"/>
      <c r="G916" s="22"/>
      <c r="H916" s="53"/>
      <c r="I916" s="7"/>
      <c r="J916" s="7"/>
    </row>
    <row r="917" spans="1:10" s="190" customFormat="1" x14ac:dyDescent="0.25">
      <c r="A917" s="6"/>
      <c r="B917" s="8"/>
      <c r="C917" s="8"/>
      <c r="D917" s="11"/>
      <c r="E917" s="11"/>
      <c r="F917" s="22"/>
      <c r="G917" s="22"/>
      <c r="H917" s="53"/>
      <c r="I917" s="7"/>
      <c r="J917" s="7"/>
    </row>
    <row r="918" spans="1:10" s="190" customFormat="1" x14ac:dyDescent="0.25">
      <c r="A918" s="6"/>
      <c r="B918" s="8"/>
      <c r="C918" s="8"/>
      <c r="D918" s="11"/>
      <c r="E918" s="11"/>
      <c r="F918" s="22"/>
      <c r="G918" s="22"/>
      <c r="H918" s="53"/>
      <c r="I918" s="7"/>
      <c r="J918" s="7"/>
    </row>
    <row r="919" spans="1:10" s="190" customFormat="1" x14ac:dyDescent="0.25">
      <c r="A919" s="6"/>
      <c r="B919" s="8"/>
      <c r="C919" s="8"/>
      <c r="D919" s="11"/>
      <c r="E919" s="11"/>
      <c r="F919" s="22"/>
      <c r="G919" s="22"/>
      <c r="H919" s="53"/>
      <c r="I919" s="7"/>
      <c r="J919" s="7"/>
    </row>
    <row r="920" spans="1:10" s="190" customFormat="1" x14ac:dyDescent="0.25">
      <c r="A920" s="6"/>
      <c r="B920" s="8"/>
      <c r="C920" s="8"/>
      <c r="D920" s="11"/>
      <c r="E920" s="11"/>
      <c r="F920" s="22"/>
      <c r="G920" s="22"/>
      <c r="H920" s="53"/>
      <c r="I920" s="7"/>
      <c r="J920" s="7"/>
    </row>
    <row r="921" spans="1:10" s="190" customFormat="1" x14ac:dyDescent="0.25">
      <c r="A921" s="6"/>
      <c r="B921" s="8"/>
      <c r="C921" s="8"/>
      <c r="D921" s="11"/>
      <c r="E921" s="11"/>
      <c r="F921" s="22"/>
      <c r="G921" s="22"/>
      <c r="H921" s="53"/>
      <c r="I921" s="7"/>
      <c r="J921" s="7"/>
    </row>
    <row r="922" spans="1:10" s="190" customFormat="1" x14ac:dyDescent="0.25">
      <c r="A922" s="6"/>
      <c r="B922" s="8"/>
      <c r="C922" s="8"/>
      <c r="D922" s="11"/>
      <c r="E922" s="11"/>
      <c r="F922" s="22"/>
      <c r="G922" s="22"/>
      <c r="H922" s="53"/>
      <c r="I922" s="7"/>
      <c r="J922" s="7"/>
    </row>
    <row r="923" spans="1:10" s="190" customFormat="1" x14ac:dyDescent="0.25">
      <c r="A923" s="6"/>
      <c r="B923" s="8"/>
      <c r="C923" s="8"/>
      <c r="D923" s="11"/>
      <c r="E923" s="11"/>
      <c r="F923" s="22"/>
      <c r="G923" s="22"/>
      <c r="H923" s="53"/>
      <c r="I923" s="7"/>
      <c r="J923" s="7"/>
    </row>
    <row r="924" spans="1:10" s="190" customFormat="1" x14ac:dyDescent="0.25">
      <c r="A924" s="6"/>
      <c r="B924" s="8"/>
      <c r="C924" s="8"/>
      <c r="D924" s="11"/>
      <c r="E924" s="11"/>
      <c r="F924" s="22"/>
      <c r="G924" s="22"/>
      <c r="H924" s="53"/>
      <c r="I924" s="7"/>
      <c r="J924" s="7"/>
    </row>
    <row r="925" spans="1:10" s="190" customFormat="1" x14ac:dyDescent="0.25">
      <c r="A925" s="6"/>
      <c r="B925" s="8"/>
      <c r="C925" s="8"/>
      <c r="D925" s="11"/>
      <c r="E925" s="11"/>
      <c r="F925" s="22"/>
      <c r="G925" s="22"/>
      <c r="H925" s="53"/>
      <c r="I925" s="7"/>
      <c r="J925" s="7"/>
    </row>
    <row r="926" spans="1:10" s="190" customFormat="1" x14ac:dyDescent="0.25">
      <c r="A926" s="6"/>
      <c r="B926" s="8"/>
      <c r="C926" s="8"/>
      <c r="D926" s="11"/>
      <c r="E926" s="11"/>
      <c r="F926" s="22"/>
      <c r="G926" s="22"/>
      <c r="H926" s="53"/>
      <c r="I926" s="7"/>
      <c r="J926" s="7"/>
    </row>
    <row r="927" spans="1:10" s="190" customFormat="1" x14ac:dyDescent="0.25">
      <c r="A927" s="6"/>
      <c r="B927" s="8"/>
      <c r="C927" s="8"/>
      <c r="D927" s="11"/>
      <c r="E927" s="11"/>
      <c r="F927" s="22"/>
      <c r="G927" s="22"/>
      <c r="H927" s="53"/>
      <c r="I927" s="7"/>
      <c r="J927" s="7"/>
    </row>
    <row r="928" spans="1:10" s="190" customFormat="1" x14ac:dyDescent="0.25">
      <c r="A928" s="6"/>
      <c r="B928" s="8"/>
      <c r="C928" s="8"/>
      <c r="D928" s="11"/>
      <c r="E928" s="11"/>
      <c r="F928" s="22"/>
      <c r="G928" s="22"/>
      <c r="H928" s="53"/>
      <c r="I928" s="7"/>
      <c r="J928" s="7"/>
    </row>
    <row r="929" spans="1:10" s="190" customFormat="1" x14ac:dyDescent="0.25">
      <c r="A929" s="6"/>
      <c r="B929" s="8"/>
      <c r="C929" s="8"/>
      <c r="D929" s="11"/>
      <c r="E929" s="11"/>
      <c r="F929" s="22"/>
      <c r="G929" s="22"/>
      <c r="H929" s="53"/>
      <c r="I929" s="7"/>
      <c r="J929" s="7"/>
    </row>
    <row r="930" spans="1:10" s="190" customFormat="1" x14ac:dyDescent="0.25">
      <c r="A930" s="6"/>
      <c r="B930" s="8"/>
      <c r="C930" s="8"/>
      <c r="D930" s="11"/>
      <c r="E930" s="11"/>
      <c r="F930" s="22"/>
      <c r="G930" s="22"/>
      <c r="H930" s="53"/>
      <c r="I930" s="7"/>
      <c r="J930" s="7"/>
    </row>
    <row r="931" spans="1:10" s="190" customFormat="1" x14ac:dyDescent="0.25">
      <c r="A931" s="6"/>
      <c r="B931" s="8"/>
      <c r="C931" s="8"/>
      <c r="D931" s="11"/>
      <c r="E931" s="11"/>
      <c r="F931" s="22"/>
      <c r="G931" s="22"/>
      <c r="H931" s="53"/>
      <c r="I931" s="7"/>
      <c r="J931" s="7"/>
    </row>
    <row r="932" spans="1:10" s="190" customFormat="1" x14ac:dyDescent="0.25">
      <c r="A932" s="6"/>
      <c r="B932" s="8"/>
      <c r="C932" s="8"/>
      <c r="D932" s="11"/>
      <c r="E932" s="11"/>
      <c r="F932" s="22"/>
      <c r="G932" s="22"/>
      <c r="H932" s="53"/>
      <c r="I932" s="7"/>
      <c r="J932" s="7"/>
    </row>
    <row r="933" spans="1:10" s="190" customFormat="1" x14ac:dyDescent="0.25">
      <c r="A933" s="6"/>
      <c r="B933" s="8"/>
      <c r="C933" s="8"/>
      <c r="D933" s="11"/>
      <c r="E933" s="11"/>
      <c r="F933" s="22"/>
      <c r="G933" s="22"/>
      <c r="H933" s="53"/>
      <c r="I933" s="7"/>
      <c r="J933" s="7"/>
    </row>
    <row r="934" spans="1:10" s="190" customFormat="1" x14ac:dyDescent="0.25">
      <c r="A934" s="6"/>
      <c r="B934" s="8"/>
      <c r="C934" s="8"/>
      <c r="D934" s="11"/>
      <c r="E934" s="11"/>
      <c r="F934" s="22"/>
      <c r="G934" s="22"/>
      <c r="H934" s="53"/>
      <c r="I934" s="7"/>
      <c r="J934" s="7"/>
    </row>
    <row r="935" spans="1:10" s="190" customFormat="1" x14ac:dyDescent="0.25">
      <c r="A935" s="6"/>
      <c r="B935" s="8"/>
      <c r="C935" s="8"/>
      <c r="D935" s="11"/>
      <c r="E935" s="11"/>
      <c r="F935" s="22"/>
      <c r="G935" s="22"/>
      <c r="H935" s="53"/>
      <c r="I935" s="7"/>
      <c r="J935" s="7"/>
    </row>
    <row r="936" spans="1:10" s="190" customFormat="1" x14ac:dyDescent="0.25">
      <c r="A936" s="6"/>
      <c r="B936" s="8"/>
      <c r="C936" s="8"/>
      <c r="D936" s="11"/>
      <c r="E936" s="11"/>
      <c r="F936" s="22"/>
      <c r="G936" s="22"/>
      <c r="H936" s="53"/>
      <c r="I936" s="7"/>
      <c r="J936" s="7"/>
    </row>
    <row r="937" spans="1:10" s="190" customFormat="1" x14ac:dyDescent="0.25">
      <c r="A937" s="6"/>
      <c r="B937" s="8"/>
      <c r="C937" s="8"/>
      <c r="D937" s="11"/>
      <c r="E937" s="11"/>
      <c r="F937" s="22"/>
      <c r="G937" s="22"/>
      <c r="H937" s="53"/>
      <c r="I937" s="7"/>
      <c r="J937" s="7"/>
    </row>
    <row r="938" spans="1:10" s="190" customFormat="1" x14ac:dyDescent="0.25">
      <c r="A938" s="6"/>
      <c r="B938" s="8"/>
      <c r="C938" s="8"/>
      <c r="D938" s="11"/>
      <c r="E938" s="11"/>
      <c r="F938" s="22"/>
      <c r="G938" s="22"/>
      <c r="H938" s="53"/>
      <c r="I938" s="7"/>
      <c r="J938" s="7"/>
    </row>
    <row r="939" spans="1:10" s="190" customFormat="1" x14ac:dyDescent="0.25">
      <c r="A939" s="6"/>
      <c r="B939" s="8"/>
      <c r="C939" s="8"/>
      <c r="D939" s="11"/>
      <c r="E939" s="11"/>
      <c r="F939" s="22"/>
      <c r="G939" s="22"/>
      <c r="H939" s="53"/>
      <c r="I939" s="7"/>
      <c r="J939" s="7"/>
    </row>
    <row r="940" spans="1:10" s="190" customFormat="1" x14ac:dyDescent="0.25">
      <c r="A940" s="6"/>
      <c r="B940" s="8"/>
      <c r="C940" s="8"/>
      <c r="D940" s="11"/>
      <c r="E940" s="11"/>
      <c r="F940" s="22"/>
      <c r="G940" s="22"/>
      <c r="H940" s="53"/>
      <c r="I940" s="7"/>
      <c r="J940" s="7"/>
    </row>
    <row r="941" spans="1:10" s="190" customFormat="1" x14ac:dyDescent="0.25">
      <c r="A941" s="6"/>
      <c r="B941" s="8"/>
      <c r="C941" s="8"/>
      <c r="D941" s="11"/>
      <c r="E941" s="11"/>
      <c r="F941" s="22"/>
      <c r="G941" s="22"/>
      <c r="H941" s="53"/>
      <c r="I941" s="7"/>
      <c r="J941" s="7"/>
    </row>
    <row r="942" spans="1:10" s="190" customFormat="1" x14ac:dyDescent="0.25">
      <c r="A942" s="6"/>
      <c r="B942" s="8"/>
      <c r="C942" s="8"/>
      <c r="D942" s="11"/>
      <c r="E942" s="11"/>
      <c r="F942" s="22"/>
      <c r="G942" s="22"/>
      <c r="H942" s="53"/>
      <c r="I942" s="7"/>
      <c r="J942" s="7"/>
    </row>
    <row r="943" spans="1:10" s="190" customFormat="1" x14ac:dyDescent="0.25">
      <c r="A943" s="6"/>
      <c r="B943" s="8"/>
      <c r="C943" s="8"/>
      <c r="D943" s="11"/>
      <c r="E943" s="11"/>
      <c r="F943" s="22"/>
      <c r="G943" s="22"/>
      <c r="H943" s="53"/>
      <c r="I943" s="7"/>
      <c r="J943" s="7"/>
    </row>
    <row r="944" spans="1:10" s="190" customFormat="1" x14ac:dyDescent="0.25">
      <c r="A944" s="6"/>
      <c r="B944" s="8"/>
      <c r="C944" s="8"/>
      <c r="D944" s="11"/>
      <c r="E944" s="11"/>
      <c r="F944" s="22"/>
      <c r="G944" s="22"/>
      <c r="H944" s="53"/>
      <c r="I944" s="7"/>
      <c r="J944" s="7"/>
    </row>
    <row r="945" spans="1:10" s="190" customFormat="1" x14ac:dyDescent="0.25">
      <c r="A945" s="6"/>
      <c r="B945" s="8"/>
      <c r="C945" s="8"/>
      <c r="D945" s="11"/>
      <c r="E945" s="11"/>
      <c r="F945" s="22"/>
      <c r="G945" s="22"/>
      <c r="H945" s="53"/>
      <c r="I945" s="7"/>
      <c r="J945" s="7"/>
    </row>
    <row r="946" spans="1:10" s="190" customFormat="1" x14ac:dyDescent="0.25">
      <c r="A946" s="6"/>
      <c r="B946" s="8"/>
      <c r="C946" s="8"/>
      <c r="D946" s="11"/>
      <c r="E946" s="11"/>
      <c r="F946" s="22"/>
      <c r="G946" s="22"/>
      <c r="H946" s="53"/>
      <c r="I946" s="7"/>
      <c r="J946" s="7"/>
    </row>
    <row r="947" spans="1:10" s="190" customFormat="1" x14ac:dyDescent="0.25">
      <c r="A947" s="6"/>
      <c r="B947" s="8"/>
      <c r="C947" s="8"/>
      <c r="D947" s="11"/>
      <c r="E947" s="11"/>
      <c r="F947" s="22"/>
      <c r="G947" s="22"/>
      <c r="H947" s="53"/>
      <c r="I947" s="7"/>
      <c r="J947" s="7"/>
    </row>
    <row r="948" spans="1:10" s="190" customFormat="1" x14ac:dyDescent="0.25">
      <c r="A948" s="6"/>
      <c r="B948" s="8"/>
      <c r="C948" s="8"/>
      <c r="D948" s="11"/>
      <c r="E948" s="11"/>
      <c r="F948" s="22"/>
      <c r="G948" s="22"/>
      <c r="H948" s="53"/>
      <c r="I948" s="7"/>
      <c r="J948" s="7"/>
    </row>
    <row r="949" spans="1:10" s="190" customFormat="1" x14ac:dyDescent="0.25">
      <c r="A949" s="6"/>
      <c r="B949" s="8"/>
      <c r="C949" s="8"/>
      <c r="D949" s="11"/>
      <c r="E949" s="11"/>
      <c r="F949" s="22"/>
      <c r="G949" s="22"/>
      <c r="H949" s="53"/>
      <c r="I949" s="7"/>
      <c r="J949" s="7"/>
    </row>
    <row r="950" spans="1:10" s="190" customFormat="1" x14ac:dyDescent="0.25">
      <c r="A950" s="6"/>
      <c r="B950" s="8"/>
      <c r="C950" s="8"/>
      <c r="D950" s="11"/>
      <c r="E950" s="11"/>
      <c r="F950" s="22"/>
      <c r="G950" s="22"/>
      <c r="H950" s="53"/>
      <c r="I950" s="7"/>
      <c r="J950" s="7"/>
    </row>
    <row r="951" spans="1:10" s="190" customFormat="1" x14ac:dyDescent="0.25">
      <c r="A951" s="6"/>
      <c r="B951" s="8"/>
      <c r="C951" s="8"/>
      <c r="D951" s="11"/>
      <c r="E951" s="11"/>
      <c r="F951" s="22"/>
      <c r="G951" s="22"/>
      <c r="H951" s="53"/>
      <c r="I951" s="7"/>
      <c r="J951" s="7"/>
    </row>
    <row r="952" spans="1:10" s="190" customFormat="1" x14ac:dyDescent="0.25">
      <c r="A952" s="6"/>
      <c r="B952" s="8"/>
      <c r="C952" s="8"/>
      <c r="D952" s="11"/>
      <c r="E952" s="11"/>
      <c r="F952" s="22"/>
      <c r="G952" s="22"/>
      <c r="H952" s="53"/>
      <c r="I952" s="7"/>
      <c r="J952" s="7"/>
    </row>
    <row r="953" spans="1:10" s="190" customFormat="1" x14ac:dyDescent="0.25">
      <c r="A953" s="6"/>
      <c r="B953" s="8"/>
      <c r="C953" s="8"/>
      <c r="D953" s="11"/>
      <c r="E953" s="11"/>
      <c r="F953" s="22"/>
      <c r="G953" s="22"/>
      <c r="H953" s="53"/>
      <c r="I953" s="7"/>
      <c r="J953" s="7"/>
    </row>
    <row r="954" spans="1:10" s="190" customFormat="1" x14ac:dyDescent="0.25">
      <c r="A954" s="6"/>
      <c r="B954" s="8"/>
      <c r="C954" s="8"/>
      <c r="D954" s="11"/>
      <c r="E954" s="11"/>
      <c r="F954" s="22"/>
      <c r="G954" s="22"/>
      <c r="H954" s="53"/>
      <c r="I954" s="7"/>
      <c r="J954" s="7"/>
    </row>
    <row r="955" spans="1:10" s="190" customFormat="1" x14ac:dyDescent="0.25">
      <c r="A955" s="6"/>
      <c r="B955" s="8"/>
      <c r="C955" s="8"/>
      <c r="D955" s="11"/>
      <c r="E955" s="11"/>
      <c r="F955" s="22"/>
      <c r="G955" s="22"/>
      <c r="H955" s="53"/>
      <c r="I955" s="7"/>
      <c r="J955" s="7"/>
    </row>
    <row r="956" spans="1:10" s="190" customFormat="1" x14ac:dyDescent="0.25">
      <c r="A956" s="6"/>
      <c r="B956" s="8"/>
      <c r="C956" s="8"/>
      <c r="D956" s="11"/>
      <c r="E956" s="11"/>
      <c r="F956" s="22"/>
      <c r="G956" s="22"/>
      <c r="H956" s="53"/>
      <c r="I956" s="7"/>
      <c r="J956" s="7"/>
    </row>
    <row r="957" spans="1:10" s="190" customFormat="1" x14ac:dyDescent="0.25">
      <c r="A957" s="6"/>
      <c r="B957" s="8"/>
      <c r="C957" s="8"/>
      <c r="D957" s="11"/>
      <c r="E957" s="11"/>
      <c r="F957" s="22"/>
      <c r="G957" s="22"/>
      <c r="H957" s="53"/>
      <c r="I957" s="7"/>
      <c r="J957" s="7"/>
    </row>
    <row r="958" spans="1:10" s="190" customFormat="1" x14ac:dyDescent="0.25">
      <c r="A958" s="6"/>
      <c r="B958" s="8"/>
      <c r="C958" s="8"/>
      <c r="D958" s="11"/>
      <c r="E958" s="11"/>
      <c r="F958" s="22"/>
      <c r="G958" s="22"/>
      <c r="H958" s="53"/>
      <c r="I958" s="7"/>
      <c r="J958" s="7"/>
    </row>
    <row r="959" spans="1:10" s="190" customFormat="1" x14ac:dyDescent="0.25">
      <c r="A959" s="6"/>
      <c r="B959" s="8"/>
      <c r="C959" s="8"/>
      <c r="D959" s="11"/>
      <c r="E959" s="11"/>
      <c r="F959" s="22"/>
      <c r="G959" s="22"/>
      <c r="H959" s="53"/>
      <c r="I959" s="7"/>
      <c r="J959" s="7"/>
    </row>
    <row r="960" spans="1:10" s="190" customFormat="1" x14ac:dyDescent="0.25">
      <c r="A960" s="6"/>
      <c r="B960" s="8"/>
      <c r="C960" s="8"/>
      <c r="D960" s="11"/>
      <c r="E960" s="11"/>
      <c r="F960" s="22"/>
      <c r="G960" s="22"/>
      <c r="H960" s="53"/>
      <c r="I960" s="7"/>
      <c r="J960" s="7"/>
    </row>
    <row r="961" spans="1:10" s="190" customFormat="1" x14ac:dyDescent="0.25">
      <c r="A961" s="6"/>
      <c r="B961" s="8"/>
      <c r="C961" s="8"/>
      <c r="D961" s="11"/>
      <c r="E961" s="11"/>
      <c r="F961" s="22"/>
      <c r="G961" s="22"/>
      <c r="H961" s="53"/>
      <c r="I961" s="7"/>
      <c r="J961" s="7"/>
    </row>
    <row r="962" spans="1:10" s="190" customFormat="1" x14ac:dyDescent="0.25">
      <c r="A962" s="6"/>
      <c r="B962" s="8"/>
      <c r="C962" s="8"/>
      <c r="D962" s="11"/>
      <c r="E962" s="11"/>
      <c r="F962" s="22"/>
      <c r="G962" s="22"/>
      <c r="H962" s="53"/>
      <c r="I962" s="7"/>
      <c r="J962" s="7"/>
    </row>
    <row r="963" spans="1:10" s="190" customFormat="1" x14ac:dyDescent="0.25">
      <c r="A963" s="6"/>
      <c r="B963" s="8"/>
      <c r="C963" s="8"/>
      <c r="D963" s="11"/>
      <c r="E963" s="11"/>
      <c r="F963" s="22"/>
      <c r="G963" s="22"/>
      <c r="H963" s="53"/>
      <c r="I963" s="7"/>
      <c r="J963" s="7"/>
    </row>
    <row r="964" spans="1:10" s="190" customFormat="1" x14ac:dyDescent="0.25">
      <c r="A964" s="6"/>
      <c r="B964" s="8"/>
      <c r="C964" s="8"/>
      <c r="D964" s="11"/>
      <c r="E964" s="11"/>
      <c r="F964" s="22"/>
      <c r="G964" s="22"/>
      <c r="H964" s="53"/>
      <c r="I964" s="7"/>
      <c r="J964" s="7"/>
    </row>
    <row r="965" spans="1:10" s="190" customFormat="1" x14ac:dyDescent="0.25">
      <c r="A965" s="6"/>
      <c r="B965" s="8"/>
      <c r="C965" s="8"/>
      <c r="D965" s="11"/>
      <c r="E965" s="11"/>
      <c r="F965" s="22"/>
      <c r="G965" s="22"/>
      <c r="H965" s="53"/>
      <c r="I965" s="7"/>
      <c r="J965" s="7"/>
    </row>
    <row r="966" spans="1:10" s="190" customFormat="1" x14ac:dyDescent="0.25">
      <c r="A966" s="6"/>
      <c r="B966" s="8"/>
      <c r="C966" s="8"/>
      <c r="D966" s="11"/>
      <c r="E966" s="11"/>
      <c r="F966" s="22"/>
      <c r="G966" s="22"/>
      <c r="H966" s="53"/>
      <c r="I966" s="7"/>
      <c r="J966" s="7"/>
    </row>
    <row r="967" spans="1:10" s="190" customFormat="1" x14ac:dyDescent="0.25">
      <c r="A967" s="6"/>
      <c r="B967" s="8"/>
      <c r="C967" s="8"/>
      <c r="D967" s="11"/>
      <c r="E967" s="11"/>
      <c r="F967" s="22"/>
      <c r="G967" s="22"/>
      <c r="H967" s="53"/>
      <c r="I967" s="7"/>
      <c r="J967" s="7"/>
    </row>
    <row r="968" spans="1:10" s="190" customFormat="1" x14ac:dyDescent="0.25">
      <c r="A968" s="6"/>
      <c r="B968" s="8"/>
      <c r="C968" s="8"/>
      <c r="D968" s="11"/>
      <c r="E968" s="11"/>
      <c r="F968" s="22"/>
      <c r="G968" s="22"/>
      <c r="H968" s="53"/>
      <c r="I968" s="7"/>
      <c r="J968" s="7"/>
    </row>
    <row r="969" spans="1:10" s="190" customFormat="1" x14ac:dyDescent="0.25">
      <c r="A969" s="6"/>
      <c r="B969" s="8"/>
      <c r="C969" s="8"/>
      <c r="D969" s="11"/>
      <c r="E969" s="11"/>
      <c r="F969" s="22"/>
      <c r="G969" s="22"/>
      <c r="H969" s="53"/>
      <c r="I969" s="7"/>
      <c r="J969" s="7"/>
    </row>
    <row r="970" spans="1:10" s="190" customFormat="1" x14ac:dyDescent="0.25">
      <c r="A970" s="6"/>
      <c r="B970" s="8"/>
      <c r="C970" s="8"/>
      <c r="D970" s="11"/>
      <c r="E970" s="11"/>
      <c r="F970" s="22"/>
      <c r="G970" s="22"/>
      <c r="H970" s="53"/>
      <c r="I970" s="7"/>
      <c r="J970" s="7"/>
    </row>
    <row r="971" spans="1:10" s="190" customFormat="1" x14ac:dyDescent="0.25">
      <c r="A971" s="6"/>
      <c r="B971" s="8"/>
      <c r="C971" s="8"/>
      <c r="D971" s="11"/>
      <c r="E971" s="11"/>
      <c r="F971" s="22"/>
      <c r="G971" s="22"/>
      <c r="H971" s="53"/>
      <c r="I971" s="7"/>
      <c r="J971" s="7"/>
    </row>
    <row r="972" spans="1:10" s="190" customFormat="1" x14ac:dyDescent="0.25">
      <c r="A972" s="6"/>
      <c r="B972" s="8"/>
      <c r="C972" s="8"/>
      <c r="D972" s="11"/>
      <c r="E972" s="11"/>
      <c r="F972" s="22"/>
      <c r="G972" s="22"/>
      <c r="H972" s="53"/>
      <c r="I972" s="7"/>
      <c r="J972" s="7"/>
    </row>
    <row r="973" spans="1:10" s="190" customFormat="1" x14ac:dyDescent="0.25">
      <c r="A973" s="6"/>
      <c r="B973" s="8"/>
      <c r="C973" s="8"/>
      <c r="D973" s="11"/>
      <c r="E973" s="11"/>
      <c r="F973" s="22"/>
      <c r="G973" s="22"/>
      <c r="H973" s="53"/>
      <c r="I973" s="7"/>
      <c r="J973" s="7"/>
    </row>
    <row r="974" spans="1:10" s="190" customFormat="1" x14ac:dyDescent="0.25">
      <c r="A974" s="6"/>
      <c r="B974" s="8"/>
      <c r="C974" s="8"/>
      <c r="D974" s="11"/>
      <c r="E974" s="11"/>
      <c r="F974" s="22"/>
      <c r="G974" s="22"/>
      <c r="H974" s="53"/>
      <c r="I974" s="7"/>
      <c r="J974" s="7"/>
    </row>
    <row r="975" spans="1:10" s="190" customFormat="1" x14ac:dyDescent="0.25">
      <c r="A975" s="6"/>
      <c r="B975" s="8"/>
      <c r="C975" s="8"/>
      <c r="D975" s="11"/>
      <c r="E975" s="11"/>
      <c r="F975" s="22"/>
      <c r="G975" s="22"/>
      <c r="H975" s="53"/>
      <c r="I975" s="7"/>
      <c r="J975" s="7"/>
    </row>
    <row r="976" spans="1:10" s="190" customFormat="1" x14ac:dyDescent="0.25">
      <c r="A976" s="6"/>
      <c r="B976" s="8"/>
      <c r="C976" s="8"/>
      <c r="D976" s="11"/>
      <c r="E976" s="11"/>
      <c r="F976" s="22"/>
      <c r="G976" s="22"/>
      <c r="H976" s="53"/>
      <c r="I976" s="7"/>
      <c r="J976" s="7"/>
    </row>
    <row r="977" spans="1:10" s="190" customFormat="1" x14ac:dyDescent="0.25">
      <c r="A977" s="6"/>
      <c r="B977" s="8"/>
      <c r="C977" s="8"/>
      <c r="D977" s="11"/>
      <c r="E977" s="11"/>
      <c r="F977" s="22"/>
      <c r="G977" s="22"/>
      <c r="H977" s="53"/>
      <c r="I977" s="7"/>
      <c r="J977" s="7"/>
    </row>
    <row r="978" spans="1:10" s="190" customFormat="1" x14ac:dyDescent="0.25">
      <c r="A978" s="6"/>
      <c r="B978" s="8"/>
      <c r="C978" s="8"/>
      <c r="D978" s="11"/>
      <c r="E978" s="11"/>
      <c r="F978" s="22"/>
      <c r="G978" s="22"/>
      <c r="H978" s="53"/>
      <c r="I978" s="7"/>
      <c r="J978" s="7"/>
    </row>
    <row r="979" spans="1:10" s="190" customFormat="1" x14ac:dyDescent="0.25">
      <c r="A979" s="6"/>
      <c r="B979" s="8"/>
      <c r="C979" s="8"/>
      <c r="D979" s="11"/>
      <c r="E979" s="11"/>
      <c r="F979" s="22"/>
      <c r="G979" s="22"/>
      <c r="H979" s="53"/>
      <c r="I979" s="7"/>
      <c r="J979" s="7"/>
    </row>
    <row r="980" spans="1:10" s="190" customFormat="1" x14ac:dyDescent="0.25">
      <c r="A980" s="6"/>
      <c r="B980" s="8"/>
      <c r="C980" s="8"/>
      <c r="D980" s="11"/>
      <c r="E980" s="11"/>
      <c r="F980" s="22"/>
      <c r="G980" s="22"/>
      <c r="H980" s="53"/>
      <c r="I980" s="7"/>
      <c r="J980" s="7"/>
    </row>
    <row r="981" spans="1:10" s="190" customFormat="1" x14ac:dyDescent="0.25">
      <c r="A981" s="6"/>
      <c r="B981" s="8"/>
      <c r="C981" s="8"/>
      <c r="D981" s="11"/>
      <c r="E981" s="11"/>
      <c r="F981" s="22"/>
      <c r="G981" s="22"/>
      <c r="H981" s="53"/>
      <c r="I981" s="7"/>
      <c r="J981" s="7"/>
    </row>
    <row r="982" spans="1:10" s="190" customFormat="1" x14ac:dyDescent="0.25">
      <c r="A982" s="6"/>
      <c r="B982" s="8"/>
      <c r="C982" s="8"/>
      <c r="D982" s="11"/>
      <c r="E982" s="11"/>
      <c r="F982" s="22"/>
      <c r="G982" s="22"/>
      <c r="H982" s="53"/>
      <c r="I982" s="7"/>
      <c r="J982" s="7"/>
    </row>
    <row r="983" spans="1:10" s="190" customFormat="1" x14ac:dyDescent="0.25">
      <c r="A983" s="6"/>
      <c r="B983" s="8"/>
      <c r="C983" s="8"/>
      <c r="D983" s="11"/>
      <c r="E983" s="11"/>
      <c r="F983" s="22"/>
      <c r="G983" s="22"/>
      <c r="H983" s="53"/>
      <c r="I983" s="7"/>
      <c r="J983" s="7"/>
    </row>
    <row r="984" spans="1:10" s="190" customFormat="1" x14ac:dyDescent="0.25">
      <c r="A984" s="6"/>
      <c r="B984" s="8"/>
      <c r="C984" s="8"/>
      <c r="D984" s="11"/>
      <c r="E984" s="11"/>
      <c r="F984" s="22"/>
      <c r="G984" s="22"/>
      <c r="H984" s="53"/>
      <c r="I984" s="7"/>
      <c r="J984" s="7"/>
    </row>
    <row r="985" spans="1:10" s="190" customFormat="1" x14ac:dyDescent="0.25">
      <c r="A985" s="6"/>
      <c r="B985" s="8"/>
      <c r="C985" s="8"/>
      <c r="D985" s="11"/>
      <c r="E985" s="11"/>
      <c r="F985" s="22"/>
      <c r="G985" s="22"/>
      <c r="H985" s="53"/>
      <c r="I985" s="7"/>
      <c r="J985" s="7"/>
    </row>
    <row r="986" spans="1:10" s="190" customFormat="1" x14ac:dyDescent="0.25">
      <c r="A986" s="6"/>
      <c r="B986" s="8"/>
      <c r="C986" s="8"/>
      <c r="D986" s="11"/>
      <c r="E986" s="11"/>
      <c r="F986" s="22"/>
      <c r="G986" s="22"/>
      <c r="H986" s="53"/>
      <c r="I986" s="7"/>
      <c r="J986" s="7"/>
    </row>
    <row r="987" spans="1:10" s="190" customFormat="1" x14ac:dyDescent="0.25">
      <c r="A987" s="6"/>
      <c r="B987" s="8"/>
      <c r="C987" s="8"/>
      <c r="D987" s="11"/>
      <c r="E987" s="11"/>
      <c r="F987" s="22"/>
      <c r="G987" s="22"/>
      <c r="H987" s="53"/>
      <c r="I987" s="7"/>
      <c r="J987" s="7"/>
    </row>
    <row r="988" spans="1:10" s="190" customFormat="1" x14ac:dyDescent="0.25">
      <c r="A988" s="6"/>
      <c r="B988" s="8"/>
      <c r="C988" s="8"/>
      <c r="D988" s="11"/>
      <c r="E988" s="11"/>
      <c r="F988" s="22"/>
      <c r="G988" s="22"/>
      <c r="H988" s="53"/>
      <c r="I988" s="7"/>
      <c r="J988" s="7"/>
    </row>
    <row r="989" spans="1:10" s="190" customFormat="1" x14ac:dyDescent="0.25">
      <c r="A989" s="6"/>
      <c r="B989" s="8"/>
      <c r="C989" s="8"/>
      <c r="D989" s="11"/>
      <c r="E989" s="11"/>
      <c r="F989" s="22"/>
      <c r="G989" s="22"/>
      <c r="H989" s="53"/>
      <c r="I989" s="7"/>
      <c r="J989" s="7"/>
    </row>
    <row r="990" spans="1:10" s="190" customFormat="1" x14ac:dyDescent="0.25">
      <c r="A990" s="6"/>
      <c r="B990" s="8"/>
      <c r="C990" s="8"/>
      <c r="D990" s="11"/>
      <c r="E990" s="11"/>
      <c r="F990" s="22"/>
      <c r="G990" s="22"/>
      <c r="H990" s="53"/>
      <c r="I990" s="7"/>
      <c r="J990" s="7"/>
    </row>
    <row r="991" spans="1:10" s="190" customFormat="1" x14ac:dyDescent="0.25">
      <c r="A991" s="6"/>
      <c r="B991" s="8"/>
      <c r="C991" s="8"/>
      <c r="D991" s="11"/>
      <c r="E991" s="11"/>
      <c r="F991" s="22"/>
      <c r="G991" s="22"/>
      <c r="H991" s="53"/>
      <c r="I991" s="7"/>
      <c r="J991" s="7"/>
    </row>
    <row r="992" spans="1:10" s="190" customFormat="1" x14ac:dyDescent="0.25">
      <c r="A992" s="6"/>
      <c r="B992" s="8"/>
      <c r="C992" s="8"/>
      <c r="D992" s="11"/>
      <c r="E992" s="11"/>
      <c r="F992" s="22"/>
      <c r="G992" s="22"/>
      <c r="H992" s="53"/>
      <c r="I992" s="7"/>
      <c r="J992" s="7"/>
    </row>
    <row r="993" spans="1:10" s="190" customFormat="1" x14ac:dyDescent="0.25">
      <c r="A993" s="6"/>
      <c r="B993" s="8"/>
      <c r="C993" s="8"/>
      <c r="D993" s="11"/>
      <c r="E993" s="11"/>
      <c r="F993" s="22"/>
      <c r="G993" s="22"/>
      <c r="H993" s="53"/>
      <c r="I993" s="7"/>
      <c r="J993" s="7"/>
    </row>
    <row r="994" spans="1:10" s="190" customFormat="1" x14ac:dyDescent="0.25">
      <c r="A994" s="6"/>
      <c r="B994" s="8"/>
      <c r="C994" s="8"/>
      <c r="D994" s="11"/>
      <c r="E994" s="11"/>
      <c r="F994" s="22"/>
      <c r="G994" s="22"/>
      <c r="H994" s="53"/>
      <c r="I994" s="7"/>
      <c r="J994" s="7"/>
    </row>
    <row r="995" spans="1:10" s="190" customFormat="1" x14ac:dyDescent="0.25">
      <c r="A995" s="6"/>
      <c r="B995" s="8"/>
      <c r="C995" s="8"/>
      <c r="D995" s="11"/>
      <c r="E995" s="11"/>
      <c r="F995" s="22"/>
      <c r="G995" s="22"/>
      <c r="H995" s="53"/>
      <c r="I995" s="7"/>
      <c r="J995" s="7"/>
    </row>
    <row r="996" spans="1:10" s="190" customFormat="1" x14ac:dyDescent="0.25">
      <c r="A996" s="6"/>
      <c r="B996" s="8"/>
      <c r="C996" s="8"/>
      <c r="D996" s="11"/>
      <c r="E996" s="11"/>
      <c r="F996" s="22"/>
      <c r="G996" s="22"/>
      <c r="H996" s="53"/>
      <c r="I996" s="7"/>
      <c r="J996" s="7"/>
    </row>
    <row r="997" spans="1:10" s="190" customFormat="1" x14ac:dyDescent="0.25">
      <c r="A997" s="6"/>
      <c r="B997" s="8"/>
      <c r="C997" s="8"/>
      <c r="D997" s="11"/>
      <c r="E997" s="11"/>
      <c r="F997" s="22"/>
      <c r="G997" s="22"/>
      <c r="H997" s="53"/>
      <c r="I997" s="7"/>
      <c r="J997" s="7"/>
    </row>
    <row r="998" spans="1:10" s="190" customFormat="1" x14ac:dyDescent="0.25">
      <c r="A998" s="6"/>
      <c r="B998" s="8"/>
      <c r="C998" s="8"/>
      <c r="D998" s="11"/>
      <c r="E998" s="11"/>
      <c r="F998" s="22"/>
      <c r="G998" s="22"/>
      <c r="H998" s="53"/>
      <c r="I998" s="7"/>
      <c r="J998" s="7"/>
    </row>
    <row r="999" spans="1:10" s="190" customFormat="1" x14ac:dyDescent="0.25">
      <c r="A999" s="6"/>
      <c r="B999" s="8"/>
      <c r="C999" s="8"/>
      <c r="D999" s="11"/>
      <c r="E999" s="11"/>
      <c r="F999" s="22"/>
      <c r="G999" s="22"/>
      <c r="H999" s="53"/>
      <c r="I999" s="7"/>
      <c r="J999" s="7"/>
    </row>
    <row r="1000" spans="1:10" s="190" customFormat="1" x14ac:dyDescent="0.25">
      <c r="A1000" s="6"/>
      <c r="B1000" s="8"/>
      <c r="C1000" s="8"/>
      <c r="D1000" s="11"/>
      <c r="E1000" s="11"/>
      <c r="F1000" s="22"/>
      <c r="G1000" s="22"/>
      <c r="H1000" s="53"/>
      <c r="I1000" s="7"/>
      <c r="J1000" s="7"/>
    </row>
    <row r="1001" spans="1:10" s="190" customFormat="1" x14ac:dyDescent="0.25">
      <c r="A1001" s="6"/>
      <c r="B1001" s="8"/>
      <c r="C1001" s="8"/>
      <c r="D1001" s="11"/>
      <c r="E1001" s="11"/>
      <c r="F1001" s="22"/>
      <c r="G1001" s="22"/>
      <c r="H1001" s="53"/>
      <c r="I1001" s="7"/>
      <c r="J1001" s="7"/>
    </row>
    <row r="1002" spans="1:10" s="190" customFormat="1" x14ac:dyDescent="0.25">
      <c r="A1002" s="6"/>
      <c r="B1002" s="8"/>
      <c r="C1002" s="8"/>
      <c r="D1002" s="11"/>
      <c r="E1002" s="11"/>
      <c r="F1002" s="22"/>
      <c r="G1002" s="22"/>
      <c r="H1002" s="53"/>
      <c r="I1002" s="7"/>
      <c r="J1002" s="7"/>
    </row>
    <row r="1003" spans="1:10" s="190" customFormat="1" x14ac:dyDescent="0.25">
      <c r="A1003" s="6"/>
      <c r="B1003" s="8"/>
      <c r="C1003" s="8"/>
      <c r="D1003" s="11"/>
      <c r="E1003" s="11"/>
      <c r="F1003" s="22"/>
      <c r="G1003" s="22"/>
      <c r="H1003" s="53"/>
      <c r="I1003" s="7"/>
      <c r="J1003" s="7"/>
    </row>
    <row r="1004" spans="1:10" s="190" customFormat="1" x14ac:dyDescent="0.25">
      <c r="A1004" s="6"/>
      <c r="B1004" s="8"/>
      <c r="C1004" s="8"/>
      <c r="D1004" s="11"/>
      <c r="E1004" s="11"/>
      <c r="F1004" s="22"/>
      <c r="G1004" s="22"/>
      <c r="H1004" s="53"/>
      <c r="I1004" s="7"/>
      <c r="J1004" s="7"/>
    </row>
    <row r="1005" spans="1:10" s="190" customFormat="1" x14ac:dyDescent="0.25">
      <c r="A1005" s="6"/>
      <c r="B1005" s="8"/>
      <c r="C1005" s="8"/>
      <c r="D1005" s="11"/>
      <c r="E1005" s="11"/>
      <c r="F1005" s="22"/>
      <c r="G1005" s="22"/>
      <c r="H1005" s="53"/>
      <c r="I1005" s="7"/>
      <c r="J1005" s="7"/>
    </row>
    <row r="1006" spans="1:10" s="190" customFormat="1" x14ac:dyDescent="0.25">
      <c r="A1006" s="6"/>
      <c r="B1006" s="8"/>
      <c r="C1006" s="8"/>
      <c r="D1006" s="11"/>
      <c r="E1006" s="11"/>
      <c r="F1006" s="22"/>
      <c r="G1006" s="22"/>
      <c r="H1006" s="53"/>
      <c r="I1006" s="7"/>
      <c r="J1006" s="7"/>
    </row>
    <row r="1007" spans="1:10" s="190" customFormat="1" x14ac:dyDescent="0.25">
      <c r="A1007" s="6"/>
      <c r="B1007" s="8"/>
      <c r="C1007" s="8"/>
      <c r="D1007" s="11"/>
      <c r="E1007" s="11"/>
      <c r="F1007" s="22"/>
      <c r="G1007" s="22"/>
      <c r="H1007" s="53"/>
      <c r="I1007" s="7"/>
      <c r="J1007" s="7"/>
    </row>
    <row r="1008" spans="1:10" s="190" customFormat="1" x14ac:dyDescent="0.25">
      <c r="A1008" s="6"/>
      <c r="B1008" s="8"/>
      <c r="C1008" s="8"/>
      <c r="D1008" s="11"/>
      <c r="E1008" s="11"/>
      <c r="F1008" s="22"/>
      <c r="G1008" s="22"/>
      <c r="H1008" s="53"/>
      <c r="I1008" s="7"/>
      <c r="J1008" s="7"/>
    </row>
    <row r="1009" spans="1:10" s="190" customFormat="1" x14ac:dyDescent="0.25">
      <c r="A1009" s="6"/>
      <c r="B1009" s="8"/>
      <c r="C1009" s="8"/>
      <c r="D1009" s="11"/>
      <c r="E1009" s="11"/>
      <c r="F1009" s="22"/>
      <c r="G1009" s="22"/>
      <c r="H1009" s="53"/>
      <c r="I1009" s="7"/>
      <c r="J1009" s="7"/>
    </row>
    <row r="1010" spans="1:10" s="190" customFormat="1" x14ac:dyDescent="0.25">
      <c r="A1010" s="6"/>
      <c r="B1010" s="8"/>
      <c r="C1010" s="8"/>
      <c r="D1010" s="11"/>
      <c r="E1010" s="11"/>
      <c r="F1010" s="22"/>
      <c r="G1010" s="22"/>
      <c r="H1010" s="53"/>
      <c r="I1010" s="7"/>
      <c r="J1010" s="7"/>
    </row>
    <row r="1011" spans="1:10" s="190" customFormat="1" x14ac:dyDescent="0.25">
      <c r="A1011" s="6"/>
      <c r="B1011" s="8"/>
      <c r="C1011" s="8"/>
      <c r="D1011" s="11"/>
      <c r="E1011" s="11"/>
      <c r="F1011" s="22"/>
      <c r="G1011" s="22"/>
      <c r="H1011" s="53"/>
      <c r="I1011" s="7"/>
      <c r="J1011" s="7"/>
    </row>
    <row r="1012" spans="1:10" s="190" customFormat="1" x14ac:dyDescent="0.25">
      <c r="A1012" s="6"/>
      <c r="B1012" s="8"/>
      <c r="C1012" s="8"/>
      <c r="D1012" s="11"/>
      <c r="E1012" s="11"/>
      <c r="F1012" s="22"/>
      <c r="G1012" s="22"/>
      <c r="H1012" s="53"/>
      <c r="I1012" s="7"/>
      <c r="J1012" s="7"/>
    </row>
    <row r="1013" spans="1:10" s="190" customFormat="1" x14ac:dyDescent="0.25">
      <c r="A1013" s="6"/>
      <c r="B1013" s="8"/>
      <c r="C1013" s="8"/>
      <c r="D1013" s="11"/>
      <c r="E1013" s="11"/>
      <c r="F1013" s="22"/>
      <c r="G1013" s="22"/>
      <c r="H1013" s="53"/>
      <c r="I1013" s="7"/>
      <c r="J1013" s="7"/>
    </row>
    <row r="1014" spans="1:10" s="190" customFormat="1" x14ac:dyDescent="0.25">
      <c r="A1014" s="6"/>
      <c r="B1014" s="8"/>
      <c r="C1014" s="8"/>
      <c r="D1014" s="11"/>
      <c r="E1014" s="11"/>
      <c r="F1014" s="22"/>
      <c r="G1014" s="22"/>
      <c r="H1014" s="53"/>
      <c r="I1014" s="7"/>
      <c r="J1014" s="7"/>
    </row>
    <row r="1015" spans="1:10" s="190" customFormat="1" x14ac:dyDescent="0.25">
      <c r="A1015" s="6"/>
      <c r="B1015" s="8"/>
      <c r="C1015" s="8"/>
      <c r="D1015" s="11"/>
      <c r="E1015" s="11"/>
      <c r="F1015" s="22"/>
      <c r="G1015" s="22"/>
      <c r="H1015" s="53"/>
      <c r="I1015" s="7"/>
      <c r="J1015" s="7"/>
    </row>
    <row r="1016" spans="1:10" s="190" customFormat="1" x14ac:dyDescent="0.25">
      <c r="A1016" s="6"/>
      <c r="B1016" s="8"/>
      <c r="C1016" s="8"/>
      <c r="D1016" s="11"/>
      <c r="E1016" s="11"/>
      <c r="F1016" s="22"/>
      <c r="G1016" s="22"/>
      <c r="H1016" s="53"/>
      <c r="I1016" s="7"/>
      <c r="J1016" s="7"/>
    </row>
    <row r="1017" spans="1:10" s="190" customFormat="1" x14ac:dyDescent="0.25">
      <c r="A1017" s="6"/>
      <c r="B1017" s="8"/>
      <c r="C1017" s="8"/>
      <c r="D1017" s="11"/>
      <c r="E1017" s="11"/>
      <c r="F1017" s="22"/>
      <c r="G1017" s="22"/>
      <c r="H1017" s="53"/>
      <c r="I1017" s="7"/>
      <c r="J1017" s="7"/>
    </row>
    <row r="1018" spans="1:10" s="190" customFormat="1" x14ac:dyDescent="0.25">
      <c r="A1018" s="6"/>
      <c r="B1018" s="8"/>
      <c r="C1018" s="8"/>
      <c r="D1018" s="11"/>
      <c r="E1018" s="11"/>
      <c r="F1018" s="22"/>
      <c r="G1018" s="22"/>
      <c r="H1018" s="53"/>
      <c r="I1018" s="7"/>
      <c r="J1018" s="7"/>
    </row>
    <row r="1019" spans="1:10" s="190" customFormat="1" x14ac:dyDescent="0.25">
      <c r="A1019" s="6"/>
      <c r="B1019" s="8"/>
      <c r="C1019" s="8"/>
      <c r="D1019" s="11"/>
      <c r="E1019" s="11"/>
      <c r="F1019" s="22"/>
      <c r="G1019" s="22"/>
      <c r="H1019" s="53"/>
      <c r="I1019" s="7"/>
      <c r="J1019" s="7"/>
    </row>
    <row r="1020" spans="1:10" s="190" customFormat="1" x14ac:dyDescent="0.25">
      <c r="A1020" s="6"/>
      <c r="B1020" s="8"/>
      <c r="C1020" s="8"/>
      <c r="D1020" s="11"/>
      <c r="E1020" s="11"/>
      <c r="F1020" s="22"/>
      <c r="G1020" s="22"/>
      <c r="H1020" s="53"/>
      <c r="I1020" s="7"/>
      <c r="J1020" s="7"/>
    </row>
    <row r="1021" spans="1:10" s="190" customFormat="1" x14ac:dyDescent="0.25">
      <c r="A1021" s="6"/>
      <c r="B1021" s="8"/>
      <c r="C1021" s="8"/>
      <c r="D1021" s="11"/>
      <c r="E1021" s="11"/>
      <c r="F1021" s="22"/>
      <c r="G1021" s="22"/>
      <c r="H1021" s="53"/>
      <c r="I1021" s="7"/>
      <c r="J1021" s="7"/>
    </row>
    <row r="1022" spans="1:10" s="190" customFormat="1" x14ac:dyDescent="0.25">
      <c r="A1022" s="6"/>
      <c r="B1022" s="8"/>
      <c r="C1022" s="8"/>
      <c r="D1022" s="11"/>
      <c r="E1022" s="11"/>
      <c r="F1022" s="22"/>
      <c r="G1022" s="22"/>
      <c r="H1022" s="53"/>
      <c r="I1022" s="7"/>
      <c r="J1022" s="7"/>
    </row>
    <row r="1023" spans="1:10" s="190" customFormat="1" x14ac:dyDescent="0.25">
      <c r="A1023" s="6"/>
      <c r="B1023" s="8"/>
      <c r="C1023" s="8"/>
      <c r="D1023" s="11"/>
      <c r="E1023" s="11"/>
      <c r="F1023" s="22"/>
      <c r="G1023" s="22"/>
      <c r="H1023" s="53"/>
      <c r="I1023" s="7"/>
      <c r="J1023" s="7"/>
    </row>
    <row r="1024" spans="1:10" s="190" customFormat="1" x14ac:dyDescent="0.25">
      <c r="A1024" s="6"/>
      <c r="B1024" s="8"/>
      <c r="C1024" s="8"/>
      <c r="D1024" s="11"/>
      <c r="E1024" s="11"/>
      <c r="F1024" s="22"/>
      <c r="G1024" s="22"/>
      <c r="H1024" s="53"/>
      <c r="I1024" s="7"/>
      <c r="J1024" s="7"/>
    </row>
    <row r="1025" spans="1:10" s="190" customFormat="1" x14ac:dyDescent="0.25">
      <c r="A1025" s="6"/>
      <c r="B1025" s="8"/>
      <c r="C1025" s="8"/>
      <c r="D1025" s="11"/>
      <c r="E1025" s="11"/>
      <c r="F1025" s="22"/>
      <c r="G1025" s="22"/>
      <c r="H1025" s="53"/>
      <c r="I1025" s="7"/>
      <c r="J1025" s="7"/>
    </row>
    <row r="1026" spans="1:10" s="190" customFormat="1" x14ac:dyDescent="0.25">
      <c r="A1026" s="6"/>
      <c r="B1026" s="8"/>
      <c r="C1026" s="8"/>
      <c r="D1026" s="11"/>
      <c r="E1026" s="11"/>
      <c r="F1026" s="22"/>
      <c r="G1026" s="22"/>
      <c r="H1026" s="53"/>
      <c r="I1026" s="7"/>
      <c r="J1026" s="7"/>
    </row>
    <row r="1027" spans="1:10" s="190" customFormat="1" x14ac:dyDescent="0.25">
      <c r="A1027" s="6"/>
      <c r="B1027" s="8"/>
      <c r="C1027" s="8"/>
      <c r="D1027" s="11"/>
      <c r="E1027" s="11"/>
      <c r="F1027" s="22"/>
      <c r="G1027" s="22"/>
      <c r="H1027" s="53"/>
      <c r="I1027" s="7"/>
      <c r="J1027" s="7"/>
    </row>
    <row r="1028" spans="1:10" s="190" customFormat="1" x14ac:dyDescent="0.25">
      <c r="A1028" s="6"/>
      <c r="B1028" s="8"/>
      <c r="C1028" s="8"/>
      <c r="D1028" s="11"/>
      <c r="E1028" s="11"/>
      <c r="F1028" s="22"/>
      <c r="G1028" s="22"/>
      <c r="H1028" s="53"/>
      <c r="I1028" s="7"/>
      <c r="J1028" s="7"/>
    </row>
    <row r="1029" spans="1:10" s="190" customFormat="1" x14ac:dyDescent="0.25">
      <c r="A1029" s="6"/>
      <c r="B1029" s="8"/>
      <c r="C1029" s="8"/>
      <c r="D1029" s="11"/>
      <c r="E1029" s="11"/>
      <c r="F1029" s="22"/>
      <c r="G1029" s="22"/>
      <c r="H1029" s="53"/>
      <c r="I1029" s="7"/>
      <c r="J1029" s="7"/>
    </row>
    <row r="1030" spans="1:10" s="190" customFormat="1" x14ac:dyDescent="0.25">
      <c r="A1030" s="6"/>
      <c r="B1030" s="8"/>
      <c r="C1030" s="8"/>
      <c r="D1030" s="11"/>
      <c r="E1030" s="11"/>
      <c r="F1030" s="22"/>
      <c r="G1030" s="22"/>
      <c r="H1030" s="53"/>
      <c r="I1030" s="7"/>
      <c r="J1030" s="7"/>
    </row>
    <row r="1031" spans="1:10" s="190" customFormat="1" x14ac:dyDescent="0.25">
      <c r="A1031" s="6"/>
      <c r="B1031" s="8"/>
      <c r="C1031" s="8"/>
      <c r="D1031" s="11"/>
      <c r="E1031" s="11"/>
      <c r="F1031" s="22"/>
      <c r="G1031" s="22"/>
      <c r="H1031" s="53"/>
      <c r="I1031" s="7"/>
      <c r="J1031" s="7"/>
    </row>
    <row r="1032" spans="1:10" s="190" customFormat="1" x14ac:dyDescent="0.25">
      <c r="A1032" s="6"/>
      <c r="B1032" s="8"/>
      <c r="C1032" s="8"/>
      <c r="D1032" s="11"/>
      <c r="E1032" s="11"/>
      <c r="F1032" s="22"/>
      <c r="G1032" s="22"/>
      <c r="H1032" s="53"/>
      <c r="I1032" s="7"/>
      <c r="J1032" s="7"/>
    </row>
    <row r="1033" spans="1:10" s="190" customFormat="1" x14ac:dyDescent="0.25">
      <c r="A1033" s="6"/>
      <c r="B1033" s="8"/>
      <c r="C1033" s="8"/>
      <c r="D1033" s="11"/>
      <c r="E1033" s="11"/>
      <c r="F1033" s="22"/>
      <c r="G1033" s="22"/>
      <c r="H1033" s="53"/>
      <c r="I1033" s="7"/>
      <c r="J1033" s="7"/>
    </row>
    <row r="1034" spans="1:10" s="190" customFormat="1" x14ac:dyDescent="0.25">
      <c r="A1034" s="6"/>
      <c r="B1034" s="8"/>
      <c r="C1034" s="8"/>
      <c r="D1034" s="11"/>
      <c r="E1034" s="11"/>
      <c r="F1034" s="22"/>
      <c r="G1034" s="22"/>
      <c r="H1034" s="53"/>
      <c r="I1034" s="7"/>
      <c r="J1034" s="7"/>
    </row>
    <row r="1035" spans="1:10" s="190" customFormat="1" x14ac:dyDescent="0.25">
      <c r="A1035" s="6"/>
      <c r="B1035" s="8"/>
      <c r="C1035" s="8"/>
      <c r="D1035" s="11"/>
      <c r="E1035" s="11"/>
      <c r="F1035" s="22"/>
      <c r="G1035" s="22"/>
      <c r="H1035" s="53"/>
      <c r="I1035" s="7"/>
      <c r="J1035" s="7"/>
    </row>
    <row r="1036" spans="1:10" s="190" customFormat="1" x14ac:dyDescent="0.25">
      <c r="A1036" s="6"/>
      <c r="B1036" s="8"/>
      <c r="C1036" s="8"/>
      <c r="D1036" s="11"/>
      <c r="E1036" s="11"/>
      <c r="F1036" s="22"/>
      <c r="G1036" s="22"/>
      <c r="H1036" s="53"/>
      <c r="I1036" s="7"/>
      <c r="J1036" s="7"/>
    </row>
    <row r="1037" spans="1:10" s="190" customFormat="1" x14ac:dyDescent="0.25">
      <c r="A1037" s="6"/>
      <c r="B1037" s="8"/>
      <c r="C1037" s="8"/>
      <c r="D1037" s="11"/>
      <c r="E1037" s="11"/>
      <c r="F1037" s="22"/>
      <c r="G1037" s="22"/>
      <c r="H1037" s="53"/>
      <c r="I1037" s="7"/>
      <c r="J1037" s="7"/>
    </row>
    <row r="1038" spans="1:10" s="190" customFormat="1" x14ac:dyDescent="0.25">
      <c r="A1038" s="6"/>
      <c r="B1038" s="8"/>
      <c r="C1038" s="8"/>
      <c r="D1038" s="11"/>
      <c r="E1038" s="11"/>
      <c r="F1038" s="22"/>
      <c r="G1038" s="22"/>
      <c r="H1038" s="53"/>
      <c r="I1038" s="7"/>
      <c r="J1038" s="7"/>
    </row>
    <row r="1039" spans="1:10" s="190" customFormat="1" x14ac:dyDescent="0.25">
      <c r="A1039" s="6"/>
      <c r="B1039" s="8"/>
      <c r="C1039" s="8"/>
      <c r="D1039" s="11"/>
      <c r="E1039" s="11"/>
      <c r="F1039" s="22"/>
      <c r="G1039" s="22"/>
      <c r="H1039" s="53"/>
      <c r="I1039" s="7"/>
      <c r="J1039" s="7"/>
    </row>
    <row r="1040" spans="1:10" s="190" customFormat="1" x14ac:dyDescent="0.25">
      <c r="A1040" s="6"/>
      <c r="B1040" s="8"/>
      <c r="C1040" s="8"/>
      <c r="D1040" s="11"/>
      <c r="E1040" s="11"/>
      <c r="F1040" s="22"/>
      <c r="G1040" s="22"/>
      <c r="H1040" s="53"/>
      <c r="I1040" s="7"/>
      <c r="J1040" s="7"/>
    </row>
    <row r="1041" spans="1:10" s="190" customFormat="1" x14ac:dyDescent="0.25">
      <c r="A1041" s="6"/>
      <c r="B1041" s="8"/>
      <c r="C1041" s="8"/>
      <c r="D1041" s="11"/>
      <c r="E1041" s="11"/>
      <c r="F1041" s="22"/>
      <c r="G1041" s="22"/>
      <c r="H1041" s="53"/>
      <c r="I1041" s="7"/>
      <c r="J1041" s="7"/>
    </row>
    <row r="1042" spans="1:10" s="190" customFormat="1" x14ac:dyDescent="0.25">
      <c r="A1042" s="6"/>
      <c r="B1042" s="8"/>
      <c r="C1042" s="8"/>
      <c r="D1042" s="11"/>
      <c r="E1042" s="11"/>
      <c r="F1042" s="22"/>
      <c r="G1042" s="22"/>
      <c r="H1042" s="53"/>
      <c r="I1042" s="7"/>
      <c r="J1042" s="7"/>
    </row>
    <row r="1043" spans="1:10" s="190" customFormat="1" x14ac:dyDescent="0.25">
      <c r="A1043" s="6"/>
      <c r="B1043" s="8"/>
      <c r="C1043" s="8"/>
      <c r="D1043" s="11"/>
      <c r="E1043" s="11"/>
      <c r="F1043" s="22"/>
      <c r="G1043" s="22"/>
      <c r="H1043" s="53"/>
      <c r="I1043" s="7"/>
      <c r="J1043" s="7"/>
    </row>
    <row r="1044" spans="1:10" s="190" customFormat="1" x14ac:dyDescent="0.25">
      <c r="A1044" s="6"/>
      <c r="B1044" s="8"/>
      <c r="C1044" s="8"/>
      <c r="D1044" s="11"/>
      <c r="E1044" s="11"/>
      <c r="F1044" s="22"/>
      <c r="G1044" s="22"/>
      <c r="H1044" s="53"/>
      <c r="I1044" s="7"/>
      <c r="J1044" s="7"/>
    </row>
    <row r="1045" spans="1:10" s="190" customFormat="1" x14ac:dyDescent="0.25">
      <c r="A1045" s="6"/>
      <c r="B1045" s="8"/>
      <c r="C1045" s="8"/>
      <c r="D1045" s="11"/>
      <c r="E1045" s="11"/>
      <c r="F1045" s="22"/>
      <c r="G1045" s="22"/>
      <c r="H1045" s="53"/>
      <c r="I1045" s="7"/>
      <c r="J1045" s="7"/>
    </row>
    <row r="1046" spans="1:10" s="190" customFormat="1" x14ac:dyDescent="0.25">
      <c r="A1046" s="6"/>
      <c r="B1046" s="8"/>
      <c r="C1046" s="8"/>
      <c r="D1046" s="11"/>
      <c r="E1046" s="11"/>
      <c r="F1046" s="22"/>
      <c r="G1046" s="22"/>
      <c r="H1046" s="53"/>
      <c r="I1046" s="7"/>
      <c r="J1046" s="7"/>
    </row>
    <row r="1047" spans="1:10" s="190" customFormat="1" x14ac:dyDescent="0.25">
      <c r="A1047" s="6"/>
      <c r="B1047" s="8"/>
      <c r="C1047" s="8"/>
      <c r="D1047" s="11"/>
      <c r="E1047" s="11"/>
      <c r="F1047" s="22"/>
      <c r="G1047" s="22"/>
      <c r="H1047" s="53"/>
      <c r="I1047" s="7"/>
      <c r="J1047" s="7"/>
    </row>
    <row r="1048" spans="1:10" s="190" customFormat="1" x14ac:dyDescent="0.25">
      <c r="A1048" s="6"/>
      <c r="B1048" s="8"/>
      <c r="C1048" s="8"/>
      <c r="D1048" s="11"/>
      <c r="E1048" s="11"/>
      <c r="F1048" s="22"/>
      <c r="G1048" s="22"/>
      <c r="H1048" s="53"/>
      <c r="I1048" s="7"/>
      <c r="J1048" s="7"/>
    </row>
    <row r="1049" spans="1:10" s="190" customFormat="1" x14ac:dyDescent="0.25">
      <c r="A1049" s="6"/>
      <c r="B1049" s="8"/>
      <c r="C1049" s="8"/>
      <c r="D1049" s="11"/>
      <c r="E1049" s="11"/>
      <c r="F1049" s="22"/>
      <c r="G1049" s="22"/>
      <c r="H1049" s="53"/>
      <c r="I1049" s="7"/>
      <c r="J1049" s="7"/>
    </row>
    <row r="1050" spans="1:10" s="190" customFormat="1" x14ac:dyDescent="0.25">
      <c r="A1050" s="6"/>
      <c r="B1050" s="8"/>
      <c r="C1050" s="8"/>
      <c r="D1050" s="11"/>
      <c r="E1050" s="11"/>
      <c r="F1050" s="22"/>
      <c r="G1050" s="22"/>
      <c r="H1050" s="53"/>
      <c r="I1050" s="7"/>
      <c r="J1050" s="7"/>
    </row>
    <row r="1051" spans="1:10" s="190" customFormat="1" x14ac:dyDescent="0.25">
      <c r="A1051" s="6"/>
      <c r="B1051" s="8"/>
      <c r="C1051" s="8"/>
      <c r="D1051" s="11"/>
      <c r="E1051" s="11"/>
      <c r="F1051" s="22"/>
      <c r="G1051" s="22"/>
      <c r="H1051" s="53"/>
      <c r="I1051" s="7"/>
      <c r="J1051" s="7"/>
    </row>
    <row r="1052" spans="1:10" s="190" customFormat="1" x14ac:dyDescent="0.25">
      <c r="A1052" s="6"/>
      <c r="B1052" s="8"/>
      <c r="C1052" s="8"/>
      <c r="D1052" s="11"/>
      <c r="E1052" s="11"/>
      <c r="F1052" s="22"/>
      <c r="G1052" s="22"/>
      <c r="H1052" s="53"/>
      <c r="I1052" s="7"/>
      <c r="J1052" s="7"/>
    </row>
    <row r="1053" spans="1:10" s="190" customFormat="1" x14ac:dyDescent="0.25">
      <c r="A1053" s="6"/>
      <c r="B1053" s="8"/>
      <c r="C1053" s="8"/>
      <c r="D1053" s="11"/>
      <c r="E1053" s="11"/>
      <c r="F1053" s="22"/>
      <c r="G1053" s="22"/>
      <c r="H1053" s="53"/>
      <c r="I1053" s="7"/>
      <c r="J1053" s="7"/>
    </row>
    <row r="1054" spans="1:10" s="190" customFormat="1" x14ac:dyDescent="0.25">
      <c r="A1054" s="6"/>
      <c r="B1054" s="8"/>
      <c r="C1054" s="8"/>
      <c r="D1054" s="11"/>
      <c r="E1054" s="11"/>
      <c r="F1054" s="22"/>
      <c r="G1054" s="22"/>
      <c r="H1054" s="53"/>
      <c r="I1054" s="7"/>
      <c r="J1054" s="7"/>
    </row>
    <row r="1055" spans="1:10" s="190" customFormat="1" x14ac:dyDescent="0.25">
      <c r="A1055" s="6"/>
      <c r="B1055" s="8"/>
      <c r="C1055" s="8"/>
      <c r="D1055" s="11"/>
      <c r="E1055" s="11"/>
      <c r="F1055" s="22"/>
      <c r="G1055" s="22"/>
      <c r="H1055" s="53"/>
      <c r="I1055" s="7"/>
      <c r="J1055" s="7"/>
    </row>
    <row r="1056" spans="1:10" s="190" customFormat="1" x14ac:dyDescent="0.25">
      <c r="A1056" s="6"/>
      <c r="B1056" s="8"/>
      <c r="C1056" s="8"/>
      <c r="D1056" s="11"/>
      <c r="E1056" s="11"/>
      <c r="F1056" s="22"/>
      <c r="G1056" s="22"/>
      <c r="H1056" s="53"/>
      <c r="I1056" s="7"/>
      <c r="J1056" s="7"/>
    </row>
    <row r="1057" spans="1:10" s="190" customFormat="1" x14ac:dyDescent="0.25">
      <c r="A1057" s="6"/>
      <c r="B1057" s="8"/>
      <c r="C1057" s="8"/>
      <c r="D1057" s="11"/>
      <c r="E1057" s="11"/>
      <c r="F1057" s="22"/>
      <c r="G1057" s="22"/>
      <c r="H1057" s="53"/>
      <c r="I1057" s="7"/>
      <c r="J1057" s="7"/>
    </row>
    <row r="1058" spans="1:10" s="190" customFormat="1" x14ac:dyDescent="0.25">
      <c r="A1058" s="6"/>
      <c r="B1058" s="8"/>
      <c r="C1058" s="8"/>
      <c r="D1058" s="11"/>
      <c r="E1058" s="11"/>
      <c r="F1058" s="22"/>
      <c r="G1058" s="22"/>
      <c r="H1058" s="53"/>
      <c r="I1058" s="7"/>
      <c r="J1058" s="7"/>
    </row>
    <row r="1059" spans="1:10" s="190" customFormat="1" x14ac:dyDescent="0.25">
      <c r="A1059" s="6"/>
      <c r="B1059" s="8"/>
      <c r="C1059" s="8"/>
      <c r="D1059" s="11"/>
      <c r="E1059" s="11"/>
      <c r="F1059" s="22"/>
      <c r="G1059" s="22"/>
      <c r="H1059" s="53"/>
      <c r="I1059" s="7"/>
      <c r="J1059" s="7"/>
    </row>
    <row r="1060" spans="1:10" s="190" customFormat="1" x14ac:dyDescent="0.25">
      <c r="A1060" s="6"/>
      <c r="B1060" s="8"/>
      <c r="C1060" s="8"/>
      <c r="D1060" s="11"/>
      <c r="E1060" s="11"/>
      <c r="F1060" s="22"/>
      <c r="G1060" s="22"/>
      <c r="H1060" s="53"/>
      <c r="I1060" s="7"/>
      <c r="J1060" s="7"/>
    </row>
    <row r="1061" spans="1:10" s="190" customFormat="1" x14ac:dyDescent="0.25">
      <c r="A1061" s="6"/>
      <c r="B1061" s="8"/>
      <c r="C1061" s="8"/>
      <c r="D1061" s="11"/>
      <c r="E1061" s="11"/>
      <c r="F1061" s="22"/>
      <c r="G1061" s="22"/>
      <c r="H1061" s="53"/>
      <c r="I1061" s="7"/>
      <c r="J1061" s="7"/>
    </row>
    <row r="1062" spans="1:10" s="190" customFormat="1" x14ac:dyDescent="0.25">
      <c r="A1062" s="6"/>
      <c r="B1062" s="8"/>
      <c r="C1062" s="8"/>
      <c r="D1062" s="11"/>
      <c r="E1062" s="11"/>
      <c r="F1062" s="22"/>
      <c r="G1062" s="22"/>
      <c r="H1062" s="53"/>
      <c r="I1062" s="7"/>
      <c r="J1062" s="7"/>
    </row>
    <row r="1063" spans="1:10" s="190" customFormat="1" x14ac:dyDescent="0.25">
      <c r="A1063" s="6"/>
      <c r="B1063" s="8"/>
      <c r="C1063" s="8"/>
      <c r="D1063" s="11"/>
      <c r="E1063" s="11"/>
      <c r="F1063" s="22"/>
      <c r="G1063" s="22"/>
      <c r="H1063" s="53"/>
      <c r="I1063" s="7"/>
      <c r="J1063" s="7"/>
    </row>
    <row r="1064" spans="1:10" s="190" customFormat="1" x14ac:dyDescent="0.25">
      <c r="A1064" s="6"/>
      <c r="B1064" s="8"/>
      <c r="C1064" s="8"/>
      <c r="D1064" s="11"/>
      <c r="E1064" s="11"/>
      <c r="F1064" s="22"/>
      <c r="G1064" s="22"/>
      <c r="H1064" s="53"/>
      <c r="I1064" s="7"/>
      <c r="J1064" s="7"/>
    </row>
    <row r="1065" spans="1:10" s="190" customFormat="1" x14ac:dyDescent="0.25">
      <c r="A1065" s="6"/>
      <c r="B1065" s="8"/>
      <c r="C1065" s="8"/>
      <c r="D1065" s="11"/>
      <c r="E1065" s="11"/>
      <c r="F1065" s="22"/>
      <c r="G1065" s="22"/>
      <c r="H1065" s="53"/>
      <c r="I1065" s="7"/>
      <c r="J1065" s="7"/>
    </row>
    <row r="1066" spans="1:10" s="190" customFormat="1" x14ac:dyDescent="0.25">
      <c r="A1066" s="6"/>
      <c r="B1066" s="8"/>
      <c r="C1066" s="8"/>
      <c r="D1066" s="11"/>
      <c r="E1066" s="11"/>
      <c r="F1066" s="22"/>
      <c r="G1066" s="22"/>
      <c r="H1066" s="53"/>
      <c r="I1066" s="7"/>
      <c r="J1066" s="7"/>
    </row>
    <row r="1067" spans="1:10" s="190" customFormat="1" x14ac:dyDescent="0.25">
      <c r="A1067" s="6"/>
      <c r="B1067" s="8"/>
      <c r="C1067" s="8"/>
      <c r="D1067" s="11"/>
      <c r="E1067" s="11"/>
      <c r="F1067" s="22"/>
      <c r="G1067" s="22"/>
      <c r="H1067" s="53"/>
      <c r="I1067" s="7"/>
      <c r="J1067" s="7"/>
    </row>
    <row r="1068" spans="1:10" s="190" customFormat="1" x14ac:dyDescent="0.25">
      <c r="A1068" s="6"/>
      <c r="B1068" s="8"/>
      <c r="C1068" s="8"/>
      <c r="D1068" s="11"/>
      <c r="E1068" s="11"/>
      <c r="F1068" s="22"/>
      <c r="G1068" s="22"/>
      <c r="H1068" s="53"/>
      <c r="I1068" s="7"/>
      <c r="J1068" s="7"/>
    </row>
    <row r="1069" spans="1:10" s="190" customFormat="1" x14ac:dyDescent="0.25">
      <c r="A1069" s="6"/>
      <c r="B1069" s="8"/>
      <c r="C1069" s="8"/>
      <c r="D1069" s="11"/>
      <c r="E1069" s="11"/>
      <c r="F1069" s="22"/>
      <c r="G1069" s="22"/>
      <c r="H1069" s="53"/>
      <c r="I1069" s="7"/>
      <c r="J1069" s="7"/>
    </row>
    <row r="1070" spans="1:10" s="190" customFormat="1" x14ac:dyDescent="0.25">
      <c r="A1070" s="6"/>
      <c r="B1070" s="8"/>
      <c r="C1070" s="8"/>
      <c r="D1070" s="11"/>
      <c r="E1070" s="11"/>
      <c r="F1070" s="22"/>
      <c r="G1070" s="22"/>
      <c r="H1070" s="53"/>
      <c r="I1070" s="7"/>
      <c r="J1070" s="7"/>
    </row>
    <row r="1071" spans="1:10" s="190" customFormat="1" x14ac:dyDescent="0.25">
      <c r="A1071" s="6"/>
      <c r="B1071" s="8"/>
      <c r="C1071" s="8"/>
      <c r="D1071" s="11"/>
      <c r="E1071" s="11"/>
      <c r="F1071" s="22"/>
      <c r="G1071" s="22"/>
      <c r="H1071" s="53"/>
      <c r="I1071" s="7"/>
      <c r="J1071" s="7"/>
    </row>
    <row r="1072" spans="1:10" s="190" customFormat="1" x14ac:dyDescent="0.25">
      <c r="A1072" s="6"/>
      <c r="B1072" s="8"/>
      <c r="C1072" s="8"/>
      <c r="D1072" s="11"/>
      <c r="E1072" s="11"/>
      <c r="F1072" s="22"/>
      <c r="G1072" s="22"/>
      <c r="H1072" s="53"/>
      <c r="I1072" s="7"/>
      <c r="J1072" s="7"/>
    </row>
    <row r="1073" spans="1:10" s="190" customFormat="1" x14ac:dyDescent="0.25">
      <c r="A1073" s="6"/>
      <c r="B1073" s="8"/>
      <c r="C1073" s="8"/>
      <c r="D1073" s="11"/>
      <c r="E1073" s="11"/>
      <c r="F1073" s="22"/>
      <c r="G1073" s="22"/>
      <c r="H1073" s="53"/>
      <c r="I1073" s="7"/>
      <c r="J1073" s="7"/>
    </row>
    <row r="1074" spans="1:10" s="190" customFormat="1" x14ac:dyDescent="0.25">
      <c r="A1074" s="6"/>
      <c r="B1074" s="8"/>
      <c r="C1074" s="8"/>
      <c r="D1074" s="11"/>
      <c r="E1074" s="11"/>
      <c r="F1074" s="22"/>
      <c r="G1074" s="22"/>
      <c r="H1074" s="53"/>
      <c r="I1074" s="7"/>
      <c r="J1074" s="7"/>
    </row>
    <row r="1075" spans="1:10" s="190" customFormat="1" x14ac:dyDescent="0.25">
      <c r="A1075" s="6"/>
      <c r="B1075" s="8"/>
      <c r="C1075" s="8"/>
      <c r="D1075" s="11"/>
      <c r="E1075" s="11"/>
      <c r="F1075" s="22"/>
      <c r="G1075" s="22"/>
      <c r="H1075" s="53"/>
      <c r="I1075" s="7"/>
      <c r="J1075" s="7"/>
    </row>
    <row r="1076" spans="1:10" s="190" customFormat="1" x14ac:dyDescent="0.25">
      <c r="A1076" s="6"/>
      <c r="B1076" s="8"/>
      <c r="C1076" s="8"/>
      <c r="D1076" s="11"/>
      <c r="E1076" s="11"/>
      <c r="F1076" s="22"/>
      <c r="G1076" s="22"/>
      <c r="H1076" s="53"/>
      <c r="I1076" s="7"/>
      <c r="J1076" s="7"/>
    </row>
    <row r="1077" spans="1:10" s="190" customFormat="1" x14ac:dyDescent="0.25">
      <c r="A1077" s="6"/>
      <c r="B1077" s="8"/>
      <c r="C1077" s="8"/>
      <c r="D1077" s="11"/>
      <c r="E1077" s="11"/>
      <c r="F1077" s="22"/>
      <c r="G1077" s="22"/>
      <c r="H1077" s="53"/>
      <c r="I1077" s="7"/>
      <c r="J1077" s="7"/>
    </row>
    <row r="1078" spans="1:10" s="190" customFormat="1" x14ac:dyDescent="0.25">
      <c r="A1078" s="6"/>
      <c r="B1078" s="8"/>
      <c r="C1078" s="8"/>
      <c r="D1078" s="11"/>
      <c r="E1078" s="11"/>
      <c r="F1078" s="22"/>
      <c r="G1078" s="22"/>
      <c r="H1078" s="53"/>
      <c r="I1078" s="7"/>
      <c r="J1078" s="7"/>
    </row>
    <row r="1079" spans="1:10" s="190" customFormat="1" x14ac:dyDescent="0.25">
      <c r="A1079" s="6"/>
      <c r="B1079" s="8"/>
      <c r="C1079" s="8"/>
      <c r="D1079" s="11"/>
      <c r="E1079" s="11"/>
      <c r="F1079" s="22"/>
      <c r="G1079" s="22"/>
      <c r="H1079" s="53"/>
      <c r="I1079" s="7"/>
      <c r="J1079" s="7"/>
    </row>
    <row r="1080" spans="1:10" s="190" customFormat="1" x14ac:dyDescent="0.25">
      <c r="A1080" s="6"/>
      <c r="B1080" s="8"/>
      <c r="C1080" s="8"/>
      <c r="D1080" s="11"/>
      <c r="E1080" s="11"/>
      <c r="F1080" s="22"/>
      <c r="G1080" s="22"/>
      <c r="H1080" s="53"/>
      <c r="I1080" s="7"/>
      <c r="J1080" s="7"/>
    </row>
    <row r="1081" spans="1:10" s="190" customFormat="1" x14ac:dyDescent="0.25">
      <c r="A1081" s="6"/>
      <c r="B1081" s="8"/>
      <c r="C1081" s="8"/>
      <c r="D1081" s="11"/>
      <c r="E1081" s="11"/>
      <c r="F1081" s="22"/>
      <c r="G1081" s="22"/>
      <c r="H1081" s="53"/>
      <c r="I1081" s="7"/>
      <c r="J1081" s="7"/>
    </row>
    <row r="1082" spans="1:10" s="190" customFormat="1" x14ac:dyDescent="0.25">
      <c r="A1082" s="6"/>
      <c r="B1082" s="8"/>
      <c r="C1082" s="8"/>
      <c r="D1082" s="11"/>
      <c r="E1082" s="11"/>
      <c r="F1082" s="22"/>
      <c r="G1082" s="22"/>
      <c r="H1082" s="53"/>
      <c r="I1082" s="7"/>
      <c r="J1082" s="7"/>
    </row>
    <row r="1083" spans="1:10" s="190" customFormat="1" x14ac:dyDescent="0.25">
      <c r="A1083" s="6"/>
      <c r="B1083" s="8"/>
      <c r="C1083" s="8"/>
      <c r="D1083" s="11"/>
      <c r="E1083" s="11"/>
      <c r="F1083" s="22"/>
      <c r="G1083" s="22"/>
      <c r="H1083" s="53"/>
      <c r="I1083" s="7"/>
      <c r="J1083" s="7"/>
    </row>
    <row r="1084" spans="1:10" s="190" customFormat="1" x14ac:dyDescent="0.25">
      <c r="A1084" s="6"/>
      <c r="B1084" s="8"/>
      <c r="C1084" s="8"/>
      <c r="D1084" s="11"/>
      <c r="E1084" s="11"/>
      <c r="F1084" s="22"/>
      <c r="G1084" s="22"/>
      <c r="H1084" s="53"/>
      <c r="I1084" s="7"/>
      <c r="J1084" s="7"/>
    </row>
    <row r="1085" spans="1:10" s="190" customFormat="1" x14ac:dyDescent="0.25">
      <c r="A1085" s="6"/>
      <c r="B1085" s="8"/>
      <c r="C1085" s="8"/>
      <c r="D1085" s="11"/>
      <c r="E1085" s="11"/>
      <c r="F1085" s="22"/>
      <c r="G1085" s="22"/>
      <c r="H1085" s="53"/>
      <c r="I1085" s="7"/>
      <c r="J1085" s="7"/>
    </row>
    <row r="1086" spans="1:10" s="190" customFormat="1" x14ac:dyDescent="0.25">
      <c r="A1086" s="6"/>
      <c r="B1086" s="8"/>
      <c r="C1086" s="8"/>
      <c r="D1086" s="11"/>
      <c r="E1086" s="11"/>
      <c r="F1086" s="22"/>
      <c r="G1086" s="22"/>
      <c r="H1086" s="53"/>
      <c r="I1086" s="7"/>
      <c r="J1086" s="7"/>
    </row>
    <row r="1087" spans="1:10" s="190" customFormat="1" x14ac:dyDescent="0.25">
      <c r="A1087" s="6"/>
      <c r="B1087" s="8"/>
      <c r="C1087" s="8"/>
      <c r="D1087" s="11"/>
      <c r="E1087" s="11"/>
      <c r="F1087" s="22"/>
      <c r="G1087" s="22"/>
      <c r="H1087" s="53"/>
      <c r="I1087" s="7"/>
      <c r="J1087" s="7"/>
    </row>
    <row r="1088" spans="1:10" s="190" customFormat="1" x14ac:dyDescent="0.25">
      <c r="A1088" s="6"/>
      <c r="B1088" s="8"/>
      <c r="C1088" s="8"/>
      <c r="D1088" s="11"/>
      <c r="E1088" s="11"/>
      <c r="F1088" s="22"/>
      <c r="G1088" s="22"/>
      <c r="H1088" s="53"/>
      <c r="I1088" s="7"/>
      <c r="J1088" s="7"/>
    </row>
    <row r="1089" spans="1:10" s="190" customFormat="1" x14ac:dyDescent="0.25">
      <c r="A1089" s="6"/>
      <c r="B1089" s="8"/>
      <c r="C1089" s="8"/>
      <c r="D1089" s="11"/>
      <c r="E1089" s="11"/>
      <c r="F1089" s="22"/>
      <c r="G1089" s="22"/>
      <c r="H1089" s="53"/>
      <c r="I1089" s="7"/>
      <c r="J1089" s="7"/>
    </row>
    <row r="1090" spans="1:10" s="190" customFormat="1" x14ac:dyDescent="0.25">
      <c r="A1090" s="6"/>
      <c r="B1090" s="8"/>
      <c r="C1090" s="8"/>
      <c r="D1090" s="11"/>
      <c r="E1090" s="11"/>
      <c r="F1090" s="22"/>
      <c r="G1090" s="22"/>
      <c r="H1090" s="53"/>
      <c r="I1090" s="7"/>
      <c r="J1090" s="7"/>
    </row>
    <row r="1091" spans="1:10" s="190" customFormat="1" x14ac:dyDescent="0.25">
      <c r="A1091" s="6"/>
      <c r="B1091" s="8"/>
      <c r="C1091" s="8"/>
      <c r="D1091" s="11"/>
      <c r="E1091" s="11"/>
      <c r="F1091" s="22"/>
      <c r="G1091" s="22"/>
      <c r="H1091" s="53"/>
      <c r="I1091" s="7"/>
      <c r="J1091" s="7"/>
    </row>
    <row r="1092" spans="1:10" s="190" customFormat="1" x14ac:dyDescent="0.25">
      <c r="A1092" s="6"/>
      <c r="B1092" s="8"/>
      <c r="C1092" s="8"/>
      <c r="D1092" s="11"/>
      <c r="E1092" s="11"/>
      <c r="F1092" s="22"/>
      <c r="G1092" s="22"/>
      <c r="H1092" s="53"/>
      <c r="I1092" s="7"/>
      <c r="J1092" s="7"/>
    </row>
    <row r="1093" spans="1:10" s="190" customFormat="1" x14ac:dyDescent="0.25">
      <c r="A1093" s="6"/>
      <c r="B1093" s="8"/>
      <c r="C1093" s="8"/>
      <c r="D1093" s="11"/>
      <c r="E1093" s="11"/>
      <c r="F1093" s="22"/>
      <c r="G1093" s="22"/>
      <c r="H1093" s="53"/>
      <c r="I1093" s="7"/>
      <c r="J1093" s="7"/>
    </row>
    <row r="1094" spans="1:10" s="190" customFormat="1" x14ac:dyDescent="0.25">
      <c r="A1094" s="6"/>
      <c r="B1094" s="8"/>
      <c r="C1094" s="8"/>
      <c r="D1094" s="11"/>
      <c r="E1094" s="11"/>
      <c r="F1094" s="22"/>
      <c r="G1094" s="22"/>
      <c r="H1094" s="53"/>
      <c r="I1094" s="7"/>
      <c r="J1094" s="7"/>
    </row>
    <row r="1095" spans="1:10" s="190" customFormat="1" x14ac:dyDescent="0.25">
      <c r="A1095" s="6"/>
      <c r="B1095" s="8"/>
      <c r="C1095" s="8"/>
      <c r="D1095" s="11"/>
      <c r="E1095" s="11"/>
      <c r="F1095" s="22"/>
      <c r="G1095" s="22"/>
      <c r="H1095" s="53"/>
      <c r="I1095" s="7"/>
      <c r="J1095" s="7"/>
    </row>
    <row r="1096" spans="1:10" s="190" customFormat="1" x14ac:dyDescent="0.25">
      <c r="A1096" s="6"/>
      <c r="B1096" s="8"/>
      <c r="C1096" s="8"/>
      <c r="D1096" s="11"/>
      <c r="E1096" s="11"/>
      <c r="F1096" s="22"/>
      <c r="G1096" s="22"/>
      <c r="H1096" s="53"/>
      <c r="I1096" s="7"/>
      <c r="J1096" s="7"/>
    </row>
    <row r="1097" spans="1:10" s="190" customFormat="1" x14ac:dyDescent="0.25">
      <c r="A1097" s="6"/>
      <c r="B1097" s="8"/>
      <c r="C1097" s="8"/>
      <c r="D1097" s="11"/>
      <c r="E1097" s="11"/>
      <c r="F1097" s="22"/>
      <c r="G1097" s="22"/>
      <c r="H1097" s="53"/>
      <c r="I1097" s="7"/>
      <c r="J1097" s="7"/>
    </row>
    <row r="1098" spans="1:10" s="190" customFormat="1" x14ac:dyDescent="0.25">
      <c r="A1098" s="6"/>
      <c r="B1098" s="8"/>
      <c r="C1098" s="8"/>
      <c r="D1098" s="11"/>
      <c r="E1098" s="11"/>
      <c r="F1098" s="22"/>
      <c r="G1098" s="22"/>
      <c r="H1098" s="53"/>
      <c r="I1098" s="7"/>
      <c r="J1098" s="7"/>
    </row>
    <row r="1099" spans="1:10" s="190" customFormat="1" x14ac:dyDescent="0.25">
      <c r="A1099" s="6"/>
      <c r="B1099" s="8"/>
      <c r="C1099" s="8"/>
      <c r="D1099" s="11"/>
      <c r="E1099" s="11"/>
      <c r="F1099" s="22"/>
      <c r="G1099" s="22"/>
      <c r="H1099" s="53"/>
      <c r="I1099" s="7"/>
      <c r="J1099" s="7"/>
    </row>
    <row r="1100" spans="1:10" s="190" customFormat="1" x14ac:dyDescent="0.25">
      <c r="A1100" s="6"/>
      <c r="B1100" s="8"/>
      <c r="C1100" s="8"/>
      <c r="D1100" s="11"/>
      <c r="E1100" s="11"/>
      <c r="F1100" s="22"/>
      <c r="G1100" s="22"/>
      <c r="H1100" s="53"/>
      <c r="I1100" s="7"/>
      <c r="J1100" s="7"/>
    </row>
    <row r="1101" spans="1:10" s="190" customFormat="1" x14ac:dyDescent="0.25">
      <c r="A1101" s="6"/>
      <c r="B1101" s="8"/>
      <c r="C1101" s="8"/>
      <c r="D1101" s="11"/>
      <c r="E1101" s="11"/>
      <c r="F1101" s="22"/>
      <c r="G1101" s="22"/>
      <c r="H1101" s="53"/>
      <c r="I1101" s="7"/>
      <c r="J1101" s="7"/>
    </row>
    <row r="1102" spans="1:10" s="190" customFormat="1" x14ac:dyDescent="0.25">
      <c r="A1102" s="6"/>
      <c r="B1102" s="8"/>
      <c r="C1102" s="8"/>
      <c r="D1102" s="11"/>
      <c r="E1102" s="11"/>
      <c r="F1102" s="22"/>
      <c r="G1102" s="22"/>
      <c r="H1102" s="53"/>
      <c r="I1102" s="7"/>
      <c r="J1102" s="7"/>
    </row>
    <row r="1103" spans="1:10" s="190" customFormat="1" x14ac:dyDescent="0.25">
      <c r="A1103" s="6"/>
      <c r="B1103" s="8"/>
      <c r="C1103" s="8"/>
      <c r="D1103" s="11"/>
      <c r="E1103" s="11"/>
      <c r="F1103" s="22"/>
      <c r="G1103" s="22"/>
      <c r="H1103" s="53"/>
      <c r="I1103" s="7"/>
      <c r="J1103" s="7"/>
    </row>
    <row r="1104" spans="1:10" s="190" customFormat="1" x14ac:dyDescent="0.25">
      <c r="A1104" s="6"/>
      <c r="B1104" s="8"/>
      <c r="C1104" s="8"/>
      <c r="D1104" s="11"/>
      <c r="E1104" s="11"/>
      <c r="F1104" s="22"/>
      <c r="G1104" s="22"/>
      <c r="H1104" s="53"/>
      <c r="I1104" s="7"/>
      <c r="J1104" s="7"/>
    </row>
    <row r="1105" spans="1:10" s="190" customFormat="1" x14ac:dyDescent="0.25">
      <c r="A1105" s="6"/>
      <c r="B1105" s="8"/>
      <c r="C1105" s="8"/>
      <c r="D1105" s="11"/>
      <c r="E1105" s="11"/>
      <c r="F1105" s="22"/>
      <c r="G1105" s="22"/>
      <c r="H1105" s="53"/>
      <c r="I1105" s="7"/>
      <c r="J1105" s="7"/>
    </row>
    <row r="1106" spans="1:10" s="190" customFormat="1" x14ac:dyDescent="0.25">
      <c r="A1106" s="6"/>
      <c r="B1106" s="8"/>
      <c r="C1106" s="8"/>
      <c r="D1106" s="11"/>
      <c r="E1106" s="11"/>
      <c r="F1106" s="22"/>
      <c r="G1106" s="22"/>
      <c r="H1106" s="53"/>
      <c r="I1106" s="7"/>
      <c r="J1106" s="7"/>
    </row>
    <row r="1107" spans="1:10" s="190" customFormat="1" x14ac:dyDescent="0.25">
      <c r="A1107" s="6"/>
      <c r="B1107" s="8"/>
      <c r="C1107" s="8"/>
      <c r="D1107" s="11"/>
      <c r="E1107" s="11"/>
      <c r="F1107" s="22"/>
      <c r="G1107" s="22"/>
      <c r="H1107" s="53"/>
      <c r="I1107" s="7"/>
      <c r="J1107" s="7"/>
    </row>
    <row r="1108" spans="1:10" s="190" customFormat="1" x14ac:dyDescent="0.25">
      <c r="A1108" s="6"/>
      <c r="B1108" s="8"/>
      <c r="C1108" s="8"/>
      <c r="D1108" s="11"/>
      <c r="E1108" s="11"/>
      <c r="F1108" s="22"/>
      <c r="G1108" s="22"/>
      <c r="H1108" s="53"/>
      <c r="I1108" s="7"/>
      <c r="J1108" s="7"/>
    </row>
    <row r="1109" spans="1:10" s="190" customFormat="1" x14ac:dyDescent="0.25">
      <c r="A1109" s="6"/>
      <c r="B1109" s="8"/>
      <c r="C1109" s="8"/>
      <c r="D1109" s="11"/>
      <c r="E1109" s="11"/>
      <c r="F1109" s="22"/>
      <c r="G1109" s="22"/>
      <c r="H1109" s="53"/>
      <c r="I1109" s="7"/>
      <c r="J1109" s="7"/>
    </row>
    <row r="1110" spans="1:10" s="190" customFormat="1" x14ac:dyDescent="0.25">
      <c r="A1110" s="6"/>
      <c r="B1110" s="8"/>
      <c r="C1110" s="8"/>
      <c r="D1110" s="11"/>
      <c r="E1110" s="11"/>
      <c r="F1110" s="22"/>
      <c r="G1110" s="22"/>
      <c r="H1110" s="53"/>
      <c r="I1110" s="7"/>
      <c r="J1110" s="7"/>
    </row>
    <row r="1111" spans="1:10" s="190" customFormat="1" x14ac:dyDescent="0.25">
      <c r="A1111" s="6"/>
      <c r="B1111" s="8"/>
      <c r="C1111" s="8"/>
      <c r="D1111" s="11"/>
      <c r="E1111" s="11"/>
      <c r="F1111" s="22"/>
      <c r="G1111" s="22"/>
      <c r="H1111" s="53"/>
      <c r="I1111" s="7"/>
      <c r="J1111" s="7"/>
    </row>
    <row r="1112" spans="1:10" s="190" customFormat="1" x14ac:dyDescent="0.25">
      <c r="A1112" s="6"/>
      <c r="B1112" s="8"/>
      <c r="C1112" s="8"/>
      <c r="D1112" s="11"/>
      <c r="E1112" s="11"/>
      <c r="F1112" s="22"/>
      <c r="G1112" s="22"/>
      <c r="H1112" s="53"/>
      <c r="I1112" s="7"/>
      <c r="J1112" s="7"/>
    </row>
    <row r="1113" spans="1:10" s="190" customFormat="1" x14ac:dyDescent="0.25">
      <c r="A1113" s="6"/>
      <c r="B1113" s="8"/>
      <c r="C1113" s="8"/>
      <c r="D1113" s="11"/>
      <c r="E1113" s="11"/>
      <c r="F1113" s="22"/>
      <c r="G1113" s="22"/>
      <c r="H1113" s="53"/>
      <c r="I1113" s="7"/>
      <c r="J1113" s="7"/>
    </row>
    <row r="1114" spans="1:10" s="190" customFormat="1" x14ac:dyDescent="0.25">
      <c r="A1114" s="6"/>
      <c r="B1114" s="8"/>
      <c r="C1114" s="8"/>
      <c r="D1114" s="11"/>
      <c r="E1114" s="11"/>
      <c r="F1114" s="22"/>
      <c r="G1114" s="22"/>
      <c r="H1114" s="53"/>
      <c r="I1114" s="7"/>
      <c r="J1114" s="7"/>
    </row>
    <row r="1115" spans="1:10" s="190" customFormat="1" x14ac:dyDescent="0.25">
      <c r="A1115" s="6"/>
      <c r="B1115" s="8"/>
      <c r="C1115" s="8"/>
      <c r="D1115" s="11"/>
      <c r="E1115" s="11"/>
      <c r="F1115" s="22"/>
      <c r="G1115" s="22"/>
      <c r="H1115" s="53"/>
      <c r="I1115" s="7"/>
      <c r="J1115" s="7"/>
    </row>
    <row r="1116" spans="1:10" s="190" customFormat="1" x14ac:dyDescent="0.25">
      <c r="A1116" s="6"/>
      <c r="B1116" s="8"/>
      <c r="C1116" s="8"/>
      <c r="D1116" s="11"/>
      <c r="E1116" s="11"/>
      <c r="F1116" s="22"/>
      <c r="G1116" s="22"/>
      <c r="H1116" s="53"/>
      <c r="I1116" s="7"/>
      <c r="J1116" s="7"/>
    </row>
    <row r="1117" spans="1:10" s="190" customFormat="1" x14ac:dyDescent="0.25">
      <c r="A1117" s="6"/>
      <c r="B1117" s="8"/>
      <c r="C1117" s="8"/>
      <c r="D1117" s="11"/>
      <c r="E1117" s="11"/>
      <c r="F1117" s="22"/>
      <c r="G1117" s="22"/>
      <c r="H1117" s="53"/>
      <c r="I1117" s="7"/>
      <c r="J1117" s="7"/>
    </row>
    <row r="1118" spans="1:10" s="190" customFormat="1" x14ac:dyDescent="0.25">
      <c r="A1118" s="6"/>
      <c r="B1118" s="8"/>
      <c r="C1118" s="8"/>
      <c r="D1118" s="11"/>
      <c r="E1118" s="11"/>
      <c r="F1118" s="22"/>
      <c r="G1118" s="22"/>
      <c r="H1118" s="53"/>
      <c r="I1118" s="7"/>
      <c r="J1118" s="7"/>
    </row>
    <row r="1119" spans="1:10" s="190" customFormat="1" x14ac:dyDescent="0.25">
      <c r="A1119" s="6"/>
      <c r="B1119" s="8"/>
      <c r="C1119" s="8"/>
      <c r="D1119" s="11"/>
      <c r="E1119" s="11"/>
      <c r="F1119" s="22"/>
      <c r="G1119" s="22"/>
      <c r="H1119" s="53"/>
      <c r="I1119" s="7"/>
      <c r="J1119" s="7"/>
    </row>
    <row r="1120" spans="1:10" s="190" customFormat="1" x14ac:dyDescent="0.25">
      <c r="A1120" s="6"/>
      <c r="B1120" s="8"/>
      <c r="C1120" s="8"/>
      <c r="D1120" s="11"/>
      <c r="E1120" s="11"/>
      <c r="F1120" s="22"/>
      <c r="G1120" s="22"/>
      <c r="H1120" s="53"/>
      <c r="I1120" s="7"/>
      <c r="J1120" s="7"/>
    </row>
    <row r="1121" spans="1:10" s="190" customFormat="1" x14ac:dyDescent="0.25">
      <c r="A1121" s="6"/>
      <c r="B1121" s="8"/>
      <c r="C1121" s="8"/>
      <c r="D1121" s="11"/>
      <c r="E1121" s="11"/>
      <c r="F1121" s="22"/>
      <c r="G1121" s="22"/>
      <c r="H1121" s="53"/>
      <c r="I1121" s="7"/>
      <c r="J1121" s="7"/>
    </row>
    <row r="1122" spans="1:10" s="190" customFormat="1" x14ac:dyDescent="0.25">
      <c r="A1122" s="6"/>
      <c r="B1122" s="8"/>
      <c r="C1122" s="8"/>
      <c r="D1122" s="11"/>
      <c r="E1122" s="11"/>
      <c r="F1122" s="22"/>
      <c r="G1122" s="22"/>
      <c r="H1122" s="53"/>
      <c r="I1122" s="7"/>
      <c r="J1122" s="7"/>
    </row>
    <row r="1123" spans="1:10" s="190" customFormat="1" x14ac:dyDescent="0.25">
      <c r="A1123" s="6"/>
      <c r="B1123" s="8"/>
      <c r="C1123" s="8"/>
      <c r="D1123" s="11"/>
      <c r="E1123" s="11"/>
      <c r="F1123" s="22"/>
      <c r="G1123" s="22"/>
      <c r="H1123" s="53"/>
      <c r="I1123" s="7"/>
      <c r="J1123" s="7"/>
    </row>
    <row r="1124" spans="1:10" s="190" customFormat="1" x14ac:dyDescent="0.25">
      <c r="A1124" s="6"/>
      <c r="B1124" s="8"/>
      <c r="C1124" s="8"/>
      <c r="D1124" s="11"/>
      <c r="E1124" s="11"/>
      <c r="F1124" s="22"/>
      <c r="G1124" s="22"/>
      <c r="H1124" s="53"/>
      <c r="I1124" s="7"/>
      <c r="J1124" s="7"/>
    </row>
    <row r="1125" spans="1:10" s="190" customFormat="1" x14ac:dyDescent="0.25">
      <c r="A1125" s="6"/>
      <c r="B1125" s="8"/>
      <c r="C1125" s="8"/>
      <c r="D1125" s="11"/>
      <c r="E1125" s="11"/>
      <c r="F1125" s="22"/>
      <c r="G1125" s="22"/>
      <c r="H1125" s="53"/>
      <c r="I1125" s="7"/>
      <c r="J1125" s="7"/>
    </row>
    <row r="1126" spans="1:10" s="190" customFormat="1" x14ac:dyDescent="0.25">
      <c r="A1126" s="6"/>
      <c r="B1126" s="8"/>
      <c r="C1126" s="8"/>
      <c r="D1126" s="11"/>
      <c r="E1126" s="11"/>
      <c r="F1126" s="22"/>
      <c r="G1126" s="22"/>
      <c r="H1126" s="53"/>
      <c r="I1126" s="7"/>
      <c r="J1126" s="7"/>
    </row>
    <row r="1127" spans="1:10" s="190" customFormat="1" x14ac:dyDescent="0.25">
      <c r="A1127" s="6"/>
      <c r="B1127" s="8"/>
      <c r="C1127" s="8"/>
      <c r="D1127" s="11"/>
      <c r="E1127" s="11"/>
      <c r="F1127" s="22"/>
      <c r="G1127" s="22"/>
      <c r="H1127" s="53"/>
      <c r="I1127" s="7"/>
      <c r="J1127" s="7"/>
    </row>
    <row r="1128" spans="1:10" s="190" customFormat="1" x14ac:dyDescent="0.25">
      <c r="A1128" s="6"/>
      <c r="B1128" s="8"/>
      <c r="C1128" s="8"/>
      <c r="D1128" s="11"/>
      <c r="E1128" s="11"/>
      <c r="F1128" s="22"/>
      <c r="G1128" s="22"/>
      <c r="H1128" s="53"/>
      <c r="I1128" s="7"/>
      <c r="J1128" s="7"/>
    </row>
    <row r="1129" spans="1:10" s="190" customFormat="1" x14ac:dyDescent="0.25">
      <c r="A1129" s="6"/>
      <c r="B1129" s="8"/>
      <c r="C1129" s="8"/>
      <c r="D1129" s="11"/>
      <c r="E1129" s="11"/>
      <c r="F1129" s="22"/>
      <c r="G1129" s="22"/>
      <c r="H1129" s="53"/>
      <c r="I1129" s="7"/>
      <c r="J1129" s="7"/>
    </row>
    <row r="1130" spans="1:10" s="190" customFormat="1" x14ac:dyDescent="0.25">
      <c r="A1130" s="6"/>
      <c r="B1130" s="8"/>
      <c r="C1130" s="8"/>
      <c r="D1130" s="11"/>
      <c r="E1130" s="11"/>
      <c r="F1130" s="22"/>
      <c r="G1130" s="22"/>
      <c r="H1130" s="53"/>
      <c r="I1130" s="7"/>
      <c r="J1130" s="7"/>
    </row>
    <row r="1131" spans="1:10" s="190" customFormat="1" x14ac:dyDescent="0.25">
      <c r="A1131" s="6"/>
      <c r="B1131" s="8"/>
      <c r="C1131" s="8"/>
      <c r="D1131" s="11"/>
      <c r="E1131" s="11"/>
      <c r="F1131" s="22"/>
      <c r="G1131" s="22"/>
      <c r="H1131" s="53"/>
      <c r="I1131" s="7"/>
      <c r="J1131" s="7"/>
    </row>
    <row r="1132" spans="1:10" s="190" customFormat="1" x14ac:dyDescent="0.25">
      <c r="A1132" s="6"/>
      <c r="B1132" s="8"/>
      <c r="C1132" s="8"/>
      <c r="D1132" s="11"/>
      <c r="E1132" s="11"/>
      <c r="F1132" s="22"/>
      <c r="G1132" s="22"/>
      <c r="H1132" s="53"/>
      <c r="I1132" s="7"/>
      <c r="J1132" s="7"/>
    </row>
    <row r="1133" spans="1:10" s="190" customFormat="1" x14ac:dyDescent="0.25">
      <c r="A1133" s="6"/>
      <c r="B1133" s="8"/>
      <c r="C1133" s="8"/>
      <c r="D1133" s="11"/>
      <c r="E1133" s="11"/>
      <c r="F1133" s="22"/>
      <c r="G1133" s="22"/>
      <c r="H1133" s="53"/>
      <c r="I1133" s="7"/>
      <c r="J1133" s="7"/>
    </row>
    <row r="1134" spans="1:10" s="190" customFormat="1" x14ac:dyDescent="0.25">
      <c r="A1134" s="6"/>
      <c r="B1134" s="8"/>
      <c r="C1134" s="8"/>
      <c r="D1134" s="11"/>
      <c r="E1134" s="11"/>
      <c r="F1134" s="22"/>
      <c r="G1134" s="22"/>
      <c r="H1134" s="53"/>
      <c r="I1134" s="7"/>
      <c r="J1134" s="7"/>
    </row>
    <row r="1135" spans="1:10" s="190" customFormat="1" x14ac:dyDescent="0.25">
      <c r="A1135" s="6"/>
      <c r="B1135" s="8"/>
      <c r="C1135" s="8"/>
      <c r="D1135" s="11"/>
      <c r="E1135" s="11"/>
      <c r="F1135" s="22"/>
      <c r="G1135" s="22"/>
      <c r="H1135" s="53"/>
      <c r="I1135" s="7"/>
      <c r="J1135" s="7"/>
    </row>
    <row r="1136" spans="1:10" s="190" customFormat="1" x14ac:dyDescent="0.25">
      <c r="A1136" s="6"/>
      <c r="B1136" s="8"/>
      <c r="C1136" s="8"/>
      <c r="D1136" s="11"/>
      <c r="E1136" s="11"/>
      <c r="F1136" s="22"/>
      <c r="G1136" s="22"/>
      <c r="H1136" s="53"/>
      <c r="I1136" s="7"/>
      <c r="J1136" s="7"/>
    </row>
    <row r="1137" spans="1:10" s="190" customFormat="1" x14ac:dyDescent="0.25">
      <c r="A1137" s="6"/>
      <c r="B1137" s="8"/>
      <c r="C1137" s="8"/>
      <c r="D1137" s="11"/>
      <c r="E1137" s="11"/>
      <c r="F1137" s="22"/>
      <c r="G1137" s="22"/>
      <c r="H1137" s="53"/>
      <c r="I1137" s="7"/>
      <c r="J1137" s="7"/>
    </row>
    <row r="1138" spans="1:10" s="190" customFormat="1" x14ac:dyDescent="0.25">
      <c r="A1138" s="6"/>
      <c r="B1138" s="8"/>
      <c r="C1138" s="8"/>
      <c r="D1138" s="11"/>
      <c r="E1138" s="11"/>
      <c r="F1138" s="22"/>
      <c r="G1138" s="22"/>
      <c r="H1138" s="53"/>
      <c r="I1138" s="7"/>
      <c r="J1138" s="7"/>
    </row>
    <row r="1139" spans="1:10" s="190" customFormat="1" x14ac:dyDescent="0.25">
      <c r="A1139" s="6"/>
      <c r="B1139" s="8"/>
      <c r="C1139" s="8"/>
      <c r="D1139" s="11"/>
      <c r="E1139" s="11"/>
      <c r="F1139" s="22"/>
      <c r="G1139" s="22"/>
      <c r="H1139" s="53"/>
      <c r="I1139" s="7"/>
      <c r="J1139" s="7"/>
    </row>
    <row r="1140" spans="1:10" s="190" customFormat="1" x14ac:dyDescent="0.25">
      <c r="A1140" s="6"/>
      <c r="B1140" s="8"/>
      <c r="C1140" s="8"/>
      <c r="D1140" s="11"/>
      <c r="E1140" s="11"/>
      <c r="F1140" s="22"/>
      <c r="G1140" s="22"/>
      <c r="H1140" s="53"/>
      <c r="I1140" s="7"/>
      <c r="J1140" s="7"/>
    </row>
    <row r="1141" spans="1:10" s="190" customFormat="1" x14ac:dyDescent="0.25">
      <c r="A1141" s="6"/>
      <c r="B1141" s="8"/>
      <c r="C1141" s="8"/>
      <c r="D1141" s="11"/>
      <c r="E1141" s="11"/>
      <c r="F1141" s="22"/>
      <c r="G1141" s="22"/>
      <c r="H1141" s="53"/>
      <c r="I1141" s="7"/>
      <c r="J1141" s="7"/>
    </row>
    <row r="1142" spans="1:10" s="190" customFormat="1" x14ac:dyDescent="0.25">
      <c r="A1142" s="6"/>
      <c r="B1142" s="8"/>
      <c r="C1142" s="8"/>
      <c r="D1142" s="11"/>
      <c r="E1142" s="11"/>
      <c r="F1142" s="22"/>
      <c r="G1142" s="22"/>
      <c r="H1142" s="53"/>
      <c r="I1142" s="7"/>
      <c r="J1142" s="7"/>
    </row>
    <row r="1143" spans="1:10" s="190" customFormat="1" x14ac:dyDescent="0.25">
      <c r="A1143" s="6"/>
      <c r="B1143" s="8"/>
      <c r="C1143" s="8"/>
      <c r="D1143" s="11"/>
      <c r="E1143" s="11"/>
      <c r="F1143" s="22"/>
      <c r="G1143" s="22"/>
      <c r="H1143" s="53"/>
      <c r="I1143" s="7"/>
      <c r="J1143" s="7"/>
    </row>
    <row r="1144" spans="1:10" s="190" customFormat="1" x14ac:dyDescent="0.25">
      <c r="A1144" s="6"/>
      <c r="B1144" s="8"/>
      <c r="C1144" s="8"/>
      <c r="D1144" s="11"/>
      <c r="E1144" s="11"/>
      <c r="F1144" s="22"/>
      <c r="G1144" s="22"/>
      <c r="H1144" s="53"/>
      <c r="I1144" s="7"/>
      <c r="J1144" s="7"/>
    </row>
    <row r="1145" spans="1:10" s="190" customFormat="1" x14ac:dyDescent="0.25">
      <c r="A1145" s="6"/>
      <c r="B1145" s="8"/>
      <c r="C1145" s="8"/>
      <c r="D1145" s="11"/>
      <c r="E1145" s="11"/>
      <c r="F1145" s="22"/>
      <c r="G1145" s="22"/>
      <c r="H1145" s="53"/>
      <c r="I1145" s="7"/>
      <c r="J1145" s="7"/>
    </row>
    <row r="1146" spans="1:10" s="190" customFormat="1" x14ac:dyDescent="0.25">
      <c r="A1146" s="6"/>
      <c r="B1146" s="8"/>
      <c r="C1146" s="8"/>
      <c r="D1146" s="11"/>
      <c r="E1146" s="11"/>
      <c r="F1146" s="22"/>
      <c r="G1146" s="22"/>
      <c r="H1146" s="53"/>
      <c r="I1146" s="7"/>
      <c r="J1146" s="7"/>
    </row>
    <row r="1147" spans="1:10" s="190" customFormat="1" x14ac:dyDescent="0.25">
      <c r="A1147" s="6"/>
      <c r="B1147" s="8"/>
      <c r="C1147" s="8"/>
      <c r="D1147" s="11"/>
      <c r="E1147" s="11"/>
      <c r="F1147" s="22"/>
      <c r="G1147" s="22"/>
      <c r="H1147" s="53"/>
      <c r="I1147" s="7"/>
      <c r="J1147" s="7"/>
    </row>
    <row r="1148" spans="1:10" s="190" customFormat="1" x14ac:dyDescent="0.25">
      <c r="A1148" s="6"/>
      <c r="B1148" s="8"/>
      <c r="C1148" s="8"/>
      <c r="D1148" s="11"/>
      <c r="E1148" s="11"/>
      <c r="F1148" s="22"/>
      <c r="G1148" s="22"/>
      <c r="H1148" s="53"/>
      <c r="I1148" s="7"/>
      <c r="J1148" s="7"/>
    </row>
    <row r="1149" spans="1:10" s="190" customFormat="1" x14ac:dyDescent="0.25">
      <c r="A1149" s="6"/>
      <c r="B1149" s="8"/>
      <c r="C1149" s="8"/>
      <c r="D1149" s="11"/>
      <c r="E1149" s="11"/>
      <c r="F1149" s="22"/>
      <c r="G1149" s="22"/>
      <c r="H1149" s="53"/>
      <c r="I1149" s="7"/>
      <c r="J1149" s="7"/>
    </row>
    <row r="1150" spans="1:10" s="190" customFormat="1" x14ac:dyDescent="0.25">
      <c r="A1150" s="6"/>
      <c r="B1150" s="8"/>
      <c r="C1150" s="8"/>
      <c r="D1150" s="11"/>
      <c r="E1150" s="11"/>
      <c r="F1150" s="22"/>
      <c r="G1150" s="22"/>
      <c r="H1150" s="53"/>
      <c r="I1150" s="7"/>
      <c r="J1150" s="7"/>
    </row>
    <row r="1151" spans="1:10" s="190" customFormat="1" x14ac:dyDescent="0.25">
      <c r="A1151" s="6"/>
      <c r="B1151" s="8"/>
      <c r="C1151" s="8"/>
      <c r="D1151" s="11"/>
      <c r="E1151" s="11"/>
      <c r="F1151" s="22"/>
      <c r="G1151" s="22"/>
      <c r="H1151" s="53"/>
      <c r="I1151" s="7"/>
      <c r="J1151" s="7"/>
    </row>
    <row r="1152" spans="1:10" s="190" customFormat="1" x14ac:dyDescent="0.25">
      <c r="A1152" s="6"/>
      <c r="B1152" s="8"/>
      <c r="C1152" s="8"/>
      <c r="D1152" s="11"/>
      <c r="E1152" s="11"/>
      <c r="F1152" s="22"/>
      <c r="G1152" s="22"/>
      <c r="H1152" s="53"/>
      <c r="I1152" s="7"/>
      <c r="J1152" s="7"/>
    </row>
    <row r="1153" spans="1:10" s="190" customFormat="1" x14ac:dyDescent="0.25">
      <c r="A1153" s="6"/>
      <c r="B1153" s="8"/>
      <c r="C1153" s="8"/>
      <c r="D1153" s="11"/>
      <c r="E1153" s="11"/>
      <c r="F1153" s="22"/>
      <c r="G1153" s="22"/>
      <c r="H1153" s="53"/>
      <c r="I1153" s="7"/>
      <c r="J1153" s="7"/>
    </row>
    <row r="1154" spans="1:10" s="190" customFormat="1" x14ac:dyDescent="0.25">
      <c r="A1154" s="6"/>
      <c r="B1154" s="8"/>
      <c r="C1154" s="8"/>
      <c r="D1154" s="11"/>
      <c r="E1154" s="11"/>
      <c r="F1154" s="22"/>
      <c r="G1154" s="22"/>
      <c r="H1154" s="53"/>
      <c r="I1154" s="7"/>
      <c r="J1154" s="7"/>
    </row>
    <row r="1155" spans="1:10" s="190" customFormat="1" x14ac:dyDescent="0.25">
      <c r="A1155" s="6"/>
      <c r="B1155" s="8"/>
      <c r="C1155" s="8"/>
      <c r="D1155" s="11"/>
      <c r="E1155" s="11"/>
      <c r="F1155" s="22"/>
      <c r="G1155" s="22"/>
      <c r="H1155" s="53"/>
      <c r="I1155" s="7"/>
      <c r="J1155" s="7"/>
    </row>
    <row r="1156" spans="1:10" s="190" customFormat="1" x14ac:dyDescent="0.25">
      <c r="A1156" s="6"/>
      <c r="B1156" s="8"/>
      <c r="C1156" s="8"/>
      <c r="D1156" s="11"/>
      <c r="E1156" s="11"/>
      <c r="F1156" s="22"/>
      <c r="G1156" s="22"/>
      <c r="H1156" s="53"/>
      <c r="I1156" s="7"/>
      <c r="J1156" s="7"/>
    </row>
    <row r="1157" spans="1:10" s="190" customFormat="1" x14ac:dyDescent="0.25">
      <c r="A1157" s="6"/>
      <c r="B1157" s="8"/>
      <c r="C1157" s="8"/>
      <c r="D1157" s="11"/>
      <c r="E1157" s="11"/>
      <c r="F1157" s="22"/>
      <c r="G1157" s="22"/>
      <c r="H1157" s="53"/>
      <c r="I1157" s="7"/>
      <c r="J1157" s="7"/>
    </row>
    <row r="1158" spans="1:10" s="190" customFormat="1" x14ac:dyDescent="0.25">
      <c r="A1158" s="6"/>
      <c r="B1158" s="8"/>
      <c r="C1158" s="8"/>
      <c r="D1158" s="11"/>
      <c r="E1158" s="11"/>
      <c r="F1158" s="22"/>
      <c r="G1158" s="22"/>
      <c r="H1158" s="53"/>
      <c r="I1158" s="7"/>
      <c r="J1158" s="7"/>
    </row>
    <row r="1159" spans="1:10" s="190" customFormat="1" x14ac:dyDescent="0.25">
      <c r="A1159" s="6"/>
      <c r="B1159" s="8"/>
      <c r="C1159" s="8"/>
      <c r="D1159" s="11"/>
      <c r="E1159" s="11"/>
      <c r="F1159" s="22"/>
      <c r="G1159" s="22"/>
      <c r="H1159" s="53"/>
      <c r="I1159" s="7"/>
      <c r="J1159" s="7"/>
    </row>
    <row r="1160" spans="1:10" s="190" customFormat="1" x14ac:dyDescent="0.25">
      <c r="A1160" s="6"/>
      <c r="B1160" s="8"/>
      <c r="C1160" s="8"/>
      <c r="D1160" s="11"/>
      <c r="E1160" s="11"/>
      <c r="F1160" s="22"/>
      <c r="G1160" s="22"/>
      <c r="H1160" s="53"/>
      <c r="I1160" s="7"/>
      <c r="J1160" s="7"/>
    </row>
    <row r="1161" spans="1:10" s="190" customFormat="1" x14ac:dyDescent="0.25">
      <c r="A1161" s="6"/>
      <c r="B1161" s="8"/>
      <c r="C1161" s="8"/>
      <c r="D1161" s="11"/>
      <c r="E1161" s="11"/>
      <c r="F1161" s="22"/>
      <c r="G1161" s="22"/>
      <c r="H1161" s="53"/>
      <c r="I1161" s="7"/>
      <c r="J1161" s="7"/>
    </row>
    <row r="1162" spans="1:10" s="190" customFormat="1" x14ac:dyDescent="0.25">
      <c r="A1162" s="6"/>
      <c r="B1162" s="8"/>
      <c r="C1162" s="8"/>
      <c r="D1162" s="11"/>
      <c r="E1162" s="11"/>
      <c r="F1162" s="22"/>
      <c r="G1162" s="22"/>
      <c r="H1162" s="53"/>
      <c r="I1162" s="7"/>
      <c r="J1162" s="7"/>
    </row>
    <row r="1163" spans="1:10" s="190" customFormat="1" x14ac:dyDescent="0.25">
      <c r="A1163" s="6"/>
      <c r="B1163" s="8"/>
      <c r="C1163" s="8"/>
      <c r="D1163" s="11"/>
      <c r="E1163" s="11"/>
      <c r="F1163" s="22"/>
      <c r="G1163" s="22"/>
      <c r="H1163" s="53"/>
      <c r="I1163" s="7"/>
      <c r="J1163" s="7"/>
    </row>
    <row r="1164" spans="1:10" s="190" customFormat="1" x14ac:dyDescent="0.25">
      <c r="A1164" s="6"/>
      <c r="B1164" s="8"/>
      <c r="C1164" s="8"/>
      <c r="D1164" s="11"/>
      <c r="E1164" s="11"/>
      <c r="F1164" s="22"/>
      <c r="G1164" s="22"/>
      <c r="H1164" s="53"/>
      <c r="I1164" s="7"/>
      <c r="J1164" s="7"/>
    </row>
    <row r="1165" spans="1:10" s="190" customFormat="1" x14ac:dyDescent="0.25">
      <c r="A1165" s="6"/>
      <c r="B1165" s="8"/>
      <c r="C1165" s="8"/>
      <c r="D1165" s="11"/>
      <c r="E1165" s="11"/>
      <c r="F1165" s="22"/>
      <c r="G1165" s="22"/>
      <c r="H1165" s="53"/>
      <c r="I1165" s="7"/>
      <c r="J1165" s="7"/>
    </row>
    <row r="1166" spans="1:10" s="190" customFormat="1" x14ac:dyDescent="0.25">
      <c r="A1166" s="6"/>
      <c r="B1166" s="8"/>
      <c r="C1166" s="8"/>
      <c r="D1166" s="11"/>
      <c r="E1166" s="11"/>
      <c r="F1166" s="22"/>
      <c r="G1166" s="22"/>
      <c r="H1166" s="53"/>
      <c r="I1166" s="7"/>
      <c r="J1166" s="7"/>
    </row>
    <row r="1167" spans="1:10" s="190" customFormat="1" x14ac:dyDescent="0.25">
      <c r="A1167" s="6"/>
      <c r="B1167" s="8"/>
      <c r="C1167" s="8"/>
      <c r="D1167" s="11"/>
      <c r="E1167" s="11"/>
      <c r="F1167" s="22"/>
      <c r="G1167" s="22"/>
      <c r="H1167" s="53"/>
      <c r="I1167" s="7"/>
      <c r="J1167" s="7"/>
    </row>
    <row r="1168" spans="1:10" s="190" customFormat="1" x14ac:dyDescent="0.25">
      <c r="A1168" s="6"/>
      <c r="B1168" s="8"/>
      <c r="C1168" s="8"/>
      <c r="D1168" s="11"/>
      <c r="E1168" s="11"/>
      <c r="F1168" s="22"/>
      <c r="G1168" s="22"/>
      <c r="H1168" s="53"/>
      <c r="I1168" s="7"/>
      <c r="J1168" s="7"/>
    </row>
    <row r="1169" spans="1:10" s="190" customFormat="1" x14ac:dyDescent="0.25">
      <c r="A1169" s="6"/>
      <c r="B1169" s="8"/>
      <c r="C1169" s="8"/>
      <c r="D1169" s="11"/>
      <c r="E1169" s="11"/>
      <c r="F1169" s="22"/>
      <c r="G1169" s="22"/>
      <c r="H1169" s="53"/>
      <c r="I1169" s="7"/>
      <c r="J1169" s="7"/>
    </row>
    <row r="1170" spans="1:10" s="190" customFormat="1" x14ac:dyDescent="0.25">
      <c r="A1170" s="6"/>
      <c r="B1170" s="8"/>
      <c r="C1170" s="8"/>
      <c r="D1170" s="11"/>
      <c r="E1170" s="11"/>
      <c r="F1170" s="22"/>
      <c r="G1170" s="22"/>
      <c r="H1170" s="53"/>
      <c r="I1170" s="7"/>
      <c r="J1170" s="7"/>
    </row>
    <row r="1171" spans="1:10" s="190" customFormat="1" x14ac:dyDescent="0.25">
      <c r="A1171" s="6"/>
      <c r="B1171" s="8"/>
      <c r="C1171" s="8"/>
      <c r="D1171" s="11"/>
      <c r="E1171" s="11"/>
      <c r="F1171" s="22"/>
      <c r="G1171" s="22"/>
      <c r="H1171" s="53"/>
      <c r="I1171" s="7"/>
      <c r="J1171" s="7"/>
    </row>
    <row r="1172" spans="1:10" s="190" customFormat="1" x14ac:dyDescent="0.25">
      <c r="A1172" s="6"/>
      <c r="B1172" s="8"/>
      <c r="C1172" s="8"/>
      <c r="D1172" s="11"/>
      <c r="E1172" s="11"/>
      <c r="F1172" s="22"/>
      <c r="G1172" s="22"/>
      <c r="H1172" s="53"/>
      <c r="I1172" s="7"/>
      <c r="J1172" s="7"/>
    </row>
    <row r="1173" spans="1:10" s="190" customFormat="1" x14ac:dyDescent="0.25">
      <c r="A1173" s="6"/>
      <c r="B1173" s="8"/>
      <c r="C1173" s="8"/>
      <c r="D1173" s="11"/>
      <c r="E1173" s="11"/>
      <c r="F1173" s="22"/>
      <c r="G1173" s="22"/>
      <c r="H1173" s="53"/>
      <c r="I1173" s="7"/>
      <c r="J1173" s="7"/>
    </row>
    <row r="1174" spans="1:10" s="190" customFormat="1" x14ac:dyDescent="0.25">
      <c r="A1174" s="6"/>
      <c r="B1174" s="8"/>
      <c r="C1174" s="8"/>
      <c r="D1174" s="11"/>
      <c r="E1174" s="11"/>
      <c r="F1174" s="22"/>
      <c r="G1174" s="22"/>
      <c r="H1174" s="53"/>
      <c r="I1174" s="7"/>
      <c r="J1174" s="7"/>
    </row>
    <row r="1175" spans="1:10" s="190" customFormat="1" x14ac:dyDescent="0.25">
      <c r="A1175" s="6"/>
      <c r="B1175" s="8"/>
      <c r="C1175" s="8"/>
      <c r="D1175" s="11"/>
      <c r="E1175" s="11"/>
      <c r="F1175" s="22"/>
      <c r="G1175" s="22"/>
      <c r="H1175" s="53"/>
      <c r="I1175" s="7"/>
      <c r="J1175" s="7"/>
    </row>
    <row r="1176" spans="1:10" s="190" customFormat="1" x14ac:dyDescent="0.25">
      <c r="A1176" s="6"/>
      <c r="B1176" s="8"/>
      <c r="C1176" s="8"/>
      <c r="D1176" s="11"/>
      <c r="E1176" s="11"/>
      <c r="F1176" s="22"/>
      <c r="G1176" s="22"/>
      <c r="H1176" s="53"/>
      <c r="I1176" s="7"/>
      <c r="J1176" s="7"/>
    </row>
    <row r="1177" spans="1:10" s="190" customFormat="1" x14ac:dyDescent="0.25">
      <c r="A1177" s="6"/>
      <c r="B1177" s="8"/>
      <c r="C1177" s="8"/>
      <c r="D1177" s="11"/>
      <c r="E1177" s="11"/>
      <c r="F1177" s="22"/>
      <c r="G1177" s="22"/>
      <c r="H1177" s="53"/>
      <c r="I1177" s="7"/>
      <c r="J1177" s="7"/>
    </row>
    <row r="1178" spans="1:10" s="190" customFormat="1" x14ac:dyDescent="0.25">
      <c r="A1178" s="6"/>
      <c r="B1178" s="8"/>
      <c r="C1178" s="8"/>
      <c r="D1178" s="11"/>
      <c r="E1178" s="11"/>
      <c r="F1178" s="22"/>
      <c r="G1178" s="22"/>
      <c r="H1178" s="53"/>
      <c r="I1178" s="7"/>
      <c r="J1178" s="7"/>
    </row>
    <row r="1179" spans="1:10" s="190" customFormat="1" x14ac:dyDescent="0.25">
      <c r="A1179" s="6"/>
      <c r="B1179" s="8"/>
      <c r="C1179" s="8"/>
      <c r="D1179" s="11"/>
      <c r="E1179" s="11"/>
      <c r="F1179" s="22"/>
      <c r="G1179" s="22"/>
      <c r="H1179" s="53"/>
      <c r="I1179" s="7"/>
      <c r="J1179" s="7"/>
    </row>
    <row r="1180" spans="1:10" s="190" customFormat="1" x14ac:dyDescent="0.25">
      <c r="A1180" s="6"/>
      <c r="B1180" s="8"/>
      <c r="C1180" s="8"/>
      <c r="D1180" s="11"/>
      <c r="E1180" s="11"/>
      <c r="F1180" s="22"/>
      <c r="G1180" s="22"/>
      <c r="H1180" s="53"/>
      <c r="I1180" s="7"/>
      <c r="J1180" s="7"/>
    </row>
    <row r="1181" spans="1:10" s="190" customFormat="1" x14ac:dyDescent="0.25">
      <c r="A1181" s="6"/>
      <c r="B1181" s="8"/>
      <c r="C1181" s="8"/>
      <c r="D1181" s="11"/>
      <c r="E1181" s="11"/>
      <c r="F1181" s="22"/>
      <c r="G1181" s="22"/>
      <c r="H1181" s="53"/>
      <c r="I1181" s="7"/>
      <c r="J1181" s="7"/>
    </row>
    <row r="1182" spans="1:10" s="190" customFormat="1" x14ac:dyDescent="0.25">
      <c r="A1182" s="6"/>
      <c r="B1182" s="8"/>
      <c r="C1182" s="8"/>
      <c r="D1182" s="11"/>
      <c r="E1182" s="11"/>
      <c r="F1182" s="22"/>
      <c r="G1182" s="22"/>
      <c r="H1182" s="53"/>
      <c r="I1182" s="7"/>
      <c r="J1182" s="7"/>
    </row>
    <row r="1183" spans="1:10" s="190" customFormat="1" x14ac:dyDescent="0.25">
      <c r="A1183" s="6"/>
      <c r="B1183" s="8"/>
      <c r="C1183" s="8"/>
      <c r="D1183" s="11"/>
      <c r="E1183" s="11"/>
      <c r="F1183" s="22"/>
      <c r="G1183" s="22"/>
      <c r="H1183" s="53"/>
      <c r="I1183" s="7"/>
      <c r="J1183" s="7"/>
    </row>
    <row r="1184" spans="1:10" s="190" customFormat="1" x14ac:dyDescent="0.25">
      <c r="A1184" s="6"/>
      <c r="B1184" s="8"/>
      <c r="C1184" s="8"/>
      <c r="D1184" s="11"/>
      <c r="E1184" s="11"/>
      <c r="F1184" s="22"/>
      <c r="G1184" s="22"/>
      <c r="H1184" s="53"/>
      <c r="I1184" s="7"/>
      <c r="J1184" s="7"/>
    </row>
    <row r="1185" spans="1:10" s="190" customFormat="1" x14ac:dyDescent="0.25">
      <c r="A1185" s="6"/>
      <c r="B1185" s="8"/>
      <c r="C1185" s="8"/>
      <c r="D1185" s="11"/>
      <c r="E1185" s="11"/>
      <c r="F1185" s="22"/>
      <c r="G1185" s="22"/>
      <c r="H1185" s="53"/>
      <c r="I1185" s="7"/>
      <c r="J1185" s="7"/>
    </row>
    <row r="1186" spans="1:10" s="190" customFormat="1" x14ac:dyDescent="0.25">
      <c r="A1186" s="6"/>
      <c r="B1186" s="8"/>
      <c r="C1186" s="8"/>
      <c r="D1186" s="11"/>
      <c r="E1186" s="11"/>
      <c r="F1186" s="22"/>
      <c r="G1186" s="22"/>
      <c r="H1186" s="53"/>
      <c r="I1186" s="7"/>
      <c r="J1186" s="7"/>
    </row>
    <row r="1187" spans="1:10" s="190" customFormat="1" x14ac:dyDescent="0.25">
      <c r="A1187" s="6"/>
      <c r="B1187" s="8"/>
      <c r="C1187" s="8"/>
      <c r="D1187" s="11"/>
      <c r="E1187" s="11"/>
      <c r="F1187" s="22"/>
      <c r="G1187" s="22"/>
      <c r="H1187" s="53"/>
      <c r="I1187" s="7"/>
      <c r="J1187" s="7"/>
    </row>
    <row r="1188" spans="1:10" s="190" customFormat="1" x14ac:dyDescent="0.25">
      <c r="A1188" s="6"/>
      <c r="B1188" s="8"/>
      <c r="C1188" s="8"/>
      <c r="D1188" s="11"/>
      <c r="E1188" s="11"/>
      <c r="F1188" s="22"/>
      <c r="G1188" s="22"/>
      <c r="H1188" s="53"/>
      <c r="I1188" s="7"/>
      <c r="J1188" s="7"/>
    </row>
    <row r="1189" spans="1:10" s="190" customFormat="1" x14ac:dyDescent="0.25">
      <c r="A1189" s="6"/>
      <c r="B1189" s="8"/>
      <c r="C1189" s="8"/>
      <c r="D1189" s="11"/>
      <c r="E1189" s="11"/>
      <c r="F1189" s="22"/>
      <c r="G1189" s="22"/>
      <c r="H1189" s="53"/>
      <c r="I1189" s="7"/>
      <c r="J1189" s="7"/>
    </row>
    <row r="1190" spans="1:10" s="190" customFormat="1" x14ac:dyDescent="0.25">
      <c r="A1190" s="6"/>
      <c r="B1190" s="8"/>
      <c r="C1190" s="8"/>
      <c r="D1190" s="11"/>
      <c r="E1190" s="11"/>
      <c r="F1190" s="22"/>
      <c r="G1190" s="22"/>
      <c r="H1190" s="53"/>
      <c r="I1190" s="7"/>
      <c r="J1190" s="7"/>
    </row>
    <row r="1191" spans="1:10" s="190" customFormat="1" x14ac:dyDescent="0.25">
      <c r="A1191" s="6"/>
      <c r="B1191" s="8"/>
      <c r="C1191" s="8"/>
      <c r="D1191" s="11"/>
      <c r="E1191" s="11"/>
      <c r="F1191" s="22"/>
      <c r="G1191" s="22"/>
      <c r="H1191" s="53"/>
      <c r="I1191" s="7"/>
      <c r="J1191" s="7"/>
    </row>
    <row r="1192" spans="1:10" s="190" customFormat="1" x14ac:dyDescent="0.25">
      <c r="A1192" s="6"/>
      <c r="B1192" s="8"/>
      <c r="C1192" s="8"/>
      <c r="D1192" s="11"/>
      <c r="E1192" s="11"/>
      <c r="F1192" s="22"/>
      <c r="G1192" s="22"/>
      <c r="H1192" s="53"/>
      <c r="I1192" s="7"/>
      <c r="J1192" s="7"/>
    </row>
    <row r="1193" spans="1:10" s="190" customFormat="1" x14ac:dyDescent="0.25">
      <c r="A1193" s="6"/>
      <c r="B1193" s="8"/>
      <c r="C1193" s="8"/>
      <c r="D1193" s="11"/>
      <c r="E1193" s="11"/>
      <c r="F1193" s="22"/>
      <c r="G1193" s="22"/>
      <c r="H1193" s="53"/>
      <c r="I1193" s="7"/>
      <c r="J1193" s="7"/>
    </row>
    <row r="1194" spans="1:10" s="190" customFormat="1" x14ac:dyDescent="0.25">
      <c r="A1194" s="6"/>
      <c r="B1194" s="8"/>
      <c r="C1194" s="8"/>
      <c r="D1194" s="11"/>
      <c r="E1194" s="11"/>
      <c r="F1194" s="22"/>
      <c r="G1194" s="22"/>
      <c r="H1194" s="53"/>
      <c r="I1194" s="7"/>
      <c r="J1194" s="7"/>
    </row>
    <row r="1195" spans="1:10" s="190" customFormat="1" x14ac:dyDescent="0.25">
      <c r="A1195" s="6"/>
      <c r="B1195" s="8"/>
      <c r="C1195" s="8"/>
      <c r="D1195" s="11"/>
      <c r="E1195" s="11"/>
      <c r="F1195" s="22"/>
      <c r="G1195" s="22"/>
      <c r="H1195" s="53"/>
      <c r="I1195" s="7"/>
      <c r="J1195" s="7"/>
    </row>
    <row r="1196" spans="1:10" s="190" customFormat="1" x14ac:dyDescent="0.25">
      <c r="A1196" s="6"/>
      <c r="B1196" s="8"/>
      <c r="C1196" s="8"/>
      <c r="D1196" s="11"/>
      <c r="E1196" s="11"/>
      <c r="F1196" s="22"/>
      <c r="G1196" s="22"/>
      <c r="H1196" s="53"/>
      <c r="I1196" s="7"/>
      <c r="J1196" s="7"/>
    </row>
    <row r="1197" spans="1:10" s="190" customFormat="1" x14ac:dyDescent="0.25">
      <c r="A1197" s="6"/>
      <c r="B1197" s="8"/>
      <c r="C1197" s="8"/>
      <c r="D1197" s="11"/>
      <c r="E1197" s="11"/>
      <c r="F1197" s="22"/>
      <c r="G1197" s="22"/>
      <c r="H1197" s="53"/>
      <c r="I1197" s="7"/>
      <c r="J1197" s="7"/>
    </row>
    <row r="1198" spans="1:10" s="190" customFormat="1" x14ac:dyDescent="0.25">
      <c r="A1198" s="6"/>
      <c r="B1198" s="8"/>
      <c r="C1198" s="8"/>
      <c r="D1198" s="11"/>
      <c r="E1198" s="11"/>
      <c r="F1198" s="22"/>
      <c r="G1198" s="22"/>
      <c r="H1198" s="53"/>
      <c r="I1198" s="7"/>
      <c r="J1198" s="7"/>
    </row>
    <row r="1199" spans="1:10" s="190" customFormat="1" x14ac:dyDescent="0.25">
      <c r="A1199" s="6"/>
      <c r="B1199" s="8"/>
      <c r="C1199" s="8"/>
      <c r="D1199" s="11"/>
      <c r="E1199" s="11"/>
      <c r="F1199" s="22"/>
      <c r="G1199" s="22"/>
      <c r="H1199" s="53"/>
      <c r="I1199" s="7"/>
      <c r="J1199" s="7"/>
    </row>
    <row r="1200" spans="1:10" s="190" customFormat="1" x14ac:dyDescent="0.25">
      <c r="A1200" s="6"/>
      <c r="B1200" s="8"/>
      <c r="C1200" s="8"/>
      <c r="D1200" s="11"/>
      <c r="E1200" s="11"/>
      <c r="F1200" s="22"/>
      <c r="G1200" s="22"/>
      <c r="H1200" s="53"/>
      <c r="I1200" s="7"/>
      <c r="J1200" s="7"/>
    </row>
    <row r="1201" spans="1:10" s="190" customFormat="1" x14ac:dyDescent="0.25">
      <c r="A1201" s="6"/>
      <c r="B1201" s="8"/>
      <c r="C1201" s="8"/>
      <c r="D1201" s="11"/>
      <c r="E1201" s="11"/>
      <c r="F1201" s="22"/>
      <c r="G1201" s="22"/>
      <c r="H1201" s="53"/>
      <c r="I1201" s="7"/>
      <c r="J1201" s="7"/>
    </row>
    <row r="1202" spans="1:10" s="190" customFormat="1" x14ac:dyDescent="0.25">
      <c r="A1202" s="6"/>
      <c r="B1202" s="8"/>
      <c r="C1202" s="8"/>
      <c r="D1202" s="11"/>
      <c r="E1202" s="11"/>
      <c r="F1202" s="22"/>
      <c r="G1202" s="22"/>
      <c r="H1202" s="53"/>
      <c r="I1202" s="7"/>
      <c r="J1202" s="7"/>
    </row>
    <row r="1203" spans="1:10" s="190" customFormat="1" x14ac:dyDescent="0.25">
      <c r="A1203" s="6"/>
      <c r="B1203" s="8"/>
      <c r="C1203" s="8"/>
      <c r="D1203" s="11"/>
      <c r="E1203" s="11"/>
      <c r="F1203" s="22"/>
      <c r="G1203" s="22"/>
      <c r="H1203" s="53"/>
      <c r="I1203" s="7"/>
      <c r="J1203" s="7"/>
    </row>
    <row r="1204" spans="1:10" s="190" customFormat="1" x14ac:dyDescent="0.25">
      <c r="A1204" s="6"/>
      <c r="B1204" s="8"/>
      <c r="C1204" s="8"/>
      <c r="D1204" s="11"/>
      <c r="E1204" s="11"/>
      <c r="F1204" s="22"/>
      <c r="G1204" s="22"/>
      <c r="H1204" s="53"/>
      <c r="I1204" s="7"/>
      <c r="J1204" s="7"/>
    </row>
    <row r="1205" spans="1:10" s="190" customFormat="1" x14ac:dyDescent="0.25">
      <c r="A1205" s="6"/>
      <c r="B1205" s="8"/>
      <c r="C1205" s="8"/>
      <c r="D1205" s="11"/>
      <c r="E1205" s="11"/>
      <c r="F1205" s="22"/>
      <c r="G1205" s="22"/>
      <c r="H1205" s="53"/>
      <c r="I1205" s="7"/>
      <c r="J1205" s="7"/>
    </row>
    <row r="1206" spans="1:10" s="190" customFormat="1" x14ac:dyDescent="0.25">
      <c r="A1206" s="6"/>
      <c r="B1206" s="8"/>
      <c r="C1206" s="8"/>
      <c r="D1206" s="11"/>
      <c r="E1206" s="11"/>
      <c r="F1206" s="22"/>
      <c r="G1206" s="22"/>
      <c r="H1206" s="53"/>
      <c r="I1206" s="7"/>
      <c r="J1206" s="7"/>
    </row>
    <row r="1207" spans="1:10" s="190" customFormat="1" x14ac:dyDescent="0.25">
      <c r="A1207" s="6"/>
      <c r="B1207" s="8"/>
      <c r="C1207" s="8"/>
      <c r="D1207" s="11"/>
      <c r="E1207" s="11"/>
      <c r="F1207" s="22"/>
      <c r="G1207" s="22"/>
      <c r="H1207" s="53"/>
      <c r="I1207" s="7"/>
      <c r="J1207" s="7"/>
    </row>
    <row r="1208" spans="1:10" s="190" customFormat="1" x14ac:dyDescent="0.25">
      <c r="A1208" s="6"/>
      <c r="B1208" s="8"/>
      <c r="C1208" s="8"/>
      <c r="D1208" s="11"/>
      <c r="E1208" s="11"/>
      <c r="F1208" s="22"/>
      <c r="G1208" s="22"/>
      <c r="H1208" s="53"/>
      <c r="I1208" s="7"/>
      <c r="J1208" s="7"/>
    </row>
    <row r="1209" spans="1:10" s="190" customFormat="1" x14ac:dyDescent="0.25">
      <c r="A1209" s="6"/>
      <c r="B1209" s="8"/>
      <c r="C1209" s="8"/>
      <c r="D1209" s="11"/>
      <c r="E1209" s="11"/>
      <c r="F1209" s="22"/>
      <c r="G1209" s="22"/>
      <c r="H1209" s="53"/>
      <c r="I1209" s="7"/>
      <c r="J1209" s="7"/>
    </row>
    <row r="1210" spans="1:10" s="190" customFormat="1" x14ac:dyDescent="0.25">
      <c r="A1210" s="6"/>
      <c r="B1210" s="8"/>
      <c r="C1210" s="8"/>
      <c r="D1210" s="11"/>
      <c r="E1210" s="11"/>
      <c r="F1210" s="22"/>
      <c r="G1210" s="22"/>
      <c r="H1210" s="53"/>
      <c r="I1210" s="7"/>
      <c r="J1210" s="7"/>
    </row>
    <row r="1211" spans="1:10" s="190" customFormat="1" x14ac:dyDescent="0.25">
      <c r="A1211" s="6"/>
      <c r="B1211" s="8"/>
      <c r="C1211" s="8"/>
      <c r="D1211" s="11"/>
      <c r="E1211" s="11"/>
      <c r="F1211" s="22"/>
      <c r="G1211" s="22"/>
      <c r="H1211" s="53"/>
      <c r="I1211" s="7"/>
      <c r="J1211" s="7"/>
    </row>
    <row r="1212" spans="1:10" s="190" customFormat="1" x14ac:dyDescent="0.25">
      <c r="A1212" s="6"/>
      <c r="B1212" s="8"/>
      <c r="C1212" s="8"/>
      <c r="D1212" s="11"/>
      <c r="E1212" s="11"/>
      <c r="F1212" s="22"/>
      <c r="G1212" s="22"/>
      <c r="H1212" s="53"/>
      <c r="I1212" s="7"/>
      <c r="J1212" s="7"/>
    </row>
    <row r="1213" spans="1:10" s="190" customFormat="1" x14ac:dyDescent="0.25">
      <c r="A1213" s="6"/>
      <c r="B1213" s="8"/>
      <c r="C1213" s="8"/>
      <c r="D1213" s="11"/>
      <c r="E1213" s="11"/>
      <c r="F1213" s="22"/>
      <c r="G1213" s="22"/>
      <c r="H1213" s="53"/>
      <c r="I1213" s="7"/>
      <c r="J1213" s="7"/>
    </row>
    <row r="1214" spans="1:10" s="190" customFormat="1" x14ac:dyDescent="0.25">
      <c r="A1214" s="6"/>
      <c r="B1214" s="8"/>
      <c r="C1214" s="8"/>
      <c r="D1214" s="11"/>
      <c r="E1214" s="11"/>
      <c r="F1214" s="22"/>
      <c r="G1214" s="22"/>
      <c r="H1214" s="53"/>
      <c r="I1214" s="7"/>
      <c r="J1214" s="7"/>
    </row>
    <row r="1215" spans="1:10" s="190" customFormat="1" x14ac:dyDescent="0.25">
      <c r="A1215" s="6"/>
      <c r="B1215" s="8"/>
      <c r="C1215" s="8"/>
      <c r="D1215" s="11"/>
      <c r="E1215" s="11"/>
      <c r="F1215" s="22"/>
      <c r="G1215" s="22"/>
      <c r="H1215" s="53"/>
      <c r="I1215" s="7"/>
      <c r="J1215" s="7"/>
    </row>
    <row r="1216" spans="1:10" s="190" customFormat="1" x14ac:dyDescent="0.25">
      <c r="A1216" s="6"/>
      <c r="B1216" s="8"/>
      <c r="C1216" s="8"/>
      <c r="D1216" s="11"/>
      <c r="E1216" s="11"/>
      <c r="F1216" s="22"/>
      <c r="G1216" s="22"/>
      <c r="H1216" s="53"/>
      <c r="I1216" s="7"/>
      <c r="J1216" s="7"/>
    </row>
    <row r="1217" spans="1:10" s="190" customFormat="1" x14ac:dyDescent="0.25">
      <c r="A1217" s="6"/>
      <c r="B1217" s="8"/>
      <c r="C1217" s="8"/>
      <c r="D1217" s="11"/>
      <c r="E1217" s="11"/>
      <c r="F1217" s="22"/>
      <c r="G1217" s="22"/>
      <c r="H1217" s="53"/>
      <c r="I1217" s="7"/>
      <c r="J1217" s="7"/>
    </row>
    <row r="1218" spans="1:10" s="190" customFormat="1" x14ac:dyDescent="0.25">
      <c r="A1218" s="6"/>
      <c r="B1218" s="8"/>
      <c r="C1218" s="8"/>
      <c r="D1218" s="11"/>
      <c r="E1218" s="11"/>
      <c r="F1218" s="22"/>
      <c r="G1218" s="22"/>
      <c r="H1218" s="53"/>
      <c r="I1218" s="7"/>
      <c r="J1218" s="7"/>
    </row>
    <row r="1219" spans="1:10" s="190" customFormat="1" x14ac:dyDescent="0.25">
      <c r="A1219" s="6"/>
      <c r="B1219" s="8"/>
      <c r="C1219" s="8"/>
      <c r="D1219" s="11"/>
      <c r="E1219" s="11"/>
      <c r="F1219" s="22"/>
      <c r="G1219" s="22"/>
      <c r="H1219" s="53"/>
      <c r="I1219" s="7"/>
      <c r="J1219" s="7"/>
    </row>
    <row r="1220" spans="1:10" s="190" customFormat="1" x14ac:dyDescent="0.25">
      <c r="A1220" s="6"/>
      <c r="B1220" s="8"/>
      <c r="C1220" s="8"/>
      <c r="D1220" s="11"/>
      <c r="E1220" s="11"/>
      <c r="F1220" s="22"/>
      <c r="G1220" s="22"/>
      <c r="H1220" s="53"/>
      <c r="I1220" s="7"/>
      <c r="J1220" s="7"/>
    </row>
    <row r="1221" spans="1:10" s="190" customFormat="1" x14ac:dyDescent="0.25">
      <c r="A1221" s="6"/>
      <c r="B1221" s="8"/>
      <c r="C1221" s="8"/>
      <c r="D1221" s="11"/>
      <c r="E1221" s="11"/>
      <c r="F1221" s="22"/>
      <c r="G1221" s="22"/>
      <c r="H1221" s="53"/>
      <c r="I1221" s="7"/>
      <c r="J1221" s="7"/>
    </row>
    <row r="1222" spans="1:10" s="190" customFormat="1" x14ac:dyDescent="0.25">
      <c r="A1222" s="6"/>
      <c r="B1222" s="8"/>
      <c r="C1222" s="8"/>
      <c r="D1222" s="11"/>
      <c r="E1222" s="11"/>
      <c r="F1222" s="22"/>
      <c r="G1222" s="22"/>
      <c r="H1222" s="53"/>
      <c r="I1222" s="7"/>
      <c r="J1222" s="7"/>
    </row>
    <row r="1223" spans="1:10" s="190" customFormat="1" x14ac:dyDescent="0.25">
      <c r="A1223" s="6"/>
      <c r="B1223" s="8"/>
      <c r="C1223" s="8"/>
      <c r="D1223" s="11"/>
      <c r="E1223" s="11"/>
      <c r="F1223" s="22"/>
      <c r="G1223" s="22"/>
      <c r="H1223" s="53"/>
      <c r="I1223" s="7"/>
      <c r="J1223" s="7"/>
    </row>
    <row r="1224" spans="1:10" s="190" customFormat="1" x14ac:dyDescent="0.25">
      <c r="A1224" s="6"/>
      <c r="B1224" s="8"/>
      <c r="C1224" s="8"/>
      <c r="D1224" s="11"/>
      <c r="E1224" s="11"/>
      <c r="F1224" s="22"/>
      <c r="G1224" s="22"/>
      <c r="H1224" s="53"/>
      <c r="I1224" s="7"/>
      <c r="J1224" s="7"/>
    </row>
    <row r="1225" spans="1:10" s="190" customFormat="1" x14ac:dyDescent="0.25">
      <c r="A1225" s="6"/>
      <c r="B1225" s="8"/>
      <c r="C1225" s="8"/>
      <c r="D1225" s="11"/>
      <c r="E1225" s="11"/>
      <c r="F1225" s="22"/>
      <c r="G1225" s="22"/>
      <c r="H1225" s="53"/>
      <c r="I1225" s="7"/>
      <c r="J1225" s="7"/>
    </row>
    <row r="1226" spans="1:10" s="190" customFormat="1" x14ac:dyDescent="0.25">
      <c r="A1226" s="6"/>
      <c r="B1226" s="8"/>
      <c r="C1226" s="8"/>
      <c r="D1226" s="11"/>
      <c r="E1226" s="11"/>
      <c r="F1226" s="22"/>
      <c r="G1226" s="22"/>
      <c r="H1226" s="53"/>
      <c r="I1226" s="7"/>
      <c r="J1226" s="7"/>
    </row>
    <row r="1227" spans="1:10" s="190" customFormat="1" x14ac:dyDescent="0.25">
      <c r="A1227" s="6"/>
      <c r="B1227" s="8"/>
      <c r="C1227" s="8"/>
      <c r="D1227" s="11"/>
      <c r="E1227" s="11"/>
      <c r="F1227" s="22"/>
      <c r="G1227" s="22"/>
      <c r="H1227" s="53"/>
      <c r="I1227" s="7"/>
      <c r="J1227" s="7"/>
    </row>
    <row r="1228" spans="1:10" s="190" customFormat="1" x14ac:dyDescent="0.25">
      <c r="A1228" s="6"/>
      <c r="B1228" s="8"/>
      <c r="C1228" s="8"/>
      <c r="D1228" s="11"/>
      <c r="E1228" s="11"/>
      <c r="F1228" s="22"/>
      <c r="G1228" s="22"/>
      <c r="H1228" s="53"/>
      <c r="I1228" s="7"/>
      <c r="J1228" s="7"/>
    </row>
    <row r="1229" spans="1:10" s="190" customFormat="1" x14ac:dyDescent="0.25">
      <c r="A1229" s="6"/>
      <c r="B1229" s="8"/>
      <c r="C1229" s="8"/>
      <c r="D1229" s="11"/>
      <c r="E1229" s="11"/>
      <c r="F1229" s="22"/>
      <c r="G1229" s="22"/>
      <c r="H1229" s="53"/>
      <c r="I1229" s="7"/>
      <c r="J1229" s="7"/>
    </row>
    <row r="1230" spans="1:10" s="190" customFormat="1" x14ac:dyDescent="0.25">
      <c r="A1230" s="6"/>
      <c r="B1230" s="8"/>
      <c r="C1230" s="8"/>
      <c r="D1230" s="11"/>
      <c r="E1230" s="11"/>
      <c r="F1230" s="22"/>
      <c r="G1230" s="22"/>
      <c r="H1230" s="53"/>
      <c r="I1230" s="7"/>
      <c r="J1230" s="7"/>
    </row>
    <row r="1231" spans="1:10" s="190" customFormat="1" x14ac:dyDescent="0.25">
      <c r="A1231" s="6"/>
      <c r="B1231" s="8"/>
      <c r="C1231" s="8"/>
      <c r="D1231" s="11"/>
      <c r="E1231" s="11"/>
      <c r="F1231" s="22"/>
      <c r="G1231" s="22"/>
      <c r="H1231" s="53"/>
      <c r="I1231" s="7"/>
      <c r="J1231" s="7"/>
    </row>
    <row r="1232" spans="1:10" s="190" customFormat="1" x14ac:dyDescent="0.25">
      <c r="A1232" s="6"/>
      <c r="B1232" s="8"/>
      <c r="C1232" s="8"/>
      <c r="D1232" s="11"/>
      <c r="E1232" s="11"/>
      <c r="F1232" s="22"/>
      <c r="G1232" s="22"/>
      <c r="H1232" s="53"/>
      <c r="I1232" s="7"/>
      <c r="J1232" s="7"/>
    </row>
    <row r="1233" spans="1:10" s="190" customFormat="1" x14ac:dyDescent="0.25">
      <c r="A1233" s="6"/>
      <c r="B1233" s="8"/>
      <c r="C1233" s="8"/>
      <c r="D1233" s="11"/>
      <c r="E1233" s="11"/>
      <c r="F1233" s="22"/>
      <c r="G1233" s="22"/>
      <c r="H1233" s="53"/>
      <c r="I1233" s="7"/>
      <c r="J1233" s="7"/>
    </row>
    <row r="1234" spans="1:10" s="190" customFormat="1" x14ac:dyDescent="0.25">
      <c r="A1234" s="6"/>
      <c r="B1234" s="8"/>
      <c r="C1234" s="8"/>
      <c r="D1234" s="11"/>
      <c r="E1234" s="11"/>
      <c r="F1234" s="22"/>
      <c r="G1234" s="22"/>
      <c r="H1234" s="53"/>
      <c r="I1234" s="7"/>
      <c r="J1234" s="7"/>
    </row>
    <row r="1235" spans="1:10" s="190" customFormat="1" x14ac:dyDescent="0.25">
      <c r="A1235" s="6"/>
      <c r="B1235" s="8"/>
      <c r="C1235" s="8"/>
      <c r="D1235" s="11"/>
      <c r="E1235" s="11"/>
      <c r="F1235" s="22"/>
      <c r="G1235" s="22"/>
      <c r="H1235" s="53"/>
      <c r="I1235" s="7"/>
      <c r="J1235" s="7"/>
    </row>
    <row r="1236" spans="1:10" s="190" customFormat="1" x14ac:dyDescent="0.25">
      <c r="A1236" s="6"/>
      <c r="B1236" s="8"/>
      <c r="C1236" s="8"/>
      <c r="D1236" s="11"/>
      <c r="E1236" s="11"/>
      <c r="F1236" s="22"/>
      <c r="G1236" s="22"/>
      <c r="H1236" s="53"/>
      <c r="I1236" s="7"/>
      <c r="J1236" s="7"/>
    </row>
    <row r="1237" spans="1:10" s="190" customFormat="1" x14ac:dyDescent="0.25">
      <c r="A1237" s="6"/>
      <c r="B1237" s="8"/>
      <c r="C1237" s="8"/>
      <c r="D1237" s="11"/>
      <c r="E1237" s="11"/>
      <c r="F1237" s="22"/>
      <c r="G1237" s="22"/>
      <c r="H1237" s="53"/>
      <c r="I1237" s="7"/>
      <c r="J1237" s="7"/>
    </row>
    <row r="1238" spans="1:10" s="190" customFormat="1" x14ac:dyDescent="0.25">
      <c r="A1238" s="6"/>
      <c r="B1238" s="8"/>
      <c r="C1238" s="8"/>
      <c r="D1238" s="11"/>
      <c r="E1238" s="11"/>
      <c r="F1238" s="22"/>
      <c r="G1238" s="22"/>
      <c r="H1238" s="53"/>
      <c r="I1238" s="7"/>
      <c r="J1238" s="7"/>
    </row>
    <row r="1239" spans="1:10" s="190" customFormat="1" x14ac:dyDescent="0.25">
      <c r="A1239" s="6"/>
      <c r="B1239" s="8"/>
      <c r="C1239" s="8"/>
      <c r="D1239" s="11"/>
      <c r="E1239" s="11"/>
      <c r="F1239" s="22"/>
      <c r="G1239" s="22"/>
      <c r="H1239" s="53"/>
      <c r="I1239" s="7"/>
      <c r="J1239" s="7"/>
    </row>
    <row r="1240" spans="1:10" s="190" customFormat="1" x14ac:dyDescent="0.25">
      <c r="A1240" s="6"/>
      <c r="B1240" s="8"/>
      <c r="C1240" s="8"/>
      <c r="D1240" s="11"/>
      <c r="E1240" s="11"/>
      <c r="F1240" s="22"/>
      <c r="G1240" s="22"/>
      <c r="H1240" s="53"/>
      <c r="I1240" s="7"/>
      <c r="J1240" s="7"/>
    </row>
    <row r="1241" spans="1:10" s="190" customFormat="1" x14ac:dyDescent="0.25">
      <c r="A1241" s="6"/>
      <c r="B1241" s="8"/>
      <c r="C1241" s="8"/>
      <c r="D1241" s="11"/>
      <c r="E1241" s="11"/>
      <c r="F1241" s="22"/>
      <c r="G1241" s="22"/>
      <c r="H1241" s="53"/>
      <c r="I1241" s="7"/>
      <c r="J1241" s="7"/>
    </row>
    <row r="1242" spans="1:10" s="190" customFormat="1" x14ac:dyDescent="0.25">
      <c r="A1242" s="6"/>
      <c r="B1242" s="8"/>
      <c r="C1242" s="8"/>
      <c r="D1242" s="11"/>
      <c r="E1242" s="11"/>
      <c r="F1242" s="22"/>
      <c r="G1242" s="22"/>
      <c r="H1242" s="53"/>
      <c r="I1242" s="7"/>
      <c r="J1242" s="7"/>
    </row>
    <row r="1243" spans="1:10" s="190" customFormat="1" x14ac:dyDescent="0.25">
      <c r="A1243" s="6"/>
      <c r="B1243" s="8"/>
      <c r="C1243" s="8"/>
      <c r="D1243" s="11"/>
      <c r="E1243" s="11"/>
      <c r="F1243" s="22"/>
      <c r="G1243" s="22"/>
      <c r="H1243" s="53"/>
      <c r="I1243" s="7"/>
      <c r="J1243" s="7"/>
    </row>
    <row r="1244" spans="1:10" s="190" customFormat="1" x14ac:dyDescent="0.25">
      <c r="A1244" s="6"/>
      <c r="B1244" s="8"/>
      <c r="C1244" s="8"/>
      <c r="D1244" s="11"/>
      <c r="E1244" s="11"/>
      <c r="F1244" s="22"/>
      <c r="G1244" s="22"/>
      <c r="H1244" s="53"/>
      <c r="I1244" s="7"/>
      <c r="J1244" s="7"/>
    </row>
    <row r="1245" spans="1:10" s="190" customFormat="1" x14ac:dyDescent="0.25">
      <c r="A1245" s="6"/>
      <c r="B1245" s="8"/>
      <c r="C1245" s="8"/>
      <c r="D1245" s="11"/>
      <c r="E1245" s="11"/>
      <c r="F1245" s="22"/>
      <c r="G1245" s="22"/>
      <c r="H1245" s="53"/>
      <c r="I1245" s="7"/>
      <c r="J1245" s="7"/>
    </row>
    <row r="1246" spans="1:10" s="190" customFormat="1" x14ac:dyDescent="0.25">
      <c r="A1246" s="6"/>
      <c r="B1246" s="8"/>
      <c r="C1246" s="8"/>
      <c r="D1246" s="11"/>
      <c r="E1246" s="11"/>
      <c r="F1246" s="22"/>
      <c r="G1246" s="22"/>
      <c r="H1246" s="53"/>
      <c r="I1246" s="7"/>
      <c r="J1246" s="7"/>
    </row>
    <row r="1247" spans="1:10" s="190" customFormat="1" x14ac:dyDescent="0.25">
      <c r="A1247" s="6"/>
      <c r="B1247" s="8"/>
      <c r="C1247" s="8"/>
      <c r="D1247" s="11"/>
      <c r="E1247" s="11"/>
      <c r="F1247" s="22"/>
      <c r="G1247" s="22"/>
      <c r="H1247" s="53"/>
      <c r="I1247" s="7"/>
      <c r="J1247" s="7"/>
    </row>
    <row r="1248" spans="1:10" s="190" customFormat="1" x14ac:dyDescent="0.25">
      <c r="A1248" s="6"/>
      <c r="B1248" s="8"/>
      <c r="C1248" s="8"/>
      <c r="D1248" s="11"/>
      <c r="E1248" s="11"/>
      <c r="F1248" s="22"/>
      <c r="G1248" s="22"/>
      <c r="H1248" s="53"/>
      <c r="I1248" s="7"/>
      <c r="J1248" s="7"/>
    </row>
    <row r="1249" spans="1:10" s="190" customFormat="1" x14ac:dyDescent="0.25">
      <c r="A1249" s="6"/>
      <c r="B1249" s="8"/>
      <c r="C1249" s="8"/>
      <c r="D1249" s="11"/>
      <c r="E1249" s="11"/>
      <c r="F1249" s="22"/>
      <c r="G1249" s="22"/>
      <c r="H1249" s="53"/>
      <c r="I1249" s="7"/>
      <c r="J1249" s="7"/>
    </row>
    <row r="1250" spans="1:10" s="190" customFormat="1" x14ac:dyDescent="0.25">
      <c r="A1250" s="6"/>
      <c r="B1250" s="8"/>
      <c r="C1250" s="8"/>
      <c r="D1250" s="11"/>
      <c r="E1250" s="11"/>
      <c r="F1250" s="22"/>
      <c r="G1250" s="22"/>
      <c r="H1250" s="53"/>
      <c r="I1250" s="7"/>
      <c r="J1250" s="7"/>
    </row>
    <row r="1251" spans="1:10" s="190" customFormat="1" x14ac:dyDescent="0.25">
      <c r="A1251" s="6"/>
      <c r="B1251" s="8"/>
      <c r="C1251" s="8"/>
      <c r="D1251" s="11"/>
      <c r="E1251" s="11"/>
      <c r="F1251" s="22"/>
      <c r="G1251" s="22"/>
      <c r="H1251" s="53"/>
      <c r="I1251" s="7"/>
      <c r="J1251" s="7"/>
    </row>
    <row r="1252" spans="1:10" s="190" customFormat="1" x14ac:dyDescent="0.25">
      <c r="A1252" s="6"/>
      <c r="B1252" s="8"/>
      <c r="C1252" s="8"/>
      <c r="D1252" s="11"/>
      <c r="E1252" s="11"/>
      <c r="F1252" s="22"/>
      <c r="G1252" s="22"/>
      <c r="H1252" s="53"/>
      <c r="I1252" s="7"/>
      <c r="J1252" s="7"/>
    </row>
    <row r="1253" spans="1:10" s="190" customFormat="1" x14ac:dyDescent="0.25">
      <c r="A1253" s="6"/>
      <c r="B1253" s="8"/>
      <c r="C1253" s="8"/>
      <c r="D1253" s="11"/>
      <c r="E1253" s="11"/>
      <c r="F1253" s="22"/>
      <c r="G1253" s="22"/>
      <c r="H1253" s="53"/>
      <c r="I1253" s="7"/>
      <c r="J1253" s="7"/>
    </row>
    <row r="1254" spans="1:10" s="190" customFormat="1" x14ac:dyDescent="0.25">
      <c r="A1254" s="6"/>
      <c r="B1254" s="8"/>
      <c r="C1254" s="8"/>
      <c r="D1254" s="11"/>
      <c r="E1254" s="11"/>
      <c r="F1254" s="22"/>
      <c r="G1254" s="22"/>
      <c r="H1254" s="53"/>
      <c r="I1254" s="7"/>
      <c r="J1254" s="7"/>
    </row>
    <row r="1255" spans="1:10" s="190" customFormat="1" x14ac:dyDescent="0.25">
      <c r="A1255" s="6"/>
      <c r="B1255" s="8"/>
      <c r="C1255" s="8"/>
      <c r="D1255" s="11"/>
      <c r="E1255" s="11"/>
      <c r="F1255" s="22"/>
      <c r="G1255" s="22"/>
      <c r="H1255" s="53"/>
      <c r="I1255" s="7"/>
      <c r="J1255" s="7"/>
    </row>
    <row r="1256" spans="1:10" s="190" customFormat="1" x14ac:dyDescent="0.25">
      <c r="A1256" s="6"/>
      <c r="B1256" s="8"/>
      <c r="C1256" s="8"/>
      <c r="D1256" s="11"/>
      <c r="E1256" s="11"/>
      <c r="F1256" s="22"/>
      <c r="G1256" s="22"/>
      <c r="H1256" s="53"/>
      <c r="I1256" s="7"/>
      <c r="J1256" s="7"/>
    </row>
    <row r="1257" spans="1:10" s="190" customFormat="1" x14ac:dyDescent="0.25">
      <c r="A1257" s="6"/>
      <c r="B1257" s="8"/>
      <c r="C1257" s="8"/>
      <c r="D1257" s="11"/>
      <c r="E1257" s="11"/>
      <c r="F1257" s="22"/>
      <c r="G1257" s="22"/>
      <c r="H1257" s="53"/>
      <c r="I1257" s="7"/>
      <c r="J1257" s="7"/>
    </row>
    <row r="1258" spans="1:10" s="190" customFormat="1" x14ac:dyDescent="0.25">
      <c r="A1258" s="6"/>
      <c r="B1258" s="8"/>
      <c r="C1258" s="8"/>
      <c r="D1258" s="11"/>
      <c r="E1258" s="11"/>
      <c r="F1258" s="22"/>
      <c r="G1258" s="22"/>
      <c r="H1258" s="53"/>
      <c r="I1258" s="7"/>
      <c r="J1258" s="7"/>
    </row>
    <row r="1259" spans="1:10" s="190" customFormat="1" x14ac:dyDescent="0.25">
      <c r="A1259" s="6"/>
      <c r="B1259" s="8"/>
      <c r="C1259" s="8"/>
      <c r="D1259" s="11"/>
      <c r="E1259" s="11"/>
      <c r="F1259" s="22"/>
      <c r="G1259" s="22"/>
      <c r="H1259" s="53"/>
      <c r="I1259" s="7"/>
      <c r="J1259" s="7"/>
    </row>
    <row r="1260" spans="1:10" s="190" customFormat="1" x14ac:dyDescent="0.25">
      <c r="A1260" s="6"/>
      <c r="B1260" s="8"/>
      <c r="C1260" s="8"/>
      <c r="D1260" s="11"/>
      <c r="E1260" s="11"/>
      <c r="F1260" s="22"/>
      <c r="G1260" s="22"/>
      <c r="H1260" s="53"/>
      <c r="I1260" s="7"/>
      <c r="J1260" s="7"/>
    </row>
    <row r="1261" spans="1:10" s="190" customFormat="1" x14ac:dyDescent="0.25">
      <c r="A1261" s="6"/>
      <c r="B1261" s="8"/>
      <c r="C1261" s="8"/>
      <c r="D1261" s="11"/>
      <c r="E1261" s="11"/>
      <c r="F1261" s="22"/>
      <c r="G1261" s="22"/>
      <c r="H1261" s="53"/>
      <c r="I1261" s="7"/>
      <c r="J1261" s="7"/>
    </row>
    <row r="1262" spans="1:10" s="190" customFormat="1" x14ac:dyDescent="0.25">
      <c r="A1262" s="6"/>
      <c r="B1262" s="8"/>
      <c r="C1262" s="8"/>
      <c r="D1262" s="11"/>
      <c r="E1262" s="11"/>
      <c r="F1262" s="22"/>
      <c r="G1262" s="22"/>
      <c r="H1262" s="53"/>
      <c r="I1262" s="7"/>
      <c r="J1262" s="7"/>
    </row>
    <row r="1263" spans="1:10" s="190" customFormat="1" x14ac:dyDescent="0.25">
      <c r="A1263" s="6"/>
      <c r="B1263" s="8"/>
      <c r="C1263" s="8"/>
      <c r="D1263" s="11"/>
      <c r="E1263" s="11"/>
      <c r="F1263" s="22"/>
      <c r="G1263" s="22"/>
      <c r="H1263" s="53"/>
      <c r="I1263" s="7"/>
      <c r="J1263" s="7"/>
    </row>
    <row r="1264" spans="1:10" s="190" customFormat="1" x14ac:dyDescent="0.25">
      <c r="A1264" s="6"/>
      <c r="B1264" s="8"/>
      <c r="C1264" s="8"/>
      <c r="D1264" s="11"/>
      <c r="E1264" s="11"/>
      <c r="F1264" s="22"/>
      <c r="G1264" s="22"/>
      <c r="H1264" s="53"/>
      <c r="I1264" s="7"/>
      <c r="J1264" s="7"/>
    </row>
    <row r="1265" spans="1:10" s="190" customFormat="1" x14ac:dyDescent="0.25">
      <c r="A1265" s="6"/>
      <c r="B1265" s="8"/>
      <c r="C1265" s="8"/>
      <c r="D1265" s="11"/>
      <c r="E1265" s="11"/>
      <c r="F1265" s="22"/>
      <c r="G1265" s="22"/>
      <c r="H1265" s="53"/>
      <c r="I1265" s="7"/>
      <c r="J1265" s="7"/>
    </row>
    <row r="1266" spans="1:10" s="190" customFormat="1" x14ac:dyDescent="0.25">
      <c r="A1266" s="6"/>
      <c r="B1266" s="8"/>
      <c r="C1266" s="8"/>
      <c r="D1266" s="11"/>
      <c r="E1266" s="11"/>
      <c r="F1266" s="22"/>
      <c r="G1266" s="22"/>
      <c r="H1266" s="53"/>
      <c r="I1266" s="7"/>
      <c r="J1266" s="7"/>
    </row>
    <row r="1267" spans="1:10" s="190" customFormat="1" x14ac:dyDescent="0.25">
      <c r="A1267" s="6"/>
      <c r="B1267" s="8"/>
      <c r="C1267" s="8"/>
      <c r="D1267" s="11"/>
      <c r="E1267" s="11"/>
      <c r="F1267" s="22"/>
      <c r="G1267" s="22"/>
      <c r="H1267" s="53"/>
      <c r="I1267" s="7"/>
      <c r="J1267" s="7"/>
    </row>
    <row r="1268" spans="1:10" s="190" customFormat="1" x14ac:dyDescent="0.25">
      <c r="A1268" s="6"/>
      <c r="B1268" s="8"/>
      <c r="C1268" s="8"/>
      <c r="D1268" s="11"/>
      <c r="E1268" s="11"/>
      <c r="F1268" s="22"/>
      <c r="G1268" s="22"/>
      <c r="H1268" s="53"/>
      <c r="I1268" s="7"/>
      <c r="J1268" s="7"/>
    </row>
    <row r="1269" spans="1:10" s="190" customFormat="1" x14ac:dyDescent="0.25">
      <c r="A1269" s="6"/>
      <c r="B1269" s="8"/>
      <c r="C1269" s="8"/>
      <c r="D1269" s="11"/>
      <c r="E1269" s="11"/>
      <c r="F1269" s="22"/>
      <c r="G1269" s="22"/>
      <c r="H1269" s="53"/>
      <c r="I1269" s="7"/>
      <c r="J1269" s="7"/>
    </row>
    <row r="1270" spans="1:10" s="190" customFormat="1" x14ac:dyDescent="0.25">
      <c r="A1270" s="6"/>
      <c r="B1270" s="8"/>
      <c r="C1270" s="8"/>
      <c r="D1270" s="11"/>
      <c r="E1270" s="11"/>
      <c r="F1270" s="22"/>
      <c r="G1270" s="22"/>
      <c r="H1270" s="53"/>
      <c r="I1270" s="7"/>
      <c r="J1270" s="7"/>
    </row>
    <row r="1271" spans="1:10" s="190" customFormat="1" x14ac:dyDescent="0.25">
      <c r="A1271" s="6"/>
      <c r="B1271" s="8"/>
      <c r="C1271" s="8"/>
      <c r="D1271" s="11"/>
      <c r="E1271" s="11"/>
      <c r="F1271" s="22"/>
      <c r="G1271" s="22"/>
      <c r="H1271" s="53"/>
      <c r="I1271" s="7"/>
      <c r="J1271" s="7"/>
    </row>
    <row r="1272" spans="1:10" s="190" customFormat="1" x14ac:dyDescent="0.25">
      <c r="A1272" s="6"/>
      <c r="B1272" s="8"/>
      <c r="C1272" s="8"/>
      <c r="D1272" s="11"/>
      <c r="E1272" s="11"/>
      <c r="F1272" s="22"/>
      <c r="G1272" s="22"/>
      <c r="H1272" s="53"/>
      <c r="I1272" s="7"/>
      <c r="J1272" s="7"/>
    </row>
    <row r="1273" spans="1:10" s="190" customFormat="1" x14ac:dyDescent="0.25">
      <c r="A1273" s="6"/>
      <c r="B1273" s="8"/>
      <c r="C1273" s="8"/>
      <c r="D1273" s="11"/>
      <c r="E1273" s="11"/>
      <c r="F1273" s="22"/>
      <c r="G1273" s="22"/>
      <c r="H1273" s="53"/>
      <c r="I1273" s="7"/>
      <c r="J1273" s="7"/>
    </row>
    <row r="1274" spans="1:10" s="190" customFormat="1" x14ac:dyDescent="0.25">
      <c r="A1274" s="6"/>
      <c r="B1274" s="8"/>
      <c r="C1274" s="8"/>
      <c r="D1274" s="11"/>
      <c r="E1274" s="11"/>
      <c r="F1274" s="22"/>
      <c r="G1274" s="22"/>
      <c r="H1274" s="53"/>
      <c r="I1274" s="7"/>
      <c r="J1274" s="7"/>
    </row>
    <row r="1275" spans="1:10" s="190" customFormat="1" x14ac:dyDescent="0.25">
      <c r="A1275" s="6"/>
      <c r="B1275" s="8"/>
      <c r="C1275" s="8"/>
      <c r="D1275" s="11"/>
      <c r="E1275" s="11"/>
      <c r="F1275" s="22"/>
      <c r="G1275" s="22"/>
      <c r="H1275" s="53"/>
      <c r="I1275" s="7"/>
      <c r="J1275" s="7"/>
    </row>
    <row r="1276" spans="1:10" s="190" customFormat="1" x14ac:dyDescent="0.25">
      <c r="A1276" s="6"/>
      <c r="B1276" s="8"/>
      <c r="C1276" s="8"/>
      <c r="D1276" s="11"/>
      <c r="E1276" s="11"/>
      <c r="F1276" s="22"/>
      <c r="G1276" s="22"/>
      <c r="H1276" s="53"/>
      <c r="I1276" s="7"/>
      <c r="J1276" s="7"/>
    </row>
    <row r="1277" spans="1:10" s="190" customFormat="1" x14ac:dyDescent="0.25">
      <c r="A1277" s="6"/>
      <c r="B1277" s="8"/>
      <c r="C1277" s="8"/>
      <c r="D1277" s="11"/>
      <c r="E1277" s="11"/>
      <c r="F1277" s="22"/>
      <c r="G1277" s="22"/>
      <c r="H1277" s="53"/>
      <c r="I1277" s="7"/>
      <c r="J1277" s="7"/>
    </row>
    <row r="1278" spans="1:10" s="190" customFormat="1" x14ac:dyDescent="0.25">
      <c r="A1278" s="6"/>
      <c r="B1278" s="8"/>
      <c r="C1278" s="8"/>
      <c r="D1278" s="11"/>
      <c r="E1278" s="11"/>
      <c r="F1278" s="22"/>
      <c r="G1278" s="22"/>
      <c r="H1278" s="53"/>
      <c r="I1278" s="7"/>
      <c r="J1278" s="7"/>
    </row>
    <row r="1279" spans="1:10" s="190" customFormat="1" x14ac:dyDescent="0.25">
      <c r="A1279" s="6"/>
      <c r="B1279" s="8"/>
      <c r="C1279" s="8"/>
      <c r="D1279" s="11"/>
      <c r="E1279" s="11"/>
      <c r="F1279" s="22"/>
      <c r="G1279" s="22"/>
      <c r="H1279" s="53"/>
      <c r="I1279" s="7"/>
      <c r="J1279" s="7"/>
    </row>
    <row r="1280" spans="1:10" s="190" customFormat="1" x14ac:dyDescent="0.25">
      <c r="A1280" s="6"/>
      <c r="B1280" s="8"/>
      <c r="C1280" s="8"/>
      <c r="D1280" s="11"/>
      <c r="E1280" s="11"/>
      <c r="F1280" s="22"/>
      <c r="G1280" s="22"/>
      <c r="H1280" s="53"/>
      <c r="I1280" s="7"/>
      <c r="J1280" s="7"/>
    </row>
    <row r="1281" spans="1:10" s="190" customFormat="1" x14ac:dyDescent="0.25">
      <c r="A1281" s="6"/>
      <c r="B1281" s="8"/>
      <c r="C1281" s="8"/>
      <c r="D1281" s="11"/>
      <c r="E1281" s="11"/>
      <c r="F1281" s="22"/>
      <c r="G1281" s="22"/>
      <c r="H1281" s="53"/>
      <c r="I1281" s="7"/>
      <c r="J1281" s="7"/>
    </row>
    <row r="1282" spans="1:10" s="190" customFormat="1" x14ac:dyDescent="0.25">
      <c r="A1282" s="6"/>
      <c r="B1282" s="8"/>
      <c r="C1282" s="8"/>
      <c r="D1282" s="11"/>
      <c r="E1282" s="11"/>
      <c r="F1282" s="22"/>
      <c r="G1282" s="22"/>
      <c r="H1282" s="53"/>
      <c r="I1282" s="7"/>
      <c r="J1282" s="7"/>
    </row>
    <row r="1283" spans="1:10" s="190" customFormat="1" x14ac:dyDescent="0.25">
      <c r="A1283" s="6"/>
      <c r="B1283" s="8"/>
      <c r="C1283" s="8"/>
      <c r="D1283" s="11"/>
      <c r="E1283" s="11"/>
      <c r="F1283" s="22"/>
      <c r="G1283" s="22"/>
      <c r="H1283" s="53"/>
      <c r="I1283" s="7"/>
      <c r="J1283" s="7"/>
    </row>
    <row r="1284" spans="1:10" s="190" customFormat="1" x14ac:dyDescent="0.25">
      <c r="A1284" s="6"/>
      <c r="B1284" s="8"/>
      <c r="C1284" s="8"/>
      <c r="D1284" s="11"/>
      <c r="E1284" s="11"/>
      <c r="F1284" s="22"/>
      <c r="G1284" s="22"/>
      <c r="H1284" s="53"/>
      <c r="I1284" s="7"/>
      <c r="J1284" s="7"/>
    </row>
    <row r="1285" spans="1:10" s="190" customFormat="1" x14ac:dyDescent="0.25">
      <c r="A1285" s="6"/>
      <c r="B1285" s="8"/>
      <c r="C1285" s="8"/>
      <c r="D1285" s="11"/>
      <c r="E1285" s="11"/>
      <c r="F1285" s="22"/>
      <c r="G1285" s="22"/>
      <c r="H1285" s="53"/>
      <c r="I1285" s="7"/>
      <c r="J1285" s="7"/>
    </row>
    <row r="1286" spans="1:10" s="190" customFormat="1" x14ac:dyDescent="0.25">
      <c r="A1286" s="6"/>
      <c r="B1286" s="8"/>
      <c r="C1286" s="8"/>
      <c r="D1286" s="11"/>
      <c r="E1286" s="11"/>
      <c r="F1286" s="22"/>
      <c r="G1286" s="22"/>
      <c r="H1286" s="53"/>
      <c r="I1286" s="7"/>
      <c r="J1286" s="7"/>
    </row>
    <row r="1287" spans="1:10" s="190" customFormat="1" x14ac:dyDescent="0.25">
      <c r="A1287" s="6"/>
      <c r="B1287" s="8"/>
      <c r="C1287" s="8"/>
      <c r="D1287" s="11"/>
      <c r="E1287" s="11"/>
      <c r="F1287" s="22"/>
      <c r="G1287" s="22"/>
      <c r="H1287" s="53"/>
      <c r="I1287" s="7"/>
      <c r="J1287" s="7"/>
    </row>
    <row r="1288" spans="1:10" s="190" customFormat="1" x14ac:dyDescent="0.25">
      <c r="A1288" s="6"/>
      <c r="B1288" s="8"/>
      <c r="C1288" s="8"/>
      <c r="D1288" s="11"/>
      <c r="E1288" s="11"/>
      <c r="F1288" s="22"/>
      <c r="G1288" s="22"/>
      <c r="H1288" s="53"/>
      <c r="I1288" s="7"/>
      <c r="J1288" s="7"/>
    </row>
    <row r="1289" spans="1:10" s="190" customFormat="1" x14ac:dyDescent="0.25">
      <c r="A1289" s="6"/>
      <c r="B1289" s="8"/>
      <c r="C1289" s="8"/>
      <c r="D1289" s="11"/>
      <c r="E1289" s="11"/>
      <c r="F1289" s="22"/>
      <c r="G1289" s="22"/>
      <c r="H1289" s="53"/>
      <c r="I1289" s="7"/>
      <c r="J1289" s="7"/>
    </row>
    <row r="1290" spans="1:10" s="190" customFormat="1" x14ac:dyDescent="0.25">
      <c r="A1290" s="6"/>
      <c r="B1290" s="8"/>
      <c r="C1290" s="8"/>
      <c r="D1290" s="11"/>
      <c r="E1290" s="11"/>
      <c r="F1290" s="22"/>
      <c r="G1290" s="22"/>
      <c r="H1290" s="53"/>
      <c r="I1290" s="7"/>
      <c r="J1290" s="7"/>
    </row>
    <row r="1291" spans="1:10" s="190" customFormat="1" x14ac:dyDescent="0.25">
      <c r="A1291" s="6"/>
      <c r="B1291" s="8"/>
      <c r="C1291" s="8"/>
      <c r="D1291" s="11"/>
      <c r="E1291" s="11"/>
      <c r="F1291" s="22"/>
      <c r="G1291" s="22"/>
      <c r="H1291" s="53"/>
      <c r="I1291" s="7"/>
      <c r="J1291" s="7"/>
    </row>
    <row r="1292" spans="1:10" s="190" customFormat="1" x14ac:dyDescent="0.25">
      <c r="A1292" s="6"/>
      <c r="B1292" s="8"/>
      <c r="C1292" s="8"/>
      <c r="D1292" s="11"/>
      <c r="E1292" s="11"/>
      <c r="F1292" s="22"/>
      <c r="G1292" s="22"/>
      <c r="H1292" s="53"/>
      <c r="I1292" s="7"/>
      <c r="J1292" s="7"/>
    </row>
    <row r="1293" spans="1:10" s="190" customFormat="1" x14ac:dyDescent="0.25">
      <c r="A1293" s="6"/>
      <c r="B1293" s="8"/>
      <c r="C1293" s="8"/>
      <c r="D1293" s="11"/>
      <c r="E1293" s="11"/>
      <c r="F1293" s="22"/>
      <c r="G1293" s="22"/>
      <c r="H1293" s="53"/>
      <c r="I1293" s="7"/>
      <c r="J1293" s="7"/>
    </row>
    <row r="1294" spans="1:10" s="190" customFormat="1" x14ac:dyDescent="0.25">
      <c r="A1294" s="6"/>
      <c r="B1294" s="8"/>
      <c r="C1294" s="8"/>
      <c r="D1294" s="11"/>
      <c r="E1294" s="11"/>
      <c r="F1294" s="22"/>
      <c r="G1294" s="22"/>
      <c r="H1294" s="53"/>
      <c r="I1294" s="7"/>
      <c r="J1294" s="7"/>
    </row>
    <row r="1295" spans="1:10" s="190" customFormat="1" x14ac:dyDescent="0.25">
      <c r="A1295" s="6"/>
      <c r="B1295" s="8"/>
      <c r="C1295" s="8"/>
      <c r="D1295" s="11"/>
      <c r="E1295" s="11"/>
      <c r="F1295" s="22"/>
      <c r="G1295" s="22"/>
      <c r="H1295" s="53"/>
      <c r="I1295" s="7"/>
      <c r="J1295" s="7"/>
    </row>
    <row r="1296" spans="1:10" s="190" customFormat="1" x14ac:dyDescent="0.25">
      <c r="A1296" s="6"/>
      <c r="B1296" s="8"/>
      <c r="C1296" s="8"/>
      <c r="D1296" s="11"/>
      <c r="E1296" s="11"/>
      <c r="F1296" s="22"/>
      <c r="G1296" s="22"/>
      <c r="H1296" s="53"/>
      <c r="I1296" s="7"/>
      <c r="J1296" s="7"/>
    </row>
    <row r="1297" spans="1:10" s="190" customFormat="1" x14ac:dyDescent="0.25">
      <c r="A1297" s="6"/>
      <c r="B1297" s="8"/>
      <c r="C1297" s="8"/>
      <c r="D1297" s="11"/>
      <c r="E1297" s="11"/>
      <c r="F1297" s="22"/>
      <c r="G1297" s="22"/>
      <c r="H1297" s="53"/>
      <c r="I1297" s="7"/>
      <c r="J1297" s="7"/>
    </row>
    <row r="1298" spans="1:10" s="190" customFormat="1" x14ac:dyDescent="0.25">
      <c r="A1298" s="6"/>
      <c r="B1298" s="8"/>
      <c r="C1298" s="8"/>
      <c r="D1298" s="11"/>
      <c r="E1298" s="11"/>
      <c r="F1298" s="22"/>
      <c r="G1298" s="22"/>
      <c r="H1298" s="53"/>
      <c r="I1298" s="7"/>
      <c r="J1298" s="7"/>
    </row>
    <row r="1299" spans="1:10" s="190" customFormat="1" x14ac:dyDescent="0.25">
      <c r="A1299" s="6"/>
      <c r="B1299" s="8"/>
      <c r="C1299" s="8"/>
      <c r="D1299" s="11"/>
      <c r="E1299" s="11"/>
      <c r="F1299" s="22"/>
      <c r="G1299" s="22"/>
      <c r="H1299" s="53"/>
      <c r="I1299" s="7"/>
      <c r="J1299" s="7"/>
    </row>
    <row r="1300" spans="1:10" s="190" customFormat="1" x14ac:dyDescent="0.25">
      <c r="A1300" s="6"/>
      <c r="B1300" s="8"/>
      <c r="C1300" s="8"/>
      <c r="D1300" s="11"/>
      <c r="E1300" s="11"/>
      <c r="F1300" s="22"/>
      <c r="G1300" s="22"/>
      <c r="H1300" s="53"/>
      <c r="I1300" s="7"/>
      <c r="J1300" s="7"/>
    </row>
    <row r="1301" spans="1:10" s="190" customFormat="1" x14ac:dyDescent="0.25">
      <c r="A1301" s="6"/>
      <c r="B1301" s="8"/>
      <c r="C1301" s="8"/>
      <c r="D1301" s="11"/>
      <c r="E1301" s="11"/>
      <c r="F1301" s="22"/>
      <c r="G1301" s="22"/>
      <c r="H1301" s="53"/>
      <c r="I1301" s="7"/>
      <c r="J1301" s="7"/>
    </row>
    <row r="1302" spans="1:10" s="190" customFormat="1" x14ac:dyDescent="0.25">
      <c r="A1302" s="6"/>
      <c r="B1302" s="8"/>
      <c r="C1302" s="8"/>
      <c r="D1302" s="11"/>
      <c r="E1302" s="11"/>
      <c r="F1302" s="22"/>
      <c r="G1302" s="22"/>
      <c r="H1302" s="53"/>
      <c r="I1302" s="7"/>
      <c r="J1302" s="7"/>
    </row>
    <row r="1303" spans="1:10" s="190" customFormat="1" x14ac:dyDescent="0.25">
      <c r="A1303" s="6"/>
      <c r="B1303" s="8"/>
      <c r="C1303" s="8"/>
      <c r="D1303" s="11"/>
      <c r="E1303" s="11"/>
      <c r="F1303" s="22"/>
      <c r="G1303" s="22"/>
      <c r="H1303" s="53"/>
      <c r="I1303" s="7"/>
      <c r="J1303" s="7"/>
    </row>
    <row r="1304" spans="1:10" s="190" customFormat="1" x14ac:dyDescent="0.25">
      <c r="A1304" s="6"/>
      <c r="B1304" s="8"/>
      <c r="C1304" s="8"/>
      <c r="D1304" s="11"/>
      <c r="E1304" s="11"/>
      <c r="F1304" s="22"/>
      <c r="G1304" s="22"/>
      <c r="H1304" s="53"/>
      <c r="I1304" s="7"/>
      <c r="J1304" s="7"/>
    </row>
    <row r="1305" spans="1:10" s="190" customFormat="1" x14ac:dyDescent="0.25">
      <c r="A1305" s="6"/>
      <c r="B1305" s="8"/>
      <c r="C1305" s="8"/>
      <c r="D1305" s="11"/>
      <c r="E1305" s="11"/>
      <c r="F1305" s="22"/>
      <c r="G1305" s="22"/>
      <c r="H1305" s="53"/>
      <c r="I1305" s="7"/>
      <c r="J1305" s="7"/>
    </row>
    <row r="1306" spans="1:10" s="190" customFormat="1" x14ac:dyDescent="0.25">
      <c r="A1306" s="6"/>
      <c r="B1306" s="8"/>
      <c r="C1306" s="8"/>
      <c r="D1306" s="11"/>
      <c r="E1306" s="11"/>
      <c r="F1306" s="22"/>
      <c r="G1306" s="22"/>
      <c r="H1306" s="53"/>
      <c r="I1306" s="7"/>
      <c r="J1306" s="7"/>
    </row>
    <row r="1307" spans="1:10" s="190" customFormat="1" x14ac:dyDescent="0.25">
      <c r="A1307" s="6"/>
      <c r="B1307" s="8"/>
      <c r="C1307" s="8"/>
      <c r="D1307" s="11"/>
      <c r="E1307" s="11"/>
      <c r="F1307" s="22"/>
      <c r="G1307" s="22"/>
      <c r="H1307" s="53"/>
      <c r="I1307" s="7"/>
      <c r="J1307" s="7"/>
    </row>
    <row r="1308" spans="1:10" s="190" customFormat="1" x14ac:dyDescent="0.25">
      <c r="A1308" s="6"/>
      <c r="B1308" s="8"/>
      <c r="C1308" s="8"/>
      <c r="D1308" s="11"/>
      <c r="E1308" s="11"/>
      <c r="F1308" s="22"/>
      <c r="G1308" s="22"/>
      <c r="H1308" s="53"/>
      <c r="I1308" s="7"/>
      <c r="J1308" s="7"/>
    </row>
    <row r="1309" spans="1:10" s="190" customFormat="1" x14ac:dyDescent="0.25">
      <c r="A1309" s="6"/>
      <c r="B1309" s="8"/>
      <c r="C1309" s="8"/>
      <c r="D1309" s="11"/>
      <c r="E1309" s="11"/>
      <c r="F1309" s="22"/>
      <c r="G1309" s="22"/>
      <c r="H1309" s="53"/>
      <c r="I1309" s="7"/>
      <c r="J1309" s="7"/>
    </row>
    <row r="1310" spans="1:10" s="190" customFormat="1" x14ac:dyDescent="0.25">
      <c r="A1310" s="6"/>
      <c r="B1310" s="8"/>
      <c r="C1310" s="8"/>
      <c r="D1310" s="11"/>
      <c r="E1310" s="11"/>
      <c r="F1310" s="22"/>
      <c r="G1310" s="22"/>
      <c r="H1310" s="53"/>
      <c r="I1310" s="7"/>
      <c r="J1310" s="7"/>
    </row>
    <row r="1311" spans="1:10" s="190" customFormat="1" x14ac:dyDescent="0.25">
      <c r="A1311" s="6"/>
      <c r="B1311" s="8"/>
      <c r="C1311" s="8"/>
      <c r="D1311" s="11"/>
      <c r="E1311" s="11"/>
      <c r="F1311" s="22"/>
      <c r="G1311" s="22"/>
      <c r="H1311" s="53"/>
      <c r="I1311" s="7"/>
      <c r="J1311" s="7"/>
    </row>
    <row r="1312" spans="1:10" s="190" customFormat="1" x14ac:dyDescent="0.25">
      <c r="A1312" s="6"/>
      <c r="B1312" s="8"/>
      <c r="C1312" s="8"/>
      <c r="D1312" s="11"/>
      <c r="E1312" s="11"/>
      <c r="F1312" s="22"/>
      <c r="G1312" s="22"/>
      <c r="H1312" s="53"/>
      <c r="I1312" s="7"/>
      <c r="J1312" s="7"/>
    </row>
    <row r="1313" spans="1:10" s="190" customFormat="1" x14ac:dyDescent="0.25">
      <c r="A1313" s="6"/>
      <c r="B1313" s="8"/>
      <c r="C1313" s="8"/>
      <c r="D1313" s="11"/>
      <c r="E1313" s="11"/>
      <c r="F1313" s="22"/>
      <c r="G1313" s="22"/>
      <c r="H1313" s="53"/>
      <c r="I1313" s="7"/>
      <c r="J1313" s="7"/>
    </row>
    <row r="1314" spans="1:10" s="190" customFormat="1" x14ac:dyDescent="0.25">
      <c r="A1314" s="6"/>
      <c r="B1314" s="8"/>
      <c r="C1314" s="8"/>
      <c r="D1314" s="11"/>
      <c r="E1314" s="11"/>
      <c r="F1314" s="22"/>
      <c r="G1314" s="22"/>
      <c r="H1314" s="53"/>
      <c r="I1314" s="7"/>
      <c r="J1314" s="7"/>
    </row>
    <row r="1315" spans="1:10" s="190" customFormat="1" x14ac:dyDescent="0.25">
      <c r="A1315" s="6"/>
      <c r="B1315" s="8"/>
      <c r="C1315" s="8"/>
      <c r="D1315" s="11"/>
      <c r="E1315" s="11"/>
      <c r="F1315" s="22"/>
      <c r="G1315" s="22"/>
      <c r="H1315" s="53"/>
      <c r="I1315" s="7"/>
      <c r="J1315" s="7"/>
    </row>
    <row r="1316" spans="1:10" s="190" customFormat="1" x14ac:dyDescent="0.25">
      <c r="A1316" s="6"/>
      <c r="B1316" s="8"/>
      <c r="C1316" s="8"/>
      <c r="D1316" s="11"/>
      <c r="E1316" s="11"/>
      <c r="F1316" s="22"/>
      <c r="G1316" s="22"/>
      <c r="H1316" s="53"/>
      <c r="I1316" s="7"/>
      <c r="J1316" s="7"/>
    </row>
    <row r="1317" spans="1:10" s="190" customFormat="1" x14ac:dyDescent="0.25">
      <c r="A1317" s="6"/>
      <c r="B1317" s="8"/>
      <c r="C1317" s="8"/>
      <c r="D1317" s="11"/>
      <c r="E1317" s="11"/>
      <c r="F1317" s="22"/>
      <c r="G1317" s="22"/>
      <c r="H1317" s="53"/>
      <c r="I1317" s="7"/>
      <c r="J1317" s="7"/>
    </row>
    <row r="1318" spans="1:10" s="190" customFormat="1" x14ac:dyDescent="0.25">
      <c r="A1318" s="6"/>
      <c r="B1318" s="8"/>
      <c r="C1318" s="8"/>
      <c r="D1318" s="11"/>
      <c r="E1318" s="11"/>
      <c r="F1318" s="22"/>
      <c r="G1318" s="22"/>
      <c r="H1318" s="53"/>
      <c r="I1318" s="7"/>
      <c r="J1318" s="7"/>
    </row>
    <row r="1319" spans="1:10" s="190" customFormat="1" x14ac:dyDescent="0.25">
      <c r="A1319" s="6"/>
      <c r="B1319" s="8"/>
      <c r="C1319" s="8"/>
      <c r="D1319" s="11"/>
      <c r="E1319" s="11"/>
      <c r="F1319" s="22"/>
      <c r="G1319" s="22"/>
      <c r="H1319" s="53"/>
      <c r="I1319" s="7"/>
      <c r="J1319" s="7"/>
    </row>
    <row r="1320" spans="1:10" s="190" customFormat="1" x14ac:dyDescent="0.25">
      <c r="A1320" s="6"/>
      <c r="B1320" s="8"/>
      <c r="C1320" s="8"/>
      <c r="D1320" s="11"/>
      <c r="E1320" s="11"/>
      <c r="F1320" s="22"/>
      <c r="G1320" s="22"/>
      <c r="H1320" s="53"/>
      <c r="I1320" s="7"/>
      <c r="J1320" s="7"/>
    </row>
    <row r="1321" spans="1:10" s="190" customFormat="1" x14ac:dyDescent="0.25">
      <c r="A1321" s="6"/>
      <c r="B1321" s="8"/>
      <c r="C1321" s="8"/>
      <c r="D1321" s="11"/>
      <c r="E1321" s="11"/>
      <c r="F1321" s="22"/>
      <c r="G1321" s="22"/>
      <c r="H1321" s="53"/>
      <c r="I1321" s="7"/>
      <c r="J1321" s="7"/>
    </row>
    <row r="1322" spans="1:10" s="190" customFormat="1" x14ac:dyDescent="0.25">
      <c r="A1322" s="6"/>
      <c r="B1322" s="8"/>
      <c r="C1322" s="8"/>
      <c r="D1322" s="11"/>
      <c r="E1322" s="11"/>
      <c r="F1322" s="22"/>
      <c r="G1322" s="22"/>
      <c r="H1322" s="53"/>
      <c r="I1322" s="7"/>
      <c r="J1322" s="7"/>
    </row>
    <row r="1323" spans="1:10" s="190" customFormat="1" x14ac:dyDescent="0.25">
      <c r="A1323" s="6"/>
      <c r="B1323" s="8"/>
      <c r="C1323" s="8"/>
      <c r="D1323" s="11"/>
      <c r="E1323" s="11"/>
      <c r="F1323" s="22"/>
      <c r="G1323" s="22"/>
      <c r="H1323" s="53"/>
      <c r="I1323" s="7"/>
      <c r="J1323" s="7"/>
    </row>
    <row r="1324" spans="1:10" s="190" customFormat="1" x14ac:dyDescent="0.25">
      <c r="A1324" s="6"/>
      <c r="B1324" s="8"/>
      <c r="C1324" s="8"/>
      <c r="D1324" s="11"/>
      <c r="E1324" s="11"/>
      <c r="F1324" s="22"/>
      <c r="G1324" s="22"/>
      <c r="H1324" s="53"/>
      <c r="I1324" s="7"/>
      <c r="J1324" s="7"/>
    </row>
    <row r="1325" spans="1:10" s="190" customFormat="1" x14ac:dyDescent="0.25">
      <c r="A1325" s="6"/>
      <c r="B1325" s="8"/>
      <c r="C1325" s="8"/>
      <c r="D1325" s="11"/>
      <c r="E1325" s="11"/>
      <c r="F1325" s="22"/>
      <c r="G1325" s="22"/>
      <c r="H1325" s="53"/>
      <c r="I1325" s="7"/>
      <c r="J1325" s="7"/>
    </row>
    <row r="1326" spans="1:10" s="190" customFormat="1" x14ac:dyDescent="0.25">
      <c r="A1326" s="6"/>
      <c r="B1326" s="8"/>
      <c r="C1326" s="8"/>
      <c r="D1326" s="11"/>
      <c r="E1326" s="11"/>
      <c r="F1326" s="22"/>
      <c r="G1326" s="22"/>
      <c r="H1326" s="53"/>
      <c r="I1326" s="7"/>
      <c r="J1326" s="7"/>
    </row>
    <row r="1327" spans="1:10" s="190" customFormat="1" x14ac:dyDescent="0.25">
      <c r="A1327" s="6"/>
      <c r="B1327" s="8"/>
      <c r="C1327" s="8"/>
      <c r="D1327" s="11"/>
      <c r="E1327" s="11"/>
      <c r="F1327" s="22"/>
      <c r="G1327" s="22"/>
      <c r="H1327" s="53"/>
      <c r="I1327" s="7"/>
      <c r="J1327" s="7"/>
    </row>
    <row r="1328" spans="1:10" s="190" customFormat="1" x14ac:dyDescent="0.25">
      <c r="A1328" s="6"/>
      <c r="B1328" s="8"/>
      <c r="C1328" s="8"/>
      <c r="D1328" s="11"/>
      <c r="E1328" s="11"/>
      <c r="F1328" s="22"/>
      <c r="G1328" s="22"/>
      <c r="H1328" s="53"/>
      <c r="I1328" s="7"/>
      <c r="J1328" s="7"/>
    </row>
    <row r="1329" spans="1:10" s="190" customFormat="1" x14ac:dyDescent="0.25">
      <c r="A1329" s="6"/>
      <c r="B1329" s="8"/>
      <c r="C1329" s="8"/>
      <c r="D1329" s="11"/>
      <c r="E1329" s="11"/>
      <c r="F1329" s="22"/>
      <c r="G1329" s="22"/>
      <c r="H1329" s="53"/>
      <c r="I1329" s="7"/>
      <c r="J1329" s="7"/>
    </row>
    <row r="1330" spans="1:10" s="190" customFormat="1" x14ac:dyDescent="0.25">
      <c r="A1330" s="6"/>
      <c r="B1330" s="8"/>
      <c r="C1330" s="8"/>
      <c r="D1330" s="11"/>
      <c r="E1330" s="11"/>
      <c r="F1330" s="22"/>
      <c r="G1330" s="22"/>
      <c r="H1330" s="53"/>
      <c r="I1330" s="7"/>
      <c r="J1330" s="7"/>
    </row>
    <row r="1331" spans="1:10" s="190" customFormat="1" x14ac:dyDescent="0.25">
      <c r="A1331" s="6"/>
      <c r="B1331" s="8"/>
      <c r="C1331" s="8"/>
      <c r="D1331" s="11"/>
      <c r="E1331" s="11"/>
      <c r="F1331" s="22"/>
      <c r="G1331" s="22"/>
      <c r="H1331" s="53"/>
      <c r="I1331" s="7"/>
      <c r="J1331" s="7"/>
    </row>
    <row r="1332" spans="1:10" s="190" customFormat="1" x14ac:dyDescent="0.25">
      <c r="A1332" s="6"/>
      <c r="B1332" s="8"/>
      <c r="C1332" s="8"/>
      <c r="D1332" s="11"/>
      <c r="E1332" s="11"/>
      <c r="F1332" s="22"/>
      <c r="G1332" s="22"/>
      <c r="H1332" s="53"/>
      <c r="I1332" s="7"/>
      <c r="J1332" s="7"/>
    </row>
    <row r="1333" spans="1:10" s="190" customFormat="1" x14ac:dyDescent="0.25">
      <c r="A1333" s="6"/>
      <c r="B1333" s="8"/>
      <c r="C1333" s="8"/>
      <c r="D1333" s="11"/>
      <c r="E1333" s="11"/>
      <c r="F1333" s="22"/>
      <c r="G1333" s="22"/>
      <c r="H1333" s="53"/>
      <c r="I1333" s="7"/>
      <c r="J1333" s="7"/>
    </row>
    <row r="1334" spans="1:10" s="190" customFormat="1" x14ac:dyDescent="0.25">
      <c r="A1334" s="6"/>
      <c r="B1334" s="8"/>
      <c r="C1334" s="8"/>
      <c r="D1334" s="11"/>
      <c r="E1334" s="11"/>
      <c r="F1334" s="22"/>
      <c r="G1334" s="22"/>
      <c r="H1334" s="53"/>
      <c r="I1334" s="7"/>
      <c r="J1334" s="7"/>
    </row>
    <row r="1335" spans="1:10" s="190" customFormat="1" x14ac:dyDescent="0.25">
      <c r="A1335" s="6"/>
      <c r="B1335" s="8"/>
      <c r="C1335" s="8"/>
      <c r="D1335" s="11"/>
      <c r="E1335" s="11"/>
      <c r="F1335" s="22"/>
      <c r="G1335" s="22"/>
      <c r="H1335" s="53"/>
      <c r="I1335" s="7"/>
      <c r="J1335" s="7"/>
    </row>
    <row r="1336" spans="1:10" s="190" customFormat="1" x14ac:dyDescent="0.25">
      <c r="A1336" s="6"/>
      <c r="B1336" s="8"/>
      <c r="C1336" s="8"/>
      <c r="D1336" s="11"/>
      <c r="E1336" s="11"/>
      <c r="F1336" s="22"/>
      <c r="G1336" s="22"/>
      <c r="H1336" s="53"/>
      <c r="I1336" s="7"/>
      <c r="J1336" s="7"/>
    </row>
    <row r="1337" spans="1:10" s="190" customFormat="1" x14ac:dyDescent="0.25">
      <c r="A1337" s="6"/>
      <c r="B1337" s="8"/>
      <c r="C1337" s="8"/>
      <c r="D1337" s="11"/>
      <c r="E1337" s="11"/>
      <c r="F1337" s="22"/>
      <c r="G1337" s="22"/>
      <c r="H1337" s="53"/>
      <c r="I1337" s="7"/>
      <c r="J1337" s="7"/>
    </row>
    <row r="1338" spans="1:10" s="190" customFormat="1" x14ac:dyDescent="0.25">
      <c r="A1338" s="6"/>
      <c r="B1338" s="8"/>
      <c r="C1338" s="8"/>
      <c r="D1338" s="11"/>
      <c r="E1338" s="11"/>
      <c r="F1338" s="22"/>
      <c r="G1338" s="22"/>
      <c r="H1338" s="53"/>
      <c r="I1338" s="7"/>
      <c r="J1338" s="7"/>
    </row>
    <row r="1339" spans="1:10" s="190" customFormat="1" x14ac:dyDescent="0.25">
      <c r="A1339" s="6"/>
      <c r="B1339" s="8"/>
      <c r="C1339" s="8"/>
      <c r="D1339" s="11"/>
      <c r="E1339" s="11"/>
      <c r="F1339" s="22"/>
      <c r="G1339" s="22"/>
      <c r="H1339" s="53"/>
      <c r="I1339" s="7"/>
      <c r="J1339" s="7"/>
    </row>
    <row r="1340" spans="1:10" s="190" customFormat="1" x14ac:dyDescent="0.25">
      <c r="A1340" s="6"/>
      <c r="B1340" s="8"/>
      <c r="C1340" s="8"/>
      <c r="D1340" s="11"/>
      <c r="E1340" s="11"/>
      <c r="F1340" s="22"/>
      <c r="G1340" s="22"/>
      <c r="H1340" s="53"/>
      <c r="I1340" s="7"/>
      <c r="J1340" s="7"/>
    </row>
    <row r="1341" spans="1:10" s="190" customFormat="1" x14ac:dyDescent="0.25">
      <c r="A1341" s="6"/>
      <c r="B1341" s="8"/>
      <c r="C1341" s="8"/>
      <c r="D1341" s="11"/>
      <c r="E1341" s="11"/>
      <c r="F1341" s="22"/>
      <c r="G1341" s="22"/>
      <c r="H1341" s="53"/>
      <c r="I1341" s="7"/>
      <c r="J1341" s="7"/>
    </row>
    <row r="1342" spans="1:10" s="190" customFormat="1" x14ac:dyDescent="0.25">
      <c r="A1342" s="6"/>
      <c r="B1342" s="8"/>
      <c r="C1342" s="8"/>
      <c r="D1342" s="11"/>
      <c r="E1342" s="11"/>
      <c r="F1342" s="22"/>
      <c r="G1342" s="22"/>
      <c r="H1342" s="53"/>
      <c r="I1342" s="7"/>
      <c r="J1342" s="7"/>
    </row>
    <row r="1343" spans="1:10" s="190" customFormat="1" x14ac:dyDescent="0.25">
      <c r="A1343" s="6"/>
      <c r="B1343" s="8"/>
      <c r="C1343" s="8"/>
      <c r="D1343" s="11"/>
      <c r="E1343" s="11"/>
      <c r="F1343" s="22"/>
      <c r="G1343" s="22"/>
      <c r="H1343" s="53"/>
      <c r="I1343" s="7"/>
      <c r="J1343" s="7"/>
    </row>
    <row r="1344" spans="1:10" s="190" customFormat="1" x14ac:dyDescent="0.25">
      <c r="A1344" s="6"/>
      <c r="B1344" s="8"/>
      <c r="C1344" s="8"/>
      <c r="D1344" s="11"/>
      <c r="E1344" s="11"/>
      <c r="F1344" s="22"/>
      <c r="G1344" s="22"/>
      <c r="H1344" s="53"/>
      <c r="I1344" s="7"/>
      <c r="J1344" s="7"/>
    </row>
    <row r="1345" spans="1:10" s="190" customFormat="1" x14ac:dyDescent="0.25">
      <c r="A1345" s="6"/>
      <c r="B1345" s="8"/>
      <c r="C1345" s="8"/>
      <c r="D1345" s="11"/>
      <c r="E1345" s="11"/>
      <c r="F1345" s="22"/>
      <c r="G1345" s="22"/>
      <c r="H1345" s="53"/>
      <c r="I1345" s="7"/>
      <c r="J1345" s="7"/>
    </row>
    <row r="1346" spans="1:10" s="190" customFormat="1" x14ac:dyDescent="0.25">
      <c r="A1346" s="6"/>
      <c r="B1346" s="8"/>
      <c r="C1346" s="8"/>
      <c r="D1346" s="11"/>
      <c r="E1346" s="11"/>
      <c r="F1346" s="22"/>
      <c r="G1346" s="22"/>
      <c r="H1346" s="53"/>
      <c r="I1346" s="7"/>
      <c r="J1346" s="7"/>
    </row>
    <row r="1347" spans="1:10" s="190" customFormat="1" x14ac:dyDescent="0.25">
      <c r="A1347" s="6"/>
      <c r="B1347" s="8"/>
      <c r="C1347" s="8"/>
      <c r="D1347" s="11"/>
      <c r="E1347" s="11"/>
      <c r="F1347" s="22"/>
      <c r="G1347" s="22"/>
      <c r="H1347" s="53"/>
      <c r="I1347" s="7"/>
      <c r="J1347" s="7"/>
    </row>
    <row r="1348" spans="1:10" s="190" customFormat="1" x14ac:dyDescent="0.25">
      <c r="A1348" s="6"/>
      <c r="B1348" s="8"/>
      <c r="C1348" s="8"/>
      <c r="D1348" s="11"/>
      <c r="E1348" s="11"/>
      <c r="F1348" s="22"/>
      <c r="G1348" s="22"/>
      <c r="H1348" s="53"/>
      <c r="I1348" s="7"/>
      <c r="J1348" s="7"/>
    </row>
    <row r="1349" spans="1:10" s="190" customFormat="1" x14ac:dyDescent="0.25">
      <c r="A1349" s="6"/>
      <c r="B1349" s="8"/>
      <c r="C1349" s="8"/>
      <c r="D1349" s="11"/>
      <c r="E1349" s="11"/>
      <c r="F1349" s="22"/>
      <c r="G1349" s="22"/>
      <c r="H1349" s="53"/>
      <c r="I1349" s="7"/>
      <c r="J1349" s="7"/>
    </row>
    <row r="1350" spans="1:10" s="190" customFormat="1" x14ac:dyDescent="0.25">
      <c r="A1350" s="6"/>
      <c r="B1350" s="8"/>
      <c r="C1350" s="8"/>
      <c r="D1350" s="11"/>
      <c r="E1350" s="11"/>
      <c r="F1350" s="22"/>
      <c r="G1350" s="22"/>
      <c r="H1350" s="53"/>
      <c r="I1350" s="7"/>
      <c r="J1350" s="7"/>
    </row>
    <row r="1351" spans="1:10" s="190" customFormat="1" x14ac:dyDescent="0.25">
      <c r="A1351" s="6"/>
      <c r="B1351" s="8"/>
      <c r="C1351" s="8"/>
      <c r="D1351" s="11"/>
      <c r="E1351" s="11"/>
      <c r="F1351" s="22"/>
      <c r="G1351" s="22"/>
      <c r="H1351" s="53"/>
      <c r="I1351" s="7"/>
      <c r="J1351" s="7"/>
    </row>
    <row r="1352" spans="1:10" s="190" customFormat="1" x14ac:dyDescent="0.25">
      <c r="A1352" s="6"/>
      <c r="B1352" s="8"/>
      <c r="C1352" s="8"/>
      <c r="D1352" s="11"/>
      <c r="E1352" s="11"/>
      <c r="F1352" s="22"/>
      <c r="G1352" s="22"/>
      <c r="H1352" s="53"/>
      <c r="I1352" s="7"/>
      <c r="J1352" s="7"/>
    </row>
    <row r="1353" spans="1:10" s="190" customFormat="1" x14ac:dyDescent="0.25">
      <c r="A1353" s="6"/>
      <c r="B1353" s="8"/>
      <c r="C1353" s="8"/>
      <c r="D1353" s="11"/>
      <c r="E1353" s="11"/>
      <c r="F1353" s="22"/>
      <c r="G1353" s="22"/>
      <c r="H1353" s="53"/>
      <c r="I1353" s="7"/>
      <c r="J1353" s="7"/>
    </row>
    <row r="1354" spans="1:10" s="190" customFormat="1" x14ac:dyDescent="0.25">
      <c r="A1354" s="6"/>
      <c r="B1354" s="8"/>
      <c r="C1354" s="8"/>
      <c r="D1354" s="11"/>
      <c r="E1354" s="11"/>
      <c r="F1354" s="22"/>
      <c r="G1354" s="22"/>
      <c r="H1354" s="53"/>
      <c r="I1354" s="7"/>
      <c r="J1354" s="7"/>
    </row>
    <row r="1355" spans="1:10" s="190" customFormat="1" x14ac:dyDescent="0.25">
      <c r="A1355" s="6"/>
      <c r="B1355" s="8"/>
      <c r="C1355" s="8"/>
      <c r="D1355" s="11"/>
      <c r="E1355" s="11"/>
      <c r="F1355" s="22"/>
      <c r="G1355" s="22"/>
      <c r="H1355" s="53"/>
      <c r="I1355" s="7"/>
      <c r="J1355" s="7"/>
    </row>
    <row r="1356" spans="1:10" s="190" customFormat="1" x14ac:dyDescent="0.25">
      <c r="A1356" s="6"/>
      <c r="B1356" s="8"/>
      <c r="C1356" s="8"/>
      <c r="D1356" s="11"/>
      <c r="E1356" s="11"/>
      <c r="F1356" s="22"/>
      <c r="G1356" s="22"/>
      <c r="H1356" s="53"/>
      <c r="I1356" s="7"/>
      <c r="J1356" s="7"/>
    </row>
    <row r="1357" spans="1:10" s="190" customFormat="1" x14ac:dyDescent="0.25">
      <c r="A1357" s="6"/>
      <c r="B1357" s="8"/>
      <c r="C1357" s="8"/>
      <c r="D1357" s="11"/>
      <c r="E1357" s="11"/>
      <c r="F1357" s="22"/>
      <c r="G1357" s="22"/>
      <c r="H1357" s="53"/>
      <c r="I1357" s="7"/>
      <c r="J1357" s="7"/>
    </row>
    <row r="1358" spans="1:10" s="190" customFormat="1" x14ac:dyDescent="0.25">
      <c r="A1358" s="6"/>
      <c r="B1358" s="8"/>
      <c r="C1358" s="8"/>
      <c r="D1358" s="11"/>
      <c r="E1358" s="11"/>
      <c r="F1358" s="22"/>
      <c r="G1358" s="22"/>
      <c r="H1358" s="53"/>
      <c r="I1358" s="7"/>
      <c r="J1358" s="7"/>
    </row>
    <row r="1359" spans="1:10" s="190" customFormat="1" x14ac:dyDescent="0.25">
      <c r="A1359" s="6"/>
      <c r="B1359" s="8"/>
      <c r="C1359" s="8"/>
      <c r="D1359" s="11"/>
      <c r="E1359" s="11"/>
      <c r="F1359" s="22"/>
      <c r="G1359" s="22"/>
      <c r="H1359" s="53"/>
      <c r="I1359" s="7"/>
      <c r="J1359" s="7"/>
    </row>
    <row r="1360" spans="1:10" s="190" customFormat="1" x14ac:dyDescent="0.25">
      <c r="A1360" s="6"/>
      <c r="B1360" s="8"/>
      <c r="C1360" s="8"/>
      <c r="D1360" s="11"/>
      <c r="E1360" s="11"/>
      <c r="F1360" s="22"/>
      <c r="G1360" s="22"/>
      <c r="H1360" s="53"/>
      <c r="I1360" s="7"/>
      <c r="J1360" s="7"/>
    </row>
    <row r="1361" spans="1:10" s="190" customFormat="1" x14ac:dyDescent="0.25">
      <c r="A1361" s="6"/>
      <c r="B1361" s="8"/>
      <c r="C1361" s="8"/>
      <c r="D1361" s="11"/>
      <c r="E1361" s="11"/>
      <c r="F1361" s="22"/>
      <c r="G1361" s="22"/>
      <c r="H1361" s="53"/>
      <c r="I1361" s="7"/>
      <c r="J1361" s="7"/>
    </row>
    <row r="1362" spans="1:10" s="190" customFormat="1" x14ac:dyDescent="0.25">
      <c r="A1362" s="6"/>
      <c r="B1362" s="8"/>
      <c r="C1362" s="8"/>
      <c r="D1362" s="11"/>
      <c r="E1362" s="11"/>
      <c r="F1362" s="22"/>
      <c r="G1362" s="22"/>
      <c r="H1362" s="53"/>
      <c r="I1362" s="7"/>
      <c r="J1362" s="7"/>
    </row>
    <row r="1363" spans="1:10" s="190" customFormat="1" x14ac:dyDescent="0.25">
      <c r="A1363" s="6"/>
      <c r="B1363" s="8"/>
      <c r="C1363" s="8"/>
      <c r="D1363" s="11"/>
      <c r="E1363" s="11"/>
      <c r="F1363" s="22"/>
      <c r="G1363" s="22"/>
      <c r="H1363" s="53"/>
      <c r="I1363" s="7"/>
      <c r="J1363" s="7"/>
    </row>
    <row r="1364" spans="1:10" s="190" customFormat="1" x14ac:dyDescent="0.25">
      <c r="A1364" s="6"/>
      <c r="B1364" s="8"/>
      <c r="C1364" s="8"/>
      <c r="D1364" s="11"/>
      <c r="E1364" s="11"/>
      <c r="F1364" s="22"/>
      <c r="G1364" s="22"/>
      <c r="H1364" s="53"/>
      <c r="I1364" s="7"/>
      <c r="J1364" s="7"/>
    </row>
    <row r="1365" spans="1:10" s="190" customFormat="1" x14ac:dyDescent="0.25">
      <c r="A1365" s="6"/>
      <c r="B1365" s="8"/>
      <c r="C1365" s="8"/>
      <c r="D1365" s="11"/>
      <c r="E1365" s="11"/>
      <c r="F1365" s="22"/>
      <c r="G1365" s="22"/>
      <c r="H1365" s="53"/>
      <c r="I1365" s="7"/>
      <c r="J1365" s="7"/>
    </row>
    <row r="1366" spans="1:10" s="190" customFormat="1" x14ac:dyDescent="0.25">
      <c r="A1366" s="6"/>
      <c r="B1366" s="8"/>
      <c r="C1366" s="8"/>
      <c r="D1366" s="11"/>
      <c r="E1366" s="11"/>
      <c r="F1366" s="22"/>
      <c r="G1366" s="22"/>
      <c r="H1366" s="53"/>
      <c r="I1366" s="7"/>
      <c r="J1366" s="7"/>
    </row>
    <row r="1367" spans="1:10" s="190" customFormat="1" x14ac:dyDescent="0.25">
      <c r="A1367" s="6"/>
      <c r="B1367" s="8"/>
      <c r="C1367" s="8"/>
      <c r="D1367" s="11"/>
      <c r="E1367" s="11"/>
      <c r="F1367" s="22"/>
      <c r="G1367" s="22"/>
      <c r="H1367" s="53"/>
      <c r="I1367" s="7"/>
      <c r="J1367" s="7"/>
    </row>
    <row r="1368" spans="1:10" s="190" customFormat="1" x14ac:dyDescent="0.25">
      <c r="A1368" s="6"/>
      <c r="B1368" s="8"/>
      <c r="C1368" s="8"/>
      <c r="D1368" s="11"/>
      <c r="E1368" s="11"/>
      <c r="F1368" s="22"/>
      <c r="G1368" s="22"/>
      <c r="H1368" s="53"/>
      <c r="I1368" s="7"/>
      <c r="J1368" s="7"/>
    </row>
    <row r="1369" spans="1:10" s="190" customFormat="1" x14ac:dyDescent="0.25">
      <c r="A1369" s="6"/>
      <c r="B1369" s="8"/>
      <c r="C1369" s="8"/>
      <c r="D1369" s="11"/>
      <c r="E1369" s="11"/>
      <c r="F1369" s="22"/>
      <c r="G1369" s="22"/>
      <c r="H1369" s="53"/>
      <c r="I1369" s="7"/>
      <c r="J1369" s="7"/>
    </row>
    <row r="1370" spans="1:10" s="190" customFormat="1" x14ac:dyDescent="0.25">
      <c r="A1370" s="6"/>
      <c r="B1370" s="8"/>
      <c r="C1370" s="8"/>
      <c r="D1370" s="11"/>
      <c r="E1370" s="11"/>
      <c r="F1370" s="22"/>
      <c r="G1370" s="22"/>
      <c r="H1370" s="53"/>
      <c r="I1370" s="7"/>
      <c r="J1370" s="7"/>
    </row>
    <row r="1371" spans="1:10" s="190" customFormat="1" x14ac:dyDescent="0.25">
      <c r="A1371" s="6"/>
      <c r="B1371" s="8"/>
      <c r="C1371" s="8"/>
      <c r="D1371" s="11"/>
      <c r="E1371" s="11"/>
      <c r="F1371" s="22"/>
      <c r="G1371" s="22"/>
      <c r="H1371" s="53"/>
      <c r="I1371" s="7"/>
      <c r="J1371" s="7"/>
    </row>
    <row r="1372" spans="1:10" s="190" customFormat="1" x14ac:dyDescent="0.25">
      <c r="A1372" s="6"/>
      <c r="B1372" s="8"/>
      <c r="C1372" s="8"/>
      <c r="D1372" s="11"/>
      <c r="E1372" s="11"/>
      <c r="F1372" s="22"/>
      <c r="G1372" s="22"/>
      <c r="H1372" s="53"/>
      <c r="I1372" s="7"/>
      <c r="J1372" s="7"/>
    </row>
    <row r="1373" spans="1:10" s="190" customFormat="1" x14ac:dyDescent="0.25">
      <c r="A1373" s="6"/>
      <c r="B1373" s="8"/>
      <c r="C1373" s="8"/>
      <c r="D1373" s="11"/>
      <c r="E1373" s="11"/>
      <c r="F1373" s="22"/>
      <c r="G1373" s="22"/>
      <c r="H1373" s="53"/>
      <c r="I1373" s="7"/>
      <c r="J1373" s="7"/>
    </row>
    <row r="1374" spans="1:10" s="190" customFormat="1" x14ac:dyDescent="0.25">
      <c r="A1374" s="6"/>
      <c r="B1374" s="8"/>
      <c r="C1374" s="8"/>
      <c r="D1374" s="11"/>
      <c r="E1374" s="11"/>
      <c r="F1374" s="22"/>
      <c r="G1374" s="22"/>
      <c r="H1374" s="53"/>
      <c r="I1374" s="7"/>
      <c r="J1374" s="7"/>
    </row>
    <row r="1375" spans="1:10" s="190" customFormat="1" x14ac:dyDescent="0.25">
      <c r="A1375" s="6"/>
      <c r="B1375" s="8"/>
      <c r="C1375" s="8"/>
      <c r="D1375" s="11"/>
      <c r="E1375" s="11"/>
      <c r="F1375" s="22"/>
      <c r="G1375" s="22"/>
      <c r="H1375" s="53"/>
      <c r="I1375" s="7"/>
      <c r="J1375" s="7"/>
    </row>
    <row r="1376" spans="1:10" s="190" customFormat="1" x14ac:dyDescent="0.25">
      <c r="A1376" s="6"/>
      <c r="B1376" s="8"/>
      <c r="C1376" s="8"/>
      <c r="D1376" s="11"/>
      <c r="E1376" s="11"/>
      <c r="F1376" s="22"/>
      <c r="G1376" s="22"/>
      <c r="H1376" s="53"/>
      <c r="I1376" s="7"/>
      <c r="J1376" s="7"/>
    </row>
    <row r="1377" spans="1:10" s="190" customFormat="1" x14ac:dyDescent="0.25">
      <c r="A1377" s="6"/>
      <c r="B1377" s="8"/>
      <c r="C1377" s="8"/>
      <c r="D1377" s="11"/>
      <c r="E1377" s="11"/>
      <c r="F1377" s="22"/>
      <c r="G1377" s="22"/>
      <c r="H1377" s="53"/>
      <c r="I1377" s="7"/>
      <c r="J1377" s="7"/>
    </row>
    <row r="1378" spans="1:10" s="190" customFormat="1" x14ac:dyDescent="0.25">
      <c r="A1378" s="6"/>
      <c r="B1378" s="8"/>
      <c r="C1378" s="8"/>
      <c r="D1378" s="11"/>
      <c r="E1378" s="11"/>
      <c r="F1378" s="22"/>
      <c r="G1378" s="22"/>
      <c r="H1378" s="53"/>
      <c r="I1378" s="7"/>
      <c r="J1378" s="7"/>
    </row>
    <row r="1379" spans="1:10" s="190" customFormat="1" x14ac:dyDescent="0.25">
      <c r="A1379" s="6"/>
      <c r="B1379" s="8"/>
      <c r="C1379" s="8"/>
      <c r="D1379" s="11"/>
      <c r="E1379" s="11"/>
      <c r="F1379" s="22"/>
      <c r="G1379" s="22"/>
      <c r="H1379" s="53"/>
      <c r="I1379" s="7"/>
      <c r="J1379" s="7"/>
    </row>
    <row r="1380" spans="1:10" s="190" customFormat="1" x14ac:dyDescent="0.25">
      <c r="A1380" s="6"/>
      <c r="B1380" s="8"/>
      <c r="C1380" s="8"/>
      <c r="D1380" s="11"/>
      <c r="E1380" s="11"/>
      <c r="F1380" s="22"/>
      <c r="G1380" s="22"/>
      <c r="H1380" s="53"/>
      <c r="I1380" s="7"/>
      <c r="J1380" s="7"/>
    </row>
    <row r="1381" spans="1:10" s="190" customFormat="1" x14ac:dyDescent="0.25">
      <c r="A1381" s="6"/>
      <c r="B1381" s="8"/>
      <c r="C1381" s="8"/>
      <c r="D1381" s="11"/>
      <c r="E1381" s="11"/>
      <c r="F1381" s="22"/>
      <c r="G1381" s="22"/>
      <c r="H1381" s="53"/>
      <c r="I1381" s="7"/>
      <c r="J1381" s="7"/>
    </row>
    <row r="1382" spans="1:10" s="190" customFormat="1" x14ac:dyDescent="0.25">
      <c r="A1382" s="6"/>
      <c r="B1382" s="8"/>
      <c r="C1382" s="8"/>
      <c r="D1382" s="11"/>
      <c r="E1382" s="11"/>
      <c r="F1382" s="22"/>
      <c r="G1382" s="22"/>
      <c r="H1382" s="53"/>
      <c r="I1382" s="7"/>
      <c r="J1382" s="7"/>
    </row>
    <row r="1383" spans="1:10" s="190" customFormat="1" x14ac:dyDescent="0.25">
      <c r="A1383" s="6"/>
      <c r="B1383" s="8"/>
      <c r="C1383" s="8"/>
      <c r="D1383" s="11"/>
      <c r="E1383" s="11"/>
      <c r="F1383" s="22"/>
      <c r="G1383" s="22"/>
      <c r="H1383" s="53"/>
      <c r="I1383" s="7"/>
      <c r="J1383" s="7"/>
    </row>
    <row r="1384" spans="1:10" s="190" customFormat="1" x14ac:dyDescent="0.25">
      <c r="A1384" s="6"/>
      <c r="B1384" s="8"/>
      <c r="C1384" s="8"/>
      <c r="D1384" s="11"/>
      <c r="E1384" s="11"/>
      <c r="F1384" s="22"/>
      <c r="G1384" s="22"/>
      <c r="H1384" s="53"/>
      <c r="I1384" s="7"/>
      <c r="J1384" s="7"/>
    </row>
    <row r="1385" spans="1:10" s="190" customFormat="1" x14ac:dyDescent="0.25">
      <c r="A1385" s="6"/>
      <c r="B1385" s="8"/>
      <c r="C1385" s="8"/>
      <c r="D1385" s="11"/>
      <c r="E1385" s="11"/>
      <c r="F1385" s="22"/>
      <c r="G1385" s="22"/>
      <c r="H1385" s="53"/>
      <c r="I1385" s="7"/>
      <c r="J1385" s="7"/>
    </row>
    <row r="1386" spans="1:10" s="190" customFormat="1" x14ac:dyDescent="0.25">
      <c r="A1386" s="6"/>
      <c r="B1386" s="8"/>
      <c r="C1386" s="8"/>
      <c r="D1386" s="11"/>
      <c r="E1386" s="11"/>
      <c r="F1386" s="22"/>
      <c r="G1386" s="22"/>
      <c r="H1386" s="53"/>
      <c r="I1386" s="7"/>
      <c r="J1386" s="7"/>
    </row>
    <row r="1387" spans="1:10" s="190" customFormat="1" x14ac:dyDescent="0.25">
      <c r="A1387" s="6"/>
      <c r="B1387" s="8"/>
      <c r="C1387" s="8"/>
      <c r="D1387" s="11"/>
      <c r="E1387" s="11"/>
      <c r="F1387" s="22"/>
      <c r="G1387" s="22"/>
      <c r="H1387" s="53"/>
      <c r="I1387" s="7"/>
      <c r="J1387" s="7"/>
    </row>
    <row r="1388" spans="1:10" s="190" customFormat="1" x14ac:dyDescent="0.25">
      <c r="A1388" s="6"/>
      <c r="B1388" s="8"/>
      <c r="C1388" s="8"/>
      <c r="D1388" s="11"/>
      <c r="E1388" s="11"/>
      <c r="F1388" s="22"/>
      <c r="G1388" s="22"/>
      <c r="H1388" s="53"/>
      <c r="I1388" s="7"/>
      <c r="J1388" s="7"/>
    </row>
    <row r="1389" spans="1:10" s="190" customFormat="1" x14ac:dyDescent="0.25">
      <c r="A1389" s="6"/>
      <c r="B1389" s="8"/>
      <c r="C1389" s="8"/>
      <c r="D1389" s="11"/>
      <c r="E1389" s="11"/>
      <c r="F1389" s="22"/>
      <c r="G1389" s="22"/>
      <c r="H1389" s="53"/>
      <c r="I1389" s="7"/>
      <c r="J1389" s="7"/>
    </row>
    <row r="1390" spans="1:10" s="190" customFormat="1" x14ac:dyDescent="0.25">
      <c r="A1390" s="6"/>
      <c r="B1390" s="8"/>
      <c r="C1390" s="8"/>
      <c r="D1390" s="11"/>
      <c r="E1390" s="11"/>
      <c r="F1390" s="22"/>
      <c r="G1390" s="22"/>
      <c r="H1390" s="53"/>
      <c r="I1390" s="7"/>
      <c r="J1390" s="7"/>
    </row>
    <row r="1391" spans="1:10" s="190" customFormat="1" x14ac:dyDescent="0.25">
      <c r="A1391" s="6"/>
      <c r="B1391" s="8"/>
      <c r="C1391" s="8"/>
      <c r="D1391" s="11"/>
      <c r="E1391" s="11"/>
      <c r="F1391" s="22"/>
      <c r="G1391" s="22"/>
      <c r="H1391" s="53"/>
      <c r="I1391" s="7"/>
      <c r="J1391" s="7"/>
    </row>
    <row r="1392" spans="1:10" s="190" customFormat="1" x14ac:dyDescent="0.25">
      <c r="A1392" s="6"/>
      <c r="B1392" s="8"/>
      <c r="C1392" s="8"/>
      <c r="D1392" s="11"/>
      <c r="E1392" s="11"/>
      <c r="F1392" s="22"/>
      <c r="G1392" s="22"/>
      <c r="H1392" s="53"/>
      <c r="I1392" s="7"/>
      <c r="J1392" s="7"/>
    </row>
    <row r="1393" spans="1:10" s="190" customFormat="1" x14ac:dyDescent="0.25">
      <c r="A1393" s="6"/>
      <c r="B1393" s="8"/>
      <c r="C1393" s="8"/>
      <c r="D1393" s="11"/>
      <c r="E1393" s="11"/>
      <c r="F1393" s="22"/>
      <c r="G1393" s="22"/>
      <c r="H1393" s="53"/>
      <c r="I1393" s="7"/>
      <c r="J1393" s="7"/>
    </row>
    <row r="1394" spans="1:10" s="190" customFormat="1" x14ac:dyDescent="0.25">
      <c r="A1394" s="6"/>
      <c r="B1394" s="8"/>
      <c r="C1394" s="8"/>
      <c r="D1394" s="11"/>
      <c r="E1394" s="11"/>
      <c r="F1394" s="22"/>
      <c r="G1394" s="22"/>
      <c r="H1394" s="53"/>
      <c r="I1394" s="7"/>
      <c r="J1394" s="7"/>
    </row>
    <row r="1395" spans="1:10" s="190" customFormat="1" x14ac:dyDescent="0.25">
      <c r="A1395" s="6"/>
      <c r="B1395" s="8"/>
      <c r="C1395" s="8"/>
      <c r="D1395" s="11"/>
      <c r="E1395" s="11"/>
      <c r="F1395" s="22"/>
      <c r="G1395" s="22"/>
      <c r="H1395" s="53"/>
      <c r="I1395" s="7"/>
      <c r="J1395" s="7"/>
    </row>
    <row r="1396" spans="1:10" s="190" customFormat="1" x14ac:dyDescent="0.25">
      <c r="A1396" s="6"/>
      <c r="B1396" s="8"/>
      <c r="C1396" s="8"/>
      <c r="D1396" s="11"/>
      <c r="E1396" s="11"/>
      <c r="F1396" s="22"/>
      <c r="G1396" s="22"/>
      <c r="H1396" s="53"/>
      <c r="I1396" s="7"/>
      <c r="J1396" s="7"/>
    </row>
    <row r="1397" spans="1:10" s="190" customFormat="1" x14ac:dyDescent="0.25">
      <c r="A1397" s="6"/>
      <c r="B1397" s="8"/>
      <c r="C1397" s="8"/>
      <c r="D1397" s="11"/>
      <c r="E1397" s="11"/>
      <c r="F1397" s="22"/>
      <c r="G1397" s="22"/>
      <c r="H1397" s="53"/>
      <c r="I1397" s="7"/>
      <c r="J1397" s="7"/>
    </row>
    <row r="1398" spans="1:10" s="190" customFormat="1" x14ac:dyDescent="0.25">
      <c r="A1398" s="6"/>
      <c r="B1398" s="8"/>
      <c r="C1398" s="8"/>
      <c r="D1398" s="11"/>
      <c r="E1398" s="11"/>
      <c r="F1398" s="22"/>
      <c r="G1398" s="22"/>
      <c r="H1398" s="53"/>
      <c r="I1398" s="7"/>
      <c r="J1398" s="7"/>
    </row>
    <row r="1399" spans="1:10" s="190" customFormat="1" x14ac:dyDescent="0.25">
      <c r="A1399" s="6"/>
      <c r="B1399" s="8"/>
      <c r="C1399" s="8"/>
      <c r="D1399" s="11"/>
      <c r="E1399" s="11"/>
      <c r="F1399" s="22"/>
      <c r="G1399" s="22"/>
      <c r="H1399" s="53"/>
      <c r="I1399" s="7"/>
      <c r="J1399" s="7"/>
    </row>
    <row r="1400" spans="1:10" s="190" customFormat="1" x14ac:dyDescent="0.25">
      <c r="A1400" s="6"/>
      <c r="B1400" s="8"/>
      <c r="C1400" s="8"/>
      <c r="D1400" s="11"/>
      <c r="E1400" s="11"/>
      <c r="F1400" s="22"/>
      <c r="G1400" s="22"/>
      <c r="H1400" s="53"/>
      <c r="I1400" s="7"/>
      <c r="J1400" s="7"/>
    </row>
    <row r="1401" spans="1:10" s="190" customFormat="1" x14ac:dyDescent="0.25">
      <c r="A1401" s="6"/>
      <c r="B1401" s="8"/>
      <c r="C1401" s="8"/>
      <c r="D1401" s="11"/>
      <c r="E1401" s="11"/>
      <c r="F1401" s="22"/>
      <c r="G1401" s="22"/>
      <c r="H1401" s="53"/>
      <c r="I1401" s="7"/>
      <c r="J1401" s="7"/>
    </row>
    <row r="1402" spans="1:10" s="190" customFormat="1" x14ac:dyDescent="0.25">
      <c r="A1402" s="6"/>
      <c r="B1402" s="8"/>
      <c r="C1402" s="8"/>
      <c r="D1402" s="11"/>
      <c r="E1402" s="11"/>
      <c r="F1402" s="22"/>
      <c r="G1402" s="22"/>
      <c r="H1402" s="53"/>
      <c r="I1402" s="7"/>
      <c r="J1402" s="7"/>
    </row>
    <row r="1403" spans="1:10" s="190" customFormat="1" x14ac:dyDescent="0.25">
      <c r="A1403" s="6"/>
      <c r="B1403" s="8"/>
      <c r="C1403" s="8"/>
      <c r="D1403" s="11"/>
      <c r="E1403" s="11"/>
      <c r="F1403" s="22"/>
      <c r="G1403" s="22"/>
      <c r="H1403" s="53"/>
      <c r="I1403" s="7"/>
      <c r="J1403" s="7"/>
    </row>
    <row r="1404" spans="1:10" s="190" customFormat="1" x14ac:dyDescent="0.25">
      <c r="A1404" s="6"/>
      <c r="B1404" s="8"/>
      <c r="C1404" s="8"/>
      <c r="D1404" s="11"/>
      <c r="E1404" s="11"/>
      <c r="F1404" s="22"/>
      <c r="G1404" s="22"/>
      <c r="H1404" s="53"/>
      <c r="I1404" s="7"/>
      <c r="J1404" s="7"/>
    </row>
    <row r="1405" spans="1:10" s="190" customFormat="1" x14ac:dyDescent="0.25">
      <c r="A1405" s="6"/>
      <c r="B1405" s="8"/>
      <c r="C1405" s="8"/>
      <c r="D1405" s="11"/>
      <c r="E1405" s="11"/>
      <c r="F1405" s="22"/>
      <c r="G1405" s="22"/>
      <c r="H1405" s="53"/>
      <c r="I1405" s="7"/>
      <c r="J1405" s="7"/>
    </row>
    <row r="1406" spans="1:10" s="190" customFormat="1" x14ac:dyDescent="0.25">
      <c r="A1406" s="6"/>
      <c r="B1406" s="8"/>
      <c r="C1406" s="8"/>
      <c r="D1406" s="11"/>
      <c r="E1406" s="11"/>
      <c r="F1406" s="22"/>
      <c r="G1406" s="22"/>
      <c r="H1406" s="53"/>
      <c r="I1406" s="7"/>
      <c r="J1406" s="7"/>
    </row>
    <row r="1407" spans="1:10" s="190" customFormat="1" x14ac:dyDescent="0.25">
      <c r="A1407" s="6"/>
      <c r="B1407" s="8"/>
      <c r="C1407" s="8"/>
      <c r="D1407" s="11"/>
      <c r="E1407" s="11"/>
      <c r="F1407" s="22"/>
      <c r="G1407" s="22"/>
      <c r="H1407" s="53"/>
      <c r="I1407" s="7"/>
      <c r="J1407" s="7"/>
    </row>
    <row r="1408" spans="1:10" s="190" customFormat="1" x14ac:dyDescent="0.25">
      <c r="A1408" s="6"/>
      <c r="B1408" s="8"/>
      <c r="C1408" s="8"/>
      <c r="D1408" s="11"/>
      <c r="E1408" s="11"/>
      <c r="F1408" s="22"/>
      <c r="G1408" s="22"/>
      <c r="H1408" s="53"/>
      <c r="I1408" s="7"/>
      <c r="J1408" s="7"/>
    </row>
    <row r="1409" spans="1:10" s="190" customFormat="1" x14ac:dyDescent="0.25">
      <c r="A1409" s="6"/>
      <c r="B1409" s="8"/>
      <c r="C1409" s="8"/>
      <c r="D1409" s="11"/>
      <c r="E1409" s="11"/>
      <c r="F1409" s="22"/>
      <c r="G1409" s="22"/>
      <c r="H1409" s="53"/>
      <c r="I1409" s="7"/>
      <c r="J1409" s="7"/>
    </row>
    <row r="1410" spans="1:10" s="190" customFormat="1" x14ac:dyDescent="0.25">
      <c r="A1410" s="6"/>
      <c r="B1410" s="8"/>
      <c r="C1410" s="8"/>
      <c r="D1410" s="11"/>
      <c r="E1410" s="11"/>
      <c r="F1410" s="22"/>
      <c r="G1410" s="22"/>
      <c r="H1410" s="53"/>
      <c r="I1410" s="7"/>
      <c r="J1410" s="7"/>
    </row>
    <row r="1411" spans="1:10" s="190" customFormat="1" x14ac:dyDescent="0.25">
      <c r="A1411" s="6"/>
      <c r="B1411" s="8"/>
      <c r="C1411" s="8"/>
      <c r="D1411" s="11"/>
      <c r="E1411" s="11"/>
      <c r="F1411" s="22"/>
      <c r="G1411" s="22"/>
      <c r="H1411" s="53"/>
      <c r="I1411" s="7"/>
      <c r="J1411" s="7"/>
    </row>
    <row r="1412" spans="1:10" s="190" customFormat="1" x14ac:dyDescent="0.25">
      <c r="A1412" s="6"/>
      <c r="B1412" s="8"/>
      <c r="C1412" s="8"/>
      <c r="D1412" s="11"/>
      <c r="E1412" s="11"/>
      <c r="F1412" s="22"/>
      <c r="G1412" s="22"/>
      <c r="H1412" s="53"/>
      <c r="I1412" s="7"/>
      <c r="J1412" s="7"/>
    </row>
    <row r="1413" spans="1:10" s="190" customFormat="1" x14ac:dyDescent="0.25">
      <c r="A1413" s="6"/>
      <c r="B1413" s="8"/>
      <c r="C1413" s="8"/>
      <c r="D1413" s="11"/>
      <c r="E1413" s="11"/>
      <c r="F1413" s="22"/>
      <c r="G1413" s="22"/>
      <c r="H1413" s="53"/>
      <c r="I1413" s="7"/>
      <c r="J1413" s="7"/>
    </row>
    <row r="1414" spans="1:10" s="190" customFormat="1" x14ac:dyDescent="0.25">
      <c r="A1414" s="6"/>
      <c r="B1414" s="8"/>
      <c r="C1414" s="8"/>
      <c r="D1414" s="11"/>
      <c r="E1414" s="11"/>
      <c r="F1414" s="22"/>
      <c r="G1414" s="22"/>
      <c r="H1414" s="53"/>
      <c r="I1414" s="7"/>
      <c r="J1414" s="7"/>
    </row>
    <row r="1415" spans="1:10" s="190" customFormat="1" x14ac:dyDescent="0.25">
      <c r="A1415" s="6"/>
      <c r="B1415" s="8"/>
      <c r="C1415" s="8"/>
      <c r="D1415" s="11"/>
      <c r="E1415" s="11"/>
      <c r="F1415" s="22"/>
      <c r="G1415" s="22"/>
      <c r="H1415" s="53"/>
      <c r="I1415" s="7"/>
      <c r="J1415" s="7"/>
    </row>
    <row r="1416" spans="1:10" s="190" customFormat="1" x14ac:dyDescent="0.25">
      <c r="A1416" s="6"/>
      <c r="B1416" s="8"/>
      <c r="C1416" s="8"/>
      <c r="D1416" s="11"/>
      <c r="E1416" s="11"/>
      <c r="F1416" s="22"/>
      <c r="G1416" s="22"/>
      <c r="H1416" s="53"/>
      <c r="I1416" s="7"/>
      <c r="J1416" s="7"/>
    </row>
    <row r="1417" spans="1:10" s="190" customFormat="1" x14ac:dyDescent="0.25">
      <c r="A1417" s="6"/>
      <c r="B1417" s="8"/>
      <c r="C1417" s="8"/>
      <c r="D1417" s="11"/>
      <c r="E1417" s="11"/>
      <c r="F1417" s="22"/>
      <c r="G1417" s="22"/>
      <c r="H1417" s="53"/>
      <c r="I1417" s="7"/>
      <c r="J1417" s="7"/>
    </row>
    <row r="1418" spans="1:10" s="190" customFormat="1" x14ac:dyDescent="0.25">
      <c r="A1418" s="6"/>
      <c r="B1418" s="8"/>
      <c r="C1418" s="8"/>
      <c r="D1418" s="11"/>
      <c r="E1418" s="11"/>
      <c r="F1418" s="22"/>
      <c r="G1418" s="22"/>
      <c r="H1418" s="53"/>
      <c r="I1418" s="7"/>
      <c r="J1418" s="7"/>
    </row>
    <row r="1419" spans="1:10" s="190" customFormat="1" x14ac:dyDescent="0.25">
      <c r="A1419" s="6"/>
      <c r="B1419" s="8"/>
      <c r="C1419" s="8"/>
      <c r="D1419" s="11"/>
      <c r="E1419" s="11"/>
      <c r="F1419" s="22"/>
      <c r="G1419" s="22"/>
      <c r="H1419" s="53"/>
      <c r="I1419" s="7"/>
      <c r="J1419" s="7"/>
    </row>
    <row r="1420" spans="1:10" s="190" customFormat="1" x14ac:dyDescent="0.25">
      <c r="A1420" s="6"/>
      <c r="B1420" s="8"/>
      <c r="C1420" s="8"/>
      <c r="D1420" s="11"/>
      <c r="E1420" s="11"/>
      <c r="F1420" s="22"/>
      <c r="G1420" s="22"/>
      <c r="H1420" s="53"/>
      <c r="I1420" s="7"/>
      <c r="J1420" s="7"/>
    </row>
    <row r="1421" spans="1:10" s="190" customFormat="1" x14ac:dyDescent="0.25">
      <c r="A1421" s="6"/>
      <c r="B1421" s="8"/>
      <c r="C1421" s="8"/>
      <c r="D1421" s="11"/>
      <c r="E1421" s="11"/>
      <c r="F1421" s="22"/>
      <c r="G1421" s="22"/>
      <c r="H1421" s="53"/>
      <c r="I1421" s="7"/>
      <c r="J1421" s="7"/>
    </row>
    <row r="1422" spans="1:10" s="190" customFormat="1" x14ac:dyDescent="0.25">
      <c r="A1422" s="6"/>
      <c r="B1422" s="8"/>
      <c r="C1422" s="8"/>
      <c r="D1422" s="11"/>
      <c r="E1422" s="11"/>
      <c r="F1422" s="22"/>
      <c r="G1422" s="22"/>
      <c r="H1422" s="53"/>
      <c r="I1422" s="7"/>
      <c r="J1422" s="7"/>
    </row>
    <row r="1423" spans="1:10" s="190" customFormat="1" x14ac:dyDescent="0.25">
      <c r="A1423" s="6"/>
      <c r="B1423" s="8"/>
      <c r="C1423" s="8"/>
      <c r="D1423" s="11"/>
      <c r="E1423" s="11"/>
      <c r="F1423" s="22"/>
      <c r="G1423" s="22"/>
      <c r="H1423" s="53"/>
      <c r="I1423" s="7"/>
      <c r="J1423" s="7"/>
    </row>
    <row r="1424" spans="1:10" s="190" customFormat="1" x14ac:dyDescent="0.25">
      <c r="A1424" s="6"/>
      <c r="B1424" s="8"/>
      <c r="C1424" s="8"/>
      <c r="D1424" s="11"/>
      <c r="E1424" s="11"/>
      <c r="F1424" s="22"/>
      <c r="G1424" s="22"/>
      <c r="H1424" s="53"/>
      <c r="I1424" s="7"/>
      <c r="J1424" s="7"/>
    </row>
    <row r="1425" spans="1:10" s="190" customFormat="1" x14ac:dyDescent="0.25">
      <c r="A1425" s="6"/>
      <c r="B1425" s="8"/>
      <c r="C1425" s="8"/>
      <c r="D1425" s="11"/>
      <c r="E1425" s="11"/>
      <c r="F1425" s="22"/>
      <c r="G1425" s="22"/>
      <c r="H1425" s="53"/>
      <c r="I1425" s="7"/>
      <c r="J1425" s="7"/>
    </row>
    <row r="1426" spans="1:10" s="190" customFormat="1" x14ac:dyDescent="0.25">
      <c r="A1426" s="6"/>
      <c r="B1426" s="8"/>
      <c r="C1426" s="8"/>
      <c r="D1426" s="11"/>
      <c r="E1426" s="11"/>
      <c r="F1426" s="22"/>
      <c r="G1426" s="22"/>
      <c r="H1426" s="53"/>
      <c r="I1426" s="7"/>
      <c r="J1426" s="7"/>
    </row>
    <row r="1427" spans="1:10" s="190" customFormat="1" x14ac:dyDescent="0.25">
      <c r="A1427" s="6"/>
      <c r="B1427" s="8"/>
      <c r="C1427" s="8"/>
      <c r="D1427" s="11"/>
      <c r="E1427" s="11"/>
      <c r="F1427" s="22"/>
      <c r="G1427" s="22"/>
      <c r="H1427" s="53"/>
      <c r="I1427" s="7"/>
      <c r="J1427" s="7"/>
    </row>
    <row r="1428" spans="1:10" s="190" customFormat="1" x14ac:dyDescent="0.25">
      <c r="A1428" s="6"/>
      <c r="B1428" s="8"/>
      <c r="C1428" s="8"/>
      <c r="D1428" s="11"/>
      <c r="E1428" s="11"/>
      <c r="F1428" s="22"/>
      <c r="G1428" s="22"/>
      <c r="H1428" s="53"/>
      <c r="I1428" s="7"/>
      <c r="J1428" s="7"/>
    </row>
    <row r="1429" spans="1:10" s="190" customFormat="1" x14ac:dyDescent="0.25">
      <c r="A1429" s="6"/>
      <c r="B1429" s="8"/>
      <c r="C1429" s="8"/>
      <c r="D1429" s="11"/>
      <c r="E1429" s="11"/>
      <c r="F1429" s="22"/>
      <c r="G1429" s="22"/>
      <c r="H1429" s="53"/>
      <c r="I1429" s="7"/>
      <c r="J1429" s="7"/>
    </row>
    <row r="1430" spans="1:10" s="190" customFormat="1" x14ac:dyDescent="0.25">
      <c r="A1430" s="6"/>
      <c r="B1430" s="8"/>
      <c r="C1430" s="8"/>
      <c r="D1430" s="11"/>
      <c r="E1430" s="11"/>
      <c r="F1430" s="22"/>
      <c r="G1430" s="22"/>
      <c r="H1430" s="53"/>
      <c r="I1430" s="7"/>
      <c r="J1430" s="7"/>
    </row>
    <row r="1431" spans="1:10" s="190" customFormat="1" x14ac:dyDescent="0.25">
      <c r="A1431" s="6"/>
      <c r="B1431" s="8"/>
      <c r="C1431" s="8"/>
      <c r="D1431" s="11"/>
      <c r="E1431" s="11"/>
      <c r="F1431" s="22"/>
      <c r="G1431" s="22"/>
      <c r="H1431" s="53"/>
      <c r="I1431" s="7"/>
      <c r="J1431" s="7"/>
    </row>
    <row r="1432" spans="1:10" s="190" customFormat="1" x14ac:dyDescent="0.25">
      <c r="A1432" s="6"/>
      <c r="B1432" s="8"/>
      <c r="C1432" s="8"/>
      <c r="D1432" s="11"/>
      <c r="E1432" s="11"/>
      <c r="F1432" s="22"/>
      <c r="G1432" s="22"/>
      <c r="H1432" s="53"/>
      <c r="I1432" s="7"/>
      <c r="J1432" s="7"/>
    </row>
    <row r="1433" spans="1:10" s="190" customFormat="1" x14ac:dyDescent="0.25">
      <c r="A1433" s="6"/>
      <c r="B1433" s="8"/>
      <c r="C1433" s="8"/>
      <c r="D1433" s="11"/>
      <c r="E1433" s="11"/>
      <c r="F1433" s="22"/>
      <c r="G1433" s="22"/>
      <c r="H1433" s="53"/>
      <c r="I1433" s="7"/>
      <c r="J1433" s="7"/>
    </row>
    <row r="1434" spans="1:10" s="190" customFormat="1" x14ac:dyDescent="0.25">
      <c r="A1434" s="6"/>
      <c r="B1434" s="8"/>
      <c r="C1434" s="8"/>
      <c r="D1434" s="11"/>
      <c r="E1434" s="11"/>
      <c r="F1434" s="22"/>
      <c r="G1434" s="22"/>
      <c r="H1434" s="53"/>
      <c r="I1434" s="7"/>
      <c r="J1434" s="7"/>
    </row>
    <row r="1435" spans="1:10" s="190" customFormat="1" x14ac:dyDescent="0.25">
      <c r="A1435" s="6"/>
      <c r="B1435" s="8"/>
      <c r="C1435" s="8"/>
      <c r="D1435" s="11"/>
      <c r="E1435" s="11"/>
      <c r="F1435" s="22"/>
      <c r="G1435" s="22"/>
      <c r="H1435" s="53"/>
      <c r="I1435" s="7"/>
      <c r="J1435" s="7"/>
    </row>
    <row r="1436" spans="1:10" s="190" customFormat="1" x14ac:dyDescent="0.25">
      <c r="A1436" s="6"/>
      <c r="B1436" s="8"/>
      <c r="C1436" s="8"/>
      <c r="D1436" s="11"/>
      <c r="E1436" s="11"/>
      <c r="F1436" s="22"/>
      <c r="G1436" s="22"/>
      <c r="H1436" s="53"/>
      <c r="I1436" s="7"/>
      <c r="J1436" s="7"/>
    </row>
    <row r="1437" spans="1:10" s="190" customFormat="1" x14ac:dyDescent="0.25">
      <c r="A1437" s="6"/>
      <c r="B1437" s="8"/>
      <c r="C1437" s="8"/>
      <c r="D1437" s="11"/>
      <c r="E1437" s="11"/>
      <c r="F1437" s="22"/>
      <c r="G1437" s="22"/>
      <c r="H1437" s="53"/>
      <c r="I1437" s="7"/>
      <c r="J1437" s="7"/>
    </row>
    <row r="1438" spans="1:10" s="190" customFormat="1" x14ac:dyDescent="0.25">
      <c r="A1438" s="6"/>
      <c r="B1438" s="8"/>
      <c r="C1438" s="8"/>
      <c r="D1438" s="11"/>
      <c r="E1438" s="11"/>
      <c r="F1438" s="22"/>
      <c r="G1438" s="22"/>
      <c r="H1438" s="53"/>
      <c r="I1438" s="7"/>
      <c r="J1438" s="7"/>
    </row>
    <row r="1439" spans="1:10" s="190" customFormat="1" x14ac:dyDescent="0.25">
      <c r="A1439" s="6"/>
      <c r="B1439" s="8"/>
      <c r="C1439" s="8"/>
      <c r="D1439" s="11"/>
      <c r="E1439" s="11"/>
      <c r="F1439" s="22"/>
      <c r="G1439" s="22"/>
      <c r="H1439" s="53"/>
      <c r="I1439" s="7"/>
      <c r="J1439" s="7"/>
    </row>
    <row r="1440" spans="1:10" s="190" customFormat="1" x14ac:dyDescent="0.25">
      <c r="A1440" s="6"/>
      <c r="B1440" s="8"/>
      <c r="C1440" s="8"/>
      <c r="D1440" s="11"/>
      <c r="E1440" s="11"/>
      <c r="F1440" s="22"/>
      <c r="G1440" s="22"/>
      <c r="H1440" s="53"/>
      <c r="I1440" s="7"/>
      <c r="J1440" s="7"/>
    </row>
    <row r="1441" spans="1:10" s="190" customFormat="1" x14ac:dyDescent="0.25">
      <c r="A1441" s="6"/>
      <c r="B1441" s="8"/>
      <c r="C1441" s="8"/>
      <c r="D1441" s="11"/>
      <c r="E1441" s="11"/>
      <c r="F1441" s="22"/>
      <c r="G1441" s="22"/>
      <c r="H1441" s="53"/>
      <c r="I1441" s="7"/>
      <c r="J1441" s="7"/>
    </row>
    <row r="1442" spans="1:10" s="190" customFormat="1" x14ac:dyDescent="0.25">
      <c r="A1442" s="6"/>
      <c r="B1442" s="8"/>
      <c r="C1442" s="8"/>
      <c r="D1442" s="11"/>
      <c r="E1442" s="11"/>
      <c r="F1442" s="22"/>
      <c r="G1442" s="22"/>
      <c r="H1442" s="53"/>
      <c r="I1442" s="7"/>
      <c r="J1442" s="7"/>
    </row>
    <row r="1443" spans="1:10" s="190" customFormat="1" x14ac:dyDescent="0.25">
      <c r="A1443" s="6"/>
      <c r="B1443" s="8"/>
      <c r="C1443" s="8"/>
      <c r="D1443" s="11"/>
      <c r="E1443" s="11"/>
      <c r="F1443" s="22"/>
      <c r="G1443" s="22"/>
      <c r="H1443" s="53"/>
      <c r="I1443" s="7"/>
      <c r="J1443" s="7"/>
    </row>
    <row r="1444" spans="1:10" s="190" customFormat="1" x14ac:dyDescent="0.25">
      <c r="A1444" s="6"/>
      <c r="B1444" s="8"/>
      <c r="C1444" s="8"/>
      <c r="D1444" s="11"/>
      <c r="E1444" s="11"/>
      <c r="F1444" s="22"/>
      <c r="G1444" s="22"/>
      <c r="H1444" s="53"/>
      <c r="I1444" s="7"/>
      <c r="J1444" s="7"/>
    </row>
    <row r="1445" spans="1:10" s="190" customFormat="1" x14ac:dyDescent="0.25">
      <c r="A1445" s="6"/>
      <c r="B1445" s="8"/>
      <c r="C1445" s="8"/>
      <c r="D1445" s="11"/>
      <c r="E1445" s="11"/>
      <c r="F1445" s="22"/>
      <c r="G1445" s="22"/>
      <c r="H1445" s="53"/>
      <c r="I1445" s="7"/>
      <c r="J1445" s="7"/>
    </row>
    <row r="1446" spans="1:10" s="190" customFormat="1" x14ac:dyDescent="0.25">
      <c r="A1446" s="6"/>
      <c r="B1446" s="8"/>
      <c r="C1446" s="8"/>
      <c r="D1446" s="11"/>
      <c r="E1446" s="11"/>
      <c r="F1446" s="22"/>
      <c r="G1446" s="22"/>
      <c r="H1446" s="53"/>
      <c r="I1446" s="7"/>
      <c r="J1446" s="7"/>
    </row>
    <row r="1447" spans="1:10" s="190" customFormat="1" x14ac:dyDescent="0.25">
      <c r="A1447" s="6"/>
      <c r="B1447" s="8"/>
      <c r="C1447" s="8"/>
      <c r="D1447" s="11"/>
      <c r="E1447" s="11"/>
      <c r="F1447" s="22"/>
      <c r="G1447" s="22"/>
      <c r="H1447" s="53"/>
      <c r="I1447" s="7"/>
      <c r="J1447" s="7"/>
    </row>
    <row r="1448" spans="1:10" s="190" customFormat="1" x14ac:dyDescent="0.25">
      <c r="A1448" s="6"/>
      <c r="B1448" s="8"/>
      <c r="C1448" s="8"/>
      <c r="D1448" s="11"/>
      <c r="E1448" s="11"/>
      <c r="F1448" s="22"/>
      <c r="G1448" s="22"/>
      <c r="H1448" s="53"/>
      <c r="I1448" s="7"/>
      <c r="J1448" s="7"/>
    </row>
    <row r="1449" spans="1:10" s="190" customFormat="1" x14ac:dyDescent="0.25">
      <c r="A1449" s="6"/>
      <c r="B1449" s="8"/>
      <c r="C1449" s="8"/>
      <c r="D1449" s="11"/>
      <c r="E1449" s="11"/>
      <c r="F1449" s="22"/>
      <c r="G1449" s="22"/>
      <c r="H1449" s="53"/>
      <c r="I1449" s="7"/>
      <c r="J1449" s="7"/>
    </row>
    <row r="1450" spans="1:10" s="190" customFormat="1" x14ac:dyDescent="0.25">
      <c r="A1450" s="6"/>
      <c r="B1450" s="8"/>
      <c r="C1450" s="8"/>
      <c r="D1450" s="11"/>
      <c r="E1450" s="11"/>
      <c r="F1450" s="22"/>
      <c r="G1450" s="22"/>
      <c r="H1450" s="53"/>
      <c r="I1450" s="7"/>
      <c r="J1450" s="7"/>
    </row>
    <row r="1451" spans="1:10" s="190" customFormat="1" x14ac:dyDescent="0.25">
      <c r="A1451" s="6"/>
      <c r="B1451" s="8"/>
      <c r="C1451" s="8"/>
      <c r="D1451" s="11"/>
      <c r="E1451" s="11"/>
      <c r="F1451" s="22"/>
      <c r="G1451" s="22"/>
      <c r="H1451" s="53"/>
      <c r="I1451" s="7"/>
      <c r="J1451" s="7"/>
    </row>
    <row r="1452" spans="1:10" s="190" customFormat="1" x14ac:dyDescent="0.25">
      <c r="A1452" s="6"/>
      <c r="B1452" s="8"/>
      <c r="C1452" s="8"/>
      <c r="D1452" s="11"/>
      <c r="E1452" s="11"/>
      <c r="F1452" s="22"/>
      <c r="G1452" s="22"/>
      <c r="H1452" s="53"/>
      <c r="I1452" s="7"/>
      <c r="J1452" s="7"/>
    </row>
    <row r="1453" spans="1:10" s="190" customFormat="1" x14ac:dyDescent="0.25">
      <c r="A1453" s="6"/>
      <c r="B1453" s="8"/>
      <c r="C1453" s="8"/>
      <c r="D1453" s="11"/>
      <c r="E1453" s="11"/>
      <c r="F1453" s="22"/>
      <c r="G1453" s="22"/>
      <c r="H1453" s="53"/>
      <c r="I1453" s="7"/>
      <c r="J1453" s="7"/>
    </row>
    <row r="1454" spans="1:10" s="190" customFormat="1" x14ac:dyDescent="0.25">
      <c r="A1454" s="6"/>
      <c r="B1454" s="8"/>
      <c r="C1454" s="8"/>
      <c r="D1454" s="11"/>
      <c r="E1454" s="11"/>
      <c r="F1454" s="22"/>
      <c r="G1454" s="22"/>
      <c r="H1454" s="53"/>
      <c r="I1454" s="7"/>
      <c r="J1454" s="7"/>
    </row>
    <row r="1455" spans="1:10" s="190" customFormat="1" x14ac:dyDescent="0.25">
      <c r="A1455" s="6"/>
      <c r="B1455" s="8"/>
      <c r="C1455" s="8"/>
      <c r="D1455" s="11"/>
      <c r="E1455" s="11"/>
      <c r="F1455" s="22"/>
      <c r="G1455" s="22"/>
      <c r="H1455" s="53"/>
      <c r="I1455" s="7"/>
      <c r="J1455" s="7"/>
    </row>
    <row r="1456" spans="1:10" s="190" customFormat="1" x14ac:dyDescent="0.25">
      <c r="A1456" s="6"/>
      <c r="B1456" s="8"/>
      <c r="C1456" s="8"/>
      <c r="D1456" s="11"/>
      <c r="E1456" s="11"/>
      <c r="F1456" s="22"/>
      <c r="G1456" s="22"/>
      <c r="H1456" s="53"/>
      <c r="I1456" s="7"/>
      <c r="J1456" s="7"/>
    </row>
    <row r="1457" spans="1:10" s="190" customFormat="1" x14ac:dyDescent="0.25">
      <c r="A1457" s="6"/>
      <c r="B1457" s="8"/>
      <c r="C1457" s="8"/>
      <c r="D1457" s="11"/>
      <c r="E1457" s="11"/>
      <c r="F1457" s="22"/>
      <c r="G1457" s="22"/>
      <c r="H1457" s="53"/>
      <c r="I1457" s="7"/>
      <c r="J1457" s="7"/>
    </row>
    <row r="1458" spans="1:10" s="190" customFormat="1" x14ac:dyDescent="0.25">
      <c r="A1458" s="6"/>
      <c r="B1458" s="8"/>
      <c r="C1458" s="8"/>
      <c r="D1458" s="11"/>
      <c r="E1458" s="11"/>
      <c r="F1458" s="22"/>
      <c r="G1458" s="22"/>
      <c r="H1458" s="53"/>
      <c r="I1458" s="7"/>
      <c r="J1458" s="7"/>
    </row>
    <row r="1459" spans="1:10" s="190" customFormat="1" x14ac:dyDescent="0.25">
      <c r="A1459" s="6"/>
      <c r="B1459" s="8"/>
      <c r="C1459" s="8"/>
      <c r="D1459" s="11"/>
      <c r="E1459" s="11"/>
      <c r="F1459" s="22"/>
      <c r="G1459" s="22"/>
      <c r="H1459" s="53"/>
      <c r="I1459" s="7"/>
      <c r="J1459" s="7"/>
    </row>
    <row r="1460" spans="1:10" s="190" customFormat="1" x14ac:dyDescent="0.25">
      <c r="A1460" s="6"/>
      <c r="B1460" s="8"/>
      <c r="C1460" s="8"/>
      <c r="D1460" s="11"/>
      <c r="E1460" s="11"/>
      <c r="F1460" s="22"/>
      <c r="G1460" s="22"/>
      <c r="H1460" s="53"/>
      <c r="I1460" s="7"/>
      <c r="J1460" s="7"/>
    </row>
    <row r="1461" spans="1:10" s="190" customFormat="1" x14ac:dyDescent="0.25">
      <c r="A1461" s="6"/>
      <c r="B1461" s="8"/>
      <c r="C1461" s="8"/>
      <c r="D1461" s="11"/>
      <c r="E1461" s="11"/>
      <c r="F1461" s="22"/>
      <c r="G1461" s="22"/>
      <c r="H1461" s="53"/>
      <c r="I1461" s="7"/>
      <c r="J1461" s="7"/>
    </row>
    <row r="1462" spans="1:10" s="190" customFormat="1" x14ac:dyDescent="0.25">
      <c r="A1462" s="6"/>
      <c r="B1462" s="8"/>
      <c r="C1462" s="8"/>
      <c r="D1462" s="11"/>
      <c r="E1462" s="11"/>
      <c r="F1462" s="22"/>
      <c r="G1462" s="22"/>
      <c r="H1462" s="53"/>
      <c r="I1462" s="7"/>
      <c r="J1462" s="7"/>
    </row>
    <row r="1463" spans="1:10" s="190" customFormat="1" x14ac:dyDescent="0.25">
      <c r="A1463" s="6"/>
      <c r="B1463" s="8"/>
      <c r="C1463" s="8"/>
      <c r="D1463" s="11"/>
      <c r="E1463" s="11"/>
      <c r="F1463" s="22"/>
      <c r="G1463" s="22"/>
      <c r="H1463" s="53"/>
      <c r="I1463" s="7"/>
      <c r="J1463" s="7"/>
    </row>
    <row r="1464" spans="1:10" s="190" customFormat="1" x14ac:dyDescent="0.25">
      <c r="A1464" s="6"/>
      <c r="B1464" s="8"/>
      <c r="C1464" s="8"/>
      <c r="D1464" s="11"/>
      <c r="E1464" s="11"/>
      <c r="F1464" s="22"/>
      <c r="G1464" s="22"/>
      <c r="H1464" s="53"/>
      <c r="I1464" s="7"/>
      <c r="J1464" s="7"/>
    </row>
    <row r="1465" spans="1:10" s="190" customFormat="1" x14ac:dyDescent="0.25">
      <c r="A1465" s="6"/>
      <c r="B1465" s="8"/>
      <c r="C1465" s="8"/>
      <c r="D1465" s="11"/>
      <c r="E1465" s="11"/>
      <c r="F1465" s="22"/>
      <c r="G1465" s="22"/>
      <c r="H1465" s="53"/>
      <c r="I1465" s="7"/>
      <c r="J1465" s="7"/>
    </row>
    <row r="1466" spans="1:10" s="190" customFormat="1" x14ac:dyDescent="0.25">
      <c r="A1466" s="6"/>
      <c r="B1466" s="8"/>
      <c r="C1466" s="8"/>
      <c r="D1466" s="11"/>
      <c r="E1466" s="11"/>
      <c r="F1466" s="22"/>
      <c r="G1466" s="22"/>
      <c r="H1466" s="53"/>
      <c r="I1466" s="7"/>
      <c r="J1466" s="7"/>
    </row>
    <row r="1467" spans="1:10" s="190" customFormat="1" x14ac:dyDescent="0.25">
      <c r="A1467" s="6"/>
      <c r="B1467" s="8"/>
      <c r="C1467" s="8"/>
      <c r="D1467" s="11"/>
      <c r="E1467" s="11"/>
      <c r="F1467" s="22"/>
      <c r="G1467" s="22"/>
      <c r="H1467" s="53"/>
      <c r="I1467" s="7"/>
      <c r="J1467" s="7"/>
    </row>
    <row r="1468" spans="1:10" s="190" customFormat="1" x14ac:dyDescent="0.25">
      <c r="A1468" s="6"/>
      <c r="B1468" s="8"/>
      <c r="C1468" s="8"/>
      <c r="D1468" s="11"/>
      <c r="E1468" s="11"/>
      <c r="F1468" s="22"/>
      <c r="G1468" s="22"/>
      <c r="H1468" s="53"/>
      <c r="I1468" s="7"/>
      <c r="J1468" s="7"/>
    </row>
    <row r="1469" spans="1:10" s="190" customFormat="1" x14ac:dyDescent="0.25">
      <c r="A1469" s="6"/>
      <c r="B1469" s="8"/>
      <c r="C1469" s="8"/>
      <c r="D1469" s="11"/>
      <c r="E1469" s="11"/>
      <c r="F1469" s="22"/>
      <c r="G1469" s="22"/>
      <c r="H1469" s="53"/>
      <c r="I1469" s="7"/>
      <c r="J1469" s="7"/>
    </row>
    <row r="1470" spans="1:10" s="190" customFormat="1" x14ac:dyDescent="0.25">
      <c r="A1470" s="6"/>
      <c r="B1470" s="8"/>
      <c r="C1470" s="8"/>
      <c r="D1470" s="11"/>
      <c r="E1470" s="11"/>
      <c r="F1470" s="22"/>
      <c r="G1470" s="22"/>
      <c r="H1470" s="53"/>
      <c r="I1470" s="7"/>
      <c r="J1470" s="7"/>
    </row>
    <row r="1471" spans="1:10" s="190" customFormat="1" x14ac:dyDescent="0.25">
      <c r="A1471" s="6"/>
      <c r="B1471" s="8"/>
      <c r="C1471" s="8"/>
      <c r="D1471" s="11"/>
      <c r="E1471" s="11"/>
      <c r="F1471" s="22"/>
      <c r="G1471" s="22"/>
      <c r="H1471" s="53"/>
      <c r="I1471" s="7"/>
      <c r="J1471" s="7"/>
    </row>
    <row r="1472" spans="1:10" s="190" customFormat="1" x14ac:dyDescent="0.25">
      <c r="A1472" s="6"/>
      <c r="B1472" s="8"/>
      <c r="C1472" s="8"/>
      <c r="D1472" s="11"/>
      <c r="E1472" s="11"/>
      <c r="F1472" s="22"/>
      <c r="G1472" s="22"/>
      <c r="H1472" s="53"/>
      <c r="I1472" s="7"/>
      <c r="J1472" s="7"/>
    </row>
    <row r="1473" spans="1:10" s="190" customFormat="1" x14ac:dyDescent="0.25">
      <c r="A1473" s="6"/>
      <c r="B1473" s="8"/>
      <c r="C1473" s="8"/>
      <c r="D1473" s="11"/>
      <c r="E1473" s="11"/>
      <c r="F1473" s="22"/>
      <c r="G1473" s="22"/>
      <c r="H1473" s="53"/>
      <c r="I1473" s="7"/>
      <c r="J1473" s="7"/>
    </row>
    <row r="1474" spans="1:10" s="190" customFormat="1" x14ac:dyDescent="0.25">
      <c r="A1474" s="6"/>
      <c r="B1474" s="8"/>
      <c r="C1474" s="8"/>
      <c r="D1474" s="11"/>
      <c r="E1474" s="11"/>
      <c r="F1474" s="22"/>
      <c r="G1474" s="22"/>
      <c r="H1474" s="53"/>
      <c r="I1474" s="7"/>
      <c r="J1474" s="7"/>
    </row>
    <row r="1475" spans="1:10" s="190" customFormat="1" x14ac:dyDescent="0.25">
      <c r="A1475" s="6"/>
      <c r="B1475" s="8"/>
      <c r="C1475" s="8"/>
      <c r="D1475" s="11"/>
      <c r="E1475" s="11"/>
      <c r="F1475" s="22"/>
      <c r="G1475" s="22"/>
      <c r="H1475" s="53"/>
      <c r="I1475" s="7"/>
      <c r="J1475" s="7"/>
    </row>
    <row r="1476" spans="1:10" s="190" customFormat="1" x14ac:dyDescent="0.25">
      <c r="A1476" s="6"/>
      <c r="B1476" s="8"/>
      <c r="C1476" s="8"/>
      <c r="D1476" s="11"/>
      <c r="E1476" s="11"/>
      <c r="F1476" s="22"/>
      <c r="G1476" s="22"/>
      <c r="H1476" s="53"/>
      <c r="I1476" s="7"/>
      <c r="J1476" s="7"/>
    </row>
    <row r="1477" spans="1:10" s="190" customFormat="1" x14ac:dyDescent="0.25">
      <c r="A1477" s="6"/>
      <c r="B1477" s="8"/>
      <c r="C1477" s="8"/>
      <c r="D1477" s="11"/>
      <c r="E1477" s="11"/>
      <c r="F1477" s="22"/>
      <c r="G1477" s="22"/>
      <c r="H1477" s="53"/>
      <c r="I1477" s="7"/>
      <c r="J1477" s="7"/>
    </row>
    <row r="1478" spans="1:10" s="190" customFormat="1" x14ac:dyDescent="0.25">
      <c r="A1478" s="6"/>
      <c r="B1478" s="8"/>
      <c r="C1478" s="8"/>
      <c r="D1478" s="11"/>
      <c r="E1478" s="11"/>
      <c r="F1478" s="22"/>
      <c r="G1478" s="22"/>
      <c r="H1478" s="53"/>
      <c r="I1478" s="7"/>
      <c r="J1478" s="7"/>
    </row>
    <row r="1479" spans="1:10" s="190" customFormat="1" x14ac:dyDescent="0.25">
      <c r="A1479" s="6"/>
      <c r="B1479" s="8"/>
      <c r="C1479" s="8"/>
      <c r="D1479" s="11"/>
      <c r="E1479" s="11"/>
      <c r="F1479" s="22"/>
      <c r="G1479" s="22"/>
      <c r="H1479" s="53"/>
      <c r="I1479" s="7"/>
      <c r="J1479" s="7"/>
    </row>
    <row r="1480" spans="1:10" s="190" customFormat="1" x14ac:dyDescent="0.25">
      <c r="A1480" s="6"/>
      <c r="B1480" s="8"/>
      <c r="C1480" s="8"/>
      <c r="D1480" s="11"/>
      <c r="E1480" s="11"/>
      <c r="F1480" s="22"/>
      <c r="G1480" s="22"/>
      <c r="H1480" s="53"/>
      <c r="I1480" s="7"/>
      <c r="J1480" s="7"/>
    </row>
    <row r="1481" spans="1:10" s="190" customFormat="1" x14ac:dyDescent="0.25">
      <c r="A1481" s="6"/>
      <c r="B1481" s="8"/>
      <c r="C1481" s="8"/>
      <c r="D1481" s="11"/>
      <c r="E1481" s="11"/>
      <c r="F1481" s="22"/>
      <c r="G1481" s="22"/>
      <c r="H1481" s="53"/>
      <c r="I1481" s="7"/>
      <c r="J1481" s="7"/>
    </row>
    <row r="1482" spans="1:10" s="190" customFormat="1" x14ac:dyDescent="0.25">
      <c r="A1482" s="6"/>
      <c r="B1482" s="8"/>
      <c r="C1482" s="8"/>
      <c r="D1482" s="11"/>
      <c r="E1482" s="11"/>
      <c r="F1482" s="22"/>
      <c r="G1482" s="22"/>
      <c r="H1482" s="53"/>
      <c r="I1482" s="7"/>
      <c r="J1482" s="7"/>
    </row>
    <row r="1483" spans="1:10" s="190" customFormat="1" x14ac:dyDescent="0.25">
      <c r="A1483" s="6"/>
      <c r="B1483" s="8"/>
      <c r="C1483" s="8"/>
      <c r="D1483" s="11"/>
      <c r="E1483" s="11"/>
      <c r="F1483" s="22"/>
      <c r="G1483" s="22"/>
      <c r="H1483" s="53"/>
      <c r="I1483" s="7"/>
      <c r="J1483" s="7"/>
    </row>
    <row r="1484" spans="1:10" s="190" customFormat="1" x14ac:dyDescent="0.25">
      <c r="A1484" s="6"/>
      <c r="B1484" s="8"/>
      <c r="C1484" s="8"/>
      <c r="D1484" s="11"/>
      <c r="E1484" s="11"/>
      <c r="F1484" s="22"/>
      <c r="G1484" s="22"/>
      <c r="H1484" s="53"/>
      <c r="I1484" s="7"/>
      <c r="J1484" s="7"/>
    </row>
    <row r="1485" spans="1:10" s="190" customFormat="1" x14ac:dyDescent="0.25">
      <c r="A1485" s="6"/>
      <c r="B1485" s="8"/>
      <c r="C1485" s="8"/>
      <c r="D1485" s="11"/>
      <c r="E1485" s="11"/>
      <c r="F1485" s="22"/>
      <c r="G1485" s="22"/>
      <c r="H1485" s="53"/>
      <c r="I1485" s="7"/>
      <c r="J1485" s="7"/>
    </row>
    <row r="1486" spans="1:10" s="190" customFormat="1" x14ac:dyDescent="0.25">
      <c r="A1486" s="6"/>
      <c r="B1486" s="8"/>
      <c r="C1486" s="8"/>
      <c r="D1486" s="11"/>
      <c r="E1486" s="11"/>
      <c r="F1486" s="22"/>
      <c r="G1486" s="22"/>
      <c r="H1486" s="53"/>
      <c r="I1486" s="7"/>
      <c r="J1486" s="7"/>
    </row>
    <row r="1487" spans="1:10" s="190" customFormat="1" x14ac:dyDescent="0.25">
      <c r="A1487" s="6"/>
      <c r="B1487" s="8"/>
      <c r="C1487" s="8"/>
      <c r="D1487" s="11"/>
      <c r="E1487" s="11"/>
      <c r="F1487" s="22"/>
      <c r="G1487" s="22"/>
      <c r="H1487" s="53"/>
      <c r="I1487" s="7"/>
      <c r="J1487" s="7"/>
    </row>
    <row r="1488" spans="1:10" s="190" customFormat="1" x14ac:dyDescent="0.25">
      <c r="A1488" s="6"/>
      <c r="B1488" s="8"/>
      <c r="C1488" s="8"/>
      <c r="D1488" s="11"/>
      <c r="E1488" s="11"/>
      <c r="F1488" s="22"/>
      <c r="G1488" s="22"/>
      <c r="H1488" s="53"/>
      <c r="I1488" s="7"/>
      <c r="J1488" s="7"/>
    </row>
    <row r="1489" spans="1:10" s="190" customFormat="1" x14ac:dyDescent="0.25">
      <c r="A1489" s="6"/>
      <c r="B1489" s="8"/>
      <c r="C1489" s="8"/>
      <c r="D1489" s="11"/>
      <c r="E1489" s="11"/>
      <c r="F1489" s="22"/>
      <c r="G1489" s="22"/>
      <c r="H1489" s="53"/>
      <c r="I1489" s="7"/>
      <c r="J1489" s="7"/>
    </row>
    <row r="1490" spans="1:10" s="190" customFormat="1" x14ac:dyDescent="0.25">
      <c r="A1490" s="6"/>
      <c r="B1490" s="8"/>
      <c r="C1490" s="8"/>
      <c r="D1490" s="11"/>
      <c r="E1490" s="11"/>
      <c r="F1490" s="22"/>
      <c r="G1490" s="22"/>
      <c r="H1490" s="53"/>
      <c r="I1490" s="7"/>
      <c r="J1490" s="7"/>
    </row>
    <row r="1491" spans="1:10" s="190" customFormat="1" x14ac:dyDescent="0.25">
      <c r="A1491" s="6"/>
      <c r="B1491" s="8"/>
      <c r="C1491" s="8"/>
      <c r="D1491" s="11"/>
      <c r="E1491" s="11"/>
      <c r="F1491" s="22"/>
      <c r="G1491" s="22"/>
      <c r="H1491" s="53"/>
      <c r="I1491" s="7"/>
      <c r="J1491" s="7"/>
    </row>
    <row r="1492" spans="1:10" s="190" customFormat="1" x14ac:dyDescent="0.25">
      <c r="A1492" s="6"/>
      <c r="B1492" s="8"/>
      <c r="C1492" s="8"/>
      <c r="D1492" s="11"/>
      <c r="E1492" s="11"/>
      <c r="F1492" s="22"/>
      <c r="G1492" s="22"/>
      <c r="H1492" s="53"/>
      <c r="I1492" s="7"/>
      <c r="J1492" s="7"/>
    </row>
    <row r="1493" spans="1:10" s="190" customFormat="1" x14ac:dyDescent="0.25">
      <c r="A1493" s="6"/>
      <c r="B1493" s="8"/>
      <c r="C1493" s="8"/>
      <c r="D1493" s="11"/>
      <c r="E1493" s="11"/>
      <c r="F1493" s="22"/>
      <c r="G1493" s="22"/>
      <c r="H1493" s="53"/>
      <c r="I1493" s="7"/>
      <c r="J1493" s="7"/>
    </row>
    <row r="1494" spans="1:10" s="190" customFormat="1" x14ac:dyDescent="0.25">
      <c r="A1494" s="6"/>
      <c r="B1494" s="8"/>
      <c r="C1494" s="8"/>
      <c r="D1494" s="11"/>
      <c r="E1494" s="11"/>
      <c r="F1494" s="22"/>
      <c r="G1494" s="22"/>
      <c r="H1494" s="53"/>
      <c r="I1494" s="7"/>
      <c r="J1494" s="7"/>
    </row>
    <row r="1495" spans="1:10" s="190" customFormat="1" x14ac:dyDescent="0.25">
      <c r="A1495" s="6"/>
      <c r="B1495" s="8"/>
      <c r="C1495" s="8"/>
      <c r="D1495" s="11"/>
      <c r="E1495" s="11"/>
      <c r="F1495" s="22"/>
      <c r="G1495" s="22"/>
      <c r="H1495" s="53"/>
      <c r="I1495" s="7"/>
      <c r="J1495" s="7"/>
    </row>
    <row r="1496" spans="1:10" s="190" customFormat="1" x14ac:dyDescent="0.25">
      <c r="A1496" s="6"/>
      <c r="B1496" s="8"/>
      <c r="C1496" s="8"/>
      <c r="D1496" s="11"/>
      <c r="E1496" s="11"/>
      <c r="F1496" s="22"/>
      <c r="G1496" s="22"/>
      <c r="H1496" s="53"/>
      <c r="I1496" s="7"/>
      <c r="J1496" s="7"/>
    </row>
    <row r="1497" spans="1:10" s="190" customFormat="1" x14ac:dyDescent="0.25">
      <c r="A1497" s="6"/>
      <c r="B1497" s="8"/>
      <c r="C1497" s="8"/>
      <c r="D1497" s="11"/>
      <c r="E1497" s="11"/>
      <c r="F1497" s="22"/>
      <c r="G1497" s="22"/>
      <c r="H1497" s="53"/>
      <c r="I1497" s="7"/>
      <c r="J1497" s="7"/>
    </row>
    <row r="1498" spans="1:10" s="190" customFormat="1" x14ac:dyDescent="0.25">
      <c r="A1498" s="6"/>
      <c r="B1498" s="8"/>
      <c r="C1498" s="8"/>
      <c r="D1498" s="11"/>
      <c r="E1498" s="11"/>
      <c r="F1498" s="22"/>
      <c r="G1498" s="22"/>
      <c r="H1498" s="53"/>
      <c r="I1498" s="7"/>
      <c r="J1498" s="7"/>
    </row>
    <row r="1499" spans="1:10" s="190" customFormat="1" x14ac:dyDescent="0.25">
      <c r="A1499" s="6"/>
      <c r="B1499" s="8"/>
      <c r="C1499" s="8"/>
      <c r="D1499" s="11"/>
      <c r="E1499" s="11"/>
      <c r="F1499" s="22"/>
      <c r="G1499" s="22"/>
      <c r="H1499" s="53"/>
      <c r="I1499" s="7"/>
      <c r="J1499" s="7"/>
    </row>
    <row r="1500" spans="1:10" s="190" customFormat="1" x14ac:dyDescent="0.25">
      <c r="A1500" s="6"/>
      <c r="B1500" s="8"/>
      <c r="C1500" s="8"/>
      <c r="D1500" s="11"/>
      <c r="E1500" s="11"/>
      <c r="F1500" s="22"/>
      <c r="G1500" s="22"/>
      <c r="H1500" s="53"/>
      <c r="I1500" s="7"/>
      <c r="J1500" s="7"/>
    </row>
    <row r="1501" spans="1:10" s="190" customFormat="1" x14ac:dyDescent="0.25">
      <c r="A1501" s="6"/>
      <c r="B1501" s="8"/>
      <c r="C1501" s="8"/>
      <c r="D1501" s="11"/>
      <c r="E1501" s="11"/>
      <c r="F1501" s="22"/>
      <c r="G1501" s="22"/>
      <c r="H1501" s="53"/>
      <c r="I1501" s="7"/>
      <c r="J1501" s="7"/>
    </row>
    <row r="1502" spans="1:10" s="190" customFormat="1" x14ac:dyDescent="0.25">
      <c r="A1502" s="6"/>
      <c r="B1502" s="8"/>
      <c r="C1502" s="8"/>
      <c r="D1502" s="11"/>
      <c r="E1502" s="11"/>
      <c r="F1502" s="22"/>
      <c r="G1502" s="22"/>
      <c r="H1502" s="53"/>
      <c r="I1502" s="7"/>
      <c r="J1502" s="7"/>
    </row>
    <row r="1503" spans="1:10" s="190" customFormat="1" x14ac:dyDescent="0.25">
      <c r="A1503" s="6"/>
      <c r="B1503" s="8"/>
      <c r="C1503" s="8"/>
      <c r="D1503" s="11"/>
      <c r="E1503" s="11"/>
      <c r="F1503" s="22"/>
      <c r="G1503" s="22"/>
      <c r="H1503" s="53"/>
      <c r="I1503" s="7"/>
      <c r="J1503" s="7"/>
    </row>
    <row r="1504" spans="1:10" s="190" customFormat="1" x14ac:dyDescent="0.25">
      <c r="A1504" s="6"/>
      <c r="B1504" s="8"/>
      <c r="C1504" s="8"/>
      <c r="D1504" s="11"/>
      <c r="E1504" s="11"/>
      <c r="F1504" s="22"/>
      <c r="G1504" s="22"/>
      <c r="H1504" s="53"/>
      <c r="I1504" s="7"/>
      <c r="J1504" s="7"/>
    </row>
    <row r="1505" spans="1:10" s="190" customFormat="1" x14ac:dyDescent="0.25">
      <c r="A1505" s="6"/>
      <c r="B1505" s="8"/>
      <c r="C1505" s="8"/>
      <c r="D1505" s="11"/>
      <c r="E1505" s="11"/>
      <c r="F1505" s="22"/>
      <c r="G1505" s="22"/>
      <c r="H1505" s="53"/>
      <c r="I1505" s="7"/>
      <c r="J1505" s="7"/>
    </row>
    <row r="1506" spans="1:10" s="190" customFormat="1" x14ac:dyDescent="0.25">
      <c r="A1506" s="6"/>
      <c r="B1506" s="8"/>
      <c r="C1506" s="8"/>
      <c r="D1506" s="11"/>
      <c r="E1506" s="11"/>
      <c r="F1506" s="22"/>
      <c r="G1506" s="22"/>
      <c r="H1506" s="53"/>
      <c r="I1506" s="7"/>
      <c r="J1506" s="7"/>
    </row>
    <row r="1507" spans="1:10" s="190" customFormat="1" x14ac:dyDescent="0.25">
      <c r="A1507" s="6"/>
      <c r="B1507" s="8"/>
      <c r="C1507" s="8"/>
      <c r="D1507" s="11"/>
      <c r="E1507" s="11"/>
      <c r="F1507" s="22"/>
      <c r="G1507" s="22"/>
      <c r="H1507" s="53"/>
      <c r="I1507" s="7"/>
      <c r="J1507" s="7"/>
    </row>
    <row r="1508" spans="1:10" s="190" customFormat="1" x14ac:dyDescent="0.25">
      <c r="A1508" s="6"/>
      <c r="B1508" s="8"/>
      <c r="C1508" s="8"/>
      <c r="D1508" s="11"/>
      <c r="E1508" s="11"/>
      <c r="F1508" s="22"/>
      <c r="G1508" s="22"/>
      <c r="H1508" s="53"/>
      <c r="I1508" s="7"/>
      <c r="J1508" s="7"/>
    </row>
    <row r="1509" spans="1:10" s="190" customFormat="1" x14ac:dyDescent="0.25">
      <c r="A1509" s="6"/>
      <c r="B1509" s="8"/>
      <c r="C1509" s="8"/>
      <c r="D1509" s="11"/>
      <c r="E1509" s="11"/>
      <c r="F1509" s="22"/>
      <c r="G1509" s="22"/>
      <c r="H1509" s="53"/>
      <c r="I1509" s="7"/>
      <c r="J1509" s="7"/>
    </row>
    <row r="1510" spans="1:10" s="190" customFormat="1" x14ac:dyDescent="0.25">
      <c r="A1510" s="6"/>
      <c r="B1510" s="8"/>
      <c r="C1510" s="8"/>
      <c r="D1510" s="11"/>
      <c r="E1510" s="11"/>
      <c r="F1510" s="22"/>
      <c r="G1510" s="22"/>
      <c r="H1510" s="53"/>
      <c r="I1510" s="7"/>
      <c r="J1510" s="7"/>
    </row>
    <row r="1511" spans="1:10" s="190" customFormat="1" x14ac:dyDescent="0.25">
      <c r="A1511" s="6"/>
      <c r="B1511" s="8"/>
      <c r="C1511" s="8"/>
      <c r="D1511" s="11"/>
      <c r="E1511" s="11"/>
      <c r="F1511" s="22"/>
      <c r="G1511" s="22"/>
      <c r="H1511" s="53"/>
      <c r="I1511" s="7"/>
      <c r="J1511" s="7"/>
    </row>
    <row r="1512" spans="1:10" s="190" customFormat="1" x14ac:dyDescent="0.25">
      <c r="A1512" s="6"/>
      <c r="B1512" s="8"/>
      <c r="C1512" s="8"/>
      <c r="D1512" s="11"/>
      <c r="E1512" s="11"/>
      <c r="F1512" s="22"/>
      <c r="G1512" s="22"/>
      <c r="H1512" s="53"/>
      <c r="I1512" s="7"/>
      <c r="J1512" s="7"/>
    </row>
    <row r="1513" spans="1:10" s="190" customFormat="1" x14ac:dyDescent="0.25">
      <c r="A1513" s="6"/>
      <c r="B1513" s="8"/>
      <c r="C1513" s="8"/>
      <c r="D1513" s="11"/>
      <c r="E1513" s="11"/>
      <c r="F1513" s="22"/>
      <c r="G1513" s="22"/>
      <c r="H1513" s="53"/>
      <c r="I1513" s="7"/>
      <c r="J1513" s="7"/>
    </row>
    <row r="1514" spans="1:10" s="190" customFormat="1" x14ac:dyDescent="0.25">
      <c r="A1514" s="6"/>
      <c r="B1514" s="8"/>
      <c r="C1514" s="8"/>
      <c r="D1514" s="11"/>
      <c r="E1514" s="11"/>
      <c r="F1514" s="22"/>
      <c r="G1514" s="22"/>
      <c r="H1514" s="53"/>
      <c r="I1514" s="7"/>
      <c r="J1514" s="7"/>
    </row>
    <row r="1515" spans="1:10" s="190" customFormat="1" x14ac:dyDescent="0.25">
      <c r="A1515" s="6"/>
      <c r="B1515" s="8"/>
      <c r="C1515" s="8"/>
      <c r="D1515" s="11"/>
      <c r="E1515" s="11"/>
      <c r="F1515" s="22"/>
      <c r="G1515" s="22"/>
      <c r="H1515" s="53"/>
      <c r="I1515" s="7"/>
      <c r="J1515" s="7"/>
    </row>
    <row r="1516" spans="1:10" s="190" customFormat="1" x14ac:dyDescent="0.25">
      <c r="A1516" s="6"/>
      <c r="B1516" s="8"/>
      <c r="C1516" s="8"/>
      <c r="D1516" s="11"/>
      <c r="E1516" s="11"/>
      <c r="F1516" s="22"/>
      <c r="G1516" s="22"/>
      <c r="H1516" s="53"/>
      <c r="I1516" s="7"/>
      <c r="J1516" s="7"/>
    </row>
    <row r="1517" spans="1:10" s="190" customFormat="1" x14ac:dyDescent="0.25">
      <c r="A1517" s="6"/>
      <c r="B1517" s="8"/>
      <c r="C1517" s="8"/>
      <c r="D1517" s="11"/>
      <c r="E1517" s="11"/>
      <c r="F1517" s="22"/>
      <c r="G1517" s="22"/>
      <c r="H1517" s="53"/>
      <c r="I1517" s="7"/>
      <c r="J1517" s="7"/>
    </row>
    <row r="1518" spans="1:10" s="190" customFormat="1" x14ac:dyDescent="0.25">
      <c r="A1518" s="6"/>
      <c r="B1518" s="8"/>
      <c r="C1518" s="8"/>
      <c r="D1518" s="11"/>
      <c r="E1518" s="11"/>
      <c r="F1518" s="22"/>
      <c r="G1518" s="22"/>
      <c r="H1518" s="53"/>
      <c r="I1518" s="7"/>
      <c r="J1518" s="7"/>
    </row>
    <row r="1519" spans="1:10" s="190" customFormat="1" x14ac:dyDescent="0.25">
      <c r="A1519" s="6"/>
      <c r="B1519" s="8"/>
      <c r="C1519" s="8"/>
      <c r="D1519" s="11"/>
      <c r="E1519" s="11"/>
      <c r="F1519" s="22"/>
      <c r="G1519" s="22"/>
      <c r="H1519" s="53"/>
      <c r="I1519" s="7"/>
      <c r="J1519" s="7"/>
    </row>
    <row r="1520" spans="1:10" s="190" customFormat="1" x14ac:dyDescent="0.25">
      <c r="A1520" s="6"/>
      <c r="B1520" s="8"/>
      <c r="C1520" s="8"/>
      <c r="D1520" s="11"/>
      <c r="E1520" s="11"/>
      <c r="F1520" s="22"/>
      <c r="G1520" s="22"/>
      <c r="H1520" s="53"/>
      <c r="I1520" s="7"/>
      <c r="J1520" s="7"/>
    </row>
    <row r="1521" spans="1:10" s="190" customFormat="1" x14ac:dyDescent="0.25">
      <c r="A1521" s="6"/>
      <c r="B1521" s="8"/>
      <c r="C1521" s="8"/>
      <c r="D1521" s="11"/>
      <c r="E1521" s="11"/>
      <c r="F1521" s="22"/>
      <c r="G1521" s="22"/>
      <c r="H1521" s="53"/>
      <c r="I1521" s="7"/>
      <c r="J1521" s="7"/>
    </row>
    <row r="1522" spans="1:10" s="190" customFormat="1" x14ac:dyDescent="0.25">
      <c r="A1522" s="6"/>
      <c r="B1522" s="8"/>
      <c r="C1522" s="8"/>
      <c r="D1522" s="11"/>
      <c r="E1522" s="11"/>
      <c r="F1522" s="22"/>
      <c r="G1522" s="22"/>
      <c r="H1522" s="53"/>
      <c r="I1522" s="7"/>
      <c r="J1522" s="7"/>
    </row>
    <row r="1523" spans="1:10" s="190" customFormat="1" x14ac:dyDescent="0.25">
      <c r="A1523" s="6"/>
      <c r="B1523" s="8"/>
      <c r="C1523" s="8"/>
      <c r="D1523" s="11"/>
      <c r="E1523" s="11"/>
      <c r="F1523" s="22"/>
      <c r="G1523" s="22"/>
      <c r="H1523" s="53"/>
      <c r="I1523" s="7"/>
      <c r="J1523" s="7"/>
    </row>
    <row r="1524" spans="1:10" s="190" customFormat="1" x14ac:dyDescent="0.25">
      <c r="A1524" s="6"/>
      <c r="B1524" s="8"/>
      <c r="C1524" s="8"/>
      <c r="D1524" s="11"/>
      <c r="E1524" s="11"/>
      <c r="F1524" s="22"/>
      <c r="G1524" s="22"/>
      <c r="H1524" s="53"/>
      <c r="I1524" s="7"/>
      <c r="J1524" s="7"/>
    </row>
    <row r="1525" spans="1:10" s="190" customFormat="1" x14ac:dyDescent="0.25">
      <c r="A1525" s="6"/>
      <c r="B1525" s="8"/>
      <c r="C1525" s="8"/>
      <c r="D1525" s="11"/>
      <c r="E1525" s="11"/>
      <c r="F1525" s="22"/>
      <c r="G1525" s="22"/>
      <c r="H1525" s="53"/>
      <c r="I1525" s="7"/>
      <c r="J1525" s="7"/>
    </row>
    <row r="1526" spans="1:10" s="190" customFormat="1" x14ac:dyDescent="0.25">
      <c r="A1526" s="6"/>
      <c r="B1526" s="8"/>
      <c r="C1526" s="8"/>
      <c r="D1526" s="11"/>
      <c r="E1526" s="11"/>
      <c r="F1526" s="22"/>
      <c r="G1526" s="22"/>
      <c r="H1526" s="53"/>
      <c r="I1526" s="7"/>
      <c r="J1526" s="7"/>
    </row>
    <row r="1527" spans="1:10" s="190" customFormat="1" x14ac:dyDescent="0.25">
      <c r="A1527" s="6"/>
      <c r="B1527" s="8"/>
      <c r="C1527" s="8"/>
      <c r="D1527" s="11"/>
      <c r="E1527" s="11"/>
      <c r="F1527" s="22"/>
      <c r="G1527" s="22"/>
      <c r="H1527" s="53"/>
      <c r="I1527" s="7"/>
      <c r="J1527" s="7"/>
    </row>
    <row r="1528" spans="1:10" s="190" customFormat="1" x14ac:dyDescent="0.25">
      <c r="A1528" s="6"/>
      <c r="B1528" s="8"/>
      <c r="C1528" s="8"/>
      <c r="D1528" s="11"/>
      <c r="E1528" s="11"/>
      <c r="F1528" s="22"/>
      <c r="G1528" s="22"/>
      <c r="H1528" s="53"/>
      <c r="I1528" s="7"/>
      <c r="J1528" s="7"/>
    </row>
    <row r="1529" spans="1:10" s="190" customFormat="1" x14ac:dyDescent="0.25">
      <c r="A1529" s="6"/>
      <c r="B1529" s="8"/>
      <c r="C1529" s="8"/>
      <c r="D1529" s="11"/>
      <c r="E1529" s="11"/>
      <c r="F1529" s="22"/>
      <c r="G1529" s="22"/>
      <c r="H1529" s="53"/>
      <c r="I1529" s="7"/>
      <c r="J1529" s="7"/>
    </row>
    <row r="1530" spans="1:10" s="190" customFormat="1" x14ac:dyDescent="0.25">
      <c r="A1530" s="6"/>
      <c r="B1530" s="8"/>
      <c r="C1530" s="8"/>
      <c r="D1530" s="11"/>
      <c r="E1530" s="11"/>
      <c r="F1530" s="22"/>
      <c r="G1530" s="22"/>
      <c r="H1530" s="53"/>
      <c r="I1530" s="7"/>
      <c r="J1530" s="7"/>
    </row>
    <row r="1531" spans="1:10" s="190" customFormat="1" x14ac:dyDescent="0.25">
      <c r="A1531" s="6"/>
      <c r="B1531" s="8"/>
      <c r="C1531" s="8"/>
      <c r="D1531" s="11"/>
      <c r="E1531" s="11"/>
      <c r="F1531" s="22"/>
      <c r="G1531" s="22"/>
      <c r="H1531" s="53"/>
      <c r="I1531" s="7"/>
      <c r="J1531" s="7"/>
    </row>
    <row r="1532" spans="1:10" s="190" customFormat="1" x14ac:dyDescent="0.25">
      <c r="A1532" s="6"/>
      <c r="B1532" s="8"/>
      <c r="C1532" s="8"/>
      <c r="D1532" s="11"/>
      <c r="E1532" s="11"/>
      <c r="F1532" s="22"/>
      <c r="G1532" s="22"/>
      <c r="H1532" s="53"/>
      <c r="I1532" s="7"/>
      <c r="J1532" s="7"/>
    </row>
    <row r="1533" spans="1:10" s="190" customFormat="1" x14ac:dyDescent="0.25">
      <c r="A1533" s="6"/>
      <c r="B1533" s="8"/>
      <c r="C1533" s="8"/>
      <c r="D1533" s="11"/>
      <c r="E1533" s="11"/>
      <c r="F1533" s="22"/>
      <c r="G1533" s="22"/>
      <c r="H1533" s="53"/>
      <c r="I1533" s="7"/>
      <c r="J1533" s="7"/>
    </row>
    <row r="1534" spans="1:10" s="190" customFormat="1" x14ac:dyDescent="0.25">
      <c r="A1534" s="6"/>
      <c r="B1534" s="8"/>
      <c r="C1534" s="8"/>
      <c r="D1534" s="11"/>
      <c r="E1534" s="11"/>
      <c r="F1534" s="22"/>
      <c r="G1534" s="22"/>
      <c r="H1534" s="53"/>
      <c r="I1534" s="7"/>
      <c r="J1534" s="7"/>
    </row>
    <row r="1535" spans="1:10" s="190" customFormat="1" x14ac:dyDescent="0.25">
      <c r="A1535" s="6"/>
      <c r="B1535" s="8"/>
      <c r="C1535" s="8"/>
      <c r="D1535" s="11"/>
      <c r="E1535" s="11"/>
      <c r="F1535" s="22"/>
      <c r="G1535" s="22"/>
      <c r="H1535" s="53"/>
      <c r="I1535" s="7"/>
      <c r="J1535" s="7"/>
    </row>
    <row r="1536" spans="1:10" s="190" customFormat="1" x14ac:dyDescent="0.25">
      <c r="A1536" s="6"/>
      <c r="B1536" s="8"/>
      <c r="C1536" s="8"/>
      <c r="D1536" s="11"/>
      <c r="E1536" s="11"/>
      <c r="F1536" s="22"/>
      <c r="G1536" s="22"/>
      <c r="H1536" s="53"/>
      <c r="I1536" s="7"/>
      <c r="J1536" s="7"/>
    </row>
    <row r="1537" spans="1:10" s="190" customFormat="1" x14ac:dyDescent="0.25">
      <c r="A1537" s="6"/>
      <c r="B1537" s="8"/>
      <c r="C1537" s="8"/>
      <c r="D1537" s="11"/>
      <c r="E1537" s="11"/>
      <c r="F1537" s="22"/>
      <c r="G1537" s="22"/>
      <c r="H1537" s="53"/>
      <c r="I1537" s="7"/>
      <c r="J1537" s="7"/>
    </row>
    <row r="1538" spans="1:10" s="190" customFormat="1" x14ac:dyDescent="0.25">
      <c r="A1538" s="6"/>
      <c r="B1538" s="8"/>
      <c r="C1538" s="8"/>
      <c r="D1538" s="11"/>
      <c r="E1538" s="11"/>
      <c r="F1538" s="22"/>
      <c r="G1538" s="22"/>
      <c r="H1538" s="53"/>
      <c r="I1538" s="7"/>
      <c r="J1538" s="7"/>
    </row>
    <row r="1539" spans="1:10" s="190" customFormat="1" x14ac:dyDescent="0.25">
      <c r="A1539" s="6"/>
      <c r="B1539" s="8"/>
      <c r="C1539" s="8"/>
      <c r="D1539" s="11"/>
      <c r="E1539" s="11"/>
      <c r="F1539" s="22"/>
      <c r="G1539" s="22"/>
      <c r="H1539" s="53"/>
      <c r="I1539" s="7"/>
      <c r="J1539" s="7"/>
    </row>
    <row r="1540" spans="1:10" s="190" customFormat="1" x14ac:dyDescent="0.25">
      <c r="A1540" s="6"/>
      <c r="B1540" s="8"/>
      <c r="C1540" s="8"/>
      <c r="D1540" s="11"/>
      <c r="E1540" s="11"/>
      <c r="F1540" s="22"/>
      <c r="G1540" s="22"/>
      <c r="H1540" s="53"/>
      <c r="I1540" s="7"/>
      <c r="J1540" s="7"/>
    </row>
    <row r="1541" spans="1:10" s="190" customFormat="1" x14ac:dyDescent="0.25">
      <c r="A1541" s="6"/>
      <c r="B1541" s="8"/>
      <c r="C1541" s="8"/>
      <c r="D1541" s="11"/>
      <c r="E1541" s="11"/>
      <c r="F1541" s="22"/>
      <c r="G1541" s="22"/>
      <c r="H1541" s="53"/>
      <c r="I1541" s="7"/>
      <c r="J1541" s="7"/>
    </row>
    <row r="1542" spans="1:10" s="190" customFormat="1" x14ac:dyDescent="0.25">
      <c r="A1542" s="6"/>
      <c r="B1542" s="8"/>
      <c r="C1542" s="8"/>
      <c r="D1542" s="11"/>
      <c r="E1542" s="11"/>
      <c r="F1542" s="22"/>
      <c r="G1542" s="22"/>
      <c r="H1542" s="53"/>
      <c r="I1542" s="7"/>
      <c r="J1542" s="7"/>
    </row>
    <row r="1543" spans="1:10" s="190" customFormat="1" x14ac:dyDescent="0.25">
      <c r="A1543" s="6"/>
      <c r="B1543" s="8"/>
      <c r="C1543" s="8"/>
      <c r="D1543" s="11"/>
      <c r="E1543" s="11"/>
      <c r="F1543" s="22"/>
      <c r="G1543" s="22"/>
      <c r="H1543" s="53"/>
      <c r="I1543" s="7"/>
      <c r="J1543" s="7"/>
    </row>
    <row r="1544" spans="1:10" s="190" customFormat="1" x14ac:dyDescent="0.25">
      <c r="A1544" s="6"/>
      <c r="B1544" s="8"/>
      <c r="C1544" s="8"/>
      <c r="D1544" s="11"/>
      <c r="E1544" s="11"/>
      <c r="F1544" s="22"/>
      <c r="G1544" s="22"/>
      <c r="H1544" s="53"/>
      <c r="I1544" s="7"/>
      <c r="J1544" s="7"/>
    </row>
    <row r="1545" spans="1:10" s="190" customFormat="1" x14ac:dyDescent="0.25">
      <c r="A1545" s="6"/>
      <c r="B1545" s="8"/>
      <c r="C1545" s="8"/>
      <c r="D1545" s="11"/>
      <c r="E1545" s="11"/>
      <c r="F1545" s="22"/>
      <c r="G1545" s="22"/>
      <c r="H1545" s="53"/>
      <c r="I1545" s="7"/>
      <c r="J1545" s="7"/>
    </row>
    <row r="1546" spans="1:10" s="190" customFormat="1" x14ac:dyDescent="0.25">
      <c r="A1546" s="6"/>
      <c r="B1546" s="8"/>
      <c r="C1546" s="8"/>
      <c r="D1546" s="11"/>
      <c r="E1546" s="11"/>
      <c r="F1546" s="22"/>
      <c r="G1546" s="22"/>
      <c r="H1546" s="53"/>
      <c r="I1546" s="7"/>
      <c r="J1546" s="7"/>
    </row>
    <row r="1547" spans="1:10" s="190" customFormat="1" x14ac:dyDescent="0.25">
      <c r="A1547" s="6"/>
      <c r="B1547" s="8"/>
      <c r="C1547" s="8"/>
      <c r="D1547" s="11"/>
      <c r="E1547" s="11"/>
      <c r="F1547" s="22"/>
      <c r="G1547" s="22"/>
      <c r="H1547" s="53"/>
      <c r="I1547" s="7"/>
      <c r="J1547" s="7"/>
    </row>
    <row r="1548" spans="1:10" s="190" customFormat="1" x14ac:dyDescent="0.25">
      <c r="A1548" s="6"/>
      <c r="B1548" s="8"/>
      <c r="C1548" s="8"/>
      <c r="D1548" s="11"/>
      <c r="E1548" s="11"/>
      <c r="F1548" s="22"/>
      <c r="G1548" s="22"/>
      <c r="H1548" s="53"/>
      <c r="I1548" s="7"/>
      <c r="J1548" s="7"/>
    </row>
    <row r="1549" spans="1:10" s="190" customFormat="1" x14ac:dyDescent="0.25">
      <c r="A1549" s="6"/>
      <c r="B1549" s="8"/>
      <c r="C1549" s="8"/>
      <c r="D1549" s="11"/>
      <c r="E1549" s="11"/>
      <c r="F1549" s="22"/>
      <c r="G1549" s="22"/>
      <c r="H1549" s="53"/>
      <c r="I1549" s="7"/>
      <c r="J1549" s="7"/>
    </row>
    <row r="1550" spans="1:10" s="190" customFormat="1" x14ac:dyDescent="0.25">
      <c r="A1550" s="6"/>
      <c r="B1550" s="8"/>
      <c r="C1550" s="8"/>
      <c r="D1550" s="11"/>
      <c r="E1550" s="11"/>
      <c r="F1550" s="22"/>
      <c r="G1550" s="22"/>
      <c r="H1550" s="53"/>
      <c r="I1550" s="7"/>
      <c r="J1550" s="7"/>
    </row>
    <row r="1551" spans="1:10" s="190" customFormat="1" x14ac:dyDescent="0.25">
      <c r="A1551" s="6"/>
      <c r="B1551" s="8"/>
      <c r="C1551" s="8"/>
      <c r="D1551" s="11"/>
      <c r="E1551" s="11"/>
      <c r="F1551" s="22"/>
      <c r="G1551" s="22"/>
      <c r="H1551" s="53"/>
      <c r="I1551" s="7"/>
      <c r="J1551" s="7"/>
    </row>
    <row r="1552" spans="1:10" s="190" customFormat="1" x14ac:dyDescent="0.25">
      <c r="A1552" s="6"/>
      <c r="B1552" s="8"/>
      <c r="C1552" s="8"/>
      <c r="D1552" s="11"/>
      <c r="E1552" s="11"/>
      <c r="F1552" s="22"/>
      <c r="G1552" s="22"/>
      <c r="H1552" s="53"/>
      <c r="I1552" s="7"/>
      <c r="J1552" s="7"/>
    </row>
    <row r="1553" spans="1:10" s="190" customFormat="1" x14ac:dyDescent="0.25">
      <c r="A1553" s="6"/>
      <c r="B1553" s="8"/>
      <c r="C1553" s="8"/>
      <c r="D1553" s="11"/>
      <c r="E1553" s="11"/>
      <c r="F1553" s="22"/>
      <c r="G1553" s="22"/>
      <c r="H1553" s="53"/>
      <c r="I1553" s="7"/>
      <c r="J1553" s="7"/>
    </row>
    <row r="1554" spans="1:10" s="190" customFormat="1" x14ac:dyDescent="0.25">
      <c r="A1554" s="6"/>
      <c r="B1554" s="8"/>
      <c r="C1554" s="8"/>
      <c r="D1554" s="11"/>
      <c r="E1554" s="11"/>
      <c r="F1554" s="22"/>
      <c r="G1554" s="22"/>
      <c r="H1554" s="53"/>
      <c r="I1554" s="7"/>
      <c r="J1554" s="7"/>
    </row>
    <row r="1555" spans="1:10" s="190" customFormat="1" x14ac:dyDescent="0.25">
      <c r="A1555" s="6"/>
      <c r="B1555" s="8"/>
      <c r="C1555" s="8"/>
      <c r="D1555" s="11"/>
      <c r="E1555" s="11"/>
      <c r="F1555" s="22"/>
      <c r="G1555" s="22"/>
      <c r="H1555" s="53"/>
      <c r="I1555" s="7"/>
      <c r="J1555" s="7"/>
    </row>
    <row r="1556" spans="1:10" s="190" customFormat="1" x14ac:dyDescent="0.25">
      <c r="A1556" s="6"/>
      <c r="B1556" s="8"/>
      <c r="C1556" s="8"/>
      <c r="D1556" s="11"/>
      <c r="E1556" s="11"/>
      <c r="F1556" s="22"/>
      <c r="G1556" s="22"/>
      <c r="H1556" s="53"/>
      <c r="I1556" s="7"/>
      <c r="J1556" s="7"/>
    </row>
    <row r="1557" spans="1:10" s="190" customFormat="1" x14ac:dyDescent="0.25">
      <c r="A1557" s="6"/>
      <c r="B1557" s="8"/>
      <c r="C1557" s="8"/>
      <c r="D1557" s="11"/>
      <c r="E1557" s="11"/>
      <c r="F1557" s="22"/>
      <c r="G1557" s="22"/>
      <c r="H1557" s="53"/>
      <c r="I1557" s="7"/>
      <c r="J1557" s="7"/>
    </row>
    <row r="1558" spans="1:10" s="190" customFormat="1" x14ac:dyDescent="0.25">
      <c r="A1558" s="6"/>
      <c r="B1558" s="8"/>
      <c r="C1558" s="8"/>
      <c r="D1558" s="11"/>
      <c r="E1558" s="11"/>
      <c r="F1558" s="22"/>
      <c r="G1558" s="22"/>
      <c r="H1558" s="53"/>
      <c r="I1558" s="7"/>
      <c r="J1558" s="7"/>
    </row>
    <row r="1559" spans="1:10" s="190" customFormat="1" x14ac:dyDescent="0.25">
      <c r="A1559" s="6"/>
      <c r="B1559" s="8"/>
      <c r="C1559" s="8"/>
      <c r="D1559" s="11"/>
      <c r="E1559" s="11"/>
      <c r="F1559" s="22"/>
      <c r="G1559" s="22"/>
      <c r="H1559" s="53"/>
      <c r="I1559" s="7"/>
      <c r="J1559" s="7"/>
    </row>
    <row r="1560" spans="1:10" s="190" customFormat="1" x14ac:dyDescent="0.25">
      <c r="A1560" s="6"/>
      <c r="B1560" s="8"/>
      <c r="C1560" s="8"/>
      <c r="D1560" s="11"/>
      <c r="E1560" s="11"/>
      <c r="F1560" s="22"/>
      <c r="G1560" s="22"/>
      <c r="H1560" s="53"/>
      <c r="I1560" s="7"/>
      <c r="J1560" s="7"/>
    </row>
    <row r="1561" spans="1:10" s="190" customFormat="1" x14ac:dyDescent="0.25">
      <c r="A1561" s="6"/>
      <c r="B1561" s="8"/>
      <c r="C1561" s="8"/>
      <c r="D1561" s="11"/>
      <c r="E1561" s="11"/>
      <c r="F1561" s="22"/>
      <c r="G1561" s="22"/>
      <c r="H1561" s="53"/>
      <c r="I1561" s="7"/>
      <c r="J1561" s="7"/>
    </row>
    <row r="1562" spans="1:10" s="190" customFormat="1" x14ac:dyDescent="0.25">
      <c r="A1562" s="6"/>
      <c r="B1562" s="8"/>
      <c r="C1562" s="8"/>
      <c r="D1562" s="11"/>
      <c r="E1562" s="11"/>
      <c r="F1562" s="22"/>
      <c r="G1562" s="22"/>
      <c r="H1562" s="53"/>
      <c r="I1562" s="7"/>
      <c r="J1562" s="7"/>
    </row>
    <row r="1563" spans="1:10" s="190" customFormat="1" x14ac:dyDescent="0.25">
      <c r="A1563" s="6"/>
      <c r="B1563" s="8"/>
      <c r="C1563" s="8"/>
      <c r="D1563" s="11"/>
      <c r="E1563" s="11"/>
      <c r="F1563" s="22"/>
      <c r="G1563" s="22"/>
      <c r="H1563" s="53"/>
      <c r="I1563" s="7"/>
      <c r="J1563" s="7"/>
    </row>
    <row r="1564" spans="1:10" s="190" customFormat="1" x14ac:dyDescent="0.25">
      <c r="A1564" s="6"/>
      <c r="B1564" s="8"/>
      <c r="C1564" s="8"/>
      <c r="D1564" s="11"/>
      <c r="E1564" s="11"/>
      <c r="F1564" s="22"/>
      <c r="G1564" s="22"/>
      <c r="H1564" s="53"/>
      <c r="I1564" s="7"/>
      <c r="J1564" s="7"/>
    </row>
    <row r="1565" spans="1:10" s="190" customFormat="1" x14ac:dyDescent="0.25">
      <c r="A1565" s="6"/>
      <c r="B1565" s="8"/>
      <c r="C1565" s="8"/>
      <c r="D1565" s="11"/>
      <c r="E1565" s="11"/>
      <c r="F1565" s="22"/>
      <c r="G1565" s="22"/>
      <c r="H1565" s="53"/>
      <c r="I1565" s="7"/>
      <c r="J1565" s="7"/>
    </row>
    <row r="1566" spans="1:10" s="190" customFormat="1" x14ac:dyDescent="0.25">
      <c r="A1566" s="6"/>
      <c r="B1566" s="8"/>
      <c r="C1566" s="8"/>
      <c r="D1566" s="11"/>
      <c r="E1566" s="11"/>
      <c r="F1566" s="22"/>
      <c r="G1566" s="22"/>
      <c r="H1566" s="53"/>
      <c r="I1566" s="7"/>
      <c r="J1566" s="7"/>
    </row>
    <row r="1567" spans="1:10" s="190" customFormat="1" x14ac:dyDescent="0.25">
      <c r="A1567" s="6"/>
      <c r="B1567" s="8"/>
      <c r="C1567" s="8"/>
      <c r="D1567" s="11"/>
      <c r="E1567" s="11"/>
      <c r="F1567" s="22"/>
      <c r="G1567" s="22"/>
      <c r="H1567" s="53"/>
      <c r="I1567" s="7"/>
      <c r="J1567" s="7"/>
    </row>
    <row r="1568" spans="1:10" s="190" customFormat="1" x14ac:dyDescent="0.25">
      <c r="A1568" s="6"/>
      <c r="B1568" s="8"/>
      <c r="C1568" s="8"/>
      <c r="D1568" s="11"/>
      <c r="E1568" s="11"/>
      <c r="F1568" s="22"/>
      <c r="G1568" s="22"/>
      <c r="H1568" s="53"/>
      <c r="I1568" s="7"/>
      <c r="J1568" s="7"/>
    </row>
    <row r="1569" spans="1:10" s="190" customFormat="1" x14ac:dyDescent="0.25">
      <c r="A1569" s="6"/>
      <c r="B1569" s="8"/>
      <c r="C1569" s="8"/>
      <c r="D1569" s="11"/>
      <c r="E1569" s="11"/>
      <c r="F1569" s="22"/>
      <c r="G1569" s="22"/>
      <c r="H1569" s="53"/>
      <c r="I1569" s="7"/>
      <c r="J1569" s="7"/>
    </row>
    <row r="1570" spans="1:10" s="190" customFormat="1" x14ac:dyDescent="0.25">
      <c r="A1570" s="6"/>
      <c r="B1570" s="8"/>
      <c r="C1570" s="8"/>
      <c r="D1570" s="11"/>
      <c r="E1570" s="11"/>
      <c r="F1570" s="22"/>
      <c r="G1570" s="22"/>
      <c r="H1570" s="53"/>
      <c r="I1570" s="7"/>
      <c r="J1570" s="7"/>
    </row>
    <row r="1571" spans="1:10" s="190" customFormat="1" x14ac:dyDescent="0.25">
      <c r="A1571" s="6"/>
      <c r="B1571" s="8"/>
      <c r="C1571" s="8"/>
      <c r="D1571" s="11"/>
      <c r="E1571" s="11"/>
      <c r="F1571" s="22"/>
      <c r="G1571" s="22"/>
      <c r="H1571" s="53"/>
      <c r="I1571" s="7"/>
      <c r="J1571" s="7"/>
    </row>
    <row r="1572" spans="1:10" s="190" customFormat="1" x14ac:dyDescent="0.25">
      <c r="A1572" s="6"/>
      <c r="B1572" s="8"/>
      <c r="C1572" s="8"/>
      <c r="D1572" s="11"/>
      <c r="E1572" s="11"/>
      <c r="F1572" s="22"/>
      <c r="G1572" s="22"/>
      <c r="H1572" s="53"/>
      <c r="I1572" s="7"/>
      <c r="J1572" s="7"/>
    </row>
    <row r="1573" spans="1:10" s="190" customFormat="1" x14ac:dyDescent="0.25">
      <c r="A1573" s="6"/>
      <c r="B1573" s="8"/>
      <c r="C1573" s="8"/>
      <c r="D1573" s="11"/>
      <c r="E1573" s="11"/>
      <c r="F1573" s="22"/>
      <c r="G1573" s="22"/>
      <c r="H1573" s="53"/>
      <c r="I1573" s="7"/>
      <c r="J1573" s="7"/>
    </row>
    <row r="1574" spans="1:10" s="190" customFormat="1" x14ac:dyDescent="0.25">
      <c r="A1574" s="6"/>
      <c r="B1574" s="8"/>
      <c r="C1574" s="8"/>
      <c r="D1574" s="11"/>
      <c r="E1574" s="11"/>
      <c r="F1574" s="22"/>
      <c r="G1574" s="22"/>
      <c r="H1574" s="53"/>
      <c r="I1574" s="7"/>
      <c r="J1574" s="7"/>
    </row>
    <row r="1575" spans="1:10" s="190" customFormat="1" x14ac:dyDescent="0.25">
      <c r="A1575" s="6"/>
      <c r="B1575" s="8"/>
      <c r="C1575" s="8"/>
      <c r="D1575" s="11"/>
      <c r="E1575" s="11"/>
      <c r="F1575" s="22"/>
      <c r="G1575" s="22"/>
      <c r="H1575" s="53"/>
      <c r="I1575" s="7"/>
      <c r="J1575" s="7"/>
    </row>
    <row r="1576" spans="1:10" s="190" customFormat="1" x14ac:dyDescent="0.25">
      <c r="A1576" s="6"/>
      <c r="B1576" s="8"/>
      <c r="C1576" s="8"/>
      <c r="D1576" s="11"/>
      <c r="E1576" s="11"/>
      <c r="F1576" s="22"/>
      <c r="G1576" s="22"/>
      <c r="H1576" s="53"/>
      <c r="I1576" s="7"/>
      <c r="J1576" s="7"/>
    </row>
    <row r="1577" spans="1:10" s="190" customFormat="1" x14ac:dyDescent="0.25">
      <c r="A1577" s="6"/>
      <c r="B1577" s="8"/>
      <c r="C1577" s="8"/>
      <c r="D1577" s="11"/>
      <c r="E1577" s="11"/>
      <c r="F1577" s="22"/>
      <c r="G1577" s="22"/>
      <c r="H1577" s="53"/>
      <c r="I1577" s="7"/>
      <c r="J1577" s="7"/>
    </row>
    <row r="1578" spans="1:10" s="190" customFormat="1" x14ac:dyDescent="0.25">
      <c r="A1578" s="6"/>
      <c r="B1578" s="8"/>
      <c r="C1578" s="8"/>
      <c r="D1578" s="11"/>
      <c r="E1578" s="11"/>
      <c r="F1578" s="22"/>
      <c r="G1578" s="22"/>
      <c r="H1578" s="53"/>
      <c r="I1578" s="7"/>
      <c r="J1578" s="7"/>
    </row>
    <row r="1579" spans="1:10" s="190" customFormat="1" x14ac:dyDescent="0.25">
      <c r="A1579" s="6"/>
      <c r="B1579" s="8"/>
      <c r="C1579" s="8"/>
      <c r="D1579" s="11"/>
      <c r="E1579" s="11"/>
      <c r="F1579" s="22"/>
      <c r="G1579" s="22"/>
      <c r="H1579" s="53"/>
      <c r="I1579" s="7"/>
      <c r="J1579" s="7"/>
    </row>
    <row r="1580" spans="1:10" s="190" customFormat="1" x14ac:dyDescent="0.25">
      <c r="A1580" s="6"/>
      <c r="B1580" s="8"/>
      <c r="C1580" s="8"/>
      <c r="D1580" s="11"/>
      <c r="E1580" s="11"/>
      <c r="F1580" s="22"/>
      <c r="G1580" s="22"/>
      <c r="H1580" s="53"/>
      <c r="I1580" s="7"/>
      <c r="J1580" s="7"/>
    </row>
    <row r="1581" spans="1:10" s="190" customFormat="1" x14ac:dyDescent="0.25">
      <c r="A1581" s="6"/>
      <c r="B1581" s="8"/>
      <c r="C1581" s="8"/>
      <c r="D1581" s="11"/>
      <c r="E1581" s="11"/>
      <c r="F1581" s="22"/>
      <c r="G1581" s="22"/>
      <c r="H1581" s="53"/>
      <c r="I1581" s="7"/>
      <c r="J1581" s="7"/>
    </row>
    <row r="1582" spans="1:10" s="190" customFormat="1" x14ac:dyDescent="0.25">
      <c r="A1582" s="6"/>
      <c r="B1582" s="8"/>
      <c r="C1582" s="8"/>
      <c r="D1582" s="11"/>
      <c r="E1582" s="11"/>
      <c r="F1582" s="22"/>
      <c r="G1582" s="22"/>
      <c r="H1582" s="53"/>
      <c r="I1582" s="7"/>
      <c r="J1582" s="7"/>
    </row>
    <row r="1583" spans="1:10" s="190" customFormat="1" x14ac:dyDescent="0.25">
      <c r="A1583" s="6"/>
      <c r="B1583" s="8"/>
      <c r="C1583" s="8"/>
      <c r="D1583" s="11"/>
      <c r="E1583" s="11"/>
      <c r="F1583" s="22"/>
      <c r="G1583" s="22"/>
      <c r="H1583" s="53"/>
      <c r="I1583" s="7"/>
      <c r="J1583" s="7"/>
    </row>
    <row r="1584" spans="1:10" s="190" customFormat="1" x14ac:dyDescent="0.25">
      <c r="A1584" s="6"/>
      <c r="B1584" s="8"/>
      <c r="C1584" s="8"/>
      <c r="D1584" s="11"/>
      <c r="E1584" s="11"/>
      <c r="F1584" s="22"/>
      <c r="G1584" s="22"/>
      <c r="H1584" s="53"/>
      <c r="I1584" s="7"/>
      <c r="J1584" s="7"/>
    </row>
    <row r="1585" spans="1:10" s="190" customFormat="1" x14ac:dyDescent="0.25">
      <c r="A1585" s="6"/>
      <c r="B1585" s="8"/>
      <c r="C1585" s="8"/>
      <c r="D1585" s="11"/>
      <c r="E1585" s="11"/>
      <c r="F1585" s="22"/>
      <c r="G1585" s="22"/>
      <c r="H1585" s="53"/>
      <c r="I1585" s="7"/>
      <c r="J1585" s="7"/>
    </row>
    <row r="1586" spans="1:10" s="190" customFormat="1" x14ac:dyDescent="0.25">
      <c r="A1586" s="6"/>
      <c r="B1586" s="8"/>
      <c r="C1586" s="8"/>
      <c r="D1586" s="11"/>
      <c r="E1586" s="11"/>
      <c r="F1586" s="22"/>
      <c r="G1586" s="22"/>
      <c r="H1586" s="53"/>
      <c r="I1586" s="7"/>
      <c r="J1586" s="7"/>
    </row>
    <row r="1587" spans="1:10" s="190" customFormat="1" x14ac:dyDescent="0.25">
      <c r="A1587" s="6"/>
      <c r="B1587" s="8"/>
      <c r="C1587" s="8"/>
      <c r="D1587" s="11"/>
      <c r="E1587" s="11"/>
      <c r="F1587" s="22"/>
      <c r="G1587" s="22"/>
      <c r="H1587" s="53"/>
      <c r="I1587" s="7"/>
      <c r="J1587" s="7"/>
    </row>
    <row r="1588" spans="1:10" s="190" customFormat="1" x14ac:dyDescent="0.25">
      <c r="A1588" s="6"/>
      <c r="B1588" s="8"/>
      <c r="C1588" s="8"/>
      <c r="D1588" s="11"/>
      <c r="E1588" s="11"/>
      <c r="F1588" s="22"/>
      <c r="G1588" s="22"/>
      <c r="H1588" s="53"/>
      <c r="I1588" s="7"/>
      <c r="J1588" s="7"/>
    </row>
    <row r="1589" spans="1:10" s="190" customFormat="1" x14ac:dyDescent="0.25">
      <c r="A1589" s="6"/>
      <c r="B1589" s="8"/>
      <c r="C1589" s="8"/>
      <c r="D1589" s="11"/>
      <c r="E1589" s="11"/>
      <c r="F1589" s="22"/>
      <c r="G1589" s="22"/>
      <c r="H1589" s="53"/>
      <c r="I1589" s="7"/>
      <c r="J1589" s="7"/>
    </row>
    <row r="1590" spans="1:10" s="190" customFormat="1" x14ac:dyDescent="0.25">
      <c r="A1590" s="6"/>
      <c r="B1590" s="8"/>
      <c r="C1590" s="8"/>
      <c r="D1590" s="11"/>
      <c r="E1590" s="11"/>
      <c r="F1590" s="22"/>
      <c r="G1590" s="22"/>
      <c r="H1590" s="53"/>
      <c r="I1590" s="7"/>
      <c r="J1590" s="7"/>
    </row>
    <row r="1591" spans="1:10" s="190" customFormat="1" x14ac:dyDescent="0.25">
      <c r="A1591" s="6"/>
      <c r="B1591" s="8"/>
      <c r="C1591" s="8"/>
      <c r="D1591" s="11"/>
      <c r="E1591" s="11"/>
      <c r="F1591" s="22"/>
      <c r="G1591" s="22"/>
      <c r="H1591" s="53"/>
      <c r="I1591" s="7"/>
      <c r="J1591" s="7"/>
    </row>
    <row r="1592" spans="1:10" s="190" customFormat="1" x14ac:dyDescent="0.25">
      <c r="A1592" s="6"/>
      <c r="B1592" s="8"/>
      <c r="C1592" s="8"/>
      <c r="D1592" s="11"/>
      <c r="E1592" s="11"/>
      <c r="F1592" s="22"/>
      <c r="G1592" s="22"/>
      <c r="H1592" s="53"/>
      <c r="I1592" s="7"/>
      <c r="J1592" s="7"/>
    </row>
    <row r="1593" spans="1:10" s="190" customFormat="1" x14ac:dyDescent="0.25">
      <c r="A1593" s="6"/>
      <c r="B1593" s="8"/>
      <c r="C1593" s="8"/>
      <c r="D1593" s="11"/>
      <c r="E1593" s="11"/>
      <c r="F1593" s="22"/>
      <c r="G1593" s="22"/>
      <c r="H1593" s="53"/>
      <c r="I1593" s="7"/>
      <c r="J1593" s="7"/>
    </row>
    <row r="1594" spans="1:10" s="190" customFormat="1" x14ac:dyDescent="0.25">
      <c r="A1594" s="6"/>
      <c r="B1594" s="8"/>
      <c r="C1594" s="8"/>
      <c r="D1594" s="11"/>
      <c r="E1594" s="11"/>
      <c r="F1594" s="22"/>
      <c r="G1594" s="22"/>
      <c r="H1594" s="53"/>
      <c r="I1594" s="7"/>
      <c r="J1594" s="7"/>
    </row>
    <row r="1595" spans="1:10" s="190" customFormat="1" x14ac:dyDescent="0.25">
      <c r="A1595" s="6"/>
      <c r="B1595" s="8"/>
      <c r="C1595" s="8"/>
      <c r="D1595" s="11"/>
      <c r="E1595" s="11"/>
      <c r="F1595" s="22"/>
      <c r="G1595" s="22"/>
      <c r="H1595" s="53"/>
      <c r="I1595" s="7"/>
      <c r="J1595" s="7"/>
    </row>
    <row r="1596" spans="1:10" s="190" customFormat="1" x14ac:dyDescent="0.25">
      <c r="A1596" s="6"/>
      <c r="B1596" s="8"/>
      <c r="C1596" s="8"/>
      <c r="D1596" s="11"/>
      <c r="E1596" s="11"/>
      <c r="F1596" s="22"/>
      <c r="G1596" s="22"/>
      <c r="H1596" s="53"/>
      <c r="I1596" s="7"/>
      <c r="J1596" s="7"/>
    </row>
    <row r="1597" spans="1:10" s="190" customFormat="1" x14ac:dyDescent="0.25">
      <c r="A1597" s="6"/>
      <c r="B1597" s="8"/>
      <c r="C1597" s="8"/>
      <c r="D1597" s="11"/>
      <c r="E1597" s="11"/>
      <c r="F1597" s="22"/>
      <c r="G1597" s="22"/>
      <c r="H1597" s="53"/>
      <c r="I1597" s="7"/>
      <c r="J1597" s="7"/>
    </row>
    <row r="1598" spans="1:10" s="190" customFormat="1" x14ac:dyDescent="0.25">
      <c r="A1598" s="6"/>
      <c r="B1598" s="8"/>
      <c r="C1598" s="8"/>
      <c r="D1598" s="11"/>
      <c r="E1598" s="11"/>
      <c r="F1598" s="22"/>
      <c r="G1598" s="22"/>
      <c r="H1598" s="53"/>
      <c r="I1598" s="7"/>
      <c r="J1598" s="7"/>
    </row>
    <row r="1599" spans="1:10" s="190" customFormat="1" x14ac:dyDescent="0.25">
      <c r="A1599" s="6"/>
      <c r="B1599" s="8"/>
      <c r="C1599" s="8"/>
      <c r="D1599" s="11"/>
      <c r="E1599" s="11"/>
      <c r="F1599" s="22"/>
      <c r="G1599" s="22"/>
      <c r="H1599" s="53"/>
      <c r="I1599" s="7"/>
      <c r="J1599" s="7"/>
    </row>
    <row r="1600" spans="1:10" s="190" customFormat="1" x14ac:dyDescent="0.25">
      <c r="A1600" s="6"/>
      <c r="B1600" s="8"/>
      <c r="C1600" s="8"/>
      <c r="D1600" s="11"/>
      <c r="E1600" s="11"/>
      <c r="F1600" s="22"/>
      <c r="G1600" s="22"/>
      <c r="H1600" s="53"/>
      <c r="I1600" s="7"/>
      <c r="J1600" s="7"/>
    </row>
    <row r="1601" spans="1:10" s="190" customFormat="1" x14ac:dyDescent="0.25">
      <c r="A1601" s="6"/>
      <c r="B1601" s="8"/>
      <c r="C1601" s="8"/>
      <c r="D1601" s="11"/>
      <c r="E1601" s="11"/>
      <c r="F1601" s="22"/>
      <c r="G1601" s="22"/>
      <c r="H1601" s="53"/>
      <c r="I1601" s="7"/>
      <c r="J1601" s="7"/>
    </row>
    <row r="1602" spans="1:10" s="190" customFormat="1" x14ac:dyDescent="0.25">
      <c r="A1602" s="6"/>
      <c r="B1602" s="8"/>
      <c r="C1602" s="8"/>
      <c r="D1602" s="11"/>
      <c r="E1602" s="11"/>
      <c r="F1602" s="22"/>
      <c r="G1602" s="22"/>
      <c r="H1602" s="53"/>
      <c r="I1602" s="7"/>
      <c r="J1602" s="7"/>
    </row>
    <row r="1603" spans="1:10" s="190" customFormat="1" x14ac:dyDescent="0.25">
      <c r="A1603" s="6"/>
      <c r="B1603" s="8"/>
      <c r="C1603" s="8"/>
      <c r="D1603" s="11"/>
      <c r="E1603" s="11"/>
      <c r="F1603" s="22"/>
      <c r="G1603" s="22"/>
      <c r="H1603" s="53"/>
      <c r="I1603" s="7"/>
      <c r="J1603" s="7"/>
    </row>
    <row r="1604" spans="1:10" s="190" customFormat="1" x14ac:dyDescent="0.25">
      <c r="A1604" s="6"/>
      <c r="B1604" s="8"/>
      <c r="C1604" s="8"/>
      <c r="D1604" s="11"/>
      <c r="E1604" s="11"/>
      <c r="F1604" s="22"/>
      <c r="G1604" s="22"/>
      <c r="H1604" s="53"/>
      <c r="I1604" s="7"/>
      <c r="J1604" s="7"/>
    </row>
    <row r="1605" spans="1:10" s="190" customFormat="1" x14ac:dyDescent="0.25">
      <c r="A1605" s="6"/>
      <c r="B1605" s="8"/>
      <c r="C1605" s="8"/>
      <c r="D1605" s="11"/>
      <c r="E1605" s="11"/>
      <c r="F1605" s="22"/>
      <c r="G1605" s="22"/>
      <c r="H1605" s="53"/>
      <c r="I1605" s="7"/>
      <c r="J1605" s="7"/>
    </row>
    <row r="1606" spans="1:10" s="190" customFormat="1" x14ac:dyDescent="0.25">
      <c r="A1606" s="6"/>
      <c r="B1606" s="8"/>
      <c r="C1606" s="8"/>
      <c r="D1606" s="11"/>
      <c r="E1606" s="11"/>
      <c r="F1606" s="22"/>
      <c r="G1606" s="22"/>
      <c r="H1606" s="53"/>
      <c r="I1606" s="7"/>
      <c r="J1606" s="7"/>
    </row>
    <row r="1607" spans="1:10" s="190" customFormat="1" x14ac:dyDescent="0.25">
      <c r="A1607" s="6"/>
      <c r="B1607" s="8"/>
      <c r="C1607" s="8"/>
      <c r="D1607" s="11"/>
      <c r="E1607" s="11"/>
      <c r="F1607" s="22"/>
      <c r="G1607" s="22"/>
      <c r="H1607" s="53"/>
      <c r="I1607" s="7"/>
      <c r="J1607" s="7"/>
    </row>
    <row r="1608" spans="1:10" s="190" customFormat="1" x14ac:dyDescent="0.25">
      <c r="A1608" s="6"/>
      <c r="B1608" s="8"/>
      <c r="C1608" s="8"/>
      <c r="D1608" s="11"/>
      <c r="E1608" s="11"/>
      <c r="F1608" s="22"/>
      <c r="G1608" s="22"/>
      <c r="H1608" s="53"/>
      <c r="I1608" s="7"/>
      <c r="J1608" s="7"/>
    </row>
    <row r="1609" spans="1:10" s="190" customFormat="1" x14ac:dyDescent="0.25">
      <c r="A1609" s="6"/>
      <c r="B1609" s="8"/>
      <c r="C1609" s="8"/>
      <c r="D1609" s="11"/>
      <c r="E1609" s="11"/>
      <c r="F1609" s="22"/>
      <c r="G1609" s="22"/>
      <c r="H1609" s="53"/>
      <c r="I1609" s="7"/>
      <c r="J1609" s="7"/>
    </row>
    <row r="1610" spans="1:10" s="190" customFormat="1" x14ac:dyDescent="0.25">
      <c r="A1610" s="6"/>
      <c r="B1610" s="8"/>
      <c r="C1610" s="8"/>
      <c r="D1610" s="11"/>
      <c r="E1610" s="11"/>
      <c r="F1610" s="22"/>
      <c r="G1610" s="22"/>
      <c r="H1610" s="53"/>
      <c r="I1610" s="7"/>
      <c r="J1610" s="7"/>
    </row>
    <row r="1611" spans="1:10" s="190" customFormat="1" x14ac:dyDescent="0.25">
      <c r="A1611" s="6"/>
      <c r="B1611" s="8"/>
      <c r="C1611" s="8"/>
      <c r="D1611" s="11"/>
      <c r="E1611" s="11"/>
      <c r="F1611" s="22"/>
      <c r="G1611" s="22"/>
      <c r="H1611" s="53"/>
      <c r="I1611" s="7"/>
      <c r="J1611" s="7"/>
    </row>
    <row r="1612" spans="1:10" s="190" customFormat="1" x14ac:dyDescent="0.25">
      <c r="A1612" s="6"/>
      <c r="B1612" s="8"/>
      <c r="C1612" s="8"/>
      <c r="D1612" s="11"/>
      <c r="E1612" s="11"/>
      <c r="F1612" s="22"/>
      <c r="G1612" s="22"/>
      <c r="H1612" s="53"/>
      <c r="I1612" s="7"/>
      <c r="J1612" s="7"/>
    </row>
    <row r="1613" spans="1:10" s="190" customFormat="1" x14ac:dyDescent="0.25">
      <c r="A1613" s="6"/>
      <c r="B1613" s="8"/>
      <c r="C1613" s="8"/>
      <c r="D1613" s="11"/>
      <c r="E1613" s="11"/>
      <c r="F1613" s="22"/>
      <c r="G1613" s="22"/>
      <c r="H1613" s="53"/>
      <c r="I1613" s="7"/>
      <c r="J1613" s="7"/>
    </row>
    <row r="1614" spans="1:10" s="190" customFormat="1" x14ac:dyDescent="0.25">
      <c r="A1614" s="6"/>
      <c r="B1614" s="8"/>
      <c r="C1614" s="8"/>
      <c r="D1614" s="11"/>
      <c r="E1614" s="11"/>
      <c r="F1614" s="22"/>
      <c r="G1614" s="22"/>
      <c r="H1614" s="53"/>
      <c r="I1614" s="7"/>
      <c r="J1614" s="7"/>
    </row>
    <row r="1615" spans="1:10" s="190" customFormat="1" x14ac:dyDescent="0.25">
      <c r="A1615" s="6"/>
      <c r="B1615" s="8"/>
      <c r="C1615" s="8"/>
      <c r="D1615" s="11"/>
      <c r="E1615" s="11"/>
      <c r="F1615" s="22"/>
      <c r="G1615" s="22"/>
      <c r="H1615" s="53"/>
      <c r="I1615" s="7"/>
      <c r="J1615" s="7"/>
    </row>
    <row r="1616" spans="1:10" s="190" customFormat="1" x14ac:dyDescent="0.25">
      <c r="A1616" s="6"/>
      <c r="B1616" s="8"/>
      <c r="C1616" s="8"/>
      <c r="D1616" s="11"/>
      <c r="E1616" s="11"/>
      <c r="F1616" s="22"/>
      <c r="G1616" s="22"/>
      <c r="H1616" s="53"/>
      <c r="I1616" s="7"/>
      <c r="J1616" s="7"/>
    </row>
    <row r="1617" spans="1:10" s="190" customFormat="1" x14ac:dyDescent="0.25">
      <c r="A1617" s="6"/>
      <c r="B1617" s="8"/>
      <c r="C1617" s="8"/>
      <c r="D1617" s="11"/>
      <c r="E1617" s="11"/>
      <c r="F1617" s="22"/>
      <c r="G1617" s="22"/>
      <c r="H1617" s="53"/>
      <c r="I1617" s="7"/>
      <c r="J1617" s="7"/>
    </row>
    <row r="1618" spans="1:10" s="190" customFormat="1" x14ac:dyDescent="0.25">
      <c r="A1618" s="6"/>
      <c r="B1618" s="8"/>
      <c r="C1618" s="8"/>
      <c r="D1618" s="11"/>
      <c r="E1618" s="11"/>
      <c r="F1618" s="22"/>
      <c r="G1618" s="22"/>
      <c r="H1618" s="53"/>
      <c r="I1618" s="7"/>
      <c r="J1618" s="7"/>
    </row>
    <row r="1619" spans="1:10" s="190" customFormat="1" x14ac:dyDescent="0.25">
      <c r="A1619" s="6"/>
      <c r="B1619" s="8"/>
      <c r="C1619" s="8"/>
      <c r="D1619" s="11"/>
      <c r="E1619" s="11"/>
      <c r="F1619" s="22"/>
      <c r="G1619" s="22"/>
      <c r="H1619" s="53"/>
      <c r="I1619" s="7"/>
      <c r="J1619" s="7"/>
    </row>
    <row r="1620" spans="1:10" s="190" customFormat="1" x14ac:dyDescent="0.25">
      <c r="A1620" s="6"/>
      <c r="B1620" s="8"/>
      <c r="C1620" s="8"/>
      <c r="D1620" s="11"/>
      <c r="E1620" s="11"/>
      <c r="F1620" s="22"/>
      <c r="G1620" s="22"/>
      <c r="H1620" s="53"/>
      <c r="I1620" s="7"/>
      <c r="J1620" s="7"/>
    </row>
    <row r="1621" spans="1:10" s="190" customFormat="1" x14ac:dyDescent="0.25">
      <c r="A1621" s="6"/>
      <c r="B1621" s="8"/>
      <c r="C1621" s="8"/>
      <c r="D1621" s="11"/>
      <c r="E1621" s="11"/>
      <c r="F1621" s="22"/>
      <c r="G1621" s="22"/>
      <c r="H1621" s="53"/>
      <c r="I1621" s="7"/>
      <c r="J1621" s="7"/>
    </row>
    <row r="1622" spans="1:10" s="190" customFormat="1" x14ac:dyDescent="0.25">
      <c r="A1622" s="6"/>
      <c r="B1622" s="8"/>
      <c r="C1622" s="8"/>
      <c r="D1622" s="11"/>
      <c r="E1622" s="11"/>
      <c r="F1622" s="22"/>
      <c r="G1622" s="22"/>
      <c r="H1622" s="53"/>
      <c r="I1622" s="7"/>
      <c r="J1622" s="7"/>
    </row>
    <row r="1623" spans="1:10" s="190" customFormat="1" x14ac:dyDescent="0.25">
      <c r="A1623" s="6"/>
      <c r="B1623" s="8"/>
      <c r="C1623" s="8"/>
      <c r="D1623" s="11"/>
      <c r="E1623" s="11"/>
      <c r="F1623" s="22"/>
      <c r="G1623" s="22"/>
      <c r="H1623" s="53"/>
      <c r="I1623" s="7"/>
      <c r="J1623" s="7"/>
    </row>
    <row r="1624" spans="1:10" s="190" customFormat="1" x14ac:dyDescent="0.25">
      <c r="A1624" s="6"/>
      <c r="B1624" s="8"/>
      <c r="C1624" s="8"/>
      <c r="D1624" s="11"/>
      <c r="E1624" s="11"/>
      <c r="F1624" s="22"/>
      <c r="G1624" s="22"/>
      <c r="H1624" s="53"/>
      <c r="I1624" s="7"/>
      <c r="J1624" s="7"/>
    </row>
    <row r="1625" spans="1:10" s="190" customFormat="1" x14ac:dyDescent="0.25">
      <c r="A1625" s="6"/>
      <c r="B1625" s="8"/>
      <c r="C1625" s="8"/>
      <c r="D1625" s="11"/>
      <c r="E1625" s="11"/>
      <c r="F1625" s="22"/>
      <c r="G1625" s="22"/>
      <c r="H1625" s="53"/>
      <c r="I1625" s="7"/>
      <c r="J1625" s="7"/>
    </row>
    <row r="1626" spans="1:10" s="190" customFormat="1" x14ac:dyDescent="0.25">
      <c r="A1626" s="6"/>
      <c r="B1626" s="8"/>
      <c r="C1626" s="8"/>
      <c r="D1626" s="11"/>
      <c r="E1626" s="11"/>
      <c r="F1626" s="22"/>
      <c r="G1626" s="22"/>
      <c r="H1626" s="53"/>
      <c r="I1626" s="7"/>
      <c r="J1626" s="7"/>
    </row>
    <row r="1627" spans="1:10" s="190" customFormat="1" x14ac:dyDescent="0.25">
      <c r="A1627" s="6"/>
      <c r="B1627" s="8"/>
      <c r="C1627" s="8"/>
      <c r="D1627" s="11"/>
      <c r="E1627" s="11"/>
      <c r="F1627" s="22"/>
      <c r="G1627" s="22"/>
      <c r="H1627" s="53"/>
      <c r="I1627" s="7"/>
      <c r="J1627" s="7"/>
    </row>
    <row r="1628" spans="1:10" s="190" customFormat="1" x14ac:dyDescent="0.25">
      <c r="A1628" s="6"/>
      <c r="B1628" s="8"/>
      <c r="C1628" s="8"/>
      <c r="D1628" s="11"/>
      <c r="E1628" s="11"/>
      <c r="F1628" s="22"/>
      <c r="G1628" s="22"/>
      <c r="H1628" s="53"/>
      <c r="I1628" s="7"/>
      <c r="J1628" s="7"/>
    </row>
    <row r="1629" spans="1:10" s="190" customFormat="1" x14ac:dyDescent="0.25">
      <c r="A1629" s="6"/>
      <c r="B1629" s="8"/>
      <c r="C1629" s="8"/>
      <c r="D1629" s="11"/>
      <c r="E1629" s="11"/>
      <c r="F1629" s="22"/>
      <c r="G1629" s="22"/>
      <c r="H1629" s="53"/>
      <c r="I1629" s="7"/>
      <c r="J1629" s="7"/>
    </row>
    <row r="1630" spans="1:10" s="190" customFormat="1" x14ac:dyDescent="0.25">
      <c r="A1630" s="6"/>
      <c r="B1630" s="8"/>
      <c r="C1630" s="8"/>
      <c r="D1630" s="11"/>
      <c r="E1630" s="11"/>
      <c r="F1630" s="22"/>
      <c r="G1630" s="22"/>
      <c r="H1630" s="53"/>
      <c r="I1630" s="7"/>
      <c r="J1630" s="7"/>
    </row>
    <row r="1631" spans="1:10" s="190" customFormat="1" x14ac:dyDescent="0.25">
      <c r="A1631" s="6"/>
      <c r="B1631" s="8"/>
      <c r="C1631" s="8"/>
      <c r="D1631" s="11"/>
      <c r="E1631" s="11"/>
      <c r="F1631" s="22"/>
      <c r="G1631" s="22"/>
      <c r="H1631" s="53"/>
      <c r="I1631" s="7"/>
      <c r="J1631" s="7"/>
    </row>
    <row r="1632" spans="1:10" s="190" customFormat="1" x14ac:dyDescent="0.25">
      <c r="A1632" s="6"/>
      <c r="B1632" s="8"/>
      <c r="C1632" s="8"/>
      <c r="D1632" s="11"/>
      <c r="E1632" s="11"/>
      <c r="F1632" s="22"/>
      <c r="G1632" s="22"/>
      <c r="H1632" s="53"/>
      <c r="I1632" s="7"/>
      <c r="J1632" s="7"/>
    </row>
    <row r="1633" spans="1:10" s="190" customFormat="1" x14ac:dyDescent="0.25">
      <c r="A1633" s="6"/>
      <c r="B1633" s="8"/>
      <c r="C1633" s="8"/>
      <c r="D1633" s="11"/>
      <c r="E1633" s="11"/>
      <c r="F1633" s="22"/>
      <c r="G1633" s="22"/>
      <c r="H1633" s="53"/>
      <c r="I1633" s="7"/>
      <c r="J1633" s="7"/>
    </row>
    <row r="1634" spans="1:10" s="190" customFormat="1" x14ac:dyDescent="0.25">
      <c r="A1634" s="6"/>
      <c r="B1634" s="8"/>
      <c r="C1634" s="8"/>
      <c r="D1634" s="11"/>
      <c r="E1634" s="11"/>
      <c r="F1634" s="22"/>
      <c r="G1634" s="22"/>
      <c r="H1634" s="53"/>
      <c r="I1634" s="7"/>
      <c r="J1634" s="7"/>
    </row>
    <row r="1635" spans="1:10" s="190" customFormat="1" x14ac:dyDescent="0.25">
      <c r="A1635" s="6"/>
      <c r="B1635" s="8"/>
      <c r="C1635" s="8"/>
      <c r="D1635" s="11"/>
      <c r="E1635" s="11"/>
      <c r="F1635" s="22"/>
      <c r="G1635" s="22"/>
      <c r="H1635" s="53"/>
      <c r="I1635" s="7"/>
      <c r="J1635" s="7"/>
    </row>
    <row r="1636" spans="1:10" s="190" customFormat="1" x14ac:dyDescent="0.25">
      <c r="A1636" s="6"/>
      <c r="B1636" s="8"/>
      <c r="C1636" s="8"/>
      <c r="D1636" s="11"/>
      <c r="E1636" s="11"/>
      <c r="F1636" s="22"/>
      <c r="G1636" s="22"/>
      <c r="H1636" s="53"/>
      <c r="I1636" s="7"/>
      <c r="J1636" s="7"/>
    </row>
    <row r="1637" spans="1:10" s="190" customFormat="1" x14ac:dyDescent="0.25">
      <c r="A1637" s="6"/>
      <c r="B1637" s="8"/>
      <c r="C1637" s="8"/>
      <c r="D1637" s="11"/>
      <c r="E1637" s="11"/>
      <c r="F1637" s="22"/>
      <c r="G1637" s="22"/>
      <c r="H1637" s="53"/>
      <c r="I1637" s="7"/>
      <c r="J1637" s="7"/>
    </row>
    <row r="1638" spans="1:10" s="190" customFormat="1" x14ac:dyDescent="0.25">
      <c r="A1638" s="6"/>
      <c r="B1638" s="8"/>
      <c r="C1638" s="8"/>
      <c r="D1638" s="11"/>
      <c r="E1638" s="11"/>
      <c r="F1638" s="22"/>
      <c r="G1638" s="22"/>
      <c r="H1638" s="53"/>
      <c r="I1638" s="7"/>
      <c r="J1638" s="7"/>
    </row>
    <row r="1639" spans="1:10" s="190" customFormat="1" x14ac:dyDescent="0.25">
      <c r="A1639" s="6"/>
      <c r="B1639" s="8"/>
      <c r="C1639" s="8"/>
      <c r="D1639" s="11"/>
      <c r="E1639" s="11"/>
      <c r="F1639" s="22"/>
      <c r="G1639" s="22"/>
      <c r="H1639" s="53"/>
      <c r="I1639" s="7"/>
      <c r="J1639" s="7"/>
    </row>
    <row r="1640" spans="1:10" s="190" customFormat="1" x14ac:dyDescent="0.25">
      <c r="A1640" s="6"/>
      <c r="B1640" s="8"/>
      <c r="C1640" s="8"/>
      <c r="D1640" s="11"/>
      <c r="E1640" s="11"/>
      <c r="F1640" s="22"/>
      <c r="G1640" s="22"/>
      <c r="H1640" s="53"/>
      <c r="I1640" s="7"/>
      <c r="J1640" s="7"/>
    </row>
    <row r="1641" spans="1:10" s="190" customFormat="1" x14ac:dyDescent="0.25">
      <c r="A1641" s="6"/>
      <c r="B1641" s="8"/>
      <c r="C1641" s="8"/>
      <c r="D1641" s="11"/>
      <c r="E1641" s="11"/>
      <c r="F1641" s="22"/>
      <c r="G1641" s="22"/>
      <c r="H1641" s="53"/>
      <c r="I1641" s="7"/>
      <c r="J1641" s="7"/>
    </row>
    <row r="1642" spans="1:10" s="190" customFormat="1" x14ac:dyDescent="0.25">
      <c r="A1642" s="6"/>
      <c r="B1642" s="8"/>
      <c r="C1642" s="8"/>
      <c r="D1642" s="11"/>
      <c r="E1642" s="11"/>
      <c r="F1642" s="22"/>
      <c r="G1642" s="22"/>
      <c r="H1642" s="53"/>
      <c r="I1642" s="7"/>
      <c r="J1642" s="7"/>
    </row>
    <row r="1643" spans="1:10" s="190" customFormat="1" x14ac:dyDescent="0.25">
      <c r="A1643" s="6"/>
      <c r="B1643" s="8"/>
      <c r="C1643" s="8"/>
      <c r="D1643" s="11"/>
      <c r="E1643" s="11"/>
      <c r="F1643" s="22"/>
      <c r="G1643" s="22"/>
      <c r="H1643" s="53"/>
      <c r="I1643" s="7"/>
      <c r="J1643" s="7"/>
    </row>
    <row r="1644" spans="1:10" s="190" customFormat="1" x14ac:dyDescent="0.25">
      <c r="A1644" s="6"/>
      <c r="B1644" s="8"/>
      <c r="C1644" s="8"/>
      <c r="D1644" s="11"/>
      <c r="E1644" s="11"/>
      <c r="F1644" s="22"/>
      <c r="G1644" s="22"/>
      <c r="H1644" s="53"/>
      <c r="I1644" s="7"/>
      <c r="J1644" s="7"/>
    </row>
    <row r="1645" spans="1:10" s="190" customFormat="1" x14ac:dyDescent="0.25">
      <c r="A1645" s="6"/>
      <c r="B1645" s="8"/>
      <c r="C1645" s="8"/>
      <c r="D1645" s="11"/>
      <c r="E1645" s="11"/>
      <c r="F1645" s="22"/>
      <c r="G1645" s="22"/>
      <c r="H1645" s="53"/>
      <c r="I1645" s="7"/>
      <c r="J1645" s="7"/>
    </row>
    <row r="1646" spans="1:10" s="190" customFormat="1" x14ac:dyDescent="0.25">
      <c r="A1646" s="6"/>
      <c r="B1646" s="8"/>
      <c r="C1646" s="8"/>
      <c r="D1646" s="11"/>
      <c r="E1646" s="11"/>
      <c r="F1646" s="22"/>
      <c r="G1646" s="22"/>
      <c r="H1646" s="53"/>
      <c r="I1646" s="7"/>
      <c r="J1646" s="7"/>
    </row>
    <row r="1647" spans="1:10" s="190" customFormat="1" x14ac:dyDescent="0.25">
      <c r="A1647" s="6"/>
      <c r="B1647" s="8"/>
      <c r="C1647" s="8"/>
      <c r="D1647" s="11"/>
      <c r="E1647" s="11"/>
      <c r="F1647" s="22"/>
      <c r="G1647" s="22"/>
      <c r="H1647" s="53"/>
      <c r="I1647" s="7"/>
      <c r="J1647" s="7"/>
    </row>
    <row r="1648" spans="1:10" s="190" customFormat="1" x14ac:dyDescent="0.25">
      <c r="A1648" s="6"/>
      <c r="B1648" s="8"/>
      <c r="C1648" s="8"/>
      <c r="D1648" s="11"/>
      <c r="E1648" s="11"/>
      <c r="F1648" s="22"/>
      <c r="G1648" s="22"/>
      <c r="H1648" s="53"/>
      <c r="I1648" s="7"/>
      <c r="J1648" s="7"/>
    </row>
    <row r="1649" spans="1:10" s="190" customFormat="1" x14ac:dyDescent="0.25">
      <c r="A1649" s="6"/>
      <c r="B1649" s="8"/>
      <c r="C1649" s="8"/>
      <c r="D1649" s="11"/>
      <c r="E1649" s="11"/>
      <c r="F1649" s="22"/>
      <c r="G1649" s="22"/>
      <c r="H1649" s="53"/>
      <c r="I1649" s="7"/>
      <c r="J1649" s="7"/>
    </row>
    <row r="1650" spans="1:10" s="190" customFormat="1" x14ac:dyDescent="0.25">
      <c r="A1650" s="6"/>
      <c r="B1650" s="8"/>
      <c r="C1650" s="8"/>
      <c r="D1650" s="11"/>
      <c r="E1650" s="11"/>
      <c r="F1650" s="22"/>
      <c r="G1650" s="22"/>
      <c r="H1650" s="53"/>
      <c r="I1650" s="7"/>
      <c r="J1650" s="7"/>
    </row>
    <row r="1651" spans="1:10" s="190" customFormat="1" x14ac:dyDescent="0.25">
      <c r="A1651" s="6"/>
      <c r="B1651" s="8"/>
      <c r="C1651" s="8"/>
      <c r="D1651" s="11"/>
      <c r="E1651" s="11"/>
      <c r="F1651" s="22"/>
      <c r="G1651" s="22"/>
      <c r="H1651" s="53"/>
      <c r="I1651" s="7"/>
      <c r="J1651" s="7"/>
    </row>
    <row r="1652" spans="1:10" s="190" customFormat="1" x14ac:dyDescent="0.25">
      <c r="A1652" s="6"/>
      <c r="B1652" s="8"/>
      <c r="C1652" s="8"/>
      <c r="D1652" s="11"/>
      <c r="E1652" s="11"/>
      <c r="F1652" s="22"/>
      <c r="G1652" s="22"/>
      <c r="H1652" s="53"/>
      <c r="I1652" s="7"/>
      <c r="J1652" s="7"/>
    </row>
    <row r="1653" spans="1:10" s="190" customFormat="1" x14ac:dyDescent="0.25">
      <c r="A1653" s="6"/>
      <c r="B1653" s="8"/>
      <c r="C1653" s="8"/>
      <c r="D1653" s="11"/>
      <c r="E1653" s="11"/>
      <c r="F1653" s="22"/>
      <c r="G1653" s="22"/>
      <c r="H1653" s="53"/>
      <c r="I1653" s="7"/>
      <c r="J1653" s="7"/>
    </row>
    <row r="1654" spans="1:10" s="190" customFormat="1" x14ac:dyDescent="0.25">
      <c r="A1654" s="6"/>
      <c r="B1654" s="8"/>
      <c r="C1654" s="8"/>
      <c r="D1654" s="11"/>
      <c r="E1654" s="11"/>
      <c r="F1654" s="22"/>
      <c r="G1654" s="22"/>
      <c r="H1654" s="53"/>
      <c r="I1654" s="7"/>
      <c r="J1654" s="7"/>
    </row>
    <row r="1655" spans="1:10" s="190" customFormat="1" x14ac:dyDescent="0.25">
      <c r="A1655" s="6"/>
      <c r="B1655" s="8"/>
      <c r="C1655" s="8"/>
      <c r="D1655" s="11"/>
      <c r="E1655" s="11"/>
      <c r="F1655" s="22"/>
      <c r="G1655" s="22"/>
      <c r="H1655" s="53"/>
      <c r="I1655" s="7"/>
      <c r="J1655" s="7"/>
    </row>
    <row r="1656" spans="1:10" s="190" customFormat="1" x14ac:dyDescent="0.25">
      <c r="A1656" s="6"/>
      <c r="B1656" s="8"/>
      <c r="C1656" s="8"/>
      <c r="D1656" s="11"/>
      <c r="E1656" s="11"/>
      <c r="F1656" s="22"/>
      <c r="G1656" s="22"/>
      <c r="H1656" s="53"/>
      <c r="I1656" s="7"/>
      <c r="J1656" s="7"/>
    </row>
    <row r="1657" spans="1:10" s="190" customFormat="1" x14ac:dyDescent="0.25">
      <c r="A1657" s="6"/>
      <c r="B1657" s="8"/>
      <c r="C1657" s="8"/>
      <c r="D1657" s="11"/>
      <c r="E1657" s="11"/>
      <c r="F1657" s="22"/>
      <c r="G1657" s="22"/>
      <c r="H1657" s="53"/>
      <c r="I1657" s="7"/>
      <c r="J1657" s="7"/>
    </row>
    <row r="1658" spans="1:10" s="190" customFormat="1" x14ac:dyDescent="0.25">
      <c r="A1658" s="6"/>
      <c r="B1658" s="8"/>
      <c r="C1658" s="8"/>
      <c r="D1658" s="11"/>
      <c r="E1658" s="11"/>
      <c r="F1658" s="22"/>
      <c r="G1658" s="22"/>
      <c r="H1658" s="53"/>
      <c r="I1658" s="7"/>
      <c r="J1658" s="7"/>
    </row>
    <row r="1659" spans="1:10" s="190" customFormat="1" x14ac:dyDescent="0.25">
      <c r="A1659" s="6"/>
      <c r="B1659" s="8"/>
      <c r="C1659" s="8"/>
      <c r="D1659" s="11"/>
      <c r="E1659" s="11"/>
      <c r="F1659" s="22"/>
      <c r="G1659" s="22"/>
      <c r="H1659" s="53"/>
      <c r="I1659" s="7"/>
      <c r="J1659" s="7"/>
    </row>
    <row r="1660" spans="1:10" s="190" customFormat="1" x14ac:dyDescent="0.25">
      <c r="A1660" s="6"/>
      <c r="B1660" s="8"/>
      <c r="C1660" s="8"/>
      <c r="D1660" s="11"/>
      <c r="E1660" s="11"/>
      <c r="F1660" s="22"/>
      <c r="G1660" s="22"/>
      <c r="H1660" s="53"/>
      <c r="I1660" s="7"/>
      <c r="J1660" s="7"/>
    </row>
    <row r="1661" spans="1:10" s="190" customFormat="1" x14ac:dyDescent="0.25">
      <c r="A1661" s="6"/>
      <c r="B1661" s="8"/>
      <c r="C1661" s="8"/>
      <c r="D1661" s="11"/>
      <c r="E1661" s="11"/>
      <c r="F1661" s="22"/>
      <c r="G1661" s="22"/>
      <c r="H1661" s="53"/>
      <c r="I1661" s="7"/>
      <c r="J1661" s="7"/>
    </row>
    <row r="1662" spans="1:10" s="190" customFormat="1" x14ac:dyDescent="0.25">
      <c r="A1662" s="6"/>
      <c r="B1662" s="8"/>
      <c r="C1662" s="8"/>
      <c r="D1662" s="11"/>
      <c r="E1662" s="11"/>
      <c r="F1662" s="22"/>
      <c r="G1662" s="22"/>
      <c r="H1662" s="53"/>
      <c r="I1662" s="7"/>
      <c r="J1662" s="7"/>
    </row>
    <row r="1663" spans="1:10" s="190" customFormat="1" x14ac:dyDescent="0.25">
      <c r="A1663" s="6"/>
      <c r="B1663" s="8"/>
      <c r="C1663" s="8"/>
      <c r="D1663" s="11"/>
      <c r="E1663" s="11"/>
      <c r="F1663" s="22"/>
      <c r="G1663" s="22"/>
      <c r="H1663" s="53"/>
      <c r="I1663" s="7"/>
      <c r="J1663" s="7"/>
    </row>
    <row r="1664" spans="1:10" s="190" customFormat="1" x14ac:dyDescent="0.25">
      <c r="A1664" s="6"/>
      <c r="B1664" s="8"/>
      <c r="C1664" s="8"/>
      <c r="D1664" s="11"/>
      <c r="E1664" s="11"/>
      <c r="F1664" s="22"/>
      <c r="G1664" s="22"/>
      <c r="H1664" s="53"/>
      <c r="I1664" s="7"/>
      <c r="J1664" s="7"/>
    </row>
    <row r="1665" spans="1:10" s="190" customFormat="1" x14ac:dyDescent="0.25">
      <c r="A1665" s="6"/>
      <c r="B1665" s="8"/>
      <c r="C1665" s="8"/>
      <c r="D1665" s="11"/>
      <c r="E1665" s="11"/>
      <c r="F1665" s="22"/>
      <c r="G1665" s="22"/>
      <c r="H1665" s="53"/>
      <c r="I1665" s="7"/>
      <c r="J1665" s="7"/>
    </row>
    <row r="1666" spans="1:10" s="190" customFormat="1" x14ac:dyDescent="0.25">
      <c r="A1666" s="6"/>
      <c r="B1666" s="8"/>
      <c r="C1666" s="8"/>
      <c r="D1666" s="11"/>
      <c r="E1666" s="11"/>
      <c r="F1666" s="22"/>
      <c r="G1666" s="22"/>
      <c r="H1666" s="53"/>
      <c r="I1666" s="7"/>
      <c r="J1666" s="7"/>
    </row>
    <row r="1667" spans="1:10" s="190" customFormat="1" x14ac:dyDescent="0.25">
      <c r="A1667" s="6"/>
      <c r="B1667" s="8"/>
      <c r="C1667" s="8"/>
      <c r="D1667" s="11"/>
      <c r="E1667" s="11"/>
      <c r="F1667" s="22"/>
      <c r="G1667" s="22"/>
      <c r="H1667" s="53"/>
      <c r="I1667" s="7"/>
      <c r="J1667" s="7"/>
    </row>
    <row r="1668" spans="1:10" s="190" customFormat="1" x14ac:dyDescent="0.25">
      <c r="A1668" s="6"/>
      <c r="B1668" s="8"/>
      <c r="C1668" s="8"/>
      <c r="D1668" s="11"/>
      <c r="E1668" s="11"/>
      <c r="F1668" s="22"/>
      <c r="G1668" s="22"/>
      <c r="H1668" s="53"/>
      <c r="I1668" s="7"/>
      <c r="J1668" s="7"/>
    </row>
    <row r="1669" spans="1:10" s="190" customFormat="1" x14ac:dyDescent="0.25">
      <c r="A1669" s="6"/>
      <c r="B1669" s="8"/>
      <c r="C1669" s="8"/>
      <c r="D1669" s="11"/>
      <c r="E1669" s="11"/>
      <c r="F1669" s="22"/>
      <c r="G1669" s="22"/>
      <c r="H1669" s="53"/>
      <c r="I1669" s="7"/>
      <c r="J1669" s="7"/>
    </row>
    <row r="1670" spans="1:10" s="190" customFormat="1" x14ac:dyDescent="0.25">
      <c r="A1670" s="6"/>
      <c r="B1670" s="8"/>
      <c r="C1670" s="8"/>
      <c r="D1670" s="11"/>
      <c r="E1670" s="11"/>
      <c r="F1670" s="22"/>
      <c r="G1670" s="22"/>
      <c r="H1670" s="53"/>
      <c r="I1670" s="7"/>
      <c r="J1670" s="7"/>
    </row>
    <row r="1671" spans="1:10" s="190" customFormat="1" x14ac:dyDescent="0.25">
      <c r="A1671" s="6"/>
      <c r="B1671" s="8"/>
      <c r="C1671" s="8"/>
      <c r="D1671" s="11"/>
      <c r="E1671" s="11"/>
      <c r="F1671" s="22"/>
      <c r="G1671" s="22"/>
      <c r="H1671" s="53"/>
      <c r="I1671" s="7"/>
      <c r="J1671" s="7"/>
    </row>
    <row r="1672" spans="1:10" s="190" customFormat="1" x14ac:dyDescent="0.25">
      <c r="A1672" s="6"/>
      <c r="B1672" s="8"/>
      <c r="C1672" s="8"/>
      <c r="D1672" s="11"/>
      <c r="E1672" s="11"/>
      <c r="F1672" s="22"/>
      <c r="G1672" s="22"/>
      <c r="H1672" s="53"/>
      <c r="I1672" s="7"/>
      <c r="J1672" s="7"/>
    </row>
    <row r="1673" spans="1:10" s="190" customFormat="1" x14ac:dyDescent="0.25">
      <c r="A1673" s="6"/>
      <c r="B1673" s="8"/>
      <c r="C1673" s="8"/>
      <c r="D1673" s="11"/>
      <c r="E1673" s="11"/>
      <c r="F1673" s="22"/>
      <c r="G1673" s="22"/>
      <c r="H1673" s="53"/>
      <c r="I1673" s="7"/>
      <c r="J1673" s="7"/>
    </row>
    <row r="1674" spans="1:10" s="190" customFormat="1" x14ac:dyDescent="0.25">
      <c r="A1674" s="6"/>
      <c r="B1674" s="8"/>
      <c r="C1674" s="8"/>
      <c r="D1674" s="11"/>
      <c r="E1674" s="11"/>
      <c r="F1674" s="22"/>
      <c r="G1674" s="22"/>
      <c r="H1674" s="53"/>
      <c r="I1674" s="7"/>
      <c r="J1674" s="7"/>
    </row>
    <row r="1675" spans="1:10" s="190" customFormat="1" x14ac:dyDescent="0.25">
      <c r="A1675" s="6"/>
      <c r="B1675" s="8"/>
      <c r="C1675" s="8"/>
      <c r="D1675" s="11"/>
      <c r="E1675" s="11"/>
      <c r="F1675" s="22"/>
      <c r="G1675" s="22"/>
      <c r="H1675" s="53"/>
      <c r="I1675" s="7"/>
      <c r="J1675" s="7"/>
    </row>
    <row r="1676" spans="1:10" s="190" customFormat="1" x14ac:dyDescent="0.25">
      <c r="A1676" s="6"/>
      <c r="B1676" s="8"/>
      <c r="C1676" s="8"/>
      <c r="D1676" s="11"/>
      <c r="E1676" s="11"/>
      <c r="F1676" s="22"/>
      <c r="G1676" s="22"/>
      <c r="H1676" s="53"/>
      <c r="I1676" s="7"/>
      <c r="J1676" s="7"/>
    </row>
    <row r="1677" spans="1:10" s="190" customFormat="1" x14ac:dyDescent="0.25">
      <c r="A1677" s="6"/>
      <c r="B1677" s="8"/>
      <c r="C1677" s="8"/>
      <c r="D1677" s="11"/>
      <c r="E1677" s="11"/>
      <c r="F1677" s="22"/>
      <c r="G1677" s="22"/>
      <c r="H1677" s="53"/>
      <c r="I1677" s="7"/>
      <c r="J1677" s="7"/>
    </row>
    <row r="1678" spans="1:10" s="190" customFormat="1" x14ac:dyDescent="0.25">
      <c r="A1678" s="6"/>
      <c r="B1678" s="8"/>
      <c r="C1678" s="8"/>
      <c r="D1678" s="11"/>
      <c r="E1678" s="11"/>
      <c r="F1678" s="22"/>
      <c r="G1678" s="22"/>
      <c r="H1678" s="53"/>
      <c r="I1678" s="7"/>
      <c r="J1678" s="7"/>
    </row>
    <row r="1679" spans="1:10" s="190" customFormat="1" x14ac:dyDescent="0.25">
      <c r="A1679" s="6"/>
      <c r="B1679" s="8"/>
      <c r="C1679" s="8"/>
      <c r="D1679" s="11"/>
      <c r="E1679" s="11"/>
      <c r="F1679" s="22"/>
      <c r="G1679" s="22"/>
      <c r="H1679" s="53"/>
      <c r="I1679" s="7"/>
      <c r="J1679" s="7"/>
    </row>
    <row r="1680" spans="1:10" s="190" customFormat="1" x14ac:dyDescent="0.25">
      <c r="A1680" s="6"/>
      <c r="B1680" s="8"/>
      <c r="C1680" s="8"/>
      <c r="D1680" s="11"/>
      <c r="E1680" s="11"/>
      <c r="F1680" s="22"/>
      <c r="G1680" s="22"/>
      <c r="H1680" s="53"/>
      <c r="I1680" s="7"/>
      <c r="J1680" s="7"/>
    </row>
    <row r="1681" spans="1:10" s="190" customFormat="1" x14ac:dyDescent="0.25">
      <c r="A1681" s="6"/>
      <c r="B1681" s="8"/>
      <c r="C1681" s="8"/>
      <c r="D1681" s="11"/>
      <c r="E1681" s="11"/>
      <c r="F1681" s="22"/>
      <c r="G1681" s="22"/>
      <c r="H1681" s="53"/>
      <c r="I1681" s="7"/>
      <c r="J1681" s="7"/>
    </row>
    <row r="1682" spans="1:10" s="190" customFormat="1" x14ac:dyDescent="0.25">
      <c r="A1682" s="6"/>
      <c r="B1682" s="8"/>
      <c r="C1682" s="8"/>
      <c r="D1682" s="11"/>
      <c r="E1682" s="11"/>
      <c r="F1682" s="22"/>
      <c r="G1682" s="22"/>
      <c r="H1682" s="53"/>
      <c r="I1682" s="7"/>
      <c r="J1682" s="7"/>
    </row>
    <row r="1683" spans="1:10" s="190" customFormat="1" x14ac:dyDescent="0.25">
      <c r="A1683" s="6"/>
      <c r="B1683" s="8"/>
      <c r="C1683" s="8"/>
      <c r="D1683" s="11"/>
      <c r="E1683" s="11"/>
      <c r="F1683" s="22"/>
      <c r="G1683" s="22"/>
      <c r="H1683" s="53"/>
      <c r="I1683" s="7"/>
      <c r="J1683" s="7"/>
    </row>
    <row r="1684" spans="1:10" s="190" customFormat="1" x14ac:dyDescent="0.25">
      <c r="A1684" s="6"/>
      <c r="B1684" s="8"/>
      <c r="C1684" s="8"/>
      <c r="D1684" s="11"/>
      <c r="E1684" s="11"/>
      <c r="F1684" s="22"/>
      <c r="G1684" s="22"/>
      <c r="H1684" s="53"/>
      <c r="I1684" s="7"/>
      <c r="J1684" s="7"/>
    </row>
    <row r="1685" spans="1:10" s="190" customFormat="1" x14ac:dyDescent="0.25">
      <c r="A1685" s="6"/>
      <c r="B1685" s="8"/>
      <c r="C1685" s="8"/>
      <c r="D1685" s="11"/>
      <c r="E1685" s="11"/>
      <c r="F1685" s="22"/>
      <c r="G1685" s="22"/>
      <c r="H1685" s="53"/>
      <c r="I1685" s="7"/>
      <c r="J1685" s="7"/>
    </row>
    <row r="1686" spans="1:10" s="190" customFormat="1" x14ac:dyDescent="0.25">
      <c r="A1686" s="6"/>
      <c r="B1686" s="8"/>
      <c r="C1686" s="8"/>
      <c r="D1686" s="11"/>
      <c r="E1686" s="11"/>
      <c r="F1686" s="22"/>
      <c r="G1686" s="22"/>
      <c r="H1686" s="53"/>
      <c r="I1686" s="7"/>
      <c r="J1686" s="7"/>
    </row>
    <row r="1687" spans="1:10" s="190" customFormat="1" x14ac:dyDescent="0.25">
      <c r="A1687" s="6"/>
      <c r="B1687" s="8"/>
      <c r="C1687" s="8"/>
      <c r="D1687" s="11"/>
      <c r="E1687" s="11"/>
      <c r="F1687" s="22"/>
      <c r="G1687" s="22"/>
      <c r="H1687" s="53"/>
      <c r="I1687" s="7"/>
      <c r="J1687" s="7"/>
    </row>
    <row r="1688" spans="1:10" s="190" customFormat="1" x14ac:dyDescent="0.25">
      <c r="A1688" s="6"/>
      <c r="B1688" s="8"/>
      <c r="C1688" s="8"/>
      <c r="D1688" s="11"/>
      <c r="E1688" s="11"/>
      <c r="F1688" s="22"/>
      <c r="G1688" s="22"/>
      <c r="H1688" s="53"/>
      <c r="I1688" s="7"/>
      <c r="J1688" s="7"/>
    </row>
    <row r="1689" spans="1:10" s="190" customFormat="1" x14ac:dyDescent="0.25">
      <c r="A1689" s="6"/>
      <c r="B1689" s="8"/>
      <c r="C1689" s="8"/>
      <c r="D1689" s="11"/>
      <c r="E1689" s="11"/>
      <c r="F1689" s="22"/>
      <c r="G1689" s="22"/>
      <c r="H1689" s="53"/>
      <c r="I1689" s="7"/>
      <c r="J1689" s="7"/>
    </row>
    <row r="1690" spans="1:10" s="190" customFormat="1" x14ac:dyDescent="0.25">
      <c r="A1690" s="6"/>
      <c r="B1690" s="8"/>
      <c r="C1690" s="8"/>
      <c r="D1690" s="11"/>
      <c r="E1690" s="11"/>
      <c r="F1690" s="22"/>
      <c r="G1690" s="22"/>
      <c r="H1690" s="53"/>
      <c r="I1690" s="7"/>
      <c r="J1690" s="7"/>
    </row>
    <row r="1691" spans="1:10" s="190" customFormat="1" x14ac:dyDescent="0.25">
      <c r="A1691" s="6"/>
      <c r="B1691" s="8"/>
      <c r="C1691" s="8"/>
      <c r="D1691" s="11"/>
      <c r="E1691" s="11"/>
      <c r="F1691" s="22"/>
      <c r="G1691" s="22"/>
      <c r="H1691" s="53"/>
      <c r="I1691" s="7"/>
      <c r="J1691" s="7"/>
    </row>
    <row r="1692" spans="1:10" s="190" customFormat="1" x14ac:dyDescent="0.25">
      <c r="A1692" s="6"/>
      <c r="B1692" s="8"/>
      <c r="C1692" s="8"/>
      <c r="D1692" s="11"/>
      <c r="E1692" s="11"/>
      <c r="F1692" s="22"/>
      <c r="G1692" s="22"/>
      <c r="H1692" s="53"/>
      <c r="I1692" s="7"/>
      <c r="J1692" s="7"/>
    </row>
    <row r="1693" spans="1:10" s="190" customFormat="1" x14ac:dyDescent="0.25">
      <c r="A1693" s="6"/>
      <c r="B1693" s="8"/>
      <c r="C1693" s="8"/>
      <c r="D1693" s="11"/>
      <c r="E1693" s="11"/>
      <c r="F1693" s="22"/>
      <c r="G1693" s="22"/>
      <c r="H1693" s="53"/>
      <c r="I1693" s="7"/>
      <c r="J1693" s="7"/>
    </row>
    <row r="1694" spans="1:10" s="190" customFormat="1" x14ac:dyDescent="0.25">
      <c r="A1694" s="6"/>
      <c r="B1694" s="8"/>
      <c r="C1694" s="8"/>
      <c r="D1694" s="11"/>
      <c r="E1694" s="11"/>
      <c r="F1694" s="22"/>
      <c r="G1694" s="22"/>
      <c r="H1694" s="53"/>
      <c r="I1694" s="7"/>
      <c r="J1694" s="7"/>
    </row>
    <row r="1695" spans="1:10" s="190" customFormat="1" x14ac:dyDescent="0.25">
      <c r="A1695" s="6"/>
      <c r="B1695" s="8"/>
      <c r="C1695" s="8"/>
      <c r="D1695" s="11"/>
      <c r="E1695" s="11"/>
      <c r="F1695" s="22"/>
      <c r="G1695" s="22"/>
      <c r="H1695" s="53"/>
      <c r="I1695" s="7"/>
      <c r="J1695" s="7"/>
    </row>
    <row r="1696" spans="1:10" s="190" customFormat="1" x14ac:dyDescent="0.25">
      <c r="A1696" s="6"/>
      <c r="B1696" s="8"/>
      <c r="C1696" s="8"/>
      <c r="D1696" s="11"/>
      <c r="E1696" s="11"/>
      <c r="F1696" s="22"/>
      <c r="G1696" s="22"/>
      <c r="H1696" s="53"/>
      <c r="I1696" s="7"/>
      <c r="J1696" s="7"/>
    </row>
    <row r="1697" spans="1:10" s="190" customFormat="1" x14ac:dyDescent="0.25">
      <c r="A1697" s="6"/>
      <c r="B1697" s="8"/>
      <c r="C1697" s="8"/>
      <c r="D1697" s="11"/>
      <c r="E1697" s="11"/>
      <c r="F1697" s="22"/>
      <c r="G1697" s="22"/>
      <c r="H1697" s="53"/>
      <c r="I1697" s="7"/>
      <c r="J1697" s="7"/>
    </row>
    <row r="1698" spans="1:10" s="190" customFormat="1" x14ac:dyDescent="0.25">
      <c r="A1698" s="6"/>
      <c r="B1698" s="8"/>
      <c r="C1698" s="8"/>
      <c r="D1698" s="11"/>
      <c r="E1698" s="11"/>
      <c r="F1698" s="22"/>
      <c r="G1698" s="22"/>
      <c r="H1698" s="53"/>
      <c r="I1698" s="7"/>
      <c r="J1698" s="7"/>
    </row>
    <row r="1699" spans="1:10" s="190" customFormat="1" x14ac:dyDescent="0.25">
      <c r="A1699" s="6"/>
      <c r="B1699" s="8"/>
      <c r="C1699" s="8"/>
      <c r="D1699" s="11"/>
      <c r="E1699" s="11"/>
      <c r="F1699" s="22"/>
      <c r="G1699" s="22"/>
      <c r="H1699" s="53"/>
      <c r="I1699" s="7"/>
      <c r="J1699" s="7"/>
    </row>
    <row r="1700" spans="1:10" s="190" customFormat="1" x14ac:dyDescent="0.25">
      <c r="A1700" s="6"/>
      <c r="B1700" s="8"/>
      <c r="C1700" s="8"/>
      <c r="D1700" s="11"/>
      <c r="E1700" s="11"/>
      <c r="F1700" s="22"/>
      <c r="G1700" s="22"/>
      <c r="H1700" s="53"/>
      <c r="I1700" s="7"/>
      <c r="J1700" s="7"/>
    </row>
    <row r="1701" spans="1:10" s="190" customFormat="1" x14ac:dyDescent="0.25">
      <c r="A1701" s="6"/>
      <c r="B1701" s="8"/>
      <c r="C1701" s="8"/>
      <c r="D1701" s="11"/>
      <c r="E1701" s="11"/>
      <c r="F1701" s="22"/>
      <c r="G1701" s="22"/>
      <c r="H1701" s="53"/>
      <c r="I1701" s="7"/>
      <c r="J1701" s="7"/>
    </row>
    <row r="1702" spans="1:10" s="190" customFormat="1" x14ac:dyDescent="0.25">
      <c r="A1702" s="6"/>
      <c r="B1702" s="8"/>
      <c r="C1702" s="8"/>
      <c r="D1702" s="11"/>
      <c r="E1702" s="11"/>
      <c r="F1702" s="22"/>
      <c r="G1702" s="22"/>
      <c r="H1702" s="53"/>
      <c r="I1702" s="7"/>
      <c r="J1702" s="7"/>
    </row>
    <row r="1703" spans="1:10" s="190" customFormat="1" x14ac:dyDescent="0.25">
      <c r="A1703" s="6"/>
      <c r="B1703" s="8"/>
      <c r="C1703" s="8"/>
      <c r="D1703" s="11"/>
      <c r="E1703" s="11"/>
      <c r="F1703" s="22"/>
      <c r="G1703" s="22"/>
      <c r="H1703" s="53"/>
      <c r="I1703" s="7"/>
      <c r="J1703" s="7"/>
    </row>
    <row r="1704" spans="1:10" s="190" customFormat="1" x14ac:dyDescent="0.25">
      <c r="A1704" s="6"/>
      <c r="B1704" s="8"/>
      <c r="C1704" s="8"/>
      <c r="D1704" s="11"/>
      <c r="E1704" s="11"/>
      <c r="F1704" s="22"/>
      <c r="G1704" s="22"/>
      <c r="H1704" s="53"/>
      <c r="I1704" s="7"/>
      <c r="J1704" s="7"/>
    </row>
    <row r="1705" spans="1:10" s="190" customFormat="1" x14ac:dyDescent="0.25">
      <c r="A1705" s="6"/>
      <c r="B1705" s="8"/>
      <c r="C1705" s="8"/>
      <c r="D1705" s="11"/>
      <c r="E1705" s="11"/>
      <c r="F1705" s="22"/>
      <c r="G1705" s="22"/>
      <c r="H1705" s="53"/>
      <c r="I1705" s="7"/>
      <c r="J1705" s="7"/>
    </row>
    <row r="1706" spans="1:10" s="190" customFormat="1" x14ac:dyDescent="0.25">
      <c r="A1706" s="6"/>
      <c r="B1706" s="8"/>
      <c r="C1706" s="8"/>
      <c r="D1706" s="11"/>
      <c r="E1706" s="11"/>
      <c r="F1706" s="22"/>
      <c r="G1706" s="22"/>
      <c r="H1706" s="53"/>
      <c r="I1706" s="7"/>
      <c r="J1706" s="7"/>
    </row>
    <row r="1707" spans="1:10" s="190" customFormat="1" x14ac:dyDescent="0.25">
      <c r="A1707" s="6"/>
      <c r="B1707" s="8"/>
      <c r="C1707" s="8"/>
      <c r="D1707" s="11"/>
      <c r="E1707" s="11"/>
      <c r="F1707" s="22"/>
      <c r="G1707" s="22"/>
      <c r="H1707" s="53"/>
      <c r="I1707" s="7"/>
      <c r="J1707" s="7"/>
    </row>
    <row r="1708" spans="1:10" s="190" customFormat="1" x14ac:dyDescent="0.25">
      <c r="A1708" s="6"/>
      <c r="B1708" s="8"/>
      <c r="C1708" s="8"/>
      <c r="D1708" s="11"/>
      <c r="E1708" s="11"/>
      <c r="F1708" s="22"/>
      <c r="G1708" s="22"/>
      <c r="H1708" s="53"/>
      <c r="I1708" s="7"/>
      <c r="J1708" s="7"/>
    </row>
    <row r="1709" spans="1:10" s="190" customFormat="1" x14ac:dyDescent="0.25">
      <c r="A1709" s="6"/>
      <c r="B1709" s="8"/>
      <c r="C1709" s="8"/>
      <c r="D1709" s="11"/>
      <c r="E1709" s="11"/>
      <c r="F1709" s="22"/>
      <c r="G1709" s="22"/>
      <c r="H1709" s="53"/>
      <c r="I1709" s="7"/>
      <c r="J1709" s="7"/>
    </row>
    <row r="1710" spans="1:10" s="190" customFormat="1" x14ac:dyDescent="0.25">
      <c r="A1710" s="6"/>
      <c r="B1710" s="8"/>
      <c r="C1710" s="8"/>
      <c r="D1710" s="11"/>
      <c r="E1710" s="11"/>
      <c r="F1710" s="22"/>
      <c r="G1710" s="22"/>
      <c r="H1710" s="53"/>
      <c r="I1710" s="7"/>
      <c r="J1710" s="7"/>
    </row>
    <row r="1711" spans="1:10" s="190" customFormat="1" x14ac:dyDescent="0.25">
      <c r="A1711" s="6"/>
      <c r="B1711" s="8"/>
      <c r="C1711" s="8"/>
      <c r="D1711" s="11"/>
      <c r="E1711" s="11"/>
      <c r="F1711" s="22"/>
      <c r="G1711" s="22"/>
      <c r="H1711" s="53"/>
      <c r="I1711" s="7"/>
      <c r="J1711" s="7"/>
    </row>
    <row r="1712" spans="1:10" s="190" customFormat="1" x14ac:dyDescent="0.25">
      <c r="A1712" s="6"/>
      <c r="B1712" s="8"/>
      <c r="C1712" s="8"/>
      <c r="D1712" s="11"/>
      <c r="E1712" s="11"/>
      <c r="F1712" s="22"/>
      <c r="G1712" s="22"/>
      <c r="H1712" s="53"/>
      <c r="I1712" s="7"/>
      <c r="J1712" s="7"/>
    </row>
    <row r="1713" spans="1:10" s="190" customFormat="1" x14ac:dyDescent="0.25">
      <c r="A1713" s="6"/>
      <c r="B1713" s="8"/>
      <c r="C1713" s="8"/>
      <c r="D1713" s="11"/>
      <c r="E1713" s="11"/>
      <c r="F1713" s="22"/>
      <c r="G1713" s="22"/>
      <c r="H1713" s="53"/>
      <c r="I1713" s="7"/>
      <c r="J1713" s="7"/>
    </row>
    <row r="1714" spans="1:10" s="190" customFormat="1" x14ac:dyDescent="0.25">
      <c r="A1714" s="6"/>
      <c r="B1714" s="8"/>
      <c r="C1714" s="8"/>
      <c r="D1714" s="11"/>
      <c r="E1714" s="11"/>
      <c r="F1714" s="22"/>
      <c r="G1714" s="22"/>
      <c r="H1714" s="53"/>
      <c r="I1714" s="7"/>
      <c r="J1714" s="7"/>
    </row>
    <row r="1715" spans="1:10" s="190" customFormat="1" x14ac:dyDescent="0.25">
      <c r="A1715" s="6"/>
      <c r="B1715" s="8"/>
      <c r="C1715" s="8"/>
      <c r="D1715" s="11"/>
      <c r="E1715" s="11"/>
      <c r="F1715" s="22"/>
      <c r="G1715" s="22"/>
      <c r="H1715" s="53"/>
      <c r="I1715" s="7"/>
      <c r="J1715" s="7"/>
    </row>
    <row r="1716" spans="1:10" s="190" customFormat="1" x14ac:dyDescent="0.25">
      <c r="A1716" s="6"/>
      <c r="B1716" s="8"/>
      <c r="C1716" s="8"/>
      <c r="D1716" s="11"/>
      <c r="E1716" s="11"/>
      <c r="F1716" s="22"/>
      <c r="G1716" s="22"/>
      <c r="H1716" s="53"/>
      <c r="I1716" s="7"/>
      <c r="J1716" s="7"/>
    </row>
    <row r="1717" spans="1:10" s="190" customFormat="1" x14ac:dyDescent="0.25">
      <c r="A1717" s="6"/>
      <c r="B1717" s="8"/>
      <c r="C1717" s="8"/>
      <c r="D1717" s="11"/>
      <c r="E1717" s="11"/>
      <c r="F1717" s="22"/>
      <c r="G1717" s="22"/>
      <c r="H1717" s="53"/>
      <c r="I1717" s="7"/>
      <c r="J1717" s="7"/>
    </row>
    <row r="1718" spans="1:10" s="190" customFormat="1" x14ac:dyDescent="0.25">
      <c r="A1718" s="6"/>
      <c r="B1718" s="8"/>
      <c r="C1718" s="8"/>
      <c r="D1718" s="11"/>
      <c r="E1718" s="11"/>
      <c r="F1718" s="22"/>
      <c r="G1718" s="22"/>
      <c r="H1718" s="53"/>
      <c r="I1718" s="7"/>
      <c r="J1718" s="7"/>
    </row>
    <row r="1719" spans="1:10" s="190" customFormat="1" x14ac:dyDescent="0.25">
      <c r="A1719" s="6"/>
      <c r="B1719" s="8"/>
      <c r="C1719" s="8"/>
      <c r="D1719" s="11"/>
      <c r="E1719" s="11"/>
      <c r="F1719" s="22"/>
      <c r="G1719" s="22"/>
      <c r="H1719" s="53"/>
      <c r="I1719" s="7"/>
      <c r="J1719" s="7"/>
    </row>
    <row r="1720" spans="1:10" s="190" customFormat="1" x14ac:dyDescent="0.25">
      <c r="A1720" s="6"/>
      <c r="B1720" s="8"/>
      <c r="C1720" s="8"/>
      <c r="D1720" s="11"/>
      <c r="E1720" s="11"/>
      <c r="F1720" s="22"/>
      <c r="G1720" s="22"/>
      <c r="H1720" s="53"/>
      <c r="I1720" s="7"/>
      <c r="J1720" s="7"/>
    </row>
    <row r="1721" spans="1:10" s="190" customFormat="1" x14ac:dyDescent="0.25">
      <c r="A1721" s="6"/>
      <c r="B1721" s="8"/>
      <c r="C1721" s="8"/>
      <c r="D1721" s="11"/>
      <c r="E1721" s="11"/>
      <c r="F1721" s="22"/>
      <c r="G1721" s="22"/>
      <c r="H1721" s="53"/>
      <c r="I1721" s="7"/>
      <c r="J1721" s="7"/>
    </row>
    <row r="1722" spans="1:10" s="190" customFormat="1" x14ac:dyDescent="0.25">
      <c r="A1722" s="6"/>
      <c r="B1722" s="8"/>
      <c r="C1722" s="8"/>
      <c r="D1722" s="11"/>
      <c r="E1722" s="11"/>
      <c r="F1722" s="22"/>
      <c r="G1722" s="22"/>
      <c r="H1722" s="53"/>
      <c r="I1722" s="7"/>
      <c r="J1722" s="7"/>
    </row>
    <row r="1723" spans="1:10" s="190" customFormat="1" x14ac:dyDescent="0.25">
      <c r="A1723" s="6"/>
      <c r="B1723" s="8"/>
      <c r="C1723" s="8"/>
      <c r="D1723" s="11"/>
      <c r="E1723" s="11"/>
      <c r="F1723" s="22"/>
      <c r="G1723" s="22"/>
      <c r="H1723" s="53"/>
      <c r="I1723" s="7"/>
      <c r="J1723" s="7"/>
    </row>
    <row r="1724" spans="1:10" s="190" customFormat="1" x14ac:dyDescent="0.25">
      <c r="A1724" s="6"/>
      <c r="B1724" s="8"/>
      <c r="C1724" s="8"/>
      <c r="D1724" s="11"/>
      <c r="E1724" s="11"/>
      <c r="F1724" s="22"/>
      <c r="G1724" s="22"/>
      <c r="H1724" s="53"/>
      <c r="I1724" s="7"/>
      <c r="J1724" s="7"/>
    </row>
    <row r="1725" spans="1:10" s="190" customFormat="1" x14ac:dyDescent="0.25">
      <c r="A1725" s="6"/>
      <c r="B1725" s="8"/>
      <c r="C1725" s="8"/>
      <c r="D1725" s="11"/>
      <c r="E1725" s="11"/>
      <c r="F1725" s="22"/>
      <c r="G1725" s="22"/>
      <c r="H1725" s="53"/>
      <c r="I1725" s="7"/>
      <c r="J1725" s="7"/>
    </row>
    <row r="1726" spans="1:10" s="190" customFormat="1" x14ac:dyDescent="0.25">
      <c r="A1726" s="6"/>
      <c r="B1726" s="8"/>
      <c r="C1726" s="8"/>
      <c r="D1726" s="11"/>
      <c r="E1726" s="11"/>
      <c r="F1726" s="22"/>
      <c r="G1726" s="22"/>
      <c r="H1726" s="53"/>
      <c r="I1726" s="7"/>
      <c r="J1726" s="7"/>
    </row>
    <row r="1727" spans="1:10" s="190" customFormat="1" x14ac:dyDescent="0.25">
      <c r="A1727" s="6"/>
      <c r="B1727" s="8"/>
      <c r="C1727" s="8"/>
      <c r="D1727" s="11"/>
      <c r="E1727" s="11"/>
      <c r="F1727" s="22"/>
      <c r="G1727" s="22"/>
      <c r="H1727" s="53"/>
      <c r="I1727" s="7"/>
      <c r="J1727" s="7"/>
    </row>
    <row r="1728" spans="1:10" s="190" customFormat="1" x14ac:dyDescent="0.25">
      <c r="A1728" s="6"/>
      <c r="B1728" s="8"/>
      <c r="C1728" s="8"/>
      <c r="D1728" s="11"/>
      <c r="E1728" s="11"/>
      <c r="F1728" s="22"/>
      <c r="G1728" s="22"/>
      <c r="H1728" s="53"/>
      <c r="I1728" s="7"/>
      <c r="J1728" s="7"/>
    </row>
    <row r="1729" spans="1:10" s="190" customFormat="1" x14ac:dyDescent="0.25">
      <c r="A1729" s="6"/>
      <c r="B1729" s="8"/>
      <c r="C1729" s="8"/>
      <c r="D1729" s="11"/>
      <c r="E1729" s="11"/>
      <c r="F1729" s="22"/>
      <c r="G1729" s="22"/>
      <c r="H1729" s="53"/>
      <c r="I1729" s="7"/>
      <c r="J1729" s="7"/>
    </row>
    <row r="1730" spans="1:10" s="190" customFormat="1" x14ac:dyDescent="0.25">
      <c r="A1730" s="6"/>
      <c r="B1730" s="8"/>
      <c r="C1730" s="8"/>
      <c r="D1730" s="11"/>
      <c r="E1730" s="11"/>
      <c r="F1730" s="22"/>
      <c r="G1730" s="22"/>
      <c r="H1730" s="53"/>
      <c r="I1730" s="7"/>
      <c r="J1730" s="7"/>
    </row>
    <row r="1731" spans="1:10" s="190" customFormat="1" x14ac:dyDescent="0.25">
      <c r="A1731" s="6"/>
      <c r="B1731" s="8"/>
      <c r="C1731" s="8"/>
      <c r="D1731" s="11"/>
      <c r="E1731" s="11"/>
      <c r="F1731" s="22"/>
      <c r="G1731" s="22"/>
      <c r="H1731" s="53"/>
      <c r="I1731" s="7"/>
      <c r="J1731" s="7"/>
    </row>
    <row r="1732" spans="1:10" s="190" customFormat="1" x14ac:dyDescent="0.25">
      <c r="A1732" s="6"/>
      <c r="B1732" s="8"/>
      <c r="C1732" s="8"/>
      <c r="D1732" s="11"/>
      <c r="E1732" s="11"/>
      <c r="F1732" s="22"/>
      <c r="G1732" s="22"/>
      <c r="H1732" s="53"/>
      <c r="I1732" s="7"/>
      <c r="J1732" s="7"/>
    </row>
    <row r="1733" spans="1:10" s="190" customFormat="1" x14ac:dyDescent="0.25">
      <c r="A1733" s="6"/>
      <c r="B1733" s="8"/>
      <c r="C1733" s="8"/>
      <c r="D1733" s="11"/>
      <c r="E1733" s="11"/>
      <c r="F1733" s="22"/>
      <c r="G1733" s="22"/>
      <c r="H1733" s="53"/>
      <c r="I1733" s="7"/>
      <c r="J1733" s="7"/>
    </row>
    <row r="1734" spans="1:10" s="190" customFormat="1" x14ac:dyDescent="0.25">
      <c r="A1734" s="6"/>
      <c r="B1734" s="8"/>
      <c r="C1734" s="8"/>
      <c r="D1734" s="11"/>
      <c r="E1734" s="11"/>
      <c r="F1734" s="22"/>
      <c r="G1734" s="22"/>
      <c r="H1734" s="53"/>
      <c r="I1734" s="7"/>
      <c r="J1734" s="7"/>
    </row>
    <row r="1735" spans="1:10" s="190" customFormat="1" x14ac:dyDescent="0.25">
      <c r="A1735" s="6"/>
      <c r="B1735" s="8"/>
      <c r="C1735" s="8"/>
      <c r="D1735" s="11"/>
      <c r="E1735" s="11"/>
      <c r="F1735" s="22"/>
      <c r="G1735" s="22"/>
      <c r="H1735" s="53"/>
      <c r="I1735" s="7"/>
      <c r="J1735" s="7"/>
    </row>
    <row r="1736" spans="1:10" s="190" customFormat="1" x14ac:dyDescent="0.25">
      <c r="A1736" s="6"/>
      <c r="B1736" s="8"/>
      <c r="C1736" s="8"/>
      <c r="D1736" s="11"/>
      <c r="E1736" s="11"/>
      <c r="F1736" s="22"/>
      <c r="G1736" s="22"/>
      <c r="H1736" s="53"/>
      <c r="I1736" s="7"/>
      <c r="J1736" s="7"/>
    </row>
    <row r="1737" spans="1:10" s="190" customFormat="1" x14ac:dyDescent="0.25">
      <c r="A1737" s="6"/>
      <c r="B1737" s="8"/>
      <c r="C1737" s="8"/>
      <c r="D1737" s="11"/>
      <c r="E1737" s="11"/>
      <c r="F1737" s="22"/>
      <c r="G1737" s="22"/>
      <c r="H1737" s="53"/>
      <c r="I1737" s="7"/>
      <c r="J1737" s="7"/>
    </row>
    <row r="1738" spans="1:10" s="190" customFormat="1" x14ac:dyDescent="0.25">
      <c r="A1738" s="6"/>
      <c r="B1738" s="8"/>
      <c r="C1738" s="8"/>
      <c r="D1738" s="11"/>
      <c r="E1738" s="11"/>
      <c r="F1738" s="22"/>
      <c r="G1738" s="22"/>
      <c r="H1738" s="53"/>
      <c r="I1738" s="7"/>
      <c r="J1738" s="7"/>
    </row>
    <row r="1739" spans="1:10" s="190" customFormat="1" x14ac:dyDescent="0.25">
      <c r="A1739" s="6"/>
      <c r="B1739" s="8"/>
      <c r="C1739" s="8"/>
      <c r="D1739" s="11"/>
      <c r="E1739" s="11"/>
      <c r="F1739" s="22"/>
      <c r="G1739" s="22"/>
      <c r="H1739" s="53"/>
      <c r="I1739" s="7"/>
      <c r="J1739" s="7"/>
    </row>
    <row r="1740" spans="1:10" s="190" customFormat="1" x14ac:dyDescent="0.25">
      <c r="A1740" s="6"/>
      <c r="B1740" s="8"/>
      <c r="C1740" s="8"/>
      <c r="D1740" s="11"/>
      <c r="E1740" s="11"/>
      <c r="F1740" s="22"/>
      <c r="G1740" s="22"/>
      <c r="H1740" s="53"/>
      <c r="I1740" s="7"/>
      <c r="J1740" s="7"/>
    </row>
    <row r="1741" spans="1:10" s="190" customFormat="1" x14ac:dyDescent="0.25">
      <c r="A1741" s="6"/>
      <c r="B1741" s="8"/>
      <c r="C1741" s="8"/>
      <c r="D1741" s="11"/>
      <c r="E1741" s="11"/>
      <c r="F1741" s="22"/>
      <c r="G1741" s="22"/>
      <c r="H1741" s="53"/>
      <c r="I1741" s="7"/>
      <c r="J1741" s="7"/>
    </row>
    <row r="1742" spans="1:10" s="190" customFormat="1" x14ac:dyDescent="0.25">
      <c r="A1742" s="6"/>
      <c r="B1742" s="8"/>
      <c r="C1742" s="8"/>
      <c r="D1742" s="11"/>
      <c r="E1742" s="11"/>
      <c r="F1742" s="22"/>
      <c r="G1742" s="22"/>
      <c r="H1742" s="53"/>
      <c r="I1742" s="7"/>
      <c r="J1742" s="7"/>
    </row>
    <row r="1743" spans="1:10" s="190" customFormat="1" x14ac:dyDescent="0.25">
      <c r="A1743" s="6"/>
      <c r="B1743" s="8"/>
      <c r="C1743" s="8"/>
      <c r="D1743" s="11"/>
      <c r="E1743" s="11"/>
      <c r="F1743" s="22"/>
      <c r="G1743" s="22"/>
      <c r="H1743" s="53"/>
      <c r="I1743" s="7"/>
      <c r="J1743" s="7"/>
    </row>
    <row r="1744" spans="1:10" s="190" customFormat="1" x14ac:dyDescent="0.25">
      <c r="A1744" s="6"/>
      <c r="B1744" s="8"/>
      <c r="C1744" s="8"/>
      <c r="D1744" s="11"/>
      <c r="E1744" s="11"/>
      <c r="F1744" s="22"/>
      <c r="G1744" s="22"/>
      <c r="H1744" s="53"/>
      <c r="I1744" s="7"/>
      <c r="J1744" s="7"/>
    </row>
    <row r="1745" spans="1:10" s="190" customFormat="1" x14ac:dyDescent="0.25">
      <c r="A1745" s="6"/>
      <c r="B1745" s="8"/>
      <c r="C1745" s="8"/>
      <c r="D1745" s="11"/>
      <c r="E1745" s="11"/>
      <c r="F1745" s="22"/>
      <c r="G1745" s="22"/>
      <c r="H1745" s="53"/>
      <c r="I1745" s="7"/>
      <c r="J1745" s="7"/>
    </row>
    <row r="1746" spans="1:10" s="190" customFormat="1" x14ac:dyDescent="0.25">
      <c r="A1746" s="6"/>
      <c r="B1746" s="8"/>
      <c r="C1746" s="8"/>
      <c r="D1746" s="11"/>
      <c r="E1746" s="11"/>
      <c r="F1746" s="22"/>
      <c r="G1746" s="22"/>
      <c r="H1746" s="53"/>
      <c r="I1746" s="7"/>
      <c r="J1746" s="7"/>
    </row>
    <row r="1747" spans="1:10" s="190" customFormat="1" x14ac:dyDescent="0.25">
      <c r="A1747" s="6"/>
      <c r="B1747" s="8"/>
      <c r="C1747" s="8"/>
      <c r="D1747" s="11"/>
      <c r="E1747" s="11"/>
      <c r="F1747" s="22"/>
      <c r="G1747" s="22"/>
      <c r="H1747" s="53"/>
      <c r="I1747" s="7"/>
      <c r="J1747" s="7"/>
    </row>
    <row r="1748" spans="1:10" s="190" customFormat="1" x14ac:dyDescent="0.25">
      <c r="A1748" s="6"/>
      <c r="B1748" s="8"/>
      <c r="C1748" s="8"/>
      <c r="D1748" s="11"/>
      <c r="E1748" s="11"/>
      <c r="F1748" s="22"/>
      <c r="G1748" s="22"/>
      <c r="H1748" s="53"/>
      <c r="I1748" s="7"/>
      <c r="J1748" s="7"/>
    </row>
    <row r="1749" spans="1:10" s="190" customFormat="1" x14ac:dyDescent="0.25">
      <c r="A1749" s="6"/>
      <c r="B1749" s="8"/>
      <c r="C1749" s="8"/>
      <c r="D1749" s="11"/>
      <c r="E1749" s="11"/>
      <c r="F1749" s="22"/>
      <c r="G1749" s="22"/>
      <c r="H1749" s="53"/>
      <c r="I1749" s="7"/>
      <c r="J1749" s="7"/>
    </row>
    <row r="1750" spans="1:10" s="190" customFormat="1" x14ac:dyDescent="0.25">
      <c r="A1750" s="6"/>
      <c r="B1750" s="8"/>
      <c r="C1750" s="8"/>
      <c r="D1750" s="11"/>
      <c r="E1750" s="11"/>
      <c r="F1750" s="22"/>
      <c r="G1750" s="22"/>
      <c r="H1750" s="53"/>
      <c r="I1750" s="7"/>
      <c r="J1750" s="7"/>
    </row>
    <row r="1751" spans="1:10" s="190" customFormat="1" x14ac:dyDescent="0.25">
      <c r="A1751" s="6"/>
      <c r="B1751" s="8"/>
      <c r="C1751" s="8"/>
      <c r="D1751" s="11"/>
      <c r="E1751" s="11"/>
      <c r="F1751" s="22"/>
      <c r="G1751" s="22"/>
      <c r="H1751" s="53"/>
      <c r="I1751" s="7"/>
      <c r="J1751" s="7"/>
    </row>
    <row r="1752" spans="1:10" s="190" customFormat="1" x14ac:dyDescent="0.25">
      <c r="A1752" s="6"/>
      <c r="B1752" s="8"/>
      <c r="C1752" s="8"/>
      <c r="D1752" s="11"/>
      <c r="E1752" s="11"/>
      <c r="F1752" s="22"/>
      <c r="G1752" s="22"/>
      <c r="H1752" s="53"/>
      <c r="I1752" s="7"/>
      <c r="J1752" s="7"/>
    </row>
    <row r="1753" spans="1:10" s="190" customFormat="1" x14ac:dyDescent="0.25">
      <c r="A1753" s="6"/>
      <c r="B1753" s="8"/>
      <c r="C1753" s="8"/>
      <c r="D1753" s="11"/>
      <c r="E1753" s="11"/>
      <c r="F1753" s="22"/>
      <c r="G1753" s="22"/>
      <c r="H1753" s="53"/>
      <c r="I1753" s="7"/>
      <c r="J1753" s="7"/>
    </row>
    <row r="1754" spans="1:10" s="190" customFormat="1" x14ac:dyDescent="0.25">
      <c r="A1754" s="6"/>
      <c r="B1754" s="8"/>
      <c r="C1754" s="8"/>
      <c r="D1754" s="11"/>
      <c r="E1754" s="11"/>
      <c r="F1754" s="22"/>
      <c r="G1754" s="22"/>
      <c r="H1754" s="53"/>
      <c r="I1754" s="7"/>
      <c r="J1754" s="7"/>
    </row>
    <row r="1755" spans="1:10" s="190" customFormat="1" x14ac:dyDescent="0.25">
      <c r="A1755" s="6"/>
      <c r="B1755" s="8"/>
      <c r="C1755" s="8"/>
      <c r="D1755" s="11"/>
      <c r="E1755" s="11"/>
      <c r="F1755" s="22"/>
      <c r="G1755" s="22"/>
      <c r="H1755" s="53"/>
      <c r="I1755" s="7"/>
      <c r="J1755" s="7"/>
    </row>
    <row r="1756" spans="1:10" s="190" customFormat="1" x14ac:dyDescent="0.25">
      <c r="A1756" s="6"/>
      <c r="B1756" s="8"/>
      <c r="C1756" s="8"/>
      <c r="D1756" s="11"/>
      <c r="E1756" s="11"/>
      <c r="F1756" s="22"/>
      <c r="G1756" s="22"/>
      <c r="H1756" s="53"/>
      <c r="I1756" s="7"/>
      <c r="J1756" s="7"/>
    </row>
    <row r="1757" spans="1:10" s="190" customFormat="1" x14ac:dyDescent="0.25">
      <c r="A1757" s="6"/>
      <c r="B1757" s="8"/>
      <c r="C1757" s="8"/>
      <c r="D1757" s="11"/>
      <c r="E1757" s="11"/>
      <c r="F1757" s="22"/>
      <c r="G1757" s="22"/>
      <c r="H1757" s="53"/>
      <c r="I1757" s="7"/>
      <c r="J1757" s="7"/>
    </row>
    <row r="1758" spans="1:10" s="190" customFormat="1" x14ac:dyDescent="0.25">
      <c r="A1758" s="6"/>
      <c r="B1758" s="8"/>
      <c r="C1758" s="8"/>
      <c r="D1758" s="11"/>
      <c r="E1758" s="11"/>
      <c r="F1758" s="22"/>
      <c r="G1758" s="22"/>
      <c r="H1758" s="53"/>
      <c r="I1758" s="7"/>
      <c r="J1758" s="7"/>
    </row>
    <row r="1759" spans="1:10" s="190" customFormat="1" x14ac:dyDescent="0.25">
      <c r="A1759" s="6"/>
      <c r="B1759" s="8"/>
      <c r="C1759" s="8"/>
      <c r="D1759" s="11"/>
      <c r="E1759" s="11"/>
      <c r="F1759" s="22"/>
      <c r="G1759" s="22"/>
      <c r="H1759" s="53"/>
      <c r="I1759" s="7"/>
      <c r="J1759" s="7"/>
    </row>
    <row r="1760" spans="1:10" s="190" customFormat="1" x14ac:dyDescent="0.25">
      <c r="A1760" s="6"/>
      <c r="B1760" s="8"/>
      <c r="C1760" s="8"/>
      <c r="D1760" s="11"/>
      <c r="E1760" s="11"/>
      <c r="F1760" s="22"/>
      <c r="G1760" s="22"/>
      <c r="H1760" s="53"/>
      <c r="I1760" s="7"/>
      <c r="J1760" s="7"/>
    </row>
    <row r="1761" spans="1:10" s="190" customFormat="1" x14ac:dyDescent="0.25">
      <c r="A1761" s="6"/>
      <c r="B1761" s="8"/>
      <c r="C1761" s="8"/>
      <c r="D1761" s="11"/>
      <c r="E1761" s="11"/>
      <c r="F1761" s="22"/>
      <c r="G1761" s="22"/>
      <c r="H1761" s="53"/>
      <c r="I1761" s="7"/>
      <c r="J1761" s="7"/>
    </row>
    <row r="1762" spans="1:10" s="190" customFormat="1" x14ac:dyDescent="0.25">
      <c r="A1762" s="6"/>
      <c r="B1762" s="8"/>
      <c r="C1762" s="8"/>
      <c r="D1762" s="11"/>
      <c r="E1762" s="11"/>
      <c r="F1762" s="22"/>
      <c r="G1762" s="22"/>
      <c r="H1762" s="53"/>
      <c r="I1762" s="7"/>
      <c r="J1762" s="7"/>
    </row>
    <row r="1763" spans="1:10" s="190" customFormat="1" x14ac:dyDescent="0.25">
      <c r="A1763" s="6"/>
      <c r="B1763" s="8"/>
      <c r="C1763" s="8"/>
      <c r="D1763" s="11"/>
      <c r="E1763" s="11"/>
      <c r="F1763" s="22"/>
      <c r="G1763" s="22"/>
      <c r="H1763" s="53"/>
      <c r="I1763" s="7"/>
      <c r="J1763" s="7"/>
    </row>
    <row r="1764" spans="1:10" s="190" customFormat="1" x14ac:dyDescent="0.25">
      <c r="A1764" s="6"/>
      <c r="B1764" s="8"/>
      <c r="C1764" s="8"/>
      <c r="D1764" s="11"/>
      <c r="E1764" s="11"/>
      <c r="F1764" s="22"/>
      <c r="G1764" s="22"/>
      <c r="H1764" s="53"/>
      <c r="I1764" s="7"/>
      <c r="J1764" s="7"/>
    </row>
    <row r="1765" spans="1:10" s="190" customFormat="1" x14ac:dyDescent="0.25">
      <c r="A1765" s="6"/>
      <c r="B1765" s="8"/>
      <c r="C1765" s="8"/>
      <c r="D1765" s="11"/>
      <c r="E1765" s="11"/>
      <c r="F1765" s="22"/>
      <c r="G1765" s="22"/>
      <c r="H1765" s="53"/>
      <c r="I1765" s="7"/>
      <c r="J1765" s="7"/>
    </row>
    <row r="1766" spans="1:10" s="190" customFormat="1" x14ac:dyDescent="0.25">
      <c r="A1766" s="6"/>
      <c r="B1766" s="8"/>
      <c r="C1766" s="8"/>
      <c r="D1766" s="11"/>
      <c r="E1766" s="11"/>
      <c r="F1766" s="22"/>
      <c r="G1766" s="22"/>
      <c r="H1766" s="53"/>
      <c r="I1766" s="7"/>
      <c r="J1766" s="7"/>
    </row>
    <row r="1767" spans="1:10" s="190" customFormat="1" x14ac:dyDescent="0.25">
      <c r="A1767" s="6"/>
      <c r="B1767" s="8"/>
      <c r="C1767" s="8"/>
      <c r="D1767" s="11"/>
      <c r="E1767" s="11"/>
      <c r="F1767" s="22"/>
      <c r="G1767" s="22"/>
      <c r="H1767" s="53"/>
      <c r="I1767" s="7"/>
      <c r="J1767" s="7"/>
    </row>
    <row r="1768" spans="1:10" s="190" customFormat="1" x14ac:dyDescent="0.25">
      <c r="A1768" s="6"/>
      <c r="B1768" s="8"/>
      <c r="C1768" s="8"/>
      <c r="D1768" s="11"/>
      <c r="E1768" s="11"/>
      <c r="F1768" s="22"/>
      <c r="G1768" s="22"/>
      <c r="H1768" s="53"/>
      <c r="I1768" s="7"/>
      <c r="J1768" s="7"/>
    </row>
    <row r="1769" spans="1:10" s="190" customFormat="1" x14ac:dyDescent="0.25">
      <c r="A1769" s="6"/>
      <c r="B1769" s="8"/>
      <c r="C1769" s="8"/>
      <c r="D1769" s="11"/>
      <c r="E1769" s="11"/>
      <c r="F1769" s="22"/>
      <c r="G1769" s="22"/>
      <c r="H1769" s="53"/>
      <c r="I1769" s="7"/>
      <c r="J1769" s="7"/>
    </row>
    <row r="1770" spans="1:10" s="190" customFormat="1" x14ac:dyDescent="0.25">
      <c r="A1770" s="6"/>
      <c r="B1770" s="8"/>
      <c r="C1770" s="8"/>
      <c r="D1770" s="11"/>
      <c r="E1770" s="11"/>
      <c r="F1770" s="22"/>
      <c r="G1770" s="22"/>
      <c r="H1770" s="53"/>
      <c r="I1770" s="7"/>
      <c r="J1770" s="7"/>
    </row>
    <row r="1771" spans="1:10" s="190" customFormat="1" x14ac:dyDescent="0.25">
      <c r="A1771" s="6"/>
      <c r="B1771" s="8"/>
      <c r="C1771" s="8"/>
      <c r="D1771" s="11"/>
      <c r="E1771" s="11"/>
      <c r="F1771" s="22"/>
      <c r="G1771" s="22"/>
      <c r="H1771" s="53"/>
      <c r="I1771" s="7"/>
      <c r="J1771" s="7"/>
    </row>
    <row r="1772" spans="1:10" s="190" customFormat="1" x14ac:dyDescent="0.25">
      <c r="A1772" s="6"/>
      <c r="B1772" s="8"/>
      <c r="C1772" s="8"/>
      <c r="D1772" s="11"/>
      <c r="E1772" s="11"/>
      <c r="F1772" s="22"/>
      <c r="G1772" s="22"/>
      <c r="H1772" s="53"/>
      <c r="I1772" s="7"/>
      <c r="J1772" s="7"/>
    </row>
    <row r="1773" spans="1:10" s="190" customFormat="1" x14ac:dyDescent="0.25">
      <c r="A1773" s="6"/>
      <c r="B1773" s="8"/>
      <c r="C1773" s="8"/>
      <c r="D1773" s="11"/>
      <c r="E1773" s="11"/>
      <c r="F1773" s="22"/>
      <c r="G1773" s="22"/>
      <c r="H1773" s="53"/>
      <c r="I1773" s="7"/>
      <c r="J1773" s="7"/>
    </row>
    <row r="1774" spans="1:10" s="190" customFormat="1" x14ac:dyDescent="0.25">
      <c r="A1774" s="6"/>
      <c r="B1774" s="8"/>
      <c r="C1774" s="8"/>
      <c r="D1774" s="11"/>
      <c r="E1774" s="11"/>
      <c r="F1774" s="22"/>
      <c r="G1774" s="22"/>
      <c r="H1774" s="53"/>
      <c r="I1774" s="7"/>
      <c r="J1774" s="7"/>
    </row>
    <row r="1775" spans="1:10" s="190" customFormat="1" x14ac:dyDescent="0.25">
      <c r="A1775" s="6"/>
      <c r="B1775" s="8"/>
      <c r="C1775" s="8"/>
      <c r="D1775" s="11"/>
      <c r="E1775" s="11"/>
      <c r="F1775" s="22"/>
      <c r="G1775" s="22"/>
      <c r="H1775" s="53"/>
      <c r="I1775" s="7"/>
      <c r="J1775" s="7"/>
    </row>
    <row r="1776" spans="1:10" s="190" customFormat="1" x14ac:dyDescent="0.25">
      <c r="A1776" s="6"/>
      <c r="B1776" s="8"/>
      <c r="C1776" s="8"/>
      <c r="D1776" s="11"/>
      <c r="E1776" s="11"/>
      <c r="F1776" s="22"/>
      <c r="G1776" s="22"/>
      <c r="H1776" s="53"/>
      <c r="I1776" s="7"/>
      <c r="J1776" s="7"/>
    </row>
    <row r="1777" spans="1:10" s="190" customFormat="1" x14ac:dyDescent="0.25">
      <c r="A1777" s="6"/>
      <c r="B1777" s="8"/>
      <c r="C1777" s="8"/>
      <c r="D1777" s="11"/>
      <c r="E1777" s="11"/>
      <c r="F1777" s="22"/>
      <c r="G1777" s="22"/>
      <c r="H1777" s="53"/>
      <c r="I1777" s="7"/>
      <c r="J1777" s="7"/>
    </row>
    <row r="1778" spans="1:10" s="190" customFormat="1" x14ac:dyDescent="0.25">
      <c r="A1778" s="6"/>
      <c r="B1778" s="8"/>
      <c r="C1778" s="8"/>
      <c r="D1778" s="11"/>
      <c r="E1778" s="11"/>
      <c r="F1778" s="22"/>
      <c r="G1778" s="22"/>
      <c r="H1778" s="53"/>
      <c r="I1778" s="7"/>
      <c r="J1778" s="7"/>
    </row>
    <row r="1779" spans="1:10" s="190" customFormat="1" x14ac:dyDescent="0.25">
      <c r="A1779" s="6"/>
      <c r="B1779" s="8"/>
      <c r="C1779" s="8"/>
      <c r="D1779" s="11"/>
      <c r="E1779" s="11"/>
      <c r="F1779" s="22"/>
      <c r="G1779" s="22"/>
      <c r="H1779" s="53"/>
      <c r="I1779" s="7"/>
      <c r="J1779" s="7"/>
    </row>
    <row r="1780" spans="1:10" s="190" customFormat="1" x14ac:dyDescent="0.25">
      <c r="A1780" s="6"/>
      <c r="B1780" s="8"/>
      <c r="C1780" s="8"/>
      <c r="D1780" s="11"/>
      <c r="E1780" s="11"/>
      <c r="F1780" s="22"/>
      <c r="G1780" s="22"/>
      <c r="H1780" s="53"/>
      <c r="I1780" s="7"/>
      <c r="J1780" s="7"/>
    </row>
    <row r="1781" spans="1:10" s="190" customFormat="1" x14ac:dyDescent="0.25">
      <c r="A1781" s="6"/>
      <c r="B1781" s="8"/>
      <c r="C1781" s="8"/>
      <c r="D1781" s="11"/>
      <c r="E1781" s="11"/>
      <c r="F1781" s="22"/>
      <c r="G1781" s="22"/>
      <c r="H1781" s="53"/>
      <c r="I1781" s="7"/>
      <c r="J1781" s="7"/>
    </row>
    <row r="1782" spans="1:10" s="190" customFormat="1" x14ac:dyDescent="0.25">
      <c r="A1782" s="6"/>
      <c r="B1782" s="8"/>
      <c r="C1782" s="8"/>
      <c r="D1782" s="11"/>
      <c r="E1782" s="11"/>
      <c r="F1782" s="22"/>
      <c r="G1782" s="22"/>
      <c r="H1782" s="53"/>
      <c r="I1782" s="7"/>
      <c r="J1782" s="7"/>
    </row>
    <row r="1783" spans="1:10" s="190" customFormat="1" x14ac:dyDescent="0.25">
      <c r="A1783" s="6"/>
      <c r="B1783" s="8"/>
      <c r="C1783" s="8"/>
      <c r="D1783" s="11"/>
      <c r="E1783" s="11"/>
      <c r="F1783" s="22"/>
      <c r="G1783" s="22"/>
      <c r="H1783" s="53"/>
      <c r="I1783" s="7"/>
      <c r="J1783" s="7"/>
    </row>
    <row r="1784" spans="1:10" s="190" customFormat="1" x14ac:dyDescent="0.25">
      <c r="A1784" s="6"/>
      <c r="B1784" s="8"/>
      <c r="C1784" s="8"/>
      <c r="D1784" s="11"/>
      <c r="E1784" s="11"/>
      <c r="F1784" s="22"/>
      <c r="G1784" s="22"/>
      <c r="H1784" s="53"/>
      <c r="I1784" s="7"/>
      <c r="J1784" s="7"/>
    </row>
    <row r="1785" spans="1:10" s="190" customFormat="1" x14ac:dyDescent="0.25">
      <c r="A1785" s="6"/>
      <c r="B1785" s="8"/>
      <c r="C1785" s="8"/>
      <c r="D1785" s="11"/>
      <c r="E1785" s="11"/>
      <c r="F1785" s="22"/>
      <c r="G1785" s="22"/>
      <c r="H1785" s="53"/>
      <c r="I1785" s="7"/>
      <c r="J1785" s="7"/>
    </row>
    <row r="1786" spans="1:10" s="190" customFormat="1" x14ac:dyDescent="0.25">
      <c r="A1786" s="6"/>
      <c r="B1786" s="8"/>
      <c r="C1786" s="8"/>
      <c r="D1786" s="11"/>
      <c r="E1786" s="11"/>
      <c r="F1786" s="22"/>
      <c r="G1786" s="22"/>
      <c r="H1786" s="53"/>
      <c r="I1786" s="7"/>
      <c r="J1786" s="7"/>
    </row>
    <row r="1787" spans="1:10" s="190" customFormat="1" x14ac:dyDescent="0.25">
      <c r="A1787" s="6"/>
      <c r="B1787" s="8"/>
      <c r="C1787" s="8"/>
      <c r="D1787" s="11"/>
      <c r="E1787" s="11"/>
      <c r="F1787" s="22"/>
      <c r="G1787" s="22"/>
      <c r="H1787" s="53"/>
      <c r="I1787" s="7"/>
      <c r="J1787" s="7"/>
    </row>
    <row r="1788" spans="1:10" s="190" customFormat="1" x14ac:dyDescent="0.25">
      <c r="A1788" s="6"/>
      <c r="B1788" s="8"/>
      <c r="C1788" s="8"/>
      <c r="D1788" s="11"/>
      <c r="E1788" s="11"/>
      <c r="F1788" s="22"/>
      <c r="G1788" s="22"/>
      <c r="H1788" s="53"/>
      <c r="I1788" s="7"/>
      <c r="J1788" s="7"/>
    </row>
    <row r="1789" spans="1:10" s="190" customFormat="1" x14ac:dyDescent="0.25">
      <c r="A1789" s="6"/>
      <c r="B1789" s="8"/>
      <c r="C1789" s="8"/>
      <c r="D1789" s="11"/>
      <c r="E1789" s="11"/>
      <c r="F1789" s="22"/>
      <c r="G1789" s="22"/>
      <c r="H1789" s="53"/>
      <c r="I1789" s="7"/>
      <c r="J1789" s="7"/>
    </row>
    <row r="1790" spans="1:10" s="190" customFormat="1" x14ac:dyDescent="0.25">
      <c r="A1790" s="6"/>
      <c r="B1790" s="8"/>
      <c r="C1790" s="8"/>
      <c r="D1790" s="11"/>
      <c r="E1790" s="11"/>
      <c r="F1790" s="22"/>
      <c r="G1790" s="22"/>
      <c r="H1790" s="53"/>
      <c r="I1790" s="7"/>
      <c r="J1790" s="7"/>
    </row>
    <row r="1791" spans="1:10" s="190" customFormat="1" x14ac:dyDescent="0.25">
      <c r="A1791" s="6"/>
      <c r="B1791" s="8"/>
      <c r="C1791" s="8"/>
      <c r="D1791" s="11"/>
      <c r="E1791" s="11"/>
      <c r="F1791" s="22"/>
      <c r="G1791" s="22"/>
      <c r="H1791" s="53"/>
      <c r="I1791" s="7"/>
      <c r="J1791" s="7"/>
    </row>
    <row r="1792" spans="1:10" s="190" customFormat="1" x14ac:dyDescent="0.25">
      <c r="A1792" s="6"/>
      <c r="B1792" s="8"/>
      <c r="C1792" s="8"/>
      <c r="D1792" s="11"/>
      <c r="E1792" s="11"/>
      <c r="F1792" s="22"/>
      <c r="G1792" s="22"/>
      <c r="H1792" s="53"/>
      <c r="I1792" s="7"/>
      <c r="J1792" s="7"/>
    </row>
    <row r="1793" spans="1:10" s="190" customFormat="1" x14ac:dyDescent="0.25">
      <c r="A1793" s="6"/>
      <c r="B1793" s="8"/>
      <c r="C1793" s="8"/>
      <c r="D1793" s="11"/>
      <c r="E1793" s="11"/>
      <c r="F1793" s="22"/>
      <c r="G1793" s="22"/>
      <c r="H1793" s="53"/>
      <c r="I1793" s="7"/>
      <c r="J1793" s="7"/>
    </row>
    <row r="1794" spans="1:10" s="190" customFormat="1" x14ac:dyDescent="0.25">
      <c r="A1794" s="6"/>
      <c r="B1794" s="8"/>
      <c r="C1794" s="8"/>
      <c r="D1794" s="11"/>
      <c r="E1794" s="11"/>
      <c r="F1794" s="22"/>
      <c r="G1794" s="22"/>
      <c r="H1794" s="53"/>
      <c r="I1794" s="7"/>
      <c r="J1794" s="7"/>
    </row>
    <row r="1795" spans="1:10" s="190" customFormat="1" x14ac:dyDescent="0.25">
      <c r="A1795" s="6"/>
      <c r="B1795" s="8"/>
      <c r="C1795" s="8"/>
      <c r="D1795" s="11"/>
      <c r="E1795" s="11"/>
      <c r="F1795" s="22"/>
      <c r="G1795" s="22"/>
      <c r="H1795" s="53"/>
      <c r="I1795" s="7"/>
      <c r="J1795" s="7"/>
    </row>
    <row r="1796" spans="1:10" s="190" customFormat="1" x14ac:dyDescent="0.25">
      <c r="A1796" s="6"/>
      <c r="B1796" s="8"/>
      <c r="C1796" s="8"/>
      <c r="D1796" s="11"/>
      <c r="E1796" s="11"/>
      <c r="F1796" s="22"/>
      <c r="G1796" s="22"/>
      <c r="H1796" s="53"/>
      <c r="I1796" s="7"/>
      <c r="J1796" s="7"/>
    </row>
    <row r="1797" spans="1:10" s="190" customFormat="1" x14ac:dyDescent="0.25">
      <c r="A1797" s="6"/>
      <c r="B1797" s="8"/>
      <c r="C1797" s="8"/>
      <c r="D1797" s="11"/>
      <c r="E1797" s="11"/>
      <c r="F1797" s="22"/>
      <c r="G1797" s="22"/>
      <c r="H1797" s="53"/>
      <c r="I1797" s="7"/>
      <c r="J1797" s="7"/>
    </row>
    <row r="1798" spans="1:10" s="190" customFormat="1" x14ac:dyDescent="0.25">
      <c r="A1798" s="6"/>
      <c r="B1798" s="8"/>
      <c r="C1798" s="8"/>
      <c r="D1798" s="11"/>
      <c r="E1798" s="11"/>
      <c r="F1798" s="22"/>
      <c r="G1798" s="22"/>
      <c r="H1798" s="53"/>
      <c r="I1798" s="7"/>
      <c r="J1798" s="7"/>
    </row>
    <row r="1799" spans="1:10" s="190" customFormat="1" x14ac:dyDescent="0.25">
      <c r="A1799" s="6"/>
      <c r="B1799" s="8"/>
      <c r="C1799" s="8"/>
      <c r="D1799" s="11"/>
      <c r="E1799" s="11"/>
      <c r="F1799" s="22"/>
      <c r="G1799" s="22"/>
      <c r="H1799" s="53"/>
      <c r="I1799" s="7"/>
      <c r="J1799" s="7"/>
    </row>
    <row r="1800" spans="1:10" s="190" customFormat="1" x14ac:dyDescent="0.25">
      <c r="A1800" s="6"/>
      <c r="B1800" s="8"/>
      <c r="C1800" s="8"/>
      <c r="D1800" s="11"/>
      <c r="E1800" s="11"/>
      <c r="F1800" s="22"/>
      <c r="G1800" s="22"/>
      <c r="H1800" s="53"/>
      <c r="I1800" s="7"/>
      <c r="J1800" s="7"/>
    </row>
    <row r="1801" spans="1:10" s="190" customFormat="1" x14ac:dyDescent="0.25">
      <c r="A1801" s="6"/>
      <c r="B1801" s="8"/>
      <c r="C1801" s="8"/>
      <c r="D1801" s="11"/>
      <c r="E1801" s="11"/>
      <c r="F1801" s="22"/>
      <c r="G1801" s="22"/>
      <c r="H1801" s="53"/>
      <c r="I1801" s="7"/>
      <c r="J1801" s="7"/>
    </row>
    <row r="1802" spans="1:10" s="190" customFormat="1" x14ac:dyDescent="0.25">
      <c r="A1802" s="6"/>
      <c r="B1802" s="8"/>
      <c r="C1802" s="8"/>
      <c r="D1802" s="11"/>
      <c r="E1802" s="11"/>
      <c r="F1802" s="22"/>
      <c r="G1802" s="22"/>
      <c r="H1802" s="53"/>
      <c r="I1802" s="7"/>
      <c r="J1802" s="7"/>
    </row>
    <row r="1803" spans="1:10" s="190" customFormat="1" x14ac:dyDescent="0.25">
      <c r="A1803" s="6"/>
      <c r="B1803" s="8"/>
      <c r="C1803" s="8"/>
      <c r="D1803" s="11"/>
      <c r="E1803" s="11"/>
      <c r="F1803" s="22"/>
      <c r="G1803" s="22"/>
      <c r="H1803" s="53"/>
      <c r="I1803" s="7"/>
      <c r="J1803" s="7"/>
    </row>
    <row r="1804" spans="1:10" s="190" customFormat="1" x14ac:dyDescent="0.25">
      <c r="A1804" s="6"/>
      <c r="B1804" s="8"/>
      <c r="C1804" s="8"/>
      <c r="D1804" s="11"/>
      <c r="E1804" s="11"/>
      <c r="F1804" s="22"/>
      <c r="G1804" s="22"/>
      <c r="H1804" s="53"/>
      <c r="I1804" s="7"/>
      <c r="J1804" s="7"/>
    </row>
    <row r="1805" spans="1:10" s="190" customFormat="1" x14ac:dyDescent="0.25">
      <c r="A1805" s="6"/>
      <c r="B1805" s="8"/>
      <c r="C1805" s="8"/>
      <c r="D1805" s="11"/>
      <c r="E1805" s="11"/>
      <c r="F1805" s="22"/>
      <c r="G1805" s="22"/>
      <c r="H1805" s="53"/>
      <c r="I1805" s="7"/>
      <c r="J1805" s="7"/>
    </row>
    <row r="1806" spans="1:10" s="190" customFormat="1" x14ac:dyDescent="0.25">
      <c r="A1806" s="6"/>
      <c r="B1806" s="8"/>
      <c r="C1806" s="8"/>
      <c r="D1806" s="11"/>
      <c r="E1806" s="11"/>
      <c r="F1806" s="22"/>
      <c r="G1806" s="22"/>
      <c r="H1806" s="53"/>
      <c r="I1806" s="7"/>
      <c r="J1806" s="7"/>
    </row>
    <row r="1807" spans="1:10" s="190" customFormat="1" x14ac:dyDescent="0.25">
      <c r="A1807" s="6"/>
      <c r="B1807" s="8"/>
      <c r="C1807" s="8"/>
      <c r="D1807" s="11"/>
      <c r="E1807" s="11"/>
      <c r="F1807" s="22"/>
      <c r="G1807" s="22"/>
      <c r="H1807" s="53"/>
      <c r="I1807" s="7"/>
      <c r="J1807" s="7"/>
    </row>
    <row r="1808" spans="1:10" s="190" customFormat="1" x14ac:dyDescent="0.25">
      <c r="A1808" s="6"/>
      <c r="B1808" s="8"/>
      <c r="C1808" s="8"/>
      <c r="D1808" s="11"/>
      <c r="E1808" s="11"/>
      <c r="F1808" s="22"/>
      <c r="G1808" s="22"/>
      <c r="H1808" s="53"/>
      <c r="I1808" s="7"/>
      <c r="J1808" s="7"/>
    </row>
    <row r="1809" spans="1:10" s="190" customFormat="1" x14ac:dyDescent="0.25">
      <c r="A1809" s="6"/>
      <c r="B1809" s="8"/>
      <c r="C1809" s="8"/>
      <c r="D1809" s="11"/>
      <c r="E1809" s="11"/>
      <c r="F1809" s="22"/>
      <c r="G1809" s="22"/>
      <c r="H1809" s="53"/>
      <c r="I1809" s="7"/>
      <c r="J1809" s="7"/>
    </row>
    <row r="1810" spans="1:10" s="190" customFormat="1" x14ac:dyDescent="0.25">
      <c r="A1810" s="6"/>
      <c r="B1810" s="8"/>
      <c r="C1810" s="8"/>
      <c r="D1810" s="11"/>
      <c r="E1810" s="11"/>
      <c r="F1810" s="22"/>
      <c r="G1810" s="22"/>
      <c r="H1810" s="53"/>
      <c r="I1810" s="7"/>
      <c r="J1810" s="7"/>
    </row>
    <row r="1811" spans="1:10" s="190" customFormat="1" x14ac:dyDescent="0.25">
      <c r="A1811" s="6"/>
      <c r="B1811" s="8"/>
      <c r="C1811" s="8"/>
      <c r="D1811" s="11"/>
      <c r="E1811" s="11"/>
      <c r="F1811" s="22"/>
      <c r="G1811" s="22"/>
      <c r="H1811" s="53"/>
      <c r="I1811" s="7"/>
      <c r="J1811" s="7"/>
    </row>
    <row r="1812" spans="1:10" s="190" customFormat="1" x14ac:dyDescent="0.25">
      <c r="A1812" s="6"/>
      <c r="B1812" s="8"/>
      <c r="C1812" s="8"/>
      <c r="D1812" s="11"/>
      <c r="E1812" s="11"/>
      <c r="F1812" s="22"/>
      <c r="G1812" s="22"/>
      <c r="H1812" s="53"/>
      <c r="I1812" s="7"/>
      <c r="J1812" s="7"/>
    </row>
    <row r="1813" spans="1:10" s="190" customFormat="1" x14ac:dyDescent="0.25">
      <c r="A1813" s="6"/>
      <c r="B1813" s="8"/>
      <c r="C1813" s="8"/>
      <c r="D1813" s="11"/>
      <c r="E1813" s="11"/>
      <c r="F1813" s="22"/>
      <c r="G1813" s="22"/>
      <c r="H1813" s="53"/>
      <c r="I1813" s="7"/>
      <c r="J1813" s="7"/>
    </row>
    <row r="1814" spans="1:10" s="190" customFormat="1" x14ac:dyDescent="0.25">
      <c r="A1814" s="6"/>
      <c r="B1814" s="8"/>
      <c r="C1814" s="8"/>
      <c r="D1814" s="11"/>
      <c r="E1814" s="11"/>
      <c r="F1814" s="22"/>
      <c r="G1814" s="22"/>
      <c r="H1814" s="53"/>
      <c r="I1814" s="7"/>
      <c r="J1814" s="7"/>
    </row>
    <row r="1815" spans="1:10" s="190" customFormat="1" x14ac:dyDescent="0.25">
      <c r="A1815" s="6"/>
      <c r="B1815" s="8"/>
      <c r="C1815" s="8"/>
      <c r="D1815" s="11"/>
      <c r="E1815" s="11"/>
      <c r="F1815" s="22"/>
      <c r="G1815" s="22"/>
      <c r="H1815" s="53"/>
      <c r="I1815" s="7"/>
      <c r="J1815" s="7"/>
    </row>
    <row r="1816" spans="1:10" s="190" customFormat="1" x14ac:dyDescent="0.25">
      <c r="A1816" s="6"/>
      <c r="B1816" s="8"/>
      <c r="C1816" s="8"/>
      <c r="D1816" s="11"/>
      <c r="E1816" s="11"/>
      <c r="F1816" s="22"/>
      <c r="G1816" s="22"/>
      <c r="H1816" s="53"/>
      <c r="I1816" s="7"/>
      <c r="J1816" s="7"/>
    </row>
    <row r="1817" spans="1:10" s="190" customFormat="1" x14ac:dyDescent="0.25">
      <c r="A1817" s="6"/>
      <c r="B1817" s="8"/>
      <c r="C1817" s="8"/>
      <c r="D1817" s="11"/>
      <c r="E1817" s="11"/>
      <c r="F1817" s="22"/>
      <c r="G1817" s="22"/>
      <c r="H1817" s="53"/>
      <c r="I1817" s="7"/>
      <c r="J1817" s="7"/>
    </row>
    <row r="1818" spans="1:10" s="190" customFormat="1" x14ac:dyDescent="0.25">
      <c r="A1818" s="6"/>
      <c r="B1818" s="8"/>
      <c r="C1818" s="8"/>
      <c r="D1818" s="11"/>
      <c r="E1818" s="11"/>
      <c r="F1818" s="22"/>
      <c r="G1818" s="22"/>
      <c r="H1818" s="53"/>
      <c r="I1818" s="7"/>
      <c r="J1818" s="7"/>
    </row>
    <row r="1819" spans="1:10" s="190" customFormat="1" x14ac:dyDescent="0.25">
      <c r="A1819" s="6"/>
      <c r="B1819" s="8"/>
      <c r="C1819" s="8"/>
      <c r="D1819" s="11"/>
      <c r="E1819" s="11"/>
      <c r="F1819" s="22"/>
      <c r="G1819" s="22"/>
      <c r="H1819" s="53"/>
      <c r="I1819" s="7"/>
      <c r="J1819" s="7"/>
    </row>
    <row r="1820" spans="1:10" s="190" customFormat="1" x14ac:dyDescent="0.25">
      <c r="A1820" s="6"/>
      <c r="B1820" s="8"/>
      <c r="C1820" s="8"/>
      <c r="D1820" s="11"/>
      <c r="E1820" s="11"/>
      <c r="F1820" s="22"/>
      <c r="G1820" s="22"/>
      <c r="H1820" s="53"/>
      <c r="I1820" s="7"/>
      <c r="J1820" s="7"/>
    </row>
    <row r="1821" spans="1:10" s="190" customFormat="1" x14ac:dyDescent="0.25">
      <c r="A1821" s="6"/>
      <c r="B1821" s="8"/>
      <c r="C1821" s="8"/>
      <c r="D1821" s="11"/>
      <c r="E1821" s="11"/>
      <c r="F1821" s="22"/>
      <c r="G1821" s="22"/>
      <c r="H1821" s="53"/>
      <c r="I1821" s="7"/>
      <c r="J1821" s="7"/>
    </row>
    <row r="1822" spans="1:10" s="190" customFormat="1" x14ac:dyDescent="0.25">
      <c r="A1822" s="6"/>
      <c r="B1822" s="8"/>
      <c r="C1822" s="8"/>
      <c r="D1822" s="11"/>
      <c r="E1822" s="11"/>
      <c r="F1822" s="22"/>
      <c r="G1822" s="22"/>
      <c r="H1822" s="53"/>
      <c r="I1822" s="7"/>
      <c r="J1822" s="7"/>
    </row>
    <row r="1823" spans="1:10" s="190" customFormat="1" x14ac:dyDescent="0.25">
      <c r="A1823" s="6"/>
      <c r="B1823" s="8"/>
      <c r="C1823" s="8"/>
      <c r="D1823" s="11"/>
      <c r="E1823" s="11"/>
      <c r="F1823" s="22"/>
      <c r="G1823" s="22"/>
      <c r="H1823" s="53"/>
      <c r="I1823" s="7"/>
      <c r="J1823" s="7"/>
    </row>
    <row r="1824" spans="1:10" s="190" customFormat="1" x14ac:dyDescent="0.25">
      <c r="A1824" s="6"/>
      <c r="B1824" s="8"/>
      <c r="C1824" s="8"/>
      <c r="D1824" s="11"/>
      <c r="E1824" s="11"/>
      <c r="F1824" s="22"/>
      <c r="G1824" s="22"/>
      <c r="H1824" s="53"/>
      <c r="I1824" s="7"/>
      <c r="J1824" s="7"/>
    </row>
    <row r="1825" spans="1:10" s="190" customFormat="1" x14ac:dyDescent="0.25">
      <c r="A1825" s="6"/>
      <c r="B1825" s="8"/>
      <c r="C1825" s="8"/>
      <c r="D1825" s="11"/>
      <c r="E1825" s="11"/>
      <c r="F1825" s="22"/>
      <c r="G1825" s="22"/>
      <c r="H1825" s="53"/>
      <c r="I1825" s="7"/>
      <c r="J1825" s="7"/>
    </row>
    <row r="1826" spans="1:10" s="190" customFormat="1" x14ac:dyDescent="0.25">
      <c r="A1826" s="6"/>
      <c r="B1826" s="8"/>
      <c r="C1826" s="8"/>
      <c r="D1826" s="11"/>
      <c r="E1826" s="11"/>
      <c r="F1826" s="22"/>
      <c r="G1826" s="22"/>
      <c r="H1826" s="53"/>
      <c r="I1826" s="7"/>
      <c r="J1826" s="7"/>
    </row>
    <row r="1827" spans="1:10" s="190" customFormat="1" x14ac:dyDescent="0.25">
      <c r="A1827" s="6"/>
      <c r="B1827" s="8"/>
      <c r="C1827" s="8"/>
      <c r="D1827" s="11"/>
      <c r="E1827" s="11"/>
      <c r="F1827" s="22"/>
      <c r="G1827" s="22"/>
      <c r="H1827" s="53"/>
      <c r="I1827" s="7"/>
      <c r="J1827" s="7"/>
    </row>
    <row r="1828" spans="1:10" s="190" customFormat="1" x14ac:dyDescent="0.25">
      <c r="A1828" s="6"/>
      <c r="B1828" s="8"/>
      <c r="C1828" s="8"/>
      <c r="D1828" s="11"/>
      <c r="E1828" s="11"/>
      <c r="F1828" s="22"/>
      <c r="G1828" s="22"/>
      <c r="H1828" s="53"/>
      <c r="I1828" s="7"/>
      <c r="J1828" s="7"/>
    </row>
    <row r="1829" spans="1:10" s="190" customFormat="1" x14ac:dyDescent="0.25">
      <c r="A1829" s="6"/>
      <c r="B1829" s="8"/>
      <c r="C1829" s="8"/>
      <c r="D1829" s="11"/>
      <c r="E1829" s="11"/>
      <c r="F1829" s="22"/>
      <c r="G1829" s="22"/>
      <c r="H1829" s="53"/>
      <c r="I1829" s="7"/>
      <c r="J1829" s="7"/>
    </row>
    <row r="1830" spans="1:10" s="190" customFormat="1" x14ac:dyDescent="0.25">
      <c r="A1830" s="6"/>
      <c r="B1830" s="8"/>
      <c r="C1830" s="8"/>
      <c r="D1830" s="11"/>
      <c r="E1830" s="11"/>
      <c r="F1830" s="22"/>
      <c r="G1830" s="22"/>
      <c r="H1830" s="53"/>
      <c r="I1830" s="7"/>
      <c r="J1830" s="7"/>
    </row>
    <row r="1831" spans="1:10" s="190" customFormat="1" x14ac:dyDescent="0.25">
      <c r="A1831" s="6"/>
      <c r="B1831" s="8"/>
      <c r="C1831" s="8"/>
      <c r="D1831" s="11"/>
      <c r="E1831" s="11"/>
      <c r="F1831" s="22"/>
      <c r="G1831" s="22"/>
      <c r="H1831" s="53"/>
      <c r="I1831" s="7"/>
      <c r="J1831" s="7"/>
    </row>
    <row r="1832" spans="1:10" s="190" customFormat="1" x14ac:dyDescent="0.25">
      <c r="A1832" s="6"/>
      <c r="B1832" s="8"/>
      <c r="C1832" s="8"/>
      <c r="D1832" s="11"/>
      <c r="E1832" s="11"/>
      <c r="F1832" s="22"/>
      <c r="G1832" s="22"/>
      <c r="H1832" s="53"/>
      <c r="I1832" s="7"/>
      <c r="J1832" s="7"/>
    </row>
    <row r="1833" spans="1:10" s="190" customFormat="1" x14ac:dyDescent="0.25">
      <c r="A1833" s="6"/>
      <c r="B1833" s="8"/>
      <c r="C1833" s="8"/>
      <c r="D1833" s="11"/>
      <c r="E1833" s="11"/>
      <c r="F1833" s="22"/>
      <c r="G1833" s="22"/>
      <c r="H1833" s="53"/>
      <c r="I1833" s="7"/>
      <c r="J1833" s="7"/>
    </row>
    <row r="1834" spans="1:10" s="190" customFormat="1" x14ac:dyDescent="0.25">
      <c r="A1834" s="6"/>
      <c r="B1834" s="8"/>
      <c r="C1834" s="8"/>
      <c r="D1834" s="11"/>
      <c r="E1834" s="11"/>
      <c r="F1834" s="22"/>
      <c r="G1834" s="22"/>
      <c r="H1834" s="53"/>
      <c r="I1834" s="7"/>
      <c r="J1834" s="7"/>
    </row>
    <row r="1835" spans="1:10" s="190" customFormat="1" x14ac:dyDescent="0.25">
      <c r="A1835" s="6"/>
      <c r="B1835" s="8"/>
      <c r="C1835" s="8"/>
      <c r="D1835" s="11"/>
      <c r="E1835" s="11"/>
      <c r="F1835" s="22"/>
      <c r="G1835" s="22"/>
      <c r="H1835" s="53"/>
      <c r="I1835" s="7"/>
      <c r="J1835" s="7"/>
    </row>
    <row r="1836" spans="1:10" s="190" customFormat="1" x14ac:dyDescent="0.25">
      <c r="A1836" s="6"/>
      <c r="B1836" s="8"/>
      <c r="C1836" s="8"/>
      <c r="D1836" s="11"/>
      <c r="E1836" s="11"/>
      <c r="F1836" s="22"/>
      <c r="G1836" s="22"/>
      <c r="H1836" s="53"/>
      <c r="I1836" s="7"/>
      <c r="J1836" s="7"/>
    </row>
    <row r="1837" spans="1:10" s="190" customFormat="1" x14ac:dyDescent="0.25">
      <c r="A1837" s="6"/>
      <c r="B1837" s="8"/>
      <c r="C1837" s="8"/>
      <c r="D1837" s="11"/>
      <c r="E1837" s="11"/>
      <c r="F1837" s="22"/>
      <c r="G1837" s="22"/>
      <c r="H1837" s="53"/>
      <c r="I1837" s="7"/>
      <c r="J1837" s="7"/>
    </row>
    <row r="1838" spans="1:10" s="190" customFormat="1" x14ac:dyDescent="0.25">
      <c r="A1838" s="6"/>
      <c r="B1838" s="8"/>
      <c r="C1838" s="8"/>
      <c r="D1838" s="11"/>
      <c r="E1838" s="11"/>
      <c r="F1838" s="22"/>
      <c r="G1838" s="22"/>
      <c r="H1838" s="53"/>
      <c r="I1838" s="7"/>
      <c r="J1838" s="7"/>
    </row>
    <row r="1839" spans="1:10" s="190" customFormat="1" x14ac:dyDescent="0.25">
      <c r="A1839" s="6"/>
      <c r="B1839" s="8"/>
      <c r="C1839" s="8"/>
      <c r="D1839" s="11"/>
      <c r="E1839" s="11"/>
      <c r="F1839" s="22"/>
      <c r="G1839" s="22"/>
      <c r="H1839" s="53"/>
      <c r="I1839" s="7"/>
      <c r="J1839" s="7"/>
    </row>
    <row r="1840" spans="1:10" s="190" customFormat="1" x14ac:dyDescent="0.25">
      <c r="A1840" s="6"/>
      <c r="B1840" s="8"/>
      <c r="C1840" s="8"/>
      <c r="D1840" s="11"/>
      <c r="E1840" s="11"/>
      <c r="F1840" s="22"/>
      <c r="G1840" s="22"/>
      <c r="H1840" s="53"/>
      <c r="I1840" s="7"/>
      <c r="J1840" s="7"/>
    </row>
    <row r="1841" spans="1:10" s="190" customFormat="1" x14ac:dyDescent="0.25">
      <c r="A1841" s="6"/>
      <c r="B1841" s="8"/>
      <c r="C1841" s="8"/>
      <c r="D1841" s="11"/>
      <c r="E1841" s="11"/>
      <c r="F1841" s="22"/>
      <c r="G1841" s="22"/>
      <c r="H1841" s="53"/>
      <c r="I1841" s="7"/>
      <c r="J1841" s="7"/>
    </row>
    <row r="1842" spans="1:10" s="190" customFormat="1" x14ac:dyDescent="0.25">
      <c r="A1842" s="6"/>
      <c r="B1842" s="8"/>
      <c r="C1842" s="8"/>
      <c r="D1842" s="11"/>
      <c r="E1842" s="11"/>
      <c r="F1842" s="22"/>
      <c r="G1842" s="22"/>
      <c r="H1842" s="53"/>
      <c r="I1842" s="7"/>
      <c r="J1842" s="7"/>
    </row>
    <row r="1843" spans="1:10" s="190" customFormat="1" x14ac:dyDescent="0.25">
      <c r="A1843" s="6"/>
      <c r="B1843" s="8"/>
      <c r="C1843" s="8"/>
      <c r="D1843" s="11"/>
      <c r="E1843" s="11"/>
      <c r="F1843" s="22"/>
      <c r="G1843" s="22"/>
      <c r="H1843" s="53"/>
      <c r="I1843" s="7"/>
      <c r="J1843" s="7"/>
    </row>
    <row r="1844" spans="1:10" s="190" customFormat="1" x14ac:dyDescent="0.25">
      <c r="A1844" s="6"/>
      <c r="B1844" s="8"/>
      <c r="C1844" s="8"/>
      <c r="D1844" s="11"/>
      <c r="E1844" s="11"/>
      <c r="F1844" s="22"/>
      <c r="G1844" s="22"/>
      <c r="H1844" s="53"/>
      <c r="I1844" s="7"/>
      <c r="J1844" s="7"/>
    </row>
    <row r="1845" spans="1:10" s="190" customFormat="1" x14ac:dyDescent="0.25">
      <c r="A1845" s="6"/>
      <c r="B1845" s="8"/>
      <c r="C1845" s="8"/>
      <c r="D1845" s="11"/>
      <c r="E1845" s="11"/>
      <c r="F1845" s="22"/>
      <c r="G1845" s="22"/>
      <c r="H1845" s="53"/>
      <c r="I1845" s="7"/>
      <c r="J1845" s="7"/>
    </row>
    <row r="1846" spans="1:10" s="190" customFormat="1" x14ac:dyDescent="0.25">
      <c r="A1846" s="6"/>
      <c r="B1846" s="8"/>
      <c r="C1846" s="8"/>
      <c r="D1846" s="11"/>
      <c r="E1846" s="11"/>
      <c r="F1846" s="22"/>
      <c r="G1846" s="22"/>
      <c r="H1846" s="53"/>
      <c r="I1846" s="7"/>
      <c r="J1846" s="7"/>
    </row>
    <row r="1847" spans="1:10" s="190" customFormat="1" x14ac:dyDescent="0.25">
      <c r="A1847" s="6"/>
      <c r="B1847" s="8"/>
      <c r="C1847" s="8"/>
      <c r="D1847" s="11"/>
      <c r="E1847" s="11"/>
      <c r="F1847" s="22"/>
      <c r="G1847" s="22"/>
      <c r="H1847" s="53"/>
      <c r="I1847" s="7"/>
      <c r="J1847" s="7"/>
    </row>
    <row r="1848" spans="1:10" s="190" customFormat="1" x14ac:dyDescent="0.25">
      <c r="A1848" s="6"/>
      <c r="B1848" s="8"/>
      <c r="C1848" s="8"/>
      <c r="D1848" s="11"/>
      <c r="E1848" s="11"/>
      <c r="F1848" s="22"/>
      <c r="G1848" s="22"/>
      <c r="H1848" s="53"/>
      <c r="I1848" s="7"/>
      <c r="J1848" s="7"/>
    </row>
    <row r="1849" spans="1:10" s="190" customFormat="1" x14ac:dyDescent="0.25">
      <c r="A1849" s="6"/>
      <c r="B1849" s="8"/>
      <c r="C1849" s="8"/>
      <c r="D1849" s="11"/>
      <c r="E1849" s="11"/>
      <c r="F1849" s="22"/>
      <c r="G1849" s="22"/>
      <c r="H1849" s="53"/>
      <c r="I1849" s="7"/>
      <c r="J1849" s="7"/>
    </row>
    <row r="1850" spans="1:10" s="190" customFormat="1" x14ac:dyDescent="0.25">
      <c r="A1850" s="6"/>
      <c r="B1850" s="8"/>
      <c r="C1850" s="8"/>
      <c r="D1850" s="11"/>
      <c r="E1850" s="11"/>
      <c r="F1850" s="22"/>
      <c r="G1850" s="22"/>
      <c r="H1850" s="53"/>
      <c r="I1850" s="7"/>
      <c r="J1850" s="7"/>
    </row>
    <row r="1851" spans="1:10" s="190" customFormat="1" x14ac:dyDescent="0.25">
      <c r="A1851" s="6"/>
      <c r="B1851" s="8"/>
      <c r="C1851" s="8"/>
      <c r="D1851" s="11"/>
      <c r="E1851" s="11"/>
      <c r="F1851" s="22"/>
      <c r="G1851" s="22"/>
      <c r="H1851" s="53"/>
      <c r="I1851" s="7"/>
      <c r="J1851" s="7"/>
    </row>
    <row r="1852" spans="1:10" s="190" customFormat="1" x14ac:dyDescent="0.25">
      <c r="A1852" s="6"/>
      <c r="B1852" s="8"/>
      <c r="C1852" s="8"/>
      <c r="D1852" s="11"/>
      <c r="E1852" s="11"/>
      <c r="F1852" s="22"/>
      <c r="G1852" s="22"/>
      <c r="H1852" s="53"/>
      <c r="I1852" s="7"/>
      <c r="J1852" s="7"/>
    </row>
    <row r="1853" spans="1:10" s="190" customFormat="1" x14ac:dyDescent="0.25">
      <c r="A1853" s="6"/>
      <c r="B1853" s="8"/>
      <c r="C1853" s="8"/>
      <c r="D1853" s="11"/>
      <c r="E1853" s="11"/>
      <c r="F1853" s="22"/>
      <c r="G1853" s="22"/>
      <c r="H1853" s="53"/>
      <c r="I1853" s="7"/>
      <c r="J1853" s="7"/>
    </row>
    <row r="1854" spans="1:10" s="190" customFormat="1" x14ac:dyDescent="0.25">
      <c r="A1854" s="6"/>
      <c r="B1854" s="8"/>
      <c r="C1854" s="8"/>
      <c r="D1854" s="11"/>
      <c r="E1854" s="11"/>
      <c r="F1854" s="22"/>
      <c r="G1854" s="22"/>
      <c r="H1854" s="53"/>
      <c r="I1854" s="7"/>
      <c r="J1854" s="7"/>
    </row>
    <row r="1855" spans="1:10" s="190" customFormat="1" x14ac:dyDescent="0.25">
      <c r="A1855" s="6"/>
      <c r="B1855" s="8"/>
      <c r="C1855" s="8"/>
      <c r="D1855" s="11"/>
      <c r="E1855" s="11"/>
      <c r="F1855" s="22"/>
      <c r="G1855" s="22"/>
      <c r="H1855" s="53"/>
      <c r="I1855" s="7"/>
      <c r="J1855" s="7"/>
    </row>
    <row r="1856" spans="1:10" s="190" customFormat="1" x14ac:dyDescent="0.25">
      <c r="A1856" s="6"/>
      <c r="B1856" s="8"/>
      <c r="C1856" s="8"/>
      <c r="D1856" s="11"/>
      <c r="E1856" s="11"/>
      <c r="F1856" s="22"/>
      <c r="G1856" s="22"/>
      <c r="H1856" s="53"/>
      <c r="I1856" s="7"/>
      <c r="J1856" s="7"/>
    </row>
    <row r="1857" spans="1:10" s="190" customFormat="1" x14ac:dyDescent="0.25">
      <c r="A1857" s="6"/>
      <c r="B1857" s="8"/>
      <c r="C1857" s="8"/>
      <c r="D1857" s="11"/>
      <c r="E1857" s="11"/>
      <c r="F1857" s="22"/>
      <c r="G1857" s="22"/>
      <c r="H1857" s="53"/>
      <c r="I1857" s="7"/>
      <c r="J1857" s="7"/>
    </row>
    <row r="1858" spans="1:10" s="190" customFormat="1" x14ac:dyDescent="0.25">
      <c r="A1858" s="6"/>
      <c r="B1858" s="8"/>
      <c r="C1858" s="8"/>
      <c r="D1858" s="11"/>
      <c r="E1858" s="11"/>
      <c r="F1858" s="22"/>
      <c r="G1858" s="22"/>
      <c r="H1858" s="53"/>
      <c r="I1858" s="7"/>
      <c r="J1858" s="7"/>
    </row>
    <row r="1859" spans="1:10" s="190" customFormat="1" x14ac:dyDescent="0.25">
      <c r="A1859" s="6"/>
      <c r="B1859" s="8"/>
      <c r="C1859" s="8"/>
      <c r="D1859" s="11"/>
      <c r="E1859" s="11"/>
      <c r="F1859" s="22"/>
      <c r="G1859" s="22"/>
      <c r="H1859" s="53"/>
      <c r="I1859" s="7"/>
      <c r="J1859" s="7"/>
    </row>
    <row r="1860" spans="1:10" s="190" customFormat="1" x14ac:dyDescent="0.25">
      <c r="A1860" s="6"/>
      <c r="B1860" s="8"/>
      <c r="C1860" s="8"/>
      <c r="D1860" s="11"/>
      <c r="E1860" s="11"/>
      <c r="F1860" s="22"/>
      <c r="G1860" s="22"/>
      <c r="H1860" s="53"/>
      <c r="I1860" s="7"/>
      <c r="J1860" s="7"/>
    </row>
    <row r="1861" spans="1:10" s="190" customFormat="1" x14ac:dyDescent="0.25">
      <c r="A1861" s="6"/>
      <c r="B1861" s="8"/>
      <c r="C1861" s="8"/>
      <c r="D1861" s="11"/>
      <c r="E1861" s="11"/>
      <c r="F1861" s="22"/>
      <c r="G1861" s="22"/>
      <c r="H1861" s="53"/>
      <c r="I1861" s="7"/>
      <c r="J1861" s="7"/>
    </row>
    <row r="1862" spans="1:10" s="190" customFormat="1" x14ac:dyDescent="0.25">
      <c r="A1862" s="6"/>
      <c r="B1862" s="8"/>
      <c r="C1862" s="8"/>
      <c r="D1862" s="11"/>
      <c r="E1862" s="11"/>
      <c r="F1862" s="22"/>
      <c r="G1862" s="22"/>
      <c r="H1862" s="53"/>
      <c r="I1862" s="7"/>
      <c r="J1862" s="7"/>
    </row>
    <row r="1863" spans="1:10" s="190" customFormat="1" x14ac:dyDescent="0.25">
      <c r="A1863" s="6"/>
      <c r="B1863" s="8"/>
      <c r="C1863" s="8"/>
      <c r="D1863" s="11"/>
      <c r="E1863" s="11"/>
      <c r="F1863" s="22"/>
      <c r="G1863" s="22"/>
      <c r="H1863" s="53"/>
      <c r="I1863" s="7"/>
      <c r="J1863" s="7"/>
    </row>
    <row r="1864" spans="1:10" s="190" customFormat="1" x14ac:dyDescent="0.25">
      <c r="A1864" s="6"/>
      <c r="B1864" s="8"/>
      <c r="C1864" s="8"/>
      <c r="D1864" s="11"/>
      <c r="E1864" s="11"/>
      <c r="F1864" s="22"/>
      <c r="G1864" s="22"/>
      <c r="H1864" s="53"/>
      <c r="I1864" s="7"/>
      <c r="J1864" s="7"/>
    </row>
    <row r="1865" spans="1:10" s="190" customFormat="1" x14ac:dyDescent="0.25">
      <c r="A1865" s="6"/>
      <c r="B1865" s="8"/>
      <c r="C1865" s="8"/>
      <c r="D1865" s="11"/>
      <c r="E1865" s="11"/>
      <c r="F1865" s="22"/>
      <c r="G1865" s="22"/>
      <c r="H1865" s="53"/>
      <c r="I1865" s="7"/>
      <c r="J1865" s="7"/>
    </row>
    <row r="1866" spans="1:10" s="190" customFormat="1" x14ac:dyDescent="0.25">
      <c r="A1866" s="6"/>
      <c r="B1866" s="8"/>
      <c r="C1866" s="8"/>
      <c r="D1866" s="11"/>
      <c r="E1866" s="11"/>
      <c r="F1866" s="22"/>
      <c r="G1866" s="22"/>
      <c r="H1866" s="53"/>
      <c r="I1866" s="7"/>
      <c r="J1866" s="7"/>
    </row>
    <row r="1867" spans="1:10" s="190" customFormat="1" x14ac:dyDescent="0.25">
      <c r="A1867" s="6"/>
      <c r="B1867" s="8"/>
      <c r="C1867" s="8"/>
      <c r="D1867" s="11"/>
      <c r="E1867" s="11"/>
      <c r="F1867" s="22"/>
      <c r="G1867" s="22"/>
      <c r="H1867" s="53"/>
      <c r="I1867" s="7"/>
      <c r="J1867" s="7"/>
    </row>
    <row r="1868" spans="1:10" s="190" customFormat="1" x14ac:dyDescent="0.25">
      <c r="A1868" s="6"/>
      <c r="B1868" s="8"/>
      <c r="C1868" s="8"/>
      <c r="D1868" s="11"/>
      <c r="E1868" s="11"/>
      <c r="F1868" s="22"/>
      <c r="G1868" s="22"/>
      <c r="H1868" s="53"/>
      <c r="I1868" s="7"/>
      <c r="J1868" s="7"/>
    </row>
    <row r="1869" spans="1:10" s="190" customFormat="1" x14ac:dyDescent="0.25">
      <c r="A1869" s="6"/>
      <c r="B1869" s="8"/>
      <c r="C1869" s="8"/>
      <c r="D1869" s="11"/>
      <c r="E1869" s="11"/>
      <c r="F1869" s="22"/>
      <c r="G1869" s="22"/>
      <c r="H1869" s="53"/>
      <c r="I1869" s="7"/>
      <c r="J1869" s="7"/>
    </row>
    <row r="1870" spans="1:10" s="190" customFormat="1" x14ac:dyDescent="0.25">
      <c r="A1870" s="6"/>
      <c r="B1870" s="8"/>
      <c r="C1870" s="8"/>
      <c r="D1870" s="11"/>
      <c r="E1870" s="11"/>
      <c r="F1870" s="22"/>
      <c r="G1870" s="22"/>
      <c r="H1870" s="53"/>
      <c r="I1870" s="7"/>
      <c r="J1870" s="7"/>
    </row>
    <row r="1871" spans="1:10" s="190" customFormat="1" x14ac:dyDescent="0.25">
      <c r="A1871" s="6"/>
      <c r="B1871" s="8"/>
      <c r="C1871" s="8"/>
      <c r="D1871" s="11"/>
      <c r="E1871" s="11"/>
      <c r="F1871" s="22"/>
      <c r="G1871" s="22"/>
      <c r="H1871" s="53"/>
      <c r="I1871" s="7"/>
      <c r="J1871" s="7"/>
    </row>
    <row r="1872" spans="1:10" s="190" customFormat="1" x14ac:dyDescent="0.25">
      <c r="A1872" s="6"/>
      <c r="B1872" s="8"/>
      <c r="C1872" s="8"/>
      <c r="D1872" s="11"/>
      <c r="E1872" s="11"/>
      <c r="F1872" s="22"/>
      <c r="G1872" s="22"/>
      <c r="H1872" s="53"/>
      <c r="I1872" s="7"/>
      <c r="J1872" s="7"/>
    </row>
    <row r="1873" spans="1:10" s="190" customFormat="1" x14ac:dyDescent="0.25">
      <c r="A1873" s="6"/>
      <c r="B1873" s="8"/>
      <c r="C1873" s="8"/>
      <c r="D1873" s="11"/>
      <c r="E1873" s="11"/>
      <c r="F1873" s="22"/>
      <c r="G1873" s="22"/>
      <c r="H1873" s="53"/>
      <c r="I1873" s="7"/>
      <c r="J1873" s="7"/>
    </row>
    <row r="1874" spans="1:10" s="190" customFormat="1" x14ac:dyDescent="0.25">
      <c r="A1874" s="6"/>
      <c r="B1874" s="8"/>
      <c r="C1874" s="8"/>
      <c r="D1874" s="11"/>
      <c r="E1874" s="11"/>
      <c r="F1874" s="22"/>
      <c r="G1874" s="22"/>
      <c r="H1874" s="53"/>
      <c r="I1874" s="7"/>
      <c r="J1874" s="7"/>
    </row>
    <row r="1875" spans="1:10" s="190" customFormat="1" x14ac:dyDescent="0.25">
      <c r="A1875" s="6"/>
      <c r="B1875" s="8"/>
      <c r="C1875" s="8"/>
      <c r="D1875" s="11"/>
      <c r="E1875" s="11"/>
      <c r="F1875" s="22"/>
      <c r="G1875" s="22"/>
      <c r="H1875" s="53"/>
      <c r="I1875" s="7"/>
      <c r="J1875" s="7"/>
    </row>
    <row r="1876" spans="1:10" s="190" customFormat="1" x14ac:dyDescent="0.25">
      <c r="A1876" s="6"/>
      <c r="B1876" s="8"/>
      <c r="C1876" s="8"/>
      <c r="D1876" s="11"/>
      <c r="E1876" s="11"/>
      <c r="F1876" s="22"/>
      <c r="G1876" s="22"/>
      <c r="H1876" s="53"/>
      <c r="I1876" s="7"/>
      <c r="J1876" s="7"/>
    </row>
    <row r="1877" spans="1:10" s="190" customFormat="1" x14ac:dyDescent="0.25">
      <c r="A1877" s="6"/>
      <c r="B1877" s="8"/>
      <c r="C1877" s="8"/>
      <c r="D1877" s="11"/>
      <c r="E1877" s="11"/>
      <c r="F1877" s="22"/>
      <c r="G1877" s="22"/>
      <c r="H1877" s="53"/>
      <c r="I1877" s="7"/>
      <c r="J1877" s="7"/>
    </row>
    <row r="1878" spans="1:10" s="190" customFormat="1" x14ac:dyDescent="0.25">
      <c r="A1878" s="6"/>
      <c r="B1878" s="8"/>
      <c r="C1878" s="8"/>
      <c r="D1878" s="11"/>
      <c r="E1878" s="11"/>
      <c r="F1878" s="22"/>
      <c r="G1878" s="22"/>
      <c r="H1878" s="53"/>
      <c r="I1878" s="7"/>
      <c r="J1878" s="7"/>
    </row>
    <row r="1879" spans="1:10" s="190" customFormat="1" x14ac:dyDescent="0.25">
      <c r="A1879" s="6"/>
      <c r="B1879" s="8"/>
      <c r="C1879" s="8"/>
      <c r="D1879" s="11"/>
      <c r="E1879" s="11"/>
      <c r="F1879" s="22"/>
      <c r="G1879" s="22"/>
      <c r="H1879" s="53"/>
      <c r="I1879" s="7"/>
      <c r="J1879" s="7"/>
    </row>
    <row r="1880" spans="1:10" s="190" customFormat="1" x14ac:dyDescent="0.25">
      <c r="A1880" s="6"/>
      <c r="B1880" s="8"/>
      <c r="C1880" s="8"/>
      <c r="D1880" s="11"/>
      <c r="E1880" s="11"/>
      <c r="F1880" s="22"/>
      <c r="G1880" s="22"/>
      <c r="H1880" s="53"/>
      <c r="I1880" s="7"/>
      <c r="J1880" s="7"/>
    </row>
    <row r="1881" spans="1:10" s="190" customFormat="1" x14ac:dyDescent="0.25">
      <c r="A1881" s="6"/>
      <c r="B1881" s="8"/>
      <c r="C1881" s="8"/>
      <c r="D1881" s="11"/>
      <c r="E1881" s="11"/>
      <c r="F1881" s="22"/>
      <c r="G1881" s="22"/>
      <c r="H1881" s="53"/>
      <c r="I1881" s="7"/>
      <c r="J1881" s="7"/>
    </row>
    <row r="1882" spans="1:10" s="190" customFormat="1" x14ac:dyDescent="0.25">
      <c r="A1882" s="6"/>
      <c r="B1882" s="8"/>
      <c r="C1882" s="8"/>
      <c r="D1882" s="11"/>
      <c r="E1882" s="11"/>
      <c r="F1882" s="22"/>
      <c r="G1882" s="22"/>
      <c r="H1882" s="53"/>
      <c r="I1882" s="7"/>
      <c r="J1882" s="7"/>
    </row>
    <row r="1883" spans="1:10" s="190" customFormat="1" x14ac:dyDescent="0.25">
      <c r="A1883" s="6"/>
      <c r="B1883" s="8"/>
      <c r="C1883" s="8"/>
      <c r="D1883" s="11"/>
      <c r="E1883" s="11"/>
      <c r="F1883" s="22"/>
      <c r="G1883" s="22"/>
      <c r="H1883" s="53"/>
      <c r="I1883" s="7"/>
      <c r="J1883" s="7"/>
    </row>
    <row r="1884" spans="1:10" s="190" customFormat="1" x14ac:dyDescent="0.25">
      <c r="A1884" s="6"/>
      <c r="B1884" s="8"/>
      <c r="C1884" s="8"/>
      <c r="D1884" s="11"/>
      <c r="E1884" s="11"/>
      <c r="F1884" s="22"/>
      <c r="G1884" s="22"/>
      <c r="H1884" s="53"/>
      <c r="I1884" s="7"/>
      <c r="J1884" s="7"/>
    </row>
    <row r="1885" spans="1:10" s="190" customFormat="1" x14ac:dyDescent="0.25">
      <c r="A1885" s="6"/>
      <c r="B1885" s="8"/>
      <c r="C1885" s="8"/>
      <c r="D1885" s="11"/>
      <c r="E1885" s="11"/>
      <c r="F1885" s="22"/>
      <c r="G1885" s="22"/>
      <c r="H1885" s="53"/>
      <c r="I1885" s="7"/>
      <c r="J1885" s="7"/>
    </row>
    <row r="1886" spans="1:10" s="190" customFormat="1" x14ac:dyDescent="0.25">
      <c r="A1886" s="6"/>
      <c r="B1886" s="8"/>
      <c r="C1886" s="8"/>
      <c r="D1886" s="11"/>
      <c r="E1886" s="11"/>
      <c r="F1886" s="22"/>
      <c r="G1886" s="22"/>
      <c r="H1886" s="53"/>
      <c r="I1886" s="7"/>
      <c r="J1886" s="7"/>
    </row>
    <row r="1887" spans="1:10" s="190" customFormat="1" x14ac:dyDescent="0.25">
      <c r="A1887" s="6"/>
      <c r="B1887" s="8"/>
      <c r="C1887" s="8"/>
      <c r="D1887" s="11"/>
      <c r="E1887" s="11"/>
      <c r="F1887" s="22"/>
      <c r="G1887" s="22"/>
      <c r="H1887" s="53"/>
      <c r="I1887" s="7"/>
      <c r="J1887" s="7"/>
    </row>
    <row r="1888" spans="1:10" s="190" customFormat="1" x14ac:dyDescent="0.25">
      <c r="A1888" s="6"/>
      <c r="B1888" s="8"/>
      <c r="C1888" s="8"/>
      <c r="D1888" s="11"/>
      <c r="E1888" s="11"/>
      <c r="F1888" s="22"/>
      <c r="G1888" s="22"/>
      <c r="H1888" s="53"/>
      <c r="I1888" s="7"/>
      <c r="J1888" s="7"/>
    </row>
    <row r="1889" spans="1:10" s="190" customFormat="1" x14ac:dyDescent="0.25">
      <c r="A1889" s="6"/>
      <c r="B1889" s="8"/>
      <c r="C1889" s="8"/>
      <c r="D1889" s="11"/>
      <c r="E1889" s="11"/>
      <c r="F1889" s="22"/>
      <c r="G1889" s="22"/>
      <c r="H1889" s="53"/>
      <c r="I1889" s="7"/>
      <c r="J1889" s="7"/>
    </row>
    <row r="1890" spans="1:10" s="190" customFormat="1" x14ac:dyDescent="0.25">
      <c r="A1890" s="6"/>
      <c r="B1890" s="8"/>
      <c r="C1890" s="8"/>
      <c r="D1890" s="11"/>
      <c r="E1890" s="11"/>
      <c r="F1890" s="22"/>
      <c r="G1890" s="22"/>
      <c r="H1890" s="53"/>
      <c r="I1890" s="7"/>
      <c r="J1890" s="7"/>
    </row>
    <row r="1891" spans="1:10" s="190" customFormat="1" x14ac:dyDescent="0.25">
      <c r="A1891" s="6"/>
      <c r="B1891" s="8"/>
      <c r="C1891" s="8"/>
      <c r="D1891" s="11"/>
      <c r="E1891" s="11"/>
      <c r="F1891" s="22"/>
      <c r="G1891" s="22"/>
      <c r="H1891" s="53"/>
      <c r="I1891" s="7"/>
      <c r="J1891" s="7"/>
    </row>
    <row r="1892" spans="1:10" s="190" customFormat="1" x14ac:dyDescent="0.25">
      <c r="A1892" s="6"/>
      <c r="B1892" s="8"/>
      <c r="C1892" s="8"/>
      <c r="D1892" s="11"/>
      <c r="E1892" s="11"/>
      <c r="F1892" s="22"/>
      <c r="G1892" s="22"/>
      <c r="H1892" s="53"/>
      <c r="I1892" s="7"/>
      <c r="J1892" s="7"/>
    </row>
    <row r="1893" spans="1:10" s="190" customFormat="1" x14ac:dyDescent="0.25">
      <c r="A1893" s="6"/>
      <c r="B1893" s="8"/>
      <c r="C1893" s="8"/>
      <c r="D1893" s="11"/>
      <c r="E1893" s="11"/>
      <c r="F1893" s="22"/>
      <c r="G1893" s="22"/>
      <c r="H1893" s="53"/>
      <c r="I1893" s="7"/>
      <c r="J1893" s="7"/>
    </row>
    <row r="1894" spans="1:10" s="190" customFormat="1" x14ac:dyDescent="0.25">
      <c r="A1894" s="6"/>
      <c r="B1894" s="8"/>
      <c r="C1894" s="8"/>
      <c r="D1894" s="11"/>
      <c r="E1894" s="11"/>
      <c r="F1894" s="22"/>
      <c r="G1894" s="22"/>
      <c r="H1894" s="53"/>
      <c r="I1894" s="7"/>
      <c r="J1894" s="7"/>
    </row>
    <row r="1895" spans="1:10" s="190" customFormat="1" x14ac:dyDescent="0.25">
      <c r="A1895" s="6"/>
      <c r="B1895" s="8"/>
      <c r="C1895" s="8"/>
      <c r="D1895" s="11"/>
      <c r="E1895" s="11"/>
      <c r="F1895" s="22"/>
      <c r="G1895" s="22"/>
      <c r="H1895" s="53"/>
      <c r="I1895" s="7"/>
      <c r="J1895" s="7"/>
    </row>
    <row r="1896" spans="1:10" s="190" customFormat="1" x14ac:dyDescent="0.25">
      <c r="A1896" s="6"/>
      <c r="B1896" s="8"/>
      <c r="C1896" s="8"/>
      <c r="D1896" s="11"/>
      <c r="E1896" s="11"/>
      <c r="F1896" s="22"/>
      <c r="G1896" s="22"/>
      <c r="H1896" s="53"/>
      <c r="I1896" s="7"/>
      <c r="J1896" s="7"/>
    </row>
    <row r="1897" spans="1:10" s="190" customFormat="1" x14ac:dyDescent="0.25">
      <c r="A1897" s="6"/>
      <c r="B1897" s="8"/>
      <c r="C1897" s="8"/>
      <c r="D1897" s="11"/>
      <c r="E1897" s="11"/>
      <c r="F1897" s="22"/>
      <c r="G1897" s="22"/>
      <c r="H1897" s="53"/>
      <c r="I1897" s="7"/>
      <c r="J1897" s="7"/>
    </row>
    <row r="1898" spans="1:10" s="190" customFormat="1" x14ac:dyDescent="0.25">
      <c r="A1898" s="6"/>
      <c r="B1898" s="8"/>
      <c r="C1898" s="8"/>
      <c r="D1898" s="11"/>
      <c r="E1898" s="11"/>
      <c r="F1898" s="22"/>
      <c r="G1898" s="22"/>
      <c r="H1898" s="53"/>
      <c r="I1898" s="7"/>
      <c r="J1898" s="7"/>
    </row>
    <row r="1899" spans="1:10" s="190" customFormat="1" x14ac:dyDescent="0.25">
      <c r="A1899" s="6"/>
      <c r="B1899" s="8"/>
      <c r="C1899" s="8"/>
      <c r="D1899" s="11"/>
      <c r="E1899" s="11"/>
      <c r="F1899" s="22"/>
      <c r="G1899" s="22"/>
      <c r="H1899" s="53"/>
      <c r="I1899" s="7"/>
      <c r="J1899" s="7"/>
    </row>
    <row r="1900" spans="1:10" s="190" customFormat="1" x14ac:dyDescent="0.25">
      <c r="A1900" s="6"/>
      <c r="B1900" s="8"/>
      <c r="C1900" s="8"/>
      <c r="D1900" s="11"/>
      <c r="E1900" s="11"/>
      <c r="F1900" s="22"/>
      <c r="G1900" s="22"/>
      <c r="H1900" s="53"/>
      <c r="I1900" s="7"/>
      <c r="J1900" s="7"/>
    </row>
    <row r="1901" spans="1:10" s="190" customFormat="1" x14ac:dyDescent="0.25">
      <c r="A1901" s="6"/>
      <c r="B1901" s="8"/>
      <c r="C1901" s="8"/>
      <c r="D1901" s="11"/>
      <c r="E1901" s="11"/>
      <c r="F1901" s="22"/>
      <c r="G1901" s="22"/>
      <c r="H1901" s="53"/>
      <c r="I1901" s="7"/>
      <c r="J1901" s="7"/>
    </row>
    <row r="1902" spans="1:10" s="190" customFormat="1" x14ac:dyDescent="0.25">
      <c r="A1902" s="6"/>
      <c r="B1902" s="8"/>
      <c r="C1902" s="8"/>
      <c r="D1902" s="11"/>
      <c r="E1902" s="11"/>
      <c r="F1902" s="22"/>
      <c r="G1902" s="22"/>
      <c r="H1902" s="53"/>
      <c r="I1902" s="7"/>
      <c r="J1902" s="7"/>
    </row>
    <row r="1903" spans="1:10" s="190" customFormat="1" x14ac:dyDescent="0.25">
      <c r="A1903" s="6"/>
      <c r="B1903" s="8"/>
      <c r="C1903" s="8"/>
      <c r="D1903" s="11"/>
      <c r="E1903" s="11"/>
      <c r="F1903" s="22"/>
      <c r="G1903" s="22"/>
      <c r="H1903" s="53"/>
      <c r="I1903" s="7"/>
      <c r="J1903" s="7"/>
    </row>
    <row r="1904" spans="1:10" s="190" customFormat="1" x14ac:dyDescent="0.25">
      <c r="A1904" s="6"/>
      <c r="B1904" s="8"/>
      <c r="C1904" s="8"/>
      <c r="D1904" s="11"/>
      <c r="E1904" s="11"/>
      <c r="F1904" s="22"/>
      <c r="G1904" s="22"/>
      <c r="H1904" s="53"/>
      <c r="I1904" s="7"/>
      <c r="J1904" s="7"/>
    </row>
    <row r="1905" spans="1:10" s="190" customFormat="1" x14ac:dyDescent="0.25">
      <c r="A1905" s="6"/>
      <c r="B1905" s="8"/>
      <c r="C1905" s="8"/>
      <c r="D1905" s="11"/>
      <c r="E1905" s="11"/>
      <c r="F1905" s="22"/>
      <c r="G1905" s="22"/>
      <c r="H1905" s="53"/>
      <c r="I1905" s="7"/>
      <c r="J1905" s="7"/>
    </row>
    <row r="1906" spans="1:10" s="190" customFormat="1" x14ac:dyDescent="0.25">
      <c r="A1906" s="6"/>
      <c r="B1906" s="8"/>
      <c r="C1906" s="8"/>
      <c r="D1906" s="11"/>
      <c r="E1906" s="11"/>
      <c r="F1906" s="22"/>
      <c r="G1906" s="22"/>
      <c r="H1906" s="53"/>
      <c r="I1906" s="7"/>
      <c r="J1906" s="7"/>
    </row>
    <row r="1907" spans="1:10" s="190" customFormat="1" x14ac:dyDescent="0.25">
      <c r="A1907" s="6"/>
      <c r="B1907" s="8"/>
      <c r="C1907" s="8"/>
      <c r="D1907" s="11"/>
      <c r="E1907" s="11"/>
      <c r="F1907" s="22"/>
      <c r="G1907" s="22"/>
      <c r="H1907" s="53"/>
      <c r="I1907" s="7"/>
      <c r="J1907" s="7"/>
    </row>
    <row r="1908" spans="1:10" s="190" customFormat="1" x14ac:dyDescent="0.25">
      <c r="A1908" s="6"/>
      <c r="B1908" s="8"/>
      <c r="C1908" s="8"/>
      <c r="D1908" s="11"/>
      <c r="E1908" s="11"/>
      <c r="F1908" s="22"/>
      <c r="G1908" s="22"/>
      <c r="H1908" s="53"/>
      <c r="I1908" s="7"/>
      <c r="J1908" s="7"/>
    </row>
    <row r="1909" spans="1:10" s="190" customFormat="1" x14ac:dyDescent="0.25">
      <c r="A1909" s="6"/>
      <c r="B1909" s="8"/>
      <c r="C1909" s="8"/>
      <c r="D1909" s="11"/>
      <c r="E1909" s="11"/>
      <c r="F1909" s="22"/>
      <c r="G1909" s="22"/>
      <c r="H1909" s="53"/>
      <c r="I1909" s="7"/>
      <c r="J1909" s="7"/>
    </row>
    <row r="1910" spans="1:10" s="190" customFormat="1" x14ac:dyDescent="0.25">
      <c r="A1910" s="6"/>
      <c r="B1910" s="8"/>
      <c r="C1910" s="8"/>
      <c r="D1910" s="11"/>
      <c r="E1910" s="11"/>
      <c r="F1910" s="22"/>
      <c r="G1910" s="22"/>
      <c r="H1910" s="53"/>
      <c r="I1910" s="7"/>
      <c r="J1910" s="7"/>
    </row>
    <row r="1911" spans="1:10" s="190" customFormat="1" x14ac:dyDescent="0.25">
      <c r="A1911" s="6"/>
      <c r="B1911" s="8"/>
      <c r="C1911" s="8"/>
      <c r="D1911" s="11"/>
      <c r="E1911" s="11"/>
      <c r="F1911" s="22"/>
      <c r="G1911" s="22"/>
      <c r="H1911" s="53"/>
      <c r="I1911" s="7"/>
      <c r="J1911" s="7"/>
    </row>
    <row r="1912" spans="1:10" s="190" customFormat="1" x14ac:dyDescent="0.25">
      <c r="A1912" s="6"/>
      <c r="B1912" s="8"/>
      <c r="C1912" s="8"/>
      <c r="D1912" s="11"/>
      <c r="E1912" s="11"/>
      <c r="F1912" s="22"/>
      <c r="G1912" s="22"/>
      <c r="H1912" s="53"/>
      <c r="I1912" s="7"/>
      <c r="J1912" s="7"/>
    </row>
    <row r="1913" spans="1:10" s="190" customFormat="1" x14ac:dyDescent="0.25">
      <c r="A1913" s="6"/>
      <c r="B1913" s="8"/>
      <c r="C1913" s="8"/>
      <c r="D1913" s="11"/>
      <c r="E1913" s="11"/>
      <c r="F1913" s="22"/>
      <c r="G1913" s="22"/>
      <c r="H1913" s="53"/>
      <c r="I1913" s="7"/>
      <c r="J1913" s="7"/>
    </row>
    <row r="1914" spans="1:10" s="190" customFormat="1" x14ac:dyDescent="0.25">
      <c r="A1914" s="6"/>
      <c r="B1914" s="8"/>
      <c r="C1914" s="8"/>
      <c r="D1914" s="11"/>
      <c r="E1914" s="11"/>
      <c r="F1914" s="22"/>
      <c r="G1914" s="22"/>
      <c r="H1914" s="53"/>
      <c r="I1914" s="7"/>
      <c r="J1914" s="7"/>
    </row>
    <row r="1915" spans="1:10" s="190" customFormat="1" x14ac:dyDescent="0.25">
      <c r="A1915" s="6"/>
      <c r="B1915" s="8"/>
      <c r="C1915" s="8"/>
      <c r="D1915" s="11"/>
      <c r="E1915" s="11"/>
      <c r="F1915" s="22"/>
      <c r="G1915" s="22"/>
      <c r="H1915" s="53"/>
      <c r="I1915" s="7"/>
      <c r="J1915" s="7"/>
    </row>
    <row r="1916" spans="1:10" s="190" customFormat="1" x14ac:dyDescent="0.25">
      <c r="A1916" s="6"/>
      <c r="B1916" s="8"/>
      <c r="C1916" s="8"/>
      <c r="D1916" s="11"/>
      <c r="E1916" s="11"/>
      <c r="F1916" s="22"/>
      <c r="G1916" s="22"/>
      <c r="H1916" s="53"/>
      <c r="I1916" s="7"/>
      <c r="J1916" s="7"/>
    </row>
    <row r="1917" spans="1:10" s="190" customFormat="1" x14ac:dyDescent="0.25">
      <c r="A1917" s="6"/>
      <c r="B1917" s="8"/>
      <c r="C1917" s="8"/>
      <c r="D1917" s="11"/>
      <c r="E1917" s="11"/>
      <c r="F1917" s="22"/>
      <c r="G1917" s="22"/>
      <c r="H1917" s="53"/>
      <c r="I1917" s="7"/>
      <c r="J1917" s="7"/>
    </row>
    <row r="1918" spans="1:10" s="190" customFormat="1" x14ac:dyDescent="0.25">
      <c r="A1918" s="6"/>
      <c r="B1918" s="8"/>
      <c r="C1918" s="8"/>
      <c r="D1918" s="11"/>
      <c r="E1918" s="11"/>
      <c r="F1918" s="22"/>
      <c r="G1918" s="22"/>
      <c r="H1918" s="53"/>
      <c r="I1918" s="7"/>
      <c r="J1918" s="7"/>
    </row>
    <row r="1919" spans="1:10" s="190" customFormat="1" x14ac:dyDescent="0.25">
      <c r="A1919" s="6"/>
      <c r="B1919" s="8"/>
      <c r="C1919" s="8"/>
      <c r="D1919" s="11"/>
      <c r="E1919" s="11"/>
      <c r="F1919" s="22"/>
      <c r="G1919" s="22"/>
      <c r="H1919" s="53"/>
      <c r="I1919" s="7"/>
      <c r="J1919" s="7"/>
    </row>
    <row r="1920" spans="1:10" s="190" customFormat="1" x14ac:dyDescent="0.25">
      <c r="A1920" s="6"/>
      <c r="B1920" s="8"/>
      <c r="C1920" s="8"/>
      <c r="D1920" s="11"/>
      <c r="E1920" s="11"/>
      <c r="F1920" s="22"/>
      <c r="G1920" s="22"/>
      <c r="H1920" s="53"/>
      <c r="I1920" s="7"/>
      <c r="J1920" s="7"/>
    </row>
    <row r="1921" spans="1:10" s="190" customFormat="1" x14ac:dyDescent="0.25">
      <c r="A1921" s="6"/>
      <c r="B1921" s="8"/>
      <c r="C1921" s="8"/>
      <c r="D1921" s="11"/>
      <c r="E1921" s="11"/>
      <c r="F1921" s="22"/>
      <c r="G1921" s="22"/>
      <c r="H1921" s="53"/>
      <c r="I1921" s="7"/>
      <c r="J1921" s="7"/>
    </row>
    <row r="1922" spans="1:10" s="190" customFormat="1" x14ac:dyDescent="0.25">
      <c r="A1922" s="6"/>
      <c r="B1922" s="8"/>
      <c r="C1922" s="8"/>
      <c r="D1922" s="11"/>
      <c r="E1922" s="11"/>
      <c r="F1922" s="22"/>
      <c r="G1922" s="22"/>
      <c r="H1922" s="53"/>
      <c r="I1922" s="7"/>
      <c r="J1922" s="7"/>
    </row>
    <row r="1923" spans="1:10" s="190" customFormat="1" x14ac:dyDescent="0.25">
      <c r="A1923" s="6"/>
      <c r="B1923" s="8"/>
      <c r="C1923" s="8"/>
      <c r="D1923" s="11"/>
      <c r="E1923" s="11"/>
      <c r="F1923" s="22"/>
      <c r="G1923" s="22"/>
      <c r="H1923" s="53"/>
      <c r="I1923" s="7"/>
      <c r="J1923" s="7"/>
    </row>
    <row r="1924" spans="1:10" s="190" customFormat="1" x14ac:dyDescent="0.25">
      <c r="A1924" s="6"/>
      <c r="B1924" s="8"/>
      <c r="C1924" s="8"/>
      <c r="D1924" s="11"/>
      <c r="E1924" s="11"/>
      <c r="F1924" s="22"/>
      <c r="G1924" s="22"/>
      <c r="H1924" s="53"/>
      <c r="I1924" s="7"/>
      <c r="J1924" s="7"/>
    </row>
    <row r="1925" spans="1:10" s="190" customFormat="1" x14ac:dyDescent="0.25">
      <c r="A1925" s="6"/>
      <c r="B1925" s="8"/>
      <c r="C1925" s="8"/>
      <c r="D1925" s="11"/>
      <c r="E1925" s="11"/>
      <c r="F1925" s="22"/>
      <c r="G1925" s="22"/>
      <c r="H1925" s="53"/>
      <c r="I1925" s="7"/>
      <c r="J1925" s="7"/>
    </row>
    <row r="1926" spans="1:10" s="190" customFormat="1" x14ac:dyDescent="0.25">
      <c r="A1926" s="6"/>
      <c r="B1926" s="8"/>
      <c r="C1926" s="8"/>
      <c r="D1926" s="11"/>
      <c r="E1926" s="11"/>
      <c r="F1926" s="22"/>
      <c r="G1926" s="22"/>
      <c r="H1926" s="53"/>
      <c r="I1926" s="7"/>
      <c r="J1926" s="7"/>
    </row>
    <row r="1927" spans="1:10" s="190" customFormat="1" x14ac:dyDescent="0.25">
      <c r="A1927" s="6"/>
      <c r="B1927" s="8"/>
      <c r="C1927" s="8"/>
      <c r="D1927" s="11"/>
      <c r="E1927" s="11"/>
      <c r="F1927" s="22"/>
      <c r="G1927" s="22"/>
      <c r="H1927" s="53"/>
      <c r="I1927" s="7"/>
      <c r="J1927" s="7"/>
    </row>
    <row r="1928" spans="1:10" s="190" customFormat="1" x14ac:dyDescent="0.25">
      <c r="A1928" s="6"/>
      <c r="B1928" s="8"/>
      <c r="C1928" s="8"/>
      <c r="D1928" s="11"/>
      <c r="E1928" s="11"/>
      <c r="F1928" s="22"/>
      <c r="G1928" s="22"/>
      <c r="H1928" s="53"/>
      <c r="I1928" s="7"/>
      <c r="J1928" s="7"/>
    </row>
    <row r="1929" spans="1:10" s="190" customFormat="1" x14ac:dyDescent="0.25">
      <c r="A1929" s="6"/>
      <c r="B1929" s="8"/>
      <c r="C1929" s="8"/>
      <c r="D1929" s="11"/>
      <c r="E1929" s="11"/>
      <c r="F1929" s="22"/>
      <c r="G1929" s="22"/>
      <c r="H1929" s="53"/>
      <c r="I1929" s="7"/>
      <c r="J1929" s="7"/>
    </row>
    <row r="1930" spans="1:10" s="190" customFormat="1" x14ac:dyDescent="0.25">
      <c r="A1930" s="6"/>
      <c r="B1930" s="8"/>
      <c r="C1930" s="8"/>
      <c r="D1930" s="11"/>
      <c r="E1930" s="11"/>
      <c r="F1930" s="22"/>
      <c r="G1930" s="22"/>
      <c r="H1930" s="53"/>
      <c r="I1930" s="7"/>
      <c r="J1930" s="7"/>
    </row>
    <row r="1931" spans="1:10" s="190" customFormat="1" x14ac:dyDescent="0.25">
      <c r="A1931" s="6"/>
      <c r="B1931" s="8"/>
      <c r="C1931" s="8"/>
      <c r="D1931" s="11"/>
      <c r="E1931" s="11"/>
      <c r="F1931" s="22"/>
      <c r="G1931" s="22"/>
      <c r="H1931" s="53"/>
      <c r="I1931" s="7"/>
      <c r="J1931" s="7"/>
    </row>
    <row r="1932" spans="1:10" s="190" customFormat="1" x14ac:dyDescent="0.25">
      <c r="A1932" s="6"/>
      <c r="B1932" s="8"/>
      <c r="C1932" s="8"/>
      <c r="D1932" s="11"/>
      <c r="E1932" s="11"/>
      <c r="F1932" s="22"/>
      <c r="G1932" s="22"/>
      <c r="H1932" s="53"/>
      <c r="I1932" s="7"/>
      <c r="J1932" s="7"/>
    </row>
    <row r="1933" spans="1:10" s="190" customFormat="1" x14ac:dyDescent="0.25">
      <c r="A1933" s="6"/>
      <c r="B1933" s="8"/>
      <c r="C1933" s="8"/>
      <c r="D1933" s="11"/>
      <c r="E1933" s="11"/>
      <c r="F1933" s="22"/>
      <c r="G1933" s="22"/>
      <c r="H1933" s="53"/>
      <c r="I1933" s="7"/>
      <c r="J1933" s="7"/>
    </row>
    <row r="1934" spans="1:10" s="190" customFormat="1" x14ac:dyDescent="0.25">
      <c r="A1934" s="6"/>
      <c r="B1934" s="8"/>
      <c r="C1934" s="8"/>
      <c r="D1934" s="11"/>
      <c r="E1934" s="11"/>
      <c r="F1934" s="22"/>
      <c r="G1934" s="22"/>
      <c r="H1934" s="53"/>
      <c r="I1934" s="7"/>
      <c r="J1934" s="7"/>
    </row>
    <row r="1935" spans="1:10" s="190" customFormat="1" x14ac:dyDescent="0.25">
      <c r="A1935" s="6"/>
      <c r="B1935" s="8"/>
      <c r="C1935" s="8"/>
      <c r="D1935" s="11"/>
      <c r="E1935" s="11"/>
      <c r="F1935" s="22"/>
      <c r="G1935" s="22"/>
      <c r="H1935" s="53"/>
      <c r="I1935" s="7"/>
      <c r="J1935" s="7"/>
    </row>
    <row r="1936" spans="1:10" s="190" customFormat="1" x14ac:dyDescent="0.25">
      <c r="A1936" s="6"/>
      <c r="B1936" s="8"/>
      <c r="C1936" s="8"/>
      <c r="D1936" s="11"/>
      <c r="E1936" s="11"/>
      <c r="F1936" s="22"/>
      <c r="G1936" s="22"/>
      <c r="H1936" s="53"/>
      <c r="I1936" s="7"/>
      <c r="J1936" s="7"/>
    </row>
    <row r="1937" spans="1:10" s="190" customFormat="1" x14ac:dyDescent="0.25">
      <c r="A1937" s="6"/>
      <c r="B1937" s="8"/>
      <c r="C1937" s="8"/>
      <c r="D1937" s="11"/>
      <c r="E1937" s="11"/>
      <c r="F1937" s="22"/>
      <c r="G1937" s="22"/>
      <c r="H1937" s="53"/>
      <c r="I1937" s="7"/>
      <c r="J1937" s="7"/>
    </row>
    <row r="1938" spans="1:10" s="190" customFormat="1" x14ac:dyDescent="0.25">
      <c r="A1938" s="6"/>
      <c r="B1938" s="8"/>
      <c r="C1938" s="8"/>
      <c r="D1938" s="11"/>
      <c r="E1938" s="11"/>
      <c r="F1938" s="22"/>
      <c r="G1938" s="22"/>
      <c r="H1938" s="53"/>
      <c r="I1938" s="7"/>
      <c r="J1938" s="7"/>
    </row>
    <row r="1939" spans="1:10" s="190" customFormat="1" x14ac:dyDescent="0.25">
      <c r="A1939" s="6"/>
      <c r="B1939" s="8"/>
      <c r="C1939" s="8"/>
      <c r="D1939" s="11"/>
      <c r="E1939" s="11"/>
      <c r="F1939" s="22"/>
      <c r="G1939" s="22"/>
      <c r="H1939" s="53"/>
      <c r="I1939" s="7"/>
      <c r="J1939" s="7"/>
    </row>
    <row r="1940" spans="1:10" s="190" customFormat="1" x14ac:dyDescent="0.25">
      <c r="A1940" s="6"/>
      <c r="B1940" s="8"/>
      <c r="C1940" s="8"/>
      <c r="D1940" s="11"/>
      <c r="E1940" s="11"/>
      <c r="F1940" s="22"/>
      <c r="G1940" s="22"/>
      <c r="H1940" s="53"/>
      <c r="I1940" s="7"/>
      <c r="J1940" s="7"/>
    </row>
    <row r="1941" spans="1:10" s="190" customFormat="1" x14ac:dyDescent="0.25">
      <c r="A1941" s="6"/>
      <c r="B1941" s="8"/>
      <c r="C1941" s="8"/>
      <c r="D1941" s="11"/>
      <c r="E1941" s="11"/>
      <c r="F1941" s="22"/>
      <c r="G1941" s="22"/>
      <c r="H1941" s="53"/>
      <c r="I1941" s="7"/>
      <c r="J1941" s="7"/>
    </row>
    <row r="1942" spans="1:10" s="190" customFormat="1" x14ac:dyDescent="0.25">
      <c r="A1942" s="6"/>
      <c r="B1942" s="8"/>
      <c r="C1942" s="8"/>
      <c r="D1942" s="11"/>
      <c r="E1942" s="11"/>
      <c r="F1942" s="22"/>
      <c r="G1942" s="22"/>
      <c r="H1942" s="53"/>
      <c r="I1942" s="7"/>
      <c r="J1942" s="7"/>
    </row>
    <row r="1943" spans="1:10" s="190" customFormat="1" x14ac:dyDescent="0.25">
      <c r="A1943" s="6"/>
      <c r="B1943" s="8"/>
      <c r="C1943" s="8"/>
      <c r="D1943" s="11"/>
      <c r="E1943" s="11"/>
      <c r="F1943" s="22"/>
      <c r="G1943" s="22"/>
      <c r="H1943" s="53"/>
      <c r="I1943" s="7"/>
      <c r="J1943" s="7"/>
    </row>
    <row r="1944" spans="1:10" s="190" customFormat="1" x14ac:dyDescent="0.25">
      <c r="A1944" s="6"/>
      <c r="B1944" s="8"/>
      <c r="C1944" s="8"/>
      <c r="D1944" s="11"/>
      <c r="E1944" s="11"/>
      <c r="F1944" s="22"/>
      <c r="G1944" s="22"/>
      <c r="H1944" s="53"/>
      <c r="I1944" s="7"/>
      <c r="J1944" s="7"/>
    </row>
    <row r="1945" spans="1:10" s="190" customFormat="1" x14ac:dyDescent="0.25">
      <c r="A1945" s="6"/>
      <c r="B1945" s="8"/>
      <c r="C1945" s="8"/>
      <c r="D1945" s="11"/>
      <c r="E1945" s="11"/>
      <c r="F1945" s="22"/>
      <c r="G1945" s="22"/>
      <c r="H1945" s="53"/>
      <c r="I1945" s="7"/>
      <c r="J1945" s="7"/>
    </row>
    <row r="1946" spans="1:10" s="190" customFormat="1" x14ac:dyDescent="0.25">
      <c r="A1946" s="6"/>
      <c r="B1946" s="8"/>
      <c r="C1946" s="8"/>
      <c r="D1946" s="11"/>
      <c r="E1946" s="11"/>
      <c r="F1946" s="22"/>
      <c r="G1946" s="22"/>
      <c r="H1946" s="53"/>
      <c r="I1946" s="7"/>
      <c r="J1946" s="7"/>
    </row>
    <row r="1947" spans="1:10" s="190" customFormat="1" x14ac:dyDescent="0.25">
      <c r="A1947" s="6"/>
      <c r="B1947" s="8"/>
      <c r="C1947" s="8"/>
      <c r="D1947" s="11"/>
      <c r="E1947" s="11"/>
      <c r="F1947" s="22"/>
      <c r="G1947" s="22"/>
      <c r="H1947" s="53"/>
      <c r="I1947" s="7"/>
      <c r="J1947" s="7"/>
    </row>
    <row r="1948" spans="1:10" s="190" customFormat="1" x14ac:dyDescent="0.25">
      <c r="A1948" s="6"/>
      <c r="B1948" s="8"/>
      <c r="C1948" s="8"/>
      <c r="D1948" s="11"/>
      <c r="E1948" s="11"/>
      <c r="F1948" s="22"/>
      <c r="G1948" s="22"/>
      <c r="H1948" s="53"/>
      <c r="I1948" s="7"/>
      <c r="J1948" s="7"/>
    </row>
    <row r="1949" spans="1:10" s="190" customFormat="1" x14ac:dyDescent="0.25">
      <c r="A1949" s="6"/>
      <c r="B1949" s="8"/>
      <c r="C1949" s="8"/>
      <c r="D1949" s="11"/>
      <c r="E1949" s="11"/>
      <c r="F1949" s="22"/>
      <c r="G1949" s="22"/>
      <c r="H1949" s="53"/>
      <c r="I1949" s="7"/>
      <c r="J1949" s="7"/>
    </row>
    <row r="1950" spans="1:10" s="190" customFormat="1" x14ac:dyDescent="0.25">
      <c r="A1950" s="6"/>
      <c r="B1950" s="8"/>
      <c r="C1950" s="8"/>
      <c r="D1950" s="11"/>
      <c r="E1950" s="11"/>
      <c r="F1950" s="22"/>
      <c r="G1950" s="22"/>
      <c r="H1950" s="53"/>
      <c r="I1950" s="7"/>
      <c r="J1950" s="7"/>
    </row>
    <row r="1951" spans="1:10" s="190" customFormat="1" x14ac:dyDescent="0.25">
      <c r="A1951" s="6"/>
      <c r="B1951" s="8"/>
      <c r="C1951" s="8"/>
      <c r="D1951" s="11"/>
      <c r="E1951" s="11"/>
      <c r="F1951" s="22"/>
      <c r="G1951" s="22"/>
      <c r="H1951" s="53"/>
      <c r="I1951" s="7"/>
      <c r="J1951" s="7"/>
    </row>
    <row r="1952" spans="1:10" s="190" customFormat="1" x14ac:dyDescent="0.25">
      <c r="A1952" s="6"/>
      <c r="B1952" s="8"/>
      <c r="C1952" s="8"/>
      <c r="D1952" s="11"/>
      <c r="E1952" s="11"/>
      <c r="F1952" s="22"/>
      <c r="G1952" s="22"/>
      <c r="H1952" s="53"/>
      <c r="I1952" s="7"/>
      <c r="J1952" s="7"/>
    </row>
    <row r="1953" spans="1:10" s="190" customFormat="1" x14ac:dyDescent="0.25">
      <c r="A1953" s="6"/>
      <c r="B1953" s="8"/>
      <c r="C1953" s="8"/>
      <c r="D1953" s="11"/>
      <c r="E1953" s="11"/>
      <c r="F1953" s="22"/>
      <c r="G1953" s="22"/>
      <c r="H1953" s="53"/>
      <c r="I1953" s="7"/>
      <c r="J1953" s="7"/>
    </row>
    <row r="1954" spans="1:10" s="190" customFormat="1" x14ac:dyDescent="0.25">
      <c r="A1954" s="6"/>
      <c r="B1954" s="8"/>
      <c r="C1954" s="8"/>
      <c r="D1954" s="11"/>
      <c r="E1954" s="11"/>
      <c r="F1954" s="22"/>
      <c r="G1954" s="22"/>
      <c r="H1954" s="53"/>
      <c r="I1954" s="7"/>
      <c r="J1954" s="7"/>
    </row>
    <row r="1955" spans="1:10" s="190" customFormat="1" x14ac:dyDescent="0.25">
      <c r="A1955" s="6"/>
      <c r="B1955" s="8"/>
      <c r="C1955" s="8"/>
      <c r="D1955" s="11"/>
      <c r="E1955" s="11"/>
      <c r="F1955" s="22"/>
      <c r="G1955" s="22"/>
      <c r="H1955" s="53"/>
      <c r="I1955" s="7"/>
      <c r="J1955" s="7"/>
    </row>
    <row r="1956" spans="1:10" s="190" customFormat="1" x14ac:dyDescent="0.25">
      <c r="A1956" s="6"/>
      <c r="B1956" s="8"/>
      <c r="C1956" s="8"/>
      <c r="D1956" s="11"/>
      <c r="E1956" s="11"/>
      <c r="F1956" s="22"/>
      <c r="G1956" s="22"/>
      <c r="H1956" s="53"/>
      <c r="I1956" s="7"/>
      <c r="J1956" s="7"/>
    </row>
    <row r="1957" spans="1:10" s="190" customFormat="1" x14ac:dyDescent="0.25">
      <c r="A1957" s="6"/>
      <c r="B1957" s="8"/>
      <c r="C1957" s="8"/>
      <c r="D1957" s="11"/>
      <c r="E1957" s="11"/>
      <c r="F1957" s="22"/>
      <c r="G1957" s="22"/>
      <c r="H1957" s="53"/>
      <c r="I1957" s="7"/>
      <c r="J1957" s="7"/>
    </row>
    <row r="1958" spans="1:10" s="190" customFormat="1" x14ac:dyDescent="0.25">
      <c r="A1958" s="6"/>
      <c r="B1958" s="8"/>
      <c r="C1958" s="8"/>
      <c r="D1958" s="11"/>
      <c r="E1958" s="11"/>
      <c r="F1958" s="22"/>
      <c r="G1958" s="22"/>
      <c r="H1958" s="53"/>
      <c r="I1958" s="7"/>
      <c r="J1958" s="7"/>
    </row>
    <row r="1959" spans="1:10" s="190" customFormat="1" x14ac:dyDescent="0.25">
      <c r="A1959" s="6"/>
      <c r="B1959" s="8"/>
      <c r="C1959" s="8"/>
      <c r="D1959" s="11"/>
      <c r="E1959" s="11"/>
      <c r="F1959" s="22"/>
      <c r="G1959" s="22"/>
      <c r="H1959" s="53"/>
      <c r="I1959" s="7"/>
      <c r="J1959" s="7"/>
    </row>
    <row r="1960" spans="1:10" s="190" customFormat="1" x14ac:dyDescent="0.25">
      <c r="A1960" s="6"/>
      <c r="B1960" s="8"/>
      <c r="C1960" s="8"/>
      <c r="D1960" s="11"/>
      <c r="E1960" s="11"/>
      <c r="F1960" s="22"/>
      <c r="G1960" s="22"/>
      <c r="H1960" s="53"/>
      <c r="I1960" s="7"/>
      <c r="J1960" s="7"/>
    </row>
    <row r="1961" spans="1:10" s="190" customFormat="1" x14ac:dyDescent="0.25">
      <c r="A1961" s="6"/>
      <c r="B1961" s="8"/>
      <c r="C1961" s="8"/>
      <c r="D1961" s="11"/>
      <c r="E1961" s="11"/>
      <c r="F1961" s="22"/>
      <c r="G1961" s="22"/>
      <c r="H1961" s="53"/>
      <c r="I1961" s="7"/>
      <c r="J1961" s="7"/>
    </row>
    <row r="1962" spans="1:10" s="190" customFormat="1" x14ac:dyDescent="0.25">
      <c r="A1962" s="6"/>
      <c r="B1962" s="8"/>
      <c r="C1962" s="8"/>
      <c r="D1962" s="11"/>
      <c r="E1962" s="11"/>
      <c r="F1962" s="22"/>
      <c r="G1962" s="22"/>
      <c r="H1962" s="53"/>
      <c r="I1962" s="7"/>
      <c r="J1962" s="7"/>
    </row>
    <row r="1963" spans="1:10" s="190" customFormat="1" x14ac:dyDescent="0.25">
      <c r="A1963" s="6"/>
      <c r="B1963" s="8"/>
      <c r="C1963" s="8"/>
      <c r="D1963" s="11"/>
      <c r="E1963" s="11"/>
      <c r="F1963" s="22"/>
      <c r="G1963" s="22"/>
      <c r="H1963" s="53"/>
      <c r="I1963" s="7"/>
      <c r="J1963" s="7"/>
    </row>
    <row r="1964" spans="1:10" s="190" customFormat="1" x14ac:dyDescent="0.25">
      <c r="A1964" s="6"/>
      <c r="B1964" s="8"/>
      <c r="C1964" s="8"/>
      <c r="D1964" s="11"/>
      <c r="E1964" s="11"/>
      <c r="F1964" s="22"/>
      <c r="G1964" s="22"/>
      <c r="H1964" s="53"/>
      <c r="I1964" s="7"/>
      <c r="J1964" s="7"/>
    </row>
    <row r="1965" spans="1:10" s="190" customFormat="1" x14ac:dyDescent="0.25">
      <c r="A1965" s="6"/>
      <c r="B1965" s="8"/>
      <c r="C1965" s="8"/>
      <c r="D1965" s="11"/>
      <c r="E1965" s="11"/>
      <c r="F1965" s="22"/>
      <c r="G1965" s="22"/>
      <c r="H1965" s="53"/>
      <c r="I1965" s="7"/>
      <c r="J1965" s="7"/>
    </row>
    <row r="1966" spans="1:10" s="190" customFormat="1" x14ac:dyDescent="0.25">
      <c r="A1966" s="6"/>
      <c r="B1966" s="8"/>
      <c r="C1966" s="8"/>
      <c r="D1966" s="11"/>
      <c r="E1966" s="11"/>
      <c r="F1966" s="22"/>
      <c r="G1966" s="22"/>
      <c r="H1966" s="53"/>
      <c r="I1966" s="7"/>
      <c r="J1966" s="7"/>
    </row>
    <row r="1967" spans="1:10" s="190" customFormat="1" x14ac:dyDescent="0.25">
      <c r="A1967" s="6"/>
      <c r="B1967" s="8"/>
      <c r="C1967" s="8"/>
      <c r="D1967" s="11"/>
      <c r="E1967" s="11"/>
      <c r="F1967" s="22"/>
      <c r="G1967" s="22"/>
      <c r="H1967" s="53"/>
      <c r="I1967" s="7"/>
      <c r="J1967" s="7"/>
    </row>
    <row r="1968" spans="1:10" s="190" customFormat="1" x14ac:dyDescent="0.25">
      <c r="A1968" s="6"/>
      <c r="B1968" s="8"/>
      <c r="C1968" s="8"/>
      <c r="D1968" s="11"/>
      <c r="E1968" s="11"/>
      <c r="F1968" s="22"/>
      <c r="G1968" s="22"/>
      <c r="H1968" s="53"/>
      <c r="I1968" s="7"/>
      <c r="J1968" s="7"/>
    </row>
    <row r="1969" spans="1:10" s="190" customFormat="1" x14ac:dyDescent="0.25">
      <c r="A1969" s="6"/>
      <c r="B1969" s="8"/>
      <c r="C1969" s="8"/>
      <c r="D1969" s="11"/>
      <c r="E1969" s="11"/>
      <c r="F1969" s="22"/>
      <c r="G1969" s="22"/>
      <c r="H1969" s="53"/>
      <c r="I1969" s="7"/>
      <c r="J1969" s="7"/>
    </row>
    <row r="1970" spans="1:10" s="190" customFormat="1" x14ac:dyDescent="0.25">
      <c r="A1970" s="6"/>
      <c r="B1970" s="8"/>
      <c r="C1970" s="8"/>
      <c r="D1970" s="11"/>
      <c r="E1970" s="11"/>
      <c r="F1970" s="22"/>
      <c r="G1970" s="22"/>
      <c r="H1970" s="53"/>
      <c r="I1970" s="7"/>
      <c r="J1970" s="7"/>
    </row>
    <row r="1971" spans="1:10" s="190" customFormat="1" x14ac:dyDescent="0.25">
      <c r="A1971" s="6"/>
      <c r="B1971" s="8"/>
      <c r="C1971" s="8"/>
      <c r="D1971" s="11"/>
      <c r="E1971" s="11"/>
      <c r="F1971" s="22"/>
      <c r="G1971" s="22"/>
      <c r="H1971" s="53"/>
      <c r="I1971" s="7"/>
      <c r="J1971" s="7"/>
    </row>
    <row r="1972" spans="1:10" s="190" customFormat="1" x14ac:dyDescent="0.25">
      <c r="A1972" s="6"/>
      <c r="B1972" s="8"/>
      <c r="C1972" s="8"/>
      <c r="D1972" s="11"/>
      <c r="E1972" s="11"/>
      <c r="F1972" s="22"/>
      <c r="G1972" s="22"/>
      <c r="H1972" s="53"/>
      <c r="I1972" s="7"/>
      <c r="J1972" s="7"/>
    </row>
    <row r="1973" spans="1:10" s="190" customFormat="1" x14ac:dyDescent="0.25">
      <c r="A1973" s="6"/>
      <c r="B1973" s="8"/>
      <c r="C1973" s="8"/>
      <c r="D1973" s="11"/>
      <c r="E1973" s="11"/>
      <c r="F1973" s="22"/>
      <c r="G1973" s="22"/>
      <c r="H1973" s="53"/>
      <c r="I1973" s="7"/>
      <c r="J1973" s="7"/>
    </row>
    <row r="1974" spans="1:10" s="190" customFormat="1" x14ac:dyDescent="0.25">
      <c r="A1974" s="6"/>
      <c r="B1974" s="8"/>
      <c r="C1974" s="8"/>
      <c r="D1974" s="11"/>
      <c r="E1974" s="11"/>
      <c r="F1974" s="22"/>
      <c r="G1974" s="22"/>
      <c r="H1974" s="53"/>
      <c r="I1974" s="7"/>
      <c r="J1974" s="7"/>
    </row>
    <row r="1975" spans="1:10" s="190" customFormat="1" x14ac:dyDescent="0.25">
      <c r="A1975" s="6"/>
      <c r="B1975" s="8"/>
      <c r="C1975" s="8"/>
      <c r="D1975" s="11"/>
      <c r="E1975" s="11"/>
      <c r="F1975" s="22"/>
      <c r="G1975" s="22"/>
      <c r="H1975" s="53"/>
      <c r="I1975" s="7"/>
      <c r="J1975" s="7"/>
    </row>
    <row r="1976" spans="1:10" s="190" customFormat="1" x14ac:dyDescent="0.25">
      <c r="A1976" s="6"/>
      <c r="B1976" s="8"/>
      <c r="C1976" s="8"/>
      <c r="D1976" s="11"/>
      <c r="E1976" s="11"/>
      <c r="F1976" s="22"/>
      <c r="G1976" s="22"/>
      <c r="H1976" s="53"/>
      <c r="I1976" s="7"/>
      <c r="J1976" s="7"/>
    </row>
    <row r="1977" spans="1:10" s="190" customFormat="1" x14ac:dyDescent="0.25">
      <c r="A1977" s="6"/>
      <c r="B1977" s="8"/>
      <c r="C1977" s="8"/>
      <c r="D1977" s="11"/>
      <c r="E1977" s="11"/>
      <c r="F1977" s="22"/>
      <c r="G1977" s="22"/>
      <c r="H1977" s="53"/>
      <c r="I1977" s="7"/>
      <c r="J1977" s="7"/>
    </row>
    <row r="1978" spans="1:10" s="190" customFormat="1" x14ac:dyDescent="0.25">
      <c r="A1978" s="6"/>
      <c r="B1978" s="8"/>
      <c r="C1978" s="8"/>
      <c r="D1978" s="11"/>
      <c r="E1978" s="11"/>
      <c r="F1978" s="22"/>
      <c r="G1978" s="22"/>
      <c r="H1978" s="53"/>
      <c r="I1978" s="7"/>
      <c r="J1978" s="7"/>
    </row>
    <row r="1979" spans="1:10" s="190" customFormat="1" x14ac:dyDescent="0.25">
      <c r="A1979" s="6"/>
      <c r="B1979" s="8"/>
      <c r="C1979" s="8"/>
      <c r="D1979" s="11"/>
      <c r="E1979" s="11"/>
      <c r="F1979" s="22"/>
      <c r="G1979" s="22"/>
      <c r="H1979" s="53"/>
      <c r="I1979" s="7"/>
      <c r="J1979" s="7"/>
    </row>
    <row r="1980" spans="1:10" s="190" customFormat="1" x14ac:dyDescent="0.25">
      <c r="A1980" s="6"/>
      <c r="B1980" s="8"/>
      <c r="C1980" s="8"/>
      <c r="D1980" s="11"/>
      <c r="E1980" s="11"/>
      <c r="F1980" s="22"/>
      <c r="G1980" s="22"/>
      <c r="H1980" s="53"/>
      <c r="I1980" s="7"/>
      <c r="J1980" s="7"/>
    </row>
    <row r="1981" spans="1:10" s="190" customFormat="1" x14ac:dyDescent="0.25">
      <c r="A1981" s="6"/>
      <c r="B1981" s="8"/>
      <c r="C1981" s="8"/>
      <c r="D1981" s="11"/>
      <c r="E1981" s="11"/>
      <c r="F1981" s="22"/>
      <c r="G1981" s="22"/>
      <c r="H1981" s="53"/>
      <c r="I1981" s="7"/>
      <c r="J1981" s="7"/>
    </row>
    <row r="1982" spans="1:10" s="190" customFormat="1" x14ac:dyDescent="0.25">
      <c r="A1982" s="6"/>
      <c r="B1982" s="8"/>
      <c r="C1982" s="8"/>
      <c r="D1982" s="11"/>
      <c r="E1982" s="11"/>
      <c r="F1982" s="22"/>
      <c r="G1982" s="22"/>
      <c r="H1982" s="53"/>
      <c r="I1982" s="7"/>
      <c r="J1982" s="7"/>
    </row>
    <row r="1983" spans="1:10" s="190" customFormat="1" x14ac:dyDescent="0.25">
      <c r="A1983" s="6"/>
      <c r="B1983" s="8"/>
      <c r="C1983" s="8"/>
      <c r="D1983" s="11"/>
      <c r="E1983" s="11"/>
      <c r="F1983" s="22"/>
      <c r="G1983" s="22"/>
      <c r="H1983" s="53"/>
      <c r="I1983" s="7"/>
      <c r="J1983" s="7"/>
    </row>
    <row r="1984" spans="1:10" s="190" customFormat="1" x14ac:dyDescent="0.25">
      <c r="A1984" s="6"/>
      <c r="B1984" s="8"/>
      <c r="C1984" s="8"/>
      <c r="D1984" s="11"/>
      <c r="E1984" s="11"/>
      <c r="F1984" s="22"/>
      <c r="G1984" s="22"/>
      <c r="H1984" s="53"/>
      <c r="I1984" s="7"/>
      <c r="J1984" s="7"/>
    </row>
    <row r="1985" spans="1:10" s="190" customFormat="1" x14ac:dyDescent="0.25">
      <c r="A1985" s="6"/>
      <c r="B1985" s="8"/>
      <c r="C1985" s="8"/>
      <c r="D1985" s="11"/>
      <c r="E1985" s="11"/>
      <c r="F1985" s="22"/>
      <c r="G1985" s="22"/>
      <c r="H1985" s="53"/>
      <c r="I1985" s="7"/>
      <c r="J1985" s="7"/>
    </row>
    <row r="1986" spans="1:10" s="190" customFormat="1" x14ac:dyDescent="0.25">
      <c r="A1986" s="6"/>
      <c r="B1986" s="8"/>
      <c r="C1986" s="8"/>
      <c r="D1986" s="11"/>
      <c r="E1986" s="11"/>
      <c r="F1986" s="22"/>
      <c r="G1986" s="22"/>
      <c r="H1986" s="53"/>
      <c r="I1986" s="7"/>
      <c r="J1986" s="7"/>
    </row>
    <row r="1987" spans="1:10" s="190" customFormat="1" x14ac:dyDescent="0.25">
      <c r="A1987" s="6"/>
      <c r="B1987" s="8"/>
      <c r="C1987" s="8"/>
      <c r="D1987" s="11"/>
      <c r="E1987" s="11"/>
      <c r="F1987" s="22"/>
      <c r="G1987" s="22"/>
      <c r="H1987" s="53"/>
      <c r="I1987" s="7"/>
      <c r="J1987" s="7"/>
    </row>
    <row r="1988" spans="1:10" s="190" customFormat="1" x14ac:dyDescent="0.25">
      <c r="A1988" s="6"/>
      <c r="B1988" s="8"/>
      <c r="C1988" s="8"/>
      <c r="D1988" s="11"/>
      <c r="E1988" s="11"/>
      <c r="F1988" s="22"/>
      <c r="G1988" s="22"/>
      <c r="H1988" s="53"/>
      <c r="I1988" s="7"/>
      <c r="J1988" s="7"/>
    </row>
    <row r="1989" spans="1:10" s="190" customFormat="1" x14ac:dyDescent="0.25">
      <c r="A1989" s="6"/>
      <c r="B1989" s="8"/>
      <c r="C1989" s="8"/>
      <c r="D1989" s="11"/>
      <c r="E1989" s="11"/>
      <c r="F1989" s="22"/>
      <c r="G1989" s="22"/>
      <c r="H1989" s="53"/>
      <c r="I1989" s="7"/>
      <c r="J1989" s="7"/>
    </row>
    <row r="1990" spans="1:10" s="190" customFormat="1" x14ac:dyDescent="0.25">
      <c r="A1990" s="6"/>
      <c r="B1990" s="8"/>
      <c r="C1990" s="8"/>
      <c r="D1990" s="11"/>
      <c r="E1990" s="11"/>
      <c r="F1990" s="22"/>
      <c r="G1990" s="22"/>
      <c r="H1990" s="53"/>
      <c r="I1990" s="7"/>
      <c r="J1990" s="7"/>
    </row>
    <row r="1991" spans="1:10" s="190" customFormat="1" x14ac:dyDescent="0.25">
      <c r="A1991" s="6"/>
      <c r="B1991" s="8"/>
      <c r="C1991" s="8"/>
      <c r="D1991" s="11"/>
      <c r="E1991" s="11"/>
      <c r="F1991" s="22"/>
      <c r="G1991" s="22"/>
      <c r="H1991" s="53"/>
      <c r="I1991" s="7"/>
      <c r="J1991" s="7"/>
    </row>
    <row r="1992" spans="1:10" s="190" customFormat="1" x14ac:dyDescent="0.25">
      <c r="A1992" s="6"/>
      <c r="B1992" s="8"/>
      <c r="C1992" s="8"/>
      <c r="D1992" s="11"/>
      <c r="E1992" s="11"/>
      <c r="F1992" s="22"/>
      <c r="G1992" s="22"/>
      <c r="H1992" s="53"/>
      <c r="I1992" s="7"/>
      <c r="J1992" s="7"/>
    </row>
    <row r="1993" spans="1:10" s="190" customFormat="1" x14ac:dyDescent="0.25">
      <c r="A1993" s="6"/>
      <c r="B1993" s="8"/>
      <c r="C1993" s="8"/>
      <c r="D1993" s="11"/>
      <c r="E1993" s="11"/>
      <c r="F1993" s="22"/>
      <c r="G1993" s="22"/>
      <c r="H1993" s="53"/>
      <c r="I1993" s="7"/>
      <c r="J1993" s="7"/>
    </row>
    <row r="1994" spans="1:10" s="190" customFormat="1" x14ac:dyDescent="0.25">
      <c r="A1994" s="6"/>
      <c r="B1994" s="8"/>
      <c r="C1994" s="8"/>
      <c r="D1994" s="11"/>
      <c r="E1994" s="11"/>
      <c r="F1994" s="22"/>
      <c r="G1994" s="22"/>
      <c r="H1994" s="53"/>
      <c r="I1994" s="7"/>
      <c r="J1994" s="7"/>
    </row>
    <row r="1995" spans="1:10" s="190" customFormat="1" x14ac:dyDescent="0.25">
      <c r="A1995" s="6"/>
      <c r="B1995" s="8"/>
      <c r="C1995" s="8"/>
      <c r="D1995" s="11"/>
      <c r="E1995" s="11"/>
      <c r="F1995" s="22"/>
      <c r="G1995" s="22"/>
      <c r="H1995" s="53"/>
      <c r="I1995" s="7"/>
      <c r="J1995" s="7"/>
    </row>
    <row r="1996" spans="1:10" s="190" customFormat="1" x14ac:dyDescent="0.25">
      <c r="A1996" s="6"/>
      <c r="B1996" s="8"/>
      <c r="C1996" s="8"/>
      <c r="D1996" s="11"/>
      <c r="E1996" s="11"/>
      <c r="F1996" s="22"/>
      <c r="G1996" s="22"/>
      <c r="H1996" s="53"/>
      <c r="I1996" s="7"/>
      <c r="J1996" s="7"/>
    </row>
    <row r="1997" spans="1:10" s="190" customFormat="1" x14ac:dyDescent="0.25">
      <c r="A1997" s="6"/>
      <c r="B1997" s="8"/>
      <c r="C1997" s="8"/>
      <c r="D1997" s="11"/>
      <c r="E1997" s="11"/>
      <c r="F1997" s="22"/>
      <c r="G1997" s="22"/>
      <c r="H1997" s="53"/>
      <c r="I1997" s="7"/>
      <c r="J1997" s="7"/>
    </row>
    <row r="1998" spans="1:10" s="190" customFormat="1" x14ac:dyDescent="0.25">
      <c r="A1998" s="6"/>
      <c r="B1998" s="8"/>
      <c r="C1998" s="8"/>
      <c r="D1998" s="11"/>
      <c r="E1998" s="11"/>
      <c r="F1998" s="22"/>
      <c r="G1998" s="22"/>
      <c r="H1998" s="53"/>
      <c r="I1998" s="7"/>
      <c r="J1998" s="7"/>
    </row>
    <row r="1999" spans="1:10" s="190" customFormat="1" x14ac:dyDescent="0.25">
      <c r="A1999" s="6"/>
      <c r="B1999" s="8"/>
      <c r="C1999" s="8"/>
      <c r="D1999" s="11"/>
      <c r="E1999" s="11"/>
      <c r="F1999" s="22"/>
      <c r="G1999" s="22"/>
      <c r="H1999" s="53"/>
      <c r="I1999" s="7"/>
      <c r="J1999" s="7"/>
    </row>
    <row r="2000" spans="1:10" s="190" customFormat="1" x14ac:dyDescent="0.25">
      <c r="A2000" s="6"/>
      <c r="B2000" s="8"/>
      <c r="C2000" s="8"/>
      <c r="D2000" s="11"/>
      <c r="E2000" s="11"/>
      <c r="F2000" s="22"/>
      <c r="G2000" s="22"/>
      <c r="H2000" s="53"/>
      <c r="I2000" s="7"/>
      <c r="J2000" s="7"/>
    </row>
    <row r="2001" spans="1:10" s="190" customFormat="1" x14ac:dyDescent="0.25">
      <c r="A2001" s="6"/>
      <c r="B2001" s="8"/>
      <c r="C2001" s="8"/>
      <c r="D2001" s="11"/>
      <c r="E2001" s="11"/>
      <c r="F2001" s="22"/>
      <c r="G2001" s="22"/>
      <c r="H2001" s="53"/>
      <c r="I2001" s="7"/>
      <c r="J2001" s="7"/>
    </row>
    <row r="2002" spans="1:10" s="190" customFormat="1" x14ac:dyDescent="0.25">
      <c r="A2002" s="6"/>
      <c r="B2002" s="8"/>
      <c r="C2002" s="8"/>
      <c r="D2002" s="11"/>
      <c r="E2002" s="11"/>
      <c r="F2002" s="22"/>
      <c r="G2002" s="22"/>
      <c r="H2002" s="53"/>
      <c r="I2002" s="7"/>
      <c r="J2002" s="7"/>
    </row>
    <row r="2003" spans="1:10" s="190" customFormat="1" x14ac:dyDescent="0.25">
      <c r="A2003" s="6"/>
      <c r="B2003" s="8"/>
      <c r="C2003" s="8"/>
      <c r="D2003" s="11"/>
      <c r="E2003" s="11"/>
      <c r="F2003" s="22"/>
      <c r="G2003" s="22"/>
      <c r="H2003" s="53"/>
      <c r="I2003" s="7"/>
      <c r="J2003" s="7"/>
    </row>
    <row r="2004" spans="1:10" s="190" customFormat="1" x14ac:dyDescent="0.25">
      <c r="A2004" s="6"/>
      <c r="B2004" s="8"/>
      <c r="C2004" s="8"/>
      <c r="D2004" s="11"/>
      <c r="E2004" s="11"/>
      <c r="F2004" s="22"/>
      <c r="G2004" s="22"/>
      <c r="H2004" s="53"/>
      <c r="I2004" s="7"/>
      <c r="J2004" s="7"/>
    </row>
    <row r="2005" spans="1:10" s="190" customFormat="1" x14ac:dyDescent="0.25">
      <c r="A2005" s="6"/>
      <c r="B2005" s="8"/>
      <c r="C2005" s="8"/>
      <c r="D2005" s="11"/>
      <c r="E2005" s="11"/>
      <c r="F2005" s="22"/>
      <c r="G2005" s="22"/>
      <c r="H2005" s="53"/>
      <c r="I2005" s="7"/>
      <c r="J2005" s="7"/>
    </row>
    <row r="2006" spans="1:10" s="190" customFormat="1" x14ac:dyDescent="0.25">
      <c r="A2006" s="6"/>
      <c r="B2006" s="8"/>
      <c r="C2006" s="8"/>
      <c r="D2006" s="11"/>
      <c r="E2006" s="11"/>
      <c r="F2006" s="22"/>
      <c r="G2006" s="22"/>
      <c r="H2006" s="53"/>
      <c r="I2006" s="7"/>
      <c r="J2006" s="7"/>
    </row>
    <row r="2007" spans="1:10" s="190" customFormat="1" x14ac:dyDescent="0.25">
      <c r="A2007" s="6"/>
      <c r="B2007" s="8"/>
      <c r="C2007" s="8"/>
      <c r="D2007" s="11"/>
      <c r="E2007" s="11"/>
      <c r="F2007" s="22"/>
      <c r="G2007" s="22"/>
      <c r="H2007" s="53"/>
      <c r="I2007" s="7"/>
      <c r="J2007" s="7"/>
    </row>
    <row r="2008" spans="1:10" s="190" customFormat="1" x14ac:dyDescent="0.25">
      <c r="A2008" s="6"/>
      <c r="B2008" s="8"/>
      <c r="C2008" s="8"/>
      <c r="D2008" s="11"/>
      <c r="E2008" s="11"/>
      <c r="F2008" s="22"/>
      <c r="G2008" s="22"/>
      <c r="H2008" s="53"/>
      <c r="I2008" s="7"/>
      <c r="J2008" s="7"/>
    </row>
    <row r="2009" spans="1:10" s="190" customFormat="1" x14ac:dyDescent="0.25">
      <c r="A2009" s="6"/>
      <c r="B2009" s="8"/>
      <c r="C2009" s="8"/>
      <c r="D2009" s="11"/>
      <c r="E2009" s="11"/>
      <c r="F2009" s="22"/>
      <c r="G2009" s="22"/>
      <c r="H2009" s="53"/>
      <c r="I2009" s="7"/>
      <c r="J2009" s="7"/>
    </row>
    <row r="2010" spans="1:10" s="190" customFormat="1" x14ac:dyDescent="0.25">
      <c r="A2010" s="6"/>
      <c r="B2010" s="8"/>
      <c r="C2010" s="8"/>
      <c r="D2010" s="11"/>
      <c r="E2010" s="11"/>
      <c r="F2010" s="22"/>
      <c r="G2010" s="22"/>
      <c r="H2010" s="53"/>
      <c r="I2010" s="7"/>
      <c r="J2010" s="7"/>
    </row>
    <row r="2011" spans="1:10" s="190" customFormat="1" x14ac:dyDescent="0.25">
      <c r="A2011" s="6"/>
      <c r="B2011" s="8"/>
      <c r="C2011" s="8"/>
      <c r="D2011" s="11"/>
      <c r="E2011" s="11"/>
      <c r="F2011" s="22"/>
      <c r="G2011" s="22"/>
      <c r="H2011" s="53"/>
      <c r="I2011" s="7"/>
      <c r="J2011" s="7"/>
    </row>
    <row r="2012" spans="1:10" s="190" customFormat="1" x14ac:dyDescent="0.25">
      <c r="A2012" s="6"/>
      <c r="B2012" s="8"/>
      <c r="C2012" s="8"/>
      <c r="D2012" s="11"/>
      <c r="E2012" s="11"/>
      <c r="F2012" s="22"/>
      <c r="G2012" s="22"/>
      <c r="H2012" s="53"/>
      <c r="I2012" s="7"/>
      <c r="J2012" s="7"/>
    </row>
    <row r="2013" spans="1:10" s="190" customFormat="1" x14ac:dyDescent="0.25">
      <c r="A2013" s="6"/>
      <c r="B2013" s="8"/>
      <c r="C2013" s="8"/>
      <c r="D2013" s="11"/>
      <c r="E2013" s="11"/>
      <c r="F2013" s="22"/>
      <c r="G2013" s="22"/>
      <c r="H2013" s="53"/>
      <c r="I2013" s="7"/>
      <c r="J2013" s="7"/>
    </row>
    <row r="2014" spans="1:10" s="190" customFormat="1" x14ac:dyDescent="0.25">
      <c r="A2014" s="6"/>
      <c r="B2014" s="8"/>
      <c r="C2014" s="8"/>
      <c r="D2014" s="11"/>
      <c r="E2014" s="11"/>
      <c r="F2014" s="22"/>
      <c r="G2014" s="22"/>
      <c r="H2014" s="53"/>
      <c r="I2014" s="7"/>
      <c r="J2014" s="7"/>
    </row>
    <row r="2015" spans="1:10" s="190" customFormat="1" x14ac:dyDescent="0.25">
      <c r="A2015" s="6"/>
      <c r="B2015" s="8"/>
      <c r="C2015" s="8"/>
      <c r="D2015" s="11"/>
      <c r="E2015" s="11"/>
      <c r="F2015" s="22"/>
      <c r="G2015" s="22"/>
      <c r="H2015" s="53"/>
      <c r="I2015" s="7"/>
      <c r="J2015" s="7"/>
    </row>
    <row r="2016" spans="1:10" s="190" customFormat="1" x14ac:dyDescent="0.25">
      <c r="A2016" s="6"/>
      <c r="B2016" s="8"/>
      <c r="C2016" s="8"/>
      <c r="D2016" s="11"/>
      <c r="E2016" s="11"/>
      <c r="F2016" s="22"/>
      <c r="G2016" s="22"/>
      <c r="H2016" s="53"/>
      <c r="I2016" s="7"/>
      <c r="J2016" s="7"/>
    </row>
    <row r="2017" spans="1:10" s="190" customFormat="1" x14ac:dyDescent="0.25">
      <c r="A2017" s="6"/>
      <c r="B2017" s="8"/>
      <c r="C2017" s="8"/>
      <c r="D2017" s="11"/>
      <c r="E2017" s="11"/>
      <c r="F2017" s="22"/>
      <c r="G2017" s="22"/>
      <c r="H2017" s="53"/>
      <c r="I2017" s="7"/>
      <c r="J2017" s="7"/>
    </row>
    <row r="2018" spans="1:10" s="190" customFormat="1" x14ac:dyDescent="0.25">
      <c r="A2018" s="6"/>
      <c r="B2018" s="8"/>
      <c r="C2018" s="8"/>
      <c r="D2018" s="11"/>
      <c r="E2018" s="11"/>
      <c r="F2018" s="22"/>
      <c r="G2018" s="22"/>
      <c r="H2018" s="53"/>
      <c r="I2018" s="7"/>
      <c r="J2018" s="7"/>
    </row>
    <row r="2019" spans="1:10" s="190" customFormat="1" x14ac:dyDescent="0.25">
      <c r="A2019" s="6"/>
      <c r="B2019" s="8"/>
      <c r="C2019" s="8"/>
      <c r="D2019" s="11"/>
      <c r="E2019" s="11"/>
      <c r="F2019" s="22"/>
      <c r="G2019" s="22"/>
      <c r="H2019" s="53"/>
      <c r="I2019" s="7"/>
      <c r="J2019" s="7"/>
    </row>
    <row r="2020" spans="1:10" s="190" customFormat="1" x14ac:dyDescent="0.25">
      <c r="A2020" s="6"/>
      <c r="B2020" s="8"/>
      <c r="C2020" s="8"/>
      <c r="D2020" s="11"/>
      <c r="E2020" s="11"/>
      <c r="F2020" s="22"/>
      <c r="G2020" s="22"/>
      <c r="H2020" s="53"/>
      <c r="I2020" s="7"/>
      <c r="J2020" s="7"/>
    </row>
    <row r="2021" spans="1:10" s="190" customFormat="1" x14ac:dyDescent="0.25">
      <c r="A2021" s="6"/>
      <c r="B2021" s="8"/>
      <c r="C2021" s="8"/>
      <c r="D2021" s="11"/>
      <c r="E2021" s="11"/>
      <c r="F2021" s="22"/>
      <c r="G2021" s="22"/>
      <c r="H2021" s="53"/>
      <c r="I2021" s="7"/>
      <c r="J2021" s="7"/>
    </row>
    <row r="2022" spans="1:10" s="190" customFormat="1" x14ac:dyDescent="0.25">
      <c r="A2022" s="6"/>
      <c r="B2022" s="8"/>
      <c r="C2022" s="8"/>
      <c r="D2022" s="11"/>
      <c r="E2022" s="11"/>
      <c r="F2022" s="22"/>
      <c r="G2022" s="22"/>
      <c r="H2022" s="53"/>
      <c r="I2022" s="7"/>
      <c r="J2022" s="7"/>
    </row>
    <row r="2023" spans="1:10" s="190" customFormat="1" x14ac:dyDescent="0.25">
      <c r="A2023" s="6"/>
      <c r="B2023" s="8"/>
      <c r="C2023" s="8"/>
      <c r="D2023" s="11"/>
      <c r="E2023" s="11"/>
      <c r="F2023" s="22"/>
      <c r="G2023" s="22"/>
      <c r="H2023" s="53"/>
      <c r="I2023" s="7"/>
      <c r="J2023" s="7"/>
    </row>
    <row r="2024" spans="1:10" s="190" customFormat="1" x14ac:dyDescent="0.25">
      <c r="A2024" s="6"/>
      <c r="B2024" s="8"/>
      <c r="C2024" s="8"/>
      <c r="D2024" s="11"/>
      <c r="E2024" s="11"/>
      <c r="F2024" s="22"/>
      <c r="G2024" s="22"/>
      <c r="H2024" s="53"/>
      <c r="I2024" s="7"/>
      <c r="J2024" s="7"/>
    </row>
    <row r="2025" spans="1:10" s="190" customFormat="1" x14ac:dyDescent="0.25">
      <c r="A2025" s="6"/>
      <c r="B2025" s="8"/>
      <c r="C2025" s="8"/>
      <c r="D2025" s="11"/>
      <c r="E2025" s="11"/>
      <c r="F2025" s="22"/>
      <c r="G2025" s="22"/>
      <c r="H2025" s="53"/>
      <c r="I2025" s="7"/>
      <c r="J2025" s="7"/>
    </row>
    <row r="2026" spans="1:10" s="190" customFormat="1" x14ac:dyDescent="0.25">
      <c r="A2026" s="6"/>
      <c r="B2026" s="8"/>
      <c r="C2026" s="8"/>
      <c r="D2026" s="11"/>
      <c r="E2026" s="11"/>
      <c r="F2026" s="22"/>
      <c r="G2026" s="22"/>
      <c r="H2026" s="53"/>
      <c r="I2026" s="7"/>
      <c r="J2026" s="7"/>
    </row>
    <row r="2027" spans="1:10" s="190" customFormat="1" x14ac:dyDescent="0.25">
      <c r="A2027" s="6"/>
      <c r="B2027" s="8"/>
      <c r="C2027" s="8"/>
      <c r="D2027" s="11"/>
      <c r="E2027" s="11"/>
      <c r="F2027" s="22"/>
      <c r="G2027" s="22"/>
      <c r="H2027" s="53"/>
      <c r="I2027" s="7"/>
      <c r="J2027" s="7"/>
    </row>
    <row r="2028" spans="1:10" s="190" customFormat="1" x14ac:dyDescent="0.25">
      <c r="A2028" s="6"/>
      <c r="B2028" s="8"/>
      <c r="C2028" s="8"/>
      <c r="D2028" s="11"/>
      <c r="E2028" s="11"/>
      <c r="F2028" s="22"/>
      <c r="G2028" s="22"/>
      <c r="H2028" s="53"/>
      <c r="I2028" s="7"/>
      <c r="J2028" s="7"/>
    </row>
    <row r="2029" spans="1:10" s="190" customFormat="1" x14ac:dyDescent="0.25">
      <c r="A2029" s="6"/>
      <c r="B2029" s="8"/>
      <c r="C2029" s="8"/>
      <c r="D2029" s="11"/>
      <c r="E2029" s="11"/>
      <c r="F2029" s="22"/>
      <c r="G2029" s="22"/>
      <c r="H2029" s="53"/>
      <c r="I2029" s="7"/>
      <c r="J2029" s="7"/>
    </row>
    <row r="2030" spans="1:10" s="190" customFormat="1" x14ac:dyDescent="0.25">
      <c r="A2030" s="6"/>
      <c r="B2030" s="8"/>
      <c r="C2030" s="8"/>
      <c r="D2030" s="11"/>
      <c r="E2030" s="11"/>
      <c r="F2030" s="22"/>
      <c r="G2030" s="22"/>
      <c r="H2030" s="53"/>
      <c r="I2030" s="7"/>
      <c r="J2030" s="7"/>
    </row>
    <row r="2031" spans="1:10" s="190" customFormat="1" x14ac:dyDescent="0.25">
      <c r="A2031" s="6"/>
      <c r="B2031" s="8"/>
      <c r="C2031" s="8"/>
      <c r="D2031" s="11"/>
      <c r="E2031" s="11"/>
      <c r="F2031" s="22"/>
      <c r="G2031" s="22"/>
      <c r="H2031" s="53"/>
      <c r="I2031" s="7"/>
      <c r="J2031" s="7"/>
    </row>
    <row r="2032" spans="1:10" s="190" customFormat="1" x14ac:dyDescent="0.25">
      <c r="A2032" s="6"/>
      <c r="B2032" s="8"/>
      <c r="C2032" s="8"/>
      <c r="D2032" s="11"/>
      <c r="E2032" s="11"/>
      <c r="F2032" s="22"/>
      <c r="G2032" s="22"/>
      <c r="H2032" s="53"/>
      <c r="I2032" s="7"/>
      <c r="J2032" s="7"/>
    </row>
    <row r="2033" spans="1:10" s="190" customFormat="1" x14ac:dyDescent="0.25">
      <c r="A2033" s="6"/>
      <c r="B2033" s="8"/>
      <c r="C2033" s="8"/>
      <c r="D2033" s="11"/>
      <c r="E2033" s="11"/>
      <c r="F2033" s="22"/>
      <c r="G2033" s="22"/>
      <c r="H2033" s="53"/>
      <c r="I2033" s="7"/>
      <c r="J2033" s="7"/>
    </row>
    <row r="2034" spans="1:10" s="190" customFormat="1" x14ac:dyDescent="0.25">
      <c r="A2034" s="6"/>
      <c r="B2034" s="8"/>
      <c r="C2034" s="8"/>
      <c r="D2034" s="11"/>
      <c r="E2034" s="11"/>
      <c r="F2034" s="22"/>
      <c r="G2034" s="22"/>
      <c r="H2034" s="53"/>
      <c r="I2034" s="7"/>
      <c r="J2034" s="7"/>
    </row>
    <row r="2035" spans="1:10" s="190" customFormat="1" x14ac:dyDescent="0.25">
      <c r="A2035" s="6"/>
      <c r="B2035" s="8"/>
      <c r="C2035" s="8"/>
      <c r="D2035" s="11"/>
      <c r="E2035" s="11"/>
      <c r="F2035" s="22"/>
      <c r="G2035" s="22"/>
      <c r="H2035" s="53"/>
      <c r="I2035" s="7"/>
      <c r="J2035" s="7"/>
    </row>
    <row r="2036" spans="1:10" s="190" customFormat="1" x14ac:dyDescent="0.25">
      <c r="A2036" s="6"/>
      <c r="B2036" s="8"/>
      <c r="C2036" s="8"/>
      <c r="D2036" s="11"/>
      <c r="E2036" s="11"/>
      <c r="F2036" s="22"/>
      <c r="G2036" s="22"/>
      <c r="H2036" s="53"/>
      <c r="I2036" s="7"/>
      <c r="J2036" s="7"/>
    </row>
    <row r="2037" spans="1:10" s="190" customFormat="1" x14ac:dyDescent="0.25">
      <c r="A2037" s="6"/>
      <c r="B2037" s="8"/>
      <c r="C2037" s="8"/>
      <c r="D2037" s="11"/>
      <c r="E2037" s="11"/>
      <c r="F2037" s="22"/>
      <c r="G2037" s="22"/>
      <c r="H2037" s="53"/>
      <c r="I2037" s="7"/>
      <c r="J2037" s="7"/>
    </row>
    <row r="2038" spans="1:10" s="190" customFormat="1" x14ac:dyDescent="0.25">
      <c r="A2038" s="6"/>
      <c r="B2038" s="8"/>
      <c r="C2038" s="8"/>
      <c r="D2038" s="11"/>
      <c r="E2038" s="11"/>
      <c r="F2038" s="22"/>
      <c r="G2038" s="22"/>
      <c r="H2038" s="53"/>
      <c r="I2038" s="7"/>
      <c r="J2038" s="7"/>
    </row>
    <row r="2039" spans="1:10" s="190" customFormat="1" x14ac:dyDescent="0.25">
      <c r="A2039" s="6"/>
      <c r="B2039" s="8"/>
      <c r="C2039" s="8"/>
      <c r="D2039" s="11"/>
      <c r="E2039" s="11"/>
      <c r="F2039" s="22"/>
      <c r="G2039" s="22"/>
      <c r="H2039" s="53"/>
      <c r="I2039" s="7"/>
      <c r="J2039" s="7"/>
    </row>
    <row r="2040" spans="1:10" s="190" customFormat="1" x14ac:dyDescent="0.25">
      <c r="A2040" s="6"/>
      <c r="B2040" s="8"/>
      <c r="C2040" s="8"/>
      <c r="D2040" s="11"/>
      <c r="E2040" s="11"/>
      <c r="F2040" s="22"/>
      <c r="G2040" s="22"/>
      <c r="H2040" s="53"/>
      <c r="I2040" s="7"/>
      <c r="J2040" s="7"/>
    </row>
    <row r="2041" spans="1:10" s="190" customFormat="1" x14ac:dyDescent="0.25">
      <c r="A2041" s="6"/>
      <c r="B2041" s="8"/>
      <c r="C2041" s="8"/>
      <c r="D2041" s="11"/>
      <c r="E2041" s="11"/>
      <c r="F2041" s="22"/>
      <c r="G2041" s="22"/>
      <c r="H2041" s="53"/>
      <c r="I2041" s="7"/>
      <c r="J2041" s="7"/>
    </row>
    <row r="2042" spans="1:10" s="190" customFormat="1" x14ac:dyDescent="0.25">
      <c r="A2042" s="6"/>
      <c r="B2042" s="8"/>
      <c r="C2042" s="8"/>
      <c r="D2042" s="11"/>
      <c r="E2042" s="11"/>
      <c r="F2042" s="22"/>
      <c r="G2042" s="22"/>
      <c r="H2042" s="53"/>
      <c r="I2042" s="7"/>
      <c r="J2042" s="7"/>
    </row>
    <row r="2043" spans="1:10" s="190" customFormat="1" x14ac:dyDescent="0.25">
      <c r="A2043" s="6"/>
      <c r="B2043" s="8"/>
      <c r="C2043" s="8"/>
      <c r="D2043" s="11"/>
      <c r="E2043" s="11"/>
      <c r="F2043" s="22"/>
      <c r="G2043" s="22"/>
      <c r="H2043" s="53"/>
      <c r="I2043" s="7"/>
      <c r="J2043" s="7"/>
    </row>
    <row r="2044" spans="1:10" s="190" customFormat="1" x14ac:dyDescent="0.25">
      <c r="A2044" s="6"/>
      <c r="B2044" s="8"/>
      <c r="C2044" s="8"/>
      <c r="D2044" s="11"/>
      <c r="E2044" s="11"/>
      <c r="F2044" s="22"/>
      <c r="G2044" s="22"/>
      <c r="H2044" s="53"/>
      <c r="I2044" s="7"/>
      <c r="J2044" s="7"/>
    </row>
    <row r="2045" spans="1:10" s="190" customFormat="1" x14ac:dyDescent="0.25">
      <c r="A2045" s="6"/>
      <c r="B2045" s="8"/>
      <c r="C2045" s="8"/>
      <c r="D2045" s="11"/>
      <c r="E2045" s="11"/>
      <c r="F2045" s="22"/>
      <c r="G2045" s="22"/>
      <c r="H2045" s="53"/>
      <c r="I2045" s="7"/>
      <c r="J2045" s="7"/>
    </row>
    <row r="2046" spans="1:10" s="190" customFormat="1" x14ac:dyDescent="0.25">
      <c r="A2046" s="6"/>
      <c r="B2046" s="8"/>
      <c r="C2046" s="8"/>
      <c r="D2046" s="11"/>
      <c r="E2046" s="11"/>
      <c r="F2046" s="22"/>
      <c r="G2046" s="22"/>
      <c r="H2046" s="53"/>
      <c r="I2046" s="7"/>
      <c r="J2046" s="7"/>
    </row>
    <row r="2047" spans="1:10" s="190" customFormat="1" x14ac:dyDescent="0.25">
      <c r="A2047" s="6"/>
      <c r="B2047" s="8"/>
      <c r="C2047" s="8"/>
      <c r="D2047" s="11"/>
      <c r="E2047" s="11"/>
      <c r="F2047" s="22"/>
      <c r="G2047" s="22"/>
      <c r="H2047" s="53"/>
      <c r="I2047" s="7"/>
      <c r="J2047" s="7"/>
    </row>
    <row r="2048" spans="1:10" s="190" customFormat="1" x14ac:dyDescent="0.25">
      <c r="A2048" s="6"/>
      <c r="B2048" s="8"/>
      <c r="C2048" s="8"/>
      <c r="D2048" s="11"/>
      <c r="E2048" s="11"/>
      <c r="F2048" s="22"/>
      <c r="G2048" s="22"/>
      <c r="H2048" s="53"/>
      <c r="I2048" s="7"/>
      <c r="J2048" s="7"/>
    </row>
    <row r="2049" spans="1:10" s="190" customFormat="1" x14ac:dyDescent="0.25">
      <c r="A2049" s="6"/>
      <c r="B2049" s="8"/>
      <c r="C2049" s="8"/>
      <c r="D2049" s="11"/>
      <c r="E2049" s="11"/>
      <c r="F2049" s="22"/>
      <c r="G2049" s="22"/>
      <c r="H2049" s="53"/>
      <c r="I2049" s="7"/>
      <c r="J2049" s="7"/>
    </row>
    <row r="2050" spans="1:10" s="190" customFormat="1" x14ac:dyDescent="0.25">
      <c r="A2050" s="6"/>
      <c r="B2050" s="8"/>
      <c r="C2050" s="8"/>
      <c r="D2050" s="11"/>
      <c r="E2050" s="11"/>
      <c r="F2050" s="22"/>
      <c r="G2050" s="22"/>
      <c r="H2050" s="53"/>
      <c r="I2050" s="7"/>
      <c r="J2050" s="7"/>
    </row>
    <row r="2051" spans="1:10" s="190" customFormat="1" x14ac:dyDescent="0.25">
      <c r="A2051" s="6"/>
      <c r="B2051" s="8"/>
      <c r="C2051" s="8"/>
      <c r="D2051" s="11"/>
      <c r="E2051" s="11"/>
      <c r="F2051" s="22"/>
      <c r="G2051" s="22"/>
      <c r="H2051" s="53"/>
      <c r="I2051" s="7"/>
      <c r="J2051" s="7"/>
    </row>
    <row r="2052" spans="1:10" s="190" customFormat="1" x14ac:dyDescent="0.25">
      <c r="A2052" s="6"/>
      <c r="B2052" s="8"/>
      <c r="C2052" s="8"/>
      <c r="D2052" s="11"/>
      <c r="E2052" s="11"/>
      <c r="F2052" s="22"/>
      <c r="G2052" s="22"/>
      <c r="H2052" s="53"/>
      <c r="I2052" s="7"/>
      <c r="J2052" s="7"/>
    </row>
    <row r="2053" spans="1:10" s="190" customFormat="1" x14ac:dyDescent="0.25">
      <c r="A2053" s="6"/>
      <c r="B2053" s="8"/>
      <c r="C2053" s="8"/>
      <c r="D2053" s="11"/>
      <c r="E2053" s="11"/>
      <c r="F2053" s="22"/>
      <c r="G2053" s="22"/>
      <c r="H2053" s="53"/>
      <c r="I2053" s="7"/>
      <c r="J2053" s="7"/>
    </row>
    <row r="2054" spans="1:10" s="190" customFormat="1" x14ac:dyDescent="0.25">
      <c r="A2054" s="6"/>
      <c r="B2054" s="8"/>
      <c r="C2054" s="8"/>
      <c r="D2054" s="11"/>
      <c r="E2054" s="11"/>
      <c r="F2054" s="22"/>
      <c r="G2054" s="22"/>
      <c r="H2054" s="53"/>
      <c r="I2054" s="7"/>
      <c r="J2054" s="7"/>
    </row>
    <row r="2055" spans="1:10" s="190" customFormat="1" x14ac:dyDescent="0.25">
      <c r="A2055" s="6"/>
      <c r="B2055" s="8"/>
      <c r="C2055" s="8"/>
      <c r="D2055" s="11"/>
      <c r="E2055" s="11"/>
      <c r="F2055" s="22"/>
      <c r="G2055" s="22"/>
      <c r="H2055" s="53"/>
      <c r="I2055" s="7"/>
      <c r="J2055" s="7"/>
    </row>
    <row r="2056" spans="1:10" s="190" customFormat="1" x14ac:dyDescent="0.25">
      <c r="A2056" s="6"/>
      <c r="B2056" s="8"/>
      <c r="C2056" s="8"/>
      <c r="D2056" s="11"/>
      <c r="E2056" s="11"/>
      <c r="F2056" s="22"/>
      <c r="G2056" s="22"/>
      <c r="H2056" s="53"/>
      <c r="I2056" s="7"/>
      <c r="J2056" s="7"/>
    </row>
    <row r="2057" spans="1:10" s="190" customFormat="1" x14ac:dyDescent="0.25">
      <c r="A2057" s="6"/>
      <c r="B2057" s="8"/>
      <c r="C2057" s="8"/>
      <c r="D2057" s="11"/>
      <c r="E2057" s="11"/>
      <c r="F2057" s="22"/>
      <c r="G2057" s="22"/>
      <c r="H2057" s="53"/>
      <c r="I2057" s="7"/>
      <c r="J2057" s="7"/>
    </row>
    <row r="2058" spans="1:10" s="190" customFormat="1" x14ac:dyDescent="0.25">
      <c r="A2058" s="6"/>
      <c r="B2058" s="8"/>
      <c r="C2058" s="8"/>
      <c r="D2058" s="11"/>
      <c r="E2058" s="11"/>
      <c r="F2058" s="22"/>
      <c r="G2058" s="22"/>
      <c r="H2058" s="53"/>
      <c r="I2058" s="7"/>
      <c r="J2058" s="7"/>
    </row>
    <row r="2059" spans="1:10" s="190" customFormat="1" x14ac:dyDescent="0.25">
      <c r="A2059" s="6"/>
      <c r="B2059" s="8"/>
      <c r="C2059" s="8"/>
      <c r="D2059" s="11"/>
      <c r="E2059" s="11"/>
      <c r="F2059" s="22"/>
      <c r="G2059" s="22"/>
      <c r="H2059" s="53"/>
      <c r="I2059" s="7"/>
      <c r="J2059" s="7"/>
    </row>
    <row r="2060" spans="1:10" s="190" customFormat="1" x14ac:dyDescent="0.25">
      <c r="A2060" s="6"/>
      <c r="B2060" s="8"/>
      <c r="C2060" s="8"/>
      <c r="D2060" s="11"/>
      <c r="E2060" s="11"/>
      <c r="F2060" s="22"/>
      <c r="G2060" s="22"/>
      <c r="H2060" s="53"/>
      <c r="I2060" s="7"/>
      <c r="J2060" s="7"/>
    </row>
    <row r="2061" spans="1:10" s="190" customFormat="1" x14ac:dyDescent="0.25">
      <c r="A2061" s="6"/>
      <c r="B2061" s="8"/>
      <c r="C2061" s="8"/>
      <c r="D2061" s="11"/>
      <c r="E2061" s="11"/>
      <c r="F2061" s="22"/>
      <c r="G2061" s="22"/>
      <c r="H2061" s="53"/>
      <c r="I2061" s="7"/>
      <c r="J2061" s="7"/>
    </row>
    <row r="2062" spans="1:10" s="190" customFormat="1" x14ac:dyDescent="0.25">
      <c r="A2062" s="6"/>
      <c r="B2062" s="8"/>
      <c r="C2062" s="8"/>
      <c r="D2062" s="11"/>
      <c r="E2062" s="11"/>
      <c r="F2062" s="22"/>
      <c r="G2062" s="22"/>
      <c r="H2062" s="53"/>
      <c r="I2062" s="7"/>
      <c r="J2062" s="7"/>
    </row>
    <row r="2063" spans="1:10" s="190" customFormat="1" x14ac:dyDescent="0.25">
      <c r="A2063" s="6"/>
      <c r="B2063" s="8"/>
      <c r="C2063" s="8"/>
      <c r="D2063" s="11"/>
      <c r="E2063" s="11"/>
      <c r="F2063" s="22"/>
      <c r="G2063" s="22"/>
      <c r="H2063" s="53"/>
      <c r="I2063" s="7"/>
      <c r="J2063" s="7"/>
    </row>
    <row r="2064" spans="1:10" s="190" customFormat="1" x14ac:dyDescent="0.25">
      <c r="A2064" s="6"/>
      <c r="B2064" s="8"/>
      <c r="C2064" s="8"/>
      <c r="D2064" s="11"/>
      <c r="E2064" s="11"/>
      <c r="F2064" s="22"/>
      <c r="G2064" s="22"/>
      <c r="H2064" s="53"/>
      <c r="I2064" s="7"/>
      <c r="J2064" s="7"/>
    </row>
    <row r="2065" spans="1:10" s="190" customFormat="1" x14ac:dyDescent="0.25">
      <c r="A2065" s="6"/>
      <c r="B2065" s="8"/>
      <c r="C2065" s="8"/>
      <c r="D2065" s="11"/>
      <c r="E2065" s="11"/>
      <c r="F2065" s="22"/>
      <c r="G2065" s="22"/>
      <c r="H2065" s="53"/>
      <c r="I2065" s="7"/>
      <c r="J2065" s="7"/>
    </row>
    <row r="2066" spans="1:10" s="190" customFormat="1" x14ac:dyDescent="0.25">
      <c r="A2066" s="6"/>
      <c r="B2066" s="8"/>
      <c r="C2066" s="8"/>
      <c r="D2066" s="11"/>
      <c r="E2066" s="11"/>
      <c r="F2066" s="22"/>
      <c r="G2066" s="22"/>
      <c r="H2066" s="53"/>
      <c r="I2066" s="7"/>
      <c r="J2066" s="7"/>
    </row>
    <row r="2067" spans="1:10" s="190" customFormat="1" x14ac:dyDescent="0.25">
      <c r="A2067" s="6"/>
      <c r="B2067" s="8"/>
      <c r="C2067" s="8"/>
      <c r="D2067" s="11"/>
      <c r="E2067" s="11"/>
      <c r="F2067" s="22"/>
      <c r="G2067" s="22"/>
      <c r="H2067" s="53"/>
      <c r="I2067" s="7"/>
      <c r="J2067" s="7"/>
    </row>
    <row r="2068" spans="1:10" s="190" customFormat="1" x14ac:dyDescent="0.25">
      <c r="A2068" s="6"/>
      <c r="B2068" s="8"/>
      <c r="C2068" s="8"/>
      <c r="D2068" s="11"/>
      <c r="E2068" s="11"/>
      <c r="F2068" s="22"/>
      <c r="G2068" s="22"/>
      <c r="H2068" s="53"/>
      <c r="I2068" s="7"/>
      <c r="J2068" s="7"/>
    </row>
    <row r="2069" spans="1:10" s="190" customFormat="1" x14ac:dyDescent="0.25">
      <c r="A2069" s="6"/>
      <c r="B2069" s="8"/>
      <c r="C2069" s="8"/>
      <c r="D2069" s="11"/>
      <c r="E2069" s="11"/>
      <c r="F2069" s="22"/>
      <c r="G2069" s="22"/>
      <c r="H2069" s="53"/>
      <c r="I2069" s="7"/>
      <c r="J2069" s="7"/>
    </row>
    <row r="2070" spans="1:10" s="190" customFormat="1" x14ac:dyDescent="0.25">
      <c r="A2070" s="6"/>
      <c r="B2070" s="8"/>
      <c r="C2070" s="8"/>
      <c r="D2070" s="11"/>
      <c r="E2070" s="11"/>
      <c r="F2070" s="22"/>
      <c r="G2070" s="22"/>
      <c r="H2070" s="53"/>
      <c r="I2070" s="7"/>
      <c r="J2070" s="7"/>
    </row>
    <row r="2071" spans="1:10" s="190" customFormat="1" x14ac:dyDescent="0.25">
      <c r="A2071" s="6"/>
      <c r="B2071" s="8"/>
      <c r="C2071" s="8"/>
      <c r="D2071" s="11"/>
      <c r="E2071" s="11"/>
      <c r="F2071" s="22"/>
      <c r="G2071" s="22"/>
      <c r="H2071" s="53"/>
      <c r="I2071" s="7"/>
      <c r="J2071" s="7"/>
    </row>
    <row r="2072" spans="1:10" s="190" customFormat="1" x14ac:dyDescent="0.25">
      <c r="A2072" s="6"/>
      <c r="B2072" s="8"/>
      <c r="C2072" s="8"/>
      <c r="D2072" s="11"/>
      <c r="E2072" s="11"/>
      <c r="F2072" s="22"/>
      <c r="G2072" s="22"/>
      <c r="H2072" s="53"/>
      <c r="I2072" s="7"/>
      <c r="J2072" s="7"/>
    </row>
    <row r="2073" spans="1:10" s="190" customFormat="1" x14ac:dyDescent="0.25">
      <c r="A2073" s="6"/>
      <c r="B2073" s="8"/>
      <c r="C2073" s="8"/>
      <c r="D2073" s="11"/>
      <c r="E2073" s="11"/>
      <c r="F2073" s="22"/>
      <c r="G2073" s="22"/>
      <c r="H2073" s="53"/>
      <c r="I2073" s="7"/>
      <c r="J2073" s="7"/>
    </row>
    <row r="2074" spans="1:10" s="190" customFormat="1" x14ac:dyDescent="0.25">
      <c r="A2074" s="6"/>
      <c r="B2074" s="8"/>
      <c r="C2074" s="8"/>
      <c r="D2074" s="11"/>
      <c r="E2074" s="11"/>
      <c r="F2074" s="22"/>
      <c r="G2074" s="22"/>
      <c r="H2074" s="53"/>
      <c r="I2074" s="7"/>
      <c r="J2074" s="7"/>
    </row>
    <row r="2075" spans="1:10" s="190" customFormat="1" x14ac:dyDescent="0.25">
      <c r="A2075" s="6"/>
      <c r="B2075" s="8"/>
      <c r="C2075" s="8"/>
      <c r="D2075" s="11"/>
      <c r="E2075" s="11"/>
      <c r="F2075" s="22"/>
      <c r="G2075" s="22"/>
      <c r="H2075" s="53"/>
      <c r="I2075" s="7"/>
      <c r="J2075" s="7"/>
    </row>
    <row r="2076" spans="1:10" s="190" customFormat="1" x14ac:dyDescent="0.25">
      <c r="A2076" s="6"/>
      <c r="B2076" s="8"/>
      <c r="C2076" s="8"/>
      <c r="D2076" s="11"/>
      <c r="E2076" s="11"/>
      <c r="F2076" s="22"/>
      <c r="G2076" s="22"/>
      <c r="H2076" s="53"/>
      <c r="I2076" s="7"/>
      <c r="J2076" s="7"/>
    </row>
    <row r="2077" spans="1:10" s="190" customFormat="1" x14ac:dyDescent="0.25">
      <c r="A2077" s="6"/>
      <c r="B2077" s="8"/>
      <c r="C2077" s="8"/>
      <c r="D2077" s="11"/>
      <c r="E2077" s="11"/>
      <c r="F2077" s="22"/>
      <c r="G2077" s="22"/>
      <c r="H2077" s="53"/>
      <c r="I2077" s="7"/>
      <c r="J2077" s="7"/>
    </row>
    <row r="2078" spans="1:10" s="190" customFormat="1" x14ac:dyDescent="0.25">
      <c r="A2078" s="6"/>
      <c r="B2078" s="8"/>
      <c r="C2078" s="8"/>
      <c r="D2078" s="11"/>
      <c r="E2078" s="11"/>
      <c r="F2078" s="22"/>
      <c r="G2078" s="22"/>
      <c r="H2078" s="53"/>
      <c r="I2078" s="7"/>
      <c r="J2078" s="7"/>
    </row>
    <row r="2079" spans="1:10" s="190" customFormat="1" x14ac:dyDescent="0.25">
      <c r="A2079" s="6"/>
      <c r="B2079" s="8"/>
      <c r="C2079" s="8"/>
      <c r="D2079" s="11"/>
      <c r="E2079" s="11"/>
      <c r="F2079" s="22"/>
      <c r="G2079" s="22"/>
      <c r="H2079" s="53"/>
      <c r="I2079" s="7"/>
      <c r="J2079" s="7"/>
    </row>
    <row r="2080" spans="1:10" s="190" customFormat="1" x14ac:dyDescent="0.25">
      <c r="A2080" s="6"/>
      <c r="B2080" s="8"/>
      <c r="C2080" s="8"/>
      <c r="D2080" s="11"/>
      <c r="E2080" s="11"/>
      <c r="F2080" s="22"/>
      <c r="G2080" s="22"/>
      <c r="H2080" s="53"/>
      <c r="I2080" s="7"/>
      <c r="J2080" s="7"/>
    </row>
    <row r="2081" spans="1:10" s="190" customFormat="1" x14ac:dyDescent="0.25">
      <c r="A2081" s="6"/>
      <c r="B2081" s="8"/>
      <c r="C2081" s="8"/>
      <c r="D2081" s="11"/>
      <c r="E2081" s="11"/>
      <c r="F2081" s="22"/>
      <c r="G2081" s="22"/>
      <c r="H2081" s="53"/>
      <c r="I2081" s="7"/>
      <c r="J2081" s="7"/>
    </row>
    <row r="2082" spans="1:10" s="190" customFormat="1" x14ac:dyDescent="0.25">
      <c r="A2082" s="6"/>
      <c r="B2082" s="8"/>
      <c r="C2082" s="8"/>
      <c r="D2082" s="11"/>
      <c r="E2082" s="11"/>
      <c r="F2082" s="22"/>
      <c r="G2082" s="22"/>
      <c r="H2082" s="53"/>
      <c r="I2082" s="7"/>
      <c r="J2082" s="7"/>
    </row>
    <row r="2083" spans="1:10" s="190" customFormat="1" x14ac:dyDescent="0.25">
      <c r="A2083" s="6"/>
      <c r="B2083" s="8"/>
      <c r="C2083" s="8"/>
      <c r="D2083" s="11"/>
      <c r="E2083" s="11"/>
      <c r="F2083" s="22"/>
      <c r="G2083" s="22"/>
      <c r="H2083" s="53"/>
      <c r="I2083" s="7"/>
      <c r="J2083" s="7"/>
    </row>
    <row r="2084" spans="1:10" s="190" customFormat="1" x14ac:dyDescent="0.25">
      <c r="A2084" s="6"/>
      <c r="B2084" s="8"/>
      <c r="C2084" s="8"/>
      <c r="D2084" s="11"/>
      <c r="E2084" s="11"/>
      <c r="F2084" s="22"/>
      <c r="G2084" s="22"/>
      <c r="H2084" s="53"/>
      <c r="I2084" s="7"/>
      <c r="J2084" s="7"/>
    </row>
    <row r="2085" spans="1:10" s="190" customFormat="1" x14ac:dyDescent="0.25">
      <c r="A2085" s="6"/>
      <c r="B2085" s="8"/>
      <c r="C2085" s="8"/>
      <c r="D2085" s="11"/>
      <c r="E2085" s="11"/>
      <c r="F2085" s="22"/>
      <c r="G2085" s="22"/>
      <c r="H2085" s="53"/>
      <c r="I2085" s="7"/>
      <c r="J2085" s="7"/>
    </row>
    <row r="2086" spans="1:10" s="190" customFormat="1" x14ac:dyDescent="0.25">
      <c r="A2086" s="6"/>
      <c r="B2086" s="8"/>
      <c r="C2086" s="8"/>
      <c r="D2086" s="11"/>
      <c r="E2086" s="11"/>
      <c r="F2086" s="22"/>
      <c r="G2086" s="22"/>
      <c r="H2086" s="53"/>
      <c r="I2086" s="7"/>
      <c r="J2086" s="7"/>
    </row>
    <row r="2087" spans="1:10" s="190" customFormat="1" x14ac:dyDescent="0.25">
      <c r="A2087" s="6"/>
      <c r="B2087" s="8"/>
      <c r="C2087" s="8"/>
      <c r="D2087" s="11"/>
      <c r="E2087" s="11"/>
      <c r="F2087" s="22"/>
      <c r="G2087" s="22"/>
      <c r="H2087" s="53"/>
      <c r="I2087" s="7"/>
      <c r="J2087" s="7"/>
    </row>
    <row r="2088" spans="1:10" s="190" customFormat="1" x14ac:dyDescent="0.25">
      <c r="A2088" s="6"/>
      <c r="B2088" s="8"/>
      <c r="C2088" s="8"/>
      <c r="D2088" s="11"/>
      <c r="E2088" s="11"/>
      <c r="F2088" s="22"/>
      <c r="G2088" s="22"/>
      <c r="H2088" s="53"/>
      <c r="I2088" s="7"/>
      <c r="J2088" s="7"/>
    </row>
    <row r="2089" spans="1:10" s="190" customFormat="1" x14ac:dyDescent="0.25">
      <c r="A2089" s="6"/>
      <c r="B2089" s="8"/>
      <c r="C2089" s="8"/>
      <c r="D2089" s="11"/>
      <c r="E2089" s="11"/>
      <c r="F2089" s="22"/>
      <c r="G2089" s="22"/>
      <c r="H2089" s="53"/>
      <c r="I2089" s="7"/>
      <c r="J2089" s="7"/>
    </row>
    <row r="2090" spans="1:10" s="190" customFormat="1" x14ac:dyDescent="0.25">
      <c r="A2090" s="6"/>
      <c r="B2090" s="8"/>
      <c r="C2090" s="8"/>
      <c r="D2090" s="11"/>
      <c r="E2090" s="11"/>
      <c r="F2090" s="22"/>
      <c r="G2090" s="22"/>
      <c r="H2090" s="53"/>
      <c r="I2090" s="7"/>
      <c r="J2090" s="7"/>
    </row>
    <row r="2091" spans="1:10" s="190" customFormat="1" x14ac:dyDescent="0.25">
      <c r="A2091" s="6"/>
      <c r="B2091" s="8"/>
      <c r="C2091" s="8"/>
      <c r="D2091" s="11"/>
      <c r="E2091" s="11"/>
      <c r="F2091" s="22"/>
      <c r="G2091" s="22"/>
      <c r="H2091" s="53"/>
      <c r="I2091" s="7"/>
      <c r="J2091" s="7"/>
    </row>
    <row r="2092" spans="1:10" s="190" customFormat="1" x14ac:dyDescent="0.25">
      <c r="A2092" s="6"/>
      <c r="B2092" s="8"/>
      <c r="C2092" s="8"/>
      <c r="D2092" s="11"/>
      <c r="E2092" s="11"/>
      <c r="F2092" s="22"/>
      <c r="G2092" s="22"/>
      <c r="H2092" s="53"/>
      <c r="I2092" s="7"/>
      <c r="J2092" s="7"/>
    </row>
    <row r="2093" spans="1:10" s="190" customFormat="1" x14ac:dyDescent="0.25">
      <c r="A2093" s="6"/>
      <c r="B2093" s="8"/>
      <c r="C2093" s="8"/>
      <c r="D2093" s="11"/>
      <c r="E2093" s="11"/>
      <c r="F2093" s="22"/>
      <c r="G2093" s="22"/>
      <c r="H2093" s="53"/>
      <c r="I2093" s="7"/>
      <c r="J2093" s="7"/>
    </row>
    <row r="2094" spans="1:10" s="190" customFormat="1" x14ac:dyDescent="0.25">
      <c r="A2094" s="6"/>
      <c r="B2094" s="8"/>
      <c r="C2094" s="8"/>
      <c r="D2094" s="11"/>
      <c r="E2094" s="11"/>
      <c r="F2094" s="22"/>
      <c r="G2094" s="22"/>
      <c r="H2094" s="53"/>
      <c r="I2094" s="7"/>
      <c r="J2094" s="7"/>
    </row>
    <row r="2095" spans="1:10" s="190" customFormat="1" x14ac:dyDescent="0.25">
      <c r="A2095" s="6"/>
      <c r="B2095" s="8"/>
      <c r="C2095" s="8"/>
      <c r="D2095" s="11"/>
      <c r="E2095" s="11"/>
      <c r="F2095" s="22"/>
      <c r="G2095" s="22"/>
      <c r="H2095" s="53"/>
      <c r="I2095" s="7"/>
      <c r="J2095" s="7"/>
    </row>
    <row r="2096" spans="1:10" s="190" customFormat="1" x14ac:dyDescent="0.25">
      <c r="A2096" s="6"/>
      <c r="B2096" s="8"/>
      <c r="C2096" s="8"/>
      <c r="D2096" s="11"/>
      <c r="E2096" s="11"/>
      <c r="F2096" s="22"/>
      <c r="G2096" s="22"/>
      <c r="H2096" s="53"/>
      <c r="I2096" s="7"/>
      <c r="J2096" s="7"/>
    </row>
    <row r="2097" spans="1:10" s="190" customFormat="1" x14ac:dyDescent="0.25">
      <c r="A2097" s="6"/>
      <c r="B2097" s="8"/>
      <c r="C2097" s="8"/>
      <c r="D2097" s="11"/>
      <c r="E2097" s="11"/>
      <c r="F2097" s="22"/>
      <c r="G2097" s="22"/>
      <c r="H2097" s="53"/>
      <c r="I2097" s="7"/>
      <c r="J2097" s="7"/>
    </row>
    <row r="2098" spans="1:10" s="190" customFormat="1" x14ac:dyDescent="0.25">
      <c r="A2098" s="6"/>
      <c r="B2098" s="8"/>
      <c r="C2098" s="8"/>
      <c r="D2098" s="11"/>
      <c r="E2098" s="11"/>
      <c r="F2098" s="22"/>
      <c r="G2098" s="22"/>
      <c r="H2098" s="53"/>
      <c r="I2098" s="7"/>
      <c r="J2098" s="7"/>
    </row>
    <row r="2099" spans="1:10" s="190" customFormat="1" x14ac:dyDescent="0.25">
      <c r="A2099" s="6"/>
      <c r="B2099" s="8"/>
      <c r="C2099" s="8"/>
      <c r="D2099" s="11"/>
      <c r="E2099" s="11"/>
      <c r="F2099" s="22"/>
      <c r="G2099" s="22"/>
      <c r="H2099" s="53"/>
      <c r="I2099" s="7"/>
      <c r="J2099" s="7"/>
    </row>
    <row r="2100" spans="1:10" s="190" customFormat="1" x14ac:dyDescent="0.25">
      <c r="A2100" s="6"/>
      <c r="B2100" s="8"/>
      <c r="C2100" s="8"/>
      <c r="D2100" s="11"/>
      <c r="E2100" s="11"/>
      <c r="F2100" s="22"/>
      <c r="G2100" s="22"/>
      <c r="H2100" s="53"/>
      <c r="I2100" s="7"/>
      <c r="J2100" s="7"/>
    </row>
    <row r="2101" spans="1:10" s="190" customFormat="1" x14ac:dyDescent="0.25">
      <c r="A2101" s="6"/>
      <c r="B2101" s="8"/>
      <c r="C2101" s="8"/>
      <c r="D2101" s="11"/>
      <c r="E2101" s="11"/>
      <c r="F2101" s="22"/>
      <c r="G2101" s="22"/>
      <c r="H2101" s="53"/>
      <c r="I2101" s="7"/>
      <c r="J2101" s="7"/>
    </row>
    <row r="2102" spans="1:10" s="190" customFormat="1" x14ac:dyDescent="0.25">
      <c r="A2102" s="6"/>
      <c r="B2102" s="8"/>
      <c r="C2102" s="8"/>
      <c r="D2102" s="11"/>
      <c r="E2102" s="11"/>
      <c r="F2102" s="22"/>
      <c r="G2102" s="22"/>
      <c r="H2102" s="53"/>
      <c r="I2102" s="7"/>
      <c r="J2102" s="7"/>
    </row>
    <row r="2103" spans="1:10" s="190" customFormat="1" x14ac:dyDescent="0.25">
      <c r="A2103" s="6"/>
      <c r="B2103" s="8"/>
      <c r="C2103" s="8"/>
      <c r="D2103" s="11"/>
      <c r="E2103" s="11"/>
      <c r="F2103" s="22"/>
      <c r="G2103" s="22"/>
      <c r="H2103" s="53"/>
      <c r="I2103" s="7"/>
      <c r="J2103" s="7"/>
    </row>
    <row r="2104" spans="1:10" s="190" customFormat="1" x14ac:dyDescent="0.25">
      <c r="A2104" s="6"/>
      <c r="B2104" s="8"/>
      <c r="C2104" s="8"/>
      <c r="D2104" s="11"/>
      <c r="E2104" s="11"/>
      <c r="F2104" s="22"/>
      <c r="G2104" s="22"/>
      <c r="H2104" s="53"/>
      <c r="I2104" s="7"/>
      <c r="J2104" s="7"/>
    </row>
    <row r="2105" spans="1:10" s="190" customFormat="1" x14ac:dyDescent="0.25">
      <c r="A2105" s="6"/>
      <c r="B2105" s="8"/>
      <c r="C2105" s="8"/>
      <c r="D2105" s="11"/>
      <c r="E2105" s="11"/>
      <c r="F2105" s="22"/>
      <c r="G2105" s="22"/>
      <c r="H2105" s="53"/>
      <c r="I2105" s="7"/>
      <c r="J2105" s="7"/>
    </row>
    <row r="2106" spans="1:10" s="190" customFormat="1" x14ac:dyDescent="0.25">
      <c r="A2106" s="6"/>
      <c r="B2106" s="8"/>
      <c r="C2106" s="8"/>
      <c r="D2106" s="11"/>
      <c r="E2106" s="11"/>
      <c r="F2106" s="22"/>
      <c r="G2106" s="22"/>
      <c r="H2106" s="53"/>
      <c r="I2106" s="7"/>
      <c r="J2106" s="7"/>
    </row>
    <row r="2107" spans="1:10" s="190" customFormat="1" x14ac:dyDescent="0.25">
      <c r="A2107" s="6"/>
      <c r="B2107" s="8"/>
      <c r="C2107" s="8"/>
      <c r="D2107" s="11"/>
      <c r="E2107" s="11"/>
      <c r="F2107" s="22"/>
      <c r="G2107" s="22"/>
      <c r="H2107" s="53"/>
      <c r="I2107" s="7"/>
      <c r="J2107" s="7"/>
    </row>
    <row r="2108" spans="1:10" s="190" customFormat="1" x14ac:dyDescent="0.25">
      <c r="A2108" s="6"/>
      <c r="B2108" s="8"/>
      <c r="C2108" s="8"/>
      <c r="D2108" s="11"/>
      <c r="E2108" s="11"/>
      <c r="F2108" s="22"/>
      <c r="G2108" s="22"/>
      <c r="H2108" s="53"/>
      <c r="I2108" s="7"/>
      <c r="J2108" s="7"/>
    </row>
    <row r="2109" spans="1:10" s="190" customFormat="1" x14ac:dyDescent="0.25">
      <c r="A2109" s="6"/>
      <c r="B2109" s="8"/>
      <c r="C2109" s="8"/>
      <c r="D2109" s="11"/>
      <c r="E2109" s="11"/>
      <c r="F2109" s="22"/>
      <c r="G2109" s="22"/>
      <c r="H2109" s="53"/>
      <c r="I2109" s="7"/>
      <c r="J2109" s="7"/>
    </row>
    <row r="2110" spans="1:10" s="190" customFormat="1" x14ac:dyDescent="0.25">
      <c r="A2110" s="6"/>
      <c r="B2110" s="8"/>
      <c r="C2110" s="8"/>
      <c r="D2110" s="11"/>
      <c r="E2110" s="11"/>
      <c r="F2110" s="22"/>
      <c r="G2110" s="22"/>
      <c r="H2110" s="53"/>
      <c r="I2110" s="7"/>
      <c r="J2110" s="7"/>
    </row>
    <row r="2111" spans="1:10" s="190" customFormat="1" x14ac:dyDescent="0.25">
      <c r="A2111" s="6"/>
      <c r="B2111" s="8"/>
      <c r="C2111" s="8"/>
      <c r="D2111" s="11"/>
      <c r="E2111" s="11"/>
      <c r="F2111" s="22"/>
      <c r="G2111" s="22"/>
      <c r="H2111" s="53"/>
      <c r="I2111" s="7"/>
      <c r="J2111" s="7"/>
    </row>
    <row r="2112" spans="1:10" s="190" customFormat="1" x14ac:dyDescent="0.25">
      <c r="A2112" s="6"/>
      <c r="B2112" s="8"/>
      <c r="C2112" s="8"/>
      <c r="D2112" s="11"/>
      <c r="E2112" s="11"/>
      <c r="F2112" s="22"/>
      <c r="G2112" s="22"/>
      <c r="H2112" s="53"/>
      <c r="I2112" s="7"/>
      <c r="J2112" s="7"/>
    </row>
    <row r="2113" spans="1:10" s="190" customFormat="1" x14ac:dyDescent="0.25">
      <c r="A2113" s="6"/>
      <c r="B2113" s="8"/>
      <c r="C2113" s="8"/>
      <c r="D2113" s="11"/>
      <c r="E2113" s="11"/>
      <c r="F2113" s="22"/>
      <c r="G2113" s="22"/>
      <c r="H2113" s="53"/>
      <c r="I2113" s="7"/>
      <c r="J2113" s="7"/>
    </row>
    <row r="2114" spans="1:10" s="190" customFormat="1" x14ac:dyDescent="0.25">
      <c r="A2114" s="6"/>
      <c r="B2114" s="8"/>
      <c r="C2114" s="8"/>
      <c r="D2114" s="11"/>
      <c r="E2114" s="11"/>
      <c r="F2114" s="22"/>
      <c r="G2114" s="22"/>
      <c r="H2114" s="53"/>
      <c r="I2114" s="7"/>
      <c r="J2114" s="7"/>
    </row>
    <row r="2115" spans="1:10" s="190" customFormat="1" x14ac:dyDescent="0.25">
      <c r="A2115" s="6"/>
      <c r="B2115" s="8"/>
      <c r="C2115" s="8"/>
      <c r="D2115" s="11"/>
      <c r="E2115" s="11"/>
      <c r="F2115" s="22"/>
      <c r="G2115" s="22"/>
      <c r="H2115" s="53"/>
      <c r="I2115" s="7"/>
      <c r="J2115" s="7"/>
    </row>
    <row r="2116" spans="1:10" s="190" customFormat="1" x14ac:dyDescent="0.25">
      <c r="A2116" s="6"/>
      <c r="B2116" s="8"/>
      <c r="C2116" s="8"/>
      <c r="D2116" s="11"/>
      <c r="E2116" s="11"/>
      <c r="F2116" s="22"/>
      <c r="G2116" s="22"/>
      <c r="H2116" s="53"/>
      <c r="I2116" s="7"/>
      <c r="J2116" s="7"/>
    </row>
    <row r="2117" spans="1:10" s="190" customFormat="1" x14ac:dyDescent="0.25">
      <c r="A2117" s="6"/>
      <c r="B2117" s="8"/>
      <c r="C2117" s="8"/>
      <c r="D2117" s="11"/>
      <c r="E2117" s="11"/>
      <c r="F2117" s="22"/>
      <c r="G2117" s="22"/>
      <c r="H2117" s="53"/>
      <c r="I2117" s="7"/>
      <c r="J2117" s="7"/>
    </row>
    <row r="2118" spans="1:10" s="190" customFormat="1" x14ac:dyDescent="0.25">
      <c r="A2118" s="6"/>
      <c r="B2118" s="8"/>
      <c r="C2118" s="8"/>
      <c r="D2118" s="11"/>
      <c r="E2118" s="11"/>
      <c r="F2118" s="22"/>
      <c r="G2118" s="22"/>
      <c r="H2118" s="53"/>
      <c r="I2118" s="7"/>
      <c r="J2118" s="7"/>
    </row>
    <row r="2119" spans="1:10" s="190" customFormat="1" x14ac:dyDescent="0.25">
      <c r="A2119" s="6"/>
      <c r="B2119" s="8"/>
      <c r="C2119" s="8"/>
      <c r="D2119" s="11"/>
      <c r="E2119" s="11"/>
      <c r="F2119" s="22"/>
      <c r="G2119" s="22"/>
      <c r="H2119" s="53"/>
      <c r="I2119" s="7"/>
      <c r="J2119" s="7"/>
    </row>
    <row r="2120" spans="1:10" s="190" customFormat="1" x14ac:dyDescent="0.25">
      <c r="A2120" s="6"/>
      <c r="B2120" s="8"/>
      <c r="C2120" s="8"/>
      <c r="D2120" s="11"/>
      <c r="E2120" s="11"/>
      <c r="F2120" s="22"/>
      <c r="G2120" s="22"/>
      <c r="H2120" s="53"/>
      <c r="I2120" s="7"/>
      <c r="J2120" s="7"/>
    </row>
    <row r="2121" spans="1:10" s="190" customFormat="1" x14ac:dyDescent="0.25">
      <c r="A2121" s="6"/>
      <c r="B2121" s="8"/>
      <c r="C2121" s="8"/>
      <c r="D2121" s="11"/>
      <c r="E2121" s="11"/>
      <c r="F2121" s="22"/>
      <c r="G2121" s="22"/>
      <c r="H2121" s="53"/>
      <c r="I2121" s="7"/>
      <c r="J2121" s="7"/>
    </row>
    <row r="2122" spans="1:10" s="190" customFormat="1" x14ac:dyDescent="0.25">
      <c r="A2122" s="6"/>
      <c r="B2122" s="8"/>
      <c r="C2122" s="8"/>
      <c r="D2122" s="11"/>
      <c r="E2122" s="11"/>
      <c r="F2122" s="22"/>
      <c r="G2122" s="22"/>
      <c r="H2122" s="53"/>
      <c r="I2122" s="7"/>
      <c r="J2122" s="7"/>
    </row>
    <row r="2123" spans="1:10" s="190" customFormat="1" x14ac:dyDescent="0.25">
      <c r="A2123" s="6"/>
      <c r="B2123" s="8"/>
      <c r="C2123" s="8"/>
      <c r="D2123" s="11"/>
      <c r="E2123" s="11"/>
      <c r="F2123" s="22"/>
      <c r="G2123" s="22"/>
      <c r="H2123" s="53"/>
      <c r="I2123" s="7"/>
      <c r="J2123" s="7"/>
    </row>
    <row r="2124" spans="1:10" s="190" customFormat="1" x14ac:dyDescent="0.25">
      <c r="A2124" s="6"/>
      <c r="B2124" s="8"/>
      <c r="C2124" s="8"/>
      <c r="D2124" s="11"/>
      <c r="E2124" s="11"/>
      <c r="F2124" s="22"/>
      <c r="G2124" s="22"/>
      <c r="H2124" s="53"/>
      <c r="I2124" s="7"/>
      <c r="J2124" s="7"/>
    </row>
    <row r="2125" spans="1:10" s="190" customFormat="1" x14ac:dyDescent="0.25">
      <c r="A2125" s="6"/>
      <c r="B2125" s="8"/>
      <c r="C2125" s="8"/>
      <c r="D2125" s="11"/>
      <c r="E2125" s="11"/>
      <c r="F2125" s="22"/>
      <c r="G2125" s="22"/>
      <c r="H2125" s="53"/>
      <c r="I2125" s="7"/>
      <c r="J2125" s="7"/>
    </row>
    <row r="2126" spans="1:10" s="190" customFormat="1" x14ac:dyDescent="0.25">
      <c r="A2126" s="6"/>
      <c r="B2126" s="8"/>
      <c r="C2126" s="8"/>
      <c r="D2126" s="11"/>
      <c r="E2126" s="11"/>
      <c r="F2126" s="22"/>
      <c r="G2126" s="22"/>
      <c r="H2126" s="53"/>
      <c r="I2126" s="7"/>
      <c r="J2126" s="7"/>
    </row>
    <row r="2127" spans="1:10" s="190" customFormat="1" x14ac:dyDescent="0.25">
      <c r="A2127" s="6"/>
      <c r="B2127" s="8"/>
      <c r="C2127" s="8"/>
      <c r="D2127" s="11"/>
      <c r="E2127" s="11"/>
      <c r="F2127" s="22"/>
      <c r="G2127" s="22"/>
      <c r="H2127" s="53"/>
      <c r="I2127" s="7"/>
      <c r="J2127" s="7"/>
    </row>
    <row r="2128" spans="1:10" s="190" customFormat="1" x14ac:dyDescent="0.25">
      <c r="A2128" s="6"/>
      <c r="B2128" s="8"/>
      <c r="C2128" s="8"/>
      <c r="D2128" s="11"/>
      <c r="E2128" s="11"/>
      <c r="F2128" s="22"/>
      <c r="G2128" s="22"/>
      <c r="H2128" s="53"/>
      <c r="I2128" s="7"/>
      <c r="J2128" s="7"/>
    </row>
    <row r="2129" spans="1:10" s="190" customFormat="1" x14ac:dyDescent="0.25">
      <c r="A2129" s="6"/>
      <c r="B2129" s="8"/>
      <c r="C2129" s="8"/>
      <c r="D2129" s="11"/>
      <c r="E2129" s="11"/>
      <c r="F2129" s="22"/>
      <c r="G2129" s="22"/>
      <c r="H2129" s="53"/>
      <c r="I2129" s="7"/>
      <c r="J2129" s="7"/>
    </row>
    <row r="2130" spans="1:10" s="190" customFormat="1" x14ac:dyDescent="0.25">
      <c r="A2130" s="6"/>
      <c r="B2130" s="8"/>
      <c r="C2130" s="8"/>
      <c r="D2130" s="11"/>
      <c r="E2130" s="11"/>
      <c r="F2130" s="22"/>
      <c r="G2130" s="22"/>
      <c r="H2130" s="53"/>
      <c r="I2130" s="7"/>
      <c r="J2130" s="7"/>
    </row>
    <row r="2131" spans="1:10" s="190" customFormat="1" x14ac:dyDescent="0.25">
      <c r="A2131" s="6"/>
      <c r="B2131" s="8"/>
      <c r="C2131" s="8"/>
      <c r="D2131" s="11"/>
      <c r="E2131" s="11"/>
      <c r="F2131" s="22"/>
      <c r="G2131" s="22"/>
      <c r="H2131" s="53"/>
      <c r="I2131" s="7"/>
      <c r="J2131" s="7"/>
    </row>
    <row r="2132" spans="1:10" s="190" customFormat="1" x14ac:dyDescent="0.25">
      <c r="A2132" s="6"/>
      <c r="B2132" s="8"/>
      <c r="C2132" s="8"/>
      <c r="D2132" s="11"/>
      <c r="E2132" s="11"/>
      <c r="F2132" s="22"/>
      <c r="G2132" s="22"/>
      <c r="H2132" s="53"/>
      <c r="I2132" s="7"/>
      <c r="J2132" s="7"/>
    </row>
    <row r="2133" spans="1:10" s="190" customFormat="1" x14ac:dyDescent="0.25">
      <c r="A2133" s="6"/>
      <c r="B2133" s="8"/>
      <c r="C2133" s="8"/>
      <c r="D2133" s="11"/>
      <c r="E2133" s="11"/>
      <c r="F2133" s="22"/>
      <c r="G2133" s="22"/>
      <c r="H2133" s="53"/>
      <c r="I2133" s="7"/>
      <c r="J2133" s="7"/>
    </row>
    <row r="2134" spans="1:10" s="190" customFormat="1" x14ac:dyDescent="0.25">
      <c r="A2134" s="6"/>
      <c r="B2134" s="8"/>
      <c r="C2134" s="8"/>
      <c r="D2134" s="11"/>
      <c r="E2134" s="11"/>
      <c r="F2134" s="22"/>
      <c r="G2134" s="22"/>
      <c r="H2134" s="53"/>
      <c r="I2134" s="7"/>
      <c r="J2134" s="7"/>
    </row>
    <row r="2135" spans="1:10" s="190" customFormat="1" x14ac:dyDescent="0.25">
      <c r="A2135" s="6"/>
      <c r="B2135" s="8"/>
      <c r="C2135" s="8"/>
      <c r="D2135" s="11"/>
      <c r="E2135" s="11"/>
      <c r="F2135" s="22"/>
      <c r="G2135" s="22"/>
      <c r="H2135" s="53"/>
      <c r="I2135" s="7"/>
      <c r="J2135" s="7"/>
    </row>
    <row r="2136" spans="1:10" s="190" customFormat="1" x14ac:dyDescent="0.25">
      <c r="A2136" s="6"/>
      <c r="B2136" s="8"/>
      <c r="C2136" s="8"/>
      <c r="D2136" s="11"/>
      <c r="E2136" s="11"/>
      <c r="F2136" s="22"/>
      <c r="G2136" s="22"/>
      <c r="H2136" s="53"/>
      <c r="I2136" s="7"/>
      <c r="J2136" s="7"/>
    </row>
    <row r="2137" spans="1:10" s="190" customFormat="1" x14ac:dyDescent="0.25">
      <c r="A2137" s="6"/>
      <c r="B2137" s="8"/>
      <c r="C2137" s="8"/>
      <c r="D2137" s="11"/>
      <c r="E2137" s="11"/>
      <c r="F2137" s="22"/>
      <c r="G2137" s="22"/>
      <c r="H2137" s="53"/>
      <c r="I2137" s="7"/>
      <c r="J2137" s="7"/>
    </row>
    <row r="2138" spans="1:10" s="190" customFormat="1" x14ac:dyDescent="0.25">
      <c r="A2138" s="6"/>
      <c r="B2138" s="8"/>
      <c r="C2138" s="8"/>
      <c r="D2138" s="11"/>
      <c r="E2138" s="11"/>
      <c r="F2138" s="22"/>
      <c r="G2138" s="22"/>
      <c r="H2138" s="53"/>
      <c r="I2138" s="7"/>
      <c r="J2138" s="7"/>
    </row>
    <row r="2139" spans="1:10" s="190" customFormat="1" x14ac:dyDescent="0.25">
      <c r="A2139" s="6"/>
      <c r="B2139" s="8"/>
      <c r="C2139" s="8"/>
      <c r="D2139" s="11"/>
      <c r="E2139" s="11"/>
      <c r="F2139" s="22"/>
      <c r="G2139" s="22"/>
      <c r="H2139" s="53"/>
      <c r="I2139" s="7"/>
      <c r="J2139" s="7"/>
    </row>
    <row r="2140" spans="1:10" s="190" customFormat="1" x14ac:dyDescent="0.25">
      <c r="A2140" s="6"/>
      <c r="B2140" s="8"/>
      <c r="C2140" s="8"/>
      <c r="D2140" s="11"/>
      <c r="E2140" s="11"/>
      <c r="F2140" s="22"/>
      <c r="G2140" s="22"/>
      <c r="H2140" s="53"/>
      <c r="I2140" s="7"/>
      <c r="J2140" s="7"/>
    </row>
    <row r="2141" spans="1:10" s="190" customFormat="1" x14ac:dyDescent="0.25">
      <c r="A2141" s="6"/>
      <c r="B2141" s="8"/>
      <c r="C2141" s="8"/>
      <c r="D2141" s="11"/>
      <c r="E2141" s="11"/>
      <c r="F2141" s="22"/>
      <c r="G2141" s="22"/>
      <c r="H2141" s="53"/>
      <c r="I2141" s="7"/>
      <c r="J2141" s="7"/>
    </row>
    <row r="2142" spans="1:10" s="190" customFormat="1" x14ac:dyDescent="0.25">
      <c r="A2142" s="6"/>
      <c r="B2142" s="8"/>
      <c r="C2142" s="8"/>
      <c r="D2142" s="11"/>
      <c r="E2142" s="11"/>
      <c r="F2142" s="22"/>
      <c r="G2142" s="22"/>
      <c r="H2142" s="53"/>
      <c r="I2142" s="7"/>
      <c r="J2142" s="7"/>
    </row>
    <row r="2143" spans="1:10" s="190" customFormat="1" x14ac:dyDescent="0.25">
      <c r="A2143" s="6"/>
      <c r="B2143" s="8"/>
      <c r="C2143" s="8"/>
      <c r="D2143" s="11"/>
      <c r="E2143" s="11"/>
      <c r="F2143" s="22"/>
      <c r="G2143" s="22"/>
      <c r="H2143" s="53"/>
      <c r="I2143" s="7"/>
      <c r="J2143" s="7"/>
    </row>
    <row r="2144" spans="1:10" s="190" customFormat="1" x14ac:dyDescent="0.25">
      <c r="A2144" s="6"/>
      <c r="B2144" s="8"/>
      <c r="C2144" s="8"/>
      <c r="D2144" s="11"/>
      <c r="E2144" s="11"/>
      <c r="F2144" s="22"/>
      <c r="G2144" s="22"/>
      <c r="H2144" s="53"/>
      <c r="I2144" s="7"/>
      <c r="J2144" s="7"/>
    </row>
    <row r="2145" spans="1:10" s="190" customFormat="1" x14ac:dyDescent="0.25">
      <c r="A2145" s="6"/>
      <c r="B2145" s="8"/>
      <c r="C2145" s="8"/>
      <c r="D2145" s="11"/>
      <c r="E2145" s="11"/>
      <c r="F2145" s="22"/>
      <c r="G2145" s="22"/>
      <c r="H2145" s="53"/>
      <c r="I2145" s="7"/>
      <c r="J2145" s="7"/>
    </row>
    <row r="2146" spans="1:10" s="190" customFormat="1" x14ac:dyDescent="0.25">
      <c r="A2146" s="6"/>
      <c r="B2146" s="8"/>
      <c r="C2146" s="8"/>
      <c r="D2146" s="11"/>
      <c r="E2146" s="11"/>
      <c r="F2146" s="22"/>
      <c r="G2146" s="22"/>
      <c r="H2146" s="53"/>
      <c r="I2146" s="7"/>
      <c r="J2146" s="7"/>
    </row>
    <row r="2147" spans="1:10" s="190" customFormat="1" x14ac:dyDescent="0.25">
      <c r="A2147" s="6"/>
      <c r="B2147" s="8"/>
      <c r="C2147" s="8"/>
      <c r="D2147" s="11"/>
      <c r="E2147" s="11"/>
      <c r="F2147" s="22"/>
      <c r="G2147" s="22"/>
      <c r="H2147" s="53"/>
      <c r="I2147" s="7"/>
      <c r="J2147" s="7"/>
    </row>
    <row r="2148" spans="1:10" s="190" customFormat="1" x14ac:dyDescent="0.25">
      <c r="A2148" s="6"/>
      <c r="B2148" s="8"/>
      <c r="C2148" s="8"/>
      <c r="D2148" s="11"/>
      <c r="E2148" s="11"/>
      <c r="F2148" s="22"/>
      <c r="G2148" s="22"/>
      <c r="H2148" s="53"/>
      <c r="I2148" s="7"/>
      <c r="J2148" s="7"/>
    </row>
    <row r="2149" spans="1:10" s="190" customFormat="1" x14ac:dyDescent="0.25">
      <c r="A2149" s="6"/>
      <c r="B2149" s="8"/>
      <c r="C2149" s="8"/>
      <c r="D2149" s="11"/>
      <c r="E2149" s="11"/>
      <c r="F2149" s="22"/>
      <c r="G2149" s="22"/>
      <c r="H2149" s="53"/>
      <c r="I2149" s="7"/>
      <c r="J2149" s="7"/>
    </row>
    <row r="2150" spans="1:10" s="190" customFormat="1" x14ac:dyDescent="0.25">
      <c r="A2150" s="6"/>
      <c r="B2150" s="8"/>
      <c r="C2150" s="8"/>
      <c r="D2150" s="11"/>
      <c r="E2150" s="11"/>
      <c r="F2150" s="22"/>
      <c r="G2150" s="22"/>
      <c r="H2150" s="53"/>
      <c r="I2150" s="7"/>
      <c r="J2150" s="7"/>
    </row>
    <row r="2151" spans="1:10" s="190" customFormat="1" x14ac:dyDescent="0.25">
      <c r="A2151" s="6"/>
      <c r="B2151" s="8"/>
      <c r="C2151" s="8"/>
      <c r="D2151" s="11"/>
      <c r="E2151" s="11"/>
      <c r="F2151" s="22"/>
      <c r="G2151" s="22"/>
      <c r="H2151" s="53"/>
      <c r="I2151" s="7"/>
      <c r="J2151" s="7"/>
    </row>
    <row r="2152" spans="1:10" s="190" customFormat="1" x14ac:dyDescent="0.25">
      <c r="A2152" s="6"/>
      <c r="B2152" s="8"/>
      <c r="C2152" s="8"/>
      <c r="D2152" s="11"/>
      <c r="E2152" s="11"/>
      <c r="F2152" s="22"/>
      <c r="G2152" s="22"/>
      <c r="H2152" s="53"/>
      <c r="I2152" s="7"/>
      <c r="J2152" s="7"/>
    </row>
    <row r="2153" spans="1:10" s="190" customFormat="1" x14ac:dyDescent="0.25">
      <c r="A2153" s="6"/>
      <c r="B2153" s="8"/>
      <c r="C2153" s="8"/>
      <c r="D2153" s="11"/>
      <c r="E2153" s="11"/>
      <c r="F2153" s="22"/>
      <c r="G2153" s="22"/>
      <c r="H2153" s="53"/>
      <c r="I2153" s="7"/>
      <c r="J2153" s="7"/>
    </row>
    <row r="2154" spans="1:10" s="190" customFormat="1" x14ac:dyDescent="0.25">
      <c r="A2154" s="6"/>
      <c r="B2154" s="8"/>
      <c r="C2154" s="8"/>
      <c r="D2154" s="11"/>
      <c r="E2154" s="11"/>
      <c r="F2154" s="22"/>
      <c r="G2154" s="22"/>
      <c r="H2154" s="53"/>
      <c r="I2154" s="7"/>
      <c r="J2154" s="7"/>
    </row>
    <row r="2155" spans="1:10" s="190" customFormat="1" x14ac:dyDescent="0.25">
      <c r="A2155" s="6"/>
      <c r="B2155" s="8"/>
      <c r="C2155" s="8"/>
      <c r="D2155" s="11"/>
      <c r="E2155" s="11"/>
      <c r="F2155" s="22"/>
      <c r="G2155" s="22"/>
      <c r="H2155" s="53"/>
      <c r="I2155" s="7"/>
      <c r="J2155" s="7"/>
    </row>
    <row r="2156" spans="1:10" s="190" customFormat="1" x14ac:dyDescent="0.25">
      <c r="A2156" s="6"/>
      <c r="B2156" s="8"/>
      <c r="C2156" s="8"/>
      <c r="D2156" s="11"/>
      <c r="E2156" s="11"/>
      <c r="F2156" s="22"/>
      <c r="G2156" s="22"/>
      <c r="H2156" s="53"/>
      <c r="I2156" s="7"/>
      <c r="J2156" s="7"/>
    </row>
    <row r="2157" spans="1:10" s="190" customFormat="1" x14ac:dyDescent="0.25">
      <c r="A2157" s="6"/>
      <c r="B2157" s="8"/>
      <c r="C2157" s="8"/>
      <c r="D2157" s="11"/>
      <c r="E2157" s="11"/>
      <c r="F2157" s="22"/>
      <c r="G2157" s="22"/>
      <c r="H2157" s="53"/>
      <c r="I2157" s="7"/>
      <c r="J2157" s="7"/>
    </row>
    <row r="2158" spans="1:10" s="190" customFormat="1" x14ac:dyDescent="0.25">
      <c r="A2158" s="6"/>
      <c r="B2158" s="8"/>
      <c r="C2158" s="8"/>
      <c r="D2158" s="11"/>
      <c r="E2158" s="11"/>
      <c r="F2158" s="22"/>
      <c r="G2158" s="22"/>
      <c r="H2158" s="53"/>
      <c r="I2158" s="7"/>
      <c r="J2158" s="7"/>
    </row>
    <row r="2159" spans="1:10" s="190" customFormat="1" x14ac:dyDescent="0.25">
      <c r="A2159" s="6"/>
      <c r="B2159" s="8"/>
      <c r="C2159" s="8"/>
      <c r="D2159" s="11"/>
      <c r="E2159" s="11"/>
      <c r="F2159" s="22"/>
      <c r="G2159" s="22"/>
      <c r="H2159" s="53"/>
      <c r="I2159" s="7"/>
      <c r="J2159" s="7"/>
    </row>
    <row r="2160" spans="1:10" s="190" customFormat="1" x14ac:dyDescent="0.25">
      <c r="A2160" s="6"/>
      <c r="B2160" s="8"/>
      <c r="C2160" s="8"/>
      <c r="D2160" s="11"/>
      <c r="E2160" s="11"/>
      <c r="F2160" s="22"/>
      <c r="G2160" s="22"/>
      <c r="H2160" s="53"/>
      <c r="I2160" s="7"/>
      <c r="J2160" s="7"/>
    </row>
    <row r="2161" spans="1:10" s="190" customFormat="1" x14ac:dyDescent="0.25">
      <c r="A2161" s="6"/>
      <c r="B2161" s="8"/>
      <c r="C2161" s="8"/>
      <c r="D2161" s="11"/>
      <c r="E2161" s="11"/>
      <c r="F2161" s="22"/>
      <c r="G2161" s="22"/>
      <c r="H2161" s="53"/>
      <c r="I2161" s="7"/>
      <c r="J2161" s="7"/>
    </row>
    <row r="2162" spans="1:10" s="190" customFormat="1" x14ac:dyDescent="0.25">
      <c r="A2162" s="6"/>
      <c r="B2162" s="8"/>
      <c r="C2162" s="8"/>
      <c r="D2162" s="11"/>
      <c r="E2162" s="11"/>
      <c r="F2162" s="22"/>
      <c r="G2162" s="22"/>
      <c r="H2162" s="53"/>
      <c r="I2162" s="7"/>
      <c r="J2162" s="7"/>
    </row>
    <row r="2163" spans="1:10" s="190" customFormat="1" x14ac:dyDescent="0.25">
      <c r="A2163" s="6"/>
      <c r="B2163" s="8"/>
      <c r="C2163" s="8"/>
      <c r="D2163" s="11"/>
      <c r="E2163" s="11"/>
      <c r="F2163" s="22"/>
      <c r="G2163" s="22"/>
      <c r="H2163" s="53"/>
      <c r="I2163" s="7"/>
      <c r="J2163" s="7"/>
    </row>
    <row r="2164" spans="1:10" s="190" customFormat="1" x14ac:dyDescent="0.25">
      <c r="A2164" s="6"/>
      <c r="B2164" s="8"/>
      <c r="C2164" s="8"/>
      <c r="D2164" s="11"/>
      <c r="E2164" s="11"/>
      <c r="F2164" s="22"/>
      <c r="G2164" s="22"/>
      <c r="H2164" s="53"/>
      <c r="I2164" s="7"/>
      <c r="J2164" s="7"/>
    </row>
    <row r="2165" spans="1:10" s="190" customFormat="1" x14ac:dyDescent="0.25">
      <c r="A2165" s="6"/>
      <c r="B2165" s="8"/>
      <c r="C2165" s="8"/>
      <c r="D2165" s="11"/>
      <c r="E2165" s="11"/>
      <c r="F2165" s="22"/>
      <c r="G2165" s="22"/>
      <c r="H2165" s="53"/>
      <c r="I2165" s="7"/>
      <c r="J2165" s="7"/>
    </row>
    <row r="2166" spans="1:10" s="190" customFormat="1" x14ac:dyDescent="0.25">
      <c r="A2166" s="6"/>
      <c r="B2166" s="8"/>
      <c r="C2166" s="8"/>
      <c r="D2166" s="11"/>
      <c r="E2166" s="11"/>
      <c r="F2166" s="22"/>
      <c r="G2166" s="22"/>
      <c r="H2166" s="53"/>
      <c r="I2166" s="7"/>
      <c r="J2166" s="7"/>
    </row>
    <row r="2167" spans="1:10" s="190" customFormat="1" x14ac:dyDescent="0.25">
      <c r="A2167" s="6"/>
      <c r="B2167" s="8"/>
      <c r="C2167" s="8"/>
      <c r="D2167" s="11"/>
      <c r="E2167" s="11"/>
      <c r="F2167" s="22"/>
      <c r="G2167" s="22"/>
      <c r="H2167" s="53"/>
      <c r="I2167" s="7"/>
      <c r="J2167" s="7"/>
    </row>
    <row r="2168" spans="1:10" s="190" customFormat="1" x14ac:dyDescent="0.25">
      <c r="A2168" s="6"/>
      <c r="B2168" s="8"/>
      <c r="C2168" s="8"/>
      <c r="D2168" s="11"/>
      <c r="E2168" s="11"/>
      <c r="F2168" s="22"/>
      <c r="G2168" s="22"/>
      <c r="H2168" s="53"/>
      <c r="I2168" s="7"/>
      <c r="J2168" s="7"/>
    </row>
    <row r="2169" spans="1:10" s="190" customFormat="1" x14ac:dyDescent="0.25">
      <c r="A2169" s="6"/>
      <c r="B2169" s="8"/>
      <c r="C2169" s="8"/>
      <c r="D2169" s="11"/>
      <c r="E2169" s="11"/>
      <c r="F2169" s="22"/>
      <c r="G2169" s="22"/>
      <c r="H2169" s="53"/>
      <c r="I2169" s="7"/>
      <c r="J2169" s="7"/>
    </row>
    <row r="2170" spans="1:10" s="190" customFormat="1" x14ac:dyDescent="0.25">
      <c r="A2170" s="6"/>
      <c r="B2170" s="8"/>
      <c r="C2170" s="8"/>
      <c r="D2170" s="11"/>
      <c r="E2170" s="11"/>
      <c r="F2170" s="22"/>
      <c r="G2170" s="22"/>
      <c r="H2170" s="53"/>
      <c r="I2170" s="7"/>
      <c r="J2170" s="7"/>
    </row>
    <row r="2171" spans="1:10" s="190" customFormat="1" x14ac:dyDescent="0.25">
      <c r="A2171" s="6"/>
      <c r="B2171" s="8"/>
      <c r="C2171" s="8"/>
      <c r="D2171" s="11"/>
      <c r="E2171" s="11"/>
      <c r="F2171" s="22"/>
      <c r="G2171" s="22"/>
      <c r="H2171" s="53"/>
      <c r="I2171" s="7"/>
      <c r="J2171" s="7"/>
    </row>
    <row r="2172" spans="1:10" s="190" customFormat="1" x14ac:dyDescent="0.25">
      <c r="A2172" s="6"/>
      <c r="B2172" s="8"/>
      <c r="C2172" s="8"/>
      <c r="D2172" s="11"/>
      <c r="E2172" s="11"/>
      <c r="F2172" s="22"/>
      <c r="G2172" s="22"/>
      <c r="H2172" s="53"/>
      <c r="I2172" s="7"/>
      <c r="J2172" s="7"/>
    </row>
    <row r="2173" spans="1:10" s="190" customFormat="1" x14ac:dyDescent="0.25">
      <c r="A2173" s="6"/>
      <c r="B2173" s="8"/>
      <c r="C2173" s="8"/>
      <c r="D2173" s="11"/>
      <c r="E2173" s="11"/>
      <c r="F2173" s="22"/>
      <c r="G2173" s="22"/>
      <c r="H2173" s="53"/>
      <c r="I2173" s="7"/>
      <c r="J2173" s="7"/>
    </row>
    <row r="2174" spans="1:10" s="190" customFormat="1" x14ac:dyDescent="0.25">
      <c r="A2174" s="6"/>
      <c r="B2174" s="8"/>
      <c r="C2174" s="8"/>
      <c r="D2174" s="11"/>
      <c r="E2174" s="11"/>
      <c r="F2174" s="22"/>
      <c r="G2174" s="22"/>
      <c r="H2174" s="53"/>
      <c r="I2174" s="7"/>
      <c r="J2174" s="7"/>
    </row>
    <row r="2175" spans="1:10" s="190" customFormat="1" x14ac:dyDescent="0.25">
      <c r="A2175" s="6"/>
      <c r="B2175" s="8"/>
      <c r="C2175" s="8"/>
      <c r="D2175" s="11"/>
      <c r="E2175" s="11"/>
      <c r="F2175" s="22"/>
      <c r="G2175" s="22"/>
      <c r="H2175" s="53"/>
      <c r="I2175" s="7"/>
      <c r="J2175" s="7"/>
    </row>
    <row r="2176" spans="1:10" s="190" customFormat="1" x14ac:dyDescent="0.25">
      <c r="A2176" s="6"/>
      <c r="B2176" s="8"/>
      <c r="C2176" s="8"/>
      <c r="D2176" s="11"/>
      <c r="E2176" s="11"/>
      <c r="F2176" s="22"/>
      <c r="G2176" s="22"/>
      <c r="H2176" s="53"/>
      <c r="I2176" s="7"/>
      <c r="J2176" s="7"/>
    </row>
    <row r="2177" spans="1:10" s="190" customFormat="1" x14ac:dyDescent="0.25">
      <c r="A2177" s="6"/>
      <c r="B2177" s="8"/>
      <c r="C2177" s="8"/>
      <c r="D2177" s="11"/>
      <c r="E2177" s="11"/>
      <c r="F2177" s="22"/>
      <c r="G2177" s="22"/>
      <c r="H2177" s="53"/>
      <c r="I2177" s="7"/>
      <c r="J2177" s="7"/>
    </row>
    <row r="2178" spans="1:10" s="190" customFormat="1" x14ac:dyDescent="0.25">
      <c r="A2178" s="6"/>
      <c r="B2178" s="8"/>
      <c r="C2178" s="8"/>
      <c r="D2178" s="11"/>
      <c r="E2178" s="11"/>
      <c r="F2178" s="22"/>
      <c r="G2178" s="22"/>
      <c r="H2178" s="53"/>
      <c r="I2178" s="7"/>
      <c r="J2178" s="7"/>
    </row>
    <row r="2179" spans="1:10" s="190" customFormat="1" x14ac:dyDescent="0.25">
      <c r="A2179" s="6"/>
      <c r="B2179" s="8"/>
      <c r="C2179" s="8"/>
      <c r="D2179" s="11"/>
      <c r="E2179" s="11"/>
      <c r="F2179" s="22"/>
      <c r="G2179" s="22"/>
      <c r="H2179" s="53"/>
      <c r="I2179" s="7"/>
      <c r="J2179" s="7"/>
    </row>
    <row r="2180" spans="1:10" s="190" customFormat="1" x14ac:dyDescent="0.25">
      <c r="A2180" s="6"/>
      <c r="B2180" s="8"/>
      <c r="C2180" s="8"/>
      <c r="D2180" s="11"/>
      <c r="E2180" s="11"/>
      <c r="F2180" s="22"/>
      <c r="G2180" s="22"/>
      <c r="H2180" s="53"/>
      <c r="I2180" s="7"/>
      <c r="J2180" s="7"/>
    </row>
    <row r="2181" spans="1:10" s="190" customFormat="1" x14ac:dyDescent="0.25">
      <c r="A2181" s="6"/>
      <c r="B2181" s="8"/>
      <c r="C2181" s="8"/>
      <c r="D2181" s="11"/>
      <c r="E2181" s="11"/>
      <c r="F2181" s="22"/>
      <c r="G2181" s="22"/>
      <c r="H2181" s="53"/>
      <c r="I2181" s="7"/>
      <c r="J2181" s="7"/>
    </row>
    <row r="2182" spans="1:10" s="190" customFormat="1" x14ac:dyDescent="0.25">
      <c r="A2182" s="6"/>
      <c r="B2182" s="8"/>
      <c r="C2182" s="8"/>
      <c r="D2182" s="11"/>
      <c r="E2182" s="11"/>
      <c r="F2182" s="22"/>
      <c r="G2182" s="22"/>
      <c r="H2182" s="53"/>
      <c r="I2182" s="7"/>
      <c r="J2182" s="7"/>
    </row>
    <row r="2183" spans="1:10" s="190" customFormat="1" x14ac:dyDescent="0.25">
      <c r="A2183" s="6"/>
      <c r="B2183" s="8"/>
      <c r="C2183" s="8"/>
      <c r="D2183" s="11"/>
      <c r="E2183" s="11"/>
      <c r="F2183" s="22"/>
      <c r="G2183" s="22"/>
      <c r="H2183" s="53"/>
      <c r="I2183" s="7"/>
      <c r="J2183" s="7"/>
    </row>
    <row r="2184" spans="1:10" s="190" customFormat="1" x14ac:dyDescent="0.25">
      <c r="A2184" s="6"/>
      <c r="B2184" s="8"/>
      <c r="C2184" s="8"/>
      <c r="D2184" s="11"/>
      <c r="E2184" s="11"/>
      <c r="F2184" s="22"/>
      <c r="G2184" s="22"/>
      <c r="H2184" s="53"/>
      <c r="I2184" s="7"/>
      <c r="J2184" s="7"/>
    </row>
    <row r="2185" spans="1:10" s="190" customFormat="1" x14ac:dyDescent="0.25">
      <c r="A2185" s="6"/>
      <c r="B2185" s="8"/>
      <c r="C2185" s="8"/>
      <c r="D2185" s="11"/>
      <c r="E2185" s="11"/>
      <c r="F2185" s="22"/>
      <c r="G2185" s="22"/>
      <c r="H2185" s="53"/>
      <c r="I2185" s="7"/>
      <c r="J2185" s="7"/>
    </row>
    <row r="2186" spans="1:10" s="190" customFormat="1" x14ac:dyDescent="0.25">
      <c r="A2186" s="6"/>
      <c r="B2186" s="8"/>
      <c r="C2186" s="8"/>
      <c r="D2186" s="11"/>
      <c r="E2186" s="11"/>
      <c r="F2186" s="22"/>
      <c r="G2186" s="22"/>
      <c r="H2186" s="53"/>
      <c r="I2186" s="7"/>
      <c r="J2186" s="7"/>
    </row>
    <row r="2187" spans="1:10" s="190" customFormat="1" x14ac:dyDescent="0.25">
      <c r="A2187" s="6"/>
      <c r="B2187" s="8"/>
      <c r="C2187" s="8"/>
      <c r="D2187" s="11"/>
      <c r="E2187" s="11"/>
      <c r="F2187" s="22"/>
      <c r="G2187" s="22"/>
      <c r="H2187" s="53"/>
      <c r="I2187" s="7"/>
      <c r="J2187" s="7"/>
    </row>
    <row r="2188" spans="1:10" s="190" customFormat="1" x14ac:dyDescent="0.25">
      <c r="A2188" s="6"/>
      <c r="B2188" s="8"/>
      <c r="C2188" s="8"/>
      <c r="D2188" s="11"/>
      <c r="E2188" s="11"/>
      <c r="F2188" s="22"/>
      <c r="G2188" s="22"/>
      <c r="H2188" s="53"/>
      <c r="I2188" s="7"/>
      <c r="J2188" s="7"/>
    </row>
    <row r="2189" spans="1:10" s="190" customFormat="1" x14ac:dyDescent="0.25">
      <c r="A2189" s="6"/>
      <c r="B2189" s="8"/>
      <c r="C2189" s="8"/>
      <c r="D2189" s="11"/>
      <c r="E2189" s="11"/>
      <c r="F2189" s="22"/>
      <c r="G2189" s="22"/>
      <c r="H2189" s="53"/>
      <c r="I2189" s="7"/>
      <c r="J2189" s="7"/>
    </row>
    <row r="2190" spans="1:10" s="190" customFormat="1" x14ac:dyDescent="0.25">
      <c r="A2190" s="6"/>
      <c r="B2190" s="8"/>
      <c r="C2190" s="8"/>
      <c r="D2190" s="11"/>
      <c r="E2190" s="11"/>
      <c r="F2190" s="22"/>
      <c r="G2190" s="22"/>
      <c r="H2190" s="53"/>
      <c r="I2190" s="7"/>
      <c r="J2190" s="7"/>
    </row>
    <row r="2191" spans="1:10" s="190" customFormat="1" x14ac:dyDescent="0.25">
      <c r="A2191" s="6"/>
      <c r="B2191" s="8"/>
      <c r="C2191" s="8"/>
      <c r="D2191" s="11"/>
      <c r="E2191" s="11"/>
      <c r="F2191" s="22"/>
      <c r="G2191" s="22"/>
      <c r="H2191" s="53"/>
      <c r="I2191" s="7"/>
      <c r="J2191" s="7"/>
    </row>
    <row r="2192" spans="1:10" s="190" customFormat="1" x14ac:dyDescent="0.25">
      <c r="A2192" s="6"/>
      <c r="B2192" s="8"/>
      <c r="C2192" s="8"/>
      <c r="D2192" s="11"/>
      <c r="E2192" s="11"/>
      <c r="F2192" s="22"/>
      <c r="G2192" s="22"/>
      <c r="H2192" s="53"/>
      <c r="I2192" s="7"/>
      <c r="J2192" s="7"/>
    </row>
    <row r="2193" spans="1:10" s="190" customFormat="1" x14ac:dyDescent="0.25">
      <c r="A2193" s="6"/>
      <c r="B2193" s="8"/>
      <c r="C2193" s="8"/>
      <c r="D2193" s="11"/>
      <c r="E2193" s="11"/>
      <c r="F2193" s="22"/>
      <c r="G2193" s="22"/>
      <c r="H2193" s="53"/>
      <c r="I2193" s="7"/>
      <c r="J2193" s="7"/>
    </row>
    <row r="2194" spans="1:10" s="190" customFormat="1" x14ac:dyDescent="0.25">
      <c r="A2194" s="6"/>
      <c r="B2194" s="8"/>
      <c r="C2194" s="8"/>
      <c r="D2194" s="11"/>
      <c r="E2194" s="11"/>
      <c r="F2194" s="22"/>
      <c r="G2194" s="22"/>
      <c r="H2194" s="53"/>
      <c r="I2194" s="7"/>
      <c r="J2194" s="7"/>
    </row>
    <row r="2195" spans="1:10" s="190" customFormat="1" x14ac:dyDescent="0.25">
      <c r="A2195" s="6"/>
      <c r="B2195" s="8"/>
      <c r="C2195" s="8"/>
      <c r="D2195" s="11"/>
      <c r="E2195" s="11"/>
      <c r="F2195" s="22"/>
      <c r="G2195" s="22"/>
      <c r="H2195" s="53"/>
      <c r="I2195" s="7"/>
      <c r="J2195" s="7"/>
    </row>
    <row r="2196" spans="1:10" s="190" customFormat="1" x14ac:dyDescent="0.25">
      <c r="A2196" s="6"/>
      <c r="B2196" s="8"/>
      <c r="C2196" s="8"/>
      <c r="D2196" s="11"/>
      <c r="E2196" s="11"/>
      <c r="F2196" s="22"/>
      <c r="G2196" s="22"/>
      <c r="H2196" s="53"/>
      <c r="I2196" s="7"/>
      <c r="J2196" s="7"/>
    </row>
    <row r="2197" spans="1:10" s="190" customFormat="1" x14ac:dyDescent="0.25">
      <c r="A2197" s="6"/>
      <c r="B2197" s="8"/>
      <c r="C2197" s="8"/>
      <c r="D2197" s="11"/>
      <c r="E2197" s="11"/>
      <c r="F2197" s="22"/>
      <c r="G2197" s="22"/>
      <c r="H2197" s="53"/>
      <c r="I2197" s="7"/>
      <c r="J2197" s="7"/>
    </row>
    <row r="2198" spans="1:10" s="190" customFormat="1" x14ac:dyDescent="0.25">
      <c r="A2198" s="6"/>
      <c r="B2198" s="8"/>
      <c r="C2198" s="8"/>
      <c r="D2198" s="11"/>
      <c r="E2198" s="11"/>
      <c r="F2198" s="22"/>
      <c r="G2198" s="22"/>
      <c r="H2198" s="53"/>
      <c r="I2198" s="7"/>
      <c r="J2198" s="7"/>
    </row>
    <row r="2199" spans="1:10" s="190" customFormat="1" x14ac:dyDescent="0.25">
      <c r="A2199" s="6"/>
      <c r="B2199" s="8"/>
      <c r="C2199" s="8"/>
      <c r="D2199" s="11"/>
      <c r="E2199" s="11"/>
      <c r="F2199" s="22"/>
      <c r="G2199" s="22"/>
      <c r="H2199" s="53"/>
      <c r="I2199" s="7"/>
      <c r="J2199" s="7"/>
    </row>
    <row r="2200" spans="1:10" s="190" customFormat="1" x14ac:dyDescent="0.25">
      <c r="A2200" s="6"/>
      <c r="B2200" s="8"/>
      <c r="C2200" s="8"/>
      <c r="D2200" s="11"/>
      <c r="E2200" s="11"/>
      <c r="F2200" s="22"/>
      <c r="G2200" s="22"/>
      <c r="H2200" s="53"/>
      <c r="I2200" s="7"/>
      <c r="J2200" s="7"/>
    </row>
    <row r="2201" spans="1:10" s="190" customFormat="1" x14ac:dyDescent="0.25">
      <c r="A2201" s="6"/>
      <c r="B2201" s="8"/>
      <c r="C2201" s="8"/>
      <c r="D2201" s="11"/>
      <c r="E2201" s="11"/>
      <c r="F2201" s="22"/>
      <c r="G2201" s="22"/>
      <c r="H2201" s="53"/>
      <c r="I2201" s="7"/>
      <c r="J2201" s="7"/>
    </row>
    <row r="2202" spans="1:10" s="190" customFormat="1" x14ac:dyDescent="0.25">
      <c r="A2202" s="6"/>
      <c r="B2202" s="8"/>
      <c r="C2202" s="8"/>
      <c r="D2202" s="11"/>
      <c r="E2202" s="11"/>
      <c r="F2202" s="22"/>
      <c r="G2202" s="22"/>
      <c r="H2202" s="53"/>
      <c r="I2202" s="7"/>
      <c r="J2202" s="7"/>
    </row>
    <row r="2203" spans="1:10" s="190" customFormat="1" x14ac:dyDescent="0.25">
      <c r="A2203" s="6"/>
      <c r="B2203" s="8"/>
      <c r="C2203" s="8"/>
      <c r="D2203" s="11"/>
      <c r="E2203" s="11"/>
      <c r="F2203" s="22"/>
      <c r="G2203" s="22"/>
      <c r="H2203" s="53"/>
      <c r="I2203" s="7"/>
      <c r="J2203" s="7"/>
    </row>
    <row r="2204" spans="1:10" s="190" customFormat="1" x14ac:dyDescent="0.25">
      <c r="A2204" s="6"/>
      <c r="B2204" s="8"/>
      <c r="C2204" s="8"/>
      <c r="D2204" s="11"/>
      <c r="E2204" s="11"/>
      <c r="F2204" s="22"/>
      <c r="G2204" s="22"/>
      <c r="H2204" s="53"/>
      <c r="I2204" s="7"/>
      <c r="J2204" s="7"/>
    </row>
    <row r="2205" spans="1:10" s="190" customFormat="1" x14ac:dyDescent="0.25">
      <c r="A2205" s="6"/>
      <c r="B2205" s="8"/>
      <c r="C2205" s="8"/>
      <c r="D2205" s="11"/>
      <c r="E2205" s="11"/>
      <c r="F2205" s="22"/>
      <c r="G2205" s="22"/>
      <c r="H2205" s="53"/>
      <c r="I2205" s="7"/>
      <c r="J2205" s="7"/>
    </row>
    <row r="2206" spans="1:10" s="190" customFormat="1" x14ac:dyDescent="0.25">
      <c r="A2206" s="6"/>
      <c r="B2206" s="8"/>
      <c r="C2206" s="8"/>
      <c r="D2206" s="11"/>
      <c r="E2206" s="11"/>
      <c r="F2206" s="22"/>
      <c r="G2206" s="22"/>
      <c r="H2206" s="53"/>
      <c r="I2206" s="7"/>
      <c r="J2206" s="7"/>
    </row>
    <row r="2207" spans="1:10" s="190" customFormat="1" x14ac:dyDescent="0.25">
      <c r="A2207" s="6"/>
      <c r="B2207" s="8"/>
      <c r="C2207" s="8"/>
      <c r="D2207" s="11"/>
      <c r="E2207" s="11"/>
      <c r="F2207" s="22"/>
      <c r="G2207" s="22"/>
      <c r="H2207" s="53"/>
      <c r="I2207" s="7"/>
      <c r="J2207" s="7"/>
    </row>
    <row r="2208" spans="1:10" s="190" customFormat="1" x14ac:dyDescent="0.25">
      <c r="A2208" s="6"/>
      <c r="B2208" s="8"/>
      <c r="C2208" s="8"/>
      <c r="D2208" s="11"/>
      <c r="E2208" s="11"/>
      <c r="F2208" s="22"/>
      <c r="G2208" s="22"/>
      <c r="H2208" s="53"/>
      <c r="I2208" s="7"/>
      <c r="J2208" s="7"/>
    </row>
    <row r="2209" spans="1:10" s="190" customFormat="1" x14ac:dyDescent="0.25">
      <c r="A2209" s="6"/>
      <c r="B2209" s="8"/>
      <c r="C2209" s="8"/>
      <c r="D2209" s="11"/>
      <c r="E2209" s="11"/>
      <c r="F2209" s="22"/>
      <c r="G2209" s="22"/>
      <c r="H2209" s="53"/>
      <c r="I2209" s="7"/>
      <c r="J2209" s="7"/>
    </row>
    <row r="2210" spans="1:10" s="190" customFormat="1" x14ac:dyDescent="0.25">
      <c r="A2210" s="6"/>
      <c r="B2210" s="8"/>
      <c r="C2210" s="8"/>
      <c r="D2210" s="11"/>
      <c r="E2210" s="11"/>
      <c r="F2210" s="22"/>
      <c r="G2210" s="22"/>
      <c r="H2210" s="53"/>
      <c r="I2210" s="7"/>
      <c r="J2210" s="7"/>
    </row>
    <row r="2211" spans="1:10" s="190" customFormat="1" x14ac:dyDescent="0.25">
      <c r="A2211" s="6"/>
      <c r="B2211" s="8"/>
      <c r="C2211" s="8"/>
      <c r="D2211" s="11"/>
      <c r="E2211" s="11"/>
      <c r="F2211" s="22"/>
      <c r="G2211" s="22"/>
      <c r="H2211" s="53"/>
      <c r="I2211" s="7"/>
      <c r="J2211" s="7"/>
    </row>
    <row r="2212" spans="1:10" s="190" customFormat="1" x14ac:dyDescent="0.25">
      <c r="A2212" s="6"/>
      <c r="B2212" s="8"/>
      <c r="C2212" s="8"/>
      <c r="D2212" s="11"/>
      <c r="E2212" s="11"/>
      <c r="F2212" s="22"/>
      <c r="G2212" s="22"/>
      <c r="H2212" s="53"/>
      <c r="I2212" s="7"/>
      <c r="J2212" s="7"/>
    </row>
    <row r="2213" spans="1:10" s="190" customFormat="1" x14ac:dyDescent="0.25">
      <c r="A2213" s="6"/>
      <c r="B2213" s="8"/>
      <c r="C2213" s="8"/>
      <c r="D2213" s="11"/>
      <c r="E2213" s="11"/>
      <c r="F2213" s="22"/>
      <c r="G2213" s="22"/>
      <c r="H2213" s="53"/>
      <c r="I2213" s="7"/>
      <c r="J2213" s="7"/>
    </row>
    <row r="2214" spans="1:10" s="190" customFormat="1" x14ac:dyDescent="0.25">
      <c r="A2214" s="6"/>
      <c r="B2214" s="8"/>
      <c r="C2214" s="8"/>
      <c r="D2214" s="11"/>
      <c r="E2214" s="11"/>
      <c r="F2214" s="22"/>
      <c r="G2214" s="22"/>
      <c r="H2214" s="53"/>
      <c r="I2214" s="7"/>
      <c r="J2214" s="7"/>
    </row>
    <row r="2215" spans="1:10" s="190" customFormat="1" x14ac:dyDescent="0.25">
      <c r="A2215" s="6"/>
      <c r="B2215" s="8"/>
      <c r="C2215" s="8"/>
      <c r="D2215" s="11"/>
      <c r="E2215" s="11"/>
      <c r="F2215" s="22"/>
      <c r="G2215" s="22"/>
      <c r="H2215" s="53"/>
      <c r="I2215" s="7"/>
      <c r="J2215" s="7"/>
    </row>
    <row r="2216" spans="1:10" s="190" customFormat="1" x14ac:dyDescent="0.25">
      <c r="A2216" s="6"/>
      <c r="B2216" s="8"/>
      <c r="C2216" s="8"/>
      <c r="D2216" s="11"/>
      <c r="E2216" s="11"/>
      <c r="F2216" s="22"/>
      <c r="G2216" s="22"/>
      <c r="H2216" s="53"/>
      <c r="I2216" s="7"/>
      <c r="J2216" s="7"/>
    </row>
    <row r="2217" spans="1:10" s="190" customFormat="1" x14ac:dyDescent="0.25">
      <c r="A2217" s="6"/>
      <c r="B2217" s="8"/>
      <c r="C2217" s="8"/>
      <c r="D2217" s="11"/>
      <c r="E2217" s="11"/>
      <c r="F2217" s="22"/>
      <c r="G2217" s="22"/>
      <c r="H2217" s="53"/>
      <c r="I2217" s="7"/>
      <c r="J2217" s="7"/>
    </row>
    <row r="2218" spans="1:10" s="190" customFormat="1" x14ac:dyDescent="0.25">
      <c r="A2218" s="6"/>
      <c r="B2218" s="8"/>
      <c r="C2218" s="8"/>
      <c r="D2218" s="11"/>
      <c r="E2218" s="11"/>
      <c r="F2218" s="22"/>
      <c r="G2218" s="22"/>
      <c r="H2218" s="53"/>
      <c r="I2218" s="7"/>
      <c r="J2218" s="7"/>
    </row>
    <row r="2219" spans="1:10" s="190" customFormat="1" x14ac:dyDescent="0.25">
      <c r="A2219" s="6"/>
      <c r="B2219" s="8"/>
      <c r="C2219" s="8"/>
      <c r="D2219" s="11"/>
      <c r="E2219" s="11"/>
      <c r="F2219" s="22"/>
      <c r="G2219" s="22"/>
      <c r="H2219" s="53"/>
      <c r="I2219" s="7"/>
      <c r="J2219" s="7"/>
    </row>
    <row r="2220" spans="1:10" s="190" customFormat="1" x14ac:dyDescent="0.25">
      <c r="A2220" s="6"/>
      <c r="B2220" s="8"/>
      <c r="C2220" s="8"/>
      <c r="D2220" s="11"/>
      <c r="E2220" s="11"/>
      <c r="F2220" s="22"/>
      <c r="G2220" s="22"/>
      <c r="H2220" s="53"/>
      <c r="I2220" s="7"/>
      <c r="J2220" s="7"/>
    </row>
    <row r="2221" spans="1:10" s="190" customFormat="1" x14ac:dyDescent="0.25">
      <c r="A2221" s="6"/>
      <c r="B2221" s="8"/>
      <c r="C2221" s="8"/>
      <c r="D2221" s="11"/>
      <c r="E2221" s="11"/>
      <c r="F2221" s="22"/>
      <c r="G2221" s="22"/>
      <c r="H2221" s="53"/>
      <c r="I2221" s="7"/>
      <c r="J2221" s="7"/>
    </row>
    <row r="2222" spans="1:10" s="190" customFormat="1" x14ac:dyDescent="0.25">
      <c r="A2222" s="6"/>
      <c r="B2222" s="8"/>
      <c r="C2222" s="8"/>
      <c r="D2222" s="11"/>
      <c r="E2222" s="11"/>
      <c r="F2222" s="22"/>
      <c r="G2222" s="22"/>
      <c r="H2222" s="53"/>
      <c r="I2222" s="7"/>
      <c r="J2222" s="7"/>
    </row>
    <row r="2223" spans="1:10" s="190" customFormat="1" x14ac:dyDescent="0.25">
      <c r="A2223" s="6"/>
      <c r="B2223" s="8"/>
      <c r="C2223" s="8"/>
      <c r="D2223" s="11"/>
      <c r="E2223" s="11"/>
      <c r="F2223" s="22"/>
      <c r="G2223" s="22"/>
      <c r="H2223" s="53"/>
      <c r="I2223" s="7"/>
      <c r="J2223" s="7"/>
    </row>
    <row r="2224" spans="1:10" s="190" customFormat="1" x14ac:dyDescent="0.25">
      <c r="A2224" s="6"/>
      <c r="B2224" s="8"/>
      <c r="C2224" s="8"/>
      <c r="D2224" s="11"/>
      <c r="E2224" s="11"/>
      <c r="F2224" s="22"/>
      <c r="G2224" s="22"/>
      <c r="H2224" s="53"/>
      <c r="I2224" s="7"/>
      <c r="J2224" s="7"/>
    </row>
    <row r="2225" spans="1:10" s="190" customFormat="1" x14ac:dyDescent="0.25">
      <c r="A2225" s="6"/>
      <c r="B2225" s="8"/>
      <c r="C2225" s="8"/>
      <c r="D2225" s="11"/>
      <c r="E2225" s="11"/>
      <c r="F2225" s="22"/>
      <c r="G2225" s="22"/>
      <c r="H2225" s="53"/>
      <c r="I2225" s="7"/>
      <c r="J2225" s="7"/>
    </row>
    <row r="2226" spans="1:10" s="190" customFormat="1" x14ac:dyDescent="0.25">
      <c r="A2226" s="6"/>
      <c r="B2226" s="8"/>
      <c r="C2226" s="8"/>
      <c r="D2226" s="11"/>
      <c r="E2226" s="11"/>
      <c r="F2226" s="22"/>
      <c r="G2226" s="22"/>
      <c r="H2226" s="53"/>
      <c r="I2226" s="7"/>
      <c r="J2226" s="7"/>
    </row>
    <row r="2227" spans="1:10" s="190" customFormat="1" x14ac:dyDescent="0.25">
      <c r="A2227" s="6"/>
      <c r="B2227" s="8"/>
      <c r="C2227" s="8"/>
      <c r="D2227" s="11"/>
      <c r="E2227" s="11"/>
      <c r="F2227" s="22"/>
      <c r="G2227" s="22"/>
      <c r="H2227" s="53"/>
      <c r="I2227" s="7"/>
      <c r="J2227" s="7"/>
    </row>
    <row r="2228" spans="1:10" s="190" customFormat="1" x14ac:dyDescent="0.25">
      <c r="A2228" s="6"/>
      <c r="B2228" s="8"/>
      <c r="C2228" s="8"/>
      <c r="D2228" s="11"/>
      <c r="E2228" s="11"/>
      <c r="F2228" s="22"/>
      <c r="G2228" s="22"/>
      <c r="H2228" s="53"/>
      <c r="I2228" s="7"/>
      <c r="J2228" s="7"/>
    </row>
    <row r="2229" spans="1:10" s="190" customFormat="1" x14ac:dyDescent="0.25">
      <c r="A2229" s="6"/>
      <c r="B2229" s="8"/>
      <c r="C2229" s="8"/>
      <c r="D2229" s="11"/>
      <c r="E2229" s="11"/>
      <c r="F2229" s="22"/>
      <c r="G2229" s="22"/>
      <c r="H2229" s="53"/>
      <c r="I2229" s="7"/>
      <c r="J2229" s="7"/>
    </row>
    <row r="2230" spans="1:10" s="190" customFormat="1" x14ac:dyDescent="0.25">
      <c r="A2230" s="6"/>
      <c r="B2230" s="8"/>
      <c r="C2230" s="8"/>
      <c r="D2230" s="11"/>
      <c r="E2230" s="11"/>
      <c r="F2230" s="22"/>
      <c r="G2230" s="22"/>
      <c r="H2230" s="53"/>
      <c r="I2230" s="7"/>
      <c r="J2230" s="7"/>
    </row>
    <row r="2231" spans="1:10" s="190" customFormat="1" x14ac:dyDescent="0.25">
      <c r="A2231" s="6"/>
      <c r="B2231" s="8"/>
      <c r="C2231" s="8"/>
      <c r="D2231" s="11"/>
      <c r="E2231" s="11"/>
      <c r="F2231" s="22"/>
      <c r="G2231" s="22"/>
      <c r="H2231" s="53"/>
      <c r="I2231" s="7"/>
      <c r="J2231" s="7"/>
    </row>
    <row r="2232" spans="1:10" s="190" customFormat="1" x14ac:dyDescent="0.25">
      <c r="A2232" s="6"/>
      <c r="B2232" s="8"/>
      <c r="C2232" s="8"/>
      <c r="D2232" s="11"/>
      <c r="E2232" s="11"/>
      <c r="F2232" s="22"/>
      <c r="G2232" s="22"/>
      <c r="H2232" s="53"/>
      <c r="I2232" s="7"/>
      <c r="J2232" s="7"/>
    </row>
    <row r="2233" spans="1:10" s="190" customFormat="1" x14ac:dyDescent="0.25">
      <c r="A2233" s="6"/>
      <c r="B2233" s="8"/>
      <c r="C2233" s="8"/>
      <c r="D2233" s="11"/>
      <c r="E2233" s="11"/>
      <c r="F2233" s="22"/>
      <c r="G2233" s="22"/>
      <c r="H2233" s="53"/>
      <c r="I2233" s="7"/>
      <c r="J2233" s="7"/>
    </row>
    <row r="2234" spans="1:10" s="190" customFormat="1" x14ac:dyDescent="0.25">
      <c r="A2234" s="6"/>
      <c r="B2234" s="8"/>
      <c r="C2234" s="8"/>
      <c r="D2234" s="11"/>
      <c r="E2234" s="11"/>
      <c r="F2234" s="22"/>
      <c r="G2234" s="22"/>
      <c r="H2234" s="53"/>
      <c r="I2234" s="7"/>
      <c r="J2234" s="7"/>
    </row>
    <row r="2235" spans="1:10" s="190" customFormat="1" x14ac:dyDescent="0.25">
      <c r="A2235" s="6"/>
      <c r="B2235" s="8"/>
      <c r="C2235" s="8"/>
      <c r="D2235" s="11"/>
      <c r="E2235" s="11"/>
      <c r="F2235" s="22"/>
      <c r="G2235" s="22"/>
      <c r="H2235" s="53"/>
      <c r="I2235" s="7"/>
      <c r="J2235" s="7"/>
    </row>
    <row r="2236" spans="1:10" s="190" customFormat="1" x14ac:dyDescent="0.25">
      <c r="A2236" s="6"/>
      <c r="B2236" s="8"/>
      <c r="C2236" s="8"/>
      <c r="D2236" s="11"/>
      <c r="E2236" s="11"/>
      <c r="F2236" s="22"/>
      <c r="G2236" s="22"/>
      <c r="H2236" s="53"/>
      <c r="I2236" s="7"/>
      <c r="J2236" s="7"/>
    </row>
    <row r="2237" spans="1:10" s="190" customFormat="1" x14ac:dyDescent="0.25">
      <c r="A2237" s="6"/>
      <c r="B2237" s="8"/>
      <c r="C2237" s="8"/>
      <c r="D2237" s="11"/>
      <c r="E2237" s="11"/>
      <c r="F2237" s="22"/>
      <c r="G2237" s="22"/>
      <c r="H2237" s="53"/>
      <c r="I2237" s="7"/>
      <c r="J2237" s="7"/>
    </row>
    <row r="2238" spans="1:10" s="190" customFormat="1" x14ac:dyDescent="0.25">
      <c r="A2238" s="6"/>
      <c r="B2238" s="8"/>
      <c r="C2238" s="8"/>
      <c r="D2238" s="11"/>
      <c r="E2238" s="11"/>
      <c r="F2238" s="22"/>
      <c r="G2238" s="22"/>
      <c r="H2238" s="53"/>
      <c r="I2238" s="7"/>
      <c r="J2238" s="7"/>
    </row>
    <row r="2239" spans="1:10" s="190" customFormat="1" x14ac:dyDescent="0.25">
      <c r="A2239" s="6"/>
      <c r="B2239" s="8"/>
      <c r="C2239" s="8"/>
      <c r="D2239" s="11"/>
      <c r="E2239" s="11"/>
      <c r="F2239" s="22"/>
      <c r="G2239" s="22"/>
      <c r="H2239" s="53"/>
      <c r="I2239" s="7"/>
      <c r="J2239" s="7"/>
    </row>
    <row r="2240" spans="1:10" s="190" customFormat="1" x14ac:dyDescent="0.25">
      <c r="A2240" s="6"/>
      <c r="B2240" s="8"/>
      <c r="C2240" s="8"/>
      <c r="D2240" s="11"/>
      <c r="E2240" s="11"/>
      <c r="F2240" s="22"/>
      <c r="G2240" s="22"/>
      <c r="H2240" s="53"/>
      <c r="I2240" s="7"/>
      <c r="J2240" s="7"/>
    </row>
    <row r="2241" spans="1:10" s="190" customFormat="1" x14ac:dyDescent="0.25">
      <c r="A2241" s="6"/>
      <c r="B2241" s="8"/>
      <c r="C2241" s="8"/>
      <c r="D2241" s="11"/>
      <c r="E2241" s="11"/>
      <c r="F2241" s="22"/>
      <c r="G2241" s="22"/>
      <c r="H2241" s="53"/>
      <c r="I2241" s="7"/>
      <c r="J2241" s="7"/>
    </row>
    <row r="2242" spans="1:10" s="190" customFormat="1" x14ac:dyDescent="0.25">
      <c r="A2242" s="6"/>
      <c r="B2242" s="8"/>
      <c r="C2242" s="8"/>
      <c r="D2242" s="11"/>
      <c r="E2242" s="11"/>
      <c r="F2242" s="22"/>
      <c r="G2242" s="22"/>
      <c r="H2242" s="53"/>
      <c r="I2242" s="7"/>
      <c r="J2242" s="7"/>
    </row>
    <row r="2243" spans="1:10" s="190" customFormat="1" x14ac:dyDescent="0.25">
      <c r="A2243" s="6"/>
      <c r="B2243" s="8"/>
      <c r="C2243" s="8"/>
      <c r="D2243" s="11"/>
      <c r="E2243" s="11"/>
      <c r="F2243" s="22"/>
      <c r="G2243" s="22"/>
      <c r="H2243" s="53"/>
      <c r="I2243" s="7"/>
      <c r="J2243" s="7"/>
    </row>
    <row r="2244" spans="1:10" s="190" customFormat="1" x14ac:dyDescent="0.25">
      <c r="A2244" s="6"/>
      <c r="B2244" s="8"/>
      <c r="C2244" s="8"/>
      <c r="D2244" s="11"/>
      <c r="E2244" s="11"/>
      <c r="F2244" s="22"/>
      <c r="G2244" s="22"/>
      <c r="H2244" s="53"/>
      <c r="I2244" s="7"/>
      <c r="J2244" s="7"/>
    </row>
    <row r="2245" spans="1:10" s="190" customFormat="1" x14ac:dyDescent="0.25">
      <c r="A2245" s="6"/>
      <c r="B2245" s="8"/>
      <c r="C2245" s="8"/>
      <c r="D2245" s="11"/>
      <c r="E2245" s="11"/>
      <c r="F2245" s="22"/>
      <c r="G2245" s="22"/>
      <c r="H2245" s="53"/>
      <c r="I2245" s="7"/>
      <c r="J2245" s="7"/>
    </row>
    <row r="2246" spans="1:10" s="190" customFormat="1" x14ac:dyDescent="0.25">
      <c r="A2246" s="6"/>
      <c r="B2246" s="8"/>
      <c r="C2246" s="8"/>
      <c r="D2246" s="11"/>
      <c r="E2246" s="11"/>
      <c r="F2246" s="22"/>
      <c r="G2246" s="22"/>
      <c r="H2246" s="53"/>
      <c r="I2246" s="7"/>
      <c r="J2246" s="7"/>
    </row>
    <row r="2247" spans="1:10" s="190" customFormat="1" x14ac:dyDescent="0.25">
      <c r="A2247" s="6"/>
      <c r="B2247" s="8"/>
      <c r="C2247" s="8"/>
      <c r="D2247" s="11"/>
      <c r="E2247" s="11"/>
      <c r="F2247" s="22"/>
      <c r="G2247" s="22"/>
      <c r="H2247" s="53"/>
      <c r="I2247" s="7"/>
      <c r="J2247" s="7"/>
    </row>
    <row r="2248" spans="1:10" s="190" customFormat="1" x14ac:dyDescent="0.25">
      <c r="A2248" s="6"/>
      <c r="B2248" s="8"/>
      <c r="C2248" s="8"/>
      <c r="D2248" s="11"/>
      <c r="E2248" s="11"/>
      <c r="F2248" s="22"/>
      <c r="G2248" s="22"/>
      <c r="H2248" s="53"/>
      <c r="I2248" s="7"/>
      <c r="J2248" s="7"/>
    </row>
    <row r="2249" spans="1:10" s="190" customFormat="1" x14ac:dyDescent="0.25">
      <c r="A2249" s="6"/>
      <c r="B2249" s="8"/>
      <c r="C2249" s="8"/>
      <c r="D2249" s="11"/>
      <c r="E2249" s="11"/>
      <c r="F2249" s="22"/>
      <c r="G2249" s="22"/>
      <c r="H2249" s="53"/>
      <c r="I2249" s="7"/>
      <c r="J2249" s="7"/>
    </row>
    <row r="2250" spans="1:10" s="190" customFormat="1" x14ac:dyDescent="0.25">
      <c r="A2250" s="6"/>
      <c r="B2250" s="8"/>
      <c r="C2250" s="8"/>
      <c r="D2250" s="11"/>
      <c r="E2250" s="11"/>
      <c r="F2250" s="22"/>
      <c r="G2250" s="22"/>
      <c r="H2250" s="53"/>
      <c r="I2250" s="7"/>
      <c r="J2250" s="7"/>
    </row>
    <row r="2251" spans="1:10" s="190" customFormat="1" x14ac:dyDescent="0.25">
      <c r="A2251" s="6"/>
      <c r="B2251" s="8"/>
      <c r="C2251" s="8"/>
      <c r="D2251" s="11"/>
      <c r="E2251" s="11"/>
      <c r="F2251" s="22"/>
      <c r="G2251" s="22"/>
      <c r="H2251" s="53"/>
      <c r="I2251" s="7"/>
      <c r="J2251" s="7"/>
    </row>
    <row r="2252" spans="1:10" s="190" customFormat="1" x14ac:dyDescent="0.25">
      <c r="A2252" s="6"/>
      <c r="B2252" s="8"/>
      <c r="C2252" s="8"/>
      <c r="D2252" s="11"/>
      <c r="E2252" s="11"/>
      <c r="F2252" s="22"/>
      <c r="G2252" s="22"/>
      <c r="H2252" s="53"/>
      <c r="I2252" s="7"/>
      <c r="J2252" s="7"/>
    </row>
    <row r="2253" spans="1:10" s="190" customFormat="1" x14ac:dyDescent="0.25">
      <c r="A2253" s="6"/>
      <c r="B2253" s="8"/>
      <c r="C2253" s="8"/>
      <c r="D2253" s="11"/>
      <c r="E2253" s="11"/>
      <c r="F2253" s="22"/>
      <c r="G2253" s="22"/>
      <c r="H2253" s="53"/>
      <c r="I2253" s="7"/>
      <c r="J2253" s="7"/>
    </row>
    <row r="2254" spans="1:10" s="190" customFormat="1" x14ac:dyDescent="0.25">
      <c r="A2254" s="6"/>
      <c r="B2254" s="8"/>
      <c r="C2254" s="8"/>
      <c r="D2254" s="11"/>
      <c r="E2254" s="11"/>
      <c r="F2254" s="22"/>
      <c r="G2254" s="22"/>
      <c r="H2254" s="53"/>
      <c r="I2254" s="7"/>
      <c r="J2254" s="7"/>
    </row>
    <row r="2255" spans="1:10" s="190" customFormat="1" x14ac:dyDescent="0.25">
      <c r="A2255" s="6"/>
      <c r="B2255" s="8"/>
      <c r="C2255" s="8"/>
      <c r="D2255" s="11"/>
      <c r="E2255" s="11"/>
      <c r="F2255" s="22"/>
      <c r="G2255" s="22"/>
      <c r="H2255" s="53"/>
      <c r="I2255" s="7"/>
      <c r="J2255" s="7"/>
    </row>
    <row r="2256" spans="1:10" s="190" customFormat="1" x14ac:dyDescent="0.25">
      <c r="A2256" s="6"/>
      <c r="B2256" s="8"/>
      <c r="C2256" s="8"/>
      <c r="D2256" s="11"/>
      <c r="E2256" s="11"/>
      <c r="F2256" s="22"/>
      <c r="G2256" s="22"/>
      <c r="H2256" s="53"/>
      <c r="I2256" s="7"/>
      <c r="J2256" s="7"/>
    </row>
    <row r="2257" spans="1:10" s="190" customFormat="1" x14ac:dyDescent="0.25">
      <c r="A2257" s="6"/>
      <c r="B2257" s="8"/>
      <c r="C2257" s="8"/>
      <c r="D2257" s="11"/>
      <c r="E2257" s="11"/>
      <c r="F2257" s="22"/>
      <c r="G2257" s="22"/>
      <c r="H2257" s="53"/>
      <c r="I2257" s="7"/>
      <c r="J2257" s="7"/>
    </row>
    <row r="2258" spans="1:10" s="190" customFormat="1" x14ac:dyDescent="0.25">
      <c r="A2258" s="6"/>
      <c r="B2258" s="8"/>
      <c r="C2258" s="8"/>
      <c r="D2258" s="11"/>
      <c r="E2258" s="11"/>
      <c r="F2258" s="22"/>
      <c r="G2258" s="22"/>
      <c r="H2258" s="53"/>
      <c r="I2258" s="7"/>
      <c r="J2258" s="7"/>
    </row>
    <row r="2259" spans="1:10" s="190" customFormat="1" x14ac:dyDescent="0.25">
      <c r="A2259" s="6"/>
      <c r="B2259" s="8"/>
      <c r="C2259" s="8"/>
      <c r="D2259" s="11"/>
      <c r="E2259" s="11"/>
      <c r="F2259" s="22"/>
      <c r="G2259" s="22"/>
      <c r="H2259" s="53"/>
      <c r="I2259" s="7"/>
      <c r="J2259" s="7"/>
    </row>
    <row r="2260" spans="1:10" s="190" customFormat="1" x14ac:dyDescent="0.25">
      <c r="A2260" s="6"/>
      <c r="B2260" s="8"/>
      <c r="C2260" s="8"/>
      <c r="D2260" s="11"/>
      <c r="E2260" s="11"/>
      <c r="F2260" s="22"/>
      <c r="G2260" s="22"/>
      <c r="H2260" s="53"/>
      <c r="I2260" s="7"/>
      <c r="J2260" s="7"/>
    </row>
    <row r="2261" spans="1:10" s="190" customFormat="1" x14ac:dyDescent="0.25">
      <c r="A2261" s="6"/>
      <c r="B2261" s="8"/>
      <c r="C2261" s="8"/>
      <c r="D2261" s="11"/>
      <c r="E2261" s="11"/>
      <c r="F2261" s="22"/>
      <c r="G2261" s="22"/>
      <c r="H2261" s="53"/>
      <c r="I2261" s="7"/>
      <c r="J2261" s="7"/>
    </row>
    <row r="2262" spans="1:10" s="190" customFormat="1" x14ac:dyDescent="0.25">
      <c r="A2262" s="6"/>
      <c r="B2262" s="8"/>
      <c r="C2262" s="8"/>
      <c r="D2262" s="11"/>
      <c r="E2262" s="11"/>
      <c r="F2262" s="22"/>
      <c r="G2262" s="22"/>
      <c r="H2262" s="53"/>
      <c r="I2262" s="7"/>
      <c r="J2262" s="7"/>
    </row>
    <row r="2263" spans="1:10" s="190" customFormat="1" x14ac:dyDescent="0.25">
      <c r="A2263" s="6"/>
      <c r="B2263" s="8"/>
      <c r="C2263" s="8"/>
      <c r="D2263" s="11"/>
      <c r="E2263" s="11"/>
      <c r="F2263" s="22"/>
      <c r="G2263" s="22"/>
      <c r="H2263" s="53"/>
      <c r="I2263" s="7"/>
      <c r="J2263" s="7"/>
    </row>
    <row r="2264" spans="1:10" s="190" customFormat="1" x14ac:dyDescent="0.25">
      <c r="A2264" s="6"/>
      <c r="B2264" s="8"/>
      <c r="C2264" s="8"/>
      <c r="D2264" s="11"/>
      <c r="E2264" s="11"/>
      <c r="F2264" s="22"/>
      <c r="G2264" s="22"/>
      <c r="H2264" s="53"/>
      <c r="I2264" s="7"/>
      <c r="J2264" s="7"/>
    </row>
    <row r="2265" spans="1:10" s="190" customFormat="1" x14ac:dyDescent="0.25">
      <c r="A2265" s="6"/>
      <c r="B2265" s="8"/>
      <c r="C2265" s="8"/>
      <c r="D2265" s="11"/>
      <c r="E2265" s="11"/>
      <c r="F2265" s="22"/>
      <c r="G2265" s="22"/>
      <c r="H2265" s="53"/>
      <c r="I2265" s="7"/>
      <c r="J2265" s="7"/>
    </row>
    <row r="2266" spans="1:10" s="190" customFormat="1" x14ac:dyDescent="0.25">
      <c r="A2266" s="6"/>
      <c r="B2266" s="8"/>
      <c r="C2266" s="8"/>
      <c r="D2266" s="11"/>
      <c r="E2266" s="11"/>
      <c r="F2266" s="22"/>
      <c r="G2266" s="22"/>
      <c r="H2266" s="53"/>
      <c r="I2266" s="7"/>
      <c r="J2266" s="7"/>
    </row>
    <row r="2267" spans="1:10" s="190" customFormat="1" x14ac:dyDescent="0.25">
      <c r="A2267" s="6"/>
      <c r="B2267" s="8"/>
      <c r="C2267" s="8"/>
      <c r="D2267" s="11"/>
      <c r="E2267" s="11"/>
      <c r="F2267" s="22"/>
      <c r="G2267" s="22"/>
      <c r="H2267" s="53"/>
      <c r="I2267" s="7"/>
      <c r="J2267" s="7"/>
    </row>
    <row r="2268" spans="1:10" s="190" customFormat="1" x14ac:dyDescent="0.25">
      <c r="A2268" s="6"/>
      <c r="B2268" s="8"/>
      <c r="C2268" s="8"/>
      <c r="D2268" s="11"/>
      <c r="E2268" s="11"/>
      <c r="F2268" s="22"/>
      <c r="G2268" s="22"/>
      <c r="H2268" s="53"/>
      <c r="I2268" s="7"/>
      <c r="J2268" s="7"/>
    </row>
    <row r="2269" spans="1:10" s="190" customFormat="1" x14ac:dyDescent="0.25">
      <c r="A2269" s="6"/>
      <c r="B2269" s="8"/>
      <c r="C2269" s="8"/>
      <c r="D2269" s="11"/>
      <c r="E2269" s="11"/>
      <c r="F2269" s="22"/>
      <c r="G2269" s="22"/>
      <c r="H2269" s="53"/>
      <c r="I2269" s="7"/>
      <c r="J2269" s="7"/>
    </row>
    <row r="2270" spans="1:10" s="190" customFormat="1" x14ac:dyDescent="0.25">
      <c r="A2270" s="6"/>
      <c r="B2270" s="8"/>
      <c r="C2270" s="8"/>
      <c r="D2270" s="11"/>
      <c r="E2270" s="11"/>
      <c r="F2270" s="22"/>
      <c r="G2270" s="22"/>
      <c r="H2270" s="53"/>
      <c r="I2270" s="7"/>
      <c r="J2270" s="7"/>
    </row>
    <row r="2271" spans="1:10" s="190" customFormat="1" x14ac:dyDescent="0.25">
      <c r="A2271" s="6"/>
      <c r="B2271" s="8"/>
      <c r="C2271" s="8"/>
      <c r="D2271" s="11"/>
      <c r="E2271" s="11"/>
      <c r="F2271" s="22"/>
      <c r="G2271" s="22"/>
      <c r="H2271" s="53"/>
      <c r="I2271" s="7"/>
      <c r="J2271" s="7"/>
    </row>
    <row r="2272" spans="1:10" s="190" customFormat="1" x14ac:dyDescent="0.25">
      <c r="A2272" s="6"/>
      <c r="B2272" s="8"/>
      <c r="C2272" s="8"/>
      <c r="D2272" s="11"/>
      <c r="E2272" s="11"/>
      <c r="F2272" s="22"/>
      <c r="G2272" s="22"/>
      <c r="H2272" s="53"/>
      <c r="I2272" s="7"/>
      <c r="J2272" s="7"/>
    </row>
    <row r="2273" spans="1:10" s="190" customFormat="1" x14ac:dyDescent="0.25">
      <c r="A2273" s="6"/>
      <c r="B2273" s="8"/>
      <c r="C2273" s="8"/>
      <c r="D2273" s="11"/>
      <c r="E2273" s="11"/>
      <c r="F2273" s="22"/>
      <c r="G2273" s="22"/>
      <c r="H2273" s="53"/>
      <c r="I2273" s="7"/>
      <c r="J2273" s="7"/>
    </row>
    <row r="2274" spans="1:10" s="190" customFormat="1" x14ac:dyDescent="0.25">
      <c r="A2274" s="6"/>
      <c r="B2274" s="8"/>
      <c r="C2274" s="8"/>
      <c r="D2274" s="11"/>
      <c r="E2274" s="11"/>
      <c r="F2274" s="22"/>
      <c r="G2274" s="22"/>
      <c r="H2274" s="53"/>
      <c r="I2274" s="7"/>
      <c r="J2274" s="7"/>
    </row>
    <row r="2275" spans="1:10" s="190" customFormat="1" x14ac:dyDescent="0.25">
      <c r="A2275" s="6"/>
      <c r="B2275" s="8"/>
      <c r="C2275" s="8"/>
      <c r="D2275" s="11"/>
      <c r="E2275" s="11"/>
      <c r="F2275" s="22"/>
      <c r="G2275" s="22"/>
      <c r="H2275" s="53"/>
      <c r="I2275" s="7"/>
      <c r="J2275" s="7"/>
    </row>
    <row r="2276" spans="1:10" s="190" customFormat="1" x14ac:dyDescent="0.25">
      <c r="A2276" s="6"/>
      <c r="B2276" s="8"/>
      <c r="C2276" s="8"/>
      <c r="D2276" s="11"/>
      <c r="E2276" s="11"/>
      <c r="F2276" s="22"/>
      <c r="G2276" s="22"/>
      <c r="H2276" s="53"/>
      <c r="I2276" s="7"/>
      <c r="J2276" s="7"/>
    </row>
    <row r="2277" spans="1:10" s="190" customFormat="1" x14ac:dyDescent="0.25">
      <c r="A2277" s="6"/>
      <c r="B2277" s="8"/>
      <c r="C2277" s="8"/>
      <c r="D2277" s="11"/>
      <c r="E2277" s="11"/>
      <c r="F2277" s="22"/>
      <c r="G2277" s="22"/>
      <c r="H2277" s="53"/>
      <c r="I2277" s="7"/>
      <c r="J2277" s="7"/>
    </row>
    <row r="2278" spans="1:10" s="190" customFormat="1" x14ac:dyDescent="0.25">
      <c r="A2278" s="6"/>
      <c r="B2278" s="8"/>
      <c r="C2278" s="8"/>
      <c r="D2278" s="11"/>
      <c r="E2278" s="11"/>
      <c r="F2278" s="22"/>
      <c r="G2278" s="22"/>
      <c r="H2278" s="53"/>
      <c r="I2278" s="7"/>
      <c r="J2278" s="7"/>
    </row>
    <row r="2279" spans="1:10" s="190" customFormat="1" x14ac:dyDescent="0.25">
      <c r="A2279" s="6"/>
      <c r="B2279" s="8"/>
      <c r="C2279" s="8"/>
      <c r="D2279" s="11"/>
      <c r="E2279" s="11"/>
      <c r="F2279" s="22"/>
      <c r="G2279" s="22"/>
      <c r="H2279" s="53"/>
      <c r="I2279" s="7"/>
      <c r="J2279" s="7"/>
    </row>
    <row r="2280" spans="1:10" s="190" customFormat="1" x14ac:dyDescent="0.25">
      <c r="A2280" s="6"/>
      <c r="B2280" s="8"/>
      <c r="C2280" s="8"/>
      <c r="D2280" s="11"/>
      <c r="E2280" s="11"/>
      <c r="F2280" s="22"/>
      <c r="G2280" s="22"/>
      <c r="H2280" s="53"/>
      <c r="I2280" s="7"/>
      <c r="J2280" s="7"/>
    </row>
    <row r="2281" spans="1:10" s="190" customFormat="1" x14ac:dyDescent="0.25">
      <c r="A2281" s="6"/>
      <c r="B2281" s="8"/>
      <c r="C2281" s="8"/>
      <c r="D2281" s="11"/>
      <c r="E2281" s="11"/>
      <c r="F2281" s="22"/>
      <c r="G2281" s="22"/>
      <c r="H2281" s="53"/>
      <c r="I2281" s="7"/>
      <c r="J2281" s="7"/>
    </row>
    <row r="2282" spans="1:10" s="190" customFormat="1" x14ac:dyDescent="0.25">
      <c r="A2282" s="6"/>
      <c r="B2282" s="8"/>
      <c r="C2282" s="8"/>
      <c r="D2282" s="11"/>
      <c r="E2282" s="11"/>
      <c r="F2282" s="22"/>
      <c r="G2282" s="22"/>
      <c r="H2282" s="53"/>
      <c r="I2282" s="7"/>
      <c r="J2282" s="7"/>
    </row>
    <row r="2283" spans="1:10" s="190" customFormat="1" x14ac:dyDescent="0.25">
      <c r="A2283" s="6"/>
      <c r="B2283" s="8"/>
      <c r="C2283" s="8"/>
      <c r="D2283" s="11"/>
      <c r="E2283" s="11"/>
      <c r="F2283" s="22"/>
      <c r="G2283" s="22"/>
      <c r="H2283" s="53"/>
      <c r="I2283" s="7"/>
      <c r="J2283" s="7"/>
    </row>
    <row r="2284" spans="1:10" s="190" customFormat="1" x14ac:dyDescent="0.25">
      <c r="A2284" s="6"/>
      <c r="B2284" s="8"/>
      <c r="C2284" s="8"/>
      <c r="D2284" s="11"/>
      <c r="E2284" s="11"/>
      <c r="F2284" s="22"/>
      <c r="G2284" s="22"/>
      <c r="H2284" s="53"/>
      <c r="I2284" s="7"/>
      <c r="J2284" s="7"/>
    </row>
    <row r="2285" spans="1:10" s="190" customFormat="1" x14ac:dyDescent="0.25">
      <c r="A2285" s="6"/>
      <c r="B2285" s="8"/>
      <c r="C2285" s="8"/>
      <c r="D2285" s="11"/>
      <c r="E2285" s="11"/>
      <c r="F2285" s="22"/>
      <c r="G2285" s="22"/>
      <c r="H2285" s="53"/>
      <c r="I2285" s="7"/>
      <c r="J2285" s="7"/>
    </row>
    <row r="2286" spans="1:10" s="190" customFormat="1" x14ac:dyDescent="0.25">
      <c r="A2286" s="6"/>
      <c r="B2286" s="8"/>
      <c r="C2286" s="8"/>
      <c r="D2286" s="11"/>
      <c r="E2286" s="11"/>
      <c r="F2286" s="22"/>
      <c r="G2286" s="22"/>
      <c r="H2286" s="53"/>
      <c r="I2286" s="7"/>
      <c r="J2286" s="7"/>
    </row>
    <row r="2287" spans="1:10" s="190" customFormat="1" x14ac:dyDescent="0.25">
      <c r="A2287" s="6"/>
      <c r="B2287" s="8"/>
      <c r="C2287" s="8"/>
      <c r="D2287" s="11"/>
      <c r="E2287" s="11"/>
      <c r="F2287" s="22"/>
      <c r="G2287" s="22"/>
      <c r="H2287" s="53"/>
      <c r="I2287" s="7"/>
      <c r="J2287" s="7"/>
    </row>
    <row r="2288" spans="1:10" s="190" customFormat="1" x14ac:dyDescent="0.25">
      <c r="A2288" s="6"/>
      <c r="B2288" s="8"/>
      <c r="C2288" s="8"/>
      <c r="D2288" s="11"/>
      <c r="E2288" s="11"/>
      <c r="F2288" s="22"/>
      <c r="G2288" s="22"/>
      <c r="H2288" s="53"/>
      <c r="I2288" s="7"/>
      <c r="J2288" s="7"/>
    </row>
    <row r="2289" spans="1:10" s="190" customFormat="1" x14ac:dyDescent="0.25">
      <c r="A2289" s="6"/>
      <c r="B2289" s="8"/>
      <c r="C2289" s="8"/>
      <c r="D2289" s="11"/>
      <c r="E2289" s="11"/>
      <c r="F2289" s="22"/>
      <c r="G2289" s="22"/>
      <c r="H2289" s="53"/>
      <c r="I2289" s="7"/>
      <c r="J2289" s="7"/>
    </row>
    <row r="2290" spans="1:10" s="190" customFormat="1" x14ac:dyDescent="0.25">
      <c r="A2290" s="6"/>
      <c r="B2290" s="8"/>
      <c r="C2290" s="8"/>
      <c r="D2290" s="11"/>
      <c r="E2290" s="11"/>
      <c r="F2290" s="22"/>
      <c r="G2290" s="22"/>
      <c r="H2290" s="53"/>
      <c r="I2290" s="7"/>
      <c r="J2290" s="7"/>
    </row>
    <row r="2291" spans="1:10" s="190" customFormat="1" x14ac:dyDescent="0.25">
      <c r="A2291" s="6"/>
      <c r="B2291" s="8"/>
      <c r="C2291" s="8"/>
      <c r="D2291" s="11"/>
      <c r="E2291" s="11"/>
      <c r="F2291" s="22"/>
      <c r="G2291" s="22"/>
      <c r="H2291" s="53"/>
      <c r="I2291" s="7"/>
      <c r="J2291" s="7"/>
    </row>
    <row r="2292" spans="1:10" s="190" customFormat="1" x14ac:dyDescent="0.25">
      <c r="A2292" s="6"/>
      <c r="B2292" s="8"/>
      <c r="C2292" s="8"/>
      <c r="D2292" s="11"/>
      <c r="E2292" s="11"/>
      <c r="F2292" s="22"/>
      <c r="G2292" s="22"/>
      <c r="H2292" s="53"/>
      <c r="I2292" s="7"/>
      <c r="J2292" s="7"/>
    </row>
    <row r="2293" spans="1:10" s="190" customFormat="1" x14ac:dyDescent="0.25">
      <c r="A2293" s="6"/>
      <c r="B2293" s="8"/>
      <c r="C2293" s="8"/>
      <c r="D2293" s="11"/>
      <c r="E2293" s="11"/>
      <c r="F2293" s="22"/>
      <c r="G2293" s="22"/>
      <c r="H2293" s="53"/>
      <c r="I2293" s="7"/>
      <c r="J2293" s="7"/>
    </row>
    <row r="2294" spans="1:10" s="190" customFormat="1" x14ac:dyDescent="0.25">
      <c r="A2294" s="6"/>
      <c r="B2294" s="8"/>
      <c r="C2294" s="8"/>
      <c r="D2294" s="11"/>
      <c r="E2294" s="11"/>
      <c r="F2294" s="22"/>
      <c r="G2294" s="22"/>
      <c r="H2294" s="53"/>
      <c r="I2294" s="7"/>
      <c r="J2294" s="7"/>
    </row>
    <row r="2295" spans="1:10" s="190" customFormat="1" x14ac:dyDescent="0.25">
      <c r="A2295" s="6"/>
      <c r="B2295" s="8"/>
      <c r="C2295" s="8"/>
      <c r="D2295" s="11"/>
      <c r="E2295" s="11"/>
      <c r="F2295" s="22"/>
      <c r="G2295" s="22"/>
      <c r="H2295" s="53"/>
      <c r="I2295" s="7"/>
      <c r="J2295" s="7"/>
    </row>
    <row r="2296" spans="1:10" s="190" customFormat="1" x14ac:dyDescent="0.25">
      <c r="A2296" s="6"/>
      <c r="B2296" s="8"/>
      <c r="C2296" s="8"/>
      <c r="D2296" s="11"/>
      <c r="E2296" s="11"/>
      <c r="F2296" s="22"/>
      <c r="G2296" s="22"/>
      <c r="H2296" s="53"/>
      <c r="I2296" s="7"/>
      <c r="J2296" s="7"/>
    </row>
    <row r="2297" spans="1:10" s="190" customFormat="1" x14ac:dyDescent="0.25">
      <c r="A2297" s="6"/>
      <c r="B2297" s="8"/>
      <c r="C2297" s="8"/>
      <c r="D2297" s="11"/>
      <c r="E2297" s="11"/>
      <c r="F2297" s="22"/>
      <c r="G2297" s="22"/>
      <c r="H2297" s="53"/>
      <c r="I2297" s="7"/>
      <c r="J2297" s="7"/>
    </row>
    <row r="2298" spans="1:10" s="190" customFormat="1" x14ac:dyDescent="0.25">
      <c r="A2298" s="6"/>
      <c r="B2298" s="8"/>
      <c r="C2298" s="8"/>
      <c r="D2298" s="11"/>
      <c r="E2298" s="11"/>
      <c r="F2298" s="22"/>
      <c r="G2298" s="22"/>
      <c r="H2298" s="53"/>
      <c r="I2298" s="7"/>
      <c r="J2298" s="7"/>
    </row>
    <row r="2299" spans="1:10" s="190" customFormat="1" x14ac:dyDescent="0.25">
      <c r="A2299" s="6"/>
      <c r="B2299" s="8"/>
      <c r="C2299" s="8"/>
      <c r="D2299" s="11"/>
      <c r="E2299" s="11"/>
      <c r="F2299" s="22"/>
      <c r="G2299" s="22"/>
      <c r="H2299" s="53"/>
      <c r="I2299" s="7"/>
      <c r="J2299" s="7"/>
    </row>
    <row r="2300" spans="1:10" s="190" customFormat="1" x14ac:dyDescent="0.25">
      <c r="A2300" s="6"/>
      <c r="B2300" s="8"/>
      <c r="C2300" s="8"/>
      <c r="D2300" s="11"/>
      <c r="E2300" s="11"/>
      <c r="F2300" s="22"/>
      <c r="G2300" s="22"/>
      <c r="H2300" s="53"/>
      <c r="I2300" s="7"/>
      <c r="J2300" s="7"/>
    </row>
    <row r="2301" spans="1:10" s="190" customFormat="1" x14ac:dyDescent="0.25">
      <c r="A2301" s="6"/>
      <c r="B2301" s="8"/>
      <c r="C2301" s="8"/>
      <c r="D2301" s="11"/>
      <c r="E2301" s="11"/>
      <c r="F2301" s="22"/>
      <c r="G2301" s="22"/>
      <c r="H2301" s="53"/>
      <c r="I2301" s="7"/>
      <c r="J2301" s="7"/>
    </row>
    <row r="2302" spans="1:10" s="190" customFormat="1" x14ac:dyDescent="0.25">
      <c r="A2302" s="6"/>
      <c r="B2302" s="8"/>
      <c r="C2302" s="8"/>
      <c r="D2302" s="11"/>
      <c r="E2302" s="11"/>
      <c r="F2302" s="22"/>
      <c r="G2302" s="22"/>
      <c r="H2302" s="53"/>
      <c r="I2302" s="7"/>
      <c r="J2302" s="7"/>
    </row>
    <row r="2303" spans="1:10" s="190" customFormat="1" x14ac:dyDescent="0.25">
      <c r="A2303" s="6"/>
      <c r="B2303" s="8"/>
      <c r="C2303" s="8"/>
      <c r="D2303" s="11"/>
      <c r="E2303" s="11"/>
      <c r="F2303" s="22"/>
      <c r="G2303" s="22"/>
      <c r="H2303" s="53"/>
      <c r="I2303" s="7"/>
      <c r="J2303" s="7"/>
    </row>
    <row r="2304" spans="1:10" s="190" customFormat="1" x14ac:dyDescent="0.25">
      <c r="A2304" s="6"/>
      <c r="B2304" s="8"/>
      <c r="C2304" s="8"/>
      <c r="D2304" s="11"/>
      <c r="E2304" s="11"/>
      <c r="F2304" s="22"/>
      <c r="G2304" s="22"/>
      <c r="H2304" s="53"/>
      <c r="I2304" s="7"/>
      <c r="J2304" s="7"/>
    </row>
    <row r="2305" spans="1:10" s="190" customFormat="1" x14ac:dyDescent="0.25">
      <c r="A2305" s="6"/>
      <c r="B2305" s="8"/>
      <c r="C2305" s="8"/>
      <c r="D2305" s="11"/>
      <c r="E2305" s="11"/>
      <c r="F2305" s="22"/>
      <c r="G2305" s="22"/>
      <c r="H2305" s="53"/>
      <c r="I2305" s="7"/>
      <c r="J2305" s="7"/>
    </row>
    <row r="2306" spans="1:10" s="190" customFormat="1" x14ac:dyDescent="0.25">
      <c r="A2306" s="6"/>
      <c r="B2306" s="8"/>
      <c r="C2306" s="8"/>
      <c r="D2306" s="11"/>
      <c r="E2306" s="11"/>
      <c r="F2306" s="22"/>
      <c r="G2306" s="22"/>
      <c r="H2306" s="53"/>
      <c r="I2306" s="7"/>
      <c r="J2306" s="7"/>
    </row>
    <row r="2307" spans="1:10" s="190" customFormat="1" x14ac:dyDescent="0.25">
      <c r="A2307" s="6"/>
      <c r="B2307" s="8"/>
      <c r="C2307" s="8"/>
      <c r="D2307" s="11"/>
      <c r="E2307" s="11"/>
      <c r="F2307" s="22"/>
      <c r="G2307" s="22"/>
      <c r="H2307" s="53"/>
      <c r="I2307" s="7"/>
      <c r="J2307" s="7"/>
    </row>
    <row r="2308" spans="1:10" s="190" customFormat="1" x14ac:dyDescent="0.25">
      <c r="A2308" s="6"/>
      <c r="B2308" s="8"/>
      <c r="C2308" s="8"/>
      <c r="D2308" s="11"/>
      <c r="E2308" s="11"/>
      <c r="F2308" s="22"/>
      <c r="G2308" s="22"/>
      <c r="H2308" s="53"/>
      <c r="I2308" s="7"/>
      <c r="J2308" s="7"/>
    </row>
    <row r="2309" spans="1:10" s="190" customFormat="1" x14ac:dyDescent="0.25">
      <c r="A2309" s="6"/>
      <c r="B2309" s="8"/>
      <c r="C2309" s="8"/>
      <c r="D2309" s="11"/>
      <c r="E2309" s="11"/>
      <c r="F2309" s="22"/>
      <c r="G2309" s="22"/>
      <c r="H2309" s="53"/>
      <c r="I2309" s="7"/>
      <c r="J2309" s="7"/>
    </row>
    <row r="2310" spans="1:10" s="190" customFormat="1" x14ac:dyDescent="0.25">
      <c r="A2310" s="6"/>
      <c r="B2310" s="8"/>
      <c r="C2310" s="8"/>
      <c r="D2310" s="11"/>
      <c r="E2310" s="11"/>
      <c r="F2310" s="22"/>
      <c r="G2310" s="22"/>
      <c r="H2310" s="53"/>
      <c r="I2310" s="7"/>
      <c r="J2310" s="7"/>
    </row>
    <row r="2311" spans="1:10" s="190" customFormat="1" x14ac:dyDescent="0.25">
      <c r="A2311" s="6"/>
      <c r="B2311" s="8"/>
      <c r="C2311" s="8"/>
      <c r="D2311" s="11"/>
      <c r="E2311" s="11"/>
      <c r="F2311" s="22"/>
      <c r="G2311" s="22"/>
      <c r="H2311" s="53"/>
      <c r="I2311" s="7"/>
      <c r="J2311" s="7"/>
    </row>
    <row r="2312" spans="1:10" s="190" customFormat="1" x14ac:dyDescent="0.25">
      <c r="A2312" s="6"/>
      <c r="B2312" s="8"/>
      <c r="C2312" s="8"/>
      <c r="D2312" s="11"/>
      <c r="E2312" s="11"/>
      <c r="F2312" s="22"/>
      <c r="G2312" s="22"/>
      <c r="H2312" s="53"/>
      <c r="I2312" s="7"/>
      <c r="J2312" s="7"/>
    </row>
    <row r="2313" spans="1:10" s="190" customFormat="1" x14ac:dyDescent="0.25">
      <c r="A2313" s="6"/>
      <c r="B2313" s="8"/>
      <c r="C2313" s="8"/>
      <c r="D2313" s="11"/>
      <c r="E2313" s="11"/>
      <c r="F2313" s="22"/>
      <c r="G2313" s="22"/>
      <c r="H2313" s="53"/>
      <c r="I2313" s="7"/>
      <c r="J2313" s="7"/>
    </row>
    <row r="2314" spans="1:10" s="190" customFormat="1" x14ac:dyDescent="0.25">
      <c r="A2314" s="6"/>
      <c r="B2314" s="8"/>
      <c r="C2314" s="8"/>
      <c r="D2314" s="11"/>
      <c r="E2314" s="11"/>
      <c r="F2314" s="22"/>
      <c r="G2314" s="22"/>
      <c r="H2314" s="53"/>
      <c r="I2314" s="7"/>
      <c r="J2314" s="7"/>
    </row>
    <row r="2315" spans="1:10" s="190" customFormat="1" x14ac:dyDescent="0.25">
      <c r="A2315" s="6"/>
      <c r="B2315" s="8"/>
      <c r="C2315" s="8"/>
      <c r="D2315" s="11"/>
      <c r="E2315" s="11"/>
      <c r="F2315" s="22"/>
      <c r="G2315" s="22"/>
      <c r="H2315" s="53"/>
      <c r="I2315" s="7"/>
      <c r="J2315" s="7"/>
    </row>
    <row r="2316" spans="1:10" s="190" customFormat="1" x14ac:dyDescent="0.25">
      <c r="A2316" s="6"/>
      <c r="B2316" s="8"/>
      <c r="C2316" s="8"/>
      <c r="D2316" s="11"/>
      <c r="E2316" s="11"/>
      <c r="F2316" s="22"/>
      <c r="G2316" s="22"/>
      <c r="H2316" s="53"/>
      <c r="I2316" s="7"/>
      <c r="J2316" s="7"/>
    </row>
    <row r="2317" spans="1:10" s="190" customFormat="1" x14ac:dyDescent="0.25">
      <c r="A2317" s="6"/>
      <c r="B2317" s="8"/>
      <c r="C2317" s="8"/>
      <c r="D2317" s="11"/>
      <c r="E2317" s="11"/>
      <c r="F2317" s="22"/>
      <c r="G2317" s="22"/>
      <c r="H2317" s="53"/>
      <c r="I2317" s="7"/>
      <c r="J2317" s="7"/>
    </row>
    <row r="2318" spans="1:10" s="190" customFormat="1" x14ac:dyDescent="0.25">
      <c r="A2318" s="6"/>
      <c r="B2318" s="8"/>
      <c r="C2318" s="8"/>
      <c r="D2318" s="11"/>
      <c r="E2318" s="11"/>
      <c r="F2318" s="22"/>
      <c r="G2318" s="22"/>
      <c r="H2318" s="53"/>
      <c r="I2318" s="7"/>
      <c r="J2318" s="7"/>
    </row>
    <row r="2319" spans="1:10" s="190" customFormat="1" x14ac:dyDescent="0.25">
      <c r="A2319" s="6"/>
      <c r="B2319" s="8"/>
      <c r="C2319" s="8"/>
      <c r="D2319" s="11"/>
      <c r="E2319" s="11"/>
      <c r="F2319" s="22"/>
      <c r="G2319" s="22"/>
      <c r="H2319" s="53"/>
      <c r="I2319" s="7"/>
      <c r="J2319" s="7"/>
    </row>
    <row r="2320" spans="1:10" s="190" customFormat="1" x14ac:dyDescent="0.25">
      <c r="A2320" s="6"/>
      <c r="B2320" s="8"/>
      <c r="C2320" s="8"/>
      <c r="D2320" s="11"/>
      <c r="E2320" s="11"/>
      <c r="F2320" s="22"/>
      <c r="G2320" s="22"/>
      <c r="H2320" s="53"/>
      <c r="I2320" s="7"/>
      <c r="J2320" s="7"/>
    </row>
    <row r="2321" spans="1:10" s="190" customFormat="1" x14ac:dyDescent="0.25">
      <c r="A2321" s="6"/>
      <c r="B2321" s="8"/>
      <c r="C2321" s="8"/>
      <c r="D2321" s="11"/>
      <c r="E2321" s="11"/>
      <c r="F2321" s="22"/>
      <c r="G2321" s="22"/>
      <c r="H2321" s="53"/>
      <c r="I2321" s="7"/>
      <c r="J2321" s="7"/>
    </row>
    <row r="2322" spans="1:10" s="190" customFormat="1" x14ac:dyDescent="0.25">
      <c r="A2322" s="6"/>
      <c r="B2322" s="8"/>
      <c r="C2322" s="8"/>
      <c r="D2322" s="11"/>
      <c r="E2322" s="11"/>
      <c r="F2322" s="22"/>
      <c r="G2322" s="22"/>
      <c r="H2322" s="53"/>
      <c r="I2322" s="7"/>
      <c r="J2322" s="7"/>
    </row>
    <row r="2323" spans="1:10" s="190" customFormat="1" x14ac:dyDescent="0.25">
      <c r="A2323" s="6"/>
      <c r="B2323" s="8"/>
      <c r="C2323" s="8"/>
      <c r="D2323" s="11"/>
      <c r="E2323" s="11"/>
      <c r="F2323" s="22"/>
      <c r="G2323" s="22"/>
      <c r="H2323" s="53"/>
      <c r="I2323" s="7"/>
      <c r="J2323" s="7"/>
    </row>
    <row r="2324" spans="1:10" s="190" customFormat="1" x14ac:dyDescent="0.25">
      <c r="A2324" s="6"/>
      <c r="B2324" s="8"/>
      <c r="C2324" s="8"/>
      <c r="D2324" s="11"/>
      <c r="E2324" s="11"/>
      <c r="F2324" s="22"/>
      <c r="G2324" s="22"/>
      <c r="H2324" s="53"/>
      <c r="I2324" s="7"/>
      <c r="J2324" s="7"/>
    </row>
    <row r="2325" spans="1:10" s="190" customFormat="1" x14ac:dyDescent="0.25">
      <c r="A2325" s="6"/>
      <c r="B2325" s="8"/>
      <c r="C2325" s="8"/>
      <c r="D2325" s="11"/>
      <c r="E2325" s="11"/>
      <c r="F2325" s="22"/>
      <c r="G2325" s="22"/>
      <c r="H2325" s="53"/>
      <c r="I2325" s="7"/>
      <c r="J2325" s="7"/>
    </row>
    <row r="2326" spans="1:10" s="190" customFormat="1" x14ac:dyDescent="0.25">
      <c r="A2326" s="6"/>
      <c r="B2326" s="8"/>
      <c r="C2326" s="8"/>
      <c r="D2326" s="11"/>
      <c r="E2326" s="11"/>
      <c r="F2326" s="22"/>
      <c r="G2326" s="22"/>
      <c r="H2326" s="53"/>
      <c r="I2326" s="7"/>
      <c r="J2326" s="7"/>
    </row>
    <row r="2327" spans="1:10" s="190" customFormat="1" x14ac:dyDescent="0.25">
      <c r="A2327" s="6"/>
      <c r="B2327" s="8"/>
      <c r="C2327" s="8"/>
      <c r="D2327" s="11"/>
      <c r="E2327" s="11"/>
      <c r="F2327" s="22"/>
      <c r="G2327" s="22"/>
      <c r="H2327" s="53"/>
      <c r="I2327" s="7"/>
      <c r="J2327" s="7"/>
    </row>
    <row r="2328" spans="1:10" s="190" customFormat="1" x14ac:dyDescent="0.25">
      <c r="A2328" s="6"/>
      <c r="B2328" s="8"/>
      <c r="C2328" s="8"/>
      <c r="D2328" s="11"/>
      <c r="E2328" s="11"/>
      <c r="F2328" s="22"/>
      <c r="G2328" s="22"/>
      <c r="H2328" s="53"/>
      <c r="I2328" s="7"/>
      <c r="J2328" s="7"/>
    </row>
    <row r="2329" spans="1:10" s="190" customFormat="1" x14ac:dyDescent="0.25">
      <c r="A2329" s="6"/>
      <c r="B2329" s="8"/>
      <c r="C2329" s="8"/>
      <c r="D2329" s="11"/>
      <c r="E2329" s="11"/>
      <c r="F2329" s="22"/>
      <c r="G2329" s="22"/>
      <c r="H2329" s="53"/>
      <c r="I2329" s="7"/>
      <c r="J2329" s="7"/>
    </row>
    <row r="2330" spans="1:10" s="190" customFormat="1" x14ac:dyDescent="0.25">
      <c r="A2330" s="6"/>
      <c r="B2330" s="8"/>
      <c r="C2330" s="8"/>
      <c r="D2330" s="11"/>
      <c r="E2330" s="11"/>
      <c r="F2330" s="22"/>
      <c r="G2330" s="22"/>
      <c r="H2330" s="53"/>
      <c r="I2330" s="7"/>
      <c r="J2330" s="7"/>
    </row>
    <row r="2331" spans="1:10" s="190" customFormat="1" x14ac:dyDescent="0.25">
      <c r="A2331" s="6"/>
      <c r="B2331" s="8"/>
      <c r="C2331" s="8"/>
      <c r="D2331" s="11"/>
      <c r="E2331" s="11"/>
      <c r="F2331" s="22"/>
      <c r="G2331" s="22"/>
      <c r="H2331" s="53"/>
      <c r="I2331" s="7"/>
      <c r="J2331" s="7"/>
    </row>
    <row r="2332" spans="1:10" s="190" customFormat="1" x14ac:dyDescent="0.25">
      <c r="A2332" s="6"/>
      <c r="B2332" s="8"/>
      <c r="C2332" s="8"/>
      <c r="D2332" s="11"/>
      <c r="E2332" s="11"/>
      <c r="F2332" s="22"/>
      <c r="G2332" s="22"/>
      <c r="H2332" s="53"/>
      <c r="I2332" s="7"/>
      <c r="J2332" s="7"/>
    </row>
    <row r="2333" spans="1:10" s="190" customFormat="1" x14ac:dyDescent="0.25">
      <c r="A2333" s="6"/>
      <c r="B2333" s="8"/>
      <c r="C2333" s="8"/>
      <c r="D2333" s="11"/>
      <c r="E2333" s="11"/>
      <c r="F2333" s="22"/>
      <c r="G2333" s="22"/>
      <c r="H2333" s="53"/>
      <c r="I2333" s="7"/>
      <c r="J2333" s="7"/>
    </row>
    <row r="2334" spans="1:10" s="190" customFormat="1" x14ac:dyDescent="0.25">
      <c r="A2334" s="6"/>
      <c r="B2334" s="8"/>
      <c r="C2334" s="8"/>
      <c r="D2334" s="11"/>
      <c r="E2334" s="11"/>
      <c r="F2334" s="22"/>
      <c r="G2334" s="22"/>
      <c r="H2334" s="53"/>
      <c r="I2334" s="7"/>
      <c r="J2334" s="7"/>
    </row>
    <row r="2335" spans="1:10" s="190" customFormat="1" x14ac:dyDescent="0.25">
      <c r="A2335" s="6"/>
      <c r="B2335" s="8"/>
      <c r="C2335" s="8"/>
      <c r="D2335" s="11"/>
      <c r="E2335" s="11"/>
      <c r="F2335" s="22"/>
      <c r="G2335" s="22"/>
      <c r="H2335" s="53"/>
      <c r="I2335" s="7"/>
      <c r="J2335" s="7"/>
    </row>
    <row r="2336" spans="1:10" s="190" customFormat="1" x14ac:dyDescent="0.25">
      <c r="A2336" s="6"/>
      <c r="B2336" s="8"/>
      <c r="C2336" s="8"/>
      <c r="D2336" s="11"/>
      <c r="E2336" s="11"/>
      <c r="F2336" s="22"/>
      <c r="G2336" s="22"/>
      <c r="H2336" s="53"/>
      <c r="I2336" s="7"/>
      <c r="J2336" s="7"/>
    </row>
    <row r="2337" spans="1:10" s="190" customFormat="1" x14ac:dyDescent="0.25">
      <c r="A2337" s="6"/>
      <c r="B2337" s="8"/>
      <c r="C2337" s="8"/>
      <c r="D2337" s="11"/>
      <c r="E2337" s="11"/>
      <c r="F2337" s="22"/>
      <c r="G2337" s="22"/>
      <c r="H2337" s="53"/>
      <c r="I2337" s="7"/>
      <c r="J2337" s="7"/>
    </row>
    <row r="2338" spans="1:10" s="190" customFormat="1" x14ac:dyDescent="0.25">
      <c r="A2338" s="6"/>
      <c r="B2338" s="8"/>
      <c r="C2338" s="8"/>
      <c r="D2338" s="11"/>
      <c r="E2338" s="11"/>
      <c r="F2338" s="22"/>
      <c r="G2338" s="22"/>
      <c r="H2338" s="53"/>
      <c r="I2338" s="7"/>
      <c r="J2338" s="7"/>
    </row>
    <row r="2339" spans="1:10" s="190" customFormat="1" x14ac:dyDescent="0.25">
      <c r="A2339" s="6"/>
      <c r="B2339" s="8"/>
      <c r="C2339" s="8"/>
      <c r="D2339" s="11"/>
      <c r="E2339" s="11"/>
      <c r="F2339" s="22"/>
      <c r="G2339" s="22"/>
      <c r="H2339" s="53"/>
      <c r="I2339" s="7"/>
      <c r="J2339" s="7"/>
    </row>
    <row r="2340" spans="1:10" s="190" customFormat="1" x14ac:dyDescent="0.25">
      <c r="A2340" s="6"/>
      <c r="B2340" s="8"/>
      <c r="C2340" s="8"/>
      <c r="D2340" s="11"/>
      <c r="E2340" s="11"/>
      <c r="F2340" s="22"/>
      <c r="G2340" s="22"/>
      <c r="H2340" s="53"/>
      <c r="I2340" s="7"/>
      <c r="J2340" s="7"/>
    </row>
    <row r="2341" spans="1:10" s="190" customFormat="1" x14ac:dyDescent="0.25">
      <c r="A2341" s="6"/>
      <c r="B2341" s="8"/>
      <c r="C2341" s="8"/>
      <c r="D2341" s="11"/>
      <c r="E2341" s="11"/>
      <c r="F2341" s="22"/>
      <c r="G2341" s="22"/>
      <c r="H2341" s="53"/>
      <c r="I2341" s="7"/>
      <c r="J2341" s="7"/>
    </row>
    <row r="2342" spans="1:10" s="190" customFormat="1" x14ac:dyDescent="0.25">
      <c r="A2342" s="6"/>
      <c r="B2342" s="8"/>
      <c r="C2342" s="8"/>
      <c r="D2342" s="11"/>
      <c r="E2342" s="11"/>
      <c r="F2342" s="22"/>
      <c r="G2342" s="22"/>
      <c r="H2342" s="53"/>
      <c r="I2342" s="7"/>
      <c r="J2342" s="7"/>
    </row>
    <row r="2343" spans="1:10" s="190" customFormat="1" x14ac:dyDescent="0.25">
      <c r="A2343" s="6"/>
      <c r="B2343" s="8"/>
      <c r="C2343" s="8"/>
      <c r="D2343" s="11"/>
      <c r="E2343" s="11"/>
      <c r="F2343" s="22"/>
      <c r="G2343" s="22"/>
      <c r="H2343" s="53"/>
      <c r="I2343" s="7"/>
      <c r="J2343" s="7"/>
    </row>
    <row r="2344" spans="1:10" s="190" customFormat="1" x14ac:dyDescent="0.25">
      <c r="A2344" s="6"/>
      <c r="B2344" s="8"/>
      <c r="C2344" s="8"/>
      <c r="D2344" s="11"/>
      <c r="E2344" s="11"/>
      <c r="F2344" s="22"/>
      <c r="G2344" s="22"/>
      <c r="H2344" s="53"/>
      <c r="I2344" s="7"/>
      <c r="J2344" s="7"/>
    </row>
    <row r="2345" spans="1:10" s="190" customFormat="1" x14ac:dyDescent="0.25">
      <c r="A2345" s="6"/>
      <c r="B2345" s="8"/>
      <c r="C2345" s="8"/>
      <c r="D2345" s="11"/>
      <c r="E2345" s="11"/>
      <c r="F2345" s="22"/>
      <c r="G2345" s="22"/>
      <c r="H2345" s="53"/>
      <c r="I2345" s="7"/>
      <c r="J2345" s="7"/>
    </row>
    <row r="2346" spans="1:10" s="190" customFormat="1" x14ac:dyDescent="0.25">
      <c r="A2346" s="6"/>
      <c r="B2346" s="8"/>
      <c r="C2346" s="8"/>
      <c r="D2346" s="11"/>
      <c r="E2346" s="11"/>
      <c r="F2346" s="22"/>
      <c r="G2346" s="22"/>
      <c r="H2346" s="53"/>
      <c r="I2346" s="7"/>
      <c r="J2346" s="7"/>
    </row>
    <row r="2347" spans="1:10" s="190" customFormat="1" x14ac:dyDescent="0.25">
      <c r="A2347" s="6"/>
      <c r="B2347" s="8"/>
      <c r="C2347" s="8"/>
      <c r="D2347" s="11"/>
      <c r="E2347" s="11"/>
      <c r="F2347" s="22"/>
      <c r="G2347" s="22"/>
      <c r="H2347" s="53"/>
      <c r="I2347" s="7"/>
      <c r="J2347" s="7"/>
    </row>
    <row r="2348" spans="1:10" s="190" customFormat="1" x14ac:dyDescent="0.25">
      <c r="A2348" s="6"/>
      <c r="B2348" s="8"/>
      <c r="C2348" s="8"/>
      <c r="D2348" s="11"/>
      <c r="E2348" s="11"/>
      <c r="F2348" s="22"/>
      <c r="G2348" s="22"/>
      <c r="H2348" s="53"/>
      <c r="I2348" s="7"/>
      <c r="J2348" s="7"/>
    </row>
    <row r="2349" spans="1:10" s="190" customFormat="1" x14ac:dyDescent="0.25">
      <c r="A2349" s="6"/>
      <c r="B2349" s="8"/>
      <c r="C2349" s="8"/>
      <c r="D2349" s="11"/>
      <c r="E2349" s="11"/>
      <c r="F2349" s="22"/>
      <c r="G2349" s="22"/>
      <c r="H2349" s="53"/>
      <c r="I2349" s="7"/>
      <c r="J2349" s="7"/>
    </row>
    <row r="2350" spans="1:10" s="190" customFormat="1" x14ac:dyDescent="0.25">
      <c r="A2350" s="6"/>
      <c r="B2350" s="8"/>
      <c r="C2350" s="8"/>
      <c r="D2350" s="11"/>
      <c r="E2350" s="11"/>
      <c r="F2350" s="22"/>
      <c r="G2350" s="22"/>
      <c r="H2350" s="53"/>
      <c r="I2350" s="7"/>
      <c r="J2350" s="7"/>
    </row>
    <row r="2351" spans="1:10" s="190" customFormat="1" x14ac:dyDescent="0.25">
      <c r="A2351" s="6"/>
      <c r="B2351" s="8"/>
      <c r="C2351" s="8"/>
      <c r="D2351" s="11"/>
      <c r="E2351" s="11"/>
      <c r="F2351" s="22"/>
      <c r="G2351" s="22"/>
      <c r="H2351" s="53"/>
      <c r="I2351" s="7"/>
      <c r="J2351" s="7"/>
    </row>
    <row r="2352" spans="1:10" s="190" customFormat="1" x14ac:dyDescent="0.25">
      <c r="A2352" s="6"/>
      <c r="B2352" s="8"/>
      <c r="C2352" s="8"/>
      <c r="D2352" s="11"/>
      <c r="E2352" s="11"/>
      <c r="F2352" s="22"/>
      <c r="G2352" s="22"/>
      <c r="H2352" s="53"/>
      <c r="I2352" s="7"/>
      <c r="J2352" s="7"/>
    </row>
    <row r="2353" spans="1:10" s="190" customFormat="1" x14ac:dyDescent="0.25">
      <c r="A2353" s="6"/>
      <c r="B2353" s="8"/>
      <c r="C2353" s="8"/>
      <c r="D2353" s="11"/>
      <c r="E2353" s="11"/>
      <c r="F2353" s="22"/>
      <c r="G2353" s="22"/>
      <c r="H2353" s="53"/>
      <c r="I2353" s="7"/>
      <c r="J2353" s="7"/>
    </row>
    <row r="2354" spans="1:10" s="190" customFormat="1" x14ac:dyDescent="0.25">
      <c r="A2354" s="6"/>
      <c r="B2354" s="8"/>
      <c r="C2354" s="8"/>
      <c r="D2354" s="11"/>
      <c r="E2354" s="11"/>
      <c r="F2354" s="22"/>
      <c r="G2354" s="22"/>
      <c r="H2354" s="53"/>
      <c r="I2354" s="7"/>
      <c r="J2354" s="7"/>
    </row>
    <row r="2355" spans="1:10" s="190" customFormat="1" x14ac:dyDescent="0.25">
      <c r="A2355" s="6"/>
      <c r="B2355" s="8"/>
      <c r="C2355" s="8"/>
      <c r="D2355" s="11"/>
      <c r="E2355" s="11"/>
      <c r="F2355" s="22"/>
      <c r="G2355" s="22"/>
      <c r="H2355" s="53"/>
      <c r="I2355" s="7"/>
      <c r="J2355" s="7"/>
    </row>
    <row r="2356" spans="1:10" s="190" customFormat="1" x14ac:dyDescent="0.25">
      <c r="A2356" s="6"/>
      <c r="B2356" s="8"/>
      <c r="C2356" s="8"/>
      <c r="D2356" s="11"/>
      <c r="E2356" s="11"/>
      <c r="F2356" s="22"/>
      <c r="G2356" s="22"/>
      <c r="H2356" s="53"/>
      <c r="I2356" s="7"/>
      <c r="J2356" s="7"/>
    </row>
    <row r="2357" spans="1:10" s="190" customFormat="1" x14ac:dyDescent="0.25">
      <c r="A2357" s="6"/>
      <c r="B2357" s="8"/>
      <c r="C2357" s="8"/>
      <c r="D2357" s="11"/>
      <c r="E2357" s="11"/>
      <c r="F2357" s="22"/>
      <c r="G2357" s="22"/>
      <c r="H2357" s="53"/>
      <c r="I2357" s="7"/>
      <c r="J2357" s="7"/>
    </row>
    <row r="2358" spans="1:10" s="190" customFormat="1" x14ac:dyDescent="0.25">
      <c r="A2358" s="6"/>
      <c r="B2358" s="8"/>
      <c r="C2358" s="8"/>
      <c r="D2358" s="11"/>
      <c r="E2358" s="11"/>
      <c r="F2358" s="22"/>
      <c r="G2358" s="22"/>
      <c r="H2358" s="53"/>
      <c r="I2358" s="7"/>
      <c r="J2358" s="7"/>
    </row>
    <row r="2359" spans="1:10" s="190" customFormat="1" x14ac:dyDescent="0.25">
      <c r="A2359" s="6"/>
      <c r="B2359" s="8"/>
      <c r="C2359" s="8"/>
      <c r="D2359" s="11"/>
      <c r="E2359" s="11"/>
      <c r="F2359" s="22"/>
      <c r="G2359" s="22"/>
      <c r="H2359" s="53"/>
      <c r="I2359" s="7"/>
      <c r="J2359" s="7"/>
    </row>
    <row r="2360" spans="1:10" s="190" customFormat="1" x14ac:dyDescent="0.25">
      <c r="A2360" s="6"/>
      <c r="B2360" s="8"/>
      <c r="C2360" s="8"/>
      <c r="D2360" s="11"/>
      <c r="E2360" s="11"/>
      <c r="F2360" s="22"/>
      <c r="G2360" s="22"/>
      <c r="H2360" s="53"/>
      <c r="I2360" s="7"/>
      <c r="J2360" s="7"/>
    </row>
    <row r="2361" spans="1:10" s="190" customFormat="1" x14ac:dyDescent="0.25">
      <c r="A2361" s="6"/>
      <c r="B2361" s="8"/>
      <c r="C2361" s="8"/>
      <c r="D2361" s="11"/>
      <c r="E2361" s="11"/>
      <c r="F2361" s="22"/>
      <c r="G2361" s="22"/>
      <c r="H2361" s="53"/>
      <c r="I2361" s="7"/>
      <c r="J2361" s="7"/>
    </row>
    <row r="2362" spans="1:10" s="190" customFormat="1" x14ac:dyDescent="0.25">
      <c r="A2362" s="6"/>
      <c r="B2362" s="8"/>
      <c r="C2362" s="8"/>
      <c r="D2362" s="11"/>
      <c r="E2362" s="11"/>
      <c r="F2362" s="22"/>
      <c r="G2362" s="22"/>
      <c r="H2362" s="53"/>
      <c r="I2362" s="7"/>
      <c r="J2362" s="7"/>
    </row>
    <row r="2363" spans="1:10" s="190" customFormat="1" x14ac:dyDescent="0.25">
      <c r="A2363" s="6"/>
      <c r="B2363" s="8"/>
      <c r="C2363" s="8"/>
      <c r="D2363" s="11"/>
      <c r="E2363" s="11"/>
      <c r="F2363" s="22"/>
      <c r="G2363" s="22"/>
      <c r="H2363" s="53"/>
      <c r="I2363" s="7"/>
      <c r="J2363" s="7"/>
    </row>
    <row r="2364" spans="1:10" s="190" customFormat="1" x14ac:dyDescent="0.25">
      <c r="A2364" s="6"/>
      <c r="B2364" s="8"/>
      <c r="C2364" s="8"/>
      <c r="D2364" s="11"/>
      <c r="E2364" s="11"/>
      <c r="F2364" s="22"/>
      <c r="G2364" s="22"/>
      <c r="H2364" s="53"/>
      <c r="I2364" s="7"/>
      <c r="J2364" s="7"/>
    </row>
    <row r="2365" spans="1:10" s="190" customFormat="1" x14ac:dyDescent="0.25">
      <c r="A2365" s="6"/>
      <c r="B2365" s="8"/>
      <c r="C2365" s="8"/>
      <c r="D2365" s="11"/>
      <c r="E2365" s="11"/>
      <c r="F2365" s="22"/>
      <c r="G2365" s="22"/>
      <c r="H2365" s="53"/>
      <c r="I2365" s="7"/>
      <c r="J2365" s="7"/>
    </row>
    <row r="2366" spans="1:10" s="190" customFormat="1" x14ac:dyDescent="0.25">
      <c r="A2366" s="6"/>
      <c r="B2366" s="8"/>
      <c r="C2366" s="8"/>
      <c r="D2366" s="11"/>
      <c r="E2366" s="11"/>
      <c r="F2366" s="22"/>
      <c r="G2366" s="22"/>
      <c r="H2366" s="53"/>
      <c r="I2366" s="7"/>
      <c r="J2366" s="7"/>
    </row>
    <row r="2367" spans="1:10" s="190" customFormat="1" x14ac:dyDescent="0.25">
      <c r="A2367" s="6"/>
      <c r="B2367" s="8"/>
      <c r="C2367" s="8"/>
      <c r="D2367" s="11"/>
      <c r="E2367" s="11"/>
      <c r="F2367" s="22"/>
      <c r="G2367" s="22"/>
      <c r="H2367" s="53"/>
      <c r="I2367" s="7"/>
      <c r="J2367" s="7"/>
    </row>
    <row r="2368" spans="1:10" s="190" customFormat="1" x14ac:dyDescent="0.25">
      <c r="A2368" s="6"/>
      <c r="B2368" s="8"/>
      <c r="C2368" s="8"/>
      <c r="D2368" s="11"/>
      <c r="E2368" s="11"/>
      <c r="F2368" s="22"/>
      <c r="G2368" s="22"/>
      <c r="H2368" s="53"/>
      <c r="I2368" s="7"/>
      <c r="J2368" s="7"/>
    </row>
    <row r="2369" spans="1:10" s="190" customFormat="1" x14ac:dyDescent="0.25">
      <c r="A2369" s="6"/>
      <c r="B2369" s="8"/>
      <c r="C2369" s="8"/>
      <c r="D2369" s="11"/>
      <c r="E2369" s="11"/>
      <c r="F2369" s="22"/>
      <c r="G2369" s="22"/>
      <c r="H2369" s="53"/>
      <c r="I2369" s="7"/>
      <c r="J2369" s="7"/>
    </row>
    <row r="2370" spans="1:10" s="190" customFormat="1" x14ac:dyDescent="0.25">
      <c r="A2370" s="6"/>
      <c r="B2370" s="8"/>
      <c r="C2370" s="8"/>
      <c r="D2370" s="11"/>
      <c r="E2370" s="11"/>
      <c r="F2370" s="22"/>
      <c r="G2370" s="22"/>
      <c r="H2370" s="53"/>
      <c r="I2370" s="7"/>
      <c r="J2370" s="7"/>
    </row>
    <row r="2371" spans="1:10" s="190" customFormat="1" x14ac:dyDescent="0.25">
      <c r="A2371" s="6"/>
      <c r="B2371" s="8"/>
      <c r="C2371" s="8"/>
      <c r="D2371" s="11"/>
      <c r="E2371" s="11"/>
      <c r="F2371" s="22"/>
      <c r="G2371" s="22"/>
      <c r="H2371" s="53"/>
      <c r="I2371" s="7"/>
      <c r="J2371" s="7"/>
    </row>
    <row r="2372" spans="1:10" s="190" customFormat="1" x14ac:dyDescent="0.25">
      <c r="A2372" s="6"/>
      <c r="B2372" s="8"/>
      <c r="C2372" s="8"/>
      <c r="D2372" s="11"/>
      <c r="E2372" s="11"/>
      <c r="F2372" s="22"/>
      <c r="G2372" s="22"/>
      <c r="H2372" s="53"/>
      <c r="I2372" s="7"/>
      <c r="J2372" s="7"/>
    </row>
    <row r="2373" spans="1:10" s="190" customFormat="1" x14ac:dyDescent="0.25">
      <c r="A2373" s="6"/>
      <c r="B2373" s="8"/>
      <c r="C2373" s="8"/>
      <c r="D2373" s="11"/>
      <c r="E2373" s="11"/>
      <c r="F2373" s="22"/>
      <c r="G2373" s="22"/>
      <c r="H2373" s="53"/>
      <c r="I2373" s="7"/>
      <c r="J2373" s="7"/>
    </row>
    <row r="2374" spans="1:10" s="190" customFormat="1" x14ac:dyDescent="0.25">
      <c r="A2374" s="6"/>
      <c r="B2374" s="8"/>
      <c r="C2374" s="8"/>
      <c r="D2374" s="11"/>
      <c r="E2374" s="11"/>
      <c r="F2374" s="22"/>
      <c r="G2374" s="22"/>
      <c r="H2374" s="53"/>
      <c r="I2374" s="7"/>
      <c r="J2374" s="7"/>
    </row>
    <row r="2375" spans="1:10" s="190" customFormat="1" x14ac:dyDescent="0.25">
      <c r="A2375" s="6"/>
      <c r="B2375" s="8"/>
      <c r="C2375" s="8"/>
      <c r="D2375" s="11"/>
      <c r="E2375" s="11"/>
      <c r="F2375" s="22"/>
      <c r="G2375" s="22"/>
      <c r="H2375" s="53"/>
      <c r="I2375" s="7"/>
      <c r="J2375" s="7"/>
    </row>
    <row r="2376" spans="1:10" s="190" customFormat="1" x14ac:dyDescent="0.25">
      <c r="A2376" s="6"/>
      <c r="B2376" s="8"/>
      <c r="C2376" s="8"/>
      <c r="D2376" s="11"/>
      <c r="E2376" s="11"/>
      <c r="F2376" s="22"/>
      <c r="G2376" s="22"/>
      <c r="H2376" s="53"/>
      <c r="I2376" s="7"/>
      <c r="J2376" s="7"/>
    </row>
    <row r="2377" spans="1:10" s="190" customFormat="1" x14ac:dyDescent="0.25">
      <c r="A2377" s="6"/>
      <c r="B2377" s="8"/>
      <c r="C2377" s="8"/>
      <c r="D2377" s="11"/>
      <c r="E2377" s="11"/>
      <c r="F2377" s="22"/>
      <c r="G2377" s="22"/>
      <c r="H2377" s="53"/>
      <c r="I2377" s="7"/>
      <c r="J2377" s="7"/>
    </row>
    <row r="2378" spans="1:10" s="190" customFormat="1" x14ac:dyDescent="0.25">
      <c r="A2378" s="6"/>
      <c r="B2378" s="8"/>
      <c r="C2378" s="8"/>
      <c r="D2378" s="11"/>
      <c r="E2378" s="11"/>
      <c r="F2378" s="22"/>
      <c r="G2378" s="22"/>
      <c r="H2378" s="53"/>
      <c r="I2378" s="7"/>
      <c r="J2378" s="7"/>
    </row>
    <row r="2379" spans="1:10" s="190" customFormat="1" x14ac:dyDescent="0.25">
      <c r="A2379" s="6"/>
      <c r="B2379" s="8"/>
      <c r="C2379" s="8"/>
      <c r="D2379" s="11"/>
      <c r="E2379" s="11"/>
      <c r="F2379" s="22"/>
      <c r="G2379" s="22"/>
      <c r="H2379" s="53"/>
      <c r="I2379" s="7"/>
      <c r="J2379" s="7"/>
    </row>
    <row r="2380" spans="1:10" s="190" customFormat="1" x14ac:dyDescent="0.25">
      <c r="A2380" s="6"/>
      <c r="B2380" s="8"/>
      <c r="C2380" s="8"/>
      <c r="D2380" s="11"/>
      <c r="E2380" s="11"/>
      <c r="F2380" s="22"/>
      <c r="G2380" s="22"/>
      <c r="H2380" s="53"/>
      <c r="I2380" s="7"/>
      <c r="J2380" s="7"/>
    </row>
    <row r="2381" spans="1:10" s="190" customFormat="1" x14ac:dyDescent="0.25">
      <c r="A2381" s="6"/>
      <c r="B2381" s="8"/>
      <c r="C2381" s="8"/>
      <c r="D2381" s="11"/>
      <c r="E2381" s="11"/>
      <c r="F2381" s="22"/>
      <c r="G2381" s="22"/>
      <c r="H2381" s="53"/>
      <c r="I2381" s="7"/>
      <c r="J2381" s="7"/>
    </row>
    <row r="2382" spans="1:10" s="190" customFormat="1" x14ac:dyDescent="0.25">
      <c r="A2382" s="6"/>
      <c r="B2382" s="8"/>
      <c r="C2382" s="8"/>
      <c r="D2382" s="11"/>
      <c r="E2382" s="11"/>
      <c r="F2382" s="22"/>
      <c r="G2382" s="22"/>
      <c r="H2382" s="53"/>
      <c r="I2382" s="7"/>
      <c r="J2382" s="7"/>
    </row>
    <row r="2383" spans="1:10" s="190" customFormat="1" x14ac:dyDescent="0.25">
      <c r="A2383" s="6"/>
      <c r="B2383" s="8"/>
      <c r="C2383" s="8"/>
      <c r="D2383" s="11"/>
      <c r="E2383" s="11"/>
      <c r="F2383" s="22"/>
      <c r="G2383" s="22"/>
      <c r="H2383" s="53"/>
      <c r="I2383" s="7"/>
      <c r="J2383" s="7"/>
    </row>
    <row r="2384" spans="1:10" s="190" customFormat="1" x14ac:dyDescent="0.25">
      <c r="A2384" s="6"/>
      <c r="B2384" s="8"/>
      <c r="C2384" s="8"/>
      <c r="D2384" s="11"/>
      <c r="E2384" s="11"/>
      <c r="F2384" s="22"/>
      <c r="G2384" s="22"/>
      <c r="H2384" s="53"/>
      <c r="I2384" s="7"/>
      <c r="J2384" s="7"/>
    </row>
    <row r="2385" spans="1:10" s="190" customFormat="1" x14ac:dyDescent="0.25">
      <c r="A2385" s="6"/>
      <c r="B2385" s="8"/>
      <c r="C2385" s="8"/>
      <c r="D2385" s="11"/>
      <c r="E2385" s="11"/>
      <c r="F2385" s="22"/>
      <c r="G2385" s="22"/>
      <c r="H2385" s="53"/>
      <c r="I2385" s="7"/>
      <c r="J2385" s="7"/>
    </row>
    <row r="2386" spans="1:10" s="190" customFormat="1" x14ac:dyDescent="0.25">
      <c r="A2386" s="6"/>
      <c r="B2386" s="8"/>
      <c r="C2386" s="8"/>
      <c r="D2386" s="11"/>
      <c r="E2386" s="11"/>
      <c r="F2386" s="22"/>
      <c r="G2386" s="22"/>
      <c r="H2386" s="53"/>
      <c r="I2386" s="7"/>
      <c r="J2386" s="7"/>
    </row>
    <row r="2387" spans="1:10" s="190" customFormat="1" x14ac:dyDescent="0.25">
      <c r="A2387" s="6"/>
      <c r="B2387" s="8"/>
      <c r="C2387" s="8"/>
      <c r="D2387" s="11"/>
      <c r="E2387" s="11"/>
      <c r="F2387" s="22"/>
      <c r="G2387" s="22"/>
      <c r="H2387" s="53"/>
      <c r="I2387" s="7"/>
      <c r="J2387" s="7"/>
    </row>
    <row r="2388" spans="1:10" s="190" customFormat="1" x14ac:dyDescent="0.25">
      <c r="A2388" s="6"/>
      <c r="B2388" s="8"/>
      <c r="C2388" s="8"/>
      <c r="D2388" s="11"/>
      <c r="E2388" s="11"/>
      <c r="F2388" s="22"/>
      <c r="G2388" s="22"/>
      <c r="H2388" s="53"/>
      <c r="I2388" s="7"/>
      <c r="J2388" s="7"/>
    </row>
    <row r="2389" spans="1:10" s="190" customFormat="1" x14ac:dyDescent="0.25">
      <c r="A2389" s="6"/>
      <c r="B2389" s="8"/>
      <c r="C2389" s="8"/>
      <c r="D2389" s="11"/>
      <c r="E2389" s="11"/>
      <c r="F2389" s="22"/>
      <c r="G2389" s="22"/>
      <c r="H2389" s="53"/>
      <c r="I2389" s="7"/>
      <c r="J2389" s="7"/>
    </row>
    <row r="2390" spans="1:10" s="190" customFormat="1" x14ac:dyDescent="0.25">
      <c r="A2390" s="6"/>
      <c r="B2390" s="8"/>
      <c r="C2390" s="8"/>
      <c r="D2390" s="11"/>
      <c r="E2390" s="11"/>
      <c r="F2390" s="22"/>
      <c r="G2390" s="22"/>
      <c r="H2390" s="53"/>
      <c r="I2390" s="7"/>
      <c r="J2390" s="7"/>
    </row>
    <row r="2391" spans="1:10" s="190" customFormat="1" x14ac:dyDescent="0.25">
      <c r="A2391" s="6"/>
      <c r="B2391" s="8"/>
      <c r="C2391" s="8"/>
      <c r="D2391" s="11"/>
      <c r="E2391" s="11"/>
      <c r="F2391" s="22"/>
      <c r="G2391" s="22"/>
      <c r="H2391" s="53"/>
      <c r="I2391" s="7"/>
      <c r="J2391" s="7"/>
    </row>
    <row r="2392" spans="1:10" s="190" customFormat="1" x14ac:dyDescent="0.25">
      <c r="A2392" s="6"/>
      <c r="B2392" s="8"/>
      <c r="C2392" s="8"/>
      <c r="D2392" s="11"/>
      <c r="E2392" s="11"/>
      <c r="F2392" s="22"/>
      <c r="G2392" s="22"/>
      <c r="H2392" s="53"/>
      <c r="I2392" s="7"/>
      <c r="J2392" s="7"/>
    </row>
    <row r="2393" spans="1:10" s="190" customFormat="1" x14ac:dyDescent="0.25">
      <c r="A2393" s="6"/>
      <c r="B2393" s="8"/>
      <c r="C2393" s="8"/>
      <c r="D2393" s="11"/>
      <c r="E2393" s="11"/>
      <c r="F2393" s="22"/>
      <c r="G2393" s="22"/>
      <c r="H2393" s="53"/>
      <c r="I2393" s="7"/>
      <c r="J2393" s="7"/>
    </row>
    <row r="2394" spans="1:10" s="190" customFormat="1" x14ac:dyDescent="0.25">
      <c r="A2394" s="6"/>
      <c r="B2394" s="8"/>
      <c r="C2394" s="8"/>
      <c r="D2394" s="11"/>
      <c r="E2394" s="11"/>
      <c r="F2394" s="22"/>
      <c r="G2394" s="22"/>
      <c r="H2394" s="53"/>
      <c r="I2394" s="7"/>
      <c r="J2394" s="7"/>
    </row>
    <row r="2395" spans="1:10" s="190" customFormat="1" x14ac:dyDescent="0.25">
      <c r="A2395" s="6"/>
      <c r="B2395" s="8"/>
      <c r="C2395" s="8"/>
      <c r="D2395" s="11"/>
      <c r="E2395" s="11"/>
      <c r="F2395" s="22"/>
      <c r="G2395" s="22"/>
      <c r="H2395" s="53"/>
      <c r="I2395" s="7"/>
      <c r="J2395" s="7"/>
    </row>
    <row r="2396" spans="1:10" s="190" customFormat="1" x14ac:dyDescent="0.25">
      <c r="A2396" s="6"/>
      <c r="B2396" s="8"/>
      <c r="C2396" s="8"/>
      <c r="D2396" s="11"/>
      <c r="E2396" s="11"/>
      <c r="F2396" s="22"/>
      <c r="G2396" s="22"/>
      <c r="H2396" s="53"/>
      <c r="I2396" s="7"/>
      <c r="J2396" s="7"/>
    </row>
    <row r="2397" spans="1:10" s="190" customFormat="1" x14ac:dyDescent="0.25">
      <c r="A2397" s="6"/>
      <c r="B2397" s="8"/>
      <c r="C2397" s="8"/>
      <c r="D2397" s="11"/>
      <c r="E2397" s="11"/>
      <c r="F2397" s="22"/>
      <c r="G2397" s="22"/>
      <c r="H2397" s="53"/>
      <c r="I2397" s="7"/>
      <c r="J2397" s="7"/>
    </row>
    <row r="2398" spans="1:10" s="190" customFormat="1" x14ac:dyDescent="0.25">
      <c r="A2398" s="6"/>
      <c r="B2398" s="8"/>
      <c r="C2398" s="8"/>
      <c r="D2398" s="11"/>
      <c r="E2398" s="11"/>
      <c r="F2398" s="22"/>
      <c r="G2398" s="22"/>
      <c r="H2398" s="53"/>
      <c r="I2398" s="7"/>
      <c r="J2398" s="7"/>
    </row>
    <row r="2399" spans="1:10" s="190" customFormat="1" x14ac:dyDescent="0.25">
      <c r="A2399" s="6"/>
      <c r="B2399" s="8"/>
      <c r="C2399" s="8"/>
      <c r="D2399" s="11"/>
      <c r="E2399" s="11"/>
      <c r="F2399" s="22"/>
      <c r="G2399" s="22"/>
      <c r="H2399" s="53"/>
      <c r="I2399" s="7"/>
      <c r="J2399" s="7"/>
    </row>
    <row r="2400" spans="1:10" s="190" customFormat="1" x14ac:dyDescent="0.25">
      <c r="A2400" s="6"/>
      <c r="B2400" s="8"/>
      <c r="C2400" s="8"/>
      <c r="D2400" s="11"/>
      <c r="E2400" s="11"/>
      <c r="F2400" s="22"/>
      <c r="G2400" s="22"/>
      <c r="H2400" s="53"/>
      <c r="I2400" s="7"/>
      <c r="J2400" s="7"/>
    </row>
    <row r="2401" spans="1:10" s="190" customFormat="1" x14ac:dyDescent="0.25">
      <c r="A2401" s="6"/>
      <c r="B2401" s="8"/>
      <c r="C2401" s="8"/>
      <c r="D2401" s="11"/>
      <c r="E2401" s="11"/>
      <c r="F2401" s="22"/>
      <c r="G2401" s="22"/>
      <c r="H2401" s="53"/>
      <c r="I2401" s="7"/>
      <c r="J2401" s="7"/>
    </row>
    <row r="2402" spans="1:10" s="190" customFormat="1" x14ac:dyDescent="0.25">
      <c r="A2402" s="6"/>
      <c r="B2402" s="8"/>
      <c r="C2402" s="8"/>
      <c r="D2402" s="11"/>
      <c r="E2402" s="11"/>
      <c r="F2402" s="22"/>
      <c r="G2402" s="22"/>
      <c r="H2402" s="53"/>
      <c r="I2402" s="7"/>
      <c r="J2402" s="7"/>
    </row>
    <row r="2403" spans="1:10" s="190" customFormat="1" x14ac:dyDescent="0.25">
      <c r="A2403" s="6"/>
      <c r="B2403" s="8"/>
      <c r="C2403" s="8"/>
      <c r="D2403" s="11"/>
      <c r="E2403" s="11"/>
      <c r="F2403" s="22"/>
      <c r="G2403" s="22"/>
      <c r="H2403" s="53"/>
      <c r="I2403" s="7"/>
      <c r="J2403" s="7"/>
    </row>
    <row r="2404" spans="1:10" s="190" customFormat="1" x14ac:dyDescent="0.25">
      <c r="A2404" s="6"/>
      <c r="B2404" s="8"/>
      <c r="C2404" s="8"/>
      <c r="D2404" s="11"/>
      <c r="E2404" s="11"/>
      <c r="F2404" s="22"/>
      <c r="G2404" s="22"/>
      <c r="H2404" s="53"/>
      <c r="I2404" s="7"/>
      <c r="J2404" s="7"/>
    </row>
    <row r="2405" spans="1:10" s="190" customFormat="1" x14ac:dyDescent="0.25">
      <c r="A2405" s="6"/>
      <c r="B2405" s="8"/>
      <c r="C2405" s="8"/>
      <c r="D2405" s="11"/>
      <c r="E2405" s="11"/>
      <c r="F2405" s="22"/>
      <c r="G2405" s="22"/>
      <c r="H2405" s="53"/>
      <c r="I2405" s="7"/>
      <c r="J2405" s="7"/>
    </row>
    <row r="2406" spans="1:10" s="190" customFormat="1" x14ac:dyDescent="0.25">
      <c r="A2406" s="6"/>
      <c r="B2406" s="8"/>
      <c r="C2406" s="8"/>
      <c r="D2406" s="11"/>
      <c r="E2406" s="11"/>
      <c r="F2406" s="22"/>
      <c r="G2406" s="22"/>
      <c r="H2406" s="53"/>
      <c r="I2406" s="7"/>
      <c r="J2406" s="7"/>
    </row>
    <row r="2407" spans="1:10" s="190" customFormat="1" x14ac:dyDescent="0.25">
      <c r="A2407" s="6"/>
      <c r="B2407" s="8"/>
      <c r="C2407" s="8"/>
      <c r="D2407" s="11"/>
      <c r="E2407" s="11"/>
      <c r="F2407" s="22"/>
      <c r="G2407" s="22"/>
      <c r="H2407" s="53"/>
      <c r="I2407" s="7"/>
      <c r="J2407" s="7"/>
    </row>
    <row r="2408" spans="1:10" s="190" customFormat="1" x14ac:dyDescent="0.25">
      <c r="A2408" s="6"/>
      <c r="B2408" s="8"/>
      <c r="C2408" s="8"/>
      <c r="D2408" s="11"/>
      <c r="E2408" s="11"/>
      <c r="F2408" s="22"/>
      <c r="G2408" s="22"/>
      <c r="H2408" s="53"/>
      <c r="I2408" s="7"/>
      <c r="J2408" s="7"/>
    </row>
    <row r="2409" spans="1:10" s="190" customFormat="1" x14ac:dyDescent="0.25">
      <c r="A2409" s="6"/>
      <c r="B2409" s="8"/>
      <c r="C2409" s="8"/>
      <c r="D2409" s="11"/>
      <c r="E2409" s="11"/>
      <c r="F2409" s="22"/>
      <c r="G2409" s="22"/>
      <c r="H2409" s="53"/>
      <c r="I2409" s="7"/>
      <c r="J2409" s="7"/>
    </row>
    <row r="2410" spans="1:10" s="190" customFormat="1" x14ac:dyDescent="0.25">
      <c r="A2410" s="6"/>
      <c r="B2410" s="8"/>
      <c r="C2410" s="8"/>
      <c r="D2410" s="11"/>
      <c r="E2410" s="11"/>
      <c r="F2410" s="22"/>
      <c r="G2410" s="22"/>
      <c r="H2410" s="53"/>
      <c r="I2410" s="7"/>
      <c r="J2410" s="7"/>
    </row>
    <row r="2411" spans="1:10" s="190" customFormat="1" x14ac:dyDescent="0.25">
      <c r="A2411" s="6"/>
      <c r="B2411" s="8"/>
      <c r="C2411" s="8"/>
      <c r="D2411" s="11"/>
      <c r="E2411" s="11"/>
      <c r="F2411" s="22"/>
      <c r="G2411" s="22"/>
      <c r="H2411" s="53"/>
      <c r="I2411" s="7"/>
      <c r="J2411" s="7"/>
    </row>
    <row r="2412" spans="1:10" s="190" customFormat="1" x14ac:dyDescent="0.25">
      <c r="A2412" s="6"/>
      <c r="B2412" s="8"/>
      <c r="C2412" s="8"/>
      <c r="D2412" s="11"/>
      <c r="E2412" s="11"/>
      <c r="F2412" s="22"/>
      <c r="G2412" s="22"/>
      <c r="H2412" s="53"/>
      <c r="I2412" s="7"/>
      <c r="J2412" s="7"/>
    </row>
    <row r="2413" spans="1:10" s="190" customFormat="1" x14ac:dyDescent="0.25">
      <c r="A2413" s="6"/>
      <c r="B2413" s="8"/>
      <c r="C2413" s="8"/>
      <c r="D2413" s="11"/>
      <c r="E2413" s="11"/>
      <c r="F2413" s="22"/>
      <c r="G2413" s="22"/>
      <c r="H2413" s="53"/>
      <c r="I2413" s="7"/>
      <c r="J2413" s="7"/>
    </row>
    <row r="2414" spans="1:10" s="190" customFormat="1" x14ac:dyDescent="0.25">
      <c r="A2414" s="6"/>
      <c r="B2414" s="8"/>
      <c r="C2414" s="8"/>
      <c r="D2414" s="11"/>
      <c r="E2414" s="11"/>
      <c r="F2414" s="22"/>
      <c r="G2414" s="22"/>
      <c r="H2414" s="53"/>
      <c r="I2414" s="7"/>
      <c r="J2414" s="7"/>
    </row>
    <row r="2415" spans="1:10" s="190" customFormat="1" x14ac:dyDescent="0.25">
      <c r="A2415" s="6"/>
      <c r="B2415" s="8"/>
      <c r="C2415" s="8"/>
      <c r="D2415" s="11"/>
      <c r="E2415" s="11"/>
      <c r="F2415" s="22"/>
      <c r="G2415" s="22"/>
      <c r="H2415" s="53"/>
      <c r="I2415" s="7"/>
      <c r="J2415" s="7"/>
    </row>
    <row r="2416" spans="1:10" s="190" customFormat="1" x14ac:dyDescent="0.25">
      <c r="A2416" s="6"/>
      <c r="B2416" s="8"/>
      <c r="C2416" s="8"/>
      <c r="D2416" s="11"/>
      <c r="E2416" s="11"/>
      <c r="F2416" s="22"/>
      <c r="G2416" s="22"/>
      <c r="H2416" s="53"/>
      <c r="I2416" s="7"/>
      <c r="J2416" s="7"/>
    </row>
    <row r="2417" spans="1:10" s="190" customFormat="1" x14ac:dyDescent="0.25">
      <c r="A2417" s="6"/>
      <c r="B2417" s="8"/>
      <c r="C2417" s="8"/>
      <c r="D2417" s="11"/>
      <c r="E2417" s="11"/>
      <c r="F2417" s="22"/>
      <c r="G2417" s="22"/>
      <c r="H2417" s="53"/>
      <c r="I2417" s="7"/>
      <c r="J2417" s="7"/>
    </row>
    <row r="2418" spans="1:10" s="190" customFormat="1" x14ac:dyDescent="0.25">
      <c r="A2418" s="6"/>
      <c r="B2418" s="8"/>
      <c r="C2418" s="8"/>
      <c r="D2418" s="11"/>
      <c r="E2418" s="11"/>
      <c r="F2418" s="22"/>
      <c r="G2418" s="22"/>
      <c r="H2418" s="53"/>
      <c r="I2418" s="7"/>
      <c r="J2418" s="7"/>
    </row>
    <row r="2419" spans="1:10" s="190" customFormat="1" x14ac:dyDescent="0.25">
      <c r="A2419" s="6"/>
      <c r="B2419" s="8"/>
      <c r="C2419" s="8"/>
      <c r="D2419" s="11"/>
      <c r="E2419" s="11"/>
      <c r="F2419" s="22"/>
      <c r="G2419" s="22"/>
      <c r="H2419" s="53"/>
      <c r="I2419" s="7"/>
      <c r="J2419" s="7"/>
    </row>
    <row r="2420" spans="1:10" s="190" customFormat="1" x14ac:dyDescent="0.25">
      <c r="A2420" s="6"/>
      <c r="B2420" s="8"/>
      <c r="C2420" s="8"/>
      <c r="D2420" s="11"/>
      <c r="E2420" s="11"/>
      <c r="F2420" s="22"/>
      <c r="G2420" s="22"/>
      <c r="H2420" s="53"/>
      <c r="I2420" s="7"/>
      <c r="J2420" s="7"/>
    </row>
    <row r="2421" spans="1:10" s="190" customFormat="1" x14ac:dyDescent="0.25">
      <c r="A2421" s="6"/>
      <c r="B2421" s="8"/>
      <c r="C2421" s="8"/>
      <c r="D2421" s="11"/>
      <c r="E2421" s="11"/>
      <c r="F2421" s="22"/>
      <c r="G2421" s="22"/>
      <c r="H2421" s="53"/>
      <c r="I2421" s="7"/>
      <c r="J2421" s="7"/>
    </row>
    <row r="2422" spans="1:10" s="190" customFormat="1" x14ac:dyDescent="0.25">
      <c r="A2422" s="6"/>
      <c r="B2422" s="8"/>
      <c r="C2422" s="8"/>
      <c r="D2422" s="11"/>
      <c r="E2422" s="11"/>
      <c r="F2422" s="22"/>
      <c r="G2422" s="22"/>
      <c r="H2422" s="53"/>
      <c r="I2422" s="7"/>
      <c r="J2422" s="7"/>
    </row>
    <row r="2423" spans="1:10" s="190" customFormat="1" x14ac:dyDescent="0.25">
      <c r="A2423" s="6"/>
      <c r="B2423" s="8"/>
      <c r="C2423" s="8"/>
      <c r="D2423" s="11"/>
      <c r="E2423" s="11"/>
      <c r="F2423" s="22"/>
      <c r="G2423" s="22"/>
      <c r="H2423" s="53"/>
      <c r="I2423" s="7"/>
      <c r="J2423" s="7"/>
    </row>
    <row r="2424" spans="1:10" s="190" customFormat="1" x14ac:dyDescent="0.25">
      <c r="A2424" s="6"/>
      <c r="B2424" s="8"/>
      <c r="C2424" s="8"/>
      <c r="D2424" s="11"/>
      <c r="E2424" s="11"/>
      <c r="F2424" s="22"/>
      <c r="G2424" s="22"/>
      <c r="H2424" s="53"/>
      <c r="I2424" s="7"/>
      <c r="J2424" s="7"/>
    </row>
    <row r="2425" spans="1:10" s="190" customFormat="1" x14ac:dyDescent="0.25">
      <c r="A2425" s="6"/>
      <c r="B2425" s="8"/>
      <c r="C2425" s="8"/>
      <c r="D2425" s="11"/>
      <c r="E2425" s="11"/>
      <c r="F2425" s="22"/>
      <c r="G2425" s="22"/>
      <c r="H2425" s="53"/>
      <c r="I2425" s="7"/>
      <c r="J2425" s="7"/>
    </row>
    <row r="2426" spans="1:10" s="190" customFormat="1" x14ac:dyDescent="0.25">
      <c r="A2426" s="6"/>
      <c r="B2426" s="8"/>
      <c r="C2426" s="8"/>
      <c r="D2426" s="11"/>
      <c r="E2426" s="11"/>
      <c r="F2426" s="22"/>
      <c r="G2426" s="22"/>
      <c r="H2426" s="53"/>
      <c r="I2426" s="7"/>
      <c r="J2426" s="7"/>
    </row>
    <row r="2427" spans="1:10" s="190" customFormat="1" x14ac:dyDescent="0.25">
      <c r="A2427" s="6"/>
      <c r="B2427" s="8"/>
      <c r="C2427" s="8"/>
      <c r="D2427" s="11"/>
      <c r="E2427" s="11"/>
      <c r="F2427" s="22"/>
      <c r="G2427" s="22"/>
      <c r="H2427" s="53"/>
      <c r="I2427" s="7"/>
      <c r="J2427" s="7"/>
    </row>
    <row r="2428" spans="1:10" s="190" customFormat="1" x14ac:dyDescent="0.25">
      <c r="A2428" s="6"/>
      <c r="B2428" s="8"/>
      <c r="C2428" s="8"/>
      <c r="D2428" s="11"/>
      <c r="E2428" s="11"/>
      <c r="F2428" s="22"/>
      <c r="G2428" s="22"/>
      <c r="H2428" s="53"/>
      <c r="I2428" s="7"/>
      <c r="J2428" s="7"/>
    </row>
    <row r="2429" spans="1:10" s="190" customFormat="1" x14ac:dyDescent="0.25">
      <c r="A2429" s="6"/>
      <c r="B2429" s="8"/>
      <c r="C2429" s="8"/>
      <c r="D2429" s="11"/>
      <c r="E2429" s="11"/>
      <c r="F2429" s="22"/>
      <c r="G2429" s="22"/>
      <c r="H2429" s="53"/>
      <c r="I2429" s="7"/>
      <c r="J2429" s="7"/>
    </row>
    <row r="2430" spans="1:10" s="190" customFormat="1" x14ac:dyDescent="0.25">
      <c r="A2430" s="6"/>
      <c r="B2430" s="8"/>
      <c r="C2430" s="8"/>
      <c r="D2430" s="11"/>
      <c r="E2430" s="11"/>
      <c r="F2430" s="22"/>
      <c r="G2430" s="22"/>
      <c r="H2430" s="53"/>
      <c r="I2430" s="7"/>
      <c r="J2430" s="7"/>
    </row>
    <row r="2431" spans="1:10" s="190" customFormat="1" x14ac:dyDescent="0.25">
      <c r="A2431" s="6"/>
      <c r="B2431" s="8"/>
      <c r="C2431" s="8"/>
      <c r="D2431" s="11"/>
      <c r="E2431" s="11"/>
      <c r="F2431" s="22"/>
      <c r="G2431" s="22"/>
      <c r="H2431" s="53"/>
      <c r="I2431" s="7"/>
      <c r="J2431" s="7"/>
    </row>
    <row r="2432" spans="1:10" s="190" customFormat="1" x14ac:dyDescent="0.25">
      <c r="A2432" s="6"/>
      <c r="B2432" s="8"/>
      <c r="C2432" s="8"/>
      <c r="D2432" s="11"/>
      <c r="E2432" s="11"/>
      <c r="F2432" s="22"/>
      <c r="G2432" s="22"/>
      <c r="H2432" s="53"/>
      <c r="I2432" s="7"/>
      <c r="J2432" s="7"/>
    </row>
    <row r="2433" spans="1:10" s="190" customFormat="1" x14ac:dyDescent="0.25">
      <c r="A2433" s="6"/>
      <c r="B2433" s="8"/>
      <c r="C2433" s="8"/>
      <c r="D2433" s="11"/>
      <c r="E2433" s="11"/>
      <c r="F2433" s="22"/>
      <c r="G2433" s="22"/>
      <c r="H2433" s="53"/>
      <c r="I2433" s="7"/>
      <c r="J2433" s="7"/>
    </row>
    <row r="2434" spans="1:10" s="190" customFormat="1" x14ac:dyDescent="0.25">
      <c r="A2434" s="6"/>
      <c r="B2434" s="8"/>
      <c r="C2434" s="8"/>
      <c r="D2434" s="11"/>
      <c r="E2434" s="11"/>
      <c r="F2434" s="22"/>
      <c r="G2434" s="22"/>
      <c r="H2434" s="53"/>
      <c r="I2434" s="7"/>
      <c r="J2434" s="7"/>
    </row>
    <row r="2435" spans="1:10" s="190" customFormat="1" x14ac:dyDescent="0.25">
      <c r="A2435" s="6"/>
      <c r="B2435" s="8"/>
      <c r="C2435" s="8"/>
      <c r="D2435" s="11"/>
      <c r="E2435" s="11"/>
      <c r="F2435" s="22"/>
      <c r="G2435" s="22"/>
      <c r="H2435" s="53"/>
      <c r="I2435" s="7"/>
      <c r="J2435" s="7"/>
    </row>
    <row r="2436" spans="1:10" s="190" customFormat="1" x14ac:dyDescent="0.25">
      <c r="A2436" s="6"/>
      <c r="B2436" s="8"/>
      <c r="C2436" s="8"/>
      <c r="D2436" s="11"/>
      <c r="E2436" s="11"/>
      <c r="F2436" s="22"/>
      <c r="G2436" s="22"/>
      <c r="H2436" s="53"/>
      <c r="I2436" s="7"/>
      <c r="J2436" s="7"/>
    </row>
    <row r="2437" spans="1:10" s="190" customFormat="1" x14ac:dyDescent="0.25">
      <c r="A2437" s="6"/>
      <c r="B2437" s="8"/>
      <c r="C2437" s="8"/>
      <c r="D2437" s="11"/>
      <c r="E2437" s="11"/>
      <c r="F2437" s="22"/>
      <c r="G2437" s="22"/>
      <c r="H2437" s="53"/>
      <c r="I2437" s="7"/>
      <c r="J2437" s="7"/>
    </row>
    <row r="2438" spans="1:10" s="190" customFormat="1" x14ac:dyDescent="0.25">
      <c r="A2438" s="6"/>
      <c r="B2438" s="8"/>
      <c r="C2438" s="8"/>
      <c r="D2438" s="11"/>
      <c r="E2438" s="11"/>
      <c r="F2438" s="22"/>
      <c r="G2438" s="22"/>
      <c r="H2438" s="53"/>
      <c r="I2438" s="7"/>
      <c r="J2438" s="7"/>
    </row>
    <row r="2439" spans="1:10" s="190" customFormat="1" x14ac:dyDescent="0.25">
      <c r="A2439" s="6"/>
      <c r="B2439" s="8"/>
      <c r="C2439" s="8"/>
      <c r="D2439" s="11"/>
      <c r="E2439" s="11"/>
      <c r="F2439" s="22"/>
      <c r="G2439" s="22"/>
      <c r="H2439" s="53"/>
      <c r="I2439" s="7"/>
      <c r="J2439" s="7"/>
    </row>
    <row r="2440" spans="1:10" s="190" customFormat="1" x14ac:dyDescent="0.25">
      <c r="A2440" s="6"/>
      <c r="B2440" s="8"/>
      <c r="C2440" s="8"/>
      <c r="D2440" s="11"/>
      <c r="E2440" s="11"/>
      <c r="F2440" s="22"/>
      <c r="G2440" s="22"/>
      <c r="H2440" s="53"/>
      <c r="I2440" s="7"/>
      <c r="J2440" s="7"/>
    </row>
    <row r="2441" spans="1:10" s="190" customFormat="1" x14ac:dyDescent="0.25">
      <c r="A2441" s="6"/>
      <c r="B2441" s="8"/>
      <c r="C2441" s="8"/>
      <c r="D2441" s="11"/>
      <c r="E2441" s="11"/>
      <c r="F2441" s="22"/>
      <c r="G2441" s="22"/>
      <c r="H2441" s="53"/>
      <c r="I2441" s="7"/>
      <c r="J2441" s="7"/>
    </row>
    <row r="2442" spans="1:10" s="190" customFormat="1" x14ac:dyDescent="0.25">
      <c r="A2442" s="6"/>
      <c r="B2442" s="8"/>
      <c r="C2442" s="8"/>
      <c r="D2442" s="11"/>
      <c r="E2442" s="11"/>
      <c r="F2442" s="22"/>
      <c r="G2442" s="22"/>
      <c r="H2442" s="53"/>
      <c r="I2442" s="7"/>
      <c r="J2442" s="7"/>
    </row>
    <row r="2443" spans="1:10" s="190" customFormat="1" x14ac:dyDescent="0.25">
      <c r="A2443" s="6"/>
      <c r="B2443" s="8"/>
      <c r="C2443" s="8"/>
      <c r="D2443" s="11"/>
      <c r="E2443" s="11"/>
      <c r="F2443" s="22"/>
      <c r="G2443" s="22"/>
      <c r="H2443" s="53"/>
      <c r="I2443" s="7"/>
      <c r="J2443" s="7"/>
    </row>
    <row r="2444" spans="1:10" s="190" customFormat="1" x14ac:dyDescent="0.25">
      <c r="A2444" s="6"/>
      <c r="B2444" s="8"/>
      <c r="C2444" s="8"/>
      <c r="D2444" s="11"/>
      <c r="E2444" s="11"/>
      <c r="F2444" s="22"/>
      <c r="G2444" s="22"/>
      <c r="H2444" s="53"/>
      <c r="I2444" s="7"/>
      <c r="J2444" s="7"/>
    </row>
    <row r="2445" spans="1:10" s="190" customFormat="1" x14ac:dyDescent="0.25">
      <c r="A2445" s="6"/>
      <c r="B2445" s="8"/>
      <c r="C2445" s="8"/>
      <c r="D2445" s="11"/>
      <c r="E2445" s="11"/>
      <c r="F2445" s="22"/>
      <c r="G2445" s="22"/>
      <c r="H2445" s="53"/>
      <c r="I2445" s="7"/>
      <c r="J2445" s="7"/>
    </row>
    <row r="2446" spans="1:10" s="190" customFormat="1" x14ac:dyDescent="0.25">
      <c r="A2446" s="6"/>
      <c r="B2446" s="8"/>
      <c r="C2446" s="8"/>
      <c r="D2446" s="11"/>
      <c r="E2446" s="11"/>
      <c r="F2446" s="22"/>
      <c r="G2446" s="22"/>
      <c r="H2446" s="53"/>
      <c r="I2446" s="7"/>
      <c r="J2446" s="7"/>
    </row>
    <row r="2447" spans="1:10" s="190" customFormat="1" x14ac:dyDescent="0.25">
      <c r="A2447" s="6"/>
      <c r="B2447" s="8"/>
      <c r="C2447" s="8"/>
      <c r="D2447" s="11"/>
      <c r="E2447" s="11"/>
      <c r="F2447" s="22"/>
      <c r="G2447" s="22"/>
      <c r="H2447" s="53"/>
      <c r="I2447" s="7"/>
      <c r="J2447" s="7"/>
    </row>
    <row r="2448" spans="1:10" s="190" customFormat="1" x14ac:dyDescent="0.25">
      <c r="A2448" s="6"/>
      <c r="B2448" s="8"/>
      <c r="C2448" s="8"/>
      <c r="D2448" s="11"/>
      <c r="E2448" s="11"/>
      <c r="F2448" s="22"/>
      <c r="G2448" s="22"/>
      <c r="H2448" s="53"/>
      <c r="I2448" s="7"/>
      <c r="J2448" s="7"/>
    </row>
    <row r="2449" spans="1:10" s="190" customFormat="1" x14ac:dyDescent="0.25">
      <c r="A2449" s="6"/>
      <c r="B2449" s="8"/>
      <c r="C2449" s="8"/>
      <c r="D2449" s="11"/>
      <c r="E2449" s="11"/>
      <c r="F2449" s="22"/>
      <c r="G2449" s="22"/>
      <c r="H2449" s="53"/>
      <c r="I2449" s="7"/>
      <c r="J2449" s="7"/>
    </row>
    <row r="2450" spans="1:10" s="190" customFormat="1" x14ac:dyDescent="0.25">
      <c r="A2450" s="6"/>
      <c r="B2450" s="8"/>
      <c r="C2450" s="8"/>
      <c r="D2450" s="11"/>
      <c r="E2450" s="11"/>
      <c r="F2450" s="22"/>
      <c r="G2450" s="22"/>
      <c r="H2450" s="53"/>
      <c r="I2450" s="7"/>
      <c r="J2450" s="7"/>
    </row>
    <row r="2451" spans="1:10" s="190" customFormat="1" x14ac:dyDescent="0.25">
      <c r="A2451" s="6"/>
      <c r="B2451" s="8"/>
      <c r="C2451" s="8"/>
      <c r="D2451" s="11"/>
      <c r="E2451" s="11"/>
      <c r="F2451" s="22"/>
      <c r="G2451" s="22"/>
      <c r="H2451" s="53"/>
      <c r="I2451" s="7"/>
      <c r="J2451" s="7"/>
    </row>
    <row r="2452" spans="1:10" s="190" customFormat="1" x14ac:dyDescent="0.25">
      <c r="A2452" s="6"/>
      <c r="B2452" s="8"/>
      <c r="C2452" s="8"/>
      <c r="D2452" s="11"/>
      <c r="E2452" s="11"/>
      <c r="F2452" s="22"/>
      <c r="G2452" s="22"/>
      <c r="H2452" s="53"/>
      <c r="I2452" s="7"/>
      <c r="J2452" s="7"/>
    </row>
    <row r="2453" spans="1:10" s="190" customFormat="1" x14ac:dyDescent="0.25">
      <c r="A2453" s="6"/>
      <c r="B2453" s="8"/>
      <c r="C2453" s="8"/>
      <c r="D2453" s="11"/>
      <c r="E2453" s="11"/>
      <c r="F2453" s="22"/>
      <c r="G2453" s="22"/>
      <c r="H2453" s="53"/>
      <c r="I2453" s="7"/>
      <c r="J2453" s="7"/>
    </row>
    <row r="2454" spans="1:10" s="190" customFormat="1" x14ac:dyDescent="0.25">
      <c r="A2454" s="6"/>
      <c r="B2454" s="8"/>
      <c r="C2454" s="8"/>
      <c r="D2454" s="11"/>
      <c r="E2454" s="11"/>
      <c r="F2454" s="22"/>
      <c r="G2454" s="22"/>
      <c r="H2454" s="53"/>
      <c r="I2454" s="7"/>
      <c r="J2454" s="7"/>
    </row>
    <row r="2455" spans="1:10" s="190" customFormat="1" x14ac:dyDescent="0.25">
      <c r="A2455" s="6"/>
      <c r="B2455" s="8"/>
      <c r="C2455" s="8"/>
      <c r="D2455" s="11"/>
      <c r="E2455" s="11"/>
      <c r="F2455" s="22"/>
      <c r="G2455" s="22"/>
      <c r="H2455" s="53"/>
      <c r="I2455" s="7"/>
      <c r="J2455" s="7"/>
    </row>
    <row r="2456" spans="1:10" s="190" customFormat="1" x14ac:dyDescent="0.25">
      <c r="A2456" s="6"/>
      <c r="B2456" s="8"/>
      <c r="C2456" s="8"/>
      <c r="D2456" s="11"/>
      <c r="E2456" s="11"/>
      <c r="F2456" s="22"/>
      <c r="G2456" s="22"/>
      <c r="H2456" s="53"/>
      <c r="I2456" s="7"/>
      <c r="J2456" s="7"/>
    </row>
    <row r="2457" spans="1:10" s="190" customFormat="1" x14ac:dyDescent="0.25">
      <c r="A2457" s="6"/>
      <c r="B2457" s="8"/>
      <c r="C2457" s="8"/>
      <c r="D2457" s="11"/>
      <c r="E2457" s="11"/>
      <c r="F2457" s="22"/>
      <c r="G2457" s="22"/>
      <c r="H2457" s="53"/>
      <c r="I2457" s="7"/>
      <c r="J2457" s="7"/>
    </row>
    <row r="2458" spans="1:10" s="190" customFormat="1" x14ac:dyDescent="0.25">
      <c r="A2458" s="6"/>
      <c r="B2458" s="8"/>
      <c r="C2458" s="8"/>
      <c r="D2458" s="11"/>
      <c r="E2458" s="11"/>
      <c r="F2458" s="22"/>
      <c r="G2458" s="22"/>
      <c r="H2458" s="53"/>
      <c r="I2458" s="7"/>
      <c r="J2458" s="7"/>
    </row>
    <row r="2459" spans="1:10" s="190" customFormat="1" x14ac:dyDescent="0.25">
      <c r="A2459" s="6"/>
      <c r="B2459" s="8"/>
      <c r="C2459" s="8"/>
      <c r="D2459" s="11"/>
      <c r="E2459" s="11"/>
      <c r="F2459" s="22"/>
      <c r="G2459" s="22"/>
      <c r="H2459" s="53"/>
      <c r="I2459" s="7"/>
      <c r="J2459" s="7"/>
    </row>
    <row r="2460" spans="1:10" s="190" customFormat="1" x14ac:dyDescent="0.25">
      <c r="A2460" s="6"/>
      <c r="B2460" s="8"/>
      <c r="C2460" s="8"/>
      <c r="D2460" s="11"/>
      <c r="E2460" s="11"/>
      <c r="F2460" s="22"/>
      <c r="G2460" s="22"/>
      <c r="H2460" s="53"/>
      <c r="I2460" s="7"/>
      <c r="J2460" s="7"/>
    </row>
    <row r="2461" spans="1:10" s="190" customFormat="1" x14ac:dyDescent="0.25">
      <c r="A2461" s="6"/>
      <c r="B2461" s="8"/>
      <c r="C2461" s="8"/>
      <c r="D2461" s="11"/>
      <c r="E2461" s="11"/>
      <c r="F2461" s="22"/>
      <c r="G2461" s="22"/>
      <c r="H2461" s="53"/>
      <c r="I2461" s="7"/>
      <c r="J2461" s="7"/>
    </row>
    <row r="2462" spans="1:10" s="190" customFormat="1" x14ac:dyDescent="0.25">
      <c r="A2462" s="6"/>
      <c r="B2462" s="8"/>
      <c r="C2462" s="8"/>
      <c r="D2462" s="11"/>
      <c r="E2462" s="11"/>
      <c r="F2462" s="22"/>
      <c r="G2462" s="22"/>
      <c r="H2462" s="53"/>
      <c r="I2462" s="7"/>
      <c r="J2462" s="7"/>
    </row>
    <row r="2463" spans="1:10" s="190" customFormat="1" x14ac:dyDescent="0.25">
      <c r="A2463" s="6"/>
      <c r="B2463" s="8"/>
      <c r="C2463" s="8"/>
      <c r="D2463" s="11"/>
      <c r="E2463" s="11"/>
      <c r="F2463" s="22"/>
      <c r="G2463" s="22"/>
      <c r="H2463" s="53"/>
      <c r="I2463" s="7"/>
      <c r="J2463" s="7"/>
    </row>
    <row r="2464" spans="1:10" s="190" customFormat="1" x14ac:dyDescent="0.25">
      <c r="A2464" s="6"/>
      <c r="B2464" s="8"/>
      <c r="C2464" s="8"/>
      <c r="D2464" s="11"/>
      <c r="E2464" s="11"/>
      <c r="F2464" s="22"/>
      <c r="G2464" s="22"/>
      <c r="H2464" s="53"/>
      <c r="I2464" s="7"/>
      <c r="J2464" s="7"/>
    </row>
    <row r="2465" spans="1:10" s="190" customFormat="1" x14ac:dyDescent="0.25">
      <c r="A2465" s="6"/>
      <c r="B2465" s="8"/>
      <c r="C2465" s="8"/>
      <c r="D2465" s="11"/>
      <c r="E2465" s="11"/>
      <c r="F2465" s="22"/>
      <c r="G2465" s="22"/>
      <c r="H2465" s="53"/>
      <c r="I2465" s="7"/>
      <c r="J2465" s="7"/>
    </row>
    <row r="2466" spans="1:10" s="190" customFormat="1" x14ac:dyDescent="0.25">
      <c r="A2466" s="6"/>
      <c r="B2466" s="8"/>
      <c r="C2466" s="8"/>
      <c r="D2466" s="11"/>
      <c r="E2466" s="11"/>
      <c r="F2466" s="22"/>
      <c r="G2466" s="22"/>
      <c r="H2466" s="53"/>
      <c r="I2466" s="7"/>
      <c r="J2466" s="7"/>
    </row>
    <row r="2467" spans="1:10" s="190" customFormat="1" x14ac:dyDescent="0.25">
      <c r="A2467" s="6"/>
      <c r="B2467" s="8"/>
      <c r="C2467" s="8"/>
      <c r="D2467" s="11"/>
      <c r="E2467" s="11"/>
      <c r="F2467" s="22"/>
      <c r="G2467" s="22"/>
      <c r="H2467" s="53"/>
      <c r="I2467" s="7"/>
      <c r="J2467" s="7"/>
    </row>
    <row r="2468" spans="1:10" s="190" customFormat="1" x14ac:dyDescent="0.25">
      <c r="A2468" s="6"/>
      <c r="B2468" s="8"/>
      <c r="C2468" s="8"/>
      <c r="D2468" s="11"/>
      <c r="E2468" s="11"/>
      <c r="F2468" s="22"/>
      <c r="G2468" s="22"/>
      <c r="H2468" s="53"/>
      <c r="I2468" s="7"/>
      <c r="J2468" s="7"/>
    </row>
    <row r="2469" spans="1:10" s="190" customFormat="1" x14ac:dyDescent="0.25">
      <c r="A2469" s="6"/>
      <c r="B2469" s="8"/>
      <c r="C2469" s="8"/>
      <c r="D2469" s="11"/>
      <c r="E2469" s="11"/>
      <c r="F2469" s="22"/>
      <c r="G2469" s="22"/>
      <c r="H2469" s="53"/>
      <c r="I2469" s="7"/>
      <c r="J2469" s="7"/>
    </row>
    <row r="2470" spans="1:10" s="190" customFormat="1" x14ac:dyDescent="0.25">
      <c r="A2470" s="6"/>
      <c r="B2470" s="8"/>
      <c r="C2470" s="8"/>
      <c r="D2470" s="11"/>
      <c r="E2470" s="11"/>
      <c r="F2470" s="22"/>
      <c r="G2470" s="22"/>
      <c r="H2470" s="53"/>
      <c r="I2470" s="7"/>
      <c r="J2470" s="7"/>
    </row>
    <row r="2471" spans="1:10" s="190" customFormat="1" x14ac:dyDescent="0.25">
      <c r="A2471" s="6"/>
      <c r="B2471" s="8"/>
      <c r="C2471" s="8"/>
      <c r="D2471" s="11"/>
      <c r="E2471" s="11"/>
      <c r="F2471" s="22"/>
      <c r="G2471" s="22"/>
      <c r="H2471" s="53"/>
      <c r="I2471" s="7"/>
      <c r="J2471" s="7"/>
    </row>
    <row r="2472" spans="1:10" s="190" customFormat="1" x14ac:dyDescent="0.25">
      <c r="A2472" s="6"/>
      <c r="B2472" s="8"/>
      <c r="C2472" s="8"/>
      <c r="D2472" s="11"/>
      <c r="E2472" s="11"/>
      <c r="F2472" s="22"/>
      <c r="G2472" s="22"/>
      <c r="H2472" s="53"/>
      <c r="I2472" s="7"/>
      <c r="J2472" s="7"/>
    </row>
    <row r="2473" spans="1:10" s="190" customFormat="1" x14ac:dyDescent="0.25">
      <c r="A2473" s="6"/>
      <c r="B2473" s="8"/>
      <c r="C2473" s="8"/>
      <c r="D2473" s="11"/>
      <c r="E2473" s="11"/>
      <c r="F2473" s="22"/>
      <c r="G2473" s="22"/>
      <c r="H2473" s="53"/>
      <c r="I2473" s="7"/>
      <c r="J2473" s="7"/>
    </row>
    <row r="2474" spans="1:10" s="190" customFormat="1" x14ac:dyDescent="0.25">
      <c r="A2474" s="6"/>
      <c r="B2474" s="8"/>
      <c r="C2474" s="8"/>
      <c r="D2474" s="11"/>
      <c r="E2474" s="11"/>
      <c r="F2474" s="22"/>
      <c r="G2474" s="22"/>
      <c r="H2474" s="53"/>
      <c r="I2474" s="7"/>
      <c r="J2474" s="7"/>
    </row>
    <row r="2475" spans="1:10" s="190" customFormat="1" x14ac:dyDescent="0.25">
      <c r="A2475" s="6"/>
      <c r="B2475" s="8"/>
      <c r="C2475" s="8"/>
      <c r="D2475" s="11"/>
      <c r="E2475" s="11"/>
      <c r="F2475" s="22"/>
      <c r="G2475" s="22"/>
      <c r="H2475" s="53"/>
      <c r="I2475" s="7"/>
      <c r="J2475" s="7"/>
    </row>
    <row r="2476" spans="1:10" s="190" customFormat="1" x14ac:dyDescent="0.25">
      <c r="A2476" s="6"/>
      <c r="B2476" s="8"/>
      <c r="C2476" s="8"/>
      <c r="D2476" s="11"/>
      <c r="E2476" s="11"/>
      <c r="F2476" s="22"/>
      <c r="G2476" s="22"/>
      <c r="H2476" s="53"/>
      <c r="I2476" s="7"/>
      <c r="J2476" s="7"/>
    </row>
    <row r="2477" spans="1:10" s="190" customFormat="1" x14ac:dyDescent="0.25">
      <c r="A2477" s="6"/>
      <c r="B2477" s="8"/>
      <c r="C2477" s="8"/>
      <c r="D2477" s="11"/>
      <c r="E2477" s="11"/>
      <c r="F2477" s="22"/>
      <c r="G2477" s="22"/>
      <c r="H2477" s="53"/>
      <c r="I2477" s="7"/>
      <c r="J2477" s="7"/>
    </row>
    <row r="2478" spans="1:10" s="190" customFormat="1" x14ac:dyDescent="0.25">
      <c r="A2478" s="6"/>
      <c r="B2478" s="8"/>
      <c r="C2478" s="8"/>
      <c r="D2478" s="11"/>
      <c r="E2478" s="11"/>
      <c r="F2478" s="22"/>
      <c r="G2478" s="22"/>
      <c r="H2478" s="53"/>
      <c r="I2478" s="7"/>
      <c r="J2478" s="7"/>
    </row>
    <row r="2479" spans="1:10" s="190" customFormat="1" x14ac:dyDescent="0.25">
      <c r="A2479" s="6"/>
      <c r="B2479" s="8"/>
      <c r="C2479" s="8"/>
      <c r="D2479" s="11"/>
      <c r="E2479" s="11"/>
      <c r="F2479" s="22"/>
      <c r="G2479" s="22"/>
      <c r="H2479" s="53"/>
      <c r="I2479" s="7"/>
      <c r="J2479" s="7"/>
    </row>
    <row r="2480" spans="1:10" s="190" customFormat="1" x14ac:dyDescent="0.25">
      <c r="A2480" s="6"/>
      <c r="B2480" s="8"/>
      <c r="C2480" s="8"/>
      <c r="D2480" s="11"/>
      <c r="E2480" s="11"/>
      <c r="F2480" s="22"/>
      <c r="G2480" s="22"/>
      <c r="H2480" s="53"/>
      <c r="I2480" s="7"/>
      <c r="J2480" s="7"/>
    </row>
    <row r="2481" spans="1:10" s="190" customFormat="1" x14ac:dyDescent="0.25">
      <c r="A2481" s="6"/>
      <c r="B2481" s="8"/>
      <c r="C2481" s="8"/>
      <c r="D2481" s="11"/>
      <c r="E2481" s="11"/>
      <c r="F2481" s="22"/>
      <c r="G2481" s="22"/>
      <c r="H2481" s="53"/>
      <c r="I2481" s="7"/>
      <c r="J2481" s="7"/>
    </row>
    <row r="2482" spans="1:10" s="190" customFormat="1" x14ac:dyDescent="0.25">
      <c r="A2482" s="6"/>
      <c r="B2482" s="8"/>
      <c r="C2482" s="8"/>
      <c r="D2482" s="11"/>
      <c r="E2482" s="11"/>
      <c r="F2482" s="22"/>
      <c r="G2482" s="22"/>
      <c r="H2482" s="53"/>
      <c r="I2482" s="7"/>
      <c r="J2482" s="7"/>
    </row>
    <row r="2483" spans="1:10" s="190" customFormat="1" x14ac:dyDescent="0.25">
      <c r="A2483" s="6"/>
      <c r="B2483" s="8"/>
      <c r="C2483" s="8"/>
      <c r="D2483" s="11"/>
      <c r="E2483" s="11"/>
      <c r="F2483" s="22"/>
      <c r="G2483" s="22"/>
      <c r="H2483" s="53"/>
      <c r="I2483" s="7"/>
      <c r="J2483" s="7"/>
    </row>
    <row r="2484" spans="1:10" s="190" customFormat="1" x14ac:dyDescent="0.25">
      <c r="A2484" s="6"/>
      <c r="B2484" s="8"/>
      <c r="C2484" s="8"/>
      <c r="D2484" s="11"/>
      <c r="E2484" s="11"/>
      <c r="F2484" s="22"/>
      <c r="G2484" s="22"/>
      <c r="H2484" s="53"/>
      <c r="I2484" s="7"/>
      <c r="J2484" s="7"/>
    </row>
    <row r="2485" spans="1:10" s="190" customFormat="1" x14ac:dyDescent="0.25">
      <c r="A2485" s="6"/>
      <c r="B2485" s="8"/>
      <c r="C2485" s="8"/>
      <c r="D2485" s="11"/>
      <c r="E2485" s="11"/>
      <c r="F2485" s="22"/>
      <c r="G2485" s="22"/>
      <c r="H2485" s="53"/>
      <c r="I2485" s="7"/>
      <c r="J2485" s="7"/>
    </row>
    <row r="2486" spans="1:10" s="190" customFormat="1" x14ac:dyDescent="0.25">
      <c r="A2486" s="6"/>
      <c r="B2486" s="8"/>
      <c r="C2486" s="8"/>
      <c r="D2486" s="11"/>
      <c r="E2486" s="11"/>
      <c r="F2486" s="22"/>
      <c r="G2486" s="22"/>
      <c r="H2486" s="53"/>
      <c r="I2486" s="7"/>
      <c r="J2486" s="7"/>
    </row>
    <row r="2487" spans="1:10" s="190" customFormat="1" x14ac:dyDescent="0.25">
      <c r="A2487" s="6"/>
      <c r="B2487" s="8"/>
      <c r="C2487" s="8"/>
      <c r="D2487" s="11"/>
      <c r="E2487" s="11"/>
      <c r="F2487" s="22"/>
      <c r="G2487" s="22"/>
      <c r="H2487" s="53"/>
      <c r="I2487" s="7"/>
      <c r="J2487" s="7"/>
    </row>
    <row r="2488" spans="1:10" s="190" customFormat="1" x14ac:dyDescent="0.25">
      <c r="A2488" s="6"/>
      <c r="B2488" s="8"/>
      <c r="C2488" s="8"/>
      <c r="D2488" s="11"/>
      <c r="E2488" s="11"/>
      <c r="F2488" s="22"/>
      <c r="G2488" s="22"/>
      <c r="H2488" s="53"/>
      <c r="I2488" s="7"/>
      <c r="J2488" s="7"/>
    </row>
    <row r="2489" spans="1:10" s="190" customFormat="1" x14ac:dyDescent="0.25">
      <c r="A2489" s="6"/>
      <c r="B2489" s="8"/>
      <c r="C2489" s="8"/>
      <c r="D2489" s="11"/>
      <c r="E2489" s="11"/>
      <c r="F2489" s="22"/>
      <c r="G2489" s="22"/>
      <c r="H2489" s="53"/>
      <c r="I2489" s="7"/>
      <c r="J2489" s="7"/>
    </row>
    <row r="2490" spans="1:10" s="190" customFormat="1" x14ac:dyDescent="0.25">
      <c r="A2490" s="6"/>
      <c r="B2490" s="8"/>
      <c r="C2490" s="8"/>
      <c r="D2490" s="11"/>
      <c r="E2490" s="11"/>
      <c r="F2490" s="22"/>
      <c r="G2490" s="22"/>
      <c r="H2490" s="53"/>
      <c r="I2490" s="7"/>
      <c r="J2490" s="7"/>
    </row>
    <row r="2491" spans="1:10" s="190" customFormat="1" x14ac:dyDescent="0.25">
      <c r="A2491" s="6"/>
      <c r="B2491" s="8"/>
      <c r="C2491" s="8"/>
      <c r="D2491" s="11"/>
      <c r="E2491" s="11"/>
      <c r="F2491" s="22"/>
      <c r="G2491" s="22"/>
      <c r="H2491" s="53"/>
      <c r="I2491" s="7"/>
      <c r="J2491" s="7"/>
    </row>
    <row r="2492" spans="1:10" s="190" customFormat="1" x14ac:dyDescent="0.25">
      <c r="A2492" s="6"/>
      <c r="B2492" s="8"/>
      <c r="C2492" s="8"/>
      <c r="D2492" s="11"/>
      <c r="E2492" s="11"/>
      <c r="F2492" s="22"/>
      <c r="G2492" s="22"/>
      <c r="H2492" s="53"/>
      <c r="I2492" s="7"/>
      <c r="J2492" s="7"/>
    </row>
    <row r="2493" spans="1:10" s="190" customFormat="1" x14ac:dyDescent="0.25">
      <c r="A2493" s="6"/>
      <c r="B2493" s="8"/>
      <c r="C2493" s="8"/>
      <c r="D2493" s="11"/>
      <c r="E2493" s="11"/>
      <c r="F2493" s="22"/>
      <c r="G2493" s="22"/>
      <c r="H2493" s="53"/>
      <c r="I2493" s="7"/>
      <c r="J2493" s="7"/>
    </row>
    <row r="2494" spans="1:10" s="190" customFormat="1" x14ac:dyDescent="0.25">
      <c r="A2494" s="6"/>
      <c r="B2494" s="8"/>
      <c r="C2494" s="8"/>
      <c r="D2494" s="11"/>
      <c r="E2494" s="11"/>
      <c r="F2494" s="22"/>
      <c r="G2494" s="22"/>
      <c r="H2494" s="53"/>
      <c r="I2494" s="7"/>
      <c r="J2494" s="7"/>
    </row>
    <row r="2495" spans="1:10" s="190" customFormat="1" x14ac:dyDescent="0.25">
      <c r="A2495" s="6"/>
      <c r="B2495" s="8"/>
      <c r="C2495" s="8"/>
      <c r="D2495" s="11"/>
      <c r="E2495" s="11"/>
      <c r="F2495" s="22"/>
      <c r="G2495" s="22"/>
      <c r="H2495" s="53"/>
      <c r="I2495" s="7"/>
      <c r="J2495" s="7"/>
    </row>
    <row r="2496" spans="1:10" s="190" customFormat="1" x14ac:dyDescent="0.25">
      <c r="A2496" s="6"/>
      <c r="B2496" s="8"/>
      <c r="C2496" s="8"/>
      <c r="D2496" s="11"/>
      <c r="E2496" s="11"/>
      <c r="F2496" s="22"/>
      <c r="G2496" s="22"/>
      <c r="H2496" s="53"/>
      <c r="I2496" s="7"/>
      <c r="J2496" s="7"/>
    </row>
    <row r="2497" spans="1:10" s="190" customFormat="1" x14ac:dyDescent="0.25">
      <c r="A2497" s="6"/>
      <c r="B2497" s="8"/>
      <c r="C2497" s="8"/>
      <c r="D2497" s="11"/>
      <c r="E2497" s="11"/>
      <c r="F2497" s="22"/>
      <c r="G2497" s="22"/>
      <c r="H2497" s="53"/>
      <c r="I2497" s="7"/>
      <c r="J2497" s="7"/>
    </row>
    <row r="2498" spans="1:10" s="190" customFormat="1" x14ac:dyDescent="0.25">
      <c r="A2498" s="6"/>
      <c r="B2498" s="8"/>
      <c r="C2498" s="8"/>
      <c r="D2498" s="11"/>
      <c r="E2498" s="11"/>
      <c r="F2498" s="22"/>
      <c r="G2498" s="22"/>
      <c r="H2498" s="53"/>
      <c r="I2498" s="7"/>
      <c r="J2498" s="7"/>
    </row>
    <row r="2499" spans="1:10" s="190" customFormat="1" x14ac:dyDescent="0.25">
      <c r="A2499" s="6"/>
      <c r="B2499" s="8"/>
      <c r="C2499" s="8"/>
      <c r="D2499" s="11"/>
      <c r="E2499" s="11"/>
      <c r="F2499" s="22"/>
      <c r="G2499" s="22"/>
      <c r="H2499" s="53"/>
      <c r="I2499" s="7"/>
      <c r="J2499" s="7"/>
    </row>
    <row r="2500" spans="1:10" s="190" customFormat="1" x14ac:dyDescent="0.25">
      <c r="A2500" s="6"/>
      <c r="B2500" s="8"/>
      <c r="C2500" s="8"/>
      <c r="D2500" s="11"/>
      <c r="E2500" s="11"/>
      <c r="F2500" s="22"/>
      <c r="G2500" s="22"/>
      <c r="H2500" s="53"/>
      <c r="I2500" s="7"/>
      <c r="J2500" s="7"/>
    </row>
    <row r="2501" spans="1:10" s="190" customFormat="1" x14ac:dyDescent="0.25">
      <c r="A2501" s="6"/>
      <c r="B2501" s="8"/>
      <c r="C2501" s="8"/>
      <c r="D2501" s="11"/>
      <c r="E2501" s="11"/>
      <c r="F2501" s="22"/>
      <c r="G2501" s="22"/>
      <c r="H2501" s="53"/>
      <c r="I2501" s="7"/>
      <c r="J2501" s="7"/>
    </row>
    <row r="2502" spans="1:10" s="190" customFormat="1" x14ac:dyDescent="0.25">
      <c r="A2502" s="6"/>
      <c r="B2502" s="8"/>
      <c r="C2502" s="8"/>
      <c r="D2502" s="11"/>
      <c r="E2502" s="11"/>
      <c r="F2502" s="22"/>
      <c r="G2502" s="22"/>
      <c r="H2502" s="53"/>
      <c r="I2502" s="7"/>
      <c r="J2502" s="7"/>
    </row>
    <row r="2503" spans="1:10" s="190" customFormat="1" x14ac:dyDescent="0.25">
      <c r="A2503" s="6"/>
      <c r="B2503" s="8"/>
      <c r="C2503" s="8"/>
      <c r="D2503" s="11"/>
      <c r="E2503" s="11"/>
      <c r="F2503" s="22"/>
      <c r="G2503" s="22"/>
      <c r="H2503" s="53"/>
      <c r="I2503" s="7"/>
      <c r="J2503" s="7"/>
    </row>
    <row r="2504" spans="1:10" s="190" customFormat="1" x14ac:dyDescent="0.25">
      <c r="A2504" s="6"/>
      <c r="B2504" s="8"/>
      <c r="C2504" s="8"/>
      <c r="D2504" s="11"/>
      <c r="E2504" s="11"/>
      <c r="F2504" s="22"/>
      <c r="G2504" s="22"/>
      <c r="H2504" s="53"/>
      <c r="I2504" s="7"/>
      <c r="J2504" s="7"/>
    </row>
    <row r="2505" spans="1:10" s="190" customFormat="1" x14ac:dyDescent="0.25">
      <c r="A2505" s="6"/>
      <c r="B2505" s="8"/>
      <c r="C2505" s="8"/>
      <c r="D2505" s="11"/>
      <c r="E2505" s="11"/>
      <c r="F2505" s="22"/>
      <c r="G2505" s="22"/>
      <c r="H2505" s="53"/>
      <c r="I2505" s="7"/>
      <c r="J2505" s="7"/>
    </row>
    <row r="2506" spans="1:10" s="190" customFormat="1" x14ac:dyDescent="0.25">
      <c r="A2506" s="6"/>
      <c r="B2506" s="8"/>
      <c r="C2506" s="8"/>
      <c r="D2506" s="11"/>
      <c r="E2506" s="11"/>
      <c r="F2506" s="22"/>
      <c r="G2506" s="22"/>
      <c r="H2506" s="53"/>
      <c r="I2506" s="7"/>
      <c r="J2506" s="7"/>
    </row>
    <row r="2507" spans="1:10" s="190" customFormat="1" x14ac:dyDescent="0.25">
      <c r="A2507" s="6"/>
      <c r="B2507" s="8"/>
      <c r="C2507" s="8"/>
      <c r="D2507" s="11"/>
      <c r="E2507" s="11"/>
      <c r="F2507" s="22"/>
      <c r="G2507" s="22"/>
      <c r="H2507" s="53"/>
      <c r="I2507" s="7"/>
      <c r="J2507" s="7"/>
    </row>
    <row r="2508" spans="1:10" s="190" customFormat="1" x14ac:dyDescent="0.25">
      <c r="A2508" s="6"/>
      <c r="B2508" s="8"/>
      <c r="C2508" s="8"/>
      <c r="D2508" s="11"/>
      <c r="E2508" s="11"/>
      <c r="F2508" s="22"/>
      <c r="G2508" s="22"/>
      <c r="H2508" s="53"/>
      <c r="I2508" s="7"/>
      <c r="J2508" s="7"/>
    </row>
    <row r="2509" spans="1:10" s="190" customFormat="1" x14ac:dyDescent="0.25">
      <c r="A2509" s="6"/>
      <c r="B2509" s="8"/>
      <c r="C2509" s="8"/>
      <c r="D2509" s="11"/>
      <c r="E2509" s="11"/>
      <c r="F2509" s="22"/>
      <c r="G2509" s="22"/>
      <c r="H2509" s="53"/>
      <c r="I2509" s="7"/>
      <c r="J2509" s="7"/>
    </row>
    <row r="2510" spans="1:10" s="190" customFormat="1" x14ac:dyDescent="0.25">
      <c r="A2510" s="6"/>
      <c r="B2510" s="8"/>
      <c r="C2510" s="8"/>
      <c r="D2510" s="11"/>
      <c r="E2510" s="11"/>
      <c r="F2510" s="22"/>
      <c r="G2510" s="22"/>
      <c r="H2510" s="53"/>
      <c r="I2510" s="7"/>
      <c r="J2510" s="7"/>
    </row>
    <row r="2511" spans="1:10" s="190" customFormat="1" x14ac:dyDescent="0.25">
      <c r="A2511" s="6"/>
      <c r="B2511" s="8"/>
      <c r="C2511" s="8"/>
      <c r="D2511" s="11"/>
      <c r="E2511" s="11"/>
      <c r="F2511" s="22"/>
      <c r="G2511" s="22"/>
      <c r="H2511" s="53"/>
      <c r="I2511" s="7"/>
      <c r="J2511" s="7"/>
    </row>
    <row r="2512" spans="1:10" s="190" customFormat="1" x14ac:dyDescent="0.25">
      <c r="A2512" s="6"/>
      <c r="B2512" s="8"/>
      <c r="C2512" s="8"/>
      <c r="D2512" s="11"/>
      <c r="E2512" s="11"/>
      <c r="F2512" s="22"/>
      <c r="G2512" s="22"/>
      <c r="H2512" s="53"/>
      <c r="I2512" s="7"/>
      <c r="J2512" s="7"/>
    </row>
    <row r="2513" spans="1:10" s="190" customFormat="1" x14ac:dyDescent="0.25">
      <c r="A2513" s="6"/>
      <c r="B2513" s="8"/>
      <c r="C2513" s="8"/>
      <c r="D2513" s="11"/>
      <c r="E2513" s="11"/>
      <c r="F2513" s="22"/>
      <c r="G2513" s="22"/>
      <c r="H2513" s="53"/>
      <c r="I2513" s="7"/>
      <c r="J2513" s="7"/>
    </row>
    <row r="2514" spans="1:10" s="190" customFormat="1" x14ac:dyDescent="0.25">
      <c r="A2514" s="6"/>
      <c r="B2514" s="8"/>
      <c r="C2514" s="8"/>
      <c r="D2514" s="11"/>
      <c r="E2514" s="11"/>
      <c r="F2514" s="22"/>
      <c r="G2514" s="22"/>
      <c r="H2514" s="53"/>
      <c r="I2514" s="7"/>
      <c r="J2514" s="7"/>
    </row>
    <row r="2515" spans="1:10" s="190" customFormat="1" x14ac:dyDescent="0.25">
      <c r="A2515" s="6"/>
      <c r="B2515" s="8"/>
      <c r="C2515" s="8"/>
      <c r="D2515" s="11"/>
      <c r="E2515" s="11"/>
      <c r="F2515" s="22"/>
      <c r="G2515" s="22"/>
      <c r="H2515" s="53"/>
      <c r="I2515" s="7"/>
      <c r="J2515" s="7"/>
    </row>
    <row r="2516" spans="1:10" s="190" customFormat="1" x14ac:dyDescent="0.25">
      <c r="A2516" s="6"/>
      <c r="B2516" s="8"/>
      <c r="C2516" s="8"/>
      <c r="D2516" s="11"/>
      <c r="E2516" s="11"/>
      <c r="F2516" s="22"/>
      <c r="G2516" s="22"/>
      <c r="H2516" s="53"/>
      <c r="I2516" s="7"/>
      <c r="J2516" s="7"/>
    </row>
    <row r="2517" spans="1:10" s="190" customFormat="1" x14ac:dyDescent="0.25">
      <c r="A2517" s="6"/>
      <c r="B2517" s="8"/>
      <c r="C2517" s="8"/>
      <c r="D2517" s="11"/>
      <c r="E2517" s="11"/>
      <c r="F2517" s="22"/>
      <c r="G2517" s="22"/>
      <c r="H2517" s="53"/>
      <c r="I2517" s="7"/>
      <c r="J2517" s="7"/>
    </row>
    <row r="2518" spans="1:10" s="190" customFormat="1" x14ac:dyDescent="0.25">
      <c r="A2518" s="6"/>
      <c r="B2518" s="8"/>
      <c r="C2518" s="8"/>
      <c r="D2518" s="11"/>
      <c r="E2518" s="11"/>
      <c r="F2518" s="22"/>
      <c r="G2518" s="22"/>
      <c r="H2518" s="53"/>
      <c r="I2518" s="7"/>
      <c r="J2518" s="7"/>
    </row>
    <row r="2519" spans="1:10" s="190" customFormat="1" x14ac:dyDescent="0.25">
      <c r="A2519" s="6"/>
      <c r="B2519" s="8"/>
      <c r="C2519" s="8"/>
      <c r="D2519" s="11"/>
      <c r="E2519" s="11"/>
      <c r="F2519" s="22"/>
      <c r="G2519" s="22"/>
      <c r="H2519" s="53"/>
      <c r="I2519" s="7"/>
      <c r="J2519" s="7"/>
    </row>
    <row r="2520" spans="1:10" s="190" customFormat="1" x14ac:dyDescent="0.25">
      <c r="A2520" s="6"/>
      <c r="B2520" s="8"/>
      <c r="C2520" s="8"/>
      <c r="D2520" s="11"/>
      <c r="E2520" s="11"/>
      <c r="F2520" s="22"/>
      <c r="G2520" s="22"/>
      <c r="H2520" s="53"/>
      <c r="I2520" s="7"/>
      <c r="J2520" s="7"/>
    </row>
    <row r="2521" spans="1:10" s="190" customFormat="1" x14ac:dyDescent="0.25">
      <c r="A2521" s="6"/>
      <c r="B2521" s="8"/>
      <c r="C2521" s="8"/>
      <c r="D2521" s="11"/>
      <c r="E2521" s="11"/>
      <c r="F2521" s="22"/>
      <c r="G2521" s="22"/>
      <c r="H2521" s="53"/>
      <c r="I2521" s="7"/>
      <c r="J2521" s="7"/>
    </row>
    <row r="2522" spans="1:10" s="190" customFormat="1" x14ac:dyDescent="0.25">
      <c r="A2522" s="6"/>
      <c r="B2522" s="8"/>
      <c r="C2522" s="8"/>
      <c r="D2522" s="11"/>
      <c r="E2522" s="11"/>
      <c r="F2522" s="22"/>
      <c r="G2522" s="22"/>
      <c r="H2522" s="53"/>
      <c r="I2522" s="7"/>
      <c r="J2522" s="7"/>
    </row>
    <row r="2523" spans="1:10" s="190" customFormat="1" x14ac:dyDescent="0.25">
      <c r="A2523" s="6"/>
      <c r="B2523" s="8"/>
      <c r="C2523" s="8"/>
      <c r="D2523" s="11"/>
      <c r="E2523" s="11"/>
      <c r="F2523" s="22"/>
      <c r="G2523" s="22"/>
      <c r="H2523" s="53"/>
      <c r="I2523" s="7"/>
      <c r="J2523" s="7"/>
    </row>
    <row r="2524" spans="1:10" s="190" customFormat="1" x14ac:dyDescent="0.25">
      <c r="A2524" s="6"/>
      <c r="B2524" s="8"/>
      <c r="C2524" s="8"/>
      <c r="D2524" s="11"/>
      <c r="E2524" s="11"/>
      <c r="F2524" s="22"/>
      <c r="G2524" s="22"/>
      <c r="H2524" s="53"/>
      <c r="I2524" s="7"/>
      <c r="J2524" s="7"/>
    </row>
    <row r="2525" spans="1:10" s="190" customFormat="1" x14ac:dyDescent="0.25">
      <c r="A2525" s="6"/>
      <c r="B2525" s="8"/>
      <c r="C2525" s="8"/>
      <c r="D2525" s="11"/>
      <c r="E2525" s="11"/>
      <c r="F2525" s="22"/>
      <c r="G2525" s="22"/>
      <c r="H2525" s="53"/>
      <c r="I2525" s="7"/>
      <c r="J2525" s="7"/>
    </row>
    <row r="2526" spans="1:10" s="190" customFormat="1" x14ac:dyDescent="0.25">
      <c r="A2526" s="6"/>
      <c r="B2526" s="8"/>
      <c r="C2526" s="8"/>
      <c r="D2526" s="11"/>
      <c r="E2526" s="11"/>
      <c r="F2526" s="22"/>
      <c r="G2526" s="22"/>
      <c r="H2526" s="53"/>
      <c r="I2526" s="7"/>
      <c r="J2526" s="7"/>
    </row>
    <row r="2527" spans="1:10" s="190" customFormat="1" x14ac:dyDescent="0.25">
      <c r="A2527" s="6"/>
      <c r="B2527" s="8"/>
      <c r="C2527" s="8"/>
      <c r="D2527" s="11"/>
      <c r="E2527" s="11"/>
      <c r="F2527" s="22"/>
      <c r="G2527" s="22"/>
      <c r="H2527" s="53"/>
      <c r="I2527" s="7"/>
      <c r="J2527" s="7"/>
    </row>
    <row r="2528" spans="1:10" s="190" customFormat="1" x14ac:dyDescent="0.25">
      <c r="A2528" s="6"/>
      <c r="B2528" s="8"/>
      <c r="C2528" s="8"/>
      <c r="D2528" s="11"/>
      <c r="E2528" s="11"/>
      <c r="F2528" s="22"/>
      <c r="G2528" s="22"/>
      <c r="H2528" s="53"/>
      <c r="I2528" s="7"/>
      <c r="J2528" s="7"/>
    </row>
    <row r="2529" spans="1:10" s="190" customFormat="1" x14ac:dyDescent="0.25">
      <c r="A2529" s="6"/>
      <c r="B2529" s="8"/>
      <c r="C2529" s="8"/>
      <c r="D2529" s="11"/>
      <c r="E2529" s="11"/>
      <c r="F2529" s="22"/>
      <c r="G2529" s="22"/>
      <c r="H2529" s="53"/>
      <c r="I2529" s="7"/>
      <c r="J2529" s="7"/>
    </row>
    <row r="2530" spans="1:10" s="190" customFormat="1" x14ac:dyDescent="0.25">
      <c r="A2530" s="6"/>
      <c r="B2530" s="8"/>
      <c r="C2530" s="8"/>
      <c r="D2530" s="11"/>
      <c r="E2530" s="11"/>
      <c r="F2530" s="22"/>
      <c r="G2530" s="22"/>
      <c r="H2530" s="53"/>
      <c r="I2530" s="7"/>
      <c r="J2530" s="7"/>
    </row>
    <row r="2531" spans="1:10" s="190" customFormat="1" x14ac:dyDescent="0.25">
      <c r="A2531" s="6"/>
      <c r="B2531" s="8"/>
      <c r="C2531" s="8"/>
      <c r="D2531" s="11"/>
      <c r="E2531" s="11"/>
      <c r="F2531" s="22"/>
      <c r="G2531" s="22"/>
      <c r="H2531" s="53"/>
      <c r="I2531" s="7"/>
      <c r="J2531" s="7"/>
    </row>
    <row r="2532" spans="1:10" s="190" customFormat="1" x14ac:dyDescent="0.25">
      <c r="A2532" s="6"/>
      <c r="B2532" s="8"/>
      <c r="C2532" s="8"/>
      <c r="D2532" s="11"/>
      <c r="E2532" s="11"/>
      <c r="F2532" s="22"/>
      <c r="G2532" s="22"/>
      <c r="H2532" s="53"/>
      <c r="I2532" s="7"/>
      <c r="J2532" s="7"/>
    </row>
    <row r="2533" spans="1:10" s="190" customFormat="1" x14ac:dyDescent="0.25">
      <c r="A2533" s="6"/>
      <c r="B2533" s="8"/>
      <c r="C2533" s="8"/>
      <c r="D2533" s="11"/>
      <c r="E2533" s="11"/>
      <c r="F2533" s="22"/>
      <c r="G2533" s="22"/>
      <c r="H2533" s="53"/>
      <c r="I2533" s="7"/>
      <c r="J2533" s="7"/>
    </row>
    <row r="2534" spans="1:10" s="190" customFormat="1" x14ac:dyDescent="0.25">
      <c r="A2534" s="6"/>
      <c r="B2534" s="8"/>
      <c r="C2534" s="8"/>
      <c r="D2534" s="11"/>
      <c r="E2534" s="11"/>
      <c r="F2534" s="22"/>
      <c r="G2534" s="22"/>
      <c r="H2534" s="53"/>
      <c r="I2534" s="7"/>
      <c r="J2534" s="7"/>
    </row>
    <row r="2535" spans="1:10" s="190" customFormat="1" x14ac:dyDescent="0.25">
      <c r="A2535" s="6"/>
      <c r="B2535" s="8"/>
      <c r="C2535" s="8"/>
      <c r="D2535" s="11"/>
      <c r="E2535" s="11"/>
      <c r="F2535" s="22"/>
      <c r="G2535" s="22"/>
      <c r="H2535" s="53"/>
      <c r="I2535" s="7"/>
      <c r="J2535" s="7"/>
    </row>
    <row r="2536" spans="1:10" s="190" customFormat="1" x14ac:dyDescent="0.25">
      <c r="A2536" s="6"/>
      <c r="B2536" s="8"/>
      <c r="C2536" s="8"/>
      <c r="D2536" s="11"/>
      <c r="E2536" s="11"/>
      <c r="F2536" s="22"/>
      <c r="G2536" s="22"/>
      <c r="H2536" s="53"/>
      <c r="I2536" s="7"/>
      <c r="J2536" s="7"/>
    </row>
    <row r="2537" spans="1:10" s="190" customFormat="1" x14ac:dyDescent="0.25">
      <c r="A2537" s="6"/>
      <c r="B2537" s="8"/>
      <c r="C2537" s="8"/>
      <c r="D2537" s="11"/>
      <c r="E2537" s="11"/>
      <c r="F2537" s="22"/>
      <c r="G2537" s="22"/>
      <c r="H2537" s="53"/>
      <c r="I2537" s="7"/>
      <c r="J2537" s="7"/>
    </row>
    <row r="2538" spans="1:10" s="190" customFormat="1" x14ac:dyDescent="0.25">
      <c r="A2538" s="6"/>
      <c r="B2538" s="8"/>
      <c r="C2538" s="8"/>
      <c r="D2538" s="11"/>
      <c r="E2538" s="11"/>
      <c r="F2538" s="22"/>
      <c r="G2538" s="22"/>
      <c r="H2538" s="53"/>
      <c r="I2538" s="7"/>
      <c r="J2538" s="7"/>
    </row>
    <row r="2539" spans="1:10" s="190" customFormat="1" x14ac:dyDescent="0.25">
      <c r="A2539" s="6"/>
      <c r="B2539" s="8"/>
      <c r="C2539" s="8"/>
      <c r="D2539" s="11"/>
      <c r="E2539" s="11"/>
      <c r="F2539" s="22"/>
      <c r="G2539" s="22"/>
      <c r="H2539" s="53"/>
      <c r="I2539" s="7"/>
      <c r="J2539" s="7"/>
    </row>
    <row r="2540" spans="1:10" s="190" customFormat="1" x14ac:dyDescent="0.25">
      <c r="A2540" s="6"/>
      <c r="B2540" s="8"/>
      <c r="C2540" s="8"/>
      <c r="D2540" s="11"/>
      <c r="E2540" s="11"/>
      <c r="F2540" s="22"/>
      <c r="G2540" s="22"/>
      <c r="H2540" s="53"/>
      <c r="I2540" s="7"/>
      <c r="J2540" s="7"/>
    </row>
    <row r="2541" spans="1:10" s="190" customFormat="1" x14ac:dyDescent="0.25">
      <c r="A2541" s="6"/>
      <c r="B2541" s="8"/>
      <c r="C2541" s="8"/>
      <c r="D2541" s="11"/>
      <c r="E2541" s="11"/>
      <c r="F2541" s="22"/>
      <c r="G2541" s="22"/>
      <c r="H2541" s="53"/>
      <c r="I2541" s="7"/>
      <c r="J2541" s="7"/>
    </row>
    <row r="2542" spans="1:10" s="190" customFormat="1" x14ac:dyDescent="0.25">
      <c r="A2542" s="6"/>
      <c r="B2542" s="8"/>
      <c r="C2542" s="8"/>
      <c r="D2542" s="11"/>
      <c r="E2542" s="11"/>
      <c r="F2542" s="22"/>
      <c r="G2542" s="22"/>
      <c r="H2542" s="53"/>
      <c r="I2542" s="7"/>
      <c r="J2542" s="7"/>
    </row>
    <row r="2543" spans="1:10" s="190" customFormat="1" x14ac:dyDescent="0.25">
      <c r="A2543" s="6"/>
      <c r="B2543" s="8"/>
      <c r="C2543" s="8"/>
      <c r="D2543" s="11"/>
      <c r="E2543" s="11"/>
      <c r="F2543" s="22"/>
      <c r="G2543" s="22"/>
      <c r="H2543" s="53"/>
      <c r="I2543" s="7"/>
      <c r="J2543" s="7"/>
    </row>
    <row r="2544" spans="1:10" s="190" customFormat="1" x14ac:dyDescent="0.25">
      <c r="A2544" s="6"/>
      <c r="B2544" s="8"/>
      <c r="C2544" s="8"/>
      <c r="D2544" s="11"/>
      <c r="E2544" s="11"/>
      <c r="F2544" s="22"/>
      <c r="G2544" s="22"/>
      <c r="H2544" s="53"/>
      <c r="I2544" s="7"/>
      <c r="J2544" s="7"/>
    </row>
    <row r="2545" spans="1:10" s="190" customFormat="1" x14ac:dyDescent="0.25">
      <c r="A2545" s="6"/>
      <c r="B2545" s="8"/>
      <c r="C2545" s="8"/>
      <c r="D2545" s="11"/>
      <c r="E2545" s="11"/>
      <c r="F2545" s="22"/>
      <c r="G2545" s="22"/>
      <c r="H2545" s="53"/>
      <c r="I2545" s="7"/>
      <c r="J2545" s="7"/>
    </row>
    <row r="2546" spans="1:10" s="190" customFormat="1" x14ac:dyDescent="0.25">
      <c r="A2546" s="6"/>
      <c r="B2546" s="8"/>
      <c r="C2546" s="8"/>
      <c r="D2546" s="11"/>
      <c r="E2546" s="11"/>
      <c r="F2546" s="22"/>
      <c r="G2546" s="22"/>
      <c r="H2546" s="53"/>
      <c r="I2546" s="7"/>
      <c r="J2546" s="7"/>
    </row>
    <row r="2547" spans="1:10" s="190" customFormat="1" x14ac:dyDescent="0.25">
      <c r="A2547" s="6"/>
      <c r="B2547" s="8"/>
      <c r="C2547" s="8"/>
      <c r="D2547" s="11"/>
      <c r="E2547" s="11"/>
      <c r="F2547" s="22"/>
      <c r="G2547" s="22"/>
      <c r="H2547" s="53"/>
      <c r="I2547" s="7"/>
      <c r="J2547" s="7"/>
    </row>
    <row r="2548" spans="1:10" s="190" customFormat="1" x14ac:dyDescent="0.25">
      <c r="A2548" s="6"/>
      <c r="B2548" s="8"/>
      <c r="C2548" s="8"/>
      <c r="D2548" s="11"/>
      <c r="E2548" s="11"/>
      <c r="F2548" s="22"/>
      <c r="G2548" s="22"/>
      <c r="H2548" s="53"/>
      <c r="I2548" s="7"/>
      <c r="J2548" s="7"/>
    </row>
    <row r="2549" spans="1:10" s="190" customFormat="1" x14ac:dyDescent="0.25">
      <c r="A2549" s="6"/>
      <c r="B2549" s="8"/>
      <c r="C2549" s="8"/>
      <c r="D2549" s="11"/>
      <c r="E2549" s="11"/>
      <c r="F2549" s="22"/>
      <c r="G2549" s="22"/>
      <c r="H2549" s="53"/>
      <c r="I2549" s="7"/>
      <c r="J2549" s="7"/>
    </row>
    <row r="2550" spans="1:10" s="190" customFormat="1" x14ac:dyDescent="0.25">
      <c r="A2550" s="6"/>
      <c r="B2550" s="8"/>
      <c r="C2550" s="8"/>
      <c r="D2550" s="11"/>
      <c r="E2550" s="11"/>
      <c r="F2550" s="22"/>
      <c r="G2550" s="22"/>
      <c r="H2550" s="53"/>
      <c r="I2550" s="7"/>
      <c r="J2550" s="7"/>
    </row>
    <row r="2551" spans="1:10" s="190" customFormat="1" x14ac:dyDescent="0.25">
      <c r="A2551" s="6"/>
      <c r="B2551" s="8"/>
      <c r="C2551" s="8"/>
      <c r="D2551" s="11"/>
      <c r="E2551" s="11"/>
      <c r="F2551" s="22"/>
      <c r="G2551" s="22"/>
      <c r="H2551" s="53"/>
      <c r="I2551" s="7"/>
      <c r="J2551" s="7"/>
    </row>
    <row r="2552" spans="1:10" s="190" customFormat="1" x14ac:dyDescent="0.25">
      <c r="A2552" s="6"/>
      <c r="B2552" s="8"/>
      <c r="C2552" s="8"/>
      <c r="D2552" s="11"/>
      <c r="E2552" s="11"/>
      <c r="F2552" s="22"/>
      <c r="G2552" s="22"/>
      <c r="H2552" s="53"/>
      <c r="I2552" s="7"/>
      <c r="J2552" s="7"/>
    </row>
    <row r="2553" spans="1:10" s="190" customFormat="1" x14ac:dyDescent="0.25">
      <c r="A2553" s="6"/>
      <c r="B2553" s="8"/>
      <c r="C2553" s="8"/>
      <c r="D2553" s="11"/>
      <c r="E2553" s="11"/>
      <c r="F2553" s="22"/>
      <c r="G2553" s="22"/>
      <c r="H2553" s="53"/>
      <c r="I2553" s="7"/>
      <c r="J2553" s="7"/>
    </row>
    <row r="2554" spans="1:10" s="190" customFormat="1" x14ac:dyDescent="0.25">
      <c r="A2554" s="6"/>
      <c r="B2554" s="8"/>
      <c r="C2554" s="8"/>
      <c r="D2554" s="11"/>
      <c r="E2554" s="11"/>
      <c r="F2554" s="22"/>
      <c r="G2554" s="22"/>
      <c r="H2554" s="53"/>
      <c r="I2554" s="7"/>
      <c r="J2554" s="7"/>
    </row>
    <row r="2555" spans="1:10" s="190" customFormat="1" x14ac:dyDescent="0.25">
      <c r="A2555" s="6"/>
      <c r="B2555" s="8"/>
      <c r="C2555" s="8"/>
      <c r="D2555" s="11"/>
      <c r="E2555" s="11"/>
      <c r="F2555" s="22"/>
      <c r="G2555" s="22"/>
      <c r="H2555" s="53"/>
      <c r="I2555" s="7"/>
      <c r="J2555" s="7"/>
    </row>
    <row r="2556" spans="1:10" s="190" customFormat="1" x14ac:dyDescent="0.25">
      <c r="A2556" s="6"/>
      <c r="B2556" s="8"/>
      <c r="C2556" s="8"/>
      <c r="D2556" s="11"/>
      <c r="E2556" s="11"/>
      <c r="F2556" s="22"/>
      <c r="G2556" s="22"/>
      <c r="H2556" s="53"/>
      <c r="I2556" s="7"/>
      <c r="J2556" s="7"/>
    </row>
    <row r="2557" spans="1:10" s="190" customFormat="1" x14ac:dyDescent="0.25">
      <c r="A2557" s="6"/>
      <c r="B2557" s="8"/>
      <c r="C2557" s="8"/>
      <c r="D2557" s="11"/>
      <c r="E2557" s="11"/>
      <c r="F2557" s="22"/>
      <c r="G2557" s="22"/>
      <c r="H2557" s="53"/>
      <c r="I2557" s="7"/>
      <c r="J2557" s="7"/>
    </row>
    <row r="2558" spans="1:10" s="190" customFormat="1" x14ac:dyDescent="0.25">
      <c r="A2558" s="6"/>
      <c r="B2558" s="8"/>
      <c r="C2558" s="8"/>
      <c r="D2558" s="11"/>
      <c r="E2558" s="11"/>
      <c r="F2558" s="22"/>
      <c r="G2558" s="22"/>
      <c r="H2558" s="53"/>
      <c r="I2558" s="7"/>
      <c r="J2558" s="7"/>
    </row>
    <row r="2559" spans="1:10" s="190" customFormat="1" x14ac:dyDescent="0.25">
      <c r="A2559" s="6"/>
      <c r="B2559" s="8"/>
      <c r="C2559" s="8"/>
      <c r="D2559" s="11"/>
      <c r="E2559" s="11"/>
      <c r="F2559" s="22"/>
      <c r="G2559" s="22"/>
      <c r="H2559" s="53"/>
      <c r="I2559" s="7"/>
      <c r="J2559" s="7"/>
    </row>
    <row r="2560" spans="1:10" s="190" customFormat="1" x14ac:dyDescent="0.25">
      <c r="A2560" s="6"/>
      <c r="B2560" s="8"/>
      <c r="C2560" s="8"/>
      <c r="D2560" s="11"/>
      <c r="E2560" s="11"/>
      <c r="F2560" s="22"/>
      <c r="G2560" s="22"/>
      <c r="H2560" s="53"/>
      <c r="I2560" s="7"/>
      <c r="J2560" s="7"/>
    </row>
    <row r="2561" spans="1:10" s="190" customFormat="1" x14ac:dyDescent="0.25">
      <c r="A2561" s="6"/>
      <c r="B2561" s="8"/>
      <c r="C2561" s="8"/>
      <c r="D2561" s="11"/>
      <c r="E2561" s="11"/>
      <c r="F2561" s="22"/>
      <c r="G2561" s="22"/>
      <c r="H2561" s="53"/>
      <c r="I2561" s="7"/>
      <c r="J2561" s="7"/>
    </row>
    <row r="2562" spans="1:10" s="190" customFormat="1" x14ac:dyDescent="0.25">
      <c r="A2562" s="6"/>
      <c r="B2562" s="8"/>
      <c r="C2562" s="8"/>
      <c r="D2562" s="11"/>
      <c r="E2562" s="11"/>
      <c r="F2562" s="22"/>
      <c r="G2562" s="22"/>
      <c r="H2562" s="53"/>
      <c r="I2562" s="7"/>
      <c r="J2562" s="7"/>
    </row>
    <row r="2563" spans="1:10" s="190" customFormat="1" x14ac:dyDescent="0.25">
      <c r="A2563" s="6"/>
      <c r="B2563" s="8"/>
      <c r="C2563" s="8"/>
      <c r="D2563" s="11"/>
      <c r="E2563" s="11"/>
      <c r="F2563" s="22"/>
      <c r="G2563" s="22"/>
      <c r="H2563" s="53"/>
      <c r="I2563" s="7"/>
      <c r="J2563" s="7"/>
    </row>
    <row r="2564" spans="1:10" s="190" customFormat="1" x14ac:dyDescent="0.25">
      <c r="A2564" s="6"/>
      <c r="B2564" s="8"/>
      <c r="C2564" s="8"/>
      <c r="D2564" s="11"/>
      <c r="E2564" s="11"/>
      <c r="F2564" s="22"/>
      <c r="G2564" s="22"/>
      <c r="H2564" s="53"/>
      <c r="I2564" s="7"/>
      <c r="J2564" s="7"/>
    </row>
    <row r="2565" spans="1:10" s="190" customFormat="1" x14ac:dyDescent="0.25">
      <c r="A2565" s="6"/>
      <c r="B2565" s="8"/>
      <c r="C2565" s="8"/>
      <c r="D2565" s="11"/>
      <c r="E2565" s="11"/>
      <c r="F2565" s="22"/>
      <c r="G2565" s="22"/>
      <c r="H2565" s="53"/>
      <c r="I2565" s="7"/>
      <c r="J2565" s="7"/>
    </row>
    <row r="2566" spans="1:10" s="190" customFormat="1" x14ac:dyDescent="0.25">
      <c r="A2566" s="6"/>
      <c r="B2566" s="8"/>
      <c r="C2566" s="8"/>
      <c r="D2566" s="11"/>
      <c r="E2566" s="11"/>
      <c r="F2566" s="22"/>
      <c r="G2566" s="22"/>
      <c r="H2566" s="53"/>
      <c r="I2566" s="7"/>
      <c r="J2566" s="7"/>
    </row>
    <row r="2567" spans="1:10" s="190" customFormat="1" x14ac:dyDescent="0.25">
      <c r="A2567" s="6"/>
      <c r="B2567" s="8"/>
      <c r="C2567" s="8"/>
      <c r="D2567" s="11"/>
      <c r="E2567" s="11"/>
      <c r="F2567" s="22"/>
      <c r="G2567" s="22"/>
      <c r="H2567" s="53"/>
      <c r="I2567" s="7"/>
      <c r="J2567" s="7"/>
    </row>
    <row r="2568" spans="1:10" s="190" customFormat="1" x14ac:dyDescent="0.25">
      <c r="A2568" s="6"/>
      <c r="B2568" s="8"/>
      <c r="C2568" s="8"/>
      <c r="D2568" s="11"/>
      <c r="E2568" s="11"/>
      <c r="F2568" s="22"/>
      <c r="G2568" s="22"/>
      <c r="H2568" s="53"/>
      <c r="I2568" s="7"/>
      <c r="J2568" s="7"/>
    </row>
    <row r="2569" spans="1:10" s="190" customFormat="1" x14ac:dyDescent="0.25">
      <c r="A2569" s="6"/>
      <c r="B2569" s="8"/>
      <c r="C2569" s="8"/>
      <c r="D2569" s="11"/>
      <c r="E2569" s="11"/>
      <c r="F2569" s="22"/>
      <c r="G2569" s="22"/>
      <c r="H2569" s="53"/>
      <c r="I2569" s="7"/>
      <c r="J2569" s="7"/>
    </row>
    <row r="2570" spans="1:10" s="190" customFormat="1" x14ac:dyDescent="0.25">
      <c r="A2570" s="6"/>
      <c r="B2570" s="8"/>
      <c r="C2570" s="8"/>
      <c r="D2570" s="11"/>
      <c r="E2570" s="11"/>
      <c r="F2570" s="22"/>
      <c r="G2570" s="22"/>
      <c r="H2570" s="53"/>
      <c r="I2570" s="7"/>
      <c r="J2570" s="7"/>
    </row>
    <row r="2571" spans="1:10" s="190" customFormat="1" x14ac:dyDescent="0.25">
      <c r="A2571" s="6"/>
      <c r="B2571" s="8"/>
      <c r="C2571" s="8"/>
      <c r="D2571" s="11"/>
      <c r="E2571" s="11"/>
      <c r="F2571" s="22"/>
      <c r="G2571" s="22"/>
      <c r="H2571" s="53"/>
      <c r="I2571" s="7"/>
      <c r="J2571" s="7"/>
    </row>
    <row r="2572" spans="1:10" s="190" customFormat="1" x14ac:dyDescent="0.25">
      <c r="A2572" s="6"/>
      <c r="B2572" s="8"/>
      <c r="C2572" s="8"/>
      <c r="D2572" s="11"/>
      <c r="E2572" s="11"/>
      <c r="F2572" s="22"/>
      <c r="G2572" s="22"/>
      <c r="H2572" s="53"/>
      <c r="I2572" s="7"/>
      <c r="J2572" s="7"/>
    </row>
    <row r="2573" spans="1:10" s="190" customFormat="1" x14ac:dyDescent="0.25">
      <c r="A2573" s="6"/>
      <c r="B2573" s="8"/>
      <c r="C2573" s="8"/>
      <c r="D2573" s="11"/>
      <c r="E2573" s="11"/>
      <c r="F2573" s="22"/>
      <c r="G2573" s="22"/>
      <c r="H2573" s="53"/>
      <c r="I2573" s="7"/>
      <c r="J2573" s="7"/>
    </row>
    <row r="2574" spans="1:10" s="190" customFormat="1" x14ac:dyDescent="0.25">
      <c r="A2574" s="6"/>
      <c r="B2574" s="8"/>
      <c r="C2574" s="8"/>
      <c r="D2574" s="11"/>
      <c r="E2574" s="11"/>
      <c r="F2574" s="22"/>
      <c r="G2574" s="22"/>
      <c r="H2574" s="53"/>
      <c r="I2574" s="7"/>
      <c r="J2574" s="7"/>
    </row>
    <row r="2575" spans="1:10" s="190" customFormat="1" x14ac:dyDescent="0.25">
      <c r="A2575" s="6"/>
      <c r="B2575" s="8"/>
      <c r="C2575" s="8"/>
      <c r="D2575" s="11"/>
      <c r="E2575" s="11"/>
      <c r="F2575" s="22"/>
      <c r="G2575" s="22"/>
      <c r="H2575" s="53"/>
      <c r="I2575" s="7"/>
      <c r="J2575" s="7"/>
    </row>
    <row r="2576" spans="1:10" s="190" customFormat="1" x14ac:dyDescent="0.25">
      <c r="A2576" s="6"/>
      <c r="B2576" s="8"/>
      <c r="C2576" s="8"/>
      <c r="D2576" s="11"/>
      <c r="E2576" s="11"/>
      <c r="F2576" s="22"/>
      <c r="G2576" s="22"/>
      <c r="H2576" s="53"/>
      <c r="I2576" s="7"/>
      <c r="J2576" s="7"/>
    </row>
    <row r="2577" spans="1:10" s="190" customFormat="1" x14ac:dyDescent="0.25">
      <c r="A2577" s="6"/>
      <c r="B2577" s="8"/>
      <c r="C2577" s="8"/>
      <c r="D2577" s="11"/>
      <c r="E2577" s="11"/>
      <c r="F2577" s="22"/>
      <c r="G2577" s="22"/>
      <c r="H2577" s="53"/>
      <c r="I2577" s="7"/>
      <c r="J2577" s="7"/>
    </row>
    <row r="2578" spans="1:10" s="190" customFormat="1" x14ac:dyDescent="0.25">
      <c r="A2578" s="6"/>
      <c r="B2578" s="8"/>
      <c r="C2578" s="8"/>
      <c r="D2578" s="11"/>
      <c r="E2578" s="11"/>
      <c r="F2578" s="22"/>
      <c r="G2578" s="22"/>
      <c r="H2578" s="53"/>
      <c r="I2578" s="7"/>
      <c r="J2578" s="7"/>
    </row>
    <row r="2579" spans="1:10" s="190" customFormat="1" x14ac:dyDescent="0.25">
      <c r="A2579" s="6"/>
      <c r="B2579" s="8"/>
      <c r="C2579" s="8"/>
      <c r="D2579" s="11"/>
      <c r="E2579" s="11"/>
      <c r="F2579" s="22"/>
      <c r="G2579" s="22"/>
      <c r="H2579" s="53"/>
      <c r="I2579" s="7"/>
      <c r="J2579" s="7"/>
    </row>
    <row r="2580" spans="1:10" s="190" customFormat="1" x14ac:dyDescent="0.25">
      <c r="A2580" s="6"/>
      <c r="B2580" s="8"/>
      <c r="C2580" s="8"/>
      <c r="D2580" s="11"/>
      <c r="E2580" s="11"/>
      <c r="F2580" s="22"/>
      <c r="G2580" s="22"/>
      <c r="H2580" s="53"/>
      <c r="I2580" s="7"/>
      <c r="J2580" s="7"/>
    </row>
    <row r="2581" spans="1:10" s="190" customFormat="1" x14ac:dyDescent="0.25">
      <c r="A2581" s="6"/>
      <c r="B2581" s="8"/>
      <c r="C2581" s="8"/>
      <c r="D2581" s="11"/>
      <c r="E2581" s="11"/>
      <c r="F2581" s="22"/>
      <c r="G2581" s="22"/>
      <c r="H2581" s="53"/>
      <c r="I2581" s="7"/>
      <c r="J2581" s="7"/>
    </row>
    <row r="2582" spans="1:10" s="190" customFormat="1" x14ac:dyDescent="0.25">
      <c r="A2582" s="6"/>
      <c r="B2582" s="8"/>
      <c r="C2582" s="8"/>
      <c r="D2582" s="11"/>
      <c r="E2582" s="11"/>
      <c r="F2582" s="22"/>
      <c r="G2582" s="22"/>
      <c r="H2582" s="53"/>
      <c r="I2582" s="7"/>
      <c r="J2582" s="7"/>
    </row>
    <row r="2583" spans="1:10" s="190" customFormat="1" x14ac:dyDescent="0.25">
      <c r="A2583" s="6"/>
      <c r="B2583" s="8"/>
      <c r="C2583" s="8"/>
      <c r="D2583" s="11"/>
      <c r="E2583" s="11"/>
      <c r="F2583" s="22"/>
      <c r="G2583" s="22"/>
      <c r="H2583" s="53"/>
      <c r="I2583" s="7"/>
      <c r="J2583" s="7"/>
    </row>
    <row r="2584" spans="1:10" s="190" customFormat="1" x14ac:dyDescent="0.25">
      <c r="A2584" s="6"/>
      <c r="B2584" s="8"/>
      <c r="C2584" s="8"/>
      <c r="D2584" s="11"/>
      <c r="E2584" s="11"/>
      <c r="F2584" s="22"/>
      <c r="G2584" s="22"/>
      <c r="H2584" s="53"/>
      <c r="I2584" s="7"/>
      <c r="J2584" s="7"/>
    </row>
    <row r="2585" spans="1:10" s="190" customFormat="1" x14ac:dyDescent="0.25">
      <c r="A2585" s="6"/>
      <c r="B2585" s="8"/>
      <c r="C2585" s="8"/>
      <c r="D2585" s="11"/>
      <c r="E2585" s="11"/>
      <c r="F2585" s="22"/>
      <c r="G2585" s="22"/>
      <c r="H2585" s="53"/>
      <c r="I2585" s="7"/>
      <c r="J2585" s="7"/>
    </row>
    <row r="2586" spans="1:10" s="190" customFormat="1" x14ac:dyDescent="0.25">
      <c r="A2586" s="6"/>
      <c r="B2586" s="8"/>
      <c r="C2586" s="8"/>
      <c r="D2586" s="11"/>
      <c r="E2586" s="11"/>
      <c r="F2586" s="22"/>
      <c r="G2586" s="22"/>
      <c r="H2586" s="53"/>
      <c r="I2586" s="7"/>
      <c r="J2586" s="7"/>
    </row>
    <row r="2587" spans="1:10" s="190" customFormat="1" x14ac:dyDescent="0.25">
      <c r="A2587" s="6"/>
      <c r="B2587" s="8"/>
      <c r="C2587" s="8"/>
      <c r="D2587" s="11"/>
      <c r="E2587" s="11"/>
      <c r="F2587" s="22"/>
      <c r="G2587" s="22"/>
      <c r="H2587" s="53"/>
      <c r="I2587" s="7"/>
      <c r="J2587" s="7"/>
    </row>
    <row r="2588" spans="1:10" s="190" customFormat="1" x14ac:dyDescent="0.25">
      <c r="A2588" s="6"/>
      <c r="B2588" s="8"/>
      <c r="C2588" s="8"/>
      <c r="D2588" s="11"/>
      <c r="E2588" s="11"/>
      <c r="F2588" s="22"/>
      <c r="G2588" s="22"/>
      <c r="H2588" s="53"/>
      <c r="I2588" s="7"/>
      <c r="J2588" s="7"/>
    </row>
    <row r="2589" spans="1:10" s="190" customFormat="1" x14ac:dyDescent="0.25">
      <c r="A2589" s="6"/>
      <c r="B2589" s="8"/>
      <c r="C2589" s="8"/>
      <c r="D2589" s="11"/>
      <c r="E2589" s="11"/>
      <c r="F2589" s="22"/>
      <c r="G2589" s="22"/>
      <c r="H2589" s="53"/>
      <c r="I2589" s="7"/>
      <c r="J2589" s="7"/>
    </row>
    <row r="2590" spans="1:10" s="190" customFormat="1" x14ac:dyDescent="0.25">
      <c r="A2590" s="6"/>
      <c r="B2590" s="8"/>
      <c r="C2590" s="8"/>
      <c r="D2590" s="11"/>
      <c r="E2590" s="11"/>
      <c r="F2590" s="22"/>
      <c r="G2590" s="22"/>
      <c r="H2590" s="53"/>
      <c r="I2590" s="7"/>
      <c r="J2590" s="7"/>
    </row>
    <row r="2591" spans="1:10" s="190" customFormat="1" x14ac:dyDescent="0.25">
      <c r="A2591" s="6"/>
      <c r="B2591" s="8"/>
      <c r="C2591" s="8"/>
      <c r="D2591" s="11"/>
      <c r="E2591" s="11"/>
      <c r="F2591" s="22"/>
      <c r="G2591" s="22"/>
      <c r="H2591" s="53"/>
      <c r="I2591" s="7"/>
      <c r="J2591" s="7"/>
    </row>
    <row r="2592" spans="1:10" s="190" customFormat="1" x14ac:dyDescent="0.25">
      <c r="A2592" s="6"/>
      <c r="B2592" s="8"/>
      <c r="C2592" s="8"/>
      <c r="D2592" s="11"/>
      <c r="E2592" s="11"/>
      <c r="F2592" s="22"/>
      <c r="G2592" s="22"/>
      <c r="H2592" s="53"/>
      <c r="I2592" s="7"/>
      <c r="J2592" s="7"/>
    </row>
    <row r="2593" spans="1:10" s="190" customFormat="1" x14ac:dyDescent="0.25">
      <c r="A2593" s="6"/>
      <c r="B2593" s="8"/>
      <c r="C2593" s="8"/>
      <c r="D2593" s="11"/>
      <c r="E2593" s="11"/>
      <c r="F2593" s="22"/>
      <c r="G2593" s="22"/>
      <c r="H2593" s="53"/>
      <c r="I2593" s="7"/>
      <c r="J2593" s="7"/>
    </row>
    <row r="2594" spans="1:10" s="190" customFormat="1" x14ac:dyDescent="0.25">
      <c r="A2594" s="6"/>
      <c r="B2594" s="8"/>
      <c r="C2594" s="8"/>
      <c r="D2594" s="11"/>
      <c r="E2594" s="11"/>
      <c r="F2594" s="22"/>
      <c r="G2594" s="22"/>
      <c r="H2594" s="53"/>
      <c r="I2594" s="7"/>
      <c r="J2594" s="7"/>
    </row>
    <row r="2595" spans="1:10" s="190" customFormat="1" x14ac:dyDescent="0.25">
      <c r="A2595" s="6"/>
      <c r="B2595" s="8"/>
      <c r="C2595" s="8"/>
      <c r="D2595" s="11"/>
      <c r="E2595" s="11"/>
      <c r="F2595" s="22"/>
      <c r="G2595" s="22"/>
      <c r="H2595" s="53"/>
      <c r="I2595" s="7"/>
      <c r="J2595" s="7"/>
    </row>
    <row r="2596" spans="1:10" s="190" customFormat="1" x14ac:dyDescent="0.25">
      <c r="A2596" s="6"/>
      <c r="B2596" s="8"/>
      <c r="C2596" s="8"/>
      <c r="D2596" s="11"/>
      <c r="E2596" s="11"/>
      <c r="F2596" s="22"/>
      <c r="G2596" s="22"/>
      <c r="H2596" s="53"/>
      <c r="I2596" s="7"/>
      <c r="J2596" s="7"/>
    </row>
    <row r="2597" spans="1:10" s="190" customFormat="1" x14ac:dyDescent="0.25">
      <c r="A2597" s="6"/>
      <c r="B2597" s="8"/>
      <c r="C2597" s="8"/>
      <c r="D2597" s="11"/>
      <c r="E2597" s="11"/>
      <c r="F2597" s="22"/>
      <c r="G2597" s="22"/>
      <c r="H2597" s="53"/>
      <c r="I2597" s="7"/>
      <c r="J2597" s="7"/>
    </row>
    <row r="2598" spans="1:10" s="190" customFormat="1" x14ac:dyDescent="0.25">
      <c r="A2598" s="6"/>
      <c r="B2598" s="8"/>
      <c r="C2598" s="8"/>
      <c r="D2598" s="11"/>
      <c r="E2598" s="11"/>
      <c r="F2598" s="22"/>
      <c r="G2598" s="22"/>
      <c r="H2598" s="53"/>
      <c r="I2598" s="7"/>
      <c r="J2598" s="7"/>
    </row>
    <row r="2599" spans="1:10" s="190" customFormat="1" x14ac:dyDescent="0.25">
      <c r="A2599" s="6"/>
      <c r="B2599" s="8"/>
      <c r="C2599" s="8"/>
      <c r="D2599" s="11"/>
      <c r="E2599" s="11"/>
      <c r="F2599" s="22"/>
      <c r="G2599" s="22"/>
      <c r="H2599" s="53"/>
      <c r="I2599" s="7"/>
      <c r="J2599" s="7"/>
    </row>
    <row r="2600" spans="1:10" s="190" customFormat="1" x14ac:dyDescent="0.25">
      <c r="A2600" s="6"/>
      <c r="B2600" s="8"/>
      <c r="C2600" s="8"/>
      <c r="D2600" s="11"/>
      <c r="E2600" s="11"/>
      <c r="F2600" s="22"/>
      <c r="G2600" s="22"/>
      <c r="H2600" s="53"/>
      <c r="I2600" s="7"/>
      <c r="J2600" s="7"/>
    </row>
    <row r="2601" spans="1:10" s="190" customFormat="1" x14ac:dyDescent="0.25">
      <c r="A2601" s="6"/>
      <c r="B2601" s="8"/>
      <c r="C2601" s="8"/>
      <c r="D2601" s="11"/>
      <c r="E2601" s="11"/>
      <c r="F2601" s="22"/>
      <c r="G2601" s="22"/>
      <c r="H2601" s="53"/>
      <c r="I2601" s="7"/>
      <c r="J2601" s="7"/>
    </row>
    <row r="2602" spans="1:10" s="190" customFormat="1" x14ac:dyDescent="0.25">
      <c r="A2602" s="6"/>
      <c r="B2602" s="8"/>
      <c r="C2602" s="8"/>
      <c r="D2602" s="11"/>
      <c r="E2602" s="11"/>
      <c r="F2602" s="22"/>
      <c r="G2602" s="22"/>
      <c r="H2602" s="53"/>
      <c r="I2602" s="7"/>
      <c r="J2602" s="7"/>
    </row>
    <row r="2603" spans="1:10" s="190" customFormat="1" x14ac:dyDescent="0.25">
      <c r="A2603" s="6"/>
      <c r="B2603" s="8"/>
      <c r="C2603" s="8"/>
      <c r="D2603" s="11"/>
      <c r="E2603" s="11"/>
      <c r="F2603" s="22"/>
      <c r="G2603" s="22"/>
      <c r="H2603" s="53"/>
      <c r="I2603" s="7"/>
      <c r="J2603" s="7"/>
    </row>
    <row r="2604" spans="1:10" s="190" customFormat="1" x14ac:dyDescent="0.25">
      <c r="A2604" s="6"/>
      <c r="B2604" s="8"/>
      <c r="C2604" s="8"/>
      <c r="D2604" s="11"/>
      <c r="E2604" s="11"/>
      <c r="F2604" s="22"/>
      <c r="G2604" s="22"/>
      <c r="H2604" s="53"/>
      <c r="I2604" s="7"/>
      <c r="J2604" s="7"/>
    </row>
    <row r="2605" spans="1:10" s="190" customFormat="1" x14ac:dyDescent="0.25">
      <c r="A2605" s="6"/>
      <c r="B2605" s="8"/>
      <c r="C2605" s="8"/>
      <c r="D2605" s="11"/>
      <c r="E2605" s="11"/>
      <c r="F2605" s="22"/>
      <c r="G2605" s="22"/>
      <c r="H2605" s="53"/>
      <c r="I2605" s="7"/>
      <c r="J2605" s="7"/>
    </row>
    <row r="2606" spans="1:10" s="190" customFormat="1" x14ac:dyDescent="0.25">
      <c r="A2606" s="6"/>
      <c r="B2606" s="8"/>
      <c r="C2606" s="8"/>
      <c r="D2606" s="11"/>
      <c r="E2606" s="11"/>
      <c r="F2606" s="22"/>
      <c r="G2606" s="22"/>
      <c r="H2606" s="53"/>
      <c r="I2606" s="7"/>
      <c r="J2606" s="7"/>
    </row>
    <row r="2607" spans="1:10" s="190" customFormat="1" x14ac:dyDescent="0.25">
      <c r="A2607" s="6"/>
      <c r="B2607" s="8"/>
      <c r="C2607" s="8"/>
      <c r="D2607" s="11"/>
      <c r="E2607" s="11"/>
      <c r="F2607" s="22"/>
      <c r="G2607" s="22"/>
      <c r="H2607" s="53"/>
      <c r="I2607" s="7"/>
      <c r="J2607" s="7"/>
    </row>
    <row r="2608" spans="1:10" s="190" customFormat="1" x14ac:dyDescent="0.25">
      <c r="A2608" s="6"/>
      <c r="B2608" s="8"/>
      <c r="C2608" s="8"/>
      <c r="D2608" s="11"/>
      <c r="E2608" s="11"/>
      <c r="F2608" s="22"/>
      <c r="G2608" s="22"/>
      <c r="H2608" s="53"/>
      <c r="I2608" s="7"/>
      <c r="J2608" s="7"/>
    </row>
    <row r="2609" spans="1:10" s="190" customFormat="1" x14ac:dyDescent="0.25">
      <c r="A2609" s="6"/>
      <c r="B2609" s="8"/>
      <c r="C2609" s="8"/>
      <c r="D2609" s="11"/>
      <c r="E2609" s="11"/>
      <c r="F2609" s="22"/>
      <c r="G2609" s="22"/>
      <c r="H2609" s="53"/>
      <c r="I2609" s="7"/>
      <c r="J2609" s="7"/>
    </row>
    <row r="2610" spans="1:10" s="190" customFormat="1" x14ac:dyDescent="0.25">
      <c r="A2610" s="6"/>
      <c r="B2610" s="8"/>
      <c r="C2610" s="8"/>
      <c r="D2610" s="11"/>
      <c r="E2610" s="11"/>
      <c r="F2610" s="22"/>
      <c r="G2610" s="22"/>
      <c r="H2610" s="53"/>
      <c r="I2610" s="7"/>
      <c r="J2610" s="7"/>
    </row>
    <row r="2611" spans="1:10" s="190" customFormat="1" x14ac:dyDescent="0.25">
      <c r="A2611" s="6"/>
      <c r="B2611" s="8"/>
      <c r="C2611" s="8"/>
      <c r="D2611" s="11"/>
      <c r="E2611" s="11"/>
      <c r="F2611" s="22"/>
      <c r="G2611" s="22"/>
      <c r="H2611" s="53"/>
      <c r="I2611" s="7"/>
      <c r="J2611" s="7"/>
    </row>
    <row r="2612" spans="1:10" s="190" customFormat="1" x14ac:dyDescent="0.25">
      <c r="A2612" s="6"/>
      <c r="B2612" s="8"/>
      <c r="C2612" s="8"/>
      <c r="D2612" s="11"/>
      <c r="E2612" s="11"/>
      <c r="F2612" s="22"/>
      <c r="G2612" s="22"/>
      <c r="H2612" s="53"/>
      <c r="I2612" s="7"/>
      <c r="J2612" s="7"/>
    </row>
    <row r="2613" spans="1:10" s="190" customFormat="1" x14ac:dyDescent="0.25">
      <c r="A2613" s="6"/>
      <c r="B2613" s="8"/>
      <c r="C2613" s="8"/>
      <c r="D2613" s="11"/>
      <c r="E2613" s="11"/>
      <c r="F2613" s="22"/>
      <c r="G2613" s="22"/>
      <c r="H2613" s="53"/>
      <c r="I2613" s="7"/>
      <c r="J2613" s="7"/>
    </row>
    <row r="2614" spans="1:10" s="190" customFormat="1" x14ac:dyDescent="0.25">
      <c r="A2614" s="6"/>
      <c r="B2614" s="8"/>
      <c r="C2614" s="8"/>
      <c r="D2614" s="11"/>
      <c r="E2614" s="11"/>
      <c r="F2614" s="22"/>
      <c r="G2614" s="22"/>
      <c r="H2614" s="53"/>
      <c r="I2614" s="7"/>
      <c r="J2614" s="7"/>
    </row>
    <row r="2615" spans="1:10" s="190" customFormat="1" x14ac:dyDescent="0.25">
      <c r="A2615" s="6"/>
      <c r="B2615" s="8"/>
      <c r="C2615" s="8"/>
      <c r="D2615" s="11"/>
      <c r="E2615" s="11"/>
      <c r="F2615" s="22"/>
      <c r="G2615" s="22"/>
      <c r="H2615" s="53"/>
      <c r="I2615" s="7"/>
      <c r="J2615" s="7"/>
    </row>
    <row r="2616" spans="1:10" s="190" customFormat="1" x14ac:dyDescent="0.25">
      <c r="A2616" s="6"/>
      <c r="B2616" s="8"/>
      <c r="C2616" s="8"/>
      <c r="D2616" s="11"/>
      <c r="E2616" s="11"/>
      <c r="F2616" s="22"/>
      <c r="G2616" s="22"/>
      <c r="H2616" s="53"/>
      <c r="I2616" s="7"/>
      <c r="J2616" s="7"/>
    </row>
    <row r="2617" spans="1:10" s="190" customFormat="1" x14ac:dyDescent="0.25">
      <c r="A2617" s="6"/>
      <c r="B2617" s="8"/>
      <c r="C2617" s="8"/>
      <c r="D2617" s="11"/>
      <c r="E2617" s="11"/>
      <c r="F2617" s="22"/>
      <c r="G2617" s="22"/>
      <c r="H2617" s="53"/>
      <c r="I2617" s="7"/>
      <c r="J2617" s="7"/>
    </row>
    <row r="2618" spans="1:10" s="190" customFormat="1" x14ac:dyDescent="0.25">
      <c r="A2618" s="6"/>
      <c r="B2618" s="8"/>
      <c r="C2618" s="8"/>
      <c r="D2618" s="11"/>
      <c r="E2618" s="11"/>
      <c r="F2618" s="22"/>
      <c r="G2618" s="22"/>
      <c r="H2618" s="53"/>
      <c r="I2618" s="7"/>
      <c r="J2618" s="7"/>
    </row>
    <row r="2619" spans="1:10" s="190" customFormat="1" x14ac:dyDescent="0.25">
      <c r="A2619" s="6"/>
      <c r="B2619" s="8"/>
      <c r="C2619" s="8"/>
      <c r="D2619" s="11"/>
      <c r="E2619" s="11"/>
      <c r="F2619" s="22"/>
      <c r="G2619" s="22"/>
      <c r="H2619" s="53"/>
      <c r="I2619" s="7"/>
      <c r="J2619" s="7"/>
    </row>
    <row r="2620" spans="1:10" s="190" customFormat="1" x14ac:dyDescent="0.25">
      <c r="A2620" s="6"/>
      <c r="B2620" s="8"/>
      <c r="C2620" s="8"/>
      <c r="D2620" s="11"/>
      <c r="E2620" s="11"/>
      <c r="F2620" s="22"/>
      <c r="G2620" s="22"/>
      <c r="H2620" s="53"/>
      <c r="I2620" s="7"/>
      <c r="J2620" s="7"/>
    </row>
    <row r="2621" spans="1:10" s="190" customFormat="1" x14ac:dyDescent="0.25">
      <c r="A2621" s="6"/>
      <c r="B2621" s="8"/>
      <c r="C2621" s="8"/>
      <c r="D2621" s="11"/>
      <c r="E2621" s="11"/>
      <c r="F2621" s="22"/>
      <c r="G2621" s="22"/>
      <c r="H2621" s="53"/>
      <c r="I2621" s="7"/>
      <c r="J2621" s="7"/>
    </row>
    <row r="2622" spans="1:10" s="190" customFormat="1" x14ac:dyDescent="0.25">
      <c r="A2622" s="6"/>
      <c r="B2622" s="8"/>
      <c r="C2622" s="8"/>
      <c r="D2622" s="11"/>
      <c r="E2622" s="11"/>
      <c r="F2622" s="22"/>
      <c r="G2622" s="22"/>
      <c r="H2622" s="53"/>
      <c r="I2622" s="7"/>
      <c r="J2622" s="7"/>
    </row>
    <row r="2623" spans="1:10" s="190" customFormat="1" x14ac:dyDescent="0.25">
      <c r="A2623" s="6"/>
      <c r="B2623" s="8"/>
      <c r="C2623" s="8"/>
      <c r="D2623" s="11"/>
      <c r="E2623" s="11"/>
      <c r="F2623" s="22"/>
      <c r="G2623" s="22"/>
      <c r="H2623" s="53"/>
      <c r="I2623" s="7"/>
      <c r="J2623" s="7"/>
    </row>
    <row r="2624" spans="1:10" s="190" customFormat="1" x14ac:dyDescent="0.25">
      <c r="A2624" s="6"/>
      <c r="B2624" s="8"/>
      <c r="C2624" s="8"/>
      <c r="D2624" s="11"/>
      <c r="E2624" s="11"/>
      <c r="F2624" s="22"/>
      <c r="G2624" s="22"/>
      <c r="H2624" s="53"/>
      <c r="I2624" s="7"/>
      <c r="J2624" s="7"/>
    </row>
    <row r="2625" spans="1:10" s="190" customFormat="1" x14ac:dyDescent="0.25">
      <c r="A2625" s="6"/>
      <c r="B2625" s="8"/>
      <c r="C2625" s="8"/>
      <c r="D2625" s="11"/>
      <c r="E2625" s="11"/>
      <c r="F2625" s="22"/>
      <c r="G2625" s="22"/>
      <c r="H2625" s="53"/>
      <c r="I2625" s="7"/>
      <c r="J2625" s="7"/>
    </row>
    <row r="2626" spans="1:10" s="190" customFormat="1" x14ac:dyDescent="0.25">
      <c r="A2626" s="6"/>
      <c r="B2626" s="8"/>
      <c r="C2626" s="8"/>
      <c r="D2626" s="11"/>
      <c r="E2626" s="11"/>
      <c r="F2626" s="22"/>
      <c r="G2626" s="22"/>
      <c r="H2626" s="53"/>
      <c r="I2626" s="7"/>
      <c r="J2626" s="7"/>
    </row>
    <row r="2627" spans="1:10" s="190" customFormat="1" x14ac:dyDescent="0.25">
      <c r="A2627" s="6"/>
      <c r="B2627" s="8"/>
      <c r="C2627" s="8"/>
      <c r="D2627" s="11"/>
      <c r="E2627" s="11"/>
      <c r="F2627" s="22"/>
      <c r="G2627" s="22"/>
      <c r="H2627" s="53"/>
      <c r="I2627" s="7"/>
      <c r="J2627" s="7"/>
    </row>
    <row r="2628" spans="1:10" s="190" customFormat="1" x14ac:dyDescent="0.25">
      <c r="A2628" s="6"/>
      <c r="B2628" s="8"/>
      <c r="C2628" s="8"/>
      <c r="D2628" s="11"/>
      <c r="E2628" s="11"/>
      <c r="F2628" s="22"/>
      <c r="G2628" s="22"/>
      <c r="H2628" s="53"/>
      <c r="I2628" s="7"/>
      <c r="J2628" s="7"/>
    </row>
    <row r="2629" spans="1:10" s="190" customFormat="1" x14ac:dyDescent="0.25">
      <c r="A2629" s="6"/>
      <c r="B2629" s="8"/>
      <c r="C2629" s="8"/>
      <c r="D2629" s="11"/>
      <c r="E2629" s="11"/>
      <c r="F2629" s="22"/>
      <c r="G2629" s="22"/>
      <c r="H2629" s="53"/>
      <c r="I2629" s="7"/>
      <c r="J2629" s="7"/>
    </row>
    <row r="2630" spans="1:10" s="190" customFormat="1" x14ac:dyDescent="0.25">
      <c r="A2630" s="6"/>
      <c r="B2630" s="8"/>
      <c r="C2630" s="8"/>
      <c r="D2630" s="11"/>
      <c r="E2630" s="11"/>
      <c r="F2630" s="22"/>
      <c r="G2630" s="22"/>
      <c r="H2630" s="53"/>
      <c r="I2630" s="7"/>
      <c r="J2630" s="7"/>
    </row>
    <row r="2631" spans="1:10" s="190" customFormat="1" x14ac:dyDescent="0.25">
      <c r="A2631" s="6"/>
      <c r="B2631" s="8"/>
      <c r="C2631" s="8"/>
      <c r="D2631" s="11"/>
      <c r="E2631" s="11"/>
      <c r="F2631" s="22"/>
      <c r="G2631" s="22"/>
      <c r="H2631" s="53"/>
      <c r="I2631" s="7"/>
      <c r="J2631" s="7"/>
    </row>
    <row r="2632" spans="1:10" s="190" customFormat="1" x14ac:dyDescent="0.25">
      <c r="A2632" s="6"/>
      <c r="B2632" s="8"/>
      <c r="C2632" s="8"/>
      <c r="D2632" s="11"/>
      <c r="E2632" s="11"/>
      <c r="F2632" s="22"/>
      <c r="G2632" s="22"/>
      <c r="H2632" s="53"/>
      <c r="I2632" s="7"/>
      <c r="J2632" s="7"/>
    </row>
    <row r="2633" spans="1:10" s="190" customFormat="1" x14ac:dyDescent="0.25">
      <c r="A2633" s="6"/>
      <c r="B2633" s="8"/>
      <c r="C2633" s="8"/>
      <c r="D2633" s="11"/>
      <c r="E2633" s="11"/>
      <c r="F2633" s="22"/>
      <c r="G2633" s="22"/>
      <c r="H2633" s="53"/>
      <c r="I2633" s="7"/>
      <c r="J2633" s="7"/>
    </row>
    <row r="2634" spans="1:10" s="190" customFormat="1" x14ac:dyDescent="0.25">
      <c r="A2634" s="6"/>
      <c r="B2634" s="8"/>
      <c r="C2634" s="8"/>
      <c r="D2634" s="11"/>
      <c r="E2634" s="11"/>
      <c r="F2634" s="22"/>
      <c r="G2634" s="22"/>
      <c r="H2634" s="53"/>
      <c r="I2634" s="7"/>
      <c r="J2634" s="7"/>
    </row>
    <row r="2635" spans="1:10" s="190" customFormat="1" x14ac:dyDescent="0.25">
      <c r="A2635" s="6"/>
      <c r="B2635" s="8"/>
      <c r="C2635" s="8"/>
      <c r="D2635" s="11"/>
      <c r="E2635" s="11"/>
      <c r="F2635" s="22"/>
      <c r="G2635" s="22"/>
      <c r="H2635" s="53"/>
      <c r="I2635" s="7"/>
      <c r="J2635" s="7"/>
    </row>
    <row r="2636" spans="1:10" s="190" customFormat="1" x14ac:dyDescent="0.25">
      <c r="A2636" s="6"/>
      <c r="B2636" s="8"/>
      <c r="C2636" s="8"/>
      <c r="D2636" s="11"/>
      <c r="E2636" s="11"/>
      <c r="F2636" s="22"/>
      <c r="G2636" s="22"/>
      <c r="H2636" s="53"/>
      <c r="I2636" s="7"/>
      <c r="J2636" s="7"/>
    </row>
    <row r="2637" spans="1:10" s="190" customFormat="1" x14ac:dyDescent="0.25">
      <c r="A2637" s="6"/>
      <c r="B2637" s="8"/>
      <c r="C2637" s="8"/>
      <c r="D2637" s="11"/>
      <c r="E2637" s="11"/>
      <c r="F2637" s="22"/>
      <c r="G2637" s="22"/>
      <c r="H2637" s="53"/>
      <c r="I2637" s="7"/>
      <c r="J2637" s="7"/>
    </row>
    <row r="2638" spans="1:10" s="190" customFormat="1" x14ac:dyDescent="0.25">
      <c r="A2638" s="6"/>
      <c r="B2638" s="8"/>
      <c r="C2638" s="8"/>
      <c r="D2638" s="11"/>
      <c r="E2638" s="11"/>
      <c r="F2638" s="22"/>
      <c r="G2638" s="22"/>
      <c r="H2638" s="53"/>
      <c r="I2638" s="7"/>
      <c r="J2638" s="7"/>
    </row>
    <row r="2639" spans="1:10" s="190" customFormat="1" x14ac:dyDescent="0.25">
      <c r="A2639" s="6"/>
      <c r="B2639" s="8"/>
      <c r="C2639" s="8"/>
      <c r="D2639" s="11"/>
      <c r="E2639" s="11"/>
      <c r="F2639" s="22"/>
      <c r="G2639" s="22"/>
      <c r="H2639" s="53"/>
      <c r="I2639" s="7"/>
      <c r="J2639" s="7"/>
    </row>
    <row r="2640" spans="1:10" s="190" customFormat="1" x14ac:dyDescent="0.25">
      <c r="A2640" s="6"/>
      <c r="B2640" s="8"/>
      <c r="C2640" s="8"/>
      <c r="D2640" s="11"/>
      <c r="E2640" s="11"/>
      <c r="F2640" s="22"/>
      <c r="G2640" s="22"/>
      <c r="H2640" s="53"/>
      <c r="I2640" s="7"/>
      <c r="J2640" s="7"/>
    </row>
    <row r="2641" spans="1:10" s="190" customFormat="1" x14ac:dyDescent="0.25">
      <c r="A2641" s="6"/>
      <c r="B2641" s="8"/>
      <c r="C2641" s="8"/>
      <c r="D2641" s="11"/>
      <c r="E2641" s="11"/>
      <c r="F2641" s="22"/>
      <c r="G2641" s="22"/>
      <c r="H2641" s="53"/>
      <c r="I2641" s="7"/>
      <c r="J2641" s="7"/>
    </row>
    <row r="2642" spans="1:10" s="190" customFormat="1" x14ac:dyDescent="0.25">
      <c r="A2642" s="6"/>
      <c r="B2642" s="8"/>
      <c r="C2642" s="8"/>
      <c r="D2642" s="11"/>
      <c r="E2642" s="11"/>
      <c r="F2642" s="22"/>
      <c r="G2642" s="22"/>
      <c r="H2642" s="53"/>
      <c r="I2642" s="7"/>
      <c r="J2642" s="7"/>
    </row>
    <row r="2643" spans="1:10" s="190" customFormat="1" x14ac:dyDescent="0.25">
      <c r="A2643" s="6"/>
      <c r="B2643" s="8"/>
      <c r="C2643" s="8"/>
      <c r="D2643" s="11"/>
      <c r="E2643" s="11"/>
      <c r="F2643" s="22"/>
      <c r="G2643" s="22"/>
      <c r="H2643" s="53"/>
      <c r="I2643" s="7"/>
      <c r="J2643" s="7"/>
    </row>
    <row r="2644" spans="1:10" s="190" customFormat="1" x14ac:dyDescent="0.25">
      <c r="A2644" s="6"/>
      <c r="B2644" s="8"/>
      <c r="C2644" s="8"/>
      <c r="D2644" s="11"/>
      <c r="E2644" s="11"/>
      <c r="F2644" s="22"/>
      <c r="G2644" s="22"/>
      <c r="H2644" s="53"/>
      <c r="I2644" s="7"/>
      <c r="J2644" s="7"/>
    </row>
    <row r="2645" spans="1:10" s="190" customFormat="1" x14ac:dyDescent="0.25">
      <c r="A2645" s="6"/>
      <c r="B2645" s="8"/>
      <c r="C2645" s="8"/>
      <c r="D2645" s="11"/>
      <c r="E2645" s="11"/>
      <c r="F2645" s="22"/>
      <c r="G2645" s="22"/>
      <c r="H2645" s="53"/>
      <c r="I2645" s="7"/>
      <c r="J2645" s="7"/>
    </row>
    <row r="2646" spans="1:10" s="190" customFormat="1" x14ac:dyDescent="0.25">
      <c r="A2646" s="6"/>
      <c r="B2646" s="8"/>
      <c r="C2646" s="8"/>
      <c r="D2646" s="11"/>
      <c r="E2646" s="11"/>
      <c r="F2646" s="22"/>
      <c r="G2646" s="22"/>
      <c r="H2646" s="53"/>
      <c r="I2646" s="7"/>
      <c r="J2646" s="7"/>
    </row>
    <row r="2647" spans="1:10" s="190" customFormat="1" x14ac:dyDescent="0.25">
      <c r="A2647" s="6"/>
      <c r="B2647" s="8"/>
      <c r="C2647" s="8"/>
      <c r="D2647" s="11"/>
      <c r="E2647" s="11"/>
      <c r="F2647" s="22"/>
      <c r="G2647" s="22"/>
      <c r="H2647" s="53"/>
      <c r="I2647" s="7"/>
      <c r="J2647" s="7"/>
    </row>
    <row r="2648" spans="1:10" s="190" customFormat="1" x14ac:dyDescent="0.25">
      <c r="A2648" s="6"/>
      <c r="B2648" s="8"/>
      <c r="C2648" s="8"/>
      <c r="D2648" s="11"/>
      <c r="E2648" s="11"/>
      <c r="F2648" s="22"/>
      <c r="G2648" s="22"/>
      <c r="H2648" s="53"/>
      <c r="I2648" s="7"/>
      <c r="J2648" s="7"/>
    </row>
    <row r="2649" spans="1:10" s="190" customFormat="1" x14ac:dyDescent="0.25">
      <c r="A2649" s="6"/>
      <c r="B2649" s="8"/>
      <c r="C2649" s="8"/>
      <c r="D2649" s="11"/>
      <c r="E2649" s="11"/>
      <c r="F2649" s="22"/>
      <c r="G2649" s="22"/>
      <c r="H2649" s="53"/>
      <c r="I2649" s="7"/>
      <c r="J2649" s="7"/>
    </row>
    <row r="2650" spans="1:10" s="190" customFormat="1" x14ac:dyDescent="0.25">
      <c r="A2650" s="6"/>
      <c r="B2650" s="8"/>
      <c r="C2650" s="8"/>
      <c r="D2650" s="11"/>
      <c r="E2650" s="11"/>
      <c r="F2650" s="22"/>
      <c r="G2650" s="22"/>
      <c r="H2650" s="53"/>
      <c r="I2650" s="7"/>
      <c r="J2650" s="7"/>
    </row>
    <row r="2651" spans="1:10" s="190" customFormat="1" x14ac:dyDescent="0.25">
      <c r="A2651" s="6"/>
      <c r="B2651" s="8"/>
      <c r="C2651" s="8"/>
      <c r="D2651" s="11"/>
      <c r="E2651" s="11"/>
      <c r="F2651" s="22"/>
      <c r="G2651" s="22"/>
      <c r="H2651" s="53"/>
      <c r="I2651" s="7"/>
      <c r="J2651" s="7"/>
    </row>
    <row r="2652" spans="1:10" s="190" customFormat="1" x14ac:dyDescent="0.25">
      <c r="A2652" s="6"/>
      <c r="B2652" s="8"/>
      <c r="C2652" s="8"/>
      <c r="D2652" s="11"/>
      <c r="E2652" s="11"/>
      <c r="F2652" s="22"/>
      <c r="G2652" s="22"/>
      <c r="H2652" s="53"/>
      <c r="I2652" s="7"/>
      <c r="J2652" s="7"/>
    </row>
    <row r="2653" spans="1:10" s="190" customFormat="1" x14ac:dyDescent="0.25">
      <c r="A2653" s="6"/>
      <c r="B2653" s="8"/>
      <c r="C2653" s="8"/>
      <c r="D2653" s="11"/>
      <c r="E2653" s="11"/>
      <c r="F2653" s="22"/>
      <c r="G2653" s="22"/>
      <c r="H2653" s="53"/>
      <c r="I2653" s="7"/>
      <c r="J2653" s="7"/>
    </row>
    <row r="2654" spans="1:10" s="190" customFormat="1" x14ac:dyDescent="0.25">
      <c r="A2654" s="6"/>
      <c r="B2654" s="8"/>
      <c r="C2654" s="8"/>
      <c r="D2654" s="11"/>
      <c r="E2654" s="11"/>
      <c r="F2654" s="22"/>
      <c r="G2654" s="22"/>
      <c r="H2654" s="53"/>
      <c r="I2654" s="7"/>
      <c r="J2654" s="7"/>
    </row>
    <row r="2655" spans="1:10" s="190" customFormat="1" x14ac:dyDescent="0.25">
      <c r="A2655" s="6"/>
      <c r="B2655" s="8"/>
      <c r="C2655" s="8"/>
      <c r="D2655" s="11"/>
      <c r="E2655" s="11"/>
      <c r="F2655" s="22"/>
      <c r="G2655" s="22"/>
      <c r="H2655" s="53"/>
      <c r="I2655" s="7"/>
      <c r="J2655" s="7"/>
    </row>
    <row r="2656" spans="1:10" s="190" customFormat="1" x14ac:dyDescent="0.25">
      <c r="A2656" s="6"/>
      <c r="B2656" s="8"/>
      <c r="C2656" s="8"/>
      <c r="D2656" s="11"/>
      <c r="E2656" s="11"/>
      <c r="F2656" s="22"/>
      <c r="G2656" s="22"/>
      <c r="H2656" s="53"/>
      <c r="I2656" s="7"/>
      <c r="J2656" s="7"/>
    </row>
    <row r="2657" spans="1:10" s="190" customFormat="1" x14ac:dyDescent="0.25">
      <c r="A2657" s="6"/>
      <c r="B2657" s="8"/>
      <c r="C2657" s="8"/>
      <c r="D2657" s="11"/>
      <c r="E2657" s="11"/>
      <c r="F2657" s="22"/>
      <c r="G2657" s="22"/>
      <c r="H2657" s="53"/>
      <c r="I2657" s="7"/>
      <c r="J2657" s="7"/>
    </row>
    <row r="2658" spans="1:10" s="190" customFormat="1" x14ac:dyDescent="0.25">
      <c r="A2658" s="6"/>
      <c r="B2658" s="8"/>
      <c r="C2658" s="8"/>
      <c r="D2658" s="11"/>
      <c r="E2658" s="11"/>
      <c r="F2658" s="22"/>
      <c r="G2658" s="22"/>
      <c r="H2658" s="53"/>
      <c r="I2658" s="7"/>
      <c r="J2658" s="7"/>
    </row>
    <row r="2659" spans="1:10" s="190" customFormat="1" x14ac:dyDescent="0.25">
      <c r="A2659" s="6"/>
      <c r="B2659" s="8"/>
      <c r="C2659" s="8"/>
      <c r="D2659" s="11"/>
      <c r="E2659" s="11"/>
      <c r="F2659" s="22"/>
      <c r="G2659" s="22"/>
      <c r="H2659" s="53"/>
      <c r="I2659" s="7"/>
      <c r="J2659" s="7"/>
    </row>
    <row r="2660" spans="1:10" s="190" customFormat="1" x14ac:dyDescent="0.25">
      <c r="A2660" s="6"/>
      <c r="B2660" s="8"/>
      <c r="C2660" s="8"/>
      <c r="D2660" s="11"/>
      <c r="E2660" s="11"/>
      <c r="F2660" s="22"/>
      <c r="G2660" s="22"/>
      <c r="H2660" s="53"/>
      <c r="I2660" s="7"/>
      <c r="J2660" s="7"/>
    </row>
    <row r="2661" spans="1:10" s="190" customFormat="1" x14ac:dyDescent="0.25">
      <c r="A2661" s="6"/>
      <c r="B2661" s="8"/>
      <c r="C2661" s="8"/>
      <c r="D2661" s="11"/>
      <c r="E2661" s="11"/>
      <c r="F2661" s="22"/>
      <c r="G2661" s="22"/>
      <c r="H2661" s="53"/>
      <c r="I2661" s="7"/>
      <c r="J2661" s="7"/>
    </row>
    <row r="2662" spans="1:10" s="190" customFormat="1" x14ac:dyDescent="0.25">
      <c r="A2662" s="6"/>
      <c r="B2662" s="8"/>
      <c r="C2662" s="8"/>
      <c r="D2662" s="11"/>
      <c r="E2662" s="11"/>
      <c r="F2662" s="22"/>
      <c r="G2662" s="22"/>
      <c r="H2662" s="53"/>
      <c r="I2662" s="7"/>
      <c r="J2662" s="7"/>
    </row>
    <row r="2663" spans="1:10" s="190" customFormat="1" x14ac:dyDescent="0.25">
      <c r="A2663" s="6"/>
      <c r="B2663" s="8"/>
      <c r="C2663" s="8"/>
      <c r="D2663" s="11"/>
      <c r="E2663" s="11"/>
      <c r="F2663" s="22"/>
      <c r="G2663" s="22"/>
      <c r="H2663" s="53"/>
      <c r="I2663" s="7"/>
      <c r="J2663" s="7"/>
    </row>
    <row r="2664" spans="1:10" s="190" customFormat="1" x14ac:dyDescent="0.25">
      <c r="A2664" s="6"/>
      <c r="B2664" s="8"/>
      <c r="C2664" s="8"/>
      <c r="D2664" s="11"/>
      <c r="E2664" s="11"/>
      <c r="F2664" s="22"/>
      <c r="G2664" s="22"/>
      <c r="H2664" s="53"/>
      <c r="I2664" s="7"/>
      <c r="J2664" s="7"/>
    </row>
    <row r="2665" spans="1:10" s="190" customFormat="1" x14ac:dyDescent="0.25">
      <c r="A2665" s="6"/>
      <c r="B2665" s="8"/>
      <c r="C2665" s="8"/>
      <c r="D2665" s="11"/>
      <c r="E2665" s="11"/>
      <c r="F2665" s="22"/>
      <c r="G2665" s="22"/>
      <c r="H2665" s="53"/>
      <c r="I2665" s="7"/>
      <c r="J2665" s="7"/>
    </row>
    <row r="2666" spans="1:10" s="190" customFormat="1" x14ac:dyDescent="0.25">
      <c r="A2666" s="6"/>
      <c r="B2666" s="8"/>
      <c r="C2666" s="8"/>
      <c r="D2666" s="11"/>
      <c r="E2666" s="11"/>
      <c r="F2666" s="22"/>
      <c r="G2666" s="22"/>
      <c r="H2666" s="53"/>
      <c r="I2666" s="7"/>
      <c r="J2666" s="7"/>
    </row>
    <row r="2667" spans="1:10" s="190" customFormat="1" x14ac:dyDescent="0.25">
      <c r="A2667" s="6"/>
      <c r="B2667" s="8"/>
      <c r="C2667" s="8"/>
      <c r="D2667" s="11"/>
      <c r="E2667" s="11"/>
      <c r="F2667" s="22"/>
      <c r="G2667" s="22"/>
      <c r="H2667" s="53"/>
      <c r="I2667" s="7"/>
      <c r="J2667" s="7"/>
    </row>
    <row r="2668" spans="1:10" s="190" customFormat="1" x14ac:dyDescent="0.25">
      <c r="A2668" s="6"/>
      <c r="B2668" s="8"/>
      <c r="C2668" s="8"/>
      <c r="D2668" s="11"/>
      <c r="E2668" s="11"/>
      <c r="F2668" s="22"/>
      <c r="G2668" s="22"/>
      <c r="H2668" s="53"/>
      <c r="I2668" s="7"/>
      <c r="J2668" s="7"/>
    </row>
    <row r="2669" spans="1:10" s="190" customFormat="1" x14ac:dyDescent="0.25">
      <c r="A2669" s="6"/>
      <c r="B2669" s="8"/>
      <c r="C2669" s="8"/>
      <c r="D2669" s="11"/>
      <c r="E2669" s="11"/>
      <c r="F2669" s="22"/>
      <c r="G2669" s="22"/>
      <c r="H2669" s="53"/>
      <c r="I2669" s="7"/>
      <c r="J2669" s="7"/>
    </row>
    <row r="2670" spans="1:10" s="190" customFormat="1" x14ac:dyDescent="0.25">
      <c r="A2670" s="6"/>
      <c r="B2670" s="8"/>
      <c r="C2670" s="8"/>
      <c r="D2670" s="11"/>
      <c r="E2670" s="11"/>
      <c r="F2670" s="22"/>
      <c r="G2670" s="22"/>
      <c r="H2670" s="53"/>
      <c r="I2670" s="7"/>
      <c r="J2670" s="7"/>
    </row>
    <row r="2671" spans="1:10" s="190" customFormat="1" x14ac:dyDescent="0.25">
      <c r="A2671" s="6"/>
      <c r="B2671" s="8"/>
      <c r="C2671" s="8"/>
      <c r="D2671" s="11"/>
      <c r="E2671" s="11"/>
      <c r="F2671" s="22"/>
      <c r="G2671" s="22"/>
      <c r="H2671" s="53"/>
      <c r="I2671" s="7"/>
      <c r="J2671" s="7"/>
    </row>
    <row r="2672" spans="1:10" s="190" customFormat="1" x14ac:dyDescent="0.25">
      <c r="A2672" s="6"/>
      <c r="B2672" s="8"/>
      <c r="C2672" s="8"/>
      <c r="D2672" s="11"/>
      <c r="E2672" s="11"/>
      <c r="F2672" s="22"/>
      <c r="G2672" s="22"/>
      <c r="H2672" s="53"/>
      <c r="I2672" s="7"/>
      <c r="J2672" s="7"/>
    </row>
    <row r="2673" spans="1:10" s="190" customFormat="1" x14ac:dyDescent="0.25">
      <c r="A2673" s="6"/>
      <c r="B2673" s="8"/>
      <c r="C2673" s="8"/>
      <c r="D2673" s="11"/>
      <c r="E2673" s="11"/>
      <c r="F2673" s="22"/>
      <c r="G2673" s="22"/>
      <c r="H2673" s="53"/>
      <c r="I2673" s="7"/>
      <c r="J2673" s="7"/>
    </row>
    <row r="2674" spans="1:10" s="190" customFormat="1" x14ac:dyDescent="0.25">
      <c r="A2674" s="6"/>
      <c r="B2674" s="8"/>
      <c r="C2674" s="8"/>
      <c r="D2674" s="11"/>
      <c r="E2674" s="11"/>
      <c r="F2674" s="22"/>
      <c r="G2674" s="22"/>
      <c r="H2674" s="53"/>
      <c r="I2674" s="7"/>
      <c r="J2674" s="7"/>
    </row>
    <row r="2675" spans="1:10" s="190" customFormat="1" x14ac:dyDescent="0.25">
      <c r="A2675" s="6"/>
      <c r="B2675" s="8"/>
      <c r="C2675" s="8"/>
      <c r="D2675" s="11"/>
      <c r="E2675" s="11"/>
      <c r="F2675" s="22"/>
      <c r="G2675" s="22"/>
      <c r="H2675" s="53"/>
      <c r="I2675" s="7"/>
      <c r="J2675" s="7"/>
    </row>
    <row r="2676" spans="1:10" s="190" customFormat="1" x14ac:dyDescent="0.25">
      <c r="A2676" s="6"/>
      <c r="B2676" s="8"/>
      <c r="C2676" s="8"/>
      <c r="D2676" s="11"/>
      <c r="E2676" s="11"/>
      <c r="F2676" s="22"/>
      <c r="G2676" s="22"/>
      <c r="H2676" s="53"/>
      <c r="I2676" s="7"/>
      <c r="J2676" s="7"/>
    </row>
    <row r="2677" spans="1:10" s="190" customFormat="1" x14ac:dyDescent="0.25">
      <c r="A2677" s="6"/>
      <c r="B2677" s="8"/>
      <c r="C2677" s="8"/>
      <c r="D2677" s="11"/>
      <c r="E2677" s="11"/>
      <c r="F2677" s="22"/>
      <c r="G2677" s="22"/>
      <c r="H2677" s="53"/>
      <c r="I2677" s="7"/>
      <c r="J2677" s="7"/>
    </row>
    <row r="2678" spans="1:10" s="190" customFormat="1" x14ac:dyDescent="0.25">
      <c r="A2678" s="6"/>
      <c r="B2678" s="8"/>
      <c r="C2678" s="8"/>
      <c r="D2678" s="11"/>
      <c r="E2678" s="11"/>
      <c r="F2678" s="22"/>
      <c r="G2678" s="22"/>
      <c r="H2678" s="53"/>
      <c r="I2678" s="7"/>
      <c r="J2678" s="7"/>
    </row>
    <row r="2679" spans="1:10" s="190" customFormat="1" x14ac:dyDescent="0.25">
      <c r="A2679" s="6"/>
      <c r="B2679" s="8"/>
      <c r="C2679" s="8"/>
      <c r="D2679" s="11"/>
      <c r="E2679" s="11"/>
      <c r="F2679" s="22"/>
      <c r="G2679" s="22"/>
      <c r="H2679" s="53"/>
      <c r="I2679" s="7"/>
      <c r="J2679" s="7"/>
    </row>
    <row r="2680" spans="1:10" s="190" customFormat="1" x14ac:dyDescent="0.25">
      <c r="A2680" s="6"/>
      <c r="B2680" s="8"/>
      <c r="C2680" s="8"/>
      <c r="D2680" s="11"/>
      <c r="E2680" s="11"/>
      <c r="F2680" s="22"/>
      <c r="G2680" s="22"/>
      <c r="H2680" s="53"/>
      <c r="I2680" s="7"/>
      <c r="J2680" s="7"/>
    </row>
    <row r="2681" spans="1:10" s="190" customFormat="1" x14ac:dyDescent="0.25">
      <c r="A2681" s="6"/>
      <c r="B2681" s="8"/>
      <c r="C2681" s="8"/>
      <c r="D2681" s="11"/>
      <c r="E2681" s="11"/>
      <c r="F2681" s="22"/>
      <c r="G2681" s="22"/>
      <c r="H2681" s="53"/>
      <c r="I2681" s="7"/>
      <c r="J2681" s="7"/>
    </row>
    <row r="2682" spans="1:10" s="190" customFormat="1" x14ac:dyDescent="0.25">
      <c r="A2682" s="6"/>
      <c r="B2682" s="8"/>
      <c r="C2682" s="8"/>
      <c r="D2682" s="11"/>
      <c r="E2682" s="11"/>
      <c r="F2682" s="22"/>
      <c r="G2682" s="22"/>
      <c r="H2682" s="53"/>
      <c r="I2682" s="7"/>
      <c r="J2682" s="7"/>
    </row>
    <row r="2683" spans="1:10" s="190" customFormat="1" x14ac:dyDescent="0.25">
      <c r="A2683" s="6"/>
      <c r="B2683" s="8"/>
      <c r="C2683" s="8"/>
      <c r="D2683" s="11"/>
      <c r="E2683" s="11"/>
      <c r="F2683" s="22"/>
      <c r="G2683" s="22"/>
      <c r="H2683" s="53"/>
      <c r="I2683" s="7"/>
      <c r="J2683" s="7"/>
    </row>
    <row r="2684" spans="1:10" s="190" customFormat="1" x14ac:dyDescent="0.25">
      <c r="A2684" s="6"/>
      <c r="B2684" s="8"/>
      <c r="C2684" s="8"/>
      <c r="D2684" s="11"/>
      <c r="E2684" s="11"/>
      <c r="F2684" s="22"/>
      <c r="G2684" s="22"/>
      <c r="H2684" s="53"/>
      <c r="I2684" s="7"/>
      <c r="J2684" s="7"/>
    </row>
    <row r="2685" spans="1:10" s="190" customFormat="1" x14ac:dyDescent="0.25">
      <c r="A2685" s="6"/>
      <c r="B2685" s="8"/>
      <c r="C2685" s="8"/>
      <c r="D2685" s="11"/>
      <c r="E2685" s="11"/>
      <c r="F2685" s="22"/>
      <c r="G2685" s="22"/>
      <c r="H2685" s="53"/>
      <c r="I2685" s="7"/>
      <c r="J2685" s="7"/>
    </row>
    <row r="2686" spans="1:10" s="190" customFormat="1" x14ac:dyDescent="0.25">
      <c r="A2686" s="6"/>
      <c r="B2686" s="8"/>
      <c r="C2686" s="8"/>
      <c r="D2686" s="11"/>
      <c r="E2686" s="11"/>
      <c r="F2686" s="22"/>
      <c r="G2686" s="22"/>
      <c r="H2686" s="53"/>
      <c r="I2686" s="7"/>
      <c r="J2686" s="7"/>
    </row>
    <row r="2687" spans="1:10" s="190" customFormat="1" x14ac:dyDescent="0.25">
      <c r="A2687" s="6"/>
      <c r="B2687" s="8"/>
      <c r="C2687" s="8"/>
      <c r="D2687" s="11"/>
      <c r="E2687" s="11"/>
      <c r="F2687" s="22"/>
      <c r="G2687" s="22"/>
      <c r="H2687" s="53"/>
      <c r="I2687" s="7"/>
      <c r="J2687" s="7"/>
    </row>
    <row r="2688" spans="1:10" s="190" customFormat="1" x14ac:dyDescent="0.25">
      <c r="A2688" s="6"/>
      <c r="B2688" s="8"/>
      <c r="C2688" s="8"/>
      <c r="D2688" s="11"/>
      <c r="E2688" s="11"/>
      <c r="F2688" s="22"/>
      <c r="G2688" s="22"/>
      <c r="H2688" s="53"/>
      <c r="I2688" s="7"/>
      <c r="J2688" s="7"/>
    </row>
    <row r="2689" spans="1:10" s="190" customFormat="1" x14ac:dyDescent="0.25">
      <c r="A2689" s="6"/>
      <c r="B2689" s="8"/>
      <c r="C2689" s="8"/>
      <c r="D2689" s="11"/>
      <c r="E2689" s="11"/>
      <c r="F2689" s="22"/>
      <c r="G2689" s="22"/>
      <c r="H2689" s="53"/>
      <c r="I2689" s="7"/>
      <c r="J2689" s="7"/>
    </row>
    <row r="2690" spans="1:10" s="190" customFormat="1" x14ac:dyDescent="0.25">
      <c r="A2690" s="6"/>
      <c r="B2690" s="8"/>
      <c r="C2690" s="8"/>
      <c r="D2690" s="11"/>
      <c r="E2690" s="11"/>
      <c r="F2690" s="22"/>
      <c r="G2690" s="22"/>
      <c r="H2690" s="53"/>
      <c r="I2690" s="7"/>
      <c r="J2690" s="7"/>
    </row>
    <row r="2691" spans="1:10" s="190" customFormat="1" x14ac:dyDescent="0.25">
      <c r="A2691" s="6"/>
      <c r="B2691" s="8"/>
      <c r="C2691" s="8"/>
      <c r="D2691" s="11"/>
      <c r="E2691" s="11"/>
      <c r="F2691" s="22"/>
      <c r="G2691" s="22"/>
      <c r="H2691" s="53"/>
      <c r="I2691" s="7"/>
      <c r="J2691" s="7"/>
    </row>
    <row r="2692" spans="1:10" s="190" customFormat="1" x14ac:dyDescent="0.25">
      <c r="A2692" s="6"/>
      <c r="B2692" s="8"/>
      <c r="C2692" s="8"/>
      <c r="D2692" s="11"/>
      <c r="E2692" s="11"/>
      <c r="F2692" s="22"/>
      <c r="G2692" s="22"/>
      <c r="H2692" s="53"/>
      <c r="I2692" s="7"/>
      <c r="J2692" s="7"/>
    </row>
    <row r="2693" spans="1:10" s="190" customFormat="1" x14ac:dyDescent="0.25">
      <c r="A2693" s="6"/>
      <c r="B2693" s="8"/>
      <c r="C2693" s="8"/>
      <c r="D2693" s="11"/>
      <c r="E2693" s="11"/>
      <c r="F2693" s="22"/>
      <c r="G2693" s="22"/>
      <c r="H2693" s="53"/>
      <c r="I2693" s="7"/>
      <c r="J2693" s="7"/>
    </row>
    <row r="2694" spans="1:10" s="190" customFormat="1" x14ac:dyDescent="0.25">
      <c r="A2694" s="6"/>
      <c r="B2694" s="8"/>
      <c r="C2694" s="8"/>
      <c r="D2694" s="11"/>
      <c r="E2694" s="11"/>
      <c r="F2694" s="22"/>
      <c r="G2694" s="22"/>
      <c r="H2694" s="53"/>
      <c r="I2694" s="7"/>
      <c r="J2694" s="7"/>
    </row>
    <row r="2695" spans="1:10" s="190" customFormat="1" x14ac:dyDescent="0.25">
      <c r="A2695" s="6"/>
      <c r="B2695" s="8"/>
      <c r="C2695" s="8"/>
      <c r="D2695" s="11"/>
      <c r="E2695" s="11"/>
      <c r="F2695" s="22"/>
      <c r="G2695" s="22"/>
      <c r="H2695" s="53"/>
      <c r="I2695" s="7"/>
      <c r="J2695" s="7"/>
    </row>
    <row r="2696" spans="1:10" s="190" customFormat="1" x14ac:dyDescent="0.25">
      <c r="A2696" s="6"/>
      <c r="B2696" s="8"/>
      <c r="C2696" s="8"/>
      <c r="D2696" s="11"/>
      <c r="E2696" s="11"/>
      <c r="F2696" s="22"/>
      <c r="G2696" s="22"/>
      <c r="H2696" s="53"/>
      <c r="I2696" s="7"/>
      <c r="J2696" s="7"/>
    </row>
    <row r="2697" spans="1:10" s="190" customFormat="1" x14ac:dyDescent="0.25">
      <c r="A2697" s="6"/>
      <c r="B2697" s="8"/>
      <c r="C2697" s="8"/>
      <c r="D2697" s="11"/>
      <c r="E2697" s="11"/>
      <c r="F2697" s="22"/>
      <c r="G2697" s="22"/>
      <c r="H2697" s="53"/>
      <c r="I2697" s="7"/>
      <c r="J2697" s="7"/>
    </row>
    <row r="2698" spans="1:10" s="190" customFormat="1" x14ac:dyDescent="0.25">
      <c r="A2698" s="6"/>
      <c r="B2698" s="8"/>
      <c r="C2698" s="8"/>
      <c r="D2698" s="11"/>
      <c r="E2698" s="11"/>
      <c r="F2698" s="22"/>
      <c r="G2698" s="22"/>
      <c r="H2698" s="53"/>
      <c r="I2698" s="7"/>
      <c r="J2698" s="7"/>
    </row>
    <row r="2699" spans="1:10" s="190" customFormat="1" x14ac:dyDescent="0.25">
      <c r="A2699" s="6"/>
      <c r="B2699" s="8"/>
      <c r="C2699" s="8"/>
      <c r="D2699" s="11"/>
      <c r="E2699" s="11"/>
      <c r="F2699" s="22"/>
      <c r="G2699" s="22"/>
      <c r="H2699" s="53"/>
      <c r="I2699" s="7"/>
      <c r="J2699" s="7"/>
    </row>
    <row r="2700" spans="1:10" s="190" customFormat="1" x14ac:dyDescent="0.25">
      <c r="A2700" s="6"/>
      <c r="B2700" s="8"/>
      <c r="C2700" s="8"/>
      <c r="D2700" s="11"/>
      <c r="E2700" s="11"/>
      <c r="F2700" s="22"/>
      <c r="G2700" s="22"/>
      <c r="H2700" s="53"/>
      <c r="I2700" s="7"/>
      <c r="J2700" s="7"/>
    </row>
    <row r="2701" spans="1:10" s="190" customFormat="1" x14ac:dyDescent="0.25">
      <c r="A2701" s="6"/>
      <c r="B2701" s="8"/>
      <c r="C2701" s="8"/>
      <c r="D2701" s="11"/>
      <c r="E2701" s="11"/>
      <c r="F2701" s="22"/>
      <c r="G2701" s="22"/>
      <c r="H2701" s="53"/>
      <c r="I2701" s="7"/>
      <c r="J2701" s="7"/>
    </row>
    <row r="2702" spans="1:10" s="190" customFormat="1" x14ac:dyDescent="0.25">
      <c r="A2702" s="6"/>
      <c r="B2702" s="8"/>
      <c r="C2702" s="8"/>
      <c r="D2702" s="11"/>
      <c r="E2702" s="11"/>
      <c r="F2702" s="22"/>
      <c r="G2702" s="22"/>
      <c r="H2702" s="53"/>
      <c r="I2702" s="7"/>
      <c r="J2702" s="7"/>
    </row>
    <row r="2703" spans="1:10" s="190" customFormat="1" x14ac:dyDescent="0.25">
      <c r="A2703" s="6"/>
      <c r="B2703" s="8"/>
      <c r="C2703" s="8"/>
      <c r="D2703" s="11"/>
      <c r="E2703" s="11"/>
      <c r="F2703" s="22"/>
      <c r="G2703" s="22"/>
      <c r="H2703" s="53"/>
      <c r="I2703" s="7"/>
      <c r="J2703" s="7"/>
    </row>
    <row r="2704" spans="1:10" s="190" customFormat="1" x14ac:dyDescent="0.25">
      <c r="A2704" s="6"/>
      <c r="B2704" s="8"/>
      <c r="C2704" s="8"/>
      <c r="D2704" s="11"/>
      <c r="E2704" s="11"/>
      <c r="F2704" s="22"/>
      <c r="G2704" s="22"/>
      <c r="H2704" s="53"/>
      <c r="I2704" s="7"/>
      <c r="J2704" s="7"/>
    </row>
    <row r="2705" spans="1:10" s="190" customFormat="1" x14ac:dyDescent="0.25">
      <c r="A2705" s="6"/>
      <c r="B2705" s="8"/>
      <c r="C2705" s="8"/>
      <c r="D2705" s="11"/>
      <c r="E2705" s="11"/>
      <c r="F2705" s="22"/>
      <c r="G2705" s="22"/>
      <c r="H2705" s="53"/>
      <c r="I2705" s="7"/>
      <c r="J2705" s="7"/>
    </row>
    <row r="2706" spans="1:10" s="190" customFormat="1" x14ac:dyDescent="0.25">
      <c r="A2706" s="6"/>
      <c r="B2706" s="8"/>
      <c r="C2706" s="8"/>
      <c r="D2706" s="11"/>
      <c r="E2706" s="11"/>
      <c r="F2706" s="22"/>
      <c r="G2706" s="22"/>
      <c r="H2706" s="53"/>
      <c r="I2706" s="7"/>
      <c r="J2706" s="7"/>
    </row>
    <row r="2707" spans="1:10" s="190" customFormat="1" x14ac:dyDescent="0.25">
      <c r="A2707" s="6"/>
      <c r="B2707" s="8"/>
      <c r="C2707" s="8"/>
      <c r="D2707" s="11"/>
      <c r="E2707" s="11"/>
      <c r="F2707" s="22"/>
      <c r="G2707" s="22"/>
      <c r="H2707" s="53"/>
      <c r="I2707" s="7"/>
      <c r="J2707" s="7"/>
    </row>
    <row r="2708" spans="1:10" s="190" customFormat="1" x14ac:dyDescent="0.25">
      <c r="A2708" s="6"/>
      <c r="B2708" s="8"/>
      <c r="C2708" s="8"/>
      <c r="D2708" s="11"/>
      <c r="E2708" s="11"/>
      <c r="F2708" s="22"/>
      <c r="G2708" s="22"/>
      <c r="H2708" s="53"/>
      <c r="I2708" s="7"/>
      <c r="J2708" s="7"/>
    </row>
    <row r="2709" spans="1:10" s="190" customFormat="1" x14ac:dyDescent="0.25">
      <c r="A2709" s="6"/>
      <c r="B2709" s="8"/>
      <c r="C2709" s="8"/>
      <c r="D2709" s="11"/>
      <c r="E2709" s="11"/>
      <c r="F2709" s="22"/>
      <c r="G2709" s="22"/>
      <c r="H2709" s="53"/>
      <c r="I2709" s="7"/>
      <c r="J2709" s="7"/>
    </row>
    <row r="2710" spans="1:10" s="190" customFormat="1" x14ac:dyDescent="0.25">
      <c r="A2710" s="6"/>
      <c r="B2710" s="8"/>
      <c r="C2710" s="8"/>
      <c r="D2710" s="11"/>
      <c r="E2710" s="11"/>
      <c r="F2710" s="22"/>
      <c r="G2710" s="22"/>
      <c r="H2710" s="53"/>
      <c r="I2710" s="7"/>
      <c r="J2710" s="7"/>
    </row>
    <row r="2711" spans="1:10" s="190" customFormat="1" x14ac:dyDescent="0.25">
      <c r="A2711" s="6"/>
      <c r="B2711" s="8"/>
      <c r="C2711" s="8"/>
      <c r="D2711" s="11"/>
      <c r="E2711" s="11"/>
      <c r="F2711" s="22"/>
      <c r="G2711" s="22"/>
      <c r="H2711" s="53"/>
      <c r="I2711" s="7"/>
      <c r="J2711" s="7"/>
    </row>
    <row r="2712" spans="1:10" s="190" customFormat="1" x14ac:dyDescent="0.25">
      <c r="A2712" s="6"/>
      <c r="B2712" s="8"/>
      <c r="C2712" s="8"/>
      <c r="D2712" s="11"/>
      <c r="E2712" s="11"/>
      <c r="F2712" s="22"/>
      <c r="G2712" s="22"/>
      <c r="H2712" s="53"/>
      <c r="I2712" s="7"/>
      <c r="J2712" s="7"/>
    </row>
    <row r="2713" spans="1:10" s="190" customFormat="1" x14ac:dyDescent="0.25">
      <c r="A2713" s="6"/>
      <c r="B2713" s="8"/>
      <c r="C2713" s="8"/>
      <c r="D2713" s="11"/>
      <c r="E2713" s="11"/>
      <c r="F2713" s="22"/>
      <c r="G2713" s="22"/>
      <c r="H2713" s="53"/>
      <c r="I2713" s="7"/>
      <c r="J2713" s="7"/>
    </row>
    <row r="2714" spans="1:10" s="190" customFormat="1" x14ac:dyDescent="0.25">
      <c r="A2714" s="6"/>
      <c r="B2714" s="8"/>
      <c r="C2714" s="8"/>
      <c r="D2714" s="11"/>
      <c r="E2714" s="11"/>
      <c r="F2714" s="22"/>
      <c r="G2714" s="22"/>
      <c r="H2714" s="53"/>
      <c r="I2714" s="7"/>
      <c r="J2714" s="7"/>
    </row>
    <row r="2715" spans="1:10" s="190" customFormat="1" x14ac:dyDescent="0.25">
      <c r="A2715" s="6"/>
      <c r="B2715" s="8"/>
      <c r="C2715" s="8"/>
      <c r="D2715" s="11"/>
      <c r="E2715" s="11"/>
      <c r="F2715" s="22"/>
      <c r="G2715" s="22"/>
      <c r="H2715" s="53"/>
      <c r="I2715" s="7"/>
      <c r="J2715" s="7"/>
    </row>
    <row r="2716" spans="1:10" s="190" customFormat="1" x14ac:dyDescent="0.25">
      <c r="A2716" s="6"/>
      <c r="B2716" s="8"/>
      <c r="C2716" s="8"/>
      <c r="D2716" s="11"/>
      <c r="E2716" s="11"/>
      <c r="F2716" s="22"/>
      <c r="G2716" s="22"/>
      <c r="H2716" s="53"/>
      <c r="I2716" s="7"/>
      <c r="J2716" s="7"/>
    </row>
    <row r="2717" spans="1:10" s="190" customFormat="1" x14ac:dyDescent="0.25">
      <c r="A2717" s="6"/>
      <c r="B2717" s="8"/>
      <c r="C2717" s="8"/>
      <c r="D2717" s="11"/>
      <c r="E2717" s="11"/>
      <c r="F2717" s="22"/>
      <c r="G2717" s="22"/>
      <c r="H2717" s="53"/>
      <c r="I2717" s="7"/>
      <c r="J2717" s="7"/>
    </row>
    <row r="2718" spans="1:10" s="190" customFormat="1" x14ac:dyDescent="0.25">
      <c r="A2718" s="6"/>
      <c r="B2718" s="8"/>
      <c r="C2718" s="8"/>
      <c r="D2718" s="11"/>
      <c r="E2718" s="11"/>
      <c r="F2718" s="22"/>
      <c r="G2718" s="22"/>
      <c r="H2718" s="53"/>
      <c r="I2718" s="7"/>
      <c r="J2718" s="7"/>
    </row>
    <row r="2719" spans="1:10" s="190" customFormat="1" x14ac:dyDescent="0.25">
      <c r="A2719" s="6"/>
      <c r="B2719" s="8"/>
      <c r="C2719" s="8"/>
      <c r="D2719" s="11"/>
      <c r="E2719" s="11"/>
      <c r="F2719" s="22"/>
      <c r="G2719" s="22"/>
      <c r="H2719" s="53"/>
      <c r="I2719" s="7"/>
      <c r="J2719" s="7"/>
    </row>
    <row r="2720" spans="1:10" s="190" customFormat="1" x14ac:dyDescent="0.25">
      <c r="A2720" s="6"/>
      <c r="B2720" s="8"/>
      <c r="C2720" s="8"/>
      <c r="D2720" s="11"/>
      <c r="E2720" s="11"/>
      <c r="F2720" s="22"/>
      <c r="G2720" s="22"/>
      <c r="H2720" s="53"/>
      <c r="I2720" s="7"/>
      <c r="J2720" s="7"/>
    </row>
    <row r="2721" spans="1:10" s="190" customFormat="1" x14ac:dyDescent="0.25">
      <c r="A2721" s="6"/>
      <c r="B2721" s="8"/>
      <c r="C2721" s="8"/>
      <c r="D2721" s="11"/>
      <c r="E2721" s="11"/>
      <c r="F2721" s="22"/>
      <c r="G2721" s="22"/>
      <c r="H2721" s="53"/>
      <c r="I2721" s="7"/>
      <c r="J2721" s="7"/>
    </row>
    <row r="2722" spans="1:10" s="190" customFormat="1" x14ac:dyDescent="0.25">
      <c r="A2722" s="6"/>
      <c r="B2722" s="8"/>
      <c r="C2722" s="8"/>
      <c r="D2722" s="11"/>
      <c r="E2722" s="11"/>
      <c r="F2722" s="22"/>
      <c r="G2722" s="22"/>
      <c r="H2722" s="53"/>
      <c r="I2722" s="7"/>
      <c r="J2722" s="7"/>
    </row>
    <row r="2723" spans="1:10" s="190" customFormat="1" x14ac:dyDescent="0.25">
      <c r="A2723" s="6"/>
      <c r="B2723" s="8"/>
      <c r="C2723" s="8"/>
      <c r="D2723" s="11"/>
      <c r="E2723" s="11"/>
      <c r="F2723" s="22"/>
      <c r="G2723" s="22"/>
      <c r="H2723" s="53"/>
      <c r="I2723" s="7"/>
      <c r="J2723" s="7"/>
    </row>
    <row r="2724" spans="1:10" s="190" customFormat="1" x14ac:dyDescent="0.25">
      <c r="A2724" s="6"/>
      <c r="B2724" s="8"/>
      <c r="C2724" s="8"/>
      <c r="D2724" s="11"/>
      <c r="E2724" s="11"/>
      <c r="F2724" s="22"/>
      <c r="G2724" s="22"/>
      <c r="H2724" s="53"/>
      <c r="I2724" s="7"/>
      <c r="J2724" s="7"/>
    </row>
    <row r="2725" spans="1:10" s="190" customFormat="1" x14ac:dyDescent="0.25">
      <c r="A2725" s="6"/>
      <c r="B2725" s="8"/>
      <c r="C2725" s="8"/>
      <c r="D2725" s="11"/>
      <c r="E2725" s="11"/>
      <c r="F2725" s="22"/>
      <c r="G2725" s="22"/>
      <c r="H2725" s="53"/>
      <c r="I2725" s="7"/>
      <c r="J2725" s="7"/>
    </row>
    <row r="2726" spans="1:10" s="190" customFormat="1" x14ac:dyDescent="0.25">
      <c r="A2726" s="6"/>
      <c r="B2726" s="8"/>
      <c r="C2726" s="8"/>
      <c r="D2726" s="11"/>
      <c r="E2726" s="11"/>
      <c r="F2726" s="22"/>
      <c r="G2726" s="22"/>
      <c r="H2726" s="53"/>
      <c r="I2726" s="7"/>
      <c r="J2726" s="7"/>
    </row>
    <row r="2727" spans="1:10" s="190" customFormat="1" x14ac:dyDescent="0.25">
      <c r="A2727" s="6"/>
      <c r="B2727" s="8"/>
      <c r="C2727" s="8"/>
      <c r="D2727" s="11"/>
      <c r="E2727" s="11"/>
      <c r="F2727" s="22"/>
      <c r="G2727" s="22"/>
      <c r="H2727" s="53"/>
      <c r="I2727" s="7"/>
      <c r="J2727" s="7"/>
    </row>
    <row r="2728" spans="1:10" s="190" customFormat="1" x14ac:dyDescent="0.25">
      <c r="A2728" s="6"/>
      <c r="B2728" s="8"/>
      <c r="C2728" s="8"/>
      <c r="D2728" s="11"/>
      <c r="E2728" s="11"/>
      <c r="F2728" s="22"/>
      <c r="G2728" s="22"/>
      <c r="H2728" s="53"/>
      <c r="I2728" s="7"/>
      <c r="J2728" s="7"/>
    </row>
    <row r="2729" spans="1:10" s="190" customFormat="1" x14ac:dyDescent="0.25">
      <c r="A2729" s="6"/>
      <c r="B2729" s="8"/>
      <c r="C2729" s="8"/>
      <c r="D2729" s="11"/>
      <c r="E2729" s="11"/>
      <c r="F2729" s="22"/>
      <c r="G2729" s="22"/>
      <c r="H2729" s="53"/>
      <c r="I2729" s="7"/>
      <c r="J2729" s="7"/>
    </row>
    <row r="2730" spans="1:10" s="190" customFormat="1" x14ac:dyDescent="0.25">
      <c r="A2730" s="6"/>
      <c r="B2730" s="8"/>
      <c r="C2730" s="8"/>
      <c r="D2730" s="11"/>
      <c r="E2730" s="11"/>
      <c r="F2730" s="22"/>
      <c r="G2730" s="22"/>
      <c r="H2730" s="53"/>
      <c r="I2730" s="7"/>
      <c r="J2730" s="7"/>
    </row>
    <row r="2731" spans="1:10" s="190" customFormat="1" x14ac:dyDescent="0.25">
      <c r="A2731" s="6"/>
      <c r="B2731" s="8"/>
      <c r="C2731" s="8"/>
      <c r="D2731" s="11"/>
      <c r="E2731" s="11"/>
      <c r="F2731" s="22"/>
      <c r="G2731" s="22"/>
      <c r="H2731" s="53"/>
      <c r="I2731" s="7"/>
      <c r="J2731" s="7"/>
    </row>
    <row r="2732" spans="1:10" s="190" customFormat="1" x14ac:dyDescent="0.25">
      <c r="A2732" s="6"/>
      <c r="B2732" s="8"/>
      <c r="C2732" s="8"/>
      <c r="D2732" s="11"/>
      <c r="E2732" s="11"/>
      <c r="F2732" s="22"/>
      <c r="G2732" s="22"/>
      <c r="H2732" s="53"/>
      <c r="I2732" s="7"/>
      <c r="J2732" s="7"/>
    </row>
    <row r="2733" spans="1:10" s="190" customFormat="1" x14ac:dyDescent="0.25">
      <c r="A2733" s="6"/>
      <c r="B2733" s="8"/>
      <c r="C2733" s="8"/>
      <c r="D2733" s="11"/>
      <c r="E2733" s="11"/>
      <c r="F2733" s="22"/>
      <c r="G2733" s="22"/>
      <c r="H2733" s="53"/>
      <c r="I2733" s="7"/>
      <c r="J2733" s="7"/>
    </row>
    <row r="2734" spans="1:10" s="190" customFormat="1" x14ac:dyDescent="0.25">
      <c r="A2734" s="6"/>
      <c r="B2734" s="8"/>
      <c r="C2734" s="8"/>
      <c r="D2734" s="11"/>
      <c r="E2734" s="11"/>
      <c r="F2734" s="22"/>
      <c r="G2734" s="22"/>
      <c r="H2734" s="53"/>
      <c r="I2734" s="7"/>
      <c r="J2734" s="7"/>
    </row>
    <row r="2735" spans="1:10" s="190" customFormat="1" x14ac:dyDescent="0.25">
      <c r="A2735" s="6"/>
      <c r="B2735" s="8"/>
      <c r="C2735" s="8"/>
      <c r="D2735" s="11"/>
      <c r="E2735" s="11"/>
      <c r="F2735" s="22"/>
      <c r="G2735" s="22"/>
      <c r="H2735" s="53"/>
      <c r="I2735" s="7"/>
      <c r="J2735" s="7"/>
    </row>
    <row r="2736" spans="1:10" s="190" customFormat="1" x14ac:dyDescent="0.25">
      <c r="A2736" s="6"/>
      <c r="B2736" s="8"/>
      <c r="C2736" s="8"/>
      <c r="D2736" s="11"/>
      <c r="E2736" s="11"/>
      <c r="F2736" s="22"/>
      <c r="G2736" s="22"/>
      <c r="H2736" s="53"/>
      <c r="I2736" s="7"/>
      <c r="J2736" s="7"/>
    </row>
    <row r="2737" spans="1:10" s="190" customFormat="1" x14ac:dyDescent="0.25">
      <c r="A2737" s="6"/>
      <c r="B2737" s="8"/>
      <c r="C2737" s="8"/>
      <c r="D2737" s="11"/>
      <c r="E2737" s="11"/>
      <c r="F2737" s="22"/>
      <c r="G2737" s="22"/>
      <c r="H2737" s="53"/>
      <c r="I2737" s="7"/>
      <c r="J2737" s="7"/>
    </row>
    <row r="2738" spans="1:10" s="190" customFormat="1" x14ac:dyDescent="0.25">
      <c r="A2738" s="6"/>
      <c r="B2738" s="8"/>
      <c r="C2738" s="8"/>
      <c r="D2738" s="11"/>
      <c r="E2738" s="11"/>
      <c r="F2738" s="22"/>
      <c r="G2738" s="22"/>
      <c r="H2738" s="53"/>
      <c r="I2738" s="7"/>
      <c r="J2738" s="7"/>
    </row>
    <row r="2739" spans="1:10" s="190" customFormat="1" x14ac:dyDescent="0.25">
      <c r="A2739" s="6"/>
      <c r="B2739" s="8"/>
      <c r="C2739" s="8"/>
      <c r="D2739" s="11"/>
      <c r="E2739" s="11"/>
      <c r="F2739" s="22"/>
      <c r="G2739" s="22"/>
      <c r="H2739" s="53"/>
      <c r="I2739" s="7"/>
      <c r="J2739" s="7"/>
    </row>
    <row r="2740" spans="1:10" s="190" customFormat="1" x14ac:dyDescent="0.25">
      <c r="A2740" s="6"/>
      <c r="B2740" s="8"/>
      <c r="C2740" s="8"/>
      <c r="D2740" s="11"/>
      <c r="E2740" s="11"/>
      <c r="F2740" s="22"/>
      <c r="G2740" s="22"/>
      <c r="H2740" s="53"/>
      <c r="I2740" s="7"/>
      <c r="J2740" s="7"/>
    </row>
    <row r="2741" spans="1:10" s="190" customFormat="1" x14ac:dyDescent="0.25">
      <c r="A2741" s="6"/>
      <c r="B2741" s="8"/>
      <c r="C2741" s="8"/>
      <c r="D2741" s="11"/>
      <c r="E2741" s="11"/>
      <c r="F2741" s="22"/>
      <c r="G2741" s="22"/>
      <c r="H2741" s="53"/>
      <c r="I2741" s="7"/>
      <c r="J2741" s="7"/>
    </row>
    <row r="2742" spans="1:10" s="190" customFormat="1" x14ac:dyDescent="0.25">
      <c r="A2742" s="6"/>
      <c r="B2742" s="8"/>
      <c r="C2742" s="8"/>
      <c r="D2742" s="11"/>
      <c r="E2742" s="11"/>
      <c r="F2742" s="22"/>
      <c r="G2742" s="22"/>
      <c r="H2742" s="53"/>
      <c r="I2742" s="7"/>
      <c r="J2742" s="7"/>
    </row>
    <row r="2743" spans="1:10" s="190" customFormat="1" x14ac:dyDescent="0.25">
      <c r="A2743" s="6"/>
      <c r="B2743" s="8"/>
      <c r="C2743" s="8"/>
      <c r="D2743" s="11"/>
      <c r="E2743" s="11"/>
      <c r="F2743" s="22"/>
      <c r="G2743" s="22"/>
      <c r="H2743" s="53"/>
      <c r="I2743" s="7"/>
      <c r="J2743" s="7"/>
    </row>
    <row r="2744" spans="1:10" s="190" customFormat="1" x14ac:dyDescent="0.25">
      <c r="A2744" s="6"/>
      <c r="B2744" s="8"/>
      <c r="C2744" s="8"/>
      <c r="D2744" s="11"/>
      <c r="E2744" s="11"/>
      <c r="F2744" s="22"/>
      <c r="G2744" s="22"/>
      <c r="H2744" s="53"/>
      <c r="I2744" s="7"/>
      <c r="J2744" s="7"/>
    </row>
    <row r="2745" spans="1:10" s="190" customFormat="1" x14ac:dyDescent="0.25">
      <c r="A2745" s="6"/>
      <c r="B2745" s="8"/>
      <c r="C2745" s="8"/>
      <c r="D2745" s="11"/>
      <c r="E2745" s="11"/>
      <c r="F2745" s="22"/>
      <c r="G2745" s="22"/>
      <c r="H2745" s="53"/>
      <c r="I2745" s="7"/>
      <c r="J2745" s="7"/>
    </row>
    <row r="2746" spans="1:10" s="190" customFormat="1" x14ac:dyDescent="0.25">
      <c r="A2746" s="6"/>
      <c r="B2746" s="8"/>
      <c r="C2746" s="8"/>
      <c r="D2746" s="11"/>
      <c r="E2746" s="11"/>
      <c r="F2746" s="22"/>
      <c r="G2746" s="22"/>
      <c r="H2746" s="53"/>
      <c r="I2746" s="7"/>
      <c r="J2746" s="7"/>
    </row>
    <row r="2747" spans="1:10" s="190" customFormat="1" x14ac:dyDescent="0.25">
      <c r="A2747" s="6"/>
      <c r="B2747" s="8"/>
      <c r="C2747" s="8"/>
      <c r="D2747" s="11"/>
      <c r="E2747" s="11"/>
      <c r="F2747" s="22"/>
      <c r="G2747" s="22"/>
      <c r="H2747" s="53"/>
      <c r="I2747" s="7"/>
      <c r="J2747" s="7"/>
    </row>
    <row r="2748" spans="1:10" s="190" customFormat="1" x14ac:dyDescent="0.25">
      <c r="A2748" s="6"/>
      <c r="B2748" s="8"/>
      <c r="C2748" s="8"/>
      <c r="D2748" s="11"/>
      <c r="E2748" s="11"/>
      <c r="F2748" s="22"/>
      <c r="G2748" s="22"/>
      <c r="H2748" s="53"/>
      <c r="I2748" s="7"/>
      <c r="J2748" s="7"/>
    </row>
    <row r="2749" spans="1:10" s="190" customFormat="1" x14ac:dyDescent="0.25">
      <c r="A2749" s="6"/>
      <c r="B2749" s="8"/>
      <c r="C2749" s="8"/>
      <c r="D2749" s="11"/>
      <c r="E2749" s="11"/>
      <c r="F2749" s="22"/>
      <c r="G2749" s="22"/>
      <c r="H2749" s="53"/>
      <c r="I2749" s="7"/>
      <c r="J2749" s="7"/>
    </row>
    <row r="2750" spans="1:10" s="190" customFormat="1" x14ac:dyDescent="0.25">
      <c r="A2750" s="6"/>
      <c r="B2750" s="8"/>
      <c r="C2750" s="8"/>
      <c r="D2750" s="11"/>
      <c r="E2750" s="11"/>
      <c r="F2750" s="22"/>
      <c r="G2750" s="22"/>
      <c r="H2750" s="53"/>
      <c r="I2750" s="7"/>
      <c r="J2750" s="7"/>
    </row>
    <row r="2751" spans="1:10" s="190" customFormat="1" x14ac:dyDescent="0.25">
      <c r="A2751" s="6"/>
      <c r="B2751" s="8"/>
      <c r="C2751" s="8"/>
      <c r="D2751" s="11"/>
      <c r="E2751" s="11"/>
      <c r="F2751" s="22"/>
      <c r="G2751" s="22"/>
      <c r="H2751" s="53"/>
      <c r="I2751" s="7"/>
      <c r="J2751" s="7"/>
    </row>
    <row r="2752" spans="1:10" s="190" customFormat="1" x14ac:dyDescent="0.25">
      <c r="A2752" s="6"/>
      <c r="B2752" s="8"/>
      <c r="C2752" s="8"/>
      <c r="D2752" s="11"/>
      <c r="E2752" s="11"/>
      <c r="F2752" s="22"/>
      <c r="G2752" s="22"/>
      <c r="H2752" s="53"/>
      <c r="I2752" s="7"/>
      <c r="J2752" s="7"/>
    </row>
    <row r="2753" spans="1:10" s="190" customFormat="1" x14ac:dyDescent="0.25">
      <c r="A2753" s="6"/>
      <c r="B2753" s="8"/>
      <c r="C2753" s="8"/>
      <c r="D2753" s="11"/>
      <c r="E2753" s="11"/>
      <c r="F2753" s="22"/>
      <c r="G2753" s="22"/>
      <c r="H2753" s="53"/>
      <c r="I2753" s="7"/>
      <c r="J2753" s="7"/>
    </row>
    <row r="2754" spans="1:10" s="190" customFormat="1" x14ac:dyDescent="0.25">
      <c r="A2754" s="6"/>
      <c r="B2754" s="8"/>
      <c r="C2754" s="8"/>
      <c r="D2754" s="11"/>
      <c r="E2754" s="11"/>
      <c r="F2754" s="22"/>
      <c r="G2754" s="22"/>
      <c r="H2754" s="53"/>
      <c r="I2754" s="7"/>
      <c r="J2754" s="7"/>
    </row>
    <row r="2755" spans="1:10" s="190" customFormat="1" x14ac:dyDescent="0.25">
      <c r="A2755" s="6"/>
      <c r="B2755" s="8"/>
      <c r="C2755" s="8"/>
      <c r="D2755" s="11"/>
      <c r="E2755" s="11"/>
      <c r="F2755" s="22"/>
      <c r="G2755" s="22"/>
      <c r="H2755" s="53"/>
      <c r="I2755" s="7"/>
      <c r="J2755" s="7"/>
    </row>
    <row r="2756" spans="1:10" s="190" customFormat="1" x14ac:dyDescent="0.25">
      <c r="A2756" s="6"/>
      <c r="B2756" s="8"/>
      <c r="C2756" s="8"/>
      <c r="D2756" s="11"/>
      <c r="E2756" s="11"/>
      <c r="F2756" s="22"/>
      <c r="G2756" s="22"/>
      <c r="H2756" s="53"/>
      <c r="I2756" s="7"/>
      <c r="J2756" s="7"/>
    </row>
    <row r="2757" spans="1:10" s="190" customFormat="1" x14ac:dyDescent="0.25">
      <c r="A2757" s="6"/>
      <c r="B2757" s="8"/>
      <c r="C2757" s="8"/>
      <c r="D2757" s="11"/>
      <c r="E2757" s="11"/>
      <c r="F2757" s="22"/>
      <c r="G2757" s="22"/>
      <c r="H2757" s="53"/>
      <c r="I2757" s="7"/>
      <c r="J2757" s="7"/>
    </row>
    <row r="2758" spans="1:10" s="190" customFormat="1" x14ac:dyDescent="0.25">
      <c r="A2758" s="6"/>
      <c r="B2758" s="8"/>
      <c r="C2758" s="8"/>
      <c r="D2758" s="11"/>
      <c r="E2758" s="11"/>
      <c r="F2758" s="22"/>
      <c r="G2758" s="22"/>
      <c r="H2758" s="53"/>
      <c r="I2758" s="7"/>
      <c r="J2758" s="7"/>
    </row>
    <row r="2759" spans="1:10" s="190" customFormat="1" x14ac:dyDescent="0.25">
      <c r="A2759" s="6"/>
      <c r="B2759" s="8"/>
      <c r="C2759" s="8"/>
      <c r="D2759" s="11"/>
      <c r="E2759" s="11"/>
      <c r="F2759" s="22"/>
      <c r="G2759" s="22"/>
      <c r="H2759" s="53"/>
      <c r="I2759" s="7"/>
      <c r="J2759" s="7"/>
    </row>
    <row r="2760" spans="1:10" s="190" customFormat="1" x14ac:dyDescent="0.25">
      <c r="A2760" s="6"/>
      <c r="B2760" s="8"/>
      <c r="C2760" s="8"/>
      <c r="D2760" s="11"/>
      <c r="E2760" s="11"/>
      <c r="F2760" s="22"/>
      <c r="G2760" s="22"/>
      <c r="H2760" s="53"/>
      <c r="I2760" s="7"/>
      <c r="J2760" s="7"/>
    </row>
    <row r="2761" spans="1:10" s="190" customFormat="1" x14ac:dyDescent="0.25">
      <c r="A2761" s="6"/>
      <c r="B2761" s="8"/>
      <c r="C2761" s="8"/>
      <c r="D2761" s="11"/>
      <c r="E2761" s="11"/>
      <c r="F2761" s="22"/>
      <c r="G2761" s="22"/>
      <c r="H2761" s="53"/>
      <c r="I2761" s="7"/>
      <c r="J2761" s="7"/>
    </row>
    <row r="2762" spans="1:10" s="190" customFormat="1" x14ac:dyDescent="0.25">
      <c r="A2762" s="6"/>
      <c r="B2762" s="8"/>
      <c r="C2762" s="8"/>
      <c r="D2762" s="11"/>
      <c r="E2762" s="11"/>
      <c r="F2762" s="22"/>
      <c r="G2762" s="22"/>
      <c r="H2762" s="53"/>
      <c r="I2762" s="7"/>
      <c r="J2762" s="7"/>
    </row>
    <row r="2763" spans="1:10" s="190" customFormat="1" x14ac:dyDescent="0.25">
      <c r="A2763" s="6"/>
      <c r="B2763" s="8"/>
      <c r="C2763" s="8"/>
      <c r="D2763" s="11"/>
      <c r="E2763" s="11"/>
      <c r="F2763" s="22"/>
      <c r="G2763" s="22"/>
      <c r="H2763" s="53"/>
      <c r="I2763" s="7"/>
      <c r="J2763" s="7"/>
    </row>
    <row r="2764" spans="1:10" s="190" customFormat="1" x14ac:dyDescent="0.25">
      <c r="A2764" s="6"/>
      <c r="B2764" s="8"/>
      <c r="C2764" s="8"/>
      <c r="D2764" s="11"/>
      <c r="E2764" s="11"/>
      <c r="F2764" s="22"/>
      <c r="G2764" s="22"/>
      <c r="H2764" s="53"/>
      <c r="I2764" s="7"/>
      <c r="J2764" s="7"/>
    </row>
    <row r="2765" spans="1:10" s="190" customFormat="1" x14ac:dyDescent="0.25">
      <c r="A2765" s="6"/>
      <c r="B2765" s="8"/>
      <c r="C2765" s="8"/>
      <c r="D2765" s="11"/>
      <c r="E2765" s="11"/>
      <c r="F2765" s="22"/>
      <c r="G2765" s="22"/>
      <c r="H2765" s="53"/>
      <c r="I2765" s="7"/>
      <c r="J2765" s="7"/>
    </row>
    <row r="2766" spans="1:10" s="190" customFormat="1" x14ac:dyDescent="0.25">
      <c r="A2766" s="6"/>
      <c r="B2766" s="8"/>
      <c r="C2766" s="8"/>
      <c r="D2766" s="11"/>
      <c r="E2766" s="11"/>
      <c r="F2766" s="22"/>
      <c r="G2766" s="22"/>
      <c r="H2766" s="53"/>
      <c r="I2766" s="7"/>
      <c r="J2766" s="7"/>
    </row>
    <row r="2767" spans="1:10" s="190" customFormat="1" x14ac:dyDescent="0.25">
      <c r="A2767" s="6"/>
      <c r="B2767" s="8"/>
      <c r="C2767" s="8"/>
      <c r="D2767" s="11"/>
      <c r="E2767" s="11"/>
      <c r="F2767" s="22"/>
      <c r="G2767" s="22"/>
      <c r="H2767" s="53"/>
      <c r="I2767" s="7"/>
      <c r="J2767" s="7"/>
    </row>
    <row r="2768" spans="1:10" s="190" customFormat="1" x14ac:dyDescent="0.25">
      <c r="A2768" s="6"/>
      <c r="B2768" s="8"/>
      <c r="C2768" s="8"/>
      <c r="D2768" s="11"/>
      <c r="E2768" s="11"/>
      <c r="F2768" s="22"/>
      <c r="G2768" s="22"/>
      <c r="H2768" s="53"/>
      <c r="I2768" s="7"/>
      <c r="J2768" s="7"/>
    </row>
    <row r="2769" spans="1:10" s="190" customFormat="1" x14ac:dyDescent="0.25">
      <c r="A2769" s="6"/>
      <c r="B2769" s="8"/>
      <c r="C2769" s="8"/>
      <c r="D2769" s="11"/>
      <c r="E2769" s="11"/>
      <c r="F2769" s="22"/>
      <c r="G2769" s="22"/>
      <c r="H2769" s="53"/>
      <c r="I2769" s="7"/>
      <c r="J2769" s="7"/>
    </row>
    <row r="2770" spans="1:10" s="190" customFormat="1" x14ac:dyDescent="0.25">
      <c r="A2770" s="6"/>
      <c r="B2770" s="8"/>
      <c r="C2770" s="8"/>
      <c r="D2770" s="11"/>
      <c r="E2770" s="11"/>
      <c r="F2770" s="22"/>
      <c r="G2770" s="22"/>
      <c r="H2770" s="53"/>
      <c r="I2770" s="7"/>
      <c r="J2770" s="7"/>
    </row>
    <row r="2771" spans="1:10" s="190" customFormat="1" x14ac:dyDescent="0.25">
      <c r="A2771" s="6"/>
      <c r="B2771" s="8"/>
      <c r="C2771" s="8"/>
      <c r="D2771" s="11"/>
      <c r="E2771" s="11"/>
      <c r="F2771" s="22"/>
      <c r="G2771" s="22"/>
      <c r="H2771" s="53"/>
      <c r="I2771" s="7"/>
      <c r="J2771" s="7"/>
    </row>
    <row r="2772" spans="1:10" s="190" customFormat="1" x14ac:dyDescent="0.25">
      <c r="A2772" s="6"/>
      <c r="B2772" s="8"/>
      <c r="C2772" s="8"/>
      <c r="D2772" s="11"/>
      <c r="E2772" s="11"/>
      <c r="F2772" s="22"/>
      <c r="G2772" s="22"/>
      <c r="H2772" s="53"/>
      <c r="I2772" s="7"/>
      <c r="J2772" s="7"/>
    </row>
    <row r="2773" spans="1:10" s="190" customFormat="1" x14ac:dyDescent="0.25">
      <c r="A2773" s="6"/>
      <c r="B2773" s="8"/>
      <c r="C2773" s="8"/>
      <c r="D2773" s="11"/>
      <c r="E2773" s="11"/>
      <c r="F2773" s="22"/>
      <c r="G2773" s="22"/>
      <c r="H2773" s="53"/>
      <c r="I2773" s="7"/>
      <c r="J2773" s="7"/>
    </row>
    <row r="2774" spans="1:10" s="190" customFormat="1" x14ac:dyDescent="0.25">
      <c r="A2774" s="6"/>
      <c r="B2774" s="8"/>
      <c r="C2774" s="8"/>
      <c r="D2774" s="11"/>
      <c r="E2774" s="11"/>
      <c r="F2774" s="22"/>
      <c r="G2774" s="22"/>
      <c r="H2774" s="53"/>
      <c r="I2774" s="7"/>
      <c r="J2774" s="7"/>
    </row>
    <row r="2775" spans="1:10" s="190" customFormat="1" x14ac:dyDescent="0.25">
      <c r="A2775" s="6"/>
      <c r="B2775" s="8"/>
      <c r="C2775" s="8"/>
      <c r="D2775" s="11"/>
      <c r="E2775" s="11"/>
      <c r="F2775" s="22"/>
      <c r="G2775" s="22"/>
      <c r="H2775" s="53"/>
      <c r="I2775" s="7"/>
      <c r="J2775" s="7"/>
    </row>
    <row r="2776" spans="1:10" s="190" customFormat="1" x14ac:dyDescent="0.25">
      <c r="A2776" s="6"/>
      <c r="B2776" s="8"/>
      <c r="C2776" s="8"/>
      <c r="D2776" s="11"/>
      <c r="E2776" s="11"/>
      <c r="F2776" s="22"/>
      <c r="G2776" s="22"/>
      <c r="H2776" s="53"/>
      <c r="I2776" s="7"/>
      <c r="J2776" s="7"/>
    </row>
    <row r="2777" spans="1:10" s="190" customFormat="1" x14ac:dyDescent="0.25">
      <c r="A2777" s="6"/>
      <c r="B2777" s="8"/>
      <c r="C2777" s="8"/>
      <c r="D2777" s="11"/>
      <c r="E2777" s="11"/>
      <c r="F2777" s="22"/>
      <c r="G2777" s="22"/>
      <c r="H2777" s="53"/>
      <c r="I2777" s="7"/>
      <c r="J2777" s="7"/>
    </row>
    <row r="2778" spans="1:10" s="190" customFormat="1" x14ac:dyDescent="0.25">
      <c r="A2778" s="6"/>
      <c r="B2778" s="8"/>
      <c r="C2778" s="8"/>
      <c r="D2778" s="11"/>
      <c r="E2778" s="11"/>
      <c r="F2778" s="22"/>
      <c r="G2778" s="22"/>
      <c r="H2778" s="53"/>
      <c r="I2778" s="7"/>
      <c r="J2778" s="7"/>
    </row>
    <row r="2779" spans="1:10" s="190" customFormat="1" x14ac:dyDescent="0.25">
      <c r="A2779" s="6"/>
      <c r="B2779" s="8"/>
      <c r="C2779" s="8"/>
      <c r="D2779" s="11"/>
      <c r="E2779" s="11"/>
      <c r="F2779" s="22"/>
      <c r="G2779" s="22"/>
      <c r="H2779" s="53"/>
      <c r="I2779" s="7"/>
      <c r="J2779" s="7"/>
    </row>
    <row r="2780" spans="1:10" s="190" customFormat="1" x14ac:dyDescent="0.25">
      <c r="A2780" s="6"/>
      <c r="B2780" s="8"/>
      <c r="C2780" s="8"/>
      <c r="D2780" s="11"/>
      <c r="E2780" s="11"/>
      <c r="F2780" s="22"/>
      <c r="G2780" s="22"/>
      <c r="H2780" s="53"/>
      <c r="I2780" s="7"/>
      <c r="J2780" s="7"/>
    </row>
    <row r="2781" spans="1:10" s="190" customFormat="1" x14ac:dyDescent="0.25">
      <c r="A2781" s="6"/>
      <c r="B2781" s="8"/>
      <c r="C2781" s="8"/>
      <c r="D2781" s="11"/>
      <c r="E2781" s="11"/>
      <c r="F2781" s="22"/>
      <c r="G2781" s="22"/>
      <c r="H2781" s="53"/>
      <c r="I2781" s="7"/>
      <c r="J2781" s="7"/>
    </row>
    <row r="2782" spans="1:10" s="190" customFormat="1" x14ac:dyDescent="0.25">
      <c r="A2782" s="6"/>
      <c r="B2782" s="8"/>
      <c r="C2782" s="8"/>
      <c r="D2782" s="11"/>
      <c r="E2782" s="11"/>
      <c r="F2782" s="22"/>
      <c r="G2782" s="22"/>
      <c r="H2782" s="53"/>
      <c r="I2782" s="7"/>
      <c r="J2782" s="7"/>
    </row>
    <row r="2783" spans="1:10" s="190" customFormat="1" x14ac:dyDescent="0.25">
      <c r="A2783" s="6"/>
      <c r="B2783" s="8"/>
      <c r="C2783" s="8"/>
      <c r="D2783" s="11"/>
      <c r="E2783" s="11"/>
      <c r="F2783" s="22"/>
      <c r="G2783" s="22"/>
      <c r="H2783" s="53"/>
      <c r="I2783" s="7"/>
      <c r="J2783" s="7"/>
    </row>
    <row r="2784" spans="1:10" s="190" customFormat="1" x14ac:dyDescent="0.25">
      <c r="A2784" s="6"/>
      <c r="B2784" s="8"/>
      <c r="C2784" s="8"/>
      <c r="D2784" s="11"/>
      <c r="E2784" s="11"/>
      <c r="F2784" s="22"/>
      <c r="G2784" s="22"/>
      <c r="H2784" s="53"/>
      <c r="I2784" s="7"/>
      <c r="J2784" s="7"/>
    </row>
    <row r="2785" spans="1:10" s="190" customFormat="1" x14ac:dyDescent="0.25">
      <c r="A2785" s="6"/>
      <c r="B2785" s="8"/>
      <c r="C2785" s="8"/>
      <c r="D2785" s="11"/>
      <c r="E2785" s="11"/>
      <c r="F2785" s="22"/>
      <c r="G2785" s="22"/>
      <c r="H2785" s="53"/>
      <c r="I2785" s="7"/>
      <c r="J2785" s="7"/>
    </row>
    <row r="2786" spans="1:10" s="190" customFormat="1" x14ac:dyDescent="0.25">
      <c r="A2786" s="6"/>
      <c r="B2786" s="8"/>
      <c r="C2786" s="8"/>
      <c r="D2786" s="11"/>
      <c r="E2786" s="11"/>
      <c r="F2786" s="22"/>
      <c r="G2786" s="22"/>
      <c r="H2786" s="53"/>
      <c r="I2786" s="7"/>
      <c r="J2786" s="7"/>
    </row>
    <row r="2787" spans="1:10" s="190" customFormat="1" x14ac:dyDescent="0.25">
      <c r="A2787" s="6"/>
      <c r="B2787" s="8"/>
      <c r="C2787" s="8"/>
      <c r="D2787" s="11"/>
      <c r="E2787" s="11"/>
      <c r="F2787" s="22"/>
      <c r="G2787" s="22"/>
      <c r="H2787" s="53"/>
      <c r="I2787" s="7"/>
      <c r="J2787" s="7"/>
    </row>
    <row r="2788" spans="1:10" s="190" customFormat="1" x14ac:dyDescent="0.25">
      <c r="A2788" s="6"/>
      <c r="B2788" s="8"/>
      <c r="C2788" s="8"/>
      <c r="D2788" s="11"/>
      <c r="E2788" s="11"/>
      <c r="F2788" s="22"/>
      <c r="G2788" s="22"/>
      <c r="H2788" s="53"/>
      <c r="I2788" s="7"/>
      <c r="J2788" s="7"/>
    </row>
    <row r="2789" spans="1:10" s="190" customFormat="1" x14ac:dyDescent="0.25">
      <c r="A2789" s="6"/>
      <c r="B2789" s="8"/>
      <c r="C2789" s="8"/>
      <c r="D2789" s="11"/>
      <c r="E2789" s="11"/>
      <c r="F2789" s="22"/>
      <c r="G2789" s="22"/>
      <c r="H2789" s="53"/>
      <c r="I2789" s="7"/>
      <c r="J2789" s="7"/>
    </row>
    <row r="2790" spans="1:10" s="190" customFormat="1" x14ac:dyDescent="0.25">
      <c r="A2790" s="6"/>
      <c r="B2790" s="8"/>
      <c r="C2790" s="8"/>
      <c r="D2790" s="11"/>
      <c r="E2790" s="11"/>
      <c r="F2790" s="22"/>
      <c r="G2790" s="22"/>
      <c r="H2790" s="53"/>
      <c r="I2790" s="7"/>
      <c r="J2790" s="7"/>
    </row>
    <row r="2791" spans="1:10" s="190" customFormat="1" x14ac:dyDescent="0.25">
      <c r="A2791" s="6"/>
      <c r="B2791" s="8"/>
      <c r="C2791" s="8"/>
      <c r="D2791" s="11"/>
      <c r="E2791" s="11"/>
      <c r="F2791" s="22"/>
      <c r="G2791" s="22"/>
      <c r="H2791" s="53"/>
      <c r="I2791" s="7"/>
      <c r="J2791" s="7"/>
    </row>
    <row r="2792" spans="1:10" s="190" customFormat="1" x14ac:dyDescent="0.25">
      <c r="A2792" s="6"/>
      <c r="B2792" s="8"/>
      <c r="C2792" s="8"/>
      <c r="D2792" s="11"/>
      <c r="E2792" s="11"/>
      <c r="F2792" s="22"/>
      <c r="G2792" s="22"/>
      <c r="H2792" s="53"/>
      <c r="I2792" s="7"/>
      <c r="J2792" s="7"/>
    </row>
    <row r="2793" spans="1:10" s="190" customFormat="1" x14ac:dyDescent="0.25">
      <c r="A2793" s="6"/>
      <c r="B2793" s="8"/>
      <c r="C2793" s="8"/>
      <c r="D2793" s="11"/>
      <c r="E2793" s="11"/>
      <c r="F2793" s="22"/>
      <c r="G2793" s="22"/>
      <c r="H2793" s="53"/>
      <c r="I2793" s="7"/>
      <c r="J2793" s="7"/>
    </row>
    <row r="2794" spans="1:10" s="190" customFormat="1" x14ac:dyDescent="0.25">
      <c r="A2794" s="6"/>
      <c r="B2794" s="8"/>
      <c r="C2794" s="8"/>
      <c r="D2794" s="11"/>
      <c r="E2794" s="11"/>
      <c r="F2794" s="22"/>
      <c r="G2794" s="22"/>
      <c r="H2794" s="53"/>
      <c r="I2794" s="7"/>
      <c r="J2794" s="7"/>
    </row>
    <row r="2795" spans="1:10" s="190" customFormat="1" x14ac:dyDescent="0.25">
      <c r="A2795" s="6"/>
      <c r="B2795" s="8"/>
      <c r="C2795" s="8"/>
      <c r="D2795" s="11"/>
      <c r="E2795" s="11"/>
      <c r="F2795" s="22"/>
      <c r="G2795" s="22"/>
      <c r="H2795" s="53"/>
      <c r="I2795" s="7"/>
      <c r="J2795" s="7"/>
    </row>
    <row r="2796" spans="1:10" s="190" customFormat="1" x14ac:dyDescent="0.25">
      <c r="A2796" s="6"/>
      <c r="B2796" s="8"/>
      <c r="C2796" s="8"/>
      <c r="D2796" s="11"/>
      <c r="E2796" s="11"/>
      <c r="F2796" s="22"/>
      <c r="G2796" s="22"/>
      <c r="H2796" s="53"/>
      <c r="I2796" s="7"/>
      <c r="J2796" s="7"/>
    </row>
    <row r="2797" spans="1:10" s="190" customFormat="1" x14ac:dyDescent="0.25">
      <c r="A2797" s="6"/>
      <c r="B2797" s="8"/>
      <c r="C2797" s="8"/>
      <c r="D2797" s="11"/>
      <c r="E2797" s="11"/>
      <c r="F2797" s="22"/>
      <c r="G2797" s="22"/>
      <c r="H2797" s="53"/>
      <c r="I2797" s="7"/>
      <c r="J2797" s="7"/>
    </row>
    <row r="2798" spans="1:10" s="190" customFormat="1" x14ac:dyDescent="0.25">
      <c r="A2798" s="6"/>
      <c r="B2798" s="8"/>
      <c r="C2798" s="8"/>
      <c r="D2798" s="11"/>
      <c r="E2798" s="11"/>
      <c r="F2798" s="22"/>
      <c r="G2798" s="22"/>
      <c r="H2798" s="53"/>
      <c r="I2798" s="7"/>
      <c r="J2798" s="7"/>
    </row>
    <row r="2799" spans="1:10" s="190" customFormat="1" x14ac:dyDescent="0.25">
      <c r="A2799" s="6"/>
      <c r="B2799" s="8"/>
      <c r="C2799" s="8"/>
      <c r="D2799" s="11"/>
      <c r="E2799" s="11"/>
      <c r="F2799" s="22"/>
      <c r="G2799" s="22"/>
      <c r="H2799" s="53"/>
      <c r="I2799" s="7"/>
      <c r="J2799" s="7"/>
    </row>
    <row r="2800" spans="1:10" s="190" customFormat="1" x14ac:dyDescent="0.25">
      <c r="A2800" s="6"/>
      <c r="B2800" s="8"/>
      <c r="C2800" s="8"/>
      <c r="D2800" s="11"/>
      <c r="E2800" s="11"/>
      <c r="F2800" s="22"/>
      <c r="G2800" s="22"/>
      <c r="H2800" s="53"/>
      <c r="I2800" s="7"/>
      <c r="J2800" s="7"/>
    </row>
    <row r="2801" spans="1:10" s="190" customFormat="1" x14ac:dyDescent="0.25">
      <c r="A2801" s="6"/>
      <c r="B2801" s="8"/>
      <c r="C2801" s="8"/>
      <c r="D2801" s="11"/>
      <c r="E2801" s="11"/>
      <c r="F2801" s="22"/>
      <c r="G2801" s="22"/>
      <c r="H2801" s="53"/>
      <c r="I2801" s="7"/>
      <c r="J2801" s="7"/>
    </row>
    <row r="2802" spans="1:10" s="190" customFormat="1" x14ac:dyDescent="0.25">
      <c r="A2802" s="6"/>
      <c r="B2802" s="8"/>
      <c r="C2802" s="8"/>
      <c r="D2802" s="11"/>
      <c r="E2802" s="11"/>
      <c r="F2802" s="22"/>
      <c r="G2802" s="22"/>
      <c r="H2802" s="53"/>
      <c r="I2802" s="7"/>
      <c r="J2802" s="7"/>
    </row>
    <row r="2803" spans="1:10" s="190" customFormat="1" x14ac:dyDescent="0.25">
      <c r="A2803" s="6"/>
      <c r="B2803" s="8"/>
      <c r="C2803" s="8"/>
      <c r="D2803" s="11"/>
      <c r="E2803" s="11"/>
      <c r="F2803" s="22"/>
      <c r="G2803" s="22"/>
      <c r="H2803" s="53"/>
      <c r="I2803" s="7"/>
      <c r="J2803" s="7"/>
    </row>
  </sheetData>
  <pageMargins left="0.25" right="0.25" top="0.75" bottom="0.75" header="0.3" footer="0.3"/>
  <pageSetup paperSize="9" scale="95" fitToHeight="0" orientation="landscape"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1DFE8-5BAE-468E-9E64-FF3CCE92DA5D}">
  <sheetPr codeName="Feuil23"/>
  <dimension ref="A1:I30"/>
  <sheetViews>
    <sheetView workbookViewId="0">
      <selection activeCell="D23" sqref="D23"/>
    </sheetView>
  </sheetViews>
  <sheetFormatPr baseColWidth="10" defaultRowHeight="15" x14ac:dyDescent="0.25"/>
  <cols>
    <col min="1" max="1" width="17" bestFit="1" customWidth="1"/>
  </cols>
  <sheetData>
    <row r="1" spans="1:9" s="51" customFormat="1" ht="35.1" customHeight="1" x14ac:dyDescent="0.25">
      <c r="A1" s="27" t="s">
        <v>51</v>
      </c>
      <c r="B1" s="27" t="str">
        <f>_xlfn.XLOOKUP(A1, Varietes!$D$2:$D$1000, Varietes!$C$2:$C$1000,"pas de match",0)</f>
        <v>AYA</v>
      </c>
      <c r="C1" s="104" t="s">
        <v>931</v>
      </c>
      <c r="D1" s="35">
        <v>941001</v>
      </c>
      <c r="E1" s="35">
        <v>941002</v>
      </c>
      <c r="F1" s="27" t="str">
        <f t="shared" ref="F1:F25" si="0">IF(D1&lt;&gt;E1,D1&amp;"-"&amp;E1,D1)</f>
        <v>941001-941002</v>
      </c>
      <c r="G1" s="220" t="s">
        <v>928</v>
      </c>
      <c r="H1"/>
      <c r="I1" s="211"/>
    </row>
    <row r="2" spans="1:9" s="51" customFormat="1" ht="35.1" customHeight="1" x14ac:dyDescent="0.25">
      <c r="A2" s="28" t="s">
        <v>59</v>
      </c>
      <c r="B2" s="28" t="str">
        <f>_xlfn.XLOOKUP(A2, Varietes!$D$2:$D$1000, Varietes!$C$2:$C$1000,"pas de match",0)</f>
        <v>BRAHY</v>
      </c>
      <c r="C2" s="104" t="s">
        <v>784</v>
      </c>
      <c r="D2" s="36">
        <v>240601</v>
      </c>
      <c r="E2" s="36">
        <v>240625</v>
      </c>
      <c r="F2" s="28" t="str">
        <f t="shared" si="0"/>
        <v>240601-240625</v>
      </c>
      <c r="G2" s="220" t="s">
        <v>897</v>
      </c>
      <c r="H2"/>
    </row>
    <row r="3" spans="1:9" s="51" customFormat="1" ht="35.1" customHeight="1" x14ac:dyDescent="0.25">
      <c r="A3" s="28" t="s">
        <v>59</v>
      </c>
      <c r="B3" s="28" t="str">
        <f>_xlfn.XLOOKUP(A3, Varietes!$D$2:$D$1000, Varietes!$C$2:$C$1000,"pas de match",0)</f>
        <v>BRAHY</v>
      </c>
      <c r="C3" s="104" t="s">
        <v>1234</v>
      </c>
      <c r="D3" s="36">
        <v>250501</v>
      </c>
      <c r="E3" s="36">
        <v>250520</v>
      </c>
      <c r="F3" s="28" t="str">
        <f t="shared" si="0"/>
        <v>250501-250520</v>
      </c>
      <c r="G3" s="220" t="s">
        <v>1233</v>
      </c>
      <c r="H3"/>
    </row>
    <row r="4" spans="1:9" s="51" customFormat="1" ht="35.1" customHeight="1" x14ac:dyDescent="0.25">
      <c r="A4" s="27" t="s">
        <v>79</v>
      </c>
      <c r="B4" s="27" t="str">
        <f>_xlfn.XLOOKUP(A4, Varietes!$D$2:$D$1000, Varietes!$C$2:$C$1000,"pas de match",0)</f>
        <v>BTAMZ</v>
      </c>
      <c r="C4" s="104" t="s">
        <v>1240</v>
      </c>
      <c r="D4" s="35">
        <v>250501</v>
      </c>
      <c r="E4" s="35">
        <v>250502</v>
      </c>
      <c r="F4" s="37" t="str">
        <f t="shared" si="0"/>
        <v>250501-250502</v>
      </c>
      <c r="G4" s="249" t="s">
        <v>1233</v>
      </c>
      <c r="H4"/>
    </row>
    <row r="5" spans="1:9" s="51" customFormat="1" ht="35.1" customHeight="1" x14ac:dyDescent="0.25">
      <c r="A5" s="29" t="s">
        <v>87</v>
      </c>
      <c r="B5" s="29" t="str">
        <f>_xlfn.XLOOKUP(A5, Varietes!$D$2:$D$1000, Varietes!$C$2:$C$1000,"pas de match",0)</f>
        <v>DAHA</v>
      </c>
      <c r="C5" s="104" t="s">
        <v>895</v>
      </c>
      <c r="D5" s="38">
        <v>240601</v>
      </c>
      <c r="E5" s="38">
        <v>240605</v>
      </c>
      <c r="F5" s="39" t="str">
        <f t="shared" si="0"/>
        <v>240601-240605</v>
      </c>
      <c r="G5" s="220" t="s">
        <v>897</v>
      </c>
      <c r="H5"/>
    </row>
    <row r="6" spans="1:9" s="51" customFormat="1" ht="35.1" customHeight="1" x14ac:dyDescent="0.25">
      <c r="A6" s="29" t="s">
        <v>87</v>
      </c>
      <c r="B6" s="29" t="str">
        <f>_xlfn.XLOOKUP(A6, Varietes!$D$2:$D$1000, Varietes!$C$2:$C$1000,"pas de match",0)</f>
        <v>DAHA</v>
      </c>
      <c r="C6" s="104" t="s">
        <v>930</v>
      </c>
      <c r="D6" s="38">
        <v>241001</v>
      </c>
      <c r="E6" s="38">
        <v>241005</v>
      </c>
      <c r="F6" s="39" t="str">
        <f t="shared" si="0"/>
        <v>241001-241005</v>
      </c>
      <c r="G6" s="220" t="s">
        <v>929</v>
      </c>
      <c r="H6"/>
    </row>
    <row r="7" spans="1:9" s="51" customFormat="1" ht="35.1" customHeight="1" x14ac:dyDescent="0.25">
      <c r="A7" s="29" t="s">
        <v>87</v>
      </c>
      <c r="B7" s="29" t="str">
        <f>_xlfn.XLOOKUP(A7, Varietes!$D$2:$D$1000, Varietes!$C$2:$C$1000,"pas de match",0)</f>
        <v>DAHA</v>
      </c>
      <c r="C7" s="104" t="s">
        <v>1237</v>
      </c>
      <c r="D7" s="38">
        <v>250501</v>
      </c>
      <c r="E7" s="38">
        <v>250504</v>
      </c>
      <c r="F7" s="39" t="str">
        <f t="shared" si="0"/>
        <v>250501-250504</v>
      </c>
      <c r="G7" s="220" t="s">
        <v>1233</v>
      </c>
      <c r="H7"/>
    </row>
    <row r="8" spans="1:9" s="51" customFormat="1" ht="35.1" customHeight="1" x14ac:dyDescent="0.25">
      <c r="A8" s="29" t="s">
        <v>87</v>
      </c>
      <c r="B8" s="29" t="str">
        <f>_xlfn.XLOOKUP(A8, Varietes!$D$2:$D$1000, Varietes!$C$2:$C$1000,"pas de match",0)</f>
        <v>DAHA</v>
      </c>
      <c r="C8" s="104" t="s">
        <v>1238</v>
      </c>
      <c r="D8" s="38">
        <v>250505</v>
      </c>
      <c r="E8" s="38">
        <v>250507</v>
      </c>
      <c r="F8" s="39" t="str">
        <f t="shared" si="0"/>
        <v>250505-250507</v>
      </c>
      <c r="G8" s="177" t="s">
        <v>1239</v>
      </c>
      <c r="H8"/>
    </row>
    <row r="9" spans="1:9" s="51" customFormat="1" ht="35.1" customHeight="1" x14ac:dyDescent="0.25">
      <c r="A9" s="27" t="s">
        <v>85</v>
      </c>
      <c r="B9" s="27" t="str">
        <f>_xlfn.XLOOKUP(A9, Varietes!$D$2:$D$1000, Varietes!$C$2:$C$1000,"pas de match",0)</f>
        <v>DABAS</v>
      </c>
      <c r="C9" s="27" t="s">
        <v>953</v>
      </c>
      <c r="D9" s="35">
        <v>950101</v>
      </c>
      <c r="E9" s="35">
        <v>950104</v>
      </c>
      <c r="F9" s="37" t="str">
        <f t="shared" si="0"/>
        <v>950101-950104</v>
      </c>
      <c r="G9" s="220" t="s">
        <v>954</v>
      </c>
      <c r="H9"/>
    </row>
    <row r="10" spans="1:9" s="51" customFormat="1" ht="35.1" customHeight="1" x14ac:dyDescent="0.25">
      <c r="A10" s="27" t="s">
        <v>85</v>
      </c>
      <c r="B10" s="27" t="str">
        <f>_xlfn.XLOOKUP(A10, Varietes!$D$2:$D$1000, Varietes!$C$2:$C$1000,"pas de match",0)</f>
        <v>DABAS</v>
      </c>
      <c r="C10" s="104" t="s">
        <v>1242</v>
      </c>
      <c r="D10" s="35">
        <v>250501</v>
      </c>
      <c r="E10" s="35">
        <v>250505</v>
      </c>
      <c r="F10" s="37" t="str">
        <f t="shared" si="0"/>
        <v>250501-250505</v>
      </c>
      <c r="G10" s="220" t="s">
        <v>1233</v>
      </c>
      <c r="H10"/>
    </row>
    <row r="11" spans="1:9" s="51" customFormat="1" ht="35.1" customHeight="1" x14ac:dyDescent="0.25">
      <c r="A11" s="27" t="s">
        <v>85</v>
      </c>
      <c r="B11" s="27" t="str">
        <f>_xlfn.XLOOKUP(A11, Varietes!$D$2:$D$1000, Varietes!$C$2:$C$1000,"pas de match",0)</f>
        <v>DABAS</v>
      </c>
      <c r="C11" s="104" t="s">
        <v>1370</v>
      </c>
      <c r="D11" s="35">
        <v>250801</v>
      </c>
      <c r="E11" s="35">
        <v>250805</v>
      </c>
      <c r="F11" s="37" t="str">
        <f t="shared" si="0"/>
        <v>250801-250805</v>
      </c>
      <c r="G11" s="220" t="s">
        <v>1371</v>
      </c>
      <c r="H11"/>
    </row>
    <row r="12" spans="1:9" s="51" customFormat="1" ht="35.1" customHeight="1" x14ac:dyDescent="0.25">
      <c r="A12" s="30" t="s">
        <v>145</v>
      </c>
      <c r="B12" s="30" t="str">
        <f>_xlfn.XLOOKUP(A12, Varietes!$D$2:$D$1000, Varietes!$C$2:$C$1000,"pas de match",0)</f>
        <v>FAR F</v>
      </c>
      <c r="C12" s="104" t="s">
        <v>927</v>
      </c>
      <c r="D12" s="40">
        <v>241001</v>
      </c>
      <c r="E12" s="40">
        <v>241005</v>
      </c>
      <c r="F12" s="41" t="str">
        <f t="shared" si="0"/>
        <v>241001-241005</v>
      </c>
      <c r="G12" s="220" t="s">
        <v>929</v>
      </c>
      <c r="H12"/>
    </row>
    <row r="13" spans="1:9" s="51" customFormat="1" ht="35.1" customHeight="1" x14ac:dyDescent="0.25">
      <c r="A13" s="30" t="s">
        <v>145</v>
      </c>
      <c r="B13" s="30" t="str">
        <f>_xlfn.XLOOKUP(A13, Varietes!$D$2:$D$1000, Varietes!$C$2:$C$1000,"pas de match",0)</f>
        <v>FAR F</v>
      </c>
      <c r="C13" s="104" t="s">
        <v>955</v>
      </c>
      <c r="D13" s="40">
        <v>950101</v>
      </c>
      <c r="E13" s="40">
        <v>950110</v>
      </c>
      <c r="F13" s="41" t="str">
        <f t="shared" si="0"/>
        <v>950101-950110</v>
      </c>
      <c r="G13" s="220" t="s">
        <v>954</v>
      </c>
      <c r="H13"/>
    </row>
    <row r="14" spans="1:9" s="51" customFormat="1" ht="35.1" customHeight="1" x14ac:dyDescent="0.25">
      <c r="A14" s="30" t="s">
        <v>145</v>
      </c>
      <c r="B14" s="30" t="str">
        <f>_xlfn.XLOOKUP(A14, Varietes!$D$2:$D$1000, Varietes!$C$2:$C$1000,"pas de match",0)</f>
        <v>FAR F</v>
      </c>
      <c r="C14" s="104" t="s">
        <v>1235</v>
      </c>
      <c r="D14" s="40">
        <v>250501</v>
      </c>
      <c r="E14" s="40">
        <v>250510</v>
      </c>
      <c r="F14" s="41" t="str">
        <f t="shared" si="0"/>
        <v>250501-250510</v>
      </c>
      <c r="G14" s="220" t="s">
        <v>1233</v>
      </c>
      <c r="H14"/>
    </row>
    <row r="15" spans="1:9" s="51" customFormat="1" ht="35.1" customHeight="1" x14ac:dyDescent="0.25">
      <c r="A15" s="31" t="s">
        <v>153</v>
      </c>
      <c r="B15" s="31" t="str">
        <f>_xlfn.XLOOKUP(A15, Varietes!$D$2:$D$1000, Varietes!$C$2:$C$1000,"pas de match",0)</f>
        <v>GNAMY</v>
      </c>
      <c r="C15" s="104" t="s">
        <v>956</v>
      </c>
      <c r="D15" s="42">
        <v>950101</v>
      </c>
      <c r="E15" s="42">
        <v>950104</v>
      </c>
      <c r="F15" s="43" t="str">
        <f t="shared" si="0"/>
        <v>950101-950104</v>
      </c>
      <c r="G15" s="220" t="s">
        <v>954</v>
      </c>
      <c r="H15"/>
    </row>
    <row r="16" spans="1:9" s="51" customFormat="1" ht="35.1" customHeight="1" x14ac:dyDescent="0.25">
      <c r="A16" s="27" t="s">
        <v>155</v>
      </c>
      <c r="B16" s="27" t="str">
        <f>_xlfn.XLOOKUP(A16, Varietes!$D$2:$D$1000, Varietes!$C$2:$C$1000,"pas de match",0)</f>
        <v>GND</v>
      </c>
      <c r="C16" s="104" t="s">
        <v>934</v>
      </c>
      <c r="D16" s="35">
        <v>941001</v>
      </c>
      <c r="E16" s="35">
        <v>941002</v>
      </c>
      <c r="F16" s="37" t="str">
        <f t="shared" si="0"/>
        <v>941001-941002</v>
      </c>
      <c r="G16" s="220" t="s">
        <v>928</v>
      </c>
      <c r="H16"/>
    </row>
    <row r="17" spans="1:8" s="51" customFormat="1" ht="35.1" customHeight="1" x14ac:dyDescent="0.25">
      <c r="A17" s="27" t="s">
        <v>155</v>
      </c>
      <c r="B17" s="27" t="str">
        <f>_xlfn.XLOOKUP(A17, Varietes!$D$2:$D$1000, Varietes!$C$2:$C$1000,"pas de match",0)</f>
        <v>GND</v>
      </c>
      <c r="C17" s="104" t="s">
        <v>1245</v>
      </c>
      <c r="D17" s="35">
        <v>250501</v>
      </c>
      <c r="E17" s="35">
        <v>250502</v>
      </c>
      <c r="F17" s="37" t="str">
        <f t="shared" si="0"/>
        <v>250501-250502</v>
      </c>
      <c r="G17" s="249" t="s">
        <v>1233</v>
      </c>
      <c r="H17"/>
    </row>
    <row r="18" spans="1:8" s="51" customFormat="1" ht="35.1" customHeight="1" x14ac:dyDescent="0.25">
      <c r="A18" s="27" t="s">
        <v>155</v>
      </c>
      <c r="B18" s="27" t="str">
        <f>_xlfn.XLOOKUP(A18, Varietes!$D$2:$D$1000, Varietes!$C$2:$C$1000,"pas de match",0)</f>
        <v>GND</v>
      </c>
      <c r="C18" s="104" t="s">
        <v>1372</v>
      </c>
      <c r="D18" s="35">
        <v>250801</v>
      </c>
      <c r="E18" s="35">
        <v>250802</v>
      </c>
      <c r="F18" s="37" t="str">
        <f t="shared" si="0"/>
        <v>250801-250802</v>
      </c>
      <c r="G18" s="249" t="s">
        <v>1371</v>
      </c>
      <c r="H18"/>
    </row>
    <row r="19" spans="1:8" s="51" customFormat="1" ht="35.1" customHeight="1" x14ac:dyDescent="0.25">
      <c r="A19" s="32" t="s">
        <v>241</v>
      </c>
      <c r="B19" s="32" t="str">
        <f>_xlfn.XLOOKUP(A19, Varietes!$D$2:$D$1000, Varietes!$C$2:$C$1000,"pas de match",0)</f>
        <v>KLAS</v>
      </c>
      <c r="C19" s="104" t="s">
        <v>1241</v>
      </c>
      <c r="D19" s="44">
        <v>250501</v>
      </c>
      <c r="E19" s="44">
        <v>250502</v>
      </c>
      <c r="F19" s="45" t="str">
        <f t="shared" si="0"/>
        <v>250501-250502</v>
      </c>
      <c r="G19" s="220" t="s">
        <v>1233</v>
      </c>
      <c r="H19"/>
    </row>
    <row r="20" spans="1:8" s="51" customFormat="1" ht="35.1" customHeight="1" x14ac:dyDescent="0.25">
      <c r="A20" s="27" t="s">
        <v>266</v>
      </c>
      <c r="B20" s="27" t="str">
        <f>_xlfn.XLOOKUP(A20, Varietes!$D$2:$D$1000, Varietes!$C$2:$C$1000,"pas de match",0)</f>
        <v>KNES</v>
      </c>
      <c r="C20" s="104" t="s">
        <v>957</v>
      </c>
      <c r="D20" s="35">
        <v>950101</v>
      </c>
      <c r="E20" s="35">
        <v>950103</v>
      </c>
      <c r="F20" s="37" t="str">
        <f t="shared" si="0"/>
        <v>950101-950103</v>
      </c>
      <c r="G20" s="220" t="s">
        <v>954</v>
      </c>
      <c r="H20"/>
    </row>
    <row r="21" spans="1:8" s="51" customFormat="1" ht="35.1" customHeight="1" x14ac:dyDescent="0.25">
      <c r="A21" s="27" t="s">
        <v>266</v>
      </c>
      <c r="B21" s="27" t="str">
        <f>_xlfn.XLOOKUP(A21, Varietes!$D$2:$D$1000, Varietes!$C$2:$C$1000,"pas de match",0)</f>
        <v>KNES</v>
      </c>
      <c r="C21" s="104" t="s">
        <v>1236</v>
      </c>
      <c r="D21" s="35">
        <v>250501</v>
      </c>
      <c r="E21" s="35">
        <v>250506</v>
      </c>
      <c r="F21" s="37" t="str">
        <f t="shared" si="0"/>
        <v>250501-250506</v>
      </c>
      <c r="G21" s="220" t="s">
        <v>1233</v>
      </c>
      <c r="H21"/>
    </row>
    <row r="22" spans="1:8" s="51" customFormat="1" ht="35.1" customHeight="1" x14ac:dyDescent="0.25">
      <c r="A22" s="27" t="s">
        <v>290</v>
      </c>
      <c r="B22" s="27" t="str">
        <f>_xlfn.XLOOKUP(A22, Varietes!$D$2:$D$1000, Varietes!$C$2:$C$1000,"pas de match",0)</f>
        <v>LLU</v>
      </c>
      <c r="C22" s="104" t="s">
        <v>1244</v>
      </c>
      <c r="D22" s="35">
        <v>250501</v>
      </c>
      <c r="E22" s="35">
        <v>250502</v>
      </c>
      <c r="F22" s="37" t="str">
        <f t="shared" si="0"/>
        <v>250501-250502</v>
      </c>
      <c r="G22" s="220" t="s">
        <v>1233</v>
      </c>
      <c r="H22"/>
    </row>
    <row r="23" spans="1:8" s="51" customFormat="1" ht="35.1" customHeight="1" x14ac:dyDescent="0.25">
      <c r="A23" s="33" t="s">
        <v>356</v>
      </c>
      <c r="B23" s="33" t="str">
        <f>_xlfn.XLOOKUP(A23, Varietes!$D$2:$D$1000, Varietes!$C$2:$C$1000,"pas de match",0)</f>
        <v>MDJU</v>
      </c>
      <c r="C23" s="104" t="s">
        <v>1232</v>
      </c>
      <c r="D23" s="46">
        <v>250501</v>
      </c>
      <c r="E23" s="46">
        <v>250520</v>
      </c>
      <c r="F23" s="47" t="str">
        <f t="shared" si="0"/>
        <v>250501-250520</v>
      </c>
      <c r="G23" s="220" t="s">
        <v>897</v>
      </c>
      <c r="H23"/>
    </row>
    <row r="24" spans="1:8" s="51" customFormat="1" ht="35.1" customHeight="1" x14ac:dyDescent="0.25">
      <c r="A24" s="27" t="s">
        <v>149</v>
      </c>
      <c r="B24" s="27" t="str">
        <f>_xlfn.XLOOKUP(A24, Varietes!$D$2:$D$1000, Varietes!$C$2:$C$1000,"pas de match",0)</f>
        <v>GAIS</v>
      </c>
      <c r="C24" s="104" t="s">
        <v>896</v>
      </c>
      <c r="D24" s="35">
        <v>240601</v>
      </c>
      <c r="E24" s="35">
        <v>240602</v>
      </c>
      <c r="F24" s="37" t="str">
        <f t="shared" si="0"/>
        <v>240601-240602</v>
      </c>
      <c r="G24" s="220" t="s">
        <v>897</v>
      </c>
      <c r="H24"/>
    </row>
    <row r="25" spans="1:8" s="51" customFormat="1" ht="35.1" customHeight="1" x14ac:dyDescent="0.25">
      <c r="A25" s="27" t="s">
        <v>149</v>
      </c>
      <c r="B25" s="27" t="str">
        <f>_xlfn.XLOOKUP(A25, Varietes!$D$2:$D$1000, Varietes!$C$2:$C$1000,"pas de match",0)</f>
        <v>GAIS</v>
      </c>
      <c r="C25" s="104" t="s">
        <v>1246</v>
      </c>
      <c r="D25" s="35">
        <v>250501</v>
      </c>
      <c r="E25" s="35">
        <v>250503</v>
      </c>
      <c r="F25" s="37" t="str">
        <f t="shared" si="0"/>
        <v>250501-250503</v>
      </c>
      <c r="G25" s="220" t="s">
        <v>1233</v>
      </c>
      <c r="H25"/>
    </row>
    <row r="26" spans="1:8" s="51" customFormat="1" ht="35.1" customHeight="1" x14ac:dyDescent="0.25">
      <c r="A26" s="27" t="s">
        <v>189</v>
      </c>
      <c r="B26" s="27" t="str">
        <f>_xlfn.XLOOKUP(A26, Varietes!$D$2:$D$1000, Varietes!$C$2:$C$1000,"pas de match",0)</f>
        <v>ISEHS</v>
      </c>
      <c r="C26" s="104" t="s">
        <v>932</v>
      </c>
      <c r="D26" s="35">
        <v>941001</v>
      </c>
      <c r="E26" s="35">
        <v>941002</v>
      </c>
      <c r="F26" s="27" t="str">
        <f>IF(D26&lt;&gt;E26,D26&amp;"-"&amp;E26,D26)</f>
        <v>941001-941002</v>
      </c>
      <c r="G26" s="220" t="s">
        <v>928</v>
      </c>
      <c r="H26"/>
    </row>
    <row r="27" spans="1:8" s="51" customFormat="1" ht="35.1" customHeight="1" x14ac:dyDescent="0.25">
      <c r="A27" s="27" t="s">
        <v>189</v>
      </c>
      <c r="B27" s="27" t="str">
        <f>_xlfn.XLOOKUP(A27, Varietes!$D$2:$D$1000, Varietes!$C$2:$C$1000,"pas de match",0)</f>
        <v>ISEHS</v>
      </c>
      <c r="C27" s="104" t="s">
        <v>1243</v>
      </c>
      <c r="D27" s="35">
        <v>250501</v>
      </c>
      <c r="E27" s="35">
        <v>250505</v>
      </c>
      <c r="F27" s="27" t="str">
        <f>IF(D27&lt;&gt;E27,D27&amp;"-"&amp;E27,D27)</f>
        <v>250501-250505</v>
      </c>
      <c r="G27" s="220" t="s">
        <v>1233</v>
      </c>
      <c r="H27"/>
    </row>
    <row r="28" spans="1:8" s="51" customFormat="1" ht="35.1" customHeight="1" x14ac:dyDescent="0.25">
      <c r="A28" s="27" t="s">
        <v>28</v>
      </c>
      <c r="B28" s="27" t="str">
        <f>_xlfn.XLOOKUP(A28, Varietes!$D$2:$D$1000, Varietes!$C$2:$C$1000,"pas de match",0)</f>
        <v>AMZLY</v>
      </c>
      <c r="C28" s="104" t="s">
        <v>935</v>
      </c>
      <c r="D28" s="35">
        <v>241001</v>
      </c>
      <c r="E28" s="35">
        <v>241002</v>
      </c>
      <c r="F28" s="27" t="str">
        <f t="shared" ref="F28:F30" si="1">IF(D28&lt;&gt;E28,D28&amp;"-"&amp;E28,D28)</f>
        <v>241001-241002</v>
      </c>
      <c r="G28" s="220" t="s">
        <v>929</v>
      </c>
      <c r="H28"/>
    </row>
    <row r="29" spans="1:8" s="51" customFormat="1" ht="35.1" customHeight="1" x14ac:dyDescent="0.25">
      <c r="A29" s="27" t="s">
        <v>28</v>
      </c>
      <c r="B29" s="27" t="str">
        <f>_xlfn.XLOOKUP(A29, Varietes!$D$2:$D$1000, Varietes!$C$2:$C$1000,"pas de match",0)</f>
        <v>AMZLY</v>
      </c>
      <c r="C29" s="104" t="s">
        <v>1247</v>
      </c>
      <c r="D29" s="35">
        <v>250501</v>
      </c>
      <c r="E29" s="35">
        <v>250503</v>
      </c>
      <c r="F29" s="27" t="str">
        <f t="shared" si="1"/>
        <v>250501-250503</v>
      </c>
      <c r="G29" s="249" t="s">
        <v>1233</v>
      </c>
      <c r="H29"/>
    </row>
    <row r="30" spans="1:8" s="51" customFormat="1" ht="35.1" customHeight="1" x14ac:dyDescent="0.25">
      <c r="A30" s="27" t="s">
        <v>139</v>
      </c>
      <c r="B30" s="27" t="str">
        <f>_xlfn.XLOOKUP(A30, Varietes!$D$2:$D$1000, Varietes!$C$2:$C$1000,"pas de match",0)</f>
        <v>FAIZ</v>
      </c>
      <c r="C30" s="104" t="s">
        <v>933</v>
      </c>
      <c r="D30" s="35">
        <v>941001</v>
      </c>
      <c r="E30" s="35">
        <v>941002</v>
      </c>
      <c r="F30" s="27" t="str">
        <f t="shared" si="1"/>
        <v>941001-941002</v>
      </c>
      <c r="G30" s="220" t="s">
        <v>928</v>
      </c>
      <c r="H3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3105-2F77-42DD-ABB1-DBF7A1CA5273}">
  <sheetPr codeName="Feuil2">
    <tabColor theme="5" tint="0.59999389629810485"/>
    <pageSetUpPr fitToPage="1"/>
  </sheetPr>
  <dimension ref="A1:Q221"/>
  <sheetViews>
    <sheetView zoomScaleNormal="100" workbookViewId="0">
      <pane ySplit="1" topLeftCell="A2" activePane="bottomLeft" state="frozen"/>
      <selection activeCell="G165" sqref="G165"/>
      <selection pane="bottomLeft" activeCell="G2" sqref="G2"/>
    </sheetView>
  </sheetViews>
  <sheetFormatPr baseColWidth="10" defaultColWidth="11.42578125" defaultRowHeight="15" x14ac:dyDescent="0.25"/>
  <cols>
    <col min="1" max="1" width="18" style="5" bestFit="1" customWidth="1"/>
    <col min="2" max="2" width="18" style="5" customWidth="1"/>
    <col min="3" max="3" width="17.85546875" style="5" bestFit="1" customWidth="1"/>
    <col min="4" max="5" width="12.85546875" style="50" bestFit="1" customWidth="1"/>
    <col min="6" max="6" width="16.28515625" style="5" customWidth="1"/>
    <col min="7" max="7" width="93.5703125" style="54" bestFit="1" customWidth="1"/>
    <col min="9" max="14" width="11.42578125" style="51"/>
    <col min="15" max="15" width="12" style="51" bestFit="1" customWidth="1"/>
    <col min="16" max="16384" width="11.42578125" style="51"/>
  </cols>
  <sheetData>
    <row r="1" spans="1:17" ht="35.1" customHeight="1" x14ac:dyDescent="0.25">
      <c r="A1" s="27" t="s">
        <v>9</v>
      </c>
      <c r="B1" s="55" t="s">
        <v>8</v>
      </c>
      <c r="C1" s="27" t="s">
        <v>685</v>
      </c>
      <c r="D1" s="35" t="s">
        <v>683</v>
      </c>
      <c r="E1" s="35" t="s">
        <v>684</v>
      </c>
      <c r="F1" s="55" t="s">
        <v>411</v>
      </c>
    </row>
    <row r="2" spans="1:17" ht="35.1" customHeight="1" x14ac:dyDescent="0.25">
      <c r="A2" s="27" t="s">
        <v>51</v>
      </c>
      <c r="B2" s="27" t="str">
        <f>_xlfn.XLOOKUP(A2, Varietes!$D$2:$D$1000, Varietes!$C$2:$C$1000,"pas de match",0)</f>
        <v>AYA</v>
      </c>
      <c r="C2" s="27" t="s">
        <v>412</v>
      </c>
      <c r="D2" s="35">
        <v>13</v>
      </c>
      <c r="E2" s="35">
        <v>14</v>
      </c>
      <c r="F2" s="27" t="str">
        <f>IF(D2&lt;&gt;E2,D2&amp;"-"&amp;E2,D2)</f>
        <v>13-14</v>
      </c>
      <c r="H2" s="56" t="s">
        <v>690</v>
      </c>
      <c r="I2" s="57"/>
      <c r="J2" s="57"/>
      <c r="K2" s="57"/>
      <c r="L2" s="57"/>
      <c r="M2" s="57"/>
      <c r="N2" s="212" t="s">
        <v>912</v>
      </c>
      <c r="O2" s="213">
        <v>45889</v>
      </c>
      <c r="P2" s="212" t="s">
        <v>752</v>
      </c>
      <c r="Q2" s="57"/>
    </row>
    <row r="3" spans="1:17" ht="35.1" customHeight="1" x14ac:dyDescent="0.25">
      <c r="A3" s="27" t="s">
        <v>51</v>
      </c>
      <c r="B3" s="27" t="str">
        <f>_xlfn.XLOOKUP(A3, Varietes!$D$2:$D$1000, Varietes!$C$2:$C$1000,"pas de match",0)</f>
        <v>AYA</v>
      </c>
      <c r="C3" s="27" t="s">
        <v>414</v>
      </c>
      <c r="D3" s="35">
        <v>15</v>
      </c>
      <c r="E3" s="35">
        <v>16</v>
      </c>
      <c r="F3" s="27" t="str">
        <f t="shared" ref="F3:F79" si="0">IF(D3&lt;&gt;E3,D3&amp;"-"&amp;E3,D3)</f>
        <v>15-16</v>
      </c>
      <c r="H3" s="56" t="s">
        <v>691</v>
      </c>
      <c r="I3" s="56"/>
      <c r="J3" s="56"/>
      <c r="K3" s="56"/>
      <c r="L3" s="56"/>
      <c r="M3" s="56"/>
      <c r="N3" s="57"/>
      <c r="O3" s="57"/>
      <c r="P3" s="57"/>
      <c r="Q3" s="57"/>
    </row>
    <row r="4" spans="1:17" ht="35.1" customHeight="1" x14ac:dyDescent="0.25">
      <c r="A4" s="27" t="s">
        <v>51</v>
      </c>
      <c r="B4" s="27" t="str">
        <f>_xlfn.XLOOKUP(A4, Varietes!$D$2:$D$1000, Varietes!$C$2:$C$1000,"pas de match",0)</f>
        <v>AYA</v>
      </c>
      <c r="C4" s="27" t="s">
        <v>416</v>
      </c>
      <c r="D4" s="35">
        <v>17</v>
      </c>
      <c r="E4" s="35">
        <v>20</v>
      </c>
      <c r="F4" s="27" t="str">
        <f t="shared" si="0"/>
        <v>17-20</v>
      </c>
      <c r="H4" s="98" t="s">
        <v>741</v>
      </c>
      <c r="I4" s="99"/>
      <c r="J4" s="99"/>
      <c r="K4" s="99"/>
      <c r="L4" s="99"/>
      <c r="M4" s="99"/>
      <c r="N4" s="99"/>
      <c r="O4" s="99"/>
      <c r="P4" s="99"/>
      <c r="Q4" s="99"/>
    </row>
    <row r="5" spans="1:17" ht="35.1" customHeight="1" x14ac:dyDescent="0.25">
      <c r="A5" s="27" t="s">
        <v>51</v>
      </c>
      <c r="B5" s="27" t="str">
        <f>_xlfn.XLOOKUP(A5, Varietes!$D$2:$D$1000, Varietes!$C$2:$C$1000,"pas de match",0)</f>
        <v>AYA</v>
      </c>
      <c r="C5" s="150" t="s">
        <v>864</v>
      </c>
      <c r="D5" s="35">
        <v>9312</v>
      </c>
      <c r="E5" s="35">
        <v>9312</v>
      </c>
      <c r="F5" s="27">
        <f t="shared" si="0"/>
        <v>9312</v>
      </c>
      <c r="G5" s="149" t="s">
        <v>865</v>
      </c>
      <c r="I5" s="211" t="s">
        <v>911</v>
      </c>
    </row>
    <row r="6" spans="1:17" ht="35.1" customHeight="1" x14ac:dyDescent="0.25">
      <c r="A6" s="27" t="s">
        <v>51</v>
      </c>
      <c r="B6" s="27" t="str">
        <f>_xlfn.XLOOKUP(A6, Varietes!$D$2:$D$1000, Varietes!$C$2:$C$1000,"pas de match",0)</f>
        <v>AYA</v>
      </c>
      <c r="C6" s="104" t="s">
        <v>931</v>
      </c>
      <c r="D6" s="35">
        <v>941001</v>
      </c>
      <c r="E6" s="35">
        <v>941002</v>
      </c>
      <c r="F6" s="27" t="str">
        <f t="shared" si="0"/>
        <v>941001-941002</v>
      </c>
      <c r="G6" s="220" t="s">
        <v>928</v>
      </c>
      <c r="I6" s="211"/>
    </row>
    <row r="7" spans="1:17" ht="35.1" customHeight="1" x14ac:dyDescent="0.25">
      <c r="A7" s="28" t="s">
        <v>59</v>
      </c>
      <c r="B7" s="28" t="str">
        <f>_xlfn.XLOOKUP(A7, Varietes!$D$2:$D$1000, Varietes!$C$2:$C$1000,"pas de match",0)</f>
        <v>BRAHY</v>
      </c>
      <c r="C7" s="28" t="s">
        <v>418</v>
      </c>
      <c r="D7" s="36">
        <v>1961</v>
      </c>
      <c r="E7" s="36">
        <v>1975</v>
      </c>
      <c r="F7" s="28" t="str">
        <f t="shared" si="0"/>
        <v>1961-1975</v>
      </c>
    </row>
    <row r="8" spans="1:17" ht="35.1" customHeight="1" x14ac:dyDescent="0.25">
      <c r="A8" s="28" t="s">
        <v>59</v>
      </c>
      <c r="B8" s="28" t="str">
        <f>_xlfn.XLOOKUP(A8, Varietes!$D$2:$D$1000, Varietes!$C$2:$C$1000,"pas de match",0)</f>
        <v>BRAHY</v>
      </c>
      <c r="C8" s="28" t="s">
        <v>419</v>
      </c>
      <c r="D8" s="36">
        <v>2011</v>
      </c>
      <c r="E8" s="36">
        <v>2032</v>
      </c>
      <c r="F8" s="28" t="str">
        <f t="shared" si="0"/>
        <v>2011-2032</v>
      </c>
    </row>
    <row r="9" spans="1:17" ht="35.1" customHeight="1" x14ac:dyDescent="0.25">
      <c r="A9" s="28" t="s">
        <v>59</v>
      </c>
      <c r="B9" s="28" t="str">
        <f>_xlfn.XLOOKUP(A9, Varietes!$D$2:$D$1000, Varietes!$C$2:$C$1000,"pas de match",0)</f>
        <v>BRAHY</v>
      </c>
      <c r="C9" s="28" t="s">
        <v>420</v>
      </c>
      <c r="D9" s="36">
        <v>2053</v>
      </c>
      <c r="E9" s="36">
        <v>2102</v>
      </c>
      <c r="F9" s="28" t="str">
        <f t="shared" si="0"/>
        <v>2053-2102</v>
      </c>
    </row>
    <row r="10" spans="1:17" ht="35.1" customHeight="1" x14ac:dyDescent="0.25">
      <c r="A10" s="28" t="s">
        <v>59</v>
      </c>
      <c r="B10" s="28" t="str">
        <f>_xlfn.XLOOKUP(A10, Varietes!$D$2:$D$1000, Varietes!$C$2:$C$1000,"pas de match",0)</f>
        <v>BRAHY</v>
      </c>
      <c r="C10" s="28" t="s">
        <v>421</v>
      </c>
      <c r="D10" s="36">
        <v>2149</v>
      </c>
      <c r="E10" s="36">
        <v>2163</v>
      </c>
      <c r="F10" s="28" t="str">
        <f t="shared" si="0"/>
        <v>2149-2163</v>
      </c>
    </row>
    <row r="11" spans="1:17" ht="35.1" customHeight="1" x14ac:dyDescent="0.25">
      <c r="A11" s="28" t="s">
        <v>59</v>
      </c>
      <c r="B11" s="28" t="str">
        <f>_xlfn.XLOOKUP(A11, Varietes!$D$2:$D$1000, Varietes!$C$2:$C$1000,"pas de match",0)</f>
        <v>BRAHY</v>
      </c>
      <c r="C11" s="28" t="s">
        <v>422</v>
      </c>
      <c r="D11" s="36">
        <v>2164</v>
      </c>
      <c r="E11" s="36">
        <v>2178</v>
      </c>
      <c r="F11" s="28" t="str">
        <f t="shared" si="0"/>
        <v>2164-2178</v>
      </c>
    </row>
    <row r="12" spans="1:17" ht="35.1" customHeight="1" x14ac:dyDescent="0.25">
      <c r="A12" s="28" t="s">
        <v>59</v>
      </c>
      <c r="B12" s="28" t="str">
        <f>_xlfn.XLOOKUP(A12, Varietes!$D$2:$D$1000, Varietes!$C$2:$C$1000,"pas de match",0)</f>
        <v>BRAHY</v>
      </c>
      <c r="C12" s="28" t="s">
        <v>424</v>
      </c>
      <c r="D12" s="36">
        <v>2255</v>
      </c>
      <c r="E12" s="36">
        <v>2277</v>
      </c>
      <c r="F12" s="28" t="str">
        <f t="shared" si="0"/>
        <v>2255-2277</v>
      </c>
    </row>
    <row r="13" spans="1:17" ht="35.1" customHeight="1" x14ac:dyDescent="0.25">
      <c r="A13" s="28" t="s">
        <v>59</v>
      </c>
      <c r="B13" s="28" t="str">
        <f>_xlfn.XLOOKUP(A13, Varietes!$D$2:$D$1000, Varietes!$C$2:$C$1000,"pas de match",0)</f>
        <v>BRAHY</v>
      </c>
      <c r="C13" s="28" t="s">
        <v>426</v>
      </c>
      <c r="D13" s="36">
        <v>2278</v>
      </c>
      <c r="E13" s="36">
        <v>2307</v>
      </c>
      <c r="F13" s="28" t="str">
        <f t="shared" si="0"/>
        <v>2278-2307</v>
      </c>
    </row>
    <row r="14" spans="1:17" ht="35.1" customHeight="1" x14ac:dyDescent="0.25">
      <c r="A14" s="28" t="s">
        <v>59</v>
      </c>
      <c r="B14" s="28" t="str">
        <f>_xlfn.XLOOKUP(A14, Varietes!$D$2:$D$1000, Varietes!$C$2:$C$1000,"pas de match",0)</f>
        <v>BRAHY</v>
      </c>
      <c r="C14" s="28" t="s">
        <v>427</v>
      </c>
      <c r="D14" s="36">
        <v>2308</v>
      </c>
      <c r="E14" s="36">
        <v>2322</v>
      </c>
      <c r="F14" s="28" t="str">
        <f t="shared" si="0"/>
        <v>2308-2322</v>
      </c>
    </row>
    <row r="15" spans="1:17" ht="35.1" customHeight="1" x14ac:dyDescent="0.25">
      <c r="A15" s="28" t="s">
        <v>59</v>
      </c>
      <c r="B15" s="28" t="str">
        <f>_xlfn.XLOOKUP(A15, Varietes!$D$2:$D$1000, Varietes!$C$2:$C$1000,"pas de match",0)</f>
        <v>BRAHY</v>
      </c>
      <c r="C15" s="28" t="s">
        <v>428</v>
      </c>
      <c r="D15" s="36">
        <v>2323</v>
      </c>
      <c r="E15" s="36">
        <v>2362</v>
      </c>
      <c r="F15" s="28" t="str">
        <f t="shared" si="0"/>
        <v>2323-2362</v>
      </c>
    </row>
    <row r="16" spans="1:17" ht="35.1" customHeight="1" x14ac:dyDescent="0.25">
      <c r="A16" s="28" t="s">
        <v>59</v>
      </c>
      <c r="B16" s="28" t="str">
        <f>_xlfn.XLOOKUP(A16, Varietes!$D$2:$D$1000, Varietes!$C$2:$C$1000,"pas de match",0)</f>
        <v>BRAHY</v>
      </c>
      <c r="C16" s="28" t="s">
        <v>429</v>
      </c>
      <c r="D16" s="36">
        <v>2363</v>
      </c>
      <c r="E16" s="36">
        <v>2410</v>
      </c>
      <c r="F16" s="28" t="str">
        <f t="shared" si="0"/>
        <v>2363-2410</v>
      </c>
    </row>
    <row r="17" spans="1:7" ht="35.1" customHeight="1" x14ac:dyDescent="0.25">
      <c r="A17" s="28" t="s">
        <v>59</v>
      </c>
      <c r="B17" s="28" t="str">
        <f>_xlfn.XLOOKUP(A17, Varietes!$D$2:$D$1000, Varietes!$C$2:$C$1000,"pas de match",0)</f>
        <v>BRAHY</v>
      </c>
      <c r="C17" s="28" t="s">
        <v>430</v>
      </c>
      <c r="D17" s="36">
        <v>2411</v>
      </c>
      <c r="E17" s="36">
        <v>2461</v>
      </c>
      <c r="F17" s="28" t="str">
        <f t="shared" si="0"/>
        <v>2411-2461</v>
      </c>
    </row>
    <row r="18" spans="1:7" ht="35.1" customHeight="1" x14ac:dyDescent="0.25">
      <c r="A18" s="28" t="s">
        <v>59</v>
      </c>
      <c r="B18" s="28" t="str">
        <f>_xlfn.XLOOKUP(A18, Varietes!$D$2:$D$1000, Varietes!$C$2:$C$1000,"pas de match",0)</f>
        <v>BRAHY</v>
      </c>
      <c r="C18" s="28" t="s">
        <v>432</v>
      </c>
      <c r="D18" s="36">
        <v>2462</v>
      </c>
      <c r="E18" s="36">
        <v>2526</v>
      </c>
      <c r="F18" s="28" t="str">
        <f t="shared" si="0"/>
        <v>2462-2526</v>
      </c>
    </row>
    <row r="19" spans="1:7" ht="35.1" customHeight="1" x14ac:dyDescent="0.25">
      <c r="A19" s="28" t="s">
        <v>59</v>
      </c>
      <c r="B19" s="28" t="str">
        <f>_xlfn.XLOOKUP(A19, Varietes!$D$2:$D$1000, Varietes!$C$2:$C$1000,"pas de match",0)</f>
        <v>BRAHY</v>
      </c>
      <c r="C19" s="28" t="s">
        <v>434</v>
      </c>
      <c r="D19" s="36">
        <v>2527</v>
      </c>
      <c r="E19" s="36">
        <v>2596</v>
      </c>
      <c r="F19" s="28" t="str">
        <f t="shared" si="0"/>
        <v>2527-2596</v>
      </c>
    </row>
    <row r="20" spans="1:7" ht="35.1" customHeight="1" x14ac:dyDescent="0.25">
      <c r="A20" s="28" t="s">
        <v>59</v>
      </c>
      <c r="B20" s="28" t="str">
        <f>_xlfn.XLOOKUP(A20, Varietes!$D$2:$D$1000, Varietes!$C$2:$C$1000,"pas de match",0)</f>
        <v>BRAHY</v>
      </c>
      <c r="C20" s="28" t="s">
        <v>435</v>
      </c>
      <c r="D20" s="36">
        <v>2597</v>
      </c>
      <c r="E20" s="36">
        <v>2646</v>
      </c>
      <c r="F20" s="28" t="str">
        <f t="shared" si="0"/>
        <v>2597-2646</v>
      </c>
    </row>
    <row r="21" spans="1:7" ht="35.1" customHeight="1" x14ac:dyDescent="0.25">
      <c r="A21" s="28" t="s">
        <v>59</v>
      </c>
      <c r="B21" s="28" t="str">
        <f>_xlfn.XLOOKUP(A21, Varietes!$D$2:$D$1000, Varietes!$C$2:$C$1000,"pas de match",0)</f>
        <v>BRAHY</v>
      </c>
      <c r="C21" s="28" t="s">
        <v>437</v>
      </c>
      <c r="D21" s="36">
        <v>2647</v>
      </c>
      <c r="E21" s="36">
        <v>2696</v>
      </c>
      <c r="F21" s="28" t="str">
        <f t="shared" si="0"/>
        <v>2647-2696</v>
      </c>
    </row>
    <row r="22" spans="1:7" ht="35.1" customHeight="1" x14ac:dyDescent="0.25">
      <c r="A22" s="28" t="s">
        <v>59</v>
      </c>
      <c r="B22" s="28" t="str">
        <f>_xlfn.XLOOKUP(A22, Varietes!$D$2:$D$1000, Varietes!$C$2:$C$1000,"pas de match",0)</f>
        <v>BRAHY</v>
      </c>
      <c r="C22" s="28" t="s">
        <v>438</v>
      </c>
      <c r="D22" s="36">
        <v>2697</v>
      </c>
      <c r="E22" s="36">
        <v>2736</v>
      </c>
      <c r="F22" s="28" t="str">
        <f t="shared" si="0"/>
        <v>2697-2736</v>
      </c>
    </row>
    <row r="23" spans="1:7" ht="35.1" customHeight="1" x14ac:dyDescent="0.25">
      <c r="A23" s="28" t="s">
        <v>59</v>
      </c>
      <c r="B23" s="28" t="str">
        <f>_xlfn.XLOOKUP(A23, Varietes!$D$2:$D$1000, Varietes!$C$2:$C$1000,"pas de match",0)</f>
        <v>BRAHY</v>
      </c>
      <c r="C23" s="28" t="s">
        <v>439</v>
      </c>
      <c r="D23" s="36">
        <v>2737</v>
      </c>
      <c r="E23" s="36">
        <v>2776</v>
      </c>
      <c r="F23" s="28" t="str">
        <f t="shared" si="0"/>
        <v>2737-2776</v>
      </c>
    </row>
    <row r="24" spans="1:7" ht="35.1" customHeight="1" x14ac:dyDescent="0.25">
      <c r="A24" s="28" t="s">
        <v>59</v>
      </c>
      <c r="B24" s="28" t="str">
        <f>_xlfn.XLOOKUP(A24, Varietes!$D$2:$D$1000, Varietes!$C$2:$C$1000,"pas de match",0)</f>
        <v>BRAHY</v>
      </c>
      <c r="C24" s="28" t="s">
        <v>441</v>
      </c>
      <c r="D24" s="36">
        <v>2777</v>
      </c>
      <c r="E24" s="36">
        <v>2816</v>
      </c>
      <c r="F24" s="28" t="str">
        <f t="shared" si="0"/>
        <v>2777-2816</v>
      </c>
    </row>
    <row r="25" spans="1:7" ht="35.1" customHeight="1" x14ac:dyDescent="0.25">
      <c r="A25" s="28" t="s">
        <v>59</v>
      </c>
      <c r="B25" s="28" t="str">
        <f>_xlfn.XLOOKUP(A25, Varietes!$D$2:$D$1000, Varietes!$C$2:$C$1000,"pas de match",0)</f>
        <v>BRAHY</v>
      </c>
      <c r="C25" s="28" t="s">
        <v>443</v>
      </c>
      <c r="D25" s="36">
        <v>2817</v>
      </c>
      <c r="E25" s="36">
        <v>2856</v>
      </c>
      <c r="F25" s="28" t="str">
        <f t="shared" si="0"/>
        <v>2817-2856</v>
      </c>
    </row>
    <row r="26" spans="1:7" ht="35.1" customHeight="1" x14ac:dyDescent="0.25">
      <c r="A26" s="28" t="s">
        <v>59</v>
      </c>
      <c r="B26" s="28" t="str">
        <f>_xlfn.XLOOKUP(A26, Varietes!$D$2:$D$1000, Varietes!$C$2:$C$1000,"pas de match",0)</f>
        <v>BRAHY</v>
      </c>
      <c r="C26" s="28" t="s">
        <v>445</v>
      </c>
      <c r="D26" s="36">
        <v>2857</v>
      </c>
      <c r="E26" s="36">
        <v>2876</v>
      </c>
      <c r="F26" s="28" t="str">
        <f t="shared" si="0"/>
        <v>2857-2876</v>
      </c>
    </row>
    <row r="27" spans="1:7" ht="35.1" customHeight="1" x14ac:dyDescent="0.25">
      <c r="A27" s="28" t="s">
        <v>59</v>
      </c>
      <c r="B27" s="28" t="str">
        <f>_xlfn.XLOOKUP(A27, Varietes!$D$2:$D$1000, Varietes!$C$2:$C$1000,"pas de match",0)</f>
        <v>BRAHY</v>
      </c>
      <c r="C27" s="28" t="s">
        <v>447</v>
      </c>
      <c r="D27" s="36">
        <v>2877</v>
      </c>
      <c r="E27" s="36">
        <v>2897</v>
      </c>
      <c r="F27" s="28" t="str">
        <f t="shared" si="0"/>
        <v>2877-2897</v>
      </c>
    </row>
    <row r="28" spans="1:7" ht="35.1" customHeight="1" x14ac:dyDescent="0.25">
      <c r="A28" s="28" t="s">
        <v>59</v>
      </c>
      <c r="B28" s="28" t="str">
        <f>_xlfn.XLOOKUP(A28, Varietes!$D$2:$D$1000, Varietes!$C$2:$C$1000,"pas de match",0)</f>
        <v>BRAHY</v>
      </c>
      <c r="C28" s="28" t="s">
        <v>449</v>
      </c>
      <c r="D28" s="36">
        <v>2898</v>
      </c>
      <c r="E28" s="36">
        <v>2937</v>
      </c>
      <c r="F28" s="28" t="str">
        <f t="shared" si="0"/>
        <v>2898-2937</v>
      </c>
    </row>
    <row r="29" spans="1:7" ht="35.1" customHeight="1" x14ac:dyDescent="0.25">
      <c r="A29" s="28" t="s">
        <v>59</v>
      </c>
      <c r="B29" s="28" t="str">
        <f>_xlfn.XLOOKUP(A29, Varietes!$D$2:$D$1000, Varietes!$C$2:$C$1000,"pas de match",0)</f>
        <v>BRAHY</v>
      </c>
      <c r="C29" s="28" t="s">
        <v>451</v>
      </c>
      <c r="D29" s="36">
        <v>2938</v>
      </c>
      <c r="E29" s="36">
        <v>2956</v>
      </c>
      <c r="F29" s="28" t="str">
        <f t="shared" si="0"/>
        <v>2938-2956</v>
      </c>
    </row>
    <row r="30" spans="1:7" ht="35.1" customHeight="1" x14ac:dyDescent="0.25">
      <c r="A30" s="28" t="s">
        <v>59</v>
      </c>
      <c r="B30" s="28" t="str">
        <f>_xlfn.XLOOKUP(A30, Varietes!$D$2:$D$1000, Varietes!$C$2:$C$1000,"pas de match",0)</f>
        <v>BRAHY</v>
      </c>
      <c r="C30" s="28" t="s">
        <v>452</v>
      </c>
      <c r="D30" s="36">
        <v>2957</v>
      </c>
      <c r="E30" s="36">
        <v>2986</v>
      </c>
      <c r="F30" s="28" t="str">
        <f t="shared" si="0"/>
        <v>2957-2986</v>
      </c>
    </row>
    <row r="31" spans="1:7" ht="35.1" customHeight="1" x14ac:dyDescent="0.25">
      <c r="A31" s="28" t="s">
        <v>59</v>
      </c>
      <c r="B31" s="28" t="str">
        <f>_xlfn.XLOOKUP(A31, Varietes!$D$2:$D$1000, Varietes!$C$2:$C$1000,"pas de match",0)</f>
        <v>BRAHY</v>
      </c>
      <c r="C31" s="28" t="s">
        <v>453</v>
      </c>
      <c r="D31" s="36">
        <v>2306</v>
      </c>
      <c r="E31" s="36">
        <v>2306</v>
      </c>
      <c r="F31" s="28">
        <f t="shared" si="0"/>
        <v>2306</v>
      </c>
      <c r="G31" s="210" t="s">
        <v>903</v>
      </c>
    </row>
    <row r="32" spans="1:7" ht="35.1" customHeight="1" x14ac:dyDescent="0.25">
      <c r="A32" s="28" t="s">
        <v>59</v>
      </c>
      <c r="B32" s="28" t="str">
        <f>_xlfn.XLOOKUP(A32, Varietes!$D$2:$D$1000, Varietes!$C$2:$C$1000,"pas de match",0)</f>
        <v>BRAHY</v>
      </c>
      <c r="C32" s="28" t="s">
        <v>783</v>
      </c>
      <c r="D32" s="36">
        <v>2311</v>
      </c>
      <c r="E32" s="36">
        <v>2311</v>
      </c>
      <c r="F32" s="28">
        <f t="shared" si="0"/>
        <v>2311</v>
      </c>
    </row>
    <row r="33" spans="1:7" ht="35.1" customHeight="1" x14ac:dyDescent="0.25">
      <c r="A33" s="28" t="s">
        <v>59</v>
      </c>
      <c r="B33" s="28" t="str">
        <f>_xlfn.XLOOKUP(A33, Varietes!$D$2:$D$1000, Varietes!$C$2:$C$1000,"pas de match",0)</f>
        <v>BRAHY</v>
      </c>
      <c r="C33" s="104" t="s">
        <v>784</v>
      </c>
      <c r="D33" s="36">
        <v>240601</v>
      </c>
      <c r="E33" s="36">
        <v>240625</v>
      </c>
      <c r="F33" s="28" t="str">
        <f t="shared" si="0"/>
        <v>240601-240625</v>
      </c>
      <c r="G33" s="220" t="s">
        <v>897</v>
      </c>
    </row>
    <row r="34" spans="1:7" ht="35.1" customHeight="1" x14ac:dyDescent="0.25">
      <c r="A34" s="28" t="s">
        <v>59</v>
      </c>
      <c r="B34" s="28" t="str">
        <f>_xlfn.XLOOKUP(A34, Varietes!$D$2:$D$1000, Varietes!$C$2:$C$1000,"pas de match",0)</f>
        <v>BRAHY</v>
      </c>
      <c r="C34" s="104" t="s">
        <v>1234</v>
      </c>
      <c r="D34" s="36">
        <v>250501</v>
      </c>
      <c r="E34" s="36">
        <v>250520</v>
      </c>
      <c r="F34" s="28" t="str">
        <f t="shared" si="0"/>
        <v>250501-250520</v>
      </c>
      <c r="G34" s="220" t="s">
        <v>1233</v>
      </c>
    </row>
    <row r="35" spans="1:7" ht="35.1" customHeight="1" x14ac:dyDescent="0.25">
      <c r="A35" s="27" t="s">
        <v>79</v>
      </c>
      <c r="B35" s="27" t="str">
        <f>_xlfn.XLOOKUP(A35, Varietes!$D$2:$D$1000, Varietes!$C$2:$C$1000,"pas de match",0)</f>
        <v>BTAMZ</v>
      </c>
      <c r="C35" s="27" t="s">
        <v>455</v>
      </c>
      <c r="D35" s="35">
        <v>14</v>
      </c>
      <c r="E35" s="35">
        <v>22</v>
      </c>
      <c r="F35" s="37" t="str">
        <f t="shared" si="0"/>
        <v>14-22</v>
      </c>
    </row>
    <row r="36" spans="1:7" ht="35.1" customHeight="1" x14ac:dyDescent="0.25">
      <c r="A36" s="27" t="s">
        <v>79</v>
      </c>
      <c r="B36" s="27" t="str">
        <f>_xlfn.XLOOKUP(A36, Varietes!$D$2:$D$1000, Varietes!$C$2:$C$1000,"pas de match",0)</f>
        <v>BTAMZ</v>
      </c>
      <c r="C36" s="27" t="s">
        <v>456</v>
      </c>
      <c r="D36" s="35">
        <v>23</v>
      </c>
      <c r="E36" s="35">
        <v>28</v>
      </c>
      <c r="F36" s="37" t="str">
        <f t="shared" si="0"/>
        <v>23-28</v>
      </c>
    </row>
    <row r="37" spans="1:7" ht="35.1" customHeight="1" x14ac:dyDescent="0.25">
      <c r="A37" s="27" t="s">
        <v>79</v>
      </c>
      <c r="B37" s="27" t="str">
        <f>_xlfn.XLOOKUP(A37, Varietes!$D$2:$D$1000, Varietes!$C$2:$C$1000,"pas de match",0)</f>
        <v>BTAMZ</v>
      </c>
      <c r="C37" s="27" t="s">
        <v>457</v>
      </c>
      <c r="D37" s="35">
        <v>29</v>
      </c>
      <c r="E37" s="35">
        <v>33</v>
      </c>
      <c r="F37" s="37" t="str">
        <f t="shared" si="0"/>
        <v>29-33</v>
      </c>
    </row>
    <row r="38" spans="1:7" ht="35.1" customHeight="1" x14ac:dyDescent="0.25">
      <c r="A38" s="27" t="s">
        <v>79</v>
      </c>
      <c r="B38" s="27" t="str">
        <f>_xlfn.XLOOKUP(A38, Varietes!$D$2:$D$1000, Varietes!$C$2:$C$1000,"pas de match",0)</f>
        <v>BTAMZ</v>
      </c>
      <c r="C38" s="27" t="s">
        <v>458</v>
      </c>
      <c r="D38" s="35">
        <v>34</v>
      </c>
      <c r="E38" s="35">
        <v>39</v>
      </c>
      <c r="F38" s="37" t="str">
        <f t="shared" si="0"/>
        <v>34-39</v>
      </c>
    </row>
    <row r="39" spans="1:7" ht="35.1" customHeight="1" x14ac:dyDescent="0.25">
      <c r="A39" s="27" t="s">
        <v>79</v>
      </c>
      <c r="B39" s="27" t="str">
        <f>_xlfn.XLOOKUP(A39, Varietes!$D$2:$D$1000, Varietes!$C$2:$C$1000,"pas de match",0)</f>
        <v>BTAMZ</v>
      </c>
      <c r="C39" s="27" t="s">
        <v>459</v>
      </c>
      <c r="D39" s="35">
        <v>39</v>
      </c>
      <c r="E39" s="35">
        <v>41</v>
      </c>
      <c r="F39" s="37" t="str">
        <f t="shared" si="0"/>
        <v>39-41</v>
      </c>
    </row>
    <row r="40" spans="1:7" ht="35.1" customHeight="1" x14ac:dyDescent="0.25">
      <c r="A40" s="27" t="s">
        <v>79</v>
      </c>
      <c r="B40" s="27" t="str">
        <f>_xlfn.XLOOKUP(A40, Varietes!$D$2:$D$1000, Varietes!$C$2:$C$1000,"pas de match",0)</f>
        <v>BTAMZ</v>
      </c>
      <c r="C40" s="104" t="s">
        <v>1240</v>
      </c>
      <c r="D40" s="35">
        <v>250501</v>
      </c>
      <c r="E40" s="35">
        <v>250502</v>
      </c>
      <c r="F40" s="37" t="str">
        <f t="shared" si="0"/>
        <v>250501-250502</v>
      </c>
      <c r="G40" s="249" t="s">
        <v>1233</v>
      </c>
    </row>
    <row r="41" spans="1:7" ht="35.1" customHeight="1" x14ac:dyDescent="0.25">
      <c r="A41" s="29" t="s">
        <v>87</v>
      </c>
      <c r="B41" s="29" t="str">
        <f>_xlfn.XLOOKUP(A41, Varietes!$D$2:$D$1000, Varietes!$C$2:$C$1000,"pas de match",0)</f>
        <v>DAHA</v>
      </c>
      <c r="C41" s="29" t="s">
        <v>460</v>
      </c>
      <c r="D41" s="38">
        <v>123</v>
      </c>
      <c r="E41" s="38">
        <v>132</v>
      </c>
      <c r="F41" s="39" t="str">
        <f t="shared" si="0"/>
        <v>123-132</v>
      </c>
    </row>
    <row r="42" spans="1:7" ht="35.1" customHeight="1" x14ac:dyDescent="0.25">
      <c r="A42" s="29" t="s">
        <v>87</v>
      </c>
      <c r="B42" s="29" t="str">
        <f>_xlfn.XLOOKUP(A42, Varietes!$D$2:$D$1000, Varietes!$C$2:$C$1000,"pas de match",0)</f>
        <v>DAHA</v>
      </c>
      <c r="C42" s="29" t="s">
        <v>461</v>
      </c>
      <c r="D42" s="38">
        <v>153</v>
      </c>
      <c r="E42" s="38">
        <v>172</v>
      </c>
      <c r="F42" s="39" t="str">
        <f t="shared" si="0"/>
        <v>153-172</v>
      </c>
    </row>
    <row r="43" spans="1:7" ht="35.1" customHeight="1" x14ac:dyDescent="0.25">
      <c r="A43" s="29" t="s">
        <v>87</v>
      </c>
      <c r="B43" s="29" t="str">
        <f>_xlfn.XLOOKUP(A43, Varietes!$D$2:$D$1000, Varietes!$C$2:$C$1000,"pas de match",0)</f>
        <v>DAHA</v>
      </c>
      <c r="C43" s="29" t="s">
        <v>462</v>
      </c>
      <c r="D43" s="38">
        <v>193</v>
      </c>
      <c r="E43" s="38">
        <v>202</v>
      </c>
      <c r="F43" s="39" t="str">
        <f t="shared" si="0"/>
        <v>193-202</v>
      </c>
    </row>
    <row r="44" spans="1:7" ht="35.1" customHeight="1" x14ac:dyDescent="0.25">
      <c r="A44" s="29" t="s">
        <v>87</v>
      </c>
      <c r="B44" s="29" t="str">
        <f>_xlfn.XLOOKUP(A44, Varietes!$D$2:$D$1000, Varietes!$C$2:$C$1000,"pas de match",0)</f>
        <v>DAHA</v>
      </c>
      <c r="C44" s="29" t="s">
        <v>463</v>
      </c>
      <c r="D44" s="38">
        <v>203</v>
      </c>
      <c r="E44" s="38">
        <v>207</v>
      </c>
      <c r="F44" s="39" t="str">
        <f t="shared" si="0"/>
        <v>203-207</v>
      </c>
    </row>
    <row r="45" spans="1:7" ht="35.1" customHeight="1" x14ac:dyDescent="0.25">
      <c r="A45" s="29" t="s">
        <v>87</v>
      </c>
      <c r="B45" s="29" t="str">
        <f>_xlfn.XLOOKUP(A45, Varietes!$D$2:$D$1000, Varietes!$C$2:$C$1000,"pas de match",0)</f>
        <v>DAHA</v>
      </c>
      <c r="C45" s="29" t="s">
        <v>464</v>
      </c>
      <c r="D45" s="38">
        <v>223</v>
      </c>
      <c r="E45" s="38">
        <v>227</v>
      </c>
      <c r="F45" s="39" t="str">
        <f t="shared" si="0"/>
        <v>223-227</v>
      </c>
    </row>
    <row r="46" spans="1:7" ht="35.1" customHeight="1" x14ac:dyDescent="0.25">
      <c r="A46" s="29" t="s">
        <v>87</v>
      </c>
      <c r="B46" s="29" t="str">
        <f>_xlfn.XLOOKUP(A46, Varietes!$D$2:$D$1000, Varietes!$C$2:$C$1000,"pas de match",0)</f>
        <v>DAHA</v>
      </c>
      <c r="C46" s="29" t="s">
        <v>465</v>
      </c>
      <c r="D46" s="38">
        <v>228</v>
      </c>
      <c r="E46" s="38">
        <v>292</v>
      </c>
      <c r="F46" s="39" t="str">
        <f t="shared" si="0"/>
        <v>228-292</v>
      </c>
    </row>
    <row r="47" spans="1:7" ht="35.1" customHeight="1" x14ac:dyDescent="0.25">
      <c r="A47" s="29" t="s">
        <v>87</v>
      </c>
      <c r="B47" s="29" t="str">
        <f>_xlfn.XLOOKUP(A47, Varietes!$D$2:$D$1000, Varietes!$C$2:$C$1000,"pas de match",0)</f>
        <v>DAHA</v>
      </c>
      <c r="C47" s="29" t="s">
        <v>467</v>
      </c>
      <c r="D47" s="38">
        <v>293</v>
      </c>
      <c r="E47" s="38">
        <v>302</v>
      </c>
      <c r="F47" s="39" t="str">
        <f t="shared" si="0"/>
        <v>293-302</v>
      </c>
    </row>
    <row r="48" spans="1:7" ht="35.1" customHeight="1" x14ac:dyDescent="0.25">
      <c r="A48" s="29" t="s">
        <v>87</v>
      </c>
      <c r="B48" s="29" t="str">
        <f>_xlfn.XLOOKUP(A48, Varietes!$D$2:$D$1000, Varietes!$C$2:$C$1000,"pas de match",0)</f>
        <v>DAHA</v>
      </c>
      <c r="C48" s="29" t="s">
        <v>468</v>
      </c>
      <c r="D48" s="38">
        <v>303</v>
      </c>
      <c r="E48" s="38">
        <v>322</v>
      </c>
      <c r="F48" s="39" t="str">
        <f t="shared" si="0"/>
        <v>303-322</v>
      </c>
    </row>
    <row r="49" spans="1:7" ht="35.1" customHeight="1" x14ac:dyDescent="0.25">
      <c r="A49" s="29" t="s">
        <v>87</v>
      </c>
      <c r="B49" s="29" t="str">
        <f>_xlfn.XLOOKUP(A49, Varietes!$D$2:$D$1000, Varietes!$C$2:$C$1000,"pas de match",0)</f>
        <v>DAHA</v>
      </c>
      <c r="C49" s="29" t="s">
        <v>469</v>
      </c>
      <c r="D49" s="38">
        <v>323</v>
      </c>
      <c r="E49" s="38">
        <v>352</v>
      </c>
      <c r="F49" s="39" t="str">
        <f t="shared" si="0"/>
        <v>323-352</v>
      </c>
    </row>
    <row r="50" spans="1:7" ht="35.1" customHeight="1" x14ac:dyDescent="0.25">
      <c r="A50" s="29" t="s">
        <v>87</v>
      </c>
      <c r="B50" s="29" t="str">
        <f>_xlfn.XLOOKUP(A50, Varietes!$D$2:$D$1000, Varietes!$C$2:$C$1000,"pas de match",0)</f>
        <v>DAHA</v>
      </c>
      <c r="C50" s="29" t="s">
        <v>470</v>
      </c>
      <c r="D50" s="38">
        <v>353</v>
      </c>
      <c r="E50" s="38">
        <v>392</v>
      </c>
      <c r="F50" s="39" t="str">
        <f t="shared" si="0"/>
        <v>353-392</v>
      </c>
    </row>
    <row r="51" spans="1:7" ht="35.1" customHeight="1" x14ac:dyDescent="0.25">
      <c r="A51" s="29" t="s">
        <v>87</v>
      </c>
      <c r="B51" s="29" t="str">
        <f>_xlfn.XLOOKUP(A51, Varietes!$D$2:$D$1000, Varietes!$C$2:$C$1000,"pas de match",0)</f>
        <v>DAHA</v>
      </c>
      <c r="C51" s="29" t="s">
        <v>472</v>
      </c>
      <c r="D51" s="38">
        <v>393</v>
      </c>
      <c r="E51" s="38">
        <v>412</v>
      </c>
      <c r="F51" s="39" t="str">
        <f t="shared" si="0"/>
        <v>393-412</v>
      </c>
    </row>
    <row r="52" spans="1:7" ht="35.1" customHeight="1" x14ac:dyDescent="0.25">
      <c r="A52" s="29" t="s">
        <v>87</v>
      </c>
      <c r="B52" s="29" t="str">
        <f>_xlfn.XLOOKUP(A52, Varietes!$D$2:$D$1000, Varietes!$C$2:$C$1000,"pas de match",0)</f>
        <v>DAHA</v>
      </c>
      <c r="C52" s="29" t="s">
        <v>474</v>
      </c>
      <c r="D52" s="38">
        <v>413</v>
      </c>
      <c r="E52" s="38">
        <v>427</v>
      </c>
      <c r="F52" s="39" t="str">
        <f t="shared" si="0"/>
        <v>413-427</v>
      </c>
    </row>
    <row r="53" spans="1:7" ht="35.1" customHeight="1" x14ac:dyDescent="0.25">
      <c r="A53" s="29" t="s">
        <v>87</v>
      </c>
      <c r="B53" s="29" t="str">
        <f>_xlfn.XLOOKUP(A53, Varietes!$D$2:$D$1000, Varietes!$C$2:$C$1000,"pas de match",0)</f>
        <v>DAHA</v>
      </c>
      <c r="C53" s="29" t="s">
        <v>476</v>
      </c>
      <c r="D53" s="38">
        <v>428</v>
      </c>
      <c r="E53" s="38">
        <v>430</v>
      </c>
      <c r="F53" s="39" t="str">
        <f t="shared" si="0"/>
        <v>428-430</v>
      </c>
    </row>
    <row r="54" spans="1:7" ht="35.1" customHeight="1" x14ac:dyDescent="0.25">
      <c r="A54" s="29" t="s">
        <v>87</v>
      </c>
      <c r="B54" s="29" t="str">
        <f>_xlfn.XLOOKUP(A54, Varietes!$D$2:$D$1000, Varietes!$C$2:$C$1000,"pas de match",0)</f>
        <v>DAHA</v>
      </c>
      <c r="C54" s="29" t="s">
        <v>478</v>
      </c>
      <c r="D54" s="38">
        <v>431</v>
      </c>
      <c r="E54" s="38">
        <v>450</v>
      </c>
      <c r="F54" s="39" t="str">
        <f t="shared" si="0"/>
        <v>431-450</v>
      </c>
    </row>
    <row r="55" spans="1:7" ht="35.1" customHeight="1" x14ac:dyDescent="0.25">
      <c r="A55" s="29" t="s">
        <v>87</v>
      </c>
      <c r="B55" s="29" t="str">
        <f>_xlfn.XLOOKUP(A55, Varietes!$D$2:$D$1000, Varietes!$C$2:$C$1000,"pas de match",0)</f>
        <v>DAHA</v>
      </c>
      <c r="C55" s="29" t="s">
        <v>480</v>
      </c>
      <c r="D55" s="38">
        <v>451</v>
      </c>
      <c r="E55" s="38">
        <v>466</v>
      </c>
      <c r="F55" s="39" t="str">
        <f t="shared" si="0"/>
        <v>451-466</v>
      </c>
    </row>
    <row r="56" spans="1:7" ht="35.1" customHeight="1" x14ac:dyDescent="0.25">
      <c r="A56" s="29" t="s">
        <v>87</v>
      </c>
      <c r="B56" s="29" t="str">
        <f>_xlfn.XLOOKUP(A56, Varietes!$D$2:$D$1000, Varietes!$C$2:$C$1000,"pas de match",0)</f>
        <v>DAHA</v>
      </c>
      <c r="C56" s="104" t="s">
        <v>895</v>
      </c>
      <c r="D56" s="38">
        <v>240601</v>
      </c>
      <c r="E56" s="38">
        <v>240605</v>
      </c>
      <c r="F56" s="39" t="str">
        <f t="shared" ref="F56:F57" si="1">IF(D56&lt;&gt;E56,D56&amp;"-"&amp;E56,D56)</f>
        <v>240601-240605</v>
      </c>
      <c r="G56" s="220" t="s">
        <v>897</v>
      </c>
    </row>
    <row r="57" spans="1:7" ht="35.1" customHeight="1" x14ac:dyDescent="0.25">
      <c r="A57" s="29" t="s">
        <v>87</v>
      </c>
      <c r="B57" s="29" t="str">
        <f>_xlfn.XLOOKUP(A57, Varietes!$D$2:$D$1000, Varietes!$C$2:$C$1000,"pas de match",0)</f>
        <v>DAHA</v>
      </c>
      <c r="C57" s="104" t="s">
        <v>930</v>
      </c>
      <c r="D57" s="38">
        <v>241001</v>
      </c>
      <c r="E57" s="38">
        <v>241005</v>
      </c>
      <c r="F57" s="39" t="str">
        <f t="shared" si="1"/>
        <v>241001-241005</v>
      </c>
      <c r="G57" s="220" t="s">
        <v>929</v>
      </c>
    </row>
    <row r="58" spans="1:7" ht="35.1" customHeight="1" x14ac:dyDescent="0.25">
      <c r="A58" s="29" t="s">
        <v>87</v>
      </c>
      <c r="B58" s="29" t="str">
        <f>_xlfn.XLOOKUP(A58, Varietes!$D$2:$D$1000, Varietes!$C$2:$C$1000,"pas de match",0)</f>
        <v>DAHA</v>
      </c>
      <c r="C58" s="29" t="s">
        <v>481</v>
      </c>
      <c r="D58" s="38">
        <v>1</v>
      </c>
      <c r="E58" s="38">
        <v>3</v>
      </c>
      <c r="F58" s="39" t="str">
        <f t="shared" si="0"/>
        <v>1-3</v>
      </c>
    </row>
    <row r="59" spans="1:7" ht="35.1" customHeight="1" x14ac:dyDescent="0.25">
      <c r="A59" s="29" t="s">
        <v>87</v>
      </c>
      <c r="B59" s="29" t="str">
        <f>_xlfn.XLOOKUP(A59, Varietes!$D$2:$D$1000, Varietes!$C$2:$C$1000,"pas de match",0)</f>
        <v>DAHA</v>
      </c>
      <c r="C59" s="104" t="s">
        <v>1237</v>
      </c>
      <c r="D59" s="38">
        <v>250501</v>
      </c>
      <c r="E59" s="38">
        <v>250504</v>
      </c>
      <c r="F59" s="39" t="str">
        <f t="shared" si="0"/>
        <v>250501-250504</v>
      </c>
      <c r="G59" s="220" t="s">
        <v>1233</v>
      </c>
    </row>
    <row r="60" spans="1:7" ht="35.1" customHeight="1" x14ac:dyDescent="0.25">
      <c r="A60" s="29" t="s">
        <v>87</v>
      </c>
      <c r="B60" s="29" t="str">
        <f>_xlfn.XLOOKUP(A60, Varietes!$D$2:$D$1000, Varietes!$C$2:$C$1000,"pas de match",0)</f>
        <v>DAHA</v>
      </c>
      <c r="C60" s="104" t="s">
        <v>1238</v>
      </c>
      <c r="D60" s="38">
        <v>250505</v>
      </c>
      <c r="E60" s="38">
        <v>250507</v>
      </c>
      <c r="F60" s="39" t="str">
        <f t="shared" si="0"/>
        <v>250505-250507</v>
      </c>
      <c r="G60" s="177" t="s">
        <v>1239</v>
      </c>
    </row>
    <row r="61" spans="1:7" ht="35.1" customHeight="1" x14ac:dyDescent="0.25">
      <c r="A61" s="27" t="s">
        <v>85</v>
      </c>
      <c r="B61" s="27" t="str">
        <f>_xlfn.XLOOKUP(A61, Varietes!$D$2:$D$1000, Varietes!$C$2:$C$1000,"pas de match",0)</f>
        <v>DABAS</v>
      </c>
      <c r="C61" s="27" t="s">
        <v>483</v>
      </c>
      <c r="D61" s="35">
        <v>1</v>
      </c>
      <c r="E61" s="35">
        <v>22</v>
      </c>
      <c r="F61" s="37" t="str">
        <f t="shared" si="0"/>
        <v>1-22</v>
      </c>
    </row>
    <row r="62" spans="1:7" ht="35.1" customHeight="1" x14ac:dyDescent="0.25">
      <c r="A62" s="27" t="s">
        <v>85</v>
      </c>
      <c r="B62" s="27" t="str">
        <f>_xlfn.XLOOKUP(A62, Varietes!$D$2:$D$1000, Varietes!$C$2:$C$1000,"pas de match",0)</f>
        <v>DABAS</v>
      </c>
      <c r="C62" s="27" t="s">
        <v>484</v>
      </c>
      <c r="D62" s="35">
        <v>25</v>
      </c>
      <c r="E62" s="35">
        <v>32</v>
      </c>
      <c r="F62" s="37" t="str">
        <f t="shared" si="0"/>
        <v>25-32</v>
      </c>
    </row>
    <row r="63" spans="1:7" ht="35.1" customHeight="1" x14ac:dyDescent="0.25">
      <c r="A63" s="27" t="s">
        <v>85</v>
      </c>
      <c r="B63" s="27" t="str">
        <f>_xlfn.XLOOKUP(A63, Varietes!$D$2:$D$1000, Varietes!$C$2:$C$1000,"pas de match",0)</f>
        <v>DABAS</v>
      </c>
      <c r="C63" s="27" t="s">
        <v>486</v>
      </c>
      <c r="D63" s="35">
        <v>33</v>
      </c>
      <c r="E63" s="35">
        <v>47</v>
      </c>
      <c r="F63" s="37" t="str">
        <f t="shared" si="0"/>
        <v>33-47</v>
      </c>
    </row>
    <row r="64" spans="1:7" ht="35.1" customHeight="1" x14ac:dyDescent="0.25">
      <c r="A64" s="27" t="s">
        <v>85</v>
      </c>
      <c r="B64" s="27" t="str">
        <f>_xlfn.XLOOKUP(A64, Varietes!$D$2:$D$1000, Varietes!$C$2:$C$1000,"pas de match",0)</f>
        <v>DABAS</v>
      </c>
      <c r="C64" s="27" t="s">
        <v>488</v>
      </c>
      <c r="D64" s="35">
        <v>48</v>
      </c>
      <c r="E64" s="35">
        <v>66</v>
      </c>
      <c r="F64" s="37" t="str">
        <f t="shared" si="0"/>
        <v>48-66</v>
      </c>
    </row>
    <row r="65" spans="1:7" ht="35.1" customHeight="1" x14ac:dyDescent="0.25">
      <c r="A65" s="27" t="s">
        <v>85</v>
      </c>
      <c r="B65" s="27" t="str">
        <f>_xlfn.XLOOKUP(A65, Varietes!$D$2:$D$1000, Varietes!$C$2:$C$1000,"pas de match",0)</f>
        <v>DABAS</v>
      </c>
      <c r="C65" s="27" t="s">
        <v>953</v>
      </c>
      <c r="D65" s="35">
        <v>950101</v>
      </c>
      <c r="E65" s="35">
        <v>950104</v>
      </c>
      <c r="F65" s="37" t="str">
        <f t="shared" si="0"/>
        <v>950101-950104</v>
      </c>
      <c r="G65" s="220" t="s">
        <v>954</v>
      </c>
    </row>
    <row r="66" spans="1:7" ht="35.1" customHeight="1" x14ac:dyDescent="0.25">
      <c r="A66" s="27" t="s">
        <v>85</v>
      </c>
      <c r="B66" s="27" t="str">
        <f>_xlfn.XLOOKUP(A66, Varietes!$D$2:$D$1000, Varietes!$C$2:$C$1000,"pas de match",0)</f>
        <v>DABAS</v>
      </c>
      <c r="C66" s="104" t="s">
        <v>1242</v>
      </c>
      <c r="D66" s="35">
        <v>250501</v>
      </c>
      <c r="E66" s="35">
        <v>250505</v>
      </c>
      <c r="F66" s="37" t="str">
        <f t="shared" si="0"/>
        <v>250501-250505</v>
      </c>
      <c r="G66" s="220" t="s">
        <v>1233</v>
      </c>
    </row>
    <row r="67" spans="1:7" ht="35.1" customHeight="1" x14ac:dyDescent="0.25">
      <c r="A67" s="27" t="s">
        <v>85</v>
      </c>
      <c r="B67" s="27" t="str">
        <f>_xlfn.XLOOKUP(A67, Varietes!$D$2:$D$1000, Varietes!$C$2:$C$1000,"pas de match",0)</f>
        <v>DABAS</v>
      </c>
      <c r="C67" s="104" t="s">
        <v>1370</v>
      </c>
      <c r="D67" s="35">
        <v>250801</v>
      </c>
      <c r="E67" s="35">
        <v>250805</v>
      </c>
      <c r="F67" s="37" t="str">
        <f t="shared" ref="F67" si="2">IF(D67&lt;&gt;E67,D67&amp;"-"&amp;E67,D67)</f>
        <v>250801-250805</v>
      </c>
      <c r="G67" s="220" t="s">
        <v>1371</v>
      </c>
    </row>
    <row r="68" spans="1:7" ht="35.1" customHeight="1" x14ac:dyDescent="0.25">
      <c r="A68" s="30" t="s">
        <v>145</v>
      </c>
      <c r="B68" s="30" t="str">
        <f>_xlfn.XLOOKUP(A68, Varietes!$D$2:$D$1000, Varietes!$C$2:$C$1000,"pas de match",0)</f>
        <v>FAR F</v>
      </c>
      <c r="C68" s="30" t="s">
        <v>490</v>
      </c>
      <c r="D68" s="40">
        <v>123</v>
      </c>
      <c r="E68" s="40">
        <v>133</v>
      </c>
      <c r="F68" s="41" t="str">
        <f t="shared" si="0"/>
        <v>123-133</v>
      </c>
    </row>
    <row r="69" spans="1:7" ht="35.1" customHeight="1" x14ac:dyDescent="0.25">
      <c r="A69" s="30" t="s">
        <v>145</v>
      </c>
      <c r="B69" s="30" t="str">
        <f>_xlfn.XLOOKUP(A69, Varietes!$D$2:$D$1000, Varietes!$C$2:$C$1000,"pas de match",0)</f>
        <v>FAR F</v>
      </c>
      <c r="C69" s="30" t="s">
        <v>492</v>
      </c>
      <c r="D69" s="40">
        <v>134</v>
      </c>
      <c r="E69" s="40">
        <v>140</v>
      </c>
      <c r="F69" s="41" t="str">
        <f t="shared" si="0"/>
        <v>134-140</v>
      </c>
    </row>
    <row r="70" spans="1:7" ht="35.1" customHeight="1" x14ac:dyDescent="0.25">
      <c r="A70" s="30" t="s">
        <v>145</v>
      </c>
      <c r="B70" s="30" t="str">
        <f>_xlfn.XLOOKUP(A70, Varietes!$D$2:$D$1000, Varietes!$C$2:$C$1000,"pas de match",0)</f>
        <v>FAR F</v>
      </c>
      <c r="C70" s="30" t="s">
        <v>494</v>
      </c>
      <c r="D70" s="40">
        <v>141</v>
      </c>
      <c r="E70" s="40">
        <v>155</v>
      </c>
      <c r="F70" s="41" t="str">
        <f t="shared" si="0"/>
        <v>141-155</v>
      </c>
    </row>
    <row r="71" spans="1:7" ht="35.1" customHeight="1" x14ac:dyDescent="0.25">
      <c r="A71" s="30" t="s">
        <v>145</v>
      </c>
      <c r="B71" s="30" t="str">
        <f>_xlfn.XLOOKUP(A71, Varietes!$D$2:$D$1000, Varietes!$C$2:$C$1000,"pas de match",0)</f>
        <v>FAR F</v>
      </c>
      <c r="C71" s="30" t="s">
        <v>496</v>
      </c>
      <c r="D71" s="40">
        <v>156</v>
      </c>
      <c r="E71" s="40">
        <v>161</v>
      </c>
      <c r="F71" s="41" t="str">
        <f t="shared" si="0"/>
        <v>156-161</v>
      </c>
    </row>
    <row r="72" spans="1:7" ht="35.1" customHeight="1" x14ac:dyDescent="0.25">
      <c r="A72" s="30" t="s">
        <v>145</v>
      </c>
      <c r="B72" s="30" t="str">
        <f>_xlfn.XLOOKUP(A72, Varietes!$D$2:$D$1000, Varietes!$C$2:$C$1000,"pas de match",0)</f>
        <v>FAR F</v>
      </c>
      <c r="C72" s="30" t="s">
        <v>497</v>
      </c>
      <c r="D72" s="40">
        <v>162</v>
      </c>
      <c r="E72" s="40">
        <v>168</v>
      </c>
      <c r="F72" s="41" t="str">
        <f t="shared" si="0"/>
        <v>162-168</v>
      </c>
    </row>
    <row r="73" spans="1:7" ht="35.1" customHeight="1" x14ac:dyDescent="0.25">
      <c r="A73" s="30" t="s">
        <v>145</v>
      </c>
      <c r="B73" s="30" t="str">
        <f>_xlfn.XLOOKUP(A73, Varietes!$D$2:$D$1000, Varietes!$C$2:$C$1000,"pas de match",0)</f>
        <v>FAR F</v>
      </c>
      <c r="C73" s="30" t="s">
        <v>499</v>
      </c>
      <c r="D73" s="40">
        <v>169</v>
      </c>
      <c r="E73" s="40">
        <v>178</v>
      </c>
      <c r="F73" s="41" t="str">
        <f t="shared" si="0"/>
        <v>169-178</v>
      </c>
    </row>
    <row r="74" spans="1:7" ht="35.1" customHeight="1" x14ac:dyDescent="0.25">
      <c r="A74" s="30" t="s">
        <v>145</v>
      </c>
      <c r="B74" s="30" t="str">
        <f>_xlfn.XLOOKUP(A74, Varietes!$D$2:$D$1000, Varietes!$C$2:$C$1000,"pas de match",0)</f>
        <v>FAR F</v>
      </c>
      <c r="C74" s="30" t="s">
        <v>501</v>
      </c>
      <c r="D74" s="40">
        <v>179</v>
      </c>
      <c r="E74" s="40">
        <v>198</v>
      </c>
      <c r="F74" s="41" t="str">
        <f t="shared" si="0"/>
        <v>179-198</v>
      </c>
    </row>
    <row r="75" spans="1:7" ht="35.1" customHeight="1" x14ac:dyDescent="0.25">
      <c r="A75" s="30" t="s">
        <v>145</v>
      </c>
      <c r="B75" s="30" t="str">
        <f>_xlfn.XLOOKUP(A75, Varietes!$D$2:$D$1000, Varietes!$C$2:$C$1000,"pas de match",0)</f>
        <v>FAR F</v>
      </c>
      <c r="C75" s="30" t="s">
        <v>503</v>
      </c>
      <c r="D75" s="40">
        <v>199</v>
      </c>
      <c r="E75" s="40">
        <v>218</v>
      </c>
      <c r="F75" s="41" t="str">
        <f t="shared" si="0"/>
        <v>199-218</v>
      </c>
    </row>
    <row r="76" spans="1:7" ht="35.1" customHeight="1" x14ac:dyDescent="0.25">
      <c r="A76" s="30" t="s">
        <v>145</v>
      </c>
      <c r="B76" s="30" t="str">
        <f>_xlfn.XLOOKUP(A76, Varietes!$D$2:$D$1000, Varietes!$C$2:$C$1000,"pas de match",0)</f>
        <v>FAR F</v>
      </c>
      <c r="C76" s="30" t="s">
        <v>505</v>
      </c>
      <c r="D76" s="40">
        <v>219</v>
      </c>
      <c r="E76" s="40">
        <v>252</v>
      </c>
      <c r="F76" s="41" t="str">
        <f t="shared" si="0"/>
        <v>219-252</v>
      </c>
    </row>
    <row r="77" spans="1:7" ht="35.1" customHeight="1" x14ac:dyDescent="0.25">
      <c r="A77" s="30" t="s">
        <v>145</v>
      </c>
      <c r="B77" s="30" t="str">
        <f>_xlfn.XLOOKUP(A77, Varietes!$D$2:$D$1000, Varietes!$C$2:$C$1000,"pas de match",0)</f>
        <v>FAR F</v>
      </c>
      <c r="C77" s="30" t="s">
        <v>507</v>
      </c>
      <c r="D77" s="40">
        <v>253</v>
      </c>
      <c r="E77" s="40">
        <v>262</v>
      </c>
      <c r="F77" s="41" t="str">
        <f t="shared" si="0"/>
        <v>253-262</v>
      </c>
    </row>
    <row r="78" spans="1:7" ht="35.1" customHeight="1" x14ac:dyDescent="0.25">
      <c r="A78" s="30" t="s">
        <v>145</v>
      </c>
      <c r="B78" s="30" t="str">
        <f>_xlfn.XLOOKUP(A78, Varietes!$D$2:$D$1000, Varietes!$C$2:$C$1000,"pas de match",0)</f>
        <v>FAR F</v>
      </c>
      <c r="C78" s="30" t="s">
        <v>509</v>
      </c>
      <c r="D78" s="40">
        <v>263</v>
      </c>
      <c r="E78" s="40">
        <v>277</v>
      </c>
      <c r="F78" s="41" t="str">
        <f t="shared" si="0"/>
        <v>263-277</v>
      </c>
    </row>
    <row r="79" spans="1:7" ht="35.1" customHeight="1" x14ac:dyDescent="0.25">
      <c r="A79" s="30" t="s">
        <v>145</v>
      </c>
      <c r="B79" s="30" t="str">
        <f>_xlfn.XLOOKUP(A79, Varietes!$D$2:$D$1000, Varietes!$C$2:$C$1000,"pas de match",0)</f>
        <v>FAR F</v>
      </c>
      <c r="C79" s="104" t="s">
        <v>927</v>
      </c>
      <c r="D79" s="40">
        <v>241001</v>
      </c>
      <c r="E79" s="40">
        <v>241005</v>
      </c>
      <c r="F79" s="41" t="str">
        <f t="shared" si="0"/>
        <v>241001-241005</v>
      </c>
      <c r="G79" s="220" t="s">
        <v>929</v>
      </c>
    </row>
    <row r="80" spans="1:7" ht="35.1" customHeight="1" x14ac:dyDescent="0.25">
      <c r="A80" s="30" t="s">
        <v>145</v>
      </c>
      <c r="B80" s="30" t="str">
        <f>_xlfn.XLOOKUP(A80, Varietes!$D$2:$D$1000, Varietes!$C$2:$C$1000,"pas de match",0)</f>
        <v>FAR F</v>
      </c>
      <c r="C80" s="104" t="s">
        <v>955</v>
      </c>
      <c r="D80" s="40">
        <v>950101</v>
      </c>
      <c r="E80" s="40">
        <v>950110</v>
      </c>
      <c r="F80" s="41" t="str">
        <f t="shared" ref="F80:F81" si="3">IF(D80&lt;&gt;E80,D80&amp;"-"&amp;E80,D80)</f>
        <v>950101-950110</v>
      </c>
      <c r="G80" s="220" t="s">
        <v>954</v>
      </c>
    </row>
    <row r="81" spans="1:7" ht="35.1" customHeight="1" x14ac:dyDescent="0.25">
      <c r="A81" s="30" t="s">
        <v>145</v>
      </c>
      <c r="B81" s="30" t="str">
        <f>_xlfn.XLOOKUP(A81, Varietes!$D$2:$D$1000, Varietes!$C$2:$C$1000,"pas de match",0)</f>
        <v>FAR F</v>
      </c>
      <c r="C81" s="104" t="s">
        <v>1235</v>
      </c>
      <c r="D81" s="40">
        <v>250501</v>
      </c>
      <c r="E81" s="40">
        <v>250510</v>
      </c>
      <c r="F81" s="41" t="str">
        <f t="shared" si="3"/>
        <v>250501-250510</v>
      </c>
      <c r="G81" s="220" t="s">
        <v>1233</v>
      </c>
    </row>
    <row r="82" spans="1:7" ht="35.1" customHeight="1" x14ac:dyDescent="0.25">
      <c r="A82" s="31" t="s">
        <v>153</v>
      </c>
      <c r="B82" s="31" t="str">
        <f>_xlfn.XLOOKUP(A82, Varietes!$D$2:$D$1000, Varietes!$C$2:$C$1000,"pas de match",0)</f>
        <v>GNAMY</v>
      </c>
      <c r="C82" s="31" t="s">
        <v>511</v>
      </c>
      <c r="D82" s="42">
        <v>223</v>
      </c>
      <c r="E82" s="42">
        <v>229</v>
      </c>
      <c r="F82" s="43" t="str">
        <f t="shared" ref="F82:F157" si="4">IF(D82&lt;&gt;E82,D82&amp;"-"&amp;E82,D82)</f>
        <v>223-229</v>
      </c>
    </row>
    <row r="83" spans="1:7" ht="35.1" customHeight="1" x14ac:dyDescent="0.25">
      <c r="A83" s="31" t="s">
        <v>153</v>
      </c>
      <c r="B83" s="31" t="str">
        <f>_xlfn.XLOOKUP(A83, Varietes!$D$2:$D$1000, Varietes!$C$2:$C$1000,"pas de match",0)</f>
        <v>GNAMY</v>
      </c>
      <c r="C83" s="31" t="s">
        <v>512</v>
      </c>
      <c r="D83" s="42">
        <v>230</v>
      </c>
      <c r="E83" s="42">
        <v>239</v>
      </c>
      <c r="F83" s="43" t="str">
        <f t="shared" si="4"/>
        <v>230-239</v>
      </c>
    </row>
    <row r="84" spans="1:7" ht="35.1" customHeight="1" x14ac:dyDescent="0.25">
      <c r="A84" s="31" t="s">
        <v>153</v>
      </c>
      <c r="B84" s="31" t="str">
        <f>_xlfn.XLOOKUP(A84, Varietes!$D$2:$D$1000, Varietes!$C$2:$C$1000,"pas de match",0)</f>
        <v>GNAMY</v>
      </c>
      <c r="C84" s="31" t="s">
        <v>514</v>
      </c>
      <c r="D84" s="42">
        <v>240</v>
      </c>
      <c r="E84" s="42">
        <v>249</v>
      </c>
      <c r="F84" s="43" t="str">
        <f t="shared" si="4"/>
        <v>240-249</v>
      </c>
    </row>
    <row r="85" spans="1:7" ht="35.1" customHeight="1" x14ac:dyDescent="0.25">
      <c r="A85" s="31" t="s">
        <v>153</v>
      </c>
      <c r="B85" s="31" t="str">
        <f>_xlfn.XLOOKUP(A85, Varietes!$D$2:$D$1000, Varietes!$C$2:$C$1000,"pas de match",0)</f>
        <v>GNAMY</v>
      </c>
      <c r="C85" s="31" t="s">
        <v>515</v>
      </c>
      <c r="D85" s="42">
        <v>253</v>
      </c>
      <c r="E85" s="42">
        <v>257</v>
      </c>
      <c r="F85" s="43" t="str">
        <f t="shared" si="4"/>
        <v>253-257</v>
      </c>
    </row>
    <row r="86" spans="1:7" ht="35.1" customHeight="1" x14ac:dyDescent="0.25">
      <c r="A86" s="31" t="s">
        <v>153</v>
      </c>
      <c r="B86" s="31" t="str">
        <f>_xlfn.XLOOKUP(A86, Varietes!$D$2:$D$1000, Varietes!$C$2:$C$1000,"pas de match",0)</f>
        <v>GNAMY</v>
      </c>
      <c r="C86" s="31" t="s">
        <v>516</v>
      </c>
      <c r="D86" s="42">
        <v>258</v>
      </c>
      <c r="E86" s="42">
        <v>267</v>
      </c>
      <c r="F86" s="43" t="str">
        <f t="shared" si="4"/>
        <v>258-267</v>
      </c>
    </row>
    <row r="87" spans="1:7" ht="35.1" customHeight="1" x14ac:dyDescent="0.25">
      <c r="A87" s="31" t="s">
        <v>153</v>
      </c>
      <c r="B87" s="31" t="str">
        <f>_xlfn.XLOOKUP(A87, Varietes!$D$2:$D$1000, Varietes!$C$2:$C$1000,"pas de match",0)</f>
        <v>GNAMY</v>
      </c>
      <c r="C87" s="31" t="s">
        <v>518</v>
      </c>
      <c r="D87" s="42">
        <v>268</v>
      </c>
      <c r="E87" s="42">
        <v>277</v>
      </c>
      <c r="F87" s="43" t="str">
        <f t="shared" si="4"/>
        <v>268-277</v>
      </c>
    </row>
    <row r="88" spans="1:7" ht="35.1" customHeight="1" x14ac:dyDescent="0.25">
      <c r="A88" s="31" t="s">
        <v>153</v>
      </c>
      <c r="B88" s="31" t="str">
        <f>_xlfn.XLOOKUP(A88, Varietes!$D$2:$D$1000, Varietes!$C$2:$C$1000,"pas de match",0)</f>
        <v>GNAMY</v>
      </c>
      <c r="C88" s="31" t="s">
        <v>520</v>
      </c>
      <c r="D88" s="42">
        <v>278</v>
      </c>
      <c r="E88" s="42">
        <v>280</v>
      </c>
      <c r="F88" s="43" t="str">
        <f t="shared" si="4"/>
        <v>278-280</v>
      </c>
    </row>
    <row r="89" spans="1:7" ht="35.1" customHeight="1" x14ac:dyDescent="0.25">
      <c r="A89" s="31" t="s">
        <v>153</v>
      </c>
      <c r="B89" s="31" t="str">
        <f>_xlfn.XLOOKUP(A89, Varietes!$D$2:$D$1000, Varietes!$C$2:$C$1000,"pas de match",0)</f>
        <v>GNAMY</v>
      </c>
      <c r="C89" s="31" t="s">
        <v>522</v>
      </c>
      <c r="D89" s="42">
        <v>281</v>
      </c>
      <c r="E89" s="42">
        <v>285</v>
      </c>
      <c r="F89" s="43" t="str">
        <f t="shared" si="4"/>
        <v>281-285</v>
      </c>
    </row>
    <row r="90" spans="1:7" ht="35.1" customHeight="1" x14ac:dyDescent="0.25">
      <c r="A90" s="31" t="s">
        <v>153</v>
      </c>
      <c r="B90" s="31" t="str">
        <f>_xlfn.XLOOKUP(A90, Varietes!$D$2:$D$1000, Varietes!$C$2:$C$1000,"pas de match",0)</f>
        <v>GNAMY</v>
      </c>
      <c r="C90" s="31" t="s">
        <v>524</v>
      </c>
      <c r="D90" s="42">
        <v>286</v>
      </c>
      <c r="E90" s="42">
        <v>290</v>
      </c>
      <c r="F90" s="43" t="str">
        <f t="shared" si="4"/>
        <v>286-290</v>
      </c>
    </row>
    <row r="91" spans="1:7" ht="35.1" customHeight="1" x14ac:dyDescent="0.25">
      <c r="A91" s="31" t="s">
        <v>153</v>
      </c>
      <c r="B91" s="31" t="str">
        <f>_xlfn.XLOOKUP(A91, Varietes!$D$2:$D$1000, Varietes!$C$2:$C$1000,"pas de match",0)</f>
        <v>GNAMY</v>
      </c>
      <c r="C91" s="31" t="s">
        <v>687</v>
      </c>
      <c r="D91" s="42">
        <v>2306</v>
      </c>
      <c r="E91" s="42">
        <v>2306</v>
      </c>
      <c r="F91" s="43">
        <f t="shared" si="4"/>
        <v>2306</v>
      </c>
      <c r="G91" s="210" t="s">
        <v>906</v>
      </c>
    </row>
    <row r="92" spans="1:7" ht="35.1" customHeight="1" x14ac:dyDescent="0.25">
      <c r="A92" s="31" t="s">
        <v>153</v>
      </c>
      <c r="B92" s="31" t="str">
        <f>_xlfn.XLOOKUP(A92, Varietes!$D$2:$D$1000, Varietes!$C$2:$C$1000,"pas de match",0)</f>
        <v>GNAMY</v>
      </c>
      <c r="C92" s="31" t="s">
        <v>787</v>
      </c>
      <c r="D92" s="42">
        <v>2311</v>
      </c>
      <c r="E92" s="42">
        <v>2311</v>
      </c>
      <c r="F92" s="43">
        <f t="shared" si="4"/>
        <v>2311</v>
      </c>
    </row>
    <row r="93" spans="1:7" ht="35.1" customHeight="1" x14ac:dyDescent="0.25">
      <c r="A93" s="31" t="s">
        <v>153</v>
      </c>
      <c r="B93" s="31" t="str">
        <f>_xlfn.XLOOKUP(A93, Varietes!$D$2:$D$1000, Varietes!$C$2:$C$1000,"pas de match",0)</f>
        <v>GNAMY</v>
      </c>
      <c r="C93" s="104" t="s">
        <v>956</v>
      </c>
      <c r="D93" s="42">
        <v>950101</v>
      </c>
      <c r="E93" s="42">
        <v>950104</v>
      </c>
      <c r="F93" s="43" t="str">
        <f t="shared" ref="F93" si="5">IF(D93&lt;&gt;E93,D93&amp;"-"&amp;E93,D93)</f>
        <v>950101-950104</v>
      </c>
      <c r="G93" s="220" t="s">
        <v>954</v>
      </c>
    </row>
    <row r="94" spans="1:7" ht="35.1" customHeight="1" x14ac:dyDescent="0.25">
      <c r="A94" s="27" t="s">
        <v>155</v>
      </c>
      <c r="B94" s="27" t="str">
        <f>_xlfn.XLOOKUP(A94, Varietes!$D$2:$D$1000, Varietes!$C$2:$C$1000,"pas de match",0)</f>
        <v>GND</v>
      </c>
      <c r="C94" s="27" t="s">
        <v>526</v>
      </c>
      <c r="D94" s="35">
        <v>2</v>
      </c>
      <c r="E94" s="35">
        <v>6</v>
      </c>
      <c r="F94" s="37" t="str">
        <f t="shared" si="4"/>
        <v>2-6</v>
      </c>
    </row>
    <row r="95" spans="1:7" ht="35.1" customHeight="1" x14ac:dyDescent="0.25">
      <c r="A95" s="27" t="s">
        <v>155</v>
      </c>
      <c r="B95" s="27" t="str">
        <f>_xlfn.XLOOKUP(A95, Varietes!$D$2:$D$1000, Varietes!$C$2:$C$1000,"pas de match",0)</f>
        <v>GND</v>
      </c>
      <c r="C95" s="27" t="s">
        <v>528</v>
      </c>
      <c r="D95" s="35">
        <v>7</v>
      </c>
      <c r="E95" s="35">
        <v>10</v>
      </c>
      <c r="F95" s="37" t="str">
        <f t="shared" si="4"/>
        <v>7-10</v>
      </c>
    </row>
    <row r="96" spans="1:7" ht="35.1" customHeight="1" x14ac:dyDescent="0.25">
      <c r="A96" s="27" t="s">
        <v>155</v>
      </c>
      <c r="B96" s="27" t="str">
        <f>_xlfn.XLOOKUP(A96, Varietes!$D$2:$D$1000, Varietes!$C$2:$C$1000,"pas de match",0)</f>
        <v>GND</v>
      </c>
      <c r="C96" s="27" t="s">
        <v>530</v>
      </c>
      <c r="D96" s="35">
        <v>11</v>
      </c>
      <c r="E96" s="35">
        <v>15</v>
      </c>
      <c r="F96" s="37" t="str">
        <f t="shared" si="4"/>
        <v>11-15</v>
      </c>
    </row>
    <row r="97" spans="1:7" ht="35.1" customHeight="1" x14ac:dyDescent="0.25">
      <c r="A97" s="27" t="s">
        <v>155</v>
      </c>
      <c r="B97" s="27" t="str">
        <f>_xlfn.XLOOKUP(A97, Varietes!$D$2:$D$1000, Varietes!$C$2:$C$1000,"pas de match",0)</f>
        <v>GND</v>
      </c>
      <c r="C97" s="27" t="s">
        <v>532</v>
      </c>
      <c r="D97" s="35">
        <v>16</v>
      </c>
      <c r="E97" s="35">
        <v>18</v>
      </c>
      <c r="F97" s="37" t="str">
        <f t="shared" si="4"/>
        <v>16-18</v>
      </c>
    </row>
    <row r="98" spans="1:7" ht="35.1" customHeight="1" x14ac:dyDescent="0.25">
      <c r="A98" s="27" t="s">
        <v>155</v>
      </c>
      <c r="B98" s="27" t="str">
        <f>_xlfn.XLOOKUP(A98, Varietes!$D$2:$D$1000, Varietes!$C$2:$C$1000,"pas de match",0)</f>
        <v>GND</v>
      </c>
      <c r="C98" s="104" t="s">
        <v>934</v>
      </c>
      <c r="D98" s="35">
        <v>941001</v>
      </c>
      <c r="E98" s="35">
        <v>941002</v>
      </c>
      <c r="F98" s="37" t="str">
        <f t="shared" ref="F98:F99" si="6">IF(D98&lt;&gt;E98,D98&amp;"-"&amp;E98,D98)</f>
        <v>941001-941002</v>
      </c>
      <c r="G98" s="220" t="s">
        <v>928</v>
      </c>
    </row>
    <row r="99" spans="1:7" ht="35.1" customHeight="1" x14ac:dyDescent="0.25">
      <c r="A99" s="27" t="s">
        <v>155</v>
      </c>
      <c r="B99" s="27" t="str">
        <f>_xlfn.XLOOKUP(A99, Varietes!$D$2:$D$1000, Varietes!$C$2:$C$1000,"pas de match",0)</f>
        <v>GND</v>
      </c>
      <c r="C99" s="104" t="s">
        <v>1245</v>
      </c>
      <c r="D99" s="35">
        <v>250501</v>
      </c>
      <c r="E99" s="35">
        <v>250502</v>
      </c>
      <c r="F99" s="37" t="str">
        <f t="shared" si="6"/>
        <v>250501-250502</v>
      </c>
      <c r="G99" s="249" t="s">
        <v>1233</v>
      </c>
    </row>
    <row r="100" spans="1:7" ht="35.1" customHeight="1" x14ac:dyDescent="0.25">
      <c r="A100" s="27" t="s">
        <v>155</v>
      </c>
      <c r="B100" s="27" t="str">
        <f>_xlfn.XLOOKUP(A100, Varietes!$D$2:$D$1000, Varietes!$C$2:$C$1000,"pas de match",0)</f>
        <v>GND</v>
      </c>
      <c r="C100" s="104" t="s">
        <v>1372</v>
      </c>
      <c r="D100" s="35">
        <v>250801</v>
      </c>
      <c r="E100" s="35">
        <v>250802</v>
      </c>
      <c r="F100" s="37" t="str">
        <f t="shared" ref="F100" si="7">IF(D100&lt;&gt;E100,D100&amp;"-"&amp;E100,D100)</f>
        <v>250801-250802</v>
      </c>
      <c r="G100" s="249" t="s">
        <v>1371</v>
      </c>
    </row>
    <row r="101" spans="1:7" ht="35.1" customHeight="1" x14ac:dyDescent="0.25">
      <c r="A101" s="27" t="s">
        <v>183</v>
      </c>
      <c r="B101" s="27" t="str">
        <f>_xlfn.XLOOKUP(A101, Varietes!$D$2:$D$1000, Varietes!$C$2:$C$1000,"pas de match",0)</f>
        <v>HWALA</v>
      </c>
      <c r="C101" s="27" t="s">
        <v>534</v>
      </c>
      <c r="D101" s="35">
        <v>1</v>
      </c>
      <c r="E101" s="35">
        <v>1</v>
      </c>
      <c r="F101" s="37">
        <f t="shared" si="4"/>
        <v>1</v>
      </c>
    </row>
    <row r="102" spans="1:7" ht="35.1" customHeight="1" x14ac:dyDescent="0.25">
      <c r="A102" s="27" t="s">
        <v>183</v>
      </c>
      <c r="B102" s="27" t="str">
        <f>_xlfn.XLOOKUP(A102, Varietes!$D$2:$D$1000, Varietes!$C$2:$C$1000,"pas de match",0)</f>
        <v>HWALA</v>
      </c>
      <c r="C102" s="27" t="s">
        <v>535</v>
      </c>
      <c r="D102" s="35">
        <v>2</v>
      </c>
      <c r="E102" s="35">
        <v>4</v>
      </c>
      <c r="F102" s="37" t="str">
        <f t="shared" si="4"/>
        <v>2-4</v>
      </c>
    </row>
    <row r="103" spans="1:7" ht="35.1" customHeight="1" x14ac:dyDescent="0.25">
      <c r="A103" s="27" t="s">
        <v>183</v>
      </c>
      <c r="B103" s="27" t="str">
        <f>_xlfn.XLOOKUP(A103, Varietes!$D$2:$D$1000, Varietes!$C$2:$C$1000,"pas de match",0)</f>
        <v>HWALA</v>
      </c>
      <c r="C103" s="27" t="s">
        <v>537</v>
      </c>
      <c r="D103" s="35">
        <v>5</v>
      </c>
      <c r="E103" s="35">
        <v>9</v>
      </c>
      <c r="F103" s="37" t="str">
        <f t="shared" si="4"/>
        <v>5-9</v>
      </c>
    </row>
    <row r="104" spans="1:7" ht="60" x14ac:dyDescent="0.25">
      <c r="A104" s="27" t="s">
        <v>183</v>
      </c>
      <c r="B104" s="27" t="str">
        <f>_xlfn.XLOOKUP(A104, Varietes!$D$2:$D$1000, Varietes!$C$2:$C$1000,"pas de match",0)</f>
        <v>HWALA</v>
      </c>
      <c r="C104" s="27" t="s">
        <v>863</v>
      </c>
      <c r="D104" s="35">
        <v>9308</v>
      </c>
      <c r="E104" s="35">
        <v>9308</v>
      </c>
      <c r="F104" s="37">
        <f t="shared" si="4"/>
        <v>9308</v>
      </c>
      <c r="G104" s="218" t="s">
        <v>924</v>
      </c>
    </row>
    <row r="105" spans="1:7" ht="35.1" customHeight="1" x14ac:dyDescent="0.25">
      <c r="A105" s="27" t="s">
        <v>183</v>
      </c>
      <c r="B105" s="27" t="str">
        <f>_xlfn.XLOOKUP(A105, Varietes!$D$2:$D$1000, Varietes!$C$2:$C$1000,"pas de match",0)</f>
        <v>HWALA</v>
      </c>
      <c r="C105" s="27" t="s">
        <v>866</v>
      </c>
      <c r="D105" s="35">
        <v>9312</v>
      </c>
      <c r="E105" s="35">
        <v>9312</v>
      </c>
      <c r="F105" s="37">
        <f t="shared" ref="F105" si="8">IF(D105&lt;&gt;E105,D105&amp;"-"&amp;E105,D105)</f>
        <v>9312</v>
      </c>
      <c r="G105" s="218" t="s">
        <v>867</v>
      </c>
    </row>
    <row r="106" spans="1:7" ht="35.1" customHeight="1" x14ac:dyDescent="0.25">
      <c r="A106" s="32" t="s">
        <v>241</v>
      </c>
      <c r="B106" s="32" t="str">
        <f>_xlfn.XLOOKUP(A106, Varietes!$D$2:$D$1000, Varietes!$C$2:$C$1000,"pas de match",0)</f>
        <v>KLAS</v>
      </c>
      <c r="C106" s="32" t="s">
        <v>539</v>
      </c>
      <c r="D106" s="44">
        <v>559</v>
      </c>
      <c r="E106" s="44">
        <v>561</v>
      </c>
      <c r="F106" s="45" t="str">
        <f t="shared" si="4"/>
        <v>559-561</v>
      </c>
    </row>
    <row r="107" spans="1:7" ht="35.1" customHeight="1" x14ac:dyDescent="0.25">
      <c r="A107" s="32" t="s">
        <v>241</v>
      </c>
      <c r="B107" s="32" t="str">
        <f>_xlfn.XLOOKUP(A107, Varietes!$D$2:$D$1000, Varietes!$C$2:$C$1000,"pas de match",0)</f>
        <v>KLAS</v>
      </c>
      <c r="C107" s="32" t="s">
        <v>541</v>
      </c>
      <c r="D107" s="44">
        <v>572</v>
      </c>
      <c r="E107" s="44">
        <v>573</v>
      </c>
      <c r="F107" s="45" t="str">
        <f t="shared" si="4"/>
        <v>572-573</v>
      </c>
    </row>
    <row r="108" spans="1:7" ht="35.1" customHeight="1" x14ac:dyDescent="0.25">
      <c r="A108" s="32" t="s">
        <v>241</v>
      </c>
      <c r="B108" s="32" t="str">
        <f>_xlfn.XLOOKUP(A108, Varietes!$D$2:$D$1000, Varietes!$C$2:$C$1000,"pas de match",0)</f>
        <v>KLAS</v>
      </c>
      <c r="C108" s="32" t="s">
        <v>543</v>
      </c>
      <c r="D108" s="44">
        <v>574</v>
      </c>
      <c r="E108" s="44">
        <v>575</v>
      </c>
      <c r="F108" s="45" t="str">
        <f t="shared" si="4"/>
        <v>574-575</v>
      </c>
    </row>
    <row r="109" spans="1:7" ht="35.1" customHeight="1" x14ac:dyDescent="0.25">
      <c r="A109" s="32" t="s">
        <v>241</v>
      </c>
      <c r="B109" s="32" t="str">
        <f>_xlfn.XLOOKUP(A109, Varietes!$D$2:$D$1000, Varietes!$C$2:$C$1000,"pas de match",0)</f>
        <v>KLAS</v>
      </c>
      <c r="C109" s="32" t="s">
        <v>544</v>
      </c>
      <c r="D109" s="44">
        <v>576</v>
      </c>
      <c r="E109" s="44">
        <v>580</v>
      </c>
      <c r="F109" s="45" t="str">
        <f t="shared" si="4"/>
        <v>576-580</v>
      </c>
    </row>
    <row r="110" spans="1:7" ht="35.1" customHeight="1" x14ac:dyDescent="0.25">
      <c r="A110" s="32" t="s">
        <v>241</v>
      </c>
      <c r="B110" s="32" t="str">
        <f>_xlfn.XLOOKUP(A110, Varietes!$D$2:$D$1000, Varietes!$C$2:$C$1000,"pas de match",0)</f>
        <v>KLAS</v>
      </c>
      <c r="C110" s="32" t="s">
        <v>545</v>
      </c>
      <c r="D110" s="44">
        <v>581</v>
      </c>
      <c r="E110" s="44">
        <v>590</v>
      </c>
      <c r="F110" s="45" t="str">
        <f t="shared" si="4"/>
        <v>581-590</v>
      </c>
    </row>
    <row r="111" spans="1:7" ht="35.1" customHeight="1" x14ac:dyDescent="0.25">
      <c r="A111" s="32" t="s">
        <v>241</v>
      </c>
      <c r="B111" s="32" t="str">
        <f>_xlfn.XLOOKUP(A111, Varietes!$D$2:$D$1000, Varietes!$C$2:$C$1000,"pas de match",0)</f>
        <v>KLAS</v>
      </c>
      <c r="C111" s="32" t="s">
        <v>547</v>
      </c>
      <c r="D111" s="44">
        <v>591</v>
      </c>
      <c r="E111" s="44">
        <v>602</v>
      </c>
      <c r="F111" s="45" t="str">
        <f t="shared" si="4"/>
        <v>591-602</v>
      </c>
    </row>
    <row r="112" spans="1:7" ht="35.1" customHeight="1" x14ac:dyDescent="0.25">
      <c r="A112" s="32" t="s">
        <v>241</v>
      </c>
      <c r="B112" s="32" t="str">
        <f>_xlfn.XLOOKUP(A112, Varietes!$D$2:$D$1000, Varietes!$C$2:$C$1000,"pas de match",0)</f>
        <v>KLAS</v>
      </c>
      <c r="C112" s="32" t="s">
        <v>549</v>
      </c>
      <c r="D112" s="44">
        <v>603</v>
      </c>
      <c r="E112" s="44">
        <v>612</v>
      </c>
      <c r="F112" s="45" t="str">
        <f t="shared" si="4"/>
        <v>603-612</v>
      </c>
    </row>
    <row r="113" spans="1:7" ht="35.1" customHeight="1" x14ac:dyDescent="0.25">
      <c r="A113" s="32" t="s">
        <v>241</v>
      </c>
      <c r="B113" s="32" t="str">
        <f>_xlfn.XLOOKUP(A113, Varietes!$D$2:$D$1000, Varietes!$C$2:$C$1000,"pas de match",0)</f>
        <v>KLAS</v>
      </c>
      <c r="C113" s="32" t="s">
        <v>786</v>
      </c>
      <c r="D113" s="44">
        <v>2311</v>
      </c>
      <c r="E113" s="44">
        <v>2311</v>
      </c>
      <c r="F113" s="45">
        <f t="shared" si="4"/>
        <v>2311</v>
      </c>
    </row>
    <row r="114" spans="1:7" ht="35.1" customHeight="1" x14ac:dyDescent="0.25">
      <c r="A114" s="32" t="s">
        <v>241</v>
      </c>
      <c r="B114" s="32" t="str">
        <f>_xlfn.XLOOKUP(A114, Varietes!$D$2:$D$1000, Varietes!$C$2:$C$1000,"pas de match",0)</f>
        <v>KLAS</v>
      </c>
      <c r="C114" s="104" t="s">
        <v>1241</v>
      </c>
      <c r="D114" s="44">
        <v>250501</v>
      </c>
      <c r="E114" s="44">
        <v>250502</v>
      </c>
      <c r="F114" s="45" t="str">
        <f t="shared" si="4"/>
        <v>250501-250502</v>
      </c>
      <c r="G114" s="220" t="s">
        <v>1233</v>
      </c>
    </row>
    <row r="115" spans="1:7" ht="35.1" customHeight="1" x14ac:dyDescent="0.25">
      <c r="A115" s="27" t="s">
        <v>266</v>
      </c>
      <c r="B115" s="27" t="str">
        <f>_xlfn.XLOOKUP(A115, Varietes!$D$2:$D$1000, Varietes!$C$2:$C$1000,"pas de match",0)</f>
        <v>KNES</v>
      </c>
      <c r="C115" s="27" t="s">
        <v>551</v>
      </c>
      <c r="D115" s="35">
        <v>6</v>
      </c>
      <c r="E115" s="35">
        <v>16</v>
      </c>
      <c r="F115" s="37" t="str">
        <f t="shared" si="4"/>
        <v>6-16</v>
      </c>
    </row>
    <row r="116" spans="1:7" ht="35.1" customHeight="1" x14ac:dyDescent="0.25">
      <c r="A116" s="27" t="s">
        <v>266</v>
      </c>
      <c r="B116" s="27" t="str">
        <f>_xlfn.XLOOKUP(A116, Varietes!$D$2:$D$1000, Varietes!$C$2:$C$1000,"pas de match",0)</f>
        <v>KNES</v>
      </c>
      <c r="C116" s="27" t="s">
        <v>552</v>
      </c>
      <c r="D116" s="35">
        <v>17</v>
      </c>
      <c r="E116" s="35">
        <v>26</v>
      </c>
      <c r="F116" s="37" t="str">
        <f t="shared" si="4"/>
        <v>17-26</v>
      </c>
    </row>
    <row r="117" spans="1:7" ht="35.1" customHeight="1" x14ac:dyDescent="0.25">
      <c r="A117" s="27" t="s">
        <v>266</v>
      </c>
      <c r="B117" s="27" t="str">
        <f>_xlfn.XLOOKUP(A117, Varietes!$D$2:$D$1000, Varietes!$C$2:$C$1000,"pas de match",0)</f>
        <v>KNES</v>
      </c>
      <c r="C117" s="27" t="s">
        <v>553</v>
      </c>
      <c r="D117" s="35">
        <v>27</v>
      </c>
      <c r="E117" s="35">
        <v>34</v>
      </c>
      <c r="F117" s="37" t="str">
        <f t="shared" si="4"/>
        <v>27-34</v>
      </c>
    </row>
    <row r="118" spans="1:7" ht="35.1" customHeight="1" x14ac:dyDescent="0.25">
      <c r="A118" s="27" t="s">
        <v>266</v>
      </c>
      <c r="B118" s="27" t="str">
        <f>_xlfn.XLOOKUP(A118, Varietes!$D$2:$D$1000, Varietes!$C$2:$C$1000,"pas de match",0)</f>
        <v>KNES</v>
      </c>
      <c r="C118" s="27" t="s">
        <v>554</v>
      </c>
      <c r="D118" s="35">
        <v>35</v>
      </c>
      <c r="E118" s="35">
        <v>44</v>
      </c>
      <c r="F118" s="37" t="str">
        <f t="shared" si="4"/>
        <v>35-44</v>
      </c>
    </row>
    <row r="119" spans="1:7" ht="35.1" customHeight="1" x14ac:dyDescent="0.25">
      <c r="A119" s="27" t="s">
        <v>266</v>
      </c>
      <c r="B119" s="27" t="str">
        <f>_xlfn.XLOOKUP(A119, Varietes!$D$2:$D$1000, Varietes!$C$2:$C$1000,"pas de match",0)</f>
        <v>KNES</v>
      </c>
      <c r="C119" s="27" t="s">
        <v>556</v>
      </c>
      <c r="D119" s="35">
        <v>45</v>
      </c>
      <c r="E119" s="35">
        <v>49</v>
      </c>
      <c r="F119" s="37" t="str">
        <f t="shared" si="4"/>
        <v>45-49</v>
      </c>
    </row>
    <row r="120" spans="1:7" ht="35.1" customHeight="1" x14ac:dyDescent="0.25">
      <c r="A120" s="27" t="s">
        <v>266</v>
      </c>
      <c r="B120" s="27" t="str">
        <f>_xlfn.XLOOKUP(A120, Varietes!$D$2:$D$1000, Varietes!$C$2:$C$1000,"pas de match",0)</f>
        <v>KNES</v>
      </c>
      <c r="C120" s="27" t="s">
        <v>558</v>
      </c>
      <c r="D120" s="35">
        <v>50</v>
      </c>
      <c r="E120" s="35">
        <v>54</v>
      </c>
      <c r="F120" s="37" t="str">
        <f t="shared" si="4"/>
        <v>50-54</v>
      </c>
    </row>
    <row r="121" spans="1:7" ht="35.1" customHeight="1" x14ac:dyDescent="0.25">
      <c r="A121" s="27" t="s">
        <v>266</v>
      </c>
      <c r="B121" s="27" t="str">
        <f>_xlfn.XLOOKUP(A121, Varietes!$D$2:$D$1000, Varietes!$C$2:$C$1000,"pas de match",0)</f>
        <v>KNES</v>
      </c>
      <c r="C121" s="27" t="s">
        <v>560</v>
      </c>
      <c r="D121" s="35">
        <v>55</v>
      </c>
      <c r="E121" s="35">
        <v>64</v>
      </c>
      <c r="F121" s="37" t="str">
        <f t="shared" si="4"/>
        <v>55-64</v>
      </c>
    </row>
    <row r="122" spans="1:7" ht="34.9" customHeight="1" x14ac:dyDescent="0.25">
      <c r="A122" s="27" t="s">
        <v>266</v>
      </c>
      <c r="B122" s="27" t="str">
        <f>_xlfn.XLOOKUP(A122, Varietes!$D$2:$D$1000, Varietes!$C$2:$C$1000,"pas de match",0)</f>
        <v>KNES</v>
      </c>
      <c r="C122" s="27" t="s">
        <v>562</v>
      </c>
      <c r="D122" s="35">
        <v>65</v>
      </c>
      <c r="E122" s="35">
        <v>74</v>
      </c>
      <c r="F122" s="37" t="str">
        <f t="shared" si="4"/>
        <v>65-74</v>
      </c>
    </row>
    <row r="123" spans="1:7" ht="35.1" customHeight="1" x14ac:dyDescent="0.25">
      <c r="A123" s="27" t="s">
        <v>266</v>
      </c>
      <c r="B123" s="27" t="str">
        <f>_xlfn.XLOOKUP(A123, Varietes!$D$2:$D$1000, Varietes!$C$2:$C$1000,"pas de match",0)</f>
        <v>KNES</v>
      </c>
      <c r="C123" s="27" t="s">
        <v>564</v>
      </c>
      <c r="D123" s="35">
        <v>75</v>
      </c>
      <c r="E123" s="35">
        <v>94</v>
      </c>
      <c r="F123" s="37" t="str">
        <f t="shared" si="4"/>
        <v>75-94</v>
      </c>
    </row>
    <row r="124" spans="1:7" ht="35.1" customHeight="1" x14ac:dyDescent="0.25">
      <c r="A124" s="27" t="s">
        <v>266</v>
      </c>
      <c r="B124" s="27" t="str">
        <f>_xlfn.XLOOKUP(A124, Varietes!$D$2:$D$1000, Varietes!$C$2:$C$1000,"pas de match",0)</f>
        <v>KNES</v>
      </c>
      <c r="C124" s="27" t="s">
        <v>566</v>
      </c>
      <c r="D124" s="35">
        <v>95</v>
      </c>
      <c r="E124" s="35">
        <v>114</v>
      </c>
      <c r="F124" s="37" t="str">
        <f t="shared" si="4"/>
        <v>95-114</v>
      </c>
    </row>
    <row r="125" spans="1:7" ht="35.1" customHeight="1" x14ac:dyDescent="0.25">
      <c r="A125" s="27" t="s">
        <v>266</v>
      </c>
      <c r="B125" s="27" t="str">
        <f>_xlfn.XLOOKUP(A125, Varietes!$D$2:$D$1000, Varietes!$C$2:$C$1000,"pas de match",0)</f>
        <v>KNES</v>
      </c>
      <c r="C125" s="27" t="s">
        <v>568</v>
      </c>
      <c r="D125" s="35">
        <v>115</v>
      </c>
      <c r="E125" s="35">
        <v>134</v>
      </c>
      <c r="F125" s="37" t="str">
        <f t="shared" si="4"/>
        <v>115-134</v>
      </c>
    </row>
    <row r="126" spans="1:7" ht="35.1" customHeight="1" x14ac:dyDescent="0.25">
      <c r="A126" s="27" t="s">
        <v>266</v>
      </c>
      <c r="B126" s="27" t="str">
        <f>_xlfn.XLOOKUP(A126, Varietes!$D$2:$D$1000, Varietes!$C$2:$C$1000,"pas de match",0)</f>
        <v>KNES</v>
      </c>
      <c r="C126" s="27" t="s">
        <v>570</v>
      </c>
      <c r="D126" s="35">
        <v>135</v>
      </c>
      <c r="E126" s="35">
        <v>139</v>
      </c>
      <c r="F126" s="37" t="str">
        <f t="shared" si="4"/>
        <v>135-139</v>
      </c>
    </row>
    <row r="127" spans="1:7" ht="35.1" customHeight="1" x14ac:dyDescent="0.25">
      <c r="A127" s="27" t="s">
        <v>266</v>
      </c>
      <c r="B127" s="27" t="str">
        <f>_xlfn.XLOOKUP(A127, Varietes!$D$2:$D$1000, Varietes!$C$2:$C$1000,"pas de match",0)</f>
        <v>KNES</v>
      </c>
      <c r="C127" s="104" t="s">
        <v>957</v>
      </c>
      <c r="D127" s="35">
        <v>950101</v>
      </c>
      <c r="E127" s="35">
        <v>950103</v>
      </c>
      <c r="F127" s="37" t="str">
        <f t="shared" ref="F127:F128" si="9">IF(D127&lt;&gt;E127,D127&amp;"-"&amp;E127,D127)</f>
        <v>950101-950103</v>
      </c>
      <c r="G127" s="220" t="s">
        <v>954</v>
      </c>
    </row>
    <row r="128" spans="1:7" ht="35.1" customHeight="1" x14ac:dyDescent="0.25">
      <c r="A128" s="27" t="s">
        <v>266</v>
      </c>
      <c r="B128" s="27" t="str">
        <f>_xlfn.XLOOKUP(A128, Varietes!$D$2:$D$1000, Varietes!$C$2:$C$1000,"pas de match",0)</f>
        <v>KNES</v>
      </c>
      <c r="C128" s="104" t="s">
        <v>1236</v>
      </c>
      <c r="D128" s="35">
        <v>250501</v>
      </c>
      <c r="E128" s="35">
        <v>250506</v>
      </c>
      <c r="F128" s="37" t="str">
        <f t="shared" si="9"/>
        <v>250501-250506</v>
      </c>
      <c r="G128" s="220" t="s">
        <v>1233</v>
      </c>
    </row>
    <row r="129" spans="1:7" ht="35.1" customHeight="1" x14ac:dyDescent="0.25">
      <c r="A129" s="27" t="s">
        <v>290</v>
      </c>
      <c r="B129" s="27" t="str">
        <f>_xlfn.XLOOKUP(A129, Varietes!$D$2:$D$1000, Varietes!$C$2:$C$1000,"pas de match",0)</f>
        <v>LLU</v>
      </c>
      <c r="C129" s="27" t="s">
        <v>572</v>
      </c>
      <c r="D129" s="35">
        <v>6</v>
      </c>
      <c r="E129" s="35">
        <v>12</v>
      </c>
      <c r="F129" s="37" t="str">
        <f t="shared" si="4"/>
        <v>6-12</v>
      </c>
    </row>
    <row r="130" spans="1:7" ht="35.1" customHeight="1" x14ac:dyDescent="0.25">
      <c r="A130" s="27" t="s">
        <v>290</v>
      </c>
      <c r="B130" s="27" t="str">
        <f>_xlfn.XLOOKUP(A130, Varietes!$D$2:$D$1000, Varietes!$C$2:$C$1000,"pas de match",0)</f>
        <v>LLU</v>
      </c>
      <c r="C130" s="27" t="s">
        <v>573</v>
      </c>
      <c r="D130" s="35">
        <v>13</v>
      </c>
      <c r="E130" s="35">
        <v>17</v>
      </c>
      <c r="F130" s="37" t="str">
        <f t="shared" si="4"/>
        <v>13-17</v>
      </c>
    </row>
    <row r="131" spans="1:7" ht="35.1" customHeight="1" x14ac:dyDescent="0.25">
      <c r="A131" s="27" t="s">
        <v>290</v>
      </c>
      <c r="B131" s="27" t="str">
        <f>_xlfn.XLOOKUP(A131, Varietes!$D$2:$D$1000, Varietes!$C$2:$C$1000,"pas de match",0)</f>
        <v>LLU</v>
      </c>
      <c r="C131" s="27" t="s">
        <v>574</v>
      </c>
      <c r="D131" s="35">
        <v>18</v>
      </c>
      <c r="E131" s="35">
        <v>27</v>
      </c>
      <c r="F131" s="37" t="str">
        <f t="shared" si="4"/>
        <v>18-27</v>
      </c>
    </row>
    <row r="132" spans="1:7" ht="35.1" customHeight="1" x14ac:dyDescent="0.25">
      <c r="A132" s="27" t="s">
        <v>290</v>
      </c>
      <c r="B132" s="27" t="str">
        <f>_xlfn.XLOOKUP(A132, Varietes!$D$2:$D$1000, Varietes!$C$2:$C$1000,"pas de match",0)</f>
        <v>LLU</v>
      </c>
      <c r="C132" s="27" t="s">
        <v>575</v>
      </c>
      <c r="D132" s="35">
        <v>28</v>
      </c>
      <c r="E132" s="35">
        <v>30</v>
      </c>
      <c r="F132" s="37" t="str">
        <f t="shared" si="4"/>
        <v>28-30</v>
      </c>
    </row>
    <row r="133" spans="1:7" ht="35.1" customHeight="1" x14ac:dyDescent="0.25">
      <c r="A133" s="27" t="s">
        <v>290</v>
      </c>
      <c r="B133" s="27" t="str">
        <f>_xlfn.XLOOKUP(A133, Varietes!$D$2:$D$1000, Varietes!$C$2:$C$1000,"pas de match",0)</f>
        <v>LLU</v>
      </c>
      <c r="C133" s="27" t="s">
        <v>576</v>
      </c>
      <c r="D133" s="35">
        <v>31</v>
      </c>
      <c r="E133" s="35">
        <v>35</v>
      </c>
      <c r="F133" s="37" t="str">
        <f t="shared" si="4"/>
        <v>31-35</v>
      </c>
    </row>
    <row r="134" spans="1:7" ht="35.1" customHeight="1" x14ac:dyDescent="0.25">
      <c r="A134" s="27" t="s">
        <v>290</v>
      </c>
      <c r="B134" s="27" t="str">
        <f>_xlfn.XLOOKUP(A134, Varietes!$D$2:$D$1000, Varietes!$C$2:$C$1000,"pas de match",0)</f>
        <v>LLU</v>
      </c>
      <c r="C134" s="27" t="s">
        <v>577</v>
      </c>
      <c r="D134" s="35">
        <v>36</v>
      </c>
      <c r="E134" s="35">
        <v>44</v>
      </c>
      <c r="F134" s="37" t="str">
        <f t="shared" si="4"/>
        <v>36-44</v>
      </c>
    </row>
    <row r="135" spans="1:7" ht="35.1" customHeight="1" x14ac:dyDescent="0.25">
      <c r="A135" s="27" t="s">
        <v>290</v>
      </c>
      <c r="B135" s="27" t="str">
        <f>_xlfn.XLOOKUP(A135, Varietes!$D$2:$D$1000, Varietes!$C$2:$C$1000,"pas de match",0)</f>
        <v>LLU</v>
      </c>
      <c r="C135" s="27" t="s">
        <v>579</v>
      </c>
      <c r="D135" s="35">
        <v>45</v>
      </c>
      <c r="E135" s="35">
        <v>54</v>
      </c>
      <c r="F135" s="37" t="str">
        <f t="shared" si="4"/>
        <v>45-54</v>
      </c>
    </row>
    <row r="136" spans="1:7" ht="35.1" customHeight="1" x14ac:dyDescent="0.25">
      <c r="A136" s="27" t="s">
        <v>290</v>
      </c>
      <c r="B136" s="27" t="str">
        <f>_xlfn.XLOOKUP(A136, Varietes!$D$2:$D$1000, Varietes!$C$2:$C$1000,"pas de match",0)</f>
        <v>LLU</v>
      </c>
      <c r="C136" s="27" t="s">
        <v>581</v>
      </c>
      <c r="D136" s="35">
        <v>55</v>
      </c>
      <c r="E136" s="35">
        <v>59</v>
      </c>
      <c r="F136" s="37" t="str">
        <f t="shared" si="4"/>
        <v>55-59</v>
      </c>
    </row>
    <row r="137" spans="1:7" ht="35.1" customHeight="1" x14ac:dyDescent="0.25">
      <c r="A137" s="27" t="s">
        <v>290</v>
      </c>
      <c r="B137" s="27" t="str">
        <f>_xlfn.XLOOKUP(A137, Varietes!$D$2:$D$1000, Varietes!$C$2:$C$1000,"pas de match",0)</f>
        <v>LLU</v>
      </c>
      <c r="C137" s="27" t="s">
        <v>583</v>
      </c>
      <c r="D137" s="35">
        <v>60</v>
      </c>
      <c r="E137" s="35">
        <v>67</v>
      </c>
      <c r="F137" s="37" t="str">
        <f t="shared" si="4"/>
        <v>60-67</v>
      </c>
    </row>
    <row r="138" spans="1:7" ht="35.1" customHeight="1" x14ac:dyDescent="0.25">
      <c r="A138" s="27" t="s">
        <v>290</v>
      </c>
      <c r="B138" s="27" t="str">
        <f>_xlfn.XLOOKUP(A138, Varietes!$D$2:$D$1000, Varietes!$C$2:$C$1000,"pas de match",0)</f>
        <v>LLU</v>
      </c>
      <c r="C138" s="104" t="s">
        <v>1244</v>
      </c>
      <c r="D138" s="35">
        <v>250501</v>
      </c>
      <c r="E138" s="35">
        <v>250502</v>
      </c>
      <c r="F138" s="37" t="str">
        <f t="shared" si="4"/>
        <v>250501-250502</v>
      </c>
      <c r="G138" s="220" t="s">
        <v>1233</v>
      </c>
    </row>
    <row r="139" spans="1:7" ht="35.1" customHeight="1" x14ac:dyDescent="0.25">
      <c r="A139" s="33" t="s">
        <v>356</v>
      </c>
      <c r="B139" s="33" t="str">
        <f>_xlfn.XLOOKUP(A139, Varietes!$D$2:$D$1000, Varietes!$C$2:$C$1000,"pas de match",0)</f>
        <v>MDJU</v>
      </c>
      <c r="C139" s="33" t="s">
        <v>585</v>
      </c>
      <c r="D139" s="46">
        <v>2746</v>
      </c>
      <c r="E139" s="46">
        <v>3012</v>
      </c>
      <c r="F139" s="47" t="str">
        <f t="shared" si="4"/>
        <v>2746-3012</v>
      </c>
    </row>
    <row r="140" spans="1:7" ht="35.1" customHeight="1" x14ac:dyDescent="0.25">
      <c r="A140" s="33" t="s">
        <v>356</v>
      </c>
      <c r="B140" s="33" t="str">
        <f>_xlfn.XLOOKUP(A140, Varietes!$D$2:$D$1000, Varietes!$C$2:$C$1000,"pas de match",0)</f>
        <v>MDJU</v>
      </c>
      <c r="C140" s="33" t="s">
        <v>586</v>
      </c>
      <c r="D140" s="46">
        <v>3016</v>
      </c>
      <c r="E140" s="46">
        <v>3045</v>
      </c>
      <c r="F140" s="47" t="str">
        <f t="shared" si="4"/>
        <v>3016-3045</v>
      </c>
    </row>
    <row r="141" spans="1:7" ht="35.1" customHeight="1" x14ac:dyDescent="0.25">
      <c r="A141" s="33" t="s">
        <v>356</v>
      </c>
      <c r="B141" s="33" t="str">
        <f>_xlfn.XLOOKUP(A141, Varietes!$D$2:$D$1000, Varietes!$C$2:$C$1000,"pas de match",0)</f>
        <v>MDJU</v>
      </c>
      <c r="C141" s="33" t="s">
        <v>587</v>
      </c>
      <c r="D141" s="46">
        <v>3046</v>
      </c>
      <c r="E141" s="46">
        <v>3070</v>
      </c>
      <c r="F141" s="47" t="str">
        <f t="shared" si="4"/>
        <v>3046-3070</v>
      </c>
    </row>
    <row r="142" spans="1:7" ht="35.1" customHeight="1" x14ac:dyDescent="0.25">
      <c r="A142" s="33" t="s">
        <v>356</v>
      </c>
      <c r="B142" s="33" t="str">
        <f>_xlfn.XLOOKUP(A142, Varietes!$D$2:$D$1000, Varietes!$C$2:$C$1000,"pas de match",0)</f>
        <v>MDJU</v>
      </c>
      <c r="C142" s="33" t="s">
        <v>588</v>
      </c>
      <c r="D142" s="46">
        <v>3071</v>
      </c>
      <c r="E142" s="46">
        <v>3090</v>
      </c>
      <c r="F142" s="47" t="str">
        <f t="shared" si="4"/>
        <v>3071-3090</v>
      </c>
    </row>
    <row r="143" spans="1:7" ht="35.1" customHeight="1" x14ac:dyDescent="0.25">
      <c r="A143" s="33" t="s">
        <v>356</v>
      </c>
      <c r="B143" s="33" t="str">
        <f>_xlfn.XLOOKUP(A143, Varietes!$D$2:$D$1000, Varietes!$C$2:$C$1000,"pas de match",0)</f>
        <v>MDJU</v>
      </c>
      <c r="C143" s="33" t="s">
        <v>589</v>
      </c>
      <c r="D143" s="46">
        <v>3091</v>
      </c>
      <c r="E143" s="46">
        <v>3150</v>
      </c>
      <c r="F143" s="47" t="str">
        <f t="shared" si="4"/>
        <v>3091-3150</v>
      </c>
    </row>
    <row r="144" spans="1:7" ht="35.1" customHeight="1" x14ac:dyDescent="0.25">
      <c r="A144" s="33" t="s">
        <v>356</v>
      </c>
      <c r="B144" s="33" t="str">
        <f>_xlfn.XLOOKUP(A144, Varietes!$D$2:$D$1000, Varietes!$C$2:$C$1000,"pas de match",0)</f>
        <v>MDJU</v>
      </c>
      <c r="C144" s="33" t="s">
        <v>590</v>
      </c>
      <c r="D144" s="46">
        <v>3151</v>
      </c>
      <c r="E144" s="46">
        <v>3200</v>
      </c>
      <c r="F144" s="47" t="str">
        <f t="shared" si="4"/>
        <v>3151-3200</v>
      </c>
    </row>
    <row r="145" spans="1:7" ht="34.9" customHeight="1" x14ac:dyDescent="0.25">
      <c r="A145" s="33" t="s">
        <v>356</v>
      </c>
      <c r="B145" s="33" t="str">
        <f>_xlfn.XLOOKUP(A145, Varietes!$D$2:$D$1000, Varietes!$C$2:$C$1000,"pas de match",0)</f>
        <v>MDJU</v>
      </c>
      <c r="C145" s="33" t="s">
        <v>591</v>
      </c>
      <c r="D145" s="46">
        <v>3201</v>
      </c>
      <c r="E145" s="46">
        <v>3240</v>
      </c>
      <c r="F145" s="47" t="str">
        <f t="shared" si="4"/>
        <v>3201-3240</v>
      </c>
    </row>
    <row r="146" spans="1:7" ht="35.1" customHeight="1" x14ac:dyDescent="0.25">
      <c r="A146" s="33" t="s">
        <v>356</v>
      </c>
      <c r="B146" s="33" t="str">
        <f>_xlfn.XLOOKUP(A146, Varietes!$D$2:$D$1000, Varietes!$C$2:$C$1000,"pas de match",0)</f>
        <v>MDJU</v>
      </c>
      <c r="C146" s="33" t="s">
        <v>593</v>
      </c>
      <c r="D146" s="46">
        <v>3241</v>
      </c>
      <c r="E146" s="46">
        <v>3260</v>
      </c>
      <c r="F146" s="47" t="str">
        <f t="shared" si="4"/>
        <v>3241-3260</v>
      </c>
    </row>
    <row r="147" spans="1:7" ht="35.1" customHeight="1" x14ac:dyDescent="0.25">
      <c r="A147" s="33" t="s">
        <v>356</v>
      </c>
      <c r="B147" s="33" t="str">
        <f>_xlfn.XLOOKUP(A147, Varietes!$D$2:$D$1000, Varietes!$C$2:$C$1000,"pas de match",0)</f>
        <v>MDJU</v>
      </c>
      <c r="C147" s="33" t="s">
        <v>595</v>
      </c>
      <c r="D147" s="46">
        <v>3261</v>
      </c>
      <c r="E147" s="46">
        <v>3280</v>
      </c>
      <c r="F147" s="47" t="str">
        <f t="shared" si="4"/>
        <v>3261-3280</v>
      </c>
    </row>
    <row r="148" spans="1:7" ht="35.1" customHeight="1" x14ac:dyDescent="0.25">
      <c r="A148" s="33" t="s">
        <v>356</v>
      </c>
      <c r="B148" s="33" t="str">
        <f>_xlfn.XLOOKUP(A148, Varietes!$D$2:$D$1000, Varietes!$C$2:$C$1000,"pas de match",0)</f>
        <v>MDJU</v>
      </c>
      <c r="C148" s="33" t="s">
        <v>597</v>
      </c>
      <c r="D148" s="46">
        <v>3281</v>
      </c>
      <c r="E148" s="46">
        <v>3310</v>
      </c>
      <c r="F148" s="47" t="str">
        <f t="shared" si="4"/>
        <v>3281-3310</v>
      </c>
    </row>
    <row r="149" spans="1:7" ht="35.1" customHeight="1" x14ac:dyDescent="0.25">
      <c r="A149" s="33" t="s">
        <v>356</v>
      </c>
      <c r="B149" s="33" t="str">
        <f>_xlfn.XLOOKUP(A149, Varietes!$D$2:$D$1000, Varietes!$C$2:$C$1000,"pas de match",0)</f>
        <v>MDJU</v>
      </c>
      <c r="C149" s="33" t="s">
        <v>599</v>
      </c>
      <c r="D149" s="46">
        <v>3311</v>
      </c>
      <c r="E149" s="46">
        <v>3330</v>
      </c>
      <c r="F149" s="47" t="str">
        <f t="shared" si="4"/>
        <v>3311-3330</v>
      </c>
    </row>
    <row r="150" spans="1:7" ht="35.1" customHeight="1" x14ac:dyDescent="0.25">
      <c r="A150" s="33" t="s">
        <v>356</v>
      </c>
      <c r="B150" s="33" t="str">
        <f>_xlfn.XLOOKUP(A150, Varietes!$D$2:$D$1000, Varietes!$C$2:$C$1000,"pas de match",0)</f>
        <v>MDJU</v>
      </c>
      <c r="C150" s="33" t="s">
        <v>601</v>
      </c>
      <c r="D150" s="46">
        <v>3331</v>
      </c>
      <c r="E150" s="46">
        <v>3350</v>
      </c>
      <c r="F150" s="47" t="str">
        <f t="shared" si="4"/>
        <v>3331-3350</v>
      </c>
    </row>
    <row r="151" spans="1:7" ht="35.1" customHeight="1" x14ac:dyDescent="0.25">
      <c r="A151" s="33" t="s">
        <v>356</v>
      </c>
      <c r="B151" s="33" t="str">
        <f>_xlfn.XLOOKUP(A151, Varietes!$D$2:$D$1000, Varietes!$C$2:$C$1000,"pas de match",0)</f>
        <v>MDJU</v>
      </c>
      <c r="C151" s="33" t="s">
        <v>603</v>
      </c>
      <c r="D151" s="46">
        <v>3351</v>
      </c>
      <c r="E151" s="46">
        <v>3380</v>
      </c>
      <c r="F151" s="47" t="str">
        <f t="shared" si="4"/>
        <v>3351-3380</v>
      </c>
    </row>
    <row r="152" spans="1:7" ht="35.1" customHeight="1" x14ac:dyDescent="0.25">
      <c r="A152" s="33" t="s">
        <v>356</v>
      </c>
      <c r="B152" s="33" t="str">
        <f>_xlfn.XLOOKUP(A152, Varietes!$D$2:$D$1000, Varietes!$C$2:$C$1000,"pas de match",0)</f>
        <v>MDJU</v>
      </c>
      <c r="C152" s="33" t="s">
        <v>605</v>
      </c>
      <c r="D152" s="46">
        <v>3381</v>
      </c>
      <c r="E152" s="46">
        <v>3410</v>
      </c>
      <c r="F152" s="47" t="str">
        <f t="shared" si="4"/>
        <v>3381-3410</v>
      </c>
    </row>
    <row r="153" spans="1:7" ht="35.1" customHeight="1" x14ac:dyDescent="0.25">
      <c r="A153" s="33" t="s">
        <v>356</v>
      </c>
      <c r="B153" s="33" t="str">
        <f>_xlfn.XLOOKUP(A153, Varietes!$D$2:$D$1000, Varietes!$C$2:$C$1000,"pas de match",0)</f>
        <v>MDJU</v>
      </c>
      <c r="C153" s="33" t="s">
        <v>607</v>
      </c>
      <c r="D153" s="46">
        <v>3411</v>
      </c>
      <c r="E153" s="46">
        <v>3440</v>
      </c>
      <c r="F153" s="47" t="str">
        <f t="shared" si="4"/>
        <v>3411-3440</v>
      </c>
    </row>
    <row r="154" spans="1:7" ht="35.1" customHeight="1" x14ac:dyDescent="0.25">
      <c r="A154" s="33" t="s">
        <v>356</v>
      </c>
      <c r="B154" s="33" t="str">
        <f>_xlfn.XLOOKUP(A154, Varietes!$D$2:$D$1000, Varietes!$C$2:$C$1000,"pas de match",0)</f>
        <v>MDJU</v>
      </c>
      <c r="C154" s="33" t="s">
        <v>609</v>
      </c>
      <c r="D154" s="46">
        <v>3441</v>
      </c>
      <c r="E154" s="46">
        <v>3460</v>
      </c>
      <c r="F154" s="47" t="str">
        <f t="shared" si="4"/>
        <v>3441-3460</v>
      </c>
    </row>
    <row r="155" spans="1:7" ht="35.1" customHeight="1" x14ac:dyDescent="0.25">
      <c r="A155" s="33" t="s">
        <v>356</v>
      </c>
      <c r="B155" s="33" t="str">
        <f>_xlfn.XLOOKUP(A155, Varietes!$D$2:$D$1000, Varietes!$C$2:$C$1000,"pas de match",0)</f>
        <v>MDJU</v>
      </c>
      <c r="C155" s="33" t="s">
        <v>611</v>
      </c>
      <c r="D155" s="46">
        <v>3461</v>
      </c>
      <c r="E155" s="46">
        <v>3475</v>
      </c>
      <c r="F155" s="47" t="str">
        <f t="shared" si="4"/>
        <v>3461-3475</v>
      </c>
    </row>
    <row r="156" spans="1:7" ht="35.1" customHeight="1" x14ac:dyDescent="0.25">
      <c r="A156" s="33" t="s">
        <v>356</v>
      </c>
      <c r="B156" s="33" t="str">
        <f>_xlfn.XLOOKUP(A156, Varietes!$D$2:$D$1000, Varietes!$C$2:$C$1000,"pas de match",0)</f>
        <v>MDJU</v>
      </c>
      <c r="C156" s="33" t="s">
        <v>613</v>
      </c>
      <c r="D156" s="46">
        <v>3476</v>
      </c>
      <c r="E156" s="46">
        <v>3500</v>
      </c>
      <c r="F156" s="47" t="str">
        <f t="shared" si="4"/>
        <v>3476-3500</v>
      </c>
    </row>
    <row r="157" spans="1:7" ht="35.1" customHeight="1" x14ac:dyDescent="0.25">
      <c r="A157" s="33" t="s">
        <v>356</v>
      </c>
      <c r="B157" s="33" t="str">
        <f>_xlfn.XLOOKUP(A157, Varietes!$D$2:$D$1000, Varietes!$C$2:$C$1000,"pas de match",0)</f>
        <v>MDJU</v>
      </c>
      <c r="C157" s="33" t="s">
        <v>615</v>
      </c>
      <c r="D157" s="46">
        <v>3501</v>
      </c>
      <c r="E157" s="46">
        <v>3520</v>
      </c>
      <c r="F157" s="47" t="str">
        <f t="shared" si="4"/>
        <v>3501-3520</v>
      </c>
    </row>
    <row r="158" spans="1:7" ht="35.1" customHeight="1" x14ac:dyDescent="0.25">
      <c r="A158" s="33" t="s">
        <v>356</v>
      </c>
      <c r="B158" s="33" t="str">
        <f>_xlfn.XLOOKUP(A158, Varietes!$D$2:$D$1000, Varietes!$C$2:$C$1000,"pas de match",0)</f>
        <v>MDJU</v>
      </c>
      <c r="C158" s="33" t="s">
        <v>617</v>
      </c>
      <c r="D158" s="46">
        <v>3521</v>
      </c>
      <c r="E158" s="46">
        <v>3530</v>
      </c>
      <c r="F158" s="47" t="str">
        <f t="shared" ref="F158:F189" si="10">IF(D158&lt;&gt;E158,D158&amp;"-"&amp;E158,D158)</f>
        <v>3521-3530</v>
      </c>
    </row>
    <row r="159" spans="1:7" ht="35.1" customHeight="1" x14ac:dyDescent="0.25">
      <c r="A159" s="33" t="s">
        <v>356</v>
      </c>
      <c r="B159" s="33" t="str">
        <f>_xlfn.XLOOKUP(A159, Varietes!$D$2:$D$1000, Varietes!$C$2:$C$1000,"pas de match",0)</f>
        <v>MDJU</v>
      </c>
      <c r="C159" s="33" t="s">
        <v>688</v>
      </c>
      <c r="D159" s="46">
        <v>2306</v>
      </c>
      <c r="E159" s="46">
        <v>2306</v>
      </c>
      <c r="F159" s="47">
        <f t="shared" si="10"/>
        <v>2306</v>
      </c>
      <c r="G159" s="210" t="s">
        <v>905</v>
      </c>
    </row>
    <row r="160" spans="1:7" ht="35.1" customHeight="1" x14ac:dyDescent="0.25">
      <c r="A160" s="33" t="s">
        <v>356</v>
      </c>
      <c r="B160" s="33" t="str">
        <f>_xlfn.XLOOKUP(A160, Varietes!$D$2:$D$1000, Varietes!$C$2:$C$1000,"pas de match",0)</f>
        <v>MDJU</v>
      </c>
      <c r="C160" s="33" t="s">
        <v>785</v>
      </c>
      <c r="D160" s="46">
        <v>2311</v>
      </c>
      <c r="E160" s="46">
        <v>2311</v>
      </c>
      <c r="F160" s="47">
        <f t="shared" si="10"/>
        <v>2311</v>
      </c>
    </row>
    <row r="161" spans="1:7" ht="35.1" customHeight="1" x14ac:dyDescent="0.25">
      <c r="A161" s="33" t="s">
        <v>356</v>
      </c>
      <c r="B161" s="33" t="str">
        <f>_xlfn.XLOOKUP(A161, Varietes!$D$2:$D$1000, Varietes!$C$2:$C$1000,"pas de match",0)</f>
        <v>MDJU</v>
      </c>
      <c r="C161" s="33" t="s">
        <v>894</v>
      </c>
      <c r="D161" s="46">
        <v>2406</v>
      </c>
      <c r="E161" s="46">
        <v>2406</v>
      </c>
      <c r="F161" s="47">
        <f t="shared" si="10"/>
        <v>2406</v>
      </c>
    </row>
    <row r="162" spans="1:7" ht="35.1" customHeight="1" x14ac:dyDescent="0.25">
      <c r="A162" s="33" t="s">
        <v>356</v>
      </c>
      <c r="B162" s="33" t="str">
        <f>_xlfn.XLOOKUP(A162, Varietes!$D$2:$D$1000, Varietes!$C$2:$C$1000,"pas de match",0)</f>
        <v>MDJU</v>
      </c>
      <c r="C162" s="104" t="s">
        <v>1232</v>
      </c>
      <c r="D162" s="46">
        <v>250501</v>
      </c>
      <c r="E162" s="46">
        <v>250520</v>
      </c>
      <c r="F162" s="47" t="str">
        <f t="shared" si="10"/>
        <v>250501-250520</v>
      </c>
      <c r="G162" s="220" t="s">
        <v>897</v>
      </c>
    </row>
    <row r="163" spans="1:7" ht="35.1" customHeight="1" x14ac:dyDescent="0.25">
      <c r="A163" s="34" t="s">
        <v>360</v>
      </c>
      <c r="B163" s="34" t="str">
        <f>_xlfn.XLOOKUP(A163, Varietes!$D$2:$D$1000, Varietes!$C$2:$C$1000,"pas de match",0)</f>
        <v>NWRA</v>
      </c>
      <c r="C163" s="34" t="s">
        <v>619</v>
      </c>
      <c r="D163" s="48">
        <v>139</v>
      </c>
      <c r="E163" s="48">
        <v>139</v>
      </c>
      <c r="F163" s="49">
        <f t="shared" si="10"/>
        <v>139</v>
      </c>
    </row>
    <row r="164" spans="1:7" ht="35.1" customHeight="1" x14ac:dyDescent="0.25">
      <c r="A164" s="34" t="s">
        <v>360</v>
      </c>
      <c r="B164" s="34" t="str">
        <f>_xlfn.XLOOKUP(A164, Varietes!$D$2:$D$1000, Varietes!$C$2:$C$1000,"pas de match",0)</f>
        <v>NWRA</v>
      </c>
      <c r="C164" s="34" t="s">
        <v>620</v>
      </c>
      <c r="D164" s="48">
        <v>142</v>
      </c>
      <c r="E164" s="48">
        <v>146</v>
      </c>
      <c r="F164" s="49" t="str">
        <f t="shared" si="10"/>
        <v>142-146</v>
      </c>
    </row>
    <row r="165" spans="1:7" ht="35.1" customHeight="1" x14ac:dyDescent="0.25">
      <c r="A165" s="34" t="s">
        <v>360</v>
      </c>
      <c r="B165" s="34" t="str">
        <f>_xlfn.XLOOKUP(A165, Varietes!$D$2:$D$1000, Varietes!$C$2:$C$1000,"pas de match",0)</f>
        <v>NWRA</v>
      </c>
      <c r="C165" s="34" t="s">
        <v>621</v>
      </c>
      <c r="D165" s="48">
        <v>147</v>
      </c>
      <c r="E165" s="48">
        <v>148</v>
      </c>
      <c r="F165" s="49" t="str">
        <f t="shared" si="10"/>
        <v>147-148</v>
      </c>
    </row>
    <row r="166" spans="1:7" ht="35.1" customHeight="1" x14ac:dyDescent="0.25">
      <c r="A166" s="34" t="s">
        <v>360</v>
      </c>
      <c r="B166" s="34" t="str">
        <f>_xlfn.XLOOKUP(A166, Varietes!$D$2:$D$1000, Varietes!$C$2:$C$1000,"pas de match",0)</f>
        <v>NWRA</v>
      </c>
      <c r="C166" s="34" t="s">
        <v>623</v>
      </c>
      <c r="D166" s="48">
        <v>149</v>
      </c>
      <c r="E166" s="48">
        <v>150</v>
      </c>
      <c r="F166" s="49" t="str">
        <f t="shared" si="10"/>
        <v>149-150</v>
      </c>
    </row>
    <row r="167" spans="1:7" ht="35.1" customHeight="1" x14ac:dyDescent="0.25">
      <c r="A167" s="34" t="s">
        <v>360</v>
      </c>
      <c r="B167" s="34" t="str">
        <f>_xlfn.XLOOKUP(A167, Varietes!$D$2:$D$1000, Varietes!$C$2:$C$1000,"pas de match",0)</f>
        <v>NWRA</v>
      </c>
      <c r="C167" s="34" t="s">
        <v>625</v>
      </c>
      <c r="D167" s="48">
        <v>151</v>
      </c>
      <c r="E167" s="48">
        <v>152</v>
      </c>
      <c r="F167" s="49" t="str">
        <f t="shared" si="10"/>
        <v>151-152</v>
      </c>
    </row>
    <row r="168" spans="1:7" ht="35.1" customHeight="1" x14ac:dyDescent="0.25">
      <c r="A168" s="34" t="s">
        <v>360</v>
      </c>
      <c r="B168" s="34" t="str">
        <f>_xlfn.XLOOKUP(A168, Varietes!$D$2:$D$1000, Varietes!$C$2:$C$1000,"pas de match",0)</f>
        <v>NWRA</v>
      </c>
      <c r="C168" s="34" t="s">
        <v>627</v>
      </c>
      <c r="D168" s="48">
        <v>155</v>
      </c>
      <c r="E168" s="48">
        <v>159</v>
      </c>
      <c r="F168" s="49" t="str">
        <f t="shared" si="10"/>
        <v>155-159</v>
      </c>
    </row>
    <row r="169" spans="1:7" ht="35.1" customHeight="1" x14ac:dyDescent="0.25">
      <c r="A169" s="34" t="s">
        <v>360</v>
      </c>
      <c r="B169" s="34" t="str">
        <f>_xlfn.XLOOKUP(A169, Varietes!$D$2:$D$1000, Varietes!$C$2:$C$1000,"pas de match",0)</f>
        <v>NWRA</v>
      </c>
      <c r="C169" s="34" t="s">
        <v>628</v>
      </c>
      <c r="D169" s="48">
        <v>160</v>
      </c>
      <c r="E169" s="48">
        <v>164</v>
      </c>
      <c r="F169" s="49" t="str">
        <f t="shared" si="10"/>
        <v>160-164</v>
      </c>
    </row>
    <row r="170" spans="1:7" ht="35.1" customHeight="1" x14ac:dyDescent="0.25">
      <c r="A170" s="34" t="s">
        <v>360</v>
      </c>
      <c r="B170" s="34" t="str">
        <f>_xlfn.XLOOKUP(A170, Varietes!$D$2:$D$1000, Varietes!$C$2:$C$1000,"pas de match",0)</f>
        <v>NWRA</v>
      </c>
      <c r="C170" s="34" t="s">
        <v>629</v>
      </c>
      <c r="D170" s="48">
        <v>165</v>
      </c>
      <c r="E170" s="48">
        <v>174</v>
      </c>
      <c r="F170" s="49" t="str">
        <f t="shared" si="10"/>
        <v>165-174</v>
      </c>
    </row>
    <row r="171" spans="1:7" ht="35.1" customHeight="1" x14ac:dyDescent="0.25">
      <c r="A171" s="34" t="s">
        <v>360</v>
      </c>
      <c r="B171" s="34" t="str">
        <f>_xlfn.XLOOKUP(A171, Varietes!$D$2:$D$1000, Varietes!$C$2:$C$1000,"pas de match",0)</f>
        <v>NWRA</v>
      </c>
      <c r="C171" s="34" t="s">
        <v>631</v>
      </c>
      <c r="D171" s="48">
        <v>175</v>
      </c>
      <c r="E171" s="48">
        <v>184</v>
      </c>
      <c r="F171" s="49" t="str">
        <f t="shared" si="10"/>
        <v>175-184</v>
      </c>
    </row>
    <row r="172" spans="1:7" ht="35.1" customHeight="1" x14ac:dyDescent="0.25">
      <c r="A172" s="34" t="s">
        <v>360</v>
      </c>
      <c r="B172" s="34" t="str">
        <f>_xlfn.XLOOKUP(A172, Varietes!$D$2:$D$1000, Varietes!$C$2:$C$1000,"pas de match",0)</f>
        <v>NWRA</v>
      </c>
      <c r="C172" s="34" t="s">
        <v>633</v>
      </c>
      <c r="D172" s="48">
        <v>185</v>
      </c>
      <c r="E172" s="48">
        <v>188</v>
      </c>
      <c r="F172" s="49" t="str">
        <f t="shared" si="10"/>
        <v>185-188</v>
      </c>
    </row>
    <row r="173" spans="1:7" ht="35.1" customHeight="1" x14ac:dyDescent="0.25">
      <c r="A173" s="34" t="s">
        <v>360</v>
      </c>
      <c r="B173" s="34" t="str">
        <f>_xlfn.XLOOKUP(A173, Varietes!$D$2:$D$1000, Varietes!$C$2:$C$1000,"pas de match",0)</f>
        <v>NWRA</v>
      </c>
      <c r="C173" s="34" t="s">
        <v>635</v>
      </c>
      <c r="D173" s="48">
        <v>189</v>
      </c>
      <c r="E173" s="48">
        <v>198</v>
      </c>
      <c r="F173" s="49" t="str">
        <f t="shared" si="10"/>
        <v>189-198</v>
      </c>
    </row>
    <row r="174" spans="1:7" ht="35.1" customHeight="1" x14ac:dyDescent="0.25">
      <c r="A174" s="34" t="s">
        <v>360</v>
      </c>
      <c r="B174" s="34" t="str">
        <f>_xlfn.XLOOKUP(A174, Varietes!$D$2:$D$1000, Varietes!$C$2:$C$1000,"pas de match",0)</f>
        <v>NWRA</v>
      </c>
      <c r="C174" s="34" t="s">
        <v>637</v>
      </c>
      <c r="D174" s="48">
        <v>199</v>
      </c>
      <c r="E174" s="48">
        <v>214</v>
      </c>
      <c r="F174" s="49" t="str">
        <f t="shared" si="10"/>
        <v>199-214</v>
      </c>
    </row>
    <row r="175" spans="1:7" ht="35.1" customHeight="1" x14ac:dyDescent="0.25">
      <c r="A175" s="27" t="s">
        <v>686</v>
      </c>
      <c r="B175" s="27" t="s">
        <v>764</v>
      </c>
      <c r="C175" s="27" t="s">
        <v>765</v>
      </c>
      <c r="D175" s="35">
        <v>1</v>
      </c>
      <c r="E175" s="35">
        <v>2</v>
      </c>
      <c r="F175" s="37" t="str">
        <f t="shared" si="10"/>
        <v>1-2</v>
      </c>
      <c r="G175" s="177" t="s">
        <v>869</v>
      </c>
    </row>
    <row r="176" spans="1:7" ht="35.1" customHeight="1" x14ac:dyDescent="0.25">
      <c r="A176" s="27" t="s">
        <v>686</v>
      </c>
      <c r="B176" s="27" t="s">
        <v>764</v>
      </c>
      <c r="C176" s="27" t="s">
        <v>765</v>
      </c>
      <c r="D176" s="35">
        <v>2301</v>
      </c>
      <c r="E176" s="35">
        <v>2301</v>
      </c>
      <c r="F176" s="37">
        <f t="shared" ref="F176" si="11">IF(D176&lt;&gt;E176,D176&amp;"-"&amp;E176,D176)</f>
        <v>2301</v>
      </c>
      <c r="G176" s="177"/>
    </row>
    <row r="177" spans="1:7" ht="35.1" customHeight="1" x14ac:dyDescent="0.25">
      <c r="A177" s="27" t="s">
        <v>149</v>
      </c>
      <c r="B177" s="27" t="str">
        <f>_xlfn.XLOOKUP(A177, Varietes!$D$2:$D$1000, Varietes!$C$2:$C$1000,"pas de match",0)</f>
        <v>GAIS</v>
      </c>
      <c r="C177" s="27" t="s">
        <v>639</v>
      </c>
      <c r="D177" s="35">
        <v>78</v>
      </c>
      <c r="E177" s="35">
        <v>80</v>
      </c>
      <c r="F177" s="37" t="str">
        <f t="shared" si="10"/>
        <v>78-80</v>
      </c>
    </row>
    <row r="178" spans="1:7" ht="35.1" customHeight="1" x14ac:dyDescent="0.25">
      <c r="A178" s="27" t="s">
        <v>149</v>
      </c>
      <c r="B178" s="27" t="str">
        <f>_xlfn.XLOOKUP(A178, Varietes!$D$2:$D$1000, Varietes!$C$2:$C$1000,"pas de match",0)</f>
        <v>GAIS</v>
      </c>
      <c r="C178" s="27" t="s">
        <v>640</v>
      </c>
      <c r="D178" s="35">
        <v>81</v>
      </c>
      <c r="E178" s="35">
        <v>90</v>
      </c>
      <c r="F178" s="37" t="str">
        <f t="shared" si="10"/>
        <v>81-90</v>
      </c>
    </row>
    <row r="179" spans="1:7" ht="35.1" customHeight="1" x14ac:dyDescent="0.25">
      <c r="A179" s="27" t="s">
        <v>149</v>
      </c>
      <c r="B179" s="27" t="str">
        <f>_xlfn.XLOOKUP(A179, Varietes!$D$2:$D$1000, Varietes!$C$2:$C$1000,"pas de match",0)</f>
        <v>GAIS</v>
      </c>
      <c r="C179" s="27" t="s">
        <v>642</v>
      </c>
      <c r="D179" s="35">
        <v>91</v>
      </c>
      <c r="E179" s="35">
        <v>100</v>
      </c>
      <c r="F179" s="37" t="str">
        <f t="shared" si="10"/>
        <v>91-100</v>
      </c>
    </row>
    <row r="180" spans="1:7" ht="35.1" customHeight="1" x14ac:dyDescent="0.25">
      <c r="A180" s="27" t="s">
        <v>149</v>
      </c>
      <c r="B180" s="27" t="str">
        <f>_xlfn.XLOOKUP(A180, Varietes!$D$2:$D$1000, Varietes!$C$2:$C$1000,"pas de match",0)</f>
        <v>GAIS</v>
      </c>
      <c r="C180" s="27" t="s">
        <v>644</v>
      </c>
      <c r="D180" s="35">
        <v>101</v>
      </c>
      <c r="E180" s="35">
        <v>105</v>
      </c>
      <c r="F180" s="37" t="str">
        <f t="shared" si="10"/>
        <v>101-105</v>
      </c>
    </row>
    <row r="181" spans="1:7" ht="35.1" customHeight="1" x14ac:dyDescent="0.25">
      <c r="A181" s="27" t="s">
        <v>149</v>
      </c>
      <c r="B181" s="27" t="str">
        <f>_xlfn.XLOOKUP(A181, Varietes!$D$2:$D$1000, Varietes!$C$2:$C$1000,"pas de match",0)</f>
        <v>GAIS</v>
      </c>
      <c r="C181" s="27" t="s">
        <v>646</v>
      </c>
      <c r="D181" s="35">
        <v>106</v>
      </c>
      <c r="E181" s="35">
        <v>115</v>
      </c>
      <c r="F181" s="37" t="str">
        <f t="shared" si="10"/>
        <v>106-115</v>
      </c>
    </row>
    <row r="182" spans="1:7" ht="35.1" customHeight="1" x14ac:dyDescent="0.25">
      <c r="A182" s="27" t="s">
        <v>149</v>
      </c>
      <c r="B182" s="27" t="str">
        <f>_xlfn.XLOOKUP(A182, Varietes!$D$2:$D$1000, Varietes!$C$2:$C$1000,"pas de match",0)</f>
        <v>GAIS</v>
      </c>
      <c r="C182" s="27" t="s">
        <v>648</v>
      </c>
      <c r="D182" s="35">
        <v>116</v>
      </c>
      <c r="E182" s="35">
        <v>120</v>
      </c>
      <c r="F182" s="37" t="str">
        <f t="shared" si="10"/>
        <v>116-120</v>
      </c>
    </row>
    <row r="183" spans="1:7" ht="35.1" customHeight="1" x14ac:dyDescent="0.25">
      <c r="A183" s="27" t="s">
        <v>149</v>
      </c>
      <c r="B183" s="27" t="str">
        <f>_xlfn.XLOOKUP(A183, Varietes!$D$2:$D$1000, Varietes!$C$2:$C$1000,"pas de match",0)</f>
        <v>GAIS</v>
      </c>
      <c r="C183" s="104" t="s">
        <v>896</v>
      </c>
      <c r="D183" s="35">
        <v>240601</v>
      </c>
      <c r="E183" s="35">
        <v>240602</v>
      </c>
      <c r="F183" s="37" t="str">
        <f t="shared" si="10"/>
        <v>240601-240602</v>
      </c>
      <c r="G183" s="220" t="s">
        <v>897</v>
      </c>
    </row>
    <row r="184" spans="1:7" ht="35.1" customHeight="1" x14ac:dyDescent="0.25">
      <c r="A184" s="27" t="s">
        <v>149</v>
      </c>
      <c r="B184" s="27" t="str">
        <f>_xlfn.XLOOKUP(A184, Varietes!$D$2:$D$1000, Varietes!$C$2:$C$1000,"pas de match",0)</f>
        <v>GAIS</v>
      </c>
      <c r="C184" s="104" t="s">
        <v>1246</v>
      </c>
      <c r="D184" s="35">
        <v>250501</v>
      </c>
      <c r="E184" s="35">
        <v>250503</v>
      </c>
      <c r="F184" s="37" t="str">
        <f t="shared" si="10"/>
        <v>250501-250503</v>
      </c>
      <c r="G184" s="220" t="s">
        <v>1233</v>
      </c>
    </row>
    <row r="185" spans="1:7" ht="35.1" customHeight="1" x14ac:dyDescent="0.25">
      <c r="A185" s="27" t="s">
        <v>189</v>
      </c>
      <c r="B185" s="27" t="str">
        <f>_xlfn.XLOOKUP(A185, Varietes!$D$2:$D$1000, Varietes!$C$2:$C$1000,"pas de match",0)</f>
        <v>ISEHS</v>
      </c>
      <c r="C185" s="27" t="s">
        <v>650</v>
      </c>
      <c r="D185" s="35">
        <v>86</v>
      </c>
      <c r="E185" s="35">
        <v>90</v>
      </c>
      <c r="F185" s="37" t="str">
        <f t="shared" si="10"/>
        <v>86-90</v>
      </c>
    </row>
    <row r="186" spans="1:7" ht="35.1" customHeight="1" x14ac:dyDescent="0.25">
      <c r="A186" s="27" t="s">
        <v>189</v>
      </c>
      <c r="B186" s="27" t="str">
        <f>_xlfn.XLOOKUP(A186, Varietes!$D$2:$D$1000, Varietes!$C$2:$C$1000,"pas de match",0)</f>
        <v>ISEHS</v>
      </c>
      <c r="C186" s="27" t="s">
        <v>651</v>
      </c>
      <c r="D186" s="35">
        <v>99</v>
      </c>
      <c r="E186" s="35">
        <v>113</v>
      </c>
      <c r="F186" s="37" t="str">
        <f t="shared" si="10"/>
        <v>99-113</v>
      </c>
    </row>
    <row r="187" spans="1:7" ht="35.1" customHeight="1" x14ac:dyDescent="0.25">
      <c r="A187" s="27" t="s">
        <v>189</v>
      </c>
      <c r="B187" s="27" t="str">
        <f>_xlfn.XLOOKUP(A187, Varietes!$D$2:$D$1000, Varietes!$C$2:$C$1000,"pas de match",0)</f>
        <v>ISEHS</v>
      </c>
      <c r="C187" s="27" t="s">
        <v>652</v>
      </c>
      <c r="D187" s="35">
        <v>116</v>
      </c>
      <c r="E187" s="35">
        <v>120</v>
      </c>
      <c r="F187" s="37" t="str">
        <f t="shared" si="10"/>
        <v>116-120</v>
      </c>
    </row>
    <row r="188" spans="1:7" ht="35.1" customHeight="1" x14ac:dyDescent="0.25">
      <c r="A188" s="27" t="s">
        <v>189</v>
      </c>
      <c r="B188" s="27" t="str">
        <f>_xlfn.XLOOKUP(A188, Varietes!$D$2:$D$1000, Varietes!$C$2:$C$1000,"pas de match",0)</f>
        <v>ISEHS</v>
      </c>
      <c r="C188" s="27" t="s">
        <v>750</v>
      </c>
      <c r="D188" s="35">
        <v>1</v>
      </c>
      <c r="E188" s="35">
        <v>1</v>
      </c>
      <c r="F188" s="37">
        <f t="shared" si="10"/>
        <v>1</v>
      </c>
      <c r="G188" s="109" t="s">
        <v>781</v>
      </c>
    </row>
    <row r="189" spans="1:7" ht="35.1" customHeight="1" x14ac:dyDescent="0.25">
      <c r="A189" s="27" t="s">
        <v>189</v>
      </c>
      <c r="B189" s="27" t="str">
        <f>_xlfn.XLOOKUP(A189, Varietes!$D$2:$D$1000, Varietes!$C$2:$C$1000,"pas de match",0)</f>
        <v>ISEHS</v>
      </c>
      <c r="C189" s="27" t="s">
        <v>751</v>
      </c>
      <c r="D189" s="35">
        <v>2</v>
      </c>
      <c r="E189" s="35">
        <v>2</v>
      </c>
      <c r="F189" s="37">
        <f t="shared" si="10"/>
        <v>2</v>
      </c>
      <c r="G189" s="109" t="s">
        <v>782</v>
      </c>
    </row>
    <row r="190" spans="1:7" ht="45" x14ac:dyDescent="0.25">
      <c r="A190" s="27" t="s">
        <v>189</v>
      </c>
      <c r="B190" s="27" t="str">
        <f>_xlfn.XLOOKUP(A190, Varietes!$D$2:$D$1000, Varietes!$C$2:$C$1000,"pas de match",0)</f>
        <v>ISEHS</v>
      </c>
      <c r="C190" s="27" t="s">
        <v>766</v>
      </c>
      <c r="D190" s="35">
        <v>9308</v>
      </c>
      <c r="E190" s="35">
        <v>9308</v>
      </c>
      <c r="F190" s="27">
        <f>IF(D190&lt;&gt;E190,D190&amp;"-"&amp;E190,D190)</f>
        <v>9308</v>
      </c>
      <c r="G190" s="219" t="s">
        <v>925</v>
      </c>
    </row>
    <row r="191" spans="1:7" ht="35.1" customHeight="1" x14ac:dyDescent="0.25">
      <c r="A191" s="27" t="s">
        <v>189</v>
      </c>
      <c r="B191" s="27" t="str">
        <f>_xlfn.XLOOKUP(A191, Varietes!$D$2:$D$1000, Varietes!$C$2:$C$1000,"pas de match",0)</f>
        <v>ISEHS</v>
      </c>
      <c r="C191" s="27" t="s">
        <v>862</v>
      </c>
      <c r="D191" s="35">
        <v>9312</v>
      </c>
      <c r="E191" s="35">
        <v>9312</v>
      </c>
      <c r="F191" s="27">
        <f>IF(D191&lt;&gt;E191,D191&amp;"-"&amp;E191,D191)</f>
        <v>9312</v>
      </c>
      <c r="G191" s="201" t="s">
        <v>865</v>
      </c>
    </row>
    <row r="192" spans="1:7" ht="35.1" customHeight="1" x14ac:dyDescent="0.25">
      <c r="A192" s="27" t="s">
        <v>189</v>
      </c>
      <c r="B192" s="27" t="str">
        <f>_xlfn.XLOOKUP(A192, Varietes!$D$2:$D$1000, Varietes!$C$2:$C$1000,"pas de match",0)</f>
        <v>ISEHS</v>
      </c>
      <c r="C192" s="104" t="s">
        <v>932</v>
      </c>
      <c r="D192" s="35">
        <v>941001</v>
      </c>
      <c r="E192" s="35">
        <v>941002</v>
      </c>
      <c r="F192" s="27" t="str">
        <f>IF(D192&lt;&gt;E192,D192&amp;"-"&amp;E192,D192)</f>
        <v>941001-941002</v>
      </c>
      <c r="G192" s="220" t="s">
        <v>928</v>
      </c>
    </row>
    <row r="193" spans="1:7" ht="35.1" customHeight="1" x14ac:dyDescent="0.25">
      <c r="A193" s="27" t="s">
        <v>189</v>
      </c>
      <c r="B193" s="27" t="str">
        <f>_xlfn.XLOOKUP(A193, Varietes!$D$2:$D$1000, Varietes!$C$2:$C$1000,"pas de match",0)</f>
        <v>ISEHS</v>
      </c>
      <c r="C193" s="104" t="s">
        <v>1243</v>
      </c>
      <c r="D193" s="35">
        <v>250501</v>
      </c>
      <c r="E193" s="35">
        <v>250505</v>
      </c>
      <c r="F193" s="27" t="str">
        <f>IF(D193&lt;&gt;E193,D193&amp;"-"&amp;E193,D193)</f>
        <v>250501-250505</v>
      </c>
      <c r="G193" s="220" t="s">
        <v>1233</v>
      </c>
    </row>
    <row r="194" spans="1:7" ht="35.1" customHeight="1" x14ac:dyDescent="0.25">
      <c r="A194" s="27" t="s">
        <v>30</v>
      </c>
      <c r="B194" s="27" t="str">
        <f>_xlfn.XLOOKUP(A194, Varietes!$D$2:$D$1000, Varietes!$C$2:$C$1000,"pas de match",0)</f>
        <v>ANANW</v>
      </c>
      <c r="C194" s="27" t="s">
        <v>653</v>
      </c>
      <c r="D194" s="35">
        <v>3</v>
      </c>
      <c r="E194" s="35">
        <v>22</v>
      </c>
      <c r="F194" s="27" t="str">
        <f t="shared" ref="F194:F202" si="12">IF(D194&lt;&gt;E194,D194&amp;"-"&amp;E194,D194)</f>
        <v>3-22</v>
      </c>
    </row>
    <row r="195" spans="1:7" ht="35.1" customHeight="1" x14ac:dyDescent="0.25">
      <c r="A195" s="27" t="s">
        <v>30</v>
      </c>
      <c r="B195" s="27" t="str">
        <f>_xlfn.XLOOKUP(A195, Varietes!$D$2:$D$1000, Varietes!$C$2:$C$1000,"pas de match",0)</f>
        <v>ANANW</v>
      </c>
      <c r="C195" s="27" t="s">
        <v>655</v>
      </c>
      <c r="D195" s="35">
        <v>23</v>
      </c>
      <c r="E195" s="35">
        <v>25</v>
      </c>
      <c r="F195" s="27" t="str">
        <f t="shared" si="12"/>
        <v>23-25</v>
      </c>
    </row>
    <row r="196" spans="1:7" ht="35.1" customHeight="1" x14ac:dyDescent="0.25">
      <c r="A196" s="27" t="s">
        <v>28</v>
      </c>
      <c r="B196" s="27" t="str">
        <f>_xlfn.XLOOKUP(A196, Varietes!$D$2:$D$1000, Varietes!$C$2:$C$1000,"pas de match",0)</f>
        <v>AMZLY</v>
      </c>
      <c r="C196" s="27" t="s">
        <v>657</v>
      </c>
      <c r="D196" s="35">
        <v>25</v>
      </c>
      <c r="E196" s="35">
        <v>29</v>
      </c>
      <c r="F196" s="27" t="str">
        <f t="shared" si="12"/>
        <v>25-29</v>
      </c>
    </row>
    <row r="197" spans="1:7" ht="35.1" customHeight="1" x14ac:dyDescent="0.25">
      <c r="A197" s="27" t="s">
        <v>28</v>
      </c>
      <c r="B197" s="27" t="str">
        <f>_xlfn.XLOOKUP(A197, Varietes!$D$2:$D$1000, Varietes!$C$2:$C$1000,"pas de match",0)</f>
        <v>AMZLY</v>
      </c>
      <c r="C197" s="27" t="s">
        <v>659</v>
      </c>
      <c r="D197" s="35">
        <v>30</v>
      </c>
      <c r="E197" s="35">
        <v>34</v>
      </c>
      <c r="F197" s="27" t="str">
        <f t="shared" si="12"/>
        <v>30-34</v>
      </c>
    </row>
    <row r="198" spans="1:7" ht="35.1" customHeight="1" x14ac:dyDescent="0.25">
      <c r="A198" s="27" t="s">
        <v>28</v>
      </c>
      <c r="B198" s="27" t="str">
        <f>_xlfn.XLOOKUP(A198, Varietes!$D$2:$D$1000, Varietes!$C$2:$C$1000,"pas de match",0)</f>
        <v>AMZLY</v>
      </c>
      <c r="C198" s="27" t="s">
        <v>661</v>
      </c>
      <c r="D198" s="35">
        <v>35</v>
      </c>
      <c r="E198" s="35">
        <v>40</v>
      </c>
      <c r="F198" s="27" t="str">
        <f t="shared" si="12"/>
        <v>35-40</v>
      </c>
    </row>
    <row r="199" spans="1:7" ht="35.1" customHeight="1" x14ac:dyDescent="0.25">
      <c r="A199" s="27" t="s">
        <v>28</v>
      </c>
      <c r="B199" s="27" t="str">
        <f>_xlfn.XLOOKUP(A199, Varietes!$D$2:$D$1000, Varietes!$C$2:$C$1000,"pas de match",0)</f>
        <v>AMZLY</v>
      </c>
      <c r="C199" s="27" t="s">
        <v>689</v>
      </c>
      <c r="D199" s="35">
        <v>2306</v>
      </c>
      <c r="E199" s="35">
        <v>2306</v>
      </c>
      <c r="F199" s="27">
        <f t="shared" si="12"/>
        <v>2306</v>
      </c>
      <c r="G199" s="210" t="s">
        <v>904</v>
      </c>
    </row>
    <row r="200" spans="1:7" ht="35.1" customHeight="1" x14ac:dyDescent="0.25">
      <c r="A200" s="27" t="s">
        <v>28</v>
      </c>
      <c r="B200" s="27" t="str">
        <f>_xlfn.XLOOKUP(A200, Varietes!$D$2:$D$1000, Varietes!$C$2:$C$1000,"pas de match",0)</f>
        <v>AMZLY</v>
      </c>
      <c r="C200" s="104" t="s">
        <v>935</v>
      </c>
      <c r="D200" s="35">
        <v>241001</v>
      </c>
      <c r="E200" s="35">
        <v>241002</v>
      </c>
      <c r="F200" s="27" t="str">
        <f t="shared" ref="F200:F201" si="13">IF(D200&lt;&gt;E200,D200&amp;"-"&amp;E200,D200)</f>
        <v>241001-241002</v>
      </c>
      <c r="G200" s="220" t="s">
        <v>929</v>
      </c>
    </row>
    <row r="201" spans="1:7" ht="35.1" customHeight="1" x14ac:dyDescent="0.25">
      <c r="A201" s="27" t="s">
        <v>28</v>
      </c>
      <c r="B201" s="27" t="str">
        <f>_xlfn.XLOOKUP(A201, Varietes!$D$2:$D$1000, Varietes!$C$2:$C$1000,"pas de match",0)</f>
        <v>AMZLY</v>
      </c>
      <c r="C201" s="104" t="s">
        <v>1247</v>
      </c>
      <c r="D201" s="35">
        <v>250501</v>
      </c>
      <c r="E201" s="35">
        <v>250503</v>
      </c>
      <c r="F201" s="27" t="str">
        <f t="shared" si="13"/>
        <v>250501-250503</v>
      </c>
      <c r="G201" s="249" t="s">
        <v>1233</v>
      </c>
    </row>
    <row r="202" spans="1:7" ht="45" x14ac:dyDescent="0.25">
      <c r="A202" s="27" t="s">
        <v>139</v>
      </c>
      <c r="B202" s="27" t="str">
        <f>_xlfn.XLOOKUP(A202, Varietes!$D$2:$D$1000, Varietes!$C$2:$C$1000,"pas de match",0)</f>
        <v>FAIZ</v>
      </c>
      <c r="C202" s="27" t="s">
        <v>763</v>
      </c>
      <c r="D202" s="35">
        <v>9308</v>
      </c>
      <c r="E202" s="35">
        <v>9308</v>
      </c>
      <c r="F202" s="27">
        <f t="shared" si="12"/>
        <v>9308</v>
      </c>
      <c r="G202" s="219" t="s">
        <v>926</v>
      </c>
    </row>
    <row r="203" spans="1:7" ht="35.1" customHeight="1" x14ac:dyDescent="0.25">
      <c r="A203" s="27" t="s">
        <v>139</v>
      </c>
      <c r="B203" s="27" t="str">
        <f>_xlfn.XLOOKUP(A203, Varietes!$D$2:$D$1000, Varietes!$C$2:$C$1000,"pas de match",0)</f>
        <v>FAIZ</v>
      </c>
      <c r="C203" s="27" t="s">
        <v>861</v>
      </c>
      <c r="D203" s="35">
        <v>9312</v>
      </c>
      <c r="E203" s="35">
        <v>9312</v>
      </c>
      <c r="F203" s="27">
        <f t="shared" ref="F203" si="14">IF(D203&lt;&gt;E203,D203&amp;"-"&amp;E203,D203)</f>
        <v>9312</v>
      </c>
      <c r="G203" s="201" t="s">
        <v>860</v>
      </c>
    </row>
    <row r="204" spans="1:7" ht="35.1" customHeight="1" x14ac:dyDescent="0.25">
      <c r="A204" s="27" t="s">
        <v>139</v>
      </c>
      <c r="B204" s="27" t="str">
        <f>_xlfn.XLOOKUP(A204, Varietes!$D$2:$D$1000, Varietes!$C$2:$C$1000,"pas de match",0)</f>
        <v>FAIZ</v>
      </c>
      <c r="C204" s="104" t="s">
        <v>933</v>
      </c>
      <c r="D204" s="35">
        <v>941001</v>
      </c>
      <c r="E204" s="35">
        <v>941002</v>
      </c>
      <c r="F204" s="27" t="str">
        <f t="shared" ref="F204" si="15">IF(D204&lt;&gt;E204,D204&amp;"-"&amp;E204,D204)</f>
        <v>941001-941002</v>
      </c>
      <c r="G204" s="220" t="s">
        <v>928</v>
      </c>
    </row>
    <row r="205" spans="1:7" ht="35.1" customHeight="1" x14ac:dyDescent="0.25"/>
    <row r="206" spans="1:7" ht="35.1" customHeight="1" x14ac:dyDescent="0.25"/>
    <row r="207" spans="1:7" ht="35.1" customHeight="1" x14ac:dyDescent="0.25"/>
    <row r="208" spans="1:7" ht="35.1" customHeight="1" x14ac:dyDescent="0.25"/>
    <row r="209" ht="35.1" customHeight="1" x14ac:dyDescent="0.25"/>
    <row r="210" ht="35.1" customHeight="1" x14ac:dyDescent="0.25"/>
    <row r="211" ht="35.1" customHeight="1" x14ac:dyDescent="0.25"/>
    <row r="212" ht="35.1" customHeight="1" x14ac:dyDescent="0.25"/>
    <row r="213" ht="35.1" customHeight="1" x14ac:dyDescent="0.25"/>
    <row r="214" ht="35.1" customHeight="1" x14ac:dyDescent="0.25"/>
    <row r="215" ht="35.1" customHeight="1" x14ac:dyDescent="0.25"/>
    <row r="216" ht="35.1" customHeight="1" x14ac:dyDescent="0.25"/>
    <row r="217" ht="35.1" customHeight="1" x14ac:dyDescent="0.25"/>
    <row r="218" ht="35.1" customHeight="1" x14ac:dyDescent="0.25"/>
    <row r="219" ht="35.1" customHeight="1" x14ac:dyDescent="0.25"/>
    <row r="220" ht="35.1" customHeight="1" x14ac:dyDescent="0.25"/>
    <row r="221" ht="35.1" customHeight="1" x14ac:dyDescent="0.25"/>
  </sheetData>
  <autoFilter ref="A1:Q204" xr:uid="{C0433105-2F77-42DD-ABB1-DBF7A1CA5273}"/>
  <phoneticPr fontId="3" type="noConversion"/>
  <pageMargins left="0.23622047244094491" right="0.23622047244094491" top="0.35433070866141736" bottom="0.35433070866141736" header="0.31496062992125984" footer="0.31496062992125984"/>
  <pageSetup paperSize="9" scale="43" fitToWidth="0" fitToHeight="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FC6B-3548-41DC-B372-1D3492924947}">
  <sheetPr codeName="Feuil8">
    <tabColor theme="5" tint="0.59999389629810485"/>
    <pageSetUpPr fitToPage="1"/>
  </sheetPr>
  <dimension ref="A1:W204"/>
  <sheetViews>
    <sheetView zoomScale="70" zoomScaleNormal="70" workbookViewId="0">
      <pane ySplit="1" topLeftCell="A2" activePane="bottomLeft" state="frozen"/>
      <selection activeCell="G165" sqref="G165"/>
      <selection pane="bottomLeft" activeCell="O26" sqref="O26"/>
    </sheetView>
  </sheetViews>
  <sheetFormatPr baseColWidth="10" defaultColWidth="11.42578125" defaultRowHeight="18.75" x14ac:dyDescent="0.3"/>
  <cols>
    <col min="1" max="1" width="18" style="138" bestFit="1" customWidth="1"/>
    <col min="2" max="2" width="18" style="138" customWidth="1"/>
    <col min="3" max="3" width="17.85546875" style="138" bestFit="1" customWidth="1"/>
    <col min="4" max="4" width="19.42578125" style="138" bestFit="1" customWidth="1"/>
    <col min="5" max="8" width="28.5703125" style="139" customWidth="1"/>
    <col min="9" max="16384" width="11.42578125" style="114"/>
  </cols>
  <sheetData>
    <row r="1" spans="1:8" ht="35.1" customHeight="1" x14ac:dyDescent="0.3">
      <c r="A1" s="111" t="s">
        <v>9</v>
      </c>
      <c r="B1" s="112" t="s">
        <v>8</v>
      </c>
      <c r="C1" s="111" t="s">
        <v>685</v>
      </c>
      <c r="D1" s="112" t="s">
        <v>411</v>
      </c>
      <c r="E1" s="113" t="s">
        <v>788</v>
      </c>
      <c r="F1" s="113" t="s">
        <v>789</v>
      </c>
      <c r="G1" s="113" t="s">
        <v>790</v>
      </c>
      <c r="H1" s="140" t="s">
        <v>791</v>
      </c>
    </row>
    <row r="2" spans="1:8" ht="35.1" customHeight="1" x14ac:dyDescent="0.3">
      <c r="A2" s="111" t="s">
        <v>51</v>
      </c>
      <c r="B2" s="111" t="str">
        <f>_xlfn.XLOOKUP(A2, Varietes!$D$2:$D$1000, Varietes!$C$2:$C$1000,"pas de match",0)</f>
        <v>AYA</v>
      </c>
      <c r="C2" s="111" t="s">
        <v>412</v>
      </c>
      <c r="D2" s="111" t="s">
        <v>413</v>
      </c>
      <c r="E2" s="113"/>
      <c r="F2" s="113"/>
      <c r="G2" s="113"/>
      <c r="H2" s="113"/>
    </row>
    <row r="3" spans="1:8" ht="35.1" customHeight="1" x14ac:dyDescent="0.3">
      <c r="A3" s="111" t="s">
        <v>51</v>
      </c>
      <c r="B3" s="111" t="str">
        <f>_xlfn.XLOOKUP(A3, Varietes!$D$2:$D$1000, Varietes!$C$2:$C$1000,"pas de match",0)</f>
        <v>AYA</v>
      </c>
      <c r="C3" s="111" t="s">
        <v>414</v>
      </c>
      <c r="D3" s="111" t="s">
        <v>415</v>
      </c>
      <c r="E3" s="113"/>
      <c r="F3" s="113"/>
      <c r="G3" s="113"/>
      <c r="H3" s="113"/>
    </row>
    <row r="4" spans="1:8" ht="35.1" customHeight="1" x14ac:dyDescent="0.3">
      <c r="A4" s="111" t="s">
        <v>51</v>
      </c>
      <c r="B4" s="111" t="str">
        <f>_xlfn.XLOOKUP(A4, Varietes!$D$2:$D$1000, Varietes!$C$2:$C$1000,"pas de match",0)</f>
        <v>AYA</v>
      </c>
      <c r="C4" s="111" t="s">
        <v>416</v>
      </c>
      <c r="D4" s="111" t="s">
        <v>417</v>
      </c>
      <c r="E4" s="113"/>
      <c r="F4" s="113"/>
      <c r="G4" s="113"/>
      <c r="H4" s="113"/>
    </row>
    <row r="5" spans="1:8" ht="35.1" customHeight="1" x14ac:dyDescent="0.3">
      <c r="A5" s="111"/>
      <c r="B5" s="111"/>
      <c r="C5" s="111"/>
      <c r="D5" s="111"/>
      <c r="E5" s="113"/>
      <c r="F5" s="113"/>
      <c r="G5" s="113"/>
      <c r="H5" s="113"/>
    </row>
    <row r="6" spans="1:8" ht="35.1" customHeight="1" x14ac:dyDescent="0.3">
      <c r="A6" s="115" t="s">
        <v>59</v>
      </c>
      <c r="B6" s="115" t="str">
        <f>_xlfn.XLOOKUP(A6, Varietes!$D$2:$D$1000, Varietes!$C$2:$C$1000,"pas de match",0)</f>
        <v>BRAHY</v>
      </c>
      <c r="C6" s="115" t="s">
        <v>418</v>
      </c>
      <c r="D6" s="115" t="s">
        <v>792</v>
      </c>
      <c r="E6" s="116"/>
      <c r="F6" s="116"/>
      <c r="G6" s="116"/>
      <c r="H6" s="116"/>
    </row>
    <row r="7" spans="1:8" ht="35.1" customHeight="1" x14ac:dyDescent="0.3">
      <c r="A7" s="115" t="s">
        <v>59</v>
      </c>
      <c r="B7" s="115" t="str">
        <f>_xlfn.XLOOKUP(A7, Varietes!$D$2:$D$1000, Varietes!$C$2:$C$1000,"pas de match",0)</f>
        <v>BRAHY</v>
      </c>
      <c r="C7" s="115" t="s">
        <v>419</v>
      </c>
      <c r="D7" s="115" t="s">
        <v>793</v>
      </c>
      <c r="E7" s="116"/>
      <c r="F7" s="116"/>
      <c r="G7" s="116"/>
      <c r="H7" s="116"/>
    </row>
    <row r="8" spans="1:8" ht="35.1" customHeight="1" x14ac:dyDescent="0.3">
      <c r="A8" s="115" t="s">
        <v>59</v>
      </c>
      <c r="B8" s="115" t="str">
        <f>_xlfn.XLOOKUP(A8, Varietes!$D$2:$D$1000, Varietes!$C$2:$C$1000,"pas de match",0)</f>
        <v>BRAHY</v>
      </c>
      <c r="C8" s="115" t="s">
        <v>420</v>
      </c>
      <c r="D8" s="115" t="s">
        <v>794</v>
      </c>
      <c r="E8" s="116"/>
      <c r="F8" s="116"/>
      <c r="G8" s="116"/>
      <c r="H8" s="116"/>
    </row>
    <row r="9" spans="1:8" ht="35.1" customHeight="1" x14ac:dyDescent="0.3">
      <c r="A9" s="115" t="s">
        <v>59</v>
      </c>
      <c r="B9" s="115" t="str">
        <f>_xlfn.XLOOKUP(A9, Varietes!$D$2:$D$1000, Varietes!$C$2:$C$1000,"pas de match",0)</f>
        <v>BRAHY</v>
      </c>
      <c r="C9" s="115" t="s">
        <v>421</v>
      </c>
      <c r="D9" s="115" t="s">
        <v>795</v>
      </c>
      <c r="E9" s="116"/>
      <c r="F9" s="116"/>
      <c r="G9" s="116"/>
      <c r="H9" s="116"/>
    </row>
    <row r="10" spans="1:8" ht="35.1" customHeight="1" x14ac:dyDescent="0.3">
      <c r="A10" s="115" t="s">
        <v>59</v>
      </c>
      <c r="B10" s="115" t="str">
        <f>_xlfn.XLOOKUP(A10, Varietes!$D$2:$D$1000, Varietes!$C$2:$C$1000,"pas de match",0)</f>
        <v>BRAHY</v>
      </c>
      <c r="C10" s="115" t="s">
        <v>422</v>
      </c>
      <c r="D10" s="115" t="s">
        <v>423</v>
      </c>
      <c r="E10" s="116"/>
      <c r="F10" s="116"/>
      <c r="G10" s="116"/>
      <c r="H10" s="116"/>
    </row>
    <row r="11" spans="1:8" ht="35.1" customHeight="1" x14ac:dyDescent="0.3">
      <c r="A11" s="115" t="s">
        <v>59</v>
      </c>
      <c r="B11" s="115" t="str">
        <f>_xlfn.XLOOKUP(A11, Varietes!$D$2:$D$1000, Varietes!$C$2:$C$1000,"pas de match",0)</f>
        <v>BRAHY</v>
      </c>
      <c r="C11" s="115" t="s">
        <v>424</v>
      </c>
      <c r="D11" s="115" t="s">
        <v>425</v>
      </c>
      <c r="E11" s="116"/>
      <c r="F11" s="116"/>
      <c r="G11" s="116"/>
      <c r="H11" s="116"/>
    </row>
    <row r="12" spans="1:8" ht="35.1" customHeight="1" x14ac:dyDescent="0.3">
      <c r="A12" s="115" t="s">
        <v>59</v>
      </c>
      <c r="B12" s="115" t="str">
        <f>_xlfn.XLOOKUP(A12, Varietes!$D$2:$D$1000, Varietes!$C$2:$C$1000,"pas de match",0)</f>
        <v>BRAHY</v>
      </c>
      <c r="C12" s="115" t="s">
        <v>426</v>
      </c>
      <c r="D12" s="115" t="s">
        <v>796</v>
      </c>
      <c r="E12" s="116"/>
      <c r="F12" s="116"/>
      <c r="G12" s="116"/>
      <c r="H12" s="116"/>
    </row>
    <row r="13" spans="1:8" ht="35.1" customHeight="1" x14ac:dyDescent="0.3">
      <c r="A13" s="115" t="s">
        <v>59</v>
      </c>
      <c r="B13" s="115" t="str">
        <f>_xlfn.XLOOKUP(A13, Varietes!$D$2:$D$1000, Varietes!$C$2:$C$1000,"pas de match",0)</f>
        <v>BRAHY</v>
      </c>
      <c r="C13" s="115" t="s">
        <v>427</v>
      </c>
      <c r="D13" s="115" t="s">
        <v>797</v>
      </c>
      <c r="E13" s="116"/>
      <c r="F13" s="116"/>
      <c r="G13" s="116"/>
      <c r="H13" s="116"/>
    </row>
    <row r="14" spans="1:8" ht="35.1" customHeight="1" x14ac:dyDescent="0.3">
      <c r="A14" s="115" t="s">
        <v>59</v>
      </c>
      <c r="B14" s="115" t="str">
        <f>_xlfn.XLOOKUP(A14, Varietes!$D$2:$D$1000, Varietes!$C$2:$C$1000,"pas de match",0)</f>
        <v>BRAHY</v>
      </c>
      <c r="C14" s="115" t="s">
        <v>428</v>
      </c>
      <c r="D14" s="115" t="s">
        <v>798</v>
      </c>
      <c r="E14" s="116"/>
      <c r="F14" s="116"/>
      <c r="G14" s="116"/>
      <c r="H14" s="116"/>
    </row>
    <row r="15" spans="1:8" ht="35.1" customHeight="1" x14ac:dyDescent="0.3">
      <c r="A15" s="115" t="s">
        <v>59</v>
      </c>
      <c r="B15" s="115" t="str">
        <f>_xlfn.XLOOKUP(A15, Varietes!$D$2:$D$1000, Varietes!$C$2:$C$1000,"pas de match",0)</f>
        <v>BRAHY</v>
      </c>
      <c r="C15" s="115" t="s">
        <v>429</v>
      </c>
      <c r="D15" s="115" t="s">
        <v>799</v>
      </c>
      <c r="E15" s="116"/>
      <c r="F15" s="116"/>
      <c r="G15" s="116"/>
      <c r="H15" s="116"/>
    </row>
    <row r="16" spans="1:8" ht="35.1" customHeight="1" x14ac:dyDescent="0.3">
      <c r="A16" s="115" t="s">
        <v>59</v>
      </c>
      <c r="B16" s="115" t="str">
        <f>_xlfn.XLOOKUP(A16, Varietes!$D$2:$D$1000, Varietes!$C$2:$C$1000,"pas de match",0)</f>
        <v>BRAHY</v>
      </c>
      <c r="C16" s="115" t="s">
        <v>430</v>
      </c>
      <c r="D16" s="115" t="s">
        <v>431</v>
      </c>
      <c r="E16" s="116"/>
      <c r="F16" s="116"/>
      <c r="G16" s="116"/>
      <c r="H16" s="116"/>
    </row>
    <row r="17" spans="1:8" ht="35.1" customHeight="1" x14ac:dyDescent="0.3">
      <c r="A17" s="115" t="s">
        <v>59</v>
      </c>
      <c r="B17" s="115" t="str">
        <f>_xlfn.XLOOKUP(A17, Varietes!$D$2:$D$1000, Varietes!$C$2:$C$1000,"pas de match",0)</f>
        <v>BRAHY</v>
      </c>
      <c r="C17" s="115" t="s">
        <v>432</v>
      </c>
      <c r="D17" s="115" t="s">
        <v>433</v>
      </c>
      <c r="E17" s="116"/>
      <c r="F17" s="116"/>
      <c r="G17" s="116"/>
      <c r="H17" s="116"/>
    </row>
    <row r="18" spans="1:8" ht="35.1" customHeight="1" x14ac:dyDescent="0.3">
      <c r="A18" s="115" t="s">
        <v>59</v>
      </c>
      <c r="B18" s="115" t="str">
        <f>_xlfn.XLOOKUP(A18, Varietes!$D$2:$D$1000, Varietes!$C$2:$C$1000,"pas de match",0)</f>
        <v>BRAHY</v>
      </c>
      <c r="C18" s="115" t="s">
        <v>434</v>
      </c>
      <c r="D18" s="115" t="s">
        <v>800</v>
      </c>
      <c r="E18" s="116"/>
      <c r="F18" s="116"/>
      <c r="G18" s="116"/>
      <c r="H18" s="116"/>
    </row>
    <row r="19" spans="1:8" ht="35.1" customHeight="1" x14ac:dyDescent="0.3">
      <c r="A19" s="115" t="s">
        <v>59</v>
      </c>
      <c r="B19" s="115" t="str">
        <f>_xlfn.XLOOKUP(A19, Varietes!$D$2:$D$1000, Varietes!$C$2:$C$1000,"pas de match",0)</f>
        <v>BRAHY</v>
      </c>
      <c r="C19" s="115" t="s">
        <v>435</v>
      </c>
      <c r="D19" s="115" t="s">
        <v>436</v>
      </c>
      <c r="E19" s="116"/>
      <c r="F19" s="116"/>
      <c r="G19" s="116"/>
      <c r="H19" s="116"/>
    </row>
    <row r="20" spans="1:8" ht="35.1" customHeight="1" x14ac:dyDescent="0.3">
      <c r="A20" s="115" t="s">
        <v>59</v>
      </c>
      <c r="B20" s="115" t="str">
        <f>_xlfn.XLOOKUP(A20, Varietes!$D$2:$D$1000, Varietes!$C$2:$C$1000,"pas de match",0)</f>
        <v>BRAHY</v>
      </c>
      <c r="C20" s="115" t="s">
        <v>437</v>
      </c>
      <c r="D20" s="115" t="s">
        <v>801</v>
      </c>
      <c r="E20" s="116"/>
      <c r="F20" s="116"/>
      <c r="G20" s="116"/>
      <c r="H20" s="116"/>
    </row>
    <row r="21" spans="1:8" ht="35.1" customHeight="1" x14ac:dyDescent="0.3">
      <c r="A21" s="115" t="s">
        <v>59</v>
      </c>
      <c r="B21" s="115" t="str">
        <f>_xlfn.XLOOKUP(A21, Varietes!$D$2:$D$1000, Varietes!$C$2:$C$1000,"pas de match",0)</f>
        <v>BRAHY</v>
      </c>
      <c r="C21" s="115" t="s">
        <v>438</v>
      </c>
      <c r="D21" s="115" t="s">
        <v>802</v>
      </c>
      <c r="E21" s="116"/>
      <c r="F21" s="116"/>
      <c r="G21" s="116"/>
      <c r="H21" s="116"/>
    </row>
    <row r="22" spans="1:8" ht="35.1" customHeight="1" x14ac:dyDescent="0.3">
      <c r="A22" s="115" t="s">
        <v>59</v>
      </c>
      <c r="B22" s="115" t="str">
        <f>_xlfn.XLOOKUP(A22, Varietes!$D$2:$D$1000, Varietes!$C$2:$C$1000,"pas de match",0)</f>
        <v>BRAHY</v>
      </c>
      <c r="C22" s="115" t="s">
        <v>439</v>
      </c>
      <c r="D22" s="115" t="s">
        <v>440</v>
      </c>
      <c r="E22" s="116"/>
      <c r="F22" s="116"/>
      <c r="G22" s="116"/>
      <c r="H22" s="116"/>
    </row>
    <row r="23" spans="1:8" ht="35.1" customHeight="1" x14ac:dyDescent="0.3">
      <c r="A23" s="115" t="s">
        <v>59</v>
      </c>
      <c r="B23" s="115" t="str">
        <f>_xlfn.XLOOKUP(A23, Varietes!$D$2:$D$1000, Varietes!$C$2:$C$1000,"pas de match",0)</f>
        <v>BRAHY</v>
      </c>
      <c r="C23" s="115" t="s">
        <v>441</v>
      </c>
      <c r="D23" s="115" t="s">
        <v>442</v>
      </c>
      <c r="E23" s="116"/>
      <c r="F23" s="116"/>
      <c r="G23" s="116"/>
      <c r="H23" s="116"/>
    </row>
    <row r="24" spans="1:8" ht="35.1" customHeight="1" x14ac:dyDescent="0.3">
      <c r="A24" s="115" t="s">
        <v>59</v>
      </c>
      <c r="B24" s="115" t="str">
        <f>_xlfn.XLOOKUP(A24, Varietes!$D$2:$D$1000, Varietes!$C$2:$C$1000,"pas de match",0)</f>
        <v>BRAHY</v>
      </c>
      <c r="C24" s="115" t="s">
        <v>443</v>
      </c>
      <c r="D24" s="115" t="s">
        <v>444</v>
      </c>
      <c r="E24" s="116"/>
      <c r="F24" s="116"/>
      <c r="G24" s="116"/>
      <c r="H24" s="116"/>
    </row>
    <row r="25" spans="1:8" ht="35.1" customHeight="1" x14ac:dyDescent="0.3">
      <c r="A25" s="115" t="s">
        <v>59</v>
      </c>
      <c r="B25" s="115" t="str">
        <f>_xlfn.XLOOKUP(A25, Varietes!$D$2:$D$1000, Varietes!$C$2:$C$1000,"pas de match",0)</f>
        <v>BRAHY</v>
      </c>
      <c r="C25" s="115" t="s">
        <v>445</v>
      </c>
      <c r="D25" s="115" t="s">
        <v>446</v>
      </c>
      <c r="E25" s="116"/>
      <c r="F25" s="116"/>
      <c r="G25" s="116"/>
      <c r="H25" s="116"/>
    </row>
    <row r="26" spans="1:8" ht="35.1" customHeight="1" x14ac:dyDescent="0.3">
      <c r="A26" s="115" t="s">
        <v>59</v>
      </c>
      <c r="B26" s="115" t="str">
        <f>_xlfn.XLOOKUP(A26, Varietes!$D$2:$D$1000, Varietes!$C$2:$C$1000,"pas de match",0)</f>
        <v>BRAHY</v>
      </c>
      <c r="C26" s="115" t="s">
        <v>447</v>
      </c>
      <c r="D26" s="115" t="s">
        <v>448</v>
      </c>
      <c r="E26" s="116"/>
      <c r="F26" s="116"/>
      <c r="G26" s="116"/>
      <c r="H26" s="116"/>
    </row>
    <row r="27" spans="1:8" ht="35.1" customHeight="1" x14ac:dyDescent="0.3">
      <c r="A27" s="115" t="s">
        <v>59</v>
      </c>
      <c r="B27" s="115" t="str">
        <f>_xlfn.XLOOKUP(A27, Varietes!$D$2:$D$1000, Varietes!$C$2:$C$1000,"pas de match",0)</f>
        <v>BRAHY</v>
      </c>
      <c r="C27" s="115" t="s">
        <v>449</v>
      </c>
      <c r="D27" s="115" t="s">
        <v>450</v>
      </c>
      <c r="E27" s="116"/>
      <c r="F27" s="116"/>
      <c r="G27" s="116"/>
      <c r="H27" s="116"/>
    </row>
    <row r="28" spans="1:8" ht="35.1" customHeight="1" x14ac:dyDescent="0.3">
      <c r="A28" s="115" t="s">
        <v>59</v>
      </c>
      <c r="B28" s="115" t="str">
        <f>_xlfn.XLOOKUP(A28, Varietes!$D$2:$D$1000, Varietes!$C$2:$C$1000,"pas de match",0)</f>
        <v>BRAHY</v>
      </c>
      <c r="C28" s="115" t="s">
        <v>451</v>
      </c>
      <c r="D28" s="115" t="s">
        <v>694</v>
      </c>
      <c r="E28" s="116"/>
      <c r="F28" s="116"/>
      <c r="G28" s="116"/>
      <c r="H28" s="116"/>
    </row>
    <row r="29" spans="1:8" ht="35.1" customHeight="1" x14ac:dyDescent="0.3">
      <c r="A29" s="115" t="s">
        <v>59</v>
      </c>
      <c r="B29" s="115" t="str">
        <f>_xlfn.XLOOKUP(A29, Varietes!$D$2:$D$1000, Varietes!$C$2:$C$1000,"pas de match",0)</f>
        <v>BRAHY</v>
      </c>
      <c r="C29" s="115" t="s">
        <v>452</v>
      </c>
      <c r="D29" s="115" t="s">
        <v>454</v>
      </c>
      <c r="E29" s="116"/>
      <c r="F29" s="116"/>
      <c r="G29" s="116"/>
      <c r="H29" s="116"/>
    </row>
    <row r="30" spans="1:8" ht="35.1" customHeight="1" x14ac:dyDescent="0.3">
      <c r="A30" s="115" t="s">
        <v>59</v>
      </c>
      <c r="B30" s="115" t="str">
        <f>_xlfn.XLOOKUP(A30, Varietes!$D$2:$D$1000, Varietes!$C$2:$C$1000,"pas de match",0)</f>
        <v>BRAHY</v>
      </c>
      <c r="C30" s="115" t="s">
        <v>453</v>
      </c>
      <c r="D30" s="115" t="s">
        <v>695</v>
      </c>
      <c r="E30" s="116"/>
      <c r="F30" s="116"/>
      <c r="G30" s="116"/>
      <c r="H30" s="116"/>
    </row>
    <row r="31" spans="1:8" ht="35.1" customHeight="1" x14ac:dyDescent="0.3">
      <c r="A31" s="115" t="s">
        <v>59</v>
      </c>
      <c r="B31" s="115" t="str">
        <f>_xlfn.XLOOKUP(A31, Varietes!$D$2:$D$1000, Varietes!$C$2:$C$1000,"pas de match",0)</f>
        <v>BRAHY</v>
      </c>
      <c r="C31" s="115" t="s">
        <v>783</v>
      </c>
      <c r="D31" s="115" t="s">
        <v>803</v>
      </c>
      <c r="E31" s="116"/>
      <c r="F31" s="116"/>
      <c r="G31" s="116"/>
      <c r="H31" s="116"/>
    </row>
    <row r="32" spans="1:8" ht="35.1" customHeight="1" x14ac:dyDescent="0.3">
      <c r="A32" s="115" t="s">
        <v>59</v>
      </c>
      <c r="B32" s="115" t="str">
        <f>_xlfn.XLOOKUP(A32, Varietes!$D$2:$D$1000, Varietes!$C$2:$C$1000,"pas de match",0)</f>
        <v>BRAHY</v>
      </c>
      <c r="C32" s="115" t="s">
        <v>784</v>
      </c>
      <c r="D32" s="115" t="s">
        <v>804</v>
      </c>
      <c r="E32" s="116"/>
      <c r="F32" s="116"/>
      <c r="G32" s="116"/>
      <c r="H32" s="116"/>
    </row>
    <row r="33" spans="1:8" ht="35.1" customHeight="1" x14ac:dyDescent="0.3">
      <c r="A33" s="115"/>
      <c r="B33" s="115"/>
      <c r="C33" s="115"/>
      <c r="D33" s="115"/>
      <c r="E33" s="116"/>
      <c r="F33" s="116"/>
      <c r="G33" s="116"/>
      <c r="H33" s="116"/>
    </row>
    <row r="34" spans="1:8" ht="35.1" customHeight="1" x14ac:dyDescent="0.3">
      <c r="A34" s="111" t="s">
        <v>79</v>
      </c>
      <c r="B34" s="111" t="str">
        <f>_xlfn.XLOOKUP(A34, Varietes!$D$2:$D$1000, Varietes!$C$2:$C$1000,"pas de match",0)</f>
        <v>BTAMZ</v>
      </c>
      <c r="C34" s="111" t="s">
        <v>455</v>
      </c>
      <c r="D34" s="117" t="s">
        <v>805</v>
      </c>
      <c r="E34" s="113"/>
      <c r="F34" s="113"/>
      <c r="G34" s="113"/>
      <c r="H34" s="113"/>
    </row>
    <row r="35" spans="1:8" ht="35.1" customHeight="1" x14ac:dyDescent="0.3">
      <c r="A35" s="111" t="s">
        <v>79</v>
      </c>
      <c r="B35" s="111" t="str">
        <f>_xlfn.XLOOKUP(A35, Varietes!$D$2:$D$1000, Varietes!$C$2:$C$1000,"pas de match",0)</f>
        <v>BTAMZ</v>
      </c>
      <c r="C35" s="111" t="s">
        <v>456</v>
      </c>
      <c r="D35" s="117" t="s">
        <v>806</v>
      </c>
      <c r="E35" s="113"/>
      <c r="F35" s="113"/>
      <c r="G35" s="113"/>
      <c r="H35" s="113"/>
    </row>
    <row r="36" spans="1:8" ht="35.1" customHeight="1" x14ac:dyDescent="0.3">
      <c r="A36" s="111" t="s">
        <v>79</v>
      </c>
      <c r="B36" s="111" t="str">
        <f>_xlfn.XLOOKUP(A36, Varietes!$D$2:$D$1000, Varietes!$C$2:$C$1000,"pas de match",0)</f>
        <v>BTAMZ</v>
      </c>
      <c r="C36" s="111" t="s">
        <v>457</v>
      </c>
      <c r="D36" s="117" t="s">
        <v>807</v>
      </c>
      <c r="E36" s="113"/>
      <c r="F36" s="113"/>
      <c r="G36" s="113"/>
      <c r="H36" s="113"/>
    </row>
    <row r="37" spans="1:8" ht="35.1" customHeight="1" x14ac:dyDescent="0.3">
      <c r="A37" s="111" t="s">
        <v>79</v>
      </c>
      <c r="B37" s="111" t="str">
        <f>_xlfn.XLOOKUP(A37, Varietes!$D$2:$D$1000, Varietes!$C$2:$C$1000,"pas de match",0)</f>
        <v>BTAMZ</v>
      </c>
      <c r="C37" s="111" t="s">
        <v>458</v>
      </c>
      <c r="D37" s="117" t="s">
        <v>808</v>
      </c>
      <c r="E37" s="113"/>
      <c r="F37" s="113"/>
      <c r="G37" s="113"/>
      <c r="H37" s="113"/>
    </row>
    <row r="38" spans="1:8" ht="35.1" customHeight="1" x14ac:dyDescent="0.3">
      <c r="A38" s="111" t="s">
        <v>79</v>
      </c>
      <c r="B38" s="111" t="str">
        <f>_xlfn.XLOOKUP(A38, Varietes!$D$2:$D$1000, Varietes!$C$2:$C$1000,"pas de match",0)</f>
        <v>BTAMZ</v>
      </c>
      <c r="C38" s="111" t="s">
        <v>459</v>
      </c>
      <c r="D38" s="117" t="s">
        <v>762</v>
      </c>
      <c r="E38" s="113"/>
      <c r="F38" s="113"/>
      <c r="G38" s="113"/>
      <c r="H38" s="113"/>
    </row>
    <row r="39" spans="1:8" ht="35.1" customHeight="1" x14ac:dyDescent="0.3">
      <c r="A39" s="111"/>
      <c r="B39" s="111"/>
      <c r="C39" s="111"/>
      <c r="D39" s="117"/>
      <c r="E39" s="113"/>
      <c r="F39" s="113"/>
      <c r="G39" s="113"/>
      <c r="H39" s="113"/>
    </row>
    <row r="40" spans="1:8" ht="35.1" customHeight="1" x14ac:dyDescent="0.3">
      <c r="A40" s="118" t="s">
        <v>87</v>
      </c>
      <c r="B40" s="118" t="str">
        <f>_xlfn.XLOOKUP(A40, Varietes!$D$2:$D$1000, Varietes!$C$2:$C$1000,"pas de match",0)</f>
        <v>DAHA</v>
      </c>
      <c r="C40" s="118" t="s">
        <v>460</v>
      </c>
      <c r="D40" s="119" t="s">
        <v>809</v>
      </c>
      <c r="E40" s="120"/>
      <c r="F40" s="120"/>
      <c r="G40" s="120"/>
      <c r="H40" s="120"/>
    </row>
    <row r="41" spans="1:8" ht="35.1" customHeight="1" x14ac:dyDescent="0.3">
      <c r="A41" s="118" t="s">
        <v>87</v>
      </c>
      <c r="B41" s="118" t="str">
        <f>_xlfn.XLOOKUP(A41, Varietes!$D$2:$D$1000, Varietes!$C$2:$C$1000,"pas de match",0)</f>
        <v>DAHA</v>
      </c>
      <c r="C41" s="118" t="s">
        <v>461</v>
      </c>
      <c r="D41" s="119" t="s">
        <v>810</v>
      </c>
      <c r="E41" s="120"/>
      <c r="F41" s="120"/>
      <c r="G41" s="120"/>
      <c r="H41" s="120"/>
    </row>
    <row r="42" spans="1:8" ht="35.1" customHeight="1" x14ac:dyDescent="0.3">
      <c r="A42" s="118" t="s">
        <v>87</v>
      </c>
      <c r="B42" s="118" t="str">
        <f>_xlfn.XLOOKUP(A42, Varietes!$D$2:$D$1000, Varietes!$C$2:$C$1000,"pas de match",0)</f>
        <v>DAHA</v>
      </c>
      <c r="C42" s="118" t="s">
        <v>462</v>
      </c>
      <c r="D42" s="119" t="s">
        <v>811</v>
      </c>
      <c r="E42" s="120"/>
      <c r="F42" s="120"/>
      <c r="G42" s="120"/>
      <c r="H42" s="120"/>
    </row>
    <row r="43" spans="1:8" ht="35.1" customHeight="1" x14ac:dyDescent="0.3">
      <c r="A43" s="118" t="s">
        <v>87</v>
      </c>
      <c r="B43" s="118" t="str">
        <f>_xlfn.XLOOKUP(A43, Varietes!$D$2:$D$1000, Varietes!$C$2:$C$1000,"pas de match",0)</f>
        <v>DAHA</v>
      </c>
      <c r="C43" s="118" t="s">
        <v>463</v>
      </c>
      <c r="D43" s="119" t="s">
        <v>812</v>
      </c>
      <c r="E43" s="120"/>
      <c r="F43" s="120"/>
      <c r="G43" s="120"/>
      <c r="H43" s="120"/>
    </row>
    <row r="44" spans="1:8" ht="35.1" customHeight="1" x14ac:dyDescent="0.3">
      <c r="A44" s="118" t="s">
        <v>87</v>
      </c>
      <c r="B44" s="118" t="str">
        <f>_xlfn.XLOOKUP(A44, Varietes!$D$2:$D$1000, Varietes!$C$2:$C$1000,"pas de match",0)</f>
        <v>DAHA</v>
      </c>
      <c r="C44" s="118" t="s">
        <v>464</v>
      </c>
      <c r="D44" s="119" t="s">
        <v>813</v>
      </c>
      <c r="E44" s="120"/>
      <c r="F44" s="120"/>
      <c r="G44" s="120"/>
      <c r="H44" s="120"/>
    </row>
    <row r="45" spans="1:8" ht="35.1" customHeight="1" x14ac:dyDescent="0.3">
      <c r="A45" s="118" t="s">
        <v>87</v>
      </c>
      <c r="B45" s="118" t="str">
        <f>_xlfn.XLOOKUP(A45, Varietes!$D$2:$D$1000, Varietes!$C$2:$C$1000,"pas de match",0)</f>
        <v>DAHA</v>
      </c>
      <c r="C45" s="118" t="s">
        <v>465</v>
      </c>
      <c r="D45" s="119" t="s">
        <v>466</v>
      </c>
      <c r="E45" s="120"/>
      <c r="F45" s="120"/>
      <c r="G45" s="120"/>
      <c r="H45" s="120"/>
    </row>
    <row r="46" spans="1:8" ht="35.1" customHeight="1" x14ac:dyDescent="0.3">
      <c r="A46" s="118" t="s">
        <v>87</v>
      </c>
      <c r="B46" s="118" t="str">
        <f>_xlfn.XLOOKUP(A46, Varietes!$D$2:$D$1000, Varietes!$C$2:$C$1000,"pas de match",0)</f>
        <v>DAHA</v>
      </c>
      <c r="C46" s="118" t="s">
        <v>467</v>
      </c>
      <c r="D46" s="119" t="s">
        <v>814</v>
      </c>
      <c r="E46" s="120"/>
      <c r="F46" s="120"/>
      <c r="G46" s="120"/>
      <c r="H46" s="120"/>
    </row>
    <row r="47" spans="1:8" ht="35.1" customHeight="1" x14ac:dyDescent="0.3">
      <c r="A47" s="118" t="s">
        <v>87</v>
      </c>
      <c r="B47" s="118" t="str">
        <f>_xlfn.XLOOKUP(A47, Varietes!$D$2:$D$1000, Varietes!$C$2:$C$1000,"pas de match",0)</f>
        <v>DAHA</v>
      </c>
      <c r="C47" s="118" t="s">
        <v>468</v>
      </c>
      <c r="D47" s="119" t="s">
        <v>815</v>
      </c>
      <c r="E47" s="120"/>
      <c r="F47" s="120"/>
      <c r="G47" s="120"/>
      <c r="H47" s="120"/>
    </row>
    <row r="48" spans="1:8" ht="35.1" customHeight="1" x14ac:dyDescent="0.3">
      <c r="A48" s="118" t="s">
        <v>87</v>
      </c>
      <c r="B48" s="118" t="str">
        <f>_xlfn.XLOOKUP(A48, Varietes!$D$2:$D$1000, Varietes!$C$2:$C$1000,"pas de match",0)</f>
        <v>DAHA</v>
      </c>
      <c r="C48" s="118" t="s">
        <v>469</v>
      </c>
      <c r="D48" s="119" t="s">
        <v>816</v>
      </c>
      <c r="E48" s="120"/>
      <c r="F48" s="120"/>
      <c r="G48" s="120"/>
      <c r="H48" s="120"/>
    </row>
    <row r="49" spans="1:8" ht="35.1" customHeight="1" x14ac:dyDescent="0.3">
      <c r="A49" s="118" t="s">
        <v>87</v>
      </c>
      <c r="B49" s="118" t="str">
        <f>_xlfn.XLOOKUP(A49, Varietes!$D$2:$D$1000, Varietes!$C$2:$C$1000,"pas de match",0)</f>
        <v>DAHA</v>
      </c>
      <c r="C49" s="118" t="s">
        <v>470</v>
      </c>
      <c r="D49" s="119" t="s">
        <v>471</v>
      </c>
      <c r="E49" s="120"/>
      <c r="F49" s="120"/>
      <c r="G49" s="120"/>
      <c r="H49" s="120"/>
    </row>
    <row r="50" spans="1:8" ht="35.1" customHeight="1" x14ac:dyDescent="0.3">
      <c r="A50" s="118" t="s">
        <v>87</v>
      </c>
      <c r="B50" s="118" t="str">
        <f>_xlfn.XLOOKUP(A50, Varietes!$D$2:$D$1000, Varietes!$C$2:$C$1000,"pas de match",0)</f>
        <v>DAHA</v>
      </c>
      <c r="C50" s="118" t="s">
        <v>472</v>
      </c>
      <c r="D50" s="119" t="s">
        <v>473</v>
      </c>
      <c r="E50" s="120"/>
      <c r="F50" s="120"/>
      <c r="G50" s="120"/>
      <c r="H50" s="120"/>
    </row>
    <row r="51" spans="1:8" ht="35.1" customHeight="1" x14ac:dyDescent="0.3">
      <c r="A51" s="118" t="s">
        <v>87</v>
      </c>
      <c r="B51" s="118" t="str">
        <f>_xlfn.XLOOKUP(A51, Varietes!$D$2:$D$1000, Varietes!$C$2:$C$1000,"pas de match",0)</f>
        <v>DAHA</v>
      </c>
      <c r="C51" s="118" t="s">
        <v>474</v>
      </c>
      <c r="D51" s="119" t="s">
        <v>475</v>
      </c>
      <c r="E51" s="120"/>
      <c r="F51" s="120"/>
      <c r="G51" s="120"/>
      <c r="H51" s="120"/>
    </row>
    <row r="52" spans="1:8" ht="35.1" customHeight="1" x14ac:dyDescent="0.3">
      <c r="A52" s="118" t="s">
        <v>87</v>
      </c>
      <c r="B52" s="118" t="str">
        <f>_xlfn.XLOOKUP(A52, Varietes!$D$2:$D$1000, Varietes!$C$2:$C$1000,"pas de match",0)</f>
        <v>DAHA</v>
      </c>
      <c r="C52" s="118" t="s">
        <v>476</v>
      </c>
      <c r="D52" s="119" t="s">
        <v>477</v>
      </c>
      <c r="E52" s="120"/>
      <c r="F52" s="120"/>
      <c r="G52" s="120"/>
      <c r="H52" s="120"/>
    </row>
    <row r="53" spans="1:8" ht="35.1" customHeight="1" x14ac:dyDescent="0.3">
      <c r="A53" s="118" t="s">
        <v>87</v>
      </c>
      <c r="B53" s="118" t="str">
        <f>_xlfn.XLOOKUP(A53, Varietes!$D$2:$D$1000, Varietes!$C$2:$C$1000,"pas de match",0)</f>
        <v>DAHA</v>
      </c>
      <c r="C53" s="118" t="s">
        <v>478</v>
      </c>
      <c r="D53" s="119" t="s">
        <v>479</v>
      </c>
      <c r="E53" s="120"/>
      <c r="F53" s="120"/>
      <c r="G53" s="120"/>
      <c r="H53" s="120"/>
    </row>
    <row r="54" spans="1:8" ht="35.1" customHeight="1" x14ac:dyDescent="0.3">
      <c r="A54" s="118" t="s">
        <v>87</v>
      </c>
      <c r="B54" s="118" t="str">
        <f>_xlfn.XLOOKUP(A54, Varietes!$D$2:$D$1000, Varietes!$C$2:$C$1000,"pas de match",0)</f>
        <v>DAHA</v>
      </c>
      <c r="C54" s="118" t="s">
        <v>480</v>
      </c>
      <c r="D54" s="119" t="s">
        <v>817</v>
      </c>
      <c r="E54" s="120"/>
      <c r="F54" s="120"/>
      <c r="G54" s="120"/>
      <c r="H54" s="120"/>
    </row>
    <row r="55" spans="1:8" ht="35.1" customHeight="1" x14ac:dyDescent="0.3">
      <c r="A55" s="118" t="s">
        <v>87</v>
      </c>
      <c r="B55" s="118" t="str">
        <f>_xlfn.XLOOKUP(A55, Varietes!$D$2:$D$1000, Varietes!$C$2:$C$1000,"pas de match",0)</f>
        <v>DAHA</v>
      </c>
      <c r="C55" s="118" t="s">
        <v>481</v>
      </c>
      <c r="D55" s="119" t="s">
        <v>482</v>
      </c>
      <c r="E55" s="120"/>
      <c r="F55" s="120"/>
      <c r="G55" s="120"/>
      <c r="H55" s="120"/>
    </row>
    <row r="56" spans="1:8" ht="35.1" customHeight="1" x14ac:dyDescent="0.3">
      <c r="A56" s="118"/>
      <c r="B56" s="118"/>
      <c r="C56" s="118"/>
      <c r="D56" s="119"/>
      <c r="E56" s="120"/>
      <c r="F56" s="120"/>
      <c r="G56" s="120"/>
      <c r="H56" s="120"/>
    </row>
    <row r="57" spans="1:8" ht="35.1" customHeight="1" x14ac:dyDescent="0.3">
      <c r="A57" s="111" t="s">
        <v>85</v>
      </c>
      <c r="B57" s="111" t="str">
        <f>_xlfn.XLOOKUP(A57, Varietes!$D$2:$D$1000, Varietes!$C$2:$C$1000,"pas de match",0)</f>
        <v>DABAS</v>
      </c>
      <c r="C57" s="111" t="s">
        <v>483</v>
      </c>
      <c r="D57" s="117" t="s">
        <v>818</v>
      </c>
      <c r="E57" s="113"/>
      <c r="F57" s="113"/>
      <c r="G57" s="113"/>
      <c r="H57" s="113"/>
    </row>
    <row r="58" spans="1:8" ht="35.1" customHeight="1" x14ac:dyDescent="0.3">
      <c r="A58" s="111" t="s">
        <v>85</v>
      </c>
      <c r="B58" s="111" t="str">
        <f>_xlfn.XLOOKUP(A58, Varietes!$D$2:$D$1000, Varietes!$C$2:$C$1000,"pas de match",0)</f>
        <v>DABAS</v>
      </c>
      <c r="C58" s="111" t="s">
        <v>484</v>
      </c>
      <c r="D58" s="117" t="s">
        <v>485</v>
      </c>
      <c r="E58" s="113"/>
      <c r="F58" s="113"/>
      <c r="G58" s="113"/>
      <c r="H58" s="113"/>
    </row>
    <row r="59" spans="1:8" ht="35.1" customHeight="1" x14ac:dyDescent="0.3">
      <c r="A59" s="111" t="s">
        <v>85</v>
      </c>
      <c r="B59" s="111" t="str">
        <f>_xlfn.XLOOKUP(A59, Varietes!$D$2:$D$1000, Varietes!$C$2:$C$1000,"pas de match",0)</f>
        <v>DABAS</v>
      </c>
      <c r="C59" s="111" t="s">
        <v>486</v>
      </c>
      <c r="D59" s="117" t="s">
        <v>487</v>
      </c>
      <c r="E59" s="113"/>
      <c r="F59" s="113"/>
      <c r="G59" s="113"/>
      <c r="H59" s="113"/>
    </row>
    <row r="60" spans="1:8" ht="35.1" customHeight="1" x14ac:dyDescent="0.3">
      <c r="A60" s="111" t="s">
        <v>85</v>
      </c>
      <c r="B60" s="111" t="str">
        <f>_xlfn.XLOOKUP(A60, Varietes!$D$2:$D$1000, Varietes!$C$2:$C$1000,"pas de match",0)</f>
        <v>DABAS</v>
      </c>
      <c r="C60" s="111" t="s">
        <v>488</v>
      </c>
      <c r="D60" s="117" t="s">
        <v>489</v>
      </c>
      <c r="E60" s="113"/>
      <c r="F60" s="113"/>
      <c r="G60" s="113"/>
      <c r="H60" s="113"/>
    </row>
    <row r="61" spans="1:8" ht="35.1" customHeight="1" x14ac:dyDescent="0.3">
      <c r="A61" s="111"/>
      <c r="B61" s="111"/>
      <c r="C61" s="111"/>
      <c r="D61" s="117"/>
      <c r="E61" s="113"/>
      <c r="F61" s="113"/>
      <c r="G61" s="113"/>
      <c r="H61" s="113"/>
    </row>
    <row r="62" spans="1:8" ht="35.1" customHeight="1" x14ac:dyDescent="0.3">
      <c r="A62" s="121" t="s">
        <v>145</v>
      </c>
      <c r="B62" s="121" t="str">
        <f>_xlfn.XLOOKUP(A62, Varietes!$D$2:$D$1000, Varietes!$C$2:$C$1000,"pas de match",0)</f>
        <v>FAR F</v>
      </c>
      <c r="C62" s="121" t="s">
        <v>490</v>
      </c>
      <c r="D62" s="122" t="s">
        <v>491</v>
      </c>
      <c r="E62" s="123"/>
      <c r="F62" s="123"/>
      <c r="G62" s="123"/>
      <c r="H62" s="123"/>
    </row>
    <row r="63" spans="1:8" ht="35.1" customHeight="1" x14ac:dyDescent="0.3">
      <c r="A63" s="121" t="s">
        <v>145</v>
      </c>
      <c r="B63" s="121" t="str">
        <f>_xlfn.XLOOKUP(A63, Varietes!$D$2:$D$1000, Varietes!$C$2:$C$1000,"pas de match",0)</f>
        <v>FAR F</v>
      </c>
      <c r="C63" s="121" t="s">
        <v>492</v>
      </c>
      <c r="D63" s="122" t="s">
        <v>493</v>
      </c>
      <c r="E63" s="123"/>
      <c r="F63" s="123"/>
      <c r="G63" s="123"/>
      <c r="H63" s="123"/>
    </row>
    <row r="64" spans="1:8" ht="35.1" customHeight="1" x14ac:dyDescent="0.3">
      <c r="A64" s="121" t="s">
        <v>145</v>
      </c>
      <c r="B64" s="121" t="str">
        <f>_xlfn.XLOOKUP(A64, Varietes!$D$2:$D$1000, Varietes!$C$2:$C$1000,"pas de match",0)</f>
        <v>FAR F</v>
      </c>
      <c r="C64" s="121" t="s">
        <v>494</v>
      </c>
      <c r="D64" s="122" t="s">
        <v>495</v>
      </c>
      <c r="E64" s="123"/>
      <c r="F64" s="123"/>
      <c r="G64" s="123"/>
      <c r="H64" s="123"/>
    </row>
    <row r="65" spans="1:8" ht="35.1" customHeight="1" x14ac:dyDescent="0.3">
      <c r="A65" s="121" t="s">
        <v>145</v>
      </c>
      <c r="B65" s="121" t="str">
        <f>_xlfn.XLOOKUP(A65, Varietes!$D$2:$D$1000, Varietes!$C$2:$C$1000,"pas de match",0)</f>
        <v>FAR F</v>
      </c>
      <c r="C65" s="121" t="s">
        <v>496</v>
      </c>
      <c r="D65" s="122" t="s">
        <v>819</v>
      </c>
      <c r="E65" s="123"/>
      <c r="F65" s="123"/>
      <c r="G65" s="123"/>
      <c r="H65" s="123"/>
    </row>
    <row r="66" spans="1:8" ht="35.1" customHeight="1" x14ac:dyDescent="0.3">
      <c r="A66" s="121" t="s">
        <v>145</v>
      </c>
      <c r="B66" s="121" t="str">
        <f>_xlfn.XLOOKUP(A66, Varietes!$D$2:$D$1000, Varietes!$C$2:$C$1000,"pas de match",0)</f>
        <v>FAR F</v>
      </c>
      <c r="C66" s="121" t="s">
        <v>497</v>
      </c>
      <c r="D66" s="122" t="s">
        <v>498</v>
      </c>
      <c r="E66" s="123"/>
      <c r="F66" s="123"/>
      <c r="G66" s="123"/>
      <c r="H66" s="123"/>
    </row>
    <row r="67" spans="1:8" ht="35.1" customHeight="1" x14ac:dyDescent="0.3">
      <c r="A67" s="121" t="s">
        <v>145</v>
      </c>
      <c r="B67" s="121" t="str">
        <f>_xlfn.XLOOKUP(A67, Varietes!$D$2:$D$1000, Varietes!$C$2:$C$1000,"pas de match",0)</f>
        <v>FAR F</v>
      </c>
      <c r="C67" s="121" t="s">
        <v>499</v>
      </c>
      <c r="D67" s="122" t="s">
        <v>500</v>
      </c>
      <c r="E67" s="123"/>
      <c r="F67" s="123"/>
      <c r="G67" s="123"/>
      <c r="H67" s="123"/>
    </row>
    <row r="68" spans="1:8" ht="35.1" customHeight="1" x14ac:dyDescent="0.3">
      <c r="A68" s="121" t="s">
        <v>145</v>
      </c>
      <c r="B68" s="121" t="str">
        <f>_xlfn.XLOOKUP(A68, Varietes!$D$2:$D$1000, Varietes!$C$2:$C$1000,"pas de match",0)</f>
        <v>FAR F</v>
      </c>
      <c r="C68" s="121" t="s">
        <v>501</v>
      </c>
      <c r="D68" s="122" t="s">
        <v>502</v>
      </c>
      <c r="E68" s="123"/>
      <c r="F68" s="123"/>
      <c r="G68" s="123"/>
      <c r="H68" s="123"/>
    </row>
    <row r="69" spans="1:8" ht="35.1" customHeight="1" x14ac:dyDescent="0.3">
      <c r="A69" s="121" t="s">
        <v>145</v>
      </c>
      <c r="B69" s="121" t="str">
        <f>_xlfn.XLOOKUP(A69, Varietes!$D$2:$D$1000, Varietes!$C$2:$C$1000,"pas de match",0)</f>
        <v>FAR F</v>
      </c>
      <c r="C69" s="121" t="s">
        <v>503</v>
      </c>
      <c r="D69" s="122" t="s">
        <v>504</v>
      </c>
      <c r="E69" s="123"/>
      <c r="F69" s="123"/>
      <c r="G69" s="123"/>
      <c r="H69" s="123"/>
    </row>
    <row r="70" spans="1:8" ht="35.1" customHeight="1" x14ac:dyDescent="0.3">
      <c r="A70" s="121" t="s">
        <v>145</v>
      </c>
      <c r="B70" s="121" t="str">
        <f>_xlfn.XLOOKUP(A70, Varietes!$D$2:$D$1000, Varietes!$C$2:$C$1000,"pas de match",0)</f>
        <v>FAR F</v>
      </c>
      <c r="C70" s="121" t="s">
        <v>505</v>
      </c>
      <c r="D70" s="122" t="s">
        <v>506</v>
      </c>
      <c r="E70" s="123"/>
      <c r="F70" s="123"/>
      <c r="G70" s="123"/>
      <c r="H70" s="123"/>
    </row>
    <row r="71" spans="1:8" ht="35.1" customHeight="1" x14ac:dyDescent="0.3">
      <c r="A71" s="121" t="s">
        <v>145</v>
      </c>
      <c r="B71" s="121" t="str">
        <f>_xlfn.XLOOKUP(A71, Varietes!$D$2:$D$1000, Varietes!$C$2:$C$1000,"pas de match",0)</f>
        <v>FAR F</v>
      </c>
      <c r="C71" s="121" t="s">
        <v>507</v>
      </c>
      <c r="D71" s="122" t="s">
        <v>508</v>
      </c>
      <c r="E71" s="123"/>
      <c r="F71" s="123"/>
      <c r="G71" s="123"/>
      <c r="H71" s="123"/>
    </row>
    <row r="72" spans="1:8" ht="35.1" customHeight="1" x14ac:dyDescent="0.3">
      <c r="A72" s="121" t="s">
        <v>145</v>
      </c>
      <c r="B72" s="121" t="str">
        <f>_xlfn.XLOOKUP(A72, Varietes!$D$2:$D$1000, Varietes!$C$2:$C$1000,"pas de match",0)</f>
        <v>FAR F</v>
      </c>
      <c r="C72" s="121" t="s">
        <v>509</v>
      </c>
      <c r="D72" s="122" t="s">
        <v>510</v>
      </c>
      <c r="E72" s="123"/>
      <c r="F72" s="123"/>
      <c r="G72" s="123"/>
      <c r="H72" s="123"/>
    </row>
    <row r="73" spans="1:8" ht="35.1" customHeight="1" x14ac:dyDescent="0.3">
      <c r="A73" s="121"/>
      <c r="B73" s="121"/>
      <c r="C73" s="121"/>
      <c r="D73" s="122"/>
      <c r="E73" s="123"/>
      <c r="F73" s="123"/>
      <c r="G73" s="123"/>
      <c r="H73" s="123"/>
    </row>
    <row r="74" spans="1:8" ht="35.1" customHeight="1" x14ac:dyDescent="0.3">
      <c r="A74" s="124" t="s">
        <v>153</v>
      </c>
      <c r="B74" s="124" t="str">
        <f>_xlfn.XLOOKUP(A74, Varietes!$D$2:$D$1000, Varietes!$C$2:$C$1000,"pas de match",0)</f>
        <v>GNAMY</v>
      </c>
      <c r="C74" s="124" t="s">
        <v>511</v>
      </c>
      <c r="D74" s="125" t="s">
        <v>820</v>
      </c>
      <c r="E74" s="126"/>
      <c r="F74" s="126"/>
      <c r="G74" s="126"/>
      <c r="H74" s="126"/>
    </row>
    <row r="75" spans="1:8" ht="35.1" customHeight="1" x14ac:dyDescent="0.3">
      <c r="A75" s="124" t="s">
        <v>153</v>
      </c>
      <c r="B75" s="124" t="str">
        <f>_xlfn.XLOOKUP(A75, Varietes!$D$2:$D$1000, Varietes!$C$2:$C$1000,"pas de match",0)</f>
        <v>GNAMY</v>
      </c>
      <c r="C75" s="124" t="s">
        <v>512</v>
      </c>
      <c r="D75" s="125" t="s">
        <v>513</v>
      </c>
      <c r="E75" s="126"/>
      <c r="F75" s="126"/>
      <c r="G75" s="126"/>
      <c r="H75" s="126"/>
    </row>
    <row r="76" spans="1:8" ht="35.1" customHeight="1" x14ac:dyDescent="0.3">
      <c r="A76" s="124" t="s">
        <v>153</v>
      </c>
      <c r="B76" s="124" t="str">
        <f>_xlfn.XLOOKUP(A76, Varietes!$D$2:$D$1000, Varietes!$C$2:$C$1000,"pas de match",0)</f>
        <v>GNAMY</v>
      </c>
      <c r="C76" s="124" t="s">
        <v>514</v>
      </c>
      <c r="D76" s="125" t="s">
        <v>821</v>
      </c>
      <c r="E76" s="126"/>
      <c r="F76" s="126"/>
      <c r="G76" s="126"/>
      <c r="H76" s="126"/>
    </row>
    <row r="77" spans="1:8" ht="35.1" customHeight="1" x14ac:dyDescent="0.3">
      <c r="A77" s="124" t="s">
        <v>153</v>
      </c>
      <c r="B77" s="124" t="str">
        <f>_xlfn.XLOOKUP(A77, Varietes!$D$2:$D$1000, Varietes!$C$2:$C$1000,"pas de match",0)</f>
        <v>GNAMY</v>
      </c>
      <c r="C77" s="124" t="s">
        <v>515</v>
      </c>
      <c r="D77" s="125" t="s">
        <v>822</v>
      </c>
      <c r="E77" s="126"/>
      <c r="F77" s="126"/>
      <c r="G77" s="126"/>
      <c r="H77" s="126"/>
    </row>
    <row r="78" spans="1:8" ht="35.1" customHeight="1" x14ac:dyDescent="0.3">
      <c r="A78" s="124" t="s">
        <v>153</v>
      </c>
      <c r="B78" s="124" t="str">
        <f>_xlfn.XLOOKUP(A78, Varietes!$D$2:$D$1000, Varietes!$C$2:$C$1000,"pas de match",0)</f>
        <v>GNAMY</v>
      </c>
      <c r="C78" s="124" t="s">
        <v>516</v>
      </c>
      <c r="D78" s="125" t="s">
        <v>517</v>
      </c>
      <c r="E78" s="126"/>
      <c r="F78" s="126"/>
      <c r="G78" s="126"/>
      <c r="H78" s="126"/>
    </row>
    <row r="79" spans="1:8" ht="35.1" customHeight="1" x14ac:dyDescent="0.3">
      <c r="A79" s="124" t="s">
        <v>153</v>
      </c>
      <c r="B79" s="124" t="str">
        <f>_xlfn.XLOOKUP(A79, Varietes!$D$2:$D$1000, Varietes!$C$2:$C$1000,"pas de match",0)</f>
        <v>GNAMY</v>
      </c>
      <c r="C79" s="124" t="s">
        <v>518</v>
      </c>
      <c r="D79" s="125" t="s">
        <v>519</v>
      </c>
      <c r="E79" s="126"/>
      <c r="F79" s="126"/>
      <c r="G79" s="126"/>
      <c r="H79" s="126"/>
    </row>
    <row r="80" spans="1:8" ht="35.1" customHeight="1" x14ac:dyDescent="0.3">
      <c r="A80" s="124" t="s">
        <v>153</v>
      </c>
      <c r="B80" s="124" t="str">
        <f>_xlfn.XLOOKUP(A80, Varietes!$D$2:$D$1000, Varietes!$C$2:$C$1000,"pas de match",0)</f>
        <v>GNAMY</v>
      </c>
      <c r="C80" s="124" t="s">
        <v>520</v>
      </c>
      <c r="D80" s="125" t="s">
        <v>521</v>
      </c>
      <c r="E80" s="126"/>
      <c r="F80" s="126"/>
      <c r="G80" s="126"/>
      <c r="H80" s="126"/>
    </row>
    <row r="81" spans="1:8" ht="35.1" customHeight="1" x14ac:dyDescent="0.3">
      <c r="A81" s="124" t="s">
        <v>153</v>
      </c>
      <c r="B81" s="124" t="str">
        <f>_xlfn.XLOOKUP(A81, Varietes!$D$2:$D$1000, Varietes!$C$2:$C$1000,"pas de match",0)</f>
        <v>GNAMY</v>
      </c>
      <c r="C81" s="124" t="s">
        <v>522</v>
      </c>
      <c r="D81" s="125" t="s">
        <v>523</v>
      </c>
      <c r="E81" s="126"/>
      <c r="F81" s="126"/>
      <c r="G81" s="126"/>
      <c r="H81" s="126"/>
    </row>
    <row r="82" spans="1:8" ht="35.1" customHeight="1" x14ac:dyDescent="0.3">
      <c r="A82" s="124" t="s">
        <v>153</v>
      </c>
      <c r="B82" s="124" t="str">
        <f>_xlfn.XLOOKUP(A82, Varietes!$D$2:$D$1000, Varietes!$C$2:$C$1000,"pas de match",0)</f>
        <v>GNAMY</v>
      </c>
      <c r="C82" s="124" t="s">
        <v>524</v>
      </c>
      <c r="D82" s="125" t="s">
        <v>525</v>
      </c>
      <c r="E82" s="126"/>
      <c r="F82" s="126"/>
      <c r="G82" s="126"/>
      <c r="H82" s="126"/>
    </row>
    <row r="83" spans="1:8" ht="35.1" customHeight="1" x14ac:dyDescent="0.3">
      <c r="A83" s="124" t="s">
        <v>153</v>
      </c>
      <c r="B83" s="124" t="str">
        <f>_xlfn.XLOOKUP(A83, Varietes!$D$2:$D$1000, Varietes!$C$2:$C$1000,"pas de match",0)</f>
        <v>GNAMY</v>
      </c>
      <c r="C83" s="124" t="s">
        <v>687</v>
      </c>
      <c r="D83" s="125">
        <v>291</v>
      </c>
      <c r="E83" s="126"/>
      <c r="F83" s="126"/>
      <c r="G83" s="126"/>
      <c r="H83" s="126"/>
    </row>
    <row r="84" spans="1:8" ht="35.1" customHeight="1" x14ac:dyDescent="0.3">
      <c r="A84" s="124" t="s">
        <v>153</v>
      </c>
      <c r="B84" s="124" t="str">
        <f>_xlfn.XLOOKUP(A84, Varietes!$D$2:$D$1000, Varietes!$C$2:$C$1000,"pas de match",0)</f>
        <v>GNAMY</v>
      </c>
      <c r="C84" s="124" t="s">
        <v>787</v>
      </c>
      <c r="D84" s="125" t="s">
        <v>823</v>
      </c>
      <c r="E84" s="126"/>
      <c r="F84" s="126"/>
      <c r="G84" s="126"/>
      <c r="H84" s="126"/>
    </row>
    <row r="85" spans="1:8" ht="35.1" customHeight="1" x14ac:dyDescent="0.3">
      <c r="A85" s="124"/>
      <c r="B85" s="124"/>
      <c r="C85" s="124"/>
      <c r="D85" s="125"/>
      <c r="E85" s="126"/>
      <c r="F85" s="126"/>
      <c r="G85" s="126"/>
      <c r="H85" s="126"/>
    </row>
    <row r="86" spans="1:8" ht="35.1" customHeight="1" x14ac:dyDescent="0.3">
      <c r="A86" s="111" t="s">
        <v>155</v>
      </c>
      <c r="B86" s="111" t="str">
        <f>_xlfn.XLOOKUP(A86, Varietes!$D$2:$D$1000, Varietes!$C$2:$C$1000,"pas de match",0)</f>
        <v>GND</v>
      </c>
      <c r="C86" s="111" t="s">
        <v>526</v>
      </c>
      <c r="D86" s="117" t="s">
        <v>527</v>
      </c>
      <c r="E86" s="113"/>
      <c r="F86" s="113"/>
      <c r="G86" s="113"/>
      <c r="H86" s="113"/>
    </row>
    <row r="87" spans="1:8" ht="35.1" customHeight="1" x14ac:dyDescent="0.3">
      <c r="A87" s="111" t="s">
        <v>155</v>
      </c>
      <c r="B87" s="111" t="str">
        <f>_xlfn.XLOOKUP(A87, Varietes!$D$2:$D$1000, Varietes!$C$2:$C$1000,"pas de match",0)</f>
        <v>GND</v>
      </c>
      <c r="C87" s="111" t="s">
        <v>528</v>
      </c>
      <c r="D87" s="117" t="s">
        <v>529</v>
      </c>
      <c r="E87" s="113"/>
      <c r="F87" s="113"/>
      <c r="G87" s="113"/>
      <c r="H87" s="113"/>
    </row>
    <row r="88" spans="1:8" ht="35.1" customHeight="1" x14ac:dyDescent="0.3">
      <c r="A88" s="111" t="s">
        <v>155</v>
      </c>
      <c r="B88" s="111" t="str">
        <f>_xlfn.XLOOKUP(A88, Varietes!$D$2:$D$1000, Varietes!$C$2:$C$1000,"pas de match",0)</f>
        <v>GND</v>
      </c>
      <c r="C88" s="111" t="s">
        <v>530</v>
      </c>
      <c r="D88" s="117" t="s">
        <v>531</v>
      </c>
      <c r="E88" s="113"/>
      <c r="F88" s="113"/>
      <c r="G88" s="113"/>
      <c r="H88" s="113"/>
    </row>
    <row r="89" spans="1:8" ht="35.1" customHeight="1" x14ac:dyDescent="0.3">
      <c r="A89" s="111" t="s">
        <v>155</v>
      </c>
      <c r="B89" s="111" t="str">
        <f>_xlfn.XLOOKUP(A89, Varietes!$D$2:$D$1000, Varietes!$C$2:$C$1000,"pas de match",0)</f>
        <v>GND</v>
      </c>
      <c r="C89" s="111" t="s">
        <v>532</v>
      </c>
      <c r="D89" s="117" t="s">
        <v>533</v>
      </c>
      <c r="E89" s="113"/>
      <c r="F89" s="113"/>
      <c r="G89" s="113"/>
      <c r="H89" s="113"/>
    </row>
    <row r="90" spans="1:8" ht="35.1" customHeight="1" x14ac:dyDescent="0.3">
      <c r="A90" s="111" t="s">
        <v>183</v>
      </c>
      <c r="B90" s="111" t="str">
        <f>_xlfn.XLOOKUP(A90, Varietes!$D$2:$D$1000, Varietes!$C$2:$C$1000,"pas de match",0)</f>
        <v>HWALA</v>
      </c>
      <c r="C90" s="111" t="s">
        <v>534</v>
      </c>
      <c r="D90" s="117">
        <v>1</v>
      </c>
      <c r="E90" s="113"/>
      <c r="F90" s="113"/>
      <c r="G90" s="113"/>
      <c r="H90" s="113"/>
    </row>
    <row r="91" spans="1:8" ht="35.1" customHeight="1" x14ac:dyDescent="0.3">
      <c r="A91" s="111" t="s">
        <v>183</v>
      </c>
      <c r="B91" s="111" t="str">
        <f>_xlfn.XLOOKUP(A91, Varietes!$D$2:$D$1000, Varietes!$C$2:$C$1000,"pas de match",0)</f>
        <v>HWALA</v>
      </c>
      <c r="C91" s="111" t="s">
        <v>535</v>
      </c>
      <c r="D91" s="117" t="s">
        <v>536</v>
      </c>
      <c r="E91" s="113"/>
      <c r="F91" s="113"/>
      <c r="G91" s="113"/>
      <c r="H91" s="113"/>
    </row>
    <row r="92" spans="1:8" ht="35.1" customHeight="1" x14ac:dyDescent="0.3">
      <c r="A92" s="111" t="s">
        <v>183</v>
      </c>
      <c r="B92" s="111" t="str">
        <f>_xlfn.XLOOKUP(A92, Varietes!$D$2:$D$1000, Varietes!$C$2:$C$1000,"pas de match",0)</f>
        <v>HWALA</v>
      </c>
      <c r="C92" s="111" t="s">
        <v>537</v>
      </c>
      <c r="D92" s="117" t="s">
        <v>538</v>
      </c>
      <c r="E92" s="113"/>
      <c r="F92" s="113"/>
      <c r="G92" s="113"/>
      <c r="H92" s="113"/>
    </row>
    <row r="93" spans="1:8" ht="35.1" customHeight="1" x14ac:dyDescent="0.3">
      <c r="A93" s="111"/>
      <c r="B93" s="111"/>
      <c r="C93" s="111"/>
      <c r="D93" s="117"/>
      <c r="E93" s="113"/>
      <c r="F93" s="113"/>
      <c r="G93" s="113"/>
      <c r="H93" s="113"/>
    </row>
    <row r="94" spans="1:8" ht="35.1" customHeight="1" x14ac:dyDescent="0.3">
      <c r="A94" s="127" t="s">
        <v>241</v>
      </c>
      <c r="B94" s="127" t="str">
        <f>_xlfn.XLOOKUP(A94, Varietes!$D$2:$D$1000, Varietes!$C$2:$C$1000,"pas de match",0)</f>
        <v>KLAS</v>
      </c>
      <c r="C94" s="127" t="s">
        <v>539</v>
      </c>
      <c r="D94" s="128" t="s">
        <v>540</v>
      </c>
      <c r="E94" s="129"/>
      <c r="F94" s="129"/>
      <c r="G94" s="129"/>
      <c r="H94" s="129"/>
    </row>
    <row r="95" spans="1:8" ht="35.1" customHeight="1" x14ac:dyDescent="0.3">
      <c r="A95" s="127" t="s">
        <v>241</v>
      </c>
      <c r="B95" s="127" t="str">
        <f>_xlfn.XLOOKUP(A95, Varietes!$D$2:$D$1000, Varietes!$C$2:$C$1000,"pas de match",0)</f>
        <v>KLAS</v>
      </c>
      <c r="C95" s="127" t="s">
        <v>541</v>
      </c>
      <c r="D95" s="128" t="s">
        <v>542</v>
      </c>
      <c r="E95" s="129"/>
      <c r="F95" s="129"/>
      <c r="G95" s="129"/>
      <c r="H95" s="129"/>
    </row>
    <row r="96" spans="1:8" ht="35.1" customHeight="1" x14ac:dyDescent="0.3">
      <c r="A96" s="127" t="s">
        <v>241</v>
      </c>
      <c r="B96" s="127" t="str">
        <f>_xlfn.XLOOKUP(A96, Varietes!$D$2:$D$1000, Varietes!$C$2:$C$1000,"pas de match",0)</f>
        <v>KLAS</v>
      </c>
      <c r="C96" s="127" t="s">
        <v>543</v>
      </c>
      <c r="D96" s="128" t="s">
        <v>824</v>
      </c>
      <c r="E96" s="129"/>
      <c r="F96" s="129"/>
      <c r="G96" s="129"/>
      <c r="H96" s="129"/>
    </row>
    <row r="97" spans="1:8" ht="35.1" customHeight="1" x14ac:dyDescent="0.3">
      <c r="A97" s="127" t="s">
        <v>241</v>
      </c>
      <c r="B97" s="127" t="str">
        <f>_xlfn.XLOOKUP(A97, Varietes!$D$2:$D$1000, Varietes!$C$2:$C$1000,"pas de match",0)</f>
        <v>KLAS</v>
      </c>
      <c r="C97" s="127" t="s">
        <v>544</v>
      </c>
      <c r="D97" s="128" t="s">
        <v>825</v>
      </c>
      <c r="E97" s="129"/>
      <c r="F97" s="129"/>
      <c r="G97" s="129"/>
      <c r="H97" s="129"/>
    </row>
    <row r="98" spans="1:8" ht="35.1" customHeight="1" x14ac:dyDescent="0.3">
      <c r="A98" s="127" t="s">
        <v>241</v>
      </c>
      <c r="B98" s="127" t="str">
        <f>_xlfn.XLOOKUP(A98, Varietes!$D$2:$D$1000, Varietes!$C$2:$C$1000,"pas de match",0)</f>
        <v>KLAS</v>
      </c>
      <c r="C98" s="127" t="s">
        <v>545</v>
      </c>
      <c r="D98" s="128" t="s">
        <v>546</v>
      </c>
      <c r="E98" s="129"/>
      <c r="F98" s="129"/>
      <c r="G98" s="129"/>
      <c r="H98" s="129"/>
    </row>
    <row r="99" spans="1:8" ht="35.1" customHeight="1" x14ac:dyDescent="0.3">
      <c r="A99" s="127" t="s">
        <v>241</v>
      </c>
      <c r="B99" s="127" t="str">
        <f>_xlfn.XLOOKUP(A99, Varietes!$D$2:$D$1000, Varietes!$C$2:$C$1000,"pas de match",0)</f>
        <v>KLAS</v>
      </c>
      <c r="C99" s="127" t="s">
        <v>547</v>
      </c>
      <c r="D99" s="128" t="s">
        <v>548</v>
      </c>
      <c r="E99" s="129"/>
      <c r="F99" s="129"/>
      <c r="G99" s="129"/>
      <c r="H99" s="129"/>
    </row>
    <row r="100" spans="1:8" ht="35.1" customHeight="1" x14ac:dyDescent="0.3">
      <c r="A100" s="127" t="s">
        <v>241</v>
      </c>
      <c r="B100" s="127" t="str">
        <f>_xlfn.XLOOKUP(A100, Varietes!$D$2:$D$1000, Varietes!$C$2:$C$1000,"pas de match",0)</f>
        <v>KLAS</v>
      </c>
      <c r="C100" s="127" t="s">
        <v>549</v>
      </c>
      <c r="D100" s="128" t="s">
        <v>550</v>
      </c>
      <c r="E100" s="129"/>
      <c r="F100" s="129"/>
      <c r="G100" s="129"/>
      <c r="H100" s="129"/>
    </row>
    <row r="101" spans="1:8" ht="35.1" customHeight="1" x14ac:dyDescent="0.3">
      <c r="A101" s="127" t="s">
        <v>241</v>
      </c>
      <c r="B101" s="127" t="str">
        <f>_xlfn.XLOOKUP(A101, Varietes!$D$2:$D$1000, Varietes!$C$2:$C$1000,"pas de match",0)</f>
        <v>KLAS</v>
      </c>
      <c r="C101" s="127" t="s">
        <v>786</v>
      </c>
      <c r="D101" s="128" t="s">
        <v>823</v>
      </c>
      <c r="E101" s="129"/>
      <c r="F101" s="129"/>
      <c r="G101" s="129"/>
      <c r="H101" s="129"/>
    </row>
    <row r="102" spans="1:8" ht="35.1" customHeight="1" x14ac:dyDescent="0.3">
      <c r="A102" s="127"/>
      <c r="B102" s="127"/>
      <c r="C102" s="127"/>
      <c r="D102" s="128"/>
      <c r="E102" s="129"/>
      <c r="F102" s="129"/>
      <c r="G102" s="129"/>
      <c r="H102" s="129"/>
    </row>
    <row r="103" spans="1:8" ht="35.1" customHeight="1" x14ac:dyDescent="0.3">
      <c r="A103" s="111" t="s">
        <v>266</v>
      </c>
      <c r="B103" s="111" t="str">
        <f>_xlfn.XLOOKUP(A103, Varietes!$D$2:$D$1000, Varietes!$C$2:$C$1000,"pas de match",0)</f>
        <v>KNES</v>
      </c>
      <c r="C103" s="111" t="s">
        <v>551</v>
      </c>
      <c r="D103" s="117" t="s">
        <v>826</v>
      </c>
      <c r="E103" s="113"/>
      <c r="F103" s="113"/>
      <c r="G103" s="113"/>
      <c r="H103" s="113"/>
    </row>
    <row r="104" spans="1:8" ht="35.1" customHeight="1" x14ac:dyDescent="0.3">
      <c r="A104" s="111" t="s">
        <v>266</v>
      </c>
      <c r="B104" s="111" t="str">
        <f>_xlfn.XLOOKUP(A104, Varietes!$D$2:$D$1000, Varietes!$C$2:$C$1000,"pas de match",0)</f>
        <v>KNES</v>
      </c>
      <c r="C104" s="111" t="s">
        <v>552</v>
      </c>
      <c r="D104" s="117" t="s">
        <v>827</v>
      </c>
      <c r="E104" s="113"/>
      <c r="F104" s="113"/>
      <c r="G104" s="113"/>
      <c r="H104" s="113"/>
    </row>
    <row r="105" spans="1:8" ht="35.1" customHeight="1" x14ac:dyDescent="0.3">
      <c r="A105" s="111" t="s">
        <v>266</v>
      </c>
      <c r="B105" s="111" t="str">
        <f>_xlfn.XLOOKUP(A105, Varietes!$D$2:$D$1000, Varietes!$C$2:$C$1000,"pas de match",0)</f>
        <v>KNES</v>
      </c>
      <c r="C105" s="111" t="s">
        <v>553</v>
      </c>
      <c r="D105" s="117" t="s">
        <v>828</v>
      </c>
      <c r="E105" s="113"/>
      <c r="F105" s="113"/>
      <c r="G105" s="113"/>
      <c r="H105" s="113"/>
    </row>
    <row r="106" spans="1:8" ht="35.1" customHeight="1" x14ac:dyDescent="0.3">
      <c r="A106" s="111" t="s">
        <v>266</v>
      </c>
      <c r="B106" s="111" t="str">
        <f>_xlfn.XLOOKUP(A106, Varietes!$D$2:$D$1000, Varietes!$C$2:$C$1000,"pas de match",0)</f>
        <v>KNES</v>
      </c>
      <c r="C106" s="111" t="s">
        <v>554</v>
      </c>
      <c r="D106" s="117" t="s">
        <v>555</v>
      </c>
      <c r="E106" s="113"/>
      <c r="F106" s="113"/>
      <c r="G106" s="113"/>
      <c r="H106" s="113"/>
    </row>
    <row r="107" spans="1:8" ht="35.1" customHeight="1" x14ac:dyDescent="0.3">
      <c r="A107" s="111" t="s">
        <v>266</v>
      </c>
      <c r="B107" s="111" t="str">
        <f>_xlfn.XLOOKUP(A107, Varietes!$D$2:$D$1000, Varietes!$C$2:$C$1000,"pas de match",0)</f>
        <v>KNES</v>
      </c>
      <c r="C107" s="111" t="s">
        <v>556</v>
      </c>
      <c r="D107" s="117" t="s">
        <v>557</v>
      </c>
      <c r="E107" s="113"/>
      <c r="F107" s="113"/>
      <c r="G107" s="113"/>
      <c r="H107" s="113"/>
    </row>
    <row r="108" spans="1:8" ht="35.1" customHeight="1" x14ac:dyDescent="0.3">
      <c r="A108" s="111" t="s">
        <v>266</v>
      </c>
      <c r="B108" s="111" t="str">
        <f>_xlfn.XLOOKUP(A108, Varietes!$D$2:$D$1000, Varietes!$C$2:$C$1000,"pas de match",0)</f>
        <v>KNES</v>
      </c>
      <c r="C108" s="111" t="s">
        <v>558</v>
      </c>
      <c r="D108" s="117" t="s">
        <v>559</v>
      </c>
      <c r="E108" s="113"/>
      <c r="F108" s="113"/>
      <c r="G108" s="113"/>
      <c r="H108" s="113"/>
    </row>
    <row r="109" spans="1:8" ht="35.1" customHeight="1" x14ac:dyDescent="0.3">
      <c r="A109" s="111" t="s">
        <v>266</v>
      </c>
      <c r="B109" s="111" t="str">
        <f>_xlfn.XLOOKUP(A109, Varietes!$D$2:$D$1000, Varietes!$C$2:$C$1000,"pas de match",0)</f>
        <v>KNES</v>
      </c>
      <c r="C109" s="111" t="s">
        <v>560</v>
      </c>
      <c r="D109" s="117" t="s">
        <v>561</v>
      </c>
      <c r="E109" s="113"/>
      <c r="F109" s="113"/>
      <c r="G109" s="113"/>
      <c r="H109" s="113"/>
    </row>
    <row r="110" spans="1:8" ht="34.9" customHeight="1" x14ac:dyDescent="0.3">
      <c r="A110" s="111" t="s">
        <v>266</v>
      </c>
      <c r="B110" s="111" t="str">
        <f>_xlfn.XLOOKUP(A110, Varietes!$D$2:$D$1000, Varietes!$C$2:$C$1000,"pas de match",0)</f>
        <v>KNES</v>
      </c>
      <c r="C110" s="111" t="s">
        <v>562</v>
      </c>
      <c r="D110" s="117" t="s">
        <v>563</v>
      </c>
      <c r="E110" s="113"/>
      <c r="F110" s="113"/>
      <c r="G110" s="113"/>
      <c r="H110" s="113"/>
    </row>
    <row r="111" spans="1:8" ht="35.1" customHeight="1" x14ac:dyDescent="0.3">
      <c r="A111" s="111" t="s">
        <v>266</v>
      </c>
      <c r="B111" s="111" t="str">
        <f>_xlfn.XLOOKUP(A111, Varietes!$D$2:$D$1000, Varietes!$C$2:$C$1000,"pas de match",0)</f>
        <v>KNES</v>
      </c>
      <c r="C111" s="111" t="s">
        <v>564</v>
      </c>
      <c r="D111" s="117" t="s">
        <v>565</v>
      </c>
      <c r="E111" s="113"/>
      <c r="F111" s="113"/>
      <c r="G111" s="113"/>
      <c r="H111" s="113"/>
    </row>
    <row r="112" spans="1:8" ht="35.1" customHeight="1" x14ac:dyDescent="0.3">
      <c r="A112" s="111" t="s">
        <v>266</v>
      </c>
      <c r="B112" s="111" t="str">
        <f>_xlfn.XLOOKUP(A112, Varietes!$D$2:$D$1000, Varietes!$C$2:$C$1000,"pas de match",0)</f>
        <v>KNES</v>
      </c>
      <c r="C112" s="111" t="s">
        <v>566</v>
      </c>
      <c r="D112" s="117" t="s">
        <v>567</v>
      </c>
      <c r="E112" s="113"/>
      <c r="F112" s="113"/>
      <c r="G112" s="113"/>
      <c r="H112" s="113"/>
    </row>
    <row r="113" spans="1:8" ht="35.1" customHeight="1" x14ac:dyDescent="0.3">
      <c r="A113" s="111" t="s">
        <v>266</v>
      </c>
      <c r="B113" s="111" t="str">
        <f>_xlfn.XLOOKUP(A113, Varietes!$D$2:$D$1000, Varietes!$C$2:$C$1000,"pas de match",0)</f>
        <v>KNES</v>
      </c>
      <c r="C113" s="111" t="s">
        <v>568</v>
      </c>
      <c r="D113" s="117" t="s">
        <v>569</v>
      </c>
      <c r="E113" s="113"/>
      <c r="F113" s="113"/>
      <c r="G113" s="113"/>
      <c r="H113" s="113"/>
    </row>
    <row r="114" spans="1:8" ht="35.1" customHeight="1" x14ac:dyDescent="0.3">
      <c r="A114" s="111" t="s">
        <v>266</v>
      </c>
      <c r="B114" s="111" t="str">
        <f>_xlfn.XLOOKUP(A114, Varietes!$D$2:$D$1000, Varietes!$C$2:$C$1000,"pas de match",0)</f>
        <v>KNES</v>
      </c>
      <c r="C114" s="111" t="s">
        <v>570</v>
      </c>
      <c r="D114" s="117" t="s">
        <v>571</v>
      </c>
      <c r="E114" s="113"/>
      <c r="F114" s="113"/>
      <c r="G114" s="113"/>
      <c r="H114" s="113"/>
    </row>
    <row r="115" spans="1:8" ht="35.1" customHeight="1" x14ac:dyDescent="0.3">
      <c r="A115" s="111" t="s">
        <v>290</v>
      </c>
      <c r="B115" s="111" t="str">
        <f>_xlfn.XLOOKUP(A115, Varietes!$D$2:$D$1000, Varietes!$C$2:$C$1000,"pas de match",0)</f>
        <v>LLU</v>
      </c>
      <c r="C115" s="111" t="s">
        <v>572</v>
      </c>
      <c r="D115" s="117" t="s">
        <v>829</v>
      </c>
      <c r="E115" s="113"/>
      <c r="F115" s="113"/>
      <c r="G115" s="113"/>
      <c r="H115" s="113"/>
    </row>
    <row r="116" spans="1:8" ht="35.1" customHeight="1" x14ac:dyDescent="0.3">
      <c r="A116" s="111" t="s">
        <v>290</v>
      </c>
      <c r="B116" s="111" t="str">
        <f>_xlfn.XLOOKUP(A116, Varietes!$D$2:$D$1000, Varietes!$C$2:$C$1000,"pas de match",0)</f>
        <v>LLU</v>
      </c>
      <c r="C116" s="111" t="s">
        <v>573</v>
      </c>
      <c r="D116" s="117" t="s">
        <v>830</v>
      </c>
      <c r="E116" s="113"/>
      <c r="F116" s="113"/>
      <c r="G116" s="113"/>
      <c r="H116" s="113"/>
    </row>
    <row r="117" spans="1:8" ht="35.1" customHeight="1" x14ac:dyDescent="0.3">
      <c r="A117" s="111" t="s">
        <v>290</v>
      </c>
      <c r="B117" s="111" t="str">
        <f>_xlfn.XLOOKUP(A117, Varietes!$D$2:$D$1000, Varietes!$C$2:$C$1000,"pas de match",0)</f>
        <v>LLU</v>
      </c>
      <c r="C117" s="111" t="s">
        <v>574</v>
      </c>
      <c r="D117" s="117" t="s">
        <v>831</v>
      </c>
      <c r="E117" s="113"/>
      <c r="F117" s="113"/>
      <c r="G117" s="113"/>
      <c r="H117" s="113"/>
    </row>
    <row r="118" spans="1:8" ht="35.1" customHeight="1" x14ac:dyDescent="0.3">
      <c r="A118" s="111" t="s">
        <v>290</v>
      </c>
      <c r="B118" s="111" t="str">
        <f>_xlfn.XLOOKUP(A118, Varietes!$D$2:$D$1000, Varietes!$C$2:$C$1000,"pas de match",0)</f>
        <v>LLU</v>
      </c>
      <c r="C118" s="111" t="s">
        <v>575</v>
      </c>
      <c r="D118" s="117" t="s">
        <v>832</v>
      </c>
      <c r="E118" s="113"/>
      <c r="F118" s="113"/>
      <c r="G118" s="113"/>
      <c r="H118" s="113"/>
    </row>
    <row r="119" spans="1:8" ht="35.1" customHeight="1" x14ac:dyDescent="0.3">
      <c r="A119" s="111" t="s">
        <v>290</v>
      </c>
      <c r="B119" s="111" t="str">
        <f>_xlfn.XLOOKUP(A119, Varietes!$D$2:$D$1000, Varietes!$C$2:$C$1000,"pas de match",0)</f>
        <v>LLU</v>
      </c>
      <c r="C119" s="111" t="s">
        <v>576</v>
      </c>
      <c r="D119" s="117" t="s">
        <v>833</v>
      </c>
      <c r="E119" s="113"/>
      <c r="F119" s="113"/>
      <c r="G119" s="113"/>
      <c r="H119" s="113"/>
    </row>
    <row r="120" spans="1:8" ht="35.1" customHeight="1" x14ac:dyDescent="0.3">
      <c r="A120" s="111" t="s">
        <v>290</v>
      </c>
      <c r="B120" s="111" t="str">
        <f>_xlfn.XLOOKUP(A120, Varietes!$D$2:$D$1000, Varietes!$C$2:$C$1000,"pas de match",0)</f>
        <v>LLU</v>
      </c>
      <c r="C120" s="111" t="s">
        <v>577</v>
      </c>
      <c r="D120" s="117" t="s">
        <v>578</v>
      </c>
      <c r="E120" s="113"/>
      <c r="F120" s="113"/>
      <c r="G120" s="113"/>
      <c r="H120" s="113"/>
    </row>
    <row r="121" spans="1:8" ht="35.1" customHeight="1" x14ac:dyDescent="0.3">
      <c r="A121" s="111" t="s">
        <v>290</v>
      </c>
      <c r="B121" s="111" t="str">
        <f>_xlfn.XLOOKUP(A121, Varietes!$D$2:$D$1000, Varietes!$C$2:$C$1000,"pas de match",0)</f>
        <v>LLU</v>
      </c>
      <c r="C121" s="111" t="s">
        <v>579</v>
      </c>
      <c r="D121" s="117" t="s">
        <v>580</v>
      </c>
      <c r="E121" s="113"/>
      <c r="F121" s="113"/>
      <c r="G121" s="113"/>
      <c r="H121" s="113"/>
    </row>
    <row r="122" spans="1:8" ht="35.1" customHeight="1" x14ac:dyDescent="0.3">
      <c r="A122" s="111" t="s">
        <v>290</v>
      </c>
      <c r="B122" s="111" t="str">
        <f>_xlfn.XLOOKUP(A122, Varietes!$D$2:$D$1000, Varietes!$C$2:$C$1000,"pas de match",0)</f>
        <v>LLU</v>
      </c>
      <c r="C122" s="111" t="s">
        <v>581</v>
      </c>
      <c r="D122" s="117" t="s">
        <v>582</v>
      </c>
      <c r="E122" s="113"/>
      <c r="F122" s="113"/>
      <c r="G122" s="113"/>
      <c r="H122" s="113"/>
    </row>
    <row r="123" spans="1:8" ht="35.1" customHeight="1" x14ac:dyDescent="0.3">
      <c r="A123" s="111" t="s">
        <v>290</v>
      </c>
      <c r="B123" s="111" t="str">
        <f>_xlfn.XLOOKUP(A123, Varietes!$D$2:$D$1000, Varietes!$C$2:$C$1000,"pas de match",0)</f>
        <v>LLU</v>
      </c>
      <c r="C123" s="111" t="s">
        <v>583</v>
      </c>
      <c r="D123" s="117" t="s">
        <v>584</v>
      </c>
      <c r="E123" s="113"/>
      <c r="F123" s="113"/>
      <c r="G123" s="113"/>
      <c r="H123" s="113"/>
    </row>
    <row r="124" spans="1:8" ht="35.1" customHeight="1" x14ac:dyDescent="0.3">
      <c r="A124" s="111"/>
      <c r="B124" s="111"/>
      <c r="C124" s="111"/>
      <c r="D124" s="117"/>
      <c r="E124" s="113"/>
      <c r="F124" s="113"/>
      <c r="G124" s="113"/>
      <c r="H124" s="113"/>
    </row>
    <row r="125" spans="1:8" ht="35.1" customHeight="1" x14ac:dyDescent="0.3">
      <c r="A125" s="130" t="s">
        <v>356</v>
      </c>
      <c r="B125" s="130" t="str">
        <f>_xlfn.XLOOKUP(A125, Varietes!$D$2:$D$1000, Varietes!$C$2:$C$1000,"pas de match",0)</f>
        <v>MDJU</v>
      </c>
      <c r="C125" s="130" t="s">
        <v>585</v>
      </c>
      <c r="D125" s="131" t="s">
        <v>834</v>
      </c>
      <c r="E125" s="132"/>
      <c r="F125" s="132"/>
      <c r="G125" s="132"/>
      <c r="H125" s="132"/>
    </row>
    <row r="126" spans="1:8" ht="35.1" customHeight="1" x14ac:dyDescent="0.3">
      <c r="A126" s="130" t="s">
        <v>356</v>
      </c>
      <c r="B126" s="130" t="str">
        <f>_xlfn.XLOOKUP(A126, Varietes!$D$2:$D$1000, Varietes!$C$2:$C$1000,"pas de match",0)</f>
        <v>MDJU</v>
      </c>
      <c r="C126" s="130" t="s">
        <v>586</v>
      </c>
      <c r="D126" s="131" t="s">
        <v>835</v>
      </c>
      <c r="E126" s="132"/>
      <c r="F126" s="132"/>
      <c r="G126" s="132"/>
      <c r="H126" s="132"/>
    </row>
    <row r="127" spans="1:8" ht="35.1" customHeight="1" x14ac:dyDescent="0.3">
      <c r="A127" s="130" t="s">
        <v>356</v>
      </c>
      <c r="B127" s="130" t="str">
        <f>_xlfn.XLOOKUP(A127, Varietes!$D$2:$D$1000, Varietes!$C$2:$C$1000,"pas de match",0)</f>
        <v>MDJU</v>
      </c>
      <c r="C127" s="130" t="s">
        <v>587</v>
      </c>
      <c r="D127" s="131" t="s">
        <v>836</v>
      </c>
      <c r="E127" s="132"/>
      <c r="F127" s="132"/>
      <c r="G127" s="132"/>
      <c r="H127" s="132"/>
    </row>
    <row r="128" spans="1:8" ht="35.1" customHeight="1" x14ac:dyDescent="0.3">
      <c r="A128" s="130" t="s">
        <v>356</v>
      </c>
      <c r="B128" s="130" t="str">
        <f>_xlfn.XLOOKUP(A128, Varietes!$D$2:$D$1000, Varietes!$C$2:$C$1000,"pas de match",0)</f>
        <v>MDJU</v>
      </c>
      <c r="C128" s="130" t="s">
        <v>588</v>
      </c>
      <c r="D128" s="131" t="s">
        <v>837</v>
      </c>
      <c r="E128" s="132"/>
      <c r="F128" s="132"/>
      <c r="G128" s="132"/>
      <c r="H128" s="132"/>
    </row>
    <row r="129" spans="1:8" ht="35.1" customHeight="1" x14ac:dyDescent="0.3">
      <c r="A129" s="130" t="s">
        <v>356</v>
      </c>
      <c r="B129" s="130" t="str">
        <f>_xlfn.XLOOKUP(A129, Varietes!$D$2:$D$1000, Varietes!$C$2:$C$1000,"pas de match",0)</f>
        <v>MDJU</v>
      </c>
      <c r="C129" s="130" t="s">
        <v>589</v>
      </c>
      <c r="D129" s="131" t="s">
        <v>838</v>
      </c>
      <c r="E129" s="132"/>
      <c r="F129" s="132"/>
      <c r="G129" s="132"/>
      <c r="H129" s="132"/>
    </row>
    <row r="130" spans="1:8" ht="35.1" customHeight="1" x14ac:dyDescent="0.3">
      <c r="A130" s="130" t="s">
        <v>356</v>
      </c>
      <c r="B130" s="130" t="str">
        <f>_xlfn.XLOOKUP(A130, Varietes!$D$2:$D$1000, Varietes!$C$2:$C$1000,"pas de match",0)</f>
        <v>MDJU</v>
      </c>
      <c r="C130" s="130" t="s">
        <v>590</v>
      </c>
      <c r="D130" s="131" t="s">
        <v>839</v>
      </c>
      <c r="E130" s="132"/>
      <c r="F130" s="132"/>
      <c r="G130" s="132"/>
      <c r="H130" s="132"/>
    </row>
    <row r="131" spans="1:8" ht="34.9" customHeight="1" x14ac:dyDescent="0.3">
      <c r="A131" s="130" t="s">
        <v>356</v>
      </c>
      <c r="B131" s="130" t="str">
        <f>_xlfn.XLOOKUP(A131, Varietes!$D$2:$D$1000, Varietes!$C$2:$C$1000,"pas de match",0)</f>
        <v>MDJU</v>
      </c>
      <c r="C131" s="130" t="s">
        <v>591</v>
      </c>
      <c r="D131" s="131" t="s">
        <v>592</v>
      </c>
      <c r="E131" s="132"/>
      <c r="F131" s="132"/>
      <c r="G131" s="132"/>
      <c r="H131" s="132"/>
    </row>
    <row r="132" spans="1:8" ht="35.1" customHeight="1" x14ac:dyDescent="0.3">
      <c r="A132" s="130" t="s">
        <v>356</v>
      </c>
      <c r="B132" s="130" t="str">
        <f>_xlfn.XLOOKUP(A132, Varietes!$D$2:$D$1000, Varietes!$C$2:$C$1000,"pas de match",0)</f>
        <v>MDJU</v>
      </c>
      <c r="C132" s="130" t="s">
        <v>593</v>
      </c>
      <c r="D132" s="131" t="s">
        <v>594</v>
      </c>
      <c r="E132" s="132"/>
      <c r="F132" s="132"/>
      <c r="G132" s="132"/>
      <c r="H132" s="132"/>
    </row>
    <row r="133" spans="1:8" ht="35.1" customHeight="1" x14ac:dyDescent="0.3">
      <c r="A133" s="130" t="s">
        <v>356</v>
      </c>
      <c r="B133" s="130" t="str">
        <f>_xlfn.XLOOKUP(A133, Varietes!$D$2:$D$1000, Varietes!$C$2:$C$1000,"pas de match",0)</f>
        <v>MDJU</v>
      </c>
      <c r="C133" s="130" t="s">
        <v>595</v>
      </c>
      <c r="D133" s="131" t="s">
        <v>596</v>
      </c>
      <c r="E133" s="132"/>
      <c r="F133" s="132"/>
      <c r="G133" s="132"/>
      <c r="H133" s="132"/>
    </row>
    <row r="134" spans="1:8" ht="35.1" customHeight="1" x14ac:dyDescent="0.3">
      <c r="A134" s="130" t="s">
        <v>356</v>
      </c>
      <c r="B134" s="130" t="str">
        <f>_xlfn.XLOOKUP(A134, Varietes!$D$2:$D$1000, Varietes!$C$2:$C$1000,"pas de match",0)</f>
        <v>MDJU</v>
      </c>
      <c r="C134" s="130" t="s">
        <v>597</v>
      </c>
      <c r="D134" s="131" t="s">
        <v>598</v>
      </c>
      <c r="E134" s="132"/>
      <c r="F134" s="132"/>
      <c r="G134" s="132"/>
      <c r="H134" s="132"/>
    </row>
    <row r="135" spans="1:8" ht="35.1" customHeight="1" x14ac:dyDescent="0.3">
      <c r="A135" s="130" t="s">
        <v>356</v>
      </c>
      <c r="B135" s="130" t="str">
        <f>_xlfn.XLOOKUP(A135, Varietes!$D$2:$D$1000, Varietes!$C$2:$C$1000,"pas de match",0)</f>
        <v>MDJU</v>
      </c>
      <c r="C135" s="130" t="s">
        <v>599</v>
      </c>
      <c r="D135" s="131" t="s">
        <v>600</v>
      </c>
      <c r="E135" s="132"/>
      <c r="F135" s="132"/>
      <c r="G135" s="132"/>
      <c r="H135" s="132"/>
    </row>
    <row r="136" spans="1:8" ht="35.1" customHeight="1" x14ac:dyDescent="0.3">
      <c r="A136" s="130" t="s">
        <v>356</v>
      </c>
      <c r="B136" s="130" t="str">
        <f>_xlfn.XLOOKUP(A136, Varietes!$D$2:$D$1000, Varietes!$C$2:$C$1000,"pas de match",0)</f>
        <v>MDJU</v>
      </c>
      <c r="C136" s="130" t="s">
        <v>601</v>
      </c>
      <c r="D136" s="131" t="s">
        <v>602</v>
      </c>
      <c r="E136" s="132"/>
      <c r="F136" s="132"/>
      <c r="G136" s="132"/>
      <c r="H136" s="132"/>
    </row>
    <row r="137" spans="1:8" ht="35.1" customHeight="1" x14ac:dyDescent="0.3">
      <c r="A137" s="130" t="s">
        <v>356</v>
      </c>
      <c r="B137" s="130" t="str">
        <f>_xlfn.XLOOKUP(A137, Varietes!$D$2:$D$1000, Varietes!$C$2:$C$1000,"pas de match",0)</f>
        <v>MDJU</v>
      </c>
      <c r="C137" s="130" t="s">
        <v>603</v>
      </c>
      <c r="D137" s="131" t="s">
        <v>604</v>
      </c>
      <c r="E137" s="132"/>
      <c r="F137" s="132"/>
      <c r="G137" s="132"/>
      <c r="H137" s="132"/>
    </row>
    <row r="138" spans="1:8" ht="35.1" customHeight="1" x14ac:dyDescent="0.3">
      <c r="A138" s="130" t="s">
        <v>356</v>
      </c>
      <c r="B138" s="130" t="str">
        <f>_xlfn.XLOOKUP(A138, Varietes!$D$2:$D$1000, Varietes!$C$2:$C$1000,"pas de match",0)</f>
        <v>MDJU</v>
      </c>
      <c r="C138" s="130" t="s">
        <v>605</v>
      </c>
      <c r="D138" s="131" t="s">
        <v>606</v>
      </c>
      <c r="E138" s="132"/>
      <c r="F138" s="132"/>
      <c r="G138" s="132"/>
      <c r="H138" s="132"/>
    </row>
    <row r="139" spans="1:8" ht="35.1" customHeight="1" x14ac:dyDescent="0.3">
      <c r="A139" s="130" t="s">
        <v>356</v>
      </c>
      <c r="B139" s="130" t="str">
        <f>_xlfn.XLOOKUP(A139, Varietes!$D$2:$D$1000, Varietes!$C$2:$C$1000,"pas de match",0)</f>
        <v>MDJU</v>
      </c>
      <c r="C139" s="130" t="s">
        <v>607</v>
      </c>
      <c r="D139" s="131" t="s">
        <v>608</v>
      </c>
      <c r="E139" s="132"/>
      <c r="F139" s="132"/>
      <c r="G139" s="132"/>
      <c r="H139" s="132"/>
    </row>
    <row r="140" spans="1:8" ht="35.1" customHeight="1" x14ac:dyDescent="0.3">
      <c r="A140" s="130" t="s">
        <v>356</v>
      </c>
      <c r="B140" s="130" t="str">
        <f>_xlfn.XLOOKUP(A140, Varietes!$D$2:$D$1000, Varietes!$C$2:$C$1000,"pas de match",0)</f>
        <v>MDJU</v>
      </c>
      <c r="C140" s="130" t="s">
        <v>609</v>
      </c>
      <c r="D140" s="131" t="s">
        <v>610</v>
      </c>
      <c r="E140" s="132"/>
      <c r="F140" s="132"/>
      <c r="G140" s="132"/>
      <c r="H140" s="132"/>
    </row>
    <row r="141" spans="1:8" ht="35.1" customHeight="1" x14ac:dyDescent="0.3">
      <c r="A141" s="130" t="s">
        <v>356</v>
      </c>
      <c r="B141" s="130" t="str">
        <f>_xlfn.XLOOKUP(A141, Varietes!$D$2:$D$1000, Varietes!$C$2:$C$1000,"pas de match",0)</f>
        <v>MDJU</v>
      </c>
      <c r="C141" s="130" t="s">
        <v>611</v>
      </c>
      <c r="D141" s="131" t="s">
        <v>612</v>
      </c>
      <c r="E141" s="132"/>
      <c r="F141" s="132"/>
      <c r="G141" s="132"/>
      <c r="H141" s="132"/>
    </row>
    <row r="142" spans="1:8" ht="35.1" customHeight="1" x14ac:dyDescent="0.3">
      <c r="A142" s="130" t="s">
        <v>356</v>
      </c>
      <c r="B142" s="130" t="str">
        <f>_xlfn.XLOOKUP(A142, Varietes!$D$2:$D$1000, Varietes!$C$2:$C$1000,"pas de match",0)</f>
        <v>MDJU</v>
      </c>
      <c r="C142" s="130" t="s">
        <v>613</v>
      </c>
      <c r="D142" s="131" t="s">
        <v>614</v>
      </c>
      <c r="E142" s="132"/>
      <c r="F142" s="132"/>
      <c r="G142" s="132"/>
      <c r="H142" s="132"/>
    </row>
    <row r="143" spans="1:8" ht="35.1" customHeight="1" x14ac:dyDescent="0.3">
      <c r="A143" s="130" t="s">
        <v>356</v>
      </c>
      <c r="B143" s="130" t="str">
        <f>_xlfn.XLOOKUP(A143, Varietes!$D$2:$D$1000, Varietes!$C$2:$C$1000,"pas de match",0)</f>
        <v>MDJU</v>
      </c>
      <c r="C143" s="130" t="s">
        <v>615</v>
      </c>
      <c r="D143" s="131" t="s">
        <v>616</v>
      </c>
      <c r="E143" s="132"/>
      <c r="F143" s="132"/>
      <c r="G143" s="132"/>
      <c r="H143" s="132"/>
    </row>
    <row r="144" spans="1:8" ht="35.1" customHeight="1" x14ac:dyDescent="0.3">
      <c r="A144" s="130" t="s">
        <v>356</v>
      </c>
      <c r="B144" s="130" t="str">
        <f>_xlfn.XLOOKUP(A144, Varietes!$D$2:$D$1000, Varietes!$C$2:$C$1000,"pas de match",0)</f>
        <v>MDJU</v>
      </c>
      <c r="C144" s="130" t="s">
        <v>617</v>
      </c>
      <c r="D144" s="131" t="s">
        <v>618</v>
      </c>
      <c r="E144" s="132"/>
      <c r="F144" s="132"/>
      <c r="G144" s="132"/>
      <c r="H144" s="132"/>
    </row>
    <row r="145" spans="1:8" ht="35.1" customHeight="1" x14ac:dyDescent="0.3">
      <c r="A145" s="130" t="s">
        <v>356</v>
      </c>
      <c r="B145" s="130" t="str">
        <f>_xlfn.XLOOKUP(A145, Varietes!$D$2:$D$1000, Varietes!$C$2:$C$1000,"pas de match",0)</f>
        <v>MDJU</v>
      </c>
      <c r="C145" s="130" t="s">
        <v>688</v>
      </c>
      <c r="D145" s="131" t="s">
        <v>696</v>
      </c>
      <c r="E145" s="132"/>
      <c r="F145" s="132"/>
      <c r="G145" s="132"/>
      <c r="H145" s="132"/>
    </row>
    <row r="146" spans="1:8" ht="35.1" customHeight="1" x14ac:dyDescent="0.3">
      <c r="A146" s="130" t="s">
        <v>356</v>
      </c>
      <c r="B146" s="130" t="str">
        <f>_xlfn.XLOOKUP(A146, Varietes!$D$2:$D$1000, Varietes!$C$2:$C$1000,"pas de match",0)</f>
        <v>MDJU</v>
      </c>
      <c r="C146" s="130" t="s">
        <v>785</v>
      </c>
      <c r="D146" s="131" t="s">
        <v>840</v>
      </c>
      <c r="E146" s="132"/>
      <c r="F146" s="132"/>
      <c r="G146" s="132"/>
      <c r="H146" s="132"/>
    </row>
    <row r="147" spans="1:8" ht="35.1" customHeight="1" x14ac:dyDescent="0.3">
      <c r="A147" s="130"/>
      <c r="B147" s="130"/>
      <c r="C147" s="130"/>
      <c r="D147" s="131"/>
      <c r="E147" s="132"/>
      <c r="F147" s="132"/>
      <c r="G147" s="132"/>
      <c r="H147" s="132"/>
    </row>
    <row r="148" spans="1:8" ht="35.1" customHeight="1" x14ac:dyDescent="0.3">
      <c r="A148" s="133" t="s">
        <v>360</v>
      </c>
      <c r="B148" s="133" t="str">
        <f>_xlfn.XLOOKUP(A148, Varietes!$D$2:$D$1000, Varietes!$C$2:$C$1000,"pas de match",0)</f>
        <v>NWRA</v>
      </c>
      <c r="C148" s="133" t="s">
        <v>619</v>
      </c>
      <c r="D148" s="134">
        <v>139</v>
      </c>
      <c r="E148" s="135"/>
      <c r="F148" s="135"/>
      <c r="G148" s="135"/>
      <c r="H148" s="135"/>
    </row>
    <row r="149" spans="1:8" ht="35.1" customHeight="1" x14ac:dyDescent="0.3">
      <c r="A149" s="133" t="s">
        <v>360</v>
      </c>
      <c r="B149" s="133" t="str">
        <f>_xlfn.XLOOKUP(A149, Varietes!$D$2:$D$1000, Varietes!$C$2:$C$1000,"pas de match",0)</f>
        <v>NWRA</v>
      </c>
      <c r="C149" s="133" t="s">
        <v>620</v>
      </c>
      <c r="D149" s="134" t="s">
        <v>841</v>
      </c>
      <c r="E149" s="135"/>
      <c r="F149" s="135"/>
      <c r="G149" s="135"/>
      <c r="H149" s="135"/>
    </row>
    <row r="150" spans="1:8" ht="35.1" customHeight="1" x14ac:dyDescent="0.3">
      <c r="A150" s="133" t="s">
        <v>360</v>
      </c>
      <c r="B150" s="133" t="str">
        <f>_xlfn.XLOOKUP(A150, Varietes!$D$2:$D$1000, Varietes!$C$2:$C$1000,"pas de match",0)</f>
        <v>NWRA</v>
      </c>
      <c r="C150" s="133" t="s">
        <v>621</v>
      </c>
      <c r="D150" s="134" t="s">
        <v>622</v>
      </c>
      <c r="E150" s="135"/>
      <c r="F150" s="135"/>
      <c r="G150" s="135"/>
      <c r="H150" s="135"/>
    </row>
    <row r="151" spans="1:8" ht="35.1" customHeight="1" x14ac:dyDescent="0.3">
      <c r="A151" s="133" t="s">
        <v>360</v>
      </c>
      <c r="B151" s="133" t="str">
        <f>_xlfn.XLOOKUP(A151, Varietes!$D$2:$D$1000, Varietes!$C$2:$C$1000,"pas de match",0)</f>
        <v>NWRA</v>
      </c>
      <c r="C151" s="133" t="s">
        <v>623</v>
      </c>
      <c r="D151" s="134" t="s">
        <v>624</v>
      </c>
      <c r="E151" s="135"/>
      <c r="F151" s="135"/>
      <c r="G151" s="135"/>
      <c r="H151" s="135"/>
    </row>
    <row r="152" spans="1:8" ht="35.1" customHeight="1" x14ac:dyDescent="0.3">
      <c r="A152" s="133" t="s">
        <v>360</v>
      </c>
      <c r="B152" s="133" t="str">
        <f>_xlfn.XLOOKUP(A152, Varietes!$D$2:$D$1000, Varietes!$C$2:$C$1000,"pas de match",0)</f>
        <v>NWRA</v>
      </c>
      <c r="C152" s="133" t="s">
        <v>625</v>
      </c>
      <c r="D152" s="134" t="s">
        <v>626</v>
      </c>
      <c r="E152" s="135"/>
      <c r="F152" s="135"/>
      <c r="G152" s="135"/>
      <c r="H152" s="135"/>
    </row>
    <row r="153" spans="1:8" ht="35.1" customHeight="1" x14ac:dyDescent="0.3">
      <c r="A153" s="133" t="s">
        <v>360</v>
      </c>
      <c r="B153" s="133" t="str">
        <f>_xlfn.XLOOKUP(A153, Varietes!$D$2:$D$1000, Varietes!$C$2:$C$1000,"pas de match",0)</f>
        <v>NWRA</v>
      </c>
      <c r="C153" s="133" t="s">
        <v>627</v>
      </c>
      <c r="D153" s="134" t="s">
        <v>842</v>
      </c>
      <c r="E153" s="135"/>
      <c r="F153" s="135"/>
      <c r="G153" s="135"/>
      <c r="H153" s="135"/>
    </row>
    <row r="154" spans="1:8" ht="35.1" customHeight="1" x14ac:dyDescent="0.3">
      <c r="A154" s="133" t="s">
        <v>360</v>
      </c>
      <c r="B154" s="133" t="str">
        <f>_xlfn.XLOOKUP(A154, Varietes!$D$2:$D$1000, Varietes!$C$2:$C$1000,"pas de match",0)</f>
        <v>NWRA</v>
      </c>
      <c r="C154" s="133" t="s">
        <v>628</v>
      </c>
      <c r="D154" s="134" t="s">
        <v>843</v>
      </c>
      <c r="E154" s="135"/>
      <c r="F154" s="135"/>
      <c r="G154" s="135"/>
      <c r="H154" s="135"/>
    </row>
    <row r="155" spans="1:8" ht="35.1" customHeight="1" x14ac:dyDescent="0.3">
      <c r="A155" s="133" t="s">
        <v>360</v>
      </c>
      <c r="B155" s="133" t="str">
        <f>_xlfn.XLOOKUP(A155, Varietes!$D$2:$D$1000, Varietes!$C$2:$C$1000,"pas de match",0)</f>
        <v>NWRA</v>
      </c>
      <c r="C155" s="133" t="s">
        <v>629</v>
      </c>
      <c r="D155" s="134" t="s">
        <v>630</v>
      </c>
      <c r="E155" s="135"/>
      <c r="F155" s="135"/>
      <c r="G155" s="135"/>
      <c r="H155" s="135"/>
    </row>
    <row r="156" spans="1:8" ht="35.1" customHeight="1" x14ac:dyDescent="0.3">
      <c r="A156" s="133" t="s">
        <v>360</v>
      </c>
      <c r="B156" s="133" t="str">
        <f>_xlfn.XLOOKUP(A156, Varietes!$D$2:$D$1000, Varietes!$C$2:$C$1000,"pas de match",0)</f>
        <v>NWRA</v>
      </c>
      <c r="C156" s="133" t="s">
        <v>631</v>
      </c>
      <c r="D156" s="134" t="s">
        <v>632</v>
      </c>
      <c r="E156" s="135"/>
      <c r="F156" s="135"/>
      <c r="G156" s="135"/>
      <c r="H156" s="135"/>
    </row>
    <row r="157" spans="1:8" ht="35.1" customHeight="1" x14ac:dyDescent="0.3">
      <c r="A157" s="133" t="s">
        <v>360</v>
      </c>
      <c r="B157" s="133" t="str">
        <f>_xlfn.XLOOKUP(A157, Varietes!$D$2:$D$1000, Varietes!$C$2:$C$1000,"pas de match",0)</f>
        <v>NWRA</v>
      </c>
      <c r="C157" s="133" t="s">
        <v>633</v>
      </c>
      <c r="D157" s="134" t="s">
        <v>634</v>
      </c>
      <c r="E157" s="135"/>
      <c r="F157" s="135"/>
      <c r="G157" s="135"/>
      <c r="H157" s="135"/>
    </row>
    <row r="158" spans="1:8" ht="35.1" customHeight="1" x14ac:dyDescent="0.3">
      <c r="A158" s="133" t="s">
        <v>360</v>
      </c>
      <c r="B158" s="133" t="str">
        <f>_xlfn.XLOOKUP(A158, Varietes!$D$2:$D$1000, Varietes!$C$2:$C$1000,"pas de match",0)</f>
        <v>NWRA</v>
      </c>
      <c r="C158" s="133" t="s">
        <v>635</v>
      </c>
      <c r="D158" s="134" t="s">
        <v>636</v>
      </c>
      <c r="E158" s="135"/>
      <c r="F158" s="135"/>
      <c r="G158" s="135"/>
      <c r="H158" s="135"/>
    </row>
    <row r="159" spans="1:8" ht="35.1" customHeight="1" x14ac:dyDescent="0.3">
      <c r="A159" s="133" t="s">
        <v>360</v>
      </c>
      <c r="B159" s="133" t="str">
        <f>_xlfn.XLOOKUP(A159, Varietes!$D$2:$D$1000, Varietes!$C$2:$C$1000,"pas de match",0)</f>
        <v>NWRA</v>
      </c>
      <c r="C159" s="133" t="s">
        <v>637</v>
      </c>
      <c r="D159" s="134" t="s">
        <v>638</v>
      </c>
      <c r="E159" s="135"/>
      <c r="F159" s="135"/>
      <c r="G159" s="135"/>
      <c r="H159" s="135"/>
    </row>
    <row r="160" spans="1:8" ht="35.1" customHeight="1" x14ac:dyDescent="0.3">
      <c r="A160" s="133"/>
      <c r="B160" s="133"/>
      <c r="C160" s="133"/>
      <c r="D160" s="134"/>
      <c r="E160" s="135"/>
      <c r="F160" s="135"/>
      <c r="G160" s="135"/>
      <c r="H160" s="135"/>
    </row>
    <row r="161" spans="1:10" ht="35.1" customHeight="1" x14ac:dyDescent="0.3">
      <c r="A161" s="111" t="s">
        <v>686</v>
      </c>
      <c r="B161" s="136" t="s">
        <v>764</v>
      </c>
      <c r="C161" s="111" t="s">
        <v>765</v>
      </c>
      <c r="D161" s="117" t="s">
        <v>663</v>
      </c>
      <c r="E161" s="113"/>
      <c r="F161" s="113"/>
      <c r="G161" s="113"/>
      <c r="H161" s="113"/>
      <c r="I161" s="137"/>
      <c r="J161" s="137"/>
    </row>
    <row r="162" spans="1:10" ht="35.1" customHeight="1" x14ac:dyDescent="0.3">
      <c r="A162" s="111"/>
      <c r="B162" s="136"/>
      <c r="C162" s="111"/>
      <c r="D162" s="117"/>
      <c r="E162" s="113"/>
      <c r="F162" s="113"/>
      <c r="G162" s="113"/>
      <c r="H162" s="113"/>
      <c r="I162" s="137"/>
      <c r="J162" s="137"/>
    </row>
    <row r="163" spans="1:10" ht="35.1" customHeight="1" x14ac:dyDescent="0.3">
      <c r="A163" s="111" t="s">
        <v>149</v>
      </c>
      <c r="B163" s="111" t="str">
        <f>_xlfn.XLOOKUP(A163, Varietes!$D$2:$D$1000, Varietes!$C$2:$C$1000,"pas de match",0)</f>
        <v>GAIS</v>
      </c>
      <c r="C163" s="111" t="s">
        <v>639</v>
      </c>
      <c r="D163" s="117" t="s">
        <v>697</v>
      </c>
      <c r="E163" s="113"/>
      <c r="F163" s="113"/>
      <c r="G163" s="113"/>
      <c r="H163" s="113"/>
    </row>
    <row r="164" spans="1:10" ht="35.1" customHeight="1" x14ac:dyDescent="0.3">
      <c r="A164" s="111" t="s">
        <v>149</v>
      </c>
      <c r="B164" s="111" t="str">
        <f>_xlfn.XLOOKUP(A164, Varietes!$D$2:$D$1000, Varietes!$C$2:$C$1000,"pas de match",0)</f>
        <v>GAIS</v>
      </c>
      <c r="C164" s="111" t="s">
        <v>640</v>
      </c>
      <c r="D164" s="117" t="s">
        <v>641</v>
      </c>
      <c r="E164" s="113"/>
      <c r="F164" s="113"/>
      <c r="G164" s="113"/>
      <c r="H164" s="113"/>
    </row>
    <row r="165" spans="1:10" ht="35.1" customHeight="1" x14ac:dyDescent="0.3">
      <c r="A165" s="111" t="s">
        <v>149</v>
      </c>
      <c r="B165" s="111" t="str">
        <f>_xlfn.XLOOKUP(A165, Varietes!$D$2:$D$1000, Varietes!$C$2:$C$1000,"pas de match",0)</f>
        <v>GAIS</v>
      </c>
      <c r="C165" s="111" t="s">
        <v>642</v>
      </c>
      <c r="D165" s="117" t="s">
        <v>643</v>
      </c>
      <c r="E165" s="113"/>
      <c r="F165" s="113"/>
      <c r="G165" s="113"/>
      <c r="H165" s="113"/>
    </row>
    <row r="166" spans="1:10" ht="35.1" customHeight="1" x14ac:dyDescent="0.3">
      <c r="A166" s="111" t="s">
        <v>149</v>
      </c>
      <c r="B166" s="111" t="str">
        <f>_xlfn.XLOOKUP(A166, Varietes!$D$2:$D$1000, Varietes!$C$2:$C$1000,"pas de match",0)</f>
        <v>GAIS</v>
      </c>
      <c r="C166" s="111" t="s">
        <v>644</v>
      </c>
      <c r="D166" s="117" t="s">
        <v>645</v>
      </c>
      <c r="E166" s="113"/>
      <c r="F166" s="113"/>
      <c r="G166" s="113"/>
      <c r="H166" s="113"/>
    </row>
    <row r="167" spans="1:10" ht="35.1" customHeight="1" x14ac:dyDescent="0.3">
      <c r="A167" s="111" t="s">
        <v>149</v>
      </c>
      <c r="B167" s="111" t="str">
        <f>_xlfn.XLOOKUP(A167, Varietes!$D$2:$D$1000, Varietes!$C$2:$C$1000,"pas de match",0)</f>
        <v>GAIS</v>
      </c>
      <c r="C167" s="111" t="s">
        <v>646</v>
      </c>
      <c r="D167" s="117" t="s">
        <v>647</v>
      </c>
      <c r="E167" s="113"/>
      <c r="F167" s="113"/>
      <c r="G167" s="113"/>
      <c r="H167" s="113"/>
    </row>
    <row r="168" spans="1:10" ht="35.1" customHeight="1" x14ac:dyDescent="0.3">
      <c r="A168" s="111" t="s">
        <v>149</v>
      </c>
      <c r="B168" s="111" t="str">
        <f>_xlfn.XLOOKUP(A168, Varietes!$D$2:$D$1000, Varietes!$C$2:$C$1000,"pas de match",0)</f>
        <v>GAIS</v>
      </c>
      <c r="C168" s="111" t="s">
        <v>648</v>
      </c>
      <c r="D168" s="117" t="s">
        <v>649</v>
      </c>
      <c r="E168" s="113"/>
      <c r="F168" s="113"/>
      <c r="G168" s="113"/>
      <c r="H168" s="113"/>
    </row>
    <row r="169" spans="1:10" ht="35.1" customHeight="1" x14ac:dyDescent="0.3">
      <c r="A169" s="111"/>
      <c r="B169" s="111"/>
      <c r="C169" s="111"/>
      <c r="D169" s="117"/>
      <c r="E169" s="113"/>
      <c r="F169" s="113"/>
      <c r="G169" s="113"/>
      <c r="H169" s="113"/>
    </row>
    <row r="170" spans="1:10" ht="35.1" customHeight="1" x14ac:dyDescent="0.3">
      <c r="A170" s="111" t="s">
        <v>189</v>
      </c>
      <c r="B170" s="111" t="str">
        <f>_xlfn.XLOOKUP(A170, Varietes!$D$2:$D$1000, Varietes!$C$2:$C$1000,"pas de match",0)</f>
        <v>ISEHS</v>
      </c>
      <c r="C170" s="111" t="s">
        <v>650</v>
      </c>
      <c r="D170" s="117" t="s">
        <v>844</v>
      </c>
      <c r="E170" s="113"/>
      <c r="F170" s="113"/>
      <c r="G170" s="113"/>
      <c r="H170" s="113"/>
    </row>
    <row r="171" spans="1:10" ht="35.1" customHeight="1" x14ac:dyDescent="0.3">
      <c r="A171" s="111" t="s">
        <v>189</v>
      </c>
      <c r="B171" s="111" t="str">
        <f>_xlfn.XLOOKUP(A171, Varietes!$D$2:$D$1000, Varietes!$C$2:$C$1000,"pas de match",0)</f>
        <v>ISEHS</v>
      </c>
      <c r="C171" s="111" t="s">
        <v>651</v>
      </c>
      <c r="D171" s="117" t="s">
        <v>845</v>
      </c>
      <c r="E171" s="113"/>
      <c r="F171" s="113"/>
      <c r="G171" s="113"/>
      <c r="H171" s="113"/>
    </row>
    <row r="172" spans="1:10" ht="35.1" customHeight="1" x14ac:dyDescent="0.3">
      <c r="A172" s="111" t="s">
        <v>189</v>
      </c>
      <c r="B172" s="111" t="str">
        <f>_xlfn.XLOOKUP(A172, Varietes!$D$2:$D$1000, Varietes!$C$2:$C$1000,"pas de match",0)</f>
        <v>ISEHS</v>
      </c>
      <c r="C172" s="111" t="s">
        <v>652</v>
      </c>
      <c r="D172" s="117" t="s">
        <v>649</v>
      </c>
      <c r="E172" s="113"/>
      <c r="F172" s="113"/>
      <c r="G172" s="113"/>
      <c r="H172" s="113"/>
    </row>
    <row r="173" spans="1:10" ht="35.1" customHeight="1" x14ac:dyDescent="0.3">
      <c r="A173" s="111" t="s">
        <v>189</v>
      </c>
      <c r="B173" s="111" t="str">
        <f>_xlfn.XLOOKUP(A173, Varietes!$D$2:$D$1000, Varietes!$C$2:$C$1000,"pas de match",0)</f>
        <v>ISEHS</v>
      </c>
      <c r="C173" s="111" t="s">
        <v>750</v>
      </c>
      <c r="D173" s="117">
        <v>1</v>
      </c>
      <c r="E173" s="113"/>
      <c r="F173" s="113"/>
      <c r="G173" s="113"/>
      <c r="H173" s="113"/>
      <c r="I173" s="137"/>
      <c r="J173" s="137"/>
    </row>
    <row r="174" spans="1:10" ht="35.1" customHeight="1" x14ac:dyDescent="0.3">
      <c r="A174" s="111" t="s">
        <v>189</v>
      </c>
      <c r="B174" s="111" t="str">
        <f>_xlfn.XLOOKUP(A174, Varietes!$D$2:$D$1000, Varietes!$C$2:$C$1000,"pas de match",0)</f>
        <v>ISEHS</v>
      </c>
      <c r="C174" s="111" t="s">
        <v>751</v>
      </c>
      <c r="D174" s="117">
        <v>2</v>
      </c>
      <c r="E174" s="113"/>
      <c r="F174" s="113"/>
      <c r="G174" s="113"/>
      <c r="H174" s="113"/>
      <c r="I174" s="137"/>
      <c r="J174" s="137"/>
    </row>
    <row r="175" spans="1:10" ht="35.1" customHeight="1" x14ac:dyDescent="0.3">
      <c r="A175" s="111" t="s">
        <v>189</v>
      </c>
      <c r="B175" s="111" t="str">
        <f>_xlfn.XLOOKUP(A175, Varietes!$D$2:$D$1000, Varietes!$C$2:$C$1000,"pas de match",0)</f>
        <v>ISEHS</v>
      </c>
      <c r="C175" s="111" t="s">
        <v>766</v>
      </c>
      <c r="D175" s="111" t="s">
        <v>846</v>
      </c>
      <c r="E175" s="113"/>
      <c r="F175" s="113"/>
      <c r="G175" s="113"/>
      <c r="H175" s="113"/>
      <c r="I175" s="137"/>
      <c r="J175" s="137"/>
    </row>
    <row r="176" spans="1:10" ht="35.1" customHeight="1" x14ac:dyDescent="0.3">
      <c r="A176" s="111"/>
      <c r="B176" s="111"/>
      <c r="C176" s="111"/>
      <c r="D176" s="111"/>
      <c r="E176" s="113"/>
      <c r="F176" s="113"/>
      <c r="G176" s="113"/>
      <c r="H176" s="113"/>
      <c r="I176" s="137"/>
      <c r="J176" s="137"/>
    </row>
    <row r="177" spans="1:10" ht="35.1" customHeight="1" x14ac:dyDescent="0.3">
      <c r="A177" s="111" t="s">
        <v>30</v>
      </c>
      <c r="B177" s="111" t="str">
        <f>_xlfn.XLOOKUP(A177, Varietes!$D$2:$D$1000, Varietes!$C$2:$C$1000,"pas de match",0)</f>
        <v>ANANW</v>
      </c>
      <c r="C177" s="111" t="s">
        <v>653</v>
      </c>
      <c r="D177" s="111" t="s">
        <v>654</v>
      </c>
      <c r="E177" s="113"/>
      <c r="F177" s="113"/>
      <c r="G177" s="113"/>
      <c r="H177" s="113"/>
    </row>
    <row r="178" spans="1:10" ht="35.1" customHeight="1" x14ac:dyDescent="0.3">
      <c r="A178" s="111" t="s">
        <v>30</v>
      </c>
      <c r="B178" s="111" t="str">
        <f>_xlfn.XLOOKUP(A178, Varietes!$D$2:$D$1000, Varietes!$C$2:$C$1000,"pas de match",0)</f>
        <v>ANANW</v>
      </c>
      <c r="C178" s="111" t="s">
        <v>655</v>
      </c>
      <c r="D178" s="111" t="s">
        <v>656</v>
      </c>
      <c r="E178" s="113"/>
      <c r="F178" s="113"/>
      <c r="G178" s="113"/>
      <c r="H178" s="113"/>
    </row>
    <row r="179" spans="1:10" ht="35.1" customHeight="1" x14ac:dyDescent="0.3">
      <c r="A179" s="111"/>
      <c r="B179" s="111"/>
      <c r="C179" s="111"/>
      <c r="D179" s="111"/>
      <c r="E179" s="113"/>
      <c r="F179" s="113"/>
      <c r="G179" s="113"/>
      <c r="H179" s="113"/>
    </row>
    <row r="180" spans="1:10" ht="35.1" customHeight="1" x14ac:dyDescent="0.3">
      <c r="A180" s="111" t="s">
        <v>28</v>
      </c>
      <c r="B180" s="111" t="str">
        <f>_xlfn.XLOOKUP(A180, Varietes!$D$2:$D$1000, Varietes!$C$2:$C$1000,"pas de match",0)</f>
        <v>AMZLY</v>
      </c>
      <c r="C180" s="111" t="s">
        <v>657</v>
      </c>
      <c r="D180" s="111" t="s">
        <v>658</v>
      </c>
      <c r="E180" s="113"/>
      <c r="F180" s="113"/>
      <c r="G180" s="113"/>
      <c r="H180" s="113"/>
    </row>
    <row r="181" spans="1:10" ht="35.1" customHeight="1" x14ac:dyDescent="0.3">
      <c r="A181" s="111" t="s">
        <v>28</v>
      </c>
      <c r="B181" s="111" t="str">
        <f>_xlfn.XLOOKUP(A181, Varietes!$D$2:$D$1000, Varietes!$C$2:$C$1000,"pas de match",0)</f>
        <v>AMZLY</v>
      </c>
      <c r="C181" s="111" t="s">
        <v>659</v>
      </c>
      <c r="D181" s="111" t="s">
        <v>660</v>
      </c>
      <c r="E181" s="113"/>
      <c r="F181" s="113"/>
      <c r="G181" s="113"/>
      <c r="H181" s="113"/>
    </row>
    <row r="182" spans="1:10" ht="35.1" customHeight="1" x14ac:dyDescent="0.3">
      <c r="A182" s="111" t="s">
        <v>28</v>
      </c>
      <c r="B182" s="111" t="str">
        <f>_xlfn.XLOOKUP(A182, Varietes!$D$2:$D$1000, Varietes!$C$2:$C$1000,"pas de match",0)</f>
        <v>AMZLY</v>
      </c>
      <c r="C182" s="111" t="s">
        <v>661</v>
      </c>
      <c r="D182" s="111" t="s">
        <v>662</v>
      </c>
      <c r="E182" s="113"/>
      <c r="F182" s="113"/>
      <c r="G182" s="113"/>
      <c r="H182" s="113"/>
    </row>
    <row r="183" spans="1:10" ht="35.1" customHeight="1" x14ac:dyDescent="0.3">
      <c r="A183" s="111" t="s">
        <v>28</v>
      </c>
      <c r="B183" s="111" t="str">
        <f>_xlfn.XLOOKUP(A183, Varietes!$D$2:$D$1000, Varietes!$C$2:$C$1000,"pas de match",0)</f>
        <v>AMZLY</v>
      </c>
      <c r="C183" s="111" t="s">
        <v>689</v>
      </c>
      <c r="D183" s="111" t="s">
        <v>698</v>
      </c>
      <c r="E183" s="113"/>
      <c r="F183" s="113"/>
      <c r="G183" s="113"/>
      <c r="H183" s="113"/>
    </row>
    <row r="184" spans="1:10" ht="35.1" customHeight="1" x14ac:dyDescent="0.3">
      <c r="A184" s="111"/>
      <c r="B184" s="111"/>
      <c r="C184" s="111"/>
      <c r="D184" s="111"/>
      <c r="E184" s="113"/>
      <c r="F184" s="113"/>
      <c r="G184" s="113"/>
      <c r="H184" s="113"/>
    </row>
    <row r="185" spans="1:10" ht="35.1" customHeight="1" x14ac:dyDescent="0.3">
      <c r="A185" s="111" t="s">
        <v>139</v>
      </c>
      <c r="B185" s="111" t="str">
        <f>_xlfn.XLOOKUP(A185, Varietes!$D$2:$D$1000, Varietes!$C$2:$C$1000,"pas de match",0)</f>
        <v>FAIZ</v>
      </c>
      <c r="C185" s="111" t="s">
        <v>763</v>
      </c>
      <c r="D185" s="111" t="s">
        <v>663</v>
      </c>
      <c r="E185" s="113"/>
      <c r="F185" s="113"/>
      <c r="G185" s="113"/>
      <c r="H185" s="113"/>
      <c r="I185" s="137"/>
      <c r="J185" s="137"/>
    </row>
    <row r="186" spans="1:10" ht="35.1" customHeight="1" x14ac:dyDescent="0.3"/>
    <row r="187" spans="1:10" ht="35.1" customHeight="1" x14ac:dyDescent="0.3"/>
    <row r="188" spans="1:10" ht="35.1" customHeight="1" x14ac:dyDescent="0.3"/>
    <row r="189" spans="1:10" ht="35.1" customHeight="1" x14ac:dyDescent="0.3"/>
    <row r="190" spans="1:10" ht="35.1" customHeight="1" x14ac:dyDescent="0.3"/>
    <row r="191" spans="1:10" ht="35.1" customHeight="1" x14ac:dyDescent="0.3"/>
    <row r="192" spans="1:10" ht="35.1" customHeight="1" x14ac:dyDescent="0.3"/>
    <row r="193" spans="5:23" ht="35.1" customHeight="1" x14ac:dyDescent="0.3"/>
    <row r="194" spans="5:23" s="138" customFormat="1" ht="35.1" customHeight="1" x14ac:dyDescent="0.3">
      <c r="E194" s="139"/>
      <c r="F194" s="139"/>
      <c r="G194" s="139"/>
      <c r="H194" s="139"/>
      <c r="I194" s="114"/>
      <c r="J194" s="114"/>
      <c r="K194" s="114"/>
      <c r="L194" s="114"/>
      <c r="M194" s="114"/>
      <c r="N194" s="114"/>
      <c r="O194" s="114"/>
      <c r="P194" s="114"/>
      <c r="Q194" s="114"/>
      <c r="R194" s="114"/>
      <c r="S194" s="114"/>
      <c r="T194" s="114"/>
      <c r="U194" s="114"/>
      <c r="V194" s="114"/>
      <c r="W194" s="114"/>
    </row>
    <row r="195" spans="5:23" s="138" customFormat="1" ht="35.1" customHeight="1" x14ac:dyDescent="0.3">
      <c r="E195" s="139"/>
      <c r="F195" s="139"/>
      <c r="G195" s="139"/>
      <c r="H195" s="139"/>
      <c r="I195" s="114"/>
      <c r="J195" s="114"/>
      <c r="K195" s="114"/>
      <c r="L195" s="114"/>
      <c r="M195" s="114"/>
      <c r="N195" s="114"/>
      <c r="O195" s="114"/>
      <c r="P195" s="114"/>
      <c r="Q195" s="114"/>
      <c r="R195" s="114"/>
      <c r="S195" s="114"/>
      <c r="T195" s="114"/>
      <c r="U195" s="114"/>
      <c r="V195" s="114"/>
      <c r="W195" s="114"/>
    </row>
    <row r="196" spans="5:23" s="138" customFormat="1" ht="35.1" customHeight="1" x14ac:dyDescent="0.3">
      <c r="E196" s="139"/>
      <c r="F196" s="139"/>
      <c r="G196" s="139"/>
      <c r="H196" s="139"/>
      <c r="I196" s="114"/>
      <c r="J196" s="114"/>
      <c r="K196" s="114"/>
      <c r="L196" s="114"/>
      <c r="M196" s="114"/>
      <c r="N196" s="114"/>
      <c r="O196" s="114"/>
      <c r="P196" s="114"/>
      <c r="Q196" s="114"/>
      <c r="R196" s="114"/>
      <c r="S196" s="114"/>
      <c r="T196" s="114"/>
      <c r="U196" s="114"/>
      <c r="V196" s="114"/>
      <c r="W196" s="114"/>
    </row>
    <row r="197" spans="5:23" s="138" customFormat="1" ht="35.1" customHeight="1" x14ac:dyDescent="0.3">
      <c r="E197" s="139"/>
      <c r="F197" s="139"/>
      <c r="G197" s="139"/>
      <c r="H197" s="139"/>
      <c r="I197" s="114"/>
      <c r="J197" s="114"/>
      <c r="K197" s="114"/>
      <c r="L197" s="114"/>
      <c r="M197" s="114"/>
      <c r="N197" s="114"/>
      <c r="O197" s="114"/>
      <c r="P197" s="114"/>
      <c r="Q197" s="114"/>
      <c r="R197" s="114"/>
      <c r="S197" s="114"/>
      <c r="T197" s="114"/>
      <c r="U197" s="114"/>
      <c r="V197" s="114"/>
      <c r="W197" s="114"/>
    </row>
    <row r="198" spans="5:23" s="138" customFormat="1" ht="35.1" customHeight="1" x14ac:dyDescent="0.3">
      <c r="E198" s="139"/>
      <c r="F198" s="139"/>
      <c r="G198" s="139"/>
      <c r="H198" s="139"/>
      <c r="I198" s="114"/>
      <c r="J198" s="114"/>
      <c r="K198" s="114"/>
      <c r="L198" s="114"/>
      <c r="M198" s="114"/>
      <c r="N198" s="114"/>
      <c r="O198" s="114"/>
      <c r="P198" s="114"/>
      <c r="Q198" s="114"/>
      <c r="R198" s="114"/>
      <c r="S198" s="114"/>
      <c r="T198" s="114"/>
      <c r="U198" s="114"/>
      <c r="V198" s="114"/>
      <c r="W198" s="114"/>
    </row>
    <row r="199" spans="5:23" s="138" customFormat="1" ht="35.1" customHeight="1" x14ac:dyDescent="0.3">
      <c r="E199" s="139"/>
      <c r="F199" s="139"/>
      <c r="G199" s="139"/>
      <c r="H199" s="139"/>
      <c r="I199" s="114"/>
      <c r="J199" s="114"/>
      <c r="K199" s="114"/>
      <c r="L199" s="114"/>
      <c r="M199" s="114"/>
      <c r="N199" s="114"/>
      <c r="O199" s="114"/>
      <c r="P199" s="114"/>
      <c r="Q199" s="114"/>
      <c r="R199" s="114"/>
      <c r="S199" s="114"/>
      <c r="T199" s="114"/>
      <c r="U199" s="114"/>
      <c r="V199" s="114"/>
      <c r="W199" s="114"/>
    </row>
    <row r="200" spans="5:23" s="138" customFormat="1" ht="35.1" customHeight="1" x14ac:dyDescent="0.3">
      <c r="E200" s="139"/>
      <c r="F200" s="139"/>
      <c r="G200" s="139"/>
      <c r="H200" s="139"/>
      <c r="I200" s="114"/>
      <c r="J200" s="114"/>
      <c r="K200" s="114"/>
      <c r="L200" s="114"/>
      <c r="M200" s="114"/>
      <c r="N200" s="114"/>
      <c r="O200" s="114"/>
      <c r="P200" s="114"/>
      <c r="Q200" s="114"/>
      <c r="R200" s="114"/>
      <c r="S200" s="114"/>
      <c r="T200" s="114"/>
      <c r="U200" s="114"/>
      <c r="V200" s="114"/>
      <c r="W200" s="114"/>
    </row>
    <row r="201" spans="5:23" s="138" customFormat="1" ht="35.1" customHeight="1" x14ac:dyDescent="0.3">
      <c r="E201" s="139"/>
      <c r="F201" s="139"/>
      <c r="G201" s="139"/>
      <c r="H201" s="139"/>
      <c r="I201" s="114"/>
      <c r="J201" s="114"/>
      <c r="K201" s="114"/>
      <c r="L201" s="114"/>
      <c r="M201" s="114"/>
      <c r="N201" s="114"/>
      <c r="O201" s="114"/>
      <c r="P201" s="114"/>
      <c r="Q201" s="114"/>
      <c r="R201" s="114"/>
      <c r="S201" s="114"/>
      <c r="T201" s="114"/>
      <c r="U201" s="114"/>
      <c r="V201" s="114"/>
      <c r="W201" s="114"/>
    </row>
    <row r="202" spans="5:23" s="138" customFormat="1" ht="35.1" customHeight="1" x14ac:dyDescent="0.3">
      <c r="E202" s="139"/>
      <c r="F202" s="139"/>
      <c r="G202" s="139"/>
      <c r="H202" s="139"/>
      <c r="I202" s="114"/>
      <c r="J202" s="114"/>
      <c r="K202" s="114"/>
      <c r="L202" s="114"/>
      <c r="M202" s="114"/>
      <c r="N202" s="114"/>
      <c r="O202" s="114"/>
      <c r="P202" s="114"/>
      <c r="Q202" s="114"/>
      <c r="R202" s="114"/>
      <c r="S202" s="114"/>
      <c r="T202" s="114"/>
      <c r="U202" s="114"/>
      <c r="V202" s="114"/>
      <c r="W202" s="114"/>
    </row>
    <row r="203" spans="5:23" s="138" customFormat="1" ht="35.1" customHeight="1" x14ac:dyDescent="0.3">
      <c r="E203" s="139"/>
      <c r="F203" s="139"/>
      <c r="G203" s="139"/>
      <c r="H203" s="139"/>
      <c r="I203" s="114"/>
      <c r="J203" s="114"/>
      <c r="K203" s="114"/>
      <c r="L203" s="114"/>
      <c r="M203" s="114"/>
      <c r="N203" s="114"/>
      <c r="O203" s="114"/>
      <c r="P203" s="114"/>
      <c r="Q203" s="114"/>
      <c r="R203" s="114"/>
      <c r="S203" s="114"/>
      <c r="T203" s="114"/>
      <c r="U203" s="114"/>
      <c r="V203" s="114"/>
      <c r="W203" s="114"/>
    </row>
    <row r="204" spans="5:23" s="138" customFormat="1" ht="35.1" customHeight="1" x14ac:dyDescent="0.3">
      <c r="E204" s="139"/>
      <c r="F204" s="139"/>
      <c r="G204" s="139"/>
      <c r="H204" s="139"/>
      <c r="I204" s="114"/>
      <c r="J204" s="114"/>
      <c r="K204" s="114"/>
      <c r="L204" s="114"/>
      <c r="M204" s="114"/>
      <c r="N204" s="114"/>
      <c r="O204" s="114"/>
      <c r="P204" s="114"/>
      <c r="Q204" s="114"/>
      <c r="R204" s="114"/>
      <c r="S204" s="114"/>
      <c r="T204" s="114"/>
      <c r="U204" s="114"/>
      <c r="V204" s="114"/>
      <c r="W204" s="114"/>
    </row>
  </sheetData>
  <pageMargins left="0.23622047244094491" right="0.23622047244094491" top="0.35433070866141736" bottom="0.35433070866141736" header="0.31496062992125984" footer="0.31496062992125984"/>
  <pageSetup paperSize="9" scale="37" fitToWidth="0" fitToHeight="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theme="0" tint="-0.249977111117893"/>
  </sheetPr>
  <dimension ref="A1:P8644"/>
  <sheetViews>
    <sheetView workbookViewId="0">
      <pane ySplit="1" topLeftCell="A2" activePane="bottomLeft" state="frozen"/>
      <selection activeCell="G165" sqref="G165"/>
      <selection pane="bottomLeft" activeCell="I11" sqref="I11"/>
    </sheetView>
  </sheetViews>
  <sheetFormatPr baseColWidth="10" defaultRowHeight="15" x14ac:dyDescent="0.25"/>
  <cols>
    <col min="1" max="1" width="7" bestFit="1" customWidth="1"/>
    <col min="2" max="2" width="10.140625" bestFit="1" customWidth="1"/>
    <col min="3" max="3" width="12.28515625" bestFit="1" customWidth="1"/>
    <col min="4" max="4" width="15.140625" bestFit="1" customWidth="1"/>
    <col min="5" max="5" width="10.28515625" bestFit="1" customWidth="1"/>
    <col min="6" max="6" width="8.7109375" bestFit="1" customWidth="1"/>
    <col min="7" max="7" width="8.28515625" bestFit="1" customWidth="1"/>
    <col min="8" max="8" width="11.42578125" style="3"/>
    <col min="9" max="9" width="21.85546875" style="3" customWidth="1"/>
    <col min="10" max="14" width="11.42578125" style="3"/>
    <col min="15" max="15" width="13.28515625" style="3" bestFit="1" customWidth="1"/>
    <col min="16" max="256" width="11.42578125" style="3"/>
    <col min="257" max="257" width="7" style="3" bestFit="1" customWidth="1"/>
    <col min="258" max="258" width="10" style="3" bestFit="1" customWidth="1"/>
    <col min="259" max="259" width="11.5703125" style="3" bestFit="1" customWidth="1"/>
    <col min="260" max="260" width="14.140625" style="3" bestFit="1" customWidth="1"/>
    <col min="261" max="261" width="17.85546875" style="3" customWidth="1"/>
    <col min="262" max="262" width="16.42578125" style="3" customWidth="1"/>
    <col min="263" max="263" width="16.28515625" style="3" customWidth="1"/>
    <col min="264" max="512" width="11.42578125" style="3"/>
    <col min="513" max="513" width="7" style="3" bestFit="1" customWidth="1"/>
    <col min="514" max="514" width="10" style="3" bestFit="1" customWidth="1"/>
    <col min="515" max="515" width="11.5703125" style="3" bestFit="1" customWidth="1"/>
    <col min="516" max="516" width="14.140625" style="3" bestFit="1" customWidth="1"/>
    <col min="517" max="517" width="17.85546875" style="3" customWidth="1"/>
    <col min="518" max="518" width="16.42578125" style="3" customWidth="1"/>
    <col min="519" max="519" width="16.28515625" style="3" customWidth="1"/>
    <col min="520" max="768" width="11.42578125" style="3"/>
    <col min="769" max="769" width="7" style="3" bestFit="1" customWidth="1"/>
    <col min="770" max="770" width="10" style="3" bestFit="1" customWidth="1"/>
    <col min="771" max="771" width="11.5703125" style="3" bestFit="1" customWidth="1"/>
    <col min="772" max="772" width="14.140625" style="3" bestFit="1" customWidth="1"/>
    <col min="773" max="773" width="17.85546875" style="3" customWidth="1"/>
    <col min="774" max="774" width="16.42578125" style="3" customWidth="1"/>
    <col min="775" max="775" width="16.28515625" style="3" customWidth="1"/>
    <col min="776" max="1024" width="11.42578125" style="3"/>
    <col min="1025" max="1025" width="7" style="3" bestFit="1" customWidth="1"/>
    <col min="1026" max="1026" width="10" style="3" bestFit="1" customWidth="1"/>
    <col min="1027" max="1027" width="11.5703125" style="3" bestFit="1" customWidth="1"/>
    <col min="1028" max="1028" width="14.140625" style="3" bestFit="1" customWidth="1"/>
    <col min="1029" max="1029" width="17.85546875" style="3" customWidth="1"/>
    <col min="1030" max="1030" width="16.42578125" style="3" customWidth="1"/>
    <col min="1031" max="1031" width="16.28515625" style="3" customWidth="1"/>
    <col min="1032" max="1280" width="11.42578125" style="3"/>
    <col min="1281" max="1281" width="7" style="3" bestFit="1" customWidth="1"/>
    <col min="1282" max="1282" width="10" style="3" bestFit="1" customWidth="1"/>
    <col min="1283" max="1283" width="11.5703125" style="3" bestFit="1" customWidth="1"/>
    <col min="1284" max="1284" width="14.140625" style="3" bestFit="1" customWidth="1"/>
    <col min="1285" max="1285" width="17.85546875" style="3" customWidth="1"/>
    <col min="1286" max="1286" width="16.42578125" style="3" customWidth="1"/>
    <col min="1287" max="1287" width="16.28515625" style="3" customWidth="1"/>
    <col min="1288" max="1536" width="11.42578125" style="3"/>
    <col min="1537" max="1537" width="7" style="3" bestFit="1" customWidth="1"/>
    <col min="1538" max="1538" width="10" style="3" bestFit="1" customWidth="1"/>
    <col min="1539" max="1539" width="11.5703125" style="3" bestFit="1" customWidth="1"/>
    <col min="1540" max="1540" width="14.140625" style="3" bestFit="1" customWidth="1"/>
    <col min="1541" max="1541" width="17.85546875" style="3" customWidth="1"/>
    <col min="1542" max="1542" width="16.42578125" style="3" customWidth="1"/>
    <col min="1543" max="1543" width="16.28515625" style="3" customWidth="1"/>
    <col min="1544" max="1792" width="11.42578125" style="3"/>
    <col min="1793" max="1793" width="7" style="3" bestFit="1" customWidth="1"/>
    <col min="1794" max="1794" width="10" style="3" bestFit="1" customWidth="1"/>
    <col min="1795" max="1795" width="11.5703125" style="3" bestFit="1" customWidth="1"/>
    <col min="1796" max="1796" width="14.140625" style="3" bestFit="1" customWidth="1"/>
    <col min="1797" max="1797" width="17.85546875" style="3" customWidth="1"/>
    <col min="1798" max="1798" width="16.42578125" style="3" customWidth="1"/>
    <col min="1799" max="1799" width="16.28515625" style="3" customWidth="1"/>
    <col min="1800" max="2048" width="11.42578125" style="3"/>
    <col min="2049" max="2049" width="7" style="3" bestFit="1" customWidth="1"/>
    <col min="2050" max="2050" width="10" style="3" bestFit="1" customWidth="1"/>
    <col min="2051" max="2051" width="11.5703125" style="3" bestFit="1" customWidth="1"/>
    <col min="2052" max="2052" width="14.140625" style="3" bestFit="1" customWidth="1"/>
    <col min="2053" max="2053" width="17.85546875" style="3" customWidth="1"/>
    <col min="2054" max="2054" width="16.42578125" style="3" customWidth="1"/>
    <col min="2055" max="2055" width="16.28515625" style="3" customWidth="1"/>
    <col min="2056" max="2304" width="11.42578125" style="3"/>
    <col min="2305" max="2305" width="7" style="3" bestFit="1" customWidth="1"/>
    <col min="2306" max="2306" width="10" style="3" bestFit="1" customWidth="1"/>
    <col min="2307" max="2307" width="11.5703125" style="3" bestFit="1" customWidth="1"/>
    <col min="2308" max="2308" width="14.140625" style="3" bestFit="1" customWidth="1"/>
    <col min="2309" max="2309" width="17.85546875" style="3" customWidth="1"/>
    <col min="2310" max="2310" width="16.42578125" style="3" customWidth="1"/>
    <col min="2311" max="2311" width="16.28515625" style="3" customWidth="1"/>
    <col min="2312" max="2560" width="11.42578125" style="3"/>
    <col min="2561" max="2561" width="7" style="3" bestFit="1" customWidth="1"/>
    <col min="2562" max="2562" width="10" style="3" bestFit="1" customWidth="1"/>
    <col min="2563" max="2563" width="11.5703125" style="3" bestFit="1" customWidth="1"/>
    <col min="2564" max="2564" width="14.140625" style="3" bestFit="1" customWidth="1"/>
    <col min="2565" max="2565" width="17.85546875" style="3" customWidth="1"/>
    <col min="2566" max="2566" width="16.42578125" style="3" customWidth="1"/>
    <col min="2567" max="2567" width="16.28515625" style="3" customWidth="1"/>
    <col min="2568" max="2816" width="11.42578125" style="3"/>
    <col min="2817" max="2817" width="7" style="3" bestFit="1" customWidth="1"/>
    <col min="2818" max="2818" width="10" style="3" bestFit="1" customWidth="1"/>
    <col min="2819" max="2819" width="11.5703125" style="3" bestFit="1" customWidth="1"/>
    <col min="2820" max="2820" width="14.140625" style="3" bestFit="1" customWidth="1"/>
    <col min="2821" max="2821" width="17.85546875" style="3" customWidth="1"/>
    <col min="2822" max="2822" width="16.42578125" style="3" customWidth="1"/>
    <col min="2823" max="2823" width="16.28515625" style="3" customWidth="1"/>
    <col min="2824" max="3072" width="11.42578125" style="3"/>
    <col min="3073" max="3073" width="7" style="3" bestFit="1" customWidth="1"/>
    <col min="3074" max="3074" width="10" style="3" bestFit="1" customWidth="1"/>
    <col min="3075" max="3075" width="11.5703125" style="3" bestFit="1" customWidth="1"/>
    <col min="3076" max="3076" width="14.140625" style="3" bestFit="1" customWidth="1"/>
    <col min="3077" max="3077" width="17.85546875" style="3" customWidth="1"/>
    <col min="3078" max="3078" width="16.42578125" style="3" customWidth="1"/>
    <col min="3079" max="3079" width="16.28515625" style="3" customWidth="1"/>
    <col min="3080" max="3328" width="11.42578125" style="3"/>
    <col min="3329" max="3329" width="7" style="3" bestFit="1" customWidth="1"/>
    <col min="3330" max="3330" width="10" style="3" bestFit="1" customWidth="1"/>
    <col min="3331" max="3331" width="11.5703125" style="3" bestFit="1" customWidth="1"/>
    <col min="3332" max="3332" width="14.140625" style="3" bestFit="1" customWidth="1"/>
    <col min="3333" max="3333" width="17.85546875" style="3" customWidth="1"/>
    <col min="3334" max="3334" width="16.42578125" style="3" customWidth="1"/>
    <col min="3335" max="3335" width="16.28515625" style="3" customWidth="1"/>
    <col min="3336" max="3584" width="11.42578125" style="3"/>
    <col min="3585" max="3585" width="7" style="3" bestFit="1" customWidth="1"/>
    <col min="3586" max="3586" width="10" style="3" bestFit="1" customWidth="1"/>
    <col min="3587" max="3587" width="11.5703125" style="3" bestFit="1" customWidth="1"/>
    <col min="3588" max="3588" width="14.140625" style="3" bestFit="1" customWidth="1"/>
    <col min="3589" max="3589" width="17.85546875" style="3" customWidth="1"/>
    <col min="3590" max="3590" width="16.42578125" style="3" customWidth="1"/>
    <col min="3591" max="3591" width="16.28515625" style="3" customWidth="1"/>
    <col min="3592" max="3840" width="11.42578125" style="3"/>
    <col min="3841" max="3841" width="7" style="3" bestFit="1" customWidth="1"/>
    <col min="3842" max="3842" width="10" style="3" bestFit="1" customWidth="1"/>
    <col min="3843" max="3843" width="11.5703125" style="3" bestFit="1" customWidth="1"/>
    <col min="3844" max="3844" width="14.140625" style="3" bestFit="1" customWidth="1"/>
    <col min="3845" max="3845" width="17.85546875" style="3" customWidth="1"/>
    <col min="3846" max="3846" width="16.42578125" style="3" customWidth="1"/>
    <col min="3847" max="3847" width="16.28515625" style="3" customWidth="1"/>
    <col min="3848" max="4096" width="11.42578125" style="3"/>
    <col min="4097" max="4097" width="7" style="3" bestFit="1" customWidth="1"/>
    <col min="4098" max="4098" width="10" style="3" bestFit="1" customWidth="1"/>
    <col min="4099" max="4099" width="11.5703125" style="3" bestFit="1" customWidth="1"/>
    <col min="4100" max="4100" width="14.140625" style="3" bestFit="1" customWidth="1"/>
    <col min="4101" max="4101" width="17.85546875" style="3" customWidth="1"/>
    <col min="4102" max="4102" width="16.42578125" style="3" customWidth="1"/>
    <col min="4103" max="4103" width="16.28515625" style="3" customWidth="1"/>
    <col min="4104" max="4352" width="11.42578125" style="3"/>
    <col min="4353" max="4353" width="7" style="3" bestFit="1" customWidth="1"/>
    <col min="4354" max="4354" width="10" style="3" bestFit="1" customWidth="1"/>
    <col min="4355" max="4355" width="11.5703125" style="3" bestFit="1" customWidth="1"/>
    <col min="4356" max="4356" width="14.140625" style="3" bestFit="1" customWidth="1"/>
    <col min="4357" max="4357" width="17.85546875" style="3" customWidth="1"/>
    <col min="4358" max="4358" width="16.42578125" style="3" customWidth="1"/>
    <col min="4359" max="4359" width="16.28515625" style="3" customWidth="1"/>
    <col min="4360" max="4608" width="11.42578125" style="3"/>
    <col min="4609" max="4609" width="7" style="3" bestFit="1" customWidth="1"/>
    <col min="4610" max="4610" width="10" style="3" bestFit="1" customWidth="1"/>
    <col min="4611" max="4611" width="11.5703125" style="3" bestFit="1" customWidth="1"/>
    <col min="4612" max="4612" width="14.140625" style="3" bestFit="1" customWidth="1"/>
    <col min="4613" max="4613" width="17.85546875" style="3" customWidth="1"/>
    <col min="4614" max="4614" width="16.42578125" style="3" customWidth="1"/>
    <col min="4615" max="4615" width="16.28515625" style="3" customWidth="1"/>
    <col min="4616" max="4864" width="11.42578125" style="3"/>
    <col min="4865" max="4865" width="7" style="3" bestFit="1" customWidth="1"/>
    <col min="4866" max="4866" width="10" style="3" bestFit="1" customWidth="1"/>
    <col min="4867" max="4867" width="11.5703125" style="3" bestFit="1" customWidth="1"/>
    <col min="4868" max="4868" width="14.140625" style="3" bestFit="1" customWidth="1"/>
    <col min="4869" max="4869" width="17.85546875" style="3" customWidth="1"/>
    <col min="4870" max="4870" width="16.42578125" style="3" customWidth="1"/>
    <col min="4871" max="4871" width="16.28515625" style="3" customWidth="1"/>
    <col min="4872" max="5120" width="11.42578125" style="3"/>
    <col min="5121" max="5121" width="7" style="3" bestFit="1" customWidth="1"/>
    <col min="5122" max="5122" width="10" style="3" bestFit="1" customWidth="1"/>
    <col min="5123" max="5123" width="11.5703125" style="3" bestFit="1" customWidth="1"/>
    <col min="5124" max="5124" width="14.140625" style="3" bestFit="1" customWidth="1"/>
    <col min="5125" max="5125" width="17.85546875" style="3" customWidth="1"/>
    <col min="5126" max="5126" width="16.42578125" style="3" customWidth="1"/>
    <col min="5127" max="5127" width="16.28515625" style="3" customWidth="1"/>
    <col min="5128" max="5376" width="11.42578125" style="3"/>
    <col min="5377" max="5377" width="7" style="3" bestFit="1" customWidth="1"/>
    <col min="5378" max="5378" width="10" style="3" bestFit="1" customWidth="1"/>
    <col min="5379" max="5379" width="11.5703125" style="3" bestFit="1" customWidth="1"/>
    <col min="5380" max="5380" width="14.140625" style="3" bestFit="1" customWidth="1"/>
    <col min="5381" max="5381" width="17.85546875" style="3" customWidth="1"/>
    <col min="5382" max="5382" width="16.42578125" style="3" customWidth="1"/>
    <col min="5383" max="5383" width="16.28515625" style="3" customWidth="1"/>
    <col min="5384" max="5632" width="11.42578125" style="3"/>
    <col min="5633" max="5633" width="7" style="3" bestFit="1" customWidth="1"/>
    <col min="5634" max="5634" width="10" style="3" bestFit="1" customWidth="1"/>
    <col min="5635" max="5635" width="11.5703125" style="3" bestFit="1" customWidth="1"/>
    <col min="5636" max="5636" width="14.140625" style="3" bestFit="1" customWidth="1"/>
    <col min="5637" max="5637" width="17.85546875" style="3" customWidth="1"/>
    <col min="5638" max="5638" width="16.42578125" style="3" customWidth="1"/>
    <col min="5639" max="5639" width="16.28515625" style="3" customWidth="1"/>
    <col min="5640" max="5888" width="11.42578125" style="3"/>
    <col min="5889" max="5889" width="7" style="3" bestFit="1" customWidth="1"/>
    <col min="5890" max="5890" width="10" style="3" bestFit="1" customWidth="1"/>
    <col min="5891" max="5891" width="11.5703125" style="3" bestFit="1" customWidth="1"/>
    <col min="5892" max="5892" width="14.140625" style="3" bestFit="1" customWidth="1"/>
    <col min="5893" max="5893" width="17.85546875" style="3" customWidth="1"/>
    <col min="5894" max="5894" width="16.42578125" style="3" customWidth="1"/>
    <col min="5895" max="5895" width="16.28515625" style="3" customWidth="1"/>
    <col min="5896" max="6144" width="11.42578125" style="3"/>
    <col min="6145" max="6145" width="7" style="3" bestFit="1" customWidth="1"/>
    <col min="6146" max="6146" width="10" style="3" bestFit="1" customWidth="1"/>
    <col min="6147" max="6147" width="11.5703125" style="3" bestFit="1" customWidth="1"/>
    <col min="6148" max="6148" width="14.140625" style="3" bestFit="1" customWidth="1"/>
    <col min="6149" max="6149" width="17.85546875" style="3" customWidth="1"/>
    <col min="6150" max="6150" width="16.42578125" style="3" customWidth="1"/>
    <col min="6151" max="6151" width="16.28515625" style="3" customWidth="1"/>
    <col min="6152" max="6400" width="11.42578125" style="3"/>
    <col min="6401" max="6401" width="7" style="3" bestFit="1" customWidth="1"/>
    <col min="6402" max="6402" width="10" style="3" bestFit="1" customWidth="1"/>
    <col min="6403" max="6403" width="11.5703125" style="3" bestFit="1" customWidth="1"/>
    <col min="6404" max="6404" width="14.140625" style="3" bestFit="1" customWidth="1"/>
    <col min="6405" max="6405" width="17.85546875" style="3" customWidth="1"/>
    <col min="6406" max="6406" width="16.42578125" style="3" customWidth="1"/>
    <col min="6407" max="6407" width="16.28515625" style="3" customWidth="1"/>
    <col min="6408" max="6656" width="11.42578125" style="3"/>
    <col min="6657" max="6657" width="7" style="3" bestFit="1" customWidth="1"/>
    <col min="6658" max="6658" width="10" style="3" bestFit="1" customWidth="1"/>
    <col min="6659" max="6659" width="11.5703125" style="3" bestFit="1" customWidth="1"/>
    <col min="6660" max="6660" width="14.140625" style="3" bestFit="1" customWidth="1"/>
    <col min="6661" max="6661" width="17.85546875" style="3" customWidth="1"/>
    <col min="6662" max="6662" width="16.42578125" style="3" customWidth="1"/>
    <col min="6663" max="6663" width="16.28515625" style="3" customWidth="1"/>
    <col min="6664" max="6912" width="11.42578125" style="3"/>
    <col min="6913" max="6913" width="7" style="3" bestFit="1" customWidth="1"/>
    <col min="6914" max="6914" width="10" style="3" bestFit="1" customWidth="1"/>
    <col min="6915" max="6915" width="11.5703125" style="3" bestFit="1" customWidth="1"/>
    <col min="6916" max="6916" width="14.140625" style="3" bestFit="1" customWidth="1"/>
    <col min="6917" max="6917" width="17.85546875" style="3" customWidth="1"/>
    <col min="6918" max="6918" width="16.42578125" style="3" customWidth="1"/>
    <col min="6919" max="6919" width="16.28515625" style="3" customWidth="1"/>
    <col min="6920" max="7168" width="11.42578125" style="3"/>
    <col min="7169" max="7169" width="7" style="3" bestFit="1" customWidth="1"/>
    <col min="7170" max="7170" width="10" style="3" bestFit="1" customWidth="1"/>
    <col min="7171" max="7171" width="11.5703125" style="3" bestFit="1" customWidth="1"/>
    <col min="7172" max="7172" width="14.140625" style="3" bestFit="1" customWidth="1"/>
    <col min="7173" max="7173" width="17.85546875" style="3" customWidth="1"/>
    <col min="7174" max="7174" width="16.42578125" style="3" customWidth="1"/>
    <col min="7175" max="7175" width="16.28515625" style="3" customWidth="1"/>
    <col min="7176" max="7424" width="11.42578125" style="3"/>
    <col min="7425" max="7425" width="7" style="3" bestFit="1" customWidth="1"/>
    <col min="7426" max="7426" width="10" style="3" bestFit="1" customWidth="1"/>
    <col min="7427" max="7427" width="11.5703125" style="3" bestFit="1" customWidth="1"/>
    <col min="7428" max="7428" width="14.140625" style="3" bestFit="1" customWidth="1"/>
    <col min="7429" max="7429" width="17.85546875" style="3" customWidth="1"/>
    <col min="7430" max="7430" width="16.42578125" style="3" customWidth="1"/>
    <col min="7431" max="7431" width="16.28515625" style="3" customWidth="1"/>
    <col min="7432" max="7680" width="11.42578125" style="3"/>
    <col min="7681" max="7681" width="7" style="3" bestFit="1" customWidth="1"/>
    <col min="7682" max="7682" width="10" style="3" bestFit="1" customWidth="1"/>
    <col min="7683" max="7683" width="11.5703125" style="3" bestFit="1" customWidth="1"/>
    <col min="7684" max="7684" width="14.140625" style="3" bestFit="1" customWidth="1"/>
    <col min="7685" max="7685" width="17.85546875" style="3" customWidth="1"/>
    <col min="7686" max="7686" width="16.42578125" style="3" customWidth="1"/>
    <col min="7687" max="7687" width="16.28515625" style="3" customWidth="1"/>
    <col min="7688" max="7936" width="11.42578125" style="3"/>
    <col min="7937" max="7937" width="7" style="3" bestFit="1" customWidth="1"/>
    <col min="7938" max="7938" width="10" style="3" bestFit="1" customWidth="1"/>
    <col min="7939" max="7939" width="11.5703125" style="3" bestFit="1" customWidth="1"/>
    <col min="7940" max="7940" width="14.140625" style="3" bestFit="1" customWidth="1"/>
    <col min="7941" max="7941" width="17.85546875" style="3" customWidth="1"/>
    <col min="7942" max="7942" width="16.42578125" style="3" customWidth="1"/>
    <col min="7943" max="7943" width="16.28515625" style="3" customWidth="1"/>
    <col min="7944" max="8192" width="11.42578125" style="3"/>
    <col min="8193" max="8193" width="7" style="3" bestFit="1" customWidth="1"/>
    <col min="8194" max="8194" width="10" style="3" bestFit="1" customWidth="1"/>
    <col min="8195" max="8195" width="11.5703125" style="3" bestFit="1" customWidth="1"/>
    <col min="8196" max="8196" width="14.140625" style="3" bestFit="1" customWidth="1"/>
    <col min="8197" max="8197" width="17.85546875" style="3" customWidth="1"/>
    <col min="8198" max="8198" width="16.42578125" style="3" customWidth="1"/>
    <col min="8199" max="8199" width="16.28515625" style="3" customWidth="1"/>
    <col min="8200" max="8448" width="11.42578125" style="3"/>
    <col min="8449" max="8449" width="7" style="3" bestFit="1" customWidth="1"/>
    <col min="8450" max="8450" width="10" style="3" bestFit="1" customWidth="1"/>
    <col min="8451" max="8451" width="11.5703125" style="3" bestFit="1" customWidth="1"/>
    <col min="8452" max="8452" width="14.140625" style="3" bestFit="1" customWidth="1"/>
    <col min="8453" max="8453" width="17.85546875" style="3" customWidth="1"/>
    <col min="8454" max="8454" width="16.42578125" style="3" customWidth="1"/>
    <col min="8455" max="8455" width="16.28515625" style="3" customWidth="1"/>
    <col min="8456" max="8704" width="11.42578125" style="3"/>
    <col min="8705" max="8705" width="7" style="3" bestFit="1" customWidth="1"/>
    <col min="8706" max="8706" width="10" style="3" bestFit="1" customWidth="1"/>
    <col min="8707" max="8707" width="11.5703125" style="3" bestFit="1" customWidth="1"/>
    <col min="8708" max="8708" width="14.140625" style="3" bestFit="1" customWidth="1"/>
    <col min="8709" max="8709" width="17.85546875" style="3" customWidth="1"/>
    <col min="8710" max="8710" width="16.42578125" style="3" customWidth="1"/>
    <col min="8711" max="8711" width="16.28515625" style="3" customWidth="1"/>
    <col min="8712" max="8960" width="11.42578125" style="3"/>
    <col min="8961" max="8961" width="7" style="3" bestFit="1" customWidth="1"/>
    <col min="8962" max="8962" width="10" style="3" bestFit="1" customWidth="1"/>
    <col min="8963" max="8963" width="11.5703125" style="3" bestFit="1" customWidth="1"/>
    <col min="8964" max="8964" width="14.140625" style="3" bestFit="1" customWidth="1"/>
    <col min="8965" max="8965" width="17.85546875" style="3" customWidth="1"/>
    <col min="8966" max="8966" width="16.42578125" style="3" customWidth="1"/>
    <col min="8967" max="8967" width="16.28515625" style="3" customWidth="1"/>
    <col min="8968" max="9216" width="11.42578125" style="3"/>
    <col min="9217" max="9217" width="7" style="3" bestFit="1" customWidth="1"/>
    <col min="9218" max="9218" width="10" style="3" bestFit="1" customWidth="1"/>
    <col min="9219" max="9219" width="11.5703125" style="3" bestFit="1" customWidth="1"/>
    <col min="9220" max="9220" width="14.140625" style="3" bestFit="1" customWidth="1"/>
    <col min="9221" max="9221" width="17.85546875" style="3" customWidth="1"/>
    <col min="9222" max="9222" width="16.42578125" style="3" customWidth="1"/>
    <col min="9223" max="9223" width="16.28515625" style="3" customWidth="1"/>
    <col min="9224" max="9472" width="11.42578125" style="3"/>
    <col min="9473" max="9473" width="7" style="3" bestFit="1" customWidth="1"/>
    <col min="9474" max="9474" width="10" style="3" bestFit="1" customWidth="1"/>
    <col min="9475" max="9475" width="11.5703125" style="3" bestFit="1" customWidth="1"/>
    <col min="9476" max="9476" width="14.140625" style="3" bestFit="1" customWidth="1"/>
    <col min="9477" max="9477" width="17.85546875" style="3" customWidth="1"/>
    <col min="9478" max="9478" width="16.42578125" style="3" customWidth="1"/>
    <col min="9479" max="9479" width="16.28515625" style="3" customWidth="1"/>
    <col min="9480" max="9728" width="11.42578125" style="3"/>
    <col min="9729" max="9729" width="7" style="3" bestFit="1" customWidth="1"/>
    <col min="9730" max="9730" width="10" style="3" bestFit="1" customWidth="1"/>
    <col min="9731" max="9731" width="11.5703125" style="3" bestFit="1" customWidth="1"/>
    <col min="9732" max="9732" width="14.140625" style="3" bestFit="1" customWidth="1"/>
    <col min="9733" max="9733" width="17.85546875" style="3" customWidth="1"/>
    <col min="9734" max="9734" width="16.42578125" style="3" customWidth="1"/>
    <col min="9735" max="9735" width="16.28515625" style="3" customWidth="1"/>
    <col min="9736" max="9984" width="11.42578125" style="3"/>
    <col min="9985" max="9985" width="7" style="3" bestFit="1" customWidth="1"/>
    <col min="9986" max="9986" width="10" style="3" bestFit="1" customWidth="1"/>
    <col min="9987" max="9987" width="11.5703125" style="3" bestFit="1" customWidth="1"/>
    <col min="9988" max="9988" width="14.140625" style="3" bestFit="1" customWidth="1"/>
    <col min="9989" max="9989" width="17.85546875" style="3" customWidth="1"/>
    <col min="9990" max="9990" width="16.42578125" style="3" customWidth="1"/>
    <col min="9991" max="9991" width="16.28515625" style="3" customWidth="1"/>
    <col min="9992" max="10240" width="11.42578125" style="3"/>
    <col min="10241" max="10241" width="7" style="3" bestFit="1" customWidth="1"/>
    <col min="10242" max="10242" width="10" style="3" bestFit="1" customWidth="1"/>
    <col min="10243" max="10243" width="11.5703125" style="3" bestFit="1" customWidth="1"/>
    <col min="10244" max="10244" width="14.140625" style="3" bestFit="1" customWidth="1"/>
    <col min="10245" max="10245" width="17.85546875" style="3" customWidth="1"/>
    <col min="10246" max="10246" width="16.42578125" style="3" customWidth="1"/>
    <col min="10247" max="10247" width="16.28515625" style="3" customWidth="1"/>
    <col min="10248" max="10496" width="11.42578125" style="3"/>
    <col min="10497" max="10497" width="7" style="3" bestFit="1" customWidth="1"/>
    <col min="10498" max="10498" width="10" style="3" bestFit="1" customWidth="1"/>
    <col min="10499" max="10499" width="11.5703125" style="3" bestFit="1" customWidth="1"/>
    <col min="10500" max="10500" width="14.140625" style="3" bestFit="1" customWidth="1"/>
    <col min="10501" max="10501" width="17.85546875" style="3" customWidth="1"/>
    <col min="10502" max="10502" width="16.42578125" style="3" customWidth="1"/>
    <col min="10503" max="10503" width="16.28515625" style="3" customWidth="1"/>
    <col min="10504" max="10752" width="11.42578125" style="3"/>
    <col min="10753" max="10753" width="7" style="3" bestFit="1" customWidth="1"/>
    <col min="10754" max="10754" width="10" style="3" bestFit="1" customWidth="1"/>
    <col min="10755" max="10755" width="11.5703125" style="3" bestFit="1" customWidth="1"/>
    <col min="10756" max="10756" width="14.140625" style="3" bestFit="1" customWidth="1"/>
    <col min="10757" max="10757" width="17.85546875" style="3" customWidth="1"/>
    <col min="10758" max="10758" width="16.42578125" style="3" customWidth="1"/>
    <col min="10759" max="10759" width="16.28515625" style="3" customWidth="1"/>
    <col min="10760" max="11008" width="11.42578125" style="3"/>
    <col min="11009" max="11009" width="7" style="3" bestFit="1" customWidth="1"/>
    <col min="11010" max="11010" width="10" style="3" bestFit="1" customWidth="1"/>
    <col min="11011" max="11011" width="11.5703125" style="3" bestFit="1" customWidth="1"/>
    <col min="11012" max="11012" width="14.140625" style="3" bestFit="1" customWidth="1"/>
    <col min="11013" max="11013" width="17.85546875" style="3" customWidth="1"/>
    <col min="11014" max="11014" width="16.42578125" style="3" customWidth="1"/>
    <col min="11015" max="11015" width="16.28515625" style="3" customWidth="1"/>
    <col min="11016" max="11264" width="11.42578125" style="3"/>
    <col min="11265" max="11265" width="7" style="3" bestFit="1" customWidth="1"/>
    <col min="11266" max="11266" width="10" style="3" bestFit="1" customWidth="1"/>
    <col min="11267" max="11267" width="11.5703125" style="3" bestFit="1" customWidth="1"/>
    <col min="11268" max="11268" width="14.140625" style="3" bestFit="1" customWidth="1"/>
    <col min="11269" max="11269" width="17.85546875" style="3" customWidth="1"/>
    <col min="11270" max="11270" width="16.42578125" style="3" customWidth="1"/>
    <col min="11271" max="11271" width="16.28515625" style="3" customWidth="1"/>
    <col min="11272" max="11520" width="11.42578125" style="3"/>
    <col min="11521" max="11521" width="7" style="3" bestFit="1" customWidth="1"/>
    <col min="11522" max="11522" width="10" style="3" bestFit="1" customWidth="1"/>
    <col min="11523" max="11523" width="11.5703125" style="3" bestFit="1" customWidth="1"/>
    <col min="11524" max="11524" width="14.140625" style="3" bestFit="1" customWidth="1"/>
    <col min="11525" max="11525" width="17.85546875" style="3" customWidth="1"/>
    <col min="11526" max="11526" width="16.42578125" style="3" customWidth="1"/>
    <col min="11527" max="11527" width="16.28515625" style="3" customWidth="1"/>
    <col min="11528" max="11776" width="11.42578125" style="3"/>
    <col min="11777" max="11777" width="7" style="3" bestFit="1" customWidth="1"/>
    <col min="11778" max="11778" width="10" style="3" bestFit="1" customWidth="1"/>
    <col min="11779" max="11779" width="11.5703125" style="3" bestFit="1" customWidth="1"/>
    <col min="11780" max="11780" width="14.140625" style="3" bestFit="1" customWidth="1"/>
    <col min="11781" max="11781" width="17.85546875" style="3" customWidth="1"/>
    <col min="11782" max="11782" width="16.42578125" style="3" customWidth="1"/>
    <col min="11783" max="11783" width="16.28515625" style="3" customWidth="1"/>
    <col min="11784" max="12032" width="11.42578125" style="3"/>
    <col min="12033" max="12033" width="7" style="3" bestFit="1" customWidth="1"/>
    <col min="12034" max="12034" width="10" style="3" bestFit="1" customWidth="1"/>
    <col min="12035" max="12035" width="11.5703125" style="3" bestFit="1" customWidth="1"/>
    <col min="12036" max="12036" width="14.140625" style="3" bestFit="1" customWidth="1"/>
    <col min="12037" max="12037" width="17.85546875" style="3" customWidth="1"/>
    <col min="12038" max="12038" width="16.42578125" style="3" customWidth="1"/>
    <col min="12039" max="12039" width="16.28515625" style="3" customWidth="1"/>
    <col min="12040" max="12288" width="11.42578125" style="3"/>
    <col min="12289" max="12289" width="7" style="3" bestFit="1" customWidth="1"/>
    <col min="12290" max="12290" width="10" style="3" bestFit="1" customWidth="1"/>
    <col min="12291" max="12291" width="11.5703125" style="3" bestFit="1" customWidth="1"/>
    <col min="12292" max="12292" width="14.140625" style="3" bestFit="1" customWidth="1"/>
    <col min="12293" max="12293" width="17.85546875" style="3" customWidth="1"/>
    <col min="12294" max="12294" width="16.42578125" style="3" customWidth="1"/>
    <col min="12295" max="12295" width="16.28515625" style="3" customWidth="1"/>
    <col min="12296" max="12544" width="11.42578125" style="3"/>
    <col min="12545" max="12545" width="7" style="3" bestFit="1" customWidth="1"/>
    <col min="12546" max="12546" width="10" style="3" bestFit="1" customWidth="1"/>
    <col min="12547" max="12547" width="11.5703125" style="3" bestFit="1" customWidth="1"/>
    <col min="12548" max="12548" width="14.140625" style="3" bestFit="1" customWidth="1"/>
    <col min="12549" max="12549" width="17.85546875" style="3" customWidth="1"/>
    <col min="12550" max="12550" width="16.42578125" style="3" customWidth="1"/>
    <col min="12551" max="12551" width="16.28515625" style="3" customWidth="1"/>
    <col min="12552" max="12800" width="11.42578125" style="3"/>
    <col min="12801" max="12801" width="7" style="3" bestFit="1" customWidth="1"/>
    <col min="12802" max="12802" width="10" style="3" bestFit="1" customWidth="1"/>
    <col min="12803" max="12803" width="11.5703125" style="3" bestFit="1" customWidth="1"/>
    <col min="12804" max="12804" width="14.140625" style="3" bestFit="1" customWidth="1"/>
    <col min="12805" max="12805" width="17.85546875" style="3" customWidth="1"/>
    <col min="12806" max="12806" width="16.42578125" style="3" customWidth="1"/>
    <col min="12807" max="12807" width="16.28515625" style="3" customWidth="1"/>
    <col min="12808" max="13056" width="11.42578125" style="3"/>
    <col min="13057" max="13057" width="7" style="3" bestFit="1" customWidth="1"/>
    <col min="13058" max="13058" width="10" style="3" bestFit="1" customWidth="1"/>
    <col min="13059" max="13059" width="11.5703125" style="3" bestFit="1" customWidth="1"/>
    <col min="13060" max="13060" width="14.140625" style="3" bestFit="1" customWidth="1"/>
    <col min="13061" max="13061" width="17.85546875" style="3" customWidth="1"/>
    <col min="13062" max="13062" width="16.42578125" style="3" customWidth="1"/>
    <col min="13063" max="13063" width="16.28515625" style="3" customWidth="1"/>
    <col min="13064" max="13312" width="11.42578125" style="3"/>
    <col min="13313" max="13313" width="7" style="3" bestFit="1" customWidth="1"/>
    <col min="13314" max="13314" width="10" style="3" bestFit="1" customWidth="1"/>
    <col min="13315" max="13315" width="11.5703125" style="3" bestFit="1" customWidth="1"/>
    <col min="13316" max="13316" width="14.140625" style="3" bestFit="1" customWidth="1"/>
    <col min="13317" max="13317" width="17.85546875" style="3" customWidth="1"/>
    <col min="13318" max="13318" width="16.42578125" style="3" customWidth="1"/>
    <col min="13319" max="13319" width="16.28515625" style="3" customWidth="1"/>
    <col min="13320" max="13568" width="11.42578125" style="3"/>
    <col min="13569" max="13569" width="7" style="3" bestFit="1" customWidth="1"/>
    <col min="13570" max="13570" width="10" style="3" bestFit="1" customWidth="1"/>
    <col min="13571" max="13571" width="11.5703125" style="3" bestFit="1" customWidth="1"/>
    <col min="13572" max="13572" width="14.140625" style="3" bestFit="1" customWidth="1"/>
    <col min="13573" max="13573" width="17.85546875" style="3" customWidth="1"/>
    <col min="13574" max="13574" width="16.42578125" style="3" customWidth="1"/>
    <col min="13575" max="13575" width="16.28515625" style="3" customWidth="1"/>
    <col min="13576" max="13824" width="11.42578125" style="3"/>
    <col min="13825" max="13825" width="7" style="3" bestFit="1" customWidth="1"/>
    <col min="13826" max="13826" width="10" style="3" bestFit="1" customWidth="1"/>
    <col min="13827" max="13827" width="11.5703125" style="3" bestFit="1" customWidth="1"/>
    <col min="13828" max="13828" width="14.140625" style="3" bestFit="1" customWidth="1"/>
    <col min="13829" max="13829" width="17.85546875" style="3" customWidth="1"/>
    <col min="13830" max="13830" width="16.42578125" style="3" customWidth="1"/>
    <col min="13831" max="13831" width="16.28515625" style="3" customWidth="1"/>
    <col min="13832" max="14080" width="11.42578125" style="3"/>
    <col min="14081" max="14081" width="7" style="3" bestFit="1" customWidth="1"/>
    <col min="14082" max="14082" width="10" style="3" bestFit="1" customWidth="1"/>
    <col min="14083" max="14083" width="11.5703125" style="3" bestFit="1" customWidth="1"/>
    <col min="14084" max="14084" width="14.140625" style="3" bestFit="1" customWidth="1"/>
    <col min="14085" max="14085" width="17.85546875" style="3" customWidth="1"/>
    <col min="14086" max="14086" width="16.42578125" style="3" customWidth="1"/>
    <col min="14087" max="14087" width="16.28515625" style="3" customWidth="1"/>
    <col min="14088" max="14336" width="11.42578125" style="3"/>
    <col min="14337" max="14337" width="7" style="3" bestFit="1" customWidth="1"/>
    <col min="14338" max="14338" width="10" style="3" bestFit="1" customWidth="1"/>
    <col min="14339" max="14339" width="11.5703125" style="3" bestFit="1" customWidth="1"/>
    <col min="14340" max="14340" width="14.140625" style="3" bestFit="1" customWidth="1"/>
    <col min="14341" max="14341" width="17.85546875" style="3" customWidth="1"/>
    <col min="14342" max="14342" width="16.42578125" style="3" customWidth="1"/>
    <col min="14343" max="14343" width="16.28515625" style="3" customWidth="1"/>
    <col min="14344" max="14592" width="11.42578125" style="3"/>
    <col min="14593" max="14593" width="7" style="3" bestFit="1" customWidth="1"/>
    <col min="14594" max="14594" width="10" style="3" bestFit="1" customWidth="1"/>
    <col min="14595" max="14595" width="11.5703125" style="3" bestFit="1" customWidth="1"/>
    <col min="14596" max="14596" width="14.140625" style="3" bestFit="1" customWidth="1"/>
    <col min="14597" max="14597" width="17.85546875" style="3" customWidth="1"/>
    <col min="14598" max="14598" width="16.42578125" style="3" customWidth="1"/>
    <col min="14599" max="14599" width="16.28515625" style="3" customWidth="1"/>
    <col min="14600" max="14848" width="11.42578125" style="3"/>
    <col min="14849" max="14849" width="7" style="3" bestFit="1" customWidth="1"/>
    <col min="14850" max="14850" width="10" style="3" bestFit="1" customWidth="1"/>
    <col min="14851" max="14851" width="11.5703125" style="3" bestFit="1" customWidth="1"/>
    <col min="14852" max="14852" width="14.140625" style="3" bestFit="1" customWidth="1"/>
    <col min="14853" max="14853" width="17.85546875" style="3" customWidth="1"/>
    <col min="14854" max="14854" width="16.42578125" style="3" customWidth="1"/>
    <col min="14855" max="14855" width="16.28515625" style="3" customWidth="1"/>
    <col min="14856" max="15104" width="11.42578125" style="3"/>
    <col min="15105" max="15105" width="7" style="3" bestFit="1" customWidth="1"/>
    <col min="15106" max="15106" width="10" style="3" bestFit="1" customWidth="1"/>
    <col min="15107" max="15107" width="11.5703125" style="3" bestFit="1" customWidth="1"/>
    <col min="15108" max="15108" width="14.140625" style="3" bestFit="1" customWidth="1"/>
    <col min="15109" max="15109" width="17.85546875" style="3" customWidth="1"/>
    <col min="15110" max="15110" width="16.42578125" style="3" customWidth="1"/>
    <col min="15111" max="15111" width="16.28515625" style="3" customWidth="1"/>
    <col min="15112" max="15360" width="11.42578125" style="3"/>
    <col min="15361" max="15361" width="7" style="3" bestFit="1" customWidth="1"/>
    <col min="15362" max="15362" width="10" style="3" bestFit="1" customWidth="1"/>
    <col min="15363" max="15363" width="11.5703125" style="3" bestFit="1" customWidth="1"/>
    <col min="15364" max="15364" width="14.140625" style="3" bestFit="1" customWidth="1"/>
    <col min="15365" max="15365" width="17.85546875" style="3" customWidth="1"/>
    <col min="15366" max="15366" width="16.42578125" style="3" customWidth="1"/>
    <col min="15367" max="15367" width="16.28515625" style="3" customWidth="1"/>
    <col min="15368" max="15616" width="11.42578125" style="3"/>
    <col min="15617" max="15617" width="7" style="3" bestFit="1" customWidth="1"/>
    <col min="15618" max="15618" width="10" style="3" bestFit="1" customWidth="1"/>
    <col min="15619" max="15619" width="11.5703125" style="3" bestFit="1" customWidth="1"/>
    <col min="15620" max="15620" width="14.140625" style="3" bestFit="1" customWidth="1"/>
    <col min="15621" max="15621" width="17.85546875" style="3" customWidth="1"/>
    <col min="15622" max="15622" width="16.42578125" style="3" customWidth="1"/>
    <col min="15623" max="15623" width="16.28515625" style="3" customWidth="1"/>
    <col min="15624" max="15872" width="11.42578125" style="3"/>
    <col min="15873" max="15873" width="7" style="3" bestFit="1" customWidth="1"/>
    <col min="15874" max="15874" width="10" style="3" bestFit="1" customWidth="1"/>
    <col min="15875" max="15875" width="11.5703125" style="3" bestFit="1" customWidth="1"/>
    <col min="15876" max="15876" width="14.140625" style="3" bestFit="1" customWidth="1"/>
    <col min="15877" max="15877" width="17.85546875" style="3" customWidth="1"/>
    <col min="15878" max="15878" width="16.42578125" style="3" customWidth="1"/>
    <col min="15879" max="15879" width="16.28515625" style="3" customWidth="1"/>
    <col min="15880" max="16128" width="11.42578125" style="3"/>
    <col min="16129" max="16129" width="7" style="3" bestFit="1" customWidth="1"/>
    <col min="16130" max="16130" width="10" style="3" bestFit="1" customWidth="1"/>
    <col min="16131" max="16131" width="11.5703125" style="3" bestFit="1" customWidth="1"/>
    <col min="16132" max="16132" width="14.140625" style="3" bestFit="1" customWidth="1"/>
    <col min="16133" max="16133" width="17.85546875" style="3" customWidth="1"/>
    <col min="16134" max="16134" width="16.42578125" style="3" customWidth="1"/>
    <col min="16135" max="16135" width="16.28515625" style="3" customWidth="1"/>
    <col min="16136" max="16384" width="11.42578125" style="3"/>
  </cols>
  <sheetData>
    <row r="1" spans="1:16" x14ac:dyDescent="0.2">
      <c r="A1" s="2" t="s">
        <v>0</v>
      </c>
      <c r="B1" s="2" t="s">
        <v>1</v>
      </c>
      <c r="C1" s="2" t="s">
        <v>2</v>
      </c>
      <c r="D1" s="2" t="s">
        <v>3</v>
      </c>
      <c r="E1" s="2" t="s">
        <v>4</v>
      </c>
      <c r="F1" s="2" t="s">
        <v>5</v>
      </c>
      <c r="G1" s="2" t="s">
        <v>6</v>
      </c>
      <c r="I1" s="58" t="s">
        <v>692</v>
      </c>
      <c r="J1" s="58"/>
      <c r="K1" s="58"/>
      <c r="L1" s="58"/>
      <c r="M1" s="58"/>
      <c r="N1" s="58"/>
      <c r="O1" s="3" t="s">
        <v>742</v>
      </c>
      <c r="P1" s="110">
        <v>45888</v>
      </c>
    </row>
    <row r="2" spans="1:16" ht="13.5" customHeight="1" x14ac:dyDescent="0.2">
      <c r="A2" s="100">
        <v>1</v>
      </c>
      <c r="B2" s="100">
        <v>1</v>
      </c>
      <c r="C2" s="4" t="s">
        <v>7</v>
      </c>
      <c r="D2" s="100">
        <v>10</v>
      </c>
      <c r="E2" s="100">
        <v>78</v>
      </c>
      <c r="F2" s="2">
        <v>0</v>
      </c>
      <c r="G2" s="100">
        <v>0</v>
      </c>
    </row>
    <row r="3" spans="1:16" ht="13.5" customHeight="1" x14ac:dyDescent="0.2">
      <c r="A3" s="100">
        <v>2</v>
      </c>
      <c r="B3" s="100">
        <v>2</v>
      </c>
      <c r="C3" s="4" t="s">
        <v>7</v>
      </c>
      <c r="D3" s="100">
        <v>3</v>
      </c>
      <c r="E3" s="100">
        <v>5</v>
      </c>
      <c r="F3" s="2">
        <v>1</v>
      </c>
      <c r="G3" s="100">
        <v>0</v>
      </c>
    </row>
    <row r="4" spans="1:16" ht="13.5" customHeight="1" x14ac:dyDescent="0.2">
      <c r="A4" s="100">
        <v>3</v>
      </c>
      <c r="B4" s="100">
        <v>3</v>
      </c>
      <c r="C4" s="4" t="s">
        <v>7</v>
      </c>
      <c r="D4" s="100">
        <v>2</v>
      </c>
      <c r="E4" s="100">
        <v>6</v>
      </c>
      <c r="F4" s="2">
        <v>1</v>
      </c>
      <c r="G4" s="100">
        <v>0</v>
      </c>
    </row>
    <row r="5" spans="1:16" ht="13.5" customHeight="1" x14ac:dyDescent="0.2">
      <c r="A5" s="100">
        <v>4</v>
      </c>
      <c r="B5" s="100">
        <v>4</v>
      </c>
      <c r="C5" s="4" t="s">
        <v>7</v>
      </c>
      <c r="D5" s="100">
        <v>1</v>
      </c>
      <c r="E5" s="100">
        <v>2</v>
      </c>
      <c r="F5" s="2">
        <v>1</v>
      </c>
      <c r="G5" s="100">
        <v>0</v>
      </c>
    </row>
    <row r="6" spans="1:16" ht="13.5" customHeight="1" x14ac:dyDescent="0.2">
      <c r="A6" s="100">
        <v>5</v>
      </c>
      <c r="B6" s="100">
        <v>5</v>
      </c>
      <c r="C6" s="4" t="s">
        <v>7</v>
      </c>
      <c r="D6" s="100">
        <v>1</v>
      </c>
      <c r="E6" s="100">
        <v>3</v>
      </c>
      <c r="F6" s="2">
        <v>1</v>
      </c>
      <c r="G6" s="100">
        <v>0</v>
      </c>
    </row>
    <row r="7" spans="1:16" ht="13.5" customHeight="1" x14ac:dyDescent="0.2">
      <c r="A7" s="100">
        <v>6</v>
      </c>
      <c r="B7" s="100">
        <v>6</v>
      </c>
      <c r="C7" s="4" t="s">
        <v>7</v>
      </c>
      <c r="D7" s="100">
        <v>2</v>
      </c>
      <c r="E7" s="100">
        <v>3</v>
      </c>
      <c r="F7" s="2">
        <v>1</v>
      </c>
      <c r="G7" s="100">
        <v>0</v>
      </c>
    </row>
    <row r="8" spans="1:16" ht="13.5" customHeight="1" x14ac:dyDescent="0.2">
      <c r="A8" s="100">
        <v>7</v>
      </c>
      <c r="B8" s="100">
        <v>7</v>
      </c>
      <c r="C8" s="4" t="s">
        <v>7</v>
      </c>
      <c r="D8" s="100">
        <v>3</v>
      </c>
      <c r="E8" s="100">
        <v>3</v>
      </c>
      <c r="F8" s="2">
        <v>1</v>
      </c>
      <c r="G8" s="100">
        <v>0</v>
      </c>
    </row>
    <row r="9" spans="1:16" ht="13.5" customHeight="1" x14ac:dyDescent="0.2">
      <c r="A9" s="100">
        <v>8</v>
      </c>
      <c r="B9" s="100">
        <v>8</v>
      </c>
      <c r="C9" s="4" t="s">
        <v>7</v>
      </c>
      <c r="D9" s="100">
        <v>4</v>
      </c>
      <c r="E9" s="100">
        <v>3</v>
      </c>
      <c r="F9" s="2">
        <v>1</v>
      </c>
      <c r="G9" s="100">
        <v>0</v>
      </c>
    </row>
    <row r="10" spans="1:16" ht="13.5" customHeight="1" x14ac:dyDescent="0.2">
      <c r="A10" s="100">
        <v>9</v>
      </c>
      <c r="B10" s="100">
        <v>9</v>
      </c>
      <c r="C10" s="4" t="s">
        <v>7</v>
      </c>
      <c r="D10" s="100">
        <v>5</v>
      </c>
      <c r="E10" s="100">
        <v>3</v>
      </c>
      <c r="F10" s="2">
        <v>1</v>
      </c>
      <c r="G10" s="100">
        <v>0</v>
      </c>
    </row>
    <row r="11" spans="1:16" ht="13.5" customHeight="1" x14ac:dyDescent="0.2">
      <c r="A11" s="100">
        <v>10</v>
      </c>
      <c r="B11" s="100">
        <v>10</v>
      </c>
      <c r="C11" s="4" t="s">
        <v>7</v>
      </c>
      <c r="D11" s="100">
        <v>6</v>
      </c>
      <c r="E11" s="100">
        <v>3</v>
      </c>
      <c r="F11" s="2">
        <v>1</v>
      </c>
      <c r="G11" s="100">
        <v>0</v>
      </c>
    </row>
    <row r="12" spans="1:16" ht="13.5" customHeight="1" x14ac:dyDescent="0.2">
      <c r="A12" s="100">
        <v>11</v>
      </c>
      <c r="B12" s="100">
        <v>11</v>
      </c>
      <c r="C12" s="4" t="s">
        <v>7</v>
      </c>
      <c r="D12" s="100">
        <v>7</v>
      </c>
      <c r="E12" s="100">
        <v>3</v>
      </c>
      <c r="F12" s="2">
        <v>1</v>
      </c>
      <c r="G12" s="100">
        <v>0</v>
      </c>
    </row>
    <row r="13" spans="1:16" ht="13.5" customHeight="1" x14ac:dyDescent="0.2">
      <c r="A13" s="100">
        <v>12</v>
      </c>
      <c r="B13" s="100">
        <v>12</v>
      </c>
      <c r="C13" s="4" t="s">
        <v>7</v>
      </c>
      <c r="D13" s="100">
        <v>8</v>
      </c>
      <c r="E13" s="100">
        <v>3</v>
      </c>
      <c r="F13" s="2">
        <v>1</v>
      </c>
      <c r="G13" s="100">
        <v>0</v>
      </c>
    </row>
    <row r="14" spans="1:16" ht="13.5" customHeight="1" x14ac:dyDescent="0.2">
      <c r="A14" s="100">
        <v>13</v>
      </c>
      <c r="B14" s="100">
        <v>13</v>
      </c>
      <c r="C14" s="4" t="s">
        <v>7</v>
      </c>
      <c r="D14" s="100">
        <v>1</v>
      </c>
      <c r="E14" s="100">
        <v>7</v>
      </c>
      <c r="F14" s="2">
        <v>1</v>
      </c>
      <c r="G14" s="100">
        <v>0</v>
      </c>
    </row>
    <row r="15" spans="1:16" ht="13.5" customHeight="1" x14ac:dyDescent="0.2">
      <c r="A15" s="100">
        <v>19</v>
      </c>
      <c r="B15" s="100">
        <v>19</v>
      </c>
      <c r="C15" s="4" t="s">
        <v>7</v>
      </c>
      <c r="D15" s="100">
        <v>8</v>
      </c>
      <c r="E15" s="100">
        <v>8</v>
      </c>
      <c r="F15" s="2">
        <v>0</v>
      </c>
      <c r="G15" s="100">
        <v>0</v>
      </c>
    </row>
    <row r="16" spans="1:16" ht="13.5" customHeight="1" x14ac:dyDescent="0.2">
      <c r="A16" s="100">
        <v>20</v>
      </c>
      <c r="B16" s="100">
        <v>20</v>
      </c>
      <c r="C16" s="4" t="s">
        <v>7</v>
      </c>
      <c r="D16" s="100">
        <v>2</v>
      </c>
      <c r="E16" s="100">
        <v>10</v>
      </c>
      <c r="F16" s="2">
        <v>0</v>
      </c>
      <c r="G16" s="100">
        <v>0</v>
      </c>
    </row>
    <row r="17" spans="1:7" ht="13.5" customHeight="1" x14ac:dyDescent="0.2">
      <c r="A17" s="100">
        <v>21</v>
      </c>
      <c r="B17" s="100">
        <v>21</v>
      </c>
      <c r="C17" s="4" t="s">
        <v>7</v>
      </c>
      <c r="D17" s="100">
        <v>2</v>
      </c>
      <c r="E17" s="100">
        <v>11</v>
      </c>
      <c r="F17" s="2">
        <v>0</v>
      </c>
      <c r="G17" s="100">
        <v>0</v>
      </c>
    </row>
    <row r="18" spans="1:7" ht="13.5" customHeight="1" x14ac:dyDescent="0.2">
      <c r="A18" s="100">
        <v>22</v>
      </c>
      <c r="B18" s="100">
        <v>22</v>
      </c>
      <c r="C18" s="4" t="s">
        <v>7</v>
      </c>
      <c r="D18" s="100">
        <v>1</v>
      </c>
      <c r="E18" s="100">
        <v>13</v>
      </c>
      <c r="F18" s="2">
        <v>0</v>
      </c>
      <c r="G18" s="100">
        <v>0</v>
      </c>
    </row>
    <row r="19" spans="1:7" ht="13.5" customHeight="1" x14ac:dyDescent="0.2">
      <c r="A19" s="100">
        <v>23</v>
      </c>
      <c r="B19" s="100">
        <v>23</v>
      </c>
      <c r="C19" s="4" t="s">
        <v>7</v>
      </c>
      <c r="D19" s="100">
        <v>2</v>
      </c>
      <c r="E19" s="100">
        <v>13</v>
      </c>
      <c r="F19" s="2">
        <v>0</v>
      </c>
      <c r="G19" s="100">
        <v>0</v>
      </c>
    </row>
    <row r="20" spans="1:7" ht="13.5" customHeight="1" x14ac:dyDescent="0.2">
      <c r="A20" s="100">
        <v>24</v>
      </c>
      <c r="B20" s="100">
        <v>24</v>
      </c>
      <c r="C20" s="4" t="s">
        <v>7</v>
      </c>
      <c r="D20" s="100">
        <v>3</v>
      </c>
      <c r="E20" s="100">
        <v>13</v>
      </c>
      <c r="F20" s="2">
        <v>0</v>
      </c>
      <c r="G20" s="100">
        <v>0</v>
      </c>
    </row>
    <row r="21" spans="1:7" ht="13.5" customHeight="1" x14ac:dyDescent="0.2">
      <c r="A21" s="100">
        <v>25</v>
      </c>
      <c r="B21" s="100">
        <v>25</v>
      </c>
      <c r="C21" s="4" t="s">
        <v>7</v>
      </c>
      <c r="D21" s="100">
        <v>4</v>
      </c>
      <c r="E21" s="100">
        <v>13</v>
      </c>
      <c r="F21" s="2">
        <v>0</v>
      </c>
      <c r="G21" s="100">
        <v>0</v>
      </c>
    </row>
    <row r="22" spans="1:7" ht="13.5" customHeight="1" x14ac:dyDescent="0.2">
      <c r="A22" s="100">
        <v>26</v>
      </c>
      <c r="B22" s="100">
        <v>26</v>
      </c>
      <c r="C22" s="4" t="s">
        <v>7</v>
      </c>
      <c r="D22" s="100">
        <v>5</v>
      </c>
      <c r="E22" s="100">
        <v>13</v>
      </c>
      <c r="F22" s="2">
        <v>0</v>
      </c>
      <c r="G22" s="100">
        <v>0</v>
      </c>
    </row>
    <row r="23" spans="1:7" ht="13.5" customHeight="1" x14ac:dyDescent="0.2">
      <c r="A23" s="100">
        <v>27</v>
      </c>
      <c r="B23" s="100">
        <v>27</v>
      </c>
      <c r="C23" s="4" t="s">
        <v>7</v>
      </c>
      <c r="D23" s="100">
        <v>1</v>
      </c>
      <c r="E23" s="100">
        <v>14</v>
      </c>
      <c r="F23" s="2">
        <v>0</v>
      </c>
      <c r="G23" s="100">
        <v>0</v>
      </c>
    </row>
    <row r="24" spans="1:7" ht="13.5" customHeight="1" x14ac:dyDescent="0.2">
      <c r="A24" s="100">
        <v>28</v>
      </c>
      <c r="B24" s="100">
        <v>28</v>
      </c>
      <c r="C24" s="4" t="s">
        <v>7</v>
      </c>
      <c r="D24" s="100">
        <v>2</v>
      </c>
      <c r="E24" s="100">
        <v>14</v>
      </c>
      <c r="F24" s="2">
        <v>0</v>
      </c>
      <c r="G24" s="100">
        <v>0</v>
      </c>
    </row>
    <row r="25" spans="1:7" ht="13.5" customHeight="1" x14ac:dyDescent="0.2">
      <c r="A25" s="100">
        <v>29</v>
      </c>
      <c r="B25" s="100">
        <v>29</v>
      </c>
      <c r="C25" s="4" t="s">
        <v>7</v>
      </c>
      <c r="D25" s="100">
        <v>1</v>
      </c>
      <c r="E25" s="100">
        <v>15</v>
      </c>
      <c r="F25" s="2">
        <v>0</v>
      </c>
      <c r="G25" s="100">
        <v>0</v>
      </c>
    </row>
    <row r="26" spans="1:7" ht="13.5" customHeight="1" x14ac:dyDescent="0.2">
      <c r="A26" s="100">
        <v>30</v>
      </c>
      <c r="B26" s="100">
        <v>30</v>
      </c>
      <c r="C26" s="4" t="s">
        <v>7</v>
      </c>
      <c r="D26" s="100">
        <v>1</v>
      </c>
      <c r="E26" s="100">
        <v>16</v>
      </c>
      <c r="F26" s="2">
        <v>0</v>
      </c>
      <c r="G26" s="100">
        <v>0</v>
      </c>
    </row>
    <row r="27" spans="1:7" ht="13.5" customHeight="1" x14ac:dyDescent="0.2">
      <c r="A27" s="100">
        <v>31</v>
      </c>
      <c r="B27" s="100">
        <v>31</v>
      </c>
      <c r="C27" s="4" t="s">
        <v>7</v>
      </c>
      <c r="D27" s="100">
        <v>2</v>
      </c>
      <c r="E27" s="100">
        <v>16</v>
      </c>
      <c r="F27" s="2">
        <v>0</v>
      </c>
      <c r="G27" s="100">
        <v>0</v>
      </c>
    </row>
    <row r="28" spans="1:7" ht="13.5" customHeight="1" x14ac:dyDescent="0.2">
      <c r="A28" s="100">
        <v>32</v>
      </c>
      <c r="B28" s="100">
        <v>32</v>
      </c>
      <c r="C28" s="4" t="s">
        <v>7</v>
      </c>
      <c r="D28" s="100">
        <v>3</v>
      </c>
      <c r="E28" s="100">
        <v>16</v>
      </c>
      <c r="F28" s="2">
        <v>0</v>
      </c>
      <c r="G28" s="100">
        <v>0</v>
      </c>
    </row>
    <row r="29" spans="1:7" ht="13.5" customHeight="1" x14ac:dyDescent="0.2">
      <c r="A29" s="100">
        <v>33</v>
      </c>
      <c r="B29" s="100">
        <v>33</v>
      </c>
      <c r="C29" s="4" t="s">
        <v>7</v>
      </c>
      <c r="D29" s="100">
        <v>4</v>
      </c>
      <c r="E29" s="100">
        <v>16</v>
      </c>
      <c r="F29" s="2">
        <v>0</v>
      </c>
      <c r="G29" s="100">
        <v>0</v>
      </c>
    </row>
    <row r="30" spans="1:7" ht="13.5" customHeight="1" x14ac:dyDescent="0.2">
      <c r="A30" s="100">
        <v>34</v>
      </c>
      <c r="B30" s="100">
        <v>34</v>
      </c>
      <c r="C30" s="4" t="s">
        <v>7</v>
      </c>
      <c r="D30" s="100">
        <v>5</v>
      </c>
      <c r="E30" s="100">
        <v>16</v>
      </c>
      <c r="F30" s="2">
        <v>0</v>
      </c>
      <c r="G30" s="100">
        <v>0</v>
      </c>
    </row>
    <row r="31" spans="1:7" ht="13.5" customHeight="1" x14ac:dyDescent="0.2">
      <c r="A31" s="100">
        <v>35</v>
      </c>
      <c r="B31" s="100">
        <v>35</v>
      </c>
      <c r="C31" s="4" t="s">
        <v>7</v>
      </c>
      <c r="D31" s="100">
        <v>6</v>
      </c>
      <c r="E31" s="100">
        <v>16</v>
      </c>
      <c r="F31" s="2">
        <v>0</v>
      </c>
      <c r="G31" s="100">
        <v>0</v>
      </c>
    </row>
    <row r="32" spans="1:7" ht="13.5" customHeight="1" x14ac:dyDescent="0.2">
      <c r="A32" s="100">
        <v>36</v>
      </c>
      <c r="B32" s="100">
        <v>36</v>
      </c>
      <c r="C32" s="4" t="s">
        <v>7</v>
      </c>
      <c r="D32" s="100">
        <v>7</v>
      </c>
      <c r="E32" s="100">
        <v>16</v>
      </c>
      <c r="F32" s="2">
        <v>0</v>
      </c>
      <c r="G32" s="100">
        <v>0</v>
      </c>
    </row>
    <row r="33" spans="1:7" ht="13.5" customHeight="1" x14ac:dyDescent="0.2">
      <c r="A33" s="100">
        <v>37</v>
      </c>
      <c r="B33" s="100">
        <v>37</v>
      </c>
      <c r="C33" s="4" t="s">
        <v>7</v>
      </c>
      <c r="D33" s="100">
        <v>8</v>
      </c>
      <c r="E33" s="100">
        <v>16</v>
      </c>
      <c r="F33" s="2">
        <v>0</v>
      </c>
      <c r="G33" s="100">
        <v>0</v>
      </c>
    </row>
    <row r="34" spans="1:7" ht="13.5" customHeight="1" x14ac:dyDescent="0.2">
      <c r="A34" s="100">
        <v>38</v>
      </c>
      <c r="B34" s="100">
        <v>38</v>
      </c>
      <c r="C34" s="4" t="s">
        <v>7</v>
      </c>
      <c r="D34" s="100">
        <v>9</v>
      </c>
      <c r="E34" s="100">
        <v>16</v>
      </c>
      <c r="F34" s="2">
        <v>0</v>
      </c>
      <c r="G34" s="100">
        <v>0</v>
      </c>
    </row>
    <row r="35" spans="1:7" ht="13.5" customHeight="1" x14ac:dyDescent="0.2">
      <c r="A35" s="100">
        <v>39</v>
      </c>
      <c r="B35" s="100">
        <v>39</v>
      </c>
      <c r="C35" s="4" t="s">
        <v>7</v>
      </c>
      <c r="D35" s="100">
        <v>10</v>
      </c>
      <c r="E35" s="100">
        <v>16</v>
      </c>
      <c r="F35" s="2">
        <v>0</v>
      </c>
      <c r="G35" s="100">
        <v>0</v>
      </c>
    </row>
    <row r="36" spans="1:7" ht="13.5" customHeight="1" x14ac:dyDescent="0.2">
      <c r="A36" s="100">
        <v>40</v>
      </c>
      <c r="B36" s="100">
        <v>40</v>
      </c>
      <c r="C36" s="4" t="s">
        <v>7</v>
      </c>
      <c r="D36" s="100">
        <v>11</v>
      </c>
      <c r="E36" s="100">
        <v>16</v>
      </c>
      <c r="F36" s="2">
        <v>0</v>
      </c>
      <c r="G36" s="100">
        <v>0</v>
      </c>
    </row>
    <row r="37" spans="1:7" ht="13.5" customHeight="1" x14ac:dyDescent="0.2">
      <c r="A37" s="100">
        <v>41</v>
      </c>
      <c r="B37" s="100">
        <v>41</v>
      </c>
      <c r="C37" s="4" t="s">
        <v>7</v>
      </c>
      <c r="D37" s="100">
        <v>12</v>
      </c>
      <c r="E37" s="100">
        <v>16</v>
      </c>
      <c r="F37" s="2">
        <v>0</v>
      </c>
      <c r="G37" s="100">
        <v>0</v>
      </c>
    </row>
    <row r="38" spans="1:7" ht="13.5" customHeight="1" x14ac:dyDescent="0.2">
      <c r="A38" s="100">
        <v>42</v>
      </c>
      <c r="B38" s="100">
        <v>42</v>
      </c>
      <c r="C38" s="4" t="s">
        <v>7</v>
      </c>
      <c r="D38" s="100">
        <v>1</v>
      </c>
      <c r="E38" s="100">
        <v>17</v>
      </c>
      <c r="F38" s="2">
        <v>0</v>
      </c>
      <c r="G38" s="100">
        <v>0</v>
      </c>
    </row>
    <row r="39" spans="1:7" ht="13.5" customHeight="1" x14ac:dyDescent="0.2">
      <c r="A39" s="100">
        <v>43</v>
      </c>
      <c r="B39" s="100">
        <v>43</v>
      </c>
      <c r="C39" s="4" t="s">
        <v>7</v>
      </c>
      <c r="D39" s="100">
        <v>2</v>
      </c>
      <c r="E39" s="100">
        <v>17</v>
      </c>
      <c r="F39" s="2">
        <v>0</v>
      </c>
      <c r="G39" s="100">
        <v>0</v>
      </c>
    </row>
    <row r="40" spans="1:7" ht="13.5" customHeight="1" x14ac:dyDescent="0.2">
      <c r="A40" s="100">
        <v>44</v>
      </c>
      <c r="B40" s="100">
        <v>44</v>
      </c>
      <c r="C40" s="4" t="s">
        <v>7</v>
      </c>
      <c r="D40" s="100">
        <v>3</v>
      </c>
      <c r="E40" s="100">
        <v>17</v>
      </c>
      <c r="F40" s="2">
        <v>0</v>
      </c>
      <c r="G40" s="100">
        <v>0</v>
      </c>
    </row>
    <row r="41" spans="1:7" ht="13.5" customHeight="1" x14ac:dyDescent="0.2">
      <c r="A41" s="100">
        <v>45</v>
      </c>
      <c r="B41" s="100">
        <v>45</v>
      </c>
      <c r="C41" s="4" t="s">
        <v>7</v>
      </c>
      <c r="D41" s="100">
        <v>4</v>
      </c>
      <c r="E41" s="100">
        <v>17</v>
      </c>
      <c r="F41" s="2">
        <v>0</v>
      </c>
      <c r="G41" s="100">
        <v>0</v>
      </c>
    </row>
    <row r="42" spans="1:7" ht="13.5" customHeight="1" x14ac:dyDescent="0.2">
      <c r="A42" s="100">
        <v>46</v>
      </c>
      <c r="B42" s="100">
        <v>46</v>
      </c>
      <c r="C42" s="4" t="s">
        <v>7</v>
      </c>
      <c r="D42" s="100">
        <v>5</v>
      </c>
      <c r="E42" s="100">
        <v>17</v>
      </c>
      <c r="F42" s="2">
        <v>0</v>
      </c>
      <c r="G42" s="100">
        <v>0</v>
      </c>
    </row>
    <row r="43" spans="1:7" ht="13.5" customHeight="1" x14ac:dyDescent="0.2">
      <c r="A43" s="100">
        <v>47</v>
      </c>
      <c r="B43" s="100">
        <v>47</v>
      </c>
      <c r="C43" s="4" t="s">
        <v>7</v>
      </c>
      <c r="D43" s="100">
        <v>6</v>
      </c>
      <c r="E43" s="100">
        <v>17</v>
      </c>
      <c r="F43" s="2">
        <v>0</v>
      </c>
      <c r="G43" s="100">
        <v>0</v>
      </c>
    </row>
    <row r="44" spans="1:7" ht="13.5" customHeight="1" x14ac:dyDescent="0.2">
      <c r="A44" s="100">
        <v>48</v>
      </c>
      <c r="B44" s="100">
        <v>48</v>
      </c>
      <c r="C44" s="4" t="s">
        <v>7</v>
      </c>
      <c r="D44" s="100">
        <v>8</v>
      </c>
      <c r="E44" s="100">
        <v>17</v>
      </c>
      <c r="F44" s="2">
        <v>0</v>
      </c>
      <c r="G44" s="100">
        <v>0</v>
      </c>
    </row>
    <row r="45" spans="1:7" ht="13.5" customHeight="1" x14ac:dyDescent="0.2">
      <c r="A45" s="100">
        <v>49</v>
      </c>
      <c r="B45" s="100">
        <v>49</v>
      </c>
      <c r="C45" s="4" t="s">
        <v>7</v>
      </c>
      <c r="D45" s="100">
        <v>9</v>
      </c>
      <c r="E45" s="100">
        <v>17</v>
      </c>
      <c r="F45" s="2">
        <v>0</v>
      </c>
      <c r="G45" s="100">
        <v>0</v>
      </c>
    </row>
    <row r="46" spans="1:7" ht="13.5" customHeight="1" x14ac:dyDescent="0.2">
      <c r="A46" s="100">
        <v>50</v>
      </c>
      <c r="B46" s="100">
        <v>50</v>
      </c>
      <c r="C46" s="4" t="s">
        <v>7</v>
      </c>
      <c r="D46" s="100">
        <v>10</v>
      </c>
      <c r="E46" s="100">
        <v>17</v>
      </c>
      <c r="F46" s="2">
        <v>0</v>
      </c>
      <c r="G46" s="100">
        <v>0</v>
      </c>
    </row>
    <row r="47" spans="1:7" ht="13.5" customHeight="1" x14ac:dyDescent="0.2">
      <c r="A47" s="100">
        <v>51</v>
      </c>
      <c r="B47" s="100">
        <v>51</v>
      </c>
      <c r="C47" s="4" t="s">
        <v>7</v>
      </c>
      <c r="D47" s="100">
        <v>396</v>
      </c>
      <c r="E47" s="100">
        <v>19</v>
      </c>
      <c r="F47" s="2">
        <v>0</v>
      </c>
      <c r="G47" s="100">
        <v>0</v>
      </c>
    </row>
    <row r="48" spans="1:7" ht="13.5" customHeight="1" x14ac:dyDescent="0.2">
      <c r="A48" s="100">
        <v>52</v>
      </c>
      <c r="B48" s="100">
        <v>52</v>
      </c>
      <c r="C48" s="4" t="s">
        <v>7</v>
      </c>
      <c r="D48" s="100">
        <v>398</v>
      </c>
      <c r="E48" s="100">
        <v>19</v>
      </c>
      <c r="F48" s="2">
        <v>0</v>
      </c>
      <c r="G48" s="100">
        <v>0</v>
      </c>
    </row>
    <row r="49" spans="1:7" ht="13.5" customHeight="1" x14ac:dyDescent="0.2">
      <c r="A49" s="100">
        <v>53</v>
      </c>
      <c r="B49" s="100">
        <v>53</v>
      </c>
      <c r="C49" s="4" t="s">
        <v>7</v>
      </c>
      <c r="D49" s="100">
        <v>498</v>
      </c>
      <c r="E49" s="100">
        <v>19</v>
      </c>
      <c r="F49" s="2">
        <v>0</v>
      </c>
      <c r="G49" s="100">
        <v>0</v>
      </c>
    </row>
    <row r="50" spans="1:7" ht="13.5" customHeight="1" x14ac:dyDescent="0.2">
      <c r="A50" s="100">
        <v>54</v>
      </c>
      <c r="B50" s="100">
        <v>54</v>
      </c>
      <c r="C50" s="4" t="s">
        <v>7</v>
      </c>
      <c r="D50" s="100">
        <v>698</v>
      </c>
      <c r="E50" s="100">
        <v>19</v>
      </c>
      <c r="F50" s="2">
        <v>0</v>
      </c>
      <c r="G50" s="100">
        <v>0</v>
      </c>
    </row>
    <row r="51" spans="1:7" ht="13.5" customHeight="1" x14ac:dyDescent="0.2">
      <c r="A51" s="100">
        <v>55</v>
      </c>
      <c r="B51" s="100">
        <v>55</v>
      </c>
      <c r="C51" s="4" t="s">
        <v>7</v>
      </c>
      <c r="D51" s="100">
        <v>1099</v>
      </c>
      <c r="E51" s="100">
        <v>19</v>
      </c>
      <c r="F51" s="2">
        <v>0</v>
      </c>
      <c r="G51" s="100">
        <v>0</v>
      </c>
    </row>
    <row r="52" spans="1:7" ht="13.5" customHeight="1" x14ac:dyDescent="0.2">
      <c r="A52" s="100">
        <v>56</v>
      </c>
      <c r="B52" s="100">
        <v>56</v>
      </c>
      <c r="C52" s="4" t="s">
        <v>7</v>
      </c>
      <c r="D52" s="100">
        <v>1299</v>
      </c>
      <c r="E52" s="100">
        <v>19</v>
      </c>
      <c r="F52" s="2">
        <v>0</v>
      </c>
      <c r="G52" s="100">
        <v>0</v>
      </c>
    </row>
    <row r="53" spans="1:7" ht="13.5" customHeight="1" x14ac:dyDescent="0.2">
      <c r="A53" s="100">
        <v>57</v>
      </c>
      <c r="B53" s="100">
        <v>57</v>
      </c>
      <c r="C53" s="4" t="s">
        <v>7</v>
      </c>
      <c r="D53" s="100">
        <v>6298</v>
      </c>
      <c r="E53" s="100">
        <v>19</v>
      </c>
      <c r="F53" s="2">
        <v>0</v>
      </c>
      <c r="G53" s="100">
        <v>0</v>
      </c>
    </row>
    <row r="54" spans="1:7" ht="13.5" customHeight="1" x14ac:dyDescent="0.2">
      <c r="A54" s="100">
        <v>58</v>
      </c>
      <c r="B54" s="100">
        <v>58</v>
      </c>
      <c r="C54" s="4" t="s">
        <v>7</v>
      </c>
      <c r="D54" s="100">
        <v>1</v>
      </c>
      <c r="E54" s="100">
        <v>21</v>
      </c>
      <c r="F54" s="2">
        <v>0</v>
      </c>
      <c r="G54" s="100">
        <v>0</v>
      </c>
    </row>
    <row r="55" spans="1:7" ht="13.5" customHeight="1" x14ac:dyDescent="0.2">
      <c r="A55" s="100">
        <v>59</v>
      </c>
      <c r="B55" s="100">
        <v>59</v>
      </c>
      <c r="C55" s="4" t="s">
        <v>7</v>
      </c>
      <c r="D55" s="100">
        <v>2</v>
      </c>
      <c r="E55" s="100">
        <v>21</v>
      </c>
      <c r="F55" s="2">
        <v>0</v>
      </c>
      <c r="G55" s="100">
        <v>0</v>
      </c>
    </row>
    <row r="56" spans="1:7" ht="13.5" customHeight="1" x14ac:dyDescent="0.2">
      <c r="A56" s="100">
        <v>60</v>
      </c>
      <c r="B56" s="100">
        <v>60</v>
      </c>
      <c r="C56" s="4" t="s">
        <v>7</v>
      </c>
      <c r="D56" s="100">
        <v>91</v>
      </c>
      <c r="E56" s="100">
        <v>21</v>
      </c>
      <c r="F56" s="2">
        <v>0</v>
      </c>
      <c r="G56" s="100">
        <v>0</v>
      </c>
    </row>
    <row r="57" spans="1:7" ht="13.5" customHeight="1" x14ac:dyDescent="0.2">
      <c r="A57" s="100">
        <v>61</v>
      </c>
      <c r="B57" s="100">
        <v>61</v>
      </c>
      <c r="C57" s="4" t="s">
        <v>7</v>
      </c>
      <c r="D57" s="100">
        <v>3</v>
      </c>
      <c r="E57" s="100">
        <v>22</v>
      </c>
      <c r="F57" s="2">
        <v>0</v>
      </c>
      <c r="G57" s="100">
        <v>0</v>
      </c>
    </row>
    <row r="58" spans="1:7" ht="13.5" customHeight="1" x14ac:dyDescent="0.2">
      <c r="A58" s="100">
        <v>62</v>
      </c>
      <c r="B58" s="100">
        <v>62</v>
      </c>
      <c r="C58" s="4" t="s">
        <v>7</v>
      </c>
      <c r="D58" s="100">
        <v>4</v>
      </c>
      <c r="E58" s="100">
        <v>22</v>
      </c>
      <c r="F58" s="2">
        <v>0</v>
      </c>
      <c r="G58" s="100">
        <v>0</v>
      </c>
    </row>
    <row r="59" spans="1:7" ht="13.5" customHeight="1" x14ac:dyDescent="0.2">
      <c r="A59" s="100">
        <v>63</v>
      </c>
      <c r="B59" s="100">
        <v>63</v>
      </c>
      <c r="C59" s="4" t="s">
        <v>7</v>
      </c>
      <c r="D59" s="100">
        <v>5</v>
      </c>
      <c r="E59" s="100">
        <v>22</v>
      </c>
      <c r="F59" s="2">
        <v>0</v>
      </c>
      <c r="G59" s="100">
        <v>0</v>
      </c>
    </row>
    <row r="60" spans="1:7" ht="13.5" customHeight="1" x14ac:dyDescent="0.2">
      <c r="A60" s="100">
        <v>64</v>
      </c>
      <c r="B60" s="100">
        <v>64</v>
      </c>
      <c r="C60" s="4" t="s">
        <v>7</v>
      </c>
      <c r="D60" s="100">
        <v>6</v>
      </c>
      <c r="E60" s="100">
        <v>22</v>
      </c>
      <c r="F60" s="2">
        <v>0</v>
      </c>
      <c r="G60" s="100">
        <v>0</v>
      </c>
    </row>
    <row r="61" spans="1:7" ht="13.5" customHeight="1" x14ac:dyDescent="0.2">
      <c r="A61" s="100">
        <v>65</v>
      </c>
      <c r="B61" s="100">
        <v>65</v>
      </c>
      <c r="C61" s="4" t="s">
        <v>7</v>
      </c>
      <c r="D61" s="100">
        <v>7</v>
      </c>
      <c r="E61" s="100">
        <v>22</v>
      </c>
      <c r="F61" s="2">
        <v>0</v>
      </c>
      <c r="G61" s="100">
        <v>0</v>
      </c>
    </row>
    <row r="62" spans="1:7" ht="13.5" customHeight="1" x14ac:dyDescent="0.2">
      <c r="A62" s="100">
        <v>66</v>
      </c>
      <c r="B62" s="100">
        <v>66</v>
      </c>
      <c r="C62" s="4" t="s">
        <v>7</v>
      </c>
      <c r="D62" s="100">
        <v>8</v>
      </c>
      <c r="E62" s="100">
        <v>22</v>
      </c>
      <c r="F62" s="2">
        <v>0</v>
      </c>
      <c r="G62" s="100">
        <v>0</v>
      </c>
    </row>
    <row r="63" spans="1:7" ht="13.5" customHeight="1" x14ac:dyDescent="0.2">
      <c r="A63" s="100">
        <v>67</v>
      </c>
      <c r="B63" s="100">
        <v>67</v>
      </c>
      <c r="C63" s="4" t="s">
        <v>7</v>
      </c>
      <c r="D63" s="100">
        <v>101</v>
      </c>
      <c r="E63" s="100">
        <v>22</v>
      </c>
      <c r="F63" s="2">
        <v>0</v>
      </c>
      <c r="G63" s="100">
        <v>0</v>
      </c>
    </row>
    <row r="64" spans="1:7" ht="13.5" customHeight="1" x14ac:dyDescent="0.2">
      <c r="A64" s="100">
        <v>68</v>
      </c>
      <c r="B64" s="100">
        <v>68</v>
      </c>
      <c r="C64" s="4" t="s">
        <v>7</v>
      </c>
      <c r="D64" s="100">
        <v>102</v>
      </c>
      <c r="E64" s="100">
        <v>22</v>
      </c>
      <c r="F64" s="2">
        <v>0</v>
      </c>
      <c r="G64" s="100">
        <v>0</v>
      </c>
    </row>
    <row r="65" spans="1:7" ht="13.5" customHeight="1" x14ac:dyDescent="0.2">
      <c r="A65" s="100">
        <v>69</v>
      </c>
      <c r="B65" s="100">
        <v>69</v>
      </c>
      <c r="C65" s="4" t="s">
        <v>7</v>
      </c>
      <c r="D65" s="100">
        <v>201</v>
      </c>
      <c r="E65" s="100">
        <v>22</v>
      </c>
      <c r="F65" s="2">
        <v>0</v>
      </c>
      <c r="G65" s="100">
        <v>0</v>
      </c>
    </row>
    <row r="66" spans="1:7" ht="13.5" customHeight="1" x14ac:dyDescent="0.2">
      <c r="A66" s="100">
        <v>70</v>
      </c>
      <c r="B66" s="100">
        <v>70</v>
      </c>
      <c r="C66" s="4" t="s">
        <v>7</v>
      </c>
      <c r="D66" s="100">
        <v>202</v>
      </c>
      <c r="E66" s="100">
        <v>22</v>
      </c>
      <c r="F66" s="2">
        <v>0</v>
      </c>
      <c r="G66" s="100">
        <v>0</v>
      </c>
    </row>
    <row r="67" spans="1:7" ht="13.5" customHeight="1" x14ac:dyDescent="0.2">
      <c r="A67" s="100">
        <v>71</v>
      </c>
      <c r="B67" s="100">
        <v>71</v>
      </c>
      <c r="C67" s="4" t="s">
        <v>7</v>
      </c>
      <c r="D67" s="100">
        <v>1</v>
      </c>
      <c r="E67" s="100">
        <v>23</v>
      </c>
      <c r="F67" s="2">
        <v>0</v>
      </c>
      <c r="G67" s="100">
        <v>0</v>
      </c>
    </row>
    <row r="68" spans="1:7" ht="13.5" customHeight="1" x14ac:dyDescent="0.2">
      <c r="A68" s="100">
        <v>72</v>
      </c>
      <c r="B68" s="100">
        <v>72</v>
      </c>
      <c r="C68" s="4" t="s">
        <v>7</v>
      </c>
      <c r="D68" s="100">
        <v>2</v>
      </c>
      <c r="E68" s="100">
        <v>23</v>
      </c>
      <c r="F68" s="2">
        <v>0</v>
      </c>
      <c r="G68" s="100">
        <v>0</v>
      </c>
    </row>
    <row r="69" spans="1:7" ht="13.5" customHeight="1" x14ac:dyDescent="0.2">
      <c r="A69" s="100">
        <v>73</v>
      </c>
      <c r="B69" s="100">
        <v>73</v>
      </c>
      <c r="C69" s="4" t="s">
        <v>7</v>
      </c>
      <c r="D69" s="100">
        <v>91</v>
      </c>
      <c r="E69" s="100">
        <v>23</v>
      </c>
      <c r="F69" s="2">
        <v>0</v>
      </c>
      <c r="G69" s="100">
        <v>0</v>
      </c>
    </row>
    <row r="70" spans="1:7" ht="13.5" customHeight="1" x14ac:dyDescent="0.2">
      <c r="A70" s="100">
        <v>74</v>
      </c>
      <c r="B70" s="100">
        <v>74</v>
      </c>
      <c r="C70" s="4" t="s">
        <v>7</v>
      </c>
      <c r="D70" s="100">
        <v>6</v>
      </c>
      <c r="E70" s="100">
        <v>24</v>
      </c>
      <c r="F70" s="2">
        <v>0</v>
      </c>
      <c r="G70" s="100">
        <v>0</v>
      </c>
    </row>
    <row r="71" spans="1:7" ht="13.5" customHeight="1" x14ac:dyDescent="0.2">
      <c r="A71" s="100">
        <v>75</v>
      </c>
      <c r="B71" s="100">
        <v>75</v>
      </c>
      <c r="C71" s="4" t="s">
        <v>7</v>
      </c>
      <c r="D71" s="100">
        <v>7</v>
      </c>
      <c r="E71" s="100">
        <v>24</v>
      </c>
      <c r="F71" s="2">
        <v>0</v>
      </c>
      <c r="G71" s="100">
        <v>0</v>
      </c>
    </row>
    <row r="72" spans="1:7" ht="13.5" customHeight="1" x14ac:dyDescent="0.2">
      <c r="A72" s="100">
        <v>76</v>
      </c>
      <c r="B72" s="100">
        <v>76</v>
      </c>
      <c r="C72" s="4" t="s">
        <v>7</v>
      </c>
      <c r="D72" s="100">
        <v>8</v>
      </c>
      <c r="E72" s="100">
        <v>24</v>
      </c>
      <c r="F72" s="2">
        <v>0</v>
      </c>
      <c r="G72" s="100">
        <v>0</v>
      </c>
    </row>
    <row r="73" spans="1:7" ht="13.5" customHeight="1" x14ac:dyDescent="0.2">
      <c r="A73" s="100">
        <v>77</v>
      </c>
      <c r="B73" s="100">
        <v>77</v>
      </c>
      <c r="C73" s="4" t="s">
        <v>7</v>
      </c>
      <c r="D73" s="100">
        <v>1</v>
      </c>
      <c r="E73" s="100">
        <v>25</v>
      </c>
      <c r="F73" s="2">
        <v>0</v>
      </c>
      <c r="G73" s="100">
        <v>0</v>
      </c>
    </row>
    <row r="74" spans="1:7" ht="13.5" customHeight="1" x14ac:dyDescent="0.2">
      <c r="A74" s="100">
        <v>78</v>
      </c>
      <c r="B74" s="100">
        <v>78</v>
      </c>
      <c r="C74" s="4" t="s">
        <v>7</v>
      </c>
      <c r="D74" s="100">
        <v>2</v>
      </c>
      <c r="E74" s="100">
        <v>25</v>
      </c>
      <c r="F74" s="2">
        <v>0</v>
      </c>
      <c r="G74" s="100">
        <v>0</v>
      </c>
    </row>
    <row r="75" spans="1:7" ht="13.5" customHeight="1" x14ac:dyDescent="0.2">
      <c r="A75" s="100">
        <v>79</v>
      </c>
      <c r="B75" s="100">
        <v>79</v>
      </c>
      <c r="C75" s="4" t="s">
        <v>7</v>
      </c>
      <c r="D75" s="100">
        <v>5</v>
      </c>
      <c r="E75" s="100">
        <v>26</v>
      </c>
      <c r="F75" s="2">
        <v>0</v>
      </c>
      <c r="G75" s="100">
        <v>0</v>
      </c>
    </row>
    <row r="76" spans="1:7" ht="13.5" customHeight="1" x14ac:dyDescent="0.2">
      <c r="A76" s="100">
        <v>80</v>
      </c>
      <c r="B76" s="100">
        <v>80</v>
      </c>
      <c r="C76" s="4" t="s">
        <v>7</v>
      </c>
      <c r="D76" s="100">
        <v>6</v>
      </c>
      <c r="E76" s="100">
        <v>26</v>
      </c>
      <c r="F76" s="2">
        <v>0</v>
      </c>
      <c r="G76" s="100">
        <v>0</v>
      </c>
    </row>
    <row r="77" spans="1:7" ht="13.5" customHeight="1" x14ac:dyDescent="0.2">
      <c r="A77" s="100">
        <v>81</v>
      </c>
      <c r="B77" s="100">
        <v>81</v>
      </c>
      <c r="C77" s="4" t="s">
        <v>7</v>
      </c>
      <c r="D77" s="100">
        <v>7</v>
      </c>
      <c r="E77" s="100">
        <v>26</v>
      </c>
      <c r="F77" s="2">
        <v>0</v>
      </c>
      <c r="G77" s="100">
        <v>0</v>
      </c>
    </row>
    <row r="78" spans="1:7" ht="13.5" customHeight="1" x14ac:dyDescent="0.2">
      <c r="A78" s="100">
        <v>82</v>
      </c>
      <c r="B78" s="100">
        <v>82</v>
      </c>
      <c r="C78" s="4" t="s">
        <v>7</v>
      </c>
      <c r="D78" s="100">
        <v>101</v>
      </c>
      <c r="E78" s="100">
        <v>26</v>
      </c>
      <c r="F78" s="2">
        <v>0</v>
      </c>
      <c r="G78" s="100">
        <v>0</v>
      </c>
    </row>
    <row r="79" spans="1:7" ht="13.5" customHeight="1" x14ac:dyDescent="0.2">
      <c r="A79" s="100">
        <v>83</v>
      </c>
      <c r="B79" s="100">
        <v>83</v>
      </c>
      <c r="C79" s="4" t="s">
        <v>7</v>
      </c>
      <c r="D79" s="100">
        <v>201</v>
      </c>
      <c r="E79" s="100">
        <v>26</v>
      </c>
      <c r="F79" s="2">
        <v>0</v>
      </c>
      <c r="G79" s="100">
        <v>0</v>
      </c>
    </row>
    <row r="80" spans="1:7" ht="13.5" customHeight="1" x14ac:dyDescent="0.2">
      <c r="A80" s="100">
        <v>84</v>
      </c>
      <c r="B80" s="100">
        <v>84</v>
      </c>
      <c r="C80" s="4" t="s">
        <v>7</v>
      </c>
      <c r="D80" s="100">
        <v>301</v>
      </c>
      <c r="E80" s="100">
        <v>26</v>
      </c>
      <c r="F80" s="2">
        <v>0</v>
      </c>
      <c r="G80" s="100">
        <v>0</v>
      </c>
    </row>
    <row r="81" spans="1:7" ht="13.5" customHeight="1" x14ac:dyDescent="0.2">
      <c r="A81" s="100">
        <v>85</v>
      </c>
      <c r="B81" s="100">
        <v>85</v>
      </c>
      <c r="C81" s="4" t="s">
        <v>7</v>
      </c>
      <c r="D81" s="100">
        <v>12</v>
      </c>
      <c r="E81" s="100">
        <v>29</v>
      </c>
      <c r="F81" s="2">
        <v>0</v>
      </c>
      <c r="G81" s="100">
        <v>0</v>
      </c>
    </row>
    <row r="82" spans="1:7" ht="13.5" customHeight="1" x14ac:dyDescent="0.2">
      <c r="A82" s="100">
        <v>86</v>
      </c>
      <c r="B82" s="100">
        <v>86</v>
      </c>
      <c r="C82" s="4" t="s">
        <v>7</v>
      </c>
      <c r="D82" s="100">
        <v>13</v>
      </c>
      <c r="E82" s="100">
        <v>29</v>
      </c>
      <c r="F82" s="2">
        <v>0</v>
      </c>
      <c r="G82" s="100">
        <v>0</v>
      </c>
    </row>
    <row r="83" spans="1:7" ht="13.5" customHeight="1" x14ac:dyDescent="0.2">
      <c r="A83" s="100">
        <v>87</v>
      </c>
      <c r="B83" s="100">
        <v>87</v>
      </c>
      <c r="C83" s="4" t="s">
        <v>7</v>
      </c>
      <c r="D83" s="100">
        <v>14</v>
      </c>
      <c r="E83" s="100">
        <v>29</v>
      </c>
      <c r="F83" s="2">
        <v>0</v>
      </c>
      <c r="G83" s="100">
        <v>0</v>
      </c>
    </row>
    <row r="84" spans="1:7" ht="13.5" customHeight="1" x14ac:dyDescent="0.2">
      <c r="A84" s="100">
        <v>88</v>
      </c>
      <c r="B84" s="100">
        <v>88</v>
      </c>
      <c r="C84" s="4" t="s">
        <v>7</v>
      </c>
      <c r="D84" s="100">
        <v>15</v>
      </c>
      <c r="E84" s="100">
        <v>29</v>
      </c>
      <c r="F84" s="2">
        <v>0</v>
      </c>
      <c r="G84" s="100">
        <v>0</v>
      </c>
    </row>
    <row r="85" spans="1:7" ht="13.5" customHeight="1" x14ac:dyDescent="0.2">
      <c r="A85" s="100">
        <v>89</v>
      </c>
      <c r="B85" s="100">
        <v>89</v>
      </c>
      <c r="C85" s="4" t="s">
        <v>7</v>
      </c>
      <c r="D85" s="100">
        <v>16</v>
      </c>
      <c r="E85" s="100">
        <v>29</v>
      </c>
      <c r="F85" s="2">
        <v>0</v>
      </c>
      <c r="G85" s="100">
        <v>0</v>
      </c>
    </row>
    <row r="86" spans="1:7" ht="13.5" customHeight="1" x14ac:dyDescent="0.2">
      <c r="A86" s="100">
        <v>90</v>
      </c>
      <c r="B86" s="100">
        <v>90</v>
      </c>
      <c r="C86" s="4" t="s">
        <v>7</v>
      </c>
      <c r="D86" s="100">
        <v>17</v>
      </c>
      <c r="E86" s="100">
        <v>29</v>
      </c>
      <c r="F86" s="2">
        <v>0</v>
      </c>
      <c r="G86" s="100">
        <v>0</v>
      </c>
    </row>
    <row r="87" spans="1:7" ht="13.5" customHeight="1" x14ac:dyDescent="0.2">
      <c r="A87" s="100">
        <v>91</v>
      </c>
      <c r="B87" s="100">
        <v>91</v>
      </c>
      <c r="C87" s="4" t="s">
        <v>7</v>
      </c>
      <c r="D87" s="100">
        <v>18</v>
      </c>
      <c r="E87" s="100">
        <v>29</v>
      </c>
      <c r="F87" s="2">
        <v>0</v>
      </c>
      <c r="G87" s="100">
        <v>0</v>
      </c>
    </row>
    <row r="88" spans="1:7" ht="13.5" customHeight="1" x14ac:dyDescent="0.2">
      <c r="A88" s="100">
        <v>92</v>
      </c>
      <c r="B88" s="100">
        <v>92</v>
      </c>
      <c r="C88" s="4" t="s">
        <v>7</v>
      </c>
      <c r="D88" s="100">
        <v>21</v>
      </c>
      <c r="E88" s="100">
        <v>29</v>
      </c>
      <c r="F88" s="2">
        <v>0</v>
      </c>
      <c r="G88" s="100">
        <v>0</v>
      </c>
    </row>
    <row r="89" spans="1:7" ht="13.5" customHeight="1" x14ac:dyDescent="0.2">
      <c r="A89" s="100">
        <v>93</v>
      </c>
      <c r="B89" s="100">
        <v>93</v>
      </c>
      <c r="C89" s="4" t="s">
        <v>7</v>
      </c>
      <c r="D89" s="100">
        <v>22</v>
      </c>
      <c r="E89" s="100">
        <v>29</v>
      </c>
      <c r="F89" s="2">
        <v>0</v>
      </c>
      <c r="G89" s="100">
        <v>0</v>
      </c>
    </row>
    <row r="90" spans="1:7" ht="13.5" customHeight="1" x14ac:dyDescent="0.2">
      <c r="A90" s="100">
        <v>94</v>
      </c>
      <c r="B90" s="100">
        <v>94</v>
      </c>
      <c r="C90" s="4" t="s">
        <v>7</v>
      </c>
      <c r="D90" s="100">
        <v>23</v>
      </c>
      <c r="E90" s="100">
        <v>29</v>
      </c>
      <c r="F90" s="2">
        <v>0</v>
      </c>
      <c r="G90" s="100">
        <v>0</v>
      </c>
    </row>
    <row r="91" spans="1:7" ht="13.5" customHeight="1" x14ac:dyDescent="0.2">
      <c r="A91" s="100">
        <v>95</v>
      </c>
      <c r="B91" s="100">
        <v>95</v>
      </c>
      <c r="C91" s="4" t="s">
        <v>7</v>
      </c>
      <c r="D91" s="100">
        <v>24</v>
      </c>
      <c r="E91" s="100">
        <v>29</v>
      </c>
      <c r="F91" s="2">
        <v>0</v>
      </c>
      <c r="G91" s="100">
        <v>0</v>
      </c>
    </row>
    <row r="92" spans="1:7" ht="13.5" customHeight="1" x14ac:dyDescent="0.2">
      <c r="A92" s="100">
        <v>96</v>
      </c>
      <c r="B92" s="100">
        <v>96</v>
      </c>
      <c r="C92" s="4" t="s">
        <v>7</v>
      </c>
      <c r="D92" s="100">
        <v>25</v>
      </c>
      <c r="E92" s="100">
        <v>29</v>
      </c>
      <c r="F92" s="2">
        <v>0</v>
      </c>
      <c r="G92" s="100">
        <v>0</v>
      </c>
    </row>
    <row r="93" spans="1:7" ht="13.5" customHeight="1" x14ac:dyDescent="0.2">
      <c r="A93" s="100">
        <v>97</v>
      </c>
      <c r="B93" s="100">
        <v>97</v>
      </c>
      <c r="C93" s="4" t="s">
        <v>7</v>
      </c>
      <c r="D93" s="100">
        <v>26</v>
      </c>
      <c r="E93" s="100">
        <v>29</v>
      </c>
      <c r="F93" s="2">
        <v>0</v>
      </c>
      <c r="G93" s="100">
        <v>0</v>
      </c>
    </row>
    <row r="94" spans="1:7" ht="13.5" customHeight="1" x14ac:dyDescent="0.2">
      <c r="A94" s="100">
        <v>98</v>
      </c>
      <c r="B94" s="100">
        <v>98</v>
      </c>
      <c r="C94" s="4" t="s">
        <v>7</v>
      </c>
      <c r="D94" s="100">
        <v>27</v>
      </c>
      <c r="E94" s="100">
        <v>29</v>
      </c>
      <c r="F94" s="2">
        <v>0</v>
      </c>
      <c r="G94" s="100">
        <v>0</v>
      </c>
    </row>
    <row r="95" spans="1:7" ht="13.5" customHeight="1" x14ac:dyDescent="0.2">
      <c r="A95" s="100">
        <v>99</v>
      </c>
      <c r="B95" s="100">
        <v>99</v>
      </c>
      <c r="C95" s="4" t="s">
        <v>7</v>
      </c>
      <c r="D95" s="100">
        <v>28</v>
      </c>
      <c r="E95" s="100">
        <v>29</v>
      </c>
      <c r="F95" s="2">
        <v>0</v>
      </c>
      <c r="G95" s="100">
        <v>0</v>
      </c>
    </row>
    <row r="96" spans="1:7" ht="13.5" customHeight="1" x14ac:dyDescent="0.2">
      <c r="A96" s="100">
        <v>100</v>
      </c>
      <c r="B96" s="100">
        <v>100</v>
      </c>
      <c r="C96" s="4" t="s">
        <v>7</v>
      </c>
      <c r="D96" s="100">
        <v>29</v>
      </c>
      <c r="E96" s="100">
        <v>29</v>
      </c>
      <c r="F96" s="2">
        <v>0</v>
      </c>
      <c r="G96" s="100">
        <v>0</v>
      </c>
    </row>
    <row r="97" spans="1:7" ht="13.5" customHeight="1" x14ac:dyDescent="0.2">
      <c r="A97" s="100">
        <v>101</v>
      </c>
      <c r="B97" s="100">
        <v>101</v>
      </c>
      <c r="C97" s="4" t="s">
        <v>7</v>
      </c>
      <c r="D97" s="100">
        <v>31</v>
      </c>
      <c r="E97" s="100">
        <v>29</v>
      </c>
      <c r="F97" s="2">
        <v>0</v>
      </c>
      <c r="G97" s="100">
        <v>0</v>
      </c>
    </row>
    <row r="98" spans="1:7" ht="13.5" customHeight="1" x14ac:dyDescent="0.2">
      <c r="A98" s="100">
        <v>102</v>
      </c>
      <c r="B98" s="100">
        <v>102</v>
      </c>
      <c r="C98" s="4" t="s">
        <v>7</v>
      </c>
      <c r="D98" s="100">
        <v>34</v>
      </c>
      <c r="E98" s="100">
        <v>29</v>
      </c>
      <c r="F98" s="2">
        <v>0</v>
      </c>
      <c r="G98" s="100">
        <v>0</v>
      </c>
    </row>
    <row r="99" spans="1:7" ht="13.5" customHeight="1" x14ac:dyDescent="0.2">
      <c r="A99" s="100">
        <v>103</v>
      </c>
      <c r="B99" s="100">
        <v>103</v>
      </c>
      <c r="C99" s="4" t="s">
        <v>7</v>
      </c>
      <c r="D99" s="100">
        <v>35</v>
      </c>
      <c r="E99" s="100">
        <v>29</v>
      </c>
      <c r="F99" s="2">
        <v>0</v>
      </c>
      <c r="G99" s="100">
        <v>0</v>
      </c>
    </row>
    <row r="100" spans="1:7" ht="13.5" customHeight="1" x14ac:dyDescent="0.2">
      <c r="A100" s="100">
        <v>104</v>
      </c>
      <c r="B100" s="100">
        <v>104</v>
      </c>
      <c r="C100" s="4" t="s">
        <v>7</v>
      </c>
      <c r="D100" s="100">
        <v>37</v>
      </c>
      <c r="E100" s="100">
        <v>29</v>
      </c>
      <c r="F100" s="2">
        <v>0</v>
      </c>
      <c r="G100" s="100">
        <v>0</v>
      </c>
    </row>
    <row r="101" spans="1:7" ht="13.5" customHeight="1" x14ac:dyDescent="0.2">
      <c r="A101" s="100">
        <v>105</v>
      </c>
      <c r="B101" s="100">
        <v>105</v>
      </c>
      <c r="C101" s="4" t="s">
        <v>7</v>
      </c>
      <c r="D101" s="100">
        <v>38</v>
      </c>
      <c r="E101" s="100">
        <v>29</v>
      </c>
      <c r="F101" s="2">
        <v>0</v>
      </c>
      <c r="G101" s="100">
        <v>0</v>
      </c>
    </row>
    <row r="102" spans="1:7" ht="13.5" customHeight="1" x14ac:dyDescent="0.2">
      <c r="A102" s="100">
        <v>106</v>
      </c>
      <c r="B102" s="100">
        <v>106</v>
      </c>
      <c r="C102" s="4" t="s">
        <v>7</v>
      </c>
      <c r="D102" s="100">
        <v>39</v>
      </c>
      <c r="E102" s="100">
        <v>29</v>
      </c>
      <c r="F102" s="2">
        <v>0</v>
      </c>
      <c r="G102" s="100">
        <v>0</v>
      </c>
    </row>
    <row r="103" spans="1:7" ht="13.5" customHeight="1" x14ac:dyDescent="0.2">
      <c r="A103" s="100">
        <v>107</v>
      </c>
      <c r="B103" s="100">
        <v>107</v>
      </c>
      <c r="C103" s="4" t="s">
        <v>7</v>
      </c>
      <c r="D103" s="100">
        <v>40</v>
      </c>
      <c r="E103" s="100">
        <v>29</v>
      </c>
      <c r="F103" s="2">
        <v>0</v>
      </c>
      <c r="G103" s="100">
        <v>0</v>
      </c>
    </row>
    <row r="104" spans="1:7" ht="13.5" customHeight="1" x14ac:dyDescent="0.2">
      <c r="A104" s="100">
        <v>108</v>
      </c>
      <c r="B104" s="100">
        <v>108</v>
      </c>
      <c r="C104" s="4" t="s">
        <v>7</v>
      </c>
      <c r="D104" s="100">
        <v>41</v>
      </c>
      <c r="E104" s="100">
        <v>29</v>
      </c>
      <c r="F104" s="2">
        <v>0</v>
      </c>
      <c r="G104" s="100">
        <v>0</v>
      </c>
    </row>
    <row r="105" spans="1:7" ht="13.5" customHeight="1" x14ac:dyDescent="0.2">
      <c r="A105" s="100">
        <v>109</v>
      </c>
      <c r="B105" s="100">
        <v>109</v>
      </c>
      <c r="C105" s="4" t="s">
        <v>7</v>
      </c>
      <c r="D105" s="100">
        <v>42</v>
      </c>
      <c r="E105" s="100">
        <v>29</v>
      </c>
      <c r="F105" s="2">
        <v>0</v>
      </c>
      <c r="G105" s="100">
        <v>0</v>
      </c>
    </row>
    <row r="106" spans="1:7" ht="13.5" customHeight="1" x14ac:dyDescent="0.2">
      <c r="A106" s="100">
        <v>110</v>
      </c>
      <c r="B106" s="100">
        <v>110</v>
      </c>
      <c r="C106" s="4" t="s">
        <v>7</v>
      </c>
      <c r="D106" s="100">
        <v>43</v>
      </c>
      <c r="E106" s="100">
        <v>29</v>
      </c>
      <c r="F106" s="2">
        <v>0</v>
      </c>
      <c r="G106" s="100">
        <v>0</v>
      </c>
    </row>
    <row r="107" spans="1:7" ht="13.5" customHeight="1" x14ac:dyDescent="0.2">
      <c r="A107" s="100">
        <v>111</v>
      </c>
      <c r="B107" s="100">
        <v>111</v>
      </c>
      <c r="C107" s="4" t="s">
        <v>7</v>
      </c>
      <c r="D107" s="100">
        <v>44</v>
      </c>
      <c r="E107" s="100">
        <v>29</v>
      </c>
      <c r="F107" s="2">
        <v>0</v>
      </c>
      <c r="G107" s="100">
        <v>0</v>
      </c>
    </row>
    <row r="108" spans="1:7" ht="13.5" customHeight="1" x14ac:dyDescent="0.2">
      <c r="A108" s="100">
        <v>112</v>
      </c>
      <c r="B108" s="100">
        <v>112</v>
      </c>
      <c r="C108" s="4" t="s">
        <v>7</v>
      </c>
      <c r="D108" s="100">
        <v>45</v>
      </c>
      <c r="E108" s="100">
        <v>29</v>
      </c>
      <c r="F108" s="2">
        <v>0</v>
      </c>
      <c r="G108" s="100">
        <v>0</v>
      </c>
    </row>
    <row r="109" spans="1:7" ht="13.5" customHeight="1" x14ac:dyDescent="0.2">
      <c r="A109" s="100">
        <v>113</v>
      </c>
      <c r="B109" s="100">
        <v>113</v>
      </c>
      <c r="C109" s="4" t="s">
        <v>7</v>
      </c>
      <c r="D109" s="100">
        <v>46</v>
      </c>
      <c r="E109" s="100">
        <v>29</v>
      </c>
      <c r="F109" s="2">
        <v>0</v>
      </c>
      <c r="G109" s="100">
        <v>0</v>
      </c>
    </row>
    <row r="110" spans="1:7" ht="13.5" customHeight="1" x14ac:dyDescent="0.2">
      <c r="A110" s="100">
        <v>114</v>
      </c>
      <c r="B110" s="100">
        <v>114</v>
      </c>
      <c r="C110" s="4" t="s">
        <v>7</v>
      </c>
      <c r="D110" s="100">
        <v>47</v>
      </c>
      <c r="E110" s="100">
        <v>29</v>
      </c>
      <c r="F110" s="2">
        <v>0</v>
      </c>
      <c r="G110" s="100">
        <v>0</v>
      </c>
    </row>
    <row r="111" spans="1:7" ht="13.5" customHeight="1" x14ac:dyDescent="0.2">
      <c r="A111" s="100">
        <v>115</v>
      </c>
      <c r="B111" s="100">
        <v>115</v>
      </c>
      <c r="C111" s="4" t="s">
        <v>7</v>
      </c>
      <c r="D111" s="100">
        <v>48</v>
      </c>
      <c r="E111" s="100">
        <v>29</v>
      </c>
      <c r="F111" s="2">
        <v>0</v>
      </c>
      <c r="G111" s="100">
        <v>0</v>
      </c>
    </row>
    <row r="112" spans="1:7" ht="13.5" customHeight="1" x14ac:dyDescent="0.2">
      <c r="A112" s="100">
        <v>116</v>
      </c>
      <c r="B112" s="100">
        <v>116</v>
      </c>
      <c r="C112" s="4" t="s">
        <v>7</v>
      </c>
      <c r="D112" s="100">
        <v>49</v>
      </c>
      <c r="E112" s="100">
        <v>29</v>
      </c>
      <c r="F112" s="2">
        <v>0</v>
      </c>
      <c r="G112" s="100">
        <v>0</v>
      </c>
    </row>
    <row r="113" spans="1:7" ht="13.5" customHeight="1" x14ac:dyDescent="0.2">
      <c r="A113" s="100">
        <v>117</v>
      </c>
      <c r="B113" s="100">
        <v>117</v>
      </c>
      <c r="C113" s="4" t="s">
        <v>7</v>
      </c>
      <c r="D113" s="100">
        <v>50</v>
      </c>
      <c r="E113" s="100">
        <v>29</v>
      </c>
      <c r="F113" s="2">
        <v>0</v>
      </c>
      <c r="G113" s="100">
        <v>0</v>
      </c>
    </row>
    <row r="114" spans="1:7" ht="13.5" customHeight="1" x14ac:dyDescent="0.2">
      <c r="A114" s="100">
        <v>118</v>
      </c>
      <c r="B114" s="100">
        <v>118</v>
      </c>
      <c r="C114" s="4" t="s">
        <v>7</v>
      </c>
      <c r="D114" s="100">
        <v>51</v>
      </c>
      <c r="E114" s="100">
        <v>29</v>
      </c>
      <c r="F114" s="2">
        <v>0</v>
      </c>
      <c r="G114" s="100">
        <v>0</v>
      </c>
    </row>
    <row r="115" spans="1:7" ht="13.5" customHeight="1" x14ac:dyDescent="0.2">
      <c r="A115" s="100">
        <v>119</v>
      </c>
      <c r="B115" s="100">
        <v>119</v>
      </c>
      <c r="C115" s="4" t="s">
        <v>7</v>
      </c>
      <c r="D115" s="100">
        <v>52</v>
      </c>
      <c r="E115" s="100">
        <v>29</v>
      </c>
      <c r="F115" s="2">
        <v>0</v>
      </c>
      <c r="G115" s="100">
        <v>0</v>
      </c>
    </row>
    <row r="116" spans="1:7" ht="13.5" customHeight="1" x14ac:dyDescent="0.2">
      <c r="A116" s="100">
        <v>120</v>
      </c>
      <c r="B116" s="100">
        <v>120</v>
      </c>
      <c r="C116" s="4" t="s">
        <v>7</v>
      </c>
      <c r="D116" s="100">
        <v>53</v>
      </c>
      <c r="E116" s="100">
        <v>29</v>
      </c>
      <c r="F116" s="2">
        <v>0</v>
      </c>
      <c r="G116" s="100">
        <v>0</v>
      </c>
    </row>
    <row r="117" spans="1:7" ht="13.5" customHeight="1" x14ac:dyDescent="0.2">
      <c r="A117" s="100">
        <v>121</v>
      </c>
      <c r="B117" s="100">
        <v>121</v>
      </c>
      <c r="C117" s="4" t="s">
        <v>7</v>
      </c>
      <c r="D117" s="100">
        <v>54</v>
      </c>
      <c r="E117" s="100">
        <v>29</v>
      </c>
      <c r="F117" s="2">
        <v>0</v>
      </c>
      <c r="G117" s="100">
        <v>0</v>
      </c>
    </row>
    <row r="118" spans="1:7" ht="13.5" customHeight="1" x14ac:dyDescent="0.2">
      <c r="A118" s="100">
        <v>122</v>
      </c>
      <c r="B118" s="100">
        <v>122</v>
      </c>
      <c r="C118" s="4" t="s">
        <v>7</v>
      </c>
      <c r="D118" s="100">
        <v>55</v>
      </c>
      <c r="E118" s="100">
        <v>29</v>
      </c>
      <c r="F118" s="2">
        <v>0</v>
      </c>
      <c r="G118" s="100">
        <v>0</v>
      </c>
    </row>
    <row r="119" spans="1:7" ht="13.5" customHeight="1" x14ac:dyDescent="0.2">
      <c r="A119" s="100">
        <v>123</v>
      </c>
      <c r="B119" s="100">
        <v>123</v>
      </c>
      <c r="C119" s="4" t="s">
        <v>7</v>
      </c>
      <c r="D119" s="100">
        <v>56</v>
      </c>
      <c r="E119" s="100">
        <v>29</v>
      </c>
      <c r="F119" s="2">
        <v>0</v>
      </c>
      <c r="G119" s="100">
        <v>0</v>
      </c>
    </row>
    <row r="120" spans="1:7" ht="13.5" customHeight="1" x14ac:dyDescent="0.2">
      <c r="A120" s="100">
        <v>124</v>
      </c>
      <c r="B120" s="100">
        <v>124</v>
      </c>
      <c r="C120" s="4" t="s">
        <v>7</v>
      </c>
      <c r="D120" s="100">
        <v>57</v>
      </c>
      <c r="E120" s="100">
        <v>29</v>
      </c>
      <c r="F120" s="2">
        <v>0</v>
      </c>
      <c r="G120" s="100">
        <v>0</v>
      </c>
    </row>
    <row r="121" spans="1:7" ht="13.5" customHeight="1" x14ac:dyDescent="0.2">
      <c r="A121" s="100">
        <v>125</v>
      </c>
      <c r="B121" s="100">
        <v>125</v>
      </c>
      <c r="C121" s="4" t="s">
        <v>7</v>
      </c>
      <c r="D121" s="100">
        <v>58</v>
      </c>
      <c r="E121" s="100">
        <v>29</v>
      </c>
      <c r="F121" s="2">
        <v>0</v>
      </c>
      <c r="G121" s="100">
        <v>0</v>
      </c>
    </row>
    <row r="122" spans="1:7" ht="13.5" customHeight="1" x14ac:dyDescent="0.2">
      <c r="A122" s="100">
        <v>126</v>
      </c>
      <c r="B122" s="100">
        <v>126</v>
      </c>
      <c r="C122" s="4" t="s">
        <v>7</v>
      </c>
      <c r="D122" s="100">
        <v>59</v>
      </c>
      <c r="E122" s="100">
        <v>29</v>
      </c>
      <c r="F122" s="2">
        <v>0</v>
      </c>
      <c r="G122" s="100">
        <v>0</v>
      </c>
    </row>
    <row r="123" spans="1:7" ht="13.5" customHeight="1" x14ac:dyDescent="0.2">
      <c r="A123" s="100">
        <v>127</v>
      </c>
      <c r="B123" s="100">
        <v>127</v>
      </c>
      <c r="C123" s="4" t="s">
        <v>7</v>
      </c>
      <c r="D123" s="100">
        <v>60</v>
      </c>
      <c r="E123" s="100">
        <v>29</v>
      </c>
      <c r="F123" s="2">
        <v>0</v>
      </c>
      <c r="G123" s="100">
        <v>0</v>
      </c>
    </row>
    <row r="124" spans="1:7" ht="13.5" customHeight="1" x14ac:dyDescent="0.2">
      <c r="A124" s="100">
        <v>128</v>
      </c>
      <c r="B124" s="100">
        <v>128</v>
      </c>
      <c r="C124" s="4" t="s">
        <v>7</v>
      </c>
      <c r="D124" s="100">
        <v>61</v>
      </c>
      <c r="E124" s="100">
        <v>29</v>
      </c>
      <c r="F124" s="2">
        <v>0</v>
      </c>
      <c r="G124" s="100">
        <v>0</v>
      </c>
    </row>
    <row r="125" spans="1:7" ht="13.5" customHeight="1" x14ac:dyDescent="0.2">
      <c r="A125" s="100">
        <v>129</v>
      </c>
      <c r="B125" s="100">
        <v>129</v>
      </c>
      <c r="C125" s="4" t="s">
        <v>7</v>
      </c>
      <c r="D125" s="100">
        <v>62</v>
      </c>
      <c r="E125" s="100">
        <v>29</v>
      </c>
      <c r="F125" s="2">
        <v>0</v>
      </c>
      <c r="G125" s="100">
        <v>0</v>
      </c>
    </row>
    <row r="126" spans="1:7" ht="13.5" customHeight="1" x14ac:dyDescent="0.2">
      <c r="A126" s="100">
        <v>130</v>
      </c>
      <c r="B126" s="100">
        <v>130</v>
      </c>
      <c r="C126" s="4" t="s">
        <v>7</v>
      </c>
      <c r="D126" s="100">
        <v>63</v>
      </c>
      <c r="E126" s="100">
        <v>29</v>
      </c>
      <c r="F126" s="2">
        <v>0</v>
      </c>
      <c r="G126" s="100">
        <v>0</v>
      </c>
    </row>
    <row r="127" spans="1:7" ht="13.5" customHeight="1" x14ac:dyDescent="0.2">
      <c r="A127" s="100">
        <v>131</v>
      </c>
      <c r="B127" s="100">
        <v>131</v>
      </c>
      <c r="C127" s="4" t="s">
        <v>7</v>
      </c>
      <c r="D127" s="100">
        <v>64</v>
      </c>
      <c r="E127" s="100">
        <v>29</v>
      </c>
      <c r="F127" s="2">
        <v>0</v>
      </c>
      <c r="G127" s="100">
        <v>0</v>
      </c>
    </row>
    <row r="128" spans="1:7" ht="13.5" customHeight="1" x14ac:dyDescent="0.2">
      <c r="A128" s="100">
        <v>132</v>
      </c>
      <c r="B128" s="100">
        <v>132</v>
      </c>
      <c r="C128" s="4" t="s">
        <v>7</v>
      </c>
      <c r="D128" s="100">
        <v>65</v>
      </c>
      <c r="E128" s="100">
        <v>29</v>
      </c>
      <c r="F128" s="2">
        <v>0</v>
      </c>
      <c r="G128" s="100">
        <v>0</v>
      </c>
    </row>
    <row r="129" spans="1:7" ht="13.5" customHeight="1" x14ac:dyDescent="0.2">
      <c r="A129" s="100">
        <v>133</v>
      </c>
      <c r="B129" s="100">
        <v>133</v>
      </c>
      <c r="C129" s="4" t="s">
        <v>7</v>
      </c>
      <c r="D129" s="100">
        <v>66</v>
      </c>
      <c r="E129" s="100">
        <v>29</v>
      </c>
      <c r="F129" s="2">
        <v>0</v>
      </c>
      <c r="G129" s="100">
        <v>0</v>
      </c>
    </row>
    <row r="130" spans="1:7" ht="13.5" customHeight="1" x14ac:dyDescent="0.2">
      <c r="A130" s="100">
        <v>134</v>
      </c>
      <c r="B130" s="100">
        <v>134</v>
      </c>
      <c r="C130" s="4" t="s">
        <v>7</v>
      </c>
      <c r="D130" s="100">
        <v>67</v>
      </c>
      <c r="E130" s="100">
        <v>29</v>
      </c>
      <c r="F130" s="2">
        <v>0</v>
      </c>
      <c r="G130" s="100">
        <v>0</v>
      </c>
    </row>
    <row r="131" spans="1:7" ht="13.5" customHeight="1" x14ac:dyDescent="0.2">
      <c r="A131" s="100">
        <v>135</v>
      </c>
      <c r="B131" s="100">
        <v>135</v>
      </c>
      <c r="C131" s="4" t="s">
        <v>7</v>
      </c>
      <c r="D131" s="100">
        <v>68</v>
      </c>
      <c r="E131" s="100">
        <v>29</v>
      </c>
      <c r="F131" s="2">
        <v>0</v>
      </c>
      <c r="G131" s="100">
        <v>0</v>
      </c>
    </row>
    <row r="132" spans="1:7" ht="13.5" customHeight="1" x14ac:dyDescent="0.2">
      <c r="A132" s="100">
        <v>136</v>
      </c>
      <c r="B132" s="100">
        <v>136</v>
      </c>
      <c r="C132" s="4" t="s">
        <v>7</v>
      </c>
      <c r="D132" s="100">
        <v>69</v>
      </c>
      <c r="E132" s="100">
        <v>29</v>
      </c>
      <c r="F132" s="2">
        <v>0</v>
      </c>
      <c r="G132" s="100">
        <v>0</v>
      </c>
    </row>
    <row r="133" spans="1:7" ht="13.5" customHeight="1" x14ac:dyDescent="0.2">
      <c r="A133" s="100">
        <v>137</v>
      </c>
      <c r="B133" s="100">
        <v>137</v>
      </c>
      <c r="C133" s="4" t="s">
        <v>7</v>
      </c>
      <c r="D133" s="100">
        <v>70</v>
      </c>
      <c r="E133" s="100">
        <v>29</v>
      </c>
      <c r="F133" s="2">
        <v>0</v>
      </c>
      <c r="G133" s="100">
        <v>0</v>
      </c>
    </row>
    <row r="134" spans="1:7" ht="13.5" customHeight="1" x14ac:dyDescent="0.2">
      <c r="A134" s="100">
        <v>138</v>
      </c>
      <c r="B134" s="100">
        <v>138</v>
      </c>
      <c r="C134" s="4" t="s">
        <v>7</v>
      </c>
      <c r="D134" s="100">
        <v>71</v>
      </c>
      <c r="E134" s="100">
        <v>29</v>
      </c>
      <c r="F134" s="2">
        <v>0</v>
      </c>
      <c r="G134" s="100">
        <v>0</v>
      </c>
    </row>
    <row r="135" spans="1:7" ht="13.5" customHeight="1" x14ac:dyDescent="0.2">
      <c r="A135" s="100">
        <v>139</v>
      </c>
      <c r="B135" s="100">
        <v>139</v>
      </c>
      <c r="C135" s="4" t="s">
        <v>7</v>
      </c>
      <c r="D135" s="100">
        <v>72</v>
      </c>
      <c r="E135" s="100">
        <v>29</v>
      </c>
      <c r="F135" s="2">
        <v>0</v>
      </c>
      <c r="G135" s="100">
        <v>0</v>
      </c>
    </row>
    <row r="136" spans="1:7" ht="13.5" customHeight="1" x14ac:dyDescent="0.2">
      <c r="A136" s="100">
        <v>140</v>
      </c>
      <c r="B136" s="100">
        <v>140</v>
      </c>
      <c r="C136" s="4" t="s">
        <v>7</v>
      </c>
      <c r="D136" s="100">
        <v>97</v>
      </c>
      <c r="E136" s="100">
        <v>29</v>
      </c>
      <c r="F136" s="2">
        <v>0</v>
      </c>
      <c r="G136" s="100">
        <v>0</v>
      </c>
    </row>
    <row r="137" spans="1:7" ht="13.5" customHeight="1" x14ac:dyDescent="0.2">
      <c r="A137" s="100">
        <v>141</v>
      </c>
      <c r="B137" s="100">
        <v>141</v>
      </c>
      <c r="C137" s="4" t="s">
        <v>7</v>
      </c>
      <c r="D137" s="100">
        <v>101</v>
      </c>
      <c r="E137" s="100">
        <v>29</v>
      </c>
      <c r="F137" s="2">
        <v>0</v>
      </c>
      <c r="G137" s="100">
        <v>0</v>
      </c>
    </row>
    <row r="138" spans="1:7" ht="13.5" customHeight="1" x14ac:dyDescent="0.2">
      <c r="A138" s="100">
        <v>142</v>
      </c>
      <c r="B138" s="100">
        <v>142</v>
      </c>
      <c r="C138" s="4" t="s">
        <v>7</v>
      </c>
      <c r="D138" s="100">
        <v>102</v>
      </c>
      <c r="E138" s="100">
        <v>29</v>
      </c>
      <c r="F138" s="2">
        <v>0</v>
      </c>
      <c r="G138" s="100">
        <v>0</v>
      </c>
    </row>
    <row r="139" spans="1:7" ht="13.5" customHeight="1" x14ac:dyDescent="0.2">
      <c r="A139" s="100">
        <v>143</v>
      </c>
      <c r="B139" s="100">
        <v>143</v>
      </c>
      <c r="C139" s="4" t="s">
        <v>7</v>
      </c>
      <c r="D139" s="100">
        <v>201</v>
      </c>
      <c r="E139" s="100">
        <v>29</v>
      </c>
      <c r="F139" s="2">
        <v>0</v>
      </c>
      <c r="G139" s="100">
        <v>0</v>
      </c>
    </row>
    <row r="140" spans="1:7" ht="13.5" customHeight="1" x14ac:dyDescent="0.2">
      <c r="A140" s="100">
        <v>144</v>
      </c>
      <c r="B140" s="100">
        <v>144</v>
      </c>
      <c r="C140" s="4" t="s">
        <v>7</v>
      </c>
      <c r="D140" s="100">
        <v>202</v>
      </c>
      <c r="E140" s="100">
        <v>29</v>
      </c>
      <c r="F140" s="2">
        <v>0</v>
      </c>
      <c r="G140" s="100">
        <v>0</v>
      </c>
    </row>
    <row r="141" spans="1:7" ht="13.5" customHeight="1" x14ac:dyDescent="0.2">
      <c r="A141" s="100">
        <v>145</v>
      </c>
      <c r="B141" s="100">
        <v>145</v>
      </c>
      <c r="C141" s="4" t="s">
        <v>7</v>
      </c>
      <c r="D141" s="100">
        <v>301</v>
      </c>
      <c r="E141" s="100">
        <v>29</v>
      </c>
      <c r="F141" s="2">
        <v>0</v>
      </c>
      <c r="G141" s="100">
        <v>0</v>
      </c>
    </row>
    <row r="142" spans="1:7" ht="13.5" customHeight="1" x14ac:dyDescent="0.2">
      <c r="A142" s="100">
        <v>146</v>
      </c>
      <c r="B142" s="100">
        <v>146</v>
      </c>
      <c r="C142" s="4" t="s">
        <v>7</v>
      </c>
      <c r="D142" s="100">
        <v>302</v>
      </c>
      <c r="E142" s="100">
        <v>29</v>
      </c>
      <c r="F142" s="2">
        <v>0</v>
      </c>
      <c r="G142" s="100">
        <v>0</v>
      </c>
    </row>
    <row r="143" spans="1:7" ht="13.5" customHeight="1" x14ac:dyDescent="0.2">
      <c r="A143" s="100">
        <v>147</v>
      </c>
      <c r="B143" s="100">
        <v>147</v>
      </c>
      <c r="C143" s="4" t="s">
        <v>7</v>
      </c>
      <c r="D143" s="100">
        <v>303</v>
      </c>
      <c r="E143" s="100">
        <v>29</v>
      </c>
      <c r="F143" s="2">
        <v>0</v>
      </c>
      <c r="G143" s="100">
        <v>0</v>
      </c>
    </row>
    <row r="144" spans="1:7" ht="13.5" customHeight="1" x14ac:dyDescent="0.2">
      <c r="A144" s="100">
        <v>148</v>
      </c>
      <c r="B144" s="100">
        <v>148</v>
      </c>
      <c r="C144" s="4" t="s">
        <v>7</v>
      </c>
      <c r="D144" s="100">
        <v>401</v>
      </c>
      <c r="E144" s="100">
        <v>29</v>
      </c>
      <c r="F144" s="2">
        <v>0</v>
      </c>
      <c r="G144" s="100">
        <v>0</v>
      </c>
    </row>
    <row r="145" spans="1:7" ht="13.5" customHeight="1" x14ac:dyDescent="0.2">
      <c r="A145" s="100">
        <v>149</v>
      </c>
      <c r="B145" s="100">
        <v>149</v>
      </c>
      <c r="C145" s="4" t="s">
        <v>7</v>
      </c>
      <c r="D145" s="100">
        <v>402</v>
      </c>
      <c r="E145" s="100">
        <v>29</v>
      </c>
      <c r="F145" s="2">
        <v>0</v>
      </c>
      <c r="G145" s="100">
        <v>0</v>
      </c>
    </row>
    <row r="146" spans="1:7" ht="13.5" customHeight="1" x14ac:dyDescent="0.2">
      <c r="A146" s="100">
        <v>150</v>
      </c>
      <c r="B146" s="100">
        <v>150</v>
      </c>
      <c r="C146" s="4" t="s">
        <v>7</v>
      </c>
      <c r="D146" s="100">
        <v>403</v>
      </c>
      <c r="E146" s="100">
        <v>29</v>
      </c>
      <c r="F146" s="2">
        <v>0</v>
      </c>
      <c r="G146" s="100">
        <v>0</v>
      </c>
    </row>
    <row r="147" spans="1:7" ht="13.5" customHeight="1" x14ac:dyDescent="0.2">
      <c r="A147" s="100">
        <v>151</v>
      </c>
      <c r="B147" s="100">
        <v>151</v>
      </c>
      <c r="C147" s="4" t="s">
        <v>7</v>
      </c>
      <c r="D147" s="100">
        <v>501</v>
      </c>
      <c r="E147" s="100">
        <v>29</v>
      </c>
      <c r="F147" s="2">
        <v>0</v>
      </c>
      <c r="G147" s="100">
        <v>0</v>
      </c>
    </row>
    <row r="148" spans="1:7" ht="13.5" customHeight="1" x14ac:dyDescent="0.2">
      <c r="A148" s="100">
        <v>152</v>
      </c>
      <c r="B148" s="100">
        <v>152</v>
      </c>
      <c r="C148" s="4" t="s">
        <v>7</v>
      </c>
      <c r="D148" s="100">
        <v>502</v>
      </c>
      <c r="E148" s="100">
        <v>29</v>
      </c>
      <c r="F148" s="2">
        <v>0</v>
      </c>
      <c r="G148" s="100">
        <v>0</v>
      </c>
    </row>
    <row r="149" spans="1:7" ht="13.5" customHeight="1" x14ac:dyDescent="0.2">
      <c r="A149" s="100">
        <v>153</v>
      </c>
      <c r="B149" s="100">
        <v>153</v>
      </c>
      <c r="C149" s="4" t="s">
        <v>7</v>
      </c>
      <c r="D149" s="100">
        <v>503</v>
      </c>
      <c r="E149" s="100">
        <v>29</v>
      </c>
      <c r="F149" s="2">
        <v>0</v>
      </c>
      <c r="G149" s="100">
        <v>0</v>
      </c>
    </row>
    <row r="150" spans="1:7" ht="13.5" customHeight="1" x14ac:dyDescent="0.2">
      <c r="A150" s="100">
        <v>154</v>
      </c>
      <c r="B150" s="100">
        <v>154</v>
      </c>
      <c r="C150" s="4" t="s">
        <v>7</v>
      </c>
      <c r="D150" s="100">
        <v>601</v>
      </c>
      <c r="E150" s="100">
        <v>29</v>
      </c>
      <c r="F150" s="2">
        <v>0</v>
      </c>
      <c r="G150" s="100">
        <v>0</v>
      </c>
    </row>
    <row r="151" spans="1:7" ht="13.5" customHeight="1" x14ac:dyDescent="0.2">
      <c r="A151" s="100">
        <v>155</v>
      </c>
      <c r="B151" s="100">
        <v>155</v>
      </c>
      <c r="C151" s="4" t="s">
        <v>7</v>
      </c>
      <c r="D151" s="100">
        <v>602</v>
      </c>
      <c r="E151" s="100">
        <v>29</v>
      </c>
      <c r="F151" s="2">
        <v>0</v>
      </c>
      <c r="G151" s="100">
        <v>0</v>
      </c>
    </row>
    <row r="152" spans="1:7" ht="13.5" customHeight="1" x14ac:dyDescent="0.2">
      <c r="A152" s="100">
        <v>156</v>
      </c>
      <c r="B152" s="100">
        <v>156</v>
      </c>
      <c r="C152" s="4" t="s">
        <v>7</v>
      </c>
      <c r="D152" s="100">
        <v>701</v>
      </c>
      <c r="E152" s="100">
        <v>29</v>
      </c>
      <c r="F152" s="2">
        <v>0</v>
      </c>
      <c r="G152" s="100">
        <v>0</v>
      </c>
    </row>
    <row r="153" spans="1:7" ht="13.5" customHeight="1" x14ac:dyDescent="0.2">
      <c r="A153" s="100">
        <v>157</v>
      </c>
      <c r="B153" s="100">
        <v>157</v>
      </c>
      <c r="C153" s="4" t="s">
        <v>7</v>
      </c>
      <c r="D153" s="100">
        <v>702</v>
      </c>
      <c r="E153" s="100">
        <v>29</v>
      </c>
      <c r="F153" s="2">
        <v>0</v>
      </c>
      <c r="G153" s="100">
        <v>0</v>
      </c>
    </row>
    <row r="154" spans="1:7" ht="13.5" customHeight="1" x14ac:dyDescent="0.2">
      <c r="A154" s="100">
        <v>158</v>
      </c>
      <c r="B154" s="100">
        <v>158</v>
      </c>
      <c r="C154" s="4" t="s">
        <v>7</v>
      </c>
      <c r="D154" s="100">
        <v>703</v>
      </c>
      <c r="E154" s="100">
        <v>29</v>
      </c>
      <c r="F154" s="2">
        <v>0</v>
      </c>
      <c r="G154" s="100">
        <v>0</v>
      </c>
    </row>
    <row r="155" spans="1:7" ht="13.5" customHeight="1" x14ac:dyDescent="0.2">
      <c r="A155" s="100">
        <v>159</v>
      </c>
      <c r="B155" s="100">
        <v>159</v>
      </c>
      <c r="C155" s="4" t="s">
        <v>7</v>
      </c>
      <c r="D155" s="100">
        <v>801</v>
      </c>
      <c r="E155" s="100">
        <v>29</v>
      </c>
      <c r="F155" s="2">
        <v>0</v>
      </c>
      <c r="G155" s="100">
        <v>0</v>
      </c>
    </row>
    <row r="156" spans="1:7" ht="13.5" customHeight="1" x14ac:dyDescent="0.2">
      <c r="A156" s="100">
        <v>160</v>
      </c>
      <c r="B156" s="100">
        <v>160</v>
      </c>
      <c r="C156" s="4" t="s">
        <v>7</v>
      </c>
      <c r="D156" s="100">
        <v>802</v>
      </c>
      <c r="E156" s="100">
        <v>29</v>
      </c>
      <c r="F156" s="2">
        <v>0</v>
      </c>
      <c r="G156" s="100">
        <v>0</v>
      </c>
    </row>
    <row r="157" spans="1:7" ht="13.5" customHeight="1" x14ac:dyDescent="0.2">
      <c r="A157" s="100">
        <v>161</v>
      </c>
      <c r="B157" s="100">
        <v>161</v>
      </c>
      <c r="C157" s="4" t="s">
        <v>7</v>
      </c>
      <c r="D157" s="100">
        <v>803</v>
      </c>
      <c r="E157" s="100">
        <v>29</v>
      </c>
      <c r="F157" s="2">
        <v>0</v>
      </c>
      <c r="G157" s="100">
        <v>0</v>
      </c>
    </row>
    <row r="158" spans="1:7" ht="13.5" customHeight="1" x14ac:dyDescent="0.2">
      <c r="A158" s="100">
        <v>162</v>
      </c>
      <c r="B158" s="100">
        <v>162</v>
      </c>
      <c r="C158" s="4" t="s">
        <v>7</v>
      </c>
      <c r="D158" s="100">
        <v>901</v>
      </c>
      <c r="E158" s="100">
        <v>29</v>
      </c>
      <c r="F158" s="2">
        <v>0</v>
      </c>
      <c r="G158" s="100">
        <v>0</v>
      </c>
    </row>
    <row r="159" spans="1:7" ht="13.5" customHeight="1" x14ac:dyDescent="0.2">
      <c r="A159" s="100">
        <v>163</v>
      </c>
      <c r="B159" s="100">
        <v>163</v>
      </c>
      <c r="C159" s="4" t="s">
        <v>7</v>
      </c>
      <c r="D159" s="100">
        <v>902</v>
      </c>
      <c r="E159" s="100">
        <v>29</v>
      </c>
      <c r="F159" s="2">
        <v>0</v>
      </c>
      <c r="G159" s="100">
        <v>0</v>
      </c>
    </row>
    <row r="160" spans="1:7" ht="13.5" customHeight="1" x14ac:dyDescent="0.2">
      <c r="A160" s="100">
        <v>164</v>
      </c>
      <c r="B160" s="100">
        <v>164</v>
      </c>
      <c r="C160" s="4" t="s">
        <v>7</v>
      </c>
      <c r="D160" s="100">
        <v>1001</v>
      </c>
      <c r="E160" s="100">
        <v>29</v>
      </c>
      <c r="F160" s="2">
        <v>0</v>
      </c>
      <c r="G160" s="100">
        <v>0</v>
      </c>
    </row>
    <row r="161" spans="1:7" ht="13.5" customHeight="1" x14ac:dyDescent="0.2">
      <c r="A161" s="100">
        <v>165</v>
      </c>
      <c r="B161" s="100">
        <v>165</v>
      </c>
      <c r="C161" s="4" t="s">
        <v>7</v>
      </c>
      <c r="D161" s="100">
        <v>1002</v>
      </c>
      <c r="E161" s="100">
        <v>29</v>
      </c>
      <c r="F161" s="2">
        <v>0</v>
      </c>
      <c r="G161" s="100">
        <v>0</v>
      </c>
    </row>
    <row r="162" spans="1:7" ht="13.5" customHeight="1" x14ac:dyDescent="0.2">
      <c r="A162" s="100">
        <v>166</v>
      </c>
      <c r="B162" s="100">
        <v>166</v>
      </c>
      <c r="C162" s="4" t="s">
        <v>7</v>
      </c>
      <c r="D162" s="100">
        <v>1101</v>
      </c>
      <c r="E162" s="100">
        <v>29</v>
      </c>
      <c r="F162" s="2">
        <v>0</v>
      </c>
      <c r="G162" s="100">
        <v>0</v>
      </c>
    </row>
    <row r="163" spans="1:7" ht="13.5" customHeight="1" x14ac:dyDescent="0.2">
      <c r="A163" s="100">
        <v>167</v>
      </c>
      <c r="B163" s="100">
        <v>167</v>
      </c>
      <c r="C163" s="4" t="s">
        <v>7</v>
      </c>
      <c r="D163" s="100">
        <v>1102</v>
      </c>
      <c r="E163" s="100">
        <v>29</v>
      </c>
      <c r="F163" s="2">
        <v>0</v>
      </c>
      <c r="G163" s="100">
        <v>0</v>
      </c>
    </row>
    <row r="164" spans="1:7" ht="13.5" customHeight="1" x14ac:dyDescent="0.2">
      <c r="A164" s="100">
        <v>168</v>
      </c>
      <c r="B164" s="100">
        <v>168</v>
      </c>
      <c r="C164" s="4" t="s">
        <v>7</v>
      </c>
      <c r="D164" s="100">
        <v>86</v>
      </c>
      <c r="E164" s="100">
        <v>29</v>
      </c>
      <c r="F164" s="2">
        <v>0</v>
      </c>
      <c r="G164" s="100">
        <v>0</v>
      </c>
    </row>
    <row r="165" spans="1:7" ht="13.5" customHeight="1" x14ac:dyDescent="0.2">
      <c r="A165" s="100">
        <v>169</v>
      </c>
      <c r="B165" s="100">
        <v>169</v>
      </c>
      <c r="C165" s="4" t="s">
        <v>7</v>
      </c>
      <c r="D165" s="100">
        <v>1</v>
      </c>
      <c r="E165" s="100">
        <v>30</v>
      </c>
      <c r="F165" s="2">
        <v>0</v>
      </c>
      <c r="G165" s="100">
        <v>0</v>
      </c>
    </row>
    <row r="166" spans="1:7" ht="13.5" customHeight="1" x14ac:dyDescent="0.2">
      <c r="A166" s="100">
        <v>170</v>
      </c>
      <c r="B166" s="100">
        <v>170</v>
      </c>
      <c r="C166" s="4" t="s">
        <v>7</v>
      </c>
      <c r="D166" s="100">
        <v>2</v>
      </c>
      <c r="E166" s="100">
        <v>30</v>
      </c>
      <c r="F166" s="2">
        <v>0</v>
      </c>
      <c r="G166" s="100">
        <v>0</v>
      </c>
    </row>
    <row r="167" spans="1:7" ht="13.5" customHeight="1" x14ac:dyDescent="0.2">
      <c r="A167" s="100">
        <v>171</v>
      </c>
      <c r="B167" s="100">
        <v>171</v>
      </c>
      <c r="C167" s="4" t="s">
        <v>7</v>
      </c>
      <c r="D167" s="100">
        <v>3</v>
      </c>
      <c r="E167" s="100">
        <v>30</v>
      </c>
      <c r="F167" s="2">
        <v>0</v>
      </c>
      <c r="G167" s="100">
        <v>0</v>
      </c>
    </row>
    <row r="168" spans="1:7" ht="13.5" customHeight="1" x14ac:dyDescent="0.2">
      <c r="A168" s="100">
        <v>172</v>
      </c>
      <c r="B168" s="100">
        <v>172</v>
      </c>
      <c r="C168" s="4" t="s">
        <v>7</v>
      </c>
      <c r="D168" s="100">
        <v>4</v>
      </c>
      <c r="E168" s="100">
        <v>30</v>
      </c>
      <c r="F168" s="2">
        <v>0</v>
      </c>
      <c r="G168" s="100">
        <v>0</v>
      </c>
    </row>
    <row r="169" spans="1:7" ht="13.5" customHeight="1" x14ac:dyDescent="0.2">
      <c r="A169" s="100">
        <v>173</v>
      </c>
      <c r="B169" s="100">
        <v>173</v>
      </c>
      <c r="C169" s="4" t="s">
        <v>7</v>
      </c>
      <c r="D169" s="100">
        <v>5</v>
      </c>
      <c r="E169" s="100">
        <v>30</v>
      </c>
      <c r="F169" s="2">
        <v>0</v>
      </c>
      <c r="G169" s="100">
        <v>0</v>
      </c>
    </row>
    <row r="170" spans="1:7" ht="13.5" customHeight="1" x14ac:dyDescent="0.2">
      <c r="A170" s="100">
        <v>174</v>
      </c>
      <c r="B170" s="100">
        <v>174</v>
      </c>
      <c r="C170" s="4" t="s">
        <v>7</v>
      </c>
      <c r="D170" s="100">
        <v>6</v>
      </c>
      <c r="E170" s="100">
        <v>30</v>
      </c>
      <c r="F170" s="2">
        <v>0</v>
      </c>
      <c r="G170" s="100">
        <v>0</v>
      </c>
    </row>
    <row r="171" spans="1:7" ht="13.5" customHeight="1" x14ac:dyDescent="0.2">
      <c r="A171" s="100">
        <v>175</v>
      </c>
      <c r="B171" s="100">
        <v>175</v>
      </c>
      <c r="C171" s="4" t="s">
        <v>7</v>
      </c>
      <c r="D171" s="100">
        <v>1</v>
      </c>
      <c r="E171" s="100">
        <v>31</v>
      </c>
      <c r="F171" s="2">
        <v>0</v>
      </c>
      <c r="G171" s="100">
        <v>0</v>
      </c>
    </row>
    <row r="172" spans="1:7" ht="13.5" customHeight="1" x14ac:dyDescent="0.2">
      <c r="A172" s="100">
        <v>176</v>
      </c>
      <c r="B172" s="100">
        <v>176</v>
      </c>
      <c r="C172" s="4" t="s">
        <v>7</v>
      </c>
      <c r="D172" s="100">
        <v>2</v>
      </c>
      <c r="E172" s="100">
        <v>31</v>
      </c>
      <c r="F172" s="2">
        <v>0</v>
      </c>
      <c r="G172" s="100">
        <v>0</v>
      </c>
    </row>
    <row r="173" spans="1:7" ht="13.5" customHeight="1" x14ac:dyDescent="0.2">
      <c r="A173" s="100">
        <v>177</v>
      </c>
      <c r="B173" s="100">
        <v>177</v>
      </c>
      <c r="C173" s="4" t="s">
        <v>7</v>
      </c>
      <c r="D173" s="100">
        <v>3</v>
      </c>
      <c r="E173" s="100">
        <v>31</v>
      </c>
      <c r="F173" s="2">
        <v>0</v>
      </c>
      <c r="G173" s="100">
        <v>0</v>
      </c>
    </row>
    <row r="174" spans="1:7" ht="13.5" customHeight="1" x14ac:dyDescent="0.2">
      <c r="A174" s="100">
        <v>178</v>
      </c>
      <c r="B174" s="100">
        <v>178</v>
      </c>
      <c r="C174" s="4" t="s">
        <v>7</v>
      </c>
      <c r="D174" s="100">
        <v>91</v>
      </c>
      <c r="E174" s="100">
        <v>31</v>
      </c>
      <c r="F174" s="2">
        <v>0</v>
      </c>
      <c r="G174" s="100">
        <v>0</v>
      </c>
    </row>
    <row r="175" spans="1:7" ht="13.5" customHeight="1" x14ac:dyDescent="0.2">
      <c r="A175" s="100">
        <v>179</v>
      </c>
      <c r="B175" s="100">
        <v>179</v>
      </c>
      <c r="C175" s="4" t="s">
        <v>7</v>
      </c>
      <c r="D175" s="100">
        <v>92</v>
      </c>
      <c r="E175" s="100">
        <v>31</v>
      </c>
      <c r="F175" s="2">
        <v>0</v>
      </c>
      <c r="G175" s="100">
        <v>0</v>
      </c>
    </row>
    <row r="176" spans="1:7" ht="13.5" customHeight="1" x14ac:dyDescent="0.2">
      <c r="A176" s="100">
        <v>180</v>
      </c>
      <c r="B176" s="100">
        <v>180</v>
      </c>
      <c r="C176" s="4" t="s">
        <v>7</v>
      </c>
      <c r="D176" s="100">
        <v>2</v>
      </c>
      <c r="E176" s="100">
        <v>33</v>
      </c>
      <c r="F176" s="2">
        <v>0</v>
      </c>
      <c r="G176" s="100">
        <v>0</v>
      </c>
    </row>
    <row r="177" spans="1:7" ht="13.5" customHeight="1" x14ac:dyDescent="0.2">
      <c r="A177" s="100">
        <v>181</v>
      </c>
      <c r="B177" s="100">
        <v>181</v>
      </c>
      <c r="C177" s="4" t="s">
        <v>7</v>
      </c>
      <c r="D177" s="100">
        <v>5</v>
      </c>
      <c r="E177" s="100">
        <v>33</v>
      </c>
      <c r="F177" s="2">
        <v>0</v>
      </c>
      <c r="G177" s="100">
        <v>0</v>
      </c>
    </row>
    <row r="178" spans="1:7" ht="13.5" customHeight="1" x14ac:dyDescent="0.2">
      <c r="A178" s="100">
        <v>182</v>
      </c>
      <c r="B178" s="100">
        <v>182</v>
      </c>
      <c r="C178" s="4" t="s">
        <v>7</v>
      </c>
      <c r="D178" s="100">
        <v>7</v>
      </c>
      <c r="E178" s="100">
        <v>33</v>
      </c>
      <c r="F178" s="2">
        <v>0</v>
      </c>
      <c r="G178" s="100">
        <v>0</v>
      </c>
    </row>
    <row r="179" spans="1:7" ht="13.5" customHeight="1" x14ac:dyDescent="0.2">
      <c r="A179" s="100">
        <v>183</v>
      </c>
      <c r="B179" s="100">
        <v>183</v>
      </c>
      <c r="C179" s="4" t="s">
        <v>7</v>
      </c>
      <c r="D179" s="100">
        <v>8</v>
      </c>
      <c r="E179" s="100">
        <v>33</v>
      </c>
      <c r="F179" s="2">
        <v>0</v>
      </c>
      <c r="G179" s="100">
        <v>0</v>
      </c>
    </row>
    <row r="180" spans="1:7" ht="13.5" customHeight="1" x14ac:dyDescent="0.2">
      <c r="A180" s="100">
        <v>184</v>
      </c>
      <c r="B180" s="100">
        <v>184</v>
      </c>
      <c r="C180" s="4" t="s">
        <v>7</v>
      </c>
      <c r="D180" s="100">
        <v>9</v>
      </c>
      <c r="E180" s="100">
        <v>33</v>
      </c>
      <c r="F180" s="2">
        <v>0</v>
      </c>
      <c r="G180" s="100">
        <v>0</v>
      </c>
    </row>
    <row r="181" spans="1:7" ht="13.5" customHeight="1" x14ac:dyDescent="0.2">
      <c r="A181" s="100">
        <v>185</v>
      </c>
      <c r="B181" s="100">
        <v>185</v>
      </c>
      <c r="C181" s="4" t="s">
        <v>7</v>
      </c>
      <c r="D181" s="100">
        <v>1</v>
      </c>
      <c r="E181" s="100">
        <v>34</v>
      </c>
      <c r="F181" s="2">
        <v>0</v>
      </c>
      <c r="G181" s="100">
        <v>0</v>
      </c>
    </row>
    <row r="182" spans="1:7" ht="13.5" customHeight="1" x14ac:dyDescent="0.2">
      <c r="A182" s="100">
        <v>186</v>
      </c>
      <c r="B182" s="100">
        <v>186</v>
      </c>
      <c r="C182" s="4" t="s">
        <v>7</v>
      </c>
      <c r="D182" s="100">
        <v>2</v>
      </c>
      <c r="E182" s="100">
        <v>34</v>
      </c>
      <c r="F182" s="2">
        <v>0</v>
      </c>
      <c r="G182" s="100">
        <v>0</v>
      </c>
    </row>
    <row r="183" spans="1:7" ht="13.5" customHeight="1" x14ac:dyDescent="0.2">
      <c r="A183" s="100">
        <v>187</v>
      </c>
      <c r="B183" s="100">
        <v>187</v>
      </c>
      <c r="C183" s="4" t="s">
        <v>7</v>
      </c>
      <c r="D183" s="100">
        <v>3</v>
      </c>
      <c r="E183" s="100">
        <v>34</v>
      </c>
      <c r="F183" s="2">
        <v>0</v>
      </c>
      <c r="G183" s="100">
        <v>0</v>
      </c>
    </row>
    <row r="184" spans="1:7" ht="13.5" customHeight="1" x14ac:dyDescent="0.2">
      <c r="A184" s="100">
        <v>188</v>
      </c>
      <c r="B184" s="100">
        <v>188</v>
      </c>
      <c r="C184" s="4" t="s">
        <v>7</v>
      </c>
      <c r="D184" s="100">
        <v>8</v>
      </c>
      <c r="E184" s="100">
        <v>34</v>
      </c>
      <c r="F184" s="2">
        <v>0</v>
      </c>
      <c r="G184" s="100">
        <v>0</v>
      </c>
    </row>
    <row r="185" spans="1:7" ht="13.5" customHeight="1" x14ac:dyDescent="0.2">
      <c r="A185" s="100">
        <v>189</v>
      </c>
      <c r="B185" s="100">
        <v>189</v>
      </c>
      <c r="C185" s="4" t="s">
        <v>7</v>
      </c>
      <c r="D185" s="100">
        <v>9</v>
      </c>
      <c r="E185" s="100">
        <v>34</v>
      </c>
      <c r="F185" s="2">
        <v>0</v>
      </c>
      <c r="G185" s="100">
        <v>0</v>
      </c>
    </row>
    <row r="186" spans="1:7" ht="13.5" customHeight="1" x14ac:dyDescent="0.2">
      <c r="A186" s="100">
        <v>190</v>
      </c>
      <c r="B186" s="100">
        <v>190</v>
      </c>
      <c r="C186" s="4" t="s">
        <v>7</v>
      </c>
      <c r="D186" s="100">
        <v>10</v>
      </c>
      <c r="E186" s="100">
        <v>34</v>
      </c>
      <c r="F186" s="2">
        <v>0</v>
      </c>
      <c r="G186" s="100">
        <v>0</v>
      </c>
    </row>
    <row r="187" spans="1:7" ht="13.5" customHeight="1" x14ac:dyDescent="0.2">
      <c r="A187" s="100">
        <v>191</v>
      </c>
      <c r="B187" s="100">
        <v>191</v>
      </c>
      <c r="C187" s="4" t="s">
        <v>7</v>
      </c>
      <c r="D187" s="100">
        <v>11</v>
      </c>
      <c r="E187" s="100">
        <v>34</v>
      </c>
      <c r="F187" s="2">
        <v>0</v>
      </c>
      <c r="G187" s="100">
        <v>0</v>
      </c>
    </row>
    <row r="188" spans="1:7" ht="13.5" customHeight="1" x14ac:dyDescent="0.2">
      <c r="A188" s="100">
        <v>192</v>
      </c>
      <c r="B188" s="100">
        <v>192</v>
      </c>
      <c r="C188" s="4" t="s">
        <v>7</v>
      </c>
      <c r="D188" s="100">
        <v>5</v>
      </c>
      <c r="E188" s="100">
        <v>34</v>
      </c>
      <c r="F188" s="2">
        <v>0</v>
      </c>
      <c r="G188" s="100">
        <v>0</v>
      </c>
    </row>
    <row r="189" spans="1:7" ht="13.5" customHeight="1" x14ac:dyDescent="0.2">
      <c r="A189" s="100">
        <v>193</v>
      </c>
      <c r="B189" s="100">
        <v>193</v>
      </c>
      <c r="C189" s="4" t="s">
        <v>7</v>
      </c>
      <c r="D189" s="100">
        <v>1</v>
      </c>
      <c r="E189" s="100">
        <v>35</v>
      </c>
      <c r="F189" s="2">
        <v>0</v>
      </c>
      <c r="G189" s="100">
        <v>0</v>
      </c>
    </row>
    <row r="190" spans="1:7" ht="13.5" customHeight="1" x14ac:dyDescent="0.2">
      <c r="A190" s="100">
        <v>194</v>
      </c>
      <c r="B190" s="100">
        <v>194</v>
      </c>
      <c r="C190" s="4" t="s">
        <v>7</v>
      </c>
      <c r="D190" s="100">
        <v>2</v>
      </c>
      <c r="E190" s="100">
        <v>35</v>
      </c>
      <c r="F190" s="2">
        <v>0</v>
      </c>
      <c r="G190" s="100">
        <v>0</v>
      </c>
    </row>
    <row r="191" spans="1:7" ht="13.5" customHeight="1" x14ac:dyDescent="0.2">
      <c r="A191" s="100">
        <v>195</v>
      </c>
      <c r="B191" s="100">
        <v>195</v>
      </c>
      <c r="C191" s="4" t="s">
        <v>7</v>
      </c>
      <c r="D191" s="100">
        <v>97</v>
      </c>
      <c r="E191" s="100">
        <v>36</v>
      </c>
      <c r="F191" s="2">
        <v>0</v>
      </c>
      <c r="G191" s="100">
        <v>0</v>
      </c>
    </row>
    <row r="192" spans="1:7" ht="13.5" customHeight="1" x14ac:dyDescent="0.2">
      <c r="A192" s="100">
        <v>196</v>
      </c>
      <c r="B192" s="100">
        <v>196</v>
      </c>
      <c r="C192" s="4" t="s">
        <v>7</v>
      </c>
      <c r="D192" s="100">
        <v>1</v>
      </c>
      <c r="E192" s="100">
        <v>37</v>
      </c>
      <c r="F192" s="2">
        <v>0</v>
      </c>
      <c r="G192" s="100">
        <v>0</v>
      </c>
    </row>
    <row r="193" spans="1:7" ht="13.5" customHeight="1" x14ac:dyDescent="0.2">
      <c r="A193" s="100">
        <v>197</v>
      </c>
      <c r="B193" s="100">
        <v>197</v>
      </c>
      <c r="C193" s="4" t="s">
        <v>7</v>
      </c>
      <c r="D193" s="100">
        <v>2</v>
      </c>
      <c r="E193" s="100">
        <v>37</v>
      </c>
      <c r="F193" s="2">
        <v>0</v>
      </c>
      <c r="G193" s="100">
        <v>0</v>
      </c>
    </row>
    <row r="194" spans="1:7" ht="13.5" customHeight="1" x14ac:dyDescent="0.2">
      <c r="A194" s="100">
        <v>198</v>
      </c>
      <c r="B194" s="100">
        <v>198</v>
      </c>
      <c r="C194" s="4" t="s">
        <v>7</v>
      </c>
      <c r="D194" s="100">
        <v>3</v>
      </c>
      <c r="E194" s="100">
        <v>37</v>
      </c>
      <c r="F194" s="2">
        <v>0</v>
      </c>
      <c r="G194" s="100">
        <v>0</v>
      </c>
    </row>
    <row r="195" spans="1:7" ht="13.5" customHeight="1" x14ac:dyDescent="0.2">
      <c r="A195" s="100">
        <v>199</v>
      </c>
      <c r="B195" s="100">
        <v>199</v>
      </c>
      <c r="C195" s="4" t="s">
        <v>7</v>
      </c>
      <c r="D195" s="100">
        <v>4</v>
      </c>
      <c r="E195" s="100">
        <v>37</v>
      </c>
      <c r="F195" s="2">
        <v>0</v>
      </c>
      <c r="G195" s="100">
        <v>0</v>
      </c>
    </row>
    <row r="196" spans="1:7" ht="13.5" customHeight="1" x14ac:dyDescent="0.2">
      <c r="A196" s="100">
        <v>200</v>
      </c>
      <c r="B196" s="100">
        <v>200</v>
      </c>
      <c r="C196" s="4" t="s">
        <v>7</v>
      </c>
      <c r="D196" s="100">
        <v>5</v>
      </c>
      <c r="E196" s="100">
        <v>37</v>
      </c>
      <c r="F196" s="2">
        <v>0</v>
      </c>
      <c r="G196" s="100">
        <v>0</v>
      </c>
    </row>
    <row r="197" spans="1:7" ht="13.5" customHeight="1" x14ac:dyDescent="0.2">
      <c r="A197" s="100">
        <v>201</v>
      </c>
      <c r="B197" s="100">
        <v>201</v>
      </c>
      <c r="C197" s="4" t="s">
        <v>7</v>
      </c>
      <c r="D197" s="100">
        <v>6</v>
      </c>
      <c r="E197" s="100">
        <v>37</v>
      </c>
      <c r="F197" s="2">
        <v>0</v>
      </c>
      <c r="G197" s="100">
        <v>0</v>
      </c>
    </row>
    <row r="198" spans="1:7" ht="13.5" customHeight="1" x14ac:dyDescent="0.2">
      <c r="A198" s="100">
        <v>202</v>
      </c>
      <c r="B198" s="100">
        <v>202</v>
      </c>
      <c r="C198" s="4" t="s">
        <v>7</v>
      </c>
      <c r="D198" s="100">
        <v>7</v>
      </c>
      <c r="E198" s="100">
        <v>37</v>
      </c>
      <c r="F198" s="2">
        <v>0</v>
      </c>
      <c r="G198" s="100">
        <v>0</v>
      </c>
    </row>
    <row r="199" spans="1:7" ht="13.5" customHeight="1" x14ac:dyDescent="0.2">
      <c r="A199" s="100">
        <v>203</v>
      </c>
      <c r="B199" s="100">
        <v>203</v>
      </c>
      <c r="C199" s="4" t="s">
        <v>7</v>
      </c>
      <c r="D199" s="100">
        <v>8</v>
      </c>
      <c r="E199" s="100">
        <v>37</v>
      </c>
      <c r="F199" s="2">
        <v>0</v>
      </c>
      <c r="G199" s="100">
        <v>0</v>
      </c>
    </row>
    <row r="200" spans="1:7" ht="13.5" customHeight="1" x14ac:dyDescent="0.2">
      <c r="A200" s="100">
        <v>204</v>
      </c>
      <c r="B200" s="100">
        <v>204</v>
      </c>
      <c r="C200" s="4" t="s">
        <v>7</v>
      </c>
      <c r="D200" s="100">
        <v>1</v>
      </c>
      <c r="E200" s="100">
        <v>39</v>
      </c>
      <c r="F200" s="2">
        <v>0</v>
      </c>
      <c r="G200" s="100">
        <v>0</v>
      </c>
    </row>
    <row r="201" spans="1:7" ht="13.5" customHeight="1" x14ac:dyDescent="0.2">
      <c r="A201" s="100">
        <v>205</v>
      </c>
      <c r="B201" s="100">
        <v>205</v>
      </c>
      <c r="C201" s="4" t="s">
        <v>7</v>
      </c>
      <c r="D201" s="100">
        <v>2</v>
      </c>
      <c r="E201" s="100">
        <v>39</v>
      </c>
      <c r="F201" s="2">
        <v>0</v>
      </c>
      <c r="G201" s="100">
        <v>0</v>
      </c>
    </row>
    <row r="202" spans="1:7" ht="13.5" customHeight="1" x14ac:dyDescent="0.2">
      <c r="A202" s="100">
        <v>206</v>
      </c>
      <c r="B202" s="100">
        <v>206</v>
      </c>
      <c r="C202" s="4" t="s">
        <v>7</v>
      </c>
      <c r="D202" s="100">
        <v>3</v>
      </c>
      <c r="E202" s="100">
        <v>39</v>
      </c>
      <c r="F202" s="2">
        <v>0</v>
      </c>
      <c r="G202" s="100">
        <v>0</v>
      </c>
    </row>
    <row r="203" spans="1:7" ht="13.5" customHeight="1" x14ac:dyDescent="0.2">
      <c r="A203" s="100">
        <v>207</v>
      </c>
      <c r="B203" s="100">
        <v>207</v>
      </c>
      <c r="C203" s="4" t="s">
        <v>7</v>
      </c>
      <c r="D203" s="100">
        <v>4</v>
      </c>
      <c r="E203" s="100">
        <v>39</v>
      </c>
      <c r="F203" s="2">
        <v>0</v>
      </c>
      <c r="G203" s="100">
        <v>0</v>
      </c>
    </row>
    <row r="204" spans="1:7" ht="13.5" customHeight="1" x14ac:dyDescent="0.2">
      <c r="A204" s="100">
        <v>208</v>
      </c>
      <c r="B204" s="100">
        <v>208</v>
      </c>
      <c r="C204" s="4" t="s">
        <v>7</v>
      </c>
      <c r="D204" s="100">
        <v>5</v>
      </c>
      <c r="E204" s="100">
        <v>39</v>
      </c>
      <c r="F204" s="2">
        <v>0</v>
      </c>
      <c r="G204" s="100">
        <v>0</v>
      </c>
    </row>
    <row r="205" spans="1:7" ht="13.5" customHeight="1" x14ac:dyDescent="0.2">
      <c r="A205" s="100">
        <v>209</v>
      </c>
      <c r="B205" s="100">
        <v>209</v>
      </c>
      <c r="C205" s="4" t="s">
        <v>7</v>
      </c>
      <c r="D205" s="100">
        <v>6</v>
      </c>
      <c r="E205" s="100">
        <v>39</v>
      </c>
      <c r="F205" s="2">
        <v>0</v>
      </c>
      <c r="G205" s="100">
        <v>0</v>
      </c>
    </row>
    <row r="206" spans="1:7" ht="13.5" customHeight="1" x14ac:dyDescent="0.2">
      <c r="A206" s="100">
        <v>210</v>
      </c>
      <c r="B206" s="100">
        <v>210</v>
      </c>
      <c r="C206" s="4" t="s">
        <v>7</v>
      </c>
      <c r="D206" s="100">
        <v>7</v>
      </c>
      <c r="E206" s="100">
        <v>39</v>
      </c>
      <c r="F206" s="2">
        <v>0</v>
      </c>
      <c r="G206" s="100">
        <v>0</v>
      </c>
    </row>
    <row r="207" spans="1:7" ht="13.5" customHeight="1" x14ac:dyDescent="0.2">
      <c r="A207" s="100">
        <v>211</v>
      </c>
      <c r="B207" s="100">
        <v>211</v>
      </c>
      <c r="C207" s="4" t="s">
        <v>7</v>
      </c>
      <c r="D207" s="100">
        <v>8</v>
      </c>
      <c r="E207" s="100">
        <v>39</v>
      </c>
      <c r="F207" s="2">
        <v>0</v>
      </c>
      <c r="G207" s="100">
        <v>0</v>
      </c>
    </row>
    <row r="208" spans="1:7" ht="13.5" customHeight="1" x14ac:dyDescent="0.2">
      <c r="A208" s="100">
        <v>212</v>
      </c>
      <c r="B208" s="100">
        <v>212</v>
      </c>
      <c r="C208" s="4" t="s">
        <v>7</v>
      </c>
      <c r="D208" s="100">
        <v>10</v>
      </c>
      <c r="E208" s="100">
        <v>39</v>
      </c>
      <c r="F208" s="2">
        <v>0</v>
      </c>
      <c r="G208" s="100">
        <v>0</v>
      </c>
    </row>
    <row r="209" spans="1:7" ht="13.5" customHeight="1" x14ac:dyDescent="0.2">
      <c r="A209" s="100">
        <v>213</v>
      </c>
      <c r="B209" s="100">
        <v>213</v>
      </c>
      <c r="C209" s="4" t="s">
        <v>7</v>
      </c>
      <c r="D209" s="100">
        <v>11</v>
      </c>
      <c r="E209" s="100">
        <v>39</v>
      </c>
      <c r="F209" s="2">
        <v>0</v>
      </c>
      <c r="G209" s="100">
        <v>0</v>
      </c>
    </row>
    <row r="210" spans="1:7" ht="13.5" customHeight="1" x14ac:dyDescent="0.2">
      <c r="A210" s="100">
        <v>214</v>
      </c>
      <c r="B210" s="100">
        <v>214</v>
      </c>
      <c r="C210" s="4" t="s">
        <v>7</v>
      </c>
      <c r="D210" s="100">
        <v>12</v>
      </c>
      <c r="E210" s="100">
        <v>39</v>
      </c>
      <c r="F210" s="2">
        <v>0</v>
      </c>
      <c r="G210" s="100">
        <v>0</v>
      </c>
    </row>
    <row r="211" spans="1:7" ht="13.5" customHeight="1" x14ac:dyDescent="0.2">
      <c r="A211" s="100">
        <v>215</v>
      </c>
      <c r="B211" s="100">
        <v>215</v>
      </c>
      <c r="C211" s="4" t="s">
        <v>7</v>
      </c>
      <c r="D211" s="100">
        <v>1</v>
      </c>
      <c r="E211" s="100">
        <v>40</v>
      </c>
      <c r="F211" s="2">
        <v>0</v>
      </c>
      <c r="G211" s="100">
        <v>0</v>
      </c>
    </row>
    <row r="212" spans="1:7" ht="13.5" customHeight="1" x14ac:dyDescent="0.2">
      <c r="A212" s="100">
        <v>216</v>
      </c>
      <c r="B212" s="100">
        <v>216</v>
      </c>
      <c r="C212" s="4" t="s">
        <v>7</v>
      </c>
      <c r="D212" s="100">
        <v>3</v>
      </c>
      <c r="E212" s="100">
        <v>40</v>
      </c>
      <c r="F212" s="2">
        <v>0</v>
      </c>
      <c r="G212" s="100">
        <v>0</v>
      </c>
    </row>
    <row r="213" spans="1:7" ht="13.5" customHeight="1" x14ac:dyDescent="0.2">
      <c r="A213" s="100">
        <v>217</v>
      </c>
      <c r="B213" s="100">
        <v>217</v>
      </c>
      <c r="C213" s="4" t="s">
        <v>7</v>
      </c>
      <c r="D213" s="100">
        <v>1</v>
      </c>
      <c r="E213" s="100">
        <v>41</v>
      </c>
      <c r="F213" s="2">
        <v>0</v>
      </c>
      <c r="G213" s="100">
        <v>0</v>
      </c>
    </row>
    <row r="214" spans="1:7" ht="13.5" customHeight="1" x14ac:dyDescent="0.2">
      <c r="A214" s="100">
        <v>218</v>
      </c>
      <c r="B214" s="100">
        <v>218</v>
      </c>
      <c r="C214" s="4" t="s">
        <v>7</v>
      </c>
      <c r="D214" s="100">
        <v>2</v>
      </c>
      <c r="E214" s="100">
        <v>41</v>
      </c>
      <c r="F214" s="2">
        <v>0</v>
      </c>
      <c r="G214" s="100">
        <v>0</v>
      </c>
    </row>
    <row r="215" spans="1:7" ht="13.5" customHeight="1" x14ac:dyDescent="0.2">
      <c r="A215" s="100">
        <v>219</v>
      </c>
      <c r="B215" s="100">
        <v>219</v>
      </c>
      <c r="C215" s="4" t="s">
        <v>7</v>
      </c>
      <c r="D215" s="100">
        <v>91</v>
      </c>
      <c r="E215" s="100">
        <v>41</v>
      </c>
      <c r="F215" s="2">
        <v>0</v>
      </c>
      <c r="G215" s="100">
        <v>0</v>
      </c>
    </row>
    <row r="216" spans="1:7" ht="13.5" customHeight="1" x14ac:dyDescent="0.2">
      <c r="A216" s="100">
        <v>220</v>
      </c>
      <c r="B216" s="100">
        <v>220</v>
      </c>
      <c r="C216" s="4" t="s">
        <v>7</v>
      </c>
      <c r="D216" s="100">
        <v>4</v>
      </c>
      <c r="E216" s="100">
        <v>41</v>
      </c>
      <c r="F216" s="2">
        <v>0</v>
      </c>
      <c r="G216" s="100">
        <v>0</v>
      </c>
    </row>
    <row r="217" spans="1:7" ht="13.5" customHeight="1" x14ac:dyDescent="0.2">
      <c r="A217" s="100">
        <v>221</v>
      </c>
      <c r="B217" s="100">
        <v>221</v>
      </c>
      <c r="C217" s="4" t="s">
        <v>7</v>
      </c>
      <c r="D217" s="100">
        <v>1</v>
      </c>
      <c r="E217" s="100">
        <v>42</v>
      </c>
      <c r="F217" s="2">
        <v>0</v>
      </c>
      <c r="G217" s="100">
        <v>0</v>
      </c>
    </row>
    <row r="218" spans="1:7" ht="13.5" customHeight="1" x14ac:dyDescent="0.2">
      <c r="A218" s="100">
        <v>222</v>
      </c>
      <c r="B218" s="100">
        <v>222</v>
      </c>
      <c r="C218" s="4" t="s">
        <v>7</v>
      </c>
      <c r="D218" s="100">
        <v>2</v>
      </c>
      <c r="E218" s="100">
        <v>42</v>
      </c>
      <c r="F218" s="2">
        <v>0</v>
      </c>
      <c r="G218" s="100">
        <v>0</v>
      </c>
    </row>
    <row r="219" spans="1:7" ht="13.5" customHeight="1" x14ac:dyDescent="0.2">
      <c r="A219" s="100">
        <v>223</v>
      </c>
      <c r="B219" s="100">
        <v>223</v>
      </c>
      <c r="C219" s="4" t="s">
        <v>7</v>
      </c>
      <c r="D219" s="100">
        <v>499</v>
      </c>
      <c r="E219" s="100">
        <v>44</v>
      </c>
      <c r="F219" s="2">
        <v>0</v>
      </c>
      <c r="G219" s="100">
        <v>0</v>
      </c>
    </row>
    <row r="220" spans="1:7" ht="13.5" customHeight="1" x14ac:dyDescent="0.2">
      <c r="A220" s="100">
        <v>224</v>
      </c>
      <c r="B220" s="100">
        <v>224</v>
      </c>
      <c r="C220" s="4" t="s">
        <v>7</v>
      </c>
      <c r="D220" s="100">
        <v>596</v>
      </c>
      <c r="E220" s="100">
        <v>44</v>
      </c>
      <c r="F220" s="2">
        <v>0</v>
      </c>
      <c r="G220" s="100">
        <v>0</v>
      </c>
    </row>
    <row r="221" spans="1:7" ht="13.5" customHeight="1" x14ac:dyDescent="0.2">
      <c r="A221" s="100">
        <v>225</v>
      </c>
      <c r="B221" s="100">
        <v>225</v>
      </c>
      <c r="C221" s="4" t="s">
        <v>7</v>
      </c>
      <c r="D221" s="100">
        <v>599</v>
      </c>
      <c r="E221" s="100">
        <v>44</v>
      </c>
      <c r="F221" s="2">
        <v>0</v>
      </c>
      <c r="G221" s="100">
        <v>0</v>
      </c>
    </row>
    <row r="222" spans="1:7" ht="13.5" customHeight="1" x14ac:dyDescent="0.2">
      <c r="A222" s="100">
        <v>226</v>
      </c>
      <c r="B222" s="100">
        <v>226</v>
      </c>
      <c r="C222" s="4" t="s">
        <v>7</v>
      </c>
      <c r="D222" s="100">
        <v>7</v>
      </c>
      <c r="E222" s="100">
        <v>46</v>
      </c>
      <c r="F222" s="2">
        <v>0</v>
      </c>
      <c r="G222" s="100">
        <v>0</v>
      </c>
    </row>
    <row r="223" spans="1:7" ht="13.5" customHeight="1" x14ac:dyDescent="0.2">
      <c r="A223" s="100">
        <v>227</v>
      </c>
      <c r="B223" s="100">
        <v>227</v>
      </c>
      <c r="C223" s="4" t="s">
        <v>7</v>
      </c>
      <c r="D223" s="100">
        <v>101</v>
      </c>
      <c r="E223" s="100">
        <v>46</v>
      </c>
      <c r="F223" s="2">
        <v>0</v>
      </c>
      <c r="G223" s="100">
        <v>0</v>
      </c>
    </row>
    <row r="224" spans="1:7" ht="13.5" customHeight="1" x14ac:dyDescent="0.2">
      <c r="A224" s="100">
        <v>228</v>
      </c>
      <c r="B224" s="100">
        <v>228</v>
      </c>
      <c r="C224" s="4" t="s">
        <v>7</v>
      </c>
      <c r="D224" s="100">
        <v>402</v>
      </c>
      <c r="E224" s="100">
        <v>46</v>
      </c>
      <c r="F224" s="2">
        <v>0</v>
      </c>
      <c r="G224" s="100">
        <v>0</v>
      </c>
    </row>
    <row r="225" spans="1:7" ht="13.5" customHeight="1" x14ac:dyDescent="0.2">
      <c r="A225" s="100">
        <v>229</v>
      </c>
      <c r="B225" s="100">
        <v>229</v>
      </c>
      <c r="C225" s="4" t="s">
        <v>7</v>
      </c>
      <c r="D225" s="100">
        <v>703</v>
      </c>
      <c r="E225" s="100">
        <v>46</v>
      </c>
      <c r="F225" s="2">
        <v>0</v>
      </c>
      <c r="G225" s="100">
        <v>0</v>
      </c>
    </row>
    <row r="226" spans="1:7" ht="13.5" customHeight="1" x14ac:dyDescent="0.2">
      <c r="A226" s="100">
        <v>230</v>
      </c>
      <c r="B226" s="100">
        <v>230</v>
      </c>
      <c r="C226" s="4" t="s">
        <v>7</v>
      </c>
      <c r="D226" s="100">
        <v>1201</v>
      </c>
      <c r="E226" s="100">
        <v>46</v>
      </c>
      <c r="F226" s="2">
        <v>0</v>
      </c>
      <c r="G226" s="100">
        <v>0</v>
      </c>
    </row>
    <row r="227" spans="1:7" ht="13.5" customHeight="1" x14ac:dyDescent="0.2">
      <c r="A227" s="100">
        <v>231</v>
      </c>
      <c r="B227" s="100">
        <v>231</v>
      </c>
      <c r="C227" s="4" t="s">
        <v>7</v>
      </c>
      <c r="D227" s="100">
        <v>2401</v>
      </c>
      <c r="E227" s="100">
        <v>46</v>
      </c>
      <c r="F227" s="2">
        <v>0</v>
      </c>
      <c r="G227" s="100">
        <v>0</v>
      </c>
    </row>
    <row r="228" spans="1:7" ht="13.5" customHeight="1" x14ac:dyDescent="0.2">
      <c r="A228" s="100">
        <v>232</v>
      </c>
      <c r="B228" s="100">
        <v>232</v>
      </c>
      <c r="C228" s="4" t="s">
        <v>7</v>
      </c>
      <c r="D228" s="100">
        <v>2402</v>
      </c>
      <c r="E228" s="100">
        <v>46</v>
      </c>
      <c r="F228" s="2">
        <v>0</v>
      </c>
      <c r="G228" s="100">
        <v>0</v>
      </c>
    </row>
    <row r="229" spans="1:7" ht="13.5" customHeight="1" x14ac:dyDescent="0.2">
      <c r="A229" s="100">
        <v>233</v>
      </c>
      <c r="B229" s="100">
        <v>233</v>
      </c>
      <c r="C229" s="4" t="s">
        <v>7</v>
      </c>
      <c r="D229" s="100">
        <v>2601</v>
      </c>
      <c r="E229" s="100">
        <v>46</v>
      </c>
      <c r="F229" s="2">
        <v>0</v>
      </c>
      <c r="G229" s="100">
        <v>0</v>
      </c>
    </row>
    <row r="230" spans="1:7" ht="13.5" customHeight="1" x14ac:dyDescent="0.2">
      <c r="A230" s="100">
        <v>234</v>
      </c>
      <c r="B230" s="100">
        <v>234</v>
      </c>
      <c r="C230" s="4" t="s">
        <v>7</v>
      </c>
      <c r="D230" s="100">
        <v>2602</v>
      </c>
      <c r="E230" s="100">
        <v>46</v>
      </c>
      <c r="F230" s="2">
        <v>0</v>
      </c>
      <c r="G230" s="100">
        <v>0</v>
      </c>
    </row>
    <row r="231" spans="1:7" ht="13.5" customHeight="1" x14ac:dyDescent="0.2">
      <c r="A231" s="100">
        <v>235</v>
      </c>
      <c r="B231" s="100">
        <v>235</v>
      </c>
      <c r="C231" s="4" t="s">
        <v>7</v>
      </c>
      <c r="D231" s="100">
        <v>2701</v>
      </c>
      <c r="E231" s="100">
        <v>46</v>
      </c>
      <c r="F231" s="2">
        <v>0</v>
      </c>
      <c r="G231" s="100">
        <v>0</v>
      </c>
    </row>
    <row r="232" spans="1:7" ht="13.5" customHeight="1" x14ac:dyDescent="0.2">
      <c r="A232" s="100">
        <v>236</v>
      </c>
      <c r="B232" s="100">
        <v>236</v>
      </c>
      <c r="C232" s="4" t="s">
        <v>7</v>
      </c>
      <c r="D232" s="100">
        <v>2702</v>
      </c>
      <c r="E232" s="100">
        <v>46</v>
      </c>
      <c r="F232" s="2">
        <v>0</v>
      </c>
      <c r="G232" s="100">
        <v>0</v>
      </c>
    </row>
    <row r="233" spans="1:7" ht="13.5" customHeight="1" x14ac:dyDescent="0.2">
      <c r="A233" s="100">
        <v>237</v>
      </c>
      <c r="B233" s="100">
        <v>237</v>
      </c>
      <c r="C233" s="4" t="s">
        <v>7</v>
      </c>
      <c r="D233" s="100">
        <v>2801</v>
      </c>
      <c r="E233" s="100">
        <v>46</v>
      </c>
      <c r="F233" s="2">
        <v>0</v>
      </c>
      <c r="G233" s="100">
        <v>0</v>
      </c>
    </row>
    <row r="234" spans="1:7" ht="13.5" customHeight="1" x14ac:dyDescent="0.2">
      <c r="A234" s="100">
        <v>238</v>
      </c>
      <c r="B234" s="100">
        <v>238</v>
      </c>
      <c r="C234" s="4" t="s">
        <v>7</v>
      </c>
      <c r="D234" s="100">
        <v>2802</v>
      </c>
      <c r="E234" s="100">
        <v>46</v>
      </c>
      <c r="F234" s="2">
        <v>0</v>
      </c>
      <c r="G234" s="100">
        <v>0</v>
      </c>
    </row>
    <row r="235" spans="1:7" ht="13.5" customHeight="1" x14ac:dyDescent="0.2">
      <c r="A235" s="100">
        <v>240</v>
      </c>
      <c r="B235" s="100">
        <v>240</v>
      </c>
      <c r="C235" s="4" t="s">
        <v>7</v>
      </c>
      <c r="D235" s="100">
        <v>1</v>
      </c>
      <c r="E235" s="100">
        <v>48</v>
      </c>
      <c r="F235" s="2">
        <v>0</v>
      </c>
      <c r="G235" s="100">
        <v>0</v>
      </c>
    </row>
    <row r="236" spans="1:7" ht="13.5" customHeight="1" x14ac:dyDescent="0.2">
      <c r="A236" s="100">
        <v>241</v>
      </c>
      <c r="B236" s="100">
        <v>241</v>
      </c>
      <c r="C236" s="4" t="s">
        <v>7</v>
      </c>
      <c r="D236" s="100">
        <v>1</v>
      </c>
      <c r="E236" s="100">
        <v>50</v>
      </c>
      <c r="F236" s="2">
        <v>0</v>
      </c>
      <c r="G236" s="100">
        <v>0</v>
      </c>
    </row>
    <row r="237" spans="1:7" ht="13.5" customHeight="1" x14ac:dyDescent="0.2">
      <c r="A237" s="100">
        <v>242</v>
      </c>
      <c r="B237" s="100">
        <v>242</v>
      </c>
      <c r="C237" s="4" t="s">
        <v>7</v>
      </c>
      <c r="D237" s="100">
        <v>2</v>
      </c>
      <c r="E237" s="100">
        <v>50</v>
      </c>
      <c r="F237" s="2">
        <v>0</v>
      </c>
      <c r="G237" s="100">
        <v>0</v>
      </c>
    </row>
    <row r="238" spans="1:7" ht="13.5" customHeight="1" x14ac:dyDescent="0.2">
      <c r="A238" s="100">
        <v>243</v>
      </c>
      <c r="B238" s="100">
        <v>243</v>
      </c>
      <c r="C238" s="4" t="s">
        <v>7</v>
      </c>
      <c r="D238" s="100">
        <v>5</v>
      </c>
      <c r="E238" s="100">
        <v>51</v>
      </c>
      <c r="F238" s="2">
        <v>0</v>
      </c>
      <c r="G238" s="100">
        <v>0</v>
      </c>
    </row>
    <row r="239" spans="1:7" ht="13.5" customHeight="1" x14ac:dyDescent="0.2">
      <c r="A239" s="100">
        <v>244</v>
      </c>
      <c r="B239" s="100">
        <v>244</v>
      </c>
      <c r="C239" s="4" t="s">
        <v>7</v>
      </c>
      <c r="D239" s="100">
        <v>11</v>
      </c>
      <c r="E239" s="100">
        <v>51</v>
      </c>
      <c r="F239" s="2">
        <v>0</v>
      </c>
      <c r="G239" s="100">
        <v>0</v>
      </c>
    </row>
    <row r="240" spans="1:7" ht="13.5" customHeight="1" x14ac:dyDescent="0.2">
      <c r="A240" s="100">
        <v>245</v>
      </c>
      <c r="B240" s="100">
        <v>245</v>
      </c>
      <c r="C240" s="4" t="s">
        <v>7</v>
      </c>
      <c r="D240" s="100">
        <v>13</v>
      </c>
      <c r="E240" s="100">
        <v>51</v>
      </c>
      <c r="F240" s="2">
        <v>0</v>
      </c>
      <c r="G240" s="100">
        <v>0</v>
      </c>
    </row>
    <row r="241" spans="1:7" ht="13.5" customHeight="1" x14ac:dyDescent="0.2">
      <c r="A241" s="100">
        <v>246</v>
      </c>
      <c r="B241" s="100">
        <v>246</v>
      </c>
      <c r="C241" s="4" t="s">
        <v>7</v>
      </c>
      <c r="D241" s="100">
        <v>14</v>
      </c>
      <c r="E241" s="100">
        <v>51</v>
      </c>
      <c r="F241" s="2">
        <v>0</v>
      </c>
      <c r="G241" s="100">
        <v>0</v>
      </c>
    </row>
    <row r="242" spans="1:7" ht="13.5" customHeight="1" x14ac:dyDescent="0.2">
      <c r="A242" s="100">
        <v>247</v>
      </c>
      <c r="B242" s="100">
        <v>247</v>
      </c>
      <c r="C242" s="4" t="s">
        <v>7</v>
      </c>
      <c r="D242" s="100">
        <v>15</v>
      </c>
      <c r="E242" s="100">
        <v>51</v>
      </c>
      <c r="F242" s="2">
        <v>0</v>
      </c>
      <c r="G242" s="100">
        <v>0</v>
      </c>
    </row>
    <row r="243" spans="1:7" ht="13.5" customHeight="1" x14ac:dyDescent="0.2">
      <c r="A243" s="100">
        <v>248</v>
      </c>
      <c r="B243" s="100">
        <v>248</v>
      </c>
      <c r="C243" s="4" t="s">
        <v>7</v>
      </c>
      <c r="D243" s="100">
        <v>17</v>
      </c>
      <c r="E243" s="100">
        <v>51</v>
      </c>
      <c r="F243" s="2">
        <v>0</v>
      </c>
      <c r="G243" s="100">
        <v>0</v>
      </c>
    </row>
    <row r="244" spans="1:7" ht="13.5" customHeight="1" x14ac:dyDescent="0.2">
      <c r="A244" s="100">
        <v>249</v>
      </c>
      <c r="B244" s="100">
        <v>249</v>
      </c>
      <c r="C244" s="4" t="s">
        <v>7</v>
      </c>
      <c r="D244" s="100">
        <v>501</v>
      </c>
      <c r="E244" s="100">
        <v>51</v>
      </c>
      <c r="F244" s="2">
        <v>0</v>
      </c>
      <c r="G244" s="100">
        <v>0</v>
      </c>
    </row>
    <row r="245" spans="1:7" ht="13.5" customHeight="1" x14ac:dyDescent="0.2">
      <c r="A245" s="100">
        <v>250</v>
      </c>
      <c r="B245" s="100">
        <v>250</v>
      </c>
      <c r="C245" s="4" t="s">
        <v>7</v>
      </c>
      <c r="D245" s="100">
        <v>502</v>
      </c>
      <c r="E245" s="100">
        <v>51</v>
      </c>
      <c r="F245" s="2">
        <v>0</v>
      </c>
      <c r="G245" s="100">
        <v>0</v>
      </c>
    </row>
    <row r="246" spans="1:7" ht="13.5" customHeight="1" x14ac:dyDescent="0.2">
      <c r="A246" s="100">
        <v>251</v>
      </c>
      <c r="B246" s="100">
        <v>251</v>
      </c>
      <c r="C246" s="4" t="s">
        <v>7</v>
      </c>
      <c r="D246" s="100">
        <v>503</v>
      </c>
      <c r="E246" s="100">
        <v>51</v>
      </c>
      <c r="F246" s="2">
        <v>0</v>
      </c>
      <c r="G246" s="100">
        <v>0</v>
      </c>
    </row>
    <row r="247" spans="1:7" ht="13.5" customHeight="1" x14ac:dyDescent="0.2">
      <c r="A247" s="100">
        <v>252</v>
      </c>
      <c r="B247" s="100">
        <v>252</v>
      </c>
      <c r="C247" s="4" t="s">
        <v>7</v>
      </c>
      <c r="D247" s="100">
        <v>601</v>
      </c>
      <c r="E247" s="100">
        <v>51</v>
      </c>
      <c r="F247" s="2">
        <v>0</v>
      </c>
      <c r="G247" s="100">
        <v>0</v>
      </c>
    </row>
    <row r="248" spans="1:7" ht="13.5" customHeight="1" x14ac:dyDescent="0.2">
      <c r="A248" s="100">
        <v>253</v>
      </c>
      <c r="B248" s="100">
        <v>253</v>
      </c>
      <c r="C248" s="4" t="s">
        <v>7</v>
      </c>
      <c r="D248" s="100">
        <v>701</v>
      </c>
      <c r="E248" s="100">
        <v>51</v>
      </c>
      <c r="F248" s="2">
        <v>0</v>
      </c>
      <c r="G248" s="100">
        <v>0</v>
      </c>
    </row>
    <row r="249" spans="1:7" ht="13.5" customHeight="1" x14ac:dyDescent="0.2">
      <c r="A249" s="100">
        <v>254</v>
      </c>
      <c r="B249" s="100">
        <v>254</v>
      </c>
      <c r="C249" s="4" t="s">
        <v>7</v>
      </c>
      <c r="D249" s="100">
        <v>702</v>
      </c>
      <c r="E249" s="100">
        <v>51</v>
      </c>
      <c r="F249" s="2">
        <v>0</v>
      </c>
      <c r="G249" s="100">
        <v>0</v>
      </c>
    </row>
    <row r="250" spans="1:7" ht="13.5" customHeight="1" x14ac:dyDescent="0.2">
      <c r="A250" s="100">
        <v>255</v>
      </c>
      <c r="B250" s="100">
        <v>255</v>
      </c>
      <c r="C250" s="4" t="s">
        <v>7</v>
      </c>
      <c r="D250" s="100">
        <v>703</v>
      </c>
      <c r="E250" s="100">
        <v>51</v>
      </c>
      <c r="F250" s="2">
        <v>0</v>
      </c>
      <c r="G250" s="100">
        <v>0</v>
      </c>
    </row>
    <row r="251" spans="1:7" ht="13.5" customHeight="1" x14ac:dyDescent="0.2">
      <c r="A251" s="100">
        <v>256</v>
      </c>
      <c r="B251" s="100">
        <v>256</v>
      </c>
      <c r="C251" s="4" t="s">
        <v>7</v>
      </c>
      <c r="D251" s="100">
        <v>801</v>
      </c>
      <c r="E251" s="100">
        <v>51</v>
      </c>
      <c r="F251" s="2">
        <v>0</v>
      </c>
      <c r="G251" s="100">
        <v>0</v>
      </c>
    </row>
    <row r="252" spans="1:7" ht="13.5" customHeight="1" x14ac:dyDescent="0.2">
      <c r="A252" s="100">
        <v>257</v>
      </c>
      <c r="B252" s="100">
        <v>257</v>
      </c>
      <c r="C252" s="4" t="s">
        <v>7</v>
      </c>
      <c r="D252" s="100">
        <v>901</v>
      </c>
      <c r="E252" s="100">
        <v>51</v>
      </c>
      <c r="F252" s="2">
        <v>0</v>
      </c>
      <c r="G252" s="100">
        <v>0</v>
      </c>
    </row>
    <row r="253" spans="1:7" ht="13.5" customHeight="1" x14ac:dyDescent="0.2">
      <c r="A253" s="100">
        <v>258</v>
      </c>
      <c r="B253" s="100">
        <v>258</v>
      </c>
      <c r="C253" s="4" t="s">
        <v>7</v>
      </c>
      <c r="D253" s="100">
        <v>902</v>
      </c>
      <c r="E253" s="100">
        <v>51</v>
      </c>
      <c r="F253" s="2">
        <v>0</v>
      </c>
      <c r="G253" s="100">
        <v>0</v>
      </c>
    </row>
    <row r="254" spans="1:7" ht="13.5" customHeight="1" x14ac:dyDescent="0.2">
      <c r="A254" s="100">
        <v>259</v>
      </c>
      <c r="B254" s="100">
        <v>259</v>
      </c>
      <c r="C254" s="4" t="s">
        <v>7</v>
      </c>
      <c r="D254" s="100">
        <v>1</v>
      </c>
      <c r="E254" s="100">
        <v>53</v>
      </c>
      <c r="F254" s="2">
        <v>0</v>
      </c>
      <c r="G254" s="100">
        <v>0</v>
      </c>
    </row>
    <row r="255" spans="1:7" ht="13.5" customHeight="1" x14ac:dyDescent="0.2">
      <c r="A255" s="100">
        <v>260</v>
      </c>
      <c r="B255" s="100">
        <v>260</v>
      </c>
      <c r="C255" s="4" t="s">
        <v>7</v>
      </c>
      <c r="D255" s="100">
        <v>1</v>
      </c>
      <c r="E255" s="100">
        <v>54</v>
      </c>
      <c r="F255" s="2">
        <v>0</v>
      </c>
      <c r="G255" s="100">
        <v>0</v>
      </c>
    </row>
    <row r="256" spans="1:7" ht="13.5" customHeight="1" x14ac:dyDescent="0.2">
      <c r="A256" s="100">
        <v>261</v>
      </c>
      <c r="B256" s="100">
        <v>261</v>
      </c>
      <c r="C256" s="4" t="s">
        <v>7</v>
      </c>
      <c r="D256" s="100">
        <v>1</v>
      </c>
      <c r="E256" s="100">
        <v>55</v>
      </c>
      <c r="F256" s="2">
        <v>0</v>
      </c>
      <c r="G256" s="100">
        <v>0</v>
      </c>
    </row>
    <row r="257" spans="1:7" ht="13.5" customHeight="1" x14ac:dyDescent="0.2">
      <c r="A257" s="100">
        <v>262</v>
      </c>
      <c r="B257" s="100">
        <v>262</v>
      </c>
      <c r="C257" s="4" t="s">
        <v>7</v>
      </c>
      <c r="D257" s="100">
        <v>1</v>
      </c>
      <c r="E257" s="100">
        <v>56</v>
      </c>
      <c r="F257" s="2">
        <v>0</v>
      </c>
      <c r="G257" s="100">
        <v>0</v>
      </c>
    </row>
    <row r="258" spans="1:7" ht="13.5" customHeight="1" x14ac:dyDescent="0.2">
      <c r="A258" s="100">
        <v>263</v>
      </c>
      <c r="B258" s="100">
        <v>263</v>
      </c>
      <c r="C258" s="4" t="s">
        <v>7</v>
      </c>
      <c r="D258" s="100">
        <v>2</v>
      </c>
      <c r="E258" s="100">
        <v>56</v>
      </c>
      <c r="F258" s="2">
        <v>0</v>
      </c>
      <c r="G258" s="100">
        <v>0</v>
      </c>
    </row>
    <row r="259" spans="1:7" ht="13.5" customHeight="1" x14ac:dyDescent="0.2">
      <c r="A259" s="100">
        <v>264</v>
      </c>
      <c r="B259" s="100">
        <v>264</v>
      </c>
      <c r="C259" s="4" t="s">
        <v>7</v>
      </c>
      <c r="D259" s="100">
        <v>91</v>
      </c>
      <c r="E259" s="100">
        <v>56</v>
      </c>
      <c r="F259" s="2">
        <v>0</v>
      </c>
      <c r="G259" s="100">
        <v>0</v>
      </c>
    </row>
    <row r="260" spans="1:7" ht="13.5" customHeight="1" x14ac:dyDescent="0.2">
      <c r="A260" s="100">
        <v>265</v>
      </c>
      <c r="B260" s="100">
        <v>265</v>
      </c>
      <c r="C260" s="4" t="s">
        <v>7</v>
      </c>
      <c r="D260" s="100">
        <v>3</v>
      </c>
      <c r="E260" s="100">
        <v>57</v>
      </c>
      <c r="F260" s="2">
        <v>0</v>
      </c>
      <c r="G260" s="100">
        <v>0</v>
      </c>
    </row>
    <row r="261" spans="1:7" ht="13.5" customHeight="1" x14ac:dyDescent="0.2">
      <c r="A261" s="100">
        <v>266</v>
      </c>
      <c r="B261" s="100">
        <v>266</v>
      </c>
      <c r="C261" s="4" t="s">
        <v>7</v>
      </c>
      <c r="D261" s="100">
        <v>4</v>
      </c>
      <c r="E261" s="100">
        <v>57</v>
      </c>
      <c r="F261" s="2">
        <v>0</v>
      </c>
      <c r="G261" s="100">
        <v>0</v>
      </c>
    </row>
    <row r="262" spans="1:7" ht="13.5" customHeight="1" x14ac:dyDescent="0.2">
      <c r="A262" s="100">
        <v>267</v>
      </c>
      <c r="B262" s="100">
        <v>267</v>
      </c>
      <c r="C262" s="4" t="s">
        <v>7</v>
      </c>
      <c r="D262" s="100">
        <v>5</v>
      </c>
      <c r="E262" s="100">
        <v>57</v>
      </c>
      <c r="F262" s="2">
        <v>0</v>
      </c>
      <c r="G262" s="100">
        <v>0</v>
      </c>
    </row>
    <row r="263" spans="1:7" ht="13.5" customHeight="1" x14ac:dyDescent="0.2">
      <c r="A263" s="100">
        <v>268</v>
      </c>
      <c r="B263" s="100">
        <v>268</v>
      </c>
      <c r="C263" s="4" t="s">
        <v>7</v>
      </c>
      <c r="D263" s="100">
        <v>6</v>
      </c>
      <c r="E263" s="100">
        <v>57</v>
      </c>
      <c r="F263" s="2">
        <v>0</v>
      </c>
      <c r="G263" s="100">
        <v>0</v>
      </c>
    </row>
    <row r="264" spans="1:7" ht="13.5" customHeight="1" x14ac:dyDescent="0.2">
      <c r="A264" s="100">
        <v>269</v>
      </c>
      <c r="B264" s="100">
        <v>269</v>
      </c>
      <c r="C264" s="4" t="s">
        <v>7</v>
      </c>
      <c r="D264" s="100">
        <v>7</v>
      </c>
      <c r="E264" s="100">
        <v>57</v>
      </c>
      <c r="F264" s="2">
        <v>0</v>
      </c>
      <c r="G264" s="100">
        <v>0</v>
      </c>
    </row>
    <row r="265" spans="1:7" ht="13.5" customHeight="1" x14ac:dyDescent="0.2">
      <c r="A265" s="100">
        <v>270</v>
      </c>
      <c r="B265" s="100">
        <v>270</v>
      </c>
      <c r="C265" s="4" t="s">
        <v>7</v>
      </c>
      <c r="D265" s="100">
        <v>8</v>
      </c>
      <c r="E265" s="100">
        <v>57</v>
      </c>
      <c r="F265" s="2">
        <v>0</v>
      </c>
      <c r="G265" s="100">
        <v>0</v>
      </c>
    </row>
    <row r="266" spans="1:7" ht="13.5" customHeight="1" x14ac:dyDescent="0.2">
      <c r="A266" s="100">
        <v>271</v>
      </c>
      <c r="B266" s="100">
        <v>271</v>
      </c>
      <c r="C266" s="4" t="s">
        <v>7</v>
      </c>
      <c r="D266" s="100">
        <v>9</v>
      </c>
      <c r="E266" s="100">
        <v>57</v>
      </c>
      <c r="F266" s="2">
        <v>0</v>
      </c>
      <c r="G266" s="100">
        <v>0</v>
      </c>
    </row>
    <row r="267" spans="1:7" ht="13.5" customHeight="1" x14ac:dyDescent="0.2">
      <c r="A267" s="100">
        <v>272</v>
      </c>
      <c r="B267" s="100">
        <v>272</v>
      </c>
      <c r="C267" s="4" t="s">
        <v>7</v>
      </c>
      <c r="D267" s="100">
        <v>9</v>
      </c>
      <c r="E267" s="100">
        <v>57</v>
      </c>
      <c r="F267" s="2">
        <v>0</v>
      </c>
      <c r="G267" s="100">
        <v>0</v>
      </c>
    </row>
    <row r="268" spans="1:7" ht="13.5" customHeight="1" x14ac:dyDescent="0.2">
      <c r="A268" s="100">
        <v>273</v>
      </c>
      <c r="B268" s="100">
        <v>273</v>
      </c>
      <c r="C268" s="4" t="s">
        <v>7</v>
      </c>
      <c r="D268" s="100">
        <v>1</v>
      </c>
      <c r="E268" s="100">
        <v>58</v>
      </c>
      <c r="F268" s="2">
        <v>0</v>
      </c>
      <c r="G268" s="100">
        <v>0</v>
      </c>
    </row>
    <row r="269" spans="1:7" ht="13.5" customHeight="1" x14ac:dyDescent="0.2">
      <c r="A269" s="100">
        <v>274</v>
      </c>
      <c r="B269" s="100">
        <v>274</v>
      </c>
      <c r="C269" s="4" t="s">
        <v>7</v>
      </c>
      <c r="D269" s="100">
        <v>2</v>
      </c>
      <c r="E269" s="100">
        <v>58</v>
      </c>
      <c r="F269" s="2">
        <v>0</v>
      </c>
      <c r="G269" s="100">
        <v>0</v>
      </c>
    </row>
    <row r="270" spans="1:7" ht="13.5" customHeight="1" x14ac:dyDescent="0.2">
      <c r="A270" s="100">
        <v>275</v>
      </c>
      <c r="B270" s="100">
        <v>275</v>
      </c>
      <c r="C270" s="4" t="s">
        <v>7</v>
      </c>
      <c r="D270" s="100">
        <v>1</v>
      </c>
      <c r="E270" s="100">
        <v>59</v>
      </c>
      <c r="F270" s="2">
        <v>0</v>
      </c>
      <c r="G270" s="100">
        <v>0</v>
      </c>
    </row>
    <row r="271" spans="1:7" ht="13.5" customHeight="1" x14ac:dyDescent="0.2">
      <c r="A271" s="100">
        <v>276</v>
      </c>
      <c r="B271" s="100">
        <v>276</v>
      </c>
      <c r="C271" s="4" t="s">
        <v>7</v>
      </c>
      <c r="D271" s="100">
        <v>1</v>
      </c>
      <c r="E271" s="100">
        <v>62</v>
      </c>
      <c r="F271" s="2">
        <v>0</v>
      </c>
      <c r="G271" s="100">
        <v>0</v>
      </c>
    </row>
    <row r="272" spans="1:7" ht="13.5" customHeight="1" x14ac:dyDescent="0.2">
      <c r="A272" s="100">
        <v>277</v>
      </c>
      <c r="B272" s="100">
        <v>277</v>
      </c>
      <c r="C272" s="4" t="s">
        <v>7</v>
      </c>
      <c r="D272" s="100">
        <v>2</v>
      </c>
      <c r="E272" s="100">
        <v>62</v>
      </c>
      <c r="F272" s="2">
        <v>0</v>
      </c>
      <c r="G272" s="100">
        <v>0</v>
      </c>
    </row>
    <row r="273" spans="1:7" ht="13.5" customHeight="1" x14ac:dyDescent="0.2">
      <c r="A273" s="100">
        <v>278</v>
      </c>
      <c r="B273" s="100">
        <v>278</v>
      </c>
      <c r="C273" s="4" t="s">
        <v>7</v>
      </c>
      <c r="D273" s="100">
        <v>91</v>
      </c>
      <c r="E273" s="100">
        <v>62</v>
      </c>
      <c r="F273" s="2">
        <v>0</v>
      </c>
      <c r="G273" s="100">
        <v>0</v>
      </c>
    </row>
    <row r="274" spans="1:7" ht="13.5" customHeight="1" x14ac:dyDescent="0.2">
      <c r="A274" s="100">
        <v>279</v>
      </c>
      <c r="B274" s="100">
        <v>279</v>
      </c>
      <c r="C274" s="4" t="s">
        <v>7</v>
      </c>
      <c r="D274" s="100">
        <v>2</v>
      </c>
      <c r="E274" s="100">
        <v>63</v>
      </c>
      <c r="F274" s="2">
        <v>0</v>
      </c>
      <c r="G274" s="100">
        <v>0</v>
      </c>
    </row>
    <row r="275" spans="1:7" ht="13.5" customHeight="1" x14ac:dyDescent="0.2">
      <c r="A275" s="100">
        <v>280</v>
      </c>
      <c r="B275" s="100">
        <v>280</v>
      </c>
      <c r="C275" s="4" t="s">
        <v>7</v>
      </c>
      <c r="D275" s="100">
        <v>12</v>
      </c>
      <c r="E275" s="100">
        <v>63</v>
      </c>
      <c r="F275" s="2">
        <v>0</v>
      </c>
      <c r="G275" s="100">
        <v>0</v>
      </c>
    </row>
    <row r="276" spans="1:7" ht="13.5" customHeight="1" x14ac:dyDescent="0.2">
      <c r="A276" s="100">
        <v>281</v>
      </c>
      <c r="B276" s="100">
        <v>281</v>
      </c>
      <c r="C276" s="4" t="s">
        <v>7</v>
      </c>
      <c r="D276" s="100">
        <v>197</v>
      </c>
      <c r="E276" s="100">
        <v>64</v>
      </c>
      <c r="F276" s="2">
        <v>0</v>
      </c>
      <c r="G276" s="100">
        <v>0</v>
      </c>
    </row>
    <row r="277" spans="1:7" ht="13.5" customHeight="1" x14ac:dyDescent="0.2">
      <c r="A277" s="100">
        <v>282</v>
      </c>
      <c r="B277" s="100">
        <v>282</v>
      </c>
      <c r="C277" s="4" t="s">
        <v>7</v>
      </c>
      <c r="D277" s="100">
        <v>97</v>
      </c>
      <c r="E277" s="100">
        <v>65</v>
      </c>
      <c r="F277" s="2">
        <v>0</v>
      </c>
      <c r="G277" s="100">
        <v>0</v>
      </c>
    </row>
    <row r="278" spans="1:7" ht="13.5" customHeight="1" x14ac:dyDescent="0.2">
      <c r="A278" s="100">
        <v>283</v>
      </c>
      <c r="B278" s="100">
        <v>283</v>
      </c>
      <c r="C278" s="4" t="s">
        <v>7</v>
      </c>
      <c r="D278" s="100">
        <v>197</v>
      </c>
      <c r="E278" s="100">
        <v>66</v>
      </c>
      <c r="F278" s="2">
        <v>0</v>
      </c>
      <c r="G278" s="100">
        <v>0</v>
      </c>
    </row>
    <row r="279" spans="1:7" ht="13.5" customHeight="1" x14ac:dyDescent="0.2">
      <c r="A279" s="100">
        <v>284</v>
      </c>
      <c r="B279" s="100">
        <v>284</v>
      </c>
      <c r="C279" s="4" t="s">
        <v>7</v>
      </c>
      <c r="D279" s="100">
        <v>297</v>
      </c>
      <c r="E279" s="100">
        <v>66</v>
      </c>
      <c r="F279" s="2">
        <v>0</v>
      </c>
      <c r="G279" s="100">
        <v>0</v>
      </c>
    </row>
    <row r="280" spans="1:7" ht="13.5" customHeight="1" x14ac:dyDescent="0.2">
      <c r="A280" s="100">
        <v>285</v>
      </c>
      <c r="B280" s="100">
        <v>285</v>
      </c>
      <c r="C280" s="4" t="s">
        <v>7</v>
      </c>
      <c r="D280" s="100">
        <v>1197</v>
      </c>
      <c r="E280" s="100">
        <v>69</v>
      </c>
      <c r="F280" s="2">
        <v>0</v>
      </c>
      <c r="G280" s="100">
        <v>0</v>
      </c>
    </row>
    <row r="281" spans="1:7" ht="13.5" customHeight="1" x14ac:dyDescent="0.2">
      <c r="A281" s="100">
        <v>286</v>
      </c>
      <c r="B281" s="100">
        <v>286</v>
      </c>
      <c r="C281" s="4" t="s">
        <v>7</v>
      </c>
      <c r="D281" s="100">
        <v>1</v>
      </c>
      <c r="E281" s="100">
        <v>70</v>
      </c>
      <c r="F281" s="2">
        <v>0</v>
      </c>
      <c r="G281" s="100">
        <v>0</v>
      </c>
    </row>
    <row r="282" spans="1:7" ht="13.5" customHeight="1" x14ac:dyDescent="0.2">
      <c r="A282" s="100">
        <v>287</v>
      </c>
      <c r="B282" s="100">
        <v>287</v>
      </c>
      <c r="C282" s="4" t="s">
        <v>7</v>
      </c>
      <c r="D282" s="100">
        <v>3</v>
      </c>
      <c r="E282" s="100">
        <v>70</v>
      </c>
      <c r="F282" s="2">
        <v>0</v>
      </c>
      <c r="G282" s="100">
        <v>0</v>
      </c>
    </row>
    <row r="283" spans="1:7" ht="13.5" customHeight="1" x14ac:dyDescent="0.2">
      <c r="A283" s="100">
        <v>288</v>
      </c>
      <c r="B283" s="100">
        <v>288</v>
      </c>
      <c r="C283" s="4" t="s">
        <v>7</v>
      </c>
      <c r="D283" s="100">
        <v>4</v>
      </c>
      <c r="E283" s="100">
        <v>70</v>
      </c>
      <c r="F283" s="2">
        <v>0</v>
      </c>
      <c r="G283" s="100">
        <v>0</v>
      </c>
    </row>
    <row r="284" spans="1:7" ht="13.5" customHeight="1" x14ac:dyDescent="0.2">
      <c r="A284" s="100">
        <v>289</v>
      </c>
      <c r="B284" s="100">
        <v>289</v>
      </c>
      <c r="C284" s="4" t="s">
        <v>7</v>
      </c>
      <c r="D284" s="100">
        <v>5</v>
      </c>
      <c r="E284" s="100">
        <v>70</v>
      </c>
      <c r="F284" s="2">
        <v>0</v>
      </c>
      <c r="G284" s="100">
        <v>0</v>
      </c>
    </row>
    <row r="285" spans="1:7" ht="13.5" customHeight="1" x14ac:dyDescent="0.2">
      <c r="A285" s="100">
        <v>290</v>
      </c>
      <c r="B285" s="100">
        <v>290</v>
      </c>
      <c r="C285" s="4" t="s">
        <v>7</v>
      </c>
      <c r="D285" s="100">
        <v>6</v>
      </c>
      <c r="E285" s="100">
        <v>70</v>
      </c>
      <c r="F285" s="2">
        <v>0</v>
      </c>
      <c r="G285" s="100">
        <v>0</v>
      </c>
    </row>
    <row r="286" spans="1:7" ht="13.5" customHeight="1" x14ac:dyDescent="0.2">
      <c r="A286" s="100">
        <v>291</v>
      </c>
      <c r="B286" s="100">
        <v>291</v>
      </c>
      <c r="C286" s="4" t="s">
        <v>7</v>
      </c>
      <c r="D286" s="100">
        <v>7</v>
      </c>
      <c r="E286" s="100">
        <v>70</v>
      </c>
      <c r="F286" s="2">
        <v>0</v>
      </c>
      <c r="G286" s="100">
        <v>0</v>
      </c>
    </row>
    <row r="287" spans="1:7" ht="13.5" customHeight="1" x14ac:dyDescent="0.2">
      <c r="A287" s="100">
        <v>292</v>
      </c>
      <c r="B287" s="100">
        <v>292</v>
      </c>
      <c r="C287" s="4" t="s">
        <v>7</v>
      </c>
      <c r="D287" s="100">
        <v>8</v>
      </c>
      <c r="E287" s="100">
        <v>70</v>
      </c>
      <c r="F287" s="2">
        <v>0</v>
      </c>
      <c r="G287" s="100">
        <v>0</v>
      </c>
    </row>
    <row r="288" spans="1:7" ht="13.5" customHeight="1" x14ac:dyDescent="0.2">
      <c r="A288" s="100">
        <v>293</v>
      </c>
      <c r="B288" s="100">
        <v>293</v>
      </c>
      <c r="C288" s="4" t="s">
        <v>7</v>
      </c>
      <c r="D288" s="100">
        <v>9</v>
      </c>
      <c r="E288" s="100">
        <v>70</v>
      </c>
      <c r="F288" s="2">
        <v>0</v>
      </c>
      <c r="G288" s="100">
        <v>0</v>
      </c>
    </row>
    <row r="289" spans="1:7" ht="13.5" customHeight="1" x14ac:dyDescent="0.2">
      <c r="A289" s="100">
        <v>294</v>
      </c>
      <c r="B289" s="100">
        <v>294</v>
      </c>
      <c r="C289" s="4" t="s">
        <v>7</v>
      </c>
      <c r="D289" s="100">
        <v>10</v>
      </c>
      <c r="E289" s="100">
        <v>70</v>
      </c>
      <c r="F289" s="2">
        <v>0</v>
      </c>
      <c r="G289" s="100">
        <v>0</v>
      </c>
    </row>
    <row r="290" spans="1:7" ht="13.5" customHeight="1" x14ac:dyDescent="0.2">
      <c r="A290" s="100">
        <v>295</v>
      </c>
      <c r="B290" s="100">
        <v>295</v>
      </c>
      <c r="C290" s="4" t="s">
        <v>7</v>
      </c>
      <c r="D290" s="100">
        <v>11</v>
      </c>
      <c r="E290" s="100">
        <v>70</v>
      </c>
      <c r="F290" s="2">
        <v>0</v>
      </c>
      <c r="G290" s="100">
        <v>0</v>
      </c>
    </row>
    <row r="291" spans="1:7" ht="13.5" customHeight="1" x14ac:dyDescent="0.2">
      <c r="A291" s="100">
        <v>296</v>
      </c>
      <c r="B291" s="100">
        <v>296</v>
      </c>
      <c r="C291" s="4" t="s">
        <v>7</v>
      </c>
      <c r="D291" s="100">
        <v>12</v>
      </c>
      <c r="E291" s="100">
        <v>70</v>
      </c>
      <c r="F291" s="2">
        <v>0</v>
      </c>
      <c r="G291" s="100">
        <v>0</v>
      </c>
    </row>
    <row r="292" spans="1:7" ht="13.5" customHeight="1" x14ac:dyDescent="0.2">
      <c r="A292" s="100">
        <v>297</v>
      </c>
      <c r="B292" s="100">
        <v>297</v>
      </c>
      <c r="C292" s="4" t="s">
        <v>7</v>
      </c>
      <c r="D292" s="100">
        <v>13</v>
      </c>
      <c r="E292" s="100">
        <v>70</v>
      </c>
      <c r="F292" s="2">
        <v>0</v>
      </c>
      <c r="G292" s="100">
        <v>0</v>
      </c>
    </row>
    <row r="293" spans="1:7" ht="13.5" customHeight="1" x14ac:dyDescent="0.2">
      <c r="A293" s="100">
        <v>298</v>
      </c>
      <c r="B293" s="100">
        <v>298</v>
      </c>
      <c r="C293" s="4" t="s">
        <v>7</v>
      </c>
      <c r="D293" s="100">
        <v>14</v>
      </c>
      <c r="E293" s="100">
        <v>70</v>
      </c>
      <c r="F293" s="2">
        <v>0</v>
      </c>
      <c r="G293" s="100">
        <v>0</v>
      </c>
    </row>
    <row r="294" spans="1:7" ht="13.5" customHeight="1" x14ac:dyDescent="0.2">
      <c r="A294" s="100">
        <v>299</v>
      </c>
      <c r="B294" s="100">
        <v>299</v>
      </c>
      <c r="C294" s="4" t="s">
        <v>7</v>
      </c>
      <c r="D294" s="100">
        <v>15</v>
      </c>
      <c r="E294" s="100">
        <v>70</v>
      </c>
      <c r="F294" s="2">
        <v>0</v>
      </c>
      <c r="G294" s="100">
        <v>0</v>
      </c>
    </row>
    <row r="295" spans="1:7" ht="13.5" customHeight="1" x14ac:dyDescent="0.2">
      <c r="A295" s="100">
        <v>300</v>
      </c>
      <c r="B295" s="100">
        <v>300</v>
      </c>
      <c r="C295" s="4" t="s">
        <v>7</v>
      </c>
      <c r="D295" s="100">
        <v>1</v>
      </c>
      <c r="E295" s="100">
        <v>71</v>
      </c>
      <c r="F295" s="2">
        <v>0</v>
      </c>
      <c r="G295" s="100">
        <v>0</v>
      </c>
    </row>
    <row r="296" spans="1:7" ht="13.5" customHeight="1" x14ac:dyDescent="0.2">
      <c r="A296" s="100">
        <v>301</v>
      </c>
      <c r="B296" s="100">
        <v>301</v>
      </c>
      <c r="C296" s="4" t="s">
        <v>7</v>
      </c>
      <c r="D296" s="100">
        <v>2</v>
      </c>
      <c r="E296" s="100">
        <v>71</v>
      </c>
      <c r="F296" s="2">
        <v>0</v>
      </c>
      <c r="G296" s="100">
        <v>0</v>
      </c>
    </row>
    <row r="297" spans="1:7" ht="13.5" customHeight="1" x14ac:dyDescent="0.2">
      <c r="A297" s="100">
        <v>302</v>
      </c>
      <c r="B297" s="100">
        <v>302</v>
      </c>
      <c r="C297" s="4" t="s">
        <v>7</v>
      </c>
      <c r="D297" s="100">
        <v>4</v>
      </c>
      <c r="E297" s="100">
        <v>71</v>
      </c>
      <c r="F297" s="2">
        <v>0</v>
      </c>
      <c r="G297" s="100">
        <v>0</v>
      </c>
    </row>
    <row r="298" spans="1:7" ht="13.5" customHeight="1" x14ac:dyDescent="0.2">
      <c r="A298" s="100">
        <v>303</v>
      </c>
      <c r="B298" s="100">
        <v>303</v>
      </c>
      <c r="C298" s="4" t="s">
        <v>7</v>
      </c>
      <c r="D298" s="100">
        <v>2</v>
      </c>
      <c r="E298" s="100">
        <v>74</v>
      </c>
      <c r="F298" s="2">
        <v>0</v>
      </c>
      <c r="G298" s="100">
        <v>0</v>
      </c>
    </row>
    <row r="299" spans="1:7" ht="13.5" customHeight="1" x14ac:dyDescent="0.2">
      <c r="A299" s="100">
        <v>304</v>
      </c>
      <c r="B299" s="100">
        <v>304</v>
      </c>
      <c r="C299" s="4" t="s">
        <v>7</v>
      </c>
      <c r="D299" s="100">
        <v>3</v>
      </c>
      <c r="E299" s="100">
        <v>74</v>
      </c>
      <c r="F299" s="2">
        <v>0</v>
      </c>
      <c r="G299" s="100">
        <v>0</v>
      </c>
    </row>
    <row r="300" spans="1:7" ht="13.5" customHeight="1" x14ac:dyDescent="0.2">
      <c r="A300" s="100">
        <v>305</v>
      </c>
      <c r="B300" s="100">
        <v>305</v>
      </c>
      <c r="C300" s="4" t="s">
        <v>7</v>
      </c>
      <c r="D300" s="100">
        <v>4</v>
      </c>
      <c r="E300" s="100">
        <v>74</v>
      </c>
      <c r="F300" s="2">
        <v>0</v>
      </c>
      <c r="G300" s="100">
        <v>0</v>
      </c>
    </row>
    <row r="301" spans="1:7" ht="13.5" customHeight="1" x14ac:dyDescent="0.2">
      <c r="A301" s="100">
        <v>306</v>
      </c>
      <c r="B301" s="100">
        <v>306</v>
      </c>
      <c r="C301" s="4" t="s">
        <v>7</v>
      </c>
      <c r="D301" s="100">
        <v>5</v>
      </c>
      <c r="E301" s="100">
        <v>74</v>
      </c>
      <c r="F301" s="2">
        <v>0</v>
      </c>
      <c r="G301" s="100">
        <v>0</v>
      </c>
    </row>
    <row r="302" spans="1:7" ht="13.5" customHeight="1" x14ac:dyDescent="0.2">
      <c r="A302" s="100">
        <v>307</v>
      </c>
      <c r="B302" s="100">
        <v>307</v>
      </c>
      <c r="C302" s="4" t="s">
        <v>7</v>
      </c>
      <c r="D302" s="100">
        <v>6</v>
      </c>
      <c r="E302" s="100">
        <v>74</v>
      </c>
      <c r="F302" s="2">
        <v>0</v>
      </c>
      <c r="G302" s="100">
        <v>0</v>
      </c>
    </row>
    <row r="303" spans="1:7" ht="13.5" customHeight="1" x14ac:dyDescent="0.2">
      <c r="A303" s="100">
        <v>308</v>
      </c>
      <c r="B303" s="100">
        <v>308</v>
      </c>
      <c r="C303" s="4" t="s">
        <v>7</v>
      </c>
      <c r="D303" s="100">
        <v>7</v>
      </c>
      <c r="E303" s="100">
        <v>74</v>
      </c>
      <c r="F303" s="2">
        <v>0</v>
      </c>
      <c r="G303" s="100">
        <v>0</v>
      </c>
    </row>
    <row r="304" spans="1:7" ht="13.5" customHeight="1" x14ac:dyDescent="0.2">
      <c r="A304" s="100">
        <v>309</v>
      </c>
      <c r="B304" s="100">
        <v>309</v>
      </c>
      <c r="C304" s="4" t="s">
        <v>7</v>
      </c>
      <c r="D304" s="100">
        <v>8</v>
      </c>
      <c r="E304" s="100">
        <v>74</v>
      </c>
      <c r="F304" s="2">
        <v>0</v>
      </c>
      <c r="G304" s="100">
        <v>0</v>
      </c>
    </row>
    <row r="305" spans="1:7" ht="13.5" customHeight="1" x14ac:dyDescent="0.2">
      <c r="A305" s="100">
        <v>310</v>
      </c>
      <c r="B305" s="100">
        <v>310</v>
      </c>
      <c r="C305" s="4" t="s">
        <v>7</v>
      </c>
      <c r="D305" s="100">
        <v>9</v>
      </c>
      <c r="E305" s="100">
        <v>74</v>
      </c>
      <c r="F305" s="2">
        <v>0</v>
      </c>
      <c r="G305" s="100">
        <v>0</v>
      </c>
    </row>
    <row r="306" spans="1:7" ht="13.5" customHeight="1" x14ac:dyDescent="0.2">
      <c r="A306" s="100">
        <v>311</v>
      </c>
      <c r="B306" s="100">
        <v>311</v>
      </c>
      <c r="C306" s="4" t="s">
        <v>7</v>
      </c>
      <c r="D306" s="100">
        <v>1</v>
      </c>
      <c r="E306" s="100">
        <v>75</v>
      </c>
      <c r="F306" s="2">
        <v>0</v>
      </c>
      <c r="G306" s="100">
        <v>0</v>
      </c>
    </row>
    <row r="307" spans="1:7" ht="13.5" customHeight="1" x14ac:dyDescent="0.2">
      <c r="A307" s="100">
        <v>312</v>
      </c>
      <c r="B307" s="100">
        <v>312</v>
      </c>
      <c r="C307" s="4" t="s">
        <v>7</v>
      </c>
      <c r="D307" s="100">
        <v>2</v>
      </c>
      <c r="E307" s="100">
        <v>75</v>
      </c>
      <c r="F307" s="2">
        <v>0</v>
      </c>
      <c r="G307" s="100">
        <v>0</v>
      </c>
    </row>
    <row r="308" spans="1:7" ht="13.5" customHeight="1" x14ac:dyDescent="0.2">
      <c r="A308" s="100">
        <v>313</v>
      </c>
      <c r="B308" s="100">
        <v>313</v>
      </c>
      <c r="C308" s="4" t="s">
        <v>7</v>
      </c>
      <c r="D308" s="100">
        <v>4</v>
      </c>
      <c r="E308" s="100">
        <v>75</v>
      </c>
      <c r="F308" s="2">
        <v>0</v>
      </c>
      <c r="G308" s="100">
        <v>0</v>
      </c>
    </row>
    <row r="309" spans="1:7" ht="13.5" customHeight="1" x14ac:dyDescent="0.2">
      <c r="A309" s="100">
        <v>314</v>
      </c>
      <c r="B309" s="100">
        <v>314</v>
      </c>
      <c r="C309" s="4" t="s">
        <v>7</v>
      </c>
      <c r="D309" s="100">
        <v>5</v>
      </c>
      <c r="E309" s="100">
        <v>75</v>
      </c>
      <c r="F309" s="2">
        <v>0</v>
      </c>
      <c r="G309" s="100">
        <v>0</v>
      </c>
    </row>
    <row r="310" spans="1:7" ht="13.5" customHeight="1" x14ac:dyDescent="0.2">
      <c r="A310" s="100">
        <v>315</v>
      </c>
      <c r="B310" s="100">
        <v>315</v>
      </c>
      <c r="C310" s="4" t="s">
        <v>7</v>
      </c>
      <c r="D310" s="100">
        <v>6</v>
      </c>
      <c r="E310" s="100">
        <v>75</v>
      </c>
      <c r="F310" s="2">
        <v>0</v>
      </c>
      <c r="G310" s="100">
        <v>0</v>
      </c>
    </row>
    <row r="311" spans="1:7" ht="13.5" customHeight="1" x14ac:dyDescent="0.2">
      <c r="A311" s="100">
        <v>316</v>
      </c>
      <c r="B311" s="100">
        <v>316</v>
      </c>
      <c r="C311" s="4" t="s">
        <v>7</v>
      </c>
      <c r="D311" s="100">
        <v>7</v>
      </c>
      <c r="E311" s="100">
        <v>75</v>
      </c>
      <c r="F311" s="2">
        <v>0</v>
      </c>
      <c r="G311" s="100">
        <v>0</v>
      </c>
    </row>
    <row r="312" spans="1:7" ht="13.5" customHeight="1" x14ac:dyDescent="0.2">
      <c r="A312" s="100">
        <v>317</v>
      </c>
      <c r="B312" s="100">
        <v>317</v>
      </c>
      <c r="C312" s="4" t="s">
        <v>7</v>
      </c>
      <c r="D312" s="100">
        <v>1</v>
      </c>
      <c r="E312" s="100">
        <v>77</v>
      </c>
      <c r="F312" s="2">
        <v>0</v>
      </c>
      <c r="G312" s="100">
        <v>0</v>
      </c>
    </row>
    <row r="313" spans="1:7" ht="13.5" customHeight="1" x14ac:dyDescent="0.2">
      <c r="A313" s="100">
        <v>318</v>
      </c>
      <c r="B313" s="100">
        <v>318</v>
      </c>
      <c r="C313" s="4" t="s">
        <v>7</v>
      </c>
      <c r="D313" s="100">
        <v>101</v>
      </c>
      <c r="E313" s="100">
        <v>77</v>
      </c>
      <c r="F313" s="2">
        <v>0</v>
      </c>
      <c r="G313" s="100">
        <v>0</v>
      </c>
    </row>
    <row r="314" spans="1:7" ht="13.5" customHeight="1" x14ac:dyDescent="0.2">
      <c r="A314" s="100">
        <v>319</v>
      </c>
      <c r="B314" s="100">
        <v>319</v>
      </c>
      <c r="C314" s="4" t="s">
        <v>7</v>
      </c>
      <c r="D314" s="100">
        <v>197</v>
      </c>
      <c r="E314" s="100">
        <v>77</v>
      </c>
      <c r="F314" s="2">
        <v>0</v>
      </c>
      <c r="G314" s="100">
        <v>0</v>
      </c>
    </row>
    <row r="315" spans="1:7" ht="13.5" customHeight="1" x14ac:dyDescent="0.2">
      <c r="A315" s="100">
        <v>320</v>
      </c>
      <c r="B315" s="100">
        <v>320</v>
      </c>
      <c r="C315" s="4" t="s">
        <v>7</v>
      </c>
      <c r="D315" s="100">
        <v>1</v>
      </c>
      <c r="E315" s="100">
        <v>76</v>
      </c>
      <c r="F315" s="2">
        <v>0</v>
      </c>
      <c r="G315" s="100">
        <v>0</v>
      </c>
    </row>
    <row r="316" spans="1:7" ht="13.5" customHeight="1" x14ac:dyDescent="0.2">
      <c r="A316" s="100">
        <v>321</v>
      </c>
      <c r="B316" s="100">
        <v>321</v>
      </c>
      <c r="C316" s="4" t="s">
        <v>7</v>
      </c>
      <c r="D316" s="100">
        <v>2</v>
      </c>
      <c r="E316" s="100">
        <v>76</v>
      </c>
      <c r="F316" s="2">
        <v>0</v>
      </c>
      <c r="G316" s="100">
        <v>0</v>
      </c>
    </row>
    <row r="317" spans="1:7" ht="13.5" customHeight="1" x14ac:dyDescent="0.2">
      <c r="A317" s="100">
        <v>322</v>
      </c>
      <c r="B317" s="100">
        <v>322</v>
      </c>
      <c r="C317" s="4" t="s">
        <v>7</v>
      </c>
      <c r="D317" s="100">
        <v>1</v>
      </c>
      <c r="E317" s="100">
        <v>78</v>
      </c>
      <c r="F317" s="2">
        <v>0</v>
      </c>
      <c r="G317" s="100">
        <v>0</v>
      </c>
    </row>
    <row r="318" spans="1:7" ht="13.5" customHeight="1" x14ac:dyDescent="0.2">
      <c r="A318" s="100">
        <v>323</v>
      </c>
      <c r="B318" s="100">
        <v>323</v>
      </c>
      <c r="C318" s="4" t="s">
        <v>7</v>
      </c>
      <c r="D318" s="100">
        <v>2</v>
      </c>
      <c r="E318" s="100">
        <v>78</v>
      </c>
      <c r="F318" s="2">
        <v>0</v>
      </c>
      <c r="G318" s="100">
        <v>0</v>
      </c>
    </row>
    <row r="319" spans="1:7" ht="13.5" customHeight="1" x14ac:dyDescent="0.2">
      <c r="A319" s="100">
        <v>325</v>
      </c>
      <c r="B319" s="100">
        <v>325</v>
      </c>
      <c r="C319" s="4" t="s">
        <v>7</v>
      </c>
      <c r="D319" s="100">
        <v>1</v>
      </c>
      <c r="E319" s="100">
        <v>79</v>
      </c>
      <c r="F319" s="2">
        <v>0</v>
      </c>
      <c r="G319" s="100">
        <v>0</v>
      </c>
    </row>
    <row r="320" spans="1:7" ht="13.5" customHeight="1" x14ac:dyDescent="0.2">
      <c r="A320" s="100">
        <v>326</v>
      </c>
      <c r="B320" s="100">
        <v>326</v>
      </c>
      <c r="C320" s="4" t="s">
        <v>7</v>
      </c>
      <c r="D320" s="100">
        <v>2</v>
      </c>
      <c r="E320" s="100">
        <v>79</v>
      </c>
      <c r="F320" s="2">
        <v>0</v>
      </c>
      <c r="G320" s="100">
        <v>0</v>
      </c>
    </row>
    <row r="321" spans="1:7" ht="13.5" customHeight="1" x14ac:dyDescent="0.2">
      <c r="A321" s="100">
        <v>327</v>
      </c>
      <c r="B321" s="100">
        <v>327</v>
      </c>
      <c r="C321" s="4" t="s">
        <v>7</v>
      </c>
      <c r="D321" s="100">
        <v>3</v>
      </c>
      <c r="E321" s="100">
        <v>78</v>
      </c>
      <c r="F321" s="2">
        <v>0</v>
      </c>
      <c r="G321" s="100">
        <v>0</v>
      </c>
    </row>
    <row r="322" spans="1:7" ht="13.5" customHeight="1" x14ac:dyDescent="0.2">
      <c r="A322" s="100">
        <v>328</v>
      </c>
      <c r="B322" s="100">
        <v>328</v>
      </c>
      <c r="C322" s="4" t="s">
        <v>7</v>
      </c>
      <c r="D322" s="100">
        <v>4</v>
      </c>
      <c r="E322" s="100">
        <v>79</v>
      </c>
      <c r="F322" s="2">
        <v>0</v>
      </c>
      <c r="G322" s="100">
        <v>0</v>
      </c>
    </row>
    <row r="323" spans="1:7" ht="13.5" customHeight="1" x14ac:dyDescent="0.2">
      <c r="A323" s="100">
        <v>329</v>
      </c>
      <c r="B323" s="100">
        <v>329</v>
      </c>
      <c r="C323" s="4" t="s">
        <v>7</v>
      </c>
      <c r="D323" s="100">
        <v>5</v>
      </c>
      <c r="E323" s="100">
        <v>79</v>
      </c>
      <c r="F323" s="2">
        <v>0</v>
      </c>
      <c r="G323" s="100">
        <v>0</v>
      </c>
    </row>
    <row r="324" spans="1:7" ht="13.5" customHeight="1" x14ac:dyDescent="0.2">
      <c r="A324" s="100">
        <v>330</v>
      </c>
      <c r="B324" s="100">
        <v>330</v>
      </c>
      <c r="C324" s="4" t="s">
        <v>7</v>
      </c>
      <c r="D324" s="100">
        <v>6</v>
      </c>
      <c r="E324" s="100">
        <v>79</v>
      </c>
      <c r="F324" s="2">
        <v>0</v>
      </c>
      <c r="G324" s="100">
        <v>0</v>
      </c>
    </row>
    <row r="325" spans="1:7" ht="13.5" customHeight="1" x14ac:dyDescent="0.2">
      <c r="A325" s="100">
        <v>331</v>
      </c>
      <c r="B325" s="100">
        <v>331</v>
      </c>
      <c r="C325" s="4" t="s">
        <v>7</v>
      </c>
      <c r="D325" s="100">
        <v>7</v>
      </c>
      <c r="E325" s="100">
        <v>79</v>
      </c>
      <c r="F325" s="2">
        <v>0</v>
      </c>
      <c r="G325" s="100">
        <v>0</v>
      </c>
    </row>
    <row r="326" spans="1:7" ht="13.5" customHeight="1" x14ac:dyDescent="0.2">
      <c r="A326" s="100">
        <v>332</v>
      </c>
      <c r="B326" s="100">
        <v>332</v>
      </c>
      <c r="C326" s="4" t="s">
        <v>7</v>
      </c>
      <c r="D326" s="100">
        <v>8</v>
      </c>
      <c r="E326" s="100">
        <v>79</v>
      </c>
      <c r="F326" s="2">
        <v>0</v>
      </c>
      <c r="G326" s="100">
        <v>0</v>
      </c>
    </row>
    <row r="327" spans="1:7" ht="13.5" customHeight="1" x14ac:dyDescent="0.2">
      <c r="A327" s="100">
        <v>333</v>
      </c>
      <c r="B327" s="100">
        <v>333</v>
      </c>
      <c r="C327" s="4" t="s">
        <v>7</v>
      </c>
      <c r="D327" s="100">
        <v>9</v>
      </c>
      <c r="E327" s="100">
        <v>79</v>
      </c>
      <c r="F327" s="2">
        <v>0</v>
      </c>
      <c r="G327" s="100">
        <v>0</v>
      </c>
    </row>
    <row r="328" spans="1:7" ht="13.5" customHeight="1" x14ac:dyDescent="0.2">
      <c r="A328" s="100">
        <v>334</v>
      </c>
      <c r="B328" s="100">
        <v>334</v>
      </c>
      <c r="C328" s="4" t="s">
        <v>7</v>
      </c>
      <c r="D328" s="100">
        <v>10</v>
      </c>
      <c r="E328" s="100">
        <v>79</v>
      </c>
      <c r="F328" s="2">
        <v>0</v>
      </c>
      <c r="G328" s="100">
        <v>0</v>
      </c>
    </row>
    <row r="329" spans="1:7" ht="13.5" customHeight="1" x14ac:dyDescent="0.2">
      <c r="A329" s="100">
        <v>335</v>
      </c>
      <c r="B329" s="100">
        <v>335</v>
      </c>
      <c r="C329" s="4" t="s">
        <v>7</v>
      </c>
      <c r="D329" s="100">
        <v>11</v>
      </c>
      <c r="E329" s="100">
        <v>79</v>
      </c>
      <c r="F329" s="2">
        <v>0</v>
      </c>
      <c r="G329" s="100">
        <v>0</v>
      </c>
    </row>
    <row r="330" spans="1:7" ht="13.5" customHeight="1" x14ac:dyDescent="0.2">
      <c r="A330" s="100">
        <v>336</v>
      </c>
      <c r="B330" s="100">
        <v>336</v>
      </c>
      <c r="C330" s="4" t="s">
        <v>7</v>
      </c>
      <c r="D330" s="100">
        <v>12</v>
      </c>
      <c r="E330" s="100">
        <v>79</v>
      </c>
      <c r="F330" s="2">
        <v>0</v>
      </c>
      <c r="G330" s="100">
        <v>0</v>
      </c>
    </row>
    <row r="331" spans="1:7" ht="13.5" customHeight="1" x14ac:dyDescent="0.2">
      <c r="A331" s="100">
        <v>337</v>
      </c>
      <c r="B331" s="100">
        <v>337</v>
      </c>
      <c r="C331" s="4" t="s">
        <v>7</v>
      </c>
      <c r="D331" s="100">
        <v>1</v>
      </c>
      <c r="E331" s="100">
        <v>80</v>
      </c>
      <c r="F331" s="2">
        <v>0</v>
      </c>
      <c r="G331" s="100">
        <v>0</v>
      </c>
    </row>
    <row r="332" spans="1:7" ht="13.5" customHeight="1" x14ac:dyDescent="0.2">
      <c r="A332" s="100">
        <v>338</v>
      </c>
      <c r="B332" s="100">
        <v>338</v>
      </c>
      <c r="C332" s="4" t="s">
        <v>7</v>
      </c>
      <c r="D332" s="100">
        <v>1</v>
      </c>
      <c r="E332" s="100">
        <v>82</v>
      </c>
      <c r="F332" s="2">
        <v>0</v>
      </c>
      <c r="G332" s="100">
        <v>0</v>
      </c>
    </row>
    <row r="333" spans="1:7" ht="13.5" customHeight="1" x14ac:dyDescent="0.2">
      <c r="A333" s="100">
        <v>339</v>
      </c>
      <c r="B333" s="100">
        <v>339</v>
      </c>
      <c r="C333" s="4" t="s">
        <v>7</v>
      </c>
      <c r="D333" s="100">
        <v>3</v>
      </c>
      <c r="E333" s="100">
        <v>82</v>
      </c>
      <c r="F333" s="2">
        <v>0</v>
      </c>
      <c r="G333" s="100">
        <v>0</v>
      </c>
    </row>
    <row r="334" spans="1:7" ht="13.5" customHeight="1" x14ac:dyDescent="0.2">
      <c r="A334" s="100">
        <v>340</v>
      </c>
      <c r="B334" s="100">
        <v>340</v>
      </c>
      <c r="C334" s="4" t="s">
        <v>7</v>
      </c>
      <c r="D334" s="100">
        <v>4</v>
      </c>
      <c r="E334" s="100">
        <v>82</v>
      </c>
      <c r="F334" s="2">
        <v>0</v>
      </c>
      <c r="G334" s="100">
        <v>0</v>
      </c>
    </row>
    <row r="335" spans="1:7" ht="13.5" customHeight="1" x14ac:dyDescent="0.2">
      <c r="A335" s="100">
        <v>341</v>
      </c>
      <c r="B335" s="100">
        <v>341</v>
      </c>
      <c r="C335" s="4" t="s">
        <v>7</v>
      </c>
      <c r="D335" s="100">
        <v>5</v>
      </c>
      <c r="E335" s="100">
        <v>82</v>
      </c>
      <c r="F335" s="2">
        <v>0</v>
      </c>
      <c r="G335" s="100">
        <v>0</v>
      </c>
    </row>
    <row r="336" spans="1:7" ht="13.5" customHeight="1" x14ac:dyDescent="0.2">
      <c r="A336" s="100">
        <v>342</v>
      </c>
      <c r="B336" s="100">
        <v>342</v>
      </c>
      <c r="C336" s="4" t="s">
        <v>7</v>
      </c>
      <c r="D336" s="100">
        <v>1</v>
      </c>
      <c r="E336" s="100">
        <v>83</v>
      </c>
      <c r="F336" s="2">
        <v>0</v>
      </c>
      <c r="G336" s="100">
        <v>0</v>
      </c>
    </row>
    <row r="337" spans="1:7" ht="13.5" customHeight="1" x14ac:dyDescent="0.2">
      <c r="A337" s="100">
        <v>343</v>
      </c>
      <c r="B337" s="100">
        <v>343</v>
      </c>
      <c r="C337" s="4" t="s">
        <v>7</v>
      </c>
      <c r="D337" s="100">
        <v>1</v>
      </c>
      <c r="E337" s="100">
        <v>84</v>
      </c>
      <c r="F337" s="2">
        <v>0</v>
      </c>
      <c r="G337" s="100">
        <v>0</v>
      </c>
    </row>
    <row r="338" spans="1:7" ht="13.5" customHeight="1" x14ac:dyDescent="0.2">
      <c r="A338" s="100">
        <v>344</v>
      </c>
      <c r="B338" s="100">
        <v>344</v>
      </c>
      <c r="C338" s="4" t="s">
        <v>7</v>
      </c>
      <c r="D338" s="100">
        <v>91</v>
      </c>
      <c r="E338" s="100">
        <v>84</v>
      </c>
      <c r="F338" s="2">
        <v>0</v>
      </c>
      <c r="G338" s="100">
        <v>0</v>
      </c>
    </row>
    <row r="339" spans="1:7" ht="13.5" customHeight="1" x14ac:dyDescent="0.2">
      <c r="A339" s="100">
        <v>345</v>
      </c>
      <c r="B339" s="100">
        <v>345</v>
      </c>
      <c r="C339" s="4" t="s">
        <v>7</v>
      </c>
      <c r="D339" s="100">
        <v>1</v>
      </c>
      <c r="E339" s="100">
        <v>85</v>
      </c>
      <c r="F339" s="2">
        <v>0</v>
      </c>
      <c r="G339" s="100">
        <v>0</v>
      </c>
    </row>
    <row r="340" spans="1:7" ht="13.5" customHeight="1" x14ac:dyDescent="0.2">
      <c r="A340" s="100">
        <v>346</v>
      </c>
      <c r="B340" s="100">
        <v>346</v>
      </c>
      <c r="C340" s="4" t="s">
        <v>7</v>
      </c>
      <c r="D340" s="100">
        <v>2</v>
      </c>
      <c r="E340" s="100">
        <v>85</v>
      </c>
      <c r="F340" s="2">
        <v>0</v>
      </c>
      <c r="G340" s="100">
        <v>0</v>
      </c>
    </row>
    <row r="341" spans="1:7" ht="13.5" customHeight="1" x14ac:dyDescent="0.2">
      <c r="A341" s="100">
        <v>347</v>
      </c>
      <c r="B341" s="100">
        <v>347</v>
      </c>
      <c r="C341" s="4" t="s">
        <v>7</v>
      </c>
      <c r="D341" s="100">
        <v>3</v>
      </c>
      <c r="E341" s="100">
        <v>85</v>
      </c>
      <c r="F341" s="2">
        <v>0</v>
      </c>
      <c r="G341" s="100">
        <v>0</v>
      </c>
    </row>
    <row r="342" spans="1:7" ht="13.5" customHeight="1" x14ac:dyDescent="0.2">
      <c r="A342" s="100">
        <v>348</v>
      </c>
      <c r="B342" s="100">
        <v>348</v>
      </c>
      <c r="C342" s="4" t="s">
        <v>7</v>
      </c>
      <c r="D342" s="100">
        <v>4</v>
      </c>
      <c r="E342" s="100">
        <v>85</v>
      </c>
      <c r="F342" s="2">
        <v>0</v>
      </c>
      <c r="G342" s="100">
        <v>0</v>
      </c>
    </row>
    <row r="343" spans="1:7" ht="13.5" customHeight="1" x14ac:dyDescent="0.2">
      <c r="A343" s="100">
        <v>349</v>
      </c>
      <c r="B343" s="100">
        <v>349</v>
      </c>
      <c r="C343" s="4" t="s">
        <v>7</v>
      </c>
      <c r="D343" s="100">
        <v>8</v>
      </c>
      <c r="E343" s="100">
        <v>85</v>
      </c>
      <c r="F343" s="2">
        <v>0</v>
      </c>
      <c r="G343" s="100">
        <v>0</v>
      </c>
    </row>
    <row r="344" spans="1:7" ht="13.5" customHeight="1" x14ac:dyDescent="0.2">
      <c r="A344" s="100">
        <v>350</v>
      </c>
      <c r="B344" s="100">
        <v>350</v>
      </c>
      <c r="C344" s="4" t="s">
        <v>7</v>
      </c>
      <c r="D344" s="100">
        <v>9</v>
      </c>
      <c r="E344" s="100">
        <v>85</v>
      </c>
      <c r="F344" s="2">
        <v>0</v>
      </c>
      <c r="G344" s="100">
        <v>0</v>
      </c>
    </row>
    <row r="345" spans="1:7" ht="13.5" customHeight="1" x14ac:dyDescent="0.2">
      <c r="A345" s="100">
        <v>351</v>
      </c>
      <c r="B345" s="100">
        <v>351</v>
      </c>
      <c r="C345" s="4" t="s">
        <v>7</v>
      </c>
      <c r="D345" s="100">
        <v>10</v>
      </c>
      <c r="E345" s="100">
        <v>85</v>
      </c>
      <c r="F345" s="2">
        <v>0</v>
      </c>
      <c r="G345" s="100">
        <v>0</v>
      </c>
    </row>
    <row r="346" spans="1:7" ht="13.5" customHeight="1" x14ac:dyDescent="0.2">
      <c r="A346" s="100">
        <v>352</v>
      </c>
      <c r="B346" s="100">
        <v>352</v>
      </c>
      <c r="C346" s="4" t="s">
        <v>7</v>
      </c>
      <c r="D346" s="100">
        <v>11</v>
      </c>
      <c r="E346" s="100">
        <v>85</v>
      </c>
      <c r="F346" s="2">
        <v>0</v>
      </c>
      <c r="G346" s="100">
        <v>0</v>
      </c>
    </row>
    <row r="347" spans="1:7" ht="13.5" customHeight="1" x14ac:dyDescent="0.2">
      <c r="A347" s="100">
        <v>353</v>
      </c>
      <c r="B347" s="100">
        <v>353</v>
      </c>
      <c r="C347" s="4" t="s">
        <v>7</v>
      </c>
      <c r="D347" s="100">
        <v>1</v>
      </c>
      <c r="E347" s="100">
        <v>88</v>
      </c>
      <c r="F347" s="2">
        <v>0</v>
      </c>
      <c r="G347" s="100">
        <v>0</v>
      </c>
    </row>
    <row r="348" spans="1:7" ht="13.5" customHeight="1" x14ac:dyDescent="0.2">
      <c r="A348" s="100">
        <v>354</v>
      </c>
      <c r="B348" s="100">
        <v>354</v>
      </c>
      <c r="C348" s="4" t="s">
        <v>7</v>
      </c>
      <c r="D348" s="100">
        <v>2</v>
      </c>
      <c r="E348" s="100">
        <v>88</v>
      </c>
      <c r="F348" s="2">
        <v>0</v>
      </c>
      <c r="G348" s="100">
        <v>0</v>
      </c>
    </row>
    <row r="349" spans="1:7" ht="13.5" customHeight="1" x14ac:dyDescent="0.2">
      <c r="A349" s="100">
        <v>355</v>
      </c>
      <c r="B349" s="100">
        <v>355</v>
      </c>
      <c r="C349" s="4" t="s">
        <v>7</v>
      </c>
      <c r="D349" s="100">
        <v>1</v>
      </c>
      <c r="E349" s="100">
        <v>89</v>
      </c>
      <c r="F349" s="2">
        <v>0</v>
      </c>
      <c r="G349" s="100">
        <v>0</v>
      </c>
    </row>
    <row r="350" spans="1:7" ht="13.5" customHeight="1" x14ac:dyDescent="0.2">
      <c r="A350" s="100">
        <v>356</v>
      </c>
      <c r="B350" s="100">
        <v>356</v>
      </c>
      <c r="C350" s="4" t="s">
        <v>7</v>
      </c>
      <c r="D350" s="100">
        <v>2</v>
      </c>
      <c r="E350" s="100">
        <v>89</v>
      </c>
      <c r="F350" s="2">
        <v>0</v>
      </c>
      <c r="G350" s="100">
        <v>0</v>
      </c>
    </row>
    <row r="351" spans="1:7" ht="13.5" customHeight="1" x14ac:dyDescent="0.2">
      <c r="A351" s="100">
        <v>357</v>
      </c>
      <c r="B351" s="100">
        <v>357</v>
      </c>
      <c r="C351" s="4" t="s">
        <v>7</v>
      </c>
      <c r="D351" s="100">
        <v>3</v>
      </c>
      <c r="E351" s="100">
        <v>89</v>
      </c>
      <c r="F351" s="2">
        <v>0</v>
      </c>
      <c r="G351" s="100">
        <v>0</v>
      </c>
    </row>
    <row r="352" spans="1:7" ht="13.5" customHeight="1" x14ac:dyDescent="0.2">
      <c r="A352" s="100">
        <v>358</v>
      </c>
      <c r="B352" s="100">
        <v>358</v>
      </c>
      <c r="C352" s="4" t="s">
        <v>7</v>
      </c>
      <c r="D352" s="100">
        <v>4</v>
      </c>
      <c r="E352" s="100">
        <v>89</v>
      </c>
      <c r="F352" s="2">
        <v>0</v>
      </c>
      <c r="G352" s="100">
        <v>0</v>
      </c>
    </row>
    <row r="353" spans="1:7" ht="13.5" customHeight="1" x14ac:dyDescent="0.2">
      <c r="A353" s="100">
        <v>359</v>
      </c>
      <c r="B353" s="100">
        <v>359</v>
      </c>
      <c r="C353" s="4" t="s">
        <v>7</v>
      </c>
      <c r="D353" s="100">
        <v>5</v>
      </c>
      <c r="E353" s="100">
        <v>89</v>
      </c>
      <c r="F353" s="2">
        <v>0</v>
      </c>
      <c r="G353" s="100">
        <v>0</v>
      </c>
    </row>
    <row r="354" spans="1:7" ht="13.5" customHeight="1" x14ac:dyDescent="0.2">
      <c r="A354" s="100">
        <v>360</v>
      </c>
      <c r="B354" s="100">
        <v>360</v>
      </c>
      <c r="C354" s="4" t="s">
        <v>7</v>
      </c>
      <c r="D354" s="100">
        <v>91</v>
      </c>
      <c r="E354" s="100">
        <v>89</v>
      </c>
      <c r="F354" s="2">
        <v>0</v>
      </c>
      <c r="G354" s="100">
        <v>0</v>
      </c>
    </row>
    <row r="355" spans="1:7" ht="13.5" customHeight="1" x14ac:dyDescent="0.2">
      <c r="A355" s="100">
        <v>361</v>
      </c>
      <c r="B355" s="100">
        <v>361</v>
      </c>
      <c r="C355" s="4" t="s">
        <v>7</v>
      </c>
      <c r="D355" s="100">
        <v>92</v>
      </c>
      <c r="E355" s="100">
        <v>89</v>
      </c>
      <c r="F355" s="2">
        <v>0</v>
      </c>
      <c r="G355" s="100">
        <v>0</v>
      </c>
    </row>
    <row r="356" spans="1:7" ht="13.5" customHeight="1" x14ac:dyDescent="0.2">
      <c r="A356" s="100">
        <v>362</v>
      </c>
      <c r="B356" s="100">
        <v>362</v>
      </c>
      <c r="C356" s="4" t="s">
        <v>7</v>
      </c>
      <c r="D356" s="100">
        <v>1</v>
      </c>
      <c r="E356" s="100">
        <v>90</v>
      </c>
      <c r="F356" s="2">
        <v>0</v>
      </c>
      <c r="G356" s="100">
        <v>0</v>
      </c>
    </row>
    <row r="357" spans="1:7" ht="13.5" customHeight="1" x14ac:dyDescent="0.2">
      <c r="A357" s="100">
        <v>363</v>
      </c>
      <c r="B357" s="100">
        <v>363</v>
      </c>
      <c r="C357" s="4" t="s">
        <v>7</v>
      </c>
      <c r="D357" s="100">
        <v>2</v>
      </c>
      <c r="E357" s="100">
        <v>90</v>
      </c>
      <c r="F357" s="2">
        <v>0</v>
      </c>
      <c r="G357" s="100">
        <v>0</v>
      </c>
    </row>
    <row r="358" spans="1:7" ht="13.5" customHeight="1" x14ac:dyDescent="0.2">
      <c r="A358" s="100">
        <v>364</v>
      </c>
      <c r="B358" s="100">
        <v>364</v>
      </c>
      <c r="C358" s="4" t="s">
        <v>7</v>
      </c>
      <c r="D358" s="100">
        <v>91</v>
      </c>
      <c r="E358" s="100">
        <v>90</v>
      </c>
      <c r="F358" s="2">
        <v>0</v>
      </c>
      <c r="G358" s="100">
        <v>0</v>
      </c>
    </row>
    <row r="359" spans="1:7" ht="13.5" customHeight="1" x14ac:dyDescent="0.2">
      <c r="A359" s="100">
        <v>365</v>
      </c>
      <c r="B359" s="100">
        <v>365</v>
      </c>
      <c r="C359" s="4" t="s">
        <v>7</v>
      </c>
      <c r="D359" s="100">
        <v>1</v>
      </c>
      <c r="E359" s="100">
        <v>91</v>
      </c>
      <c r="F359" s="2">
        <v>0</v>
      </c>
      <c r="G359" s="100">
        <v>0</v>
      </c>
    </row>
    <row r="360" spans="1:7" ht="13.5" customHeight="1" x14ac:dyDescent="0.2">
      <c r="A360" s="100">
        <v>366</v>
      </c>
      <c r="B360" s="100">
        <v>366</v>
      </c>
      <c r="C360" s="4" t="s">
        <v>7</v>
      </c>
      <c r="D360" s="100">
        <v>301</v>
      </c>
      <c r="E360" s="100">
        <v>93</v>
      </c>
      <c r="F360" s="2">
        <v>0</v>
      </c>
      <c r="G360" s="100">
        <v>0</v>
      </c>
    </row>
    <row r="361" spans="1:7" ht="13.5" customHeight="1" x14ac:dyDescent="0.2">
      <c r="A361" s="100">
        <v>367</v>
      </c>
      <c r="B361" s="100">
        <v>367</v>
      </c>
      <c r="C361" s="4" t="s">
        <v>7</v>
      </c>
      <c r="D361" s="100">
        <v>6</v>
      </c>
      <c r="E361" s="100">
        <v>94</v>
      </c>
      <c r="F361" s="2">
        <v>0</v>
      </c>
      <c r="G361" s="100">
        <v>0</v>
      </c>
    </row>
    <row r="362" spans="1:7" ht="13.5" customHeight="1" x14ac:dyDescent="0.2">
      <c r="A362" s="100">
        <v>368</v>
      </c>
      <c r="B362" s="100">
        <v>368</v>
      </c>
      <c r="C362" s="4" t="s">
        <v>7</v>
      </c>
      <c r="D362" s="100">
        <v>7</v>
      </c>
      <c r="E362" s="100">
        <v>94</v>
      </c>
      <c r="F362" s="2">
        <v>0</v>
      </c>
      <c r="G362" s="100">
        <v>0</v>
      </c>
    </row>
    <row r="363" spans="1:7" ht="13.5" customHeight="1" x14ac:dyDescent="0.2">
      <c r="A363" s="100">
        <v>369</v>
      </c>
      <c r="B363" s="100">
        <v>369</v>
      </c>
      <c r="C363" s="4" t="s">
        <v>7</v>
      </c>
      <c r="D363" s="100">
        <v>8</v>
      </c>
      <c r="E363" s="100">
        <v>94</v>
      </c>
      <c r="F363" s="2">
        <v>0</v>
      </c>
      <c r="G363" s="100">
        <v>0</v>
      </c>
    </row>
    <row r="364" spans="1:7" ht="13.5" customHeight="1" x14ac:dyDescent="0.2">
      <c r="A364" s="100">
        <v>370</v>
      </c>
      <c r="B364" s="100">
        <v>370</v>
      </c>
      <c r="C364" s="4" t="s">
        <v>7</v>
      </c>
      <c r="D364" s="100">
        <v>9</v>
      </c>
      <c r="E364" s="100">
        <v>94</v>
      </c>
      <c r="F364" s="2">
        <v>0</v>
      </c>
      <c r="G364" s="100">
        <v>0</v>
      </c>
    </row>
    <row r="365" spans="1:7" ht="13.5" customHeight="1" x14ac:dyDescent="0.2">
      <c r="A365" s="100">
        <v>371</v>
      </c>
      <c r="B365" s="100">
        <v>371</v>
      </c>
      <c r="C365" s="4" t="s">
        <v>7</v>
      </c>
      <c r="D365" s="100">
        <v>10</v>
      </c>
      <c r="E365" s="100">
        <v>94</v>
      </c>
      <c r="F365" s="2">
        <v>0</v>
      </c>
      <c r="G365" s="100">
        <v>0</v>
      </c>
    </row>
    <row r="366" spans="1:7" ht="13.5" customHeight="1" x14ac:dyDescent="0.2">
      <c r="A366" s="100">
        <v>372</v>
      </c>
      <c r="B366" s="100">
        <v>372</v>
      </c>
      <c r="C366" s="4" t="s">
        <v>7</v>
      </c>
      <c r="D366" s="100">
        <v>11</v>
      </c>
      <c r="E366" s="100">
        <v>94</v>
      </c>
      <c r="F366" s="2">
        <v>0</v>
      </c>
      <c r="G366" s="100">
        <v>0</v>
      </c>
    </row>
    <row r="367" spans="1:7" ht="13.5" customHeight="1" x14ac:dyDescent="0.2">
      <c r="A367" s="100">
        <v>373</v>
      </c>
      <c r="B367" s="100">
        <v>373</v>
      </c>
      <c r="C367" s="4" t="s">
        <v>7</v>
      </c>
      <c r="D367" s="100">
        <v>13</v>
      </c>
      <c r="E367" s="100">
        <v>94</v>
      </c>
      <c r="F367" s="2">
        <v>0</v>
      </c>
      <c r="G367" s="100">
        <v>0</v>
      </c>
    </row>
    <row r="368" spans="1:7" ht="13.5" customHeight="1" x14ac:dyDescent="0.2">
      <c r="A368" s="100">
        <v>374</v>
      </c>
      <c r="B368" s="100">
        <v>374</v>
      </c>
      <c r="C368" s="4" t="s">
        <v>7</v>
      </c>
      <c r="D368" s="100">
        <v>14</v>
      </c>
      <c r="E368" s="100">
        <v>94</v>
      </c>
      <c r="F368" s="2">
        <v>0</v>
      </c>
      <c r="G368" s="100">
        <v>0</v>
      </c>
    </row>
    <row r="369" spans="1:7" ht="13.5" customHeight="1" x14ac:dyDescent="0.2">
      <c r="A369" s="100">
        <v>375</v>
      </c>
      <c r="B369" s="100">
        <v>375</v>
      </c>
      <c r="C369" s="4" t="s">
        <v>7</v>
      </c>
      <c r="D369" s="100">
        <v>15</v>
      </c>
      <c r="E369" s="100">
        <v>94</v>
      </c>
      <c r="F369" s="2">
        <v>0</v>
      </c>
      <c r="G369" s="100">
        <v>0</v>
      </c>
    </row>
    <row r="370" spans="1:7" ht="13.5" customHeight="1" x14ac:dyDescent="0.2">
      <c r="A370" s="100">
        <v>376</v>
      </c>
      <c r="B370" s="100">
        <v>376</v>
      </c>
      <c r="C370" s="4" t="s">
        <v>7</v>
      </c>
      <c r="D370" s="100">
        <v>101</v>
      </c>
      <c r="E370" s="100">
        <v>94</v>
      </c>
      <c r="F370" s="2">
        <v>0</v>
      </c>
      <c r="G370" s="100">
        <v>0</v>
      </c>
    </row>
    <row r="371" spans="1:7" ht="13.5" customHeight="1" x14ac:dyDescent="0.2">
      <c r="A371" s="100">
        <v>377</v>
      </c>
      <c r="B371" s="100">
        <v>377</v>
      </c>
      <c r="C371" s="4" t="s">
        <v>7</v>
      </c>
      <c r="D371" s="100">
        <v>102</v>
      </c>
      <c r="E371" s="100">
        <v>94</v>
      </c>
      <c r="F371" s="2">
        <v>0</v>
      </c>
      <c r="G371" s="100">
        <v>0</v>
      </c>
    </row>
    <row r="372" spans="1:7" ht="13.5" customHeight="1" x14ac:dyDescent="0.2">
      <c r="A372" s="100">
        <v>378</v>
      </c>
      <c r="B372" s="100">
        <v>378</v>
      </c>
      <c r="C372" s="4" t="s">
        <v>7</v>
      </c>
      <c r="D372" s="100">
        <v>201</v>
      </c>
      <c r="E372" s="100">
        <v>94</v>
      </c>
      <c r="F372" s="2">
        <v>0</v>
      </c>
      <c r="G372" s="100">
        <v>0</v>
      </c>
    </row>
    <row r="373" spans="1:7" ht="13.5" customHeight="1" x14ac:dyDescent="0.2">
      <c r="A373" s="100">
        <v>379</v>
      </c>
      <c r="B373" s="100">
        <v>379</v>
      </c>
      <c r="C373" s="4" t="s">
        <v>7</v>
      </c>
      <c r="D373" s="100">
        <v>202</v>
      </c>
      <c r="E373" s="100">
        <v>94</v>
      </c>
      <c r="F373" s="2">
        <v>0</v>
      </c>
      <c r="G373" s="100">
        <v>0</v>
      </c>
    </row>
    <row r="374" spans="1:7" ht="13.5" customHeight="1" x14ac:dyDescent="0.2">
      <c r="A374" s="100">
        <v>380</v>
      </c>
      <c r="B374" s="100">
        <v>380</v>
      </c>
      <c r="C374" s="4" t="s">
        <v>7</v>
      </c>
      <c r="D374" s="100">
        <v>301</v>
      </c>
      <c r="E374" s="100">
        <v>94</v>
      </c>
      <c r="F374" s="2">
        <v>0</v>
      </c>
      <c r="G374" s="100">
        <v>0</v>
      </c>
    </row>
    <row r="375" spans="1:7" ht="13.5" customHeight="1" x14ac:dyDescent="0.2">
      <c r="A375" s="100">
        <v>381</v>
      </c>
      <c r="B375" s="100">
        <v>381</v>
      </c>
      <c r="C375" s="4" t="s">
        <v>7</v>
      </c>
      <c r="D375" s="100">
        <v>1</v>
      </c>
      <c r="E375" s="100">
        <v>97</v>
      </c>
      <c r="F375" s="2">
        <v>0</v>
      </c>
      <c r="G375" s="100">
        <v>0</v>
      </c>
    </row>
    <row r="376" spans="1:7" ht="13.5" customHeight="1" x14ac:dyDescent="0.2">
      <c r="A376" s="100">
        <v>382</v>
      </c>
      <c r="B376" s="100">
        <v>382</v>
      </c>
      <c r="C376" s="4" t="s">
        <v>7</v>
      </c>
      <c r="D376" s="100">
        <v>2</v>
      </c>
      <c r="E376" s="100">
        <v>97</v>
      </c>
      <c r="F376" s="2">
        <v>0</v>
      </c>
      <c r="G376" s="100">
        <v>0</v>
      </c>
    </row>
    <row r="377" spans="1:7" ht="13.5" customHeight="1" x14ac:dyDescent="0.2">
      <c r="A377" s="100">
        <v>383</v>
      </c>
      <c r="B377" s="100">
        <v>383</v>
      </c>
      <c r="C377" s="4" t="s">
        <v>7</v>
      </c>
      <c r="D377" s="100">
        <v>5</v>
      </c>
      <c r="E377" s="100">
        <v>97</v>
      </c>
      <c r="F377" s="2">
        <v>0</v>
      </c>
      <c r="G377" s="100">
        <v>0</v>
      </c>
    </row>
    <row r="378" spans="1:7" ht="13.5" customHeight="1" x14ac:dyDescent="0.2">
      <c r="A378" s="100">
        <v>384</v>
      </c>
      <c r="B378" s="100">
        <v>384</v>
      </c>
      <c r="C378" s="4" t="s">
        <v>7</v>
      </c>
      <c r="D378" s="100">
        <v>6</v>
      </c>
      <c r="E378" s="100">
        <v>97</v>
      </c>
      <c r="F378" s="2">
        <v>0</v>
      </c>
      <c r="G378" s="100">
        <v>0</v>
      </c>
    </row>
    <row r="379" spans="1:7" ht="13.5" customHeight="1" x14ac:dyDescent="0.2">
      <c r="A379" s="100">
        <v>385</v>
      </c>
      <c r="B379" s="100">
        <v>385</v>
      </c>
      <c r="C379" s="4" t="s">
        <v>7</v>
      </c>
      <c r="D379" s="100">
        <v>7</v>
      </c>
      <c r="E379" s="100">
        <v>97</v>
      </c>
      <c r="F379" s="2">
        <v>0</v>
      </c>
      <c r="G379" s="100">
        <v>0</v>
      </c>
    </row>
    <row r="380" spans="1:7" ht="13.5" customHeight="1" x14ac:dyDescent="0.2">
      <c r="A380" s="100">
        <v>386</v>
      </c>
      <c r="B380" s="100">
        <v>386</v>
      </c>
      <c r="C380" s="4" t="s">
        <v>7</v>
      </c>
      <c r="D380" s="100">
        <v>8</v>
      </c>
      <c r="E380" s="100">
        <v>97</v>
      </c>
      <c r="F380" s="2">
        <v>0</v>
      </c>
      <c r="G380" s="100">
        <v>0</v>
      </c>
    </row>
    <row r="381" spans="1:7" ht="13.5" customHeight="1" x14ac:dyDescent="0.2">
      <c r="A381" s="100">
        <v>387</v>
      </c>
      <c r="B381" s="100">
        <v>387</v>
      </c>
      <c r="C381" s="4" t="s">
        <v>7</v>
      </c>
      <c r="D381" s="100">
        <v>9</v>
      </c>
      <c r="E381" s="100">
        <v>97</v>
      </c>
      <c r="F381" s="2">
        <v>0</v>
      </c>
      <c r="G381" s="100">
        <v>0</v>
      </c>
    </row>
    <row r="382" spans="1:7" ht="13.5" customHeight="1" x14ac:dyDescent="0.2">
      <c r="A382" s="100">
        <v>388</v>
      </c>
      <c r="B382" s="100">
        <v>388</v>
      </c>
      <c r="C382" s="4" t="s">
        <v>7</v>
      </c>
      <c r="D382" s="100">
        <v>13</v>
      </c>
      <c r="E382" s="100">
        <v>97</v>
      </c>
      <c r="F382" s="2">
        <v>0</v>
      </c>
      <c r="G382" s="100">
        <v>0</v>
      </c>
    </row>
    <row r="383" spans="1:7" ht="13.5" customHeight="1" x14ac:dyDescent="0.2">
      <c r="A383" s="100">
        <v>389</v>
      </c>
      <c r="B383" s="100">
        <v>389</v>
      </c>
      <c r="C383" s="4" t="s">
        <v>7</v>
      </c>
      <c r="D383" s="100">
        <v>91</v>
      </c>
      <c r="E383" s="100">
        <v>97</v>
      </c>
      <c r="F383" s="2">
        <v>0</v>
      </c>
      <c r="G383" s="100">
        <v>0</v>
      </c>
    </row>
    <row r="384" spans="1:7" ht="13.5" customHeight="1" x14ac:dyDescent="0.2">
      <c r="A384" s="100">
        <v>390</v>
      </c>
      <c r="B384" s="100">
        <v>390</v>
      </c>
      <c r="C384" s="4" t="s">
        <v>7</v>
      </c>
      <c r="D384" s="100">
        <v>92</v>
      </c>
      <c r="E384" s="100">
        <v>97</v>
      </c>
      <c r="F384" s="2">
        <v>0</v>
      </c>
      <c r="G384" s="100">
        <v>0</v>
      </c>
    </row>
    <row r="385" spans="1:7" ht="13.5" customHeight="1" x14ac:dyDescent="0.2">
      <c r="A385" s="100">
        <v>391</v>
      </c>
      <c r="B385" s="100">
        <v>391</v>
      </c>
      <c r="C385" s="4" t="s">
        <v>7</v>
      </c>
      <c r="D385" s="100">
        <v>93</v>
      </c>
      <c r="E385" s="100">
        <v>97</v>
      </c>
      <c r="F385" s="2">
        <v>0</v>
      </c>
      <c r="G385" s="100">
        <v>0</v>
      </c>
    </row>
    <row r="386" spans="1:7" ht="13.5" customHeight="1" x14ac:dyDescent="0.2">
      <c r="A386" s="100">
        <v>392</v>
      </c>
      <c r="B386" s="100">
        <v>392</v>
      </c>
      <c r="C386" s="4" t="s">
        <v>7</v>
      </c>
      <c r="D386" s="100">
        <v>94</v>
      </c>
      <c r="E386" s="100">
        <v>97</v>
      </c>
      <c r="F386" s="2">
        <v>0</v>
      </c>
      <c r="G386" s="100">
        <v>0</v>
      </c>
    </row>
    <row r="387" spans="1:7" ht="13.5" customHeight="1" x14ac:dyDescent="0.2">
      <c r="A387" s="100">
        <v>393</v>
      </c>
      <c r="B387" s="100">
        <v>393</v>
      </c>
      <c r="C387" s="4" t="s">
        <v>7</v>
      </c>
      <c r="D387" s="100">
        <v>96</v>
      </c>
      <c r="E387" s="100">
        <v>97</v>
      </c>
      <c r="F387" s="2">
        <v>0</v>
      </c>
      <c r="G387" s="100">
        <v>0</v>
      </c>
    </row>
    <row r="388" spans="1:7" ht="13.5" customHeight="1" x14ac:dyDescent="0.2">
      <c r="A388" s="100">
        <v>394</v>
      </c>
      <c r="B388" s="100">
        <v>394</v>
      </c>
      <c r="C388" s="4" t="s">
        <v>7</v>
      </c>
      <c r="D388" s="100">
        <v>186</v>
      </c>
      <c r="E388" s="100">
        <v>100</v>
      </c>
      <c r="F388" s="2">
        <v>0</v>
      </c>
      <c r="G388" s="100">
        <v>0</v>
      </c>
    </row>
    <row r="389" spans="1:7" ht="13.5" customHeight="1" x14ac:dyDescent="0.2">
      <c r="A389" s="100">
        <v>395</v>
      </c>
      <c r="B389" s="100">
        <v>395</v>
      </c>
      <c r="C389" s="4" t="s">
        <v>7</v>
      </c>
      <c r="D389" s="100">
        <v>1897</v>
      </c>
      <c r="E389" s="100">
        <v>100</v>
      </c>
      <c r="F389" s="2">
        <v>0</v>
      </c>
      <c r="G389" s="100">
        <v>0</v>
      </c>
    </row>
    <row r="390" spans="1:7" ht="13.5" customHeight="1" x14ac:dyDescent="0.2">
      <c r="A390" s="100">
        <v>396</v>
      </c>
      <c r="B390" s="100">
        <v>396</v>
      </c>
      <c r="C390" s="4" t="s">
        <v>7</v>
      </c>
      <c r="D390" s="100">
        <v>62297</v>
      </c>
      <c r="E390" s="100">
        <v>100</v>
      </c>
      <c r="F390" s="2">
        <v>0</v>
      </c>
      <c r="G390" s="100">
        <v>0</v>
      </c>
    </row>
    <row r="391" spans="1:7" ht="13.5" customHeight="1" x14ac:dyDescent="0.2">
      <c r="A391" s="100">
        <v>397</v>
      </c>
      <c r="B391" s="100">
        <v>397</v>
      </c>
      <c r="C391" s="4" t="s">
        <v>7</v>
      </c>
      <c r="D391" s="100">
        <v>62392</v>
      </c>
      <c r="E391" s="100">
        <v>100</v>
      </c>
      <c r="F391" s="2">
        <v>0</v>
      </c>
      <c r="G391" s="100">
        <v>0</v>
      </c>
    </row>
    <row r="392" spans="1:7" ht="13.5" customHeight="1" x14ac:dyDescent="0.2">
      <c r="A392" s="100">
        <v>398</v>
      </c>
      <c r="B392" s="100">
        <v>398</v>
      </c>
      <c r="C392" s="4" t="s">
        <v>7</v>
      </c>
      <c r="D392" s="100">
        <v>898</v>
      </c>
      <c r="E392" s="100">
        <v>100</v>
      </c>
      <c r="F392" s="2">
        <v>0</v>
      </c>
      <c r="G392" s="100">
        <v>0</v>
      </c>
    </row>
    <row r="393" spans="1:7" ht="13.5" customHeight="1" x14ac:dyDescent="0.2">
      <c r="A393" s="100">
        <v>399</v>
      </c>
      <c r="B393" s="100">
        <v>399</v>
      </c>
      <c r="C393" s="4" t="s">
        <v>7</v>
      </c>
      <c r="D393" s="100">
        <v>96196</v>
      </c>
      <c r="E393" s="100">
        <v>100</v>
      </c>
      <c r="F393" s="2">
        <v>0</v>
      </c>
      <c r="G393" s="100">
        <v>0</v>
      </c>
    </row>
    <row r="394" spans="1:7" ht="13.5" customHeight="1" x14ac:dyDescent="0.2">
      <c r="A394" s="100">
        <v>400</v>
      </c>
      <c r="B394" s="100">
        <v>400</v>
      </c>
      <c r="C394" s="4" t="s">
        <v>7</v>
      </c>
      <c r="D394" s="100">
        <v>96197</v>
      </c>
      <c r="E394" s="100">
        <v>100</v>
      </c>
      <c r="F394" s="2">
        <v>0</v>
      </c>
      <c r="G394" s="100">
        <v>0</v>
      </c>
    </row>
    <row r="395" spans="1:7" ht="13.5" customHeight="1" x14ac:dyDescent="0.2">
      <c r="A395" s="100">
        <v>401</v>
      </c>
      <c r="B395" s="100">
        <v>401</v>
      </c>
      <c r="C395" s="4" t="s">
        <v>7</v>
      </c>
      <c r="D395" s="100">
        <v>96296</v>
      </c>
      <c r="E395" s="100">
        <v>100</v>
      </c>
      <c r="F395" s="2">
        <v>0</v>
      </c>
      <c r="G395" s="100">
        <v>0</v>
      </c>
    </row>
    <row r="396" spans="1:7" ht="13.5" customHeight="1" x14ac:dyDescent="0.2">
      <c r="A396" s="100">
        <v>402</v>
      </c>
      <c r="B396" s="100">
        <v>402</v>
      </c>
      <c r="C396" s="4" t="s">
        <v>7</v>
      </c>
      <c r="D396" s="100">
        <v>96297</v>
      </c>
      <c r="E396" s="100">
        <v>100</v>
      </c>
      <c r="F396" s="2">
        <v>0</v>
      </c>
      <c r="G396" s="100">
        <v>0</v>
      </c>
    </row>
    <row r="397" spans="1:7" ht="13.5" customHeight="1" x14ac:dyDescent="0.2">
      <c r="A397" s="100">
        <v>403</v>
      </c>
      <c r="B397" s="100">
        <v>403</v>
      </c>
      <c r="C397" s="4" t="s">
        <v>7</v>
      </c>
      <c r="D397" s="100">
        <v>99197</v>
      </c>
      <c r="E397" s="100">
        <v>100</v>
      </c>
      <c r="F397" s="2">
        <v>0</v>
      </c>
      <c r="G397" s="100">
        <v>0</v>
      </c>
    </row>
    <row r="398" spans="1:7" ht="13.5" customHeight="1" x14ac:dyDescent="0.2">
      <c r="A398" s="100">
        <v>404</v>
      </c>
      <c r="B398" s="100">
        <v>404</v>
      </c>
      <c r="C398" s="4" t="s">
        <v>7</v>
      </c>
      <c r="D398" s="100">
        <v>99297</v>
      </c>
      <c r="E398" s="100">
        <v>100</v>
      </c>
      <c r="F398" s="2">
        <v>0</v>
      </c>
      <c r="G398" s="100">
        <v>0</v>
      </c>
    </row>
    <row r="399" spans="1:7" ht="13.5" customHeight="1" x14ac:dyDescent="0.2">
      <c r="A399" s="100">
        <v>406</v>
      </c>
      <c r="B399" s="100">
        <v>406</v>
      </c>
      <c r="C399" s="4" t="s">
        <v>7</v>
      </c>
      <c r="D399" s="100">
        <v>1</v>
      </c>
      <c r="E399" s="100">
        <v>104</v>
      </c>
      <c r="F399" s="2">
        <v>0</v>
      </c>
      <c r="G399" s="100">
        <v>0</v>
      </c>
    </row>
    <row r="400" spans="1:7" ht="13.5" customHeight="1" x14ac:dyDescent="0.2">
      <c r="A400" s="100">
        <v>407</v>
      </c>
      <c r="B400" s="100">
        <v>407</v>
      </c>
      <c r="C400" s="4" t="s">
        <v>7</v>
      </c>
      <c r="D400" s="100">
        <v>1</v>
      </c>
      <c r="E400" s="100">
        <v>105</v>
      </c>
      <c r="F400" s="2">
        <v>0</v>
      </c>
      <c r="G400" s="100">
        <v>0</v>
      </c>
    </row>
    <row r="401" spans="1:7" ht="13.5" customHeight="1" x14ac:dyDescent="0.2">
      <c r="A401" s="100">
        <v>408</v>
      </c>
      <c r="B401" s="100">
        <v>408</v>
      </c>
      <c r="C401" s="4" t="s">
        <v>7</v>
      </c>
      <c r="D401" s="100">
        <v>2</v>
      </c>
      <c r="E401" s="100">
        <v>105</v>
      </c>
      <c r="F401" s="2">
        <v>0</v>
      </c>
      <c r="G401" s="100">
        <v>0</v>
      </c>
    </row>
    <row r="402" spans="1:7" ht="13.5" customHeight="1" x14ac:dyDescent="0.2">
      <c r="A402" s="100">
        <v>409</v>
      </c>
      <c r="B402" s="100">
        <v>409</v>
      </c>
      <c r="C402" s="4" t="s">
        <v>7</v>
      </c>
      <c r="D402" s="100">
        <v>1</v>
      </c>
      <c r="E402" s="100">
        <v>105</v>
      </c>
      <c r="F402" s="2">
        <v>0</v>
      </c>
      <c r="G402" s="100">
        <v>0</v>
      </c>
    </row>
    <row r="403" spans="1:7" ht="13.5" customHeight="1" x14ac:dyDescent="0.2">
      <c r="A403" s="100">
        <v>410</v>
      </c>
      <c r="B403" s="100">
        <v>410</v>
      </c>
      <c r="C403" s="4" t="s">
        <v>7</v>
      </c>
      <c r="D403" s="100">
        <v>1</v>
      </c>
      <c r="E403" s="100">
        <v>106</v>
      </c>
      <c r="F403" s="2">
        <v>0</v>
      </c>
      <c r="G403" s="100">
        <v>0</v>
      </c>
    </row>
    <row r="404" spans="1:7" ht="13.5" customHeight="1" x14ac:dyDescent="0.2">
      <c r="A404" s="100">
        <v>411</v>
      </c>
      <c r="B404" s="100">
        <v>411</v>
      </c>
      <c r="C404" s="4" t="s">
        <v>7</v>
      </c>
      <c r="D404" s="100">
        <v>2</v>
      </c>
      <c r="E404" s="100">
        <v>106</v>
      </c>
      <c r="F404" s="2">
        <v>0</v>
      </c>
      <c r="G404" s="100">
        <v>0</v>
      </c>
    </row>
    <row r="405" spans="1:7" ht="13.5" customHeight="1" x14ac:dyDescent="0.2">
      <c r="A405" s="100">
        <v>412</v>
      </c>
      <c r="B405" s="100">
        <v>412</v>
      </c>
      <c r="C405" s="4" t="s">
        <v>7</v>
      </c>
      <c r="D405" s="100">
        <v>3</v>
      </c>
      <c r="E405" s="100">
        <v>106</v>
      </c>
      <c r="F405" s="2">
        <v>0</v>
      </c>
      <c r="G405" s="100">
        <v>0</v>
      </c>
    </row>
    <row r="406" spans="1:7" ht="13.5" customHeight="1" x14ac:dyDescent="0.2">
      <c r="A406" s="100">
        <v>413</v>
      </c>
      <c r="B406" s="100">
        <v>413</v>
      </c>
      <c r="C406" s="4" t="s">
        <v>7</v>
      </c>
      <c r="D406" s="100">
        <v>21497</v>
      </c>
      <c r="E406" s="100">
        <v>107</v>
      </c>
      <c r="F406" s="2">
        <v>0</v>
      </c>
      <c r="G406" s="100">
        <v>0</v>
      </c>
    </row>
    <row r="407" spans="1:7" ht="13.5" customHeight="1" x14ac:dyDescent="0.2">
      <c r="A407" s="100">
        <v>414</v>
      </c>
      <c r="B407" s="100">
        <v>414</v>
      </c>
      <c r="C407" s="4" t="s">
        <v>7</v>
      </c>
      <c r="D407" s="100">
        <v>297</v>
      </c>
      <c r="E407" s="100">
        <v>108</v>
      </c>
      <c r="F407" s="2">
        <v>0</v>
      </c>
      <c r="G407" s="100">
        <v>0</v>
      </c>
    </row>
    <row r="408" spans="1:7" ht="13.5" customHeight="1" x14ac:dyDescent="0.2">
      <c r="A408" s="100">
        <v>415</v>
      </c>
      <c r="B408" s="100">
        <v>415</v>
      </c>
      <c r="C408" s="4" t="s">
        <v>7</v>
      </c>
      <c r="D408" s="100">
        <v>1</v>
      </c>
      <c r="E408" s="100">
        <v>109</v>
      </c>
      <c r="F408" s="2">
        <v>0</v>
      </c>
      <c r="G408" s="100">
        <v>0</v>
      </c>
    </row>
    <row r="409" spans="1:7" ht="13.5" customHeight="1" x14ac:dyDescent="0.2">
      <c r="A409" s="100">
        <v>416</v>
      </c>
      <c r="B409" s="100">
        <v>416</v>
      </c>
      <c r="C409" s="4" t="s">
        <v>7</v>
      </c>
      <c r="D409" s="100">
        <v>1</v>
      </c>
      <c r="E409" s="100">
        <v>110</v>
      </c>
      <c r="F409" s="2">
        <v>0</v>
      </c>
      <c r="G409" s="100">
        <v>0</v>
      </c>
    </row>
    <row r="410" spans="1:7" ht="13.5" customHeight="1" x14ac:dyDescent="0.2">
      <c r="A410" s="100">
        <v>417</v>
      </c>
      <c r="B410" s="100">
        <v>417</v>
      </c>
      <c r="C410" s="4" t="s">
        <v>7</v>
      </c>
      <c r="D410" s="100">
        <v>1</v>
      </c>
      <c r="E410" s="100">
        <v>111</v>
      </c>
      <c r="F410" s="2">
        <v>0</v>
      </c>
      <c r="G410" s="100">
        <v>0</v>
      </c>
    </row>
    <row r="411" spans="1:7" ht="13.5" customHeight="1" x14ac:dyDescent="0.2">
      <c r="A411" s="100">
        <v>418</v>
      </c>
      <c r="B411" s="100">
        <v>418</v>
      </c>
      <c r="C411" s="4" t="s">
        <v>7</v>
      </c>
      <c r="D411" s="100">
        <v>2</v>
      </c>
      <c r="E411" s="100">
        <v>111</v>
      </c>
      <c r="F411" s="2">
        <v>0</v>
      </c>
      <c r="G411" s="100">
        <v>0</v>
      </c>
    </row>
    <row r="412" spans="1:7" ht="13.5" customHeight="1" x14ac:dyDescent="0.2">
      <c r="A412" s="100">
        <v>419</v>
      </c>
      <c r="B412" s="100">
        <v>419</v>
      </c>
      <c r="C412" s="4" t="s">
        <v>7</v>
      </c>
      <c r="D412" s="100">
        <v>1</v>
      </c>
      <c r="E412" s="100">
        <v>112</v>
      </c>
      <c r="F412" s="2">
        <v>0</v>
      </c>
      <c r="G412" s="100">
        <v>0</v>
      </c>
    </row>
    <row r="413" spans="1:7" ht="13.5" customHeight="1" x14ac:dyDescent="0.2">
      <c r="A413" s="100">
        <v>420</v>
      </c>
      <c r="B413" s="100">
        <v>420</v>
      </c>
      <c r="C413" s="4" t="s">
        <v>7</v>
      </c>
      <c r="D413" s="100">
        <v>2</v>
      </c>
      <c r="E413" s="100">
        <v>112</v>
      </c>
      <c r="F413" s="2">
        <v>0</v>
      </c>
      <c r="G413" s="100">
        <v>0</v>
      </c>
    </row>
    <row r="414" spans="1:7" ht="13.5" customHeight="1" x14ac:dyDescent="0.2">
      <c r="A414" s="100">
        <v>421</v>
      </c>
      <c r="B414" s="100">
        <v>421</v>
      </c>
      <c r="C414" s="4" t="s">
        <v>7</v>
      </c>
      <c r="D414" s="100">
        <v>3</v>
      </c>
      <c r="E414" s="100">
        <v>112</v>
      </c>
      <c r="F414" s="2">
        <v>0</v>
      </c>
      <c r="G414" s="100">
        <v>0</v>
      </c>
    </row>
    <row r="415" spans="1:7" ht="13.5" customHeight="1" x14ac:dyDescent="0.2">
      <c r="A415" s="100">
        <v>422</v>
      </c>
      <c r="B415" s="100">
        <v>422</v>
      </c>
      <c r="C415" s="4" t="s">
        <v>7</v>
      </c>
      <c r="D415" s="100">
        <v>4</v>
      </c>
      <c r="E415" s="100">
        <v>112</v>
      </c>
      <c r="F415" s="2">
        <v>0</v>
      </c>
      <c r="G415" s="100">
        <v>0</v>
      </c>
    </row>
    <row r="416" spans="1:7" ht="13.5" customHeight="1" x14ac:dyDescent="0.2">
      <c r="A416" s="100">
        <v>423</v>
      </c>
      <c r="B416" s="100">
        <v>423</v>
      </c>
      <c r="C416" s="4" t="s">
        <v>7</v>
      </c>
      <c r="D416" s="100">
        <v>5</v>
      </c>
      <c r="E416" s="100">
        <v>112</v>
      </c>
      <c r="F416" s="2">
        <v>0</v>
      </c>
      <c r="G416" s="100">
        <v>0</v>
      </c>
    </row>
    <row r="417" spans="1:7" ht="13.5" customHeight="1" x14ac:dyDescent="0.2">
      <c r="A417" s="100">
        <v>424</v>
      </c>
      <c r="B417" s="100">
        <v>424</v>
      </c>
      <c r="C417" s="4" t="s">
        <v>7</v>
      </c>
      <c r="D417" s="100">
        <v>6</v>
      </c>
      <c r="E417" s="100">
        <v>112</v>
      </c>
      <c r="F417" s="2">
        <v>0</v>
      </c>
      <c r="G417" s="100">
        <v>0</v>
      </c>
    </row>
    <row r="418" spans="1:7" ht="13.5" customHeight="1" x14ac:dyDescent="0.2">
      <c r="A418" s="100">
        <v>425</v>
      </c>
      <c r="B418" s="100">
        <v>425</v>
      </c>
      <c r="C418" s="4" t="s">
        <v>7</v>
      </c>
      <c r="D418" s="100">
        <v>1</v>
      </c>
      <c r="E418" s="100">
        <v>113</v>
      </c>
      <c r="F418" s="2">
        <v>0</v>
      </c>
      <c r="G418" s="100">
        <v>0</v>
      </c>
    </row>
    <row r="419" spans="1:7" ht="13.5" customHeight="1" x14ac:dyDescent="0.2">
      <c r="A419" s="100">
        <v>426</v>
      </c>
      <c r="B419" s="100">
        <v>426</v>
      </c>
      <c r="C419" s="4" t="s">
        <v>7</v>
      </c>
      <c r="D419" s="100">
        <v>1</v>
      </c>
      <c r="E419" s="100">
        <v>114</v>
      </c>
      <c r="F419" s="2">
        <v>0</v>
      </c>
      <c r="G419" s="100">
        <v>0</v>
      </c>
    </row>
    <row r="420" spans="1:7" ht="13.5" customHeight="1" x14ac:dyDescent="0.2">
      <c r="A420" s="100">
        <v>427</v>
      </c>
      <c r="B420" s="100">
        <v>427</v>
      </c>
      <c r="C420" s="4" t="s">
        <v>7</v>
      </c>
      <c r="D420" s="100">
        <v>2</v>
      </c>
      <c r="E420" s="100">
        <v>114</v>
      </c>
      <c r="F420" s="2">
        <v>0</v>
      </c>
      <c r="G420" s="100">
        <v>0</v>
      </c>
    </row>
    <row r="421" spans="1:7" ht="13.5" customHeight="1" x14ac:dyDescent="0.2">
      <c r="A421" s="100">
        <v>428</v>
      </c>
      <c r="B421" s="100">
        <v>428</v>
      </c>
      <c r="C421" s="4" t="s">
        <v>7</v>
      </c>
      <c r="D421" s="100">
        <v>401</v>
      </c>
      <c r="E421" s="100">
        <v>115</v>
      </c>
      <c r="F421" s="2">
        <v>0</v>
      </c>
      <c r="G421" s="100">
        <v>0</v>
      </c>
    </row>
    <row r="422" spans="1:7" ht="13.5" customHeight="1" x14ac:dyDescent="0.2">
      <c r="A422" s="100">
        <v>429</v>
      </c>
      <c r="B422" s="100">
        <v>429</v>
      </c>
      <c r="C422" s="4" t="s">
        <v>7</v>
      </c>
      <c r="D422" s="100">
        <v>501</v>
      </c>
      <c r="E422" s="100">
        <v>115</v>
      </c>
      <c r="F422" s="2">
        <v>0</v>
      </c>
      <c r="G422" s="100">
        <v>0</v>
      </c>
    </row>
    <row r="423" spans="1:7" ht="13.5" customHeight="1" x14ac:dyDescent="0.2">
      <c r="A423" s="100">
        <v>430</v>
      </c>
      <c r="B423" s="100">
        <v>430</v>
      </c>
      <c r="C423" s="4" t="s">
        <v>7</v>
      </c>
      <c r="D423" s="100">
        <v>502</v>
      </c>
      <c r="E423" s="100">
        <v>115</v>
      </c>
      <c r="F423" s="2">
        <v>0</v>
      </c>
      <c r="G423" s="100">
        <v>0</v>
      </c>
    </row>
    <row r="424" spans="1:7" ht="13.5" customHeight="1" x14ac:dyDescent="0.2">
      <c r="A424" s="100">
        <v>431</v>
      </c>
      <c r="B424" s="100">
        <v>431</v>
      </c>
      <c r="C424" s="4" t="s">
        <v>7</v>
      </c>
      <c r="D424" s="100">
        <v>1</v>
      </c>
      <c r="E424" s="100">
        <v>116</v>
      </c>
      <c r="F424" s="2">
        <v>0</v>
      </c>
      <c r="G424" s="100">
        <v>0</v>
      </c>
    </row>
    <row r="425" spans="1:7" ht="13.5" customHeight="1" x14ac:dyDescent="0.2">
      <c r="A425" s="100">
        <v>432</v>
      </c>
      <c r="B425" s="100">
        <v>432</v>
      </c>
      <c r="C425" s="4" t="s">
        <v>7</v>
      </c>
      <c r="D425" s="100">
        <v>2</v>
      </c>
      <c r="E425" s="100">
        <v>116</v>
      </c>
      <c r="F425" s="2">
        <v>0</v>
      </c>
      <c r="G425" s="100">
        <v>0</v>
      </c>
    </row>
    <row r="426" spans="1:7" ht="13.5" customHeight="1" x14ac:dyDescent="0.2">
      <c r="A426" s="100">
        <v>433</v>
      </c>
      <c r="B426" s="100">
        <v>433</v>
      </c>
      <c r="C426" s="4" t="s">
        <v>7</v>
      </c>
      <c r="D426" s="100">
        <v>100</v>
      </c>
      <c r="E426" s="100">
        <v>119</v>
      </c>
      <c r="F426" s="2">
        <v>0</v>
      </c>
      <c r="G426" s="100">
        <v>0</v>
      </c>
    </row>
    <row r="427" spans="1:7" ht="13.5" customHeight="1" x14ac:dyDescent="0.2">
      <c r="A427" s="100">
        <v>434</v>
      </c>
      <c r="B427" s="100">
        <v>434</v>
      </c>
      <c r="C427" s="4" t="s">
        <v>7</v>
      </c>
      <c r="D427" s="100">
        <v>101</v>
      </c>
      <c r="E427" s="100">
        <v>119</v>
      </c>
      <c r="F427" s="2">
        <v>0</v>
      </c>
      <c r="G427" s="100">
        <v>0</v>
      </c>
    </row>
    <row r="428" spans="1:7" ht="13.5" customHeight="1" x14ac:dyDescent="0.2">
      <c r="A428" s="100">
        <v>435</v>
      </c>
      <c r="B428" s="100">
        <v>435</v>
      </c>
      <c r="C428" s="4" t="s">
        <v>7</v>
      </c>
      <c r="D428" s="100">
        <v>102</v>
      </c>
      <c r="E428" s="100">
        <v>119</v>
      </c>
      <c r="F428" s="2">
        <v>0</v>
      </c>
      <c r="G428" s="100">
        <v>0</v>
      </c>
    </row>
    <row r="429" spans="1:7" ht="13.5" customHeight="1" x14ac:dyDescent="0.2">
      <c r="A429" s="100">
        <v>436</v>
      </c>
      <c r="B429" s="100">
        <v>436</v>
      </c>
      <c r="C429" s="4" t="s">
        <v>7</v>
      </c>
      <c r="D429" s="100">
        <v>106</v>
      </c>
      <c r="E429" s="100">
        <v>119</v>
      </c>
      <c r="F429" s="2">
        <v>0</v>
      </c>
      <c r="G429" s="100">
        <v>0</v>
      </c>
    </row>
    <row r="430" spans="1:7" ht="13.5" customHeight="1" x14ac:dyDescent="0.2">
      <c r="A430" s="100">
        <v>437</v>
      </c>
      <c r="B430" s="100">
        <v>437</v>
      </c>
      <c r="C430" s="4" t="s">
        <v>7</v>
      </c>
      <c r="D430" s="100">
        <v>107</v>
      </c>
      <c r="E430" s="100">
        <v>119</v>
      </c>
      <c r="F430" s="2">
        <v>0</v>
      </c>
      <c r="G430" s="100">
        <v>0</v>
      </c>
    </row>
    <row r="431" spans="1:7" ht="13.5" customHeight="1" x14ac:dyDescent="0.2">
      <c r="A431" s="100">
        <v>438</v>
      </c>
      <c r="B431" s="100">
        <v>438</v>
      </c>
      <c r="C431" s="4" t="s">
        <v>7</v>
      </c>
      <c r="D431" s="100">
        <v>110</v>
      </c>
      <c r="E431" s="100">
        <v>119</v>
      </c>
      <c r="F431" s="2">
        <v>0</v>
      </c>
      <c r="G431" s="100">
        <v>0</v>
      </c>
    </row>
    <row r="432" spans="1:7" ht="13.5" customHeight="1" x14ac:dyDescent="0.2">
      <c r="A432" s="100">
        <v>439</v>
      </c>
      <c r="B432" s="100">
        <v>439</v>
      </c>
      <c r="C432" s="4" t="s">
        <v>7</v>
      </c>
      <c r="D432" s="100">
        <v>117</v>
      </c>
      <c r="E432" s="100">
        <v>119</v>
      </c>
      <c r="F432" s="2">
        <v>0</v>
      </c>
      <c r="G432" s="100">
        <v>0</v>
      </c>
    </row>
    <row r="433" spans="1:7" ht="13.5" customHeight="1" x14ac:dyDescent="0.2">
      <c r="A433" s="100">
        <v>440</v>
      </c>
      <c r="B433" s="100">
        <v>440</v>
      </c>
      <c r="C433" s="4" t="s">
        <v>7</v>
      </c>
      <c r="D433" s="100">
        <v>16</v>
      </c>
      <c r="E433" s="100">
        <v>119</v>
      </c>
      <c r="F433" s="2">
        <v>0</v>
      </c>
      <c r="G433" s="100">
        <v>0</v>
      </c>
    </row>
    <row r="434" spans="1:7" ht="13.5" customHeight="1" x14ac:dyDescent="0.2">
      <c r="A434" s="100">
        <v>441</v>
      </c>
      <c r="B434" s="100">
        <v>441</v>
      </c>
      <c r="C434" s="4" t="s">
        <v>7</v>
      </c>
      <c r="D434" s="100">
        <v>17</v>
      </c>
      <c r="E434" s="100">
        <v>119</v>
      </c>
      <c r="F434" s="2">
        <v>0</v>
      </c>
      <c r="G434" s="100">
        <v>0</v>
      </c>
    </row>
    <row r="435" spans="1:7" ht="13.5" customHeight="1" x14ac:dyDescent="0.2">
      <c r="A435" s="100">
        <v>442</v>
      </c>
      <c r="B435" s="100">
        <v>442</v>
      </c>
      <c r="C435" s="4" t="s">
        <v>7</v>
      </c>
      <c r="D435" s="100">
        <v>18</v>
      </c>
      <c r="E435" s="100">
        <v>119</v>
      </c>
      <c r="F435" s="2">
        <v>0</v>
      </c>
      <c r="G435" s="100">
        <v>0</v>
      </c>
    </row>
    <row r="436" spans="1:7" ht="13.5" customHeight="1" x14ac:dyDescent="0.2">
      <c r="A436" s="100">
        <v>443</v>
      </c>
      <c r="B436" s="100">
        <v>443</v>
      </c>
      <c r="C436" s="4" t="s">
        <v>7</v>
      </c>
      <c r="D436" s="100">
        <v>19</v>
      </c>
      <c r="E436" s="100">
        <v>119</v>
      </c>
      <c r="F436" s="2">
        <v>0</v>
      </c>
      <c r="G436" s="100">
        <v>0</v>
      </c>
    </row>
    <row r="437" spans="1:7" ht="13.5" customHeight="1" x14ac:dyDescent="0.2">
      <c r="A437" s="100">
        <v>444</v>
      </c>
      <c r="B437" s="100">
        <v>444</v>
      </c>
      <c r="C437" s="4" t="s">
        <v>7</v>
      </c>
      <c r="D437" s="100">
        <v>20</v>
      </c>
      <c r="E437" s="100">
        <v>119</v>
      </c>
      <c r="F437" s="2">
        <v>0</v>
      </c>
      <c r="G437" s="100">
        <v>0</v>
      </c>
    </row>
    <row r="438" spans="1:7" ht="13.5" customHeight="1" x14ac:dyDescent="0.2">
      <c r="A438" s="100">
        <v>445</v>
      </c>
      <c r="B438" s="100">
        <v>445</v>
      </c>
      <c r="C438" s="4" t="s">
        <v>7</v>
      </c>
      <c r="D438" s="100">
        <v>21</v>
      </c>
      <c r="E438" s="100">
        <v>119</v>
      </c>
      <c r="F438" s="2">
        <v>0</v>
      </c>
      <c r="G438" s="100">
        <v>0</v>
      </c>
    </row>
    <row r="439" spans="1:7" ht="13.5" customHeight="1" x14ac:dyDescent="0.2">
      <c r="A439" s="100">
        <v>446</v>
      </c>
      <c r="B439" s="100">
        <v>446</v>
      </c>
      <c r="C439" s="4" t="s">
        <v>7</v>
      </c>
      <c r="D439" s="100">
        <v>23</v>
      </c>
      <c r="E439" s="100">
        <v>119</v>
      </c>
      <c r="F439" s="2">
        <v>0</v>
      </c>
      <c r="G439" s="100">
        <v>0</v>
      </c>
    </row>
    <row r="440" spans="1:7" ht="13.5" customHeight="1" x14ac:dyDescent="0.2">
      <c r="A440" s="100">
        <v>447</v>
      </c>
      <c r="B440" s="100">
        <v>447</v>
      </c>
      <c r="C440" s="4" t="s">
        <v>7</v>
      </c>
      <c r="D440" s="100">
        <v>24</v>
      </c>
      <c r="E440" s="100">
        <v>119</v>
      </c>
      <c r="F440" s="2">
        <v>0</v>
      </c>
      <c r="G440" s="100">
        <v>0</v>
      </c>
    </row>
    <row r="441" spans="1:7" ht="13.5" customHeight="1" x14ac:dyDescent="0.2">
      <c r="A441" s="100">
        <v>448</v>
      </c>
      <c r="B441" s="100">
        <v>448</v>
      </c>
      <c r="C441" s="4" t="s">
        <v>7</v>
      </c>
      <c r="D441" s="100">
        <v>25</v>
      </c>
      <c r="E441" s="100">
        <v>119</v>
      </c>
      <c r="F441" s="2">
        <v>0</v>
      </c>
      <c r="G441" s="100">
        <v>0</v>
      </c>
    </row>
    <row r="442" spans="1:7" ht="13.5" customHeight="1" x14ac:dyDescent="0.2">
      <c r="A442" s="100">
        <v>449</v>
      </c>
      <c r="B442" s="100">
        <v>449</v>
      </c>
      <c r="C442" s="4" t="s">
        <v>7</v>
      </c>
      <c r="D442" s="100">
        <v>26</v>
      </c>
      <c r="E442" s="100">
        <v>119</v>
      </c>
      <c r="F442" s="2">
        <v>0</v>
      </c>
      <c r="G442" s="100">
        <v>0</v>
      </c>
    </row>
    <row r="443" spans="1:7" ht="13.5" customHeight="1" x14ac:dyDescent="0.2">
      <c r="A443" s="100">
        <v>450</v>
      </c>
      <c r="B443" s="100">
        <v>450</v>
      </c>
      <c r="C443" s="4" t="s">
        <v>7</v>
      </c>
      <c r="D443" s="100">
        <v>27</v>
      </c>
      <c r="E443" s="100">
        <v>119</v>
      </c>
      <c r="F443" s="2">
        <v>0</v>
      </c>
      <c r="G443" s="100">
        <v>0</v>
      </c>
    </row>
    <row r="444" spans="1:7" ht="13.5" customHeight="1" x14ac:dyDescent="0.2">
      <c r="A444" s="100">
        <v>451</v>
      </c>
      <c r="B444" s="100">
        <v>451</v>
      </c>
      <c r="C444" s="4" t="s">
        <v>7</v>
      </c>
      <c r="D444" s="100">
        <v>28</v>
      </c>
      <c r="E444" s="100">
        <v>119</v>
      </c>
      <c r="F444" s="2">
        <v>0</v>
      </c>
      <c r="G444" s="100">
        <v>0</v>
      </c>
    </row>
    <row r="445" spans="1:7" ht="13.5" customHeight="1" x14ac:dyDescent="0.2">
      <c r="A445" s="100">
        <v>452</v>
      </c>
      <c r="B445" s="100">
        <v>452</v>
      </c>
      <c r="C445" s="4" t="s">
        <v>7</v>
      </c>
      <c r="D445" s="100">
        <v>29</v>
      </c>
      <c r="E445" s="100">
        <v>119</v>
      </c>
      <c r="F445" s="2">
        <v>0</v>
      </c>
      <c r="G445" s="100">
        <v>0</v>
      </c>
    </row>
    <row r="446" spans="1:7" ht="13.5" customHeight="1" x14ac:dyDescent="0.2">
      <c r="A446" s="100">
        <v>453</v>
      </c>
      <c r="B446" s="100">
        <v>453</v>
      </c>
      <c r="C446" s="4" t="s">
        <v>7</v>
      </c>
      <c r="D446" s="100">
        <v>30</v>
      </c>
      <c r="E446" s="100">
        <v>119</v>
      </c>
      <c r="F446" s="2">
        <v>0</v>
      </c>
      <c r="G446" s="100">
        <v>0</v>
      </c>
    </row>
    <row r="447" spans="1:7" ht="13.5" customHeight="1" x14ac:dyDescent="0.2">
      <c r="A447" s="100">
        <v>454</v>
      </c>
      <c r="B447" s="100">
        <v>454</v>
      </c>
      <c r="C447" s="4" t="s">
        <v>7</v>
      </c>
      <c r="D447" s="100">
        <v>31</v>
      </c>
      <c r="E447" s="100">
        <v>119</v>
      </c>
      <c r="F447" s="2">
        <v>0</v>
      </c>
      <c r="G447" s="100">
        <v>0</v>
      </c>
    </row>
    <row r="448" spans="1:7" ht="13.5" customHeight="1" x14ac:dyDescent="0.2">
      <c r="A448" s="100">
        <v>455</v>
      </c>
      <c r="B448" s="100">
        <v>455</v>
      </c>
      <c r="C448" s="4" t="s">
        <v>7</v>
      </c>
      <c r="D448" s="100">
        <v>32</v>
      </c>
      <c r="E448" s="100">
        <v>119</v>
      </c>
      <c r="F448" s="2">
        <v>0</v>
      </c>
      <c r="G448" s="100">
        <v>0</v>
      </c>
    </row>
    <row r="449" spans="1:7" ht="13.5" customHeight="1" x14ac:dyDescent="0.2">
      <c r="A449" s="100">
        <v>456</v>
      </c>
      <c r="B449" s="100">
        <v>456</v>
      </c>
      <c r="C449" s="4" t="s">
        <v>7</v>
      </c>
      <c r="D449" s="100">
        <v>33</v>
      </c>
      <c r="E449" s="100">
        <v>119</v>
      </c>
      <c r="F449" s="2">
        <v>0</v>
      </c>
      <c r="G449" s="100">
        <v>0</v>
      </c>
    </row>
    <row r="450" spans="1:7" ht="13.5" customHeight="1" x14ac:dyDescent="0.2">
      <c r="A450" s="100">
        <v>457</v>
      </c>
      <c r="B450" s="100">
        <v>457</v>
      </c>
      <c r="C450" s="4" t="s">
        <v>7</v>
      </c>
      <c r="D450" s="100">
        <v>34</v>
      </c>
      <c r="E450" s="100">
        <v>119</v>
      </c>
      <c r="F450" s="2">
        <v>0</v>
      </c>
      <c r="G450" s="100">
        <v>0</v>
      </c>
    </row>
    <row r="451" spans="1:7" ht="13.5" customHeight="1" x14ac:dyDescent="0.2">
      <c r="A451" s="100">
        <v>458</v>
      </c>
      <c r="B451" s="100">
        <v>458</v>
      </c>
      <c r="C451" s="4" t="s">
        <v>7</v>
      </c>
      <c r="D451" s="100">
        <v>35</v>
      </c>
      <c r="E451" s="100">
        <v>119</v>
      </c>
      <c r="F451" s="2">
        <v>0</v>
      </c>
      <c r="G451" s="100">
        <v>0</v>
      </c>
    </row>
    <row r="452" spans="1:7" ht="13.5" customHeight="1" x14ac:dyDescent="0.2">
      <c r="A452" s="100">
        <v>459</v>
      </c>
      <c r="B452" s="100">
        <v>459</v>
      </c>
      <c r="C452" s="4" t="s">
        <v>7</v>
      </c>
      <c r="D452" s="100">
        <v>36</v>
      </c>
      <c r="E452" s="100">
        <v>119</v>
      </c>
      <c r="F452" s="2">
        <v>0</v>
      </c>
      <c r="G452" s="100">
        <v>0</v>
      </c>
    </row>
    <row r="453" spans="1:7" ht="13.5" customHeight="1" x14ac:dyDescent="0.2">
      <c r="A453" s="100">
        <v>460</v>
      </c>
      <c r="B453" s="100">
        <v>460</v>
      </c>
      <c r="C453" s="4" t="s">
        <v>7</v>
      </c>
      <c r="D453" s="100">
        <v>37</v>
      </c>
      <c r="E453" s="100">
        <v>119</v>
      </c>
      <c r="F453" s="2">
        <v>0</v>
      </c>
      <c r="G453" s="100">
        <v>0</v>
      </c>
    </row>
    <row r="454" spans="1:7" ht="13.5" customHeight="1" x14ac:dyDescent="0.2">
      <c r="A454" s="100">
        <v>461</v>
      </c>
      <c r="B454" s="100">
        <v>461</v>
      </c>
      <c r="C454" s="4" t="s">
        <v>7</v>
      </c>
      <c r="D454" s="100">
        <v>38</v>
      </c>
      <c r="E454" s="100">
        <v>119</v>
      </c>
      <c r="F454" s="2">
        <v>0</v>
      </c>
      <c r="G454" s="100">
        <v>0</v>
      </c>
    </row>
    <row r="455" spans="1:7" ht="13.5" customHeight="1" x14ac:dyDescent="0.2">
      <c r="A455" s="100">
        <v>462</v>
      </c>
      <c r="B455" s="100">
        <v>462</v>
      </c>
      <c r="C455" s="4" t="s">
        <v>7</v>
      </c>
      <c r="D455" s="100">
        <v>40</v>
      </c>
      <c r="E455" s="100">
        <v>119</v>
      </c>
      <c r="F455" s="2">
        <v>0</v>
      </c>
      <c r="G455" s="100">
        <v>0</v>
      </c>
    </row>
    <row r="456" spans="1:7" ht="13.5" customHeight="1" x14ac:dyDescent="0.2">
      <c r="A456" s="100">
        <v>463</v>
      </c>
      <c r="B456" s="100">
        <v>463</v>
      </c>
      <c r="C456" s="4" t="s">
        <v>7</v>
      </c>
      <c r="D456" s="100">
        <v>41</v>
      </c>
      <c r="E456" s="100">
        <v>119</v>
      </c>
      <c r="F456" s="2">
        <v>0</v>
      </c>
      <c r="G456" s="100">
        <v>0</v>
      </c>
    </row>
    <row r="457" spans="1:7" ht="13.5" customHeight="1" x14ac:dyDescent="0.2">
      <c r="A457" s="100">
        <v>464</v>
      </c>
      <c r="B457" s="100">
        <v>464</v>
      </c>
      <c r="C457" s="4" t="s">
        <v>7</v>
      </c>
      <c r="D457" s="100">
        <v>43</v>
      </c>
      <c r="E457" s="100">
        <v>119</v>
      </c>
      <c r="F457" s="2">
        <v>0</v>
      </c>
      <c r="G457" s="100">
        <v>0</v>
      </c>
    </row>
    <row r="458" spans="1:7" ht="13.5" customHeight="1" x14ac:dyDescent="0.2">
      <c r="A458" s="100">
        <v>465</v>
      </c>
      <c r="B458" s="100">
        <v>465</v>
      </c>
      <c r="C458" s="4" t="s">
        <v>7</v>
      </c>
      <c r="D458" s="100">
        <v>44</v>
      </c>
      <c r="E458" s="100">
        <v>119</v>
      </c>
      <c r="F458" s="2">
        <v>0</v>
      </c>
      <c r="G458" s="100">
        <v>0</v>
      </c>
    </row>
    <row r="459" spans="1:7" ht="13.5" customHeight="1" x14ac:dyDescent="0.2">
      <c r="A459" s="100">
        <v>466</v>
      </c>
      <c r="B459" s="100">
        <v>466</v>
      </c>
      <c r="C459" s="4" t="s">
        <v>7</v>
      </c>
      <c r="D459" s="100">
        <v>47</v>
      </c>
      <c r="E459" s="100">
        <v>119</v>
      </c>
      <c r="F459" s="2">
        <v>0</v>
      </c>
      <c r="G459" s="100">
        <v>0</v>
      </c>
    </row>
    <row r="460" spans="1:7" ht="13.5" customHeight="1" x14ac:dyDescent="0.2">
      <c r="A460" s="100">
        <v>467</v>
      </c>
      <c r="B460" s="100">
        <v>467</v>
      </c>
      <c r="C460" s="4" t="s">
        <v>7</v>
      </c>
      <c r="D460" s="100">
        <v>48</v>
      </c>
      <c r="E460" s="100">
        <v>119</v>
      </c>
      <c r="F460" s="2">
        <v>0</v>
      </c>
      <c r="G460" s="100">
        <v>0</v>
      </c>
    </row>
    <row r="461" spans="1:7" ht="13.5" customHeight="1" x14ac:dyDescent="0.2">
      <c r="A461" s="100">
        <v>468</v>
      </c>
      <c r="B461" s="100">
        <v>468</v>
      </c>
      <c r="C461" s="4" t="s">
        <v>7</v>
      </c>
      <c r="D461" s="100">
        <v>49</v>
      </c>
      <c r="E461" s="100">
        <v>119</v>
      </c>
      <c r="F461" s="2">
        <v>0</v>
      </c>
      <c r="G461" s="100">
        <v>0</v>
      </c>
    </row>
    <row r="462" spans="1:7" ht="13.5" customHeight="1" x14ac:dyDescent="0.2">
      <c r="A462" s="100">
        <v>469</v>
      </c>
      <c r="B462" s="100">
        <v>469</v>
      </c>
      <c r="C462" s="4" t="s">
        <v>7</v>
      </c>
      <c r="D462" s="100">
        <v>50</v>
      </c>
      <c r="E462" s="100">
        <v>119</v>
      </c>
      <c r="F462" s="2">
        <v>0</v>
      </c>
      <c r="G462" s="100">
        <v>0</v>
      </c>
    </row>
    <row r="463" spans="1:7" ht="13.5" customHeight="1" x14ac:dyDescent="0.2">
      <c r="A463" s="100">
        <v>470</v>
      </c>
      <c r="B463" s="100">
        <v>470</v>
      </c>
      <c r="C463" s="4" t="s">
        <v>7</v>
      </c>
      <c r="D463" s="100">
        <v>51</v>
      </c>
      <c r="E463" s="100">
        <v>119</v>
      </c>
      <c r="F463" s="2">
        <v>0</v>
      </c>
      <c r="G463" s="100">
        <v>0</v>
      </c>
    </row>
    <row r="464" spans="1:7" ht="13.5" customHeight="1" x14ac:dyDescent="0.2">
      <c r="A464" s="100">
        <v>471</v>
      </c>
      <c r="B464" s="100">
        <v>471</v>
      </c>
      <c r="C464" s="4" t="s">
        <v>7</v>
      </c>
      <c r="D464" s="100">
        <v>52</v>
      </c>
      <c r="E464" s="100">
        <v>119</v>
      </c>
      <c r="F464" s="2">
        <v>0</v>
      </c>
      <c r="G464" s="100">
        <v>0</v>
      </c>
    </row>
    <row r="465" spans="1:7" ht="13.5" customHeight="1" x14ac:dyDescent="0.2">
      <c r="A465" s="100">
        <v>472</v>
      </c>
      <c r="B465" s="100">
        <v>472</v>
      </c>
      <c r="C465" s="4" t="s">
        <v>7</v>
      </c>
      <c r="D465" s="100">
        <v>53</v>
      </c>
      <c r="E465" s="100">
        <v>119</v>
      </c>
      <c r="F465" s="2">
        <v>0</v>
      </c>
      <c r="G465" s="100">
        <v>0</v>
      </c>
    </row>
    <row r="466" spans="1:7" ht="13.5" customHeight="1" x14ac:dyDescent="0.2">
      <c r="A466" s="100">
        <v>473</v>
      </c>
      <c r="B466" s="100">
        <v>473</v>
      </c>
      <c r="C466" s="4" t="s">
        <v>7</v>
      </c>
      <c r="D466" s="100">
        <v>54</v>
      </c>
      <c r="E466" s="100">
        <v>119</v>
      </c>
      <c r="F466" s="2">
        <v>0</v>
      </c>
      <c r="G466" s="100">
        <v>0</v>
      </c>
    </row>
    <row r="467" spans="1:7" ht="13.5" customHeight="1" x14ac:dyDescent="0.2">
      <c r="A467" s="100">
        <v>474</v>
      </c>
      <c r="B467" s="100">
        <v>474</v>
      </c>
      <c r="C467" s="4" t="s">
        <v>7</v>
      </c>
      <c r="D467" s="100">
        <v>55</v>
      </c>
      <c r="E467" s="100">
        <v>119</v>
      </c>
      <c r="F467" s="2">
        <v>0</v>
      </c>
      <c r="G467" s="100">
        <v>0</v>
      </c>
    </row>
    <row r="468" spans="1:7" ht="13.5" customHeight="1" x14ac:dyDescent="0.2">
      <c r="A468" s="100">
        <v>475</v>
      </c>
      <c r="B468" s="100">
        <v>475</v>
      </c>
      <c r="C468" s="4" t="s">
        <v>7</v>
      </c>
      <c r="D468" s="100">
        <v>56</v>
      </c>
      <c r="E468" s="100">
        <v>119</v>
      </c>
      <c r="F468" s="2">
        <v>0</v>
      </c>
      <c r="G468" s="100">
        <v>0</v>
      </c>
    </row>
    <row r="469" spans="1:7" ht="13.5" customHeight="1" x14ac:dyDescent="0.2">
      <c r="A469" s="100">
        <v>476</v>
      </c>
      <c r="B469" s="100">
        <v>476</v>
      </c>
      <c r="C469" s="4" t="s">
        <v>7</v>
      </c>
      <c r="D469" s="100">
        <v>57</v>
      </c>
      <c r="E469" s="100">
        <v>119</v>
      </c>
      <c r="F469" s="2">
        <v>0</v>
      </c>
      <c r="G469" s="100">
        <v>0</v>
      </c>
    </row>
    <row r="470" spans="1:7" ht="13.5" customHeight="1" x14ac:dyDescent="0.2">
      <c r="A470" s="100">
        <v>477</v>
      </c>
      <c r="B470" s="100">
        <v>477</v>
      </c>
      <c r="C470" s="4" t="s">
        <v>7</v>
      </c>
      <c r="D470" s="100">
        <v>59</v>
      </c>
      <c r="E470" s="100">
        <v>119</v>
      </c>
      <c r="F470" s="2">
        <v>0</v>
      </c>
      <c r="G470" s="100">
        <v>0</v>
      </c>
    </row>
    <row r="471" spans="1:7" ht="13.5" customHeight="1" x14ac:dyDescent="0.2">
      <c r="A471" s="100">
        <v>478</v>
      </c>
      <c r="B471" s="100">
        <v>478</v>
      </c>
      <c r="C471" s="4" t="s">
        <v>7</v>
      </c>
      <c r="D471" s="100">
        <v>60</v>
      </c>
      <c r="E471" s="100">
        <v>119</v>
      </c>
      <c r="F471" s="2">
        <v>0</v>
      </c>
      <c r="G471" s="100">
        <v>0</v>
      </c>
    </row>
    <row r="472" spans="1:7" ht="13.5" customHeight="1" x14ac:dyDescent="0.2">
      <c r="A472" s="100">
        <v>479</v>
      </c>
      <c r="B472" s="100">
        <v>479</v>
      </c>
      <c r="C472" s="4" t="s">
        <v>7</v>
      </c>
      <c r="D472" s="100">
        <v>61</v>
      </c>
      <c r="E472" s="100">
        <v>119</v>
      </c>
      <c r="F472" s="2">
        <v>0</v>
      </c>
      <c r="G472" s="100">
        <v>0</v>
      </c>
    </row>
    <row r="473" spans="1:7" ht="13.5" customHeight="1" x14ac:dyDescent="0.2">
      <c r="A473" s="100">
        <v>480</v>
      </c>
      <c r="B473" s="100">
        <v>480</v>
      </c>
      <c r="C473" s="4" t="s">
        <v>7</v>
      </c>
      <c r="D473" s="100">
        <v>62</v>
      </c>
      <c r="E473" s="100">
        <v>119</v>
      </c>
      <c r="F473" s="2">
        <v>0</v>
      </c>
      <c r="G473" s="100">
        <v>0</v>
      </c>
    </row>
    <row r="474" spans="1:7" ht="13.5" customHeight="1" x14ac:dyDescent="0.2">
      <c r="A474" s="100">
        <v>481</v>
      </c>
      <c r="B474" s="100">
        <v>481</v>
      </c>
      <c r="C474" s="4" t="s">
        <v>7</v>
      </c>
      <c r="D474" s="100">
        <v>63</v>
      </c>
      <c r="E474" s="100">
        <v>119</v>
      </c>
      <c r="F474" s="2">
        <v>0</v>
      </c>
      <c r="G474" s="100">
        <v>0</v>
      </c>
    </row>
    <row r="475" spans="1:7" ht="13.5" customHeight="1" x14ac:dyDescent="0.2">
      <c r="A475" s="100">
        <v>482</v>
      </c>
      <c r="B475" s="100">
        <v>482</v>
      </c>
      <c r="C475" s="4" t="s">
        <v>7</v>
      </c>
      <c r="D475" s="100">
        <v>64</v>
      </c>
      <c r="E475" s="100">
        <v>119</v>
      </c>
      <c r="F475" s="2">
        <v>0</v>
      </c>
      <c r="G475" s="100">
        <v>0</v>
      </c>
    </row>
    <row r="476" spans="1:7" ht="13.5" customHeight="1" x14ac:dyDescent="0.2">
      <c r="A476" s="100">
        <v>483</v>
      </c>
      <c r="B476" s="100">
        <v>483</v>
      </c>
      <c r="C476" s="4" t="s">
        <v>7</v>
      </c>
      <c r="D476" s="100">
        <v>65</v>
      </c>
      <c r="E476" s="100">
        <v>119</v>
      </c>
      <c r="F476" s="2">
        <v>0</v>
      </c>
      <c r="G476" s="100">
        <v>0</v>
      </c>
    </row>
    <row r="477" spans="1:7" ht="13.5" customHeight="1" x14ac:dyDescent="0.2">
      <c r="A477" s="100">
        <v>484</v>
      </c>
      <c r="B477" s="100">
        <v>484</v>
      </c>
      <c r="C477" s="4" t="s">
        <v>7</v>
      </c>
      <c r="D477" s="100">
        <v>66</v>
      </c>
      <c r="E477" s="100">
        <v>119</v>
      </c>
      <c r="F477" s="2">
        <v>0</v>
      </c>
      <c r="G477" s="100">
        <v>0</v>
      </c>
    </row>
    <row r="478" spans="1:7" ht="13.5" customHeight="1" x14ac:dyDescent="0.2">
      <c r="A478" s="100">
        <v>485</v>
      </c>
      <c r="B478" s="100">
        <v>485</v>
      </c>
      <c r="C478" s="4" t="s">
        <v>7</v>
      </c>
      <c r="D478" s="100">
        <v>68</v>
      </c>
      <c r="E478" s="100">
        <v>119</v>
      </c>
      <c r="F478" s="2">
        <v>0</v>
      </c>
      <c r="G478" s="100">
        <v>0</v>
      </c>
    </row>
    <row r="479" spans="1:7" ht="13.5" customHeight="1" x14ac:dyDescent="0.2">
      <c r="A479" s="100">
        <v>486</v>
      </c>
      <c r="B479" s="100">
        <v>486</v>
      </c>
      <c r="C479" s="4" t="s">
        <v>7</v>
      </c>
      <c r="D479" s="100">
        <v>69</v>
      </c>
      <c r="E479" s="100">
        <v>119</v>
      </c>
      <c r="F479" s="2">
        <v>0</v>
      </c>
      <c r="G479" s="100">
        <v>0</v>
      </c>
    </row>
    <row r="480" spans="1:7" ht="13.5" customHeight="1" x14ac:dyDescent="0.2">
      <c r="A480" s="100">
        <v>487</v>
      </c>
      <c r="B480" s="100">
        <v>487</v>
      </c>
      <c r="C480" s="4" t="s">
        <v>7</v>
      </c>
      <c r="D480" s="100">
        <v>72</v>
      </c>
      <c r="E480" s="100">
        <v>119</v>
      </c>
      <c r="F480" s="2">
        <v>0</v>
      </c>
      <c r="G480" s="100">
        <v>0</v>
      </c>
    </row>
    <row r="481" spans="1:7" ht="13.5" customHeight="1" x14ac:dyDescent="0.2">
      <c r="A481" s="100">
        <v>488</v>
      </c>
      <c r="B481" s="100">
        <v>488</v>
      </c>
      <c r="C481" s="4" t="s">
        <v>7</v>
      </c>
      <c r="D481" s="100">
        <v>73</v>
      </c>
      <c r="E481" s="100">
        <v>119</v>
      </c>
      <c r="F481" s="2">
        <v>0</v>
      </c>
      <c r="G481" s="100">
        <v>0</v>
      </c>
    </row>
    <row r="482" spans="1:7" ht="13.5" customHeight="1" x14ac:dyDescent="0.2">
      <c r="A482" s="100">
        <v>489</v>
      </c>
      <c r="B482" s="100">
        <v>489</v>
      </c>
      <c r="C482" s="4" t="s">
        <v>7</v>
      </c>
      <c r="D482" s="100">
        <v>74</v>
      </c>
      <c r="E482" s="100">
        <v>119</v>
      </c>
      <c r="F482" s="2">
        <v>0</v>
      </c>
      <c r="G482" s="100">
        <v>0</v>
      </c>
    </row>
    <row r="483" spans="1:7" ht="13.5" customHeight="1" x14ac:dyDescent="0.2">
      <c r="A483" s="100">
        <v>490</v>
      </c>
      <c r="B483" s="100">
        <v>490</v>
      </c>
      <c r="C483" s="4" t="s">
        <v>7</v>
      </c>
      <c r="D483" s="100">
        <v>75</v>
      </c>
      <c r="E483" s="100">
        <v>119</v>
      </c>
      <c r="F483" s="2">
        <v>0</v>
      </c>
      <c r="G483" s="100">
        <v>0</v>
      </c>
    </row>
    <row r="484" spans="1:7" ht="13.5" customHeight="1" x14ac:dyDescent="0.2">
      <c r="A484" s="100">
        <v>491</v>
      </c>
      <c r="B484" s="100">
        <v>491</v>
      </c>
      <c r="C484" s="4" t="s">
        <v>7</v>
      </c>
      <c r="D484" s="100">
        <v>76</v>
      </c>
      <c r="E484" s="100">
        <v>119</v>
      </c>
      <c r="F484" s="2">
        <v>0</v>
      </c>
      <c r="G484" s="100">
        <v>0</v>
      </c>
    </row>
    <row r="485" spans="1:7" ht="13.5" customHeight="1" x14ac:dyDescent="0.2">
      <c r="A485" s="100">
        <v>492</v>
      </c>
      <c r="B485" s="100">
        <v>492</v>
      </c>
      <c r="C485" s="4" t="s">
        <v>7</v>
      </c>
      <c r="D485" s="100">
        <v>77</v>
      </c>
      <c r="E485" s="100">
        <v>119</v>
      </c>
      <c r="F485" s="2">
        <v>0</v>
      </c>
      <c r="G485" s="100">
        <v>0</v>
      </c>
    </row>
    <row r="486" spans="1:7" ht="13.5" customHeight="1" x14ac:dyDescent="0.2">
      <c r="A486" s="100">
        <v>493</v>
      </c>
      <c r="B486" s="100">
        <v>493</v>
      </c>
      <c r="C486" s="4" t="s">
        <v>7</v>
      </c>
      <c r="D486" s="100">
        <v>78</v>
      </c>
      <c r="E486" s="100">
        <v>119</v>
      </c>
      <c r="F486" s="2">
        <v>0</v>
      </c>
      <c r="G486" s="100">
        <v>0</v>
      </c>
    </row>
    <row r="487" spans="1:7" ht="13.5" customHeight="1" x14ac:dyDescent="0.2">
      <c r="A487" s="100">
        <v>494</v>
      </c>
      <c r="B487" s="100">
        <v>494</v>
      </c>
      <c r="C487" s="4" t="s">
        <v>7</v>
      </c>
      <c r="D487" s="100">
        <v>79</v>
      </c>
      <c r="E487" s="100">
        <v>119</v>
      </c>
      <c r="F487" s="2">
        <v>0</v>
      </c>
      <c r="G487" s="100">
        <v>0</v>
      </c>
    </row>
    <row r="488" spans="1:7" ht="13.5" customHeight="1" x14ac:dyDescent="0.2">
      <c r="A488" s="100">
        <v>495</v>
      </c>
      <c r="B488" s="100">
        <v>495</v>
      </c>
      <c r="C488" s="4" t="s">
        <v>7</v>
      </c>
      <c r="D488" s="100">
        <v>80</v>
      </c>
      <c r="E488" s="100">
        <v>119</v>
      </c>
      <c r="F488" s="2">
        <v>0</v>
      </c>
      <c r="G488" s="100">
        <v>0</v>
      </c>
    </row>
    <row r="489" spans="1:7" ht="13.5" customHeight="1" x14ac:dyDescent="0.2">
      <c r="A489" s="100">
        <v>496</v>
      </c>
      <c r="B489" s="100">
        <v>496</v>
      </c>
      <c r="C489" s="4" t="s">
        <v>7</v>
      </c>
      <c r="D489" s="100">
        <v>81</v>
      </c>
      <c r="E489" s="100">
        <v>119</v>
      </c>
      <c r="F489" s="2">
        <v>0</v>
      </c>
      <c r="G489" s="100">
        <v>0</v>
      </c>
    </row>
    <row r="490" spans="1:7" ht="13.5" customHeight="1" x14ac:dyDescent="0.2">
      <c r="A490" s="100">
        <v>497</v>
      </c>
      <c r="B490" s="100">
        <v>497</v>
      </c>
      <c r="C490" s="4" t="s">
        <v>7</v>
      </c>
      <c r="D490" s="100">
        <v>82</v>
      </c>
      <c r="E490" s="100">
        <v>119</v>
      </c>
      <c r="F490" s="2">
        <v>0</v>
      </c>
      <c r="G490" s="100">
        <v>0</v>
      </c>
    </row>
    <row r="491" spans="1:7" ht="13.5" customHeight="1" x14ac:dyDescent="0.2">
      <c r="A491" s="100">
        <v>498</v>
      </c>
      <c r="B491" s="100">
        <v>498</v>
      </c>
      <c r="C491" s="4" t="s">
        <v>7</v>
      </c>
      <c r="D491" s="100">
        <v>83</v>
      </c>
      <c r="E491" s="100">
        <v>119</v>
      </c>
      <c r="F491" s="2">
        <v>0</v>
      </c>
      <c r="G491" s="100">
        <v>0</v>
      </c>
    </row>
    <row r="492" spans="1:7" ht="13.5" customHeight="1" x14ac:dyDescent="0.2">
      <c r="A492" s="100">
        <v>499</v>
      </c>
      <c r="B492" s="100">
        <v>499</v>
      </c>
      <c r="C492" s="4" t="s">
        <v>7</v>
      </c>
      <c r="D492" s="100">
        <v>84</v>
      </c>
      <c r="E492" s="100">
        <v>119</v>
      </c>
      <c r="F492" s="2">
        <v>0</v>
      </c>
      <c r="G492" s="100">
        <v>0</v>
      </c>
    </row>
    <row r="493" spans="1:7" ht="13.5" customHeight="1" x14ac:dyDescent="0.2">
      <c r="A493" s="100">
        <v>500</v>
      </c>
      <c r="B493" s="100">
        <v>500</v>
      </c>
      <c r="C493" s="4" t="s">
        <v>7</v>
      </c>
      <c r="D493" s="100">
        <v>85</v>
      </c>
      <c r="E493" s="100">
        <v>119</v>
      </c>
      <c r="F493" s="2">
        <v>0</v>
      </c>
      <c r="G493" s="100">
        <v>0</v>
      </c>
    </row>
    <row r="494" spans="1:7" ht="13.5" customHeight="1" x14ac:dyDescent="0.2">
      <c r="A494" s="100">
        <v>501</v>
      </c>
      <c r="B494" s="100">
        <v>501</v>
      </c>
      <c r="C494" s="4" t="s">
        <v>7</v>
      </c>
      <c r="D494" s="100">
        <v>86</v>
      </c>
      <c r="E494" s="100">
        <v>119</v>
      </c>
      <c r="F494" s="2">
        <v>0</v>
      </c>
      <c r="G494" s="100">
        <v>0</v>
      </c>
    </row>
    <row r="495" spans="1:7" ht="13.5" customHeight="1" x14ac:dyDescent="0.2">
      <c r="A495" s="100">
        <v>502</v>
      </c>
      <c r="B495" s="100">
        <v>502</v>
      </c>
      <c r="C495" s="4" t="s">
        <v>7</v>
      </c>
      <c r="D495" s="100">
        <v>87</v>
      </c>
      <c r="E495" s="100">
        <v>119</v>
      </c>
      <c r="F495" s="2">
        <v>0</v>
      </c>
      <c r="G495" s="100">
        <v>0</v>
      </c>
    </row>
    <row r="496" spans="1:7" ht="13.5" customHeight="1" x14ac:dyDescent="0.2">
      <c r="A496" s="100">
        <v>503</v>
      </c>
      <c r="B496" s="100">
        <v>503</v>
      </c>
      <c r="C496" s="4" t="s">
        <v>7</v>
      </c>
      <c r="D496" s="100">
        <v>88</v>
      </c>
      <c r="E496" s="100">
        <v>119</v>
      </c>
      <c r="F496" s="2">
        <v>0</v>
      </c>
      <c r="G496" s="100">
        <v>0</v>
      </c>
    </row>
    <row r="497" spans="1:7" ht="13.5" customHeight="1" x14ac:dyDescent="0.2">
      <c r="A497" s="100">
        <v>504</v>
      </c>
      <c r="B497" s="100">
        <v>504</v>
      </c>
      <c r="C497" s="4" t="s">
        <v>7</v>
      </c>
      <c r="D497" s="100">
        <v>89</v>
      </c>
      <c r="E497" s="100">
        <v>119</v>
      </c>
      <c r="F497" s="2">
        <v>0</v>
      </c>
      <c r="G497" s="100">
        <v>0</v>
      </c>
    </row>
    <row r="498" spans="1:7" ht="13.5" customHeight="1" x14ac:dyDescent="0.2">
      <c r="A498" s="100">
        <v>505</v>
      </c>
      <c r="B498" s="100">
        <v>505</v>
      </c>
      <c r="C498" s="4" t="s">
        <v>7</v>
      </c>
      <c r="D498" s="100">
        <v>90</v>
      </c>
      <c r="E498" s="100">
        <v>119</v>
      </c>
      <c r="F498" s="2">
        <v>0</v>
      </c>
      <c r="G498" s="100">
        <v>0</v>
      </c>
    </row>
    <row r="499" spans="1:7" ht="13.5" customHeight="1" x14ac:dyDescent="0.2">
      <c r="A499" s="100">
        <v>506</v>
      </c>
      <c r="B499" s="100">
        <v>506</v>
      </c>
      <c r="C499" s="4" t="s">
        <v>7</v>
      </c>
      <c r="D499" s="100">
        <v>91</v>
      </c>
      <c r="E499" s="100">
        <v>119</v>
      </c>
      <c r="F499" s="2">
        <v>0</v>
      </c>
      <c r="G499" s="100">
        <v>0</v>
      </c>
    </row>
    <row r="500" spans="1:7" ht="13.5" customHeight="1" x14ac:dyDescent="0.2">
      <c r="A500" s="100">
        <v>507</v>
      </c>
      <c r="B500" s="100">
        <v>507</v>
      </c>
      <c r="C500" s="4" t="s">
        <v>7</v>
      </c>
      <c r="D500" s="100">
        <v>92</v>
      </c>
      <c r="E500" s="100">
        <v>119</v>
      </c>
      <c r="F500" s="2">
        <v>0</v>
      </c>
      <c r="G500" s="100">
        <v>0</v>
      </c>
    </row>
    <row r="501" spans="1:7" ht="13.5" customHeight="1" x14ac:dyDescent="0.2">
      <c r="A501" s="100">
        <v>508</v>
      </c>
      <c r="B501" s="100">
        <v>508</v>
      </c>
      <c r="C501" s="4" t="s">
        <v>7</v>
      </c>
      <c r="D501" s="100">
        <v>93</v>
      </c>
      <c r="E501" s="100">
        <v>119</v>
      </c>
      <c r="F501" s="2">
        <v>0</v>
      </c>
      <c r="G501" s="100">
        <v>0</v>
      </c>
    </row>
    <row r="502" spans="1:7" ht="13.5" customHeight="1" x14ac:dyDescent="0.2">
      <c r="A502" s="100">
        <v>509</v>
      </c>
      <c r="B502" s="100">
        <v>509</v>
      </c>
      <c r="C502" s="4" t="s">
        <v>7</v>
      </c>
      <c r="D502" s="100">
        <v>94</v>
      </c>
      <c r="E502" s="100">
        <v>119</v>
      </c>
      <c r="F502" s="2">
        <v>0</v>
      </c>
      <c r="G502" s="100">
        <v>0</v>
      </c>
    </row>
    <row r="503" spans="1:7" ht="13.5" customHeight="1" x14ac:dyDescent="0.2">
      <c r="A503" s="100">
        <v>510</v>
      </c>
      <c r="B503" s="100">
        <v>510</v>
      </c>
      <c r="C503" s="4" t="s">
        <v>7</v>
      </c>
      <c r="D503" s="100">
        <v>95</v>
      </c>
      <c r="E503" s="100">
        <v>119</v>
      </c>
      <c r="F503" s="2">
        <v>0</v>
      </c>
      <c r="G503" s="100">
        <v>0</v>
      </c>
    </row>
    <row r="504" spans="1:7" ht="13.5" customHeight="1" x14ac:dyDescent="0.2">
      <c r="A504" s="100">
        <v>511</v>
      </c>
      <c r="B504" s="100">
        <v>511</v>
      </c>
      <c r="C504" s="4" t="s">
        <v>7</v>
      </c>
      <c r="D504" s="100">
        <v>96</v>
      </c>
      <c r="E504" s="100">
        <v>119</v>
      </c>
      <c r="F504" s="2">
        <v>0</v>
      </c>
      <c r="G504" s="100">
        <v>0</v>
      </c>
    </row>
    <row r="505" spans="1:7" ht="13.5" customHeight="1" x14ac:dyDescent="0.2">
      <c r="A505" s="100">
        <v>512</v>
      </c>
      <c r="B505" s="100">
        <v>512</v>
      </c>
      <c r="C505" s="4" t="s">
        <v>7</v>
      </c>
      <c r="D505" s="100">
        <v>97</v>
      </c>
      <c r="E505" s="100">
        <v>119</v>
      </c>
      <c r="F505" s="2">
        <v>0</v>
      </c>
      <c r="G505" s="100">
        <v>0</v>
      </c>
    </row>
    <row r="506" spans="1:7" ht="13.5" customHeight="1" x14ac:dyDescent="0.2">
      <c r="A506" s="100">
        <v>513</v>
      </c>
      <c r="B506" s="100">
        <v>513</v>
      </c>
      <c r="C506" s="4" t="s">
        <v>7</v>
      </c>
      <c r="D506" s="100">
        <v>98</v>
      </c>
      <c r="E506" s="100">
        <v>119</v>
      </c>
      <c r="F506" s="2">
        <v>0</v>
      </c>
      <c r="G506" s="100">
        <v>0</v>
      </c>
    </row>
    <row r="507" spans="1:7" ht="13.5" customHeight="1" x14ac:dyDescent="0.2">
      <c r="A507" s="100">
        <v>514</v>
      </c>
      <c r="B507" s="100">
        <v>514</v>
      </c>
      <c r="C507" s="4" t="s">
        <v>7</v>
      </c>
      <c r="D507" s="100">
        <v>99</v>
      </c>
      <c r="E507" s="100">
        <v>119</v>
      </c>
      <c r="F507" s="2">
        <v>0</v>
      </c>
      <c r="G507" s="100">
        <v>0</v>
      </c>
    </row>
    <row r="508" spans="1:7" ht="13.5" customHeight="1" x14ac:dyDescent="0.2">
      <c r="A508" s="100">
        <v>515</v>
      </c>
      <c r="B508" s="100">
        <v>515</v>
      </c>
      <c r="C508" s="4" t="s">
        <v>7</v>
      </c>
      <c r="D508" s="100">
        <v>101</v>
      </c>
      <c r="E508" s="100">
        <v>119</v>
      </c>
      <c r="F508" s="2">
        <v>0</v>
      </c>
      <c r="G508" s="100">
        <v>0</v>
      </c>
    </row>
    <row r="509" spans="1:7" ht="13.5" customHeight="1" x14ac:dyDescent="0.2">
      <c r="A509" s="100">
        <v>516</v>
      </c>
      <c r="B509" s="100">
        <v>516</v>
      </c>
      <c r="C509" s="4" t="s">
        <v>7</v>
      </c>
      <c r="D509" s="100">
        <v>102</v>
      </c>
      <c r="E509" s="100">
        <v>119</v>
      </c>
      <c r="F509" s="2">
        <v>0</v>
      </c>
      <c r="G509" s="100">
        <v>0</v>
      </c>
    </row>
    <row r="510" spans="1:7" ht="13.5" customHeight="1" x14ac:dyDescent="0.2">
      <c r="A510" s="100">
        <v>517</v>
      </c>
      <c r="B510" s="100">
        <v>517</v>
      </c>
      <c r="C510" s="4" t="s">
        <v>7</v>
      </c>
      <c r="D510" s="100">
        <v>103</v>
      </c>
      <c r="E510" s="100">
        <v>119</v>
      </c>
      <c r="F510" s="2">
        <v>0</v>
      </c>
      <c r="G510" s="100">
        <v>0</v>
      </c>
    </row>
    <row r="511" spans="1:7" ht="13.5" customHeight="1" x14ac:dyDescent="0.2">
      <c r="A511" s="100">
        <v>518</v>
      </c>
      <c r="B511" s="100">
        <v>518</v>
      </c>
      <c r="C511" s="4" t="s">
        <v>7</v>
      </c>
      <c r="D511" s="100">
        <v>201</v>
      </c>
      <c r="E511" s="100">
        <v>119</v>
      </c>
      <c r="F511" s="2">
        <v>0</v>
      </c>
      <c r="G511" s="100">
        <v>0</v>
      </c>
    </row>
    <row r="512" spans="1:7" ht="13.5" customHeight="1" x14ac:dyDescent="0.2">
      <c r="A512" s="100">
        <v>519</v>
      </c>
      <c r="B512" s="100">
        <v>519</v>
      </c>
      <c r="C512" s="4" t="s">
        <v>7</v>
      </c>
      <c r="D512" s="100">
        <v>202</v>
      </c>
      <c r="E512" s="100">
        <v>119</v>
      </c>
      <c r="F512" s="2">
        <v>0</v>
      </c>
      <c r="G512" s="100">
        <v>0</v>
      </c>
    </row>
    <row r="513" spans="1:7" ht="13.5" customHeight="1" x14ac:dyDescent="0.2">
      <c r="A513" s="100">
        <v>520</v>
      </c>
      <c r="B513" s="100">
        <v>520</v>
      </c>
      <c r="C513" s="4" t="s">
        <v>7</v>
      </c>
      <c r="D513" s="100">
        <v>301</v>
      </c>
      <c r="E513" s="100">
        <v>119</v>
      </c>
      <c r="F513" s="2">
        <v>0</v>
      </c>
      <c r="G513" s="100">
        <v>0</v>
      </c>
    </row>
    <row r="514" spans="1:7" ht="13.5" customHeight="1" x14ac:dyDescent="0.2">
      <c r="A514" s="100">
        <v>521</v>
      </c>
      <c r="B514" s="100">
        <v>521</v>
      </c>
      <c r="C514" s="4" t="s">
        <v>7</v>
      </c>
      <c r="D514" s="100">
        <v>401</v>
      </c>
      <c r="E514" s="100">
        <v>119</v>
      </c>
      <c r="F514" s="2">
        <v>0</v>
      </c>
      <c r="G514" s="100">
        <v>0</v>
      </c>
    </row>
    <row r="515" spans="1:7" ht="13.5" customHeight="1" x14ac:dyDescent="0.2">
      <c r="A515" s="100">
        <v>522</v>
      </c>
      <c r="B515" s="100">
        <v>522</v>
      </c>
      <c r="C515" s="4" t="s">
        <v>7</v>
      </c>
      <c r="D515" s="100">
        <v>402</v>
      </c>
      <c r="E515" s="100">
        <v>119</v>
      </c>
      <c r="F515" s="2">
        <v>0</v>
      </c>
      <c r="G515" s="100">
        <v>0</v>
      </c>
    </row>
    <row r="516" spans="1:7" ht="13.5" customHeight="1" x14ac:dyDescent="0.2">
      <c r="A516" s="100">
        <v>523</v>
      </c>
      <c r="B516" s="100">
        <v>523</v>
      </c>
      <c r="C516" s="4" t="s">
        <v>7</v>
      </c>
      <c r="D516" s="100">
        <v>501</v>
      </c>
      <c r="E516" s="100">
        <v>119</v>
      </c>
      <c r="F516" s="2">
        <v>0</v>
      </c>
      <c r="G516" s="100">
        <v>0</v>
      </c>
    </row>
    <row r="517" spans="1:7" ht="13.5" customHeight="1" x14ac:dyDescent="0.2">
      <c r="A517" s="100">
        <v>524</v>
      </c>
      <c r="B517" s="100">
        <v>524</v>
      </c>
      <c r="C517" s="4" t="s">
        <v>7</v>
      </c>
      <c r="D517" s="100">
        <v>502</v>
      </c>
      <c r="E517" s="100">
        <v>119</v>
      </c>
      <c r="F517" s="2">
        <v>0</v>
      </c>
      <c r="G517" s="100">
        <v>0</v>
      </c>
    </row>
    <row r="518" spans="1:7" ht="13.5" customHeight="1" x14ac:dyDescent="0.2">
      <c r="A518" s="100">
        <v>525</v>
      </c>
      <c r="B518" s="100">
        <v>525</v>
      </c>
      <c r="C518" s="4" t="s">
        <v>7</v>
      </c>
      <c r="D518" s="100">
        <v>503</v>
      </c>
      <c r="E518" s="100">
        <v>119</v>
      </c>
      <c r="F518" s="2">
        <v>0</v>
      </c>
      <c r="G518" s="100">
        <v>0</v>
      </c>
    </row>
    <row r="519" spans="1:7" ht="13.5" customHeight="1" x14ac:dyDescent="0.2">
      <c r="A519" s="100">
        <v>526</v>
      </c>
      <c r="B519" s="100">
        <v>526</v>
      </c>
      <c r="C519" s="4" t="s">
        <v>7</v>
      </c>
      <c r="D519" s="100">
        <v>601</v>
      </c>
      <c r="E519" s="100">
        <v>119</v>
      </c>
      <c r="F519" s="2">
        <v>0</v>
      </c>
      <c r="G519" s="100">
        <v>0</v>
      </c>
    </row>
    <row r="520" spans="1:7" ht="13.5" customHeight="1" x14ac:dyDescent="0.2">
      <c r="A520" s="100">
        <v>527</v>
      </c>
      <c r="B520" s="100">
        <v>527</v>
      </c>
      <c r="C520" s="4" t="s">
        <v>7</v>
      </c>
      <c r="D520" s="100">
        <v>602</v>
      </c>
      <c r="E520" s="100">
        <v>119</v>
      </c>
      <c r="F520" s="2">
        <v>0</v>
      </c>
      <c r="G520" s="100">
        <v>0</v>
      </c>
    </row>
    <row r="521" spans="1:7" ht="13.5" customHeight="1" x14ac:dyDescent="0.2">
      <c r="A521" s="100">
        <v>528</v>
      </c>
      <c r="B521" s="100">
        <v>528</v>
      </c>
      <c r="C521" s="4" t="s">
        <v>7</v>
      </c>
      <c r="D521" s="100">
        <v>603</v>
      </c>
      <c r="E521" s="100">
        <v>119</v>
      </c>
      <c r="F521" s="2">
        <v>0</v>
      </c>
      <c r="G521" s="100">
        <v>0</v>
      </c>
    </row>
    <row r="522" spans="1:7" ht="13.5" customHeight="1" x14ac:dyDescent="0.2">
      <c r="A522" s="100">
        <v>529</v>
      </c>
      <c r="B522" s="100">
        <v>529</v>
      </c>
      <c r="C522" s="4" t="s">
        <v>7</v>
      </c>
      <c r="D522" s="100">
        <v>604</v>
      </c>
      <c r="E522" s="100">
        <v>119</v>
      </c>
      <c r="F522" s="2">
        <v>0</v>
      </c>
      <c r="G522" s="100">
        <v>0</v>
      </c>
    </row>
    <row r="523" spans="1:7" ht="13.5" customHeight="1" x14ac:dyDescent="0.2">
      <c r="A523" s="100">
        <v>530</v>
      </c>
      <c r="B523" s="100">
        <v>530</v>
      </c>
      <c r="C523" s="4" t="s">
        <v>7</v>
      </c>
      <c r="D523" s="100">
        <v>701</v>
      </c>
      <c r="E523" s="100">
        <v>119</v>
      </c>
      <c r="F523" s="2">
        <v>0</v>
      </c>
      <c r="G523" s="100">
        <v>0</v>
      </c>
    </row>
    <row r="524" spans="1:7" ht="13.5" customHeight="1" x14ac:dyDescent="0.2">
      <c r="A524" s="100">
        <v>531</v>
      </c>
      <c r="B524" s="100">
        <v>531</v>
      </c>
      <c r="C524" s="4" t="s">
        <v>7</v>
      </c>
      <c r="D524" s="100">
        <v>702</v>
      </c>
      <c r="E524" s="100">
        <v>119</v>
      </c>
      <c r="F524" s="2">
        <v>0</v>
      </c>
      <c r="G524" s="100">
        <v>0</v>
      </c>
    </row>
    <row r="525" spans="1:7" ht="13.5" customHeight="1" x14ac:dyDescent="0.2">
      <c r="A525" s="100">
        <v>532</v>
      </c>
      <c r="B525" s="100">
        <v>532</v>
      </c>
      <c r="C525" s="4" t="s">
        <v>7</v>
      </c>
      <c r="D525" s="100">
        <v>801</v>
      </c>
      <c r="E525" s="100">
        <v>119</v>
      </c>
      <c r="F525" s="2">
        <v>0</v>
      </c>
      <c r="G525" s="100">
        <v>0</v>
      </c>
    </row>
    <row r="526" spans="1:7" ht="13.5" customHeight="1" x14ac:dyDescent="0.2">
      <c r="A526" s="100">
        <v>533</v>
      </c>
      <c r="B526" s="100">
        <v>533</v>
      </c>
      <c r="C526" s="4" t="s">
        <v>7</v>
      </c>
      <c r="D526" s="100">
        <v>802</v>
      </c>
      <c r="E526" s="100">
        <v>119</v>
      </c>
      <c r="F526" s="2">
        <v>0</v>
      </c>
      <c r="G526" s="100">
        <v>0</v>
      </c>
    </row>
    <row r="527" spans="1:7" ht="13.5" customHeight="1" x14ac:dyDescent="0.2">
      <c r="A527" s="100">
        <v>534</v>
      </c>
      <c r="B527" s="100">
        <v>534</v>
      </c>
      <c r="C527" s="4" t="s">
        <v>7</v>
      </c>
      <c r="D527" s="100">
        <v>1001</v>
      </c>
      <c r="E527" s="100">
        <v>119</v>
      </c>
      <c r="F527" s="2">
        <v>0</v>
      </c>
      <c r="G527" s="100">
        <v>0</v>
      </c>
    </row>
    <row r="528" spans="1:7" ht="13.5" customHeight="1" x14ac:dyDescent="0.2">
      <c r="A528" s="100">
        <v>535</v>
      </c>
      <c r="B528" s="100">
        <v>535</v>
      </c>
      <c r="C528" s="4" t="s">
        <v>7</v>
      </c>
      <c r="D528" s="100">
        <v>1101</v>
      </c>
      <c r="E528" s="100">
        <v>119</v>
      </c>
      <c r="F528" s="2">
        <v>0</v>
      </c>
      <c r="G528" s="100">
        <v>0</v>
      </c>
    </row>
    <row r="529" spans="1:7" ht="13.5" customHeight="1" x14ac:dyDescent="0.2">
      <c r="A529" s="100">
        <v>536</v>
      </c>
      <c r="B529" s="100">
        <v>536</v>
      </c>
      <c r="C529" s="4" t="s">
        <v>7</v>
      </c>
      <c r="D529" s="100">
        <v>1201</v>
      </c>
      <c r="E529" s="100">
        <v>119</v>
      </c>
      <c r="F529" s="2">
        <v>0</v>
      </c>
      <c r="G529" s="100">
        <v>0</v>
      </c>
    </row>
    <row r="530" spans="1:7" ht="13.5" customHeight="1" x14ac:dyDescent="0.2">
      <c r="A530" s="100">
        <v>537</v>
      </c>
      <c r="B530" s="100">
        <v>537</v>
      </c>
      <c r="C530" s="4" t="s">
        <v>7</v>
      </c>
      <c r="D530" s="100">
        <v>1301</v>
      </c>
      <c r="E530" s="100">
        <v>119</v>
      </c>
      <c r="F530" s="2">
        <v>0</v>
      </c>
      <c r="G530" s="100">
        <v>0</v>
      </c>
    </row>
    <row r="531" spans="1:7" ht="13.5" customHeight="1" x14ac:dyDescent="0.2">
      <c r="A531" s="100">
        <v>538</v>
      </c>
      <c r="B531" s="100">
        <v>538</v>
      </c>
      <c r="C531" s="4" t="s">
        <v>7</v>
      </c>
      <c r="D531" s="100">
        <v>1401</v>
      </c>
      <c r="E531" s="100">
        <v>119</v>
      </c>
      <c r="F531" s="2">
        <v>0</v>
      </c>
      <c r="G531" s="100">
        <v>0</v>
      </c>
    </row>
    <row r="532" spans="1:7" ht="13.5" customHeight="1" x14ac:dyDescent="0.2">
      <c r="A532" s="100">
        <v>539</v>
      </c>
      <c r="B532" s="100">
        <v>539</v>
      </c>
      <c r="C532" s="4" t="s">
        <v>7</v>
      </c>
      <c r="D532" s="100">
        <v>1402</v>
      </c>
      <c r="E532" s="100">
        <v>119</v>
      </c>
      <c r="F532" s="2">
        <v>0</v>
      </c>
      <c r="G532" s="100">
        <v>0</v>
      </c>
    </row>
    <row r="533" spans="1:7" ht="13.5" customHeight="1" x14ac:dyDescent="0.2">
      <c r="A533" s="100">
        <v>540</v>
      </c>
      <c r="B533" s="100">
        <v>540</v>
      </c>
      <c r="C533" s="4" t="s">
        <v>7</v>
      </c>
      <c r="D533" s="100">
        <v>1501</v>
      </c>
      <c r="E533" s="100">
        <v>119</v>
      </c>
      <c r="F533" s="2">
        <v>0</v>
      </c>
      <c r="G533" s="100">
        <v>0</v>
      </c>
    </row>
    <row r="534" spans="1:7" ht="13.5" customHeight="1" x14ac:dyDescent="0.2">
      <c r="A534" s="100">
        <v>541</v>
      </c>
      <c r="B534" s="100">
        <v>541</v>
      </c>
      <c r="C534" s="4" t="s">
        <v>7</v>
      </c>
      <c r="D534" s="100">
        <v>1502</v>
      </c>
      <c r="E534" s="100">
        <v>119</v>
      </c>
      <c r="F534" s="2">
        <v>0</v>
      </c>
      <c r="G534" s="100">
        <v>0</v>
      </c>
    </row>
    <row r="535" spans="1:7" ht="13.5" customHeight="1" x14ac:dyDescent="0.2">
      <c r="A535" s="100">
        <v>542</v>
      </c>
      <c r="B535" s="100">
        <v>542</v>
      </c>
      <c r="C535" s="4" t="s">
        <v>7</v>
      </c>
      <c r="D535" s="100">
        <v>2</v>
      </c>
      <c r="E535" s="100">
        <v>122</v>
      </c>
      <c r="F535" s="2">
        <v>0</v>
      </c>
      <c r="G535" s="100">
        <v>0</v>
      </c>
    </row>
    <row r="536" spans="1:7" ht="13.5" customHeight="1" x14ac:dyDescent="0.2">
      <c r="A536" s="100">
        <v>543</v>
      </c>
      <c r="B536" s="100">
        <v>543</v>
      </c>
      <c r="C536" s="4" t="s">
        <v>7</v>
      </c>
      <c r="D536" s="100">
        <v>101</v>
      </c>
      <c r="E536" s="100">
        <v>123</v>
      </c>
      <c r="F536" s="2">
        <v>0</v>
      </c>
      <c r="G536" s="100">
        <v>0</v>
      </c>
    </row>
    <row r="537" spans="1:7" ht="13.5" customHeight="1" x14ac:dyDescent="0.2">
      <c r="A537" s="100">
        <v>544</v>
      </c>
      <c r="B537" s="100">
        <v>544</v>
      </c>
      <c r="C537" s="4" t="s">
        <v>7</v>
      </c>
      <c r="D537" s="100">
        <v>102</v>
      </c>
      <c r="E537" s="100">
        <v>123</v>
      </c>
      <c r="F537" s="2">
        <v>0</v>
      </c>
      <c r="G537" s="100">
        <v>0</v>
      </c>
    </row>
    <row r="538" spans="1:7" ht="13.5" customHeight="1" x14ac:dyDescent="0.2">
      <c r="A538" s="100">
        <v>545</v>
      </c>
      <c r="B538" s="100">
        <v>545</v>
      </c>
      <c r="C538" s="4" t="s">
        <v>7</v>
      </c>
      <c r="D538" s="100">
        <v>103</v>
      </c>
      <c r="E538" s="100">
        <v>123</v>
      </c>
      <c r="F538" s="2">
        <v>0</v>
      </c>
      <c r="G538" s="100">
        <v>0</v>
      </c>
    </row>
    <row r="539" spans="1:7" ht="13.5" customHeight="1" x14ac:dyDescent="0.2">
      <c r="A539" s="100">
        <v>546</v>
      </c>
      <c r="B539" s="100">
        <v>546</v>
      </c>
      <c r="C539" s="4" t="s">
        <v>7</v>
      </c>
      <c r="D539" s="100">
        <v>201</v>
      </c>
      <c r="E539" s="100">
        <v>123</v>
      </c>
      <c r="F539" s="2">
        <v>0</v>
      </c>
      <c r="G539" s="100">
        <v>0</v>
      </c>
    </row>
    <row r="540" spans="1:7" ht="13.5" customHeight="1" x14ac:dyDescent="0.2">
      <c r="A540" s="100">
        <v>547</v>
      </c>
      <c r="B540" s="100">
        <v>547</v>
      </c>
      <c r="C540" s="4" t="s">
        <v>7</v>
      </c>
      <c r="D540" s="100">
        <v>202</v>
      </c>
      <c r="E540" s="100">
        <v>123</v>
      </c>
      <c r="F540" s="2">
        <v>0</v>
      </c>
      <c r="G540" s="100">
        <v>0</v>
      </c>
    </row>
    <row r="541" spans="1:7" ht="13.5" customHeight="1" x14ac:dyDescent="0.2">
      <c r="A541" s="100">
        <v>548</v>
      </c>
      <c r="B541" s="100">
        <v>548</v>
      </c>
      <c r="C541" s="4" t="s">
        <v>7</v>
      </c>
      <c r="D541" s="100">
        <v>203</v>
      </c>
      <c r="E541" s="100">
        <v>123</v>
      </c>
      <c r="F541" s="2">
        <v>0</v>
      </c>
      <c r="G541" s="100">
        <v>0</v>
      </c>
    </row>
    <row r="542" spans="1:7" ht="13.5" customHeight="1" x14ac:dyDescent="0.2">
      <c r="A542" s="100">
        <v>549</v>
      </c>
      <c r="B542" s="100">
        <v>549</v>
      </c>
      <c r="C542" s="4" t="s">
        <v>7</v>
      </c>
      <c r="D542" s="100">
        <v>301</v>
      </c>
      <c r="E542" s="100">
        <v>123</v>
      </c>
      <c r="F542" s="2">
        <v>0</v>
      </c>
      <c r="G542" s="100">
        <v>0</v>
      </c>
    </row>
    <row r="543" spans="1:7" ht="13.5" customHeight="1" x14ac:dyDescent="0.2">
      <c r="A543" s="100">
        <v>550</v>
      </c>
      <c r="B543" s="100">
        <v>550</v>
      </c>
      <c r="C543" s="4" t="s">
        <v>7</v>
      </c>
      <c r="D543" s="100">
        <v>302</v>
      </c>
      <c r="E543" s="100">
        <v>123</v>
      </c>
      <c r="F543" s="2">
        <v>0</v>
      </c>
      <c r="G543" s="100">
        <v>0</v>
      </c>
    </row>
    <row r="544" spans="1:7" ht="13.5" customHeight="1" x14ac:dyDescent="0.2">
      <c r="A544" s="100">
        <v>551</v>
      </c>
      <c r="B544" s="100">
        <v>551</v>
      </c>
      <c r="C544" s="4" t="s">
        <v>7</v>
      </c>
      <c r="D544" s="100">
        <v>303</v>
      </c>
      <c r="E544" s="100">
        <v>123</v>
      </c>
      <c r="F544" s="2">
        <v>0</v>
      </c>
      <c r="G544" s="100">
        <v>0</v>
      </c>
    </row>
    <row r="545" spans="1:7" ht="13.5" customHeight="1" x14ac:dyDescent="0.2">
      <c r="A545" s="100">
        <v>552</v>
      </c>
      <c r="B545" s="100">
        <v>552</v>
      </c>
      <c r="C545" s="4" t="s">
        <v>7</v>
      </c>
      <c r="D545" s="100">
        <v>401</v>
      </c>
      <c r="E545" s="100">
        <v>123</v>
      </c>
      <c r="F545" s="2">
        <v>0</v>
      </c>
      <c r="G545" s="100">
        <v>0</v>
      </c>
    </row>
    <row r="546" spans="1:7" ht="13.5" customHeight="1" x14ac:dyDescent="0.2">
      <c r="A546" s="100">
        <v>553</v>
      </c>
      <c r="B546" s="100">
        <v>553</v>
      </c>
      <c r="C546" s="4" t="s">
        <v>7</v>
      </c>
      <c r="D546" s="100">
        <v>402</v>
      </c>
      <c r="E546" s="100">
        <v>123</v>
      </c>
      <c r="F546" s="2">
        <v>0</v>
      </c>
      <c r="G546" s="100">
        <v>0</v>
      </c>
    </row>
    <row r="547" spans="1:7" ht="13.5" customHeight="1" x14ac:dyDescent="0.2">
      <c r="A547" s="100">
        <v>554</v>
      </c>
      <c r="B547" s="100">
        <v>554</v>
      </c>
      <c r="C547" s="4" t="s">
        <v>7</v>
      </c>
      <c r="D547" s="100">
        <v>403</v>
      </c>
      <c r="E547" s="100">
        <v>123</v>
      </c>
      <c r="F547" s="2">
        <v>0</v>
      </c>
      <c r="G547" s="100">
        <v>0</v>
      </c>
    </row>
    <row r="548" spans="1:7" ht="13.5" customHeight="1" x14ac:dyDescent="0.2">
      <c r="A548" s="100">
        <v>555</v>
      </c>
      <c r="B548" s="100">
        <v>555</v>
      </c>
      <c r="C548" s="4" t="s">
        <v>7</v>
      </c>
      <c r="D548" s="100">
        <v>501</v>
      </c>
      <c r="E548" s="100">
        <v>123</v>
      </c>
      <c r="F548" s="2">
        <v>0</v>
      </c>
      <c r="G548" s="100">
        <v>0</v>
      </c>
    </row>
    <row r="549" spans="1:7" ht="13.5" customHeight="1" x14ac:dyDescent="0.2">
      <c r="A549" s="100">
        <v>556</v>
      </c>
      <c r="B549" s="100">
        <v>556</v>
      </c>
      <c r="C549" s="4" t="s">
        <v>7</v>
      </c>
      <c r="D549" s="100">
        <v>502</v>
      </c>
      <c r="E549" s="100">
        <v>123</v>
      </c>
      <c r="F549" s="2">
        <v>0</v>
      </c>
      <c r="G549" s="100">
        <v>0</v>
      </c>
    </row>
    <row r="550" spans="1:7" ht="13.5" customHeight="1" x14ac:dyDescent="0.2">
      <c r="A550" s="100">
        <v>557</v>
      </c>
      <c r="B550" s="100">
        <v>557</v>
      </c>
      <c r="C550" s="4" t="s">
        <v>7</v>
      </c>
      <c r="D550" s="100">
        <v>503</v>
      </c>
      <c r="E550" s="100">
        <v>123</v>
      </c>
      <c r="F550" s="2">
        <v>0</v>
      </c>
      <c r="G550" s="100">
        <v>0</v>
      </c>
    </row>
    <row r="551" spans="1:7" ht="13.5" customHeight="1" x14ac:dyDescent="0.2">
      <c r="A551" s="100">
        <v>558</v>
      </c>
      <c r="B551" s="100">
        <v>558</v>
      </c>
      <c r="C551" s="4" t="s">
        <v>7</v>
      </c>
      <c r="D551" s="100">
        <v>1</v>
      </c>
      <c r="E551" s="100">
        <v>124</v>
      </c>
      <c r="F551" s="2">
        <v>0</v>
      </c>
      <c r="G551" s="100">
        <v>0</v>
      </c>
    </row>
    <row r="552" spans="1:7" ht="13.5" customHeight="1" x14ac:dyDescent="0.2">
      <c r="A552" s="100">
        <v>559</v>
      </c>
      <c r="B552" s="100">
        <v>559</v>
      </c>
      <c r="C552" s="4" t="s">
        <v>7</v>
      </c>
      <c r="D552" s="100">
        <v>2</v>
      </c>
      <c r="E552" s="100">
        <v>124</v>
      </c>
      <c r="F552" s="2">
        <v>0</v>
      </c>
      <c r="G552" s="100">
        <v>0</v>
      </c>
    </row>
    <row r="553" spans="1:7" ht="13.5" customHeight="1" x14ac:dyDescent="0.2">
      <c r="A553" s="100">
        <v>560</v>
      </c>
      <c r="B553" s="100">
        <v>560</v>
      </c>
      <c r="C553" s="4" t="s">
        <v>7</v>
      </c>
      <c r="D553" s="100">
        <v>3</v>
      </c>
      <c r="E553" s="100">
        <v>124</v>
      </c>
      <c r="F553" s="2">
        <v>0</v>
      </c>
      <c r="G553" s="100">
        <v>0</v>
      </c>
    </row>
    <row r="554" spans="1:7" ht="13.5" customHeight="1" x14ac:dyDescent="0.2">
      <c r="A554" s="100">
        <v>561</v>
      </c>
      <c r="B554" s="100">
        <v>561</v>
      </c>
      <c r="C554" s="4" t="s">
        <v>7</v>
      </c>
      <c r="D554" s="100">
        <v>4</v>
      </c>
      <c r="E554" s="100">
        <v>124</v>
      </c>
      <c r="F554" s="2">
        <v>0</v>
      </c>
      <c r="G554" s="100">
        <v>0</v>
      </c>
    </row>
    <row r="555" spans="1:7" ht="13.5" customHeight="1" x14ac:dyDescent="0.2">
      <c r="A555" s="100">
        <v>562</v>
      </c>
      <c r="B555" s="100">
        <v>562</v>
      </c>
      <c r="C555" s="4" t="s">
        <v>7</v>
      </c>
      <c r="D555" s="100">
        <v>5</v>
      </c>
      <c r="E555" s="100">
        <v>124</v>
      </c>
      <c r="F555" s="2">
        <v>0</v>
      </c>
      <c r="G555" s="100">
        <v>0</v>
      </c>
    </row>
    <row r="556" spans="1:7" ht="13.5" customHeight="1" x14ac:dyDescent="0.2">
      <c r="A556" s="100">
        <v>563</v>
      </c>
      <c r="B556" s="100">
        <v>563</v>
      </c>
      <c r="C556" s="4" t="s">
        <v>7</v>
      </c>
      <c r="D556" s="100">
        <v>1</v>
      </c>
      <c r="E556" s="100">
        <v>124</v>
      </c>
      <c r="F556" s="2">
        <v>0</v>
      </c>
      <c r="G556" s="100">
        <v>0</v>
      </c>
    </row>
    <row r="557" spans="1:7" ht="13.5" customHeight="1" x14ac:dyDescent="0.2">
      <c r="A557" s="100">
        <v>564</v>
      </c>
      <c r="B557" s="100">
        <v>564</v>
      </c>
      <c r="C557" s="4" t="s">
        <v>7</v>
      </c>
      <c r="D557" s="100">
        <v>1</v>
      </c>
      <c r="E557" s="100">
        <v>125</v>
      </c>
      <c r="F557" s="2">
        <v>0</v>
      </c>
      <c r="G557" s="100">
        <v>0</v>
      </c>
    </row>
    <row r="558" spans="1:7" ht="13.5" customHeight="1" x14ac:dyDescent="0.2">
      <c r="A558" s="100">
        <v>565</v>
      </c>
      <c r="B558" s="100">
        <v>565</v>
      </c>
      <c r="C558" s="4" t="s">
        <v>7</v>
      </c>
      <c r="D558" s="100">
        <v>2</v>
      </c>
      <c r="E558" s="100">
        <v>125</v>
      </c>
      <c r="F558" s="2">
        <v>0</v>
      </c>
      <c r="G558" s="100">
        <v>0</v>
      </c>
    </row>
    <row r="559" spans="1:7" ht="13.5" customHeight="1" x14ac:dyDescent="0.2">
      <c r="A559" s="100">
        <v>566</v>
      </c>
      <c r="B559" s="100">
        <v>566</v>
      </c>
      <c r="C559" s="4" t="s">
        <v>7</v>
      </c>
      <c r="D559" s="100">
        <v>1</v>
      </c>
      <c r="E559" s="100">
        <v>126</v>
      </c>
      <c r="F559" s="2">
        <v>0</v>
      </c>
      <c r="G559" s="100">
        <v>0</v>
      </c>
    </row>
    <row r="560" spans="1:7" ht="13.5" customHeight="1" x14ac:dyDescent="0.2">
      <c r="A560" s="100">
        <v>567</v>
      </c>
      <c r="B560" s="100">
        <v>567</v>
      </c>
      <c r="C560" s="4" t="s">
        <v>7</v>
      </c>
      <c r="D560" s="100">
        <v>2</v>
      </c>
      <c r="E560" s="100">
        <v>126</v>
      </c>
      <c r="F560" s="2">
        <v>0</v>
      </c>
      <c r="G560" s="100">
        <v>0</v>
      </c>
    </row>
    <row r="561" spans="1:7" ht="13.5" customHeight="1" x14ac:dyDescent="0.2">
      <c r="A561" s="100">
        <v>568</v>
      </c>
      <c r="B561" s="100">
        <v>568</v>
      </c>
      <c r="C561" s="4" t="s">
        <v>7</v>
      </c>
      <c r="D561" s="100">
        <v>3</v>
      </c>
      <c r="E561" s="100">
        <v>126</v>
      </c>
      <c r="F561" s="2">
        <v>0</v>
      </c>
      <c r="G561" s="100">
        <v>0</v>
      </c>
    </row>
    <row r="562" spans="1:7" ht="13.5" customHeight="1" x14ac:dyDescent="0.2">
      <c r="A562" s="100">
        <v>569</v>
      </c>
      <c r="B562" s="100">
        <v>569</v>
      </c>
      <c r="C562" s="4" t="s">
        <v>7</v>
      </c>
      <c r="D562" s="100">
        <v>4</v>
      </c>
      <c r="E562" s="100">
        <v>126</v>
      </c>
      <c r="F562" s="2">
        <v>0</v>
      </c>
      <c r="G562" s="100">
        <v>0</v>
      </c>
    </row>
    <row r="563" spans="1:7" ht="13.5" customHeight="1" x14ac:dyDescent="0.2">
      <c r="A563" s="100">
        <v>570</v>
      </c>
      <c r="B563" s="100">
        <v>570</v>
      </c>
      <c r="C563" s="4" t="s">
        <v>7</v>
      </c>
      <c r="D563" s="100">
        <v>5</v>
      </c>
      <c r="E563" s="100">
        <v>126</v>
      </c>
      <c r="F563" s="2">
        <v>0</v>
      </c>
      <c r="G563" s="100">
        <v>0</v>
      </c>
    </row>
    <row r="564" spans="1:7" ht="13.5" customHeight="1" x14ac:dyDescent="0.2">
      <c r="A564" s="100">
        <v>571</v>
      </c>
      <c r="B564" s="100">
        <v>571</v>
      </c>
      <c r="C564" s="4" t="s">
        <v>7</v>
      </c>
      <c r="D564" s="100">
        <v>6</v>
      </c>
      <c r="E564" s="100">
        <v>126</v>
      </c>
      <c r="F564" s="2">
        <v>0</v>
      </c>
      <c r="G564" s="100">
        <v>0</v>
      </c>
    </row>
    <row r="565" spans="1:7" ht="13.5" customHeight="1" x14ac:dyDescent="0.2">
      <c r="A565" s="100">
        <v>572</v>
      </c>
      <c r="B565" s="100">
        <v>572</v>
      </c>
      <c r="C565" s="4" t="s">
        <v>7</v>
      </c>
      <c r="D565" s="100">
        <v>1</v>
      </c>
      <c r="E565" s="100">
        <v>127</v>
      </c>
      <c r="F565" s="2">
        <v>0</v>
      </c>
      <c r="G565" s="100">
        <v>0</v>
      </c>
    </row>
    <row r="566" spans="1:7" ht="13.5" customHeight="1" x14ac:dyDescent="0.2">
      <c r="A566" s="100">
        <v>573</v>
      </c>
      <c r="B566" s="100">
        <v>573</v>
      </c>
      <c r="C566" s="4" t="s">
        <v>7</v>
      </c>
      <c r="D566" s="100">
        <v>2</v>
      </c>
      <c r="E566" s="100">
        <v>127</v>
      </c>
      <c r="F566" s="2">
        <v>0</v>
      </c>
      <c r="G566" s="100">
        <v>0</v>
      </c>
    </row>
    <row r="567" spans="1:7" ht="13.5" customHeight="1" x14ac:dyDescent="0.2">
      <c r="A567" s="100">
        <v>574</v>
      </c>
      <c r="B567" s="100">
        <v>574</v>
      </c>
      <c r="C567" s="4" t="s">
        <v>7</v>
      </c>
      <c r="D567" s="100">
        <v>3</v>
      </c>
      <c r="E567" s="100">
        <v>127</v>
      </c>
      <c r="F567" s="2">
        <v>0</v>
      </c>
      <c r="G567" s="100">
        <v>0</v>
      </c>
    </row>
    <row r="568" spans="1:7" ht="13.5" customHeight="1" x14ac:dyDescent="0.2">
      <c r="A568" s="100">
        <v>575</v>
      </c>
      <c r="B568" s="100">
        <v>575</v>
      </c>
      <c r="C568" s="4" t="s">
        <v>7</v>
      </c>
      <c r="D568" s="100">
        <v>1</v>
      </c>
      <c r="E568" s="100">
        <v>128</v>
      </c>
      <c r="F568" s="2">
        <v>0</v>
      </c>
      <c r="G568" s="100">
        <v>0</v>
      </c>
    </row>
    <row r="569" spans="1:7" ht="13.5" customHeight="1" x14ac:dyDescent="0.2">
      <c r="A569" s="100">
        <v>576</v>
      </c>
      <c r="B569" s="100">
        <v>576</v>
      </c>
      <c r="C569" s="4" t="s">
        <v>7</v>
      </c>
      <c r="D569" s="100">
        <v>2</v>
      </c>
      <c r="E569" s="100">
        <v>128</v>
      </c>
      <c r="F569" s="2">
        <v>0</v>
      </c>
      <c r="G569" s="100">
        <v>0</v>
      </c>
    </row>
    <row r="570" spans="1:7" ht="13.5" customHeight="1" x14ac:dyDescent="0.2">
      <c r="A570" s="100">
        <v>577</v>
      </c>
      <c r="B570" s="100">
        <v>577</v>
      </c>
      <c r="C570" s="4" t="s">
        <v>7</v>
      </c>
      <c r="D570" s="100">
        <v>1</v>
      </c>
      <c r="E570" s="100">
        <v>129</v>
      </c>
      <c r="F570" s="2">
        <v>0</v>
      </c>
      <c r="G570" s="100">
        <v>0</v>
      </c>
    </row>
    <row r="571" spans="1:7" ht="13.5" customHeight="1" x14ac:dyDescent="0.2">
      <c r="A571" s="100">
        <v>578</v>
      </c>
      <c r="B571" s="100">
        <v>578</v>
      </c>
      <c r="C571" s="4" t="s">
        <v>7</v>
      </c>
      <c r="D571" s="100">
        <v>2</v>
      </c>
      <c r="E571" s="100">
        <v>129</v>
      </c>
      <c r="F571" s="2">
        <v>0</v>
      </c>
      <c r="G571" s="100">
        <v>0</v>
      </c>
    </row>
    <row r="572" spans="1:7" ht="13.5" customHeight="1" x14ac:dyDescent="0.2">
      <c r="A572" s="100">
        <v>579</v>
      </c>
      <c r="B572" s="100">
        <v>579</v>
      </c>
      <c r="C572" s="4" t="s">
        <v>7</v>
      </c>
      <c r="D572" s="100">
        <v>1</v>
      </c>
      <c r="E572" s="100">
        <v>130</v>
      </c>
      <c r="F572" s="2">
        <v>0</v>
      </c>
      <c r="G572" s="100">
        <v>0</v>
      </c>
    </row>
    <row r="573" spans="1:7" ht="13.5" customHeight="1" x14ac:dyDescent="0.2">
      <c r="A573" s="100">
        <v>580</v>
      </c>
      <c r="B573" s="100">
        <v>580</v>
      </c>
      <c r="C573" s="4" t="s">
        <v>7</v>
      </c>
      <c r="D573" s="100">
        <v>2</v>
      </c>
      <c r="E573" s="100">
        <v>130</v>
      </c>
      <c r="F573" s="2">
        <v>0</v>
      </c>
      <c r="G573" s="100">
        <v>0</v>
      </c>
    </row>
    <row r="574" spans="1:7" ht="13.5" customHeight="1" x14ac:dyDescent="0.2">
      <c r="A574" s="100">
        <v>581</v>
      </c>
      <c r="B574" s="100">
        <v>581</v>
      </c>
      <c r="C574" s="4" t="s">
        <v>7</v>
      </c>
      <c r="D574" s="100">
        <v>8</v>
      </c>
      <c r="E574" s="100">
        <v>130</v>
      </c>
      <c r="F574" s="2">
        <v>0</v>
      </c>
      <c r="G574" s="100">
        <v>0</v>
      </c>
    </row>
    <row r="575" spans="1:7" ht="13.5" customHeight="1" x14ac:dyDescent="0.2">
      <c r="A575" s="100">
        <v>582</v>
      </c>
      <c r="B575" s="100">
        <v>582</v>
      </c>
      <c r="C575" s="4" t="s">
        <v>7</v>
      </c>
      <c r="D575" s="100">
        <v>2</v>
      </c>
      <c r="E575" s="100">
        <v>131</v>
      </c>
      <c r="F575" s="2">
        <v>0</v>
      </c>
      <c r="G575" s="100">
        <v>0</v>
      </c>
    </row>
    <row r="576" spans="1:7" ht="13.5" customHeight="1" x14ac:dyDescent="0.2">
      <c r="A576" s="100">
        <v>583</v>
      </c>
      <c r="B576" s="100">
        <v>583</v>
      </c>
      <c r="C576" s="4" t="s">
        <v>7</v>
      </c>
      <c r="D576" s="100">
        <v>3</v>
      </c>
      <c r="E576" s="100">
        <v>131</v>
      </c>
      <c r="F576" s="2">
        <v>0</v>
      </c>
      <c r="G576" s="100">
        <v>0</v>
      </c>
    </row>
    <row r="577" spans="1:7" ht="13.5" customHeight="1" x14ac:dyDescent="0.2">
      <c r="A577" s="100">
        <v>584</v>
      </c>
      <c r="B577" s="100">
        <v>584</v>
      </c>
      <c r="C577" s="4" t="s">
        <v>7</v>
      </c>
      <c r="D577" s="100">
        <v>4</v>
      </c>
      <c r="E577" s="100">
        <v>131</v>
      </c>
      <c r="F577" s="2">
        <v>0</v>
      </c>
      <c r="G577" s="100">
        <v>0</v>
      </c>
    </row>
    <row r="578" spans="1:7" ht="13.5" customHeight="1" x14ac:dyDescent="0.2">
      <c r="A578" s="100">
        <v>585</v>
      </c>
      <c r="B578" s="100">
        <v>585</v>
      </c>
      <c r="C578" s="4" t="s">
        <v>7</v>
      </c>
      <c r="D578" s="100">
        <v>5</v>
      </c>
      <c r="E578" s="100">
        <v>131</v>
      </c>
      <c r="F578" s="2">
        <v>0</v>
      </c>
      <c r="G578" s="100">
        <v>0</v>
      </c>
    </row>
    <row r="579" spans="1:7" ht="13.5" customHeight="1" x14ac:dyDescent="0.2">
      <c r="A579" s="100">
        <v>586</v>
      </c>
      <c r="B579" s="100">
        <v>586</v>
      </c>
      <c r="C579" s="4" t="s">
        <v>7</v>
      </c>
      <c r="D579" s="100">
        <v>6</v>
      </c>
      <c r="E579" s="100">
        <v>131</v>
      </c>
      <c r="F579" s="2">
        <v>0</v>
      </c>
      <c r="G579" s="100">
        <v>0</v>
      </c>
    </row>
    <row r="580" spans="1:7" ht="13.5" customHeight="1" x14ac:dyDescent="0.2">
      <c r="A580" s="100">
        <v>587</v>
      </c>
      <c r="B580" s="100">
        <v>587</v>
      </c>
      <c r="C580" s="4" t="s">
        <v>7</v>
      </c>
      <c r="D580" s="100">
        <v>7</v>
      </c>
      <c r="E580" s="100">
        <v>131</v>
      </c>
      <c r="F580" s="2">
        <v>0</v>
      </c>
      <c r="G580" s="100">
        <v>0</v>
      </c>
    </row>
    <row r="581" spans="1:7" ht="13.5" customHeight="1" x14ac:dyDescent="0.2">
      <c r="A581" s="100">
        <v>588</v>
      </c>
      <c r="B581" s="100">
        <v>588</v>
      </c>
      <c r="C581" s="4" t="s">
        <v>7</v>
      </c>
      <c r="D581" s="100">
        <v>8</v>
      </c>
      <c r="E581" s="100">
        <v>131</v>
      </c>
      <c r="F581" s="2">
        <v>0</v>
      </c>
      <c r="G581" s="100">
        <v>0</v>
      </c>
    </row>
    <row r="582" spans="1:7" ht="13.5" customHeight="1" x14ac:dyDescent="0.2">
      <c r="A582" s="100">
        <v>589</v>
      </c>
      <c r="B582" s="100">
        <v>589</v>
      </c>
      <c r="C582" s="4" t="s">
        <v>7</v>
      </c>
      <c r="D582" s="100">
        <v>9</v>
      </c>
      <c r="E582" s="100">
        <v>131</v>
      </c>
      <c r="F582" s="2">
        <v>0</v>
      </c>
      <c r="G582" s="100">
        <v>0</v>
      </c>
    </row>
    <row r="583" spans="1:7" ht="13.5" customHeight="1" x14ac:dyDescent="0.2">
      <c r="A583" s="100">
        <v>590</v>
      </c>
      <c r="B583" s="100">
        <v>590</v>
      </c>
      <c r="C583" s="4" t="s">
        <v>7</v>
      </c>
      <c r="D583" s="100">
        <v>10</v>
      </c>
      <c r="E583" s="100">
        <v>131</v>
      </c>
      <c r="F583" s="2">
        <v>0</v>
      </c>
      <c r="G583" s="100">
        <v>0</v>
      </c>
    </row>
    <row r="584" spans="1:7" ht="13.5" customHeight="1" x14ac:dyDescent="0.2">
      <c r="A584" s="100">
        <v>591</v>
      </c>
      <c r="B584" s="100">
        <v>591</v>
      </c>
      <c r="C584" s="4" t="s">
        <v>7</v>
      </c>
      <c r="D584" s="100">
        <v>11</v>
      </c>
      <c r="E584" s="100">
        <v>131</v>
      </c>
      <c r="F584" s="2">
        <v>0</v>
      </c>
      <c r="G584" s="100">
        <v>0</v>
      </c>
    </row>
    <row r="585" spans="1:7" ht="13.5" customHeight="1" x14ac:dyDescent="0.2">
      <c r="A585" s="100">
        <v>592</v>
      </c>
      <c r="B585" s="100">
        <v>592</v>
      </c>
      <c r="C585" s="4" t="s">
        <v>7</v>
      </c>
      <c r="D585" s="100">
        <v>2</v>
      </c>
      <c r="E585" s="100">
        <v>132</v>
      </c>
      <c r="F585" s="2">
        <v>0</v>
      </c>
      <c r="G585" s="100">
        <v>0</v>
      </c>
    </row>
    <row r="586" spans="1:7" ht="13.5" customHeight="1" x14ac:dyDescent="0.2">
      <c r="A586" s="100">
        <v>594</v>
      </c>
      <c r="B586" s="100">
        <v>594</v>
      </c>
      <c r="C586" s="4" t="s">
        <v>7</v>
      </c>
      <c r="D586" s="100">
        <v>101</v>
      </c>
      <c r="E586" s="100">
        <v>133</v>
      </c>
      <c r="F586" s="2">
        <v>0</v>
      </c>
      <c r="G586" s="100">
        <v>0</v>
      </c>
    </row>
    <row r="587" spans="1:7" ht="13.5" customHeight="1" x14ac:dyDescent="0.2">
      <c r="A587" s="100">
        <v>595</v>
      </c>
      <c r="B587" s="100">
        <v>595</v>
      </c>
      <c r="C587" s="4" t="s">
        <v>7</v>
      </c>
      <c r="D587" s="100">
        <v>102</v>
      </c>
      <c r="E587" s="100">
        <v>133</v>
      </c>
      <c r="F587" s="2">
        <v>0</v>
      </c>
      <c r="G587" s="100">
        <v>0</v>
      </c>
    </row>
    <row r="588" spans="1:7" ht="13.5" customHeight="1" x14ac:dyDescent="0.2">
      <c r="A588" s="100">
        <v>596</v>
      </c>
      <c r="B588" s="100">
        <v>596</v>
      </c>
      <c r="C588" s="4" t="s">
        <v>7</v>
      </c>
      <c r="D588" s="100">
        <v>201</v>
      </c>
      <c r="E588" s="100">
        <v>133</v>
      </c>
      <c r="F588" s="2">
        <v>0</v>
      </c>
      <c r="G588" s="100">
        <v>0</v>
      </c>
    </row>
    <row r="589" spans="1:7" ht="13.5" customHeight="1" x14ac:dyDescent="0.2">
      <c r="A589" s="100">
        <v>597</v>
      </c>
      <c r="B589" s="100">
        <v>597</v>
      </c>
      <c r="C589" s="4" t="s">
        <v>7</v>
      </c>
      <c r="D589" s="100">
        <v>202</v>
      </c>
      <c r="E589" s="100">
        <v>133</v>
      </c>
      <c r="F589" s="2">
        <v>0</v>
      </c>
      <c r="G589" s="100">
        <v>0</v>
      </c>
    </row>
    <row r="590" spans="1:7" ht="13.5" customHeight="1" x14ac:dyDescent="0.2">
      <c r="A590" s="100">
        <v>598</v>
      </c>
      <c r="B590" s="100">
        <v>598</v>
      </c>
      <c r="C590" s="4" t="s">
        <v>7</v>
      </c>
      <c r="D590" s="100">
        <v>203</v>
      </c>
      <c r="E590" s="100">
        <v>133</v>
      </c>
      <c r="F590" s="2">
        <v>0</v>
      </c>
      <c r="G590" s="100">
        <v>0</v>
      </c>
    </row>
    <row r="591" spans="1:7" ht="13.5" customHeight="1" x14ac:dyDescent="0.2">
      <c r="A591" s="100">
        <v>599</v>
      </c>
      <c r="B591" s="100">
        <v>599</v>
      </c>
      <c r="C591" s="4" t="s">
        <v>7</v>
      </c>
      <c r="D591" s="100">
        <v>301</v>
      </c>
      <c r="E591" s="100">
        <v>133</v>
      </c>
      <c r="F591" s="2">
        <v>0</v>
      </c>
      <c r="G591" s="100">
        <v>0</v>
      </c>
    </row>
    <row r="592" spans="1:7" ht="13.5" customHeight="1" x14ac:dyDescent="0.2">
      <c r="A592" s="100">
        <v>600</v>
      </c>
      <c r="B592" s="100">
        <v>600</v>
      </c>
      <c r="C592" s="4" t="s">
        <v>7</v>
      </c>
      <c r="D592" s="100">
        <v>401</v>
      </c>
      <c r="E592" s="100">
        <v>133</v>
      </c>
      <c r="F592" s="2">
        <v>0</v>
      </c>
      <c r="G592" s="100">
        <v>0</v>
      </c>
    </row>
    <row r="593" spans="1:7" ht="13.5" customHeight="1" x14ac:dyDescent="0.2">
      <c r="A593" s="100">
        <v>601</v>
      </c>
      <c r="B593" s="100">
        <v>601</v>
      </c>
      <c r="C593" s="4" t="s">
        <v>7</v>
      </c>
      <c r="D593" s="100">
        <v>402</v>
      </c>
      <c r="E593" s="100">
        <v>133</v>
      </c>
      <c r="F593" s="2">
        <v>0</v>
      </c>
      <c r="G593" s="100">
        <v>0</v>
      </c>
    </row>
    <row r="594" spans="1:7" ht="13.5" customHeight="1" x14ac:dyDescent="0.2">
      <c r="A594" s="100">
        <v>602</v>
      </c>
      <c r="B594" s="100">
        <v>602</v>
      </c>
      <c r="C594" s="4" t="s">
        <v>7</v>
      </c>
      <c r="D594" s="100">
        <v>501</v>
      </c>
      <c r="E594" s="100">
        <v>133</v>
      </c>
      <c r="F594" s="2">
        <v>0</v>
      </c>
      <c r="G594" s="100">
        <v>0</v>
      </c>
    </row>
    <row r="595" spans="1:7" ht="13.5" customHeight="1" x14ac:dyDescent="0.2">
      <c r="A595" s="100">
        <v>603</v>
      </c>
      <c r="B595" s="100">
        <v>603</v>
      </c>
      <c r="C595" s="4" t="s">
        <v>7</v>
      </c>
      <c r="D595" s="100">
        <v>502</v>
      </c>
      <c r="E595" s="100">
        <v>133</v>
      </c>
      <c r="F595" s="2">
        <v>0</v>
      </c>
      <c r="G595" s="100">
        <v>0</v>
      </c>
    </row>
    <row r="596" spans="1:7" ht="13.5" customHeight="1" x14ac:dyDescent="0.2">
      <c r="A596" s="100">
        <v>604</v>
      </c>
      <c r="B596" s="100">
        <v>604</v>
      </c>
      <c r="C596" s="4" t="s">
        <v>7</v>
      </c>
      <c r="D596" s="100">
        <v>1</v>
      </c>
      <c r="E596" s="100">
        <v>134</v>
      </c>
      <c r="F596" s="2">
        <v>0</v>
      </c>
      <c r="G596" s="100">
        <v>0</v>
      </c>
    </row>
    <row r="597" spans="1:7" ht="13.5" customHeight="1" x14ac:dyDescent="0.2">
      <c r="A597" s="100">
        <v>605</v>
      </c>
      <c r="B597" s="100">
        <v>605</v>
      </c>
      <c r="C597" s="4" t="s">
        <v>7</v>
      </c>
      <c r="D597" s="100">
        <v>1</v>
      </c>
      <c r="E597" s="100">
        <v>135</v>
      </c>
      <c r="F597" s="2">
        <v>0</v>
      </c>
      <c r="G597" s="100">
        <v>0</v>
      </c>
    </row>
    <row r="598" spans="1:7" ht="13.5" customHeight="1" x14ac:dyDescent="0.2">
      <c r="A598" s="100">
        <v>606</v>
      </c>
      <c r="B598" s="100">
        <v>606</v>
      </c>
      <c r="C598" s="4" t="s">
        <v>7</v>
      </c>
      <c r="D598" s="100">
        <v>1</v>
      </c>
      <c r="E598" s="100">
        <v>136</v>
      </c>
      <c r="F598" s="2">
        <v>0</v>
      </c>
      <c r="G598" s="100">
        <v>0</v>
      </c>
    </row>
    <row r="599" spans="1:7" ht="13.5" customHeight="1" x14ac:dyDescent="0.2">
      <c r="A599" s="100">
        <v>607</v>
      </c>
      <c r="B599" s="100">
        <v>607</v>
      </c>
      <c r="C599" s="4" t="s">
        <v>7</v>
      </c>
      <c r="D599" s="100">
        <v>7</v>
      </c>
      <c r="E599" s="100">
        <v>136</v>
      </c>
      <c r="F599" s="2">
        <v>0</v>
      </c>
      <c r="G599" s="100">
        <v>0</v>
      </c>
    </row>
    <row r="600" spans="1:7" ht="13.5" customHeight="1" x14ac:dyDescent="0.2">
      <c r="A600" s="100">
        <v>608</v>
      </c>
      <c r="B600" s="100">
        <v>608</v>
      </c>
      <c r="C600" s="4" t="s">
        <v>7</v>
      </c>
      <c r="D600" s="100">
        <v>8</v>
      </c>
      <c r="E600" s="100">
        <v>136</v>
      </c>
      <c r="F600" s="2">
        <v>0</v>
      </c>
      <c r="G600" s="100">
        <v>0</v>
      </c>
    </row>
    <row r="601" spans="1:7" ht="13.5" customHeight="1" x14ac:dyDescent="0.2">
      <c r="A601" s="100">
        <v>609</v>
      </c>
      <c r="B601" s="100">
        <v>609</v>
      </c>
      <c r="C601" s="4" t="s">
        <v>7</v>
      </c>
      <c r="D601" s="100">
        <v>9</v>
      </c>
      <c r="E601" s="100">
        <v>136</v>
      </c>
      <c r="F601" s="2">
        <v>0</v>
      </c>
      <c r="G601" s="100">
        <v>0</v>
      </c>
    </row>
    <row r="602" spans="1:7" ht="13.5" customHeight="1" x14ac:dyDescent="0.2">
      <c r="A602" s="100">
        <v>610</v>
      </c>
      <c r="B602" s="100">
        <v>610</v>
      </c>
      <c r="C602" s="4" t="s">
        <v>7</v>
      </c>
      <c r="D602" s="100">
        <v>10</v>
      </c>
      <c r="E602" s="100">
        <v>136</v>
      </c>
      <c r="F602" s="2">
        <v>0</v>
      </c>
      <c r="G602" s="100">
        <v>0</v>
      </c>
    </row>
    <row r="603" spans="1:7" ht="13.5" customHeight="1" x14ac:dyDescent="0.2">
      <c r="A603" s="100">
        <v>611</v>
      </c>
      <c r="B603" s="100">
        <v>611</v>
      </c>
      <c r="C603" s="4" t="s">
        <v>7</v>
      </c>
      <c r="D603" s="100">
        <v>1</v>
      </c>
      <c r="E603" s="100">
        <v>137</v>
      </c>
      <c r="F603" s="2">
        <v>0</v>
      </c>
      <c r="G603" s="100">
        <v>0</v>
      </c>
    </row>
    <row r="604" spans="1:7" ht="13.5" customHeight="1" x14ac:dyDescent="0.2">
      <c r="A604" s="100">
        <v>612</v>
      </c>
      <c r="B604" s="100">
        <v>612</v>
      </c>
      <c r="C604" s="4" t="s">
        <v>7</v>
      </c>
      <c r="D604" s="100">
        <v>2</v>
      </c>
      <c r="E604" s="100">
        <v>137</v>
      </c>
      <c r="F604" s="2">
        <v>0</v>
      </c>
      <c r="G604" s="100">
        <v>0</v>
      </c>
    </row>
    <row r="605" spans="1:7" ht="13.5" customHeight="1" x14ac:dyDescent="0.2">
      <c r="A605" s="100">
        <v>613</v>
      </c>
      <c r="B605" s="100">
        <v>613</v>
      </c>
      <c r="C605" s="4" t="s">
        <v>7</v>
      </c>
      <c r="D605" s="100">
        <v>4</v>
      </c>
      <c r="E605" s="100">
        <v>137</v>
      </c>
      <c r="F605" s="2">
        <v>0</v>
      </c>
      <c r="G605" s="100">
        <v>0</v>
      </c>
    </row>
    <row r="606" spans="1:7" ht="13.5" customHeight="1" x14ac:dyDescent="0.2">
      <c r="A606" s="100">
        <v>614</v>
      </c>
      <c r="B606" s="100">
        <v>614</v>
      </c>
      <c r="C606" s="4" t="s">
        <v>7</v>
      </c>
      <c r="D606" s="100">
        <v>5</v>
      </c>
      <c r="E606" s="100">
        <v>137</v>
      </c>
      <c r="F606" s="2">
        <v>0</v>
      </c>
      <c r="G606" s="100">
        <v>0</v>
      </c>
    </row>
    <row r="607" spans="1:7" ht="13.5" customHeight="1" x14ac:dyDescent="0.2">
      <c r="A607" s="100">
        <v>615</v>
      </c>
      <c r="B607" s="100">
        <v>615</v>
      </c>
      <c r="C607" s="4" t="s">
        <v>7</v>
      </c>
      <c r="D607" s="100">
        <v>7</v>
      </c>
      <c r="E607" s="100">
        <v>137</v>
      </c>
      <c r="F607" s="2">
        <v>0</v>
      </c>
      <c r="G607" s="100">
        <v>0</v>
      </c>
    </row>
    <row r="608" spans="1:7" ht="13.5" customHeight="1" x14ac:dyDescent="0.2">
      <c r="A608" s="100">
        <v>616</v>
      </c>
      <c r="B608" s="100">
        <v>616</v>
      </c>
      <c r="C608" s="4" t="s">
        <v>7</v>
      </c>
      <c r="D608" s="100">
        <v>8</v>
      </c>
      <c r="E608" s="100">
        <v>137</v>
      </c>
      <c r="F608" s="2">
        <v>0</v>
      </c>
      <c r="G608" s="100">
        <v>0</v>
      </c>
    </row>
    <row r="609" spans="1:7" ht="13.5" customHeight="1" x14ac:dyDescent="0.2">
      <c r="A609" s="100">
        <v>617</v>
      </c>
      <c r="B609" s="100">
        <v>617</v>
      </c>
      <c r="C609" s="4" t="s">
        <v>7</v>
      </c>
      <c r="D609" s="100">
        <v>9</v>
      </c>
      <c r="E609" s="100">
        <v>137</v>
      </c>
      <c r="F609" s="2">
        <v>0</v>
      </c>
      <c r="G609" s="100">
        <v>0</v>
      </c>
    </row>
    <row r="610" spans="1:7" ht="13.5" customHeight="1" x14ac:dyDescent="0.2">
      <c r="A610" s="100">
        <v>618</v>
      </c>
      <c r="B610" s="100">
        <v>618</v>
      </c>
      <c r="C610" s="4" t="s">
        <v>7</v>
      </c>
      <c r="D610" s="100">
        <v>10</v>
      </c>
      <c r="E610" s="100">
        <v>137</v>
      </c>
      <c r="F610" s="2">
        <v>0</v>
      </c>
      <c r="G610" s="100">
        <v>0</v>
      </c>
    </row>
    <row r="611" spans="1:7" ht="13.5" customHeight="1" x14ac:dyDescent="0.2">
      <c r="A611" s="100">
        <v>619</v>
      </c>
      <c r="B611" s="100">
        <v>619</v>
      </c>
      <c r="C611" s="4" t="s">
        <v>7</v>
      </c>
      <c r="D611" s="100">
        <v>11</v>
      </c>
      <c r="E611" s="100">
        <v>137</v>
      </c>
      <c r="F611" s="2">
        <v>0</v>
      </c>
      <c r="G611" s="100">
        <v>0</v>
      </c>
    </row>
    <row r="612" spans="1:7" ht="13.5" customHeight="1" x14ac:dyDescent="0.2">
      <c r="A612" s="100">
        <v>620</v>
      </c>
      <c r="B612" s="100">
        <v>620</v>
      </c>
      <c r="C612" s="4" t="s">
        <v>7</v>
      </c>
      <c r="D612" s="100">
        <v>1</v>
      </c>
      <c r="E612" s="100">
        <v>139</v>
      </c>
      <c r="F612" s="2">
        <v>0</v>
      </c>
      <c r="G612" s="100">
        <v>0</v>
      </c>
    </row>
    <row r="613" spans="1:7" ht="13.5" customHeight="1" x14ac:dyDescent="0.2">
      <c r="A613" s="100">
        <v>622</v>
      </c>
      <c r="B613" s="100">
        <v>622</v>
      </c>
      <c r="C613" s="4" t="s">
        <v>7</v>
      </c>
      <c r="D613" s="100">
        <v>1</v>
      </c>
      <c r="E613" s="100">
        <v>140</v>
      </c>
      <c r="F613" s="2">
        <v>0</v>
      </c>
      <c r="G613" s="100">
        <v>0</v>
      </c>
    </row>
    <row r="614" spans="1:7" ht="13.5" customHeight="1" x14ac:dyDescent="0.2">
      <c r="A614" s="100">
        <v>623</v>
      </c>
      <c r="B614" s="100">
        <v>623</v>
      </c>
      <c r="C614" s="4" t="s">
        <v>7</v>
      </c>
      <c r="D614" s="100">
        <v>2</v>
      </c>
      <c r="E614" s="100">
        <v>140</v>
      </c>
      <c r="F614" s="2">
        <v>0</v>
      </c>
      <c r="G614" s="100">
        <v>0</v>
      </c>
    </row>
    <row r="615" spans="1:7" ht="13.5" customHeight="1" x14ac:dyDescent="0.2">
      <c r="A615" s="100">
        <v>624</v>
      </c>
      <c r="B615" s="100">
        <v>624</v>
      </c>
      <c r="C615" s="4" t="s">
        <v>7</v>
      </c>
      <c r="D615" s="100">
        <v>3</v>
      </c>
      <c r="E615" s="100">
        <v>140</v>
      </c>
      <c r="F615" s="2">
        <v>0</v>
      </c>
      <c r="G615" s="100">
        <v>0</v>
      </c>
    </row>
    <row r="616" spans="1:7" ht="13.5" customHeight="1" x14ac:dyDescent="0.2">
      <c r="A616" s="100">
        <v>625</v>
      </c>
      <c r="B616" s="100">
        <v>625</v>
      </c>
      <c r="C616" s="4" t="s">
        <v>7</v>
      </c>
      <c r="D616" s="100">
        <v>4</v>
      </c>
      <c r="E616" s="100">
        <v>140</v>
      </c>
      <c r="F616" s="2">
        <v>0</v>
      </c>
      <c r="G616" s="100">
        <v>0</v>
      </c>
    </row>
    <row r="617" spans="1:7" ht="13.5" customHeight="1" x14ac:dyDescent="0.2">
      <c r="A617" s="100">
        <v>626</v>
      </c>
      <c r="B617" s="100">
        <v>626</v>
      </c>
      <c r="C617" s="4" t="s">
        <v>7</v>
      </c>
      <c r="D617" s="100">
        <v>5</v>
      </c>
      <c r="E617" s="100">
        <v>140</v>
      </c>
      <c r="F617" s="2">
        <v>0</v>
      </c>
      <c r="G617" s="100">
        <v>0</v>
      </c>
    </row>
    <row r="618" spans="1:7" ht="13.5" customHeight="1" x14ac:dyDescent="0.2">
      <c r="A618" s="100">
        <v>627</v>
      </c>
      <c r="B618" s="100">
        <v>627</v>
      </c>
      <c r="C618" s="4" t="s">
        <v>7</v>
      </c>
      <c r="D618" s="100">
        <v>1</v>
      </c>
      <c r="E618" s="100">
        <v>141</v>
      </c>
      <c r="F618" s="2">
        <v>0</v>
      </c>
      <c r="G618" s="100">
        <v>0</v>
      </c>
    </row>
    <row r="619" spans="1:7" ht="13.5" customHeight="1" x14ac:dyDescent="0.2">
      <c r="A619" s="100">
        <v>628</v>
      </c>
      <c r="B619" s="100">
        <v>628</v>
      </c>
      <c r="C619" s="4" t="s">
        <v>7</v>
      </c>
      <c r="D619" s="100">
        <v>2</v>
      </c>
      <c r="E619" s="100">
        <v>141</v>
      </c>
      <c r="F619" s="2">
        <v>0</v>
      </c>
      <c r="G619" s="100">
        <v>0</v>
      </c>
    </row>
    <row r="620" spans="1:7" ht="13.5" customHeight="1" x14ac:dyDescent="0.2">
      <c r="A620" s="100">
        <v>629</v>
      </c>
      <c r="B620" s="100">
        <v>629</v>
      </c>
      <c r="C620" s="4" t="s">
        <v>7</v>
      </c>
      <c r="D620" s="100">
        <v>1</v>
      </c>
      <c r="E620" s="100">
        <v>142</v>
      </c>
      <c r="F620" s="2">
        <v>0</v>
      </c>
      <c r="G620" s="100">
        <v>0</v>
      </c>
    </row>
    <row r="621" spans="1:7" ht="13.5" customHeight="1" x14ac:dyDescent="0.2">
      <c r="A621" s="100">
        <v>630</v>
      </c>
      <c r="B621" s="100">
        <v>630</v>
      </c>
      <c r="C621" s="4" t="s">
        <v>7</v>
      </c>
      <c r="D621" s="100">
        <v>2</v>
      </c>
      <c r="E621" s="100">
        <v>142</v>
      </c>
      <c r="F621" s="2">
        <v>0</v>
      </c>
      <c r="G621" s="100">
        <v>0</v>
      </c>
    </row>
    <row r="622" spans="1:7" ht="13.5" customHeight="1" x14ac:dyDescent="0.2">
      <c r="A622" s="100">
        <v>631</v>
      </c>
      <c r="B622" s="100">
        <v>631</v>
      </c>
      <c r="C622" s="4" t="s">
        <v>7</v>
      </c>
      <c r="D622" s="100">
        <v>1</v>
      </c>
      <c r="E622" s="100">
        <v>143</v>
      </c>
      <c r="F622" s="2">
        <v>0</v>
      </c>
      <c r="G622" s="100">
        <v>0</v>
      </c>
    </row>
    <row r="623" spans="1:7" ht="13.5" customHeight="1" x14ac:dyDescent="0.2">
      <c r="A623" s="100">
        <v>632</v>
      </c>
      <c r="B623" s="100">
        <v>632</v>
      </c>
      <c r="C623" s="4" t="s">
        <v>7</v>
      </c>
      <c r="D623" s="100">
        <v>2</v>
      </c>
      <c r="E623" s="100">
        <v>143</v>
      </c>
      <c r="F623" s="2">
        <v>0</v>
      </c>
      <c r="G623" s="100">
        <v>0</v>
      </c>
    </row>
    <row r="624" spans="1:7" ht="13.5" customHeight="1" x14ac:dyDescent="0.2">
      <c r="A624" s="100">
        <v>633</v>
      </c>
      <c r="B624" s="100">
        <v>633</v>
      </c>
      <c r="C624" s="4" t="s">
        <v>7</v>
      </c>
      <c r="D624" s="100">
        <v>3</v>
      </c>
      <c r="E624" s="100">
        <v>143</v>
      </c>
      <c r="F624" s="2">
        <v>0</v>
      </c>
      <c r="G624" s="100">
        <v>0</v>
      </c>
    </row>
    <row r="625" spans="1:7" ht="13.5" customHeight="1" x14ac:dyDescent="0.2">
      <c r="A625" s="100">
        <v>634</v>
      </c>
      <c r="B625" s="100">
        <v>634</v>
      </c>
      <c r="C625" s="4" t="s">
        <v>7</v>
      </c>
      <c r="D625" s="100">
        <v>4</v>
      </c>
      <c r="E625" s="100">
        <v>143</v>
      </c>
      <c r="F625" s="2">
        <v>0</v>
      </c>
      <c r="G625" s="100">
        <v>0</v>
      </c>
    </row>
    <row r="626" spans="1:7" ht="13.5" customHeight="1" x14ac:dyDescent="0.2">
      <c r="A626" s="100">
        <v>635</v>
      </c>
      <c r="B626" s="100">
        <v>635</v>
      </c>
      <c r="C626" s="4" t="s">
        <v>7</v>
      </c>
      <c r="D626" s="100">
        <v>5</v>
      </c>
      <c r="E626" s="100">
        <v>143</v>
      </c>
      <c r="F626" s="2">
        <v>0</v>
      </c>
      <c r="G626" s="100">
        <v>0</v>
      </c>
    </row>
    <row r="627" spans="1:7" ht="13.5" customHeight="1" x14ac:dyDescent="0.2">
      <c r="A627" s="100">
        <v>636</v>
      </c>
      <c r="B627" s="100">
        <v>636</v>
      </c>
      <c r="C627" s="4" t="s">
        <v>7</v>
      </c>
      <c r="D627" s="100">
        <v>6</v>
      </c>
      <c r="E627" s="100">
        <v>143</v>
      </c>
      <c r="F627" s="2">
        <v>0</v>
      </c>
      <c r="G627" s="100">
        <v>0</v>
      </c>
    </row>
    <row r="628" spans="1:7" ht="13.5" customHeight="1" x14ac:dyDescent="0.2">
      <c r="A628" s="100">
        <v>637</v>
      </c>
      <c r="B628" s="100">
        <v>637</v>
      </c>
      <c r="C628" s="4" t="s">
        <v>7</v>
      </c>
      <c r="D628" s="100">
        <v>1</v>
      </c>
      <c r="E628" s="100">
        <v>144</v>
      </c>
      <c r="F628" s="2">
        <v>0</v>
      </c>
      <c r="G628" s="100">
        <v>0</v>
      </c>
    </row>
    <row r="629" spans="1:7" ht="13.5" customHeight="1" x14ac:dyDescent="0.2">
      <c r="A629" s="100">
        <v>638</v>
      </c>
      <c r="B629" s="100">
        <v>638</v>
      </c>
      <c r="C629" s="4" t="s">
        <v>7</v>
      </c>
      <c r="D629" s="100">
        <v>2</v>
      </c>
      <c r="E629" s="100">
        <v>144</v>
      </c>
      <c r="F629" s="2">
        <v>0</v>
      </c>
      <c r="G629" s="100">
        <v>0</v>
      </c>
    </row>
    <row r="630" spans="1:7" ht="13.5" customHeight="1" x14ac:dyDescent="0.2">
      <c r="A630" s="100">
        <v>639</v>
      </c>
      <c r="B630" s="100">
        <v>639</v>
      </c>
      <c r="C630" s="4" t="s">
        <v>7</v>
      </c>
      <c r="D630" s="100">
        <v>1</v>
      </c>
      <c r="E630" s="100">
        <v>145</v>
      </c>
      <c r="F630" s="2">
        <v>0</v>
      </c>
      <c r="G630" s="100">
        <v>0</v>
      </c>
    </row>
    <row r="631" spans="1:7" ht="13.5" customHeight="1" x14ac:dyDescent="0.2">
      <c r="A631" s="100">
        <v>640</v>
      </c>
      <c r="B631" s="100">
        <v>640</v>
      </c>
      <c r="C631" s="4" t="s">
        <v>7</v>
      </c>
      <c r="D631" s="100">
        <v>1</v>
      </c>
      <c r="E631" s="100">
        <v>146</v>
      </c>
      <c r="F631" s="2">
        <v>0</v>
      </c>
      <c r="G631" s="100">
        <v>0</v>
      </c>
    </row>
    <row r="632" spans="1:7" ht="13.5" customHeight="1" x14ac:dyDescent="0.2">
      <c r="A632" s="100">
        <v>641</v>
      </c>
      <c r="B632" s="100">
        <v>641</v>
      </c>
      <c r="C632" s="4" t="s">
        <v>7</v>
      </c>
      <c r="D632" s="100">
        <v>1</v>
      </c>
      <c r="E632" s="100">
        <v>147</v>
      </c>
      <c r="F632" s="2">
        <v>0</v>
      </c>
      <c r="G632" s="100">
        <v>0</v>
      </c>
    </row>
    <row r="633" spans="1:7" ht="13.5" customHeight="1" x14ac:dyDescent="0.2">
      <c r="A633" s="100">
        <v>642</v>
      </c>
      <c r="B633" s="100">
        <v>642</v>
      </c>
      <c r="C633" s="4" t="s">
        <v>7</v>
      </c>
      <c r="D633" s="100">
        <v>2</v>
      </c>
      <c r="E633" s="100">
        <v>147</v>
      </c>
      <c r="F633" s="2">
        <v>0</v>
      </c>
      <c r="G633" s="100">
        <v>0</v>
      </c>
    </row>
    <row r="634" spans="1:7" ht="13.5" customHeight="1" x14ac:dyDescent="0.2">
      <c r="A634" s="100">
        <v>643</v>
      </c>
      <c r="B634" s="100">
        <v>643</v>
      </c>
      <c r="C634" s="4" t="s">
        <v>7</v>
      </c>
      <c r="D634" s="100">
        <v>1</v>
      </c>
      <c r="E634" s="100">
        <v>148</v>
      </c>
      <c r="F634" s="2">
        <v>0</v>
      </c>
      <c r="G634" s="100">
        <v>0</v>
      </c>
    </row>
    <row r="635" spans="1:7" ht="13.5" customHeight="1" x14ac:dyDescent="0.2">
      <c r="A635" s="100">
        <v>644</v>
      </c>
      <c r="B635" s="100">
        <v>644</v>
      </c>
      <c r="C635" s="4" t="s">
        <v>7</v>
      </c>
      <c r="D635" s="100">
        <v>1</v>
      </c>
      <c r="E635" s="100">
        <v>149</v>
      </c>
      <c r="F635" s="2">
        <v>0</v>
      </c>
      <c r="G635" s="100">
        <v>0</v>
      </c>
    </row>
    <row r="636" spans="1:7" ht="13.5" customHeight="1" x14ac:dyDescent="0.2">
      <c r="A636" s="100">
        <v>645</v>
      </c>
      <c r="B636" s="100">
        <v>645</v>
      </c>
      <c r="C636" s="4" t="s">
        <v>7</v>
      </c>
      <c r="D636" s="100">
        <v>2</v>
      </c>
      <c r="E636" s="100">
        <v>149</v>
      </c>
      <c r="F636" s="2">
        <v>0</v>
      </c>
      <c r="G636" s="100">
        <v>0</v>
      </c>
    </row>
    <row r="637" spans="1:7" ht="13.5" customHeight="1" x14ac:dyDescent="0.2">
      <c r="A637" s="100">
        <v>646</v>
      </c>
      <c r="B637" s="100">
        <v>646</v>
      </c>
      <c r="C637" s="4" t="s">
        <v>7</v>
      </c>
      <c r="D637" s="100">
        <v>3</v>
      </c>
      <c r="E637" s="100">
        <v>149</v>
      </c>
      <c r="F637" s="2">
        <v>0</v>
      </c>
      <c r="G637" s="100">
        <v>0</v>
      </c>
    </row>
    <row r="638" spans="1:7" ht="13.5" customHeight="1" x14ac:dyDescent="0.2">
      <c r="A638" s="100">
        <v>647</v>
      </c>
      <c r="B638" s="100">
        <v>647</v>
      </c>
      <c r="C638" s="4" t="s">
        <v>7</v>
      </c>
      <c r="D638" s="100">
        <v>4</v>
      </c>
      <c r="E638" s="100">
        <v>149</v>
      </c>
      <c r="F638" s="2">
        <v>0</v>
      </c>
      <c r="G638" s="100">
        <v>0</v>
      </c>
    </row>
    <row r="639" spans="1:7" ht="13.5" customHeight="1" x14ac:dyDescent="0.2">
      <c r="A639" s="100">
        <v>648</v>
      </c>
      <c r="B639" s="100">
        <v>648</v>
      </c>
      <c r="C639" s="4" t="s">
        <v>7</v>
      </c>
      <c r="D639" s="100">
        <v>1</v>
      </c>
      <c r="E639" s="100">
        <v>150</v>
      </c>
      <c r="F639" s="2">
        <v>0</v>
      </c>
      <c r="G639" s="100">
        <v>0</v>
      </c>
    </row>
    <row r="640" spans="1:7" ht="13.5" customHeight="1" x14ac:dyDescent="0.2">
      <c r="A640" s="100">
        <v>649</v>
      </c>
      <c r="B640" s="100">
        <v>649</v>
      </c>
      <c r="C640" s="4" t="s">
        <v>7</v>
      </c>
      <c r="D640" s="100">
        <v>1</v>
      </c>
      <c r="E640" s="100">
        <v>151</v>
      </c>
      <c r="F640" s="2">
        <v>0</v>
      </c>
      <c r="G640" s="100">
        <v>0</v>
      </c>
    </row>
    <row r="641" spans="1:7" ht="13.5" customHeight="1" x14ac:dyDescent="0.2">
      <c r="A641" s="100">
        <v>650</v>
      </c>
      <c r="B641" s="100">
        <v>650</v>
      </c>
      <c r="C641" s="4" t="s">
        <v>7</v>
      </c>
      <c r="D641" s="100">
        <v>4</v>
      </c>
      <c r="E641" s="100">
        <v>151</v>
      </c>
      <c r="F641" s="2">
        <v>0</v>
      </c>
      <c r="G641" s="100">
        <v>0</v>
      </c>
    </row>
    <row r="642" spans="1:7" ht="13.5" customHeight="1" x14ac:dyDescent="0.2">
      <c r="A642" s="100">
        <v>651</v>
      </c>
      <c r="B642" s="100">
        <v>651</v>
      </c>
      <c r="C642" s="4" t="s">
        <v>7</v>
      </c>
      <c r="D642" s="100">
        <v>1</v>
      </c>
      <c r="E642" s="100">
        <v>152</v>
      </c>
      <c r="F642" s="2">
        <v>0</v>
      </c>
      <c r="G642" s="100">
        <v>0</v>
      </c>
    </row>
    <row r="643" spans="1:7" ht="13.5" customHeight="1" x14ac:dyDescent="0.2">
      <c r="A643" s="100">
        <v>652</v>
      </c>
      <c r="B643" s="100">
        <v>652</v>
      </c>
      <c r="C643" s="4" t="s">
        <v>7</v>
      </c>
      <c r="D643" s="100">
        <v>2</v>
      </c>
      <c r="E643" s="100">
        <v>152</v>
      </c>
      <c r="F643" s="2">
        <v>0</v>
      </c>
      <c r="G643" s="100">
        <v>0</v>
      </c>
    </row>
    <row r="644" spans="1:7" ht="13.5" customHeight="1" x14ac:dyDescent="0.2">
      <c r="A644" s="100">
        <v>653</v>
      </c>
      <c r="B644" s="100">
        <v>653</v>
      </c>
      <c r="C644" s="4" t="s">
        <v>7</v>
      </c>
      <c r="D644" s="100">
        <v>3</v>
      </c>
      <c r="E644" s="100">
        <v>152</v>
      </c>
      <c r="F644" s="2">
        <v>0</v>
      </c>
      <c r="G644" s="100">
        <v>0</v>
      </c>
    </row>
    <row r="645" spans="1:7" ht="13.5" customHeight="1" x14ac:dyDescent="0.2">
      <c r="A645" s="100">
        <v>654</v>
      </c>
      <c r="B645" s="100">
        <v>654</v>
      </c>
      <c r="C645" s="4" t="s">
        <v>7</v>
      </c>
      <c r="D645" s="100">
        <v>4</v>
      </c>
      <c r="E645" s="100">
        <v>152</v>
      </c>
      <c r="F645" s="2">
        <v>0</v>
      </c>
      <c r="G645" s="100">
        <v>0</v>
      </c>
    </row>
    <row r="646" spans="1:7" ht="13.5" customHeight="1" x14ac:dyDescent="0.2">
      <c r="A646" s="100">
        <v>655</v>
      </c>
      <c r="B646" s="100">
        <v>655</v>
      </c>
      <c r="C646" s="4" t="s">
        <v>7</v>
      </c>
      <c r="D646" s="100">
        <v>5</v>
      </c>
      <c r="E646" s="100">
        <v>152</v>
      </c>
      <c r="F646" s="2">
        <v>0</v>
      </c>
      <c r="G646" s="100">
        <v>0</v>
      </c>
    </row>
    <row r="647" spans="1:7" ht="13.5" customHeight="1" x14ac:dyDescent="0.2">
      <c r="A647" s="100">
        <v>656</v>
      </c>
      <c r="B647" s="100">
        <v>656</v>
      </c>
      <c r="C647" s="4" t="s">
        <v>7</v>
      </c>
      <c r="D647" s="100">
        <v>6</v>
      </c>
      <c r="E647" s="100">
        <v>152</v>
      </c>
      <c r="F647" s="2">
        <v>0</v>
      </c>
      <c r="G647" s="100">
        <v>0</v>
      </c>
    </row>
    <row r="648" spans="1:7" ht="13.5" customHeight="1" x14ac:dyDescent="0.2">
      <c r="A648" s="100">
        <v>657</v>
      </c>
      <c r="B648" s="100">
        <v>657</v>
      </c>
      <c r="C648" s="4" t="s">
        <v>7</v>
      </c>
      <c r="D648" s="100">
        <v>1</v>
      </c>
      <c r="E648" s="100">
        <v>153</v>
      </c>
      <c r="F648" s="2">
        <v>0</v>
      </c>
      <c r="G648" s="100">
        <v>0</v>
      </c>
    </row>
    <row r="649" spans="1:7" ht="13.5" customHeight="1" x14ac:dyDescent="0.2">
      <c r="A649" s="100">
        <v>658</v>
      </c>
      <c r="B649" s="100">
        <v>658</v>
      </c>
      <c r="C649" s="4" t="s">
        <v>7</v>
      </c>
      <c r="D649" s="100">
        <v>2</v>
      </c>
      <c r="E649" s="100">
        <v>153</v>
      </c>
      <c r="F649" s="2">
        <v>0</v>
      </c>
      <c r="G649" s="100">
        <v>0</v>
      </c>
    </row>
    <row r="650" spans="1:7" ht="13.5" customHeight="1" x14ac:dyDescent="0.2">
      <c r="A650" s="100">
        <v>659</v>
      </c>
      <c r="B650" s="100">
        <v>659</v>
      </c>
      <c r="C650" s="4" t="s">
        <v>7</v>
      </c>
      <c r="D650" s="100">
        <v>3</v>
      </c>
      <c r="E650" s="100">
        <v>153</v>
      </c>
      <c r="F650" s="2">
        <v>0</v>
      </c>
      <c r="G650" s="100">
        <v>0</v>
      </c>
    </row>
    <row r="651" spans="1:7" ht="13.5" customHeight="1" x14ac:dyDescent="0.2">
      <c r="A651" s="100">
        <v>660</v>
      </c>
      <c r="B651" s="100">
        <v>660</v>
      </c>
      <c r="C651" s="4" t="s">
        <v>7</v>
      </c>
      <c r="D651" s="100">
        <v>4</v>
      </c>
      <c r="E651" s="100">
        <v>153</v>
      </c>
      <c r="F651" s="2">
        <v>0</v>
      </c>
      <c r="G651" s="100">
        <v>0</v>
      </c>
    </row>
    <row r="652" spans="1:7" ht="13.5" customHeight="1" x14ac:dyDescent="0.2">
      <c r="A652" s="100">
        <v>661</v>
      </c>
      <c r="B652" s="100">
        <v>661</v>
      </c>
      <c r="C652" s="4" t="s">
        <v>7</v>
      </c>
      <c r="D652" s="100">
        <v>5</v>
      </c>
      <c r="E652" s="100">
        <v>153</v>
      </c>
      <c r="F652" s="2">
        <v>0</v>
      </c>
      <c r="G652" s="100">
        <v>0</v>
      </c>
    </row>
    <row r="653" spans="1:7" ht="13.5" customHeight="1" x14ac:dyDescent="0.2">
      <c r="A653" s="100">
        <v>662</v>
      </c>
      <c r="B653" s="100">
        <v>662</v>
      </c>
      <c r="C653" s="4" t="s">
        <v>7</v>
      </c>
      <c r="D653" s="100">
        <v>6</v>
      </c>
      <c r="E653" s="100">
        <v>153</v>
      </c>
      <c r="F653" s="2">
        <v>0</v>
      </c>
      <c r="G653" s="100">
        <v>0</v>
      </c>
    </row>
    <row r="654" spans="1:7" ht="13.5" customHeight="1" x14ac:dyDescent="0.2">
      <c r="A654" s="100">
        <v>663</v>
      </c>
      <c r="B654" s="100">
        <v>663</v>
      </c>
      <c r="C654" s="4" t="s">
        <v>7</v>
      </c>
      <c r="D654" s="100">
        <v>7</v>
      </c>
      <c r="E654" s="100">
        <v>153</v>
      </c>
      <c r="F654" s="2">
        <v>0</v>
      </c>
      <c r="G654" s="100">
        <v>0</v>
      </c>
    </row>
    <row r="655" spans="1:7" ht="13.5" customHeight="1" x14ac:dyDescent="0.2">
      <c r="A655" s="100">
        <v>664</v>
      </c>
      <c r="B655" s="100">
        <v>664</v>
      </c>
      <c r="C655" s="4" t="s">
        <v>7</v>
      </c>
      <c r="D655" s="100">
        <v>8</v>
      </c>
      <c r="E655" s="100">
        <v>153</v>
      </c>
      <c r="F655" s="2">
        <v>0</v>
      </c>
      <c r="G655" s="100">
        <v>0</v>
      </c>
    </row>
    <row r="656" spans="1:7" ht="13.5" customHeight="1" x14ac:dyDescent="0.2">
      <c r="A656" s="100">
        <v>665</v>
      </c>
      <c r="B656" s="100">
        <v>665</v>
      </c>
      <c r="C656" s="4" t="s">
        <v>7</v>
      </c>
      <c r="D656" s="100">
        <v>9</v>
      </c>
      <c r="E656" s="100">
        <v>153</v>
      </c>
      <c r="F656" s="2">
        <v>0</v>
      </c>
      <c r="G656" s="100">
        <v>0</v>
      </c>
    </row>
    <row r="657" spans="1:7" ht="13.5" customHeight="1" x14ac:dyDescent="0.2">
      <c r="A657" s="100">
        <v>666</v>
      </c>
      <c r="B657" s="100">
        <v>666</v>
      </c>
      <c r="C657" s="4" t="s">
        <v>7</v>
      </c>
      <c r="D657" s="100">
        <v>10</v>
      </c>
      <c r="E657" s="100">
        <v>153</v>
      </c>
      <c r="F657" s="2">
        <v>0</v>
      </c>
      <c r="G657" s="100">
        <v>0</v>
      </c>
    </row>
    <row r="658" spans="1:7" ht="13.5" customHeight="1" x14ac:dyDescent="0.2">
      <c r="A658" s="100">
        <v>667</v>
      </c>
      <c r="B658" s="100">
        <v>667</v>
      </c>
      <c r="C658" s="4" t="s">
        <v>7</v>
      </c>
      <c r="D658" s="100">
        <v>11</v>
      </c>
      <c r="E658" s="100">
        <v>153</v>
      </c>
      <c r="F658" s="2">
        <v>0</v>
      </c>
      <c r="G658" s="100">
        <v>0</v>
      </c>
    </row>
    <row r="659" spans="1:7" ht="13.5" customHeight="1" x14ac:dyDescent="0.2">
      <c r="A659" s="100">
        <v>668</v>
      </c>
      <c r="B659" s="100">
        <v>668</v>
      </c>
      <c r="C659" s="4" t="s">
        <v>7</v>
      </c>
      <c r="D659" s="100">
        <v>12</v>
      </c>
      <c r="E659" s="100">
        <v>153</v>
      </c>
      <c r="F659" s="2">
        <v>0</v>
      </c>
      <c r="G659" s="100">
        <v>0</v>
      </c>
    </row>
    <row r="660" spans="1:7" ht="13.5" customHeight="1" x14ac:dyDescent="0.2">
      <c r="A660" s="100">
        <v>669</v>
      </c>
      <c r="B660" s="100">
        <v>669</v>
      </c>
      <c r="C660" s="4" t="s">
        <v>7</v>
      </c>
      <c r="D660" s="100">
        <v>1</v>
      </c>
      <c r="E660" s="100">
        <v>154</v>
      </c>
      <c r="F660" s="2">
        <v>0</v>
      </c>
      <c r="G660" s="100">
        <v>0</v>
      </c>
    </row>
    <row r="661" spans="1:7" ht="13.5" customHeight="1" x14ac:dyDescent="0.2">
      <c r="A661" s="100">
        <v>670</v>
      </c>
      <c r="B661" s="100">
        <v>670</v>
      </c>
      <c r="C661" s="4" t="s">
        <v>7</v>
      </c>
      <c r="D661" s="100">
        <v>2</v>
      </c>
      <c r="E661" s="100">
        <v>154</v>
      </c>
      <c r="F661" s="2">
        <v>0</v>
      </c>
      <c r="G661" s="100">
        <v>0</v>
      </c>
    </row>
    <row r="662" spans="1:7" ht="13.5" customHeight="1" x14ac:dyDescent="0.2">
      <c r="A662" s="100">
        <v>671</v>
      </c>
      <c r="B662" s="100">
        <v>671</v>
      </c>
      <c r="C662" s="4" t="s">
        <v>7</v>
      </c>
      <c r="D662" s="100">
        <v>3</v>
      </c>
      <c r="E662" s="100">
        <v>154</v>
      </c>
      <c r="F662" s="2">
        <v>0</v>
      </c>
      <c r="G662" s="100">
        <v>0</v>
      </c>
    </row>
    <row r="663" spans="1:7" ht="13.5" customHeight="1" x14ac:dyDescent="0.2">
      <c r="A663" s="100">
        <v>672</v>
      </c>
      <c r="B663" s="100">
        <v>672</v>
      </c>
      <c r="C663" s="4" t="s">
        <v>7</v>
      </c>
      <c r="D663" s="100">
        <v>4</v>
      </c>
      <c r="E663" s="100">
        <v>154</v>
      </c>
      <c r="F663" s="2">
        <v>0</v>
      </c>
      <c r="G663" s="100">
        <v>0</v>
      </c>
    </row>
    <row r="664" spans="1:7" ht="13.5" customHeight="1" x14ac:dyDescent="0.2">
      <c r="A664" s="100">
        <v>673</v>
      </c>
      <c r="B664" s="100">
        <v>673</v>
      </c>
      <c r="C664" s="4" t="s">
        <v>7</v>
      </c>
      <c r="D664" s="100">
        <v>5</v>
      </c>
      <c r="E664" s="100">
        <v>154</v>
      </c>
      <c r="F664" s="2">
        <v>0</v>
      </c>
      <c r="G664" s="100">
        <v>0</v>
      </c>
    </row>
    <row r="665" spans="1:7" ht="13.5" customHeight="1" x14ac:dyDescent="0.2">
      <c r="A665" s="100">
        <v>674</v>
      </c>
      <c r="B665" s="100">
        <v>674</v>
      </c>
      <c r="C665" s="4" t="s">
        <v>7</v>
      </c>
      <c r="D665" s="100">
        <v>6</v>
      </c>
      <c r="E665" s="100">
        <v>154</v>
      </c>
      <c r="F665" s="2">
        <v>0</v>
      </c>
      <c r="G665" s="100">
        <v>0</v>
      </c>
    </row>
    <row r="666" spans="1:7" ht="13.5" customHeight="1" x14ac:dyDescent="0.2">
      <c r="A666" s="100">
        <v>675</v>
      </c>
      <c r="B666" s="100">
        <v>675</v>
      </c>
      <c r="C666" s="4" t="s">
        <v>7</v>
      </c>
      <c r="D666" s="100">
        <v>7</v>
      </c>
      <c r="E666" s="100">
        <v>154</v>
      </c>
      <c r="F666" s="2">
        <v>0</v>
      </c>
      <c r="G666" s="100">
        <v>0</v>
      </c>
    </row>
    <row r="667" spans="1:7" ht="13.5" customHeight="1" x14ac:dyDescent="0.2">
      <c r="A667" s="100">
        <v>676</v>
      </c>
      <c r="B667" s="100">
        <v>676</v>
      </c>
      <c r="C667" s="4" t="s">
        <v>7</v>
      </c>
      <c r="D667" s="100">
        <v>8</v>
      </c>
      <c r="E667" s="100">
        <v>154</v>
      </c>
      <c r="F667" s="2">
        <v>0</v>
      </c>
      <c r="G667" s="100">
        <v>0</v>
      </c>
    </row>
    <row r="668" spans="1:7" ht="13.5" customHeight="1" x14ac:dyDescent="0.2">
      <c r="A668" s="100">
        <v>677</v>
      </c>
      <c r="B668" s="100">
        <v>677</v>
      </c>
      <c r="C668" s="4" t="s">
        <v>7</v>
      </c>
      <c r="D668" s="100">
        <v>9</v>
      </c>
      <c r="E668" s="100">
        <v>154</v>
      </c>
      <c r="F668" s="2">
        <v>0</v>
      </c>
      <c r="G668" s="100">
        <v>0</v>
      </c>
    </row>
    <row r="669" spans="1:7" ht="13.5" customHeight="1" x14ac:dyDescent="0.2">
      <c r="A669" s="100">
        <v>678</v>
      </c>
      <c r="B669" s="100">
        <v>678</v>
      </c>
      <c r="C669" s="4" t="s">
        <v>7</v>
      </c>
      <c r="D669" s="100">
        <v>10</v>
      </c>
      <c r="E669" s="100">
        <v>154</v>
      </c>
      <c r="F669" s="2">
        <v>0</v>
      </c>
      <c r="G669" s="100">
        <v>0</v>
      </c>
    </row>
    <row r="670" spans="1:7" ht="13.5" customHeight="1" x14ac:dyDescent="0.2">
      <c r="A670" s="100">
        <v>679</v>
      </c>
      <c r="B670" s="100">
        <v>679</v>
      </c>
      <c r="C670" s="4" t="s">
        <v>7</v>
      </c>
      <c r="D670" s="100">
        <v>11</v>
      </c>
      <c r="E670" s="100">
        <v>154</v>
      </c>
      <c r="F670" s="2">
        <v>0</v>
      </c>
      <c r="G670" s="100">
        <v>0</v>
      </c>
    </row>
    <row r="671" spans="1:7" ht="13.5" customHeight="1" x14ac:dyDescent="0.2">
      <c r="A671" s="100">
        <v>680</v>
      </c>
      <c r="B671" s="100">
        <v>680</v>
      </c>
      <c r="C671" s="4" t="s">
        <v>7</v>
      </c>
      <c r="D671" s="100">
        <v>1</v>
      </c>
      <c r="E671" s="100">
        <v>155</v>
      </c>
      <c r="F671" s="2">
        <v>0</v>
      </c>
      <c r="G671" s="100">
        <v>0</v>
      </c>
    </row>
    <row r="672" spans="1:7" ht="13.5" customHeight="1" x14ac:dyDescent="0.2">
      <c r="A672" s="100">
        <v>682</v>
      </c>
      <c r="B672" s="100">
        <v>682</v>
      </c>
      <c r="C672" s="4" t="s">
        <v>7</v>
      </c>
      <c r="D672" s="100">
        <v>3</v>
      </c>
      <c r="E672" s="100">
        <v>155</v>
      </c>
      <c r="F672" s="2">
        <v>0</v>
      </c>
      <c r="G672" s="100">
        <v>0</v>
      </c>
    </row>
    <row r="673" spans="1:7" ht="13.5" customHeight="1" x14ac:dyDescent="0.2">
      <c r="A673" s="100">
        <v>683</v>
      </c>
      <c r="B673" s="100">
        <v>683</v>
      </c>
      <c r="C673" s="4" t="s">
        <v>7</v>
      </c>
      <c r="D673" s="100">
        <v>4</v>
      </c>
      <c r="E673" s="100">
        <v>155</v>
      </c>
      <c r="F673" s="2">
        <v>0</v>
      </c>
      <c r="G673" s="100">
        <v>0</v>
      </c>
    </row>
    <row r="674" spans="1:7" ht="13.5" customHeight="1" x14ac:dyDescent="0.2">
      <c r="A674" s="100">
        <v>684</v>
      </c>
      <c r="B674" s="100">
        <v>684</v>
      </c>
      <c r="C674" s="4" t="s">
        <v>7</v>
      </c>
      <c r="D674" s="100">
        <v>5</v>
      </c>
      <c r="E674" s="100">
        <v>155</v>
      </c>
      <c r="F674" s="2">
        <v>0</v>
      </c>
      <c r="G674" s="100">
        <v>0</v>
      </c>
    </row>
    <row r="675" spans="1:7" ht="13.5" customHeight="1" x14ac:dyDescent="0.2">
      <c r="A675" s="100">
        <v>685</v>
      </c>
      <c r="B675" s="100">
        <v>685</v>
      </c>
      <c r="C675" s="4" t="s">
        <v>7</v>
      </c>
      <c r="D675" s="100">
        <v>6</v>
      </c>
      <c r="E675" s="100">
        <v>155</v>
      </c>
      <c r="F675" s="2">
        <v>0</v>
      </c>
      <c r="G675" s="100">
        <v>0</v>
      </c>
    </row>
    <row r="676" spans="1:7" ht="13.5" customHeight="1" x14ac:dyDescent="0.2">
      <c r="A676" s="100">
        <v>686</v>
      </c>
      <c r="B676" s="100">
        <v>686</v>
      </c>
      <c r="C676" s="4" t="s">
        <v>7</v>
      </c>
      <c r="D676" s="100">
        <v>7</v>
      </c>
      <c r="E676" s="100">
        <v>155</v>
      </c>
      <c r="F676" s="2">
        <v>0</v>
      </c>
      <c r="G676" s="100">
        <v>0</v>
      </c>
    </row>
    <row r="677" spans="1:7" ht="13.5" customHeight="1" x14ac:dyDescent="0.2">
      <c r="A677" s="100">
        <v>687</v>
      </c>
      <c r="B677" s="100">
        <v>687</v>
      </c>
      <c r="C677" s="4" t="s">
        <v>7</v>
      </c>
      <c r="D677" s="100">
        <v>8</v>
      </c>
      <c r="E677" s="100">
        <v>155</v>
      </c>
      <c r="F677" s="2">
        <v>0</v>
      </c>
      <c r="G677" s="100">
        <v>0</v>
      </c>
    </row>
    <row r="678" spans="1:7" ht="13.5" customHeight="1" x14ac:dyDescent="0.2">
      <c r="A678" s="100">
        <v>688</v>
      </c>
      <c r="B678" s="100">
        <v>688</v>
      </c>
      <c r="C678" s="4" t="s">
        <v>7</v>
      </c>
      <c r="D678" s="100">
        <v>9</v>
      </c>
      <c r="E678" s="100">
        <v>155</v>
      </c>
      <c r="F678" s="2">
        <v>0</v>
      </c>
      <c r="G678" s="100">
        <v>0</v>
      </c>
    </row>
    <row r="679" spans="1:7" ht="13.5" customHeight="1" x14ac:dyDescent="0.2">
      <c r="A679" s="100">
        <v>689</v>
      </c>
      <c r="B679" s="100">
        <v>689</v>
      </c>
      <c r="C679" s="4" t="s">
        <v>7</v>
      </c>
      <c r="D679" s="100">
        <v>10</v>
      </c>
      <c r="E679" s="100">
        <v>155</v>
      </c>
      <c r="F679" s="2">
        <v>0</v>
      </c>
      <c r="G679" s="100">
        <v>0</v>
      </c>
    </row>
    <row r="680" spans="1:7" ht="13.5" customHeight="1" x14ac:dyDescent="0.2">
      <c r="A680" s="100">
        <v>690</v>
      </c>
      <c r="B680" s="100">
        <v>690</v>
      </c>
      <c r="C680" s="4" t="s">
        <v>7</v>
      </c>
      <c r="D680" s="100">
        <v>11</v>
      </c>
      <c r="E680" s="100">
        <v>155</v>
      </c>
      <c r="F680" s="2">
        <v>0</v>
      </c>
      <c r="G680" s="100">
        <v>0</v>
      </c>
    </row>
    <row r="681" spans="1:7" ht="13.5" customHeight="1" x14ac:dyDescent="0.2">
      <c r="A681" s="100">
        <v>691</v>
      </c>
      <c r="B681" s="100">
        <v>691</v>
      </c>
      <c r="C681" s="4" t="s">
        <v>7</v>
      </c>
      <c r="D681" s="100">
        <v>12</v>
      </c>
      <c r="E681" s="100">
        <v>155</v>
      </c>
      <c r="F681" s="2">
        <v>0</v>
      </c>
      <c r="G681" s="100">
        <v>0</v>
      </c>
    </row>
    <row r="682" spans="1:7" ht="13.5" customHeight="1" x14ac:dyDescent="0.2">
      <c r="A682" s="100">
        <v>692</v>
      </c>
      <c r="B682" s="100">
        <v>692</v>
      </c>
      <c r="C682" s="4" t="s">
        <v>7</v>
      </c>
      <c r="D682" s="100">
        <v>1</v>
      </c>
      <c r="E682" s="100">
        <v>156</v>
      </c>
      <c r="F682" s="2">
        <v>0</v>
      </c>
      <c r="G682" s="100">
        <v>0</v>
      </c>
    </row>
    <row r="683" spans="1:7" ht="13.5" customHeight="1" x14ac:dyDescent="0.2">
      <c r="A683" s="100">
        <v>693</v>
      </c>
      <c r="B683" s="100">
        <v>693</v>
      </c>
      <c r="C683" s="4" t="s">
        <v>7</v>
      </c>
      <c r="D683" s="100">
        <v>2</v>
      </c>
      <c r="E683" s="100">
        <v>156</v>
      </c>
      <c r="F683" s="2">
        <v>0</v>
      </c>
      <c r="G683" s="100">
        <v>0</v>
      </c>
    </row>
    <row r="684" spans="1:7" ht="13.5" customHeight="1" x14ac:dyDescent="0.2">
      <c r="A684" s="100">
        <v>694</v>
      </c>
      <c r="B684" s="100">
        <v>694</v>
      </c>
      <c r="C684" s="4" t="s">
        <v>7</v>
      </c>
      <c r="D684" s="100">
        <v>3</v>
      </c>
      <c r="E684" s="100">
        <v>156</v>
      </c>
      <c r="F684" s="2">
        <v>0</v>
      </c>
      <c r="G684" s="100">
        <v>0</v>
      </c>
    </row>
    <row r="685" spans="1:7" ht="13.5" customHeight="1" x14ac:dyDescent="0.2">
      <c r="A685" s="100">
        <v>695</v>
      </c>
      <c r="B685" s="100">
        <v>695</v>
      </c>
      <c r="C685" s="4" t="s">
        <v>7</v>
      </c>
      <c r="D685" s="100">
        <v>4</v>
      </c>
      <c r="E685" s="100">
        <v>156</v>
      </c>
      <c r="F685" s="2">
        <v>0</v>
      </c>
      <c r="G685" s="100">
        <v>0</v>
      </c>
    </row>
    <row r="686" spans="1:7" ht="13.5" customHeight="1" x14ac:dyDescent="0.2">
      <c r="A686" s="100">
        <v>697</v>
      </c>
      <c r="B686" s="100">
        <v>697</v>
      </c>
      <c r="C686" s="4" t="s">
        <v>7</v>
      </c>
      <c r="D686" s="100">
        <v>18</v>
      </c>
      <c r="E686" s="100">
        <v>157</v>
      </c>
      <c r="F686" s="2">
        <v>0</v>
      </c>
      <c r="G686" s="100">
        <v>0</v>
      </c>
    </row>
    <row r="687" spans="1:7" ht="13.5" customHeight="1" x14ac:dyDescent="0.2">
      <c r="A687" s="100">
        <v>698</v>
      </c>
      <c r="B687" s="100">
        <v>698</v>
      </c>
      <c r="C687" s="4" t="s">
        <v>7</v>
      </c>
      <c r="D687" s="100">
        <v>21</v>
      </c>
      <c r="E687" s="100">
        <v>157</v>
      </c>
      <c r="F687" s="2">
        <v>0</v>
      </c>
      <c r="G687" s="100">
        <v>0</v>
      </c>
    </row>
    <row r="688" spans="1:7" ht="13.5" customHeight="1" x14ac:dyDescent="0.2">
      <c r="A688" s="100">
        <v>699</v>
      </c>
      <c r="B688" s="100">
        <v>699</v>
      </c>
      <c r="C688" s="4" t="s">
        <v>7</v>
      </c>
      <c r="D688" s="100">
        <v>23</v>
      </c>
      <c r="E688" s="100">
        <v>157</v>
      </c>
      <c r="F688" s="2">
        <v>0</v>
      </c>
      <c r="G688" s="100">
        <v>0</v>
      </c>
    </row>
    <row r="689" spans="1:7" ht="13.5" customHeight="1" x14ac:dyDescent="0.2">
      <c r="A689" s="100">
        <v>700</v>
      </c>
      <c r="B689" s="100">
        <v>700</v>
      </c>
      <c r="C689" s="4" t="s">
        <v>7</v>
      </c>
      <c r="D689" s="100">
        <v>24</v>
      </c>
      <c r="E689" s="100">
        <v>157</v>
      </c>
      <c r="F689" s="2">
        <v>0</v>
      </c>
      <c r="G689" s="100">
        <v>0</v>
      </c>
    </row>
    <row r="690" spans="1:7" ht="13.5" customHeight="1" x14ac:dyDescent="0.2">
      <c r="A690" s="100">
        <v>701</v>
      </c>
      <c r="B690" s="100">
        <v>701</v>
      </c>
      <c r="C690" s="4" t="s">
        <v>7</v>
      </c>
      <c r="D690" s="100">
        <v>25</v>
      </c>
      <c r="E690" s="100">
        <v>157</v>
      </c>
      <c r="F690" s="2">
        <v>0</v>
      </c>
      <c r="G690" s="100">
        <v>0</v>
      </c>
    </row>
    <row r="691" spans="1:7" ht="13.5" customHeight="1" x14ac:dyDescent="0.2">
      <c r="A691" s="100">
        <v>702</v>
      </c>
      <c r="B691" s="100">
        <v>702</v>
      </c>
      <c r="C691" s="4" t="s">
        <v>7</v>
      </c>
      <c r="D691" s="100">
        <v>26</v>
      </c>
      <c r="E691" s="100">
        <v>157</v>
      </c>
      <c r="F691" s="2">
        <v>0</v>
      </c>
      <c r="G691" s="100">
        <v>0</v>
      </c>
    </row>
    <row r="692" spans="1:7" ht="13.5" customHeight="1" x14ac:dyDescent="0.2">
      <c r="A692" s="100">
        <v>703</v>
      </c>
      <c r="B692" s="100">
        <v>703</v>
      </c>
      <c r="C692" s="4" t="s">
        <v>7</v>
      </c>
      <c r="D692" s="100">
        <v>27</v>
      </c>
      <c r="E692" s="100">
        <v>157</v>
      </c>
      <c r="F692" s="2">
        <v>0</v>
      </c>
      <c r="G692" s="100">
        <v>0</v>
      </c>
    </row>
    <row r="693" spans="1:7" ht="13.5" customHeight="1" x14ac:dyDescent="0.2">
      <c r="A693" s="100">
        <v>704</v>
      </c>
      <c r="B693" s="100">
        <v>704</v>
      </c>
      <c r="C693" s="4" t="s">
        <v>7</v>
      </c>
      <c r="D693" s="100">
        <v>28</v>
      </c>
      <c r="E693" s="100">
        <v>157</v>
      </c>
      <c r="F693" s="2">
        <v>0</v>
      </c>
      <c r="G693" s="100">
        <v>0</v>
      </c>
    </row>
    <row r="694" spans="1:7" ht="13.5" customHeight="1" x14ac:dyDescent="0.2">
      <c r="A694" s="100">
        <v>705</v>
      </c>
      <c r="B694" s="100">
        <v>705</v>
      </c>
      <c r="C694" s="4" t="s">
        <v>7</v>
      </c>
      <c r="D694" s="100">
        <v>30</v>
      </c>
      <c r="E694" s="100">
        <v>157</v>
      </c>
      <c r="F694" s="2">
        <v>0</v>
      </c>
      <c r="G694" s="100">
        <v>0</v>
      </c>
    </row>
    <row r="695" spans="1:7" ht="13.5" customHeight="1" x14ac:dyDescent="0.2">
      <c r="A695" s="100">
        <v>706</v>
      </c>
      <c r="B695" s="100">
        <v>706</v>
      </c>
      <c r="C695" s="4" t="s">
        <v>7</v>
      </c>
      <c r="D695" s="100">
        <v>31</v>
      </c>
      <c r="E695" s="100">
        <v>157</v>
      </c>
      <c r="F695" s="2">
        <v>0</v>
      </c>
      <c r="G695" s="100">
        <v>0</v>
      </c>
    </row>
    <row r="696" spans="1:7" ht="13.5" customHeight="1" x14ac:dyDescent="0.2">
      <c r="A696" s="100">
        <v>707</v>
      </c>
      <c r="B696" s="100">
        <v>707</v>
      </c>
      <c r="C696" s="4" t="s">
        <v>7</v>
      </c>
      <c r="D696" s="100">
        <v>32</v>
      </c>
      <c r="E696" s="100">
        <v>157</v>
      </c>
      <c r="F696" s="2">
        <v>0</v>
      </c>
      <c r="G696" s="100">
        <v>0</v>
      </c>
    </row>
    <row r="697" spans="1:7" ht="13.5" customHeight="1" x14ac:dyDescent="0.2">
      <c r="A697" s="100">
        <v>708</v>
      </c>
      <c r="B697" s="100">
        <v>708</v>
      </c>
      <c r="C697" s="4" t="s">
        <v>7</v>
      </c>
      <c r="D697" s="100">
        <v>33</v>
      </c>
      <c r="E697" s="100">
        <v>157</v>
      </c>
      <c r="F697" s="2">
        <v>0</v>
      </c>
      <c r="G697" s="100">
        <v>0</v>
      </c>
    </row>
    <row r="698" spans="1:7" ht="13.5" customHeight="1" x14ac:dyDescent="0.2">
      <c r="A698" s="100">
        <v>709</v>
      </c>
      <c r="B698" s="100">
        <v>709</v>
      </c>
      <c r="C698" s="4" t="s">
        <v>7</v>
      </c>
      <c r="D698" s="100">
        <v>34</v>
      </c>
      <c r="E698" s="100">
        <v>157</v>
      </c>
      <c r="F698" s="2">
        <v>0</v>
      </c>
      <c r="G698" s="100">
        <v>0</v>
      </c>
    </row>
    <row r="699" spans="1:7" ht="13.5" customHeight="1" x14ac:dyDescent="0.2">
      <c r="A699" s="100">
        <v>710</v>
      </c>
      <c r="B699" s="100">
        <v>710</v>
      </c>
      <c r="C699" s="4" t="s">
        <v>7</v>
      </c>
      <c r="D699" s="100">
        <v>35</v>
      </c>
      <c r="E699" s="100">
        <v>157</v>
      </c>
      <c r="F699" s="2">
        <v>0</v>
      </c>
      <c r="G699" s="100">
        <v>0</v>
      </c>
    </row>
    <row r="700" spans="1:7" ht="13.5" customHeight="1" x14ac:dyDescent="0.2">
      <c r="A700" s="100">
        <v>711</v>
      </c>
      <c r="B700" s="100">
        <v>711</v>
      </c>
      <c r="C700" s="4" t="s">
        <v>7</v>
      </c>
      <c r="D700" s="100">
        <v>36</v>
      </c>
      <c r="E700" s="100">
        <v>157</v>
      </c>
      <c r="F700" s="2">
        <v>0</v>
      </c>
      <c r="G700" s="100">
        <v>0</v>
      </c>
    </row>
    <row r="701" spans="1:7" ht="13.5" customHeight="1" x14ac:dyDescent="0.2">
      <c r="A701" s="100">
        <v>712</v>
      </c>
      <c r="B701" s="100">
        <v>712</v>
      </c>
      <c r="C701" s="4" t="s">
        <v>7</v>
      </c>
      <c r="D701" s="100">
        <v>38</v>
      </c>
      <c r="E701" s="100">
        <v>157</v>
      </c>
      <c r="F701" s="2">
        <v>0</v>
      </c>
      <c r="G701" s="100">
        <v>0</v>
      </c>
    </row>
    <row r="702" spans="1:7" ht="13.5" customHeight="1" x14ac:dyDescent="0.2">
      <c r="A702" s="100">
        <v>713</v>
      </c>
      <c r="B702" s="100">
        <v>713</v>
      </c>
      <c r="C702" s="4" t="s">
        <v>7</v>
      </c>
      <c r="D702" s="100">
        <v>39</v>
      </c>
      <c r="E702" s="100">
        <v>157</v>
      </c>
      <c r="F702" s="2">
        <v>0</v>
      </c>
      <c r="G702" s="100">
        <v>0</v>
      </c>
    </row>
    <row r="703" spans="1:7" ht="13.5" customHeight="1" x14ac:dyDescent="0.2">
      <c r="A703" s="100">
        <v>714</v>
      </c>
      <c r="B703" s="100">
        <v>714</v>
      </c>
      <c r="C703" s="4" t="s">
        <v>7</v>
      </c>
      <c r="D703" s="100">
        <v>40</v>
      </c>
      <c r="E703" s="100">
        <v>157</v>
      </c>
      <c r="F703" s="2">
        <v>0</v>
      </c>
      <c r="G703" s="100">
        <v>0</v>
      </c>
    </row>
    <row r="704" spans="1:7" ht="13.5" customHeight="1" x14ac:dyDescent="0.2">
      <c r="A704" s="100">
        <v>715</v>
      </c>
      <c r="B704" s="100">
        <v>715</v>
      </c>
      <c r="C704" s="4" t="s">
        <v>7</v>
      </c>
      <c r="D704" s="100">
        <v>42</v>
      </c>
      <c r="E704" s="100">
        <v>157</v>
      </c>
      <c r="F704" s="2">
        <v>0</v>
      </c>
      <c r="G704" s="100">
        <v>0</v>
      </c>
    </row>
    <row r="705" spans="1:7" ht="13.5" customHeight="1" x14ac:dyDescent="0.2">
      <c r="A705" s="100">
        <v>716</v>
      </c>
      <c r="B705" s="100">
        <v>716</v>
      </c>
      <c r="C705" s="4" t="s">
        <v>7</v>
      </c>
      <c r="D705" s="100">
        <v>43</v>
      </c>
      <c r="E705" s="100">
        <v>157</v>
      </c>
      <c r="F705" s="2">
        <v>0</v>
      </c>
      <c r="G705" s="100">
        <v>0</v>
      </c>
    </row>
    <row r="706" spans="1:7" ht="13.5" customHeight="1" x14ac:dyDescent="0.2">
      <c r="A706" s="100">
        <v>717</v>
      </c>
      <c r="B706" s="100">
        <v>717</v>
      </c>
      <c r="C706" s="4" t="s">
        <v>7</v>
      </c>
      <c r="D706" s="100">
        <v>44</v>
      </c>
      <c r="E706" s="100">
        <v>157</v>
      </c>
      <c r="F706" s="2">
        <v>0</v>
      </c>
      <c r="G706" s="100">
        <v>0</v>
      </c>
    </row>
    <row r="707" spans="1:7" ht="13.5" customHeight="1" x14ac:dyDescent="0.2">
      <c r="A707" s="100">
        <v>718</v>
      </c>
      <c r="B707" s="100">
        <v>718</v>
      </c>
      <c r="C707" s="4" t="s">
        <v>7</v>
      </c>
      <c r="D707" s="100">
        <v>45</v>
      </c>
      <c r="E707" s="100">
        <v>157</v>
      </c>
      <c r="F707" s="2">
        <v>0</v>
      </c>
      <c r="G707" s="100">
        <v>0</v>
      </c>
    </row>
    <row r="708" spans="1:7" ht="13.5" customHeight="1" x14ac:dyDescent="0.2">
      <c r="A708" s="100">
        <v>719</v>
      </c>
      <c r="B708" s="100">
        <v>719</v>
      </c>
      <c r="C708" s="4" t="s">
        <v>7</v>
      </c>
      <c r="D708" s="100">
        <v>46</v>
      </c>
      <c r="E708" s="100">
        <v>157</v>
      </c>
      <c r="F708" s="2">
        <v>0</v>
      </c>
      <c r="G708" s="100">
        <v>0</v>
      </c>
    </row>
    <row r="709" spans="1:7" ht="13.5" customHeight="1" x14ac:dyDescent="0.2">
      <c r="A709" s="100">
        <v>720</v>
      </c>
      <c r="B709" s="100">
        <v>720</v>
      </c>
      <c r="C709" s="4" t="s">
        <v>7</v>
      </c>
      <c r="D709" s="100">
        <v>47</v>
      </c>
      <c r="E709" s="100">
        <v>157</v>
      </c>
      <c r="F709" s="2">
        <v>0</v>
      </c>
      <c r="G709" s="100">
        <v>0</v>
      </c>
    </row>
    <row r="710" spans="1:7" ht="13.5" customHeight="1" x14ac:dyDescent="0.2">
      <c r="A710" s="100">
        <v>721</v>
      </c>
      <c r="B710" s="100">
        <v>721</v>
      </c>
      <c r="C710" s="4" t="s">
        <v>7</v>
      </c>
      <c r="D710" s="100">
        <v>48</v>
      </c>
      <c r="E710" s="100">
        <v>157</v>
      </c>
      <c r="F710" s="2">
        <v>0</v>
      </c>
      <c r="G710" s="100">
        <v>0</v>
      </c>
    </row>
    <row r="711" spans="1:7" ht="13.5" customHeight="1" x14ac:dyDescent="0.2">
      <c r="A711" s="100">
        <v>722</v>
      </c>
      <c r="B711" s="100">
        <v>722</v>
      </c>
      <c r="C711" s="4" t="s">
        <v>7</v>
      </c>
      <c r="D711" s="100">
        <v>49</v>
      </c>
      <c r="E711" s="100">
        <v>157</v>
      </c>
      <c r="F711" s="2">
        <v>0</v>
      </c>
      <c r="G711" s="100">
        <v>0</v>
      </c>
    </row>
    <row r="712" spans="1:7" ht="13.5" customHeight="1" x14ac:dyDescent="0.2">
      <c r="A712" s="100">
        <v>723</v>
      </c>
      <c r="B712" s="100">
        <v>723</v>
      </c>
      <c r="C712" s="4" t="s">
        <v>7</v>
      </c>
      <c r="D712" s="100">
        <v>50</v>
      </c>
      <c r="E712" s="100">
        <v>157</v>
      </c>
      <c r="F712" s="2">
        <v>0</v>
      </c>
      <c r="G712" s="100">
        <v>0</v>
      </c>
    </row>
    <row r="713" spans="1:7" ht="13.5" customHeight="1" x14ac:dyDescent="0.2">
      <c r="A713" s="100">
        <v>724</v>
      </c>
      <c r="B713" s="100">
        <v>724</v>
      </c>
      <c r="C713" s="4" t="s">
        <v>7</v>
      </c>
      <c r="D713" s="100">
        <v>51</v>
      </c>
      <c r="E713" s="100">
        <v>157</v>
      </c>
      <c r="F713" s="2">
        <v>0</v>
      </c>
      <c r="G713" s="100">
        <v>0</v>
      </c>
    </row>
    <row r="714" spans="1:7" ht="13.5" customHeight="1" x14ac:dyDescent="0.2">
      <c r="A714" s="100">
        <v>725</v>
      </c>
      <c r="B714" s="100">
        <v>725</v>
      </c>
      <c r="C714" s="4" t="s">
        <v>7</v>
      </c>
      <c r="D714" s="100">
        <v>52</v>
      </c>
      <c r="E714" s="100">
        <v>157</v>
      </c>
      <c r="F714" s="2">
        <v>0</v>
      </c>
      <c r="G714" s="100">
        <v>0</v>
      </c>
    </row>
    <row r="715" spans="1:7" ht="13.5" customHeight="1" x14ac:dyDescent="0.2">
      <c r="A715" s="100">
        <v>726</v>
      </c>
      <c r="B715" s="100">
        <v>726</v>
      </c>
      <c r="C715" s="4" t="s">
        <v>7</v>
      </c>
      <c r="D715" s="100">
        <v>53</v>
      </c>
      <c r="E715" s="100">
        <v>157</v>
      </c>
      <c r="F715" s="2">
        <v>0</v>
      </c>
      <c r="G715" s="100">
        <v>0</v>
      </c>
    </row>
    <row r="716" spans="1:7" ht="13.5" customHeight="1" x14ac:dyDescent="0.2">
      <c r="A716" s="100">
        <v>727</v>
      </c>
      <c r="B716" s="100">
        <v>727</v>
      </c>
      <c r="C716" s="4" t="s">
        <v>7</v>
      </c>
      <c r="D716" s="100">
        <v>54</v>
      </c>
      <c r="E716" s="100">
        <v>157</v>
      </c>
      <c r="F716" s="2">
        <v>0</v>
      </c>
      <c r="G716" s="100">
        <v>0</v>
      </c>
    </row>
    <row r="717" spans="1:7" ht="13.5" customHeight="1" x14ac:dyDescent="0.2">
      <c r="A717" s="100">
        <v>728</v>
      </c>
      <c r="B717" s="100">
        <v>728</v>
      </c>
      <c r="C717" s="4" t="s">
        <v>7</v>
      </c>
      <c r="D717" s="100">
        <v>55</v>
      </c>
      <c r="E717" s="100">
        <v>157</v>
      </c>
      <c r="F717" s="2">
        <v>0</v>
      </c>
      <c r="G717" s="100">
        <v>0</v>
      </c>
    </row>
    <row r="718" spans="1:7" ht="13.5" customHeight="1" x14ac:dyDescent="0.2">
      <c r="A718" s="100">
        <v>729</v>
      </c>
      <c r="B718" s="100">
        <v>729</v>
      </c>
      <c r="C718" s="4" t="s">
        <v>7</v>
      </c>
      <c r="D718" s="100">
        <v>56</v>
      </c>
      <c r="E718" s="100">
        <v>157</v>
      </c>
      <c r="F718" s="2">
        <v>0</v>
      </c>
      <c r="G718" s="100">
        <v>0</v>
      </c>
    </row>
    <row r="719" spans="1:7" ht="13.5" customHeight="1" x14ac:dyDescent="0.2">
      <c r="A719" s="100">
        <v>730</v>
      </c>
      <c r="B719" s="100">
        <v>730</v>
      </c>
      <c r="C719" s="4" t="s">
        <v>7</v>
      </c>
      <c r="D719" s="100">
        <v>57</v>
      </c>
      <c r="E719" s="100">
        <v>157</v>
      </c>
      <c r="F719" s="2">
        <v>0</v>
      </c>
      <c r="G719" s="100">
        <v>0</v>
      </c>
    </row>
    <row r="720" spans="1:7" ht="13.5" customHeight="1" x14ac:dyDescent="0.2">
      <c r="A720" s="100">
        <v>731</v>
      </c>
      <c r="B720" s="100">
        <v>731</v>
      </c>
      <c r="C720" s="4" t="s">
        <v>7</v>
      </c>
      <c r="D720" s="100">
        <v>58</v>
      </c>
      <c r="E720" s="100">
        <v>157</v>
      </c>
      <c r="F720" s="2">
        <v>0</v>
      </c>
      <c r="G720" s="100">
        <v>0</v>
      </c>
    </row>
    <row r="721" spans="1:7" ht="13.5" customHeight="1" x14ac:dyDescent="0.2">
      <c r="A721" s="100">
        <v>732</v>
      </c>
      <c r="B721" s="100">
        <v>732</v>
      </c>
      <c r="C721" s="4" t="s">
        <v>7</v>
      </c>
      <c r="D721" s="100">
        <v>59</v>
      </c>
      <c r="E721" s="100">
        <v>157</v>
      </c>
      <c r="F721" s="2">
        <v>0</v>
      </c>
      <c r="G721" s="100">
        <v>0</v>
      </c>
    </row>
    <row r="722" spans="1:7" ht="13.5" customHeight="1" x14ac:dyDescent="0.2">
      <c r="A722" s="100">
        <v>733</v>
      </c>
      <c r="B722" s="100">
        <v>733</v>
      </c>
      <c r="C722" s="4" t="s">
        <v>7</v>
      </c>
      <c r="D722" s="100">
        <v>60</v>
      </c>
      <c r="E722" s="100">
        <v>157</v>
      </c>
      <c r="F722" s="2">
        <v>0</v>
      </c>
      <c r="G722" s="100">
        <v>0</v>
      </c>
    </row>
    <row r="723" spans="1:7" ht="13.5" customHeight="1" x14ac:dyDescent="0.2">
      <c r="A723" s="100">
        <v>734</v>
      </c>
      <c r="B723" s="100">
        <v>734</v>
      </c>
      <c r="C723" s="4" t="s">
        <v>7</v>
      </c>
      <c r="D723" s="100">
        <v>61</v>
      </c>
      <c r="E723" s="100">
        <v>157</v>
      </c>
      <c r="F723" s="2">
        <v>0</v>
      </c>
      <c r="G723" s="100">
        <v>0</v>
      </c>
    </row>
    <row r="724" spans="1:7" ht="13.5" customHeight="1" x14ac:dyDescent="0.2">
      <c r="A724" s="100">
        <v>735</v>
      </c>
      <c r="B724" s="100">
        <v>735</v>
      </c>
      <c r="C724" s="4" t="s">
        <v>7</v>
      </c>
      <c r="D724" s="100">
        <v>62</v>
      </c>
      <c r="E724" s="100">
        <v>157</v>
      </c>
      <c r="F724" s="2">
        <v>0</v>
      </c>
      <c r="G724" s="100">
        <v>0</v>
      </c>
    </row>
    <row r="725" spans="1:7" ht="13.5" customHeight="1" x14ac:dyDescent="0.2">
      <c r="A725" s="100">
        <v>736</v>
      </c>
      <c r="B725" s="100">
        <v>736</v>
      </c>
      <c r="C725" s="4" t="s">
        <v>7</v>
      </c>
      <c r="D725" s="100">
        <v>63</v>
      </c>
      <c r="E725" s="100">
        <v>157</v>
      </c>
      <c r="F725" s="2">
        <v>0</v>
      </c>
      <c r="G725" s="100">
        <v>0</v>
      </c>
    </row>
    <row r="726" spans="1:7" ht="13.5" customHeight="1" x14ac:dyDescent="0.2">
      <c r="A726" s="100">
        <v>737</v>
      </c>
      <c r="B726" s="100">
        <v>737</v>
      </c>
      <c r="C726" s="4" t="s">
        <v>7</v>
      </c>
      <c r="D726" s="100">
        <v>64</v>
      </c>
      <c r="E726" s="100">
        <v>157</v>
      </c>
      <c r="F726" s="2">
        <v>0</v>
      </c>
      <c r="G726" s="100">
        <v>0</v>
      </c>
    </row>
    <row r="727" spans="1:7" ht="13.5" customHeight="1" x14ac:dyDescent="0.2">
      <c r="A727" s="100">
        <v>738</v>
      </c>
      <c r="B727" s="100">
        <v>738</v>
      </c>
      <c r="C727" s="4" t="s">
        <v>7</v>
      </c>
      <c r="D727" s="100">
        <v>65</v>
      </c>
      <c r="E727" s="100">
        <v>157</v>
      </c>
      <c r="F727" s="2">
        <v>0</v>
      </c>
      <c r="G727" s="100">
        <v>0</v>
      </c>
    </row>
    <row r="728" spans="1:7" ht="13.5" customHeight="1" x14ac:dyDescent="0.2">
      <c r="A728" s="100">
        <v>739</v>
      </c>
      <c r="B728" s="100">
        <v>739</v>
      </c>
      <c r="C728" s="4" t="s">
        <v>7</v>
      </c>
      <c r="D728" s="100">
        <v>66</v>
      </c>
      <c r="E728" s="100">
        <v>157</v>
      </c>
      <c r="F728" s="2">
        <v>0</v>
      </c>
      <c r="G728" s="100">
        <v>0</v>
      </c>
    </row>
    <row r="729" spans="1:7" ht="13.5" customHeight="1" x14ac:dyDescent="0.2">
      <c r="A729" s="100">
        <v>740</v>
      </c>
      <c r="B729" s="100">
        <v>740</v>
      </c>
      <c r="C729" s="4" t="s">
        <v>7</v>
      </c>
      <c r="D729" s="100">
        <v>67</v>
      </c>
      <c r="E729" s="100">
        <v>157</v>
      </c>
      <c r="F729" s="2">
        <v>0</v>
      </c>
      <c r="G729" s="100">
        <v>0</v>
      </c>
    </row>
    <row r="730" spans="1:7" ht="13.5" customHeight="1" x14ac:dyDescent="0.2">
      <c r="A730" s="100">
        <v>741</v>
      </c>
      <c r="B730" s="100">
        <v>741</v>
      </c>
      <c r="C730" s="4" t="s">
        <v>7</v>
      </c>
      <c r="D730" s="100">
        <v>68</v>
      </c>
      <c r="E730" s="100">
        <v>157</v>
      </c>
      <c r="F730" s="2">
        <v>0</v>
      </c>
      <c r="G730" s="100">
        <v>0</v>
      </c>
    </row>
    <row r="731" spans="1:7" ht="13.5" customHeight="1" x14ac:dyDescent="0.2">
      <c r="A731" s="100">
        <v>742</v>
      </c>
      <c r="B731" s="100">
        <v>742</v>
      </c>
      <c r="C731" s="4" t="s">
        <v>7</v>
      </c>
      <c r="D731" s="100">
        <v>69</v>
      </c>
      <c r="E731" s="100">
        <v>157</v>
      </c>
      <c r="F731" s="2">
        <v>0</v>
      </c>
      <c r="G731" s="100">
        <v>0</v>
      </c>
    </row>
    <row r="732" spans="1:7" ht="13.5" customHeight="1" x14ac:dyDescent="0.2">
      <c r="A732" s="100">
        <v>743</v>
      </c>
      <c r="B732" s="100">
        <v>743</v>
      </c>
      <c r="C732" s="4" t="s">
        <v>7</v>
      </c>
      <c r="D732" s="100">
        <v>70</v>
      </c>
      <c r="E732" s="100">
        <v>157</v>
      </c>
      <c r="F732" s="2">
        <v>0</v>
      </c>
      <c r="G732" s="100">
        <v>0</v>
      </c>
    </row>
    <row r="733" spans="1:7" ht="13.5" customHeight="1" x14ac:dyDescent="0.2">
      <c r="A733" s="100">
        <v>744</v>
      </c>
      <c r="B733" s="100">
        <v>744</v>
      </c>
      <c r="C733" s="4" t="s">
        <v>7</v>
      </c>
      <c r="D733" s="100">
        <v>71</v>
      </c>
      <c r="E733" s="100">
        <v>157</v>
      </c>
      <c r="F733" s="2">
        <v>0</v>
      </c>
      <c r="G733" s="100">
        <v>0</v>
      </c>
    </row>
    <row r="734" spans="1:7" ht="13.5" customHeight="1" x14ac:dyDescent="0.2">
      <c r="A734" s="100">
        <v>745</v>
      </c>
      <c r="B734" s="100">
        <v>745</v>
      </c>
      <c r="C734" s="4" t="s">
        <v>7</v>
      </c>
      <c r="D734" s="100">
        <v>72</v>
      </c>
      <c r="E734" s="100">
        <v>157</v>
      </c>
      <c r="F734" s="2">
        <v>0</v>
      </c>
      <c r="G734" s="100">
        <v>0</v>
      </c>
    </row>
    <row r="735" spans="1:7" ht="13.5" customHeight="1" x14ac:dyDescent="0.2">
      <c r="A735" s="100">
        <v>746</v>
      </c>
      <c r="B735" s="100">
        <v>746</v>
      </c>
      <c r="C735" s="4" t="s">
        <v>7</v>
      </c>
      <c r="D735" s="100">
        <v>73</v>
      </c>
      <c r="E735" s="100">
        <v>157</v>
      </c>
      <c r="F735" s="2">
        <v>0</v>
      </c>
      <c r="G735" s="100">
        <v>0</v>
      </c>
    </row>
    <row r="736" spans="1:7" ht="13.5" customHeight="1" x14ac:dyDescent="0.2">
      <c r="A736" s="100">
        <v>747</v>
      </c>
      <c r="B736" s="100">
        <v>747</v>
      </c>
      <c r="C736" s="4" t="s">
        <v>7</v>
      </c>
      <c r="D736" s="100">
        <v>74</v>
      </c>
      <c r="E736" s="100">
        <v>157</v>
      </c>
      <c r="F736" s="2">
        <v>0</v>
      </c>
      <c r="G736" s="100">
        <v>0</v>
      </c>
    </row>
    <row r="737" spans="1:7" ht="13.5" customHeight="1" x14ac:dyDescent="0.2">
      <c r="A737" s="100">
        <v>748</v>
      </c>
      <c r="B737" s="100">
        <v>748</v>
      </c>
      <c r="C737" s="4" t="s">
        <v>7</v>
      </c>
      <c r="D737" s="100">
        <v>75</v>
      </c>
      <c r="E737" s="100">
        <v>157</v>
      </c>
      <c r="F737" s="2">
        <v>0</v>
      </c>
      <c r="G737" s="100">
        <v>0</v>
      </c>
    </row>
    <row r="738" spans="1:7" ht="13.5" customHeight="1" x14ac:dyDescent="0.2">
      <c r="A738" s="100">
        <v>749</v>
      </c>
      <c r="B738" s="100">
        <v>749</v>
      </c>
      <c r="C738" s="4" t="s">
        <v>7</v>
      </c>
      <c r="D738" s="100">
        <v>76</v>
      </c>
      <c r="E738" s="100">
        <v>157</v>
      </c>
      <c r="F738" s="2">
        <v>0</v>
      </c>
      <c r="G738" s="100">
        <v>0</v>
      </c>
    </row>
    <row r="739" spans="1:7" ht="13.5" customHeight="1" x14ac:dyDescent="0.2">
      <c r="A739" s="100">
        <v>750</v>
      </c>
      <c r="B739" s="100">
        <v>750</v>
      </c>
      <c r="C739" s="4" t="s">
        <v>7</v>
      </c>
      <c r="D739" s="100">
        <v>77</v>
      </c>
      <c r="E739" s="100">
        <v>157</v>
      </c>
      <c r="F739" s="2">
        <v>0</v>
      </c>
      <c r="G739" s="100">
        <v>0</v>
      </c>
    </row>
    <row r="740" spans="1:7" ht="13.5" customHeight="1" x14ac:dyDescent="0.2">
      <c r="A740" s="100">
        <v>751</v>
      </c>
      <c r="B740" s="100">
        <v>751</v>
      </c>
      <c r="C740" s="4" t="s">
        <v>7</v>
      </c>
      <c r="D740" s="100">
        <v>78</v>
      </c>
      <c r="E740" s="100">
        <v>157</v>
      </c>
      <c r="F740" s="2">
        <v>0</v>
      </c>
      <c r="G740" s="100">
        <v>0</v>
      </c>
    </row>
    <row r="741" spans="1:7" ht="13.5" customHeight="1" x14ac:dyDescent="0.2">
      <c r="A741" s="100">
        <v>752</v>
      </c>
      <c r="B741" s="100">
        <v>752</v>
      </c>
      <c r="C741" s="4" t="s">
        <v>7</v>
      </c>
      <c r="D741" s="100">
        <v>79</v>
      </c>
      <c r="E741" s="100">
        <v>157</v>
      </c>
      <c r="F741" s="2">
        <v>0</v>
      </c>
      <c r="G741" s="100">
        <v>0</v>
      </c>
    </row>
    <row r="742" spans="1:7" ht="13.5" customHeight="1" x14ac:dyDescent="0.2">
      <c r="A742" s="100">
        <v>753</v>
      </c>
      <c r="B742" s="100">
        <v>753</v>
      </c>
      <c r="C742" s="4" t="s">
        <v>7</v>
      </c>
      <c r="D742" s="100">
        <v>1101</v>
      </c>
      <c r="E742" s="100">
        <v>157</v>
      </c>
      <c r="F742" s="2">
        <v>0</v>
      </c>
      <c r="G742" s="100">
        <v>0</v>
      </c>
    </row>
    <row r="743" spans="1:7" ht="13.5" customHeight="1" x14ac:dyDescent="0.2">
      <c r="A743" s="100">
        <v>754</v>
      </c>
      <c r="B743" s="100">
        <v>754</v>
      </c>
      <c r="C743" s="4" t="s">
        <v>7</v>
      </c>
      <c r="D743" s="100">
        <v>1102</v>
      </c>
      <c r="E743" s="100">
        <v>157</v>
      </c>
      <c r="F743" s="2">
        <v>0</v>
      </c>
      <c r="G743" s="100">
        <v>0</v>
      </c>
    </row>
    <row r="744" spans="1:7" ht="13.5" customHeight="1" x14ac:dyDescent="0.2">
      <c r="A744" s="100">
        <v>755</v>
      </c>
      <c r="B744" s="100">
        <v>755</v>
      </c>
      <c r="C744" s="4" t="s">
        <v>7</v>
      </c>
      <c r="D744" s="100">
        <v>1103</v>
      </c>
      <c r="E744" s="100">
        <v>157</v>
      </c>
      <c r="F744" s="2">
        <v>0</v>
      </c>
      <c r="G744" s="100">
        <v>0</v>
      </c>
    </row>
    <row r="745" spans="1:7" ht="13.5" customHeight="1" x14ac:dyDescent="0.2">
      <c r="A745" s="100">
        <v>756</v>
      </c>
      <c r="B745" s="100">
        <v>756</v>
      </c>
      <c r="C745" s="4" t="s">
        <v>7</v>
      </c>
      <c r="D745" s="100">
        <v>1201</v>
      </c>
      <c r="E745" s="100">
        <v>157</v>
      </c>
      <c r="F745" s="2">
        <v>0</v>
      </c>
      <c r="G745" s="100">
        <v>0</v>
      </c>
    </row>
    <row r="746" spans="1:7" ht="13.5" customHeight="1" x14ac:dyDescent="0.2">
      <c r="A746" s="100">
        <v>757</v>
      </c>
      <c r="B746" s="100">
        <v>757</v>
      </c>
      <c r="C746" s="4" t="s">
        <v>7</v>
      </c>
      <c r="D746" s="100">
        <v>1202</v>
      </c>
      <c r="E746" s="100">
        <v>157</v>
      </c>
      <c r="F746" s="2">
        <v>0</v>
      </c>
      <c r="G746" s="100">
        <v>0</v>
      </c>
    </row>
    <row r="747" spans="1:7" ht="13.5" customHeight="1" x14ac:dyDescent="0.2">
      <c r="A747" s="100">
        <v>758</v>
      </c>
      <c r="B747" s="100">
        <v>758</v>
      </c>
      <c r="C747" s="4" t="s">
        <v>7</v>
      </c>
      <c r="D747" s="100">
        <v>1203</v>
      </c>
      <c r="E747" s="100">
        <v>157</v>
      </c>
      <c r="F747" s="2">
        <v>0</v>
      </c>
      <c r="G747" s="100">
        <v>0</v>
      </c>
    </row>
    <row r="748" spans="1:7" ht="13.5" customHeight="1" x14ac:dyDescent="0.2">
      <c r="A748" s="100">
        <v>759</v>
      </c>
      <c r="B748" s="100">
        <v>759</v>
      </c>
      <c r="C748" s="4" t="s">
        <v>7</v>
      </c>
      <c r="D748" s="100">
        <v>1301</v>
      </c>
      <c r="E748" s="100">
        <v>157</v>
      </c>
      <c r="F748" s="2">
        <v>0</v>
      </c>
      <c r="G748" s="100">
        <v>0</v>
      </c>
    </row>
    <row r="749" spans="1:7" ht="13.5" customHeight="1" x14ac:dyDescent="0.2">
      <c r="A749" s="100">
        <v>760</v>
      </c>
      <c r="B749" s="100">
        <v>760</v>
      </c>
      <c r="C749" s="4" t="s">
        <v>7</v>
      </c>
      <c r="D749" s="100">
        <v>1302</v>
      </c>
      <c r="E749" s="100">
        <v>157</v>
      </c>
      <c r="F749" s="2">
        <v>0</v>
      </c>
      <c r="G749" s="100">
        <v>0</v>
      </c>
    </row>
    <row r="750" spans="1:7" ht="13.5" customHeight="1" x14ac:dyDescent="0.2">
      <c r="A750" s="100">
        <v>761</v>
      </c>
      <c r="B750" s="100">
        <v>761</v>
      </c>
      <c r="C750" s="4" t="s">
        <v>7</v>
      </c>
      <c r="D750" s="100">
        <v>1303</v>
      </c>
      <c r="E750" s="100">
        <v>157</v>
      </c>
      <c r="F750" s="2">
        <v>0</v>
      </c>
      <c r="G750" s="100">
        <v>0</v>
      </c>
    </row>
    <row r="751" spans="1:7" ht="13.5" customHeight="1" x14ac:dyDescent="0.2">
      <c r="A751" s="100">
        <v>762</v>
      </c>
      <c r="B751" s="100">
        <v>762</v>
      </c>
      <c r="C751" s="4" t="s">
        <v>7</v>
      </c>
      <c r="D751" s="100">
        <v>1401</v>
      </c>
      <c r="E751" s="100">
        <v>157</v>
      </c>
      <c r="F751" s="2">
        <v>0</v>
      </c>
      <c r="G751" s="100">
        <v>0</v>
      </c>
    </row>
    <row r="752" spans="1:7" ht="13.5" customHeight="1" x14ac:dyDescent="0.2">
      <c r="A752" s="100">
        <v>763</v>
      </c>
      <c r="B752" s="100">
        <v>763</v>
      </c>
      <c r="C752" s="4" t="s">
        <v>7</v>
      </c>
      <c r="D752" s="100">
        <v>1402</v>
      </c>
      <c r="E752" s="100">
        <v>157</v>
      </c>
      <c r="F752" s="2">
        <v>0</v>
      </c>
      <c r="G752" s="100">
        <v>0</v>
      </c>
    </row>
    <row r="753" spans="1:7" ht="13.5" customHeight="1" x14ac:dyDescent="0.2">
      <c r="A753" s="100">
        <v>764</v>
      </c>
      <c r="B753" s="100">
        <v>764</v>
      </c>
      <c r="C753" s="4" t="s">
        <v>7</v>
      </c>
      <c r="D753" s="100">
        <v>1403</v>
      </c>
      <c r="E753" s="100">
        <v>157</v>
      </c>
      <c r="F753" s="2">
        <v>0</v>
      </c>
      <c r="G753" s="100">
        <v>0</v>
      </c>
    </row>
    <row r="754" spans="1:7" ht="13.5" customHeight="1" x14ac:dyDescent="0.2">
      <c r="A754" s="100">
        <v>765</v>
      </c>
      <c r="B754" s="100">
        <v>765</v>
      </c>
      <c r="C754" s="4" t="s">
        <v>7</v>
      </c>
      <c r="D754" s="100">
        <v>1501</v>
      </c>
      <c r="E754" s="100">
        <v>157</v>
      </c>
      <c r="F754" s="2">
        <v>0</v>
      </c>
      <c r="G754" s="100">
        <v>0</v>
      </c>
    </row>
    <row r="755" spans="1:7" ht="13.5" customHeight="1" x14ac:dyDescent="0.2">
      <c r="A755" s="100">
        <v>766</v>
      </c>
      <c r="B755" s="100">
        <v>766</v>
      </c>
      <c r="C755" s="4" t="s">
        <v>7</v>
      </c>
      <c r="D755" s="100">
        <v>1502</v>
      </c>
      <c r="E755" s="100">
        <v>157</v>
      </c>
      <c r="F755" s="2">
        <v>0</v>
      </c>
      <c r="G755" s="100">
        <v>0</v>
      </c>
    </row>
    <row r="756" spans="1:7" ht="13.5" customHeight="1" x14ac:dyDescent="0.2">
      <c r="A756" s="100">
        <v>767</v>
      </c>
      <c r="B756" s="100">
        <v>767</v>
      </c>
      <c r="C756" s="4" t="s">
        <v>7</v>
      </c>
      <c r="D756" s="100">
        <v>1503</v>
      </c>
      <c r="E756" s="100">
        <v>157</v>
      </c>
      <c r="F756" s="2">
        <v>0</v>
      </c>
      <c r="G756" s="100">
        <v>0</v>
      </c>
    </row>
    <row r="757" spans="1:7" ht="13.5" customHeight="1" x14ac:dyDescent="0.2">
      <c r="A757" s="100">
        <v>768</v>
      </c>
      <c r="B757" s="100">
        <v>768</v>
      </c>
      <c r="C757" s="4" t="s">
        <v>7</v>
      </c>
      <c r="D757" s="100">
        <v>1601</v>
      </c>
      <c r="E757" s="100">
        <v>157</v>
      </c>
      <c r="F757" s="2">
        <v>0</v>
      </c>
      <c r="G757" s="100">
        <v>0</v>
      </c>
    </row>
    <row r="758" spans="1:7" ht="13.5" customHeight="1" x14ac:dyDescent="0.2">
      <c r="A758" s="100">
        <v>769</v>
      </c>
      <c r="B758" s="100">
        <v>769</v>
      </c>
      <c r="C758" s="4" t="s">
        <v>7</v>
      </c>
      <c r="D758" s="100">
        <v>1701</v>
      </c>
      <c r="E758" s="100">
        <v>157</v>
      </c>
      <c r="F758" s="2">
        <v>0</v>
      </c>
      <c r="G758" s="100">
        <v>0</v>
      </c>
    </row>
    <row r="759" spans="1:7" ht="13.5" customHeight="1" x14ac:dyDescent="0.2">
      <c r="A759" s="100">
        <v>770</v>
      </c>
      <c r="B759" s="100">
        <v>770</v>
      </c>
      <c r="C759" s="4" t="s">
        <v>7</v>
      </c>
      <c r="D759" s="100">
        <v>1702</v>
      </c>
      <c r="E759" s="100">
        <v>157</v>
      </c>
      <c r="F759" s="2">
        <v>0</v>
      </c>
      <c r="G759" s="100">
        <v>0</v>
      </c>
    </row>
    <row r="760" spans="1:7" ht="13.5" customHeight="1" x14ac:dyDescent="0.2">
      <c r="A760" s="100">
        <v>771</v>
      </c>
      <c r="B760" s="100">
        <v>771</v>
      </c>
      <c r="C760" s="4" t="s">
        <v>7</v>
      </c>
      <c r="D760" s="100">
        <v>1801</v>
      </c>
      <c r="E760" s="100">
        <v>157</v>
      </c>
      <c r="F760" s="2">
        <v>0</v>
      </c>
      <c r="G760" s="100">
        <v>0</v>
      </c>
    </row>
    <row r="761" spans="1:7" ht="13.5" customHeight="1" x14ac:dyDescent="0.2">
      <c r="A761" s="100">
        <v>772</v>
      </c>
      <c r="B761" s="100">
        <v>772</v>
      </c>
      <c r="C761" s="4" t="s">
        <v>7</v>
      </c>
      <c r="D761" s="100">
        <v>1802</v>
      </c>
      <c r="E761" s="100">
        <v>157</v>
      </c>
      <c r="F761" s="2">
        <v>0</v>
      </c>
      <c r="G761" s="100">
        <v>0</v>
      </c>
    </row>
    <row r="762" spans="1:7" ht="13.5" customHeight="1" x14ac:dyDescent="0.2">
      <c r="A762" s="100">
        <v>773</v>
      </c>
      <c r="B762" s="100">
        <v>773</v>
      </c>
      <c r="C762" s="4" t="s">
        <v>7</v>
      </c>
      <c r="D762" s="100">
        <v>1901</v>
      </c>
      <c r="E762" s="100">
        <v>157</v>
      </c>
      <c r="F762" s="2">
        <v>0</v>
      </c>
      <c r="G762" s="100">
        <v>0</v>
      </c>
    </row>
    <row r="763" spans="1:7" ht="13.5" customHeight="1" x14ac:dyDescent="0.2">
      <c r="A763" s="100">
        <v>774</v>
      </c>
      <c r="B763" s="100">
        <v>774</v>
      </c>
      <c r="C763" s="4" t="s">
        <v>7</v>
      </c>
      <c r="D763" s="100">
        <v>1902</v>
      </c>
      <c r="E763" s="100">
        <v>157</v>
      </c>
      <c r="F763" s="2">
        <v>0</v>
      </c>
      <c r="G763" s="100">
        <v>0</v>
      </c>
    </row>
    <row r="764" spans="1:7" ht="13.5" customHeight="1" x14ac:dyDescent="0.2">
      <c r="A764" s="100">
        <v>775</v>
      </c>
      <c r="B764" s="100">
        <v>775</v>
      </c>
      <c r="C764" s="4" t="s">
        <v>7</v>
      </c>
      <c r="D764" s="100">
        <v>2001</v>
      </c>
      <c r="E764" s="100">
        <v>157</v>
      </c>
      <c r="F764" s="2">
        <v>0</v>
      </c>
      <c r="G764" s="100">
        <v>0</v>
      </c>
    </row>
    <row r="765" spans="1:7" ht="13.5" customHeight="1" x14ac:dyDescent="0.2">
      <c r="A765" s="100">
        <v>776</v>
      </c>
      <c r="B765" s="100">
        <v>776</v>
      </c>
      <c r="C765" s="4" t="s">
        <v>7</v>
      </c>
      <c r="D765" s="100">
        <v>2002</v>
      </c>
      <c r="E765" s="100">
        <v>157</v>
      </c>
      <c r="F765" s="2">
        <v>0</v>
      </c>
      <c r="G765" s="100">
        <v>0</v>
      </c>
    </row>
    <row r="766" spans="1:7" ht="13.5" customHeight="1" x14ac:dyDescent="0.2">
      <c r="A766" s="100">
        <v>777</v>
      </c>
      <c r="B766" s="100">
        <v>777</v>
      </c>
      <c r="C766" s="4" t="s">
        <v>7</v>
      </c>
      <c r="D766" s="100">
        <v>1002</v>
      </c>
      <c r="E766" s="100">
        <v>158</v>
      </c>
      <c r="F766" s="2">
        <v>0</v>
      </c>
      <c r="G766" s="100">
        <v>0</v>
      </c>
    </row>
    <row r="767" spans="1:7" ht="13.5" customHeight="1" x14ac:dyDescent="0.2">
      <c r="A767" s="100">
        <v>778</v>
      </c>
      <c r="B767" s="100">
        <v>778</v>
      </c>
      <c r="C767" s="4" t="s">
        <v>7</v>
      </c>
      <c r="D767" s="100">
        <v>1</v>
      </c>
      <c r="E767" s="100">
        <v>159</v>
      </c>
      <c r="F767" s="2">
        <v>0</v>
      </c>
      <c r="G767" s="100">
        <v>0</v>
      </c>
    </row>
    <row r="768" spans="1:7" ht="13.5" customHeight="1" x14ac:dyDescent="0.2">
      <c r="A768" s="100">
        <v>779</v>
      </c>
      <c r="B768" s="100">
        <v>779</v>
      </c>
      <c r="C768" s="4" t="s">
        <v>7</v>
      </c>
      <c r="D768" s="100">
        <v>3</v>
      </c>
      <c r="E768" s="100">
        <v>159</v>
      </c>
      <c r="F768" s="2">
        <v>0</v>
      </c>
      <c r="G768" s="100">
        <v>0</v>
      </c>
    </row>
    <row r="769" spans="1:7" ht="13.5" customHeight="1" x14ac:dyDescent="0.2">
      <c r="A769" s="100">
        <v>780</v>
      </c>
      <c r="B769" s="100">
        <v>780</v>
      </c>
      <c r="C769" s="4" t="s">
        <v>7</v>
      </c>
      <c r="D769" s="100">
        <v>5</v>
      </c>
      <c r="E769" s="100">
        <v>159</v>
      </c>
      <c r="F769" s="2">
        <v>0</v>
      </c>
      <c r="G769" s="100">
        <v>0</v>
      </c>
    </row>
    <row r="770" spans="1:7" ht="13.5" customHeight="1" x14ac:dyDescent="0.2">
      <c r="A770" s="100">
        <v>781</v>
      </c>
      <c r="B770" s="100">
        <v>781</v>
      </c>
      <c r="C770" s="4" t="s">
        <v>7</v>
      </c>
      <c r="D770" s="100">
        <v>6</v>
      </c>
      <c r="E770" s="100">
        <v>159</v>
      </c>
      <c r="F770" s="2">
        <v>0</v>
      </c>
      <c r="G770" s="100">
        <v>0</v>
      </c>
    </row>
    <row r="771" spans="1:7" ht="13.5" customHeight="1" x14ac:dyDescent="0.2">
      <c r="A771" s="100">
        <v>782</v>
      </c>
      <c r="B771" s="100">
        <v>782</v>
      </c>
      <c r="C771" s="4" t="s">
        <v>7</v>
      </c>
      <c r="D771" s="100">
        <v>7</v>
      </c>
      <c r="E771" s="100">
        <v>159</v>
      </c>
      <c r="F771" s="2">
        <v>0</v>
      </c>
      <c r="G771" s="100">
        <v>0</v>
      </c>
    </row>
    <row r="772" spans="1:7" ht="13.5" customHeight="1" x14ac:dyDescent="0.2">
      <c r="A772" s="100">
        <v>783</v>
      </c>
      <c r="B772" s="100">
        <v>783</v>
      </c>
      <c r="C772" s="4" t="s">
        <v>7</v>
      </c>
      <c r="D772" s="100">
        <v>8</v>
      </c>
      <c r="E772" s="100">
        <v>159</v>
      </c>
      <c r="F772" s="2">
        <v>0</v>
      </c>
      <c r="G772" s="100">
        <v>0</v>
      </c>
    </row>
    <row r="773" spans="1:7" ht="13.5" customHeight="1" x14ac:dyDescent="0.2">
      <c r="A773" s="100">
        <v>784</v>
      </c>
      <c r="B773" s="100">
        <v>784</v>
      </c>
      <c r="C773" s="4" t="s">
        <v>7</v>
      </c>
      <c r="D773" s="100">
        <v>9</v>
      </c>
      <c r="E773" s="100">
        <v>159</v>
      </c>
      <c r="F773" s="2">
        <v>0</v>
      </c>
      <c r="G773" s="100">
        <v>0</v>
      </c>
    </row>
    <row r="774" spans="1:7" ht="13.5" customHeight="1" x14ac:dyDescent="0.2">
      <c r="A774" s="100">
        <v>785</v>
      </c>
      <c r="B774" s="100">
        <v>785</v>
      </c>
      <c r="C774" s="4" t="s">
        <v>7</v>
      </c>
      <c r="D774" s="100">
        <v>10</v>
      </c>
      <c r="E774" s="100">
        <v>159</v>
      </c>
      <c r="F774" s="2">
        <v>0</v>
      </c>
      <c r="G774" s="100">
        <v>0</v>
      </c>
    </row>
    <row r="775" spans="1:7" ht="13.5" customHeight="1" x14ac:dyDescent="0.2">
      <c r="A775" s="100">
        <v>786</v>
      </c>
      <c r="B775" s="100">
        <v>786</v>
      </c>
      <c r="C775" s="4" t="s">
        <v>7</v>
      </c>
      <c r="D775" s="100">
        <v>2</v>
      </c>
      <c r="E775" s="100">
        <v>160</v>
      </c>
      <c r="F775" s="2">
        <v>0</v>
      </c>
      <c r="G775" s="100">
        <v>0</v>
      </c>
    </row>
    <row r="776" spans="1:7" ht="13.5" customHeight="1" x14ac:dyDescent="0.2">
      <c r="A776" s="100">
        <v>787</v>
      </c>
      <c r="B776" s="100">
        <v>787</v>
      </c>
      <c r="C776" s="4" t="s">
        <v>7</v>
      </c>
      <c r="D776" s="100">
        <v>14</v>
      </c>
      <c r="E776" s="100">
        <v>160</v>
      </c>
      <c r="F776" s="2">
        <v>0</v>
      </c>
      <c r="G776" s="100">
        <v>0</v>
      </c>
    </row>
    <row r="777" spans="1:7" ht="13.5" customHeight="1" x14ac:dyDescent="0.2">
      <c r="A777" s="100">
        <v>788</v>
      </c>
      <c r="B777" s="100">
        <v>788</v>
      </c>
      <c r="C777" s="4" t="s">
        <v>7</v>
      </c>
      <c r="D777" s="100">
        <v>8896</v>
      </c>
      <c r="E777" s="100">
        <v>161</v>
      </c>
      <c r="F777" s="2">
        <v>0</v>
      </c>
      <c r="G777" s="100">
        <v>0</v>
      </c>
    </row>
    <row r="778" spans="1:7" ht="13.5" customHeight="1" x14ac:dyDescent="0.2">
      <c r="A778" s="100">
        <v>789</v>
      </c>
      <c r="B778" s="100">
        <v>789</v>
      </c>
      <c r="C778" s="4" t="s">
        <v>7</v>
      </c>
      <c r="D778" s="100">
        <v>2</v>
      </c>
      <c r="E778" s="100">
        <v>163</v>
      </c>
      <c r="F778" s="2">
        <v>0</v>
      </c>
      <c r="G778" s="100">
        <v>0</v>
      </c>
    </row>
    <row r="779" spans="1:7" ht="13.5" customHeight="1" x14ac:dyDescent="0.2">
      <c r="A779" s="100">
        <v>790</v>
      </c>
      <c r="B779" s="100">
        <v>790</v>
      </c>
      <c r="C779" s="4" t="s">
        <v>7</v>
      </c>
      <c r="D779" s="100">
        <v>4</v>
      </c>
      <c r="E779" s="100">
        <v>163</v>
      </c>
      <c r="F779" s="2">
        <v>0</v>
      </c>
      <c r="G779" s="100">
        <v>0</v>
      </c>
    </row>
    <row r="780" spans="1:7" ht="13.5" customHeight="1" x14ac:dyDescent="0.2">
      <c r="A780" s="100">
        <v>791</v>
      </c>
      <c r="B780" s="100">
        <v>791</v>
      </c>
      <c r="C780" s="4" t="s">
        <v>7</v>
      </c>
      <c r="D780" s="100">
        <v>5</v>
      </c>
      <c r="E780" s="100">
        <v>163</v>
      </c>
      <c r="F780" s="2">
        <v>0</v>
      </c>
      <c r="G780" s="100">
        <v>0</v>
      </c>
    </row>
    <row r="781" spans="1:7" ht="13.5" customHeight="1" x14ac:dyDescent="0.2">
      <c r="A781" s="100">
        <v>792</v>
      </c>
      <c r="B781" s="100">
        <v>792</v>
      </c>
      <c r="C781" s="4" t="s">
        <v>7</v>
      </c>
      <c r="D781" s="100">
        <v>3</v>
      </c>
      <c r="E781" s="100">
        <v>164</v>
      </c>
      <c r="F781" s="2">
        <v>0</v>
      </c>
      <c r="G781" s="100">
        <v>0</v>
      </c>
    </row>
    <row r="782" spans="1:7" ht="13.5" customHeight="1" x14ac:dyDescent="0.2">
      <c r="A782" s="100">
        <v>793</v>
      </c>
      <c r="B782" s="100">
        <v>793</v>
      </c>
      <c r="C782" s="4" t="s">
        <v>7</v>
      </c>
      <c r="D782" s="100">
        <v>4</v>
      </c>
      <c r="E782" s="100">
        <v>164</v>
      </c>
      <c r="F782" s="2">
        <v>0</v>
      </c>
      <c r="G782" s="100">
        <v>0</v>
      </c>
    </row>
    <row r="783" spans="1:7" ht="13.5" customHeight="1" x14ac:dyDescent="0.2">
      <c r="A783" s="100">
        <v>794</v>
      </c>
      <c r="B783" s="100">
        <v>794</v>
      </c>
      <c r="C783" s="4" t="s">
        <v>7</v>
      </c>
      <c r="D783" s="100">
        <v>5</v>
      </c>
      <c r="E783" s="100">
        <v>164</v>
      </c>
      <c r="F783" s="2">
        <v>0</v>
      </c>
      <c r="G783" s="100">
        <v>0</v>
      </c>
    </row>
    <row r="784" spans="1:7" ht="13.5" customHeight="1" x14ac:dyDescent="0.2">
      <c r="A784" s="100">
        <v>795</v>
      </c>
      <c r="B784" s="100">
        <v>795</v>
      </c>
      <c r="C784" s="4" t="s">
        <v>7</v>
      </c>
      <c r="D784" s="100">
        <v>6</v>
      </c>
      <c r="E784" s="100">
        <v>164</v>
      </c>
      <c r="F784" s="2">
        <v>0</v>
      </c>
      <c r="G784" s="100">
        <v>0</v>
      </c>
    </row>
    <row r="785" spans="1:7" ht="13.5" customHeight="1" x14ac:dyDescent="0.2">
      <c r="A785" s="100">
        <v>796</v>
      </c>
      <c r="B785" s="100">
        <v>796</v>
      </c>
      <c r="C785" s="4" t="s">
        <v>7</v>
      </c>
      <c r="D785" s="100">
        <v>7</v>
      </c>
      <c r="E785" s="100">
        <v>164</v>
      </c>
      <c r="F785" s="2">
        <v>0</v>
      </c>
      <c r="G785" s="100">
        <v>0</v>
      </c>
    </row>
    <row r="786" spans="1:7" ht="13.5" customHeight="1" x14ac:dyDescent="0.2">
      <c r="A786" s="100">
        <v>797</v>
      </c>
      <c r="B786" s="100">
        <v>797</v>
      </c>
      <c r="C786" s="4" t="s">
        <v>7</v>
      </c>
      <c r="D786" s="100">
        <v>8</v>
      </c>
      <c r="E786" s="100">
        <v>164</v>
      </c>
      <c r="F786" s="2">
        <v>0</v>
      </c>
      <c r="G786" s="100">
        <v>0</v>
      </c>
    </row>
    <row r="787" spans="1:7" ht="13.5" customHeight="1" x14ac:dyDescent="0.2">
      <c r="A787" s="100">
        <v>798</v>
      </c>
      <c r="B787" s="100">
        <v>798</v>
      </c>
      <c r="C787" s="4" t="s">
        <v>7</v>
      </c>
      <c r="D787" s="100">
        <v>9</v>
      </c>
      <c r="E787" s="100">
        <v>164</v>
      </c>
      <c r="F787" s="2">
        <v>0</v>
      </c>
      <c r="G787" s="100">
        <v>0</v>
      </c>
    </row>
    <row r="788" spans="1:7" ht="13.5" customHeight="1" x14ac:dyDescent="0.2">
      <c r="A788" s="100">
        <v>799</v>
      </c>
      <c r="B788" s="100">
        <v>799</v>
      </c>
      <c r="C788" s="4" t="s">
        <v>7</v>
      </c>
      <c r="D788" s="100">
        <v>1</v>
      </c>
      <c r="E788" s="100">
        <v>165</v>
      </c>
      <c r="F788" s="2">
        <v>0</v>
      </c>
      <c r="G788" s="100">
        <v>0</v>
      </c>
    </row>
    <row r="789" spans="1:7" ht="13.5" customHeight="1" x14ac:dyDescent="0.2">
      <c r="A789" s="100">
        <v>800</v>
      </c>
      <c r="B789" s="100">
        <v>800</v>
      </c>
      <c r="C789" s="4" t="s">
        <v>7</v>
      </c>
      <c r="D789" s="100">
        <v>2</v>
      </c>
      <c r="E789" s="100">
        <v>165</v>
      </c>
      <c r="F789" s="2">
        <v>0</v>
      </c>
      <c r="G789" s="100">
        <v>0</v>
      </c>
    </row>
    <row r="790" spans="1:7" ht="13.5" customHeight="1" x14ac:dyDescent="0.2">
      <c r="A790" s="100">
        <v>801</v>
      </c>
      <c r="B790" s="100">
        <v>801</v>
      </c>
      <c r="C790" s="4" t="s">
        <v>7</v>
      </c>
      <c r="D790" s="100">
        <v>4</v>
      </c>
      <c r="E790" s="100">
        <v>165</v>
      </c>
      <c r="F790" s="2">
        <v>0</v>
      </c>
      <c r="G790" s="100">
        <v>0</v>
      </c>
    </row>
    <row r="791" spans="1:7" ht="13.5" customHeight="1" x14ac:dyDescent="0.2">
      <c r="A791" s="100">
        <v>802</v>
      </c>
      <c r="B791" s="100">
        <v>802</v>
      </c>
      <c r="C791" s="4" t="s">
        <v>7</v>
      </c>
      <c r="D791" s="100">
        <v>5</v>
      </c>
      <c r="E791" s="100">
        <v>165</v>
      </c>
      <c r="F791" s="2">
        <v>0</v>
      </c>
      <c r="G791" s="100">
        <v>0</v>
      </c>
    </row>
    <row r="792" spans="1:7" ht="13.5" customHeight="1" x14ac:dyDescent="0.2">
      <c r="A792" s="100">
        <v>803</v>
      </c>
      <c r="B792" s="100">
        <v>803</v>
      </c>
      <c r="C792" s="4" t="s">
        <v>7</v>
      </c>
      <c r="D792" s="100">
        <v>6</v>
      </c>
      <c r="E792" s="100">
        <v>165</v>
      </c>
      <c r="F792" s="2">
        <v>0</v>
      </c>
      <c r="G792" s="100">
        <v>0</v>
      </c>
    </row>
    <row r="793" spans="1:7" ht="13.5" customHeight="1" x14ac:dyDescent="0.2">
      <c r="A793" s="100">
        <v>804</v>
      </c>
      <c r="B793" s="100">
        <v>804</v>
      </c>
      <c r="C793" s="4" t="s">
        <v>7</v>
      </c>
      <c r="D793" s="100">
        <v>1</v>
      </c>
      <c r="E793" s="100">
        <v>166</v>
      </c>
      <c r="F793" s="2">
        <v>0</v>
      </c>
      <c r="G793" s="100">
        <v>0</v>
      </c>
    </row>
    <row r="794" spans="1:7" ht="13.5" customHeight="1" x14ac:dyDescent="0.2">
      <c r="A794" s="100">
        <v>805</v>
      </c>
      <c r="B794" s="100">
        <v>805</v>
      </c>
      <c r="C794" s="4" t="s">
        <v>7</v>
      </c>
      <c r="D794" s="100">
        <v>2</v>
      </c>
      <c r="E794" s="100">
        <v>166</v>
      </c>
      <c r="F794" s="2">
        <v>0</v>
      </c>
      <c r="G794" s="100">
        <v>0</v>
      </c>
    </row>
    <row r="795" spans="1:7" ht="13.5" customHeight="1" x14ac:dyDescent="0.2">
      <c r="A795" s="100">
        <v>806</v>
      </c>
      <c r="B795" s="100">
        <v>806</v>
      </c>
      <c r="C795" s="4" t="s">
        <v>7</v>
      </c>
      <c r="D795" s="100">
        <v>3</v>
      </c>
      <c r="E795" s="100">
        <v>166</v>
      </c>
      <c r="F795" s="2">
        <v>0</v>
      </c>
      <c r="G795" s="100">
        <v>0</v>
      </c>
    </row>
    <row r="796" spans="1:7" ht="13.5" customHeight="1" x14ac:dyDescent="0.2">
      <c r="A796" s="100">
        <v>807</v>
      </c>
      <c r="B796" s="100">
        <v>807</v>
      </c>
      <c r="C796" s="4" t="s">
        <v>7</v>
      </c>
      <c r="D796" s="100">
        <v>4</v>
      </c>
      <c r="E796" s="100">
        <v>166</v>
      </c>
      <c r="F796" s="2">
        <v>0</v>
      </c>
      <c r="G796" s="100">
        <v>0</v>
      </c>
    </row>
    <row r="797" spans="1:7" ht="13.5" customHeight="1" x14ac:dyDescent="0.2">
      <c r="A797" s="100">
        <v>808</v>
      </c>
      <c r="B797" s="100">
        <v>808</v>
      </c>
      <c r="C797" s="4" t="s">
        <v>7</v>
      </c>
      <c r="D797" s="100">
        <v>5</v>
      </c>
      <c r="E797" s="100">
        <v>166</v>
      </c>
      <c r="F797" s="2">
        <v>0</v>
      </c>
      <c r="G797" s="100">
        <v>0</v>
      </c>
    </row>
    <row r="798" spans="1:7" ht="13.5" customHeight="1" x14ac:dyDescent="0.2">
      <c r="A798" s="100">
        <v>809</v>
      </c>
      <c r="B798" s="100">
        <v>809</v>
      </c>
      <c r="C798" s="4" t="s">
        <v>7</v>
      </c>
      <c r="D798" s="100">
        <v>8</v>
      </c>
      <c r="E798" s="100">
        <v>166</v>
      </c>
      <c r="F798" s="2">
        <v>0</v>
      </c>
      <c r="G798" s="100">
        <v>0</v>
      </c>
    </row>
    <row r="799" spans="1:7" ht="13.5" customHeight="1" x14ac:dyDescent="0.2">
      <c r="A799" s="100">
        <v>810</v>
      </c>
      <c r="B799" s="100">
        <v>810</v>
      </c>
      <c r="C799" s="4" t="s">
        <v>7</v>
      </c>
      <c r="D799" s="100">
        <v>9</v>
      </c>
      <c r="E799" s="100">
        <v>166</v>
      </c>
      <c r="F799" s="2">
        <v>0</v>
      </c>
      <c r="G799" s="100">
        <v>0</v>
      </c>
    </row>
    <row r="800" spans="1:7" ht="13.5" customHeight="1" x14ac:dyDescent="0.2">
      <c r="A800" s="100">
        <v>811</v>
      </c>
      <c r="B800" s="100">
        <v>811</v>
      </c>
      <c r="C800" s="4" t="s">
        <v>7</v>
      </c>
      <c r="D800" s="100">
        <v>10</v>
      </c>
      <c r="E800" s="100">
        <v>166</v>
      </c>
      <c r="F800" s="2">
        <v>0</v>
      </c>
      <c r="G800" s="100">
        <v>0</v>
      </c>
    </row>
    <row r="801" spans="1:7" ht="13.5" customHeight="1" x14ac:dyDescent="0.2">
      <c r="A801" s="100">
        <v>812</v>
      </c>
      <c r="B801" s="100">
        <v>812</v>
      </c>
      <c r="C801" s="4" t="s">
        <v>7</v>
      </c>
      <c r="D801" s="100">
        <v>11</v>
      </c>
      <c r="E801" s="100">
        <v>166</v>
      </c>
      <c r="F801" s="2">
        <v>0</v>
      </c>
      <c r="G801" s="100">
        <v>0</v>
      </c>
    </row>
    <row r="802" spans="1:7" ht="13.5" customHeight="1" x14ac:dyDescent="0.2">
      <c r="A802" s="100">
        <v>813</v>
      </c>
      <c r="B802" s="100">
        <v>813</v>
      </c>
      <c r="C802" s="4" t="s">
        <v>7</v>
      </c>
      <c r="D802" s="100">
        <v>12</v>
      </c>
      <c r="E802" s="100">
        <v>166</v>
      </c>
      <c r="F802" s="2">
        <v>0</v>
      </c>
      <c r="G802" s="100">
        <v>0</v>
      </c>
    </row>
    <row r="803" spans="1:7" ht="13.5" customHeight="1" x14ac:dyDescent="0.2">
      <c r="A803" s="100">
        <v>814</v>
      </c>
      <c r="B803" s="100">
        <v>814</v>
      </c>
      <c r="C803" s="4" t="s">
        <v>7</v>
      </c>
      <c r="D803" s="100">
        <v>1</v>
      </c>
      <c r="E803" s="100">
        <v>167</v>
      </c>
      <c r="F803" s="2">
        <v>0</v>
      </c>
      <c r="G803" s="100">
        <v>0</v>
      </c>
    </row>
    <row r="804" spans="1:7" ht="13.5" customHeight="1" x14ac:dyDescent="0.2">
      <c r="A804" s="100">
        <v>815</v>
      </c>
      <c r="B804" s="100">
        <v>815</v>
      </c>
      <c r="C804" s="4" t="s">
        <v>7</v>
      </c>
      <c r="D804" s="100">
        <v>2</v>
      </c>
      <c r="E804" s="100">
        <v>167</v>
      </c>
      <c r="F804" s="2">
        <v>0</v>
      </c>
      <c r="G804" s="100">
        <v>0</v>
      </c>
    </row>
    <row r="805" spans="1:7" ht="13.5" customHeight="1" x14ac:dyDescent="0.2">
      <c r="A805" s="100">
        <v>816</v>
      </c>
      <c r="B805" s="100">
        <v>816</v>
      </c>
      <c r="C805" s="4" t="s">
        <v>7</v>
      </c>
      <c r="D805" s="100">
        <v>3</v>
      </c>
      <c r="E805" s="100">
        <v>167</v>
      </c>
      <c r="F805" s="2">
        <v>0</v>
      </c>
      <c r="G805" s="100">
        <v>0</v>
      </c>
    </row>
    <row r="806" spans="1:7" ht="13.5" customHeight="1" x14ac:dyDescent="0.2">
      <c r="A806" s="100">
        <v>817</v>
      </c>
      <c r="B806" s="100">
        <v>817</v>
      </c>
      <c r="C806" s="4" t="s">
        <v>7</v>
      </c>
      <c r="D806" s="100">
        <v>4</v>
      </c>
      <c r="E806" s="100">
        <v>167</v>
      </c>
      <c r="F806" s="2">
        <v>0</v>
      </c>
      <c r="G806" s="100">
        <v>0</v>
      </c>
    </row>
    <row r="807" spans="1:7" ht="13.5" customHeight="1" x14ac:dyDescent="0.2">
      <c r="A807" s="100">
        <v>818</v>
      </c>
      <c r="B807" s="100">
        <v>818</v>
      </c>
      <c r="C807" s="4" t="s">
        <v>7</v>
      </c>
      <c r="D807" s="100">
        <v>5</v>
      </c>
      <c r="E807" s="100">
        <v>167</v>
      </c>
      <c r="F807" s="2">
        <v>0</v>
      </c>
      <c r="G807" s="100">
        <v>0</v>
      </c>
    </row>
    <row r="808" spans="1:7" ht="13.5" customHeight="1" x14ac:dyDescent="0.2">
      <c r="A808" s="100">
        <v>819</v>
      </c>
      <c r="B808" s="100">
        <v>819</v>
      </c>
      <c r="C808" s="4" t="s">
        <v>7</v>
      </c>
      <c r="D808" s="100">
        <v>6</v>
      </c>
      <c r="E808" s="100">
        <v>167</v>
      </c>
      <c r="F808" s="2">
        <v>0</v>
      </c>
      <c r="G808" s="100">
        <v>0</v>
      </c>
    </row>
    <row r="809" spans="1:7" ht="13.5" customHeight="1" x14ac:dyDescent="0.2">
      <c r="A809" s="100">
        <v>820</v>
      </c>
      <c r="B809" s="100">
        <v>820</v>
      </c>
      <c r="C809" s="4" t="s">
        <v>7</v>
      </c>
      <c r="D809" s="100">
        <v>7</v>
      </c>
      <c r="E809" s="100">
        <v>167</v>
      </c>
      <c r="F809" s="2">
        <v>0</v>
      </c>
      <c r="G809" s="100">
        <v>0</v>
      </c>
    </row>
    <row r="810" spans="1:7" ht="13.5" customHeight="1" x14ac:dyDescent="0.2">
      <c r="A810" s="100">
        <v>821</v>
      </c>
      <c r="B810" s="100">
        <v>821</v>
      </c>
      <c r="C810" s="4" t="s">
        <v>7</v>
      </c>
      <c r="D810" s="100">
        <v>8</v>
      </c>
      <c r="E810" s="100">
        <v>167</v>
      </c>
      <c r="F810" s="2">
        <v>0</v>
      </c>
      <c r="G810" s="100">
        <v>0</v>
      </c>
    </row>
    <row r="811" spans="1:7" ht="13.5" customHeight="1" x14ac:dyDescent="0.2">
      <c r="A811" s="100">
        <v>822</v>
      </c>
      <c r="B811" s="100">
        <v>822</v>
      </c>
      <c r="C811" s="4" t="s">
        <v>7</v>
      </c>
      <c r="D811" s="100">
        <v>9</v>
      </c>
      <c r="E811" s="100">
        <v>167</v>
      </c>
      <c r="F811" s="2">
        <v>0</v>
      </c>
      <c r="G811" s="100">
        <v>0</v>
      </c>
    </row>
    <row r="812" spans="1:7" ht="13.5" customHeight="1" x14ac:dyDescent="0.2">
      <c r="A812" s="100">
        <v>823</v>
      </c>
      <c r="B812" s="100">
        <v>823</v>
      </c>
      <c r="C812" s="4" t="s">
        <v>7</v>
      </c>
      <c r="D812" s="100">
        <v>10</v>
      </c>
      <c r="E812" s="100">
        <v>167</v>
      </c>
      <c r="F812" s="2">
        <v>0</v>
      </c>
      <c r="G812" s="100">
        <v>0</v>
      </c>
    </row>
    <row r="813" spans="1:7" ht="13.5" customHeight="1" x14ac:dyDescent="0.2">
      <c r="A813" s="100">
        <v>824</v>
      </c>
      <c r="B813" s="100">
        <v>824</v>
      </c>
      <c r="C813" s="4" t="s">
        <v>7</v>
      </c>
      <c r="D813" s="100">
        <v>11</v>
      </c>
      <c r="E813" s="100">
        <v>167</v>
      </c>
      <c r="F813" s="2">
        <v>0</v>
      </c>
      <c r="G813" s="100">
        <v>0</v>
      </c>
    </row>
    <row r="814" spans="1:7" ht="13.5" customHeight="1" x14ac:dyDescent="0.2">
      <c r="A814" s="100">
        <v>825</v>
      </c>
      <c r="B814" s="100">
        <v>825</v>
      </c>
      <c r="C814" s="4" t="s">
        <v>7</v>
      </c>
      <c r="D814" s="100">
        <v>12</v>
      </c>
      <c r="E814" s="100">
        <v>167</v>
      </c>
      <c r="F814" s="2">
        <v>0</v>
      </c>
      <c r="G814" s="100">
        <v>0</v>
      </c>
    </row>
    <row r="815" spans="1:7" ht="13.5" customHeight="1" x14ac:dyDescent="0.2">
      <c r="A815" s="100">
        <v>826</v>
      </c>
      <c r="B815" s="100">
        <v>826</v>
      </c>
      <c r="C815" s="4" t="s">
        <v>7</v>
      </c>
      <c r="D815" s="100">
        <v>7</v>
      </c>
      <c r="E815" s="100">
        <v>168</v>
      </c>
      <c r="F815" s="2">
        <v>0</v>
      </c>
      <c r="G815" s="100">
        <v>0</v>
      </c>
    </row>
    <row r="816" spans="1:7" ht="13.5" customHeight="1" x14ac:dyDescent="0.2">
      <c r="A816" s="100">
        <v>827</v>
      </c>
      <c r="B816" s="100">
        <v>827</v>
      </c>
      <c r="C816" s="4" t="s">
        <v>7</v>
      </c>
      <c r="D816" s="100">
        <v>1</v>
      </c>
      <c r="E816" s="100">
        <v>170</v>
      </c>
      <c r="F816" s="2">
        <v>0</v>
      </c>
      <c r="G816" s="100">
        <v>0</v>
      </c>
    </row>
    <row r="817" spans="1:7" ht="13.5" customHeight="1" x14ac:dyDescent="0.2">
      <c r="A817" s="100">
        <v>828</v>
      </c>
      <c r="B817" s="100">
        <v>828</v>
      </c>
      <c r="C817" s="4" t="s">
        <v>7</v>
      </c>
      <c r="D817" s="100">
        <v>2</v>
      </c>
      <c r="E817" s="100">
        <v>170</v>
      </c>
      <c r="F817" s="2">
        <v>0</v>
      </c>
      <c r="G817" s="100">
        <v>0</v>
      </c>
    </row>
    <row r="818" spans="1:7" ht="13.5" customHeight="1" x14ac:dyDescent="0.2">
      <c r="A818" s="100">
        <v>829</v>
      </c>
      <c r="B818" s="100">
        <v>829</v>
      </c>
      <c r="C818" s="4" t="s">
        <v>7</v>
      </c>
      <c r="D818" s="100">
        <v>3</v>
      </c>
      <c r="E818" s="100">
        <v>170</v>
      </c>
      <c r="F818" s="2">
        <v>0</v>
      </c>
      <c r="G818" s="100">
        <v>0</v>
      </c>
    </row>
    <row r="819" spans="1:7" ht="13.5" customHeight="1" x14ac:dyDescent="0.2">
      <c r="A819" s="100">
        <v>830</v>
      </c>
      <c r="B819" s="100">
        <v>830</v>
      </c>
      <c r="C819" s="4" t="s">
        <v>7</v>
      </c>
      <c r="D819" s="100">
        <v>1</v>
      </c>
      <c r="E819" s="100">
        <v>171</v>
      </c>
      <c r="F819" s="2">
        <v>0</v>
      </c>
      <c r="G819" s="100">
        <v>0</v>
      </c>
    </row>
    <row r="820" spans="1:7" ht="13.5" customHeight="1" x14ac:dyDescent="0.2">
      <c r="A820" s="100">
        <v>831</v>
      </c>
      <c r="B820" s="100">
        <v>831</v>
      </c>
      <c r="C820" s="4" t="s">
        <v>7</v>
      </c>
      <c r="D820" s="100">
        <v>2</v>
      </c>
      <c r="E820" s="100">
        <v>171</v>
      </c>
      <c r="F820" s="2">
        <v>0</v>
      </c>
      <c r="G820" s="100">
        <v>0</v>
      </c>
    </row>
    <row r="821" spans="1:7" ht="13.5" customHeight="1" x14ac:dyDescent="0.2">
      <c r="A821" s="100">
        <v>832</v>
      </c>
      <c r="B821" s="100">
        <v>832</v>
      </c>
      <c r="C821" s="4" t="s">
        <v>7</v>
      </c>
      <c r="D821" s="100">
        <v>3</v>
      </c>
      <c r="E821" s="100">
        <v>171</v>
      </c>
      <c r="F821" s="2">
        <v>0</v>
      </c>
      <c r="G821" s="100">
        <v>0</v>
      </c>
    </row>
    <row r="822" spans="1:7" ht="13.5" customHeight="1" x14ac:dyDescent="0.2">
      <c r="A822" s="100">
        <v>833</v>
      </c>
      <c r="B822" s="100">
        <v>833</v>
      </c>
      <c r="C822" s="4" t="s">
        <v>7</v>
      </c>
      <c r="D822" s="100">
        <v>4</v>
      </c>
      <c r="E822" s="100">
        <v>171</v>
      </c>
      <c r="F822" s="2">
        <v>0</v>
      </c>
      <c r="G822" s="100">
        <v>0</v>
      </c>
    </row>
    <row r="823" spans="1:7" ht="13.5" customHeight="1" x14ac:dyDescent="0.2">
      <c r="A823" s="100">
        <v>834</v>
      </c>
      <c r="B823" s="100">
        <v>834</v>
      </c>
      <c r="C823" s="4" t="s">
        <v>7</v>
      </c>
      <c r="D823" s="100">
        <v>5</v>
      </c>
      <c r="E823" s="100">
        <v>171</v>
      </c>
      <c r="F823" s="2">
        <v>0</v>
      </c>
      <c r="G823" s="100">
        <v>0</v>
      </c>
    </row>
    <row r="824" spans="1:7" ht="13.5" customHeight="1" x14ac:dyDescent="0.2">
      <c r="A824" s="100">
        <v>835</v>
      </c>
      <c r="B824" s="100">
        <v>835</v>
      </c>
      <c r="C824" s="4" t="s">
        <v>7</v>
      </c>
      <c r="D824" s="100">
        <v>6</v>
      </c>
      <c r="E824" s="100">
        <v>171</v>
      </c>
      <c r="F824" s="2">
        <v>0</v>
      </c>
      <c r="G824" s="100">
        <v>0</v>
      </c>
    </row>
    <row r="825" spans="1:7" ht="13.5" customHeight="1" x14ac:dyDescent="0.2">
      <c r="A825" s="100">
        <v>836</v>
      </c>
      <c r="B825" s="100">
        <v>836</v>
      </c>
      <c r="C825" s="4" t="s">
        <v>7</v>
      </c>
      <c r="D825" s="100">
        <v>1</v>
      </c>
      <c r="E825" s="100">
        <v>172</v>
      </c>
      <c r="F825" s="2">
        <v>0</v>
      </c>
      <c r="G825" s="100">
        <v>0</v>
      </c>
    </row>
    <row r="826" spans="1:7" ht="13.5" customHeight="1" x14ac:dyDescent="0.2">
      <c r="A826" s="100">
        <v>837</v>
      </c>
      <c r="B826" s="100">
        <v>837</v>
      </c>
      <c r="C826" s="4" t="s">
        <v>7</v>
      </c>
      <c r="D826" s="100">
        <v>3</v>
      </c>
      <c r="E826" s="100">
        <v>172</v>
      </c>
      <c r="F826" s="2">
        <v>0</v>
      </c>
      <c r="G826" s="100">
        <v>0</v>
      </c>
    </row>
    <row r="827" spans="1:7" ht="13.5" customHeight="1" x14ac:dyDescent="0.2">
      <c r="A827" s="100">
        <v>838</v>
      </c>
      <c r="B827" s="100">
        <v>838</v>
      </c>
      <c r="C827" s="4" t="s">
        <v>7</v>
      </c>
      <c r="D827" s="100">
        <v>5</v>
      </c>
      <c r="E827" s="100">
        <v>172</v>
      </c>
      <c r="F827" s="2">
        <v>0</v>
      </c>
      <c r="G827" s="100">
        <v>0</v>
      </c>
    </row>
    <row r="828" spans="1:7" ht="13.5" customHeight="1" x14ac:dyDescent="0.2">
      <c r="A828" s="100">
        <v>839</v>
      </c>
      <c r="B828" s="100">
        <v>839</v>
      </c>
      <c r="C828" s="4" t="s">
        <v>7</v>
      </c>
      <c r="D828" s="100">
        <v>10</v>
      </c>
      <c r="E828" s="100">
        <v>172</v>
      </c>
      <c r="F828" s="2">
        <v>0</v>
      </c>
      <c r="G828" s="100">
        <v>0</v>
      </c>
    </row>
    <row r="829" spans="1:7" ht="13.5" customHeight="1" x14ac:dyDescent="0.2">
      <c r="A829" s="100">
        <v>840</v>
      </c>
      <c r="B829" s="100">
        <v>840</v>
      </c>
      <c r="C829" s="4" t="s">
        <v>7</v>
      </c>
      <c r="D829" s="100">
        <v>11</v>
      </c>
      <c r="E829" s="100">
        <v>172</v>
      </c>
      <c r="F829" s="2">
        <v>0</v>
      </c>
      <c r="G829" s="100">
        <v>0</v>
      </c>
    </row>
    <row r="830" spans="1:7" ht="13.5" customHeight="1" x14ac:dyDescent="0.2">
      <c r="A830" s="100">
        <v>841</v>
      </c>
      <c r="B830" s="100">
        <v>841</v>
      </c>
      <c r="C830" s="4" t="s">
        <v>7</v>
      </c>
      <c r="D830" s="100">
        <v>12</v>
      </c>
      <c r="E830" s="100">
        <v>172</v>
      </c>
      <c r="F830" s="2">
        <v>0</v>
      </c>
      <c r="G830" s="100">
        <v>0</v>
      </c>
    </row>
    <row r="831" spans="1:7" ht="13.5" customHeight="1" x14ac:dyDescent="0.2">
      <c r="A831" s="100">
        <v>842</v>
      </c>
      <c r="B831" s="100">
        <v>842</v>
      </c>
      <c r="C831" s="4" t="s">
        <v>7</v>
      </c>
      <c r="D831" s="100">
        <v>1</v>
      </c>
      <c r="E831" s="100">
        <v>173</v>
      </c>
      <c r="F831" s="2">
        <v>0</v>
      </c>
      <c r="G831" s="100">
        <v>0</v>
      </c>
    </row>
    <row r="832" spans="1:7" ht="13.5" customHeight="1" x14ac:dyDescent="0.2">
      <c r="A832" s="100">
        <v>843</v>
      </c>
      <c r="B832" s="100">
        <v>843</v>
      </c>
      <c r="C832" s="4" t="s">
        <v>7</v>
      </c>
      <c r="D832" s="100">
        <v>1</v>
      </c>
      <c r="E832" s="100">
        <v>174</v>
      </c>
      <c r="F832" s="2">
        <v>0</v>
      </c>
      <c r="G832" s="100">
        <v>0</v>
      </c>
    </row>
    <row r="833" spans="1:7" ht="13.5" customHeight="1" x14ac:dyDescent="0.2">
      <c r="A833" s="100">
        <v>844</v>
      </c>
      <c r="B833" s="100">
        <v>844</v>
      </c>
      <c r="C833" s="4" t="s">
        <v>7</v>
      </c>
      <c r="D833" s="100">
        <v>1</v>
      </c>
      <c r="E833" s="100">
        <v>175</v>
      </c>
      <c r="F833" s="2">
        <v>0</v>
      </c>
      <c r="G833" s="100">
        <v>0</v>
      </c>
    </row>
    <row r="834" spans="1:7" ht="13.5" customHeight="1" x14ac:dyDescent="0.2">
      <c r="A834" s="100">
        <v>845</v>
      </c>
      <c r="B834" s="100">
        <v>845</v>
      </c>
      <c r="C834" s="4" t="s">
        <v>7</v>
      </c>
      <c r="D834" s="100">
        <v>2</v>
      </c>
      <c r="E834" s="100">
        <v>175</v>
      </c>
      <c r="F834" s="2">
        <v>0</v>
      </c>
      <c r="G834" s="100">
        <v>0</v>
      </c>
    </row>
    <row r="835" spans="1:7" ht="13.5" customHeight="1" x14ac:dyDescent="0.2">
      <c r="A835" s="100">
        <v>846</v>
      </c>
      <c r="B835" s="100">
        <v>846</v>
      </c>
      <c r="C835" s="4" t="s">
        <v>7</v>
      </c>
      <c r="D835" s="100">
        <v>3</v>
      </c>
      <c r="E835" s="100">
        <v>175</v>
      </c>
      <c r="F835" s="2">
        <v>0</v>
      </c>
      <c r="G835" s="100">
        <v>0</v>
      </c>
    </row>
    <row r="836" spans="1:7" ht="13.5" customHeight="1" x14ac:dyDescent="0.2">
      <c r="A836" s="100">
        <v>847</v>
      </c>
      <c r="B836" s="100">
        <v>847</v>
      </c>
      <c r="C836" s="4" t="s">
        <v>7</v>
      </c>
      <c r="D836" s="100">
        <v>5</v>
      </c>
      <c r="E836" s="100">
        <v>175</v>
      </c>
      <c r="F836" s="2">
        <v>0</v>
      </c>
      <c r="G836" s="100">
        <v>0</v>
      </c>
    </row>
    <row r="837" spans="1:7" ht="13.5" customHeight="1" x14ac:dyDescent="0.2">
      <c r="A837" s="100">
        <v>848</v>
      </c>
      <c r="B837" s="100">
        <v>848</v>
      </c>
      <c r="C837" s="4" t="s">
        <v>7</v>
      </c>
      <c r="D837" s="100">
        <v>10</v>
      </c>
      <c r="E837" s="100">
        <v>175</v>
      </c>
      <c r="F837" s="2">
        <v>0</v>
      </c>
      <c r="G837" s="100">
        <v>0</v>
      </c>
    </row>
    <row r="838" spans="1:7" ht="13.5" customHeight="1" x14ac:dyDescent="0.2">
      <c r="A838" s="100">
        <v>849</v>
      </c>
      <c r="B838" s="100">
        <v>849</v>
      </c>
      <c r="C838" s="4" t="s">
        <v>7</v>
      </c>
      <c r="D838" s="100">
        <v>11</v>
      </c>
      <c r="E838" s="100">
        <v>175</v>
      </c>
      <c r="F838" s="2">
        <v>0</v>
      </c>
      <c r="G838" s="100">
        <v>0</v>
      </c>
    </row>
    <row r="839" spans="1:7" ht="13.5" customHeight="1" x14ac:dyDescent="0.2">
      <c r="A839" s="100">
        <v>850</v>
      </c>
      <c r="B839" s="100">
        <v>850</v>
      </c>
      <c r="C839" s="4" t="s">
        <v>7</v>
      </c>
      <c r="D839" s="100">
        <v>1</v>
      </c>
      <c r="E839" s="100">
        <v>176</v>
      </c>
      <c r="F839" s="2">
        <v>0</v>
      </c>
      <c r="G839" s="100">
        <v>0</v>
      </c>
    </row>
    <row r="840" spans="1:7" ht="13.5" customHeight="1" x14ac:dyDescent="0.2">
      <c r="A840" s="100">
        <v>851</v>
      </c>
      <c r="B840" s="100">
        <v>851</v>
      </c>
      <c r="C840" s="4" t="s">
        <v>7</v>
      </c>
      <c r="D840" s="100">
        <v>1</v>
      </c>
      <c r="E840" s="100">
        <v>179</v>
      </c>
      <c r="F840" s="2">
        <v>0</v>
      </c>
      <c r="G840" s="100">
        <v>0</v>
      </c>
    </row>
    <row r="841" spans="1:7" ht="13.5" customHeight="1" x14ac:dyDescent="0.2">
      <c r="A841" s="100">
        <v>852</v>
      </c>
      <c r="B841" s="100">
        <v>852</v>
      </c>
      <c r="C841" s="4" t="s">
        <v>7</v>
      </c>
      <c r="D841" s="100">
        <v>2</v>
      </c>
      <c r="E841" s="100">
        <v>179</v>
      </c>
      <c r="F841" s="2">
        <v>0</v>
      </c>
      <c r="G841" s="100">
        <v>0</v>
      </c>
    </row>
    <row r="842" spans="1:7" ht="13.5" customHeight="1" x14ac:dyDescent="0.2">
      <c r="A842" s="100">
        <v>853</v>
      </c>
      <c r="B842" s="100">
        <v>853</v>
      </c>
      <c r="C842" s="4" t="s">
        <v>7</v>
      </c>
      <c r="D842" s="100">
        <v>3</v>
      </c>
      <c r="E842" s="100">
        <v>179</v>
      </c>
      <c r="F842" s="2">
        <v>0</v>
      </c>
      <c r="G842" s="100">
        <v>0</v>
      </c>
    </row>
    <row r="843" spans="1:7" ht="13.5" customHeight="1" x14ac:dyDescent="0.2">
      <c r="A843" s="100">
        <v>854</v>
      </c>
      <c r="B843" s="100">
        <v>854</v>
      </c>
      <c r="C843" s="4" t="s">
        <v>7</v>
      </c>
      <c r="D843" s="100">
        <v>5</v>
      </c>
      <c r="E843" s="100">
        <v>179</v>
      </c>
      <c r="F843" s="2">
        <v>0</v>
      </c>
      <c r="G843" s="100">
        <v>0</v>
      </c>
    </row>
    <row r="844" spans="1:7" ht="13.5" customHeight="1" x14ac:dyDescent="0.2">
      <c r="A844" s="100">
        <v>855</v>
      </c>
      <c r="B844" s="100">
        <v>855</v>
      </c>
      <c r="C844" s="4" t="s">
        <v>7</v>
      </c>
      <c r="D844" s="100">
        <v>8</v>
      </c>
      <c r="E844" s="100">
        <v>179</v>
      </c>
      <c r="F844" s="2">
        <v>0</v>
      </c>
      <c r="G844" s="100">
        <v>0</v>
      </c>
    </row>
    <row r="845" spans="1:7" ht="13.5" customHeight="1" x14ac:dyDescent="0.2">
      <c r="A845" s="100">
        <v>856</v>
      </c>
      <c r="B845" s="100">
        <v>856</v>
      </c>
      <c r="C845" s="4" t="s">
        <v>7</v>
      </c>
      <c r="D845" s="100">
        <v>9</v>
      </c>
      <c r="E845" s="100">
        <v>179</v>
      </c>
      <c r="F845" s="2">
        <v>0</v>
      </c>
      <c r="G845" s="100">
        <v>0</v>
      </c>
    </row>
    <row r="846" spans="1:7" ht="13.5" customHeight="1" x14ac:dyDescent="0.2">
      <c r="A846" s="100">
        <v>857</v>
      </c>
      <c r="B846" s="100">
        <v>857</v>
      </c>
      <c r="C846" s="4" t="s">
        <v>7</v>
      </c>
      <c r="D846" s="100">
        <v>10</v>
      </c>
      <c r="E846" s="100">
        <v>179</v>
      </c>
      <c r="F846" s="2">
        <v>0</v>
      </c>
      <c r="G846" s="100">
        <v>0</v>
      </c>
    </row>
    <row r="847" spans="1:7" ht="13.5" customHeight="1" x14ac:dyDescent="0.2">
      <c r="A847" s="100">
        <v>858</v>
      </c>
      <c r="B847" s="100">
        <v>858</v>
      </c>
      <c r="C847" s="4" t="s">
        <v>7</v>
      </c>
      <c r="D847" s="100">
        <v>11</v>
      </c>
      <c r="E847" s="100">
        <v>179</v>
      </c>
      <c r="F847" s="2">
        <v>0</v>
      </c>
      <c r="G847" s="100">
        <v>0</v>
      </c>
    </row>
    <row r="848" spans="1:7" ht="13.5" customHeight="1" x14ac:dyDescent="0.2">
      <c r="A848" s="100">
        <v>859</v>
      </c>
      <c r="B848" s="100">
        <v>859</v>
      </c>
      <c r="C848" s="4" t="s">
        <v>7</v>
      </c>
      <c r="D848" s="100">
        <v>1</v>
      </c>
      <c r="E848" s="100">
        <v>180</v>
      </c>
      <c r="F848" s="2">
        <v>0</v>
      </c>
      <c r="G848" s="100">
        <v>0</v>
      </c>
    </row>
    <row r="849" spans="1:7" ht="13.5" customHeight="1" x14ac:dyDescent="0.2">
      <c r="A849" s="100">
        <v>860</v>
      </c>
      <c r="B849" s="100">
        <v>860</v>
      </c>
      <c r="C849" s="4" t="s">
        <v>7</v>
      </c>
      <c r="D849" s="100">
        <v>2</v>
      </c>
      <c r="E849" s="100">
        <v>180</v>
      </c>
      <c r="F849" s="2">
        <v>0</v>
      </c>
      <c r="G849" s="100">
        <v>0</v>
      </c>
    </row>
    <row r="850" spans="1:7" ht="13.5" customHeight="1" x14ac:dyDescent="0.2">
      <c r="A850" s="100">
        <v>861</v>
      </c>
      <c r="B850" s="100">
        <v>861</v>
      </c>
      <c r="C850" s="4" t="s">
        <v>7</v>
      </c>
      <c r="D850" s="100">
        <v>1</v>
      </c>
      <c r="E850" s="100">
        <v>181</v>
      </c>
      <c r="F850" s="2">
        <v>0</v>
      </c>
      <c r="G850" s="100">
        <v>0</v>
      </c>
    </row>
    <row r="851" spans="1:7" ht="13.5" customHeight="1" x14ac:dyDescent="0.2">
      <c r="A851" s="100">
        <v>862</v>
      </c>
      <c r="B851" s="100">
        <v>862</v>
      </c>
      <c r="C851" s="4" t="s">
        <v>7</v>
      </c>
      <c r="D851" s="100">
        <v>4</v>
      </c>
      <c r="E851" s="100">
        <v>181</v>
      </c>
      <c r="F851" s="2">
        <v>0</v>
      </c>
      <c r="G851" s="100">
        <v>0</v>
      </c>
    </row>
    <row r="852" spans="1:7" ht="13.5" customHeight="1" x14ac:dyDescent="0.2">
      <c r="A852" s="100">
        <v>863</v>
      </c>
      <c r="B852" s="100">
        <v>863</v>
      </c>
      <c r="C852" s="4" t="s">
        <v>7</v>
      </c>
      <c r="D852" s="100">
        <v>5</v>
      </c>
      <c r="E852" s="100">
        <v>181</v>
      </c>
      <c r="F852" s="2">
        <v>0</v>
      </c>
      <c r="G852" s="100">
        <v>0</v>
      </c>
    </row>
    <row r="853" spans="1:7" ht="13.5" customHeight="1" x14ac:dyDescent="0.2">
      <c r="A853" s="100">
        <v>864</v>
      </c>
      <c r="B853" s="100">
        <v>864</v>
      </c>
      <c r="C853" s="4" t="s">
        <v>7</v>
      </c>
      <c r="D853" s="100">
        <v>6</v>
      </c>
      <c r="E853" s="100">
        <v>181</v>
      </c>
      <c r="F853" s="2">
        <v>0</v>
      </c>
      <c r="G853" s="100">
        <v>0</v>
      </c>
    </row>
    <row r="854" spans="1:7" ht="13.5" customHeight="1" x14ac:dyDescent="0.2">
      <c r="A854" s="100">
        <v>865</v>
      </c>
      <c r="B854" s="100">
        <v>865</v>
      </c>
      <c r="C854" s="4" t="s">
        <v>7</v>
      </c>
      <c r="D854" s="100">
        <v>1</v>
      </c>
      <c r="E854" s="100">
        <v>182</v>
      </c>
      <c r="F854" s="2">
        <v>0</v>
      </c>
      <c r="G854" s="100">
        <v>0</v>
      </c>
    </row>
    <row r="855" spans="1:7" ht="13.5" customHeight="1" x14ac:dyDescent="0.2">
      <c r="A855" s="100">
        <v>866</v>
      </c>
      <c r="B855" s="100">
        <v>866</v>
      </c>
      <c r="C855" s="4" t="s">
        <v>7</v>
      </c>
      <c r="D855" s="100">
        <v>2</v>
      </c>
      <c r="E855" s="100">
        <v>182</v>
      </c>
      <c r="F855" s="2">
        <v>0</v>
      </c>
      <c r="G855" s="100">
        <v>0</v>
      </c>
    </row>
    <row r="856" spans="1:7" ht="13.5" customHeight="1" x14ac:dyDescent="0.2">
      <c r="A856" s="100">
        <v>867</v>
      </c>
      <c r="B856" s="100">
        <v>867</v>
      </c>
      <c r="C856" s="4" t="s">
        <v>7</v>
      </c>
      <c r="D856" s="100">
        <v>4</v>
      </c>
      <c r="E856" s="100">
        <v>184</v>
      </c>
      <c r="F856" s="2">
        <v>0</v>
      </c>
      <c r="G856" s="100">
        <v>0</v>
      </c>
    </row>
    <row r="857" spans="1:7" ht="13.5" customHeight="1" x14ac:dyDescent="0.2">
      <c r="A857" s="100">
        <v>868</v>
      </c>
      <c r="B857" s="100">
        <v>868</v>
      </c>
      <c r="C857" s="4" t="s">
        <v>7</v>
      </c>
      <c r="D857" s="100">
        <v>5</v>
      </c>
      <c r="E857" s="100">
        <v>184</v>
      </c>
      <c r="F857" s="2">
        <v>0</v>
      </c>
      <c r="G857" s="100">
        <v>0</v>
      </c>
    </row>
    <row r="858" spans="1:7" ht="13.5" customHeight="1" x14ac:dyDescent="0.2">
      <c r="A858" s="100">
        <v>869</v>
      </c>
      <c r="B858" s="100">
        <v>869</v>
      </c>
      <c r="C858" s="4" t="s">
        <v>7</v>
      </c>
      <c r="D858" s="100">
        <v>29</v>
      </c>
      <c r="E858" s="100">
        <v>184</v>
      </c>
      <c r="F858" s="2">
        <v>0</v>
      </c>
      <c r="G858" s="100">
        <v>0</v>
      </c>
    </row>
    <row r="859" spans="1:7" ht="13.5" customHeight="1" x14ac:dyDescent="0.2">
      <c r="A859" s="100">
        <v>870</v>
      </c>
      <c r="B859" s="100">
        <v>870</v>
      </c>
      <c r="C859" s="4" t="s">
        <v>7</v>
      </c>
      <c r="D859" s="100">
        <v>696</v>
      </c>
      <c r="E859" s="100">
        <v>187</v>
      </c>
      <c r="F859" s="2">
        <v>0</v>
      </c>
      <c r="G859" s="100">
        <v>0</v>
      </c>
    </row>
    <row r="860" spans="1:7" ht="13.5" customHeight="1" x14ac:dyDescent="0.2">
      <c r="A860" s="100">
        <v>871</v>
      </c>
      <c r="B860" s="100">
        <v>871</v>
      </c>
      <c r="C860" s="4" t="s">
        <v>7</v>
      </c>
      <c r="D860" s="100">
        <v>697</v>
      </c>
      <c r="E860" s="100">
        <v>187</v>
      </c>
      <c r="F860" s="2">
        <v>0</v>
      </c>
      <c r="G860" s="100">
        <v>0</v>
      </c>
    </row>
    <row r="861" spans="1:7" ht="13.5" customHeight="1" x14ac:dyDescent="0.2">
      <c r="A861" s="100">
        <v>872</v>
      </c>
      <c r="B861" s="100">
        <v>872</v>
      </c>
      <c r="C861" s="4" t="s">
        <v>7</v>
      </c>
      <c r="D861" s="100">
        <v>3</v>
      </c>
      <c r="E861" s="100">
        <v>186</v>
      </c>
      <c r="F861" s="2">
        <v>0</v>
      </c>
      <c r="G861" s="100">
        <v>0</v>
      </c>
    </row>
    <row r="862" spans="1:7" ht="13.5" customHeight="1" x14ac:dyDescent="0.2">
      <c r="A862" s="100">
        <v>873</v>
      </c>
      <c r="B862" s="100">
        <v>873</v>
      </c>
      <c r="C862" s="4" t="s">
        <v>7</v>
      </c>
      <c r="D862" s="100">
        <v>4</v>
      </c>
      <c r="E862" s="100">
        <v>186</v>
      </c>
      <c r="F862" s="2">
        <v>0</v>
      </c>
      <c r="G862" s="100">
        <v>0</v>
      </c>
    </row>
    <row r="863" spans="1:7" ht="13.5" customHeight="1" x14ac:dyDescent="0.2">
      <c r="A863" s="100">
        <v>874</v>
      </c>
      <c r="B863" s="100">
        <v>874</v>
      </c>
      <c r="C863" s="4" t="s">
        <v>7</v>
      </c>
      <c r="D863" s="100">
        <v>1</v>
      </c>
      <c r="E863" s="100">
        <v>188</v>
      </c>
      <c r="F863" s="2">
        <v>0</v>
      </c>
      <c r="G863" s="100">
        <v>0</v>
      </c>
    </row>
    <row r="864" spans="1:7" ht="13.5" customHeight="1" x14ac:dyDescent="0.2">
      <c r="A864" s="100">
        <v>877</v>
      </c>
      <c r="B864" s="100">
        <v>877</v>
      </c>
      <c r="C864" s="4" t="s">
        <v>7</v>
      </c>
      <c r="D864" s="100">
        <v>21</v>
      </c>
      <c r="E864" s="100">
        <v>70</v>
      </c>
      <c r="F864" s="2">
        <v>0</v>
      </c>
      <c r="G864" s="100">
        <v>0</v>
      </c>
    </row>
    <row r="865" spans="1:7" ht="13.5" customHeight="1" x14ac:dyDescent="0.2">
      <c r="A865" s="100">
        <v>878</v>
      </c>
      <c r="B865" s="100">
        <v>879</v>
      </c>
      <c r="C865" s="4" t="s">
        <v>7</v>
      </c>
      <c r="D865" s="100">
        <v>129</v>
      </c>
      <c r="E865" s="100">
        <v>119</v>
      </c>
      <c r="F865" s="2">
        <v>0</v>
      </c>
      <c r="G865" s="100">
        <v>0</v>
      </c>
    </row>
    <row r="866" spans="1:7" ht="13.5" customHeight="1" x14ac:dyDescent="0.2">
      <c r="A866" s="100">
        <v>880</v>
      </c>
      <c r="B866" s="100">
        <v>882</v>
      </c>
      <c r="C866" s="4" t="s">
        <v>7</v>
      </c>
      <c r="D866" s="100">
        <v>130</v>
      </c>
      <c r="E866" s="100">
        <v>119</v>
      </c>
      <c r="F866" s="2">
        <v>0</v>
      </c>
      <c r="G866" s="100">
        <v>0</v>
      </c>
    </row>
    <row r="867" spans="1:7" ht="13.5" customHeight="1" x14ac:dyDescent="0.2">
      <c r="A867" s="100">
        <v>879</v>
      </c>
      <c r="B867" s="100">
        <v>884</v>
      </c>
      <c r="C867" s="4" t="s">
        <v>7</v>
      </c>
      <c r="D867" s="100">
        <v>131</v>
      </c>
      <c r="E867" s="100">
        <v>119</v>
      </c>
      <c r="F867" s="2">
        <v>0</v>
      </c>
      <c r="G867" s="100">
        <v>0</v>
      </c>
    </row>
    <row r="868" spans="1:7" ht="13.5" customHeight="1" x14ac:dyDescent="0.2">
      <c r="A868" s="100">
        <v>881</v>
      </c>
      <c r="B868" s="100">
        <v>886</v>
      </c>
      <c r="C868" s="4" t="s">
        <v>7</v>
      </c>
      <c r="D868" s="100">
        <v>132</v>
      </c>
      <c r="E868" s="100">
        <v>119</v>
      </c>
      <c r="F868" s="2">
        <v>0</v>
      </c>
      <c r="G868" s="100">
        <v>0</v>
      </c>
    </row>
    <row r="869" spans="1:7" ht="13.5" customHeight="1" x14ac:dyDescent="0.2">
      <c r="A869" s="100">
        <v>882</v>
      </c>
      <c r="B869" s="100">
        <v>887</v>
      </c>
      <c r="C869" s="4" t="s">
        <v>7</v>
      </c>
      <c r="D869" s="100">
        <v>133</v>
      </c>
      <c r="E869" s="100">
        <v>119</v>
      </c>
      <c r="F869" s="2">
        <v>0</v>
      </c>
      <c r="G869" s="100">
        <v>0</v>
      </c>
    </row>
    <row r="870" spans="1:7" ht="13.5" customHeight="1" x14ac:dyDescent="0.2">
      <c r="A870" s="100">
        <v>883</v>
      </c>
      <c r="B870" s="100">
        <v>888</v>
      </c>
      <c r="C870" s="4" t="s">
        <v>7</v>
      </c>
      <c r="D870" s="100">
        <v>134</v>
      </c>
      <c r="E870" s="100">
        <v>119</v>
      </c>
      <c r="F870" s="2">
        <v>0</v>
      </c>
      <c r="G870" s="100">
        <v>0</v>
      </c>
    </row>
    <row r="871" spans="1:7" ht="13.5" customHeight="1" x14ac:dyDescent="0.2">
      <c r="A871" s="100">
        <v>884</v>
      </c>
      <c r="B871" s="100">
        <v>889</v>
      </c>
      <c r="C871" s="4" t="s">
        <v>7</v>
      </c>
      <c r="D871" s="100">
        <v>135</v>
      </c>
      <c r="E871" s="100">
        <v>119</v>
      </c>
      <c r="F871" s="2">
        <v>0</v>
      </c>
      <c r="G871" s="100">
        <v>0</v>
      </c>
    </row>
    <row r="872" spans="1:7" ht="13.5" customHeight="1" x14ac:dyDescent="0.2">
      <c r="A872" s="100">
        <v>885</v>
      </c>
      <c r="B872" s="100">
        <v>890</v>
      </c>
      <c r="C872" s="4" t="s">
        <v>7</v>
      </c>
      <c r="D872" s="100">
        <v>136</v>
      </c>
      <c r="E872" s="100">
        <v>119</v>
      </c>
      <c r="F872" s="2">
        <v>0</v>
      </c>
      <c r="G872" s="100">
        <v>0</v>
      </c>
    </row>
    <row r="873" spans="1:7" ht="13.5" customHeight="1" x14ac:dyDescent="0.2">
      <c r="A873" s="100">
        <v>886</v>
      </c>
      <c r="B873" s="100">
        <v>891</v>
      </c>
      <c r="C873" s="4" t="s">
        <v>7</v>
      </c>
      <c r="D873" s="100">
        <v>137</v>
      </c>
      <c r="E873" s="100">
        <v>119</v>
      </c>
      <c r="F873" s="2">
        <v>0</v>
      </c>
      <c r="G873" s="100">
        <v>0</v>
      </c>
    </row>
    <row r="874" spans="1:7" ht="13.5" customHeight="1" x14ac:dyDescent="0.2">
      <c r="A874" s="100">
        <v>887</v>
      </c>
      <c r="B874" s="100">
        <v>892</v>
      </c>
      <c r="C874" s="4" t="s">
        <v>7</v>
      </c>
      <c r="D874" s="100">
        <v>138</v>
      </c>
      <c r="E874" s="100">
        <v>119</v>
      </c>
      <c r="F874" s="2">
        <v>0</v>
      </c>
      <c r="G874" s="100">
        <v>0</v>
      </c>
    </row>
    <row r="875" spans="1:7" ht="13.5" customHeight="1" x14ac:dyDescent="0.2">
      <c r="A875" s="100">
        <v>888</v>
      </c>
      <c r="B875" s="100">
        <v>893</v>
      </c>
      <c r="C875" s="4" t="s">
        <v>7</v>
      </c>
      <c r="D875" s="100">
        <v>139</v>
      </c>
      <c r="E875" s="100">
        <v>119</v>
      </c>
      <c r="F875" s="2">
        <v>0</v>
      </c>
      <c r="G875" s="100">
        <v>0</v>
      </c>
    </row>
    <row r="876" spans="1:7" ht="13.5" customHeight="1" x14ac:dyDescent="0.2">
      <c r="A876" s="100">
        <v>889</v>
      </c>
      <c r="B876" s="100">
        <v>894</v>
      </c>
      <c r="C876" s="4" t="s">
        <v>7</v>
      </c>
      <c r="D876" s="100">
        <v>120</v>
      </c>
      <c r="E876" s="100">
        <v>119</v>
      </c>
      <c r="F876" s="2">
        <v>0</v>
      </c>
      <c r="G876" s="100">
        <v>0</v>
      </c>
    </row>
    <row r="877" spans="1:7" ht="13.5" customHeight="1" x14ac:dyDescent="0.2">
      <c r="A877" s="100">
        <v>890</v>
      </c>
      <c r="B877" s="100">
        <v>895</v>
      </c>
      <c r="C877" s="4" t="s">
        <v>7</v>
      </c>
      <c r="D877" s="100">
        <v>121</v>
      </c>
      <c r="E877" s="100">
        <v>119</v>
      </c>
      <c r="F877" s="2">
        <v>0</v>
      </c>
      <c r="G877" s="100">
        <v>0</v>
      </c>
    </row>
    <row r="878" spans="1:7" ht="13.5" customHeight="1" x14ac:dyDescent="0.2">
      <c r="A878" s="100">
        <v>891</v>
      </c>
      <c r="B878" s="100">
        <v>897</v>
      </c>
      <c r="C878" s="4" t="s">
        <v>7</v>
      </c>
      <c r="D878" s="100">
        <v>122</v>
      </c>
      <c r="E878" s="100">
        <v>119</v>
      </c>
      <c r="F878" s="2">
        <v>0</v>
      </c>
      <c r="G878" s="100">
        <v>0</v>
      </c>
    </row>
    <row r="879" spans="1:7" ht="13.5" customHeight="1" x14ac:dyDescent="0.2">
      <c r="A879" s="100">
        <v>892</v>
      </c>
      <c r="B879" s="100">
        <v>898</v>
      </c>
      <c r="C879" s="4" t="s">
        <v>7</v>
      </c>
      <c r="D879" s="100">
        <v>123</v>
      </c>
      <c r="E879" s="100">
        <v>119</v>
      </c>
      <c r="F879" s="2">
        <v>0</v>
      </c>
      <c r="G879" s="100">
        <v>0</v>
      </c>
    </row>
    <row r="880" spans="1:7" ht="13.5" customHeight="1" x14ac:dyDescent="0.2">
      <c r="A880" s="100">
        <v>893</v>
      </c>
      <c r="B880" s="100">
        <v>899</v>
      </c>
      <c r="C880" s="4" t="s">
        <v>7</v>
      </c>
      <c r="D880" s="100">
        <v>124</v>
      </c>
      <c r="E880" s="100">
        <v>119</v>
      </c>
      <c r="F880" s="2">
        <v>0</v>
      </c>
      <c r="G880" s="100">
        <v>0</v>
      </c>
    </row>
    <row r="881" spans="1:7" ht="13.5" customHeight="1" x14ac:dyDescent="0.2">
      <c r="A881" s="100">
        <v>894</v>
      </c>
      <c r="B881" s="100">
        <v>900</v>
      </c>
      <c r="C881" s="4" t="s">
        <v>7</v>
      </c>
      <c r="D881" s="100">
        <v>125</v>
      </c>
      <c r="E881" s="100">
        <v>119</v>
      </c>
      <c r="F881" s="2">
        <v>0</v>
      </c>
      <c r="G881" s="100">
        <v>0</v>
      </c>
    </row>
    <row r="882" spans="1:7" ht="13.5" customHeight="1" x14ac:dyDescent="0.2">
      <c r="A882" s="100">
        <v>895</v>
      </c>
      <c r="B882" s="100">
        <v>901</v>
      </c>
      <c r="C882" s="4" t="s">
        <v>7</v>
      </c>
      <c r="D882" s="100">
        <v>126</v>
      </c>
      <c r="E882" s="100">
        <v>119</v>
      </c>
      <c r="F882" s="2">
        <v>0</v>
      </c>
      <c r="G882" s="100">
        <v>0</v>
      </c>
    </row>
    <row r="883" spans="1:7" ht="13.5" customHeight="1" x14ac:dyDescent="0.2">
      <c r="A883" s="100">
        <v>896</v>
      </c>
      <c r="B883" s="100">
        <v>902</v>
      </c>
      <c r="C883" s="4"/>
      <c r="D883" s="100">
        <v>127</v>
      </c>
      <c r="E883" s="100">
        <v>119</v>
      </c>
      <c r="F883" s="2">
        <v>0</v>
      </c>
      <c r="G883" s="100">
        <v>0</v>
      </c>
    </row>
    <row r="884" spans="1:7" ht="13.5" customHeight="1" x14ac:dyDescent="0.2">
      <c r="A884" s="100">
        <v>897</v>
      </c>
      <c r="B884" s="100">
        <v>903</v>
      </c>
      <c r="C884" s="4" t="s">
        <v>7</v>
      </c>
      <c r="D884" s="100">
        <v>128</v>
      </c>
      <c r="E884" s="100">
        <v>119</v>
      </c>
      <c r="F884" s="2">
        <v>0</v>
      </c>
      <c r="G884" s="100">
        <v>0</v>
      </c>
    </row>
    <row r="885" spans="1:7" ht="13.5" customHeight="1" x14ac:dyDescent="0.2">
      <c r="A885" s="100">
        <v>898</v>
      </c>
      <c r="B885" s="100">
        <v>904</v>
      </c>
      <c r="C885" s="4" t="s">
        <v>7</v>
      </c>
      <c r="D885" s="100">
        <v>104</v>
      </c>
      <c r="E885" s="100">
        <v>157</v>
      </c>
      <c r="F885" s="2">
        <v>0</v>
      </c>
      <c r="G885" s="100">
        <v>0</v>
      </c>
    </row>
    <row r="886" spans="1:7" ht="13.5" customHeight="1" x14ac:dyDescent="0.2">
      <c r="A886" s="100">
        <v>899</v>
      </c>
      <c r="B886" s="100">
        <v>905</v>
      </c>
      <c r="C886" s="4" t="s">
        <v>7</v>
      </c>
      <c r="D886" s="100">
        <v>105</v>
      </c>
      <c r="E886" s="100">
        <v>157</v>
      </c>
      <c r="F886" s="2">
        <v>0</v>
      </c>
      <c r="G886" s="100">
        <v>0</v>
      </c>
    </row>
    <row r="887" spans="1:7" ht="13.5" customHeight="1" x14ac:dyDescent="0.2">
      <c r="A887" s="100">
        <v>900</v>
      </c>
      <c r="B887" s="100">
        <v>906</v>
      </c>
      <c r="C887" s="4" t="s">
        <v>7</v>
      </c>
      <c r="D887" s="100">
        <v>106</v>
      </c>
      <c r="E887" s="100">
        <v>157</v>
      </c>
      <c r="F887" s="2">
        <v>0</v>
      </c>
      <c r="G887" s="100">
        <v>0</v>
      </c>
    </row>
    <row r="888" spans="1:7" ht="13.5" customHeight="1" x14ac:dyDescent="0.2">
      <c r="A888" s="100">
        <v>901</v>
      </c>
      <c r="B888" s="100">
        <v>907</v>
      </c>
      <c r="C888" s="4" t="s">
        <v>7</v>
      </c>
      <c r="D888" s="100">
        <v>107</v>
      </c>
      <c r="E888" s="100">
        <v>157</v>
      </c>
      <c r="F888" s="2">
        <v>0</v>
      </c>
      <c r="G888" s="100">
        <v>0</v>
      </c>
    </row>
    <row r="889" spans="1:7" ht="13.5" customHeight="1" x14ac:dyDescent="0.2">
      <c r="A889" s="100">
        <v>902</v>
      </c>
      <c r="B889" s="100">
        <v>908</v>
      </c>
      <c r="C889" s="4" t="s">
        <v>7</v>
      </c>
      <c r="D889" s="100">
        <v>108</v>
      </c>
      <c r="E889" s="100">
        <v>157</v>
      </c>
      <c r="F889" s="2">
        <v>0</v>
      </c>
      <c r="G889" s="100">
        <v>0</v>
      </c>
    </row>
    <row r="890" spans="1:7" ht="13.5" customHeight="1" x14ac:dyDescent="0.2">
      <c r="A890" s="100">
        <v>903</v>
      </c>
      <c r="B890" s="100">
        <v>909</v>
      </c>
      <c r="C890" s="4" t="s">
        <v>7</v>
      </c>
      <c r="D890" s="100">
        <v>109</v>
      </c>
      <c r="E890" s="100">
        <v>157</v>
      </c>
      <c r="F890" s="2">
        <v>0</v>
      </c>
      <c r="G890" s="100">
        <v>0</v>
      </c>
    </row>
    <row r="891" spans="1:7" ht="13.5" customHeight="1" x14ac:dyDescent="0.2">
      <c r="A891" s="100">
        <v>904</v>
      </c>
      <c r="B891" s="100">
        <v>910</v>
      </c>
      <c r="C891" s="4" t="s">
        <v>7</v>
      </c>
      <c r="D891" s="100">
        <v>110</v>
      </c>
      <c r="E891" s="100">
        <v>157</v>
      </c>
      <c r="F891" s="2">
        <v>0</v>
      </c>
      <c r="G891" s="100">
        <v>0</v>
      </c>
    </row>
    <row r="892" spans="1:7" ht="13.5" customHeight="1" x14ac:dyDescent="0.2">
      <c r="A892" s="100">
        <v>905</v>
      </c>
      <c r="B892" s="100">
        <v>911</v>
      </c>
      <c r="C892" s="4" t="s">
        <v>7</v>
      </c>
      <c r="D892" s="100">
        <v>111</v>
      </c>
      <c r="E892" s="100">
        <v>157</v>
      </c>
      <c r="F892" s="2">
        <v>0</v>
      </c>
      <c r="G892" s="100">
        <v>0</v>
      </c>
    </row>
    <row r="893" spans="1:7" ht="13.5" customHeight="1" x14ac:dyDescent="0.2">
      <c r="A893" s="100">
        <v>906</v>
      </c>
      <c r="B893" s="100">
        <v>912</v>
      </c>
      <c r="C893" s="4" t="s">
        <v>7</v>
      </c>
      <c r="D893" s="100">
        <v>112</v>
      </c>
      <c r="E893" s="100">
        <v>157</v>
      </c>
      <c r="F893" s="2">
        <v>0</v>
      </c>
      <c r="G893" s="100">
        <v>0</v>
      </c>
    </row>
    <row r="894" spans="1:7" ht="13.5" customHeight="1" x14ac:dyDescent="0.2">
      <c r="A894" s="100">
        <v>907</v>
      </c>
      <c r="B894" s="100">
        <v>913</v>
      </c>
      <c r="C894" s="4" t="s">
        <v>7</v>
      </c>
      <c r="D894" s="100">
        <v>113</v>
      </c>
      <c r="E894" s="100">
        <v>157</v>
      </c>
      <c r="F894" s="2">
        <v>0</v>
      </c>
      <c r="G894" s="100">
        <v>0</v>
      </c>
    </row>
    <row r="895" spans="1:7" ht="13.5" customHeight="1" x14ac:dyDescent="0.2">
      <c r="A895" s="100">
        <v>908</v>
      </c>
      <c r="B895" s="100">
        <v>914</v>
      </c>
      <c r="C895" s="4" t="s">
        <v>7</v>
      </c>
      <c r="D895" s="100">
        <v>114</v>
      </c>
      <c r="E895" s="100">
        <v>157</v>
      </c>
      <c r="F895" s="2">
        <v>0</v>
      </c>
      <c r="G895" s="100">
        <v>0</v>
      </c>
    </row>
    <row r="896" spans="1:7" ht="13.5" customHeight="1" x14ac:dyDescent="0.2">
      <c r="A896" s="100">
        <v>909</v>
      </c>
      <c r="B896" s="100">
        <v>915</v>
      </c>
      <c r="C896" s="4" t="s">
        <v>7</v>
      </c>
      <c r="D896" s="100">
        <v>115</v>
      </c>
      <c r="E896" s="100">
        <v>157</v>
      </c>
      <c r="F896" s="2">
        <v>0</v>
      </c>
      <c r="G896" s="100">
        <v>0</v>
      </c>
    </row>
    <row r="897" spans="1:7" ht="13.5" customHeight="1" x14ac:dyDescent="0.2">
      <c r="A897" s="100">
        <v>910</v>
      </c>
      <c r="B897" s="100">
        <v>916</v>
      </c>
      <c r="C897" s="4" t="s">
        <v>7</v>
      </c>
      <c r="D897" s="100">
        <v>116</v>
      </c>
      <c r="E897" s="100">
        <v>157</v>
      </c>
      <c r="F897" s="2">
        <v>0</v>
      </c>
      <c r="G897" s="100">
        <v>0</v>
      </c>
    </row>
    <row r="898" spans="1:7" ht="13.5" customHeight="1" x14ac:dyDescent="0.2">
      <c r="A898" s="100">
        <v>911</v>
      </c>
      <c r="B898" s="100">
        <v>917</v>
      </c>
      <c r="C898" s="4" t="s">
        <v>7</v>
      </c>
      <c r="D898" s="100">
        <v>117</v>
      </c>
      <c r="E898" s="100">
        <v>157</v>
      </c>
      <c r="F898" s="2">
        <v>0</v>
      </c>
      <c r="G898" s="100">
        <v>0</v>
      </c>
    </row>
    <row r="899" spans="1:7" ht="13.5" customHeight="1" x14ac:dyDescent="0.2">
      <c r="A899" s="100">
        <v>912</v>
      </c>
      <c r="B899" s="100">
        <v>918</v>
      </c>
      <c r="C899" s="4" t="s">
        <v>7</v>
      </c>
      <c r="D899" s="100">
        <v>118</v>
      </c>
      <c r="E899" s="100">
        <v>157</v>
      </c>
      <c r="F899" s="2">
        <v>0</v>
      </c>
      <c r="G899" s="100">
        <v>0</v>
      </c>
    </row>
    <row r="900" spans="1:7" ht="13.5" customHeight="1" x14ac:dyDescent="0.2">
      <c r="A900" s="100">
        <v>913</v>
      </c>
      <c r="B900" s="100">
        <v>919</v>
      </c>
      <c r="C900" s="4" t="s">
        <v>7</v>
      </c>
      <c r="D900" s="100">
        <v>119</v>
      </c>
      <c r="E900" s="100">
        <v>157</v>
      </c>
      <c r="F900" s="2">
        <v>0</v>
      </c>
      <c r="G900" s="100">
        <v>0</v>
      </c>
    </row>
    <row r="901" spans="1:7" ht="13.5" customHeight="1" x14ac:dyDescent="0.2">
      <c r="A901" s="100">
        <v>914</v>
      </c>
      <c r="B901" s="100">
        <v>920</v>
      </c>
      <c r="C901" s="4" t="s">
        <v>7</v>
      </c>
      <c r="D901" s="100">
        <v>120</v>
      </c>
      <c r="E901" s="100">
        <v>157</v>
      </c>
      <c r="F901" s="2">
        <v>0</v>
      </c>
      <c r="G901" s="100">
        <v>0</v>
      </c>
    </row>
    <row r="902" spans="1:7" ht="13.5" customHeight="1" x14ac:dyDescent="0.2">
      <c r="A902" s="100">
        <v>915</v>
      </c>
      <c r="B902" s="100">
        <v>921</v>
      </c>
      <c r="C902" s="4" t="s">
        <v>7</v>
      </c>
      <c r="D902" s="100">
        <v>121</v>
      </c>
      <c r="E902" s="100">
        <v>157</v>
      </c>
      <c r="F902" s="2">
        <v>0</v>
      </c>
      <c r="G902" s="100">
        <v>0</v>
      </c>
    </row>
    <row r="903" spans="1:7" ht="13.5" customHeight="1" x14ac:dyDescent="0.2">
      <c r="A903" s="100">
        <v>916</v>
      </c>
      <c r="B903" s="100">
        <v>922</v>
      </c>
      <c r="C903" s="4" t="s">
        <v>7</v>
      </c>
      <c r="D903" s="100">
        <v>122</v>
      </c>
      <c r="E903" s="100">
        <v>157</v>
      </c>
      <c r="F903" s="2">
        <v>0</v>
      </c>
      <c r="G903" s="100">
        <v>0</v>
      </c>
    </row>
    <row r="904" spans="1:7" ht="13.5" customHeight="1" x14ac:dyDescent="0.2">
      <c r="A904" s="100">
        <v>917</v>
      </c>
      <c r="B904" s="100">
        <v>923</v>
      </c>
      <c r="C904" s="4" t="s">
        <v>7</v>
      </c>
      <c r="D904" s="100">
        <v>123</v>
      </c>
      <c r="E904" s="100">
        <v>157</v>
      </c>
      <c r="F904" s="2">
        <v>0</v>
      </c>
      <c r="G904" s="100">
        <v>0</v>
      </c>
    </row>
    <row r="905" spans="1:7" ht="13.5" customHeight="1" x14ac:dyDescent="0.2">
      <c r="A905" s="100">
        <v>918</v>
      </c>
      <c r="B905" s="100">
        <v>924</v>
      </c>
      <c r="C905" s="4" t="s">
        <v>7</v>
      </c>
      <c r="D905" s="100">
        <v>6</v>
      </c>
      <c r="E905" s="100">
        <v>13</v>
      </c>
      <c r="F905" s="2">
        <v>0</v>
      </c>
      <c r="G905" s="100">
        <v>0</v>
      </c>
    </row>
    <row r="906" spans="1:7" ht="13.5" customHeight="1" x14ac:dyDescent="0.2">
      <c r="A906" s="100">
        <v>919</v>
      </c>
      <c r="B906" s="100">
        <v>925</v>
      </c>
      <c r="C906" s="4" t="s">
        <v>7</v>
      </c>
      <c r="D906" s="100">
        <v>7</v>
      </c>
      <c r="E906" s="100">
        <v>171</v>
      </c>
      <c r="F906" s="2">
        <v>0</v>
      </c>
      <c r="G906" s="100">
        <v>0</v>
      </c>
    </row>
    <row r="907" spans="1:7" ht="13.5" customHeight="1" x14ac:dyDescent="0.2">
      <c r="A907" s="100">
        <v>920</v>
      </c>
      <c r="B907" s="100">
        <v>926</v>
      </c>
      <c r="C907" s="4" t="s">
        <v>7</v>
      </c>
      <c r="D907" s="100">
        <v>3</v>
      </c>
      <c r="E907" s="100">
        <v>42</v>
      </c>
      <c r="F907" s="2">
        <v>0</v>
      </c>
      <c r="G907" s="100">
        <v>0</v>
      </c>
    </row>
    <row r="908" spans="1:7" ht="13.5" customHeight="1" x14ac:dyDescent="0.2">
      <c r="A908" s="100">
        <v>921</v>
      </c>
      <c r="B908" s="100">
        <v>927</v>
      </c>
      <c r="C908" s="4" t="s">
        <v>7</v>
      </c>
      <c r="D908" s="100">
        <v>7</v>
      </c>
      <c r="E908" s="100">
        <v>17</v>
      </c>
      <c r="F908" s="2">
        <v>0</v>
      </c>
      <c r="G908" s="100">
        <v>0</v>
      </c>
    </row>
    <row r="909" spans="1:7" ht="13.5" customHeight="1" x14ac:dyDescent="0.2">
      <c r="A909" s="100">
        <v>922</v>
      </c>
      <c r="B909" s="100">
        <v>928</v>
      </c>
      <c r="C909" s="4" t="s">
        <v>7</v>
      </c>
      <c r="D909" s="100">
        <v>9</v>
      </c>
      <c r="E909" s="100">
        <v>39</v>
      </c>
      <c r="F909" s="2">
        <v>0</v>
      </c>
      <c r="G909" s="100">
        <v>0</v>
      </c>
    </row>
    <row r="910" spans="1:7" ht="13.5" customHeight="1" x14ac:dyDescent="0.2">
      <c r="A910" s="100">
        <v>928</v>
      </c>
      <c r="B910" s="100">
        <v>935</v>
      </c>
      <c r="C910" s="4" t="s">
        <v>7</v>
      </c>
      <c r="D910" s="100">
        <v>91</v>
      </c>
      <c r="E910" s="100">
        <v>29</v>
      </c>
      <c r="F910" s="2">
        <v>0</v>
      </c>
      <c r="G910" s="100">
        <v>0</v>
      </c>
    </row>
    <row r="911" spans="1:7" ht="13.5" customHeight="1" x14ac:dyDescent="0.2">
      <c r="A911" s="100">
        <v>929</v>
      </c>
      <c r="B911" s="100">
        <v>936</v>
      </c>
      <c r="C911" s="4" t="s">
        <v>7</v>
      </c>
      <c r="D911" s="100">
        <v>92</v>
      </c>
      <c r="E911" s="100">
        <v>29</v>
      </c>
      <c r="F911" s="2">
        <v>0</v>
      </c>
      <c r="G911" s="100">
        <v>0</v>
      </c>
    </row>
    <row r="912" spans="1:7" ht="13.5" customHeight="1" x14ac:dyDescent="0.2">
      <c r="A912" s="100">
        <v>931</v>
      </c>
      <c r="B912" s="100">
        <v>938</v>
      </c>
      <c r="C912" s="4" t="s">
        <v>7</v>
      </c>
      <c r="D912" s="100">
        <v>94</v>
      </c>
      <c r="E912" s="100">
        <v>29</v>
      </c>
      <c r="F912" s="2">
        <v>0</v>
      </c>
      <c r="G912" s="100">
        <v>0</v>
      </c>
    </row>
    <row r="913" spans="1:7" ht="13.5" customHeight="1" x14ac:dyDescent="0.2">
      <c r="A913" s="100">
        <v>930</v>
      </c>
      <c r="B913" s="100">
        <v>940</v>
      </c>
      <c r="C913" s="4" t="s">
        <v>7</v>
      </c>
      <c r="D913" s="100">
        <v>90</v>
      </c>
      <c r="E913" s="100">
        <v>29</v>
      </c>
      <c r="F913" s="2">
        <v>0</v>
      </c>
      <c r="G913" s="100">
        <v>0</v>
      </c>
    </row>
    <row r="914" spans="1:7" ht="13.5" customHeight="1" x14ac:dyDescent="0.2">
      <c r="A914" s="100">
        <v>927</v>
      </c>
      <c r="B914" s="100">
        <v>941</v>
      </c>
      <c r="C914" s="4" t="s">
        <v>7</v>
      </c>
      <c r="D914" s="100">
        <v>93</v>
      </c>
      <c r="E914" s="100">
        <v>29</v>
      </c>
      <c r="F914" s="2">
        <v>0</v>
      </c>
      <c r="G914" s="100">
        <v>0</v>
      </c>
    </row>
    <row r="915" spans="1:7" ht="13.5" customHeight="1" x14ac:dyDescent="0.2">
      <c r="A915" s="100">
        <v>926</v>
      </c>
      <c r="B915" s="100">
        <v>942</v>
      </c>
      <c r="C915" s="4" t="s">
        <v>7</v>
      </c>
      <c r="D915" s="100">
        <v>17</v>
      </c>
      <c r="E915" s="100">
        <v>94</v>
      </c>
      <c r="F915" s="2">
        <v>0</v>
      </c>
      <c r="G915" s="100">
        <v>0</v>
      </c>
    </row>
    <row r="916" spans="1:7" ht="13.5" customHeight="1" x14ac:dyDescent="0.2">
      <c r="A916" s="100">
        <v>925</v>
      </c>
      <c r="B916" s="100">
        <v>943</v>
      </c>
      <c r="C916" s="4" t="s">
        <v>7</v>
      </c>
      <c r="D916" s="100">
        <v>18</v>
      </c>
      <c r="E916" s="100">
        <v>94</v>
      </c>
      <c r="F916" s="2">
        <v>0</v>
      </c>
      <c r="G916" s="100">
        <v>0</v>
      </c>
    </row>
    <row r="917" spans="1:7" ht="13.5" customHeight="1" x14ac:dyDescent="0.2">
      <c r="A917" s="100">
        <v>924</v>
      </c>
      <c r="B917" s="100">
        <v>944</v>
      </c>
      <c r="C917" s="4" t="s">
        <v>7</v>
      </c>
      <c r="D917" s="100">
        <v>19</v>
      </c>
      <c r="E917" s="100">
        <v>94</v>
      </c>
      <c r="F917" s="2">
        <v>0</v>
      </c>
      <c r="G917" s="100">
        <v>0</v>
      </c>
    </row>
    <row r="918" spans="1:7" ht="13.5" customHeight="1" x14ac:dyDescent="0.2">
      <c r="A918" s="100">
        <v>923</v>
      </c>
      <c r="B918" s="100">
        <v>945</v>
      </c>
      <c r="C918" s="4" t="s">
        <v>7</v>
      </c>
      <c r="D918" s="100">
        <v>20</v>
      </c>
      <c r="E918" s="100">
        <v>94</v>
      </c>
      <c r="F918" s="2">
        <v>0</v>
      </c>
      <c r="G918" s="100">
        <v>0</v>
      </c>
    </row>
    <row r="919" spans="1:7" ht="13.5" customHeight="1" x14ac:dyDescent="0.2">
      <c r="A919" s="100">
        <v>932</v>
      </c>
      <c r="B919" s="100">
        <v>946</v>
      </c>
      <c r="C919" s="4" t="s">
        <v>7</v>
      </c>
      <c r="D919" s="100">
        <v>21</v>
      </c>
      <c r="E919" s="100">
        <v>94</v>
      </c>
      <c r="F919" s="2">
        <v>0</v>
      </c>
      <c r="G919" s="100">
        <v>0</v>
      </c>
    </row>
    <row r="920" spans="1:7" ht="13.5" customHeight="1" x14ac:dyDescent="0.2">
      <c r="A920" s="100">
        <v>933</v>
      </c>
      <c r="B920" s="100">
        <v>947</v>
      </c>
      <c r="C920" s="4" t="s">
        <v>7</v>
      </c>
      <c r="D920" s="100">
        <v>22</v>
      </c>
      <c r="E920" s="100">
        <v>94</v>
      </c>
      <c r="F920" s="2">
        <v>0</v>
      </c>
      <c r="G920" s="100">
        <v>0</v>
      </c>
    </row>
    <row r="921" spans="1:7" ht="13.5" customHeight="1" x14ac:dyDescent="0.2">
      <c r="A921" s="100">
        <v>934</v>
      </c>
      <c r="B921" s="100">
        <v>950</v>
      </c>
      <c r="C921" s="4"/>
      <c r="D921" s="100">
        <v>1</v>
      </c>
      <c r="E921" s="100">
        <v>87</v>
      </c>
      <c r="F921" s="2">
        <v>0</v>
      </c>
      <c r="G921" s="100">
        <v>0</v>
      </c>
    </row>
    <row r="922" spans="1:7" ht="13.5" customHeight="1" x14ac:dyDescent="0.2">
      <c r="A922" s="100">
        <v>935</v>
      </c>
      <c r="B922" s="100">
        <v>951</v>
      </c>
      <c r="C922" s="4"/>
      <c r="D922" s="100">
        <v>2</v>
      </c>
      <c r="E922" s="100">
        <v>87</v>
      </c>
      <c r="F922" s="2">
        <v>0</v>
      </c>
      <c r="G922" s="100">
        <v>0</v>
      </c>
    </row>
    <row r="923" spans="1:7" ht="13.5" customHeight="1" x14ac:dyDescent="0.2">
      <c r="A923" s="100">
        <v>936</v>
      </c>
      <c r="B923" s="100">
        <v>952</v>
      </c>
      <c r="C923" s="4"/>
      <c r="D923" s="100">
        <v>3</v>
      </c>
      <c r="E923" s="100">
        <v>87</v>
      </c>
      <c r="F923" s="2">
        <v>0</v>
      </c>
      <c r="G923" s="100">
        <v>0</v>
      </c>
    </row>
    <row r="924" spans="1:7" ht="13.5" customHeight="1" x14ac:dyDescent="0.2">
      <c r="A924" s="100">
        <v>937</v>
      </c>
      <c r="B924" s="100">
        <v>953</v>
      </c>
      <c r="C924" s="4" t="s">
        <v>7</v>
      </c>
      <c r="D924" s="100">
        <v>5</v>
      </c>
      <c r="E924" s="100">
        <v>10</v>
      </c>
      <c r="F924" s="2">
        <v>0</v>
      </c>
      <c r="G924" s="100">
        <v>0</v>
      </c>
    </row>
    <row r="925" spans="1:7" ht="13.5" customHeight="1" x14ac:dyDescent="0.2">
      <c r="A925" s="100">
        <v>938</v>
      </c>
      <c r="B925" s="100">
        <v>954</v>
      </c>
      <c r="C925" s="4" t="s">
        <v>7</v>
      </c>
      <c r="D925" s="100">
        <v>7</v>
      </c>
      <c r="E925" s="100">
        <v>10</v>
      </c>
      <c r="F925" s="2">
        <v>0</v>
      </c>
      <c r="G925" s="100">
        <v>0</v>
      </c>
    </row>
    <row r="926" spans="1:7" ht="13.5" customHeight="1" x14ac:dyDescent="0.2">
      <c r="A926" s="100">
        <v>939</v>
      </c>
      <c r="B926" s="100">
        <v>955</v>
      </c>
      <c r="C926" s="4" t="s">
        <v>7</v>
      </c>
      <c r="D926" s="100">
        <v>6</v>
      </c>
      <c r="E926" s="100">
        <v>10</v>
      </c>
      <c r="F926" s="2">
        <v>0</v>
      </c>
      <c r="G926" s="100">
        <v>0</v>
      </c>
    </row>
    <row r="927" spans="1:7" ht="13.5" customHeight="1" x14ac:dyDescent="0.2">
      <c r="A927" s="100">
        <v>940</v>
      </c>
      <c r="B927" s="100">
        <v>956</v>
      </c>
      <c r="C927" s="4" t="s">
        <v>7</v>
      </c>
      <c r="D927" s="100">
        <v>8</v>
      </c>
      <c r="E927" s="100">
        <v>13</v>
      </c>
      <c r="F927" s="2">
        <v>0</v>
      </c>
      <c r="G927" s="100">
        <v>0</v>
      </c>
    </row>
    <row r="928" spans="1:7" ht="13.5" customHeight="1" x14ac:dyDescent="0.2">
      <c r="A928" s="100">
        <v>941</v>
      </c>
      <c r="B928" s="100">
        <v>957</v>
      </c>
      <c r="C928" s="4" t="s">
        <v>7</v>
      </c>
      <c r="D928" s="100">
        <v>9</v>
      </c>
      <c r="E928" s="100">
        <v>13</v>
      </c>
      <c r="F928" s="2">
        <v>0</v>
      </c>
      <c r="G928" s="100">
        <v>0</v>
      </c>
    </row>
    <row r="929" spans="1:7" ht="13.5" customHeight="1" x14ac:dyDescent="0.2">
      <c r="A929" s="100">
        <v>942</v>
      </c>
      <c r="B929" s="100">
        <v>958</v>
      </c>
      <c r="C929" s="4" t="s">
        <v>7</v>
      </c>
      <c r="D929" s="100">
        <v>10</v>
      </c>
      <c r="E929" s="100">
        <v>13</v>
      </c>
      <c r="F929" s="2">
        <v>0</v>
      </c>
      <c r="G929" s="100">
        <v>0</v>
      </c>
    </row>
    <row r="930" spans="1:7" ht="13.5" customHeight="1" x14ac:dyDescent="0.2">
      <c r="A930" s="100">
        <v>943</v>
      </c>
      <c r="B930" s="100">
        <v>959</v>
      </c>
      <c r="C930" s="4" t="s">
        <v>7</v>
      </c>
      <c r="D930" s="100">
        <v>3</v>
      </c>
      <c r="E930" s="100">
        <v>41</v>
      </c>
      <c r="F930" s="2">
        <v>0</v>
      </c>
      <c r="G930" s="100">
        <v>0</v>
      </c>
    </row>
    <row r="931" spans="1:7" ht="13.5" customHeight="1" x14ac:dyDescent="0.2">
      <c r="A931" s="100">
        <v>944</v>
      </c>
      <c r="B931" s="100">
        <v>960</v>
      </c>
      <c r="C931" s="4" t="s">
        <v>7</v>
      </c>
      <c r="D931" s="100">
        <v>5</v>
      </c>
      <c r="E931" s="100">
        <v>41</v>
      </c>
      <c r="F931" s="2">
        <v>0</v>
      </c>
      <c r="G931" s="100">
        <v>0</v>
      </c>
    </row>
    <row r="932" spans="1:7" ht="13.5" customHeight="1" x14ac:dyDescent="0.2">
      <c r="A932" s="100">
        <v>945</v>
      </c>
      <c r="B932" s="100">
        <v>961</v>
      </c>
      <c r="C932" s="4" t="s">
        <v>7</v>
      </c>
      <c r="D932" s="100">
        <v>6</v>
      </c>
      <c r="E932" s="100">
        <v>41</v>
      </c>
      <c r="F932" s="2">
        <v>0</v>
      </c>
      <c r="G932" s="100">
        <v>0</v>
      </c>
    </row>
    <row r="933" spans="1:7" ht="13.5" customHeight="1" x14ac:dyDescent="0.2">
      <c r="A933" s="100">
        <v>946</v>
      </c>
      <c r="B933" s="100">
        <v>962</v>
      </c>
      <c r="C933" s="4" t="s">
        <v>7</v>
      </c>
      <c r="D933" s="100">
        <v>7</v>
      </c>
      <c r="E933" s="100">
        <v>41</v>
      </c>
      <c r="F933" s="2">
        <v>0</v>
      </c>
      <c r="G933" s="100">
        <v>0</v>
      </c>
    </row>
    <row r="934" spans="1:7" ht="13.5" customHeight="1" x14ac:dyDescent="0.2">
      <c r="A934" s="100">
        <v>947</v>
      </c>
      <c r="B934" s="100">
        <v>963</v>
      </c>
      <c r="C934" s="4" t="s">
        <v>7</v>
      </c>
      <c r="D934" s="100">
        <v>80</v>
      </c>
      <c r="E934" s="100">
        <v>157</v>
      </c>
      <c r="F934" s="2">
        <v>0</v>
      </c>
      <c r="G934" s="100">
        <v>0</v>
      </c>
    </row>
    <row r="935" spans="1:7" ht="13.5" customHeight="1" x14ac:dyDescent="0.2">
      <c r="A935" s="100">
        <v>696</v>
      </c>
      <c r="B935" s="100">
        <v>964</v>
      </c>
      <c r="C935" s="4" t="s">
        <v>7</v>
      </c>
      <c r="D935" s="100">
        <v>81</v>
      </c>
      <c r="E935" s="100">
        <v>157</v>
      </c>
      <c r="F935" s="2">
        <v>0</v>
      </c>
      <c r="G935" s="100">
        <v>0</v>
      </c>
    </row>
    <row r="936" spans="1:7" ht="13.5" customHeight="1" x14ac:dyDescent="0.2">
      <c r="A936" s="100">
        <v>948</v>
      </c>
      <c r="B936" s="100">
        <v>965</v>
      </c>
      <c r="C936" s="4" t="s">
        <v>7</v>
      </c>
      <c r="D936" s="100">
        <v>82</v>
      </c>
      <c r="E936" s="100">
        <v>157</v>
      </c>
      <c r="F936" s="2">
        <v>0</v>
      </c>
      <c r="G936" s="100">
        <v>0</v>
      </c>
    </row>
    <row r="937" spans="1:7" ht="13.5" customHeight="1" x14ac:dyDescent="0.2">
      <c r="A937" s="100">
        <v>949</v>
      </c>
      <c r="B937" s="100">
        <v>966</v>
      </c>
      <c r="C937" s="4" t="s">
        <v>7</v>
      </c>
      <c r="D937" s="100">
        <v>83</v>
      </c>
      <c r="E937" s="100">
        <v>157</v>
      </c>
      <c r="F937" s="2">
        <v>0</v>
      </c>
      <c r="G937" s="100">
        <v>0</v>
      </c>
    </row>
    <row r="938" spans="1:7" ht="13.5" customHeight="1" x14ac:dyDescent="0.2">
      <c r="A938" s="100">
        <v>950</v>
      </c>
      <c r="B938" s="100">
        <v>967</v>
      </c>
      <c r="C938" s="4" t="s">
        <v>7</v>
      </c>
      <c r="D938" s="100">
        <v>84</v>
      </c>
      <c r="E938" s="100">
        <v>157</v>
      </c>
      <c r="F938" s="2">
        <v>0</v>
      </c>
      <c r="G938" s="100">
        <v>0</v>
      </c>
    </row>
    <row r="939" spans="1:7" ht="13.5" customHeight="1" x14ac:dyDescent="0.2">
      <c r="A939" s="100">
        <v>951</v>
      </c>
      <c r="B939" s="100">
        <v>968</v>
      </c>
      <c r="C939" s="4" t="s">
        <v>7</v>
      </c>
      <c r="D939" s="100">
        <v>85</v>
      </c>
      <c r="E939" s="100">
        <v>157</v>
      </c>
      <c r="F939" s="2">
        <v>0</v>
      </c>
      <c r="G939" s="100">
        <v>0</v>
      </c>
    </row>
    <row r="940" spans="1:7" ht="13.5" customHeight="1" x14ac:dyDescent="0.2">
      <c r="A940" s="100">
        <v>952</v>
      </c>
      <c r="B940" s="100">
        <v>969</v>
      </c>
      <c r="C940" s="4" t="s">
        <v>7</v>
      </c>
      <c r="D940" s="100">
        <v>86</v>
      </c>
      <c r="E940" s="100">
        <v>157</v>
      </c>
      <c r="F940" s="2">
        <v>0</v>
      </c>
      <c r="G940" s="100">
        <v>0</v>
      </c>
    </row>
    <row r="941" spans="1:7" ht="13.5" customHeight="1" x14ac:dyDescent="0.2">
      <c r="A941" s="100">
        <v>953</v>
      </c>
      <c r="B941" s="100">
        <v>970</v>
      </c>
      <c r="C941" s="4" t="s">
        <v>7</v>
      </c>
      <c r="D941" s="100">
        <v>87</v>
      </c>
      <c r="E941" s="100">
        <v>157</v>
      </c>
      <c r="F941" s="2">
        <v>0</v>
      </c>
      <c r="G941" s="100">
        <v>0</v>
      </c>
    </row>
    <row r="942" spans="1:7" ht="13.5" customHeight="1" x14ac:dyDescent="0.2">
      <c r="A942" s="100">
        <v>954</v>
      </c>
      <c r="B942" s="100">
        <v>971</v>
      </c>
      <c r="C942" s="4" t="s">
        <v>7</v>
      </c>
      <c r="D942" s="100">
        <v>88</v>
      </c>
      <c r="E942" s="100">
        <v>157</v>
      </c>
      <c r="F942" s="2">
        <v>0</v>
      </c>
      <c r="G942" s="100">
        <v>0</v>
      </c>
    </row>
    <row r="943" spans="1:7" ht="13.5" customHeight="1" x14ac:dyDescent="0.2">
      <c r="A943" s="100">
        <v>955</v>
      </c>
      <c r="B943" s="100">
        <v>972</v>
      </c>
      <c r="C943" s="4" t="s">
        <v>7</v>
      </c>
      <c r="D943" s="100">
        <v>89</v>
      </c>
      <c r="E943" s="100">
        <v>157</v>
      </c>
      <c r="F943" s="2">
        <v>0</v>
      </c>
      <c r="G943" s="100">
        <v>0</v>
      </c>
    </row>
    <row r="944" spans="1:7" ht="13.5" customHeight="1" x14ac:dyDescent="0.2">
      <c r="A944" s="100">
        <v>956</v>
      </c>
      <c r="B944" s="100">
        <v>973</v>
      </c>
      <c r="C944" s="4" t="s">
        <v>7</v>
      </c>
      <c r="D944" s="100">
        <v>90</v>
      </c>
      <c r="E944" s="100">
        <v>157</v>
      </c>
      <c r="F944" s="2">
        <v>0</v>
      </c>
      <c r="G944" s="100">
        <v>0</v>
      </c>
    </row>
    <row r="945" spans="1:7" ht="13.5" customHeight="1" x14ac:dyDescent="0.2">
      <c r="A945" s="100">
        <v>957</v>
      </c>
      <c r="B945" s="100">
        <v>974</v>
      </c>
      <c r="C945" s="4" t="s">
        <v>7</v>
      </c>
      <c r="D945" s="100">
        <v>91</v>
      </c>
      <c r="E945" s="100">
        <v>157</v>
      </c>
      <c r="F945" s="2">
        <v>0</v>
      </c>
      <c r="G945" s="100">
        <v>0</v>
      </c>
    </row>
    <row r="946" spans="1:7" ht="13.5" customHeight="1" x14ac:dyDescent="0.2">
      <c r="A946" s="100">
        <v>958</v>
      </c>
      <c r="B946" s="100">
        <v>975</v>
      </c>
      <c r="C946" s="4" t="s">
        <v>7</v>
      </c>
      <c r="D946" s="100">
        <v>104</v>
      </c>
      <c r="E946" s="100">
        <v>119</v>
      </c>
      <c r="F946" s="2">
        <v>0</v>
      </c>
      <c r="G946" s="100">
        <v>0</v>
      </c>
    </row>
    <row r="947" spans="1:7" ht="13.5" customHeight="1" x14ac:dyDescent="0.2">
      <c r="A947" s="100">
        <v>959</v>
      </c>
      <c r="B947" s="100">
        <v>976</v>
      </c>
      <c r="C947" s="4" t="s">
        <v>7</v>
      </c>
      <c r="D947" s="100">
        <v>73</v>
      </c>
      <c r="E947" s="100">
        <v>29</v>
      </c>
      <c r="F947" s="2">
        <v>0</v>
      </c>
      <c r="G947" s="100">
        <v>0</v>
      </c>
    </row>
    <row r="948" spans="1:7" ht="13.5" customHeight="1" x14ac:dyDescent="0.2">
      <c r="A948" s="100">
        <v>960</v>
      </c>
      <c r="B948" s="100">
        <v>977</v>
      </c>
      <c r="C948" s="4" t="s">
        <v>7</v>
      </c>
      <c r="D948" s="100">
        <v>75</v>
      </c>
      <c r="E948" s="100">
        <v>29</v>
      </c>
      <c r="F948" s="2">
        <v>0</v>
      </c>
      <c r="G948" s="100">
        <v>0</v>
      </c>
    </row>
    <row r="949" spans="1:7" ht="13.5" customHeight="1" x14ac:dyDescent="0.2">
      <c r="A949" s="100">
        <v>961</v>
      </c>
      <c r="B949" s="100">
        <v>978</v>
      </c>
      <c r="C949" s="4" t="s">
        <v>7</v>
      </c>
      <c r="D949" s="100">
        <v>76</v>
      </c>
      <c r="E949" s="100">
        <v>29</v>
      </c>
      <c r="F949" s="2">
        <v>0</v>
      </c>
      <c r="G949" s="100">
        <v>0</v>
      </c>
    </row>
    <row r="950" spans="1:7" ht="13.5" customHeight="1" x14ac:dyDescent="0.2">
      <c r="A950" s="100">
        <v>962</v>
      </c>
      <c r="B950" s="100">
        <v>979</v>
      </c>
      <c r="C950" s="4" t="s">
        <v>7</v>
      </c>
      <c r="D950" s="100">
        <v>77</v>
      </c>
      <c r="E950" s="100">
        <v>29</v>
      </c>
      <c r="F950" s="2">
        <v>0</v>
      </c>
      <c r="G950" s="100">
        <v>0</v>
      </c>
    </row>
    <row r="951" spans="1:7" ht="13.5" customHeight="1" x14ac:dyDescent="0.2">
      <c r="A951" s="100">
        <v>963</v>
      </c>
      <c r="B951" s="100">
        <v>980</v>
      </c>
      <c r="C951" s="4" t="s">
        <v>7</v>
      </c>
      <c r="D951" s="100">
        <v>74</v>
      </c>
      <c r="E951" s="100">
        <v>29</v>
      </c>
      <c r="F951" s="2">
        <v>0</v>
      </c>
      <c r="G951" s="100">
        <v>0</v>
      </c>
    </row>
    <row r="952" spans="1:7" ht="13.5" customHeight="1" x14ac:dyDescent="0.2">
      <c r="A952" s="100">
        <v>964</v>
      </c>
      <c r="B952" s="100">
        <v>981</v>
      </c>
      <c r="C952" s="4" t="s">
        <v>7</v>
      </c>
      <c r="D952" s="100">
        <v>10</v>
      </c>
      <c r="E952" s="100">
        <v>74</v>
      </c>
      <c r="F952" s="2">
        <v>0</v>
      </c>
      <c r="G952" s="100">
        <v>0</v>
      </c>
    </row>
    <row r="953" spans="1:7" ht="13.5" customHeight="1" x14ac:dyDescent="0.2">
      <c r="A953" s="100">
        <v>965</v>
      </c>
      <c r="B953" s="100">
        <v>982</v>
      </c>
      <c r="C953" s="4" t="s">
        <v>7</v>
      </c>
      <c r="D953" s="100">
        <v>11</v>
      </c>
      <c r="E953" s="100">
        <v>74</v>
      </c>
      <c r="F953" s="2">
        <v>0</v>
      </c>
      <c r="G953" s="100">
        <v>0</v>
      </c>
    </row>
    <row r="954" spans="1:7" ht="13.5" customHeight="1" x14ac:dyDescent="0.2">
      <c r="A954" s="100">
        <v>966</v>
      </c>
      <c r="B954" s="100">
        <v>983</v>
      </c>
      <c r="C954" s="4" t="s">
        <v>7</v>
      </c>
      <c r="D954" s="100">
        <v>12</v>
      </c>
      <c r="E954" s="100">
        <v>74</v>
      </c>
      <c r="F954" s="2">
        <v>0</v>
      </c>
      <c r="G954" s="100">
        <v>0</v>
      </c>
    </row>
    <row r="955" spans="1:7" ht="13.5" customHeight="1" x14ac:dyDescent="0.2">
      <c r="A955" s="100">
        <v>967</v>
      </c>
      <c r="B955" s="100">
        <v>984</v>
      </c>
      <c r="C955" s="4" t="s">
        <v>7</v>
      </c>
      <c r="D955" s="100">
        <v>78</v>
      </c>
      <c r="E955" s="100">
        <v>29</v>
      </c>
      <c r="F955" s="2">
        <v>0</v>
      </c>
      <c r="G955" s="100">
        <v>0</v>
      </c>
    </row>
    <row r="956" spans="1:7" ht="13.5" customHeight="1" x14ac:dyDescent="0.2">
      <c r="A956" s="100">
        <v>968</v>
      </c>
      <c r="B956" s="100">
        <v>985</v>
      </c>
      <c r="C956" s="4" t="s">
        <v>7</v>
      </c>
      <c r="D956" s="100">
        <v>80</v>
      </c>
      <c r="E956" s="100">
        <v>29</v>
      </c>
      <c r="F956" s="2">
        <v>0</v>
      </c>
      <c r="G956" s="100">
        <v>0</v>
      </c>
    </row>
    <row r="957" spans="1:7" ht="13.5" customHeight="1" x14ac:dyDescent="0.2">
      <c r="A957" s="100">
        <v>969</v>
      </c>
      <c r="B957" s="100">
        <v>986</v>
      </c>
      <c r="C957" s="4" t="s">
        <v>7</v>
      </c>
      <c r="D957" s="100">
        <v>82</v>
      </c>
      <c r="E957" s="100">
        <v>29</v>
      </c>
      <c r="F957" s="2">
        <v>0</v>
      </c>
      <c r="G957" s="100">
        <v>0</v>
      </c>
    </row>
    <row r="958" spans="1:7" ht="13.5" customHeight="1" x14ac:dyDescent="0.2">
      <c r="A958" s="100">
        <v>970</v>
      </c>
      <c r="B958" s="100">
        <v>987</v>
      </c>
      <c r="C958" s="4" t="s">
        <v>7</v>
      </c>
      <c r="D958" s="100">
        <v>92</v>
      </c>
      <c r="E958" s="100">
        <v>157</v>
      </c>
      <c r="F958" s="2">
        <v>0</v>
      </c>
      <c r="G958" s="100">
        <v>0</v>
      </c>
    </row>
    <row r="959" spans="1:7" ht="13.5" customHeight="1" x14ac:dyDescent="0.2">
      <c r="A959" s="100">
        <v>971</v>
      </c>
      <c r="B959" s="100">
        <v>988</v>
      </c>
      <c r="C959" s="4" t="s">
        <v>7</v>
      </c>
      <c r="D959" s="100">
        <v>93</v>
      </c>
      <c r="E959" s="100">
        <v>157</v>
      </c>
      <c r="F959" s="2">
        <v>0</v>
      </c>
      <c r="G959" s="100">
        <v>0</v>
      </c>
    </row>
    <row r="960" spans="1:7" ht="13.5" customHeight="1" x14ac:dyDescent="0.2">
      <c r="A960" s="100">
        <v>972</v>
      </c>
      <c r="B960" s="100">
        <v>989</v>
      </c>
      <c r="C960" s="4" t="s">
        <v>7</v>
      </c>
      <c r="D960" s="100">
        <v>94</v>
      </c>
      <c r="E960" s="100">
        <v>157</v>
      </c>
      <c r="F960" s="2">
        <v>0</v>
      </c>
      <c r="G960" s="100">
        <v>0</v>
      </c>
    </row>
    <row r="961" spans="1:7" ht="13.5" customHeight="1" x14ac:dyDescent="0.2">
      <c r="A961" s="100">
        <v>973</v>
      </c>
      <c r="B961" s="100">
        <v>990</v>
      </c>
      <c r="C961" s="4" t="s">
        <v>7</v>
      </c>
      <c r="D961" s="100">
        <v>95</v>
      </c>
      <c r="E961" s="100">
        <v>157</v>
      </c>
      <c r="F961" s="2">
        <v>0</v>
      </c>
      <c r="G961" s="100">
        <v>0</v>
      </c>
    </row>
    <row r="962" spans="1:7" ht="13.5" customHeight="1" x14ac:dyDescent="0.2">
      <c r="A962" s="100">
        <v>974</v>
      </c>
      <c r="B962" s="100">
        <v>991</v>
      </c>
      <c r="C962" s="4" t="s">
        <v>7</v>
      </c>
      <c r="D962" s="100">
        <v>96</v>
      </c>
      <c r="E962" s="100">
        <v>157</v>
      </c>
      <c r="F962" s="2">
        <v>0</v>
      </c>
      <c r="G962" s="100">
        <v>0</v>
      </c>
    </row>
    <row r="963" spans="1:7" ht="13.5" customHeight="1" x14ac:dyDescent="0.2">
      <c r="A963" s="100">
        <v>975</v>
      </c>
      <c r="B963" s="100">
        <v>992</v>
      </c>
      <c r="C963" s="4" t="s">
        <v>7</v>
      </c>
      <c r="D963" s="100">
        <v>97</v>
      </c>
      <c r="E963" s="100">
        <v>157</v>
      </c>
      <c r="F963" s="2">
        <v>0</v>
      </c>
      <c r="G963" s="100">
        <v>0</v>
      </c>
    </row>
    <row r="964" spans="1:7" ht="13.5" customHeight="1" x14ac:dyDescent="0.2">
      <c r="A964" s="100">
        <v>976</v>
      </c>
      <c r="B964" s="100">
        <v>993</v>
      </c>
      <c r="C964" s="4" t="s">
        <v>7</v>
      </c>
      <c r="D964" s="100">
        <v>98</v>
      </c>
      <c r="E964" s="100">
        <v>157</v>
      </c>
      <c r="F964" s="2">
        <v>0</v>
      </c>
      <c r="G964" s="100">
        <v>0</v>
      </c>
    </row>
    <row r="965" spans="1:7" ht="13.5" customHeight="1" x14ac:dyDescent="0.2">
      <c r="A965" s="100">
        <v>977</v>
      </c>
      <c r="B965" s="100">
        <v>994</v>
      </c>
      <c r="C965" s="4" t="s">
        <v>7</v>
      </c>
      <c r="D965" s="100">
        <v>99</v>
      </c>
      <c r="E965" s="100">
        <v>157</v>
      </c>
      <c r="F965" s="2">
        <v>0</v>
      </c>
      <c r="G965" s="100">
        <v>0</v>
      </c>
    </row>
    <row r="966" spans="1:7" ht="13.5" customHeight="1" x14ac:dyDescent="0.2">
      <c r="A966" s="100">
        <v>978</v>
      </c>
      <c r="B966" s="100">
        <v>995</v>
      </c>
      <c r="C966" s="4" t="s">
        <v>7</v>
      </c>
      <c r="D966" s="100">
        <v>100</v>
      </c>
      <c r="E966" s="100">
        <v>157</v>
      </c>
      <c r="F966" s="2">
        <v>0</v>
      </c>
      <c r="G966" s="100">
        <v>0</v>
      </c>
    </row>
    <row r="967" spans="1:7" ht="13.5" customHeight="1" x14ac:dyDescent="0.2">
      <c r="A967" s="100">
        <v>979</v>
      </c>
      <c r="B967" s="100">
        <v>996</v>
      </c>
      <c r="C967" s="4" t="s">
        <v>7</v>
      </c>
      <c r="D967" s="100">
        <v>102</v>
      </c>
      <c r="E967" s="100">
        <v>157</v>
      </c>
      <c r="F967" s="2">
        <v>0</v>
      </c>
      <c r="G967" s="100">
        <v>0</v>
      </c>
    </row>
    <row r="968" spans="1:7" ht="13.5" customHeight="1" x14ac:dyDescent="0.2">
      <c r="A968" s="100">
        <v>980</v>
      </c>
      <c r="B968" s="100">
        <v>997</v>
      </c>
      <c r="C968" s="4" t="s">
        <v>7</v>
      </c>
      <c r="D968" s="100">
        <v>103</v>
      </c>
      <c r="E968" s="100">
        <v>157</v>
      </c>
      <c r="F968" s="2">
        <v>0</v>
      </c>
      <c r="G968" s="100">
        <v>0</v>
      </c>
    </row>
    <row r="969" spans="1:7" ht="13.5" customHeight="1" x14ac:dyDescent="0.2">
      <c r="A969" s="100">
        <v>981</v>
      </c>
      <c r="B969" s="100">
        <v>998</v>
      </c>
      <c r="C969" s="4" t="s">
        <v>7</v>
      </c>
      <c r="D969" s="100">
        <v>108</v>
      </c>
      <c r="E969" s="100">
        <v>119</v>
      </c>
      <c r="F969" s="2">
        <v>0</v>
      </c>
      <c r="G969" s="100">
        <v>0</v>
      </c>
    </row>
    <row r="970" spans="1:7" ht="13.5" customHeight="1" x14ac:dyDescent="0.2">
      <c r="A970" s="100">
        <v>982</v>
      </c>
      <c r="B970" s="100">
        <v>999</v>
      </c>
      <c r="C970" s="4" t="s">
        <v>7</v>
      </c>
      <c r="D970" s="100">
        <v>109</v>
      </c>
      <c r="E970" s="100">
        <v>119</v>
      </c>
      <c r="F970" s="2">
        <v>0</v>
      </c>
      <c r="G970" s="100">
        <v>0</v>
      </c>
    </row>
    <row r="971" spans="1:7" ht="13.5" customHeight="1" x14ac:dyDescent="0.2">
      <c r="A971" s="100">
        <v>983</v>
      </c>
      <c r="B971" s="100">
        <v>1000</v>
      </c>
      <c r="C971" s="4" t="s">
        <v>7</v>
      </c>
      <c r="D971" s="100">
        <v>111</v>
      </c>
      <c r="E971" s="100">
        <v>119</v>
      </c>
      <c r="F971" s="2">
        <v>0</v>
      </c>
      <c r="G971" s="100">
        <v>0</v>
      </c>
    </row>
    <row r="972" spans="1:7" ht="13.5" customHeight="1" x14ac:dyDescent="0.2">
      <c r="A972" s="100">
        <v>984</v>
      </c>
      <c r="B972" s="100">
        <v>1001</v>
      </c>
      <c r="C972" s="4" t="s">
        <v>7</v>
      </c>
      <c r="D972" s="100">
        <v>112</v>
      </c>
      <c r="E972" s="100">
        <v>119</v>
      </c>
      <c r="F972" s="2">
        <v>0</v>
      </c>
      <c r="G972" s="100">
        <v>0</v>
      </c>
    </row>
    <row r="973" spans="1:7" ht="13.5" customHeight="1" x14ac:dyDescent="0.2">
      <c r="A973" s="100">
        <v>985</v>
      </c>
      <c r="B973" s="100">
        <v>1002</v>
      </c>
      <c r="C973" s="4" t="s">
        <v>7</v>
      </c>
      <c r="D973" s="100">
        <v>113</v>
      </c>
      <c r="E973" s="100">
        <v>119</v>
      </c>
      <c r="F973" s="2">
        <v>0</v>
      </c>
      <c r="G973" s="100">
        <v>0</v>
      </c>
    </row>
    <row r="974" spans="1:7" ht="13.5" customHeight="1" x14ac:dyDescent="0.2">
      <c r="A974" s="100">
        <v>986</v>
      </c>
      <c r="B974" s="100">
        <v>1003</v>
      </c>
      <c r="C974" s="4" t="s">
        <v>7</v>
      </c>
      <c r="D974" s="100">
        <v>114</v>
      </c>
      <c r="E974" s="100">
        <v>119</v>
      </c>
      <c r="F974" s="2">
        <v>0</v>
      </c>
      <c r="G974" s="100">
        <v>0</v>
      </c>
    </row>
    <row r="975" spans="1:7" ht="13.5" customHeight="1" x14ac:dyDescent="0.2">
      <c r="A975" s="100">
        <v>987</v>
      </c>
      <c r="B975" s="100">
        <v>1004</v>
      </c>
      <c r="C975" s="4" t="s">
        <v>7</v>
      </c>
      <c r="D975" s="100">
        <v>115</v>
      </c>
      <c r="E975" s="100">
        <v>119</v>
      </c>
      <c r="F975" s="2">
        <v>0</v>
      </c>
      <c r="G975" s="100">
        <v>0</v>
      </c>
    </row>
    <row r="976" spans="1:7" ht="13.5" customHeight="1" x14ac:dyDescent="0.2">
      <c r="A976" s="100">
        <v>988</v>
      </c>
      <c r="B976" s="100">
        <v>1005</v>
      </c>
      <c r="C976" s="4" t="s">
        <v>7</v>
      </c>
      <c r="D976" s="100">
        <v>116</v>
      </c>
      <c r="E976" s="100">
        <v>119</v>
      </c>
      <c r="F976" s="2">
        <v>0</v>
      </c>
      <c r="G976" s="100">
        <v>0</v>
      </c>
    </row>
    <row r="977" spans="1:7" ht="13.5" customHeight="1" x14ac:dyDescent="0.2">
      <c r="A977" s="100">
        <v>989</v>
      </c>
      <c r="B977" s="100">
        <v>1006</v>
      </c>
      <c r="C977" s="4" t="s">
        <v>7</v>
      </c>
      <c r="D977" s="100">
        <v>118</v>
      </c>
      <c r="E977" s="100">
        <v>119</v>
      </c>
      <c r="F977" s="2">
        <v>0</v>
      </c>
      <c r="G977" s="100">
        <v>0</v>
      </c>
    </row>
    <row r="978" spans="1:7" ht="13.5" customHeight="1" x14ac:dyDescent="0.2">
      <c r="A978" s="100">
        <v>990</v>
      </c>
      <c r="B978" s="100">
        <v>1007</v>
      </c>
      <c r="C978" s="4" t="s">
        <v>7</v>
      </c>
      <c r="D978" s="100">
        <v>119</v>
      </c>
      <c r="E978" s="100">
        <v>119</v>
      </c>
      <c r="F978" s="2">
        <v>0</v>
      </c>
      <c r="G978" s="100">
        <v>0</v>
      </c>
    </row>
    <row r="979" spans="1:7" ht="13.5" customHeight="1" x14ac:dyDescent="0.2">
      <c r="A979" s="100">
        <v>991</v>
      </c>
      <c r="B979" s="100">
        <v>1008</v>
      </c>
      <c r="C979" s="4" t="s">
        <v>7</v>
      </c>
      <c r="D979" s="100">
        <v>105</v>
      </c>
      <c r="E979" s="100">
        <v>119</v>
      </c>
      <c r="F979" s="2">
        <v>0</v>
      </c>
      <c r="G979" s="100">
        <v>0</v>
      </c>
    </row>
    <row r="980" spans="1:7" ht="13.5" customHeight="1" x14ac:dyDescent="0.2">
      <c r="A980" s="100">
        <v>992</v>
      </c>
      <c r="B980" s="100">
        <v>1009</v>
      </c>
      <c r="C980" s="4" t="s">
        <v>7</v>
      </c>
      <c r="D980" s="100">
        <v>87</v>
      </c>
      <c r="E980" s="100">
        <v>29</v>
      </c>
      <c r="F980" s="2">
        <v>0</v>
      </c>
      <c r="G980" s="100">
        <v>0</v>
      </c>
    </row>
    <row r="981" spans="1:7" ht="13.5" customHeight="1" x14ac:dyDescent="0.2">
      <c r="A981" s="100">
        <v>993</v>
      </c>
      <c r="B981" s="100">
        <v>1010</v>
      </c>
      <c r="C981" s="4" t="s">
        <v>7</v>
      </c>
      <c r="D981" s="100">
        <v>88</v>
      </c>
      <c r="E981" s="100">
        <v>29</v>
      </c>
      <c r="F981" s="2">
        <v>0</v>
      </c>
      <c r="G981" s="100">
        <v>0</v>
      </c>
    </row>
    <row r="982" spans="1:7" ht="13.5" customHeight="1" x14ac:dyDescent="0.2">
      <c r="A982" s="100">
        <v>994</v>
      </c>
      <c r="B982" s="100">
        <v>1011</v>
      </c>
      <c r="C982" s="4" t="s">
        <v>7</v>
      </c>
      <c r="D982" s="100">
        <v>89</v>
      </c>
      <c r="E982" s="100">
        <v>29</v>
      </c>
      <c r="F982" s="2">
        <v>0</v>
      </c>
      <c r="G982" s="100">
        <v>0</v>
      </c>
    </row>
    <row r="983" spans="1:7" ht="13.5" customHeight="1" x14ac:dyDescent="0.2">
      <c r="A983" s="100">
        <v>995</v>
      </c>
      <c r="B983" s="100">
        <v>1012</v>
      </c>
      <c r="C983" s="4" t="s">
        <v>7</v>
      </c>
      <c r="D983" s="100">
        <v>85</v>
      </c>
      <c r="E983" s="100">
        <v>29</v>
      </c>
      <c r="F983" s="2">
        <v>0</v>
      </c>
      <c r="G983" s="100">
        <v>0</v>
      </c>
    </row>
    <row r="984" spans="1:7" ht="13.5" customHeight="1" x14ac:dyDescent="0.2">
      <c r="A984" s="100">
        <v>996</v>
      </c>
      <c r="B984" s="100">
        <v>1013</v>
      </c>
      <c r="C984" s="4" t="s">
        <v>7</v>
      </c>
      <c r="D984" s="100">
        <v>4</v>
      </c>
      <c r="E984" s="100">
        <v>78</v>
      </c>
      <c r="F984" s="2">
        <v>0</v>
      </c>
      <c r="G984" s="100">
        <v>0</v>
      </c>
    </row>
    <row r="985" spans="1:7" ht="13.5" customHeight="1" x14ac:dyDescent="0.2">
      <c r="A985" s="100">
        <v>998</v>
      </c>
      <c r="B985" s="100">
        <v>1015</v>
      </c>
      <c r="C985" s="4" t="s">
        <v>7</v>
      </c>
      <c r="D985" s="100">
        <v>3</v>
      </c>
      <c r="E985" s="100">
        <v>80</v>
      </c>
      <c r="F985" s="2">
        <v>0</v>
      </c>
      <c r="G985" s="100">
        <v>0</v>
      </c>
    </row>
    <row r="986" spans="1:7" ht="13.5" customHeight="1" x14ac:dyDescent="0.2">
      <c r="A986" s="100">
        <v>999</v>
      </c>
      <c r="B986" s="100">
        <v>1017</v>
      </c>
      <c r="C986" s="4" t="s">
        <v>7</v>
      </c>
      <c r="D986" s="100">
        <v>1</v>
      </c>
      <c r="E986" s="100">
        <v>64</v>
      </c>
      <c r="F986" s="2">
        <v>0</v>
      </c>
      <c r="G986" s="100">
        <v>0</v>
      </c>
    </row>
    <row r="987" spans="1:7" ht="13.5" customHeight="1" x14ac:dyDescent="0.2">
      <c r="A987" s="100">
        <v>1003</v>
      </c>
      <c r="B987" s="100">
        <v>1023</v>
      </c>
      <c r="C987" s="4" t="s">
        <v>7</v>
      </c>
      <c r="D987" s="100">
        <v>4</v>
      </c>
      <c r="E987" s="100">
        <v>10</v>
      </c>
      <c r="F987" s="2">
        <v>0</v>
      </c>
      <c r="G987" s="100">
        <v>0</v>
      </c>
    </row>
    <row r="988" spans="1:7" ht="13.5" customHeight="1" x14ac:dyDescent="0.2">
      <c r="A988" s="100">
        <v>1004</v>
      </c>
      <c r="B988" s="100">
        <v>1024</v>
      </c>
      <c r="C988" s="4" t="s">
        <v>7</v>
      </c>
      <c r="D988" s="100">
        <v>3</v>
      </c>
      <c r="E988" s="100">
        <v>10</v>
      </c>
      <c r="F988" s="2">
        <v>0</v>
      </c>
      <c r="G988" s="100">
        <v>0</v>
      </c>
    </row>
    <row r="989" spans="1:7" ht="13.5" customHeight="1" x14ac:dyDescent="0.2">
      <c r="A989" s="100">
        <v>1005</v>
      </c>
      <c r="B989" s="100">
        <v>1025</v>
      </c>
      <c r="C989" s="4"/>
      <c r="D989" s="100">
        <v>1</v>
      </c>
      <c r="E989" s="100">
        <v>60</v>
      </c>
      <c r="F989" s="2">
        <v>0</v>
      </c>
      <c r="G989" s="100">
        <v>0</v>
      </c>
    </row>
    <row r="990" spans="1:7" ht="13.5" customHeight="1" x14ac:dyDescent="0.2">
      <c r="A990" s="100">
        <v>1006</v>
      </c>
      <c r="B990" s="100">
        <v>1028</v>
      </c>
      <c r="C990" s="4"/>
      <c r="D990" s="100">
        <v>3571</v>
      </c>
      <c r="E990" s="100">
        <v>208</v>
      </c>
      <c r="F990" s="2">
        <v>0</v>
      </c>
      <c r="G990" s="100">
        <v>0</v>
      </c>
    </row>
    <row r="991" spans="1:7" ht="13.5" customHeight="1" x14ac:dyDescent="0.2">
      <c r="A991" s="100">
        <v>1007</v>
      </c>
      <c r="B991" s="100">
        <v>1029</v>
      </c>
      <c r="C991" s="4"/>
      <c r="D991" s="100">
        <v>42</v>
      </c>
      <c r="E991" s="100">
        <v>209</v>
      </c>
      <c r="F991" s="2">
        <v>0</v>
      </c>
      <c r="G991" s="100">
        <v>0</v>
      </c>
    </row>
    <row r="992" spans="1:7" ht="13.5" customHeight="1" x14ac:dyDescent="0.2">
      <c r="A992" s="100">
        <v>1008</v>
      </c>
      <c r="B992" s="100">
        <v>1030</v>
      </c>
      <c r="C992" s="4"/>
      <c r="D992" s="100">
        <v>157</v>
      </c>
      <c r="E992" s="100">
        <v>210</v>
      </c>
      <c r="F992" s="2">
        <v>0</v>
      </c>
      <c r="G992" s="100">
        <v>0</v>
      </c>
    </row>
    <row r="993" spans="1:7" ht="13.5" customHeight="1" x14ac:dyDescent="0.2">
      <c r="A993" s="100">
        <v>1009</v>
      </c>
      <c r="B993" s="100">
        <v>1031</v>
      </c>
      <c r="C993" s="4"/>
      <c r="D993" s="100">
        <v>41</v>
      </c>
      <c r="E993" s="100">
        <v>209</v>
      </c>
      <c r="F993" s="2">
        <v>0</v>
      </c>
      <c r="G993" s="100">
        <v>0</v>
      </c>
    </row>
    <row r="994" spans="1:7" ht="13.5" customHeight="1" x14ac:dyDescent="0.2">
      <c r="A994" s="100">
        <v>1010</v>
      </c>
      <c r="B994" s="100">
        <v>1032</v>
      </c>
      <c r="C994" s="4"/>
      <c r="D994" s="100">
        <v>42</v>
      </c>
      <c r="E994" s="100">
        <v>210</v>
      </c>
      <c r="F994" s="2">
        <v>0</v>
      </c>
      <c r="G994" s="100">
        <v>0</v>
      </c>
    </row>
    <row r="995" spans="1:7" ht="13.5" customHeight="1" x14ac:dyDescent="0.2">
      <c r="A995" s="100">
        <v>1011</v>
      </c>
      <c r="B995" s="100">
        <v>1033</v>
      </c>
      <c r="C995" s="4"/>
      <c r="D995" s="100">
        <v>43</v>
      </c>
      <c r="E995" s="100">
        <v>209</v>
      </c>
      <c r="F995" s="2">
        <v>0</v>
      </c>
      <c r="G995" s="100">
        <v>0</v>
      </c>
    </row>
    <row r="996" spans="1:7" ht="13.5" customHeight="1" x14ac:dyDescent="0.2">
      <c r="A996" s="100">
        <v>1012</v>
      </c>
      <c r="B996" s="100">
        <v>1034</v>
      </c>
      <c r="C996" s="4"/>
      <c r="D996" s="100">
        <v>41</v>
      </c>
      <c r="E996" s="100">
        <v>210</v>
      </c>
      <c r="F996" s="2">
        <v>0</v>
      </c>
      <c r="G996" s="100">
        <v>0</v>
      </c>
    </row>
    <row r="997" spans="1:7" ht="13.5" customHeight="1" x14ac:dyDescent="0.2">
      <c r="A997" s="100">
        <v>1001</v>
      </c>
      <c r="B997" s="100">
        <v>1037</v>
      </c>
      <c r="C997" s="4"/>
      <c r="D997" s="100">
        <v>157</v>
      </c>
      <c r="E997" s="100">
        <v>209</v>
      </c>
      <c r="F997" s="2">
        <v>0</v>
      </c>
      <c r="G997" s="100">
        <v>0</v>
      </c>
    </row>
    <row r="998" spans="1:7" ht="13.5" customHeight="1" x14ac:dyDescent="0.2">
      <c r="A998" s="100">
        <v>1002</v>
      </c>
      <c r="B998" s="100">
        <v>1038</v>
      </c>
      <c r="C998" s="4" t="s">
        <v>7</v>
      </c>
      <c r="D998" s="100">
        <v>4</v>
      </c>
      <c r="E998" s="100">
        <v>42</v>
      </c>
      <c r="F998" s="2">
        <v>0</v>
      </c>
      <c r="G998" s="100">
        <v>0</v>
      </c>
    </row>
    <row r="999" spans="1:7" ht="13.5" customHeight="1" x14ac:dyDescent="0.2">
      <c r="A999" s="100">
        <v>1013</v>
      </c>
      <c r="B999" s="100">
        <v>1039</v>
      </c>
      <c r="C999" s="4" t="s">
        <v>7</v>
      </c>
      <c r="D999" s="100">
        <v>2</v>
      </c>
      <c r="E999" s="100">
        <v>80</v>
      </c>
      <c r="F999" s="2">
        <v>0</v>
      </c>
      <c r="G999" s="100">
        <v>0</v>
      </c>
    </row>
    <row r="1000" spans="1:7" ht="13.5" customHeight="1" x14ac:dyDescent="0.2">
      <c r="A1000" s="100">
        <v>1014</v>
      </c>
      <c r="B1000" s="100">
        <v>1040</v>
      </c>
      <c r="C1000" s="4" t="s">
        <v>7</v>
      </c>
      <c r="D1000" s="100">
        <v>4</v>
      </c>
      <c r="E1000" s="100">
        <v>34</v>
      </c>
      <c r="F1000" s="2">
        <v>0</v>
      </c>
      <c r="G1000" s="100">
        <v>0</v>
      </c>
    </row>
    <row r="1001" spans="1:7" ht="13.5" customHeight="1" x14ac:dyDescent="0.2">
      <c r="A1001" s="100">
        <v>1015</v>
      </c>
      <c r="B1001" s="100">
        <v>1041</v>
      </c>
      <c r="C1001" s="4" t="s">
        <v>7</v>
      </c>
      <c r="D1001" s="100">
        <v>7</v>
      </c>
      <c r="E1001" s="100">
        <v>13</v>
      </c>
      <c r="F1001" s="2">
        <v>0</v>
      </c>
      <c r="G1001" s="100">
        <v>0</v>
      </c>
    </row>
    <row r="1002" spans="1:7" ht="13.5" customHeight="1" x14ac:dyDescent="0.2">
      <c r="A1002" s="100">
        <v>1000</v>
      </c>
      <c r="B1002" s="100">
        <v>1042</v>
      </c>
      <c r="C1002" s="4" t="s">
        <v>7</v>
      </c>
      <c r="D1002" s="100">
        <v>2</v>
      </c>
      <c r="E1002" s="100">
        <v>155</v>
      </c>
      <c r="F1002" s="2">
        <v>0</v>
      </c>
      <c r="G1002" s="100">
        <v>0</v>
      </c>
    </row>
    <row r="1003" spans="1:7" ht="13.5" customHeight="1" x14ac:dyDescent="0.2">
      <c r="A1003" s="100">
        <v>15</v>
      </c>
      <c r="B1003" s="100">
        <v>1043</v>
      </c>
      <c r="C1003" s="4" t="s">
        <v>7</v>
      </c>
      <c r="D1003" s="100">
        <v>124</v>
      </c>
      <c r="E1003" s="100">
        <v>157</v>
      </c>
      <c r="F1003" s="2">
        <v>0</v>
      </c>
      <c r="G1003" s="100">
        <v>0</v>
      </c>
    </row>
    <row r="1004" spans="1:7" ht="13.5" customHeight="1" x14ac:dyDescent="0.2">
      <c r="A1004" s="100">
        <v>17</v>
      </c>
      <c r="B1004" s="100">
        <v>1044</v>
      </c>
      <c r="C1004" s="4" t="s">
        <v>7</v>
      </c>
      <c r="D1004" s="100">
        <v>125</v>
      </c>
      <c r="E1004" s="100">
        <v>157</v>
      </c>
      <c r="F1004" s="2">
        <v>0</v>
      </c>
      <c r="G1004" s="100">
        <v>0</v>
      </c>
    </row>
    <row r="1005" spans="1:7" ht="13.5" customHeight="1" x14ac:dyDescent="0.2">
      <c r="A1005" s="100">
        <v>876</v>
      </c>
      <c r="B1005" s="100">
        <v>1045</v>
      </c>
      <c r="C1005" s="4" t="s">
        <v>7</v>
      </c>
      <c r="D1005" s="100">
        <v>126</v>
      </c>
      <c r="E1005" s="100">
        <v>157</v>
      </c>
      <c r="F1005" s="2">
        <v>0</v>
      </c>
      <c r="G1005" s="100">
        <v>0</v>
      </c>
    </row>
    <row r="1006" spans="1:7" ht="13.5" customHeight="1" x14ac:dyDescent="0.2">
      <c r="A1006" s="100">
        <v>681</v>
      </c>
      <c r="B1006" s="100">
        <v>1046</v>
      </c>
      <c r="C1006" s="4" t="s">
        <v>7</v>
      </c>
      <c r="D1006" s="100">
        <v>127</v>
      </c>
      <c r="E1006" s="100">
        <v>157</v>
      </c>
      <c r="F1006" s="2">
        <v>0</v>
      </c>
      <c r="G1006" s="100">
        <v>0</v>
      </c>
    </row>
    <row r="1007" spans="1:7" ht="13.5" customHeight="1" x14ac:dyDescent="0.2">
      <c r="A1007" s="100">
        <v>239</v>
      </c>
      <c r="B1007" s="100">
        <v>1047</v>
      </c>
      <c r="C1007" s="4" t="s">
        <v>7</v>
      </c>
      <c r="D1007" s="100">
        <v>128</v>
      </c>
      <c r="E1007" s="100">
        <v>157</v>
      </c>
      <c r="F1007" s="2">
        <v>0</v>
      </c>
      <c r="G1007" s="100">
        <v>0</v>
      </c>
    </row>
    <row r="1008" spans="1:7" ht="13.5" customHeight="1" x14ac:dyDescent="0.2">
      <c r="A1008" s="100">
        <v>405</v>
      </c>
      <c r="B1008" s="100">
        <v>1048</v>
      </c>
      <c r="C1008" s="4" t="s">
        <v>7</v>
      </c>
      <c r="D1008" s="100">
        <v>129</v>
      </c>
      <c r="E1008" s="100">
        <v>157</v>
      </c>
      <c r="F1008" s="2">
        <v>0</v>
      </c>
      <c r="G1008" s="100">
        <v>0</v>
      </c>
    </row>
    <row r="1009" spans="1:7" ht="13.5" customHeight="1" x14ac:dyDescent="0.2">
      <c r="A1009" s="100">
        <v>621</v>
      </c>
      <c r="B1009" s="100">
        <v>1049</v>
      </c>
      <c r="C1009" s="4" t="s">
        <v>7</v>
      </c>
      <c r="D1009" s="100">
        <v>130</v>
      </c>
      <c r="E1009" s="100">
        <v>157</v>
      </c>
      <c r="F1009" s="2">
        <v>0</v>
      </c>
      <c r="G1009" s="100">
        <v>0</v>
      </c>
    </row>
    <row r="1010" spans="1:7" ht="13.5" customHeight="1" x14ac:dyDescent="0.2">
      <c r="A1010" s="100">
        <v>14</v>
      </c>
      <c r="B1010" s="100">
        <v>1050</v>
      </c>
      <c r="C1010" s="4" t="s">
        <v>7</v>
      </c>
      <c r="D1010" s="100">
        <v>131</v>
      </c>
      <c r="E1010" s="100">
        <v>157</v>
      </c>
      <c r="F1010" s="2">
        <v>0</v>
      </c>
      <c r="G1010" s="100">
        <v>0</v>
      </c>
    </row>
    <row r="1011" spans="1:7" ht="13.5" customHeight="1" x14ac:dyDescent="0.2">
      <c r="A1011" s="100">
        <v>593</v>
      </c>
      <c r="B1011" s="100">
        <v>1051</v>
      </c>
      <c r="C1011" s="4" t="s">
        <v>7</v>
      </c>
      <c r="D1011" s="100">
        <v>132</v>
      </c>
      <c r="E1011" s="100">
        <v>157</v>
      </c>
      <c r="F1011" s="2">
        <v>0</v>
      </c>
      <c r="G1011" s="100">
        <v>0</v>
      </c>
    </row>
    <row r="1012" spans="1:7" ht="13.5" customHeight="1" x14ac:dyDescent="0.2">
      <c r="A1012" s="100">
        <v>324</v>
      </c>
      <c r="B1012" s="100">
        <v>1052</v>
      </c>
      <c r="C1012" s="4" t="s">
        <v>7</v>
      </c>
      <c r="D1012" s="100">
        <v>133</v>
      </c>
      <c r="E1012" s="100">
        <v>157</v>
      </c>
      <c r="F1012" s="2">
        <v>0</v>
      </c>
      <c r="G1012" s="100">
        <v>0</v>
      </c>
    </row>
    <row r="1013" spans="1:7" ht="13.5" customHeight="1" x14ac:dyDescent="0.2">
      <c r="A1013" s="100">
        <v>997</v>
      </c>
      <c r="B1013" s="100">
        <v>1053</v>
      </c>
      <c r="C1013" s="4" t="s">
        <v>7</v>
      </c>
      <c r="D1013" s="100">
        <v>134</v>
      </c>
      <c r="E1013" s="100">
        <v>157</v>
      </c>
      <c r="F1013" s="2">
        <v>0</v>
      </c>
      <c r="G1013" s="100">
        <v>0</v>
      </c>
    </row>
    <row r="1014" spans="1:7" ht="13.5" customHeight="1" x14ac:dyDescent="0.2">
      <c r="A1014" s="100">
        <v>16</v>
      </c>
      <c r="B1014" s="100">
        <v>1054</v>
      </c>
      <c r="C1014" s="4" t="s">
        <v>7</v>
      </c>
      <c r="D1014" s="100">
        <v>135</v>
      </c>
      <c r="E1014" s="100">
        <v>157</v>
      </c>
      <c r="F1014" s="2">
        <v>0</v>
      </c>
      <c r="G1014" s="100">
        <v>0</v>
      </c>
    </row>
    <row r="1015" spans="1:7" ht="13.5" customHeight="1" x14ac:dyDescent="0.2">
      <c r="A1015" s="100">
        <v>18</v>
      </c>
      <c r="B1015" s="100">
        <v>1055</v>
      </c>
      <c r="C1015" s="4" t="s">
        <v>7</v>
      </c>
      <c r="D1015" s="100">
        <v>136</v>
      </c>
      <c r="E1015" s="100">
        <v>157</v>
      </c>
      <c r="F1015" s="2">
        <v>0</v>
      </c>
      <c r="G1015" s="100">
        <v>0</v>
      </c>
    </row>
    <row r="1016" spans="1:7" ht="13.5" customHeight="1" x14ac:dyDescent="0.2">
      <c r="A1016" s="100">
        <v>875</v>
      </c>
      <c r="B1016" s="100">
        <v>1056</v>
      </c>
      <c r="C1016" s="4" t="s">
        <v>7</v>
      </c>
      <c r="D1016" s="100">
        <v>137</v>
      </c>
      <c r="E1016" s="100">
        <v>157</v>
      </c>
      <c r="F1016" s="2">
        <v>0</v>
      </c>
      <c r="G1016" s="100">
        <v>0</v>
      </c>
    </row>
    <row r="1017" spans="1:7" ht="13.5" customHeight="1" x14ac:dyDescent="0.2">
      <c r="A1017" s="100">
        <v>1016</v>
      </c>
      <c r="B1017" s="100">
        <v>1057</v>
      </c>
      <c r="C1017" s="4" t="s">
        <v>7</v>
      </c>
      <c r="D1017" s="100">
        <v>138</v>
      </c>
      <c r="E1017" s="100">
        <v>157</v>
      </c>
      <c r="F1017" s="2">
        <v>0</v>
      </c>
      <c r="G1017" s="100">
        <v>0</v>
      </c>
    </row>
    <row r="1018" spans="1:7" ht="13.5" customHeight="1" x14ac:dyDescent="0.2">
      <c r="A1018" s="100">
        <v>1017</v>
      </c>
      <c r="B1018" s="100">
        <v>1058</v>
      </c>
      <c r="C1018" s="4" t="s">
        <v>7</v>
      </c>
      <c r="D1018" s="100">
        <v>139</v>
      </c>
      <c r="E1018" s="100">
        <v>157</v>
      </c>
      <c r="F1018" s="2">
        <v>0</v>
      </c>
      <c r="G1018" s="100">
        <v>0</v>
      </c>
    </row>
    <row r="1019" spans="1:7" ht="13.5" customHeight="1" x14ac:dyDescent="0.2">
      <c r="A1019" s="100">
        <v>1018</v>
      </c>
      <c r="B1019" s="100">
        <v>1059</v>
      </c>
      <c r="C1019" s="4" t="s">
        <v>7</v>
      </c>
      <c r="D1019" s="100">
        <v>140</v>
      </c>
      <c r="E1019" s="100">
        <v>157</v>
      </c>
      <c r="F1019" s="2">
        <v>0</v>
      </c>
      <c r="G1019" s="100">
        <v>0</v>
      </c>
    </row>
    <row r="1020" spans="1:7" ht="13.5" customHeight="1" x14ac:dyDescent="0.2">
      <c r="A1020" s="100">
        <v>1019</v>
      </c>
      <c r="B1020" s="100">
        <v>1060</v>
      </c>
      <c r="C1020" s="4" t="s">
        <v>7</v>
      </c>
      <c r="D1020" s="100">
        <v>141</v>
      </c>
      <c r="E1020" s="100">
        <v>157</v>
      </c>
      <c r="F1020" s="2">
        <v>0</v>
      </c>
      <c r="G1020" s="100">
        <v>0</v>
      </c>
    </row>
    <row r="1021" spans="1:7" ht="13.5" customHeight="1" x14ac:dyDescent="0.2">
      <c r="A1021" s="100">
        <v>1020</v>
      </c>
      <c r="B1021" s="100">
        <v>1061</v>
      </c>
      <c r="C1021" s="4" t="s">
        <v>7</v>
      </c>
      <c r="D1021" s="100">
        <v>142</v>
      </c>
      <c r="E1021" s="100">
        <v>157</v>
      </c>
      <c r="F1021" s="2">
        <v>0</v>
      </c>
      <c r="G1021" s="100">
        <v>0</v>
      </c>
    </row>
    <row r="1022" spans="1:7" ht="13.5" customHeight="1" x14ac:dyDescent="0.2">
      <c r="A1022" s="100">
        <v>1021</v>
      </c>
      <c r="B1022" s="100">
        <v>1062</v>
      </c>
      <c r="C1022" s="4" t="s">
        <v>7</v>
      </c>
      <c r="D1022" s="100">
        <v>143</v>
      </c>
      <c r="E1022" s="100">
        <v>157</v>
      </c>
      <c r="F1022" s="2">
        <v>0</v>
      </c>
      <c r="G1022" s="100">
        <v>0</v>
      </c>
    </row>
    <row r="1023" spans="1:7" ht="13.5" customHeight="1" x14ac:dyDescent="0.2">
      <c r="A1023" s="100">
        <v>1022</v>
      </c>
      <c r="B1023" s="100">
        <v>1063</v>
      </c>
      <c r="C1023" s="4"/>
      <c r="D1023" s="100">
        <v>1</v>
      </c>
      <c r="E1023" s="100">
        <v>215</v>
      </c>
      <c r="F1023" s="2">
        <v>0</v>
      </c>
      <c r="G1023" s="100">
        <v>0</v>
      </c>
    </row>
    <row r="1024" spans="1:7" ht="13.5" customHeight="1" x14ac:dyDescent="0.2">
      <c r="A1024" s="100">
        <v>1023</v>
      </c>
      <c r="B1024" s="100">
        <v>1064</v>
      </c>
      <c r="C1024" s="4"/>
      <c r="D1024" s="100">
        <v>2</v>
      </c>
      <c r="E1024" s="100">
        <v>215</v>
      </c>
      <c r="F1024" s="2">
        <v>0</v>
      </c>
      <c r="G1024" s="100">
        <v>0</v>
      </c>
    </row>
    <row r="1025" spans="1:7" ht="13.5" customHeight="1" x14ac:dyDescent="0.2">
      <c r="A1025" s="100">
        <v>1024</v>
      </c>
      <c r="B1025" s="100">
        <v>1065</v>
      </c>
      <c r="C1025" s="4"/>
      <c r="D1025" s="100">
        <v>3</v>
      </c>
      <c r="E1025" s="100">
        <v>215</v>
      </c>
      <c r="F1025" s="2">
        <v>0</v>
      </c>
      <c r="G1025" s="100">
        <v>0</v>
      </c>
    </row>
    <row r="1026" spans="1:7" ht="13.5" customHeight="1" x14ac:dyDescent="0.2">
      <c r="A1026" s="100">
        <v>1025</v>
      </c>
      <c r="B1026" s="100">
        <v>1066</v>
      </c>
      <c r="C1026" s="4"/>
      <c r="D1026" s="100">
        <v>5</v>
      </c>
      <c r="E1026" s="100">
        <v>215</v>
      </c>
      <c r="F1026" s="2">
        <v>0</v>
      </c>
      <c r="G1026" s="100">
        <v>0</v>
      </c>
    </row>
    <row r="1027" spans="1:7" ht="13.5" customHeight="1" x14ac:dyDescent="0.2">
      <c r="A1027" s="100">
        <v>1026</v>
      </c>
      <c r="B1027" s="100">
        <v>1067</v>
      </c>
      <c r="C1027" s="4"/>
      <c r="D1027" s="100">
        <v>3091</v>
      </c>
      <c r="E1027" s="100">
        <v>157</v>
      </c>
      <c r="F1027" s="2">
        <v>0</v>
      </c>
      <c r="G1027" s="100">
        <v>0</v>
      </c>
    </row>
    <row r="1028" spans="1:7" ht="13.5" customHeight="1" x14ac:dyDescent="0.2">
      <c r="A1028" s="100">
        <v>1027</v>
      </c>
      <c r="B1028" s="100">
        <v>1068</v>
      </c>
      <c r="C1028" s="4"/>
      <c r="D1028" s="100">
        <v>1</v>
      </c>
      <c r="E1028" s="100">
        <v>216</v>
      </c>
      <c r="F1028" s="2">
        <v>0</v>
      </c>
      <c r="G1028" s="100">
        <v>0</v>
      </c>
    </row>
    <row r="1029" spans="1:7" ht="13.5" customHeight="1" x14ac:dyDescent="0.2">
      <c r="A1029" s="100">
        <v>1028</v>
      </c>
      <c r="B1029" s="100">
        <v>1069</v>
      </c>
      <c r="C1029" s="4"/>
      <c r="D1029" s="100">
        <v>3</v>
      </c>
      <c r="E1029" s="100">
        <v>220</v>
      </c>
      <c r="F1029" s="2">
        <v>0</v>
      </c>
      <c r="G1029" s="100">
        <v>0</v>
      </c>
    </row>
    <row r="1030" spans="1:7" ht="13.5" customHeight="1" x14ac:dyDescent="0.2">
      <c r="A1030" s="100">
        <v>1029</v>
      </c>
      <c r="B1030" s="100">
        <v>1070</v>
      </c>
      <c r="C1030" s="4" t="s">
        <v>7</v>
      </c>
      <c r="D1030" s="100">
        <v>5</v>
      </c>
      <c r="E1030" s="100">
        <v>156</v>
      </c>
      <c r="F1030" s="2">
        <v>0</v>
      </c>
      <c r="G1030" s="100">
        <v>0</v>
      </c>
    </row>
    <row r="1031" spans="1:7" ht="13.5" customHeight="1" x14ac:dyDescent="0.2">
      <c r="A1031" s="100">
        <v>1030</v>
      </c>
      <c r="B1031" s="100">
        <v>1071</v>
      </c>
      <c r="C1031" s="4" t="s">
        <v>7</v>
      </c>
      <c r="D1031" s="100">
        <v>13</v>
      </c>
      <c r="E1031" s="100">
        <v>155</v>
      </c>
      <c r="F1031" s="2">
        <v>0</v>
      </c>
      <c r="G1031" s="100">
        <v>0</v>
      </c>
    </row>
    <row r="1032" spans="1:7" ht="13.5" customHeight="1" x14ac:dyDescent="0.2">
      <c r="A1032" s="100">
        <v>1031</v>
      </c>
      <c r="B1032" s="100">
        <v>1072</v>
      </c>
      <c r="C1032" s="4"/>
      <c r="D1032" s="100">
        <v>1</v>
      </c>
      <c r="E1032" s="100">
        <v>218</v>
      </c>
      <c r="F1032" s="2">
        <v>0</v>
      </c>
      <c r="G1032" s="100">
        <v>0</v>
      </c>
    </row>
    <row r="1033" spans="1:7" ht="13.5" customHeight="1" x14ac:dyDescent="0.2">
      <c r="A1033" s="100">
        <v>1032</v>
      </c>
      <c r="B1033" s="100">
        <v>1073</v>
      </c>
      <c r="C1033" s="4"/>
      <c r="D1033" s="100">
        <v>2</v>
      </c>
      <c r="E1033" s="100">
        <v>219</v>
      </c>
      <c r="F1033" s="2">
        <v>0</v>
      </c>
      <c r="G1033" s="100">
        <v>0</v>
      </c>
    </row>
    <row r="1034" spans="1:7" ht="13.5" customHeight="1" x14ac:dyDescent="0.2">
      <c r="A1034" s="100">
        <v>1033</v>
      </c>
      <c r="B1034" s="100">
        <v>1074</v>
      </c>
      <c r="C1034" s="4"/>
      <c r="D1034" s="100">
        <v>1</v>
      </c>
      <c r="E1034" s="100">
        <v>217</v>
      </c>
      <c r="F1034" s="2">
        <v>0</v>
      </c>
      <c r="G1034" s="100">
        <v>0</v>
      </c>
    </row>
    <row r="1035" spans="1:7" ht="13.5" customHeight="1" x14ac:dyDescent="0.2">
      <c r="A1035" s="100">
        <v>1034</v>
      </c>
      <c r="B1035" s="100">
        <v>1075</v>
      </c>
      <c r="C1035" s="4" t="s">
        <v>7</v>
      </c>
      <c r="D1035" s="100">
        <v>3</v>
      </c>
      <c r="E1035" s="100">
        <v>11</v>
      </c>
      <c r="F1035" s="2">
        <v>0</v>
      </c>
      <c r="G1035" s="100">
        <v>0</v>
      </c>
    </row>
    <row r="1036" spans="1:7" ht="13.5" customHeight="1" x14ac:dyDescent="0.2">
      <c r="A1036" s="100">
        <v>1035</v>
      </c>
      <c r="B1036" s="100">
        <v>1076</v>
      </c>
      <c r="C1036" s="4" t="s">
        <v>7</v>
      </c>
      <c r="D1036" s="100">
        <v>7</v>
      </c>
      <c r="E1036" s="100">
        <v>143</v>
      </c>
      <c r="F1036" s="2">
        <v>0</v>
      </c>
      <c r="G1036" s="100">
        <v>0</v>
      </c>
    </row>
    <row r="1037" spans="1:7" ht="13.5" customHeight="1" x14ac:dyDescent="0.2">
      <c r="A1037" s="100">
        <v>1036</v>
      </c>
      <c r="B1037" s="100">
        <v>1077</v>
      </c>
      <c r="C1037" s="4" t="s">
        <v>7</v>
      </c>
      <c r="D1037" s="100">
        <v>140</v>
      </c>
      <c r="E1037" s="100">
        <v>119</v>
      </c>
      <c r="F1037" s="2">
        <v>0</v>
      </c>
      <c r="G1037" s="100">
        <v>0</v>
      </c>
    </row>
    <row r="1038" spans="1:7" ht="13.5" customHeight="1" x14ac:dyDescent="0.2">
      <c r="A1038" s="100">
        <v>1037</v>
      </c>
      <c r="B1038" s="100">
        <v>1078</v>
      </c>
      <c r="C1038" s="4" t="s">
        <v>7</v>
      </c>
      <c r="D1038" s="100">
        <v>143</v>
      </c>
      <c r="E1038" s="100">
        <v>119</v>
      </c>
      <c r="F1038" s="2">
        <v>0</v>
      </c>
      <c r="G1038" s="100">
        <v>0</v>
      </c>
    </row>
    <row r="1039" spans="1:7" ht="13.5" customHeight="1" x14ac:dyDescent="0.2">
      <c r="A1039" s="100">
        <v>1038</v>
      </c>
      <c r="B1039" s="100">
        <v>1079</v>
      </c>
      <c r="C1039" s="4" t="s">
        <v>7</v>
      </c>
      <c r="D1039" s="100">
        <v>152</v>
      </c>
      <c r="E1039" s="100">
        <v>119</v>
      </c>
      <c r="F1039" s="2">
        <v>0</v>
      </c>
      <c r="G1039" s="100">
        <v>0</v>
      </c>
    </row>
    <row r="1040" spans="1:7" ht="13.5" customHeight="1" x14ac:dyDescent="0.2">
      <c r="A1040" s="100">
        <v>1039</v>
      </c>
      <c r="B1040" s="100">
        <v>1081</v>
      </c>
      <c r="C1040" s="4" t="s">
        <v>7</v>
      </c>
      <c r="D1040" s="100">
        <v>153</v>
      </c>
      <c r="E1040" s="100">
        <v>119</v>
      </c>
      <c r="F1040" s="2">
        <v>0</v>
      </c>
      <c r="G1040" s="100">
        <v>0</v>
      </c>
    </row>
    <row r="1041" spans="1:7" ht="13.5" customHeight="1" x14ac:dyDescent="0.2">
      <c r="A1041" s="100">
        <v>1040</v>
      </c>
      <c r="B1041" s="100">
        <v>1082</v>
      </c>
      <c r="C1041" s="4" t="s">
        <v>7</v>
      </c>
      <c r="D1041" s="100">
        <v>154</v>
      </c>
      <c r="E1041" s="100">
        <v>119</v>
      </c>
      <c r="F1041" s="2">
        <v>0</v>
      </c>
      <c r="G1041" s="100">
        <v>0</v>
      </c>
    </row>
    <row r="1042" spans="1:7" ht="13.5" customHeight="1" x14ac:dyDescent="0.2">
      <c r="A1042" s="100">
        <v>1041</v>
      </c>
      <c r="B1042" s="100">
        <v>1083</v>
      </c>
      <c r="C1042" s="4" t="s">
        <v>7</v>
      </c>
      <c r="D1042" s="100">
        <v>155</v>
      </c>
      <c r="E1042" s="100">
        <v>119</v>
      </c>
      <c r="F1042" s="2">
        <v>0</v>
      </c>
      <c r="G1042" s="100">
        <v>0</v>
      </c>
    </row>
    <row r="1043" spans="1:7" ht="13.5" customHeight="1" x14ac:dyDescent="0.2">
      <c r="A1043" s="100">
        <v>1042</v>
      </c>
      <c r="B1043" s="100">
        <v>1084</v>
      </c>
      <c r="C1043" s="4" t="s">
        <v>7</v>
      </c>
      <c r="D1043" s="100">
        <v>156</v>
      </c>
      <c r="E1043" s="100">
        <v>119</v>
      </c>
      <c r="F1043" s="2">
        <v>0</v>
      </c>
      <c r="G1043" s="100">
        <v>0</v>
      </c>
    </row>
    <row r="1044" spans="1:7" ht="13.5" customHeight="1" x14ac:dyDescent="0.2">
      <c r="A1044" s="100">
        <v>1043</v>
      </c>
      <c r="B1044" s="100">
        <v>1085</v>
      </c>
      <c r="C1044" s="4" t="s">
        <v>7</v>
      </c>
      <c r="D1044" s="100">
        <v>157</v>
      </c>
      <c r="E1044" s="100">
        <v>119</v>
      </c>
      <c r="F1044" s="2">
        <v>0</v>
      </c>
      <c r="G1044" s="100">
        <v>0</v>
      </c>
    </row>
    <row r="1045" spans="1:7" ht="13.5" customHeight="1" x14ac:dyDescent="0.2">
      <c r="A1045" s="100">
        <v>1044</v>
      </c>
      <c r="B1045" s="100">
        <v>1086</v>
      </c>
      <c r="C1045" s="4" t="s">
        <v>7</v>
      </c>
      <c r="D1045" s="100">
        <v>158</v>
      </c>
      <c r="E1045" s="100">
        <v>119</v>
      </c>
      <c r="F1045" s="2">
        <v>0</v>
      </c>
      <c r="G1045" s="100">
        <v>0</v>
      </c>
    </row>
    <row r="1046" spans="1:7" ht="13.5" customHeight="1" x14ac:dyDescent="0.2">
      <c r="A1046" s="100">
        <v>1045</v>
      </c>
      <c r="B1046" s="100">
        <v>1087</v>
      </c>
      <c r="C1046" s="4"/>
      <c r="D1046" s="100">
        <v>1</v>
      </c>
      <c r="E1046" s="100">
        <v>221</v>
      </c>
      <c r="F1046" s="2">
        <v>0</v>
      </c>
      <c r="G1046" s="100">
        <v>0</v>
      </c>
    </row>
    <row r="1047" spans="1:7" ht="13.5" customHeight="1" x14ac:dyDescent="0.2">
      <c r="A1047" s="100">
        <v>1046</v>
      </c>
      <c r="B1047" s="100">
        <v>1088</v>
      </c>
      <c r="C1047" s="4"/>
      <c r="D1047" s="100">
        <v>1</v>
      </c>
      <c r="E1047" s="100">
        <v>222</v>
      </c>
      <c r="F1047" s="2">
        <v>0</v>
      </c>
      <c r="G1047" s="100">
        <v>0</v>
      </c>
    </row>
    <row r="1048" spans="1:7" ht="13.5" customHeight="1" x14ac:dyDescent="0.2">
      <c r="A1048" s="100">
        <v>1047</v>
      </c>
      <c r="B1048" s="100">
        <v>1089</v>
      </c>
      <c r="C1048" s="4" t="s">
        <v>7</v>
      </c>
      <c r="D1048" s="100">
        <v>95</v>
      </c>
      <c r="E1048" s="100">
        <v>29</v>
      </c>
      <c r="F1048" s="2">
        <v>0</v>
      </c>
      <c r="G1048" s="100">
        <v>0</v>
      </c>
    </row>
    <row r="1049" spans="1:7" ht="13.5" customHeight="1" x14ac:dyDescent="0.2">
      <c r="A1049" s="100">
        <v>1048</v>
      </c>
      <c r="B1049" s="100">
        <v>1090</v>
      </c>
      <c r="C1049" s="4" t="s">
        <v>7</v>
      </c>
      <c r="D1049" s="100">
        <v>96</v>
      </c>
      <c r="E1049" s="100">
        <v>29</v>
      </c>
      <c r="F1049" s="2">
        <v>0</v>
      </c>
      <c r="G1049" s="100">
        <v>0</v>
      </c>
    </row>
    <row r="1050" spans="1:7" ht="13.5" customHeight="1" x14ac:dyDescent="0.2">
      <c r="A1050" s="100">
        <v>1049</v>
      </c>
      <c r="B1050" s="100">
        <v>1091</v>
      </c>
      <c r="C1050" s="4" t="s">
        <v>7</v>
      </c>
      <c r="D1050" s="100">
        <v>98</v>
      </c>
      <c r="E1050" s="100">
        <v>29</v>
      </c>
      <c r="F1050" s="2">
        <v>0</v>
      </c>
      <c r="G1050" s="100">
        <v>0</v>
      </c>
    </row>
    <row r="1051" spans="1:7" ht="13.5" customHeight="1" x14ac:dyDescent="0.2">
      <c r="A1051" s="100">
        <v>1050</v>
      </c>
      <c r="B1051" s="100">
        <v>1092</v>
      </c>
      <c r="C1051" s="4" t="s">
        <v>7</v>
      </c>
      <c r="D1051" s="100">
        <v>99</v>
      </c>
      <c r="E1051" s="100">
        <v>29</v>
      </c>
      <c r="F1051" s="2">
        <v>0</v>
      </c>
      <c r="G1051" s="100">
        <v>0</v>
      </c>
    </row>
    <row r="1052" spans="1:7" ht="13.5" customHeight="1" x14ac:dyDescent="0.2">
      <c r="A1052" s="100">
        <v>1051</v>
      </c>
      <c r="B1052" s="100">
        <v>1093</v>
      </c>
      <c r="C1052" s="4" t="s">
        <v>7</v>
      </c>
      <c r="D1052" s="100">
        <v>100</v>
      </c>
      <c r="E1052" s="100">
        <v>29</v>
      </c>
      <c r="F1052" s="2">
        <v>0</v>
      </c>
      <c r="G1052" s="100">
        <v>0</v>
      </c>
    </row>
    <row r="1053" spans="1:7" ht="13.5" customHeight="1" x14ac:dyDescent="0.2">
      <c r="A1053" s="100">
        <v>1052</v>
      </c>
      <c r="B1053" s="100">
        <v>1094</v>
      </c>
      <c r="C1053" s="4" t="s">
        <v>7</v>
      </c>
      <c r="D1053" s="100">
        <v>103</v>
      </c>
      <c r="E1053" s="100">
        <v>29</v>
      </c>
      <c r="F1053" s="2">
        <v>0</v>
      </c>
      <c r="G1053" s="100">
        <v>0</v>
      </c>
    </row>
    <row r="1054" spans="1:7" ht="13.5" customHeight="1" x14ac:dyDescent="0.2">
      <c r="A1054" s="100">
        <v>1053</v>
      </c>
      <c r="B1054" s="100">
        <v>1095</v>
      </c>
      <c r="C1054" s="4" t="s">
        <v>7</v>
      </c>
      <c r="D1054" s="100">
        <v>104</v>
      </c>
      <c r="E1054" s="100">
        <v>29</v>
      </c>
      <c r="F1054" s="2">
        <v>0</v>
      </c>
      <c r="G1054" s="100">
        <v>0</v>
      </c>
    </row>
    <row r="1055" spans="1:7" ht="13.5" customHeight="1" x14ac:dyDescent="0.2">
      <c r="A1055" s="100">
        <v>1054</v>
      </c>
      <c r="B1055" s="100">
        <v>1096</v>
      </c>
      <c r="C1055" s="4" t="s">
        <v>7</v>
      </c>
      <c r="D1055" s="100">
        <v>144</v>
      </c>
      <c r="E1055" s="100">
        <v>157</v>
      </c>
      <c r="F1055" s="2">
        <v>0</v>
      </c>
      <c r="G1055" s="100">
        <v>0</v>
      </c>
    </row>
    <row r="1056" spans="1:7" ht="13.5" customHeight="1" x14ac:dyDescent="0.2">
      <c r="A1056" s="100">
        <v>1055</v>
      </c>
      <c r="B1056" s="100">
        <v>1097</v>
      </c>
      <c r="C1056" s="4" t="s">
        <v>7</v>
      </c>
      <c r="D1056" s="100">
        <v>145</v>
      </c>
      <c r="E1056" s="100">
        <v>157</v>
      </c>
      <c r="F1056" s="2">
        <v>0</v>
      </c>
      <c r="G1056" s="100">
        <v>0</v>
      </c>
    </row>
    <row r="1057" spans="1:7" ht="13.5" customHeight="1" x14ac:dyDescent="0.2">
      <c r="A1057" s="100">
        <v>1056</v>
      </c>
      <c r="B1057" s="100">
        <v>1098</v>
      </c>
      <c r="C1057" s="4" t="s">
        <v>7</v>
      </c>
      <c r="D1057" s="100">
        <v>146</v>
      </c>
      <c r="E1057" s="100">
        <v>157</v>
      </c>
      <c r="F1057" s="2">
        <v>0</v>
      </c>
      <c r="G1057" s="100">
        <v>0</v>
      </c>
    </row>
    <row r="1058" spans="1:7" ht="13.5" customHeight="1" x14ac:dyDescent="0.2">
      <c r="A1058" s="100">
        <v>1057</v>
      </c>
      <c r="B1058" s="100">
        <v>1099</v>
      </c>
      <c r="C1058" s="4" t="s">
        <v>7</v>
      </c>
      <c r="D1058" s="100">
        <v>147</v>
      </c>
      <c r="E1058" s="100">
        <v>157</v>
      </c>
      <c r="F1058" s="2">
        <v>0</v>
      </c>
      <c r="G1058" s="100">
        <v>0</v>
      </c>
    </row>
    <row r="1059" spans="1:7" ht="13.5" customHeight="1" x14ac:dyDescent="0.2">
      <c r="A1059" s="100">
        <v>1058</v>
      </c>
      <c r="B1059" s="100">
        <v>1100</v>
      </c>
      <c r="C1059" s="4" t="s">
        <v>7</v>
      </c>
      <c r="D1059" s="100">
        <v>148</v>
      </c>
      <c r="E1059" s="100">
        <v>157</v>
      </c>
      <c r="F1059" s="2">
        <v>0</v>
      </c>
      <c r="G1059" s="100">
        <v>0</v>
      </c>
    </row>
    <row r="1060" spans="1:7" ht="13.5" customHeight="1" x14ac:dyDescent="0.2">
      <c r="A1060" s="100">
        <v>1059</v>
      </c>
      <c r="B1060" s="100">
        <v>1101</v>
      </c>
      <c r="C1060" s="4" t="s">
        <v>7</v>
      </c>
      <c r="D1060" s="100">
        <v>8</v>
      </c>
      <c r="E1060" s="100">
        <v>41</v>
      </c>
      <c r="F1060" s="2">
        <v>0</v>
      </c>
      <c r="G1060" s="100">
        <v>0</v>
      </c>
    </row>
    <row r="1061" spans="1:7" ht="13.5" customHeight="1" x14ac:dyDescent="0.2">
      <c r="A1061" s="100">
        <v>1060</v>
      </c>
      <c r="B1061" s="100">
        <v>1102</v>
      </c>
      <c r="C1061" s="4" t="s">
        <v>7</v>
      </c>
      <c r="D1061" s="100">
        <v>9</v>
      </c>
      <c r="E1061" s="100">
        <v>41</v>
      </c>
      <c r="F1061" s="2">
        <v>0</v>
      </c>
      <c r="G1061" s="100">
        <v>0</v>
      </c>
    </row>
    <row r="1062" spans="1:7" ht="13.5" customHeight="1" x14ac:dyDescent="0.2">
      <c r="A1062" s="100">
        <v>1061</v>
      </c>
      <c r="B1062" s="100">
        <v>1103</v>
      </c>
      <c r="C1062" s="4" t="s">
        <v>7</v>
      </c>
      <c r="D1062" s="100">
        <v>10</v>
      </c>
      <c r="E1062" s="100">
        <v>41</v>
      </c>
      <c r="F1062" s="2">
        <v>0</v>
      </c>
      <c r="G1062" s="100">
        <v>0</v>
      </c>
    </row>
    <row r="1063" spans="1:7" ht="13.5" customHeight="1" x14ac:dyDescent="0.2">
      <c r="A1063" s="100">
        <v>1062</v>
      </c>
      <c r="B1063" s="100">
        <v>1104</v>
      </c>
      <c r="C1063" s="4" t="s">
        <v>7</v>
      </c>
      <c r="D1063" s="100">
        <v>22</v>
      </c>
      <c r="E1063" s="100">
        <v>70</v>
      </c>
      <c r="F1063" s="2">
        <v>0</v>
      </c>
      <c r="G1063" s="100">
        <v>0</v>
      </c>
    </row>
    <row r="1064" spans="1:7" ht="13.5" customHeight="1" x14ac:dyDescent="0.2">
      <c r="A1064" s="100">
        <v>1063</v>
      </c>
      <c r="B1064" s="100">
        <v>1105</v>
      </c>
      <c r="C1064" s="4" t="s">
        <v>7</v>
      </c>
      <c r="D1064" s="100">
        <v>23</v>
      </c>
      <c r="E1064" s="100">
        <v>70</v>
      </c>
      <c r="F1064" s="2">
        <v>0</v>
      </c>
      <c r="G1064" s="100">
        <v>0</v>
      </c>
    </row>
    <row r="1065" spans="1:7" ht="13.5" customHeight="1" x14ac:dyDescent="0.2">
      <c r="A1065" s="100">
        <v>1064</v>
      </c>
      <c r="B1065" s="100">
        <v>1106</v>
      </c>
      <c r="C1065" s="4" t="s">
        <v>7</v>
      </c>
      <c r="D1065" s="100">
        <v>13</v>
      </c>
      <c r="E1065" s="100">
        <v>74</v>
      </c>
      <c r="F1065" s="2">
        <v>0</v>
      </c>
      <c r="G1065" s="100">
        <v>0</v>
      </c>
    </row>
    <row r="1066" spans="1:7" ht="13.5" customHeight="1" x14ac:dyDescent="0.2">
      <c r="A1066" s="100">
        <v>1065</v>
      </c>
      <c r="B1066" s="100">
        <v>1107</v>
      </c>
      <c r="C1066" s="4" t="s">
        <v>7</v>
      </c>
      <c r="D1066" s="100">
        <v>14</v>
      </c>
      <c r="E1066" s="100">
        <v>74</v>
      </c>
      <c r="F1066" s="2">
        <v>0</v>
      </c>
      <c r="G1066" s="100">
        <v>0</v>
      </c>
    </row>
    <row r="1067" spans="1:7" ht="13.5" customHeight="1" x14ac:dyDescent="0.2">
      <c r="A1067" s="100">
        <v>1066</v>
      </c>
      <c r="B1067" s="100">
        <v>1108</v>
      </c>
      <c r="C1067" s="4" t="s">
        <v>7</v>
      </c>
      <c r="D1067" s="100">
        <v>15</v>
      </c>
      <c r="E1067" s="100">
        <v>74</v>
      </c>
      <c r="F1067" s="2">
        <v>0</v>
      </c>
      <c r="G1067" s="100">
        <v>0</v>
      </c>
    </row>
    <row r="1068" spans="1:7" ht="13.5" customHeight="1" x14ac:dyDescent="0.2">
      <c r="A1068" s="100">
        <v>1067</v>
      </c>
      <c r="B1068" s="100">
        <v>1109</v>
      </c>
      <c r="C1068" s="4" t="s">
        <v>7</v>
      </c>
      <c r="D1068" s="100">
        <v>105</v>
      </c>
      <c r="E1068" s="100">
        <v>29</v>
      </c>
      <c r="F1068" s="2">
        <v>0</v>
      </c>
      <c r="G1068" s="100">
        <v>0</v>
      </c>
    </row>
    <row r="1069" spans="1:7" ht="13.5" customHeight="1" x14ac:dyDescent="0.2">
      <c r="A1069" s="100">
        <v>1068</v>
      </c>
      <c r="B1069" s="100">
        <v>1110</v>
      </c>
      <c r="C1069" s="4" t="s">
        <v>7</v>
      </c>
      <c r="D1069" s="100">
        <v>106</v>
      </c>
      <c r="E1069" s="100">
        <v>29</v>
      </c>
      <c r="F1069" s="2">
        <v>0</v>
      </c>
      <c r="G1069" s="100">
        <v>0</v>
      </c>
    </row>
    <row r="1070" spans="1:7" ht="13.5" customHeight="1" x14ac:dyDescent="0.2">
      <c r="A1070" s="100">
        <v>1069</v>
      </c>
      <c r="B1070" s="100">
        <v>1111</v>
      </c>
      <c r="C1070" s="4" t="s">
        <v>7</v>
      </c>
      <c r="D1070" s="100">
        <v>107</v>
      </c>
      <c r="E1070" s="100">
        <v>29</v>
      </c>
      <c r="F1070" s="2">
        <v>0</v>
      </c>
      <c r="G1070" s="100">
        <v>0</v>
      </c>
    </row>
    <row r="1071" spans="1:7" ht="13.5" customHeight="1" x14ac:dyDescent="0.2">
      <c r="A1071" s="100">
        <v>1070</v>
      </c>
      <c r="B1071" s="100">
        <v>1112</v>
      </c>
      <c r="C1071" s="4" t="s">
        <v>7</v>
      </c>
      <c r="D1071" s="100">
        <v>108</v>
      </c>
      <c r="E1071" s="100">
        <v>29</v>
      </c>
      <c r="F1071" s="2">
        <v>0</v>
      </c>
      <c r="G1071" s="100">
        <v>0</v>
      </c>
    </row>
    <row r="1072" spans="1:7" ht="13.5" customHeight="1" x14ac:dyDescent="0.2">
      <c r="A1072" s="100">
        <v>1071</v>
      </c>
      <c r="B1072" s="100">
        <v>1113</v>
      </c>
      <c r="C1072" s="4" t="s">
        <v>7</v>
      </c>
      <c r="D1072" s="100">
        <v>109</v>
      </c>
      <c r="E1072" s="100">
        <v>29</v>
      </c>
      <c r="F1072" s="2">
        <v>0</v>
      </c>
      <c r="G1072" s="100">
        <v>0</v>
      </c>
    </row>
    <row r="1073" spans="1:7" ht="13.5" customHeight="1" x14ac:dyDescent="0.2">
      <c r="A1073" s="100">
        <v>1072</v>
      </c>
      <c r="B1073" s="100">
        <v>1114</v>
      </c>
      <c r="C1073" s="4" t="s">
        <v>7</v>
      </c>
      <c r="D1073" s="100">
        <v>110</v>
      </c>
      <c r="E1073" s="100">
        <v>29</v>
      </c>
      <c r="F1073" s="2">
        <v>0</v>
      </c>
      <c r="G1073" s="100">
        <v>0</v>
      </c>
    </row>
    <row r="1074" spans="1:7" ht="13.5" customHeight="1" x14ac:dyDescent="0.2">
      <c r="A1074" s="100">
        <v>1073</v>
      </c>
      <c r="B1074" s="100">
        <v>1115</v>
      </c>
      <c r="C1074" s="4" t="s">
        <v>7</v>
      </c>
      <c r="D1074" s="100">
        <v>111</v>
      </c>
      <c r="E1074" s="100">
        <v>29</v>
      </c>
      <c r="F1074" s="2">
        <v>0</v>
      </c>
      <c r="G1074" s="100">
        <v>0</v>
      </c>
    </row>
    <row r="1075" spans="1:7" ht="13.5" customHeight="1" x14ac:dyDescent="0.2">
      <c r="A1075" s="100">
        <v>1074</v>
      </c>
      <c r="B1075" s="100">
        <v>1116</v>
      </c>
      <c r="C1075" s="4" t="s">
        <v>7</v>
      </c>
      <c r="D1075" s="100">
        <v>112</v>
      </c>
      <c r="E1075" s="100">
        <v>29</v>
      </c>
      <c r="F1075" s="2">
        <v>0</v>
      </c>
      <c r="G1075" s="100">
        <v>0</v>
      </c>
    </row>
    <row r="1076" spans="1:7" ht="13.5" customHeight="1" x14ac:dyDescent="0.2">
      <c r="A1076" s="100">
        <v>1075</v>
      </c>
      <c r="B1076" s="100">
        <v>1117</v>
      </c>
      <c r="C1076" s="4" t="s">
        <v>7</v>
      </c>
      <c r="D1076" s="100">
        <v>113</v>
      </c>
      <c r="E1076" s="100">
        <v>29</v>
      </c>
      <c r="F1076" s="2">
        <v>0</v>
      </c>
      <c r="G1076" s="100">
        <v>0</v>
      </c>
    </row>
    <row r="1077" spans="1:7" ht="13.5" customHeight="1" x14ac:dyDescent="0.2">
      <c r="A1077" s="100">
        <v>1076</v>
      </c>
      <c r="B1077" s="100">
        <v>1118</v>
      </c>
      <c r="C1077" s="4" t="s">
        <v>7</v>
      </c>
      <c r="D1077" s="100">
        <v>114</v>
      </c>
      <c r="E1077" s="100">
        <v>29</v>
      </c>
      <c r="F1077" s="2">
        <v>0</v>
      </c>
      <c r="G1077" s="100">
        <v>0</v>
      </c>
    </row>
    <row r="1078" spans="1:7" ht="13.5" customHeight="1" x14ac:dyDescent="0.2">
      <c r="A1078" s="100">
        <v>1077</v>
      </c>
      <c r="B1078" s="100">
        <v>1119</v>
      </c>
      <c r="C1078" s="4" t="s">
        <v>7</v>
      </c>
      <c r="D1078" s="100">
        <v>159</v>
      </c>
      <c r="E1078" s="100">
        <v>119</v>
      </c>
      <c r="F1078" s="2">
        <v>0</v>
      </c>
      <c r="G1078" s="100">
        <v>0</v>
      </c>
    </row>
    <row r="1079" spans="1:7" ht="13.5" customHeight="1" x14ac:dyDescent="0.2">
      <c r="A1079" s="100">
        <v>1078</v>
      </c>
      <c r="B1079" s="100">
        <v>1120</v>
      </c>
      <c r="C1079" s="4" t="s">
        <v>7</v>
      </c>
      <c r="D1079" s="100">
        <v>160</v>
      </c>
      <c r="E1079" s="100">
        <v>119</v>
      </c>
      <c r="F1079" s="2">
        <v>0</v>
      </c>
      <c r="G1079" s="100">
        <v>0</v>
      </c>
    </row>
    <row r="1080" spans="1:7" ht="13.5" customHeight="1" x14ac:dyDescent="0.2">
      <c r="A1080" s="100">
        <v>1079</v>
      </c>
      <c r="B1080" s="100">
        <v>1121</v>
      </c>
      <c r="C1080" s="4" t="s">
        <v>7</v>
      </c>
      <c r="D1080" s="100">
        <v>161</v>
      </c>
      <c r="E1080" s="100">
        <v>119</v>
      </c>
      <c r="F1080" s="2">
        <v>0</v>
      </c>
      <c r="G1080" s="100">
        <v>0</v>
      </c>
    </row>
    <row r="1081" spans="1:7" ht="13.5" customHeight="1" x14ac:dyDescent="0.2">
      <c r="A1081" s="100">
        <v>1080</v>
      </c>
      <c r="B1081" s="100">
        <v>1122</v>
      </c>
      <c r="C1081" s="4" t="s">
        <v>7</v>
      </c>
      <c r="D1081" s="100">
        <v>162</v>
      </c>
      <c r="E1081" s="100">
        <v>119</v>
      </c>
      <c r="F1081" s="2">
        <v>0</v>
      </c>
      <c r="G1081" s="100">
        <v>0</v>
      </c>
    </row>
    <row r="1082" spans="1:7" ht="13.5" customHeight="1" x14ac:dyDescent="0.2">
      <c r="A1082" s="100">
        <v>1081</v>
      </c>
      <c r="B1082" s="100">
        <v>1123</v>
      </c>
      <c r="C1082" s="4"/>
      <c r="D1082" s="100">
        <v>6</v>
      </c>
      <c r="E1082" s="100">
        <v>215</v>
      </c>
      <c r="F1082" s="2">
        <v>0</v>
      </c>
      <c r="G1082" s="100">
        <v>0</v>
      </c>
    </row>
    <row r="1083" spans="1:7" ht="13.5" customHeight="1" x14ac:dyDescent="0.2">
      <c r="A1083" s="100">
        <v>1082</v>
      </c>
      <c r="B1083" s="100">
        <v>1124</v>
      </c>
      <c r="C1083" s="4" t="s">
        <v>7</v>
      </c>
      <c r="D1083" s="100">
        <v>7</v>
      </c>
      <c r="E1083" s="100">
        <v>152</v>
      </c>
      <c r="F1083" s="2">
        <v>0</v>
      </c>
      <c r="G1083" s="100">
        <v>0</v>
      </c>
    </row>
    <row r="1084" spans="1:7" ht="13.5" customHeight="1" x14ac:dyDescent="0.2">
      <c r="A1084" s="100">
        <v>1083</v>
      </c>
      <c r="B1084" s="100">
        <v>1125</v>
      </c>
      <c r="C1084" s="4" t="s">
        <v>7</v>
      </c>
      <c r="D1084" s="100">
        <v>8</v>
      </c>
      <c r="E1084" s="100">
        <v>152</v>
      </c>
      <c r="F1084" s="2">
        <v>0</v>
      </c>
      <c r="G1084" s="100">
        <v>0</v>
      </c>
    </row>
    <row r="1085" spans="1:7" ht="13.5" customHeight="1" x14ac:dyDescent="0.2">
      <c r="A1085" s="100">
        <v>1084</v>
      </c>
      <c r="B1085" s="100">
        <v>1126</v>
      </c>
      <c r="C1085" s="4" t="s">
        <v>7</v>
      </c>
      <c r="D1085" s="100">
        <v>9</v>
      </c>
      <c r="E1085" s="100">
        <v>152</v>
      </c>
      <c r="F1085" s="2">
        <v>0</v>
      </c>
      <c r="G1085" s="100">
        <v>0</v>
      </c>
    </row>
    <row r="1086" spans="1:7" ht="13.5" customHeight="1" x14ac:dyDescent="0.2">
      <c r="A1086" s="100">
        <v>1085</v>
      </c>
      <c r="B1086" s="100">
        <v>1127</v>
      </c>
      <c r="C1086" s="4" t="s">
        <v>7</v>
      </c>
      <c r="D1086" s="100">
        <v>10</v>
      </c>
      <c r="E1086" s="100">
        <v>152</v>
      </c>
      <c r="F1086" s="2">
        <v>0</v>
      </c>
      <c r="G1086" s="100">
        <v>0</v>
      </c>
    </row>
    <row r="1087" spans="1:7" ht="13.5" customHeight="1" x14ac:dyDescent="0.2">
      <c r="A1087" s="100">
        <v>1086</v>
      </c>
      <c r="B1087" s="100">
        <v>1128</v>
      </c>
      <c r="C1087" s="4" t="s">
        <v>7</v>
      </c>
      <c r="D1087" s="100">
        <v>11</v>
      </c>
      <c r="E1087" s="100">
        <v>152</v>
      </c>
      <c r="F1087" s="2">
        <v>0</v>
      </c>
      <c r="G1087" s="100">
        <v>0</v>
      </c>
    </row>
    <row r="1088" spans="1:7" ht="13.5" customHeight="1" x14ac:dyDescent="0.2">
      <c r="A1088" s="100">
        <v>1087</v>
      </c>
      <c r="B1088" s="100">
        <v>1129</v>
      </c>
      <c r="C1088" s="4" t="s">
        <v>7</v>
      </c>
      <c r="D1088" s="100">
        <v>11</v>
      </c>
      <c r="E1088" s="100">
        <v>41</v>
      </c>
      <c r="F1088" s="2">
        <v>0</v>
      </c>
      <c r="G1088" s="100">
        <v>0</v>
      </c>
    </row>
    <row r="1089" spans="1:7" ht="13.5" customHeight="1" x14ac:dyDescent="0.2">
      <c r="A1089" s="100">
        <v>1088</v>
      </c>
      <c r="B1089" s="100">
        <v>1130</v>
      </c>
      <c r="C1089" s="4" t="s">
        <v>7</v>
      </c>
      <c r="D1089" s="100">
        <v>12</v>
      </c>
      <c r="E1089" s="100">
        <v>41</v>
      </c>
      <c r="F1089" s="2">
        <v>0</v>
      </c>
      <c r="G1089" s="100">
        <v>0</v>
      </c>
    </row>
    <row r="1090" spans="1:7" ht="13.5" customHeight="1" x14ac:dyDescent="0.2">
      <c r="A1090" s="100">
        <v>1089</v>
      </c>
      <c r="B1090" s="100">
        <v>1131</v>
      </c>
      <c r="C1090" s="4" t="s">
        <v>7</v>
      </c>
      <c r="D1090" s="100">
        <v>13</v>
      </c>
      <c r="E1090" s="100">
        <v>41</v>
      </c>
      <c r="F1090" s="2">
        <v>0</v>
      </c>
      <c r="G1090" s="100">
        <v>0</v>
      </c>
    </row>
    <row r="1091" spans="1:7" ht="13.5" customHeight="1" x14ac:dyDescent="0.2">
      <c r="A1091" s="100">
        <v>1090</v>
      </c>
      <c r="B1091" s="100">
        <v>1132</v>
      </c>
      <c r="C1091" s="4" t="s">
        <v>7</v>
      </c>
      <c r="D1091" s="100">
        <v>4</v>
      </c>
      <c r="E1091" s="100">
        <v>11</v>
      </c>
      <c r="F1091" s="2">
        <v>0</v>
      </c>
      <c r="G1091" s="100">
        <v>0</v>
      </c>
    </row>
    <row r="1092" spans="1:7" ht="13.5" customHeight="1" x14ac:dyDescent="0.2">
      <c r="A1092" s="100">
        <v>1091</v>
      </c>
      <c r="B1092" s="100">
        <v>1133</v>
      </c>
      <c r="C1092" s="4"/>
      <c r="D1092" s="100">
        <v>3</v>
      </c>
      <c r="E1092" s="100">
        <v>219</v>
      </c>
      <c r="F1092" s="2">
        <v>0</v>
      </c>
      <c r="G1092" s="100">
        <v>0</v>
      </c>
    </row>
    <row r="1093" spans="1:7" ht="13.5" customHeight="1" x14ac:dyDescent="0.2">
      <c r="A1093" s="100">
        <v>1092</v>
      </c>
      <c r="B1093" s="100">
        <v>1134</v>
      </c>
      <c r="C1093" s="4" t="s">
        <v>7</v>
      </c>
      <c r="D1093" s="100">
        <v>14</v>
      </c>
      <c r="E1093" s="100">
        <v>155</v>
      </c>
      <c r="F1093" s="2">
        <v>0</v>
      </c>
      <c r="G1093" s="100">
        <v>0</v>
      </c>
    </row>
    <row r="1094" spans="1:7" ht="13.5" customHeight="1" x14ac:dyDescent="0.2">
      <c r="A1094" s="100">
        <v>1093</v>
      </c>
      <c r="B1094" s="100">
        <v>1135</v>
      </c>
      <c r="C1094" s="4" t="s">
        <v>7</v>
      </c>
      <c r="D1094" s="100">
        <v>4</v>
      </c>
      <c r="E1094" s="100">
        <v>80</v>
      </c>
      <c r="F1094" s="2">
        <v>0</v>
      </c>
      <c r="G1094" s="100">
        <v>0</v>
      </c>
    </row>
    <row r="1095" spans="1:7" ht="13.5" customHeight="1" x14ac:dyDescent="0.2">
      <c r="A1095" s="100">
        <v>1094</v>
      </c>
      <c r="B1095" s="100">
        <v>1136</v>
      </c>
      <c r="C1095" s="4" t="s">
        <v>7</v>
      </c>
      <c r="D1095" s="100">
        <v>5</v>
      </c>
      <c r="E1095" s="100">
        <v>78</v>
      </c>
      <c r="F1095" s="2">
        <v>0</v>
      </c>
      <c r="G1095" s="100">
        <v>0</v>
      </c>
    </row>
    <row r="1096" spans="1:7" ht="13.5" customHeight="1" x14ac:dyDescent="0.2">
      <c r="A1096" s="100">
        <v>1095</v>
      </c>
      <c r="B1096" s="100">
        <v>1137</v>
      </c>
      <c r="C1096" s="4"/>
      <c r="D1096" s="100">
        <v>6</v>
      </c>
      <c r="E1096" s="100">
        <v>223</v>
      </c>
      <c r="F1096" s="2">
        <v>0</v>
      </c>
      <c r="G1096" s="100">
        <v>0</v>
      </c>
    </row>
    <row r="1097" spans="1:7" ht="13.5" customHeight="1" x14ac:dyDescent="0.2">
      <c r="A1097" s="100">
        <v>1096</v>
      </c>
      <c r="B1097" s="100">
        <v>1138</v>
      </c>
      <c r="C1097" s="4"/>
      <c r="D1097" s="100">
        <v>52</v>
      </c>
      <c r="E1097" s="100">
        <v>223</v>
      </c>
      <c r="F1097" s="2">
        <v>0</v>
      </c>
      <c r="G1097" s="100">
        <v>0</v>
      </c>
    </row>
    <row r="1098" spans="1:7" ht="13.5" customHeight="1" x14ac:dyDescent="0.2">
      <c r="A1098" s="100">
        <v>1097</v>
      </c>
      <c r="B1098" s="100">
        <v>1139</v>
      </c>
      <c r="C1098" s="4"/>
      <c r="D1098" s="100">
        <v>4</v>
      </c>
      <c r="E1098" s="100">
        <v>223</v>
      </c>
      <c r="F1098" s="2">
        <v>0</v>
      </c>
      <c r="G1098" s="100">
        <v>0</v>
      </c>
    </row>
    <row r="1099" spans="1:7" ht="13.5" customHeight="1" x14ac:dyDescent="0.2">
      <c r="A1099" s="100">
        <v>1098</v>
      </c>
      <c r="B1099" s="100">
        <v>1140</v>
      </c>
      <c r="C1099" s="4"/>
      <c r="D1099" s="100">
        <v>3</v>
      </c>
      <c r="E1099" s="100">
        <v>223</v>
      </c>
      <c r="F1099" s="2">
        <v>0</v>
      </c>
      <c r="G1099" s="100">
        <v>0</v>
      </c>
    </row>
    <row r="1100" spans="1:7" ht="13.5" customHeight="1" x14ac:dyDescent="0.2">
      <c r="A1100" s="100">
        <v>1099</v>
      </c>
      <c r="B1100" s="100">
        <v>1141</v>
      </c>
      <c r="C1100" s="4"/>
      <c r="D1100" s="100">
        <v>53</v>
      </c>
      <c r="E1100" s="100">
        <v>223</v>
      </c>
      <c r="F1100" s="2">
        <v>0</v>
      </c>
      <c r="G1100" s="100">
        <v>0</v>
      </c>
    </row>
    <row r="1101" spans="1:7" ht="13.5" customHeight="1" x14ac:dyDescent="0.2">
      <c r="A1101" s="100">
        <v>1100</v>
      </c>
      <c r="B1101" s="100">
        <v>1142</v>
      </c>
      <c r="C1101" s="4"/>
      <c r="D1101" s="100">
        <v>55</v>
      </c>
      <c r="E1101" s="100">
        <v>223</v>
      </c>
      <c r="F1101" s="2">
        <v>0</v>
      </c>
      <c r="G1101" s="100">
        <v>0</v>
      </c>
    </row>
    <row r="1102" spans="1:7" ht="13.5" customHeight="1" x14ac:dyDescent="0.2">
      <c r="A1102" s="100">
        <v>1101</v>
      </c>
      <c r="B1102" s="100">
        <v>1143</v>
      </c>
      <c r="C1102" s="4"/>
      <c r="D1102" s="100">
        <v>54</v>
      </c>
      <c r="E1102" s="100">
        <v>223</v>
      </c>
      <c r="F1102" s="2">
        <v>0</v>
      </c>
      <c r="G1102" s="100">
        <v>0</v>
      </c>
    </row>
    <row r="1103" spans="1:7" ht="13.5" customHeight="1" x14ac:dyDescent="0.2">
      <c r="A1103" s="100">
        <v>1102</v>
      </c>
      <c r="B1103" s="100">
        <v>1144</v>
      </c>
      <c r="C1103" s="4"/>
      <c r="D1103" s="100">
        <v>62</v>
      </c>
      <c r="E1103" s="100">
        <v>223</v>
      </c>
      <c r="F1103" s="2">
        <v>0</v>
      </c>
      <c r="G1103" s="100">
        <v>0</v>
      </c>
    </row>
    <row r="1104" spans="1:7" ht="13.5" customHeight="1" x14ac:dyDescent="0.2">
      <c r="A1104" s="100">
        <v>1103</v>
      </c>
      <c r="B1104" s="100">
        <v>1145</v>
      </c>
      <c r="C1104" s="4"/>
      <c r="D1104" s="100">
        <v>12</v>
      </c>
      <c r="E1104" s="100">
        <v>223</v>
      </c>
      <c r="F1104" s="2">
        <v>0</v>
      </c>
      <c r="G1104" s="100">
        <v>0</v>
      </c>
    </row>
    <row r="1105" spans="1:7" ht="13.5" customHeight="1" x14ac:dyDescent="0.2">
      <c r="A1105" s="100">
        <v>1104</v>
      </c>
      <c r="B1105" s="100">
        <v>1146</v>
      </c>
      <c r="C1105" s="4"/>
      <c r="D1105" s="100">
        <v>56</v>
      </c>
      <c r="E1105" s="100">
        <v>223</v>
      </c>
      <c r="F1105" s="2">
        <v>0</v>
      </c>
      <c r="G1105" s="100">
        <v>0</v>
      </c>
    </row>
    <row r="1106" spans="1:7" ht="13.5" customHeight="1" x14ac:dyDescent="0.2">
      <c r="A1106" s="100">
        <v>1105</v>
      </c>
      <c r="B1106" s="100">
        <v>1147</v>
      </c>
      <c r="C1106" s="4"/>
      <c r="D1106" s="100">
        <v>57</v>
      </c>
      <c r="E1106" s="100">
        <v>223</v>
      </c>
      <c r="F1106" s="2">
        <v>0</v>
      </c>
      <c r="G1106" s="100">
        <v>0</v>
      </c>
    </row>
    <row r="1107" spans="1:7" ht="13.5" customHeight="1" x14ac:dyDescent="0.2">
      <c r="A1107" s="100">
        <v>1106</v>
      </c>
      <c r="B1107" s="100">
        <v>1148</v>
      </c>
      <c r="C1107" s="4"/>
      <c r="D1107" s="100">
        <v>10</v>
      </c>
      <c r="E1107" s="100">
        <v>223</v>
      </c>
      <c r="F1107" s="2">
        <v>0</v>
      </c>
      <c r="G1107" s="100">
        <v>0</v>
      </c>
    </row>
    <row r="1108" spans="1:7" ht="13.5" customHeight="1" x14ac:dyDescent="0.2">
      <c r="A1108" s="100">
        <v>1107</v>
      </c>
      <c r="B1108" s="100">
        <v>1149</v>
      </c>
      <c r="C1108" s="4"/>
      <c r="D1108" s="100">
        <v>4</v>
      </c>
      <c r="E1108" s="100">
        <v>224</v>
      </c>
      <c r="F1108" s="2">
        <v>0</v>
      </c>
      <c r="G1108" s="100">
        <v>0</v>
      </c>
    </row>
    <row r="1109" spans="1:7" ht="13.5" customHeight="1" x14ac:dyDescent="0.2">
      <c r="A1109" s="100">
        <v>1108</v>
      </c>
      <c r="B1109" s="100">
        <v>1150</v>
      </c>
      <c r="C1109" s="4"/>
      <c r="D1109" s="100">
        <v>58</v>
      </c>
      <c r="E1109" s="100">
        <v>224</v>
      </c>
      <c r="F1109" s="2">
        <v>0</v>
      </c>
      <c r="G1109" s="100">
        <v>0</v>
      </c>
    </row>
    <row r="1110" spans="1:7" ht="13.5" customHeight="1" x14ac:dyDescent="0.2">
      <c r="A1110" s="100">
        <v>1109</v>
      </c>
      <c r="B1110" s="100">
        <v>1151</v>
      </c>
      <c r="C1110" s="4"/>
      <c r="D1110" s="100">
        <v>57</v>
      </c>
      <c r="E1110" s="100">
        <v>224</v>
      </c>
      <c r="F1110" s="2">
        <v>0</v>
      </c>
      <c r="G1110" s="100">
        <v>0</v>
      </c>
    </row>
    <row r="1111" spans="1:7" ht="13.5" customHeight="1" x14ac:dyDescent="0.2">
      <c r="A1111" s="100">
        <v>1110</v>
      </c>
      <c r="B1111" s="100">
        <v>1152</v>
      </c>
      <c r="C1111" s="4"/>
      <c r="D1111" s="100">
        <v>55</v>
      </c>
      <c r="E1111" s="100">
        <v>224</v>
      </c>
      <c r="F1111" s="2">
        <v>0</v>
      </c>
      <c r="G1111" s="100">
        <v>0</v>
      </c>
    </row>
    <row r="1112" spans="1:7" ht="13.5" customHeight="1" x14ac:dyDescent="0.2">
      <c r="A1112" s="100">
        <v>1111</v>
      </c>
      <c r="B1112" s="100">
        <v>1153</v>
      </c>
      <c r="C1112" s="4"/>
      <c r="D1112" s="100">
        <v>59</v>
      </c>
      <c r="E1112" s="100">
        <v>224</v>
      </c>
      <c r="F1112" s="2">
        <v>0</v>
      </c>
      <c r="G1112" s="100">
        <v>0</v>
      </c>
    </row>
    <row r="1113" spans="1:7" ht="13.5" customHeight="1" x14ac:dyDescent="0.2">
      <c r="A1113" s="100">
        <v>1112</v>
      </c>
      <c r="B1113" s="100">
        <v>1154</v>
      </c>
      <c r="C1113" s="4"/>
      <c r="D1113" s="100">
        <v>61</v>
      </c>
      <c r="E1113" s="100">
        <v>224</v>
      </c>
      <c r="F1113" s="2">
        <v>0</v>
      </c>
      <c r="G1113" s="100">
        <v>0</v>
      </c>
    </row>
    <row r="1114" spans="1:7" ht="13.5" customHeight="1" x14ac:dyDescent="0.2">
      <c r="A1114" s="100">
        <v>1113</v>
      </c>
      <c r="B1114" s="100">
        <v>1155</v>
      </c>
      <c r="C1114" s="4"/>
      <c r="D1114" s="100">
        <v>60</v>
      </c>
      <c r="E1114" s="100">
        <v>224</v>
      </c>
      <c r="F1114" s="2">
        <v>0</v>
      </c>
      <c r="G1114" s="100">
        <v>0</v>
      </c>
    </row>
    <row r="1115" spans="1:7" ht="13.5" customHeight="1" x14ac:dyDescent="0.2">
      <c r="A1115" s="100">
        <v>1114</v>
      </c>
      <c r="B1115" s="100">
        <v>1156</v>
      </c>
      <c r="C1115" s="4"/>
      <c r="D1115" s="100">
        <v>51</v>
      </c>
      <c r="E1115" s="100">
        <v>224</v>
      </c>
      <c r="F1115" s="2">
        <v>0</v>
      </c>
      <c r="G1115" s="100">
        <v>0</v>
      </c>
    </row>
    <row r="1116" spans="1:7" ht="13.5" customHeight="1" x14ac:dyDescent="0.2">
      <c r="A1116" s="100">
        <v>1115</v>
      </c>
      <c r="B1116" s="100">
        <v>1157</v>
      </c>
      <c r="C1116" s="4"/>
      <c r="D1116" s="100">
        <v>56</v>
      </c>
      <c r="E1116" s="100">
        <v>224</v>
      </c>
      <c r="F1116" s="2">
        <v>0</v>
      </c>
      <c r="G1116" s="100">
        <v>0</v>
      </c>
    </row>
    <row r="1117" spans="1:7" ht="13.5" customHeight="1" x14ac:dyDescent="0.2">
      <c r="A1117" s="100">
        <v>1116</v>
      </c>
      <c r="B1117" s="100">
        <v>1158</v>
      </c>
      <c r="C1117" s="4"/>
      <c r="D1117" s="100">
        <v>53</v>
      </c>
      <c r="E1117" s="100">
        <v>224</v>
      </c>
      <c r="F1117" s="2">
        <v>0</v>
      </c>
      <c r="G1117" s="100">
        <v>0</v>
      </c>
    </row>
    <row r="1118" spans="1:7" ht="13.5" customHeight="1" x14ac:dyDescent="0.2">
      <c r="A1118" s="100">
        <v>1117</v>
      </c>
      <c r="B1118" s="100">
        <v>1159</v>
      </c>
      <c r="C1118" s="4"/>
      <c r="D1118" s="100">
        <v>52</v>
      </c>
      <c r="E1118" s="100">
        <v>224</v>
      </c>
      <c r="F1118" s="2">
        <v>0</v>
      </c>
      <c r="G1118" s="100">
        <v>0</v>
      </c>
    </row>
    <row r="1119" spans="1:7" ht="13.5" customHeight="1" x14ac:dyDescent="0.2">
      <c r="A1119" s="100">
        <v>1118</v>
      </c>
      <c r="B1119" s="100">
        <v>1160</v>
      </c>
      <c r="C1119" s="4"/>
      <c r="D1119" s="100">
        <v>65</v>
      </c>
      <c r="E1119" s="100">
        <v>224</v>
      </c>
      <c r="F1119" s="2">
        <v>0</v>
      </c>
      <c r="G1119" s="100">
        <v>0</v>
      </c>
    </row>
    <row r="1120" spans="1:7" ht="13.5" customHeight="1" x14ac:dyDescent="0.2">
      <c r="A1120" s="100">
        <v>1119</v>
      </c>
      <c r="B1120" s="100">
        <v>1161</v>
      </c>
      <c r="C1120" s="4"/>
      <c r="D1120" s="100">
        <v>64</v>
      </c>
      <c r="E1120" s="100">
        <v>224</v>
      </c>
      <c r="F1120" s="2">
        <v>0</v>
      </c>
      <c r="G1120" s="100">
        <v>0</v>
      </c>
    </row>
    <row r="1121" spans="1:7" ht="13.5" customHeight="1" x14ac:dyDescent="0.2">
      <c r="A1121" s="100">
        <v>1120</v>
      </c>
      <c r="B1121" s="100">
        <v>1162</v>
      </c>
      <c r="C1121" s="4"/>
      <c r="D1121" s="100">
        <v>62</v>
      </c>
      <c r="E1121" s="100">
        <v>224</v>
      </c>
      <c r="F1121" s="2">
        <v>0</v>
      </c>
      <c r="G1121" s="100">
        <v>0</v>
      </c>
    </row>
    <row r="1122" spans="1:7" ht="13.5" customHeight="1" x14ac:dyDescent="0.2">
      <c r="A1122" s="100">
        <v>1121</v>
      </c>
      <c r="B1122" s="100">
        <v>1163</v>
      </c>
      <c r="C1122" s="4"/>
      <c r="D1122" s="100">
        <v>54</v>
      </c>
      <c r="E1122" s="100">
        <v>224</v>
      </c>
      <c r="F1122" s="2">
        <v>0</v>
      </c>
      <c r="G1122" s="100">
        <v>0</v>
      </c>
    </row>
    <row r="1123" spans="1:7" ht="13.5" customHeight="1" x14ac:dyDescent="0.2">
      <c r="A1123" s="100">
        <v>1122</v>
      </c>
      <c r="B1123" s="100">
        <v>1164</v>
      </c>
      <c r="C1123" s="4"/>
      <c r="D1123" s="100">
        <v>63</v>
      </c>
      <c r="E1123" s="100">
        <v>224</v>
      </c>
      <c r="F1123" s="2">
        <v>0</v>
      </c>
      <c r="G1123" s="100">
        <v>0</v>
      </c>
    </row>
    <row r="1124" spans="1:7" ht="13.5" customHeight="1" x14ac:dyDescent="0.2">
      <c r="A1124" s="100">
        <v>1123</v>
      </c>
      <c r="B1124" s="100">
        <v>1165</v>
      </c>
      <c r="C1124" s="4"/>
      <c r="D1124" s="100">
        <v>66</v>
      </c>
      <c r="E1124" s="100">
        <v>224</v>
      </c>
      <c r="F1124" s="2">
        <v>0</v>
      </c>
      <c r="G1124" s="100">
        <v>0</v>
      </c>
    </row>
    <row r="1125" spans="1:7" ht="13.5" customHeight="1" x14ac:dyDescent="0.2">
      <c r="A1125" s="100">
        <v>1124</v>
      </c>
      <c r="B1125" s="100">
        <v>1166</v>
      </c>
      <c r="C1125" s="4"/>
      <c r="D1125" s="100">
        <v>67</v>
      </c>
      <c r="E1125" s="100">
        <v>224</v>
      </c>
      <c r="F1125" s="2">
        <v>0</v>
      </c>
      <c r="G1125" s="100">
        <v>0</v>
      </c>
    </row>
    <row r="1126" spans="1:7" ht="13.5" customHeight="1" x14ac:dyDescent="0.2">
      <c r="A1126" s="100">
        <v>1125</v>
      </c>
      <c r="B1126" s="100">
        <v>1167</v>
      </c>
      <c r="C1126" s="4"/>
      <c r="D1126" s="100">
        <v>68</v>
      </c>
      <c r="E1126" s="100">
        <v>224</v>
      </c>
      <c r="F1126" s="2">
        <v>0</v>
      </c>
      <c r="G1126" s="100">
        <v>0</v>
      </c>
    </row>
    <row r="1127" spans="1:7" ht="13.5" customHeight="1" x14ac:dyDescent="0.2">
      <c r="A1127" s="100">
        <v>1126</v>
      </c>
      <c r="B1127" s="100">
        <v>1168</v>
      </c>
      <c r="C1127" s="4"/>
      <c r="D1127" s="100">
        <v>70</v>
      </c>
      <c r="E1127" s="100">
        <v>224</v>
      </c>
      <c r="F1127" s="2">
        <v>0</v>
      </c>
      <c r="G1127" s="100">
        <v>0</v>
      </c>
    </row>
    <row r="1128" spans="1:7" ht="13.5" customHeight="1" x14ac:dyDescent="0.2">
      <c r="A1128" s="100">
        <v>1127</v>
      </c>
      <c r="B1128" s="100">
        <v>1169</v>
      </c>
      <c r="C1128" s="4"/>
      <c r="D1128" s="100">
        <v>71</v>
      </c>
      <c r="E1128" s="100">
        <v>224</v>
      </c>
      <c r="F1128" s="2">
        <v>0</v>
      </c>
      <c r="G1128" s="100">
        <v>0</v>
      </c>
    </row>
    <row r="1129" spans="1:7" ht="13.5" customHeight="1" x14ac:dyDescent="0.2">
      <c r="A1129" s="100">
        <v>1128</v>
      </c>
      <c r="B1129" s="100">
        <v>1170</v>
      </c>
      <c r="C1129" s="4" t="s">
        <v>7</v>
      </c>
      <c r="D1129" s="100">
        <v>168</v>
      </c>
      <c r="E1129" s="100">
        <v>119</v>
      </c>
      <c r="F1129" s="2">
        <v>0</v>
      </c>
      <c r="G1129" s="100">
        <v>0</v>
      </c>
    </row>
    <row r="1130" spans="1:7" ht="13.5" customHeight="1" x14ac:dyDescent="0.2">
      <c r="A1130" s="100">
        <v>1129</v>
      </c>
      <c r="B1130" s="100">
        <v>1171</v>
      </c>
      <c r="C1130" s="4" t="s">
        <v>7</v>
      </c>
      <c r="D1130" s="100">
        <v>169</v>
      </c>
      <c r="E1130" s="100">
        <v>119</v>
      </c>
      <c r="F1130" s="2">
        <v>0</v>
      </c>
      <c r="G1130" s="100">
        <v>0</v>
      </c>
    </row>
    <row r="1131" spans="1:7" ht="13.5" customHeight="1" x14ac:dyDescent="0.2">
      <c r="A1131" s="100">
        <v>1130</v>
      </c>
      <c r="B1131" s="100">
        <v>1172</v>
      </c>
      <c r="C1131" s="4" t="s">
        <v>7</v>
      </c>
      <c r="D1131" s="100">
        <v>170</v>
      </c>
      <c r="E1131" s="100">
        <v>119</v>
      </c>
      <c r="F1131" s="2">
        <v>0</v>
      </c>
      <c r="G1131" s="100">
        <v>0</v>
      </c>
    </row>
    <row r="1132" spans="1:7" ht="13.5" customHeight="1" x14ac:dyDescent="0.2">
      <c r="A1132" s="100">
        <v>1131</v>
      </c>
      <c r="B1132" s="100">
        <v>1173</v>
      </c>
      <c r="C1132" s="4" t="s">
        <v>7</v>
      </c>
      <c r="D1132" s="100">
        <v>171</v>
      </c>
      <c r="E1132" s="100">
        <v>119</v>
      </c>
      <c r="F1132" s="2">
        <v>0</v>
      </c>
      <c r="G1132" s="100">
        <v>0</v>
      </c>
    </row>
    <row r="1133" spans="1:7" ht="13.5" customHeight="1" x14ac:dyDescent="0.2">
      <c r="A1133" s="100">
        <v>1132</v>
      </c>
      <c r="B1133" s="100">
        <v>1174</v>
      </c>
      <c r="C1133" s="4" t="s">
        <v>7</v>
      </c>
      <c r="D1133" s="100">
        <v>172</v>
      </c>
      <c r="E1133" s="100">
        <v>119</v>
      </c>
      <c r="F1133" s="2">
        <v>0</v>
      </c>
      <c r="G1133" s="100">
        <v>0</v>
      </c>
    </row>
    <row r="1134" spans="1:7" ht="13.5" customHeight="1" x14ac:dyDescent="0.2">
      <c r="A1134" s="100">
        <v>1133</v>
      </c>
      <c r="B1134" s="100">
        <v>1175</v>
      </c>
      <c r="C1134" s="4" t="s">
        <v>7</v>
      </c>
      <c r="D1134" s="100">
        <v>173</v>
      </c>
      <c r="E1134" s="100">
        <v>119</v>
      </c>
      <c r="F1134" s="2">
        <v>0</v>
      </c>
      <c r="G1134" s="100">
        <v>0</v>
      </c>
    </row>
    <row r="1135" spans="1:7" ht="13.5" customHeight="1" x14ac:dyDescent="0.2">
      <c r="A1135" s="100">
        <v>1134</v>
      </c>
      <c r="B1135" s="100">
        <v>1176</v>
      </c>
      <c r="C1135" s="4"/>
      <c r="D1135" s="100">
        <v>2</v>
      </c>
      <c r="E1135" s="100">
        <v>60</v>
      </c>
      <c r="F1135" s="2">
        <v>0</v>
      </c>
      <c r="G1135" s="100">
        <v>0</v>
      </c>
    </row>
    <row r="1136" spans="1:7" ht="13.5" customHeight="1" x14ac:dyDescent="0.2">
      <c r="A1136" s="100">
        <v>1135</v>
      </c>
      <c r="B1136" s="100">
        <v>1177</v>
      </c>
      <c r="C1136" s="4" t="s">
        <v>7</v>
      </c>
      <c r="D1136" s="100">
        <v>11</v>
      </c>
      <c r="E1136" s="100">
        <v>17</v>
      </c>
      <c r="F1136" s="2">
        <v>0</v>
      </c>
      <c r="G1136" s="100">
        <v>0</v>
      </c>
    </row>
    <row r="1137" spans="1:7" ht="13.5" customHeight="1" x14ac:dyDescent="0.2">
      <c r="A1137" s="100">
        <v>1136</v>
      </c>
      <c r="B1137" s="100">
        <v>1178</v>
      </c>
      <c r="C1137" s="4" t="s">
        <v>7</v>
      </c>
      <c r="D1137" s="100">
        <v>12</v>
      </c>
      <c r="E1137" s="100">
        <v>34</v>
      </c>
      <c r="F1137" s="2">
        <v>0</v>
      </c>
      <c r="G1137" s="100">
        <v>0</v>
      </c>
    </row>
    <row r="1138" spans="1:7" ht="13.5" customHeight="1" x14ac:dyDescent="0.2">
      <c r="A1138" s="100">
        <v>1137</v>
      </c>
      <c r="B1138" s="100">
        <v>1179</v>
      </c>
      <c r="C1138" s="4" t="s">
        <v>7</v>
      </c>
      <c r="D1138" s="100">
        <v>178</v>
      </c>
      <c r="E1138" s="100">
        <v>119</v>
      </c>
      <c r="F1138" s="2">
        <v>0</v>
      </c>
      <c r="G1138" s="100">
        <v>0</v>
      </c>
    </row>
    <row r="1139" spans="1:7" ht="13.5" customHeight="1" x14ac:dyDescent="0.2">
      <c r="A1139" s="100">
        <v>1138</v>
      </c>
      <c r="B1139" s="100">
        <v>1180</v>
      </c>
      <c r="C1139" s="4" t="s">
        <v>7</v>
      </c>
      <c r="D1139" s="100">
        <v>179</v>
      </c>
      <c r="E1139" s="100">
        <v>119</v>
      </c>
      <c r="F1139" s="2">
        <v>0</v>
      </c>
      <c r="G1139" s="100">
        <v>0</v>
      </c>
    </row>
    <row r="1140" spans="1:7" ht="13.5" customHeight="1" x14ac:dyDescent="0.2">
      <c r="A1140" s="100">
        <v>1139</v>
      </c>
      <c r="B1140" s="100">
        <v>1181</v>
      </c>
      <c r="C1140" s="4" t="s">
        <v>7</v>
      </c>
      <c r="D1140" s="100">
        <v>180</v>
      </c>
      <c r="E1140" s="100">
        <v>119</v>
      </c>
      <c r="F1140" s="2">
        <v>0</v>
      </c>
      <c r="G1140" s="100">
        <v>0</v>
      </c>
    </row>
    <row r="1141" spans="1:7" ht="13.5" customHeight="1" x14ac:dyDescent="0.2">
      <c r="A1141" s="100">
        <v>1140</v>
      </c>
      <c r="B1141" s="100">
        <v>1182</v>
      </c>
      <c r="C1141" s="4" t="s">
        <v>7</v>
      </c>
      <c r="D1141" s="100">
        <v>181</v>
      </c>
      <c r="E1141" s="100">
        <v>119</v>
      </c>
      <c r="F1141" s="2">
        <v>0</v>
      </c>
      <c r="G1141" s="100">
        <v>0</v>
      </c>
    </row>
    <row r="1142" spans="1:7" ht="13.5" customHeight="1" x14ac:dyDescent="0.2">
      <c r="A1142" s="100">
        <v>1141</v>
      </c>
      <c r="B1142" s="100">
        <v>1183</v>
      </c>
      <c r="C1142" s="4" t="s">
        <v>7</v>
      </c>
      <c r="D1142" s="100">
        <v>182</v>
      </c>
      <c r="E1142" s="100">
        <v>119</v>
      </c>
      <c r="F1142" s="2">
        <v>0</v>
      </c>
      <c r="G1142" s="100">
        <v>0</v>
      </c>
    </row>
    <row r="1143" spans="1:7" ht="13.5" customHeight="1" x14ac:dyDescent="0.2">
      <c r="A1143" s="100">
        <v>1142</v>
      </c>
      <c r="B1143" s="100">
        <v>1184</v>
      </c>
      <c r="C1143" s="4" t="s">
        <v>7</v>
      </c>
      <c r="D1143" s="100">
        <v>174</v>
      </c>
      <c r="E1143" s="100">
        <v>119</v>
      </c>
      <c r="F1143" s="2">
        <v>0</v>
      </c>
      <c r="G1143" s="100">
        <v>0</v>
      </c>
    </row>
    <row r="1144" spans="1:7" ht="13.5" customHeight="1" x14ac:dyDescent="0.2">
      <c r="A1144" s="100">
        <v>1143</v>
      </c>
      <c r="B1144" s="100">
        <v>1185</v>
      </c>
      <c r="C1144" s="4" t="s">
        <v>7</v>
      </c>
      <c r="D1144" s="100">
        <v>175</v>
      </c>
      <c r="E1144" s="100">
        <v>119</v>
      </c>
      <c r="F1144" s="2">
        <v>0</v>
      </c>
      <c r="G1144" s="100">
        <v>0</v>
      </c>
    </row>
    <row r="1145" spans="1:7" ht="13.5" customHeight="1" x14ac:dyDescent="0.2">
      <c r="A1145" s="100">
        <v>1144</v>
      </c>
      <c r="B1145" s="100">
        <v>1186</v>
      </c>
      <c r="C1145" s="4" t="s">
        <v>7</v>
      </c>
      <c r="D1145" s="100">
        <v>176</v>
      </c>
      <c r="E1145" s="100">
        <v>119</v>
      </c>
      <c r="F1145" s="2">
        <v>0</v>
      </c>
      <c r="G1145" s="100">
        <v>0</v>
      </c>
    </row>
    <row r="1146" spans="1:7" ht="13.5" customHeight="1" x14ac:dyDescent="0.2">
      <c r="A1146" s="100">
        <v>1145</v>
      </c>
      <c r="B1146" s="100">
        <v>1187</v>
      </c>
      <c r="C1146" s="4" t="s">
        <v>7</v>
      </c>
      <c r="D1146" s="100">
        <v>177</v>
      </c>
      <c r="E1146" s="100">
        <v>119</v>
      </c>
      <c r="F1146" s="2">
        <v>0</v>
      </c>
      <c r="G1146" s="100">
        <v>0</v>
      </c>
    </row>
    <row r="1147" spans="1:7" ht="13.5" customHeight="1" x14ac:dyDescent="0.2">
      <c r="A1147" s="100">
        <v>1146</v>
      </c>
      <c r="B1147" s="100">
        <v>1188</v>
      </c>
      <c r="C1147" s="4" t="s">
        <v>7</v>
      </c>
      <c r="D1147" s="100">
        <v>163</v>
      </c>
      <c r="E1147" s="100">
        <v>119</v>
      </c>
      <c r="F1147" s="2">
        <v>0</v>
      </c>
      <c r="G1147" s="100">
        <v>0</v>
      </c>
    </row>
    <row r="1148" spans="1:7" ht="13.5" customHeight="1" x14ac:dyDescent="0.2">
      <c r="A1148" s="100">
        <v>1147</v>
      </c>
      <c r="B1148" s="100">
        <v>1189</v>
      </c>
      <c r="C1148" s="4" t="s">
        <v>7</v>
      </c>
      <c r="D1148" s="100">
        <v>164</v>
      </c>
      <c r="E1148" s="100">
        <v>119</v>
      </c>
      <c r="F1148" s="2">
        <v>0</v>
      </c>
      <c r="G1148" s="100">
        <v>0</v>
      </c>
    </row>
    <row r="1149" spans="1:7" ht="13.5" customHeight="1" x14ac:dyDescent="0.2">
      <c r="A1149" s="100">
        <v>1148</v>
      </c>
      <c r="B1149" s="100">
        <v>1190</v>
      </c>
      <c r="C1149" s="4" t="s">
        <v>7</v>
      </c>
      <c r="D1149" s="100">
        <v>165</v>
      </c>
      <c r="E1149" s="100">
        <v>119</v>
      </c>
      <c r="F1149" s="2">
        <v>0</v>
      </c>
      <c r="G1149" s="100">
        <v>0</v>
      </c>
    </row>
    <row r="1150" spans="1:7" ht="13.5" customHeight="1" x14ac:dyDescent="0.2">
      <c r="A1150" s="100">
        <v>1149</v>
      </c>
      <c r="B1150" s="100">
        <v>1191</v>
      </c>
      <c r="C1150" s="4" t="s">
        <v>7</v>
      </c>
      <c r="D1150" s="100">
        <v>166</v>
      </c>
      <c r="E1150" s="100">
        <v>119</v>
      </c>
      <c r="F1150" s="2">
        <v>0</v>
      </c>
      <c r="G1150" s="100">
        <v>0</v>
      </c>
    </row>
    <row r="1151" spans="1:7" ht="13.5" customHeight="1" x14ac:dyDescent="0.2">
      <c r="A1151" s="100">
        <v>1150</v>
      </c>
      <c r="B1151" s="100">
        <v>1192</v>
      </c>
      <c r="C1151" s="4" t="s">
        <v>7</v>
      </c>
      <c r="D1151" s="100">
        <v>167</v>
      </c>
      <c r="E1151" s="100">
        <v>119</v>
      </c>
      <c r="F1151" s="2">
        <v>0</v>
      </c>
      <c r="G1151" s="100">
        <v>0</v>
      </c>
    </row>
    <row r="1152" spans="1:7" ht="13.5" customHeight="1" x14ac:dyDescent="0.2">
      <c r="A1152" s="100">
        <v>1151</v>
      </c>
      <c r="B1152" s="100">
        <v>1193</v>
      </c>
      <c r="C1152" s="4" t="s">
        <v>7</v>
      </c>
      <c r="D1152" s="100">
        <v>10</v>
      </c>
      <c r="E1152" s="100">
        <v>171</v>
      </c>
      <c r="F1152" s="2">
        <v>0</v>
      </c>
      <c r="G1152" s="100">
        <v>0</v>
      </c>
    </row>
    <row r="1153" spans="1:7" ht="13.5" customHeight="1" x14ac:dyDescent="0.2">
      <c r="A1153" s="100">
        <v>1152</v>
      </c>
      <c r="B1153" s="100">
        <v>1194</v>
      </c>
      <c r="C1153" s="4" t="s">
        <v>7</v>
      </c>
      <c r="D1153" s="100">
        <v>11</v>
      </c>
      <c r="E1153" s="100">
        <v>171</v>
      </c>
      <c r="F1153" s="2">
        <v>0</v>
      </c>
      <c r="G1153" s="100">
        <v>0</v>
      </c>
    </row>
    <row r="1154" spans="1:7" ht="13.5" customHeight="1" x14ac:dyDescent="0.2">
      <c r="A1154" s="100">
        <v>1153</v>
      </c>
      <c r="B1154" s="100">
        <v>1195</v>
      </c>
      <c r="C1154" s="4" t="s">
        <v>7</v>
      </c>
      <c r="D1154" s="100">
        <v>12</v>
      </c>
      <c r="E1154" s="100">
        <v>171</v>
      </c>
      <c r="F1154" s="2">
        <v>0</v>
      </c>
      <c r="G1154" s="100">
        <v>0</v>
      </c>
    </row>
    <row r="1155" spans="1:7" ht="13.5" customHeight="1" x14ac:dyDescent="0.2">
      <c r="A1155" s="100">
        <v>1154</v>
      </c>
      <c r="B1155" s="100">
        <v>1196</v>
      </c>
      <c r="C1155" s="4" t="s">
        <v>7</v>
      </c>
      <c r="D1155" s="100">
        <v>8</v>
      </c>
      <c r="E1155" s="100">
        <v>171</v>
      </c>
      <c r="F1155" s="2">
        <v>0</v>
      </c>
      <c r="G1155" s="100">
        <v>0</v>
      </c>
    </row>
    <row r="1156" spans="1:7" ht="13.5" customHeight="1" x14ac:dyDescent="0.2">
      <c r="A1156" s="100">
        <v>1155</v>
      </c>
      <c r="B1156" s="100">
        <v>1197</v>
      </c>
      <c r="C1156" s="4" t="s">
        <v>7</v>
      </c>
      <c r="D1156" s="100">
        <v>9</v>
      </c>
      <c r="E1156" s="100">
        <v>171</v>
      </c>
      <c r="F1156" s="2">
        <v>0</v>
      </c>
      <c r="G1156" s="100">
        <v>0</v>
      </c>
    </row>
    <row r="1157" spans="1:7" ht="13.5" customHeight="1" x14ac:dyDescent="0.2">
      <c r="A1157" s="100">
        <v>1156</v>
      </c>
      <c r="B1157" s="100">
        <v>1198</v>
      </c>
      <c r="C1157" s="4" t="s">
        <v>7</v>
      </c>
      <c r="D1157" s="100">
        <v>13</v>
      </c>
      <c r="E1157" s="100">
        <v>13</v>
      </c>
      <c r="F1157" s="2">
        <v>0</v>
      </c>
      <c r="G1157" s="100">
        <v>0</v>
      </c>
    </row>
    <row r="1158" spans="1:7" ht="13.5" customHeight="1" x14ac:dyDescent="0.2">
      <c r="A1158" s="100">
        <v>1157</v>
      </c>
      <c r="B1158" s="100">
        <v>1199</v>
      </c>
      <c r="C1158" s="4" t="s">
        <v>7</v>
      </c>
      <c r="D1158" s="100">
        <v>14</v>
      </c>
      <c r="E1158" s="100">
        <v>13</v>
      </c>
      <c r="F1158" s="2">
        <v>0</v>
      </c>
      <c r="G1158" s="100">
        <v>0</v>
      </c>
    </row>
    <row r="1159" spans="1:7" ht="13.5" customHeight="1" x14ac:dyDescent="0.2">
      <c r="A1159" s="100">
        <v>1158</v>
      </c>
      <c r="B1159" s="100">
        <v>1200</v>
      </c>
      <c r="C1159" s="4" t="s">
        <v>7</v>
      </c>
      <c r="D1159" s="100">
        <v>11</v>
      </c>
      <c r="E1159" s="100">
        <v>13</v>
      </c>
      <c r="F1159" s="2">
        <v>0</v>
      </c>
      <c r="G1159" s="100">
        <v>0</v>
      </c>
    </row>
    <row r="1160" spans="1:7" ht="13.5" customHeight="1" x14ac:dyDescent="0.2">
      <c r="A1160" s="100">
        <v>1159</v>
      </c>
      <c r="B1160" s="100">
        <v>1201</v>
      </c>
      <c r="C1160" s="4" t="s">
        <v>7</v>
      </c>
      <c r="D1160" s="100">
        <v>12</v>
      </c>
      <c r="E1160" s="100">
        <v>13</v>
      </c>
      <c r="F1160" s="2">
        <v>0</v>
      </c>
      <c r="G1160" s="100">
        <v>0</v>
      </c>
    </row>
    <row r="1161" spans="1:7" ht="13.5" customHeight="1" x14ac:dyDescent="0.2">
      <c r="A1161" s="100">
        <v>1160</v>
      </c>
      <c r="B1161" s="100">
        <v>1202</v>
      </c>
      <c r="C1161" s="4" t="s">
        <v>7</v>
      </c>
      <c r="D1161" s="100">
        <v>25</v>
      </c>
      <c r="E1161" s="100">
        <v>94</v>
      </c>
      <c r="F1161" s="2">
        <v>0</v>
      </c>
      <c r="G1161" s="100">
        <v>0</v>
      </c>
    </row>
    <row r="1162" spans="1:7" ht="13.5" customHeight="1" x14ac:dyDescent="0.2">
      <c r="A1162" s="100">
        <v>1161</v>
      </c>
      <c r="B1162" s="100">
        <v>1203</v>
      </c>
      <c r="C1162" s="4" t="s">
        <v>7</v>
      </c>
      <c r="D1162" s="100">
        <v>26</v>
      </c>
      <c r="E1162" s="100">
        <v>94</v>
      </c>
      <c r="F1162" s="2">
        <v>0</v>
      </c>
      <c r="G1162" s="100">
        <v>0</v>
      </c>
    </row>
    <row r="1163" spans="1:7" ht="13.5" customHeight="1" x14ac:dyDescent="0.2">
      <c r="A1163" s="100">
        <v>1162</v>
      </c>
      <c r="B1163" s="100">
        <v>1204</v>
      </c>
      <c r="C1163" s="4" t="s">
        <v>7</v>
      </c>
      <c r="D1163" s="100">
        <v>27</v>
      </c>
      <c r="E1163" s="100">
        <v>94</v>
      </c>
      <c r="F1163" s="2">
        <v>0</v>
      </c>
      <c r="G1163" s="100">
        <v>0</v>
      </c>
    </row>
    <row r="1164" spans="1:7" ht="13.5" customHeight="1" x14ac:dyDescent="0.2">
      <c r="A1164" s="100">
        <v>1163</v>
      </c>
      <c r="B1164" s="100">
        <v>1205</v>
      </c>
      <c r="C1164" s="4" t="s">
        <v>7</v>
      </c>
      <c r="D1164" s="100">
        <v>118</v>
      </c>
      <c r="E1164" s="100">
        <v>29</v>
      </c>
      <c r="F1164" s="2">
        <v>0</v>
      </c>
      <c r="G1164" s="100">
        <v>0</v>
      </c>
    </row>
    <row r="1165" spans="1:7" ht="13.5" customHeight="1" x14ac:dyDescent="0.2">
      <c r="A1165" s="100">
        <v>1164</v>
      </c>
      <c r="B1165" s="100">
        <v>1206</v>
      </c>
      <c r="C1165" s="4" t="s">
        <v>7</v>
      </c>
      <c r="D1165" s="100">
        <v>119</v>
      </c>
      <c r="E1165" s="100">
        <v>29</v>
      </c>
      <c r="F1165" s="2">
        <v>0</v>
      </c>
      <c r="G1165" s="100">
        <v>0</v>
      </c>
    </row>
    <row r="1166" spans="1:7" ht="13.5" customHeight="1" x14ac:dyDescent="0.2">
      <c r="A1166" s="100">
        <v>1165</v>
      </c>
      <c r="B1166" s="100">
        <v>1207</v>
      </c>
      <c r="C1166" s="4" t="s">
        <v>7</v>
      </c>
      <c r="D1166" s="100">
        <v>120</v>
      </c>
      <c r="E1166" s="100">
        <v>29</v>
      </c>
      <c r="F1166" s="2">
        <v>0</v>
      </c>
      <c r="G1166" s="100">
        <v>0</v>
      </c>
    </row>
    <row r="1167" spans="1:7" ht="13.5" customHeight="1" x14ac:dyDescent="0.2">
      <c r="A1167" s="100">
        <v>1166</v>
      </c>
      <c r="B1167" s="100">
        <v>1208</v>
      </c>
      <c r="C1167" s="4" t="s">
        <v>7</v>
      </c>
      <c r="D1167" s="100">
        <v>121</v>
      </c>
      <c r="E1167" s="100">
        <v>29</v>
      </c>
      <c r="F1167" s="2">
        <v>0</v>
      </c>
      <c r="G1167" s="100">
        <v>0</v>
      </c>
    </row>
    <row r="1168" spans="1:7" ht="13.5" customHeight="1" x14ac:dyDescent="0.2">
      <c r="A1168" s="100">
        <v>1167</v>
      </c>
      <c r="B1168" s="100">
        <v>1209</v>
      </c>
      <c r="C1168" s="4" t="s">
        <v>7</v>
      </c>
      <c r="D1168" s="100">
        <v>122</v>
      </c>
      <c r="E1168" s="100">
        <v>29</v>
      </c>
      <c r="F1168" s="2">
        <v>0</v>
      </c>
      <c r="G1168" s="100">
        <v>0</v>
      </c>
    </row>
    <row r="1169" spans="1:7" ht="13.5" customHeight="1" x14ac:dyDescent="0.2">
      <c r="A1169" s="100">
        <v>1168</v>
      </c>
      <c r="B1169" s="100">
        <v>1210</v>
      </c>
      <c r="C1169" s="4" t="s">
        <v>7</v>
      </c>
      <c r="D1169" s="100">
        <v>123</v>
      </c>
      <c r="E1169" s="100">
        <v>29</v>
      </c>
      <c r="F1169" s="2">
        <v>0</v>
      </c>
      <c r="G1169" s="100">
        <v>0</v>
      </c>
    </row>
    <row r="1170" spans="1:7" ht="13.5" customHeight="1" x14ac:dyDescent="0.2">
      <c r="A1170" s="100">
        <v>1169</v>
      </c>
      <c r="B1170" s="100">
        <v>1211</v>
      </c>
      <c r="C1170" s="4" t="s">
        <v>7</v>
      </c>
      <c r="D1170" s="100">
        <v>124</v>
      </c>
      <c r="E1170" s="100">
        <v>29</v>
      </c>
      <c r="F1170" s="2">
        <v>0</v>
      </c>
      <c r="G1170" s="100">
        <v>0</v>
      </c>
    </row>
    <row r="1171" spans="1:7" ht="13.5" customHeight="1" x14ac:dyDescent="0.2">
      <c r="A1171" s="100">
        <v>1170</v>
      </c>
      <c r="B1171" s="100">
        <v>1212</v>
      </c>
      <c r="C1171" s="4"/>
      <c r="D1171" s="100">
        <v>4</v>
      </c>
      <c r="E1171" s="100">
        <v>87</v>
      </c>
      <c r="F1171" s="2">
        <v>0</v>
      </c>
      <c r="G1171" s="100">
        <v>0</v>
      </c>
    </row>
    <row r="1172" spans="1:7" ht="13.5" customHeight="1" x14ac:dyDescent="0.2">
      <c r="A1172" s="100">
        <v>1171</v>
      </c>
      <c r="B1172" s="100">
        <v>1213</v>
      </c>
      <c r="C1172" s="4" t="s">
        <v>7</v>
      </c>
      <c r="D1172" s="100">
        <v>125</v>
      </c>
      <c r="E1172" s="100">
        <v>29</v>
      </c>
      <c r="F1172" s="2">
        <v>0</v>
      </c>
      <c r="G1172" s="100">
        <v>0</v>
      </c>
    </row>
    <row r="1173" spans="1:7" ht="13.5" customHeight="1" x14ac:dyDescent="0.2">
      <c r="A1173" s="100">
        <v>1172</v>
      </c>
      <c r="B1173" s="100">
        <v>1214</v>
      </c>
      <c r="C1173" s="4" t="s">
        <v>7</v>
      </c>
      <c r="D1173" s="100">
        <v>126</v>
      </c>
      <c r="E1173" s="100">
        <v>29</v>
      </c>
      <c r="F1173" s="2">
        <v>0</v>
      </c>
      <c r="G1173" s="100">
        <v>0</v>
      </c>
    </row>
    <row r="1174" spans="1:7" ht="13.5" customHeight="1" x14ac:dyDescent="0.2">
      <c r="A1174" s="100">
        <v>1173</v>
      </c>
      <c r="B1174" s="100">
        <v>1215</v>
      </c>
      <c r="C1174" s="4" t="s">
        <v>7</v>
      </c>
      <c r="D1174" s="100">
        <v>127</v>
      </c>
      <c r="E1174" s="100">
        <v>29</v>
      </c>
      <c r="F1174" s="2">
        <v>0</v>
      </c>
      <c r="G1174" s="100">
        <v>0</v>
      </c>
    </row>
    <row r="1175" spans="1:7" ht="13.5" customHeight="1" x14ac:dyDescent="0.2">
      <c r="A1175" s="100">
        <v>1174</v>
      </c>
      <c r="B1175" s="100">
        <v>1216</v>
      </c>
      <c r="C1175" s="4" t="s">
        <v>7</v>
      </c>
      <c r="D1175" s="100">
        <v>128</v>
      </c>
      <c r="E1175" s="100">
        <v>29</v>
      </c>
      <c r="F1175" s="2">
        <v>0</v>
      </c>
      <c r="G1175" s="100">
        <v>0</v>
      </c>
    </row>
    <row r="1176" spans="1:7" ht="13.5" customHeight="1" x14ac:dyDescent="0.2">
      <c r="A1176" s="100">
        <v>1175</v>
      </c>
      <c r="B1176" s="100">
        <v>1217</v>
      </c>
      <c r="C1176" s="4" t="s">
        <v>7</v>
      </c>
      <c r="D1176" s="100">
        <v>129</v>
      </c>
      <c r="E1176" s="100">
        <v>29</v>
      </c>
      <c r="F1176" s="2">
        <v>0</v>
      </c>
      <c r="G1176" s="100">
        <v>0</v>
      </c>
    </row>
    <row r="1177" spans="1:7" ht="13.5" customHeight="1" x14ac:dyDescent="0.2">
      <c r="A1177" s="100">
        <v>1176</v>
      </c>
      <c r="B1177" s="100">
        <v>1218</v>
      </c>
      <c r="C1177" s="4" t="s">
        <v>7</v>
      </c>
      <c r="D1177" s="100">
        <v>130</v>
      </c>
      <c r="E1177" s="100">
        <v>29</v>
      </c>
      <c r="F1177" s="2">
        <v>0</v>
      </c>
      <c r="G1177" s="100">
        <v>0</v>
      </c>
    </row>
    <row r="1178" spans="1:7" ht="13.5" customHeight="1" x14ac:dyDescent="0.2">
      <c r="A1178" s="100">
        <v>1177</v>
      </c>
      <c r="B1178" s="100">
        <v>1219</v>
      </c>
      <c r="C1178" s="4" t="s">
        <v>7</v>
      </c>
      <c r="D1178" s="100">
        <v>131</v>
      </c>
      <c r="E1178" s="100">
        <v>29</v>
      </c>
      <c r="F1178" s="2">
        <v>0</v>
      </c>
      <c r="G1178" s="100">
        <v>0</v>
      </c>
    </row>
    <row r="1179" spans="1:7" ht="13.5" customHeight="1" x14ac:dyDescent="0.2">
      <c r="A1179" s="100">
        <v>1178</v>
      </c>
      <c r="B1179" s="100">
        <v>1220</v>
      </c>
      <c r="C1179" s="4" t="s">
        <v>7</v>
      </c>
      <c r="D1179" s="100">
        <v>132</v>
      </c>
      <c r="E1179" s="100">
        <v>29</v>
      </c>
      <c r="F1179" s="2">
        <v>0</v>
      </c>
      <c r="G1179" s="100">
        <v>0</v>
      </c>
    </row>
    <row r="1180" spans="1:7" ht="13.5" customHeight="1" x14ac:dyDescent="0.2">
      <c r="A1180" s="100">
        <v>1179</v>
      </c>
      <c r="B1180" s="100">
        <v>1221</v>
      </c>
      <c r="C1180" s="4" t="s">
        <v>7</v>
      </c>
      <c r="D1180" s="100">
        <v>133</v>
      </c>
      <c r="E1180" s="100">
        <v>29</v>
      </c>
      <c r="F1180" s="2">
        <v>0</v>
      </c>
      <c r="G1180" s="100">
        <v>0</v>
      </c>
    </row>
    <row r="1181" spans="1:7" ht="13.5" customHeight="1" x14ac:dyDescent="0.2">
      <c r="A1181" s="100">
        <v>1180</v>
      </c>
      <c r="B1181" s="100">
        <v>1222</v>
      </c>
      <c r="C1181" s="4" t="s">
        <v>7</v>
      </c>
      <c r="D1181" s="100">
        <v>134</v>
      </c>
      <c r="E1181" s="100">
        <v>29</v>
      </c>
      <c r="F1181" s="2">
        <v>0</v>
      </c>
      <c r="G1181" s="100">
        <v>0</v>
      </c>
    </row>
    <row r="1182" spans="1:7" ht="13.5" customHeight="1" x14ac:dyDescent="0.2">
      <c r="A1182" s="100">
        <v>1181</v>
      </c>
      <c r="B1182" s="100">
        <v>1223</v>
      </c>
      <c r="C1182" s="4" t="s">
        <v>7</v>
      </c>
      <c r="D1182" s="100">
        <v>23</v>
      </c>
      <c r="E1182" s="100">
        <v>94</v>
      </c>
      <c r="F1182" s="2">
        <v>0</v>
      </c>
      <c r="G1182" s="100">
        <v>0</v>
      </c>
    </row>
    <row r="1183" spans="1:7" ht="13.5" customHeight="1" x14ac:dyDescent="0.2">
      <c r="A1183" s="100">
        <v>1182</v>
      </c>
      <c r="B1183" s="100">
        <v>1224</v>
      </c>
      <c r="C1183" s="4" t="s">
        <v>7</v>
      </c>
      <c r="D1183" s="100">
        <v>24</v>
      </c>
      <c r="E1183" s="100">
        <v>94</v>
      </c>
      <c r="F1183" s="2">
        <v>0</v>
      </c>
      <c r="G1183" s="100">
        <v>0</v>
      </c>
    </row>
    <row r="1184" spans="1:7" ht="13.5" customHeight="1" x14ac:dyDescent="0.2">
      <c r="A1184" s="100">
        <v>1183</v>
      </c>
      <c r="B1184" s="100">
        <v>1225</v>
      </c>
      <c r="C1184" s="4" t="s">
        <v>7</v>
      </c>
      <c r="D1184" s="100">
        <v>185</v>
      </c>
      <c r="E1184" s="100">
        <v>119</v>
      </c>
      <c r="F1184" s="2">
        <v>0</v>
      </c>
      <c r="G1184" s="100">
        <v>0</v>
      </c>
    </row>
    <row r="1185" spans="1:7" ht="13.5" customHeight="1" x14ac:dyDescent="0.2">
      <c r="A1185" s="100">
        <v>1184</v>
      </c>
      <c r="B1185" s="100">
        <v>1226</v>
      </c>
      <c r="C1185" s="4" t="s">
        <v>7</v>
      </c>
      <c r="D1185" s="100">
        <v>186</v>
      </c>
      <c r="E1185" s="100">
        <v>119</v>
      </c>
      <c r="F1185" s="2">
        <v>0</v>
      </c>
      <c r="G1185" s="100">
        <v>0</v>
      </c>
    </row>
    <row r="1186" spans="1:7" ht="13.5" customHeight="1" x14ac:dyDescent="0.2">
      <c r="A1186" s="100">
        <v>1185</v>
      </c>
      <c r="B1186" s="100">
        <v>1227</v>
      </c>
      <c r="C1186" s="4" t="s">
        <v>7</v>
      </c>
      <c r="D1186" s="100">
        <v>187</v>
      </c>
      <c r="E1186" s="100">
        <v>119</v>
      </c>
      <c r="F1186" s="2">
        <v>0</v>
      </c>
      <c r="G1186" s="100">
        <v>0</v>
      </c>
    </row>
    <row r="1187" spans="1:7" ht="13.5" customHeight="1" x14ac:dyDescent="0.2">
      <c r="A1187" s="100">
        <v>1186</v>
      </c>
      <c r="B1187" s="100">
        <v>1228</v>
      </c>
      <c r="C1187" s="4" t="s">
        <v>7</v>
      </c>
      <c r="D1187" s="100">
        <v>188</v>
      </c>
      <c r="E1187" s="100">
        <v>119</v>
      </c>
      <c r="F1187" s="2">
        <v>0</v>
      </c>
      <c r="G1187" s="100">
        <v>0</v>
      </c>
    </row>
    <row r="1188" spans="1:7" ht="13.5" customHeight="1" x14ac:dyDescent="0.2">
      <c r="A1188" s="100">
        <v>1187</v>
      </c>
      <c r="B1188" s="100">
        <v>1229</v>
      </c>
      <c r="C1188" s="4" t="s">
        <v>7</v>
      </c>
      <c r="D1188" s="100">
        <v>189</v>
      </c>
      <c r="E1188" s="100">
        <v>119</v>
      </c>
      <c r="F1188" s="2">
        <v>0</v>
      </c>
      <c r="G1188" s="100">
        <v>0</v>
      </c>
    </row>
    <row r="1189" spans="1:7" ht="13.5" customHeight="1" x14ac:dyDescent="0.2">
      <c r="A1189" s="100">
        <v>1188</v>
      </c>
      <c r="B1189" s="100">
        <v>1230</v>
      </c>
      <c r="C1189" s="4" t="s">
        <v>7</v>
      </c>
      <c r="D1189" s="100">
        <v>190</v>
      </c>
      <c r="E1189" s="100">
        <v>119</v>
      </c>
      <c r="F1189" s="2">
        <v>0</v>
      </c>
      <c r="G1189" s="100">
        <v>0</v>
      </c>
    </row>
    <row r="1190" spans="1:7" ht="13.5" customHeight="1" x14ac:dyDescent="0.2">
      <c r="A1190" s="100">
        <v>1189</v>
      </c>
      <c r="B1190" s="100">
        <v>1231</v>
      </c>
      <c r="C1190" s="4" t="s">
        <v>7</v>
      </c>
      <c r="D1190" s="100">
        <v>191</v>
      </c>
      <c r="E1190" s="100">
        <v>119</v>
      </c>
      <c r="F1190" s="2">
        <v>0</v>
      </c>
      <c r="G1190" s="100">
        <v>0</v>
      </c>
    </row>
    <row r="1191" spans="1:7" ht="13.5" customHeight="1" x14ac:dyDescent="0.2">
      <c r="A1191" s="100">
        <v>1190</v>
      </c>
      <c r="B1191" s="100">
        <v>1232</v>
      </c>
      <c r="C1191" s="4" t="s">
        <v>7</v>
      </c>
      <c r="D1191" s="100">
        <v>192</v>
      </c>
      <c r="E1191" s="100">
        <v>119</v>
      </c>
      <c r="F1191" s="2">
        <v>0</v>
      </c>
      <c r="G1191" s="100">
        <v>0</v>
      </c>
    </row>
    <row r="1192" spans="1:7" ht="13.5" customHeight="1" x14ac:dyDescent="0.2">
      <c r="A1192" s="100">
        <v>1191</v>
      </c>
      <c r="B1192" s="100">
        <v>1233</v>
      </c>
      <c r="C1192" s="4" t="s">
        <v>7</v>
      </c>
      <c r="D1192" s="100">
        <v>183</v>
      </c>
      <c r="E1192" s="100">
        <v>119</v>
      </c>
      <c r="F1192" s="2">
        <v>0</v>
      </c>
      <c r="G1192" s="100">
        <v>0</v>
      </c>
    </row>
    <row r="1193" spans="1:7" ht="13.5" customHeight="1" x14ac:dyDescent="0.2">
      <c r="A1193" s="100">
        <v>1192</v>
      </c>
      <c r="B1193" s="100">
        <v>1234</v>
      </c>
      <c r="C1193" s="4" t="s">
        <v>7</v>
      </c>
      <c r="D1193" s="100">
        <v>184</v>
      </c>
      <c r="E1193" s="100">
        <v>119</v>
      </c>
      <c r="F1193" s="2">
        <v>0</v>
      </c>
      <c r="G1193" s="100">
        <v>0</v>
      </c>
    </row>
    <row r="1194" spans="1:7" ht="13.5" customHeight="1" x14ac:dyDescent="0.2">
      <c r="A1194" s="100">
        <v>1193</v>
      </c>
      <c r="B1194" s="100">
        <v>1235</v>
      </c>
      <c r="C1194" s="4" t="s">
        <v>7</v>
      </c>
      <c r="D1194" s="100">
        <v>152</v>
      </c>
      <c r="E1194" s="100">
        <v>157</v>
      </c>
      <c r="F1194" s="2">
        <v>0</v>
      </c>
      <c r="G1194" s="100">
        <v>0</v>
      </c>
    </row>
    <row r="1195" spans="1:7" ht="13.5" customHeight="1" x14ac:dyDescent="0.2">
      <c r="A1195" s="100">
        <v>1194</v>
      </c>
      <c r="B1195" s="100">
        <v>1236</v>
      </c>
      <c r="C1195" s="4" t="s">
        <v>7</v>
      </c>
      <c r="D1195" s="100">
        <v>153</v>
      </c>
      <c r="E1195" s="100">
        <v>157</v>
      </c>
      <c r="F1195" s="2">
        <v>0</v>
      </c>
      <c r="G1195" s="100">
        <v>0</v>
      </c>
    </row>
    <row r="1196" spans="1:7" ht="13.5" customHeight="1" x14ac:dyDescent="0.2">
      <c r="A1196" s="100">
        <v>1195</v>
      </c>
      <c r="B1196" s="100">
        <v>1237</v>
      </c>
      <c r="C1196" s="4" t="s">
        <v>7</v>
      </c>
      <c r="D1196" s="100">
        <v>154</v>
      </c>
      <c r="E1196" s="100">
        <v>157</v>
      </c>
      <c r="F1196" s="2">
        <v>0</v>
      </c>
      <c r="G1196" s="100">
        <v>0</v>
      </c>
    </row>
    <row r="1197" spans="1:7" ht="13.5" customHeight="1" x14ac:dyDescent="0.2">
      <c r="A1197" s="100">
        <v>1196</v>
      </c>
      <c r="B1197" s="100">
        <v>1238</v>
      </c>
      <c r="C1197" s="4" t="s">
        <v>7</v>
      </c>
      <c r="D1197" s="100">
        <v>155</v>
      </c>
      <c r="E1197" s="100">
        <v>157</v>
      </c>
      <c r="F1197" s="2">
        <v>0</v>
      </c>
      <c r="G1197" s="100">
        <v>0</v>
      </c>
    </row>
    <row r="1198" spans="1:7" ht="13.5" customHeight="1" x14ac:dyDescent="0.2">
      <c r="A1198" s="100">
        <v>1197</v>
      </c>
      <c r="B1198" s="100">
        <v>1239</v>
      </c>
      <c r="C1198" s="4" t="s">
        <v>7</v>
      </c>
      <c r="D1198" s="100">
        <v>156</v>
      </c>
      <c r="E1198" s="100">
        <v>157</v>
      </c>
      <c r="F1198" s="2">
        <v>0</v>
      </c>
      <c r="G1198" s="100">
        <v>0</v>
      </c>
    </row>
    <row r="1199" spans="1:7" ht="13.5" customHeight="1" x14ac:dyDescent="0.2">
      <c r="A1199" s="100">
        <v>1198</v>
      </c>
      <c r="B1199" s="100">
        <v>1240</v>
      </c>
      <c r="C1199" s="4" t="s">
        <v>7</v>
      </c>
      <c r="D1199" s="100">
        <v>30</v>
      </c>
      <c r="E1199" s="100">
        <v>70</v>
      </c>
      <c r="F1199" s="2">
        <v>0</v>
      </c>
      <c r="G1199" s="100">
        <v>0</v>
      </c>
    </row>
    <row r="1200" spans="1:7" ht="13.5" customHeight="1" x14ac:dyDescent="0.2">
      <c r="A1200" s="100">
        <v>1199</v>
      </c>
      <c r="B1200" s="100">
        <v>1241</v>
      </c>
      <c r="C1200" s="4" t="s">
        <v>7</v>
      </c>
      <c r="D1200" s="100">
        <v>31</v>
      </c>
      <c r="E1200" s="100">
        <v>70</v>
      </c>
      <c r="F1200" s="2">
        <v>0</v>
      </c>
      <c r="G1200" s="100">
        <v>0</v>
      </c>
    </row>
    <row r="1201" spans="1:7" ht="13.5" customHeight="1" x14ac:dyDescent="0.2">
      <c r="A1201" s="100">
        <v>1200</v>
      </c>
      <c r="B1201" s="100">
        <v>1242</v>
      </c>
      <c r="C1201" s="4" t="s">
        <v>7</v>
      </c>
      <c r="D1201" s="100">
        <v>32</v>
      </c>
      <c r="E1201" s="100">
        <v>70</v>
      </c>
      <c r="F1201" s="2">
        <v>0</v>
      </c>
      <c r="G1201" s="100">
        <v>0</v>
      </c>
    </row>
    <row r="1202" spans="1:7" ht="13.5" customHeight="1" x14ac:dyDescent="0.2">
      <c r="A1202" s="100">
        <v>1201</v>
      </c>
      <c r="B1202" s="100">
        <v>1243</v>
      </c>
      <c r="C1202" s="4" t="s">
        <v>7</v>
      </c>
      <c r="D1202" s="100">
        <v>115</v>
      </c>
      <c r="E1202" s="100">
        <v>29</v>
      </c>
      <c r="F1202" s="2">
        <v>0</v>
      </c>
      <c r="G1202" s="100">
        <v>0</v>
      </c>
    </row>
    <row r="1203" spans="1:7" ht="13.5" customHeight="1" x14ac:dyDescent="0.2">
      <c r="A1203" s="100">
        <v>1202</v>
      </c>
      <c r="B1203" s="100">
        <v>1244</v>
      </c>
      <c r="C1203" s="4" t="s">
        <v>7</v>
      </c>
      <c r="D1203" s="100">
        <v>116</v>
      </c>
      <c r="E1203" s="100">
        <v>29</v>
      </c>
      <c r="F1203" s="2">
        <v>0</v>
      </c>
      <c r="G1203" s="100">
        <v>0</v>
      </c>
    </row>
    <row r="1204" spans="1:7" ht="13.5" customHeight="1" x14ac:dyDescent="0.2">
      <c r="A1204" s="100">
        <v>1203</v>
      </c>
      <c r="B1204" s="100">
        <v>1245</v>
      </c>
      <c r="C1204" s="4" t="s">
        <v>7</v>
      </c>
      <c r="D1204" s="100">
        <v>117</v>
      </c>
      <c r="E1204" s="100">
        <v>29</v>
      </c>
      <c r="F1204" s="2">
        <v>0</v>
      </c>
      <c r="G1204" s="100">
        <v>0</v>
      </c>
    </row>
    <row r="1205" spans="1:7" ht="13.5" customHeight="1" x14ac:dyDescent="0.2">
      <c r="A1205" s="100">
        <v>1204</v>
      </c>
      <c r="B1205" s="100">
        <v>1246</v>
      </c>
      <c r="C1205" s="4" t="s">
        <v>7</v>
      </c>
      <c r="D1205" s="100">
        <v>158</v>
      </c>
      <c r="E1205" s="100">
        <v>157</v>
      </c>
      <c r="F1205" s="2">
        <v>0</v>
      </c>
      <c r="G1205" s="100">
        <v>0</v>
      </c>
    </row>
    <row r="1206" spans="1:7" ht="13.5" customHeight="1" x14ac:dyDescent="0.2">
      <c r="A1206" s="100">
        <v>1205</v>
      </c>
      <c r="B1206" s="100">
        <v>1247</v>
      </c>
      <c r="C1206" s="4" t="s">
        <v>7</v>
      </c>
      <c r="D1206" s="100">
        <v>159</v>
      </c>
      <c r="E1206" s="100">
        <v>157</v>
      </c>
      <c r="F1206" s="2">
        <v>0</v>
      </c>
      <c r="G1206" s="100">
        <v>0</v>
      </c>
    </row>
    <row r="1207" spans="1:7" ht="13.5" customHeight="1" x14ac:dyDescent="0.2">
      <c r="A1207" s="100">
        <v>1206</v>
      </c>
      <c r="B1207" s="100">
        <v>1248</v>
      </c>
      <c r="C1207" s="4" t="s">
        <v>7</v>
      </c>
      <c r="D1207" s="100">
        <v>160</v>
      </c>
      <c r="E1207" s="100">
        <v>157</v>
      </c>
      <c r="F1207" s="2">
        <v>0</v>
      </c>
      <c r="G1207" s="100">
        <v>0</v>
      </c>
    </row>
    <row r="1208" spans="1:7" ht="13.5" customHeight="1" x14ac:dyDescent="0.2">
      <c r="A1208" s="100">
        <v>1207</v>
      </c>
      <c r="B1208" s="100">
        <v>1249</v>
      </c>
      <c r="C1208" s="4" t="s">
        <v>7</v>
      </c>
      <c r="D1208" s="100">
        <v>161</v>
      </c>
      <c r="E1208" s="100">
        <v>157</v>
      </c>
      <c r="F1208" s="2">
        <v>0</v>
      </c>
      <c r="G1208" s="100">
        <v>0</v>
      </c>
    </row>
    <row r="1209" spans="1:7" ht="13.5" customHeight="1" x14ac:dyDescent="0.2">
      <c r="A1209" s="100">
        <v>1208</v>
      </c>
      <c r="B1209" s="100">
        <v>1250</v>
      </c>
      <c r="C1209" s="4" t="s">
        <v>7</v>
      </c>
      <c r="D1209" s="100">
        <v>162</v>
      </c>
      <c r="E1209" s="100">
        <v>157</v>
      </c>
      <c r="F1209" s="2">
        <v>0</v>
      </c>
      <c r="G1209" s="100">
        <v>0</v>
      </c>
    </row>
    <row r="1210" spans="1:7" ht="13.5" customHeight="1" x14ac:dyDescent="0.2">
      <c r="A1210" s="100">
        <v>1209</v>
      </c>
      <c r="B1210" s="100">
        <v>1251</v>
      </c>
      <c r="C1210" s="4" t="s">
        <v>7</v>
      </c>
      <c r="D1210" s="100">
        <v>163</v>
      </c>
      <c r="E1210" s="100">
        <v>157</v>
      </c>
      <c r="F1210" s="2">
        <v>0</v>
      </c>
      <c r="G1210" s="100">
        <v>0</v>
      </c>
    </row>
    <row r="1211" spans="1:7" ht="13.5" customHeight="1" x14ac:dyDescent="0.2">
      <c r="A1211" s="100">
        <v>1210</v>
      </c>
      <c r="B1211" s="100">
        <v>1252</v>
      </c>
      <c r="C1211" s="4" t="s">
        <v>7</v>
      </c>
      <c r="D1211" s="100">
        <v>164</v>
      </c>
      <c r="E1211" s="100">
        <v>157</v>
      </c>
      <c r="F1211" s="2">
        <v>0</v>
      </c>
      <c r="G1211" s="100">
        <v>0</v>
      </c>
    </row>
    <row r="1212" spans="1:7" ht="13.5" customHeight="1" x14ac:dyDescent="0.2">
      <c r="A1212" s="100">
        <v>1211</v>
      </c>
      <c r="B1212" s="100">
        <v>1253</v>
      </c>
      <c r="C1212" s="4" t="s">
        <v>7</v>
      </c>
      <c r="D1212" s="100">
        <v>165</v>
      </c>
      <c r="E1212" s="100">
        <v>157</v>
      </c>
      <c r="F1212" s="2">
        <v>0</v>
      </c>
      <c r="G1212" s="100">
        <v>0</v>
      </c>
    </row>
    <row r="1213" spans="1:7" ht="13.5" customHeight="1" x14ac:dyDescent="0.2">
      <c r="A1213" s="100">
        <v>1212</v>
      </c>
      <c r="B1213" s="100">
        <v>1254</v>
      </c>
      <c r="C1213" s="4" t="s">
        <v>7</v>
      </c>
      <c r="D1213" s="100">
        <v>166</v>
      </c>
      <c r="E1213" s="100">
        <v>157</v>
      </c>
      <c r="F1213" s="2">
        <v>0</v>
      </c>
      <c r="G1213" s="100">
        <v>0</v>
      </c>
    </row>
    <row r="1214" spans="1:7" ht="13.5" customHeight="1" x14ac:dyDescent="0.2">
      <c r="A1214" s="100">
        <v>1213</v>
      </c>
      <c r="B1214" s="100">
        <v>1255</v>
      </c>
      <c r="C1214" s="4" t="s">
        <v>7</v>
      </c>
      <c r="D1214" s="100">
        <v>167</v>
      </c>
      <c r="E1214" s="100">
        <v>157</v>
      </c>
      <c r="F1214" s="2">
        <v>0</v>
      </c>
      <c r="G1214" s="100">
        <v>0</v>
      </c>
    </row>
    <row r="1215" spans="1:7" ht="13.5" customHeight="1" x14ac:dyDescent="0.2">
      <c r="A1215" s="100">
        <v>1214</v>
      </c>
      <c r="B1215" s="100">
        <v>1256</v>
      </c>
      <c r="C1215" s="4" t="s">
        <v>7</v>
      </c>
      <c r="D1215" s="100">
        <v>168</v>
      </c>
      <c r="E1215" s="100">
        <v>157</v>
      </c>
      <c r="F1215" s="2">
        <v>0</v>
      </c>
      <c r="G1215" s="100">
        <v>0</v>
      </c>
    </row>
    <row r="1216" spans="1:7" ht="13.5" customHeight="1" x14ac:dyDescent="0.2">
      <c r="A1216" s="100">
        <v>1215</v>
      </c>
      <c r="B1216" s="100">
        <v>1257</v>
      </c>
      <c r="C1216" s="4" t="s">
        <v>7</v>
      </c>
      <c r="D1216" s="100">
        <v>5</v>
      </c>
      <c r="E1216" s="100">
        <v>80</v>
      </c>
      <c r="F1216" s="2">
        <v>0</v>
      </c>
      <c r="G1216" s="100">
        <v>0</v>
      </c>
    </row>
    <row r="1217" spans="1:7" ht="13.5" customHeight="1" x14ac:dyDescent="0.2">
      <c r="A1217" s="100">
        <v>1216</v>
      </c>
      <c r="B1217" s="100">
        <v>1258</v>
      </c>
      <c r="C1217" s="4" t="s">
        <v>7</v>
      </c>
      <c r="D1217" s="100">
        <v>6</v>
      </c>
      <c r="E1217" s="100">
        <v>78</v>
      </c>
      <c r="F1217" s="2">
        <v>0</v>
      </c>
      <c r="G1217" s="100">
        <v>0</v>
      </c>
    </row>
    <row r="1218" spans="1:7" ht="13.5" customHeight="1" x14ac:dyDescent="0.2">
      <c r="A1218" s="100">
        <v>1217</v>
      </c>
      <c r="B1218" s="100">
        <v>1259</v>
      </c>
      <c r="C1218" s="4" t="s">
        <v>7</v>
      </c>
      <c r="D1218" s="100">
        <v>13</v>
      </c>
      <c r="E1218" s="100">
        <v>34</v>
      </c>
      <c r="F1218" s="2">
        <v>0</v>
      </c>
      <c r="G1218" s="100">
        <v>0</v>
      </c>
    </row>
    <row r="1219" spans="1:7" ht="13.5" customHeight="1" x14ac:dyDescent="0.2">
      <c r="A1219" s="100">
        <v>1218</v>
      </c>
      <c r="B1219" s="100">
        <v>1260</v>
      </c>
      <c r="C1219" s="4" t="s">
        <v>7</v>
      </c>
      <c r="D1219" s="100">
        <v>13</v>
      </c>
      <c r="E1219" s="100">
        <v>17</v>
      </c>
      <c r="F1219" s="2">
        <v>0</v>
      </c>
      <c r="G1219" s="100">
        <v>0</v>
      </c>
    </row>
    <row r="1220" spans="1:7" ht="13.5" customHeight="1" x14ac:dyDescent="0.2">
      <c r="A1220" s="100">
        <v>1219</v>
      </c>
      <c r="B1220" s="100">
        <v>1261</v>
      </c>
      <c r="C1220" s="4"/>
      <c r="D1220" s="100">
        <v>3</v>
      </c>
      <c r="E1220" s="100">
        <v>60</v>
      </c>
      <c r="F1220" s="2">
        <v>0</v>
      </c>
      <c r="G1220" s="100">
        <v>0</v>
      </c>
    </row>
    <row r="1221" spans="1:7" ht="13.5" customHeight="1" x14ac:dyDescent="0.2">
      <c r="A1221" s="100">
        <v>1220</v>
      </c>
      <c r="B1221" s="100">
        <v>1262</v>
      </c>
      <c r="C1221" s="4" t="s">
        <v>7</v>
      </c>
      <c r="D1221" s="100">
        <v>12</v>
      </c>
      <c r="E1221" s="100">
        <v>17</v>
      </c>
      <c r="F1221" s="2">
        <v>0</v>
      </c>
      <c r="G1221" s="100">
        <v>0</v>
      </c>
    </row>
    <row r="1222" spans="1:7" ht="13.5" customHeight="1" x14ac:dyDescent="0.2">
      <c r="A1222" s="100">
        <v>1221</v>
      </c>
      <c r="B1222" s="100">
        <v>1263</v>
      </c>
      <c r="C1222" s="4"/>
      <c r="D1222" s="100">
        <v>2</v>
      </c>
      <c r="E1222" s="100">
        <v>222</v>
      </c>
      <c r="F1222" s="2">
        <v>0</v>
      </c>
      <c r="G1222" s="100">
        <v>0</v>
      </c>
    </row>
    <row r="1223" spans="1:7" ht="13.5" customHeight="1" x14ac:dyDescent="0.2">
      <c r="A1223" s="100">
        <v>1222</v>
      </c>
      <c r="B1223" s="100">
        <v>1264</v>
      </c>
      <c r="C1223" s="4" t="s">
        <v>7</v>
      </c>
      <c r="D1223" s="100">
        <v>5</v>
      </c>
      <c r="E1223" s="100">
        <v>11</v>
      </c>
      <c r="F1223" s="2">
        <v>0</v>
      </c>
      <c r="G1223" s="100">
        <v>0</v>
      </c>
    </row>
    <row r="1224" spans="1:7" ht="13.5" customHeight="1" x14ac:dyDescent="0.2">
      <c r="A1224" s="100">
        <v>1223</v>
      </c>
      <c r="B1224" s="100">
        <v>1265</v>
      </c>
      <c r="C1224" s="4" t="s">
        <v>7</v>
      </c>
      <c r="D1224" s="100">
        <v>28</v>
      </c>
      <c r="E1224" s="100">
        <v>70</v>
      </c>
      <c r="F1224" s="2">
        <v>0</v>
      </c>
      <c r="G1224" s="100">
        <v>0</v>
      </c>
    </row>
    <row r="1225" spans="1:7" ht="13.5" customHeight="1" x14ac:dyDescent="0.2">
      <c r="A1225" s="100">
        <v>1224</v>
      </c>
      <c r="B1225" s="100">
        <v>1266</v>
      </c>
      <c r="C1225" s="4" t="s">
        <v>7</v>
      </c>
      <c r="D1225" s="100">
        <v>29</v>
      </c>
      <c r="E1225" s="100">
        <v>70</v>
      </c>
      <c r="F1225" s="2">
        <v>0</v>
      </c>
      <c r="G1225" s="100">
        <v>0</v>
      </c>
    </row>
    <row r="1226" spans="1:7" ht="13.5" customHeight="1" x14ac:dyDescent="0.2">
      <c r="A1226" s="100">
        <v>1225</v>
      </c>
      <c r="B1226" s="100">
        <v>1267</v>
      </c>
      <c r="C1226" s="4" t="s">
        <v>7</v>
      </c>
      <c r="D1226" s="100">
        <v>149</v>
      </c>
      <c r="E1226" s="100">
        <v>157</v>
      </c>
      <c r="F1226" s="2">
        <v>0</v>
      </c>
      <c r="G1226" s="100">
        <v>0</v>
      </c>
    </row>
    <row r="1227" spans="1:7" ht="13.5" customHeight="1" x14ac:dyDescent="0.2">
      <c r="A1227" s="100">
        <v>1226</v>
      </c>
      <c r="B1227" s="100">
        <v>1268</v>
      </c>
      <c r="C1227" s="4" t="s">
        <v>7</v>
      </c>
      <c r="D1227" s="100">
        <v>150</v>
      </c>
      <c r="E1227" s="100">
        <v>157</v>
      </c>
      <c r="F1227" s="2">
        <v>0</v>
      </c>
      <c r="G1227" s="100">
        <v>0</v>
      </c>
    </row>
    <row r="1228" spans="1:7" ht="13.5" customHeight="1" x14ac:dyDescent="0.2">
      <c r="A1228" s="100">
        <v>1227</v>
      </c>
      <c r="B1228" s="100">
        <v>1269</v>
      </c>
      <c r="C1228" s="4" t="s">
        <v>7</v>
      </c>
      <c r="D1228" s="100">
        <v>151</v>
      </c>
      <c r="E1228" s="100">
        <v>157</v>
      </c>
      <c r="F1228" s="2">
        <v>0</v>
      </c>
      <c r="G1228" s="100">
        <v>0</v>
      </c>
    </row>
    <row r="1229" spans="1:7" ht="13.5" customHeight="1" x14ac:dyDescent="0.2">
      <c r="A1229" s="100">
        <v>1228</v>
      </c>
      <c r="B1229" s="100">
        <v>1270</v>
      </c>
      <c r="C1229" s="4"/>
      <c r="D1229" s="100">
        <v>1</v>
      </c>
      <c r="E1229" s="100">
        <v>225</v>
      </c>
      <c r="F1229" s="2">
        <v>0</v>
      </c>
      <c r="G1229" s="100">
        <v>0</v>
      </c>
    </row>
    <row r="1230" spans="1:7" ht="13.5" customHeight="1" x14ac:dyDescent="0.2">
      <c r="A1230" s="100">
        <v>1229</v>
      </c>
      <c r="B1230" s="100">
        <v>1271</v>
      </c>
      <c r="C1230" s="4"/>
      <c r="D1230" s="100">
        <v>1</v>
      </c>
      <c r="E1230" s="100">
        <v>226</v>
      </c>
      <c r="F1230" s="2">
        <v>0</v>
      </c>
      <c r="G1230" s="100">
        <v>0</v>
      </c>
    </row>
    <row r="1231" spans="1:7" ht="13.5" customHeight="1" x14ac:dyDescent="0.2">
      <c r="A1231" s="100">
        <v>1230</v>
      </c>
      <c r="B1231" s="100">
        <v>1272</v>
      </c>
      <c r="C1231" s="4" t="s">
        <v>7</v>
      </c>
      <c r="D1231" s="100">
        <v>12</v>
      </c>
      <c r="E1231" s="100">
        <v>179</v>
      </c>
      <c r="F1231" s="2">
        <v>0</v>
      </c>
      <c r="G1231" s="100">
        <v>0</v>
      </c>
    </row>
    <row r="1232" spans="1:7" ht="13.5" customHeight="1" x14ac:dyDescent="0.2">
      <c r="A1232" s="100">
        <v>1231</v>
      </c>
      <c r="B1232" s="100">
        <v>1273</v>
      </c>
      <c r="C1232" s="4" t="s">
        <v>7</v>
      </c>
      <c r="D1232" s="100">
        <v>13</v>
      </c>
      <c r="E1232" s="100">
        <v>179</v>
      </c>
      <c r="F1232" s="2">
        <v>0</v>
      </c>
      <c r="G1232" s="100">
        <v>0</v>
      </c>
    </row>
    <row r="1233" spans="1:7" ht="13.5" customHeight="1" x14ac:dyDescent="0.2">
      <c r="A1233" s="100">
        <v>1232</v>
      </c>
      <c r="B1233" s="100">
        <v>1274</v>
      </c>
      <c r="C1233" s="4" t="s">
        <v>7</v>
      </c>
      <c r="D1233" s="100">
        <v>14</v>
      </c>
      <c r="E1233" s="100">
        <v>179</v>
      </c>
      <c r="F1233" s="2">
        <v>0</v>
      </c>
      <c r="G1233" s="100">
        <v>0</v>
      </c>
    </row>
    <row r="1234" spans="1:7" ht="13.5" customHeight="1" x14ac:dyDescent="0.2">
      <c r="A1234" s="100">
        <v>1233</v>
      </c>
      <c r="B1234" s="100">
        <v>1275</v>
      </c>
      <c r="C1234" s="4" t="s">
        <v>7</v>
      </c>
      <c r="D1234" s="100">
        <v>15</v>
      </c>
      <c r="E1234" s="100">
        <v>179</v>
      </c>
      <c r="F1234" s="2">
        <v>0</v>
      </c>
      <c r="G1234" s="100">
        <v>0</v>
      </c>
    </row>
    <row r="1235" spans="1:7" ht="13.5" customHeight="1" x14ac:dyDescent="0.2">
      <c r="A1235" s="100">
        <v>1234</v>
      </c>
      <c r="B1235" s="100">
        <v>1276</v>
      </c>
      <c r="C1235" s="4" t="s">
        <v>7</v>
      </c>
      <c r="D1235" s="100">
        <v>16</v>
      </c>
      <c r="E1235" s="100">
        <v>179</v>
      </c>
      <c r="F1235" s="2">
        <v>0</v>
      </c>
      <c r="G1235" s="100">
        <v>0</v>
      </c>
    </row>
    <row r="1236" spans="1:7" ht="13.5" customHeight="1" x14ac:dyDescent="0.2">
      <c r="A1236" s="100">
        <v>1235</v>
      </c>
      <c r="B1236" s="100">
        <v>1277</v>
      </c>
      <c r="C1236" s="4" t="s">
        <v>7</v>
      </c>
      <c r="D1236" s="100">
        <v>171</v>
      </c>
      <c r="E1236" s="100">
        <v>157</v>
      </c>
      <c r="F1236" s="2">
        <v>0</v>
      </c>
      <c r="G1236" s="100">
        <v>0</v>
      </c>
    </row>
    <row r="1237" spans="1:7" ht="13.5" customHeight="1" x14ac:dyDescent="0.2">
      <c r="A1237" s="100">
        <v>1236</v>
      </c>
      <c r="B1237" s="100">
        <v>1278</v>
      </c>
      <c r="C1237" s="4" t="s">
        <v>7</v>
      </c>
      <c r="D1237" s="100">
        <v>172</v>
      </c>
      <c r="E1237" s="100">
        <v>157</v>
      </c>
      <c r="F1237" s="2">
        <v>0</v>
      </c>
      <c r="G1237" s="100">
        <v>0</v>
      </c>
    </row>
    <row r="1238" spans="1:7" ht="13.5" customHeight="1" x14ac:dyDescent="0.2">
      <c r="A1238" s="100">
        <v>1237</v>
      </c>
      <c r="B1238" s="100">
        <v>1279</v>
      </c>
      <c r="C1238" s="4" t="s">
        <v>7</v>
      </c>
      <c r="D1238" s="100">
        <v>173</v>
      </c>
      <c r="E1238" s="100">
        <v>157</v>
      </c>
      <c r="F1238" s="2">
        <v>0</v>
      </c>
      <c r="G1238" s="100">
        <v>0</v>
      </c>
    </row>
    <row r="1239" spans="1:7" ht="13.5" customHeight="1" x14ac:dyDescent="0.2">
      <c r="A1239" s="100">
        <v>1238</v>
      </c>
      <c r="B1239" s="100">
        <v>1280</v>
      </c>
      <c r="C1239" s="4" t="s">
        <v>7</v>
      </c>
      <c r="D1239" s="100">
        <v>174</v>
      </c>
      <c r="E1239" s="100">
        <v>157</v>
      </c>
      <c r="F1239" s="2">
        <v>0</v>
      </c>
      <c r="G1239" s="100">
        <v>0</v>
      </c>
    </row>
    <row r="1240" spans="1:7" ht="13.5" customHeight="1" x14ac:dyDescent="0.2">
      <c r="A1240" s="100">
        <v>1239</v>
      </c>
      <c r="B1240" s="100">
        <v>1281</v>
      </c>
      <c r="C1240" s="4" t="s">
        <v>7</v>
      </c>
      <c r="D1240" s="100">
        <v>175</v>
      </c>
      <c r="E1240" s="100">
        <v>157</v>
      </c>
      <c r="F1240" s="2">
        <v>0</v>
      </c>
      <c r="G1240" s="100">
        <v>0</v>
      </c>
    </row>
    <row r="1241" spans="1:7" ht="13.5" customHeight="1" x14ac:dyDescent="0.2">
      <c r="A1241" s="100">
        <v>1240</v>
      </c>
      <c r="B1241" s="100">
        <v>1282</v>
      </c>
      <c r="C1241" s="4" t="s">
        <v>7</v>
      </c>
      <c r="D1241" s="100">
        <v>176</v>
      </c>
      <c r="E1241" s="100">
        <v>157</v>
      </c>
      <c r="F1241" s="2">
        <v>0</v>
      </c>
      <c r="G1241" s="100">
        <v>0</v>
      </c>
    </row>
    <row r="1242" spans="1:7" ht="13.5" customHeight="1" x14ac:dyDescent="0.2">
      <c r="A1242" s="100">
        <v>1241</v>
      </c>
      <c r="B1242" s="100">
        <v>1283</v>
      </c>
      <c r="C1242" s="4" t="s">
        <v>7</v>
      </c>
      <c r="D1242" s="100">
        <v>177</v>
      </c>
      <c r="E1242" s="100">
        <v>157</v>
      </c>
      <c r="F1242" s="2">
        <v>0</v>
      </c>
      <c r="G1242" s="100">
        <v>0</v>
      </c>
    </row>
    <row r="1243" spans="1:7" ht="13.5" customHeight="1" x14ac:dyDescent="0.2">
      <c r="A1243" s="100">
        <v>1242</v>
      </c>
      <c r="B1243" s="100">
        <v>1284</v>
      </c>
      <c r="C1243" s="4" t="s">
        <v>7</v>
      </c>
      <c r="D1243" s="100">
        <v>178</v>
      </c>
      <c r="E1243" s="100">
        <v>157</v>
      </c>
      <c r="F1243" s="2">
        <v>0</v>
      </c>
      <c r="G1243" s="100">
        <v>0</v>
      </c>
    </row>
    <row r="1244" spans="1:7" ht="13.5" customHeight="1" x14ac:dyDescent="0.2">
      <c r="A1244" s="100">
        <v>1243</v>
      </c>
      <c r="B1244" s="100">
        <v>1285</v>
      </c>
      <c r="C1244" s="4" t="s">
        <v>7</v>
      </c>
      <c r="D1244" s="100">
        <v>137</v>
      </c>
      <c r="E1244" s="100">
        <v>29</v>
      </c>
      <c r="F1244" s="2">
        <v>0</v>
      </c>
      <c r="G1244" s="100">
        <v>0</v>
      </c>
    </row>
    <row r="1245" spans="1:7" ht="13.5" customHeight="1" x14ac:dyDescent="0.2">
      <c r="A1245" s="100">
        <v>1244</v>
      </c>
      <c r="B1245" s="100">
        <v>1286</v>
      </c>
      <c r="C1245" s="4" t="s">
        <v>7</v>
      </c>
      <c r="D1245" s="100">
        <v>138</v>
      </c>
      <c r="E1245" s="100">
        <v>29</v>
      </c>
      <c r="F1245" s="2">
        <v>0</v>
      </c>
      <c r="G1245" s="100">
        <v>0</v>
      </c>
    </row>
    <row r="1246" spans="1:7" ht="13.5" customHeight="1" x14ac:dyDescent="0.2">
      <c r="A1246" s="100">
        <v>1245</v>
      </c>
      <c r="B1246" s="100">
        <v>1287</v>
      </c>
      <c r="C1246" s="4" t="s">
        <v>7</v>
      </c>
      <c r="D1246" s="100">
        <v>139</v>
      </c>
      <c r="E1246" s="100">
        <v>29</v>
      </c>
      <c r="F1246" s="2">
        <v>0</v>
      </c>
      <c r="G1246" s="100">
        <v>0</v>
      </c>
    </row>
    <row r="1247" spans="1:7" ht="13.5" customHeight="1" x14ac:dyDescent="0.2">
      <c r="A1247" s="100">
        <v>1246</v>
      </c>
      <c r="B1247" s="100">
        <v>1288</v>
      </c>
      <c r="C1247" s="4" t="s">
        <v>7</v>
      </c>
      <c r="D1247" s="100">
        <v>15</v>
      </c>
      <c r="E1247" s="100">
        <v>155</v>
      </c>
      <c r="F1247" s="2">
        <v>0</v>
      </c>
      <c r="G1247" s="100">
        <v>0</v>
      </c>
    </row>
    <row r="1248" spans="1:7" ht="13.5" customHeight="1" x14ac:dyDescent="0.2">
      <c r="A1248" s="100">
        <v>1247</v>
      </c>
      <c r="B1248" s="100">
        <v>1289</v>
      </c>
      <c r="C1248" s="4"/>
      <c r="D1248" s="100">
        <v>3</v>
      </c>
      <c r="E1248" s="100">
        <v>222</v>
      </c>
      <c r="F1248" s="2">
        <v>0</v>
      </c>
      <c r="G1248" s="100">
        <v>0</v>
      </c>
    </row>
    <row r="1249" spans="1:7" ht="13.5" customHeight="1" x14ac:dyDescent="0.2">
      <c r="A1249" s="100">
        <v>1248</v>
      </c>
      <c r="B1249" s="100">
        <v>1290</v>
      </c>
      <c r="C1249" s="4"/>
      <c r="D1249" s="100">
        <v>1</v>
      </c>
      <c r="E1249" s="100">
        <v>228</v>
      </c>
      <c r="F1249" s="2">
        <v>0</v>
      </c>
      <c r="G1249" s="100">
        <v>0</v>
      </c>
    </row>
    <row r="1250" spans="1:7" ht="13.5" customHeight="1" x14ac:dyDescent="0.2">
      <c r="A1250" s="100">
        <v>1249</v>
      </c>
      <c r="B1250" s="100">
        <v>1291</v>
      </c>
      <c r="C1250" s="4"/>
      <c r="D1250" s="100">
        <v>1</v>
      </c>
      <c r="E1250" s="100">
        <v>227</v>
      </c>
      <c r="F1250" s="2">
        <v>0</v>
      </c>
      <c r="G1250" s="100">
        <v>0</v>
      </c>
    </row>
    <row r="1251" spans="1:7" ht="13.5" customHeight="1" x14ac:dyDescent="0.2">
      <c r="A1251" s="100">
        <v>1250</v>
      </c>
      <c r="B1251" s="100">
        <v>1292</v>
      </c>
      <c r="C1251" s="4"/>
      <c r="D1251" s="100">
        <v>1</v>
      </c>
      <c r="E1251" s="100">
        <v>230</v>
      </c>
      <c r="F1251" s="2">
        <v>0</v>
      </c>
      <c r="G1251" s="100">
        <v>0</v>
      </c>
    </row>
    <row r="1252" spans="1:7" ht="13.5" customHeight="1" x14ac:dyDescent="0.2">
      <c r="A1252" s="100">
        <v>1251</v>
      </c>
      <c r="B1252" s="100">
        <v>1293</v>
      </c>
      <c r="C1252" s="4" t="s">
        <v>7</v>
      </c>
      <c r="D1252" s="100">
        <v>169</v>
      </c>
      <c r="E1252" s="100">
        <v>157</v>
      </c>
      <c r="F1252" s="2">
        <v>0</v>
      </c>
      <c r="G1252" s="100">
        <v>0</v>
      </c>
    </row>
    <row r="1253" spans="1:7" ht="13.5" customHeight="1" x14ac:dyDescent="0.2">
      <c r="A1253" s="100">
        <v>1252</v>
      </c>
      <c r="B1253" s="100">
        <v>1294</v>
      </c>
      <c r="C1253" s="4" t="s">
        <v>7</v>
      </c>
      <c r="D1253" s="100">
        <v>170</v>
      </c>
      <c r="E1253" s="100">
        <v>157</v>
      </c>
      <c r="F1253" s="2">
        <v>0</v>
      </c>
      <c r="G1253" s="100">
        <v>0</v>
      </c>
    </row>
    <row r="1254" spans="1:7" ht="13.5" customHeight="1" x14ac:dyDescent="0.2">
      <c r="A1254" s="100">
        <v>1253</v>
      </c>
      <c r="B1254" s="100">
        <v>1295</v>
      </c>
      <c r="C1254" s="4" t="s">
        <v>7</v>
      </c>
      <c r="D1254" s="100">
        <v>135</v>
      </c>
      <c r="E1254" s="100">
        <v>29</v>
      </c>
      <c r="F1254" s="2">
        <v>0</v>
      </c>
      <c r="G1254" s="100">
        <v>0</v>
      </c>
    </row>
    <row r="1255" spans="1:7" ht="13.5" customHeight="1" x14ac:dyDescent="0.2">
      <c r="A1255" s="100">
        <v>1254</v>
      </c>
      <c r="B1255" s="100">
        <v>1296</v>
      </c>
      <c r="C1255" s="4" t="s">
        <v>7</v>
      </c>
      <c r="D1255" s="100">
        <v>136</v>
      </c>
      <c r="E1255" s="100">
        <v>29</v>
      </c>
      <c r="F1255" s="2">
        <v>0</v>
      </c>
      <c r="G1255" s="100">
        <v>0</v>
      </c>
    </row>
    <row r="1256" spans="1:7" ht="13.5" customHeight="1" x14ac:dyDescent="0.2">
      <c r="A1256" s="100">
        <v>1255</v>
      </c>
      <c r="B1256" s="100">
        <v>1297</v>
      </c>
      <c r="C1256" s="4" t="s">
        <v>7</v>
      </c>
      <c r="D1256" s="100">
        <v>140</v>
      </c>
      <c r="E1256" s="100">
        <v>29</v>
      </c>
      <c r="F1256" s="2">
        <v>0</v>
      </c>
      <c r="G1256" s="100">
        <v>0</v>
      </c>
    </row>
    <row r="1257" spans="1:7" ht="13.5" customHeight="1" x14ac:dyDescent="0.2">
      <c r="A1257" s="100">
        <v>1256</v>
      </c>
      <c r="B1257" s="100">
        <v>1298</v>
      </c>
      <c r="C1257" s="4" t="s">
        <v>7</v>
      </c>
      <c r="D1257" s="100">
        <v>141</v>
      </c>
      <c r="E1257" s="100">
        <v>29</v>
      </c>
      <c r="F1257" s="2">
        <v>0</v>
      </c>
      <c r="G1257" s="100">
        <v>0</v>
      </c>
    </row>
    <row r="1258" spans="1:7" ht="13.5" customHeight="1" x14ac:dyDescent="0.2">
      <c r="A1258" s="100">
        <v>1257</v>
      </c>
      <c r="B1258" s="100">
        <v>1299</v>
      </c>
      <c r="C1258" s="4" t="s">
        <v>7</v>
      </c>
      <c r="D1258" s="100">
        <v>142</v>
      </c>
      <c r="E1258" s="100">
        <v>29</v>
      </c>
      <c r="F1258" s="2">
        <v>0</v>
      </c>
      <c r="G1258" s="100">
        <v>0</v>
      </c>
    </row>
    <row r="1259" spans="1:7" ht="13.5" customHeight="1" x14ac:dyDescent="0.2">
      <c r="A1259" s="100">
        <v>1258</v>
      </c>
      <c r="B1259" s="100">
        <v>1300</v>
      </c>
      <c r="C1259" s="4" t="s">
        <v>7</v>
      </c>
      <c r="D1259" s="100">
        <v>143</v>
      </c>
      <c r="E1259" s="100">
        <v>29</v>
      </c>
      <c r="F1259" s="2">
        <v>0</v>
      </c>
      <c r="G1259" s="100">
        <v>0</v>
      </c>
    </row>
    <row r="1260" spans="1:7" ht="13.5" customHeight="1" x14ac:dyDescent="0.2">
      <c r="A1260" s="100">
        <v>1259</v>
      </c>
      <c r="B1260" s="100">
        <v>1301</v>
      </c>
      <c r="C1260" s="4" t="s">
        <v>7</v>
      </c>
      <c r="D1260" s="100">
        <v>144</v>
      </c>
      <c r="E1260" s="100">
        <v>29</v>
      </c>
      <c r="F1260" s="2">
        <v>0</v>
      </c>
      <c r="G1260" s="100">
        <v>0</v>
      </c>
    </row>
    <row r="1261" spans="1:7" ht="13.5" customHeight="1" x14ac:dyDescent="0.2">
      <c r="A1261" s="100">
        <v>1260</v>
      </c>
      <c r="B1261" s="100">
        <v>1302</v>
      </c>
      <c r="C1261" s="4"/>
      <c r="D1261" s="100">
        <v>2</v>
      </c>
      <c r="E1261" s="100">
        <v>225</v>
      </c>
      <c r="F1261" s="2">
        <v>0</v>
      </c>
      <c r="G1261" s="100">
        <v>0</v>
      </c>
    </row>
    <row r="1262" spans="1:7" ht="13.5" customHeight="1" x14ac:dyDescent="0.2">
      <c r="A1262" s="100">
        <v>1261</v>
      </c>
      <c r="B1262" s="100">
        <v>1303</v>
      </c>
      <c r="C1262" s="4" t="s">
        <v>7</v>
      </c>
      <c r="D1262" s="100">
        <v>193</v>
      </c>
      <c r="E1262" s="100">
        <v>119</v>
      </c>
      <c r="F1262" s="2">
        <v>0</v>
      </c>
      <c r="G1262" s="100">
        <v>0</v>
      </c>
    </row>
    <row r="1263" spans="1:7" ht="13.5" customHeight="1" x14ac:dyDescent="0.2">
      <c r="A1263" s="100">
        <v>1262</v>
      </c>
      <c r="B1263" s="100">
        <v>1304</v>
      </c>
      <c r="C1263" s="4" t="s">
        <v>7</v>
      </c>
      <c r="D1263" s="100">
        <v>194</v>
      </c>
      <c r="E1263" s="100">
        <v>119</v>
      </c>
      <c r="F1263" s="2">
        <v>0</v>
      </c>
      <c r="G1263" s="100">
        <v>0</v>
      </c>
    </row>
    <row r="1264" spans="1:7" ht="13.5" customHeight="1" x14ac:dyDescent="0.2">
      <c r="A1264" s="100">
        <v>1263</v>
      </c>
      <c r="B1264" s="100">
        <v>1305</v>
      </c>
      <c r="C1264" s="4" t="s">
        <v>7</v>
      </c>
      <c r="D1264" s="100">
        <v>195</v>
      </c>
      <c r="E1264" s="100">
        <v>119</v>
      </c>
      <c r="F1264" s="2">
        <v>0</v>
      </c>
      <c r="G1264" s="100">
        <v>0</v>
      </c>
    </row>
    <row r="1265" spans="1:7" ht="13.5" customHeight="1" x14ac:dyDescent="0.2">
      <c r="A1265" s="100">
        <v>1264</v>
      </c>
      <c r="B1265" s="100">
        <v>1306</v>
      </c>
      <c r="C1265" s="4" t="s">
        <v>7</v>
      </c>
      <c r="D1265" s="100">
        <v>196</v>
      </c>
      <c r="E1265" s="100">
        <v>119</v>
      </c>
      <c r="F1265" s="2">
        <v>0</v>
      </c>
      <c r="G1265" s="100">
        <v>0</v>
      </c>
    </row>
    <row r="1266" spans="1:7" ht="13.5" customHeight="1" x14ac:dyDescent="0.2">
      <c r="A1266" s="100">
        <v>1265</v>
      </c>
      <c r="B1266" s="100">
        <v>1307</v>
      </c>
      <c r="C1266" s="4" t="s">
        <v>7</v>
      </c>
      <c r="D1266" s="100">
        <v>198</v>
      </c>
      <c r="E1266" s="100">
        <v>119</v>
      </c>
      <c r="F1266" s="2">
        <v>0</v>
      </c>
      <c r="G1266" s="100">
        <v>0</v>
      </c>
    </row>
    <row r="1267" spans="1:7" ht="13.5" customHeight="1" x14ac:dyDescent="0.2">
      <c r="A1267" s="100">
        <v>1266</v>
      </c>
      <c r="B1267" s="100">
        <v>1308</v>
      </c>
      <c r="C1267" s="4" t="s">
        <v>7</v>
      </c>
      <c r="D1267" s="100">
        <v>199</v>
      </c>
      <c r="E1267" s="100">
        <v>119</v>
      </c>
      <c r="F1267" s="2">
        <v>0</v>
      </c>
      <c r="G1267" s="100">
        <v>0</v>
      </c>
    </row>
    <row r="1268" spans="1:7" ht="13.5" customHeight="1" x14ac:dyDescent="0.2">
      <c r="A1268" s="100">
        <v>1267</v>
      </c>
      <c r="B1268" s="100">
        <v>1309</v>
      </c>
      <c r="C1268" s="4" t="s">
        <v>7</v>
      </c>
      <c r="D1268" s="100">
        <v>200</v>
      </c>
      <c r="E1268" s="100">
        <v>119</v>
      </c>
      <c r="F1268" s="2">
        <v>0</v>
      </c>
      <c r="G1268" s="100">
        <v>0</v>
      </c>
    </row>
    <row r="1269" spans="1:7" ht="13.5" customHeight="1" x14ac:dyDescent="0.2">
      <c r="A1269" s="100">
        <v>1268</v>
      </c>
      <c r="B1269" s="100">
        <v>1310</v>
      </c>
      <c r="C1269" s="4" t="s">
        <v>7</v>
      </c>
      <c r="D1269" s="100">
        <v>14</v>
      </c>
      <c r="E1269" s="100">
        <v>41</v>
      </c>
      <c r="F1269" s="2">
        <v>0</v>
      </c>
      <c r="G1269" s="100">
        <v>0</v>
      </c>
    </row>
    <row r="1270" spans="1:7" ht="13.5" customHeight="1" x14ac:dyDescent="0.2">
      <c r="A1270" s="100">
        <v>1269</v>
      </c>
      <c r="B1270" s="100">
        <v>1311</v>
      </c>
      <c r="C1270" s="4" t="s">
        <v>7</v>
      </c>
      <c r="D1270" s="100">
        <v>15</v>
      </c>
      <c r="E1270" s="100">
        <v>41</v>
      </c>
      <c r="F1270" s="2">
        <v>0</v>
      </c>
      <c r="G1270" s="100">
        <v>0</v>
      </c>
    </row>
    <row r="1271" spans="1:7" ht="13.5" customHeight="1" x14ac:dyDescent="0.2">
      <c r="A1271" s="100">
        <v>1270</v>
      </c>
      <c r="B1271" s="100">
        <v>1312</v>
      </c>
      <c r="C1271" s="4" t="s">
        <v>7</v>
      </c>
      <c r="D1271" s="100">
        <v>16</v>
      </c>
      <c r="E1271" s="100">
        <v>41</v>
      </c>
      <c r="F1271" s="2">
        <v>0</v>
      </c>
      <c r="G1271" s="100">
        <v>0</v>
      </c>
    </row>
    <row r="1272" spans="1:7" ht="13.5" customHeight="1" x14ac:dyDescent="0.2">
      <c r="A1272" s="100">
        <v>1271</v>
      </c>
      <c r="B1272" s="100">
        <v>1313</v>
      </c>
      <c r="C1272" s="4" t="s">
        <v>7</v>
      </c>
      <c r="D1272" s="100">
        <v>17</v>
      </c>
      <c r="E1272" s="100">
        <v>41</v>
      </c>
      <c r="F1272" s="2">
        <v>0</v>
      </c>
      <c r="G1272" s="100">
        <v>0</v>
      </c>
    </row>
    <row r="1273" spans="1:7" ht="13.5" customHeight="1" x14ac:dyDescent="0.2">
      <c r="A1273" s="100">
        <v>1272</v>
      </c>
      <c r="B1273" s="100">
        <v>1314</v>
      </c>
      <c r="C1273" s="4" t="s">
        <v>7</v>
      </c>
      <c r="D1273" s="100">
        <v>6</v>
      </c>
      <c r="E1273" s="100">
        <v>80</v>
      </c>
      <c r="F1273" s="2">
        <v>0</v>
      </c>
      <c r="G1273" s="100">
        <v>0</v>
      </c>
    </row>
    <row r="1274" spans="1:7" ht="13.5" customHeight="1" x14ac:dyDescent="0.2">
      <c r="A1274" s="100">
        <v>1273</v>
      </c>
      <c r="B1274" s="100">
        <v>1315</v>
      </c>
      <c r="C1274" s="4" t="s">
        <v>7</v>
      </c>
      <c r="D1274" s="100">
        <v>7</v>
      </c>
      <c r="E1274" s="100">
        <v>78</v>
      </c>
      <c r="F1274" s="2">
        <v>0</v>
      </c>
      <c r="G1274" s="100">
        <v>0</v>
      </c>
    </row>
    <row r="1275" spans="1:7" ht="13.5" customHeight="1" x14ac:dyDescent="0.2">
      <c r="A1275" s="100">
        <v>1274</v>
      </c>
      <c r="B1275" s="100">
        <v>1316</v>
      </c>
      <c r="C1275" s="4"/>
      <c r="D1275" s="100">
        <v>2</v>
      </c>
      <c r="E1275" s="100">
        <v>226</v>
      </c>
      <c r="F1275" s="2">
        <v>0</v>
      </c>
      <c r="G1275" s="100">
        <v>0</v>
      </c>
    </row>
    <row r="1276" spans="1:7" ht="13.5" customHeight="1" x14ac:dyDescent="0.2">
      <c r="A1276" s="100">
        <v>1275</v>
      </c>
      <c r="B1276" s="100">
        <v>1317</v>
      </c>
      <c r="C1276" s="4"/>
      <c r="D1276" s="100">
        <v>3</v>
      </c>
      <c r="E1276" s="100">
        <v>225</v>
      </c>
      <c r="F1276" s="2">
        <v>0</v>
      </c>
      <c r="G1276" s="100">
        <v>0</v>
      </c>
    </row>
    <row r="1277" spans="1:7" ht="13.5" customHeight="1" x14ac:dyDescent="0.2">
      <c r="A1277" s="100">
        <v>1276</v>
      </c>
      <c r="B1277" s="100">
        <v>1318</v>
      </c>
      <c r="C1277" s="4" t="s">
        <v>7</v>
      </c>
      <c r="D1277" s="100">
        <v>185</v>
      </c>
      <c r="E1277" s="100">
        <v>157</v>
      </c>
      <c r="F1277" s="2">
        <v>0</v>
      </c>
      <c r="G1277" s="100">
        <v>0</v>
      </c>
    </row>
    <row r="1278" spans="1:7" ht="13.5" customHeight="1" x14ac:dyDescent="0.2">
      <c r="A1278" s="100">
        <v>1277</v>
      </c>
      <c r="B1278" s="100">
        <v>1319</v>
      </c>
      <c r="C1278" s="4" t="s">
        <v>7</v>
      </c>
      <c r="D1278" s="100">
        <v>187</v>
      </c>
      <c r="E1278" s="100">
        <v>157</v>
      </c>
      <c r="F1278" s="2">
        <v>0</v>
      </c>
      <c r="G1278" s="100">
        <v>0</v>
      </c>
    </row>
    <row r="1279" spans="1:7" ht="13.5" customHeight="1" x14ac:dyDescent="0.2">
      <c r="A1279" s="100">
        <v>1278</v>
      </c>
      <c r="B1279" s="100">
        <v>1320</v>
      </c>
      <c r="C1279" s="4" t="s">
        <v>7</v>
      </c>
      <c r="D1279" s="100">
        <v>191</v>
      </c>
      <c r="E1279" s="100">
        <v>157</v>
      </c>
      <c r="F1279" s="2">
        <v>0</v>
      </c>
      <c r="G1279" s="100">
        <v>0</v>
      </c>
    </row>
    <row r="1280" spans="1:7" ht="13.5" customHeight="1" x14ac:dyDescent="0.2">
      <c r="A1280" s="100">
        <v>1279</v>
      </c>
      <c r="B1280" s="100">
        <v>1321</v>
      </c>
      <c r="C1280" s="4" t="s">
        <v>7</v>
      </c>
      <c r="D1280" s="100">
        <v>279</v>
      </c>
      <c r="E1280" s="100">
        <v>157</v>
      </c>
      <c r="F1280" s="2">
        <v>0</v>
      </c>
      <c r="G1280" s="100">
        <v>0</v>
      </c>
    </row>
    <row r="1281" spans="1:7" ht="13.5" customHeight="1" x14ac:dyDescent="0.2">
      <c r="A1281" s="100">
        <v>1280</v>
      </c>
      <c r="B1281" s="100">
        <v>1322</v>
      </c>
      <c r="C1281" s="4" t="s">
        <v>7</v>
      </c>
      <c r="D1281" s="100">
        <v>195</v>
      </c>
      <c r="E1281" s="100">
        <v>157</v>
      </c>
      <c r="F1281" s="2">
        <v>0</v>
      </c>
      <c r="G1281" s="100">
        <v>0</v>
      </c>
    </row>
    <row r="1282" spans="1:7" ht="13.5" customHeight="1" x14ac:dyDescent="0.2">
      <c r="A1282" s="100">
        <v>1281</v>
      </c>
      <c r="B1282" s="100">
        <v>1323</v>
      </c>
      <c r="C1282" s="4"/>
      <c r="D1282" s="100">
        <v>1</v>
      </c>
      <c r="E1282" s="100">
        <v>231</v>
      </c>
      <c r="F1282" s="2">
        <v>0</v>
      </c>
      <c r="G1282" s="100">
        <v>0</v>
      </c>
    </row>
    <row r="1283" spans="1:7" ht="13.5" customHeight="1" x14ac:dyDescent="0.2">
      <c r="A1283" s="100">
        <v>1282</v>
      </c>
      <c r="B1283" s="100">
        <v>1324</v>
      </c>
      <c r="C1283" s="4"/>
      <c r="D1283" s="100">
        <v>2</v>
      </c>
      <c r="E1283" s="100">
        <v>231</v>
      </c>
      <c r="F1283" s="2">
        <v>0</v>
      </c>
      <c r="G1283" s="100">
        <v>0</v>
      </c>
    </row>
    <row r="1284" spans="1:7" ht="13.5" customHeight="1" x14ac:dyDescent="0.2">
      <c r="A1284" s="100">
        <v>1283</v>
      </c>
      <c r="B1284" s="100">
        <v>1325</v>
      </c>
      <c r="C1284" s="4" t="s">
        <v>7</v>
      </c>
      <c r="D1284" s="100">
        <v>6</v>
      </c>
      <c r="E1284" s="100">
        <v>89</v>
      </c>
      <c r="F1284" s="2">
        <v>0</v>
      </c>
      <c r="G1284" s="100">
        <v>0</v>
      </c>
    </row>
    <row r="1285" spans="1:7" ht="13.5" customHeight="1" x14ac:dyDescent="0.2">
      <c r="A1285" s="100">
        <v>1284</v>
      </c>
      <c r="B1285" s="100">
        <v>1326</v>
      </c>
      <c r="C1285" s="4" t="s">
        <v>7</v>
      </c>
      <c r="D1285" s="100">
        <v>7</v>
      </c>
      <c r="E1285" s="100">
        <v>89</v>
      </c>
      <c r="F1285" s="2">
        <v>0</v>
      </c>
      <c r="G1285" s="100">
        <v>0</v>
      </c>
    </row>
    <row r="1286" spans="1:7" ht="13.5" customHeight="1" x14ac:dyDescent="0.2">
      <c r="A1286" s="100">
        <v>1285</v>
      </c>
      <c r="B1286" s="100">
        <v>1327</v>
      </c>
      <c r="C1286" s="4" t="s">
        <v>7</v>
      </c>
      <c r="D1286" s="100">
        <v>8</v>
      </c>
      <c r="E1286" s="100">
        <v>89</v>
      </c>
      <c r="F1286" s="2">
        <v>0</v>
      </c>
      <c r="G1286" s="100">
        <v>0</v>
      </c>
    </row>
    <row r="1287" spans="1:7" ht="13.5" customHeight="1" x14ac:dyDescent="0.2">
      <c r="A1287" s="100">
        <v>1286</v>
      </c>
      <c r="B1287" s="100">
        <v>1328</v>
      </c>
      <c r="C1287" s="4" t="s">
        <v>7</v>
      </c>
      <c r="D1287" s="100">
        <v>9</v>
      </c>
      <c r="E1287" s="100">
        <v>89</v>
      </c>
      <c r="F1287" s="2">
        <v>0</v>
      </c>
      <c r="G1287" s="100">
        <v>0</v>
      </c>
    </row>
    <row r="1288" spans="1:7" ht="13.5" customHeight="1" x14ac:dyDescent="0.2">
      <c r="A1288" s="100">
        <v>1287</v>
      </c>
      <c r="B1288" s="100">
        <v>1329</v>
      </c>
      <c r="C1288" s="4" t="s">
        <v>7</v>
      </c>
      <c r="D1288" s="100">
        <v>8</v>
      </c>
      <c r="E1288" s="100">
        <v>10</v>
      </c>
      <c r="F1288" s="2">
        <v>0</v>
      </c>
      <c r="G1288" s="100">
        <v>0</v>
      </c>
    </row>
    <row r="1289" spans="1:7" ht="13.5" customHeight="1" x14ac:dyDescent="0.2">
      <c r="A1289" s="100">
        <v>1288</v>
      </c>
      <c r="B1289" s="100">
        <v>1330</v>
      </c>
      <c r="C1289" s="4" t="s">
        <v>7</v>
      </c>
      <c r="D1289" s="100">
        <v>9</v>
      </c>
      <c r="E1289" s="100">
        <v>10</v>
      </c>
      <c r="F1289" s="2">
        <v>0</v>
      </c>
      <c r="G1289" s="100">
        <v>0</v>
      </c>
    </row>
    <row r="1290" spans="1:7" ht="13.5" customHeight="1" x14ac:dyDescent="0.2">
      <c r="A1290" s="100">
        <v>1289</v>
      </c>
      <c r="B1290" s="100">
        <v>1331</v>
      </c>
      <c r="C1290" s="4" t="s">
        <v>7</v>
      </c>
      <c r="D1290" s="100">
        <v>33</v>
      </c>
      <c r="E1290" s="100">
        <v>70</v>
      </c>
      <c r="F1290" s="2">
        <v>0</v>
      </c>
      <c r="G1290" s="100">
        <v>0</v>
      </c>
    </row>
    <row r="1291" spans="1:7" ht="13.5" customHeight="1" x14ac:dyDescent="0.2">
      <c r="A1291" s="100">
        <v>1290</v>
      </c>
      <c r="B1291" s="100">
        <v>1332</v>
      </c>
      <c r="C1291" s="4" t="s">
        <v>7</v>
      </c>
      <c r="D1291" s="100">
        <v>34</v>
      </c>
      <c r="E1291" s="100">
        <v>70</v>
      </c>
      <c r="F1291" s="2">
        <v>0</v>
      </c>
      <c r="G1291" s="100">
        <v>0</v>
      </c>
    </row>
    <row r="1292" spans="1:7" ht="13.5" customHeight="1" x14ac:dyDescent="0.2">
      <c r="A1292" s="100">
        <v>1291</v>
      </c>
      <c r="B1292" s="100">
        <v>1333</v>
      </c>
      <c r="C1292" s="4" t="s">
        <v>7</v>
      </c>
      <c r="D1292" s="100">
        <v>35</v>
      </c>
      <c r="E1292" s="100">
        <v>70</v>
      </c>
      <c r="F1292" s="2">
        <v>0</v>
      </c>
      <c r="G1292" s="100">
        <v>0</v>
      </c>
    </row>
    <row r="1293" spans="1:7" ht="13.5" customHeight="1" x14ac:dyDescent="0.2">
      <c r="A1293" s="100">
        <v>1292</v>
      </c>
      <c r="B1293" s="100">
        <v>1334</v>
      </c>
      <c r="C1293" s="4" t="s">
        <v>7</v>
      </c>
      <c r="D1293" s="100">
        <v>36</v>
      </c>
      <c r="E1293" s="100">
        <v>70</v>
      </c>
      <c r="F1293" s="2">
        <v>0</v>
      </c>
      <c r="G1293" s="100">
        <v>0</v>
      </c>
    </row>
    <row r="1294" spans="1:7" ht="13.5" customHeight="1" x14ac:dyDescent="0.2">
      <c r="A1294" s="100">
        <v>1293</v>
      </c>
      <c r="B1294" s="100">
        <v>1335</v>
      </c>
      <c r="C1294" s="4" t="s">
        <v>7</v>
      </c>
      <c r="D1294" s="100">
        <v>37</v>
      </c>
      <c r="E1294" s="100">
        <v>70</v>
      </c>
      <c r="F1294" s="2">
        <v>0</v>
      </c>
      <c r="G1294" s="100">
        <v>0</v>
      </c>
    </row>
    <row r="1295" spans="1:7" ht="13.5" customHeight="1" x14ac:dyDescent="0.2">
      <c r="A1295" s="100">
        <v>1294</v>
      </c>
      <c r="B1295" s="100">
        <v>1336</v>
      </c>
      <c r="C1295" s="4" t="s">
        <v>7</v>
      </c>
      <c r="D1295" s="100">
        <v>38</v>
      </c>
      <c r="E1295" s="100">
        <v>70</v>
      </c>
      <c r="F1295" s="2">
        <v>0</v>
      </c>
      <c r="G1295" s="100">
        <v>0</v>
      </c>
    </row>
    <row r="1296" spans="1:7" ht="13.5" customHeight="1" x14ac:dyDescent="0.2">
      <c r="A1296" s="100">
        <v>1295</v>
      </c>
      <c r="B1296" s="100">
        <v>1337</v>
      </c>
      <c r="C1296" s="4" t="s">
        <v>7</v>
      </c>
      <c r="D1296" s="100">
        <v>14</v>
      </c>
      <c r="E1296" s="100">
        <v>17</v>
      </c>
      <c r="F1296" s="2">
        <v>0</v>
      </c>
      <c r="G1296" s="100">
        <v>0</v>
      </c>
    </row>
    <row r="1297" spans="1:7" ht="13.5" customHeight="1" x14ac:dyDescent="0.2">
      <c r="A1297" s="100">
        <v>1296</v>
      </c>
      <c r="B1297" s="100">
        <v>1338</v>
      </c>
      <c r="C1297" s="4" t="s">
        <v>7</v>
      </c>
      <c r="D1297" s="100">
        <v>17</v>
      </c>
      <c r="E1297" s="100">
        <v>74</v>
      </c>
      <c r="F1297" s="2">
        <v>0</v>
      </c>
      <c r="G1297" s="100">
        <v>0</v>
      </c>
    </row>
    <row r="1298" spans="1:7" ht="13.5" customHeight="1" x14ac:dyDescent="0.2">
      <c r="A1298" s="100">
        <v>1297</v>
      </c>
      <c r="B1298" s="100">
        <v>1339</v>
      </c>
      <c r="C1298" s="4" t="s">
        <v>7</v>
      </c>
      <c r="D1298" s="100">
        <v>18</v>
      </c>
      <c r="E1298" s="100">
        <v>74</v>
      </c>
      <c r="F1298" s="2">
        <v>0</v>
      </c>
      <c r="G1298" s="100">
        <v>0</v>
      </c>
    </row>
    <row r="1299" spans="1:7" ht="13.5" customHeight="1" x14ac:dyDescent="0.2">
      <c r="A1299" s="100">
        <v>1298</v>
      </c>
      <c r="B1299" s="100">
        <v>1340</v>
      </c>
      <c r="C1299" s="4" t="s">
        <v>7</v>
      </c>
      <c r="D1299" s="100">
        <v>19</v>
      </c>
      <c r="E1299" s="100">
        <v>74</v>
      </c>
      <c r="F1299" s="2">
        <v>0</v>
      </c>
      <c r="G1299" s="100">
        <v>0</v>
      </c>
    </row>
    <row r="1300" spans="1:7" ht="13.5" customHeight="1" x14ac:dyDescent="0.2">
      <c r="A1300" s="100">
        <v>1299</v>
      </c>
      <c r="B1300" s="100">
        <v>1341</v>
      </c>
      <c r="C1300" s="4" t="s">
        <v>7</v>
      </c>
      <c r="D1300" s="100">
        <v>13</v>
      </c>
      <c r="E1300" s="100">
        <v>79</v>
      </c>
      <c r="F1300" s="2">
        <v>0</v>
      </c>
      <c r="G1300" s="100">
        <v>0</v>
      </c>
    </row>
    <row r="1301" spans="1:7" ht="13.5" customHeight="1" x14ac:dyDescent="0.2">
      <c r="A1301" s="100">
        <v>1300</v>
      </c>
      <c r="B1301" s="100">
        <v>1342</v>
      </c>
      <c r="C1301" s="4" t="s">
        <v>7</v>
      </c>
      <c r="D1301" s="100">
        <v>18</v>
      </c>
      <c r="E1301" s="100">
        <v>171</v>
      </c>
      <c r="F1301" s="2">
        <v>0</v>
      </c>
      <c r="G1301" s="100">
        <v>0</v>
      </c>
    </row>
    <row r="1302" spans="1:7" ht="13.5" customHeight="1" x14ac:dyDescent="0.2">
      <c r="A1302" s="100">
        <v>1301</v>
      </c>
      <c r="B1302" s="100">
        <v>1343</v>
      </c>
      <c r="C1302" s="4" t="s">
        <v>7</v>
      </c>
      <c r="D1302" s="100">
        <v>17</v>
      </c>
      <c r="E1302" s="100">
        <v>171</v>
      </c>
      <c r="F1302" s="2">
        <v>0</v>
      </c>
      <c r="G1302" s="100">
        <v>0</v>
      </c>
    </row>
    <row r="1303" spans="1:7" ht="13.5" customHeight="1" x14ac:dyDescent="0.2">
      <c r="A1303" s="100">
        <v>1302</v>
      </c>
      <c r="B1303" s="100">
        <v>1344</v>
      </c>
      <c r="C1303" s="4" t="s">
        <v>7</v>
      </c>
      <c r="D1303" s="100">
        <v>13</v>
      </c>
      <c r="E1303" s="100">
        <v>171</v>
      </c>
      <c r="F1303" s="2">
        <v>0</v>
      </c>
      <c r="G1303" s="100">
        <v>0</v>
      </c>
    </row>
    <row r="1304" spans="1:7" ht="13.5" customHeight="1" x14ac:dyDescent="0.2">
      <c r="A1304" s="100">
        <v>1303</v>
      </c>
      <c r="B1304" s="100">
        <v>1345</v>
      </c>
      <c r="C1304" s="4" t="s">
        <v>7</v>
      </c>
      <c r="D1304" s="100">
        <v>149</v>
      </c>
      <c r="E1304" s="100">
        <v>29</v>
      </c>
      <c r="F1304" s="2">
        <v>0</v>
      </c>
      <c r="G1304" s="100">
        <v>0</v>
      </c>
    </row>
    <row r="1305" spans="1:7" ht="13.5" customHeight="1" x14ac:dyDescent="0.2">
      <c r="A1305" s="100">
        <v>1304</v>
      </c>
      <c r="B1305" s="100">
        <v>1346</v>
      </c>
      <c r="C1305" s="4" t="s">
        <v>7</v>
      </c>
      <c r="D1305" s="100">
        <v>151</v>
      </c>
      <c r="E1305" s="100">
        <v>29</v>
      </c>
      <c r="F1305" s="2">
        <v>0</v>
      </c>
      <c r="G1305" s="100">
        <v>0</v>
      </c>
    </row>
    <row r="1306" spans="1:7" ht="13.5" customHeight="1" x14ac:dyDescent="0.2">
      <c r="A1306" s="100">
        <v>1305</v>
      </c>
      <c r="B1306" s="100">
        <v>1347</v>
      </c>
      <c r="C1306" s="4" t="s">
        <v>7</v>
      </c>
      <c r="D1306" s="100">
        <v>152</v>
      </c>
      <c r="E1306" s="100">
        <v>29</v>
      </c>
      <c r="F1306" s="2">
        <v>0</v>
      </c>
      <c r="G1306" s="100">
        <v>0</v>
      </c>
    </row>
    <row r="1307" spans="1:7" ht="13.5" customHeight="1" x14ac:dyDescent="0.2">
      <c r="A1307" s="100">
        <v>1306</v>
      </c>
      <c r="B1307" s="100">
        <v>1348</v>
      </c>
      <c r="C1307" s="4" t="s">
        <v>7</v>
      </c>
      <c r="D1307" s="100">
        <v>153</v>
      </c>
      <c r="E1307" s="100">
        <v>29</v>
      </c>
      <c r="F1307" s="2">
        <v>0</v>
      </c>
      <c r="G1307" s="100">
        <v>0</v>
      </c>
    </row>
    <row r="1308" spans="1:7" ht="13.5" customHeight="1" x14ac:dyDescent="0.2">
      <c r="A1308" s="100">
        <v>1307</v>
      </c>
      <c r="B1308" s="100">
        <v>1349</v>
      </c>
      <c r="C1308" s="4" t="s">
        <v>7</v>
      </c>
      <c r="D1308" s="100">
        <v>154</v>
      </c>
      <c r="E1308" s="100">
        <v>29</v>
      </c>
      <c r="F1308" s="2">
        <v>0</v>
      </c>
      <c r="G1308" s="100">
        <v>0</v>
      </c>
    </row>
    <row r="1309" spans="1:7" ht="13.5" customHeight="1" x14ac:dyDescent="0.2">
      <c r="A1309" s="100">
        <v>1308</v>
      </c>
      <c r="B1309" s="100">
        <v>1350</v>
      </c>
      <c r="C1309" s="4" t="s">
        <v>7</v>
      </c>
      <c r="D1309" s="100">
        <v>150</v>
      </c>
      <c r="E1309" s="100">
        <v>29</v>
      </c>
      <c r="F1309" s="2">
        <v>0</v>
      </c>
      <c r="G1309" s="100">
        <v>0</v>
      </c>
    </row>
    <row r="1310" spans="1:7" ht="13.5" customHeight="1" x14ac:dyDescent="0.2">
      <c r="A1310" s="100">
        <v>1309</v>
      </c>
      <c r="B1310" s="100">
        <v>1351</v>
      </c>
      <c r="C1310" s="4" t="s">
        <v>7</v>
      </c>
      <c r="D1310" s="100">
        <v>164</v>
      </c>
      <c r="E1310" s="100">
        <v>29</v>
      </c>
      <c r="F1310" s="2">
        <v>0</v>
      </c>
      <c r="G1310" s="100">
        <v>0</v>
      </c>
    </row>
    <row r="1311" spans="1:7" ht="13.5" customHeight="1" x14ac:dyDescent="0.2">
      <c r="A1311" s="100">
        <v>1310</v>
      </c>
      <c r="B1311" s="100">
        <v>1352</v>
      </c>
      <c r="C1311" s="4" t="s">
        <v>7</v>
      </c>
      <c r="D1311" s="100">
        <v>163</v>
      </c>
      <c r="E1311" s="100">
        <v>29</v>
      </c>
      <c r="F1311" s="2">
        <v>0</v>
      </c>
      <c r="G1311" s="100">
        <v>0</v>
      </c>
    </row>
    <row r="1312" spans="1:7" ht="13.5" customHeight="1" x14ac:dyDescent="0.2">
      <c r="A1312" s="100">
        <v>1311</v>
      </c>
      <c r="B1312" s="100">
        <v>1353</v>
      </c>
      <c r="C1312" s="4" t="s">
        <v>7</v>
      </c>
      <c r="D1312" s="100">
        <v>159</v>
      </c>
      <c r="E1312" s="100">
        <v>29</v>
      </c>
      <c r="F1312" s="2">
        <v>0</v>
      </c>
      <c r="G1312" s="100">
        <v>0</v>
      </c>
    </row>
    <row r="1313" spans="1:7" ht="13.5" customHeight="1" x14ac:dyDescent="0.2">
      <c r="A1313" s="100">
        <v>1312</v>
      </c>
      <c r="B1313" s="100">
        <v>1354</v>
      </c>
      <c r="C1313" s="4" t="s">
        <v>7</v>
      </c>
      <c r="D1313" s="100">
        <v>147</v>
      </c>
      <c r="E1313" s="100">
        <v>29</v>
      </c>
      <c r="F1313" s="2">
        <v>0</v>
      </c>
      <c r="G1313" s="100">
        <v>0</v>
      </c>
    </row>
    <row r="1314" spans="1:7" ht="13.5" customHeight="1" x14ac:dyDescent="0.2">
      <c r="A1314" s="100">
        <v>1313</v>
      </c>
      <c r="B1314" s="100">
        <v>1355</v>
      </c>
      <c r="C1314" s="4"/>
      <c r="D1314" s="100">
        <v>0</v>
      </c>
      <c r="E1314" s="100">
        <v>70</v>
      </c>
      <c r="F1314" s="2">
        <v>0</v>
      </c>
      <c r="G1314" s="100">
        <v>0</v>
      </c>
    </row>
    <row r="1315" spans="1:7" ht="13.5" customHeight="1" x14ac:dyDescent="0.2">
      <c r="A1315" s="100">
        <v>1314</v>
      </c>
      <c r="B1315" s="100">
        <v>1356</v>
      </c>
      <c r="C1315" s="4" t="s">
        <v>7</v>
      </c>
      <c r="D1315" s="100">
        <v>202</v>
      </c>
      <c r="E1315" s="100">
        <v>157</v>
      </c>
      <c r="F1315" s="2">
        <v>0</v>
      </c>
      <c r="G1315" s="100">
        <v>0</v>
      </c>
    </row>
    <row r="1316" spans="1:7" ht="13.5" customHeight="1" x14ac:dyDescent="0.2">
      <c r="A1316" s="100">
        <v>1315</v>
      </c>
      <c r="B1316" s="100">
        <v>1357</v>
      </c>
      <c r="C1316" s="4" t="s">
        <v>7</v>
      </c>
      <c r="D1316" s="100">
        <v>203</v>
      </c>
      <c r="E1316" s="100">
        <v>157</v>
      </c>
      <c r="F1316" s="2">
        <v>0</v>
      </c>
      <c r="G1316" s="100">
        <v>0</v>
      </c>
    </row>
    <row r="1317" spans="1:7" ht="13.5" customHeight="1" x14ac:dyDescent="0.2">
      <c r="A1317" s="100">
        <v>1316</v>
      </c>
      <c r="B1317" s="100">
        <v>1358</v>
      </c>
      <c r="C1317" s="4" t="s">
        <v>7</v>
      </c>
      <c r="D1317" s="100">
        <v>204</v>
      </c>
      <c r="E1317" s="100">
        <v>157</v>
      </c>
      <c r="F1317" s="2">
        <v>0</v>
      </c>
      <c r="G1317" s="100">
        <v>0</v>
      </c>
    </row>
    <row r="1318" spans="1:7" ht="13.5" customHeight="1" x14ac:dyDescent="0.2">
      <c r="A1318" s="100">
        <v>1317</v>
      </c>
      <c r="B1318" s="100">
        <v>1359</v>
      </c>
      <c r="C1318" s="4" t="s">
        <v>7</v>
      </c>
      <c r="D1318" s="100">
        <v>205</v>
      </c>
      <c r="E1318" s="100">
        <v>157</v>
      </c>
      <c r="F1318" s="2">
        <v>0</v>
      </c>
      <c r="G1318" s="100">
        <v>0</v>
      </c>
    </row>
    <row r="1319" spans="1:7" ht="13.5" customHeight="1" x14ac:dyDescent="0.2">
      <c r="A1319" s="100">
        <v>1318</v>
      </c>
      <c r="B1319" s="100">
        <v>1360</v>
      </c>
      <c r="C1319" s="4" t="s">
        <v>7</v>
      </c>
      <c r="D1319" s="100">
        <v>206</v>
      </c>
      <c r="E1319" s="100">
        <v>157</v>
      </c>
      <c r="F1319" s="2">
        <v>0</v>
      </c>
      <c r="G1319" s="100">
        <v>0</v>
      </c>
    </row>
    <row r="1320" spans="1:7" ht="13.5" customHeight="1" x14ac:dyDescent="0.2">
      <c r="A1320" s="100">
        <v>1319</v>
      </c>
      <c r="B1320" s="100">
        <v>1361</v>
      </c>
      <c r="C1320" s="4" t="s">
        <v>7</v>
      </c>
      <c r="D1320" s="100">
        <v>207</v>
      </c>
      <c r="E1320" s="100">
        <v>157</v>
      </c>
      <c r="F1320" s="2">
        <v>0</v>
      </c>
      <c r="G1320" s="100">
        <v>0</v>
      </c>
    </row>
    <row r="1321" spans="1:7" ht="13.5" customHeight="1" x14ac:dyDescent="0.2">
      <c r="A1321" s="100">
        <v>1320</v>
      </c>
      <c r="B1321" s="100">
        <v>1362</v>
      </c>
      <c r="C1321" s="4" t="s">
        <v>7</v>
      </c>
      <c r="D1321" s="100">
        <v>209</v>
      </c>
      <c r="E1321" s="100">
        <v>157</v>
      </c>
      <c r="F1321" s="2">
        <v>0</v>
      </c>
      <c r="G1321" s="100">
        <v>0</v>
      </c>
    </row>
    <row r="1322" spans="1:7" ht="13.5" customHeight="1" x14ac:dyDescent="0.2">
      <c r="A1322" s="100">
        <v>1321</v>
      </c>
      <c r="B1322" s="100">
        <v>1363</v>
      </c>
      <c r="C1322" s="4" t="s">
        <v>7</v>
      </c>
      <c r="D1322" s="100">
        <v>210</v>
      </c>
      <c r="E1322" s="100">
        <v>157</v>
      </c>
      <c r="F1322" s="2">
        <v>0</v>
      </c>
      <c r="G1322" s="100">
        <v>0</v>
      </c>
    </row>
    <row r="1323" spans="1:7" ht="13.5" customHeight="1" x14ac:dyDescent="0.2">
      <c r="A1323" s="100">
        <v>1322</v>
      </c>
      <c r="B1323" s="100">
        <v>1364</v>
      </c>
      <c r="C1323" s="4" t="s">
        <v>7</v>
      </c>
      <c r="D1323" s="100">
        <v>211</v>
      </c>
      <c r="E1323" s="100">
        <v>157</v>
      </c>
      <c r="F1323" s="2">
        <v>0</v>
      </c>
      <c r="G1323" s="100">
        <v>0</v>
      </c>
    </row>
    <row r="1324" spans="1:7" ht="13.5" customHeight="1" x14ac:dyDescent="0.2">
      <c r="A1324" s="100">
        <v>1323</v>
      </c>
      <c r="B1324" s="100">
        <v>1365</v>
      </c>
      <c r="C1324" s="4" t="s">
        <v>7</v>
      </c>
      <c r="D1324" s="100">
        <v>212</v>
      </c>
      <c r="E1324" s="100">
        <v>157</v>
      </c>
      <c r="F1324" s="2">
        <v>0</v>
      </c>
      <c r="G1324" s="100">
        <v>0</v>
      </c>
    </row>
    <row r="1325" spans="1:7" ht="13.5" customHeight="1" x14ac:dyDescent="0.2">
      <c r="A1325" s="100">
        <v>1324</v>
      </c>
      <c r="B1325" s="100">
        <v>1366</v>
      </c>
      <c r="C1325" s="4" t="s">
        <v>7</v>
      </c>
      <c r="D1325" s="100">
        <v>213</v>
      </c>
      <c r="E1325" s="100">
        <v>157</v>
      </c>
      <c r="F1325" s="2">
        <v>0</v>
      </c>
      <c r="G1325" s="100">
        <v>0</v>
      </c>
    </row>
    <row r="1326" spans="1:7" ht="13.5" customHeight="1" x14ac:dyDescent="0.2">
      <c r="A1326" s="100">
        <v>1325</v>
      </c>
      <c r="B1326" s="100">
        <v>1367</v>
      </c>
      <c r="C1326" s="4" t="s">
        <v>7</v>
      </c>
      <c r="D1326" s="100">
        <v>214</v>
      </c>
      <c r="E1326" s="100">
        <v>157</v>
      </c>
      <c r="F1326" s="2">
        <v>0</v>
      </c>
      <c r="G1326" s="100">
        <v>0</v>
      </c>
    </row>
    <row r="1327" spans="1:7" ht="13.5" customHeight="1" x14ac:dyDescent="0.2">
      <c r="A1327" s="100">
        <v>1326</v>
      </c>
      <c r="B1327" s="100">
        <v>1368</v>
      </c>
      <c r="C1327" s="4" t="s">
        <v>7</v>
      </c>
      <c r="D1327" s="100">
        <v>168</v>
      </c>
      <c r="E1327" s="100">
        <v>29</v>
      </c>
      <c r="F1327" s="2">
        <v>0</v>
      </c>
      <c r="G1327" s="100">
        <v>0</v>
      </c>
    </row>
    <row r="1328" spans="1:7" ht="13.5" customHeight="1" x14ac:dyDescent="0.2">
      <c r="A1328" s="100">
        <v>1327</v>
      </c>
      <c r="B1328" s="100">
        <v>1369</v>
      </c>
      <c r="C1328" s="4" t="s">
        <v>7</v>
      </c>
      <c r="D1328" s="100">
        <v>169</v>
      </c>
      <c r="E1328" s="100">
        <v>29</v>
      </c>
      <c r="F1328" s="2">
        <v>0</v>
      </c>
      <c r="G1328" s="100">
        <v>0</v>
      </c>
    </row>
    <row r="1329" spans="1:7" ht="13.5" customHeight="1" x14ac:dyDescent="0.2">
      <c r="A1329" s="100">
        <v>1328</v>
      </c>
      <c r="B1329" s="100">
        <v>1370</v>
      </c>
      <c r="C1329" s="4" t="s">
        <v>7</v>
      </c>
      <c r="D1329" s="100">
        <v>170</v>
      </c>
      <c r="E1329" s="100">
        <v>29</v>
      </c>
      <c r="F1329" s="2">
        <v>0</v>
      </c>
      <c r="G1329" s="100">
        <v>0</v>
      </c>
    </row>
    <row r="1330" spans="1:7" ht="13.5" customHeight="1" x14ac:dyDescent="0.2">
      <c r="A1330" s="100">
        <v>1329</v>
      </c>
      <c r="B1330" s="100">
        <v>1371</v>
      </c>
      <c r="C1330" s="4" t="s">
        <v>7</v>
      </c>
      <c r="D1330" s="100">
        <v>171</v>
      </c>
      <c r="E1330" s="100">
        <v>29</v>
      </c>
      <c r="F1330" s="2">
        <v>0</v>
      </c>
      <c r="G1330" s="100">
        <v>0</v>
      </c>
    </row>
    <row r="1331" spans="1:7" ht="13.5" customHeight="1" x14ac:dyDescent="0.2">
      <c r="A1331" s="100">
        <v>1330</v>
      </c>
      <c r="B1331" s="100">
        <v>1372</v>
      </c>
      <c r="C1331" s="4" t="s">
        <v>7</v>
      </c>
      <c r="D1331" s="100">
        <v>172</v>
      </c>
      <c r="E1331" s="100">
        <v>29</v>
      </c>
      <c r="F1331" s="2">
        <v>0</v>
      </c>
      <c r="G1331" s="100">
        <v>0</v>
      </c>
    </row>
    <row r="1332" spans="1:7" ht="13.5" customHeight="1" x14ac:dyDescent="0.2">
      <c r="A1332" s="100">
        <v>1331</v>
      </c>
      <c r="B1332" s="100">
        <v>1373</v>
      </c>
      <c r="C1332" s="4" t="s">
        <v>7</v>
      </c>
      <c r="D1332" s="100">
        <v>173</v>
      </c>
      <c r="E1332" s="100">
        <v>29</v>
      </c>
      <c r="F1332" s="2">
        <v>0</v>
      </c>
      <c r="G1332" s="100">
        <v>0</v>
      </c>
    </row>
    <row r="1333" spans="1:7" ht="13.5" customHeight="1" x14ac:dyDescent="0.2">
      <c r="A1333" s="100">
        <v>1332</v>
      </c>
      <c r="B1333" s="100">
        <v>1374</v>
      </c>
      <c r="C1333" s="4" t="s">
        <v>7</v>
      </c>
      <c r="D1333" s="100">
        <v>174</v>
      </c>
      <c r="E1333" s="100">
        <v>29</v>
      </c>
      <c r="F1333" s="2">
        <v>0</v>
      </c>
      <c r="G1333" s="100">
        <v>0</v>
      </c>
    </row>
    <row r="1334" spans="1:7" ht="13.5" customHeight="1" x14ac:dyDescent="0.2">
      <c r="A1334" s="100">
        <v>1333</v>
      </c>
      <c r="B1334" s="100">
        <v>1375</v>
      </c>
      <c r="C1334" s="4" t="s">
        <v>7</v>
      </c>
      <c r="D1334" s="100">
        <v>175</v>
      </c>
      <c r="E1334" s="100">
        <v>29</v>
      </c>
      <c r="F1334" s="2">
        <v>0</v>
      </c>
      <c r="G1334" s="100">
        <v>0</v>
      </c>
    </row>
    <row r="1335" spans="1:7" ht="13.5" customHeight="1" x14ac:dyDescent="0.2">
      <c r="A1335" s="100">
        <v>1334</v>
      </c>
      <c r="B1335" s="100">
        <v>1376</v>
      </c>
      <c r="C1335" s="4" t="s">
        <v>7</v>
      </c>
      <c r="D1335" s="100">
        <v>176</v>
      </c>
      <c r="E1335" s="100">
        <v>29</v>
      </c>
      <c r="F1335" s="2">
        <v>0</v>
      </c>
      <c r="G1335" s="100">
        <v>0</v>
      </c>
    </row>
    <row r="1336" spans="1:7" ht="13.5" customHeight="1" x14ac:dyDescent="0.2">
      <c r="A1336" s="100">
        <v>1335</v>
      </c>
      <c r="B1336" s="100">
        <v>1377</v>
      </c>
      <c r="C1336" s="4" t="s">
        <v>7</v>
      </c>
      <c r="D1336" s="100">
        <v>177</v>
      </c>
      <c r="E1336" s="100">
        <v>29</v>
      </c>
      <c r="F1336" s="2">
        <v>0</v>
      </c>
      <c r="G1336" s="100">
        <v>0</v>
      </c>
    </row>
    <row r="1337" spans="1:7" ht="13.5" customHeight="1" x14ac:dyDescent="0.2">
      <c r="A1337" s="100">
        <v>1336</v>
      </c>
      <c r="B1337" s="100">
        <v>1378</v>
      </c>
      <c r="C1337" s="4" t="s">
        <v>7</v>
      </c>
      <c r="D1337" s="100">
        <v>178</v>
      </c>
      <c r="E1337" s="100">
        <v>29</v>
      </c>
      <c r="F1337" s="2">
        <v>0</v>
      </c>
      <c r="G1337" s="100">
        <v>0</v>
      </c>
    </row>
    <row r="1338" spans="1:7" ht="13.5" customHeight="1" x14ac:dyDescent="0.2">
      <c r="A1338" s="100">
        <v>1337</v>
      </c>
      <c r="B1338" s="100">
        <v>1379</v>
      </c>
      <c r="C1338" s="4" t="s">
        <v>7</v>
      </c>
      <c r="D1338" s="100">
        <v>179</v>
      </c>
      <c r="E1338" s="100">
        <v>29</v>
      </c>
      <c r="F1338" s="2">
        <v>0</v>
      </c>
      <c r="G1338" s="100">
        <v>0</v>
      </c>
    </row>
    <row r="1339" spans="1:7" ht="13.5" customHeight="1" x14ac:dyDescent="0.2">
      <c r="A1339" s="100">
        <v>1338</v>
      </c>
      <c r="B1339" s="100">
        <v>1380</v>
      </c>
      <c r="C1339" s="4" t="s">
        <v>7</v>
      </c>
      <c r="D1339" s="100">
        <v>180</v>
      </c>
      <c r="E1339" s="100">
        <v>29</v>
      </c>
      <c r="F1339" s="2">
        <v>0</v>
      </c>
      <c r="G1339" s="100">
        <v>0</v>
      </c>
    </row>
    <row r="1340" spans="1:7" ht="13.5" customHeight="1" x14ac:dyDescent="0.2">
      <c r="A1340" s="100">
        <v>1339</v>
      </c>
      <c r="B1340" s="100">
        <v>1381</v>
      </c>
      <c r="C1340" s="4" t="s">
        <v>7</v>
      </c>
      <c r="D1340" s="100">
        <v>41</v>
      </c>
      <c r="E1340" s="100">
        <v>70</v>
      </c>
      <c r="F1340" s="2">
        <v>0</v>
      </c>
      <c r="G1340" s="100">
        <v>0</v>
      </c>
    </row>
    <row r="1341" spans="1:7" ht="13.5" customHeight="1" x14ac:dyDescent="0.2">
      <c r="A1341" s="100">
        <v>1340</v>
      </c>
      <c r="B1341" s="100">
        <v>1382</v>
      </c>
      <c r="C1341" s="4" t="s">
        <v>7</v>
      </c>
      <c r="D1341" s="100">
        <v>42</v>
      </c>
      <c r="E1341" s="100">
        <v>70</v>
      </c>
      <c r="F1341" s="2">
        <v>0</v>
      </c>
      <c r="G1341" s="100">
        <v>0</v>
      </c>
    </row>
    <row r="1342" spans="1:7" ht="13.5" customHeight="1" x14ac:dyDescent="0.2">
      <c r="A1342" s="100">
        <v>1341</v>
      </c>
      <c r="B1342" s="100">
        <v>1383</v>
      </c>
      <c r="C1342" s="4" t="s">
        <v>7</v>
      </c>
      <c r="D1342" s="100">
        <v>43</v>
      </c>
      <c r="E1342" s="100">
        <v>70</v>
      </c>
      <c r="F1342" s="2">
        <v>0</v>
      </c>
      <c r="G1342" s="100">
        <v>0</v>
      </c>
    </row>
    <row r="1343" spans="1:7" ht="13.5" customHeight="1" x14ac:dyDescent="0.2">
      <c r="A1343" s="100">
        <v>1342</v>
      </c>
      <c r="B1343" s="100">
        <v>1384</v>
      </c>
      <c r="C1343" s="4" t="s">
        <v>7</v>
      </c>
      <c r="D1343" s="100">
        <v>44</v>
      </c>
      <c r="E1343" s="100">
        <v>70</v>
      </c>
      <c r="F1343" s="2">
        <v>0</v>
      </c>
      <c r="G1343" s="100">
        <v>0</v>
      </c>
    </row>
    <row r="1344" spans="1:7" ht="13.5" customHeight="1" x14ac:dyDescent="0.2">
      <c r="A1344" s="100">
        <v>1343</v>
      </c>
      <c r="B1344" s="100">
        <v>1385</v>
      </c>
      <c r="C1344" s="4" t="s">
        <v>7</v>
      </c>
      <c r="D1344" s="100">
        <v>45</v>
      </c>
      <c r="E1344" s="100">
        <v>70</v>
      </c>
      <c r="F1344" s="2">
        <v>0</v>
      </c>
      <c r="G1344" s="100">
        <v>0</v>
      </c>
    </row>
    <row r="1345" spans="1:7" ht="13.5" customHeight="1" x14ac:dyDescent="0.2">
      <c r="A1345" s="100">
        <v>1344</v>
      </c>
      <c r="B1345" s="100">
        <v>1386</v>
      </c>
      <c r="C1345" s="4" t="s">
        <v>7</v>
      </c>
      <c r="D1345" s="100">
        <v>46</v>
      </c>
      <c r="E1345" s="100">
        <v>70</v>
      </c>
      <c r="F1345" s="2">
        <v>0</v>
      </c>
      <c r="G1345" s="100">
        <v>0</v>
      </c>
    </row>
    <row r="1346" spans="1:7" ht="13.5" customHeight="1" x14ac:dyDescent="0.2">
      <c r="A1346" s="100">
        <v>1345</v>
      </c>
      <c r="B1346" s="100">
        <v>1387</v>
      </c>
      <c r="C1346" s="4" t="s">
        <v>7</v>
      </c>
      <c r="D1346" s="100">
        <v>47</v>
      </c>
      <c r="E1346" s="100">
        <v>70</v>
      </c>
      <c r="F1346" s="2">
        <v>0</v>
      </c>
      <c r="G1346" s="100">
        <v>0</v>
      </c>
    </row>
    <row r="1347" spans="1:7" ht="13.5" customHeight="1" x14ac:dyDescent="0.2">
      <c r="A1347" s="100">
        <v>1346</v>
      </c>
      <c r="B1347" s="100">
        <v>1388</v>
      </c>
      <c r="C1347" s="4" t="s">
        <v>7</v>
      </c>
      <c r="D1347" s="100">
        <v>48</v>
      </c>
      <c r="E1347" s="100">
        <v>70</v>
      </c>
      <c r="F1347" s="2">
        <v>0</v>
      </c>
      <c r="G1347" s="100">
        <v>0</v>
      </c>
    </row>
    <row r="1348" spans="1:7" ht="13.5" customHeight="1" x14ac:dyDescent="0.2">
      <c r="A1348" s="100">
        <v>1347</v>
      </c>
      <c r="B1348" s="100">
        <v>1389</v>
      </c>
      <c r="C1348" s="4" t="s">
        <v>7</v>
      </c>
      <c r="D1348" s="100">
        <v>203</v>
      </c>
      <c r="E1348" s="100">
        <v>119</v>
      </c>
      <c r="F1348" s="2">
        <v>0</v>
      </c>
      <c r="G1348" s="100">
        <v>0</v>
      </c>
    </row>
    <row r="1349" spans="1:7" ht="13.5" customHeight="1" x14ac:dyDescent="0.2">
      <c r="A1349" s="100">
        <v>1348</v>
      </c>
      <c r="B1349" s="100">
        <v>1390</v>
      </c>
      <c r="C1349" s="4" t="s">
        <v>7</v>
      </c>
      <c r="D1349" s="100">
        <v>204</v>
      </c>
      <c r="E1349" s="100">
        <v>119</v>
      </c>
      <c r="F1349" s="2">
        <v>0</v>
      </c>
      <c r="G1349" s="100">
        <v>0</v>
      </c>
    </row>
    <row r="1350" spans="1:7" ht="13.5" customHeight="1" x14ac:dyDescent="0.2">
      <c r="A1350" s="100">
        <v>1349</v>
      </c>
      <c r="B1350" s="100">
        <v>1391</v>
      </c>
      <c r="C1350" s="4" t="s">
        <v>7</v>
      </c>
      <c r="D1350" s="100">
        <v>205</v>
      </c>
      <c r="E1350" s="100">
        <v>119</v>
      </c>
      <c r="F1350" s="2">
        <v>0</v>
      </c>
      <c r="G1350" s="100">
        <v>0</v>
      </c>
    </row>
    <row r="1351" spans="1:7" ht="13.5" customHeight="1" x14ac:dyDescent="0.2">
      <c r="A1351" s="100">
        <v>1350</v>
      </c>
      <c r="B1351" s="100">
        <v>1392</v>
      </c>
      <c r="C1351" s="4" t="s">
        <v>7</v>
      </c>
      <c r="D1351" s="100">
        <v>29</v>
      </c>
      <c r="E1351" s="100">
        <v>94</v>
      </c>
      <c r="F1351" s="2">
        <v>0</v>
      </c>
      <c r="G1351" s="100">
        <v>0</v>
      </c>
    </row>
    <row r="1352" spans="1:7" ht="13.5" customHeight="1" x14ac:dyDescent="0.2">
      <c r="A1352" s="100">
        <v>1351</v>
      </c>
      <c r="B1352" s="100">
        <v>1393</v>
      </c>
      <c r="C1352" s="4" t="s">
        <v>7</v>
      </c>
      <c r="D1352" s="100">
        <v>30</v>
      </c>
      <c r="E1352" s="100">
        <v>94</v>
      </c>
      <c r="F1352" s="2">
        <v>0</v>
      </c>
      <c r="G1352" s="100">
        <v>0</v>
      </c>
    </row>
    <row r="1353" spans="1:7" ht="13.5" customHeight="1" x14ac:dyDescent="0.2">
      <c r="A1353" s="100">
        <v>1352</v>
      </c>
      <c r="B1353" s="100">
        <v>1394</v>
      </c>
      <c r="C1353" s="4" t="s">
        <v>7</v>
      </c>
      <c r="D1353" s="100">
        <v>31</v>
      </c>
      <c r="E1353" s="100">
        <v>94</v>
      </c>
      <c r="F1353" s="2">
        <v>0</v>
      </c>
      <c r="G1353" s="100">
        <v>0</v>
      </c>
    </row>
    <row r="1354" spans="1:7" ht="13.5" customHeight="1" x14ac:dyDescent="0.2">
      <c r="A1354" s="100">
        <v>1353</v>
      </c>
      <c r="B1354" s="100">
        <v>1395</v>
      </c>
      <c r="C1354" s="4"/>
      <c r="D1354" s="100">
        <v>2</v>
      </c>
      <c r="E1354" s="100">
        <v>227</v>
      </c>
      <c r="F1354" s="2">
        <v>0</v>
      </c>
      <c r="G1354" s="100">
        <v>0</v>
      </c>
    </row>
    <row r="1355" spans="1:7" ht="13.5" customHeight="1" x14ac:dyDescent="0.2">
      <c r="A1355" s="100">
        <v>1354</v>
      </c>
      <c r="B1355" s="100">
        <v>1396</v>
      </c>
      <c r="C1355" s="4" t="s">
        <v>7</v>
      </c>
      <c r="D1355" s="100">
        <v>7</v>
      </c>
      <c r="E1355" s="100">
        <v>126</v>
      </c>
      <c r="F1355" s="2">
        <v>0</v>
      </c>
      <c r="G1355" s="100">
        <v>0</v>
      </c>
    </row>
    <row r="1356" spans="1:7" ht="13.5" customHeight="1" x14ac:dyDescent="0.2">
      <c r="A1356" s="100">
        <v>1355</v>
      </c>
      <c r="B1356" s="100">
        <v>1397</v>
      </c>
      <c r="C1356" s="4" t="s">
        <v>7</v>
      </c>
      <c r="D1356" s="100">
        <v>16</v>
      </c>
      <c r="E1356" s="100">
        <v>155</v>
      </c>
      <c r="F1356" s="2">
        <v>0</v>
      </c>
      <c r="G1356" s="100">
        <v>0</v>
      </c>
    </row>
    <row r="1357" spans="1:7" ht="13.5" customHeight="1" x14ac:dyDescent="0.2">
      <c r="A1357" s="100">
        <v>1356</v>
      </c>
      <c r="B1357" s="100">
        <v>1398</v>
      </c>
      <c r="C1357" s="4"/>
      <c r="D1357" s="100">
        <v>4</v>
      </c>
      <c r="E1357" s="100">
        <v>222</v>
      </c>
      <c r="F1357" s="2">
        <v>0</v>
      </c>
      <c r="G1357" s="100">
        <v>0</v>
      </c>
    </row>
    <row r="1358" spans="1:7" ht="13.5" customHeight="1" x14ac:dyDescent="0.2">
      <c r="A1358" s="100">
        <v>1357</v>
      </c>
      <c r="B1358" s="100">
        <v>1399</v>
      </c>
      <c r="C1358" s="4" t="s">
        <v>7</v>
      </c>
      <c r="D1358" s="100">
        <v>14</v>
      </c>
      <c r="E1358" s="100">
        <v>34</v>
      </c>
      <c r="F1358" s="2">
        <v>0</v>
      </c>
      <c r="G1358" s="100">
        <v>0</v>
      </c>
    </row>
    <row r="1359" spans="1:7" ht="13.5" customHeight="1" x14ac:dyDescent="0.2">
      <c r="A1359" s="100">
        <v>1358</v>
      </c>
      <c r="B1359" s="100">
        <v>1400</v>
      </c>
      <c r="C1359" s="4"/>
      <c r="D1359" s="100">
        <v>4</v>
      </c>
      <c r="E1359" s="100">
        <v>225</v>
      </c>
      <c r="F1359" s="2">
        <v>0</v>
      </c>
      <c r="G1359" s="100">
        <v>0</v>
      </c>
    </row>
    <row r="1360" spans="1:7" ht="13.5" customHeight="1" x14ac:dyDescent="0.2">
      <c r="A1360" s="100">
        <v>1359</v>
      </c>
      <c r="B1360" s="100">
        <v>1401</v>
      </c>
      <c r="C1360" s="4"/>
      <c r="D1360" s="100">
        <v>4</v>
      </c>
      <c r="E1360" s="100">
        <v>220</v>
      </c>
      <c r="F1360" s="2">
        <v>0</v>
      </c>
      <c r="G1360" s="100">
        <v>0</v>
      </c>
    </row>
    <row r="1361" spans="1:7" ht="13.5" customHeight="1" x14ac:dyDescent="0.2">
      <c r="A1361" s="100">
        <v>1360</v>
      </c>
      <c r="B1361" s="100">
        <v>1402</v>
      </c>
      <c r="C1361" s="4" t="s">
        <v>7</v>
      </c>
      <c r="D1361" s="100">
        <v>23</v>
      </c>
      <c r="E1361" s="100">
        <v>74</v>
      </c>
      <c r="F1361" s="2">
        <v>0</v>
      </c>
      <c r="G1361" s="100">
        <v>0</v>
      </c>
    </row>
    <row r="1362" spans="1:7" ht="13.5" customHeight="1" x14ac:dyDescent="0.2">
      <c r="A1362" s="100">
        <v>1361</v>
      </c>
      <c r="B1362" s="100">
        <v>1403</v>
      </c>
      <c r="C1362" s="4" t="s">
        <v>7</v>
      </c>
      <c r="D1362" s="100">
        <v>24</v>
      </c>
      <c r="E1362" s="100">
        <v>74</v>
      </c>
      <c r="F1362" s="2">
        <v>0</v>
      </c>
      <c r="G1362" s="100">
        <v>0</v>
      </c>
    </row>
    <row r="1363" spans="1:7" ht="13.5" customHeight="1" x14ac:dyDescent="0.2">
      <c r="A1363" s="100">
        <v>1362</v>
      </c>
      <c r="B1363" s="100">
        <v>1404</v>
      </c>
      <c r="C1363" s="4" t="s">
        <v>7</v>
      </c>
      <c r="D1363" s="100">
        <v>26</v>
      </c>
      <c r="E1363" s="100">
        <v>74</v>
      </c>
      <c r="F1363" s="2">
        <v>0</v>
      </c>
      <c r="G1363" s="100">
        <v>0</v>
      </c>
    </row>
    <row r="1364" spans="1:7" ht="13.5" customHeight="1" x14ac:dyDescent="0.2">
      <c r="A1364" s="100">
        <v>1363</v>
      </c>
      <c r="B1364" s="100">
        <v>1405</v>
      </c>
      <c r="C1364" s="4" t="s">
        <v>7</v>
      </c>
      <c r="D1364" s="100">
        <v>27</v>
      </c>
      <c r="E1364" s="100">
        <v>74</v>
      </c>
      <c r="F1364" s="2">
        <v>0</v>
      </c>
      <c r="G1364" s="100">
        <v>0</v>
      </c>
    </row>
    <row r="1365" spans="1:7" ht="13.5" customHeight="1" x14ac:dyDescent="0.2">
      <c r="A1365" s="100">
        <v>1364</v>
      </c>
      <c r="B1365" s="100">
        <v>1406</v>
      </c>
      <c r="C1365" s="4" t="s">
        <v>7</v>
      </c>
      <c r="D1365" s="100">
        <v>216</v>
      </c>
      <c r="E1365" s="100">
        <v>157</v>
      </c>
      <c r="F1365" s="2">
        <v>0</v>
      </c>
      <c r="G1365" s="100">
        <v>0</v>
      </c>
    </row>
    <row r="1366" spans="1:7" ht="13.5" customHeight="1" x14ac:dyDescent="0.2">
      <c r="A1366" s="100">
        <v>1365</v>
      </c>
      <c r="B1366" s="100">
        <v>1407</v>
      </c>
      <c r="C1366" s="4" t="s">
        <v>7</v>
      </c>
      <c r="D1366" s="100">
        <v>217</v>
      </c>
      <c r="E1366" s="100">
        <v>157</v>
      </c>
      <c r="F1366" s="2">
        <v>0</v>
      </c>
      <c r="G1366" s="100">
        <v>0</v>
      </c>
    </row>
    <row r="1367" spans="1:7" ht="13.5" customHeight="1" x14ac:dyDescent="0.2">
      <c r="A1367" s="100">
        <v>1366</v>
      </c>
      <c r="B1367" s="100">
        <v>1408</v>
      </c>
      <c r="C1367" s="4" t="s">
        <v>7</v>
      </c>
      <c r="D1367" s="100">
        <v>218</v>
      </c>
      <c r="E1367" s="100">
        <v>157</v>
      </c>
      <c r="F1367" s="2">
        <v>0</v>
      </c>
      <c r="G1367" s="100">
        <v>0</v>
      </c>
    </row>
    <row r="1368" spans="1:7" ht="13.5" customHeight="1" x14ac:dyDescent="0.2">
      <c r="A1368" s="100">
        <v>1367</v>
      </c>
      <c r="B1368" s="100">
        <v>1409</v>
      </c>
      <c r="C1368" s="4" t="s">
        <v>7</v>
      </c>
      <c r="D1368" s="100">
        <v>219</v>
      </c>
      <c r="E1368" s="100">
        <v>157</v>
      </c>
      <c r="F1368" s="2">
        <v>0</v>
      </c>
      <c r="G1368" s="100">
        <v>0</v>
      </c>
    </row>
    <row r="1369" spans="1:7" ht="13.5" customHeight="1" x14ac:dyDescent="0.2">
      <c r="A1369" s="100">
        <v>1368</v>
      </c>
      <c r="B1369" s="100">
        <v>1410</v>
      </c>
      <c r="C1369" s="4" t="s">
        <v>7</v>
      </c>
      <c r="D1369" s="100">
        <v>220</v>
      </c>
      <c r="E1369" s="100">
        <v>157</v>
      </c>
      <c r="F1369" s="2">
        <v>0</v>
      </c>
      <c r="G1369" s="100">
        <v>0</v>
      </c>
    </row>
    <row r="1370" spans="1:7" ht="13.5" customHeight="1" x14ac:dyDescent="0.2">
      <c r="A1370" s="100">
        <v>1369</v>
      </c>
      <c r="B1370" s="100">
        <v>1411</v>
      </c>
      <c r="C1370" s="4" t="s">
        <v>7</v>
      </c>
      <c r="D1370" s="100">
        <v>221</v>
      </c>
      <c r="E1370" s="100">
        <v>157</v>
      </c>
      <c r="F1370" s="2">
        <v>0</v>
      </c>
      <c r="G1370" s="100">
        <v>0</v>
      </c>
    </row>
    <row r="1371" spans="1:7" ht="13.5" customHeight="1" x14ac:dyDescent="0.2">
      <c r="A1371" s="100">
        <v>1370</v>
      </c>
      <c r="B1371" s="100">
        <v>1412</v>
      </c>
      <c r="C1371" s="4" t="s">
        <v>7</v>
      </c>
      <c r="D1371" s="100">
        <v>222</v>
      </c>
      <c r="E1371" s="100">
        <v>157</v>
      </c>
      <c r="F1371" s="2">
        <v>0</v>
      </c>
      <c r="G1371" s="100">
        <v>0</v>
      </c>
    </row>
    <row r="1372" spans="1:7" ht="13.5" customHeight="1" x14ac:dyDescent="0.2">
      <c r="A1372" s="100">
        <v>1371</v>
      </c>
      <c r="B1372" s="100">
        <v>1413</v>
      </c>
      <c r="C1372" s="4" t="s">
        <v>7</v>
      </c>
      <c r="D1372" s="100">
        <v>223</v>
      </c>
      <c r="E1372" s="100">
        <v>157</v>
      </c>
      <c r="F1372" s="2">
        <v>0</v>
      </c>
      <c r="G1372" s="100">
        <v>0</v>
      </c>
    </row>
    <row r="1373" spans="1:7" ht="13.5" customHeight="1" x14ac:dyDescent="0.2">
      <c r="A1373" s="100">
        <v>1372</v>
      </c>
      <c r="B1373" s="100">
        <v>1414</v>
      </c>
      <c r="C1373" s="4" t="s">
        <v>7</v>
      </c>
      <c r="D1373" s="100">
        <v>224</v>
      </c>
      <c r="E1373" s="100">
        <v>157</v>
      </c>
      <c r="F1373" s="2">
        <v>0</v>
      </c>
      <c r="G1373" s="100">
        <v>0</v>
      </c>
    </row>
    <row r="1374" spans="1:7" ht="13.5" customHeight="1" x14ac:dyDescent="0.2">
      <c r="A1374" s="100">
        <v>1373</v>
      </c>
      <c r="B1374" s="100">
        <v>1415</v>
      </c>
      <c r="C1374" s="4" t="s">
        <v>7</v>
      </c>
      <c r="D1374" s="100">
        <v>225</v>
      </c>
      <c r="E1374" s="100">
        <v>157</v>
      </c>
      <c r="F1374" s="2">
        <v>0</v>
      </c>
      <c r="G1374" s="100">
        <v>0</v>
      </c>
    </row>
    <row r="1375" spans="1:7" ht="13.5" customHeight="1" x14ac:dyDescent="0.2">
      <c r="A1375" s="100">
        <v>1374</v>
      </c>
      <c r="B1375" s="100">
        <v>1416</v>
      </c>
      <c r="C1375" s="4" t="s">
        <v>7</v>
      </c>
      <c r="D1375" s="100">
        <v>227</v>
      </c>
      <c r="E1375" s="100">
        <v>157</v>
      </c>
      <c r="F1375" s="2">
        <v>0</v>
      </c>
      <c r="G1375" s="100">
        <v>0</v>
      </c>
    </row>
    <row r="1376" spans="1:7" ht="13.5" customHeight="1" x14ac:dyDescent="0.2">
      <c r="A1376" s="100">
        <v>1375</v>
      </c>
      <c r="B1376" s="100">
        <v>1417</v>
      </c>
      <c r="C1376" s="4" t="s">
        <v>7</v>
      </c>
      <c r="D1376" s="100">
        <v>228</v>
      </c>
      <c r="E1376" s="100">
        <v>157</v>
      </c>
      <c r="F1376" s="2">
        <v>0</v>
      </c>
      <c r="G1376" s="100">
        <v>0</v>
      </c>
    </row>
    <row r="1377" spans="1:7" ht="13.5" customHeight="1" x14ac:dyDescent="0.2">
      <c r="A1377" s="100">
        <v>1376</v>
      </c>
      <c r="B1377" s="100">
        <v>1418</v>
      </c>
      <c r="C1377" s="4" t="s">
        <v>7</v>
      </c>
      <c r="D1377" s="100">
        <v>229</v>
      </c>
      <c r="E1377" s="100">
        <v>157</v>
      </c>
      <c r="F1377" s="2">
        <v>0</v>
      </c>
      <c r="G1377" s="100">
        <v>0</v>
      </c>
    </row>
    <row r="1378" spans="1:7" ht="13.5" customHeight="1" x14ac:dyDescent="0.2">
      <c r="A1378" s="100">
        <v>1377</v>
      </c>
      <c r="B1378" s="100">
        <v>1419</v>
      </c>
      <c r="C1378" s="4" t="s">
        <v>7</v>
      </c>
      <c r="D1378" s="100">
        <v>15</v>
      </c>
      <c r="E1378" s="100">
        <v>13</v>
      </c>
      <c r="F1378" s="2">
        <v>0</v>
      </c>
      <c r="G1378" s="100">
        <v>0</v>
      </c>
    </row>
    <row r="1379" spans="1:7" ht="13.5" customHeight="1" x14ac:dyDescent="0.2">
      <c r="A1379" s="100">
        <v>1378</v>
      </c>
      <c r="B1379" s="100">
        <v>1420</v>
      </c>
      <c r="C1379" s="4" t="s">
        <v>7</v>
      </c>
      <c r="D1379" s="100">
        <v>16</v>
      </c>
      <c r="E1379" s="100">
        <v>13</v>
      </c>
      <c r="F1379" s="2">
        <v>0</v>
      </c>
      <c r="G1379" s="100">
        <v>0</v>
      </c>
    </row>
    <row r="1380" spans="1:7" ht="13.5" customHeight="1" x14ac:dyDescent="0.2">
      <c r="A1380" s="100">
        <v>1379</v>
      </c>
      <c r="B1380" s="100">
        <v>1421</v>
      </c>
      <c r="C1380" s="4" t="s">
        <v>7</v>
      </c>
      <c r="D1380" s="100">
        <v>17</v>
      </c>
      <c r="E1380" s="100">
        <v>13</v>
      </c>
      <c r="F1380" s="2">
        <v>0</v>
      </c>
      <c r="G1380" s="100">
        <v>0</v>
      </c>
    </row>
    <row r="1381" spans="1:7" ht="13.5" customHeight="1" x14ac:dyDescent="0.2">
      <c r="A1381" s="100">
        <v>1380</v>
      </c>
      <c r="B1381" s="100">
        <v>1422</v>
      </c>
      <c r="C1381" s="4" t="s">
        <v>7</v>
      </c>
      <c r="D1381" s="100">
        <v>18</v>
      </c>
      <c r="E1381" s="100">
        <v>13</v>
      </c>
      <c r="F1381" s="2">
        <v>0</v>
      </c>
      <c r="G1381" s="100">
        <v>0</v>
      </c>
    </row>
    <row r="1382" spans="1:7" ht="13.5" customHeight="1" x14ac:dyDescent="0.2">
      <c r="A1382" s="100">
        <v>1381</v>
      </c>
      <c r="B1382" s="100">
        <v>1423</v>
      </c>
      <c r="C1382" s="4" t="s">
        <v>7</v>
      </c>
      <c r="D1382" s="100">
        <v>19</v>
      </c>
      <c r="E1382" s="100">
        <v>13</v>
      </c>
      <c r="F1382" s="2">
        <v>0</v>
      </c>
      <c r="G1382" s="100">
        <v>0</v>
      </c>
    </row>
    <row r="1383" spans="1:7" ht="13.5" customHeight="1" x14ac:dyDescent="0.2">
      <c r="A1383" s="100">
        <v>1382</v>
      </c>
      <c r="B1383" s="100">
        <v>1424</v>
      </c>
      <c r="C1383" s="4" t="s">
        <v>7</v>
      </c>
      <c r="D1383" s="100">
        <v>20</v>
      </c>
      <c r="E1383" s="100">
        <v>13</v>
      </c>
      <c r="F1383" s="2">
        <v>0</v>
      </c>
      <c r="G1383" s="100">
        <v>0</v>
      </c>
    </row>
    <row r="1384" spans="1:7" ht="13.5" customHeight="1" x14ac:dyDescent="0.2">
      <c r="A1384" s="100">
        <v>1383</v>
      </c>
      <c r="B1384" s="100">
        <v>1425</v>
      </c>
      <c r="C1384" s="4" t="s">
        <v>7</v>
      </c>
      <c r="D1384" s="100">
        <v>21</v>
      </c>
      <c r="E1384" s="100">
        <v>13</v>
      </c>
      <c r="F1384" s="2">
        <v>0</v>
      </c>
      <c r="G1384" s="100">
        <v>0</v>
      </c>
    </row>
    <row r="1385" spans="1:7" ht="13.5" customHeight="1" x14ac:dyDescent="0.2">
      <c r="A1385" s="100">
        <v>1384</v>
      </c>
      <c r="B1385" s="100">
        <v>1426</v>
      </c>
      <c r="C1385" s="4" t="s">
        <v>7</v>
      </c>
      <c r="D1385" s="100">
        <v>49</v>
      </c>
      <c r="E1385" s="100">
        <v>70</v>
      </c>
      <c r="F1385" s="2">
        <v>0</v>
      </c>
      <c r="G1385" s="100">
        <v>0</v>
      </c>
    </row>
    <row r="1386" spans="1:7" ht="13.5" customHeight="1" x14ac:dyDescent="0.2">
      <c r="A1386" s="100">
        <v>1385</v>
      </c>
      <c r="B1386" s="100">
        <v>1427</v>
      </c>
      <c r="C1386" s="4" t="s">
        <v>7</v>
      </c>
      <c r="D1386" s="100">
        <v>50</v>
      </c>
      <c r="E1386" s="100">
        <v>70</v>
      </c>
      <c r="F1386" s="2">
        <v>0</v>
      </c>
      <c r="G1386" s="100">
        <v>0</v>
      </c>
    </row>
    <row r="1387" spans="1:7" ht="13.5" customHeight="1" x14ac:dyDescent="0.2">
      <c r="A1387" s="100">
        <v>1386</v>
      </c>
      <c r="B1387" s="100">
        <v>1428</v>
      </c>
      <c r="C1387" s="4" t="s">
        <v>7</v>
      </c>
      <c r="D1387" s="100">
        <v>51</v>
      </c>
      <c r="E1387" s="100">
        <v>70</v>
      </c>
      <c r="F1387" s="2">
        <v>0</v>
      </c>
      <c r="G1387" s="100">
        <v>0</v>
      </c>
    </row>
    <row r="1388" spans="1:7" ht="13.5" customHeight="1" x14ac:dyDescent="0.2">
      <c r="A1388" s="100">
        <v>1387</v>
      </c>
      <c r="B1388" s="100">
        <v>1429</v>
      </c>
      <c r="C1388" s="4" t="s">
        <v>7</v>
      </c>
      <c r="D1388" s="100">
        <v>52</v>
      </c>
      <c r="E1388" s="100">
        <v>70</v>
      </c>
      <c r="F1388" s="2">
        <v>0</v>
      </c>
      <c r="G1388" s="100">
        <v>0</v>
      </c>
    </row>
    <row r="1389" spans="1:7" ht="13.5" customHeight="1" x14ac:dyDescent="0.2">
      <c r="A1389" s="100">
        <v>1388</v>
      </c>
      <c r="B1389" s="100">
        <v>1430</v>
      </c>
      <c r="C1389" s="4" t="s">
        <v>7</v>
      </c>
      <c r="D1389" s="100">
        <v>53</v>
      </c>
      <c r="E1389" s="100">
        <v>70</v>
      </c>
      <c r="F1389" s="2">
        <v>0</v>
      </c>
      <c r="G1389" s="100">
        <v>0</v>
      </c>
    </row>
    <row r="1390" spans="1:7" ht="13.5" customHeight="1" x14ac:dyDescent="0.2">
      <c r="A1390" s="100">
        <v>1389</v>
      </c>
      <c r="B1390" s="100">
        <v>1431</v>
      </c>
      <c r="C1390" s="4" t="s">
        <v>7</v>
      </c>
      <c r="D1390" s="100">
        <v>54</v>
      </c>
      <c r="E1390" s="100">
        <v>70</v>
      </c>
      <c r="F1390" s="2">
        <v>0</v>
      </c>
      <c r="G1390" s="100">
        <v>0</v>
      </c>
    </row>
    <row r="1391" spans="1:7" ht="13.5" customHeight="1" x14ac:dyDescent="0.2">
      <c r="A1391" s="100">
        <v>1390</v>
      </c>
      <c r="B1391" s="100">
        <v>1432</v>
      </c>
      <c r="C1391" s="4" t="s">
        <v>7</v>
      </c>
      <c r="D1391" s="100">
        <v>19</v>
      </c>
      <c r="E1391" s="100">
        <v>171</v>
      </c>
      <c r="F1391" s="2">
        <v>0</v>
      </c>
      <c r="G1391" s="100">
        <v>0</v>
      </c>
    </row>
    <row r="1392" spans="1:7" ht="13.5" customHeight="1" x14ac:dyDescent="0.2">
      <c r="A1392" s="100">
        <v>1391</v>
      </c>
      <c r="B1392" s="100">
        <v>1433</v>
      </c>
      <c r="C1392" s="4" t="s">
        <v>7</v>
      </c>
      <c r="D1392" s="100">
        <v>20</v>
      </c>
      <c r="E1392" s="100">
        <v>171</v>
      </c>
      <c r="F1392" s="2">
        <v>0</v>
      </c>
      <c r="G1392" s="100">
        <v>0</v>
      </c>
    </row>
    <row r="1393" spans="1:7" ht="13.5" customHeight="1" x14ac:dyDescent="0.2">
      <c r="A1393" s="100">
        <v>1392</v>
      </c>
      <c r="B1393" s="100">
        <v>1434</v>
      </c>
      <c r="C1393" s="4" t="s">
        <v>7</v>
      </c>
      <c r="D1393" s="100">
        <v>21</v>
      </c>
      <c r="E1393" s="100">
        <v>171</v>
      </c>
      <c r="F1393" s="2">
        <v>0</v>
      </c>
      <c r="G1393" s="100">
        <v>0</v>
      </c>
    </row>
    <row r="1394" spans="1:7" ht="13.5" customHeight="1" x14ac:dyDescent="0.2">
      <c r="A1394" s="100">
        <v>1393</v>
      </c>
      <c r="B1394" s="100">
        <v>1435</v>
      </c>
      <c r="C1394" s="4" t="s">
        <v>7</v>
      </c>
      <c r="D1394" s="100">
        <v>22</v>
      </c>
      <c r="E1394" s="100">
        <v>171</v>
      </c>
      <c r="F1394" s="2">
        <v>0</v>
      </c>
      <c r="G1394" s="100">
        <v>0</v>
      </c>
    </row>
    <row r="1395" spans="1:7" ht="13.5" customHeight="1" x14ac:dyDescent="0.2">
      <c r="A1395" s="100">
        <v>1394</v>
      </c>
      <c r="B1395" s="100">
        <v>1436</v>
      </c>
      <c r="C1395" s="4" t="s">
        <v>7</v>
      </c>
      <c r="D1395" s="100">
        <v>23</v>
      </c>
      <c r="E1395" s="100">
        <v>171</v>
      </c>
      <c r="F1395" s="2">
        <v>0</v>
      </c>
      <c r="G1395" s="100">
        <v>0</v>
      </c>
    </row>
    <row r="1396" spans="1:7" ht="13.5" customHeight="1" x14ac:dyDescent="0.2">
      <c r="A1396" s="100">
        <v>1395</v>
      </c>
      <c r="B1396" s="100">
        <v>1437</v>
      </c>
      <c r="C1396" s="4" t="s">
        <v>7</v>
      </c>
      <c r="D1396" s="100">
        <v>24</v>
      </c>
      <c r="E1396" s="100">
        <v>171</v>
      </c>
      <c r="F1396" s="2">
        <v>0</v>
      </c>
      <c r="G1396" s="100">
        <v>0</v>
      </c>
    </row>
    <row r="1397" spans="1:7" ht="13.5" customHeight="1" x14ac:dyDescent="0.2">
      <c r="A1397" s="100">
        <v>1396</v>
      </c>
      <c r="B1397" s="100">
        <v>1438</v>
      </c>
      <c r="C1397" s="4" t="s">
        <v>7</v>
      </c>
      <c r="D1397" s="100">
        <v>230</v>
      </c>
      <c r="E1397" s="100">
        <v>157</v>
      </c>
      <c r="F1397" s="2">
        <v>0</v>
      </c>
      <c r="G1397" s="100">
        <v>0</v>
      </c>
    </row>
    <row r="1398" spans="1:7" ht="13.5" customHeight="1" x14ac:dyDescent="0.2">
      <c r="A1398" s="100">
        <v>1397</v>
      </c>
      <c r="B1398" s="100">
        <v>1439</v>
      </c>
      <c r="C1398" s="4" t="s">
        <v>7</v>
      </c>
      <c r="D1398" s="100">
        <v>231</v>
      </c>
      <c r="E1398" s="100">
        <v>157</v>
      </c>
      <c r="F1398" s="2">
        <v>0</v>
      </c>
      <c r="G1398" s="100">
        <v>0</v>
      </c>
    </row>
    <row r="1399" spans="1:7" ht="13.5" customHeight="1" x14ac:dyDescent="0.2">
      <c r="A1399" s="100">
        <v>1398</v>
      </c>
      <c r="B1399" s="100">
        <v>1440</v>
      </c>
      <c r="C1399" s="4" t="s">
        <v>7</v>
      </c>
      <c r="D1399" s="100">
        <v>232</v>
      </c>
      <c r="E1399" s="100">
        <v>157</v>
      </c>
      <c r="F1399" s="2">
        <v>0</v>
      </c>
      <c r="G1399" s="100">
        <v>0</v>
      </c>
    </row>
    <row r="1400" spans="1:7" ht="13.5" customHeight="1" x14ac:dyDescent="0.2">
      <c r="A1400" s="100">
        <v>1399</v>
      </c>
      <c r="B1400" s="100">
        <v>1441</v>
      </c>
      <c r="C1400" s="4" t="s">
        <v>7</v>
      </c>
      <c r="D1400" s="100">
        <v>233</v>
      </c>
      <c r="E1400" s="100">
        <v>157</v>
      </c>
      <c r="F1400" s="2">
        <v>0</v>
      </c>
      <c r="G1400" s="100">
        <v>0</v>
      </c>
    </row>
    <row r="1401" spans="1:7" ht="13.5" customHeight="1" x14ac:dyDescent="0.2">
      <c r="A1401" s="100">
        <v>1400</v>
      </c>
      <c r="B1401" s="100">
        <v>1442</v>
      </c>
      <c r="C1401" s="4" t="s">
        <v>7</v>
      </c>
      <c r="D1401" s="100">
        <v>234</v>
      </c>
      <c r="E1401" s="100">
        <v>157</v>
      </c>
      <c r="F1401" s="2">
        <v>0</v>
      </c>
      <c r="G1401" s="100">
        <v>0</v>
      </c>
    </row>
    <row r="1402" spans="1:7" ht="13.5" customHeight="1" x14ac:dyDescent="0.2">
      <c r="A1402" s="100">
        <v>1401</v>
      </c>
      <c r="B1402" s="100">
        <v>1443</v>
      </c>
      <c r="C1402" s="4" t="s">
        <v>7</v>
      </c>
      <c r="D1402" s="100">
        <v>235</v>
      </c>
      <c r="E1402" s="100">
        <v>157</v>
      </c>
      <c r="F1402" s="2">
        <v>0</v>
      </c>
      <c r="G1402" s="100">
        <v>0</v>
      </c>
    </row>
    <row r="1403" spans="1:7" ht="13.5" customHeight="1" x14ac:dyDescent="0.2">
      <c r="A1403" s="100">
        <v>1402</v>
      </c>
      <c r="B1403" s="100">
        <v>1444</v>
      </c>
      <c r="C1403" s="4" t="s">
        <v>7</v>
      </c>
      <c r="D1403" s="100">
        <v>260</v>
      </c>
      <c r="E1403" s="100">
        <v>157</v>
      </c>
      <c r="F1403" s="2">
        <v>0</v>
      </c>
      <c r="G1403" s="100">
        <v>0</v>
      </c>
    </row>
    <row r="1404" spans="1:7" ht="13.5" customHeight="1" x14ac:dyDescent="0.2">
      <c r="A1404" s="100">
        <v>1403</v>
      </c>
      <c r="B1404" s="100">
        <v>1445</v>
      </c>
      <c r="C1404" s="4" t="s">
        <v>7</v>
      </c>
      <c r="D1404" s="100">
        <v>237</v>
      </c>
      <c r="E1404" s="100">
        <v>157</v>
      </c>
      <c r="F1404" s="2">
        <v>0</v>
      </c>
      <c r="G1404" s="100">
        <v>0</v>
      </c>
    </row>
    <row r="1405" spans="1:7" ht="13.5" customHeight="1" x14ac:dyDescent="0.2">
      <c r="A1405" s="100">
        <v>1404</v>
      </c>
      <c r="B1405" s="100">
        <v>1446</v>
      </c>
      <c r="C1405" s="4" t="s">
        <v>7</v>
      </c>
      <c r="D1405" s="100">
        <v>238</v>
      </c>
      <c r="E1405" s="100">
        <v>157</v>
      </c>
      <c r="F1405" s="2">
        <v>0</v>
      </c>
      <c r="G1405" s="100">
        <v>0</v>
      </c>
    </row>
    <row r="1406" spans="1:7" ht="13.5" customHeight="1" x14ac:dyDescent="0.2">
      <c r="A1406" s="100">
        <v>1405</v>
      </c>
      <c r="B1406" s="100">
        <v>1447</v>
      </c>
      <c r="C1406" s="4" t="s">
        <v>7</v>
      </c>
      <c r="D1406" s="100">
        <v>240</v>
      </c>
      <c r="E1406" s="100">
        <v>157</v>
      </c>
      <c r="F1406" s="2">
        <v>0</v>
      </c>
      <c r="G1406" s="100">
        <v>0</v>
      </c>
    </row>
    <row r="1407" spans="1:7" ht="13.5" customHeight="1" x14ac:dyDescent="0.2">
      <c r="A1407" s="100">
        <v>1406</v>
      </c>
      <c r="B1407" s="100">
        <v>1448</v>
      </c>
      <c r="C1407" s="4" t="s">
        <v>7</v>
      </c>
      <c r="D1407" s="100">
        <v>241</v>
      </c>
      <c r="E1407" s="100">
        <v>157</v>
      </c>
      <c r="F1407" s="2">
        <v>0</v>
      </c>
      <c r="G1407" s="100">
        <v>0</v>
      </c>
    </row>
    <row r="1408" spans="1:7" ht="13.5" customHeight="1" x14ac:dyDescent="0.2">
      <c r="A1408" s="100">
        <v>1407</v>
      </c>
      <c r="B1408" s="100">
        <v>1449</v>
      </c>
      <c r="C1408" s="4" t="s">
        <v>7</v>
      </c>
      <c r="D1408" s="100">
        <v>242</v>
      </c>
      <c r="E1408" s="100">
        <v>157</v>
      </c>
      <c r="F1408" s="2">
        <v>0</v>
      </c>
      <c r="G1408" s="100">
        <v>0</v>
      </c>
    </row>
    <row r="1409" spans="1:7" ht="13.5" customHeight="1" x14ac:dyDescent="0.2">
      <c r="A1409" s="100">
        <v>1408</v>
      </c>
      <c r="B1409" s="100">
        <v>1450</v>
      </c>
      <c r="C1409" s="4" t="s">
        <v>7</v>
      </c>
      <c r="D1409" s="100">
        <v>243</v>
      </c>
      <c r="E1409" s="100">
        <v>157</v>
      </c>
      <c r="F1409" s="2">
        <v>0</v>
      </c>
      <c r="G1409" s="100">
        <v>0</v>
      </c>
    </row>
    <row r="1410" spans="1:7" ht="13.5" customHeight="1" x14ac:dyDescent="0.2">
      <c r="A1410" s="100">
        <v>1409</v>
      </c>
      <c r="B1410" s="100">
        <v>1451</v>
      </c>
      <c r="C1410" s="4" t="s">
        <v>7</v>
      </c>
      <c r="D1410" s="100">
        <v>244</v>
      </c>
      <c r="E1410" s="100">
        <v>157</v>
      </c>
      <c r="F1410" s="2">
        <v>0</v>
      </c>
      <c r="G1410" s="100">
        <v>0</v>
      </c>
    </row>
    <row r="1411" spans="1:7" ht="13.5" customHeight="1" x14ac:dyDescent="0.2">
      <c r="A1411" s="100">
        <v>1410</v>
      </c>
      <c r="B1411" s="100">
        <v>1452</v>
      </c>
      <c r="C1411" s="4" t="s">
        <v>7</v>
      </c>
      <c r="D1411" s="100">
        <v>22</v>
      </c>
      <c r="E1411" s="100">
        <v>74</v>
      </c>
      <c r="F1411" s="2">
        <v>0</v>
      </c>
      <c r="G1411" s="100">
        <v>0</v>
      </c>
    </row>
    <row r="1412" spans="1:7" ht="13.5" customHeight="1" x14ac:dyDescent="0.2">
      <c r="A1412" s="100">
        <v>1411</v>
      </c>
      <c r="B1412" s="100">
        <v>1453</v>
      </c>
      <c r="C1412" s="4" t="s">
        <v>7</v>
      </c>
      <c r="D1412" s="100">
        <v>206</v>
      </c>
      <c r="E1412" s="100">
        <v>119</v>
      </c>
      <c r="F1412" s="2">
        <v>0</v>
      </c>
      <c r="G1412" s="100">
        <v>0</v>
      </c>
    </row>
    <row r="1413" spans="1:7" ht="13.5" customHeight="1" x14ac:dyDescent="0.2">
      <c r="A1413" s="100">
        <v>1412</v>
      </c>
      <c r="B1413" s="100">
        <v>1454</v>
      </c>
      <c r="C1413" s="4" t="s">
        <v>7</v>
      </c>
      <c r="D1413" s="100">
        <v>207</v>
      </c>
      <c r="E1413" s="100">
        <v>119</v>
      </c>
      <c r="F1413" s="2">
        <v>0</v>
      </c>
      <c r="G1413" s="100">
        <v>0</v>
      </c>
    </row>
    <row r="1414" spans="1:7" ht="13.5" customHeight="1" x14ac:dyDescent="0.2">
      <c r="A1414" s="100">
        <v>1413</v>
      </c>
      <c r="B1414" s="100">
        <v>1455</v>
      </c>
      <c r="C1414" s="4" t="s">
        <v>7</v>
      </c>
      <c r="D1414" s="100">
        <v>209</v>
      </c>
      <c r="E1414" s="100">
        <v>119</v>
      </c>
      <c r="F1414" s="2">
        <v>0</v>
      </c>
      <c r="G1414" s="100">
        <v>0</v>
      </c>
    </row>
    <row r="1415" spans="1:7" ht="13.5" customHeight="1" x14ac:dyDescent="0.2">
      <c r="A1415" s="100">
        <v>1414</v>
      </c>
      <c r="B1415" s="100">
        <v>1456</v>
      </c>
      <c r="C1415" s="4" t="s">
        <v>7</v>
      </c>
      <c r="D1415" s="100">
        <v>210</v>
      </c>
      <c r="E1415" s="100">
        <v>119</v>
      </c>
      <c r="F1415" s="2">
        <v>0</v>
      </c>
      <c r="G1415" s="100">
        <v>0</v>
      </c>
    </row>
    <row r="1416" spans="1:7" ht="13.5" customHeight="1" x14ac:dyDescent="0.2">
      <c r="A1416" s="100">
        <v>1415</v>
      </c>
      <c r="B1416" s="100">
        <v>1457</v>
      </c>
      <c r="C1416" s="4" t="s">
        <v>7</v>
      </c>
      <c r="D1416" s="100">
        <v>211</v>
      </c>
      <c r="E1416" s="100">
        <v>119</v>
      </c>
      <c r="F1416" s="2">
        <v>0</v>
      </c>
      <c r="G1416" s="100">
        <v>0</v>
      </c>
    </row>
    <row r="1417" spans="1:7" ht="13.5" customHeight="1" x14ac:dyDescent="0.2">
      <c r="A1417" s="100">
        <v>1416</v>
      </c>
      <c r="B1417" s="100">
        <v>1458</v>
      </c>
      <c r="C1417" s="4" t="s">
        <v>7</v>
      </c>
      <c r="D1417" s="100">
        <v>212</v>
      </c>
      <c r="E1417" s="100">
        <v>119</v>
      </c>
      <c r="F1417" s="2">
        <v>0</v>
      </c>
      <c r="G1417" s="100">
        <v>0</v>
      </c>
    </row>
    <row r="1418" spans="1:7" ht="13.5" customHeight="1" x14ac:dyDescent="0.2">
      <c r="A1418" s="100">
        <v>1417</v>
      </c>
      <c r="B1418" s="100">
        <v>1459</v>
      </c>
      <c r="C1418" s="4" t="s">
        <v>7</v>
      </c>
      <c r="D1418" s="100">
        <v>213</v>
      </c>
      <c r="E1418" s="100">
        <v>119</v>
      </c>
      <c r="F1418" s="2">
        <v>0</v>
      </c>
      <c r="G1418" s="100">
        <v>0</v>
      </c>
    </row>
    <row r="1419" spans="1:7" ht="13.5" customHeight="1" x14ac:dyDescent="0.2">
      <c r="A1419" s="100">
        <v>1418</v>
      </c>
      <c r="B1419" s="100">
        <v>1460</v>
      </c>
      <c r="C1419" s="4" t="s">
        <v>7</v>
      </c>
      <c r="D1419" s="100">
        <v>214</v>
      </c>
      <c r="E1419" s="100">
        <v>119</v>
      </c>
      <c r="F1419" s="2">
        <v>0</v>
      </c>
      <c r="G1419" s="100">
        <v>0</v>
      </c>
    </row>
    <row r="1420" spans="1:7" ht="13.5" customHeight="1" x14ac:dyDescent="0.2">
      <c r="A1420" s="100">
        <v>1419</v>
      </c>
      <c r="B1420" s="100">
        <v>1461</v>
      </c>
      <c r="C1420" s="4" t="s">
        <v>7</v>
      </c>
      <c r="D1420" s="100">
        <v>215</v>
      </c>
      <c r="E1420" s="100">
        <v>119</v>
      </c>
      <c r="F1420" s="2">
        <v>0</v>
      </c>
      <c r="G1420" s="100">
        <v>0</v>
      </c>
    </row>
    <row r="1421" spans="1:7" ht="13.5" customHeight="1" x14ac:dyDescent="0.2">
      <c r="A1421" s="100">
        <v>1420</v>
      </c>
      <c r="B1421" s="100">
        <v>1462</v>
      </c>
      <c r="C1421" s="4" t="s">
        <v>7</v>
      </c>
      <c r="D1421" s="100">
        <v>216</v>
      </c>
      <c r="E1421" s="100">
        <v>119</v>
      </c>
      <c r="F1421" s="2">
        <v>0</v>
      </c>
      <c r="G1421" s="100">
        <v>0</v>
      </c>
    </row>
    <row r="1422" spans="1:7" ht="13.5" customHeight="1" x14ac:dyDescent="0.2">
      <c r="A1422" s="100">
        <v>1421</v>
      </c>
      <c r="B1422" s="100">
        <v>1463</v>
      </c>
      <c r="C1422" s="4" t="s">
        <v>7</v>
      </c>
      <c r="D1422" s="100">
        <v>217</v>
      </c>
      <c r="E1422" s="100">
        <v>119</v>
      </c>
      <c r="F1422" s="2">
        <v>0</v>
      </c>
      <c r="G1422" s="100">
        <v>0</v>
      </c>
    </row>
    <row r="1423" spans="1:7" ht="13.5" customHeight="1" x14ac:dyDescent="0.2">
      <c r="A1423" s="100">
        <v>1422</v>
      </c>
      <c r="B1423" s="100">
        <v>1464</v>
      </c>
      <c r="C1423" s="4" t="s">
        <v>7</v>
      </c>
      <c r="D1423" s="100">
        <v>218</v>
      </c>
      <c r="E1423" s="100">
        <v>119</v>
      </c>
      <c r="F1423" s="2">
        <v>0</v>
      </c>
      <c r="G1423" s="100">
        <v>0</v>
      </c>
    </row>
    <row r="1424" spans="1:7" ht="13.5" customHeight="1" x14ac:dyDescent="0.2">
      <c r="A1424" s="100">
        <v>1423</v>
      </c>
      <c r="B1424" s="100">
        <v>1465</v>
      </c>
      <c r="C1424" s="4" t="s">
        <v>7</v>
      </c>
      <c r="D1424" s="100">
        <v>219</v>
      </c>
      <c r="E1424" s="100">
        <v>119</v>
      </c>
      <c r="F1424" s="2">
        <v>0</v>
      </c>
      <c r="G1424" s="100">
        <v>0</v>
      </c>
    </row>
    <row r="1425" spans="1:7" ht="13.5" customHeight="1" x14ac:dyDescent="0.2">
      <c r="A1425" s="100">
        <v>1424</v>
      </c>
      <c r="B1425" s="100">
        <v>1466</v>
      </c>
      <c r="C1425" s="4" t="s">
        <v>7</v>
      </c>
      <c r="D1425" s="100">
        <v>220</v>
      </c>
      <c r="E1425" s="100">
        <v>119</v>
      </c>
      <c r="F1425" s="2">
        <v>0</v>
      </c>
      <c r="G1425" s="100">
        <v>0</v>
      </c>
    </row>
    <row r="1426" spans="1:7" ht="13.5" customHeight="1" x14ac:dyDescent="0.2">
      <c r="A1426" s="100">
        <v>1425</v>
      </c>
      <c r="B1426" s="100">
        <v>1467</v>
      </c>
      <c r="C1426" s="4" t="s">
        <v>7</v>
      </c>
      <c r="D1426" s="100">
        <v>221</v>
      </c>
      <c r="E1426" s="100">
        <v>119</v>
      </c>
      <c r="F1426" s="2">
        <v>0</v>
      </c>
      <c r="G1426" s="100">
        <v>0</v>
      </c>
    </row>
    <row r="1427" spans="1:7" ht="13.5" customHeight="1" x14ac:dyDescent="0.2">
      <c r="A1427" s="100">
        <v>1426</v>
      </c>
      <c r="B1427" s="100">
        <v>1468</v>
      </c>
      <c r="C1427" s="4" t="s">
        <v>7</v>
      </c>
      <c r="D1427" s="100">
        <v>222</v>
      </c>
      <c r="E1427" s="100">
        <v>119</v>
      </c>
      <c r="F1427" s="2">
        <v>0</v>
      </c>
      <c r="G1427" s="100">
        <v>0</v>
      </c>
    </row>
    <row r="1428" spans="1:7" ht="13.5" customHeight="1" x14ac:dyDescent="0.2">
      <c r="A1428" s="100">
        <v>1427</v>
      </c>
      <c r="B1428" s="100">
        <v>1469</v>
      </c>
      <c r="C1428" s="4" t="s">
        <v>7</v>
      </c>
      <c r="D1428" s="100">
        <v>28</v>
      </c>
      <c r="E1428" s="100">
        <v>74</v>
      </c>
      <c r="F1428" s="2">
        <v>0</v>
      </c>
      <c r="G1428" s="100">
        <v>0</v>
      </c>
    </row>
    <row r="1429" spans="1:7" ht="13.5" customHeight="1" x14ac:dyDescent="0.2">
      <c r="A1429" s="100">
        <v>1428</v>
      </c>
      <c r="B1429" s="100">
        <v>1470</v>
      </c>
      <c r="C1429" s="4" t="s">
        <v>7</v>
      </c>
      <c r="D1429" s="100">
        <v>29</v>
      </c>
      <c r="E1429" s="100">
        <v>74</v>
      </c>
      <c r="F1429" s="2">
        <v>0</v>
      </c>
      <c r="G1429" s="100">
        <v>0</v>
      </c>
    </row>
    <row r="1430" spans="1:7" ht="13.5" customHeight="1" x14ac:dyDescent="0.2">
      <c r="A1430" s="100">
        <v>1429</v>
      </c>
      <c r="B1430" s="100">
        <v>1471</v>
      </c>
      <c r="C1430" s="4" t="s">
        <v>7</v>
      </c>
      <c r="D1430" s="100">
        <v>30</v>
      </c>
      <c r="E1430" s="100">
        <v>74</v>
      </c>
      <c r="F1430" s="2">
        <v>0</v>
      </c>
      <c r="G1430" s="100">
        <v>0</v>
      </c>
    </row>
    <row r="1431" spans="1:7" ht="13.5" customHeight="1" x14ac:dyDescent="0.2">
      <c r="A1431" s="100">
        <v>1430</v>
      </c>
      <c r="B1431" s="100">
        <v>1472</v>
      </c>
      <c r="C1431" s="4" t="s">
        <v>7</v>
      </c>
      <c r="D1431" s="100">
        <v>31</v>
      </c>
      <c r="E1431" s="100">
        <v>74</v>
      </c>
      <c r="F1431" s="2">
        <v>0</v>
      </c>
      <c r="G1431" s="100">
        <v>0</v>
      </c>
    </row>
    <row r="1432" spans="1:7" ht="13.5" customHeight="1" x14ac:dyDescent="0.2">
      <c r="A1432" s="100">
        <v>1431</v>
      </c>
      <c r="B1432" s="100">
        <v>1473</v>
      </c>
      <c r="C1432" s="4" t="s">
        <v>7</v>
      </c>
      <c r="D1432" s="100">
        <v>32</v>
      </c>
      <c r="E1432" s="100">
        <v>74</v>
      </c>
      <c r="F1432" s="2">
        <v>0</v>
      </c>
      <c r="G1432" s="100">
        <v>0</v>
      </c>
    </row>
    <row r="1433" spans="1:7" ht="13.5" customHeight="1" x14ac:dyDescent="0.2">
      <c r="A1433" s="100">
        <v>1432</v>
      </c>
      <c r="B1433" s="100">
        <v>1474</v>
      </c>
      <c r="C1433" s="4"/>
      <c r="D1433" s="100">
        <v>5</v>
      </c>
      <c r="E1433" s="100">
        <v>225</v>
      </c>
      <c r="F1433" s="2">
        <v>0</v>
      </c>
      <c r="G1433" s="100">
        <v>0</v>
      </c>
    </row>
    <row r="1434" spans="1:7" ht="13.5" customHeight="1" x14ac:dyDescent="0.2">
      <c r="A1434" s="100">
        <v>1433</v>
      </c>
      <c r="B1434" s="100">
        <v>1475</v>
      </c>
      <c r="C1434" s="4" t="s">
        <v>7</v>
      </c>
      <c r="D1434" s="100">
        <v>19</v>
      </c>
      <c r="E1434" s="100">
        <v>41</v>
      </c>
      <c r="F1434" s="2">
        <v>0</v>
      </c>
      <c r="G1434" s="100">
        <v>0</v>
      </c>
    </row>
    <row r="1435" spans="1:7" ht="13.5" customHeight="1" x14ac:dyDescent="0.2">
      <c r="A1435" s="100">
        <v>1434</v>
      </c>
      <c r="B1435" s="100">
        <v>1476</v>
      </c>
      <c r="C1435" s="4" t="s">
        <v>7</v>
      </c>
      <c r="D1435" s="100">
        <v>20</v>
      </c>
      <c r="E1435" s="100">
        <v>41</v>
      </c>
      <c r="F1435" s="2">
        <v>0</v>
      </c>
      <c r="G1435" s="100">
        <v>0</v>
      </c>
    </row>
    <row r="1436" spans="1:7" ht="13.5" customHeight="1" x14ac:dyDescent="0.2">
      <c r="A1436" s="100">
        <v>1435</v>
      </c>
      <c r="B1436" s="100">
        <v>1477</v>
      </c>
      <c r="C1436" s="4" t="s">
        <v>7</v>
      </c>
      <c r="D1436" s="100">
        <v>22</v>
      </c>
      <c r="E1436" s="100">
        <v>41</v>
      </c>
      <c r="F1436" s="2">
        <v>0</v>
      </c>
      <c r="G1436" s="100">
        <v>0</v>
      </c>
    </row>
    <row r="1437" spans="1:7" ht="13.5" customHeight="1" x14ac:dyDescent="0.2">
      <c r="A1437" s="100">
        <v>1436</v>
      </c>
      <c r="B1437" s="100">
        <v>1478</v>
      </c>
      <c r="C1437" s="4" t="s">
        <v>7</v>
      </c>
      <c r="D1437" s="100">
        <v>245</v>
      </c>
      <c r="E1437" s="100">
        <v>157</v>
      </c>
      <c r="F1437" s="2">
        <v>0</v>
      </c>
      <c r="G1437" s="100">
        <v>0</v>
      </c>
    </row>
    <row r="1438" spans="1:7" ht="13.5" customHeight="1" x14ac:dyDescent="0.2">
      <c r="A1438" s="100">
        <v>1437</v>
      </c>
      <c r="B1438" s="100">
        <v>1479</v>
      </c>
      <c r="C1438" s="4" t="s">
        <v>7</v>
      </c>
      <c r="D1438" s="100">
        <v>246</v>
      </c>
      <c r="E1438" s="100">
        <v>157</v>
      </c>
      <c r="F1438" s="2">
        <v>0</v>
      </c>
      <c r="G1438" s="100">
        <v>0</v>
      </c>
    </row>
    <row r="1439" spans="1:7" ht="13.5" customHeight="1" x14ac:dyDescent="0.2">
      <c r="A1439" s="100">
        <v>1438</v>
      </c>
      <c r="B1439" s="100">
        <v>1480</v>
      </c>
      <c r="C1439" s="4" t="s">
        <v>7</v>
      </c>
      <c r="D1439" s="100">
        <v>247</v>
      </c>
      <c r="E1439" s="100">
        <v>157</v>
      </c>
      <c r="F1439" s="2">
        <v>0</v>
      </c>
      <c r="G1439" s="100">
        <v>0</v>
      </c>
    </row>
    <row r="1440" spans="1:7" ht="13.5" customHeight="1" x14ac:dyDescent="0.2">
      <c r="A1440" s="100">
        <v>1439</v>
      </c>
      <c r="B1440" s="100">
        <v>1481</v>
      </c>
      <c r="C1440" s="4" t="s">
        <v>7</v>
      </c>
      <c r="D1440" s="100">
        <v>248</v>
      </c>
      <c r="E1440" s="100">
        <v>157</v>
      </c>
      <c r="F1440" s="2">
        <v>0</v>
      </c>
      <c r="G1440" s="100">
        <v>0</v>
      </c>
    </row>
    <row r="1441" spans="1:7" ht="13.5" customHeight="1" x14ac:dyDescent="0.2">
      <c r="A1441" s="100">
        <v>1440</v>
      </c>
      <c r="B1441" s="100">
        <v>1482</v>
      </c>
      <c r="C1441" s="4" t="s">
        <v>7</v>
      </c>
      <c r="D1441" s="100">
        <v>249</v>
      </c>
      <c r="E1441" s="100">
        <v>157</v>
      </c>
      <c r="F1441" s="2">
        <v>0</v>
      </c>
      <c r="G1441" s="100">
        <v>0</v>
      </c>
    </row>
    <row r="1442" spans="1:7" ht="13.5" customHeight="1" x14ac:dyDescent="0.2">
      <c r="A1442" s="100">
        <v>1441</v>
      </c>
      <c r="B1442" s="100">
        <v>1483</v>
      </c>
      <c r="C1442" s="4" t="s">
        <v>7</v>
      </c>
      <c r="D1442" s="100">
        <v>250</v>
      </c>
      <c r="E1442" s="100">
        <v>157</v>
      </c>
      <c r="F1442" s="2">
        <v>0</v>
      </c>
      <c r="G1442" s="100">
        <v>0</v>
      </c>
    </row>
    <row r="1443" spans="1:7" ht="13.5" customHeight="1" x14ac:dyDescent="0.2">
      <c r="A1443" s="100">
        <v>1442</v>
      </c>
      <c r="B1443" s="100">
        <v>1484</v>
      </c>
      <c r="C1443" s="4" t="s">
        <v>7</v>
      </c>
      <c r="D1443" s="100">
        <v>251</v>
      </c>
      <c r="E1443" s="100">
        <v>157</v>
      </c>
      <c r="F1443" s="2">
        <v>0</v>
      </c>
      <c r="G1443" s="100">
        <v>0</v>
      </c>
    </row>
    <row r="1444" spans="1:7" ht="13.5" customHeight="1" x14ac:dyDescent="0.2">
      <c r="A1444" s="100">
        <v>1443</v>
      </c>
      <c r="B1444" s="100">
        <v>1485</v>
      </c>
      <c r="C1444" s="4" t="s">
        <v>7</v>
      </c>
      <c r="D1444" s="100">
        <v>252</v>
      </c>
      <c r="E1444" s="100">
        <v>157</v>
      </c>
      <c r="F1444" s="2">
        <v>0</v>
      </c>
      <c r="G1444" s="100">
        <v>0</v>
      </c>
    </row>
    <row r="1445" spans="1:7" ht="13.5" customHeight="1" x14ac:dyDescent="0.2">
      <c r="A1445" s="100">
        <v>1444</v>
      </c>
      <c r="B1445" s="100">
        <v>1486</v>
      </c>
      <c r="C1445" s="4" t="s">
        <v>7</v>
      </c>
      <c r="D1445" s="100">
        <v>253</v>
      </c>
      <c r="E1445" s="100">
        <v>157</v>
      </c>
      <c r="F1445" s="2">
        <v>0</v>
      </c>
      <c r="G1445" s="100">
        <v>0</v>
      </c>
    </row>
    <row r="1446" spans="1:7" ht="13.5" customHeight="1" x14ac:dyDescent="0.2">
      <c r="A1446" s="100">
        <v>1445</v>
      </c>
      <c r="B1446" s="100">
        <v>1487</v>
      </c>
      <c r="C1446" s="4" t="s">
        <v>7</v>
      </c>
      <c r="D1446" s="100">
        <v>254</v>
      </c>
      <c r="E1446" s="100">
        <v>157</v>
      </c>
      <c r="F1446" s="2">
        <v>0</v>
      </c>
      <c r="G1446" s="100">
        <v>0</v>
      </c>
    </row>
    <row r="1447" spans="1:7" ht="13.5" customHeight="1" x14ac:dyDescent="0.2">
      <c r="A1447" s="100">
        <v>1446</v>
      </c>
      <c r="B1447" s="100">
        <v>1488</v>
      </c>
      <c r="C1447" s="4" t="s">
        <v>7</v>
      </c>
      <c r="D1447" s="100">
        <v>255</v>
      </c>
      <c r="E1447" s="100">
        <v>157</v>
      </c>
      <c r="F1447" s="2">
        <v>0</v>
      </c>
      <c r="G1447" s="100">
        <v>0</v>
      </c>
    </row>
    <row r="1448" spans="1:7" ht="13.5" customHeight="1" x14ac:dyDescent="0.2">
      <c r="A1448" s="100">
        <v>1447</v>
      </c>
      <c r="B1448" s="100">
        <v>1489</v>
      </c>
      <c r="C1448" s="4" t="s">
        <v>7</v>
      </c>
      <c r="D1448" s="100">
        <v>256</v>
      </c>
      <c r="E1448" s="100">
        <v>157</v>
      </c>
      <c r="F1448" s="2">
        <v>0</v>
      </c>
      <c r="G1448" s="100">
        <v>0</v>
      </c>
    </row>
    <row r="1449" spans="1:7" ht="13.5" customHeight="1" x14ac:dyDescent="0.2">
      <c r="A1449" s="100">
        <v>1448</v>
      </c>
      <c r="B1449" s="100">
        <v>1490</v>
      </c>
      <c r="C1449" s="4" t="s">
        <v>7</v>
      </c>
      <c r="D1449" s="100">
        <v>257</v>
      </c>
      <c r="E1449" s="100">
        <v>157</v>
      </c>
      <c r="F1449" s="2">
        <v>0</v>
      </c>
      <c r="G1449" s="100">
        <v>0</v>
      </c>
    </row>
    <row r="1450" spans="1:7" ht="13.5" customHeight="1" x14ac:dyDescent="0.2">
      <c r="A1450" s="100">
        <v>1449</v>
      </c>
      <c r="B1450" s="100">
        <v>1491</v>
      </c>
      <c r="C1450" s="4" t="s">
        <v>7</v>
      </c>
      <c r="D1450" s="100">
        <v>258</v>
      </c>
      <c r="E1450" s="100">
        <v>157</v>
      </c>
      <c r="F1450" s="2">
        <v>0</v>
      </c>
      <c r="G1450" s="100">
        <v>0</v>
      </c>
    </row>
    <row r="1451" spans="1:7" ht="13.5" customHeight="1" x14ac:dyDescent="0.2">
      <c r="A1451" s="100">
        <v>1450</v>
      </c>
      <c r="B1451" s="100">
        <v>1492</v>
      </c>
      <c r="C1451" s="4" t="s">
        <v>7</v>
      </c>
      <c r="D1451" s="100">
        <v>259</v>
      </c>
      <c r="E1451" s="100">
        <v>157</v>
      </c>
      <c r="F1451" s="2">
        <v>0</v>
      </c>
      <c r="G1451" s="100">
        <v>0</v>
      </c>
    </row>
    <row r="1452" spans="1:7" ht="13.5" customHeight="1" x14ac:dyDescent="0.2">
      <c r="A1452" s="100">
        <v>1451</v>
      </c>
      <c r="B1452" s="100">
        <v>1493</v>
      </c>
      <c r="C1452" s="4" t="s">
        <v>7</v>
      </c>
      <c r="D1452" s="100">
        <v>208</v>
      </c>
      <c r="E1452" s="100">
        <v>29</v>
      </c>
      <c r="F1452" s="2">
        <v>0</v>
      </c>
      <c r="G1452" s="100">
        <v>0</v>
      </c>
    </row>
    <row r="1453" spans="1:7" ht="13.5" customHeight="1" x14ac:dyDescent="0.2">
      <c r="A1453" s="100">
        <v>1452</v>
      </c>
      <c r="B1453" s="100">
        <v>1494</v>
      </c>
      <c r="C1453" s="4" t="s">
        <v>7</v>
      </c>
      <c r="D1453" s="100">
        <v>209</v>
      </c>
      <c r="E1453" s="100">
        <v>29</v>
      </c>
      <c r="F1453" s="2">
        <v>0</v>
      </c>
      <c r="G1453" s="100">
        <v>0</v>
      </c>
    </row>
    <row r="1454" spans="1:7" ht="13.5" customHeight="1" x14ac:dyDescent="0.2">
      <c r="A1454" s="100">
        <v>1453</v>
      </c>
      <c r="B1454" s="100">
        <v>1495</v>
      </c>
      <c r="C1454" s="4" t="s">
        <v>7</v>
      </c>
      <c r="D1454" s="100">
        <v>210</v>
      </c>
      <c r="E1454" s="100">
        <v>29</v>
      </c>
      <c r="F1454" s="2">
        <v>0</v>
      </c>
      <c r="G1454" s="100">
        <v>0</v>
      </c>
    </row>
    <row r="1455" spans="1:7" ht="13.5" customHeight="1" x14ac:dyDescent="0.2">
      <c r="A1455" s="100">
        <v>1454</v>
      </c>
      <c r="B1455" s="100">
        <v>1496</v>
      </c>
      <c r="C1455" s="4" t="s">
        <v>7</v>
      </c>
      <c r="D1455" s="100">
        <v>211</v>
      </c>
      <c r="E1455" s="100">
        <v>29</v>
      </c>
      <c r="F1455" s="2">
        <v>0</v>
      </c>
      <c r="G1455" s="100">
        <v>0</v>
      </c>
    </row>
    <row r="1456" spans="1:7" ht="13.5" customHeight="1" x14ac:dyDescent="0.2">
      <c r="A1456" s="100">
        <v>1455</v>
      </c>
      <c r="B1456" s="100">
        <v>1497</v>
      </c>
      <c r="C1456" s="4" t="s">
        <v>7</v>
      </c>
      <c r="D1456" s="100">
        <v>212</v>
      </c>
      <c r="E1456" s="100">
        <v>29</v>
      </c>
      <c r="F1456" s="2">
        <v>0</v>
      </c>
      <c r="G1456" s="100">
        <v>0</v>
      </c>
    </row>
    <row r="1457" spans="1:7" ht="13.5" customHeight="1" x14ac:dyDescent="0.2">
      <c r="A1457" s="100">
        <v>1456</v>
      </c>
      <c r="B1457" s="100">
        <v>1498</v>
      </c>
      <c r="C1457" s="4" t="s">
        <v>7</v>
      </c>
      <c r="D1457" s="100">
        <v>213</v>
      </c>
      <c r="E1457" s="100">
        <v>29</v>
      </c>
      <c r="F1457" s="2">
        <v>0</v>
      </c>
      <c r="G1457" s="100">
        <v>0</v>
      </c>
    </row>
    <row r="1458" spans="1:7" ht="13.5" customHeight="1" x14ac:dyDescent="0.2">
      <c r="A1458" s="100">
        <v>1457</v>
      </c>
      <c r="B1458" s="100">
        <v>1499</v>
      </c>
      <c r="C1458" s="4" t="s">
        <v>7</v>
      </c>
      <c r="D1458" s="100">
        <v>214</v>
      </c>
      <c r="E1458" s="100">
        <v>29</v>
      </c>
      <c r="F1458" s="2">
        <v>0</v>
      </c>
      <c r="G1458" s="100">
        <v>0</v>
      </c>
    </row>
    <row r="1459" spans="1:7" ht="13.5" customHeight="1" x14ac:dyDescent="0.2">
      <c r="A1459" s="100">
        <v>1458</v>
      </c>
      <c r="B1459" s="100">
        <v>1500</v>
      </c>
      <c r="C1459" s="4" t="s">
        <v>7</v>
      </c>
      <c r="D1459" s="100">
        <v>215</v>
      </c>
      <c r="E1459" s="100">
        <v>29</v>
      </c>
      <c r="F1459" s="2">
        <v>0</v>
      </c>
      <c r="G1459" s="100">
        <v>0</v>
      </c>
    </row>
    <row r="1460" spans="1:7" ht="13.5" customHeight="1" x14ac:dyDescent="0.2">
      <c r="A1460" s="100">
        <v>1459</v>
      </c>
      <c r="B1460" s="100">
        <v>1501</v>
      </c>
      <c r="C1460" s="4" t="s">
        <v>7</v>
      </c>
      <c r="D1460" s="100">
        <v>216</v>
      </c>
      <c r="E1460" s="100">
        <v>29</v>
      </c>
      <c r="F1460" s="2">
        <v>0</v>
      </c>
      <c r="G1460" s="100">
        <v>0</v>
      </c>
    </row>
    <row r="1461" spans="1:7" ht="13.5" customHeight="1" x14ac:dyDescent="0.2">
      <c r="A1461" s="100">
        <v>1460</v>
      </c>
      <c r="B1461" s="100">
        <v>1502</v>
      </c>
      <c r="C1461" s="4" t="s">
        <v>7</v>
      </c>
      <c r="D1461" s="100">
        <v>217</v>
      </c>
      <c r="E1461" s="100">
        <v>29</v>
      </c>
      <c r="F1461" s="2">
        <v>0</v>
      </c>
      <c r="G1461" s="100">
        <v>0</v>
      </c>
    </row>
    <row r="1462" spans="1:7" ht="13.5" customHeight="1" x14ac:dyDescent="0.2">
      <c r="A1462" s="100">
        <v>1461</v>
      </c>
      <c r="B1462" s="100">
        <v>1503</v>
      </c>
      <c r="C1462" s="4" t="s">
        <v>7</v>
      </c>
      <c r="D1462" s="100">
        <v>710</v>
      </c>
      <c r="E1462" s="100">
        <v>19</v>
      </c>
      <c r="F1462" s="2">
        <v>0</v>
      </c>
      <c r="G1462" s="100">
        <v>0</v>
      </c>
    </row>
    <row r="1463" spans="1:7" ht="13.5" customHeight="1" x14ac:dyDescent="0.2">
      <c r="A1463" s="100">
        <v>1462</v>
      </c>
      <c r="B1463" s="100">
        <v>1504</v>
      </c>
      <c r="C1463" s="4"/>
      <c r="D1463" s="100">
        <v>0</v>
      </c>
      <c r="E1463" s="100">
        <v>210</v>
      </c>
      <c r="F1463" s="2">
        <v>0</v>
      </c>
      <c r="G1463" s="100">
        <v>0</v>
      </c>
    </row>
    <row r="1464" spans="1:7" ht="13.5" customHeight="1" x14ac:dyDescent="0.2">
      <c r="A1464" s="100">
        <v>1463</v>
      </c>
      <c r="B1464" s="100">
        <v>1505</v>
      </c>
      <c r="C1464" s="4" t="s">
        <v>7</v>
      </c>
      <c r="D1464" s="100">
        <v>10</v>
      </c>
      <c r="E1464" s="100">
        <v>232</v>
      </c>
      <c r="F1464" s="2">
        <v>0</v>
      </c>
      <c r="G1464" s="100">
        <v>0</v>
      </c>
    </row>
    <row r="1465" spans="1:7" ht="13.5" customHeight="1" x14ac:dyDescent="0.2">
      <c r="A1465" s="100">
        <v>1464</v>
      </c>
      <c r="B1465" s="100">
        <v>1506</v>
      </c>
      <c r="C1465" s="4" t="s">
        <v>7</v>
      </c>
      <c r="D1465" s="100">
        <v>4</v>
      </c>
      <c r="E1465" s="100">
        <v>232</v>
      </c>
      <c r="F1465" s="2">
        <v>0</v>
      </c>
      <c r="G1465" s="100">
        <v>0</v>
      </c>
    </row>
    <row r="1466" spans="1:7" ht="13.5" customHeight="1" x14ac:dyDescent="0.2">
      <c r="A1466" s="100">
        <v>1465</v>
      </c>
      <c r="B1466" s="100">
        <v>1507</v>
      </c>
      <c r="C1466" s="4"/>
      <c r="D1466" s="100">
        <v>6</v>
      </c>
      <c r="E1466" s="100">
        <v>225</v>
      </c>
      <c r="F1466" s="2">
        <v>0</v>
      </c>
      <c r="G1466" s="100">
        <v>0</v>
      </c>
    </row>
    <row r="1467" spans="1:7" ht="13.5" customHeight="1" x14ac:dyDescent="0.2">
      <c r="A1467" s="100">
        <v>1466</v>
      </c>
      <c r="B1467" s="100">
        <v>1508</v>
      </c>
      <c r="C1467" s="4"/>
      <c r="D1467" s="100">
        <v>3</v>
      </c>
      <c r="E1467" s="100">
        <v>226</v>
      </c>
      <c r="F1467" s="2">
        <v>0</v>
      </c>
      <c r="G1467" s="100">
        <v>0</v>
      </c>
    </row>
    <row r="1468" spans="1:7" ht="13.5" customHeight="1" x14ac:dyDescent="0.2">
      <c r="A1468" s="100">
        <v>1467</v>
      </c>
      <c r="B1468" s="100">
        <v>1509</v>
      </c>
      <c r="C1468" s="4" t="s">
        <v>7</v>
      </c>
      <c r="D1468" s="100">
        <v>7</v>
      </c>
      <c r="E1468" s="100">
        <v>80</v>
      </c>
      <c r="F1468" s="2">
        <v>0</v>
      </c>
      <c r="G1468" s="100">
        <v>0</v>
      </c>
    </row>
    <row r="1469" spans="1:7" ht="13.5" customHeight="1" x14ac:dyDescent="0.2">
      <c r="A1469" s="100">
        <v>1468</v>
      </c>
      <c r="B1469" s="100">
        <v>1510</v>
      </c>
      <c r="C1469" s="4" t="s">
        <v>7</v>
      </c>
      <c r="D1469" s="100">
        <v>15</v>
      </c>
      <c r="E1469" s="100">
        <v>34</v>
      </c>
      <c r="F1469" s="2">
        <v>0</v>
      </c>
      <c r="G1469" s="100">
        <v>0</v>
      </c>
    </row>
    <row r="1470" spans="1:7" ht="13.5" customHeight="1" x14ac:dyDescent="0.2">
      <c r="A1470" s="100">
        <v>1469</v>
      </c>
      <c r="B1470" s="100">
        <v>1511</v>
      </c>
      <c r="C1470" s="4" t="s">
        <v>7</v>
      </c>
      <c r="D1470" s="100">
        <v>18</v>
      </c>
      <c r="E1470" s="100">
        <v>155</v>
      </c>
      <c r="F1470" s="2">
        <v>0</v>
      </c>
      <c r="G1470" s="100">
        <v>0</v>
      </c>
    </row>
    <row r="1471" spans="1:7" ht="13.5" customHeight="1" x14ac:dyDescent="0.2">
      <c r="A1471" s="100">
        <v>1470</v>
      </c>
      <c r="B1471" s="100">
        <v>1512</v>
      </c>
      <c r="C1471" s="4" t="s">
        <v>7</v>
      </c>
      <c r="D1471" s="100">
        <v>17</v>
      </c>
      <c r="E1471" s="100">
        <v>155</v>
      </c>
      <c r="F1471" s="2">
        <v>0</v>
      </c>
      <c r="G1471" s="100">
        <v>0</v>
      </c>
    </row>
    <row r="1472" spans="1:7" ht="13.5" customHeight="1" x14ac:dyDescent="0.2">
      <c r="A1472" s="100">
        <v>1471</v>
      </c>
      <c r="B1472" s="100">
        <v>1513</v>
      </c>
      <c r="C1472" s="4"/>
      <c r="D1472" s="100">
        <v>5</v>
      </c>
      <c r="E1472" s="100">
        <v>222</v>
      </c>
      <c r="F1472" s="2">
        <v>0</v>
      </c>
      <c r="G1472" s="100">
        <v>0</v>
      </c>
    </row>
    <row r="1473" spans="1:7" ht="13.5" customHeight="1" x14ac:dyDescent="0.2">
      <c r="A1473" s="100">
        <v>1472</v>
      </c>
      <c r="B1473" s="100">
        <v>1514</v>
      </c>
      <c r="C1473" s="4" t="s">
        <v>7</v>
      </c>
      <c r="D1473" s="100">
        <v>6</v>
      </c>
      <c r="E1473" s="100">
        <v>166</v>
      </c>
      <c r="F1473" s="2">
        <v>0</v>
      </c>
      <c r="G1473" s="100">
        <v>0</v>
      </c>
    </row>
    <row r="1474" spans="1:7" ht="13.5" customHeight="1" x14ac:dyDescent="0.2">
      <c r="A1474" s="100">
        <v>1473</v>
      </c>
      <c r="B1474" s="100">
        <v>1515</v>
      </c>
      <c r="C1474" s="4"/>
      <c r="D1474" s="100">
        <v>2</v>
      </c>
      <c r="E1474" s="100">
        <v>228</v>
      </c>
      <c r="F1474" s="2">
        <v>0</v>
      </c>
      <c r="G1474" s="100">
        <v>0</v>
      </c>
    </row>
    <row r="1475" spans="1:7" ht="13.5" customHeight="1" x14ac:dyDescent="0.2">
      <c r="A1475" s="100">
        <v>1474</v>
      </c>
      <c r="B1475" s="100">
        <v>1516</v>
      </c>
      <c r="C1475" s="4" t="s">
        <v>7</v>
      </c>
      <c r="D1475" s="100">
        <v>8</v>
      </c>
      <c r="E1475" s="100">
        <v>126</v>
      </c>
      <c r="F1475" s="2">
        <v>0</v>
      </c>
      <c r="G1475" s="100">
        <v>0</v>
      </c>
    </row>
    <row r="1476" spans="1:7" ht="13.5" customHeight="1" x14ac:dyDescent="0.2">
      <c r="A1476" s="100">
        <v>1475</v>
      </c>
      <c r="B1476" s="100">
        <v>1517</v>
      </c>
      <c r="C1476" s="4"/>
      <c r="D1476" s="100">
        <v>4</v>
      </c>
      <c r="E1476" s="100">
        <v>219</v>
      </c>
      <c r="F1476" s="2">
        <v>0</v>
      </c>
      <c r="G1476" s="100">
        <v>0</v>
      </c>
    </row>
    <row r="1477" spans="1:7" ht="13.5" customHeight="1" x14ac:dyDescent="0.2">
      <c r="A1477" s="100">
        <v>1476</v>
      </c>
      <c r="B1477" s="100">
        <v>1518</v>
      </c>
      <c r="C1477" s="4"/>
      <c r="D1477" s="100">
        <v>3</v>
      </c>
      <c r="E1477" s="100">
        <v>227</v>
      </c>
      <c r="F1477" s="2">
        <v>0</v>
      </c>
      <c r="G1477" s="100">
        <v>0</v>
      </c>
    </row>
    <row r="1478" spans="1:7" ht="13.5" customHeight="1" x14ac:dyDescent="0.2">
      <c r="A1478" s="100">
        <v>1477</v>
      </c>
      <c r="B1478" s="100">
        <v>1519</v>
      </c>
      <c r="C1478" s="4" t="s">
        <v>7</v>
      </c>
      <c r="D1478" s="100">
        <v>198</v>
      </c>
      <c r="E1478" s="100">
        <v>29</v>
      </c>
      <c r="F1478" s="2">
        <v>0</v>
      </c>
      <c r="G1478" s="100">
        <v>0</v>
      </c>
    </row>
    <row r="1479" spans="1:7" ht="13.5" customHeight="1" x14ac:dyDescent="0.2">
      <c r="A1479" s="100">
        <v>1478</v>
      </c>
      <c r="B1479" s="100">
        <v>1520</v>
      </c>
      <c r="C1479" s="4" t="s">
        <v>7</v>
      </c>
      <c r="D1479" s="100">
        <v>194</v>
      </c>
      <c r="E1479" s="100">
        <v>29</v>
      </c>
      <c r="F1479" s="2">
        <v>0</v>
      </c>
      <c r="G1479" s="100">
        <v>0</v>
      </c>
    </row>
    <row r="1480" spans="1:7" ht="13.5" customHeight="1" x14ac:dyDescent="0.2">
      <c r="A1480" s="100">
        <v>1479</v>
      </c>
      <c r="B1480" s="100">
        <v>1521</v>
      </c>
      <c r="C1480" s="4" t="s">
        <v>7</v>
      </c>
      <c r="D1480" s="100">
        <v>199</v>
      </c>
      <c r="E1480" s="100">
        <v>29</v>
      </c>
      <c r="F1480" s="2">
        <v>0</v>
      </c>
      <c r="G1480" s="100">
        <v>0</v>
      </c>
    </row>
    <row r="1481" spans="1:7" ht="13.5" customHeight="1" x14ac:dyDescent="0.2">
      <c r="A1481" s="100">
        <v>1480</v>
      </c>
      <c r="B1481" s="100">
        <v>1522</v>
      </c>
      <c r="C1481" s="4" t="s">
        <v>7</v>
      </c>
      <c r="D1481" s="100">
        <v>200</v>
      </c>
      <c r="E1481" s="100">
        <v>29</v>
      </c>
      <c r="F1481" s="2">
        <v>0</v>
      </c>
      <c r="G1481" s="100">
        <v>0</v>
      </c>
    </row>
    <row r="1482" spans="1:7" ht="13.5" customHeight="1" x14ac:dyDescent="0.2">
      <c r="A1482" s="100">
        <v>1481</v>
      </c>
      <c r="B1482" s="100">
        <v>1523</v>
      </c>
      <c r="C1482" s="4" t="s">
        <v>7</v>
      </c>
      <c r="D1482" s="100">
        <v>203</v>
      </c>
      <c r="E1482" s="100">
        <v>29</v>
      </c>
      <c r="F1482" s="2">
        <v>0</v>
      </c>
      <c r="G1482" s="100">
        <v>0</v>
      </c>
    </row>
    <row r="1483" spans="1:7" ht="13.5" customHeight="1" x14ac:dyDescent="0.2">
      <c r="A1483" s="100">
        <v>1482</v>
      </c>
      <c r="B1483" s="100">
        <v>1524</v>
      </c>
      <c r="C1483" s="4" t="s">
        <v>7</v>
      </c>
      <c r="D1483" s="100">
        <v>204</v>
      </c>
      <c r="E1483" s="100">
        <v>29</v>
      </c>
      <c r="F1483" s="2">
        <v>0</v>
      </c>
      <c r="G1483" s="100">
        <v>0</v>
      </c>
    </row>
    <row r="1484" spans="1:7" ht="13.5" customHeight="1" x14ac:dyDescent="0.2">
      <c r="A1484" s="100">
        <v>1483</v>
      </c>
      <c r="B1484" s="100">
        <v>1525</v>
      </c>
      <c r="C1484" s="4" t="s">
        <v>7</v>
      </c>
      <c r="D1484" s="100">
        <v>205</v>
      </c>
      <c r="E1484" s="100">
        <v>29</v>
      </c>
      <c r="F1484" s="2">
        <v>0</v>
      </c>
      <c r="G1484" s="100">
        <v>0</v>
      </c>
    </row>
    <row r="1485" spans="1:7" ht="13.5" customHeight="1" x14ac:dyDescent="0.2">
      <c r="A1485" s="100">
        <v>1484</v>
      </c>
      <c r="B1485" s="100">
        <v>1526</v>
      </c>
      <c r="C1485" s="4"/>
      <c r="D1485" s="100">
        <v>1</v>
      </c>
      <c r="E1485" s="100">
        <v>233</v>
      </c>
      <c r="F1485" s="2">
        <v>0</v>
      </c>
      <c r="G1485" s="100">
        <v>0</v>
      </c>
    </row>
    <row r="1486" spans="1:7" ht="13.5" customHeight="1" x14ac:dyDescent="0.2">
      <c r="A1486" s="100">
        <v>1485</v>
      </c>
      <c r="B1486" s="100">
        <v>1527</v>
      </c>
      <c r="C1486" s="4"/>
      <c r="D1486" s="100">
        <v>1</v>
      </c>
      <c r="E1486" s="100">
        <v>234</v>
      </c>
      <c r="F1486" s="2">
        <v>0</v>
      </c>
      <c r="G1486" s="100">
        <v>0</v>
      </c>
    </row>
    <row r="1487" spans="1:7" ht="13.5" customHeight="1" x14ac:dyDescent="0.2">
      <c r="A1487" s="100">
        <v>1486</v>
      </c>
      <c r="B1487" s="100">
        <v>1528</v>
      </c>
      <c r="C1487" s="4" t="s">
        <v>7</v>
      </c>
      <c r="D1487" s="100">
        <v>19</v>
      </c>
      <c r="E1487" s="100">
        <v>152</v>
      </c>
      <c r="F1487" s="2">
        <v>0</v>
      </c>
      <c r="G1487" s="100">
        <v>0</v>
      </c>
    </row>
    <row r="1488" spans="1:7" ht="13.5" customHeight="1" x14ac:dyDescent="0.2">
      <c r="A1488" s="100">
        <v>1487</v>
      </c>
      <c r="B1488" s="100">
        <v>1529</v>
      </c>
      <c r="C1488" s="4" t="s">
        <v>7</v>
      </c>
      <c r="D1488" s="100">
        <v>20</v>
      </c>
      <c r="E1488" s="100">
        <v>152</v>
      </c>
      <c r="F1488" s="2">
        <v>0</v>
      </c>
      <c r="G1488" s="100">
        <v>0</v>
      </c>
    </row>
    <row r="1489" spans="1:7" ht="13.5" customHeight="1" x14ac:dyDescent="0.2">
      <c r="A1489" s="100">
        <v>1488</v>
      </c>
      <c r="B1489" s="100">
        <v>1530</v>
      </c>
      <c r="C1489" s="4" t="s">
        <v>7</v>
      </c>
      <c r="D1489" s="100">
        <v>21</v>
      </c>
      <c r="E1489" s="100">
        <v>152</v>
      </c>
      <c r="F1489" s="2">
        <v>0</v>
      </c>
      <c r="G1489" s="100">
        <v>0</v>
      </c>
    </row>
    <row r="1490" spans="1:7" ht="13.5" customHeight="1" x14ac:dyDescent="0.2">
      <c r="A1490" s="100">
        <v>1489</v>
      </c>
      <c r="B1490" s="100">
        <v>1531</v>
      </c>
      <c r="C1490" s="4" t="s">
        <v>7</v>
      </c>
      <c r="D1490" s="100">
        <v>218</v>
      </c>
      <c r="E1490" s="100">
        <v>29</v>
      </c>
      <c r="F1490" s="2">
        <v>0</v>
      </c>
      <c r="G1490" s="100">
        <v>0</v>
      </c>
    </row>
    <row r="1491" spans="1:7" ht="13.5" customHeight="1" x14ac:dyDescent="0.2">
      <c r="A1491" s="100">
        <v>1490</v>
      </c>
      <c r="B1491" s="100">
        <v>1532</v>
      </c>
      <c r="C1491" s="4" t="s">
        <v>7</v>
      </c>
      <c r="D1491" s="100">
        <v>219</v>
      </c>
      <c r="E1491" s="100">
        <v>29</v>
      </c>
      <c r="F1491" s="2">
        <v>0</v>
      </c>
      <c r="G1491" s="100">
        <v>0</v>
      </c>
    </row>
    <row r="1492" spans="1:7" ht="13.5" customHeight="1" x14ac:dyDescent="0.2">
      <c r="A1492" s="100">
        <v>1491</v>
      </c>
      <c r="B1492" s="100">
        <v>1533</v>
      </c>
      <c r="C1492" s="4" t="s">
        <v>7</v>
      </c>
      <c r="D1492" s="100">
        <v>220</v>
      </c>
      <c r="E1492" s="100">
        <v>29</v>
      </c>
      <c r="F1492" s="2">
        <v>0</v>
      </c>
      <c r="G1492" s="100">
        <v>0</v>
      </c>
    </row>
    <row r="1493" spans="1:7" ht="13.5" customHeight="1" x14ac:dyDescent="0.2">
      <c r="A1493" s="100">
        <v>1492</v>
      </c>
      <c r="B1493" s="100">
        <v>1534</v>
      </c>
      <c r="C1493" s="4" t="s">
        <v>7</v>
      </c>
      <c r="D1493" s="100">
        <v>221</v>
      </c>
      <c r="E1493" s="100">
        <v>29</v>
      </c>
      <c r="F1493" s="2">
        <v>0</v>
      </c>
      <c r="G1493" s="100">
        <v>0</v>
      </c>
    </row>
    <row r="1494" spans="1:7" ht="13.5" customHeight="1" x14ac:dyDescent="0.2">
      <c r="A1494" s="100">
        <v>1493</v>
      </c>
      <c r="B1494" s="100">
        <v>1535</v>
      </c>
      <c r="C1494" s="4" t="s">
        <v>7</v>
      </c>
      <c r="D1494" s="100">
        <v>223</v>
      </c>
      <c r="E1494" s="100">
        <v>29</v>
      </c>
      <c r="F1494" s="2">
        <v>0</v>
      </c>
      <c r="G1494" s="100">
        <v>0</v>
      </c>
    </row>
    <row r="1495" spans="1:7" ht="13.5" customHeight="1" x14ac:dyDescent="0.2">
      <c r="A1495" s="100">
        <v>1494</v>
      </c>
      <c r="B1495" s="100">
        <v>1536</v>
      </c>
      <c r="C1495" s="4" t="s">
        <v>7</v>
      </c>
      <c r="D1495" s="100">
        <v>222</v>
      </c>
      <c r="E1495" s="100">
        <v>29</v>
      </c>
      <c r="F1495" s="2">
        <v>0</v>
      </c>
      <c r="G1495" s="100">
        <v>0</v>
      </c>
    </row>
    <row r="1496" spans="1:7" ht="13.5" customHeight="1" x14ac:dyDescent="0.2">
      <c r="A1496" s="100">
        <v>1495</v>
      </c>
      <c r="B1496" s="100">
        <v>1537</v>
      </c>
      <c r="C1496" s="4" t="s">
        <v>7</v>
      </c>
      <c r="D1496" s="100">
        <v>225</v>
      </c>
      <c r="E1496" s="100">
        <v>29</v>
      </c>
      <c r="F1496" s="2">
        <v>0</v>
      </c>
      <c r="G1496" s="100">
        <v>0</v>
      </c>
    </row>
    <row r="1497" spans="1:7" ht="13.5" customHeight="1" x14ac:dyDescent="0.2">
      <c r="A1497" s="100">
        <v>1496</v>
      </c>
      <c r="B1497" s="100">
        <v>1538</v>
      </c>
      <c r="C1497" s="4" t="s">
        <v>7</v>
      </c>
      <c r="D1497" s="100">
        <v>226</v>
      </c>
      <c r="E1497" s="100">
        <v>29</v>
      </c>
      <c r="F1497" s="2">
        <v>0</v>
      </c>
      <c r="G1497" s="100">
        <v>0</v>
      </c>
    </row>
    <row r="1498" spans="1:7" ht="13.5" customHeight="1" x14ac:dyDescent="0.2">
      <c r="A1498" s="100">
        <v>1497</v>
      </c>
      <c r="B1498" s="100">
        <v>1539</v>
      </c>
      <c r="C1498" s="4" t="s">
        <v>7</v>
      </c>
      <c r="D1498" s="100">
        <v>227</v>
      </c>
      <c r="E1498" s="100">
        <v>29</v>
      </c>
      <c r="F1498" s="2">
        <v>0</v>
      </c>
      <c r="G1498" s="100">
        <v>0</v>
      </c>
    </row>
    <row r="1499" spans="1:7" ht="13.5" customHeight="1" x14ac:dyDescent="0.2">
      <c r="A1499" s="100">
        <v>1498</v>
      </c>
      <c r="B1499" s="100">
        <v>1540</v>
      </c>
      <c r="C1499" s="4" t="s">
        <v>7</v>
      </c>
      <c r="D1499" s="100">
        <v>224</v>
      </c>
      <c r="E1499" s="100">
        <v>29</v>
      </c>
      <c r="F1499" s="2">
        <v>0</v>
      </c>
      <c r="G1499" s="100">
        <v>0</v>
      </c>
    </row>
    <row r="1500" spans="1:7" ht="13.5" customHeight="1" x14ac:dyDescent="0.2">
      <c r="A1500" s="100">
        <v>1499</v>
      </c>
      <c r="B1500" s="100">
        <v>1541</v>
      </c>
      <c r="C1500" s="4" t="s">
        <v>7</v>
      </c>
      <c r="D1500" s="100">
        <v>228</v>
      </c>
      <c r="E1500" s="100">
        <v>29</v>
      </c>
      <c r="F1500" s="2">
        <v>0</v>
      </c>
      <c r="G1500" s="100">
        <v>0</v>
      </c>
    </row>
    <row r="1501" spans="1:7" ht="13.5" customHeight="1" x14ac:dyDescent="0.2">
      <c r="A1501" s="100">
        <v>1500</v>
      </c>
      <c r="B1501" s="100">
        <v>1542</v>
      </c>
      <c r="C1501" s="4" t="s">
        <v>7</v>
      </c>
      <c r="D1501" s="100">
        <v>230</v>
      </c>
      <c r="E1501" s="100">
        <v>29</v>
      </c>
      <c r="F1501" s="2">
        <v>0</v>
      </c>
      <c r="G1501" s="100">
        <v>0</v>
      </c>
    </row>
    <row r="1502" spans="1:7" ht="13.5" customHeight="1" x14ac:dyDescent="0.2">
      <c r="A1502" s="100">
        <v>1501</v>
      </c>
      <c r="B1502" s="100">
        <v>1543</v>
      </c>
      <c r="C1502" s="4" t="s">
        <v>7</v>
      </c>
      <c r="D1502" s="100">
        <v>232</v>
      </c>
      <c r="E1502" s="100">
        <v>29</v>
      </c>
      <c r="F1502" s="2">
        <v>0</v>
      </c>
      <c r="G1502" s="100">
        <v>0</v>
      </c>
    </row>
    <row r="1503" spans="1:7" ht="13.5" customHeight="1" x14ac:dyDescent="0.2">
      <c r="A1503" s="100">
        <v>1502</v>
      </c>
      <c r="B1503" s="100">
        <v>1544</v>
      </c>
      <c r="C1503" s="4" t="s">
        <v>7</v>
      </c>
      <c r="D1503" s="100">
        <v>231</v>
      </c>
      <c r="E1503" s="100">
        <v>29</v>
      </c>
      <c r="F1503" s="2">
        <v>0</v>
      </c>
      <c r="G1503" s="100">
        <v>0</v>
      </c>
    </row>
    <row r="1504" spans="1:7" ht="13.5" customHeight="1" x14ac:dyDescent="0.2">
      <c r="A1504" s="100">
        <v>1503</v>
      </c>
      <c r="B1504" s="100">
        <v>1545</v>
      </c>
      <c r="C1504" s="4" t="s">
        <v>7</v>
      </c>
      <c r="D1504" s="100">
        <v>223</v>
      </c>
      <c r="E1504" s="100">
        <v>119</v>
      </c>
      <c r="F1504" s="2">
        <v>0</v>
      </c>
      <c r="G1504" s="100">
        <v>0</v>
      </c>
    </row>
    <row r="1505" spans="1:7" ht="13.5" customHeight="1" x14ac:dyDescent="0.2">
      <c r="A1505" s="100">
        <v>1504</v>
      </c>
      <c r="B1505" s="100">
        <v>1546</v>
      </c>
      <c r="C1505" s="4" t="s">
        <v>7</v>
      </c>
      <c r="D1505" s="100">
        <v>224</v>
      </c>
      <c r="E1505" s="100">
        <v>119</v>
      </c>
      <c r="F1505" s="2">
        <v>0</v>
      </c>
      <c r="G1505" s="100">
        <v>0</v>
      </c>
    </row>
    <row r="1506" spans="1:7" ht="13.5" customHeight="1" x14ac:dyDescent="0.2">
      <c r="A1506" s="100">
        <v>1505</v>
      </c>
      <c r="B1506" s="100">
        <v>1547</v>
      </c>
      <c r="C1506" s="4" t="s">
        <v>7</v>
      </c>
      <c r="D1506" s="100">
        <v>225</v>
      </c>
      <c r="E1506" s="100">
        <v>119</v>
      </c>
      <c r="F1506" s="2">
        <v>0</v>
      </c>
      <c r="G1506" s="100">
        <v>0</v>
      </c>
    </row>
    <row r="1507" spans="1:7" ht="13.5" customHeight="1" x14ac:dyDescent="0.2">
      <c r="A1507" s="100">
        <v>1506</v>
      </c>
      <c r="B1507" s="100">
        <v>1548</v>
      </c>
      <c r="C1507" s="4" t="s">
        <v>7</v>
      </c>
      <c r="D1507" s="100">
        <v>226</v>
      </c>
      <c r="E1507" s="100">
        <v>119</v>
      </c>
      <c r="F1507" s="2">
        <v>0</v>
      </c>
      <c r="G1507" s="100">
        <v>0</v>
      </c>
    </row>
    <row r="1508" spans="1:7" ht="13.5" customHeight="1" x14ac:dyDescent="0.2">
      <c r="A1508" s="100">
        <v>1507</v>
      </c>
      <c r="B1508" s="100">
        <v>1549</v>
      </c>
      <c r="C1508" s="4" t="s">
        <v>7</v>
      </c>
      <c r="D1508" s="100">
        <v>227</v>
      </c>
      <c r="E1508" s="100">
        <v>119</v>
      </c>
      <c r="F1508" s="2">
        <v>0</v>
      </c>
      <c r="G1508" s="100">
        <v>0</v>
      </c>
    </row>
    <row r="1509" spans="1:7" ht="13.5" customHeight="1" x14ac:dyDescent="0.2">
      <c r="A1509" s="100">
        <v>1508</v>
      </c>
      <c r="B1509" s="100">
        <v>1550</v>
      </c>
      <c r="C1509" s="4" t="s">
        <v>7</v>
      </c>
      <c r="D1509" s="100">
        <v>228</v>
      </c>
      <c r="E1509" s="100">
        <v>119</v>
      </c>
      <c r="F1509" s="2">
        <v>0</v>
      </c>
      <c r="G1509" s="100">
        <v>0</v>
      </c>
    </row>
    <row r="1510" spans="1:7" ht="13.5" customHeight="1" x14ac:dyDescent="0.2">
      <c r="A1510" s="100">
        <v>1509</v>
      </c>
      <c r="B1510" s="100">
        <v>1551</v>
      </c>
      <c r="C1510" s="4" t="s">
        <v>7</v>
      </c>
      <c r="D1510" s="100">
        <v>229</v>
      </c>
      <c r="E1510" s="100">
        <v>119</v>
      </c>
      <c r="F1510" s="2">
        <v>0</v>
      </c>
      <c r="G1510" s="100">
        <v>0</v>
      </c>
    </row>
    <row r="1511" spans="1:7" ht="13.5" customHeight="1" x14ac:dyDescent="0.2">
      <c r="A1511" s="100">
        <v>1510</v>
      </c>
      <c r="B1511" s="100">
        <v>1552</v>
      </c>
      <c r="C1511" s="4" t="s">
        <v>7</v>
      </c>
      <c r="D1511" s="100">
        <v>230</v>
      </c>
      <c r="E1511" s="100">
        <v>119</v>
      </c>
      <c r="F1511" s="2">
        <v>0</v>
      </c>
      <c r="G1511" s="100">
        <v>0</v>
      </c>
    </row>
    <row r="1512" spans="1:7" ht="13.5" customHeight="1" x14ac:dyDescent="0.2">
      <c r="A1512" s="100">
        <v>1511</v>
      </c>
      <c r="B1512" s="100">
        <v>1553</v>
      </c>
      <c r="C1512" s="4" t="s">
        <v>7</v>
      </c>
      <c r="D1512" s="100">
        <v>231</v>
      </c>
      <c r="E1512" s="100">
        <v>119</v>
      </c>
      <c r="F1512" s="2">
        <v>0</v>
      </c>
      <c r="G1512" s="100">
        <v>0</v>
      </c>
    </row>
    <row r="1513" spans="1:7" ht="13.5" customHeight="1" x14ac:dyDescent="0.2">
      <c r="A1513" s="100">
        <v>1512</v>
      </c>
      <c r="B1513" s="100">
        <v>1554</v>
      </c>
      <c r="C1513" s="4" t="s">
        <v>7</v>
      </c>
      <c r="D1513" s="100">
        <v>233</v>
      </c>
      <c r="E1513" s="100">
        <v>119</v>
      </c>
      <c r="F1513" s="2">
        <v>0</v>
      </c>
      <c r="G1513" s="100">
        <v>0</v>
      </c>
    </row>
    <row r="1514" spans="1:7" ht="13.5" customHeight="1" x14ac:dyDescent="0.2">
      <c r="A1514" s="100">
        <v>1513</v>
      </c>
      <c r="B1514" s="100">
        <v>1555</v>
      </c>
      <c r="C1514" s="4" t="s">
        <v>7</v>
      </c>
      <c r="D1514" s="100">
        <v>234</v>
      </c>
      <c r="E1514" s="100">
        <v>119</v>
      </c>
      <c r="F1514" s="2">
        <v>0</v>
      </c>
      <c r="G1514" s="100">
        <v>0</v>
      </c>
    </row>
    <row r="1515" spans="1:7" ht="13.5" customHeight="1" x14ac:dyDescent="0.2">
      <c r="A1515" s="100">
        <v>1514</v>
      </c>
      <c r="B1515" s="100">
        <v>1556</v>
      </c>
      <c r="C1515" s="4" t="s">
        <v>7</v>
      </c>
      <c r="D1515" s="100">
        <v>235</v>
      </c>
      <c r="E1515" s="100">
        <v>119</v>
      </c>
      <c r="F1515" s="2">
        <v>0</v>
      </c>
      <c r="G1515" s="100">
        <v>0</v>
      </c>
    </row>
    <row r="1516" spans="1:7" ht="13.5" customHeight="1" x14ac:dyDescent="0.2">
      <c r="A1516" s="100">
        <v>1515</v>
      </c>
      <c r="B1516" s="100">
        <v>1557</v>
      </c>
      <c r="C1516" s="4" t="s">
        <v>7</v>
      </c>
      <c r="D1516" s="100">
        <v>236</v>
      </c>
      <c r="E1516" s="100">
        <v>119</v>
      </c>
      <c r="F1516" s="2">
        <v>0</v>
      </c>
      <c r="G1516" s="100">
        <v>0</v>
      </c>
    </row>
    <row r="1517" spans="1:7" ht="13.5" customHeight="1" x14ac:dyDescent="0.2">
      <c r="A1517" s="100">
        <v>1516</v>
      </c>
      <c r="B1517" s="100">
        <v>1558</v>
      </c>
      <c r="C1517" s="4" t="s">
        <v>7</v>
      </c>
      <c r="D1517" s="100">
        <v>237</v>
      </c>
      <c r="E1517" s="100">
        <v>119</v>
      </c>
      <c r="F1517" s="2">
        <v>0</v>
      </c>
      <c r="G1517" s="100">
        <v>0</v>
      </c>
    </row>
    <row r="1518" spans="1:7" ht="13.5" customHeight="1" x14ac:dyDescent="0.2">
      <c r="A1518" s="100">
        <v>1517</v>
      </c>
      <c r="B1518" s="100">
        <v>1559</v>
      </c>
      <c r="C1518" s="4" t="s">
        <v>7</v>
      </c>
      <c r="D1518" s="100">
        <v>261</v>
      </c>
      <c r="E1518" s="100">
        <v>157</v>
      </c>
      <c r="F1518" s="2">
        <v>0</v>
      </c>
      <c r="G1518" s="100">
        <v>0</v>
      </c>
    </row>
    <row r="1519" spans="1:7" ht="13.5" customHeight="1" x14ac:dyDescent="0.2">
      <c r="A1519" s="100">
        <v>1518</v>
      </c>
      <c r="B1519" s="100">
        <v>1560</v>
      </c>
      <c r="C1519" s="4" t="s">
        <v>7</v>
      </c>
      <c r="D1519" s="100">
        <v>262</v>
      </c>
      <c r="E1519" s="100">
        <v>157</v>
      </c>
      <c r="F1519" s="2">
        <v>0</v>
      </c>
      <c r="G1519" s="100">
        <v>0</v>
      </c>
    </row>
    <row r="1520" spans="1:7" ht="13.5" customHeight="1" x14ac:dyDescent="0.2">
      <c r="A1520" s="100">
        <v>1519</v>
      </c>
      <c r="B1520" s="100">
        <v>1561</v>
      </c>
      <c r="C1520" s="4" t="s">
        <v>7</v>
      </c>
      <c r="D1520" s="100">
        <v>263</v>
      </c>
      <c r="E1520" s="100">
        <v>157</v>
      </c>
      <c r="F1520" s="2">
        <v>0</v>
      </c>
      <c r="G1520" s="100">
        <v>0</v>
      </c>
    </row>
    <row r="1521" spans="1:7" ht="13.5" customHeight="1" x14ac:dyDescent="0.2">
      <c r="A1521" s="100">
        <v>1520</v>
      </c>
      <c r="B1521" s="100">
        <v>1562</v>
      </c>
      <c r="C1521" s="4" t="s">
        <v>7</v>
      </c>
      <c r="D1521" s="100">
        <v>268</v>
      </c>
      <c r="E1521" s="100">
        <v>157</v>
      </c>
      <c r="F1521" s="2">
        <v>0</v>
      </c>
      <c r="G1521" s="100">
        <v>0</v>
      </c>
    </row>
    <row r="1522" spans="1:7" ht="13.5" customHeight="1" x14ac:dyDescent="0.2">
      <c r="A1522" s="100">
        <v>1521</v>
      </c>
      <c r="B1522" s="100">
        <v>1563</v>
      </c>
      <c r="C1522" s="4" t="s">
        <v>7</v>
      </c>
      <c r="D1522" s="100">
        <v>264</v>
      </c>
      <c r="E1522" s="100">
        <v>157</v>
      </c>
      <c r="F1522" s="2">
        <v>0</v>
      </c>
      <c r="G1522" s="100">
        <v>0</v>
      </c>
    </row>
    <row r="1523" spans="1:7" ht="13.5" customHeight="1" x14ac:dyDescent="0.2">
      <c r="A1523" s="100">
        <v>1522</v>
      </c>
      <c r="B1523" s="100">
        <v>1564</v>
      </c>
      <c r="C1523" s="4" t="s">
        <v>7</v>
      </c>
      <c r="D1523" s="100">
        <v>269</v>
      </c>
      <c r="E1523" s="100">
        <v>157</v>
      </c>
      <c r="F1523" s="2">
        <v>0</v>
      </c>
      <c r="G1523" s="100">
        <v>0</v>
      </c>
    </row>
    <row r="1524" spans="1:7" ht="13.5" customHeight="1" x14ac:dyDescent="0.2">
      <c r="A1524" s="100">
        <v>1523</v>
      </c>
      <c r="B1524" s="100">
        <v>1565</v>
      </c>
      <c r="C1524" s="4" t="s">
        <v>7</v>
      </c>
      <c r="D1524" s="100">
        <v>267</v>
      </c>
      <c r="E1524" s="100">
        <v>157</v>
      </c>
      <c r="F1524" s="2">
        <v>0</v>
      </c>
      <c r="G1524" s="100">
        <v>0</v>
      </c>
    </row>
    <row r="1525" spans="1:7" ht="13.5" customHeight="1" x14ac:dyDescent="0.2">
      <c r="A1525" s="100">
        <v>1524</v>
      </c>
      <c r="B1525" s="100">
        <v>1566</v>
      </c>
      <c r="C1525" s="4" t="s">
        <v>7</v>
      </c>
      <c r="D1525" s="100">
        <v>271</v>
      </c>
      <c r="E1525" s="100">
        <v>157</v>
      </c>
      <c r="F1525" s="2">
        <v>0</v>
      </c>
      <c r="G1525" s="100">
        <v>0</v>
      </c>
    </row>
    <row r="1526" spans="1:7" ht="13.5" customHeight="1" x14ac:dyDescent="0.2">
      <c r="A1526" s="100">
        <v>1525</v>
      </c>
      <c r="B1526" s="100">
        <v>1567</v>
      </c>
      <c r="C1526" s="4" t="s">
        <v>7</v>
      </c>
      <c r="D1526" s="100">
        <v>270</v>
      </c>
      <c r="E1526" s="100">
        <v>157</v>
      </c>
      <c r="F1526" s="2">
        <v>0</v>
      </c>
      <c r="G1526" s="100">
        <v>0</v>
      </c>
    </row>
    <row r="1527" spans="1:7" ht="13.5" customHeight="1" x14ac:dyDescent="0.2">
      <c r="A1527" s="100">
        <v>1526</v>
      </c>
      <c r="B1527" s="100">
        <v>1568</v>
      </c>
      <c r="C1527" s="4" t="s">
        <v>7</v>
      </c>
      <c r="D1527" s="100">
        <v>272</v>
      </c>
      <c r="E1527" s="100">
        <v>157</v>
      </c>
      <c r="F1527" s="2">
        <v>0</v>
      </c>
      <c r="G1527" s="100">
        <v>0</v>
      </c>
    </row>
    <row r="1528" spans="1:7" ht="13.5" customHeight="1" x14ac:dyDescent="0.2">
      <c r="A1528" s="100">
        <v>1527</v>
      </c>
      <c r="B1528" s="100">
        <v>1569</v>
      </c>
      <c r="C1528" s="4" t="s">
        <v>7</v>
      </c>
      <c r="D1528" s="100">
        <v>274</v>
      </c>
      <c r="E1528" s="100">
        <v>157</v>
      </c>
      <c r="F1528" s="2">
        <v>0</v>
      </c>
      <c r="G1528" s="100">
        <v>0</v>
      </c>
    </row>
    <row r="1529" spans="1:7" ht="13.5" customHeight="1" x14ac:dyDescent="0.2">
      <c r="A1529" s="100">
        <v>1528</v>
      </c>
      <c r="B1529" s="100">
        <v>1570</v>
      </c>
      <c r="C1529" s="4" t="s">
        <v>7</v>
      </c>
      <c r="D1529" s="100">
        <v>275</v>
      </c>
      <c r="E1529" s="100">
        <v>157</v>
      </c>
      <c r="F1529" s="2">
        <v>0</v>
      </c>
      <c r="G1529" s="100">
        <v>0</v>
      </c>
    </row>
    <row r="1530" spans="1:7" ht="13.5" customHeight="1" x14ac:dyDescent="0.2">
      <c r="A1530" s="100">
        <v>1529</v>
      </c>
      <c r="B1530" s="100">
        <v>1571</v>
      </c>
      <c r="C1530" s="4" t="s">
        <v>7</v>
      </c>
      <c r="D1530" s="100">
        <v>273</v>
      </c>
      <c r="E1530" s="100">
        <v>157</v>
      </c>
      <c r="F1530" s="2">
        <v>0</v>
      </c>
      <c r="G1530" s="100">
        <v>0</v>
      </c>
    </row>
    <row r="1531" spans="1:7" ht="13.5" customHeight="1" x14ac:dyDescent="0.2">
      <c r="A1531" s="100">
        <v>1530</v>
      </c>
      <c r="B1531" s="100">
        <v>1572</v>
      </c>
      <c r="C1531" s="4" t="s">
        <v>7</v>
      </c>
      <c r="D1531" s="100">
        <v>23</v>
      </c>
      <c r="E1531" s="100">
        <v>41</v>
      </c>
      <c r="F1531" s="2">
        <v>0</v>
      </c>
      <c r="G1531" s="100">
        <v>0</v>
      </c>
    </row>
    <row r="1532" spans="1:7" ht="13.5" customHeight="1" x14ac:dyDescent="0.2">
      <c r="A1532" s="100">
        <v>1531</v>
      </c>
      <c r="B1532" s="100">
        <v>1573</v>
      </c>
      <c r="C1532" s="4" t="s">
        <v>7</v>
      </c>
      <c r="D1532" s="100">
        <v>24</v>
      </c>
      <c r="E1532" s="100">
        <v>41</v>
      </c>
      <c r="F1532" s="2">
        <v>0</v>
      </c>
      <c r="G1532" s="100">
        <v>0</v>
      </c>
    </row>
    <row r="1533" spans="1:7" ht="13.5" customHeight="1" x14ac:dyDescent="0.2">
      <c r="A1533" s="100">
        <v>1532</v>
      </c>
      <c r="B1533" s="100">
        <v>1574</v>
      </c>
      <c r="C1533" s="4" t="s">
        <v>7</v>
      </c>
      <c r="D1533" s="100">
        <v>25</v>
      </c>
      <c r="E1533" s="100">
        <v>41</v>
      </c>
      <c r="F1533" s="2">
        <v>0</v>
      </c>
      <c r="G1533" s="100">
        <v>0</v>
      </c>
    </row>
    <row r="1534" spans="1:7" ht="13.5" customHeight="1" x14ac:dyDescent="0.2">
      <c r="A1534" s="100">
        <v>1533</v>
      </c>
      <c r="B1534" s="100">
        <v>1575</v>
      </c>
      <c r="C1534" s="4" t="s">
        <v>7</v>
      </c>
      <c r="D1534" s="100">
        <v>26</v>
      </c>
      <c r="E1534" s="100">
        <v>41</v>
      </c>
      <c r="F1534" s="2">
        <v>0</v>
      </c>
      <c r="G1534" s="100">
        <v>0</v>
      </c>
    </row>
    <row r="1535" spans="1:7" ht="13.5" customHeight="1" x14ac:dyDescent="0.2">
      <c r="A1535" s="100">
        <v>1534</v>
      </c>
      <c r="B1535" s="100">
        <v>1576</v>
      </c>
      <c r="C1535" s="4" t="s">
        <v>7</v>
      </c>
      <c r="D1535" s="100">
        <v>27</v>
      </c>
      <c r="E1535" s="100">
        <v>41</v>
      </c>
      <c r="F1535" s="2">
        <v>0</v>
      </c>
      <c r="G1535" s="100">
        <v>0</v>
      </c>
    </row>
    <row r="1536" spans="1:7" ht="13.5" customHeight="1" x14ac:dyDescent="0.2">
      <c r="A1536" s="100">
        <v>1535</v>
      </c>
      <c r="B1536" s="100">
        <v>1577</v>
      </c>
      <c r="C1536" s="4" t="s">
        <v>7</v>
      </c>
      <c r="D1536" s="100">
        <v>33</v>
      </c>
      <c r="E1536" s="100">
        <v>74</v>
      </c>
      <c r="F1536" s="2">
        <v>0</v>
      </c>
      <c r="G1536" s="100">
        <v>0</v>
      </c>
    </row>
    <row r="1537" spans="1:7" ht="13.5" customHeight="1" x14ac:dyDescent="0.2">
      <c r="A1537" s="100">
        <v>1536</v>
      </c>
      <c r="B1537" s="100">
        <v>1578</v>
      </c>
      <c r="C1537" s="4" t="s">
        <v>7</v>
      </c>
      <c r="D1537" s="100">
        <v>34</v>
      </c>
      <c r="E1537" s="100">
        <v>74</v>
      </c>
      <c r="F1537" s="2">
        <v>0</v>
      </c>
      <c r="G1537" s="100">
        <v>0</v>
      </c>
    </row>
    <row r="1538" spans="1:7" ht="13.5" customHeight="1" x14ac:dyDescent="0.2">
      <c r="A1538" s="100">
        <v>1537</v>
      </c>
      <c r="B1538" s="100">
        <v>1579</v>
      </c>
      <c r="C1538" s="4" t="s">
        <v>7</v>
      </c>
      <c r="D1538" s="100">
        <v>35</v>
      </c>
      <c r="E1538" s="100">
        <v>74</v>
      </c>
      <c r="F1538" s="2">
        <v>0</v>
      </c>
      <c r="G1538" s="100">
        <v>0</v>
      </c>
    </row>
    <row r="1539" spans="1:7" ht="13.5" customHeight="1" x14ac:dyDescent="0.2">
      <c r="A1539" s="100">
        <v>1538</v>
      </c>
      <c r="B1539" s="100">
        <v>1580</v>
      </c>
      <c r="C1539" s="4" t="s">
        <v>7</v>
      </c>
      <c r="D1539" s="100">
        <v>36</v>
      </c>
      <c r="E1539" s="100">
        <v>74</v>
      </c>
      <c r="F1539" s="2">
        <v>0</v>
      </c>
      <c r="G1539" s="100">
        <v>0</v>
      </c>
    </row>
    <row r="1540" spans="1:7" ht="13.5" customHeight="1" x14ac:dyDescent="0.2">
      <c r="A1540" s="100">
        <v>1539</v>
      </c>
      <c r="B1540" s="100">
        <v>1581</v>
      </c>
      <c r="C1540" s="4" t="s">
        <v>7</v>
      </c>
      <c r="D1540" s="100">
        <v>37</v>
      </c>
      <c r="E1540" s="100">
        <v>74</v>
      </c>
      <c r="F1540" s="2">
        <v>0</v>
      </c>
      <c r="G1540" s="100">
        <v>0</v>
      </c>
    </row>
    <row r="1541" spans="1:7" ht="13.5" customHeight="1" x14ac:dyDescent="0.2">
      <c r="A1541" s="100">
        <v>1540</v>
      </c>
      <c r="B1541" s="100">
        <v>1582</v>
      </c>
      <c r="C1541" s="4" t="s">
        <v>7</v>
      </c>
      <c r="D1541" s="100">
        <v>38</v>
      </c>
      <c r="E1541" s="100">
        <v>74</v>
      </c>
      <c r="F1541" s="2">
        <v>0</v>
      </c>
      <c r="G1541" s="100">
        <v>0</v>
      </c>
    </row>
    <row r="1542" spans="1:7" ht="13.5" customHeight="1" x14ac:dyDescent="0.2">
      <c r="A1542" s="100">
        <v>1541</v>
      </c>
      <c r="B1542" s="100">
        <v>1583</v>
      </c>
      <c r="C1542" s="4" t="s">
        <v>7</v>
      </c>
      <c r="D1542" s="100">
        <v>39</v>
      </c>
      <c r="E1542" s="100">
        <v>74</v>
      </c>
      <c r="F1542" s="2">
        <v>0</v>
      </c>
      <c r="G1542" s="100">
        <v>0</v>
      </c>
    </row>
    <row r="1543" spans="1:7" ht="13.5" customHeight="1" x14ac:dyDescent="0.2">
      <c r="A1543" s="100">
        <v>1542</v>
      </c>
      <c r="B1543" s="100">
        <v>1584</v>
      </c>
      <c r="C1543" s="4" t="s">
        <v>7</v>
      </c>
      <c r="D1543" s="100">
        <v>40</v>
      </c>
      <c r="E1543" s="100">
        <v>74</v>
      </c>
      <c r="F1543" s="2">
        <v>0</v>
      </c>
      <c r="G1543" s="100">
        <v>0</v>
      </c>
    </row>
    <row r="1544" spans="1:7" ht="13.5" customHeight="1" x14ac:dyDescent="0.2">
      <c r="A1544" s="100">
        <v>1543</v>
      </c>
      <c r="B1544" s="100">
        <v>1585</v>
      </c>
      <c r="C1544" s="4" t="s">
        <v>7</v>
      </c>
      <c r="D1544" s="100">
        <v>41</v>
      </c>
      <c r="E1544" s="100">
        <v>74</v>
      </c>
      <c r="F1544" s="2">
        <v>0</v>
      </c>
      <c r="G1544" s="100">
        <v>0</v>
      </c>
    </row>
    <row r="1545" spans="1:7" ht="13.5" customHeight="1" x14ac:dyDescent="0.2">
      <c r="A1545" s="100">
        <v>1544</v>
      </c>
      <c r="B1545" s="100">
        <v>1586</v>
      </c>
      <c r="C1545" s="4" t="s">
        <v>7</v>
      </c>
      <c r="D1545" s="100">
        <v>42</v>
      </c>
      <c r="E1545" s="100">
        <v>74</v>
      </c>
      <c r="F1545" s="2">
        <v>0</v>
      </c>
      <c r="G1545" s="100">
        <v>0</v>
      </c>
    </row>
    <row r="1546" spans="1:7" ht="13.5" customHeight="1" x14ac:dyDescent="0.2">
      <c r="A1546" s="100">
        <v>1545</v>
      </c>
      <c r="B1546" s="100">
        <v>1587</v>
      </c>
      <c r="C1546" s="4" t="s">
        <v>7</v>
      </c>
      <c r="D1546" s="100">
        <v>32</v>
      </c>
      <c r="E1546" s="100">
        <v>94</v>
      </c>
      <c r="F1546" s="2">
        <v>0</v>
      </c>
      <c r="G1546" s="100">
        <v>0</v>
      </c>
    </row>
    <row r="1547" spans="1:7" ht="13.5" customHeight="1" x14ac:dyDescent="0.2">
      <c r="A1547" s="100">
        <v>1546</v>
      </c>
      <c r="B1547" s="100">
        <v>1588</v>
      </c>
      <c r="C1547" s="4" t="s">
        <v>7</v>
      </c>
      <c r="D1547" s="100">
        <v>33</v>
      </c>
      <c r="E1547" s="100">
        <v>94</v>
      </c>
      <c r="F1547" s="2">
        <v>0</v>
      </c>
      <c r="G1547" s="100">
        <v>0</v>
      </c>
    </row>
    <row r="1548" spans="1:7" ht="13.5" customHeight="1" x14ac:dyDescent="0.2">
      <c r="A1548" s="100">
        <v>1547</v>
      </c>
      <c r="B1548" s="100">
        <v>1589</v>
      </c>
      <c r="C1548" s="4" t="s">
        <v>7</v>
      </c>
      <c r="D1548" s="100">
        <v>34</v>
      </c>
      <c r="E1548" s="100">
        <v>94</v>
      </c>
      <c r="F1548" s="2">
        <v>0</v>
      </c>
      <c r="G1548" s="100">
        <v>0</v>
      </c>
    </row>
    <row r="1549" spans="1:7" ht="13.5" customHeight="1" x14ac:dyDescent="0.2">
      <c r="A1549" s="100">
        <v>1548</v>
      </c>
      <c r="B1549" s="100">
        <v>1590</v>
      </c>
      <c r="C1549" s="4" t="s">
        <v>7</v>
      </c>
      <c r="D1549" s="100">
        <v>35</v>
      </c>
      <c r="E1549" s="100">
        <v>94</v>
      </c>
      <c r="F1549" s="2">
        <v>0</v>
      </c>
      <c r="G1549" s="100">
        <v>0</v>
      </c>
    </row>
    <row r="1550" spans="1:7" ht="13.5" customHeight="1" x14ac:dyDescent="0.2">
      <c r="A1550" s="100">
        <v>1549</v>
      </c>
      <c r="B1550" s="100">
        <v>1591</v>
      </c>
      <c r="C1550" s="4" t="s">
        <v>7</v>
      </c>
      <c r="D1550" s="100">
        <v>36</v>
      </c>
      <c r="E1550" s="100">
        <v>94</v>
      </c>
      <c r="F1550" s="2">
        <v>0</v>
      </c>
      <c r="G1550" s="100">
        <v>0</v>
      </c>
    </row>
    <row r="1551" spans="1:7" ht="13.5" customHeight="1" x14ac:dyDescent="0.2">
      <c r="A1551" s="100">
        <v>1550</v>
      </c>
      <c r="B1551" s="100">
        <v>1592</v>
      </c>
      <c r="C1551" s="4" t="s">
        <v>7</v>
      </c>
      <c r="D1551" s="100">
        <v>37</v>
      </c>
      <c r="E1551" s="100">
        <v>94</v>
      </c>
      <c r="F1551" s="2">
        <v>0</v>
      </c>
      <c r="G1551" s="100">
        <v>0</v>
      </c>
    </row>
    <row r="1552" spans="1:7" ht="13.5" customHeight="1" x14ac:dyDescent="0.2">
      <c r="A1552" s="100">
        <v>1551</v>
      </c>
      <c r="B1552" s="100">
        <v>1593</v>
      </c>
      <c r="C1552" s="4" t="s">
        <v>7</v>
      </c>
      <c r="D1552" s="100">
        <v>276</v>
      </c>
      <c r="E1552" s="100">
        <v>157</v>
      </c>
      <c r="F1552" s="2">
        <v>0</v>
      </c>
      <c r="G1552" s="100">
        <v>0</v>
      </c>
    </row>
    <row r="1553" spans="1:7" ht="13.5" customHeight="1" x14ac:dyDescent="0.2">
      <c r="A1553" s="100">
        <v>1552</v>
      </c>
      <c r="B1553" s="100">
        <v>1594</v>
      </c>
      <c r="C1553" s="4" t="s">
        <v>7</v>
      </c>
      <c r="D1553" s="100">
        <v>277</v>
      </c>
      <c r="E1553" s="100">
        <v>157</v>
      </c>
      <c r="F1553" s="2">
        <v>0</v>
      </c>
      <c r="G1553" s="100">
        <v>0</v>
      </c>
    </row>
    <row r="1554" spans="1:7" ht="13.5" customHeight="1" x14ac:dyDescent="0.2">
      <c r="A1554" s="100">
        <v>1553</v>
      </c>
      <c r="B1554" s="100">
        <v>1595</v>
      </c>
      <c r="C1554" s="4" t="s">
        <v>7</v>
      </c>
      <c r="D1554" s="100">
        <v>278</v>
      </c>
      <c r="E1554" s="100">
        <v>157</v>
      </c>
      <c r="F1554" s="2">
        <v>0</v>
      </c>
      <c r="G1554" s="100">
        <v>0</v>
      </c>
    </row>
    <row r="1555" spans="1:7" ht="13.5" customHeight="1" x14ac:dyDescent="0.2">
      <c r="A1555" s="100">
        <v>1554</v>
      </c>
      <c r="B1555" s="100">
        <v>1596</v>
      </c>
      <c r="C1555" s="4" t="s">
        <v>7</v>
      </c>
      <c r="D1555" s="100">
        <v>10</v>
      </c>
      <c r="E1555" s="100">
        <v>157</v>
      </c>
      <c r="F1555" s="2">
        <v>0</v>
      </c>
      <c r="G1555" s="100">
        <v>0</v>
      </c>
    </row>
    <row r="1556" spans="1:7" ht="13.5" customHeight="1" x14ac:dyDescent="0.2">
      <c r="A1556" s="100">
        <v>1555</v>
      </c>
      <c r="B1556" s="100">
        <v>1597</v>
      </c>
      <c r="C1556" s="4" t="s">
        <v>7</v>
      </c>
      <c r="D1556" s="100">
        <v>280</v>
      </c>
      <c r="E1556" s="100">
        <v>157</v>
      </c>
      <c r="F1556" s="2">
        <v>0</v>
      </c>
      <c r="G1556" s="100">
        <v>0</v>
      </c>
    </row>
    <row r="1557" spans="1:7" ht="13.5" customHeight="1" x14ac:dyDescent="0.2">
      <c r="A1557" s="100">
        <v>1556</v>
      </c>
      <c r="B1557" s="100">
        <v>1598</v>
      </c>
      <c r="C1557" s="4" t="s">
        <v>7</v>
      </c>
      <c r="D1557" s="100">
        <v>281</v>
      </c>
      <c r="E1557" s="100">
        <v>157</v>
      </c>
      <c r="F1557" s="2">
        <v>0</v>
      </c>
      <c r="G1557" s="100">
        <v>0</v>
      </c>
    </row>
    <row r="1558" spans="1:7" ht="13.5" customHeight="1" x14ac:dyDescent="0.2">
      <c r="A1558" s="100">
        <v>1557</v>
      </c>
      <c r="B1558" s="100">
        <v>1599</v>
      </c>
      <c r="C1558" s="4" t="s">
        <v>7</v>
      </c>
      <c r="D1558" s="100">
        <v>282</v>
      </c>
      <c r="E1558" s="100">
        <v>157</v>
      </c>
      <c r="F1558" s="2">
        <v>0</v>
      </c>
      <c r="G1558" s="100">
        <v>0</v>
      </c>
    </row>
    <row r="1559" spans="1:7" ht="13.5" customHeight="1" x14ac:dyDescent="0.2">
      <c r="A1559" s="100">
        <v>1558</v>
      </c>
      <c r="B1559" s="100">
        <v>1600</v>
      </c>
      <c r="C1559" s="4" t="s">
        <v>7</v>
      </c>
      <c r="D1559" s="100">
        <v>283</v>
      </c>
      <c r="E1559" s="100">
        <v>157</v>
      </c>
      <c r="F1559" s="2">
        <v>0</v>
      </c>
      <c r="G1559" s="100">
        <v>0</v>
      </c>
    </row>
    <row r="1560" spans="1:7" ht="13.5" customHeight="1" x14ac:dyDescent="0.2">
      <c r="A1560" s="100">
        <v>1559</v>
      </c>
      <c r="B1560" s="100">
        <v>1601</v>
      </c>
      <c r="C1560" s="4" t="s">
        <v>7</v>
      </c>
      <c r="D1560" s="100">
        <v>284</v>
      </c>
      <c r="E1560" s="100">
        <v>157</v>
      </c>
      <c r="F1560" s="2">
        <v>0</v>
      </c>
      <c r="G1560" s="100">
        <v>0</v>
      </c>
    </row>
    <row r="1561" spans="1:7" ht="13.5" customHeight="1" x14ac:dyDescent="0.2">
      <c r="A1561" s="100">
        <v>1560</v>
      </c>
      <c r="B1561" s="100">
        <v>1602</v>
      </c>
      <c r="C1561" s="4" t="s">
        <v>7</v>
      </c>
      <c r="D1561" s="100">
        <v>285</v>
      </c>
      <c r="E1561" s="100">
        <v>157</v>
      </c>
      <c r="F1561" s="2">
        <v>0</v>
      </c>
      <c r="G1561" s="100">
        <v>0</v>
      </c>
    </row>
    <row r="1562" spans="1:7" ht="13.5" customHeight="1" x14ac:dyDescent="0.2">
      <c r="A1562" s="100">
        <v>1561</v>
      </c>
      <c r="B1562" s="100">
        <v>1603</v>
      </c>
      <c r="C1562" s="4" t="s">
        <v>7</v>
      </c>
      <c r="D1562" s="100">
        <v>286</v>
      </c>
      <c r="E1562" s="100">
        <v>157</v>
      </c>
      <c r="F1562" s="2">
        <v>0</v>
      </c>
      <c r="G1562" s="100">
        <v>0</v>
      </c>
    </row>
    <row r="1563" spans="1:7" ht="13.5" customHeight="1" x14ac:dyDescent="0.2">
      <c r="A1563" s="100">
        <v>1562</v>
      </c>
      <c r="B1563" s="100">
        <v>1604</v>
      </c>
      <c r="C1563" s="4" t="s">
        <v>7</v>
      </c>
      <c r="D1563" s="100">
        <v>287</v>
      </c>
      <c r="E1563" s="100">
        <v>157</v>
      </c>
      <c r="F1563" s="2">
        <v>0</v>
      </c>
      <c r="G1563" s="100">
        <v>0</v>
      </c>
    </row>
    <row r="1564" spans="1:7" ht="13.5" customHeight="1" x14ac:dyDescent="0.2">
      <c r="A1564" s="100">
        <v>1563</v>
      </c>
      <c r="B1564" s="100">
        <v>1605</v>
      </c>
      <c r="C1564" s="4" t="s">
        <v>7</v>
      </c>
      <c r="D1564" s="100">
        <v>288</v>
      </c>
      <c r="E1564" s="100">
        <v>157</v>
      </c>
      <c r="F1564" s="2">
        <v>0</v>
      </c>
      <c r="G1564" s="100">
        <v>0</v>
      </c>
    </row>
    <row r="1565" spans="1:7" ht="13.5" customHeight="1" x14ac:dyDescent="0.2">
      <c r="A1565" s="100">
        <v>1564</v>
      </c>
      <c r="B1565" s="100">
        <v>1606</v>
      </c>
      <c r="C1565" s="4" t="s">
        <v>7</v>
      </c>
      <c r="D1565" s="100">
        <v>289</v>
      </c>
      <c r="E1565" s="100">
        <v>157</v>
      </c>
      <c r="F1565" s="2">
        <v>0</v>
      </c>
      <c r="G1565" s="100">
        <v>0</v>
      </c>
    </row>
    <row r="1566" spans="1:7" ht="13.5" customHeight="1" x14ac:dyDescent="0.2">
      <c r="A1566" s="100">
        <v>1565</v>
      </c>
      <c r="B1566" s="100">
        <v>1607</v>
      </c>
      <c r="C1566" s="4" t="s">
        <v>7</v>
      </c>
      <c r="D1566" s="100">
        <v>290</v>
      </c>
      <c r="E1566" s="100">
        <v>157</v>
      </c>
      <c r="F1566" s="2">
        <v>0</v>
      </c>
      <c r="G1566" s="100">
        <v>0</v>
      </c>
    </row>
    <row r="1567" spans="1:7" ht="13.5" customHeight="1" x14ac:dyDescent="0.2">
      <c r="A1567" s="100">
        <v>1566</v>
      </c>
      <c r="B1567" s="100">
        <v>1608</v>
      </c>
      <c r="C1567" s="4" t="s">
        <v>7</v>
      </c>
      <c r="D1567" s="100">
        <v>291</v>
      </c>
      <c r="E1567" s="100">
        <v>157</v>
      </c>
      <c r="F1567" s="2">
        <v>0</v>
      </c>
      <c r="G1567" s="100">
        <v>0</v>
      </c>
    </row>
    <row r="1568" spans="1:7" ht="13.5" customHeight="1" x14ac:dyDescent="0.2">
      <c r="A1568" s="100">
        <v>1567</v>
      </c>
      <c r="B1568" s="100">
        <v>1609</v>
      </c>
      <c r="C1568" s="4" t="s">
        <v>7</v>
      </c>
      <c r="D1568" s="100">
        <v>292</v>
      </c>
      <c r="E1568" s="100">
        <v>157</v>
      </c>
      <c r="F1568" s="2">
        <v>0</v>
      </c>
      <c r="G1568" s="100">
        <v>0</v>
      </c>
    </row>
    <row r="1569" spans="1:7" ht="13.5" customHeight="1" x14ac:dyDescent="0.2">
      <c r="A1569" s="100">
        <v>1568</v>
      </c>
      <c r="B1569" s="100">
        <v>1610</v>
      </c>
      <c r="C1569" s="4" t="s">
        <v>7</v>
      </c>
      <c r="D1569" s="100">
        <v>236</v>
      </c>
      <c r="E1569" s="100">
        <v>157</v>
      </c>
      <c r="F1569" s="2">
        <v>0</v>
      </c>
      <c r="G1569" s="100">
        <v>0</v>
      </c>
    </row>
    <row r="1570" spans="1:7" ht="13.5" customHeight="1" x14ac:dyDescent="0.2">
      <c r="A1570" s="100">
        <v>1569</v>
      </c>
      <c r="B1570" s="100">
        <v>1611</v>
      </c>
      <c r="C1570" s="4"/>
      <c r="D1570" s="100">
        <v>6</v>
      </c>
      <c r="E1570" s="100">
        <v>226</v>
      </c>
      <c r="F1570" s="2">
        <v>0</v>
      </c>
      <c r="G1570" s="100">
        <v>0</v>
      </c>
    </row>
    <row r="1571" spans="1:7" ht="13.5" customHeight="1" x14ac:dyDescent="0.2">
      <c r="A1571" s="100">
        <v>1570</v>
      </c>
      <c r="B1571" s="100">
        <v>1612</v>
      </c>
      <c r="C1571" s="4" t="s">
        <v>7</v>
      </c>
      <c r="D1571" s="100">
        <v>233</v>
      </c>
      <c r="E1571" s="100">
        <v>29</v>
      </c>
      <c r="F1571" s="2">
        <v>0</v>
      </c>
      <c r="G1571" s="100">
        <v>0</v>
      </c>
    </row>
    <row r="1572" spans="1:7" ht="13.5" customHeight="1" x14ac:dyDescent="0.2">
      <c r="A1572" s="100">
        <v>1571</v>
      </c>
      <c r="B1572" s="100">
        <v>1613</v>
      </c>
      <c r="C1572" s="4" t="s">
        <v>7</v>
      </c>
      <c r="D1572" s="100">
        <v>234</v>
      </c>
      <c r="E1572" s="100">
        <v>29</v>
      </c>
      <c r="F1572" s="2">
        <v>0</v>
      </c>
      <c r="G1572" s="100">
        <v>0</v>
      </c>
    </row>
    <row r="1573" spans="1:7" ht="13.5" customHeight="1" x14ac:dyDescent="0.2">
      <c r="A1573" s="100">
        <v>1572</v>
      </c>
      <c r="B1573" s="100">
        <v>1614</v>
      </c>
      <c r="C1573" s="4" t="s">
        <v>7</v>
      </c>
      <c r="D1573" s="100">
        <v>235</v>
      </c>
      <c r="E1573" s="100">
        <v>29</v>
      </c>
      <c r="F1573" s="2">
        <v>0</v>
      </c>
      <c r="G1573" s="100">
        <v>0</v>
      </c>
    </row>
    <row r="1574" spans="1:7" ht="13.5" customHeight="1" x14ac:dyDescent="0.2">
      <c r="A1574" s="100">
        <v>1573</v>
      </c>
      <c r="B1574" s="100">
        <v>1615</v>
      </c>
      <c r="C1574" s="4" t="s">
        <v>7</v>
      </c>
      <c r="D1574" s="100">
        <v>236</v>
      </c>
      <c r="E1574" s="100">
        <v>29</v>
      </c>
      <c r="F1574" s="2">
        <v>0</v>
      </c>
      <c r="G1574" s="100">
        <v>0</v>
      </c>
    </row>
    <row r="1575" spans="1:7" ht="13.5" customHeight="1" x14ac:dyDescent="0.2">
      <c r="A1575" s="100">
        <v>1574</v>
      </c>
      <c r="B1575" s="100">
        <v>1616</v>
      </c>
      <c r="C1575" s="4" t="s">
        <v>7</v>
      </c>
      <c r="D1575" s="100">
        <v>237</v>
      </c>
      <c r="E1575" s="100">
        <v>29</v>
      </c>
      <c r="F1575" s="2">
        <v>0</v>
      </c>
      <c r="G1575" s="100">
        <v>0</v>
      </c>
    </row>
    <row r="1576" spans="1:7" ht="13.5" customHeight="1" x14ac:dyDescent="0.2">
      <c r="A1576" s="100">
        <v>1575</v>
      </c>
      <c r="B1576" s="100">
        <v>1617</v>
      </c>
      <c r="C1576" s="4" t="s">
        <v>7</v>
      </c>
      <c r="D1576" s="100">
        <v>238</v>
      </c>
      <c r="E1576" s="100">
        <v>29</v>
      </c>
      <c r="F1576" s="2">
        <v>0</v>
      </c>
      <c r="G1576" s="100">
        <v>0</v>
      </c>
    </row>
    <row r="1577" spans="1:7" ht="13.5" customHeight="1" x14ac:dyDescent="0.2">
      <c r="A1577" s="100">
        <v>1576</v>
      </c>
      <c r="B1577" s="100">
        <v>1618</v>
      </c>
      <c r="C1577" s="4" t="s">
        <v>7</v>
      </c>
      <c r="D1577" s="100">
        <v>239</v>
      </c>
      <c r="E1577" s="100">
        <v>29</v>
      </c>
      <c r="F1577" s="2">
        <v>0</v>
      </c>
      <c r="G1577" s="100">
        <v>0</v>
      </c>
    </row>
    <row r="1578" spans="1:7" ht="13.5" customHeight="1" x14ac:dyDescent="0.2">
      <c r="A1578" s="100">
        <v>1577</v>
      </c>
      <c r="B1578" s="100">
        <v>1619</v>
      </c>
      <c r="C1578" s="4" t="s">
        <v>7</v>
      </c>
      <c r="D1578" s="100">
        <v>240</v>
      </c>
      <c r="E1578" s="100">
        <v>29</v>
      </c>
      <c r="F1578" s="2">
        <v>0</v>
      </c>
      <c r="G1578" s="100">
        <v>0</v>
      </c>
    </row>
    <row r="1579" spans="1:7" ht="13.5" customHeight="1" x14ac:dyDescent="0.2">
      <c r="A1579" s="100">
        <v>1578</v>
      </c>
      <c r="B1579" s="100">
        <v>1620</v>
      </c>
      <c r="C1579" s="4" t="s">
        <v>7</v>
      </c>
      <c r="D1579" s="100">
        <v>241</v>
      </c>
      <c r="E1579" s="100">
        <v>29</v>
      </c>
      <c r="F1579" s="2">
        <v>0</v>
      </c>
      <c r="G1579" s="100">
        <v>0</v>
      </c>
    </row>
    <row r="1580" spans="1:7" ht="13.5" customHeight="1" x14ac:dyDescent="0.2">
      <c r="A1580" s="100">
        <v>1579</v>
      </c>
      <c r="B1580" s="100">
        <v>1621</v>
      </c>
      <c r="C1580" s="4" t="s">
        <v>7</v>
      </c>
      <c r="D1580" s="100">
        <v>242</v>
      </c>
      <c r="E1580" s="100">
        <v>29</v>
      </c>
      <c r="F1580" s="2">
        <v>0</v>
      </c>
      <c r="G1580" s="100">
        <v>0</v>
      </c>
    </row>
    <row r="1581" spans="1:7" ht="13.5" customHeight="1" x14ac:dyDescent="0.2">
      <c r="A1581" s="100">
        <v>1580</v>
      </c>
      <c r="B1581" s="100">
        <v>1622</v>
      </c>
      <c r="C1581" s="4" t="s">
        <v>7</v>
      </c>
      <c r="D1581" s="100">
        <v>243</v>
      </c>
      <c r="E1581" s="100">
        <v>29</v>
      </c>
      <c r="F1581" s="2">
        <v>0</v>
      </c>
      <c r="G1581" s="100">
        <v>0</v>
      </c>
    </row>
    <row r="1582" spans="1:7" ht="13.5" customHeight="1" x14ac:dyDescent="0.2">
      <c r="A1582" s="100">
        <v>1581</v>
      </c>
      <c r="B1582" s="100">
        <v>1623</v>
      </c>
      <c r="C1582" s="4" t="s">
        <v>7</v>
      </c>
      <c r="D1582" s="100">
        <v>244</v>
      </c>
      <c r="E1582" s="100">
        <v>29</v>
      </c>
      <c r="F1582" s="2">
        <v>0</v>
      </c>
      <c r="G1582" s="100">
        <v>0</v>
      </c>
    </row>
    <row r="1583" spans="1:7" ht="13.5" customHeight="1" x14ac:dyDescent="0.2">
      <c r="A1583" s="100">
        <v>1582</v>
      </c>
      <c r="B1583" s="100">
        <v>1624</v>
      </c>
      <c r="C1583" s="4" t="s">
        <v>7</v>
      </c>
      <c r="D1583" s="100">
        <v>245</v>
      </c>
      <c r="E1583" s="100">
        <v>29</v>
      </c>
      <c r="F1583" s="2">
        <v>0</v>
      </c>
      <c r="G1583" s="100">
        <v>0</v>
      </c>
    </row>
    <row r="1584" spans="1:7" ht="13.5" customHeight="1" x14ac:dyDescent="0.2">
      <c r="A1584" s="100">
        <v>1583</v>
      </c>
      <c r="B1584" s="100">
        <v>1625</v>
      </c>
      <c r="C1584" s="4" t="s">
        <v>7</v>
      </c>
      <c r="D1584" s="100">
        <v>246</v>
      </c>
      <c r="E1584" s="100">
        <v>29</v>
      </c>
      <c r="F1584" s="2">
        <v>0</v>
      </c>
      <c r="G1584" s="100">
        <v>0</v>
      </c>
    </row>
    <row r="1585" spans="1:7" ht="13.5" customHeight="1" x14ac:dyDescent="0.2">
      <c r="A1585" s="100">
        <v>1584</v>
      </c>
      <c r="B1585" s="100">
        <v>1626</v>
      </c>
      <c r="C1585" s="4" t="s">
        <v>7</v>
      </c>
      <c r="D1585" s="100">
        <v>247</v>
      </c>
      <c r="E1585" s="100">
        <v>29</v>
      </c>
      <c r="F1585" s="2">
        <v>0</v>
      </c>
      <c r="G1585" s="100">
        <v>0</v>
      </c>
    </row>
    <row r="1586" spans="1:7" ht="13.5" customHeight="1" x14ac:dyDescent="0.2">
      <c r="A1586" s="100">
        <v>1585</v>
      </c>
      <c r="B1586" s="100">
        <v>1627</v>
      </c>
      <c r="C1586" s="4" t="s">
        <v>7</v>
      </c>
      <c r="D1586" s="100">
        <v>238</v>
      </c>
      <c r="E1586" s="100">
        <v>119</v>
      </c>
      <c r="F1586" s="2">
        <v>0</v>
      </c>
      <c r="G1586" s="100">
        <v>0</v>
      </c>
    </row>
    <row r="1587" spans="1:7" ht="13.5" customHeight="1" x14ac:dyDescent="0.2">
      <c r="A1587" s="100">
        <v>1586</v>
      </c>
      <c r="B1587" s="100">
        <v>1628</v>
      </c>
      <c r="C1587" s="4" t="s">
        <v>7</v>
      </c>
      <c r="D1587" s="100">
        <v>239</v>
      </c>
      <c r="E1587" s="100">
        <v>119</v>
      </c>
      <c r="F1587" s="2">
        <v>0</v>
      </c>
      <c r="G1587" s="100">
        <v>0</v>
      </c>
    </row>
    <row r="1588" spans="1:7" ht="13.5" customHeight="1" x14ac:dyDescent="0.2">
      <c r="A1588" s="100">
        <v>1587</v>
      </c>
      <c r="B1588" s="100">
        <v>1629</v>
      </c>
      <c r="C1588" s="4" t="s">
        <v>7</v>
      </c>
      <c r="D1588" s="100">
        <v>240</v>
      </c>
      <c r="E1588" s="100">
        <v>119</v>
      </c>
      <c r="F1588" s="2">
        <v>0</v>
      </c>
      <c r="G1588" s="100">
        <v>0</v>
      </c>
    </row>
    <row r="1589" spans="1:7" ht="13.5" customHeight="1" x14ac:dyDescent="0.2">
      <c r="A1589" s="100">
        <v>1588</v>
      </c>
      <c r="B1589" s="100">
        <v>1630</v>
      </c>
      <c r="C1589" s="4" t="s">
        <v>7</v>
      </c>
      <c r="D1589" s="100">
        <v>293</v>
      </c>
      <c r="E1589" s="100">
        <v>157</v>
      </c>
      <c r="F1589" s="2">
        <v>0</v>
      </c>
      <c r="G1589" s="100">
        <v>0</v>
      </c>
    </row>
    <row r="1590" spans="1:7" ht="13.5" customHeight="1" x14ac:dyDescent="0.2">
      <c r="A1590" s="100">
        <v>1589</v>
      </c>
      <c r="B1590" s="100">
        <v>1631</v>
      </c>
      <c r="C1590" s="4" t="s">
        <v>7</v>
      </c>
      <c r="D1590" s="100">
        <v>294</v>
      </c>
      <c r="E1590" s="100">
        <v>157</v>
      </c>
      <c r="F1590" s="2">
        <v>0</v>
      </c>
      <c r="G1590" s="100">
        <v>0</v>
      </c>
    </row>
    <row r="1591" spans="1:7" ht="13.5" customHeight="1" x14ac:dyDescent="0.2">
      <c r="A1591" s="100">
        <v>1590</v>
      </c>
      <c r="B1591" s="100">
        <v>1632</v>
      </c>
      <c r="C1591" s="4" t="s">
        <v>7</v>
      </c>
      <c r="D1591" s="100">
        <v>295</v>
      </c>
      <c r="E1591" s="100">
        <v>157</v>
      </c>
      <c r="F1591" s="2">
        <v>0</v>
      </c>
      <c r="G1591" s="100">
        <v>0</v>
      </c>
    </row>
    <row r="1592" spans="1:7" ht="13.5" customHeight="1" x14ac:dyDescent="0.2">
      <c r="A1592" s="100">
        <v>1591</v>
      </c>
      <c r="B1592" s="100">
        <v>1633</v>
      </c>
      <c r="C1592" s="4" t="s">
        <v>7</v>
      </c>
      <c r="D1592" s="100">
        <v>296</v>
      </c>
      <c r="E1592" s="100">
        <v>157</v>
      </c>
      <c r="F1592" s="2">
        <v>0</v>
      </c>
      <c r="G1592" s="100">
        <v>0</v>
      </c>
    </row>
    <row r="1593" spans="1:7" ht="13.5" customHeight="1" x14ac:dyDescent="0.2">
      <c r="A1593" s="100">
        <v>1592</v>
      </c>
      <c r="B1593" s="100">
        <v>1634</v>
      </c>
      <c r="C1593" s="4" t="s">
        <v>7</v>
      </c>
      <c r="D1593" s="100">
        <v>297</v>
      </c>
      <c r="E1593" s="100">
        <v>157</v>
      </c>
      <c r="F1593" s="2">
        <v>0</v>
      </c>
      <c r="G1593" s="100">
        <v>0</v>
      </c>
    </row>
    <row r="1594" spans="1:7" ht="13.5" customHeight="1" x14ac:dyDescent="0.2">
      <c r="A1594" s="100">
        <v>1593</v>
      </c>
      <c r="B1594" s="100">
        <v>1635</v>
      </c>
      <c r="C1594" s="4" t="s">
        <v>7</v>
      </c>
      <c r="D1594" s="100">
        <v>298</v>
      </c>
      <c r="E1594" s="100">
        <v>157</v>
      </c>
      <c r="F1594" s="2">
        <v>0</v>
      </c>
      <c r="G1594" s="100">
        <v>0</v>
      </c>
    </row>
    <row r="1595" spans="1:7" ht="13.5" customHeight="1" x14ac:dyDescent="0.2">
      <c r="A1595" s="100">
        <v>1594</v>
      </c>
      <c r="B1595" s="100">
        <v>1636</v>
      </c>
      <c r="C1595" s="4" t="s">
        <v>7</v>
      </c>
      <c r="D1595" s="100">
        <v>299</v>
      </c>
      <c r="E1595" s="100">
        <v>157</v>
      </c>
      <c r="F1595" s="2">
        <v>0</v>
      </c>
      <c r="G1595" s="100">
        <v>0</v>
      </c>
    </row>
    <row r="1596" spans="1:7" ht="13.5" customHeight="1" x14ac:dyDescent="0.2">
      <c r="A1596" s="100">
        <v>1595</v>
      </c>
      <c r="B1596" s="100">
        <v>1637</v>
      </c>
      <c r="C1596" s="4" t="s">
        <v>7</v>
      </c>
      <c r="D1596" s="100">
        <v>300</v>
      </c>
      <c r="E1596" s="100">
        <v>157</v>
      </c>
      <c r="F1596" s="2">
        <v>0</v>
      </c>
      <c r="G1596" s="100">
        <v>0</v>
      </c>
    </row>
    <row r="1597" spans="1:7" ht="13.5" customHeight="1" x14ac:dyDescent="0.2">
      <c r="A1597" s="100">
        <v>1596</v>
      </c>
      <c r="B1597" s="100">
        <v>1638</v>
      </c>
      <c r="C1597" s="4" t="s">
        <v>7</v>
      </c>
      <c r="D1597" s="100">
        <v>301</v>
      </c>
      <c r="E1597" s="100">
        <v>157</v>
      </c>
      <c r="F1597" s="2">
        <v>0</v>
      </c>
      <c r="G1597" s="100">
        <v>0</v>
      </c>
    </row>
    <row r="1598" spans="1:7" ht="13.5" customHeight="1" x14ac:dyDescent="0.2">
      <c r="A1598" s="100">
        <v>1597</v>
      </c>
      <c r="B1598" s="100">
        <v>1639</v>
      </c>
      <c r="C1598" s="4" t="s">
        <v>7</v>
      </c>
      <c r="D1598" s="100">
        <v>302</v>
      </c>
      <c r="E1598" s="100">
        <v>157</v>
      </c>
      <c r="F1598" s="2">
        <v>0</v>
      </c>
      <c r="G1598" s="100">
        <v>0</v>
      </c>
    </row>
    <row r="1599" spans="1:7" ht="13.5" customHeight="1" x14ac:dyDescent="0.2">
      <c r="A1599" s="100">
        <v>1598</v>
      </c>
      <c r="B1599" s="100">
        <v>1640</v>
      </c>
      <c r="C1599" s="4" t="s">
        <v>7</v>
      </c>
      <c r="D1599" s="100">
        <v>22</v>
      </c>
      <c r="E1599" s="100">
        <v>13</v>
      </c>
      <c r="F1599" s="2">
        <v>0</v>
      </c>
      <c r="G1599" s="100">
        <v>0</v>
      </c>
    </row>
    <row r="1600" spans="1:7" ht="13.5" customHeight="1" x14ac:dyDescent="0.2">
      <c r="A1600" s="100">
        <v>1599</v>
      </c>
      <c r="B1600" s="100">
        <v>1641</v>
      </c>
      <c r="C1600" s="4" t="s">
        <v>7</v>
      </c>
      <c r="D1600" s="100">
        <v>23</v>
      </c>
      <c r="E1600" s="100">
        <v>13</v>
      </c>
      <c r="F1600" s="2">
        <v>0</v>
      </c>
      <c r="G1600" s="100">
        <v>0</v>
      </c>
    </row>
    <row r="1601" spans="1:7" ht="13.5" customHeight="1" x14ac:dyDescent="0.2">
      <c r="A1601" s="100">
        <v>1600</v>
      </c>
      <c r="B1601" s="100">
        <v>1642</v>
      </c>
      <c r="C1601" s="4" t="s">
        <v>7</v>
      </c>
      <c r="D1601" s="100">
        <v>24</v>
      </c>
      <c r="E1601" s="100">
        <v>13</v>
      </c>
      <c r="F1601" s="2">
        <v>0</v>
      </c>
      <c r="G1601" s="100">
        <v>0</v>
      </c>
    </row>
    <row r="1602" spans="1:7" ht="13.5" customHeight="1" x14ac:dyDescent="0.2">
      <c r="A1602" s="100">
        <v>1601</v>
      </c>
      <c r="B1602" s="100">
        <v>1643</v>
      </c>
      <c r="C1602" s="4" t="s">
        <v>7</v>
      </c>
      <c r="D1602" s="100">
        <v>248</v>
      </c>
      <c r="E1602" s="100">
        <v>29</v>
      </c>
      <c r="F1602" s="2">
        <v>0</v>
      </c>
      <c r="G1602" s="100">
        <v>0</v>
      </c>
    </row>
    <row r="1603" spans="1:7" ht="13.5" customHeight="1" x14ac:dyDescent="0.2">
      <c r="A1603" s="100">
        <v>1602</v>
      </c>
      <c r="B1603" s="100">
        <v>1644</v>
      </c>
      <c r="C1603" s="4" t="s">
        <v>7</v>
      </c>
      <c r="D1603" s="100">
        <v>249</v>
      </c>
      <c r="E1603" s="100">
        <v>29</v>
      </c>
      <c r="F1603" s="2">
        <v>0</v>
      </c>
      <c r="G1603" s="100">
        <v>0</v>
      </c>
    </row>
    <row r="1604" spans="1:7" ht="13.5" customHeight="1" x14ac:dyDescent="0.2">
      <c r="A1604" s="100">
        <v>1603</v>
      </c>
      <c r="B1604" s="100">
        <v>1645</v>
      </c>
      <c r="C1604" s="4" t="s">
        <v>7</v>
      </c>
      <c r="D1604" s="100">
        <v>250</v>
      </c>
      <c r="E1604" s="100">
        <v>29</v>
      </c>
      <c r="F1604" s="2">
        <v>0</v>
      </c>
      <c r="G1604" s="100">
        <v>0</v>
      </c>
    </row>
    <row r="1605" spans="1:7" ht="13.5" customHeight="1" x14ac:dyDescent="0.2">
      <c r="A1605" s="100">
        <v>1604</v>
      </c>
      <c r="B1605" s="100">
        <v>1646</v>
      </c>
      <c r="C1605" s="4" t="s">
        <v>7</v>
      </c>
      <c r="D1605" s="100">
        <v>251</v>
      </c>
      <c r="E1605" s="100">
        <v>29</v>
      </c>
      <c r="F1605" s="2">
        <v>0</v>
      </c>
      <c r="G1605" s="100">
        <v>0</v>
      </c>
    </row>
    <row r="1606" spans="1:7" ht="13.5" customHeight="1" x14ac:dyDescent="0.2">
      <c r="A1606" s="100">
        <v>1605</v>
      </c>
      <c r="B1606" s="100">
        <v>1647</v>
      </c>
      <c r="C1606" s="4" t="s">
        <v>7</v>
      </c>
      <c r="D1606" s="100">
        <v>252</v>
      </c>
      <c r="E1606" s="100">
        <v>29</v>
      </c>
      <c r="F1606" s="2">
        <v>0</v>
      </c>
      <c r="G1606" s="100">
        <v>0</v>
      </c>
    </row>
    <row r="1607" spans="1:7" ht="13.5" customHeight="1" x14ac:dyDescent="0.2">
      <c r="A1607" s="100">
        <v>1606</v>
      </c>
      <c r="B1607" s="100">
        <v>1648</v>
      </c>
      <c r="C1607" s="4" t="s">
        <v>7</v>
      </c>
      <c r="D1607" s="100">
        <v>253</v>
      </c>
      <c r="E1607" s="100">
        <v>29</v>
      </c>
      <c r="F1607" s="2">
        <v>0</v>
      </c>
      <c r="G1607" s="100">
        <v>0</v>
      </c>
    </row>
    <row r="1608" spans="1:7" ht="13.5" customHeight="1" x14ac:dyDescent="0.2">
      <c r="A1608" s="100">
        <v>1607</v>
      </c>
      <c r="B1608" s="100">
        <v>1649</v>
      </c>
      <c r="C1608" s="4" t="s">
        <v>7</v>
      </c>
      <c r="D1608" s="100">
        <v>254</v>
      </c>
      <c r="E1608" s="100">
        <v>29</v>
      </c>
      <c r="F1608" s="2">
        <v>0</v>
      </c>
      <c r="G1608" s="100">
        <v>0</v>
      </c>
    </row>
    <row r="1609" spans="1:7" ht="13.5" customHeight="1" x14ac:dyDescent="0.2">
      <c r="A1609" s="100">
        <v>1608</v>
      </c>
      <c r="B1609" s="100">
        <v>1650</v>
      </c>
      <c r="C1609" s="4" t="s">
        <v>7</v>
      </c>
      <c r="D1609" s="100">
        <v>255</v>
      </c>
      <c r="E1609" s="100">
        <v>29</v>
      </c>
      <c r="F1609" s="2">
        <v>0</v>
      </c>
      <c r="G1609" s="100">
        <v>0</v>
      </c>
    </row>
    <row r="1610" spans="1:7" ht="13.5" customHeight="1" x14ac:dyDescent="0.2">
      <c r="A1610" s="100">
        <v>1609</v>
      </c>
      <c r="B1610" s="100">
        <v>1651</v>
      </c>
      <c r="C1610" s="4" t="s">
        <v>7</v>
      </c>
      <c r="D1610" s="100">
        <v>256</v>
      </c>
      <c r="E1610" s="100">
        <v>29</v>
      </c>
      <c r="F1610" s="2">
        <v>0</v>
      </c>
      <c r="G1610" s="100">
        <v>0</v>
      </c>
    </row>
    <row r="1611" spans="1:7" ht="13.5" customHeight="1" x14ac:dyDescent="0.2">
      <c r="A1611" s="100">
        <v>1610</v>
      </c>
      <c r="B1611" s="100">
        <v>1652</v>
      </c>
      <c r="C1611" s="4" t="s">
        <v>7</v>
      </c>
      <c r="D1611" s="100">
        <v>257</v>
      </c>
      <c r="E1611" s="100">
        <v>29</v>
      </c>
      <c r="F1611" s="2">
        <v>0</v>
      </c>
      <c r="G1611" s="100">
        <v>0</v>
      </c>
    </row>
    <row r="1612" spans="1:7" ht="13.5" customHeight="1" x14ac:dyDescent="0.2">
      <c r="A1612" s="100">
        <v>1611</v>
      </c>
      <c r="B1612" s="100">
        <v>1653</v>
      </c>
      <c r="C1612" s="4" t="s">
        <v>7</v>
      </c>
      <c r="D1612" s="100">
        <v>258</v>
      </c>
      <c r="E1612" s="100">
        <v>29</v>
      </c>
      <c r="F1612" s="2">
        <v>0</v>
      </c>
      <c r="G1612" s="100">
        <v>0</v>
      </c>
    </row>
    <row r="1613" spans="1:7" ht="13.5" customHeight="1" x14ac:dyDescent="0.2">
      <c r="A1613" s="100">
        <v>1612</v>
      </c>
      <c r="B1613" s="100">
        <v>1654</v>
      </c>
      <c r="C1613" s="4" t="s">
        <v>7</v>
      </c>
      <c r="D1613" s="100">
        <v>259</v>
      </c>
      <c r="E1613" s="100">
        <v>29</v>
      </c>
      <c r="F1613" s="2">
        <v>0</v>
      </c>
      <c r="G1613" s="100">
        <v>0</v>
      </c>
    </row>
    <row r="1614" spans="1:7" ht="13.5" customHeight="1" x14ac:dyDescent="0.2">
      <c r="A1614" s="100">
        <v>1613</v>
      </c>
      <c r="B1614" s="100">
        <v>1655</v>
      </c>
      <c r="C1614" s="4" t="s">
        <v>7</v>
      </c>
      <c r="D1614" s="100">
        <v>260</v>
      </c>
      <c r="E1614" s="100">
        <v>29</v>
      </c>
      <c r="F1614" s="2">
        <v>0</v>
      </c>
      <c r="G1614" s="100">
        <v>0</v>
      </c>
    </row>
    <row r="1615" spans="1:7" ht="13.5" customHeight="1" x14ac:dyDescent="0.2">
      <c r="A1615" s="100">
        <v>1614</v>
      </c>
      <c r="B1615" s="100">
        <v>1656</v>
      </c>
      <c r="C1615" s="4" t="s">
        <v>7</v>
      </c>
      <c r="D1615" s="100">
        <v>261</v>
      </c>
      <c r="E1615" s="100">
        <v>29</v>
      </c>
      <c r="F1615" s="2">
        <v>0</v>
      </c>
      <c r="G1615" s="100">
        <v>0</v>
      </c>
    </row>
    <row r="1616" spans="1:7" ht="13.5" customHeight="1" x14ac:dyDescent="0.2">
      <c r="A1616" s="100">
        <v>1615</v>
      </c>
      <c r="B1616" s="100">
        <v>1657</v>
      </c>
      <c r="C1616" s="4" t="s">
        <v>7</v>
      </c>
      <c r="D1616" s="100">
        <v>262</v>
      </c>
      <c r="E1616" s="100">
        <v>29</v>
      </c>
      <c r="F1616" s="2">
        <v>0</v>
      </c>
      <c r="G1616" s="100">
        <v>0</v>
      </c>
    </row>
    <row r="1617" spans="1:7" ht="13.5" customHeight="1" x14ac:dyDescent="0.2">
      <c r="A1617" s="100">
        <v>1616</v>
      </c>
      <c r="B1617" s="100">
        <v>1658</v>
      </c>
      <c r="C1617" s="4" t="s">
        <v>7</v>
      </c>
      <c r="D1617" s="100">
        <v>263</v>
      </c>
      <c r="E1617" s="100">
        <v>29</v>
      </c>
      <c r="F1617" s="2">
        <v>0</v>
      </c>
      <c r="G1617" s="100">
        <v>0</v>
      </c>
    </row>
    <row r="1618" spans="1:7" ht="13.5" customHeight="1" x14ac:dyDescent="0.2">
      <c r="A1618" s="100">
        <v>1617</v>
      </c>
      <c r="B1618" s="100">
        <v>1659</v>
      </c>
      <c r="C1618" s="4" t="s">
        <v>7</v>
      </c>
      <c r="D1618" s="100">
        <v>264</v>
      </c>
      <c r="E1618" s="100">
        <v>29</v>
      </c>
      <c r="F1618" s="2">
        <v>0</v>
      </c>
      <c r="G1618" s="100">
        <v>0</v>
      </c>
    </row>
    <row r="1619" spans="1:7" ht="13.5" customHeight="1" x14ac:dyDescent="0.2">
      <c r="A1619" s="100">
        <v>1618</v>
      </c>
      <c r="B1619" s="100">
        <v>1660</v>
      </c>
      <c r="C1619" s="4" t="s">
        <v>7</v>
      </c>
      <c r="D1619" s="100">
        <v>265</v>
      </c>
      <c r="E1619" s="100">
        <v>29</v>
      </c>
      <c r="F1619" s="2">
        <v>0</v>
      </c>
      <c r="G1619" s="100">
        <v>0</v>
      </c>
    </row>
    <row r="1620" spans="1:7" ht="13.5" customHeight="1" x14ac:dyDescent="0.2">
      <c r="A1620" s="100">
        <v>1619</v>
      </c>
      <c r="B1620" s="100">
        <v>1661</v>
      </c>
      <c r="C1620" s="4" t="s">
        <v>7</v>
      </c>
      <c r="D1620" s="100">
        <v>266</v>
      </c>
      <c r="E1620" s="100">
        <v>29</v>
      </c>
      <c r="F1620" s="2">
        <v>0</v>
      </c>
      <c r="G1620" s="100">
        <v>0</v>
      </c>
    </row>
    <row r="1621" spans="1:7" ht="13.5" customHeight="1" x14ac:dyDescent="0.2">
      <c r="A1621" s="100">
        <v>1620</v>
      </c>
      <c r="B1621" s="100">
        <v>1662</v>
      </c>
      <c r="C1621" s="4" t="s">
        <v>7</v>
      </c>
      <c r="D1621" s="100">
        <v>267</v>
      </c>
      <c r="E1621" s="100">
        <v>29</v>
      </c>
      <c r="F1621" s="2">
        <v>0</v>
      </c>
      <c r="G1621" s="100">
        <v>0</v>
      </c>
    </row>
    <row r="1622" spans="1:7" ht="13.5" customHeight="1" x14ac:dyDescent="0.2">
      <c r="A1622" s="100">
        <v>1621</v>
      </c>
      <c r="B1622" s="100">
        <v>1663</v>
      </c>
      <c r="C1622" s="4" t="s">
        <v>7</v>
      </c>
      <c r="D1622" s="100">
        <v>268</v>
      </c>
      <c r="E1622" s="100">
        <v>29</v>
      </c>
      <c r="F1622" s="2">
        <v>0</v>
      </c>
      <c r="G1622" s="100">
        <v>0</v>
      </c>
    </row>
    <row r="1623" spans="1:7" ht="13.5" customHeight="1" x14ac:dyDescent="0.2">
      <c r="A1623" s="100">
        <v>1622</v>
      </c>
      <c r="B1623" s="100">
        <v>1664</v>
      </c>
      <c r="C1623" s="4" t="s">
        <v>7</v>
      </c>
      <c r="D1623" s="100">
        <v>269</v>
      </c>
      <c r="E1623" s="100">
        <v>29</v>
      </c>
      <c r="F1623" s="2">
        <v>0</v>
      </c>
      <c r="G1623" s="100">
        <v>0</v>
      </c>
    </row>
    <row r="1624" spans="1:7" ht="13.5" customHeight="1" x14ac:dyDescent="0.2">
      <c r="A1624" s="100">
        <v>1623</v>
      </c>
      <c r="B1624" s="100">
        <v>1665</v>
      </c>
      <c r="C1624" s="4" t="s">
        <v>7</v>
      </c>
      <c r="D1624" s="100">
        <v>270</v>
      </c>
      <c r="E1624" s="100">
        <v>29</v>
      </c>
      <c r="F1624" s="2">
        <v>0</v>
      </c>
      <c r="G1624" s="100">
        <v>0</v>
      </c>
    </row>
    <row r="1625" spans="1:7" ht="13.5" customHeight="1" x14ac:dyDescent="0.2">
      <c r="A1625" s="100">
        <v>1624</v>
      </c>
      <c r="B1625" s="100">
        <v>1666</v>
      </c>
      <c r="C1625" s="4" t="s">
        <v>7</v>
      </c>
      <c r="D1625" s="100">
        <v>271</v>
      </c>
      <c r="E1625" s="100">
        <v>29</v>
      </c>
      <c r="F1625" s="2">
        <v>0</v>
      </c>
      <c r="G1625" s="100">
        <v>0</v>
      </c>
    </row>
    <row r="1626" spans="1:7" ht="13.5" customHeight="1" x14ac:dyDescent="0.2">
      <c r="A1626" s="100">
        <v>1625</v>
      </c>
      <c r="B1626" s="100">
        <v>1667</v>
      </c>
      <c r="C1626" s="4" t="s">
        <v>7</v>
      </c>
      <c r="D1626" s="100">
        <v>272</v>
      </c>
      <c r="E1626" s="100">
        <v>29</v>
      </c>
      <c r="F1626" s="2">
        <v>0</v>
      </c>
      <c r="G1626" s="100">
        <v>0</v>
      </c>
    </row>
    <row r="1627" spans="1:7" ht="13.5" customHeight="1" x14ac:dyDescent="0.2">
      <c r="A1627" s="100">
        <v>1626</v>
      </c>
      <c r="B1627" s="100">
        <v>1668</v>
      </c>
      <c r="C1627" s="4" t="s">
        <v>7</v>
      </c>
      <c r="D1627" s="100">
        <v>273</v>
      </c>
      <c r="E1627" s="100">
        <v>29</v>
      </c>
      <c r="F1627" s="2">
        <v>0</v>
      </c>
      <c r="G1627" s="100">
        <v>0</v>
      </c>
    </row>
    <row r="1628" spans="1:7" ht="13.5" customHeight="1" x14ac:dyDescent="0.2">
      <c r="A1628" s="100">
        <v>1627</v>
      </c>
      <c r="B1628" s="100">
        <v>1669</v>
      </c>
      <c r="C1628" s="4" t="s">
        <v>7</v>
      </c>
      <c r="D1628" s="100">
        <v>274</v>
      </c>
      <c r="E1628" s="100">
        <v>29</v>
      </c>
      <c r="F1628" s="2">
        <v>0</v>
      </c>
      <c r="G1628" s="100">
        <v>0</v>
      </c>
    </row>
    <row r="1629" spans="1:7" ht="13.5" customHeight="1" x14ac:dyDescent="0.2">
      <c r="A1629" s="100">
        <v>1628</v>
      </c>
      <c r="B1629" s="100">
        <v>1670</v>
      </c>
      <c r="C1629" s="4" t="s">
        <v>7</v>
      </c>
      <c r="D1629" s="100">
        <v>275</v>
      </c>
      <c r="E1629" s="100">
        <v>29</v>
      </c>
      <c r="F1629" s="2">
        <v>0</v>
      </c>
      <c r="G1629" s="100">
        <v>0</v>
      </c>
    </row>
    <row r="1630" spans="1:7" ht="13.5" customHeight="1" x14ac:dyDescent="0.2">
      <c r="A1630" s="100">
        <v>1629</v>
      </c>
      <c r="B1630" s="100">
        <v>1671</v>
      </c>
      <c r="C1630" s="4" t="s">
        <v>7</v>
      </c>
      <c r="D1630" s="100">
        <v>276</v>
      </c>
      <c r="E1630" s="100">
        <v>29</v>
      </c>
      <c r="F1630" s="2">
        <v>0</v>
      </c>
      <c r="G1630" s="100">
        <v>0</v>
      </c>
    </row>
    <row r="1631" spans="1:7" ht="13.5" customHeight="1" x14ac:dyDescent="0.2">
      <c r="A1631" s="100">
        <v>1630</v>
      </c>
      <c r="B1631" s="100">
        <v>1672</v>
      </c>
      <c r="C1631" s="4" t="s">
        <v>7</v>
      </c>
      <c r="D1631" s="100">
        <v>277</v>
      </c>
      <c r="E1631" s="100">
        <v>29</v>
      </c>
      <c r="F1631" s="2">
        <v>0</v>
      </c>
      <c r="G1631" s="100">
        <v>0</v>
      </c>
    </row>
    <row r="1632" spans="1:7" ht="13.5" customHeight="1" x14ac:dyDescent="0.2">
      <c r="A1632" s="100">
        <v>1631</v>
      </c>
      <c r="B1632" s="100">
        <v>1673</v>
      </c>
      <c r="C1632" s="4" t="s">
        <v>7</v>
      </c>
      <c r="D1632" s="100">
        <v>278</v>
      </c>
      <c r="E1632" s="100">
        <v>29</v>
      </c>
      <c r="F1632" s="2">
        <v>0</v>
      </c>
      <c r="G1632" s="100">
        <v>0</v>
      </c>
    </row>
    <row r="1633" spans="1:7" ht="13.5" customHeight="1" x14ac:dyDescent="0.2">
      <c r="A1633" s="100">
        <v>1632</v>
      </c>
      <c r="B1633" s="100">
        <v>1674</v>
      </c>
      <c r="C1633" s="4" t="s">
        <v>7</v>
      </c>
      <c r="D1633" s="100">
        <v>25</v>
      </c>
      <c r="E1633" s="100">
        <v>171</v>
      </c>
      <c r="F1633" s="2">
        <v>0</v>
      </c>
      <c r="G1633" s="100">
        <v>0</v>
      </c>
    </row>
    <row r="1634" spans="1:7" ht="13.5" customHeight="1" x14ac:dyDescent="0.2">
      <c r="A1634" s="100">
        <v>1633</v>
      </c>
      <c r="B1634" s="100">
        <v>1675</v>
      </c>
      <c r="C1634" s="4" t="s">
        <v>7</v>
      </c>
      <c r="D1634" s="100">
        <v>26</v>
      </c>
      <c r="E1634" s="100">
        <v>171</v>
      </c>
      <c r="F1634" s="2">
        <v>0</v>
      </c>
      <c r="G1634" s="100">
        <v>0</v>
      </c>
    </row>
    <row r="1635" spans="1:7" ht="13.5" customHeight="1" x14ac:dyDescent="0.2">
      <c r="A1635" s="100">
        <v>1634</v>
      </c>
      <c r="B1635" s="100">
        <v>1676</v>
      </c>
      <c r="C1635" s="4" t="s">
        <v>7</v>
      </c>
      <c r="D1635" s="100">
        <v>27</v>
      </c>
      <c r="E1635" s="100">
        <v>171</v>
      </c>
      <c r="F1635" s="2">
        <v>0</v>
      </c>
      <c r="G1635" s="100">
        <v>0</v>
      </c>
    </row>
    <row r="1636" spans="1:7" ht="13.5" customHeight="1" x14ac:dyDescent="0.2">
      <c r="A1636" s="100">
        <v>1635</v>
      </c>
      <c r="B1636" s="100">
        <v>1677</v>
      </c>
      <c r="C1636" s="4" t="s">
        <v>7</v>
      </c>
      <c r="D1636" s="100">
        <v>28</v>
      </c>
      <c r="E1636" s="100">
        <v>171</v>
      </c>
      <c r="F1636" s="2">
        <v>0</v>
      </c>
      <c r="G1636" s="100">
        <v>0</v>
      </c>
    </row>
    <row r="1637" spans="1:7" ht="13.5" customHeight="1" x14ac:dyDescent="0.2">
      <c r="A1637" s="100">
        <v>1636</v>
      </c>
      <c r="B1637" s="100">
        <v>1678</v>
      </c>
      <c r="C1637" s="4" t="s">
        <v>7</v>
      </c>
      <c r="D1637" s="100">
        <v>29</v>
      </c>
      <c r="E1637" s="100">
        <v>171</v>
      </c>
      <c r="F1637" s="2">
        <v>0</v>
      </c>
      <c r="G1637" s="100">
        <v>0</v>
      </c>
    </row>
    <row r="1638" spans="1:7" ht="13.5" customHeight="1" x14ac:dyDescent="0.2">
      <c r="A1638" s="100">
        <v>1637</v>
      </c>
      <c r="B1638" s="100">
        <v>1679</v>
      </c>
      <c r="C1638" s="4" t="s">
        <v>7</v>
      </c>
      <c r="D1638" s="100">
        <v>30</v>
      </c>
      <c r="E1638" s="100">
        <v>171</v>
      </c>
      <c r="F1638" s="2">
        <v>0</v>
      </c>
      <c r="G1638" s="100">
        <v>0</v>
      </c>
    </row>
    <row r="1639" spans="1:7" ht="13.5" customHeight="1" x14ac:dyDescent="0.2">
      <c r="A1639" s="100">
        <v>1638</v>
      </c>
      <c r="B1639" s="100">
        <v>1680</v>
      </c>
      <c r="C1639" s="4" t="s">
        <v>7</v>
      </c>
      <c r="D1639" s="100">
        <v>28</v>
      </c>
      <c r="E1639" s="100">
        <v>179</v>
      </c>
      <c r="F1639" s="2">
        <v>0</v>
      </c>
      <c r="G1639" s="100">
        <v>0</v>
      </c>
    </row>
    <row r="1640" spans="1:7" ht="13.5" customHeight="1" x14ac:dyDescent="0.2">
      <c r="A1640" s="100">
        <v>1639</v>
      </c>
      <c r="B1640" s="100">
        <v>1681</v>
      </c>
      <c r="C1640" s="4" t="s">
        <v>7</v>
      </c>
      <c r="D1640" s="100">
        <v>29</v>
      </c>
      <c r="E1640" s="100">
        <v>179</v>
      </c>
      <c r="F1640" s="2">
        <v>0</v>
      </c>
      <c r="G1640" s="100">
        <v>0</v>
      </c>
    </row>
    <row r="1641" spans="1:7" ht="13.5" customHeight="1" x14ac:dyDescent="0.2">
      <c r="A1641" s="100">
        <v>1640</v>
      </c>
      <c r="B1641" s="100">
        <v>1682</v>
      </c>
      <c r="C1641" s="4" t="s">
        <v>7</v>
      </c>
      <c r="D1641" s="100">
        <v>30</v>
      </c>
      <c r="E1641" s="100">
        <v>179</v>
      </c>
      <c r="F1641" s="2">
        <v>0</v>
      </c>
      <c r="G1641" s="100">
        <v>0</v>
      </c>
    </row>
    <row r="1642" spans="1:7" ht="13.5" customHeight="1" x14ac:dyDescent="0.2">
      <c r="A1642" s="100">
        <v>1641</v>
      </c>
      <c r="B1642" s="100">
        <v>1683</v>
      </c>
      <c r="C1642" s="4" t="s">
        <v>7</v>
      </c>
      <c r="D1642" s="100">
        <v>31</v>
      </c>
      <c r="E1642" s="100">
        <v>179</v>
      </c>
      <c r="F1642" s="2">
        <v>0</v>
      </c>
      <c r="G1642" s="100">
        <v>0</v>
      </c>
    </row>
    <row r="1643" spans="1:7" ht="13.5" customHeight="1" x14ac:dyDescent="0.2">
      <c r="A1643" s="100">
        <v>1642</v>
      </c>
      <c r="B1643" s="100">
        <v>1684</v>
      </c>
      <c r="C1643" s="4" t="s">
        <v>7</v>
      </c>
      <c r="D1643" s="100">
        <v>32</v>
      </c>
      <c r="E1643" s="100">
        <v>179</v>
      </c>
      <c r="F1643" s="2">
        <v>0</v>
      </c>
      <c r="G1643" s="100">
        <v>0</v>
      </c>
    </row>
    <row r="1644" spans="1:7" ht="13.5" customHeight="1" x14ac:dyDescent="0.2">
      <c r="A1644" s="100">
        <v>1643</v>
      </c>
      <c r="B1644" s="100">
        <v>1685</v>
      </c>
      <c r="C1644" s="4" t="s">
        <v>7</v>
      </c>
      <c r="D1644" s="100">
        <v>57</v>
      </c>
      <c r="E1644" s="100">
        <v>70</v>
      </c>
      <c r="F1644" s="2">
        <v>0</v>
      </c>
      <c r="G1644" s="100">
        <v>0</v>
      </c>
    </row>
    <row r="1645" spans="1:7" ht="13.5" customHeight="1" x14ac:dyDescent="0.2">
      <c r="A1645" s="100">
        <v>1644</v>
      </c>
      <c r="B1645" s="100">
        <v>1686</v>
      </c>
      <c r="C1645" s="4" t="s">
        <v>7</v>
      </c>
      <c r="D1645" s="100">
        <v>58</v>
      </c>
      <c r="E1645" s="100">
        <v>70</v>
      </c>
      <c r="F1645" s="2">
        <v>0</v>
      </c>
      <c r="G1645" s="100">
        <v>0</v>
      </c>
    </row>
    <row r="1646" spans="1:7" ht="13.5" customHeight="1" x14ac:dyDescent="0.2">
      <c r="A1646" s="100">
        <v>1645</v>
      </c>
      <c r="B1646" s="100">
        <v>1687</v>
      </c>
      <c r="C1646" s="4" t="s">
        <v>7</v>
      </c>
      <c r="D1646" s="100">
        <v>59</v>
      </c>
      <c r="E1646" s="100">
        <v>70</v>
      </c>
      <c r="F1646" s="2">
        <v>0</v>
      </c>
      <c r="G1646" s="100">
        <v>0</v>
      </c>
    </row>
    <row r="1647" spans="1:7" ht="13.5" customHeight="1" x14ac:dyDescent="0.2">
      <c r="A1647" s="100">
        <v>1646</v>
      </c>
      <c r="B1647" s="100">
        <v>1688</v>
      </c>
      <c r="C1647" s="4" t="s">
        <v>7</v>
      </c>
      <c r="D1647" s="100">
        <v>60</v>
      </c>
      <c r="E1647" s="100">
        <v>70</v>
      </c>
      <c r="F1647" s="2">
        <v>0</v>
      </c>
      <c r="G1647" s="100">
        <v>0</v>
      </c>
    </row>
    <row r="1648" spans="1:7" ht="13.5" customHeight="1" x14ac:dyDescent="0.2">
      <c r="A1648" s="100">
        <v>1647</v>
      </c>
      <c r="B1648" s="100">
        <v>1689</v>
      </c>
      <c r="C1648" s="4"/>
      <c r="D1648" s="100">
        <v>1</v>
      </c>
      <c r="E1648" s="100">
        <v>235</v>
      </c>
      <c r="F1648" s="2">
        <v>0</v>
      </c>
      <c r="G1648" s="100">
        <v>0</v>
      </c>
    </row>
    <row r="1649" spans="1:7" ht="13.5" customHeight="1" x14ac:dyDescent="0.2">
      <c r="A1649" s="100">
        <v>1648</v>
      </c>
      <c r="B1649" s="100">
        <v>1690</v>
      </c>
      <c r="C1649" s="4"/>
      <c r="D1649" s="100">
        <v>4</v>
      </c>
      <c r="E1649" s="100">
        <v>227</v>
      </c>
      <c r="F1649" s="2">
        <v>0</v>
      </c>
      <c r="G1649" s="100">
        <v>0</v>
      </c>
    </row>
    <row r="1650" spans="1:7" ht="13.5" customHeight="1" x14ac:dyDescent="0.2">
      <c r="A1650" s="100">
        <v>1649</v>
      </c>
      <c r="B1650" s="100">
        <v>1691</v>
      </c>
      <c r="C1650" s="4" t="s">
        <v>7</v>
      </c>
      <c r="D1650" s="100">
        <v>19</v>
      </c>
      <c r="E1650" s="100">
        <v>155</v>
      </c>
      <c r="F1650" s="2">
        <v>0</v>
      </c>
      <c r="G1650" s="100">
        <v>0</v>
      </c>
    </row>
    <row r="1651" spans="1:7" ht="13.5" customHeight="1" x14ac:dyDescent="0.2">
      <c r="A1651" s="100">
        <v>1650</v>
      </c>
      <c r="B1651" s="100">
        <v>1692</v>
      </c>
      <c r="C1651" s="4"/>
      <c r="D1651" s="100">
        <v>5</v>
      </c>
      <c r="E1651" s="100">
        <v>220</v>
      </c>
      <c r="F1651" s="2">
        <v>0</v>
      </c>
      <c r="G1651" s="100">
        <v>0</v>
      </c>
    </row>
    <row r="1652" spans="1:7" ht="13.5" customHeight="1" x14ac:dyDescent="0.2">
      <c r="A1652" s="100">
        <v>1651</v>
      </c>
      <c r="B1652" s="100">
        <v>1693</v>
      </c>
      <c r="C1652" s="4"/>
      <c r="D1652" s="100">
        <v>6</v>
      </c>
      <c r="E1652" s="100">
        <v>222</v>
      </c>
      <c r="F1652" s="2">
        <v>0</v>
      </c>
      <c r="G1652" s="100">
        <v>0</v>
      </c>
    </row>
    <row r="1653" spans="1:7" ht="13.5" customHeight="1" x14ac:dyDescent="0.2">
      <c r="A1653" s="100">
        <v>1652</v>
      </c>
      <c r="B1653" s="100">
        <v>1694</v>
      </c>
      <c r="C1653" s="4" t="s">
        <v>7</v>
      </c>
      <c r="D1653" s="100">
        <v>22</v>
      </c>
      <c r="E1653" s="100">
        <v>152</v>
      </c>
      <c r="F1653" s="2">
        <v>0</v>
      </c>
      <c r="G1653" s="100">
        <v>0</v>
      </c>
    </row>
    <row r="1654" spans="1:7" ht="13.5" customHeight="1" x14ac:dyDescent="0.2">
      <c r="A1654" s="100">
        <v>1653</v>
      </c>
      <c r="B1654" s="100">
        <v>1695</v>
      </c>
      <c r="C1654" s="4" t="s">
        <v>7</v>
      </c>
      <c r="D1654" s="100">
        <v>23</v>
      </c>
      <c r="E1654" s="100">
        <v>152</v>
      </c>
      <c r="F1654" s="2">
        <v>0</v>
      </c>
      <c r="G1654" s="100">
        <v>0</v>
      </c>
    </row>
    <row r="1655" spans="1:7" ht="13.5" customHeight="1" x14ac:dyDescent="0.2">
      <c r="A1655" s="100">
        <v>1654</v>
      </c>
      <c r="B1655" s="100">
        <v>1696</v>
      </c>
      <c r="C1655" s="4" t="s">
        <v>7</v>
      </c>
      <c r="D1655" s="100">
        <v>24</v>
      </c>
      <c r="E1655" s="100">
        <v>152</v>
      </c>
      <c r="F1655" s="2">
        <v>0</v>
      </c>
      <c r="G1655" s="100">
        <v>0</v>
      </c>
    </row>
    <row r="1656" spans="1:7" ht="13.5" customHeight="1" x14ac:dyDescent="0.2">
      <c r="A1656" s="100">
        <v>1655</v>
      </c>
      <c r="B1656" s="100">
        <v>1697</v>
      </c>
      <c r="C1656" s="4" t="s">
        <v>7</v>
      </c>
      <c r="D1656" s="100">
        <v>25</v>
      </c>
      <c r="E1656" s="100">
        <v>152</v>
      </c>
      <c r="F1656" s="2">
        <v>0</v>
      </c>
      <c r="G1656" s="100">
        <v>0</v>
      </c>
    </row>
    <row r="1657" spans="1:7" ht="13.5" customHeight="1" x14ac:dyDescent="0.2">
      <c r="A1657" s="100">
        <v>1656</v>
      </c>
      <c r="B1657" s="100">
        <v>1698</v>
      </c>
      <c r="C1657" s="4" t="s">
        <v>7</v>
      </c>
      <c r="D1657" s="100">
        <v>26</v>
      </c>
      <c r="E1657" s="100">
        <v>152</v>
      </c>
      <c r="F1657" s="2">
        <v>0</v>
      </c>
      <c r="G1657" s="100">
        <v>0</v>
      </c>
    </row>
    <row r="1658" spans="1:7" ht="13.5" customHeight="1" x14ac:dyDescent="0.2">
      <c r="A1658" s="100">
        <v>1657</v>
      </c>
      <c r="B1658" s="100">
        <v>1699</v>
      </c>
      <c r="C1658" s="4" t="s">
        <v>7</v>
      </c>
      <c r="D1658" s="100">
        <v>27</v>
      </c>
      <c r="E1658" s="100">
        <v>152</v>
      </c>
      <c r="F1658" s="2">
        <v>0</v>
      </c>
      <c r="G1658" s="100">
        <v>0</v>
      </c>
    </row>
    <row r="1659" spans="1:7" ht="13.5" customHeight="1" x14ac:dyDescent="0.2">
      <c r="A1659" s="100">
        <v>1658</v>
      </c>
      <c r="B1659" s="100">
        <v>1700</v>
      </c>
      <c r="C1659" s="4"/>
      <c r="D1659" s="100">
        <v>7</v>
      </c>
      <c r="E1659" s="100">
        <v>225</v>
      </c>
      <c r="F1659" s="2">
        <v>0</v>
      </c>
      <c r="G1659" s="100">
        <v>0</v>
      </c>
    </row>
    <row r="1660" spans="1:7" ht="13.5" customHeight="1" x14ac:dyDescent="0.2">
      <c r="A1660" s="100">
        <v>1659</v>
      </c>
      <c r="B1660" s="100">
        <v>1701</v>
      </c>
      <c r="C1660" s="4" t="s">
        <v>7</v>
      </c>
      <c r="D1660" s="100">
        <v>55</v>
      </c>
      <c r="E1660" s="100">
        <v>70</v>
      </c>
      <c r="F1660" s="2">
        <v>0</v>
      </c>
      <c r="G1660" s="100">
        <v>0</v>
      </c>
    </row>
    <row r="1661" spans="1:7" ht="13.5" customHeight="1" x14ac:dyDescent="0.2">
      <c r="A1661" s="100">
        <v>1660</v>
      </c>
      <c r="B1661" s="100">
        <v>1702</v>
      </c>
      <c r="C1661" s="4" t="s">
        <v>7</v>
      </c>
      <c r="D1661" s="100">
        <v>56</v>
      </c>
      <c r="E1661" s="100">
        <v>70</v>
      </c>
      <c r="F1661" s="2">
        <v>0</v>
      </c>
      <c r="G1661" s="100">
        <v>0</v>
      </c>
    </row>
    <row r="1662" spans="1:7" ht="13.5" customHeight="1" x14ac:dyDescent="0.2">
      <c r="A1662" s="100">
        <v>1661</v>
      </c>
      <c r="B1662" s="100">
        <v>1703</v>
      </c>
      <c r="C1662" s="4" t="s">
        <v>7</v>
      </c>
      <c r="D1662" s="100">
        <v>304</v>
      </c>
      <c r="E1662" s="100">
        <v>157</v>
      </c>
      <c r="F1662" s="2">
        <v>0</v>
      </c>
      <c r="G1662" s="100">
        <v>0</v>
      </c>
    </row>
    <row r="1663" spans="1:7" ht="13.5" customHeight="1" x14ac:dyDescent="0.2">
      <c r="A1663" s="100">
        <v>1662</v>
      </c>
      <c r="B1663" s="100">
        <v>1704</v>
      </c>
      <c r="C1663" s="4" t="s">
        <v>7</v>
      </c>
      <c r="D1663" s="100">
        <v>305</v>
      </c>
      <c r="E1663" s="100">
        <v>157</v>
      </c>
      <c r="F1663" s="2">
        <v>0</v>
      </c>
      <c r="G1663" s="100">
        <v>0</v>
      </c>
    </row>
    <row r="1664" spans="1:7" ht="13.5" customHeight="1" x14ac:dyDescent="0.2">
      <c r="A1664" s="100">
        <v>1663</v>
      </c>
      <c r="B1664" s="100">
        <v>1705</v>
      </c>
      <c r="C1664" s="4" t="s">
        <v>7</v>
      </c>
      <c r="D1664" s="100">
        <v>306</v>
      </c>
      <c r="E1664" s="100">
        <v>157</v>
      </c>
      <c r="F1664" s="2">
        <v>0</v>
      </c>
      <c r="G1664" s="100">
        <v>0</v>
      </c>
    </row>
    <row r="1665" spans="1:7" ht="13.5" customHeight="1" x14ac:dyDescent="0.2">
      <c r="A1665" s="100">
        <v>1664</v>
      </c>
      <c r="B1665" s="100">
        <v>1706</v>
      </c>
      <c r="C1665" s="4" t="s">
        <v>7</v>
      </c>
      <c r="D1665" s="100">
        <v>307</v>
      </c>
      <c r="E1665" s="100">
        <v>157</v>
      </c>
      <c r="F1665" s="2">
        <v>0</v>
      </c>
      <c r="G1665" s="100">
        <v>0</v>
      </c>
    </row>
    <row r="1666" spans="1:7" ht="13.5" customHeight="1" x14ac:dyDescent="0.2">
      <c r="A1666" s="100">
        <v>1665</v>
      </c>
      <c r="B1666" s="100">
        <v>1707</v>
      </c>
      <c r="C1666" s="4" t="s">
        <v>7</v>
      </c>
      <c r="D1666" s="100">
        <v>308</v>
      </c>
      <c r="E1666" s="100">
        <v>157</v>
      </c>
      <c r="F1666" s="2">
        <v>0</v>
      </c>
      <c r="G1666" s="100">
        <v>0</v>
      </c>
    </row>
    <row r="1667" spans="1:7" ht="13.5" customHeight="1" x14ac:dyDescent="0.2">
      <c r="A1667" s="100">
        <v>1666</v>
      </c>
      <c r="B1667" s="100">
        <v>1708</v>
      </c>
      <c r="C1667" s="4" t="s">
        <v>7</v>
      </c>
      <c r="D1667" s="100">
        <v>309</v>
      </c>
      <c r="E1667" s="100">
        <v>157</v>
      </c>
      <c r="F1667" s="2">
        <v>0</v>
      </c>
      <c r="G1667" s="100">
        <v>0</v>
      </c>
    </row>
    <row r="1668" spans="1:7" ht="13.5" customHeight="1" x14ac:dyDescent="0.2">
      <c r="A1668" s="100">
        <v>1667</v>
      </c>
      <c r="B1668" s="100">
        <v>1709</v>
      </c>
      <c r="C1668" s="4" t="s">
        <v>7</v>
      </c>
      <c r="D1668" s="100">
        <v>310</v>
      </c>
      <c r="E1668" s="100">
        <v>157</v>
      </c>
      <c r="F1668" s="2">
        <v>0</v>
      </c>
      <c r="G1668" s="100">
        <v>0</v>
      </c>
    </row>
    <row r="1669" spans="1:7" ht="13.5" customHeight="1" x14ac:dyDescent="0.2">
      <c r="A1669" s="100">
        <v>1668</v>
      </c>
      <c r="B1669" s="100">
        <v>1710</v>
      </c>
      <c r="C1669" s="4" t="s">
        <v>7</v>
      </c>
      <c r="D1669" s="100">
        <v>311</v>
      </c>
      <c r="E1669" s="100">
        <v>157</v>
      </c>
      <c r="F1669" s="2">
        <v>0</v>
      </c>
      <c r="G1669" s="100">
        <v>0</v>
      </c>
    </row>
    <row r="1670" spans="1:7" ht="13.5" customHeight="1" x14ac:dyDescent="0.2">
      <c r="A1670" s="100">
        <v>1669</v>
      </c>
      <c r="B1670" s="100">
        <v>1711</v>
      </c>
      <c r="C1670" s="4" t="s">
        <v>7</v>
      </c>
      <c r="D1670" s="100">
        <v>312</v>
      </c>
      <c r="E1670" s="100">
        <v>157</v>
      </c>
      <c r="F1670" s="2">
        <v>0</v>
      </c>
      <c r="G1670" s="100">
        <v>0</v>
      </c>
    </row>
    <row r="1671" spans="1:7" ht="13.5" customHeight="1" x14ac:dyDescent="0.2">
      <c r="A1671" s="100">
        <v>1670</v>
      </c>
      <c r="B1671" s="100">
        <v>1712</v>
      </c>
      <c r="C1671" s="4" t="s">
        <v>7</v>
      </c>
      <c r="D1671" s="100">
        <v>241</v>
      </c>
      <c r="E1671" s="100">
        <v>119</v>
      </c>
      <c r="F1671" s="2">
        <v>0</v>
      </c>
      <c r="G1671" s="100">
        <v>0</v>
      </c>
    </row>
    <row r="1672" spans="1:7" ht="13.5" customHeight="1" x14ac:dyDescent="0.2">
      <c r="A1672" s="100">
        <v>1671</v>
      </c>
      <c r="B1672" s="100">
        <v>1713</v>
      </c>
      <c r="C1672" s="4" t="s">
        <v>7</v>
      </c>
      <c r="D1672" s="100">
        <v>242</v>
      </c>
      <c r="E1672" s="100">
        <v>119</v>
      </c>
      <c r="F1672" s="2">
        <v>0</v>
      </c>
      <c r="G1672" s="100">
        <v>0</v>
      </c>
    </row>
    <row r="1673" spans="1:7" ht="13.5" customHeight="1" x14ac:dyDescent="0.2">
      <c r="A1673" s="100">
        <v>1672</v>
      </c>
      <c r="B1673" s="100">
        <v>1714</v>
      </c>
      <c r="C1673" s="4" t="s">
        <v>7</v>
      </c>
      <c r="D1673" s="100">
        <v>243</v>
      </c>
      <c r="E1673" s="100">
        <v>119</v>
      </c>
      <c r="F1673" s="2">
        <v>0</v>
      </c>
      <c r="G1673" s="100">
        <v>0</v>
      </c>
    </row>
    <row r="1674" spans="1:7" ht="13.5" customHeight="1" x14ac:dyDescent="0.2">
      <c r="A1674" s="100">
        <v>1673</v>
      </c>
      <c r="B1674" s="100">
        <v>1715</v>
      </c>
      <c r="C1674" s="4" t="s">
        <v>7</v>
      </c>
      <c r="D1674" s="100">
        <v>244</v>
      </c>
      <c r="E1674" s="100">
        <v>119</v>
      </c>
      <c r="F1674" s="2">
        <v>0</v>
      </c>
      <c r="G1674" s="100">
        <v>0</v>
      </c>
    </row>
    <row r="1675" spans="1:7" ht="13.5" customHeight="1" x14ac:dyDescent="0.2">
      <c r="A1675" s="100">
        <v>1674</v>
      </c>
      <c r="B1675" s="100">
        <v>1716</v>
      </c>
      <c r="C1675" s="4" t="s">
        <v>7</v>
      </c>
      <c r="D1675" s="100">
        <v>245</v>
      </c>
      <c r="E1675" s="100">
        <v>119</v>
      </c>
      <c r="F1675" s="2">
        <v>0</v>
      </c>
      <c r="G1675" s="100">
        <v>0</v>
      </c>
    </row>
    <row r="1676" spans="1:7" ht="13.5" customHeight="1" x14ac:dyDescent="0.2">
      <c r="A1676" s="100">
        <v>1675</v>
      </c>
      <c r="B1676" s="100">
        <v>1717</v>
      </c>
      <c r="C1676" s="4" t="s">
        <v>7</v>
      </c>
      <c r="D1676" s="100">
        <v>246</v>
      </c>
      <c r="E1676" s="100">
        <v>119</v>
      </c>
      <c r="F1676" s="2">
        <v>0</v>
      </c>
      <c r="G1676" s="100">
        <v>0</v>
      </c>
    </row>
    <row r="1677" spans="1:7" ht="13.5" customHeight="1" x14ac:dyDescent="0.2">
      <c r="A1677" s="100">
        <v>1676</v>
      </c>
      <c r="B1677" s="100">
        <v>1718</v>
      </c>
      <c r="C1677" s="4" t="s">
        <v>7</v>
      </c>
      <c r="D1677" s="100">
        <v>248</v>
      </c>
      <c r="E1677" s="100">
        <v>119</v>
      </c>
      <c r="F1677" s="2">
        <v>0</v>
      </c>
      <c r="G1677" s="100">
        <v>0</v>
      </c>
    </row>
    <row r="1678" spans="1:7" ht="13.5" customHeight="1" x14ac:dyDescent="0.2">
      <c r="A1678" s="100">
        <v>1677</v>
      </c>
      <c r="B1678" s="100">
        <v>1719</v>
      </c>
      <c r="C1678" s="4" t="s">
        <v>7</v>
      </c>
      <c r="D1678" s="100">
        <v>249</v>
      </c>
      <c r="E1678" s="100">
        <v>119</v>
      </c>
      <c r="F1678" s="2">
        <v>0</v>
      </c>
      <c r="G1678" s="100">
        <v>0</v>
      </c>
    </row>
    <row r="1679" spans="1:7" ht="13.5" customHeight="1" x14ac:dyDescent="0.2">
      <c r="A1679" s="100">
        <v>1678</v>
      </c>
      <c r="B1679" s="100">
        <v>1720</v>
      </c>
      <c r="C1679" s="4" t="s">
        <v>7</v>
      </c>
      <c r="D1679" s="100">
        <v>250</v>
      </c>
      <c r="E1679" s="100">
        <v>119</v>
      </c>
      <c r="F1679" s="2">
        <v>0</v>
      </c>
      <c r="G1679" s="100">
        <v>0</v>
      </c>
    </row>
    <row r="1680" spans="1:7" ht="13.5" customHeight="1" x14ac:dyDescent="0.2">
      <c r="A1680" s="100">
        <v>1679</v>
      </c>
      <c r="B1680" s="100">
        <v>1721</v>
      </c>
      <c r="C1680" s="4" t="s">
        <v>7</v>
      </c>
      <c r="D1680" s="100">
        <v>279</v>
      </c>
      <c r="E1680" s="100">
        <v>29</v>
      </c>
      <c r="F1680" s="2">
        <v>0</v>
      </c>
      <c r="G1680" s="100">
        <v>0</v>
      </c>
    </row>
    <row r="1681" spans="1:7" ht="13.5" customHeight="1" x14ac:dyDescent="0.2">
      <c r="A1681" s="100">
        <v>1680</v>
      </c>
      <c r="B1681" s="100">
        <v>1722</v>
      </c>
      <c r="C1681" s="4" t="s">
        <v>7</v>
      </c>
      <c r="D1681" s="100">
        <v>280</v>
      </c>
      <c r="E1681" s="100">
        <v>29</v>
      </c>
      <c r="F1681" s="2">
        <v>0</v>
      </c>
      <c r="G1681" s="100">
        <v>0</v>
      </c>
    </row>
    <row r="1682" spans="1:7" ht="13.5" customHeight="1" x14ac:dyDescent="0.2">
      <c r="A1682" s="100">
        <v>1681</v>
      </c>
      <c r="B1682" s="100">
        <v>1723</v>
      </c>
      <c r="C1682" s="4" t="s">
        <v>7</v>
      </c>
      <c r="D1682" s="100">
        <v>281</v>
      </c>
      <c r="E1682" s="100">
        <v>29</v>
      </c>
      <c r="F1682" s="2">
        <v>0</v>
      </c>
      <c r="G1682" s="100">
        <v>0</v>
      </c>
    </row>
    <row r="1683" spans="1:7" ht="13.5" customHeight="1" x14ac:dyDescent="0.2">
      <c r="A1683" s="100">
        <v>1682</v>
      </c>
      <c r="B1683" s="100">
        <v>1724</v>
      </c>
      <c r="C1683" s="4" t="s">
        <v>7</v>
      </c>
      <c r="D1683" s="100">
        <v>282</v>
      </c>
      <c r="E1683" s="100">
        <v>29</v>
      </c>
      <c r="F1683" s="2">
        <v>0</v>
      </c>
      <c r="G1683" s="100">
        <v>0</v>
      </c>
    </row>
    <row r="1684" spans="1:7" ht="13.5" customHeight="1" x14ac:dyDescent="0.2">
      <c r="A1684" s="100">
        <v>1683</v>
      </c>
      <c r="B1684" s="100">
        <v>1725</v>
      </c>
      <c r="C1684" s="4" t="s">
        <v>7</v>
      </c>
      <c r="D1684" s="100">
        <v>283</v>
      </c>
      <c r="E1684" s="100">
        <v>29</v>
      </c>
      <c r="F1684" s="2">
        <v>0</v>
      </c>
      <c r="G1684" s="100">
        <v>0</v>
      </c>
    </row>
    <row r="1685" spans="1:7" ht="13.5" customHeight="1" x14ac:dyDescent="0.2">
      <c r="A1685" s="100">
        <v>1684</v>
      </c>
      <c r="B1685" s="100">
        <v>1726</v>
      </c>
      <c r="C1685" s="4" t="s">
        <v>7</v>
      </c>
      <c r="D1685" s="100">
        <v>284</v>
      </c>
      <c r="E1685" s="100">
        <v>29</v>
      </c>
      <c r="F1685" s="2">
        <v>0</v>
      </c>
      <c r="G1685" s="100">
        <v>0</v>
      </c>
    </row>
    <row r="1686" spans="1:7" ht="13.5" customHeight="1" x14ac:dyDescent="0.2">
      <c r="A1686" s="100">
        <v>1685</v>
      </c>
      <c r="B1686" s="100">
        <v>1727</v>
      </c>
      <c r="C1686" s="4" t="s">
        <v>7</v>
      </c>
      <c r="D1686" s="100">
        <v>285</v>
      </c>
      <c r="E1686" s="100">
        <v>29</v>
      </c>
      <c r="F1686" s="2">
        <v>0</v>
      </c>
      <c r="G1686" s="100">
        <v>0</v>
      </c>
    </row>
    <row r="1687" spans="1:7" ht="13.5" customHeight="1" x14ac:dyDescent="0.2">
      <c r="A1687" s="100">
        <v>1686</v>
      </c>
      <c r="B1687" s="100">
        <v>1728</v>
      </c>
      <c r="C1687" s="4" t="s">
        <v>7</v>
      </c>
      <c r="D1687" s="100">
        <v>286</v>
      </c>
      <c r="E1687" s="100">
        <v>29</v>
      </c>
      <c r="F1687" s="2">
        <v>0</v>
      </c>
      <c r="G1687" s="100">
        <v>0</v>
      </c>
    </row>
    <row r="1688" spans="1:7" ht="13.5" customHeight="1" x14ac:dyDescent="0.2">
      <c r="A1688" s="100">
        <v>1687</v>
      </c>
      <c r="B1688" s="100">
        <v>1729</v>
      </c>
      <c r="C1688" s="4" t="s">
        <v>7</v>
      </c>
      <c r="D1688" s="100">
        <v>287</v>
      </c>
      <c r="E1688" s="100">
        <v>29</v>
      </c>
      <c r="F1688" s="2">
        <v>0</v>
      </c>
      <c r="G1688" s="100">
        <v>0</v>
      </c>
    </row>
    <row r="1689" spans="1:7" ht="13.5" customHeight="1" x14ac:dyDescent="0.2">
      <c r="A1689" s="100">
        <v>1688</v>
      </c>
      <c r="B1689" s="100">
        <v>1730</v>
      </c>
      <c r="C1689" s="4" t="s">
        <v>7</v>
      </c>
      <c r="D1689" s="100">
        <v>288</v>
      </c>
      <c r="E1689" s="100">
        <v>29</v>
      </c>
      <c r="F1689" s="2">
        <v>0</v>
      </c>
      <c r="G1689" s="100">
        <v>0</v>
      </c>
    </row>
    <row r="1690" spans="1:7" ht="13.5" customHeight="1" x14ac:dyDescent="0.2">
      <c r="A1690" s="100">
        <v>1689</v>
      </c>
      <c r="B1690" s="100">
        <v>1731</v>
      </c>
      <c r="C1690" s="4" t="s">
        <v>7</v>
      </c>
      <c r="D1690" s="100">
        <v>313</v>
      </c>
      <c r="E1690" s="100">
        <v>157</v>
      </c>
      <c r="F1690" s="2">
        <v>0</v>
      </c>
      <c r="G1690" s="100">
        <v>0</v>
      </c>
    </row>
    <row r="1691" spans="1:7" ht="13.5" customHeight="1" x14ac:dyDescent="0.2">
      <c r="A1691" s="100">
        <v>1690</v>
      </c>
      <c r="B1691" s="100">
        <v>1732</v>
      </c>
      <c r="C1691" s="4" t="s">
        <v>7</v>
      </c>
      <c r="D1691" s="100">
        <v>314</v>
      </c>
      <c r="E1691" s="100">
        <v>157</v>
      </c>
      <c r="F1691" s="2">
        <v>0</v>
      </c>
      <c r="G1691" s="100">
        <v>0</v>
      </c>
    </row>
    <row r="1692" spans="1:7" ht="13.5" customHeight="1" x14ac:dyDescent="0.2">
      <c r="A1692" s="100">
        <v>1691</v>
      </c>
      <c r="B1692" s="100">
        <v>1733</v>
      </c>
      <c r="C1692" s="4" t="s">
        <v>7</v>
      </c>
      <c r="D1692" s="100">
        <v>315</v>
      </c>
      <c r="E1692" s="100">
        <v>157</v>
      </c>
      <c r="F1692" s="2">
        <v>0</v>
      </c>
      <c r="G1692" s="100">
        <v>0</v>
      </c>
    </row>
    <row r="1693" spans="1:7" ht="13.5" customHeight="1" x14ac:dyDescent="0.2">
      <c r="A1693" s="100">
        <v>1692</v>
      </c>
      <c r="B1693" s="100">
        <v>1734</v>
      </c>
      <c r="C1693" s="4" t="s">
        <v>7</v>
      </c>
      <c r="D1693" s="100">
        <v>316</v>
      </c>
      <c r="E1693" s="100">
        <v>157</v>
      </c>
      <c r="F1693" s="2">
        <v>0</v>
      </c>
      <c r="G1693" s="100">
        <v>0</v>
      </c>
    </row>
    <row r="1694" spans="1:7" ht="13.5" customHeight="1" x14ac:dyDescent="0.2">
      <c r="A1694" s="100">
        <v>1693</v>
      </c>
      <c r="B1694" s="100">
        <v>1735</v>
      </c>
      <c r="C1694" s="4" t="s">
        <v>7</v>
      </c>
      <c r="D1694" s="100">
        <v>317</v>
      </c>
      <c r="E1694" s="100">
        <v>157</v>
      </c>
      <c r="F1694" s="2">
        <v>0</v>
      </c>
      <c r="G1694" s="100">
        <v>0</v>
      </c>
    </row>
    <row r="1695" spans="1:7" ht="13.5" customHeight="1" x14ac:dyDescent="0.2">
      <c r="A1695" s="100">
        <v>1694</v>
      </c>
      <c r="B1695" s="100">
        <v>1736</v>
      </c>
      <c r="C1695" s="4" t="s">
        <v>7</v>
      </c>
      <c r="D1695" s="100">
        <v>318</v>
      </c>
      <c r="E1695" s="100">
        <v>157</v>
      </c>
      <c r="F1695" s="2">
        <v>0</v>
      </c>
      <c r="G1695" s="100">
        <v>0</v>
      </c>
    </row>
    <row r="1696" spans="1:7" ht="13.5" customHeight="1" x14ac:dyDescent="0.2">
      <c r="A1696" s="100">
        <v>1695</v>
      </c>
      <c r="B1696" s="100">
        <v>1737</v>
      </c>
      <c r="C1696" s="4" t="s">
        <v>7</v>
      </c>
      <c r="D1696" s="100">
        <v>319</v>
      </c>
      <c r="E1696" s="100">
        <v>157</v>
      </c>
      <c r="F1696" s="2">
        <v>0</v>
      </c>
      <c r="G1696" s="100">
        <v>0</v>
      </c>
    </row>
    <row r="1697" spans="1:7" ht="13.5" customHeight="1" x14ac:dyDescent="0.2">
      <c r="A1697" s="100">
        <v>1696</v>
      </c>
      <c r="B1697" s="100">
        <v>1738</v>
      </c>
      <c r="C1697" s="4" t="s">
        <v>7</v>
      </c>
      <c r="D1697" s="100">
        <v>320</v>
      </c>
      <c r="E1697" s="100">
        <v>157</v>
      </c>
      <c r="F1697" s="2">
        <v>0</v>
      </c>
      <c r="G1697" s="100">
        <v>0</v>
      </c>
    </row>
    <row r="1698" spans="1:7" ht="13.5" customHeight="1" x14ac:dyDescent="0.2">
      <c r="A1698" s="100">
        <v>1697</v>
      </c>
      <c r="B1698" s="100">
        <v>1739</v>
      </c>
      <c r="C1698" s="4" t="s">
        <v>7</v>
      </c>
      <c r="D1698" s="100">
        <v>321</v>
      </c>
      <c r="E1698" s="100">
        <v>157</v>
      </c>
      <c r="F1698" s="2">
        <v>0</v>
      </c>
      <c r="G1698" s="100">
        <v>0</v>
      </c>
    </row>
    <row r="1699" spans="1:7" ht="13.5" customHeight="1" x14ac:dyDescent="0.2">
      <c r="A1699" s="100">
        <v>1698</v>
      </c>
      <c r="B1699" s="100">
        <v>1740</v>
      </c>
      <c r="C1699" s="4" t="s">
        <v>7</v>
      </c>
      <c r="D1699" s="100">
        <v>322</v>
      </c>
      <c r="E1699" s="100">
        <v>157</v>
      </c>
      <c r="F1699" s="2">
        <v>0</v>
      </c>
      <c r="G1699" s="100">
        <v>0</v>
      </c>
    </row>
    <row r="1700" spans="1:7" ht="13.5" customHeight="1" x14ac:dyDescent="0.2">
      <c r="A1700" s="100">
        <v>1699</v>
      </c>
      <c r="B1700" s="100">
        <v>1741</v>
      </c>
      <c r="C1700" s="4" t="s">
        <v>7</v>
      </c>
      <c r="D1700" s="100">
        <v>323</v>
      </c>
      <c r="E1700" s="100">
        <v>157</v>
      </c>
      <c r="F1700" s="2">
        <v>0</v>
      </c>
      <c r="G1700" s="100">
        <v>0</v>
      </c>
    </row>
    <row r="1701" spans="1:7" ht="13.5" customHeight="1" x14ac:dyDescent="0.2">
      <c r="A1701" s="100">
        <v>1700</v>
      </c>
      <c r="B1701" s="100">
        <v>1742</v>
      </c>
      <c r="C1701" s="4" t="s">
        <v>7</v>
      </c>
      <c r="D1701" s="100">
        <v>324</v>
      </c>
      <c r="E1701" s="100">
        <v>157</v>
      </c>
      <c r="F1701" s="2">
        <v>0</v>
      </c>
      <c r="G1701" s="100">
        <v>0</v>
      </c>
    </row>
    <row r="1702" spans="1:7" ht="13.5" customHeight="1" x14ac:dyDescent="0.2">
      <c r="A1702" s="100">
        <v>1701</v>
      </c>
      <c r="B1702" s="100">
        <v>1743</v>
      </c>
      <c r="C1702" s="4" t="s">
        <v>7</v>
      </c>
      <c r="D1702" s="100">
        <v>325</v>
      </c>
      <c r="E1702" s="100">
        <v>157</v>
      </c>
      <c r="F1702" s="2">
        <v>0</v>
      </c>
      <c r="G1702" s="100">
        <v>0</v>
      </c>
    </row>
    <row r="1703" spans="1:7" ht="13.5" customHeight="1" x14ac:dyDescent="0.2">
      <c r="A1703" s="100">
        <v>1702</v>
      </c>
      <c r="B1703" s="100">
        <v>1744</v>
      </c>
      <c r="C1703" s="4" t="s">
        <v>7</v>
      </c>
      <c r="D1703" s="100">
        <v>326</v>
      </c>
      <c r="E1703" s="100">
        <v>157</v>
      </c>
      <c r="F1703" s="2">
        <v>0</v>
      </c>
      <c r="G1703" s="100">
        <v>0</v>
      </c>
    </row>
    <row r="1704" spans="1:7" ht="13.5" customHeight="1" x14ac:dyDescent="0.2">
      <c r="A1704" s="100">
        <v>1703</v>
      </c>
      <c r="B1704" s="100">
        <v>1745</v>
      </c>
      <c r="C1704" s="4" t="s">
        <v>7</v>
      </c>
      <c r="D1704" s="100">
        <v>327</v>
      </c>
      <c r="E1704" s="100">
        <v>157</v>
      </c>
      <c r="F1704" s="2">
        <v>0</v>
      </c>
      <c r="G1704" s="100">
        <v>0</v>
      </c>
    </row>
    <row r="1705" spans="1:7" ht="13.5" customHeight="1" x14ac:dyDescent="0.2">
      <c r="A1705" s="100">
        <v>1704</v>
      </c>
      <c r="B1705" s="100">
        <v>1746</v>
      </c>
      <c r="C1705" s="4" t="s">
        <v>7</v>
      </c>
      <c r="D1705" s="100">
        <v>328</v>
      </c>
      <c r="E1705" s="100">
        <v>157</v>
      </c>
      <c r="F1705" s="2">
        <v>0</v>
      </c>
      <c r="G1705" s="100">
        <v>0</v>
      </c>
    </row>
    <row r="1706" spans="1:7" ht="13.5" customHeight="1" x14ac:dyDescent="0.2">
      <c r="A1706" s="100">
        <v>1705</v>
      </c>
      <c r="B1706" s="100">
        <v>1747</v>
      </c>
      <c r="C1706" s="4" t="s">
        <v>7</v>
      </c>
      <c r="D1706" s="100">
        <v>329</v>
      </c>
      <c r="E1706" s="100">
        <v>157</v>
      </c>
      <c r="F1706" s="2">
        <v>0</v>
      </c>
      <c r="G1706" s="100">
        <v>0</v>
      </c>
    </row>
    <row r="1707" spans="1:7" ht="13.5" customHeight="1" x14ac:dyDescent="0.2">
      <c r="A1707" s="100">
        <v>1706</v>
      </c>
      <c r="B1707" s="100">
        <v>1748</v>
      </c>
      <c r="C1707" s="4" t="s">
        <v>7</v>
      </c>
      <c r="D1707" s="100">
        <v>330</v>
      </c>
      <c r="E1707" s="100">
        <v>157</v>
      </c>
      <c r="F1707" s="2">
        <v>0</v>
      </c>
      <c r="G1707" s="100">
        <v>0</v>
      </c>
    </row>
    <row r="1708" spans="1:7" ht="13.5" customHeight="1" x14ac:dyDescent="0.2">
      <c r="A1708" s="100">
        <v>1707</v>
      </c>
      <c r="B1708" s="100">
        <v>1749</v>
      </c>
      <c r="C1708" s="4" t="s">
        <v>7</v>
      </c>
      <c r="D1708" s="100">
        <v>331</v>
      </c>
      <c r="E1708" s="100">
        <v>157</v>
      </c>
      <c r="F1708" s="2">
        <v>0</v>
      </c>
      <c r="G1708" s="100">
        <v>0</v>
      </c>
    </row>
    <row r="1709" spans="1:7" ht="13.5" customHeight="1" x14ac:dyDescent="0.2">
      <c r="A1709" s="100">
        <v>1708</v>
      </c>
      <c r="B1709" s="100">
        <v>1750</v>
      </c>
      <c r="C1709" s="4" t="s">
        <v>7</v>
      </c>
      <c r="D1709" s="100">
        <v>289</v>
      </c>
      <c r="E1709" s="100">
        <v>29</v>
      </c>
      <c r="F1709" s="2">
        <v>0</v>
      </c>
      <c r="G1709" s="100">
        <v>0</v>
      </c>
    </row>
    <row r="1710" spans="1:7" ht="13.5" customHeight="1" x14ac:dyDescent="0.2">
      <c r="A1710" s="100">
        <v>1709</v>
      </c>
      <c r="B1710" s="100">
        <v>1751</v>
      </c>
      <c r="C1710" s="4" t="s">
        <v>7</v>
      </c>
      <c r="D1710" s="100">
        <v>290</v>
      </c>
      <c r="E1710" s="100">
        <v>29</v>
      </c>
      <c r="F1710" s="2">
        <v>0</v>
      </c>
      <c r="G1710" s="100">
        <v>0</v>
      </c>
    </row>
    <row r="1711" spans="1:7" ht="13.5" customHeight="1" x14ac:dyDescent="0.2">
      <c r="A1711" s="100">
        <v>1710</v>
      </c>
      <c r="B1711" s="100">
        <v>1752</v>
      </c>
      <c r="C1711" s="4" t="s">
        <v>7</v>
      </c>
      <c r="D1711" s="100">
        <v>291</v>
      </c>
      <c r="E1711" s="100">
        <v>29</v>
      </c>
      <c r="F1711" s="2">
        <v>0</v>
      </c>
      <c r="G1711" s="100">
        <v>0</v>
      </c>
    </row>
    <row r="1712" spans="1:7" ht="13.5" customHeight="1" x14ac:dyDescent="0.2">
      <c r="A1712" s="100">
        <v>1711</v>
      </c>
      <c r="B1712" s="100">
        <v>1753</v>
      </c>
      <c r="C1712" s="4" t="s">
        <v>7</v>
      </c>
      <c r="D1712" s="100">
        <v>292</v>
      </c>
      <c r="E1712" s="100">
        <v>29</v>
      </c>
      <c r="F1712" s="2">
        <v>0</v>
      </c>
      <c r="G1712" s="100">
        <v>0</v>
      </c>
    </row>
    <row r="1713" spans="1:7" ht="13.5" customHeight="1" x14ac:dyDescent="0.2">
      <c r="A1713" s="100">
        <v>1712</v>
      </c>
      <c r="B1713" s="100">
        <v>1754</v>
      </c>
      <c r="C1713" s="4" t="s">
        <v>7</v>
      </c>
      <c r="D1713" s="100">
        <v>293</v>
      </c>
      <c r="E1713" s="100">
        <v>29</v>
      </c>
      <c r="F1713" s="2">
        <v>0</v>
      </c>
      <c r="G1713" s="100">
        <v>0</v>
      </c>
    </row>
    <row r="1714" spans="1:7" ht="13.5" customHeight="1" x14ac:dyDescent="0.2">
      <c r="A1714" s="100">
        <v>1713</v>
      </c>
      <c r="B1714" s="100">
        <v>1755</v>
      </c>
      <c r="C1714" s="4" t="s">
        <v>7</v>
      </c>
      <c r="D1714" s="100">
        <v>294</v>
      </c>
      <c r="E1714" s="100">
        <v>29</v>
      </c>
      <c r="F1714" s="2">
        <v>0</v>
      </c>
      <c r="G1714" s="100">
        <v>0</v>
      </c>
    </row>
    <row r="1715" spans="1:7" ht="13.5" customHeight="1" x14ac:dyDescent="0.2">
      <c r="A1715" s="100">
        <v>1714</v>
      </c>
      <c r="B1715" s="100">
        <v>1756</v>
      </c>
      <c r="C1715" s="4" t="s">
        <v>7</v>
      </c>
      <c r="D1715" s="100">
        <v>295</v>
      </c>
      <c r="E1715" s="100">
        <v>29</v>
      </c>
      <c r="F1715" s="2">
        <v>0</v>
      </c>
      <c r="G1715" s="100">
        <v>0</v>
      </c>
    </row>
    <row r="1716" spans="1:7" ht="13.5" customHeight="1" x14ac:dyDescent="0.2">
      <c r="A1716" s="100">
        <v>1715</v>
      </c>
      <c r="B1716" s="100">
        <v>1757</v>
      </c>
      <c r="C1716" s="4" t="s">
        <v>7</v>
      </c>
      <c r="D1716" s="100">
        <v>296</v>
      </c>
      <c r="E1716" s="100">
        <v>29</v>
      </c>
      <c r="F1716" s="2">
        <v>0</v>
      </c>
      <c r="G1716" s="100">
        <v>0</v>
      </c>
    </row>
    <row r="1717" spans="1:7" ht="13.5" customHeight="1" x14ac:dyDescent="0.2">
      <c r="A1717" s="100">
        <v>1716</v>
      </c>
      <c r="B1717" s="100">
        <v>1758</v>
      </c>
      <c r="C1717" s="4" t="s">
        <v>7</v>
      </c>
      <c r="D1717" s="100">
        <v>297</v>
      </c>
      <c r="E1717" s="100">
        <v>29</v>
      </c>
      <c r="F1717" s="2">
        <v>0</v>
      </c>
      <c r="G1717" s="100">
        <v>0</v>
      </c>
    </row>
    <row r="1718" spans="1:7" ht="13.5" customHeight="1" x14ac:dyDescent="0.2">
      <c r="A1718" s="100">
        <v>1717</v>
      </c>
      <c r="B1718" s="100">
        <v>1759</v>
      </c>
      <c r="C1718" s="4" t="s">
        <v>7</v>
      </c>
      <c r="D1718" s="100">
        <v>298</v>
      </c>
      <c r="E1718" s="100">
        <v>29</v>
      </c>
      <c r="F1718" s="2">
        <v>0</v>
      </c>
      <c r="G1718" s="100">
        <v>0</v>
      </c>
    </row>
    <row r="1719" spans="1:7" ht="13.5" customHeight="1" x14ac:dyDescent="0.2">
      <c r="A1719" s="100">
        <v>1718</v>
      </c>
      <c r="B1719" s="100">
        <v>1760</v>
      </c>
      <c r="C1719" s="4" t="s">
        <v>7</v>
      </c>
      <c r="D1719" s="100">
        <v>332</v>
      </c>
      <c r="E1719" s="100">
        <v>157</v>
      </c>
      <c r="F1719" s="2">
        <v>0</v>
      </c>
      <c r="G1719" s="100">
        <v>0</v>
      </c>
    </row>
    <row r="1720" spans="1:7" ht="13.5" customHeight="1" x14ac:dyDescent="0.2">
      <c r="A1720" s="100">
        <v>1719</v>
      </c>
      <c r="B1720" s="100">
        <v>1761</v>
      </c>
      <c r="C1720" s="4" t="s">
        <v>7</v>
      </c>
      <c r="D1720" s="100">
        <v>333</v>
      </c>
      <c r="E1720" s="100">
        <v>157</v>
      </c>
      <c r="F1720" s="2">
        <v>0</v>
      </c>
      <c r="G1720" s="100">
        <v>0</v>
      </c>
    </row>
    <row r="1721" spans="1:7" ht="13.5" customHeight="1" x14ac:dyDescent="0.2">
      <c r="A1721" s="100">
        <v>1720</v>
      </c>
      <c r="B1721" s="100">
        <v>1762</v>
      </c>
      <c r="C1721" s="4" t="s">
        <v>7</v>
      </c>
      <c r="D1721" s="100">
        <v>334</v>
      </c>
      <c r="E1721" s="100">
        <v>157</v>
      </c>
      <c r="F1721" s="2">
        <v>0</v>
      </c>
      <c r="G1721" s="100">
        <v>0</v>
      </c>
    </row>
    <row r="1722" spans="1:7" ht="13.5" customHeight="1" x14ac:dyDescent="0.2">
      <c r="A1722" s="100">
        <v>1721</v>
      </c>
      <c r="B1722" s="100">
        <v>1763</v>
      </c>
      <c r="C1722" s="4" t="s">
        <v>7</v>
      </c>
      <c r="D1722" s="100">
        <v>335</v>
      </c>
      <c r="E1722" s="100">
        <v>157</v>
      </c>
      <c r="F1722" s="2">
        <v>0</v>
      </c>
      <c r="G1722" s="100">
        <v>0</v>
      </c>
    </row>
    <row r="1723" spans="1:7" ht="13.5" customHeight="1" x14ac:dyDescent="0.2">
      <c r="A1723" s="100">
        <v>1722</v>
      </c>
      <c r="B1723" s="100">
        <v>1764</v>
      </c>
      <c r="C1723" s="4" t="s">
        <v>7</v>
      </c>
      <c r="D1723" s="100">
        <v>336</v>
      </c>
      <c r="E1723" s="100">
        <v>157</v>
      </c>
      <c r="F1723" s="2">
        <v>0</v>
      </c>
      <c r="G1723" s="100">
        <v>0</v>
      </c>
    </row>
    <row r="1724" spans="1:7" ht="13.5" customHeight="1" x14ac:dyDescent="0.2">
      <c r="A1724" s="100">
        <v>1723</v>
      </c>
      <c r="B1724" s="100">
        <v>1765</v>
      </c>
      <c r="C1724" s="4" t="s">
        <v>7</v>
      </c>
      <c r="D1724" s="100">
        <v>337</v>
      </c>
      <c r="E1724" s="100">
        <v>157</v>
      </c>
      <c r="F1724" s="2">
        <v>0</v>
      </c>
      <c r="G1724" s="100">
        <v>0</v>
      </c>
    </row>
    <row r="1725" spans="1:7" ht="13.5" customHeight="1" x14ac:dyDescent="0.2">
      <c r="A1725" s="100">
        <v>1724</v>
      </c>
      <c r="B1725" s="100">
        <v>1766</v>
      </c>
      <c r="C1725" s="4" t="s">
        <v>7</v>
      </c>
      <c r="D1725" s="100">
        <v>338</v>
      </c>
      <c r="E1725" s="100">
        <v>157</v>
      </c>
      <c r="F1725" s="2">
        <v>0</v>
      </c>
      <c r="G1725" s="100">
        <v>0</v>
      </c>
    </row>
    <row r="1726" spans="1:7" ht="13.5" customHeight="1" x14ac:dyDescent="0.2">
      <c r="A1726" s="100">
        <v>1725</v>
      </c>
      <c r="B1726" s="100">
        <v>1767</v>
      </c>
      <c r="C1726" s="4" t="s">
        <v>7</v>
      </c>
      <c r="D1726" s="100">
        <v>339</v>
      </c>
      <c r="E1726" s="100">
        <v>157</v>
      </c>
      <c r="F1726" s="2">
        <v>0</v>
      </c>
      <c r="G1726" s="100">
        <v>0</v>
      </c>
    </row>
    <row r="1727" spans="1:7" ht="13.5" customHeight="1" x14ac:dyDescent="0.2">
      <c r="A1727" s="100">
        <v>1726</v>
      </c>
      <c r="B1727" s="100">
        <v>1768</v>
      </c>
      <c r="C1727" s="4" t="s">
        <v>7</v>
      </c>
      <c r="D1727" s="100">
        <v>340</v>
      </c>
      <c r="E1727" s="100">
        <v>157</v>
      </c>
      <c r="F1727" s="2">
        <v>0</v>
      </c>
      <c r="G1727" s="100">
        <v>0</v>
      </c>
    </row>
    <row r="1728" spans="1:7" ht="13.5" customHeight="1" x14ac:dyDescent="0.2">
      <c r="A1728" s="100">
        <v>1727</v>
      </c>
      <c r="B1728" s="100">
        <v>1769</v>
      </c>
      <c r="C1728" s="4" t="s">
        <v>7</v>
      </c>
      <c r="D1728" s="100">
        <v>341</v>
      </c>
      <c r="E1728" s="100">
        <v>157</v>
      </c>
      <c r="F1728" s="2">
        <v>0</v>
      </c>
      <c r="G1728" s="100">
        <v>0</v>
      </c>
    </row>
    <row r="1729" spans="1:7" ht="13.5" customHeight="1" x14ac:dyDescent="0.2">
      <c r="A1729" s="100">
        <v>1728</v>
      </c>
      <c r="B1729" s="100">
        <v>1770</v>
      </c>
      <c r="C1729" s="4" t="s">
        <v>7</v>
      </c>
      <c r="D1729" s="100">
        <v>28</v>
      </c>
      <c r="E1729" s="100">
        <v>41</v>
      </c>
      <c r="F1729" s="2">
        <v>0</v>
      </c>
      <c r="G1729" s="100">
        <v>0</v>
      </c>
    </row>
    <row r="1730" spans="1:7" ht="13.5" customHeight="1" x14ac:dyDescent="0.2">
      <c r="A1730" s="100">
        <v>1729</v>
      </c>
      <c r="B1730" s="100">
        <v>1771</v>
      </c>
      <c r="C1730" s="4" t="s">
        <v>7</v>
      </c>
      <c r="D1730" s="100">
        <v>29</v>
      </c>
      <c r="E1730" s="100">
        <v>41</v>
      </c>
      <c r="F1730" s="2">
        <v>0</v>
      </c>
      <c r="G1730" s="100">
        <v>0</v>
      </c>
    </row>
    <row r="1731" spans="1:7" ht="13.5" customHeight="1" x14ac:dyDescent="0.2">
      <c r="A1731" s="100">
        <v>1730</v>
      </c>
      <c r="B1731" s="100">
        <v>1772</v>
      </c>
      <c r="C1731" s="4" t="s">
        <v>7</v>
      </c>
      <c r="D1731" s="100">
        <v>30</v>
      </c>
      <c r="E1731" s="100">
        <v>41</v>
      </c>
      <c r="F1731" s="2">
        <v>0</v>
      </c>
      <c r="G1731" s="100">
        <v>0</v>
      </c>
    </row>
    <row r="1732" spans="1:7" ht="13.5" customHeight="1" x14ac:dyDescent="0.2">
      <c r="A1732" s="100">
        <v>1731</v>
      </c>
      <c r="B1732" s="100">
        <v>1773</v>
      </c>
      <c r="C1732" s="4" t="s">
        <v>7</v>
      </c>
      <c r="D1732" s="100">
        <v>31</v>
      </c>
      <c r="E1732" s="100">
        <v>41</v>
      </c>
      <c r="F1732" s="2">
        <v>0</v>
      </c>
      <c r="G1732" s="100">
        <v>0</v>
      </c>
    </row>
    <row r="1733" spans="1:7" ht="13.5" customHeight="1" x14ac:dyDescent="0.2">
      <c r="A1733" s="100">
        <v>1732</v>
      </c>
      <c r="B1733" s="100">
        <v>1774</v>
      </c>
      <c r="C1733" s="4" t="s">
        <v>7</v>
      </c>
      <c r="D1733" s="100">
        <v>32</v>
      </c>
      <c r="E1733" s="100">
        <v>41</v>
      </c>
      <c r="F1733" s="2">
        <v>0</v>
      </c>
      <c r="G1733" s="100">
        <v>0</v>
      </c>
    </row>
    <row r="1734" spans="1:7" ht="13.5" customHeight="1" x14ac:dyDescent="0.2">
      <c r="A1734" s="100">
        <v>1733</v>
      </c>
      <c r="B1734" s="100">
        <v>1775</v>
      </c>
      <c r="C1734" s="4" t="s">
        <v>7</v>
      </c>
      <c r="D1734" s="100">
        <v>251</v>
      </c>
      <c r="E1734" s="100">
        <v>119</v>
      </c>
      <c r="F1734" s="2">
        <v>0</v>
      </c>
      <c r="G1734" s="100">
        <v>0</v>
      </c>
    </row>
    <row r="1735" spans="1:7" ht="13.5" customHeight="1" x14ac:dyDescent="0.2">
      <c r="A1735" s="100">
        <v>1734</v>
      </c>
      <c r="B1735" s="100">
        <v>1776</v>
      </c>
      <c r="C1735" s="4" t="s">
        <v>7</v>
      </c>
      <c r="D1735" s="100">
        <v>252</v>
      </c>
      <c r="E1735" s="100">
        <v>119</v>
      </c>
      <c r="F1735" s="2">
        <v>0</v>
      </c>
      <c r="G1735" s="100">
        <v>0</v>
      </c>
    </row>
    <row r="1736" spans="1:7" ht="13.5" customHeight="1" x14ac:dyDescent="0.2">
      <c r="A1736" s="100">
        <v>1735</v>
      </c>
      <c r="B1736" s="100">
        <v>1777</v>
      </c>
      <c r="C1736" s="4" t="s">
        <v>7</v>
      </c>
      <c r="D1736" s="100">
        <v>253</v>
      </c>
      <c r="E1736" s="100">
        <v>119</v>
      </c>
      <c r="F1736" s="2">
        <v>0</v>
      </c>
      <c r="G1736" s="100">
        <v>0</v>
      </c>
    </row>
    <row r="1737" spans="1:7" ht="13.5" customHeight="1" x14ac:dyDescent="0.2">
      <c r="A1737" s="100">
        <v>1736</v>
      </c>
      <c r="B1737" s="100">
        <v>1778</v>
      </c>
      <c r="C1737" s="4" t="s">
        <v>7</v>
      </c>
      <c r="D1737" s="100">
        <v>254</v>
      </c>
      <c r="E1737" s="100">
        <v>119</v>
      </c>
      <c r="F1737" s="2">
        <v>0</v>
      </c>
      <c r="G1737" s="100">
        <v>0</v>
      </c>
    </row>
    <row r="1738" spans="1:7" ht="13.5" customHeight="1" x14ac:dyDescent="0.2">
      <c r="A1738" s="100">
        <v>1737</v>
      </c>
      <c r="B1738" s="100">
        <v>1779</v>
      </c>
      <c r="C1738" s="4" t="s">
        <v>7</v>
      </c>
      <c r="D1738" s="100">
        <v>255</v>
      </c>
      <c r="E1738" s="100">
        <v>119</v>
      </c>
      <c r="F1738" s="2">
        <v>0</v>
      </c>
      <c r="G1738" s="100">
        <v>0</v>
      </c>
    </row>
    <row r="1739" spans="1:7" ht="13.5" customHeight="1" x14ac:dyDescent="0.2">
      <c r="A1739" s="100">
        <v>1738</v>
      </c>
      <c r="B1739" s="100">
        <v>1780</v>
      </c>
      <c r="C1739" s="4" t="s">
        <v>7</v>
      </c>
      <c r="D1739" s="100">
        <v>256</v>
      </c>
      <c r="E1739" s="100">
        <v>119</v>
      </c>
      <c r="F1739" s="2">
        <v>0</v>
      </c>
      <c r="G1739" s="100">
        <v>0</v>
      </c>
    </row>
    <row r="1740" spans="1:7" ht="13.5" customHeight="1" x14ac:dyDescent="0.2">
      <c r="A1740" s="100">
        <v>1739</v>
      </c>
      <c r="B1740" s="100">
        <v>1781</v>
      </c>
      <c r="C1740" s="4" t="s">
        <v>7</v>
      </c>
      <c r="D1740" s="100">
        <v>257</v>
      </c>
      <c r="E1740" s="100">
        <v>119</v>
      </c>
      <c r="F1740" s="2">
        <v>0</v>
      </c>
      <c r="G1740" s="100">
        <v>0</v>
      </c>
    </row>
    <row r="1741" spans="1:7" ht="13.5" customHeight="1" x14ac:dyDescent="0.2">
      <c r="A1741" s="100">
        <v>1740</v>
      </c>
      <c r="B1741" s="100">
        <v>1782</v>
      </c>
      <c r="C1741" s="4" t="s">
        <v>7</v>
      </c>
      <c r="D1741" s="100">
        <v>258</v>
      </c>
      <c r="E1741" s="100">
        <v>119</v>
      </c>
      <c r="F1741" s="2">
        <v>0</v>
      </c>
      <c r="G1741" s="100">
        <v>0</v>
      </c>
    </row>
    <row r="1742" spans="1:7" ht="13.5" customHeight="1" x14ac:dyDescent="0.2">
      <c r="A1742" s="100">
        <v>1741</v>
      </c>
      <c r="B1742" s="100">
        <v>1783</v>
      </c>
      <c r="C1742" s="4" t="s">
        <v>7</v>
      </c>
      <c r="D1742" s="100">
        <v>259</v>
      </c>
      <c r="E1742" s="100">
        <v>119</v>
      </c>
      <c r="F1742" s="2">
        <v>0</v>
      </c>
      <c r="G1742" s="100">
        <v>0</v>
      </c>
    </row>
    <row r="1743" spans="1:7" ht="13.5" customHeight="1" x14ac:dyDescent="0.2">
      <c r="A1743" s="100">
        <v>1742</v>
      </c>
      <c r="B1743" s="100">
        <v>1784</v>
      </c>
      <c r="C1743" s="4" t="s">
        <v>7</v>
      </c>
      <c r="D1743" s="100">
        <v>260</v>
      </c>
      <c r="E1743" s="100">
        <v>119</v>
      </c>
      <c r="F1743" s="2">
        <v>0</v>
      </c>
      <c r="G1743" s="100">
        <v>0</v>
      </c>
    </row>
    <row r="1744" spans="1:7" ht="13.5" customHeight="1" x14ac:dyDescent="0.2">
      <c r="A1744" s="100">
        <v>1743</v>
      </c>
      <c r="B1744" s="100">
        <v>1785</v>
      </c>
      <c r="C1744" s="4" t="s">
        <v>7</v>
      </c>
      <c r="D1744" s="100">
        <v>342</v>
      </c>
      <c r="E1744" s="100">
        <v>157</v>
      </c>
      <c r="F1744" s="2">
        <v>0</v>
      </c>
      <c r="G1744" s="100">
        <v>0</v>
      </c>
    </row>
    <row r="1745" spans="1:7" ht="13.5" customHeight="1" x14ac:dyDescent="0.2">
      <c r="A1745" s="100">
        <v>1744</v>
      </c>
      <c r="B1745" s="100">
        <v>1786</v>
      </c>
      <c r="C1745" s="4" t="s">
        <v>7</v>
      </c>
      <c r="D1745" s="100">
        <v>343</v>
      </c>
      <c r="E1745" s="100">
        <v>157</v>
      </c>
      <c r="F1745" s="2">
        <v>0</v>
      </c>
      <c r="G1745" s="100">
        <v>0</v>
      </c>
    </row>
    <row r="1746" spans="1:7" ht="13.5" customHeight="1" x14ac:dyDescent="0.2">
      <c r="A1746" s="100">
        <v>1745</v>
      </c>
      <c r="B1746" s="100">
        <v>1787</v>
      </c>
      <c r="C1746" s="4" t="s">
        <v>7</v>
      </c>
      <c r="D1746" s="100">
        <v>344</v>
      </c>
      <c r="E1746" s="100">
        <v>157</v>
      </c>
      <c r="F1746" s="2">
        <v>0</v>
      </c>
      <c r="G1746" s="100">
        <v>0</v>
      </c>
    </row>
    <row r="1747" spans="1:7" ht="13.5" customHeight="1" x14ac:dyDescent="0.2">
      <c r="A1747" s="100">
        <v>1746</v>
      </c>
      <c r="B1747" s="100">
        <v>1788</v>
      </c>
      <c r="C1747" s="4" t="s">
        <v>7</v>
      </c>
      <c r="D1747" s="100">
        <v>345</v>
      </c>
      <c r="E1747" s="100">
        <v>157</v>
      </c>
      <c r="F1747" s="2">
        <v>0</v>
      </c>
      <c r="G1747" s="100">
        <v>0</v>
      </c>
    </row>
    <row r="1748" spans="1:7" ht="13.5" customHeight="1" x14ac:dyDescent="0.2">
      <c r="A1748" s="100">
        <v>1747</v>
      </c>
      <c r="B1748" s="100">
        <v>1789</v>
      </c>
      <c r="C1748" s="4" t="s">
        <v>7</v>
      </c>
      <c r="D1748" s="100">
        <v>346</v>
      </c>
      <c r="E1748" s="100">
        <v>157</v>
      </c>
      <c r="F1748" s="2">
        <v>0</v>
      </c>
      <c r="G1748" s="100">
        <v>0</v>
      </c>
    </row>
    <row r="1749" spans="1:7" ht="13.5" customHeight="1" x14ac:dyDescent="0.2">
      <c r="A1749" s="100">
        <v>1748</v>
      </c>
      <c r="B1749" s="100">
        <v>1790</v>
      </c>
      <c r="C1749" s="4" t="s">
        <v>7</v>
      </c>
      <c r="D1749" s="100">
        <v>347</v>
      </c>
      <c r="E1749" s="100">
        <v>157</v>
      </c>
      <c r="F1749" s="2">
        <v>0</v>
      </c>
      <c r="G1749" s="100">
        <v>0</v>
      </c>
    </row>
    <row r="1750" spans="1:7" ht="13.5" customHeight="1" x14ac:dyDescent="0.2">
      <c r="A1750" s="100">
        <v>1749</v>
      </c>
      <c r="B1750" s="100">
        <v>1791</v>
      </c>
      <c r="C1750" s="4" t="s">
        <v>7</v>
      </c>
      <c r="D1750" s="100">
        <v>348</v>
      </c>
      <c r="E1750" s="100">
        <v>157</v>
      </c>
      <c r="F1750" s="2">
        <v>0</v>
      </c>
      <c r="G1750" s="100">
        <v>0</v>
      </c>
    </row>
    <row r="1751" spans="1:7" ht="13.5" customHeight="1" x14ac:dyDescent="0.2">
      <c r="A1751" s="100">
        <v>1750</v>
      </c>
      <c r="B1751" s="100">
        <v>1792</v>
      </c>
      <c r="C1751" s="4" t="s">
        <v>7</v>
      </c>
      <c r="D1751" s="100">
        <v>349</v>
      </c>
      <c r="E1751" s="100">
        <v>157</v>
      </c>
      <c r="F1751" s="2">
        <v>0</v>
      </c>
      <c r="G1751" s="100">
        <v>0</v>
      </c>
    </row>
    <row r="1752" spans="1:7" ht="13.5" customHeight="1" x14ac:dyDescent="0.2">
      <c r="A1752" s="100">
        <v>1751</v>
      </c>
      <c r="B1752" s="100">
        <v>1793</v>
      </c>
      <c r="C1752" s="4" t="s">
        <v>7</v>
      </c>
      <c r="D1752" s="100">
        <v>350</v>
      </c>
      <c r="E1752" s="100">
        <v>157</v>
      </c>
      <c r="F1752" s="2">
        <v>0</v>
      </c>
      <c r="G1752" s="100">
        <v>0</v>
      </c>
    </row>
    <row r="1753" spans="1:7" ht="13.5" customHeight="1" x14ac:dyDescent="0.2">
      <c r="A1753" s="100">
        <v>1752</v>
      </c>
      <c r="B1753" s="100">
        <v>1794</v>
      </c>
      <c r="C1753" s="4" t="s">
        <v>7</v>
      </c>
      <c r="D1753" s="100">
        <v>15</v>
      </c>
      <c r="E1753" s="100">
        <v>17</v>
      </c>
      <c r="F1753" s="2">
        <v>0</v>
      </c>
      <c r="G1753" s="100">
        <v>0</v>
      </c>
    </row>
    <row r="1754" spans="1:7" ht="13.5" customHeight="1" x14ac:dyDescent="0.2">
      <c r="A1754" s="100">
        <v>1753</v>
      </c>
      <c r="B1754" s="100">
        <v>1795</v>
      </c>
      <c r="C1754" s="4"/>
      <c r="D1754" s="100">
        <v>2</v>
      </c>
      <c r="E1754" s="100">
        <v>233</v>
      </c>
      <c r="F1754" s="2">
        <v>0</v>
      </c>
      <c r="G1754" s="100">
        <v>0</v>
      </c>
    </row>
    <row r="1755" spans="1:7" ht="13.5" customHeight="1" x14ac:dyDescent="0.2">
      <c r="A1755" s="100">
        <v>1754</v>
      </c>
      <c r="B1755" s="100">
        <v>1796</v>
      </c>
      <c r="C1755" s="4" t="s">
        <v>7</v>
      </c>
      <c r="D1755" s="100">
        <v>299</v>
      </c>
      <c r="E1755" s="100">
        <v>29</v>
      </c>
      <c r="F1755" s="2">
        <v>0</v>
      </c>
      <c r="G1755" s="100">
        <v>0</v>
      </c>
    </row>
    <row r="1756" spans="1:7" ht="13.5" customHeight="1" x14ac:dyDescent="0.2">
      <c r="A1756" s="100">
        <v>1755</v>
      </c>
      <c r="B1756" s="100">
        <v>1797</v>
      </c>
      <c r="C1756" s="4" t="s">
        <v>7</v>
      </c>
      <c r="D1756" s="100">
        <v>300</v>
      </c>
      <c r="E1756" s="100">
        <v>29</v>
      </c>
      <c r="F1756" s="2">
        <v>0</v>
      </c>
      <c r="G1756" s="100">
        <v>0</v>
      </c>
    </row>
    <row r="1757" spans="1:7" ht="13.5" customHeight="1" x14ac:dyDescent="0.2">
      <c r="A1757" s="100">
        <v>1756</v>
      </c>
      <c r="B1757" s="100">
        <v>1798</v>
      </c>
      <c r="C1757" s="4" t="s">
        <v>7</v>
      </c>
      <c r="D1757" s="100">
        <v>304</v>
      </c>
      <c r="E1757" s="100">
        <v>29</v>
      </c>
      <c r="F1757" s="2">
        <v>0</v>
      </c>
      <c r="G1757" s="100">
        <v>0</v>
      </c>
    </row>
    <row r="1758" spans="1:7" ht="13.5" customHeight="1" x14ac:dyDescent="0.2">
      <c r="A1758" s="100">
        <v>1757</v>
      </c>
      <c r="B1758" s="100">
        <v>1799</v>
      </c>
      <c r="C1758" s="4" t="s">
        <v>7</v>
      </c>
      <c r="D1758" s="100">
        <v>305</v>
      </c>
      <c r="E1758" s="100">
        <v>29</v>
      </c>
      <c r="F1758" s="2">
        <v>0</v>
      </c>
      <c r="G1758" s="100">
        <v>0</v>
      </c>
    </row>
    <row r="1759" spans="1:7" ht="13.5" customHeight="1" x14ac:dyDescent="0.2">
      <c r="A1759" s="100">
        <v>1758</v>
      </c>
      <c r="B1759" s="100">
        <v>1800</v>
      </c>
      <c r="C1759" s="4" t="s">
        <v>7</v>
      </c>
      <c r="D1759" s="100">
        <v>351</v>
      </c>
      <c r="E1759" s="100">
        <v>157</v>
      </c>
      <c r="F1759" s="2">
        <v>0</v>
      </c>
      <c r="G1759" s="100">
        <v>0</v>
      </c>
    </row>
    <row r="1760" spans="1:7" ht="13.5" customHeight="1" x14ac:dyDescent="0.2">
      <c r="A1760" s="100">
        <v>1759</v>
      </c>
      <c r="B1760" s="100">
        <v>1801</v>
      </c>
      <c r="C1760" s="4" t="s">
        <v>7</v>
      </c>
      <c r="D1760" s="100">
        <v>352</v>
      </c>
      <c r="E1760" s="100">
        <v>157</v>
      </c>
      <c r="F1760" s="2">
        <v>0</v>
      </c>
      <c r="G1760" s="100">
        <v>0</v>
      </c>
    </row>
    <row r="1761" spans="1:7" ht="13.5" customHeight="1" x14ac:dyDescent="0.2">
      <c r="A1761" s="100">
        <v>1760</v>
      </c>
      <c r="B1761" s="100">
        <v>1802</v>
      </c>
      <c r="C1761" s="4" t="s">
        <v>7</v>
      </c>
      <c r="D1761" s="100">
        <v>353</v>
      </c>
      <c r="E1761" s="100">
        <v>157</v>
      </c>
      <c r="F1761" s="2">
        <v>0</v>
      </c>
      <c r="G1761" s="100">
        <v>0</v>
      </c>
    </row>
    <row r="1762" spans="1:7" ht="13.5" customHeight="1" x14ac:dyDescent="0.2">
      <c r="A1762" s="100">
        <v>1761</v>
      </c>
      <c r="B1762" s="100">
        <v>1803</v>
      </c>
      <c r="C1762" s="4" t="s">
        <v>7</v>
      </c>
      <c r="D1762" s="100">
        <v>354</v>
      </c>
      <c r="E1762" s="100">
        <v>157</v>
      </c>
      <c r="F1762" s="2">
        <v>0</v>
      </c>
      <c r="G1762" s="100">
        <v>0</v>
      </c>
    </row>
    <row r="1763" spans="1:7" ht="13.5" customHeight="1" x14ac:dyDescent="0.2">
      <c r="A1763" s="100">
        <v>1762</v>
      </c>
      <c r="B1763" s="100">
        <v>1804</v>
      </c>
      <c r="C1763" s="4" t="s">
        <v>7</v>
      </c>
      <c r="D1763" s="100">
        <v>355</v>
      </c>
      <c r="E1763" s="100">
        <v>157</v>
      </c>
      <c r="F1763" s="2">
        <v>0</v>
      </c>
      <c r="G1763" s="100">
        <v>0</v>
      </c>
    </row>
    <row r="1764" spans="1:7" ht="13.5" customHeight="1" x14ac:dyDescent="0.2">
      <c r="A1764" s="100">
        <v>1763</v>
      </c>
      <c r="B1764" s="100">
        <v>1805</v>
      </c>
      <c r="C1764" s="4" t="s">
        <v>7</v>
      </c>
      <c r="D1764" s="100">
        <v>356</v>
      </c>
      <c r="E1764" s="100">
        <v>157</v>
      </c>
      <c r="F1764" s="2">
        <v>0</v>
      </c>
      <c r="G1764" s="100">
        <v>0</v>
      </c>
    </row>
    <row r="1765" spans="1:7" ht="13.5" customHeight="1" x14ac:dyDescent="0.2">
      <c r="A1765" s="100">
        <v>1764</v>
      </c>
      <c r="B1765" s="100">
        <v>1806</v>
      </c>
      <c r="C1765" s="4" t="s">
        <v>7</v>
      </c>
      <c r="D1765" s="100">
        <v>357</v>
      </c>
      <c r="E1765" s="100">
        <v>157</v>
      </c>
      <c r="F1765" s="2">
        <v>0</v>
      </c>
      <c r="G1765" s="100">
        <v>0</v>
      </c>
    </row>
    <row r="1766" spans="1:7" ht="13.5" customHeight="1" x14ac:dyDescent="0.2">
      <c r="A1766" s="100">
        <v>1765</v>
      </c>
      <c r="B1766" s="100">
        <v>1807</v>
      </c>
      <c r="C1766" s="4" t="s">
        <v>7</v>
      </c>
      <c r="D1766" s="100">
        <v>358</v>
      </c>
      <c r="E1766" s="100">
        <v>157</v>
      </c>
      <c r="F1766" s="2">
        <v>0</v>
      </c>
      <c r="G1766" s="100">
        <v>0</v>
      </c>
    </row>
    <row r="1767" spans="1:7" ht="13.5" customHeight="1" x14ac:dyDescent="0.2">
      <c r="A1767" s="100">
        <v>1766</v>
      </c>
      <c r="B1767" s="100">
        <v>1808</v>
      </c>
      <c r="C1767" s="4" t="s">
        <v>7</v>
      </c>
      <c r="D1767" s="100">
        <v>359</v>
      </c>
      <c r="E1767" s="100">
        <v>157</v>
      </c>
      <c r="F1767" s="2">
        <v>0</v>
      </c>
      <c r="G1767" s="100">
        <v>0</v>
      </c>
    </row>
    <row r="1768" spans="1:7" ht="13.5" customHeight="1" x14ac:dyDescent="0.2">
      <c r="A1768" s="100">
        <v>1767</v>
      </c>
      <c r="B1768" s="100">
        <v>1809</v>
      </c>
      <c r="C1768" s="4" t="s">
        <v>7</v>
      </c>
      <c r="D1768" s="100">
        <v>360</v>
      </c>
      <c r="E1768" s="100">
        <v>157</v>
      </c>
      <c r="F1768" s="2">
        <v>0</v>
      </c>
      <c r="G1768" s="100">
        <v>0</v>
      </c>
    </row>
    <row r="1769" spans="1:7" ht="13.5" customHeight="1" x14ac:dyDescent="0.2">
      <c r="A1769" s="100">
        <v>1768</v>
      </c>
      <c r="B1769" s="100">
        <v>1810</v>
      </c>
      <c r="C1769" s="4" t="s">
        <v>7</v>
      </c>
      <c r="D1769" s="100">
        <v>52</v>
      </c>
      <c r="E1769" s="100">
        <v>74</v>
      </c>
      <c r="F1769" s="2">
        <v>0</v>
      </c>
      <c r="G1769" s="100">
        <v>0</v>
      </c>
    </row>
    <row r="1770" spans="1:7" ht="13.5" customHeight="1" x14ac:dyDescent="0.2">
      <c r="A1770" s="100">
        <v>1769</v>
      </c>
      <c r="B1770" s="100">
        <v>1811</v>
      </c>
      <c r="C1770" s="4" t="s">
        <v>7</v>
      </c>
      <c r="D1770" s="100">
        <v>53</v>
      </c>
      <c r="E1770" s="100">
        <v>74</v>
      </c>
      <c r="F1770" s="2">
        <v>0</v>
      </c>
      <c r="G1770" s="100">
        <v>0</v>
      </c>
    </row>
    <row r="1771" spans="1:7" ht="13.5" customHeight="1" x14ac:dyDescent="0.2">
      <c r="A1771" s="100">
        <v>1770</v>
      </c>
      <c r="B1771" s="100">
        <v>1812</v>
      </c>
      <c r="C1771" s="4" t="s">
        <v>7</v>
      </c>
      <c r="D1771" s="100">
        <v>54</v>
      </c>
      <c r="E1771" s="100">
        <v>74</v>
      </c>
      <c r="F1771" s="2">
        <v>0</v>
      </c>
      <c r="G1771" s="100">
        <v>0</v>
      </c>
    </row>
    <row r="1772" spans="1:7" ht="13.5" customHeight="1" x14ac:dyDescent="0.2">
      <c r="A1772" s="100">
        <v>1771</v>
      </c>
      <c r="B1772" s="100">
        <v>1813</v>
      </c>
      <c r="C1772" s="4" t="s">
        <v>7</v>
      </c>
      <c r="D1772" s="100">
        <v>55</v>
      </c>
      <c r="E1772" s="100">
        <v>74</v>
      </c>
      <c r="F1772" s="2">
        <v>0</v>
      </c>
      <c r="G1772" s="100">
        <v>0</v>
      </c>
    </row>
    <row r="1773" spans="1:7" ht="13.5" customHeight="1" x14ac:dyDescent="0.2">
      <c r="A1773" s="100">
        <v>1772</v>
      </c>
      <c r="B1773" s="100">
        <v>1814</v>
      </c>
      <c r="C1773" s="4" t="s">
        <v>7</v>
      </c>
      <c r="D1773" s="100">
        <v>56</v>
      </c>
      <c r="E1773" s="100">
        <v>74</v>
      </c>
      <c r="F1773" s="2">
        <v>0</v>
      </c>
      <c r="G1773" s="100">
        <v>0</v>
      </c>
    </row>
    <row r="1774" spans="1:7" ht="13.5" customHeight="1" x14ac:dyDescent="0.2">
      <c r="A1774" s="100">
        <v>1773</v>
      </c>
      <c r="B1774" s="100">
        <v>1815</v>
      </c>
      <c r="C1774" s="4" t="s">
        <v>7</v>
      </c>
      <c r="D1774" s="100">
        <v>306</v>
      </c>
      <c r="E1774" s="100">
        <v>29</v>
      </c>
      <c r="F1774" s="2">
        <v>0</v>
      </c>
      <c r="G1774" s="100">
        <v>0</v>
      </c>
    </row>
    <row r="1775" spans="1:7" ht="13.5" customHeight="1" x14ac:dyDescent="0.2">
      <c r="A1775" s="100">
        <v>1774</v>
      </c>
      <c r="B1775" s="100">
        <v>1816</v>
      </c>
      <c r="C1775" s="4" t="s">
        <v>7</v>
      </c>
      <c r="D1775" s="100">
        <v>307</v>
      </c>
      <c r="E1775" s="100">
        <v>29</v>
      </c>
      <c r="F1775" s="2">
        <v>0</v>
      </c>
      <c r="G1775" s="100">
        <v>0</v>
      </c>
    </row>
    <row r="1776" spans="1:7" ht="13.5" customHeight="1" x14ac:dyDescent="0.2">
      <c r="A1776" s="100">
        <v>1775</v>
      </c>
      <c r="B1776" s="100">
        <v>1817</v>
      </c>
      <c r="C1776" s="4" t="s">
        <v>7</v>
      </c>
      <c r="D1776" s="100">
        <v>308</v>
      </c>
      <c r="E1776" s="100">
        <v>29</v>
      </c>
      <c r="F1776" s="2">
        <v>0</v>
      </c>
      <c r="G1776" s="100">
        <v>0</v>
      </c>
    </row>
    <row r="1777" spans="1:7" ht="13.5" customHeight="1" x14ac:dyDescent="0.2">
      <c r="A1777" s="100">
        <v>1776</v>
      </c>
      <c r="B1777" s="100">
        <v>1818</v>
      </c>
      <c r="C1777" s="4" t="s">
        <v>7</v>
      </c>
      <c r="D1777" s="100">
        <v>261</v>
      </c>
      <c r="E1777" s="100">
        <v>119</v>
      </c>
      <c r="F1777" s="2">
        <v>0</v>
      </c>
      <c r="G1777" s="100">
        <v>0</v>
      </c>
    </row>
    <row r="1778" spans="1:7" ht="13.5" customHeight="1" x14ac:dyDescent="0.2">
      <c r="A1778" s="100">
        <v>1777</v>
      </c>
      <c r="B1778" s="100">
        <v>1819</v>
      </c>
      <c r="C1778" s="4" t="s">
        <v>7</v>
      </c>
      <c r="D1778" s="100">
        <v>262</v>
      </c>
      <c r="E1778" s="100">
        <v>119</v>
      </c>
      <c r="F1778" s="2">
        <v>0</v>
      </c>
      <c r="G1778" s="100">
        <v>0</v>
      </c>
    </row>
    <row r="1779" spans="1:7" ht="13.5" customHeight="1" x14ac:dyDescent="0.2">
      <c r="A1779" s="100">
        <v>1778</v>
      </c>
      <c r="B1779" s="100">
        <v>1820</v>
      </c>
      <c r="C1779" s="4" t="s">
        <v>7</v>
      </c>
      <c r="D1779" s="100">
        <v>263</v>
      </c>
      <c r="E1779" s="100">
        <v>119</v>
      </c>
      <c r="F1779" s="2">
        <v>0</v>
      </c>
      <c r="G1779" s="100">
        <v>0</v>
      </c>
    </row>
    <row r="1780" spans="1:7" ht="13.5" customHeight="1" x14ac:dyDescent="0.2">
      <c r="A1780" s="100">
        <v>1779</v>
      </c>
      <c r="B1780" s="100">
        <v>1821</v>
      </c>
      <c r="C1780" s="4" t="s">
        <v>7</v>
      </c>
      <c r="D1780" s="100">
        <v>264</v>
      </c>
      <c r="E1780" s="100">
        <v>119</v>
      </c>
      <c r="F1780" s="2">
        <v>0</v>
      </c>
      <c r="G1780" s="100">
        <v>0</v>
      </c>
    </row>
    <row r="1781" spans="1:7" ht="13.5" customHeight="1" x14ac:dyDescent="0.2">
      <c r="A1781" s="100">
        <v>1780</v>
      </c>
      <c r="B1781" s="100">
        <v>1822</v>
      </c>
      <c r="C1781" s="4" t="s">
        <v>7</v>
      </c>
      <c r="D1781" s="100">
        <v>265</v>
      </c>
      <c r="E1781" s="100">
        <v>119</v>
      </c>
      <c r="F1781" s="2">
        <v>0</v>
      </c>
      <c r="G1781" s="100">
        <v>0</v>
      </c>
    </row>
    <row r="1782" spans="1:7" ht="13.5" customHeight="1" x14ac:dyDescent="0.2">
      <c r="A1782" s="100">
        <v>1781</v>
      </c>
      <c r="B1782" s="100">
        <v>1823</v>
      </c>
      <c r="C1782" s="4" t="s">
        <v>7</v>
      </c>
      <c r="D1782" s="100">
        <v>266</v>
      </c>
      <c r="E1782" s="100">
        <v>119</v>
      </c>
      <c r="F1782" s="2">
        <v>0</v>
      </c>
      <c r="G1782" s="100">
        <v>0</v>
      </c>
    </row>
    <row r="1783" spans="1:7" ht="13.5" customHeight="1" x14ac:dyDescent="0.2">
      <c r="A1783" s="100">
        <v>1782</v>
      </c>
      <c r="B1783" s="100">
        <v>1824</v>
      </c>
      <c r="C1783" s="4" t="s">
        <v>7</v>
      </c>
      <c r="D1783" s="100">
        <v>267</v>
      </c>
      <c r="E1783" s="100">
        <v>119</v>
      </c>
      <c r="F1783" s="2">
        <v>0</v>
      </c>
      <c r="G1783" s="100">
        <v>0</v>
      </c>
    </row>
    <row r="1784" spans="1:7" ht="13.5" customHeight="1" x14ac:dyDescent="0.2">
      <c r="A1784" s="100">
        <v>1783</v>
      </c>
      <c r="B1784" s="100">
        <v>1825</v>
      </c>
      <c r="C1784" s="4" t="s">
        <v>7</v>
      </c>
      <c r="D1784" s="100">
        <v>268</v>
      </c>
      <c r="E1784" s="100">
        <v>119</v>
      </c>
      <c r="F1784" s="2">
        <v>0</v>
      </c>
      <c r="G1784" s="100">
        <v>0</v>
      </c>
    </row>
    <row r="1785" spans="1:7" ht="13.5" customHeight="1" x14ac:dyDescent="0.2">
      <c r="A1785" s="100">
        <v>1784</v>
      </c>
      <c r="B1785" s="100">
        <v>1826</v>
      </c>
      <c r="C1785" s="4" t="s">
        <v>7</v>
      </c>
      <c r="D1785" s="100">
        <v>269</v>
      </c>
      <c r="E1785" s="100">
        <v>119</v>
      </c>
      <c r="F1785" s="2">
        <v>0</v>
      </c>
      <c r="G1785" s="100">
        <v>0</v>
      </c>
    </row>
    <row r="1786" spans="1:7" ht="13.5" customHeight="1" x14ac:dyDescent="0.2">
      <c r="A1786" s="100">
        <v>1785</v>
      </c>
      <c r="B1786" s="100">
        <v>1827</v>
      </c>
      <c r="C1786" s="4" t="s">
        <v>7</v>
      </c>
      <c r="D1786" s="100">
        <v>270</v>
      </c>
      <c r="E1786" s="100">
        <v>119</v>
      </c>
      <c r="F1786" s="2">
        <v>0</v>
      </c>
      <c r="G1786" s="100">
        <v>0</v>
      </c>
    </row>
    <row r="1787" spans="1:7" ht="13.5" customHeight="1" x14ac:dyDescent="0.2">
      <c r="A1787" s="100">
        <v>1786</v>
      </c>
      <c r="B1787" s="100">
        <v>1828</v>
      </c>
      <c r="C1787" s="4" t="s">
        <v>7</v>
      </c>
      <c r="D1787" s="100">
        <v>321</v>
      </c>
      <c r="E1787" s="100">
        <v>29</v>
      </c>
      <c r="F1787" s="2">
        <v>0</v>
      </c>
      <c r="G1787" s="100">
        <v>0</v>
      </c>
    </row>
    <row r="1788" spans="1:7" ht="13.5" customHeight="1" x14ac:dyDescent="0.2">
      <c r="A1788" s="100">
        <v>1787</v>
      </c>
      <c r="B1788" s="100">
        <v>1829</v>
      </c>
      <c r="C1788" s="4" t="s">
        <v>7</v>
      </c>
      <c r="D1788" s="100">
        <v>320</v>
      </c>
      <c r="E1788" s="100">
        <v>29</v>
      </c>
      <c r="F1788" s="2">
        <v>0</v>
      </c>
      <c r="G1788" s="100">
        <v>0</v>
      </c>
    </row>
    <row r="1789" spans="1:7" ht="13.5" customHeight="1" x14ac:dyDescent="0.2">
      <c r="A1789" s="100">
        <v>1788</v>
      </c>
      <c r="B1789" s="100">
        <v>1830</v>
      </c>
      <c r="C1789" s="4" t="s">
        <v>7</v>
      </c>
      <c r="D1789" s="100">
        <v>319</v>
      </c>
      <c r="E1789" s="100">
        <v>29</v>
      </c>
      <c r="F1789" s="2">
        <v>0</v>
      </c>
      <c r="G1789" s="100">
        <v>0</v>
      </c>
    </row>
    <row r="1790" spans="1:7" ht="13.5" customHeight="1" x14ac:dyDescent="0.2">
      <c r="A1790" s="100">
        <v>1789</v>
      </c>
      <c r="B1790" s="100">
        <v>1831</v>
      </c>
      <c r="C1790" s="4" t="s">
        <v>7</v>
      </c>
      <c r="D1790" s="100">
        <v>322</v>
      </c>
      <c r="E1790" s="100">
        <v>29</v>
      </c>
      <c r="F1790" s="2">
        <v>0</v>
      </c>
      <c r="G1790" s="100">
        <v>0</v>
      </c>
    </row>
    <row r="1791" spans="1:7" ht="13.5" customHeight="1" x14ac:dyDescent="0.2">
      <c r="A1791" s="100">
        <v>1790</v>
      </c>
      <c r="B1791" s="100">
        <v>1832</v>
      </c>
      <c r="C1791" s="4" t="s">
        <v>7</v>
      </c>
      <c r="D1791" s="100">
        <v>323</v>
      </c>
      <c r="E1791" s="100">
        <v>29</v>
      </c>
      <c r="F1791" s="2">
        <v>0</v>
      </c>
      <c r="G1791" s="100">
        <v>0</v>
      </c>
    </row>
    <row r="1792" spans="1:7" ht="13.5" customHeight="1" x14ac:dyDescent="0.2">
      <c r="A1792" s="100">
        <v>1791</v>
      </c>
      <c r="B1792" s="100">
        <v>1833</v>
      </c>
      <c r="C1792" s="4" t="s">
        <v>7</v>
      </c>
      <c r="D1792" s="100">
        <v>394</v>
      </c>
      <c r="E1792" s="100">
        <v>29</v>
      </c>
      <c r="F1792" s="2">
        <v>0</v>
      </c>
      <c r="G1792" s="100">
        <v>0</v>
      </c>
    </row>
    <row r="1793" spans="1:7" ht="13.5" customHeight="1" x14ac:dyDescent="0.2">
      <c r="A1793" s="100">
        <v>1792</v>
      </c>
      <c r="B1793" s="100">
        <v>1834</v>
      </c>
      <c r="C1793" s="4" t="s">
        <v>7</v>
      </c>
      <c r="D1793" s="100">
        <v>309</v>
      </c>
      <c r="E1793" s="100">
        <v>29</v>
      </c>
      <c r="F1793" s="2">
        <v>0</v>
      </c>
      <c r="G1793" s="100">
        <v>0</v>
      </c>
    </row>
    <row r="1794" spans="1:7" ht="13.5" customHeight="1" x14ac:dyDescent="0.2">
      <c r="A1794" s="100">
        <v>1793</v>
      </c>
      <c r="B1794" s="100">
        <v>1835</v>
      </c>
      <c r="C1794" s="4" t="s">
        <v>7</v>
      </c>
      <c r="D1794" s="100">
        <v>310</v>
      </c>
      <c r="E1794" s="100">
        <v>29</v>
      </c>
      <c r="F1794" s="2">
        <v>0</v>
      </c>
      <c r="G1794" s="100">
        <v>0</v>
      </c>
    </row>
    <row r="1795" spans="1:7" ht="13.5" customHeight="1" x14ac:dyDescent="0.2">
      <c r="A1795" s="100">
        <v>1794</v>
      </c>
      <c r="B1795" s="100">
        <v>1836</v>
      </c>
      <c r="C1795" s="4" t="s">
        <v>7</v>
      </c>
      <c r="D1795" s="100">
        <v>311</v>
      </c>
      <c r="E1795" s="100">
        <v>29</v>
      </c>
      <c r="F1795" s="2">
        <v>0</v>
      </c>
      <c r="G1795" s="100">
        <v>0</v>
      </c>
    </row>
    <row r="1796" spans="1:7" ht="13.5" customHeight="1" x14ac:dyDescent="0.2">
      <c r="A1796" s="100">
        <v>1795</v>
      </c>
      <c r="B1796" s="100">
        <v>1837</v>
      </c>
      <c r="C1796" s="4" t="s">
        <v>7</v>
      </c>
      <c r="D1796" s="100">
        <v>312</v>
      </c>
      <c r="E1796" s="100">
        <v>29</v>
      </c>
      <c r="F1796" s="2">
        <v>0</v>
      </c>
      <c r="G1796" s="100">
        <v>0</v>
      </c>
    </row>
    <row r="1797" spans="1:7" ht="13.5" customHeight="1" x14ac:dyDescent="0.2">
      <c r="A1797" s="100">
        <v>1796</v>
      </c>
      <c r="B1797" s="100">
        <v>1838</v>
      </c>
      <c r="C1797" s="4" t="s">
        <v>7</v>
      </c>
      <c r="D1797" s="100">
        <v>313</v>
      </c>
      <c r="E1797" s="100">
        <v>29</v>
      </c>
      <c r="F1797" s="2">
        <v>0</v>
      </c>
      <c r="G1797" s="100">
        <v>0</v>
      </c>
    </row>
    <row r="1798" spans="1:7" ht="13.5" customHeight="1" x14ac:dyDescent="0.2">
      <c r="A1798" s="100">
        <v>1797</v>
      </c>
      <c r="B1798" s="100">
        <v>1839</v>
      </c>
      <c r="C1798" s="4" t="s">
        <v>7</v>
      </c>
      <c r="D1798" s="100">
        <v>314</v>
      </c>
      <c r="E1798" s="100">
        <v>29</v>
      </c>
      <c r="F1798" s="2">
        <v>0</v>
      </c>
      <c r="G1798" s="100">
        <v>0</v>
      </c>
    </row>
    <row r="1799" spans="1:7" ht="13.5" customHeight="1" x14ac:dyDescent="0.2">
      <c r="A1799" s="100">
        <v>1798</v>
      </c>
      <c r="B1799" s="100">
        <v>1840</v>
      </c>
      <c r="C1799" s="4" t="s">
        <v>7</v>
      </c>
      <c r="D1799" s="100">
        <v>315</v>
      </c>
      <c r="E1799" s="100">
        <v>29</v>
      </c>
      <c r="F1799" s="2">
        <v>0</v>
      </c>
      <c r="G1799" s="100">
        <v>0</v>
      </c>
    </row>
    <row r="1800" spans="1:7" ht="13.5" customHeight="1" x14ac:dyDescent="0.2">
      <c r="A1800" s="100">
        <v>1799</v>
      </c>
      <c r="B1800" s="100">
        <v>1841</v>
      </c>
      <c r="C1800" s="4" t="s">
        <v>7</v>
      </c>
      <c r="D1800" s="100">
        <v>316</v>
      </c>
      <c r="E1800" s="100">
        <v>29</v>
      </c>
      <c r="F1800" s="2">
        <v>0</v>
      </c>
      <c r="G1800" s="100">
        <v>0</v>
      </c>
    </row>
    <row r="1801" spans="1:7" ht="13.5" customHeight="1" x14ac:dyDescent="0.2">
      <c r="A1801" s="100">
        <v>1800</v>
      </c>
      <c r="B1801" s="100">
        <v>1842</v>
      </c>
      <c r="C1801" s="4" t="s">
        <v>7</v>
      </c>
      <c r="D1801" s="100">
        <v>317</v>
      </c>
      <c r="E1801" s="100">
        <v>29</v>
      </c>
      <c r="F1801" s="2">
        <v>0</v>
      </c>
      <c r="G1801" s="100">
        <v>0</v>
      </c>
    </row>
    <row r="1802" spans="1:7" ht="13.5" customHeight="1" x14ac:dyDescent="0.2">
      <c r="A1802" s="100">
        <v>1801</v>
      </c>
      <c r="B1802" s="100">
        <v>1843</v>
      </c>
      <c r="C1802" s="4" t="s">
        <v>7</v>
      </c>
      <c r="D1802" s="100">
        <v>318</v>
      </c>
      <c r="E1802" s="100">
        <v>29</v>
      </c>
      <c r="F1802" s="2">
        <v>0</v>
      </c>
      <c r="G1802" s="100">
        <v>0</v>
      </c>
    </row>
    <row r="1803" spans="1:7" ht="13.5" customHeight="1" x14ac:dyDescent="0.2">
      <c r="A1803" s="100">
        <v>1802</v>
      </c>
      <c r="B1803" s="100">
        <v>1844</v>
      </c>
      <c r="C1803" s="4"/>
      <c r="D1803" s="100">
        <v>8</v>
      </c>
      <c r="E1803" s="100">
        <v>225</v>
      </c>
      <c r="F1803" s="2">
        <v>0</v>
      </c>
      <c r="G1803" s="100">
        <v>0</v>
      </c>
    </row>
    <row r="1804" spans="1:7" ht="13.5" customHeight="1" x14ac:dyDescent="0.2">
      <c r="A1804" s="100">
        <v>1803</v>
      </c>
      <c r="B1804" s="100">
        <v>1845</v>
      </c>
      <c r="C1804" s="4" t="s">
        <v>7</v>
      </c>
      <c r="D1804" s="100">
        <v>361</v>
      </c>
      <c r="E1804" s="100">
        <v>157</v>
      </c>
      <c r="F1804" s="2">
        <v>0</v>
      </c>
      <c r="G1804" s="100">
        <v>0</v>
      </c>
    </row>
    <row r="1805" spans="1:7" ht="13.5" customHeight="1" x14ac:dyDescent="0.2">
      <c r="A1805" s="100">
        <v>1804</v>
      </c>
      <c r="B1805" s="100">
        <v>1846</v>
      </c>
      <c r="C1805" s="4" t="s">
        <v>7</v>
      </c>
      <c r="D1805" s="100">
        <v>362</v>
      </c>
      <c r="E1805" s="100">
        <v>157</v>
      </c>
      <c r="F1805" s="2">
        <v>0</v>
      </c>
      <c r="G1805" s="100">
        <v>0</v>
      </c>
    </row>
    <row r="1806" spans="1:7" ht="13.5" customHeight="1" x14ac:dyDescent="0.2">
      <c r="A1806" s="100">
        <v>1805</v>
      </c>
      <c r="B1806" s="100">
        <v>1847</v>
      </c>
      <c r="C1806" s="4" t="s">
        <v>7</v>
      </c>
      <c r="D1806" s="100">
        <v>363</v>
      </c>
      <c r="E1806" s="100">
        <v>157</v>
      </c>
      <c r="F1806" s="2">
        <v>0</v>
      </c>
      <c r="G1806" s="100">
        <v>0</v>
      </c>
    </row>
    <row r="1807" spans="1:7" ht="13.5" customHeight="1" x14ac:dyDescent="0.2">
      <c r="A1807" s="100">
        <v>1806</v>
      </c>
      <c r="B1807" s="100">
        <v>1848</v>
      </c>
      <c r="C1807" s="4" t="s">
        <v>7</v>
      </c>
      <c r="D1807" s="100">
        <v>364</v>
      </c>
      <c r="E1807" s="100">
        <v>157</v>
      </c>
      <c r="F1807" s="2">
        <v>0</v>
      </c>
      <c r="G1807" s="100">
        <v>0</v>
      </c>
    </row>
    <row r="1808" spans="1:7" ht="13.5" customHeight="1" x14ac:dyDescent="0.2">
      <c r="A1808" s="100">
        <v>1807</v>
      </c>
      <c r="B1808" s="100">
        <v>1849</v>
      </c>
      <c r="C1808" s="4" t="s">
        <v>7</v>
      </c>
      <c r="D1808" s="100">
        <v>365</v>
      </c>
      <c r="E1808" s="100">
        <v>157</v>
      </c>
      <c r="F1808" s="2">
        <v>0</v>
      </c>
      <c r="G1808" s="100">
        <v>0</v>
      </c>
    </row>
    <row r="1809" spans="1:7" ht="13.5" customHeight="1" x14ac:dyDescent="0.2">
      <c r="A1809" s="100">
        <v>1808</v>
      </c>
      <c r="B1809" s="100">
        <v>1850</v>
      </c>
      <c r="C1809" s="4" t="s">
        <v>7</v>
      </c>
      <c r="D1809" s="100">
        <v>366</v>
      </c>
      <c r="E1809" s="100">
        <v>157</v>
      </c>
      <c r="F1809" s="2">
        <v>0</v>
      </c>
      <c r="G1809" s="100">
        <v>0</v>
      </c>
    </row>
    <row r="1810" spans="1:7" ht="13.5" customHeight="1" x14ac:dyDescent="0.2">
      <c r="A1810" s="100">
        <v>1809</v>
      </c>
      <c r="B1810" s="100">
        <v>1851</v>
      </c>
      <c r="C1810" s="4" t="s">
        <v>7</v>
      </c>
      <c r="D1810" s="100">
        <v>367</v>
      </c>
      <c r="E1810" s="100">
        <v>157</v>
      </c>
      <c r="F1810" s="2">
        <v>0</v>
      </c>
      <c r="G1810" s="100">
        <v>0</v>
      </c>
    </row>
    <row r="1811" spans="1:7" ht="13.5" customHeight="1" x14ac:dyDescent="0.2">
      <c r="A1811" s="100">
        <v>1810</v>
      </c>
      <c r="B1811" s="100">
        <v>1852</v>
      </c>
      <c r="C1811" s="4" t="s">
        <v>7</v>
      </c>
      <c r="D1811" s="100">
        <v>368</v>
      </c>
      <c r="E1811" s="100">
        <v>157</v>
      </c>
      <c r="F1811" s="2">
        <v>0</v>
      </c>
      <c r="G1811" s="100">
        <v>0</v>
      </c>
    </row>
    <row r="1812" spans="1:7" ht="13.5" customHeight="1" x14ac:dyDescent="0.2">
      <c r="A1812" s="100">
        <v>1811</v>
      </c>
      <c r="B1812" s="100">
        <v>1853</v>
      </c>
      <c r="C1812" s="4" t="s">
        <v>7</v>
      </c>
      <c r="D1812" s="100">
        <v>369</v>
      </c>
      <c r="E1812" s="100">
        <v>157</v>
      </c>
      <c r="F1812" s="2">
        <v>0</v>
      </c>
      <c r="G1812" s="100">
        <v>0</v>
      </c>
    </row>
    <row r="1813" spans="1:7" ht="13.5" customHeight="1" x14ac:dyDescent="0.2">
      <c r="A1813" s="100">
        <v>1812</v>
      </c>
      <c r="B1813" s="100">
        <v>1854</v>
      </c>
      <c r="C1813" s="4" t="s">
        <v>7</v>
      </c>
      <c r="D1813" s="100">
        <v>370</v>
      </c>
      <c r="E1813" s="100">
        <v>157</v>
      </c>
      <c r="F1813" s="2">
        <v>0</v>
      </c>
      <c r="G1813" s="100">
        <v>0</v>
      </c>
    </row>
    <row r="1814" spans="1:7" ht="13.5" customHeight="1" x14ac:dyDescent="0.2">
      <c r="A1814" s="100">
        <v>1813</v>
      </c>
      <c r="B1814" s="100">
        <v>1855</v>
      </c>
      <c r="C1814" s="4" t="s">
        <v>7</v>
      </c>
      <c r="D1814" s="100">
        <v>31</v>
      </c>
      <c r="E1814" s="100">
        <v>171</v>
      </c>
      <c r="F1814" s="2">
        <v>0</v>
      </c>
      <c r="G1814" s="100">
        <v>0</v>
      </c>
    </row>
    <row r="1815" spans="1:7" ht="13.5" customHeight="1" x14ac:dyDescent="0.2">
      <c r="A1815" s="100">
        <v>1814</v>
      </c>
      <c r="B1815" s="100">
        <v>1856</v>
      </c>
      <c r="C1815" s="4" t="s">
        <v>7</v>
      </c>
      <c r="D1815" s="100">
        <v>32</v>
      </c>
      <c r="E1815" s="100">
        <v>171</v>
      </c>
      <c r="F1815" s="2">
        <v>0</v>
      </c>
      <c r="G1815" s="100">
        <v>0</v>
      </c>
    </row>
    <row r="1816" spans="1:7" ht="13.5" customHeight="1" x14ac:dyDescent="0.2">
      <c r="A1816" s="100">
        <v>1815</v>
      </c>
      <c r="B1816" s="100">
        <v>1857</v>
      </c>
      <c r="C1816" s="4" t="s">
        <v>7</v>
      </c>
      <c r="D1816" s="100">
        <v>33</v>
      </c>
      <c r="E1816" s="100">
        <v>171</v>
      </c>
      <c r="F1816" s="2">
        <v>0</v>
      </c>
      <c r="G1816" s="100">
        <v>0</v>
      </c>
    </row>
    <row r="1817" spans="1:7" ht="13.5" customHeight="1" x14ac:dyDescent="0.2">
      <c r="A1817" s="100">
        <v>1816</v>
      </c>
      <c r="B1817" s="100">
        <v>1858</v>
      </c>
      <c r="C1817" s="4" t="s">
        <v>7</v>
      </c>
      <c r="D1817" s="100">
        <v>34</v>
      </c>
      <c r="E1817" s="100">
        <v>171</v>
      </c>
      <c r="F1817" s="2">
        <v>0</v>
      </c>
      <c r="G1817" s="100">
        <v>0</v>
      </c>
    </row>
    <row r="1818" spans="1:7" ht="13.5" customHeight="1" x14ac:dyDescent="0.2">
      <c r="A1818" s="100">
        <v>1817</v>
      </c>
      <c r="B1818" s="100">
        <v>1859</v>
      </c>
      <c r="C1818" s="4" t="s">
        <v>7</v>
      </c>
      <c r="D1818" s="100">
        <v>35</v>
      </c>
      <c r="E1818" s="100">
        <v>171</v>
      </c>
      <c r="F1818" s="2">
        <v>0</v>
      </c>
      <c r="G1818" s="100">
        <v>0</v>
      </c>
    </row>
    <row r="1819" spans="1:7" ht="13.5" customHeight="1" x14ac:dyDescent="0.2">
      <c r="A1819" s="100">
        <v>1818</v>
      </c>
      <c r="B1819" s="100">
        <v>1860</v>
      </c>
      <c r="C1819" s="4" t="s">
        <v>7</v>
      </c>
      <c r="D1819" s="100">
        <v>33</v>
      </c>
      <c r="E1819" s="100">
        <v>179</v>
      </c>
      <c r="F1819" s="2">
        <v>0</v>
      </c>
      <c r="G1819" s="100">
        <v>0</v>
      </c>
    </row>
    <row r="1820" spans="1:7" ht="13.5" customHeight="1" x14ac:dyDescent="0.2">
      <c r="A1820" s="100">
        <v>1819</v>
      </c>
      <c r="B1820" s="100">
        <v>1861</v>
      </c>
      <c r="C1820" s="4" t="s">
        <v>7</v>
      </c>
      <c r="D1820" s="100">
        <v>34</v>
      </c>
      <c r="E1820" s="100">
        <v>179</v>
      </c>
      <c r="F1820" s="2">
        <v>0</v>
      </c>
      <c r="G1820" s="100">
        <v>0</v>
      </c>
    </row>
    <row r="1821" spans="1:7" ht="13.5" customHeight="1" x14ac:dyDescent="0.2">
      <c r="A1821" s="100">
        <v>1820</v>
      </c>
      <c r="B1821" s="100">
        <v>1862</v>
      </c>
      <c r="C1821" s="4" t="s">
        <v>7</v>
      </c>
      <c r="D1821" s="100">
        <v>35</v>
      </c>
      <c r="E1821" s="100">
        <v>179</v>
      </c>
      <c r="F1821" s="2">
        <v>0</v>
      </c>
      <c r="G1821" s="100">
        <v>0</v>
      </c>
    </row>
    <row r="1822" spans="1:7" ht="13.5" customHeight="1" x14ac:dyDescent="0.2">
      <c r="A1822" s="100">
        <v>1821</v>
      </c>
      <c r="B1822" s="100">
        <v>1863</v>
      </c>
      <c r="C1822" s="4" t="s">
        <v>7</v>
      </c>
      <c r="D1822" s="100">
        <v>36</v>
      </c>
      <c r="E1822" s="100">
        <v>179</v>
      </c>
      <c r="F1822" s="2">
        <v>0</v>
      </c>
      <c r="G1822" s="100">
        <v>0</v>
      </c>
    </row>
    <row r="1823" spans="1:7" ht="13.5" customHeight="1" x14ac:dyDescent="0.2">
      <c r="A1823" s="100">
        <v>1822</v>
      </c>
      <c r="B1823" s="100">
        <v>1864</v>
      </c>
      <c r="C1823" s="4" t="s">
        <v>7</v>
      </c>
      <c r="D1823" s="100">
        <v>37</v>
      </c>
      <c r="E1823" s="100">
        <v>179</v>
      </c>
      <c r="F1823" s="2">
        <v>0</v>
      </c>
      <c r="G1823" s="100">
        <v>0</v>
      </c>
    </row>
    <row r="1824" spans="1:7" ht="13.5" customHeight="1" x14ac:dyDescent="0.2">
      <c r="A1824" s="100">
        <v>1823</v>
      </c>
      <c r="B1824" s="100">
        <v>1865</v>
      </c>
      <c r="C1824" s="4" t="s">
        <v>7</v>
      </c>
      <c r="D1824" s="100">
        <v>325</v>
      </c>
      <c r="E1824" s="100">
        <v>29</v>
      </c>
      <c r="F1824" s="2">
        <v>0</v>
      </c>
      <c r="G1824" s="100">
        <v>0</v>
      </c>
    </row>
    <row r="1825" spans="1:7" ht="13.5" customHeight="1" x14ac:dyDescent="0.2">
      <c r="A1825" s="100">
        <v>1824</v>
      </c>
      <c r="B1825" s="100">
        <v>1866</v>
      </c>
      <c r="C1825" s="4" t="s">
        <v>7</v>
      </c>
      <c r="D1825" s="100">
        <v>326</v>
      </c>
      <c r="E1825" s="100">
        <v>29</v>
      </c>
      <c r="F1825" s="2">
        <v>0</v>
      </c>
      <c r="G1825" s="100">
        <v>0</v>
      </c>
    </row>
    <row r="1826" spans="1:7" ht="13.5" customHeight="1" x14ac:dyDescent="0.2">
      <c r="A1826" s="100">
        <v>1825</v>
      </c>
      <c r="B1826" s="100">
        <v>1867</v>
      </c>
      <c r="C1826" s="4" t="s">
        <v>7</v>
      </c>
      <c r="D1826" s="100">
        <v>327</v>
      </c>
      <c r="E1826" s="100">
        <v>29</v>
      </c>
      <c r="F1826" s="2">
        <v>0</v>
      </c>
      <c r="G1826" s="100">
        <v>0</v>
      </c>
    </row>
    <row r="1827" spans="1:7" ht="13.5" customHeight="1" x14ac:dyDescent="0.2">
      <c r="A1827" s="100">
        <v>1826</v>
      </c>
      <c r="B1827" s="100">
        <v>1868</v>
      </c>
      <c r="C1827" s="4" t="s">
        <v>7</v>
      </c>
      <c r="D1827" s="100">
        <v>328</v>
      </c>
      <c r="E1827" s="100">
        <v>29</v>
      </c>
      <c r="F1827" s="2">
        <v>0</v>
      </c>
      <c r="G1827" s="100">
        <v>0</v>
      </c>
    </row>
    <row r="1828" spans="1:7" ht="13.5" customHeight="1" x14ac:dyDescent="0.2">
      <c r="A1828" s="100">
        <v>1827</v>
      </c>
      <c r="B1828" s="100">
        <v>1869</v>
      </c>
      <c r="C1828" s="4" t="s">
        <v>7</v>
      </c>
      <c r="D1828" s="100">
        <v>271</v>
      </c>
      <c r="E1828" s="100">
        <v>119</v>
      </c>
      <c r="F1828" s="2">
        <v>0</v>
      </c>
      <c r="G1828" s="100">
        <v>0</v>
      </c>
    </row>
    <row r="1829" spans="1:7" ht="13.5" customHeight="1" x14ac:dyDescent="0.2">
      <c r="A1829" s="100">
        <v>1828</v>
      </c>
      <c r="B1829" s="100">
        <v>1870</v>
      </c>
      <c r="C1829" s="4" t="s">
        <v>7</v>
      </c>
      <c r="D1829" s="100">
        <v>272</v>
      </c>
      <c r="E1829" s="100">
        <v>119</v>
      </c>
      <c r="F1829" s="2">
        <v>0</v>
      </c>
      <c r="G1829" s="100">
        <v>0</v>
      </c>
    </row>
    <row r="1830" spans="1:7" ht="13.5" customHeight="1" x14ac:dyDescent="0.2">
      <c r="A1830" s="100">
        <v>1829</v>
      </c>
      <c r="B1830" s="100">
        <v>1871</v>
      </c>
      <c r="C1830" s="4" t="s">
        <v>7</v>
      </c>
      <c r="D1830" s="100">
        <v>273</v>
      </c>
      <c r="E1830" s="100">
        <v>119</v>
      </c>
      <c r="F1830" s="2">
        <v>0</v>
      </c>
      <c r="G1830" s="100">
        <v>0</v>
      </c>
    </row>
    <row r="1831" spans="1:7" ht="13.5" customHeight="1" x14ac:dyDescent="0.2">
      <c r="A1831" s="100">
        <v>1830</v>
      </c>
      <c r="B1831" s="100">
        <v>1872</v>
      </c>
      <c r="C1831" s="4" t="s">
        <v>7</v>
      </c>
      <c r="D1831" s="100">
        <v>274</v>
      </c>
      <c r="E1831" s="100">
        <v>119</v>
      </c>
      <c r="F1831" s="2">
        <v>0</v>
      </c>
      <c r="G1831" s="100">
        <v>0</v>
      </c>
    </row>
    <row r="1832" spans="1:7" ht="13.5" customHeight="1" x14ac:dyDescent="0.2">
      <c r="A1832" s="100">
        <v>1831</v>
      </c>
      <c r="B1832" s="100">
        <v>1873</v>
      </c>
      <c r="C1832" s="4" t="s">
        <v>7</v>
      </c>
      <c r="D1832" s="100">
        <v>275</v>
      </c>
      <c r="E1832" s="100">
        <v>119</v>
      </c>
      <c r="F1832" s="2">
        <v>0</v>
      </c>
      <c r="G1832" s="100">
        <v>0</v>
      </c>
    </row>
    <row r="1833" spans="1:7" ht="13.5" customHeight="1" x14ac:dyDescent="0.2">
      <c r="A1833" s="100">
        <v>1832</v>
      </c>
      <c r="B1833" s="100">
        <v>1874</v>
      </c>
      <c r="C1833" s="4" t="s">
        <v>7</v>
      </c>
      <c r="D1833" s="100">
        <v>276</v>
      </c>
      <c r="E1833" s="100">
        <v>119</v>
      </c>
      <c r="F1833" s="2">
        <v>0</v>
      </c>
      <c r="G1833" s="100">
        <v>0</v>
      </c>
    </row>
    <row r="1834" spans="1:7" ht="13.5" customHeight="1" x14ac:dyDescent="0.2">
      <c r="A1834" s="100">
        <v>1833</v>
      </c>
      <c r="B1834" s="100">
        <v>1875</v>
      </c>
      <c r="C1834" s="4" t="s">
        <v>7</v>
      </c>
      <c r="D1834" s="100">
        <v>277</v>
      </c>
      <c r="E1834" s="100">
        <v>119</v>
      </c>
      <c r="F1834" s="2">
        <v>0</v>
      </c>
      <c r="G1834" s="100">
        <v>0</v>
      </c>
    </row>
    <row r="1835" spans="1:7" ht="13.5" customHeight="1" x14ac:dyDescent="0.2">
      <c r="A1835" s="100">
        <v>1834</v>
      </c>
      <c r="B1835" s="100">
        <v>1876</v>
      </c>
      <c r="C1835" s="4" t="s">
        <v>7</v>
      </c>
      <c r="D1835" s="100">
        <v>278</v>
      </c>
      <c r="E1835" s="100">
        <v>119</v>
      </c>
      <c r="F1835" s="2">
        <v>0</v>
      </c>
      <c r="G1835" s="100">
        <v>0</v>
      </c>
    </row>
    <row r="1836" spans="1:7" ht="13.5" customHeight="1" x14ac:dyDescent="0.2">
      <c r="A1836" s="100">
        <v>1835</v>
      </c>
      <c r="B1836" s="100">
        <v>1877</v>
      </c>
      <c r="C1836" s="4" t="s">
        <v>7</v>
      </c>
      <c r="D1836" s="100">
        <v>279</v>
      </c>
      <c r="E1836" s="100">
        <v>119</v>
      </c>
      <c r="F1836" s="2">
        <v>0</v>
      </c>
      <c r="G1836" s="100">
        <v>0</v>
      </c>
    </row>
    <row r="1837" spans="1:7" ht="13.5" customHeight="1" x14ac:dyDescent="0.2">
      <c r="A1837" s="100">
        <v>1836</v>
      </c>
      <c r="B1837" s="100">
        <v>1878</v>
      </c>
      <c r="C1837" s="4" t="s">
        <v>7</v>
      </c>
      <c r="D1837" s="100">
        <v>280</v>
      </c>
      <c r="E1837" s="100">
        <v>119</v>
      </c>
      <c r="F1837" s="2">
        <v>0</v>
      </c>
      <c r="G1837" s="100">
        <v>0</v>
      </c>
    </row>
    <row r="1838" spans="1:7" ht="13.5" customHeight="1" x14ac:dyDescent="0.2">
      <c r="A1838" s="100">
        <v>1837</v>
      </c>
      <c r="B1838" s="100">
        <v>1879</v>
      </c>
      <c r="C1838" s="4" t="s">
        <v>7</v>
      </c>
      <c r="D1838" s="100">
        <v>371</v>
      </c>
      <c r="E1838" s="100">
        <v>157</v>
      </c>
      <c r="F1838" s="2">
        <v>0</v>
      </c>
      <c r="G1838" s="100">
        <v>0</v>
      </c>
    </row>
    <row r="1839" spans="1:7" ht="13.5" customHeight="1" x14ac:dyDescent="0.2">
      <c r="A1839" s="100">
        <v>1838</v>
      </c>
      <c r="B1839" s="100">
        <v>1880</v>
      </c>
      <c r="C1839" s="4" t="s">
        <v>7</v>
      </c>
      <c r="D1839" s="100">
        <v>372</v>
      </c>
      <c r="E1839" s="100">
        <v>157</v>
      </c>
      <c r="F1839" s="2">
        <v>0</v>
      </c>
      <c r="G1839" s="100">
        <v>0</v>
      </c>
    </row>
    <row r="1840" spans="1:7" ht="13.5" customHeight="1" x14ac:dyDescent="0.2">
      <c r="A1840" s="100">
        <v>1839</v>
      </c>
      <c r="B1840" s="100">
        <v>1881</v>
      </c>
      <c r="C1840" s="4" t="s">
        <v>7</v>
      </c>
      <c r="D1840" s="100">
        <v>374</v>
      </c>
      <c r="E1840" s="100">
        <v>157</v>
      </c>
      <c r="F1840" s="2">
        <v>0</v>
      </c>
      <c r="G1840" s="100">
        <v>0</v>
      </c>
    </row>
    <row r="1841" spans="1:7" ht="13.5" customHeight="1" x14ac:dyDescent="0.2">
      <c r="A1841" s="100">
        <v>1840</v>
      </c>
      <c r="B1841" s="100">
        <v>1882</v>
      </c>
      <c r="C1841" s="4" t="s">
        <v>7</v>
      </c>
      <c r="D1841" s="100">
        <v>375</v>
      </c>
      <c r="E1841" s="100">
        <v>157</v>
      </c>
      <c r="F1841" s="2">
        <v>0</v>
      </c>
      <c r="G1841" s="100">
        <v>0</v>
      </c>
    </row>
    <row r="1842" spans="1:7" ht="13.5" customHeight="1" x14ac:dyDescent="0.2">
      <c r="A1842" s="100">
        <v>1841</v>
      </c>
      <c r="B1842" s="100">
        <v>1883</v>
      </c>
      <c r="C1842" s="4" t="s">
        <v>7</v>
      </c>
      <c r="D1842" s="100">
        <v>376</v>
      </c>
      <c r="E1842" s="100">
        <v>157</v>
      </c>
      <c r="F1842" s="2">
        <v>0</v>
      </c>
      <c r="G1842" s="100">
        <v>0</v>
      </c>
    </row>
    <row r="1843" spans="1:7" ht="13.5" customHeight="1" x14ac:dyDescent="0.2">
      <c r="A1843" s="100">
        <v>1842</v>
      </c>
      <c r="B1843" s="100">
        <v>1884</v>
      </c>
      <c r="C1843" s="4" t="s">
        <v>7</v>
      </c>
      <c r="D1843" s="100">
        <v>377</v>
      </c>
      <c r="E1843" s="100">
        <v>157</v>
      </c>
      <c r="F1843" s="2">
        <v>0</v>
      </c>
      <c r="G1843" s="100">
        <v>0</v>
      </c>
    </row>
    <row r="1844" spans="1:7" ht="13.5" customHeight="1" x14ac:dyDescent="0.2">
      <c r="A1844" s="100">
        <v>1843</v>
      </c>
      <c r="B1844" s="100">
        <v>1885</v>
      </c>
      <c r="C1844" s="4" t="s">
        <v>7</v>
      </c>
      <c r="D1844" s="100">
        <v>378</v>
      </c>
      <c r="E1844" s="100">
        <v>157</v>
      </c>
      <c r="F1844" s="2">
        <v>0</v>
      </c>
      <c r="G1844" s="100">
        <v>0</v>
      </c>
    </row>
    <row r="1845" spans="1:7" ht="13.5" customHeight="1" x14ac:dyDescent="0.2">
      <c r="A1845" s="100">
        <v>1844</v>
      </c>
      <c r="B1845" s="100">
        <v>1886</v>
      </c>
      <c r="C1845" s="4" t="s">
        <v>7</v>
      </c>
      <c r="D1845" s="100">
        <v>379</v>
      </c>
      <c r="E1845" s="100">
        <v>157</v>
      </c>
      <c r="F1845" s="2">
        <v>0</v>
      </c>
      <c r="G1845" s="100">
        <v>0</v>
      </c>
    </row>
    <row r="1846" spans="1:7" ht="13.5" customHeight="1" x14ac:dyDescent="0.2">
      <c r="A1846" s="100">
        <v>1845</v>
      </c>
      <c r="B1846" s="100">
        <v>1887</v>
      </c>
      <c r="C1846" s="4" t="s">
        <v>7</v>
      </c>
      <c r="D1846" s="100">
        <v>380</v>
      </c>
      <c r="E1846" s="100">
        <v>157</v>
      </c>
      <c r="F1846" s="2">
        <v>0</v>
      </c>
      <c r="G1846" s="100">
        <v>0</v>
      </c>
    </row>
    <row r="1847" spans="1:7" ht="13.5" customHeight="1" x14ac:dyDescent="0.2">
      <c r="A1847" s="100">
        <v>1846</v>
      </c>
      <c r="B1847" s="100">
        <v>1888</v>
      </c>
      <c r="C1847" s="4" t="s">
        <v>7</v>
      </c>
      <c r="D1847" s="100">
        <v>20</v>
      </c>
      <c r="E1847" s="100">
        <v>155</v>
      </c>
      <c r="F1847" s="2">
        <v>0</v>
      </c>
      <c r="G1847" s="100">
        <v>0</v>
      </c>
    </row>
    <row r="1848" spans="1:7" ht="13.5" customHeight="1" x14ac:dyDescent="0.2">
      <c r="A1848" s="100">
        <v>1847</v>
      </c>
      <c r="B1848" s="100">
        <v>1889</v>
      </c>
      <c r="C1848" s="4"/>
      <c r="D1848" s="100">
        <v>5</v>
      </c>
      <c r="E1848" s="100">
        <v>219</v>
      </c>
      <c r="F1848" s="2">
        <v>0</v>
      </c>
      <c r="G1848" s="100">
        <v>0</v>
      </c>
    </row>
    <row r="1849" spans="1:7" ht="13.5" customHeight="1" x14ac:dyDescent="0.2">
      <c r="A1849" s="100">
        <v>1848</v>
      </c>
      <c r="B1849" s="100">
        <v>1890</v>
      </c>
      <c r="C1849" s="4" t="s">
        <v>7</v>
      </c>
      <c r="D1849" s="100">
        <v>329</v>
      </c>
      <c r="E1849" s="100">
        <v>29</v>
      </c>
      <c r="F1849" s="2">
        <v>0</v>
      </c>
      <c r="G1849" s="100">
        <v>0</v>
      </c>
    </row>
    <row r="1850" spans="1:7" ht="13.5" customHeight="1" x14ac:dyDescent="0.2">
      <c r="A1850" s="100">
        <v>1849</v>
      </c>
      <c r="B1850" s="100">
        <v>1891</v>
      </c>
      <c r="C1850" s="4" t="s">
        <v>7</v>
      </c>
      <c r="D1850" s="100">
        <v>330</v>
      </c>
      <c r="E1850" s="100">
        <v>29</v>
      </c>
      <c r="F1850" s="2">
        <v>0</v>
      </c>
      <c r="G1850" s="100">
        <v>0</v>
      </c>
    </row>
    <row r="1851" spans="1:7" ht="13.5" customHeight="1" x14ac:dyDescent="0.2">
      <c r="A1851" s="100">
        <v>1850</v>
      </c>
      <c r="B1851" s="100">
        <v>1892</v>
      </c>
      <c r="C1851" s="4" t="s">
        <v>7</v>
      </c>
      <c r="D1851" s="100">
        <v>331</v>
      </c>
      <c r="E1851" s="100">
        <v>29</v>
      </c>
      <c r="F1851" s="2">
        <v>0</v>
      </c>
      <c r="G1851" s="100">
        <v>0</v>
      </c>
    </row>
    <row r="1852" spans="1:7" ht="13.5" customHeight="1" x14ac:dyDescent="0.2">
      <c r="A1852" s="100">
        <v>1851</v>
      </c>
      <c r="B1852" s="100">
        <v>1893</v>
      </c>
      <c r="C1852" s="4" t="s">
        <v>7</v>
      </c>
      <c r="D1852" s="100">
        <v>332</v>
      </c>
      <c r="E1852" s="100">
        <v>29</v>
      </c>
      <c r="F1852" s="2">
        <v>0</v>
      </c>
      <c r="G1852" s="100">
        <v>0</v>
      </c>
    </row>
    <row r="1853" spans="1:7" ht="13.5" customHeight="1" x14ac:dyDescent="0.2">
      <c r="A1853" s="100">
        <v>1852</v>
      </c>
      <c r="B1853" s="100">
        <v>1894</v>
      </c>
      <c r="C1853" s="4" t="s">
        <v>7</v>
      </c>
      <c r="D1853" s="100">
        <v>333</v>
      </c>
      <c r="E1853" s="100">
        <v>29</v>
      </c>
      <c r="F1853" s="2">
        <v>0</v>
      </c>
      <c r="G1853" s="100">
        <v>0</v>
      </c>
    </row>
    <row r="1854" spans="1:7" ht="13.5" customHeight="1" x14ac:dyDescent="0.2">
      <c r="A1854" s="100">
        <v>1853</v>
      </c>
      <c r="B1854" s="100">
        <v>1895</v>
      </c>
      <c r="C1854" s="4" t="s">
        <v>7</v>
      </c>
      <c r="D1854" s="100">
        <v>334</v>
      </c>
      <c r="E1854" s="100">
        <v>29</v>
      </c>
      <c r="F1854" s="2">
        <v>0</v>
      </c>
      <c r="G1854" s="100">
        <v>0</v>
      </c>
    </row>
    <row r="1855" spans="1:7" ht="13.5" customHeight="1" x14ac:dyDescent="0.2">
      <c r="A1855" s="100">
        <v>1854</v>
      </c>
      <c r="B1855" s="100">
        <v>1896</v>
      </c>
      <c r="C1855" s="4" t="s">
        <v>7</v>
      </c>
      <c r="D1855" s="100">
        <v>335</v>
      </c>
      <c r="E1855" s="100">
        <v>29</v>
      </c>
      <c r="F1855" s="2">
        <v>0</v>
      </c>
      <c r="G1855" s="100">
        <v>0</v>
      </c>
    </row>
    <row r="1856" spans="1:7" ht="13.5" customHeight="1" x14ac:dyDescent="0.2">
      <c r="A1856" s="100">
        <v>1855</v>
      </c>
      <c r="B1856" s="100">
        <v>1897</v>
      </c>
      <c r="C1856" s="4" t="s">
        <v>7</v>
      </c>
      <c r="D1856" s="100">
        <v>336</v>
      </c>
      <c r="E1856" s="100">
        <v>29</v>
      </c>
      <c r="F1856" s="2">
        <v>0</v>
      </c>
      <c r="G1856" s="100">
        <v>0</v>
      </c>
    </row>
    <row r="1857" spans="1:7" ht="13.5" customHeight="1" x14ac:dyDescent="0.2">
      <c r="A1857" s="100">
        <v>1856</v>
      </c>
      <c r="B1857" s="100">
        <v>1898</v>
      </c>
      <c r="C1857" s="4" t="s">
        <v>7</v>
      </c>
      <c r="D1857" s="100">
        <v>337</v>
      </c>
      <c r="E1857" s="100">
        <v>29</v>
      </c>
      <c r="F1857" s="2">
        <v>0</v>
      </c>
      <c r="G1857" s="100">
        <v>0</v>
      </c>
    </row>
    <row r="1858" spans="1:7" ht="13.5" customHeight="1" x14ac:dyDescent="0.2">
      <c r="A1858" s="100">
        <v>1857</v>
      </c>
      <c r="B1858" s="100">
        <v>1899</v>
      </c>
      <c r="C1858" s="4" t="s">
        <v>7</v>
      </c>
      <c r="D1858" s="100">
        <v>338</v>
      </c>
      <c r="E1858" s="100">
        <v>29</v>
      </c>
      <c r="F1858" s="2">
        <v>0</v>
      </c>
      <c r="G1858" s="100">
        <v>0</v>
      </c>
    </row>
    <row r="1859" spans="1:7" ht="13.5" customHeight="1" x14ac:dyDescent="0.2">
      <c r="A1859" s="100">
        <v>1858</v>
      </c>
      <c r="B1859" s="100">
        <v>1900</v>
      </c>
      <c r="C1859" s="4" t="s">
        <v>7</v>
      </c>
      <c r="D1859" s="100">
        <v>381</v>
      </c>
      <c r="E1859" s="100">
        <v>157</v>
      </c>
      <c r="F1859" s="2">
        <v>0</v>
      </c>
      <c r="G1859" s="100">
        <v>0</v>
      </c>
    </row>
    <row r="1860" spans="1:7" ht="13.5" customHeight="1" x14ac:dyDescent="0.2">
      <c r="A1860" s="100">
        <v>1859</v>
      </c>
      <c r="B1860" s="100">
        <v>1901</v>
      </c>
      <c r="C1860" s="4" t="s">
        <v>7</v>
      </c>
      <c r="D1860" s="100">
        <v>382</v>
      </c>
      <c r="E1860" s="100">
        <v>157</v>
      </c>
      <c r="F1860" s="2">
        <v>0</v>
      </c>
      <c r="G1860" s="100">
        <v>0</v>
      </c>
    </row>
    <row r="1861" spans="1:7" ht="13.5" customHeight="1" x14ac:dyDescent="0.2">
      <c r="A1861" s="100">
        <v>1860</v>
      </c>
      <c r="B1861" s="100">
        <v>1902</v>
      </c>
      <c r="C1861" s="4" t="s">
        <v>7</v>
      </c>
      <c r="D1861" s="100">
        <v>383</v>
      </c>
      <c r="E1861" s="100">
        <v>157</v>
      </c>
      <c r="F1861" s="2">
        <v>0</v>
      </c>
      <c r="G1861" s="100">
        <v>0</v>
      </c>
    </row>
    <row r="1862" spans="1:7" ht="13.5" customHeight="1" x14ac:dyDescent="0.2">
      <c r="A1862" s="100">
        <v>1861</v>
      </c>
      <c r="B1862" s="100">
        <v>1903</v>
      </c>
      <c r="C1862" s="4" t="s">
        <v>7</v>
      </c>
      <c r="D1862" s="100">
        <v>384</v>
      </c>
      <c r="E1862" s="100">
        <v>157</v>
      </c>
      <c r="F1862" s="2">
        <v>0</v>
      </c>
      <c r="G1862" s="100">
        <v>0</v>
      </c>
    </row>
    <row r="1863" spans="1:7" ht="13.5" customHeight="1" x14ac:dyDescent="0.2">
      <c r="A1863" s="100">
        <v>1862</v>
      </c>
      <c r="B1863" s="100">
        <v>1904</v>
      </c>
      <c r="C1863" s="4" t="s">
        <v>7</v>
      </c>
      <c r="D1863" s="100">
        <v>385</v>
      </c>
      <c r="E1863" s="100">
        <v>157</v>
      </c>
      <c r="F1863" s="2">
        <v>0</v>
      </c>
      <c r="G1863" s="100">
        <v>0</v>
      </c>
    </row>
    <row r="1864" spans="1:7" ht="13.5" customHeight="1" x14ac:dyDescent="0.2">
      <c r="A1864" s="100">
        <v>1863</v>
      </c>
      <c r="B1864" s="100">
        <v>1905</v>
      </c>
      <c r="C1864" s="4" t="s">
        <v>7</v>
      </c>
      <c r="D1864" s="100">
        <v>386</v>
      </c>
      <c r="E1864" s="100">
        <v>157</v>
      </c>
      <c r="F1864" s="2">
        <v>0</v>
      </c>
      <c r="G1864" s="100">
        <v>0</v>
      </c>
    </row>
    <row r="1865" spans="1:7" ht="13.5" customHeight="1" x14ac:dyDescent="0.2">
      <c r="A1865" s="100">
        <v>1864</v>
      </c>
      <c r="B1865" s="100">
        <v>1906</v>
      </c>
      <c r="C1865" s="4" t="s">
        <v>7</v>
      </c>
      <c r="D1865" s="100">
        <v>387</v>
      </c>
      <c r="E1865" s="100">
        <v>157</v>
      </c>
      <c r="F1865" s="2">
        <v>0</v>
      </c>
      <c r="G1865" s="100">
        <v>0</v>
      </c>
    </row>
    <row r="1866" spans="1:7" ht="13.5" customHeight="1" x14ac:dyDescent="0.2">
      <c r="A1866" s="100">
        <v>1865</v>
      </c>
      <c r="B1866" s="100">
        <v>1907</v>
      </c>
      <c r="C1866" s="4" t="s">
        <v>7</v>
      </c>
      <c r="D1866" s="100">
        <v>388</v>
      </c>
      <c r="E1866" s="100">
        <v>157</v>
      </c>
      <c r="F1866" s="2">
        <v>0</v>
      </c>
      <c r="G1866" s="100">
        <v>0</v>
      </c>
    </row>
    <row r="1867" spans="1:7" ht="13.5" customHeight="1" x14ac:dyDescent="0.2">
      <c r="A1867" s="100">
        <v>1866</v>
      </c>
      <c r="B1867" s="100">
        <v>1908</v>
      </c>
      <c r="C1867" s="4" t="s">
        <v>7</v>
      </c>
      <c r="D1867" s="100">
        <v>389</v>
      </c>
      <c r="E1867" s="100">
        <v>157</v>
      </c>
      <c r="F1867" s="2">
        <v>0</v>
      </c>
      <c r="G1867" s="100">
        <v>0</v>
      </c>
    </row>
    <row r="1868" spans="1:7" ht="13.5" customHeight="1" x14ac:dyDescent="0.2">
      <c r="A1868" s="100">
        <v>1867</v>
      </c>
      <c r="B1868" s="100">
        <v>1909</v>
      </c>
      <c r="C1868" s="4" t="s">
        <v>7</v>
      </c>
      <c r="D1868" s="100">
        <v>390</v>
      </c>
      <c r="E1868" s="100">
        <v>157</v>
      </c>
      <c r="F1868" s="2">
        <v>0</v>
      </c>
      <c r="G1868" s="100">
        <v>0</v>
      </c>
    </row>
    <row r="1869" spans="1:7" ht="13.5" customHeight="1" x14ac:dyDescent="0.2">
      <c r="A1869" s="100">
        <v>1868</v>
      </c>
      <c r="B1869" s="100">
        <v>1910</v>
      </c>
      <c r="C1869" s="4" t="s">
        <v>7</v>
      </c>
      <c r="D1869" s="100">
        <v>391</v>
      </c>
      <c r="E1869" s="100">
        <v>157</v>
      </c>
      <c r="F1869" s="2">
        <v>0</v>
      </c>
      <c r="G1869" s="100">
        <v>0</v>
      </c>
    </row>
    <row r="1870" spans="1:7" ht="13.5" customHeight="1" x14ac:dyDescent="0.2">
      <c r="A1870" s="100">
        <v>1869</v>
      </c>
      <c r="B1870" s="100">
        <v>1911</v>
      </c>
      <c r="C1870" s="4" t="s">
        <v>7</v>
      </c>
      <c r="D1870" s="100">
        <v>392</v>
      </c>
      <c r="E1870" s="100">
        <v>157</v>
      </c>
      <c r="F1870" s="2">
        <v>0</v>
      </c>
      <c r="G1870" s="100">
        <v>0</v>
      </c>
    </row>
    <row r="1871" spans="1:7" ht="13.5" customHeight="1" x14ac:dyDescent="0.2">
      <c r="A1871" s="100">
        <v>1870</v>
      </c>
      <c r="B1871" s="100">
        <v>1912</v>
      </c>
      <c r="C1871" s="4" t="s">
        <v>7</v>
      </c>
      <c r="D1871" s="100">
        <v>393</v>
      </c>
      <c r="E1871" s="100">
        <v>157</v>
      </c>
      <c r="F1871" s="2">
        <v>0</v>
      </c>
      <c r="G1871" s="100">
        <v>0</v>
      </c>
    </row>
    <row r="1872" spans="1:7" ht="13.5" customHeight="1" x14ac:dyDescent="0.2">
      <c r="A1872" s="100">
        <v>1871</v>
      </c>
      <c r="B1872" s="100">
        <v>1913</v>
      </c>
      <c r="C1872" s="4" t="s">
        <v>7</v>
      </c>
      <c r="D1872" s="100">
        <v>394</v>
      </c>
      <c r="E1872" s="100">
        <v>157</v>
      </c>
      <c r="F1872" s="2">
        <v>0</v>
      </c>
      <c r="G1872" s="100">
        <v>0</v>
      </c>
    </row>
    <row r="1873" spans="1:7" ht="13.5" customHeight="1" x14ac:dyDescent="0.2">
      <c r="A1873" s="100">
        <v>1872</v>
      </c>
      <c r="B1873" s="100">
        <v>1914</v>
      </c>
      <c r="C1873" s="4" t="s">
        <v>7</v>
      </c>
      <c r="D1873" s="100">
        <v>395</v>
      </c>
      <c r="E1873" s="100">
        <v>157</v>
      </c>
      <c r="F1873" s="2">
        <v>0</v>
      </c>
      <c r="G1873" s="100">
        <v>0</v>
      </c>
    </row>
    <row r="1874" spans="1:7" ht="13.5" customHeight="1" x14ac:dyDescent="0.2">
      <c r="A1874" s="100">
        <v>1873</v>
      </c>
      <c r="B1874" s="100">
        <v>1915</v>
      </c>
      <c r="C1874" s="4" t="s">
        <v>7</v>
      </c>
      <c r="D1874" s="100">
        <v>396</v>
      </c>
      <c r="E1874" s="100">
        <v>157</v>
      </c>
      <c r="F1874" s="2">
        <v>0</v>
      </c>
      <c r="G1874" s="100">
        <v>0</v>
      </c>
    </row>
    <row r="1875" spans="1:7" ht="13.5" customHeight="1" x14ac:dyDescent="0.2">
      <c r="A1875" s="100">
        <v>1874</v>
      </c>
      <c r="B1875" s="100">
        <v>1916</v>
      </c>
      <c r="C1875" s="4" t="s">
        <v>7</v>
      </c>
      <c r="D1875" s="100">
        <v>397</v>
      </c>
      <c r="E1875" s="100">
        <v>157</v>
      </c>
      <c r="F1875" s="2">
        <v>0</v>
      </c>
      <c r="G1875" s="100">
        <v>0</v>
      </c>
    </row>
    <row r="1876" spans="1:7" ht="13.5" customHeight="1" x14ac:dyDescent="0.2">
      <c r="A1876" s="100">
        <v>1875</v>
      </c>
      <c r="B1876" s="100">
        <v>1917</v>
      </c>
      <c r="C1876" s="4" t="s">
        <v>7</v>
      </c>
      <c r="D1876" s="100">
        <v>398</v>
      </c>
      <c r="E1876" s="100">
        <v>157</v>
      </c>
      <c r="F1876" s="2">
        <v>0</v>
      </c>
      <c r="G1876" s="100">
        <v>0</v>
      </c>
    </row>
    <row r="1877" spans="1:7" ht="13.5" customHeight="1" x14ac:dyDescent="0.2">
      <c r="A1877" s="100">
        <v>1876</v>
      </c>
      <c r="B1877" s="100">
        <v>1918</v>
      </c>
      <c r="C1877" s="4" t="s">
        <v>7</v>
      </c>
      <c r="D1877" s="100">
        <v>399</v>
      </c>
      <c r="E1877" s="100">
        <v>157</v>
      </c>
      <c r="F1877" s="2">
        <v>0</v>
      </c>
      <c r="G1877" s="100">
        <v>0</v>
      </c>
    </row>
    <row r="1878" spans="1:7" ht="13.5" customHeight="1" x14ac:dyDescent="0.2">
      <c r="A1878" s="100">
        <v>1877</v>
      </c>
      <c r="B1878" s="100">
        <v>1919</v>
      </c>
      <c r="C1878" s="4" t="s">
        <v>7</v>
      </c>
      <c r="D1878" s="100">
        <v>400</v>
      </c>
      <c r="E1878" s="100">
        <v>157</v>
      </c>
      <c r="F1878" s="2">
        <v>0</v>
      </c>
      <c r="G1878" s="100">
        <v>0</v>
      </c>
    </row>
    <row r="1879" spans="1:7" ht="13.5" customHeight="1" x14ac:dyDescent="0.2">
      <c r="A1879" s="100">
        <v>1878</v>
      </c>
      <c r="B1879" s="100">
        <v>1920</v>
      </c>
      <c r="C1879" s="4" t="s">
        <v>7</v>
      </c>
      <c r="D1879" s="100">
        <v>38</v>
      </c>
      <c r="E1879" s="100">
        <v>94</v>
      </c>
      <c r="F1879" s="2">
        <v>0</v>
      </c>
      <c r="G1879" s="100">
        <v>0</v>
      </c>
    </row>
    <row r="1880" spans="1:7" ht="13.5" customHeight="1" x14ac:dyDescent="0.2">
      <c r="A1880" s="100">
        <v>1879</v>
      </c>
      <c r="B1880" s="100">
        <v>1921</v>
      </c>
      <c r="C1880" s="4" t="s">
        <v>7</v>
      </c>
      <c r="D1880" s="100">
        <v>39</v>
      </c>
      <c r="E1880" s="100">
        <v>94</v>
      </c>
      <c r="F1880" s="2">
        <v>0</v>
      </c>
      <c r="G1880" s="100">
        <v>0</v>
      </c>
    </row>
    <row r="1881" spans="1:7" ht="13.5" customHeight="1" x14ac:dyDescent="0.2">
      <c r="A1881" s="100">
        <v>1880</v>
      </c>
      <c r="B1881" s="100">
        <v>1922</v>
      </c>
      <c r="C1881" s="4" t="s">
        <v>7</v>
      </c>
      <c r="D1881" s="100">
        <v>40</v>
      </c>
      <c r="E1881" s="100">
        <v>94</v>
      </c>
      <c r="F1881" s="2">
        <v>0</v>
      </c>
      <c r="G1881" s="100">
        <v>0</v>
      </c>
    </row>
    <row r="1882" spans="1:7" ht="13.5" customHeight="1" x14ac:dyDescent="0.2">
      <c r="A1882" s="100">
        <v>1881</v>
      </c>
      <c r="B1882" s="100">
        <v>1923</v>
      </c>
      <c r="C1882" s="4" t="s">
        <v>7</v>
      </c>
      <c r="D1882" s="100">
        <v>61</v>
      </c>
      <c r="E1882" s="100">
        <v>70</v>
      </c>
      <c r="F1882" s="2">
        <v>0</v>
      </c>
      <c r="G1882" s="100">
        <v>0</v>
      </c>
    </row>
    <row r="1883" spans="1:7" ht="13.5" customHeight="1" x14ac:dyDescent="0.2">
      <c r="A1883" s="100">
        <v>1882</v>
      </c>
      <c r="B1883" s="100">
        <v>1924</v>
      </c>
      <c r="C1883" s="4" t="s">
        <v>7</v>
      </c>
      <c r="D1883" s="100">
        <v>339</v>
      </c>
      <c r="E1883" s="100">
        <v>29</v>
      </c>
      <c r="F1883" s="2">
        <v>0</v>
      </c>
      <c r="G1883" s="100">
        <v>0</v>
      </c>
    </row>
    <row r="1884" spans="1:7" ht="13.5" customHeight="1" x14ac:dyDescent="0.2">
      <c r="A1884" s="100">
        <v>1883</v>
      </c>
      <c r="B1884" s="100">
        <v>1925</v>
      </c>
      <c r="C1884" s="4" t="s">
        <v>7</v>
      </c>
      <c r="D1884" s="100">
        <v>340</v>
      </c>
      <c r="E1884" s="100">
        <v>29</v>
      </c>
      <c r="F1884" s="2">
        <v>0</v>
      </c>
      <c r="G1884" s="100">
        <v>0</v>
      </c>
    </row>
    <row r="1885" spans="1:7" ht="13.5" customHeight="1" x14ac:dyDescent="0.2">
      <c r="A1885" s="100">
        <v>1884</v>
      </c>
      <c r="B1885" s="100">
        <v>1926</v>
      </c>
      <c r="C1885" s="4" t="s">
        <v>7</v>
      </c>
      <c r="D1885" s="100">
        <v>341</v>
      </c>
      <c r="E1885" s="100">
        <v>29</v>
      </c>
      <c r="F1885" s="2">
        <v>0</v>
      </c>
      <c r="G1885" s="100">
        <v>0</v>
      </c>
    </row>
    <row r="1886" spans="1:7" ht="13.5" customHeight="1" x14ac:dyDescent="0.2">
      <c r="A1886" s="100">
        <v>1885</v>
      </c>
      <c r="B1886" s="100">
        <v>1927</v>
      </c>
      <c r="C1886" s="4" t="s">
        <v>7</v>
      </c>
      <c r="D1886" s="100">
        <v>342</v>
      </c>
      <c r="E1886" s="100">
        <v>29</v>
      </c>
      <c r="F1886" s="2">
        <v>0</v>
      </c>
      <c r="G1886" s="100">
        <v>0</v>
      </c>
    </row>
    <row r="1887" spans="1:7" ht="13.5" customHeight="1" x14ac:dyDescent="0.2">
      <c r="A1887" s="100">
        <v>1886</v>
      </c>
      <c r="B1887" s="100">
        <v>1928</v>
      </c>
      <c r="C1887" s="4" t="s">
        <v>7</v>
      </c>
      <c r="D1887" s="100">
        <v>343</v>
      </c>
      <c r="E1887" s="100">
        <v>29</v>
      </c>
      <c r="F1887" s="2">
        <v>0</v>
      </c>
      <c r="G1887" s="100">
        <v>0</v>
      </c>
    </row>
    <row r="1888" spans="1:7" ht="13.5" customHeight="1" x14ac:dyDescent="0.2">
      <c r="A1888" s="100">
        <v>1887</v>
      </c>
      <c r="B1888" s="100">
        <v>1929</v>
      </c>
      <c r="C1888" s="4" t="s">
        <v>7</v>
      </c>
      <c r="D1888" s="100">
        <v>344</v>
      </c>
      <c r="E1888" s="100">
        <v>29</v>
      </c>
      <c r="F1888" s="2">
        <v>0</v>
      </c>
      <c r="G1888" s="100">
        <v>0</v>
      </c>
    </row>
    <row r="1889" spans="1:7" ht="13.5" customHeight="1" x14ac:dyDescent="0.2">
      <c r="A1889" s="100">
        <v>1888</v>
      </c>
      <c r="B1889" s="100">
        <v>1930</v>
      </c>
      <c r="C1889" s="4" t="s">
        <v>7</v>
      </c>
      <c r="D1889" s="100">
        <v>345</v>
      </c>
      <c r="E1889" s="100">
        <v>29</v>
      </c>
      <c r="F1889" s="2">
        <v>0</v>
      </c>
      <c r="G1889" s="100">
        <v>0</v>
      </c>
    </row>
    <row r="1890" spans="1:7" ht="13.5" customHeight="1" x14ac:dyDescent="0.2">
      <c r="A1890" s="100">
        <v>1889</v>
      </c>
      <c r="B1890" s="100">
        <v>1931</v>
      </c>
      <c r="C1890" s="4" t="s">
        <v>7</v>
      </c>
      <c r="D1890" s="100">
        <v>346</v>
      </c>
      <c r="E1890" s="100">
        <v>29</v>
      </c>
      <c r="F1890" s="2">
        <v>0</v>
      </c>
      <c r="G1890" s="100">
        <v>0</v>
      </c>
    </row>
    <row r="1891" spans="1:7" ht="13.5" customHeight="1" x14ac:dyDescent="0.2">
      <c r="A1891" s="100">
        <v>1890</v>
      </c>
      <c r="B1891" s="100">
        <v>1932</v>
      </c>
      <c r="C1891" s="4" t="s">
        <v>7</v>
      </c>
      <c r="D1891" s="100">
        <v>347</v>
      </c>
      <c r="E1891" s="100">
        <v>29</v>
      </c>
      <c r="F1891" s="2">
        <v>0</v>
      </c>
      <c r="G1891" s="100">
        <v>0</v>
      </c>
    </row>
    <row r="1892" spans="1:7" ht="13.5" customHeight="1" x14ac:dyDescent="0.2">
      <c r="A1892" s="100">
        <v>1891</v>
      </c>
      <c r="B1892" s="100">
        <v>1933</v>
      </c>
      <c r="C1892" s="4" t="s">
        <v>7</v>
      </c>
      <c r="D1892" s="100">
        <v>348</v>
      </c>
      <c r="E1892" s="100">
        <v>29</v>
      </c>
      <c r="F1892" s="2">
        <v>0</v>
      </c>
      <c r="G1892" s="100">
        <v>0</v>
      </c>
    </row>
    <row r="1893" spans="1:7" ht="13.5" customHeight="1" x14ac:dyDescent="0.2">
      <c r="A1893" s="100">
        <v>1892</v>
      </c>
      <c r="B1893" s="100">
        <v>1934</v>
      </c>
      <c r="C1893" s="4" t="s">
        <v>7</v>
      </c>
      <c r="D1893" s="100">
        <v>349</v>
      </c>
      <c r="E1893" s="100">
        <v>29</v>
      </c>
      <c r="F1893" s="2">
        <v>0</v>
      </c>
      <c r="G1893" s="100">
        <v>0</v>
      </c>
    </row>
    <row r="1894" spans="1:7" ht="13.5" customHeight="1" x14ac:dyDescent="0.2">
      <c r="A1894" s="100">
        <v>1893</v>
      </c>
      <c r="B1894" s="100">
        <v>1935</v>
      </c>
      <c r="C1894" s="4" t="s">
        <v>7</v>
      </c>
      <c r="D1894" s="100">
        <v>350</v>
      </c>
      <c r="E1894" s="100">
        <v>29</v>
      </c>
      <c r="F1894" s="2">
        <v>0</v>
      </c>
      <c r="G1894" s="100">
        <v>0</v>
      </c>
    </row>
    <row r="1895" spans="1:7" ht="13.5" customHeight="1" x14ac:dyDescent="0.2">
      <c r="A1895" s="100">
        <v>1894</v>
      </c>
      <c r="B1895" s="100">
        <v>1936</v>
      </c>
      <c r="C1895" s="4" t="s">
        <v>7</v>
      </c>
      <c r="D1895" s="100">
        <v>351</v>
      </c>
      <c r="E1895" s="100">
        <v>29</v>
      </c>
      <c r="F1895" s="2">
        <v>0</v>
      </c>
      <c r="G1895" s="100">
        <v>0</v>
      </c>
    </row>
    <row r="1896" spans="1:7" ht="13.5" customHeight="1" x14ac:dyDescent="0.2">
      <c r="A1896" s="100">
        <v>1895</v>
      </c>
      <c r="B1896" s="100">
        <v>1937</v>
      </c>
      <c r="C1896" s="4" t="s">
        <v>7</v>
      </c>
      <c r="D1896" s="100">
        <v>352</v>
      </c>
      <c r="E1896" s="100">
        <v>29</v>
      </c>
      <c r="F1896" s="2">
        <v>0</v>
      </c>
      <c r="G1896" s="100">
        <v>0</v>
      </c>
    </row>
    <row r="1897" spans="1:7" ht="13.5" customHeight="1" x14ac:dyDescent="0.2">
      <c r="A1897" s="100">
        <v>1896</v>
      </c>
      <c r="B1897" s="100">
        <v>1938</v>
      </c>
      <c r="C1897" s="4" t="s">
        <v>7</v>
      </c>
      <c r="D1897" s="100">
        <v>353</v>
      </c>
      <c r="E1897" s="100">
        <v>29</v>
      </c>
      <c r="F1897" s="2">
        <v>0</v>
      </c>
      <c r="G1897" s="100">
        <v>0</v>
      </c>
    </row>
    <row r="1898" spans="1:7" ht="13.5" customHeight="1" x14ac:dyDescent="0.2">
      <c r="A1898" s="100">
        <v>1897</v>
      </c>
      <c r="B1898" s="100">
        <v>1939</v>
      </c>
      <c r="C1898" s="4" t="s">
        <v>7</v>
      </c>
      <c r="D1898" s="100">
        <v>354</v>
      </c>
      <c r="E1898" s="100">
        <v>29</v>
      </c>
      <c r="F1898" s="2">
        <v>0</v>
      </c>
      <c r="G1898" s="100">
        <v>0</v>
      </c>
    </row>
    <row r="1899" spans="1:7" ht="13.5" customHeight="1" x14ac:dyDescent="0.2">
      <c r="A1899" s="100">
        <v>1898</v>
      </c>
      <c r="B1899" s="100">
        <v>1940</v>
      </c>
      <c r="C1899" s="4" t="s">
        <v>7</v>
      </c>
      <c r="D1899" s="100">
        <v>355</v>
      </c>
      <c r="E1899" s="100">
        <v>29</v>
      </c>
      <c r="F1899" s="2">
        <v>0</v>
      </c>
      <c r="G1899" s="100">
        <v>0</v>
      </c>
    </row>
    <row r="1900" spans="1:7" ht="13.5" customHeight="1" x14ac:dyDescent="0.2">
      <c r="A1900" s="100">
        <v>1899</v>
      </c>
      <c r="B1900" s="100">
        <v>1941</v>
      </c>
      <c r="C1900" s="4" t="s">
        <v>7</v>
      </c>
      <c r="D1900" s="100">
        <v>356</v>
      </c>
      <c r="E1900" s="100">
        <v>29</v>
      </c>
      <c r="F1900" s="2">
        <v>0</v>
      </c>
      <c r="G1900" s="100">
        <v>0</v>
      </c>
    </row>
    <row r="1901" spans="1:7" ht="13.5" customHeight="1" x14ac:dyDescent="0.2">
      <c r="A1901" s="100">
        <v>1900</v>
      </c>
      <c r="B1901" s="100">
        <v>1942</v>
      </c>
      <c r="C1901" s="4" t="s">
        <v>7</v>
      </c>
      <c r="D1901" s="100">
        <v>357</v>
      </c>
      <c r="E1901" s="100">
        <v>29</v>
      </c>
      <c r="F1901" s="2">
        <v>0</v>
      </c>
      <c r="G1901" s="100">
        <v>0</v>
      </c>
    </row>
    <row r="1902" spans="1:7" ht="13.5" customHeight="1" x14ac:dyDescent="0.2">
      <c r="A1902" s="100">
        <v>1901</v>
      </c>
      <c r="B1902" s="100">
        <v>1943</v>
      </c>
      <c r="C1902" s="4" t="s">
        <v>7</v>
      </c>
      <c r="D1902" s="100">
        <v>281</v>
      </c>
      <c r="E1902" s="100">
        <v>119</v>
      </c>
      <c r="F1902" s="2">
        <v>0</v>
      </c>
      <c r="G1902" s="100">
        <v>0</v>
      </c>
    </row>
    <row r="1903" spans="1:7" ht="13.5" customHeight="1" x14ac:dyDescent="0.2">
      <c r="A1903" s="100">
        <v>1902</v>
      </c>
      <c r="B1903" s="100">
        <v>1944</v>
      </c>
      <c r="C1903" s="4" t="s">
        <v>7</v>
      </c>
      <c r="D1903" s="100">
        <v>282</v>
      </c>
      <c r="E1903" s="100">
        <v>119</v>
      </c>
      <c r="F1903" s="2">
        <v>0</v>
      </c>
      <c r="G1903" s="100">
        <v>0</v>
      </c>
    </row>
    <row r="1904" spans="1:7" ht="13.5" customHeight="1" x14ac:dyDescent="0.2">
      <c r="A1904" s="100">
        <v>1903</v>
      </c>
      <c r="B1904" s="100">
        <v>1945</v>
      </c>
      <c r="C1904" s="4" t="s">
        <v>7</v>
      </c>
      <c r="D1904" s="100">
        <v>283</v>
      </c>
      <c r="E1904" s="100">
        <v>119</v>
      </c>
      <c r="F1904" s="2">
        <v>0</v>
      </c>
      <c r="G1904" s="100">
        <v>0</v>
      </c>
    </row>
    <row r="1905" spans="1:7" ht="13.5" customHeight="1" x14ac:dyDescent="0.2">
      <c r="A1905" s="100">
        <v>1904</v>
      </c>
      <c r="B1905" s="100">
        <v>1946</v>
      </c>
      <c r="C1905" s="4" t="s">
        <v>7</v>
      </c>
      <c r="D1905" s="100">
        <v>284</v>
      </c>
      <c r="E1905" s="100">
        <v>119</v>
      </c>
      <c r="F1905" s="2">
        <v>0</v>
      </c>
      <c r="G1905" s="100">
        <v>0</v>
      </c>
    </row>
    <row r="1906" spans="1:7" ht="13.5" customHeight="1" x14ac:dyDescent="0.2">
      <c r="A1906" s="100">
        <v>1905</v>
      </c>
      <c r="B1906" s="100">
        <v>1947</v>
      </c>
      <c r="C1906" s="4" t="s">
        <v>7</v>
      </c>
      <c r="D1906" s="100">
        <v>285</v>
      </c>
      <c r="E1906" s="100">
        <v>119</v>
      </c>
      <c r="F1906" s="2">
        <v>0</v>
      </c>
      <c r="G1906" s="100">
        <v>0</v>
      </c>
    </row>
    <row r="1907" spans="1:7" ht="13.5" customHeight="1" x14ac:dyDescent="0.2">
      <c r="A1907" s="100">
        <v>1906</v>
      </c>
      <c r="B1907" s="100">
        <v>1948</v>
      </c>
      <c r="C1907" s="4" t="s">
        <v>7</v>
      </c>
      <c r="D1907" s="100">
        <v>286</v>
      </c>
      <c r="E1907" s="100">
        <v>119</v>
      </c>
      <c r="F1907" s="2">
        <v>0</v>
      </c>
      <c r="G1907" s="100">
        <v>0</v>
      </c>
    </row>
    <row r="1908" spans="1:7" ht="13.5" customHeight="1" x14ac:dyDescent="0.2">
      <c r="A1908" s="100">
        <v>1907</v>
      </c>
      <c r="B1908" s="100">
        <v>1949</v>
      </c>
      <c r="C1908" s="4" t="s">
        <v>7</v>
      </c>
      <c r="D1908" s="100">
        <v>287</v>
      </c>
      <c r="E1908" s="100">
        <v>119</v>
      </c>
      <c r="F1908" s="2">
        <v>0</v>
      </c>
      <c r="G1908" s="100">
        <v>0</v>
      </c>
    </row>
    <row r="1909" spans="1:7" ht="13.5" customHeight="1" x14ac:dyDescent="0.2">
      <c r="A1909" s="100">
        <v>1908</v>
      </c>
      <c r="B1909" s="100">
        <v>1950</v>
      </c>
      <c r="C1909" s="4" t="s">
        <v>7</v>
      </c>
      <c r="D1909" s="100">
        <v>288</v>
      </c>
      <c r="E1909" s="100">
        <v>119</v>
      </c>
      <c r="F1909" s="2">
        <v>0</v>
      </c>
      <c r="G1909" s="100">
        <v>0</v>
      </c>
    </row>
    <row r="1910" spans="1:7" ht="13.5" customHeight="1" x14ac:dyDescent="0.2">
      <c r="A1910" s="100">
        <v>1909</v>
      </c>
      <c r="B1910" s="100">
        <v>1951</v>
      </c>
      <c r="C1910" s="4" t="s">
        <v>7</v>
      </c>
      <c r="D1910" s="100">
        <v>289</v>
      </c>
      <c r="E1910" s="100">
        <v>119</v>
      </c>
      <c r="F1910" s="2">
        <v>0</v>
      </c>
      <c r="G1910" s="100">
        <v>0</v>
      </c>
    </row>
    <row r="1911" spans="1:7" ht="13.5" customHeight="1" x14ac:dyDescent="0.2">
      <c r="A1911" s="100">
        <v>1910</v>
      </c>
      <c r="B1911" s="100">
        <v>1952</v>
      </c>
      <c r="C1911" s="4" t="s">
        <v>7</v>
      </c>
      <c r="D1911" s="100">
        <v>290</v>
      </c>
      <c r="E1911" s="100">
        <v>119</v>
      </c>
      <c r="F1911" s="2">
        <v>0</v>
      </c>
      <c r="G1911" s="100">
        <v>0</v>
      </c>
    </row>
    <row r="1912" spans="1:7" ht="13.5" customHeight="1" x14ac:dyDescent="0.2">
      <c r="A1912" s="100">
        <v>1911</v>
      </c>
      <c r="B1912" s="100">
        <v>1953</v>
      </c>
      <c r="C1912" s="4" t="s">
        <v>7</v>
      </c>
      <c r="D1912" s="100">
        <v>28</v>
      </c>
      <c r="E1912" s="100">
        <v>152</v>
      </c>
      <c r="F1912" s="2">
        <v>0</v>
      </c>
      <c r="G1912" s="100">
        <v>0</v>
      </c>
    </row>
    <row r="1913" spans="1:7" ht="13.5" customHeight="1" x14ac:dyDescent="0.2">
      <c r="A1913" s="100">
        <v>1912</v>
      </c>
      <c r="B1913" s="100">
        <v>1954</v>
      </c>
      <c r="C1913" s="4" t="s">
        <v>7</v>
      </c>
      <c r="D1913" s="100">
        <v>29</v>
      </c>
      <c r="E1913" s="100">
        <v>152</v>
      </c>
      <c r="F1913" s="2">
        <v>0</v>
      </c>
      <c r="G1913" s="100">
        <v>0</v>
      </c>
    </row>
    <row r="1914" spans="1:7" ht="13.5" customHeight="1" x14ac:dyDescent="0.2">
      <c r="A1914" s="100">
        <v>1913</v>
      </c>
      <c r="B1914" s="100">
        <v>1955</v>
      </c>
      <c r="C1914" s="4" t="s">
        <v>7</v>
      </c>
      <c r="D1914" s="100">
        <v>30</v>
      </c>
      <c r="E1914" s="100">
        <v>152</v>
      </c>
      <c r="F1914" s="2">
        <v>0</v>
      </c>
      <c r="G1914" s="100">
        <v>0</v>
      </c>
    </row>
    <row r="1915" spans="1:7" ht="13.5" customHeight="1" x14ac:dyDescent="0.2">
      <c r="A1915" s="100">
        <v>1914</v>
      </c>
      <c r="B1915" s="100">
        <v>1956</v>
      </c>
      <c r="C1915" s="4" t="s">
        <v>7</v>
      </c>
      <c r="D1915" s="100">
        <v>31</v>
      </c>
      <c r="E1915" s="100">
        <v>152</v>
      </c>
      <c r="F1915" s="2">
        <v>0</v>
      </c>
      <c r="G1915" s="100">
        <v>0</v>
      </c>
    </row>
    <row r="1916" spans="1:7" ht="13.5" customHeight="1" x14ac:dyDescent="0.2">
      <c r="A1916" s="100">
        <v>1915</v>
      </c>
      <c r="B1916" s="100">
        <v>1957</v>
      </c>
      <c r="C1916" s="4" t="s">
        <v>7</v>
      </c>
      <c r="D1916" s="100">
        <v>32</v>
      </c>
      <c r="E1916" s="100">
        <v>152</v>
      </c>
      <c r="F1916" s="2">
        <v>0</v>
      </c>
      <c r="G1916" s="100">
        <v>0</v>
      </c>
    </row>
    <row r="1917" spans="1:7" ht="13.5" customHeight="1" x14ac:dyDescent="0.2">
      <c r="A1917" s="100">
        <v>1916</v>
      </c>
      <c r="B1917" s="100">
        <v>1958</v>
      </c>
      <c r="C1917" s="4" t="s">
        <v>7</v>
      </c>
      <c r="D1917" s="100">
        <v>401</v>
      </c>
      <c r="E1917" s="100">
        <v>157</v>
      </c>
      <c r="F1917" s="2">
        <v>0</v>
      </c>
      <c r="G1917" s="100">
        <v>0</v>
      </c>
    </row>
    <row r="1918" spans="1:7" ht="13.5" customHeight="1" x14ac:dyDescent="0.2">
      <c r="A1918" s="100">
        <v>1917</v>
      </c>
      <c r="B1918" s="100">
        <v>1959</v>
      </c>
      <c r="C1918" s="4" t="s">
        <v>7</v>
      </c>
      <c r="D1918" s="100">
        <v>402</v>
      </c>
      <c r="E1918" s="100">
        <v>157</v>
      </c>
      <c r="F1918" s="2">
        <v>0</v>
      </c>
      <c r="G1918" s="100">
        <v>0</v>
      </c>
    </row>
    <row r="1919" spans="1:7" ht="13.5" customHeight="1" x14ac:dyDescent="0.2">
      <c r="A1919" s="100">
        <v>1918</v>
      </c>
      <c r="B1919" s="100">
        <v>1960</v>
      </c>
      <c r="C1919" s="4" t="s">
        <v>7</v>
      </c>
      <c r="D1919" s="100">
        <v>403</v>
      </c>
      <c r="E1919" s="100">
        <v>157</v>
      </c>
      <c r="F1919" s="2">
        <v>0</v>
      </c>
      <c r="G1919" s="100">
        <v>0</v>
      </c>
    </row>
    <row r="1920" spans="1:7" ht="13.5" customHeight="1" x14ac:dyDescent="0.2">
      <c r="A1920" s="100">
        <v>1919</v>
      </c>
      <c r="B1920" s="100">
        <v>1961</v>
      </c>
      <c r="C1920" s="4" t="s">
        <v>7</v>
      </c>
      <c r="D1920" s="100">
        <v>404</v>
      </c>
      <c r="E1920" s="100">
        <v>157</v>
      </c>
      <c r="F1920" s="2">
        <v>0</v>
      </c>
      <c r="G1920" s="100">
        <v>0</v>
      </c>
    </row>
    <row r="1921" spans="1:7" ht="13.5" customHeight="1" x14ac:dyDescent="0.2">
      <c r="A1921" s="100">
        <v>1920</v>
      </c>
      <c r="B1921" s="100">
        <v>1962</v>
      </c>
      <c r="C1921" s="4" t="s">
        <v>7</v>
      </c>
      <c r="D1921" s="100">
        <v>405</v>
      </c>
      <c r="E1921" s="100">
        <v>157</v>
      </c>
      <c r="F1921" s="2">
        <v>0</v>
      </c>
      <c r="G1921" s="100">
        <v>0</v>
      </c>
    </row>
    <row r="1922" spans="1:7" ht="13.5" customHeight="1" x14ac:dyDescent="0.2">
      <c r="A1922" s="100">
        <v>1921</v>
      </c>
      <c r="B1922" s="100">
        <v>1963</v>
      </c>
      <c r="C1922" s="4" t="s">
        <v>7</v>
      </c>
      <c r="D1922" s="100">
        <v>406</v>
      </c>
      <c r="E1922" s="100">
        <v>157</v>
      </c>
      <c r="F1922" s="2">
        <v>0</v>
      </c>
      <c r="G1922" s="100">
        <v>0</v>
      </c>
    </row>
    <row r="1923" spans="1:7" ht="13.5" customHeight="1" x14ac:dyDescent="0.2">
      <c r="A1923" s="100">
        <v>1922</v>
      </c>
      <c r="B1923" s="100">
        <v>1964</v>
      </c>
      <c r="C1923" s="4" t="s">
        <v>7</v>
      </c>
      <c r="D1923" s="100">
        <v>407</v>
      </c>
      <c r="E1923" s="100">
        <v>157</v>
      </c>
      <c r="F1923" s="2">
        <v>0</v>
      </c>
      <c r="G1923" s="100">
        <v>0</v>
      </c>
    </row>
    <row r="1924" spans="1:7" ht="13.5" customHeight="1" x14ac:dyDescent="0.2">
      <c r="A1924" s="100">
        <v>1923</v>
      </c>
      <c r="B1924" s="100">
        <v>1965</v>
      </c>
      <c r="C1924" s="4" t="s">
        <v>7</v>
      </c>
      <c r="D1924" s="100">
        <v>408</v>
      </c>
      <c r="E1924" s="100">
        <v>157</v>
      </c>
      <c r="F1924" s="2">
        <v>0</v>
      </c>
      <c r="G1924" s="100">
        <v>0</v>
      </c>
    </row>
    <row r="1925" spans="1:7" ht="13.5" customHeight="1" x14ac:dyDescent="0.2">
      <c r="A1925" s="100">
        <v>1924</v>
      </c>
      <c r="B1925" s="100">
        <v>1966</v>
      </c>
      <c r="C1925" s="4" t="s">
        <v>7</v>
      </c>
      <c r="D1925" s="100">
        <v>409</v>
      </c>
      <c r="E1925" s="100">
        <v>157</v>
      </c>
      <c r="F1925" s="2">
        <v>0</v>
      </c>
      <c r="G1925" s="100">
        <v>0</v>
      </c>
    </row>
    <row r="1926" spans="1:7" ht="13.5" customHeight="1" x14ac:dyDescent="0.2">
      <c r="A1926" s="100">
        <v>1925</v>
      </c>
      <c r="B1926" s="100">
        <v>1967</v>
      </c>
      <c r="C1926" s="4" t="s">
        <v>7</v>
      </c>
      <c r="D1926" s="100">
        <v>410</v>
      </c>
      <c r="E1926" s="100">
        <v>157</v>
      </c>
      <c r="F1926" s="2">
        <v>0</v>
      </c>
      <c r="G1926" s="100">
        <v>0</v>
      </c>
    </row>
    <row r="1927" spans="1:7" ht="13.5" customHeight="1" x14ac:dyDescent="0.2">
      <c r="A1927" s="100">
        <v>1926</v>
      </c>
      <c r="B1927" s="100">
        <v>1968</v>
      </c>
      <c r="C1927" s="4" t="s">
        <v>7</v>
      </c>
      <c r="D1927" s="100">
        <v>411</v>
      </c>
      <c r="E1927" s="100">
        <v>157</v>
      </c>
      <c r="F1927" s="2">
        <v>0</v>
      </c>
      <c r="G1927" s="100">
        <v>0</v>
      </c>
    </row>
    <row r="1928" spans="1:7" ht="13.5" customHeight="1" x14ac:dyDescent="0.2">
      <c r="A1928" s="100">
        <v>1927</v>
      </c>
      <c r="B1928" s="100">
        <v>1969</v>
      </c>
      <c r="C1928" s="4" t="s">
        <v>7</v>
      </c>
      <c r="D1928" s="100">
        <v>412</v>
      </c>
      <c r="E1928" s="100">
        <v>157</v>
      </c>
      <c r="F1928" s="2">
        <v>0</v>
      </c>
      <c r="G1928" s="100">
        <v>0</v>
      </c>
    </row>
    <row r="1929" spans="1:7" ht="13.5" customHeight="1" x14ac:dyDescent="0.2">
      <c r="A1929" s="100">
        <v>1928</v>
      </c>
      <c r="B1929" s="100">
        <v>1970</v>
      </c>
      <c r="C1929" s="4" t="s">
        <v>7</v>
      </c>
      <c r="D1929" s="100">
        <v>413</v>
      </c>
      <c r="E1929" s="100">
        <v>157</v>
      </c>
      <c r="F1929" s="2">
        <v>0</v>
      </c>
      <c r="G1929" s="100">
        <v>0</v>
      </c>
    </row>
    <row r="1930" spans="1:7" ht="13.5" customHeight="1" x14ac:dyDescent="0.2">
      <c r="A1930" s="100">
        <v>1929</v>
      </c>
      <c r="B1930" s="100">
        <v>1971</v>
      </c>
      <c r="C1930" s="4" t="s">
        <v>7</v>
      </c>
      <c r="D1930" s="100">
        <v>414</v>
      </c>
      <c r="E1930" s="100">
        <v>157</v>
      </c>
      <c r="F1930" s="2">
        <v>0</v>
      </c>
      <c r="G1930" s="100">
        <v>0</v>
      </c>
    </row>
    <row r="1931" spans="1:7" ht="13.5" customHeight="1" x14ac:dyDescent="0.2">
      <c r="A1931" s="100">
        <v>1930</v>
      </c>
      <c r="B1931" s="100">
        <v>1972</v>
      </c>
      <c r="C1931" s="4" t="s">
        <v>7</v>
      </c>
      <c r="D1931" s="100">
        <v>415</v>
      </c>
      <c r="E1931" s="100">
        <v>157</v>
      </c>
      <c r="F1931" s="2">
        <v>0</v>
      </c>
      <c r="G1931" s="100">
        <v>0</v>
      </c>
    </row>
    <row r="1932" spans="1:7" ht="13.5" customHeight="1" x14ac:dyDescent="0.2">
      <c r="A1932" s="100">
        <v>1931</v>
      </c>
      <c r="B1932" s="100">
        <v>1973</v>
      </c>
      <c r="C1932" s="4" t="s">
        <v>7</v>
      </c>
      <c r="D1932" s="100">
        <v>416</v>
      </c>
      <c r="E1932" s="100">
        <v>157</v>
      </c>
      <c r="F1932" s="2">
        <v>0</v>
      </c>
      <c r="G1932" s="100">
        <v>0</v>
      </c>
    </row>
    <row r="1933" spans="1:7" ht="13.5" customHeight="1" x14ac:dyDescent="0.2">
      <c r="A1933" s="100">
        <v>1932</v>
      </c>
      <c r="B1933" s="100">
        <v>1974</v>
      </c>
      <c r="C1933" s="4" t="s">
        <v>7</v>
      </c>
      <c r="D1933" s="100">
        <v>417</v>
      </c>
      <c r="E1933" s="100">
        <v>157</v>
      </c>
      <c r="F1933" s="2">
        <v>0</v>
      </c>
      <c r="G1933" s="100">
        <v>0</v>
      </c>
    </row>
    <row r="1934" spans="1:7" ht="13.5" customHeight="1" x14ac:dyDescent="0.2">
      <c r="A1934" s="100">
        <v>1933</v>
      </c>
      <c r="B1934" s="100">
        <v>1975</v>
      </c>
      <c r="C1934" s="4" t="s">
        <v>7</v>
      </c>
      <c r="D1934" s="100">
        <v>418</v>
      </c>
      <c r="E1934" s="100">
        <v>157</v>
      </c>
      <c r="F1934" s="2">
        <v>0</v>
      </c>
      <c r="G1934" s="100">
        <v>0</v>
      </c>
    </row>
    <row r="1935" spans="1:7" ht="13.5" customHeight="1" x14ac:dyDescent="0.2">
      <c r="A1935" s="100">
        <v>1934</v>
      </c>
      <c r="B1935" s="100">
        <v>1976</v>
      </c>
      <c r="C1935" s="4" t="s">
        <v>7</v>
      </c>
      <c r="D1935" s="100">
        <v>419</v>
      </c>
      <c r="E1935" s="100">
        <v>157</v>
      </c>
      <c r="F1935" s="2">
        <v>0</v>
      </c>
      <c r="G1935" s="100">
        <v>0</v>
      </c>
    </row>
    <row r="1936" spans="1:7" ht="13.5" customHeight="1" x14ac:dyDescent="0.2">
      <c r="A1936" s="100">
        <v>1935</v>
      </c>
      <c r="B1936" s="100">
        <v>1977</v>
      </c>
      <c r="C1936" s="4" t="s">
        <v>7</v>
      </c>
      <c r="D1936" s="100">
        <v>420</v>
      </c>
      <c r="E1936" s="100">
        <v>157</v>
      </c>
      <c r="F1936" s="2">
        <v>0</v>
      </c>
      <c r="G1936" s="100">
        <v>0</v>
      </c>
    </row>
    <row r="1937" spans="1:7" ht="13.5" customHeight="1" x14ac:dyDescent="0.2">
      <c r="A1937" s="100">
        <v>1936</v>
      </c>
      <c r="B1937" s="100">
        <v>1978</v>
      </c>
      <c r="C1937" s="4" t="s">
        <v>7</v>
      </c>
      <c r="D1937" s="100">
        <v>421</v>
      </c>
      <c r="E1937" s="100">
        <v>157</v>
      </c>
      <c r="F1937" s="2">
        <v>0</v>
      </c>
      <c r="G1937" s="100">
        <v>0</v>
      </c>
    </row>
    <row r="1938" spans="1:7" ht="13.5" customHeight="1" x14ac:dyDescent="0.2">
      <c r="A1938" s="100">
        <v>1937</v>
      </c>
      <c r="B1938" s="100">
        <v>1979</v>
      </c>
      <c r="C1938" s="4" t="s">
        <v>7</v>
      </c>
      <c r="D1938" s="100">
        <v>422</v>
      </c>
      <c r="E1938" s="100">
        <v>157</v>
      </c>
      <c r="F1938" s="2">
        <v>0</v>
      </c>
      <c r="G1938" s="100">
        <v>0</v>
      </c>
    </row>
    <row r="1939" spans="1:7" ht="13.5" customHeight="1" x14ac:dyDescent="0.2">
      <c r="A1939" s="100">
        <v>1938</v>
      </c>
      <c r="B1939" s="100">
        <v>1980</v>
      </c>
      <c r="C1939" s="4" t="s">
        <v>7</v>
      </c>
      <c r="D1939" s="100">
        <v>423</v>
      </c>
      <c r="E1939" s="100">
        <v>157</v>
      </c>
      <c r="F1939" s="2">
        <v>0</v>
      </c>
      <c r="G1939" s="100">
        <v>0</v>
      </c>
    </row>
    <row r="1940" spans="1:7" ht="13.5" customHeight="1" x14ac:dyDescent="0.2">
      <c r="A1940" s="100">
        <v>1939</v>
      </c>
      <c r="B1940" s="100">
        <v>1981</v>
      </c>
      <c r="C1940" s="4" t="s">
        <v>7</v>
      </c>
      <c r="D1940" s="100">
        <v>424</v>
      </c>
      <c r="E1940" s="100">
        <v>157</v>
      </c>
      <c r="F1940" s="2">
        <v>0</v>
      </c>
      <c r="G1940" s="100">
        <v>0</v>
      </c>
    </row>
    <row r="1941" spans="1:7" ht="13.5" customHeight="1" x14ac:dyDescent="0.2">
      <c r="A1941" s="100">
        <v>1940</v>
      </c>
      <c r="B1941" s="100">
        <v>1982</v>
      </c>
      <c r="C1941" s="4" t="s">
        <v>7</v>
      </c>
      <c r="D1941" s="100">
        <v>425</v>
      </c>
      <c r="E1941" s="100">
        <v>157</v>
      </c>
      <c r="F1941" s="2">
        <v>0</v>
      </c>
      <c r="G1941" s="100">
        <v>0</v>
      </c>
    </row>
    <row r="1942" spans="1:7" ht="13.5" customHeight="1" x14ac:dyDescent="0.2">
      <c r="A1942" s="100">
        <v>1941</v>
      </c>
      <c r="B1942" s="100">
        <v>1983</v>
      </c>
      <c r="C1942" s="4" t="s">
        <v>7</v>
      </c>
      <c r="D1942" s="100">
        <v>426</v>
      </c>
      <c r="E1942" s="100">
        <v>157</v>
      </c>
      <c r="F1942" s="2">
        <v>0</v>
      </c>
      <c r="G1942" s="100">
        <v>0</v>
      </c>
    </row>
    <row r="1943" spans="1:7" ht="13.5" customHeight="1" x14ac:dyDescent="0.2">
      <c r="A1943" s="100">
        <v>1942</v>
      </c>
      <c r="B1943" s="100">
        <v>1984</v>
      </c>
      <c r="C1943" s="4" t="s">
        <v>7</v>
      </c>
      <c r="D1943" s="100">
        <v>427</v>
      </c>
      <c r="E1943" s="100">
        <v>157</v>
      </c>
      <c r="F1943" s="2">
        <v>0</v>
      </c>
      <c r="G1943" s="100">
        <v>0</v>
      </c>
    </row>
    <row r="1944" spans="1:7" ht="13.5" customHeight="1" x14ac:dyDescent="0.2">
      <c r="A1944" s="100">
        <v>1943</v>
      </c>
      <c r="B1944" s="100">
        <v>1985</v>
      </c>
      <c r="C1944" s="4" t="s">
        <v>7</v>
      </c>
      <c r="D1944" s="100">
        <v>428</v>
      </c>
      <c r="E1944" s="100">
        <v>157</v>
      </c>
      <c r="F1944" s="2">
        <v>0</v>
      </c>
      <c r="G1944" s="100">
        <v>0</v>
      </c>
    </row>
    <row r="1945" spans="1:7" ht="13.5" customHeight="1" x14ac:dyDescent="0.2">
      <c r="A1945" s="100">
        <v>1944</v>
      </c>
      <c r="B1945" s="100">
        <v>1986</v>
      </c>
      <c r="C1945" s="4" t="s">
        <v>7</v>
      </c>
      <c r="D1945" s="100">
        <v>429</v>
      </c>
      <c r="E1945" s="100">
        <v>157</v>
      </c>
      <c r="F1945" s="2">
        <v>0</v>
      </c>
      <c r="G1945" s="100">
        <v>0</v>
      </c>
    </row>
    <row r="1946" spans="1:7" ht="13.5" customHeight="1" x14ac:dyDescent="0.2">
      <c r="A1946" s="100">
        <v>1945</v>
      </c>
      <c r="B1946" s="100">
        <v>1987</v>
      </c>
      <c r="C1946" s="4" t="s">
        <v>7</v>
      </c>
      <c r="D1946" s="100">
        <v>430</v>
      </c>
      <c r="E1946" s="100">
        <v>157</v>
      </c>
      <c r="F1946" s="2">
        <v>0</v>
      </c>
      <c r="G1946" s="100">
        <v>0</v>
      </c>
    </row>
    <row r="1947" spans="1:7" ht="13.5" customHeight="1" x14ac:dyDescent="0.2">
      <c r="A1947" s="100">
        <v>1946</v>
      </c>
      <c r="B1947" s="100">
        <v>1988</v>
      </c>
      <c r="C1947" s="4" t="s">
        <v>7</v>
      </c>
      <c r="D1947" s="100">
        <v>33</v>
      </c>
      <c r="E1947" s="100">
        <v>41</v>
      </c>
      <c r="F1947" s="2">
        <v>0</v>
      </c>
      <c r="G1947" s="100">
        <v>0</v>
      </c>
    </row>
    <row r="1948" spans="1:7" ht="13.5" customHeight="1" x14ac:dyDescent="0.2">
      <c r="A1948" s="100">
        <v>1947</v>
      </c>
      <c r="B1948" s="100">
        <v>1989</v>
      </c>
      <c r="C1948" s="4" t="s">
        <v>7</v>
      </c>
      <c r="D1948" s="100">
        <v>34</v>
      </c>
      <c r="E1948" s="100">
        <v>41</v>
      </c>
      <c r="F1948" s="2">
        <v>0</v>
      </c>
      <c r="G1948" s="100">
        <v>0</v>
      </c>
    </row>
    <row r="1949" spans="1:7" ht="13.5" customHeight="1" x14ac:dyDescent="0.2">
      <c r="A1949" s="100">
        <v>1948</v>
      </c>
      <c r="B1949" s="100">
        <v>1990</v>
      </c>
      <c r="C1949" s="4" t="s">
        <v>7</v>
      </c>
      <c r="D1949" s="100">
        <v>35</v>
      </c>
      <c r="E1949" s="100">
        <v>41</v>
      </c>
      <c r="F1949" s="2">
        <v>0</v>
      </c>
      <c r="G1949" s="100">
        <v>0</v>
      </c>
    </row>
    <row r="1950" spans="1:7" ht="13.5" customHeight="1" x14ac:dyDescent="0.2">
      <c r="A1950" s="100">
        <v>1949</v>
      </c>
      <c r="B1950" s="100">
        <v>1991</v>
      </c>
      <c r="C1950" s="4" t="s">
        <v>7</v>
      </c>
      <c r="D1950" s="100">
        <v>36</v>
      </c>
      <c r="E1950" s="100">
        <v>41</v>
      </c>
      <c r="F1950" s="2">
        <v>0</v>
      </c>
      <c r="G1950" s="100">
        <v>0</v>
      </c>
    </row>
    <row r="1951" spans="1:7" ht="13.5" customHeight="1" x14ac:dyDescent="0.2">
      <c r="A1951" s="100">
        <v>1950</v>
      </c>
      <c r="B1951" s="100">
        <v>1992</v>
      </c>
      <c r="C1951" s="4" t="s">
        <v>7</v>
      </c>
      <c r="D1951" s="100">
        <v>37</v>
      </c>
      <c r="E1951" s="100">
        <v>41</v>
      </c>
      <c r="F1951" s="2">
        <v>0</v>
      </c>
      <c r="G1951" s="100">
        <v>0</v>
      </c>
    </row>
    <row r="1952" spans="1:7" ht="13.5" customHeight="1" x14ac:dyDescent="0.2">
      <c r="A1952" s="100">
        <v>1951</v>
      </c>
      <c r="B1952" s="100">
        <v>1993</v>
      </c>
      <c r="C1952" s="4" t="s">
        <v>7</v>
      </c>
      <c r="D1952" s="100">
        <v>291</v>
      </c>
      <c r="E1952" s="100">
        <v>119</v>
      </c>
      <c r="F1952" s="2">
        <v>0</v>
      </c>
      <c r="G1952" s="100">
        <v>0</v>
      </c>
    </row>
    <row r="1953" spans="1:7" ht="13.5" customHeight="1" x14ac:dyDescent="0.2">
      <c r="A1953" s="100">
        <v>1952</v>
      </c>
      <c r="B1953" s="100">
        <v>1994</v>
      </c>
      <c r="C1953" s="4" t="s">
        <v>7</v>
      </c>
      <c r="D1953" s="100">
        <v>292</v>
      </c>
      <c r="E1953" s="100">
        <v>119</v>
      </c>
      <c r="F1953" s="2">
        <v>0</v>
      </c>
      <c r="G1953" s="100">
        <v>0</v>
      </c>
    </row>
    <row r="1954" spans="1:7" ht="13.5" customHeight="1" x14ac:dyDescent="0.2">
      <c r="A1954" s="100">
        <v>1953</v>
      </c>
      <c r="B1954" s="100">
        <v>1995</v>
      </c>
      <c r="C1954" s="4" t="s">
        <v>7</v>
      </c>
      <c r="D1954" s="100">
        <v>293</v>
      </c>
      <c r="E1954" s="100">
        <v>119</v>
      </c>
      <c r="F1954" s="2">
        <v>0</v>
      </c>
      <c r="G1954" s="100">
        <v>0</v>
      </c>
    </row>
    <row r="1955" spans="1:7" ht="13.5" customHeight="1" x14ac:dyDescent="0.2">
      <c r="A1955" s="100">
        <v>1954</v>
      </c>
      <c r="B1955" s="100">
        <v>1996</v>
      </c>
      <c r="C1955" s="4" t="s">
        <v>7</v>
      </c>
      <c r="D1955" s="100">
        <v>294</v>
      </c>
      <c r="E1955" s="100">
        <v>119</v>
      </c>
      <c r="F1955" s="2">
        <v>0</v>
      </c>
      <c r="G1955" s="100">
        <v>0</v>
      </c>
    </row>
    <row r="1956" spans="1:7" ht="13.5" customHeight="1" x14ac:dyDescent="0.2">
      <c r="A1956" s="100">
        <v>1955</v>
      </c>
      <c r="B1956" s="100">
        <v>1997</v>
      </c>
      <c r="C1956" s="4" t="s">
        <v>7</v>
      </c>
      <c r="D1956" s="100">
        <v>295</v>
      </c>
      <c r="E1956" s="100">
        <v>119</v>
      </c>
      <c r="F1956" s="2">
        <v>0</v>
      </c>
      <c r="G1956" s="100">
        <v>0</v>
      </c>
    </row>
    <row r="1957" spans="1:7" ht="13.5" customHeight="1" x14ac:dyDescent="0.2">
      <c r="A1957" s="100">
        <v>1956</v>
      </c>
      <c r="B1957" s="100">
        <v>1998</v>
      </c>
      <c r="C1957" s="4" t="s">
        <v>7</v>
      </c>
      <c r="D1957" s="100">
        <v>296</v>
      </c>
      <c r="E1957" s="100">
        <v>119</v>
      </c>
      <c r="F1957" s="2">
        <v>0</v>
      </c>
      <c r="G1957" s="100">
        <v>0</v>
      </c>
    </row>
    <row r="1958" spans="1:7" ht="13.5" customHeight="1" x14ac:dyDescent="0.2">
      <c r="A1958" s="100">
        <v>1957</v>
      </c>
      <c r="B1958" s="100">
        <v>1999</v>
      </c>
      <c r="C1958" s="4" t="s">
        <v>7</v>
      </c>
      <c r="D1958" s="100">
        <v>297</v>
      </c>
      <c r="E1958" s="100">
        <v>119</v>
      </c>
      <c r="F1958" s="2">
        <v>0</v>
      </c>
      <c r="G1958" s="100">
        <v>0</v>
      </c>
    </row>
    <row r="1959" spans="1:7" ht="13.5" customHeight="1" x14ac:dyDescent="0.2">
      <c r="A1959" s="100">
        <v>1958</v>
      </c>
      <c r="B1959" s="100">
        <v>2000</v>
      </c>
      <c r="C1959" s="4" t="s">
        <v>7</v>
      </c>
      <c r="D1959" s="100">
        <v>298</v>
      </c>
      <c r="E1959" s="100">
        <v>119</v>
      </c>
      <c r="F1959" s="2">
        <v>0</v>
      </c>
      <c r="G1959" s="100">
        <v>0</v>
      </c>
    </row>
    <row r="1960" spans="1:7" ht="13.5" customHeight="1" x14ac:dyDescent="0.2">
      <c r="A1960" s="100">
        <v>1959</v>
      </c>
      <c r="B1960" s="100">
        <v>2001</v>
      </c>
      <c r="C1960" s="4" t="s">
        <v>7</v>
      </c>
      <c r="D1960" s="100">
        <v>299</v>
      </c>
      <c r="E1960" s="100">
        <v>119</v>
      </c>
      <c r="F1960" s="2">
        <v>0</v>
      </c>
      <c r="G1960" s="100">
        <v>0</v>
      </c>
    </row>
    <row r="1961" spans="1:7" ht="13.5" customHeight="1" x14ac:dyDescent="0.2">
      <c r="A1961" s="100">
        <v>1960</v>
      </c>
      <c r="B1961" s="100">
        <v>2002</v>
      </c>
      <c r="C1961" s="4" t="s">
        <v>7</v>
      </c>
      <c r="D1961" s="100">
        <v>300</v>
      </c>
      <c r="E1961" s="100">
        <v>119</v>
      </c>
      <c r="F1961" s="2">
        <v>0</v>
      </c>
      <c r="G1961" s="100">
        <v>0</v>
      </c>
    </row>
    <row r="1962" spans="1:7" ht="13.5" customHeight="1" x14ac:dyDescent="0.2">
      <c r="A1962" s="100">
        <v>1961</v>
      </c>
      <c r="B1962" s="100">
        <v>2003</v>
      </c>
      <c r="C1962" s="4" t="s">
        <v>7</v>
      </c>
      <c r="D1962" s="100">
        <v>57</v>
      </c>
      <c r="E1962" s="100">
        <v>74</v>
      </c>
      <c r="F1962" s="2">
        <v>0</v>
      </c>
      <c r="G1962" s="100">
        <v>0</v>
      </c>
    </row>
    <row r="1963" spans="1:7" ht="13.5" customHeight="1" x14ac:dyDescent="0.2">
      <c r="A1963" s="100">
        <v>1962</v>
      </c>
      <c r="B1963" s="100">
        <v>2004</v>
      </c>
      <c r="C1963" s="4" t="s">
        <v>7</v>
      </c>
      <c r="D1963" s="100">
        <v>58</v>
      </c>
      <c r="E1963" s="100">
        <v>74</v>
      </c>
      <c r="F1963" s="2">
        <v>0</v>
      </c>
      <c r="G1963" s="100">
        <v>0</v>
      </c>
    </row>
    <row r="1964" spans="1:7" ht="13.5" customHeight="1" x14ac:dyDescent="0.2">
      <c r="A1964" s="100">
        <v>1963</v>
      </c>
      <c r="B1964" s="100">
        <v>2005</v>
      </c>
      <c r="C1964" s="4" t="s">
        <v>7</v>
      </c>
      <c r="D1964" s="100">
        <v>59</v>
      </c>
      <c r="E1964" s="100">
        <v>74</v>
      </c>
      <c r="F1964" s="2">
        <v>0</v>
      </c>
      <c r="G1964" s="100">
        <v>0</v>
      </c>
    </row>
    <row r="1965" spans="1:7" ht="13.5" customHeight="1" x14ac:dyDescent="0.2">
      <c r="A1965" s="100">
        <v>1964</v>
      </c>
      <c r="B1965" s="100">
        <v>2006</v>
      </c>
      <c r="C1965" s="4" t="s">
        <v>7</v>
      </c>
      <c r="D1965" s="100">
        <v>60</v>
      </c>
      <c r="E1965" s="100">
        <v>74</v>
      </c>
      <c r="F1965" s="2">
        <v>0</v>
      </c>
      <c r="G1965" s="100">
        <v>0</v>
      </c>
    </row>
    <row r="1966" spans="1:7" ht="13.5" customHeight="1" x14ac:dyDescent="0.2">
      <c r="A1966" s="100">
        <v>1965</v>
      </c>
      <c r="B1966" s="100">
        <v>2007</v>
      </c>
      <c r="C1966" s="4" t="s">
        <v>7</v>
      </c>
      <c r="D1966" s="100">
        <v>61</v>
      </c>
      <c r="E1966" s="100">
        <v>74</v>
      </c>
      <c r="F1966" s="2">
        <v>0</v>
      </c>
      <c r="G1966" s="100">
        <v>0</v>
      </c>
    </row>
    <row r="1967" spans="1:7" ht="13.5" customHeight="1" x14ac:dyDescent="0.2">
      <c r="A1967" s="100">
        <v>1966</v>
      </c>
      <c r="B1967" s="100">
        <v>2008</v>
      </c>
      <c r="C1967" s="4" t="s">
        <v>7</v>
      </c>
      <c r="D1967" s="100">
        <v>431</v>
      </c>
      <c r="E1967" s="100">
        <v>157</v>
      </c>
      <c r="F1967" s="2">
        <v>0</v>
      </c>
      <c r="G1967" s="100">
        <v>0</v>
      </c>
    </row>
    <row r="1968" spans="1:7" ht="13.5" customHeight="1" x14ac:dyDescent="0.2">
      <c r="A1968" s="100">
        <v>1967</v>
      </c>
      <c r="B1968" s="100">
        <v>2009</v>
      </c>
      <c r="C1968" s="4" t="s">
        <v>7</v>
      </c>
      <c r="D1968" s="100">
        <v>432</v>
      </c>
      <c r="E1968" s="100">
        <v>157</v>
      </c>
      <c r="F1968" s="2">
        <v>0</v>
      </c>
      <c r="G1968" s="100">
        <v>0</v>
      </c>
    </row>
    <row r="1969" spans="1:7" ht="13.5" customHeight="1" x14ac:dyDescent="0.2">
      <c r="A1969" s="100">
        <v>1968</v>
      </c>
      <c r="B1969" s="100">
        <v>2010</v>
      </c>
      <c r="C1969" s="4" t="s">
        <v>7</v>
      </c>
      <c r="D1969" s="100">
        <v>433</v>
      </c>
      <c r="E1969" s="100">
        <v>157</v>
      </c>
      <c r="F1969" s="2">
        <v>0</v>
      </c>
      <c r="G1969" s="100">
        <v>0</v>
      </c>
    </row>
    <row r="1970" spans="1:7" ht="13.5" customHeight="1" x14ac:dyDescent="0.2">
      <c r="A1970" s="100">
        <v>1969</v>
      </c>
      <c r="B1970" s="100">
        <v>2011</v>
      </c>
      <c r="C1970" s="4" t="s">
        <v>7</v>
      </c>
      <c r="D1970" s="100">
        <v>434</v>
      </c>
      <c r="E1970" s="100">
        <v>157</v>
      </c>
      <c r="F1970" s="2">
        <v>0</v>
      </c>
      <c r="G1970" s="100">
        <v>0</v>
      </c>
    </row>
    <row r="1971" spans="1:7" ht="13.5" customHeight="1" x14ac:dyDescent="0.2">
      <c r="A1971" s="100">
        <v>1970</v>
      </c>
      <c r="B1971" s="100">
        <v>2012</v>
      </c>
      <c r="C1971" s="4" t="s">
        <v>7</v>
      </c>
      <c r="D1971" s="100">
        <v>435</v>
      </c>
      <c r="E1971" s="100">
        <v>157</v>
      </c>
      <c r="F1971" s="2">
        <v>0</v>
      </c>
      <c r="G1971" s="100">
        <v>0</v>
      </c>
    </row>
    <row r="1972" spans="1:7" ht="13.5" customHeight="1" x14ac:dyDescent="0.2">
      <c r="A1972" s="100">
        <v>1971</v>
      </c>
      <c r="B1972" s="100">
        <v>2013</v>
      </c>
      <c r="C1972" s="4" t="s">
        <v>7</v>
      </c>
      <c r="D1972" s="100">
        <v>436</v>
      </c>
      <c r="E1972" s="100">
        <v>157</v>
      </c>
      <c r="F1972" s="2">
        <v>0</v>
      </c>
      <c r="G1972" s="100">
        <v>0</v>
      </c>
    </row>
    <row r="1973" spans="1:7" ht="13.5" customHeight="1" x14ac:dyDescent="0.2">
      <c r="A1973" s="100">
        <v>1972</v>
      </c>
      <c r="B1973" s="100">
        <v>2014</v>
      </c>
      <c r="C1973" s="4" t="s">
        <v>7</v>
      </c>
      <c r="D1973" s="100">
        <v>437</v>
      </c>
      <c r="E1973" s="100">
        <v>157</v>
      </c>
      <c r="F1973" s="2">
        <v>0</v>
      </c>
      <c r="G1973" s="100">
        <v>0</v>
      </c>
    </row>
    <row r="1974" spans="1:7" ht="13.5" customHeight="1" x14ac:dyDescent="0.2">
      <c r="A1974" s="100">
        <v>1973</v>
      </c>
      <c r="B1974" s="100">
        <v>2015</v>
      </c>
      <c r="C1974" s="4" t="s">
        <v>7</v>
      </c>
      <c r="D1974" s="100">
        <v>438</v>
      </c>
      <c r="E1974" s="100">
        <v>157</v>
      </c>
      <c r="F1974" s="2">
        <v>0</v>
      </c>
      <c r="G1974" s="100">
        <v>0</v>
      </c>
    </row>
    <row r="1975" spans="1:7" ht="13.5" customHeight="1" x14ac:dyDescent="0.2">
      <c r="A1975" s="100">
        <v>1974</v>
      </c>
      <c r="B1975" s="100">
        <v>2016</v>
      </c>
      <c r="C1975" s="4" t="s">
        <v>7</v>
      </c>
      <c r="D1975" s="100">
        <v>439</v>
      </c>
      <c r="E1975" s="100">
        <v>157</v>
      </c>
      <c r="F1975" s="2">
        <v>0</v>
      </c>
      <c r="G1975" s="100">
        <v>0</v>
      </c>
    </row>
    <row r="1976" spans="1:7" ht="13.5" customHeight="1" x14ac:dyDescent="0.2">
      <c r="A1976" s="100">
        <v>1975</v>
      </c>
      <c r="B1976" s="100">
        <v>2017</v>
      </c>
      <c r="C1976" s="4" t="s">
        <v>7</v>
      </c>
      <c r="D1976" s="100">
        <v>440</v>
      </c>
      <c r="E1976" s="100">
        <v>157</v>
      </c>
      <c r="F1976" s="2">
        <v>0</v>
      </c>
      <c r="G1976" s="100">
        <v>0</v>
      </c>
    </row>
    <row r="1977" spans="1:7" ht="13.5" customHeight="1" x14ac:dyDescent="0.2">
      <c r="A1977" s="100">
        <v>1976</v>
      </c>
      <c r="B1977" s="100">
        <v>2018</v>
      </c>
      <c r="C1977" s="4" t="s">
        <v>7</v>
      </c>
      <c r="D1977" s="100">
        <v>441</v>
      </c>
      <c r="E1977" s="100">
        <v>157</v>
      </c>
      <c r="F1977" s="2">
        <v>0</v>
      </c>
      <c r="G1977" s="100">
        <v>0</v>
      </c>
    </row>
    <row r="1978" spans="1:7" ht="13.5" customHeight="1" x14ac:dyDescent="0.2">
      <c r="A1978" s="100">
        <v>1977</v>
      </c>
      <c r="B1978" s="100">
        <v>2019</v>
      </c>
      <c r="C1978" s="4" t="s">
        <v>7</v>
      </c>
      <c r="D1978" s="100">
        <v>442</v>
      </c>
      <c r="E1978" s="100">
        <v>157</v>
      </c>
      <c r="F1978" s="2">
        <v>0</v>
      </c>
      <c r="G1978" s="100">
        <v>0</v>
      </c>
    </row>
    <row r="1979" spans="1:7" ht="13.5" customHeight="1" x14ac:dyDescent="0.2">
      <c r="A1979" s="100">
        <v>1978</v>
      </c>
      <c r="B1979" s="100">
        <v>2020</v>
      </c>
      <c r="C1979" s="4" t="s">
        <v>7</v>
      </c>
      <c r="D1979" s="100">
        <v>443</v>
      </c>
      <c r="E1979" s="100">
        <v>157</v>
      </c>
      <c r="F1979" s="2">
        <v>0</v>
      </c>
      <c r="G1979" s="100">
        <v>0</v>
      </c>
    </row>
    <row r="1980" spans="1:7" ht="13.5" customHeight="1" x14ac:dyDescent="0.2">
      <c r="A1980" s="100">
        <v>1979</v>
      </c>
      <c r="B1980" s="100">
        <v>2021</v>
      </c>
      <c r="C1980" s="4" t="s">
        <v>7</v>
      </c>
      <c r="D1980" s="100">
        <v>444</v>
      </c>
      <c r="E1980" s="100">
        <v>157</v>
      </c>
      <c r="F1980" s="2">
        <v>0</v>
      </c>
      <c r="G1980" s="100">
        <v>0</v>
      </c>
    </row>
    <row r="1981" spans="1:7" ht="13.5" customHeight="1" x14ac:dyDescent="0.2">
      <c r="A1981" s="100">
        <v>1980</v>
      </c>
      <c r="B1981" s="100">
        <v>2022</v>
      </c>
      <c r="C1981" s="4" t="s">
        <v>7</v>
      </c>
      <c r="D1981" s="100">
        <v>445</v>
      </c>
      <c r="E1981" s="100">
        <v>157</v>
      </c>
      <c r="F1981" s="2">
        <v>0</v>
      </c>
      <c r="G1981" s="100">
        <v>0</v>
      </c>
    </row>
    <row r="1982" spans="1:7" ht="13.5" customHeight="1" x14ac:dyDescent="0.2">
      <c r="A1982" s="100">
        <v>1981</v>
      </c>
      <c r="B1982" s="100">
        <v>2023</v>
      </c>
      <c r="C1982" s="4" t="s">
        <v>7</v>
      </c>
      <c r="D1982" s="100">
        <v>446</v>
      </c>
      <c r="E1982" s="100">
        <v>157</v>
      </c>
      <c r="F1982" s="2">
        <v>0</v>
      </c>
      <c r="G1982" s="100">
        <v>0</v>
      </c>
    </row>
    <row r="1983" spans="1:7" ht="13.5" customHeight="1" x14ac:dyDescent="0.2">
      <c r="A1983" s="100">
        <v>1982</v>
      </c>
      <c r="B1983" s="100">
        <v>2024</v>
      </c>
      <c r="C1983" s="4" t="s">
        <v>7</v>
      </c>
      <c r="D1983" s="100">
        <v>447</v>
      </c>
      <c r="E1983" s="100">
        <v>157</v>
      </c>
      <c r="F1983" s="2">
        <v>0</v>
      </c>
      <c r="G1983" s="100">
        <v>0</v>
      </c>
    </row>
    <row r="1984" spans="1:7" ht="13.5" customHeight="1" x14ac:dyDescent="0.2">
      <c r="A1984" s="100">
        <v>1983</v>
      </c>
      <c r="B1984" s="100">
        <v>2025</v>
      </c>
      <c r="C1984" s="4" t="s">
        <v>7</v>
      </c>
      <c r="D1984" s="100">
        <v>448</v>
      </c>
      <c r="E1984" s="100">
        <v>157</v>
      </c>
      <c r="F1984" s="2">
        <v>0</v>
      </c>
      <c r="G1984" s="100">
        <v>0</v>
      </c>
    </row>
    <row r="1985" spans="1:7" ht="13.5" customHeight="1" x14ac:dyDescent="0.2">
      <c r="A1985" s="100">
        <v>1984</v>
      </c>
      <c r="B1985" s="100">
        <v>2026</v>
      </c>
      <c r="C1985" s="4" t="s">
        <v>7</v>
      </c>
      <c r="D1985" s="100">
        <v>449</v>
      </c>
      <c r="E1985" s="100">
        <v>157</v>
      </c>
      <c r="F1985" s="2">
        <v>0</v>
      </c>
      <c r="G1985" s="100">
        <v>0</v>
      </c>
    </row>
    <row r="1986" spans="1:7" ht="13.5" customHeight="1" x14ac:dyDescent="0.2">
      <c r="A1986" s="100">
        <v>1985</v>
      </c>
      <c r="B1986" s="100">
        <v>2027</v>
      </c>
      <c r="C1986" s="4" t="s">
        <v>7</v>
      </c>
      <c r="D1986" s="100">
        <v>450</v>
      </c>
      <c r="E1986" s="100">
        <v>157</v>
      </c>
      <c r="F1986" s="2">
        <v>0</v>
      </c>
      <c r="G1986" s="100">
        <v>0</v>
      </c>
    </row>
    <row r="1987" spans="1:7" ht="13.5" customHeight="1" x14ac:dyDescent="0.2">
      <c r="A1987" s="100">
        <v>1986</v>
      </c>
      <c r="B1987" s="100">
        <v>2028</v>
      </c>
      <c r="C1987" s="4" t="s">
        <v>7</v>
      </c>
      <c r="D1987" s="100">
        <v>358</v>
      </c>
      <c r="E1987" s="100">
        <v>29</v>
      </c>
      <c r="F1987" s="2">
        <v>0</v>
      </c>
      <c r="G1987" s="100">
        <v>0</v>
      </c>
    </row>
    <row r="1988" spans="1:7" ht="13.5" customHeight="1" x14ac:dyDescent="0.2">
      <c r="A1988" s="100">
        <v>1987</v>
      </c>
      <c r="B1988" s="100">
        <v>2029</v>
      </c>
      <c r="C1988" s="4" t="s">
        <v>7</v>
      </c>
      <c r="D1988" s="100">
        <v>359</v>
      </c>
      <c r="E1988" s="100">
        <v>29</v>
      </c>
      <c r="F1988" s="2">
        <v>0</v>
      </c>
      <c r="G1988" s="100">
        <v>0</v>
      </c>
    </row>
    <row r="1989" spans="1:7" ht="13.5" customHeight="1" x14ac:dyDescent="0.2">
      <c r="A1989" s="100">
        <v>1988</v>
      </c>
      <c r="B1989" s="100">
        <v>2030</v>
      </c>
      <c r="C1989" s="4" t="s">
        <v>7</v>
      </c>
      <c r="D1989" s="100">
        <v>361</v>
      </c>
      <c r="E1989" s="100">
        <v>29</v>
      </c>
      <c r="F1989" s="2">
        <v>0</v>
      </c>
      <c r="G1989" s="100">
        <v>0</v>
      </c>
    </row>
    <row r="1990" spans="1:7" ht="13.5" customHeight="1" x14ac:dyDescent="0.2">
      <c r="A1990" s="100">
        <v>1989</v>
      </c>
      <c r="B1990" s="100">
        <v>2031</v>
      </c>
      <c r="C1990" s="4" t="s">
        <v>7</v>
      </c>
      <c r="D1990" s="100">
        <v>362</v>
      </c>
      <c r="E1990" s="100">
        <v>29</v>
      </c>
      <c r="F1990" s="2">
        <v>0</v>
      </c>
      <c r="G1990" s="100">
        <v>0</v>
      </c>
    </row>
    <row r="1991" spans="1:7" ht="13.5" customHeight="1" x14ac:dyDescent="0.2">
      <c r="A1991" s="100">
        <v>1990</v>
      </c>
      <c r="B1991" s="100">
        <v>2032</v>
      </c>
      <c r="C1991" s="4" t="s">
        <v>7</v>
      </c>
      <c r="D1991" s="100">
        <v>363</v>
      </c>
      <c r="E1991" s="100">
        <v>29</v>
      </c>
      <c r="F1991" s="2">
        <v>0</v>
      </c>
      <c r="G1991" s="100">
        <v>0</v>
      </c>
    </row>
    <row r="1992" spans="1:7" ht="13.5" customHeight="1" x14ac:dyDescent="0.2">
      <c r="A1992" s="100">
        <v>1991</v>
      </c>
      <c r="B1992" s="100">
        <v>2033</v>
      </c>
      <c r="C1992" s="4" t="s">
        <v>7</v>
      </c>
      <c r="D1992" s="100">
        <v>364</v>
      </c>
      <c r="E1992" s="100">
        <v>29</v>
      </c>
      <c r="F1992" s="2">
        <v>0</v>
      </c>
      <c r="G1992" s="100">
        <v>0</v>
      </c>
    </row>
    <row r="1993" spans="1:7" ht="13.5" customHeight="1" x14ac:dyDescent="0.2">
      <c r="A1993" s="100">
        <v>1992</v>
      </c>
      <c r="B1993" s="100">
        <v>2034</v>
      </c>
      <c r="C1993" s="4" t="s">
        <v>7</v>
      </c>
      <c r="D1993" s="100">
        <v>365</v>
      </c>
      <c r="E1993" s="100">
        <v>29</v>
      </c>
      <c r="F1993" s="2">
        <v>0</v>
      </c>
      <c r="G1993" s="100">
        <v>0</v>
      </c>
    </row>
    <row r="1994" spans="1:7" ht="13.5" customHeight="1" x14ac:dyDescent="0.2">
      <c r="A1994" s="100">
        <v>1993</v>
      </c>
      <c r="B1994" s="100">
        <v>2035</v>
      </c>
      <c r="C1994" s="4" t="s">
        <v>7</v>
      </c>
      <c r="D1994" s="100">
        <v>366</v>
      </c>
      <c r="E1994" s="100">
        <v>29</v>
      </c>
      <c r="F1994" s="2">
        <v>0</v>
      </c>
      <c r="G1994" s="100">
        <v>0</v>
      </c>
    </row>
    <row r="1995" spans="1:7" ht="13.5" customHeight="1" x14ac:dyDescent="0.2">
      <c r="A1995" s="100">
        <v>1994</v>
      </c>
      <c r="B1995" s="100">
        <v>2036</v>
      </c>
      <c r="C1995" s="4" t="s">
        <v>7</v>
      </c>
      <c r="D1995" s="100">
        <v>367</v>
      </c>
      <c r="E1995" s="100">
        <v>29</v>
      </c>
      <c r="F1995" s="2">
        <v>0</v>
      </c>
      <c r="G1995" s="100">
        <v>0</v>
      </c>
    </row>
    <row r="1996" spans="1:7" ht="13.5" customHeight="1" x14ac:dyDescent="0.2">
      <c r="A1996" s="100">
        <v>1995</v>
      </c>
      <c r="B1996" s="100">
        <v>2037</v>
      </c>
      <c r="C1996" s="4" t="s">
        <v>7</v>
      </c>
      <c r="D1996" s="100">
        <v>368</v>
      </c>
      <c r="E1996" s="100">
        <v>29</v>
      </c>
      <c r="F1996" s="2">
        <v>0</v>
      </c>
      <c r="G1996" s="100">
        <v>0</v>
      </c>
    </row>
    <row r="1997" spans="1:7" ht="13.5" customHeight="1" x14ac:dyDescent="0.2">
      <c r="A1997" s="100">
        <v>1996</v>
      </c>
      <c r="B1997" s="100">
        <v>2038</v>
      </c>
      <c r="C1997" s="4" t="s">
        <v>7</v>
      </c>
      <c r="D1997" s="100">
        <v>374</v>
      </c>
      <c r="E1997" s="100">
        <v>29</v>
      </c>
      <c r="F1997" s="2">
        <v>0</v>
      </c>
      <c r="G1997" s="100">
        <v>0</v>
      </c>
    </row>
    <row r="1998" spans="1:7" ht="13.5" customHeight="1" x14ac:dyDescent="0.2">
      <c r="A1998" s="100">
        <v>1997</v>
      </c>
      <c r="B1998" s="100">
        <v>2039</v>
      </c>
      <c r="C1998" s="4" t="s">
        <v>7</v>
      </c>
      <c r="D1998" s="100">
        <v>371</v>
      </c>
      <c r="E1998" s="100">
        <v>29</v>
      </c>
      <c r="F1998" s="2">
        <v>0</v>
      </c>
      <c r="G1998" s="100">
        <v>0</v>
      </c>
    </row>
    <row r="1999" spans="1:7" ht="13.5" customHeight="1" x14ac:dyDescent="0.2">
      <c r="A1999" s="100">
        <v>1998</v>
      </c>
      <c r="B1999" s="100">
        <v>2040</v>
      </c>
      <c r="C1999" s="4" t="s">
        <v>7</v>
      </c>
      <c r="D1999" s="100">
        <v>377</v>
      </c>
      <c r="E1999" s="100">
        <v>29</v>
      </c>
      <c r="F1999" s="2">
        <v>0</v>
      </c>
      <c r="G1999" s="100">
        <v>0</v>
      </c>
    </row>
    <row r="2000" spans="1:7" ht="13.5" customHeight="1" x14ac:dyDescent="0.2">
      <c r="A2000" s="100">
        <v>1999</v>
      </c>
      <c r="B2000" s="100">
        <v>2041</v>
      </c>
      <c r="C2000" s="4" t="s">
        <v>7</v>
      </c>
      <c r="D2000" s="100">
        <v>369</v>
      </c>
      <c r="E2000" s="100">
        <v>29</v>
      </c>
      <c r="F2000" s="2">
        <v>0</v>
      </c>
      <c r="G2000" s="100">
        <v>0</v>
      </c>
    </row>
    <row r="2001" spans="1:7" ht="13.5" customHeight="1" x14ac:dyDescent="0.2">
      <c r="A2001" s="100">
        <v>2000</v>
      </c>
      <c r="B2001" s="100">
        <v>2042</v>
      </c>
      <c r="C2001" s="4" t="s">
        <v>7</v>
      </c>
      <c r="D2001" s="100">
        <v>372</v>
      </c>
      <c r="E2001" s="100">
        <v>29</v>
      </c>
      <c r="F2001" s="2">
        <v>0</v>
      </c>
      <c r="G2001" s="100">
        <v>0</v>
      </c>
    </row>
    <row r="2002" spans="1:7" ht="13.5" customHeight="1" x14ac:dyDescent="0.2">
      <c r="A2002" s="100">
        <v>2001</v>
      </c>
      <c r="B2002" s="100">
        <v>2043</v>
      </c>
      <c r="C2002" s="4" t="s">
        <v>7</v>
      </c>
      <c r="D2002" s="100">
        <v>370</v>
      </c>
      <c r="E2002" s="100">
        <v>29</v>
      </c>
      <c r="F2002" s="2">
        <v>0</v>
      </c>
      <c r="G2002" s="100">
        <v>0</v>
      </c>
    </row>
    <row r="2003" spans="1:7" ht="13.5" customHeight="1" x14ac:dyDescent="0.2">
      <c r="A2003" s="100">
        <v>2002</v>
      </c>
      <c r="B2003" s="100">
        <v>2044</v>
      </c>
      <c r="C2003" s="4" t="s">
        <v>7</v>
      </c>
      <c r="D2003" s="100">
        <v>376</v>
      </c>
      <c r="E2003" s="100">
        <v>29</v>
      </c>
      <c r="F2003" s="2">
        <v>0</v>
      </c>
      <c r="G2003" s="100">
        <v>0</v>
      </c>
    </row>
    <row r="2004" spans="1:7" ht="13.5" customHeight="1" x14ac:dyDescent="0.2">
      <c r="A2004" s="100">
        <v>2003</v>
      </c>
      <c r="B2004" s="100">
        <v>2045</v>
      </c>
      <c r="C2004" s="4" t="s">
        <v>7</v>
      </c>
      <c r="D2004" s="100">
        <v>373</v>
      </c>
      <c r="E2004" s="100">
        <v>29</v>
      </c>
      <c r="F2004" s="2">
        <v>0</v>
      </c>
      <c r="G2004" s="100">
        <v>0</v>
      </c>
    </row>
    <row r="2005" spans="1:7" ht="13.5" customHeight="1" x14ac:dyDescent="0.2">
      <c r="A2005" s="100">
        <v>2004</v>
      </c>
      <c r="B2005" s="100">
        <v>2046</v>
      </c>
      <c r="C2005" s="4" t="s">
        <v>7</v>
      </c>
      <c r="D2005" s="100">
        <v>375</v>
      </c>
      <c r="E2005" s="100">
        <v>29</v>
      </c>
      <c r="F2005" s="2">
        <v>0</v>
      </c>
      <c r="G2005" s="100">
        <v>0</v>
      </c>
    </row>
    <row r="2006" spans="1:7" ht="13.5" customHeight="1" x14ac:dyDescent="0.2">
      <c r="A2006" s="100">
        <v>2005</v>
      </c>
      <c r="B2006" s="100">
        <v>2047</v>
      </c>
      <c r="C2006" s="4" t="s">
        <v>7</v>
      </c>
      <c r="D2006" s="100">
        <v>8</v>
      </c>
      <c r="E2006" s="100">
        <v>80</v>
      </c>
      <c r="F2006" s="2">
        <v>0</v>
      </c>
      <c r="G2006" s="100">
        <v>0</v>
      </c>
    </row>
    <row r="2007" spans="1:7" ht="13.5" customHeight="1" x14ac:dyDescent="0.2">
      <c r="A2007" s="100">
        <v>2006</v>
      </c>
      <c r="B2007" s="100">
        <v>2048</v>
      </c>
      <c r="C2007" s="4" t="s">
        <v>7</v>
      </c>
      <c r="D2007" s="100">
        <v>21</v>
      </c>
      <c r="E2007" s="100">
        <v>155</v>
      </c>
      <c r="F2007" s="2">
        <v>0</v>
      </c>
      <c r="G2007" s="100">
        <v>0</v>
      </c>
    </row>
    <row r="2008" spans="1:7" ht="13.5" customHeight="1" x14ac:dyDescent="0.2">
      <c r="A2008" s="100">
        <v>2007</v>
      </c>
      <c r="B2008" s="100">
        <v>2049</v>
      </c>
      <c r="C2008" s="4" t="s">
        <v>7</v>
      </c>
      <c r="D2008" s="100">
        <v>452</v>
      </c>
      <c r="E2008" s="100">
        <v>157</v>
      </c>
      <c r="F2008" s="2">
        <v>0</v>
      </c>
      <c r="G2008" s="100">
        <v>0</v>
      </c>
    </row>
    <row r="2009" spans="1:7" ht="13.5" customHeight="1" x14ac:dyDescent="0.2">
      <c r="A2009" s="100">
        <v>2008</v>
      </c>
      <c r="B2009" s="100">
        <v>2050</v>
      </c>
      <c r="C2009" s="4" t="s">
        <v>7</v>
      </c>
      <c r="D2009" s="100">
        <v>453</v>
      </c>
      <c r="E2009" s="100">
        <v>157</v>
      </c>
      <c r="F2009" s="2">
        <v>0</v>
      </c>
      <c r="G2009" s="100">
        <v>0</v>
      </c>
    </row>
    <row r="2010" spans="1:7" ht="13.5" customHeight="1" x14ac:dyDescent="0.2">
      <c r="A2010" s="100">
        <v>2009</v>
      </c>
      <c r="B2010" s="100">
        <v>2051</v>
      </c>
      <c r="C2010" s="4" t="s">
        <v>7</v>
      </c>
      <c r="D2010" s="100">
        <v>454</v>
      </c>
      <c r="E2010" s="100">
        <v>157</v>
      </c>
      <c r="F2010" s="2">
        <v>0</v>
      </c>
      <c r="G2010" s="100">
        <v>0</v>
      </c>
    </row>
    <row r="2011" spans="1:7" ht="13.5" customHeight="1" x14ac:dyDescent="0.2">
      <c r="A2011" s="100">
        <v>2010</v>
      </c>
      <c r="B2011" s="100">
        <v>2052</v>
      </c>
      <c r="C2011" s="4" t="s">
        <v>7</v>
      </c>
      <c r="D2011" s="100">
        <v>455</v>
      </c>
      <c r="E2011" s="100">
        <v>157</v>
      </c>
      <c r="F2011" s="2">
        <v>0</v>
      </c>
      <c r="G2011" s="100">
        <v>0</v>
      </c>
    </row>
    <row r="2012" spans="1:7" ht="13.5" customHeight="1" x14ac:dyDescent="0.2">
      <c r="A2012" s="100">
        <v>2011</v>
      </c>
      <c r="B2012" s="100">
        <v>2053</v>
      </c>
      <c r="C2012" s="4" t="s">
        <v>7</v>
      </c>
      <c r="D2012" s="100">
        <v>456</v>
      </c>
      <c r="E2012" s="100">
        <v>157</v>
      </c>
      <c r="F2012" s="2">
        <v>0</v>
      </c>
      <c r="G2012" s="100">
        <v>0</v>
      </c>
    </row>
    <row r="2013" spans="1:7" ht="13.5" customHeight="1" x14ac:dyDescent="0.2">
      <c r="A2013" s="100">
        <v>2012</v>
      </c>
      <c r="B2013" s="100">
        <v>2054</v>
      </c>
      <c r="C2013" s="4" t="s">
        <v>7</v>
      </c>
      <c r="D2013" s="100">
        <v>457</v>
      </c>
      <c r="E2013" s="100">
        <v>157</v>
      </c>
      <c r="F2013" s="2">
        <v>0</v>
      </c>
      <c r="G2013" s="100">
        <v>0</v>
      </c>
    </row>
    <row r="2014" spans="1:7" ht="13.5" customHeight="1" x14ac:dyDescent="0.2">
      <c r="A2014" s="100">
        <v>2013</v>
      </c>
      <c r="B2014" s="100">
        <v>2055</v>
      </c>
      <c r="C2014" s="4" t="s">
        <v>7</v>
      </c>
      <c r="D2014" s="100">
        <v>458</v>
      </c>
      <c r="E2014" s="100">
        <v>157</v>
      </c>
      <c r="F2014" s="2">
        <v>0</v>
      </c>
      <c r="G2014" s="100">
        <v>0</v>
      </c>
    </row>
    <row r="2015" spans="1:7" ht="13.5" customHeight="1" x14ac:dyDescent="0.2">
      <c r="A2015" s="100">
        <v>2014</v>
      </c>
      <c r="B2015" s="100">
        <v>2056</v>
      </c>
      <c r="C2015" s="4" t="s">
        <v>7</v>
      </c>
      <c r="D2015" s="100">
        <v>460</v>
      </c>
      <c r="E2015" s="100">
        <v>157</v>
      </c>
      <c r="F2015" s="2">
        <v>0</v>
      </c>
      <c r="G2015" s="100">
        <v>0</v>
      </c>
    </row>
    <row r="2016" spans="1:7" ht="13.5" customHeight="1" x14ac:dyDescent="0.2">
      <c r="A2016" s="100">
        <v>2015</v>
      </c>
      <c r="B2016" s="100">
        <v>2057</v>
      </c>
      <c r="C2016" s="4" t="s">
        <v>7</v>
      </c>
      <c r="D2016" s="100">
        <v>461</v>
      </c>
      <c r="E2016" s="100">
        <v>157</v>
      </c>
      <c r="F2016" s="2">
        <v>0</v>
      </c>
      <c r="G2016" s="100">
        <v>0</v>
      </c>
    </row>
    <row r="2017" spans="1:7" ht="13.5" customHeight="1" x14ac:dyDescent="0.2">
      <c r="A2017" s="100">
        <v>2016</v>
      </c>
      <c r="B2017" s="100">
        <v>2058</v>
      </c>
      <c r="C2017" s="4" t="s">
        <v>7</v>
      </c>
      <c r="D2017" s="100">
        <v>462</v>
      </c>
      <c r="E2017" s="100">
        <v>157</v>
      </c>
      <c r="F2017" s="2">
        <v>0</v>
      </c>
      <c r="G2017" s="100">
        <v>0</v>
      </c>
    </row>
    <row r="2018" spans="1:7" ht="13.5" customHeight="1" x14ac:dyDescent="0.2">
      <c r="A2018" s="100">
        <v>2017</v>
      </c>
      <c r="B2018" s="100">
        <v>2059</v>
      </c>
      <c r="C2018" s="4" t="s">
        <v>7</v>
      </c>
      <c r="D2018" s="100">
        <v>463</v>
      </c>
      <c r="E2018" s="100">
        <v>157</v>
      </c>
      <c r="F2018" s="2">
        <v>0</v>
      </c>
      <c r="G2018" s="100">
        <v>0</v>
      </c>
    </row>
    <row r="2019" spans="1:7" ht="13.5" customHeight="1" x14ac:dyDescent="0.2">
      <c r="A2019" s="100">
        <v>2018</v>
      </c>
      <c r="B2019" s="100">
        <v>2060</v>
      </c>
      <c r="C2019" s="4" t="s">
        <v>7</v>
      </c>
      <c r="D2019" s="100">
        <v>464</v>
      </c>
      <c r="E2019" s="100">
        <v>157</v>
      </c>
      <c r="F2019" s="2">
        <v>0</v>
      </c>
      <c r="G2019" s="100">
        <v>0</v>
      </c>
    </row>
    <row r="2020" spans="1:7" ht="13.5" customHeight="1" x14ac:dyDescent="0.2">
      <c r="A2020" s="100">
        <v>2019</v>
      </c>
      <c r="B2020" s="100">
        <v>2061</v>
      </c>
      <c r="C2020" s="4" t="s">
        <v>7</v>
      </c>
      <c r="D2020" s="100">
        <v>465</v>
      </c>
      <c r="E2020" s="100">
        <v>157</v>
      </c>
      <c r="F2020" s="2">
        <v>0</v>
      </c>
      <c r="G2020" s="100">
        <v>0</v>
      </c>
    </row>
    <row r="2021" spans="1:7" ht="13.5" customHeight="1" x14ac:dyDescent="0.2">
      <c r="A2021" s="100">
        <v>2020</v>
      </c>
      <c r="B2021" s="100">
        <v>2062</v>
      </c>
      <c r="C2021" s="4" t="s">
        <v>7</v>
      </c>
      <c r="D2021" s="100">
        <v>378</v>
      </c>
      <c r="E2021" s="100">
        <v>29</v>
      </c>
      <c r="F2021" s="2">
        <v>0</v>
      </c>
      <c r="G2021" s="100">
        <v>0</v>
      </c>
    </row>
    <row r="2022" spans="1:7" ht="13.5" customHeight="1" x14ac:dyDescent="0.2">
      <c r="A2022" s="100">
        <v>2021</v>
      </c>
      <c r="B2022" s="100">
        <v>2063</v>
      </c>
      <c r="C2022" s="4" t="s">
        <v>7</v>
      </c>
      <c r="D2022" s="100">
        <v>379</v>
      </c>
      <c r="E2022" s="100">
        <v>29</v>
      </c>
      <c r="F2022" s="2">
        <v>0</v>
      </c>
      <c r="G2022" s="100">
        <v>0</v>
      </c>
    </row>
    <row r="2023" spans="1:7" ht="13.5" customHeight="1" x14ac:dyDescent="0.2">
      <c r="A2023" s="100">
        <v>2022</v>
      </c>
      <c r="B2023" s="100">
        <v>2064</v>
      </c>
      <c r="C2023" s="4" t="s">
        <v>7</v>
      </c>
      <c r="D2023" s="100">
        <v>380</v>
      </c>
      <c r="E2023" s="100">
        <v>29</v>
      </c>
      <c r="F2023" s="2">
        <v>0</v>
      </c>
      <c r="G2023" s="100">
        <v>0</v>
      </c>
    </row>
    <row r="2024" spans="1:7" ht="13.5" customHeight="1" x14ac:dyDescent="0.2">
      <c r="A2024" s="100">
        <v>2023</v>
      </c>
      <c r="B2024" s="100">
        <v>2065</v>
      </c>
      <c r="C2024" s="4" t="s">
        <v>7</v>
      </c>
      <c r="D2024" s="100">
        <v>381</v>
      </c>
      <c r="E2024" s="100">
        <v>29</v>
      </c>
      <c r="F2024" s="2">
        <v>0</v>
      </c>
      <c r="G2024" s="100">
        <v>0</v>
      </c>
    </row>
    <row r="2025" spans="1:7" ht="13.5" customHeight="1" x14ac:dyDescent="0.2">
      <c r="A2025" s="100">
        <v>2024</v>
      </c>
      <c r="B2025" s="100">
        <v>2066</v>
      </c>
      <c r="C2025" s="4" t="s">
        <v>7</v>
      </c>
      <c r="D2025" s="100">
        <v>382</v>
      </c>
      <c r="E2025" s="100">
        <v>29</v>
      </c>
      <c r="F2025" s="2">
        <v>0</v>
      </c>
      <c r="G2025" s="100">
        <v>0</v>
      </c>
    </row>
    <row r="2026" spans="1:7" ht="13.5" customHeight="1" x14ac:dyDescent="0.2">
      <c r="A2026" s="100">
        <v>2025</v>
      </c>
      <c r="B2026" s="100">
        <v>2067</v>
      </c>
      <c r="C2026" s="4" t="s">
        <v>7</v>
      </c>
      <c r="D2026" s="100">
        <v>466</v>
      </c>
      <c r="E2026" s="100">
        <v>157</v>
      </c>
      <c r="F2026" s="2">
        <v>0</v>
      </c>
      <c r="G2026" s="100">
        <v>0</v>
      </c>
    </row>
    <row r="2027" spans="1:7" ht="13.5" customHeight="1" x14ac:dyDescent="0.2">
      <c r="A2027" s="100">
        <v>2026</v>
      </c>
      <c r="B2027" s="100">
        <v>2068</v>
      </c>
      <c r="C2027" s="4" t="s">
        <v>7</v>
      </c>
      <c r="D2027" s="100">
        <v>467</v>
      </c>
      <c r="E2027" s="100">
        <v>157</v>
      </c>
      <c r="F2027" s="2">
        <v>0</v>
      </c>
      <c r="G2027" s="100">
        <v>0</v>
      </c>
    </row>
    <row r="2028" spans="1:7" ht="13.5" customHeight="1" x14ac:dyDescent="0.2">
      <c r="A2028" s="100">
        <v>2027</v>
      </c>
      <c r="B2028" s="100">
        <v>2069</v>
      </c>
      <c r="C2028" s="4" t="s">
        <v>7</v>
      </c>
      <c r="D2028" s="100">
        <v>468</v>
      </c>
      <c r="E2028" s="100">
        <v>157</v>
      </c>
      <c r="F2028" s="2">
        <v>0</v>
      </c>
      <c r="G2028" s="100">
        <v>0</v>
      </c>
    </row>
    <row r="2029" spans="1:7" ht="13.5" customHeight="1" x14ac:dyDescent="0.2">
      <c r="A2029" s="100">
        <v>2028</v>
      </c>
      <c r="B2029" s="100">
        <v>2070</v>
      </c>
      <c r="C2029" s="4" t="s">
        <v>7</v>
      </c>
      <c r="D2029" s="100">
        <v>469</v>
      </c>
      <c r="E2029" s="100">
        <v>157</v>
      </c>
      <c r="F2029" s="2">
        <v>0</v>
      </c>
      <c r="G2029" s="100">
        <v>0</v>
      </c>
    </row>
    <row r="2030" spans="1:7" ht="13.5" customHeight="1" x14ac:dyDescent="0.2">
      <c r="A2030" s="100">
        <v>2029</v>
      </c>
      <c r="B2030" s="100">
        <v>2071</v>
      </c>
      <c r="C2030" s="4" t="s">
        <v>7</v>
      </c>
      <c r="D2030" s="100">
        <v>470</v>
      </c>
      <c r="E2030" s="100">
        <v>157</v>
      </c>
      <c r="F2030" s="2">
        <v>0</v>
      </c>
      <c r="G2030" s="100">
        <v>0</v>
      </c>
    </row>
    <row r="2031" spans="1:7" ht="13.5" customHeight="1" x14ac:dyDescent="0.2">
      <c r="A2031" s="100">
        <v>2030</v>
      </c>
      <c r="B2031" s="100">
        <v>2072</v>
      </c>
      <c r="C2031" s="4" t="s">
        <v>7</v>
      </c>
      <c r="D2031" s="100">
        <v>471</v>
      </c>
      <c r="E2031" s="100">
        <v>157</v>
      </c>
      <c r="F2031" s="2">
        <v>0</v>
      </c>
      <c r="G2031" s="100">
        <v>0</v>
      </c>
    </row>
    <row r="2032" spans="1:7" ht="13.5" customHeight="1" x14ac:dyDescent="0.2">
      <c r="A2032" s="100">
        <v>2031</v>
      </c>
      <c r="B2032" s="100">
        <v>2073</v>
      </c>
      <c r="C2032" s="4" t="s">
        <v>7</v>
      </c>
      <c r="D2032" s="100">
        <v>472</v>
      </c>
      <c r="E2032" s="100">
        <v>157</v>
      </c>
      <c r="F2032" s="2">
        <v>0</v>
      </c>
      <c r="G2032" s="100">
        <v>0</v>
      </c>
    </row>
    <row r="2033" spans="1:7" ht="13.5" customHeight="1" x14ac:dyDescent="0.2">
      <c r="A2033" s="100">
        <v>2032</v>
      </c>
      <c r="B2033" s="100">
        <v>2074</v>
      </c>
      <c r="C2033" s="4" t="s">
        <v>7</v>
      </c>
      <c r="D2033" s="100">
        <v>473</v>
      </c>
      <c r="E2033" s="100">
        <v>157</v>
      </c>
      <c r="F2033" s="2">
        <v>0</v>
      </c>
      <c r="G2033" s="100">
        <v>0</v>
      </c>
    </row>
    <row r="2034" spans="1:7" ht="13.5" customHeight="1" x14ac:dyDescent="0.2">
      <c r="A2034" s="100">
        <v>2033</v>
      </c>
      <c r="B2034" s="100">
        <v>2075</v>
      </c>
      <c r="C2034" s="4" t="s">
        <v>7</v>
      </c>
      <c r="D2034" s="100">
        <v>474</v>
      </c>
      <c r="E2034" s="100">
        <v>157</v>
      </c>
      <c r="F2034" s="2">
        <v>0</v>
      </c>
      <c r="G2034" s="100">
        <v>0</v>
      </c>
    </row>
    <row r="2035" spans="1:7" ht="13.5" customHeight="1" x14ac:dyDescent="0.2">
      <c r="A2035" s="100">
        <v>2034</v>
      </c>
      <c r="B2035" s="100">
        <v>2076</v>
      </c>
      <c r="C2035" s="4" t="s">
        <v>7</v>
      </c>
      <c r="D2035" s="100">
        <v>475</v>
      </c>
      <c r="E2035" s="100">
        <v>157</v>
      </c>
      <c r="F2035" s="2">
        <v>0</v>
      </c>
      <c r="G2035" s="100">
        <v>0</v>
      </c>
    </row>
    <row r="2036" spans="1:7" ht="13.5" customHeight="1" x14ac:dyDescent="0.2">
      <c r="A2036" s="100">
        <v>2035</v>
      </c>
      <c r="B2036" s="100">
        <v>2077</v>
      </c>
      <c r="C2036" s="4" t="s">
        <v>7</v>
      </c>
      <c r="D2036" s="100">
        <v>476</v>
      </c>
      <c r="E2036" s="100">
        <v>157</v>
      </c>
      <c r="F2036" s="2">
        <v>0</v>
      </c>
      <c r="G2036" s="100">
        <v>0</v>
      </c>
    </row>
    <row r="2037" spans="1:7" ht="13.5" customHeight="1" x14ac:dyDescent="0.2">
      <c r="A2037" s="100">
        <v>2036</v>
      </c>
      <c r="B2037" s="100">
        <v>2078</v>
      </c>
      <c r="C2037" s="4" t="s">
        <v>7</v>
      </c>
      <c r="D2037" s="100">
        <v>477</v>
      </c>
      <c r="E2037" s="100">
        <v>157</v>
      </c>
      <c r="F2037" s="2">
        <v>0</v>
      </c>
      <c r="G2037" s="100">
        <v>0</v>
      </c>
    </row>
    <row r="2038" spans="1:7" ht="13.5" customHeight="1" x14ac:dyDescent="0.2">
      <c r="A2038" s="100">
        <v>2037</v>
      </c>
      <c r="B2038" s="100">
        <v>2079</v>
      </c>
      <c r="C2038" s="4" t="s">
        <v>7</v>
      </c>
      <c r="D2038" s="100">
        <v>478</v>
      </c>
      <c r="E2038" s="100">
        <v>157</v>
      </c>
      <c r="F2038" s="2">
        <v>0</v>
      </c>
      <c r="G2038" s="100">
        <v>0</v>
      </c>
    </row>
    <row r="2039" spans="1:7" ht="13.5" customHeight="1" x14ac:dyDescent="0.2">
      <c r="A2039" s="100">
        <v>2038</v>
      </c>
      <c r="B2039" s="100">
        <v>2080</v>
      </c>
      <c r="C2039" s="4" t="s">
        <v>7</v>
      </c>
      <c r="D2039" s="100">
        <v>479</v>
      </c>
      <c r="E2039" s="100">
        <v>157</v>
      </c>
      <c r="F2039" s="2">
        <v>0</v>
      </c>
      <c r="G2039" s="100">
        <v>0</v>
      </c>
    </row>
    <row r="2040" spans="1:7" ht="13.5" customHeight="1" x14ac:dyDescent="0.2">
      <c r="A2040" s="100">
        <v>2039</v>
      </c>
      <c r="B2040" s="100">
        <v>2081</v>
      </c>
      <c r="C2040" s="4" t="s">
        <v>7</v>
      </c>
      <c r="D2040" s="100">
        <v>302</v>
      </c>
      <c r="E2040" s="100">
        <v>119</v>
      </c>
      <c r="F2040" s="2">
        <v>0</v>
      </c>
      <c r="G2040" s="100">
        <v>0</v>
      </c>
    </row>
    <row r="2041" spans="1:7" ht="13.5" customHeight="1" x14ac:dyDescent="0.2">
      <c r="A2041" s="100">
        <v>2040</v>
      </c>
      <c r="B2041" s="100">
        <v>2082</v>
      </c>
      <c r="C2041" s="4" t="s">
        <v>7</v>
      </c>
      <c r="D2041" s="100">
        <v>303</v>
      </c>
      <c r="E2041" s="100">
        <v>119</v>
      </c>
      <c r="F2041" s="2">
        <v>0</v>
      </c>
      <c r="G2041" s="100">
        <v>0</v>
      </c>
    </row>
    <row r="2042" spans="1:7" ht="13.5" customHeight="1" x14ac:dyDescent="0.2">
      <c r="A2042" s="100">
        <v>2041</v>
      </c>
      <c r="B2042" s="100">
        <v>2083</v>
      </c>
      <c r="C2042" s="4" t="s">
        <v>7</v>
      </c>
      <c r="D2042" s="100">
        <v>304</v>
      </c>
      <c r="E2042" s="100">
        <v>119</v>
      </c>
      <c r="F2042" s="2">
        <v>0</v>
      </c>
      <c r="G2042" s="100">
        <v>0</v>
      </c>
    </row>
    <row r="2043" spans="1:7" ht="13.5" customHeight="1" x14ac:dyDescent="0.2">
      <c r="A2043" s="100">
        <v>2042</v>
      </c>
      <c r="B2043" s="100">
        <v>2084</v>
      </c>
      <c r="C2043" s="4" t="s">
        <v>7</v>
      </c>
      <c r="D2043" s="100">
        <v>305</v>
      </c>
      <c r="E2043" s="100">
        <v>119</v>
      </c>
      <c r="F2043" s="2">
        <v>0</v>
      </c>
      <c r="G2043" s="100">
        <v>0</v>
      </c>
    </row>
    <row r="2044" spans="1:7" ht="13.5" customHeight="1" x14ac:dyDescent="0.2">
      <c r="A2044" s="100">
        <v>2043</v>
      </c>
      <c r="B2044" s="100">
        <v>2085</v>
      </c>
      <c r="C2044" s="4" t="s">
        <v>7</v>
      </c>
      <c r="D2044" s="100">
        <v>306</v>
      </c>
      <c r="E2044" s="100">
        <v>119</v>
      </c>
      <c r="F2044" s="2">
        <v>0</v>
      </c>
      <c r="G2044" s="100">
        <v>0</v>
      </c>
    </row>
    <row r="2045" spans="1:7" ht="13.5" customHeight="1" x14ac:dyDescent="0.2">
      <c r="A2045" s="100">
        <v>2044</v>
      </c>
      <c r="B2045" s="100">
        <v>2086</v>
      </c>
      <c r="C2045" s="4" t="s">
        <v>7</v>
      </c>
      <c r="D2045" s="100">
        <v>307</v>
      </c>
      <c r="E2045" s="100">
        <v>119</v>
      </c>
      <c r="F2045" s="2">
        <v>0</v>
      </c>
      <c r="G2045" s="100">
        <v>0</v>
      </c>
    </row>
    <row r="2046" spans="1:7" ht="13.5" customHeight="1" x14ac:dyDescent="0.2">
      <c r="A2046" s="100">
        <v>2045</v>
      </c>
      <c r="B2046" s="100">
        <v>2087</v>
      </c>
      <c r="C2046" s="4" t="s">
        <v>7</v>
      </c>
      <c r="D2046" s="100">
        <v>308</v>
      </c>
      <c r="E2046" s="100">
        <v>119</v>
      </c>
      <c r="F2046" s="2">
        <v>0</v>
      </c>
      <c r="G2046" s="100">
        <v>0</v>
      </c>
    </row>
    <row r="2047" spans="1:7" ht="13.5" customHeight="1" x14ac:dyDescent="0.2">
      <c r="A2047" s="100">
        <v>2046</v>
      </c>
      <c r="B2047" s="100">
        <v>2088</v>
      </c>
      <c r="C2047" s="4" t="s">
        <v>7</v>
      </c>
      <c r="D2047" s="100">
        <v>309</v>
      </c>
      <c r="E2047" s="100">
        <v>119</v>
      </c>
      <c r="F2047" s="2">
        <v>0</v>
      </c>
      <c r="G2047" s="100">
        <v>0</v>
      </c>
    </row>
    <row r="2048" spans="1:7" ht="13.5" customHeight="1" x14ac:dyDescent="0.2">
      <c r="A2048" s="100">
        <v>2047</v>
      </c>
      <c r="B2048" s="100">
        <v>2089</v>
      </c>
      <c r="C2048" s="4" t="s">
        <v>7</v>
      </c>
      <c r="D2048" s="100">
        <v>310</v>
      </c>
      <c r="E2048" s="100">
        <v>119</v>
      </c>
      <c r="F2048" s="2">
        <v>0</v>
      </c>
      <c r="G2048" s="100">
        <v>0</v>
      </c>
    </row>
    <row r="2049" spans="1:7" ht="13.5" customHeight="1" x14ac:dyDescent="0.2">
      <c r="A2049" s="100">
        <v>2048</v>
      </c>
      <c r="B2049" s="100">
        <v>2090</v>
      </c>
      <c r="C2049" s="4" t="s">
        <v>7</v>
      </c>
      <c r="D2049" s="100">
        <v>41</v>
      </c>
      <c r="E2049" s="100">
        <v>94</v>
      </c>
      <c r="F2049" s="2">
        <v>0</v>
      </c>
      <c r="G2049" s="100">
        <v>0</v>
      </c>
    </row>
    <row r="2050" spans="1:7" ht="13.5" customHeight="1" x14ac:dyDescent="0.2">
      <c r="A2050" s="100">
        <v>2049</v>
      </c>
      <c r="B2050" s="100">
        <v>2091</v>
      </c>
      <c r="C2050" s="4" t="s">
        <v>7</v>
      </c>
      <c r="D2050" s="100">
        <v>42</v>
      </c>
      <c r="E2050" s="100">
        <v>94</v>
      </c>
      <c r="F2050" s="2">
        <v>0</v>
      </c>
      <c r="G2050" s="100">
        <v>0</v>
      </c>
    </row>
    <row r="2051" spans="1:7" ht="13.5" customHeight="1" x14ac:dyDescent="0.2">
      <c r="A2051" s="100">
        <v>2050</v>
      </c>
      <c r="B2051" s="100">
        <v>2092</v>
      </c>
      <c r="C2051" s="4" t="s">
        <v>7</v>
      </c>
      <c r="D2051" s="100">
        <v>43</v>
      </c>
      <c r="E2051" s="100">
        <v>94</v>
      </c>
      <c r="F2051" s="2">
        <v>0</v>
      </c>
      <c r="G2051" s="100">
        <v>0</v>
      </c>
    </row>
    <row r="2052" spans="1:7" ht="13.5" customHeight="1" x14ac:dyDescent="0.2">
      <c r="A2052" s="100">
        <v>2051</v>
      </c>
      <c r="B2052" s="100">
        <v>2093</v>
      </c>
      <c r="C2052" s="4" t="s">
        <v>7</v>
      </c>
      <c r="D2052" s="100">
        <v>44</v>
      </c>
      <c r="E2052" s="100">
        <v>94</v>
      </c>
      <c r="F2052" s="2">
        <v>0</v>
      </c>
      <c r="G2052" s="100">
        <v>0</v>
      </c>
    </row>
    <row r="2053" spans="1:7" ht="13.5" customHeight="1" x14ac:dyDescent="0.2">
      <c r="A2053" s="100">
        <v>2052</v>
      </c>
      <c r="B2053" s="100">
        <v>2094</v>
      </c>
      <c r="C2053" s="4" t="s">
        <v>7</v>
      </c>
      <c r="D2053" s="100">
        <v>422</v>
      </c>
      <c r="E2053" s="100">
        <v>29</v>
      </c>
      <c r="F2053" s="2">
        <v>0</v>
      </c>
      <c r="G2053" s="100">
        <v>0</v>
      </c>
    </row>
    <row r="2054" spans="1:7" ht="13.5" customHeight="1" x14ac:dyDescent="0.2">
      <c r="A2054" s="100">
        <v>2053</v>
      </c>
      <c r="B2054" s="100">
        <v>2095</v>
      </c>
      <c r="C2054" s="4" t="s">
        <v>7</v>
      </c>
      <c r="D2054" s="100">
        <v>416</v>
      </c>
      <c r="E2054" s="100">
        <v>29</v>
      </c>
      <c r="F2054" s="2">
        <v>0</v>
      </c>
      <c r="G2054" s="100">
        <v>0</v>
      </c>
    </row>
    <row r="2055" spans="1:7" ht="13.5" customHeight="1" x14ac:dyDescent="0.2">
      <c r="A2055" s="100">
        <v>2054</v>
      </c>
      <c r="B2055" s="100">
        <v>2096</v>
      </c>
      <c r="C2055" s="4" t="s">
        <v>7</v>
      </c>
      <c r="D2055" s="100">
        <v>413</v>
      </c>
      <c r="E2055" s="100">
        <v>29</v>
      </c>
      <c r="F2055" s="2">
        <v>0</v>
      </c>
      <c r="G2055" s="100">
        <v>0</v>
      </c>
    </row>
    <row r="2056" spans="1:7" ht="13.5" customHeight="1" x14ac:dyDescent="0.2">
      <c r="A2056" s="100">
        <v>2055</v>
      </c>
      <c r="B2056" s="100">
        <v>2097</v>
      </c>
      <c r="C2056" s="4" t="s">
        <v>7</v>
      </c>
      <c r="D2056" s="100">
        <v>414</v>
      </c>
      <c r="E2056" s="100">
        <v>29</v>
      </c>
      <c r="F2056" s="2">
        <v>0</v>
      </c>
      <c r="G2056" s="100">
        <v>0</v>
      </c>
    </row>
    <row r="2057" spans="1:7" ht="13.5" customHeight="1" x14ac:dyDescent="0.2">
      <c r="A2057" s="100">
        <v>2056</v>
      </c>
      <c r="B2057" s="100">
        <v>2098</v>
      </c>
      <c r="C2057" s="4" t="s">
        <v>7</v>
      </c>
      <c r="D2057" s="100">
        <v>415</v>
      </c>
      <c r="E2057" s="100">
        <v>29</v>
      </c>
      <c r="F2057" s="2">
        <v>0</v>
      </c>
      <c r="G2057" s="100">
        <v>0</v>
      </c>
    </row>
    <row r="2058" spans="1:7" ht="13.5" customHeight="1" x14ac:dyDescent="0.2">
      <c r="A2058" s="100">
        <v>2057</v>
      </c>
      <c r="B2058" s="100">
        <v>2099</v>
      </c>
      <c r="C2058" s="4" t="s">
        <v>7</v>
      </c>
      <c r="D2058" s="100">
        <v>418</v>
      </c>
      <c r="E2058" s="100">
        <v>29</v>
      </c>
      <c r="F2058" s="2">
        <v>0</v>
      </c>
      <c r="G2058" s="100">
        <v>0</v>
      </c>
    </row>
    <row r="2059" spans="1:7" ht="13.5" customHeight="1" x14ac:dyDescent="0.2">
      <c r="A2059" s="100">
        <v>2058</v>
      </c>
      <c r="B2059" s="100">
        <v>2100</v>
      </c>
      <c r="C2059" s="4" t="s">
        <v>7</v>
      </c>
      <c r="D2059" s="100">
        <v>417</v>
      </c>
      <c r="E2059" s="100">
        <v>29</v>
      </c>
      <c r="F2059" s="2">
        <v>0</v>
      </c>
      <c r="G2059" s="100">
        <v>0</v>
      </c>
    </row>
    <row r="2060" spans="1:7" ht="13.5" customHeight="1" x14ac:dyDescent="0.2">
      <c r="A2060" s="100">
        <v>2059</v>
      </c>
      <c r="B2060" s="100">
        <v>2101</v>
      </c>
      <c r="C2060" s="4" t="s">
        <v>7</v>
      </c>
      <c r="D2060" s="100">
        <v>36</v>
      </c>
      <c r="E2060" s="100">
        <v>171</v>
      </c>
      <c r="F2060" s="2">
        <v>0</v>
      </c>
      <c r="G2060" s="100">
        <v>0</v>
      </c>
    </row>
    <row r="2061" spans="1:7" ht="13.5" customHeight="1" x14ac:dyDescent="0.2">
      <c r="A2061" s="100">
        <v>2060</v>
      </c>
      <c r="B2061" s="100">
        <v>2102</v>
      </c>
      <c r="C2061" s="4" t="s">
        <v>7</v>
      </c>
      <c r="D2061" s="100">
        <v>37</v>
      </c>
      <c r="E2061" s="100">
        <v>171</v>
      </c>
      <c r="F2061" s="2">
        <v>0</v>
      </c>
      <c r="G2061" s="100">
        <v>0</v>
      </c>
    </row>
    <row r="2062" spans="1:7" ht="13.5" customHeight="1" x14ac:dyDescent="0.2">
      <c r="A2062" s="100">
        <v>2061</v>
      </c>
      <c r="B2062" s="100">
        <v>2103</v>
      </c>
      <c r="C2062" s="4" t="s">
        <v>7</v>
      </c>
      <c r="D2062" s="100">
        <v>38</v>
      </c>
      <c r="E2062" s="100">
        <v>171</v>
      </c>
      <c r="F2062" s="2">
        <v>0</v>
      </c>
      <c r="G2062" s="100">
        <v>0</v>
      </c>
    </row>
    <row r="2063" spans="1:7" ht="13.5" customHeight="1" x14ac:dyDescent="0.2">
      <c r="A2063" s="100">
        <v>2062</v>
      </c>
      <c r="B2063" s="100">
        <v>2104</v>
      </c>
      <c r="C2063" s="4" t="s">
        <v>7</v>
      </c>
      <c r="D2063" s="100">
        <v>39</v>
      </c>
      <c r="E2063" s="100">
        <v>171</v>
      </c>
      <c r="F2063" s="2">
        <v>0</v>
      </c>
      <c r="G2063" s="100">
        <v>0</v>
      </c>
    </row>
    <row r="2064" spans="1:7" ht="13.5" customHeight="1" x14ac:dyDescent="0.2">
      <c r="A2064" s="100">
        <v>2063</v>
      </c>
      <c r="B2064" s="100">
        <v>2105</v>
      </c>
      <c r="C2064" s="4" t="s">
        <v>7</v>
      </c>
      <c r="D2064" s="100">
        <v>311</v>
      </c>
      <c r="E2064" s="100">
        <v>119</v>
      </c>
      <c r="F2064" s="2">
        <v>0</v>
      </c>
      <c r="G2064" s="100">
        <v>0</v>
      </c>
    </row>
    <row r="2065" spans="1:7" ht="13.5" customHeight="1" x14ac:dyDescent="0.2">
      <c r="A2065" s="100">
        <v>2064</v>
      </c>
      <c r="B2065" s="100">
        <v>2106</v>
      </c>
      <c r="C2065" s="4" t="s">
        <v>7</v>
      </c>
      <c r="D2065" s="100">
        <v>312</v>
      </c>
      <c r="E2065" s="100">
        <v>119</v>
      </c>
      <c r="F2065" s="2">
        <v>0</v>
      </c>
      <c r="G2065" s="100">
        <v>0</v>
      </c>
    </row>
    <row r="2066" spans="1:7" ht="13.5" customHeight="1" x14ac:dyDescent="0.2">
      <c r="A2066" s="100">
        <v>2065</v>
      </c>
      <c r="B2066" s="100">
        <v>2107</v>
      </c>
      <c r="C2066" s="4" t="s">
        <v>7</v>
      </c>
      <c r="D2066" s="100">
        <v>313</v>
      </c>
      <c r="E2066" s="100">
        <v>119</v>
      </c>
      <c r="F2066" s="2">
        <v>0</v>
      </c>
      <c r="G2066" s="100">
        <v>0</v>
      </c>
    </row>
    <row r="2067" spans="1:7" ht="13.5" customHeight="1" x14ac:dyDescent="0.2">
      <c r="A2067" s="100">
        <v>2066</v>
      </c>
      <c r="B2067" s="100">
        <v>2108</v>
      </c>
      <c r="C2067" s="4" t="s">
        <v>7</v>
      </c>
      <c r="D2067" s="100">
        <v>314</v>
      </c>
      <c r="E2067" s="100">
        <v>119</v>
      </c>
      <c r="F2067" s="2">
        <v>0</v>
      </c>
      <c r="G2067" s="100">
        <v>0</v>
      </c>
    </row>
    <row r="2068" spans="1:7" ht="13.5" customHeight="1" x14ac:dyDescent="0.2">
      <c r="A2068" s="100">
        <v>2067</v>
      </c>
      <c r="B2068" s="100">
        <v>2109</v>
      </c>
      <c r="C2068" s="4" t="s">
        <v>7</v>
      </c>
      <c r="D2068" s="100">
        <v>315</v>
      </c>
      <c r="E2068" s="100">
        <v>119</v>
      </c>
      <c r="F2068" s="2">
        <v>0</v>
      </c>
      <c r="G2068" s="100">
        <v>0</v>
      </c>
    </row>
    <row r="2069" spans="1:7" ht="13.5" customHeight="1" x14ac:dyDescent="0.2">
      <c r="A2069" s="100">
        <v>2068</v>
      </c>
      <c r="B2069" s="100">
        <v>2110</v>
      </c>
      <c r="C2069" s="4"/>
      <c r="D2069" s="100">
        <v>2</v>
      </c>
      <c r="E2069" s="100">
        <v>235</v>
      </c>
      <c r="F2069" s="2">
        <v>0</v>
      </c>
      <c r="G2069" s="100">
        <v>0</v>
      </c>
    </row>
    <row r="2070" spans="1:7" ht="13.5" customHeight="1" x14ac:dyDescent="0.2">
      <c r="A2070" s="100">
        <v>2069</v>
      </c>
      <c r="B2070" s="100">
        <v>2111</v>
      </c>
      <c r="C2070" s="4" t="s">
        <v>7</v>
      </c>
      <c r="D2070" s="100">
        <v>22</v>
      </c>
      <c r="E2070" s="100">
        <v>155</v>
      </c>
      <c r="F2070" s="2">
        <v>0</v>
      </c>
      <c r="G2070" s="100">
        <v>0</v>
      </c>
    </row>
    <row r="2071" spans="1:7" ht="13.5" customHeight="1" x14ac:dyDescent="0.2">
      <c r="A2071" s="100">
        <v>2070</v>
      </c>
      <c r="B2071" s="100">
        <v>2112</v>
      </c>
      <c r="C2071" s="4"/>
      <c r="D2071" s="100">
        <v>9</v>
      </c>
      <c r="E2071" s="100">
        <v>225</v>
      </c>
      <c r="F2071" s="2">
        <v>0</v>
      </c>
      <c r="G2071" s="100">
        <v>0</v>
      </c>
    </row>
    <row r="2072" spans="1:7" ht="13.5" customHeight="1" x14ac:dyDescent="0.2">
      <c r="A2072" s="100">
        <v>2071</v>
      </c>
      <c r="B2072" s="100">
        <v>2113</v>
      </c>
      <c r="C2072" s="4"/>
      <c r="D2072" s="100">
        <v>7</v>
      </c>
      <c r="E2072" s="100">
        <v>226</v>
      </c>
      <c r="F2072" s="2">
        <v>0</v>
      </c>
      <c r="G2072" s="100">
        <v>0</v>
      </c>
    </row>
    <row r="2073" spans="1:7" ht="13.5" customHeight="1" x14ac:dyDescent="0.2">
      <c r="A2073" s="100">
        <v>2072</v>
      </c>
      <c r="B2073" s="100">
        <v>2114</v>
      </c>
      <c r="C2073" s="4" t="s">
        <v>7</v>
      </c>
      <c r="D2073" s="100">
        <v>480</v>
      </c>
      <c r="E2073" s="100">
        <v>157</v>
      </c>
      <c r="F2073" s="2">
        <v>0</v>
      </c>
      <c r="G2073" s="100">
        <v>0</v>
      </c>
    </row>
    <row r="2074" spans="1:7" ht="13.5" customHeight="1" x14ac:dyDescent="0.2">
      <c r="A2074" s="100">
        <v>2073</v>
      </c>
      <c r="B2074" s="100">
        <v>2115</v>
      </c>
      <c r="C2074" s="4" t="s">
        <v>7</v>
      </c>
      <c r="D2074" s="100">
        <v>481</v>
      </c>
      <c r="E2074" s="100">
        <v>157</v>
      </c>
      <c r="F2074" s="2">
        <v>0</v>
      </c>
      <c r="G2074" s="100">
        <v>0</v>
      </c>
    </row>
    <row r="2075" spans="1:7" ht="13.5" customHeight="1" x14ac:dyDescent="0.2">
      <c r="A2075" s="100">
        <v>2074</v>
      </c>
      <c r="B2075" s="100">
        <v>2116</v>
      </c>
      <c r="C2075" s="4" t="s">
        <v>7</v>
      </c>
      <c r="D2075" s="100">
        <v>482</v>
      </c>
      <c r="E2075" s="100">
        <v>157</v>
      </c>
      <c r="F2075" s="2">
        <v>0</v>
      </c>
      <c r="G2075" s="100">
        <v>0</v>
      </c>
    </row>
    <row r="2076" spans="1:7" ht="13.5" customHeight="1" x14ac:dyDescent="0.2">
      <c r="A2076" s="100">
        <v>2075</v>
      </c>
      <c r="B2076" s="100">
        <v>2117</v>
      </c>
      <c r="C2076" s="4" t="s">
        <v>7</v>
      </c>
      <c r="D2076" s="100">
        <v>483</v>
      </c>
      <c r="E2076" s="100">
        <v>157</v>
      </c>
      <c r="F2076" s="2">
        <v>0</v>
      </c>
      <c r="G2076" s="100">
        <v>0</v>
      </c>
    </row>
    <row r="2077" spans="1:7" ht="13.5" customHeight="1" x14ac:dyDescent="0.2">
      <c r="A2077" s="100">
        <v>2076</v>
      </c>
      <c r="B2077" s="100">
        <v>2118</v>
      </c>
      <c r="C2077" s="4" t="s">
        <v>7</v>
      </c>
      <c r="D2077" s="100">
        <v>484</v>
      </c>
      <c r="E2077" s="100">
        <v>157</v>
      </c>
      <c r="F2077" s="2">
        <v>0</v>
      </c>
      <c r="G2077" s="100">
        <v>0</v>
      </c>
    </row>
    <row r="2078" spans="1:7" ht="13.5" customHeight="1" x14ac:dyDescent="0.2">
      <c r="A2078" s="100">
        <v>2077</v>
      </c>
      <c r="B2078" s="100">
        <v>2119</v>
      </c>
      <c r="C2078" s="4" t="s">
        <v>7</v>
      </c>
      <c r="D2078" s="100">
        <v>485</v>
      </c>
      <c r="E2078" s="100">
        <v>157</v>
      </c>
      <c r="F2078" s="2">
        <v>0</v>
      </c>
      <c r="G2078" s="100">
        <v>0</v>
      </c>
    </row>
    <row r="2079" spans="1:7" ht="13.5" customHeight="1" x14ac:dyDescent="0.2">
      <c r="A2079" s="100">
        <v>2078</v>
      </c>
      <c r="B2079" s="100">
        <v>2120</v>
      </c>
      <c r="C2079" s="4" t="s">
        <v>7</v>
      </c>
      <c r="D2079" s="100">
        <v>486</v>
      </c>
      <c r="E2079" s="100">
        <v>157</v>
      </c>
      <c r="F2079" s="2">
        <v>0</v>
      </c>
      <c r="G2079" s="100">
        <v>0</v>
      </c>
    </row>
    <row r="2080" spans="1:7" ht="13.5" customHeight="1" x14ac:dyDescent="0.2">
      <c r="A2080" s="100">
        <v>2079</v>
      </c>
      <c r="B2080" s="100">
        <v>2121</v>
      </c>
      <c r="C2080" s="4" t="s">
        <v>7</v>
      </c>
      <c r="D2080" s="100">
        <v>487</v>
      </c>
      <c r="E2080" s="100">
        <v>157</v>
      </c>
      <c r="F2080" s="2">
        <v>0</v>
      </c>
      <c r="G2080" s="100">
        <v>0</v>
      </c>
    </row>
    <row r="2081" spans="1:7" ht="13.5" customHeight="1" x14ac:dyDescent="0.2">
      <c r="A2081" s="100">
        <v>2080</v>
      </c>
      <c r="B2081" s="100">
        <v>2122</v>
      </c>
      <c r="C2081" s="4" t="s">
        <v>7</v>
      </c>
      <c r="D2081" s="100">
        <v>488</v>
      </c>
      <c r="E2081" s="100">
        <v>157</v>
      </c>
      <c r="F2081" s="2">
        <v>0</v>
      </c>
      <c r="G2081" s="100">
        <v>0</v>
      </c>
    </row>
    <row r="2082" spans="1:7" ht="13.5" customHeight="1" x14ac:dyDescent="0.2">
      <c r="A2082" s="100">
        <v>2081</v>
      </c>
      <c r="B2082" s="100">
        <v>2123</v>
      </c>
      <c r="C2082" s="4" t="s">
        <v>7</v>
      </c>
      <c r="D2082" s="100">
        <v>489</v>
      </c>
      <c r="E2082" s="100">
        <v>157</v>
      </c>
      <c r="F2082" s="2">
        <v>0</v>
      </c>
      <c r="G2082" s="100">
        <v>0</v>
      </c>
    </row>
    <row r="2083" spans="1:7" ht="13.5" customHeight="1" x14ac:dyDescent="0.2">
      <c r="A2083" s="100">
        <v>2082</v>
      </c>
      <c r="B2083" s="100">
        <v>2124</v>
      </c>
      <c r="C2083" s="4" t="s">
        <v>7</v>
      </c>
      <c r="D2083" s="100">
        <v>490</v>
      </c>
      <c r="E2083" s="100">
        <v>157</v>
      </c>
      <c r="F2083" s="2">
        <v>0</v>
      </c>
      <c r="G2083" s="100">
        <v>0</v>
      </c>
    </row>
    <row r="2084" spans="1:7" ht="13.5" customHeight="1" x14ac:dyDescent="0.2">
      <c r="A2084" s="100">
        <v>2083</v>
      </c>
      <c r="B2084" s="100">
        <v>2125</v>
      </c>
      <c r="C2084" s="4" t="s">
        <v>7</v>
      </c>
      <c r="D2084" s="100">
        <v>491</v>
      </c>
      <c r="E2084" s="100">
        <v>157</v>
      </c>
      <c r="F2084" s="2">
        <v>0</v>
      </c>
      <c r="G2084" s="100">
        <v>0</v>
      </c>
    </row>
    <row r="2085" spans="1:7" ht="13.5" customHeight="1" x14ac:dyDescent="0.2">
      <c r="A2085" s="100">
        <v>2084</v>
      </c>
      <c r="B2085" s="100">
        <v>2126</v>
      </c>
      <c r="C2085" s="4" t="s">
        <v>7</v>
      </c>
      <c r="D2085" s="100">
        <v>492</v>
      </c>
      <c r="E2085" s="100">
        <v>157</v>
      </c>
      <c r="F2085" s="2">
        <v>0</v>
      </c>
      <c r="G2085" s="100">
        <v>0</v>
      </c>
    </row>
    <row r="2086" spans="1:7" ht="13.5" customHeight="1" x14ac:dyDescent="0.2">
      <c r="A2086" s="100">
        <v>2085</v>
      </c>
      <c r="B2086" s="100">
        <v>2127</v>
      </c>
      <c r="C2086" s="4" t="s">
        <v>7</v>
      </c>
      <c r="D2086" s="100">
        <v>493</v>
      </c>
      <c r="E2086" s="100">
        <v>157</v>
      </c>
      <c r="F2086" s="2">
        <v>0</v>
      </c>
      <c r="G2086" s="100">
        <v>0</v>
      </c>
    </row>
    <row r="2087" spans="1:7" ht="13.5" customHeight="1" x14ac:dyDescent="0.2">
      <c r="A2087" s="100">
        <v>2086</v>
      </c>
      <c r="B2087" s="100">
        <v>2128</v>
      </c>
      <c r="C2087" s="4" t="s">
        <v>7</v>
      </c>
      <c r="D2087" s="100">
        <v>494</v>
      </c>
      <c r="E2087" s="100">
        <v>157</v>
      </c>
      <c r="F2087" s="2">
        <v>0</v>
      </c>
      <c r="G2087" s="100">
        <v>0</v>
      </c>
    </row>
    <row r="2088" spans="1:7" ht="13.5" customHeight="1" x14ac:dyDescent="0.2">
      <c r="A2088" s="100">
        <v>2087</v>
      </c>
      <c r="B2088" s="100">
        <v>2129</v>
      </c>
      <c r="C2088" s="4" t="s">
        <v>7</v>
      </c>
      <c r="D2088" s="100">
        <v>316</v>
      </c>
      <c r="E2088" s="100">
        <v>119</v>
      </c>
      <c r="F2088" s="2">
        <v>0</v>
      </c>
      <c r="G2088" s="100">
        <v>0</v>
      </c>
    </row>
    <row r="2089" spans="1:7" ht="13.5" customHeight="1" x14ac:dyDescent="0.2">
      <c r="A2089" s="100">
        <v>2088</v>
      </c>
      <c r="B2089" s="100">
        <v>2130</v>
      </c>
      <c r="C2089" s="4" t="s">
        <v>7</v>
      </c>
      <c r="D2089" s="100">
        <v>317</v>
      </c>
      <c r="E2089" s="100">
        <v>119</v>
      </c>
      <c r="F2089" s="2">
        <v>0</v>
      </c>
      <c r="G2089" s="100">
        <v>0</v>
      </c>
    </row>
    <row r="2090" spans="1:7" ht="13.5" customHeight="1" x14ac:dyDescent="0.2">
      <c r="A2090" s="100">
        <v>2089</v>
      </c>
      <c r="B2090" s="100">
        <v>2131</v>
      </c>
      <c r="C2090" s="4" t="s">
        <v>7</v>
      </c>
      <c r="D2090" s="100">
        <v>318</v>
      </c>
      <c r="E2090" s="100">
        <v>119</v>
      </c>
      <c r="F2090" s="2">
        <v>0</v>
      </c>
      <c r="G2090" s="100">
        <v>0</v>
      </c>
    </row>
    <row r="2091" spans="1:7" ht="13.5" customHeight="1" x14ac:dyDescent="0.2">
      <c r="A2091" s="100">
        <v>2090</v>
      </c>
      <c r="B2091" s="100">
        <v>2132</v>
      </c>
      <c r="C2091" s="4" t="s">
        <v>7</v>
      </c>
      <c r="D2091" s="100">
        <v>319</v>
      </c>
      <c r="E2091" s="100">
        <v>119</v>
      </c>
      <c r="F2091" s="2">
        <v>0</v>
      </c>
      <c r="G2091" s="100">
        <v>0</v>
      </c>
    </row>
    <row r="2092" spans="1:7" ht="13.5" customHeight="1" x14ac:dyDescent="0.2">
      <c r="A2092" s="100">
        <v>2091</v>
      </c>
      <c r="B2092" s="100">
        <v>2133</v>
      </c>
      <c r="C2092" s="4" t="s">
        <v>7</v>
      </c>
      <c r="D2092" s="100">
        <v>320</v>
      </c>
      <c r="E2092" s="100">
        <v>119</v>
      </c>
      <c r="F2092" s="2">
        <v>0</v>
      </c>
      <c r="G2092" s="100">
        <v>0</v>
      </c>
    </row>
    <row r="2093" spans="1:7" ht="13.5" customHeight="1" x14ac:dyDescent="0.2">
      <c r="A2093" s="100">
        <v>2092</v>
      </c>
      <c r="B2093" s="100">
        <v>2134</v>
      </c>
      <c r="C2093" s="4" t="s">
        <v>7</v>
      </c>
      <c r="D2093" s="100">
        <v>321</v>
      </c>
      <c r="E2093" s="100">
        <v>119</v>
      </c>
      <c r="F2093" s="2">
        <v>0</v>
      </c>
      <c r="G2093" s="100">
        <v>0</v>
      </c>
    </row>
    <row r="2094" spans="1:7" ht="13.5" customHeight="1" x14ac:dyDescent="0.2">
      <c r="A2094" s="100">
        <v>2093</v>
      </c>
      <c r="B2094" s="100">
        <v>2135</v>
      </c>
      <c r="C2094" s="4" t="s">
        <v>7</v>
      </c>
      <c r="D2094" s="100">
        <v>322</v>
      </c>
      <c r="E2094" s="100">
        <v>119</v>
      </c>
      <c r="F2094" s="2">
        <v>0</v>
      </c>
      <c r="G2094" s="100">
        <v>0</v>
      </c>
    </row>
    <row r="2095" spans="1:7" ht="13.5" customHeight="1" x14ac:dyDescent="0.2">
      <c r="A2095" s="100">
        <v>2094</v>
      </c>
      <c r="B2095" s="100">
        <v>2136</v>
      </c>
      <c r="C2095" s="4" t="s">
        <v>7</v>
      </c>
      <c r="D2095" s="100">
        <v>323</v>
      </c>
      <c r="E2095" s="100">
        <v>119</v>
      </c>
      <c r="F2095" s="2">
        <v>0</v>
      </c>
      <c r="G2095" s="100">
        <v>0</v>
      </c>
    </row>
    <row r="2096" spans="1:7" ht="13.5" customHeight="1" x14ac:dyDescent="0.2">
      <c r="A2096" s="100">
        <v>2095</v>
      </c>
      <c r="B2096" s="100">
        <v>2137</v>
      </c>
      <c r="C2096" s="4" t="s">
        <v>7</v>
      </c>
      <c r="D2096" s="100">
        <v>324</v>
      </c>
      <c r="E2096" s="100">
        <v>119</v>
      </c>
      <c r="F2096" s="2">
        <v>0</v>
      </c>
      <c r="G2096" s="100">
        <v>0</v>
      </c>
    </row>
    <row r="2097" spans="1:7" ht="13.5" customHeight="1" x14ac:dyDescent="0.2">
      <c r="A2097" s="100">
        <v>2096</v>
      </c>
      <c r="B2097" s="100">
        <v>2138</v>
      </c>
      <c r="C2097" s="4" t="s">
        <v>7</v>
      </c>
      <c r="D2097" s="100">
        <v>325</v>
      </c>
      <c r="E2097" s="100">
        <v>119</v>
      </c>
      <c r="F2097" s="2">
        <v>0</v>
      </c>
      <c r="G2097" s="100">
        <v>0</v>
      </c>
    </row>
    <row r="2098" spans="1:7" ht="13.5" customHeight="1" x14ac:dyDescent="0.2">
      <c r="A2098" s="100">
        <v>2097</v>
      </c>
      <c r="B2098" s="100">
        <v>2139</v>
      </c>
      <c r="C2098" s="4" t="s">
        <v>7</v>
      </c>
      <c r="D2098" s="100">
        <v>495</v>
      </c>
      <c r="E2098" s="100">
        <v>157</v>
      </c>
      <c r="F2098" s="2">
        <v>0</v>
      </c>
      <c r="G2098" s="100">
        <v>0</v>
      </c>
    </row>
    <row r="2099" spans="1:7" ht="13.5" customHeight="1" x14ac:dyDescent="0.2">
      <c r="A2099" s="100">
        <v>2098</v>
      </c>
      <c r="B2099" s="100">
        <v>2140</v>
      </c>
      <c r="C2099" s="4" t="s">
        <v>7</v>
      </c>
      <c r="D2099" s="100">
        <v>496</v>
      </c>
      <c r="E2099" s="100">
        <v>157</v>
      </c>
      <c r="F2099" s="2">
        <v>0</v>
      </c>
      <c r="G2099" s="100">
        <v>0</v>
      </c>
    </row>
    <row r="2100" spans="1:7" ht="13.5" customHeight="1" x14ac:dyDescent="0.2">
      <c r="A2100" s="100">
        <v>2099</v>
      </c>
      <c r="B2100" s="100">
        <v>2141</v>
      </c>
      <c r="C2100" s="4" t="s">
        <v>7</v>
      </c>
      <c r="D2100" s="100">
        <v>497</v>
      </c>
      <c r="E2100" s="100">
        <v>157</v>
      </c>
      <c r="F2100" s="2">
        <v>0</v>
      </c>
      <c r="G2100" s="100">
        <v>0</v>
      </c>
    </row>
    <row r="2101" spans="1:7" ht="13.5" customHeight="1" x14ac:dyDescent="0.2">
      <c r="A2101" s="100">
        <v>2100</v>
      </c>
      <c r="B2101" s="100">
        <v>2142</v>
      </c>
      <c r="C2101" s="4" t="s">
        <v>7</v>
      </c>
      <c r="D2101" s="100">
        <v>498</v>
      </c>
      <c r="E2101" s="100">
        <v>157</v>
      </c>
      <c r="F2101" s="2">
        <v>0</v>
      </c>
      <c r="G2101" s="100">
        <v>0</v>
      </c>
    </row>
    <row r="2102" spans="1:7" ht="13.5" customHeight="1" x14ac:dyDescent="0.2">
      <c r="A2102" s="100">
        <v>2101</v>
      </c>
      <c r="B2102" s="100">
        <v>2143</v>
      </c>
      <c r="C2102" s="4" t="s">
        <v>7</v>
      </c>
      <c r="D2102" s="100">
        <v>499</v>
      </c>
      <c r="E2102" s="100">
        <v>157</v>
      </c>
      <c r="F2102" s="2">
        <v>0</v>
      </c>
      <c r="G2102" s="100">
        <v>0</v>
      </c>
    </row>
    <row r="2103" spans="1:7" ht="13.5" customHeight="1" x14ac:dyDescent="0.2">
      <c r="A2103" s="100">
        <v>2102</v>
      </c>
      <c r="B2103" s="100">
        <v>2144</v>
      </c>
      <c r="C2103" s="4" t="s">
        <v>7</v>
      </c>
      <c r="D2103" s="100">
        <v>500</v>
      </c>
      <c r="E2103" s="100">
        <v>157</v>
      </c>
      <c r="F2103" s="2">
        <v>0</v>
      </c>
      <c r="G2103" s="100">
        <v>0</v>
      </c>
    </row>
    <row r="2104" spans="1:7" ht="13.5" customHeight="1" x14ac:dyDescent="0.2">
      <c r="A2104" s="100">
        <v>2103</v>
      </c>
      <c r="B2104" s="100">
        <v>2145</v>
      </c>
      <c r="C2104" s="4" t="s">
        <v>7</v>
      </c>
      <c r="D2104" s="100">
        <v>501</v>
      </c>
      <c r="E2104" s="100">
        <v>157</v>
      </c>
      <c r="F2104" s="2">
        <v>0</v>
      </c>
      <c r="G2104" s="100">
        <v>0</v>
      </c>
    </row>
    <row r="2105" spans="1:7" ht="13.5" customHeight="1" x14ac:dyDescent="0.2">
      <c r="A2105" s="100">
        <v>2104</v>
      </c>
      <c r="B2105" s="100">
        <v>2146</v>
      </c>
      <c r="C2105" s="4" t="s">
        <v>7</v>
      </c>
      <c r="D2105" s="100">
        <v>502</v>
      </c>
      <c r="E2105" s="100">
        <v>157</v>
      </c>
      <c r="F2105" s="2">
        <v>0</v>
      </c>
      <c r="G2105" s="100">
        <v>0</v>
      </c>
    </row>
    <row r="2106" spans="1:7" ht="13.5" customHeight="1" x14ac:dyDescent="0.2">
      <c r="A2106" s="100">
        <v>2105</v>
      </c>
      <c r="B2106" s="100">
        <v>2147</v>
      </c>
      <c r="C2106" s="4" t="s">
        <v>7</v>
      </c>
      <c r="D2106" s="100">
        <v>503</v>
      </c>
      <c r="E2106" s="100">
        <v>157</v>
      </c>
      <c r="F2106" s="2">
        <v>0</v>
      </c>
      <c r="G2106" s="100">
        <v>0</v>
      </c>
    </row>
    <row r="2107" spans="1:7" ht="13.5" customHeight="1" x14ac:dyDescent="0.2">
      <c r="A2107" s="100">
        <v>2106</v>
      </c>
      <c r="B2107" s="100">
        <v>2148</v>
      </c>
      <c r="C2107" s="4" t="s">
        <v>7</v>
      </c>
      <c r="D2107" s="100">
        <v>504</v>
      </c>
      <c r="E2107" s="100">
        <v>157</v>
      </c>
      <c r="F2107" s="2">
        <v>0</v>
      </c>
      <c r="G2107" s="100">
        <v>0</v>
      </c>
    </row>
    <row r="2108" spans="1:7" ht="13.5" customHeight="1" x14ac:dyDescent="0.2">
      <c r="A2108" s="100">
        <v>2107</v>
      </c>
      <c r="B2108" s="100">
        <v>2149</v>
      </c>
      <c r="C2108" s="4" t="s">
        <v>7</v>
      </c>
      <c r="D2108" s="100">
        <v>505</v>
      </c>
      <c r="E2108" s="100">
        <v>157</v>
      </c>
      <c r="F2108" s="2">
        <v>0</v>
      </c>
      <c r="G2108" s="100">
        <v>0</v>
      </c>
    </row>
    <row r="2109" spans="1:7" ht="13.5" customHeight="1" x14ac:dyDescent="0.2">
      <c r="A2109" s="100">
        <v>2108</v>
      </c>
      <c r="B2109" s="100">
        <v>2150</v>
      </c>
      <c r="C2109" s="4" t="s">
        <v>7</v>
      </c>
      <c r="D2109" s="100">
        <v>506</v>
      </c>
      <c r="E2109" s="100">
        <v>157</v>
      </c>
      <c r="F2109" s="2">
        <v>0</v>
      </c>
      <c r="G2109" s="100">
        <v>0</v>
      </c>
    </row>
    <row r="2110" spans="1:7" ht="13.5" customHeight="1" x14ac:dyDescent="0.2">
      <c r="A2110" s="100">
        <v>2109</v>
      </c>
      <c r="B2110" s="100">
        <v>2151</v>
      </c>
      <c r="C2110" s="4" t="s">
        <v>7</v>
      </c>
      <c r="D2110" s="100">
        <v>507</v>
      </c>
      <c r="E2110" s="100">
        <v>157</v>
      </c>
      <c r="F2110" s="2">
        <v>0</v>
      </c>
      <c r="G2110" s="100">
        <v>0</v>
      </c>
    </row>
    <row r="2111" spans="1:7" ht="13.5" customHeight="1" x14ac:dyDescent="0.2">
      <c r="A2111" s="100">
        <v>2110</v>
      </c>
      <c r="B2111" s="100">
        <v>2152</v>
      </c>
      <c r="C2111" s="4" t="s">
        <v>7</v>
      </c>
      <c r="D2111" s="100">
        <v>508</v>
      </c>
      <c r="E2111" s="100">
        <v>157</v>
      </c>
      <c r="F2111" s="2">
        <v>0</v>
      </c>
      <c r="G2111" s="100">
        <v>0</v>
      </c>
    </row>
    <row r="2112" spans="1:7" ht="13.5" customHeight="1" x14ac:dyDescent="0.2">
      <c r="A2112" s="100">
        <v>2111</v>
      </c>
      <c r="B2112" s="100">
        <v>2153</v>
      </c>
      <c r="C2112" s="4" t="s">
        <v>7</v>
      </c>
      <c r="D2112" s="100">
        <v>509</v>
      </c>
      <c r="E2112" s="100">
        <v>157</v>
      </c>
      <c r="F2112" s="2">
        <v>0</v>
      </c>
      <c r="G2112" s="100">
        <v>0</v>
      </c>
    </row>
    <row r="2113" spans="1:7" ht="13.5" customHeight="1" x14ac:dyDescent="0.2">
      <c r="A2113" s="100">
        <v>2112</v>
      </c>
      <c r="B2113" s="100">
        <v>2154</v>
      </c>
      <c r="C2113" s="4" t="s">
        <v>7</v>
      </c>
      <c r="D2113" s="100">
        <v>510</v>
      </c>
      <c r="E2113" s="100">
        <v>157</v>
      </c>
      <c r="F2113" s="2">
        <v>0</v>
      </c>
      <c r="G2113" s="100">
        <v>0</v>
      </c>
    </row>
    <row r="2114" spans="1:7" ht="13.5" customHeight="1" x14ac:dyDescent="0.2">
      <c r="A2114" s="100">
        <v>2113</v>
      </c>
      <c r="B2114" s="100">
        <v>2155</v>
      </c>
      <c r="C2114" s="4" t="s">
        <v>7</v>
      </c>
      <c r="D2114" s="100">
        <v>511</v>
      </c>
      <c r="E2114" s="100">
        <v>157</v>
      </c>
      <c r="F2114" s="2">
        <v>0</v>
      </c>
      <c r="G2114" s="100">
        <v>0</v>
      </c>
    </row>
    <row r="2115" spans="1:7" ht="13.5" customHeight="1" x14ac:dyDescent="0.2">
      <c r="A2115" s="100">
        <v>2114</v>
      </c>
      <c r="B2115" s="100">
        <v>2156</v>
      </c>
      <c r="C2115" s="4" t="s">
        <v>7</v>
      </c>
      <c r="D2115" s="100">
        <v>512</v>
      </c>
      <c r="E2115" s="100">
        <v>157</v>
      </c>
      <c r="F2115" s="2">
        <v>0</v>
      </c>
      <c r="G2115" s="100">
        <v>0</v>
      </c>
    </row>
    <row r="2116" spans="1:7" ht="13.5" customHeight="1" x14ac:dyDescent="0.2">
      <c r="A2116" s="100">
        <v>2115</v>
      </c>
      <c r="B2116" s="100">
        <v>2157</v>
      </c>
      <c r="C2116" s="4" t="s">
        <v>7</v>
      </c>
      <c r="D2116" s="100">
        <v>513</v>
      </c>
      <c r="E2116" s="100">
        <v>157</v>
      </c>
      <c r="F2116" s="2">
        <v>0</v>
      </c>
      <c r="G2116" s="100">
        <v>0</v>
      </c>
    </row>
    <row r="2117" spans="1:7" ht="13.5" customHeight="1" x14ac:dyDescent="0.2">
      <c r="A2117" s="100">
        <v>2116</v>
      </c>
      <c r="B2117" s="100">
        <v>2158</v>
      </c>
      <c r="C2117" s="4" t="s">
        <v>7</v>
      </c>
      <c r="D2117" s="100">
        <v>514</v>
      </c>
      <c r="E2117" s="100">
        <v>157</v>
      </c>
      <c r="F2117" s="2">
        <v>0</v>
      </c>
      <c r="G2117" s="100">
        <v>0</v>
      </c>
    </row>
    <row r="2118" spans="1:7" ht="13.5" customHeight="1" x14ac:dyDescent="0.2">
      <c r="A2118" s="100">
        <v>2117</v>
      </c>
      <c r="B2118" s="100">
        <v>2159</v>
      </c>
      <c r="C2118" s="4" t="s">
        <v>7</v>
      </c>
      <c r="D2118" s="100">
        <v>428</v>
      </c>
      <c r="E2118" s="100">
        <v>29</v>
      </c>
      <c r="F2118" s="2">
        <v>0</v>
      </c>
      <c r="G2118" s="100">
        <v>0</v>
      </c>
    </row>
    <row r="2119" spans="1:7" ht="13.5" customHeight="1" x14ac:dyDescent="0.2">
      <c r="A2119" s="100">
        <v>2118</v>
      </c>
      <c r="B2119" s="100">
        <v>2160</v>
      </c>
      <c r="C2119" s="4" t="s">
        <v>7</v>
      </c>
      <c r="D2119" s="100">
        <v>429</v>
      </c>
      <c r="E2119" s="100">
        <v>29</v>
      </c>
      <c r="F2119" s="2">
        <v>0</v>
      </c>
      <c r="G2119" s="100">
        <v>0</v>
      </c>
    </row>
    <row r="2120" spans="1:7" ht="13.5" customHeight="1" x14ac:dyDescent="0.2">
      <c r="A2120" s="100">
        <v>2119</v>
      </c>
      <c r="B2120" s="100">
        <v>2161</v>
      </c>
      <c r="C2120" s="4" t="s">
        <v>7</v>
      </c>
      <c r="D2120" s="100">
        <v>430</v>
      </c>
      <c r="E2120" s="100">
        <v>29</v>
      </c>
      <c r="F2120" s="2">
        <v>0</v>
      </c>
      <c r="G2120" s="100">
        <v>0</v>
      </c>
    </row>
    <row r="2121" spans="1:7" ht="13.5" customHeight="1" x14ac:dyDescent="0.2">
      <c r="A2121" s="100">
        <v>2120</v>
      </c>
      <c r="B2121" s="100">
        <v>2162</v>
      </c>
      <c r="C2121" s="4" t="s">
        <v>7</v>
      </c>
      <c r="D2121" s="100">
        <v>431</v>
      </c>
      <c r="E2121" s="100">
        <v>29</v>
      </c>
      <c r="F2121" s="2">
        <v>0</v>
      </c>
      <c r="G2121" s="100">
        <v>0</v>
      </c>
    </row>
    <row r="2122" spans="1:7" ht="13.5" customHeight="1" x14ac:dyDescent="0.2">
      <c r="A2122" s="100">
        <v>2121</v>
      </c>
      <c r="B2122" s="100">
        <v>2163</v>
      </c>
      <c r="C2122" s="4" t="s">
        <v>7</v>
      </c>
      <c r="D2122" s="100">
        <v>432</v>
      </c>
      <c r="E2122" s="100">
        <v>29</v>
      </c>
      <c r="F2122" s="2">
        <v>0</v>
      </c>
      <c r="G2122" s="100">
        <v>0</v>
      </c>
    </row>
    <row r="2123" spans="1:7" ht="13.5" customHeight="1" x14ac:dyDescent="0.2">
      <c r="A2123" s="100">
        <v>2122</v>
      </c>
      <c r="B2123" s="100">
        <v>2164</v>
      </c>
      <c r="C2123" s="4" t="s">
        <v>7</v>
      </c>
      <c r="D2123" s="100">
        <v>433</v>
      </c>
      <c r="E2123" s="100">
        <v>29</v>
      </c>
      <c r="F2123" s="2">
        <v>0</v>
      </c>
      <c r="G2123" s="100">
        <v>0</v>
      </c>
    </row>
    <row r="2124" spans="1:7" ht="13.5" customHeight="1" x14ac:dyDescent="0.2">
      <c r="A2124" s="100">
        <v>2123</v>
      </c>
      <c r="B2124" s="100">
        <v>2165</v>
      </c>
      <c r="C2124" s="4" t="s">
        <v>7</v>
      </c>
      <c r="D2124" s="100">
        <v>434</v>
      </c>
      <c r="E2124" s="100">
        <v>29</v>
      </c>
      <c r="F2124" s="2">
        <v>0</v>
      </c>
      <c r="G2124" s="100">
        <v>0</v>
      </c>
    </row>
    <row r="2125" spans="1:7" ht="13.5" customHeight="1" x14ac:dyDescent="0.2">
      <c r="A2125" s="100">
        <v>2124</v>
      </c>
      <c r="B2125" s="100">
        <v>2166</v>
      </c>
      <c r="C2125" s="4" t="s">
        <v>7</v>
      </c>
      <c r="D2125" s="100">
        <v>435</v>
      </c>
      <c r="E2125" s="100">
        <v>29</v>
      </c>
      <c r="F2125" s="2">
        <v>0</v>
      </c>
      <c r="G2125" s="100">
        <v>0</v>
      </c>
    </row>
    <row r="2126" spans="1:7" ht="13.5" customHeight="1" x14ac:dyDescent="0.2">
      <c r="A2126" s="100">
        <v>2125</v>
      </c>
      <c r="B2126" s="100">
        <v>2167</v>
      </c>
      <c r="C2126" s="4" t="s">
        <v>7</v>
      </c>
      <c r="D2126" s="100">
        <v>436</v>
      </c>
      <c r="E2126" s="100">
        <v>29</v>
      </c>
      <c r="F2126" s="2">
        <v>0</v>
      </c>
      <c r="G2126" s="100">
        <v>0</v>
      </c>
    </row>
    <row r="2127" spans="1:7" ht="13.5" customHeight="1" x14ac:dyDescent="0.2">
      <c r="A2127" s="100">
        <v>2126</v>
      </c>
      <c r="B2127" s="100">
        <v>2168</v>
      </c>
      <c r="C2127" s="4" t="s">
        <v>7</v>
      </c>
      <c r="D2127" s="100">
        <v>437</v>
      </c>
      <c r="E2127" s="100">
        <v>29</v>
      </c>
      <c r="F2127" s="2">
        <v>0</v>
      </c>
      <c r="G2127" s="100">
        <v>0</v>
      </c>
    </row>
    <row r="2128" spans="1:7" ht="13.5" customHeight="1" x14ac:dyDescent="0.2">
      <c r="A2128" s="100">
        <v>2127</v>
      </c>
      <c r="B2128" s="100">
        <v>2169</v>
      </c>
      <c r="C2128" s="4" t="s">
        <v>7</v>
      </c>
      <c r="D2128" s="100">
        <v>439</v>
      </c>
      <c r="E2128" s="100">
        <v>29</v>
      </c>
      <c r="F2128" s="2">
        <v>0</v>
      </c>
      <c r="G2128" s="100">
        <v>0</v>
      </c>
    </row>
    <row r="2129" spans="1:7" ht="13.5" customHeight="1" x14ac:dyDescent="0.2">
      <c r="A2129" s="100">
        <v>2128</v>
      </c>
      <c r="B2129" s="100">
        <v>2170</v>
      </c>
      <c r="C2129" s="4" t="s">
        <v>7</v>
      </c>
      <c r="D2129" s="100">
        <v>440</v>
      </c>
      <c r="E2129" s="100">
        <v>29</v>
      </c>
      <c r="F2129" s="2">
        <v>0</v>
      </c>
      <c r="G2129" s="100">
        <v>0</v>
      </c>
    </row>
    <row r="2130" spans="1:7" ht="13.5" customHeight="1" x14ac:dyDescent="0.2">
      <c r="A2130" s="100">
        <v>2129</v>
      </c>
      <c r="B2130" s="100">
        <v>2171</v>
      </c>
      <c r="C2130" s="4" t="s">
        <v>7</v>
      </c>
      <c r="D2130" s="100">
        <v>441</v>
      </c>
      <c r="E2130" s="100">
        <v>29</v>
      </c>
      <c r="F2130" s="2">
        <v>0</v>
      </c>
      <c r="G2130" s="100">
        <v>0</v>
      </c>
    </row>
    <row r="2131" spans="1:7" ht="13.5" customHeight="1" x14ac:dyDescent="0.2">
      <c r="A2131" s="100">
        <v>2130</v>
      </c>
      <c r="B2131" s="100">
        <v>2172</v>
      </c>
      <c r="C2131" s="4" t="s">
        <v>7</v>
      </c>
      <c r="D2131" s="100">
        <v>442</v>
      </c>
      <c r="E2131" s="100">
        <v>29</v>
      </c>
      <c r="F2131" s="2">
        <v>0</v>
      </c>
      <c r="G2131" s="100">
        <v>0</v>
      </c>
    </row>
    <row r="2132" spans="1:7" ht="13.5" customHeight="1" x14ac:dyDescent="0.2">
      <c r="A2132" s="100">
        <v>2131</v>
      </c>
      <c r="B2132" s="100">
        <v>2173</v>
      </c>
      <c r="C2132" s="4" t="s">
        <v>7</v>
      </c>
      <c r="D2132" s="100">
        <v>443</v>
      </c>
      <c r="E2132" s="100">
        <v>29</v>
      </c>
      <c r="F2132" s="2">
        <v>0</v>
      </c>
      <c r="G2132" s="100">
        <v>0</v>
      </c>
    </row>
    <row r="2133" spans="1:7" ht="13.5" customHeight="1" x14ac:dyDescent="0.2">
      <c r="A2133" s="100">
        <v>2132</v>
      </c>
      <c r="B2133" s="100">
        <v>2174</v>
      </c>
      <c r="C2133" s="4" t="s">
        <v>7</v>
      </c>
      <c r="D2133" s="100">
        <v>444</v>
      </c>
      <c r="E2133" s="100">
        <v>29</v>
      </c>
      <c r="F2133" s="2">
        <v>0</v>
      </c>
      <c r="G2133" s="100">
        <v>0</v>
      </c>
    </row>
    <row r="2134" spans="1:7" ht="13.5" customHeight="1" x14ac:dyDescent="0.2">
      <c r="A2134" s="100">
        <v>2133</v>
      </c>
      <c r="B2134" s="100">
        <v>2175</v>
      </c>
      <c r="C2134" s="4" t="s">
        <v>7</v>
      </c>
      <c r="D2134" s="100">
        <v>445</v>
      </c>
      <c r="E2134" s="100">
        <v>29</v>
      </c>
      <c r="F2134" s="2">
        <v>0</v>
      </c>
      <c r="G2134" s="100">
        <v>0</v>
      </c>
    </row>
    <row r="2135" spans="1:7" ht="13.5" customHeight="1" x14ac:dyDescent="0.2">
      <c r="A2135" s="100">
        <v>2134</v>
      </c>
      <c r="B2135" s="100">
        <v>2176</v>
      </c>
      <c r="C2135" s="4" t="s">
        <v>7</v>
      </c>
      <c r="D2135" s="100">
        <v>446</v>
      </c>
      <c r="E2135" s="100">
        <v>29</v>
      </c>
      <c r="F2135" s="2">
        <v>0</v>
      </c>
      <c r="G2135" s="100">
        <v>0</v>
      </c>
    </row>
    <row r="2136" spans="1:7" ht="13.5" customHeight="1" x14ac:dyDescent="0.2">
      <c r="A2136" s="100">
        <v>2135</v>
      </c>
      <c r="B2136" s="100">
        <v>2177</v>
      </c>
      <c r="C2136" s="4" t="s">
        <v>7</v>
      </c>
      <c r="D2136" s="100">
        <v>447</v>
      </c>
      <c r="E2136" s="100">
        <v>29</v>
      </c>
      <c r="F2136" s="2">
        <v>0</v>
      </c>
      <c r="G2136" s="100">
        <v>0</v>
      </c>
    </row>
    <row r="2137" spans="1:7" ht="13.5" customHeight="1" x14ac:dyDescent="0.2">
      <c r="A2137" s="100">
        <v>2136</v>
      </c>
      <c r="B2137" s="100">
        <v>2178</v>
      </c>
      <c r="C2137" s="4" t="s">
        <v>7</v>
      </c>
      <c r="D2137" s="100">
        <v>448</v>
      </c>
      <c r="E2137" s="100">
        <v>29</v>
      </c>
      <c r="F2137" s="2">
        <v>0</v>
      </c>
      <c r="G2137" s="100">
        <v>0</v>
      </c>
    </row>
    <row r="2138" spans="1:7" ht="13.5" customHeight="1" x14ac:dyDescent="0.2">
      <c r="A2138" s="100">
        <v>2137</v>
      </c>
      <c r="B2138" s="100">
        <v>2179</v>
      </c>
      <c r="C2138" s="4" t="s">
        <v>7</v>
      </c>
      <c r="D2138" s="100">
        <v>449</v>
      </c>
      <c r="E2138" s="100">
        <v>29</v>
      </c>
      <c r="F2138" s="2">
        <v>0</v>
      </c>
      <c r="G2138" s="100">
        <v>0</v>
      </c>
    </row>
    <row r="2139" spans="1:7" ht="13.5" customHeight="1" x14ac:dyDescent="0.2">
      <c r="A2139" s="100">
        <v>2138</v>
      </c>
      <c r="B2139" s="100">
        <v>2180</v>
      </c>
      <c r="C2139" s="4" t="s">
        <v>7</v>
      </c>
      <c r="D2139" s="100">
        <v>450</v>
      </c>
      <c r="E2139" s="100">
        <v>29</v>
      </c>
      <c r="F2139" s="2">
        <v>0</v>
      </c>
      <c r="G2139" s="100">
        <v>0</v>
      </c>
    </row>
    <row r="2140" spans="1:7" ht="13.5" customHeight="1" x14ac:dyDescent="0.2">
      <c r="A2140" s="100">
        <v>2139</v>
      </c>
      <c r="B2140" s="100">
        <v>2181</v>
      </c>
      <c r="C2140" s="4" t="s">
        <v>7</v>
      </c>
      <c r="D2140" s="100">
        <v>451</v>
      </c>
      <c r="E2140" s="100">
        <v>29</v>
      </c>
      <c r="F2140" s="2">
        <v>0</v>
      </c>
      <c r="G2140" s="100">
        <v>0</v>
      </c>
    </row>
    <row r="2141" spans="1:7" ht="13.5" customHeight="1" x14ac:dyDescent="0.2">
      <c r="A2141" s="100">
        <v>2140</v>
      </c>
      <c r="B2141" s="100">
        <v>2182</v>
      </c>
      <c r="C2141" s="4" t="s">
        <v>7</v>
      </c>
      <c r="D2141" s="100">
        <v>452</v>
      </c>
      <c r="E2141" s="100">
        <v>29</v>
      </c>
      <c r="F2141" s="2">
        <v>0</v>
      </c>
      <c r="G2141" s="100">
        <v>0</v>
      </c>
    </row>
    <row r="2142" spans="1:7" ht="13.5" customHeight="1" x14ac:dyDescent="0.2">
      <c r="A2142" s="100">
        <v>2141</v>
      </c>
      <c r="B2142" s="100">
        <v>2183</v>
      </c>
      <c r="C2142" s="4" t="s">
        <v>7</v>
      </c>
      <c r="D2142" s="100">
        <v>453</v>
      </c>
      <c r="E2142" s="100">
        <v>29</v>
      </c>
      <c r="F2142" s="2">
        <v>0</v>
      </c>
      <c r="G2142" s="100">
        <v>0</v>
      </c>
    </row>
    <row r="2143" spans="1:7" ht="13.5" customHeight="1" x14ac:dyDescent="0.2">
      <c r="A2143" s="100">
        <v>2142</v>
      </c>
      <c r="B2143" s="100">
        <v>2184</v>
      </c>
      <c r="C2143" s="4" t="s">
        <v>7</v>
      </c>
      <c r="D2143" s="100">
        <v>454</v>
      </c>
      <c r="E2143" s="100">
        <v>29</v>
      </c>
      <c r="F2143" s="2">
        <v>0</v>
      </c>
      <c r="G2143" s="100">
        <v>0</v>
      </c>
    </row>
    <row r="2144" spans="1:7" ht="13.5" customHeight="1" x14ac:dyDescent="0.2">
      <c r="A2144" s="100">
        <v>2143</v>
      </c>
      <c r="B2144" s="100">
        <v>2185</v>
      </c>
      <c r="C2144" s="4" t="s">
        <v>7</v>
      </c>
      <c r="D2144" s="100">
        <v>455</v>
      </c>
      <c r="E2144" s="100">
        <v>29</v>
      </c>
      <c r="F2144" s="2">
        <v>0</v>
      </c>
      <c r="G2144" s="100">
        <v>0</v>
      </c>
    </row>
    <row r="2145" spans="1:7" ht="13.5" customHeight="1" x14ac:dyDescent="0.2">
      <c r="A2145" s="100">
        <v>2144</v>
      </c>
      <c r="B2145" s="100">
        <v>2186</v>
      </c>
      <c r="C2145" s="4" t="s">
        <v>7</v>
      </c>
      <c r="D2145" s="100">
        <v>456</v>
      </c>
      <c r="E2145" s="100">
        <v>29</v>
      </c>
      <c r="F2145" s="2">
        <v>0</v>
      </c>
      <c r="G2145" s="100">
        <v>0</v>
      </c>
    </row>
    <row r="2146" spans="1:7" ht="13.5" customHeight="1" x14ac:dyDescent="0.2">
      <c r="A2146" s="100">
        <v>2145</v>
      </c>
      <c r="B2146" s="100">
        <v>2187</v>
      </c>
      <c r="C2146" s="4" t="s">
        <v>7</v>
      </c>
      <c r="D2146" s="100">
        <v>457</v>
      </c>
      <c r="E2146" s="100">
        <v>29</v>
      </c>
      <c r="F2146" s="2">
        <v>0</v>
      </c>
      <c r="G2146" s="100">
        <v>0</v>
      </c>
    </row>
    <row r="2147" spans="1:7" ht="13.5" customHeight="1" x14ac:dyDescent="0.2">
      <c r="A2147" s="100">
        <v>2146</v>
      </c>
      <c r="B2147" s="100">
        <v>2188</v>
      </c>
      <c r="C2147" s="4" t="s">
        <v>7</v>
      </c>
      <c r="D2147" s="100">
        <v>405</v>
      </c>
      <c r="E2147" s="100">
        <v>29</v>
      </c>
      <c r="F2147" s="2">
        <v>0</v>
      </c>
      <c r="G2147" s="100">
        <v>0</v>
      </c>
    </row>
    <row r="2148" spans="1:7" ht="13.5" customHeight="1" x14ac:dyDescent="0.2">
      <c r="A2148" s="100">
        <v>2147</v>
      </c>
      <c r="B2148" s="100">
        <v>2189</v>
      </c>
      <c r="C2148" s="4" t="s">
        <v>7</v>
      </c>
      <c r="D2148" s="100">
        <v>406</v>
      </c>
      <c r="E2148" s="100">
        <v>29</v>
      </c>
      <c r="F2148" s="2">
        <v>0</v>
      </c>
      <c r="G2148" s="100">
        <v>0</v>
      </c>
    </row>
    <row r="2149" spans="1:7" ht="13.5" customHeight="1" x14ac:dyDescent="0.2">
      <c r="A2149" s="100">
        <v>2148</v>
      </c>
      <c r="B2149" s="100">
        <v>2190</v>
      </c>
      <c r="C2149" s="4" t="s">
        <v>7</v>
      </c>
      <c r="D2149" s="100">
        <v>407</v>
      </c>
      <c r="E2149" s="100">
        <v>29</v>
      </c>
      <c r="F2149" s="2">
        <v>0</v>
      </c>
      <c r="G2149" s="100">
        <v>0</v>
      </c>
    </row>
    <row r="2150" spans="1:7" ht="13.5" customHeight="1" x14ac:dyDescent="0.2">
      <c r="A2150" s="100">
        <v>2149</v>
      </c>
      <c r="B2150" s="100">
        <v>2191</v>
      </c>
      <c r="C2150" s="4" t="s">
        <v>7</v>
      </c>
      <c r="D2150" s="100">
        <v>398</v>
      </c>
      <c r="E2150" s="100">
        <v>29</v>
      </c>
      <c r="F2150" s="2">
        <v>0</v>
      </c>
      <c r="G2150" s="100">
        <v>0</v>
      </c>
    </row>
    <row r="2151" spans="1:7" ht="13.5" customHeight="1" x14ac:dyDescent="0.2">
      <c r="A2151" s="100">
        <v>2150</v>
      </c>
      <c r="B2151" s="100">
        <v>2192</v>
      </c>
      <c r="C2151" s="4" t="s">
        <v>7</v>
      </c>
      <c r="D2151" s="100">
        <v>399</v>
      </c>
      <c r="E2151" s="100">
        <v>29</v>
      </c>
      <c r="F2151" s="2">
        <v>0</v>
      </c>
      <c r="G2151" s="100">
        <v>0</v>
      </c>
    </row>
    <row r="2152" spans="1:7" ht="13.5" customHeight="1" x14ac:dyDescent="0.2">
      <c r="A2152" s="100">
        <v>2151</v>
      </c>
      <c r="B2152" s="100">
        <v>2193</v>
      </c>
      <c r="C2152" s="4" t="s">
        <v>7</v>
      </c>
      <c r="D2152" s="100">
        <v>404</v>
      </c>
      <c r="E2152" s="100">
        <v>29</v>
      </c>
      <c r="F2152" s="2">
        <v>0</v>
      </c>
      <c r="G2152" s="100">
        <v>0</v>
      </c>
    </row>
    <row r="2153" spans="1:7" ht="13.5" customHeight="1" x14ac:dyDescent="0.2">
      <c r="A2153" s="100">
        <v>2152</v>
      </c>
      <c r="B2153" s="100">
        <v>2194</v>
      </c>
      <c r="C2153" s="4" t="s">
        <v>7</v>
      </c>
      <c r="D2153" s="100">
        <v>408</v>
      </c>
      <c r="E2153" s="100">
        <v>29</v>
      </c>
      <c r="F2153" s="2">
        <v>0</v>
      </c>
      <c r="G2153" s="100">
        <v>0</v>
      </c>
    </row>
    <row r="2154" spans="1:7" ht="13.5" customHeight="1" x14ac:dyDescent="0.2">
      <c r="A2154" s="100">
        <v>2153</v>
      </c>
      <c r="B2154" s="100">
        <v>2195</v>
      </c>
      <c r="C2154" s="4" t="s">
        <v>7</v>
      </c>
      <c r="D2154" s="100">
        <v>409</v>
      </c>
      <c r="E2154" s="100">
        <v>29</v>
      </c>
      <c r="F2154" s="2">
        <v>0</v>
      </c>
      <c r="G2154" s="100">
        <v>0</v>
      </c>
    </row>
    <row r="2155" spans="1:7" ht="13.5" customHeight="1" x14ac:dyDescent="0.2">
      <c r="A2155" s="100">
        <v>2154</v>
      </c>
      <c r="B2155" s="100">
        <v>2196</v>
      </c>
      <c r="C2155" s="4" t="s">
        <v>7</v>
      </c>
      <c r="D2155" s="100">
        <v>410</v>
      </c>
      <c r="E2155" s="100">
        <v>29</v>
      </c>
      <c r="F2155" s="2">
        <v>0</v>
      </c>
      <c r="G2155" s="100">
        <v>0</v>
      </c>
    </row>
    <row r="2156" spans="1:7" ht="13.5" customHeight="1" x14ac:dyDescent="0.2">
      <c r="A2156" s="100">
        <v>2155</v>
      </c>
      <c r="B2156" s="100">
        <v>2197</v>
      </c>
      <c r="C2156" s="4" t="s">
        <v>7</v>
      </c>
      <c r="D2156" s="100">
        <v>400</v>
      </c>
      <c r="E2156" s="100">
        <v>29</v>
      </c>
      <c r="F2156" s="2">
        <v>0</v>
      </c>
      <c r="G2156" s="100">
        <v>0</v>
      </c>
    </row>
    <row r="2157" spans="1:7" ht="13.5" customHeight="1" x14ac:dyDescent="0.2">
      <c r="A2157" s="100">
        <v>2156</v>
      </c>
      <c r="B2157" s="100">
        <v>2198</v>
      </c>
      <c r="C2157" s="4" t="s">
        <v>7</v>
      </c>
      <c r="D2157" s="100">
        <v>411</v>
      </c>
      <c r="E2157" s="100">
        <v>29</v>
      </c>
      <c r="F2157" s="2">
        <v>0</v>
      </c>
      <c r="G2157" s="100">
        <v>0</v>
      </c>
    </row>
    <row r="2158" spans="1:7" ht="13.5" customHeight="1" x14ac:dyDescent="0.2">
      <c r="A2158" s="100">
        <v>2157</v>
      </c>
      <c r="B2158" s="100">
        <v>2199</v>
      </c>
      <c r="C2158" s="4" t="s">
        <v>7</v>
      </c>
      <c r="D2158" s="100">
        <v>412</v>
      </c>
      <c r="E2158" s="100">
        <v>29</v>
      </c>
      <c r="F2158" s="2">
        <v>0</v>
      </c>
      <c r="G2158" s="100">
        <v>0</v>
      </c>
    </row>
    <row r="2159" spans="1:7" ht="13.5" customHeight="1" x14ac:dyDescent="0.2">
      <c r="A2159" s="100">
        <v>2158</v>
      </c>
      <c r="B2159" s="100">
        <v>2200</v>
      </c>
      <c r="C2159" s="4" t="s">
        <v>7</v>
      </c>
      <c r="D2159" s="100">
        <v>383</v>
      </c>
      <c r="E2159" s="100">
        <v>29</v>
      </c>
      <c r="F2159" s="2">
        <v>0</v>
      </c>
      <c r="G2159" s="100">
        <v>0</v>
      </c>
    </row>
    <row r="2160" spans="1:7" ht="13.5" customHeight="1" x14ac:dyDescent="0.2">
      <c r="A2160" s="100">
        <v>2159</v>
      </c>
      <c r="B2160" s="100">
        <v>2201</v>
      </c>
      <c r="C2160" s="4" t="s">
        <v>7</v>
      </c>
      <c r="D2160" s="100">
        <v>384</v>
      </c>
      <c r="E2160" s="100">
        <v>29</v>
      </c>
      <c r="F2160" s="2">
        <v>0</v>
      </c>
      <c r="G2160" s="100">
        <v>0</v>
      </c>
    </row>
    <row r="2161" spans="1:7" ht="13.5" customHeight="1" x14ac:dyDescent="0.2">
      <c r="A2161" s="100">
        <v>2160</v>
      </c>
      <c r="B2161" s="100">
        <v>2202</v>
      </c>
      <c r="C2161" s="4" t="s">
        <v>7</v>
      </c>
      <c r="D2161" s="100">
        <v>385</v>
      </c>
      <c r="E2161" s="100">
        <v>29</v>
      </c>
      <c r="F2161" s="2">
        <v>0</v>
      </c>
      <c r="G2161" s="100">
        <v>0</v>
      </c>
    </row>
    <row r="2162" spans="1:7" ht="13.5" customHeight="1" x14ac:dyDescent="0.2">
      <c r="A2162" s="100">
        <v>2161</v>
      </c>
      <c r="B2162" s="100">
        <v>2203</v>
      </c>
      <c r="C2162" s="4" t="s">
        <v>7</v>
      </c>
      <c r="D2162" s="100">
        <v>386</v>
      </c>
      <c r="E2162" s="100">
        <v>29</v>
      </c>
      <c r="F2162" s="2">
        <v>0</v>
      </c>
      <c r="G2162" s="100">
        <v>0</v>
      </c>
    </row>
    <row r="2163" spans="1:7" ht="13.5" customHeight="1" x14ac:dyDescent="0.2">
      <c r="A2163" s="100">
        <v>2162</v>
      </c>
      <c r="B2163" s="100">
        <v>2204</v>
      </c>
      <c r="C2163" s="4" t="s">
        <v>7</v>
      </c>
      <c r="D2163" s="100">
        <v>387</v>
      </c>
      <c r="E2163" s="100">
        <v>29</v>
      </c>
      <c r="F2163" s="2">
        <v>0</v>
      </c>
      <c r="G2163" s="100">
        <v>0</v>
      </c>
    </row>
    <row r="2164" spans="1:7" ht="13.5" customHeight="1" x14ac:dyDescent="0.2">
      <c r="A2164" s="100">
        <v>2163</v>
      </c>
      <c r="B2164" s="100">
        <v>2205</v>
      </c>
      <c r="C2164" s="4" t="s">
        <v>7</v>
      </c>
      <c r="D2164" s="100">
        <v>388</v>
      </c>
      <c r="E2164" s="100">
        <v>29</v>
      </c>
      <c r="F2164" s="2">
        <v>0</v>
      </c>
      <c r="G2164" s="100">
        <v>0</v>
      </c>
    </row>
    <row r="2165" spans="1:7" ht="13.5" customHeight="1" x14ac:dyDescent="0.2">
      <c r="A2165" s="100">
        <v>2164</v>
      </c>
      <c r="B2165" s="100">
        <v>2206</v>
      </c>
      <c r="C2165" s="4" t="s">
        <v>7</v>
      </c>
      <c r="D2165" s="100">
        <v>389</v>
      </c>
      <c r="E2165" s="100">
        <v>29</v>
      </c>
      <c r="F2165" s="2">
        <v>0</v>
      </c>
      <c r="G2165" s="100">
        <v>0</v>
      </c>
    </row>
    <row r="2166" spans="1:7" ht="13.5" customHeight="1" x14ac:dyDescent="0.2">
      <c r="A2166" s="100">
        <v>2165</v>
      </c>
      <c r="B2166" s="100">
        <v>2207</v>
      </c>
      <c r="C2166" s="4" t="s">
        <v>7</v>
      </c>
      <c r="D2166" s="100">
        <v>391</v>
      </c>
      <c r="E2166" s="100">
        <v>29</v>
      </c>
      <c r="F2166" s="2">
        <v>0</v>
      </c>
      <c r="G2166" s="100">
        <v>0</v>
      </c>
    </row>
    <row r="2167" spans="1:7" ht="13.5" customHeight="1" x14ac:dyDescent="0.2">
      <c r="A2167" s="100">
        <v>2166</v>
      </c>
      <c r="B2167" s="100">
        <v>2208</v>
      </c>
      <c r="C2167" s="4" t="s">
        <v>7</v>
      </c>
      <c r="D2167" s="100">
        <v>392</v>
      </c>
      <c r="E2167" s="100">
        <v>29</v>
      </c>
      <c r="F2167" s="2">
        <v>0</v>
      </c>
      <c r="G2167" s="100">
        <v>0</v>
      </c>
    </row>
    <row r="2168" spans="1:7" ht="13.5" customHeight="1" x14ac:dyDescent="0.2">
      <c r="A2168" s="100">
        <v>2167</v>
      </c>
      <c r="B2168" s="100">
        <v>2209</v>
      </c>
      <c r="C2168" s="4" t="s">
        <v>7</v>
      </c>
      <c r="D2168" s="100">
        <v>396</v>
      </c>
      <c r="E2168" s="100">
        <v>29</v>
      </c>
      <c r="F2168" s="2">
        <v>0</v>
      </c>
      <c r="G2168" s="100">
        <v>0</v>
      </c>
    </row>
    <row r="2169" spans="1:7" ht="13.5" customHeight="1" x14ac:dyDescent="0.2">
      <c r="A2169" s="100">
        <v>2168</v>
      </c>
      <c r="B2169" s="100">
        <v>2210</v>
      </c>
      <c r="C2169" s="4" t="s">
        <v>7</v>
      </c>
      <c r="D2169" s="100">
        <v>419</v>
      </c>
      <c r="E2169" s="100">
        <v>29</v>
      </c>
      <c r="F2169" s="2">
        <v>0</v>
      </c>
      <c r="G2169" s="100">
        <v>0</v>
      </c>
    </row>
    <row r="2170" spans="1:7" ht="13.5" customHeight="1" x14ac:dyDescent="0.2">
      <c r="A2170" s="100">
        <v>2169</v>
      </c>
      <c r="B2170" s="100">
        <v>2211</v>
      </c>
      <c r="C2170" s="4" t="s">
        <v>7</v>
      </c>
      <c r="D2170" s="100">
        <v>420</v>
      </c>
      <c r="E2170" s="100">
        <v>29</v>
      </c>
      <c r="F2170" s="2">
        <v>0</v>
      </c>
      <c r="G2170" s="100">
        <v>0</v>
      </c>
    </row>
    <row r="2171" spans="1:7" ht="13.5" customHeight="1" x14ac:dyDescent="0.2">
      <c r="A2171" s="100">
        <v>2170</v>
      </c>
      <c r="B2171" s="100">
        <v>2212</v>
      </c>
      <c r="C2171" s="4" t="s">
        <v>7</v>
      </c>
      <c r="D2171" s="100">
        <v>421</v>
      </c>
      <c r="E2171" s="100">
        <v>29</v>
      </c>
      <c r="F2171" s="2">
        <v>0</v>
      </c>
      <c r="G2171" s="100">
        <v>0</v>
      </c>
    </row>
    <row r="2172" spans="1:7" ht="13.5" customHeight="1" x14ac:dyDescent="0.2">
      <c r="A2172" s="100">
        <v>2171</v>
      </c>
      <c r="B2172" s="100">
        <v>2213</v>
      </c>
      <c r="C2172" s="4" t="s">
        <v>7</v>
      </c>
      <c r="D2172" s="100">
        <v>423</v>
      </c>
      <c r="E2172" s="100">
        <v>29</v>
      </c>
      <c r="F2172" s="2">
        <v>0</v>
      </c>
      <c r="G2172" s="100">
        <v>0</v>
      </c>
    </row>
    <row r="2173" spans="1:7" ht="13.5" customHeight="1" x14ac:dyDescent="0.2">
      <c r="A2173" s="100">
        <v>2172</v>
      </c>
      <c r="B2173" s="100">
        <v>2214</v>
      </c>
      <c r="C2173" s="4" t="s">
        <v>7</v>
      </c>
      <c r="D2173" s="100">
        <v>424</v>
      </c>
      <c r="E2173" s="100">
        <v>29</v>
      </c>
      <c r="F2173" s="2">
        <v>0</v>
      </c>
      <c r="G2173" s="100">
        <v>0</v>
      </c>
    </row>
    <row r="2174" spans="1:7" ht="13.5" customHeight="1" x14ac:dyDescent="0.2">
      <c r="A2174" s="100">
        <v>2173</v>
      </c>
      <c r="B2174" s="100">
        <v>2215</v>
      </c>
      <c r="C2174" s="4" t="s">
        <v>7</v>
      </c>
      <c r="D2174" s="100">
        <v>425</v>
      </c>
      <c r="E2174" s="100">
        <v>29</v>
      </c>
      <c r="F2174" s="2">
        <v>0</v>
      </c>
      <c r="G2174" s="100">
        <v>0</v>
      </c>
    </row>
    <row r="2175" spans="1:7" ht="13.5" customHeight="1" x14ac:dyDescent="0.2">
      <c r="A2175" s="100">
        <v>2174</v>
      </c>
      <c r="B2175" s="100">
        <v>2216</v>
      </c>
      <c r="C2175" s="4" t="s">
        <v>7</v>
      </c>
      <c r="D2175" s="100">
        <v>426</v>
      </c>
      <c r="E2175" s="100">
        <v>29</v>
      </c>
      <c r="F2175" s="2">
        <v>0</v>
      </c>
      <c r="G2175" s="100">
        <v>0</v>
      </c>
    </row>
    <row r="2176" spans="1:7" ht="13.5" customHeight="1" x14ac:dyDescent="0.2">
      <c r="A2176" s="100">
        <v>2175</v>
      </c>
      <c r="B2176" s="100">
        <v>2217</v>
      </c>
      <c r="C2176" s="4" t="s">
        <v>7</v>
      </c>
      <c r="D2176" s="100">
        <v>427</v>
      </c>
      <c r="E2176" s="100">
        <v>29</v>
      </c>
      <c r="F2176" s="2">
        <v>0</v>
      </c>
      <c r="G2176" s="100">
        <v>0</v>
      </c>
    </row>
    <row r="2177" spans="1:7" ht="13.5" customHeight="1" x14ac:dyDescent="0.2">
      <c r="A2177" s="100">
        <v>2176</v>
      </c>
      <c r="B2177" s="100">
        <v>2218</v>
      </c>
      <c r="C2177" s="4" t="s">
        <v>7</v>
      </c>
      <c r="D2177" s="100">
        <v>326</v>
      </c>
      <c r="E2177" s="100">
        <v>119</v>
      </c>
      <c r="F2177" s="2">
        <v>0</v>
      </c>
      <c r="G2177" s="100">
        <v>0</v>
      </c>
    </row>
    <row r="2178" spans="1:7" ht="13.5" customHeight="1" x14ac:dyDescent="0.2">
      <c r="A2178" s="100">
        <v>2177</v>
      </c>
      <c r="B2178" s="100">
        <v>2219</v>
      </c>
      <c r="C2178" s="4" t="s">
        <v>7</v>
      </c>
      <c r="D2178" s="100">
        <v>327</v>
      </c>
      <c r="E2178" s="100">
        <v>119</v>
      </c>
      <c r="F2178" s="2">
        <v>0</v>
      </c>
      <c r="G2178" s="100">
        <v>0</v>
      </c>
    </row>
    <row r="2179" spans="1:7" ht="13.5" customHeight="1" x14ac:dyDescent="0.2">
      <c r="A2179" s="100">
        <v>2178</v>
      </c>
      <c r="B2179" s="100">
        <v>2220</v>
      </c>
      <c r="C2179" s="4" t="s">
        <v>7</v>
      </c>
      <c r="D2179" s="100">
        <v>328</v>
      </c>
      <c r="E2179" s="100">
        <v>119</v>
      </c>
      <c r="F2179" s="2">
        <v>0</v>
      </c>
      <c r="G2179" s="100">
        <v>0</v>
      </c>
    </row>
    <row r="2180" spans="1:7" ht="13.5" customHeight="1" x14ac:dyDescent="0.2">
      <c r="A2180" s="100">
        <v>2179</v>
      </c>
      <c r="B2180" s="100">
        <v>2221</v>
      </c>
      <c r="C2180" s="4" t="s">
        <v>7</v>
      </c>
      <c r="D2180" s="100">
        <v>329</v>
      </c>
      <c r="E2180" s="100">
        <v>119</v>
      </c>
      <c r="F2180" s="2">
        <v>0</v>
      </c>
      <c r="G2180" s="100">
        <v>0</v>
      </c>
    </row>
    <row r="2181" spans="1:7" ht="13.5" customHeight="1" x14ac:dyDescent="0.2">
      <c r="A2181" s="100">
        <v>2180</v>
      </c>
      <c r="B2181" s="100">
        <v>2222</v>
      </c>
      <c r="C2181" s="4" t="s">
        <v>7</v>
      </c>
      <c r="D2181" s="100">
        <v>330</v>
      </c>
      <c r="E2181" s="100">
        <v>119</v>
      </c>
      <c r="F2181" s="2">
        <v>0</v>
      </c>
      <c r="G2181" s="100">
        <v>0</v>
      </c>
    </row>
    <row r="2182" spans="1:7" ht="13.5" customHeight="1" x14ac:dyDescent="0.2">
      <c r="A2182" s="100">
        <v>2181</v>
      </c>
      <c r="B2182" s="100">
        <v>2223</v>
      </c>
      <c r="C2182" s="4" t="s">
        <v>7</v>
      </c>
      <c r="D2182" s="100">
        <v>527</v>
      </c>
      <c r="E2182" s="100">
        <v>157</v>
      </c>
      <c r="F2182" s="2">
        <v>0</v>
      </c>
      <c r="G2182" s="100">
        <v>0</v>
      </c>
    </row>
    <row r="2183" spans="1:7" ht="13.5" customHeight="1" x14ac:dyDescent="0.2">
      <c r="A2183" s="100">
        <v>2182</v>
      </c>
      <c r="B2183" s="100">
        <v>2224</v>
      </c>
      <c r="C2183" s="4" t="s">
        <v>7</v>
      </c>
      <c r="D2183" s="100">
        <v>528</v>
      </c>
      <c r="E2183" s="100">
        <v>157</v>
      </c>
      <c r="F2183" s="2">
        <v>0</v>
      </c>
      <c r="G2183" s="100">
        <v>0</v>
      </c>
    </row>
    <row r="2184" spans="1:7" ht="13.5" customHeight="1" x14ac:dyDescent="0.2">
      <c r="A2184" s="100">
        <v>2183</v>
      </c>
      <c r="B2184" s="100">
        <v>2225</v>
      </c>
      <c r="C2184" s="4" t="s">
        <v>7</v>
      </c>
      <c r="D2184" s="100">
        <v>529</v>
      </c>
      <c r="E2184" s="100">
        <v>157</v>
      </c>
      <c r="F2184" s="2">
        <v>0</v>
      </c>
      <c r="G2184" s="100">
        <v>0</v>
      </c>
    </row>
    <row r="2185" spans="1:7" ht="13.5" customHeight="1" x14ac:dyDescent="0.2">
      <c r="A2185" s="100">
        <v>2184</v>
      </c>
      <c r="B2185" s="100">
        <v>2226</v>
      </c>
      <c r="C2185" s="4" t="s">
        <v>7</v>
      </c>
      <c r="D2185" s="100">
        <v>530</v>
      </c>
      <c r="E2185" s="100">
        <v>157</v>
      </c>
      <c r="F2185" s="2">
        <v>0</v>
      </c>
      <c r="G2185" s="100">
        <v>0</v>
      </c>
    </row>
    <row r="2186" spans="1:7" ht="13.5" customHeight="1" x14ac:dyDescent="0.2">
      <c r="A2186" s="100">
        <v>2185</v>
      </c>
      <c r="B2186" s="100">
        <v>2227</v>
      </c>
      <c r="C2186" s="4" t="s">
        <v>7</v>
      </c>
      <c r="D2186" s="100">
        <v>531</v>
      </c>
      <c r="E2186" s="100">
        <v>157</v>
      </c>
      <c r="F2186" s="2">
        <v>0</v>
      </c>
      <c r="G2186" s="100">
        <v>0</v>
      </c>
    </row>
    <row r="2187" spans="1:7" ht="13.5" customHeight="1" x14ac:dyDescent="0.2">
      <c r="A2187" s="100">
        <v>2186</v>
      </c>
      <c r="B2187" s="100">
        <v>2228</v>
      </c>
      <c r="C2187" s="4" t="s">
        <v>7</v>
      </c>
      <c r="D2187" s="100">
        <v>532</v>
      </c>
      <c r="E2187" s="100">
        <v>157</v>
      </c>
      <c r="F2187" s="2">
        <v>0</v>
      </c>
      <c r="G2187" s="100">
        <v>0</v>
      </c>
    </row>
    <row r="2188" spans="1:7" ht="13.5" customHeight="1" x14ac:dyDescent="0.2">
      <c r="A2188" s="100">
        <v>2187</v>
      </c>
      <c r="B2188" s="100">
        <v>2229</v>
      </c>
      <c r="C2188" s="4" t="s">
        <v>7</v>
      </c>
      <c r="D2188" s="100">
        <v>533</v>
      </c>
      <c r="E2188" s="100">
        <v>157</v>
      </c>
      <c r="F2188" s="2">
        <v>0</v>
      </c>
      <c r="G2188" s="100">
        <v>0</v>
      </c>
    </row>
    <row r="2189" spans="1:7" ht="13.5" customHeight="1" x14ac:dyDescent="0.2">
      <c r="A2189" s="100">
        <v>2188</v>
      </c>
      <c r="B2189" s="100">
        <v>2230</v>
      </c>
      <c r="C2189" s="4" t="s">
        <v>7</v>
      </c>
      <c r="D2189" s="100">
        <v>534</v>
      </c>
      <c r="E2189" s="100">
        <v>157</v>
      </c>
      <c r="F2189" s="2">
        <v>0</v>
      </c>
      <c r="G2189" s="100">
        <v>0</v>
      </c>
    </row>
    <row r="2190" spans="1:7" ht="13.5" customHeight="1" x14ac:dyDescent="0.2">
      <c r="A2190" s="100">
        <v>2189</v>
      </c>
      <c r="B2190" s="100">
        <v>2231</v>
      </c>
      <c r="C2190" s="4" t="s">
        <v>7</v>
      </c>
      <c r="D2190" s="100">
        <v>515</v>
      </c>
      <c r="E2190" s="100">
        <v>157</v>
      </c>
      <c r="F2190" s="2">
        <v>0</v>
      </c>
      <c r="G2190" s="100">
        <v>0</v>
      </c>
    </row>
    <row r="2191" spans="1:7" ht="13.5" customHeight="1" x14ac:dyDescent="0.2">
      <c r="A2191" s="100">
        <v>2190</v>
      </c>
      <c r="B2191" s="100">
        <v>2232</v>
      </c>
      <c r="C2191" s="4" t="s">
        <v>7</v>
      </c>
      <c r="D2191" s="100">
        <v>516</v>
      </c>
      <c r="E2191" s="100">
        <v>157</v>
      </c>
      <c r="F2191" s="2">
        <v>0</v>
      </c>
      <c r="G2191" s="100">
        <v>0</v>
      </c>
    </row>
    <row r="2192" spans="1:7" ht="13.5" customHeight="1" x14ac:dyDescent="0.2">
      <c r="A2192" s="100">
        <v>2191</v>
      </c>
      <c r="B2192" s="100">
        <v>2233</v>
      </c>
      <c r="C2192" s="4" t="s">
        <v>7</v>
      </c>
      <c r="D2192" s="100">
        <v>517</v>
      </c>
      <c r="E2192" s="100">
        <v>157</v>
      </c>
      <c r="F2192" s="2">
        <v>0</v>
      </c>
      <c r="G2192" s="100">
        <v>0</v>
      </c>
    </row>
    <row r="2193" spans="1:7" ht="13.5" customHeight="1" x14ac:dyDescent="0.2">
      <c r="A2193" s="100">
        <v>2192</v>
      </c>
      <c r="B2193" s="100">
        <v>2234</v>
      </c>
      <c r="C2193" s="4" t="s">
        <v>7</v>
      </c>
      <c r="D2193" s="100">
        <v>518</v>
      </c>
      <c r="E2193" s="100">
        <v>157</v>
      </c>
      <c r="F2193" s="2">
        <v>0</v>
      </c>
      <c r="G2193" s="100">
        <v>0</v>
      </c>
    </row>
    <row r="2194" spans="1:7" ht="13.5" customHeight="1" x14ac:dyDescent="0.2">
      <c r="A2194" s="100">
        <v>2193</v>
      </c>
      <c r="B2194" s="100">
        <v>2235</v>
      </c>
      <c r="C2194" s="4" t="s">
        <v>7</v>
      </c>
      <c r="D2194" s="100">
        <v>519</v>
      </c>
      <c r="E2194" s="100">
        <v>157</v>
      </c>
      <c r="F2194" s="2">
        <v>0</v>
      </c>
      <c r="G2194" s="100">
        <v>0</v>
      </c>
    </row>
    <row r="2195" spans="1:7" ht="13.5" customHeight="1" x14ac:dyDescent="0.2">
      <c r="A2195" s="100">
        <v>2194</v>
      </c>
      <c r="B2195" s="100">
        <v>2236</v>
      </c>
      <c r="C2195" s="4" t="s">
        <v>7</v>
      </c>
      <c r="D2195" s="100">
        <v>520</v>
      </c>
      <c r="E2195" s="100">
        <v>157</v>
      </c>
      <c r="F2195" s="2">
        <v>0</v>
      </c>
      <c r="G2195" s="100">
        <v>0</v>
      </c>
    </row>
    <row r="2196" spans="1:7" ht="13.5" customHeight="1" x14ac:dyDescent="0.2">
      <c r="A2196" s="100">
        <v>2195</v>
      </c>
      <c r="B2196" s="100">
        <v>2237</v>
      </c>
      <c r="C2196" s="4" t="s">
        <v>7</v>
      </c>
      <c r="D2196" s="100">
        <v>521</v>
      </c>
      <c r="E2196" s="100">
        <v>157</v>
      </c>
      <c r="F2196" s="2">
        <v>0</v>
      </c>
      <c r="G2196" s="100">
        <v>0</v>
      </c>
    </row>
    <row r="2197" spans="1:7" ht="13.5" customHeight="1" x14ac:dyDescent="0.2">
      <c r="A2197" s="100">
        <v>2196</v>
      </c>
      <c r="B2197" s="100">
        <v>2238</v>
      </c>
      <c r="C2197" s="4" t="s">
        <v>7</v>
      </c>
      <c r="D2197" s="100">
        <v>522</v>
      </c>
      <c r="E2197" s="100">
        <v>157</v>
      </c>
      <c r="F2197" s="2">
        <v>0</v>
      </c>
      <c r="G2197" s="100">
        <v>0</v>
      </c>
    </row>
    <row r="2198" spans="1:7" ht="13.5" customHeight="1" x14ac:dyDescent="0.2">
      <c r="A2198" s="100">
        <v>2197</v>
      </c>
      <c r="B2198" s="100">
        <v>2239</v>
      </c>
      <c r="C2198" s="4" t="s">
        <v>7</v>
      </c>
      <c r="D2198" s="100">
        <v>523</v>
      </c>
      <c r="E2198" s="100">
        <v>157</v>
      </c>
      <c r="F2198" s="2">
        <v>0</v>
      </c>
      <c r="G2198" s="100">
        <v>0</v>
      </c>
    </row>
    <row r="2199" spans="1:7" ht="13.5" customHeight="1" x14ac:dyDescent="0.2">
      <c r="A2199" s="100">
        <v>2198</v>
      </c>
      <c r="B2199" s="100">
        <v>2240</v>
      </c>
      <c r="C2199" s="4" t="s">
        <v>7</v>
      </c>
      <c r="D2199" s="100">
        <v>524</v>
      </c>
      <c r="E2199" s="100">
        <v>157</v>
      </c>
      <c r="F2199" s="2">
        <v>0</v>
      </c>
      <c r="G2199" s="100">
        <v>0</v>
      </c>
    </row>
    <row r="2200" spans="1:7" ht="13.5" customHeight="1" x14ac:dyDescent="0.2">
      <c r="A2200" s="100">
        <v>2199</v>
      </c>
      <c r="B2200" s="100">
        <v>2241</v>
      </c>
      <c r="C2200" s="4" t="s">
        <v>7</v>
      </c>
      <c r="D2200" s="100">
        <v>525</v>
      </c>
      <c r="E2200" s="100">
        <v>157</v>
      </c>
      <c r="F2200" s="2">
        <v>0</v>
      </c>
      <c r="G2200" s="100">
        <v>0</v>
      </c>
    </row>
    <row r="2201" spans="1:7" ht="13.5" customHeight="1" x14ac:dyDescent="0.2">
      <c r="A2201" s="100">
        <v>2200</v>
      </c>
      <c r="B2201" s="100">
        <v>2242</v>
      </c>
      <c r="C2201" s="4" t="s">
        <v>7</v>
      </c>
      <c r="D2201" s="100">
        <v>526</v>
      </c>
      <c r="E2201" s="100">
        <v>157</v>
      </c>
      <c r="F2201" s="2">
        <v>0</v>
      </c>
      <c r="G2201" s="100">
        <v>0</v>
      </c>
    </row>
    <row r="2202" spans="1:7" ht="13.5" customHeight="1" x14ac:dyDescent="0.2">
      <c r="A2202" s="100">
        <v>2201</v>
      </c>
      <c r="B2202" s="100">
        <v>2243</v>
      </c>
      <c r="C2202" s="4" t="s">
        <v>7</v>
      </c>
      <c r="D2202" s="100">
        <v>535</v>
      </c>
      <c r="E2202" s="100">
        <v>157</v>
      </c>
      <c r="F2202" s="2">
        <v>0</v>
      </c>
      <c r="G2202" s="100">
        <v>0</v>
      </c>
    </row>
    <row r="2203" spans="1:7" ht="13.5" customHeight="1" x14ac:dyDescent="0.2">
      <c r="A2203" s="100">
        <v>2202</v>
      </c>
      <c r="B2203" s="100">
        <v>2244</v>
      </c>
      <c r="C2203" s="4" t="s">
        <v>7</v>
      </c>
      <c r="D2203" s="100">
        <v>536</v>
      </c>
      <c r="E2203" s="100">
        <v>157</v>
      </c>
      <c r="F2203" s="2">
        <v>0</v>
      </c>
      <c r="G2203" s="100">
        <v>0</v>
      </c>
    </row>
    <row r="2204" spans="1:7" ht="13.5" customHeight="1" x14ac:dyDescent="0.2">
      <c r="A2204" s="100">
        <v>2203</v>
      </c>
      <c r="B2204" s="100">
        <v>2245</v>
      </c>
      <c r="C2204" s="4" t="s">
        <v>7</v>
      </c>
      <c r="D2204" s="100">
        <v>537</v>
      </c>
      <c r="E2204" s="100">
        <v>157</v>
      </c>
      <c r="F2204" s="2">
        <v>0</v>
      </c>
      <c r="G2204" s="100">
        <v>0</v>
      </c>
    </row>
    <row r="2205" spans="1:7" ht="13.5" customHeight="1" x14ac:dyDescent="0.2">
      <c r="A2205" s="100">
        <v>2204</v>
      </c>
      <c r="B2205" s="100">
        <v>2246</v>
      </c>
      <c r="C2205" s="4" t="s">
        <v>7</v>
      </c>
      <c r="D2205" s="100">
        <v>538</v>
      </c>
      <c r="E2205" s="100">
        <v>157</v>
      </c>
      <c r="F2205" s="2">
        <v>0</v>
      </c>
      <c r="G2205" s="100">
        <v>0</v>
      </c>
    </row>
    <row r="2206" spans="1:7" ht="13.5" customHeight="1" x14ac:dyDescent="0.2">
      <c r="A2206" s="100">
        <v>2205</v>
      </c>
      <c r="B2206" s="100">
        <v>2247</v>
      </c>
      <c r="C2206" s="4" t="s">
        <v>7</v>
      </c>
      <c r="D2206" s="100">
        <v>539</v>
      </c>
      <c r="E2206" s="100">
        <v>157</v>
      </c>
      <c r="F2206" s="2">
        <v>0</v>
      </c>
      <c r="G2206" s="100">
        <v>0</v>
      </c>
    </row>
    <row r="2207" spans="1:7" ht="13.5" customHeight="1" x14ac:dyDescent="0.2">
      <c r="A2207" s="100">
        <v>2206</v>
      </c>
      <c r="B2207" s="100">
        <v>2248</v>
      </c>
      <c r="C2207" s="4" t="s">
        <v>7</v>
      </c>
      <c r="D2207" s="100">
        <v>540</v>
      </c>
      <c r="E2207" s="100">
        <v>157</v>
      </c>
      <c r="F2207" s="2">
        <v>0</v>
      </c>
      <c r="G2207" s="100">
        <v>0</v>
      </c>
    </row>
    <row r="2208" spans="1:7" ht="13.5" customHeight="1" x14ac:dyDescent="0.2">
      <c r="A2208" s="100">
        <v>2207</v>
      </c>
      <c r="B2208" s="100">
        <v>2249</v>
      </c>
      <c r="C2208" s="4" t="s">
        <v>7</v>
      </c>
      <c r="D2208" s="100">
        <v>541</v>
      </c>
      <c r="E2208" s="100">
        <v>157</v>
      </c>
      <c r="F2208" s="2">
        <v>0</v>
      </c>
      <c r="G2208" s="100">
        <v>0</v>
      </c>
    </row>
    <row r="2209" spans="1:7" ht="13.5" customHeight="1" x14ac:dyDescent="0.2">
      <c r="A2209" s="100">
        <v>2208</v>
      </c>
      <c r="B2209" s="100">
        <v>2250</v>
      </c>
      <c r="C2209" s="4" t="s">
        <v>7</v>
      </c>
      <c r="D2209" s="100">
        <v>542</v>
      </c>
      <c r="E2209" s="100">
        <v>157</v>
      </c>
      <c r="F2209" s="2">
        <v>0</v>
      </c>
      <c r="G2209" s="100">
        <v>0</v>
      </c>
    </row>
    <row r="2210" spans="1:7" ht="13.5" customHeight="1" x14ac:dyDescent="0.2">
      <c r="A2210" s="100">
        <v>2209</v>
      </c>
      <c r="B2210" s="100">
        <v>2251</v>
      </c>
      <c r="C2210" s="4" t="s">
        <v>7</v>
      </c>
      <c r="D2210" s="100">
        <v>543</v>
      </c>
      <c r="E2210" s="100">
        <v>157</v>
      </c>
      <c r="F2210" s="2">
        <v>0</v>
      </c>
      <c r="G2210" s="100">
        <v>0</v>
      </c>
    </row>
    <row r="2211" spans="1:7" ht="13.5" customHeight="1" x14ac:dyDescent="0.2">
      <c r="A2211" s="100">
        <v>2210</v>
      </c>
      <c r="B2211" s="100">
        <v>2252</v>
      </c>
      <c r="C2211" s="4" t="s">
        <v>7</v>
      </c>
      <c r="D2211" s="100">
        <v>544</v>
      </c>
      <c r="E2211" s="100">
        <v>157</v>
      </c>
      <c r="F2211" s="2">
        <v>0</v>
      </c>
      <c r="G2211" s="100">
        <v>0</v>
      </c>
    </row>
    <row r="2212" spans="1:7" ht="13.5" customHeight="1" x14ac:dyDescent="0.2">
      <c r="A2212" s="100">
        <v>2211</v>
      </c>
      <c r="B2212" s="100">
        <v>2253</v>
      </c>
      <c r="C2212" s="4" t="s">
        <v>7</v>
      </c>
      <c r="D2212" s="100">
        <v>545</v>
      </c>
      <c r="E2212" s="100">
        <v>157</v>
      </c>
      <c r="F2212" s="2">
        <v>0</v>
      </c>
      <c r="G2212" s="100">
        <v>0</v>
      </c>
    </row>
    <row r="2213" spans="1:7" ht="13.5" customHeight="1" x14ac:dyDescent="0.2">
      <c r="A2213" s="100">
        <v>2212</v>
      </c>
      <c r="B2213" s="100">
        <v>2254</v>
      </c>
      <c r="C2213" s="4" t="s">
        <v>7</v>
      </c>
      <c r="D2213" s="100">
        <v>546</v>
      </c>
      <c r="E2213" s="100">
        <v>157</v>
      </c>
      <c r="F2213" s="2">
        <v>0</v>
      </c>
      <c r="G2213" s="100">
        <v>0</v>
      </c>
    </row>
    <row r="2214" spans="1:7" ht="13.5" customHeight="1" x14ac:dyDescent="0.2">
      <c r="A2214" s="100">
        <v>2213</v>
      </c>
      <c r="B2214" s="100">
        <v>2255</v>
      </c>
      <c r="C2214" s="4" t="s">
        <v>7</v>
      </c>
      <c r="D2214" s="100">
        <v>547</v>
      </c>
      <c r="E2214" s="100">
        <v>157</v>
      </c>
      <c r="F2214" s="2">
        <v>0</v>
      </c>
      <c r="G2214" s="100">
        <v>0</v>
      </c>
    </row>
    <row r="2215" spans="1:7" ht="13.5" customHeight="1" x14ac:dyDescent="0.2">
      <c r="A2215" s="100">
        <v>2214</v>
      </c>
      <c r="B2215" s="100">
        <v>2256</v>
      </c>
      <c r="C2215" s="4" t="s">
        <v>7</v>
      </c>
      <c r="D2215" s="100">
        <v>548</v>
      </c>
      <c r="E2215" s="100">
        <v>157</v>
      </c>
      <c r="F2215" s="2">
        <v>0</v>
      </c>
      <c r="G2215" s="100">
        <v>0</v>
      </c>
    </row>
    <row r="2216" spans="1:7" ht="13.5" customHeight="1" x14ac:dyDescent="0.2">
      <c r="A2216" s="100">
        <v>2215</v>
      </c>
      <c r="B2216" s="100">
        <v>2257</v>
      </c>
      <c r="C2216" s="4" t="s">
        <v>7</v>
      </c>
      <c r="D2216" s="100">
        <v>549</v>
      </c>
      <c r="E2216" s="100">
        <v>157</v>
      </c>
      <c r="F2216" s="2">
        <v>0</v>
      </c>
      <c r="G2216" s="100">
        <v>0</v>
      </c>
    </row>
    <row r="2217" spans="1:7" ht="13.5" customHeight="1" x14ac:dyDescent="0.2">
      <c r="A2217" s="100">
        <v>2216</v>
      </c>
      <c r="B2217" s="100">
        <v>2258</v>
      </c>
      <c r="C2217" s="4" t="s">
        <v>7</v>
      </c>
      <c r="D2217" s="100">
        <v>550</v>
      </c>
      <c r="E2217" s="100">
        <v>157</v>
      </c>
      <c r="F2217" s="2">
        <v>0</v>
      </c>
      <c r="G2217" s="100">
        <v>0</v>
      </c>
    </row>
    <row r="2218" spans="1:7" ht="13.5" customHeight="1" x14ac:dyDescent="0.2">
      <c r="A2218" s="100">
        <v>2217</v>
      </c>
      <c r="B2218" s="100">
        <v>2259</v>
      </c>
      <c r="C2218" s="4" t="s">
        <v>7</v>
      </c>
      <c r="D2218" s="100">
        <v>551</v>
      </c>
      <c r="E2218" s="100">
        <v>157</v>
      </c>
      <c r="F2218" s="2">
        <v>0</v>
      </c>
      <c r="G2218" s="100">
        <v>0</v>
      </c>
    </row>
    <row r="2219" spans="1:7" ht="13.5" customHeight="1" x14ac:dyDescent="0.2">
      <c r="A2219" s="100">
        <v>2218</v>
      </c>
      <c r="B2219" s="100">
        <v>2260</v>
      </c>
      <c r="C2219" s="4" t="s">
        <v>7</v>
      </c>
      <c r="D2219" s="100">
        <v>552</v>
      </c>
      <c r="E2219" s="100">
        <v>157</v>
      </c>
      <c r="F2219" s="2">
        <v>0</v>
      </c>
      <c r="G2219" s="100">
        <v>0</v>
      </c>
    </row>
    <row r="2220" spans="1:7" ht="13.5" customHeight="1" x14ac:dyDescent="0.2">
      <c r="A2220" s="100">
        <v>2219</v>
      </c>
      <c r="B2220" s="100">
        <v>2261</v>
      </c>
      <c r="C2220" s="4" t="s">
        <v>7</v>
      </c>
      <c r="D2220" s="100">
        <v>553</v>
      </c>
      <c r="E2220" s="100">
        <v>157</v>
      </c>
      <c r="F2220" s="2">
        <v>0</v>
      </c>
      <c r="G2220" s="100">
        <v>0</v>
      </c>
    </row>
    <row r="2221" spans="1:7" ht="13.5" customHeight="1" x14ac:dyDescent="0.2">
      <c r="A2221" s="100">
        <v>2220</v>
      </c>
      <c r="B2221" s="100">
        <v>2262</v>
      </c>
      <c r="C2221" s="4" t="s">
        <v>7</v>
      </c>
      <c r="D2221" s="100">
        <v>554</v>
      </c>
      <c r="E2221" s="100">
        <v>157</v>
      </c>
      <c r="F2221" s="2">
        <v>0</v>
      </c>
      <c r="G2221" s="100">
        <v>0</v>
      </c>
    </row>
    <row r="2222" spans="1:7" ht="13.5" customHeight="1" x14ac:dyDescent="0.2">
      <c r="A2222" s="100">
        <v>2221</v>
      </c>
      <c r="B2222" s="100">
        <v>2263</v>
      </c>
      <c r="C2222" s="4" t="s">
        <v>7</v>
      </c>
      <c r="D2222" s="100">
        <v>45</v>
      </c>
      <c r="E2222" s="100">
        <v>94</v>
      </c>
      <c r="F2222" s="2">
        <v>0</v>
      </c>
      <c r="G2222" s="100">
        <v>0</v>
      </c>
    </row>
    <row r="2223" spans="1:7" ht="13.5" customHeight="1" x14ac:dyDescent="0.2">
      <c r="A2223" s="100">
        <v>2222</v>
      </c>
      <c r="B2223" s="100">
        <v>2264</v>
      </c>
      <c r="C2223" s="4" t="s">
        <v>7</v>
      </c>
      <c r="D2223" s="100">
        <v>46</v>
      </c>
      <c r="E2223" s="100">
        <v>94</v>
      </c>
      <c r="F2223" s="2">
        <v>0</v>
      </c>
      <c r="G2223" s="100">
        <v>0</v>
      </c>
    </row>
    <row r="2224" spans="1:7" ht="13.5" customHeight="1" x14ac:dyDescent="0.2">
      <c r="A2224" s="100">
        <v>2223</v>
      </c>
      <c r="B2224" s="100">
        <v>2265</v>
      </c>
      <c r="C2224" s="4" t="s">
        <v>7</v>
      </c>
      <c r="D2224" s="100">
        <v>40</v>
      </c>
      <c r="E2224" s="100">
        <v>171</v>
      </c>
      <c r="F2224" s="2">
        <v>0</v>
      </c>
      <c r="G2224" s="100">
        <v>0</v>
      </c>
    </row>
    <row r="2225" spans="1:7" ht="13.5" customHeight="1" x14ac:dyDescent="0.2">
      <c r="A2225" s="100">
        <v>2224</v>
      </c>
      <c r="B2225" s="100">
        <v>2266</v>
      </c>
      <c r="C2225" s="4" t="s">
        <v>7</v>
      </c>
      <c r="D2225" s="100">
        <v>41</v>
      </c>
      <c r="E2225" s="100">
        <v>171</v>
      </c>
      <c r="F2225" s="2">
        <v>0</v>
      </c>
      <c r="G2225" s="100">
        <v>0</v>
      </c>
    </row>
    <row r="2226" spans="1:7" ht="13.5" customHeight="1" x14ac:dyDescent="0.2">
      <c r="A2226" s="100">
        <v>2225</v>
      </c>
      <c r="B2226" s="100">
        <v>2267</v>
      </c>
      <c r="C2226" s="4" t="s">
        <v>7</v>
      </c>
      <c r="D2226" s="100">
        <v>42</v>
      </c>
      <c r="E2226" s="100">
        <v>171</v>
      </c>
      <c r="F2226" s="2">
        <v>0</v>
      </c>
      <c r="G2226" s="100">
        <v>0</v>
      </c>
    </row>
    <row r="2227" spans="1:7" ht="13.5" customHeight="1" x14ac:dyDescent="0.2">
      <c r="A2227" s="100">
        <v>2226</v>
      </c>
      <c r="B2227" s="100">
        <v>2268</v>
      </c>
      <c r="C2227" s="4" t="s">
        <v>7</v>
      </c>
      <c r="D2227" s="100">
        <v>458</v>
      </c>
      <c r="E2227" s="100">
        <v>29</v>
      </c>
      <c r="F2227" s="2">
        <v>0</v>
      </c>
      <c r="G2227" s="100">
        <v>0</v>
      </c>
    </row>
    <row r="2228" spans="1:7" ht="13.5" customHeight="1" x14ac:dyDescent="0.2">
      <c r="A2228" s="100">
        <v>2227</v>
      </c>
      <c r="B2228" s="100">
        <v>2269</v>
      </c>
      <c r="C2228" s="4" t="s">
        <v>7</v>
      </c>
      <c r="D2228" s="100">
        <v>459</v>
      </c>
      <c r="E2228" s="100">
        <v>29</v>
      </c>
      <c r="F2228" s="2">
        <v>0</v>
      </c>
      <c r="G2228" s="100">
        <v>0</v>
      </c>
    </row>
    <row r="2229" spans="1:7" ht="13.5" customHeight="1" x14ac:dyDescent="0.2">
      <c r="A2229" s="100">
        <v>2228</v>
      </c>
      <c r="B2229" s="100">
        <v>2270</v>
      </c>
      <c r="C2229" s="4" t="s">
        <v>7</v>
      </c>
      <c r="D2229" s="100">
        <v>460</v>
      </c>
      <c r="E2229" s="100">
        <v>29</v>
      </c>
      <c r="F2229" s="2">
        <v>0</v>
      </c>
      <c r="G2229" s="100">
        <v>0</v>
      </c>
    </row>
    <row r="2230" spans="1:7" ht="13.5" customHeight="1" x14ac:dyDescent="0.2">
      <c r="A2230" s="100">
        <v>2229</v>
      </c>
      <c r="B2230" s="100">
        <v>2271</v>
      </c>
      <c r="C2230" s="4" t="s">
        <v>7</v>
      </c>
      <c r="D2230" s="100">
        <v>461</v>
      </c>
      <c r="E2230" s="100">
        <v>29</v>
      </c>
      <c r="F2230" s="2">
        <v>0</v>
      </c>
      <c r="G2230" s="100">
        <v>0</v>
      </c>
    </row>
    <row r="2231" spans="1:7" ht="13.5" customHeight="1" x14ac:dyDescent="0.2">
      <c r="A2231" s="100">
        <v>2230</v>
      </c>
      <c r="B2231" s="100">
        <v>2272</v>
      </c>
      <c r="C2231" s="4" t="s">
        <v>7</v>
      </c>
      <c r="D2231" s="100">
        <v>462</v>
      </c>
      <c r="E2231" s="100">
        <v>29</v>
      </c>
      <c r="F2231" s="2">
        <v>0</v>
      </c>
      <c r="G2231" s="100">
        <v>0</v>
      </c>
    </row>
    <row r="2232" spans="1:7" ht="13.5" customHeight="1" x14ac:dyDescent="0.2">
      <c r="A2232" s="100">
        <v>2231</v>
      </c>
      <c r="B2232" s="100">
        <v>2273</v>
      </c>
      <c r="C2232" s="4" t="s">
        <v>7</v>
      </c>
      <c r="D2232" s="100">
        <v>463</v>
      </c>
      <c r="E2232" s="100">
        <v>29</v>
      </c>
      <c r="F2232" s="2">
        <v>0</v>
      </c>
      <c r="G2232" s="100">
        <v>0</v>
      </c>
    </row>
    <row r="2233" spans="1:7" ht="13.5" customHeight="1" x14ac:dyDescent="0.2">
      <c r="A2233" s="100">
        <v>2232</v>
      </c>
      <c r="B2233" s="100">
        <v>2274</v>
      </c>
      <c r="C2233" s="4" t="s">
        <v>7</v>
      </c>
      <c r="D2233" s="100">
        <v>464</v>
      </c>
      <c r="E2233" s="100">
        <v>29</v>
      </c>
      <c r="F2233" s="2">
        <v>0</v>
      </c>
      <c r="G2233" s="100">
        <v>0</v>
      </c>
    </row>
    <row r="2234" spans="1:7" ht="13.5" customHeight="1" x14ac:dyDescent="0.2">
      <c r="A2234" s="100">
        <v>2233</v>
      </c>
      <c r="B2234" s="100">
        <v>2275</v>
      </c>
      <c r="C2234" s="4" t="s">
        <v>7</v>
      </c>
      <c r="D2234" s="100">
        <v>465</v>
      </c>
      <c r="E2234" s="100">
        <v>29</v>
      </c>
      <c r="F2234" s="2">
        <v>0</v>
      </c>
      <c r="G2234" s="100">
        <v>0</v>
      </c>
    </row>
    <row r="2235" spans="1:7" ht="13.5" customHeight="1" x14ac:dyDescent="0.2">
      <c r="A2235" s="100">
        <v>2234</v>
      </c>
      <c r="B2235" s="100">
        <v>2276</v>
      </c>
      <c r="C2235" s="4" t="s">
        <v>7</v>
      </c>
      <c r="D2235" s="100">
        <v>466</v>
      </c>
      <c r="E2235" s="100">
        <v>29</v>
      </c>
      <c r="F2235" s="2">
        <v>0</v>
      </c>
      <c r="G2235" s="100">
        <v>0</v>
      </c>
    </row>
    <row r="2236" spans="1:7" ht="13.5" customHeight="1" x14ac:dyDescent="0.2">
      <c r="A2236" s="100">
        <v>2235</v>
      </c>
      <c r="B2236" s="100">
        <v>2277</v>
      </c>
      <c r="C2236" s="4" t="s">
        <v>7</v>
      </c>
      <c r="D2236" s="100">
        <v>467</v>
      </c>
      <c r="E2236" s="100">
        <v>29</v>
      </c>
      <c r="F2236" s="2">
        <v>0</v>
      </c>
      <c r="G2236" s="100">
        <v>0</v>
      </c>
    </row>
    <row r="2237" spans="1:7" ht="13.5" customHeight="1" x14ac:dyDescent="0.2">
      <c r="A2237" s="100">
        <v>2236</v>
      </c>
      <c r="B2237" s="100">
        <v>2278</v>
      </c>
      <c r="C2237" s="4" t="s">
        <v>7</v>
      </c>
      <c r="D2237" s="100">
        <v>468</v>
      </c>
      <c r="E2237" s="100">
        <v>29</v>
      </c>
      <c r="F2237" s="2">
        <v>0</v>
      </c>
      <c r="G2237" s="100">
        <v>0</v>
      </c>
    </row>
    <row r="2238" spans="1:7" ht="13.5" customHeight="1" x14ac:dyDescent="0.2">
      <c r="A2238" s="100">
        <v>2237</v>
      </c>
      <c r="B2238" s="100">
        <v>2279</v>
      </c>
      <c r="C2238" s="4" t="s">
        <v>7</v>
      </c>
      <c r="D2238" s="100">
        <v>469</v>
      </c>
      <c r="E2238" s="100">
        <v>29</v>
      </c>
      <c r="F2238" s="2">
        <v>0</v>
      </c>
      <c r="G2238" s="100">
        <v>0</v>
      </c>
    </row>
    <row r="2239" spans="1:7" ht="13.5" customHeight="1" x14ac:dyDescent="0.2">
      <c r="A2239" s="100">
        <v>2238</v>
      </c>
      <c r="B2239" s="100">
        <v>2280</v>
      </c>
      <c r="C2239" s="4" t="s">
        <v>7</v>
      </c>
      <c r="D2239" s="100">
        <v>470</v>
      </c>
      <c r="E2239" s="100">
        <v>29</v>
      </c>
      <c r="F2239" s="2">
        <v>0</v>
      </c>
      <c r="G2239" s="100">
        <v>0</v>
      </c>
    </row>
    <row r="2240" spans="1:7" ht="13.5" customHeight="1" x14ac:dyDescent="0.2">
      <c r="A2240" s="100">
        <v>2239</v>
      </c>
      <c r="B2240" s="100">
        <v>2281</v>
      </c>
      <c r="C2240" s="4" t="s">
        <v>7</v>
      </c>
      <c r="D2240" s="100">
        <v>471</v>
      </c>
      <c r="E2240" s="100">
        <v>29</v>
      </c>
      <c r="F2240" s="2">
        <v>0</v>
      </c>
      <c r="G2240" s="100">
        <v>0</v>
      </c>
    </row>
    <row r="2241" spans="1:7" ht="13.5" customHeight="1" x14ac:dyDescent="0.2">
      <c r="A2241" s="100">
        <v>2240</v>
      </c>
      <c r="B2241" s="100">
        <v>2282</v>
      </c>
      <c r="C2241" s="4" t="s">
        <v>7</v>
      </c>
      <c r="D2241" s="100">
        <v>472</v>
      </c>
      <c r="E2241" s="100">
        <v>29</v>
      </c>
      <c r="F2241" s="2">
        <v>0</v>
      </c>
      <c r="G2241" s="100">
        <v>0</v>
      </c>
    </row>
    <row r="2242" spans="1:7" ht="13.5" customHeight="1" x14ac:dyDescent="0.2">
      <c r="A2242" s="100">
        <v>2241</v>
      </c>
      <c r="B2242" s="100">
        <v>2283</v>
      </c>
      <c r="C2242" s="4"/>
      <c r="D2242" s="100">
        <v>1</v>
      </c>
      <c r="E2242" s="100">
        <v>236</v>
      </c>
      <c r="F2242" s="2">
        <v>0</v>
      </c>
      <c r="G2242" s="100">
        <v>0</v>
      </c>
    </row>
    <row r="2243" spans="1:7" ht="13.5" customHeight="1" x14ac:dyDescent="0.2">
      <c r="A2243" s="100">
        <v>2242</v>
      </c>
      <c r="B2243" s="100">
        <v>2284</v>
      </c>
      <c r="C2243" s="4" t="s">
        <v>7</v>
      </c>
      <c r="D2243" s="100">
        <v>1</v>
      </c>
      <c r="E2243" s="100">
        <v>237</v>
      </c>
      <c r="F2243" s="2">
        <v>0</v>
      </c>
      <c r="G2243" s="100">
        <v>0</v>
      </c>
    </row>
    <row r="2244" spans="1:7" ht="13.5" customHeight="1" x14ac:dyDescent="0.2">
      <c r="A2244" s="100">
        <v>2243</v>
      </c>
      <c r="B2244" s="100">
        <v>2285</v>
      </c>
      <c r="C2244" s="4"/>
      <c r="D2244" s="100">
        <v>1</v>
      </c>
      <c r="E2244" s="100">
        <v>238</v>
      </c>
      <c r="F2244" s="2">
        <v>0</v>
      </c>
      <c r="G2244" s="100">
        <v>0</v>
      </c>
    </row>
    <row r="2245" spans="1:7" ht="13.5" customHeight="1" x14ac:dyDescent="0.2">
      <c r="A2245" s="100">
        <v>2244</v>
      </c>
      <c r="B2245" s="100">
        <v>2286</v>
      </c>
      <c r="C2245" s="4"/>
      <c r="D2245" s="100">
        <v>1</v>
      </c>
      <c r="E2245" s="100">
        <v>239</v>
      </c>
      <c r="F2245" s="2">
        <v>0</v>
      </c>
      <c r="G2245" s="100">
        <v>0</v>
      </c>
    </row>
    <row r="2246" spans="1:7" ht="13.5" customHeight="1" x14ac:dyDescent="0.2">
      <c r="A2246" s="100">
        <v>2245</v>
      </c>
      <c r="B2246" s="100">
        <v>2287</v>
      </c>
      <c r="C2246" s="4" t="s">
        <v>7</v>
      </c>
      <c r="D2246" s="100">
        <v>556</v>
      </c>
      <c r="E2246" s="100">
        <v>157</v>
      </c>
      <c r="F2246" s="2">
        <v>0</v>
      </c>
      <c r="G2246" s="100">
        <v>0</v>
      </c>
    </row>
    <row r="2247" spans="1:7" ht="13.5" customHeight="1" x14ac:dyDescent="0.2">
      <c r="A2247" s="100">
        <v>2246</v>
      </c>
      <c r="B2247" s="100">
        <v>2288</v>
      </c>
      <c r="C2247" s="4" t="s">
        <v>7</v>
      </c>
      <c r="D2247" s="100">
        <v>557</v>
      </c>
      <c r="E2247" s="100">
        <v>157</v>
      </c>
      <c r="F2247" s="2">
        <v>0</v>
      </c>
      <c r="G2247" s="100">
        <v>0</v>
      </c>
    </row>
    <row r="2248" spans="1:7" ht="13.5" customHeight="1" x14ac:dyDescent="0.2">
      <c r="A2248" s="100">
        <v>2247</v>
      </c>
      <c r="B2248" s="100">
        <v>2289</v>
      </c>
      <c r="C2248" s="4" t="s">
        <v>7</v>
      </c>
      <c r="D2248" s="100">
        <v>558</v>
      </c>
      <c r="E2248" s="100">
        <v>157</v>
      </c>
      <c r="F2248" s="2">
        <v>0</v>
      </c>
      <c r="G2248" s="100">
        <v>0</v>
      </c>
    </row>
    <row r="2249" spans="1:7" ht="13.5" customHeight="1" x14ac:dyDescent="0.2">
      <c r="A2249" s="100">
        <v>2248</v>
      </c>
      <c r="B2249" s="100">
        <v>2290</v>
      </c>
      <c r="C2249" s="4" t="s">
        <v>7</v>
      </c>
      <c r="D2249" s="100">
        <v>559</v>
      </c>
      <c r="E2249" s="100">
        <v>157</v>
      </c>
      <c r="F2249" s="2">
        <v>0</v>
      </c>
      <c r="G2249" s="100">
        <v>0</v>
      </c>
    </row>
    <row r="2250" spans="1:7" ht="13.5" customHeight="1" x14ac:dyDescent="0.2">
      <c r="A2250" s="100">
        <v>2249</v>
      </c>
      <c r="B2250" s="100">
        <v>2291</v>
      </c>
      <c r="C2250" s="4" t="s">
        <v>7</v>
      </c>
      <c r="D2250" s="100">
        <v>560</v>
      </c>
      <c r="E2250" s="100">
        <v>157</v>
      </c>
      <c r="F2250" s="2">
        <v>0</v>
      </c>
      <c r="G2250" s="100">
        <v>0</v>
      </c>
    </row>
    <row r="2251" spans="1:7" ht="13.5" customHeight="1" x14ac:dyDescent="0.2">
      <c r="A2251" s="100">
        <v>2250</v>
      </c>
      <c r="B2251" s="100">
        <v>2292</v>
      </c>
      <c r="C2251" s="4" t="s">
        <v>7</v>
      </c>
      <c r="D2251" s="100">
        <v>561</v>
      </c>
      <c r="E2251" s="100">
        <v>157</v>
      </c>
      <c r="F2251" s="2">
        <v>0</v>
      </c>
      <c r="G2251" s="100">
        <v>0</v>
      </c>
    </row>
    <row r="2252" spans="1:7" ht="13.5" customHeight="1" x14ac:dyDescent="0.2">
      <c r="A2252" s="100">
        <v>2251</v>
      </c>
      <c r="B2252" s="100">
        <v>2293</v>
      </c>
      <c r="C2252" s="4" t="s">
        <v>7</v>
      </c>
      <c r="D2252" s="100">
        <v>562</v>
      </c>
      <c r="E2252" s="100">
        <v>157</v>
      </c>
      <c r="F2252" s="2">
        <v>0</v>
      </c>
      <c r="G2252" s="100">
        <v>0</v>
      </c>
    </row>
    <row r="2253" spans="1:7" ht="13.5" customHeight="1" x14ac:dyDescent="0.2">
      <c r="A2253" s="100">
        <v>2252</v>
      </c>
      <c r="B2253" s="100">
        <v>2294</v>
      </c>
      <c r="C2253" s="4" t="s">
        <v>7</v>
      </c>
      <c r="D2253" s="100">
        <v>563</v>
      </c>
      <c r="E2253" s="100">
        <v>157</v>
      </c>
      <c r="F2253" s="2">
        <v>0</v>
      </c>
      <c r="G2253" s="100">
        <v>0</v>
      </c>
    </row>
    <row r="2254" spans="1:7" ht="13.5" customHeight="1" x14ac:dyDescent="0.2">
      <c r="A2254" s="100">
        <v>2253</v>
      </c>
      <c r="B2254" s="100">
        <v>2295</v>
      </c>
      <c r="C2254" s="4" t="s">
        <v>7</v>
      </c>
      <c r="D2254" s="100">
        <v>565</v>
      </c>
      <c r="E2254" s="100">
        <v>157</v>
      </c>
      <c r="F2254" s="2">
        <v>0</v>
      </c>
      <c r="G2254" s="100">
        <v>0</v>
      </c>
    </row>
    <row r="2255" spans="1:7" ht="13.5" customHeight="1" x14ac:dyDescent="0.2">
      <c r="A2255" s="100">
        <v>2254</v>
      </c>
      <c r="B2255" s="100">
        <v>2296</v>
      </c>
      <c r="C2255" s="4" t="s">
        <v>7</v>
      </c>
      <c r="D2255" s="100">
        <v>566</v>
      </c>
      <c r="E2255" s="100">
        <v>157</v>
      </c>
      <c r="F2255" s="2">
        <v>0</v>
      </c>
      <c r="G2255" s="100">
        <v>0</v>
      </c>
    </row>
    <row r="2256" spans="1:7" ht="13.5" customHeight="1" x14ac:dyDescent="0.2">
      <c r="A2256" s="100">
        <v>2255</v>
      </c>
      <c r="B2256" s="100">
        <v>2297</v>
      </c>
      <c r="C2256" s="4" t="s">
        <v>7</v>
      </c>
      <c r="D2256" s="100">
        <v>567</v>
      </c>
      <c r="E2256" s="100">
        <v>157</v>
      </c>
      <c r="F2256" s="2">
        <v>0</v>
      </c>
      <c r="G2256" s="100">
        <v>0</v>
      </c>
    </row>
    <row r="2257" spans="1:7" ht="13.5" customHeight="1" x14ac:dyDescent="0.2">
      <c r="A2257" s="100">
        <v>2256</v>
      </c>
      <c r="B2257" s="100">
        <v>2298</v>
      </c>
      <c r="C2257" s="4" t="s">
        <v>7</v>
      </c>
      <c r="D2257" s="100">
        <v>568</v>
      </c>
      <c r="E2257" s="100">
        <v>157</v>
      </c>
      <c r="F2257" s="2">
        <v>0</v>
      </c>
      <c r="G2257" s="100">
        <v>0</v>
      </c>
    </row>
    <row r="2258" spans="1:7" ht="13.5" customHeight="1" x14ac:dyDescent="0.2">
      <c r="A2258" s="100">
        <v>2257</v>
      </c>
      <c r="B2258" s="100">
        <v>2299</v>
      </c>
      <c r="C2258" s="4" t="s">
        <v>7</v>
      </c>
      <c r="D2258" s="100">
        <v>569</v>
      </c>
      <c r="E2258" s="100">
        <v>157</v>
      </c>
      <c r="F2258" s="2">
        <v>0</v>
      </c>
      <c r="G2258" s="100">
        <v>0</v>
      </c>
    </row>
    <row r="2259" spans="1:7" ht="13.5" customHeight="1" x14ac:dyDescent="0.2">
      <c r="A2259" s="100">
        <v>2258</v>
      </c>
      <c r="B2259" s="100">
        <v>2300</v>
      </c>
      <c r="C2259" s="4" t="s">
        <v>7</v>
      </c>
      <c r="D2259" s="100">
        <v>571</v>
      </c>
      <c r="E2259" s="100">
        <v>157</v>
      </c>
      <c r="F2259" s="2">
        <v>0</v>
      </c>
      <c r="G2259" s="100">
        <v>0</v>
      </c>
    </row>
    <row r="2260" spans="1:7" ht="13.5" customHeight="1" x14ac:dyDescent="0.2">
      <c r="A2260" s="100">
        <v>2259</v>
      </c>
      <c r="B2260" s="100">
        <v>2301</v>
      </c>
      <c r="C2260" s="4" t="s">
        <v>7</v>
      </c>
      <c r="D2260" s="100">
        <v>572</v>
      </c>
      <c r="E2260" s="100">
        <v>157</v>
      </c>
      <c r="F2260" s="2">
        <v>0</v>
      </c>
      <c r="G2260" s="100">
        <v>0</v>
      </c>
    </row>
    <row r="2261" spans="1:7" ht="13.5" customHeight="1" x14ac:dyDescent="0.2">
      <c r="A2261" s="100">
        <v>2260</v>
      </c>
      <c r="B2261" s="100">
        <v>2302</v>
      </c>
      <c r="C2261" s="4" t="s">
        <v>7</v>
      </c>
      <c r="D2261" s="100">
        <v>573</v>
      </c>
      <c r="E2261" s="100">
        <v>157</v>
      </c>
      <c r="F2261" s="2">
        <v>0</v>
      </c>
      <c r="G2261" s="100">
        <v>0</v>
      </c>
    </row>
    <row r="2262" spans="1:7" ht="13.5" customHeight="1" x14ac:dyDescent="0.2">
      <c r="A2262" s="100">
        <v>2261</v>
      </c>
      <c r="B2262" s="100">
        <v>2303</v>
      </c>
      <c r="C2262" s="4" t="s">
        <v>7</v>
      </c>
      <c r="D2262" s="100">
        <v>574</v>
      </c>
      <c r="E2262" s="100">
        <v>157</v>
      </c>
      <c r="F2262" s="2">
        <v>0</v>
      </c>
      <c r="G2262" s="100">
        <v>0</v>
      </c>
    </row>
    <row r="2263" spans="1:7" ht="13.5" customHeight="1" x14ac:dyDescent="0.2">
      <c r="A2263" s="100">
        <v>2262</v>
      </c>
      <c r="B2263" s="100">
        <v>2304</v>
      </c>
      <c r="C2263" s="4" t="s">
        <v>7</v>
      </c>
      <c r="D2263" s="100">
        <v>575</v>
      </c>
      <c r="E2263" s="100">
        <v>157</v>
      </c>
      <c r="F2263" s="2">
        <v>0</v>
      </c>
      <c r="G2263" s="100">
        <v>0</v>
      </c>
    </row>
    <row r="2264" spans="1:7" ht="13.5" customHeight="1" x14ac:dyDescent="0.2">
      <c r="A2264" s="100">
        <v>2263</v>
      </c>
      <c r="B2264" s="100">
        <v>2305</v>
      </c>
      <c r="C2264" s="4" t="s">
        <v>7</v>
      </c>
      <c r="D2264" s="100">
        <v>576</v>
      </c>
      <c r="E2264" s="100">
        <v>157</v>
      </c>
      <c r="F2264" s="2">
        <v>0</v>
      </c>
      <c r="G2264" s="100">
        <v>0</v>
      </c>
    </row>
    <row r="2265" spans="1:7" ht="13.5" customHeight="1" x14ac:dyDescent="0.2">
      <c r="A2265" s="100">
        <v>2264</v>
      </c>
      <c r="B2265" s="100">
        <v>2306</v>
      </c>
      <c r="C2265" s="4" t="s">
        <v>7</v>
      </c>
      <c r="D2265" s="100">
        <v>577</v>
      </c>
      <c r="E2265" s="100">
        <v>157</v>
      </c>
      <c r="F2265" s="2">
        <v>0</v>
      </c>
      <c r="G2265" s="100">
        <v>0</v>
      </c>
    </row>
    <row r="2266" spans="1:7" ht="13.5" customHeight="1" x14ac:dyDescent="0.2">
      <c r="A2266" s="100">
        <v>2265</v>
      </c>
      <c r="B2266" s="100">
        <v>2307</v>
      </c>
      <c r="C2266" s="4" t="s">
        <v>7</v>
      </c>
      <c r="D2266" s="100">
        <v>578</v>
      </c>
      <c r="E2266" s="100">
        <v>157</v>
      </c>
      <c r="F2266" s="2">
        <v>0</v>
      </c>
      <c r="G2266" s="100">
        <v>0</v>
      </c>
    </row>
    <row r="2267" spans="1:7" ht="13.5" customHeight="1" x14ac:dyDescent="0.2">
      <c r="A2267" s="100">
        <v>2266</v>
      </c>
      <c r="B2267" s="100">
        <v>2308</v>
      </c>
      <c r="C2267" s="4" t="s">
        <v>7</v>
      </c>
      <c r="D2267" s="100">
        <v>579</v>
      </c>
      <c r="E2267" s="100">
        <v>157</v>
      </c>
      <c r="F2267" s="2">
        <v>0</v>
      </c>
      <c r="G2267" s="100">
        <v>0</v>
      </c>
    </row>
    <row r="2268" spans="1:7" ht="13.5" customHeight="1" x14ac:dyDescent="0.2">
      <c r="A2268" s="100">
        <v>2267</v>
      </c>
      <c r="B2268" s="100">
        <v>2309</v>
      </c>
      <c r="C2268" s="4" t="s">
        <v>7</v>
      </c>
      <c r="D2268" s="100">
        <v>580</v>
      </c>
      <c r="E2268" s="100">
        <v>157</v>
      </c>
      <c r="F2268" s="2">
        <v>0</v>
      </c>
      <c r="G2268" s="100">
        <v>0</v>
      </c>
    </row>
    <row r="2269" spans="1:7" ht="13.5" customHeight="1" x14ac:dyDescent="0.2">
      <c r="A2269" s="100">
        <v>2268</v>
      </c>
      <c r="B2269" s="100">
        <v>2310</v>
      </c>
      <c r="C2269" s="4" t="s">
        <v>7</v>
      </c>
      <c r="D2269" s="100">
        <v>581</v>
      </c>
      <c r="E2269" s="100">
        <v>157</v>
      </c>
      <c r="F2269" s="2">
        <v>0</v>
      </c>
      <c r="G2269" s="100">
        <v>0</v>
      </c>
    </row>
    <row r="2270" spans="1:7" ht="13.5" customHeight="1" x14ac:dyDescent="0.2">
      <c r="A2270" s="100">
        <v>2269</v>
      </c>
      <c r="B2270" s="100">
        <v>2311</v>
      </c>
      <c r="C2270" s="4" t="s">
        <v>7</v>
      </c>
      <c r="D2270" s="100">
        <v>582</v>
      </c>
      <c r="E2270" s="100">
        <v>157</v>
      </c>
      <c r="F2270" s="2">
        <v>0</v>
      </c>
      <c r="G2270" s="100">
        <v>0</v>
      </c>
    </row>
    <row r="2271" spans="1:7" ht="13.5" customHeight="1" x14ac:dyDescent="0.2">
      <c r="A2271" s="100">
        <v>2270</v>
      </c>
      <c r="B2271" s="100">
        <v>2312</v>
      </c>
      <c r="C2271" s="4" t="s">
        <v>7</v>
      </c>
      <c r="D2271" s="100">
        <v>583</v>
      </c>
      <c r="E2271" s="100">
        <v>157</v>
      </c>
      <c r="F2271" s="2">
        <v>0</v>
      </c>
      <c r="G2271" s="100">
        <v>0</v>
      </c>
    </row>
    <row r="2272" spans="1:7" ht="13.5" customHeight="1" x14ac:dyDescent="0.2">
      <c r="A2272" s="100">
        <v>2271</v>
      </c>
      <c r="B2272" s="100">
        <v>2313</v>
      </c>
      <c r="C2272" s="4"/>
      <c r="D2272" s="100">
        <v>1</v>
      </c>
      <c r="E2272" s="100">
        <v>240</v>
      </c>
      <c r="F2272" s="2">
        <v>0</v>
      </c>
      <c r="G2272" s="100">
        <v>0</v>
      </c>
    </row>
    <row r="2273" spans="1:7" ht="13.5" customHeight="1" x14ac:dyDescent="0.2">
      <c r="A2273" s="100">
        <v>2272</v>
      </c>
      <c r="B2273" s="100">
        <v>2314</v>
      </c>
      <c r="C2273" s="4"/>
      <c r="D2273" s="100">
        <v>1</v>
      </c>
      <c r="E2273" s="100">
        <v>241</v>
      </c>
      <c r="F2273" s="2">
        <v>0</v>
      </c>
      <c r="G2273" s="100">
        <v>0</v>
      </c>
    </row>
    <row r="2274" spans="1:7" ht="13.5" customHeight="1" x14ac:dyDescent="0.2">
      <c r="A2274" s="100">
        <v>2273</v>
      </c>
      <c r="B2274" s="100">
        <v>2315</v>
      </c>
      <c r="C2274" s="4" t="s">
        <v>7</v>
      </c>
      <c r="D2274" s="100">
        <v>584</v>
      </c>
      <c r="E2274" s="100">
        <v>157</v>
      </c>
      <c r="F2274" s="2">
        <v>0</v>
      </c>
      <c r="G2274" s="100">
        <v>0</v>
      </c>
    </row>
    <row r="2275" spans="1:7" ht="13.5" customHeight="1" x14ac:dyDescent="0.2">
      <c r="A2275" s="100">
        <v>2274</v>
      </c>
      <c r="B2275" s="100">
        <v>2316</v>
      </c>
      <c r="C2275" s="4" t="s">
        <v>7</v>
      </c>
      <c r="D2275" s="100">
        <v>585</v>
      </c>
      <c r="E2275" s="100">
        <v>157</v>
      </c>
      <c r="F2275" s="2">
        <v>0</v>
      </c>
      <c r="G2275" s="100">
        <v>0</v>
      </c>
    </row>
    <row r="2276" spans="1:7" ht="13.5" customHeight="1" x14ac:dyDescent="0.2">
      <c r="A2276" s="100">
        <v>2275</v>
      </c>
      <c r="B2276" s="100">
        <v>2317</v>
      </c>
      <c r="C2276" s="4" t="s">
        <v>7</v>
      </c>
      <c r="D2276" s="100">
        <v>586</v>
      </c>
      <c r="E2276" s="100">
        <v>157</v>
      </c>
      <c r="F2276" s="2">
        <v>0</v>
      </c>
      <c r="G2276" s="100">
        <v>0</v>
      </c>
    </row>
    <row r="2277" spans="1:7" ht="13.5" customHeight="1" x14ac:dyDescent="0.2">
      <c r="A2277" s="100">
        <v>2276</v>
      </c>
      <c r="B2277" s="100">
        <v>2318</v>
      </c>
      <c r="C2277" s="4" t="s">
        <v>7</v>
      </c>
      <c r="D2277" s="100">
        <v>587</v>
      </c>
      <c r="E2277" s="100">
        <v>157</v>
      </c>
      <c r="F2277" s="2">
        <v>0</v>
      </c>
      <c r="G2277" s="100">
        <v>0</v>
      </c>
    </row>
    <row r="2278" spans="1:7" ht="13.5" customHeight="1" x14ac:dyDescent="0.2">
      <c r="A2278" s="100">
        <v>2277</v>
      </c>
      <c r="B2278" s="100">
        <v>2319</v>
      </c>
      <c r="C2278" s="4" t="s">
        <v>7</v>
      </c>
      <c r="D2278" s="100">
        <v>588</v>
      </c>
      <c r="E2278" s="100">
        <v>157</v>
      </c>
      <c r="F2278" s="2">
        <v>0</v>
      </c>
      <c r="G2278" s="100">
        <v>0</v>
      </c>
    </row>
    <row r="2279" spans="1:7" ht="13.5" customHeight="1" x14ac:dyDescent="0.2">
      <c r="A2279" s="100">
        <v>2278</v>
      </c>
      <c r="B2279" s="100">
        <v>2320</v>
      </c>
      <c r="C2279" s="4" t="s">
        <v>7</v>
      </c>
      <c r="D2279" s="100">
        <v>589</v>
      </c>
      <c r="E2279" s="100">
        <v>157</v>
      </c>
      <c r="F2279" s="2">
        <v>0</v>
      </c>
      <c r="G2279" s="100">
        <v>0</v>
      </c>
    </row>
    <row r="2280" spans="1:7" ht="13.5" customHeight="1" x14ac:dyDescent="0.2">
      <c r="A2280" s="100">
        <v>2279</v>
      </c>
      <c r="B2280" s="100">
        <v>2321</v>
      </c>
      <c r="C2280" s="4" t="s">
        <v>7</v>
      </c>
      <c r="D2280" s="100">
        <v>590</v>
      </c>
      <c r="E2280" s="100">
        <v>157</v>
      </c>
      <c r="F2280" s="2">
        <v>0</v>
      </c>
      <c r="G2280" s="100">
        <v>0</v>
      </c>
    </row>
    <row r="2281" spans="1:7" ht="13.5" customHeight="1" x14ac:dyDescent="0.2">
      <c r="A2281" s="100">
        <v>2280</v>
      </c>
      <c r="B2281" s="100">
        <v>2322</v>
      </c>
      <c r="C2281" s="4" t="s">
        <v>7</v>
      </c>
      <c r="D2281" s="100">
        <v>591</v>
      </c>
      <c r="E2281" s="100">
        <v>157</v>
      </c>
      <c r="F2281" s="2">
        <v>0</v>
      </c>
      <c r="G2281" s="100">
        <v>0</v>
      </c>
    </row>
    <row r="2282" spans="1:7" ht="13.5" customHeight="1" x14ac:dyDescent="0.2">
      <c r="A2282" s="100">
        <v>2281</v>
      </c>
      <c r="B2282" s="100">
        <v>2323</v>
      </c>
      <c r="C2282" s="4" t="s">
        <v>7</v>
      </c>
      <c r="D2282" s="100">
        <v>592</v>
      </c>
      <c r="E2282" s="100">
        <v>157</v>
      </c>
      <c r="F2282" s="2">
        <v>0</v>
      </c>
      <c r="G2282" s="100">
        <v>0</v>
      </c>
    </row>
    <row r="2283" spans="1:7" ht="13.5" customHeight="1" x14ac:dyDescent="0.2">
      <c r="A2283" s="100">
        <v>2282</v>
      </c>
      <c r="B2283" s="100">
        <v>2324</v>
      </c>
      <c r="C2283" s="4" t="s">
        <v>7</v>
      </c>
      <c r="D2283" s="100">
        <v>593</v>
      </c>
      <c r="E2283" s="100">
        <v>157</v>
      </c>
      <c r="F2283" s="2">
        <v>0</v>
      </c>
      <c r="G2283" s="100">
        <v>0</v>
      </c>
    </row>
    <row r="2284" spans="1:7" ht="13.5" customHeight="1" x14ac:dyDescent="0.2">
      <c r="A2284" s="100">
        <v>2283</v>
      </c>
      <c r="B2284" s="100">
        <v>2325</v>
      </c>
      <c r="C2284" s="4" t="s">
        <v>7</v>
      </c>
      <c r="D2284" s="100">
        <v>594</v>
      </c>
      <c r="E2284" s="100">
        <v>157</v>
      </c>
      <c r="F2284" s="2">
        <v>0</v>
      </c>
      <c r="G2284" s="100">
        <v>0</v>
      </c>
    </row>
    <row r="2285" spans="1:7" ht="13.5" customHeight="1" x14ac:dyDescent="0.2">
      <c r="A2285" s="100">
        <v>2284</v>
      </c>
      <c r="B2285" s="100">
        <v>2326</v>
      </c>
      <c r="C2285" s="4" t="s">
        <v>7</v>
      </c>
      <c r="D2285" s="100">
        <v>595</v>
      </c>
      <c r="E2285" s="100">
        <v>157</v>
      </c>
      <c r="F2285" s="2">
        <v>0</v>
      </c>
      <c r="G2285" s="100">
        <v>0</v>
      </c>
    </row>
    <row r="2286" spans="1:7" ht="13.5" customHeight="1" x14ac:dyDescent="0.2">
      <c r="A2286" s="100">
        <v>2285</v>
      </c>
      <c r="B2286" s="100">
        <v>2327</v>
      </c>
      <c r="C2286" s="4" t="s">
        <v>7</v>
      </c>
      <c r="D2286" s="100">
        <v>596</v>
      </c>
      <c r="E2286" s="100">
        <v>157</v>
      </c>
      <c r="F2286" s="2">
        <v>0</v>
      </c>
      <c r="G2286" s="100">
        <v>0</v>
      </c>
    </row>
    <row r="2287" spans="1:7" ht="13.5" customHeight="1" x14ac:dyDescent="0.2">
      <c r="A2287" s="100">
        <v>2286</v>
      </c>
      <c r="B2287" s="100">
        <v>2328</v>
      </c>
      <c r="C2287" s="4" t="s">
        <v>7</v>
      </c>
      <c r="D2287" s="100">
        <v>597</v>
      </c>
      <c r="E2287" s="100">
        <v>157</v>
      </c>
      <c r="F2287" s="2">
        <v>0</v>
      </c>
      <c r="G2287" s="100">
        <v>0</v>
      </c>
    </row>
    <row r="2288" spans="1:7" ht="13.5" customHeight="1" x14ac:dyDescent="0.2">
      <c r="A2288" s="100">
        <v>2287</v>
      </c>
      <c r="B2288" s="100">
        <v>2329</v>
      </c>
      <c r="C2288" s="4" t="s">
        <v>7</v>
      </c>
      <c r="D2288" s="100">
        <v>598</v>
      </c>
      <c r="E2288" s="100">
        <v>157</v>
      </c>
      <c r="F2288" s="2">
        <v>0</v>
      </c>
      <c r="G2288" s="100">
        <v>0</v>
      </c>
    </row>
    <row r="2289" spans="1:7" ht="13.5" customHeight="1" x14ac:dyDescent="0.2">
      <c r="A2289" s="100">
        <v>2288</v>
      </c>
      <c r="B2289" s="100">
        <v>2330</v>
      </c>
      <c r="C2289" s="4" t="s">
        <v>7</v>
      </c>
      <c r="D2289" s="100">
        <v>599</v>
      </c>
      <c r="E2289" s="100">
        <v>157</v>
      </c>
      <c r="F2289" s="2">
        <v>0</v>
      </c>
      <c r="G2289" s="100">
        <v>0</v>
      </c>
    </row>
    <row r="2290" spans="1:7" ht="13.5" customHeight="1" x14ac:dyDescent="0.2">
      <c r="A2290" s="100">
        <v>2289</v>
      </c>
      <c r="B2290" s="100">
        <v>2331</v>
      </c>
      <c r="C2290" s="4" t="s">
        <v>7</v>
      </c>
      <c r="D2290" s="100">
        <v>600</v>
      </c>
      <c r="E2290" s="100">
        <v>157</v>
      </c>
      <c r="F2290" s="2">
        <v>0</v>
      </c>
      <c r="G2290" s="100">
        <v>0</v>
      </c>
    </row>
    <row r="2291" spans="1:7" ht="13.5" customHeight="1" x14ac:dyDescent="0.2">
      <c r="A2291" s="100">
        <v>2290</v>
      </c>
      <c r="B2291" s="100">
        <v>2332</v>
      </c>
      <c r="C2291" s="4" t="s">
        <v>7</v>
      </c>
      <c r="D2291" s="100">
        <v>601</v>
      </c>
      <c r="E2291" s="100">
        <v>157</v>
      </c>
      <c r="F2291" s="2">
        <v>0</v>
      </c>
      <c r="G2291" s="100">
        <v>0</v>
      </c>
    </row>
    <row r="2292" spans="1:7" ht="13.5" customHeight="1" x14ac:dyDescent="0.2">
      <c r="A2292" s="100">
        <v>2291</v>
      </c>
      <c r="B2292" s="100">
        <v>2333</v>
      </c>
      <c r="C2292" s="4" t="s">
        <v>7</v>
      </c>
      <c r="D2292" s="100">
        <v>602</v>
      </c>
      <c r="E2292" s="100">
        <v>157</v>
      </c>
      <c r="F2292" s="2">
        <v>0</v>
      </c>
      <c r="G2292" s="100">
        <v>0</v>
      </c>
    </row>
    <row r="2293" spans="1:7" ht="13.5" customHeight="1" x14ac:dyDescent="0.2">
      <c r="A2293" s="100">
        <v>2292</v>
      </c>
      <c r="B2293" s="100">
        <v>2334</v>
      </c>
      <c r="C2293" s="4" t="s">
        <v>7</v>
      </c>
      <c r="D2293" s="100">
        <v>603</v>
      </c>
      <c r="E2293" s="100">
        <v>157</v>
      </c>
      <c r="F2293" s="2">
        <v>0</v>
      </c>
      <c r="G2293" s="100">
        <v>0</v>
      </c>
    </row>
    <row r="2294" spans="1:7" ht="13.5" customHeight="1" x14ac:dyDescent="0.2">
      <c r="A2294" s="100">
        <v>2293</v>
      </c>
      <c r="B2294" s="100">
        <v>2335</v>
      </c>
      <c r="C2294" s="4" t="s">
        <v>7</v>
      </c>
      <c r="D2294" s="100">
        <v>604</v>
      </c>
      <c r="E2294" s="100">
        <v>157</v>
      </c>
      <c r="F2294" s="2">
        <v>0</v>
      </c>
      <c r="G2294" s="100">
        <v>0</v>
      </c>
    </row>
    <row r="2295" spans="1:7" ht="13.5" customHeight="1" x14ac:dyDescent="0.2">
      <c r="A2295" s="100">
        <v>2294</v>
      </c>
      <c r="B2295" s="100">
        <v>2336</v>
      </c>
      <c r="C2295" s="4" t="s">
        <v>7</v>
      </c>
      <c r="D2295" s="100">
        <v>605</v>
      </c>
      <c r="E2295" s="100">
        <v>157</v>
      </c>
      <c r="F2295" s="2">
        <v>0</v>
      </c>
      <c r="G2295" s="100">
        <v>0</v>
      </c>
    </row>
    <row r="2296" spans="1:7" ht="13.5" customHeight="1" x14ac:dyDescent="0.2">
      <c r="A2296" s="100">
        <v>2295</v>
      </c>
      <c r="B2296" s="100">
        <v>2337</v>
      </c>
      <c r="C2296" s="4" t="s">
        <v>7</v>
      </c>
      <c r="D2296" s="100">
        <v>606</v>
      </c>
      <c r="E2296" s="100">
        <v>157</v>
      </c>
      <c r="F2296" s="2">
        <v>0</v>
      </c>
      <c r="G2296" s="100">
        <v>0</v>
      </c>
    </row>
    <row r="2297" spans="1:7" ht="13.5" customHeight="1" x14ac:dyDescent="0.2">
      <c r="A2297" s="100">
        <v>2296</v>
      </c>
      <c r="B2297" s="100">
        <v>2338</v>
      </c>
      <c r="C2297" s="4" t="s">
        <v>7</v>
      </c>
      <c r="D2297" s="100">
        <v>607</v>
      </c>
      <c r="E2297" s="100">
        <v>157</v>
      </c>
      <c r="F2297" s="2">
        <v>0</v>
      </c>
      <c r="G2297" s="100">
        <v>0</v>
      </c>
    </row>
    <row r="2298" spans="1:7" ht="13.5" customHeight="1" x14ac:dyDescent="0.2">
      <c r="A2298" s="100">
        <v>2297</v>
      </c>
      <c r="B2298" s="100">
        <v>2339</v>
      </c>
      <c r="C2298" s="4" t="s">
        <v>7</v>
      </c>
      <c r="D2298" s="100">
        <v>608</v>
      </c>
      <c r="E2298" s="100">
        <v>157</v>
      </c>
      <c r="F2298" s="2">
        <v>0</v>
      </c>
      <c r="G2298" s="100">
        <v>0</v>
      </c>
    </row>
    <row r="2299" spans="1:7" ht="13.5" customHeight="1" x14ac:dyDescent="0.2">
      <c r="A2299" s="100">
        <v>2298</v>
      </c>
      <c r="B2299" s="100">
        <v>2340</v>
      </c>
      <c r="C2299" s="4" t="s">
        <v>7</v>
      </c>
      <c r="D2299" s="100">
        <v>609</v>
      </c>
      <c r="E2299" s="100">
        <v>157</v>
      </c>
      <c r="F2299" s="2">
        <v>0</v>
      </c>
      <c r="G2299" s="100">
        <v>0</v>
      </c>
    </row>
    <row r="2300" spans="1:7" ht="13.5" customHeight="1" x14ac:dyDescent="0.2">
      <c r="A2300" s="100">
        <v>2299</v>
      </c>
      <c r="B2300" s="100">
        <v>2341</v>
      </c>
      <c r="C2300" s="4" t="s">
        <v>7</v>
      </c>
      <c r="D2300" s="100">
        <v>610</v>
      </c>
      <c r="E2300" s="100">
        <v>157</v>
      </c>
      <c r="F2300" s="2">
        <v>0</v>
      </c>
      <c r="G2300" s="100">
        <v>0</v>
      </c>
    </row>
    <row r="2301" spans="1:7" ht="13.5" customHeight="1" x14ac:dyDescent="0.2">
      <c r="A2301" s="100">
        <v>2300</v>
      </c>
      <c r="B2301" s="100">
        <v>2342</v>
      </c>
      <c r="C2301" s="4" t="s">
        <v>7</v>
      </c>
      <c r="D2301" s="100">
        <v>611</v>
      </c>
      <c r="E2301" s="100">
        <v>157</v>
      </c>
      <c r="F2301" s="2">
        <v>0</v>
      </c>
      <c r="G2301" s="100">
        <v>0</v>
      </c>
    </row>
    <row r="2302" spans="1:7" ht="13.5" customHeight="1" x14ac:dyDescent="0.2">
      <c r="A2302" s="100">
        <v>2301</v>
      </c>
      <c r="B2302" s="100">
        <v>2343</v>
      </c>
      <c r="C2302" s="4" t="s">
        <v>7</v>
      </c>
      <c r="D2302" s="100">
        <v>612</v>
      </c>
      <c r="E2302" s="100">
        <v>157</v>
      </c>
      <c r="F2302" s="2">
        <v>0</v>
      </c>
      <c r="G2302" s="100">
        <v>0</v>
      </c>
    </row>
    <row r="2303" spans="1:7" ht="13.5" customHeight="1" x14ac:dyDescent="0.2">
      <c r="A2303" s="100">
        <v>2302</v>
      </c>
      <c r="B2303" s="100">
        <v>2344</v>
      </c>
      <c r="C2303" s="4" t="s">
        <v>7</v>
      </c>
      <c r="D2303" s="100">
        <v>613</v>
      </c>
      <c r="E2303" s="100">
        <v>157</v>
      </c>
      <c r="F2303" s="2">
        <v>0</v>
      </c>
      <c r="G2303" s="100">
        <v>0</v>
      </c>
    </row>
    <row r="2304" spans="1:7" ht="13.5" customHeight="1" x14ac:dyDescent="0.2">
      <c r="A2304" s="100">
        <v>2303</v>
      </c>
      <c r="B2304" s="100">
        <v>2345</v>
      </c>
      <c r="C2304" s="4" t="s">
        <v>7</v>
      </c>
      <c r="D2304" s="100">
        <v>724</v>
      </c>
      <c r="E2304" s="100">
        <v>157</v>
      </c>
      <c r="F2304" s="2">
        <v>0</v>
      </c>
      <c r="G2304" s="100">
        <v>0</v>
      </c>
    </row>
    <row r="2305" spans="1:7" ht="13.5" customHeight="1" x14ac:dyDescent="0.2">
      <c r="A2305" s="100">
        <v>2304</v>
      </c>
      <c r="B2305" s="100">
        <v>2346</v>
      </c>
      <c r="C2305" s="4" t="s">
        <v>7</v>
      </c>
      <c r="D2305" s="100">
        <v>615</v>
      </c>
      <c r="E2305" s="100">
        <v>157</v>
      </c>
      <c r="F2305" s="2">
        <v>0</v>
      </c>
      <c r="G2305" s="100">
        <v>0</v>
      </c>
    </row>
    <row r="2306" spans="1:7" ht="13.5" customHeight="1" x14ac:dyDescent="0.2">
      <c r="A2306" s="100">
        <v>2305</v>
      </c>
      <c r="B2306" s="100">
        <v>2347</v>
      </c>
      <c r="C2306" s="4" t="s">
        <v>7</v>
      </c>
      <c r="D2306" s="100">
        <v>616</v>
      </c>
      <c r="E2306" s="100">
        <v>157</v>
      </c>
      <c r="F2306" s="2">
        <v>0</v>
      </c>
      <c r="G2306" s="100">
        <v>0</v>
      </c>
    </row>
    <row r="2307" spans="1:7" ht="13.5" customHeight="1" x14ac:dyDescent="0.2">
      <c r="A2307" s="100">
        <v>2306</v>
      </c>
      <c r="B2307" s="100">
        <v>2348</v>
      </c>
      <c r="C2307" s="4" t="s">
        <v>7</v>
      </c>
      <c r="D2307" s="100">
        <v>617</v>
      </c>
      <c r="E2307" s="100">
        <v>157</v>
      </c>
      <c r="F2307" s="2">
        <v>0</v>
      </c>
      <c r="G2307" s="100">
        <v>0</v>
      </c>
    </row>
    <row r="2308" spans="1:7" ht="13.5" customHeight="1" x14ac:dyDescent="0.2">
      <c r="A2308" s="100">
        <v>2307</v>
      </c>
      <c r="B2308" s="100">
        <v>2349</v>
      </c>
      <c r="C2308" s="4" t="s">
        <v>7</v>
      </c>
      <c r="D2308" s="100">
        <v>618</v>
      </c>
      <c r="E2308" s="100">
        <v>157</v>
      </c>
      <c r="F2308" s="2">
        <v>0</v>
      </c>
      <c r="G2308" s="100">
        <v>0</v>
      </c>
    </row>
    <row r="2309" spans="1:7" ht="13.5" customHeight="1" x14ac:dyDescent="0.2">
      <c r="A2309" s="100">
        <v>2308</v>
      </c>
      <c r="B2309" s="100">
        <v>2350</v>
      </c>
      <c r="C2309" s="4" t="s">
        <v>7</v>
      </c>
      <c r="D2309" s="100">
        <v>619</v>
      </c>
      <c r="E2309" s="100">
        <v>157</v>
      </c>
      <c r="F2309" s="2">
        <v>0</v>
      </c>
      <c r="G2309" s="100">
        <v>0</v>
      </c>
    </row>
    <row r="2310" spans="1:7" ht="13.5" customHeight="1" x14ac:dyDescent="0.2">
      <c r="A2310" s="100">
        <v>2309</v>
      </c>
      <c r="B2310" s="100">
        <v>2351</v>
      </c>
      <c r="C2310" s="4" t="s">
        <v>7</v>
      </c>
      <c r="D2310" s="100">
        <v>620</v>
      </c>
      <c r="E2310" s="100">
        <v>157</v>
      </c>
      <c r="F2310" s="2">
        <v>0</v>
      </c>
      <c r="G2310" s="100">
        <v>0</v>
      </c>
    </row>
    <row r="2311" spans="1:7" ht="13.5" customHeight="1" x14ac:dyDescent="0.2">
      <c r="A2311" s="100">
        <v>2310</v>
      </c>
      <c r="B2311" s="100">
        <v>2352</v>
      </c>
      <c r="C2311" s="4" t="s">
        <v>7</v>
      </c>
      <c r="D2311" s="100">
        <v>621</v>
      </c>
      <c r="E2311" s="100">
        <v>157</v>
      </c>
      <c r="F2311" s="2">
        <v>0</v>
      </c>
      <c r="G2311" s="100">
        <v>0</v>
      </c>
    </row>
    <row r="2312" spans="1:7" ht="13.5" customHeight="1" x14ac:dyDescent="0.2">
      <c r="A2312" s="100">
        <v>2311</v>
      </c>
      <c r="B2312" s="100">
        <v>2353</v>
      </c>
      <c r="C2312" s="4" t="s">
        <v>7</v>
      </c>
      <c r="D2312" s="100">
        <v>622</v>
      </c>
      <c r="E2312" s="100">
        <v>157</v>
      </c>
      <c r="F2312" s="2">
        <v>0</v>
      </c>
      <c r="G2312" s="100">
        <v>0</v>
      </c>
    </row>
    <row r="2313" spans="1:7" ht="13.5" customHeight="1" x14ac:dyDescent="0.2">
      <c r="A2313" s="100">
        <v>2312</v>
      </c>
      <c r="B2313" s="100">
        <v>2354</v>
      </c>
      <c r="C2313" s="4" t="s">
        <v>7</v>
      </c>
      <c r="D2313" s="100">
        <v>623</v>
      </c>
      <c r="E2313" s="100">
        <v>157</v>
      </c>
      <c r="F2313" s="2">
        <v>0</v>
      </c>
      <c r="G2313" s="100">
        <v>0</v>
      </c>
    </row>
    <row r="2314" spans="1:7" ht="13.5" customHeight="1" x14ac:dyDescent="0.2">
      <c r="A2314" s="100">
        <v>2313</v>
      </c>
      <c r="B2314" s="100">
        <v>2355</v>
      </c>
      <c r="C2314" s="4" t="s">
        <v>7</v>
      </c>
      <c r="D2314" s="100">
        <v>23</v>
      </c>
      <c r="E2314" s="100">
        <v>155</v>
      </c>
      <c r="F2314" s="2">
        <v>0</v>
      </c>
      <c r="G2314" s="100">
        <v>0</v>
      </c>
    </row>
    <row r="2315" spans="1:7" ht="13.5" customHeight="1" x14ac:dyDescent="0.2">
      <c r="A2315" s="100">
        <v>2314</v>
      </c>
      <c r="B2315" s="100">
        <v>2356</v>
      </c>
      <c r="C2315" s="4" t="s">
        <v>7</v>
      </c>
      <c r="D2315" s="100">
        <v>25</v>
      </c>
      <c r="E2315" s="100">
        <v>155</v>
      </c>
      <c r="F2315" s="2">
        <v>0</v>
      </c>
      <c r="G2315" s="100">
        <v>0</v>
      </c>
    </row>
    <row r="2316" spans="1:7" ht="13.5" customHeight="1" x14ac:dyDescent="0.2">
      <c r="A2316" s="100">
        <v>2315</v>
      </c>
      <c r="B2316" s="100">
        <v>2357</v>
      </c>
      <c r="C2316" s="4" t="s">
        <v>7</v>
      </c>
      <c r="D2316" s="100">
        <v>624</v>
      </c>
      <c r="E2316" s="100">
        <v>157</v>
      </c>
      <c r="F2316" s="2">
        <v>0</v>
      </c>
      <c r="G2316" s="100">
        <v>0</v>
      </c>
    </row>
    <row r="2317" spans="1:7" ht="13.5" customHeight="1" x14ac:dyDescent="0.2">
      <c r="A2317" s="100">
        <v>2316</v>
      </c>
      <c r="B2317" s="100">
        <v>2358</v>
      </c>
      <c r="C2317" s="4" t="s">
        <v>7</v>
      </c>
      <c r="D2317" s="100">
        <v>625</v>
      </c>
      <c r="E2317" s="100">
        <v>157</v>
      </c>
      <c r="F2317" s="2">
        <v>0</v>
      </c>
      <c r="G2317" s="100">
        <v>0</v>
      </c>
    </row>
    <row r="2318" spans="1:7" ht="13.5" customHeight="1" x14ac:dyDescent="0.2">
      <c r="A2318" s="100">
        <v>2317</v>
      </c>
      <c r="B2318" s="100">
        <v>2359</v>
      </c>
      <c r="C2318" s="4" t="s">
        <v>7</v>
      </c>
      <c r="D2318" s="100">
        <v>626</v>
      </c>
      <c r="E2318" s="100">
        <v>157</v>
      </c>
      <c r="F2318" s="2">
        <v>0</v>
      </c>
      <c r="G2318" s="100">
        <v>0</v>
      </c>
    </row>
    <row r="2319" spans="1:7" ht="13.5" customHeight="1" x14ac:dyDescent="0.2">
      <c r="A2319" s="100">
        <v>2318</v>
      </c>
      <c r="B2319" s="100">
        <v>2360</v>
      </c>
      <c r="C2319" s="4" t="s">
        <v>7</v>
      </c>
      <c r="D2319" s="100">
        <v>627</v>
      </c>
      <c r="E2319" s="100">
        <v>157</v>
      </c>
      <c r="F2319" s="2">
        <v>0</v>
      </c>
      <c r="G2319" s="100">
        <v>0</v>
      </c>
    </row>
    <row r="2320" spans="1:7" ht="13.5" customHeight="1" x14ac:dyDescent="0.2">
      <c r="A2320" s="100">
        <v>2319</v>
      </c>
      <c r="B2320" s="100">
        <v>2361</v>
      </c>
      <c r="C2320" s="4" t="s">
        <v>7</v>
      </c>
      <c r="D2320" s="100">
        <v>628</v>
      </c>
      <c r="E2320" s="100">
        <v>157</v>
      </c>
      <c r="F2320" s="2">
        <v>0</v>
      </c>
      <c r="G2320" s="100">
        <v>0</v>
      </c>
    </row>
    <row r="2321" spans="1:7" ht="13.5" customHeight="1" x14ac:dyDescent="0.2">
      <c r="A2321" s="100">
        <v>2320</v>
      </c>
      <c r="B2321" s="100">
        <v>2362</v>
      </c>
      <c r="C2321" s="4" t="s">
        <v>7</v>
      </c>
      <c r="D2321" s="100">
        <v>629</v>
      </c>
      <c r="E2321" s="100">
        <v>157</v>
      </c>
      <c r="F2321" s="2">
        <v>0</v>
      </c>
      <c r="G2321" s="100">
        <v>0</v>
      </c>
    </row>
    <row r="2322" spans="1:7" ht="13.5" customHeight="1" x14ac:dyDescent="0.2">
      <c r="A2322" s="100">
        <v>2321</v>
      </c>
      <c r="B2322" s="100">
        <v>2363</v>
      </c>
      <c r="C2322" s="4" t="s">
        <v>7</v>
      </c>
      <c r="D2322" s="100">
        <v>630</v>
      </c>
      <c r="E2322" s="100">
        <v>157</v>
      </c>
      <c r="F2322" s="2">
        <v>0</v>
      </c>
      <c r="G2322" s="100">
        <v>0</v>
      </c>
    </row>
    <row r="2323" spans="1:7" ht="13.5" customHeight="1" x14ac:dyDescent="0.2">
      <c r="A2323" s="100">
        <v>2322</v>
      </c>
      <c r="B2323" s="100">
        <v>2364</v>
      </c>
      <c r="C2323" s="4" t="s">
        <v>7</v>
      </c>
      <c r="D2323" s="100">
        <v>631</v>
      </c>
      <c r="E2323" s="100">
        <v>157</v>
      </c>
      <c r="F2323" s="2">
        <v>0</v>
      </c>
      <c r="G2323" s="100">
        <v>0</v>
      </c>
    </row>
    <row r="2324" spans="1:7" ht="13.5" customHeight="1" x14ac:dyDescent="0.2">
      <c r="A2324" s="100">
        <v>2323</v>
      </c>
      <c r="B2324" s="100">
        <v>2365</v>
      </c>
      <c r="C2324" s="4" t="s">
        <v>7</v>
      </c>
      <c r="D2324" s="100">
        <v>632</v>
      </c>
      <c r="E2324" s="100">
        <v>157</v>
      </c>
      <c r="F2324" s="2">
        <v>0</v>
      </c>
      <c r="G2324" s="100">
        <v>0</v>
      </c>
    </row>
    <row r="2325" spans="1:7" ht="13.5" customHeight="1" x14ac:dyDescent="0.2">
      <c r="A2325" s="100">
        <v>2324</v>
      </c>
      <c r="B2325" s="100">
        <v>2366</v>
      </c>
      <c r="C2325" s="4" t="s">
        <v>7</v>
      </c>
      <c r="D2325" s="100">
        <v>633</v>
      </c>
      <c r="E2325" s="100">
        <v>157</v>
      </c>
      <c r="F2325" s="2">
        <v>0</v>
      </c>
      <c r="G2325" s="100">
        <v>0</v>
      </c>
    </row>
    <row r="2326" spans="1:7" ht="13.5" customHeight="1" x14ac:dyDescent="0.2">
      <c r="A2326" s="100">
        <v>2325</v>
      </c>
      <c r="B2326" s="100">
        <v>2367</v>
      </c>
      <c r="C2326" s="4" t="s">
        <v>7</v>
      </c>
      <c r="D2326" s="100">
        <v>634</v>
      </c>
      <c r="E2326" s="100">
        <v>157</v>
      </c>
      <c r="F2326" s="2">
        <v>0</v>
      </c>
      <c r="G2326" s="100">
        <v>0</v>
      </c>
    </row>
    <row r="2327" spans="1:7" ht="13.5" customHeight="1" x14ac:dyDescent="0.2">
      <c r="A2327" s="100">
        <v>2326</v>
      </c>
      <c r="B2327" s="100">
        <v>2368</v>
      </c>
      <c r="C2327" s="4" t="s">
        <v>7</v>
      </c>
      <c r="D2327" s="100">
        <v>635</v>
      </c>
      <c r="E2327" s="100">
        <v>157</v>
      </c>
      <c r="F2327" s="2">
        <v>0</v>
      </c>
      <c r="G2327" s="100">
        <v>0</v>
      </c>
    </row>
    <row r="2328" spans="1:7" ht="13.5" customHeight="1" x14ac:dyDescent="0.2">
      <c r="A2328" s="100">
        <v>2327</v>
      </c>
      <c r="B2328" s="100">
        <v>2369</v>
      </c>
      <c r="C2328" s="4" t="s">
        <v>7</v>
      </c>
      <c r="D2328" s="100">
        <v>636</v>
      </c>
      <c r="E2328" s="100">
        <v>41</v>
      </c>
      <c r="F2328" s="2">
        <v>0</v>
      </c>
      <c r="G2328" s="100">
        <v>0</v>
      </c>
    </row>
    <row r="2329" spans="1:7" ht="13.5" customHeight="1" x14ac:dyDescent="0.2">
      <c r="A2329" s="100">
        <v>2328</v>
      </c>
      <c r="B2329" s="100">
        <v>2370</v>
      </c>
      <c r="C2329" s="4" t="s">
        <v>7</v>
      </c>
      <c r="D2329" s="100">
        <v>636</v>
      </c>
      <c r="E2329" s="100">
        <v>157</v>
      </c>
      <c r="F2329" s="2">
        <v>0</v>
      </c>
      <c r="G2329" s="100">
        <v>0</v>
      </c>
    </row>
    <row r="2330" spans="1:7" ht="13.5" customHeight="1" x14ac:dyDescent="0.2">
      <c r="A2330" s="100">
        <v>2329</v>
      </c>
      <c r="B2330" s="100">
        <v>2371</v>
      </c>
      <c r="C2330" s="4" t="s">
        <v>7</v>
      </c>
      <c r="D2330" s="100">
        <v>637</v>
      </c>
      <c r="E2330" s="100">
        <v>157</v>
      </c>
      <c r="F2330" s="2">
        <v>0</v>
      </c>
      <c r="G2330" s="100">
        <v>0</v>
      </c>
    </row>
    <row r="2331" spans="1:7" ht="13.5" customHeight="1" x14ac:dyDescent="0.2">
      <c r="A2331" s="100">
        <v>2330</v>
      </c>
      <c r="B2331" s="100">
        <v>2372</v>
      </c>
      <c r="C2331" s="4" t="s">
        <v>7</v>
      </c>
      <c r="D2331" s="100">
        <v>638</v>
      </c>
      <c r="E2331" s="100">
        <v>157</v>
      </c>
      <c r="F2331" s="2">
        <v>0</v>
      </c>
      <c r="G2331" s="100">
        <v>0</v>
      </c>
    </row>
    <row r="2332" spans="1:7" ht="13.5" customHeight="1" x14ac:dyDescent="0.2">
      <c r="A2332" s="100">
        <v>2331</v>
      </c>
      <c r="B2332" s="100">
        <v>2373</v>
      </c>
      <c r="C2332" s="4" t="s">
        <v>7</v>
      </c>
      <c r="D2332" s="100">
        <v>639</v>
      </c>
      <c r="E2332" s="100">
        <v>41</v>
      </c>
      <c r="F2332" s="2">
        <v>0</v>
      </c>
      <c r="G2332" s="100">
        <v>0</v>
      </c>
    </row>
    <row r="2333" spans="1:7" ht="13.5" customHeight="1" x14ac:dyDescent="0.2">
      <c r="A2333" s="100">
        <v>2332</v>
      </c>
      <c r="B2333" s="100">
        <v>2374</v>
      </c>
      <c r="C2333" s="4" t="s">
        <v>7</v>
      </c>
      <c r="D2333" s="100">
        <v>640</v>
      </c>
      <c r="E2333" s="100">
        <v>157</v>
      </c>
      <c r="F2333" s="2">
        <v>0</v>
      </c>
      <c r="G2333" s="100">
        <v>0</v>
      </c>
    </row>
    <row r="2334" spans="1:7" ht="13.5" customHeight="1" x14ac:dyDescent="0.2">
      <c r="A2334" s="100">
        <v>2333</v>
      </c>
      <c r="B2334" s="100">
        <v>2375</v>
      </c>
      <c r="C2334" s="4" t="s">
        <v>7</v>
      </c>
      <c r="D2334" s="100">
        <v>641</v>
      </c>
      <c r="E2334" s="100">
        <v>157</v>
      </c>
      <c r="F2334" s="2">
        <v>0</v>
      </c>
      <c r="G2334" s="100">
        <v>0</v>
      </c>
    </row>
    <row r="2335" spans="1:7" ht="13.5" customHeight="1" x14ac:dyDescent="0.2">
      <c r="A2335" s="100">
        <v>2334</v>
      </c>
      <c r="B2335" s="100">
        <v>2376</v>
      </c>
      <c r="C2335" s="4" t="s">
        <v>7</v>
      </c>
      <c r="D2335" s="100">
        <v>642</v>
      </c>
      <c r="E2335" s="100">
        <v>157</v>
      </c>
      <c r="F2335" s="2">
        <v>0</v>
      </c>
      <c r="G2335" s="100">
        <v>0</v>
      </c>
    </row>
    <row r="2336" spans="1:7" ht="13.5" customHeight="1" x14ac:dyDescent="0.2">
      <c r="A2336" s="100">
        <v>2335</v>
      </c>
      <c r="B2336" s="100">
        <v>2377</v>
      </c>
      <c r="C2336" s="4" t="s">
        <v>7</v>
      </c>
      <c r="D2336" s="100">
        <v>643</v>
      </c>
      <c r="E2336" s="100">
        <v>157</v>
      </c>
      <c r="F2336" s="2">
        <v>0</v>
      </c>
      <c r="G2336" s="100">
        <v>0</v>
      </c>
    </row>
    <row r="2337" spans="1:7" ht="13.5" customHeight="1" x14ac:dyDescent="0.2">
      <c r="A2337" s="100">
        <v>2336</v>
      </c>
      <c r="B2337" s="100">
        <v>2378</v>
      </c>
      <c r="C2337" s="4" t="s">
        <v>7</v>
      </c>
      <c r="D2337" s="100">
        <v>644</v>
      </c>
      <c r="E2337" s="100">
        <v>157</v>
      </c>
      <c r="F2337" s="2">
        <v>0</v>
      </c>
      <c r="G2337" s="100">
        <v>0</v>
      </c>
    </row>
    <row r="2338" spans="1:7" ht="13.5" customHeight="1" x14ac:dyDescent="0.2">
      <c r="A2338" s="100">
        <v>2337</v>
      </c>
      <c r="B2338" s="100">
        <v>2379</v>
      </c>
      <c r="C2338" s="4" t="s">
        <v>7</v>
      </c>
      <c r="D2338" s="100">
        <v>645</v>
      </c>
      <c r="E2338" s="100">
        <v>157</v>
      </c>
      <c r="F2338" s="2">
        <v>0</v>
      </c>
      <c r="G2338" s="100">
        <v>0</v>
      </c>
    </row>
    <row r="2339" spans="1:7" ht="13.5" customHeight="1" x14ac:dyDescent="0.2">
      <c r="A2339" s="100">
        <v>2338</v>
      </c>
      <c r="B2339" s="100">
        <v>2380</v>
      </c>
      <c r="C2339" s="4" t="s">
        <v>7</v>
      </c>
      <c r="D2339" s="100">
        <v>646</v>
      </c>
      <c r="E2339" s="100">
        <v>157</v>
      </c>
      <c r="F2339" s="2">
        <v>0</v>
      </c>
      <c r="G2339" s="100">
        <v>0</v>
      </c>
    </row>
    <row r="2340" spans="1:7" ht="13.5" customHeight="1" x14ac:dyDescent="0.2">
      <c r="A2340" s="100">
        <v>2339</v>
      </c>
      <c r="B2340" s="100">
        <v>2381</v>
      </c>
      <c r="C2340" s="4" t="s">
        <v>7</v>
      </c>
      <c r="D2340" s="100">
        <v>647</v>
      </c>
      <c r="E2340" s="100">
        <v>157</v>
      </c>
      <c r="F2340" s="2">
        <v>0</v>
      </c>
      <c r="G2340" s="100">
        <v>0</v>
      </c>
    </row>
    <row r="2341" spans="1:7" ht="13.5" customHeight="1" x14ac:dyDescent="0.2">
      <c r="A2341" s="100">
        <v>2340</v>
      </c>
      <c r="B2341" s="100">
        <v>2382</v>
      </c>
      <c r="C2341" s="4" t="s">
        <v>7</v>
      </c>
      <c r="D2341" s="100">
        <v>648</v>
      </c>
      <c r="E2341" s="100">
        <v>157</v>
      </c>
      <c r="F2341" s="2">
        <v>0</v>
      </c>
      <c r="G2341" s="100">
        <v>0</v>
      </c>
    </row>
    <row r="2342" spans="1:7" ht="13.5" customHeight="1" x14ac:dyDescent="0.2">
      <c r="A2342" s="100">
        <v>2341</v>
      </c>
      <c r="B2342" s="100">
        <v>2383</v>
      </c>
      <c r="C2342" s="4" t="s">
        <v>7</v>
      </c>
      <c r="D2342" s="100">
        <v>649</v>
      </c>
      <c r="E2342" s="100">
        <v>157</v>
      </c>
      <c r="F2342" s="2">
        <v>0</v>
      </c>
      <c r="G2342" s="100">
        <v>0</v>
      </c>
    </row>
    <row r="2343" spans="1:7" ht="13.5" customHeight="1" x14ac:dyDescent="0.2">
      <c r="A2343" s="100">
        <v>2342</v>
      </c>
      <c r="B2343" s="100">
        <v>2384</v>
      </c>
      <c r="C2343" s="4" t="s">
        <v>7</v>
      </c>
      <c r="D2343" s="100">
        <v>650</v>
      </c>
      <c r="E2343" s="100">
        <v>157</v>
      </c>
      <c r="F2343" s="2">
        <v>0</v>
      </c>
      <c r="G2343" s="100">
        <v>0</v>
      </c>
    </row>
    <row r="2344" spans="1:7" ht="13.5" customHeight="1" x14ac:dyDescent="0.2">
      <c r="A2344" s="100">
        <v>2343</v>
      </c>
      <c r="B2344" s="100">
        <v>2385</v>
      </c>
      <c r="C2344" s="4" t="s">
        <v>7</v>
      </c>
      <c r="D2344" s="100">
        <v>651</v>
      </c>
      <c r="E2344" s="100">
        <v>157</v>
      </c>
      <c r="F2344" s="2">
        <v>0</v>
      </c>
      <c r="G2344" s="100">
        <v>0</v>
      </c>
    </row>
    <row r="2345" spans="1:7" ht="13.5" customHeight="1" x14ac:dyDescent="0.2">
      <c r="A2345" s="100">
        <v>2344</v>
      </c>
      <c r="B2345" s="100">
        <v>2386</v>
      </c>
      <c r="C2345" s="4" t="s">
        <v>7</v>
      </c>
      <c r="D2345" s="100">
        <v>652</v>
      </c>
      <c r="E2345" s="100">
        <v>157</v>
      </c>
      <c r="F2345" s="2">
        <v>0</v>
      </c>
      <c r="G2345" s="100">
        <v>0</v>
      </c>
    </row>
    <row r="2346" spans="1:7" ht="13.5" customHeight="1" x14ac:dyDescent="0.2">
      <c r="A2346" s="100">
        <v>2345</v>
      </c>
      <c r="B2346" s="100">
        <v>2387</v>
      </c>
      <c r="C2346" s="4" t="s">
        <v>7</v>
      </c>
      <c r="D2346" s="100">
        <v>653</v>
      </c>
      <c r="E2346" s="100">
        <v>157</v>
      </c>
      <c r="F2346" s="2">
        <v>0</v>
      </c>
      <c r="G2346" s="100">
        <v>0</v>
      </c>
    </row>
    <row r="2347" spans="1:7" ht="13.5" customHeight="1" x14ac:dyDescent="0.2">
      <c r="A2347" s="100">
        <v>2346</v>
      </c>
      <c r="B2347" s="100">
        <v>2388</v>
      </c>
      <c r="C2347" s="4" t="s">
        <v>7</v>
      </c>
      <c r="D2347" s="100">
        <v>614</v>
      </c>
      <c r="E2347" s="100">
        <v>157</v>
      </c>
      <c r="F2347" s="2">
        <v>0</v>
      </c>
      <c r="G2347" s="100">
        <v>0</v>
      </c>
    </row>
    <row r="2348" spans="1:7" ht="13.5" customHeight="1" x14ac:dyDescent="0.2">
      <c r="A2348" s="100">
        <v>2347</v>
      </c>
      <c r="B2348" s="100">
        <v>2389</v>
      </c>
      <c r="C2348" s="4" t="s">
        <v>7</v>
      </c>
      <c r="D2348" s="100">
        <v>474</v>
      </c>
      <c r="E2348" s="100">
        <v>29</v>
      </c>
      <c r="F2348" s="2">
        <v>0</v>
      </c>
      <c r="G2348" s="100">
        <v>0</v>
      </c>
    </row>
    <row r="2349" spans="1:7" ht="13.5" customHeight="1" x14ac:dyDescent="0.2">
      <c r="A2349" s="100">
        <v>2348</v>
      </c>
      <c r="B2349" s="100">
        <v>2390</v>
      </c>
      <c r="C2349" s="4" t="s">
        <v>7</v>
      </c>
      <c r="D2349" s="100">
        <v>475</v>
      </c>
      <c r="E2349" s="100">
        <v>29</v>
      </c>
      <c r="F2349" s="2">
        <v>0</v>
      </c>
      <c r="G2349" s="100">
        <v>0</v>
      </c>
    </row>
    <row r="2350" spans="1:7" ht="13.5" customHeight="1" x14ac:dyDescent="0.2">
      <c r="A2350" s="100">
        <v>2349</v>
      </c>
      <c r="B2350" s="100">
        <v>2391</v>
      </c>
      <c r="C2350" s="4" t="s">
        <v>7</v>
      </c>
      <c r="D2350" s="100">
        <v>476</v>
      </c>
      <c r="E2350" s="100">
        <v>29</v>
      </c>
      <c r="F2350" s="2">
        <v>0</v>
      </c>
      <c r="G2350" s="100">
        <v>0</v>
      </c>
    </row>
    <row r="2351" spans="1:7" ht="13.5" customHeight="1" x14ac:dyDescent="0.2">
      <c r="A2351" s="100">
        <v>2350</v>
      </c>
      <c r="B2351" s="100">
        <v>2392</v>
      </c>
      <c r="C2351" s="4" t="s">
        <v>7</v>
      </c>
      <c r="D2351" s="100">
        <v>477</v>
      </c>
      <c r="E2351" s="100">
        <v>29</v>
      </c>
      <c r="F2351" s="2">
        <v>0</v>
      </c>
      <c r="G2351" s="100">
        <v>0</v>
      </c>
    </row>
    <row r="2352" spans="1:7" ht="13.5" customHeight="1" x14ac:dyDescent="0.2">
      <c r="A2352" s="100">
        <v>2351</v>
      </c>
      <c r="B2352" s="100">
        <v>2393</v>
      </c>
      <c r="C2352" s="4" t="s">
        <v>7</v>
      </c>
      <c r="D2352" s="100">
        <v>479</v>
      </c>
      <c r="E2352" s="100">
        <v>29</v>
      </c>
      <c r="F2352" s="2">
        <v>0</v>
      </c>
      <c r="G2352" s="100">
        <v>0</v>
      </c>
    </row>
    <row r="2353" spans="1:7" ht="13.5" customHeight="1" x14ac:dyDescent="0.2">
      <c r="A2353" s="100">
        <v>2352</v>
      </c>
      <c r="B2353" s="100">
        <v>2394</v>
      </c>
      <c r="C2353" s="4" t="s">
        <v>7</v>
      </c>
      <c r="D2353" s="100">
        <v>43</v>
      </c>
      <c r="E2353" s="100">
        <v>171</v>
      </c>
      <c r="F2353" s="2">
        <v>0</v>
      </c>
      <c r="G2353" s="100">
        <v>0</v>
      </c>
    </row>
    <row r="2354" spans="1:7" ht="13.5" customHeight="1" x14ac:dyDescent="0.2">
      <c r="A2354" s="100">
        <v>2353</v>
      </c>
      <c r="B2354" s="100">
        <v>2395</v>
      </c>
      <c r="C2354" s="4" t="s">
        <v>7</v>
      </c>
      <c r="D2354" s="100">
        <v>44</v>
      </c>
      <c r="E2354" s="100">
        <v>171</v>
      </c>
      <c r="F2354" s="2">
        <v>0</v>
      </c>
      <c r="G2354" s="100">
        <v>0</v>
      </c>
    </row>
    <row r="2355" spans="1:7" ht="13.5" customHeight="1" x14ac:dyDescent="0.2">
      <c r="A2355" s="100">
        <v>2354</v>
      </c>
      <c r="B2355" s="100">
        <v>2396</v>
      </c>
      <c r="C2355" s="4" t="s">
        <v>7</v>
      </c>
      <c r="D2355" s="100">
        <v>47</v>
      </c>
      <c r="E2355" s="100">
        <v>94</v>
      </c>
      <c r="F2355" s="2">
        <v>0</v>
      </c>
      <c r="G2355" s="100">
        <v>0</v>
      </c>
    </row>
    <row r="2356" spans="1:7" ht="13.5" customHeight="1" x14ac:dyDescent="0.2">
      <c r="A2356" s="100">
        <v>2355</v>
      </c>
      <c r="B2356" s="100">
        <v>2397</v>
      </c>
      <c r="C2356" s="4" t="s">
        <v>7</v>
      </c>
      <c r="D2356" s="100">
        <v>48</v>
      </c>
      <c r="E2356" s="100">
        <v>94</v>
      </c>
      <c r="F2356" s="2">
        <v>0</v>
      </c>
      <c r="G2356" s="100">
        <v>0</v>
      </c>
    </row>
    <row r="2357" spans="1:7" ht="13.5" customHeight="1" x14ac:dyDescent="0.2">
      <c r="A2357" s="100">
        <v>2356</v>
      </c>
      <c r="B2357" s="100">
        <v>2398</v>
      </c>
      <c r="C2357" s="4" t="s">
        <v>7</v>
      </c>
      <c r="D2357" s="100">
        <v>24</v>
      </c>
      <c r="E2357" s="100">
        <v>155</v>
      </c>
      <c r="F2357" s="2">
        <v>0</v>
      </c>
      <c r="G2357" s="100">
        <v>0</v>
      </c>
    </row>
    <row r="2358" spans="1:7" ht="13.5" customHeight="1" x14ac:dyDescent="0.2">
      <c r="A2358" s="100">
        <v>2357</v>
      </c>
      <c r="B2358" s="100">
        <v>2399</v>
      </c>
      <c r="C2358" s="4"/>
      <c r="D2358" s="100">
        <v>1</v>
      </c>
      <c r="E2358" s="100">
        <v>242</v>
      </c>
      <c r="F2358" s="2">
        <v>0</v>
      </c>
      <c r="G2358" s="100">
        <v>0</v>
      </c>
    </row>
    <row r="2359" spans="1:7" ht="13.5" customHeight="1" x14ac:dyDescent="0.2">
      <c r="A2359" s="100">
        <v>2358</v>
      </c>
      <c r="B2359" s="100">
        <v>2400</v>
      </c>
      <c r="C2359" s="4"/>
      <c r="D2359" s="100">
        <v>1</v>
      </c>
      <c r="E2359" s="100">
        <v>244</v>
      </c>
      <c r="F2359" s="2">
        <v>0</v>
      </c>
      <c r="G2359" s="100">
        <v>0</v>
      </c>
    </row>
    <row r="2360" spans="1:7" ht="13.5" customHeight="1" x14ac:dyDescent="0.2">
      <c r="A2360" s="100">
        <v>2359</v>
      </c>
      <c r="B2360" s="100">
        <v>2401</v>
      </c>
      <c r="C2360" s="4"/>
      <c r="D2360" s="100">
        <v>2</v>
      </c>
      <c r="E2360" s="100">
        <v>243</v>
      </c>
      <c r="F2360" s="2">
        <v>0</v>
      </c>
      <c r="G2360" s="100">
        <v>0</v>
      </c>
    </row>
    <row r="2361" spans="1:7" ht="13.5" customHeight="1" x14ac:dyDescent="0.2">
      <c r="A2361" s="100">
        <v>2360</v>
      </c>
      <c r="B2361" s="100">
        <v>2402</v>
      </c>
      <c r="C2361" s="4"/>
      <c r="D2361" s="100">
        <v>2</v>
      </c>
      <c r="E2361" s="100">
        <v>244</v>
      </c>
      <c r="F2361" s="2">
        <v>0</v>
      </c>
      <c r="G2361" s="100">
        <v>0</v>
      </c>
    </row>
    <row r="2362" spans="1:7" ht="13.5" customHeight="1" x14ac:dyDescent="0.2">
      <c r="A2362" s="100">
        <v>2361</v>
      </c>
      <c r="B2362" s="100">
        <v>2403</v>
      </c>
      <c r="C2362" s="4" t="s">
        <v>7</v>
      </c>
      <c r="D2362" s="100">
        <v>654</v>
      </c>
      <c r="E2362" s="100">
        <v>157</v>
      </c>
      <c r="F2362" s="2">
        <v>0</v>
      </c>
      <c r="G2362" s="100">
        <v>0</v>
      </c>
    </row>
    <row r="2363" spans="1:7" ht="13.5" customHeight="1" x14ac:dyDescent="0.2">
      <c r="A2363" s="100">
        <v>2362</v>
      </c>
      <c r="B2363" s="100">
        <v>2404</v>
      </c>
      <c r="C2363" s="4" t="s">
        <v>7</v>
      </c>
      <c r="D2363" s="100">
        <v>655</v>
      </c>
      <c r="E2363" s="100">
        <v>157</v>
      </c>
      <c r="F2363" s="2">
        <v>0</v>
      </c>
      <c r="G2363" s="100">
        <v>0</v>
      </c>
    </row>
    <row r="2364" spans="1:7" ht="13.5" customHeight="1" x14ac:dyDescent="0.2">
      <c r="A2364" s="100">
        <v>2363</v>
      </c>
      <c r="B2364" s="100">
        <v>2405</v>
      </c>
      <c r="C2364" s="4" t="s">
        <v>7</v>
      </c>
      <c r="D2364" s="100">
        <v>656</v>
      </c>
      <c r="E2364" s="100">
        <v>157</v>
      </c>
      <c r="F2364" s="2">
        <v>0</v>
      </c>
      <c r="G2364" s="100">
        <v>0</v>
      </c>
    </row>
    <row r="2365" spans="1:7" ht="13.5" customHeight="1" x14ac:dyDescent="0.2">
      <c r="A2365" s="100">
        <v>2364</v>
      </c>
      <c r="B2365" s="100">
        <v>2406</v>
      </c>
      <c r="C2365" s="4" t="s">
        <v>7</v>
      </c>
      <c r="D2365" s="100">
        <v>657</v>
      </c>
      <c r="E2365" s="100">
        <v>157</v>
      </c>
      <c r="F2365" s="2">
        <v>0</v>
      </c>
      <c r="G2365" s="100">
        <v>0</v>
      </c>
    </row>
    <row r="2366" spans="1:7" ht="13.5" customHeight="1" x14ac:dyDescent="0.2">
      <c r="A2366" s="100">
        <v>2365</v>
      </c>
      <c r="B2366" s="100">
        <v>2407</v>
      </c>
      <c r="C2366" s="4" t="s">
        <v>7</v>
      </c>
      <c r="D2366" s="100">
        <v>658</v>
      </c>
      <c r="E2366" s="100">
        <v>157</v>
      </c>
      <c r="F2366" s="2">
        <v>0</v>
      </c>
      <c r="G2366" s="100">
        <v>0</v>
      </c>
    </row>
    <row r="2367" spans="1:7" ht="13.5" customHeight="1" x14ac:dyDescent="0.2">
      <c r="A2367" s="100">
        <v>2366</v>
      </c>
      <c r="B2367" s="100">
        <v>2408</v>
      </c>
      <c r="C2367" s="4" t="s">
        <v>7</v>
      </c>
      <c r="D2367" s="100">
        <v>659</v>
      </c>
      <c r="E2367" s="100">
        <v>157</v>
      </c>
      <c r="F2367" s="2">
        <v>0</v>
      </c>
      <c r="G2367" s="100">
        <v>0</v>
      </c>
    </row>
    <row r="2368" spans="1:7" ht="13.5" customHeight="1" x14ac:dyDescent="0.2">
      <c r="A2368" s="100">
        <v>2367</v>
      </c>
      <c r="B2368" s="100">
        <v>2409</v>
      </c>
      <c r="C2368" s="4" t="s">
        <v>7</v>
      </c>
      <c r="D2368" s="100">
        <v>660</v>
      </c>
      <c r="E2368" s="100">
        <v>157</v>
      </c>
      <c r="F2368" s="2">
        <v>0</v>
      </c>
      <c r="G2368" s="100">
        <v>0</v>
      </c>
    </row>
    <row r="2369" spans="1:7" ht="13.5" customHeight="1" x14ac:dyDescent="0.2">
      <c r="A2369" s="100">
        <v>2368</v>
      </c>
      <c r="B2369" s="100">
        <v>2410</v>
      </c>
      <c r="C2369" s="4" t="s">
        <v>7</v>
      </c>
      <c r="D2369" s="100">
        <v>661</v>
      </c>
      <c r="E2369" s="100">
        <v>157</v>
      </c>
      <c r="F2369" s="2">
        <v>0</v>
      </c>
      <c r="G2369" s="100">
        <v>0</v>
      </c>
    </row>
    <row r="2370" spans="1:7" ht="13.5" customHeight="1" x14ac:dyDescent="0.2">
      <c r="A2370" s="100">
        <v>2369</v>
      </c>
      <c r="B2370" s="100">
        <v>2411</v>
      </c>
      <c r="C2370" s="4" t="s">
        <v>7</v>
      </c>
      <c r="D2370" s="100">
        <v>662</v>
      </c>
      <c r="E2370" s="100">
        <v>157</v>
      </c>
      <c r="F2370" s="2">
        <v>0</v>
      </c>
      <c r="G2370" s="100">
        <v>0</v>
      </c>
    </row>
    <row r="2371" spans="1:7" ht="13.5" customHeight="1" x14ac:dyDescent="0.2">
      <c r="A2371" s="100">
        <v>2370</v>
      </c>
      <c r="B2371" s="100">
        <v>2412</v>
      </c>
      <c r="C2371" s="4" t="s">
        <v>7</v>
      </c>
      <c r="D2371" s="100">
        <v>663</v>
      </c>
      <c r="E2371" s="100">
        <v>157</v>
      </c>
      <c r="F2371" s="2">
        <v>0</v>
      </c>
      <c r="G2371" s="100">
        <v>0</v>
      </c>
    </row>
    <row r="2372" spans="1:7" ht="13.5" customHeight="1" x14ac:dyDescent="0.2">
      <c r="A2372" s="100">
        <v>2371</v>
      </c>
      <c r="B2372" s="100">
        <v>2413</v>
      </c>
      <c r="C2372" s="4" t="s">
        <v>7</v>
      </c>
      <c r="D2372" s="100">
        <v>664</v>
      </c>
      <c r="E2372" s="100">
        <v>157</v>
      </c>
      <c r="F2372" s="2">
        <v>0</v>
      </c>
      <c r="G2372" s="100">
        <v>0</v>
      </c>
    </row>
    <row r="2373" spans="1:7" ht="13.5" customHeight="1" x14ac:dyDescent="0.2">
      <c r="A2373" s="100">
        <v>2372</v>
      </c>
      <c r="B2373" s="100">
        <v>2414</v>
      </c>
      <c r="C2373" s="4" t="s">
        <v>7</v>
      </c>
      <c r="D2373" s="100">
        <v>665</v>
      </c>
      <c r="E2373" s="100">
        <v>157</v>
      </c>
      <c r="F2373" s="2">
        <v>0</v>
      </c>
      <c r="G2373" s="100">
        <v>0</v>
      </c>
    </row>
    <row r="2374" spans="1:7" ht="13.5" customHeight="1" x14ac:dyDescent="0.2">
      <c r="A2374" s="100">
        <v>2373</v>
      </c>
      <c r="B2374" s="100">
        <v>2415</v>
      </c>
      <c r="C2374" s="4" t="s">
        <v>7</v>
      </c>
      <c r="D2374" s="100">
        <v>666</v>
      </c>
      <c r="E2374" s="100">
        <v>157</v>
      </c>
      <c r="F2374" s="2">
        <v>0</v>
      </c>
      <c r="G2374" s="100">
        <v>0</v>
      </c>
    </row>
    <row r="2375" spans="1:7" ht="13.5" customHeight="1" x14ac:dyDescent="0.2">
      <c r="A2375" s="100">
        <v>2374</v>
      </c>
      <c r="B2375" s="100">
        <v>2416</v>
      </c>
      <c r="C2375" s="4" t="s">
        <v>7</v>
      </c>
      <c r="D2375" s="100">
        <v>667</v>
      </c>
      <c r="E2375" s="100">
        <v>157</v>
      </c>
      <c r="F2375" s="2">
        <v>0</v>
      </c>
      <c r="G2375" s="100">
        <v>0</v>
      </c>
    </row>
    <row r="2376" spans="1:7" ht="13.5" customHeight="1" x14ac:dyDescent="0.2">
      <c r="A2376" s="100">
        <v>2375</v>
      </c>
      <c r="B2376" s="100">
        <v>2417</v>
      </c>
      <c r="C2376" s="4" t="s">
        <v>7</v>
      </c>
      <c r="D2376" s="100">
        <v>668</v>
      </c>
      <c r="E2376" s="100">
        <v>157</v>
      </c>
      <c r="F2376" s="2">
        <v>0</v>
      </c>
      <c r="G2376" s="100">
        <v>0</v>
      </c>
    </row>
    <row r="2377" spans="1:7" ht="13.5" customHeight="1" x14ac:dyDescent="0.2">
      <c r="A2377" s="100">
        <v>2376</v>
      </c>
      <c r="B2377" s="100">
        <v>2418</v>
      </c>
      <c r="C2377" s="4" t="s">
        <v>7</v>
      </c>
      <c r="D2377" s="100">
        <v>26</v>
      </c>
      <c r="E2377" s="100">
        <v>155</v>
      </c>
      <c r="F2377" s="2">
        <v>0</v>
      </c>
      <c r="G2377" s="100">
        <v>0</v>
      </c>
    </row>
    <row r="2378" spans="1:7" ht="13.5" customHeight="1" x14ac:dyDescent="0.2">
      <c r="A2378" s="100">
        <v>2377</v>
      </c>
      <c r="B2378" s="100">
        <v>2419</v>
      </c>
      <c r="C2378" s="4" t="s">
        <v>7</v>
      </c>
      <c r="D2378" s="100">
        <v>486</v>
      </c>
      <c r="E2378" s="100">
        <v>29</v>
      </c>
      <c r="F2378" s="2">
        <v>0</v>
      </c>
      <c r="G2378" s="100">
        <v>0</v>
      </c>
    </row>
    <row r="2379" spans="1:7" ht="13.5" customHeight="1" x14ac:dyDescent="0.2">
      <c r="A2379" s="100">
        <v>2378</v>
      </c>
      <c r="B2379" s="100">
        <v>2420</v>
      </c>
      <c r="C2379" s="4" t="s">
        <v>7</v>
      </c>
      <c r="D2379" s="100">
        <v>49</v>
      </c>
      <c r="E2379" s="100">
        <v>94</v>
      </c>
      <c r="F2379" s="2">
        <v>0</v>
      </c>
      <c r="G2379" s="100">
        <v>0</v>
      </c>
    </row>
    <row r="2380" spans="1:7" ht="13.5" customHeight="1" x14ac:dyDescent="0.2">
      <c r="A2380" s="100">
        <v>2379</v>
      </c>
      <c r="B2380" s="100">
        <v>2421</v>
      </c>
      <c r="C2380" s="4" t="s">
        <v>7</v>
      </c>
      <c r="D2380" s="100">
        <v>50</v>
      </c>
      <c r="E2380" s="100">
        <v>94</v>
      </c>
      <c r="F2380" s="2">
        <v>0</v>
      </c>
      <c r="G2380" s="100">
        <v>0</v>
      </c>
    </row>
    <row r="2381" spans="1:7" ht="13.5" customHeight="1" x14ac:dyDescent="0.2">
      <c r="A2381" s="100">
        <v>2380</v>
      </c>
      <c r="B2381" s="100">
        <v>2422</v>
      </c>
      <c r="C2381" s="4" t="s">
        <v>7</v>
      </c>
      <c r="D2381" s="100">
        <v>483</v>
      </c>
      <c r="E2381" s="100">
        <v>29</v>
      </c>
      <c r="F2381" s="2">
        <v>0</v>
      </c>
      <c r="G2381" s="100">
        <v>0</v>
      </c>
    </row>
    <row r="2382" spans="1:7" ht="13.5" customHeight="1" x14ac:dyDescent="0.2">
      <c r="A2382" s="100">
        <v>2381</v>
      </c>
      <c r="B2382" s="100">
        <v>2423</v>
      </c>
      <c r="C2382" s="4" t="s">
        <v>7</v>
      </c>
      <c r="D2382" s="100">
        <v>487</v>
      </c>
      <c r="E2382" s="100">
        <v>29</v>
      </c>
      <c r="F2382" s="2">
        <v>0</v>
      </c>
      <c r="G2382" s="100">
        <v>0</v>
      </c>
    </row>
    <row r="2383" spans="1:7" ht="13.5" customHeight="1" x14ac:dyDescent="0.2">
      <c r="A2383" s="100">
        <v>2382</v>
      </c>
      <c r="B2383" s="100">
        <v>2424</v>
      </c>
      <c r="C2383" s="4" t="s">
        <v>7</v>
      </c>
      <c r="D2383" s="100">
        <v>485</v>
      </c>
      <c r="E2383" s="100">
        <v>29</v>
      </c>
      <c r="F2383" s="2">
        <v>0</v>
      </c>
      <c r="G2383" s="100">
        <v>0</v>
      </c>
    </row>
    <row r="2384" spans="1:7" ht="13.5" customHeight="1" x14ac:dyDescent="0.2">
      <c r="A2384" s="100">
        <v>2383</v>
      </c>
      <c r="B2384" s="100">
        <v>2425</v>
      </c>
      <c r="C2384" s="4" t="s">
        <v>7</v>
      </c>
      <c r="D2384" s="100">
        <v>48</v>
      </c>
      <c r="E2384" s="100">
        <v>171</v>
      </c>
      <c r="F2384" s="2">
        <v>0</v>
      </c>
      <c r="G2384" s="100">
        <v>0</v>
      </c>
    </row>
    <row r="2385" spans="1:7" ht="13.5" customHeight="1" x14ac:dyDescent="0.2">
      <c r="A2385" s="100">
        <v>2384</v>
      </c>
      <c r="B2385" s="100">
        <v>2426</v>
      </c>
      <c r="C2385" s="4" t="s">
        <v>7</v>
      </c>
      <c r="D2385" s="100">
        <v>49</v>
      </c>
      <c r="E2385" s="100">
        <v>171</v>
      </c>
      <c r="F2385" s="2">
        <v>0</v>
      </c>
      <c r="G2385" s="100">
        <v>0</v>
      </c>
    </row>
    <row r="2386" spans="1:7" ht="13.5" customHeight="1" x14ac:dyDescent="0.2">
      <c r="A2386" s="100">
        <v>2385</v>
      </c>
      <c r="B2386" s="100">
        <v>2427</v>
      </c>
      <c r="C2386" s="4" t="s">
        <v>7</v>
      </c>
      <c r="D2386" s="100">
        <v>50</v>
      </c>
      <c r="E2386" s="100">
        <v>171</v>
      </c>
      <c r="F2386" s="2">
        <v>0</v>
      </c>
      <c r="G2386" s="100">
        <v>0</v>
      </c>
    </row>
    <row r="2387" spans="1:7" ht="13.5" customHeight="1" x14ac:dyDescent="0.2">
      <c r="A2387" s="100">
        <v>2386</v>
      </c>
      <c r="B2387" s="100">
        <v>2428</v>
      </c>
      <c r="C2387" s="4" t="s">
        <v>7</v>
      </c>
      <c r="D2387" s="100">
        <v>45</v>
      </c>
      <c r="E2387" s="100">
        <v>171</v>
      </c>
      <c r="F2387" s="2">
        <v>0</v>
      </c>
      <c r="G2387" s="100">
        <v>0</v>
      </c>
    </row>
    <row r="2388" spans="1:7" ht="13.5" customHeight="1" x14ac:dyDescent="0.2">
      <c r="A2388" s="100">
        <v>2387</v>
      </c>
      <c r="B2388" s="100">
        <v>2429</v>
      </c>
      <c r="C2388" s="4" t="s">
        <v>7</v>
      </c>
      <c r="D2388" s="100">
        <v>46</v>
      </c>
      <c r="E2388" s="100">
        <v>171</v>
      </c>
      <c r="F2388" s="2">
        <v>0</v>
      </c>
      <c r="G2388" s="100">
        <v>0</v>
      </c>
    </row>
    <row r="2389" spans="1:7" ht="13.5" customHeight="1" x14ac:dyDescent="0.2">
      <c r="A2389" s="100">
        <v>2388</v>
      </c>
      <c r="B2389" s="100">
        <v>2430</v>
      </c>
      <c r="C2389" s="4" t="s">
        <v>7</v>
      </c>
      <c r="D2389" s="100">
        <v>47</v>
      </c>
      <c r="E2389" s="100">
        <v>171</v>
      </c>
      <c r="F2389" s="2">
        <v>0</v>
      </c>
      <c r="G2389" s="100">
        <v>0</v>
      </c>
    </row>
    <row r="2390" spans="1:7" ht="13.5" customHeight="1" x14ac:dyDescent="0.2">
      <c r="A2390" s="100">
        <v>2389</v>
      </c>
      <c r="B2390" s="100">
        <v>2431</v>
      </c>
      <c r="C2390" s="4" t="s">
        <v>7</v>
      </c>
      <c r="D2390" s="100">
        <v>669</v>
      </c>
      <c r="E2390" s="100">
        <v>157</v>
      </c>
      <c r="F2390" s="2">
        <v>0</v>
      </c>
      <c r="G2390" s="100">
        <v>0</v>
      </c>
    </row>
    <row r="2391" spans="1:7" ht="13.5" customHeight="1" x14ac:dyDescent="0.2">
      <c r="A2391" s="100">
        <v>2390</v>
      </c>
      <c r="B2391" s="100">
        <v>2432</v>
      </c>
      <c r="C2391" s="4" t="s">
        <v>7</v>
      </c>
      <c r="D2391" s="100">
        <v>670</v>
      </c>
      <c r="E2391" s="100">
        <v>157</v>
      </c>
      <c r="F2391" s="2">
        <v>0</v>
      </c>
      <c r="G2391" s="100">
        <v>0</v>
      </c>
    </row>
    <row r="2392" spans="1:7" ht="13.5" customHeight="1" x14ac:dyDescent="0.2">
      <c r="A2392" s="100">
        <v>2391</v>
      </c>
      <c r="B2392" s="100">
        <v>2433</v>
      </c>
      <c r="C2392" s="4" t="s">
        <v>7</v>
      </c>
      <c r="D2392" s="100">
        <v>671</v>
      </c>
      <c r="E2392" s="100">
        <v>157</v>
      </c>
      <c r="F2392" s="2">
        <v>0</v>
      </c>
      <c r="G2392" s="100">
        <v>0</v>
      </c>
    </row>
    <row r="2393" spans="1:7" ht="13.5" customHeight="1" x14ac:dyDescent="0.2">
      <c r="A2393" s="100">
        <v>2392</v>
      </c>
      <c r="B2393" s="100">
        <v>2434</v>
      </c>
      <c r="C2393" s="4" t="s">
        <v>7</v>
      </c>
      <c r="D2393" s="100">
        <v>672</v>
      </c>
      <c r="E2393" s="100">
        <v>157</v>
      </c>
      <c r="F2393" s="2">
        <v>0</v>
      </c>
      <c r="G2393" s="100">
        <v>0</v>
      </c>
    </row>
    <row r="2394" spans="1:7" ht="13.5" customHeight="1" x14ac:dyDescent="0.2">
      <c r="A2394" s="100">
        <v>2393</v>
      </c>
      <c r="B2394" s="100">
        <v>2435</v>
      </c>
      <c r="C2394" s="4" t="s">
        <v>7</v>
      </c>
      <c r="D2394" s="100">
        <v>673</v>
      </c>
      <c r="E2394" s="100">
        <v>157</v>
      </c>
      <c r="F2394" s="2">
        <v>0</v>
      </c>
      <c r="G2394" s="100">
        <v>0</v>
      </c>
    </row>
    <row r="2395" spans="1:7" ht="13.5" customHeight="1" x14ac:dyDescent="0.2">
      <c r="A2395" s="100">
        <v>2394</v>
      </c>
      <c r="B2395" s="100">
        <v>2436</v>
      </c>
      <c r="C2395" s="4" t="s">
        <v>7</v>
      </c>
      <c r="D2395" s="100">
        <v>674</v>
      </c>
      <c r="E2395" s="100">
        <v>157</v>
      </c>
      <c r="F2395" s="2">
        <v>0</v>
      </c>
      <c r="G2395" s="100">
        <v>0</v>
      </c>
    </row>
    <row r="2396" spans="1:7" ht="13.5" customHeight="1" x14ac:dyDescent="0.2">
      <c r="A2396" s="100">
        <v>2395</v>
      </c>
      <c r="B2396" s="100">
        <v>2437</v>
      </c>
      <c r="C2396" s="4" t="s">
        <v>7</v>
      </c>
      <c r="D2396" s="100">
        <v>675</v>
      </c>
      <c r="E2396" s="100">
        <v>157</v>
      </c>
      <c r="F2396" s="2">
        <v>0</v>
      </c>
      <c r="G2396" s="100">
        <v>0</v>
      </c>
    </row>
    <row r="2397" spans="1:7" ht="13.5" customHeight="1" x14ac:dyDescent="0.2">
      <c r="A2397" s="100">
        <v>2396</v>
      </c>
      <c r="B2397" s="100">
        <v>2438</v>
      </c>
      <c r="C2397" s="4" t="s">
        <v>7</v>
      </c>
      <c r="D2397" s="100">
        <v>676</v>
      </c>
      <c r="E2397" s="100">
        <v>157</v>
      </c>
      <c r="F2397" s="2">
        <v>0</v>
      </c>
      <c r="G2397" s="100">
        <v>0</v>
      </c>
    </row>
    <row r="2398" spans="1:7" ht="13.5" customHeight="1" x14ac:dyDescent="0.2">
      <c r="A2398" s="100">
        <v>2397</v>
      </c>
      <c r="B2398" s="100">
        <v>2439</v>
      </c>
      <c r="C2398" s="4" t="s">
        <v>7</v>
      </c>
      <c r="D2398" s="100">
        <v>677</v>
      </c>
      <c r="E2398" s="100">
        <v>157</v>
      </c>
      <c r="F2398" s="2">
        <v>0</v>
      </c>
      <c r="G2398" s="100">
        <v>0</v>
      </c>
    </row>
    <row r="2399" spans="1:7" ht="13.5" customHeight="1" x14ac:dyDescent="0.2">
      <c r="A2399" s="100">
        <v>2398</v>
      </c>
      <c r="B2399" s="100">
        <v>2440</v>
      </c>
      <c r="C2399" s="4" t="s">
        <v>7</v>
      </c>
      <c r="D2399" s="100">
        <v>678</v>
      </c>
      <c r="E2399" s="100">
        <v>157</v>
      </c>
      <c r="F2399" s="2">
        <v>0</v>
      </c>
      <c r="G2399" s="100">
        <v>0</v>
      </c>
    </row>
    <row r="2400" spans="1:7" ht="13.5" customHeight="1" x14ac:dyDescent="0.2">
      <c r="A2400" s="100">
        <v>2399</v>
      </c>
      <c r="B2400" s="100">
        <v>2441</v>
      </c>
      <c r="C2400" s="4" t="s">
        <v>7</v>
      </c>
      <c r="D2400" s="100">
        <v>679</v>
      </c>
      <c r="E2400" s="100">
        <v>157</v>
      </c>
      <c r="F2400" s="2">
        <v>0</v>
      </c>
      <c r="G2400" s="100">
        <v>0</v>
      </c>
    </row>
    <row r="2401" spans="1:7" ht="13.5" customHeight="1" x14ac:dyDescent="0.2">
      <c r="A2401" s="100">
        <v>2400</v>
      </c>
      <c r="B2401" s="100">
        <v>2442</v>
      </c>
      <c r="C2401" s="4" t="s">
        <v>7</v>
      </c>
      <c r="D2401" s="100">
        <v>681</v>
      </c>
      <c r="E2401" s="100">
        <v>157</v>
      </c>
      <c r="F2401" s="2">
        <v>0</v>
      </c>
      <c r="G2401" s="100">
        <v>0</v>
      </c>
    </row>
    <row r="2402" spans="1:7" ht="13.5" customHeight="1" x14ac:dyDescent="0.2">
      <c r="A2402" s="100">
        <v>2401</v>
      </c>
      <c r="B2402" s="100">
        <v>2443</v>
      </c>
      <c r="C2402" s="4" t="s">
        <v>7</v>
      </c>
      <c r="D2402" s="100">
        <v>682</v>
      </c>
      <c r="E2402" s="100">
        <v>157</v>
      </c>
      <c r="F2402" s="2">
        <v>0</v>
      </c>
      <c r="G2402" s="100">
        <v>0</v>
      </c>
    </row>
    <row r="2403" spans="1:7" ht="13.5" customHeight="1" x14ac:dyDescent="0.2">
      <c r="A2403" s="100">
        <v>2402</v>
      </c>
      <c r="B2403" s="100">
        <v>2444</v>
      </c>
      <c r="C2403" s="4" t="s">
        <v>7</v>
      </c>
      <c r="D2403" s="100">
        <v>683</v>
      </c>
      <c r="E2403" s="100">
        <v>157</v>
      </c>
      <c r="F2403" s="2">
        <v>0</v>
      </c>
      <c r="G2403" s="100">
        <v>0</v>
      </c>
    </row>
    <row r="2404" spans="1:7" ht="13.5" customHeight="1" x14ac:dyDescent="0.2">
      <c r="A2404" s="100">
        <v>2403</v>
      </c>
      <c r="B2404" s="100">
        <v>2445</v>
      </c>
      <c r="C2404" s="4" t="s">
        <v>7</v>
      </c>
      <c r="D2404" s="100">
        <v>684</v>
      </c>
      <c r="E2404" s="100">
        <v>157</v>
      </c>
      <c r="F2404" s="2">
        <v>0</v>
      </c>
      <c r="G2404" s="100">
        <v>0</v>
      </c>
    </row>
    <row r="2405" spans="1:7" ht="13.5" customHeight="1" x14ac:dyDescent="0.2">
      <c r="A2405" s="100">
        <v>2404</v>
      </c>
      <c r="B2405" s="100">
        <v>2446</v>
      </c>
      <c r="C2405" s="4" t="s">
        <v>7</v>
      </c>
      <c r="D2405" s="100">
        <v>685</v>
      </c>
      <c r="E2405" s="100">
        <v>157</v>
      </c>
      <c r="F2405" s="2">
        <v>0</v>
      </c>
      <c r="G2405" s="100">
        <v>0</v>
      </c>
    </row>
    <row r="2406" spans="1:7" ht="13.5" customHeight="1" x14ac:dyDescent="0.2">
      <c r="A2406" s="100">
        <v>2405</v>
      </c>
      <c r="B2406" s="100">
        <v>2447</v>
      </c>
      <c r="C2406" s="4" t="s">
        <v>7</v>
      </c>
      <c r="D2406" s="100">
        <v>686</v>
      </c>
      <c r="E2406" s="100">
        <v>157</v>
      </c>
      <c r="F2406" s="2">
        <v>0</v>
      </c>
      <c r="G2406" s="100">
        <v>0</v>
      </c>
    </row>
    <row r="2407" spans="1:7" ht="13.5" customHeight="1" x14ac:dyDescent="0.2">
      <c r="A2407" s="100">
        <v>2406</v>
      </c>
      <c r="B2407" s="100">
        <v>2448</v>
      </c>
      <c r="C2407" s="4" t="s">
        <v>7</v>
      </c>
      <c r="D2407" s="100">
        <v>687</v>
      </c>
      <c r="E2407" s="100">
        <v>157</v>
      </c>
      <c r="F2407" s="2">
        <v>0</v>
      </c>
      <c r="G2407" s="100">
        <v>0</v>
      </c>
    </row>
    <row r="2408" spans="1:7" ht="13.5" customHeight="1" x14ac:dyDescent="0.2">
      <c r="A2408" s="100">
        <v>2407</v>
      </c>
      <c r="B2408" s="100">
        <v>2449</v>
      </c>
      <c r="C2408" s="4" t="s">
        <v>7</v>
      </c>
      <c r="D2408" s="100">
        <v>688</v>
      </c>
      <c r="E2408" s="100">
        <v>157</v>
      </c>
      <c r="F2408" s="2">
        <v>0</v>
      </c>
      <c r="G2408" s="100">
        <v>0</v>
      </c>
    </row>
    <row r="2409" spans="1:7" ht="13.5" customHeight="1" x14ac:dyDescent="0.2">
      <c r="A2409" s="100">
        <v>2408</v>
      </c>
      <c r="B2409" s="100">
        <v>2450</v>
      </c>
      <c r="C2409" s="4" t="s">
        <v>7</v>
      </c>
      <c r="D2409" s="100">
        <v>689</v>
      </c>
      <c r="E2409" s="100">
        <v>157</v>
      </c>
      <c r="F2409" s="2">
        <v>0</v>
      </c>
      <c r="G2409" s="100">
        <v>0</v>
      </c>
    </row>
    <row r="2410" spans="1:7" ht="13.5" customHeight="1" x14ac:dyDescent="0.2">
      <c r="A2410" s="100">
        <v>2409</v>
      </c>
      <c r="B2410" s="100">
        <v>2451</v>
      </c>
      <c r="C2410" s="4" t="s">
        <v>7</v>
      </c>
      <c r="D2410" s="100">
        <v>690</v>
      </c>
      <c r="E2410" s="100">
        <v>157</v>
      </c>
      <c r="F2410" s="2">
        <v>0</v>
      </c>
      <c r="G2410" s="100">
        <v>0</v>
      </c>
    </row>
    <row r="2411" spans="1:7" ht="13.5" customHeight="1" x14ac:dyDescent="0.2">
      <c r="A2411" s="100">
        <v>2410</v>
      </c>
      <c r="B2411" s="100">
        <v>2452</v>
      </c>
      <c r="C2411" s="4" t="s">
        <v>7</v>
      </c>
      <c r="D2411" s="100">
        <v>691</v>
      </c>
      <c r="E2411" s="100">
        <v>157</v>
      </c>
      <c r="F2411" s="2">
        <v>0</v>
      </c>
      <c r="G2411" s="100">
        <v>0</v>
      </c>
    </row>
    <row r="2412" spans="1:7" ht="13.5" customHeight="1" x14ac:dyDescent="0.2">
      <c r="A2412" s="100">
        <v>2411</v>
      </c>
      <c r="B2412" s="100">
        <v>2453</v>
      </c>
      <c r="C2412" s="4" t="s">
        <v>7</v>
      </c>
      <c r="D2412" s="100">
        <v>692</v>
      </c>
      <c r="E2412" s="100">
        <v>157</v>
      </c>
      <c r="F2412" s="2">
        <v>0</v>
      </c>
      <c r="G2412" s="100">
        <v>0</v>
      </c>
    </row>
    <row r="2413" spans="1:7" ht="13.5" customHeight="1" x14ac:dyDescent="0.2">
      <c r="A2413" s="100">
        <v>2412</v>
      </c>
      <c r="B2413" s="100">
        <v>2454</v>
      </c>
      <c r="C2413" s="4" t="s">
        <v>7</v>
      </c>
      <c r="D2413" s="100">
        <v>693</v>
      </c>
      <c r="E2413" s="100">
        <v>157</v>
      </c>
      <c r="F2413" s="2">
        <v>0</v>
      </c>
      <c r="G2413" s="100">
        <v>0</v>
      </c>
    </row>
    <row r="2414" spans="1:7" ht="13.5" customHeight="1" x14ac:dyDescent="0.2">
      <c r="A2414" s="100">
        <v>2413</v>
      </c>
      <c r="B2414" s="100">
        <v>2455</v>
      </c>
      <c r="C2414" s="4" t="s">
        <v>7</v>
      </c>
      <c r="D2414" s="100">
        <v>694</v>
      </c>
      <c r="E2414" s="100">
        <v>157</v>
      </c>
      <c r="F2414" s="2">
        <v>0</v>
      </c>
      <c r="G2414" s="100">
        <v>0</v>
      </c>
    </row>
    <row r="2415" spans="1:7" ht="13.5" customHeight="1" x14ac:dyDescent="0.2">
      <c r="A2415" s="100">
        <v>2414</v>
      </c>
      <c r="B2415" s="100">
        <v>2456</v>
      </c>
      <c r="C2415" s="4" t="s">
        <v>7</v>
      </c>
      <c r="D2415" s="100">
        <v>695</v>
      </c>
      <c r="E2415" s="100">
        <v>157</v>
      </c>
      <c r="F2415" s="2">
        <v>0</v>
      </c>
      <c r="G2415" s="100">
        <v>0</v>
      </c>
    </row>
    <row r="2416" spans="1:7" ht="13.5" customHeight="1" x14ac:dyDescent="0.2">
      <c r="A2416" s="100">
        <v>2415</v>
      </c>
      <c r="B2416" s="100">
        <v>2457</v>
      </c>
      <c r="C2416" s="4" t="s">
        <v>7</v>
      </c>
      <c r="D2416" s="100">
        <v>696</v>
      </c>
      <c r="E2416" s="100">
        <v>157</v>
      </c>
      <c r="F2416" s="2">
        <v>0</v>
      </c>
      <c r="G2416" s="100">
        <v>0</v>
      </c>
    </row>
    <row r="2417" spans="1:7" ht="13.5" customHeight="1" x14ac:dyDescent="0.2">
      <c r="A2417" s="100">
        <v>2416</v>
      </c>
      <c r="B2417" s="100">
        <v>2458</v>
      </c>
      <c r="C2417" s="4" t="s">
        <v>7</v>
      </c>
      <c r="D2417" s="100">
        <v>697</v>
      </c>
      <c r="E2417" s="100">
        <v>157</v>
      </c>
      <c r="F2417" s="2">
        <v>0</v>
      </c>
      <c r="G2417" s="100">
        <v>0</v>
      </c>
    </row>
    <row r="2418" spans="1:7" ht="13.5" customHeight="1" x14ac:dyDescent="0.2">
      <c r="A2418" s="100">
        <v>2417</v>
      </c>
      <c r="B2418" s="100">
        <v>2459</v>
      </c>
      <c r="C2418" s="4" t="s">
        <v>7</v>
      </c>
      <c r="D2418" s="100">
        <v>698</v>
      </c>
      <c r="E2418" s="100">
        <v>157</v>
      </c>
      <c r="F2418" s="2">
        <v>0</v>
      </c>
      <c r="G2418" s="100">
        <v>0</v>
      </c>
    </row>
    <row r="2419" spans="1:7" ht="13.5" customHeight="1" x14ac:dyDescent="0.2">
      <c r="A2419" s="100">
        <v>2418</v>
      </c>
      <c r="B2419" s="100">
        <v>2460</v>
      </c>
      <c r="C2419" s="4" t="s">
        <v>7</v>
      </c>
      <c r="D2419" s="100">
        <v>699</v>
      </c>
      <c r="E2419" s="100">
        <v>157</v>
      </c>
      <c r="F2419" s="2">
        <v>0</v>
      </c>
      <c r="G2419" s="100">
        <v>0</v>
      </c>
    </row>
    <row r="2420" spans="1:7" ht="13.5" customHeight="1" x14ac:dyDescent="0.2">
      <c r="A2420" s="100">
        <v>2419</v>
      </c>
      <c r="B2420" s="100">
        <v>2461</v>
      </c>
      <c r="C2420" s="4" t="s">
        <v>7</v>
      </c>
      <c r="D2420" s="100">
        <v>700</v>
      </c>
      <c r="E2420" s="100">
        <v>157</v>
      </c>
      <c r="F2420" s="2">
        <v>0</v>
      </c>
      <c r="G2420" s="100">
        <v>0</v>
      </c>
    </row>
    <row r="2421" spans="1:7" ht="13.5" customHeight="1" x14ac:dyDescent="0.2">
      <c r="A2421" s="100">
        <v>2420</v>
      </c>
      <c r="B2421" s="100">
        <v>2462</v>
      </c>
      <c r="C2421" s="4" t="s">
        <v>7</v>
      </c>
      <c r="D2421" s="100">
        <v>701</v>
      </c>
      <c r="E2421" s="100">
        <v>157</v>
      </c>
      <c r="F2421" s="2">
        <v>0</v>
      </c>
      <c r="G2421" s="100">
        <v>0</v>
      </c>
    </row>
    <row r="2422" spans="1:7" ht="13.5" customHeight="1" x14ac:dyDescent="0.2">
      <c r="A2422" s="100">
        <v>2421</v>
      </c>
      <c r="B2422" s="100">
        <v>2463</v>
      </c>
      <c r="C2422" s="4" t="s">
        <v>7</v>
      </c>
      <c r="D2422" s="100">
        <v>702</v>
      </c>
      <c r="E2422" s="100">
        <v>157</v>
      </c>
      <c r="F2422" s="2">
        <v>0</v>
      </c>
      <c r="G2422" s="100">
        <v>0</v>
      </c>
    </row>
    <row r="2423" spans="1:7" ht="13.5" customHeight="1" x14ac:dyDescent="0.2">
      <c r="A2423" s="100">
        <v>2422</v>
      </c>
      <c r="B2423" s="100">
        <v>2464</v>
      </c>
      <c r="C2423" s="4" t="s">
        <v>7</v>
      </c>
      <c r="D2423" s="100">
        <v>703</v>
      </c>
      <c r="E2423" s="100">
        <v>157</v>
      </c>
      <c r="F2423" s="2">
        <v>0</v>
      </c>
      <c r="G2423" s="100">
        <v>0</v>
      </c>
    </row>
    <row r="2424" spans="1:7" ht="13.5" customHeight="1" x14ac:dyDescent="0.2">
      <c r="A2424" s="100">
        <v>2423</v>
      </c>
      <c r="B2424" s="100">
        <v>2465</v>
      </c>
      <c r="C2424" s="4" t="s">
        <v>7</v>
      </c>
      <c r="D2424" s="100">
        <v>704</v>
      </c>
      <c r="E2424" s="100">
        <v>157</v>
      </c>
      <c r="F2424" s="2">
        <v>0</v>
      </c>
      <c r="G2424" s="100">
        <v>0</v>
      </c>
    </row>
    <row r="2425" spans="1:7" ht="13.5" customHeight="1" x14ac:dyDescent="0.2">
      <c r="A2425" s="100">
        <v>2424</v>
      </c>
      <c r="B2425" s="100">
        <v>2466</v>
      </c>
      <c r="C2425" s="4" t="s">
        <v>7</v>
      </c>
      <c r="D2425" s="100">
        <v>706</v>
      </c>
      <c r="E2425" s="100">
        <v>157</v>
      </c>
      <c r="F2425" s="2">
        <v>0</v>
      </c>
      <c r="G2425" s="100">
        <v>0</v>
      </c>
    </row>
    <row r="2426" spans="1:7" ht="13.5" customHeight="1" x14ac:dyDescent="0.2">
      <c r="A2426" s="100">
        <v>2425</v>
      </c>
      <c r="B2426" s="100">
        <v>2467</v>
      </c>
      <c r="C2426" s="4" t="s">
        <v>7</v>
      </c>
      <c r="D2426" s="100">
        <v>707</v>
      </c>
      <c r="E2426" s="100">
        <v>157</v>
      </c>
      <c r="F2426" s="2">
        <v>0</v>
      </c>
      <c r="G2426" s="100">
        <v>0</v>
      </c>
    </row>
    <row r="2427" spans="1:7" ht="13.5" customHeight="1" x14ac:dyDescent="0.2">
      <c r="A2427" s="100">
        <v>2426</v>
      </c>
      <c r="B2427" s="100">
        <v>2468</v>
      </c>
      <c r="C2427" s="4" t="s">
        <v>7</v>
      </c>
      <c r="D2427" s="100">
        <v>708</v>
      </c>
      <c r="E2427" s="100">
        <v>157</v>
      </c>
      <c r="F2427" s="2">
        <v>0</v>
      </c>
      <c r="G2427" s="100">
        <v>0</v>
      </c>
    </row>
    <row r="2428" spans="1:7" ht="13.5" customHeight="1" x14ac:dyDescent="0.2">
      <c r="A2428" s="100">
        <v>2427</v>
      </c>
      <c r="B2428" s="100">
        <v>2469</v>
      </c>
      <c r="C2428" s="4" t="s">
        <v>7</v>
      </c>
      <c r="D2428" s="100">
        <v>709</v>
      </c>
      <c r="E2428" s="100">
        <v>157</v>
      </c>
      <c r="F2428" s="2">
        <v>0</v>
      </c>
      <c r="G2428" s="100">
        <v>0</v>
      </c>
    </row>
    <row r="2429" spans="1:7" ht="13.5" customHeight="1" x14ac:dyDescent="0.2">
      <c r="A2429" s="100">
        <v>2428</v>
      </c>
      <c r="B2429" s="100">
        <v>2470</v>
      </c>
      <c r="C2429" s="4" t="s">
        <v>7</v>
      </c>
      <c r="D2429" s="100">
        <v>710</v>
      </c>
      <c r="E2429" s="100">
        <v>157</v>
      </c>
      <c r="F2429" s="2">
        <v>0</v>
      </c>
      <c r="G2429" s="100">
        <v>0</v>
      </c>
    </row>
    <row r="2430" spans="1:7" ht="13.5" customHeight="1" x14ac:dyDescent="0.2">
      <c r="A2430" s="100">
        <v>2429</v>
      </c>
      <c r="B2430" s="100">
        <v>2471</v>
      </c>
      <c r="C2430" s="4" t="s">
        <v>7</v>
      </c>
      <c r="D2430" s="100">
        <v>711</v>
      </c>
      <c r="E2430" s="100">
        <v>157</v>
      </c>
      <c r="F2430" s="2">
        <v>0</v>
      </c>
      <c r="G2430" s="100">
        <v>0</v>
      </c>
    </row>
    <row r="2431" spans="1:7" ht="13.5" customHeight="1" x14ac:dyDescent="0.2">
      <c r="A2431" s="100">
        <v>2430</v>
      </c>
      <c r="B2431" s="100">
        <v>2472</v>
      </c>
      <c r="C2431" s="4" t="s">
        <v>7</v>
      </c>
      <c r="D2431" s="100">
        <v>712</v>
      </c>
      <c r="E2431" s="100">
        <v>157</v>
      </c>
      <c r="F2431" s="2">
        <v>0</v>
      </c>
      <c r="G2431" s="100">
        <v>0</v>
      </c>
    </row>
    <row r="2432" spans="1:7" ht="13.5" customHeight="1" x14ac:dyDescent="0.2">
      <c r="A2432" s="100">
        <v>2431</v>
      </c>
      <c r="B2432" s="100">
        <v>2473</v>
      </c>
      <c r="C2432" s="4" t="s">
        <v>7</v>
      </c>
      <c r="D2432" s="100">
        <v>713</v>
      </c>
      <c r="E2432" s="100">
        <v>157</v>
      </c>
      <c r="F2432" s="2">
        <v>0</v>
      </c>
      <c r="G2432" s="100">
        <v>0</v>
      </c>
    </row>
    <row r="2433" spans="1:7" ht="13.5" customHeight="1" x14ac:dyDescent="0.2">
      <c r="A2433" s="100">
        <v>2432</v>
      </c>
      <c r="B2433" s="100">
        <v>2474</v>
      </c>
      <c r="C2433" s="4" t="s">
        <v>7</v>
      </c>
      <c r="D2433" s="100">
        <v>714</v>
      </c>
      <c r="E2433" s="100">
        <v>157</v>
      </c>
      <c r="F2433" s="2">
        <v>0</v>
      </c>
      <c r="G2433" s="100">
        <v>0</v>
      </c>
    </row>
    <row r="2434" spans="1:7" ht="13.5" customHeight="1" x14ac:dyDescent="0.2">
      <c r="A2434" s="100">
        <v>2433</v>
      </c>
      <c r="B2434" s="100">
        <v>2475</v>
      </c>
      <c r="C2434" s="4" t="s">
        <v>7</v>
      </c>
      <c r="D2434" s="100">
        <v>715</v>
      </c>
      <c r="E2434" s="100">
        <v>157</v>
      </c>
      <c r="F2434" s="2">
        <v>0</v>
      </c>
      <c r="G2434" s="100">
        <v>0</v>
      </c>
    </row>
    <row r="2435" spans="1:7" ht="13.5" customHeight="1" x14ac:dyDescent="0.2">
      <c r="A2435" s="100">
        <v>2434</v>
      </c>
      <c r="B2435" s="100">
        <v>2476</v>
      </c>
      <c r="C2435" s="4" t="s">
        <v>7</v>
      </c>
      <c r="D2435" s="100">
        <v>716</v>
      </c>
      <c r="E2435" s="100">
        <v>157</v>
      </c>
      <c r="F2435" s="2">
        <v>0</v>
      </c>
      <c r="G2435" s="100">
        <v>0</v>
      </c>
    </row>
    <row r="2436" spans="1:7" ht="13.5" customHeight="1" x14ac:dyDescent="0.2">
      <c r="A2436" s="100">
        <v>2435</v>
      </c>
      <c r="B2436" s="100">
        <v>2477</v>
      </c>
      <c r="C2436" s="4" t="s">
        <v>7</v>
      </c>
      <c r="D2436" s="100">
        <v>717</v>
      </c>
      <c r="E2436" s="100">
        <v>157</v>
      </c>
      <c r="F2436" s="2">
        <v>0</v>
      </c>
      <c r="G2436" s="100">
        <v>0</v>
      </c>
    </row>
    <row r="2437" spans="1:7" ht="13.5" customHeight="1" x14ac:dyDescent="0.2">
      <c r="A2437" s="100">
        <v>2436</v>
      </c>
      <c r="B2437" s="100">
        <v>2478</v>
      </c>
      <c r="C2437" s="4" t="s">
        <v>7</v>
      </c>
      <c r="D2437" s="100">
        <v>718</v>
      </c>
      <c r="E2437" s="100">
        <v>157</v>
      </c>
      <c r="F2437" s="2">
        <v>0</v>
      </c>
      <c r="G2437" s="100">
        <v>0</v>
      </c>
    </row>
    <row r="2438" spans="1:7" ht="13.5" customHeight="1" x14ac:dyDescent="0.2">
      <c r="A2438" s="100">
        <v>2437</v>
      </c>
      <c r="B2438" s="100">
        <v>2479</v>
      </c>
      <c r="C2438" s="4" t="s">
        <v>7</v>
      </c>
      <c r="D2438" s="100">
        <v>719</v>
      </c>
      <c r="E2438" s="100">
        <v>157</v>
      </c>
      <c r="F2438" s="2">
        <v>0</v>
      </c>
      <c r="G2438" s="100">
        <v>0</v>
      </c>
    </row>
    <row r="2439" spans="1:7" ht="13.5" customHeight="1" x14ac:dyDescent="0.2">
      <c r="A2439" s="100">
        <v>2438</v>
      </c>
      <c r="B2439" s="100">
        <v>2480</v>
      </c>
      <c r="C2439" s="4" t="s">
        <v>7</v>
      </c>
      <c r="D2439" s="100">
        <v>720</v>
      </c>
      <c r="E2439" s="100">
        <v>157</v>
      </c>
      <c r="F2439" s="2">
        <v>0</v>
      </c>
      <c r="G2439" s="100">
        <v>0</v>
      </c>
    </row>
    <row r="2440" spans="1:7" ht="13.5" customHeight="1" x14ac:dyDescent="0.2">
      <c r="A2440" s="100">
        <v>2439</v>
      </c>
      <c r="B2440" s="100">
        <v>2481</v>
      </c>
      <c r="C2440" s="4" t="s">
        <v>7</v>
      </c>
      <c r="D2440" s="100">
        <v>721</v>
      </c>
      <c r="E2440" s="100">
        <v>157</v>
      </c>
      <c r="F2440" s="2">
        <v>0</v>
      </c>
      <c r="G2440" s="100">
        <v>0</v>
      </c>
    </row>
    <row r="2441" spans="1:7" ht="13.5" customHeight="1" x14ac:dyDescent="0.2">
      <c r="A2441" s="100">
        <v>2440</v>
      </c>
      <c r="B2441" s="100">
        <v>2482</v>
      </c>
      <c r="C2441" s="4" t="s">
        <v>7</v>
      </c>
      <c r="D2441" s="100">
        <v>722</v>
      </c>
      <c r="E2441" s="100">
        <v>157</v>
      </c>
      <c r="F2441" s="2">
        <v>0</v>
      </c>
      <c r="G2441" s="100">
        <v>0</v>
      </c>
    </row>
    <row r="2442" spans="1:7" ht="13.5" customHeight="1" x14ac:dyDescent="0.2">
      <c r="A2442" s="100">
        <v>2441</v>
      </c>
      <c r="B2442" s="100">
        <v>2483</v>
      </c>
      <c r="C2442" s="4" t="s">
        <v>7</v>
      </c>
      <c r="D2442" s="100">
        <v>723</v>
      </c>
      <c r="E2442" s="100">
        <v>157</v>
      </c>
      <c r="F2442" s="2">
        <v>0</v>
      </c>
      <c r="G2442" s="100">
        <v>0</v>
      </c>
    </row>
    <row r="2443" spans="1:7" ht="13.5" customHeight="1" x14ac:dyDescent="0.2">
      <c r="A2443" s="100">
        <v>2442</v>
      </c>
      <c r="B2443" s="100">
        <v>2484</v>
      </c>
      <c r="C2443" s="4" t="s">
        <v>7</v>
      </c>
      <c r="D2443" s="100">
        <v>725</v>
      </c>
      <c r="E2443" s="100">
        <v>157</v>
      </c>
      <c r="F2443" s="2">
        <v>0</v>
      </c>
      <c r="G2443" s="100">
        <v>0</v>
      </c>
    </row>
    <row r="2444" spans="1:7" ht="13.5" customHeight="1" x14ac:dyDescent="0.2">
      <c r="A2444" s="100">
        <v>2443</v>
      </c>
      <c r="B2444" s="100">
        <v>2485</v>
      </c>
      <c r="C2444" s="4" t="s">
        <v>7</v>
      </c>
      <c r="D2444" s="100">
        <v>705</v>
      </c>
      <c r="E2444" s="100">
        <v>157</v>
      </c>
      <c r="F2444" s="2">
        <v>0</v>
      </c>
      <c r="G2444" s="100">
        <v>0</v>
      </c>
    </row>
    <row r="2445" spans="1:7" ht="13.5" customHeight="1" x14ac:dyDescent="0.2">
      <c r="A2445" s="100">
        <v>2444</v>
      </c>
      <c r="B2445" s="100">
        <v>2486</v>
      </c>
      <c r="C2445" s="4" t="s">
        <v>7</v>
      </c>
      <c r="D2445" s="100">
        <v>726</v>
      </c>
      <c r="E2445" s="100">
        <v>157</v>
      </c>
      <c r="F2445" s="2">
        <v>0</v>
      </c>
      <c r="G2445" s="100">
        <v>0</v>
      </c>
    </row>
    <row r="2446" spans="1:7" ht="13.5" customHeight="1" x14ac:dyDescent="0.2">
      <c r="A2446" s="100">
        <v>2445</v>
      </c>
      <c r="B2446" s="100">
        <v>2487</v>
      </c>
      <c r="C2446" s="4" t="s">
        <v>7</v>
      </c>
      <c r="D2446" s="100">
        <v>727</v>
      </c>
      <c r="E2446" s="100">
        <v>157</v>
      </c>
      <c r="F2446" s="2">
        <v>0</v>
      </c>
      <c r="G2446" s="100">
        <v>0</v>
      </c>
    </row>
    <row r="2447" spans="1:7" ht="13.5" customHeight="1" x14ac:dyDescent="0.2">
      <c r="A2447" s="100">
        <v>2446</v>
      </c>
      <c r="B2447" s="100">
        <v>2488</v>
      </c>
      <c r="C2447" s="4" t="s">
        <v>7</v>
      </c>
      <c r="D2447" s="100">
        <v>639</v>
      </c>
      <c r="E2447" s="100">
        <v>157</v>
      </c>
      <c r="F2447" s="2">
        <v>0</v>
      </c>
      <c r="G2447" s="100">
        <v>0</v>
      </c>
    </row>
    <row r="2448" spans="1:7" ht="13.5" customHeight="1" x14ac:dyDescent="0.2">
      <c r="A2448" s="100">
        <v>2447</v>
      </c>
      <c r="B2448" s="100">
        <v>2489</v>
      </c>
      <c r="C2448" s="4" t="s">
        <v>7</v>
      </c>
      <c r="D2448" s="100">
        <v>51</v>
      </c>
      <c r="E2448" s="100">
        <v>94</v>
      </c>
      <c r="F2448" s="2">
        <v>0</v>
      </c>
      <c r="G2448" s="100">
        <v>0</v>
      </c>
    </row>
    <row r="2449" spans="1:7" ht="13.5" customHeight="1" x14ac:dyDescent="0.2">
      <c r="A2449" s="100">
        <v>2448</v>
      </c>
      <c r="B2449" s="100">
        <v>2490</v>
      </c>
      <c r="C2449" s="4" t="s">
        <v>7</v>
      </c>
      <c r="D2449" s="100">
        <v>52</v>
      </c>
      <c r="E2449" s="100">
        <v>94</v>
      </c>
      <c r="F2449" s="2">
        <v>0</v>
      </c>
      <c r="G2449" s="100">
        <v>0</v>
      </c>
    </row>
    <row r="2450" spans="1:7" ht="13.5" customHeight="1" x14ac:dyDescent="0.2">
      <c r="A2450" s="100">
        <v>2449</v>
      </c>
      <c r="B2450" s="100">
        <v>2491</v>
      </c>
      <c r="C2450" s="4" t="s">
        <v>7</v>
      </c>
      <c r="D2450" s="100">
        <v>51</v>
      </c>
      <c r="E2450" s="100">
        <v>171</v>
      </c>
      <c r="F2450" s="2">
        <v>0</v>
      </c>
      <c r="G2450" s="100">
        <v>0</v>
      </c>
    </row>
    <row r="2451" spans="1:7" ht="13.5" customHeight="1" x14ac:dyDescent="0.2">
      <c r="A2451" s="100">
        <v>2450</v>
      </c>
      <c r="B2451" s="100">
        <v>2492</v>
      </c>
      <c r="C2451" s="4" t="s">
        <v>7</v>
      </c>
      <c r="D2451" s="100">
        <v>52</v>
      </c>
      <c r="E2451" s="100">
        <v>171</v>
      </c>
      <c r="F2451" s="2">
        <v>0</v>
      </c>
      <c r="G2451" s="100">
        <v>0</v>
      </c>
    </row>
    <row r="2452" spans="1:7" ht="13.5" customHeight="1" x14ac:dyDescent="0.2">
      <c r="A2452" s="100">
        <v>2451</v>
      </c>
      <c r="B2452" s="100">
        <v>2493</v>
      </c>
      <c r="C2452" s="4" t="s">
        <v>7</v>
      </c>
      <c r="D2452" s="100">
        <v>53</v>
      </c>
      <c r="E2452" s="100">
        <v>171</v>
      </c>
      <c r="F2452" s="2">
        <v>0</v>
      </c>
      <c r="G2452" s="100">
        <v>0</v>
      </c>
    </row>
    <row r="2453" spans="1:7" ht="13.5" customHeight="1" x14ac:dyDescent="0.2">
      <c r="A2453" s="100">
        <v>2452</v>
      </c>
      <c r="B2453" s="100">
        <v>2494</v>
      </c>
      <c r="C2453" s="4" t="s">
        <v>7</v>
      </c>
      <c r="D2453" s="100">
        <v>728</v>
      </c>
      <c r="E2453" s="100">
        <v>157</v>
      </c>
      <c r="F2453" s="2">
        <v>0</v>
      </c>
      <c r="G2453" s="100">
        <v>0</v>
      </c>
    </row>
    <row r="2454" spans="1:7" ht="13.5" customHeight="1" x14ac:dyDescent="0.2">
      <c r="A2454" s="100">
        <v>2453</v>
      </c>
      <c r="B2454" s="100">
        <v>2495</v>
      </c>
      <c r="C2454" s="4" t="s">
        <v>7</v>
      </c>
      <c r="D2454" s="100">
        <v>729</v>
      </c>
      <c r="E2454" s="100">
        <v>157</v>
      </c>
      <c r="F2454" s="2">
        <v>0</v>
      </c>
      <c r="G2454" s="100">
        <v>0</v>
      </c>
    </row>
    <row r="2455" spans="1:7" ht="13.5" customHeight="1" x14ac:dyDescent="0.2">
      <c r="A2455" s="100">
        <v>2454</v>
      </c>
      <c r="B2455" s="100">
        <v>2496</v>
      </c>
      <c r="C2455" s="4" t="s">
        <v>7</v>
      </c>
      <c r="D2455" s="100">
        <v>730</v>
      </c>
      <c r="E2455" s="100">
        <v>157</v>
      </c>
      <c r="F2455" s="2">
        <v>0</v>
      </c>
      <c r="G2455" s="100">
        <v>0</v>
      </c>
    </row>
    <row r="2456" spans="1:7" ht="13.5" customHeight="1" x14ac:dyDescent="0.2">
      <c r="A2456" s="100">
        <v>2455</v>
      </c>
      <c r="B2456" s="100">
        <v>2497</v>
      </c>
      <c r="C2456" s="4" t="s">
        <v>7</v>
      </c>
      <c r="D2456" s="100">
        <v>731</v>
      </c>
      <c r="E2456" s="100">
        <v>157</v>
      </c>
      <c r="F2456" s="2">
        <v>0</v>
      </c>
      <c r="G2456" s="100">
        <v>0</v>
      </c>
    </row>
    <row r="2457" spans="1:7" ht="13.5" customHeight="1" x14ac:dyDescent="0.2">
      <c r="A2457" s="100">
        <v>2456</v>
      </c>
      <c r="B2457" s="100">
        <v>2498</v>
      </c>
      <c r="C2457" s="4" t="s">
        <v>7</v>
      </c>
      <c r="D2457" s="100">
        <v>732</v>
      </c>
      <c r="E2457" s="100">
        <v>157</v>
      </c>
      <c r="F2457" s="2">
        <v>0</v>
      </c>
      <c r="G2457" s="100">
        <v>0</v>
      </c>
    </row>
    <row r="2458" spans="1:7" ht="13.5" customHeight="1" x14ac:dyDescent="0.2">
      <c r="A2458" s="100">
        <v>2457</v>
      </c>
      <c r="B2458" s="100">
        <v>2499</v>
      </c>
      <c r="C2458" s="4" t="s">
        <v>7</v>
      </c>
      <c r="D2458" s="100">
        <v>733</v>
      </c>
      <c r="E2458" s="100">
        <v>157</v>
      </c>
      <c r="F2458" s="2">
        <v>0</v>
      </c>
      <c r="G2458" s="100">
        <v>0</v>
      </c>
    </row>
    <row r="2459" spans="1:7" ht="13.5" customHeight="1" x14ac:dyDescent="0.2">
      <c r="A2459" s="100">
        <v>2458</v>
      </c>
      <c r="B2459" s="100">
        <v>2500</v>
      </c>
      <c r="C2459" s="4" t="s">
        <v>7</v>
      </c>
      <c r="D2459" s="100">
        <v>734</v>
      </c>
      <c r="E2459" s="100">
        <v>157</v>
      </c>
      <c r="F2459" s="2">
        <v>0</v>
      </c>
      <c r="G2459" s="100">
        <v>0</v>
      </c>
    </row>
    <row r="2460" spans="1:7" ht="13.5" customHeight="1" x14ac:dyDescent="0.2">
      <c r="A2460" s="100">
        <v>2459</v>
      </c>
      <c r="B2460" s="100">
        <v>2501</v>
      </c>
      <c r="C2460" s="4" t="s">
        <v>7</v>
      </c>
      <c r="D2460" s="100">
        <v>735</v>
      </c>
      <c r="E2460" s="100">
        <v>157</v>
      </c>
      <c r="F2460" s="2">
        <v>0</v>
      </c>
      <c r="G2460" s="100">
        <v>0</v>
      </c>
    </row>
    <row r="2461" spans="1:7" ht="13.5" customHeight="1" x14ac:dyDescent="0.2">
      <c r="A2461" s="100">
        <v>2460</v>
      </c>
      <c r="B2461" s="100">
        <v>2502</v>
      </c>
      <c r="C2461" s="4" t="s">
        <v>7</v>
      </c>
      <c r="D2461" s="100">
        <v>736</v>
      </c>
      <c r="E2461" s="100">
        <v>157</v>
      </c>
      <c r="F2461" s="2">
        <v>0</v>
      </c>
      <c r="G2461" s="100">
        <v>0</v>
      </c>
    </row>
    <row r="2462" spans="1:7" ht="13.5" customHeight="1" x14ac:dyDescent="0.2">
      <c r="A2462" s="100">
        <v>2461</v>
      </c>
      <c r="B2462" s="100">
        <v>2503</v>
      </c>
      <c r="C2462" s="4" t="s">
        <v>7</v>
      </c>
      <c r="D2462" s="100">
        <v>737</v>
      </c>
      <c r="E2462" s="100">
        <v>157</v>
      </c>
      <c r="F2462" s="2">
        <v>0</v>
      </c>
      <c r="G2462" s="100">
        <v>0</v>
      </c>
    </row>
    <row r="2463" spans="1:7" ht="13.5" customHeight="1" x14ac:dyDescent="0.2">
      <c r="A2463" s="100">
        <v>2462</v>
      </c>
      <c r="B2463" s="100">
        <v>2504</v>
      </c>
      <c r="C2463" s="4" t="s">
        <v>7</v>
      </c>
      <c r="D2463" s="100">
        <v>738</v>
      </c>
      <c r="E2463" s="100">
        <v>157</v>
      </c>
      <c r="F2463" s="2">
        <v>0</v>
      </c>
      <c r="G2463" s="100">
        <v>0</v>
      </c>
    </row>
    <row r="2464" spans="1:7" ht="13.5" customHeight="1" x14ac:dyDescent="0.2">
      <c r="A2464" s="100">
        <v>2463</v>
      </c>
      <c r="B2464" s="100">
        <v>2505</v>
      </c>
      <c r="C2464" s="4" t="s">
        <v>7</v>
      </c>
      <c r="D2464" s="100">
        <v>739</v>
      </c>
      <c r="E2464" s="100">
        <v>157</v>
      </c>
      <c r="F2464" s="2">
        <v>0</v>
      </c>
      <c r="G2464" s="100">
        <v>0</v>
      </c>
    </row>
    <row r="2465" spans="1:7" ht="13.5" customHeight="1" x14ac:dyDescent="0.2">
      <c r="A2465" s="100">
        <v>2464</v>
      </c>
      <c r="B2465" s="100">
        <v>2506</v>
      </c>
      <c r="C2465" s="4" t="s">
        <v>7</v>
      </c>
      <c r="D2465" s="100">
        <v>740</v>
      </c>
      <c r="E2465" s="100">
        <v>157</v>
      </c>
      <c r="F2465" s="2">
        <v>0</v>
      </c>
      <c r="G2465" s="100">
        <v>0</v>
      </c>
    </row>
    <row r="2466" spans="1:7" ht="13.5" customHeight="1" x14ac:dyDescent="0.2">
      <c r="A2466" s="100">
        <v>2465</v>
      </c>
      <c r="B2466" s="100">
        <v>2507</v>
      </c>
      <c r="C2466" s="4" t="s">
        <v>7</v>
      </c>
      <c r="D2466" s="100">
        <v>741</v>
      </c>
      <c r="E2466" s="100">
        <v>157</v>
      </c>
      <c r="F2466" s="2">
        <v>0</v>
      </c>
      <c r="G2466" s="100">
        <v>0</v>
      </c>
    </row>
    <row r="2467" spans="1:7" ht="13.5" customHeight="1" x14ac:dyDescent="0.2">
      <c r="A2467" s="100">
        <v>2466</v>
      </c>
      <c r="B2467" s="100">
        <v>2508</v>
      </c>
      <c r="C2467" s="4" t="s">
        <v>7</v>
      </c>
      <c r="D2467" s="100">
        <v>742</v>
      </c>
      <c r="E2467" s="100">
        <v>157</v>
      </c>
      <c r="F2467" s="2">
        <v>0</v>
      </c>
      <c r="G2467" s="100">
        <v>0</v>
      </c>
    </row>
    <row r="2468" spans="1:7" ht="13.5" customHeight="1" x14ac:dyDescent="0.2">
      <c r="A2468" s="100">
        <v>2467</v>
      </c>
      <c r="B2468" s="100">
        <v>2509</v>
      </c>
      <c r="C2468" s="4" t="s">
        <v>7</v>
      </c>
      <c r="D2468" s="100">
        <v>743</v>
      </c>
      <c r="E2468" s="100">
        <v>157</v>
      </c>
      <c r="F2468" s="2">
        <v>0</v>
      </c>
      <c r="G2468" s="100">
        <v>0</v>
      </c>
    </row>
    <row r="2469" spans="1:7" ht="13.5" customHeight="1" x14ac:dyDescent="0.2">
      <c r="A2469" s="100">
        <v>2468</v>
      </c>
      <c r="B2469" s="100">
        <v>2510</v>
      </c>
      <c r="C2469" s="4" t="s">
        <v>7</v>
      </c>
      <c r="D2469" s="100">
        <v>744</v>
      </c>
      <c r="E2469" s="100">
        <v>157</v>
      </c>
      <c r="F2469" s="2">
        <v>0</v>
      </c>
      <c r="G2469" s="100">
        <v>0</v>
      </c>
    </row>
    <row r="2470" spans="1:7" ht="13.5" customHeight="1" x14ac:dyDescent="0.2">
      <c r="A2470" s="100">
        <v>2469</v>
      </c>
      <c r="B2470" s="100">
        <v>2511</v>
      </c>
      <c r="C2470" s="4" t="s">
        <v>7</v>
      </c>
      <c r="D2470" s="100">
        <v>745</v>
      </c>
      <c r="E2470" s="100">
        <v>157</v>
      </c>
      <c r="F2470" s="2">
        <v>0</v>
      </c>
      <c r="G2470" s="100">
        <v>0</v>
      </c>
    </row>
    <row r="2471" spans="1:7" ht="13.5" customHeight="1" x14ac:dyDescent="0.2">
      <c r="A2471" s="100">
        <v>2470</v>
      </c>
      <c r="B2471" s="100">
        <v>2512</v>
      </c>
      <c r="C2471" s="4" t="s">
        <v>7</v>
      </c>
      <c r="D2471" s="100">
        <v>746</v>
      </c>
      <c r="E2471" s="100">
        <v>157</v>
      </c>
      <c r="F2471" s="2">
        <v>0</v>
      </c>
      <c r="G2471" s="100">
        <v>0</v>
      </c>
    </row>
    <row r="2472" spans="1:7" ht="13.5" customHeight="1" x14ac:dyDescent="0.2">
      <c r="A2472" s="100">
        <v>2471</v>
      </c>
      <c r="B2472" s="100">
        <v>2513</v>
      </c>
      <c r="C2472" s="4" t="s">
        <v>7</v>
      </c>
      <c r="D2472" s="100">
        <v>747</v>
      </c>
      <c r="E2472" s="100">
        <v>157</v>
      </c>
      <c r="F2472" s="2">
        <v>0</v>
      </c>
      <c r="G2472" s="100">
        <v>0</v>
      </c>
    </row>
    <row r="2473" spans="1:7" ht="13.5" customHeight="1" x14ac:dyDescent="0.2">
      <c r="A2473" s="100">
        <v>2472</v>
      </c>
      <c r="B2473" s="100">
        <v>2514</v>
      </c>
      <c r="C2473" s="4" t="s">
        <v>7</v>
      </c>
      <c r="D2473" s="100">
        <v>748</v>
      </c>
      <c r="E2473" s="100">
        <v>157</v>
      </c>
      <c r="F2473" s="2">
        <v>0</v>
      </c>
      <c r="G2473" s="100">
        <v>0</v>
      </c>
    </row>
    <row r="2474" spans="1:7" ht="13.5" customHeight="1" x14ac:dyDescent="0.2">
      <c r="A2474" s="100">
        <v>2473</v>
      </c>
      <c r="B2474" s="100">
        <v>2515</v>
      </c>
      <c r="C2474" s="4" t="s">
        <v>7</v>
      </c>
      <c r="D2474" s="100">
        <v>749</v>
      </c>
      <c r="E2474" s="100">
        <v>157</v>
      </c>
      <c r="F2474" s="2">
        <v>0</v>
      </c>
      <c r="G2474" s="100">
        <v>0</v>
      </c>
    </row>
    <row r="2475" spans="1:7" ht="13.5" customHeight="1" x14ac:dyDescent="0.2">
      <c r="A2475" s="100">
        <v>2474</v>
      </c>
      <c r="B2475" s="100">
        <v>2516</v>
      </c>
      <c r="C2475" s="4" t="s">
        <v>7</v>
      </c>
      <c r="D2475" s="100">
        <v>750</v>
      </c>
      <c r="E2475" s="100">
        <v>157</v>
      </c>
      <c r="F2475" s="2">
        <v>0</v>
      </c>
      <c r="G2475" s="100">
        <v>0</v>
      </c>
    </row>
    <row r="2476" spans="1:7" ht="13.5" customHeight="1" x14ac:dyDescent="0.2">
      <c r="A2476" s="100">
        <v>2475</v>
      </c>
      <c r="B2476" s="100">
        <v>2517</v>
      </c>
      <c r="C2476" s="4" t="s">
        <v>7</v>
      </c>
      <c r="D2476" s="100">
        <v>751</v>
      </c>
      <c r="E2476" s="100">
        <v>157</v>
      </c>
      <c r="F2476" s="2">
        <v>0</v>
      </c>
      <c r="G2476" s="100">
        <v>0</v>
      </c>
    </row>
    <row r="2477" spans="1:7" ht="13.5" customHeight="1" x14ac:dyDescent="0.2">
      <c r="A2477" s="100">
        <v>2476</v>
      </c>
      <c r="B2477" s="100">
        <v>2518</v>
      </c>
      <c r="C2477" s="4" t="s">
        <v>7</v>
      </c>
      <c r="D2477" s="100">
        <v>752</v>
      </c>
      <c r="E2477" s="100">
        <v>157</v>
      </c>
      <c r="F2477" s="2">
        <v>0</v>
      </c>
      <c r="G2477" s="100">
        <v>0</v>
      </c>
    </row>
    <row r="2478" spans="1:7" ht="13.5" customHeight="1" x14ac:dyDescent="0.2">
      <c r="A2478" s="100">
        <v>2477</v>
      </c>
      <c r="B2478" s="100">
        <v>2519</v>
      </c>
      <c r="C2478" s="4" t="s">
        <v>7</v>
      </c>
      <c r="D2478" s="100">
        <v>753</v>
      </c>
      <c r="E2478" s="100">
        <v>157</v>
      </c>
      <c r="F2478" s="2">
        <v>0</v>
      </c>
      <c r="G2478" s="100">
        <v>0</v>
      </c>
    </row>
    <row r="2479" spans="1:7" ht="13.5" customHeight="1" x14ac:dyDescent="0.2">
      <c r="A2479" s="100">
        <v>2478</v>
      </c>
      <c r="B2479" s="100">
        <v>2520</v>
      </c>
      <c r="C2479" s="4" t="s">
        <v>7</v>
      </c>
      <c r="D2479" s="100">
        <v>754</v>
      </c>
      <c r="E2479" s="100">
        <v>157</v>
      </c>
      <c r="F2479" s="2">
        <v>0</v>
      </c>
      <c r="G2479" s="100">
        <v>0</v>
      </c>
    </row>
    <row r="2480" spans="1:7" ht="13.5" customHeight="1" x14ac:dyDescent="0.2">
      <c r="A2480" s="100">
        <v>2479</v>
      </c>
      <c r="B2480" s="100">
        <v>2521</v>
      </c>
      <c r="C2480" s="4" t="s">
        <v>7</v>
      </c>
      <c r="D2480" s="100">
        <v>755</v>
      </c>
      <c r="E2480" s="100">
        <v>157</v>
      </c>
      <c r="F2480" s="2">
        <v>0</v>
      </c>
      <c r="G2480" s="100">
        <v>0</v>
      </c>
    </row>
    <row r="2481" spans="1:7" ht="13.5" customHeight="1" x14ac:dyDescent="0.2">
      <c r="A2481" s="100">
        <v>2480</v>
      </c>
      <c r="B2481" s="100">
        <v>2522</v>
      </c>
      <c r="C2481" s="4" t="s">
        <v>7</v>
      </c>
      <c r="D2481" s="100">
        <v>757</v>
      </c>
      <c r="E2481" s="100">
        <v>157</v>
      </c>
      <c r="F2481" s="2">
        <v>0</v>
      </c>
      <c r="G2481" s="100">
        <v>0</v>
      </c>
    </row>
    <row r="2482" spans="1:7" ht="13.5" customHeight="1" x14ac:dyDescent="0.2">
      <c r="A2482" s="100">
        <v>2481</v>
      </c>
      <c r="B2482" s="100">
        <v>2523</v>
      </c>
      <c r="C2482" s="4" t="s">
        <v>7</v>
      </c>
      <c r="D2482" s="100">
        <v>758</v>
      </c>
      <c r="E2482" s="100">
        <v>157</v>
      </c>
      <c r="F2482" s="2">
        <v>0</v>
      </c>
      <c r="G2482" s="100">
        <v>0</v>
      </c>
    </row>
    <row r="2483" spans="1:7" ht="13.5" customHeight="1" x14ac:dyDescent="0.2">
      <c r="A2483" s="100">
        <v>2482</v>
      </c>
      <c r="B2483" s="100">
        <v>2524</v>
      </c>
      <c r="C2483" s="4" t="s">
        <v>7</v>
      </c>
      <c r="D2483" s="100">
        <v>759</v>
      </c>
      <c r="E2483" s="100">
        <v>157</v>
      </c>
      <c r="F2483" s="2">
        <v>0</v>
      </c>
      <c r="G2483" s="100">
        <v>0</v>
      </c>
    </row>
    <row r="2484" spans="1:7" ht="13.5" customHeight="1" x14ac:dyDescent="0.2">
      <c r="A2484" s="100">
        <v>2483</v>
      </c>
      <c r="B2484" s="100">
        <v>2525</v>
      </c>
      <c r="C2484" s="4" t="s">
        <v>7</v>
      </c>
      <c r="D2484" s="100">
        <v>760</v>
      </c>
      <c r="E2484" s="100">
        <v>157</v>
      </c>
      <c r="F2484" s="2">
        <v>0</v>
      </c>
      <c r="G2484" s="100">
        <v>0</v>
      </c>
    </row>
    <row r="2485" spans="1:7" ht="13.5" customHeight="1" x14ac:dyDescent="0.2">
      <c r="A2485" s="100">
        <v>2484</v>
      </c>
      <c r="B2485" s="100">
        <v>2526</v>
      </c>
      <c r="C2485" s="4" t="s">
        <v>7</v>
      </c>
      <c r="D2485" s="100">
        <v>761</v>
      </c>
      <c r="E2485" s="100">
        <v>157</v>
      </c>
      <c r="F2485" s="2">
        <v>0</v>
      </c>
      <c r="G2485" s="100">
        <v>0</v>
      </c>
    </row>
    <row r="2486" spans="1:7" ht="13.5" customHeight="1" x14ac:dyDescent="0.2">
      <c r="A2486" s="100">
        <v>2485</v>
      </c>
      <c r="B2486" s="100">
        <v>2527</v>
      </c>
      <c r="C2486" s="4" t="s">
        <v>7</v>
      </c>
      <c r="D2486" s="100">
        <v>762</v>
      </c>
      <c r="E2486" s="100">
        <v>157</v>
      </c>
      <c r="F2486" s="2">
        <v>0</v>
      </c>
      <c r="G2486" s="100">
        <v>0</v>
      </c>
    </row>
    <row r="2487" spans="1:7" ht="13.5" customHeight="1" x14ac:dyDescent="0.2">
      <c r="A2487" s="100">
        <v>2486</v>
      </c>
      <c r="B2487" s="100">
        <v>2528</v>
      </c>
      <c r="C2487" s="4" t="s">
        <v>7</v>
      </c>
      <c r="D2487" s="100">
        <v>763</v>
      </c>
      <c r="E2487" s="100">
        <v>157</v>
      </c>
      <c r="F2487" s="2">
        <v>0</v>
      </c>
      <c r="G2487" s="100">
        <v>0</v>
      </c>
    </row>
    <row r="2488" spans="1:7" ht="13.5" customHeight="1" x14ac:dyDescent="0.2">
      <c r="A2488" s="100">
        <v>2487</v>
      </c>
      <c r="B2488" s="100">
        <v>2529</v>
      </c>
      <c r="C2488" s="4" t="s">
        <v>7</v>
      </c>
      <c r="D2488" s="100">
        <v>764</v>
      </c>
      <c r="E2488" s="100">
        <v>157</v>
      </c>
      <c r="F2488" s="2">
        <v>0</v>
      </c>
      <c r="G2488" s="100">
        <v>0</v>
      </c>
    </row>
    <row r="2489" spans="1:7" ht="13.5" customHeight="1" x14ac:dyDescent="0.2">
      <c r="A2489" s="100">
        <v>2488</v>
      </c>
      <c r="B2489" s="100">
        <v>2530</v>
      </c>
      <c r="C2489" s="4" t="s">
        <v>7</v>
      </c>
      <c r="D2489" s="100">
        <v>765</v>
      </c>
      <c r="E2489" s="100">
        <v>157</v>
      </c>
      <c r="F2489" s="2">
        <v>0</v>
      </c>
      <c r="G2489" s="100">
        <v>0</v>
      </c>
    </row>
    <row r="2490" spans="1:7" ht="13.5" customHeight="1" x14ac:dyDescent="0.2">
      <c r="A2490" s="100">
        <v>2489</v>
      </c>
      <c r="B2490" s="100">
        <v>2531</v>
      </c>
      <c r="C2490" s="4" t="s">
        <v>7</v>
      </c>
      <c r="D2490" s="100">
        <v>766</v>
      </c>
      <c r="E2490" s="100">
        <v>157</v>
      </c>
      <c r="F2490" s="2">
        <v>0</v>
      </c>
      <c r="G2490" s="100">
        <v>0</v>
      </c>
    </row>
    <row r="2491" spans="1:7" ht="13.5" customHeight="1" x14ac:dyDescent="0.2">
      <c r="A2491" s="100">
        <v>2490</v>
      </c>
      <c r="B2491" s="100">
        <v>2532</v>
      </c>
      <c r="C2491" s="4" t="s">
        <v>7</v>
      </c>
      <c r="D2491" s="100">
        <v>767</v>
      </c>
      <c r="E2491" s="100">
        <v>157</v>
      </c>
      <c r="F2491" s="2">
        <v>0</v>
      </c>
      <c r="G2491" s="100">
        <v>0</v>
      </c>
    </row>
    <row r="2492" spans="1:7" ht="13.5" customHeight="1" x14ac:dyDescent="0.2">
      <c r="A2492" s="100">
        <v>2491</v>
      </c>
      <c r="B2492" s="100">
        <v>2533</v>
      </c>
      <c r="C2492" s="4" t="s">
        <v>7</v>
      </c>
      <c r="D2492" s="100">
        <v>768</v>
      </c>
      <c r="E2492" s="100">
        <v>157</v>
      </c>
      <c r="F2492" s="2">
        <v>0</v>
      </c>
      <c r="G2492" s="100">
        <v>0</v>
      </c>
    </row>
    <row r="2493" spans="1:7" ht="13.5" customHeight="1" x14ac:dyDescent="0.2">
      <c r="A2493" s="100">
        <v>2492</v>
      </c>
      <c r="B2493" s="100">
        <v>2534</v>
      </c>
      <c r="C2493" s="4" t="s">
        <v>7</v>
      </c>
      <c r="D2493" s="100">
        <v>769</v>
      </c>
      <c r="E2493" s="100">
        <v>157</v>
      </c>
      <c r="F2493" s="2">
        <v>0</v>
      </c>
      <c r="G2493" s="100">
        <v>0</v>
      </c>
    </row>
    <row r="2494" spans="1:7" ht="13.5" customHeight="1" x14ac:dyDescent="0.2">
      <c r="A2494" s="100">
        <v>2493</v>
      </c>
      <c r="B2494" s="100">
        <v>2535</v>
      </c>
      <c r="C2494" s="4" t="s">
        <v>7</v>
      </c>
      <c r="D2494" s="100">
        <v>770</v>
      </c>
      <c r="E2494" s="100">
        <v>157</v>
      </c>
      <c r="F2494" s="2">
        <v>0</v>
      </c>
      <c r="G2494" s="100">
        <v>0</v>
      </c>
    </row>
    <row r="2495" spans="1:7" ht="13.5" customHeight="1" x14ac:dyDescent="0.2">
      <c r="A2495" s="100">
        <v>2494</v>
      </c>
      <c r="B2495" s="100">
        <v>2536</v>
      </c>
      <c r="C2495" s="4" t="s">
        <v>7</v>
      </c>
      <c r="D2495" s="100">
        <v>771</v>
      </c>
      <c r="E2495" s="100">
        <v>157</v>
      </c>
      <c r="F2495" s="2">
        <v>0</v>
      </c>
      <c r="G2495" s="100">
        <v>0</v>
      </c>
    </row>
    <row r="2496" spans="1:7" ht="13.5" customHeight="1" x14ac:dyDescent="0.2">
      <c r="A2496" s="100">
        <v>2495</v>
      </c>
      <c r="B2496" s="100">
        <v>2537</v>
      </c>
      <c r="C2496" s="4" t="s">
        <v>7</v>
      </c>
      <c r="D2496" s="100">
        <v>772</v>
      </c>
      <c r="E2496" s="100">
        <v>157</v>
      </c>
      <c r="F2496" s="2">
        <v>0</v>
      </c>
      <c r="G2496" s="100">
        <v>0</v>
      </c>
    </row>
    <row r="2497" spans="1:7" ht="13.5" customHeight="1" x14ac:dyDescent="0.2">
      <c r="A2497" s="100">
        <v>2496</v>
      </c>
      <c r="B2497" s="100">
        <v>2538</v>
      </c>
      <c r="C2497" s="4" t="s">
        <v>7</v>
      </c>
      <c r="D2497" s="100">
        <v>773</v>
      </c>
      <c r="E2497" s="100">
        <v>157</v>
      </c>
      <c r="F2497" s="2">
        <v>0</v>
      </c>
      <c r="G2497" s="100">
        <v>0</v>
      </c>
    </row>
    <row r="2498" spans="1:7" ht="13.5" customHeight="1" x14ac:dyDescent="0.2">
      <c r="A2498" s="100">
        <v>2497</v>
      </c>
      <c r="B2498" s="100">
        <v>2539</v>
      </c>
      <c r="C2498" s="4" t="s">
        <v>7</v>
      </c>
      <c r="D2498" s="100">
        <v>774</v>
      </c>
      <c r="E2498" s="100">
        <v>157</v>
      </c>
      <c r="F2498" s="2">
        <v>0</v>
      </c>
      <c r="G2498" s="100">
        <v>0</v>
      </c>
    </row>
    <row r="2499" spans="1:7" ht="13.5" customHeight="1" x14ac:dyDescent="0.2">
      <c r="A2499" s="100">
        <v>2498</v>
      </c>
      <c r="B2499" s="100">
        <v>2540</v>
      </c>
      <c r="C2499" s="4" t="s">
        <v>7</v>
      </c>
      <c r="D2499" s="100">
        <v>775</v>
      </c>
      <c r="E2499" s="100">
        <v>157</v>
      </c>
      <c r="F2499" s="2">
        <v>0</v>
      </c>
      <c r="G2499" s="100">
        <v>0</v>
      </c>
    </row>
    <row r="2500" spans="1:7" ht="13.5" customHeight="1" x14ac:dyDescent="0.2">
      <c r="A2500" s="100">
        <v>2499</v>
      </c>
      <c r="B2500" s="100">
        <v>2541</v>
      </c>
      <c r="C2500" s="4" t="s">
        <v>7</v>
      </c>
      <c r="D2500" s="100">
        <v>776</v>
      </c>
      <c r="E2500" s="100">
        <v>157</v>
      </c>
      <c r="F2500" s="2">
        <v>0</v>
      </c>
      <c r="G2500" s="100">
        <v>0</v>
      </c>
    </row>
    <row r="2501" spans="1:7" ht="13.5" customHeight="1" x14ac:dyDescent="0.2">
      <c r="A2501" s="100">
        <v>2500</v>
      </c>
      <c r="B2501" s="100">
        <v>2542</v>
      </c>
      <c r="C2501" s="4" t="s">
        <v>7</v>
      </c>
      <c r="D2501" s="100">
        <v>777</v>
      </c>
      <c r="E2501" s="100">
        <v>157</v>
      </c>
      <c r="F2501" s="2">
        <v>0</v>
      </c>
      <c r="G2501" s="100">
        <v>0</v>
      </c>
    </row>
    <row r="2502" spans="1:7" ht="13.5" customHeight="1" x14ac:dyDescent="0.2">
      <c r="A2502" s="100">
        <v>2501</v>
      </c>
      <c r="B2502" s="100">
        <v>2543</v>
      </c>
      <c r="C2502" s="4"/>
      <c r="D2502" s="100">
        <v>10</v>
      </c>
      <c r="E2502" s="100">
        <v>225</v>
      </c>
      <c r="F2502" s="2">
        <v>0</v>
      </c>
      <c r="G2502" s="100">
        <v>0</v>
      </c>
    </row>
    <row r="2503" spans="1:7" ht="13.5" customHeight="1" x14ac:dyDescent="0.2">
      <c r="A2503" s="100">
        <v>2502</v>
      </c>
      <c r="B2503" s="100">
        <v>2544</v>
      </c>
      <c r="C2503" s="4" t="s">
        <v>7</v>
      </c>
      <c r="D2503" s="100">
        <v>489</v>
      </c>
      <c r="E2503" s="100">
        <v>29</v>
      </c>
      <c r="F2503" s="2">
        <v>0</v>
      </c>
      <c r="G2503" s="100">
        <v>0</v>
      </c>
    </row>
    <row r="2504" spans="1:7" ht="13.5" customHeight="1" x14ac:dyDescent="0.2">
      <c r="A2504" s="100">
        <v>2503</v>
      </c>
      <c r="B2504" s="100">
        <v>2545</v>
      </c>
      <c r="C2504" s="4" t="s">
        <v>7</v>
      </c>
      <c r="D2504" s="100">
        <v>490</v>
      </c>
      <c r="E2504" s="100">
        <v>29</v>
      </c>
      <c r="F2504" s="2">
        <v>0</v>
      </c>
      <c r="G2504" s="100">
        <v>0</v>
      </c>
    </row>
    <row r="2505" spans="1:7" ht="13.5" customHeight="1" x14ac:dyDescent="0.2">
      <c r="A2505" s="100">
        <v>2504</v>
      </c>
      <c r="B2505" s="100">
        <v>2546</v>
      </c>
      <c r="C2505" s="4" t="s">
        <v>7</v>
      </c>
      <c r="D2505" s="100">
        <v>491</v>
      </c>
      <c r="E2505" s="100">
        <v>29</v>
      </c>
      <c r="F2505" s="2">
        <v>0</v>
      </c>
      <c r="G2505" s="100">
        <v>0</v>
      </c>
    </row>
    <row r="2506" spans="1:7" ht="13.5" customHeight="1" x14ac:dyDescent="0.2">
      <c r="A2506" s="100">
        <v>2505</v>
      </c>
      <c r="B2506" s="100">
        <v>2547</v>
      </c>
      <c r="C2506" s="4" t="s">
        <v>7</v>
      </c>
      <c r="D2506" s="100">
        <v>492</v>
      </c>
      <c r="E2506" s="100">
        <v>29</v>
      </c>
      <c r="F2506" s="2">
        <v>0</v>
      </c>
      <c r="G2506" s="100">
        <v>0</v>
      </c>
    </row>
    <row r="2507" spans="1:7" ht="13.5" customHeight="1" x14ac:dyDescent="0.2">
      <c r="A2507" s="100">
        <v>2506</v>
      </c>
      <c r="B2507" s="100">
        <v>2548</v>
      </c>
      <c r="C2507" s="4" t="s">
        <v>7</v>
      </c>
      <c r="D2507" s="100">
        <v>493</v>
      </c>
      <c r="E2507" s="100">
        <v>29</v>
      </c>
      <c r="F2507" s="2">
        <v>0</v>
      </c>
      <c r="G2507" s="100">
        <v>0</v>
      </c>
    </row>
    <row r="2508" spans="1:7" ht="13.5" customHeight="1" x14ac:dyDescent="0.2">
      <c r="A2508" s="100">
        <v>2507</v>
      </c>
      <c r="B2508" s="100">
        <v>2549</v>
      </c>
      <c r="C2508" s="4" t="s">
        <v>7</v>
      </c>
      <c r="D2508" s="100">
        <v>498</v>
      </c>
      <c r="E2508" s="100">
        <v>29</v>
      </c>
      <c r="F2508" s="2">
        <v>0</v>
      </c>
      <c r="G2508" s="100">
        <v>0</v>
      </c>
    </row>
    <row r="2509" spans="1:7" ht="13.5" customHeight="1" x14ac:dyDescent="0.2">
      <c r="A2509" s="100">
        <v>2508</v>
      </c>
      <c r="B2509" s="100">
        <v>2550</v>
      </c>
      <c r="C2509" s="4" t="s">
        <v>7</v>
      </c>
      <c r="D2509" s="100">
        <v>500</v>
      </c>
      <c r="E2509" s="100">
        <v>29</v>
      </c>
      <c r="F2509" s="2">
        <v>0</v>
      </c>
      <c r="G2509" s="100">
        <v>0</v>
      </c>
    </row>
    <row r="2510" spans="1:7" ht="13.5" customHeight="1" x14ac:dyDescent="0.2">
      <c r="A2510" s="100">
        <v>2509</v>
      </c>
      <c r="B2510" s="100">
        <v>2551</v>
      </c>
      <c r="C2510" s="4" t="s">
        <v>7</v>
      </c>
      <c r="D2510" s="100">
        <v>504</v>
      </c>
      <c r="E2510" s="100">
        <v>29</v>
      </c>
      <c r="F2510" s="2">
        <v>0</v>
      </c>
      <c r="G2510" s="100">
        <v>0</v>
      </c>
    </row>
    <row r="2511" spans="1:7" ht="13.5" customHeight="1" x14ac:dyDescent="0.2">
      <c r="A2511" s="100">
        <v>2510</v>
      </c>
      <c r="B2511" s="100">
        <v>2552</v>
      </c>
      <c r="C2511" s="4" t="s">
        <v>7</v>
      </c>
      <c r="D2511" s="100">
        <v>507</v>
      </c>
      <c r="E2511" s="100">
        <v>29</v>
      </c>
      <c r="F2511" s="2">
        <v>0</v>
      </c>
      <c r="G2511" s="100">
        <v>0</v>
      </c>
    </row>
    <row r="2512" spans="1:7" ht="13.5" customHeight="1" x14ac:dyDescent="0.2">
      <c r="A2512" s="100">
        <v>2511</v>
      </c>
      <c r="B2512" s="100">
        <v>2553</v>
      </c>
      <c r="C2512" s="4" t="s">
        <v>7</v>
      </c>
      <c r="D2512" s="100">
        <v>778</v>
      </c>
      <c r="E2512" s="100">
        <v>157</v>
      </c>
      <c r="F2512" s="2">
        <v>0</v>
      </c>
      <c r="G2512" s="100">
        <v>0</v>
      </c>
    </row>
    <row r="2513" spans="1:7" ht="13.5" customHeight="1" x14ac:dyDescent="0.2">
      <c r="A2513" s="100">
        <v>2512</v>
      </c>
      <c r="B2513" s="100">
        <v>2554</v>
      </c>
      <c r="C2513" s="4" t="s">
        <v>7</v>
      </c>
      <c r="D2513" s="100">
        <v>779</v>
      </c>
      <c r="E2513" s="100">
        <v>157</v>
      </c>
      <c r="F2513" s="2">
        <v>0</v>
      </c>
      <c r="G2513" s="100">
        <v>0</v>
      </c>
    </row>
    <row r="2514" spans="1:7" ht="13.5" customHeight="1" x14ac:dyDescent="0.2">
      <c r="A2514" s="100">
        <v>2513</v>
      </c>
      <c r="B2514" s="100">
        <v>2555</v>
      </c>
      <c r="C2514" s="4" t="s">
        <v>7</v>
      </c>
      <c r="D2514" s="100">
        <v>780</v>
      </c>
      <c r="E2514" s="100">
        <v>157</v>
      </c>
      <c r="F2514" s="2">
        <v>0</v>
      </c>
      <c r="G2514" s="100">
        <v>0</v>
      </c>
    </row>
    <row r="2515" spans="1:7" ht="13.5" customHeight="1" x14ac:dyDescent="0.2">
      <c r="A2515" s="100">
        <v>2514</v>
      </c>
      <c r="B2515" s="100">
        <v>2556</v>
      </c>
      <c r="C2515" s="4" t="s">
        <v>7</v>
      </c>
      <c r="D2515" s="100">
        <v>781</v>
      </c>
      <c r="E2515" s="100">
        <v>157</v>
      </c>
      <c r="F2515" s="2">
        <v>0</v>
      </c>
      <c r="G2515" s="100">
        <v>0</v>
      </c>
    </row>
    <row r="2516" spans="1:7" ht="13.5" customHeight="1" x14ac:dyDescent="0.2">
      <c r="A2516" s="100">
        <v>2515</v>
      </c>
      <c r="B2516" s="100">
        <v>2557</v>
      </c>
      <c r="C2516" s="4" t="s">
        <v>7</v>
      </c>
      <c r="D2516" s="100">
        <v>782</v>
      </c>
      <c r="E2516" s="100">
        <v>157</v>
      </c>
      <c r="F2516" s="2">
        <v>0</v>
      </c>
      <c r="G2516" s="100">
        <v>0</v>
      </c>
    </row>
    <row r="2517" spans="1:7" ht="13.5" customHeight="1" x14ac:dyDescent="0.2">
      <c r="A2517" s="100">
        <v>2516</v>
      </c>
      <c r="B2517" s="100">
        <v>2558</v>
      </c>
      <c r="C2517" s="4" t="s">
        <v>7</v>
      </c>
      <c r="D2517" s="100">
        <v>783</v>
      </c>
      <c r="E2517" s="100">
        <v>157</v>
      </c>
      <c r="F2517" s="2">
        <v>0</v>
      </c>
      <c r="G2517" s="100">
        <v>0</v>
      </c>
    </row>
    <row r="2518" spans="1:7" ht="13.5" customHeight="1" x14ac:dyDescent="0.2">
      <c r="A2518" s="100">
        <v>2517</v>
      </c>
      <c r="B2518" s="100">
        <v>2559</v>
      </c>
      <c r="C2518" s="4" t="s">
        <v>7</v>
      </c>
      <c r="D2518" s="100">
        <v>784</v>
      </c>
      <c r="E2518" s="100">
        <v>157</v>
      </c>
      <c r="F2518" s="2">
        <v>0</v>
      </c>
      <c r="G2518" s="100">
        <v>0</v>
      </c>
    </row>
    <row r="2519" spans="1:7" ht="13.5" customHeight="1" x14ac:dyDescent="0.2">
      <c r="A2519" s="100">
        <v>2518</v>
      </c>
      <c r="B2519" s="100">
        <v>2560</v>
      </c>
      <c r="C2519" s="4" t="s">
        <v>7</v>
      </c>
      <c r="D2519" s="100">
        <v>785</v>
      </c>
      <c r="E2519" s="100">
        <v>157</v>
      </c>
      <c r="F2519" s="2">
        <v>0</v>
      </c>
      <c r="G2519" s="100">
        <v>0</v>
      </c>
    </row>
    <row r="2520" spans="1:7" ht="13.5" customHeight="1" x14ac:dyDescent="0.2">
      <c r="A2520" s="100">
        <v>2519</v>
      </c>
      <c r="B2520" s="100">
        <v>2561</v>
      </c>
      <c r="C2520" s="4" t="s">
        <v>7</v>
      </c>
      <c r="D2520" s="100">
        <v>786</v>
      </c>
      <c r="E2520" s="100">
        <v>157</v>
      </c>
      <c r="F2520" s="2">
        <v>0</v>
      </c>
      <c r="G2520" s="100">
        <v>0</v>
      </c>
    </row>
    <row r="2521" spans="1:7" ht="13.5" customHeight="1" x14ac:dyDescent="0.2">
      <c r="A2521" s="100">
        <v>2520</v>
      </c>
      <c r="B2521" s="100">
        <v>2562</v>
      </c>
      <c r="C2521" s="4" t="s">
        <v>7</v>
      </c>
      <c r="D2521" s="100">
        <v>788</v>
      </c>
      <c r="E2521" s="100">
        <v>157</v>
      </c>
      <c r="F2521" s="2">
        <v>0</v>
      </c>
      <c r="G2521" s="100">
        <v>0</v>
      </c>
    </row>
    <row r="2522" spans="1:7" ht="13.5" customHeight="1" x14ac:dyDescent="0.2">
      <c r="A2522" s="100">
        <v>2521</v>
      </c>
      <c r="B2522" s="100">
        <v>2563</v>
      </c>
      <c r="C2522" s="4" t="s">
        <v>7</v>
      </c>
      <c r="D2522" s="100">
        <v>789</v>
      </c>
      <c r="E2522" s="100">
        <v>157</v>
      </c>
      <c r="F2522" s="2">
        <v>0</v>
      </c>
      <c r="G2522" s="100">
        <v>0</v>
      </c>
    </row>
    <row r="2523" spans="1:7" ht="13.5" customHeight="1" x14ac:dyDescent="0.2">
      <c r="A2523" s="100">
        <v>2522</v>
      </c>
      <c r="B2523" s="100">
        <v>2564</v>
      </c>
      <c r="C2523" s="4" t="s">
        <v>7</v>
      </c>
      <c r="D2523" s="100">
        <v>791</v>
      </c>
      <c r="E2523" s="100">
        <v>157</v>
      </c>
      <c r="F2523" s="2">
        <v>0</v>
      </c>
      <c r="G2523" s="100">
        <v>0</v>
      </c>
    </row>
    <row r="2524" spans="1:7" ht="13.5" customHeight="1" x14ac:dyDescent="0.2">
      <c r="A2524" s="100">
        <v>2523</v>
      </c>
      <c r="B2524" s="100">
        <v>2565</v>
      </c>
      <c r="C2524" s="4" t="s">
        <v>7</v>
      </c>
      <c r="D2524" s="100">
        <v>792</v>
      </c>
      <c r="E2524" s="100">
        <v>157</v>
      </c>
      <c r="F2524" s="2">
        <v>0</v>
      </c>
      <c r="G2524" s="100">
        <v>0</v>
      </c>
    </row>
    <row r="2525" spans="1:7" ht="13.5" customHeight="1" x14ac:dyDescent="0.2">
      <c r="A2525" s="100">
        <v>2524</v>
      </c>
      <c r="B2525" s="100">
        <v>2566</v>
      </c>
      <c r="C2525" s="4" t="s">
        <v>7</v>
      </c>
      <c r="D2525" s="100">
        <v>793</v>
      </c>
      <c r="E2525" s="100">
        <v>157</v>
      </c>
      <c r="F2525" s="2">
        <v>0</v>
      </c>
      <c r="G2525" s="100">
        <v>0</v>
      </c>
    </row>
    <row r="2526" spans="1:7" ht="13.5" customHeight="1" x14ac:dyDescent="0.2">
      <c r="A2526" s="100">
        <v>2525</v>
      </c>
      <c r="B2526" s="100">
        <v>2567</v>
      </c>
      <c r="C2526" s="4" t="s">
        <v>7</v>
      </c>
      <c r="D2526" s="100">
        <v>794</v>
      </c>
      <c r="E2526" s="100">
        <v>157</v>
      </c>
      <c r="F2526" s="2">
        <v>0</v>
      </c>
      <c r="G2526" s="100">
        <v>0</v>
      </c>
    </row>
    <row r="2527" spans="1:7" ht="13.5" customHeight="1" x14ac:dyDescent="0.2">
      <c r="A2527" s="100">
        <v>2526</v>
      </c>
      <c r="B2527" s="100">
        <v>2568</v>
      </c>
      <c r="C2527" s="4" t="s">
        <v>7</v>
      </c>
      <c r="D2527" s="100">
        <v>795</v>
      </c>
      <c r="E2527" s="100">
        <v>157</v>
      </c>
      <c r="F2527" s="2">
        <v>0</v>
      </c>
      <c r="G2527" s="100">
        <v>0</v>
      </c>
    </row>
    <row r="2528" spans="1:7" ht="13.5" customHeight="1" x14ac:dyDescent="0.2">
      <c r="A2528" s="100">
        <v>2527</v>
      </c>
      <c r="B2528" s="100">
        <v>2569</v>
      </c>
      <c r="C2528" s="4" t="s">
        <v>7</v>
      </c>
      <c r="D2528" s="100">
        <v>796</v>
      </c>
      <c r="E2528" s="100">
        <v>157</v>
      </c>
      <c r="F2528" s="2">
        <v>0</v>
      </c>
      <c r="G2528" s="100">
        <v>0</v>
      </c>
    </row>
    <row r="2529" spans="1:7" ht="13.5" customHeight="1" x14ac:dyDescent="0.2">
      <c r="A2529" s="100">
        <v>2528</v>
      </c>
      <c r="B2529" s="100">
        <v>2570</v>
      </c>
      <c r="C2529" s="4" t="s">
        <v>7</v>
      </c>
      <c r="D2529" s="100">
        <v>797</v>
      </c>
      <c r="E2529" s="100">
        <v>157</v>
      </c>
      <c r="F2529" s="2">
        <v>0</v>
      </c>
      <c r="G2529" s="100">
        <v>0</v>
      </c>
    </row>
    <row r="2530" spans="1:7" ht="13.5" customHeight="1" x14ac:dyDescent="0.2">
      <c r="A2530" s="100">
        <v>2529</v>
      </c>
      <c r="B2530" s="100">
        <v>2571</v>
      </c>
      <c r="C2530" s="4" t="s">
        <v>7</v>
      </c>
      <c r="D2530" s="100">
        <v>798</v>
      </c>
      <c r="E2530" s="100">
        <v>157</v>
      </c>
      <c r="F2530" s="2">
        <v>0</v>
      </c>
      <c r="G2530" s="100">
        <v>0</v>
      </c>
    </row>
    <row r="2531" spans="1:7" ht="13.5" customHeight="1" x14ac:dyDescent="0.2">
      <c r="A2531" s="100">
        <v>2530</v>
      </c>
      <c r="B2531" s="100">
        <v>2572</v>
      </c>
      <c r="C2531" s="4" t="s">
        <v>7</v>
      </c>
      <c r="D2531" s="100">
        <v>799</v>
      </c>
      <c r="E2531" s="100">
        <v>157</v>
      </c>
      <c r="F2531" s="2">
        <v>0</v>
      </c>
      <c r="G2531" s="100">
        <v>0</v>
      </c>
    </row>
    <row r="2532" spans="1:7" ht="13.5" customHeight="1" x14ac:dyDescent="0.2">
      <c r="A2532" s="100">
        <v>2531</v>
      </c>
      <c r="B2532" s="100">
        <v>2573</v>
      </c>
      <c r="C2532" s="4" t="s">
        <v>7</v>
      </c>
      <c r="D2532" s="100">
        <v>800</v>
      </c>
      <c r="E2532" s="100">
        <v>157</v>
      </c>
      <c r="F2532" s="2">
        <v>0</v>
      </c>
      <c r="G2532" s="100">
        <v>0</v>
      </c>
    </row>
    <row r="2533" spans="1:7" ht="13.5" customHeight="1" x14ac:dyDescent="0.2">
      <c r="A2533" s="100">
        <v>2532</v>
      </c>
      <c r="B2533" s="100">
        <v>2574</v>
      </c>
      <c r="C2533" s="4" t="s">
        <v>7</v>
      </c>
      <c r="D2533" s="100">
        <v>801</v>
      </c>
      <c r="E2533" s="100">
        <v>157</v>
      </c>
      <c r="F2533" s="2">
        <v>0</v>
      </c>
      <c r="G2533" s="100">
        <v>0</v>
      </c>
    </row>
    <row r="2534" spans="1:7" ht="13.5" customHeight="1" x14ac:dyDescent="0.2">
      <c r="A2534" s="100">
        <v>2533</v>
      </c>
      <c r="B2534" s="100">
        <v>2575</v>
      </c>
      <c r="C2534" s="4" t="s">
        <v>7</v>
      </c>
      <c r="D2534" s="100">
        <v>802</v>
      </c>
      <c r="E2534" s="100">
        <v>157</v>
      </c>
      <c r="F2534" s="2">
        <v>0</v>
      </c>
      <c r="G2534" s="100">
        <v>0</v>
      </c>
    </row>
    <row r="2535" spans="1:7" ht="13.5" customHeight="1" x14ac:dyDescent="0.2">
      <c r="A2535" s="100">
        <v>2534</v>
      </c>
      <c r="B2535" s="100">
        <v>2576</v>
      </c>
      <c r="C2535" s="4" t="s">
        <v>7</v>
      </c>
      <c r="D2535" s="100">
        <v>804</v>
      </c>
      <c r="E2535" s="100">
        <v>157</v>
      </c>
      <c r="F2535" s="2">
        <v>0</v>
      </c>
      <c r="G2535" s="100">
        <v>0</v>
      </c>
    </row>
    <row r="2536" spans="1:7" ht="13.5" customHeight="1" x14ac:dyDescent="0.2">
      <c r="A2536" s="100">
        <v>2535</v>
      </c>
      <c r="B2536" s="100">
        <v>2577</v>
      </c>
      <c r="C2536" s="4" t="s">
        <v>7</v>
      </c>
      <c r="D2536" s="100">
        <v>805</v>
      </c>
      <c r="E2536" s="100">
        <v>157</v>
      </c>
      <c r="F2536" s="2">
        <v>0</v>
      </c>
      <c r="G2536" s="100">
        <v>0</v>
      </c>
    </row>
    <row r="2537" spans="1:7" ht="13.5" customHeight="1" x14ac:dyDescent="0.2">
      <c r="A2537" s="100">
        <v>2536</v>
      </c>
      <c r="B2537" s="100">
        <v>2578</v>
      </c>
      <c r="C2537" s="4" t="s">
        <v>7</v>
      </c>
      <c r="D2537" s="100">
        <v>806</v>
      </c>
      <c r="E2537" s="100">
        <v>157</v>
      </c>
      <c r="F2537" s="2">
        <v>0</v>
      </c>
      <c r="G2537" s="100">
        <v>0</v>
      </c>
    </row>
    <row r="2538" spans="1:7" ht="13.5" customHeight="1" x14ac:dyDescent="0.2">
      <c r="A2538" s="100">
        <v>2537</v>
      </c>
      <c r="B2538" s="100">
        <v>2579</v>
      </c>
      <c r="C2538" s="4" t="s">
        <v>7</v>
      </c>
      <c r="D2538" s="100">
        <v>807</v>
      </c>
      <c r="E2538" s="100">
        <v>157</v>
      </c>
      <c r="F2538" s="2">
        <v>0</v>
      </c>
      <c r="G2538" s="100">
        <v>0</v>
      </c>
    </row>
    <row r="2539" spans="1:7" ht="13.5" customHeight="1" x14ac:dyDescent="0.2">
      <c r="A2539" s="100">
        <v>2538</v>
      </c>
      <c r="B2539" s="100">
        <v>2580</v>
      </c>
      <c r="C2539" s="4" t="s">
        <v>7</v>
      </c>
      <c r="D2539" s="100">
        <v>808</v>
      </c>
      <c r="E2539" s="100">
        <v>157</v>
      </c>
      <c r="F2539" s="2">
        <v>0</v>
      </c>
      <c r="G2539" s="100">
        <v>0</v>
      </c>
    </row>
    <row r="2540" spans="1:7" ht="13.5" customHeight="1" x14ac:dyDescent="0.2">
      <c r="A2540" s="100">
        <v>2539</v>
      </c>
      <c r="B2540" s="100">
        <v>2581</v>
      </c>
      <c r="C2540" s="4" t="s">
        <v>7</v>
      </c>
      <c r="D2540" s="100">
        <v>809</v>
      </c>
      <c r="E2540" s="100">
        <v>157</v>
      </c>
      <c r="F2540" s="2">
        <v>0</v>
      </c>
      <c r="G2540" s="100">
        <v>0</v>
      </c>
    </row>
    <row r="2541" spans="1:7" ht="13.5" customHeight="1" x14ac:dyDescent="0.2">
      <c r="A2541" s="100">
        <v>2540</v>
      </c>
      <c r="B2541" s="100">
        <v>2582</v>
      </c>
      <c r="C2541" s="4" t="s">
        <v>7</v>
      </c>
      <c r="D2541" s="100">
        <v>810</v>
      </c>
      <c r="E2541" s="100">
        <v>157</v>
      </c>
      <c r="F2541" s="2">
        <v>0</v>
      </c>
      <c r="G2541" s="100">
        <v>0</v>
      </c>
    </row>
    <row r="2542" spans="1:7" ht="13.5" customHeight="1" x14ac:dyDescent="0.2">
      <c r="A2542" s="100">
        <v>2541</v>
      </c>
      <c r="B2542" s="100">
        <v>2583</v>
      </c>
      <c r="C2542" s="4" t="s">
        <v>7</v>
      </c>
      <c r="D2542" s="100">
        <v>811</v>
      </c>
      <c r="E2542" s="100">
        <v>157</v>
      </c>
      <c r="F2542" s="2">
        <v>0</v>
      </c>
      <c r="G2542" s="100">
        <v>0</v>
      </c>
    </row>
    <row r="2543" spans="1:7" ht="13.5" customHeight="1" x14ac:dyDescent="0.2">
      <c r="A2543" s="100">
        <v>2542</v>
      </c>
      <c r="B2543" s="100">
        <v>2584</v>
      </c>
      <c r="C2543" s="4" t="s">
        <v>7</v>
      </c>
      <c r="D2543" s="100">
        <v>812</v>
      </c>
      <c r="E2543" s="100">
        <v>157</v>
      </c>
      <c r="F2543" s="2">
        <v>0</v>
      </c>
      <c r="G2543" s="100">
        <v>0</v>
      </c>
    </row>
    <row r="2544" spans="1:7" ht="13.5" customHeight="1" x14ac:dyDescent="0.2">
      <c r="A2544" s="100">
        <v>2543</v>
      </c>
      <c r="B2544" s="100">
        <v>2585</v>
      </c>
      <c r="C2544" s="4" t="s">
        <v>7</v>
      </c>
      <c r="D2544" s="100">
        <v>813</v>
      </c>
      <c r="E2544" s="100">
        <v>157</v>
      </c>
      <c r="F2544" s="2">
        <v>0</v>
      </c>
      <c r="G2544" s="100">
        <v>0</v>
      </c>
    </row>
    <row r="2545" spans="1:7" ht="13.5" customHeight="1" x14ac:dyDescent="0.2">
      <c r="A2545" s="100">
        <v>2544</v>
      </c>
      <c r="B2545" s="100">
        <v>2586</v>
      </c>
      <c r="C2545" s="4" t="s">
        <v>7</v>
      </c>
      <c r="D2545" s="100">
        <v>814</v>
      </c>
      <c r="E2545" s="100">
        <v>157</v>
      </c>
      <c r="F2545" s="2">
        <v>0</v>
      </c>
      <c r="G2545" s="100">
        <v>0</v>
      </c>
    </row>
    <row r="2546" spans="1:7" ht="13.5" customHeight="1" x14ac:dyDescent="0.2">
      <c r="A2546" s="100">
        <v>2545</v>
      </c>
      <c r="B2546" s="100">
        <v>2587</v>
      </c>
      <c r="C2546" s="4" t="s">
        <v>7</v>
      </c>
      <c r="D2546" s="100">
        <v>815</v>
      </c>
      <c r="E2546" s="100">
        <v>157</v>
      </c>
      <c r="F2546" s="2">
        <v>0</v>
      </c>
      <c r="G2546" s="100">
        <v>0</v>
      </c>
    </row>
    <row r="2547" spans="1:7" ht="13.5" customHeight="1" x14ac:dyDescent="0.2">
      <c r="A2547" s="100">
        <v>2546</v>
      </c>
      <c r="B2547" s="100">
        <v>2588</v>
      </c>
      <c r="C2547" s="4" t="s">
        <v>7</v>
      </c>
      <c r="D2547" s="100">
        <v>816</v>
      </c>
      <c r="E2547" s="100">
        <v>157</v>
      </c>
      <c r="F2547" s="2">
        <v>0</v>
      </c>
      <c r="G2547" s="100">
        <v>0</v>
      </c>
    </row>
    <row r="2548" spans="1:7" ht="13.5" customHeight="1" x14ac:dyDescent="0.2">
      <c r="A2548" s="100">
        <v>2547</v>
      </c>
      <c r="B2548" s="100">
        <v>2589</v>
      </c>
      <c r="C2548" s="4" t="s">
        <v>7</v>
      </c>
      <c r="D2548" s="100">
        <v>817</v>
      </c>
      <c r="E2548" s="100">
        <v>157</v>
      </c>
      <c r="F2548" s="2">
        <v>0</v>
      </c>
      <c r="G2548" s="100">
        <v>0</v>
      </c>
    </row>
    <row r="2549" spans="1:7" ht="13.5" customHeight="1" x14ac:dyDescent="0.2">
      <c r="A2549" s="100">
        <v>2548</v>
      </c>
      <c r="B2549" s="100">
        <v>2590</v>
      </c>
      <c r="C2549" s="4" t="s">
        <v>7</v>
      </c>
      <c r="D2549" s="100">
        <v>818</v>
      </c>
      <c r="E2549" s="100">
        <v>157</v>
      </c>
      <c r="F2549" s="2">
        <v>0</v>
      </c>
      <c r="G2549" s="100">
        <v>0</v>
      </c>
    </row>
    <row r="2550" spans="1:7" ht="13.5" customHeight="1" x14ac:dyDescent="0.2">
      <c r="A2550" s="100">
        <v>2549</v>
      </c>
      <c r="B2550" s="100">
        <v>2591</v>
      </c>
      <c r="C2550" s="4" t="s">
        <v>7</v>
      </c>
      <c r="D2550" s="100">
        <v>819</v>
      </c>
      <c r="E2550" s="100">
        <v>157</v>
      </c>
      <c r="F2550" s="2">
        <v>0</v>
      </c>
      <c r="G2550" s="100">
        <v>0</v>
      </c>
    </row>
    <row r="2551" spans="1:7" ht="13.5" customHeight="1" x14ac:dyDescent="0.2">
      <c r="A2551" s="100">
        <v>2550</v>
      </c>
      <c r="B2551" s="100">
        <v>2592</v>
      </c>
      <c r="C2551" s="4" t="s">
        <v>7</v>
      </c>
      <c r="D2551" s="100">
        <v>820</v>
      </c>
      <c r="E2551" s="100">
        <v>157</v>
      </c>
      <c r="F2551" s="2">
        <v>0</v>
      </c>
      <c r="G2551" s="100">
        <v>0</v>
      </c>
    </row>
    <row r="2552" spans="1:7" ht="13.5" customHeight="1" x14ac:dyDescent="0.2">
      <c r="A2552" s="100">
        <v>2551</v>
      </c>
      <c r="B2552" s="100">
        <v>2593</v>
      </c>
      <c r="C2552" s="4" t="s">
        <v>7</v>
      </c>
      <c r="D2552" s="100">
        <v>821</v>
      </c>
      <c r="E2552" s="100">
        <v>157</v>
      </c>
      <c r="F2552" s="2">
        <v>0</v>
      </c>
      <c r="G2552" s="100">
        <v>0</v>
      </c>
    </row>
    <row r="2553" spans="1:7" ht="13.5" customHeight="1" x14ac:dyDescent="0.2">
      <c r="A2553" s="100">
        <v>2552</v>
      </c>
      <c r="B2553" s="100">
        <v>2594</v>
      </c>
      <c r="C2553" s="4" t="s">
        <v>7</v>
      </c>
      <c r="D2553" s="100">
        <v>822</v>
      </c>
      <c r="E2553" s="100">
        <v>157</v>
      </c>
      <c r="F2553" s="2">
        <v>0</v>
      </c>
      <c r="G2553" s="100">
        <v>0</v>
      </c>
    </row>
    <row r="2554" spans="1:7" ht="13.5" customHeight="1" x14ac:dyDescent="0.2">
      <c r="A2554" s="100">
        <v>2553</v>
      </c>
      <c r="B2554" s="100">
        <v>2595</v>
      </c>
      <c r="C2554" s="4" t="s">
        <v>7</v>
      </c>
      <c r="D2554" s="100">
        <v>823</v>
      </c>
      <c r="E2554" s="100">
        <v>157</v>
      </c>
      <c r="F2554" s="2">
        <v>0</v>
      </c>
      <c r="G2554" s="100">
        <v>0</v>
      </c>
    </row>
    <row r="2555" spans="1:7" ht="13.5" customHeight="1" x14ac:dyDescent="0.2">
      <c r="A2555" s="100">
        <v>2554</v>
      </c>
      <c r="B2555" s="100">
        <v>2596</v>
      </c>
      <c r="C2555" s="4" t="s">
        <v>7</v>
      </c>
      <c r="D2555" s="100">
        <v>824</v>
      </c>
      <c r="E2555" s="100">
        <v>157</v>
      </c>
      <c r="F2555" s="2">
        <v>0</v>
      </c>
      <c r="G2555" s="100">
        <v>0</v>
      </c>
    </row>
    <row r="2556" spans="1:7" ht="13.5" customHeight="1" x14ac:dyDescent="0.2">
      <c r="A2556" s="100">
        <v>2555</v>
      </c>
      <c r="B2556" s="100">
        <v>2597</v>
      </c>
      <c r="C2556" s="4" t="s">
        <v>7</v>
      </c>
      <c r="D2556" s="100">
        <v>825</v>
      </c>
      <c r="E2556" s="100">
        <v>157</v>
      </c>
      <c r="F2556" s="2">
        <v>0</v>
      </c>
      <c r="G2556" s="100">
        <v>0</v>
      </c>
    </row>
    <row r="2557" spans="1:7" ht="13.5" customHeight="1" x14ac:dyDescent="0.2">
      <c r="A2557" s="100">
        <v>2556</v>
      </c>
      <c r="B2557" s="100">
        <v>2598</v>
      </c>
      <c r="C2557" s="4" t="s">
        <v>7</v>
      </c>
      <c r="D2557" s="100">
        <v>826</v>
      </c>
      <c r="E2557" s="100">
        <v>157</v>
      </c>
      <c r="F2557" s="2">
        <v>0</v>
      </c>
      <c r="G2557" s="100">
        <v>0</v>
      </c>
    </row>
    <row r="2558" spans="1:7" ht="13.5" customHeight="1" x14ac:dyDescent="0.2">
      <c r="A2558" s="100">
        <v>2557</v>
      </c>
      <c r="B2558" s="100">
        <v>2599</v>
      </c>
      <c r="C2558" s="4" t="s">
        <v>7</v>
      </c>
      <c r="D2558" s="100">
        <v>827</v>
      </c>
      <c r="E2558" s="100">
        <v>157</v>
      </c>
      <c r="F2558" s="2">
        <v>0</v>
      </c>
      <c r="G2558" s="100">
        <v>0</v>
      </c>
    </row>
    <row r="2559" spans="1:7" ht="13.5" customHeight="1" x14ac:dyDescent="0.2">
      <c r="A2559" s="100">
        <v>2558</v>
      </c>
      <c r="B2559" s="100">
        <v>2600</v>
      </c>
      <c r="C2559" s="4" t="s">
        <v>7</v>
      </c>
      <c r="D2559" s="100">
        <v>828</v>
      </c>
      <c r="E2559" s="100">
        <v>157</v>
      </c>
      <c r="F2559" s="2">
        <v>0</v>
      </c>
      <c r="G2559" s="100">
        <v>0</v>
      </c>
    </row>
    <row r="2560" spans="1:7" ht="13.5" customHeight="1" x14ac:dyDescent="0.2">
      <c r="A2560" s="100">
        <v>2559</v>
      </c>
      <c r="B2560" s="100">
        <v>2601</v>
      </c>
      <c r="C2560" s="4" t="s">
        <v>7</v>
      </c>
      <c r="D2560" s="100">
        <v>967</v>
      </c>
      <c r="E2560" s="100">
        <v>157</v>
      </c>
      <c r="F2560" s="2">
        <v>0</v>
      </c>
      <c r="G2560" s="100">
        <v>0</v>
      </c>
    </row>
    <row r="2561" spans="1:7" ht="13.5" customHeight="1" x14ac:dyDescent="0.2">
      <c r="A2561" s="100">
        <v>2560</v>
      </c>
      <c r="B2561" s="100">
        <v>2602</v>
      </c>
      <c r="C2561" s="4" t="s">
        <v>7</v>
      </c>
      <c r="D2561" s="100">
        <v>830</v>
      </c>
      <c r="E2561" s="100">
        <v>157</v>
      </c>
      <c r="F2561" s="2">
        <v>0</v>
      </c>
      <c r="G2561" s="100">
        <v>0</v>
      </c>
    </row>
    <row r="2562" spans="1:7" ht="13.5" customHeight="1" x14ac:dyDescent="0.2">
      <c r="A2562" s="100">
        <v>2561</v>
      </c>
      <c r="B2562" s="100">
        <v>2603</v>
      </c>
      <c r="C2562" s="4" t="s">
        <v>7</v>
      </c>
      <c r="D2562" s="100">
        <v>831</v>
      </c>
      <c r="E2562" s="100">
        <v>157</v>
      </c>
      <c r="F2562" s="2">
        <v>0</v>
      </c>
      <c r="G2562" s="100">
        <v>0</v>
      </c>
    </row>
    <row r="2563" spans="1:7" ht="13.5" customHeight="1" x14ac:dyDescent="0.2">
      <c r="A2563" s="100">
        <v>2562</v>
      </c>
      <c r="B2563" s="100">
        <v>2604</v>
      </c>
      <c r="C2563" s="4" t="s">
        <v>7</v>
      </c>
      <c r="D2563" s="100">
        <v>832</v>
      </c>
      <c r="E2563" s="100">
        <v>157</v>
      </c>
      <c r="F2563" s="2">
        <v>0</v>
      </c>
      <c r="G2563" s="100">
        <v>0</v>
      </c>
    </row>
    <row r="2564" spans="1:7" ht="13.5" customHeight="1" x14ac:dyDescent="0.2">
      <c r="A2564" s="100">
        <v>2563</v>
      </c>
      <c r="B2564" s="100">
        <v>2605</v>
      </c>
      <c r="C2564" s="4" t="s">
        <v>7</v>
      </c>
      <c r="D2564" s="100">
        <v>833</v>
      </c>
      <c r="E2564" s="100">
        <v>157</v>
      </c>
      <c r="F2564" s="2">
        <v>0</v>
      </c>
      <c r="G2564" s="100">
        <v>0</v>
      </c>
    </row>
    <row r="2565" spans="1:7" ht="13.5" customHeight="1" x14ac:dyDescent="0.2">
      <c r="A2565" s="100">
        <v>2564</v>
      </c>
      <c r="B2565" s="100">
        <v>2606</v>
      </c>
      <c r="C2565" s="4" t="s">
        <v>7</v>
      </c>
      <c r="D2565" s="100">
        <v>834</v>
      </c>
      <c r="E2565" s="100">
        <v>157</v>
      </c>
      <c r="F2565" s="2">
        <v>0</v>
      </c>
      <c r="G2565" s="100">
        <v>0</v>
      </c>
    </row>
    <row r="2566" spans="1:7" ht="13.5" customHeight="1" x14ac:dyDescent="0.2">
      <c r="A2566" s="100">
        <v>2565</v>
      </c>
      <c r="B2566" s="100">
        <v>2607</v>
      </c>
      <c r="C2566" s="4" t="s">
        <v>7</v>
      </c>
      <c r="D2566" s="100">
        <v>835</v>
      </c>
      <c r="E2566" s="100">
        <v>157</v>
      </c>
      <c r="F2566" s="2">
        <v>0</v>
      </c>
      <c r="G2566" s="100">
        <v>0</v>
      </c>
    </row>
    <row r="2567" spans="1:7" ht="13.5" customHeight="1" x14ac:dyDescent="0.2">
      <c r="A2567" s="100">
        <v>2566</v>
      </c>
      <c r="B2567" s="100">
        <v>2608</v>
      </c>
      <c r="C2567" s="4" t="s">
        <v>7</v>
      </c>
      <c r="D2567" s="100">
        <v>836</v>
      </c>
      <c r="E2567" s="100">
        <v>157</v>
      </c>
      <c r="F2567" s="2">
        <v>0</v>
      </c>
      <c r="G2567" s="100">
        <v>0</v>
      </c>
    </row>
    <row r="2568" spans="1:7" ht="13.5" customHeight="1" x14ac:dyDescent="0.2">
      <c r="A2568" s="100">
        <v>2567</v>
      </c>
      <c r="B2568" s="100">
        <v>2609</v>
      </c>
      <c r="C2568" s="4" t="s">
        <v>7</v>
      </c>
      <c r="D2568" s="100">
        <v>837</v>
      </c>
      <c r="E2568" s="100">
        <v>157</v>
      </c>
      <c r="F2568" s="2">
        <v>0</v>
      </c>
      <c r="G2568" s="100">
        <v>0</v>
      </c>
    </row>
    <row r="2569" spans="1:7" ht="13.5" customHeight="1" x14ac:dyDescent="0.2">
      <c r="A2569" s="100">
        <v>2568</v>
      </c>
      <c r="B2569" s="100">
        <v>2610</v>
      </c>
      <c r="C2569" s="4" t="s">
        <v>7</v>
      </c>
      <c r="D2569" s="100">
        <v>838</v>
      </c>
      <c r="E2569" s="100">
        <v>157</v>
      </c>
      <c r="F2569" s="2">
        <v>0</v>
      </c>
      <c r="G2569" s="100">
        <v>0</v>
      </c>
    </row>
    <row r="2570" spans="1:7" ht="13.5" customHeight="1" x14ac:dyDescent="0.2">
      <c r="A2570" s="100">
        <v>2569</v>
      </c>
      <c r="B2570" s="100">
        <v>2611</v>
      </c>
      <c r="C2570" s="4" t="s">
        <v>7</v>
      </c>
      <c r="D2570" s="100">
        <v>839</v>
      </c>
      <c r="E2570" s="100">
        <v>157</v>
      </c>
      <c r="F2570" s="2">
        <v>0</v>
      </c>
      <c r="G2570" s="100">
        <v>0</v>
      </c>
    </row>
    <row r="2571" spans="1:7" ht="13.5" customHeight="1" x14ac:dyDescent="0.2">
      <c r="A2571" s="100">
        <v>2570</v>
      </c>
      <c r="B2571" s="100">
        <v>2612</v>
      </c>
      <c r="C2571" s="4" t="s">
        <v>7</v>
      </c>
      <c r="D2571" s="100">
        <v>840</v>
      </c>
      <c r="E2571" s="100">
        <v>157</v>
      </c>
      <c r="F2571" s="2">
        <v>0</v>
      </c>
      <c r="G2571" s="100">
        <v>0</v>
      </c>
    </row>
    <row r="2572" spans="1:7" ht="13.5" customHeight="1" x14ac:dyDescent="0.2">
      <c r="A2572" s="100">
        <v>2571</v>
      </c>
      <c r="B2572" s="100">
        <v>2613</v>
      </c>
      <c r="C2572" s="4" t="s">
        <v>7</v>
      </c>
      <c r="D2572" s="100">
        <v>841</v>
      </c>
      <c r="E2572" s="100">
        <v>157</v>
      </c>
      <c r="F2572" s="2">
        <v>0</v>
      </c>
      <c r="G2572" s="100">
        <v>0</v>
      </c>
    </row>
    <row r="2573" spans="1:7" ht="13.5" customHeight="1" x14ac:dyDescent="0.2">
      <c r="A2573" s="100">
        <v>2572</v>
      </c>
      <c r="B2573" s="100">
        <v>2614</v>
      </c>
      <c r="C2573" s="4" t="s">
        <v>7</v>
      </c>
      <c r="D2573" s="100">
        <v>842</v>
      </c>
      <c r="E2573" s="100">
        <v>157</v>
      </c>
      <c r="F2573" s="2">
        <v>0</v>
      </c>
      <c r="G2573" s="100">
        <v>0</v>
      </c>
    </row>
    <row r="2574" spans="1:7" ht="13.5" customHeight="1" x14ac:dyDescent="0.2">
      <c r="A2574" s="100">
        <v>2573</v>
      </c>
      <c r="B2574" s="100">
        <v>2615</v>
      </c>
      <c r="C2574" s="4" t="s">
        <v>7</v>
      </c>
      <c r="D2574" s="100">
        <v>843</v>
      </c>
      <c r="E2574" s="100">
        <v>157</v>
      </c>
      <c r="F2574" s="2">
        <v>0</v>
      </c>
      <c r="G2574" s="100">
        <v>0</v>
      </c>
    </row>
    <row r="2575" spans="1:7" ht="13.5" customHeight="1" x14ac:dyDescent="0.2">
      <c r="A2575" s="100">
        <v>2574</v>
      </c>
      <c r="B2575" s="100">
        <v>2616</v>
      </c>
      <c r="C2575" s="4" t="s">
        <v>7</v>
      </c>
      <c r="D2575" s="100">
        <v>844</v>
      </c>
      <c r="E2575" s="100">
        <v>157</v>
      </c>
      <c r="F2575" s="2">
        <v>0</v>
      </c>
      <c r="G2575" s="100">
        <v>0</v>
      </c>
    </row>
    <row r="2576" spans="1:7" ht="13.5" customHeight="1" x14ac:dyDescent="0.2">
      <c r="A2576" s="100">
        <v>2575</v>
      </c>
      <c r="B2576" s="100">
        <v>2617</v>
      </c>
      <c r="C2576" s="4" t="s">
        <v>7</v>
      </c>
      <c r="D2576" s="100">
        <v>845</v>
      </c>
      <c r="E2576" s="100">
        <v>157</v>
      </c>
      <c r="F2576" s="2">
        <v>0</v>
      </c>
      <c r="G2576" s="100">
        <v>0</v>
      </c>
    </row>
    <row r="2577" spans="1:7" ht="13.5" customHeight="1" x14ac:dyDescent="0.2">
      <c r="A2577" s="100">
        <v>2576</v>
      </c>
      <c r="B2577" s="100">
        <v>2618</v>
      </c>
      <c r="C2577" s="4" t="s">
        <v>7</v>
      </c>
      <c r="D2577" s="100">
        <v>846</v>
      </c>
      <c r="E2577" s="100">
        <v>157</v>
      </c>
      <c r="F2577" s="2">
        <v>0</v>
      </c>
      <c r="G2577" s="100">
        <v>0</v>
      </c>
    </row>
    <row r="2578" spans="1:7" ht="13.5" customHeight="1" x14ac:dyDescent="0.2">
      <c r="A2578" s="100">
        <v>2577</v>
      </c>
      <c r="B2578" s="100">
        <v>2619</v>
      </c>
      <c r="C2578" s="4" t="s">
        <v>7</v>
      </c>
      <c r="D2578" s="100">
        <v>847</v>
      </c>
      <c r="E2578" s="100">
        <v>157</v>
      </c>
      <c r="F2578" s="2">
        <v>0</v>
      </c>
      <c r="G2578" s="100">
        <v>0</v>
      </c>
    </row>
    <row r="2579" spans="1:7" ht="13.5" customHeight="1" x14ac:dyDescent="0.2">
      <c r="A2579" s="100">
        <v>2578</v>
      </c>
      <c r="B2579" s="100">
        <v>2620</v>
      </c>
      <c r="C2579" s="4" t="s">
        <v>7</v>
      </c>
      <c r="D2579" s="100">
        <v>848</v>
      </c>
      <c r="E2579" s="100">
        <v>157</v>
      </c>
      <c r="F2579" s="2">
        <v>0</v>
      </c>
      <c r="G2579" s="100">
        <v>0</v>
      </c>
    </row>
    <row r="2580" spans="1:7" ht="13.5" customHeight="1" x14ac:dyDescent="0.2">
      <c r="A2580" s="100">
        <v>2579</v>
      </c>
      <c r="B2580" s="100">
        <v>2621</v>
      </c>
      <c r="C2580" s="4" t="s">
        <v>7</v>
      </c>
      <c r="D2580" s="100">
        <v>849</v>
      </c>
      <c r="E2580" s="100">
        <v>157</v>
      </c>
      <c r="F2580" s="2">
        <v>0</v>
      </c>
      <c r="G2580" s="100">
        <v>0</v>
      </c>
    </row>
    <row r="2581" spans="1:7" ht="13.5" customHeight="1" x14ac:dyDescent="0.2">
      <c r="A2581" s="100">
        <v>2580</v>
      </c>
      <c r="B2581" s="100">
        <v>2622</v>
      </c>
      <c r="C2581" s="4" t="s">
        <v>7</v>
      </c>
      <c r="D2581" s="100">
        <v>850</v>
      </c>
      <c r="E2581" s="100">
        <v>157</v>
      </c>
      <c r="F2581" s="2">
        <v>0</v>
      </c>
      <c r="G2581" s="100">
        <v>0</v>
      </c>
    </row>
    <row r="2582" spans="1:7" ht="13.5" customHeight="1" x14ac:dyDescent="0.2">
      <c r="A2582" s="100">
        <v>2581</v>
      </c>
      <c r="B2582" s="100">
        <v>2623</v>
      </c>
      <c r="C2582" s="4" t="s">
        <v>7</v>
      </c>
      <c r="D2582" s="100">
        <v>851</v>
      </c>
      <c r="E2582" s="100">
        <v>157</v>
      </c>
      <c r="F2582" s="2">
        <v>0</v>
      </c>
      <c r="G2582" s="100">
        <v>0</v>
      </c>
    </row>
    <row r="2583" spans="1:7" ht="13.5" customHeight="1" x14ac:dyDescent="0.2">
      <c r="A2583" s="100">
        <v>2582</v>
      </c>
      <c r="B2583" s="100">
        <v>2624</v>
      </c>
      <c r="C2583" s="4" t="s">
        <v>7</v>
      </c>
      <c r="D2583" s="100">
        <v>852</v>
      </c>
      <c r="E2583" s="100">
        <v>157</v>
      </c>
      <c r="F2583" s="2">
        <v>0</v>
      </c>
      <c r="G2583" s="100">
        <v>0</v>
      </c>
    </row>
    <row r="2584" spans="1:7" ht="13.5" customHeight="1" x14ac:dyDescent="0.2">
      <c r="A2584" s="100">
        <v>2583</v>
      </c>
      <c r="B2584" s="100">
        <v>2625</v>
      </c>
      <c r="C2584" s="4" t="s">
        <v>7</v>
      </c>
      <c r="D2584" s="100">
        <v>853</v>
      </c>
      <c r="E2584" s="100">
        <v>157</v>
      </c>
      <c r="F2584" s="2">
        <v>0</v>
      </c>
      <c r="G2584" s="100">
        <v>0</v>
      </c>
    </row>
    <row r="2585" spans="1:7" ht="13.5" customHeight="1" x14ac:dyDescent="0.2">
      <c r="A2585" s="100">
        <v>2584</v>
      </c>
      <c r="B2585" s="100">
        <v>2626</v>
      </c>
      <c r="C2585" s="4" t="s">
        <v>7</v>
      </c>
      <c r="D2585" s="100">
        <v>854</v>
      </c>
      <c r="E2585" s="100">
        <v>157</v>
      </c>
      <c r="F2585" s="2">
        <v>0</v>
      </c>
      <c r="G2585" s="100">
        <v>0</v>
      </c>
    </row>
    <row r="2586" spans="1:7" ht="13.5" customHeight="1" x14ac:dyDescent="0.2">
      <c r="A2586" s="100">
        <v>2585</v>
      </c>
      <c r="B2586" s="100">
        <v>2627</v>
      </c>
      <c r="C2586" s="4" t="s">
        <v>7</v>
      </c>
      <c r="D2586" s="100">
        <v>855</v>
      </c>
      <c r="E2586" s="100">
        <v>157</v>
      </c>
      <c r="F2586" s="2">
        <v>0</v>
      </c>
      <c r="G2586" s="100">
        <v>0</v>
      </c>
    </row>
    <row r="2587" spans="1:7" ht="13.5" customHeight="1" x14ac:dyDescent="0.2">
      <c r="A2587" s="100">
        <v>2586</v>
      </c>
      <c r="B2587" s="100">
        <v>2628</v>
      </c>
      <c r="C2587" s="4" t="s">
        <v>7</v>
      </c>
      <c r="D2587" s="100">
        <v>856</v>
      </c>
      <c r="E2587" s="100">
        <v>157</v>
      </c>
      <c r="F2587" s="2">
        <v>0</v>
      </c>
      <c r="G2587" s="100">
        <v>0</v>
      </c>
    </row>
    <row r="2588" spans="1:7" ht="13.5" customHeight="1" x14ac:dyDescent="0.2">
      <c r="A2588" s="100">
        <v>2587</v>
      </c>
      <c r="B2588" s="100">
        <v>2629</v>
      </c>
      <c r="C2588" s="4" t="s">
        <v>7</v>
      </c>
      <c r="D2588" s="100">
        <v>857</v>
      </c>
      <c r="E2588" s="100">
        <v>157</v>
      </c>
      <c r="F2588" s="2">
        <v>0</v>
      </c>
      <c r="G2588" s="100">
        <v>0</v>
      </c>
    </row>
    <row r="2589" spans="1:7" ht="13.5" customHeight="1" x14ac:dyDescent="0.2">
      <c r="A2589" s="100">
        <v>2588</v>
      </c>
      <c r="B2589" s="100">
        <v>2630</v>
      </c>
      <c r="C2589" s="4" t="s">
        <v>7</v>
      </c>
      <c r="D2589" s="100">
        <v>858</v>
      </c>
      <c r="E2589" s="100">
        <v>157</v>
      </c>
      <c r="F2589" s="2">
        <v>0</v>
      </c>
      <c r="G2589" s="100">
        <v>0</v>
      </c>
    </row>
    <row r="2590" spans="1:7" ht="13.5" customHeight="1" x14ac:dyDescent="0.2">
      <c r="A2590" s="100">
        <v>2589</v>
      </c>
      <c r="B2590" s="100">
        <v>2631</v>
      </c>
      <c r="C2590" s="4" t="s">
        <v>7</v>
      </c>
      <c r="D2590" s="100">
        <v>859</v>
      </c>
      <c r="E2590" s="100">
        <v>157</v>
      </c>
      <c r="F2590" s="2">
        <v>0</v>
      </c>
      <c r="G2590" s="100">
        <v>0</v>
      </c>
    </row>
    <row r="2591" spans="1:7" ht="13.5" customHeight="1" x14ac:dyDescent="0.2">
      <c r="A2591" s="100">
        <v>2590</v>
      </c>
      <c r="B2591" s="100">
        <v>2632</v>
      </c>
      <c r="C2591" s="4" t="s">
        <v>7</v>
      </c>
      <c r="D2591" s="100">
        <v>860</v>
      </c>
      <c r="E2591" s="100">
        <v>157</v>
      </c>
      <c r="F2591" s="2">
        <v>0</v>
      </c>
      <c r="G2591" s="100">
        <v>0</v>
      </c>
    </row>
    <row r="2592" spans="1:7" ht="13.5" customHeight="1" x14ac:dyDescent="0.2">
      <c r="A2592" s="100">
        <v>2591</v>
      </c>
      <c r="B2592" s="100">
        <v>2633</v>
      </c>
      <c r="C2592" s="4" t="s">
        <v>7</v>
      </c>
      <c r="D2592" s="100">
        <v>861</v>
      </c>
      <c r="E2592" s="100">
        <v>157</v>
      </c>
      <c r="F2592" s="2">
        <v>0</v>
      </c>
      <c r="G2592" s="100">
        <v>0</v>
      </c>
    </row>
    <row r="2593" spans="1:7" ht="13.5" customHeight="1" x14ac:dyDescent="0.2">
      <c r="A2593" s="100">
        <v>2592</v>
      </c>
      <c r="B2593" s="100">
        <v>2634</v>
      </c>
      <c r="C2593" s="4" t="s">
        <v>7</v>
      </c>
      <c r="D2593" s="100">
        <v>862</v>
      </c>
      <c r="E2593" s="100">
        <v>157</v>
      </c>
      <c r="F2593" s="2">
        <v>0</v>
      </c>
      <c r="G2593" s="100">
        <v>0</v>
      </c>
    </row>
    <row r="2594" spans="1:7" ht="13.5" customHeight="1" x14ac:dyDescent="0.2">
      <c r="A2594" s="100">
        <v>2593</v>
      </c>
      <c r="B2594" s="100">
        <v>2635</v>
      </c>
      <c r="C2594" s="4" t="s">
        <v>7</v>
      </c>
      <c r="D2594" s="100">
        <v>863</v>
      </c>
      <c r="E2594" s="100">
        <v>157</v>
      </c>
      <c r="F2594" s="2">
        <v>0</v>
      </c>
      <c r="G2594" s="100">
        <v>0</v>
      </c>
    </row>
    <row r="2595" spans="1:7" ht="13.5" customHeight="1" x14ac:dyDescent="0.2">
      <c r="A2595" s="100">
        <v>2594</v>
      </c>
      <c r="B2595" s="100">
        <v>2636</v>
      </c>
      <c r="C2595" s="4" t="s">
        <v>7</v>
      </c>
      <c r="D2595" s="100">
        <v>864</v>
      </c>
      <c r="E2595" s="100">
        <v>157</v>
      </c>
      <c r="F2595" s="2">
        <v>0</v>
      </c>
      <c r="G2595" s="100">
        <v>0</v>
      </c>
    </row>
    <row r="2596" spans="1:7" ht="13.5" customHeight="1" x14ac:dyDescent="0.2">
      <c r="A2596" s="100">
        <v>2595</v>
      </c>
      <c r="B2596" s="100">
        <v>2637</v>
      </c>
      <c r="C2596" s="4" t="s">
        <v>7</v>
      </c>
      <c r="D2596" s="100">
        <v>865</v>
      </c>
      <c r="E2596" s="100">
        <v>157</v>
      </c>
      <c r="F2596" s="2">
        <v>0</v>
      </c>
      <c r="G2596" s="100">
        <v>0</v>
      </c>
    </row>
    <row r="2597" spans="1:7" ht="13.5" customHeight="1" x14ac:dyDescent="0.2">
      <c r="A2597" s="100">
        <v>2596</v>
      </c>
      <c r="B2597" s="100">
        <v>2638</v>
      </c>
      <c r="C2597" s="4" t="s">
        <v>7</v>
      </c>
      <c r="D2597" s="100">
        <v>866</v>
      </c>
      <c r="E2597" s="100">
        <v>157</v>
      </c>
      <c r="F2597" s="2">
        <v>0</v>
      </c>
      <c r="G2597" s="100">
        <v>0</v>
      </c>
    </row>
    <row r="2598" spans="1:7" ht="13.5" customHeight="1" x14ac:dyDescent="0.2">
      <c r="A2598" s="100">
        <v>2597</v>
      </c>
      <c r="B2598" s="100">
        <v>2639</v>
      </c>
      <c r="C2598" s="4" t="s">
        <v>7</v>
      </c>
      <c r="D2598" s="100">
        <v>867</v>
      </c>
      <c r="E2598" s="100">
        <v>157</v>
      </c>
      <c r="F2598" s="2">
        <v>0</v>
      </c>
      <c r="G2598" s="100">
        <v>0</v>
      </c>
    </row>
    <row r="2599" spans="1:7" ht="13.5" customHeight="1" x14ac:dyDescent="0.2">
      <c r="A2599" s="100">
        <v>2598</v>
      </c>
      <c r="B2599" s="100">
        <v>2640</v>
      </c>
      <c r="C2599" s="4" t="s">
        <v>7</v>
      </c>
      <c r="D2599" s="100">
        <v>868</v>
      </c>
      <c r="E2599" s="100">
        <v>157</v>
      </c>
      <c r="F2599" s="2">
        <v>0</v>
      </c>
      <c r="G2599" s="100">
        <v>0</v>
      </c>
    </row>
    <row r="2600" spans="1:7" ht="13.5" customHeight="1" x14ac:dyDescent="0.2">
      <c r="A2600" s="100">
        <v>2599</v>
      </c>
      <c r="B2600" s="100">
        <v>2641</v>
      </c>
      <c r="C2600" s="4" t="s">
        <v>7</v>
      </c>
      <c r="D2600" s="100">
        <v>869</v>
      </c>
      <c r="E2600" s="100">
        <v>157</v>
      </c>
      <c r="F2600" s="2">
        <v>0</v>
      </c>
      <c r="G2600" s="100">
        <v>0</v>
      </c>
    </row>
    <row r="2601" spans="1:7" ht="13.5" customHeight="1" x14ac:dyDescent="0.2">
      <c r="A2601" s="100">
        <v>2600</v>
      </c>
      <c r="B2601" s="100">
        <v>2642</v>
      </c>
      <c r="C2601" s="4" t="s">
        <v>7</v>
      </c>
      <c r="D2601" s="100">
        <v>870</v>
      </c>
      <c r="E2601" s="100">
        <v>157</v>
      </c>
      <c r="F2601" s="2">
        <v>0</v>
      </c>
      <c r="G2601" s="100">
        <v>0</v>
      </c>
    </row>
    <row r="2602" spans="1:7" ht="13.5" customHeight="1" x14ac:dyDescent="0.2">
      <c r="A2602" s="100">
        <v>2601</v>
      </c>
      <c r="B2602" s="100">
        <v>2643</v>
      </c>
      <c r="C2602" s="4" t="s">
        <v>7</v>
      </c>
      <c r="D2602" s="100">
        <v>871</v>
      </c>
      <c r="E2602" s="100">
        <v>157</v>
      </c>
      <c r="F2602" s="2">
        <v>0</v>
      </c>
      <c r="G2602" s="100">
        <v>0</v>
      </c>
    </row>
    <row r="2603" spans="1:7" ht="13.5" customHeight="1" x14ac:dyDescent="0.2">
      <c r="A2603" s="100">
        <v>2602</v>
      </c>
      <c r="B2603" s="100">
        <v>2644</v>
      </c>
      <c r="C2603" s="4" t="s">
        <v>7</v>
      </c>
      <c r="D2603" s="100">
        <v>872</v>
      </c>
      <c r="E2603" s="100">
        <v>157</v>
      </c>
      <c r="F2603" s="2">
        <v>0</v>
      </c>
      <c r="G2603" s="100">
        <v>0</v>
      </c>
    </row>
    <row r="2604" spans="1:7" ht="13.5" customHeight="1" x14ac:dyDescent="0.2">
      <c r="A2604" s="100">
        <v>2603</v>
      </c>
      <c r="B2604" s="100">
        <v>2645</v>
      </c>
      <c r="C2604" s="4" t="s">
        <v>7</v>
      </c>
      <c r="D2604" s="100">
        <v>873</v>
      </c>
      <c r="E2604" s="100">
        <v>157</v>
      </c>
      <c r="F2604" s="2">
        <v>0</v>
      </c>
      <c r="G2604" s="100">
        <v>0</v>
      </c>
    </row>
    <row r="2605" spans="1:7" ht="13.5" customHeight="1" x14ac:dyDescent="0.2">
      <c r="A2605" s="100">
        <v>2604</v>
      </c>
      <c r="B2605" s="100">
        <v>2646</v>
      </c>
      <c r="C2605" s="4" t="s">
        <v>7</v>
      </c>
      <c r="D2605" s="100">
        <v>874</v>
      </c>
      <c r="E2605" s="100">
        <v>157</v>
      </c>
      <c r="F2605" s="2">
        <v>0</v>
      </c>
      <c r="G2605" s="100">
        <v>0</v>
      </c>
    </row>
    <row r="2606" spans="1:7" ht="13.5" customHeight="1" x14ac:dyDescent="0.2">
      <c r="A2606" s="100">
        <v>2605</v>
      </c>
      <c r="B2606" s="100">
        <v>2647</v>
      </c>
      <c r="C2606" s="4"/>
      <c r="D2606" s="100">
        <v>1</v>
      </c>
      <c r="E2606" s="100">
        <v>245</v>
      </c>
      <c r="F2606" s="2">
        <v>0</v>
      </c>
      <c r="G2606" s="100">
        <v>0</v>
      </c>
    </row>
    <row r="2607" spans="1:7" ht="13.5" customHeight="1" x14ac:dyDescent="0.2">
      <c r="A2607" s="100">
        <v>2606</v>
      </c>
      <c r="B2607" s="100">
        <v>2648</v>
      </c>
      <c r="C2607" s="4" t="s">
        <v>7</v>
      </c>
      <c r="D2607" s="100">
        <v>17</v>
      </c>
      <c r="E2607" s="100">
        <v>179</v>
      </c>
      <c r="F2607" s="2">
        <v>0</v>
      </c>
      <c r="G2607" s="100">
        <v>0</v>
      </c>
    </row>
    <row r="2608" spans="1:7" ht="13.5" customHeight="1" x14ac:dyDescent="0.2">
      <c r="A2608" s="100">
        <v>2607</v>
      </c>
      <c r="B2608" s="100">
        <v>2649</v>
      </c>
      <c r="C2608" s="4" t="s">
        <v>7</v>
      </c>
      <c r="D2608" s="100">
        <v>18</v>
      </c>
      <c r="E2608" s="100">
        <v>179</v>
      </c>
      <c r="F2608" s="2">
        <v>0</v>
      </c>
      <c r="G2608" s="100">
        <v>0</v>
      </c>
    </row>
    <row r="2609" spans="1:7" ht="13.5" customHeight="1" x14ac:dyDescent="0.2">
      <c r="A2609" s="100">
        <v>2608</v>
      </c>
      <c r="B2609" s="100">
        <v>2650</v>
      </c>
      <c r="C2609" s="4" t="s">
        <v>7</v>
      </c>
      <c r="D2609" s="100">
        <v>62</v>
      </c>
      <c r="E2609" s="100">
        <v>70</v>
      </c>
      <c r="F2609" s="2">
        <v>0</v>
      </c>
      <c r="G2609" s="100">
        <v>0</v>
      </c>
    </row>
    <row r="2610" spans="1:7" ht="13.5" customHeight="1" x14ac:dyDescent="0.2">
      <c r="A2610" s="100">
        <v>2609</v>
      </c>
      <c r="B2610" s="100">
        <v>2651</v>
      </c>
      <c r="C2610" s="4" t="s">
        <v>7</v>
      </c>
      <c r="D2610" s="100">
        <v>63</v>
      </c>
      <c r="E2610" s="100">
        <v>70</v>
      </c>
      <c r="F2610" s="2">
        <v>0</v>
      </c>
      <c r="G2610" s="100">
        <v>0</v>
      </c>
    </row>
    <row r="2611" spans="1:7" ht="13.5" customHeight="1" x14ac:dyDescent="0.2">
      <c r="A2611" s="100">
        <v>2610</v>
      </c>
      <c r="B2611" s="100">
        <v>2652</v>
      </c>
      <c r="C2611" s="4" t="s">
        <v>7</v>
      </c>
      <c r="D2611" s="100">
        <v>508</v>
      </c>
      <c r="E2611" s="100">
        <v>29</v>
      </c>
      <c r="F2611" s="2">
        <v>0</v>
      </c>
      <c r="G2611" s="100">
        <v>0</v>
      </c>
    </row>
    <row r="2612" spans="1:7" ht="13.5" customHeight="1" x14ac:dyDescent="0.2">
      <c r="A2612" s="100">
        <v>2611</v>
      </c>
      <c r="B2612" s="100">
        <v>2653</v>
      </c>
      <c r="C2612" s="4" t="s">
        <v>7</v>
      </c>
      <c r="D2612" s="100">
        <v>509</v>
      </c>
      <c r="E2612" s="100">
        <v>29</v>
      </c>
      <c r="F2612" s="2">
        <v>0</v>
      </c>
      <c r="G2612" s="100">
        <v>0</v>
      </c>
    </row>
    <row r="2613" spans="1:7" ht="13.5" customHeight="1" x14ac:dyDescent="0.2">
      <c r="A2613" s="100">
        <v>2612</v>
      </c>
      <c r="B2613" s="100">
        <v>2654</v>
      </c>
      <c r="C2613" s="4" t="s">
        <v>7</v>
      </c>
      <c r="D2613" s="100">
        <v>510</v>
      </c>
      <c r="E2613" s="100">
        <v>29</v>
      </c>
      <c r="F2613" s="2">
        <v>0</v>
      </c>
      <c r="G2613" s="100">
        <v>0</v>
      </c>
    </row>
    <row r="2614" spans="1:7" ht="13.5" customHeight="1" x14ac:dyDescent="0.2">
      <c r="A2614" s="100">
        <v>2613</v>
      </c>
      <c r="B2614" s="100">
        <v>2655</v>
      </c>
      <c r="C2614" s="4" t="s">
        <v>7</v>
      </c>
      <c r="D2614" s="100">
        <v>512</v>
      </c>
      <c r="E2614" s="100">
        <v>29</v>
      </c>
      <c r="F2614" s="2">
        <v>0</v>
      </c>
      <c r="G2614" s="100">
        <v>0</v>
      </c>
    </row>
    <row r="2615" spans="1:7" ht="13.5" customHeight="1" x14ac:dyDescent="0.2">
      <c r="A2615" s="100">
        <v>2614</v>
      </c>
      <c r="B2615" s="100">
        <v>2656</v>
      </c>
      <c r="C2615" s="4" t="s">
        <v>7</v>
      </c>
      <c r="D2615" s="100">
        <v>514</v>
      </c>
      <c r="E2615" s="100">
        <v>29</v>
      </c>
      <c r="F2615" s="2">
        <v>0</v>
      </c>
      <c r="G2615" s="100">
        <v>0</v>
      </c>
    </row>
    <row r="2616" spans="1:7" ht="13.5" customHeight="1" x14ac:dyDescent="0.2">
      <c r="A2616" s="100">
        <v>2615</v>
      </c>
      <c r="B2616" s="100">
        <v>2657</v>
      </c>
      <c r="C2616" s="4" t="s">
        <v>7</v>
      </c>
      <c r="D2616" s="100">
        <v>515</v>
      </c>
      <c r="E2616" s="100">
        <v>29</v>
      </c>
      <c r="F2616" s="2">
        <v>0</v>
      </c>
      <c r="G2616" s="100">
        <v>0</v>
      </c>
    </row>
    <row r="2617" spans="1:7" ht="13.5" customHeight="1" x14ac:dyDescent="0.2">
      <c r="A2617" s="100">
        <v>2616</v>
      </c>
      <c r="B2617" s="100">
        <v>2658</v>
      </c>
      <c r="C2617" s="4" t="s">
        <v>7</v>
      </c>
      <c r="D2617" s="100">
        <v>516</v>
      </c>
      <c r="E2617" s="100">
        <v>29</v>
      </c>
      <c r="F2617" s="2">
        <v>0</v>
      </c>
      <c r="G2617" s="100">
        <v>0</v>
      </c>
    </row>
    <row r="2618" spans="1:7" ht="13.5" customHeight="1" x14ac:dyDescent="0.2">
      <c r="A2618" s="100">
        <v>2617</v>
      </c>
      <c r="B2618" s="100">
        <v>2659</v>
      </c>
      <c r="C2618" s="4" t="s">
        <v>7</v>
      </c>
      <c r="D2618" s="100">
        <v>517</v>
      </c>
      <c r="E2618" s="100">
        <v>29</v>
      </c>
      <c r="F2618" s="2">
        <v>0</v>
      </c>
      <c r="G2618" s="100">
        <v>0</v>
      </c>
    </row>
    <row r="2619" spans="1:7" ht="13.5" customHeight="1" x14ac:dyDescent="0.2">
      <c r="A2619" s="100">
        <v>2618</v>
      </c>
      <c r="B2619" s="100">
        <v>2660</v>
      </c>
      <c r="C2619" s="4" t="s">
        <v>7</v>
      </c>
      <c r="D2619" s="100">
        <v>518</v>
      </c>
      <c r="E2619" s="100">
        <v>29</v>
      </c>
      <c r="F2619" s="2">
        <v>0</v>
      </c>
      <c r="G2619" s="100">
        <v>0</v>
      </c>
    </row>
    <row r="2620" spans="1:7" ht="13.5" customHeight="1" x14ac:dyDescent="0.2">
      <c r="A2620" s="100">
        <v>2619</v>
      </c>
      <c r="B2620" s="100">
        <v>2661</v>
      </c>
      <c r="C2620" s="4" t="s">
        <v>7</v>
      </c>
      <c r="D2620" s="100">
        <v>519</v>
      </c>
      <c r="E2620" s="100">
        <v>29</v>
      </c>
      <c r="F2620" s="2">
        <v>0</v>
      </c>
      <c r="G2620" s="100">
        <v>0</v>
      </c>
    </row>
    <row r="2621" spans="1:7" ht="13.5" customHeight="1" x14ac:dyDescent="0.2">
      <c r="A2621" s="100">
        <v>2620</v>
      </c>
      <c r="B2621" s="100">
        <v>2662</v>
      </c>
      <c r="C2621" s="4" t="s">
        <v>7</v>
      </c>
      <c r="D2621" s="100">
        <v>520</v>
      </c>
      <c r="E2621" s="100">
        <v>29</v>
      </c>
      <c r="F2621" s="2">
        <v>0</v>
      </c>
      <c r="G2621" s="100">
        <v>0</v>
      </c>
    </row>
    <row r="2622" spans="1:7" ht="13.5" customHeight="1" x14ac:dyDescent="0.2">
      <c r="A2622" s="100">
        <v>2621</v>
      </c>
      <c r="B2622" s="100">
        <v>2663</v>
      </c>
      <c r="C2622" s="4" t="s">
        <v>7</v>
      </c>
      <c r="D2622" s="100">
        <v>521</v>
      </c>
      <c r="E2622" s="100">
        <v>29</v>
      </c>
      <c r="F2622" s="2">
        <v>0</v>
      </c>
      <c r="G2622" s="100">
        <v>0</v>
      </c>
    </row>
    <row r="2623" spans="1:7" ht="13.5" customHeight="1" x14ac:dyDescent="0.2">
      <c r="A2623" s="100">
        <v>2622</v>
      </c>
      <c r="B2623" s="100">
        <v>2664</v>
      </c>
      <c r="C2623" s="4" t="s">
        <v>7</v>
      </c>
      <c r="D2623" s="100">
        <v>523</v>
      </c>
      <c r="E2623" s="100">
        <v>29</v>
      </c>
      <c r="F2623" s="2">
        <v>0</v>
      </c>
      <c r="G2623" s="100">
        <v>0</v>
      </c>
    </row>
    <row r="2624" spans="1:7" ht="13.5" customHeight="1" x14ac:dyDescent="0.2">
      <c r="A2624" s="100">
        <v>2623</v>
      </c>
      <c r="B2624" s="100">
        <v>2665</v>
      </c>
      <c r="C2624" s="4" t="s">
        <v>7</v>
      </c>
      <c r="D2624" s="100">
        <v>524</v>
      </c>
      <c r="E2624" s="100">
        <v>29</v>
      </c>
      <c r="F2624" s="2">
        <v>0</v>
      </c>
      <c r="G2624" s="100">
        <v>0</v>
      </c>
    </row>
    <row r="2625" spans="1:7" ht="13.5" customHeight="1" x14ac:dyDescent="0.2">
      <c r="A2625" s="100">
        <v>2624</v>
      </c>
      <c r="B2625" s="100">
        <v>2666</v>
      </c>
      <c r="C2625" s="4" t="s">
        <v>7</v>
      </c>
      <c r="D2625" s="100">
        <v>525</v>
      </c>
      <c r="E2625" s="100">
        <v>29</v>
      </c>
      <c r="F2625" s="2">
        <v>0</v>
      </c>
      <c r="G2625" s="100">
        <v>0</v>
      </c>
    </row>
    <row r="2626" spans="1:7" ht="13.5" customHeight="1" x14ac:dyDescent="0.2">
      <c r="A2626" s="100">
        <v>2625</v>
      </c>
      <c r="B2626" s="100">
        <v>2667</v>
      </c>
      <c r="C2626" s="4" t="s">
        <v>7</v>
      </c>
      <c r="D2626" s="100">
        <v>526</v>
      </c>
      <c r="E2626" s="100">
        <v>29</v>
      </c>
      <c r="F2626" s="2">
        <v>0</v>
      </c>
      <c r="G2626" s="100">
        <v>0</v>
      </c>
    </row>
    <row r="2627" spans="1:7" ht="13.5" customHeight="1" x14ac:dyDescent="0.2">
      <c r="A2627" s="100">
        <v>2626</v>
      </c>
      <c r="B2627" s="100">
        <v>2668</v>
      </c>
      <c r="C2627" s="4" t="s">
        <v>7</v>
      </c>
      <c r="D2627" s="100">
        <v>527</v>
      </c>
      <c r="E2627" s="100">
        <v>29</v>
      </c>
      <c r="F2627" s="2">
        <v>0</v>
      </c>
      <c r="G2627" s="100">
        <v>0</v>
      </c>
    </row>
    <row r="2628" spans="1:7" ht="13.5" customHeight="1" x14ac:dyDescent="0.2">
      <c r="A2628" s="100">
        <v>2627</v>
      </c>
      <c r="B2628" s="100">
        <v>2669</v>
      </c>
      <c r="C2628" s="4" t="s">
        <v>7</v>
      </c>
      <c r="D2628" s="100">
        <v>529</v>
      </c>
      <c r="E2628" s="100">
        <v>29</v>
      </c>
      <c r="F2628" s="2">
        <v>0</v>
      </c>
      <c r="G2628" s="100">
        <v>0</v>
      </c>
    </row>
    <row r="2629" spans="1:7" ht="13.5" customHeight="1" x14ac:dyDescent="0.2">
      <c r="A2629" s="100">
        <v>2628</v>
      </c>
      <c r="B2629" s="100">
        <v>2670</v>
      </c>
      <c r="C2629" s="4" t="s">
        <v>7</v>
      </c>
      <c r="D2629" s="100">
        <v>531</v>
      </c>
      <c r="E2629" s="100">
        <v>29</v>
      </c>
      <c r="F2629" s="2">
        <v>0</v>
      </c>
      <c r="G2629" s="100">
        <v>0</v>
      </c>
    </row>
    <row r="2630" spans="1:7" ht="13.5" customHeight="1" x14ac:dyDescent="0.2">
      <c r="A2630" s="100">
        <v>2629</v>
      </c>
      <c r="B2630" s="100">
        <v>2671</v>
      </c>
      <c r="C2630" s="4" t="s">
        <v>7</v>
      </c>
      <c r="D2630" s="100">
        <v>532</v>
      </c>
      <c r="E2630" s="100">
        <v>29</v>
      </c>
      <c r="F2630" s="2">
        <v>0</v>
      </c>
      <c r="G2630" s="100">
        <v>0</v>
      </c>
    </row>
    <row r="2631" spans="1:7" ht="13.5" customHeight="1" x14ac:dyDescent="0.2">
      <c r="A2631" s="100">
        <v>2630</v>
      </c>
      <c r="B2631" s="100">
        <v>2672</v>
      </c>
      <c r="C2631" s="4" t="s">
        <v>7</v>
      </c>
      <c r="D2631" s="100">
        <v>351</v>
      </c>
      <c r="E2631" s="100">
        <v>119</v>
      </c>
      <c r="F2631" s="2">
        <v>0</v>
      </c>
      <c r="G2631" s="100">
        <v>0</v>
      </c>
    </row>
    <row r="2632" spans="1:7" ht="13.5" customHeight="1" x14ac:dyDescent="0.2">
      <c r="A2632" s="100">
        <v>2631</v>
      </c>
      <c r="B2632" s="100">
        <v>2673</v>
      </c>
      <c r="C2632" s="4" t="s">
        <v>7</v>
      </c>
      <c r="D2632" s="100">
        <v>352</v>
      </c>
      <c r="E2632" s="100">
        <v>119</v>
      </c>
      <c r="F2632" s="2">
        <v>0</v>
      </c>
      <c r="G2632" s="100">
        <v>0</v>
      </c>
    </row>
    <row r="2633" spans="1:7" ht="13.5" customHeight="1" x14ac:dyDescent="0.2">
      <c r="A2633" s="100">
        <v>2632</v>
      </c>
      <c r="B2633" s="100">
        <v>2674</v>
      </c>
      <c r="C2633" s="4" t="s">
        <v>7</v>
      </c>
      <c r="D2633" s="100">
        <v>353</v>
      </c>
      <c r="E2633" s="100">
        <v>119</v>
      </c>
      <c r="F2633" s="2">
        <v>0</v>
      </c>
      <c r="G2633" s="100">
        <v>0</v>
      </c>
    </row>
    <row r="2634" spans="1:7" ht="13.5" customHeight="1" x14ac:dyDescent="0.2">
      <c r="A2634" s="100">
        <v>2633</v>
      </c>
      <c r="B2634" s="100">
        <v>2675</v>
      </c>
      <c r="C2634" s="4" t="s">
        <v>7</v>
      </c>
      <c r="D2634" s="100">
        <v>354</v>
      </c>
      <c r="E2634" s="100">
        <v>119</v>
      </c>
      <c r="F2634" s="2">
        <v>0</v>
      </c>
      <c r="G2634" s="100">
        <v>0</v>
      </c>
    </row>
    <row r="2635" spans="1:7" ht="13.5" customHeight="1" x14ac:dyDescent="0.2">
      <c r="A2635" s="100">
        <v>2634</v>
      </c>
      <c r="B2635" s="100">
        <v>2676</v>
      </c>
      <c r="C2635" s="4" t="s">
        <v>7</v>
      </c>
      <c r="D2635" s="100">
        <v>355</v>
      </c>
      <c r="E2635" s="100">
        <v>119</v>
      </c>
      <c r="F2635" s="2">
        <v>0</v>
      </c>
      <c r="G2635" s="100">
        <v>0</v>
      </c>
    </row>
    <row r="2636" spans="1:7" ht="13.5" customHeight="1" x14ac:dyDescent="0.2">
      <c r="A2636" s="100">
        <v>2635</v>
      </c>
      <c r="B2636" s="100">
        <v>2677</v>
      </c>
      <c r="C2636" s="4" t="s">
        <v>7</v>
      </c>
      <c r="D2636" s="100">
        <v>357</v>
      </c>
      <c r="E2636" s="100">
        <v>119</v>
      </c>
      <c r="F2636" s="2">
        <v>0</v>
      </c>
      <c r="G2636" s="100">
        <v>0</v>
      </c>
    </row>
    <row r="2637" spans="1:7" ht="13.5" customHeight="1" x14ac:dyDescent="0.2">
      <c r="A2637" s="100">
        <v>2636</v>
      </c>
      <c r="B2637" s="100">
        <v>2678</v>
      </c>
      <c r="C2637" s="4" t="s">
        <v>7</v>
      </c>
      <c r="D2637" s="100">
        <v>358</v>
      </c>
      <c r="E2637" s="100">
        <v>119</v>
      </c>
      <c r="F2637" s="2">
        <v>0</v>
      </c>
      <c r="G2637" s="100">
        <v>0</v>
      </c>
    </row>
    <row r="2638" spans="1:7" ht="13.5" customHeight="1" x14ac:dyDescent="0.2">
      <c r="A2638" s="100">
        <v>2637</v>
      </c>
      <c r="B2638" s="100">
        <v>2679</v>
      </c>
      <c r="C2638" s="4" t="s">
        <v>7</v>
      </c>
      <c r="D2638" s="100">
        <v>359</v>
      </c>
      <c r="E2638" s="100">
        <v>119</v>
      </c>
      <c r="F2638" s="2">
        <v>0</v>
      </c>
      <c r="G2638" s="100">
        <v>0</v>
      </c>
    </row>
    <row r="2639" spans="1:7" ht="13.5" customHeight="1" x14ac:dyDescent="0.2">
      <c r="A2639" s="100">
        <v>2638</v>
      </c>
      <c r="B2639" s="100">
        <v>2680</v>
      </c>
      <c r="C2639" s="4" t="s">
        <v>7</v>
      </c>
      <c r="D2639" s="100">
        <v>9</v>
      </c>
      <c r="E2639" s="100">
        <v>126</v>
      </c>
      <c r="F2639" s="2">
        <v>0</v>
      </c>
      <c r="G2639" s="100">
        <v>0</v>
      </c>
    </row>
    <row r="2640" spans="1:7" ht="13.5" customHeight="1" x14ac:dyDescent="0.2">
      <c r="A2640" s="100">
        <v>2639</v>
      </c>
      <c r="B2640" s="100">
        <v>2681</v>
      </c>
      <c r="C2640" s="4"/>
      <c r="D2640" s="100">
        <v>8</v>
      </c>
      <c r="E2640" s="100">
        <v>226</v>
      </c>
      <c r="F2640" s="2">
        <v>0</v>
      </c>
      <c r="G2640" s="100">
        <v>0</v>
      </c>
    </row>
    <row r="2641" spans="1:7" ht="13.5" customHeight="1" x14ac:dyDescent="0.2">
      <c r="A2641" s="100">
        <v>2640</v>
      </c>
      <c r="B2641" s="100">
        <v>2682</v>
      </c>
      <c r="C2641" s="4"/>
      <c r="D2641" s="100">
        <v>5</v>
      </c>
      <c r="E2641" s="100">
        <v>227</v>
      </c>
      <c r="F2641" s="2">
        <v>0</v>
      </c>
      <c r="G2641" s="100">
        <v>0</v>
      </c>
    </row>
    <row r="2642" spans="1:7" ht="13.5" customHeight="1" x14ac:dyDescent="0.2">
      <c r="A2642" s="100">
        <v>2641</v>
      </c>
      <c r="B2642" s="100">
        <v>2683</v>
      </c>
      <c r="C2642" s="4"/>
      <c r="D2642" s="100">
        <v>3</v>
      </c>
      <c r="E2642" s="100">
        <v>228</v>
      </c>
      <c r="F2642" s="2">
        <v>0</v>
      </c>
      <c r="G2642" s="100">
        <v>0</v>
      </c>
    </row>
    <row r="2643" spans="1:7" ht="13.5" customHeight="1" x14ac:dyDescent="0.2">
      <c r="A2643" s="100">
        <v>2642</v>
      </c>
      <c r="B2643" s="100">
        <v>2684</v>
      </c>
      <c r="C2643" s="4"/>
      <c r="D2643" s="100">
        <v>3</v>
      </c>
      <c r="E2643" s="100">
        <v>244</v>
      </c>
      <c r="F2643" s="2">
        <v>0</v>
      </c>
      <c r="G2643" s="100">
        <v>0</v>
      </c>
    </row>
    <row r="2644" spans="1:7" ht="13.5" customHeight="1" x14ac:dyDescent="0.2">
      <c r="A2644" s="100">
        <v>2643</v>
      </c>
      <c r="B2644" s="100">
        <v>2685</v>
      </c>
      <c r="C2644" s="4"/>
      <c r="D2644" s="100">
        <v>3</v>
      </c>
      <c r="E2644" s="100">
        <v>246</v>
      </c>
      <c r="F2644" s="2">
        <v>0</v>
      </c>
      <c r="G2644" s="100">
        <v>0</v>
      </c>
    </row>
    <row r="2645" spans="1:7" ht="13.5" customHeight="1" x14ac:dyDescent="0.2">
      <c r="A2645" s="100">
        <v>2644</v>
      </c>
      <c r="B2645" s="100">
        <v>2686</v>
      </c>
      <c r="C2645" s="4"/>
      <c r="D2645" s="100">
        <v>1</v>
      </c>
      <c r="E2645" s="100">
        <v>247</v>
      </c>
      <c r="F2645" s="2">
        <v>0</v>
      </c>
      <c r="G2645" s="100">
        <v>0</v>
      </c>
    </row>
    <row r="2646" spans="1:7" ht="13.5" customHeight="1" x14ac:dyDescent="0.2">
      <c r="A2646" s="100">
        <v>2645</v>
      </c>
      <c r="B2646" s="100">
        <v>2687</v>
      </c>
      <c r="C2646" s="4" t="s">
        <v>7</v>
      </c>
      <c r="D2646" s="100">
        <v>533</v>
      </c>
      <c r="E2646" s="100">
        <v>29</v>
      </c>
      <c r="F2646" s="2">
        <v>0</v>
      </c>
      <c r="G2646" s="100">
        <v>0</v>
      </c>
    </row>
    <row r="2647" spans="1:7" ht="13.5" customHeight="1" x14ac:dyDescent="0.2">
      <c r="A2647" s="100">
        <v>2646</v>
      </c>
      <c r="B2647" s="100">
        <v>2688</v>
      </c>
      <c r="C2647" s="4" t="s">
        <v>7</v>
      </c>
      <c r="D2647" s="100">
        <v>534</v>
      </c>
      <c r="E2647" s="100">
        <v>29</v>
      </c>
      <c r="F2647" s="2">
        <v>0</v>
      </c>
      <c r="G2647" s="100">
        <v>0</v>
      </c>
    </row>
    <row r="2648" spans="1:7" ht="13.5" customHeight="1" x14ac:dyDescent="0.2">
      <c r="A2648" s="100">
        <v>2647</v>
      </c>
      <c r="B2648" s="100">
        <v>2689</v>
      </c>
      <c r="C2648" s="4" t="s">
        <v>7</v>
      </c>
      <c r="D2648" s="100">
        <v>535</v>
      </c>
      <c r="E2648" s="100">
        <v>29</v>
      </c>
      <c r="F2648" s="2">
        <v>0</v>
      </c>
      <c r="G2648" s="100">
        <v>0</v>
      </c>
    </row>
    <row r="2649" spans="1:7" ht="13.5" customHeight="1" x14ac:dyDescent="0.2">
      <c r="A2649" s="100">
        <v>2648</v>
      </c>
      <c r="B2649" s="100">
        <v>2690</v>
      </c>
      <c r="C2649" s="4" t="s">
        <v>7</v>
      </c>
      <c r="D2649" s="100">
        <v>536</v>
      </c>
      <c r="E2649" s="100">
        <v>29</v>
      </c>
      <c r="F2649" s="2">
        <v>0</v>
      </c>
      <c r="G2649" s="100">
        <v>0</v>
      </c>
    </row>
    <row r="2650" spans="1:7" ht="13.5" customHeight="1" x14ac:dyDescent="0.2">
      <c r="A2650" s="100">
        <v>2649</v>
      </c>
      <c r="B2650" s="100">
        <v>2691</v>
      </c>
      <c r="C2650" s="4" t="s">
        <v>7</v>
      </c>
      <c r="D2650" s="100">
        <v>537</v>
      </c>
      <c r="E2650" s="100">
        <v>29</v>
      </c>
      <c r="F2650" s="2">
        <v>0</v>
      </c>
      <c r="G2650" s="100">
        <v>0</v>
      </c>
    </row>
    <row r="2651" spans="1:7" ht="13.5" customHeight="1" x14ac:dyDescent="0.2">
      <c r="A2651" s="100">
        <v>2650</v>
      </c>
      <c r="B2651" s="100">
        <v>2692</v>
      </c>
      <c r="C2651" s="4" t="s">
        <v>7</v>
      </c>
      <c r="D2651" s="100">
        <v>538</v>
      </c>
      <c r="E2651" s="100">
        <v>29</v>
      </c>
      <c r="F2651" s="2">
        <v>0</v>
      </c>
      <c r="G2651" s="100">
        <v>0</v>
      </c>
    </row>
    <row r="2652" spans="1:7" ht="13.5" customHeight="1" x14ac:dyDescent="0.2">
      <c r="A2652" s="100">
        <v>2651</v>
      </c>
      <c r="B2652" s="100">
        <v>2693</v>
      </c>
      <c r="C2652" s="4" t="s">
        <v>7</v>
      </c>
      <c r="D2652" s="100">
        <v>539</v>
      </c>
      <c r="E2652" s="100">
        <v>29</v>
      </c>
      <c r="F2652" s="2">
        <v>0</v>
      </c>
      <c r="G2652" s="100">
        <v>0</v>
      </c>
    </row>
    <row r="2653" spans="1:7" ht="13.5" customHeight="1" x14ac:dyDescent="0.2">
      <c r="A2653" s="100">
        <v>2652</v>
      </c>
      <c r="B2653" s="100">
        <v>2694</v>
      </c>
      <c r="C2653" s="4" t="s">
        <v>7</v>
      </c>
      <c r="D2653" s="100">
        <v>540</v>
      </c>
      <c r="E2653" s="100">
        <v>29</v>
      </c>
      <c r="F2653" s="2">
        <v>0</v>
      </c>
      <c r="G2653" s="100">
        <v>0</v>
      </c>
    </row>
    <row r="2654" spans="1:7" ht="13.5" customHeight="1" x14ac:dyDescent="0.2">
      <c r="A2654" s="100">
        <v>2653</v>
      </c>
      <c r="B2654" s="100">
        <v>2695</v>
      </c>
      <c r="C2654" s="4" t="s">
        <v>7</v>
      </c>
      <c r="D2654" s="100">
        <v>541</v>
      </c>
      <c r="E2654" s="100">
        <v>29</v>
      </c>
      <c r="F2654" s="2">
        <v>0</v>
      </c>
      <c r="G2654" s="100">
        <v>0</v>
      </c>
    </row>
    <row r="2655" spans="1:7" ht="13.5" customHeight="1" x14ac:dyDescent="0.2">
      <c r="A2655" s="100">
        <v>2654</v>
      </c>
      <c r="B2655" s="100">
        <v>2696</v>
      </c>
      <c r="C2655" s="4" t="s">
        <v>7</v>
      </c>
      <c r="D2655" s="100">
        <v>542</v>
      </c>
      <c r="E2655" s="100">
        <v>29</v>
      </c>
      <c r="F2655" s="2">
        <v>0</v>
      </c>
      <c r="G2655" s="100">
        <v>0</v>
      </c>
    </row>
    <row r="2656" spans="1:7" ht="13.5" customHeight="1" x14ac:dyDescent="0.2">
      <c r="A2656" s="100">
        <v>2655</v>
      </c>
      <c r="B2656" s="100">
        <v>2697</v>
      </c>
      <c r="C2656" s="4" t="s">
        <v>7</v>
      </c>
      <c r="D2656" s="100">
        <v>543</v>
      </c>
      <c r="E2656" s="100">
        <v>29</v>
      </c>
      <c r="F2656" s="2">
        <v>0</v>
      </c>
      <c r="G2656" s="100">
        <v>0</v>
      </c>
    </row>
    <row r="2657" spans="1:7" ht="13.5" customHeight="1" x14ac:dyDescent="0.2">
      <c r="A2657" s="100">
        <v>2656</v>
      </c>
      <c r="B2657" s="100">
        <v>2698</v>
      </c>
      <c r="C2657" s="4" t="s">
        <v>7</v>
      </c>
      <c r="D2657" s="100">
        <v>545</v>
      </c>
      <c r="E2657" s="100">
        <v>29</v>
      </c>
      <c r="F2657" s="2">
        <v>0</v>
      </c>
      <c r="G2657" s="100">
        <v>0</v>
      </c>
    </row>
    <row r="2658" spans="1:7" ht="13.5" customHeight="1" x14ac:dyDescent="0.2">
      <c r="A2658" s="100">
        <v>2657</v>
      </c>
      <c r="B2658" s="100">
        <v>2699</v>
      </c>
      <c r="C2658" s="4" t="s">
        <v>7</v>
      </c>
      <c r="D2658" s="100">
        <v>70</v>
      </c>
      <c r="E2658" s="100">
        <v>74</v>
      </c>
      <c r="F2658" s="2">
        <v>0</v>
      </c>
      <c r="G2658" s="100">
        <v>0</v>
      </c>
    </row>
    <row r="2659" spans="1:7" ht="13.5" customHeight="1" x14ac:dyDescent="0.2">
      <c r="A2659" s="100">
        <v>2658</v>
      </c>
      <c r="B2659" s="100">
        <v>2700</v>
      </c>
      <c r="C2659" s="4" t="s">
        <v>7</v>
      </c>
      <c r="D2659" s="100">
        <v>546</v>
      </c>
      <c r="E2659" s="100">
        <v>29</v>
      </c>
      <c r="F2659" s="2">
        <v>0</v>
      </c>
      <c r="G2659" s="100">
        <v>0</v>
      </c>
    </row>
    <row r="2660" spans="1:7" ht="13.5" customHeight="1" x14ac:dyDescent="0.2">
      <c r="A2660" s="100">
        <v>2659</v>
      </c>
      <c r="B2660" s="100">
        <v>2701</v>
      </c>
      <c r="C2660" s="4" t="s">
        <v>7</v>
      </c>
      <c r="D2660" s="100">
        <v>547</v>
      </c>
      <c r="E2660" s="100">
        <v>29</v>
      </c>
      <c r="F2660" s="2">
        <v>0</v>
      </c>
      <c r="G2660" s="100">
        <v>0</v>
      </c>
    </row>
    <row r="2661" spans="1:7" ht="13.5" customHeight="1" x14ac:dyDescent="0.2">
      <c r="A2661" s="100">
        <v>2660</v>
      </c>
      <c r="B2661" s="100">
        <v>2702</v>
      </c>
      <c r="C2661" s="4" t="s">
        <v>7</v>
      </c>
      <c r="D2661" s="100">
        <v>548</v>
      </c>
      <c r="E2661" s="100">
        <v>29</v>
      </c>
      <c r="F2661" s="2">
        <v>0</v>
      </c>
      <c r="G2661" s="100">
        <v>0</v>
      </c>
    </row>
    <row r="2662" spans="1:7" ht="13.5" customHeight="1" x14ac:dyDescent="0.2">
      <c r="A2662" s="100">
        <v>2661</v>
      </c>
      <c r="B2662" s="100">
        <v>2703</v>
      </c>
      <c r="C2662" s="4" t="s">
        <v>7</v>
      </c>
      <c r="D2662" s="100">
        <v>549</v>
      </c>
      <c r="E2662" s="100">
        <v>29</v>
      </c>
      <c r="F2662" s="2">
        <v>0</v>
      </c>
      <c r="G2662" s="100">
        <v>0</v>
      </c>
    </row>
    <row r="2663" spans="1:7" ht="13.5" customHeight="1" x14ac:dyDescent="0.2">
      <c r="A2663" s="100">
        <v>2662</v>
      </c>
      <c r="B2663" s="100">
        <v>2704</v>
      </c>
      <c r="C2663" s="4" t="s">
        <v>7</v>
      </c>
      <c r="D2663" s="100">
        <v>552</v>
      </c>
      <c r="E2663" s="100">
        <v>29</v>
      </c>
      <c r="F2663" s="2">
        <v>0</v>
      </c>
      <c r="G2663" s="100">
        <v>0</v>
      </c>
    </row>
    <row r="2664" spans="1:7" ht="13.5" customHeight="1" x14ac:dyDescent="0.2">
      <c r="A2664" s="100">
        <v>2663</v>
      </c>
      <c r="B2664" s="100">
        <v>2705</v>
      </c>
      <c r="C2664" s="4" t="s">
        <v>7</v>
      </c>
      <c r="D2664" s="100">
        <v>553</v>
      </c>
      <c r="E2664" s="100">
        <v>29</v>
      </c>
      <c r="F2664" s="2">
        <v>0</v>
      </c>
      <c r="G2664" s="100">
        <v>0</v>
      </c>
    </row>
    <row r="2665" spans="1:7" ht="13.5" customHeight="1" x14ac:dyDescent="0.2">
      <c r="A2665" s="100">
        <v>2664</v>
      </c>
      <c r="B2665" s="100">
        <v>2706</v>
      </c>
      <c r="C2665" s="4" t="s">
        <v>7</v>
      </c>
      <c r="D2665" s="100">
        <v>555</v>
      </c>
      <c r="E2665" s="100">
        <v>29</v>
      </c>
      <c r="F2665" s="2">
        <v>0</v>
      </c>
      <c r="G2665" s="100">
        <v>0</v>
      </c>
    </row>
    <row r="2666" spans="1:7" ht="13.5" customHeight="1" x14ac:dyDescent="0.2">
      <c r="A2666" s="100">
        <v>2665</v>
      </c>
      <c r="B2666" s="100">
        <v>2707</v>
      </c>
      <c r="C2666" s="4"/>
      <c r="D2666" s="100">
        <v>3</v>
      </c>
      <c r="E2666" s="100">
        <v>231</v>
      </c>
      <c r="F2666" s="2">
        <v>0</v>
      </c>
      <c r="G2666" s="100">
        <v>0</v>
      </c>
    </row>
    <row r="2667" spans="1:7" ht="13.5" customHeight="1" x14ac:dyDescent="0.2">
      <c r="A2667" s="100">
        <v>2666</v>
      </c>
      <c r="B2667" s="100">
        <v>2708</v>
      </c>
      <c r="C2667" s="4"/>
      <c r="D2667" s="100">
        <v>4</v>
      </c>
      <c r="E2667" s="100">
        <v>231</v>
      </c>
      <c r="F2667" s="2">
        <v>0</v>
      </c>
      <c r="G2667" s="100">
        <v>0</v>
      </c>
    </row>
    <row r="2668" spans="1:7" ht="13.5" customHeight="1" x14ac:dyDescent="0.2">
      <c r="A2668" s="100">
        <v>2667</v>
      </c>
      <c r="B2668" s="100">
        <v>2709</v>
      </c>
      <c r="C2668" s="4" t="s">
        <v>7</v>
      </c>
      <c r="D2668" s="100">
        <v>45</v>
      </c>
      <c r="E2668" s="100">
        <v>41</v>
      </c>
      <c r="F2668" s="2">
        <v>0</v>
      </c>
      <c r="G2668" s="100">
        <v>0</v>
      </c>
    </row>
    <row r="2669" spans="1:7" ht="13.5" customHeight="1" x14ac:dyDescent="0.2">
      <c r="A2669" s="100">
        <v>2668</v>
      </c>
      <c r="B2669" s="100">
        <v>2710</v>
      </c>
      <c r="C2669" s="4" t="s">
        <v>7</v>
      </c>
      <c r="D2669" s="100">
        <v>46</v>
      </c>
      <c r="E2669" s="100">
        <v>41</v>
      </c>
      <c r="F2669" s="2">
        <v>0</v>
      </c>
      <c r="G2669" s="100">
        <v>0</v>
      </c>
    </row>
    <row r="2670" spans="1:7" ht="13.5" customHeight="1" x14ac:dyDescent="0.2">
      <c r="A2670" s="100">
        <v>2669</v>
      </c>
      <c r="B2670" s="100">
        <v>2711</v>
      </c>
      <c r="C2670" s="4"/>
      <c r="D2670" s="100">
        <v>2</v>
      </c>
      <c r="E2670" s="100">
        <v>248</v>
      </c>
      <c r="F2670" s="2">
        <v>0</v>
      </c>
      <c r="G2670" s="100">
        <v>0</v>
      </c>
    </row>
    <row r="2671" spans="1:7" ht="13.5" customHeight="1" x14ac:dyDescent="0.2">
      <c r="A2671" s="100">
        <v>2670</v>
      </c>
      <c r="B2671" s="100">
        <v>2712</v>
      </c>
      <c r="C2671" s="4" t="s">
        <v>7</v>
      </c>
      <c r="D2671" s="100">
        <v>875</v>
      </c>
      <c r="E2671" s="100">
        <v>157</v>
      </c>
      <c r="F2671" s="2">
        <v>0</v>
      </c>
      <c r="G2671" s="100">
        <v>0</v>
      </c>
    </row>
    <row r="2672" spans="1:7" ht="13.5" customHeight="1" x14ac:dyDescent="0.2">
      <c r="A2672" s="100">
        <v>2671</v>
      </c>
      <c r="B2672" s="100">
        <v>2713</v>
      </c>
      <c r="C2672" s="4" t="s">
        <v>7</v>
      </c>
      <c r="D2672" s="100">
        <v>876</v>
      </c>
      <c r="E2672" s="100">
        <v>157</v>
      </c>
      <c r="F2672" s="2">
        <v>0</v>
      </c>
      <c r="G2672" s="100">
        <v>0</v>
      </c>
    </row>
    <row r="2673" spans="1:7" ht="13.5" customHeight="1" x14ac:dyDescent="0.2">
      <c r="A2673" s="100">
        <v>2672</v>
      </c>
      <c r="B2673" s="100">
        <v>2714</v>
      </c>
      <c r="C2673" s="4" t="s">
        <v>7</v>
      </c>
      <c r="D2673" s="100">
        <v>878</v>
      </c>
      <c r="E2673" s="100">
        <v>157</v>
      </c>
      <c r="F2673" s="2">
        <v>0</v>
      </c>
      <c r="G2673" s="100">
        <v>0</v>
      </c>
    </row>
    <row r="2674" spans="1:7" ht="13.5" customHeight="1" x14ac:dyDescent="0.2">
      <c r="A2674" s="100">
        <v>2673</v>
      </c>
      <c r="B2674" s="100">
        <v>2715</v>
      </c>
      <c r="C2674" s="4" t="s">
        <v>7</v>
      </c>
      <c r="D2674" s="100">
        <v>880</v>
      </c>
      <c r="E2674" s="100">
        <v>157</v>
      </c>
      <c r="F2674" s="2">
        <v>0</v>
      </c>
      <c r="G2674" s="100">
        <v>0</v>
      </c>
    </row>
    <row r="2675" spans="1:7" ht="13.5" customHeight="1" x14ac:dyDescent="0.2">
      <c r="A2675" s="100">
        <v>2674</v>
      </c>
      <c r="B2675" s="100">
        <v>2716</v>
      </c>
      <c r="C2675" s="4" t="s">
        <v>7</v>
      </c>
      <c r="D2675" s="100">
        <v>881</v>
      </c>
      <c r="E2675" s="100">
        <v>157</v>
      </c>
      <c r="F2675" s="2">
        <v>0</v>
      </c>
      <c r="G2675" s="100">
        <v>0</v>
      </c>
    </row>
    <row r="2676" spans="1:7" ht="13.5" customHeight="1" x14ac:dyDescent="0.2">
      <c r="A2676" s="100">
        <v>2675</v>
      </c>
      <c r="B2676" s="100">
        <v>2717</v>
      </c>
      <c r="C2676" s="4" t="s">
        <v>7</v>
      </c>
      <c r="D2676" s="100">
        <v>882</v>
      </c>
      <c r="E2676" s="100">
        <v>157</v>
      </c>
      <c r="F2676" s="2">
        <v>0</v>
      </c>
      <c r="G2676" s="100">
        <v>0</v>
      </c>
    </row>
    <row r="2677" spans="1:7" ht="13.5" customHeight="1" x14ac:dyDescent="0.2">
      <c r="A2677" s="100">
        <v>2676</v>
      </c>
      <c r="B2677" s="100">
        <v>2718</v>
      </c>
      <c r="C2677" s="4" t="s">
        <v>7</v>
      </c>
      <c r="D2677" s="100">
        <v>883</v>
      </c>
      <c r="E2677" s="100">
        <v>157</v>
      </c>
      <c r="F2677" s="2">
        <v>0</v>
      </c>
      <c r="G2677" s="100">
        <v>0</v>
      </c>
    </row>
    <row r="2678" spans="1:7" ht="13.5" customHeight="1" x14ac:dyDescent="0.2">
      <c r="A2678" s="100">
        <v>2677</v>
      </c>
      <c r="B2678" s="100">
        <v>2719</v>
      </c>
      <c r="C2678" s="4" t="s">
        <v>7</v>
      </c>
      <c r="D2678" s="100">
        <v>884</v>
      </c>
      <c r="E2678" s="100">
        <v>157</v>
      </c>
      <c r="F2678" s="2">
        <v>0</v>
      </c>
      <c r="G2678" s="100">
        <v>0</v>
      </c>
    </row>
    <row r="2679" spans="1:7" ht="13.5" customHeight="1" x14ac:dyDescent="0.2">
      <c r="A2679" s="100">
        <v>2678</v>
      </c>
      <c r="B2679" s="100">
        <v>2720</v>
      </c>
      <c r="C2679" s="4" t="s">
        <v>7</v>
      </c>
      <c r="D2679" s="100">
        <v>885</v>
      </c>
      <c r="E2679" s="100">
        <v>157</v>
      </c>
      <c r="F2679" s="2">
        <v>0</v>
      </c>
      <c r="G2679" s="100">
        <v>0</v>
      </c>
    </row>
    <row r="2680" spans="1:7" ht="13.5" customHeight="1" x14ac:dyDescent="0.2">
      <c r="A2680" s="100">
        <v>2679</v>
      </c>
      <c r="B2680" s="100">
        <v>2721</v>
      </c>
      <c r="C2680" s="4" t="s">
        <v>7</v>
      </c>
      <c r="D2680" s="100">
        <v>886</v>
      </c>
      <c r="E2680" s="100">
        <v>157</v>
      </c>
      <c r="F2680" s="2">
        <v>0</v>
      </c>
      <c r="G2680" s="100">
        <v>0</v>
      </c>
    </row>
    <row r="2681" spans="1:7" ht="13.5" customHeight="1" x14ac:dyDescent="0.2">
      <c r="A2681" s="100">
        <v>2680</v>
      </c>
      <c r="B2681" s="100">
        <v>2722</v>
      </c>
      <c r="C2681" s="4" t="s">
        <v>7</v>
      </c>
      <c r="D2681" s="100">
        <v>887</v>
      </c>
      <c r="E2681" s="100">
        <v>157</v>
      </c>
      <c r="F2681" s="2">
        <v>0</v>
      </c>
      <c r="G2681" s="100">
        <v>0</v>
      </c>
    </row>
    <row r="2682" spans="1:7" ht="13.5" customHeight="1" x14ac:dyDescent="0.2">
      <c r="A2682" s="100">
        <v>2681</v>
      </c>
      <c r="B2682" s="100">
        <v>2723</v>
      </c>
      <c r="C2682" s="4" t="s">
        <v>7</v>
      </c>
      <c r="D2682" s="100">
        <v>888</v>
      </c>
      <c r="E2682" s="100">
        <v>157</v>
      </c>
      <c r="F2682" s="2">
        <v>0</v>
      </c>
      <c r="G2682" s="100">
        <v>0</v>
      </c>
    </row>
    <row r="2683" spans="1:7" ht="13.5" customHeight="1" x14ac:dyDescent="0.2">
      <c r="A2683" s="100">
        <v>2682</v>
      </c>
      <c r="B2683" s="100">
        <v>2724</v>
      </c>
      <c r="C2683" s="4" t="s">
        <v>7</v>
      </c>
      <c r="D2683" s="100">
        <v>889</v>
      </c>
      <c r="E2683" s="100">
        <v>157</v>
      </c>
      <c r="F2683" s="2">
        <v>0</v>
      </c>
      <c r="G2683" s="100">
        <v>0</v>
      </c>
    </row>
    <row r="2684" spans="1:7" ht="13.5" customHeight="1" x14ac:dyDescent="0.2">
      <c r="A2684" s="100">
        <v>2683</v>
      </c>
      <c r="B2684" s="100">
        <v>2725</v>
      </c>
      <c r="C2684" s="4" t="s">
        <v>7</v>
      </c>
      <c r="D2684" s="100">
        <v>890</v>
      </c>
      <c r="E2684" s="100">
        <v>157</v>
      </c>
      <c r="F2684" s="2">
        <v>0</v>
      </c>
      <c r="G2684" s="100">
        <v>0</v>
      </c>
    </row>
    <row r="2685" spans="1:7" ht="13.5" customHeight="1" x14ac:dyDescent="0.2">
      <c r="A2685" s="100">
        <v>2684</v>
      </c>
      <c r="B2685" s="100">
        <v>2726</v>
      </c>
      <c r="C2685" s="4" t="s">
        <v>7</v>
      </c>
      <c r="D2685" s="100">
        <v>891</v>
      </c>
      <c r="E2685" s="100">
        <v>157</v>
      </c>
      <c r="F2685" s="2">
        <v>0</v>
      </c>
      <c r="G2685" s="100">
        <v>0</v>
      </c>
    </row>
    <row r="2686" spans="1:7" ht="13.5" customHeight="1" x14ac:dyDescent="0.2">
      <c r="A2686" s="100">
        <v>2685</v>
      </c>
      <c r="B2686" s="100">
        <v>2727</v>
      </c>
      <c r="C2686" s="4" t="s">
        <v>7</v>
      </c>
      <c r="D2686" s="100">
        <v>892</v>
      </c>
      <c r="E2686" s="100">
        <v>157</v>
      </c>
      <c r="F2686" s="2">
        <v>0</v>
      </c>
      <c r="G2686" s="100">
        <v>0</v>
      </c>
    </row>
    <row r="2687" spans="1:7" ht="13.5" customHeight="1" x14ac:dyDescent="0.2">
      <c r="A2687" s="100">
        <v>2686</v>
      </c>
      <c r="B2687" s="100">
        <v>2728</v>
      </c>
      <c r="C2687" s="4" t="s">
        <v>7</v>
      </c>
      <c r="D2687" s="100">
        <v>893</v>
      </c>
      <c r="E2687" s="100">
        <v>157</v>
      </c>
      <c r="F2687" s="2">
        <v>0</v>
      </c>
      <c r="G2687" s="100">
        <v>0</v>
      </c>
    </row>
    <row r="2688" spans="1:7" ht="13.5" customHeight="1" x14ac:dyDescent="0.2">
      <c r="A2688" s="100">
        <v>2687</v>
      </c>
      <c r="B2688" s="100">
        <v>2729</v>
      </c>
      <c r="C2688" s="4" t="s">
        <v>7</v>
      </c>
      <c r="D2688" s="100">
        <v>894</v>
      </c>
      <c r="E2688" s="100">
        <v>157</v>
      </c>
      <c r="F2688" s="2">
        <v>0</v>
      </c>
      <c r="G2688" s="100">
        <v>0</v>
      </c>
    </row>
    <row r="2689" spans="1:7" ht="13.5" customHeight="1" x14ac:dyDescent="0.2">
      <c r="A2689" s="100">
        <v>2688</v>
      </c>
      <c r="B2689" s="100">
        <v>2730</v>
      </c>
      <c r="C2689" s="4" t="s">
        <v>7</v>
      </c>
      <c r="D2689" s="100">
        <v>895</v>
      </c>
      <c r="E2689" s="100">
        <v>157</v>
      </c>
      <c r="F2689" s="2">
        <v>0</v>
      </c>
      <c r="G2689" s="100">
        <v>0</v>
      </c>
    </row>
    <row r="2690" spans="1:7" ht="13.5" customHeight="1" x14ac:dyDescent="0.2">
      <c r="A2690" s="100">
        <v>2689</v>
      </c>
      <c r="B2690" s="100">
        <v>2731</v>
      </c>
      <c r="C2690" s="4" t="s">
        <v>7</v>
      </c>
      <c r="D2690" s="100">
        <v>896</v>
      </c>
      <c r="E2690" s="100">
        <v>157</v>
      </c>
      <c r="F2690" s="2">
        <v>0</v>
      </c>
      <c r="G2690" s="100">
        <v>0</v>
      </c>
    </row>
    <row r="2691" spans="1:7" ht="13.5" customHeight="1" x14ac:dyDescent="0.2">
      <c r="A2691" s="100">
        <v>2690</v>
      </c>
      <c r="B2691" s="100">
        <v>2732</v>
      </c>
      <c r="C2691" s="4" t="s">
        <v>7</v>
      </c>
      <c r="D2691" s="100">
        <v>897</v>
      </c>
      <c r="E2691" s="100">
        <v>157</v>
      </c>
      <c r="F2691" s="2">
        <v>0</v>
      </c>
      <c r="G2691" s="100">
        <v>0</v>
      </c>
    </row>
    <row r="2692" spans="1:7" ht="13.5" customHeight="1" x14ac:dyDescent="0.2">
      <c r="A2692" s="100">
        <v>2691</v>
      </c>
      <c r="B2692" s="100">
        <v>2733</v>
      </c>
      <c r="C2692" s="4" t="s">
        <v>7</v>
      </c>
      <c r="D2692" s="100">
        <v>898</v>
      </c>
      <c r="E2692" s="100">
        <v>157</v>
      </c>
      <c r="F2692" s="2">
        <v>0</v>
      </c>
      <c r="G2692" s="100">
        <v>0</v>
      </c>
    </row>
    <row r="2693" spans="1:7" ht="13.5" customHeight="1" x14ac:dyDescent="0.2">
      <c r="A2693" s="100">
        <v>2692</v>
      </c>
      <c r="B2693" s="100">
        <v>2734</v>
      </c>
      <c r="C2693" s="4" t="s">
        <v>7</v>
      </c>
      <c r="D2693" s="100">
        <v>899</v>
      </c>
      <c r="E2693" s="100">
        <v>157</v>
      </c>
      <c r="F2693" s="2">
        <v>0</v>
      </c>
      <c r="G2693" s="100">
        <v>0</v>
      </c>
    </row>
    <row r="2694" spans="1:7" ht="13.5" customHeight="1" x14ac:dyDescent="0.2">
      <c r="A2694" s="100">
        <v>2693</v>
      </c>
      <c r="B2694" s="100">
        <v>2735</v>
      </c>
      <c r="C2694" s="4" t="s">
        <v>7</v>
      </c>
      <c r="D2694" s="100">
        <v>900</v>
      </c>
      <c r="E2694" s="100">
        <v>157</v>
      </c>
      <c r="F2694" s="2">
        <v>0</v>
      </c>
      <c r="G2694" s="100">
        <v>0</v>
      </c>
    </row>
    <row r="2695" spans="1:7" ht="13.5" customHeight="1" x14ac:dyDescent="0.2">
      <c r="A2695" s="100">
        <v>2694</v>
      </c>
      <c r="B2695" s="100">
        <v>2736</v>
      </c>
      <c r="C2695" s="4" t="s">
        <v>7</v>
      </c>
      <c r="D2695" s="100">
        <v>902</v>
      </c>
      <c r="E2695" s="100">
        <v>157</v>
      </c>
      <c r="F2695" s="2">
        <v>0</v>
      </c>
      <c r="G2695" s="100">
        <v>0</v>
      </c>
    </row>
    <row r="2696" spans="1:7" ht="13.5" customHeight="1" x14ac:dyDescent="0.2">
      <c r="A2696" s="100">
        <v>2695</v>
      </c>
      <c r="B2696" s="100">
        <v>2737</v>
      </c>
      <c r="C2696" s="4" t="s">
        <v>7</v>
      </c>
      <c r="D2696" s="100">
        <v>903</v>
      </c>
      <c r="E2696" s="100">
        <v>157</v>
      </c>
      <c r="F2696" s="2">
        <v>0</v>
      </c>
      <c r="G2696" s="100">
        <v>0</v>
      </c>
    </row>
    <row r="2697" spans="1:7" ht="13.5" customHeight="1" x14ac:dyDescent="0.2">
      <c r="A2697" s="100">
        <v>2696</v>
      </c>
      <c r="B2697" s="100">
        <v>2738</v>
      </c>
      <c r="C2697" s="4" t="s">
        <v>7</v>
      </c>
      <c r="D2697" s="100">
        <v>904</v>
      </c>
      <c r="E2697" s="100">
        <v>157</v>
      </c>
      <c r="F2697" s="2">
        <v>0</v>
      </c>
      <c r="G2697" s="100">
        <v>0</v>
      </c>
    </row>
    <row r="2698" spans="1:7" ht="13.5" customHeight="1" x14ac:dyDescent="0.2">
      <c r="A2698" s="100">
        <v>2697</v>
      </c>
      <c r="B2698" s="100">
        <v>2739</v>
      </c>
      <c r="C2698" s="4" t="s">
        <v>7</v>
      </c>
      <c r="D2698" s="100">
        <v>905</v>
      </c>
      <c r="E2698" s="100">
        <v>157</v>
      </c>
      <c r="F2698" s="2">
        <v>0</v>
      </c>
      <c r="G2698" s="100">
        <v>0</v>
      </c>
    </row>
    <row r="2699" spans="1:7" ht="13.5" customHeight="1" x14ac:dyDescent="0.2">
      <c r="A2699" s="100">
        <v>2698</v>
      </c>
      <c r="B2699" s="100">
        <v>2740</v>
      </c>
      <c r="C2699" s="4" t="s">
        <v>7</v>
      </c>
      <c r="D2699" s="100">
        <v>906</v>
      </c>
      <c r="E2699" s="100">
        <v>157</v>
      </c>
      <c r="F2699" s="2">
        <v>0</v>
      </c>
      <c r="G2699" s="100">
        <v>0</v>
      </c>
    </row>
    <row r="2700" spans="1:7" ht="13.5" customHeight="1" x14ac:dyDescent="0.2">
      <c r="A2700" s="100">
        <v>2699</v>
      </c>
      <c r="B2700" s="100">
        <v>2741</v>
      </c>
      <c r="C2700" s="4" t="s">
        <v>7</v>
      </c>
      <c r="D2700" s="100">
        <v>908</v>
      </c>
      <c r="E2700" s="100">
        <v>157</v>
      </c>
      <c r="F2700" s="2">
        <v>0</v>
      </c>
      <c r="G2700" s="100">
        <v>0</v>
      </c>
    </row>
    <row r="2701" spans="1:7" ht="13.5" customHeight="1" x14ac:dyDescent="0.2">
      <c r="A2701" s="100">
        <v>2700</v>
      </c>
      <c r="B2701" s="100">
        <v>2742</v>
      </c>
      <c r="C2701" s="4" t="s">
        <v>7</v>
      </c>
      <c r="D2701" s="100">
        <v>909</v>
      </c>
      <c r="E2701" s="100">
        <v>157</v>
      </c>
      <c r="F2701" s="2">
        <v>0</v>
      </c>
      <c r="G2701" s="100">
        <v>0</v>
      </c>
    </row>
    <row r="2702" spans="1:7" ht="13.5" customHeight="1" x14ac:dyDescent="0.2">
      <c r="A2702" s="100">
        <v>2701</v>
      </c>
      <c r="B2702" s="100">
        <v>2743</v>
      </c>
      <c r="C2702" s="4" t="s">
        <v>7</v>
      </c>
      <c r="D2702" s="100">
        <v>910</v>
      </c>
      <c r="E2702" s="100">
        <v>157</v>
      </c>
      <c r="F2702" s="2">
        <v>0</v>
      </c>
      <c r="G2702" s="100">
        <v>0</v>
      </c>
    </row>
    <row r="2703" spans="1:7" ht="13.5" customHeight="1" x14ac:dyDescent="0.2">
      <c r="A2703" s="100">
        <v>2702</v>
      </c>
      <c r="B2703" s="100">
        <v>2744</v>
      </c>
      <c r="C2703" s="4" t="s">
        <v>7</v>
      </c>
      <c r="D2703" s="100">
        <v>911</v>
      </c>
      <c r="E2703" s="100">
        <v>157</v>
      </c>
      <c r="F2703" s="2">
        <v>0</v>
      </c>
      <c r="G2703" s="100">
        <v>0</v>
      </c>
    </row>
    <row r="2704" spans="1:7" ht="13.5" customHeight="1" x14ac:dyDescent="0.2">
      <c r="A2704" s="100">
        <v>2703</v>
      </c>
      <c r="B2704" s="100">
        <v>2745</v>
      </c>
      <c r="C2704" s="4" t="s">
        <v>7</v>
      </c>
      <c r="D2704" s="100">
        <v>912</v>
      </c>
      <c r="E2704" s="100">
        <v>157</v>
      </c>
      <c r="F2704" s="2">
        <v>0</v>
      </c>
      <c r="G2704" s="100">
        <v>0</v>
      </c>
    </row>
    <row r="2705" spans="1:7" ht="13.5" customHeight="1" x14ac:dyDescent="0.2">
      <c r="A2705" s="100">
        <v>2704</v>
      </c>
      <c r="B2705" s="100">
        <v>2746</v>
      </c>
      <c r="C2705" s="4" t="s">
        <v>7</v>
      </c>
      <c r="D2705" s="100">
        <v>913</v>
      </c>
      <c r="E2705" s="100">
        <v>157</v>
      </c>
      <c r="F2705" s="2">
        <v>0</v>
      </c>
      <c r="G2705" s="100">
        <v>0</v>
      </c>
    </row>
    <row r="2706" spans="1:7" ht="13.5" customHeight="1" x14ac:dyDescent="0.2">
      <c r="A2706" s="100">
        <v>2705</v>
      </c>
      <c r="B2706" s="100">
        <v>2747</v>
      </c>
      <c r="C2706" s="4" t="s">
        <v>7</v>
      </c>
      <c r="D2706" s="100">
        <v>914</v>
      </c>
      <c r="E2706" s="100">
        <v>157</v>
      </c>
      <c r="F2706" s="2">
        <v>0</v>
      </c>
      <c r="G2706" s="100">
        <v>0</v>
      </c>
    </row>
    <row r="2707" spans="1:7" ht="13.5" customHeight="1" x14ac:dyDescent="0.2">
      <c r="A2707" s="100">
        <v>2706</v>
      </c>
      <c r="B2707" s="100">
        <v>2748</v>
      </c>
      <c r="C2707" s="4" t="s">
        <v>7</v>
      </c>
      <c r="D2707" s="100">
        <v>915</v>
      </c>
      <c r="E2707" s="100">
        <v>157</v>
      </c>
      <c r="F2707" s="2">
        <v>0</v>
      </c>
      <c r="G2707" s="100">
        <v>0</v>
      </c>
    </row>
    <row r="2708" spans="1:7" ht="13.5" customHeight="1" x14ac:dyDescent="0.2">
      <c r="A2708" s="100">
        <v>2707</v>
      </c>
      <c r="B2708" s="100">
        <v>2749</v>
      </c>
      <c r="C2708" s="4" t="s">
        <v>7</v>
      </c>
      <c r="D2708" s="100">
        <v>916</v>
      </c>
      <c r="E2708" s="100">
        <v>157</v>
      </c>
      <c r="F2708" s="2">
        <v>0</v>
      </c>
      <c r="G2708" s="100">
        <v>0</v>
      </c>
    </row>
    <row r="2709" spans="1:7" ht="13.5" customHeight="1" x14ac:dyDescent="0.2">
      <c r="A2709" s="100">
        <v>2708</v>
      </c>
      <c r="B2709" s="100">
        <v>2750</v>
      </c>
      <c r="C2709" s="4" t="s">
        <v>7</v>
      </c>
      <c r="D2709" s="100">
        <v>917</v>
      </c>
      <c r="E2709" s="100">
        <v>157</v>
      </c>
      <c r="F2709" s="2">
        <v>0</v>
      </c>
      <c r="G2709" s="100">
        <v>0</v>
      </c>
    </row>
    <row r="2710" spans="1:7" ht="13.5" customHeight="1" x14ac:dyDescent="0.2">
      <c r="A2710" s="100">
        <v>2709</v>
      </c>
      <c r="B2710" s="100">
        <v>2751</v>
      </c>
      <c r="C2710" s="4" t="s">
        <v>7</v>
      </c>
      <c r="D2710" s="100">
        <v>918</v>
      </c>
      <c r="E2710" s="100">
        <v>157</v>
      </c>
      <c r="F2710" s="2">
        <v>0</v>
      </c>
      <c r="G2710" s="100">
        <v>0</v>
      </c>
    </row>
    <row r="2711" spans="1:7" ht="13.5" customHeight="1" x14ac:dyDescent="0.2">
      <c r="A2711" s="100">
        <v>2710</v>
      </c>
      <c r="B2711" s="100">
        <v>2752</v>
      </c>
      <c r="C2711" s="4" t="s">
        <v>7</v>
      </c>
      <c r="D2711" s="100">
        <v>919</v>
      </c>
      <c r="E2711" s="100">
        <v>157</v>
      </c>
      <c r="F2711" s="2">
        <v>0</v>
      </c>
      <c r="G2711" s="100">
        <v>0</v>
      </c>
    </row>
    <row r="2712" spans="1:7" ht="13.5" customHeight="1" x14ac:dyDescent="0.2">
      <c r="A2712" s="100">
        <v>2711</v>
      </c>
      <c r="B2712" s="100">
        <v>2753</v>
      </c>
      <c r="C2712" s="4" t="s">
        <v>7</v>
      </c>
      <c r="D2712" s="100">
        <v>920</v>
      </c>
      <c r="E2712" s="100">
        <v>157</v>
      </c>
      <c r="F2712" s="2">
        <v>0</v>
      </c>
      <c r="G2712" s="100">
        <v>0</v>
      </c>
    </row>
    <row r="2713" spans="1:7" ht="13.5" customHeight="1" x14ac:dyDescent="0.2">
      <c r="A2713" s="100">
        <v>2712</v>
      </c>
      <c r="B2713" s="100">
        <v>2754</v>
      </c>
      <c r="C2713" s="4" t="s">
        <v>7</v>
      </c>
      <c r="D2713" s="100">
        <v>921</v>
      </c>
      <c r="E2713" s="100">
        <v>157</v>
      </c>
      <c r="F2713" s="2">
        <v>0</v>
      </c>
      <c r="G2713" s="100">
        <v>0</v>
      </c>
    </row>
    <row r="2714" spans="1:7" ht="13.5" customHeight="1" x14ac:dyDescent="0.2">
      <c r="A2714" s="100">
        <v>2713</v>
      </c>
      <c r="B2714" s="100">
        <v>2755</v>
      </c>
      <c r="C2714" s="4" t="s">
        <v>7</v>
      </c>
      <c r="D2714" s="100">
        <v>922</v>
      </c>
      <c r="E2714" s="100">
        <v>157</v>
      </c>
      <c r="F2714" s="2">
        <v>0</v>
      </c>
      <c r="G2714" s="100">
        <v>0</v>
      </c>
    </row>
    <row r="2715" spans="1:7" ht="13.5" customHeight="1" x14ac:dyDescent="0.2">
      <c r="A2715" s="100">
        <v>2714</v>
      </c>
      <c r="B2715" s="100">
        <v>2756</v>
      </c>
      <c r="C2715" s="4" t="s">
        <v>7</v>
      </c>
      <c r="D2715" s="100">
        <v>923</v>
      </c>
      <c r="E2715" s="100">
        <v>157</v>
      </c>
      <c r="F2715" s="2">
        <v>0</v>
      </c>
      <c r="G2715" s="100">
        <v>0</v>
      </c>
    </row>
    <row r="2716" spans="1:7" ht="13.5" customHeight="1" x14ac:dyDescent="0.2">
      <c r="A2716" s="100">
        <v>2715</v>
      </c>
      <c r="B2716" s="100">
        <v>2757</v>
      </c>
      <c r="C2716" s="4" t="s">
        <v>7</v>
      </c>
      <c r="D2716" s="100">
        <v>924</v>
      </c>
      <c r="E2716" s="100">
        <v>157</v>
      </c>
      <c r="F2716" s="2">
        <v>0</v>
      </c>
      <c r="G2716" s="100">
        <v>0</v>
      </c>
    </row>
    <row r="2717" spans="1:7" ht="13.5" customHeight="1" x14ac:dyDescent="0.2">
      <c r="A2717" s="100">
        <v>2716</v>
      </c>
      <c r="B2717" s="100">
        <v>2758</v>
      </c>
      <c r="C2717" s="4" t="s">
        <v>7</v>
      </c>
      <c r="D2717" s="100">
        <v>925</v>
      </c>
      <c r="E2717" s="100">
        <v>157</v>
      </c>
      <c r="F2717" s="2">
        <v>0</v>
      </c>
      <c r="G2717" s="100">
        <v>0</v>
      </c>
    </row>
    <row r="2718" spans="1:7" ht="13.5" customHeight="1" x14ac:dyDescent="0.2">
      <c r="A2718" s="100">
        <v>2717</v>
      </c>
      <c r="B2718" s="100">
        <v>2759</v>
      </c>
      <c r="C2718" s="4" t="s">
        <v>7</v>
      </c>
      <c r="D2718" s="100">
        <v>926</v>
      </c>
      <c r="E2718" s="100">
        <v>157</v>
      </c>
      <c r="F2718" s="2">
        <v>0</v>
      </c>
      <c r="G2718" s="100">
        <v>0</v>
      </c>
    </row>
    <row r="2719" spans="1:7" ht="13.5" customHeight="1" x14ac:dyDescent="0.2">
      <c r="A2719" s="100">
        <v>2718</v>
      </c>
      <c r="B2719" s="100">
        <v>2760</v>
      </c>
      <c r="C2719" s="4" t="s">
        <v>7</v>
      </c>
      <c r="D2719" s="100">
        <v>927</v>
      </c>
      <c r="E2719" s="100">
        <v>157</v>
      </c>
      <c r="F2719" s="2">
        <v>0</v>
      </c>
      <c r="G2719" s="100">
        <v>0</v>
      </c>
    </row>
    <row r="2720" spans="1:7" ht="13.5" customHeight="1" x14ac:dyDescent="0.2">
      <c r="A2720" s="100">
        <v>2719</v>
      </c>
      <c r="B2720" s="100">
        <v>2761</v>
      </c>
      <c r="C2720" s="4" t="s">
        <v>7</v>
      </c>
      <c r="D2720" s="100">
        <v>928</v>
      </c>
      <c r="E2720" s="100">
        <v>157</v>
      </c>
      <c r="F2720" s="2">
        <v>0</v>
      </c>
      <c r="G2720" s="100">
        <v>0</v>
      </c>
    </row>
    <row r="2721" spans="1:7" ht="13.5" customHeight="1" x14ac:dyDescent="0.2">
      <c r="A2721" s="100">
        <v>2720</v>
      </c>
      <c r="B2721" s="100">
        <v>2762</v>
      </c>
      <c r="C2721" s="4" t="s">
        <v>7</v>
      </c>
      <c r="D2721" s="100">
        <v>929</v>
      </c>
      <c r="E2721" s="100">
        <v>157</v>
      </c>
      <c r="F2721" s="2">
        <v>0</v>
      </c>
      <c r="G2721" s="100">
        <v>0</v>
      </c>
    </row>
    <row r="2722" spans="1:7" ht="13.5" customHeight="1" x14ac:dyDescent="0.2">
      <c r="A2722" s="100">
        <v>2721</v>
      </c>
      <c r="B2722" s="100">
        <v>2763</v>
      </c>
      <c r="C2722" s="4" t="s">
        <v>7</v>
      </c>
      <c r="D2722" s="100">
        <v>930</v>
      </c>
      <c r="E2722" s="100">
        <v>157</v>
      </c>
      <c r="F2722" s="2">
        <v>0</v>
      </c>
      <c r="G2722" s="100">
        <v>0</v>
      </c>
    </row>
    <row r="2723" spans="1:7" ht="13.5" customHeight="1" x14ac:dyDescent="0.2">
      <c r="A2723" s="100">
        <v>2722</v>
      </c>
      <c r="B2723" s="100">
        <v>2764</v>
      </c>
      <c r="C2723" s="4" t="s">
        <v>7</v>
      </c>
      <c r="D2723" s="100">
        <v>931</v>
      </c>
      <c r="E2723" s="100">
        <v>157</v>
      </c>
      <c r="F2723" s="2">
        <v>0</v>
      </c>
      <c r="G2723" s="100">
        <v>0</v>
      </c>
    </row>
    <row r="2724" spans="1:7" ht="13.5" customHeight="1" x14ac:dyDescent="0.2">
      <c r="A2724" s="100">
        <v>2723</v>
      </c>
      <c r="B2724" s="100">
        <v>2765</v>
      </c>
      <c r="C2724" s="4" t="s">
        <v>7</v>
      </c>
      <c r="D2724" s="100">
        <v>932</v>
      </c>
      <c r="E2724" s="100">
        <v>157</v>
      </c>
      <c r="F2724" s="2">
        <v>0</v>
      </c>
      <c r="G2724" s="100">
        <v>0</v>
      </c>
    </row>
    <row r="2725" spans="1:7" ht="13.5" customHeight="1" x14ac:dyDescent="0.2">
      <c r="A2725" s="100">
        <v>2724</v>
      </c>
      <c r="B2725" s="100">
        <v>2766</v>
      </c>
      <c r="C2725" s="4" t="s">
        <v>7</v>
      </c>
      <c r="D2725" s="100">
        <v>933</v>
      </c>
      <c r="E2725" s="100">
        <v>157</v>
      </c>
      <c r="F2725" s="2">
        <v>0</v>
      </c>
      <c r="G2725" s="100">
        <v>0</v>
      </c>
    </row>
    <row r="2726" spans="1:7" ht="13.5" customHeight="1" x14ac:dyDescent="0.2">
      <c r="A2726" s="100">
        <v>2725</v>
      </c>
      <c r="B2726" s="100">
        <v>2767</v>
      </c>
      <c r="C2726" s="4" t="s">
        <v>7</v>
      </c>
      <c r="D2726" s="100">
        <v>934</v>
      </c>
      <c r="E2726" s="100">
        <v>157</v>
      </c>
      <c r="F2726" s="2">
        <v>0</v>
      </c>
      <c r="G2726" s="100">
        <v>0</v>
      </c>
    </row>
    <row r="2727" spans="1:7" ht="13.5" customHeight="1" x14ac:dyDescent="0.2">
      <c r="A2727" s="100">
        <v>2726</v>
      </c>
      <c r="B2727" s="100">
        <v>2768</v>
      </c>
      <c r="C2727" s="4" t="s">
        <v>7</v>
      </c>
      <c r="D2727" s="100">
        <v>54</v>
      </c>
      <c r="E2727" s="100">
        <v>171</v>
      </c>
      <c r="F2727" s="2">
        <v>0</v>
      </c>
      <c r="G2727" s="100">
        <v>0</v>
      </c>
    </row>
    <row r="2728" spans="1:7" ht="13.5" customHeight="1" x14ac:dyDescent="0.2">
      <c r="A2728" s="100">
        <v>2727</v>
      </c>
      <c r="B2728" s="100">
        <v>2769</v>
      </c>
      <c r="C2728" s="4" t="s">
        <v>7</v>
      </c>
      <c r="D2728" s="100">
        <v>55</v>
      </c>
      <c r="E2728" s="100">
        <v>171</v>
      </c>
      <c r="F2728" s="2">
        <v>0</v>
      </c>
      <c r="G2728" s="100">
        <v>0</v>
      </c>
    </row>
    <row r="2729" spans="1:7" ht="13.5" customHeight="1" x14ac:dyDescent="0.2">
      <c r="A2729" s="100">
        <v>2728</v>
      </c>
      <c r="B2729" s="100">
        <v>2770</v>
      </c>
      <c r="C2729" s="4" t="s">
        <v>7</v>
      </c>
      <c r="D2729" s="100">
        <v>56</v>
      </c>
      <c r="E2729" s="100">
        <v>171</v>
      </c>
      <c r="F2729" s="2">
        <v>0</v>
      </c>
      <c r="G2729" s="100">
        <v>0</v>
      </c>
    </row>
    <row r="2730" spans="1:7" ht="13.5" customHeight="1" x14ac:dyDescent="0.2">
      <c r="A2730" s="100">
        <v>2729</v>
      </c>
      <c r="B2730" s="100">
        <v>2771</v>
      </c>
      <c r="C2730" s="4" t="s">
        <v>7</v>
      </c>
      <c r="D2730" s="100">
        <v>57</v>
      </c>
      <c r="E2730" s="100">
        <v>171</v>
      </c>
      <c r="F2730" s="2">
        <v>0</v>
      </c>
      <c r="G2730" s="100">
        <v>0</v>
      </c>
    </row>
    <row r="2731" spans="1:7" ht="13.5" customHeight="1" x14ac:dyDescent="0.2">
      <c r="A2731" s="100">
        <v>2730</v>
      </c>
      <c r="B2731" s="100">
        <v>2772</v>
      </c>
      <c r="C2731" s="4" t="s">
        <v>7</v>
      </c>
      <c r="D2731" s="100">
        <v>53</v>
      </c>
      <c r="E2731" s="100">
        <v>94</v>
      </c>
      <c r="F2731" s="2">
        <v>0</v>
      </c>
      <c r="G2731" s="100">
        <v>0</v>
      </c>
    </row>
    <row r="2732" spans="1:7" ht="13.5" customHeight="1" x14ac:dyDescent="0.2">
      <c r="A2732" s="100">
        <v>2731</v>
      </c>
      <c r="B2732" s="100">
        <v>2773</v>
      </c>
      <c r="C2732" s="4" t="s">
        <v>7</v>
      </c>
      <c r="D2732" s="100">
        <v>54</v>
      </c>
      <c r="E2732" s="100">
        <v>94</v>
      </c>
      <c r="F2732" s="2">
        <v>0</v>
      </c>
      <c r="G2732" s="100">
        <v>0</v>
      </c>
    </row>
    <row r="2733" spans="1:7" ht="13.5" customHeight="1" x14ac:dyDescent="0.2">
      <c r="A2733" s="100">
        <v>2732</v>
      </c>
      <c r="B2733" s="100">
        <v>2774</v>
      </c>
      <c r="C2733" s="4" t="s">
        <v>7</v>
      </c>
      <c r="D2733" s="100">
        <v>360</v>
      </c>
      <c r="E2733" s="100">
        <v>119</v>
      </c>
      <c r="F2733" s="2">
        <v>0</v>
      </c>
      <c r="G2733" s="100">
        <v>0</v>
      </c>
    </row>
    <row r="2734" spans="1:7" ht="13.5" customHeight="1" x14ac:dyDescent="0.2">
      <c r="A2734" s="100">
        <v>2733</v>
      </c>
      <c r="B2734" s="100">
        <v>2775</v>
      </c>
      <c r="C2734" s="4" t="s">
        <v>7</v>
      </c>
      <c r="D2734" s="100">
        <v>361</v>
      </c>
      <c r="E2734" s="100">
        <v>119</v>
      </c>
      <c r="F2734" s="2">
        <v>0</v>
      </c>
      <c r="G2734" s="100">
        <v>0</v>
      </c>
    </row>
    <row r="2735" spans="1:7" ht="13.5" customHeight="1" x14ac:dyDescent="0.2">
      <c r="A2735" s="100">
        <v>2734</v>
      </c>
      <c r="B2735" s="100">
        <v>2776</v>
      </c>
      <c r="C2735" s="4" t="s">
        <v>7</v>
      </c>
      <c r="D2735" s="100">
        <v>362</v>
      </c>
      <c r="E2735" s="100">
        <v>119</v>
      </c>
      <c r="F2735" s="2">
        <v>0</v>
      </c>
      <c r="G2735" s="100">
        <v>0</v>
      </c>
    </row>
    <row r="2736" spans="1:7" ht="13.5" customHeight="1" x14ac:dyDescent="0.2">
      <c r="A2736" s="100">
        <v>2735</v>
      </c>
      <c r="B2736" s="100">
        <v>2777</v>
      </c>
      <c r="C2736" s="4" t="s">
        <v>7</v>
      </c>
      <c r="D2736" s="100">
        <v>363</v>
      </c>
      <c r="E2736" s="100">
        <v>119</v>
      </c>
      <c r="F2736" s="2">
        <v>0</v>
      </c>
      <c r="G2736" s="100">
        <v>0</v>
      </c>
    </row>
    <row r="2737" spans="1:7" ht="13.5" customHeight="1" x14ac:dyDescent="0.2">
      <c r="A2737" s="100">
        <v>2736</v>
      </c>
      <c r="B2737" s="100">
        <v>2778</v>
      </c>
      <c r="C2737" s="4" t="s">
        <v>7</v>
      </c>
      <c r="D2737" s="100">
        <v>364</v>
      </c>
      <c r="E2737" s="100">
        <v>119</v>
      </c>
      <c r="F2737" s="2">
        <v>0</v>
      </c>
      <c r="G2737" s="100">
        <v>0</v>
      </c>
    </row>
    <row r="2738" spans="1:7" ht="13.5" customHeight="1" x14ac:dyDescent="0.2">
      <c r="A2738" s="100">
        <v>2737</v>
      </c>
      <c r="B2738" s="100">
        <v>2779</v>
      </c>
      <c r="C2738" s="4" t="s">
        <v>7</v>
      </c>
      <c r="D2738" s="100">
        <v>365</v>
      </c>
      <c r="E2738" s="100">
        <v>119</v>
      </c>
      <c r="F2738" s="2">
        <v>0</v>
      </c>
      <c r="G2738" s="100">
        <v>0</v>
      </c>
    </row>
    <row r="2739" spans="1:7" ht="13.5" customHeight="1" x14ac:dyDescent="0.2">
      <c r="A2739" s="100">
        <v>2738</v>
      </c>
      <c r="B2739" s="100">
        <v>2780</v>
      </c>
      <c r="C2739" s="4" t="s">
        <v>7</v>
      </c>
      <c r="D2739" s="100">
        <v>366</v>
      </c>
      <c r="E2739" s="100">
        <v>119</v>
      </c>
      <c r="F2739" s="2">
        <v>0</v>
      </c>
      <c r="G2739" s="100">
        <v>0</v>
      </c>
    </row>
    <row r="2740" spans="1:7" ht="13.5" customHeight="1" x14ac:dyDescent="0.2">
      <c r="A2740" s="100">
        <v>2739</v>
      </c>
      <c r="B2740" s="100">
        <v>2781</v>
      </c>
      <c r="C2740" s="4" t="s">
        <v>7</v>
      </c>
      <c r="D2740" s="100">
        <v>367</v>
      </c>
      <c r="E2740" s="100">
        <v>119</v>
      </c>
      <c r="F2740" s="2">
        <v>0</v>
      </c>
      <c r="G2740" s="100">
        <v>0</v>
      </c>
    </row>
    <row r="2741" spans="1:7" ht="13.5" customHeight="1" x14ac:dyDescent="0.2">
      <c r="A2741" s="100">
        <v>2740</v>
      </c>
      <c r="B2741" s="100">
        <v>2782</v>
      </c>
      <c r="C2741" s="4" t="s">
        <v>7</v>
      </c>
      <c r="D2741" s="100">
        <v>368</v>
      </c>
      <c r="E2741" s="100">
        <v>119</v>
      </c>
      <c r="F2741" s="2">
        <v>0</v>
      </c>
      <c r="G2741" s="100">
        <v>0</v>
      </c>
    </row>
    <row r="2742" spans="1:7" ht="13.5" customHeight="1" x14ac:dyDescent="0.2">
      <c r="A2742" s="100">
        <v>2741</v>
      </c>
      <c r="B2742" s="100">
        <v>2783</v>
      </c>
      <c r="C2742" s="4" t="s">
        <v>7</v>
      </c>
      <c r="D2742" s="100">
        <v>369</v>
      </c>
      <c r="E2742" s="100">
        <v>119</v>
      </c>
      <c r="F2742" s="2">
        <v>0</v>
      </c>
      <c r="G2742" s="100">
        <v>0</v>
      </c>
    </row>
    <row r="2743" spans="1:7" ht="13.5" customHeight="1" x14ac:dyDescent="0.2">
      <c r="A2743" s="100">
        <v>2742</v>
      </c>
      <c r="B2743" s="100">
        <v>2784</v>
      </c>
      <c r="C2743" s="4" t="s">
        <v>7</v>
      </c>
      <c r="D2743" s="100">
        <v>935</v>
      </c>
      <c r="E2743" s="100">
        <v>157</v>
      </c>
      <c r="F2743" s="2">
        <v>0</v>
      </c>
      <c r="G2743" s="100">
        <v>0</v>
      </c>
    </row>
    <row r="2744" spans="1:7" ht="13.5" customHeight="1" x14ac:dyDescent="0.2">
      <c r="A2744" s="100">
        <v>2743</v>
      </c>
      <c r="B2744" s="100">
        <v>2785</v>
      </c>
      <c r="C2744" s="4" t="s">
        <v>7</v>
      </c>
      <c r="D2744" s="100">
        <v>936</v>
      </c>
      <c r="E2744" s="100">
        <v>157</v>
      </c>
      <c r="F2744" s="2">
        <v>0</v>
      </c>
      <c r="G2744" s="100">
        <v>0</v>
      </c>
    </row>
    <row r="2745" spans="1:7" ht="13.5" customHeight="1" x14ac:dyDescent="0.2">
      <c r="A2745" s="100">
        <v>2744</v>
      </c>
      <c r="B2745" s="100">
        <v>2786</v>
      </c>
      <c r="C2745" s="4" t="s">
        <v>7</v>
      </c>
      <c r="D2745" s="100">
        <v>937</v>
      </c>
      <c r="E2745" s="100">
        <v>157</v>
      </c>
      <c r="F2745" s="2">
        <v>0</v>
      </c>
      <c r="G2745" s="100">
        <v>0</v>
      </c>
    </row>
    <row r="2746" spans="1:7" ht="13.5" customHeight="1" x14ac:dyDescent="0.2">
      <c r="A2746" s="100">
        <v>2745</v>
      </c>
      <c r="B2746" s="100">
        <v>2787</v>
      </c>
      <c r="C2746" s="4" t="s">
        <v>7</v>
      </c>
      <c r="D2746" s="100">
        <v>938</v>
      </c>
      <c r="E2746" s="100">
        <v>157</v>
      </c>
      <c r="F2746" s="2">
        <v>0</v>
      </c>
      <c r="G2746" s="100">
        <v>0</v>
      </c>
    </row>
    <row r="2747" spans="1:7" ht="13.5" customHeight="1" x14ac:dyDescent="0.2">
      <c r="A2747" s="100">
        <v>2746</v>
      </c>
      <c r="B2747" s="100">
        <v>2788</v>
      </c>
      <c r="C2747" s="4" t="s">
        <v>7</v>
      </c>
      <c r="D2747" s="100">
        <v>939</v>
      </c>
      <c r="E2747" s="100">
        <v>157</v>
      </c>
      <c r="F2747" s="2">
        <v>0</v>
      </c>
      <c r="G2747" s="100">
        <v>0</v>
      </c>
    </row>
    <row r="2748" spans="1:7" ht="13.5" customHeight="1" x14ac:dyDescent="0.2">
      <c r="A2748" s="100">
        <v>2747</v>
      </c>
      <c r="B2748" s="100">
        <v>2789</v>
      </c>
      <c r="C2748" s="4" t="s">
        <v>7</v>
      </c>
      <c r="D2748" s="100">
        <v>940</v>
      </c>
      <c r="E2748" s="100">
        <v>157</v>
      </c>
      <c r="F2748" s="2">
        <v>0</v>
      </c>
      <c r="G2748" s="100">
        <v>0</v>
      </c>
    </row>
    <row r="2749" spans="1:7" ht="13.5" customHeight="1" x14ac:dyDescent="0.2">
      <c r="A2749" s="100">
        <v>2748</v>
      </c>
      <c r="B2749" s="100">
        <v>2790</v>
      </c>
      <c r="C2749" s="4" t="s">
        <v>7</v>
      </c>
      <c r="D2749" s="100">
        <v>941</v>
      </c>
      <c r="E2749" s="100">
        <v>157</v>
      </c>
      <c r="F2749" s="2">
        <v>0</v>
      </c>
      <c r="G2749" s="100">
        <v>0</v>
      </c>
    </row>
    <row r="2750" spans="1:7" ht="13.5" customHeight="1" x14ac:dyDescent="0.2">
      <c r="A2750" s="100">
        <v>2749</v>
      </c>
      <c r="B2750" s="100">
        <v>2791</v>
      </c>
      <c r="C2750" s="4" t="s">
        <v>7</v>
      </c>
      <c r="D2750" s="100">
        <v>942</v>
      </c>
      <c r="E2750" s="100">
        <v>157</v>
      </c>
      <c r="F2750" s="2">
        <v>0</v>
      </c>
      <c r="G2750" s="100">
        <v>0</v>
      </c>
    </row>
    <row r="2751" spans="1:7" ht="13.5" customHeight="1" x14ac:dyDescent="0.2">
      <c r="A2751" s="100">
        <v>2750</v>
      </c>
      <c r="B2751" s="100">
        <v>2792</v>
      </c>
      <c r="C2751" s="4" t="s">
        <v>7</v>
      </c>
      <c r="D2751" s="100">
        <v>943</v>
      </c>
      <c r="E2751" s="100">
        <v>157</v>
      </c>
      <c r="F2751" s="2">
        <v>0</v>
      </c>
      <c r="G2751" s="100">
        <v>0</v>
      </c>
    </row>
    <row r="2752" spans="1:7" ht="13.5" customHeight="1" x14ac:dyDescent="0.2">
      <c r="A2752" s="100">
        <v>2751</v>
      </c>
      <c r="B2752" s="100">
        <v>2793</v>
      </c>
      <c r="C2752" s="4" t="s">
        <v>7</v>
      </c>
      <c r="D2752" s="100">
        <v>944</v>
      </c>
      <c r="E2752" s="100">
        <v>157</v>
      </c>
      <c r="F2752" s="2">
        <v>0</v>
      </c>
      <c r="G2752" s="100">
        <v>0</v>
      </c>
    </row>
    <row r="2753" spans="1:7" ht="13.5" customHeight="1" x14ac:dyDescent="0.2">
      <c r="A2753" s="100">
        <v>2752</v>
      </c>
      <c r="B2753" s="100">
        <v>2794</v>
      </c>
      <c r="C2753" s="4" t="s">
        <v>7</v>
      </c>
      <c r="D2753" s="100">
        <v>945</v>
      </c>
      <c r="E2753" s="100">
        <v>157</v>
      </c>
      <c r="F2753" s="2">
        <v>0</v>
      </c>
      <c r="G2753" s="100">
        <v>0</v>
      </c>
    </row>
    <row r="2754" spans="1:7" ht="13.5" customHeight="1" x14ac:dyDescent="0.2">
      <c r="A2754" s="100">
        <v>2754</v>
      </c>
      <c r="B2754" s="100">
        <v>2796</v>
      </c>
      <c r="C2754" s="4" t="s">
        <v>7</v>
      </c>
      <c r="D2754" s="100">
        <v>947</v>
      </c>
      <c r="E2754" s="100">
        <v>157</v>
      </c>
      <c r="F2754" s="2">
        <v>0</v>
      </c>
      <c r="G2754" s="100">
        <v>0</v>
      </c>
    </row>
    <row r="2755" spans="1:7" ht="13.5" customHeight="1" x14ac:dyDescent="0.2">
      <c r="A2755" s="100">
        <v>2753</v>
      </c>
      <c r="B2755" s="100">
        <v>2797</v>
      </c>
      <c r="C2755" s="4" t="s">
        <v>7</v>
      </c>
      <c r="D2755" s="100">
        <v>946</v>
      </c>
      <c r="E2755" s="100">
        <v>157</v>
      </c>
      <c r="F2755" s="2">
        <v>0</v>
      </c>
      <c r="G2755" s="100">
        <v>0</v>
      </c>
    </row>
    <row r="2756" spans="1:7" ht="13.5" customHeight="1" x14ac:dyDescent="0.2">
      <c r="A2756" s="100">
        <v>2755</v>
      </c>
      <c r="B2756" s="100">
        <v>2798</v>
      </c>
      <c r="C2756" s="4" t="s">
        <v>7</v>
      </c>
      <c r="D2756" s="100">
        <v>948</v>
      </c>
      <c r="E2756" s="100">
        <v>157</v>
      </c>
      <c r="F2756" s="2">
        <v>0</v>
      </c>
      <c r="G2756" s="100">
        <v>0</v>
      </c>
    </row>
    <row r="2757" spans="1:7" ht="13.5" customHeight="1" x14ac:dyDescent="0.2">
      <c r="A2757" s="100">
        <v>2756</v>
      </c>
      <c r="B2757" s="100">
        <v>2799</v>
      </c>
      <c r="C2757" s="4" t="s">
        <v>7</v>
      </c>
      <c r="D2757" s="100">
        <v>949</v>
      </c>
      <c r="E2757" s="100">
        <v>157</v>
      </c>
      <c r="F2757" s="2">
        <v>0</v>
      </c>
      <c r="G2757" s="100">
        <v>0</v>
      </c>
    </row>
    <row r="2758" spans="1:7" ht="13.5" customHeight="1" x14ac:dyDescent="0.2">
      <c r="A2758" s="100">
        <v>2757</v>
      </c>
      <c r="B2758" s="100">
        <v>2800</v>
      </c>
      <c r="C2758" s="4" t="s">
        <v>7</v>
      </c>
      <c r="D2758" s="100">
        <v>950</v>
      </c>
      <c r="E2758" s="100">
        <v>157</v>
      </c>
      <c r="F2758" s="2">
        <v>0</v>
      </c>
      <c r="G2758" s="100">
        <v>0</v>
      </c>
    </row>
    <row r="2759" spans="1:7" ht="13.5" customHeight="1" x14ac:dyDescent="0.2">
      <c r="A2759" s="100">
        <v>2758</v>
      </c>
      <c r="B2759" s="100">
        <v>2801</v>
      </c>
      <c r="C2759" s="4" t="s">
        <v>7</v>
      </c>
      <c r="D2759" s="100">
        <v>951</v>
      </c>
      <c r="E2759" s="100">
        <v>157</v>
      </c>
      <c r="F2759" s="2">
        <v>0</v>
      </c>
      <c r="G2759" s="100">
        <v>0</v>
      </c>
    </row>
    <row r="2760" spans="1:7" ht="13.5" customHeight="1" x14ac:dyDescent="0.2">
      <c r="A2760" s="100">
        <v>2759</v>
      </c>
      <c r="B2760" s="100">
        <v>2802</v>
      </c>
      <c r="C2760" s="4" t="s">
        <v>7</v>
      </c>
      <c r="D2760" s="100">
        <v>952</v>
      </c>
      <c r="E2760" s="100">
        <v>157</v>
      </c>
      <c r="F2760" s="2">
        <v>0</v>
      </c>
      <c r="G2760" s="100">
        <v>0</v>
      </c>
    </row>
    <row r="2761" spans="1:7" ht="13.5" customHeight="1" x14ac:dyDescent="0.2">
      <c r="A2761" s="100">
        <v>2760</v>
      </c>
      <c r="B2761" s="100">
        <v>2803</v>
      </c>
      <c r="C2761" s="4" t="s">
        <v>7</v>
      </c>
      <c r="D2761" s="100">
        <v>953</v>
      </c>
      <c r="E2761" s="100">
        <v>157</v>
      </c>
      <c r="F2761" s="2">
        <v>0</v>
      </c>
      <c r="G2761" s="100">
        <v>0</v>
      </c>
    </row>
    <row r="2762" spans="1:7" ht="13.5" customHeight="1" x14ac:dyDescent="0.2">
      <c r="A2762" s="100">
        <v>2761</v>
      </c>
      <c r="B2762" s="100">
        <v>2804</v>
      </c>
      <c r="C2762" s="4" t="s">
        <v>7</v>
      </c>
      <c r="D2762" s="100">
        <v>954</v>
      </c>
      <c r="E2762" s="100">
        <v>157</v>
      </c>
      <c r="F2762" s="2">
        <v>0</v>
      </c>
      <c r="G2762" s="100">
        <v>0</v>
      </c>
    </row>
    <row r="2763" spans="1:7" ht="13.5" customHeight="1" x14ac:dyDescent="0.2">
      <c r="A2763" s="100">
        <v>2762</v>
      </c>
      <c r="B2763" s="100">
        <v>2805</v>
      </c>
      <c r="C2763" s="4" t="s">
        <v>7</v>
      </c>
      <c r="D2763" s="100">
        <v>955</v>
      </c>
      <c r="E2763" s="100">
        <v>157</v>
      </c>
      <c r="F2763" s="2">
        <v>0</v>
      </c>
      <c r="G2763" s="100">
        <v>0</v>
      </c>
    </row>
    <row r="2764" spans="1:7" ht="13.5" customHeight="1" x14ac:dyDescent="0.2">
      <c r="A2764" s="100">
        <v>2763</v>
      </c>
      <c r="B2764" s="100">
        <v>2806</v>
      </c>
      <c r="C2764" s="4" t="s">
        <v>7</v>
      </c>
      <c r="D2764" s="100">
        <v>956</v>
      </c>
      <c r="E2764" s="100">
        <v>157</v>
      </c>
      <c r="F2764" s="2">
        <v>0</v>
      </c>
      <c r="G2764" s="100">
        <v>0</v>
      </c>
    </row>
    <row r="2765" spans="1:7" ht="13.5" customHeight="1" x14ac:dyDescent="0.2">
      <c r="A2765" s="100">
        <v>2764</v>
      </c>
      <c r="B2765" s="100">
        <v>2808</v>
      </c>
      <c r="C2765" s="4" t="s">
        <v>7</v>
      </c>
      <c r="D2765" s="100">
        <v>957</v>
      </c>
      <c r="E2765" s="100">
        <v>157</v>
      </c>
      <c r="F2765" s="2">
        <v>0</v>
      </c>
      <c r="G2765" s="100">
        <v>0</v>
      </c>
    </row>
    <row r="2766" spans="1:7" ht="13.5" customHeight="1" x14ac:dyDescent="0.2">
      <c r="A2766" s="100">
        <v>2765</v>
      </c>
      <c r="B2766" s="100">
        <v>2809</v>
      </c>
      <c r="C2766" s="4" t="s">
        <v>7</v>
      </c>
      <c r="D2766" s="100">
        <v>958</v>
      </c>
      <c r="E2766" s="100">
        <v>157</v>
      </c>
      <c r="F2766" s="2">
        <v>0</v>
      </c>
      <c r="G2766" s="100">
        <v>0</v>
      </c>
    </row>
    <row r="2767" spans="1:7" ht="13.5" customHeight="1" x14ac:dyDescent="0.2">
      <c r="A2767" s="100">
        <v>2766</v>
      </c>
      <c r="B2767" s="100">
        <v>2810</v>
      </c>
      <c r="C2767" s="4" t="s">
        <v>7</v>
      </c>
      <c r="D2767" s="100">
        <v>959</v>
      </c>
      <c r="E2767" s="100">
        <v>157</v>
      </c>
      <c r="F2767" s="2">
        <v>0</v>
      </c>
      <c r="G2767" s="100">
        <v>0</v>
      </c>
    </row>
    <row r="2768" spans="1:7" ht="13.5" customHeight="1" x14ac:dyDescent="0.2">
      <c r="A2768" s="100">
        <v>2767</v>
      </c>
      <c r="B2768" s="100">
        <v>2811</v>
      </c>
      <c r="C2768" s="4" t="s">
        <v>7</v>
      </c>
      <c r="D2768" s="100">
        <v>960</v>
      </c>
      <c r="E2768" s="100">
        <v>157</v>
      </c>
      <c r="F2768" s="2">
        <v>0</v>
      </c>
      <c r="G2768" s="100">
        <v>0</v>
      </c>
    </row>
    <row r="2769" spans="1:7" ht="13.5" customHeight="1" x14ac:dyDescent="0.2">
      <c r="A2769" s="100">
        <v>2768</v>
      </c>
      <c r="B2769" s="100">
        <v>2812</v>
      </c>
      <c r="C2769" s="4" t="s">
        <v>7</v>
      </c>
      <c r="D2769" s="100">
        <v>961</v>
      </c>
      <c r="E2769" s="100">
        <v>157</v>
      </c>
      <c r="F2769" s="2">
        <v>0</v>
      </c>
      <c r="G2769" s="100">
        <v>0</v>
      </c>
    </row>
    <row r="2770" spans="1:7" ht="13.5" customHeight="1" x14ac:dyDescent="0.2">
      <c r="A2770" s="100">
        <v>2769</v>
      </c>
      <c r="B2770" s="100">
        <v>2813</v>
      </c>
      <c r="C2770" s="4" t="s">
        <v>7</v>
      </c>
      <c r="D2770" s="100">
        <v>962</v>
      </c>
      <c r="E2770" s="100">
        <v>157</v>
      </c>
      <c r="F2770" s="2">
        <v>0</v>
      </c>
      <c r="G2770" s="100">
        <v>0</v>
      </c>
    </row>
    <row r="2771" spans="1:7" ht="13.5" customHeight="1" x14ac:dyDescent="0.2">
      <c r="A2771" s="100">
        <v>2770</v>
      </c>
      <c r="B2771" s="100">
        <v>2814</v>
      </c>
      <c r="C2771" s="4" t="s">
        <v>7</v>
      </c>
      <c r="D2771" s="100">
        <v>963</v>
      </c>
      <c r="E2771" s="100">
        <v>157</v>
      </c>
      <c r="F2771" s="2">
        <v>0</v>
      </c>
      <c r="G2771" s="100">
        <v>0</v>
      </c>
    </row>
    <row r="2772" spans="1:7" ht="13.5" customHeight="1" x14ac:dyDescent="0.2">
      <c r="A2772" s="100">
        <v>2771</v>
      </c>
      <c r="B2772" s="100">
        <v>2815</v>
      </c>
      <c r="C2772" s="4" t="s">
        <v>7</v>
      </c>
      <c r="D2772" s="100">
        <v>964</v>
      </c>
      <c r="E2772" s="100">
        <v>157</v>
      </c>
      <c r="F2772" s="2">
        <v>0</v>
      </c>
      <c r="G2772" s="100">
        <v>0</v>
      </c>
    </row>
    <row r="2773" spans="1:7" ht="13.5" customHeight="1" x14ac:dyDescent="0.2">
      <c r="A2773" s="100">
        <v>2772</v>
      </c>
      <c r="B2773" s="100">
        <v>2816</v>
      </c>
      <c r="C2773" s="4" t="s">
        <v>7</v>
      </c>
      <c r="D2773" s="100">
        <v>556</v>
      </c>
      <c r="E2773" s="100">
        <v>29</v>
      </c>
      <c r="F2773" s="2">
        <v>0</v>
      </c>
      <c r="G2773" s="100">
        <v>0</v>
      </c>
    </row>
    <row r="2774" spans="1:7" ht="13.5" customHeight="1" x14ac:dyDescent="0.2">
      <c r="A2774" s="100">
        <v>2773</v>
      </c>
      <c r="B2774" s="100">
        <v>2817</v>
      </c>
      <c r="C2774" s="4" t="s">
        <v>7</v>
      </c>
      <c r="D2774" s="100">
        <v>557</v>
      </c>
      <c r="E2774" s="100">
        <v>29</v>
      </c>
      <c r="F2774" s="2">
        <v>0</v>
      </c>
      <c r="G2774" s="100">
        <v>0</v>
      </c>
    </row>
    <row r="2775" spans="1:7" ht="13.5" customHeight="1" x14ac:dyDescent="0.2">
      <c r="A2775" s="100">
        <v>2774</v>
      </c>
      <c r="B2775" s="100">
        <v>2818</v>
      </c>
      <c r="C2775" s="4" t="s">
        <v>7</v>
      </c>
      <c r="D2775" s="100">
        <v>558</v>
      </c>
      <c r="E2775" s="100">
        <v>29</v>
      </c>
      <c r="F2775" s="2">
        <v>0</v>
      </c>
      <c r="G2775" s="100">
        <v>0</v>
      </c>
    </row>
    <row r="2776" spans="1:7" ht="13.5" customHeight="1" x14ac:dyDescent="0.2">
      <c r="A2776" s="100">
        <v>2775</v>
      </c>
      <c r="B2776" s="100">
        <v>2819</v>
      </c>
      <c r="C2776" s="4" t="s">
        <v>7</v>
      </c>
      <c r="D2776" s="100">
        <v>559</v>
      </c>
      <c r="E2776" s="100">
        <v>29</v>
      </c>
      <c r="F2776" s="2">
        <v>0</v>
      </c>
      <c r="G2776" s="100">
        <v>0</v>
      </c>
    </row>
    <row r="2777" spans="1:7" ht="13.5" customHeight="1" x14ac:dyDescent="0.2">
      <c r="A2777" s="100">
        <v>2776</v>
      </c>
      <c r="B2777" s="100">
        <v>2820</v>
      </c>
      <c r="C2777" s="4" t="s">
        <v>7</v>
      </c>
      <c r="D2777" s="100">
        <v>560</v>
      </c>
      <c r="E2777" s="100">
        <v>29</v>
      </c>
      <c r="F2777" s="2">
        <v>0</v>
      </c>
      <c r="G2777" s="100">
        <v>0</v>
      </c>
    </row>
    <row r="2778" spans="1:7" ht="13.5" customHeight="1" x14ac:dyDescent="0.2">
      <c r="A2778" s="100">
        <v>2777</v>
      </c>
      <c r="B2778" s="100">
        <v>2821</v>
      </c>
      <c r="C2778" s="4" t="s">
        <v>7</v>
      </c>
      <c r="D2778" s="100">
        <v>561</v>
      </c>
      <c r="E2778" s="100">
        <v>29</v>
      </c>
      <c r="F2778" s="2">
        <v>0</v>
      </c>
      <c r="G2778" s="100">
        <v>0</v>
      </c>
    </row>
    <row r="2779" spans="1:7" ht="13.5" customHeight="1" x14ac:dyDescent="0.2">
      <c r="A2779" s="100">
        <v>2778</v>
      </c>
      <c r="B2779" s="100">
        <v>2822</v>
      </c>
      <c r="C2779" s="4" t="s">
        <v>7</v>
      </c>
      <c r="D2779" s="100">
        <v>563</v>
      </c>
      <c r="E2779" s="100">
        <v>29</v>
      </c>
      <c r="F2779" s="2">
        <v>0</v>
      </c>
      <c r="G2779" s="100">
        <v>0</v>
      </c>
    </row>
    <row r="2780" spans="1:7" ht="13.5" customHeight="1" x14ac:dyDescent="0.2">
      <c r="A2780" s="100">
        <v>2779</v>
      </c>
      <c r="B2780" s="100">
        <v>2823</v>
      </c>
      <c r="C2780" s="4" t="s">
        <v>7</v>
      </c>
      <c r="D2780" s="100">
        <v>564</v>
      </c>
      <c r="E2780" s="100">
        <v>29</v>
      </c>
      <c r="F2780" s="2">
        <v>0</v>
      </c>
      <c r="G2780" s="100">
        <v>0</v>
      </c>
    </row>
    <row r="2781" spans="1:7" ht="13.5" customHeight="1" x14ac:dyDescent="0.2">
      <c r="A2781" s="100">
        <v>2780</v>
      </c>
      <c r="B2781" s="100">
        <v>2824</v>
      </c>
      <c r="C2781" s="4" t="s">
        <v>7</v>
      </c>
      <c r="D2781" s="100">
        <v>565</v>
      </c>
      <c r="E2781" s="100">
        <v>29</v>
      </c>
      <c r="F2781" s="2">
        <v>0</v>
      </c>
      <c r="G2781" s="100">
        <v>0</v>
      </c>
    </row>
    <row r="2782" spans="1:7" ht="13.5" customHeight="1" x14ac:dyDescent="0.2">
      <c r="A2782" s="100">
        <v>2781</v>
      </c>
      <c r="B2782" s="100">
        <v>2825</v>
      </c>
      <c r="C2782" s="4" t="s">
        <v>7</v>
      </c>
      <c r="D2782" s="100">
        <v>566</v>
      </c>
      <c r="E2782" s="100">
        <v>29</v>
      </c>
      <c r="F2782" s="2">
        <v>0</v>
      </c>
      <c r="G2782" s="100">
        <v>0</v>
      </c>
    </row>
    <row r="2783" spans="1:7" ht="13.5" customHeight="1" x14ac:dyDescent="0.2">
      <c r="A2783" s="100">
        <v>2782</v>
      </c>
      <c r="B2783" s="100">
        <v>2826</v>
      </c>
      <c r="C2783" s="4" t="s">
        <v>7</v>
      </c>
      <c r="D2783" s="100">
        <v>568</v>
      </c>
      <c r="E2783" s="100">
        <v>29</v>
      </c>
      <c r="F2783" s="2">
        <v>0</v>
      </c>
      <c r="G2783" s="100">
        <v>0</v>
      </c>
    </row>
    <row r="2784" spans="1:7" ht="13.5" customHeight="1" x14ac:dyDescent="0.2">
      <c r="A2784" s="100">
        <v>2783</v>
      </c>
      <c r="B2784" s="100">
        <v>2827</v>
      </c>
      <c r="C2784" s="4" t="s">
        <v>7</v>
      </c>
      <c r="D2784" s="100">
        <v>569</v>
      </c>
      <c r="E2784" s="100">
        <v>29</v>
      </c>
      <c r="F2784" s="2">
        <v>0</v>
      </c>
      <c r="G2784" s="100">
        <v>0</v>
      </c>
    </row>
    <row r="2785" spans="1:7" ht="13.5" customHeight="1" x14ac:dyDescent="0.2">
      <c r="A2785" s="100">
        <v>2784</v>
      </c>
      <c r="B2785" s="100">
        <v>2828</v>
      </c>
      <c r="C2785" s="4" t="s">
        <v>7</v>
      </c>
      <c r="D2785" s="100">
        <v>571</v>
      </c>
      <c r="E2785" s="100">
        <v>29</v>
      </c>
      <c r="F2785" s="2">
        <v>0</v>
      </c>
      <c r="G2785" s="100">
        <v>0</v>
      </c>
    </row>
    <row r="2786" spans="1:7" ht="13.5" customHeight="1" x14ac:dyDescent="0.2">
      <c r="A2786" s="100">
        <v>2785</v>
      </c>
      <c r="B2786" s="100">
        <v>2829</v>
      </c>
      <c r="C2786" s="4" t="s">
        <v>7</v>
      </c>
      <c r="D2786" s="100">
        <v>572</v>
      </c>
      <c r="E2786" s="100">
        <v>29</v>
      </c>
      <c r="F2786" s="2">
        <v>0</v>
      </c>
      <c r="G2786" s="100">
        <v>0</v>
      </c>
    </row>
    <row r="2787" spans="1:7" ht="13.5" customHeight="1" x14ac:dyDescent="0.2">
      <c r="A2787" s="100">
        <v>2786</v>
      </c>
      <c r="B2787" s="100">
        <v>2830</v>
      </c>
      <c r="C2787" s="4" t="s">
        <v>7</v>
      </c>
      <c r="D2787" s="100">
        <v>573</v>
      </c>
      <c r="E2787" s="100">
        <v>29</v>
      </c>
      <c r="F2787" s="2">
        <v>0</v>
      </c>
      <c r="G2787" s="100">
        <v>0</v>
      </c>
    </row>
    <row r="2788" spans="1:7" ht="13.5" customHeight="1" x14ac:dyDescent="0.2">
      <c r="A2788" s="100">
        <v>2787</v>
      </c>
      <c r="B2788" s="100">
        <v>2831</v>
      </c>
      <c r="C2788" s="4" t="s">
        <v>7</v>
      </c>
      <c r="D2788" s="100">
        <v>574</v>
      </c>
      <c r="E2788" s="100">
        <v>29</v>
      </c>
      <c r="F2788" s="2">
        <v>0</v>
      </c>
      <c r="G2788" s="100">
        <v>0</v>
      </c>
    </row>
    <row r="2789" spans="1:7" ht="13.5" customHeight="1" x14ac:dyDescent="0.2">
      <c r="A2789" s="100">
        <v>2788</v>
      </c>
      <c r="B2789" s="100">
        <v>2832</v>
      </c>
      <c r="C2789" s="4" t="s">
        <v>7</v>
      </c>
      <c r="D2789" s="100">
        <v>575</v>
      </c>
      <c r="E2789" s="100">
        <v>29</v>
      </c>
      <c r="F2789" s="2">
        <v>0</v>
      </c>
      <c r="G2789" s="100">
        <v>0</v>
      </c>
    </row>
    <row r="2790" spans="1:7" ht="13.5" customHeight="1" x14ac:dyDescent="0.2">
      <c r="A2790" s="100">
        <v>2789</v>
      </c>
      <c r="B2790" s="100">
        <v>2833</v>
      </c>
      <c r="C2790" s="4" t="s">
        <v>7</v>
      </c>
      <c r="D2790" s="100">
        <v>576</v>
      </c>
      <c r="E2790" s="100">
        <v>29</v>
      </c>
      <c r="F2790" s="2">
        <v>0</v>
      </c>
      <c r="G2790" s="100">
        <v>0</v>
      </c>
    </row>
    <row r="2791" spans="1:7" ht="13.5" customHeight="1" x14ac:dyDescent="0.2">
      <c r="A2791" s="100">
        <v>2790</v>
      </c>
      <c r="B2791" s="100">
        <v>2834</v>
      </c>
      <c r="C2791" s="4" t="s">
        <v>7</v>
      </c>
      <c r="D2791" s="100">
        <v>577</v>
      </c>
      <c r="E2791" s="100">
        <v>29</v>
      </c>
      <c r="F2791" s="2">
        <v>0</v>
      </c>
      <c r="G2791" s="100">
        <v>0</v>
      </c>
    </row>
    <row r="2792" spans="1:7" ht="13.5" customHeight="1" x14ac:dyDescent="0.2">
      <c r="A2792" s="100">
        <v>2791</v>
      </c>
      <c r="B2792" s="100">
        <v>2835</v>
      </c>
      <c r="C2792" s="4" t="s">
        <v>7</v>
      </c>
      <c r="D2792" s="100">
        <v>578</v>
      </c>
      <c r="E2792" s="100">
        <v>29</v>
      </c>
      <c r="F2792" s="2">
        <v>0</v>
      </c>
      <c r="G2792" s="100">
        <v>0</v>
      </c>
    </row>
    <row r="2793" spans="1:7" ht="13.5" customHeight="1" x14ac:dyDescent="0.2">
      <c r="A2793" s="100">
        <v>2792</v>
      </c>
      <c r="B2793" s="100">
        <v>2836</v>
      </c>
      <c r="C2793" s="4" t="s">
        <v>7</v>
      </c>
      <c r="D2793" s="100">
        <v>579</v>
      </c>
      <c r="E2793" s="100">
        <v>29</v>
      </c>
      <c r="F2793" s="2">
        <v>0</v>
      </c>
      <c r="G2793" s="100">
        <v>0</v>
      </c>
    </row>
    <row r="2794" spans="1:7" ht="13.5" customHeight="1" x14ac:dyDescent="0.2">
      <c r="A2794" s="100">
        <v>2793</v>
      </c>
      <c r="B2794" s="100">
        <v>2837</v>
      </c>
      <c r="C2794" s="4" t="s">
        <v>7</v>
      </c>
      <c r="D2794" s="100">
        <v>580</v>
      </c>
      <c r="E2794" s="100">
        <v>29</v>
      </c>
      <c r="F2794" s="2">
        <v>0</v>
      </c>
      <c r="G2794" s="100">
        <v>0</v>
      </c>
    </row>
    <row r="2795" spans="1:7" ht="13.5" customHeight="1" x14ac:dyDescent="0.2">
      <c r="A2795" s="100">
        <v>2794</v>
      </c>
      <c r="B2795" s="100">
        <v>2838</v>
      </c>
      <c r="C2795" s="4" t="s">
        <v>7</v>
      </c>
      <c r="D2795" s="100">
        <v>581</v>
      </c>
      <c r="E2795" s="100">
        <v>29</v>
      </c>
      <c r="F2795" s="2">
        <v>0</v>
      </c>
      <c r="G2795" s="100">
        <v>0</v>
      </c>
    </row>
    <row r="2796" spans="1:7" ht="13.5" customHeight="1" x14ac:dyDescent="0.2">
      <c r="A2796" s="100">
        <v>2795</v>
      </c>
      <c r="B2796" s="100">
        <v>2839</v>
      </c>
      <c r="C2796" s="4" t="s">
        <v>7</v>
      </c>
      <c r="D2796" s="100">
        <v>582</v>
      </c>
      <c r="E2796" s="100">
        <v>29</v>
      </c>
      <c r="F2796" s="2">
        <v>0</v>
      </c>
      <c r="G2796" s="100">
        <v>0</v>
      </c>
    </row>
    <row r="2797" spans="1:7" ht="13.5" customHeight="1" x14ac:dyDescent="0.2">
      <c r="A2797" s="100">
        <v>2796</v>
      </c>
      <c r="B2797" s="100">
        <v>2840</v>
      </c>
      <c r="C2797" s="4" t="s">
        <v>7</v>
      </c>
      <c r="D2797" s="100">
        <v>584</v>
      </c>
      <c r="E2797" s="100">
        <v>29</v>
      </c>
      <c r="F2797" s="2">
        <v>0</v>
      </c>
      <c r="G2797" s="100">
        <v>0</v>
      </c>
    </row>
    <row r="2798" spans="1:7" ht="13.5" customHeight="1" x14ac:dyDescent="0.2">
      <c r="A2798" s="100">
        <v>2797</v>
      </c>
      <c r="B2798" s="100">
        <v>2841</v>
      </c>
      <c r="C2798" s="4" t="s">
        <v>7</v>
      </c>
      <c r="D2798" s="100">
        <v>585</v>
      </c>
      <c r="E2798" s="100">
        <v>29</v>
      </c>
      <c r="F2798" s="2">
        <v>0</v>
      </c>
      <c r="G2798" s="100">
        <v>0</v>
      </c>
    </row>
    <row r="2799" spans="1:7" ht="13.5" customHeight="1" x14ac:dyDescent="0.2">
      <c r="A2799" s="100">
        <v>2798</v>
      </c>
      <c r="B2799" s="100">
        <v>2842</v>
      </c>
      <c r="C2799" s="4" t="s">
        <v>7</v>
      </c>
      <c r="D2799" s="100">
        <v>965</v>
      </c>
      <c r="E2799" s="100">
        <v>157</v>
      </c>
      <c r="F2799" s="2">
        <v>0</v>
      </c>
      <c r="G2799" s="100">
        <v>0</v>
      </c>
    </row>
    <row r="2800" spans="1:7" ht="13.5" customHeight="1" x14ac:dyDescent="0.2">
      <c r="A2800" s="100">
        <v>2799</v>
      </c>
      <c r="B2800" s="100">
        <v>2843</v>
      </c>
      <c r="C2800" s="4" t="s">
        <v>7</v>
      </c>
      <c r="D2800" s="100">
        <v>966</v>
      </c>
      <c r="E2800" s="100">
        <v>157</v>
      </c>
      <c r="F2800" s="2">
        <v>0</v>
      </c>
      <c r="G2800" s="100">
        <v>0</v>
      </c>
    </row>
    <row r="2801" spans="1:7" ht="13.5" customHeight="1" x14ac:dyDescent="0.2">
      <c r="A2801" s="100">
        <v>2800</v>
      </c>
      <c r="B2801" s="100">
        <v>2844</v>
      </c>
      <c r="C2801" s="4" t="s">
        <v>7</v>
      </c>
      <c r="D2801" s="100">
        <v>0</v>
      </c>
      <c r="E2801" s="100">
        <v>157</v>
      </c>
      <c r="F2801" s="2">
        <v>0</v>
      </c>
      <c r="G2801" s="100">
        <v>0</v>
      </c>
    </row>
    <row r="2802" spans="1:7" ht="13.5" customHeight="1" x14ac:dyDescent="0.2">
      <c r="A2802" s="100">
        <v>2801</v>
      </c>
      <c r="B2802" s="100">
        <v>2845</v>
      </c>
      <c r="C2802" s="4" t="s">
        <v>7</v>
      </c>
      <c r="D2802" s="100">
        <v>968</v>
      </c>
      <c r="E2802" s="100">
        <v>157</v>
      </c>
      <c r="F2802" s="2">
        <v>0</v>
      </c>
      <c r="G2802" s="100">
        <v>0</v>
      </c>
    </row>
    <row r="2803" spans="1:7" ht="13.5" customHeight="1" x14ac:dyDescent="0.2">
      <c r="A2803" s="100">
        <v>2802</v>
      </c>
      <c r="B2803" s="100">
        <v>2846</v>
      </c>
      <c r="C2803" s="4" t="s">
        <v>7</v>
      </c>
      <c r="D2803" s="100">
        <v>969</v>
      </c>
      <c r="E2803" s="100">
        <v>157</v>
      </c>
      <c r="F2803" s="2">
        <v>0</v>
      </c>
      <c r="G2803" s="100">
        <v>0</v>
      </c>
    </row>
    <row r="2804" spans="1:7" ht="13.5" customHeight="1" x14ac:dyDescent="0.2">
      <c r="A2804" s="100">
        <v>2803</v>
      </c>
      <c r="B2804" s="100">
        <v>2847</v>
      </c>
      <c r="C2804" s="4" t="s">
        <v>7</v>
      </c>
      <c r="D2804" s="100">
        <v>970</v>
      </c>
      <c r="E2804" s="100">
        <v>157</v>
      </c>
      <c r="F2804" s="2">
        <v>0</v>
      </c>
      <c r="G2804" s="100">
        <v>0</v>
      </c>
    </row>
    <row r="2805" spans="1:7" ht="13.5" customHeight="1" x14ac:dyDescent="0.2">
      <c r="A2805" s="100">
        <v>2804</v>
      </c>
      <c r="B2805" s="100">
        <v>2848</v>
      </c>
      <c r="C2805" s="4" t="s">
        <v>7</v>
      </c>
      <c r="D2805" s="100">
        <v>971</v>
      </c>
      <c r="E2805" s="100">
        <v>157</v>
      </c>
      <c r="F2805" s="2">
        <v>0</v>
      </c>
      <c r="G2805" s="100">
        <v>0</v>
      </c>
    </row>
    <row r="2806" spans="1:7" ht="13.5" customHeight="1" x14ac:dyDescent="0.2">
      <c r="A2806" s="100">
        <v>2805</v>
      </c>
      <c r="B2806" s="100">
        <v>2849</v>
      </c>
      <c r="C2806" s="4" t="s">
        <v>7</v>
      </c>
      <c r="D2806" s="100">
        <v>972</v>
      </c>
      <c r="E2806" s="100">
        <v>157</v>
      </c>
      <c r="F2806" s="2">
        <v>0</v>
      </c>
      <c r="G2806" s="100">
        <v>0</v>
      </c>
    </row>
    <row r="2807" spans="1:7" ht="13.5" customHeight="1" x14ac:dyDescent="0.2">
      <c r="A2807" s="100">
        <v>2806</v>
      </c>
      <c r="B2807" s="100">
        <v>2850</v>
      </c>
      <c r="C2807" s="4" t="s">
        <v>7</v>
      </c>
      <c r="D2807" s="100">
        <v>973</v>
      </c>
      <c r="E2807" s="100">
        <v>157</v>
      </c>
      <c r="F2807" s="2">
        <v>0</v>
      </c>
      <c r="G2807" s="100">
        <v>0</v>
      </c>
    </row>
    <row r="2808" spans="1:7" ht="13.5" customHeight="1" x14ac:dyDescent="0.2">
      <c r="A2808" s="100">
        <v>2807</v>
      </c>
      <c r="B2808" s="100">
        <v>2851</v>
      </c>
      <c r="C2808" s="4" t="s">
        <v>7</v>
      </c>
      <c r="D2808" s="100">
        <v>974</v>
      </c>
      <c r="E2808" s="100">
        <v>157</v>
      </c>
      <c r="F2808" s="2">
        <v>0</v>
      </c>
      <c r="G2808" s="100">
        <v>0</v>
      </c>
    </row>
    <row r="2809" spans="1:7" ht="13.5" customHeight="1" x14ac:dyDescent="0.2">
      <c r="A2809" s="100">
        <v>2808</v>
      </c>
      <c r="B2809" s="100">
        <v>2852</v>
      </c>
      <c r="C2809" s="4" t="s">
        <v>7</v>
      </c>
      <c r="D2809" s="100">
        <v>975</v>
      </c>
      <c r="E2809" s="100">
        <v>157</v>
      </c>
      <c r="F2809" s="2">
        <v>0</v>
      </c>
      <c r="G2809" s="100">
        <v>0</v>
      </c>
    </row>
    <row r="2810" spans="1:7" ht="13.5" customHeight="1" x14ac:dyDescent="0.2">
      <c r="A2810" s="100">
        <v>2809</v>
      </c>
      <c r="B2810" s="100">
        <v>2853</v>
      </c>
      <c r="C2810" s="4" t="s">
        <v>7</v>
      </c>
      <c r="D2810" s="100">
        <v>976</v>
      </c>
      <c r="E2810" s="100">
        <v>157</v>
      </c>
      <c r="F2810" s="2">
        <v>0</v>
      </c>
      <c r="G2810" s="100">
        <v>0</v>
      </c>
    </row>
    <row r="2811" spans="1:7" ht="13.5" customHeight="1" x14ac:dyDescent="0.2">
      <c r="A2811" s="100">
        <v>2810</v>
      </c>
      <c r="B2811" s="100">
        <v>2854</v>
      </c>
      <c r="C2811" s="4" t="s">
        <v>7</v>
      </c>
      <c r="D2811" s="100">
        <v>977</v>
      </c>
      <c r="E2811" s="100">
        <v>157</v>
      </c>
      <c r="F2811" s="2">
        <v>0</v>
      </c>
      <c r="G2811" s="100">
        <v>0</v>
      </c>
    </row>
    <row r="2812" spans="1:7" ht="13.5" customHeight="1" x14ac:dyDescent="0.2">
      <c r="A2812" s="100">
        <v>2811</v>
      </c>
      <c r="B2812" s="100">
        <v>2855</v>
      </c>
      <c r="C2812" s="4" t="s">
        <v>7</v>
      </c>
      <c r="D2812" s="100">
        <v>978</v>
      </c>
      <c r="E2812" s="100">
        <v>157</v>
      </c>
      <c r="F2812" s="2">
        <v>0</v>
      </c>
      <c r="G2812" s="100">
        <v>0</v>
      </c>
    </row>
    <row r="2813" spans="1:7" ht="13.5" customHeight="1" x14ac:dyDescent="0.2">
      <c r="A2813" s="100">
        <v>2812</v>
      </c>
      <c r="B2813" s="100">
        <v>2856</v>
      </c>
      <c r="C2813" s="4" t="s">
        <v>7</v>
      </c>
      <c r="D2813" s="100">
        <v>979</v>
      </c>
      <c r="E2813" s="100">
        <v>157</v>
      </c>
      <c r="F2813" s="2">
        <v>0</v>
      </c>
      <c r="G2813" s="100">
        <v>0</v>
      </c>
    </row>
    <row r="2814" spans="1:7" ht="13.5" customHeight="1" x14ac:dyDescent="0.2">
      <c r="A2814" s="100">
        <v>2813</v>
      </c>
      <c r="B2814" s="100">
        <v>2857</v>
      </c>
      <c r="C2814" s="4" t="s">
        <v>7</v>
      </c>
      <c r="D2814" s="100">
        <v>980</v>
      </c>
      <c r="E2814" s="100">
        <v>157</v>
      </c>
      <c r="F2814" s="2">
        <v>0</v>
      </c>
      <c r="G2814" s="100">
        <v>0</v>
      </c>
    </row>
    <row r="2815" spans="1:7" ht="13.5" customHeight="1" x14ac:dyDescent="0.2">
      <c r="A2815" s="100">
        <v>2814</v>
      </c>
      <c r="B2815" s="100">
        <v>2858</v>
      </c>
      <c r="C2815" s="4" t="s">
        <v>7</v>
      </c>
      <c r="D2815" s="100">
        <v>981</v>
      </c>
      <c r="E2815" s="100">
        <v>157</v>
      </c>
      <c r="F2815" s="2">
        <v>0</v>
      </c>
      <c r="G2815" s="100">
        <v>0</v>
      </c>
    </row>
    <row r="2816" spans="1:7" ht="13.5" customHeight="1" x14ac:dyDescent="0.2">
      <c r="A2816" s="100">
        <v>2815</v>
      </c>
      <c r="B2816" s="100">
        <v>2859</v>
      </c>
      <c r="C2816" s="4" t="s">
        <v>7</v>
      </c>
      <c r="D2816" s="100">
        <v>982</v>
      </c>
      <c r="E2816" s="100">
        <v>157</v>
      </c>
      <c r="F2816" s="2">
        <v>0</v>
      </c>
      <c r="G2816" s="100">
        <v>0</v>
      </c>
    </row>
    <row r="2817" spans="1:7" ht="13.5" customHeight="1" x14ac:dyDescent="0.2">
      <c r="A2817" s="100">
        <v>2816</v>
      </c>
      <c r="B2817" s="100">
        <v>2860</v>
      </c>
      <c r="C2817" s="4" t="s">
        <v>7</v>
      </c>
      <c r="D2817" s="100">
        <v>983</v>
      </c>
      <c r="E2817" s="100">
        <v>157</v>
      </c>
      <c r="F2817" s="2">
        <v>0</v>
      </c>
      <c r="G2817" s="100">
        <v>0</v>
      </c>
    </row>
    <row r="2818" spans="1:7" ht="13.5" customHeight="1" x14ac:dyDescent="0.2">
      <c r="A2818" s="100">
        <v>2817</v>
      </c>
      <c r="B2818" s="100">
        <v>2861</v>
      </c>
      <c r="C2818" s="4" t="s">
        <v>7</v>
      </c>
      <c r="D2818" s="100">
        <v>984</v>
      </c>
      <c r="E2818" s="100">
        <v>157</v>
      </c>
      <c r="F2818" s="2">
        <v>0</v>
      </c>
      <c r="G2818" s="100">
        <v>0</v>
      </c>
    </row>
    <row r="2819" spans="1:7" ht="13.5" customHeight="1" x14ac:dyDescent="0.2">
      <c r="A2819" s="100">
        <v>2818</v>
      </c>
      <c r="B2819" s="100">
        <v>2862</v>
      </c>
      <c r="C2819" s="4" t="s">
        <v>7</v>
      </c>
      <c r="D2819" s="100">
        <v>985</v>
      </c>
      <c r="E2819" s="100">
        <v>157</v>
      </c>
      <c r="F2819" s="2">
        <v>0</v>
      </c>
      <c r="G2819" s="100">
        <v>0</v>
      </c>
    </row>
    <row r="2820" spans="1:7" ht="13.5" customHeight="1" x14ac:dyDescent="0.2">
      <c r="A2820" s="100">
        <v>2819</v>
      </c>
      <c r="B2820" s="100">
        <v>2863</v>
      </c>
      <c r="C2820" s="4" t="s">
        <v>7</v>
      </c>
      <c r="D2820" s="100">
        <v>986</v>
      </c>
      <c r="E2820" s="100">
        <v>157</v>
      </c>
      <c r="F2820" s="2">
        <v>0</v>
      </c>
      <c r="G2820" s="100">
        <v>0</v>
      </c>
    </row>
    <row r="2821" spans="1:7" ht="13.5" customHeight="1" x14ac:dyDescent="0.2">
      <c r="A2821" s="100">
        <v>2820</v>
      </c>
      <c r="B2821" s="100">
        <v>2864</v>
      </c>
      <c r="C2821" s="4" t="s">
        <v>7</v>
      </c>
      <c r="D2821" s="100">
        <v>987</v>
      </c>
      <c r="E2821" s="100">
        <v>157</v>
      </c>
      <c r="F2821" s="2">
        <v>0</v>
      </c>
      <c r="G2821" s="100">
        <v>0</v>
      </c>
    </row>
    <row r="2822" spans="1:7" ht="13.5" customHeight="1" x14ac:dyDescent="0.2">
      <c r="A2822" s="100">
        <v>2821</v>
      </c>
      <c r="B2822" s="100">
        <v>2865</v>
      </c>
      <c r="C2822" s="4" t="s">
        <v>7</v>
      </c>
      <c r="D2822" s="100">
        <v>988</v>
      </c>
      <c r="E2822" s="100">
        <v>157</v>
      </c>
      <c r="F2822" s="2">
        <v>0</v>
      </c>
      <c r="G2822" s="100">
        <v>0</v>
      </c>
    </row>
    <row r="2823" spans="1:7" ht="13.5" customHeight="1" x14ac:dyDescent="0.2">
      <c r="A2823" s="100">
        <v>2822</v>
      </c>
      <c r="B2823" s="100">
        <v>2866</v>
      </c>
      <c r="C2823" s="4" t="s">
        <v>7</v>
      </c>
      <c r="D2823" s="100">
        <v>989</v>
      </c>
      <c r="E2823" s="100">
        <v>157</v>
      </c>
      <c r="F2823" s="2">
        <v>0</v>
      </c>
      <c r="G2823" s="100">
        <v>0</v>
      </c>
    </row>
    <row r="2824" spans="1:7" ht="13.5" customHeight="1" x14ac:dyDescent="0.2">
      <c r="A2824" s="100">
        <v>2823</v>
      </c>
      <c r="B2824" s="100">
        <v>2867</v>
      </c>
      <c r="C2824" s="4" t="s">
        <v>7</v>
      </c>
      <c r="D2824" s="100">
        <v>990</v>
      </c>
      <c r="E2824" s="100">
        <v>157</v>
      </c>
      <c r="F2824" s="2">
        <v>0</v>
      </c>
      <c r="G2824" s="100">
        <v>0</v>
      </c>
    </row>
    <row r="2825" spans="1:7" ht="13.5" customHeight="1" x14ac:dyDescent="0.2">
      <c r="A2825" s="100">
        <v>2824</v>
      </c>
      <c r="B2825" s="100">
        <v>2868</v>
      </c>
      <c r="C2825" s="4" t="s">
        <v>7</v>
      </c>
      <c r="D2825" s="100">
        <v>991</v>
      </c>
      <c r="E2825" s="100">
        <v>157</v>
      </c>
      <c r="F2825" s="2">
        <v>0</v>
      </c>
      <c r="G2825" s="100">
        <v>0</v>
      </c>
    </row>
    <row r="2826" spans="1:7" ht="13.5" customHeight="1" x14ac:dyDescent="0.2">
      <c r="A2826" s="100">
        <v>2825</v>
      </c>
      <c r="B2826" s="100">
        <v>2869</v>
      </c>
      <c r="C2826" s="4" t="s">
        <v>7</v>
      </c>
      <c r="D2826" s="100">
        <v>992</v>
      </c>
      <c r="E2826" s="100">
        <v>157</v>
      </c>
      <c r="F2826" s="2">
        <v>0</v>
      </c>
      <c r="G2826" s="100">
        <v>0</v>
      </c>
    </row>
    <row r="2827" spans="1:7" ht="13.5" customHeight="1" x14ac:dyDescent="0.2">
      <c r="A2827" s="100">
        <v>2826</v>
      </c>
      <c r="B2827" s="100">
        <v>2870</v>
      </c>
      <c r="C2827" s="4" t="s">
        <v>7</v>
      </c>
      <c r="D2827" s="100">
        <v>993</v>
      </c>
      <c r="E2827" s="100">
        <v>157</v>
      </c>
      <c r="F2827" s="2">
        <v>0</v>
      </c>
      <c r="G2827" s="100">
        <v>0</v>
      </c>
    </row>
    <row r="2828" spans="1:7" ht="13.5" customHeight="1" x14ac:dyDescent="0.2">
      <c r="A2828" s="100">
        <v>2827</v>
      </c>
      <c r="B2828" s="100">
        <v>2871</v>
      </c>
      <c r="C2828" s="4" t="s">
        <v>7</v>
      </c>
      <c r="D2828" s="100">
        <v>994</v>
      </c>
      <c r="E2828" s="100">
        <v>157</v>
      </c>
      <c r="F2828" s="2">
        <v>0</v>
      </c>
      <c r="G2828" s="100">
        <v>0</v>
      </c>
    </row>
    <row r="2829" spans="1:7" ht="13.5" customHeight="1" x14ac:dyDescent="0.2">
      <c r="A2829" s="100">
        <v>2828</v>
      </c>
      <c r="B2829" s="100">
        <v>2872</v>
      </c>
      <c r="C2829" s="4" t="s">
        <v>7</v>
      </c>
      <c r="D2829" s="100">
        <v>55</v>
      </c>
      <c r="E2829" s="100">
        <v>94</v>
      </c>
      <c r="F2829" s="2">
        <v>0</v>
      </c>
      <c r="G2829" s="100">
        <v>0</v>
      </c>
    </row>
    <row r="2830" spans="1:7" ht="13.5" customHeight="1" x14ac:dyDescent="0.2">
      <c r="A2830" s="100">
        <v>2829</v>
      </c>
      <c r="B2830" s="100">
        <v>2873</v>
      </c>
      <c r="C2830" s="4" t="s">
        <v>7</v>
      </c>
      <c r="D2830" s="100">
        <v>56</v>
      </c>
      <c r="E2830" s="100">
        <v>94</v>
      </c>
      <c r="F2830" s="2">
        <v>0</v>
      </c>
      <c r="G2830" s="100">
        <v>0</v>
      </c>
    </row>
    <row r="2831" spans="1:7" ht="13.5" customHeight="1" x14ac:dyDescent="0.2">
      <c r="A2831" s="100">
        <v>2830</v>
      </c>
      <c r="B2831" s="100">
        <v>2874</v>
      </c>
      <c r="C2831" s="4" t="s">
        <v>7</v>
      </c>
      <c r="D2831" s="100">
        <v>19</v>
      </c>
      <c r="E2831" s="100">
        <v>179</v>
      </c>
      <c r="F2831" s="2">
        <v>0</v>
      </c>
      <c r="G2831" s="100">
        <v>0</v>
      </c>
    </row>
    <row r="2832" spans="1:7" ht="13.5" customHeight="1" x14ac:dyDescent="0.2">
      <c r="A2832" s="100">
        <v>2831</v>
      </c>
      <c r="B2832" s="100">
        <v>2875</v>
      </c>
      <c r="C2832" s="4" t="s">
        <v>7</v>
      </c>
      <c r="D2832" s="100">
        <v>20</v>
      </c>
      <c r="E2832" s="100">
        <v>179</v>
      </c>
      <c r="F2832" s="2">
        <v>0</v>
      </c>
      <c r="G2832" s="100">
        <v>0</v>
      </c>
    </row>
    <row r="2833" spans="1:7" ht="13.5" customHeight="1" x14ac:dyDescent="0.2">
      <c r="A2833" s="100">
        <v>2832</v>
      </c>
      <c r="B2833" s="100">
        <v>2876</v>
      </c>
      <c r="C2833" s="4" t="s">
        <v>7</v>
      </c>
      <c r="D2833" s="100">
        <v>586</v>
      </c>
      <c r="E2833" s="100">
        <v>29</v>
      </c>
      <c r="F2833" s="2">
        <v>0</v>
      </c>
      <c r="G2833" s="100">
        <v>0</v>
      </c>
    </row>
    <row r="2834" spans="1:7" ht="13.5" customHeight="1" x14ac:dyDescent="0.2">
      <c r="A2834" s="100">
        <v>2833</v>
      </c>
      <c r="B2834" s="100">
        <v>2877</v>
      </c>
      <c r="C2834" s="4" t="s">
        <v>7</v>
      </c>
      <c r="D2834" s="100">
        <v>587</v>
      </c>
      <c r="E2834" s="100">
        <v>29</v>
      </c>
      <c r="F2834" s="2">
        <v>0</v>
      </c>
      <c r="G2834" s="100">
        <v>0</v>
      </c>
    </row>
    <row r="2835" spans="1:7" ht="13.5" customHeight="1" x14ac:dyDescent="0.2">
      <c r="A2835" s="100">
        <v>2834</v>
      </c>
      <c r="B2835" s="100">
        <v>2878</v>
      </c>
      <c r="C2835" s="4" t="s">
        <v>7</v>
      </c>
      <c r="D2835" s="100">
        <v>588</v>
      </c>
      <c r="E2835" s="100">
        <v>29</v>
      </c>
      <c r="F2835" s="2">
        <v>0</v>
      </c>
      <c r="G2835" s="100">
        <v>0</v>
      </c>
    </row>
    <row r="2836" spans="1:7" ht="13.5" customHeight="1" x14ac:dyDescent="0.2">
      <c r="A2836" s="100">
        <v>2835</v>
      </c>
      <c r="B2836" s="100">
        <v>2879</v>
      </c>
      <c r="C2836" s="4" t="s">
        <v>7</v>
      </c>
      <c r="D2836" s="100">
        <v>589</v>
      </c>
      <c r="E2836" s="100">
        <v>29</v>
      </c>
      <c r="F2836" s="2">
        <v>0</v>
      </c>
      <c r="G2836" s="100">
        <v>0</v>
      </c>
    </row>
    <row r="2837" spans="1:7" ht="13.5" customHeight="1" x14ac:dyDescent="0.2">
      <c r="A2837" s="100">
        <v>2836</v>
      </c>
      <c r="B2837" s="100">
        <v>2880</v>
      </c>
      <c r="C2837" s="4" t="s">
        <v>7</v>
      </c>
      <c r="D2837" s="100">
        <v>590</v>
      </c>
      <c r="E2837" s="100">
        <v>29</v>
      </c>
      <c r="F2837" s="2">
        <v>0</v>
      </c>
      <c r="G2837" s="100">
        <v>0</v>
      </c>
    </row>
    <row r="2838" spans="1:7" ht="13.5" customHeight="1" x14ac:dyDescent="0.2">
      <c r="A2838" s="100">
        <v>2837</v>
      </c>
      <c r="B2838" s="100">
        <v>2881</v>
      </c>
      <c r="C2838" s="4" t="s">
        <v>7</v>
      </c>
      <c r="D2838" s="100">
        <v>591</v>
      </c>
      <c r="E2838" s="100">
        <v>29</v>
      </c>
      <c r="F2838" s="2">
        <v>0</v>
      </c>
      <c r="G2838" s="100">
        <v>0</v>
      </c>
    </row>
    <row r="2839" spans="1:7" ht="13.5" customHeight="1" x14ac:dyDescent="0.2">
      <c r="A2839" s="100">
        <v>2838</v>
      </c>
      <c r="B2839" s="100">
        <v>2882</v>
      </c>
      <c r="C2839" s="4" t="s">
        <v>7</v>
      </c>
      <c r="D2839" s="100">
        <v>592</v>
      </c>
      <c r="E2839" s="100">
        <v>29</v>
      </c>
      <c r="F2839" s="2">
        <v>0</v>
      </c>
      <c r="G2839" s="100">
        <v>0</v>
      </c>
    </row>
    <row r="2840" spans="1:7" ht="13.5" customHeight="1" x14ac:dyDescent="0.2">
      <c r="A2840" s="100">
        <v>2839</v>
      </c>
      <c r="B2840" s="100">
        <v>2883</v>
      </c>
      <c r="C2840" s="4" t="s">
        <v>7</v>
      </c>
      <c r="D2840" s="100">
        <v>593</v>
      </c>
      <c r="E2840" s="100">
        <v>29</v>
      </c>
      <c r="F2840" s="2">
        <v>0</v>
      </c>
      <c r="G2840" s="100">
        <v>0</v>
      </c>
    </row>
    <row r="2841" spans="1:7" ht="13.5" customHeight="1" x14ac:dyDescent="0.2">
      <c r="A2841" s="100">
        <v>2840</v>
      </c>
      <c r="B2841" s="100">
        <v>2884</v>
      </c>
      <c r="C2841" s="4" t="s">
        <v>7</v>
      </c>
      <c r="D2841" s="100">
        <v>596</v>
      </c>
      <c r="E2841" s="100">
        <v>29</v>
      </c>
      <c r="F2841" s="2">
        <v>0</v>
      </c>
      <c r="G2841" s="100">
        <v>0</v>
      </c>
    </row>
    <row r="2842" spans="1:7" ht="13.5" customHeight="1" x14ac:dyDescent="0.2">
      <c r="A2842" s="100">
        <v>2841</v>
      </c>
      <c r="B2842" s="100">
        <v>2885</v>
      </c>
      <c r="C2842" s="4" t="s">
        <v>7</v>
      </c>
      <c r="D2842" s="100">
        <v>597</v>
      </c>
      <c r="E2842" s="100">
        <v>29</v>
      </c>
      <c r="F2842" s="2">
        <v>0</v>
      </c>
      <c r="G2842" s="100">
        <v>0</v>
      </c>
    </row>
    <row r="2843" spans="1:7" ht="13.5" customHeight="1" x14ac:dyDescent="0.2">
      <c r="A2843" s="100">
        <v>2842</v>
      </c>
      <c r="B2843" s="100">
        <v>2886</v>
      </c>
      <c r="C2843" s="4" t="s">
        <v>7</v>
      </c>
      <c r="D2843" s="100">
        <v>598</v>
      </c>
      <c r="E2843" s="100">
        <v>29</v>
      </c>
      <c r="F2843" s="2">
        <v>0</v>
      </c>
      <c r="G2843" s="100">
        <v>0</v>
      </c>
    </row>
    <row r="2844" spans="1:7" ht="13.5" customHeight="1" x14ac:dyDescent="0.2">
      <c r="A2844" s="100">
        <v>2843</v>
      </c>
      <c r="B2844" s="100">
        <v>2887</v>
      </c>
      <c r="C2844" s="4" t="s">
        <v>7</v>
      </c>
      <c r="D2844" s="100">
        <v>599</v>
      </c>
      <c r="E2844" s="100">
        <v>29</v>
      </c>
      <c r="F2844" s="2">
        <v>0</v>
      </c>
      <c r="G2844" s="100">
        <v>0</v>
      </c>
    </row>
    <row r="2845" spans="1:7" ht="13.5" customHeight="1" x14ac:dyDescent="0.2">
      <c r="A2845" s="100">
        <v>2844</v>
      </c>
      <c r="B2845" s="100">
        <v>2888</v>
      </c>
      <c r="C2845" s="4" t="s">
        <v>7</v>
      </c>
      <c r="D2845" s="100">
        <v>600</v>
      </c>
      <c r="E2845" s="100">
        <v>29</v>
      </c>
      <c r="F2845" s="2">
        <v>0</v>
      </c>
      <c r="G2845" s="100">
        <v>0</v>
      </c>
    </row>
    <row r="2846" spans="1:7" ht="13.5" customHeight="1" x14ac:dyDescent="0.2">
      <c r="A2846" s="100">
        <v>2845</v>
      </c>
      <c r="B2846" s="100">
        <v>2889</v>
      </c>
      <c r="C2846" s="4" t="s">
        <v>7</v>
      </c>
      <c r="D2846" s="100">
        <v>603</v>
      </c>
      <c r="E2846" s="100">
        <v>29</v>
      </c>
      <c r="F2846" s="2">
        <v>0</v>
      </c>
      <c r="G2846" s="100">
        <v>0</v>
      </c>
    </row>
    <row r="2847" spans="1:7" ht="13.5" customHeight="1" x14ac:dyDescent="0.2">
      <c r="A2847" s="100">
        <v>2846</v>
      </c>
      <c r="B2847" s="100">
        <v>2890</v>
      </c>
      <c r="C2847" s="4" t="s">
        <v>7</v>
      </c>
      <c r="D2847" s="100">
        <v>604</v>
      </c>
      <c r="E2847" s="100">
        <v>29</v>
      </c>
      <c r="F2847" s="2">
        <v>0</v>
      </c>
      <c r="G2847" s="100">
        <v>0</v>
      </c>
    </row>
    <row r="2848" spans="1:7" ht="13.5" customHeight="1" x14ac:dyDescent="0.2">
      <c r="A2848" s="100">
        <v>2847</v>
      </c>
      <c r="B2848" s="100">
        <v>2891</v>
      </c>
      <c r="C2848" s="4" t="s">
        <v>7</v>
      </c>
      <c r="D2848" s="100">
        <v>605</v>
      </c>
      <c r="E2848" s="100">
        <v>29</v>
      </c>
      <c r="F2848" s="2">
        <v>0</v>
      </c>
      <c r="G2848" s="100">
        <v>0</v>
      </c>
    </row>
    <row r="2849" spans="1:7" ht="13.5" customHeight="1" x14ac:dyDescent="0.2">
      <c r="A2849" s="100">
        <v>2848</v>
      </c>
      <c r="B2849" s="100">
        <v>2892</v>
      </c>
      <c r="C2849" s="4" t="s">
        <v>7</v>
      </c>
      <c r="D2849" s="100">
        <v>27</v>
      </c>
      <c r="E2849" s="100">
        <v>155</v>
      </c>
      <c r="F2849" s="2">
        <v>0</v>
      </c>
      <c r="G2849" s="100">
        <v>0</v>
      </c>
    </row>
    <row r="2850" spans="1:7" ht="13.5" customHeight="1" x14ac:dyDescent="0.2">
      <c r="A2850" s="100">
        <v>2849</v>
      </c>
      <c r="B2850" s="100">
        <v>2893</v>
      </c>
      <c r="C2850" s="4" t="s">
        <v>7</v>
      </c>
      <c r="D2850" s="100">
        <v>58</v>
      </c>
      <c r="E2850" s="100">
        <v>171</v>
      </c>
      <c r="F2850" s="2">
        <v>0</v>
      </c>
      <c r="G2850" s="100">
        <v>0</v>
      </c>
    </row>
    <row r="2851" spans="1:7" ht="13.5" customHeight="1" x14ac:dyDescent="0.2">
      <c r="A2851" s="100">
        <v>2850</v>
      </c>
      <c r="B2851" s="100">
        <v>2894</v>
      </c>
      <c r="C2851" s="4" t="s">
        <v>7</v>
      </c>
      <c r="D2851" s="100">
        <v>59</v>
      </c>
      <c r="E2851" s="100">
        <v>171</v>
      </c>
      <c r="F2851" s="2">
        <v>0</v>
      </c>
      <c r="G2851" s="100">
        <v>0</v>
      </c>
    </row>
    <row r="2852" spans="1:7" ht="13.5" customHeight="1" x14ac:dyDescent="0.2">
      <c r="A2852" s="100">
        <v>2851</v>
      </c>
      <c r="B2852" s="100">
        <v>2895</v>
      </c>
      <c r="C2852" s="4" t="s">
        <v>7</v>
      </c>
      <c r="D2852" s="100">
        <v>370</v>
      </c>
      <c r="E2852" s="100">
        <v>119</v>
      </c>
      <c r="F2852" s="2">
        <v>0</v>
      </c>
      <c r="G2852" s="100">
        <v>0</v>
      </c>
    </row>
    <row r="2853" spans="1:7" ht="13.5" customHeight="1" x14ac:dyDescent="0.2">
      <c r="A2853" s="100">
        <v>2852</v>
      </c>
      <c r="B2853" s="100">
        <v>2896</v>
      </c>
      <c r="C2853" s="4" t="s">
        <v>7</v>
      </c>
      <c r="D2853" s="100">
        <v>371</v>
      </c>
      <c r="E2853" s="100">
        <v>119</v>
      </c>
      <c r="F2853" s="2">
        <v>0</v>
      </c>
      <c r="G2853" s="100">
        <v>0</v>
      </c>
    </row>
    <row r="2854" spans="1:7" ht="13.5" customHeight="1" x14ac:dyDescent="0.2">
      <c r="A2854" s="100">
        <v>2853</v>
      </c>
      <c r="B2854" s="100">
        <v>2897</v>
      </c>
      <c r="C2854" s="4" t="s">
        <v>7</v>
      </c>
      <c r="D2854" s="100">
        <v>372</v>
      </c>
      <c r="E2854" s="100">
        <v>119</v>
      </c>
      <c r="F2854" s="2">
        <v>0</v>
      </c>
      <c r="G2854" s="100">
        <v>0</v>
      </c>
    </row>
    <row r="2855" spans="1:7" ht="13.5" customHeight="1" x14ac:dyDescent="0.2">
      <c r="A2855" s="100">
        <v>2854</v>
      </c>
      <c r="B2855" s="100">
        <v>2898</v>
      </c>
      <c r="C2855" s="4" t="s">
        <v>7</v>
      </c>
      <c r="D2855" s="100">
        <v>373</v>
      </c>
      <c r="E2855" s="100">
        <v>119</v>
      </c>
      <c r="F2855" s="2">
        <v>0</v>
      </c>
      <c r="G2855" s="100">
        <v>0</v>
      </c>
    </row>
    <row r="2856" spans="1:7" ht="13.5" customHeight="1" x14ac:dyDescent="0.2">
      <c r="A2856" s="100">
        <v>2855</v>
      </c>
      <c r="B2856" s="100">
        <v>2899</v>
      </c>
      <c r="C2856" s="4" t="s">
        <v>7</v>
      </c>
      <c r="D2856" s="100">
        <v>374</v>
      </c>
      <c r="E2856" s="100">
        <v>119</v>
      </c>
      <c r="F2856" s="2">
        <v>0</v>
      </c>
      <c r="G2856" s="100">
        <v>0</v>
      </c>
    </row>
    <row r="2857" spans="1:7" ht="13.5" customHeight="1" x14ac:dyDescent="0.2">
      <c r="A2857" s="100">
        <v>2856</v>
      </c>
      <c r="B2857" s="100">
        <v>2900</v>
      </c>
      <c r="C2857" s="4" t="s">
        <v>7</v>
      </c>
      <c r="D2857" s="100">
        <v>375</v>
      </c>
      <c r="E2857" s="100">
        <v>119</v>
      </c>
      <c r="F2857" s="2">
        <v>0</v>
      </c>
      <c r="G2857" s="100">
        <v>0</v>
      </c>
    </row>
    <row r="2858" spans="1:7" ht="13.5" customHeight="1" x14ac:dyDescent="0.2">
      <c r="A2858" s="100">
        <v>2857</v>
      </c>
      <c r="B2858" s="100">
        <v>2901</v>
      </c>
      <c r="C2858" s="4" t="s">
        <v>7</v>
      </c>
      <c r="D2858" s="100">
        <v>376</v>
      </c>
      <c r="E2858" s="100">
        <v>119</v>
      </c>
      <c r="F2858" s="2">
        <v>0</v>
      </c>
      <c r="G2858" s="100">
        <v>0</v>
      </c>
    </row>
    <row r="2859" spans="1:7" ht="13.5" customHeight="1" x14ac:dyDescent="0.2">
      <c r="A2859" s="100">
        <v>2858</v>
      </c>
      <c r="B2859" s="100">
        <v>2902</v>
      </c>
      <c r="C2859" s="4" t="s">
        <v>7</v>
      </c>
      <c r="D2859" s="100">
        <v>377</v>
      </c>
      <c r="E2859" s="100">
        <v>119</v>
      </c>
      <c r="F2859" s="2">
        <v>0</v>
      </c>
      <c r="G2859" s="100">
        <v>0</v>
      </c>
    </row>
    <row r="2860" spans="1:7" ht="13.5" customHeight="1" x14ac:dyDescent="0.2">
      <c r="A2860" s="100">
        <v>2859</v>
      </c>
      <c r="B2860" s="100">
        <v>2903</v>
      </c>
      <c r="C2860" s="4" t="s">
        <v>7</v>
      </c>
      <c r="D2860" s="100">
        <v>378</v>
      </c>
      <c r="E2860" s="100">
        <v>119</v>
      </c>
      <c r="F2860" s="2">
        <v>0</v>
      </c>
      <c r="G2860" s="100">
        <v>0</v>
      </c>
    </row>
    <row r="2861" spans="1:7" ht="13.5" customHeight="1" x14ac:dyDescent="0.2">
      <c r="A2861" s="100">
        <v>2860</v>
      </c>
      <c r="B2861" s="100">
        <v>2904</v>
      </c>
      <c r="C2861" s="4" t="s">
        <v>7</v>
      </c>
      <c r="D2861" s="100">
        <v>379</v>
      </c>
      <c r="E2861" s="100">
        <v>119</v>
      </c>
      <c r="F2861" s="2">
        <v>0</v>
      </c>
      <c r="G2861" s="100">
        <v>0</v>
      </c>
    </row>
    <row r="2862" spans="1:7" ht="13.5" customHeight="1" x14ac:dyDescent="0.2">
      <c r="A2862" s="100">
        <v>2861</v>
      </c>
      <c r="B2862" s="100">
        <v>2905</v>
      </c>
      <c r="C2862" s="4" t="s">
        <v>7</v>
      </c>
      <c r="D2862" s="100">
        <v>606</v>
      </c>
      <c r="E2862" s="100">
        <v>29</v>
      </c>
      <c r="F2862" s="2">
        <v>0</v>
      </c>
      <c r="G2862" s="100">
        <v>0</v>
      </c>
    </row>
    <row r="2863" spans="1:7" ht="13.5" customHeight="1" x14ac:dyDescent="0.2">
      <c r="A2863" s="100">
        <v>2862</v>
      </c>
      <c r="B2863" s="100">
        <v>2906</v>
      </c>
      <c r="C2863" s="4" t="s">
        <v>7</v>
      </c>
      <c r="D2863" s="100">
        <v>607</v>
      </c>
      <c r="E2863" s="100">
        <v>29</v>
      </c>
      <c r="F2863" s="2">
        <v>0</v>
      </c>
      <c r="G2863" s="100">
        <v>0</v>
      </c>
    </row>
    <row r="2864" spans="1:7" ht="13.5" customHeight="1" x14ac:dyDescent="0.2">
      <c r="A2864" s="100">
        <v>2863</v>
      </c>
      <c r="B2864" s="100">
        <v>2907</v>
      </c>
      <c r="C2864" s="4" t="s">
        <v>7</v>
      </c>
      <c r="D2864" s="100">
        <v>608</v>
      </c>
      <c r="E2864" s="100">
        <v>29</v>
      </c>
      <c r="F2864" s="2">
        <v>0</v>
      </c>
      <c r="G2864" s="100">
        <v>0</v>
      </c>
    </row>
    <row r="2865" spans="1:7" ht="13.5" customHeight="1" x14ac:dyDescent="0.2">
      <c r="A2865" s="100">
        <v>2864</v>
      </c>
      <c r="B2865" s="100">
        <v>2908</v>
      </c>
      <c r="C2865" s="4" t="s">
        <v>7</v>
      </c>
      <c r="D2865" s="100">
        <v>609</v>
      </c>
      <c r="E2865" s="100">
        <v>29</v>
      </c>
      <c r="F2865" s="2">
        <v>0</v>
      </c>
      <c r="G2865" s="100">
        <v>0</v>
      </c>
    </row>
    <row r="2866" spans="1:7" ht="13.5" customHeight="1" x14ac:dyDescent="0.2">
      <c r="A2866" s="100">
        <v>2865</v>
      </c>
      <c r="B2866" s="100">
        <v>2909</v>
      </c>
      <c r="C2866" s="4" t="s">
        <v>7</v>
      </c>
      <c r="D2866" s="100">
        <v>610</v>
      </c>
      <c r="E2866" s="100">
        <v>29</v>
      </c>
      <c r="F2866" s="2">
        <v>0</v>
      </c>
      <c r="G2866" s="100">
        <v>0</v>
      </c>
    </row>
    <row r="2867" spans="1:7" ht="13.5" customHeight="1" x14ac:dyDescent="0.2">
      <c r="A2867" s="100">
        <v>2866</v>
      </c>
      <c r="B2867" s="100">
        <v>2910</v>
      </c>
      <c r="C2867" s="4" t="s">
        <v>7</v>
      </c>
      <c r="D2867" s="100">
        <v>611</v>
      </c>
      <c r="E2867" s="100">
        <v>29</v>
      </c>
      <c r="F2867" s="2">
        <v>0</v>
      </c>
      <c r="G2867" s="100">
        <v>0</v>
      </c>
    </row>
    <row r="2868" spans="1:7" ht="13.5" customHeight="1" x14ac:dyDescent="0.2">
      <c r="A2868" s="100">
        <v>2867</v>
      </c>
      <c r="B2868" s="100">
        <v>2911</v>
      </c>
      <c r="C2868" s="4" t="s">
        <v>7</v>
      </c>
      <c r="D2868" s="100">
        <v>612</v>
      </c>
      <c r="E2868" s="100">
        <v>29</v>
      </c>
      <c r="F2868" s="2">
        <v>0</v>
      </c>
      <c r="G2868" s="100">
        <v>0</v>
      </c>
    </row>
    <row r="2869" spans="1:7" ht="13.5" customHeight="1" x14ac:dyDescent="0.2">
      <c r="A2869" s="100">
        <v>2868</v>
      </c>
      <c r="B2869" s="100">
        <v>2912</v>
      </c>
      <c r="C2869" s="4" t="s">
        <v>7</v>
      </c>
      <c r="D2869" s="100">
        <v>613</v>
      </c>
      <c r="E2869" s="100">
        <v>29</v>
      </c>
      <c r="F2869" s="2">
        <v>0</v>
      </c>
      <c r="G2869" s="100">
        <v>0</v>
      </c>
    </row>
    <row r="2870" spans="1:7" ht="13.5" customHeight="1" x14ac:dyDescent="0.2">
      <c r="A2870" s="100">
        <v>2869</v>
      </c>
      <c r="B2870" s="100">
        <v>2913</v>
      </c>
      <c r="C2870" s="4" t="s">
        <v>7</v>
      </c>
      <c r="D2870" s="100">
        <v>616</v>
      </c>
      <c r="E2870" s="100">
        <v>29</v>
      </c>
      <c r="F2870" s="2">
        <v>0</v>
      </c>
      <c r="G2870" s="100">
        <v>0</v>
      </c>
    </row>
    <row r="2871" spans="1:7" ht="13.5" customHeight="1" x14ac:dyDescent="0.2">
      <c r="A2871" s="100">
        <v>2870</v>
      </c>
      <c r="B2871" s="100">
        <v>2914</v>
      </c>
      <c r="C2871" s="4" t="s">
        <v>7</v>
      </c>
      <c r="D2871" s="100">
        <v>618</v>
      </c>
      <c r="E2871" s="100">
        <v>29</v>
      </c>
      <c r="F2871" s="2">
        <v>0</v>
      </c>
      <c r="G2871" s="100">
        <v>0</v>
      </c>
    </row>
    <row r="2872" spans="1:7" ht="13.5" customHeight="1" x14ac:dyDescent="0.2">
      <c r="A2872" s="100">
        <v>2871</v>
      </c>
      <c r="B2872" s="100">
        <v>2915</v>
      </c>
      <c r="C2872" s="4" t="s">
        <v>7</v>
      </c>
      <c r="D2872" s="100">
        <v>619</v>
      </c>
      <c r="E2872" s="100">
        <v>29</v>
      </c>
      <c r="F2872" s="2">
        <v>0</v>
      </c>
      <c r="G2872" s="100">
        <v>0</v>
      </c>
    </row>
    <row r="2873" spans="1:7" ht="13.5" customHeight="1" x14ac:dyDescent="0.2">
      <c r="A2873" s="100">
        <v>2872</v>
      </c>
      <c r="B2873" s="100">
        <v>2916</v>
      </c>
      <c r="C2873" s="4" t="s">
        <v>7</v>
      </c>
      <c r="D2873" s="100">
        <v>620</v>
      </c>
      <c r="E2873" s="100">
        <v>29</v>
      </c>
      <c r="F2873" s="2">
        <v>0</v>
      </c>
      <c r="G2873" s="100">
        <v>0</v>
      </c>
    </row>
    <row r="2874" spans="1:7" ht="13.5" customHeight="1" x14ac:dyDescent="0.2">
      <c r="A2874" s="100">
        <v>2873</v>
      </c>
      <c r="B2874" s="100">
        <v>2917</v>
      </c>
      <c r="C2874" s="4" t="s">
        <v>7</v>
      </c>
      <c r="D2874" s="100">
        <v>621</v>
      </c>
      <c r="E2874" s="100">
        <v>29</v>
      </c>
      <c r="F2874" s="2">
        <v>0</v>
      </c>
      <c r="G2874" s="100">
        <v>0</v>
      </c>
    </row>
    <row r="2875" spans="1:7" ht="13.5" customHeight="1" x14ac:dyDescent="0.2">
      <c r="A2875" s="100">
        <v>2874</v>
      </c>
      <c r="B2875" s="100">
        <v>2918</v>
      </c>
      <c r="C2875" s="4" t="s">
        <v>7</v>
      </c>
      <c r="D2875" s="100">
        <v>622</v>
      </c>
      <c r="E2875" s="100">
        <v>29</v>
      </c>
      <c r="F2875" s="2">
        <v>0</v>
      </c>
      <c r="G2875" s="100">
        <v>0</v>
      </c>
    </row>
    <row r="2876" spans="1:7" ht="13.5" customHeight="1" x14ac:dyDescent="0.2">
      <c r="A2876" s="100">
        <v>2875</v>
      </c>
      <c r="B2876" s="100">
        <v>2919</v>
      </c>
      <c r="C2876" s="4" t="s">
        <v>7</v>
      </c>
      <c r="D2876" s="100">
        <v>623</v>
      </c>
      <c r="E2876" s="100">
        <v>29</v>
      </c>
      <c r="F2876" s="2">
        <v>0</v>
      </c>
      <c r="G2876" s="100">
        <v>0</v>
      </c>
    </row>
    <row r="2877" spans="1:7" ht="13.5" customHeight="1" x14ac:dyDescent="0.2">
      <c r="A2877" s="100">
        <v>2876</v>
      </c>
      <c r="B2877" s="100">
        <v>2920</v>
      </c>
      <c r="C2877" s="4" t="s">
        <v>7</v>
      </c>
      <c r="D2877" s="100">
        <v>624</v>
      </c>
      <c r="E2877" s="100">
        <v>29</v>
      </c>
      <c r="F2877" s="2">
        <v>0</v>
      </c>
      <c r="G2877" s="100">
        <v>0</v>
      </c>
    </row>
    <row r="2878" spans="1:7" ht="13.5" customHeight="1" x14ac:dyDescent="0.2">
      <c r="A2878" s="100">
        <v>2877</v>
      </c>
      <c r="B2878" s="100">
        <v>2921</v>
      </c>
      <c r="C2878" s="4" t="s">
        <v>7</v>
      </c>
      <c r="D2878" s="100">
        <v>625</v>
      </c>
      <c r="E2878" s="100">
        <v>29</v>
      </c>
      <c r="F2878" s="2">
        <v>0</v>
      </c>
      <c r="G2878" s="100">
        <v>0</v>
      </c>
    </row>
    <row r="2879" spans="1:7" ht="13.5" customHeight="1" x14ac:dyDescent="0.2">
      <c r="A2879" s="100">
        <v>2878</v>
      </c>
      <c r="B2879" s="100">
        <v>2922</v>
      </c>
      <c r="C2879" s="4" t="s">
        <v>7</v>
      </c>
      <c r="D2879" s="100">
        <v>626</v>
      </c>
      <c r="E2879" s="100">
        <v>29</v>
      </c>
      <c r="F2879" s="2">
        <v>0</v>
      </c>
      <c r="G2879" s="100">
        <v>0</v>
      </c>
    </row>
    <row r="2880" spans="1:7" ht="13.5" customHeight="1" x14ac:dyDescent="0.2">
      <c r="A2880" s="100">
        <v>2879</v>
      </c>
      <c r="B2880" s="100">
        <v>2923</v>
      </c>
      <c r="C2880" s="4" t="s">
        <v>7</v>
      </c>
      <c r="D2880" s="100">
        <v>627</v>
      </c>
      <c r="E2880" s="100">
        <v>29</v>
      </c>
      <c r="F2880" s="2">
        <v>0</v>
      </c>
      <c r="G2880" s="100">
        <v>0</v>
      </c>
    </row>
    <row r="2881" spans="1:7" ht="13.5" customHeight="1" x14ac:dyDescent="0.2">
      <c r="A2881" s="100">
        <v>2880</v>
      </c>
      <c r="B2881" s="100">
        <v>2924</v>
      </c>
      <c r="C2881" s="4" t="s">
        <v>7</v>
      </c>
      <c r="D2881" s="100">
        <v>628</v>
      </c>
      <c r="E2881" s="100">
        <v>29</v>
      </c>
      <c r="F2881" s="2">
        <v>0</v>
      </c>
      <c r="G2881" s="100">
        <v>0</v>
      </c>
    </row>
    <row r="2882" spans="1:7" ht="13.5" customHeight="1" x14ac:dyDescent="0.2">
      <c r="A2882" s="100">
        <v>2881</v>
      </c>
      <c r="B2882" s="100">
        <v>2925</v>
      </c>
      <c r="C2882" s="4" t="s">
        <v>7</v>
      </c>
      <c r="D2882" s="100">
        <v>629</v>
      </c>
      <c r="E2882" s="100">
        <v>29</v>
      </c>
      <c r="F2882" s="2">
        <v>0</v>
      </c>
      <c r="G2882" s="100">
        <v>0</v>
      </c>
    </row>
    <row r="2883" spans="1:7" ht="13.5" customHeight="1" x14ac:dyDescent="0.2">
      <c r="A2883" s="100">
        <v>2882</v>
      </c>
      <c r="B2883" s="100">
        <v>2926</v>
      </c>
      <c r="C2883" s="4" t="s">
        <v>7</v>
      </c>
      <c r="D2883" s="100">
        <v>630</v>
      </c>
      <c r="E2883" s="100">
        <v>29</v>
      </c>
      <c r="F2883" s="2">
        <v>0</v>
      </c>
      <c r="G2883" s="100">
        <v>0</v>
      </c>
    </row>
    <row r="2884" spans="1:7" ht="13.5" customHeight="1" x14ac:dyDescent="0.2">
      <c r="A2884" s="100">
        <v>2883</v>
      </c>
      <c r="B2884" s="100">
        <v>2927</v>
      </c>
      <c r="C2884" s="4" t="s">
        <v>7</v>
      </c>
      <c r="D2884" s="100">
        <v>631</v>
      </c>
      <c r="E2884" s="100">
        <v>29</v>
      </c>
      <c r="F2884" s="2">
        <v>0</v>
      </c>
      <c r="G2884" s="100">
        <v>0</v>
      </c>
    </row>
    <row r="2885" spans="1:7" ht="13.5" customHeight="1" x14ac:dyDescent="0.2">
      <c r="A2885" s="100">
        <v>2884</v>
      </c>
      <c r="B2885" s="100">
        <v>2928</v>
      </c>
      <c r="C2885" s="4" t="s">
        <v>7</v>
      </c>
      <c r="D2885" s="100">
        <v>632</v>
      </c>
      <c r="E2885" s="100">
        <v>29</v>
      </c>
      <c r="F2885" s="2">
        <v>0</v>
      </c>
      <c r="G2885" s="100">
        <v>0</v>
      </c>
    </row>
    <row r="2886" spans="1:7" ht="13.5" customHeight="1" x14ac:dyDescent="0.2">
      <c r="A2886" s="100">
        <v>2885</v>
      </c>
      <c r="B2886" s="100">
        <v>2929</v>
      </c>
      <c r="C2886" s="4" t="s">
        <v>7</v>
      </c>
      <c r="D2886" s="100">
        <v>633</v>
      </c>
      <c r="E2886" s="100">
        <v>29</v>
      </c>
      <c r="F2886" s="2">
        <v>0</v>
      </c>
      <c r="G2886" s="100">
        <v>0</v>
      </c>
    </row>
    <row r="2887" spans="1:7" ht="13.5" customHeight="1" x14ac:dyDescent="0.2">
      <c r="A2887" s="100">
        <v>2886</v>
      </c>
      <c r="B2887" s="100">
        <v>2930</v>
      </c>
      <c r="C2887" s="4" t="s">
        <v>7</v>
      </c>
      <c r="D2887" s="100">
        <v>634</v>
      </c>
      <c r="E2887" s="100">
        <v>29</v>
      </c>
      <c r="F2887" s="2">
        <v>0</v>
      </c>
      <c r="G2887" s="100">
        <v>0</v>
      </c>
    </row>
    <row r="2888" spans="1:7" ht="13.5" customHeight="1" x14ac:dyDescent="0.2">
      <c r="A2888" s="100">
        <v>2887</v>
      </c>
      <c r="B2888" s="100">
        <v>2931</v>
      </c>
      <c r="C2888" s="4" t="s">
        <v>7</v>
      </c>
      <c r="D2888" s="100">
        <v>635</v>
      </c>
      <c r="E2888" s="100">
        <v>29</v>
      </c>
      <c r="F2888" s="2">
        <v>0</v>
      </c>
      <c r="G2888" s="100">
        <v>0</v>
      </c>
    </row>
    <row r="2889" spans="1:7" ht="13.5" customHeight="1" x14ac:dyDescent="0.2">
      <c r="A2889" s="100">
        <v>2888</v>
      </c>
      <c r="B2889" s="100">
        <v>2932</v>
      </c>
      <c r="C2889" s="4" t="s">
        <v>7</v>
      </c>
      <c r="D2889" s="100">
        <v>21</v>
      </c>
      <c r="E2889" s="100">
        <v>179</v>
      </c>
      <c r="F2889" s="2">
        <v>0</v>
      </c>
      <c r="G2889" s="100">
        <v>0</v>
      </c>
    </row>
    <row r="2890" spans="1:7" ht="13.5" customHeight="1" x14ac:dyDescent="0.2">
      <c r="A2890" s="100">
        <v>2889</v>
      </c>
      <c r="B2890" s="100">
        <v>2933</v>
      </c>
      <c r="C2890" s="4" t="s">
        <v>7</v>
      </c>
      <c r="D2890" s="100">
        <v>995</v>
      </c>
      <c r="E2890" s="100">
        <v>157</v>
      </c>
      <c r="F2890" s="2">
        <v>0</v>
      </c>
      <c r="G2890" s="100">
        <v>0</v>
      </c>
    </row>
    <row r="2891" spans="1:7" ht="13.5" customHeight="1" x14ac:dyDescent="0.2">
      <c r="A2891" s="100">
        <v>2890</v>
      </c>
      <c r="B2891" s="100">
        <v>2934</v>
      </c>
      <c r="C2891" s="4" t="s">
        <v>7</v>
      </c>
      <c r="D2891" s="100">
        <v>996</v>
      </c>
      <c r="E2891" s="100">
        <v>157</v>
      </c>
      <c r="F2891" s="2">
        <v>0</v>
      </c>
      <c r="G2891" s="100">
        <v>0</v>
      </c>
    </row>
    <row r="2892" spans="1:7" ht="13.5" customHeight="1" x14ac:dyDescent="0.2">
      <c r="A2892" s="100">
        <v>2891</v>
      </c>
      <c r="B2892" s="100">
        <v>2935</v>
      </c>
      <c r="C2892" s="4" t="s">
        <v>7</v>
      </c>
      <c r="D2892" s="100">
        <v>997</v>
      </c>
      <c r="E2892" s="100">
        <v>157</v>
      </c>
      <c r="F2892" s="2">
        <v>0</v>
      </c>
      <c r="G2892" s="100">
        <v>0</v>
      </c>
    </row>
    <row r="2893" spans="1:7" ht="13.5" customHeight="1" x14ac:dyDescent="0.2">
      <c r="A2893" s="100">
        <v>2892</v>
      </c>
      <c r="B2893" s="100">
        <v>2936</v>
      </c>
      <c r="C2893" s="4" t="s">
        <v>7</v>
      </c>
      <c r="D2893" s="100">
        <v>998</v>
      </c>
      <c r="E2893" s="100">
        <v>157</v>
      </c>
      <c r="F2893" s="2">
        <v>0</v>
      </c>
      <c r="G2893" s="100">
        <v>0</v>
      </c>
    </row>
    <row r="2894" spans="1:7" ht="13.5" customHeight="1" x14ac:dyDescent="0.2">
      <c r="A2894" s="100">
        <v>2893</v>
      </c>
      <c r="B2894" s="100">
        <v>2937</v>
      </c>
      <c r="C2894" s="4" t="s">
        <v>7</v>
      </c>
      <c r="D2894" s="100">
        <v>999</v>
      </c>
      <c r="E2894" s="100">
        <v>157</v>
      </c>
      <c r="F2894" s="2">
        <v>0</v>
      </c>
      <c r="G2894" s="100">
        <v>0</v>
      </c>
    </row>
    <row r="2895" spans="1:7" ht="13.5" customHeight="1" x14ac:dyDescent="0.2">
      <c r="A2895" s="100">
        <v>2894</v>
      </c>
      <c r="B2895" s="100">
        <v>2938</v>
      </c>
      <c r="C2895" s="4" t="s">
        <v>7</v>
      </c>
      <c r="D2895" s="100">
        <v>1000</v>
      </c>
      <c r="E2895" s="100">
        <v>157</v>
      </c>
      <c r="F2895" s="2">
        <v>0</v>
      </c>
      <c r="G2895" s="100">
        <v>0</v>
      </c>
    </row>
    <row r="2896" spans="1:7" ht="13.5" customHeight="1" x14ac:dyDescent="0.2">
      <c r="A2896" s="100">
        <v>2895</v>
      </c>
      <c r="B2896" s="100">
        <v>2939</v>
      </c>
      <c r="C2896" s="4" t="s">
        <v>7</v>
      </c>
      <c r="D2896" s="100">
        <v>1001</v>
      </c>
      <c r="E2896" s="100">
        <v>157</v>
      </c>
      <c r="F2896" s="2">
        <v>0</v>
      </c>
      <c r="G2896" s="100">
        <v>0</v>
      </c>
    </row>
    <row r="2897" spans="1:7" ht="13.5" customHeight="1" x14ac:dyDescent="0.2">
      <c r="A2897" s="100">
        <v>2896</v>
      </c>
      <c r="B2897" s="100">
        <v>2940</v>
      </c>
      <c r="C2897" s="4" t="s">
        <v>7</v>
      </c>
      <c r="D2897" s="100">
        <v>1002</v>
      </c>
      <c r="E2897" s="100">
        <v>157</v>
      </c>
      <c r="F2897" s="2">
        <v>0</v>
      </c>
      <c r="G2897" s="100">
        <v>0</v>
      </c>
    </row>
    <row r="2898" spans="1:7" ht="13.5" customHeight="1" x14ac:dyDescent="0.2">
      <c r="A2898" s="100">
        <v>2897</v>
      </c>
      <c r="B2898" s="100">
        <v>2941</v>
      </c>
      <c r="C2898" s="4" t="s">
        <v>7</v>
      </c>
      <c r="D2898" s="100">
        <v>1003</v>
      </c>
      <c r="E2898" s="100">
        <v>157</v>
      </c>
      <c r="F2898" s="2">
        <v>0</v>
      </c>
      <c r="G2898" s="100">
        <v>0</v>
      </c>
    </row>
    <row r="2899" spans="1:7" ht="13.5" customHeight="1" x14ac:dyDescent="0.2">
      <c r="A2899" s="100">
        <v>2898</v>
      </c>
      <c r="B2899" s="100">
        <v>2942</v>
      </c>
      <c r="C2899" s="4" t="s">
        <v>7</v>
      </c>
      <c r="D2899" s="100">
        <v>1004</v>
      </c>
      <c r="E2899" s="100">
        <v>157</v>
      </c>
      <c r="F2899" s="2">
        <v>0</v>
      </c>
      <c r="G2899" s="100">
        <v>0</v>
      </c>
    </row>
    <row r="2900" spans="1:7" ht="13.5" customHeight="1" x14ac:dyDescent="0.2">
      <c r="A2900" s="100">
        <v>2899</v>
      </c>
      <c r="B2900" s="100">
        <v>2943</v>
      </c>
      <c r="C2900" s="4" t="s">
        <v>7</v>
      </c>
      <c r="D2900" s="100">
        <v>1005</v>
      </c>
      <c r="E2900" s="100">
        <v>157</v>
      </c>
      <c r="F2900" s="2">
        <v>0</v>
      </c>
      <c r="G2900" s="100">
        <v>0</v>
      </c>
    </row>
    <row r="2901" spans="1:7" ht="13.5" customHeight="1" x14ac:dyDescent="0.2">
      <c r="A2901" s="100">
        <v>2900</v>
      </c>
      <c r="B2901" s="100">
        <v>2944</v>
      </c>
      <c r="C2901" s="4" t="s">
        <v>7</v>
      </c>
      <c r="D2901" s="100">
        <v>1006</v>
      </c>
      <c r="E2901" s="100">
        <v>157</v>
      </c>
      <c r="F2901" s="2">
        <v>0</v>
      </c>
      <c r="G2901" s="100">
        <v>0</v>
      </c>
    </row>
    <row r="2902" spans="1:7" ht="13.5" customHeight="1" x14ac:dyDescent="0.2">
      <c r="A2902" s="100">
        <v>2901</v>
      </c>
      <c r="B2902" s="100">
        <v>2945</v>
      </c>
      <c r="C2902" s="4" t="s">
        <v>7</v>
      </c>
      <c r="D2902" s="100">
        <v>1007</v>
      </c>
      <c r="E2902" s="100">
        <v>157</v>
      </c>
      <c r="F2902" s="2">
        <v>0</v>
      </c>
      <c r="G2902" s="100">
        <v>0</v>
      </c>
    </row>
    <row r="2903" spans="1:7" ht="13.5" customHeight="1" x14ac:dyDescent="0.2">
      <c r="A2903" s="100">
        <v>2902</v>
      </c>
      <c r="B2903" s="100">
        <v>2946</v>
      </c>
      <c r="C2903" s="4" t="s">
        <v>7</v>
      </c>
      <c r="D2903" s="100">
        <v>1008</v>
      </c>
      <c r="E2903" s="100">
        <v>157</v>
      </c>
      <c r="F2903" s="2">
        <v>0</v>
      </c>
      <c r="G2903" s="100">
        <v>0</v>
      </c>
    </row>
    <row r="2904" spans="1:7" ht="13.5" customHeight="1" x14ac:dyDescent="0.2">
      <c r="A2904" s="100">
        <v>2903</v>
      </c>
      <c r="B2904" s="100">
        <v>2947</v>
      </c>
      <c r="C2904" s="4" t="s">
        <v>7</v>
      </c>
      <c r="D2904" s="100">
        <v>1009</v>
      </c>
      <c r="E2904" s="100">
        <v>157</v>
      </c>
      <c r="F2904" s="2">
        <v>0</v>
      </c>
      <c r="G2904" s="100">
        <v>0</v>
      </c>
    </row>
    <row r="2905" spans="1:7" ht="13.5" customHeight="1" x14ac:dyDescent="0.2">
      <c r="A2905" s="100">
        <v>2904</v>
      </c>
      <c r="B2905" s="100">
        <v>2948</v>
      </c>
      <c r="C2905" s="4" t="s">
        <v>7</v>
      </c>
      <c r="D2905" s="100">
        <v>1010</v>
      </c>
      <c r="E2905" s="100">
        <v>157</v>
      </c>
      <c r="F2905" s="2">
        <v>0</v>
      </c>
      <c r="G2905" s="100">
        <v>0</v>
      </c>
    </row>
    <row r="2906" spans="1:7" ht="13.5" customHeight="1" x14ac:dyDescent="0.2">
      <c r="A2906" s="100">
        <v>2905</v>
      </c>
      <c r="B2906" s="100">
        <v>2949</v>
      </c>
      <c r="C2906" s="4" t="s">
        <v>7</v>
      </c>
      <c r="D2906" s="100">
        <v>1011</v>
      </c>
      <c r="E2906" s="100">
        <v>157</v>
      </c>
      <c r="F2906" s="2">
        <v>0</v>
      </c>
      <c r="G2906" s="100">
        <v>0</v>
      </c>
    </row>
    <row r="2907" spans="1:7" ht="13.5" customHeight="1" x14ac:dyDescent="0.2">
      <c r="A2907" s="100">
        <v>2906</v>
      </c>
      <c r="B2907" s="100">
        <v>2950</v>
      </c>
      <c r="C2907" s="4" t="s">
        <v>7</v>
      </c>
      <c r="D2907" s="100">
        <v>1012</v>
      </c>
      <c r="E2907" s="100">
        <v>157</v>
      </c>
      <c r="F2907" s="2">
        <v>0</v>
      </c>
      <c r="G2907" s="100">
        <v>0</v>
      </c>
    </row>
    <row r="2908" spans="1:7" ht="13.5" customHeight="1" x14ac:dyDescent="0.2">
      <c r="A2908" s="100">
        <v>2907</v>
      </c>
      <c r="B2908" s="100">
        <v>2951</v>
      </c>
      <c r="C2908" s="4" t="s">
        <v>7</v>
      </c>
      <c r="D2908" s="100">
        <v>1013</v>
      </c>
      <c r="E2908" s="100">
        <v>157</v>
      </c>
      <c r="F2908" s="2">
        <v>0</v>
      </c>
      <c r="G2908" s="100">
        <v>0</v>
      </c>
    </row>
    <row r="2909" spans="1:7" ht="13.5" customHeight="1" x14ac:dyDescent="0.2">
      <c r="A2909" s="100">
        <v>2908</v>
      </c>
      <c r="B2909" s="100">
        <v>2952</v>
      </c>
      <c r="C2909" s="4" t="s">
        <v>7</v>
      </c>
      <c r="D2909" s="100">
        <v>1014</v>
      </c>
      <c r="E2909" s="100">
        <v>157</v>
      </c>
      <c r="F2909" s="2">
        <v>0</v>
      </c>
      <c r="G2909" s="100">
        <v>0</v>
      </c>
    </row>
    <row r="2910" spans="1:7" ht="13.5" customHeight="1" x14ac:dyDescent="0.2">
      <c r="A2910" s="100">
        <v>2909</v>
      </c>
      <c r="B2910" s="100">
        <v>2953</v>
      </c>
      <c r="C2910" s="4" t="s">
        <v>7</v>
      </c>
      <c r="D2910" s="100">
        <v>1015</v>
      </c>
      <c r="E2910" s="100">
        <v>157</v>
      </c>
      <c r="F2910" s="2">
        <v>0</v>
      </c>
      <c r="G2910" s="100">
        <v>0</v>
      </c>
    </row>
    <row r="2911" spans="1:7" ht="13.5" customHeight="1" x14ac:dyDescent="0.2">
      <c r="A2911" s="100">
        <v>2910</v>
      </c>
      <c r="B2911" s="100">
        <v>2954</v>
      </c>
      <c r="C2911" s="4" t="s">
        <v>7</v>
      </c>
      <c r="D2911" s="100">
        <v>1016</v>
      </c>
      <c r="E2911" s="100">
        <v>157</v>
      </c>
      <c r="F2911" s="2">
        <v>0</v>
      </c>
      <c r="G2911" s="100">
        <v>0</v>
      </c>
    </row>
    <row r="2912" spans="1:7" ht="13.5" customHeight="1" x14ac:dyDescent="0.2">
      <c r="A2912" s="100">
        <v>2911</v>
      </c>
      <c r="B2912" s="100">
        <v>2955</v>
      </c>
      <c r="C2912" s="4" t="s">
        <v>7</v>
      </c>
      <c r="D2912" s="100">
        <v>1017</v>
      </c>
      <c r="E2912" s="100">
        <v>157</v>
      </c>
      <c r="F2912" s="2">
        <v>0</v>
      </c>
      <c r="G2912" s="100">
        <v>0</v>
      </c>
    </row>
    <row r="2913" spans="1:7" ht="13.5" customHeight="1" x14ac:dyDescent="0.2">
      <c r="A2913" s="100">
        <v>2912</v>
      </c>
      <c r="B2913" s="100">
        <v>2956</v>
      </c>
      <c r="C2913" s="4" t="s">
        <v>7</v>
      </c>
      <c r="D2913" s="100">
        <v>1018</v>
      </c>
      <c r="E2913" s="100">
        <v>157</v>
      </c>
      <c r="F2913" s="2">
        <v>0</v>
      </c>
      <c r="G2913" s="100">
        <v>0</v>
      </c>
    </row>
    <row r="2914" spans="1:7" ht="13.5" customHeight="1" x14ac:dyDescent="0.2">
      <c r="A2914" s="100">
        <v>2913</v>
      </c>
      <c r="B2914" s="100">
        <v>2957</v>
      </c>
      <c r="C2914" s="4" t="s">
        <v>7</v>
      </c>
      <c r="D2914" s="100">
        <v>1019</v>
      </c>
      <c r="E2914" s="100">
        <v>157</v>
      </c>
      <c r="F2914" s="2">
        <v>0</v>
      </c>
      <c r="G2914" s="100">
        <v>0</v>
      </c>
    </row>
    <row r="2915" spans="1:7" ht="13.5" customHeight="1" x14ac:dyDescent="0.2">
      <c r="A2915" s="100">
        <v>2914</v>
      </c>
      <c r="B2915" s="100">
        <v>2958</v>
      </c>
      <c r="C2915" s="4" t="s">
        <v>7</v>
      </c>
      <c r="D2915" s="100">
        <v>1020</v>
      </c>
      <c r="E2915" s="100">
        <v>157</v>
      </c>
      <c r="F2915" s="2">
        <v>0</v>
      </c>
      <c r="G2915" s="100">
        <v>0</v>
      </c>
    </row>
    <row r="2916" spans="1:7" ht="13.5" customHeight="1" x14ac:dyDescent="0.2">
      <c r="A2916" s="100">
        <v>2915</v>
      </c>
      <c r="B2916" s="100">
        <v>2959</v>
      </c>
      <c r="C2916" s="4" t="s">
        <v>7</v>
      </c>
      <c r="D2916" s="100">
        <v>1021</v>
      </c>
      <c r="E2916" s="100">
        <v>157</v>
      </c>
      <c r="F2916" s="2">
        <v>0</v>
      </c>
      <c r="G2916" s="100">
        <v>0</v>
      </c>
    </row>
    <row r="2917" spans="1:7" ht="13.5" customHeight="1" x14ac:dyDescent="0.2">
      <c r="A2917" s="100">
        <v>2916</v>
      </c>
      <c r="B2917" s="100">
        <v>2960</v>
      </c>
      <c r="C2917" s="4" t="s">
        <v>7</v>
      </c>
      <c r="D2917" s="100">
        <v>1022</v>
      </c>
      <c r="E2917" s="100">
        <v>157</v>
      </c>
      <c r="F2917" s="2">
        <v>0</v>
      </c>
      <c r="G2917" s="100">
        <v>0</v>
      </c>
    </row>
    <row r="2918" spans="1:7" ht="13.5" customHeight="1" x14ac:dyDescent="0.2">
      <c r="A2918" s="100">
        <v>2917</v>
      </c>
      <c r="B2918" s="100">
        <v>2961</v>
      </c>
      <c r="C2918" s="4" t="s">
        <v>7</v>
      </c>
      <c r="D2918" s="100">
        <v>1023</v>
      </c>
      <c r="E2918" s="100">
        <v>157</v>
      </c>
      <c r="F2918" s="2">
        <v>0</v>
      </c>
      <c r="G2918" s="100">
        <v>0</v>
      </c>
    </row>
    <row r="2919" spans="1:7" ht="13.5" customHeight="1" x14ac:dyDescent="0.2">
      <c r="A2919" s="100">
        <v>2918</v>
      </c>
      <c r="B2919" s="100">
        <v>2962</v>
      </c>
      <c r="C2919" s="4" t="s">
        <v>7</v>
      </c>
      <c r="D2919" s="100">
        <v>1024</v>
      </c>
      <c r="E2919" s="100">
        <v>157</v>
      </c>
      <c r="F2919" s="2">
        <v>0</v>
      </c>
      <c r="G2919" s="100">
        <v>0</v>
      </c>
    </row>
    <row r="2920" spans="1:7" ht="13.5" customHeight="1" x14ac:dyDescent="0.2">
      <c r="A2920" s="100">
        <v>2919</v>
      </c>
      <c r="B2920" s="100">
        <v>2963</v>
      </c>
      <c r="C2920" s="4"/>
      <c r="D2920" s="100">
        <v>1</v>
      </c>
      <c r="E2920" s="100">
        <v>249</v>
      </c>
      <c r="F2920" s="2">
        <v>0</v>
      </c>
      <c r="G2920" s="100">
        <v>0</v>
      </c>
    </row>
    <row r="2921" spans="1:7" ht="13.5" customHeight="1" x14ac:dyDescent="0.2">
      <c r="A2921" s="100">
        <v>2920</v>
      </c>
      <c r="B2921" s="100">
        <v>2964</v>
      </c>
      <c r="C2921" s="4"/>
      <c r="D2921" s="100">
        <v>2</v>
      </c>
      <c r="E2921" s="100">
        <v>249</v>
      </c>
      <c r="F2921" s="2">
        <v>0</v>
      </c>
      <c r="G2921" s="100">
        <v>0</v>
      </c>
    </row>
    <row r="2922" spans="1:7" ht="13.5" customHeight="1" x14ac:dyDescent="0.2">
      <c r="A2922" s="100">
        <v>2921</v>
      </c>
      <c r="B2922" s="100">
        <v>2965</v>
      </c>
      <c r="C2922" s="4"/>
      <c r="D2922" s="100">
        <v>3</v>
      </c>
      <c r="E2922" s="100">
        <v>249</v>
      </c>
      <c r="F2922" s="2">
        <v>0</v>
      </c>
      <c r="G2922" s="100">
        <v>0</v>
      </c>
    </row>
    <row r="2923" spans="1:7" ht="13.5" customHeight="1" x14ac:dyDescent="0.2">
      <c r="A2923" s="100">
        <v>2922</v>
      </c>
      <c r="B2923" s="100">
        <v>2966</v>
      </c>
      <c r="C2923" s="4"/>
      <c r="D2923" s="100">
        <v>4</v>
      </c>
      <c r="E2923" s="100">
        <v>249</v>
      </c>
      <c r="F2923" s="2">
        <v>0</v>
      </c>
      <c r="G2923" s="100">
        <v>0</v>
      </c>
    </row>
    <row r="2924" spans="1:7" ht="13.5" customHeight="1" x14ac:dyDescent="0.2">
      <c r="A2924" s="100">
        <v>2923</v>
      </c>
      <c r="B2924" s="100">
        <v>2967</v>
      </c>
      <c r="C2924" s="4" t="s">
        <v>7</v>
      </c>
      <c r="D2924" s="100">
        <v>1025</v>
      </c>
      <c r="E2924" s="100">
        <v>157</v>
      </c>
      <c r="F2924" s="2">
        <v>0</v>
      </c>
      <c r="G2924" s="100">
        <v>0</v>
      </c>
    </row>
    <row r="2925" spans="1:7" ht="13.5" customHeight="1" x14ac:dyDescent="0.2">
      <c r="A2925" s="100">
        <v>2924</v>
      </c>
      <c r="B2925" s="100">
        <v>2968</v>
      </c>
      <c r="C2925" s="4" t="s">
        <v>7</v>
      </c>
      <c r="D2925" s="100">
        <v>1026</v>
      </c>
      <c r="E2925" s="100">
        <v>157</v>
      </c>
      <c r="F2925" s="2">
        <v>0</v>
      </c>
      <c r="G2925" s="100">
        <v>0</v>
      </c>
    </row>
    <row r="2926" spans="1:7" ht="13.5" customHeight="1" x14ac:dyDescent="0.2">
      <c r="A2926" s="100">
        <v>2925</v>
      </c>
      <c r="B2926" s="100">
        <v>2969</v>
      </c>
      <c r="C2926" s="4" t="s">
        <v>7</v>
      </c>
      <c r="D2926" s="100">
        <v>1027</v>
      </c>
      <c r="E2926" s="100">
        <v>157</v>
      </c>
      <c r="F2926" s="2">
        <v>0</v>
      </c>
      <c r="G2926" s="100">
        <v>0</v>
      </c>
    </row>
    <row r="2927" spans="1:7" ht="13.5" customHeight="1" x14ac:dyDescent="0.2">
      <c r="A2927" s="100">
        <v>2926</v>
      </c>
      <c r="B2927" s="100">
        <v>2970</v>
      </c>
      <c r="C2927" s="4" t="s">
        <v>7</v>
      </c>
      <c r="D2927" s="100">
        <v>1028</v>
      </c>
      <c r="E2927" s="100">
        <v>157</v>
      </c>
      <c r="F2927" s="2">
        <v>0</v>
      </c>
      <c r="G2927" s="100">
        <v>0</v>
      </c>
    </row>
    <row r="2928" spans="1:7" ht="13.5" customHeight="1" x14ac:dyDescent="0.2">
      <c r="A2928" s="100">
        <v>2927</v>
      </c>
      <c r="B2928" s="100">
        <v>2971</v>
      </c>
      <c r="C2928" s="4" t="s">
        <v>7</v>
      </c>
      <c r="D2928" s="100">
        <v>1029</v>
      </c>
      <c r="E2928" s="100">
        <v>157</v>
      </c>
      <c r="F2928" s="2">
        <v>0</v>
      </c>
      <c r="G2928" s="100">
        <v>0</v>
      </c>
    </row>
    <row r="2929" spans="1:7" ht="13.5" customHeight="1" x14ac:dyDescent="0.2">
      <c r="A2929" s="100">
        <v>2928</v>
      </c>
      <c r="B2929" s="100">
        <v>2972</v>
      </c>
      <c r="C2929" s="4" t="s">
        <v>7</v>
      </c>
      <c r="D2929" s="100">
        <v>1030</v>
      </c>
      <c r="E2929" s="100">
        <v>157</v>
      </c>
      <c r="F2929" s="2">
        <v>0</v>
      </c>
      <c r="G2929" s="100">
        <v>0</v>
      </c>
    </row>
    <row r="2930" spans="1:7" ht="13.5" customHeight="1" x14ac:dyDescent="0.2">
      <c r="A2930" s="100">
        <v>2929</v>
      </c>
      <c r="B2930" s="100">
        <v>2973</v>
      </c>
      <c r="C2930" s="4" t="s">
        <v>7</v>
      </c>
      <c r="D2930" s="100">
        <v>1031</v>
      </c>
      <c r="E2930" s="100">
        <v>157</v>
      </c>
      <c r="F2930" s="2">
        <v>0</v>
      </c>
      <c r="G2930" s="100">
        <v>0</v>
      </c>
    </row>
    <row r="2931" spans="1:7" ht="13.5" customHeight="1" x14ac:dyDescent="0.2">
      <c r="A2931" s="100">
        <v>2930</v>
      </c>
      <c r="B2931" s="100">
        <v>2974</v>
      </c>
      <c r="C2931" s="4" t="s">
        <v>7</v>
      </c>
      <c r="D2931" s="100">
        <v>1032</v>
      </c>
      <c r="E2931" s="100">
        <v>157</v>
      </c>
      <c r="F2931" s="2">
        <v>0</v>
      </c>
      <c r="G2931" s="100">
        <v>0</v>
      </c>
    </row>
    <row r="2932" spans="1:7" ht="13.5" customHeight="1" x14ac:dyDescent="0.2">
      <c r="A2932" s="100">
        <v>2931</v>
      </c>
      <c r="B2932" s="100">
        <v>2975</v>
      </c>
      <c r="C2932" s="4" t="s">
        <v>7</v>
      </c>
      <c r="D2932" s="100">
        <v>1033</v>
      </c>
      <c r="E2932" s="100">
        <v>157</v>
      </c>
      <c r="F2932" s="2">
        <v>0</v>
      </c>
      <c r="G2932" s="100">
        <v>0</v>
      </c>
    </row>
    <row r="2933" spans="1:7" ht="13.5" customHeight="1" x14ac:dyDescent="0.2">
      <c r="A2933" s="100">
        <v>2932</v>
      </c>
      <c r="B2933" s="100">
        <v>2976</v>
      </c>
      <c r="C2933" s="4" t="s">
        <v>7</v>
      </c>
      <c r="D2933" s="100">
        <v>1034</v>
      </c>
      <c r="E2933" s="100">
        <v>157</v>
      </c>
      <c r="F2933" s="2">
        <v>0</v>
      </c>
      <c r="G2933" s="100">
        <v>0</v>
      </c>
    </row>
    <row r="2934" spans="1:7" ht="13.5" customHeight="1" x14ac:dyDescent="0.2">
      <c r="A2934" s="100">
        <v>2933</v>
      </c>
      <c r="B2934" s="100">
        <v>2977</v>
      </c>
      <c r="C2934" s="4" t="s">
        <v>7</v>
      </c>
      <c r="D2934" s="100">
        <v>1035</v>
      </c>
      <c r="E2934" s="100">
        <v>157</v>
      </c>
      <c r="F2934" s="2">
        <v>0</v>
      </c>
      <c r="G2934" s="100">
        <v>0</v>
      </c>
    </row>
    <row r="2935" spans="1:7" ht="13.5" customHeight="1" x14ac:dyDescent="0.2">
      <c r="A2935" s="100">
        <v>2934</v>
      </c>
      <c r="B2935" s="100">
        <v>2978</v>
      </c>
      <c r="C2935" s="4" t="s">
        <v>7</v>
      </c>
      <c r="D2935" s="100">
        <v>1036</v>
      </c>
      <c r="E2935" s="100">
        <v>157</v>
      </c>
      <c r="F2935" s="2">
        <v>0</v>
      </c>
      <c r="G2935" s="100">
        <v>0</v>
      </c>
    </row>
    <row r="2936" spans="1:7" ht="13.5" customHeight="1" x14ac:dyDescent="0.2">
      <c r="A2936" s="100">
        <v>2935</v>
      </c>
      <c r="B2936" s="100">
        <v>2979</v>
      </c>
      <c r="C2936" s="4" t="s">
        <v>7</v>
      </c>
      <c r="D2936" s="100">
        <v>1038</v>
      </c>
      <c r="E2936" s="100">
        <v>157</v>
      </c>
      <c r="F2936" s="2">
        <v>0</v>
      </c>
      <c r="G2936" s="100">
        <v>0</v>
      </c>
    </row>
    <row r="2937" spans="1:7" ht="13.5" customHeight="1" x14ac:dyDescent="0.2">
      <c r="A2937" s="100">
        <v>2936</v>
      </c>
      <c r="B2937" s="100">
        <v>2980</v>
      </c>
      <c r="C2937" s="4" t="s">
        <v>7</v>
      </c>
      <c r="D2937" s="100">
        <v>1040</v>
      </c>
      <c r="E2937" s="100">
        <v>157</v>
      </c>
      <c r="F2937" s="2">
        <v>0</v>
      </c>
      <c r="G2937" s="100">
        <v>0</v>
      </c>
    </row>
    <row r="2938" spans="1:7" ht="13.5" customHeight="1" x14ac:dyDescent="0.2">
      <c r="A2938" s="100">
        <v>2937</v>
      </c>
      <c r="B2938" s="100">
        <v>2981</v>
      </c>
      <c r="C2938" s="4" t="s">
        <v>7</v>
      </c>
      <c r="D2938" s="100">
        <v>1041</v>
      </c>
      <c r="E2938" s="100">
        <v>157</v>
      </c>
      <c r="F2938" s="2">
        <v>0</v>
      </c>
      <c r="G2938" s="100">
        <v>0</v>
      </c>
    </row>
    <row r="2939" spans="1:7" ht="13.5" customHeight="1" x14ac:dyDescent="0.2">
      <c r="A2939" s="100">
        <v>2938</v>
      </c>
      <c r="B2939" s="100">
        <v>2982</v>
      </c>
      <c r="C2939" s="4" t="s">
        <v>7</v>
      </c>
      <c r="D2939" s="100">
        <v>1042</v>
      </c>
      <c r="E2939" s="100">
        <v>157</v>
      </c>
      <c r="F2939" s="2">
        <v>0</v>
      </c>
      <c r="G2939" s="100">
        <v>0</v>
      </c>
    </row>
    <row r="2940" spans="1:7" ht="13.5" customHeight="1" x14ac:dyDescent="0.2">
      <c r="A2940" s="100">
        <v>2939</v>
      </c>
      <c r="B2940" s="100">
        <v>2983</v>
      </c>
      <c r="C2940" s="4" t="s">
        <v>7</v>
      </c>
      <c r="D2940" s="100">
        <v>1043</v>
      </c>
      <c r="E2940" s="100">
        <v>157</v>
      </c>
      <c r="F2940" s="2">
        <v>0</v>
      </c>
      <c r="G2940" s="100">
        <v>0</v>
      </c>
    </row>
    <row r="2941" spans="1:7" ht="13.5" customHeight="1" x14ac:dyDescent="0.2">
      <c r="A2941" s="100">
        <v>2940</v>
      </c>
      <c r="B2941" s="100">
        <v>2984</v>
      </c>
      <c r="C2941" s="4" t="s">
        <v>7</v>
      </c>
      <c r="D2941" s="100">
        <v>1044</v>
      </c>
      <c r="E2941" s="100">
        <v>157</v>
      </c>
      <c r="F2941" s="2">
        <v>0</v>
      </c>
      <c r="G2941" s="100">
        <v>0</v>
      </c>
    </row>
    <row r="2942" spans="1:7" ht="13.5" customHeight="1" x14ac:dyDescent="0.2">
      <c r="A2942" s="100">
        <v>2941</v>
      </c>
      <c r="B2942" s="100">
        <v>2985</v>
      </c>
      <c r="C2942" s="4" t="s">
        <v>7</v>
      </c>
      <c r="D2942" s="100">
        <v>1045</v>
      </c>
      <c r="E2942" s="100">
        <v>157</v>
      </c>
      <c r="F2942" s="2">
        <v>0</v>
      </c>
      <c r="G2942" s="100">
        <v>0</v>
      </c>
    </row>
    <row r="2943" spans="1:7" ht="13.5" customHeight="1" x14ac:dyDescent="0.2">
      <c r="A2943" s="100">
        <v>2942</v>
      </c>
      <c r="B2943" s="100">
        <v>2986</v>
      </c>
      <c r="C2943" s="4" t="s">
        <v>7</v>
      </c>
      <c r="D2943" s="100">
        <v>1047</v>
      </c>
      <c r="E2943" s="100">
        <v>157</v>
      </c>
      <c r="F2943" s="2">
        <v>0</v>
      </c>
      <c r="G2943" s="100">
        <v>0</v>
      </c>
    </row>
    <row r="2944" spans="1:7" ht="13.5" customHeight="1" x14ac:dyDescent="0.2">
      <c r="A2944" s="100">
        <v>2943</v>
      </c>
      <c r="B2944" s="100">
        <v>2987</v>
      </c>
      <c r="C2944" s="4" t="s">
        <v>7</v>
      </c>
      <c r="D2944" s="100">
        <v>1048</v>
      </c>
      <c r="E2944" s="100">
        <v>157</v>
      </c>
      <c r="F2944" s="2">
        <v>0</v>
      </c>
      <c r="G2944" s="100">
        <v>0</v>
      </c>
    </row>
    <row r="2945" spans="1:7" ht="13.5" customHeight="1" x14ac:dyDescent="0.2">
      <c r="A2945" s="100">
        <v>2944</v>
      </c>
      <c r="B2945" s="100">
        <v>2988</v>
      </c>
      <c r="C2945" s="4" t="s">
        <v>7</v>
      </c>
      <c r="D2945" s="100">
        <v>1049</v>
      </c>
      <c r="E2945" s="100">
        <v>157</v>
      </c>
      <c r="F2945" s="2">
        <v>0</v>
      </c>
      <c r="G2945" s="100">
        <v>0</v>
      </c>
    </row>
    <row r="2946" spans="1:7" ht="13.5" customHeight="1" x14ac:dyDescent="0.2">
      <c r="A2946" s="100">
        <v>2945</v>
      </c>
      <c r="B2946" s="100">
        <v>2989</v>
      </c>
      <c r="C2946" s="4" t="s">
        <v>7</v>
      </c>
      <c r="D2946" s="100">
        <v>1051</v>
      </c>
      <c r="E2946" s="100">
        <v>157</v>
      </c>
      <c r="F2946" s="2">
        <v>0</v>
      </c>
      <c r="G2946" s="100">
        <v>0</v>
      </c>
    </row>
    <row r="2947" spans="1:7" ht="13.5" customHeight="1" x14ac:dyDescent="0.2">
      <c r="A2947" s="100">
        <v>2946</v>
      </c>
      <c r="B2947" s="100">
        <v>2990</v>
      </c>
      <c r="C2947" s="4" t="s">
        <v>7</v>
      </c>
      <c r="D2947" s="100">
        <v>1052</v>
      </c>
      <c r="E2947" s="100">
        <v>157</v>
      </c>
      <c r="F2947" s="2">
        <v>0</v>
      </c>
      <c r="G2947" s="100">
        <v>0</v>
      </c>
    </row>
    <row r="2948" spans="1:7" ht="13.5" customHeight="1" x14ac:dyDescent="0.2">
      <c r="A2948" s="100">
        <v>2947</v>
      </c>
      <c r="B2948" s="100">
        <v>2991</v>
      </c>
      <c r="C2948" s="4" t="s">
        <v>7</v>
      </c>
      <c r="D2948" s="100">
        <v>1046</v>
      </c>
      <c r="E2948" s="100">
        <v>157</v>
      </c>
      <c r="F2948" s="2">
        <v>0</v>
      </c>
      <c r="G2948" s="100">
        <v>0</v>
      </c>
    </row>
    <row r="2949" spans="1:7" ht="13.5" customHeight="1" x14ac:dyDescent="0.2">
      <c r="A2949" s="100">
        <v>2948</v>
      </c>
      <c r="B2949" s="100">
        <v>2992</v>
      </c>
      <c r="C2949" s="4" t="s">
        <v>7</v>
      </c>
      <c r="D2949" s="100">
        <v>1092</v>
      </c>
      <c r="E2949" s="100">
        <v>157</v>
      </c>
      <c r="F2949" s="2">
        <v>0</v>
      </c>
      <c r="G2949" s="100">
        <v>0</v>
      </c>
    </row>
    <row r="2950" spans="1:7" ht="13.5" customHeight="1" x14ac:dyDescent="0.2">
      <c r="A2950" s="100">
        <v>2949</v>
      </c>
      <c r="B2950" s="100">
        <v>2993</v>
      </c>
      <c r="C2950" s="4" t="s">
        <v>7</v>
      </c>
      <c r="D2950" s="100">
        <v>1093</v>
      </c>
      <c r="E2950" s="100">
        <v>157</v>
      </c>
      <c r="F2950" s="2">
        <v>0</v>
      </c>
      <c r="G2950" s="100">
        <v>0</v>
      </c>
    </row>
    <row r="2951" spans="1:7" ht="13.5" customHeight="1" x14ac:dyDescent="0.2">
      <c r="A2951" s="100">
        <v>2950</v>
      </c>
      <c r="B2951" s="100">
        <v>2994</v>
      </c>
      <c r="C2951" s="4" t="s">
        <v>7</v>
      </c>
      <c r="D2951" s="100">
        <v>1094</v>
      </c>
      <c r="E2951" s="100">
        <v>157</v>
      </c>
      <c r="F2951" s="2">
        <v>0</v>
      </c>
      <c r="G2951" s="100">
        <v>0</v>
      </c>
    </row>
    <row r="2952" spans="1:7" ht="13.5" customHeight="1" x14ac:dyDescent="0.2">
      <c r="A2952" s="100">
        <v>2951</v>
      </c>
      <c r="B2952" s="100">
        <v>2995</v>
      </c>
      <c r="C2952" s="4" t="s">
        <v>7</v>
      </c>
      <c r="D2952" s="100">
        <v>1095</v>
      </c>
      <c r="E2952" s="100">
        <v>157</v>
      </c>
      <c r="F2952" s="2">
        <v>0</v>
      </c>
      <c r="G2952" s="100">
        <v>0</v>
      </c>
    </row>
    <row r="2953" spans="1:7" ht="13.5" customHeight="1" x14ac:dyDescent="0.2">
      <c r="A2953" s="100">
        <v>2952</v>
      </c>
      <c r="B2953" s="100">
        <v>2996</v>
      </c>
      <c r="C2953" s="4" t="s">
        <v>7</v>
      </c>
      <c r="D2953" s="100">
        <v>1096</v>
      </c>
      <c r="E2953" s="100">
        <v>157</v>
      </c>
      <c r="F2953" s="2">
        <v>0</v>
      </c>
      <c r="G2953" s="100">
        <v>0</v>
      </c>
    </row>
    <row r="2954" spans="1:7" ht="13.5" customHeight="1" x14ac:dyDescent="0.2">
      <c r="A2954" s="100">
        <v>2953</v>
      </c>
      <c r="B2954" s="100">
        <v>2997</v>
      </c>
      <c r="C2954" s="4" t="s">
        <v>7</v>
      </c>
      <c r="D2954" s="100">
        <v>1097</v>
      </c>
      <c r="E2954" s="100">
        <v>157</v>
      </c>
      <c r="F2954" s="2">
        <v>0</v>
      </c>
      <c r="G2954" s="100">
        <v>0</v>
      </c>
    </row>
    <row r="2955" spans="1:7" ht="13.5" customHeight="1" x14ac:dyDescent="0.2">
      <c r="A2955" s="100">
        <v>2954</v>
      </c>
      <c r="B2955" s="100">
        <v>2998</v>
      </c>
      <c r="C2955" s="4" t="s">
        <v>7</v>
      </c>
      <c r="D2955" s="100">
        <v>1098</v>
      </c>
      <c r="E2955" s="100">
        <v>157</v>
      </c>
      <c r="F2955" s="2">
        <v>0</v>
      </c>
      <c r="G2955" s="100">
        <v>0</v>
      </c>
    </row>
    <row r="2956" spans="1:7" ht="13.5" customHeight="1" x14ac:dyDescent="0.2">
      <c r="A2956" s="100">
        <v>2955</v>
      </c>
      <c r="B2956" s="100">
        <v>2999</v>
      </c>
      <c r="C2956" s="4" t="s">
        <v>7</v>
      </c>
      <c r="D2956" s="100">
        <v>1099</v>
      </c>
      <c r="E2956" s="100">
        <v>157</v>
      </c>
      <c r="F2956" s="2">
        <v>0</v>
      </c>
      <c r="G2956" s="100">
        <v>0</v>
      </c>
    </row>
    <row r="2957" spans="1:7" ht="13.5" customHeight="1" x14ac:dyDescent="0.2">
      <c r="A2957" s="100">
        <v>2956</v>
      </c>
      <c r="B2957" s="100">
        <v>3000</v>
      </c>
      <c r="C2957" s="4" t="s">
        <v>7</v>
      </c>
      <c r="D2957" s="100">
        <v>1100</v>
      </c>
      <c r="E2957" s="100">
        <v>157</v>
      </c>
      <c r="F2957" s="2">
        <v>0</v>
      </c>
      <c r="G2957" s="100">
        <v>0</v>
      </c>
    </row>
    <row r="2958" spans="1:7" ht="13.5" customHeight="1" x14ac:dyDescent="0.2">
      <c r="A2958" s="100">
        <v>2957</v>
      </c>
      <c r="B2958" s="100">
        <v>3001</v>
      </c>
      <c r="C2958" s="4" t="s">
        <v>7</v>
      </c>
      <c r="D2958" s="100">
        <v>1104</v>
      </c>
      <c r="E2958" s="100">
        <v>157</v>
      </c>
      <c r="F2958" s="2">
        <v>0</v>
      </c>
      <c r="G2958" s="100">
        <v>0</v>
      </c>
    </row>
    <row r="2959" spans="1:7" ht="13.5" customHeight="1" x14ac:dyDescent="0.2">
      <c r="A2959" s="100">
        <v>2958</v>
      </c>
      <c r="B2959" s="100">
        <v>3002</v>
      </c>
      <c r="C2959" s="4" t="s">
        <v>7</v>
      </c>
      <c r="D2959" s="100">
        <v>1105</v>
      </c>
      <c r="E2959" s="100">
        <v>157</v>
      </c>
      <c r="F2959" s="2">
        <v>0</v>
      </c>
      <c r="G2959" s="100">
        <v>0</v>
      </c>
    </row>
    <row r="2960" spans="1:7" ht="13.5" customHeight="1" x14ac:dyDescent="0.2">
      <c r="A2960" s="100">
        <v>2959</v>
      </c>
      <c r="B2960" s="100">
        <v>3003</v>
      </c>
      <c r="C2960" s="4" t="s">
        <v>7</v>
      </c>
      <c r="D2960" s="100">
        <v>1106</v>
      </c>
      <c r="E2960" s="100">
        <v>157</v>
      </c>
      <c r="F2960" s="2">
        <v>0</v>
      </c>
      <c r="G2960" s="100">
        <v>0</v>
      </c>
    </row>
    <row r="2961" spans="1:7" ht="13.5" customHeight="1" x14ac:dyDescent="0.2">
      <c r="A2961" s="100">
        <v>2960</v>
      </c>
      <c r="B2961" s="100">
        <v>3004</v>
      </c>
      <c r="C2961" s="4" t="s">
        <v>7</v>
      </c>
      <c r="D2961" s="100">
        <v>1107</v>
      </c>
      <c r="E2961" s="100">
        <v>157</v>
      </c>
      <c r="F2961" s="2">
        <v>0</v>
      </c>
      <c r="G2961" s="100">
        <v>0</v>
      </c>
    </row>
    <row r="2962" spans="1:7" ht="13.5" customHeight="1" x14ac:dyDescent="0.2">
      <c r="A2962" s="100">
        <v>2961</v>
      </c>
      <c r="B2962" s="100">
        <v>3005</v>
      </c>
      <c r="C2962" s="4" t="s">
        <v>7</v>
      </c>
      <c r="D2962" s="100">
        <v>1108</v>
      </c>
      <c r="E2962" s="100">
        <v>157</v>
      </c>
      <c r="F2962" s="2">
        <v>0</v>
      </c>
      <c r="G2962" s="100">
        <v>0</v>
      </c>
    </row>
    <row r="2963" spans="1:7" ht="13.5" customHeight="1" x14ac:dyDescent="0.2">
      <c r="A2963" s="100">
        <v>2962</v>
      </c>
      <c r="B2963" s="100">
        <v>3006</v>
      </c>
      <c r="C2963" s="4" t="s">
        <v>7</v>
      </c>
      <c r="D2963" s="100">
        <v>1109</v>
      </c>
      <c r="E2963" s="100">
        <v>157</v>
      </c>
      <c r="F2963" s="2">
        <v>0</v>
      </c>
      <c r="G2963" s="100">
        <v>0</v>
      </c>
    </row>
    <row r="2964" spans="1:7" ht="13.5" customHeight="1" x14ac:dyDescent="0.2">
      <c r="A2964" s="100">
        <v>2963</v>
      </c>
      <c r="B2964" s="100">
        <v>3007</v>
      </c>
      <c r="C2964" s="4" t="s">
        <v>7</v>
      </c>
      <c r="D2964" s="100">
        <v>1110</v>
      </c>
      <c r="E2964" s="100">
        <v>157</v>
      </c>
      <c r="F2964" s="2">
        <v>0</v>
      </c>
      <c r="G2964" s="100">
        <v>0</v>
      </c>
    </row>
    <row r="2965" spans="1:7" ht="13.5" customHeight="1" x14ac:dyDescent="0.2">
      <c r="A2965" s="100">
        <v>2964</v>
      </c>
      <c r="B2965" s="100">
        <v>3008</v>
      </c>
      <c r="C2965" s="4" t="s">
        <v>7</v>
      </c>
      <c r="D2965" s="100">
        <v>1111</v>
      </c>
      <c r="E2965" s="100">
        <v>157</v>
      </c>
      <c r="F2965" s="2">
        <v>0</v>
      </c>
      <c r="G2965" s="100">
        <v>0</v>
      </c>
    </row>
    <row r="2966" spans="1:7" ht="13.5" customHeight="1" x14ac:dyDescent="0.2">
      <c r="A2966" s="100">
        <v>2965</v>
      </c>
      <c r="B2966" s="100">
        <v>3009</v>
      </c>
      <c r="C2966" s="4" t="s">
        <v>7</v>
      </c>
      <c r="D2966" s="100">
        <v>1112</v>
      </c>
      <c r="E2966" s="100">
        <v>157</v>
      </c>
      <c r="F2966" s="2">
        <v>0</v>
      </c>
      <c r="G2966" s="100">
        <v>0</v>
      </c>
    </row>
    <row r="2967" spans="1:7" ht="13.5" customHeight="1" x14ac:dyDescent="0.2">
      <c r="A2967" s="100">
        <v>2966</v>
      </c>
      <c r="B2967" s="100">
        <v>3010</v>
      </c>
      <c r="C2967" s="4" t="s">
        <v>7</v>
      </c>
      <c r="D2967" s="100">
        <v>1113</v>
      </c>
      <c r="E2967" s="100">
        <v>157</v>
      </c>
      <c r="F2967" s="2">
        <v>0</v>
      </c>
      <c r="G2967" s="100">
        <v>0</v>
      </c>
    </row>
    <row r="2968" spans="1:7" ht="13.5" customHeight="1" x14ac:dyDescent="0.2">
      <c r="A2968" s="100">
        <v>2967</v>
      </c>
      <c r="B2968" s="100">
        <v>3011</v>
      </c>
      <c r="C2968" s="4" t="s">
        <v>7</v>
      </c>
      <c r="D2968" s="100">
        <v>1114</v>
      </c>
      <c r="E2968" s="100">
        <v>157</v>
      </c>
      <c r="F2968" s="2">
        <v>0</v>
      </c>
      <c r="G2968" s="100">
        <v>0</v>
      </c>
    </row>
    <row r="2969" spans="1:7" ht="13.5" customHeight="1" x14ac:dyDescent="0.2">
      <c r="A2969" s="100">
        <v>2968</v>
      </c>
      <c r="B2969" s="100">
        <v>3012</v>
      </c>
      <c r="C2969" s="4" t="s">
        <v>7</v>
      </c>
      <c r="D2969" s="100">
        <v>1115</v>
      </c>
      <c r="E2969" s="100">
        <v>157</v>
      </c>
      <c r="F2969" s="2">
        <v>0</v>
      </c>
      <c r="G2969" s="100">
        <v>0</v>
      </c>
    </row>
    <row r="2970" spans="1:7" ht="13.5" customHeight="1" x14ac:dyDescent="0.2">
      <c r="A2970" s="100">
        <v>2969</v>
      </c>
      <c r="B2970" s="100">
        <v>3013</v>
      </c>
      <c r="C2970" s="4" t="s">
        <v>7</v>
      </c>
      <c r="D2970" s="100">
        <v>1116</v>
      </c>
      <c r="E2970" s="100">
        <v>157</v>
      </c>
      <c r="F2970" s="2">
        <v>0</v>
      </c>
      <c r="G2970" s="100">
        <v>0</v>
      </c>
    </row>
    <row r="2971" spans="1:7" ht="13.5" customHeight="1" x14ac:dyDescent="0.2">
      <c r="A2971" s="100">
        <v>2970</v>
      </c>
      <c r="B2971" s="100">
        <v>3014</v>
      </c>
      <c r="C2971" s="4" t="s">
        <v>7</v>
      </c>
      <c r="D2971" s="100">
        <v>1117</v>
      </c>
      <c r="E2971" s="100">
        <v>157</v>
      </c>
      <c r="F2971" s="2">
        <v>0</v>
      </c>
      <c r="G2971" s="100">
        <v>0</v>
      </c>
    </row>
    <row r="2972" spans="1:7" ht="13.5" customHeight="1" x14ac:dyDescent="0.2">
      <c r="A2972" s="100">
        <v>2971</v>
      </c>
      <c r="B2972" s="100">
        <v>3015</v>
      </c>
      <c r="C2972" s="4" t="s">
        <v>7</v>
      </c>
      <c r="D2972" s="100">
        <v>1118</v>
      </c>
      <c r="E2972" s="100">
        <v>157</v>
      </c>
      <c r="F2972" s="2">
        <v>0</v>
      </c>
      <c r="G2972" s="100">
        <v>0</v>
      </c>
    </row>
    <row r="2973" spans="1:7" ht="13.5" customHeight="1" x14ac:dyDescent="0.2">
      <c r="A2973" s="100">
        <v>2972</v>
      </c>
      <c r="B2973" s="100">
        <v>3016</v>
      </c>
      <c r="C2973" s="4" t="s">
        <v>7</v>
      </c>
      <c r="D2973" s="100">
        <v>1119</v>
      </c>
      <c r="E2973" s="100">
        <v>157</v>
      </c>
      <c r="F2973" s="2">
        <v>0</v>
      </c>
      <c r="G2973" s="100">
        <v>0</v>
      </c>
    </row>
    <row r="2974" spans="1:7" ht="13.5" customHeight="1" x14ac:dyDescent="0.2">
      <c r="A2974" s="100">
        <v>2973</v>
      </c>
      <c r="B2974" s="100">
        <v>3017</v>
      </c>
      <c r="C2974" s="4" t="s">
        <v>7</v>
      </c>
      <c r="D2974" s="100">
        <v>1121</v>
      </c>
      <c r="E2974" s="100">
        <v>157</v>
      </c>
      <c r="F2974" s="2">
        <v>0</v>
      </c>
      <c r="G2974" s="100">
        <v>0</v>
      </c>
    </row>
    <row r="2975" spans="1:7" ht="13.5" customHeight="1" x14ac:dyDescent="0.2">
      <c r="A2975" s="100">
        <v>2974</v>
      </c>
      <c r="B2975" s="100">
        <v>3018</v>
      </c>
      <c r="C2975" s="4" t="s">
        <v>7</v>
      </c>
      <c r="D2975" s="100">
        <v>639</v>
      </c>
      <c r="E2975" s="100">
        <v>29</v>
      </c>
      <c r="F2975" s="2">
        <v>0</v>
      </c>
      <c r="G2975" s="100">
        <v>0</v>
      </c>
    </row>
    <row r="2976" spans="1:7" ht="13.5" customHeight="1" x14ac:dyDescent="0.2">
      <c r="A2976" s="100">
        <v>2975</v>
      </c>
      <c r="B2976" s="100">
        <v>3019</v>
      </c>
      <c r="C2976" s="4" t="s">
        <v>7</v>
      </c>
      <c r="D2976" s="100">
        <v>640</v>
      </c>
      <c r="E2976" s="100">
        <v>29</v>
      </c>
      <c r="F2976" s="2">
        <v>0</v>
      </c>
      <c r="G2976" s="100">
        <v>0</v>
      </c>
    </row>
    <row r="2977" spans="1:7" ht="13.5" customHeight="1" x14ac:dyDescent="0.2">
      <c r="A2977" s="100">
        <v>2976</v>
      </c>
      <c r="B2977" s="100">
        <v>3020</v>
      </c>
      <c r="C2977" s="4" t="s">
        <v>7</v>
      </c>
      <c r="D2977" s="100">
        <v>641</v>
      </c>
      <c r="E2977" s="100">
        <v>29</v>
      </c>
      <c r="F2977" s="2">
        <v>0</v>
      </c>
      <c r="G2977" s="100">
        <v>0</v>
      </c>
    </row>
    <row r="2978" spans="1:7" ht="13.5" customHeight="1" x14ac:dyDescent="0.2">
      <c r="A2978" s="100">
        <v>2977</v>
      </c>
      <c r="B2978" s="100">
        <v>3021</v>
      </c>
      <c r="C2978" s="4" t="s">
        <v>7</v>
      </c>
      <c r="D2978" s="100">
        <v>651</v>
      </c>
      <c r="E2978" s="100">
        <v>29</v>
      </c>
      <c r="F2978" s="2">
        <v>0</v>
      </c>
      <c r="G2978" s="100">
        <v>0</v>
      </c>
    </row>
    <row r="2979" spans="1:7" ht="13.5" customHeight="1" x14ac:dyDescent="0.2">
      <c r="A2979" s="100">
        <v>2978</v>
      </c>
      <c r="B2979" s="100">
        <v>3022</v>
      </c>
      <c r="C2979" s="4" t="s">
        <v>7</v>
      </c>
      <c r="D2979" s="100">
        <v>652</v>
      </c>
      <c r="E2979" s="100">
        <v>29</v>
      </c>
      <c r="F2979" s="2">
        <v>0</v>
      </c>
      <c r="G2979" s="100">
        <v>0</v>
      </c>
    </row>
    <row r="2980" spans="1:7" ht="13.5" customHeight="1" x14ac:dyDescent="0.2">
      <c r="A2980" s="100">
        <v>2979</v>
      </c>
      <c r="B2980" s="100">
        <v>3023</v>
      </c>
      <c r="C2980" s="4" t="s">
        <v>7</v>
      </c>
      <c r="D2980" s="100">
        <v>653</v>
      </c>
      <c r="E2980" s="100">
        <v>29</v>
      </c>
      <c r="F2980" s="2">
        <v>0</v>
      </c>
      <c r="G2980" s="100">
        <v>0</v>
      </c>
    </row>
    <row r="2981" spans="1:7" ht="13.5" customHeight="1" x14ac:dyDescent="0.2">
      <c r="A2981" s="100">
        <v>2980</v>
      </c>
      <c r="B2981" s="100">
        <v>3024</v>
      </c>
      <c r="C2981" s="4" t="s">
        <v>7</v>
      </c>
      <c r="D2981" s="100">
        <v>654</v>
      </c>
      <c r="E2981" s="100">
        <v>29</v>
      </c>
      <c r="F2981" s="2">
        <v>0</v>
      </c>
      <c r="G2981" s="100">
        <v>0</v>
      </c>
    </row>
    <row r="2982" spans="1:7" ht="13.5" customHeight="1" x14ac:dyDescent="0.2">
      <c r="A2982" s="100">
        <v>2981</v>
      </c>
      <c r="B2982" s="100">
        <v>3025</v>
      </c>
      <c r="C2982" s="4" t="s">
        <v>7</v>
      </c>
      <c r="D2982" s="100">
        <v>664</v>
      </c>
      <c r="E2982" s="100">
        <v>29</v>
      </c>
      <c r="F2982" s="2">
        <v>0</v>
      </c>
      <c r="G2982" s="100">
        <v>0</v>
      </c>
    </row>
    <row r="2983" spans="1:7" ht="13.5" customHeight="1" x14ac:dyDescent="0.2">
      <c r="A2983" s="100">
        <v>2982</v>
      </c>
      <c r="B2983" s="100">
        <v>3026</v>
      </c>
      <c r="C2983" s="4" t="s">
        <v>7</v>
      </c>
      <c r="D2983" s="100">
        <v>658</v>
      </c>
      <c r="E2983" s="100">
        <v>29</v>
      </c>
      <c r="F2983" s="2">
        <v>0</v>
      </c>
      <c r="G2983" s="100">
        <v>0</v>
      </c>
    </row>
    <row r="2984" spans="1:7" ht="13.5" customHeight="1" x14ac:dyDescent="0.2">
      <c r="A2984" s="100">
        <v>2983</v>
      </c>
      <c r="B2984" s="100">
        <v>3027</v>
      </c>
      <c r="C2984" s="4" t="s">
        <v>7</v>
      </c>
      <c r="D2984" s="100">
        <v>661</v>
      </c>
      <c r="E2984" s="100">
        <v>29</v>
      </c>
      <c r="F2984" s="2">
        <v>0</v>
      </c>
      <c r="G2984" s="100">
        <v>0</v>
      </c>
    </row>
    <row r="2985" spans="1:7" ht="13.5" customHeight="1" x14ac:dyDescent="0.2">
      <c r="A2985" s="100">
        <v>2984</v>
      </c>
      <c r="B2985" s="100">
        <v>3028</v>
      </c>
      <c r="C2985" s="4" t="s">
        <v>7</v>
      </c>
      <c r="D2985" s="100">
        <v>655</v>
      </c>
      <c r="E2985" s="100">
        <v>29</v>
      </c>
      <c r="F2985" s="2">
        <v>0</v>
      </c>
      <c r="G2985" s="100">
        <v>0</v>
      </c>
    </row>
    <row r="2986" spans="1:7" ht="13.5" customHeight="1" x14ac:dyDescent="0.2">
      <c r="A2986" s="100">
        <v>2985</v>
      </c>
      <c r="B2986" s="100">
        <v>3029</v>
      </c>
      <c r="C2986" s="4" t="s">
        <v>7</v>
      </c>
      <c r="D2986" s="100">
        <v>656</v>
      </c>
      <c r="E2986" s="100">
        <v>29</v>
      </c>
      <c r="F2986" s="2">
        <v>0</v>
      </c>
      <c r="G2986" s="100">
        <v>0</v>
      </c>
    </row>
    <row r="2987" spans="1:7" ht="13.5" customHeight="1" x14ac:dyDescent="0.2">
      <c r="A2987" s="100">
        <v>2986</v>
      </c>
      <c r="B2987" s="100">
        <v>3030</v>
      </c>
      <c r="C2987" s="4" t="s">
        <v>7</v>
      </c>
      <c r="D2987" s="100">
        <v>657</v>
      </c>
      <c r="E2987" s="100">
        <v>29</v>
      </c>
      <c r="F2987" s="2">
        <v>0</v>
      </c>
      <c r="G2987" s="100">
        <v>0</v>
      </c>
    </row>
    <row r="2988" spans="1:7" ht="13.5" customHeight="1" x14ac:dyDescent="0.2">
      <c r="A2988" s="100">
        <v>2987</v>
      </c>
      <c r="B2988" s="100">
        <v>3031</v>
      </c>
      <c r="C2988" s="4" t="s">
        <v>7</v>
      </c>
      <c r="D2988" s="100">
        <v>642</v>
      </c>
      <c r="E2988" s="100">
        <v>29</v>
      </c>
      <c r="F2988" s="2">
        <v>0</v>
      </c>
      <c r="G2988" s="100">
        <v>0</v>
      </c>
    </row>
    <row r="2989" spans="1:7" ht="13.5" customHeight="1" x14ac:dyDescent="0.2">
      <c r="A2989" s="100">
        <v>2988</v>
      </c>
      <c r="B2989" s="100">
        <v>3032</v>
      </c>
      <c r="C2989" s="4" t="s">
        <v>7</v>
      </c>
      <c r="D2989" s="100">
        <v>645</v>
      </c>
      <c r="E2989" s="100">
        <v>29</v>
      </c>
      <c r="F2989" s="2">
        <v>0</v>
      </c>
      <c r="G2989" s="100">
        <v>0</v>
      </c>
    </row>
    <row r="2990" spans="1:7" ht="13.5" customHeight="1" x14ac:dyDescent="0.2">
      <c r="A2990" s="100">
        <v>2989</v>
      </c>
      <c r="B2990" s="100">
        <v>3033</v>
      </c>
      <c r="C2990" s="4" t="s">
        <v>7</v>
      </c>
      <c r="D2990" s="100">
        <v>646</v>
      </c>
      <c r="E2990" s="100">
        <v>29</v>
      </c>
      <c r="F2990" s="2">
        <v>0</v>
      </c>
      <c r="G2990" s="100">
        <v>0</v>
      </c>
    </row>
    <row r="2991" spans="1:7" ht="13.5" customHeight="1" x14ac:dyDescent="0.2">
      <c r="A2991" s="100">
        <v>2990</v>
      </c>
      <c r="B2991" s="100">
        <v>3034</v>
      </c>
      <c r="C2991" s="4" t="s">
        <v>7</v>
      </c>
      <c r="D2991" s="100">
        <v>647</v>
      </c>
      <c r="E2991" s="100">
        <v>29</v>
      </c>
      <c r="F2991" s="2">
        <v>0</v>
      </c>
      <c r="G2991" s="100">
        <v>0</v>
      </c>
    </row>
    <row r="2992" spans="1:7" ht="13.5" customHeight="1" x14ac:dyDescent="0.2">
      <c r="A2992" s="100">
        <v>2991</v>
      </c>
      <c r="B2992" s="100">
        <v>3035</v>
      </c>
      <c r="C2992" s="4" t="s">
        <v>7</v>
      </c>
      <c r="D2992" s="100">
        <v>648</v>
      </c>
      <c r="E2992" s="100">
        <v>29</v>
      </c>
      <c r="F2992" s="2">
        <v>0</v>
      </c>
      <c r="G2992" s="100">
        <v>0</v>
      </c>
    </row>
    <row r="2993" spans="1:7" ht="13.5" customHeight="1" x14ac:dyDescent="0.2">
      <c r="A2993" s="100">
        <v>2992</v>
      </c>
      <c r="B2993" s="100">
        <v>3036</v>
      </c>
      <c r="C2993" s="4" t="s">
        <v>7</v>
      </c>
      <c r="D2993" s="100">
        <v>649</v>
      </c>
      <c r="E2993" s="100">
        <v>29</v>
      </c>
      <c r="F2993" s="2">
        <v>0</v>
      </c>
      <c r="G2993" s="100">
        <v>0</v>
      </c>
    </row>
    <row r="2994" spans="1:7" ht="13.5" customHeight="1" x14ac:dyDescent="0.2">
      <c r="A2994" s="100">
        <v>2993</v>
      </c>
      <c r="B2994" s="100">
        <v>3037</v>
      </c>
      <c r="C2994" s="4" t="s">
        <v>7</v>
      </c>
      <c r="D2994" s="100">
        <v>636</v>
      </c>
      <c r="E2994" s="100">
        <v>29</v>
      </c>
      <c r="F2994" s="2">
        <v>0</v>
      </c>
      <c r="G2994" s="100">
        <v>0</v>
      </c>
    </row>
    <row r="2995" spans="1:7" ht="13.5" customHeight="1" x14ac:dyDescent="0.2">
      <c r="A2995" s="100">
        <v>2994</v>
      </c>
      <c r="B2995" s="100">
        <v>3038</v>
      </c>
      <c r="C2995" s="4" t="s">
        <v>7</v>
      </c>
      <c r="D2995" s="100">
        <v>637</v>
      </c>
      <c r="E2995" s="100">
        <v>29</v>
      </c>
      <c r="F2995" s="2">
        <v>0</v>
      </c>
      <c r="G2995" s="100">
        <v>0</v>
      </c>
    </row>
    <row r="2996" spans="1:7" ht="13.5" customHeight="1" x14ac:dyDescent="0.2">
      <c r="A2996" s="100">
        <v>2995</v>
      </c>
      <c r="B2996" s="100">
        <v>3039</v>
      </c>
      <c r="C2996" s="4" t="s">
        <v>7</v>
      </c>
      <c r="D2996" s="100">
        <v>638</v>
      </c>
      <c r="E2996" s="100">
        <v>29</v>
      </c>
      <c r="F2996" s="2">
        <v>0</v>
      </c>
      <c r="G2996" s="100">
        <v>0</v>
      </c>
    </row>
    <row r="2997" spans="1:7" ht="13.5" customHeight="1" x14ac:dyDescent="0.2">
      <c r="A2997" s="100">
        <v>2996</v>
      </c>
      <c r="B2997" s="100">
        <v>3040</v>
      </c>
      <c r="C2997" s="4" t="s">
        <v>7</v>
      </c>
      <c r="D2997" s="100">
        <v>650</v>
      </c>
      <c r="E2997" s="100">
        <v>29</v>
      </c>
      <c r="F2997" s="2">
        <v>0</v>
      </c>
      <c r="G2997" s="100">
        <v>0</v>
      </c>
    </row>
    <row r="2998" spans="1:7" ht="13.5" customHeight="1" x14ac:dyDescent="0.2">
      <c r="A2998" s="100">
        <v>2997</v>
      </c>
      <c r="B2998" s="100">
        <v>3041</v>
      </c>
      <c r="C2998" s="4" t="s">
        <v>7</v>
      </c>
      <c r="D2998" s="100">
        <v>662</v>
      </c>
      <c r="E2998" s="100">
        <v>29</v>
      </c>
      <c r="F2998" s="2">
        <v>0</v>
      </c>
      <c r="G2998" s="100">
        <v>0</v>
      </c>
    </row>
    <row r="2999" spans="1:7" ht="13.5" customHeight="1" x14ac:dyDescent="0.2">
      <c r="A2999" s="100">
        <v>2998</v>
      </c>
      <c r="B2999" s="100">
        <v>3042</v>
      </c>
      <c r="C2999" s="4" t="s">
        <v>7</v>
      </c>
      <c r="D2999" s="100">
        <v>663</v>
      </c>
      <c r="E2999" s="100">
        <v>29</v>
      </c>
      <c r="F2999" s="2">
        <v>0</v>
      </c>
      <c r="G2999" s="100">
        <v>0</v>
      </c>
    </row>
    <row r="3000" spans="1:7" ht="13.5" customHeight="1" x14ac:dyDescent="0.2">
      <c r="A3000" s="100">
        <v>2999</v>
      </c>
      <c r="B3000" s="100">
        <v>3043</v>
      </c>
      <c r="C3000" s="4" t="s">
        <v>7</v>
      </c>
      <c r="D3000" s="100">
        <v>1053</v>
      </c>
      <c r="E3000" s="100">
        <v>157</v>
      </c>
      <c r="F3000" s="2">
        <v>0</v>
      </c>
      <c r="G3000" s="100">
        <v>0</v>
      </c>
    </row>
    <row r="3001" spans="1:7" ht="13.5" customHeight="1" x14ac:dyDescent="0.2">
      <c r="A3001" s="100">
        <v>3000</v>
      </c>
      <c r="B3001" s="100">
        <v>3044</v>
      </c>
      <c r="C3001" s="4" t="s">
        <v>7</v>
      </c>
      <c r="D3001" s="100">
        <v>1054</v>
      </c>
      <c r="E3001" s="100">
        <v>157</v>
      </c>
      <c r="F3001" s="2">
        <v>0</v>
      </c>
      <c r="G3001" s="100">
        <v>0</v>
      </c>
    </row>
    <row r="3002" spans="1:7" ht="13.5" customHeight="1" x14ac:dyDescent="0.2">
      <c r="A3002" s="100">
        <v>3001</v>
      </c>
      <c r="B3002" s="100">
        <v>3045</v>
      </c>
      <c r="C3002" s="4" t="s">
        <v>7</v>
      </c>
      <c r="D3002" s="100">
        <v>1055</v>
      </c>
      <c r="E3002" s="100">
        <v>157</v>
      </c>
      <c r="F3002" s="2">
        <v>0</v>
      </c>
      <c r="G3002" s="100">
        <v>0</v>
      </c>
    </row>
    <row r="3003" spans="1:7" ht="13.5" customHeight="1" x14ac:dyDescent="0.2">
      <c r="A3003" s="100">
        <v>3002</v>
      </c>
      <c r="B3003" s="100">
        <v>3046</v>
      </c>
      <c r="C3003" s="4" t="s">
        <v>7</v>
      </c>
      <c r="D3003" s="100">
        <v>1056</v>
      </c>
      <c r="E3003" s="100">
        <v>157</v>
      </c>
      <c r="F3003" s="2">
        <v>0</v>
      </c>
      <c r="G3003" s="100">
        <v>0</v>
      </c>
    </row>
    <row r="3004" spans="1:7" ht="13.5" customHeight="1" x14ac:dyDescent="0.2">
      <c r="A3004" s="100">
        <v>3003</v>
      </c>
      <c r="B3004" s="100">
        <v>3047</v>
      </c>
      <c r="C3004" s="4" t="s">
        <v>7</v>
      </c>
      <c r="D3004" s="100">
        <v>1057</v>
      </c>
      <c r="E3004" s="100">
        <v>157</v>
      </c>
      <c r="F3004" s="2">
        <v>0</v>
      </c>
      <c r="G3004" s="100">
        <v>0</v>
      </c>
    </row>
    <row r="3005" spans="1:7" ht="13.5" customHeight="1" x14ac:dyDescent="0.2">
      <c r="A3005" s="100">
        <v>3004</v>
      </c>
      <c r="B3005" s="100">
        <v>3048</v>
      </c>
      <c r="C3005" s="4" t="s">
        <v>7</v>
      </c>
      <c r="D3005" s="100">
        <v>1058</v>
      </c>
      <c r="E3005" s="100">
        <v>157</v>
      </c>
      <c r="F3005" s="2">
        <v>0</v>
      </c>
      <c r="G3005" s="100">
        <v>0</v>
      </c>
    </row>
    <row r="3006" spans="1:7" ht="13.5" customHeight="1" x14ac:dyDescent="0.2">
      <c r="A3006" s="100">
        <v>3005</v>
      </c>
      <c r="B3006" s="100">
        <v>3049</v>
      </c>
      <c r="C3006" s="4" t="s">
        <v>7</v>
      </c>
      <c r="D3006" s="100">
        <v>1059</v>
      </c>
      <c r="E3006" s="100">
        <v>157</v>
      </c>
      <c r="F3006" s="2">
        <v>0</v>
      </c>
      <c r="G3006" s="100">
        <v>0</v>
      </c>
    </row>
    <row r="3007" spans="1:7" ht="13.5" customHeight="1" x14ac:dyDescent="0.2">
      <c r="A3007" s="100">
        <v>3006</v>
      </c>
      <c r="B3007" s="100">
        <v>3050</v>
      </c>
      <c r="C3007" s="4" t="s">
        <v>7</v>
      </c>
      <c r="D3007" s="100">
        <v>1060</v>
      </c>
      <c r="E3007" s="100">
        <v>157</v>
      </c>
      <c r="F3007" s="2">
        <v>0</v>
      </c>
      <c r="G3007" s="100">
        <v>0</v>
      </c>
    </row>
    <row r="3008" spans="1:7" ht="13.5" customHeight="1" x14ac:dyDescent="0.2">
      <c r="A3008" s="100">
        <v>3007</v>
      </c>
      <c r="B3008" s="100">
        <v>3051</v>
      </c>
      <c r="C3008" s="4" t="s">
        <v>7</v>
      </c>
      <c r="D3008" s="100">
        <v>1061</v>
      </c>
      <c r="E3008" s="100">
        <v>157</v>
      </c>
      <c r="F3008" s="2">
        <v>0</v>
      </c>
      <c r="G3008" s="100">
        <v>0</v>
      </c>
    </row>
    <row r="3009" spans="1:7" ht="13.5" customHeight="1" x14ac:dyDescent="0.2">
      <c r="A3009" s="100">
        <v>3008</v>
      </c>
      <c r="B3009" s="100">
        <v>3052</v>
      </c>
      <c r="C3009" s="4" t="s">
        <v>7</v>
      </c>
      <c r="D3009" s="100">
        <v>1062</v>
      </c>
      <c r="E3009" s="100">
        <v>157</v>
      </c>
      <c r="F3009" s="2">
        <v>0</v>
      </c>
      <c r="G3009" s="100">
        <v>0</v>
      </c>
    </row>
    <row r="3010" spans="1:7" ht="13.5" customHeight="1" x14ac:dyDescent="0.2">
      <c r="A3010" s="100">
        <v>3009</v>
      </c>
      <c r="B3010" s="100">
        <v>3053</v>
      </c>
      <c r="C3010" s="4" t="s">
        <v>7</v>
      </c>
      <c r="D3010" s="100">
        <v>1063</v>
      </c>
      <c r="E3010" s="100">
        <v>157</v>
      </c>
      <c r="F3010" s="2">
        <v>0</v>
      </c>
      <c r="G3010" s="100">
        <v>0</v>
      </c>
    </row>
    <row r="3011" spans="1:7" ht="13.5" customHeight="1" x14ac:dyDescent="0.2">
      <c r="A3011" s="100">
        <v>3010</v>
      </c>
      <c r="B3011" s="100">
        <v>3054</v>
      </c>
      <c r="C3011" s="4" t="s">
        <v>7</v>
      </c>
      <c r="D3011" s="100">
        <v>1064</v>
      </c>
      <c r="E3011" s="100">
        <v>157</v>
      </c>
      <c r="F3011" s="2">
        <v>0</v>
      </c>
      <c r="G3011" s="100">
        <v>0</v>
      </c>
    </row>
    <row r="3012" spans="1:7" ht="13.5" customHeight="1" x14ac:dyDescent="0.2">
      <c r="A3012" s="100">
        <v>3011</v>
      </c>
      <c r="B3012" s="100">
        <v>3055</v>
      </c>
      <c r="C3012" s="4" t="s">
        <v>7</v>
      </c>
      <c r="D3012" s="100">
        <v>1065</v>
      </c>
      <c r="E3012" s="100">
        <v>157</v>
      </c>
      <c r="F3012" s="2">
        <v>0</v>
      </c>
      <c r="G3012" s="100">
        <v>0</v>
      </c>
    </row>
    <row r="3013" spans="1:7" ht="13.5" customHeight="1" x14ac:dyDescent="0.2">
      <c r="A3013" s="100">
        <v>3012</v>
      </c>
      <c r="B3013" s="100">
        <v>3056</v>
      </c>
      <c r="C3013" s="4" t="s">
        <v>7</v>
      </c>
      <c r="D3013" s="100">
        <v>1066</v>
      </c>
      <c r="E3013" s="100">
        <v>157</v>
      </c>
      <c r="F3013" s="2">
        <v>0</v>
      </c>
      <c r="G3013" s="100">
        <v>0</v>
      </c>
    </row>
    <row r="3014" spans="1:7" ht="13.5" customHeight="1" x14ac:dyDescent="0.2">
      <c r="A3014" s="100">
        <v>3013</v>
      </c>
      <c r="B3014" s="100">
        <v>3057</v>
      </c>
      <c r="C3014" s="4" t="s">
        <v>7</v>
      </c>
      <c r="D3014" s="100">
        <v>1067</v>
      </c>
      <c r="E3014" s="100">
        <v>157</v>
      </c>
      <c r="F3014" s="2">
        <v>0</v>
      </c>
      <c r="G3014" s="100">
        <v>0</v>
      </c>
    </row>
    <row r="3015" spans="1:7" ht="13.5" customHeight="1" x14ac:dyDescent="0.2">
      <c r="A3015" s="100">
        <v>3014</v>
      </c>
      <c r="B3015" s="100">
        <v>3058</v>
      </c>
      <c r="C3015" s="4" t="s">
        <v>7</v>
      </c>
      <c r="D3015" s="100">
        <v>1068</v>
      </c>
      <c r="E3015" s="100">
        <v>157</v>
      </c>
      <c r="F3015" s="2">
        <v>0</v>
      </c>
      <c r="G3015" s="100">
        <v>0</v>
      </c>
    </row>
    <row r="3016" spans="1:7" ht="13.5" customHeight="1" x14ac:dyDescent="0.2">
      <c r="A3016" s="100">
        <v>3015</v>
      </c>
      <c r="B3016" s="100">
        <v>3059</v>
      </c>
      <c r="C3016" s="4" t="s">
        <v>7</v>
      </c>
      <c r="D3016" s="100">
        <v>1069</v>
      </c>
      <c r="E3016" s="100">
        <v>157</v>
      </c>
      <c r="F3016" s="2">
        <v>0</v>
      </c>
      <c r="G3016" s="100">
        <v>0</v>
      </c>
    </row>
    <row r="3017" spans="1:7" ht="13.5" customHeight="1" x14ac:dyDescent="0.2">
      <c r="A3017" s="100">
        <v>3016</v>
      </c>
      <c r="B3017" s="100">
        <v>3060</v>
      </c>
      <c r="C3017" s="4" t="s">
        <v>7</v>
      </c>
      <c r="D3017" s="100">
        <v>1070</v>
      </c>
      <c r="E3017" s="100">
        <v>157</v>
      </c>
      <c r="F3017" s="2">
        <v>0</v>
      </c>
      <c r="G3017" s="100">
        <v>0</v>
      </c>
    </row>
    <row r="3018" spans="1:7" ht="13.5" customHeight="1" x14ac:dyDescent="0.2">
      <c r="A3018" s="100">
        <v>3017</v>
      </c>
      <c r="B3018" s="100">
        <v>3061</v>
      </c>
      <c r="C3018" s="4" t="s">
        <v>7</v>
      </c>
      <c r="D3018" s="100">
        <v>1071</v>
      </c>
      <c r="E3018" s="100">
        <v>157</v>
      </c>
      <c r="F3018" s="2">
        <v>0</v>
      </c>
      <c r="G3018" s="100">
        <v>0</v>
      </c>
    </row>
    <row r="3019" spans="1:7" ht="13.5" customHeight="1" x14ac:dyDescent="0.2">
      <c r="A3019" s="100">
        <v>3018</v>
      </c>
      <c r="B3019" s="100">
        <v>3062</v>
      </c>
      <c r="C3019" s="4" t="s">
        <v>7</v>
      </c>
      <c r="D3019" s="100">
        <v>1072</v>
      </c>
      <c r="E3019" s="100">
        <v>157</v>
      </c>
      <c r="F3019" s="2">
        <v>0</v>
      </c>
      <c r="G3019" s="100">
        <v>0</v>
      </c>
    </row>
    <row r="3020" spans="1:7" ht="13.5" customHeight="1" x14ac:dyDescent="0.2">
      <c r="A3020" s="100">
        <v>3019</v>
      </c>
      <c r="B3020" s="100">
        <v>3063</v>
      </c>
      <c r="C3020" s="4" t="s">
        <v>7</v>
      </c>
      <c r="D3020" s="100">
        <v>1073</v>
      </c>
      <c r="E3020" s="100">
        <v>157</v>
      </c>
      <c r="F3020" s="2">
        <v>0</v>
      </c>
      <c r="G3020" s="100">
        <v>0</v>
      </c>
    </row>
    <row r="3021" spans="1:7" ht="13.5" customHeight="1" x14ac:dyDescent="0.2">
      <c r="A3021" s="100">
        <v>3020</v>
      </c>
      <c r="B3021" s="100">
        <v>3064</v>
      </c>
      <c r="C3021" s="4" t="s">
        <v>7</v>
      </c>
      <c r="D3021" s="100">
        <v>1074</v>
      </c>
      <c r="E3021" s="100">
        <v>157</v>
      </c>
      <c r="F3021" s="2">
        <v>0</v>
      </c>
      <c r="G3021" s="100">
        <v>0</v>
      </c>
    </row>
    <row r="3022" spans="1:7" ht="13.5" customHeight="1" x14ac:dyDescent="0.2">
      <c r="A3022" s="100">
        <v>3021</v>
      </c>
      <c r="B3022" s="100">
        <v>3065</v>
      </c>
      <c r="C3022" s="4" t="s">
        <v>7</v>
      </c>
      <c r="D3022" s="100">
        <v>1075</v>
      </c>
      <c r="E3022" s="100">
        <v>157</v>
      </c>
      <c r="F3022" s="2">
        <v>0</v>
      </c>
      <c r="G3022" s="100">
        <v>0</v>
      </c>
    </row>
    <row r="3023" spans="1:7" ht="13.5" customHeight="1" x14ac:dyDescent="0.2">
      <c r="A3023" s="100">
        <v>3022</v>
      </c>
      <c r="B3023" s="100">
        <v>3066</v>
      </c>
      <c r="C3023" s="4" t="s">
        <v>7</v>
      </c>
      <c r="D3023" s="100">
        <v>1076</v>
      </c>
      <c r="E3023" s="100">
        <v>157</v>
      </c>
      <c r="F3023" s="2">
        <v>0</v>
      </c>
      <c r="G3023" s="100">
        <v>0</v>
      </c>
    </row>
    <row r="3024" spans="1:7" ht="13.5" customHeight="1" x14ac:dyDescent="0.2">
      <c r="A3024" s="100">
        <v>3023</v>
      </c>
      <c r="B3024" s="100">
        <v>3067</v>
      </c>
      <c r="C3024" s="4" t="s">
        <v>7</v>
      </c>
      <c r="D3024" s="100">
        <v>1078</v>
      </c>
      <c r="E3024" s="100">
        <v>157</v>
      </c>
      <c r="F3024" s="2">
        <v>0</v>
      </c>
      <c r="G3024" s="100">
        <v>0</v>
      </c>
    </row>
    <row r="3025" spans="1:7" ht="13.5" customHeight="1" x14ac:dyDescent="0.2">
      <c r="A3025" s="100">
        <v>3024</v>
      </c>
      <c r="B3025" s="100">
        <v>3068</v>
      </c>
      <c r="C3025" s="4" t="s">
        <v>7</v>
      </c>
      <c r="D3025" s="100">
        <v>1080</v>
      </c>
      <c r="E3025" s="100">
        <v>157</v>
      </c>
      <c r="F3025" s="2">
        <v>0</v>
      </c>
      <c r="G3025" s="100">
        <v>0</v>
      </c>
    </row>
    <row r="3026" spans="1:7" ht="13.5" customHeight="1" x14ac:dyDescent="0.2">
      <c r="A3026" s="100">
        <v>3025</v>
      </c>
      <c r="B3026" s="100">
        <v>3069</v>
      </c>
      <c r="C3026" s="4" t="s">
        <v>7</v>
      </c>
      <c r="D3026" s="100">
        <v>1081</v>
      </c>
      <c r="E3026" s="100">
        <v>157</v>
      </c>
      <c r="F3026" s="2">
        <v>0</v>
      </c>
      <c r="G3026" s="100">
        <v>0</v>
      </c>
    </row>
    <row r="3027" spans="1:7" ht="13.5" customHeight="1" x14ac:dyDescent="0.2">
      <c r="A3027" s="100">
        <v>3026</v>
      </c>
      <c r="B3027" s="100">
        <v>3070</v>
      </c>
      <c r="C3027" s="4" t="s">
        <v>7</v>
      </c>
      <c r="D3027" s="100">
        <v>1082</v>
      </c>
      <c r="E3027" s="100">
        <v>157</v>
      </c>
      <c r="F3027" s="2">
        <v>0</v>
      </c>
      <c r="G3027" s="100">
        <v>0</v>
      </c>
    </row>
    <row r="3028" spans="1:7" ht="13.5" customHeight="1" x14ac:dyDescent="0.2">
      <c r="A3028" s="100">
        <v>3027</v>
      </c>
      <c r="B3028" s="100">
        <v>3071</v>
      </c>
      <c r="C3028" s="4" t="s">
        <v>7</v>
      </c>
      <c r="D3028" s="100">
        <v>1083</v>
      </c>
      <c r="E3028" s="100">
        <v>157</v>
      </c>
      <c r="F3028" s="2">
        <v>0</v>
      </c>
      <c r="G3028" s="100">
        <v>0</v>
      </c>
    </row>
    <row r="3029" spans="1:7" ht="13.5" customHeight="1" x14ac:dyDescent="0.2">
      <c r="A3029" s="100">
        <v>3028</v>
      </c>
      <c r="B3029" s="100">
        <v>3072</v>
      </c>
      <c r="C3029" s="4" t="s">
        <v>7</v>
      </c>
      <c r="D3029" s="100">
        <v>1084</v>
      </c>
      <c r="E3029" s="100">
        <v>157</v>
      </c>
      <c r="F3029" s="2">
        <v>0</v>
      </c>
      <c r="G3029" s="100">
        <v>0</v>
      </c>
    </row>
    <row r="3030" spans="1:7" ht="13.5" customHeight="1" x14ac:dyDescent="0.2">
      <c r="A3030" s="100">
        <v>3029</v>
      </c>
      <c r="B3030" s="100">
        <v>3073</v>
      </c>
      <c r="C3030" s="4" t="s">
        <v>7</v>
      </c>
      <c r="D3030" s="100">
        <v>1085</v>
      </c>
      <c r="E3030" s="100">
        <v>157</v>
      </c>
      <c r="F3030" s="2">
        <v>0</v>
      </c>
      <c r="G3030" s="100">
        <v>0</v>
      </c>
    </row>
    <row r="3031" spans="1:7" ht="13.5" customHeight="1" x14ac:dyDescent="0.2">
      <c r="A3031" s="100">
        <v>3030</v>
      </c>
      <c r="B3031" s="100">
        <v>3074</v>
      </c>
      <c r="C3031" s="4" t="s">
        <v>7</v>
      </c>
      <c r="D3031" s="100">
        <v>1086</v>
      </c>
      <c r="E3031" s="100">
        <v>157</v>
      </c>
      <c r="F3031" s="2">
        <v>0</v>
      </c>
      <c r="G3031" s="100">
        <v>0</v>
      </c>
    </row>
    <row r="3032" spans="1:7" ht="13.5" customHeight="1" x14ac:dyDescent="0.2">
      <c r="A3032" s="100">
        <v>3031</v>
      </c>
      <c r="B3032" s="100">
        <v>3075</v>
      </c>
      <c r="C3032" s="4" t="s">
        <v>7</v>
      </c>
      <c r="D3032" s="100">
        <v>1087</v>
      </c>
      <c r="E3032" s="100">
        <v>157</v>
      </c>
      <c r="F3032" s="2">
        <v>0</v>
      </c>
      <c r="G3032" s="100">
        <v>0</v>
      </c>
    </row>
    <row r="3033" spans="1:7" ht="13.5" customHeight="1" x14ac:dyDescent="0.2">
      <c r="A3033" s="100">
        <v>3032</v>
      </c>
      <c r="B3033" s="100">
        <v>3076</v>
      </c>
      <c r="C3033" s="4" t="s">
        <v>7</v>
      </c>
      <c r="D3033" s="100">
        <v>1088</v>
      </c>
      <c r="E3033" s="100">
        <v>157</v>
      </c>
      <c r="F3033" s="2">
        <v>0</v>
      </c>
      <c r="G3033" s="100">
        <v>0</v>
      </c>
    </row>
    <row r="3034" spans="1:7" ht="13.5" customHeight="1" x14ac:dyDescent="0.2">
      <c r="A3034" s="100">
        <v>3033</v>
      </c>
      <c r="B3034" s="100">
        <v>3077</v>
      </c>
      <c r="C3034" s="4" t="s">
        <v>7</v>
      </c>
      <c r="D3034" s="100">
        <v>1089</v>
      </c>
      <c r="E3034" s="100">
        <v>157</v>
      </c>
      <c r="F3034" s="2">
        <v>0</v>
      </c>
      <c r="G3034" s="100">
        <v>0</v>
      </c>
    </row>
    <row r="3035" spans="1:7" ht="13.5" customHeight="1" x14ac:dyDescent="0.2">
      <c r="A3035" s="100">
        <v>3034</v>
      </c>
      <c r="B3035" s="100">
        <v>3078</v>
      </c>
      <c r="C3035" s="4" t="s">
        <v>7</v>
      </c>
      <c r="D3035" s="100">
        <v>1090</v>
      </c>
      <c r="E3035" s="100">
        <v>157</v>
      </c>
      <c r="F3035" s="2">
        <v>0</v>
      </c>
      <c r="G3035" s="100">
        <v>0</v>
      </c>
    </row>
    <row r="3036" spans="1:7" ht="13.5" customHeight="1" x14ac:dyDescent="0.2">
      <c r="A3036" s="100">
        <v>3035</v>
      </c>
      <c r="B3036" s="100">
        <v>3079</v>
      </c>
      <c r="C3036" s="4" t="s">
        <v>7</v>
      </c>
      <c r="D3036" s="100">
        <v>1091</v>
      </c>
      <c r="E3036" s="100">
        <v>157</v>
      </c>
      <c r="F3036" s="2">
        <v>0</v>
      </c>
      <c r="G3036" s="100">
        <v>0</v>
      </c>
    </row>
    <row r="3037" spans="1:7" ht="13.5" customHeight="1" x14ac:dyDescent="0.2">
      <c r="A3037" s="100">
        <v>3036</v>
      </c>
      <c r="B3037" s="100">
        <v>3080</v>
      </c>
      <c r="C3037" s="4"/>
      <c r="D3037" s="100">
        <v>7</v>
      </c>
      <c r="E3037" s="100">
        <v>222</v>
      </c>
      <c r="F3037" s="2">
        <v>0</v>
      </c>
      <c r="G3037" s="100">
        <v>0</v>
      </c>
    </row>
    <row r="3038" spans="1:7" ht="13.5" customHeight="1" x14ac:dyDescent="0.2">
      <c r="A3038" s="100">
        <v>3037</v>
      </c>
      <c r="B3038" s="100">
        <v>3081</v>
      </c>
      <c r="C3038" s="4"/>
      <c r="D3038" s="100">
        <v>2</v>
      </c>
      <c r="E3038" s="100">
        <v>241</v>
      </c>
      <c r="F3038" s="2">
        <v>0</v>
      </c>
      <c r="G3038" s="100">
        <v>0</v>
      </c>
    </row>
    <row r="3039" spans="1:7" ht="13.5" customHeight="1" x14ac:dyDescent="0.2">
      <c r="A3039" s="100">
        <v>3038</v>
      </c>
      <c r="B3039" s="100">
        <v>3082</v>
      </c>
      <c r="C3039" s="4" t="s">
        <v>7</v>
      </c>
      <c r="D3039" s="100">
        <v>28</v>
      </c>
      <c r="E3039" s="100">
        <v>155</v>
      </c>
      <c r="F3039" s="2">
        <v>0</v>
      </c>
      <c r="G3039" s="100">
        <v>0</v>
      </c>
    </row>
    <row r="3040" spans="1:7" ht="13.5" customHeight="1" x14ac:dyDescent="0.2">
      <c r="A3040" s="100">
        <v>3039</v>
      </c>
      <c r="B3040" s="100">
        <v>3083</v>
      </c>
      <c r="C3040" s="4"/>
      <c r="D3040" s="100">
        <v>3</v>
      </c>
      <c r="E3040" s="100">
        <v>243</v>
      </c>
      <c r="F3040" s="2">
        <v>0</v>
      </c>
      <c r="G3040" s="100">
        <v>0</v>
      </c>
    </row>
    <row r="3041" spans="1:7" ht="13.5" customHeight="1" x14ac:dyDescent="0.2">
      <c r="A3041" s="100">
        <v>3040</v>
      </c>
      <c r="B3041" s="100">
        <v>3084</v>
      </c>
      <c r="C3041" s="4" t="s">
        <v>7</v>
      </c>
      <c r="D3041" s="100">
        <v>1122</v>
      </c>
      <c r="E3041" s="100">
        <v>157</v>
      </c>
      <c r="F3041" s="2">
        <v>0</v>
      </c>
      <c r="G3041" s="100">
        <v>0</v>
      </c>
    </row>
    <row r="3042" spans="1:7" ht="13.5" customHeight="1" x14ac:dyDescent="0.2">
      <c r="A3042" s="100">
        <v>3041</v>
      </c>
      <c r="B3042" s="100">
        <v>3085</v>
      </c>
      <c r="C3042" s="4" t="s">
        <v>7</v>
      </c>
      <c r="D3042" s="100">
        <v>1123</v>
      </c>
      <c r="E3042" s="100">
        <v>157</v>
      </c>
      <c r="F3042" s="2">
        <v>0</v>
      </c>
      <c r="G3042" s="100">
        <v>0</v>
      </c>
    </row>
    <row r="3043" spans="1:7" ht="13.5" customHeight="1" x14ac:dyDescent="0.2">
      <c r="A3043" s="100">
        <v>3042</v>
      </c>
      <c r="B3043" s="100">
        <v>3086</v>
      </c>
      <c r="C3043" s="4" t="s">
        <v>7</v>
      </c>
      <c r="D3043" s="100">
        <v>1124</v>
      </c>
      <c r="E3043" s="100">
        <v>157</v>
      </c>
      <c r="F3043" s="2">
        <v>0</v>
      </c>
      <c r="G3043" s="100">
        <v>0</v>
      </c>
    </row>
    <row r="3044" spans="1:7" ht="13.5" customHeight="1" x14ac:dyDescent="0.2">
      <c r="A3044" s="100">
        <v>3043</v>
      </c>
      <c r="B3044" s="100">
        <v>3087</v>
      </c>
      <c r="C3044" s="4" t="s">
        <v>7</v>
      </c>
      <c r="D3044" s="100">
        <v>1125</v>
      </c>
      <c r="E3044" s="100">
        <v>157</v>
      </c>
      <c r="F3044" s="2">
        <v>0</v>
      </c>
      <c r="G3044" s="100">
        <v>0</v>
      </c>
    </row>
    <row r="3045" spans="1:7" ht="13.5" customHeight="1" x14ac:dyDescent="0.2">
      <c r="A3045" s="100">
        <v>3044</v>
      </c>
      <c r="B3045" s="100">
        <v>3088</v>
      </c>
      <c r="C3045" s="4" t="s">
        <v>7</v>
      </c>
      <c r="D3045" s="100">
        <v>1126</v>
      </c>
      <c r="E3045" s="100">
        <v>157</v>
      </c>
      <c r="F3045" s="2">
        <v>0</v>
      </c>
      <c r="G3045" s="100">
        <v>0</v>
      </c>
    </row>
    <row r="3046" spans="1:7" ht="13.5" customHeight="1" x14ac:dyDescent="0.2">
      <c r="A3046" s="100">
        <v>3045</v>
      </c>
      <c r="B3046" s="100">
        <v>3089</v>
      </c>
      <c r="C3046" s="4" t="s">
        <v>7</v>
      </c>
      <c r="D3046" s="100">
        <v>1128</v>
      </c>
      <c r="E3046" s="100">
        <v>157</v>
      </c>
      <c r="F3046" s="2">
        <v>0</v>
      </c>
      <c r="G3046" s="100">
        <v>0</v>
      </c>
    </row>
    <row r="3047" spans="1:7" ht="13.5" customHeight="1" x14ac:dyDescent="0.2">
      <c r="A3047" s="100">
        <v>3046</v>
      </c>
      <c r="B3047" s="100">
        <v>3090</v>
      </c>
      <c r="C3047" s="4" t="s">
        <v>7</v>
      </c>
      <c r="D3047" s="100">
        <v>1129</v>
      </c>
      <c r="E3047" s="100">
        <v>157</v>
      </c>
      <c r="F3047" s="2">
        <v>0</v>
      </c>
      <c r="G3047" s="100">
        <v>0</v>
      </c>
    </row>
    <row r="3048" spans="1:7" ht="13.5" customHeight="1" x14ac:dyDescent="0.2">
      <c r="A3048" s="100">
        <v>3047</v>
      </c>
      <c r="B3048" s="100">
        <v>3091</v>
      </c>
      <c r="C3048" s="4" t="s">
        <v>7</v>
      </c>
      <c r="D3048" s="100">
        <v>1130</v>
      </c>
      <c r="E3048" s="100">
        <v>157</v>
      </c>
      <c r="F3048" s="2">
        <v>0</v>
      </c>
      <c r="G3048" s="100">
        <v>0</v>
      </c>
    </row>
    <row r="3049" spans="1:7" ht="13.5" customHeight="1" x14ac:dyDescent="0.2">
      <c r="A3049" s="100">
        <v>3048</v>
      </c>
      <c r="B3049" s="100">
        <v>3092</v>
      </c>
      <c r="C3049" s="4" t="s">
        <v>7</v>
      </c>
      <c r="D3049" s="100">
        <v>1131</v>
      </c>
      <c r="E3049" s="100">
        <v>157</v>
      </c>
      <c r="F3049" s="2">
        <v>0</v>
      </c>
      <c r="G3049" s="100">
        <v>0</v>
      </c>
    </row>
    <row r="3050" spans="1:7" ht="13.5" customHeight="1" x14ac:dyDescent="0.2">
      <c r="A3050" s="100">
        <v>3049</v>
      </c>
      <c r="B3050" s="100">
        <v>3093</v>
      </c>
      <c r="C3050" s="4" t="s">
        <v>7</v>
      </c>
      <c r="D3050" s="100">
        <v>1132</v>
      </c>
      <c r="E3050" s="100">
        <v>157</v>
      </c>
      <c r="F3050" s="2">
        <v>0</v>
      </c>
      <c r="G3050" s="100">
        <v>0</v>
      </c>
    </row>
    <row r="3051" spans="1:7" ht="13.5" customHeight="1" x14ac:dyDescent="0.2">
      <c r="A3051" s="100">
        <v>3050</v>
      </c>
      <c r="B3051" s="100">
        <v>3094</v>
      </c>
      <c r="C3051" s="4" t="s">
        <v>7</v>
      </c>
      <c r="D3051" s="100">
        <v>1133</v>
      </c>
      <c r="E3051" s="100">
        <v>157</v>
      </c>
      <c r="F3051" s="2">
        <v>0</v>
      </c>
      <c r="G3051" s="100">
        <v>0</v>
      </c>
    </row>
    <row r="3052" spans="1:7" ht="13.5" customHeight="1" x14ac:dyDescent="0.2">
      <c r="A3052" s="100">
        <v>3051</v>
      </c>
      <c r="B3052" s="100">
        <v>3095</v>
      </c>
      <c r="C3052" s="4" t="s">
        <v>7</v>
      </c>
      <c r="D3052" s="100">
        <v>1134</v>
      </c>
      <c r="E3052" s="100">
        <v>157</v>
      </c>
      <c r="F3052" s="2">
        <v>0</v>
      </c>
      <c r="G3052" s="100">
        <v>0</v>
      </c>
    </row>
    <row r="3053" spans="1:7" ht="13.5" customHeight="1" x14ac:dyDescent="0.2">
      <c r="A3053" s="100">
        <v>3052</v>
      </c>
      <c r="B3053" s="100">
        <v>3096</v>
      </c>
      <c r="C3053" s="4" t="s">
        <v>7</v>
      </c>
      <c r="D3053" s="100">
        <v>1135</v>
      </c>
      <c r="E3053" s="100">
        <v>157</v>
      </c>
      <c r="F3053" s="2">
        <v>0</v>
      </c>
      <c r="G3053" s="100">
        <v>0</v>
      </c>
    </row>
    <row r="3054" spans="1:7" ht="13.5" customHeight="1" x14ac:dyDescent="0.2">
      <c r="A3054" s="100">
        <v>3053</v>
      </c>
      <c r="B3054" s="100">
        <v>3097</v>
      </c>
      <c r="C3054" s="4" t="s">
        <v>7</v>
      </c>
      <c r="D3054" s="100">
        <v>1136</v>
      </c>
      <c r="E3054" s="100">
        <v>157</v>
      </c>
      <c r="F3054" s="2">
        <v>0</v>
      </c>
      <c r="G3054" s="100">
        <v>0</v>
      </c>
    </row>
    <row r="3055" spans="1:7" ht="13.5" customHeight="1" x14ac:dyDescent="0.2">
      <c r="A3055" s="100">
        <v>3054</v>
      </c>
      <c r="B3055" s="100">
        <v>3098</v>
      </c>
      <c r="C3055" s="4" t="s">
        <v>7</v>
      </c>
      <c r="D3055" s="100">
        <v>1137</v>
      </c>
      <c r="E3055" s="100">
        <v>157</v>
      </c>
      <c r="F3055" s="2">
        <v>0</v>
      </c>
      <c r="G3055" s="100">
        <v>0</v>
      </c>
    </row>
    <row r="3056" spans="1:7" ht="13.5" customHeight="1" x14ac:dyDescent="0.2">
      <c r="A3056" s="100">
        <v>3055</v>
      </c>
      <c r="B3056" s="100">
        <v>3099</v>
      </c>
      <c r="C3056" s="4" t="s">
        <v>7</v>
      </c>
      <c r="D3056" s="100">
        <v>1138</v>
      </c>
      <c r="E3056" s="100">
        <v>157</v>
      </c>
      <c r="F3056" s="2">
        <v>0</v>
      </c>
      <c r="G3056" s="100">
        <v>0</v>
      </c>
    </row>
    <row r="3057" spans="1:7" ht="13.5" customHeight="1" x14ac:dyDescent="0.2">
      <c r="A3057" s="100">
        <v>3056</v>
      </c>
      <c r="B3057" s="100">
        <v>3100</v>
      </c>
      <c r="C3057" s="4" t="s">
        <v>7</v>
      </c>
      <c r="D3057" s="100">
        <v>1139</v>
      </c>
      <c r="E3057" s="100">
        <v>157</v>
      </c>
      <c r="F3057" s="2">
        <v>0</v>
      </c>
      <c r="G3057" s="100">
        <v>0</v>
      </c>
    </row>
    <row r="3058" spans="1:7" ht="13.5" customHeight="1" x14ac:dyDescent="0.2">
      <c r="A3058" s="100">
        <v>3057</v>
      </c>
      <c r="B3058" s="100">
        <v>3101</v>
      </c>
      <c r="C3058" s="4" t="s">
        <v>7</v>
      </c>
      <c r="D3058" s="100">
        <v>1140</v>
      </c>
      <c r="E3058" s="100">
        <v>157</v>
      </c>
      <c r="F3058" s="2">
        <v>0</v>
      </c>
      <c r="G3058" s="100">
        <v>0</v>
      </c>
    </row>
    <row r="3059" spans="1:7" ht="13.5" customHeight="1" x14ac:dyDescent="0.2">
      <c r="A3059" s="100">
        <v>3058</v>
      </c>
      <c r="B3059" s="100">
        <v>3102</v>
      </c>
      <c r="C3059" s="4" t="s">
        <v>7</v>
      </c>
      <c r="D3059" s="100">
        <v>1141</v>
      </c>
      <c r="E3059" s="100">
        <v>157</v>
      </c>
      <c r="F3059" s="2">
        <v>0</v>
      </c>
      <c r="G3059" s="100">
        <v>0</v>
      </c>
    </row>
    <row r="3060" spans="1:7" ht="13.5" customHeight="1" x14ac:dyDescent="0.2">
      <c r="A3060" s="100">
        <v>3059</v>
      </c>
      <c r="B3060" s="100">
        <v>3103</v>
      </c>
      <c r="C3060" s="4" t="s">
        <v>7</v>
      </c>
      <c r="D3060" s="100">
        <v>1142</v>
      </c>
      <c r="E3060" s="100">
        <v>157</v>
      </c>
      <c r="F3060" s="2">
        <v>0</v>
      </c>
      <c r="G3060" s="100">
        <v>0</v>
      </c>
    </row>
    <row r="3061" spans="1:7" ht="13.5" customHeight="1" x14ac:dyDescent="0.2">
      <c r="A3061" s="100">
        <v>3060</v>
      </c>
      <c r="B3061" s="100">
        <v>3104</v>
      </c>
      <c r="C3061" s="4" t="s">
        <v>7</v>
      </c>
      <c r="D3061" s="100">
        <v>1143</v>
      </c>
      <c r="E3061" s="100">
        <v>157</v>
      </c>
      <c r="F3061" s="2">
        <v>0</v>
      </c>
      <c r="G3061" s="100">
        <v>0</v>
      </c>
    </row>
    <row r="3062" spans="1:7" ht="13.5" customHeight="1" x14ac:dyDescent="0.2">
      <c r="A3062" s="100">
        <v>3061</v>
      </c>
      <c r="B3062" s="100">
        <v>3105</v>
      </c>
      <c r="C3062" s="4" t="s">
        <v>7</v>
      </c>
      <c r="D3062" s="100">
        <v>1144</v>
      </c>
      <c r="E3062" s="100">
        <v>157</v>
      </c>
      <c r="F3062" s="2">
        <v>0</v>
      </c>
      <c r="G3062" s="100">
        <v>0</v>
      </c>
    </row>
    <row r="3063" spans="1:7" ht="13.5" customHeight="1" x14ac:dyDescent="0.2">
      <c r="A3063" s="100">
        <v>3062</v>
      </c>
      <c r="B3063" s="100">
        <v>3106</v>
      </c>
      <c r="C3063" s="4" t="s">
        <v>7</v>
      </c>
      <c r="D3063" s="100">
        <v>1145</v>
      </c>
      <c r="E3063" s="100">
        <v>157</v>
      </c>
      <c r="F3063" s="2">
        <v>0</v>
      </c>
      <c r="G3063" s="100">
        <v>0</v>
      </c>
    </row>
    <row r="3064" spans="1:7" ht="13.5" customHeight="1" x14ac:dyDescent="0.2">
      <c r="A3064" s="100">
        <v>3063</v>
      </c>
      <c r="B3064" s="100">
        <v>3107</v>
      </c>
      <c r="C3064" s="4" t="s">
        <v>7</v>
      </c>
      <c r="D3064" s="100">
        <v>1146</v>
      </c>
      <c r="E3064" s="100">
        <v>157</v>
      </c>
      <c r="F3064" s="2">
        <v>0</v>
      </c>
      <c r="G3064" s="100">
        <v>0</v>
      </c>
    </row>
    <row r="3065" spans="1:7" ht="13.5" customHeight="1" x14ac:dyDescent="0.2">
      <c r="A3065" s="100">
        <v>3064</v>
      </c>
      <c r="B3065" s="100">
        <v>3108</v>
      </c>
      <c r="C3065" s="4" t="s">
        <v>7</v>
      </c>
      <c r="D3065" s="100">
        <v>1147</v>
      </c>
      <c r="E3065" s="100">
        <v>157</v>
      </c>
      <c r="F3065" s="2">
        <v>0</v>
      </c>
      <c r="G3065" s="100">
        <v>0</v>
      </c>
    </row>
    <row r="3066" spans="1:7" ht="13.5" customHeight="1" x14ac:dyDescent="0.2">
      <c r="A3066" s="100">
        <v>3065</v>
      </c>
      <c r="B3066" s="100">
        <v>3109</v>
      </c>
      <c r="C3066" s="4" t="s">
        <v>7</v>
      </c>
      <c r="D3066" s="100">
        <v>1148</v>
      </c>
      <c r="E3066" s="100">
        <v>157</v>
      </c>
      <c r="F3066" s="2">
        <v>0</v>
      </c>
      <c r="G3066" s="100">
        <v>0</v>
      </c>
    </row>
    <row r="3067" spans="1:7" ht="13.5" customHeight="1" x14ac:dyDescent="0.2">
      <c r="A3067" s="100">
        <v>3066</v>
      </c>
      <c r="B3067" s="100">
        <v>3110</v>
      </c>
      <c r="C3067" s="4" t="s">
        <v>7</v>
      </c>
      <c r="D3067" s="100">
        <v>1149</v>
      </c>
      <c r="E3067" s="100">
        <v>157</v>
      </c>
      <c r="F3067" s="2">
        <v>0</v>
      </c>
      <c r="G3067" s="100">
        <v>0</v>
      </c>
    </row>
    <row r="3068" spans="1:7" ht="13.5" customHeight="1" x14ac:dyDescent="0.2">
      <c r="A3068" s="100">
        <v>3067</v>
      </c>
      <c r="B3068" s="100">
        <v>3111</v>
      </c>
      <c r="C3068" s="4" t="s">
        <v>7</v>
      </c>
      <c r="D3068" s="100">
        <v>1150</v>
      </c>
      <c r="E3068" s="100">
        <v>157</v>
      </c>
      <c r="F3068" s="2">
        <v>0</v>
      </c>
      <c r="G3068" s="100">
        <v>0</v>
      </c>
    </row>
    <row r="3069" spans="1:7" ht="13.5" customHeight="1" x14ac:dyDescent="0.2">
      <c r="A3069" s="100">
        <v>3068</v>
      </c>
      <c r="B3069" s="100">
        <v>3112</v>
      </c>
      <c r="C3069" s="4" t="s">
        <v>7</v>
      </c>
      <c r="D3069" s="100">
        <v>1151</v>
      </c>
      <c r="E3069" s="100">
        <v>157</v>
      </c>
      <c r="F3069" s="2">
        <v>0</v>
      </c>
      <c r="G3069" s="100">
        <v>0</v>
      </c>
    </row>
    <row r="3070" spans="1:7" ht="13.5" customHeight="1" x14ac:dyDescent="0.2">
      <c r="A3070" s="100">
        <v>3069</v>
      </c>
      <c r="B3070" s="100">
        <v>3113</v>
      </c>
      <c r="C3070" s="4" t="s">
        <v>7</v>
      </c>
      <c r="D3070" s="100">
        <v>1152</v>
      </c>
      <c r="E3070" s="100">
        <v>157</v>
      </c>
      <c r="F3070" s="2">
        <v>0</v>
      </c>
      <c r="G3070" s="100">
        <v>0</v>
      </c>
    </row>
    <row r="3071" spans="1:7" ht="13.5" customHeight="1" x14ac:dyDescent="0.2">
      <c r="A3071" s="100">
        <v>3070</v>
      </c>
      <c r="B3071" s="100">
        <v>3114</v>
      </c>
      <c r="C3071" s="4" t="s">
        <v>7</v>
      </c>
      <c r="D3071" s="100">
        <v>1153</v>
      </c>
      <c r="E3071" s="100">
        <v>157</v>
      </c>
      <c r="F3071" s="2">
        <v>0</v>
      </c>
      <c r="G3071" s="100">
        <v>0</v>
      </c>
    </row>
    <row r="3072" spans="1:7" ht="13.5" customHeight="1" x14ac:dyDescent="0.2">
      <c r="A3072" s="100">
        <v>3071</v>
      </c>
      <c r="B3072" s="100">
        <v>3115</v>
      </c>
      <c r="C3072" s="4" t="s">
        <v>7</v>
      </c>
      <c r="D3072" s="100">
        <v>1154</v>
      </c>
      <c r="E3072" s="100">
        <v>157</v>
      </c>
      <c r="F3072" s="2">
        <v>0</v>
      </c>
      <c r="G3072" s="100">
        <v>0</v>
      </c>
    </row>
    <row r="3073" spans="1:7" ht="13.5" customHeight="1" x14ac:dyDescent="0.2">
      <c r="A3073" s="100">
        <v>3072</v>
      </c>
      <c r="B3073" s="100">
        <v>3116</v>
      </c>
      <c r="C3073" s="4" t="s">
        <v>7</v>
      </c>
      <c r="D3073" s="100">
        <v>1155</v>
      </c>
      <c r="E3073" s="100">
        <v>157</v>
      </c>
      <c r="F3073" s="2">
        <v>0</v>
      </c>
      <c r="G3073" s="100">
        <v>0</v>
      </c>
    </row>
    <row r="3074" spans="1:7" ht="13.5" customHeight="1" x14ac:dyDescent="0.2">
      <c r="A3074" s="100">
        <v>3073</v>
      </c>
      <c r="B3074" s="100">
        <v>3117</v>
      </c>
      <c r="C3074" s="4" t="s">
        <v>7</v>
      </c>
      <c r="D3074" s="100">
        <v>1156</v>
      </c>
      <c r="E3074" s="100">
        <v>157</v>
      </c>
      <c r="F3074" s="2">
        <v>0</v>
      </c>
      <c r="G3074" s="100">
        <v>0</v>
      </c>
    </row>
    <row r="3075" spans="1:7" ht="13.5" customHeight="1" x14ac:dyDescent="0.2">
      <c r="A3075" s="100">
        <v>3074</v>
      </c>
      <c r="B3075" s="100">
        <v>3118</v>
      </c>
      <c r="C3075" s="4"/>
      <c r="D3075" s="100">
        <v>5</v>
      </c>
      <c r="E3075" s="100">
        <v>231</v>
      </c>
      <c r="F3075" s="2">
        <v>0</v>
      </c>
      <c r="G3075" s="100">
        <v>0</v>
      </c>
    </row>
    <row r="3076" spans="1:7" ht="13.5" customHeight="1" x14ac:dyDescent="0.2">
      <c r="A3076" s="100">
        <v>3075</v>
      </c>
      <c r="B3076" s="100">
        <v>3119</v>
      </c>
      <c r="C3076" s="4"/>
      <c r="D3076" s="100">
        <v>6</v>
      </c>
      <c r="E3076" s="100">
        <v>231</v>
      </c>
      <c r="F3076" s="2">
        <v>0</v>
      </c>
      <c r="G3076" s="100">
        <v>0</v>
      </c>
    </row>
    <row r="3077" spans="1:7" ht="13.5" customHeight="1" x14ac:dyDescent="0.2">
      <c r="A3077" s="100">
        <v>3076</v>
      </c>
      <c r="B3077" s="100">
        <v>3120</v>
      </c>
      <c r="C3077" s="4" t="s">
        <v>7</v>
      </c>
      <c r="D3077" s="100">
        <v>60</v>
      </c>
      <c r="E3077" s="100">
        <v>171</v>
      </c>
      <c r="F3077" s="2">
        <v>0</v>
      </c>
      <c r="G3077" s="100">
        <v>0</v>
      </c>
    </row>
    <row r="3078" spans="1:7" ht="13.5" customHeight="1" x14ac:dyDescent="0.2">
      <c r="A3078" s="100">
        <v>3077</v>
      </c>
      <c r="B3078" s="100">
        <v>3121</v>
      </c>
      <c r="C3078" s="4" t="s">
        <v>7</v>
      </c>
      <c r="D3078" s="100">
        <v>61</v>
      </c>
      <c r="E3078" s="100">
        <v>171</v>
      </c>
      <c r="F3078" s="2">
        <v>0</v>
      </c>
      <c r="G3078" s="100">
        <v>0</v>
      </c>
    </row>
    <row r="3079" spans="1:7" ht="13.5" customHeight="1" x14ac:dyDescent="0.2">
      <c r="A3079" s="100">
        <v>3078</v>
      </c>
      <c r="B3079" s="100">
        <v>3122</v>
      </c>
      <c r="C3079" s="4" t="s">
        <v>7</v>
      </c>
      <c r="D3079" s="100">
        <v>62</v>
      </c>
      <c r="E3079" s="100">
        <v>171</v>
      </c>
      <c r="F3079" s="2">
        <v>0</v>
      </c>
      <c r="G3079" s="100">
        <v>0</v>
      </c>
    </row>
    <row r="3080" spans="1:7" ht="13.5" customHeight="1" x14ac:dyDescent="0.2">
      <c r="A3080" s="100">
        <v>3079</v>
      </c>
      <c r="B3080" s="100">
        <v>3123</v>
      </c>
      <c r="C3080" s="4" t="s">
        <v>7</v>
      </c>
      <c r="D3080" s="100">
        <v>64</v>
      </c>
      <c r="E3080" s="100">
        <v>70</v>
      </c>
      <c r="F3080" s="2">
        <v>0</v>
      </c>
      <c r="G3080" s="100">
        <v>0</v>
      </c>
    </row>
    <row r="3081" spans="1:7" ht="13.5" customHeight="1" x14ac:dyDescent="0.2">
      <c r="A3081" s="100">
        <v>3080</v>
      </c>
      <c r="B3081" s="100">
        <v>3124</v>
      </c>
      <c r="C3081" s="4" t="s">
        <v>7</v>
      </c>
      <c r="D3081" s="100">
        <v>65</v>
      </c>
      <c r="E3081" s="100">
        <v>70</v>
      </c>
      <c r="F3081" s="2">
        <v>0</v>
      </c>
      <c r="G3081" s="100">
        <v>0</v>
      </c>
    </row>
    <row r="3082" spans="1:7" ht="13.5" customHeight="1" x14ac:dyDescent="0.2">
      <c r="A3082" s="100">
        <v>3081</v>
      </c>
      <c r="B3082" s="100">
        <v>3125</v>
      </c>
      <c r="C3082" s="4" t="s">
        <v>7</v>
      </c>
      <c r="D3082" s="100">
        <v>33</v>
      </c>
      <c r="E3082" s="100">
        <v>152</v>
      </c>
      <c r="F3082" s="2">
        <v>0</v>
      </c>
      <c r="G3082" s="100">
        <v>0</v>
      </c>
    </row>
    <row r="3083" spans="1:7" ht="13.5" customHeight="1" x14ac:dyDescent="0.2">
      <c r="A3083" s="100">
        <v>3082</v>
      </c>
      <c r="B3083" s="100">
        <v>3126</v>
      </c>
      <c r="C3083" s="4" t="s">
        <v>7</v>
      </c>
      <c r="D3083" s="100">
        <v>34</v>
      </c>
      <c r="E3083" s="100">
        <v>152</v>
      </c>
      <c r="F3083" s="2">
        <v>0</v>
      </c>
      <c r="G3083" s="100">
        <v>0</v>
      </c>
    </row>
    <row r="3084" spans="1:7" ht="13.5" customHeight="1" x14ac:dyDescent="0.2">
      <c r="A3084" s="100">
        <v>3083</v>
      </c>
      <c r="B3084" s="100">
        <v>3127</v>
      </c>
      <c r="C3084" s="4" t="s">
        <v>7</v>
      </c>
      <c r="D3084" s="100">
        <v>35</v>
      </c>
      <c r="E3084" s="100">
        <v>152</v>
      </c>
      <c r="F3084" s="2">
        <v>0</v>
      </c>
      <c r="G3084" s="100">
        <v>0</v>
      </c>
    </row>
    <row r="3085" spans="1:7" ht="13.5" customHeight="1" x14ac:dyDescent="0.2">
      <c r="A3085" s="100">
        <v>3084</v>
      </c>
      <c r="B3085" s="100">
        <v>3128</v>
      </c>
      <c r="C3085" s="4" t="s">
        <v>7</v>
      </c>
      <c r="D3085" s="100">
        <v>36</v>
      </c>
      <c r="E3085" s="100">
        <v>152</v>
      </c>
      <c r="F3085" s="2">
        <v>0</v>
      </c>
      <c r="G3085" s="100">
        <v>0</v>
      </c>
    </row>
    <row r="3086" spans="1:7" ht="13.5" customHeight="1" x14ac:dyDescent="0.2">
      <c r="A3086" s="100">
        <v>3085</v>
      </c>
      <c r="B3086" s="100">
        <v>3129</v>
      </c>
      <c r="C3086" s="4" t="s">
        <v>7</v>
      </c>
      <c r="D3086" s="100">
        <v>37</v>
      </c>
      <c r="E3086" s="100">
        <v>152</v>
      </c>
      <c r="F3086" s="2">
        <v>0</v>
      </c>
      <c r="G3086" s="100">
        <v>0</v>
      </c>
    </row>
    <row r="3087" spans="1:7" ht="13.5" customHeight="1" x14ac:dyDescent="0.2">
      <c r="A3087" s="100">
        <v>3086</v>
      </c>
      <c r="B3087" s="100">
        <v>3130</v>
      </c>
      <c r="C3087" s="4" t="s">
        <v>7</v>
      </c>
      <c r="D3087" s="100">
        <v>38</v>
      </c>
      <c r="E3087" s="100">
        <v>152</v>
      </c>
      <c r="F3087" s="2">
        <v>0</v>
      </c>
      <c r="G3087" s="100">
        <v>0</v>
      </c>
    </row>
    <row r="3088" spans="1:7" ht="13.5" customHeight="1" x14ac:dyDescent="0.2">
      <c r="A3088" s="100">
        <v>3087</v>
      </c>
      <c r="B3088" s="100">
        <v>3131</v>
      </c>
      <c r="C3088" s="4" t="s">
        <v>7</v>
      </c>
      <c r="D3088" s="100">
        <v>665</v>
      </c>
      <c r="E3088" s="100">
        <v>29</v>
      </c>
      <c r="F3088" s="2">
        <v>0</v>
      </c>
      <c r="G3088" s="100">
        <v>0</v>
      </c>
    </row>
    <row r="3089" spans="1:7" ht="13.5" customHeight="1" x14ac:dyDescent="0.2">
      <c r="A3089" s="100">
        <v>3088</v>
      </c>
      <c r="B3089" s="100">
        <v>3132</v>
      </c>
      <c r="C3089" s="4" t="s">
        <v>7</v>
      </c>
      <c r="D3089" s="100">
        <v>666</v>
      </c>
      <c r="E3089" s="100">
        <v>29</v>
      </c>
      <c r="F3089" s="2">
        <v>0</v>
      </c>
      <c r="G3089" s="100">
        <v>0</v>
      </c>
    </row>
    <row r="3090" spans="1:7" ht="13.5" customHeight="1" x14ac:dyDescent="0.2">
      <c r="A3090" s="100">
        <v>3089</v>
      </c>
      <c r="B3090" s="100">
        <v>3133</v>
      </c>
      <c r="C3090" s="4" t="s">
        <v>7</v>
      </c>
      <c r="D3090" s="100">
        <v>667</v>
      </c>
      <c r="E3090" s="100">
        <v>29</v>
      </c>
      <c r="F3090" s="2">
        <v>0</v>
      </c>
      <c r="G3090" s="100">
        <v>0</v>
      </c>
    </row>
    <row r="3091" spans="1:7" ht="13.5" customHeight="1" x14ac:dyDescent="0.2">
      <c r="A3091" s="100">
        <v>3090</v>
      </c>
      <c r="B3091" s="100">
        <v>3134</v>
      </c>
      <c r="C3091" s="4" t="s">
        <v>7</v>
      </c>
      <c r="D3091" s="100">
        <v>668</v>
      </c>
      <c r="E3091" s="100">
        <v>29</v>
      </c>
      <c r="F3091" s="2">
        <v>0</v>
      </c>
      <c r="G3091" s="100">
        <v>0</v>
      </c>
    </row>
    <row r="3092" spans="1:7" ht="13.5" customHeight="1" x14ac:dyDescent="0.2">
      <c r="A3092" s="100">
        <v>3091</v>
      </c>
      <c r="B3092" s="100">
        <v>3135</v>
      </c>
      <c r="C3092" s="4" t="s">
        <v>7</v>
      </c>
      <c r="D3092" s="100">
        <v>669</v>
      </c>
      <c r="E3092" s="100">
        <v>29</v>
      </c>
      <c r="F3092" s="2">
        <v>0</v>
      </c>
      <c r="G3092" s="100">
        <v>0</v>
      </c>
    </row>
    <row r="3093" spans="1:7" ht="13.5" customHeight="1" x14ac:dyDescent="0.2">
      <c r="A3093" s="100">
        <v>3092</v>
      </c>
      <c r="B3093" s="100">
        <v>3136</v>
      </c>
      <c r="C3093" s="4" t="s">
        <v>7</v>
      </c>
      <c r="D3093" s="100">
        <v>670</v>
      </c>
      <c r="E3093" s="100">
        <v>29</v>
      </c>
      <c r="F3093" s="2">
        <v>0</v>
      </c>
      <c r="G3093" s="100">
        <v>0</v>
      </c>
    </row>
    <row r="3094" spans="1:7" ht="13.5" customHeight="1" x14ac:dyDescent="0.2">
      <c r="A3094" s="100">
        <v>3093</v>
      </c>
      <c r="B3094" s="100">
        <v>3137</v>
      </c>
      <c r="C3094" s="4" t="s">
        <v>7</v>
      </c>
      <c r="D3094" s="100">
        <v>671</v>
      </c>
      <c r="E3094" s="100">
        <v>29</v>
      </c>
      <c r="F3094" s="2">
        <v>0</v>
      </c>
      <c r="G3094" s="100">
        <v>0</v>
      </c>
    </row>
    <row r="3095" spans="1:7" ht="13.5" customHeight="1" x14ac:dyDescent="0.2">
      <c r="A3095" s="100">
        <v>3094</v>
      </c>
      <c r="B3095" s="100">
        <v>3138</v>
      </c>
      <c r="C3095" s="4" t="s">
        <v>7</v>
      </c>
      <c r="D3095" s="100">
        <v>672</v>
      </c>
      <c r="E3095" s="100">
        <v>29</v>
      </c>
      <c r="F3095" s="2">
        <v>0</v>
      </c>
      <c r="G3095" s="100">
        <v>0</v>
      </c>
    </row>
    <row r="3096" spans="1:7" ht="13.5" customHeight="1" x14ac:dyDescent="0.2">
      <c r="A3096" s="100">
        <v>3095</v>
      </c>
      <c r="B3096" s="100">
        <v>3139</v>
      </c>
      <c r="C3096" s="4" t="s">
        <v>7</v>
      </c>
      <c r="D3096" s="100">
        <v>673</v>
      </c>
      <c r="E3096" s="100">
        <v>29</v>
      </c>
      <c r="F3096" s="2">
        <v>0</v>
      </c>
      <c r="G3096" s="100">
        <v>0</v>
      </c>
    </row>
    <row r="3097" spans="1:7" ht="13.5" customHeight="1" x14ac:dyDescent="0.2">
      <c r="A3097" s="100">
        <v>3096</v>
      </c>
      <c r="B3097" s="100">
        <v>3140</v>
      </c>
      <c r="C3097" s="4" t="s">
        <v>7</v>
      </c>
      <c r="D3097" s="100">
        <v>674</v>
      </c>
      <c r="E3097" s="100">
        <v>29</v>
      </c>
      <c r="F3097" s="2">
        <v>0</v>
      </c>
      <c r="G3097" s="100">
        <v>0</v>
      </c>
    </row>
    <row r="3098" spans="1:7" ht="13.5" customHeight="1" x14ac:dyDescent="0.2">
      <c r="A3098" s="100">
        <v>3097</v>
      </c>
      <c r="B3098" s="100">
        <v>3141</v>
      </c>
      <c r="C3098" s="4" t="s">
        <v>7</v>
      </c>
      <c r="D3098" s="100">
        <v>676</v>
      </c>
      <c r="E3098" s="100">
        <v>29</v>
      </c>
      <c r="F3098" s="2">
        <v>0</v>
      </c>
      <c r="G3098" s="100">
        <v>0</v>
      </c>
    </row>
    <row r="3099" spans="1:7" ht="13.5" customHeight="1" x14ac:dyDescent="0.2">
      <c r="A3099" s="100">
        <v>3098</v>
      </c>
      <c r="B3099" s="100">
        <v>3142</v>
      </c>
      <c r="C3099" s="4" t="s">
        <v>7</v>
      </c>
      <c r="D3099" s="100">
        <v>677</v>
      </c>
      <c r="E3099" s="100">
        <v>29</v>
      </c>
      <c r="F3099" s="2">
        <v>0</v>
      </c>
      <c r="G3099" s="100">
        <v>0</v>
      </c>
    </row>
    <row r="3100" spans="1:7" ht="13.5" customHeight="1" x14ac:dyDescent="0.2">
      <c r="A3100" s="100">
        <v>3099</v>
      </c>
      <c r="B3100" s="100">
        <v>3143</v>
      </c>
      <c r="C3100" s="4" t="s">
        <v>7</v>
      </c>
      <c r="D3100" s="100">
        <v>678</v>
      </c>
      <c r="E3100" s="100">
        <v>29</v>
      </c>
      <c r="F3100" s="2">
        <v>0</v>
      </c>
      <c r="G3100" s="100">
        <v>0</v>
      </c>
    </row>
    <row r="3101" spans="1:7" ht="13.5" customHeight="1" x14ac:dyDescent="0.2">
      <c r="A3101" s="100">
        <v>3100</v>
      </c>
      <c r="B3101" s="100">
        <v>3144</v>
      </c>
      <c r="C3101" s="4" t="s">
        <v>7</v>
      </c>
      <c r="D3101" s="100">
        <v>680</v>
      </c>
      <c r="E3101" s="100">
        <v>29</v>
      </c>
      <c r="F3101" s="2">
        <v>0</v>
      </c>
      <c r="G3101" s="100">
        <v>0</v>
      </c>
    </row>
    <row r="3102" spans="1:7" ht="13.5" customHeight="1" x14ac:dyDescent="0.2">
      <c r="A3102" s="100">
        <v>3101</v>
      </c>
      <c r="B3102" s="100">
        <v>3145</v>
      </c>
      <c r="C3102" s="4" t="s">
        <v>7</v>
      </c>
      <c r="D3102" s="100">
        <v>681</v>
      </c>
      <c r="E3102" s="100">
        <v>29</v>
      </c>
      <c r="F3102" s="2">
        <v>0</v>
      </c>
      <c r="G3102" s="100">
        <v>0</v>
      </c>
    </row>
    <row r="3103" spans="1:7" ht="13.5" customHeight="1" x14ac:dyDescent="0.2">
      <c r="A3103" s="100">
        <v>3102</v>
      </c>
      <c r="B3103" s="100">
        <v>3146</v>
      </c>
      <c r="C3103" s="4" t="s">
        <v>7</v>
      </c>
      <c r="D3103" s="100">
        <v>682</v>
      </c>
      <c r="E3103" s="100">
        <v>29</v>
      </c>
      <c r="F3103" s="2">
        <v>0</v>
      </c>
      <c r="G3103" s="100">
        <v>0</v>
      </c>
    </row>
    <row r="3104" spans="1:7" ht="13.5" customHeight="1" x14ac:dyDescent="0.2">
      <c r="A3104" s="100">
        <v>3103</v>
      </c>
      <c r="B3104" s="100">
        <v>3147</v>
      </c>
      <c r="C3104" s="4" t="s">
        <v>7</v>
      </c>
      <c r="D3104" s="100">
        <v>683</v>
      </c>
      <c r="E3104" s="100">
        <v>29</v>
      </c>
      <c r="F3104" s="2">
        <v>0</v>
      </c>
      <c r="G3104" s="100">
        <v>0</v>
      </c>
    </row>
    <row r="3105" spans="1:7" ht="13.5" customHeight="1" x14ac:dyDescent="0.2">
      <c r="A3105" s="100">
        <v>3104</v>
      </c>
      <c r="B3105" s="100">
        <v>3148</v>
      </c>
      <c r="C3105" s="4" t="s">
        <v>7</v>
      </c>
      <c r="D3105" s="100">
        <v>684</v>
      </c>
      <c r="E3105" s="100">
        <v>29</v>
      </c>
      <c r="F3105" s="2">
        <v>0</v>
      </c>
      <c r="G3105" s="100">
        <v>0</v>
      </c>
    </row>
    <row r="3106" spans="1:7" ht="13.5" customHeight="1" x14ac:dyDescent="0.2">
      <c r="A3106" s="100">
        <v>3105</v>
      </c>
      <c r="B3106" s="100">
        <v>3149</v>
      </c>
      <c r="C3106" s="4" t="s">
        <v>7</v>
      </c>
      <c r="D3106" s="100">
        <v>685</v>
      </c>
      <c r="E3106" s="100">
        <v>29</v>
      </c>
      <c r="F3106" s="2">
        <v>0</v>
      </c>
      <c r="G3106" s="100">
        <v>0</v>
      </c>
    </row>
    <row r="3107" spans="1:7" ht="13.5" customHeight="1" x14ac:dyDescent="0.2">
      <c r="A3107" s="100">
        <v>3106</v>
      </c>
      <c r="B3107" s="100">
        <v>3150</v>
      </c>
      <c r="C3107" s="4" t="s">
        <v>7</v>
      </c>
      <c r="D3107" s="100">
        <v>686</v>
      </c>
      <c r="E3107" s="100">
        <v>29</v>
      </c>
      <c r="F3107" s="2">
        <v>0</v>
      </c>
      <c r="G3107" s="100">
        <v>0</v>
      </c>
    </row>
    <row r="3108" spans="1:7" ht="13.5" customHeight="1" x14ac:dyDescent="0.2">
      <c r="A3108" s="100">
        <v>3107</v>
      </c>
      <c r="B3108" s="100">
        <v>3151</v>
      </c>
      <c r="C3108" s="4" t="s">
        <v>7</v>
      </c>
      <c r="D3108" s="100">
        <v>687</v>
      </c>
      <c r="E3108" s="100">
        <v>29</v>
      </c>
      <c r="F3108" s="2">
        <v>0</v>
      </c>
      <c r="G3108" s="100">
        <v>0</v>
      </c>
    </row>
    <row r="3109" spans="1:7" ht="13.5" customHeight="1" x14ac:dyDescent="0.2">
      <c r="A3109" s="100">
        <v>3108</v>
      </c>
      <c r="B3109" s="100">
        <v>3152</v>
      </c>
      <c r="C3109" s="4" t="s">
        <v>7</v>
      </c>
      <c r="D3109" s="100">
        <v>688</v>
      </c>
      <c r="E3109" s="100">
        <v>29</v>
      </c>
      <c r="F3109" s="2">
        <v>0</v>
      </c>
      <c r="G3109" s="100">
        <v>0</v>
      </c>
    </row>
    <row r="3110" spans="1:7" ht="13.5" customHeight="1" x14ac:dyDescent="0.2">
      <c r="A3110" s="100">
        <v>3109</v>
      </c>
      <c r="B3110" s="100">
        <v>3153</v>
      </c>
      <c r="C3110" s="4" t="s">
        <v>7</v>
      </c>
      <c r="D3110" s="100">
        <v>689</v>
      </c>
      <c r="E3110" s="100">
        <v>29</v>
      </c>
      <c r="F3110" s="2">
        <v>0</v>
      </c>
      <c r="G3110" s="100">
        <v>0</v>
      </c>
    </row>
    <row r="3111" spans="1:7" ht="13.5" customHeight="1" x14ac:dyDescent="0.2">
      <c r="A3111" s="100">
        <v>3110</v>
      </c>
      <c r="B3111" s="100">
        <v>3154</v>
      </c>
      <c r="C3111" s="4" t="s">
        <v>7</v>
      </c>
      <c r="D3111" s="100">
        <v>690</v>
      </c>
      <c r="E3111" s="100">
        <v>29</v>
      </c>
      <c r="F3111" s="2">
        <v>0</v>
      </c>
      <c r="G3111" s="100">
        <v>0</v>
      </c>
    </row>
    <row r="3112" spans="1:7" ht="13.5" customHeight="1" x14ac:dyDescent="0.2">
      <c r="A3112" s="100">
        <v>3111</v>
      </c>
      <c r="B3112" s="100">
        <v>3155</v>
      </c>
      <c r="C3112" s="4" t="s">
        <v>7</v>
      </c>
      <c r="D3112" s="100">
        <v>691</v>
      </c>
      <c r="E3112" s="100">
        <v>29</v>
      </c>
      <c r="F3112" s="2">
        <v>0</v>
      </c>
      <c r="G3112" s="100">
        <v>0</v>
      </c>
    </row>
    <row r="3113" spans="1:7" ht="13.5" customHeight="1" x14ac:dyDescent="0.2">
      <c r="A3113" s="100">
        <v>3112</v>
      </c>
      <c r="B3113" s="100">
        <v>3156</v>
      </c>
      <c r="C3113" s="4" t="s">
        <v>7</v>
      </c>
      <c r="D3113" s="100">
        <v>692</v>
      </c>
      <c r="E3113" s="100">
        <v>29</v>
      </c>
      <c r="F3113" s="2">
        <v>0</v>
      </c>
      <c r="G3113" s="100">
        <v>0</v>
      </c>
    </row>
    <row r="3114" spans="1:7" ht="13.5" customHeight="1" x14ac:dyDescent="0.2">
      <c r="A3114" s="100">
        <v>3113</v>
      </c>
      <c r="B3114" s="100">
        <v>3157</v>
      </c>
      <c r="C3114" s="4" t="s">
        <v>7</v>
      </c>
      <c r="D3114" s="100">
        <v>693</v>
      </c>
      <c r="E3114" s="100">
        <v>29</v>
      </c>
      <c r="F3114" s="2">
        <v>0</v>
      </c>
      <c r="G3114" s="100">
        <v>0</v>
      </c>
    </row>
    <row r="3115" spans="1:7" ht="13.5" customHeight="1" x14ac:dyDescent="0.2">
      <c r="A3115" s="100">
        <v>3114</v>
      </c>
      <c r="B3115" s="100">
        <v>3158</v>
      </c>
      <c r="C3115" s="4" t="s">
        <v>7</v>
      </c>
      <c r="D3115" s="100">
        <v>694</v>
      </c>
      <c r="E3115" s="100">
        <v>29</v>
      </c>
      <c r="F3115" s="2">
        <v>0</v>
      </c>
      <c r="G3115" s="100">
        <v>0</v>
      </c>
    </row>
    <row r="3116" spans="1:7" ht="13.5" customHeight="1" x14ac:dyDescent="0.2">
      <c r="A3116" s="100">
        <v>3115</v>
      </c>
      <c r="B3116" s="100">
        <v>3159</v>
      </c>
      <c r="C3116" s="4" t="s">
        <v>7</v>
      </c>
      <c r="D3116" s="100">
        <v>695</v>
      </c>
      <c r="E3116" s="100">
        <v>29</v>
      </c>
      <c r="F3116" s="2">
        <v>0</v>
      </c>
      <c r="G3116" s="100">
        <v>0</v>
      </c>
    </row>
    <row r="3117" spans="1:7" ht="13.5" customHeight="1" x14ac:dyDescent="0.2">
      <c r="A3117" s="100">
        <v>3116</v>
      </c>
      <c r="B3117" s="100">
        <v>3160</v>
      </c>
      <c r="C3117" s="4" t="s">
        <v>7</v>
      </c>
      <c r="D3117" s="100">
        <v>696</v>
      </c>
      <c r="E3117" s="100">
        <v>29</v>
      </c>
      <c r="F3117" s="2">
        <v>0</v>
      </c>
      <c r="G3117" s="100">
        <v>0</v>
      </c>
    </row>
    <row r="3118" spans="1:7" ht="13.5" customHeight="1" x14ac:dyDescent="0.2">
      <c r="A3118" s="100">
        <v>3117</v>
      </c>
      <c r="B3118" s="100">
        <v>3161</v>
      </c>
      <c r="C3118" s="4" t="s">
        <v>7</v>
      </c>
      <c r="D3118" s="100">
        <v>697</v>
      </c>
      <c r="E3118" s="100">
        <v>29</v>
      </c>
      <c r="F3118" s="2">
        <v>0</v>
      </c>
      <c r="G3118" s="100">
        <v>0</v>
      </c>
    </row>
    <row r="3119" spans="1:7" ht="13.5" customHeight="1" x14ac:dyDescent="0.2">
      <c r="A3119" s="100">
        <v>3118</v>
      </c>
      <c r="B3119" s="100">
        <v>3162</v>
      </c>
      <c r="C3119" s="4" t="s">
        <v>7</v>
      </c>
      <c r="D3119" s="100">
        <v>698</v>
      </c>
      <c r="E3119" s="100">
        <v>29</v>
      </c>
      <c r="F3119" s="2">
        <v>0</v>
      </c>
      <c r="G3119" s="100">
        <v>0</v>
      </c>
    </row>
    <row r="3120" spans="1:7" ht="13.5" customHeight="1" x14ac:dyDescent="0.2">
      <c r="A3120" s="100">
        <v>3119</v>
      </c>
      <c r="B3120" s="100">
        <v>3163</v>
      </c>
      <c r="C3120" s="4" t="s">
        <v>7</v>
      </c>
      <c r="D3120" s="100">
        <v>699</v>
      </c>
      <c r="E3120" s="100">
        <v>29</v>
      </c>
      <c r="F3120" s="2">
        <v>0</v>
      </c>
      <c r="G3120" s="100">
        <v>0</v>
      </c>
    </row>
    <row r="3121" spans="1:7" ht="13.5" customHeight="1" x14ac:dyDescent="0.2">
      <c r="A3121" s="100">
        <v>3120</v>
      </c>
      <c r="B3121" s="100">
        <v>3164</v>
      </c>
      <c r="C3121" s="4" t="s">
        <v>7</v>
      </c>
      <c r="D3121" s="100">
        <v>700</v>
      </c>
      <c r="E3121" s="100">
        <v>29</v>
      </c>
      <c r="F3121" s="2">
        <v>0</v>
      </c>
      <c r="G3121" s="100">
        <v>0</v>
      </c>
    </row>
    <row r="3122" spans="1:7" ht="13.5" customHeight="1" x14ac:dyDescent="0.2">
      <c r="A3122" s="100">
        <v>3121</v>
      </c>
      <c r="B3122" s="100">
        <v>3165</v>
      </c>
      <c r="C3122" s="4" t="s">
        <v>7</v>
      </c>
      <c r="D3122" s="100">
        <v>704</v>
      </c>
      <c r="E3122" s="100">
        <v>29</v>
      </c>
      <c r="F3122" s="2">
        <v>0</v>
      </c>
      <c r="G3122" s="100">
        <v>0</v>
      </c>
    </row>
    <row r="3123" spans="1:7" ht="13.5" customHeight="1" x14ac:dyDescent="0.2">
      <c r="A3123" s="100">
        <v>3122</v>
      </c>
      <c r="B3123" s="100">
        <v>3166</v>
      </c>
      <c r="C3123" s="4" t="s">
        <v>7</v>
      </c>
      <c r="D3123" s="100">
        <v>705</v>
      </c>
      <c r="E3123" s="100">
        <v>29</v>
      </c>
      <c r="F3123" s="2">
        <v>0</v>
      </c>
      <c r="G3123" s="100">
        <v>0</v>
      </c>
    </row>
    <row r="3124" spans="1:7" ht="13.5" customHeight="1" x14ac:dyDescent="0.2">
      <c r="A3124" s="100">
        <v>3123</v>
      </c>
      <c r="B3124" s="100">
        <v>3167</v>
      </c>
      <c r="C3124" s="4" t="s">
        <v>7</v>
      </c>
      <c r="D3124" s="100">
        <v>706</v>
      </c>
      <c r="E3124" s="100">
        <v>29</v>
      </c>
      <c r="F3124" s="2">
        <v>0</v>
      </c>
      <c r="G3124" s="100">
        <v>0</v>
      </c>
    </row>
    <row r="3125" spans="1:7" ht="13.5" customHeight="1" x14ac:dyDescent="0.2">
      <c r="A3125" s="100">
        <v>3124</v>
      </c>
      <c r="B3125" s="100">
        <v>3168</v>
      </c>
      <c r="C3125" s="4" t="s">
        <v>7</v>
      </c>
      <c r="D3125" s="100">
        <v>707</v>
      </c>
      <c r="E3125" s="100">
        <v>29</v>
      </c>
      <c r="F3125" s="2">
        <v>0</v>
      </c>
      <c r="G3125" s="100">
        <v>0</v>
      </c>
    </row>
    <row r="3126" spans="1:7" ht="13.5" customHeight="1" x14ac:dyDescent="0.2">
      <c r="A3126" s="100">
        <v>3125</v>
      </c>
      <c r="B3126" s="100">
        <v>3169</v>
      </c>
      <c r="C3126" s="4" t="s">
        <v>7</v>
      </c>
      <c r="D3126" s="100">
        <v>708</v>
      </c>
      <c r="E3126" s="100">
        <v>29</v>
      </c>
      <c r="F3126" s="2">
        <v>0</v>
      </c>
      <c r="G3126" s="100">
        <v>0</v>
      </c>
    </row>
    <row r="3127" spans="1:7" ht="13.5" customHeight="1" x14ac:dyDescent="0.2">
      <c r="A3127" s="100">
        <v>3126</v>
      </c>
      <c r="B3127" s="100">
        <v>3170</v>
      </c>
      <c r="C3127" s="4" t="s">
        <v>7</v>
      </c>
      <c r="D3127" s="100">
        <v>709</v>
      </c>
      <c r="E3127" s="100">
        <v>29</v>
      </c>
      <c r="F3127" s="2">
        <v>0</v>
      </c>
      <c r="G3127" s="100">
        <v>0</v>
      </c>
    </row>
    <row r="3128" spans="1:7" ht="13.5" customHeight="1" x14ac:dyDescent="0.2">
      <c r="A3128" s="100">
        <v>3127</v>
      </c>
      <c r="B3128" s="100">
        <v>3171</v>
      </c>
      <c r="C3128" s="4" t="s">
        <v>7</v>
      </c>
      <c r="D3128" s="100">
        <v>710</v>
      </c>
      <c r="E3128" s="100">
        <v>29</v>
      </c>
      <c r="F3128" s="2">
        <v>0</v>
      </c>
      <c r="G3128" s="100">
        <v>0</v>
      </c>
    </row>
    <row r="3129" spans="1:7" ht="13.5" customHeight="1" x14ac:dyDescent="0.2">
      <c r="A3129" s="100">
        <v>3128</v>
      </c>
      <c r="B3129" s="100">
        <v>3172</v>
      </c>
      <c r="C3129" s="4" t="s">
        <v>7</v>
      </c>
      <c r="D3129" s="100">
        <v>711</v>
      </c>
      <c r="E3129" s="100">
        <v>29</v>
      </c>
      <c r="F3129" s="2">
        <v>0</v>
      </c>
      <c r="G3129" s="100">
        <v>0</v>
      </c>
    </row>
    <row r="3130" spans="1:7" ht="13.5" customHeight="1" x14ac:dyDescent="0.2">
      <c r="A3130" s="100">
        <v>3129</v>
      </c>
      <c r="B3130" s="100">
        <v>3173</v>
      </c>
      <c r="C3130" s="4" t="s">
        <v>7</v>
      </c>
      <c r="D3130" s="100">
        <v>712</v>
      </c>
      <c r="E3130" s="100">
        <v>29</v>
      </c>
      <c r="F3130" s="2">
        <v>0</v>
      </c>
      <c r="G3130" s="100">
        <v>0</v>
      </c>
    </row>
    <row r="3131" spans="1:7" ht="13.5" customHeight="1" x14ac:dyDescent="0.2">
      <c r="A3131" s="100">
        <v>3130</v>
      </c>
      <c r="B3131" s="100">
        <v>3174</v>
      </c>
      <c r="C3131" s="4" t="s">
        <v>7</v>
      </c>
      <c r="D3131" s="100">
        <v>713</v>
      </c>
      <c r="E3131" s="100">
        <v>29</v>
      </c>
      <c r="F3131" s="2">
        <v>0</v>
      </c>
      <c r="G3131" s="100">
        <v>0</v>
      </c>
    </row>
    <row r="3132" spans="1:7" ht="13.5" customHeight="1" x14ac:dyDescent="0.2">
      <c r="A3132" s="100">
        <v>3131</v>
      </c>
      <c r="B3132" s="100">
        <v>3175</v>
      </c>
      <c r="C3132" s="4" t="s">
        <v>7</v>
      </c>
      <c r="D3132" s="100">
        <v>714</v>
      </c>
      <c r="E3132" s="100">
        <v>29</v>
      </c>
      <c r="F3132" s="2">
        <v>0</v>
      </c>
      <c r="G3132" s="100">
        <v>0</v>
      </c>
    </row>
    <row r="3133" spans="1:7" ht="13.5" customHeight="1" x14ac:dyDescent="0.2">
      <c r="A3133" s="100">
        <v>3132</v>
      </c>
      <c r="B3133" s="100">
        <v>3176</v>
      </c>
      <c r="C3133" s="4" t="s">
        <v>7</v>
      </c>
      <c r="D3133" s="100">
        <v>1157</v>
      </c>
      <c r="E3133" s="100">
        <v>157</v>
      </c>
      <c r="F3133" s="2">
        <v>0</v>
      </c>
      <c r="G3133" s="100">
        <v>0</v>
      </c>
    </row>
    <row r="3134" spans="1:7" ht="13.5" customHeight="1" x14ac:dyDescent="0.2">
      <c r="A3134" s="100">
        <v>3133</v>
      </c>
      <c r="B3134" s="100">
        <v>3177</v>
      </c>
      <c r="C3134" s="4" t="s">
        <v>7</v>
      </c>
      <c r="D3134" s="100">
        <v>1158</v>
      </c>
      <c r="E3134" s="100">
        <v>157</v>
      </c>
      <c r="F3134" s="2">
        <v>0</v>
      </c>
      <c r="G3134" s="100">
        <v>0</v>
      </c>
    </row>
    <row r="3135" spans="1:7" ht="13.5" customHeight="1" x14ac:dyDescent="0.2">
      <c r="A3135" s="100">
        <v>3134</v>
      </c>
      <c r="B3135" s="100">
        <v>3178</v>
      </c>
      <c r="C3135" s="4" t="s">
        <v>7</v>
      </c>
      <c r="D3135" s="100">
        <v>1159</v>
      </c>
      <c r="E3135" s="100">
        <v>157</v>
      </c>
      <c r="F3135" s="2">
        <v>0</v>
      </c>
      <c r="G3135" s="100">
        <v>0</v>
      </c>
    </row>
    <row r="3136" spans="1:7" ht="13.5" customHeight="1" x14ac:dyDescent="0.2">
      <c r="A3136" s="100">
        <v>3135</v>
      </c>
      <c r="B3136" s="100">
        <v>3179</v>
      </c>
      <c r="C3136" s="4" t="s">
        <v>7</v>
      </c>
      <c r="D3136" s="100">
        <v>1160</v>
      </c>
      <c r="E3136" s="100">
        <v>157</v>
      </c>
      <c r="F3136" s="2">
        <v>0</v>
      </c>
      <c r="G3136" s="100">
        <v>0</v>
      </c>
    </row>
    <row r="3137" spans="1:7" ht="13.5" customHeight="1" x14ac:dyDescent="0.2">
      <c r="A3137" s="100">
        <v>3136</v>
      </c>
      <c r="B3137" s="100">
        <v>3180</v>
      </c>
      <c r="C3137" s="4" t="s">
        <v>7</v>
      </c>
      <c r="D3137" s="100">
        <v>1161</v>
      </c>
      <c r="E3137" s="100">
        <v>157</v>
      </c>
      <c r="F3137" s="2">
        <v>0</v>
      </c>
      <c r="G3137" s="100">
        <v>0</v>
      </c>
    </row>
    <row r="3138" spans="1:7" ht="13.5" customHeight="1" x14ac:dyDescent="0.2">
      <c r="A3138" s="100">
        <v>3137</v>
      </c>
      <c r="B3138" s="100">
        <v>3181</v>
      </c>
      <c r="C3138" s="4" t="s">
        <v>7</v>
      </c>
      <c r="D3138" s="100">
        <v>1162</v>
      </c>
      <c r="E3138" s="100">
        <v>157</v>
      </c>
      <c r="F3138" s="2">
        <v>0</v>
      </c>
      <c r="G3138" s="100">
        <v>0</v>
      </c>
    </row>
    <row r="3139" spans="1:7" ht="13.5" customHeight="1" x14ac:dyDescent="0.2">
      <c r="A3139" s="100">
        <v>3138</v>
      </c>
      <c r="B3139" s="100">
        <v>3182</v>
      </c>
      <c r="C3139" s="4" t="s">
        <v>7</v>
      </c>
      <c r="D3139" s="100">
        <v>1163</v>
      </c>
      <c r="E3139" s="100">
        <v>157</v>
      </c>
      <c r="F3139" s="2">
        <v>0</v>
      </c>
      <c r="G3139" s="100">
        <v>0</v>
      </c>
    </row>
    <row r="3140" spans="1:7" ht="13.5" customHeight="1" x14ac:dyDescent="0.2">
      <c r="A3140" s="100">
        <v>3139</v>
      </c>
      <c r="B3140" s="100">
        <v>3183</v>
      </c>
      <c r="C3140" s="4" t="s">
        <v>7</v>
      </c>
      <c r="D3140" s="100">
        <v>1164</v>
      </c>
      <c r="E3140" s="100">
        <v>157</v>
      </c>
      <c r="F3140" s="2">
        <v>0</v>
      </c>
      <c r="G3140" s="100">
        <v>0</v>
      </c>
    </row>
    <row r="3141" spans="1:7" ht="13.5" customHeight="1" x14ac:dyDescent="0.2">
      <c r="A3141" s="100">
        <v>3140</v>
      </c>
      <c r="B3141" s="100">
        <v>3184</v>
      </c>
      <c r="C3141" s="4" t="s">
        <v>7</v>
      </c>
      <c r="D3141" s="100">
        <v>1165</v>
      </c>
      <c r="E3141" s="100">
        <v>157</v>
      </c>
      <c r="F3141" s="2">
        <v>0</v>
      </c>
      <c r="G3141" s="100">
        <v>0</v>
      </c>
    </row>
    <row r="3142" spans="1:7" ht="13.5" customHeight="1" x14ac:dyDescent="0.2">
      <c r="A3142" s="100">
        <v>3141</v>
      </c>
      <c r="B3142" s="100">
        <v>3185</v>
      </c>
      <c r="C3142" s="4" t="s">
        <v>7</v>
      </c>
      <c r="D3142" s="100">
        <v>1166</v>
      </c>
      <c r="E3142" s="100">
        <v>157</v>
      </c>
      <c r="F3142" s="2">
        <v>0</v>
      </c>
      <c r="G3142" s="100">
        <v>0</v>
      </c>
    </row>
    <row r="3143" spans="1:7" ht="13.5" customHeight="1" x14ac:dyDescent="0.2">
      <c r="A3143" s="100">
        <v>3142</v>
      </c>
      <c r="B3143" s="100">
        <v>3186</v>
      </c>
      <c r="C3143" s="4" t="s">
        <v>7</v>
      </c>
      <c r="D3143" s="100">
        <v>1167</v>
      </c>
      <c r="E3143" s="100">
        <v>157</v>
      </c>
      <c r="F3143" s="2">
        <v>0</v>
      </c>
      <c r="G3143" s="100">
        <v>0</v>
      </c>
    </row>
    <row r="3144" spans="1:7" ht="13.5" customHeight="1" x14ac:dyDescent="0.2">
      <c r="A3144" s="100">
        <v>3143</v>
      </c>
      <c r="B3144" s="100">
        <v>3187</v>
      </c>
      <c r="C3144" s="4" t="s">
        <v>7</v>
      </c>
      <c r="D3144" s="100">
        <v>1168</v>
      </c>
      <c r="E3144" s="100">
        <v>157</v>
      </c>
      <c r="F3144" s="2">
        <v>0</v>
      </c>
      <c r="G3144" s="100">
        <v>0</v>
      </c>
    </row>
    <row r="3145" spans="1:7" ht="13.5" customHeight="1" x14ac:dyDescent="0.2">
      <c r="A3145" s="100">
        <v>3144</v>
      </c>
      <c r="B3145" s="100">
        <v>3188</v>
      </c>
      <c r="C3145" s="4" t="s">
        <v>7</v>
      </c>
      <c r="D3145" s="100">
        <v>1169</v>
      </c>
      <c r="E3145" s="100">
        <v>157</v>
      </c>
      <c r="F3145" s="2">
        <v>0</v>
      </c>
      <c r="G3145" s="100">
        <v>0</v>
      </c>
    </row>
    <row r="3146" spans="1:7" ht="13.5" customHeight="1" x14ac:dyDescent="0.2">
      <c r="A3146" s="100">
        <v>3145</v>
      </c>
      <c r="B3146" s="100">
        <v>3189</v>
      </c>
      <c r="C3146" s="4" t="s">
        <v>7</v>
      </c>
      <c r="D3146" s="100">
        <v>1170</v>
      </c>
      <c r="E3146" s="100">
        <v>157</v>
      </c>
      <c r="F3146" s="2">
        <v>0</v>
      </c>
      <c r="G3146" s="100">
        <v>0</v>
      </c>
    </row>
    <row r="3147" spans="1:7" ht="13.5" customHeight="1" x14ac:dyDescent="0.2">
      <c r="A3147" s="100">
        <v>3146</v>
      </c>
      <c r="B3147" s="100">
        <v>3190</v>
      </c>
      <c r="C3147" s="4" t="s">
        <v>7</v>
      </c>
      <c r="D3147" s="100">
        <v>1171</v>
      </c>
      <c r="E3147" s="100">
        <v>157</v>
      </c>
      <c r="F3147" s="2">
        <v>0</v>
      </c>
      <c r="G3147" s="100">
        <v>0</v>
      </c>
    </row>
    <row r="3148" spans="1:7" ht="13.5" customHeight="1" x14ac:dyDescent="0.2">
      <c r="A3148" s="100">
        <v>3147</v>
      </c>
      <c r="B3148" s="100">
        <v>3191</v>
      </c>
      <c r="C3148" s="4" t="s">
        <v>7</v>
      </c>
      <c r="D3148" s="100">
        <v>1172</v>
      </c>
      <c r="E3148" s="100">
        <v>157</v>
      </c>
      <c r="F3148" s="2">
        <v>0</v>
      </c>
      <c r="G3148" s="100">
        <v>0</v>
      </c>
    </row>
    <row r="3149" spans="1:7" ht="13.5" customHeight="1" x14ac:dyDescent="0.2">
      <c r="A3149" s="100">
        <v>3148</v>
      </c>
      <c r="B3149" s="100">
        <v>3192</v>
      </c>
      <c r="C3149" s="4" t="s">
        <v>7</v>
      </c>
      <c r="D3149" s="100">
        <v>1173</v>
      </c>
      <c r="E3149" s="100">
        <v>157</v>
      </c>
      <c r="F3149" s="2">
        <v>0</v>
      </c>
      <c r="G3149" s="100">
        <v>0</v>
      </c>
    </row>
    <row r="3150" spans="1:7" ht="13.5" customHeight="1" x14ac:dyDescent="0.2">
      <c r="A3150" s="100">
        <v>3149</v>
      </c>
      <c r="B3150" s="100">
        <v>3193</v>
      </c>
      <c r="C3150" s="4" t="s">
        <v>7</v>
      </c>
      <c r="D3150" s="100">
        <v>1174</v>
      </c>
      <c r="E3150" s="100">
        <v>157</v>
      </c>
      <c r="F3150" s="2">
        <v>0</v>
      </c>
      <c r="G3150" s="100">
        <v>0</v>
      </c>
    </row>
    <row r="3151" spans="1:7" ht="13.5" customHeight="1" x14ac:dyDescent="0.2">
      <c r="A3151" s="100">
        <v>3150</v>
      </c>
      <c r="B3151" s="100">
        <v>3194</v>
      </c>
      <c r="C3151" s="4" t="s">
        <v>7</v>
      </c>
      <c r="D3151" s="100">
        <v>1175</v>
      </c>
      <c r="E3151" s="100">
        <v>157</v>
      </c>
      <c r="F3151" s="2">
        <v>0</v>
      </c>
      <c r="G3151" s="100">
        <v>0</v>
      </c>
    </row>
    <row r="3152" spans="1:7" ht="13.5" customHeight="1" x14ac:dyDescent="0.2">
      <c r="A3152" s="100">
        <v>3151</v>
      </c>
      <c r="B3152" s="100">
        <v>3195</v>
      </c>
      <c r="C3152" s="4" t="s">
        <v>7</v>
      </c>
      <c r="D3152" s="100">
        <v>1176</v>
      </c>
      <c r="E3152" s="100">
        <v>157</v>
      </c>
      <c r="F3152" s="2">
        <v>0</v>
      </c>
      <c r="G3152" s="100">
        <v>0</v>
      </c>
    </row>
    <row r="3153" spans="1:7" ht="13.5" customHeight="1" x14ac:dyDescent="0.2">
      <c r="A3153" s="100">
        <v>3152</v>
      </c>
      <c r="B3153" s="100">
        <v>3196</v>
      </c>
      <c r="C3153" s="4" t="s">
        <v>7</v>
      </c>
      <c r="D3153" s="100">
        <v>1177</v>
      </c>
      <c r="E3153" s="100">
        <v>157</v>
      </c>
      <c r="F3153" s="2">
        <v>0</v>
      </c>
      <c r="G3153" s="100">
        <v>0</v>
      </c>
    </row>
    <row r="3154" spans="1:7" ht="13.5" customHeight="1" x14ac:dyDescent="0.2">
      <c r="A3154" s="100">
        <v>3153</v>
      </c>
      <c r="B3154" s="100">
        <v>3197</v>
      </c>
      <c r="C3154" s="4" t="s">
        <v>7</v>
      </c>
      <c r="D3154" s="100">
        <v>1178</v>
      </c>
      <c r="E3154" s="100">
        <v>157</v>
      </c>
      <c r="F3154" s="2">
        <v>0</v>
      </c>
      <c r="G3154" s="100">
        <v>0</v>
      </c>
    </row>
    <row r="3155" spans="1:7" ht="13.5" customHeight="1" x14ac:dyDescent="0.2">
      <c r="A3155" s="100">
        <v>3154</v>
      </c>
      <c r="B3155" s="100">
        <v>3198</v>
      </c>
      <c r="C3155" s="4" t="s">
        <v>7</v>
      </c>
      <c r="D3155" s="100">
        <v>1179</v>
      </c>
      <c r="E3155" s="100">
        <v>157</v>
      </c>
      <c r="F3155" s="2">
        <v>0</v>
      </c>
      <c r="G3155" s="100">
        <v>0</v>
      </c>
    </row>
    <row r="3156" spans="1:7" ht="13.5" customHeight="1" x14ac:dyDescent="0.2">
      <c r="A3156" s="100">
        <v>3155</v>
      </c>
      <c r="B3156" s="100">
        <v>3199</v>
      </c>
      <c r="C3156" s="4" t="s">
        <v>7</v>
      </c>
      <c r="D3156" s="100">
        <v>1180</v>
      </c>
      <c r="E3156" s="100">
        <v>157</v>
      </c>
      <c r="F3156" s="2">
        <v>0</v>
      </c>
      <c r="G3156" s="100">
        <v>0</v>
      </c>
    </row>
    <row r="3157" spans="1:7" ht="13.5" customHeight="1" x14ac:dyDescent="0.2">
      <c r="A3157" s="100">
        <v>3156</v>
      </c>
      <c r="B3157" s="100">
        <v>3200</v>
      </c>
      <c r="C3157" s="4" t="s">
        <v>7</v>
      </c>
      <c r="D3157" s="100">
        <v>1181</v>
      </c>
      <c r="E3157" s="100">
        <v>157</v>
      </c>
      <c r="F3157" s="2">
        <v>0</v>
      </c>
      <c r="G3157" s="100">
        <v>0</v>
      </c>
    </row>
    <row r="3158" spans="1:7" ht="13.5" customHeight="1" x14ac:dyDescent="0.2">
      <c r="A3158" s="100">
        <v>3157</v>
      </c>
      <c r="B3158" s="100">
        <v>3201</v>
      </c>
      <c r="C3158" s="4" t="s">
        <v>7</v>
      </c>
      <c r="D3158" s="100">
        <v>1182</v>
      </c>
      <c r="E3158" s="100">
        <v>157</v>
      </c>
      <c r="F3158" s="2">
        <v>0</v>
      </c>
      <c r="G3158" s="100">
        <v>0</v>
      </c>
    </row>
    <row r="3159" spans="1:7" ht="13.5" customHeight="1" x14ac:dyDescent="0.2">
      <c r="A3159" s="100">
        <v>3158</v>
      </c>
      <c r="B3159" s="100">
        <v>3202</v>
      </c>
      <c r="C3159" s="4" t="s">
        <v>7</v>
      </c>
      <c r="D3159" s="100">
        <v>1183</v>
      </c>
      <c r="E3159" s="100">
        <v>157</v>
      </c>
      <c r="F3159" s="2">
        <v>0</v>
      </c>
      <c r="G3159" s="100">
        <v>0</v>
      </c>
    </row>
    <row r="3160" spans="1:7" ht="13.5" customHeight="1" x14ac:dyDescent="0.2">
      <c r="A3160" s="100">
        <v>3159</v>
      </c>
      <c r="B3160" s="100">
        <v>3203</v>
      </c>
      <c r="C3160" s="4" t="s">
        <v>7</v>
      </c>
      <c r="D3160" s="100">
        <v>1184</v>
      </c>
      <c r="E3160" s="100">
        <v>157</v>
      </c>
      <c r="F3160" s="2">
        <v>0</v>
      </c>
      <c r="G3160" s="100">
        <v>0</v>
      </c>
    </row>
    <row r="3161" spans="1:7" ht="13.5" customHeight="1" x14ac:dyDescent="0.2">
      <c r="A3161" s="100">
        <v>3160</v>
      </c>
      <c r="B3161" s="100">
        <v>3204</v>
      </c>
      <c r="C3161" s="4" t="s">
        <v>7</v>
      </c>
      <c r="D3161" s="100">
        <v>1185</v>
      </c>
      <c r="E3161" s="100">
        <v>157</v>
      </c>
      <c r="F3161" s="2">
        <v>0</v>
      </c>
      <c r="G3161" s="100">
        <v>0</v>
      </c>
    </row>
    <row r="3162" spans="1:7" ht="13.5" customHeight="1" x14ac:dyDescent="0.2">
      <c r="A3162" s="100">
        <v>3161</v>
      </c>
      <c r="B3162" s="100">
        <v>3205</v>
      </c>
      <c r="C3162" s="4" t="s">
        <v>7</v>
      </c>
      <c r="D3162" s="100">
        <v>1186</v>
      </c>
      <c r="E3162" s="100">
        <v>157</v>
      </c>
      <c r="F3162" s="2">
        <v>0</v>
      </c>
      <c r="G3162" s="100">
        <v>0</v>
      </c>
    </row>
    <row r="3163" spans="1:7" ht="13.5" customHeight="1" x14ac:dyDescent="0.2">
      <c r="A3163" s="100">
        <v>3162</v>
      </c>
      <c r="B3163" s="100">
        <v>3206</v>
      </c>
      <c r="C3163" s="4" t="s">
        <v>7</v>
      </c>
      <c r="D3163" s="100">
        <v>1187</v>
      </c>
      <c r="E3163" s="100">
        <v>157</v>
      </c>
      <c r="F3163" s="2">
        <v>0</v>
      </c>
      <c r="G3163" s="100">
        <v>0</v>
      </c>
    </row>
    <row r="3164" spans="1:7" ht="13.5" customHeight="1" x14ac:dyDescent="0.2">
      <c r="A3164" s="100">
        <v>3163</v>
      </c>
      <c r="B3164" s="100">
        <v>3207</v>
      </c>
      <c r="C3164" s="4" t="s">
        <v>7</v>
      </c>
      <c r="D3164" s="100">
        <v>1188</v>
      </c>
      <c r="E3164" s="100">
        <v>157</v>
      </c>
      <c r="F3164" s="2">
        <v>0</v>
      </c>
      <c r="G3164" s="100">
        <v>0</v>
      </c>
    </row>
    <row r="3165" spans="1:7" ht="13.5" customHeight="1" x14ac:dyDescent="0.2">
      <c r="A3165" s="100">
        <v>3164</v>
      </c>
      <c r="B3165" s="100">
        <v>3208</v>
      </c>
      <c r="C3165" s="4" t="s">
        <v>7</v>
      </c>
      <c r="D3165" s="100">
        <v>1189</v>
      </c>
      <c r="E3165" s="100">
        <v>157</v>
      </c>
      <c r="F3165" s="2">
        <v>0</v>
      </c>
      <c r="G3165" s="100">
        <v>0</v>
      </c>
    </row>
    <row r="3166" spans="1:7" ht="13.5" customHeight="1" x14ac:dyDescent="0.2">
      <c r="A3166" s="100">
        <v>3165</v>
      </c>
      <c r="B3166" s="100">
        <v>3209</v>
      </c>
      <c r="C3166" s="4" t="s">
        <v>7</v>
      </c>
      <c r="D3166" s="100">
        <v>1190</v>
      </c>
      <c r="E3166" s="100">
        <v>157</v>
      </c>
      <c r="F3166" s="2">
        <v>0</v>
      </c>
      <c r="G3166" s="100">
        <v>0</v>
      </c>
    </row>
    <row r="3167" spans="1:7" ht="13.5" customHeight="1" x14ac:dyDescent="0.2">
      <c r="A3167" s="100">
        <v>3166</v>
      </c>
      <c r="B3167" s="100">
        <v>3210</v>
      </c>
      <c r="C3167" s="4" t="s">
        <v>7</v>
      </c>
      <c r="D3167" s="100">
        <v>1191</v>
      </c>
      <c r="E3167" s="100">
        <v>157</v>
      </c>
      <c r="F3167" s="2">
        <v>0</v>
      </c>
      <c r="G3167" s="100">
        <v>0</v>
      </c>
    </row>
    <row r="3168" spans="1:7" ht="13.5" customHeight="1" x14ac:dyDescent="0.2">
      <c r="A3168" s="100">
        <v>3167</v>
      </c>
      <c r="B3168" s="100">
        <v>3211</v>
      </c>
      <c r="C3168" s="4" t="s">
        <v>7</v>
      </c>
      <c r="D3168" s="100">
        <v>380</v>
      </c>
      <c r="E3168" s="100">
        <v>119</v>
      </c>
      <c r="F3168" s="2">
        <v>0</v>
      </c>
      <c r="G3168" s="100">
        <v>0</v>
      </c>
    </row>
    <row r="3169" spans="1:7" ht="13.5" customHeight="1" x14ac:dyDescent="0.2">
      <c r="A3169" s="100">
        <v>3168</v>
      </c>
      <c r="B3169" s="100">
        <v>3212</v>
      </c>
      <c r="C3169" s="4" t="s">
        <v>7</v>
      </c>
      <c r="D3169" s="100">
        <v>381</v>
      </c>
      <c r="E3169" s="100">
        <v>119</v>
      </c>
      <c r="F3169" s="2">
        <v>0</v>
      </c>
      <c r="G3169" s="100">
        <v>0</v>
      </c>
    </row>
    <row r="3170" spans="1:7" ht="13.5" customHeight="1" x14ac:dyDescent="0.2">
      <c r="A3170" s="100">
        <v>3169</v>
      </c>
      <c r="B3170" s="100">
        <v>3213</v>
      </c>
      <c r="C3170" s="4" t="s">
        <v>7</v>
      </c>
      <c r="D3170" s="100">
        <v>382</v>
      </c>
      <c r="E3170" s="100">
        <v>119</v>
      </c>
      <c r="F3170" s="2">
        <v>0</v>
      </c>
      <c r="G3170" s="100">
        <v>0</v>
      </c>
    </row>
    <row r="3171" spans="1:7" ht="13.5" customHeight="1" x14ac:dyDescent="0.2">
      <c r="A3171" s="100">
        <v>3170</v>
      </c>
      <c r="B3171" s="100">
        <v>3214</v>
      </c>
      <c r="C3171" s="4" t="s">
        <v>7</v>
      </c>
      <c r="D3171" s="100">
        <v>383</v>
      </c>
      <c r="E3171" s="100">
        <v>119</v>
      </c>
      <c r="F3171" s="2">
        <v>0</v>
      </c>
      <c r="G3171" s="100">
        <v>0</v>
      </c>
    </row>
    <row r="3172" spans="1:7" ht="13.5" customHeight="1" x14ac:dyDescent="0.2">
      <c r="A3172" s="100">
        <v>3171</v>
      </c>
      <c r="B3172" s="100">
        <v>3215</v>
      </c>
      <c r="C3172" s="4" t="s">
        <v>7</v>
      </c>
      <c r="D3172" s="100">
        <v>384</v>
      </c>
      <c r="E3172" s="100">
        <v>119</v>
      </c>
      <c r="F3172" s="2">
        <v>0</v>
      </c>
      <c r="G3172" s="100">
        <v>0</v>
      </c>
    </row>
    <row r="3173" spans="1:7" ht="13.5" customHeight="1" x14ac:dyDescent="0.2">
      <c r="A3173" s="100">
        <v>3172</v>
      </c>
      <c r="B3173" s="100">
        <v>3216</v>
      </c>
      <c r="C3173" s="4" t="s">
        <v>7</v>
      </c>
      <c r="D3173" s="100">
        <v>385</v>
      </c>
      <c r="E3173" s="100">
        <v>119</v>
      </c>
      <c r="F3173" s="2">
        <v>0</v>
      </c>
      <c r="G3173" s="100">
        <v>0</v>
      </c>
    </row>
    <row r="3174" spans="1:7" ht="13.5" customHeight="1" x14ac:dyDescent="0.2">
      <c r="A3174" s="100">
        <v>3173</v>
      </c>
      <c r="B3174" s="100">
        <v>3217</v>
      </c>
      <c r="C3174" s="4" t="s">
        <v>7</v>
      </c>
      <c r="D3174" s="100">
        <v>387</v>
      </c>
      <c r="E3174" s="100">
        <v>119</v>
      </c>
      <c r="F3174" s="2">
        <v>0</v>
      </c>
      <c r="G3174" s="100">
        <v>0</v>
      </c>
    </row>
    <row r="3175" spans="1:7" ht="13.5" customHeight="1" x14ac:dyDescent="0.2">
      <c r="A3175" s="100">
        <v>3174</v>
      </c>
      <c r="B3175" s="100">
        <v>3218</v>
      </c>
      <c r="C3175" s="4" t="s">
        <v>7</v>
      </c>
      <c r="D3175" s="100">
        <v>388</v>
      </c>
      <c r="E3175" s="100">
        <v>119</v>
      </c>
      <c r="F3175" s="2">
        <v>0</v>
      </c>
      <c r="G3175" s="100">
        <v>0</v>
      </c>
    </row>
    <row r="3176" spans="1:7" ht="13.5" customHeight="1" x14ac:dyDescent="0.2">
      <c r="A3176" s="100">
        <v>3175</v>
      </c>
      <c r="B3176" s="100">
        <v>3219</v>
      </c>
      <c r="C3176" s="4" t="s">
        <v>7</v>
      </c>
      <c r="D3176" s="100">
        <v>389</v>
      </c>
      <c r="E3176" s="100">
        <v>119</v>
      </c>
      <c r="F3176" s="2">
        <v>0</v>
      </c>
      <c r="G3176" s="100">
        <v>0</v>
      </c>
    </row>
    <row r="3177" spans="1:7" ht="13.5" customHeight="1" x14ac:dyDescent="0.2">
      <c r="A3177" s="100">
        <v>3176</v>
      </c>
      <c r="B3177" s="100">
        <v>3220</v>
      </c>
      <c r="C3177" s="4" t="s">
        <v>7</v>
      </c>
      <c r="D3177" s="100">
        <v>390</v>
      </c>
      <c r="E3177" s="100">
        <v>119</v>
      </c>
      <c r="F3177" s="2">
        <v>0</v>
      </c>
      <c r="G3177" s="100">
        <v>0</v>
      </c>
    </row>
    <row r="3178" spans="1:7" ht="13.5" customHeight="1" x14ac:dyDescent="0.2">
      <c r="A3178" s="100">
        <v>3177</v>
      </c>
      <c r="B3178" s="100">
        <v>3221</v>
      </c>
      <c r="C3178" s="4" t="s">
        <v>7</v>
      </c>
      <c r="D3178" s="100">
        <v>391</v>
      </c>
      <c r="E3178" s="100">
        <v>119</v>
      </c>
      <c r="F3178" s="2">
        <v>0</v>
      </c>
      <c r="G3178" s="100">
        <v>0</v>
      </c>
    </row>
    <row r="3179" spans="1:7" ht="13.5" customHeight="1" x14ac:dyDescent="0.2">
      <c r="A3179" s="100">
        <v>3178</v>
      </c>
      <c r="B3179" s="100">
        <v>3222</v>
      </c>
      <c r="C3179" s="4" t="s">
        <v>7</v>
      </c>
      <c r="D3179" s="100">
        <v>392</v>
      </c>
      <c r="E3179" s="100">
        <v>119</v>
      </c>
      <c r="F3179" s="2">
        <v>0</v>
      </c>
      <c r="G3179" s="100">
        <v>0</v>
      </c>
    </row>
    <row r="3180" spans="1:7" ht="13.5" customHeight="1" x14ac:dyDescent="0.2">
      <c r="A3180" s="100">
        <v>3179</v>
      </c>
      <c r="B3180" s="100">
        <v>3223</v>
      </c>
      <c r="C3180" s="4" t="s">
        <v>7</v>
      </c>
      <c r="D3180" s="100">
        <v>393</v>
      </c>
      <c r="E3180" s="100">
        <v>119</v>
      </c>
      <c r="F3180" s="2">
        <v>0</v>
      </c>
      <c r="G3180" s="100">
        <v>0</v>
      </c>
    </row>
    <row r="3181" spans="1:7" ht="13.5" customHeight="1" x14ac:dyDescent="0.2">
      <c r="A3181" s="100">
        <v>3180</v>
      </c>
      <c r="B3181" s="100">
        <v>3224</v>
      </c>
      <c r="C3181" s="4" t="s">
        <v>7</v>
      </c>
      <c r="D3181" s="100">
        <v>394</v>
      </c>
      <c r="E3181" s="100">
        <v>119</v>
      </c>
      <c r="F3181" s="2">
        <v>0</v>
      </c>
      <c r="G3181" s="100">
        <v>0</v>
      </c>
    </row>
    <row r="3182" spans="1:7" ht="13.5" customHeight="1" x14ac:dyDescent="0.2">
      <c r="A3182" s="100">
        <v>3181</v>
      </c>
      <c r="B3182" s="100">
        <v>3225</v>
      </c>
      <c r="C3182" s="4" t="s">
        <v>7</v>
      </c>
      <c r="D3182" s="100">
        <v>715</v>
      </c>
      <c r="E3182" s="100">
        <v>29</v>
      </c>
      <c r="F3182" s="2">
        <v>0</v>
      </c>
      <c r="G3182" s="100">
        <v>0</v>
      </c>
    </row>
    <row r="3183" spans="1:7" ht="13.5" customHeight="1" x14ac:dyDescent="0.2">
      <c r="A3183" s="100">
        <v>3182</v>
      </c>
      <c r="B3183" s="100">
        <v>3226</v>
      </c>
      <c r="C3183" s="4" t="s">
        <v>7</v>
      </c>
      <c r="D3183" s="100">
        <v>716</v>
      </c>
      <c r="E3183" s="100">
        <v>29</v>
      </c>
      <c r="F3183" s="2">
        <v>0</v>
      </c>
      <c r="G3183" s="100">
        <v>0</v>
      </c>
    </row>
    <row r="3184" spans="1:7" ht="13.5" customHeight="1" x14ac:dyDescent="0.2">
      <c r="A3184" s="100">
        <v>3183</v>
      </c>
      <c r="B3184" s="100">
        <v>3227</v>
      </c>
      <c r="C3184" s="4" t="s">
        <v>7</v>
      </c>
      <c r="D3184" s="100">
        <v>717</v>
      </c>
      <c r="E3184" s="100">
        <v>29</v>
      </c>
      <c r="F3184" s="2">
        <v>0</v>
      </c>
      <c r="G3184" s="100">
        <v>0</v>
      </c>
    </row>
    <row r="3185" spans="1:7" ht="13.5" customHeight="1" x14ac:dyDescent="0.2">
      <c r="A3185" s="100">
        <v>3184</v>
      </c>
      <c r="B3185" s="100">
        <v>3228</v>
      </c>
      <c r="C3185" s="4" t="s">
        <v>7</v>
      </c>
      <c r="D3185" s="100">
        <v>718</v>
      </c>
      <c r="E3185" s="100">
        <v>29</v>
      </c>
      <c r="F3185" s="2">
        <v>0</v>
      </c>
      <c r="G3185" s="100">
        <v>0</v>
      </c>
    </row>
    <row r="3186" spans="1:7" ht="13.5" customHeight="1" x14ac:dyDescent="0.2">
      <c r="A3186" s="100">
        <v>3185</v>
      </c>
      <c r="B3186" s="100">
        <v>3229</v>
      </c>
      <c r="C3186" s="4" t="s">
        <v>7</v>
      </c>
      <c r="D3186" s="100">
        <v>719</v>
      </c>
      <c r="E3186" s="100">
        <v>29</v>
      </c>
      <c r="F3186" s="2">
        <v>0</v>
      </c>
      <c r="G3186" s="100">
        <v>0</v>
      </c>
    </row>
    <row r="3187" spans="1:7" ht="13.5" customHeight="1" x14ac:dyDescent="0.2">
      <c r="A3187" s="100">
        <v>3186</v>
      </c>
      <c r="B3187" s="100">
        <v>3230</v>
      </c>
      <c r="C3187" s="4" t="s">
        <v>7</v>
      </c>
      <c r="D3187" s="100">
        <v>720</v>
      </c>
      <c r="E3187" s="100">
        <v>29</v>
      </c>
      <c r="F3187" s="2">
        <v>0</v>
      </c>
      <c r="G3187" s="100">
        <v>0</v>
      </c>
    </row>
    <row r="3188" spans="1:7" ht="13.5" customHeight="1" x14ac:dyDescent="0.2">
      <c r="A3188" s="100">
        <v>3187</v>
      </c>
      <c r="B3188" s="100">
        <v>3231</v>
      </c>
      <c r="C3188" s="4" t="s">
        <v>7</v>
      </c>
      <c r="D3188" s="100">
        <v>721</v>
      </c>
      <c r="E3188" s="100">
        <v>29</v>
      </c>
      <c r="F3188" s="2">
        <v>0</v>
      </c>
      <c r="G3188" s="100">
        <v>0</v>
      </c>
    </row>
    <row r="3189" spans="1:7" ht="13.5" customHeight="1" x14ac:dyDescent="0.2">
      <c r="A3189" s="100">
        <v>3188</v>
      </c>
      <c r="B3189" s="100">
        <v>3232</v>
      </c>
      <c r="C3189" s="4" t="s">
        <v>7</v>
      </c>
      <c r="D3189" s="100">
        <v>722</v>
      </c>
      <c r="E3189" s="100">
        <v>29</v>
      </c>
      <c r="F3189" s="2">
        <v>0</v>
      </c>
      <c r="G3189" s="100">
        <v>0</v>
      </c>
    </row>
    <row r="3190" spans="1:7" ht="13.5" customHeight="1" x14ac:dyDescent="0.2">
      <c r="A3190" s="100">
        <v>3189</v>
      </c>
      <c r="B3190" s="100">
        <v>3233</v>
      </c>
      <c r="C3190" s="4" t="s">
        <v>7</v>
      </c>
      <c r="D3190" s="100">
        <v>723</v>
      </c>
      <c r="E3190" s="100">
        <v>29</v>
      </c>
      <c r="F3190" s="2">
        <v>0</v>
      </c>
      <c r="G3190" s="100">
        <v>0</v>
      </c>
    </row>
    <row r="3191" spans="1:7" ht="13.5" customHeight="1" x14ac:dyDescent="0.2">
      <c r="A3191" s="100">
        <v>3190</v>
      </c>
      <c r="B3191" s="100">
        <v>3234</v>
      </c>
      <c r="C3191" s="4" t="s">
        <v>7</v>
      </c>
      <c r="D3191" s="100">
        <v>724</v>
      </c>
      <c r="E3191" s="100">
        <v>29</v>
      </c>
      <c r="F3191" s="2">
        <v>0</v>
      </c>
      <c r="G3191" s="100">
        <v>0</v>
      </c>
    </row>
    <row r="3192" spans="1:7" ht="13.5" customHeight="1" x14ac:dyDescent="0.2">
      <c r="A3192" s="100">
        <v>3191</v>
      </c>
      <c r="B3192" s="100">
        <v>3235</v>
      </c>
      <c r="C3192" s="4" t="s">
        <v>7</v>
      </c>
      <c r="D3192" s="100">
        <v>725</v>
      </c>
      <c r="E3192" s="100">
        <v>29</v>
      </c>
      <c r="F3192" s="2">
        <v>0</v>
      </c>
      <c r="G3192" s="100">
        <v>0</v>
      </c>
    </row>
    <row r="3193" spans="1:7" ht="13.5" customHeight="1" x14ac:dyDescent="0.2">
      <c r="A3193" s="100">
        <v>3192</v>
      </c>
      <c r="B3193" s="100">
        <v>3236</v>
      </c>
      <c r="C3193" s="4" t="s">
        <v>7</v>
      </c>
      <c r="D3193" s="100">
        <v>726</v>
      </c>
      <c r="E3193" s="100">
        <v>29</v>
      </c>
      <c r="F3193" s="2">
        <v>0</v>
      </c>
      <c r="G3193" s="100">
        <v>0</v>
      </c>
    </row>
    <row r="3194" spans="1:7" ht="13.5" customHeight="1" x14ac:dyDescent="0.2">
      <c r="A3194" s="100">
        <v>3193</v>
      </c>
      <c r="B3194" s="100">
        <v>3237</v>
      </c>
      <c r="C3194" s="4" t="s">
        <v>7</v>
      </c>
      <c r="D3194" s="100">
        <v>727</v>
      </c>
      <c r="E3194" s="100">
        <v>29</v>
      </c>
      <c r="F3194" s="2">
        <v>0</v>
      </c>
      <c r="G3194" s="100">
        <v>0</v>
      </c>
    </row>
    <row r="3195" spans="1:7" ht="13.5" customHeight="1" x14ac:dyDescent="0.2">
      <c r="A3195" s="100">
        <v>3194</v>
      </c>
      <c r="B3195" s="100">
        <v>3238</v>
      </c>
      <c r="C3195" s="4" t="s">
        <v>7</v>
      </c>
      <c r="D3195" s="100">
        <v>728</v>
      </c>
      <c r="E3195" s="100">
        <v>29</v>
      </c>
      <c r="F3195" s="2">
        <v>0</v>
      </c>
      <c r="G3195" s="100">
        <v>0</v>
      </c>
    </row>
    <row r="3196" spans="1:7" ht="13.5" customHeight="1" x14ac:dyDescent="0.2">
      <c r="A3196" s="100">
        <v>3195</v>
      </c>
      <c r="B3196" s="100">
        <v>3239</v>
      </c>
      <c r="C3196" s="4" t="s">
        <v>7</v>
      </c>
      <c r="D3196" s="100">
        <v>729</v>
      </c>
      <c r="E3196" s="100">
        <v>29</v>
      </c>
      <c r="F3196" s="2">
        <v>0</v>
      </c>
      <c r="G3196" s="100">
        <v>0</v>
      </c>
    </row>
    <row r="3197" spans="1:7" ht="13.5" customHeight="1" x14ac:dyDescent="0.2">
      <c r="A3197" s="100">
        <v>3196</v>
      </c>
      <c r="B3197" s="100">
        <v>3240</v>
      </c>
      <c r="C3197" s="4" t="s">
        <v>7</v>
      </c>
      <c r="D3197" s="100">
        <v>730</v>
      </c>
      <c r="E3197" s="100">
        <v>29</v>
      </c>
      <c r="F3197" s="2">
        <v>0</v>
      </c>
      <c r="G3197" s="100">
        <v>0</v>
      </c>
    </row>
    <row r="3198" spans="1:7" ht="13.5" customHeight="1" x14ac:dyDescent="0.2">
      <c r="A3198" s="100">
        <v>3197</v>
      </c>
      <c r="B3198" s="100">
        <v>3241</v>
      </c>
      <c r="C3198" s="4" t="s">
        <v>7</v>
      </c>
      <c r="D3198" s="100">
        <v>731</v>
      </c>
      <c r="E3198" s="100">
        <v>29</v>
      </c>
      <c r="F3198" s="2">
        <v>0</v>
      </c>
      <c r="G3198" s="100">
        <v>0</v>
      </c>
    </row>
    <row r="3199" spans="1:7" ht="13.5" customHeight="1" x14ac:dyDescent="0.2">
      <c r="A3199" s="100">
        <v>3198</v>
      </c>
      <c r="B3199" s="100">
        <v>3242</v>
      </c>
      <c r="C3199" s="4" t="s">
        <v>7</v>
      </c>
      <c r="D3199" s="100">
        <v>732</v>
      </c>
      <c r="E3199" s="100">
        <v>29</v>
      </c>
      <c r="F3199" s="2">
        <v>0</v>
      </c>
      <c r="G3199" s="100">
        <v>0</v>
      </c>
    </row>
    <row r="3200" spans="1:7" ht="13.5" customHeight="1" x14ac:dyDescent="0.2">
      <c r="A3200" s="100">
        <v>3199</v>
      </c>
      <c r="B3200" s="100">
        <v>3243</v>
      </c>
      <c r="C3200" s="4" t="s">
        <v>7</v>
      </c>
      <c r="D3200" s="100">
        <v>733</v>
      </c>
      <c r="E3200" s="100">
        <v>29</v>
      </c>
      <c r="F3200" s="2">
        <v>0</v>
      </c>
      <c r="G3200" s="100">
        <v>0</v>
      </c>
    </row>
    <row r="3201" spans="1:7" ht="13.5" customHeight="1" x14ac:dyDescent="0.2">
      <c r="A3201" s="100">
        <v>3200</v>
      </c>
      <c r="B3201" s="100">
        <v>3244</v>
      </c>
      <c r="C3201" s="4" t="s">
        <v>7</v>
      </c>
      <c r="D3201" s="100">
        <v>734</v>
      </c>
      <c r="E3201" s="100">
        <v>29</v>
      </c>
      <c r="F3201" s="2">
        <v>0</v>
      </c>
      <c r="G3201" s="100">
        <v>0</v>
      </c>
    </row>
    <row r="3202" spans="1:7" ht="13.5" customHeight="1" x14ac:dyDescent="0.2">
      <c r="A3202" s="100">
        <v>3201</v>
      </c>
      <c r="B3202" s="100">
        <v>3245</v>
      </c>
      <c r="C3202" s="4" t="s">
        <v>7</v>
      </c>
      <c r="D3202" s="100">
        <v>735</v>
      </c>
      <c r="E3202" s="100">
        <v>29</v>
      </c>
      <c r="F3202" s="2">
        <v>0</v>
      </c>
      <c r="G3202" s="100">
        <v>0</v>
      </c>
    </row>
    <row r="3203" spans="1:7" ht="13.5" customHeight="1" x14ac:dyDescent="0.2">
      <c r="A3203" s="100">
        <v>3202</v>
      </c>
      <c r="B3203" s="100">
        <v>3246</v>
      </c>
      <c r="C3203" s="4" t="s">
        <v>7</v>
      </c>
      <c r="D3203" s="100">
        <v>736</v>
      </c>
      <c r="E3203" s="100">
        <v>29</v>
      </c>
      <c r="F3203" s="2">
        <v>0</v>
      </c>
      <c r="G3203" s="100">
        <v>0</v>
      </c>
    </row>
    <row r="3204" spans="1:7" ht="13.5" customHeight="1" x14ac:dyDescent="0.2">
      <c r="A3204" s="100">
        <v>3203</v>
      </c>
      <c r="B3204" s="100">
        <v>3247</v>
      </c>
      <c r="C3204" s="4" t="s">
        <v>7</v>
      </c>
      <c r="D3204" s="100">
        <v>737</v>
      </c>
      <c r="E3204" s="100">
        <v>29</v>
      </c>
      <c r="F3204" s="2">
        <v>0</v>
      </c>
      <c r="G3204" s="100">
        <v>0</v>
      </c>
    </row>
    <row r="3205" spans="1:7" ht="13.5" customHeight="1" x14ac:dyDescent="0.2">
      <c r="A3205" s="100">
        <v>3204</v>
      </c>
      <c r="B3205" s="100">
        <v>3248</v>
      </c>
      <c r="C3205" s="4" t="s">
        <v>7</v>
      </c>
      <c r="D3205" s="100">
        <v>738</v>
      </c>
      <c r="E3205" s="100">
        <v>29</v>
      </c>
      <c r="F3205" s="2">
        <v>0</v>
      </c>
      <c r="G3205" s="100">
        <v>0</v>
      </c>
    </row>
    <row r="3206" spans="1:7" ht="13.5" customHeight="1" x14ac:dyDescent="0.2">
      <c r="A3206" s="100">
        <v>3205</v>
      </c>
      <c r="B3206" s="100">
        <v>3249</v>
      </c>
      <c r="C3206" s="4" t="s">
        <v>7</v>
      </c>
      <c r="D3206" s="100">
        <v>739</v>
      </c>
      <c r="E3206" s="100">
        <v>29</v>
      </c>
      <c r="F3206" s="2">
        <v>0</v>
      </c>
      <c r="G3206" s="100">
        <v>0</v>
      </c>
    </row>
    <row r="3207" spans="1:7" ht="13.5" customHeight="1" x14ac:dyDescent="0.2">
      <c r="A3207" s="100">
        <v>3206</v>
      </c>
      <c r="B3207" s="100">
        <v>3250</v>
      </c>
      <c r="C3207" s="4" t="s">
        <v>7</v>
      </c>
      <c r="D3207" s="100">
        <v>740</v>
      </c>
      <c r="E3207" s="100">
        <v>29</v>
      </c>
      <c r="F3207" s="2">
        <v>0</v>
      </c>
      <c r="G3207" s="100">
        <v>0</v>
      </c>
    </row>
    <row r="3208" spans="1:7" ht="13.5" customHeight="1" x14ac:dyDescent="0.2">
      <c r="A3208" s="100">
        <v>3207</v>
      </c>
      <c r="B3208" s="100">
        <v>3251</v>
      </c>
      <c r="C3208" s="4" t="s">
        <v>7</v>
      </c>
      <c r="D3208" s="100">
        <v>741</v>
      </c>
      <c r="E3208" s="100">
        <v>29</v>
      </c>
      <c r="F3208" s="2">
        <v>0</v>
      </c>
      <c r="G3208" s="100">
        <v>0</v>
      </c>
    </row>
    <row r="3209" spans="1:7" ht="13.5" customHeight="1" x14ac:dyDescent="0.2">
      <c r="A3209" s="100">
        <v>3208</v>
      </c>
      <c r="B3209" s="100">
        <v>3252</v>
      </c>
      <c r="C3209" s="4" t="s">
        <v>7</v>
      </c>
      <c r="D3209" s="100">
        <v>742</v>
      </c>
      <c r="E3209" s="100">
        <v>29</v>
      </c>
      <c r="F3209" s="2">
        <v>0</v>
      </c>
      <c r="G3209" s="100">
        <v>0</v>
      </c>
    </row>
    <row r="3210" spans="1:7" ht="13.5" customHeight="1" x14ac:dyDescent="0.2">
      <c r="A3210" s="100">
        <v>3209</v>
      </c>
      <c r="B3210" s="100">
        <v>3253</v>
      </c>
      <c r="C3210" s="4" t="s">
        <v>7</v>
      </c>
      <c r="D3210" s="100">
        <v>743</v>
      </c>
      <c r="E3210" s="100">
        <v>29</v>
      </c>
      <c r="F3210" s="2">
        <v>0</v>
      </c>
      <c r="G3210" s="100">
        <v>0</v>
      </c>
    </row>
    <row r="3211" spans="1:7" ht="13.5" customHeight="1" x14ac:dyDescent="0.2">
      <c r="A3211" s="100">
        <v>3210</v>
      </c>
      <c r="B3211" s="100">
        <v>3254</v>
      </c>
      <c r="C3211" s="4" t="s">
        <v>7</v>
      </c>
      <c r="D3211" s="100">
        <v>744</v>
      </c>
      <c r="E3211" s="100">
        <v>29</v>
      </c>
      <c r="F3211" s="2">
        <v>0</v>
      </c>
      <c r="G3211" s="100">
        <v>0</v>
      </c>
    </row>
    <row r="3212" spans="1:7" ht="13.5" customHeight="1" x14ac:dyDescent="0.2">
      <c r="A3212" s="100">
        <v>3211</v>
      </c>
      <c r="B3212" s="100">
        <v>3255</v>
      </c>
      <c r="C3212" s="4" t="s">
        <v>7</v>
      </c>
      <c r="D3212" s="100">
        <v>745</v>
      </c>
      <c r="E3212" s="100">
        <v>29</v>
      </c>
      <c r="F3212" s="2">
        <v>0</v>
      </c>
      <c r="G3212" s="100">
        <v>0</v>
      </c>
    </row>
    <row r="3213" spans="1:7" ht="13.5" customHeight="1" x14ac:dyDescent="0.2">
      <c r="A3213" s="100">
        <v>3212</v>
      </c>
      <c r="B3213" s="100">
        <v>3256</v>
      </c>
      <c r="C3213" s="4" t="s">
        <v>7</v>
      </c>
      <c r="D3213" s="100">
        <v>746</v>
      </c>
      <c r="E3213" s="100">
        <v>29</v>
      </c>
      <c r="F3213" s="2">
        <v>0</v>
      </c>
      <c r="G3213" s="100">
        <v>0</v>
      </c>
    </row>
    <row r="3214" spans="1:7" ht="13.5" customHeight="1" x14ac:dyDescent="0.2">
      <c r="A3214" s="100">
        <v>3213</v>
      </c>
      <c r="B3214" s="100">
        <v>3257</v>
      </c>
      <c r="C3214" s="4" t="s">
        <v>7</v>
      </c>
      <c r="D3214" s="100">
        <v>747</v>
      </c>
      <c r="E3214" s="100">
        <v>29</v>
      </c>
      <c r="F3214" s="2">
        <v>0</v>
      </c>
      <c r="G3214" s="100">
        <v>0</v>
      </c>
    </row>
    <row r="3215" spans="1:7" ht="13.5" customHeight="1" x14ac:dyDescent="0.2">
      <c r="A3215" s="100">
        <v>3214</v>
      </c>
      <c r="B3215" s="100">
        <v>3258</v>
      </c>
      <c r="C3215" s="4" t="s">
        <v>7</v>
      </c>
      <c r="D3215" s="100">
        <v>748</v>
      </c>
      <c r="E3215" s="100">
        <v>29</v>
      </c>
      <c r="F3215" s="2">
        <v>0</v>
      </c>
      <c r="G3215" s="100">
        <v>0</v>
      </c>
    </row>
    <row r="3216" spans="1:7" ht="13.5" customHeight="1" x14ac:dyDescent="0.2">
      <c r="A3216" s="100">
        <v>3215</v>
      </c>
      <c r="B3216" s="100">
        <v>3259</v>
      </c>
      <c r="C3216" s="4" t="s">
        <v>7</v>
      </c>
      <c r="D3216" s="100">
        <v>749</v>
      </c>
      <c r="E3216" s="100">
        <v>29</v>
      </c>
      <c r="F3216" s="2">
        <v>0</v>
      </c>
      <c r="G3216" s="100">
        <v>0</v>
      </c>
    </row>
    <row r="3217" spans="1:7" ht="13.5" customHeight="1" x14ac:dyDescent="0.2">
      <c r="A3217" s="100">
        <v>3216</v>
      </c>
      <c r="B3217" s="100">
        <v>3260</v>
      </c>
      <c r="C3217" s="4" t="s">
        <v>7</v>
      </c>
      <c r="D3217" s="100">
        <v>750</v>
      </c>
      <c r="E3217" s="100">
        <v>29</v>
      </c>
      <c r="F3217" s="2">
        <v>0</v>
      </c>
      <c r="G3217" s="100">
        <v>0</v>
      </c>
    </row>
    <row r="3218" spans="1:7" ht="13.5" customHeight="1" x14ac:dyDescent="0.2">
      <c r="A3218" s="100">
        <v>3217</v>
      </c>
      <c r="B3218" s="100">
        <v>3261</v>
      </c>
      <c r="C3218" s="4" t="s">
        <v>7</v>
      </c>
      <c r="D3218" s="100">
        <v>751</v>
      </c>
      <c r="E3218" s="100">
        <v>29</v>
      </c>
      <c r="F3218" s="2">
        <v>0</v>
      </c>
      <c r="G3218" s="100">
        <v>0</v>
      </c>
    </row>
    <row r="3219" spans="1:7" ht="13.5" customHeight="1" x14ac:dyDescent="0.2">
      <c r="A3219" s="100">
        <v>3218</v>
      </c>
      <c r="B3219" s="100">
        <v>3262</v>
      </c>
      <c r="C3219" s="4" t="s">
        <v>7</v>
      </c>
      <c r="D3219" s="100">
        <v>752</v>
      </c>
      <c r="E3219" s="100">
        <v>29</v>
      </c>
      <c r="F3219" s="2">
        <v>0</v>
      </c>
      <c r="G3219" s="100">
        <v>0</v>
      </c>
    </row>
    <row r="3220" spans="1:7" ht="13.5" customHeight="1" x14ac:dyDescent="0.2">
      <c r="A3220" s="100">
        <v>3219</v>
      </c>
      <c r="B3220" s="100">
        <v>3263</v>
      </c>
      <c r="C3220" s="4" t="s">
        <v>7</v>
      </c>
      <c r="D3220" s="100">
        <v>753</v>
      </c>
      <c r="E3220" s="100">
        <v>29</v>
      </c>
      <c r="F3220" s="2">
        <v>0</v>
      </c>
      <c r="G3220" s="100">
        <v>0</v>
      </c>
    </row>
    <row r="3221" spans="1:7" ht="13.5" customHeight="1" x14ac:dyDescent="0.2">
      <c r="A3221" s="100">
        <v>3220</v>
      </c>
      <c r="B3221" s="100">
        <v>3264</v>
      </c>
      <c r="C3221" s="4" t="s">
        <v>7</v>
      </c>
      <c r="D3221" s="100">
        <v>754</v>
      </c>
      <c r="E3221" s="100">
        <v>29</v>
      </c>
      <c r="F3221" s="2">
        <v>0</v>
      </c>
      <c r="G3221" s="100">
        <v>0</v>
      </c>
    </row>
    <row r="3222" spans="1:7" ht="13.5" customHeight="1" x14ac:dyDescent="0.2">
      <c r="A3222" s="100">
        <v>3221</v>
      </c>
      <c r="B3222" s="100">
        <v>3265</v>
      </c>
      <c r="C3222" s="4" t="s">
        <v>7</v>
      </c>
      <c r="D3222" s="100">
        <v>755</v>
      </c>
      <c r="E3222" s="100">
        <v>29</v>
      </c>
      <c r="F3222" s="2">
        <v>0</v>
      </c>
      <c r="G3222" s="100">
        <v>0</v>
      </c>
    </row>
    <row r="3223" spans="1:7" ht="13.5" customHeight="1" x14ac:dyDescent="0.2">
      <c r="A3223" s="100">
        <v>3222</v>
      </c>
      <c r="B3223" s="100">
        <v>3266</v>
      </c>
      <c r="C3223" s="4" t="s">
        <v>7</v>
      </c>
      <c r="D3223" s="100">
        <v>756</v>
      </c>
      <c r="E3223" s="100">
        <v>29</v>
      </c>
      <c r="F3223" s="2">
        <v>0</v>
      </c>
      <c r="G3223" s="100">
        <v>0</v>
      </c>
    </row>
    <row r="3224" spans="1:7" ht="13.5" customHeight="1" x14ac:dyDescent="0.2">
      <c r="A3224" s="100">
        <v>3223</v>
      </c>
      <c r="B3224" s="100">
        <v>3267</v>
      </c>
      <c r="C3224" s="4" t="s">
        <v>7</v>
      </c>
      <c r="D3224" s="100">
        <v>757</v>
      </c>
      <c r="E3224" s="100">
        <v>29</v>
      </c>
      <c r="F3224" s="2">
        <v>0</v>
      </c>
      <c r="G3224" s="100">
        <v>0</v>
      </c>
    </row>
    <row r="3225" spans="1:7" ht="13.5" customHeight="1" x14ac:dyDescent="0.2">
      <c r="A3225" s="100">
        <v>3224</v>
      </c>
      <c r="B3225" s="100">
        <v>3268</v>
      </c>
      <c r="C3225" s="4" t="s">
        <v>7</v>
      </c>
      <c r="D3225" s="100">
        <v>758</v>
      </c>
      <c r="E3225" s="100">
        <v>29</v>
      </c>
      <c r="F3225" s="2">
        <v>0</v>
      </c>
      <c r="G3225" s="100">
        <v>0</v>
      </c>
    </row>
    <row r="3226" spans="1:7" ht="13.5" customHeight="1" x14ac:dyDescent="0.2">
      <c r="A3226" s="100">
        <v>3225</v>
      </c>
      <c r="B3226" s="100">
        <v>3269</v>
      </c>
      <c r="C3226" s="4" t="s">
        <v>7</v>
      </c>
      <c r="D3226" s="100">
        <v>759</v>
      </c>
      <c r="E3226" s="100">
        <v>29</v>
      </c>
      <c r="F3226" s="2">
        <v>0</v>
      </c>
      <c r="G3226" s="100">
        <v>0</v>
      </c>
    </row>
    <row r="3227" spans="1:7" ht="13.5" customHeight="1" x14ac:dyDescent="0.2">
      <c r="A3227" s="100">
        <v>3226</v>
      </c>
      <c r="B3227" s="100">
        <v>3270</v>
      </c>
      <c r="C3227" s="4" t="s">
        <v>7</v>
      </c>
      <c r="D3227" s="100">
        <v>760</v>
      </c>
      <c r="E3227" s="100">
        <v>29</v>
      </c>
      <c r="F3227" s="2">
        <v>0</v>
      </c>
      <c r="G3227" s="100">
        <v>0</v>
      </c>
    </row>
    <row r="3228" spans="1:7" ht="13.5" customHeight="1" x14ac:dyDescent="0.2">
      <c r="A3228" s="100">
        <v>3227</v>
      </c>
      <c r="B3228" s="100">
        <v>3271</v>
      </c>
      <c r="C3228" s="4" t="s">
        <v>7</v>
      </c>
      <c r="D3228" s="100">
        <v>761</v>
      </c>
      <c r="E3228" s="100">
        <v>29</v>
      </c>
      <c r="F3228" s="2">
        <v>0</v>
      </c>
      <c r="G3228" s="100">
        <v>0</v>
      </c>
    </row>
    <row r="3229" spans="1:7" ht="13.5" customHeight="1" x14ac:dyDescent="0.2">
      <c r="A3229" s="100">
        <v>3228</v>
      </c>
      <c r="B3229" s="100">
        <v>3272</v>
      </c>
      <c r="C3229" s="4" t="s">
        <v>7</v>
      </c>
      <c r="D3229" s="100">
        <v>762</v>
      </c>
      <c r="E3229" s="100">
        <v>29</v>
      </c>
      <c r="F3229" s="2">
        <v>0</v>
      </c>
      <c r="G3229" s="100">
        <v>0</v>
      </c>
    </row>
    <row r="3230" spans="1:7" ht="13.5" customHeight="1" x14ac:dyDescent="0.2">
      <c r="A3230" s="100">
        <v>3229</v>
      </c>
      <c r="B3230" s="100">
        <v>3273</v>
      </c>
      <c r="C3230" s="4" t="s">
        <v>7</v>
      </c>
      <c r="D3230" s="100">
        <v>763</v>
      </c>
      <c r="E3230" s="100">
        <v>29</v>
      </c>
      <c r="F3230" s="2">
        <v>0</v>
      </c>
      <c r="G3230" s="100">
        <v>0</v>
      </c>
    </row>
    <row r="3231" spans="1:7" ht="13.5" customHeight="1" x14ac:dyDescent="0.2">
      <c r="A3231" s="100">
        <v>3230</v>
      </c>
      <c r="B3231" s="100">
        <v>3274</v>
      </c>
      <c r="C3231" s="4" t="s">
        <v>7</v>
      </c>
      <c r="D3231" s="100">
        <v>764</v>
      </c>
      <c r="E3231" s="100">
        <v>29</v>
      </c>
      <c r="F3231" s="2">
        <v>0</v>
      </c>
      <c r="G3231" s="100">
        <v>0</v>
      </c>
    </row>
    <row r="3232" spans="1:7" ht="13.5" customHeight="1" x14ac:dyDescent="0.2">
      <c r="A3232" s="100">
        <v>3231</v>
      </c>
      <c r="B3232" s="100">
        <v>3275</v>
      </c>
      <c r="C3232" s="4" t="s">
        <v>7</v>
      </c>
      <c r="D3232" s="100">
        <v>765</v>
      </c>
      <c r="E3232" s="100">
        <v>29</v>
      </c>
      <c r="F3232" s="2">
        <v>0</v>
      </c>
      <c r="G3232" s="100">
        <v>0</v>
      </c>
    </row>
    <row r="3233" spans="1:7" ht="13.5" customHeight="1" x14ac:dyDescent="0.2">
      <c r="A3233" s="100">
        <v>3232</v>
      </c>
      <c r="B3233" s="100">
        <v>3276</v>
      </c>
      <c r="C3233" s="4" t="s">
        <v>7</v>
      </c>
      <c r="D3233" s="100">
        <v>766</v>
      </c>
      <c r="E3233" s="100">
        <v>29</v>
      </c>
      <c r="F3233" s="2">
        <v>0</v>
      </c>
      <c r="G3233" s="100">
        <v>0</v>
      </c>
    </row>
    <row r="3234" spans="1:7" ht="13.5" customHeight="1" x14ac:dyDescent="0.2">
      <c r="A3234" s="100">
        <v>3233</v>
      </c>
      <c r="B3234" s="100">
        <v>3277</v>
      </c>
      <c r="C3234" s="4" t="s">
        <v>7</v>
      </c>
      <c r="D3234" s="100">
        <v>767</v>
      </c>
      <c r="E3234" s="100">
        <v>29</v>
      </c>
      <c r="F3234" s="2">
        <v>0</v>
      </c>
      <c r="G3234" s="100">
        <v>0</v>
      </c>
    </row>
    <row r="3235" spans="1:7" ht="13.5" customHeight="1" x14ac:dyDescent="0.2">
      <c r="A3235" s="100">
        <v>3234</v>
      </c>
      <c r="B3235" s="100">
        <v>3278</v>
      </c>
      <c r="C3235" s="4" t="s">
        <v>7</v>
      </c>
      <c r="D3235" s="100">
        <v>768</v>
      </c>
      <c r="E3235" s="100">
        <v>29</v>
      </c>
      <c r="F3235" s="2">
        <v>0</v>
      </c>
      <c r="G3235" s="100">
        <v>0</v>
      </c>
    </row>
    <row r="3236" spans="1:7" ht="13.5" customHeight="1" x14ac:dyDescent="0.2">
      <c r="A3236" s="100">
        <v>3235</v>
      </c>
      <c r="B3236" s="100">
        <v>3279</v>
      </c>
      <c r="C3236" s="4" t="s">
        <v>7</v>
      </c>
      <c r="D3236" s="100">
        <v>769</v>
      </c>
      <c r="E3236" s="100">
        <v>29</v>
      </c>
      <c r="F3236" s="2">
        <v>0</v>
      </c>
      <c r="G3236" s="100">
        <v>0</v>
      </c>
    </row>
    <row r="3237" spans="1:7" ht="13.5" customHeight="1" x14ac:dyDescent="0.2">
      <c r="A3237" s="100">
        <v>3236</v>
      </c>
      <c r="B3237" s="100">
        <v>3280</v>
      </c>
      <c r="C3237" s="4" t="s">
        <v>7</v>
      </c>
      <c r="D3237" s="100">
        <v>770</v>
      </c>
      <c r="E3237" s="100">
        <v>29</v>
      </c>
      <c r="F3237" s="2">
        <v>0</v>
      </c>
      <c r="G3237" s="100">
        <v>0</v>
      </c>
    </row>
    <row r="3238" spans="1:7" ht="13.5" customHeight="1" x14ac:dyDescent="0.2">
      <c r="A3238" s="100">
        <v>3237</v>
      </c>
      <c r="B3238" s="100">
        <v>3281</v>
      </c>
      <c r="C3238" s="4" t="s">
        <v>7</v>
      </c>
      <c r="D3238" s="100">
        <v>395</v>
      </c>
      <c r="E3238" s="100">
        <v>119</v>
      </c>
      <c r="F3238" s="2">
        <v>0</v>
      </c>
      <c r="G3238" s="100">
        <v>0</v>
      </c>
    </row>
    <row r="3239" spans="1:7" ht="13.5" customHeight="1" x14ac:dyDescent="0.2">
      <c r="A3239" s="100">
        <v>3238</v>
      </c>
      <c r="B3239" s="100">
        <v>3282</v>
      </c>
      <c r="C3239" s="4" t="s">
        <v>7</v>
      </c>
      <c r="D3239" s="100">
        <v>396</v>
      </c>
      <c r="E3239" s="100">
        <v>119</v>
      </c>
      <c r="F3239" s="2">
        <v>0</v>
      </c>
      <c r="G3239" s="100">
        <v>0</v>
      </c>
    </row>
    <row r="3240" spans="1:7" ht="13.5" customHeight="1" x14ac:dyDescent="0.2">
      <c r="A3240" s="100">
        <v>3239</v>
      </c>
      <c r="B3240" s="100">
        <v>3283</v>
      </c>
      <c r="C3240" s="4" t="s">
        <v>7</v>
      </c>
      <c r="D3240" s="100">
        <v>397</v>
      </c>
      <c r="E3240" s="100">
        <v>119</v>
      </c>
      <c r="F3240" s="2">
        <v>0</v>
      </c>
      <c r="G3240" s="100">
        <v>0</v>
      </c>
    </row>
    <row r="3241" spans="1:7" ht="13.5" customHeight="1" x14ac:dyDescent="0.2">
      <c r="A3241" s="100">
        <v>3240</v>
      </c>
      <c r="B3241" s="100">
        <v>3284</v>
      </c>
      <c r="C3241" s="4" t="s">
        <v>7</v>
      </c>
      <c r="D3241" s="100">
        <v>398</v>
      </c>
      <c r="E3241" s="100">
        <v>119</v>
      </c>
      <c r="F3241" s="2">
        <v>0</v>
      </c>
      <c r="G3241" s="100">
        <v>0</v>
      </c>
    </row>
    <row r="3242" spans="1:7" ht="13.5" customHeight="1" x14ac:dyDescent="0.2">
      <c r="A3242" s="100">
        <v>3241</v>
      </c>
      <c r="B3242" s="100">
        <v>3285</v>
      </c>
      <c r="C3242" s="4" t="s">
        <v>7</v>
      </c>
      <c r="D3242" s="100">
        <v>399</v>
      </c>
      <c r="E3242" s="100">
        <v>119</v>
      </c>
      <c r="F3242" s="2">
        <v>0</v>
      </c>
      <c r="G3242" s="100">
        <v>0</v>
      </c>
    </row>
    <row r="3243" spans="1:7" ht="13.5" customHeight="1" x14ac:dyDescent="0.2">
      <c r="A3243" s="100">
        <v>3242</v>
      </c>
      <c r="B3243" s="100">
        <v>3286</v>
      </c>
      <c r="C3243" s="4" t="s">
        <v>7</v>
      </c>
      <c r="D3243" s="100">
        <v>57</v>
      </c>
      <c r="E3243" s="100">
        <v>94</v>
      </c>
      <c r="F3243" s="2">
        <v>0</v>
      </c>
      <c r="G3243" s="100">
        <v>0</v>
      </c>
    </row>
    <row r="3244" spans="1:7" ht="13.5" customHeight="1" x14ac:dyDescent="0.2">
      <c r="A3244" s="100">
        <v>3243</v>
      </c>
      <c r="B3244" s="100">
        <v>3287</v>
      </c>
      <c r="C3244" s="4" t="s">
        <v>7</v>
      </c>
      <c r="D3244" s="100">
        <v>58</v>
      </c>
      <c r="E3244" s="100">
        <v>94</v>
      </c>
      <c r="F3244" s="2">
        <v>0</v>
      </c>
      <c r="G3244" s="100">
        <v>0</v>
      </c>
    </row>
    <row r="3245" spans="1:7" ht="13.5" customHeight="1" x14ac:dyDescent="0.2">
      <c r="A3245" s="100">
        <v>3244</v>
      </c>
      <c r="B3245" s="100">
        <v>3288</v>
      </c>
      <c r="C3245" s="4" t="s">
        <v>7</v>
      </c>
      <c r="D3245" s="100">
        <v>63</v>
      </c>
      <c r="E3245" s="100">
        <v>171</v>
      </c>
      <c r="F3245" s="2">
        <v>0</v>
      </c>
      <c r="G3245" s="100">
        <v>0</v>
      </c>
    </row>
    <row r="3246" spans="1:7" ht="13.5" customHeight="1" x14ac:dyDescent="0.2">
      <c r="A3246" s="100">
        <v>3245</v>
      </c>
      <c r="B3246" s="100">
        <v>3289</v>
      </c>
      <c r="C3246" s="4" t="s">
        <v>7</v>
      </c>
      <c r="D3246" s="100">
        <v>64</v>
      </c>
      <c r="E3246" s="100">
        <v>171</v>
      </c>
      <c r="F3246" s="2">
        <v>0</v>
      </c>
      <c r="G3246" s="100">
        <v>0</v>
      </c>
    </row>
    <row r="3247" spans="1:7" ht="13.5" customHeight="1" x14ac:dyDescent="0.2">
      <c r="A3247" s="100">
        <v>3246</v>
      </c>
      <c r="B3247" s="100">
        <v>3290</v>
      </c>
      <c r="C3247" s="4" t="s">
        <v>7</v>
      </c>
      <c r="D3247" s="100">
        <v>66</v>
      </c>
      <c r="E3247" s="100">
        <v>171</v>
      </c>
      <c r="F3247" s="2">
        <v>0</v>
      </c>
      <c r="G3247" s="100">
        <v>0</v>
      </c>
    </row>
    <row r="3248" spans="1:7" ht="13.5" customHeight="1" x14ac:dyDescent="0.2">
      <c r="A3248" s="100">
        <v>3247</v>
      </c>
      <c r="B3248" s="100">
        <v>3291</v>
      </c>
      <c r="C3248" s="4" t="s">
        <v>7</v>
      </c>
      <c r="D3248" s="100">
        <v>71</v>
      </c>
      <c r="E3248" s="100">
        <v>74</v>
      </c>
      <c r="F3248" s="2">
        <v>0</v>
      </c>
      <c r="G3248" s="100">
        <v>0</v>
      </c>
    </row>
    <row r="3249" spans="1:7" ht="13.5" customHeight="1" x14ac:dyDescent="0.2">
      <c r="A3249" s="100">
        <v>3248</v>
      </c>
      <c r="B3249" s="100">
        <v>3292</v>
      </c>
      <c r="C3249" s="4" t="s">
        <v>7</v>
      </c>
      <c r="D3249" s="100">
        <v>72</v>
      </c>
      <c r="E3249" s="100">
        <v>74</v>
      </c>
      <c r="F3249" s="2">
        <v>0</v>
      </c>
      <c r="G3249" s="100">
        <v>0</v>
      </c>
    </row>
    <row r="3250" spans="1:7" ht="13.5" customHeight="1" x14ac:dyDescent="0.2">
      <c r="A3250" s="100">
        <v>3249</v>
      </c>
      <c r="B3250" s="100">
        <v>3293</v>
      </c>
      <c r="C3250" s="4" t="s">
        <v>7</v>
      </c>
      <c r="D3250" s="100">
        <v>1192</v>
      </c>
      <c r="E3250" s="100">
        <v>157</v>
      </c>
      <c r="F3250" s="2">
        <v>0</v>
      </c>
      <c r="G3250" s="100">
        <v>0</v>
      </c>
    </row>
    <row r="3251" spans="1:7" ht="13.5" customHeight="1" x14ac:dyDescent="0.2">
      <c r="A3251" s="100">
        <v>3250</v>
      </c>
      <c r="B3251" s="100">
        <v>3294</v>
      </c>
      <c r="C3251" s="4" t="s">
        <v>7</v>
      </c>
      <c r="D3251" s="100">
        <v>1193</v>
      </c>
      <c r="E3251" s="100">
        <v>157</v>
      </c>
      <c r="F3251" s="2">
        <v>0</v>
      </c>
      <c r="G3251" s="100">
        <v>0</v>
      </c>
    </row>
    <row r="3252" spans="1:7" ht="13.5" customHeight="1" x14ac:dyDescent="0.2">
      <c r="A3252" s="100">
        <v>3251</v>
      </c>
      <c r="B3252" s="100">
        <v>3295</v>
      </c>
      <c r="C3252" s="4" t="s">
        <v>7</v>
      </c>
      <c r="D3252" s="100">
        <v>1194</v>
      </c>
      <c r="E3252" s="100">
        <v>157</v>
      </c>
      <c r="F3252" s="2">
        <v>0</v>
      </c>
      <c r="G3252" s="100">
        <v>0</v>
      </c>
    </row>
    <row r="3253" spans="1:7" ht="13.5" customHeight="1" x14ac:dyDescent="0.2">
      <c r="A3253" s="100">
        <v>3252</v>
      </c>
      <c r="B3253" s="100">
        <v>3296</v>
      </c>
      <c r="C3253" s="4" t="s">
        <v>7</v>
      </c>
      <c r="D3253" s="100">
        <v>1195</v>
      </c>
      <c r="E3253" s="100">
        <v>157</v>
      </c>
      <c r="F3253" s="2">
        <v>0</v>
      </c>
      <c r="G3253" s="100">
        <v>0</v>
      </c>
    </row>
    <row r="3254" spans="1:7" ht="13.5" customHeight="1" x14ac:dyDescent="0.2">
      <c r="A3254" s="100">
        <v>3253</v>
      </c>
      <c r="B3254" s="100">
        <v>3297</v>
      </c>
      <c r="C3254" s="4" t="s">
        <v>7</v>
      </c>
      <c r="D3254" s="100">
        <v>1196</v>
      </c>
      <c r="E3254" s="100">
        <v>157</v>
      </c>
      <c r="F3254" s="2">
        <v>0</v>
      </c>
      <c r="G3254" s="100">
        <v>0</v>
      </c>
    </row>
    <row r="3255" spans="1:7" ht="13.5" customHeight="1" x14ac:dyDescent="0.2">
      <c r="A3255" s="100">
        <v>3254</v>
      </c>
      <c r="B3255" s="100">
        <v>3298</v>
      </c>
      <c r="C3255" s="4" t="s">
        <v>7</v>
      </c>
      <c r="D3255" s="100">
        <v>1197</v>
      </c>
      <c r="E3255" s="100">
        <v>157</v>
      </c>
      <c r="F3255" s="2">
        <v>0</v>
      </c>
      <c r="G3255" s="100">
        <v>0</v>
      </c>
    </row>
    <row r="3256" spans="1:7" ht="13.5" customHeight="1" x14ac:dyDescent="0.2">
      <c r="A3256" s="100">
        <v>3255</v>
      </c>
      <c r="B3256" s="100">
        <v>3299</v>
      </c>
      <c r="C3256" s="4" t="s">
        <v>7</v>
      </c>
      <c r="D3256" s="100">
        <v>1198</v>
      </c>
      <c r="E3256" s="100">
        <v>157</v>
      </c>
      <c r="F3256" s="2">
        <v>0</v>
      </c>
      <c r="G3256" s="100">
        <v>0</v>
      </c>
    </row>
    <row r="3257" spans="1:7" ht="13.5" customHeight="1" x14ac:dyDescent="0.2">
      <c r="A3257" s="100">
        <v>3256</v>
      </c>
      <c r="B3257" s="100">
        <v>3300</v>
      </c>
      <c r="C3257" s="4" t="s">
        <v>7</v>
      </c>
      <c r="D3257" s="100">
        <v>1199</v>
      </c>
      <c r="E3257" s="100">
        <v>157</v>
      </c>
      <c r="F3257" s="2">
        <v>0</v>
      </c>
      <c r="G3257" s="100">
        <v>0</v>
      </c>
    </row>
    <row r="3258" spans="1:7" ht="13.5" customHeight="1" x14ac:dyDescent="0.2">
      <c r="A3258" s="100">
        <v>3257</v>
      </c>
      <c r="B3258" s="100">
        <v>3301</v>
      </c>
      <c r="C3258" s="4" t="s">
        <v>7</v>
      </c>
      <c r="D3258" s="100">
        <v>1200</v>
      </c>
      <c r="E3258" s="100">
        <v>157</v>
      </c>
      <c r="F3258" s="2">
        <v>0</v>
      </c>
      <c r="G3258" s="100">
        <v>0</v>
      </c>
    </row>
    <row r="3259" spans="1:7" ht="13.5" customHeight="1" x14ac:dyDescent="0.2">
      <c r="A3259" s="100">
        <v>3258</v>
      </c>
      <c r="B3259" s="100">
        <v>3302</v>
      </c>
      <c r="C3259" s="4" t="s">
        <v>7</v>
      </c>
      <c r="D3259" s="100">
        <v>1204</v>
      </c>
      <c r="E3259" s="100">
        <v>157</v>
      </c>
      <c r="F3259" s="2">
        <v>0</v>
      </c>
      <c r="G3259" s="100">
        <v>0</v>
      </c>
    </row>
    <row r="3260" spans="1:7" ht="13.5" customHeight="1" x14ac:dyDescent="0.2">
      <c r="A3260" s="100">
        <v>3259</v>
      </c>
      <c r="B3260" s="100">
        <v>3303</v>
      </c>
      <c r="C3260" s="4" t="s">
        <v>7</v>
      </c>
      <c r="D3260" s="100">
        <v>1205</v>
      </c>
      <c r="E3260" s="100">
        <v>157</v>
      </c>
      <c r="F3260" s="2">
        <v>0</v>
      </c>
      <c r="G3260" s="100">
        <v>0</v>
      </c>
    </row>
    <row r="3261" spans="1:7" ht="13.5" customHeight="1" x14ac:dyDescent="0.2">
      <c r="A3261" s="100">
        <v>3260</v>
      </c>
      <c r="B3261" s="100">
        <v>3304</v>
      </c>
      <c r="C3261" s="4" t="s">
        <v>7</v>
      </c>
      <c r="D3261" s="100">
        <v>1206</v>
      </c>
      <c r="E3261" s="100">
        <v>157</v>
      </c>
      <c r="F3261" s="2">
        <v>0</v>
      </c>
      <c r="G3261" s="100">
        <v>0</v>
      </c>
    </row>
    <row r="3262" spans="1:7" ht="13.5" customHeight="1" x14ac:dyDescent="0.2">
      <c r="A3262" s="100">
        <v>3261</v>
      </c>
      <c r="B3262" s="100">
        <v>3305</v>
      </c>
      <c r="C3262" s="4" t="s">
        <v>7</v>
      </c>
      <c r="D3262" s="100">
        <v>1207</v>
      </c>
      <c r="E3262" s="100">
        <v>157</v>
      </c>
      <c r="F3262" s="2">
        <v>0</v>
      </c>
      <c r="G3262" s="100">
        <v>0</v>
      </c>
    </row>
    <row r="3263" spans="1:7" ht="13.5" customHeight="1" x14ac:dyDescent="0.2">
      <c r="A3263" s="100">
        <v>3262</v>
      </c>
      <c r="B3263" s="100">
        <v>3306</v>
      </c>
      <c r="C3263" s="4" t="s">
        <v>7</v>
      </c>
      <c r="D3263" s="100">
        <v>1208</v>
      </c>
      <c r="E3263" s="100">
        <v>157</v>
      </c>
      <c r="F3263" s="2">
        <v>0</v>
      </c>
      <c r="G3263" s="100">
        <v>0</v>
      </c>
    </row>
    <row r="3264" spans="1:7" ht="13.5" customHeight="1" x14ac:dyDescent="0.2">
      <c r="A3264" s="100">
        <v>3263</v>
      </c>
      <c r="B3264" s="100">
        <v>3307</v>
      </c>
      <c r="C3264" s="4" t="s">
        <v>7</v>
      </c>
      <c r="D3264" s="100">
        <v>1209</v>
      </c>
      <c r="E3264" s="100">
        <v>157</v>
      </c>
      <c r="F3264" s="2">
        <v>0</v>
      </c>
      <c r="G3264" s="100">
        <v>0</v>
      </c>
    </row>
    <row r="3265" spans="1:7" ht="13.5" customHeight="1" x14ac:dyDescent="0.2">
      <c r="A3265" s="100">
        <v>3264</v>
      </c>
      <c r="B3265" s="100">
        <v>3308</v>
      </c>
      <c r="C3265" s="4" t="s">
        <v>7</v>
      </c>
      <c r="D3265" s="100">
        <v>400</v>
      </c>
      <c r="E3265" s="100">
        <v>119</v>
      </c>
      <c r="F3265" s="2">
        <v>0</v>
      </c>
      <c r="G3265" s="100">
        <v>0</v>
      </c>
    </row>
    <row r="3266" spans="1:7" ht="13.5" customHeight="1" x14ac:dyDescent="0.2">
      <c r="A3266" s="100">
        <v>3265</v>
      </c>
      <c r="B3266" s="100">
        <v>3309</v>
      </c>
      <c r="C3266" s="4" t="s">
        <v>7</v>
      </c>
      <c r="D3266" s="100">
        <v>403</v>
      </c>
      <c r="E3266" s="100">
        <v>119</v>
      </c>
      <c r="F3266" s="2">
        <v>0</v>
      </c>
      <c r="G3266" s="100">
        <v>0</v>
      </c>
    </row>
    <row r="3267" spans="1:7" ht="13.5" customHeight="1" x14ac:dyDescent="0.2">
      <c r="A3267" s="100">
        <v>3266</v>
      </c>
      <c r="B3267" s="100">
        <v>3310</v>
      </c>
      <c r="C3267" s="4" t="s">
        <v>7</v>
      </c>
      <c r="D3267" s="100">
        <v>404</v>
      </c>
      <c r="E3267" s="100">
        <v>119</v>
      </c>
      <c r="F3267" s="2">
        <v>0</v>
      </c>
      <c r="G3267" s="100">
        <v>0</v>
      </c>
    </row>
    <row r="3268" spans="1:7" ht="13.5" customHeight="1" x14ac:dyDescent="0.2">
      <c r="A3268" s="100">
        <v>3267</v>
      </c>
      <c r="B3268" s="100">
        <v>3311</v>
      </c>
      <c r="C3268" s="4" t="s">
        <v>7</v>
      </c>
      <c r="D3268" s="100">
        <v>771</v>
      </c>
      <c r="E3268" s="100">
        <v>29</v>
      </c>
      <c r="F3268" s="2">
        <v>0</v>
      </c>
      <c r="G3268" s="100">
        <v>0</v>
      </c>
    </row>
    <row r="3269" spans="1:7" ht="13.5" customHeight="1" x14ac:dyDescent="0.2">
      <c r="A3269" s="100">
        <v>3268</v>
      </c>
      <c r="B3269" s="100">
        <v>3312</v>
      </c>
      <c r="C3269" s="4" t="s">
        <v>7</v>
      </c>
      <c r="D3269" s="100">
        <v>772</v>
      </c>
      <c r="E3269" s="100">
        <v>29</v>
      </c>
      <c r="F3269" s="2">
        <v>0</v>
      </c>
      <c r="G3269" s="100">
        <v>0</v>
      </c>
    </row>
    <row r="3270" spans="1:7" ht="13.5" customHeight="1" x14ac:dyDescent="0.2">
      <c r="A3270" s="100">
        <v>3269</v>
      </c>
      <c r="B3270" s="100">
        <v>3313</v>
      </c>
      <c r="C3270" s="4" t="s">
        <v>7</v>
      </c>
      <c r="D3270" s="100">
        <v>773</v>
      </c>
      <c r="E3270" s="100">
        <v>29</v>
      </c>
      <c r="F3270" s="2">
        <v>0</v>
      </c>
      <c r="G3270" s="100">
        <v>0</v>
      </c>
    </row>
    <row r="3271" spans="1:7" ht="13.5" customHeight="1" x14ac:dyDescent="0.2">
      <c r="A3271" s="100">
        <v>3270</v>
      </c>
      <c r="B3271" s="100">
        <v>3314</v>
      </c>
      <c r="C3271" s="4" t="s">
        <v>7</v>
      </c>
      <c r="D3271" s="100">
        <v>774</v>
      </c>
      <c r="E3271" s="100">
        <v>29</v>
      </c>
      <c r="F3271" s="2">
        <v>0</v>
      </c>
      <c r="G3271" s="100">
        <v>0</v>
      </c>
    </row>
    <row r="3272" spans="1:7" ht="13.5" customHeight="1" x14ac:dyDescent="0.2">
      <c r="A3272" s="100">
        <v>3271</v>
      </c>
      <c r="B3272" s="100">
        <v>3315</v>
      </c>
      <c r="C3272" s="4" t="s">
        <v>7</v>
      </c>
      <c r="D3272" s="100">
        <v>775</v>
      </c>
      <c r="E3272" s="100">
        <v>29</v>
      </c>
      <c r="F3272" s="2">
        <v>0</v>
      </c>
      <c r="G3272" s="100">
        <v>0</v>
      </c>
    </row>
    <row r="3273" spans="1:7" ht="13.5" customHeight="1" x14ac:dyDescent="0.2">
      <c r="A3273" s="100">
        <v>3272</v>
      </c>
      <c r="B3273" s="100">
        <v>3316</v>
      </c>
      <c r="C3273" s="4" t="s">
        <v>7</v>
      </c>
      <c r="D3273" s="100">
        <v>776</v>
      </c>
      <c r="E3273" s="100">
        <v>29</v>
      </c>
      <c r="F3273" s="2">
        <v>0</v>
      </c>
      <c r="G3273" s="100">
        <v>0</v>
      </c>
    </row>
    <row r="3274" spans="1:7" ht="13.5" customHeight="1" x14ac:dyDescent="0.2">
      <c r="A3274" s="100">
        <v>3273</v>
      </c>
      <c r="B3274" s="100">
        <v>3317</v>
      </c>
      <c r="C3274" s="4" t="s">
        <v>7</v>
      </c>
      <c r="D3274" s="100">
        <v>777</v>
      </c>
      <c r="E3274" s="100">
        <v>29</v>
      </c>
      <c r="F3274" s="2">
        <v>0</v>
      </c>
      <c r="G3274" s="100">
        <v>0</v>
      </c>
    </row>
    <row r="3275" spans="1:7" ht="13.5" customHeight="1" x14ac:dyDescent="0.2">
      <c r="A3275" s="100">
        <v>3274</v>
      </c>
      <c r="B3275" s="100">
        <v>3318</v>
      </c>
      <c r="C3275" s="4" t="s">
        <v>7</v>
      </c>
      <c r="D3275" s="100">
        <v>778</v>
      </c>
      <c r="E3275" s="100">
        <v>29</v>
      </c>
      <c r="F3275" s="2">
        <v>0</v>
      </c>
      <c r="G3275" s="100">
        <v>0</v>
      </c>
    </row>
    <row r="3276" spans="1:7" ht="13.5" customHeight="1" x14ac:dyDescent="0.2">
      <c r="A3276" s="100">
        <v>3275</v>
      </c>
      <c r="B3276" s="100">
        <v>3319</v>
      </c>
      <c r="C3276" s="4" t="s">
        <v>7</v>
      </c>
      <c r="D3276" s="100">
        <v>780</v>
      </c>
      <c r="E3276" s="100">
        <v>29</v>
      </c>
      <c r="F3276" s="2">
        <v>0</v>
      </c>
      <c r="G3276" s="100">
        <v>0</v>
      </c>
    </row>
    <row r="3277" spans="1:7" ht="13.5" customHeight="1" x14ac:dyDescent="0.2">
      <c r="A3277" s="100">
        <v>3276</v>
      </c>
      <c r="B3277" s="100">
        <v>3320</v>
      </c>
      <c r="C3277" s="4" t="s">
        <v>7</v>
      </c>
      <c r="D3277" s="100">
        <v>781</v>
      </c>
      <c r="E3277" s="100">
        <v>29</v>
      </c>
      <c r="F3277" s="2">
        <v>0</v>
      </c>
      <c r="G3277" s="100">
        <v>0</v>
      </c>
    </row>
    <row r="3278" spans="1:7" ht="13.5" customHeight="1" x14ac:dyDescent="0.2">
      <c r="A3278" s="100">
        <v>3277</v>
      </c>
      <c r="B3278" s="100">
        <v>3321</v>
      </c>
      <c r="C3278" s="4" t="s">
        <v>7</v>
      </c>
      <c r="D3278" s="100">
        <v>782</v>
      </c>
      <c r="E3278" s="100">
        <v>29</v>
      </c>
      <c r="F3278" s="2">
        <v>0</v>
      </c>
      <c r="G3278" s="100">
        <v>0</v>
      </c>
    </row>
    <row r="3279" spans="1:7" ht="13.5" customHeight="1" x14ac:dyDescent="0.2">
      <c r="A3279" s="100">
        <v>3278</v>
      </c>
      <c r="B3279" s="100">
        <v>3322</v>
      </c>
      <c r="C3279" s="4" t="s">
        <v>7</v>
      </c>
      <c r="D3279" s="100">
        <v>783</v>
      </c>
      <c r="E3279" s="100">
        <v>29</v>
      </c>
      <c r="F3279" s="2">
        <v>0</v>
      </c>
      <c r="G3279" s="100">
        <v>0</v>
      </c>
    </row>
    <row r="3280" spans="1:7" ht="13.5" customHeight="1" x14ac:dyDescent="0.2">
      <c r="A3280" s="100">
        <v>3279</v>
      </c>
      <c r="B3280" s="100">
        <v>3323</v>
      </c>
      <c r="C3280" s="4" t="s">
        <v>7</v>
      </c>
      <c r="D3280" s="100">
        <v>784</v>
      </c>
      <c r="E3280" s="100">
        <v>29</v>
      </c>
      <c r="F3280" s="2">
        <v>0</v>
      </c>
      <c r="G3280" s="100">
        <v>0</v>
      </c>
    </row>
    <row r="3281" spans="1:7" ht="13.5" customHeight="1" x14ac:dyDescent="0.2">
      <c r="A3281" s="100">
        <v>3280</v>
      </c>
      <c r="B3281" s="100">
        <v>3324</v>
      </c>
      <c r="C3281" s="4" t="s">
        <v>7</v>
      </c>
      <c r="D3281" s="100">
        <v>785</v>
      </c>
      <c r="E3281" s="100">
        <v>29</v>
      </c>
      <c r="F3281" s="2">
        <v>0</v>
      </c>
      <c r="G3281" s="100">
        <v>0</v>
      </c>
    </row>
    <row r="3282" spans="1:7" ht="13.5" customHeight="1" x14ac:dyDescent="0.2">
      <c r="A3282" s="100">
        <v>3281</v>
      </c>
      <c r="B3282" s="100">
        <v>3325</v>
      </c>
      <c r="C3282" s="4" t="s">
        <v>7</v>
      </c>
      <c r="D3282" s="100">
        <v>787</v>
      </c>
      <c r="E3282" s="100">
        <v>29</v>
      </c>
      <c r="F3282" s="2">
        <v>0</v>
      </c>
      <c r="G3282" s="100">
        <v>0</v>
      </c>
    </row>
    <row r="3283" spans="1:7" ht="13.5" customHeight="1" x14ac:dyDescent="0.2">
      <c r="A3283" s="100">
        <v>3282</v>
      </c>
      <c r="B3283" s="100">
        <v>3326</v>
      </c>
      <c r="C3283" s="4" t="s">
        <v>7</v>
      </c>
      <c r="D3283" s="100">
        <v>788</v>
      </c>
      <c r="E3283" s="100">
        <v>29</v>
      </c>
      <c r="F3283" s="2">
        <v>0</v>
      </c>
      <c r="G3283" s="100">
        <v>0</v>
      </c>
    </row>
    <row r="3284" spans="1:7" ht="13.5" customHeight="1" x14ac:dyDescent="0.2">
      <c r="A3284" s="100">
        <v>3283</v>
      </c>
      <c r="B3284" s="100">
        <v>3327</v>
      </c>
      <c r="C3284" s="4" t="s">
        <v>7</v>
      </c>
      <c r="D3284" s="100">
        <v>789</v>
      </c>
      <c r="E3284" s="100">
        <v>29</v>
      </c>
      <c r="F3284" s="2">
        <v>0</v>
      </c>
      <c r="G3284" s="100">
        <v>0</v>
      </c>
    </row>
    <row r="3285" spans="1:7" ht="13.5" customHeight="1" x14ac:dyDescent="0.2">
      <c r="A3285" s="100">
        <v>3284</v>
      </c>
      <c r="B3285" s="100">
        <v>3328</v>
      </c>
      <c r="C3285" s="4" t="s">
        <v>7</v>
      </c>
      <c r="D3285" s="100">
        <v>790</v>
      </c>
      <c r="E3285" s="100">
        <v>29</v>
      </c>
      <c r="F3285" s="2">
        <v>0</v>
      </c>
      <c r="G3285" s="100">
        <v>0</v>
      </c>
    </row>
    <row r="3286" spans="1:7" ht="13.5" customHeight="1" x14ac:dyDescent="0.2">
      <c r="A3286" s="100">
        <v>3285</v>
      </c>
      <c r="B3286" s="100">
        <v>3329</v>
      </c>
      <c r="C3286" s="4" t="s">
        <v>7</v>
      </c>
      <c r="D3286" s="100">
        <v>791</v>
      </c>
      <c r="E3286" s="100">
        <v>29</v>
      </c>
      <c r="F3286" s="2">
        <v>0</v>
      </c>
      <c r="G3286" s="100">
        <v>0</v>
      </c>
    </row>
    <row r="3287" spans="1:7" ht="13.5" customHeight="1" x14ac:dyDescent="0.2">
      <c r="A3287" s="100">
        <v>3286</v>
      </c>
      <c r="B3287" s="100">
        <v>3330</v>
      </c>
      <c r="C3287" s="4" t="s">
        <v>7</v>
      </c>
      <c r="D3287" s="100">
        <v>793</v>
      </c>
      <c r="E3287" s="100">
        <v>29</v>
      </c>
      <c r="F3287" s="2">
        <v>0</v>
      </c>
      <c r="G3287" s="100">
        <v>0</v>
      </c>
    </row>
    <row r="3288" spans="1:7" ht="13.5" customHeight="1" x14ac:dyDescent="0.2">
      <c r="A3288" s="100">
        <v>3287</v>
      </c>
      <c r="B3288" s="100">
        <v>3331</v>
      </c>
      <c r="C3288" s="4" t="s">
        <v>7</v>
      </c>
      <c r="D3288" s="100">
        <v>794</v>
      </c>
      <c r="E3288" s="100">
        <v>29</v>
      </c>
      <c r="F3288" s="2">
        <v>0</v>
      </c>
      <c r="G3288" s="100">
        <v>0</v>
      </c>
    </row>
    <row r="3289" spans="1:7" ht="13.5" customHeight="1" x14ac:dyDescent="0.2">
      <c r="A3289" s="100">
        <v>3288</v>
      </c>
      <c r="B3289" s="100">
        <v>3332</v>
      </c>
      <c r="C3289" s="4" t="s">
        <v>7</v>
      </c>
      <c r="D3289" s="100">
        <v>796</v>
      </c>
      <c r="E3289" s="100">
        <v>29</v>
      </c>
      <c r="F3289" s="2">
        <v>0</v>
      </c>
      <c r="G3289" s="100">
        <v>0</v>
      </c>
    </row>
    <row r="3290" spans="1:7" ht="13.5" customHeight="1" x14ac:dyDescent="0.2">
      <c r="A3290" s="100">
        <v>3289</v>
      </c>
      <c r="B3290" s="100">
        <v>3333</v>
      </c>
      <c r="C3290" s="4" t="s">
        <v>7</v>
      </c>
      <c r="D3290" s="100">
        <v>797</v>
      </c>
      <c r="E3290" s="100">
        <v>29</v>
      </c>
      <c r="F3290" s="2">
        <v>0</v>
      </c>
      <c r="G3290" s="100">
        <v>0</v>
      </c>
    </row>
    <row r="3291" spans="1:7" ht="13.5" customHeight="1" x14ac:dyDescent="0.2">
      <c r="A3291" s="100">
        <v>3290</v>
      </c>
      <c r="B3291" s="100">
        <v>3334</v>
      </c>
      <c r="C3291" s="4" t="s">
        <v>7</v>
      </c>
      <c r="D3291" s="100">
        <v>798</v>
      </c>
      <c r="E3291" s="100">
        <v>29</v>
      </c>
      <c r="F3291" s="2">
        <v>0</v>
      </c>
      <c r="G3291" s="100">
        <v>0</v>
      </c>
    </row>
    <row r="3292" spans="1:7" ht="13.5" customHeight="1" x14ac:dyDescent="0.2">
      <c r="A3292" s="100">
        <v>3291</v>
      </c>
      <c r="B3292" s="100">
        <v>3335</v>
      </c>
      <c r="C3292" s="4" t="s">
        <v>7</v>
      </c>
      <c r="D3292" s="100">
        <v>799</v>
      </c>
      <c r="E3292" s="100">
        <v>29</v>
      </c>
      <c r="F3292" s="2">
        <v>0</v>
      </c>
      <c r="G3292" s="100">
        <v>0</v>
      </c>
    </row>
    <row r="3293" spans="1:7" ht="13.5" customHeight="1" x14ac:dyDescent="0.2">
      <c r="A3293" s="100">
        <v>3292</v>
      </c>
      <c r="B3293" s="100">
        <v>3336</v>
      </c>
      <c r="C3293" s="4" t="s">
        <v>7</v>
      </c>
      <c r="D3293" s="100">
        <v>800</v>
      </c>
      <c r="E3293" s="100">
        <v>29</v>
      </c>
      <c r="F3293" s="2">
        <v>0</v>
      </c>
      <c r="G3293" s="100">
        <v>0</v>
      </c>
    </row>
    <row r="3294" spans="1:7" ht="13.5" customHeight="1" x14ac:dyDescent="0.2">
      <c r="A3294" s="100">
        <v>3293</v>
      </c>
      <c r="B3294" s="100">
        <v>3337</v>
      </c>
      <c r="C3294" s="4" t="s">
        <v>7</v>
      </c>
      <c r="D3294" s="100">
        <v>805</v>
      </c>
      <c r="E3294" s="100">
        <v>29</v>
      </c>
      <c r="F3294" s="2">
        <v>0</v>
      </c>
      <c r="G3294" s="100">
        <v>0</v>
      </c>
    </row>
    <row r="3295" spans="1:7" ht="13.5" customHeight="1" x14ac:dyDescent="0.2">
      <c r="A3295" s="100">
        <v>3294</v>
      </c>
      <c r="B3295" s="100">
        <v>3338</v>
      </c>
      <c r="C3295" s="4" t="s">
        <v>7</v>
      </c>
      <c r="D3295" s="100">
        <v>806</v>
      </c>
      <c r="E3295" s="100">
        <v>29</v>
      </c>
      <c r="F3295" s="2">
        <v>0</v>
      </c>
      <c r="G3295" s="100">
        <v>0</v>
      </c>
    </row>
    <row r="3296" spans="1:7" ht="13.5" customHeight="1" x14ac:dyDescent="0.2">
      <c r="A3296" s="100">
        <v>3295</v>
      </c>
      <c r="B3296" s="100">
        <v>3339</v>
      </c>
      <c r="C3296" s="4" t="s">
        <v>7</v>
      </c>
      <c r="D3296" s="100">
        <v>807</v>
      </c>
      <c r="E3296" s="100">
        <v>29</v>
      </c>
      <c r="F3296" s="2">
        <v>0</v>
      </c>
      <c r="G3296" s="100">
        <v>0</v>
      </c>
    </row>
    <row r="3297" spans="1:7" ht="13.5" customHeight="1" x14ac:dyDescent="0.2">
      <c r="A3297" s="100">
        <v>3296</v>
      </c>
      <c r="B3297" s="100">
        <v>3340</v>
      </c>
      <c r="C3297" s="4" t="s">
        <v>7</v>
      </c>
      <c r="D3297" s="100">
        <v>808</v>
      </c>
      <c r="E3297" s="100">
        <v>29</v>
      </c>
      <c r="F3297" s="2">
        <v>0</v>
      </c>
      <c r="G3297" s="100">
        <v>0</v>
      </c>
    </row>
    <row r="3298" spans="1:7" ht="13.5" customHeight="1" x14ac:dyDescent="0.2">
      <c r="A3298" s="100">
        <v>3297</v>
      </c>
      <c r="B3298" s="100">
        <v>3341</v>
      </c>
      <c r="C3298" s="4" t="s">
        <v>7</v>
      </c>
      <c r="D3298" s="100">
        <v>809</v>
      </c>
      <c r="E3298" s="100">
        <v>29</v>
      </c>
      <c r="F3298" s="2">
        <v>0</v>
      </c>
      <c r="G3298" s="100">
        <v>0</v>
      </c>
    </row>
    <row r="3299" spans="1:7" ht="13.5" customHeight="1" x14ac:dyDescent="0.2">
      <c r="A3299" s="100">
        <v>3298</v>
      </c>
      <c r="B3299" s="100">
        <v>3342</v>
      </c>
      <c r="C3299" s="4" t="s">
        <v>7</v>
      </c>
      <c r="D3299" s="100">
        <v>810</v>
      </c>
      <c r="E3299" s="100">
        <v>29</v>
      </c>
      <c r="F3299" s="2">
        <v>0</v>
      </c>
      <c r="G3299" s="100">
        <v>0</v>
      </c>
    </row>
    <row r="3300" spans="1:7" ht="13.5" customHeight="1" x14ac:dyDescent="0.2">
      <c r="A3300" s="100">
        <v>3299</v>
      </c>
      <c r="B3300" s="100">
        <v>3343</v>
      </c>
      <c r="C3300" s="4" t="s">
        <v>7</v>
      </c>
      <c r="D3300" s="100">
        <v>811</v>
      </c>
      <c r="E3300" s="100">
        <v>29</v>
      </c>
      <c r="F3300" s="2">
        <v>0</v>
      </c>
      <c r="G3300" s="100">
        <v>0</v>
      </c>
    </row>
    <row r="3301" spans="1:7" ht="13.5" customHeight="1" x14ac:dyDescent="0.2">
      <c r="A3301" s="100">
        <v>3300</v>
      </c>
      <c r="B3301" s="100">
        <v>3344</v>
      </c>
      <c r="C3301" s="4" t="s">
        <v>7</v>
      </c>
      <c r="D3301" s="100">
        <v>812</v>
      </c>
      <c r="E3301" s="100">
        <v>29</v>
      </c>
      <c r="F3301" s="2">
        <v>0</v>
      </c>
      <c r="G3301" s="100">
        <v>0</v>
      </c>
    </row>
    <row r="3302" spans="1:7" ht="13.5" customHeight="1" x14ac:dyDescent="0.2">
      <c r="A3302" s="100">
        <v>3301</v>
      </c>
      <c r="B3302" s="100">
        <v>3345</v>
      </c>
      <c r="C3302" s="4" t="s">
        <v>7</v>
      </c>
      <c r="D3302" s="100">
        <v>29</v>
      </c>
      <c r="E3302" s="100">
        <v>155</v>
      </c>
      <c r="F3302" s="2">
        <v>0</v>
      </c>
      <c r="G3302" s="100">
        <v>0</v>
      </c>
    </row>
    <row r="3303" spans="1:7" ht="13.5" customHeight="1" x14ac:dyDescent="0.2">
      <c r="A3303" s="100">
        <v>3302</v>
      </c>
      <c r="B3303" s="100">
        <v>3346</v>
      </c>
      <c r="C3303" s="4"/>
      <c r="D3303" s="100">
        <v>3</v>
      </c>
      <c r="E3303" s="100">
        <v>241</v>
      </c>
      <c r="F3303" s="2">
        <v>0</v>
      </c>
      <c r="G3303" s="100">
        <v>0</v>
      </c>
    </row>
    <row r="3304" spans="1:7" ht="13.5" customHeight="1" x14ac:dyDescent="0.2">
      <c r="A3304" s="100">
        <v>3303</v>
      </c>
      <c r="B3304" s="100">
        <v>3347</v>
      </c>
      <c r="C3304" s="4"/>
      <c r="D3304" s="100">
        <v>4</v>
      </c>
      <c r="E3304" s="100">
        <v>243</v>
      </c>
      <c r="F3304" s="2">
        <v>0</v>
      </c>
      <c r="G3304" s="100">
        <v>0</v>
      </c>
    </row>
    <row r="3305" spans="1:7" ht="13.5" customHeight="1" x14ac:dyDescent="0.2">
      <c r="A3305" s="100">
        <v>3304</v>
      </c>
      <c r="B3305" s="100">
        <v>3348</v>
      </c>
      <c r="C3305" s="4" t="s">
        <v>7</v>
      </c>
      <c r="D3305" s="100">
        <v>813</v>
      </c>
      <c r="E3305" s="100">
        <v>29</v>
      </c>
      <c r="F3305" s="2">
        <v>0</v>
      </c>
      <c r="G3305" s="100">
        <v>0</v>
      </c>
    </row>
    <row r="3306" spans="1:7" ht="13.5" customHeight="1" x14ac:dyDescent="0.2">
      <c r="A3306" s="100">
        <v>3305</v>
      </c>
      <c r="B3306" s="100">
        <v>3349</v>
      </c>
      <c r="C3306" s="4" t="s">
        <v>7</v>
      </c>
      <c r="D3306" s="100">
        <v>814</v>
      </c>
      <c r="E3306" s="100">
        <v>29</v>
      </c>
      <c r="F3306" s="2">
        <v>0</v>
      </c>
      <c r="G3306" s="100">
        <v>0</v>
      </c>
    </row>
    <row r="3307" spans="1:7" ht="13.5" customHeight="1" x14ac:dyDescent="0.2">
      <c r="A3307" s="100">
        <v>3306</v>
      </c>
      <c r="B3307" s="100">
        <v>3350</v>
      </c>
      <c r="C3307" s="4" t="s">
        <v>7</v>
      </c>
      <c r="D3307" s="100">
        <v>815</v>
      </c>
      <c r="E3307" s="100">
        <v>29</v>
      </c>
      <c r="F3307" s="2">
        <v>0</v>
      </c>
      <c r="G3307" s="100">
        <v>0</v>
      </c>
    </row>
    <row r="3308" spans="1:7" ht="13.5" customHeight="1" x14ac:dyDescent="0.2">
      <c r="A3308" s="100">
        <v>3307</v>
      </c>
      <c r="B3308" s="100">
        <v>3351</v>
      </c>
      <c r="C3308" s="4" t="s">
        <v>7</v>
      </c>
      <c r="D3308" s="100">
        <v>816</v>
      </c>
      <c r="E3308" s="100">
        <v>29</v>
      </c>
      <c r="F3308" s="2">
        <v>0</v>
      </c>
      <c r="G3308" s="100">
        <v>0</v>
      </c>
    </row>
    <row r="3309" spans="1:7" ht="13.5" customHeight="1" x14ac:dyDescent="0.2">
      <c r="A3309" s="100">
        <v>3308</v>
      </c>
      <c r="B3309" s="100">
        <v>3352</v>
      </c>
      <c r="C3309" s="4" t="s">
        <v>7</v>
      </c>
      <c r="D3309" s="100">
        <v>817</v>
      </c>
      <c r="E3309" s="100">
        <v>29</v>
      </c>
      <c r="F3309" s="2">
        <v>0</v>
      </c>
      <c r="G3309" s="100">
        <v>0</v>
      </c>
    </row>
    <row r="3310" spans="1:7" ht="13.5" customHeight="1" x14ac:dyDescent="0.2">
      <c r="A3310" s="100">
        <v>3309</v>
      </c>
      <c r="B3310" s="100">
        <v>3353</v>
      </c>
      <c r="C3310" s="4" t="s">
        <v>7</v>
      </c>
      <c r="D3310" s="100">
        <v>818</v>
      </c>
      <c r="E3310" s="100">
        <v>29</v>
      </c>
      <c r="F3310" s="2">
        <v>0</v>
      </c>
      <c r="G3310" s="100">
        <v>0</v>
      </c>
    </row>
    <row r="3311" spans="1:7" ht="13.5" customHeight="1" x14ac:dyDescent="0.2">
      <c r="A3311" s="100">
        <v>3310</v>
      </c>
      <c r="B3311" s="100">
        <v>3354</v>
      </c>
      <c r="C3311" s="4" t="s">
        <v>7</v>
      </c>
      <c r="D3311" s="100">
        <v>819</v>
      </c>
      <c r="E3311" s="100">
        <v>29</v>
      </c>
      <c r="F3311" s="2">
        <v>0</v>
      </c>
      <c r="G3311" s="100">
        <v>0</v>
      </c>
    </row>
    <row r="3312" spans="1:7" ht="13.5" customHeight="1" x14ac:dyDescent="0.2">
      <c r="A3312" s="100">
        <v>3311</v>
      </c>
      <c r="B3312" s="100">
        <v>3355</v>
      </c>
      <c r="C3312" s="4" t="s">
        <v>7</v>
      </c>
      <c r="D3312" s="100">
        <v>820</v>
      </c>
      <c r="E3312" s="100">
        <v>29</v>
      </c>
      <c r="F3312" s="2">
        <v>0</v>
      </c>
      <c r="G3312" s="100">
        <v>0</v>
      </c>
    </row>
    <row r="3313" spans="1:7" ht="13.5" customHeight="1" x14ac:dyDescent="0.2">
      <c r="A3313" s="100">
        <v>3312</v>
      </c>
      <c r="B3313" s="100">
        <v>3356</v>
      </c>
      <c r="C3313" s="4" t="s">
        <v>7</v>
      </c>
      <c r="D3313" s="100">
        <v>821</v>
      </c>
      <c r="E3313" s="100">
        <v>29</v>
      </c>
      <c r="F3313" s="2">
        <v>0</v>
      </c>
      <c r="G3313" s="100">
        <v>0</v>
      </c>
    </row>
    <row r="3314" spans="1:7" ht="13.5" customHeight="1" x14ac:dyDescent="0.2">
      <c r="A3314" s="100">
        <v>3313</v>
      </c>
      <c r="B3314" s="100">
        <v>3357</v>
      </c>
      <c r="C3314" s="4" t="s">
        <v>7</v>
      </c>
      <c r="D3314" s="100">
        <v>822</v>
      </c>
      <c r="E3314" s="100">
        <v>29</v>
      </c>
      <c r="F3314" s="2">
        <v>0</v>
      </c>
      <c r="G3314" s="100">
        <v>0</v>
      </c>
    </row>
    <row r="3315" spans="1:7" ht="13.5" customHeight="1" x14ac:dyDescent="0.2">
      <c r="A3315" s="100">
        <v>3314</v>
      </c>
      <c r="B3315" s="100">
        <v>3358</v>
      </c>
      <c r="C3315" s="4" t="s">
        <v>7</v>
      </c>
      <c r="D3315" s="100">
        <v>823</v>
      </c>
      <c r="E3315" s="100">
        <v>29</v>
      </c>
      <c r="F3315" s="2">
        <v>0</v>
      </c>
      <c r="G3315" s="100">
        <v>0</v>
      </c>
    </row>
    <row r="3316" spans="1:7" ht="13.5" customHeight="1" x14ac:dyDescent="0.2">
      <c r="A3316" s="100">
        <v>3315</v>
      </c>
      <c r="B3316" s="100">
        <v>3359</v>
      </c>
      <c r="C3316" s="4" t="s">
        <v>7</v>
      </c>
      <c r="D3316" s="100">
        <v>824</v>
      </c>
      <c r="E3316" s="100">
        <v>29</v>
      </c>
      <c r="F3316" s="2">
        <v>0</v>
      </c>
      <c r="G3316" s="100">
        <v>0</v>
      </c>
    </row>
    <row r="3317" spans="1:7" ht="13.5" customHeight="1" x14ac:dyDescent="0.2">
      <c r="A3317" s="100">
        <v>3316</v>
      </c>
      <c r="B3317" s="100">
        <v>3360</v>
      </c>
      <c r="C3317" s="4" t="s">
        <v>7</v>
      </c>
      <c r="D3317" s="100">
        <v>825</v>
      </c>
      <c r="E3317" s="100">
        <v>29</v>
      </c>
      <c r="F3317" s="2">
        <v>0</v>
      </c>
      <c r="G3317" s="100">
        <v>0</v>
      </c>
    </row>
    <row r="3318" spans="1:7" ht="13.5" customHeight="1" x14ac:dyDescent="0.2">
      <c r="A3318" s="100">
        <v>3317</v>
      </c>
      <c r="B3318" s="100">
        <v>3361</v>
      </c>
      <c r="C3318" s="4" t="s">
        <v>7</v>
      </c>
      <c r="D3318" s="100">
        <v>826</v>
      </c>
      <c r="E3318" s="100">
        <v>29</v>
      </c>
      <c r="F3318" s="2">
        <v>0</v>
      </c>
      <c r="G3318" s="100">
        <v>0</v>
      </c>
    </row>
    <row r="3319" spans="1:7" ht="13.5" customHeight="1" x14ac:dyDescent="0.2">
      <c r="A3319" s="100">
        <v>3318</v>
      </c>
      <c r="B3319" s="100">
        <v>3362</v>
      </c>
      <c r="C3319" s="4" t="s">
        <v>7</v>
      </c>
      <c r="D3319" s="100">
        <v>827</v>
      </c>
      <c r="E3319" s="100">
        <v>29</v>
      </c>
      <c r="F3319" s="2">
        <v>0</v>
      </c>
      <c r="G3319" s="100">
        <v>0</v>
      </c>
    </row>
    <row r="3320" spans="1:7" ht="13.5" customHeight="1" x14ac:dyDescent="0.2">
      <c r="A3320" s="100">
        <v>3319</v>
      </c>
      <c r="B3320" s="100">
        <v>3363</v>
      </c>
      <c r="C3320" s="4" t="s">
        <v>7</v>
      </c>
      <c r="D3320" s="100">
        <v>829</v>
      </c>
      <c r="E3320" s="100">
        <v>29</v>
      </c>
      <c r="F3320" s="2">
        <v>0</v>
      </c>
      <c r="G3320" s="100">
        <v>0</v>
      </c>
    </row>
    <row r="3321" spans="1:7" ht="13.5" customHeight="1" x14ac:dyDescent="0.2">
      <c r="A3321" s="100">
        <v>3320</v>
      </c>
      <c r="B3321" s="100">
        <v>3364</v>
      </c>
      <c r="C3321" s="4" t="s">
        <v>7</v>
      </c>
      <c r="D3321" s="100">
        <v>830</v>
      </c>
      <c r="E3321" s="100">
        <v>29</v>
      </c>
      <c r="F3321" s="2">
        <v>0</v>
      </c>
      <c r="G3321" s="100">
        <v>0</v>
      </c>
    </row>
    <row r="3322" spans="1:7" ht="13.5" customHeight="1" x14ac:dyDescent="0.2">
      <c r="A3322" s="100">
        <v>3321</v>
      </c>
      <c r="B3322" s="100">
        <v>3365</v>
      </c>
      <c r="C3322" s="4" t="s">
        <v>7</v>
      </c>
      <c r="D3322" s="100">
        <v>831</v>
      </c>
      <c r="E3322" s="100">
        <v>29</v>
      </c>
      <c r="F3322" s="2">
        <v>0</v>
      </c>
      <c r="G3322" s="100">
        <v>0</v>
      </c>
    </row>
    <row r="3323" spans="1:7" ht="13.5" customHeight="1" x14ac:dyDescent="0.2">
      <c r="A3323" s="100">
        <v>3322</v>
      </c>
      <c r="B3323" s="100">
        <v>3366</v>
      </c>
      <c r="C3323" s="4" t="s">
        <v>7</v>
      </c>
      <c r="D3323" s="100">
        <v>832</v>
      </c>
      <c r="E3323" s="100">
        <v>29</v>
      </c>
      <c r="F3323" s="2">
        <v>0</v>
      </c>
      <c r="G3323" s="100">
        <v>0</v>
      </c>
    </row>
    <row r="3324" spans="1:7" ht="13.5" customHeight="1" x14ac:dyDescent="0.2">
      <c r="A3324" s="100">
        <v>3323</v>
      </c>
      <c r="B3324" s="100">
        <v>3367</v>
      </c>
      <c r="C3324" s="4" t="s">
        <v>7</v>
      </c>
      <c r="D3324" s="100">
        <v>834</v>
      </c>
      <c r="E3324" s="100">
        <v>29</v>
      </c>
      <c r="F3324" s="2">
        <v>0</v>
      </c>
      <c r="G3324" s="100">
        <v>0</v>
      </c>
    </row>
    <row r="3325" spans="1:7" ht="13.5" customHeight="1" x14ac:dyDescent="0.2">
      <c r="A3325" s="100">
        <v>3324</v>
      </c>
      <c r="B3325" s="100">
        <v>3368</v>
      </c>
      <c r="C3325" s="4" t="s">
        <v>7</v>
      </c>
      <c r="D3325" s="100">
        <v>835</v>
      </c>
      <c r="E3325" s="100">
        <v>29</v>
      </c>
      <c r="F3325" s="2">
        <v>0</v>
      </c>
      <c r="G3325" s="100">
        <v>0</v>
      </c>
    </row>
    <row r="3326" spans="1:7" ht="13.5" customHeight="1" x14ac:dyDescent="0.2">
      <c r="A3326" s="100">
        <v>3325</v>
      </c>
      <c r="B3326" s="100">
        <v>3369</v>
      </c>
      <c r="C3326" s="4" t="s">
        <v>7</v>
      </c>
      <c r="D3326" s="100">
        <v>836</v>
      </c>
      <c r="E3326" s="100">
        <v>29</v>
      </c>
      <c r="F3326" s="2">
        <v>0</v>
      </c>
      <c r="G3326" s="100">
        <v>0</v>
      </c>
    </row>
    <row r="3327" spans="1:7" ht="13.5" customHeight="1" x14ac:dyDescent="0.2">
      <c r="A3327" s="100">
        <v>3326</v>
      </c>
      <c r="B3327" s="100">
        <v>3370</v>
      </c>
      <c r="C3327" s="4" t="s">
        <v>7</v>
      </c>
      <c r="D3327" s="100">
        <v>837</v>
      </c>
      <c r="E3327" s="100">
        <v>29</v>
      </c>
      <c r="F3327" s="2">
        <v>0</v>
      </c>
      <c r="G3327" s="100">
        <v>0</v>
      </c>
    </row>
    <row r="3328" spans="1:7" ht="13.5" customHeight="1" x14ac:dyDescent="0.2">
      <c r="A3328" s="100">
        <v>3327</v>
      </c>
      <c r="B3328" s="100">
        <v>3371</v>
      </c>
      <c r="C3328" s="4" t="s">
        <v>7</v>
      </c>
      <c r="D3328" s="100">
        <v>838</v>
      </c>
      <c r="E3328" s="100">
        <v>29</v>
      </c>
      <c r="F3328" s="2">
        <v>0</v>
      </c>
      <c r="G3328" s="100">
        <v>0</v>
      </c>
    </row>
    <row r="3329" spans="1:7" ht="13.5" customHeight="1" x14ac:dyDescent="0.2">
      <c r="A3329" s="100">
        <v>3328</v>
      </c>
      <c r="B3329" s="100">
        <v>3372</v>
      </c>
      <c r="C3329" s="4" t="s">
        <v>7</v>
      </c>
      <c r="D3329" s="100">
        <v>839</v>
      </c>
      <c r="E3329" s="100">
        <v>29</v>
      </c>
      <c r="F3329" s="2">
        <v>0</v>
      </c>
      <c r="G3329" s="100">
        <v>0</v>
      </c>
    </row>
    <row r="3330" spans="1:7" ht="13.5" customHeight="1" x14ac:dyDescent="0.2">
      <c r="A3330" s="100">
        <v>3329</v>
      </c>
      <c r="B3330" s="100">
        <v>3373</v>
      </c>
      <c r="C3330" s="4" t="s">
        <v>7</v>
      </c>
      <c r="D3330" s="100">
        <v>840</v>
      </c>
      <c r="E3330" s="100">
        <v>29</v>
      </c>
      <c r="F3330" s="2">
        <v>0</v>
      </c>
      <c r="G3330" s="100">
        <v>0</v>
      </c>
    </row>
    <row r="3331" spans="1:7" ht="13.5" customHeight="1" x14ac:dyDescent="0.2">
      <c r="A3331" s="100">
        <v>3330</v>
      </c>
      <c r="B3331" s="100">
        <v>3374</v>
      </c>
      <c r="C3331" s="4" t="s">
        <v>7</v>
      </c>
      <c r="D3331" s="100">
        <v>841</v>
      </c>
      <c r="E3331" s="100">
        <v>29</v>
      </c>
      <c r="F3331" s="2">
        <v>0</v>
      </c>
      <c r="G3331" s="100">
        <v>0</v>
      </c>
    </row>
    <row r="3332" spans="1:7" ht="13.5" customHeight="1" x14ac:dyDescent="0.2">
      <c r="A3332" s="100">
        <v>3331</v>
      </c>
      <c r="B3332" s="100">
        <v>3375</v>
      </c>
      <c r="C3332" s="4" t="s">
        <v>7</v>
      </c>
      <c r="D3332" s="100">
        <v>843</v>
      </c>
      <c r="E3332" s="100">
        <v>29</v>
      </c>
      <c r="F3332" s="2">
        <v>0</v>
      </c>
      <c r="G3332" s="100">
        <v>0</v>
      </c>
    </row>
    <row r="3333" spans="1:7" ht="13.5" customHeight="1" x14ac:dyDescent="0.2">
      <c r="A3333" s="100">
        <v>3332</v>
      </c>
      <c r="B3333" s="100">
        <v>3376</v>
      </c>
      <c r="C3333" s="4" t="s">
        <v>7</v>
      </c>
      <c r="D3333" s="100">
        <v>844</v>
      </c>
      <c r="E3333" s="100">
        <v>29</v>
      </c>
      <c r="F3333" s="2">
        <v>0</v>
      </c>
      <c r="G3333" s="100">
        <v>0</v>
      </c>
    </row>
    <row r="3334" spans="1:7" ht="13.5" customHeight="1" x14ac:dyDescent="0.2">
      <c r="A3334" s="100">
        <v>3333</v>
      </c>
      <c r="B3334" s="100">
        <v>3377</v>
      </c>
      <c r="C3334" s="4" t="s">
        <v>7</v>
      </c>
      <c r="D3334" s="100">
        <v>846</v>
      </c>
      <c r="E3334" s="100">
        <v>29</v>
      </c>
      <c r="F3334" s="2">
        <v>0</v>
      </c>
      <c r="G3334" s="100">
        <v>0</v>
      </c>
    </row>
    <row r="3335" spans="1:7" ht="13.5" customHeight="1" x14ac:dyDescent="0.2">
      <c r="A3335" s="100">
        <v>3334</v>
      </c>
      <c r="B3335" s="100">
        <v>3378</v>
      </c>
      <c r="C3335" s="4" t="s">
        <v>7</v>
      </c>
      <c r="D3335" s="100">
        <v>847</v>
      </c>
      <c r="E3335" s="100">
        <v>29</v>
      </c>
      <c r="F3335" s="2">
        <v>0</v>
      </c>
      <c r="G3335" s="100">
        <v>0</v>
      </c>
    </row>
    <row r="3336" spans="1:7" ht="13.5" customHeight="1" x14ac:dyDescent="0.2">
      <c r="A3336" s="100">
        <v>3335</v>
      </c>
      <c r="B3336" s="100">
        <v>3379</v>
      </c>
      <c r="C3336" s="4" t="s">
        <v>7</v>
      </c>
      <c r="D3336" s="100">
        <v>848</v>
      </c>
      <c r="E3336" s="100">
        <v>29</v>
      </c>
      <c r="F3336" s="2">
        <v>0</v>
      </c>
      <c r="G3336" s="100">
        <v>0</v>
      </c>
    </row>
    <row r="3337" spans="1:7" ht="13.5" customHeight="1" x14ac:dyDescent="0.2">
      <c r="A3337" s="100">
        <v>3336</v>
      </c>
      <c r="B3337" s="100">
        <v>3380</v>
      </c>
      <c r="C3337" s="4" t="s">
        <v>7</v>
      </c>
      <c r="D3337" s="100">
        <v>849</v>
      </c>
      <c r="E3337" s="100">
        <v>29</v>
      </c>
      <c r="F3337" s="2">
        <v>0</v>
      </c>
      <c r="G3337" s="100">
        <v>0</v>
      </c>
    </row>
    <row r="3338" spans="1:7" ht="13.5" customHeight="1" x14ac:dyDescent="0.2">
      <c r="A3338" s="100">
        <v>3337</v>
      </c>
      <c r="B3338" s="100">
        <v>3381</v>
      </c>
      <c r="C3338" s="4" t="s">
        <v>7</v>
      </c>
      <c r="D3338" s="100">
        <v>850</v>
      </c>
      <c r="E3338" s="100">
        <v>29</v>
      </c>
      <c r="F3338" s="2">
        <v>0</v>
      </c>
      <c r="G3338" s="100">
        <v>0</v>
      </c>
    </row>
    <row r="3339" spans="1:7" ht="13.5" customHeight="1" x14ac:dyDescent="0.2">
      <c r="A3339" s="100">
        <v>3338</v>
      </c>
      <c r="B3339" s="100">
        <v>3382</v>
      </c>
      <c r="C3339" s="4" t="s">
        <v>7</v>
      </c>
      <c r="D3339" s="100">
        <v>851</v>
      </c>
      <c r="E3339" s="100">
        <v>29</v>
      </c>
      <c r="F3339" s="2">
        <v>0</v>
      </c>
      <c r="G3339" s="100">
        <v>0</v>
      </c>
    </row>
    <row r="3340" spans="1:7" ht="13.5" customHeight="1" x14ac:dyDescent="0.2">
      <c r="A3340" s="100">
        <v>3339</v>
      </c>
      <c r="B3340" s="100">
        <v>3383</v>
      </c>
      <c r="C3340" s="4" t="s">
        <v>7</v>
      </c>
      <c r="D3340" s="100">
        <v>852</v>
      </c>
      <c r="E3340" s="100">
        <v>29</v>
      </c>
      <c r="F3340" s="2">
        <v>0</v>
      </c>
      <c r="G3340" s="100">
        <v>0</v>
      </c>
    </row>
    <row r="3341" spans="1:7" ht="13.5" customHeight="1" x14ac:dyDescent="0.2">
      <c r="A3341" s="100">
        <v>3340</v>
      </c>
      <c r="B3341" s="100">
        <v>3384</v>
      </c>
      <c r="C3341" s="4" t="s">
        <v>7</v>
      </c>
      <c r="D3341" s="100">
        <v>853</v>
      </c>
      <c r="E3341" s="100">
        <v>29</v>
      </c>
      <c r="F3341" s="2">
        <v>0</v>
      </c>
      <c r="G3341" s="100">
        <v>0</v>
      </c>
    </row>
    <row r="3342" spans="1:7" ht="13.5" customHeight="1" x14ac:dyDescent="0.2">
      <c r="A3342" s="100">
        <v>3341</v>
      </c>
      <c r="B3342" s="100">
        <v>3385</v>
      </c>
      <c r="C3342" s="4" t="s">
        <v>7</v>
      </c>
      <c r="D3342" s="100">
        <v>854</v>
      </c>
      <c r="E3342" s="100">
        <v>29</v>
      </c>
      <c r="F3342" s="2">
        <v>0</v>
      </c>
      <c r="G3342" s="100">
        <v>0</v>
      </c>
    </row>
    <row r="3343" spans="1:7" ht="13.5" customHeight="1" x14ac:dyDescent="0.2">
      <c r="A3343" s="100">
        <v>3342</v>
      </c>
      <c r="B3343" s="100">
        <v>3386</v>
      </c>
      <c r="C3343" s="4" t="s">
        <v>7</v>
      </c>
      <c r="D3343" s="100">
        <v>855</v>
      </c>
      <c r="E3343" s="100">
        <v>29</v>
      </c>
      <c r="F3343" s="2">
        <v>0</v>
      </c>
      <c r="G3343" s="100">
        <v>0</v>
      </c>
    </row>
    <row r="3344" spans="1:7" ht="13.5" customHeight="1" x14ac:dyDescent="0.2">
      <c r="A3344" s="100">
        <v>3343</v>
      </c>
      <c r="B3344" s="100">
        <v>3387</v>
      </c>
      <c r="C3344" s="4" t="s">
        <v>7</v>
      </c>
      <c r="D3344" s="100">
        <v>856</v>
      </c>
      <c r="E3344" s="100">
        <v>29</v>
      </c>
      <c r="F3344" s="2">
        <v>0</v>
      </c>
      <c r="G3344" s="100">
        <v>0</v>
      </c>
    </row>
    <row r="3345" spans="1:7" ht="13.5" customHeight="1" x14ac:dyDescent="0.2">
      <c r="A3345" s="100">
        <v>3344</v>
      </c>
      <c r="B3345" s="100">
        <v>3388</v>
      </c>
      <c r="C3345" s="4" t="s">
        <v>7</v>
      </c>
      <c r="D3345" s="100">
        <v>857</v>
      </c>
      <c r="E3345" s="100">
        <v>29</v>
      </c>
      <c r="F3345" s="2">
        <v>0</v>
      </c>
      <c r="G3345" s="100">
        <v>0</v>
      </c>
    </row>
    <row r="3346" spans="1:7" ht="13.5" customHeight="1" x14ac:dyDescent="0.2">
      <c r="A3346" s="100">
        <v>3345</v>
      </c>
      <c r="B3346" s="100">
        <v>3389</v>
      </c>
      <c r="C3346" s="4" t="s">
        <v>7</v>
      </c>
      <c r="D3346" s="100">
        <v>858</v>
      </c>
      <c r="E3346" s="100">
        <v>29</v>
      </c>
      <c r="F3346" s="2">
        <v>0</v>
      </c>
      <c r="G3346" s="100">
        <v>0</v>
      </c>
    </row>
    <row r="3347" spans="1:7" ht="13.5" customHeight="1" x14ac:dyDescent="0.2">
      <c r="A3347" s="100">
        <v>3346</v>
      </c>
      <c r="B3347" s="100">
        <v>3390</v>
      </c>
      <c r="C3347" s="4" t="s">
        <v>7</v>
      </c>
      <c r="D3347" s="100">
        <v>859</v>
      </c>
      <c r="E3347" s="100">
        <v>29</v>
      </c>
      <c r="F3347" s="2">
        <v>0</v>
      </c>
      <c r="G3347" s="100">
        <v>0</v>
      </c>
    </row>
    <row r="3348" spans="1:7" ht="13.5" customHeight="1" x14ac:dyDescent="0.2">
      <c r="A3348" s="100">
        <v>3347</v>
      </c>
      <c r="B3348" s="100">
        <v>3391</v>
      </c>
      <c r="C3348" s="4" t="s">
        <v>7</v>
      </c>
      <c r="D3348" s="100">
        <v>860</v>
      </c>
      <c r="E3348" s="100">
        <v>29</v>
      </c>
      <c r="F3348" s="2">
        <v>0</v>
      </c>
      <c r="G3348" s="100">
        <v>0</v>
      </c>
    </row>
    <row r="3349" spans="1:7" ht="13.5" customHeight="1" x14ac:dyDescent="0.2">
      <c r="A3349" s="100">
        <v>3348</v>
      </c>
      <c r="B3349" s="100">
        <v>3392</v>
      </c>
      <c r="C3349" s="4" t="s">
        <v>7</v>
      </c>
      <c r="D3349" s="100">
        <v>861</v>
      </c>
      <c r="E3349" s="100">
        <v>29</v>
      </c>
      <c r="F3349" s="2">
        <v>0</v>
      </c>
      <c r="G3349" s="100">
        <v>0</v>
      </c>
    </row>
    <row r="3350" spans="1:7" ht="13.5" customHeight="1" x14ac:dyDescent="0.2">
      <c r="A3350" s="100">
        <v>3349</v>
      </c>
      <c r="B3350" s="100">
        <v>3393</v>
      </c>
      <c r="C3350" s="4" t="s">
        <v>7</v>
      </c>
      <c r="D3350" s="100">
        <v>862</v>
      </c>
      <c r="E3350" s="100">
        <v>29</v>
      </c>
      <c r="F3350" s="2">
        <v>0</v>
      </c>
      <c r="G3350" s="100">
        <v>0</v>
      </c>
    </row>
    <row r="3351" spans="1:7" ht="13.5" customHeight="1" x14ac:dyDescent="0.2">
      <c r="A3351" s="100">
        <v>3350</v>
      </c>
      <c r="B3351" s="100">
        <v>3394</v>
      </c>
      <c r="C3351" s="4" t="s">
        <v>7</v>
      </c>
      <c r="D3351" s="100">
        <v>863</v>
      </c>
      <c r="E3351" s="100">
        <v>29</v>
      </c>
      <c r="F3351" s="2">
        <v>0</v>
      </c>
      <c r="G3351" s="100">
        <v>0</v>
      </c>
    </row>
    <row r="3352" spans="1:7" ht="13.5" customHeight="1" x14ac:dyDescent="0.2">
      <c r="A3352" s="100">
        <v>3351</v>
      </c>
      <c r="B3352" s="100">
        <v>3395</v>
      </c>
      <c r="C3352" s="4" t="s">
        <v>7</v>
      </c>
      <c r="D3352" s="100">
        <v>864</v>
      </c>
      <c r="E3352" s="100">
        <v>29</v>
      </c>
      <c r="F3352" s="2">
        <v>0</v>
      </c>
      <c r="G3352" s="100">
        <v>0</v>
      </c>
    </row>
    <row r="3353" spans="1:7" ht="13.5" customHeight="1" x14ac:dyDescent="0.2">
      <c r="A3353" s="100">
        <v>3352</v>
      </c>
      <c r="B3353" s="100">
        <v>3396</v>
      </c>
      <c r="C3353" s="4" t="s">
        <v>7</v>
      </c>
      <c r="D3353" s="100">
        <v>865</v>
      </c>
      <c r="E3353" s="100">
        <v>29</v>
      </c>
      <c r="F3353" s="2">
        <v>0</v>
      </c>
      <c r="G3353" s="100">
        <v>0</v>
      </c>
    </row>
    <row r="3354" spans="1:7" ht="13.5" customHeight="1" x14ac:dyDescent="0.2">
      <c r="A3354" s="100">
        <v>3353</v>
      </c>
      <c r="B3354" s="100">
        <v>3397</v>
      </c>
      <c r="C3354" s="4" t="s">
        <v>7</v>
      </c>
      <c r="D3354" s="100">
        <v>866</v>
      </c>
      <c r="E3354" s="100">
        <v>29</v>
      </c>
      <c r="F3354" s="2">
        <v>0</v>
      </c>
      <c r="G3354" s="100">
        <v>0</v>
      </c>
    </row>
    <row r="3355" spans="1:7" ht="13.5" customHeight="1" x14ac:dyDescent="0.2">
      <c r="A3355" s="100">
        <v>3354</v>
      </c>
      <c r="B3355" s="100">
        <v>3398</v>
      </c>
      <c r="C3355" s="4" t="s">
        <v>7</v>
      </c>
      <c r="D3355" s="100">
        <v>867</v>
      </c>
      <c r="E3355" s="100">
        <v>29</v>
      </c>
      <c r="F3355" s="2">
        <v>0</v>
      </c>
      <c r="G3355" s="100">
        <v>0</v>
      </c>
    </row>
    <row r="3356" spans="1:7" ht="13.5" customHeight="1" x14ac:dyDescent="0.2">
      <c r="A3356" s="100">
        <v>3355</v>
      </c>
      <c r="B3356" s="100">
        <v>3399</v>
      </c>
      <c r="C3356" s="4" t="s">
        <v>7</v>
      </c>
      <c r="D3356" s="100">
        <v>868</v>
      </c>
      <c r="E3356" s="100">
        <v>29</v>
      </c>
      <c r="F3356" s="2">
        <v>0</v>
      </c>
      <c r="G3356" s="100">
        <v>0</v>
      </c>
    </row>
    <row r="3357" spans="1:7" ht="13.5" customHeight="1" x14ac:dyDescent="0.2">
      <c r="A3357" s="100">
        <v>3356</v>
      </c>
      <c r="B3357" s="100">
        <v>3400</v>
      </c>
      <c r="C3357" s="4" t="s">
        <v>7</v>
      </c>
      <c r="D3357" s="100">
        <v>869</v>
      </c>
      <c r="E3357" s="100">
        <v>29</v>
      </c>
      <c r="F3357" s="2">
        <v>0</v>
      </c>
      <c r="G3357" s="100">
        <v>0</v>
      </c>
    </row>
    <row r="3358" spans="1:7" ht="13.5" customHeight="1" x14ac:dyDescent="0.2">
      <c r="A3358" s="100">
        <v>3357</v>
      </c>
      <c r="B3358" s="100">
        <v>3401</v>
      </c>
      <c r="C3358" s="4" t="s">
        <v>7</v>
      </c>
      <c r="D3358" s="100">
        <v>870</v>
      </c>
      <c r="E3358" s="100">
        <v>29</v>
      </c>
      <c r="F3358" s="2">
        <v>0</v>
      </c>
      <c r="G3358" s="100">
        <v>0</v>
      </c>
    </row>
    <row r="3359" spans="1:7" ht="13.5" customHeight="1" x14ac:dyDescent="0.2">
      <c r="A3359" s="100">
        <v>3358</v>
      </c>
      <c r="B3359" s="100">
        <v>3402</v>
      </c>
      <c r="C3359" s="4" t="s">
        <v>7</v>
      </c>
      <c r="D3359" s="100">
        <v>871</v>
      </c>
      <c r="E3359" s="100">
        <v>29</v>
      </c>
      <c r="F3359" s="2">
        <v>0</v>
      </c>
      <c r="G3359" s="100">
        <v>0</v>
      </c>
    </row>
    <row r="3360" spans="1:7" ht="13.5" customHeight="1" x14ac:dyDescent="0.2">
      <c r="A3360" s="100">
        <v>3359</v>
      </c>
      <c r="B3360" s="100">
        <v>3403</v>
      </c>
      <c r="C3360" s="4" t="s">
        <v>7</v>
      </c>
      <c r="D3360" s="100">
        <v>872</v>
      </c>
      <c r="E3360" s="100">
        <v>29</v>
      </c>
      <c r="F3360" s="2">
        <v>0</v>
      </c>
      <c r="G3360" s="100">
        <v>0</v>
      </c>
    </row>
    <row r="3361" spans="1:7" ht="13.5" customHeight="1" x14ac:dyDescent="0.2">
      <c r="A3361" s="100">
        <v>3360</v>
      </c>
      <c r="B3361" s="100">
        <v>3404</v>
      </c>
      <c r="C3361" s="4" t="s">
        <v>7</v>
      </c>
      <c r="D3361" s="100">
        <v>873</v>
      </c>
      <c r="E3361" s="100">
        <v>29</v>
      </c>
      <c r="F3361" s="2">
        <v>0</v>
      </c>
      <c r="G3361" s="100">
        <v>0</v>
      </c>
    </row>
    <row r="3362" spans="1:7" ht="13.5" customHeight="1" x14ac:dyDescent="0.2">
      <c r="A3362" s="100">
        <v>3361</v>
      </c>
      <c r="B3362" s="100">
        <v>3405</v>
      </c>
      <c r="C3362" s="4" t="s">
        <v>7</v>
      </c>
      <c r="D3362" s="100">
        <v>874</v>
      </c>
      <c r="E3362" s="100">
        <v>29</v>
      </c>
      <c r="F3362" s="2">
        <v>0</v>
      </c>
      <c r="G3362" s="100">
        <v>0</v>
      </c>
    </row>
    <row r="3363" spans="1:7" ht="13.5" customHeight="1" x14ac:dyDescent="0.2">
      <c r="A3363" s="100">
        <v>3362</v>
      </c>
      <c r="B3363" s="100">
        <v>3406</v>
      </c>
      <c r="C3363" s="4" t="s">
        <v>7</v>
      </c>
      <c r="D3363" s="100">
        <v>875</v>
      </c>
      <c r="E3363" s="100">
        <v>29</v>
      </c>
      <c r="F3363" s="2">
        <v>0</v>
      </c>
      <c r="G3363" s="100">
        <v>0</v>
      </c>
    </row>
    <row r="3364" spans="1:7" ht="13.5" customHeight="1" x14ac:dyDescent="0.2">
      <c r="A3364" s="100">
        <v>3363</v>
      </c>
      <c r="B3364" s="100">
        <v>3407</v>
      </c>
      <c r="C3364" s="4" t="s">
        <v>7</v>
      </c>
      <c r="D3364" s="100">
        <v>876</v>
      </c>
      <c r="E3364" s="100">
        <v>29</v>
      </c>
      <c r="F3364" s="2">
        <v>0</v>
      </c>
      <c r="G3364" s="100">
        <v>0</v>
      </c>
    </row>
    <row r="3365" spans="1:7" ht="13.5" customHeight="1" x14ac:dyDescent="0.2">
      <c r="A3365" s="100">
        <v>3364</v>
      </c>
      <c r="B3365" s="100">
        <v>3408</v>
      </c>
      <c r="C3365" s="4" t="s">
        <v>7</v>
      </c>
      <c r="D3365" s="100">
        <v>877</v>
      </c>
      <c r="E3365" s="100">
        <v>29</v>
      </c>
      <c r="F3365" s="2">
        <v>0</v>
      </c>
      <c r="G3365" s="100">
        <v>0</v>
      </c>
    </row>
    <row r="3366" spans="1:7" ht="13.5" customHeight="1" x14ac:dyDescent="0.2">
      <c r="A3366" s="100">
        <v>3365</v>
      </c>
      <c r="B3366" s="100">
        <v>3409</v>
      </c>
      <c r="C3366" s="4" t="s">
        <v>7</v>
      </c>
      <c r="D3366" s="100">
        <v>878</v>
      </c>
      <c r="E3366" s="100">
        <v>29</v>
      </c>
      <c r="F3366" s="2">
        <v>0</v>
      </c>
      <c r="G3366" s="100">
        <v>0</v>
      </c>
    </row>
    <row r="3367" spans="1:7" ht="13.5" customHeight="1" x14ac:dyDescent="0.2">
      <c r="A3367" s="100">
        <v>3366</v>
      </c>
      <c r="B3367" s="100">
        <v>3410</v>
      </c>
      <c r="C3367" s="4" t="s">
        <v>7</v>
      </c>
      <c r="D3367" s="100">
        <v>879</v>
      </c>
      <c r="E3367" s="100">
        <v>29</v>
      </c>
      <c r="F3367" s="2">
        <v>0</v>
      </c>
      <c r="G3367" s="100">
        <v>0</v>
      </c>
    </row>
    <row r="3368" spans="1:7" ht="13.5" customHeight="1" x14ac:dyDescent="0.2">
      <c r="A3368" s="100">
        <v>3367</v>
      </c>
      <c r="B3368" s="100">
        <v>3411</v>
      </c>
      <c r="C3368" s="4" t="s">
        <v>7</v>
      </c>
      <c r="D3368" s="100">
        <v>880</v>
      </c>
      <c r="E3368" s="100">
        <v>29</v>
      </c>
      <c r="F3368" s="2">
        <v>0</v>
      </c>
      <c r="G3368" s="100">
        <v>0</v>
      </c>
    </row>
    <row r="3369" spans="1:7" ht="13.5" customHeight="1" x14ac:dyDescent="0.2">
      <c r="A3369" s="100">
        <v>3368</v>
      </c>
      <c r="B3369" s="100">
        <v>3412</v>
      </c>
      <c r="C3369" s="4" t="s">
        <v>7</v>
      </c>
      <c r="D3369" s="100">
        <v>881</v>
      </c>
      <c r="E3369" s="100">
        <v>29</v>
      </c>
      <c r="F3369" s="2">
        <v>0</v>
      </c>
      <c r="G3369" s="100">
        <v>0</v>
      </c>
    </row>
    <row r="3370" spans="1:7" ht="13.5" customHeight="1" x14ac:dyDescent="0.2">
      <c r="A3370" s="100">
        <v>3369</v>
      </c>
      <c r="B3370" s="100">
        <v>3413</v>
      </c>
      <c r="C3370" s="4" t="s">
        <v>7</v>
      </c>
      <c r="D3370" s="100">
        <v>882</v>
      </c>
      <c r="E3370" s="100">
        <v>29</v>
      </c>
      <c r="F3370" s="2">
        <v>0</v>
      </c>
      <c r="G3370" s="100">
        <v>0</v>
      </c>
    </row>
    <row r="3371" spans="1:7" ht="13.5" customHeight="1" x14ac:dyDescent="0.2">
      <c r="A3371" s="100">
        <v>3370</v>
      </c>
      <c r="B3371" s="100">
        <v>3414</v>
      </c>
      <c r="C3371" s="4" t="s">
        <v>7</v>
      </c>
      <c r="D3371" s="100">
        <v>883</v>
      </c>
      <c r="E3371" s="100">
        <v>29</v>
      </c>
      <c r="F3371" s="2">
        <v>0</v>
      </c>
      <c r="G3371" s="100">
        <v>0</v>
      </c>
    </row>
    <row r="3372" spans="1:7" ht="13.5" customHeight="1" x14ac:dyDescent="0.2">
      <c r="A3372" s="100">
        <v>3371</v>
      </c>
      <c r="B3372" s="100">
        <v>3415</v>
      </c>
      <c r="C3372" s="4" t="s">
        <v>7</v>
      </c>
      <c r="D3372" s="100">
        <v>884</v>
      </c>
      <c r="E3372" s="100">
        <v>29</v>
      </c>
      <c r="F3372" s="2">
        <v>0</v>
      </c>
      <c r="G3372" s="100">
        <v>0</v>
      </c>
    </row>
    <row r="3373" spans="1:7" ht="13.5" customHeight="1" x14ac:dyDescent="0.2">
      <c r="A3373" s="100">
        <v>3372</v>
      </c>
      <c r="B3373" s="100">
        <v>3416</v>
      </c>
      <c r="C3373" s="4" t="s">
        <v>7</v>
      </c>
      <c r="D3373" s="100">
        <v>885</v>
      </c>
      <c r="E3373" s="100">
        <v>29</v>
      </c>
      <c r="F3373" s="2">
        <v>0</v>
      </c>
      <c r="G3373" s="100">
        <v>0</v>
      </c>
    </row>
    <row r="3374" spans="1:7" ht="13.5" customHeight="1" x14ac:dyDescent="0.2">
      <c r="A3374" s="100">
        <v>3373</v>
      </c>
      <c r="B3374" s="100">
        <v>3417</v>
      </c>
      <c r="C3374" s="4" t="s">
        <v>7</v>
      </c>
      <c r="D3374" s="100">
        <v>886</v>
      </c>
      <c r="E3374" s="100">
        <v>29</v>
      </c>
      <c r="F3374" s="2">
        <v>0</v>
      </c>
      <c r="G3374" s="100">
        <v>0</v>
      </c>
    </row>
    <row r="3375" spans="1:7" ht="13.5" customHeight="1" x14ac:dyDescent="0.2">
      <c r="A3375" s="100">
        <v>3374</v>
      </c>
      <c r="B3375" s="100">
        <v>3418</v>
      </c>
      <c r="C3375" s="4" t="s">
        <v>7</v>
      </c>
      <c r="D3375" s="100">
        <v>887</v>
      </c>
      <c r="E3375" s="100">
        <v>29</v>
      </c>
      <c r="F3375" s="2">
        <v>0</v>
      </c>
      <c r="G3375" s="100">
        <v>0</v>
      </c>
    </row>
    <row r="3376" spans="1:7" ht="13.5" customHeight="1" x14ac:dyDescent="0.2">
      <c r="A3376" s="100">
        <v>3375</v>
      </c>
      <c r="B3376" s="100">
        <v>3419</v>
      </c>
      <c r="C3376" s="4" t="s">
        <v>7</v>
      </c>
      <c r="D3376" s="100">
        <v>888</v>
      </c>
      <c r="E3376" s="100">
        <v>29</v>
      </c>
      <c r="F3376" s="2">
        <v>0</v>
      </c>
      <c r="G3376" s="100">
        <v>0</v>
      </c>
    </row>
    <row r="3377" spans="1:7" ht="13.5" customHeight="1" x14ac:dyDescent="0.2">
      <c r="A3377" s="100">
        <v>3376</v>
      </c>
      <c r="B3377" s="100">
        <v>3420</v>
      </c>
      <c r="C3377" s="4" t="s">
        <v>7</v>
      </c>
      <c r="D3377" s="100">
        <v>889</v>
      </c>
      <c r="E3377" s="100">
        <v>29</v>
      </c>
      <c r="F3377" s="2">
        <v>0</v>
      </c>
      <c r="G3377" s="100">
        <v>0</v>
      </c>
    </row>
    <row r="3378" spans="1:7" ht="13.5" customHeight="1" x14ac:dyDescent="0.2">
      <c r="A3378" s="100">
        <v>3377</v>
      </c>
      <c r="B3378" s="100">
        <v>3421</v>
      </c>
      <c r="C3378" s="4" t="s">
        <v>7</v>
      </c>
      <c r="D3378" s="100">
        <v>890</v>
      </c>
      <c r="E3378" s="100">
        <v>29</v>
      </c>
      <c r="F3378" s="2">
        <v>0</v>
      </c>
      <c r="G3378" s="100">
        <v>0</v>
      </c>
    </row>
    <row r="3379" spans="1:7" ht="13.5" customHeight="1" x14ac:dyDescent="0.2">
      <c r="A3379" s="100">
        <v>3378</v>
      </c>
      <c r="B3379" s="100">
        <v>3422</v>
      </c>
      <c r="C3379" s="4" t="s">
        <v>7</v>
      </c>
      <c r="D3379" s="100">
        <v>891</v>
      </c>
      <c r="E3379" s="100">
        <v>29</v>
      </c>
      <c r="F3379" s="2">
        <v>0</v>
      </c>
      <c r="G3379" s="100">
        <v>0</v>
      </c>
    </row>
    <row r="3380" spans="1:7" ht="13.5" customHeight="1" x14ac:dyDescent="0.2">
      <c r="A3380" s="100">
        <v>3379</v>
      </c>
      <c r="B3380" s="100">
        <v>3423</v>
      </c>
      <c r="C3380" s="4" t="s">
        <v>7</v>
      </c>
      <c r="D3380" s="100">
        <v>892</v>
      </c>
      <c r="E3380" s="100">
        <v>29</v>
      </c>
      <c r="F3380" s="2">
        <v>0</v>
      </c>
      <c r="G3380" s="100">
        <v>0</v>
      </c>
    </row>
    <row r="3381" spans="1:7" ht="13.5" customHeight="1" x14ac:dyDescent="0.2">
      <c r="A3381" s="100">
        <v>3380</v>
      </c>
      <c r="B3381" s="100">
        <v>3424</v>
      </c>
      <c r="C3381" s="4" t="s">
        <v>7</v>
      </c>
      <c r="D3381" s="100">
        <v>893</v>
      </c>
      <c r="E3381" s="100">
        <v>29</v>
      </c>
      <c r="F3381" s="2">
        <v>0</v>
      </c>
      <c r="G3381" s="100">
        <v>0</v>
      </c>
    </row>
    <row r="3382" spans="1:7" ht="13.5" customHeight="1" x14ac:dyDescent="0.2">
      <c r="A3382" s="100">
        <v>3381</v>
      </c>
      <c r="B3382" s="100">
        <v>3425</v>
      </c>
      <c r="C3382" s="4" t="s">
        <v>7</v>
      </c>
      <c r="D3382" s="100">
        <v>894</v>
      </c>
      <c r="E3382" s="100">
        <v>29</v>
      </c>
      <c r="F3382" s="2">
        <v>0</v>
      </c>
      <c r="G3382" s="100">
        <v>0</v>
      </c>
    </row>
    <row r="3383" spans="1:7" ht="13.5" customHeight="1" x14ac:dyDescent="0.2">
      <c r="A3383" s="100">
        <v>3382</v>
      </c>
      <c r="B3383" s="100">
        <v>3426</v>
      </c>
      <c r="C3383" s="4" t="s">
        <v>7</v>
      </c>
      <c r="D3383" s="100">
        <v>895</v>
      </c>
      <c r="E3383" s="100">
        <v>29</v>
      </c>
      <c r="F3383" s="2">
        <v>0</v>
      </c>
      <c r="G3383" s="100">
        <v>0</v>
      </c>
    </row>
    <row r="3384" spans="1:7" ht="13.5" customHeight="1" x14ac:dyDescent="0.2">
      <c r="A3384" s="100">
        <v>3383</v>
      </c>
      <c r="B3384" s="100">
        <v>3427</v>
      </c>
      <c r="C3384" s="4" t="s">
        <v>7</v>
      </c>
      <c r="D3384" s="100">
        <v>896</v>
      </c>
      <c r="E3384" s="100">
        <v>29</v>
      </c>
      <c r="F3384" s="2">
        <v>0</v>
      </c>
      <c r="G3384" s="100">
        <v>0</v>
      </c>
    </row>
    <row r="3385" spans="1:7" ht="13.5" customHeight="1" x14ac:dyDescent="0.2">
      <c r="A3385" s="100">
        <v>3384</v>
      </c>
      <c r="B3385" s="100">
        <v>3428</v>
      </c>
      <c r="C3385" s="4" t="s">
        <v>7</v>
      </c>
      <c r="D3385" s="100">
        <v>897</v>
      </c>
      <c r="E3385" s="100">
        <v>29</v>
      </c>
      <c r="F3385" s="2">
        <v>0</v>
      </c>
      <c r="G3385" s="100">
        <v>0</v>
      </c>
    </row>
    <row r="3386" spans="1:7" ht="13.5" customHeight="1" x14ac:dyDescent="0.2">
      <c r="A3386" s="100">
        <v>3385</v>
      </c>
      <c r="B3386" s="100">
        <v>3429</v>
      </c>
      <c r="C3386" s="4" t="s">
        <v>7</v>
      </c>
      <c r="D3386" s="100">
        <v>898</v>
      </c>
      <c r="E3386" s="100">
        <v>29</v>
      </c>
      <c r="F3386" s="2">
        <v>0</v>
      </c>
      <c r="G3386" s="100">
        <v>0</v>
      </c>
    </row>
    <row r="3387" spans="1:7" ht="13.5" customHeight="1" x14ac:dyDescent="0.2">
      <c r="A3387" s="100">
        <v>3386</v>
      </c>
      <c r="B3387" s="100">
        <v>3430</v>
      </c>
      <c r="C3387" s="4" t="s">
        <v>7</v>
      </c>
      <c r="D3387" s="100">
        <v>22</v>
      </c>
      <c r="E3387" s="100">
        <v>179</v>
      </c>
      <c r="F3387" s="2">
        <v>0</v>
      </c>
      <c r="G3387" s="100">
        <v>0</v>
      </c>
    </row>
    <row r="3388" spans="1:7" ht="13.5" customHeight="1" x14ac:dyDescent="0.2">
      <c r="A3388" s="100">
        <v>3387</v>
      </c>
      <c r="B3388" s="100">
        <v>3431</v>
      </c>
      <c r="C3388" s="4" t="s">
        <v>7</v>
      </c>
      <c r="D3388" s="100">
        <v>23</v>
      </c>
      <c r="E3388" s="100">
        <v>179</v>
      </c>
      <c r="F3388" s="2">
        <v>0</v>
      </c>
      <c r="G3388" s="100">
        <v>0</v>
      </c>
    </row>
    <row r="3389" spans="1:7" ht="13.5" customHeight="1" x14ac:dyDescent="0.2">
      <c r="A3389" s="100">
        <v>3388</v>
      </c>
      <c r="B3389" s="100">
        <v>3432</v>
      </c>
      <c r="C3389" s="4" t="s">
        <v>7</v>
      </c>
      <c r="D3389" s="100">
        <v>24</v>
      </c>
      <c r="E3389" s="100">
        <v>179</v>
      </c>
      <c r="F3389" s="2">
        <v>0</v>
      </c>
      <c r="G3389" s="100">
        <v>0</v>
      </c>
    </row>
    <row r="3390" spans="1:7" ht="13.5" customHeight="1" x14ac:dyDescent="0.2">
      <c r="A3390" s="100">
        <v>3389</v>
      </c>
      <c r="B3390" s="100">
        <v>3433</v>
      </c>
      <c r="C3390" s="4" t="s">
        <v>7</v>
      </c>
      <c r="D3390" s="100">
        <v>25</v>
      </c>
      <c r="E3390" s="100">
        <v>179</v>
      </c>
      <c r="F3390" s="2">
        <v>0</v>
      </c>
      <c r="G3390" s="100">
        <v>0</v>
      </c>
    </row>
    <row r="3391" spans="1:7" ht="13.5" customHeight="1" x14ac:dyDescent="0.2">
      <c r="A3391" s="100">
        <v>3390</v>
      </c>
      <c r="B3391" s="100">
        <v>3434</v>
      </c>
      <c r="C3391" s="4" t="s">
        <v>7</v>
      </c>
      <c r="D3391" s="100">
        <v>26</v>
      </c>
      <c r="E3391" s="100">
        <v>179</v>
      </c>
      <c r="F3391" s="2">
        <v>0</v>
      </c>
      <c r="G3391" s="100">
        <v>0</v>
      </c>
    </row>
    <row r="3392" spans="1:7" ht="13.5" customHeight="1" x14ac:dyDescent="0.2">
      <c r="A3392" s="100">
        <v>3391</v>
      </c>
      <c r="B3392" s="100">
        <v>3435</v>
      </c>
      <c r="C3392" s="4" t="s">
        <v>7</v>
      </c>
      <c r="D3392" s="100">
        <v>1210</v>
      </c>
      <c r="E3392" s="100">
        <v>157</v>
      </c>
      <c r="F3392" s="2">
        <v>0</v>
      </c>
      <c r="G3392" s="100">
        <v>0</v>
      </c>
    </row>
    <row r="3393" spans="1:7" ht="13.5" customHeight="1" x14ac:dyDescent="0.2">
      <c r="A3393" s="100">
        <v>3392</v>
      </c>
      <c r="B3393" s="100">
        <v>3436</v>
      </c>
      <c r="C3393" s="4" t="s">
        <v>7</v>
      </c>
      <c r="D3393" s="100">
        <v>1211</v>
      </c>
      <c r="E3393" s="100">
        <v>157</v>
      </c>
      <c r="F3393" s="2">
        <v>0</v>
      </c>
      <c r="G3393" s="100">
        <v>0</v>
      </c>
    </row>
    <row r="3394" spans="1:7" ht="13.5" customHeight="1" x14ac:dyDescent="0.2">
      <c r="A3394" s="100">
        <v>3393</v>
      </c>
      <c r="B3394" s="100">
        <v>3437</v>
      </c>
      <c r="C3394" s="4" t="s">
        <v>7</v>
      </c>
      <c r="D3394" s="100">
        <v>1212</v>
      </c>
      <c r="E3394" s="100">
        <v>157</v>
      </c>
      <c r="F3394" s="2">
        <v>0</v>
      </c>
      <c r="G3394" s="100">
        <v>0</v>
      </c>
    </row>
    <row r="3395" spans="1:7" ht="13.5" customHeight="1" x14ac:dyDescent="0.2">
      <c r="A3395" s="100">
        <v>3394</v>
      </c>
      <c r="B3395" s="100">
        <v>3438</v>
      </c>
      <c r="C3395" s="4" t="s">
        <v>7</v>
      </c>
      <c r="D3395" s="100">
        <v>1213</v>
      </c>
      <c r="E3395" s="100">
        <v>157</v>
      </c>
      <c r="F3395" s="2">
        <v>0</v>
      </c>
      <c r="G3395" s="100">
        <v>0</v>
      </c>
    </row>
    <row r="3396" spans="1:7" ht="13.5" customHeight="1" x14ac:dyDescent="0.2">
      <c r="A3396" s="100">
        <v>3395</v>
      </c>
      <c r="B3396" s="100">
        <v>3439</v>
      </c>
      <c r="C3396" s="4" t="s">
        <v>7</v>
      </c>
      <c r="D3396" s="100">
        <v>1215</v>
      </c>
      <c r="E3396" s="100">
        <v>157</v>
      </c>
      <c r="F3396" s="2">
        <v>0</v>
      </c>
      <c r="G3396" s="100">
        <v>0</v>
      </c>
    </row>
    <row r="3397" spans="1:7" ht="13.5" customHeight="1" x14ac:dyDescent="0.2">
      <c r="A3397" s="100">
        <v>3396</v>
      </c>
      <c r="B3397" s="100">
        <v>3440</v>
      </c>
      <c r="C3397" s="4" t="s">
        <v>7</v>
      </c>
      <c r="D3397" s="100">
        <v>1216</v>
      </c>
      <c r="E3397" s="100">
        <v>157</v>
      </c>
      <c r="F3397" s="2">
        <v>0</v>
      </c>
      <c r="G3397" s="100">
        <v>0</v>
      </c>
    </row>
    <row r="3398" spans="1:7" ht="13.5" customHeight="1" x14ac:dyDescent="0.2">
      <c r="A3398" s="100">
        <v>3397</v>
      </c>
      <c r="B3398" s="100">
        <v>3441</v>
      </c>
      <c r="C3398" s="4" t="s">
        <v>7</v>
      </c>
      <c r="D3398" s="100">
        <v>1217</v>
      </c>
      <c r="E3398" s="100">
        <v>157</v>
      </c>
      <c r="F3398" s="2">
        <v>0</v>
      </c>
      <c r="G3398" s="100">
        <v>0</v>
      </c>
    </row>
    <row r="3399" spans="1:7" ht="13.5" customHeight="1" x14ac:dyDescent="0.2">
      <c r="A3399" s="100">
        <v>3398</v>
      </c>
      <c r="B3399" s="100">
        <v>3442</v>
      </c>
      <c r="C3399" s="4" t="s">
        <v>7</v>
      </c>
      <c r="D3399" s="100">
        <v>1218</v>
      </c>
      <c r="E3399" s="100">
        <v>157</v>
      </c>
      <c r="F3399" s="2">
        <v>0</v>
      </c>
      <c r="G3399" s="100">
        <v>0</v>
      </c>
    </row>
    <row r="3400" spans="1:7" ht="13.5" customHeight="1" x14ac:dyDescent="0.2">
      <c r="A3400" s="100">
        <v>3399</v>
      </c>
      <c r="B3400" s="100">
        <v>3443</v>
      </c>
      <c r="C3400" s="4" t="s">
        <v>7</v>
      </c>
      <c r="D3400" s="100">
        <v>1219</v>
      </c>
      <c r="E3400" s="100">
        <v>157</v>
      </c>
      <c r="F3400" s="2">
        <v>0</v>
      </c>
      <c r="G3400" s="100">
        <v>0</v>
      </c>
    </row>
    <row r="3401" spans="1:7" ht="13.5" customHeight="1" x14ac:dyDescent="0.2">
      <c r="A3401" s="100">
        <v>3400</v>
      </c>
      <c r="B3401" s="100">
        <v>3444</v>
      </c>
      <c r="C3401" s="4" t="s">
        <v>7</v>
      </c>
      <c r="D3401" s="100">
        <v>1220</v>
      </c>
      <c r="E3401" s="100">
        <v>157</v>
      </c>
      <c r="F3401" s="2">
        <v>0</v>
      </c>
      <c r="G3401" s="100">
        <v>0</v>
      </c>
    </row>
    <row r="3402" spans="1:7" ht="13.5" customHeight="1" x14ac:dyDescent="0.2">
      <c r="A3402" s="100">
        <v>3401</v>
      </c>
      <c r="B3402" s="100">
        <v>3445</v>
      </c>
      <c r="C3402" s="4" t="s">
        <v>7</v>
      </c>
      <c r="D3402" s="100">
        <v>1221</v>
      </c>
      <c r="E3402" s="100">
        <v>157</v>
      </c>
      <c r="F3402" s="2">
        <v>0</v>
      </c>
      <c r="G3402" s="100">
        <v>0</v>
      </c>
    </row>
    <row r="3403" spans="1:7" ht="13.5" customHeight="1" x14ac:dyDescent="0.2">
      <c r="A3403" s="100">
        <v>3402</v>
      </c>
      <c r="B3403" s="100">
        <v>3446</v>
      </c>
      <c r="C3403" s="4" t="s">
        <v>7</v>
      </c>
      <c r="D3403" s="100">
        <v>1222</v>
      </c>
      <c r="E3403" s="100">
        <v>157</v>
      </c>
      <c r="F3403" s="2">
        <v>0</v>
      </c>
      <c r="G3403" s="100">
        <v>0</v>
      </c>
    </row>
    <row r="3404" spans="1:7" ht="13.5" customHeight="1" x14ac:dyDescent="0.2">
      <c r="A3404" s="100">
        <v>3403</v>
      </c>
      <c r="B3404" s="100">
        <v>3447</v>
      </c>
      <c r="C3404" s="4" t="s">
        <v>7</v>
      </c>
      <c r="D3404" s="100">
        <v>1223</v>
      </c>
      <c r="E3404" s="100">
        <v>157</v>
      </c>
      <c r="F3404" s="2">
        <v>0</v>
      </c>
      <c r="G3404" s="100">
        <v>0</v>
      </c>
    </row>
    <row r="3405" spans="1:7" ht="13.5" customHeight="1" x14ac:dyDescent="0.2">
      <c r="A3405" s="100">
        <v>3404</v>
      </c>
      <c r="B3405" s="100">
        <v>3448</v>
      </c>
      <c r="C3405" s="4" t="s">
        <v>7</v>
      </c>
      <c r="D3405" s="100">
        <v>1224</v>
      </c>
      <c r="E3405" s="100">
        <v>157</v>
      </c>
      <c r="F3405" s="2">
        <v>0</v>
      </c>
      <c r="G3405" s="100">
        <v>0</v>
      </c>
    </row>
    <row r="3406" spans="1:7" ht="13.5" customHeight="1" x14ac:dyDescent="0.2">
      <c r="A3406" s="100">
        <v>3405</v>
      </c>
      <c r="B3406" s="100">
        <v>3449</v>
      </c>
      <c r="C3406" s="4" t="s">
        <v>7</v>
      </c>
      <c r="D3406" s="100">
        <v>1225</v>
      </c>
      <c r="E3406" s="100">
        <v>157</v>
      </c>
      <c r="F3406" s="2">
        <v>0</v>
      </c>
      <c r="G3406" s="100">
        <v>0</v>
      </c>
    </row>
    <row r="3407" spans="1:7" ht="13.5" customHeight="1" x14ac:dyDescent="0.2">
      <c r="A3407" s="100">
        <v>3406</v>
      </c>
      <c r="B3407" s="100">
        <v>3450</v>
      </c>
      <c r="C3407" s="4" t="s">
        <v>7</v>
      </c>
      <c r="D3407" s="100">
        <v>1226</v>
      </c>
      <c r="E3407" s="100">
        <v>157</v>
      </c>
      <c r="F3407" s="2">
        <v>0</v>
      </c>
      <c r="G3407" s="100">
        <v>0</v>
      </c>
    </row>
    <row r="3408" spans="1:7" ht="13.5" customHeight="1" x14ac:dyDescent="0.2">
      <c r="A3408" s="100">
        <v>3407</v>
      </c>
      <c r="B3408" s="100">
        <v>3451</v>
      </c>
      <c r="C3408" s="4" t="s">
        <v>7</v>
      </c>
      <c r="D3408" s="100">
        <v>1227</v>
      </c>
      <c r="E3408" s="100">
        <v>157</v>
      </c>
      <c r="F3408" s="2">
        <v>0</v>
      </c>
      <c r="G3408" s="100">
        <v>0</v>
      </c>
    </row>
    <row r="3409" spans="1:7" ht="13.5" customHeight="1" x14ac:dyDescent="0.2">
      <c r="A3409" s="100">
        <v>3408</v>
      </c>
      <c r="B3409" s="100">
        <v>3452</v>
      </c>
      <c r="C3409" s="4" t="s">
        <v>7</v>
      </c>
      <c r="D3409" s="100">
        <v>1229</v>
      </c>
      <c r="E3409" s="100">
        <v>157</v>
      </c>
      <c r="F3409" s="2">
        <v>0</v>
      </c>
      <c r="G3409" s="100">
        <v>0</v>
      </c>
    </row>
    <row r="3410" spans="1:7" ht="13.5" customHeight="1" x14ac:dyDescent="0.2">
      <c r="A3410" s="100">
        <v>3409</v>
      </c>
      <c r="B3410" s="100">
        <v>3453</v>
      </c>
      <c r="C3410" s="4" t="s">
        <v>7</v>
      </c>
      <c r="D3410" s="100">
        <v>1230</v>
      </c>
      <c r="E3410" s="100">
        <v>157</v>
      </c>
      <c r="F3410" s="2">
        <v>0</v>
      </c>
      <c r="G3410" s="100">
        <v>0</v>
      </c>
    </row>
    <row r="3411" spans="1:7" ht="13.5" customHeight="1" x14ac:dyDescent="0.2">
      <c r="A3411" s="100">
        <v>3410</v>
      </c>
      <c r="B3411" s="100">
        <v>3454</v>
      </c>
      <c r="C3411" s="4" t="s">
        <v>7</v>
      </c>
      <c r="D3411" s="100">
        <v>1231</v>
      </c>
      <c r="E3411" s="100">
        <v>157</v>
      </c>
      <c r="F3411" s="2">
        <v>0</v>
      </c>
      <c r="G3411" s="100">
        <v>0</v>
      </c>
    </row>
    <row r="3412" spans="1:7" ht="13.5" customHeight="1" x14ac:dyDescent="0.2">
      <c r="A3412" s="100">
        <v>3411</v>
      </c>
      <c r="B3412" s="100">
        <v>3455</v>
      </c>
      <c r="C3412" s="4" t="s">
        <v>7</v>
      </c>
      <c r="D3412" s="100">
        <v>30</v>
      </c>
      <c r="E3412" s="100">
        <v>155</v>
      </c>
      <c r="F3412" s="2">
        <v>0</v>
      </c>
      <c r="G3412" s="100">
        <v>0</v>
      </c>
    </row>
    <row r="3413" spans="1:7" ht="13.5" customHeight="1" x14ac:dyDescent="0.2">
      <c r="A3413" s="100">
        <v>3412</v>
      </c>
      <c r="B3413" s="100">
        <v>3456</v>
      </c>
      <c r="C3413" s="4"/>
      <c r="D3413" s="100">
        <v>5</v>
      </c>
      <c r="E3413" s="100">
        <v>243</v>
      </c>
      <c r="F3413" s="2">
        <v>0</v>
      </c>
      <c r="G3413" s="100">
        <v>0</v>
      </c>
    </row>
    <row r="3414" spans="1:7" ht="13.5" customHeight="1" x14ac:dyDescent="0.2">
      <c r="A3414" s="100">
        <v>3413</v>
      </c>
      <c r="B3414" s="100">
        <v>3457</v>
      </c>
      <c r="C3414" s="4"/>
      <c r="D3414" s="100">
        <v>4</v>
      </c>
      <c r="E3414" s="100">
        <v>241</v>
      </c>
      <c r="F3414" s="2">
        <v>0</v>
      </c>
      <c r="G3414" s="100">
        <v>0</v>
      </c>
    </row>
    <row r="3415" spans="1:7" ht="13.5" customHeight="1" x14ac:dyDescent="0.2">
      <c r="A3415" s="100">
        <v>3414</v>
      </c>
      <c r="B3415" s="100">
        <v>3458</v>
      </c>
      <c r="C3415" s="4"/>
      <c r="D3415" s="100">
        <v>6</v>
      </c>
      <c r="E3415" s="100">
        <v>219</v>
      </c>
      <c r="F3415" s="2">
        <v>0</v>
      </c>
      <c r="G3415" s="100">
        <v>0</v>
      </c>
    </row>
    <row r="3416" spans="1:7" ht="13.5" customHeight="1" x14ac:dyDescent="0.2">
      <c r="A3416" s="100">
        <v>3415</v>
      </c>
      <c r="B3416" s="100">
        <v>3459</v>
      </c>
      <c r="C3416" s="4" t="s">
        <v>7</v>
      </c>
      <c r="D3416" s="100">
        <v>73</v>
      </c>
      <c r="E3416" s="100">
        <v>74</v>
      </c>
      <c r="F3416" s="2">
        <v>0</v>
      </c>
      <c r="G3416" s="100">
        <v>0</v>
      </c>
    </row>
    <row r="3417" spans="1:7" ht="13.5" customHeight="1" x14ac:dyDescent="0.2">
      <c r="A3417" s="100">
        <v>3416</v>
      </c>
      <c r="B3417" s="100">
        <v>3460</v>
      </c>
      <c r="C3417" s="4" t="s">
        <v>7</v>
      </c>
      <c r="D3417" s="100">
        <v>59</v>
      </c>
      <c r="E3417" s="100">
        <v>94</v>
      </c>
      <c r="F3417" s="2">
        <v>0</v>
      </c>
      <c r="G3417" s="100">
        <v>0</v>
      </c>
    </row>
    <row r="3418" spans="1:7" ht="13.5" customHeight="1" x14ac:dyDescent="0.2">
      <c r="A3418" s="100">
        <v>3417</v>
      </c>
      <c r="B3418" s="100">
        <v>3461</v>
      </c>
      <c r="C3418" s="4" t="s">
        <v>7</v>
      </c>
      <c r="D3418" s="100">
        <v>60</v>
      </c>
      <c r="E3418" s="100">
        <v>94</v>
      </c>
      <c r="F3418" s="2">
        <v>0</v>
      </c>
      <c r="G3418" s="100">
        <v>0</v>
      </c>
    </row>
    <row r="3419" spans="1:7" ht="13.5" customHeight="1" x14ac:dyDescent="0.2">
      <c r="A3419" s="100">
        <v>3418</v>
      </c>
      <c r="B3419" s="100">
        <v>3462</v>
      </c>
      <c r="C3419" s="4" t="s">
        <v>7</v>
      </c>
      <c r="D3419" s="100">
        <v>49</v>
      </c>
      <c r="E3419" s="100">
        <v>41</v>
      </c>
      <c r="F3419" s="2">
        <v>0</v>
      </c>
      <c r="G3419" s="100">
        <v>0</v>
      </c>
    </row>
    <row r="3420" spans="1:7" ht="13.5" customHeight="1" x14ac:dyDescent="0.2">
      <c r="A3420" s="100">
        <v>3419</v>
      </c>
      <c r="B3420" s="100">
        <v>3463</v>
      </c>
      <c r="C3420" s="4" t="s">
        <v>7</v>
      </c>
      <c r="D3420" s="100">
        <v>50</v>
      </c>
      <c r="E3420" s="100">
        <v>41</v>
      </c>
      <c r="F3420" s="2">
        <v>0</v>
      </c>
      <c r="G3420" s="100">
        <v>0</v>
      </c>
    </row>
    <row r="3421" spans="1:7" ht="13.5" customHeight="1" x14ac:dyDescent="0.2">
      <c r="A3421" s="100">
        <v>3420</v>
      </c>
      <c r="B3421" s="100">
        <v>3464</v>
      </c>
      <c r="C3421" s="4" t="s">
        <v>7</v>
      </c>
      <c r="D3421" s="100">
        <v>38</v>
      </c>
      <c r="E3421" s="100">
        <v>179</v>
      </c>
      <c r="F3421" s="2">
        <v>0</v>
      </c>
      <c r="G3421" s="100">
        <v>0</v>
      </c>
    </row>
    <row r="3422" spans="1:7" ht="13.5" customHeight="1" x14ac:dyDescent="0.2">
      <c r="A3422" s="100">
        <v>3421</v>
      </c>
      <c r="B3422" s="100">
        <v>3465</v>
      </c>
      <c r="C3422" s="4" t="s">
        <v>7</v>
      </c>
      <c r="D3422" s="100">
        <v>39</v>
      </c>
      <c r="E3422" s="100">
        <v>179</v>
      </c>
      <c r="F3422" s="2">
        <v>0</v>
      </c>
      <c r="G3422" s="100">
        <v>0</v>
      </c>
    </row>
    <row r="3423" spans="1:7" ht="13.5" customHeight="1" x14ac:dyDescent="0.2">
      <c r="A3423" s="100">
        <v>3422</v>
      </c>
      <c r="B3423" s="100">
        <v>3466</v>
      </c>
      <c r="C3423" s="4" t="s">
        <v>7</v>
      </c>
      <c r="D3423" s="100">
        <v>40</v>
      </c>
      <c r="E3423" s="100">
        <v>179</v>
      </c>
      <c r="F3423" s="2">
        <v>0</v>
      </c>
      <c r="G3423" s="100">
        <v>0</v>
      </c>
    </row>
    <row r="3424" spans="1:7" ht="13.5" customHeight="1" x14ac:dyDescent="0.2">
      <c r="A3424" s="100">
        <v>3423</v>
      </c>
      <c r="B3424" s="100">
        <v>3467</v>
      </c>
      <c r="C3424" s="4" t="s">
        <v>7</v>
      </c>
      <c r="D3424" s="100">
        <v>41</v>
      </c>
      <c r="E3424" s="100">
        <v>179</v>
      </c>
      <c r="F3424" s="2">
        <v>0</v>
      </c>
      <c r="G3424" s="100">
        <v>0</v>
      </c>
    </row>
    <row r="3425" spans="1:7" ht="13.5" customHeight="1" x14ac:dyDescent="0.2">
      <c r="A3425" s="100">
        <v>3424</v>
      </c>
      <c r="B3425" s="100">
        <v>3468</v>
      </c>
      <c r="C3425" s="4" t="s">
        <v>7</v>
      </c>
      <c r="D3425" s="100">
        <v>42</v>
      </c>
      <c r="E3425" s="100">
        <v>179</v>
      </c>
      <c r="F3425" s="2">
        <v>0</v>
      </c>
      <c r="G3425" s="100">
        <v>0</v>
      </c>
    </row>
    <row r="3426" spans="1:7" ht="13.5" customHeight="1" x14ac:dyDescent="0.2">
      <c r="A3426" s="100">
        <v>3425</v>
      </c>
      <c r="B3426" s="100">
        <v>3469</v>
      </c>
      <c r="C3426" s="4" t="s">
        <v>7</v>
      </c>
      <c r="D3426" s="100">
        <v>67</v>
      </c>
      <c r="E3426" s="100">
        <v>171</v>
      </c>
      <c r="F3426" s="2">
        <v>0</v>
      </c>
      <c r="G3426" s="100">
        <v>0</v>
      </c>
    </row>
    <row r="3427" spans="1:7" ht="13.5" customHeight="1" x14ac:dyDescent="0.2">
      <c r="A3427" s="100">
        <v>3426</v>
      </c>
      <c r="B3427" s="100">
        <v>3470</v>
      </c>
      <c r="C3427" s="4" t="s">
        <v>7</v>
      </c>
      <c r="D3427" s="100">
        <v>68</v>
      </c>
      <c r="E3427" s="100">
        <v>171</v>
      </c>
      <c r="F3427" s="2">
        <v>0</v>
      </c>
      <c r="G3427" s="100">
        <v>0</v>
      </c>
    </row>
    <row r="3428" spans="1:7" ht="13.5" customHeight="1" x14ac:dyDescent="0.2">
      <c r="A3428" s="100">
        <v>3427</v>
      </c>
      <c r="B3428" s="100">
        <v>3471</v>
      </c>
      <c r="C3428" s="4" t="s">
        <v>7</v>
      </c>
      <c r="D3428" s="100">
        <v>69</v>
      </c>
      <c r="E3428" s="100">
        <v>171</v>
      </c>
      <c r="F3428" s="2">
        <v>0</v>
      </c>
      <c r="G3428" s="100">
        <v>0</v>
      </c>
    </row>
    <row r="3429" spans="1:7" ht="13.5" customHeight="1" x14ac:dyDescent="0.2">
      <c r="A3429" s="100">
        <v>3428</v>
      </c>
      <c r="B3429" s="100">
        <v>3472</v>
      </c>
      <c r="C3429" s="4" t="s">
        <v>7</v>
      </c>
      <c r="D3429" s="100">
        <v>70</v>
      </c>
      <c r="E3429" s="100">
        <v>171</v>
      </c>
      <c r="F3429" s="2">
        <v>0</v>
      </c>
      <c r="G3429" s="100">
        <v>0</v>
      </c>
    </row>
    <row r="3430" spans="1:7" ht="13.5" customHeight="1" x14ac:dyDescent="0.2">
      <c r="A3430" s="100">
        <v>3429</v>
      </c>
      <c r="B3430" s="100">
        <v>3473</v>
      </c>
      <c r="C3430" s="4" t="s">
        <v>7</v>
      </c>
      <c r="D3430" s="100">
        <v>71</v>
      </c>
      <c r="E3430" s="100">
        <v>171</v>
      </c>
      <c r="F3430" s="2">
        <v>0</v>
      </c>
      <c r="G3430" s="100">
        <v>0</v>
      </c>
    </row>
    <row r="3431" spans="1:7" ht="13.5" customHeight="1" x14ac:dyDescent="0.2">
      <c r="A3431" s="100">
        <v>3430</v>
      </c>
      <c r="B3431" s="100">
        <v>3474</v>
      </c>
      <c r="C3431" s="4" t="s">
        <v>7</v>
      </c>
      <c r="D3431" s="100">
        <v>899</v>
      </c>
      <c r="E3431" s="100">
        <v>29</v>
      </c>
      <c r="F3431" s="2">
        <v>0</v>
      </c>
      <c r="G3431" s="100">
        <v>0</v>
      </c>
    </row>
    <row r="3432" spans="1:7" ht="13.5" customHeight="1" x14ac:dyDescent="0.2">
      <c r="A3432" s="100">
        <v>3431</v>
      </c>
      <c r="B3432" s="100">
        <v>3475</v>
      </c>
      <c r="C3432" s="4" t="s">
        <v>7</v>
      </c>
      <c r="D3432" s="100">
        <v>900</v>
      </c>
      <c r="E3432" s="100">
        <v>29</v>
      </c>
      <c r="F3432" s="2">
        <v>0</v>
      </c>
      <c r="G3432" s="100">
        <v>0</v>
      </c>
    </row>
    <row r="3433" spans="1:7" ht="13.5" customHeight="1" x14ac:dyDescent="0.2">
      <c r="A3433" s="100">
        <v>3432</v>
      </c>
      <c r="B3433" s="100">
        <v>3476</v>
      </c>
      <c r="C3433" s="4" t="s">
        <v>7</v>
      </c>
      <c r="D3433" s="100">
        <v>903</v>
      </c>
      <c r="E3433" s="100">
        <v>29</v>
      </c>
      <c r="F3433" s="2">
        <v>0</v>
      </c>
      <c r="G3433" s="100">
        <v>0</v>
      </c>
    </row>
    <row r="3434" spans="1:7" ht="13.5" customHeight="1" x14ac:dyDescent="0.2">
      <c r="A3434" s="100">
        <v>3433</v>
      </c>
      <c r="B3434" s="100">
        <v>3477</v>
      </c>
      <c r="C3434" s="4" t="s">
        <v>7</v>
      </c>
      <c r="D3434" s="100">
        <v>904</v>
      </c>
      <c r="E3434" s="100">
        <v>29</v>
      </c>
      <c r="F3434" s="2">
        <v>0</v>
      </c>
      <c r="G3434" s="100">
        <v>0</v>
      </c>
    </row>
    <row r="3435" spans="1:7" ht="13.5" customHeight="1" x14ac:dyDescent="0.2">
      <c r="A3435" s="100">
        <v>3434</v>
      </c>
      <c r="B3435" s="100">
        <v>3478</v>
      </c>
      <c r="C3435" s="4" t="s">
        <v>7</v>
      </c>
      <c r="D3435" s="100">
        <v>905</v>
      </c>
      <c r="E3435" s="100">
        <v>29</v>
      </c>
      <c r="F3435" s="2">
        <v>0</v>
      </c>
      <c r="G3435" s="100">
        <v>0</v>
      </c>
    </row>
    <row r="3436" spans="1:7" ht="13.5" customHeight="1" x14ac:dyDescent="0.2">
      <c r="A3436" s="100">
        <v>3435</v>
      </c>
      <c r="B3436" s="100">
        <v>3479</v>
      </c>
      <c r="C3436" s="4" t="s">
        <v>7</v>
      </c>
      <c r="D3436" s="100">
        <v>906</v>
      </c>
      <c r="E3436" s="100">
        <v>29</v>
      </c>
      <c r="F3436" s="2">
        <v>0</v>
      </c>
      <c r="G3436" s="100">
        <v>0</v>
      </c>
    </row>
    <row r="3437" spans="1:7" ht="13.5" customHeight="1" x14ac:dyDescent="0.2">
      <c r="A3437" s="100">
        <v>3436</v>
      </c>
      <c r="B3437" s="100">
        <v>3480</v>
      </c>
      <c r="C3437" s="4" t="s">
        <v>7</v>
      </c>
      <c r="D3437" s="100">
        <v>907</v>
      </c>
      <c r="E3437" s="100">
        <v>29</v>
      </c>
      <c r="F3437" s="2">
        <v>0</v>
      </c>
      <c r="G3437" s="100">
        <v>0</v>
      </c>
    </row>
    <row r="3438" spans="1:7" ht="13.5" customHeight="1" x14ac:dyDescent="0.2">
      <c r="A3438" s="100">
        <v>3437</v>
      </c>
      <c r="B3438" s="100">
        <v>3481</v>
      </c>
      <c r="C3438" s="4" t="s">
        <v>7</v>
      </c>
      <c r="D3438" s="100">
        <v>908</v>
      </c>
      <c r="E3438" s="100">
        <v>29</v>
      </c>
      <c r="F3438" s="2">
        <v>0</v>
      </c>
      <c r="G3438" s="100">
        <v>0</v>
      </c>
    </row>
    <row r="3439" spans="1:7" ht="13.5" customHeight="1" x14ac:dyDescent="0.2">
      <c r="A3439" s="100">
        <v>3438</v>
      </c>
      <c r="B3439" s="100">
        <v>3482</v>
      </c>
      <c r="C3439" s="4" t="s">
        <v>7</v>
      </c>
      <c r="D3439" s="100">
        <v>909</v>
      </c>
      <c r="E3439" s="100">
        <v>29</v>
      </c>
      <c r="F3439" s="2">
        <v>0</v>
      </c>
      <c r="G3439" s="100">
        <v>0</v>
      </c>
    </row>
    <row r="3440" spans="1:7" ht="13.5" customHeight="1" x14ac:dyDescent="0.2">
      <c r="A3440" s="100">
        <v>3439</v>
      </c>
      <c r="B3440" s="100">
        <v>3483</v>
      </c>
      <c r="C3440" s="4" t="s">
        <v>7</v>
      </c>
      <c r="D3440" s="100">
        <v>910</v>
      </c>
      <c r="E3440" s="100">
        <v>29</v>
      </c>
      <c r="F3440" s="2">
        <v>0</v>
      </c>
      <c r="G3440" s="100">
        <v>0</v>
      </c>
    </row>
    <row r="3441" spans="1:7" ht="13.5" customHeight="1" x14ac:dyDescent="0.2">
      <c r="A3441" s="100">
        <v>3440</v>
      </c>
      <c r="B3441" s="100">
        <v>3484</v>
      </c>
      <c r="C3441" s="4" t="s">
        <v>7</v>
      </c>
      <c r="D3441" s="100">
        <v>911</v>
      </c>
      <c r="E3441" s="100">
        <v>29</v>
      </c>
      <c r="F3441" s="2">
        <v>0</v>
      </c>
      <c r="G3441" s="100">
        <v>0</v>
      </c>
    </row>
    <row r="3442" spans="1:7" ht="13.5" customHeight="1" x14ac:dyDescent="0.2">
      <c r="A3442" s="100">
        <v>3441</v>
      </c>
      <c r="B3442" s="100">
        <v>3485</v>
      </c>
      <c r="C3442" s="4" t="s">
        <v>7</v>
      </c>
      <c r="D3442" s="100">
        <v>913</v>
      </c>
      <c r="E3442" s="100">
        <v>29</v>
      </c>
      <c r="F3442" s="2">
        <v>0</v>
      </c>
      <c r="G3442" s="100">
        <v>0</v>
      </c>
    </row>
    <row r="3443" spans="1:7" ht="13.5" customHeight="1" x14ac:dyDescent="0.2">
      <c r="A3443" s="100">
        <v>3442</v>
      </c>
      <c r="B3443" s="100">
        <v>3486</v>
      </c>
      <c r="C3443" s="4" t="s">
        <v>7</v>
      </c>
      <c r="D3443" s="100">
        <v>914</v>
      </c>
      <c r="E3443" s="100">
        <v>29</v>
      </c>
      <c r="F3443" s="2">
        <v>0</v>
      </c>
      <c r="G3443" s="100">
        <v>0</v>
      </c>
    </row>
    <row r="3444" spans="1:7" ht="13.5" customHeight="1" x14ac:dyDescent="0.2">
      <c r="A3444" s="100">
        <v>3443</v>
      </c>
      <c r="B3444" s="100">
        <v>3487</v>
      </c>
      <c r="C3444" s="4" t="s">
        <v>7</v>
      </c>
      <c r="D3444" s="100">
        <v>915</v>
      </c>
      <c r="E3444" s="100">
        <v>29</v>
      </c>
      <c r="F3444" s="2">
        <v>0</v>
      </c>
      <c r="G3444" s="100">
        <v>0</v>
      </c>
    </row>
    <row r="3445" spans="1:7" ht="13.5" customHeight="1" x14ac:dyDescent="0.2">
      <c r="A3445" s="100">
        <v>3444</v>
      </c>
      <c r="B3445" s="100">
        <v>3488</v>
      </c>
      <c r="C3445" s="4" t="s">
        <v>7</v>
      </c>
      <c r="D3445" s="100">
        <v>916</v>
      </c>
      <c r="E3445" s="100">
        <v>29</v>
      </c>
      <c r="F3445" s="2">
        <v>0</v>
      </c>
      <c r="G3445" s="100">
        <v>0</v>
      </c>
    </row>
    <row r="3446" spans="1:7" ht="13.5" customHeight="1" x14ac:dyDescent="0.2">
      <c r="A3446" s="100">
        <v>3445</v>
      </c>
      <c r="B3446" s="100">
        <v>3489</v>
      </c>
      <c r="C3446" s="4" t="s">
        <v>7</v>
      </c>
      <c r="D3446" s="100">
        <v>917</v>
      </c>
      <c r="E3446" s="100">
        <v>29</v>
      </c>
      <c r="F3446" s="2">
        <v>0</v>
      </c>
      <c r="G3446" s="100">
        <v>0</v>
      </c>
    </row>
    <row r="3447" spans="1:7" ht="13.5" customHeight="1" x14ac:dyDescent="0.2">
      <c r="A3447" s="100">
        <v>3446</v>
      </c>
      <c r="B3447" s="100">
        <v>3490</v>
      </c>
      <c r="C3447" s="4" t="s">
        <v>7</v>
      </c>
      <c r="D3447" s="100">
        <v>918</v>
      </c>
      <c r="E3447" s="100">
        <v>29</v>
      </c>
      <c r="F3447" s="2">
        <v>0</v>
      </c>
      <c r="G3447" s="100">
        <v>0</v>
      </c>
    </row>
    <row r="3448" spans="1:7" ht="13.5" customHeight="1" x14ac:dyDescent="0.2">
      <c r="A3448" s="100">
        <v>3447</v>
      </c>
      <c r="B3448" s="100">
        <v>3491</v>
      </c>
      <c r="C3448" s="4" t="s">
        <v>7</v>
      </c>
      <c r="D3448" s="100">
        <v>919</v>
      </c>
      <c r="E3448" s="100">
        <v>29</v>
      </c>
      <c r="F3448" s="2">
        <v>0</v>
      </c>
      <c r="G3448" s="100">
        <v>0</v>
      </c>
    </row>
    <row r="3449" spans="1:7" ht="13.5" customHeight="1" x14ac:dyDescent="0.2">
      <c r="A3449" s="100">
        <v>3448</v>
      </c>
      <c r="B3449" s="100">
        <v>3492</v>
      </c>
      <c r="C3449" s="4" t="s">
        <v>7</v>
      </c>
      <c r="D3449" s="100">
        <v>920</v>
      </c>
      <c r="E3449" s="100">
        <v>29</v>
      </c>
      <c r="F3449" s="2">
        <v>0</v>
      </c>
      <c r="G3449" s="100">
        <v>0</v>
      </c>
    </row>
    <row r="3450" spans="1:7" ht="13.5" customHeight="1" x14ac:dyDescent="0.2">
      <c r="A3450" s="100">
        <v>3449</v>
      </c>
      <c r="B3450" s="100">
        <v>3493</v>
      </c>
      <c r="C3450" s="4" t="s">
        <v>7</v>
      </c>
      <c r="D3450" s="100">
        <v>921</v>
      </c>
      <c r="E3450" s="100">
        <v>29</v>
      </c>
      <c r="F3450" s="2">
        <v>0</v>
      </c>
      <c r="G3450" s="100">
        <v>0</v>
      </c>
    </row>
    <row r="3451" spans="1:7" ht="13.5" customHeight="1" x14ac:dyDescent="0.2">
      <c r="A3451" s="100">
        <v>3450</v>
      </c>
      <c r="B3451" s="100">
        <v>3494</v>
      </c>
      <c r="C3451" s="4" t="s">
        <v>7</v>
      </c>
      <c r="D3451" s="100">
        <v>922</v>
      </c>
      <c r="E3451" s="100">
        <v>29</v>
      </c>
      <c r="F3451" s="2">
        <v>0</v>
      </c>
      <c r="G3451" s="100">
        <v>0</v>
      </c>
    </row>
    <row r="3452" spans="1:7" ht="13.5" customHeight="1" x14ac:dyDescent="0.2">
      <c r="A3452" s="100">
        <v>3451</v>
      </c>
      <c r="B3452" s="100">
        <v>3495</v>
      </c>
      <c r="C3452" s="4" t="s">
        <v>7</v>
      </c>
      <c r="D3452" s="100">
        <v>923</v>
      </c>
      <c r="E3452" s="100">
        <v>29</v>
      </c>
      <c r="F3452" s="2">
        <v>0</v>
      </c>
      <c r="G3452" s="100">
        <v>0</v>
      </c>
    </row>
    <row r="3453" spans="1:7" ht="13.5" customHeight="1" x14ac:dyDescent="0.2">
      <c r="A3453" s="100">
        <v>3452</v>
      </c>
      <c r="B3453" s="100">
        <v>3496</v>
      </c>
      <c r="C3453" s="4" t="s">
        <v>7</v>
      </c>
      <c r="D3453" s="100">
        <v>924</v>
      </c>
      <c r="E3453" s="100">
        <v>29</v>
      </c>
      <c r="F3453" s="2">
        <v>0</v>
      </c>
      <c r="G3453" s="100">
        <v>0</v>
      </c>
    </row>
    <row r="3454" spans="1:7" ht="13.5" customHeight="1" x14ac:dyDescent="0.2">
      <c r="A3454" s="100">
        <v>3453</v>
      </c>
      <c r="B3454" s="100">
        <v>3497</v>
      </c>
      <c r="C3454" s="4" t="s">
        <v>7</v>
      </c>
      <c r="D3454" s="100">
        <v>925</v>
      </c>
      <c r="E3454" s="100">
        <v>29</v>
      </c>
      <c r="F3454" s="2">
        <v>0</v>
      </c>
      <c r="G3454" s="100">
        <v>0</v>
      </c>
    </row>
    <row r="3455" spans="1:7" ht="13.5" customHeight="1" x14ac:dyDescent="0.2">
      <c r="A3455" s="100">
        <v>3454</v>
      </c>
      <c r="B3455" s="100">
        <v>3498</v>
      </c>
      <c r="C3455" s="4" t="s">
        <v>7</v>
      </c>
      <c r="D3455" s="100">
        <v>926</v>
      </c>
      <c r="E3455" s="100">
        <v>29</v>
      </c>
      <c r="F3455" s="2">
        <v>0</v>
      </c>
      <c r="G3455" s="100">
        <v>0</v>
      </c>
    </row>
    <row r="3456" spans="1:7" ht="13.5" customHeight="1" x14ac:dyDescent="0.2">
      <c r="A3456" s="100">
        <v>3455</v>
      </c>
      <c r="B3456" s="100">
        <v>3499</v>
      </c>
      <c r="C3456" s="4" t="s">
        <v>7</v>
      </c>
      <c r="D3456" s="100">
        <v>927</v>
      </c>
      <c r="E3456" s="100">
        <v>29</v>
      </c>
      <c r="F3456" s="2">
        <v>0</v>
      </c>
      <c r="G3456" s="100">
        <v>0</v>
      </c>
    </row>
    <row r="3457" spans="1:7" ht="13.5" customHeight="1" x14ac:dyDescent="0.2">
      <c r="A3457" s="100">
        <v>3456</v>
      </c>
      <c r="B3457" s="100">
        <v>3500</v>
      </c>
      <c r="C3457" s="4" t="s">
        <v>7</v>
      </c>
      <c r="D3457" s="100">
        <v>929</v>
      </c>
      <c r="E3457" s="100">
        <v>29</v>
      </c>
      <c r="F3457" s="2">
        <v>0</v>
      </c>
      <c r="G3457" s="100">
        <v>0</v>
      </c>
    </row>
    <row r="3458" spans="1:7" ht="13.5" customHeight="1" x14ac:dyDescent="0.2">
      <c r="A3458" s="100">
        <v>3457</v>
      </c>
      <c r="B3458" s="100">
        <v>3501</v>
      </c>
      <c r="C3458" s="4" t="s">
        <v>7</v>
      </c>
      <c r="D3458" s="100">
        <v>930</v>
      </c>
      <c r="E3458" s="100">
        <v>29</v>
      </c>
      <c r="F3458" s="2">
        <v>0</v>
      </c>
      <c r="G3458" s="100">
        <v>0</v>
      </c>
    </row>
    <row r="3459" spans="1:7" ht="13.5" customHeight="1" x14ac:dyDescent="0.2">
      <c r="A3459" s="100">
        <v>3458</v>
      </c>
      <c r="B3459" s="100">
        <v>3502</v>
      </c>
      <c r="C3459" s="4" t="s">
        <v>7</v>
      </c>
      <c r="D3459" s="100">
        <v>931</v>
      </c>
      <c r="E3459" s="100">
        <v>29</v>
      </c>
      <c r="F3459" s="2">
        <v>0</v>
      </c>
      <c r="G3459" s="100">
        <v>0</v>
      </c>
    </row>
    <row r="3460" spans="1:7" ht="13.5" customHeight="1" x14ac:dyDescent="0.2">
      <c r="A3460" s="100">
        <v>3459</v>
      </c>
      <c r="B3460" s="100">
        <v>3503</v>
      </c>
      <c r="C3460" s="4" t="s">
        <v>7</v>
      </c>
      <c r="D3460" s="100">
        <v>932</v>
      </c>
      <c r="E3460" s="100">
        <v>29</v>
      </c>
      <c r="F3460" s="2">
        <v>0</v>
      </c>
      <c r="G3460" s="100">
        <v>0</v>
      </c>
    </row>
    <row r="3461" spans="1:7" ht="13.5" customHeight="1" x14ac:dyDescent="0.2">
      <c r="A3461" s="100">
        <v>3460</v>
      </c>
      <c r="B3461" s="100">
        <v>3504</v>
      </c>
      <c r="C3461" s="4" t="s">
        <v>7</v>
      </c>
      <c r="D3461" s="100">
        <v>934</v>
      </c>
      <c r="E3461" s="100">
        <v>29</v>
      </c>
      <c r="F3461" s="2">
        <v>0</v>
      </c>
      <c r="G3461" s="100">
        <v>0</v>
      </c>
    </row>
    <row r="3462" spans="1:7" ht="13.5" customHeight="1" x14ac:dyDescent="0.2">
      <c r="A3462" s="100">
        <v>3461</v>
      </c>
      <c r="B3462" s="100">
        <v>3505</v>
      </c>
      <c r="C3462" s="4" t="s">
        <v>7</v>
      </c>
      <c r="D3462" s="100">
        <v>935</v>
      </c>
      <c r="E3462" s="100">
        <v>29</v>
      </c>
      <c r="F3462" s="2">
        <v>0</v>
      </c>
      <c r="G3462" s="100">
        <v>0</v>
      </c>
    </row>
    <row r="3463" spans="1:7" ht="13.5" customHeight="1" x14ac:dyDescent="0.2">
      <c r="A3463" s="100">
        <v>3462</v>
      </c>
      <c r="B3463" s="100">
        <v>3506</v>
      </c>
      <c r="C3463" s="4" t="s">
        <v>7</v>
      </c>
      <c r="D3463" s="100">
        <v>936</v>
      </c>
      <c r="E3463" s="100">
        <v>29</v>
      </c>
      <c r="F3463" s="2">
        <v>0</v>
      </c>
      <c r="G3463" s="100">
        <v>0</v>
      </c>
    </row>
    <row r="3464" spans="1:7" ht="13.5" customHeight="1" x14ac:dyDescent="0.2">
      <c r="A3464" s="100">
        <v>3463</v>
      </c>
      <c r="B3464" s="100">
        <v>3507</v>
      </c>
      <c r="C3464" s="4" t="s">
        <v>7</v>
      </c>
      <c r="D3464" s="100">
        <v>937</v>
      </c>
      <c r="E3464" s="100">
        <v>29</v>
      </c>
      <c r="F3464" s="2">
        <v>0</v>
      </c>
      <c r="G3464" s="100">
        <v>0</v>
      </c>
    </row>
    <row r="3465" spans="1:7" ht="13.5" customHeight="1" x14ac:dyDescent="0.2">
      <c r="A3465" s="100">
        <v>3464</v>
      </c>
      <c r="B3465" s="100">
        <v>3508</v>
      </c>
      <c r="C3465" s="4" t="s">
        <v>7</v>
      </c>
      <c r="D3465" s="100">
        <v>938</v>
      </c>
      <c r="E3465" s="100">
        <v>29</v>
      </c>
      <c r="F3465" s="2">
        <v>0</v>
      </c>
      <c r="G3465" s="100">
        <v>0</v>
      </c>
    </row>
    <row r="3466" spans="1:7" ht="13.5" customHeight="1" x14ac:dyDescent="0.2">
      <c r="A3466" s="100">
        <v>3465</v>
      </c>
      <c r="B3466" s="100">
        <v>3509</v>
      </c>
      <c r="C3466" s="4" t="s">
        <v>7</v>
      </c>
      <c r="D3466" s="100">
        <v>939</v>
      </c>
      <c r="E3466" s="100">
        <v>29</v>
      </c>
      <c r="F3466" s="2">
        <v>0</v>
      </c>
      <c r="G3466" s="100">
        <v>0</v>
      </c>
    </row>
    <row r="3467" spans="1:7" ht="13.5" customHeight="1" x14ac:dyDescent="0.2">
      <c r="A3467" s="100">
        <v>3466</v>
      </c>
      <c r="B3467" s="100">
        <v>3510</v>
      </c>
      <c r="C3467" s="4" t="s">
        <v>7</v>
      </c>
      <c r="D3467" s="100">
        <v>941</v>
      </c>
      <c r="E3467" s="100">
        <v>29</v>
      </c>
      <c r="F3467" s="2">
        <v>0</v>
      </c>
      <c r="G3467" s="100">
        <v>0</v>
      </c>
    </row>
    <row r="3468" spans="1:7" ht="13.5" customHeight="1" x14ac:dyDescent="0.2">
      <c r="A3468" s="100">
        <v>3467</v>
      </c>
      <c r="B3468" s="100">
        <v>3511</v>
      </c>
      <c r="C3468" s="4" t="s">
        <v>7</v>
      </c>
      <c r="D3468" s="100">
        <v>942</v>
      </c>
      <c r="E3468" s="100">
        <v>29</v>
      </c>
      <c r="F3468" s="2">
        <v>0</v>
      </c>
      <c r="G3468" s="100">
        <v>0</v>
      </c>
    </row>
    <row r="3469" spans="1:7" ht="13.5" customHeight="1" x14ac:dyDescent="0.2">
      <c r="A3469" s="100">
        <v>3468</v>
      </c>
      <c r="B3469" s="100">
        <v>3512</v>
      </c>
      <c r="C3469" s="4" t="s">
        <v>7</v>
      </c>
      <c r="D3469" s="100">
        <v>943</v>
      </c>
      <c r="E3469" s="100">
        <v>29</v>
      </c>
      <c r="F3469" s="2">
        <v>0</v>
      </c>
      <c r="G3469" s="100">
        <v>0</v>
      </c>
    </row>
    <row r="3470" spans="1:7" ht="13.5" customHeight="1" x14ac:dyDescent="0.2">
      <c r="A3470" s="100">
        <v>3469</v>
      </c>
      <c r="B3470" s="100">
        <v>3513</v>
      </c>
      <c r="C3470" s="4" t="s">
        <v>7</v>
      </c>
      <c r="D3470" s="100">
        <v>944</v>
      </c>
      <c r="E3470" s="100">
        <v>29</v>
      </c>
      <c r="F3470" s="2">
        <v>0</v>
      </c>
      <c r="G3470" s="100">
        <v>0</v>
      </c>
    </row>
    <row r="3471" spans="1:7" ht="13.5" customHeight="1" x14ac:dyDescent="0.2">
      <c r="A3471" s="100">
        <v>3470</v>
      </c>
      <c r="B3471" s="100">
        <v>3514</v>
      </c>
      <c r="C3471" s="4" t="s">
        <v>7</v>
      </c>
      <c r="D3471" s="100">
        <v>945</v>
      </c>
      <c r="E3471" s="100">
        <v>29</v>
      </c>
      <c r="F3471" s="2">
        <v>0</v>
      </c>
      <c r="G3471" s="100">
        <v>0</v>
      </c>
    </row>
    <row r="3472" spans="1:7" ht="13.5" customHeight="1" x14ac:dyDescent="0.2">
      <c r="A3472" s="100">
        <v>3471</v>
      </c>
      <c r="B3472" s="100">
        <v>3515</v>
      </c>
      <c r="C3472" s="4" t="s">
        <v>7</v>
      </c>
      <c r="D3472" s="100">
        <v>946</v>
      </c>
      <c r="E3472" s="100">
        <v>29</v>
      </c>
      <c r="F3472" s="2">
        <v>0</v>
      </c>
      <c r="G3472" s="100">
        <v>0</v>
      </c>
    </row>
    <row r="3473" spans="1:7" ht="13.5" customHeight="1" x14ac:dyDescent="0.2">
      <c r="A3473" s="100">
        <v>3472</v>
      </c>
      <c r="B3473" s="100">
        <v>3516</v>
      </c>
      <c r="C3473" s="4" t="s">
        <v>7</v>
      </c>
      <c r="D3473" s="100">
        <v>947</v>
      </c>
      <c r="E3473" s="100">
        <v>29</v>
      </c>
      <c r="F3473" s="2">
        <v>0</v>
      </c>
      <c r="G3473" s="100">
        <v>0</v>
      </c>
    </row>
    <row r="3474" spans="1:7" ht="13.5" customHeight="1" x14ac:dyDescent="0.2">
      <c r="A3474" s="100">
        <v>3473</v>
      </c>
      <c r="B3474" s="100">
        <v>3517</v>
      </c>
      <c r="C3474" s="4" t="s">
        <v>7</v>
      </c>
      <c r="D3474" s="100">
        <v>948</v>
      </c>
      <c r="E3474" s="100">
        <v>29</v>
      </c>
      <c r="F3474" s="2">
        <v>0</v>
      </c>
      <c r="G3474" s="100">
        <v>0</v>
      </c>
    </row>
    <row r="3475" spans="1:7" ht="13.5" customHeight="1" x14ac:dyDescent="0.2">
      <c r="A3475" s="100">
        <v>3474</v>
      </c>
      <c r="B3475" s="100">
        <v>3518</v>
      </c>
      <c r="C3475" s="4" t="s">
        <v>7</v>
      </c>
      <c r="D3475" s="100">
        <v>949</v>
      </c>
      <c r="E3475" s="100">
        <v>29</v>
      </c>
      <c r="F3475" s="2">
        <v>0</v>
      </c>
      <c r="G3475" s="100">
        <v>0</v>
      </c>
    </row>
    <row r="3476" spans="1:7" ht="13.5" customHeight="1" x14ac:dyDescent="0.2">
      <c r="A3476" s="100">
        <v>3475</v>
      </c>
      <c r="B3476" s="100">
        <v>3519</v>
      </c>
      <c r="C3476" s="4" t="s">
        <v>7</v>
      </c>
      <c r="D3476" s="100">
        <v>950</v>
      </c>
      <c r="E3476" s="100">
        <v>29</v>
      </c>
      <c r="F3476" s="2">
        <v>0</v>
      </c>
      <c r="G3476" s="100">
        <v>0</v>
      </c>
    </row>
    <row r="3477" spans="1:7" ht="13.5" customHeight="1" x14ac:dyDescent="0.2">
      <c r="A3477" s="100">
        <v>3476</v>
      </c>
      <c r="B3477" s="100">
        <v>3520</v>
      </c>
      <c r="C3477" s="4" t="s">
        <v>7</v>
      </c>
      <c r="D3477" s="100">
        <v>951</v>
      </c>
      <c r="E3477" s="100">
        <v>29</v>
      </c>
      <c r="F3477" s="2">
        <v>0</v>
      </c>
      <c r="G3477" s="100">
        <v>0</v>
      </c>
    </row>
    <row r="3478" spans="1:7" ht="13.5" customHeight="1" x14ac:dyDescent="0.2">
      <c r="A3478" s="100">
        <v>3477</v>
      </c>
      <c r="B3478" s="100">
        <v>3521</v>
      </c>
      <c r="C3478" s="4" t="s">
        <v>7</v>
      </c>
      <c r="D3478" s="100">
        <v>952</v>
      </c>
      <c r="E3478" s="100">
        <v>29</v>
      </c>
      <c r="F3478" s="2">
        <v>0</v>
      </c>
      <c r="G3478" s="100">
        <v>0</v>
      </c>
    </row>
    <row r="3479" spans="1:7" ht="13.5" customHeight="1" x14ac:dyDescent="0.2">
      <c r="A3479" s="100">
        <v>3478</v>
      </c>
      <c r="B3479" s="100">
        <v>3522</v>
      </c>
      <c r="C3479" s="4" t="s">
        <v>7</v>
      </c>
      <c r="D3479" s="100">
        <v>953</v>
      </c>
      <c r="E3479" s="100">
        <v>29</v>
      </c>
      <c r="F3479" s="2">
        <v>0</v>
      </c>
      <c r="G3479" s="100">
        <v>0</v>
      </c>
    </row>
    <row r="3480" spans="1:7" ht="13.5" customHeight="1" x14ac:dyDescent="0.2">
      <c r="A3480" s="100">
        <v>3479</v>
      </c>
      <c r="B3480" s="100">
        <v>3523</v>
      </c>
      <c r="C3480" s="4" t="s">
        <v>7</v>
      </c>
      <c r="D3480" s="100">
        <v>954</v>
      </c>
      <c r="E3480" s="100">
        <v>29</v>
      </c>
      <c r="F3480" s="2">
        <v>0</v>
      </c>
      <c r="G3480" s="100">
        <v>0</v>
      </c>
    </row>
    <row r="3481" spans="1:7" ht="13.5" customHeight="1" x14ac:dyDescent="0.2">
      <c r="A3481" s="100">
        <v>3480</v>
      </c>
      <c r="B3481" s="100">
        <v>3524</v>
      </c>
      <c r="C3481" s="4" t="s">
        <v>7</v>
      </c>
      <c r="D3481" s="100">
        <v>955</v>
      </c>
      <c r="E3481" s="100">
        <v>29</v>
      </c>
      <c r="F3481" s="2">
        <v>0</v>
      </c>
      <c r="G3481" s="100">
        <v>0</v>
      </c>
    </row>
    <row r="3482" spans="1:7" ht="13.5" customHeight="1" x14ac:dyDescent="0.2">
      <c r="A3482" s="100">
        <v>3481</v>
      </c>
      <c r="B3482" s="100">
        <v>3525</v>
      </c>
      <c r="C3482" s="4" t="s">
        <v>7</v>
      </c>
      <c r="D3482" s="100">
        <v>956</v>
      </c>
      <c r="E3482" s="100">
        <v>29</v>
      </c>
      <c r="F3482" s="2">
        <v>0</v>
      </c>
      <c r="G3482" s="100">
        <v>0</v>
      </c>
    </row>
    <row r="3483" spans="1:7" ht="13.5" customHeight="1" x14ac:dyDescent="0.2">
      <c r="A3483" s="100">
        <v>3482</v>
      </c>
      <c r="B3483" s="100">
        <v>3526</v>
      </c>
      <c r="C3483" s="4" t="s">
        <v>7</v>
      </c>
      <c r="D3483" s="100">
        <v>957</v>
      </c>
      <c r="E3483" s="100">
        <v>29</v>
      </c>
      <c r="F3483" s="2">
        <v>0</v>
      </c>
      <c r="G3483" s="100">
        <v>0</v>
      </c>
    </row>
    <row r="3484" spans="1:7" ht="13.5" customHeight="1" x14ac:dyDescent="0.2">
      <c r="A3484" s="100">
        <v>3483</v>
      </c>
      <c r="B3484" s="100">
        <v>3527</v>
      </c>
      <c r="C3484" s="4" t="s">
        <v>7</v>
      </c>
      <c r="D3484" s="100">
        <v>958</v>
      </c>
      <c r="E3484" s="100">
        <v>29</v>
      </c>
      <c r="F3484" s="2">
        <v>0</v>
      </c>
      <c r="G3484" s="100">
        <v>0</v>
      </c>
    </row>
    <row r="3485" spans="1:7" ht="13.5" customHeight="1" x14ac:dyDescent="0.2">
      <c r="A3485" s="100">
        <v>3484</v>
      </c>
      <c r="B3485" s="100">
        <v>3528</v>
      </c>
      <c r="C3485" s="4" t="s">
        <v>7</v>
      </c>
      <c r="D3485" s="100">
        <v>959</v>
      </c>
      <c r="E3485" s="100">
        <v>29</v>
      </c>
      <c r="F3485" s="2">
        <v>0</v>
      </c>
      <c r="G3485" s="100">
        <v>0</v>
      </c>
    </row>
    <row r="3486" spans="1:7" ht="13.5" customHeight="1" x14ac:dyDescent="0.2">
      <c r="A3486" s="100">
        <v>3485</v>
      </c>
      <c r="B3486" s="100">
        <v>3529</v>
      </c>
      <c r="C3486" s="4" t="s">
        <v>7</v>
      </c>
      <c r="D3486" s="100">
        <v>960</v>
      </c>
      <c r="E3486" s="100">
        <v>29</v>
      </c>
      <c r="F3486" s="2">
        <v>0</v>
      </c>
      <c r="G3486" s="100">
        <v>0</v>
      </c>
    </row>
    <row r="3487" spans="1:7" ht="13.5" customHeight="1" x14ac:dyDescent="0.2">
      <c r="A3487" s="100">
        <v>3486</v>
      </c>
      <c r="B3487" s="100">
        <v>3530</v>
      </c>
      <c r="C3487" s="4" t="s">
        <v>7</v>
      </c>
      <c r="D3487" s="100">
        <v>961</v>
      </c>
      <c r="E3487" s="100">
        <v>29</v>
      </c>
      <c r="F3487" s="2">
        <v>0</v>
      </c>
      <c r="G3487" s="100">
        <v>0</v>
      </c>
    </row>
    <row r="3488" spans="1:7" ht="13.5" customHeight="1" x14ac:dyDescent="0.2">
      <c r="A3488" s="100">
        <v>3487</v>
      </c>
      <c r="B3488" s="100">
        <v>3531</v>
      </c>
      <c r="C3488" s="4" t="s">
        <v>7</v>
      </c>
      <c r="D3488" s="100">
        <v>962</v>
      </c>
      <c r="E3488" s="100">
        <v>29</v>
      </c>
      <c r="F3488" s="2">
        <v>0</v>
      </c>
      <c r="G3488" s="100">
        <v>0</v>
      </c>
    </row>
    <row r="3489" spans="1:7" ht="13.5" customHeight="1" x14ac:dyDescent="0.2">
      <c r="A3489" s="100">
        <v>3488</v>
      </c>
      <c r="B3489" s="100">
        <v>3532</v>
      </c>
      <c r="C3489" s="4" t="s">
        <v>7</v>
      </c>
      <c r="D3489" s="100">
        <v>964</v>
      </c>
      <c r="E3489" s="100">
        <v>29</v>
      </c>
      <c r="F3489" s="2">
        <v>0</v>
      </c>
      <c r="G3489" s="100">
        <v>0</v>
      </c>
    </row>
    <row r="3490" spans="1:7" ht="13.5" customHeight="1" x14ac:dyDescent="0.2">
      <c r="A3490" s="100">
        <v>3489</v>
      </c>
      <c r="B3490" s="100">
        <v>3533</v>
      </c>
      <c r="C3490" s="4" t="s">
        <v>7</v>
      </c>
      <c r="D3490" s="100">
        <v>966</v>
      </c>
      <c r="E3490" s="100">
        <v>29</v>
      </c>
      <c r="F3490" s="2">
        <v>0</v>
      </c>
      <c r="G3490" s="100">
        <v>0</v>
      </c>
    </row>
    <row r="3491" spans="1:7" ht="13.5" customHeight="1" x14ac:dyDescent="0.2">
      <c r="A3491" s="100">
        <v>3490</v>
      </c>
      <c r="B3491" s="100">
        <v>3534</v>
      </c>
      <c r="C3491" s="4" t="s">
        <v>7</v>
      </c>
      <c r="D3491" s="100">
        <v>967</v>
      </c>
      <c r="E3491" s="100">
        <v>29</v>
      </c>
      <c r="F3491" s="2">
        <v>0</v>
      </c>
      <c r="G3491" s="100">
        <v>0</v>
      </c>
    </row>
    <row r="3492" spans="1:7" ht="13.5" customHeight="1" x14ac:dyDescent="0.2">
      <c r="A3492" s="100">
        <v>3491</v>
      </c>
      <c r="B3492" s="100">
        <v>3535</v>
      </c>
      <c r="C3492" s="4" t="s">
        <v>7</v>
      </c>
      <c r="D3492" s="100">
        <v>968</v>
      </c>
      <c r="E3492" s="100">
        <v>29</v>
      </c>
      <c r="F3492" s="2">
        <v>0</v>
      </c>
      <c r="G3492" s="100">
        <v>0</v>
      </c>
    </row>
    <row r="3493" spans="1:7" ht="13.5" customHeight="1" x14ac:dyDescent="0.2">
      <c r="A3493" s="100">
        <v>3492</v>
      </c>
      <c r="B3493" s="100">
        <v>3536</v>
      </c>
      <c r="C3493" s="4" t="s">
        <v>7</v>
      </c>
      <c r="D3493" s="100">
        <v>969</v>
      </c>
      <c r="E3493" s="100">
        <v>29</v>
      </c>
      <c r="F3493" s="2">
        <v>0</v>
      </c>
      <c r="G3493" s="100">
        <v>0</v>
      </c>
    </row>
    <row r="3494" spans="1:7" ht="13.5" customHeight="1" x14ac:dyDescent="0.2">
      <c r="A3494" s="100">
        <v>3493</v>
      </c>
      <c r="B3494" s="100">
        <v>3537</v>
      </c>
      <c r="C3494" s="4" t="s">
        <v>7</v>
      </c>
      <c r="D3494" s="100">
        <v>970</v>
      </c>
      <c r="E3494" s="100">
        <v>29</v>
      </c>
      <c r="F3494" s="2">
        <v>0</v>
      </c>
      <c r="G3494" s="100">
        <v>0</v>
      </c>
    </row>
    <row r="3495" spans="1:7" ht="13.5" customHeight="1" x14ac:dyDescent="0.2">
      <c r="A3495" s="100">
        <v>3494</v>
      </c>
      <c r="B3495" s="100">
        <v>3538</v>
      </c>
      <c r="C3495" s="4" t="s">
        <v>7</v>
      </c>
      <c r="D3495" s="100">
        <v>1232</v>
      </c>
      <c r="E3495" s="100">
        <v>157</v>
      </c>
      <c r="F3495" s="2">
        <v>0</v>
      </c>
      <c r="G3495" s="100">
        <v>0</v>
      </c>
    </row>
    <row r="3496" spans="1:7" ht="13.5" customHeight="1" x14ac:dyDescent="0.2">
      <c r="A3496" s="100">
        <v>3495</v>
      </c>
      <c r="B3496" s="100">
        <v>3539</v>
      </c>
      <c r="C3496" s="4" t="s">
        <v>7</v>
      </c>
      <c r="D3496" s="100">
        <v>1233</v>
      </c>
      <c r="E3496" s="100">
        <v>157</v>
      </c>
      <c r="F3496" s="2">
        <v>0</v>
      </c>
      <c r="G3496" s="100">
        <v>0</v>
      </c>
    </row>
    <row r="3497" spans="1:7" ht="13.5" customHeight="1" x14ac:dyDescent="0.2">
      <c r="A3497" s="100">
        <v>3496</v>
      </c>
      <c r="B3497" s="100">
        <v>3540</v>
      </c>
      <c r="C3497" s="4" t="s">
        <v>7</v>
      </c>
      <c r="D3497" s="100">
        <v>1234</v>
      </c>
      <c r="E3497" s="100">
        <v>157</v>
      </c>
      <c r="F3497" s="2">
        <v>0</v>
      </c>
      <c r="G3497" s="100">
        <v>0</v>
      </c>
    </row>
    <row r="3498" spans="1:7" ht="13.5" customHeight="1" x14ac:dyDescent="0.2">
      <c r="A3498" s="100">
        <v>3497</v>
      </c>
      <c r="B3498" s="100">
        <v>3541</v>
      </c>
      <c r="C3498" s="4" t="s">
        <v>7</v>
      </c>
      <c r="D3498" s="100">
        <v>1235</v>
      </c>
      <c r="E3498" s="100">
        <v>157</v>
      </c>
      <c r="F3498" s="2">
        <v>0</v>
      </c>
      <c r="G3498" s="100">
        <v>0</v>
      </c>
    </row>
    <row r="3499" spans="1:7" ht="13.5" customHeight="1" x14ac:dyDescent="0.2">
      <c r="A3499" s="100">
        <v>3498</v>
      </c>
      <c r="B3499" s="100">
        <v>3542</v>
      </c>
      <c r="C3499" s="4" t="s">
        <v>7</v>
      </c>
      <c r="D3499" s="100">
        <v>1236</v>
      </c>
      <c r="E3499" s="100">
        <v>157</v>
      </c>
      <c r="F3499" s="2">
        <v>0</v>
      </c>
      <c r="G3499" s="100">
        <v>0</v>
      </c>
    </row>
    <row r="3500" spans="1:7" ht="13.5" customHeight="1" x14ac:dyDescent="0.2">
      <c r="A3500" s="100">
        <v>3499</v>
      </c>
      <c r="B3500" s="100">
        <v>3543</v>
      </c>
      <c r="C3500" s="4" t="s">
        <v>7</v>
      </c>
      <c r="D3500" s="100">
        <v>1237</v>
      </c>
      <c r="E3500" s="100">
        <v>157</v>
      </c>
      <c r="F3500" s="2">
        <v>0</v>
      </c>
      <c r="G3500" s="100">
        <v>0</v>
      </c>
    </row>
    <row r="3501" spans="1:7" ht="13.5" customHeight="1" x14ac:dyDescent="0.2">
      <c r="A3501" s="100">
        <v>3500</v>
      </c>
      <c r="B3501" s="100">
        <v>3544</v>
      </c>
      <c r="C3501" s="4" t="s">
        <v>7</v>
      </c>
      <c r="D3501" s="100">
        <v>1238</v>
      </c>
      <c r="E3501" s="100">
        <v>157</v>
      </c>
      <c r="F3501" s="2">
        <v>0</v>
      </c>
      <c r="G3501" s="100">
        <v>0</v>
      </c>
    </row>
    <row r="3502" spans="1:7" ht="13.5" customHeight="1" x14ac:dyDescent="0.2">
      <c r="A3502" s="100">
        <v>3501</v>
      </c>
      <c r="B3502" s="100">
        <v>3545</v>
      </c>
      <c r="C3502" s="4" t="s">
        <v>7</v>
      </c>
      <c r="D3502" s="100">
        <v>1239</v>
      </c>
      <c r="E3502" s="100">
        <v>157</v>
      </c>
      <c r="F3502" s="2">
        <v>0</v>
      </c>
      <c r="G3502" s="100">
        <v>0</v>
      </c>
    </row>
    <row r="3503" spans="1:7" ht="13.5" customHeight="1" x14ac:dyDescent="0.2">
      <c r="A3503" s="100">
        <v>3502</v>
      </c>
      <c r="B3503" s="100">
        <v>3546</v>
      </c>
      <c r="C3503" s="4" t="s">
        <v>7</v>
      </c>
      <c r="D3503" s="100">
        <v>1240</v>
      </c>
      <c r="E3503" s="100">
        <v>157</v>
      </c>
      <c r="F3503" s="2">
        <v>0</v>
      </c>
      <c r="G3503" s="100">
        <v>0</v>
      </c>
    </row>
    <row r="3504" spans="1:7" ht="13.5" customHeight="1" x14ac:dyDescent="0.2">
      <c r="A3504" s="100">
        <v>3503</v>
      </c>
      <c r="B3504" s="100">
        <v>3547</v>
      </c>
      <c r="C3504" s="4" t="s">
        <v>7</v>
      </c>
      <c r="D3504" s="100">
        <v>1241</v>
      </c>
      <c r="E3504" s="100">
        <v>157</v>
      </c>
      <c r="F3504" s="2">
        <v>0</v>
      </c>
      <c r="G3504" s="100">
        <v>0</v>
      </c>
    </row>
    <row r="3505" spans="1:7" ht="13.5" customHeight="1" x14ac:dyDescent="0.2">
      <c r="A3505" s="100">
        <v>3504</v>
      </c>
      <c r="B3505" s="100">
        <v>3548</v>
      </c>
      <c r="C3505" s="4" t="s">
        <v>7</v>
      </c>
      <c r="D3505" s="100">
        <v>1242</v>
      </c>
      <c r="E3505" s="100">
        <v>157</v>
      </c>
      <c r="F3505" s="2">
        <v>0</v>
      </c>
      <c r="G3505" s="100">
        <v>0</v>
      </c>
    </row>
    <row r="3506" spans="1:7" ht="13.5" customHeight="1" x14ac:dyDescent="0.2">
      <c r="A3506" s="100">
        <v>3505</v>
      </c>
      <c r="B3506" s="100">
        <v>3549</v>
      </c>
      <c r="C3506" s="4" t="s">
        <v>7</v>
      </c>
      <c r="D3506" s="100">
        <v>1244</v>
      </c>
      <c r="E3506" s="100">
        <v>157</v>
      </c>
      <c r="F3506" s="2">
        <v>0</v>
      </c>
      <c r="G3506" s="100">
        <v>0</v>
      </c>
    </row>
    <row r="3507" spans="1:7" ht="13.5" customHeight="1" x14ac:dyDescent="0.2">
      <c r="A3507" s="100">
        <v>3506</v>
      </c>
      <c r="B3507" s="100">
        <v>3550</v>
      </c>
      <c r="C3507" s="4" t="s">
        <v>7</v>
      </c>
      <c r="D3507" s="100">
        <v>1245</v>
      </c>
      <c r="E3507" s="100">
        <v>157</v>
      </c>
      <c r="F3507" s="2">
        <v>0</v>
      </c>
      <c r="G3507" s="100">
        <v>0</v>
      </c>
    </row>
    <row r="3508" spans="1:7" ht="13.5" customHeight="1" x14ac:dyDescent="0.2">
      <c r="A3508" s="100">
        <v>3507</v>
      </c>
      <c r="B3508" s="100">
        <v>3551</v>
      </c>
      <c r="C3508" s="4" t="s">
        <v>7</v>
      </c>
      <c r="D3508" s="100">
        <v>1246</v>
      </c>
      <c r="E3508" s="100">
        <v>157</v>
      </c>
      <c r="F3508" s="2">
        <v>0</v>
      </c>
      <c r="G3508" s="100">
        <v>0</v>
      </c>
    </row>
    <row r="3509" spans="1:7" ht="13.5" customHeight="1" x14ac:dyDescent="0.2">
      <c r="A3509" s="100">
        <v>3508</v>
      </c>
      <c r="B3509" s="100">
        <v>3552</v>
      </c>
      <c r="C3509" s="4" t="s">
        <v>7</v>
      </c>
      <c r="D3509" s="100">
        <v>1247</v>
      </c>
      <c r="E3509" s="100">
        <v>157</v>
      </c>
      <c r="F3509" s="2">
        <v>0</v>
      </c>
      <c r="G3509" s="100">
        <v>0</v>
      </c>
    </row>
    <row r="3510" spans="1:7" ht="13.5" customHeight="1" x14ac:dyDescent="0.2">
      <c r="A3510" s="100">
        <v>3509</v>
      </c>
      <c r="B3510" s="100">
        <v>3553</v>
      </c>
      <c r="C3510" s="4" t="s">
        <v>7</v>
      </c>
      <c r="D3510" s="100">
        <v>1248</v>
      </c>
      <c r="E3510" s="100">
        <v>157</v>
      </c>
      <c r="F3510" s="2">
        <v>0</v>
      </c>
      <c r="G3510" s="100">
        <v>0</v>
      </c>
    </row>
    <row r="3511" spans="1:7" ht="13.5" customHeight="1" x14ac:dyDescent="0.2">
      <c r="A3511" s="100">
        <v>3510</v>
      </c>
      <c r="B3511" s="100">
        <v>3554</v>
      </c>
      <c r="C3511" s="4" t="s">
        <v>7</v>
      </c>
      <c r="D3511" s="100">
        <v>1249</v>
      </c>
      <c r="E3511" s="100">
        <v>157</v>
      </c>
      <c r="F3511" s="2">
        <v>0</v>
      </c>
      <c r="G3511" s="100">
        <v>0</v>
      </c>
    </row>
    <row r="3512" spans="1:7" ht="13.5" customHeight="1" x14ac:dyDescent="0.2">
      <c r="A3512" s="100">
        <v>3511</v>
      </c>
      <c r="B3512" s="100">
        <v>3555</v>
      </c>
      <c r="C3512" s="4" t="s">
        <v>7</v>
      </c>
      <c r="D3512" s="100">
        <v>1250</v>
      </c>
      <c r="E3512" s="100">
        <v>157</v>
      </c>
      <c r="F3512" s="2">
        <v>0</v>
      </c>
      <c r="G3512" s="100">
        <v>0</v>
      </c>
    </row>
    <row r="3513" spans="1:7" ht="13.5" customHeight="1" x14ac:dyDescent="0.2">
      <c r="A3513" s="100">
        <v>3512</v>
      </c>
      <c r="B3513" s="100">
        <v>3556</v>
      </c>
      <c r="C3513" s="4" t="s">
        <v>7</v>
      </c>
      <c r="D3513" s="100">
        <v>1251</v>
      </c>
      <c r="E3513" s="100">
        <v>157</v>
      </c>
      <c r="F3513" s="2">
        <v>0</v>
      </c>
      <c r="G3513" s="100">
        <v>0</v>
      </c>
    </row>
    <row r="3514" spans="1:7" ht="13.5" customHeight="1" x14ac:dyDescent="0.2">
      <c r="A3514" s="100">
        <v>3513</v>
      </c>
      <c r="B3514" s="100">
        <v>3557</v>
      </c>
      <c r="C3514" s="4" t="s">
        <v>7</v>
      </c>
      <c r="D3514" s="100">
        <v>1252</v>
      </c>
      <c r="E3514" s="100">
        <v>157</v>
      </c>
      <c r="F3514" s="2">
        <v>0</v>
      </c>
      <c r="G3514" s="100">
        <v>0</v>
      </c>
    </row>
    <row r="3515" spans="1:7" ht="13.5" customHeight="1" x14ac:dyDescent="0.2">
      <c r="A3515" s="100">
        <v>3514</v>
      </c>
      <c r="B3515" s="100">
        <v>3558</v>
      </c>
      <c r="C3515" s="4" t="s">
        <v>7</v>
      </c>
      <c r="D3515" s="100">
        <v>1253</v>
      </c>
      <c r="E3515" s="100">
        <v>157</v>
      </c>
      <c r="F3515" s="2">
        <v>0</v>
      </c>
      <c r="G3515" s="100">
        <v>0</v>
      </c>
    </row>
    <row r="3516" spans="1:7" ht="13.5" customHeight="1" x14ac:dyDescent="0.2">
      <c r="A3516" s="100">
        <v>3515</v>
      </c>
      <c r="B3516" s="100">
        <v>3559</v>
      </c>
      <c r="C3516" s="4" t="s">
        <v>7</v>
      </c>
      <c r="D3516" s="100">
        <v>1254</v>
      </c>
      <c r="E3516" s="100">
        <v>157</v>
      </c>
      <c r="F3516" s="2">
        <v>0</v>
      </c>
      <c r="G3516" s="100">
        <v>0</v>
      </c>
    </row>
    <row r="3517" spans="1:7" ht="13.5" customHeight="1" x14ac:dyDescent="0.2">
      <c r="A3517" s="100">
        <v>3516</v>
      </c>
      <c r="B3517" s="100">
        <v>3560</v>
      </c>
      <c r="C3517" s="4" t="s">
        <v>7</v>
      </c>
      <c r="D3517" s="100">
        <v>1255</v>
      </c>
      <c r="E3517" s="100">
        <v>157</v>
      </c>
      <c r="F3517" s="2">
        <v>0</v>
      </c>
      <c r="G3517" s="100">
        <v>0</v>
      </c>
    </row>
    <row r="3518" spans="1:7" ht="13.5" customHeight="1" x14ac:dyDescent="0.2">
      <c r="A3518" s="100">
        <v>3517</v>
      </c>
      <c r="B3518" s="100">
        <v>3561</v>
      </c>
      <c r="C3518" s="4" t="s">
        <v>7</v>
      </c>
      <c r="D3518" s="100">
        <v>1256</v>
      </c>
      <c r="E3518" s="100">
        <v>157</v>
      </c>
      <c r="F3518" s="2">
        <v>0</v>
      </c>
      <c r="G3518" s="100">
        <v>0</v>
      </c>
    </row>
    <row r="3519" spans="1:7" ht="13.5" customHeight="1" x14ac:dyDescent="0.2">
      <c r="A3519" s="100">
        <v>3518</v>
      </c>
      <c r="B3519" s="100">
        <v>3562</v>
      </c>
      <c r="C3519" s="4" t="s">
        <v>7</v>
      </c>
      <c r="D3519" s="100">
        <v>1257</v>
      </c>
      <c r="E3519" s="100">
        <v>157</v>
      </c>
      <c r="F3519" s="2">
        <v>0</v>
      </c>
      <c r="G3519" s="100">
        <v>0</v>
      </c>
    </row>
    <row r="3520" spans="1:7" ht="13.5" customHeight="1" x14ac:dyDescent="0.2">
      <c r="A3520" s="100">
        <v>3519</v>
      </c>
      <c r="B3520" s="100">
        <v>3563</v>
      </c>
      <c r="C3520" s="4" t="s">
        <v>7</v>
      </c>
      <c r="D3520" s="100">
        <v>1258</v>
      </c>
      <c r="E3520" s="100">
        <v>157</v>
      </c>
      <c r="F3520" s="2">
        <v>0</v>
      </c>
      <c r="G3520" s="100">
        <v>0</v>
      </c>
    </row>
    <row r="3521" spans="1:7" ht="13.5" customHeight="1" x14ac:dyDescent="0.2">
      <c r="A3521" s="100">
        <v>3520</v>
      </c>
      <c r="B3521" s="100">
        <v>3564</v>
      </c>
      <c r="C3521" s="4" t="s">
        <v>7</v>
      </c>
      <c r="D3521" s="100">
        <v>1259</v>
      </c>
      <c r="E3521" s="100">
        <v>157</v>
      </c>
      <c r="F3521" s="2">
        <v>0</v>
      </c>
      <c r="G3521" s="100">
        <v>0</v>
      </c>
    </row>
    <row r="3522" spans="1:7" ht="13.5" customHeight="1" x14ac:dyDescent="0.2">
      <c r="A3522" s="100">
        <v>3521</v>
      </c>
      <c r="B3522" s="100">
        <v>3565</v>
      </c>
      <c r="C3522" s="4" t="s">
        <v>7</v>
      </c>
      <c r="D3522" s="100">
        <v>1260</v>
      </c>
      <c r="E3522" s="100">
        <v>157</v>
      </c>
      <c r="F3522" s="2">
        <v>0</v>
      </c>
      <c r="G3522" s="100">
        <v>0</v>
      </c>
    </row>
    <row r="3523" spans="1:7" ht="13.5" customHeight="1" x14ac:dyDescent="0.2">
      <c r="A3523" s="100">
        <v>3522</v>
      </c>
      <c r="B3523" s="100">
        <v>3566</v>
      </c>
      <c r="C3523" s="4" t="s">
        <v>7</v>
      </c>
      <c r="D3523" s="100">
        <v>1261</v>
      </c>
      <c r="E3523" s="100">
        <v>157</v>
      </c>
      <c r="F3523" s="2">
        <v>0</v>
      </c>
      <c r="G3523" s="100">
        <v>0</v>
      </c>
    </row>
    <row r="3524" spans="1:7" ht="13.5" customHeight="1" x14ac:dyDescent="0.2">
      <c r="A3524" s="100">
        <v>3523</v>
      </c>
      <c r="B3524" s="100">
        <v>3567</v>
      </c>
      <c r="C3524" s="4" t="s">
        <v>7</v>
      </c>
      <c r="D3524" s="100">
        <v>1262</v>
      </c>
      <c r="E3524" s="100">
        <v>157</v>
      </c>
      <c r="F3524" s="2">
        <v>0</v>
      </c>
      <c r="G3524" s="100">
        <v>0</v>
      </c>
    </row>
    <row r="3525" spans="1:7" ht="13.5" customHeight="1" x14ac:dyDescent="0.2">
      <c r="A3525" s="100">
        <v>3524</v>
      </c>
      <c r="B3525" s="100">
        <v>3568</v>
      </c>
      <c r="C3525" s="4" t="s">
        <v>7</v>
      </c>
      <c r="D3525" s="100">
        <v>1263</v>
      </c>
      <c r="E3525" s="100">
        <v>157</v>
      </c>
      <c r="F3525" s="2">
        <v>0</v>
      </c>
      <c r="G3525" s="100">
        <v>0</v>
      </c>
    </row>
    <row r="3526" spans="1:7" ht="13.5" customHeight="1" x14ac:dyDescent="0.2">
      <c r="A3526" s="100">
        <v>3525</v>
      </c>
      <c r="B3526" s="100">
        <v>3569</v>
      </c>
      <c r="C3526" s="4" t="s">
        <v>7</v>
      </c>
      <c r="D3526" s="100">
        <v>1264</v>
      </c>
      <c r="E3526" s="100">
        <v>157</v>
      </c>
      <c r="F3526" s="2">
        <v>0</v>
      </c>
      <c r="G3526" s="100">
        <v>0</v>
      </c>
    </row>
    <row r="3527" spans="1:7" ht="13.5" customHeight="1" x14ac:dyDescent="0.2">
      <c r="A3527" s="100">
        <v>3526</v>
      </c>
      <c r="B3527" s="100">
        <v>3570</v>
      </c>
      <c r="C3527" s="4" t="s">
        <v>7</v>
      </c>
      <c r="D3527" s="100">
        <v>1266</v>
      </c>
      <c r="E3527" s="100">
        <v>157</v>
      </c>
      <c r="F3527" s="2">
        <v>0</v>
      </c>
      <c r="G3527" s="100">
        <v>0</v>
      </c>
    </row>
    <row r="3528" spans="1:7" ht="13.5" customHeight="1" x14ac:dyDescent="0.2">
      <c r="A3528" s="100">
        <v>3527</v>
      </c>
      <c r="B3528" s="100">
        <v>3571</v>
      </c>
      <c r="C3528" s="4" t="s">
        <v>7</v>
      </c>
      <c r="D3528" s="100">
        <v>1267</v>
      </c>
      <c r="E3528" s="100">
        <v>157</v>
      </c>
      <c r="F3528" s="2">
        <v>0</v>
      </c>
      <c r="G3528" s="100">
        <v>0</v>
      </c>
    </row>
    <row r="3529" spans="1:7" ht="13.5" customHeight="1" x14ac:dyDescent="0.2">
      <c r="A3529" s="100">
        <v>3528</v>
      </c>
      <c r="B3529" s="100">
        <v>3572</v>
      </c>
      <c r="C3529" s="4" t="s">
        <v>7</v>
      </c>
      <c r="D3529" s="100">
        <v>1268</v>
      </c>
      <c r="E3529" s="100">
        <v>157</v>
      </c>
      <c r="F3529" s="2">
        <v>0</v>
      </c>
      <c r="G3529" s="100">
        <v>0</v>
      </c>
    </row>
    <row r="3530" spans="1:7" ht="13.5" customHeight="1" x14ac:dyDescent="0.2">
      <c r="A3530" s="100">
        <v>3529</v>
      </c>
      <c r="B3530" s="100">
        <v>3573</v>
      </c>
      <c r="C3530" s="4" t="s">
        <v>7</v>
      </c>
      <c r="D3530" s="100">
        <v>1269</v>
      </c>
      <c r="E3530" s="100">
        <v>157</v>
      </c>
      <c r="F3530" s="2">
        <v>0</v>
      </c>
      <c r="G3530" s="100">
        <v>0</v>
      </c>
    </row>
    <row r="3531" spans="1:7" ht="13.5" customHeight="1" x14ac:dyDescent="0.2">
      <c r="A3531" s="100">
        <v>3530</v>
      </c>
      <c r="B3531" s="100">
        <v>3574</v>
      </c>
      <c r="C3531" s="4" t="s">
        <v>7</v>
      </c>
      <c r="D3531" s="100">
        <v>1270</v>
      </c>
      <c r="E3531" s="100">
        <v>157</v>
      </c>
      <c r="F3531" s="2">
        <v>0</v>
      </c>
      <c r="G3531" s="100">
        <v>0</v>
      </c>
    </row>
    <row r="3532" spans="1:7" ht="13.5" customHeight="1" x14ac:dyDescent="0.2">
      <c r="A3532" s="100">
        <v>3531</v>
      </c>
      <c r="B3532" s="100">
        <v>3575</v>
      </c>
      <c r="C3532" s="4" t="s">
        <v>7</v>
      </c>
      <c r="D3532" s="100">
        <v>1271</v>
      </c>
      <c r="E3532" s="100">
        <v>157</v>
      </c>
      <c r="F3532" s="2">
        <v>0</v>
      </c>
      <c r="G3532" s="100">
        <v>0</v>
      </c>
    </row>
    <row r="3533" spans="1:7" ht="13.5" customHeight="1" x14ac:dyDescent="0.2">
      <c r="A3533" s="100">
        <v>3532</v>
      </c>
      <c r="B3533" s="100">
        <v>3576</v>
      </c>
      <c r="C3533" s="4" t="s">
        <v>7</v>
      </c>
      <c r="D3533" s="100">
        <v>1272</v>
      </c>
      <c r="E3533" s="100">
        <v>157</v>
      </c>
      <c r="F3533" s="2">
        <v>0</v>
      </c>
      <c r="G3533" s="100">
        <v>0</v>
      </c>
    </row>
    <row r="3534" spans="1:7" ht="13.5" customHeight="1" x14ac:dyDescent="0.2">
      <c r="A3534" s="100">
        <v>3533</v>
      </c>
      <c r="B3534" s="100">
        <v>3577</v>
      </c>
      <c r="C3534" s="4" t="s">
        <v>7</v>
      </c>
      <c r="D3534" s="100">
        <v>1273</v>
      </c>
      <c r="E3534" s="100">
        <v>157</v>
      </c>
      <c r="F3534" s="2">
        <v>0</v>
      </c>
      <c r="G3534" s="100">
        <v>0</v>
      </c>
    </row>
    <row r="3535" spans="1:7" ht="13.5" customHeight="1" x14ac:dyDescent="0.2">
      <c r="A3535" s="100">
        <v>3534</v>
      </c>
      <c r="B3535" s="100">
        <v>3578</v>
      </c>
      <c r="C3535" s="4" t="s">
        <v>7</v>
      </c>
      <c r="D3535" s="100">
        <v>1274</v>
      </c>
      <c r="E3535" s="100">
        <v>157</v>
      </c>
      <c r="F3535" s="2">
        <v>0</v>
      </c>
      <c r="G3535" s="100">
        <v>0</v>
      </c>
    </row>
    <row r="3536" spans="1:7" ht="13.5" customHeight="1" x14ac:dyDescent="0.2">
      <c r="A3536" s="100">
        <v>3535</v>
      </c>
      <c r="B3536" s="100">
        <v>3579</v>
      </c>
      <c r="C3536" s="4" t="s">
        <v>7</v>
      </c>
      <c r="D3536" s="100">
        <v>1275</v>
      </c>
      <c r="E3536" s="100">
        <v>157</v>
      </c>
      <c r="F3536" s="2">
        <v>0</v>
      </c>
      <c r="G3536" s="100">
        <v>0</v>
      </c>
    </row>
    <row r="3537" spans="1:7" ht="13.5" customHeight="1" x14ac:dyDescent="0.2">
      <c r="A3537" s="100">
        <v>3536</v>
      </c>
      <c r="B3537" s="100">
        <v>3580</v>
      </c>
      <c r="C3537" s="4" t="s">
        <v>7</v>
      </c>
      <c r="D3537" s="100">
        <v>1276</v>
      </c>
      <c r="E3537" s="100">
        <v>157</v>
      </c>
      <c r="F3537" s="2">
        <v>0</v>
      </c>
      <c r="G3537" s="100">
        <v>0</v>
      </c>
    </row>
    <row r="3538" spans="1:7" ht="13.5" customHeight="1" x14ac:dyDescent="0.2">
      <c r="A3538" s="100">
        <v>3537</v>
      </c>
      <c r="B3538" s="100">
        <v>3581</v>
      </c>
      <c r="C3538" s="4" t="s">
        <v>7</v>
      </c>
      <c r="D3538" s="100">
        <v>1277</v>
      </c>
      <c r="E3538" s="100">
        <v>157</v>
      </c>
      <c r="F3538" s="2">
        <v>0</v>
      </c>
      <c r="G3538" s="100">
        <v>0</v>
      </c>
    </row>
    <row r="3539" spans="1:7" ht="13.5" customHeight="1" x14ac:dyDescent="0.2">
      <c r="A3539" s="100">
        <v>3538</v>
      </c>
      <c r="B3539" s="100">
        <v>3582</v>
      </c>
      <c r="C3539" s="4" t="s">
        <v>7</v>
      </c>
      <c r="D3539" s="100">
        <v>1278</v>
      </c>
      <c r="E3539" s="100">
        <v>157</v>
      </c>
      <c r="F3539" s="2">
        <v>0</v>
      </c>
      <c r="G3539" s="100">
        <v>0</v>
      </c>
    </row>
    <row r="3540" spans="1:7" ht="13.5" customHeight="1" x14ac:dyDescent="0.2">
      <c r="A3540" s="100">
        <v>3539</v>
      </c>
      <c r="B3540" s="100">
        <v>3583</v>
      </c>
      <c r="C3540" s="4" t="s">
        <v>7</v>
      </c>
      <c r="D3540" s="100">
        <v>1279</v>
      </c>
      <c r="E3540" s="100">
        <v>157</v>
      </c>
      <c r="F3540" s="2">
        <v>0</v>
      </c>
      <c r="G3540" s="100">
        <v>0</v>
      </c>
    </row>
    <row r="3541" spans="1:7" ht="13.5" customHeight="1" x14ac:dyDescent="0.2">
      <c r="A3541" s="100">
        <v>3540</v>
      </c>
      <c r="B3541" s="100">
        <v>3584</v>
      </c>
      <c r="C3541" s="4" t="s">
        <v>7</v>
      </c>
      <c r="D3541" s="100">
        <v>1280</v>
      </c>
      <c r="E3541" s="100">
        <v>157</v>
      </c>
      <c r="F3541" s="2">
        <v>0</v>
      </c>
      <c r="G3541" s="100">
        <v>0</v>
      </c>
    </row>
    <row r="3542" spans="1:7" ht="13.5" customHeight="1" x14ac:dyDescent="0.2">
      <c r="A3542" s="100">
        <v>3541</v>
      </c>
      <c r="B3542" s="100">
        <v>3585</v>
      </c>
      <c r="C3542" s="4" t="s">
        <v>7</v>
      </c>
      <c r="D3542" s="100">
        <v>1281</v>
      </c>
      <c r="E3542" s="100">
        <v>157</v>
      </c>
      <c r="F3542" s="2">
        <v>0</v>
      </c>
      <c r="G3542" s="100">
        <v>0</v>
      </c>
    </row>
    <row r="3543" spans="1:7" ht="13.5" customHeight="1" x14ac:dyDescent="0.2">
      <c r="A3543" s="100">
        <v>3542</v>
      </c>
      <c r="B3543" s="100">
        <v>3586</v>
      </c>
      <c r="C3543" s="4"/>
      <c r="D3543" s="100">
        <v>5</v>
      </c>
      <c r="E3543" s="100">
        <v>249</v>
      </c>
      <c r="F3543" s="2">
        <v>0</v>
      </c>
      <c r="G3543" s="100">
        <v>0</v>
      </c>
    </row>
    <row r="3544" spans="1:7" ht="13.5" customHeight="1" x14ac:dyDescent="0.2">
      <c r="A3544" s="100">
        <v>3543</v>
      </c>
      <c r="B3544" s="100">
        <v>3587</v>
      </c>
      <c r="C3544" s="4"/>
      <c r="D3544" s="100">
        <v>6</v>
      </c>
      <c r="E3544" s="100">
        <v>249</v>
      </c>
      <c r="F3544" s="2">
        <v>0</v>
      </c>
      <c r="G3544" s="100">
        <v>0</v>
      </c>
    </row>
    <row r="3545" spans="1:7" ht="13.5" customHeight="1" x14ac:dyDescent="0.2">
      <c r="A3545" s="100">
        <v>3544</v>
      </c>
      <c r="B3545" s="100">
        <v>3588</v>
      </c>
      <c r="C3545" s="4"/>
      <c r="D3545" s="100">
        <v>8</v>
      </c>
      <c r="E3545" s="100">
        <v>249</v>
      </c>
      <c r="F3545" s="2">
        <v>0</v>
      </c>
      <c r="G3545" s="100">
        <v>0</v>
      </c>
    </row>
    <row r="3546" spans="1:7" ht="13.5" customHeight="1" x14ac:dyDescent="0.2">
      <c r="A3546" s="100">
        <v>3545</v>
      </c>
      <c r="B3546" s="100">
        <v>3589</v>
      </c>
      <c r="C3546" s="4"/>
      <c r="D3546" s="100">
        <v>9</v>
      </c>
      <c r="E3546" s="100">
        <v>249</v>
      </c>
      <c r="F3546" s="2">
        <v>0</v>
      </c>
      <c r="G3546" s="100">
        <v>0</v>
      </c>
    </row>
    <row r="3547" spans="1:7" ht="13.5" customHeight="1" x14ac:dyDescent="0.2">
      <c r="A3547" s="100">
        <v>3546</v>
      </c>
      <c r="B3547" s="100">
        <v>3590</v>
      </c>
      <c r="C3547" s="4" t="s">
        <v>7</v>
      </c>
      <c r="D3547" s="100">
        <v>971</v>
      </c>
      <c r="E3547" s="100">
        <v>29</v>
      </c>
      <c r="F3547" s="2">
        <v>0</v>
      </c>
      <c r="G3547" s="100">
        <v>0</v>
      </c>
    </row>
    <row r="3548" spans="1:7" ht="13.5" customHeight="1" x14ac:dyDescent="0.2">
      <c r="A3548" s="100">
        <v>3547</v>
      </c>
      <c r="B3548" s="100">
        <v>3591</v>
      </c>
      <c r="C3548" s="4" t="s">
        <v>7</v>
      </c>
      <c r="D3548" s="100">
        <v>972</v>
      </c>
      <c r="E3548" s="100">
        <v>29</v>
      </c>
      <c r="F3548" s="2">
        <v>0</v>
      </c>
      <c r="G3548" s="100">
        <v>0</v>
      </c>
    </row>
    <row r="3549" spans="1:7" ht="13.5" customHeight="1" x14ac:dyDescent="0.2">
      <c r="A3549" s="100">
        <v>3548</v>
      </c>
      <c r="B3549" s="100">
        <v>3592</v>
      </c>
      <c r="C3549" s="4" t="s">
        <v>7</v>
      </c>
      <c r="D3549" s="100">
        <v>973</v>
      </c>
      <c r="E3549" s="100">
        <v>29</v>
      </c>
      <c r="F3549" s="2">
        <v>0</v>
      </c>
      <c r="G3549" s="100">
        <v>0</v>
      </c>
    </row>
    <row r="3550" spans="1:7" ht="13.5" customHeight="1" x14ac:dyDescent="0.2">
      <c r="A3550" s="100">
        <v>3549</v>
      </c>
      <c r="B3550" s="100">
        <v>3593</v>
      </c>
      <c r="C3550" s="4" t="s">
        <v>7</v>
      </c>
      <c r="D3550" s="100">
        <v>974</v>
      </c>
      <c r="E3550" s="100">
        <v>29</v>
      </c>
      <c r="F3550" s="2">
        <v>0</v>
      </c>
      <c r="G3550" s="100">
        <v>0</v>
      </c>
    </row>
    <row r="3551" spans="1:7" ht="13.5" customHeight="1" x14ac:dyDescent="0.2">
      <c r="A3551" s="100">
        <v>3550</v>
      </c>
      <c r="B3551" s="100">
        <v>3594</v>
      </c>
      <c r="C3551" s="4" t="s">
        <v>7</v>
      </c>
      <c r="D3551" s="100">
        <v>975</v>
      </c>
      <c r="E3551" s="100">
        <v>29</v>
      </c>
      <c r="F3551" s="2">
        <v>0</v>
      </c>
      <c r="G3551" s="100">
        <v>0</v>
      </c>
    </row>
    <row r="3552" spans="1:7" ht="13.5" customHeight="1" x14ac:dyDescent="0.2">
      <c r="A3552" s="100">
        <v>3551</v>
      </c>
      <c r="B3552" s="100">
        <v>3595</v>
      </c>
      <c r="C3552" s="4" t="s">
        <v>7</v>
      </c>
      <c r="D3552" s="100">
        <v>976</v>
      </c>
      <c r="E3552" s="100">
        <v>29</v>
      </c>
      <c r="F3552" s="2">
        <v>0</v>
      </c>
      <c r="G3552" s="100">
        <v>0</v>
      </c>
    </row>
    <row r="3553" spans="1:7" ht="13.5" customHeight="1" x14ac:dyDescent="0.2">
      <c r="A3553" s="100">
        <v>3552</v>
      </c>
      <c r="B3553" s="100">
        <v>3596</v>
      </c>
      <c r="C3553" s="4" t="s">
        <v>7</v>
      </c>
      <c r="D3553" s="100">
        <v>977</v>
      </c>
      <c r="E3553" s="100">
        <v>29</v>
      </c>
      <c r="F3553" s="2">
        <v>0</v>
      </c>
      <c r="G3553" s="100">
        <v>0</v>
      </c>
    </row>
    <row r="3554" spans="1:7" ht="13.5" customHeight="1" x14ac:dyDescent="0.2">
      <c r="A3554" s="100">
        <v>3553</v>
      </c>
      <c r="B3554" s="100">
        <v>3597</v>
      </c>
      <c r="C3554" s="4" t="s">
        <v>7</v>
      </c>
      <c r="D3554" s="100">
        <v>978</v>
      </c>
      <c r="E3554" s="100">
        <v>29</v>
      </c>
      <c r="F3554" s="2">
        <v>0</v>
      </c>
      <c r="G3554" s="100">
        <v>0</v>
      </c>
    </row>
    <row r="3555" spans="1:7" ht="13.5" customHeight="1" x14ac:dyDescent="0.2">
      <c r="A3555" s="100">
        <v>3554</v>
      </c>
      <c r="B3555" s="100">
        <v>3598</v>
      </c>
      <c r="C3555" s="4" t="s">
        <v>7</v>
      </c>
      <c r="D3555" s="100">
        <v>979</v>
      </c>
      <c r="E3555" s="100">
        <v>29</v>
      </c>
      <c r="F3555" s="2">
        <v>0</v>
      </c>
      <c r="G3555" s="100">
        <v>0</v>
      </c>
    </row>
    <row r="3556" spans="1:7" ht="13.5" customHeight="1" x14ac:dyDescent="0.2">
      <c r="A3556" s="100">
        <v>3555</v>
      </c>
      <c r="B3556" s="100">
        <v>3599</v>
      </c>
      <c r="C3556" s="4" t="s">
        <v>7</v>
      </c>
      <c r="D3556" s="100">
        <v>980</v>
      </c>
      <c r="E3556" s="100">
        <v>29</v>
      </c>
      <c r="F3556" s="2">
        <v>0</v>
      </c>
      <c r="G3556" s="100">
        <v>0</v>
      </c>
    </row>
    <row r="3557" spans="1:7" ht="13.5" customHeight="1" x14ac:dyDescent="0.2">
      <c r="A3557" s="100">
        <v>3556</v>
      </c>
      <c r="B3557" s="100">
        <v>3600</v>
      </c>
      <c r="C3557" s="4" t="s">
        <v>7</v>
      </c>
      <c r="D3557" s="100">
        <v>981</v>
      </c>
      <c r="E3557" s="100">
        <v>29</v>
      </c>
      <c r="F3557" s="2">
        <v>0</v>
      </c>
      <c r="G3557" s="100">
        <v>0</v>
      </c>
    </row>
    <row r="3558" spans="1:7" ht="13.5" customHeight="1" x14ac:dyDescent="0.2">
      <c r="A3558" s="100">
        <v>3557</v>
      </c>
      <c r="B3558" s="100">
        <v>3601</v>
      </c>
      <c r="C3558" s="4" t="s">
        <v>7</v>
      </c>
      <c r="D3558" s="100">
        <v>982</v>
      </c>
      <c r="E3558" s="100">
        <v>29</v>
      </c>
      <c r="F3558" s="2">
        <v>0</v>
      </c>
      <c r="G3558" s="100">
        <v>0</v>
      </c>
    </row>
    <row r="3559" spans="1:7" ht="13.5" customHeight="1" x14ac:dyDescent="0.2">
      <c r="A3559" s="100">
        <v>3558</v>
      </c>
      <c r="B3559" s="100">
        <v>3602</v>
      </c>
      <c r="C3559" s="4" t="s">
        <v>7</v>
      </c>
      <c r="D3559" s="100">
        <v>983</v>
      </c>
      <c r="E3559" s="100">
        <v>29</v>
      </c>
      <c r="F3559" s="2">
        <v>0</v>
      </c>
      <c r="G3559" s="100">
        <v>0</v>
      </c>
    </row>
    <row r="3560" spans="1:7" ht="13.5" customHeight="1" x14ac:dyDescent="0.2">
      <c r="A3560" s="100">
        <v>3559</v>
      </c>
      <c r="B3560" s="100">
        <v>3603</v>
      </c>
      <c r="C3560" s="4" t="s">
        <v>7</v>
      </c>
      <c r="D3560" s="100">
        <v>984</v>
      </c>
      <c r="E3560" s="100">
        <v>29</v>
      </c>
      <c r="F3560" s="2">
        <v>0</v>
      </c>
      <c r="G3560" s="100">
        <v>0</v>
      </c>
    </row>
    <row r="3561" spans="1:7" ht="13.5" customHeight="1" x14ac:dyDescent="0.2">
      <c r="A3561" s="100">
        <v>3560</v>
      </c>
      <c r="B3561" s="100">
        <v>3604</v>
      </c>
      <c r="C3561" s="4" t="s">
        <v>7</v>
      </c>
      <c r="D3561" s="100">
        <v>985</v>
      </c>
      <c r="E3561" s="100">
        <v>29</v>
      </c>
      <c r="F3561" s="2">
        <v>0</v>
      </c>
      <c r="G3561" s="100">
        <v>0</v>
      </c>
    </row>
    <row r="3562" spans="1:7" ht="13.5" customHeight="1" x14ac:dyDescent="0.2">
      <c r="A3562" s="100">
        <v>3561</v>
      </c>
      <c r="B3562" s="100">
        <v>3605</v>
      </c>
      <c r="C3562" s="4" t="s">
        <v>7</v>
      </c>
      <c r="D3562" s="100">
        <v>986</v>
      </c>
      <c r="E3562" s="100">
        <v>29</v>
      </c>
      <c r="F3562" s="2">
        <v>0</v>
      </c>
      <c r="G3562" s="100">
        <v>0</v>
      </c>
    </row>
    <row r="3563" spans="1:7" ht="13.5" customHeight="1" x14ac:dyDescent="0.2">
      <c r="A3563" s="100">
        <v>3562</v>
      </c>
      <c r="B3563" s="100">
        <v>3606</v>
      </c>
      <c r="C3563" s="4" t="s">
        <v>7</v>
      </c>
      <c r="D3563" s="100">
        <v>987</v>
      </c>
      <c r="E3563" s="100">
        <v>29</v>
      </c>
      <c r="F3563" s="2">
        <v>0</v>
      </c>
      <c r="G3563" s="100">
        <v>0</v>
      </c>
    </row>
    <row r="3564" spans="1:7" ht="13.5" customHeight="1" x14ac:dyDescent="0.2">
      <c r="A3564" s="100">
        <v>3563</v>
      </c>
      <c r="B3564" s="100">
        <v>3607</v>
      </c>
      <c r="C3564" s="4" t="s">
        <v>7</v>
      </c>
      <c r="D3564" s="100">
        <v>988</v>
      </c>
      <c r="E3564" s="100">
        <v>29</v>
      </c>
      <c r="F3564" s="2">
        <v>0</v>
      </c>
      <c r="G3564" s="100">
        <v>0</v>
      </c>
    </row>
    <row r="3565" spans="1:7" ht="13.5" customHeight="1" x14ac:dyDescent="0.2">
      <c r="A3565" s="100">
        <v>3564</v>
      </c>
      <c r="B3565" s="100">
        <v>3608</v>
      </c>
      <c r="C3565" s="4" t="s">
        <v>7</v>
      </c>
      <c r="D3565" s="100">
        <v>989</v>
      </c>
      <c r="E3565" s="100">
        <v>29</v>
      </c>
      <c r="F3565" s="2">
        <v>0</v>
      </c>
      <c r="G3565" s="100">
        <v>0</v>
      </c>
    </row>
    <row r="3566" spans="1:7" ht="13.5" customHeight="1" x14ac:dyDescent="0.2">
      <c r="A3566" s="100">
        <v>3565</v>
      </c>
      <c r="B3566" s="100">
        <v>3609</v>
      </c>
      <c r="C3566" s="4" t="s">
        <v>7</v>
      </c>
      <c r="D3566" s="100">
        <v>991</v>
      </c>
      <c r="E3566" s="100">
        <v>29</v>
      </c>
      <c r="F3566" s="2">
        <v>0</v>
      </c>
      <c r="G3566" s="100">
        <v>0</v>
      </c>
    </row>
    <row r="3567" spans="1:7" ht="13.5" customHeight="1" x14ac:dyDescent="0.2">
      <c r="A3567" s="100">
        <v>3566</v>
      </c>
      <c r="B3567" s="100">
        <v>3610</v>
      </c>
      <c r="C3567" s="4" t="s">
        <v>7</v>
      </c>
      <c r="D3567" s="100">
        <v>992</v>
      </c>
      <c r="E3567" s="100">
        <v>29</v>
      </c>
      <c r="F3567" s="2">
        <v>0</v>
      </c>
      <c r="G3567" s="100">
        <v>0</v>
      </c>
    </row>
    <row r="3568" spans="1:7" ht="13.5" customHeight="1" x14ac:dyDescent="0.2">
      <c r="A3568" s="100">
        <v>3567</v>
      </c>
      <c r="B3568" s="100">
        <v>3611</v>
      </c>
      <c r="C3568" s="4" t="s">
        <v>7</v>
      </c>
      <c r="D3568" s="100">
        <v>993</v>
      </c>
      <c r="E3568" s="100">
        <v>29</v>
      </c>
      <c r="F3568" s="2">
        <v>0</v>
      </c>
      <c r="G3568" s="100">
        <v>0</v>
      </c>
    </row>
    <row r="3569" spans="1:7" ht="13.5" customHeight="1" x14ac:dyDescent="0.2">
      <c r="A3569" s="100">
        <v>3568</v>
      </c>
      <c r="B3569" s="100">
        <v>3612</v>
      </c>
      <c r="C3569" s="4" t="s">
        <v>7</v>
      </c>
      <c r="D3569" s="100">
        <v>994</v>
      </c>
      <c r="E3569" s="100">
        <v>29</v>
      </c>
      <c r="F3569" s="2">
        <v>0</v>
      </c>
      <c r="G3569" s="100">
        <v>0</v>
      </c>
    </row>
    <row r="3570" spans="1:7" ht="13.5" customHeight="1" x14ac:dyDescent="0.2">
      <c r="A3570" s="100">
        <v>3569</v>
      </c>
      <c r="B3570" s="100">
        <v>3613</v>
      </c>
      <c r="C3570" s="4" t="s">
        <v>7</v>
      </c>
      <c r="D3570" s="100">
        <v>995</v>
      </c>
      <c r="E3570" s="100">
        <v>29</v>
      </c>
      <c r="F3570" s="2">
        <v>0</v>
      </c>
      <c r="G3570" s="100">
        <v>0</v>
      </c>
    </row>
    <row r="3571" spans="1:7" ht="13.5" customHeight="1" x14ac:dyDescent="0.2">
      <c r="A3571" s="100">
        <v>3570</v>
      </c>
      <c r="B3571" s="100">
        <v>3614</v>
      </c>
      <c r="C3571" s="4" t="s">
        <v>7</v>
      </c>
      <c r="D3571" s="100">
        <v>996</v>
      </c>
      <c r="E3571" s="100">
        <v>29</v>
      </c>
      <c r="F3571" s="2">
        <v>0</v>
      </c>
      <c r="G3571" s="100">
        <v>0</v>
      </c>
    </row>
    <row r="3572" spans="1:7" ht="13.5" customHeight="1" x14ac:dyDescent="0.2">
      <c r="A3572" s="100">
        <v>3571</v>
      </c>
      <c r="B3572" s="100">
        <v>3615</v>
      </c>
      <c r="C3572" s="4" t="s">
        <v>7</v>
      </c>
      <c r="D3572" s="100">
        <v>997</v>
      </c>
      <c r="E3572" s="100">
        <v>29</v>
      </c>
      <c r="F3572" s="2">
        <v>0</v>
      </c>
      <c r="G3572" s="100">
        <v>0</v>
      </c>
    </row>
    <row r="3573" spans="1:7" ht="13.5" customHeight="1" x14ac:dyDescent="0.2">
      <c r="A3573" s="100">
        <v>3572</v>
      </c>
      <c r="B3573" s="100">
        <v>3616</v>
      </c>
      <c r="C3573" s="4" t="s">
        <v>7</v>
      </c>
      <c r="D3573" s="100">
        <v>998</v>
      </c>
      <c r="E3573" s="100">
        <v>29</v>
      </c>
      <c r="F3573" s="2">
        <v>0</v>
      </c>
      <c r="G3573" s="100">
        <v>0</v>
      </c>
    </row>
    <row r="3574" spans="1:7" ht="13.5" customHeight="1" x14ac:dyDescent="0.2">
      <c r="A3574" s="100">
        <v>3573</v>
      </c>
      <c r="B3574" s="100">
        <v>3617</v>
      </c>
      <c r="C3574" s="4" t="s">
        <v>7</v>
      </c>
      <c r="D3574" s="100">
        <v>999</v>
      </c>
      <c r="E3574" s="100">
        <v>29</v>
      </c>
      <c r="F3574" s="2">
        <v>0</v>
      </c>
      <c r="G3574" s="100">
        <v>0</v>
      </c>
    </row>
    <row r="3575" spans="1:7" ht="13.5" customHeight="1" x14ac:dyDescent="0.2">
      <c r="A3575" s="100">
        <v>3574</v>
      </c>
      <c r="B3575" s="100">
        <v>3618</v>
      </c>
      <c r="C3575" s="4" t="s">
        <v>7</v>
      </c>
      <c r="D3575" s="100">
        <v>1000</v>
      </c>
      <c r="E3575" s="100">
        <v>29</v>
      </c>
      <c r="F3575" s="2">
        <v>0</v>
      </c>
      <c r="G3575" s="100">
        <v>0</v>
      </c>
    </row>
    <row r="3576" spans="1:7" ht="13.5" customHeight="1" x14ac:dyDescent="0.2">
      <c r="A3576" s="100">
        <v>3575</v>
      </c>
      <c r="B3576" s="100">
        <v>3619</v>
      </c>
      <c r="C3576" s="4" t="s">
        <v>7</v>
      </c>
      <c r="D3576" s="100">
        <v>1003</v>
      </c>
      <c r="E3576" s="100">
        <v>29</v>
      </c>
      <c r="F3576" s="2">
        <v>0</v>
      </c>
      <c r="G3576" s="100">
        <v>0</v>
      </c>
    </row>
    <row r="3577" spans="1:7" ht="13.5" customHeight="1" x14ac:dyDescent="0.2">
      <c r="A3577" s="100">
        <v>3576</v>
      </c>
      <c r="B3577" s="100">
        <v>3620</v>
      </c>
      <c r="C3577" s="4" t="s">
        <v>7</v>
      </c>
      <c r="D3577" s="100">
        <v>1004</v>
      </c>
      <c r="E3577" s="100">
        <v>29</v>
      </c>
      <c r="F3577" s="2">
        <v>0</v>
      </c>
      <c r="G3577" s="100">
        <v>0</v>
      </c>
    </row>
    <row r="3578" spans="1:7" ht="13.5" customHeight="1" x14ac:dyDescent="0.2">
      <c r="A3578" s="100">
        <v>3577</v>
      </c>
      <c r="B3578" s="100">
        <v>3621</v>
      </c>
      <c r="C3578" s="4" t="s">
        <v>7</v>
      </c>
      <c r="D3578" s="100">
        <v>1005</v>
      </c>
      <c r="E3578" s="100">
        <v>29</v>
      </c>
      <c r="F3578" s="2">
        <v>0</v>
      </c>
      <c r="G3578" s="100">
        <v>0</v>
      </c>
    </row>
    <row r="3579" spans="1:7" ht="13.5" customHeight="1" x14ac:dyDescent="0.2">
      <c r="A3579" s="100">
        <v>3578</v>
      </c>
      <c r="B3579" s="100">
        <v>3622</v>
      </c>
      <c r="C3579" s="4" t="s">
        <v>7</v>
      </c>
      <c r="D3579" s="100">
        <v>1006</v>
      </c>
      <c r="E3579" s="100">
        <v>29</v>
      </c>
      <c r="F3579" s="2">
        <v>0</v>
      </c>
      <c r="G3579" s="100">
        <v>0</v>
      </c>
    </row>
    <row r="3580" spans="1:7" ht="13.5" customHeight="1" x14ac:dyDescent="0.2">
      <c r="A3580" s="100">
        <v>3579</v>
      </c>
      <c r="B3580" s="100">
        <v>3623</v>
      </c>
      <c r="C3580" s="4" t="s">
        <v>7</v>
      </c>
      <c r="D3580" s="100">
        <v>1007</v>
      </c>
      <c r="E3580" s="100">
        <v>29</v>
      </c>
      <c r="F3580" s="2">
        <v>0</v>
      </c>
      <c r="G3580" s="100">
        <v>0</v>
      </c>
    </row>
    <row r="3581" spans="1:7" ht="13.5" customHeight="1" x14ac:dyDescent="0.2">
      <c r="A3581" s="100">
        <v>3580</v>
      </c>
      <c r="B3581" s="100">
        <v>3624</v>
      </c>
      <c r="C3581" s="4" t="s">
        <v>7</v>
      </c>
      <c r="D3581" s="100">
        <v>1008</v>
      </c>
      <c r="E3581" s="100">
        <v>29</v>
      </c>
      <c r="F3581" s="2">
        <v>0</v>
      </c>
      <c r="G3581" s="100">
        <v>0</v>
      </c>
    </row>
    <row r="3582" spans="1:7" ht="13.5" customHeight="1" x14ac:dyDescent="0.2">
      <c r="A3582" s="100">
        <v>3581</v>
      </c>
      <c r="B3582" s="100">
        <v>3625</v>
      </c>
      <c r="C3582" s="4" t="s">
        <v>7</v>
      </c>
      <c r="D3582" s="100">
        <v>1009</v>
      </c>
      <c r="E3582" s="100">
        <v>29</v>
      </c>
      <c r="F3582" s="2">
        <v>0</v>
      </c>
      <c r="G3582" s="100">
        <v>0</v>
      </c>
    </row>
    <row r="3583" spans="1:7" ht="13.5" customHeight="1" x14ac:dyDescent="0.2">
      <c r="A3583" s="100">
        <v>3582</v>
      </c>
      <c r="B3583" s="100">
        <v>3626</v>
      </c>
      <c r="C3583" s="4" t="s">
        <v>7</v>
      </c>
      <c r="D3583" s="100">
        <v>1010</v>
      </c>
      <c r="E3583" s="100">
        <v>29</v>
      </c>
      <c r="F3583" s="2">
        <v>0</v>
      </c>
      <c r="G3583" s="100">
        <v>0</v>
      </c>
    </row>
    <row r="3584" spans="1:7" ht="13.5" customHeight="1" x14ac:dyDescent="0.2">
      <c r="A3584" s="100">
        <v>3583</v>
      </c>
      <c r="B3584" s="100">
        <v>3627</v>
      </c>
      <c r="C3584" s="4" t="s">
        <v>7</v>
      </c>
      <c r="D3584" s="100">
        <v>2407</v>
      </c>
      <c r="E3584" s="100">
        <v>29</v>
      </c>
      <c r="F3584" s="2">
        <v>0</v>
      </c>
      <c r="G3584" s="100">
        <v>0</v>
      </c>
    </row>
    <row r="3585" spans="1:7" ht="13.5" customHeight="1" x14ac:dyDescent="0.2">
      <c r="A3585" s="100">
        <v>3584</v>
      </c>
      <c r="B3585" s="100">
        <v>3628</v>
      </c>
      <c r="C3585" s="4" t="s">
        <v>7</v>
      </c>
      <c r="D3585" s="100">
        <v>1012</v>
      </c>
      <c r="E3585" s="100">
        <v>29</v>
      </c>
      <c r="F3585" s="2">
        <v>0</v>
      </c>
      <c r="G3585" s="100">
        <v>0</v>
      </c>
    </row>
    <row r="3586" spans="1:7" ht="13.5" customHeight="1" x14ac:dyDescent="0.2">
      <c r="A3586" s="100">
        <v>3585</v>
      </c>
      <c r="B3586" s="100">
        <v>3629</v>
      </c>
      <c r="C3586" s="4" t="s">
        <v>7</v>
      </c>
      <c r="D3586" s="100">
        <v>1014</v>
      </c>
      <c r="E3586" s="100">
        <v>29</v>
      </c>
      <c r="F3586" s="2">
        <v>0</v>
      </c>
      <c r="G3586" s="100">
        <v>0</v>
      </c>
    </row>
    <row r="3587" spans="1:7" ht="13.5" customHeight="1" x14ac:dyDescent="0.2">
      <c r="A3587" s="100">
        <v>3586</v>
      </c>
      <c r="B3587" s="100">
        <v>3630</v>
      </c>
      <c r="C3587" s="4" t="s">
        <v>7</v>
      </c>
      <c r="D3587" s="100">
        <v>409</v>
      </c>
      <c r="E3587" s="100">
        <v>119</v>
      </c>
      <c r="F3587" s="2">
        <v>0</v>
      </c>
      <c r="G3587" s="100">
        <v>0</v>
      </c>
    </row>
    <row r="3588" spans="1:7" ht="13.5" customHeight="1" x14ac:dyDescent="0.2">
      <c r="A3588" s="100">
        <v>3587</v>
      </c>
      <c r="B3588" s="100">
        <v>3631</v>
      </c>
      <c r="C3588" s="4" t="s">
        <v>7</v>
      </c>
      <c r="D3588" s="100">
        <v>410</v>
      </c>
      <c r="E3588" s="100">
        <v>119</v>
      </c>
      <c r="F3588" s="2">
        <v>0</v>
      </c>
      <c r="G3588" s="100">
        <v>0</v>
      </c>
    </row>
    <row r="3589" spans="1:7" ht="13.5" customHeight="1" x14ac:dyDescent="0.2">
      <c r="A3589" s="100">
        <v>3588</v>
      </c>
      <c r="B3589" s="100">
        <v>3632</v>
      </c>
      <c r="C3589" s="4" t="s">
        <v>7</v>
      </c>
      <c r="D3589" s="100">
        <v>411</v>
      </c>
      <c r="E3589" s="100">
        <v>119</v>
      </c>
      <c r="F3589" s="2">
        <v>0</v>
      </c>
      <c r="G3589" s="100">
        <v>0</v>
      </c>
    </row>
    <row r="3590" spans="1:7" ht="13.5" customHeight="1" x14ac:dyDescent="0.2">
      <c r="A3590" s="100">
        <v>3589</v>
      </c>
      <c r="B3590" s="100">
        <v>3633</v>
      </c>
      <c r="C3590" s="4" t="s">
        <v>7</v>
      </c>
      <c r="D3590" s="100">
        <v>412</v>
      </c>
      <c r="E3590" s="100">
        <v>119</v>
      </c>
      <c r="F3590" s="2">
        <v>0</v>
      </c>
      <c r="G3590" s="100">
        <v>0</v>
      </c>
    </row>
    <row r="3591" spans="1:7" ht="13.5" customHeight="1" x14ac:dyDescent="0.2">
      <c r="A3591" s="100">
        <v>3590</v>
      </c>
      <c r="B3591" s="100">
        <v>3634</v>
      </c>
      <c r="C3591" s="4" t="s">
        <v>7</v>
      </c>
      <c r="D3591" s="100">
        <v>413</v>
      </c>
      <c r="E3591" s="100">
        <v>119</v>
      </c>
      <c r="F3591" s="2">
        <v>0</v>
      </c>
      <c r="G3591" s="100">
        <v>0</v>
      </c>
    </row>
    <row r="3592" spans="1:7" ht="13.5" customHeight="1" x14ac:dyDescent="0.2">
      <c r="A3592" s="100">
        <v>3591</v>
      </c>
      <c r="B3592" s="100">
        <v>3635</v>
      </c>
      <c r="C3592" s="4" t="s">
        <v>7</v>
      </c>
      <c r="D3592" s="100">
        <v>414</v>
      </c>
      <c r="E3592" s="100">
        <v>119</v>
      </c>
      <c r="F3592" s="2">
        <v>0</v>
      </c>
      <c r="G3592" s="100">
        <v>0</v>
      </c>
    </row>
    <row r="3593" spans="1:7" ht="13.5" customHeight="1" x14ac:dyDescent="0.2">
      <c r="A3593" s="100">
        <v>3592</v>
      </c>
      <c r="B3593" s="100">
        <v>3636</v>
      </c>
      <c r="C3593" s="4" t="s">
        <v>7</v>
      </c>
      <c r="D3593" s="100">
        <v>415</v>
      </c>
      <c r="E3593" s="100">
        <v>119</v>
      </c>
      <c r="F3593" s="2">
        <v>0</v>
      </c>
      <c r="G3593" s="100">
        <v>0</v>
      </c>
    </row>
    <row r="3594" spans="1:7" ht="13.5" customHeight="1" x14ac:dyDescent="0.2">
      <c r="A3594" s="100">
        <v>3593</v>
      </c>
      <c r="B3594" s="100">
        <v>3637</v>
      </c>
      <c r="C3594" s="4" t="s">
        <v>7</v>
      </c>
      <c r="D3594" s="100">
        <v>416</v>
      </c>
      <c r="E3594" s="100">
        <v>119</v>
      </c>
      <c r="F3594" s="2">
        <v>0</v>
      </c>
      <c r="G3594" s="100">
        <v>0</v>
      </c>
    </row>
    <row r="3595" spans="1:7" ht="13.5" customHeight="1" x14ac:dyDescent="0.2">
      <c r="A3595" s="100">
        <v>3594</v>
      </c>
      <c r="B3595" s="100">
        <v>3638</v>
      </c>
      <c r="C3595" s="4" t="s">
        <v>7</v>
      </c>
      <c r="D3595" s="100">
        <v>417</v>
      </c>
      <c r="E3595" s="100">
        <v>119</v>
      </c>
      <c r="F3595" s="2">
        <v>0</v>
      </c>
      <c r="G3595" s="100">
        <v>0</v>
      </c>
    </row>
    <row r="3596" spans="1:7" ht="13.5" customHeight="1" x14ac:dyDescent="0.2">
      <c r="A3596" s="100">
        <v>3595</v>
      </c>
      <c r="B3596" s="100">
        <v>3639</v>
      </c>
      <c r="C3596" s="4" t="s">
        <v>7</v>
      </c>
      <c r="D3596" s="100">
        <v>418</v>
      </c>
      <c r="E3596" s="100">
        <v>119</v>
      </c>
      <c r="F3596" s="2">
        <v>0</v>
      </c>
      <c r="G3596" s="100">
        <v>0</v>
      </c>
    </row>
    <row r="3597" spans="1:7" ht="13.5" customHeight="1" x14ac:dyDescent="0.2">
      <c r="A3597" s="100">
        <v>3596</v>
      </c>
      <c r="B3597" s="100">
        <v>3640</v>
      </c>
      <c r="C3597" s="4"/>
      <c r="D3597" s="100">
        <v>11</v>
      </c>
      <c r="E3597" s="100">
        <v>225</v>
      </c>
      <c r="F3597" s="2">
        <v>0</v>
      </c>
      <c r="G3597" s="100">
        <v>0</v>
      </c>
    </row>
    <row r="3598" spans="1:7" ht="13.5" customHeight="1" x14ac:dyDescent="0.2">
      <c r="A3598" s="100">
        <v>3597</v>
      </c>
      <c r="B3598" s="100">
        <v>3641</v>
      </c>
      <c r="C3598" s="4" t="s">
        <v>7</v>
      </c>
      <c r="D3598" s="100">
        <v>1282</v>
      </c>
      <c r="E3598" s="100">
        <v>157</v>
      </c>
      <c r="F3598" s="2">
        <v>0</v>
      </c>
      <c r="G3598" s="100">
        <v>0</v>
      </c>
    </row>
    <row r="3599" spans="1:7" ht="13.5" customHeight="1" x14ac:dyDescent="0.2">
      <c r="A3599" s="100">
        <v>3598</v>
      </c>
      <c r="B3599" s="100">
        <v>3642</v>
      </c>
      <c r="C3599" s="4" t="s">
        <v>7</v>
      </c>
      <c r="D3599" s="100">
        <v>1283</v>
      </c>
      <c r="E3599" s="100">
        <v>157</v>
      </c>
      <c r="F3599" s="2">
        <v>0</v>
      </c>
      <c r="G3599" s="100">
        <v>0</v>
      </c>
    </row>
    <row r="3600" spans="1:7" ht="13.5" customHeight="1" x14ac:dyDescent="0.2">
      <c r="A3600" s="100">
        <v>3599</v>
      </c>
      <c r="B3600" s="100">
        <v>3643</v>
      </c>
      <c r="C3600" s="4" t="s">
        <v>7</v>
      </c>
      <c r="D3600" s="100">
        <v>1284</v>
      </c>
      <c r="E3600" s="100">
        <v>157</v>
      </c>
      <c r="F3600" s="2">
        <v>0</v>
      </c>
      <c r="G3600" s="100">
        <v>0</v>
      </c>
    </row>
    <row r="3601" spans="1:7" ht="13.5" customHeight="1" x14ac:dyDescent="0.2">
      <c r="A3601" s="100">
        <v>3600</v>
      </c>
      <c r="B3601" s="100">
        <v>3644</v>
      </c>
      <c r="C3601" s="4" t="s">
        <v>7</v>
      </c>
      <c r="D3601" s="100">
        <v>1285</v>
      </c>
      <c r="E3601" s="100">
        <v>157</v>
      </c>
      <c r="F3601" s="2">
        <v>0</v>
      </c>
      <c r="G3601" s="100">
        <v>0</v>
      </c>
    </row>
    <row r="3602" spans="1:7" ht="13.5" customHeight="1" x14ac:dyDescent="0.2">
      <c r="A3602" s="100">
        <v>3601</v>
      </c>
      <c r="B3602" s="100">
        <v>3645</v>
      </c>
      <c r="C3602" s="4" t="s">
        <v>7</v>
      </c>
      <c r="D3602" s="100">
        <v>1286</v>
      </c>
      <c r="E3602" s="100">
        <v>157</v>
      </c>
      <c r="F3602" s="2">
        <v>0</v>
      </c>
      <c r="G3602" s="100">
        <v>0</v>
      </c>
    </row>
    <row r="3603" spans="1:7" ht="13.5" customHeight="1" x14ac:dyDescent="0.2">
      <c r="A3603" s="100">
        <v>3602</v>
      </c>
      <c r="B3603" s="100">
        <v>3646</v>
      </c>
      <c r="C3603" s="4" t="s">
        <v>7</v>
      </c>
      <c r="D3603" s="100">
        <v>1287</v>
      </c>
      <c r="E3603" s="100">
        <v>157</v>
      </c>
      <c r="F3603" s="2">
        <v>0</v>
      </c>
      <c r="G3603" s="100">
        <v>0</v>
      </c>
    </row>
    <row r="3604" spans="1:7" ht="13.5" customHeight="1" x14ac:dyDescent="0.2">
      <c r="A3604" s="100">
        <v>3603</v>
      </c>
      <c r="B3604" s="100">
        <v>3647</v>
      </c>
      <c r="C3604" s="4" t="s">
        <v>7</v>
      </c>
      <c r="D3604" s="100">
        <v>1288</v>
      </c>
      <c r="E3604" s="100">
        <v>157</v>
      </c>
      <c r="F3604" s="2">
        <v>0</v>
      </c>
      <c r="G3604" s="100">
        <v>0</v>
      </c>
    </row>
    <row r="3605" spans="1:7" ht="13.5" customHeight="1" x14ac:dyDescent="0.2">
      <c r="A3605" s="100">
        <v>3604</v>
      </c>
      <c r="B3605" s="100">
        <v>3648</v>
      </c>
      <c r="C3605" s="4" t="s">
        <v>7</v>
      </c>
      <c r="D3605" s="100">
        <v>1289</v>
      </c>
      <c r="E3605" s="100">
        <v>157</v>
      </c>
      <c r="F3605" s="2">
        <v>0</v>
      </c>
      <c r="G3605" s="100">
        <v>0</v>
      </c>
    </row>
    <row r="3606" spans="1:7" ht="13.5" customHeight="1" x14ac:dyDescent="0.2">
      <c r="A3606" s="100">
        <v>3605</v>
      </c>
      <c r="B3606" s="100">
        <v>3649</v>
      </c>
      <c r="C3606" s="4" t="s">
        <v>7</v>
      </c>
      <c r="D3606" s="100">
        <v>1290</v>
      </c>
      <c r="E3606" s="100">
        <v>157</v>
      </c>
      <c r="F3606" s="2">
        <v>0</v>
      </c>
      <c r="G3606" s="100">
        <v>0</v>
      </c>
    </row>
    <row r="3607" spans="1:7" ht="13.5" customHeight="1" x14ac:dyDescent="0.2">
      <c r="A3607" s="100">
        <v>3606</v>
      </c>
      <c r="B3607" s="100">
        <v>3650</v>
      </c>
      <c r="C3607" s="4" t="s">
        <v>7</v>
      </c>
      <c r="D3607" s="100">
        <v>1291</v>
      </c>
      <c r="E3607" s="100">
        <v>157</v>
      </c>
      <c r="F3607" s="2">
        <v>0</v>
      </c>
      <c r="G3607" s="100">
        <v>0</v>
      </c>
    </row>
    <row r="3608" spans="1:7" ht="13.5" customHeight="1" x14ac:dyDescent="0.2">
      <c r="A3608" s="100">
        <v>3607</v>
      </c>
      <c r="B3608" s="100">
        <v>3651</v>
      </c>
      <c r="C3608" s="4" t="s">
        <v>7</v>
      </c>
      <c r="D3608" s="100">
        <v>1292</v>
      </c>
      <c r="E3608" s="100">
        <v>157</v>
      </c>
      <c r="F3608" s="2">
        <v>0</v>
      </c>
      <c r="G3608" s="100">
        <v>0</v>
      </c>
    </row>
    <row r="3609" spans="1:7" ht="13.5" customHeight="1" x14ac:dyDescent="0.2">
      <c r="A3609" s="100">
        <v>3608</v>
      </c>
      <c r="B3609" s="100">
        <v>3652</v>
      </c>
      <c r="C3609" s="4" t="s">
        <v>7</v>
      </c>
      <c r="D3609" s="100">
        <v>1293</v>
      </c>
      <c r="E3609" s="100">
        <v>157</v>
      </c>
      <c r="F3609" s="2">
        <v>0</v>
      </c>
      <c r="G3609" s="100">
        <v>0</v>
      </c>
    </row>
    <row r="3610" spans="1:7" ht="13.5" customHeight="1" x14ac:dyDescent="0.2">
      <c r="A3610" s="100">
        <v>3609</v>
      </c>
      <c r="B3610" s="100">
        <v>3653</v>
      </c>
      <c r="C3610" s="4" t="s">
        <v>7</v>
      </c>
      <c r="D3610" s="100">
        <v>1294</v>
      </c>
      <c r="E3610" s="100">
        <v>157</v>
      </c>
      <c r="F3610" s="2">
        <v>0</v>
      </c>
      <c r="G3610" s="100">
        <v>0</v>
      </c>
    </row>
    <row r="3611" spans="1:7" ht="13.5" customHeight="1" x14ac:dyDescent="0.2">
      <c r="A3611" s="100">
        <v>3610</v>
      </c>
      <c r="B3611" s="100">
        <v>3654</v>
      </c>
      <c r="C3611" s="4" t="s">
        <v>7</v>
      </c>
      <c r="D3611" s="100">
        <v>1295</v>
      </c>
      <c r="E3611" s="100">
        <v>157</v>
      </c>
      <c r="F3611" s="2">
        <v>0</v>
      </c>
      <c r="G3611" s="100">
        <v>0</v>
      </c>
    </row>
    <row r="3612" spans="1:7" ht="13.5" customHeight="1" x14ac:dyDescent="0.2">
      <c r="A3612" s="100">
        <v>3611</v>
      </c>
      <c r="B3612" s="100">
        <v>3655</v>
      </c>
      <c r="C3612" s="4" t="s">
        <v>7</v>
      </c>
      <c r="D3612" s="100">
        <v>1296</v>
      </c>
      <c r="E3612" s="100">
        <v>157</v>
      </c>
      <c r="F3612" s="2">
        <v>0</v>
      </c>
      <c r="G3612" s="100">
        <v>0</v>
      </c>
    </row>
    <row r="3613" spans="1:7" ht="13.5" customHeight="1" x14ac:dyDescent="0.2">
      <c r="A3613" s="100">
        <v>3612</v>
      </c>
      <c r="B3613" s="100">
        <v>3656</v>
      </c>
      <c r="C3613" s="4" t="s">
        <v>7</v>
      </c>
      <c r="D3613" s="100">
        <v>1297</v>
      </c>
      <c r="E3613" s="100">
        <v>157</v>
      </c>
      <c r="F3613" s="2">
        <v>0</v>
      </c>
      <c r="G3613" s="100">
        <v>0</v>
      </c>
    </row>
    <row r="3614" spans="1:7" ht="13.5" customHeight="1" x14ac:dyDescent="0.2">
      <c r="A3614" s="100">
        <v>3613</v>
      </c>
      <c r="B3614" s="100">
        <v>3657</v>
      </c>
      <c r="C3614" s="4" t="s">
        <v>7</v>
      </c>
      <c r="D3614" s="100">
        <v>1298</v>
      </c>
      <c r="E3614" s="100">
        <v>157</v>
      </c>
      <c r="F3614" s="2">
        <v>0</v>
      </c>
      <c r="G3614" s="100">
        <v>0</v>
      </c>
    </row>
    <row r="3615" spans="1:7" ht="13.5" customHeight="1" x14ac:dyDescent="0.2">
      <c r="A3615" s="100">
        <v>3614</v>
      </c>
      <c r="B3615" s="100">
        <v>3658</v>
      </c>
      <c r="C3615" s="4" t="s">
        <v>7</v>
      </c>
      <c r="D3615" s="100">
        <v>1299</v>
      </c>
      <c r="E3615" s="100">
        <v>157</v>
      </c>
      <c r="F3615" s="2">
        <v>0</v>
      </c>
      <c r="G3615" s="100">
        <v>0</v>
      </c>
    </row>
    <row r="3616" spans="1:7" ht="13.5" customHeight="1" x14ac:dyDescent="0.2">
      <c r="A3616" s="100">
        <v>3615</v>
      </c>
      <c r="B3616" s="100">
        <v>3659</v>
      </c>
      <c r="C3616" s="4" t="s">
        <v>7</v>
      </c>
      <c r="D3616" s="100">
        <v>1300</v>
      </c>
      <c r="E3616" s="100">
        <v>157</v>
      </c>
      <c r="F3616" s="2">
        <v>0</v>
      </c>
      <c r="G3616" s="100">
        <v>0</v>
      </c>
    </row>
    <row r="3617" spans="1:7" ht="13.5" customHeight="1" x14ac:dyDescent="0.2">
      <c r="A3617" s="100">
        <v>3616</v>
      </c>
      <c r="B3617" s="100">
        <v>3660</v>
      </c>
      <c r="C3617" s="4" t="s">
        <v>7</v>
      </c>
      <c r="D3617" s="100">
        <v>1304</v>
      </c>
      <c r="E3617" s="100">
        <v>157</v>
      </c>
      <c r="F3617" s="2">
        <v>0</v>
      </c>
      <c r="G3617" s="100">
        <v>0</v>
      </c>
    </row>
    <row r="3618" spans="1:7" ht="13.5" customHeight="1" x14ac:dyDescent="0.2">
      <c r="A3618" s="100">
        <v>3617</v>
      </c>
      <c r="B3618" s="100">
        <v>3661</v>
      </c>
      <c r="C3618" s="4" t="s">
        <v>7</v>
      </c>
      <c r="D3618" s="100">
        <v>1306</v>
      </c>
      <c r="E3618" s="100">
        <v>157</v>
      </c>
      <c r="F3618" s="2">
        <v>0</v>
      </c>
      <c r="G3618" s="100">
        <v>0</v>
      </c>
    </row>
    <row r="3619" spans="1:7" ht="13.5" customHeight="1" x14ac:dyDescent="0.2">
      <c r="A3619" s="100">
        <v>3618</v>
      </c>
      <c r="B3619" s="100">
        <v>3662</v>
      </c>
      <c r="C3619" s="4" t="s">
        <v>7</v>
      </c>
      <c r="D3619" s="100">
        <v>1307</v>
      </c>
      <c r="E3619" s="100">
        <v>157</v>
      </c>
      <c r="F3619" s="2">
        <v>0</v>
      </c>
      <c r="G3619" s="100">
        <v>0</v>
      </c>
    </row>
    <row r="3620" spans="1:7" ht="13.5" customHeight="1" x14ac:dyDescent="0.2">
      <c r="A3620" s="100">
        <v>3619</v>
      </c>
      <c r="B3620" s="100">
        <v>3663</v>
      </c>
      <c r="C3620" s="4" t="s">
        <v>7</v>
      </c>
      <c r="D3620" s="100">
        <v>1309</v>
      </c>
      <c r="E3620" s="100">
        <v>157</v>
      </c>
      <c r="F3620" s="2">
        <v>0</v>
      </c>
      <c r="G3620" s="100">
        <v>0</v>
      </c>
    </row>
    <row r="3621" spans="1:7" ht="13.5" customHeight="1" x14ac:dyDescent="0.2">
      <c r="A3621" s="100">
        <v>3620</v>
      </c>
      <c r="B3621" s="100">
        <v>3664</v>
      </c>
      <c r="C3621" s="4" t="s">
        <v>7</v>
      </c>
      <c r="D3621" s="100">
        <v>1311</v>
      </c>
      <c r="E3621" s="100">
        <v>157</v>
      </c>
      <c r="F3621" s="2">
        <v>0</v>
      </c>
      <c r="G3621" s="100">
        <v>0</v>
      </c>
    </row>
    <row r="3622" spans="1:7" ht="13.5" customHeight="1" x14ac:dyDescent="0.2">
      <c r="A3622" s="100">
        <v>3621</v>
      </c>
      <c r="B3622" s="100">
        <v>3665</v>
      </c>
      <c r="C3622" s="4" t="s">
        <v>7</v>
      </c>
      <c r="D3622" s="100">
        <v>40</v>
      </c>
      <c r="E3622" s="100">
        <v>152</v>
      </c>
      <c r="F3622" s="2">
        <v>0</v>
      </c>
      <c r="G3622" s="100">
        <v>0</v>
      </c>
    </row>
    <row r="3623" spans="1:7" ht="13.5" customHeight="1" x14ac:dyDescent="0.2">
      <c r="A3623" s="100">
        <v>3622</v>
      </c>
      <c r="B3623" s="100">
        <v>3666</v>
      </c>
      <c r="C3623" s="4" t="s">
        <v>7</v>
      </c>
      <c r="D3623" s="100">
        <v>41</v>
      </c>
      <c r="E3623" s="100">
        <v>152</v>
      </c>
      <c r="F3623" s="2">
        <v>0</v>
      </c>
      <c r="G3623" s="100">
        <v>0</v>
      </c>
    </row>
    <row r="3624" spans="1:7" ht="13.5" customHeight="1" x14ac:dyDescent="0.2">
      <c r="A3624" s="100">
        <v>3623</v>
      </c>
      <c r="B3624" s="100">
        <v>3667</v>
      </c>
      <c r="C3624" s="4" t="s">
        <v>7</v>
      </c>
      <c r="D3624" s="100">
        <v>43</v>
      </c>
      <c r="E3624" s="100">
        <v>152</v>
      </c>
      <c r="F3624" s="2">
        <v>0</v>
      </c>
      <c r="G3624" s="100">
        <v>0</v>
      </c>
    </row>
    <row r="3625" spans="1:7" ht="13.5" customHeight="1" x14ac:dyDescent="0.2">
      <c r="A3625" s="100">
        <v>3624</v>
      </c>
      <c r="B3625" s="100">
        <v>3668</v>
      </c>
      <c r="C3625" s="4"/>
      <c r="D3625" s="100">
        <v>0</v>
      </c>
      <c r="E3625" s="100">
        <v>248</v>
      </c>
      <c r="F3625" s="2">
        <v>0</v>
      </c>
      <c r="G3625" s="100">
        <v>0</v>
      </c>
    </row>
    <row r="3626" spans="1:7" ht="13.5" customHeight="1" x14ac:dyDescent="0.2">
      <c r="A3626" s="100">
        <v>3625</v>
      </c>
      <c r="B3626" s="100">
        <v>3669</v>
      </c>
      <c r="C3626" s="4"/>
      <c r="D3626" s="100">
        <v>3</v>
      </c>
      <c r="E3626" s="100">
        <v>248</v>
      </c>
      <c r="F3626" s="2">
        <v>0</v>
      </c>
      <c r="G3626" s="100">
        <v>0</v>
      </c>
    </row>
    <row r="3627" spans="1:7" ht="13.5" customHeight="1" x14ac:dyDescent="0.2">
      <c r="A3627" s="100">
        <v>3626</v>
      </c>
      <c r="B3627" s="100">
        <v>3670</v>
      </c>
      <c r="C3627" s="4" t="s">
        <v>7</v>
      </c>
      <c r="D3627" s="100">
        <v>1016</v>
      </c>
      <c r="E3627" s="100">
        <v>29</v>
      </c>
      <c r="F3627" s="2">
        <v>0</v>
      </c>
      <c r="G3627" s="100">
        <v>0</v>
      </c>
    </row>
    <row r="3628" spans="1:7" ht="13.5" customHeight="1" x14ac:dyDescent="0.2">
      <c r="A3628" s="100">
        <v>3627</v>
      </c>
      <c r="B3628" s="100">
        <v>3671</v>
      </c>
      <c r="C3628" s="4" t="s">
        <v>7</v>
      </c>
      <c r="D3628" s="100">
        <v>1017</v>
      </c>
      <c r="E3628" s="100">
        <v>29</v>
      </c>
      <c r="F3628" s="2">
        <v>0</v>
      </c>
      <c r="G3628" s="100">
        <v>0</v>
      </c>
    </row>
    <row r="3629" spans="1:7" ht="13.5" customHeight="1" x14ac:dyDescent="0.2">
      <c r="A3629" s="100">
        <v>3628</v>
      </c>
      <c r="B3629" s="100">
        <v>3672</v>
      </c>
      <c r="C3629" s="4" t="s">
        <v>7</v>
      </c>
      <c r="D3629" s="100">
        <v>1018</v>
      </c>
      <c r="E3629" s="100">
        <v>29</v>
      </c>
      <c r="F3629" s="2">
        <v>0</v>
      </c>
      <c r="G3629" s="100">
        <v>0</v>
      </c>
    </row>
    <row r="3630" spans="1:7" ht="13.5" customHeight="1" x14ac:dyDescent="0.2">
      <c r="A3630" s="100">
        <v>3629</v>
      </c>
      <c r="B3630" s="100">
        <v>3673</v>
      </c>
      <c r="C3630" s="4" t="s">
        <v>7</v>
      </c>
      <c r="D3630" s="100">
        <v>1019</v>
      </c>
      <c r="E3630" s="100">
        <v>29</v>
      </c>
      <c r="F3630" s="2">
        <v>0</v>
      </c>
      <c r="G3630" s="100">
        <v>0</v>
      </c>
    </row>
    <row r="3631" spans="1:7" ht="13.5" customHeight="1" x14ac:dyDescent="0.2">
      <c r="A3631" s="100">
        <v>3630</v>
      </c>
      <c r="B3631" s="100">
        <v>3674</v>
      </c>
      <c r="C3631" s="4" t="s">
        <v>7</v>
      </c>
      <c r="D3631" s="100">
        <v>1020</v>
      </c>
      <c r="E3631" s="100">
        <v>29</v>
      </c>
      <c r="F3631" s="2">
        <v>0</v>
      </c>
      <c r="G3631" s="100">
        <v>0</v>
      </c>
    </row>
    <row r="3632" spans="1:7" ht="13.5" customHeight="1" x14ac:dyDescent="0.2">
      <c r="A3632" s="100">
        <v>3631</v>
      </c>
      <c r="B3632" s="100">
        <v>3675</v>
      </c>
      <c r="C3632" s="4" t="s">
        <v>7</v>
      </c>
      <c r="D3632" s="100">
        <v>1021</v>
      </c>
      <c r="E3632" s="100">
        <v>29</v>
      </c>
      <c r="F3632" s="2">
        <v>0</v>
      </c>
      <c r="G3632" s="100">
        <v>0</v>
      </c>
    </row>
    <row r="3633" spans="1:7" ht="13.5" customHeight="1" x14ac:dyDescent="0.2">
      <c r="A3633" s="100">
        <v>3632</v>
      </c>
      <c r="B3633" s="100">
        <v>3676</v>
      </c>
      <c r="C3633" s="4" t="s">
        <v>7</v>
      </c>
      <c r="D3633" s="100">
        <v>1022</v>
      </c>
      <c r="E3633" s="100">
        <v>29</v>
      </c>
      <c r="F3633" s="2">
        <v>0</v>
      </c>
      <c r="G3633" s="100">
        <v>0</v>
      </c>
    </row>
    <row r="3634" spans="1:7" ht="13.5" customHeight="1" x14ac:dyDescent="0.2">
      <c r="A3634" s="100">
        <v>3633</v>
      </c>
      <c r="B3634" s="100">
        <v>3677</v>
      </c>
      <c r="C3634" s="4" t="s">
        <v>7</v>
      </c>
      <c r="D3634" s="100">
        <v>1024</v>
      </c>
      <c r="E3634" s="100">
        <v>29</v>
      </c>
      <c r="F3634" s="2">
        <v>0</v>
      </c>
      <c r="G3634" s="100">
        <v>0</v>
      </c>
    </row>
    <row r="3635" spans="1:7" ht="13.5" customHeight="1" x14ac:dyDescent="0.2">
      <c r="A3635" s="100">
        <v>3634</v>
      </c>
      <c r="B3635" s="100">
        <v>3678</v>
      </c>
      <c r="C3635" s="4" t="s">
        <v>7</v>
      </c>
      <c r="D3635" s="100">
        <v>1025</v>
      </c>
      <c r="E3635" s="100">
        <v>29</v>
      </c>
      <c r="F3635" s="2">
        <v>0</v>
      </c>
      <c r="G3635" s="100">
        <v>0</v>
      </c>
    </row>
    <row r="3636" spans="1:7" ht="13.5" customHeight="1" x14ac:dyDescent="0.2">
      <c r="A3636" s="100">
        <v>3635</v>
      </c>
      <c r="B3636" s="100">
        <v>3679</v>
      </c>
      <c r="C3636" s="4" t="s">
        <v>7</v>
      </c>
      <c r="D3636" s="100">
        <v>1026</v>
      </c>
      <c r="E3636" s="100">
        <v>29</v>
      </c>
      <c r="F3636" s="2">
        <v>0</v>
      </c>
      <c r="G3636" s="100">
        <v>0</v>
      </c>
    </row>
    <row r="3637" spans="1:7" ht="13.5" customHeight="1" x14ac:dyDescent="0.2">
      <c r="A3637" s="100">
        <v>3636</v>
      </c>
      <c r="B3637" s="100">
        <v>3680</v>
      </c>
      <c r="C3637" s="4" t="s">
        <v>7</v>
      </c>
      <c r="D3637" s="100">
        <v>1027</v>
      </c>
      <c r="E3637" s="100">
        <v>29</v>
      </c>
      <c r="F3637" s="2">
        <v>0</v>
      </c>
      <c r="G3637" s="100">
        <v>0</v>
      </c>
    </row>
    <row r="3638" spans="1:7" ht="13.5" customHeight="1" x14ac:dyDescent="0.2">
      <c r="A3638" s="100">
        <v>3637</v>
      </c>
      <c r="B3638" s="100">
        <v>3681</v>
      </c>
      <c r="C3638" s="4" t="s">
        <v>7</v>
      </c>
      <c r="D3638" s="100">
        <v>1028</v>
      </c>
      <c r="E3638" s="100">
        <v>29</v>
      </c>
      <c r="F3638" s="2">
        <v>0</v>
      </c>
      <c r="G3638" s="100">
        <v>0</v>
      </c>
    </row>
    <row r="3639" spans="1:7" ht="13.5" customHeight="1" x14ac:dyDescent="0.2">
      <c r="A3639" s="100">
        <v>3638</v>
      </c>
      <c r="B3639" s="100">
        <v>3682</v>
      </c>
      <c r="C3639" s="4" t="s">
        <v>7</v>
      </c>
      <c r="D3639" s="100">
        <v>1029</v>
      </c>
      <c r="E3639" s="100">
        <v>29</v>
      </c>
      <c r="F3639" s="2">
        <v>0</v>
      </c>
      <c r="G3639" s="100">
        <v>0</v>
      </c>
    </row>
    <row r="3640" spans="1:7" ht="13.5" customHeight="1" x14ac:dyDescent="0.2">
      <c r="A3640" s="100">
        <v>3639</v>
      </c>
      <c r="B3640" s="100">
        <v>3683</v>
      </c>
      <c r="C3640" s="4" t="s">
        <v>7</v>
      </c>
      <c r="D3640" s="100">
        <v>1030</v>
      </c>
      <c r="E3640" s="100">
        <v>29</v>
      </c>
      <c r="F3640" s="2">
        <v>0</v>
      </c>
      <c r="G3640" s="100">
        <v>0</v>
      </c>
    </row>
    <row r="3641" spans="1:7" ht="13.5" customHeight="1" x14ac:dyDescent="0.2">
      <c r="A3641" s="100">
        <v>3640</v>
      </c>
      <c r="B3641" s="100">
        <v>3684</v>
      </c>
      <c r="C3641" s="4" t="s">
        <v>7</v>
      </c>
      <c r="D3641" s="100">
        <v>1031</v>
      </c>
      <c r="E3641" s="100">
        <v>29</v>
      </c>
      <c r="F3641" s="2">
        <v>0</v>
      </c>
      <c r="G3641" s="100">
        <v>0</v>
      </c>
    </row>
    <row r="3642" spans="1:7" ht="13.5" customHeight="1" x14ac:dyDescent="0.2">
      <c r="A3642" s="100">
        <v>3641</v>
      </c>
      <c r="B3642" s="100">
        <v>3685</v>
      </c>
      <c r="C3642" s="4" t="s">
        <v>7</v>
      </c>
      <c r="D3642" s="100">
        <v>1032</v>
      </c>
      <c r="E3642" s="100">
        <v>29</v>
      </c>
      <c r="F3642" s="2">
        <v>0</v>
      </c>
      <c r="G3642" s="100">
        <v>0</v>
      </c>
    </row>
    <row r="3643" spans="1:7" ht="13.5" customHeight="1" x14ac:dyDescent="0.2">
      <c r="A3643" s="100">
        <v>3642</v>
      </c>
      <c r="B3643" s="100">
        <v>3686</v>
      </c>
      <c r="C3643" s="4" t="s">
        <v>7</v>
      </c>
      <c r="D3643" s="100">
        <v>1033</v>
      </c>
      <c r="E3643" s="100">
        <v>29</v>
      </c>
      <c r="F3643" s="2">
        <v>0</v>
      </c>
      <c r="G3643" s="100">
        <v>0</v>
      </c>
    </row>
    <row r="3644" spans="1:7" ht="13.5" customHeight="1" x14ac:dyDescent="0.2">
      <c r="A3644" s="100">
        <v>3643</v>
      </c>
      <c r="B3644" s="100">
        <v>3687</v>
      </c>
      <c r="C3644" s="4" t="s">
        <v>7</v>
      </c>
      <c r="D3644" s="100">
        <v>1034</v>
      </c>
      <c r="E3644" s="100">
        <v>29</v>
      </c>
      <c r="F3644" s="2">
        <v>0</v>
      </c>
      <c r="G3644" s="100">
        <v>0</v>
      </c>
    </row>
    <row r="3645" spans="1:7" ht="13.5" customHeight="1" x14ac:dyDescent="0.2">
      <c r="A3645" s="100">
        <v>3644</v>
      </c>
      <c r="B3645" s="100">
        <v>3688</v>
      </c>
      <c r="C3645" s="4" t="s">
        <v>7</v>
      </c>
      <c r="D3645" s="100">
        <v>1035</v>
      </c>
      <c r="E3645" s="100">
        <v>29</v>
      </c>
      <c r="F3645" s="2">
        <v>0</v>
      </c>
      <c r="G3645" s="100">
        <v>0</v>
      </c>
    </row>
    <row r="3646" spans="1:7" ht="13.5" customHeight="1" x14ac:dyDescent="0.2">
      <c r="A3646" s="100">
        <v>3645</v>
      </c>
      <c r="B3646" s="100">
        <v>3689</v>
      </c>
      <c r="C3646" s="4" t="s">
        <v>7</v>
      </c>
      <c r="D3646" s="100">
        <v>1036</v>
      </c>
      <c r="E3646" s="100">
        <v>29</v>
      </c>
      <c r="F3646" s="2">
        <v>0</v>
      </c>
      <c r="G3646" s="100">
        <v>0</v>
      </c>
    </row>
    <row r="3647" spans="1:7" ht="13.5" customHeight="1" x14ac:dyDescent="0.2">
      <c r="A3647" s="100">
        <v>3646</v>
      </c>
      <c r="B3647" s="100">
        <v>3690</v>
      </c>
      <c r="C3647" s="4" t="s">
        <v>7</v>
      </c>
      <c r="D3647" s="100">
        <v>1037</v>
      </c>
      <c r="E3647" s="100">
        <v>29</v>
      </c>
      <c r="F3647" s="2">
        <v>0</v>
      </c>
      <c r="G3647" s="100">
        <v>0</v>
      </c>
    </row>
    <row r="3648" spans="1:7" ht="13.5" customHeight="1" x14ac:dyDescent="0.2">
      <c r="A3648" s="100">
        <v>3647</v>
      </c>
      <c r="B3648" s="100">
        <v>3691</v>
      </c>
      <c r="C3648" s="4" t="s">
        <v>7</v>
      </c>
      <c r="D3648" s="100">
        <v>1038</v>
      </c>
      <c r="E3648" s="100">
        <v>29</v>
      </c>
      <c r="F3648" s="2">
        <v>0</v>
      </c>
      <c r="G3648" s="100">
        <v>0</v>
      </c>
    </row>
    <row r="3649" spans="1:7" ht="13.5" customHeight="1" x14ac:dyDescent="0.2">
      <c r="A3649" s="100">
        <v>3648</v>
      </c>
      <c r="B3649" s="100">
        <v>3692</v>
      </c>
      <c r="C3649" s="4" t="s">
        <v>7</v>
      </c>
      <c r="D3649" s="100">
        <v>1039</v>
      </c>
      <c r="E3649" s="100">
        <v>29</v>
      </c>
      <c r="F3649" s="2">
        <v>0</v>
      </c>
      <c r="G3649" s="100">
        <v>0</v>
      </c>
    </row>
    <row r="3650" spans="1:7" ht="13.5" customHeight="1" x14ac:dyDescent="0.2">
      <c r="A3650" s="100">
        <v>3649</v>
      </c>
      <c r="B3650" s="100">
        <v>3693</v>
      </c>
      <c r="C3650" s="4" t="s">
        <v>7</v>
      </c>
      <c r="D3650" s="100">
        <v>1040</v>
      </c>
      <c r="E3650" s="100">
        <v>29</v>
      </c>
      <c r="F3650" s="2">
        <v>0</v>
      </c>
      <c r="G3650" s="100">
        <v>0</v>
      </c>
    </row>
    <row r="3651" spans="1:7" ht="13.5" customHeight="1" x14ac:dyDescent="0.2">
      <c r="A3651" s="100">
        <v>3650</v>
      </c>
      <c r="B3651" s="100">
        <v>3694</v>
      </c>
      <c r="C3651" s="4" t="s">
        <v>7</v>
      </c>
      <c r="D3651" s="100">
        <v>1041</v>
      </c>
      <c r="E3651" s="100">
        <v>29</v>
      </c>
      <c r="F3651" s="2">
        <v>0</v>
      </c>
      <c r="G3651" s="100">
        <v>0</v>
      </c>
    </row>
    <row r="3652" spans="1:7" ht="13.5" customHeight="1" x14ac:dyDescent="0.2">
      <c r="A3652" s="100">
        <v>3651</v>
      </c>
      <c r="B3652" s="100">
        <v>3695</v>
      </c>
      <c r="C3652" s="4" t="s">
        <v>7</v>
      </c>
      <c r="D3652" s="100">
        <v>1042</v>
      </c>
      <c r="E3652" s="100">
        <v>29</v>
      </c>
      <c r="F3652" s="2">
        <v>0</v>
      </c>
      <c r="G3652" s="100">
        <v>0</v>
      </c>
    </row>
    <row r="3653" spans="1:7" ht="13.5" customHeight="1" x14ac:dyDescent="0.2">
      <c r="A3653" s="100">
        <v>3652</v>
      </c>
      <c r="B3653" s="100">
        <v>3696</v>
      </c>
      <c r="C3653" s="4" t="s">
        <v>7</v>
      </c>
      <c r="D3653" s="100">
        <v>1043</v>
      </c>
      <c r="E3653" s="100">
        <v>29</v>
      </c>
      <c r="F3653" s="2">
        <v>0</v>
      </c>
      <c r="G3653" s="100">
        <v>0</v>
      </c>
    </row>
    <row r="3654" spans="1:7" ht="13.5" customHeight="1" x14ac:dyDescent="0.2">
      <c r="A3654" s="100">
        <v>3653</v>
      </c>
      <c r="B3654" s="100">
        <v>3697</v>
      </c>
      <c r="C3654" s="4" t="s">
        <v>7</v>
      </c>
      <c r="D3654" s="100">
        <v>1044</v>
      </c>
      <c r="E3654" s="100">
        <v>29</v>
      </c>
      <c r="F3654" s="2">
        <v>0</v>
      </c>
      <c r="G3654" s="100">
        <v>0</v>
      </c>
    </row>
    <row r="3655" spans="1:7" ht="13.5" customHeight="1" x14ac:dyDescent="0.2">
      <c r="A3655" s="100">
        <v>3654</v>
      </c>
      <c r="B3655" s="100">
        <v>3698</v>
      </c>
      <c r="C3655" s="4" t="s">
        <v>7</v>
      </c>
      <c r="D3655" s="100">
        <v>1045</v>
      </c>
      <c r="E3655" s="100">
        <v>29</v>
      </c>
      <c r="F3655" s="2">
        <v>0</v>
      </c>
      <c r="G3655" s="100">
        <v>0</v>
      </c>
    </row>
    <row r="3656" spans="1:7" ht="13.5" customHeight="1" x14ac:dyDescent="0.2">
      <c r="A3656" s="100">
        <v>3655</v>
      </c>
      <c r="B3656" s="100">
        <v>3699</v>
      </c>
      <c r="C3656" s="4" t="s">
        <v>7</v>
      </c>
      <c r="D3656" s="100">
        <v>1047</v>
      </c>
      <c r="E3656" s="100">
        <v>29</v>
      </c>
      <c r="F3656" s="2">
        <v>0</v>
      </c>
      <c r="G3656" s="100">
        <v>0</v>
      </c>
    </row>
    <row r="3657" spans="1:7" ht="13.5" customHeight="1" x14ac:dyDescent="0.2">
      <c r="A3657" s="100">
        <v>3656</v>
      </c>
      <c r="B3657" s="100">
        <v>3700</v>
      </c>
      <c r="C3657" s="4" t="s">
        <v>7</v>
      </c>
      <c r="D3657" s="100">
        <v>1048</v>
      </c>
      <c r="E3657" s="100">
        <v>29</v>
      </c>
      <c r="F3657" s="2">
        <v>0</v>
      </c>
      <c r="G3657" s="100">
        <v>0</v>
      </c>
    </row>
    <row r="3658" spans="1:7" ht="13.5" customHeight="1" x14ac:dyDescent="0.2">
      <c r="A3658" s="100">
        <v>3657</v>
      </c>
      <c r="B3658" s="100">
        <v>3701</v>
      </c>
      <c r="C3658" s="4" t="s">
        <v>7</v>
      </c>
      <c r="D3658" s="100">
        <v>1050</v>
      </c>
      <c r="E3658" s="100">
        <v>29</v>
      </c>
      <c r="F3658" s="2">
        <v>0</v>
      </c>
      <c r="G3658" s="100">
        <v>0</v>
      </c>
    </row>
    <row r="3659" spans="1:7" ht="13.5" customHeight="1" x14ac:dyDescent="0.2">
      <c r="A3659" s="100">
        <v>3658</v>
      </c>
      <c r="B3659" s="100">
        <v>3702</v>
      </c>
      <c r="C3659" s="4" t="s">
        <v>7</v>
      </c>
      <c r="D3659" s="100">
        <v>1051</v>
      </c>
      <c r="E3659" s="100">
        <v>29</v>
      </c>
      <c r="F3659" s="2">
        <v>0</v>
      </c>
      <c r="G3659" s="100">
        <v>0</v>
      </c>
    </row>
    <row r="3660" spans="1:7" ht="13.5" customHeight="1" x14ac:dyDescent="0.2">
      <c r="A3660" s="100">
        <v>3659</v>
      </c>
      <c r="B3660" s="100">
        <v>3703</v>
      </c>
      <c r="C3660" s="4" t="s">
        <v>7</v>
      </c>
      <c r="D3660" s="100">
        <v>1052</v>
      </c>
      <c r="E3660" s="100">
        <v>29</v>
      </c>
      <c r="F3660" s="2">
        <v>0</v>
      </c>
      <c r="G3660" s="100">
        <v>0</v>
      </c>
    </row>
    <row r="3661" spans="1:7" ht="13.5" customHeight="1" x14ac:dyDescent="0.2">
      <c r="A3661" s="100">
        <v>3660</v>
      </c>
      <c r="B3661" s="100">
        <v>3704</v>
      </c>
      <c r="C3661" s="4" t="s">
        <v>7</v>
      </c>
      <c r="D3661" s="100">
        <v>1053</v>
      </c>
      <c r="E3661" s="100">
        <v>29</v>
      </c>
      <c r="F3661" s="2">
        <v>0</v>
      </c>
      <c r="G3661" s="100">
        <v>0</v>
      </c>
    </row>
    <row r="3662" spans="1:7" ht="13.5" customHeight="1" x14ac:dyDescent="0.2">
      <c r="A3662" s="100">
        <v>3661</v>
      </c>
      <c r="B3662" s="100">
        <v>3705</v>
      </c>
      <c r="C3662" s="4" t="s">
        <v>7</v>
      </c>
      <c r="D3662" s="100">
        <v>1055</v>
      </c>
      <c r="E3662" s="100">
        <v>29</v>
      </c>
      <c r="F3662" s="2">
        <v>0</v>
      </c>
      <c r="G3662" s="100">
        <v>0</v>
      </c>
    </row>
    <row r="3663" spans="1:7" ht="13.5" customHeight="1" x14ac:dyDescent="0.2">
      <c r="A3663" s="100">
        <v>3662</v>
      </c>
      <c r="B3663" s="100">
        <v>3706</v>
      </c>
      <c r="C3663" s="4" t="s">
        <v>7</v>
      </c>
      <c r="D3663" s="100">
        <v>1056</v>
      </c>
      <c r="E3663" s="100">
        <v>29</v>
      </c>
      <c r="F3663" s="2">
        <v>0</v>
      </c>
      <c r="G3663" s="100">
        <v>0</v>
      </c>
    </row>
    <row r="3664" spans="1:7" ht="13.5" customHeight="1" x14ac:dyDescent="0.2">
      <c r="A3664" s="100">
        <v>3663</v>
      </c>
      <c r="B3664" s="100">
        <v>3707</v>
      </c>
      <c r="C3664" s="4" t="s">
        <v>7</v>
      </c>
      <c r="D3664" s="100">
        <v>1057</v>
      </c>
      <c r="E3664" s="100">
        <v>29</v>
      </c>
      <c r="F3664" s="2">
        <v>0</v>
      </c>
      <c r="G3664" s="100">
        <v>0</v>
      </c>
    </row>
    <row r="3665" spans="1:7" ht="13.5" customHeight="1" x14ac:dyDescent="0.2">
      <c r="A3665" s="100">
        <v>3664</v>
      </c>
      <c r="B3665" s="100">
        <v>3708</v>
      </c>
      <c r="C3665" s="4" t="s">
        <v>7</v>
      </c>
      <c r="D3665" s="100">
        <v>1058</v>
      </c>
      <c r="E3665" s="100">
        <v>29</v>
      </c>
      <c r="F3665" s="2">
        <v>0</v>
      </c>
      <c r="G3665" s="100">
        <v>0</v>
      </c>
    </row>
    <row r="3666" spans="1:7" ht="13.5" customHeight="1" x14ac:dyDescent="0.2">
      <c r="A3666" s="100">
        <v>3665</v>
      </c>
      <c r="B3666" s="100">
        <v>3709</v>
      </c>
      <c r="C3666" s="4" t="s">
        <v>7</v>
      </c>
      <c r="D3666" s="100">
        <v>1059</v>
      </c>
      <c r="E3666" s="100">
        <v>29</v>
      </c>
      <c r="F3666" s="2">
        <v>0</v>
      </c>
      <c r="G3666" s="100">
        <v>0</v>
      </c>
    </row>
    <row r="3667" spans="1:7" ht="13.5" customHeight="1" x14ac:dyDescent="0.2">
      <c r="A3667" s="100">
        <v>3666</v>
      </c>
      <c r="B3667" s="100">
        <v>3710</v>
      </c>
      <c r="C3667" s="4" t="s">
        <v>7</v>
      </c>
      <c r="D3667" s="100">
        <v>1060</v>
      </c>
      <c r="E3667" s="100">
        <v>29</v>
      </c>
      <c r="F3667" s="2">
        <v>0</v>
      </c>
      <c r="G3667" s="100">
        <v>0</v>
      </c>
    </row>
    <row r="3668" spans="1:7" ht="13.5" customHeight="1" x14ac:dyDescent="0.2">
      <c r="A3668" s="100">
        <v>3667</v>
      </c>
      <c r="B3668" s="100">
        <v>3711</v>
      </c>
      <c r="C3668" s="4" t="s">
        <v>7</v>
      </c>
      <c r="D3668" s="100">
        <v>1061</v>
      </c>
      <c r="E3668" s="100">
        <v>29</v>
      </c>
      <c r="F3668" s="2">
        <v>0</v>
      </c>
      <c r="G3668" s="100">
        <v>0</v>
      </c>
    </row>
    <row r="3669" spans="1:7" ht="13.5" customHeight="1" x14ac:dyDescent="0.2">
      <c r="A3669" s="100">
        <v>3668</v>
      </c>
      <c r="B3669" s="100">
        <v>3712</v>
      </c>
      <c r="C3669" s="4" t="s">
        <v>7</v>
      </c>
      <c r="D3669" s="100">
        <v>1064</v>
      </c>
      <c r="E3669" s="100">
        <v>29</v>
      </c>
      <c r="F3669" s="2">
        <v>0</v>
      </c>
      <c r="G3669" s="100">
        <v>0</v>
      </c>
    </row>
    <row r="3670" spans="1:7" ht="13.5" customHeight="1" x14ac:dyDescent="0.2">
      <c r="A3670" s="100">
        <v>3669</v>
      </c>
      <c r="B3670" s="100">
        <v>3713</v>
      </c>
      <c r="C3670" s="4" t="s">
        <v>7</v>
      </c>
      <c r="D3670" s="100">
        <v>1065</v>
      </c>
      <c r="E3670" s="100">
        <v>29</v>
      </c>
      <c r="F3670" s="2">
        <v>0</v>
      </c>
      <c r="G3670" s="100">
        <v>0</v>
      </c>
    </row>
    <row r="3671" spans="1:7" ht="13.5" customHeight="1" x14ac:dyDescent="0.2">
      <c r="A3671" s="100">
        <v>3670</v>
      </c>
      <c r="B3671" s="100">
        <v>3714</v>
      </c>
      <c r="C3671" s="4" t="s">
        <v>7</v>
      </c>
      <c r="D3671" s="100">
        <v>1066</v>
      </c>
      <c r="E3671" s="100">
        <v>29</v>
      </c>
      <c r="F3671" s="2">
        <v>0</v>
      </c>
      <c r="G3671" s="100">
        <v>0</v>
      </c>
    </row>
    <row r="3672" spans="1:7" ht="13.5" customHeight="1" x14ac:dyDescent="0.2">
      <c r="A3672" s="100">
        <v>3671</v>
      </c>
      <c r="B3672" s="100">
        <v>3715</v>
      </c>
      <c r="C3672" s="4" t="s">
        <v>7</v>
      </c>
      <c r="D3672" s="100">
        <v>1067</v>
      </c>
      <c r="E3672" s="100">
        <v>29</v>
      </c>
      <c r="F3672" s="2">
        <v>0</v>
      </c>
      <c r="G3672" s="100">
        <v>0</v>
      </c>
    </row>
    <row r="3673" spans="1:7" ht="13.5" customHeight="1" x14ac:dyDescent="0.2">
      <c r="A3673" s="100">
        <v>3672</v>
      </c>
      <c r="B3673" s="100">
        <v>3716</v>
      </c>
      <c r="C3673" s="4" t="s">
        <v>7</v>
      </c>
      <c r="D3673" s="100">
        <v>1068</v>
      </c>
      <c r="E3673" s="100">
        <v>29</v>
      </c>
      <c r="F3673" s="2">
        <v>0</v>
      </c>
      <c r="G3673" s="100">
        <v>0</v>
      </c>
    </row>
    <row r="3674" spans="1:7" ht="13.5" customHeight="1" x14ac:dyDescent="0.2">
      <c r="A3674" s="100">
        <v>3673</v>
      </c>
      <c r="B3674" s="100">
        <v>3717</v>
      </c>
      <c r="C3674" s="4" t="s">
        <v>7</v>
      </c>
      <c r="D3674" s="100">
        <v>1069</v>
      </c>
      <c r="E3674" s="100">
        <v>29</v>
      </c>
      <c r="F3674" s="2">
        <v>0</v>
      </c>
      <c r="G3674" s="100">
        <v>0</v>
      </c>
    </row>
    <row r="3675" spans="1:7" ht="13.5" customHeight="1" x14ac:dyDescent="0.2">
      <c r="A3675" s="100">
        <v>3674</v>
      </c>
      <c r="B3675" s="100">
        <v>3718</v>
      </c>
      <c r="C3675" s="4" t="s">
        <v>7</v>
      </c>
      <c r="D3675" s="100">
        <v>1070</v>
      </c>
      <c r="E3675" s="100">
        <v>29</v>
      </c>
      <c r="F3675" s="2">
        <v>0</v>
      </c>
      <c r="G3675" s="100">
        <v>0</v>
      </c>
    </row>
    <row r="3676" spans="1:7" ht="13.5" customHeight="1" x14ac:dyDescent="0.2">
      <c r="A3676" s="100">
        <v>3675</v>
      </c>
      <c r="B3676" s="100">
        <v>3719</v>
      </c>
      <c r="C3676" s="4" t="s">
        <v>7</v>
      </c>
      <c r="D3676" s="100">
        <v>1071</v>
      </c>
      <c r="E3676" s="100">
        <v>29</v>
      </c>
      <c r="F3676" s="2">
        <v>0</v>
      </c>
      <c r="G3676" s="100">
        <v>0</v>
      </c>
    </row>
    <row r="3677" spans="1:7" ht="13.5" customHeight="1" x14ac:dyDescent="0.2">
      <c r="A3677" s="100">
        <v>3676</v>
      </c>
      <c r="B3677" s="100">
        <v>3720</v>
      </c>
      <c r="C3677" s="4" t="s">
        <v>7</v>
      </c>
      <c r="D3677" s="100">
        <v>1073</v>
      </c>
      <c r="E3677" s="100">
        <v>29</v>
      </c>
      <c r="F3677" s="2">
        <v>0</v>
      </c>
      <c r="G3677" s="100">
        <v>0</v>
      </c>
    </row>
    <row r="3678" spans="1:7" ht="13.5" customHeight="1" x14ac:dyDescent="0.2">
      <c r="A3678" s="100">
        <v>3677</v>
      </c>
      <c r="B3678" s="100">
        <v>3721</v>
      </c>
      <c r="C3678" s="4" t="s">
        <v>7</v>
      </c>
      <c r="D3678" s="100">
        <v>1074</v>
      </c>
      <c r="E3678" s="100">
        <v>29</v>
      </c>
      <c r="F3678" s="2">
        <v>0</v>
      </c>
      <c r="G3678" s="100">
        <v>0</v>
      </c>
    </row>
    <row r="3679" spans="1:7" ht="13.5" customHeight="1" x14ac:dyDescent="0.2">
      <c r="A3679" s="100">
        <v>3678</v>
      </c>
      <c r="B3679" s="100">
        <v>3722</v>
      </c>
      <c r="C3679" s="4" t="s">
        <v>7</v>
      </c>
      <c r="D3679" s="100">
        <v>1075</v>
      </c>
      <c r="E3679" s="100">
        <v>29</v>
      </c>
      <c r="F3679" s="2">
        <v>0</v>
      </c>
      <c r="G3679" s="100">
        <v>0</v>
      </c>
    </row>
    <row r="3680" spans="1:7" ht="13.5" customHeight="1" x14ac:dyDescent="0.2">
      <c r="A3680" s="100">
        <v>3679</v>
      </c>
      <c r="B3680" s="100">
        <v>3723</v>
      </c>
      <c r="C3680" s="4" t="s">
        <v>7</v>
      </c>
      <c r="D3680" s="100">
        <v>1076</v>
      </c>
      <c r="E3680" s="100">
        <v>29</v>
      </c>
      <c r="F3680" s="2">
        <v>0</v>
      </c>
      <c r="G3680" s="100">
        <v>0</v>
      </c>
    </row>
    <row r="3681" spans="1:7" ht="13.5" customHeight="1" x14ac:dyDescent="0.2">
      <c r="A3681" s="100">
        <v>3680</v>
      </c>
      <c r="B3681" s="100">
        <v>3724</v>
      </c>
      <c r="C3681" s="4" t="s">
        <v>7</v>
      </c>
      <c r="D3681" s="100">
        <v>1077</v>
      </c>
      <c r="E3681" s="100">
        <v>29</v>
      </c>
      <c r="F3681" s="2">
        <v>0</v>
      </c>
      <c r="G3681" s="100">
        <v>0</v>
      </c>
    </row>
    <row r="3682" spans="1:7" ht="13.5" customHeight="1" x14ac:dyDescent="0.2">
      <c r="A3682" s="100">
        <v>3681</v>
      </c>
      <c r="B3682" s="100">
        <v>3725</v>
      </c>
      <c r="C3682" s="4" t="s">
        <v>7</v>
      </c>
      <c r="D3682" s="100">
        <v>1078</v>
      </c>
      <c r="E3682" s="100">
        <v>29</v>
      </c>
      <c r="F3682" s="2">
        <v>0</v>
      </c>
      <c r="G3682" s="100">
        <v>0</v>
      </c>
    </row>
    <row r="3683" spans="1:7" ht="13.5" customHeight="1" x14ac:dyDescent="0.2">
      <c r="A3683" s="100">
        <v>3682</v>
      </c>
      <c r="B3683" s="100">
        <v>3726</v>
      </c>
      <c r="C3683" s="4" t="s">
        <v>7</v>
      </c>
      <c r="D3683" s="100">
        <v>1079</v>
      </c>
      <c r="E3683" s="100">
        <v>29</v>
      </c>
      <c r="F3683" s="2">
        <v>0</v>
      </c>
      <c r="G3683" s="100">
        <v>0</v>
      </c>
    </row>
    <row r="3684" spans="1:7" ht="13.5" customHeight="1" x14ac:dyDescent="0.2">
      <c r="A3684" s="100">
        <v>3683</v>
      </c>
      <c r="B3684" s="100">
        <v>3727</v>
      </c>
      <c r="C3684" s="4" t="s">
        <v>7</v>
      </c>
      <c r="D3684" s="100">
        <v>1080</v>
      </c>
      <c r="E3684" s="100">
        <v>29</v>
      </c>
      <c r="F3684" s="2">
        <v>0</v>
      </c>
      <c r="G3684" s="100">
        <v>0</v>
      </c>
    </row>
    <row r="3685" spans="1:7" ht="13.5" customHeight="1" x14ac:dyDescent="0.2">
      <c r="A3685" s="100">
        <v>3684</v>
      </c>
      <c r="B3685" s="100">
        <v>3728</v>
      </c>
      <c r="C3685" s="4" t="s">
        <v>7</v>
      </c>
      <c r="D3685" s="100">
        <v>1081</v>
      </c>
      <c r="E3685" s="100">
        <v>29</v>
      </c>
      <c r="F3685" s="2">
        <v>0</v>
      </c>
      <c r="G3685" s="100">
        <v>0</v>
      </c>
    </row>
    <row r="3686" spans="1:7" ht="13.5" customHeight="1" x14ac:dyDescent="0.2">
      <c r="A3686" s="100">
        <v>3685</v>
      </c>
      <c r="B3686" s="100">
        <v>3729</v>
      </c>
      <c r="C3686" s="4" t="s">
        <v>7</v>
      </c>
      <c r="D3686" s="100">
        <v>1082</v>
      </c>
      <c r="E3686" s="100">
        <v>29</v>
      </c>
      <c r="F3686" s="2">
        <v>0</v>
      </c>
      <c r="G3686" s="100">
        <v>0</v>
      </c>
    </row>
    <row r="3687" spans="1:7" ht="13.5" customHeight="1" x14ac:dyDescent="0.2">
      <c r="A3687" s="100">
        <v>3686</v>
      </c>
      <c r="B3687" s="100">
        <v>3730</v>
      </c>
      <c r="C3687" s="4" t="s">
        <v>7</v>
      </c>
      <c r="D3687" s="100">
        <v>1083</v>
      </c>
      <c r="E3687" s="100">
        <v>29</v>
      </c>
      <c r="F3687" s="2">
        <v>0</v>
      </c>
      <c r="G3687" s="100">
        <v>0</v>
      </c>
    </row>
    <row r="3688" spans="1:7" ht="13.5" customHeight="1" x14ac:dyDescent="0.2">
      <c r="A3688" s="100">
        <v>3687</v>
      </c>
      <c r="B3688" s="100">
        <v>3731</v>
      </c>
      <c r="C3688" s="4" t="s">
        <v>7</v>
      </c>
      <c r="D3688" s="100">
        <v>1084</v>
      </c>
      <c r="E3688" s="100">
        <v>29</v>
      </c>
      <c r="F3688" s="2">
        <v>0</v>
      </c>
      <c r="G3688" s="100">
        <v>0</v>
      </c>
    </row>
    <row r="3689" spans="1:7" ht="13.5" customHeight="1" x14ac:dyDescent="0.2">
      <c r="A3689" s="100">
        <v>3688</v>
      </c>
      <c r="B3689" s="100">
        <v>3732</v>
      </c>
      <c r="C3689" s="4" t="s">
        <v>7</v>
      </c>
      <c r="D3689" s="100">
        <v>1085</v>
      </c>
      <c r="E3689" s="100">
        <v>29</v>
      </c>
      <c r="F3689" s="2">
        <v>0</v>
      </c>
      <c r="G3689" s="100">
        <v>0</v>
      </c>
    </row>
    <row r="3690" spans="1:7" ht="13.5" customHeight="1" x14ac:dyDescent="0.2">
      <c r="A3690" s="100">
        <v>3689</v>
      </c>
      <c r="B3690" s="100">
        <v>3733</v>
      </c>
      <c r="C3690" s="4" t="s">
        <v>7</v>
      </c>
      <c r="D3690" s="100">
        <v>1086</v>
      </c>
      <c r="E3690" s="100">
        <v>29</v>
      </c>
      <c r="F3690" s="2">
        <v>0</v>
      </c>
      <c r="G3690" s="100">
        <v>0</v>
      </c>
    </row>
    <row r="3691" spans="1:7" ht="13.5" customHeight="1" x14ac:dyDescent="0.2">
      <c r="A3691" s="100">
        <v>3690</v>
      </c>
      <c r="B3691" s="100">
        <v>3734</v>
      </c>
      <c r="C3691" s="4" t="s">
        <v>7</v>
      </c>
      <c r="D3691" s="100">
        <v>1087</v>
      </c>
      <c r="E3691" s="100">
        <v>29</v>
      </c>
      <c r="F3691" s="2">
        <v>0</v>
      </c>
      <c r="G3691" s="100">
        <v>0</v>
      </c>
    </row>
    <row r="3692" spans="1:7" ht="13.5" customHeight="1" x14ac:dyDescent="0.2">
      <c r="A3692" s="100">
        <v>3691</v>
      </c>
      <c r="B3692" s="100">
        <v>3735</v>
      </c>
      <c r="C3692" s="4" t="s">
        <v>7</v>
      </c>
      <c r="D3692" s="100">
        <v>1088</v>
      </c>
      <c r="E3692" s="100">
        <v>29</v>
      </c>
      <c r="F3692" s="2">
        <v>0</v>
      </c>
      <c r="G3692" s="100">
        <v>0</v>
      </c>
    </row>
    <row r="3693" spans="1:7" ht="13.5" customHeight="1" x14ac:dyDescent="0.2">
      <c r="A3693" s="100">
        <v>3692</v>
      </c>
      <c r="B3693" s="100">
        <v>3736</v>
      </c>
      <c r="C3693" s="4" t="s">
        <v>7</v>
      </c>
      <c r="D3693" s="100">
        <v>1089</v>
      </c>
      <c r="E3693" s="100">
        <v>29</v>
      </c>
      <c r="F3693" s="2">
        <v>0</v>
      </c>
      <c r="G3693" s="100">
        <v>0</v>
      </c>
    </row>
    <row r="3694" spans="1:7" ht="13.5" customHeight="1" x14ac:dyDescent="0.2">
      <c r="A3694" s="100">
        <v>3693</v>
      </c>
      <c r="B3694" s="100">
        <v>3737</v>
      </c>
      <c r="C3694" s="4" t="s">
        <v>7</v>
      </c>
      <c r="D3694" s="100">
        <v>1090</v>
      </c>
      <c r="E3694" s="100">
        <v>29</v>
      </c>
      <c r="F3694" s="2">
        <v>0</v>
      </c>
      <c r="G3694" s="100">
        <v>0</v>
      </c>
    </row>
    <row r="3695" spans="1:7" ht="13.5" customHeight="1" x14ac:dyDescent="0.2">
      <c r="A3695" s="100">
        <v>3694</v>
      </c>
      <c r="B3695" s="100">
        <v>3738</v>
      </c>
      <c r="C3695" s="4" t="s">
        <v>7</v>
      </c>
      <c r="D3695" s="100">
        <v>1092</v>
      </c>
      <c r="E3695" s="100">
        <v>29</v>
      </c>
      <c r="F3695" s="2">
        <v>0</v>
      </c>
      <c r="G3695" s="100">
        <v>0</v>
      </c>
    </row>
    <row r="3696" spans="1:7" ht="13.5" customHeight="1" x14ac:dyDescent="0.2">
      <c r="A3696" s="100">
        <v>3695</v>
      </c>
      <c r="B3696" s="100">
        <v>3739</v>
      </c>
      <c r="C3696" s="4" t="s">
        <v>7</v>
      </c>
      <c r="D3696" s="100">
        <v>1093</v>
      </c>
      <c r="E3696" s="100">
        <v>29</v>
      </c>
      <c r="F3696" s="2">
        <v>0</v>
      </c>
      <c r="G3696" s="100">
        <v>0</v>
      </c>
    </row>
    <row r="3697" spans="1:7" ht="13.5" customHeight="1" x14ac:dyDescent="0.2">
      <c r="A3697" s="100">
        <v>3696</v>
      </c>
      <c r="B3697" s="100">
        <v>3740</v>
      </c>
      <c r="C3697" s="4" t="s">
        <v>7</v>
      </c>
      <c r="D3697" s="100">
        <v>1094</v>
      </c>
      <c r="E3697" s="100">
        <v>29</v>
      </c>
      <c r="F3697" s="2">
        <v>0</v>
      </c>
      <c r="G3697" s="100">
        <v>0</v>
      </c>
    </row>
    <row r="3698" spans="1:7" ht="13.5" customHeight="1" x14ac:dyDescent="0.2">
      <c r="A3698" s="100">
        <v>3697</v>
      </c>
      <c r="B3698" s="100">
        <v>3741</v>
      </c>
      <c r="C3698" s="4" t="s">
        <v>7</v>
      </c>
      <c r="D3698" s="100">
        <v>1095</v>
      </c>
      <c r="E3698" s="100">
        <v>29</v>
      </c>
      <c r="F3698" s="2">
        <v>0</v>
      </c>
      <c r="G3698" s="100">
        <v>0</v>
      </c>
    </row>
    <row r="3699" spans="1:7" ht="13.5" customHeight="1" x14ac:dyDescent="0.2">
      <c r="A3699" s="100">
        <v>3698</v>
      </c>
      <c r="B3699" s="100">
        <v>3742</v>
      </c>
      <c r="C3699" s="4" t="s">
        <v>7</v>
      </c>
      <c r="D3699" s="100">
        <v>1097</v>
      </c>
      <c r="E3699" s="100">
        <v>29</v>
      </c>
      <c r="F3699" s="2">
        <v>0</v>
      </c>
      <c r="G3699" s="100">
        <v>0</v>
      </c>
    </row>
    <row r="3700" spans="1:7" ht="13.5" customHeight="1" x14ac:dyDescent="0.2">
      <c r="A3700" s="100">
        <v>3699</v>
      </c>
      <c r="B3700" s="100">
        <v>3743</v>
      </c>
      <c r="C3700" s="4" t="s">
        <v>7</v>
      </c>
      <c r="D3700" s="100">
        <v>1098</v>
      </c>
      <c r="E3700" s="100">
        <v>29</v>
      </c>
      <c r="F3700" s="2">
        <v>0</v>
      </c>
      <c r="G3700" s="100">
        <v>0</v>
      </c>
    </row>
    <row r="3701" spans="1:7" ht="13.5" customHeight="1" x14ac:dyDescent="0.2">
      <c r="A3701" s="100">
        <v>3700</v>
      </c>
      <c r="B3701" s="100">
        <v>3744</v>
      </c>
      <c r="C3701" s="4" t="s">
        <v>7</v>
      </c>
      <c r="D3701" s="100">
        <v>1099</v>
      </c>
      <c r="E3701" s="100">
        <v>29</v>
      </c>
      <c r="F3701" s="2">
        <v>0</v>
      </c>
      <c r="G3701" s="100">
        <v>0</v>
      </c>
    </row>
    <row r="3702" spans="1:7" ht="13.5" customHeight="1" x14ac:dyDescent="0.2">
      <c r="A3702" s="100">
        <v>3701</v>
      </c>
      <c r="B3702" s="100">
        <v>3745</v>
      </c>
      <c r="C3702" s="4" t="s">
        <v>7</v>
      </c>
      <c r="D3702" s="100">
        <v>1100</v>
      </c>
      <c r="E3702" s="100">
        <v>29</v>
      </c>
      <c r="F3702" s="2">
        <v>0</v>
      </c>
      <c r="G3702" s="100">
        <v>0</v>
      </c>
    </row>
    <row r="3703" spans="1:7" ht="13.5" customHeight="1" x14ac:dyDescent="0.2">
      <c r="A3703" s="100">
        <v>3702</v>
      </c>
      <c r="B3703" s="100">
        <v>3746</v>
      </c>
      <c r="C3703" s="4" t="s">
        <v>7</v>
      </c>
      <c r="D3703" s="100">
        <v>61</v>
      </c>
      <c r="E3703" s="100">
        <v>94</v>
      </c>
      <c r="F3703" s="2">
        <v>0</v>
      </c>
      <c r="G3703" s="100">
        <v>0</v>
      </c>
    </row>
    <row r="3704" spans="1:7" ht="13.5" customHeight="1" x14ac:dyDescent="0.2">
      <c r="A3704" s="100">
        <v>3703</v>
      </c>
      <c r="B3704" s="100">
        <v>3747</v>
      </c>
      <c r="C3704" s="4" t="s">
        <v>7</v>
      </c>
      <c r="D3704" s="100">
        <v>62</v>
      </c>
      <c r="E3704" s="100">
        <v>94</v>
      </c>
      <c r="F3704" s="2">
        <v>0</v>
      </c>
      <c r="G3704" s="100">
        <v>0</v>
      </c>
    </row>
    <row r="3705" spans="1:7" ht="13.5" customHeight="1" x14ac:dyDescent="0.2">
      <c r="A3705" s="100">
        <v>3704</v>
      </c>
      <c r="B3705" s="100">
        <v>3748</v>
      </c>
      <c r="C3705" s="4" t="s">
        <v>7</v>
      </c>
      <c r="D3705" s="100">
        <v>63</v>
      </c>
      <c r="E3705" s="100">
        <v>94</v>
      </c>
      <c r="F3705" s="2">
        <v>0</v>
      </c>
      <c r="G3705" s="100">
        <v>0</v>
      </c>
    </row>
    <row r="3706" spans="1:7" ht="13.5" customHeight="1" x14ac:dyDescent="0.2">
      <c r="A3706" s="100">
        <v>3705</v>
      </c>
      <c r="B3706" s="100">
        <v>3749</v>
      </c>
      <c r="C3706" s="4" t="s">
        <v>7</v>
      </c>
      <c r="D3706" s="100">
        <v>64</v>
      </c>
      <c r="E3706" s="100">
        <v>94</v>
      </c>
      <c r="F3706" s="2">
        <v>0</v>
      </c>
      <c r="G3706" s="100">
        <v>0</v>
      </c>
    </row>
    <row r="3707" spans="1:7" ht="13.5" customHeight="1" x14ac:dyDescent="0.2">
      <c r="A3707" s="100">
        <v>3706</v>
      </c>
      <c r="B3707" s="100">
        <v>3750</v>
      </c>
      <c r="C3707" s="4" t="s">
        <v>7</v>
      </c>
      <c r="D3707" s="100">
        <v>65</v>
      </c>
      <c r="E3707" s="100">
        <v>94</v>
      </c>
      <c r="F3707" s="2">
        <v>0</v>
      </c>
      <c r="G3707" s="100">
        <v>0</v>
      </c>
    </row>
    <row r="3708" spans="1:7" ht="13.5" customHeight="1" x14ac:dyDescent="0.2">
      <c r="A3708" s="100">
        <v>3707</v>
      </c>
      <c r="B3708" s="100">
        <v>3751</v>
      </c>
      <c r="C3708" s="4" t="s">
        <v>7</v>
      </c>
      <c r="D3708" s="100">
        <v>43</v>
      </c>
      <c r="E3708" s="100">
        <v>179</v>
      </c>
      <c r="F3708" s="2">
        <v>0</v>
      </c>
      <c r="G3708" s="100">
        <v>0</v>
      </c>
    </row>
    <row r="3709" spans="1:7" ht="13.5" customHeight="1" x14ac:dyDescent="0.2">
      <c r="A3709" s="100">
        <v>3708</v>
      </c>
      <c r="B3709" s="100">
        <v>3752</v>
      </c>
      <c r="C3709" s="4" t="s">
        <v>7</v>
      </c>
      <c r="D3709" s="100">
        <v>44</v>
      </c>
      <c r="E3709" s="100">
        <v>179</v>
      </c>
      <c r="F3709" s="2">
        <v>0</v>
      </c>
      <c r="G3709" s="100">
        <v>0</v>
      </c>
    </row>
    <row r="3710" spans="1:7" ht="13.5" customHeight="1" x14ac:dyDescent="0.2">
      <c r="A3710" s="100">
        <v>3709</v>
      </c>
      <c r="B3710" s="100">
        <v>3753</v>
      </c>
      <c r="C3710" s="4" t="s">
        <v>7</v>
      </c>
      <c r="D3710" s="100">
        <v>45</v>
      </c>
      <c r="E3710" s="100">
        <v>179</v>
      </c>
      <c r="F3710" s="2">
        <v>0</v>
      </c>
      <c r="G3710" s="100">
        <v>0</v>
      </c>
    </row>
    <row r="3711" spans="1:7" ht="13.5" customHeight="1" x14ac:dyDescent="0.2">
      <c r="A3711" s="100">
        <v>3710</v>
      </c>
      <c r="B3711" s="100">
        <v>3754</v>
      </c>
      <c r="C3711" s="4" t="s">
        <v>7</v>
      </c>
      <c r="D3711" s="100">
        <v>46</v>
      </c>
      <c r="E3711" s="100">
        <v>179</v>
      </c>
      <c r="F3711" s="2">
        <v>0</v>
      </c>
      <c r="G3711" s="100">
        <v>0</v>
      </c>
    </row>
    <row r="3712" spans="1:7" ht="13.5" customHeight="1" x14ac:dyDescent="0.2">
      <c r="A3712" s="100">
        <v>3711</v>
      </c>
      <c r="B3712" s="100">
        <v>3755</v>
      </c>
      <c r="C3712" s="4" t="s">
        <v>7</v>
      </c>
      <c r="D3712" s="100">
        <v>47</v>
      </c>
      <c r="E3712" s="100">
        <v>179</v>
      </c>
      <c r="F3712" s="2">
        <v>0</v>
      </c>
      <c r="G3712" s="100">
        <v>0</v>
      </c>
    </row>
    <row r="3713" spans="1:7" ht="13.5" customHeight="1" x14ac:dyDescent="0.2">
      <c r="A3713" s="100">
        <v>3712</v>
      </c>
      <c r="B3713" s="100">
        <v>3756</v>
      </c>
      <c r="C3713" s="4"/>
      <c r="D3713" s="100">
        <v>405</v>
      </c>
      <c r="E3713" s="100">
        <v>250</v>
      </c>
      <c r="F3713" s="2">
        <v>0</v>
      </c>
      <c r="G3713" s="100">
        <v>0</v>
      </c>
    </row>
    <row r="3714" spans="1:7" ht="13.5" customHeight="1" x14ac:dyDescent="0.2">
      <c r="A3714" s="100">
        <v>3713</v>
      </c>
      <c r="B3714" s="100">
        <v>3757</v>
      </c>
      <c r="C3714" s="4"/>
      <c r="D3714" s="100">
        <v>408</v>
      </c>
      <c r="E3714" s="100">
        <v>250</v>
      </c>
      <c r="F3714" s="2">
        <v>0</v>
      </c>
      <c r="G3714" s="100">
        <v>0</v>
      </c>
    </row>
    <row r="3715" spans="1:7" ht="13.5" customHeight="1" x14ac:dyDescent="0.2">
      <c r="A3715" s="100">
        <v>3714</v>
      </c>
      <c r="B3715" s="100">
        <v>3758</v>
      </c>
      <c r="C3715" s="4" t="s">
        <v>7</v>
      </c>
      <c r="D3715" s="100">
        <v>1103</v>
      </c>
      <c r="E3715" s="100">
        <v>29</v>
      </c>
      <c r="F3715" s="2">
        <v>0</v>
      </c>
      <c r="G3715" s="100">
        <v>0</v>
      </c>
    </row>
    <row r="3716" spans="1:7" ht="13.5" customHeight="1" x14ac:dyDescent="0.2">
      <c r="A3716" s="100">
        <v>3715</v>
      </c>
      <c r="B3716" s="100">
        <v>3759</v>
      </c>
      <c r="C3716" s="4" t="s">
        <v>7</v>
      </c>
      <c r="D3716" s="100">
        <v>1104</v>
      </c>
      <c r="E3716" s="100">
        <v>29</v>
      </c>
      <c r="F3716" s="2">
        <v>0</v>
      </c>
      <c r="G3716" s="100">
        <v>0</v>
      </c>
    </row>
    <row r="3717" spans="1:7" ht="13.5" customHeight="1" x14ac:dyDescent="0.2">
      <c r="A3717" s="100">
        <v>3716</v>
      </c>
      <c r="B3717" s="100">
        <v>3760</v>
      </c>
      <c r="C3717" s="4" t="s">
        <v>7</v>
      </c>
      <c r="D3717" s="100">
        <v>1106</v>
      </c>
      <c r="E3717" s="100">
        <v>29</v>
      </c>
      <c r="F3717" s="2">
        <v>0</v>
      </c>
      <c r="G3717" s="100">
        <v>0</v>
      </c>
    </row>
    <row r="3718" spans="1:7" ht="13.5" customHeight="1" x14ac:dyDescent="0.2">
      <c r="A3718" s="100">
        <v>3717</v>
      </c>
      <c r="B3718" s="100">
        <v>3761</v>
      </c>
      <c r="C3718" s="4" t="s">
        <v>7</v>
      </c>
      <c r="D3718" s="100">
        <v>1107</v>
      </c>
      <c r="E3718" s="100">
        <v>29</v>
      </c>
      <c r="F3718" s="2">
        <v>0</v>
      </c>
      <c r="G3718" s="100">
        <v>0</v>
      </c>
    </row>
    <row r="3719" spans="1:7" ht="13.5" customHeight="1" x14ac:dyDescent="0.2">
      <c r="A3719" s="100">
        <v>3718</v>
      </c>
      <c r="B3719" s="100">
        <v>3762</v>
      </c>
      <c r="C3719" s="4" t="s">
        <v>7</v>
      </c>
      <c r="D3719" s="100">
        <v>1108</v>
      </c>
      <c r="E3719" s="100">
        <v>29</v>
      </c>
      <c r="F3719" s="2">
        <v>0</v>
      </c>
      <c r="G3719" s="100">
        <v>0</v>
      </c>
    </row>
    <row r="3720" spans="1:7" ht="13.5" customHeight="1" x14ac:dyDescent="0.2">
      <c r="A3720" s="100">
        <v>3719</v>
      </c>
      <c r="B3720" s="100">
        <v>3763</v>
      </c>
      <c r="C3720" s="4" t="s">
        <v>7</v>
      </c>
      <c r="D3720" s="100">
        <v>1109</v>
      </c>
      <c r="E3720" s="100">
        <v>29</v>
      </c>
      <c r="F3720" s="2">
        <v>0</v>
      </c>
      <c r="G3720" s="100">
        <v>0</v>
      </c>
    </row>
    <row r="3721" spans="1:7" ht="13.5" customHeight="1" x14ac:dyDescent="0.2">
      <c r="A3721" s="100">
        <v>3720</v>
      </c>
      <c r="B3721" s="100">
        <v>3764</v>
      </c>
      <c r="C3721" s="4" t="s">
        <v>7</v>
      </c>
      <c r="D3721" s="100">
        <v>1110</v>
      </c>
      <c r="E3721" s="100">
        <v>29</v>
      </c>
      <c r="F3721" s="2">
        <v>0</v>
      </c>
      <c r="G3721" s="100">
        <v>0</v>
      </c>
    </row>
    <row r="3722" spans="1:7" ht="13.5" customHeight="1" x14ac:dyDescent="0.2">
      <c r="A3722" s="100">
        <v>3721</v>
      </c>
      <c r="B3722" s="100">
        <v>3765</v>
      </c>
      <c r="C3722" s="4" t="s">
        <v>7</v>
      </c>
      <c r="D3722" s="100">
        <v>1111</v>
      </c>
      <c r="E3722" s="100">
        <v>29</v>
      </c>
      <c r="F3722" s="2">
        <v>0</v>
      </c>
      <c r="G3722" s="100">
        <v>0</v>
      </c>
    </row>
    <row r="3723" spans="1:7" ht="13.5" customHeight="1" x14ac:dyDescent="0.2">
      <c r="A3723" s="100">
        <v>3722</v>
      </c>
      <c r="B3723" s="100">
        <v>3766</v>
      </c>
      <c r="C3723" s="4" t="s">
        <v>7</v>
      </c>
      <c r="D3723" s="100">
        <v>1112</v>
      </c>
      <c r="E3723" s="100">
        <v>29</v>
      </c>
      <c r="F3723" s="2">
        <v>0</v>
      </c>
      <c r="G3723" s="100">
        <v>0</v>
      </c>
    </row>
    <row r="3724" spans="1:7" ht="13.5" customHeight="1" x14ac:dyDescent="0.2">
      <c r="A3724" s="100">
        <v>3723</v>
      </c>
      <c r="B3724" s="100">
        <v>3767</v>
      </c>
      <c r="C3724" s="4" t="s">
        <v>7</v>
      </c>
      <c r="D3724" s="100">
        <v>1113</v>
      </c>
      <c r="E3724" s="100">
        <v>29</v>
      </c>
      <c r="F3724" s="2">
        <v>0</v>
      </c>
      <c r="G3724" s="100">
        <v>0</v>
      </c>
    </row>
    <row r="3725" spans="1:7" ht="13.5" customHeight="1" x14ac:dyDescent="0.2">
      <c r="A3725" s="100">
        <v>3724</v>
      </c>
      <c r="B3725" s="100">
        <v>3768</v>
      </c>
      <c r="C3725" s="4" t="s">
        <v>7</v>
      </c>
      <c r="D3725" s="100">
        <v>1114</v>
      </c>
      <c r="E3725" s="100">
        <v>29</v>
      </c>
      <c r="F3725" s="2">
        <v>0</v>
      </c>
      <c r="G3725" s="100">
        <v>0</v>
      </c>
    </row>
    <row r="3726" spans="1:7" ht="13.5" customHeight="1" x14ac:dyDescent="0.2">
      <c r="A3726" s="100">
        <v>3725</v>
      </c>
      <c r="B3726" s="100">
        <v>3769</v>
      </c>
      <c r="C3726" s="4" t="s">
        <v>7</v>
      </c>
      <c r="D3726" s="100">
        <v>1115</v>
      </c>
      <c r="E3726" s="100">
        <v>29</v>
      </c>
      <c r="F3726" s="2">
        <v>0</v>
      </c>
      <c r="G3726" s="100">
        <v>0</v>
      </c>
    </row>
    <row r="3727" spans="1:7" ht="13.5" customHeight="1" x14ac:dyDescent="0.2">
      <c r="A3727" s="100">
        <v>3726</v>
      </c>
      <c r="B3727" s="100">
        <v>3770</v>
      </c>
      <c r="C3727" s="4" t="s">
        <v>7</v>
      </c>
      <c r="D3727" s="100">
        <v>1116</v>
      </c>
      <c r="E3727" s="100">
        <v>29</v>
      </c>
      <c r="F3727" s="2">
        <v>0</v>
      </c>
      <c r="G3727" s="100">
        <v>0</v>
      </c>
    </row>
    <row r="3728" spans="1:7" ht="13.5" customHeight="1" x14ac:dyDescent="0.2">
      <c r="A3728" s="100">
        <v>3727</v>
      </c>
      <c r="B3728" s="100">
        <v>3771</v>
      </c>
      <c r="C3728" s="4" t="s">
        <v>7</v>
      </c>
      <c r="D3728" s="100">
        <v>1117</v>
      </c>
      <c r="E3728" s="100">
        <v>29</v>
      </c>
      <c r="F3728" s="2">
        <v>0</v>
      </c>
      <c r="G3728" s="100">
        <v>0</v>
      </c>
    </row>
    <row r="3729" spans="1:7" ht="13.5" customHeight="1" x14ac:dyDescent="0.2">
      <c r="A3729" s="100">
        <v>3728</v>
      </c>
      <c r="B3729" s="100">
        <v>3772</v>
      </c>
      <c r="C3729" s="4" t="s">
        <v>7</v>
      </c>
      <c r="D3729" s="100">
        <v>1118</v>
      </c>
      <c r="E3729" s="100">
        <v>29</v>
      </c>
      <c r="F3729" s="2">
        <v>0</v>
      </c>
      <c r="G3729" s="100">
        <v>0</v>
      </c>
    </row>
    <row r="3730" spans="1:7" ht="13.5" customHeight="1" x14ac:dyDescent="0.2">
      <c r="A3730" s="100">
        <v>3729</v>
      </c>
      <c r="B3730" s="100">
        <v>3773</v>
      </c>
      <c r="C3730" s="4" t="s">
        <v>7</v>
      </c>
      <c r="D3730" s="100">
        <v>1119</v>
      </c>
      <c r="E3730" s="100">
        <v>29</v>
      </c>
      <c r="F3730" s="2">
        <v>0</v>
      </c>
      <c r="G3730" s="100">
        <v>0</v>
      </c>
    </row>
    <row r="3731" spans="1:7" ht="13.5" customHeight="1" x14ac:dyDescent="0.2">
      <c r="A3731" s="100">
        <v>3730</v>
      </c>
      <c r="B3731" s="100">
        <v>3774</v>
      </c>
      <c r="C3731" s="4" t="s">
        <v>7</v>
      </c>
      <c r="D3731" s="100">
        <v>1120</v>
      </c>
      <c r="E3731" s="100">
        <v>29</v>
      </c>
      <c r="F3731" s="2">
        <v>0</v>
      </c>
      <c r="G3731" s="100">
        <v>0</v>
      </c>
    </row>
    <row r="3732" spans="1:7" ht="13.5" customHeight="1" x14ac:dyDescent="0.2">
      <c r="A3732" s="100">
        <v>3731</v>
      </c>
      <c r="B3732" s="100">
        <v>3775</v>
      </c>
      <c r="C3732" s="4" t="s">
        <v>7</v>
      </c>
      <c r="D3732" s="100">
        <v>1121</v>
      </c>
      <c r="E3732" s="100">
        <v>29</v>
      </c>
      <c r="F3732" s="2">
        <v>0</v>
      </c>
      <c r="G3732" s="100">
        <v>0</v>
      </c>
    </row>
    <row r="3733" spans="1:7" ht="13.5" customHeight="1" x14ac:dyDescent="0.2">
      <c r="A3733" s="100">
        <v>3732</v>
      </c>
      <c r="B3733" s="100">
        <v>3776</v>
      </c>
      <c r="C3733" s="4" t="s">
        <v>7</v>
      </c>
      <c r="D3733" s="100">
        <v>1122</v>
      </c>
      <c r="E3733" s="100">
        <v>29</v>
      </c>
      <c r="F3733" s="2">
        <v>0</v>
      </c>
      <c r="G3733" s="100">
        <v>0</v>
      </c>
    </row>
    <row r="3734" spans="1:7" ht="13.5" customHeight="1" x14ac:dyDescent="0.2">
      <c r="A3734" s="100">
        <v>3733</v>
      </c>
      <c r="B3734" s="100">
        <v>3777</v>
      </c>
      <c r="C3734" s="4" t="s">
        <v>7</v>
      </c>
      <c r="D3734" s="100">
        <v>1123</v>
      </c>
      <c r="E3734" s="100">
        <v>29</v>
      </c>
      <c r="F3734" s="2">
        <v>0</v>
      </c>
      <c r="G3734" s="100">
        <v>0</v>
      </c>
    </row>
    <row r="3735" spans="1:7" ht="13.5" customHeight="1" x14ac:dyDescent="0.2">
      <c r="A3735" s="100">
        <v>3734</v>
      </c>
      <c r="B3735" s="100">
        <v>3778</v>
      </c>
      <c r="C3735" s="4" t="s">
        <v>7</v>
      </c>
      <c r="D3735" s="100">
        <v>1124</v>
      </c>
      <c r="E3735" s="100">
        <v>29</v>
      </c>
      <c r="F3735" s="2">
        <v>0</v>
      </c>
      <c r="G3735" s="100">
        <v>0</v>
      </c>
    </row>
    <row r="3736" spans="1:7" ht="13.5" customHeight="1" x14ac:dyDescent="0.2">
      <c r="A3736" s="100">
        <v>3735</v>
      </c>
      <c r="B3736" s="100">
        <v>3779</v>
      </c>
      <c r="C3736" s="4" t="s">
        <v>7</v>
      </c>
      <c r="D3736" s="100">
        <v>1125</v>
      </c>
      <c r="E3736" s="100">
        <v>29</v>
      </c>
      <c r="F3736" s="2">
        <v>0</v>
      </c>
      <c r="G3736" s="100">
        <v>0</v>
      </c>
    </row>
    <row r="3737" spans="1:7" ht="13.5" customHeight="1" x14ac:dyDescent="0.2">
      <c r="A3737" s="100">
        <v>3736</v>
      </c>
      <c r="B3737" s="100">
        <v>3780</v>
      </c>
      <c r="C3737" s="4" t="s">
        <v>7</v>
      </c>
      <c r="D3737" s="100">
        <v>1126</v>
      </c>
      <c r="E3737" s="100">
        <v>29</v>
      </c>
      <c r="F3737" s="2">
        <v>0</v>
      </c>
      <c r="G3737" s="100">
        <v>0</v>
      </c>
    </row>
    <row r="3738" spans="1:7" ht="13.5" customHeight="1" x14ac:dyDescent="0.2">
      <c r="A3738" s="100">
        <v>3737</v>
      </c>
      <c r="B3738" s="100">
        <v>3781</v>
      </c>
      <c r="C3738" s="4" t="s">
        <v>7</v>
      </c>
      <c r="D3738" s="100">
        <v>1127</v>
      </c>
      <c r="E3738" s="100">
        <v>29</v>
      </c>
      <c r="F3738" s="2">
        <v>0</v>
      </c>
      <c r="G3738" s="100">
        <v>0</v>
      </c>
    </row>
    <row r="3739" spans="1:7" ht="13.5" customHeight="1" x14ac:dyDescent="0.2">
      <c r="A3739" s="100">
        <v>3738</v>
      </c>
      <c r="B3739" s="100">
        <v>3782</v>
      </c>
      <c r="C3739" s="4" t="s">
        <v>7</v>
      </c>
      <c r="D3739" s="100">
        <v>1128</v>
      </c>
      <c r="E3739" s="100">
        <v>29</v>
      </c>
      <c r="F3739" s="2">
        <v>0</v>
      </c>
      <c r="G3739" s="100">
        <v>0</v>
      </c>
    </row>
    <row r="3740" spans="1:7" ht="13.5" customHeight="1" x14ac:dyDescent="0.2">
      <c r="A3740" s="100">
        <v>3739</v>
      </c>
      <c r="B3740" s="100">
        <v>3783</v>
      </c>
      <c r="C3740" s="4" t="s">
        <v>7</v>
      </c>
      <c r="D3740" s="100">
        <v>1129</v>
      </c>
      <c r="E3740" s="100">
        <v>29</v>
      </c>
      <c r="F3740" s="2">
        <v>0</v>
      </c>
      <c r="G3740" s="100">
        <v>0</v>
      </c>
    </row>
    <row r="3741" spans="1:7" ht="13.5" customHeight="1" x14ac:dyDescent="0.2">
      <c r="A3741" s="100">
        <v>3740</v>
      </c>
      <c r="B3741" s="100">
        <v>3784</v>
      </c>
      <c r="C3741" s="4" t="s">
        <v>7</v>
      </c>
      <c r="D3741" s="100">
        <v>1130</v>
      </c>
      <c r="E3741" s="100">
        <v>29</v>
      </c>
      <c r="F3741" s="2">
        <v>0</v>
      </c>
      <c r="G3741" s="100">
        <v>0</v>
      </c>
    </row>
    <row r="3742" spans="1:7" ht="13.5" customHeight="1" x14ac:dyDescent="0.2">
      <c r="A3742" s="100">
        <v>3741</v>
      </c>
      <c r="B3742" s="100">
        <v>3785</v>
      </c>
      <c r="C3742" s="4" t="s">
        <v>7</v>
      </c>
      <c r="D3742" s="100">
        <v>1131</v>
      </c>
      <c r="E3742" s="100">
        <v>29</v>
      </c>
      <c r="F3742" s="2">
        <v>0</v>
      </c>
      <c r="G3742" s="100">
        <v>0</v>
      </c>
    </row>
    <row r="3743" spans="1:7" ht="13.5" customHeight="1" x14ac:dyDescent="0.2">
      <c r="A3743" s="100">
        <v>3742</v>
      </c>
      <c r="B3743" s="100">
        <v>3786</v>
      </c>
      <c r="C3743" s="4" t="s">
        <v>7</v>
      </c>
      <c r="D3743" s="100">
        <v>1132</v>
      </c>
      <c r="E3743" s="100">
        <v>29</v>
      </c>
      <c r="F3743" s="2">
        <v>0</v>
      </c>
      <c r="G3743" s="100">
        <v>0</v>
      </c>
    </row>
    <row r="3744" spans="1:7" ht="13.5" customHeight="1" x14ac:dyDescent="0.2">
      <c r="A3744" s="100">
        <v>3743</v>
      </c>
      <c r="B3744" s="100">
        <v>3787</v>
      </c>
      <c r="C3744" s="4" t="s">
        <v>7</v>
      </c>
      <c r="D3744" s="100">
        <v>1133</v>
      </c>
      <c r="E3744" s="100">
        <v>29</v>
      </c>
      <c r="F3744" s="2">
        <v>0</v>
      </c>
      <c r="G3744" s="100">
        <v>0</v>
      </c>
    </row>
    <row r="3745" spans="1:7" ht="13.5" customHeight="1" x14ac:dyDescent="0.2">
      <c r="A3745" s="100">
        <v>3744</v>
      </c>
      <c r="B3745" s="100">
        <v>3788</v>
      </c>
      <c r="C3745" s="4" t="s">
        <v>7</v>
      </c>
      <c r="D3745" s="100">
        <v>1134</v>
      </c>
      <c r="E3745" s="100">
        <v>29</v>
      </c>
      <c r="F3745" s="2">
        <v>0</v>
      </c>
      <c r="G3745" s="100">
        <v>0</v>
      </c>
    </row>
    <row r="3746" spans="1:7" ht="13.5" customHeight="1" x14ac:dyDescent="0.2">
      <c r="A3746" s="100">
        <v>3745</v>
      </c>
      <c r="B3746" s="100">
        <v>3789</v>
      </c>
      <c r="C3746" s="4" t="s">
        <v>7</v>
      </c>
      <c r="D3746" s="100">
        <v>1135</v>
      </c>
      <c r="E3746" s="100">
        <v>29</v>
      </c>
      <c r="F3746" s="2">
        <v>0</v>
      </c>
      <c r="G3746" s="100">
        <v>0</v>
      </c>
    </row>
    <row r="3747" spans="1:7" ht="13.5" customHeight="1" x14ac:dyDescent="0.2">
      <c r="A3747" s="100">
        <v>3746</v>
      </c>
      <c r="B3747" s="100">
        <v>3790</v>
      </c>
      <c r="C3747" s="4" t="s">
        <v>7</v>
      </c>
      <c r="D3747" s="100">
        <v>1136</v>
      </c>
      <c r="E3747" s="100">
        <v>29</v>
      </c>
      <c r="F3747" s="2">
        <v>0</v>
      </c>
      <c r="G3747" s="100">
        <v>0</v>
      </c>
    </row>
    <row r="3748" spans="1:7" ht="13.5" customHeight="1" x14ac:dyDescent="0.2">
      <c r="A3748" s="100">
        <v>3747</v>
      </c>
      <c r="B3748" s="100">
        <v>3791</v>
      </c>
      <c r="C3748" s="4" t="s">
        <v>7</v>
      </c>
      <c r="D3748" s="100">
        <v>1137</v>
      </c>
      <c r="E3748" s="100">
        <v>29</v>
      </c>
      <c r="F3748" s="2">
        <v>0</v>
      </c>
      <c r="G3748" s="100">
        <v>0</v>
      </c>
    </row>
    <row r="3749" spans="1:7" ht="13.5" customHeight="1" x14ac:dyDescent="0.2">
      <c r="A3749" s="100">
        <v>3748</v>
      </c>
      <c r="B3749" s="100">
        <v>3792</v>
      </c>
      <c r="C3749" s="4" t="s">
        <v>7</v>
      </c>
      <c r="D3749" s="100">
        <v>1138</v>
      </c>
      <c r="E3749" s="100">
        <v>29</v>
      </c>
      <c r="F3749" s="2">
        <v>0</v>
      </c>
      <c r="G3749" s="100">
        <v>0</v>
      </c>
    </row>
    <row r="3750" spans="1:7" ht="13.5" customHeight="1" x14ac:dyDescent="0.2">
      <c r="A3750" s="100">
        <v>3749</v>
      </c>
      <c r="B3750" s="100">
        <v>3793</v>
      </c>
      <c r="C3750" s="4" t="s">
        <v>7</v>
      </c>
      <c r="D3750" s="100">
        <v>1139</v>
      </c>
      <c r="E3750" s="100">
        <v>29</v>
      </c>
      <c r="F3750" s="2">
        <v>0</v>
      </c>
      <c r="G3750" s="100">
        <v>0</v>
      </c>
    </row>
    <row r="3751" spans="1:7" ht="13.5" customHeight="1" x14ac:dyDescent="0.2">
      <c r="A3751" s="100">
        <v>3750</v>
      </c>
      <c r="B3751" s="100">
        <v>3794</v>
      </c>
      <c r="C3751" s="4" t="s">
        <v>7</v>
      </c>
      <c r="D3751" s="100">
        <v>1140</v>
      </c>
      <c r="E3751" s="100">
        <v>29</v>
      </c>
      <c r="F3751" s="2">
        <v>0</v>
      </c>
      <c r="G3751" s="100">
        <v>0</v>
      </c>
    </row>
    <row r="3752" spans="1:7" ht="13.5" customHeight="1" x14ac:dyDescent="0.2">
      <c r="A3752" s="100">
        <v>3751</v>
      </c>
      <c r="B3752" s="100">
        <v>3795</v>
      </c>
      <c r="C3752" s="4" t="s">
        <v>7</v>
      </c>
      <c r="D3752" s="100">
        <v>1141</v>
      </c>
      <c r="E3752" s="100">
        <v>29</v>
      </c>
      <c r="F3752" s="2">
        <v>0</v>
      </c>
      <c r="G3752" s="100">
        <v>0</v>
      </c>
    </row>
    <row r="3753" spans="1:7" ht="13.5" customHeight="1" x14ac:dyDescent="0.2">
      <c r="A3753" s="100">
        <v>3752</v>
      </c>
      <c r="B3753" s="100">
        <v>3796</v>
      </c>
      <c r="C3753" s="4" t="s">
        <v>7</v>
      </c>
      <c r="D3753" s="100">
        <v>1142</v>
      </c>
      <c r="E3753" s="100">
        <v>29</v>
      </c>
      <c r="F3753" s="2">
        <v>0</v>
      </c>
      <c r="G3753" s="100">
        <v>0</v>
      </c>
    </row>
    <row r="3754" spans="1:7" ht="13.5" customHeight="1" x14ac:dyDescent="0.2">
      <c r="A3754" s="100">
        <v>3753</v>
      </c>
      <c r="B3754" s="100">
        <v>3797</v>
      </c>
      <c r="C3754" s="4" t="s">
        <v>7</v>
      </c>
      <c r="D3754" s="100">
        <v>1143</v>
      </c>
      <c r="E3754" s="100">
        <v>29</v>
      </c>
      <c r="F3754" s="2">
        <v>0</v>
      </c>
      <c r="G3754" s="100">
        <v>0</v>
      </c>
    </row>
    <row r="3755" spans="1:7" ht="13.5" customHeight="1" x14ac:dyDescent="0.2">
      <c r="A3755" s="100">
        <v>3754</v>
      </c>
      <c r="B3755" s="100">
        <v>3798</v>
      </c>
      <c r="C3755" s="4" t="s">
        <v>7</v>
      </c>
      <c r="D3755" s="100">
        <v>1144</v>
      </c>
      <c r="E3755" s="100">
        <v>29</v>
      </c>
      <c r="F3755" s="2">
        <v>0</v>
      </c>
      <c r="G3755" s="100">
        <v>0</v>
      </c>
    </row>
    <row r="3756" spans="1:7" ht="13.5" customHeight="1" x14ac:dyDescent="0.2">
      <c r="A3756" s="100">
        <v>3755</v>
      </c>
      <c r="B3756" s="100">
        <v>3799</v>
      </c>
      <c r="C3756" s="4" t="s">
        <v>7</v>
      </c>
      <c r="D3756" s="100">
        <v>1145</v>
      </c>
      <c r="E3756" s="100">
        <v>29</v>
      </c>
      <c r="F3756" s="2">
        <v>0</v>
      </c>
      <c r="G3756" s="100">
        <v>0</v>
      </c>
    </row>
    <row r="3757" spans="1:7" ht="13.5" customHeight="1" x14ac:dyDescent="0.2">
      <c r="A3757" s="100">
        <v>3756</v>
      </c>
      <c r="B3757" s="100">
        <v>3800</v>
      </c>
      <c r="C3757" s="4" t="s">
        <v>7</v>
      </c>
      <c r="D3757" s="100">
        <v>1146</v>
      </c>
      <c r="E3757" s="100">
        <v>29</v>
      </c>
      <c r="F3757" s="2">
        <v>0</v>
      </c>
      <c r="G3757" s="100">
        <v>0</v>
      </c>
    </row>
    <row r="3758" spans="1:7" ht="13.5" customHeight="1" x14ac:dyDescent="0.2">
      <c r="A3758" s="100">
        <v>3757</v>
      </c>
      <c r="B3758" s="100">
        <v>3801</v>
      </c>
      <c r="C3758" s="4" t="s">
        <v>7</v>
      </c>
      <c r="D3758" s="100">
        <v>1147</v>
      </c>
      <c r="E3758" s="100">
        <v>29</v>
      </c>
      <c r="F3758" s="2">
        <v>0</v>
      </c>
      <c r="G3758" s="100">
        <v>0</v>
      </c>
    </row>
    <row r="3759" spans="1:7" ht="13.5" customHeight="1" x14ac:dyDescent="0.2">
      <c r="A3759" s="100">
        <v>3758</v>
      </c>
      <c r="B3759" s="100">
        <v>3802</v>
      </c>
      <c r="C3759" s="4" t="s">
        <v>7</v>
      </c>
      <c r="D3759" s="100">
        <v>1148</v>
      </c>
      <c r="E3759" s="100">
        <v>29</v>
      </c>
      <c r="F3759" s="2">
        <v>0</v>
      </c>
      <c r="G3759" s="100">
        <v>0</v>
      </c>
    </row>
    <row r="3760" spans="1:7" ht="13.5" customHeight="1" x14ac:dyDescent="0.2">
      <c r="A3760" s="100">
        <v>3759</v>
      </c>
      <c r="B3760" s="100">
        <v>3803</v>
      </c>
      <c r="C3760" s="4" t="s">
        <v>7</v>
      </c>
      <c r="D3760" s="100">
        <v>1149</v>
      </c>
      <c r="E3760" s="100">
        <v>29</v>
      </c>
      <c r="F3760" s="2">
        <v>0</v>
      </c>
      <c r="G3760" s="100">
        <v>0</v>
      </c>
    </row>
    <row r="3761" spans="1:7" ht="13.5" customHeight="1" x14ac:dyDescent="0.2">
      <c r="A3761" s="100">
        <v>3760</v>
      </c>
      <c r="B3761" s="100">
        <v>3804</v>
      </c>
      <c r="C3761" s="4" t="s">
        <v>7</v>
      </c>
      <c r="D3761" s="100">
        <v>1150</v>
      </c>
      <c r="E3761" s="100">
        <v>29</v>
      </c>
      <c r="F3761" s="2">
        <v>0</v>
      </c>
      <c r="G3761" s="100">
        <v>0</v>
      </c>
    </row>
    <row r="3762" spans="1:7" ht="13.5" customHeight="1" x14ac:dyDescent="0.2">
      <c r="A3762" s="100">
        <v>3761</v>
      </c>
      <c r="B3762" s="100">
        <v>3805</v>
      </c>
      <c r="C3762" s="4" t="s">
        <v>7</v>
      </c>
      <c r="D3762" s="100">
        <v>1151</v>
      </c>
      <c r="E3762" s="100">
        <v>29</v>
      </c>
      <c r="F3762" s="2">
        <v>0</v>
      </c>
      <c r="G3762" s="100">
        <v>0</v>
      </c>
    </row>
    <row r="3763" spans="1:7" ht="13.5" customHeight="1" x14ac:dyDescent="0.2">
      <c r="A3763" s="100">
        <v>3762</v>
      </c>
      <c r="B3763" s="100">
        <v>3806</v>
      </c>
      <c r="C3763" s="4" t="s">
        <v>7</v>
      </c>
      <c r="D3763" s="100">
        <v>1105</v>
      </c>
      <c r="E3763" s="100">
        <v>29</v>
      </c>
      <c r="F3763" s="2">
        <v>0</v>
      </c>
      <c r="G3763" s="100">
        <v>0</v>
      </c>
    </row>
    <row r="3764" spans="1:7" ht="13.5" customHeight="1" x14ac:dyDescent="0.2">
      <c r="A3764" s="100">
        <v>3763</v>
      </c>
      <c r="B3764" s="100">
        <v>3807</v>
      </c>
      <c r="C3764" s="4" t="s">
        <v>7</v>
      </c>
      <c r="D3764" s="100">
        <v>1152</v>
      </c>
      <c r="E3764" s="100">
        <v>29</v>
      </c>
      <c r="F3764" s="2">
        <v>0</v>
      </c>
      <c r="G3764" s="100">
        <v>0</v>
      </c>
    </row>
    <row r="3765" spans="1:7" ht="13.5" customHeight="1" x14ac:dyDescent="0.2">
      <c r="A3765" s="100">
        <v>3764</v>
      </c>
      <c r="B3765" s="100">
        <v>3808</v>
      </c>
      <c r="C3765" s="4" t="s">
        <v>7</v>
      </c>
      <c r="D3765" s="100">
        <v>1153</v>
      </c>
      <c r="E3765" s="100">
        <v>29</v>
      </c>
      <c r="F3765" s="2">
        <v>0</v>
      </c>
      <c r="G3765" s="100">
        <v>0</v>
      </c>
    </row>
    <row r="3766" spans="1:7" ht="13.5" customHeight="1" x14ac:dyDescent="0.2">
      <c r="A3766" s="100">
        <v>3765</v>
      </c>
      <c r="B3766" s="100">
        <v>3809</v>
      </c>
      <c r="C3766" s="4" t="s">
        <v>7</v>
      </c>
      <c r="D3766" s="100">
        <v>1154</v>
      </c>
      <c r="E3766" s="100">
        <v>29</v>
      </c>
      <c r="F3766" s="2">
        <v>0</v>
      </c>
      <c r="G3766" s="100">
        <v>0</v>
      </c>
    </row>
    <row r="3767" spans="1:7" ht="13.5" customHeight="1" x14ac:dyDescent="0.2">
      <c r="A3767" s="100">
        <v>3766</v>
      </c>
      <c r="B3767" s="100">
        <v>3810</v>
      </c>
      <c r="C3767" s="4" t="s">
        <v>7</v>
      </c>
      <c r="D3767" s="100">
        <v>1155</v>
      </c>
      <c r="E3767" s="100">
        <v>29</v>
      </c>
      <c r="F3767" s="2">
        <v>0</v>
      </c>
      <c r="G3767" s="100">
        <v>0</v>
      </c>
    </row>
    <row r="3768" spans="1:7" ht="13.5" customHeight="1" x14ac:dyDescent="0.2">
      <c r="A3768" s="100">
        <v>3767</v>
      </c>
      <c r="B3768" s="100">
        <v>3811</v>
      </c>
      <c r="C3768" s="4" t="s">
        <v>7</v>
      </c>
      <c r="D3768" s="100">
        <v>1156</v>
      </c>
      <c r="E3768" s="100">
        <v>29</v>
      </c>
      <c r="F3768" s="2">
        <v>0</v>
      </c>
      <c r="G3768" s="100">
        <v>0</v>
      </c>
    </row>
    <row r="3769" spans="1:7" ht="13.5" customHeight="1" x14ac:dyDescent="0.2">
      <c r="A3769" s="100">
        <v>3768</v>
      </c>
      <c r="B3769" s="100">
        <v>3812</v>
      </c>
      <c r="C3769" s="4" t="s">
        <v>7</v>
      </c>
      <c r="D3769" s="100">
        <v>1157</v>
      </c>
      <c r="E3769" s="100">
        <v>29</v>
      </c>
      <c r="F3769" s="2">
        <v>0</v>
      </c>
      <c r="G3769" s="100">
        <v>0</v>
      </c>
    </row>
    <row r="3770" spans="1:7" ht="13.5" customHeight="1" x14ac:dyDescent="0.2">
      <c r="A3770" s="100">
        <v>3769</v>
      </c>
      <c r="B3770" s="100">
        <v>3813</v>
      </c>
      <c r="C3770" s="4" t="s">
        <v>7</v>
      </c>
      <c r="D3770" s="100">
        <v>1158</v>
      </c>
      <c r="E3770" s="100">
        <v>29</v>
      </c>
      <c r="F3770" s="2">
        <v>0</v>
      </c>
      <c r="G3770" s="100">
        <v>0</v>
      </c>
    </row>
    <row r="3771" spans="1:7" ht="13.5" customHeight="1" x14ac:dyDescent="0.2">
      <c r="A3771" s="100">
        <v>3770</v>
      </c>
      <c r="B3771" s="100">
        <v>3814</v>
      </c>
      <c r="C3771" s="4" t="s">
        <v>7</v>
      </c>
      <c r="D3771" s="100">
        <v>1159</v>
      </c>
      <c r="E3771" s="100">
        <v>29</v>
      </c>
      <c r="F3771" s="2">
        <v>0</v>
      </c>
      <c r="G3771" s="100">
        <v>0</v>
      </c>
    </row>
    <row r="3772" spans="1:7" ht="13.5" customHeight="1" x14ac:dyDescent="0.2">
      <c r="A3772" s="100">
        <v>3771</v>
      </c>
      <c r="B3772" s="100">
        <v>3815</v>
      </c>
      <c r="C3772" s="4" t="s">
        <v>7</v>
      </c>
      <c r="D3772" s="100">
        <v>1160</v>
      </c>
      <c r="E3772" s="100">
        <v>29</v>
      </c>
      <c r="F3772" s="2">
        <v>0</v>
      </c>
      <c r="G3772" s="100">
        <v>0</v>
      </c>
    </row>
    <row r="3773" spans="1:7" ht="13.5" customHeight="1" x14ac:dyDescent="0.2">
      <c r="A3773" s="100">
        <v>3772</v>
      </c>
      <c r="B3773" s="100">
        <v>3816</v>
      </c>
      <c r="C3773" s="4" t="s">
        <v>7</v>
      </c>
      <c r="D3773" s="100">
        <v>1161</v>
      </c>
      <c r="E3773" s="100">
        <v>29</v>
      </c>
      <c r="F3773" s="2">
        <v>0</v>
      </c>
      <c r="G3773" s="100">
        <v>0</v>
      </c>
    </row>
    <row r="3774" spans="1:7" ht="13.5" customHeight="1" x14ac:dyDescent="0.2">
      <c r="A3774" s="100">
        <v>3773</v>
      </c>
      <c r="B3774" s="100">
        <v>3817</v>
      </c>
      <c r="C3774" s="4" t="s">
        <v>7</v>
      </c>
      <c r="D3774" s="100">
        <v>1162</v>
      </c>
      <c r="E3774" s="100">
        <v>29</v>
      </c>
      <c r="F3774" s="2">
        <v>0</v>
      </c>
      <c r="G3774" s="100">
        <v>0</v>
      </c>
    </row>
    <row r="3775" spans="1:7" ht="13.5" customHeight="1" x14ac:dyDescent="0.2">
      <c r="A3775" s="100">
        <v>3774</v>
      </c>
      <c r="B3775" s="100">
        <v>3818</v>
      </c>
      <c r="C3775" s="4" t="s">
        <v>7</v>
      </c>
      <c r="D3775" s="100">
        <v>1163</v>
      </c>
      <c r="E3775" s="100">
        <v>29</v>
      </c>
      <c r="F3775" s="2">
        <v>0</v>
      </c>
      <c r="G3775" s="100">
        <v>0</v>
      </c>
    </row>
    <row r="3776" spans="1:7" ht="13.5" customHeight="1" x14ac:dyDescent="0.2">
      <c r="A3776" s="100">
        <v>3775</v>
      </c>
      <c r="B3776" s="100">
        <v>3819</v>
      </c>
      <c r="C3776" s="4" t="s">
        <v>7</v>
      </c>
      <c r="D3776" s="100">
        <v>1164</v>
      </c>
      <c r="E3776" s="100">
        <v>29</v>
      </c>
      <c r="F3776" s="2">
        <v>0</v>
      </c>
      <c r="G3776" s="100">
        <v>0</v>
      </c>
    </row>
    <row r="3777" spans="1:7" ht="13.5" customHeight="1" x14ac:dyDescent="0.2">
      <c r="A3777" s="100">
        <v>3776</v>
      </c>
      <c r="B3777" s="100">
        <v>3820</v>
      </c>
      <c r="C3777" s="4" t="s">
        <v>7</v>
      </c>
      <c r="D3777" s="100">
        <v>1165</v>
      </c>
      <c r="E3777" s="100">
        <v>29</v>
      </c>
      <c r="F3777" s="2">
        <v>0</v>
      </c>
      <c r="G3777" s="100">
        <v>0</v>
      </c>
    </row>
    <row r="3778" spans="1:7" ht="13.5" customHeight="1" x14ac:dyDescent="0.2">
      <c r="A3778" s="100">
        <v>3777</v>
      </c>
      <c r="B3778" s="100">
        <v>3821</v>
      </c>
      <c r="C3778" s="4" t="s">
        <v>7</v>
      </c>
      <c r="D3778" s="100">
        <v>1166</v>
      </c>
      <c r="E3778" s="100">
        <v>29</v>
      </c>
      <c r="F3778" s="2">
        <v>0</v>
      </c>
      <c r="G3778" s="100">
        <v>0</v>
      </c>
    </row>
    <row r="3779" spans="1:7" ht="13.5" customHeight="1" x14ac:dyDescent="0.2">
      <c r="A3779" s="100">
        <v>3778</v>
      </c>
      <c r="B3779" s="100">
        <v>3822</v>
      </c>
      <c r="C3779" s="4" t="s">
        <v>7</v>
      </c>
      <c r="D3779" s="100">
        <v>1167</v>
      </c>
      <c r="E3779" s="100">
        <v>29</v>
      </c>
      <c r="F3779" s="2">
        <v>0</v>
      </c>
      <c r="G3779" s="100">
        <v>0</v>
      </c>
    </row>
    <row r="3780" spans="1:7" ht="13.5" customHeight="1" x14ac:dyDescent="0.2">
      <c r="A3780" s="100">
        <v>3779</v>
      </c>
      <c r="B3780" s="100">
        <v>3823</v>
      </c>
      <c r="C3780" s="4" t="s">
        <v>7</v>
      </c>
      <c r="D3780" s="100">
        <v>1168</v>
      </c>
      <c r="E3780" s="100">
        <v>29</v>
      </c>
      <c r="F3780" s="2">
        <v>0</v>
      </c>
      <c r="G3780" s="100">
        <v>0</v>
      </c>
    </row>
    <row r="3781" spans="1:7" ht="13.5" customHeight="1" x14ac:dyDescent="0.2">
      <c r="A3781" s="100">
        <v>3780</v>
      </c>
      <c r="B3781" s="100">
        <v>3824</v>
      </c>
      <c r="C3781" s="4" t="s">
        <v>7</v>
      </c>
      <c r="D3781" s="100">
        <v>1169</v>
      </c>
      <c r="E3781" s="100">
        <v>29</v>
      </c>
      <c r="F3781" s="2">
        <v>0</v>
      </c>
      <c r="G3781" s="100">
        <v>0</v>
      </c>
    </row>
    <row r="3782" spans="1:7" ht="13.5" customHeight="1" x14ac:dyDescent="0.2">
      <c r="A3782" s="100">
        <v>3781</v>
      </c>
      <c r="B3782" s="100">
        <v>3825</v>
      </c>
      <c r="C3782" s="4" t="s">
        <v>7</v>
      </c>
      <c r="D3782" s="100">
        <v>1170</v>
      </c>
      <c r="E3782" s="100">
        <v>29</v>
      </c>
      <c r="F3782" s="2">
        <v>0</v>
      </c>
      <c r="G3782" s="100">
        <v>0</v>
      </c>
    </row>
    <row r="3783" spans="1:7" ht="13.5" customHeight="1" x14ac:dyDescent="0.2">
      <c r="A3783" s="100">
        <v>3782</v>
      </c>
      <c r="B3783" s="100">
        <v>3826</v>
      </c>
      <c r="C3783" s="4" t="s">
        <v>7</v>
      </c>
      <c r="D3783" s="100">
        <v>1171</v>
      </c>
      <c r="E3783" s="100">
        <v>29</v>
      </c>
      <c r="F3783" s="2">
        <v>0</v>
      </c>
      <c r="G3783" s="100">
        <v>0</v>
      </c>
    </row>
    <row r="3784" spans="1:7" ht="13.5" customHeight="1" x14ac:dyDescent="0.2">
      <c r="A3784" s="100">
        <v>3783</v>
      </c>
      <c r="B3784" s="100">
        <v>3827</v>
      </c>
      <c r="C3784" s="4" t="s">
        <v>7</v>
      </c>
      <c r="D3784" s="100">
        <v>1172</v>
      </c>
      <c r="E3784" s="100">
        <v>29</v>
      </c>
      <c r="F3784" s="2">
        <v>0</v>
      </c>
      <c r="G3784" s="100">
        <v>0</v>
      </c>
    </row>
    <row r="3785" spans="1:7" ht="13.5" customHeight="1" x14ac:dyDescent="0.2">
      <c r="A3785" s="100">
        <v>3784</v>
      </c>
      <c r="B3785" s="100">
        <v>3828</v>
      </c>
      <c r="C3785" s="4" t="s">
        <v>7</v>
      </c>
      <c r="D3785" s="100">
        <v>1174</v>
      </c>
      <c r="E3785" s="100">
        <v>29</v>
      </c>
      <c r="F3785" s="2">
        <v>0</v>
      </c>
      <c r="G3785" s="100">
        <v>0</v>
      </c>
    </row>
    <row r="3786" spans="1:7" ht="13.5" customHeight="1" x14ac:dyDescent="0.2">
      <c r="A3786" s="100">
        <v>3785</v>
      </c>
      <c r="B3786" s="100">
        <v>3829</v>
      </c>
      <c r="C3786" s="4" t="s">
        <v>7</v>
      </c>
      <c r="D3786" s="100">
        <v>1175</v>
      </c>
      <c r="E3786" s="100">
        <v>29</v>
      </c>
      <c r="F3786" s="2">
        <v>0</v>
      </c>
      <c r="G3786" s="100">
        <v>0</v>
      </c>
    </row>
    <row r="3787" spans="1:7" ht="13.5" customHeight="1" x14ac:dyDescent="0.2">
      <c r="A3787" s="100">
        <v>3786</v>
      </c>
      <c r="B3787" s="100">
        <v>3830</v>
      </c>
      <c r="C3787" s="4" t="s">
        <v>7</v>
      </c>
      <c r="D3787" s="100">
        <v>1176</v>
      </c>
      <c r="E3787" s="100">
        <v>29</v>
      </c>
      <c r="F3787" s="2">
        <v>0</v>
      </c>
      <c r="G3787" s="100">
        <v>0</v>
      </c>
    </row>
    <row r="3788" spans="1:7" ht="13.5" customHeight="1" x14ac:dyDescent="0.2">
      <c r="A3788" s="100">
        <v>3787</v>
      </c>
      <c r="B3788" s="100">
        <v>3831</v>
      </c>
      <c r="C3788" s="4" t="s">
        <v>7</v>
      </c>
      <c r="D3788" s="100">
        <v>1177</v>
      </c>
      <c r="E3788" s="100">
        <v>29</v>
      </c>
      <c r="F3788" s="2">
        <v>0</v>
      </c>
      <c r="G3788" s="100">
        <v>0</v>
      </c>
    </row>
    <row r="3789" spans="1:7" ht="13.5" customHeight="1" x14ac:dyDescent="0.2">
      <c r="A3789" s="100">
        <v>3788</v>
      </c>
      <c r="B3789" s="100">
        <v>3832</v>
      </c>
      <c r="C3789" s="4" t="s">
        <v>7</v>
      </c>
      <c r="D3789" s="100">
        <v>1178</v>
      </c>
      <c r="E3789" s="100">
        <v>29</v>
      </c>
      <c r="F3789" s="2">
        <v>0</v>
      </c>
      <c r="G3789" s="100">
        <v>0</v>
      </c>
    </row>
    <row r="3790" spans="1:7" ht="13.5" customHeight="1" x14ac:dyDescent="0.2">
      <c r="A3790" s="100">
        <v>3789</v>
      </c>
      <c r="B3790" s="100">
        <v>3833</v>
      </c>
      <c r="C3790" s="4" t="s">
        <v>7</v>
      </c>
      <c r="D3790" s="100">
        <v>1179</v>
      </c>
      <c r="E3790" s="100">
        <v>29</v>
      </c>
      <c r="F3790" s="2">
        <v>0</v>
      </c>
      <c r="G3790" s="100">
        <v>0</v>
      </c>
    </row>
    <row r="3791" spans="1:7" ht="13.5" customHeight="1" x14ac:dyDescent="0.2">
      <c r="A3791" s="100">
        <v>3790</v>
      </c>
      <c r="B3791" s="100">
        <v>3834</v>
      </c>
      <c r="C3791" s="4" t="s">
        <v>7</v>
      </c>
      <c r="D3791" s="100">
        <v>1180</v>
      </c>
      <c r="E3791" s="100">
        <v>29</v>
      </c>
      <c r="F3791" s="2">
        <v>0</v>
      </c>
      <c r="G3791" s="100">
        <v>0</v>
      </c>
    </row>
    <row r="3792" spans="1:7" ht="13.5" customHeight="1" x14ac:dyDescent="0.2">
      <c r="A3792" s="100">
        <v>3791</v>
      </c>
      <c r="B3792" s="100">
        <v>3835</v>
      </c>
      <c r="C3792" s="4" t="s">
        <v>7</v>
      </c>
      <c r="D3792" s="100">
        <v>1181</v>
      </c>
      <c r="E3792" s="100">
        <v>29</v>
      </c>
      <c r="F3792" s="2">
        <v>0</v>
      </c>
      <c r="G3792" s="100">
        <v>0</v>
      </c>
    </row>
    <row r="3793" spans="1:7" ht="13.5" customHeight="1" x14ac:dyDescent="0.2">
      <c r="A3793" s="100">
        <v>3792</v>
      </c>
      <c r="B3793" s="100">
        <v>3836</v>
      </c>
      <c r="C3793" s="4" t="s">
        <v>7</v>
      </c>
      <c r="D3793" s="100">
        <v>1173</v>
      </c>
      <c r="E3793" s="100">
        <v>29</v>
      </c>
      <c r="F3793" s="2">
        <v>0</v>
      </c>
      <c r="G3793" s="100">
        <v>0</v>
      </c>
    </row>
    <row r="3794" spans="1:7" ht="13.5" customHeight="1" x14ac:dyDescent="0.2">
      <c r="A3794" s="100">
        <v>3793</v>
      </c>
      <c r="B3794" s="100">
        <v>3837</v>
      </c>
      <c r="C3794" s="4" t="s">
        <v>7</v>
      </c>
      <c r="D3794" s="100">
        <v>1182</v>
      </c>
      <c r="E3794" s="100">
        <v>29</v>
      </c>
      <c r="F3794" s="2">
        <v>0</v>
      </c>
      <c r="G3794" s="100">
        <v>0</v>
      </c>
    </row>
    <row r="3795" spans="1:7" ht="13.5" customHeight="1" x14ac:dyDescent="0.2">
      <c r="A3795" s="100">
        <v>3794</v>
      </c>
      <c r="B3795" s="100">
        <v>3838</v>
      </c>
      <c r="C3795" s="4" t="s">
        <v>7</v>
      </c>
      <c r="D3795" s="100">
        <v>1183</v>
      </c>
      <c r="E3795" s="100">
        <v>29</v>
      </c>
      <c r="F3795" s="2">
        <v>0</v>
      </c>
      <c r="G3795" s="100">
        <v>0</v>
      </c>
    </row>
    <row r="3796" spans="1:7" ht="13.5" customHeight="1" x14ac:dyDescent="0.2">
      <c r="A3796" s="100">
        <v>3795</v>
      </c>
      <c r="B3796" s="100">
        <v>3839</v>
      </c>
      <c r="C3796" s="4" t="s">
        <v>7</v>
      </c>
      <c r="D3796" s="100">
        <v>1184</v>
      </c>
      <c r="E3796" s="100">
        <v>29</v>
      </c>
      <c r="F3796" s="2">
        <v>0</v>
      </c>
      <c r="G3796" s="100">
        <v>0</v>
      </c>
    </row>
    <row r="3797" spans="1:7" ht="13.5" customHeight="1" x14ac:dyDescent="0.2">
      <c r="A3797" s="100">
        <v>3796</v>
      </c>
      <c r="B3797" s="100">
        <v>3840</v>
      </c>
      <c r="C3797" s="4" t="s">
        <v>7</v>
      </c>
      <c r="D3797" s="100">
        <v>1185</v>
      </c>
      <c r="E3797" s="100">
        <v>29</v>
      </c>
      <c r="F3797" s="2">
        <v>0</v>
      </c>
      <c r="G3797" s="100">
        <v>0</v>
      </c>
    </row>
    <row r="3798" spans="1:7" ht="13.5" customHeight="1" x14ac:dyDescent="0.2">
      <c r="A3798" s="100">
        <v>3797</v>
      </c>
      <c r="B3798" s="100">
        <v>3841</v>
      </c>
      <c r="C3798" s="4" t="s">
        <v>7</v>
      </c>
      <c r="D3798" s="100">
        <v>1186</v>
      </c>
      <c r="E3798" s="100">
        <v>29</v>
      </c>
      <c r="F3798" s="2">
        <v>0</v>
      </c>
      <c r="G3798" s="100">
        <v>0</v>
      </c>
    </row>
    <row r="3799" spans="1:7" ht="13.5" customHeight="1" x14ac:dyDescent="0.2">
      <c r="A3799" s="100">
        <v>3798</v>
      </c>
      <c r="B3799" s="100">
        <v>3842</v>
      </c>
      <c r="C3799" s="4" t="s">
        <v>7</v>
      </c>
      <c r="D3799" s="100">
        <v>1187</v>
      </c>
      <c r="E3799" s="100">
        <v>29</v>
      </c>
      <c r="F3799" s="2">
        <v>0</v>
      </c>
      <c r="G3799" s="100">
        <v>0</v>
      </c>
    </row>
    <row r="3800" spans="1:7" ht="13.5" customHeight="1" x14ac:dyDescent="0.2">
      <c r="A3800" s="100">
        <v>3799</v>
      </c>
      <c r="B3800" s="100">
        <v>3843</v>
      </c>
      <c r="C3800" s="4" t="s">
        <v>7</v>
      </c>
      <c r="D3800" s="100">
        <v>1188</v>
      </c>
      <c r="E3800" s="100">
        <v>29</v>
      </c>
      <c r="F3800" s="2">
        <v>0</v>
      </c>
      <c r="G3800" s="100">
        <v>0</v>
      </c>
    </row>
    <row r="3801" spans="1:7" ht="13.5" customHeight="1" x14ac:dyDescent="0.2">
      <c r="A3801" s="100">
        <v>3800</v>
      </c>
      <c r="B3801" s="100">
        <v>3844</v>
      </c>
      <c r="C3801" s="4" t="s">
        <v>7</v>
      </c>
      <c r="D3801" s="100">
        <v>1189</v>
      </c>
      <c r="E3801" s="100">
        <v>29</v>
      </c>
      <c r="F3801" s="2">
        <v>0</v>
      </c>
      <c r="G3801" s="100">
        <v>0</v>
      </c>
    </row>
    <row r="3802" spans="1:7" ht="13.5" customHeight="1" x14ac:dyDescent="0.2">
      <c r="A3802" s="100">
        <v>3801</v>
      </c>
      <c r="B3802" s="100">
        <v>3845</v>
      </c>
      <c r="C3802" s="4" t="s">
        <v>7</v>
      </c>
      <c r="D3802" s="100">
        <v>1190</v>
      </c>
      <c r="E3802" s="100">
        <v>29</v>
      </c>
      <c r="F3802" s="2">
        <v>0</v>
      </c>
      <c r="G3802" s="100">
        <v>0</v>
      </c>
    </row>
    <row r="3803" spans="1:7" ht="13.5" customHeight="1" x14ac:dyDescent="0.2">
      <c r="A3803" s="100">
        <v>3802</v>
      </c>
      <c r="B3803" s="100">
        <v>3846</v>
      </c>
      <c r="C3803" s="4" t="s">
        <v>7</v>
      </c>
      <c r="D3803" s="100">
        <v>1191</v>
      </c>
      <c r="E3803" s="100">
        <v>29</v>
      </c>
      <c r="F3803" s="2">
        <v>0</v>
      </c>
      <c r="G3803" s="100">
        <v>0</v>
      </c>
    </row>
    <row r="3804" spans="1:7" ht="13.5" customHeight="1" x14ac:dyDescent="0.2">
      <c r="A3804" s="100">
        <v>3803</v>
      </c>
      <c r="B3804" s="100">
        <v>3847</v>
      </c>
      <c r="C3804" s="4" t="s">
        <v>7</v>
      </c>
      <c r="D3804" s="100">
        <v>1192</v>
      </c>
      <c r="E3804" s="100">
        <v>29</v>
      </c>
      <c r="F3804" s="2">
        <v>0</v>
      </c>
      <c r="G3804" s="100">
        <v>0</v>
      </c>
    </row>
    <row r="3805" spans="1:7" ht="13.5" customHeight="1" x14ac:dyDescent="0.2">
      <c r="A3805" s="100">
        <v>3804</v>
      </c>
      <c r="B3805" s="100">
        <v>3848</v>
      </c>
      <c r="C3805" s="4" t="s">
        <v>7</v>
      </c>
      <c r="D3805" s="100">
        <v>1193</v>
      </c>
      <c r="E3805" s="100">
        <v>29</v>
      </c>
      <c r="F3805" s="2">
        <v>0</v>
      </c>
      <c r="G3805" s="100">
        <v>0</v>
      </c>
    </row>
    <row r="3806" spans="1:7" ht="13.5" customHeight="1" x14ac:dyDescent="0.2">
      <c r="A3806" s="100">
        <v>3805</v>
      </c>
      <c r="B3806" s="100">
        <v>3849</v>
      </c>
      <c r="C3806" s="4" t="s">
        <v>7</v>
      </c>
      <c r="D3806" s="100">
        <v>1194</v>
      </c>
      <c r="E3806" s="100">
        <v>29</v>
      </c>
      <c r="F3806" s="2">
        <v>0</v>
      </c>
      <c r="G3806" s="100">
        <v>0</v>
      </c>
    </row>
    <row r="3807" spans="1:7" ht="13.5" customHeight="1" x14ac:dyDescent="0.2">
      <c r="A3807" s="100">
        <v>3806</v>
      </c>
      <c r="B3807" s="100">
        <v>3850</v>
      </c>
      <c r="C3807" s="4" t="s">
        <v>7</v>
      </c>
      <c r="D3807" s="100">
        <v>1195</v>
      </c>
      <c r="E3807" s="100">
        <v>29</v>
      </c>
      <c r="F3807" s="2">
        <v>0</v>
      </c>
      <c r="G3807" s="100">
        <v>0</v>
      </c>
    </row>
    <row r="3808" spans="1:7" ht="13.5" customHeight="1" x14ac:dyDescent="0.2">
      <c r="A3808" s="100">
        <v>3807</v>
      </c>
      <c r="B3808" s="100">
        <v>3851</v>
      </c>
      <c r="C3808" s="4" t="s">
        <v>7</v>
      </c>
      <c r="D3808" s="100">
        <v>1196</v>
      </c>
      <c r="E3808" s="100">
        <v>29</v>
      </c>
      <c r="F3808" s="2">
        <v>0</v>
      </c>
      <c r="G3808" s="100">
        <v>0</v>
      </c>
    </row>
    <row r="3809" spans="1:7" ht="13.5" customHeight="1" x14ac:dyDescent="0.2">
      <c r="A3809" s="100">
        <v>3808</v>
      </c>
      <c r="B3809" s="100">
        <v>3852</v>
      </c>
      <c r="C3809" s="4" t="s">
        <v>7</v>
      </c>
      <c r="D3809" s="100">
        <v>1197</v>
      </c>
      <c r="E3809" s="100">
        <v>29</v>
      </c>
      <c r="F3809" s="2">
        <v>0</v>
      </c>
      <c r="G3809" s="100">
        <v>0</v>
      </c>
    </row>
    <row r="3810" spans="1:7" ht="13.5" customHeight="1" x14ac:dyDescent="0.2">
      <c r="A3810" s="100">
        <v>3809</v>
      </c>
      <c r="B3810" s="100">
        <v>3853</v>
      </c>
      <c r="C3810" s="4" t="s">
        <v>7</v>
      </c>
      <c r="D3810" s="100">
        <v>1198</v>
      </c>
      <c r="E3810" s="100">
        <v>29</v>
      </c>
      <c r="F3810" s="2">
        <v>0</v>
      </c>
      <c r="G3810" s="100">
        <v>0</v>
      </c>
    </row>
    <row r="3811" spans="1:7" ht="13.5" customHeight="1" x14ac:dyDescent="0.2">
      <c r="A3811" s="100">
        <v>3810</v>
      </c>
      <c r="B3811" s="100">
        <v>3854</v>
      </c>
      <c r="C3811" s="4" t="s">
        <v>7</v>
      </c>
      <c r="D3811" s="100">
        <v>1199</v>
      </c>
      <c r="E3811" s="100">
        <v>29</v>
      </c>
      <c r="F3811" s="2">
        <v>0</v>
      </c>
      <c r="G3811" s="100">
        <v>0</v>
      </c>
    </row>
    <row r="3812" spans="1:7" ht="13.5" customHeight="1" x14ac:dyDescent="0.2">
      <c r="A3812" s="100">
        <v>3811</v>
      </c>
      <c r="B3812" s="100">
        <v>3855</v>
      </c>
      <c r="C3812" s="4" t="s">
        <v>7</v>
      </c>
      <c r="D3812" s="100">
        <v>1200</v>
      </c>
      <c r="E3812" s="100">
        <v>29</v>
      </c>
      <c r="F3812" s="2">
        <v>0</v>
      </c>
      <c r="G3812" s="100">
        <v>0</v>
      </c>
    </row>
    <row r="3813" spans="1:7" ht="13.5" customHeight="1" x14ac:dyDescent="0.2">
      <c r="A3813" s="100">
        <v>3812</v>
      </c>
      <c r="B3813" s="100">
        <v>3856</v>
      </c>
      <c r="C3813" s="4" t="s">
        <v>7</v>
      </c>
      <c r="D3813" s="100">
        <v>1201</v>
      </c>
      <c r="E3813" s="100">
        <v>29</v>
      </c>
      <c r="F3813" s="2">
        <v>0</v>
      </c>
      <c r="G3813" s="100">
        <v>0</v>
      </c>
    </row>
    <row r="3814" spans="1:7" ht="13.5" customHeight="1" x14ac:dyDescent="0.2">
      <c r="A3814" s="100">
        <v>3813</v>
      </c>
      <c r="B3814" s="100">
        <v>3857</v>
      </c>
      <c r="C3814" s="4" t="s">
        <v>7</v>
      </c>
      <c r="D3814" s="100">
        <v>1202</v>
      </c>
      <c r="E3814" s="100">
        <v>29</v>
      </c>
      <c r="F3814" s="2">
        <v>0</v>
      </c>
      <c r="G3814" s="100">
        <v>0</v>
      </c>
    </row>
    <row r="3815" spans="1:7" ht="13.5" customHeight="1" x14ac:dyDescent="0.2">
      <c r="A3815" s="100">
        <v>3814</v>
      </c>
      <c r="B3815" s="100">
        <v>3858</v>
      </c>
      <c r="C3815" s="4" t="s">
        <v>7</v>
      </c>
      <c r="D3815" s="100">
        <v>1203</v>
      </c>
      <c r="E3815" s="100">
        <v>29</v>
      </c>
      <c r="F3815" s="2">
        <v>0</v>
      </c>
      <c r="G3815" s="100">
        <v>0</v>
      </c>
    </row>
    <row r="3816" spans="1:7" ht="13.5" customHeight="1" x14ac:dyDescent="0.2">
      <c r="A3816" s="100">
        <v>3815</v>
      </c>
      <c r="B3816" s="100">
        <v>3859</v>
      </c>
      <c r="C3816" s="4" t="s">
        <v>7</v>
      </c>
      <c r="D3816" s="100">
        <v>1204</v>
      </c>
      <c r="E3816" s="100">
        <v>29</v>
      </c>
      <c r="F3816" s="2">
        <v>0</v>
      </c>
      <c r="G3816" s="100">
        <v>0</v>
      </c>
    </row>
    <row r="3817" spans="1:7" ht="13.5" customHeight="1" x14ac:dyDescent="0.2">
      <c r="A3817" s="100">
        <v>3816</v>
      </c>
      <c r="B3817" s="100">
        <v>3860</v>
      </c>
      <c r="C3817" s="4" t="s">
        <v>7</v>
      </c>
      <c r="D3817" s="100">
        <v>1205</v>
      </c>
      <c r="E3817" s="100">
        <v>29</v>
      </c>
      <c r="F3817" s="2">
        <v>0</v>
      </c>
      <c r="G3817" s="100">
        <v>0</v>
      </c>
    </row>
    <row r="3818" spans="1:7" ht="13.5" customHeight="1" x14ac:dyDescent="0.2">
      <c r="A3818" s="100">
        <v>3817</v>
      </c>
      <c r="B3818" s="100">
        <v>3861</v>
      </c>
      <c r="C3818" s="4" t="s">
        <v>7</v>
      </c>
      <c r="D3818" s="100">
        <v>1206</v>
      </c>
      <c r="E3818" s="100">
        <v>29</v>
      </c>
      <c r="F3818" s="2">
        <v>0</v>
      </c>
      <c r="G3818" s="100">
        <v>0</v>
      </c>
    </row>
    <row r="3819" spans="1:7" ht="13.5" customHeight="1" x14ac:dyDescent="0.2">
      <c r="A3819" s="100">
        <v>3818</v>
      </c>
      <c r="B3819" s="100">
        <v>3862</v>
      </c>
      <c r="C3819" s="4" t="s">
        <v>7</v>
      </c>
      <c r="D3819" s="100">
        <v>1207</v>
      </c>
      <c r="E3819" s="100">
        <v>29</v>
      </c>
      <c r="F3819" s="2">
        <v>0</v>
      </c>
      <c r="G3819" s="100">
        <v>0</v>
      </c>
    </row>
    <row r="3820" spans="1:7" ht="13.5" customHeight="1" x14ac:dyDescent="0.2">
      <c r="A3820" s="100">
        <v>3819</v>
      </c>
      <c r="B3820" s="100">
        <v>3863</v>
      </c>
      <c r="C3820" s="4" t="s">
        <v>7</v>
      </c>
      <c r="D3820" s="100">
        <v>1208</v>
      </c>
      <c r="E3820" s="100">
        <v>29</v>
      </c>
      <c r="F3820" s="2">
        <v>0</v>
      </c>
      <c r="G3820" s="100">
        <v>0</v>
      </c>
    </row>
    <row r="3821" spans="1:7" ht="13.5" customHeight="1" x14ac:dyDescent="0.2">
      <c r="A3821" s="100">
        <v>3820</v>
      </c>
      <c r="B3821" s="100">
        <v>3864</v>
      </c>
      <c r="C3821" s="4" t="s">
        <v>7</v>
      </c>
      <c r="D3821" s="100">
        <v>1209</v>
      </c>
      <c r="E3821" s="100">
        <v>29</v>
      </c>
      <c r="F3821" s="2">
        <v>0</v>
      </c>
      <c r="G3821" s="100">
        <v>0</v>
      </c>
    </row>
    <row r="3822" spans="1:7" ht="13.5" customHeight="1" x14ac:dyDescent="0.2">
      <c r="A3822" s="100">
        <v>3821</v>
      </c>
      <c r="B3822" s="100">
        <v>3865</v>
      </c>
      <c r="C3822" s="4" t="s">
        <v>7</v>
      </c>
      <c r="D3822" s="100">
        <v>1210</v>
      </c>
      <c r="E3822" s="100">
        <v>29</v>
      </c>
      <c r="F3822" s="2">
        <v>0</v>
      </c>
      <c r="G3822" s="100">
        <v>0</v>
      </c>
    </row>
    <row r="3823" spans="1:7" ht="13.5" customHeight="1" x14ac:dyDescent="0.2">
      <c r="A3823" s="100">
        <v>3822</v>
      </c>
      <c r="B3823" s="100">
        <v>3866</v>
      </c>
      <c r="C3823" s="4" t="s">
        <v>7</v>
      </c>
      <c r="D3823" s="100">
        <v>1211</v>
      </c>
      <c r="E3823" s="100">
        <v>29</v>
      </c>
      <c r="F3823" s="2">
        <v>0</v>
      </c>
      <c r="G3823" s="100">
        <v>0</v>
      </c>
    </row>
    <row r="3824" spans="1:7" ht="13.5" customHeight="1" x14ac:dyDescent="0.2">
      <c r="A3824" s="100">
        <v>3823</v>
      </c>
      <c r="B3824" s="100">
        <v>3867</v>
      </c>
      <c r="C3824" s="4" t="s">
        <v>7</v>
      </c>
      <c r="D3824" s="100">
        <v>1312</v>
      </c>
      <c r="E3824" s="100">
        <v>157</v>
      </c>
      <c r="F3824" s="2">
        <v>0</v>
      </c>
      <c r="G3824" s="100">
        <v>0</v>
      </c>
    </row>
    <row r="3825" spans="1:7" ht="13.5" customHeight="1" x14ac:dyDescent="0.2">
      <c r="A3825" s="100">
        <v>3824</v>
      </c>
      <c r="B3825" s="100">
        <v>3868</v>
      </c>
      <c r="C3825" s="4" t="s">
        <v>7</v>
      </c>
      <c r="D3825" s="100">
        <v>1313</v>
      </c>
      <c r="E3825" s="100">
        <v>157</v>
      </c>
      <c r="F3825" s="2">
        <v>0</v>
      </c>
      <c r="G3825" s="100">
        <v>0</v>
      </c>
    </row>
    <row r="3826" spans="1:7" ht="13.5" customHeight="1" x14ac:dyDescent="0.2">
      <c r="A3826" s="100">
        <v>3825</v>
      </c>
      <c r="B3826" s="100">
        <v>3869</v>
      </c>
      <c r="C3826" s="4" t="s">
        <v>7</v>
      </c>
      <c r="D3826" s="100">
        <v>1315</v>
      </c>
      <c r="E3826" s="100">
        <v>157</v>
      </c>
      <c r="F3826" s="2">
        <v>0</v>
      </c>
      <c r="G3826" s="100">
        <v>0</v>
      </c>
    </row>
    <row r="3827" spans="1:7" ht="13.5" customHeight="1" x14ac:dyDescent="0.2">
      <c r="A3827" s="100">
        <v>3826</v>
      </c>
      <c r="B3827" s="100">
        <v>3870</v>
      </c>
      <c r="C3827" s="4" t="s">
        <v>7</v>
      </c>
      <c r="D3827" s="100">
        <v>1316</v>
      </c>
      <c r="E3827" s="100">
        <v>157</v>
      </c>
      <c r="F3827" s="2">
        <v>0</v>
      </c>
      <c r="G3827" s="100">
        <v>0</v>
      </c>
    </row>
    <row r="3828" spans="1:7" ht="13.5" customHeight="1" x14ac:dyDescent="0.2">
      <c r="A3828" s="100">
        <v>3827</v>
      </c>
      <c r="B3828" s="100">
        <v>3871</v>
      </c>
      <c r="C3828" s="4" t="s">
        <v>7</v>
      </c>
      <c r="D3828" s="100">
        <v>1317</v>
      </c>
      <c r="E3828" s="100">
        <v>157</v>
      </c>
      <c r="F3828" s="2">
        <v>0</v>
      </c>
      <c r="G3828" s="100">
        <v>0</v>
      </c>
    </row>
    <row r="3829" spans="1:7" ht="13.5" customHeight="1" x14ac:dyDescent="0.2">
      <c r="A3829" s="100">
        <v>3828</v>
      </c>
      <c r="B3829" s="100">
        <v>3872</v>
      </c>
      <c r="C3829" s="4" t="s">
        <v>7</v>
      </c>
      <c r="D3829" s="100">
        <v>1318</v>
      </c>
      <c r="E3829" s="100">
        <v>157</v>
      </c>
      <c r="F3829" s="2">
        <v>0</v>
      </c>
      <c r="G3829" s="100">
        <v>0</v>
      </c>
    </row>
    <row r="3830" spans="1:7" ht="13.5" customHeight="1" x14ac:dyDescent="0.2">
      <c r="A3830" s="100">
        <v>3829</v>
      </c>
      <c r="B3830" s="100">
        <v>3873</v>
      </c>
      <c r="C3830" s="4" t="s">
        <v>7</v>
      </c>
      <c r="D3830" s="100">
        <v>1319</v>
      </c>
      <c r="E3830" s="100">
        <v>157</v>
      </c>
      <c r="F3830" s="2">
        <v>0</v>
      </c>
      <c r="G3830" s="100">
        <v>0</v>
      </c>
    </row>
    <row r="3831" spans="1:7" ht="13.5" customHeight="1" x14ac:dyDescent="0.2">
      <c r="A3831" s="100">
        <v>3830</v>
      </c>
      <c r="B3831" s="100">
        <v>3874</v>
      </c>
      <c r="C3831" s="4" t="s">
        <v>7</v>
      </c>
      <c r="D3831" s="100">
        <v>1320</v>
      </c>
      <c r="E3831" s="100">
        <v>157</v>
      </c>
      <c r="F3831" s="2">
        <v>0</v>
      </c>
      <c r="G3831" s="100">
        <v>0</v>
      </c>
    </row>
    <row r="3832" spans="1:7" ht="13.5" customHeight="1" x14ac:dyDescent="0.2">
      <c r="A3832" s="100">
        <v>3831</v>
      </c>
      <c r="B3832" s="100">
        <v>3875</v>
      </c>
      <c r="C3832" s="4" t="s">
        <v>7</v>
      </c>
      <c r="D3832" s="100">
        <v>1321</v>
      </c>
      <c r="E3832" s="100">
        <v>157</v>
      </c>
      <c r="F3832" s="2">
        <v>0</v>
      </c>
      <c r="G3832" s="100">
        <v>0</v>
      </c>
    </row>
    <row r="3833" spans="1:7" ht="13.5" customHeight="1" x14ac:dyDescent="0.2">
      <c r="A3833" s="100">
        <v>3832</v>
      </c>
      <c r="B3833" s="100">
        <v>3876</v>
      </c>
      <c r="C3833" s="4" t="s">
        <v>7</v>
      </c>
      <c r="D3833" s="100">
        <v>1322</v>
      </c>
      <c r="E3833" s="100">
        <v>157</v>
      </c>
      <c r="F3833" s="2">
        <v>0</v>
      </c>
      <c r="G3833" s="100">
        <v>0</v>
      </c>
    </row>
    <row r="3834" spans="1:7" ht="13.5" customHeight="1" x14ac:dyDescent="0.2">
      <c r="A3834" s="100">
        <v>3833</v>
      </c>
      <c r="B3834" s="100">
        <v>3877</v>
      </c>
      <c r="C3834" s="4" t="s">
        <v>7</v>
      </c>
      <c r="D3834" s="100">
        <v>1323</v>
      </c>
      <c r="E3834" s="100">
        <v>157</v>
      </c>
      <c r="F3834" s="2">
        <v>0</v>
      </c>
      <c r="G3834" s="100">
        <v>0</v>
      </c>
    </row>
    <row r="3835" spans="1:7" ht="13.5" customHeight="1" x14ac:dyDescent="0.2">
      <c r="A3835" s="100">
        <v>3834</v>
      </c>
      <c r="B3835" s="100">
        <v>3878</v>
      </c>
      <c r="C3835" s="4" t="s">
        <v>7</v>
      </c>
      <c r="D3835" s="100">
        <v>1324</v>
      </c>
      <c r="E3835" s="100">
        <v>157</v>
      </c>
      <c r="F3835" s="2">
        <v>0</v>
      </c>
      <c r="G3835" s="100">
        <v>0</v>
      </c>
    </row>
    <row r="3836" spans="1:7" ht="13.5" customHeight="1" x14ac:dyDescent="0.2">
      <c r="A3836" s="100">
        <v>3835</v>
      </c>
      <c r="B3836" s="100">
        <v>3879</v>
      </c>
      <c r="C3836" s="4" t="s">
        <v>7</v>
      </c>
      <c r="D3836" s="100">
        <v>1325</v>
      </c>
      <c r="E3836" s="100">
        <v>157</v>
      </c>
      <c r="F3836" s="2">
        <v>0</v>
      </c>
      <c r="G3836" s="100">
        <v>0</v>
      </c>
    </row>
    <row r="3837" spans="1:7" ht="13.5" customHeight="1" x14ac:dyDescent="0.2">
      <c r="A3837" s="100">
        <v>3836</v>
      </c>
      <c r="B3837" s="100">
        <v>3880</v>
      </c>
      <c r="C3837" s="4" t="s">
        <v>7</v>
      </c>
      <c r="D3837" s="100">
        <v>1326</v>
      </c>
      <c r="E3837" s="100">
        <v>157</v>
      </c>
      <c r="F3837" s="2">
        <v>0</v>
      </c>
      <c r="G3837" s="100">
        <v>0</v>
      </c>
    </row>
    <row r="3838" spans="1:7" ht="13.5" customHeight="1" x14ac:dyDescent="0.2">
      <c r="A3838" s="100">
        <v>3837</v>
      </c>
      <c r="B3838" s="100">
        <v>3881</v>
      </c>
      <c r="C3838" s="4" t="s">
        <v>7</v>
      </c>
      <c r="D3838" s="100">
        <v>1327</v>
      </c>
      <c r="E3838" s="100">
        <v>157</v>
      </c>
      <c r="F3838" s="2">
        <v>0</v>
      </c>
      <c r="G3838" s="100">
        <v>0</v>
      </c>
    </row>
    <row r="3839" spans="1:7" ht="13.5" customHeight="1" x14ac:dyDescent="0.2">
      <c r="A3839" s="100">
        <v>3838</v>
      </c>
      <c r="B3839" s="100">
        <v>3882</v>
      </c>
      <c r="C3839" s="4" t="s">
        <v>7</v>
      </c>
      <c r="D3839" s="100">
        <v>1328</v>
      </c>
      <c r="E3839" s="100">
        <v>157</v>
      </c>
      <c r="F3839" s="2">
        <v>0</v>
      </c>
      <c r="G3839" s="100">
        <v>0</v>
      </c>
    </row>
    <row r="3840" spans="1:7" ht="13.5" customHeight="1" x14ac:dyDescent="0.2">
      <c r="A3840" s="100">
        <v>3839</v>
      </c>
      <c r="B3840" s="100">
        <v>3883</v>
      </c>
      <c r="C3840" s="4" t="s">
        <v>7</v>
      </c>
      <c r="D3840" s="100">
        <v>1329</v>
      </c>
      <c r="E3840" s="100">
        <v>157</v>
      </c>
      <c r="F3840" s="2">
        <v>0</v>
      </c>
      <c r="G3840" s="100">
        <v>0</v>
      </c>
    </row>
    <row r="3841" spans="1:7" ht="13.5" customHeight="1" x14ac:dyDescent="0.2">
      <c r="A3841" s="100">
        <v>3840</v>
      </c>
      <c r="B3841" s="100">
        <v>3884</v>
      </c>
      <c r="C3841" s="4" t="s">
        <v>7</v>
      </c>
      <c r="D3841" s="100">
        <v>1330</v>
      </c>
      <c r="E3841" s="100">
        <v>157</v>
      </c>
      <c r="F3841" s="2">
        <v>0</v>
      </c>
      <c r="G3841" s="100">
        <v>0</v>
      </c>
    </row>
    <row r="3842" spans="1:7" ht="13.5" customHeight="1" x14ac:dyDescent="0.2">
      <c r="A3842" s="100">
        <v>3841</v>
      </c>
      <c r="B3842" s="100">
        <v>3885</v>
      </c>
      <c r="C3842" s="4" t="s">
        <v>7</v>
      </c>
      <c r="D3842" s="100">
        <v>1331</v>
      </c>
      <c r="E3842" s="100">
        <v>157</v>
      </c>
      <c r="F3842" s="2">
        <v>0</v>
      </c>
      <c r="G3842" s="100">
        <v>0</v>
      </c>
    </row>
    <row r="3843" spans="1:7" ht="13.5" customHeight="1" x14ac:dyDescent="0.2">
      <c r="A3843" s="100">
        <v>3842</v>
      </c>
      <c r="B3843" s="100">
        <v>3886</v>
      </c>
      <c r="C3843" s="4" t="s">
        <v>7</v>
      </c>
      <c r="D3843" s="100">
        <v>1332</v>
      </c>
      <c r="E3843" s="100">
        <v>157</v>
      </c>
      <c r="F3843" s="2">
        <v>0</v>
      </c>
      <c r="G3843" s="100">
        <v>0</v>
      </c>
    </row>
    <row r="3844" spans="1:7" ht="13.5" customHeight="1" x14ac:dyDescent="0.2">
      <c r="A3844" s="100">
        <v>3843</v>
      </c>
      <c r="B3844" s="100">
        <v>3887</v>
      </c>
      <c r="C3844" s="4" t="s">
        <v>7</v>
      </c>
      <c r="D3844" s="100">
        <v>1333</v>
      </c>
      <c r="E3844" s="100">
        <v>157</v>
      </c>
      <c r="F3844" s="2">
        <v>0</v>
      </c>
      <c r="G3844" s="100">
        <v>0</v>
      </c>
    </row>
    <row r="3845" spans="1:7" ht="13.5" customHeight="1" x14ac:dyDescent="0.2">
      <c r="A3845" s="100">
        <v>3844</v>
      </c>
      <c r="B3845" s="100">
        <v>3888</v>
      </c>
      <c r="C3845" s="4" t="s">
        <v>7</v>
      </c>
      <c r="D3845" s="100">
        <v>1334</v>
      </c>
      <c r="E3845" s="100">
        <v>157</v>
      </c>
      <c r="F3845" s="2">
        <v>0</v>
      </c>
      <c r="G3845" s="100">
        <v>0</v>
      </c>
    </row>
    <row r="3846" spans="1:7" ht="13.5" customHeight="1" x14ac:dyDescent="0.2">
      <c r="A3846" s="100">
        <v>3845</v>
      </c>
      <c r="B3846" s="100">
        <v>3889</v>
      </c>
      <c r="C3846" s="4" t="s">
        <v>7</v>
      </c>
      <c r="D3846" s="100">
        <v>1335</v>
      </c>
      <c r="E3846" s="100">
        <v>157</v>
      </c>
      <c r="F3846" s="2">
        <v>0</v>
      </c>
      <c r="G3846" s="100">
        <v>0</v>
      </c>
    </row>
    <row r="3847" spans="1:7" ht="13.5" customHeight="1" x14ac:dyDescent="0.2">
      <c r="A3847" s="100">
        <v>3846</v>
      </c>
      <c r="B3847" s="100">
        <v>3890</v>
      </c>
      <c r="C3847" s="4" t="s">
        <v>7</v>
      </c>
      <c r="D3847" s="100">
        <v>1336</v>
      </c>
      <c r="E3847" s="100">
        <v>157</v>
      </c>
      <c r="F3847" s="2">
        <v>0</v>
      </c>
      <c r="G3847" s="100">
        <v>0</v>
      </c>
    </row>
    <row r="3848" spans="1:7" ht="13.5" customHeight="1" x14ac:dyDescent="0.2">
      <c r="A3848" s="100">
        <v>3847</v>
      </c>
      <c r="B3848" s="100">
        <v>3891</v>
      </c>
      <c r="C3848" s="4" t="s">
        <v>7</v>
      </c>
      <c r="D3848" s="100">
        <v>1337</v>
      </c>
      <c r="E3848" s="100">
        <v>157</v>
      </c>
      <c r="F3848" s="2">
        <v>0</v>
      </c>
      <c r="G3848" s="100">
        <v>0</v>
      </c>
    </row>
    <row r="3849" spans="1:7" ht="13.5" customHeight="1" x14ac:dyDescent="0.2">
      <c r="A3849" s="100">
        <v>3848</v>
      </c>
      <c r="B3849" s="100">
        <v>3892</v>
      </c>
      <c r="C3849" s="4" t="s">
        <v>7</v>
      </c>
      <c r="D3849" s="100">
        <v>1338</v>
      </c>
      <c r="E3849" s="100">
        <v>157</v>
      </c>
      <c r="F3849" s="2">
        <v>0</v>
      </c>
      <c r="G3849" s="100">
        <v>0</v>
      </c>
    </row>
    <row r="3850" spans="1:7" ht="13.5" customHeight="1" x14ac:dyDescent="0.2">
      <c r="A3850" s="100">
        <v>3849</v>
      </c>
      <c r="B3850" s="100">
        <v>3893</v>
      </c>
      <c r="C3850" s="4" t="s">
        <v>7</v>
      </c>
      <c r="D3850" s="100">
        <v>1339</v>
      </c>
      <c r="E3850" s="100">
        <v>157</v>
      </c>
      <c r="F3850" s="2">
        <v>0</v>
      </c>
      <c r="G3850" s="100">
        <v>0</v>
      </c>
    </row>
    <row r="3851" spans="1:7" ht="13.5" customHeight="1" x14ac:dyDescent="0.2">
      <c r="A3851" s="100">
        <v>3850</v>
      </c>
      <c r="B3851" s="100">
        <v>3894</v>
      </c>
      <c r="C3851" s="4" t="s">
        <v>7</v>
      </c>
      <c r="D3851" s="100">
        <v>1340</v>
      </c>
      <c r="E3851" s="100">
        <v>157</v>
      </c>
      <c r="F3851" s="2">
        <v>0</v>
      </c>
      <c r="G3851" s="100">
        <v>0</v>
      </c>
    </row>
    <row r="3852" spans="1:7" ht="13.5" customHeight="1" x14ac:dyDescent="0.2">
      <c r="A3852" s="100">
        <v>3851</v>
      </c>
      <c r="B3852" s="100">
        <v>3895</v>
      </c>
      <c r="C3852" s="4" t="s">
        <v>7</v>
      </c>
      <c r="D3852" s="100">
        <v>1341</v>
      </c>
      <c r="E3852" s="100">
        <v>157</v>
      </c>
      <c r="F3852" s="2">
        <v>0</v>
      </c>
      <c r="G3852" s="100">
        <v>0</v>
      </c>
    </row>
    <row r="3853" spans="1:7" ht="13.5" customHeight="1" x14ac:dyDescent="0.2">
      <c r="A3853" s="100">
        <v>3852</v>
      </c>
      <c r="B3853" s="100">
        <v>3896</v>
      </c>
      <c r="C3853" s="4" t="s">
        <v>7</v>
      </c>
      <c r="D3853" s="100">
        <v>72</v>
      </c>
      <c r="E3853" s="100">
        <v>171</v>
      </c>
      <c r="F3853" s="2">
        <v>0</v>
      </c>
      <c r="G3853" s="100">
        <v>0</v>
      </c>
    </row>
    <row r="3854" spans="1:7" ht="13.5" customHeight="1" x14ac:dyDescent="0.2">
      <c r="A3854" s="100">
        <v>3853</v>
      </c>
      <c r="B3854" s="100">
        <v>3897</v>
      </c>
      <c r="C3854" s="4" t="s">
        <v>7</v>
      </c>
      <c r="D3854" s="100">
        <v>75</v>
      </c>
      <c r="E3854" s="100">
        <v>171</v>
      </c>
      <c r="F3854" s="2">
        <v>0</v>
      </c>
      <c r="G3854" s="100">
        <v>0</v>
      </c>
    </row>
    <row r="3855" spans="1:7" ht="13.5" customHeight="1" x14ac:dyDescent="0.2">
      <c r="A3855" s="100">
        <v>3854</v>
      </c>
      <c r="B3855" s="100">
        <v>3898</v>
      </c>
      <c r="C3855" s="4" t="s">
        <v>7</v>
      </c>
      <c r="D3855" s="100">
        <v>76</v>
      </c>
      <c r="E3855" s="100">
        <v>171</v>
      </c>
      <c r="F3855" s="2">
        <v>0</v>
      </c>
      <c r="G3855" s="100">
        <v>0</v>
      </c>
    </row>
    <row r="3856" spans="1:7" ht="13.5" customHeight="1" x14ac:dyDescent="0.2">
      <c r="A3856" s="100">
        <v>3855</v>
      </c>
      <c r="B3856" s="100">
        <v>3899</v>
      </c>
      <c r="C3856" s="4" t="s">
        <v>7</v>
      </c>
      <c r="D3856" s="100">
        <v>74</v>
      </c>
      <c r="E3856" s="100">
        <v>74</v>
      </c>
      <c r="F3856" s="2">
        <v>0</v>
      </c>
      <c r="G3856" s="100">
        <v>0</v>
      </c>
    </row>
    <row r="3857" spans="1:7" ht="13.5" customHeight="1" x14ac:dyDescent="0.2">
      <c r="A3857" s="100">
        <v>3856</v>
      </c>
      <c r="B3857" s="100">
        <v>3900</v>
      </c>
      <c r="C3857" s="4" t="s">
        <v>7</v>
      </c>
      <c r="D3857" s="100">
        <v>75</v>
      </c>
      <c r="E3857" s="100">
        <v>74</v>
      </c>
      <c r="F3857" s="2">
        <v>0</v>
      </c>
      <c r="G3857" s="100">
        <v>0</v>
      </c>
    </row>
    <row r="3858" spans="1:7" ht="13.5" customHeight="1" x14ac:dyDescent="0.2">
      <c r="A3858" s="100">
        <v>3857</v>
      </c>
      <c r="B3858" s="100">
        <v>3901</v>
      </c>
      <c r="C3858" s="4" t="s">
        <v>7</v>
      </c>
      <c r="D3858" s="100">
        <v>66</v>
      </c>
      <c r="E3858" s="100">
        <v>70</v>
      </c>
      <c r="F3858" s="2">
        <v>0</v>
      </c>
      <c r="G3858" s="100">
        <v>0</v>
      </c>
    </row>
    <row r="3859" spans="1:7" ht="13.5" customHeight="1" x14ac:dyDescent="0.2">
      <c r="A3859" s="100">
        <v>3858</v>
      </c>
      <c r="B3859" s="100">
        <v>3902</v>
      </c>
      <c r="C3859" s="4" t="s">
        <v>7</v>
      </c>
      <c r="D3859" s="100">
        <v>67</v>
      </c>
      <c r="E3859" s="100">
        <v>70</v>
      </c>
      <c r="F3859" s="2">
        <v>0</v>
      </c>
      <c r="G3859" s="100">
        <v>0</v>
      </c>
    </row>
    <row r="3860" spans="1:7" ht="13.5" customHeight="1" x14ac:dyDescent="0.2">
      <c r="A3860" s="100">
        <v>3859</v>
      </c>
      <c r="B3860" s="100">
        <v>3903</v>
      </c>
      <c r="C3860" s="4"/>
      <c r="D3860" s="100">
        <v>7</v>
      </c>
      <c r="E3860" s="100">
        <v>231</v>
      </c>
      <c r="F3860" s="2">
        <v>0</v>
      </c>
      <c r="G3860" s="100">
        <v>0</v>
      </c>
    </row>
    <row r="3861" spans="1:7" ht="13.5" customHeight="1" x14ac:dyDescent="0.2">
      <c r="A3861" s="100">
        <v>3860</v>
      </c>
      <c r="B3861" s="100">
        <v>3904</v>
      </c>
      <c r="C3861" s="4"/>
      <c r="D3861" s="100">
        <v>8</v>
      </c>
      <c r="E3861" s="100">
        <v>231</v>
      </c>
      <c r="F3861" s="2">
        <v>0</v>
      </c>
      <c r="G3861" s="100">
        <v>0</v>
      </c>
    </row>
    <row r="3862" spans="1:7" ht="13.5" customHeight="1" x14ac:dyDescent="0.2">
      <c r="A3862" s="100">
        <v>3861</v>
      </c>
      <c r="B3862" s="100">
        <v>3905</v>
      </c>
      <c r="C3862" s="4"/>
      <c r="D3862" s="100">
        <v>9</v>
      </c>
      <c r="E3862" s="100">
        <v>231</v>
      </c>
      <c r="F3862" s="2">
        <v>0</v>
      </c>
      <c r="G3862" s="100">
        <v>0</v>
      </c>
    </row>
    <row r="3863" spans="1:7" ht="13.5" customHeight="1" x14ac:dyDescent="0.2">
      <c r="A3863" s="100">
        <v>3862</v>
      </c>
      <c r="B3863" s="100">
        <v>3906</v>
      </c>
      <c r="C3863" s="4"/>
      <c r="D3863" s="100">
        <v>419</v>
      </c>
      <c r="E3863" s="100">
        <v>250</v>
      </c>
      <c r="F3863" s="2">
        <v>0</v>
      </c>
      <c r="G3863" s="100">
        <v>0</v>
      </c>
    </row>
    <row r="3864" spans="1:7" ht="13.5" customHeight="1" x14ac:dyDescent="0.2">
      <c r="A3864" s="100">
        <v>3863</v>
      </c>
      <c r="B3864" s="100">
        <v>3907</v>
      </c>
      <c r="C3864" s="4" t="s">
        <v>7</v>
      </c>
      <c r="D3864" s="100">
        <v>51</v>
      </c>
      <c r="E3864" s="100">
        <v>41</v>
      </c>
      <c r="F3864" s="2">
        <v>0</v>
      </c>
      <c r="G3864" s="100">
        <v>0</v>
      </c>
    </row>
    <row r="3865" spans="1:7" ht="13.5" customHeight="1" x14ac:dyDescent="0.2">
      <c r="A3865" s="100">
        <v>3864</v>
      </c>
      <c r="B3865" s="100">
        <v>3908</v>
      </c>
      <c r="C3865" s="4" t="s">
        <v>7</v>
      </c>
      <c r="D3865" s="100">
        <v>52</v>
      </c>
      <c r="E3865" s="100">
        <v>41</v>
      </c>
      <c r="F3865" s="2">
        <v>0</v>
      </c>
      <c r="G3865" s="100">
        <v>0</v>
      </c>
    </row>
    <row r="3866" spans="1:7" ht="13.5" customHeight="1" x14ac:dyDescent="0.2">
      <c r="A3866" s="100">
        <v>3865</v>
      </c>
      <c r="B3866" s="100">
        <v>3909</v>
      </c>
      <c r="C3866" s="4" t="s">
        <v>7</v>
      </c>
      <c r="D3866" s="100">
        <v>1342</v>
      </c>
      <c r="E3866" s="100">
        <v>157</v>
      </c>
      <c r="F3866" s="2">
        <v>0</v>
      </c>
      <c r="G3866" s="100">
        <v>0</v>
      </c>
    </row>
    <row r="3867" spans="1:7" ht="13.5" customHeight="1" x14ac:dyDescent="0.2">
      <c r="A3867" s="100">
        <v>3866</v>
      </c>
      <c r="B3867" s="100">
        <v>3910</v>
      </c>
      <c r="C3867" s="4" t="s">
        <v>7</v>
      </c>
      <c r="D3867" s="100">
        <v>1343</v>
      </c>
      <c r="E3867" s="100">
        <v>157</v>
      </c>
      <c r="F3867" s="2">
        <v>0</v>
      </c>
      <c r="G3867" s="100">
        <v>0</v>
      </c>
    </row>
    <row r="3868" spans="1:7" ht="13.5" customHeight="1" x14ac:dyDescent="0.2">
      <c r="A3868" s="100">
        <v>3867</v>
      </c>
      <c r="B3868" s="100">
        <v>3911</v>
      </c>
      <c r="C3868" s="4" t="s">
        <v>7</v>
      </c>
      <c r="D3868" s="100">
        <v>1344</v>
      </c>
      <c r="E3868" s="100">
        <v>157</v>
      </c>
      <c r="F3868" s="2">
        <v>0</v>
      </c>
      <c r="G3868" s="100">
        <v>0</v>
      </c>
    </row>
    <row r="3869" spans="1:7" ht="13.5" customHeight="1" x14ac:dyDescent="0.2">
      <c r="A3869" s="100">
        <v>3868</v>
      </c>
      <c r="B3869" s="100">
        <v>3912</v>
      </c>
      <c r="C3869" s="4" t="s">
        <v>7</v>
      </c>
      <c r="D3869" s="100">
        <v>1345</v>
      </c>
      <c r="E3869" s="100">
        <v>157</v>
      </c>
      <c r="F3869" s="2">
        <v>0</v>
      </c>
      <c r="G3869" s="100">
        <v>0</v>
      </c>
    </row>
    <row r="3870" spans="1:7" ht="13.5" customHeight="1" x14ac:dyDescent="0.2">
      <c r="A3870" s="100">
        <v>3869</v>
      </c>
      <c r="B3870" s="100">
        <v>3913</v>
      </c>
      <c r="C3870" s="4" t="s">
        <v>7</v>
      </c>
      <c r="D3870" s="100">
        <v>1346</v>
      </c>
      <c r="E3870" s="100">
        <v>157</v>
      </c>
      <c r="F3870" s="2">
        <v>0</v>
      </c>
      <c r="G3870" s="100">
        <v>0</v>
      </c>
    </row>
    <row r="3871" spans="1:7" ht="13.5" customHeight="1" x14ac:dyDescent="0.2">
      <c r="A3871" s="100">
        <v>3870</v>
      </c>
      <c r="B3871" s="100">
        <v>3914</v>
      </c>
      <c r="C3871" s="4" t="s">
        <v>7</v>
      </c>
      <c r="D3871" s="100">
        <v>1347</v>
      </c>
      <c r="E3871" s="100">
        <v>157</v>
      </c>
      <c r="F3871" s="2">
        <v>0</v>
      </c>
      <c r="G3871" s="100">
        <v>0</v>
      </c>
    </row>
    <row r="3872" spans="1:7" ht="13.5" customHeight="1" x14ac:dyDescent="0.2">
      <c r="A3872" s="100">
        <v>3871</v>
      </c>
      <c r="B3872" s="100">
        <v>3915</v>
      </c>
      <c r="C3872" s="4" t="s">
        <v>7</v>
      </c>
      <c r="D3872" s="100">
        <v>1348</v>
      </c>
      <c r="E3872" s="100">
        <v>157</v>
      </c>
      <c r="F3872" s="2">
        <v>0</v>
      </c>
      <c r="G3872" s="100">
        <v>0</v>
      </c>
    </row>
    <row r="3873" spans="1:7" ht="13.5" customHeight="1" x14ac:dyDescent="0.2">
      <c r="A3873" s="100">
        <v>3872</v>
      </c>
      <c r="B3873" s="100">
        <v>3916</v>
      </c>
      <c r="C3873" s="4" t="s">
        <v>7</v>
      </c>
      <c r="D3873" s="100">
        <v>1349</v>
      </c>
      <c r="E3873" s="100">
        <v>157</v>
      </c>
      <c r="F3873" s="2">
        <v>0</v>
      </c>
      <c r="G3873" s="100">
        <v>0</v>
      </c>
    </row>
    <row r="3874" spans="1:7" ht="13.5" customHeight="1" x14ac:dyDescent="0.2">
      <c r="A3874" s="100">
        <v>3873</v>
      </c>
      <c r="B3874" s="100">
        <v>3917</v>
      </c>
      <c r="C3874" s="4" t="s">
        <v>7</v>
      </c>
      <c r="D3874" s="100">
        <v>1350</v>
      </c>
      <c r="E3874" s="100">
        <v>157</v>
      </c>
      <c r="F3874" s="2">
        <v>0</v>
      </c>
      <c r="G3874" s="100">
        <v>0</v>
      </c>
    </row>
    <row r="3875" spans="1:7" ht="13.5" customHeight="1" x14ac:dyDescent="0.2">
      <c r="A3875" s="100">
        <v>3874</v>
      </c>
      <c r="B3875" s="100">
        <v>3918</v>
      </c>
      <c r="C3875" s="4" t="s">
        <v>7</v>
      </c>
      <c r="D3875" s="100">
        <v>1351</v>
      </c>
      <c r="E3875" s="100">
        <v>157</v>
      </c>
      <c r="F3875" s="2">
        <v>0</v>
      </c>
      <c r="G3875" s="100">
        <v>0</v>
      </c>
    </row>
    <row r="3876" spans="1:7" ht="13.5" customHeight="1" x14ac:dyDescent="0.2">
      <c r="A3876" s="100">
        <v>3875</v>
      </c>
      <c r="B3876" s="100">
        <v>3919</v>
      </c>
      <c r="C3876" s="4" t="s">
        <v>7</v>
      </c>
      <c r="D3876" s="100">
        <v>48</v>
      </c>
      <c r="E3876" s="100">
        <v>179</v>
      </c>
      <c r="F3876" s="2">
        <v>0</v>
      </c>
      <c r="G3876" s="100">
        <v>0</v>
      </c>
    </row>
    <row r="3877" spans="1:7" ht="13.5" customHeight="1" x14ac:dyDescent="0.2">
      <c r="A3877" s="100">
        <v>3876</v>
      </c>
      <c r="B3877" s="100">
        <v>3920</v>
      </c>
      <c r="C3877" s="4" t="s">
        <v>7</v>
      </c>
      <c r="D3877" s="100">
        <v>49</v>
      </c>
      <c r="E3877" s="100">
        <v>179</v>
      </c>
      <c r="F3877" s="2">
        <v>0</v>
      </c>
      <c r="G3877" s="100">
        <v>0</v>
      </c>
    </row>
    <row r="3878" spans="1:7" ht="13.5" customHeight="1" x14ac:dyDescent="0.2">
      <c r="A3878" s="100">
        <v>3877</v>
      </c>
      <c r="B3878" s="100">
        <v>3921</v>
      </c>
      <c r="C3878" s="4" t="s">
        <v>7</v>
      </c>
      <c r="D3878" s="100">
        <v>50</v>
      </c>
      <c r="E3878" s="100">
        <v>179</v>
      </c>
      <c r="F3878" s="2">
        <v>0</v>
      </c>
      <c r="G3878" s="100">
        <v>0</v>
      </c>
    </row>
    <row r="3879" spans="1:7" ht="13.5" customHeight="1" x14ac:dyDescent="0.2">
      <c r="A3879" s="100">
        <v>3878</v>
      </c>
      <c r="B3879" s="100">
        <v>3922</v>
      </c>
      <c r="C3879" s="4" t="s">
        <v>7</v>
      </c>
      <c r="D3879" s="100">
        <v>51</v>
      </c>
      <c r="E3879" s="100">
        <v>179</v>
      </c>
      <c r="F3879" s="2">
        <v>0</v>
      </c>
      <c r="G3879" s="100">
        <v>0</v>
      </c>
    </row>
    <row r="3880" spans="1:7" ht="13.5" customHeight="1" x14ac:dyDescent="0.2">
      <c r="A3880" s="100">
        <v>3879</v>
      </c>
      <c r="B3880" s="100">
        <v>3923</v>
      </c>
      <c r="C3880" s="4" t="s">
        <v>7</v>
      </c>
      <c r="D3880" s="100">
        <v>52</v>
      </c>
      <c r="E3880" s="100">
        <v>179</v>
      </c>
      <c r="F3880" s="2">
        <v>0</v>
      </c>
      <c r="G3880" s="100">
        <v>0</v>
      </c>
    </row>
    <row r="3881" spans="1:7" ht="13.5" customHeight="1" x14ac:dyDescent="0.2">
      <c r="A3881" s="100">
        <v>3880</v>
      </c>
      <c r="B3881" s="100">
        <v>3924</v>
      </c>
      <c r="C3881" s="4" t="s">
        <v>7</v>
      </c>
      <c r="D3881" s="100">
        <v>53</v>
      </c>
      <c r="E3881" s="100">
        <v>179</v>
      </c>
      <c r="F3881" s="2">
        <v>0</v>
      </c>
      <c r="G3881" s="100">
        <v>0</v>
      </c>
    </row>
    <row r="3882" spans="1:7" ht="13.5" customHeight="1" x14ac:dyDescent="0.2">
      <c r="A3882" s="100">
        <v>3881</v>
      </c>
      <c r="B3882" s="100">
        <v>3925</v>
      </c>
      <c r="C3882" s="4" t="s">
        <v>7</v>
      </c>
      <c r="D3882" s="100">
        <v>54</v>
      </c>
      <c r="E3882" s="100">
        <v>179</v>
      </c>
      <c r="F3882" s="2">
        <v>0</v>
      </c>
      <c r="G3882" s="100">
        <v>0</v>
      </c>
    </row>
    <row r="3883" spans="1:7" ht="13.5" customHeight="1" x14ac:dyDescent="0.2">
      <c r="A3883" s="100">
        <v>3882</v>
      </c>
      <c r="B3883" s="100">
        <v>3926</v>
      </c>
      <c r="C3883" s="4" t="s">
        <v>7</v>
      </c>
      <c r="D3883" s="100">
        <v>55</v>
      </c>
      <c r="E3883" s="100">
        <v>179</v>
      </c>
      <c r="F3883" s="2">
        <v>0</v>
      </c>
      <c r="G3883" s="100">
        <v>0</v>
      </c>
    </row>
    <row r="3884" spans="1:7" ht="13.5" customHeight="1" x14ac:dyDescent="0.2">
      <c r="A3884" s="100">
        <v>3883</v>
      </c>
      <c r="B3884" s="100">
        <v>3927</v>
      </c>
      <c r="C3884" s="4" t="s">
        <v>7</v>
      </c>
      <c r="D3884" s="100">
        <v>1353</v>
      </c>
      <c r="E3884" s="100">
        <v>157</v>
      </c>
      <c r="F3884" s="2">
        <v>0</v>
      </c>
      <c r="G3884" s="100">
        <v>0</v>
      </c>
    </row>
    <row r="3885" spans="1:7" ht="13.5" customHeight="1" x14ac:dyDescent="0.2">
      <c r="A3885" s="100">
        <v>3884</v>
      </c>
      <c r="B3885" s="100">
        <v>3928</v>
      </c>
      <c r="C3885" s="4" t="s">
        <v>7</v>
      </c>
      <c r="D3885" s="100">
        <v>1357</v>
      </c>
      <c r="E3885" s="100">
        <v>157</v>
      </c>
      <c r="F3885" s="2">
        <v>0</v>
      </c>
      <c r="G3885" s="100">
        <v>0</v>
      </c>
    </row>
    <row r="3886" spans="1:7" ht="13.5" customHeight="1" x14ac:dyDescent="0.2">
      <c r="A3886" s="100">
        <v>3885</v>
      </c>
      <c r="B3886" s="100">
        <v>3929</v>
      </c>
      <c r="C3886" s="4" t="s">
        <v>7</v>
      </c>
      <c r="D3886" s="100">
        <v>1359</v>
      </c>
      <c r="E3886" s="100">
        <v>157</v>
      </c>
      <c r="F3886" s="2">
        <v>0</v>
      </c>
      <c r="G3886" s="100">
        <v>0</v>
      </c>
    </row>
    <row r="3887" spans="1:7" ht="13.5" customHeight="1" x14ac:dyDescent="0.2">
      <c r="A3887" s="100">
        <v>3886</v>
      </c>
      <c r="B3887" s="100">
        <v>3930</v>
      </c>
      <c r="C3887" s="4" t="s">
        <v>7</v>
      </c>
      <c r="D3887" s="100">
        <v>1360</v>
      </c>
      <c r="E3887" s="100">
        <v>157</v>
      </c>
      <c r="F3887" s="2">
        <v>0</v>
      </c>
      <c r="G3887" s="100">
        <v>0</v>
      </c>
    </row>
    <row r="3888" spans="1:7" ht="13.5" customHeight="1" x14ac:dyDescent="0.2">
      <c r="A3888" s="100">
        <v>3887</v>
      </c>
      <c r="B3888" s="100">
        <v>3931</v>
      </c>
      <c r="C3888" s="4" t="s">
        <v>7</v>
      </c>
      <c r="D3888" s="100">
        <v>1362</v>
      </c>
      <c r="E3888" s="100">
        <v>157</v>
      </c>
      <c r="F3888" s="2">
        <v>0</v>
      </c>
      <c r="G3888" s="100">
        <v>0</v>
      </c>
    </row>
    <row r="3889" spans="1:7" ht="13.5" customHeight="1" x14ac:dyDescent="0.2">
      <c r="A3889" s="100">
        <v>3888</v>
      </c>
      <c r="B3889" s="100">
        <v>3932</v>
      </c>
      <c r="C3889" s="4" t="s">
        <v>7</v>
      </c>
      <c r="D3889" s="100">
        <v>1363</v>
      </c>
      <c r="E3889" s="100">
        <v>157</v>
      </c>
      <c r="F3889" s="2">
        <v>0</v>
      </c>
      <c r="G3889" s="100">
        <v>0</v>
      </c>
    </row>
    <row r="3890" spans="1:7" ht="13.5" customHeight="1" x14ac:dyDescent="0.2">
      <c r="A3890" s="100">
        <v>3889</v>
      </c>
      <c r="B3890" s="100">
        <v>3933</v>
      </c>
      <c r="C3890" s="4" t="s">
        <v>7</v>
      </c>
      <c r="D3890" s="100">
        <v>1364</v>
      </c>
      <c r="E3890" s="100">
        <v>157</v>
      </c>
      <c r="F3890" s="2">
        <v>0</v>
      </c>
      <c r="G3890" s="100">
        <v>0</v>
      </c>
    </row>
    <row r="3891" spans="1:7" ht="13.5" customHeight="1" x14ac:dyDescent="0.2">
      <c r="A3891" s="100">
        <v>3890</v>
      </c>
      <c r="B3891" s="100">
        <v>3934</v>
      </c>
      <c r="C3891" s="4" t="s">
        <v>7</v>
      </c>
      <c r="D3891" s="100">
        <v>1371</v>
      </c>
      <c r="E3891" s="100">
        <v>157</v>
      </c>
      <c r="F3891" s="2">
        <v>0</v>
      </c>
      <c r="G3891" s="100">
        <v>0</v>
      </c>
    </row>
    <row r="3892" spans="1:7" ht="13.5" customHeight="1" x14ac:dyDescent="0.2">
      <c r="A3892" s="100">
        <v>3891</v>
      </c>
      <c r="B3892" s="100">
        <v>3935</v>
      </c>
      <c r="C3892" s="4" t="s">
        <v>7</v>
      </c>
      <c r="D3892" s="100">
        <v>56</v>
      </c>
      <c r="E3892" s="100">
        <v>179</v>
      </c>
      <c r="F3892" s="2">
        <v>0</v>
      </c>
      <c r="G3892" s="100">
        <v>0</v>
      </c>
    </row>
    <row r="3893" spans="1:7" ht="13.5" customHeight="1" x14ac:dyDescent="0.2">
      <c r="A3893" s="100">
        <v>3892</v>
      </c>
      <c r="B3893" s="100">
        <v>3936</v>
      </c>
      <c r="C3893" s="4" t="s">
        <v>7</v>
      </c>
      <c r="D3893" s="100">
        <v>57</v>
      </c>
      <c r="E3893" s="100">
        <v>179</v>
      </c>
      <c r="F3893" s="2">
        <v>0</v>
      </c>
      <c r="G3893" s="100">
        <v>0</v>
      </c>
    </row>
    <row r="3894" spans="1:7" ht="13.5" customHeight="1" x14ac:dyDescent="0.2">
      <c r="A3894" s="100">
        <v>3893</v>
      </c>
      <c r="B3894" s="100">
        <v>3937</v>
      </c>
      <c r="C3894" s="4" t="s">
        <v>7</v>
      </c>
      <c r="D3894" s="100">
        <v>58</v>
      </c>
      <c r="E3894" s="100">
        <v>179</v>
      </c>
      <c r="F3894" s="2">
        <v>0</v>
      </c>
      <c r="G3894" s="100">
        <v>0</v>
      </c>
    </row>
    <row r="3895" spans="1:7" ht="13.5" customHeight="1" x14ac:dyDescent="0.2">
      <c r="A3895" s="100">
        <v>3894</v>
      </c>
      <c r="B3895" s="100">
        <v>3938</v>
      </c>
      <c r="C3895" s="4" t="s">
        <v>7</v>
      </c>
      <c r="D3895" s="100">
        <v>59</v>
      </c>
      <c r="E3895" s="100">
        <v>179</v>
      </c>
      <c r="F3895" s="2">
        <v>0</v>
      </c>
      <c r="G3895" s="100">
        <v>0</v>
      </c>
    </row>
    <row r="3896" spans="1:7" ht="13.5" customHeight="1" x14ac:dyDescent="0.2">
      <c r="A3896" s="100">
        <v>3895</v>
      </c>
      <c r="B3896" s="100">
        <v>3939</v>
      </c>
      <c r="C3896" s="4" t="s">
        <v>7</v>
      </c>
      <c r="D3896" s="100">
        <v>60</v>
      </c>
      <c r="E3896" s="100">
        <v>179</v>
      </c>
      <c r="F3896" s="2">
        <v>0</v>
      </c>
      <c r="G3896" s="100">
        <v>0</v>
      </c>
    </row>
    <row r="3897" spans="1:7" ht="13.5" customHeight="1" x14ac:dyDescent="0.2">
      <c r="A3897" s="100">
        <v>3896</v>
      </c>
      <c r="B3897" s="100">
        <v>3940</v>
      </c>
      <c r="C3897" s="4" t="s">
        <v>7</v>
      </c>
      <c r="D3897" s="100">
        <v>61</v>
      </c>
      <c r="E3897" s="100">
        <v>179</v>
      </c>
      <c r="F3897" s="2">
        <v>0</v>
      </c>
      <c r="G3897" s="100">
        <v>0</v>
      </c>
    </row>
    <row r="3898" spans="1:7" ht="13.5" customHeight="1" x14ac:dyDescent="0.2">
      <c r="A3898" s="100">
        <v>3897</v>
      </c>
      <c r="B3898" s="100">
        <v>3941</v>
      </c>
      <c r="C3898" s="4" t="s">
        <v>7</v>
      </c>
      <c r="D3898" s="100">
        <v>62</v>
      </c>
      <c r="E3898" s="100">
        <v>179</v>
      </c>
      <c r="F3898" s="2">
        <v>0</v>
      </c>
      <c r="G3898" s="100">
        <v>0</v>
      </c>
    </row>
    <row r="3899" spans="1:7" ht="13.5" customHeight="1" x14ac:dyDescent="0.2">
      <c r="A3899" s="100">
        <v>3898</v>
      </c>
      <c r="B3899" s="100">
        <v>3942</v>
      </c>
      <c r="C3899" s="4" t="s">
        <v>7</v>
      </c>
      <c r="D3899" s="100">
        <v>63</v>
      </c>
      <c r="E3899" s="100">
        <v>179</v>
      </c>
      <c r="F3899" s="2">
        <v>0</v>
      </c>
      <c r="G3899" s="100">
        <v>0</v>
      </c>
    </row>
    <row r="3900" spans="1:7" ht="13.5" customHeight="1" x14ac:dyDescent="0.2">
      <c r="A3900" s="100">
        <v>3899</v>
      </c>
      <c r="B3900" s="100">
        <v>3943</v>
      </c>
      <c r="C3900" s="4" t="s">
        <v>7</v>
      </c>
      <c r="D3900" s="100">
        <v>64</v>
      </c>
      <c r="E3900" s="100">
        <v>179</v>
      </c>
      <c r="F3900" s="2">
        <v>0</v>
      </c>
      <c r="G3900" s="100">
        <v>0</v>
      </c>
    </row>
    <row r="3901" spans="1:7" ht="13.5" customHeight="1" x14ac:dyDescent="0.2">
      <c r="A3901" s="100">
        <v>3900</v>
      </c>
      <c r="B3901" s="100">
        <v>3944</v>
      </c>
      <c r="C3901" s="4" t="s">
        <v>7</v>
      </c>
      <c r="D3901" s="100">
        <v>65</v>
      </c>
      <c r="E3901" s="100">
        <v>179</v>
      </c>
      <c r="F3901" s="2">
        <v>0</v>
      </c>
      <c r="G3901" s="100">
        <v>0</v>
      </c>
    </row>
    <row r="3902" spans="1:7" ht="13.5" customHeight="1" x14ac:dyDescent="0.2">
      <c r="A3902" s="100">
        <v>3901</v>
      </c>
      <c r="B3902" s="100">
        <v>3945</v>
      </c>
      <c r="C3902" s="4" t="s">
        <v>7</v>
      </c>
      <c r="D3902" s="100">
        <v>66</v>
      </c>
      <c r="E3902" s="100">
        <v>179</v>
      </c>
      <c r="F3902" s="2">
        <v>0</v>
      </c>
      <c r="G3902" s="100">
        <v>0</v>
      </c>
    </row>
    <row r="3903" spans="1:7" ht="13.5" customHeight="1" x14ac:dyDescent="0.2">
      <c r="A3903" s="100">
        <v>3902</v>
      </c>
      <c r="B3903" s="100">
        <v>3946</v>
      </c>
      <c r="C3903" s="4" t="s">
        <v>7</v>
      </c>
      <c r="D3903" s="100">
        <v>67</v>
      </c>
      <c r="E3903" s="100">
        <v>179</v>
      </c>
      <c r="F3903" s="2">
        <v>0</v>
      </c>
      <c r="G3903" s="100">
        <v>0</v>
      </c>
    </row>
    <row r="3904" spans="1:7" ht="13.5" customHeight="1" x14ac:dyDescent="0.2">
      <c r="A3904" s="100">
        <v>3903</v>
      </c>
      <c r="B3904" s="100">
        <v>3947</v>
      </c>
      <c r="C3904" s="4" t="s">
        <v>7</v>
      </c>
      <c r="D3904" s="100">
        <v>69</v>
      </c>
      <c r="E3904" s="100">
        <v>179</v>
      </c>
      <c r="F3904" s="2">
        <v>0</v>
      </c>
      <c r="G3904" s="100">
        <v>0</v>
      </c>
    </row>
    <row r="3905" spans="1:7" ht="13.5" customHeight="1" x14ac:dyDescent="0.2">
      <c r="A3905" s="100">
        <v>3904</v>
      </c>
      <c r="B3905" s="100">
        <v>3948</v>
      </c>
      <c r="C3905" s="4" t="s">
        <v>7</v>
      </c>
      <c r="D3905" s="100">
        <v>70</v>
      </c>
      <c r="E3905" s="100">
        <v>179</v>
      </c>
      <c r="F3905" s="2">
        <v>0</v>
      </c>
      <c r="G3905" s="100">
        <v>0</v>
      </c>
    </row>
    <row r="3906" spans="1:7" ht="13.5" customHeight="1" x14ac:dyDescent="0.2">
      <c r="A3906" s="100">
        <v>3905</v>
      </c>
      <c r="B3906" s="100">
        <v>3949</v>
      </c>
      <c r="C3906" s="4" t="s">
        <v>7</v>
      </c>
      <c r="D3906" s="100">
        <v>1213</v>
      </c>
      <c r="E3906" s="100">
        <v>29</v>
      </c>
      <c r="F3906" s="2">
        <v>0</v>
      </c>
      <c r="G3906" s="100">
        <v>0</v>
      </c>
    </row>
    <row r="3907" spans="1:7" ht="13.5" customHeight="1" x14ac:dyDescent="0.2">
      <c r="A3907" s="100">
        <v>3906</v>
      </c>
      <c r="B3907" s="100">
        <v>3950</v>
      </c>
      <c r="C3907" s="4" t="s">
        <v>7</v>
      </c>
      <c r="D3907" s="100">
        <v>1214</v>
      </c>
      <c r="E3907" s="100">
        <v>29</v>
      </c>
      <c r="F3907" s="2">
        <v>0</v>
      </c>
      <c r="G3907" s="100">
        <v>0</v>
      </c>
    </row>
    <row r="3908" spans="1:7" ht="13.5" customHeight="1" x14ac:dyDescent="0.2">
      <c r="A3908" s="100">
        <v>3907</v>
      </c>
      <c r="B3908" s="100">
        <v>3951</v>
      </c>
      <c r="C3908" s="4" t="s">
        <v>7</v>
      </c>
      <c r="D3908" s="100">
        <v>1215</v>
      </c>
      <c r="E3908" s="100">
        <v>29</v>
      </c>
      <c r="F3908" s="2">
        <v>0</v>
      </c>
      <c r="G3908" s="100">
        <v>0</v>
      </c>
    </row>
    <row r="3909" spans="1:7" ht="13.5" customHeight="1" x14ac:dyDescent="0.2">
      <c r="A3909" s="100">
        <v>3908</v>
      </c>
      <c r="B3909" s="100">
        <v>3952</v>
      </c>
      <c r="C3909" s="4" t="s">
        <v>7</v>
      </c>
      <c r="D3909" s="100">
        <v>1216</v>
      </c>
      <c r="E3909" s="100">
        <v>29</v>
      </c>
      <c r="F3909" s="2">
        <v>0</v>
      </c>
      <c r="G3909" s="100">
        <v>0</v>
      </c>
    </row>
    <row r="3910" spans="1:7" ht="13.5" customHeight="1" x14ac:dyDescent="0.2">
      <c r="A3910" s="100">
        <v>3909</v>
      </c>
      <c r="B3910" s="100">
        <v>3953</v>
      </c>
      <c r="C3910" s="4" t="s">
        <v>7</v>
      </c>
      <c r="D3910" s="100">
        <v>1217</v>
      </c>
      <c r="E3910" s="100">
        <v>29</v>
      </c>
      <c r="F3910" s="2">
        <v>0</v>
      </c>
      <c r="G3910" s="100">
        <v>0</v>
      </c>
    </row>
    <row r="3911" spans="1:7" ht="13.5" customHeight="1" x14ac:dyDescent="0.2">
      <c r="A3911" s="100">
        <v>3910</v>
      </c>
      <c r="B3911" s="100">
        <v>3954</v>
      </c>
      <c r="C3911" s="4" t="s">
        <v>7</v>
      </c>
      <c r="D3911" s="100">
        <v>1218</v>
      </c>
      <c r="E3911" s="100">
        <v>29</v>
      </c>
      <c r="F3911" s="2">
        <v>0</v>
      </c>
      <c r="G3911" s="100">
        <v>0</v>
      </c>
    </row>
    <row r="3912" spans="1:7" ht="13.5" customHeight="1" x14ac:dyDescent="0.2">
      <c r="A3912" s="100">
        <v>3911</v>
      </c>
      <c r="B3912" s="100">
        <v>3955</v>
      </c>
      <c r="C3912" s="4" t="s">
        <v>7</v>
      </c>
      <c r="D3912" s="100">
        <v>1219</v>
      </c>
      <c r="E3912" s="100">
        <v>29</v>
      </c>
      <c r="F3912" s="2">
        <v>0</v>
      </c>
      <c r="G3912" s="100">
        <v>0</v>
      </c>
    </row>
    <row r="3913" spans="1:7" ht="13.5" customHeight="1" x14ac:dyDescent="0.2">
      <c r="A3913" s="100">
        <v>3912</v>
      </c>
      <c r="B3913" s="100">
        <v>3956</v>
      </c>
      <c r="C3913" s="4" t="s">
        <v>7</v>
      </c>
      <c r="D3913" s="100">
        <v>1220</v>
      </c>
      <c r="E3913" s="100">
        <v>29</v>
      </c>
      <c r="F3913" s="2">
        <v>0</v>
      </c>
      <c r="G3913" s="100">
        <v>0</v>
      </c>
    </row>
    <row r="3914" spans="1:7" ht="13.5" customHeight="1" x14ac:dyDescent="0.2">
      <c r="A3914" s="100">
        <v>3913</v>
      </c>
      <c r="B3914" s="100">
        <v>3957</v>
      </c>
      <c r="C3914" s="4" t="s">
        <v>7</v>
      </c>
      <c r="D3914" s="100">
        <v>1221</v>
      </c>
      <c r="E3914" s="100">
        <v>29</v>
      </c>
      <c r="F3914" s="2">
        <v>0</v>
      </c>
      <c r="G3914" s="100">
        <v>0</v>
      </c>
    </row>
    <row r="3915" spans="1:7" ht="13.5" customHeight="1" x14ac:dyDescent="0.2">
      <c r="A3915" s="100">
        <v>3914</v>
      </c>
      <c r="B3915" s="100">
        <v>3958</v>
      </c>
      <c r="C3915" s="4" t="s">
        <v>7</v>
      </c>
      <c r="D3915" s="100">
        <v>1222</v>
      </c>
      <c r="E3915" s="100">
        <v>29</v>
      </c>
      <c r="F3915" s="2">
        <v>0</v>
      </c>
      <c r="G3915" s="100">
        <v>0</v>
      </c>
    </row>
    <row r="3916" spans="1:7" ht="13.5" customHeight="1" x14ac:dyDescent="0.2">
      <c r="A3916" s="100">
        <v>3915</v>
      </c>
      <c r="B3916" s="100">
        <v>3959</v>
      </c>
      <c r="C3916" s="4" t="s">
        <v>7</v>
      </c>
      <c r="D3916" s="100">
        <v>1223</v>
      </c>
      <c r="E3916" s="100">
        <v>29</v>
      </c>
      <c r="F3916" s="2">
        <v>0</v>
      </c>
      <c r="G3916" s="100">
        <v>0</v>
      </c>
    </row>
    <row r="3917" spans="1:7" ht="13.5" customHeight="1" x14ac:dyDescent="0.2">
      <c r="A3917" s="100">
        <v>3916</v>
      </c>
      <c r="B3917" s="100">
        <v>3960</v>
      </c>
      <c r="C3917" s="4" t="s">
        <v>7</v>
      </c>
      <c r="D3917" s="100">
        <v>1226</v>
      </c>
      <c r="E3917" s="100">
        <v>29</v>
      </c>
      <c r="F3917" s="2">
        <v>0</v>
      </c>
      <c r="G3917" s="100">
        <v>0</v>
      </c>
    </row>
    <row r="3918" spans="1:7" ht="13.5" customHeight="1" x14ac:dyDescent="0.2">
      <c r="A3918" s="100">
        <v>3917</v>
      </c>
      <c r="B3918" s="100">
        <v>3961</v>
      </c>
      <c r="C3918" s="4" t="s">
        <v>7</v>
      </c>
      <c r="D3918" s="100">
        <v>1228</v>
      </c>
      <c r="E3918" s="100">
        <v>29</v>
      </c>
      <c r="F3918" s="2">
        <v>0</v>
      </c>
      <c r="G3918" s="100">
        <v>0</v>
      </c>
    </row>
    <row r="3919" spans="1:7" ht="13.5" customHeight="1" x14ac:dyDescent="0.2">
      <c r="A3919" s="100">
        <v>3918</v>
      </c>
      <c r="B3919" s="100">
        <v>3962</v>
      </c>
      <c r="C3919" s="4" t="s">
        <v>7</v>
      </c>
      <c r="D3919" s="100">
        <v>1234</v>
      </c>
      <c r="E3919" s="100">
        <v>29</v>
      </c>
      <c r="F3919" s="2">
        <v>0</v>
      </c>
      <c r="G3919" s="100">
        <v>0</v>
      </c>
    </row>
    <row r="3920" spans="1:7" ht="13.5" customHeight="1" x14ac:dyDescent="0.2">
      <c r="A3920" s="100">
        <v>3919</v>
      </c>
      <c r="B3920" s="100">
        <v>3963</v>
      </c>
      <c r="C3920" s="4" t="s">
        <v>7</v>
      </c>
      <c r="D3920" s="100">
        <v>1237</v>
      </c>
      <c r="E3920" s="100">
        <v>29</v>
      </c>
      <c r="F3920" s="2">
        <v>0</v>
      </c>
      <c r="G3920" s="100">
        <v>0</v>
      </c>
    </row>
    <row r="3921" spans="1:7" ht="13.5" customHeight="1" x14ac:dyDescent="0.2">
      <c r="A3921" s="100">
        <v>3920</v>
      </c>
      <c r="B3921" s="100">
        <v>3964</v>
      </c>
      <c r="C3921" s="4" t="s">
        <v>7</v>
      </c>
      <c r="D3921" s="100">
        <v>1238</v>
      </c>
      <c r="E3921" s="100">
        <v>29</v>
      </c>
      <c r="F3921" s="2">
        <v>0</v>
      </c>
      <c r="G3921" s="100">
        <v>0</v>
      </c>
    </row>
    <row r="3922" spans="1:7" ht="13.5" customHeight="1" x14ac:dyDescent="0.2">
      <c r="A3922" s="100">
        <v>3921</v>
      </c>
      <c r="B3922" s="100">
        <v>3965</v>
      </c>
      <c r="C3922" s="4" t="s">
        <v>7</v>
      </c>
      <c r="D3922" s="100">
        <v>1240</v>
      </c>
      <c r="E3922" s="100">
        <v>29</v>
      </c>
      <c r="F3922" s="2">
        <v>0</v>
      </c>
      <c r="G3922" s="100">
        <v>0</v>
      </c>
    </row>
    <row r="3923" spans="1:7" ht="13.5" customHeight="1" x14ac:dyDescent="0.2">
      <c r="A3923" s="100">
        <v>3922</v>
      </c>
      <c r="B3923" s="100">
        <v>3966</v>
      </c>
      <c r="C3923" s="4" t="s">
        <v>7</v>
      </c>
      <c r="D3923" s="100">
        <v>1246</v>
      </c>
      <c r="E3923" s="100">
        <v>29</v>
      </c>
      <c r="F3923" s="2">
        <v>0</v>
      </c>
      <c r="G3923" s="100">
        <v>0</v>
      </c>
    </row>
    <row r="3924" spans="1:7" ht="13.5" customHeight="1" x14ac:dyDescent="0.2">
      <c r="A3924" s="100">
        <v>3923</v>
      </c>
      <c r="B3924" s="100">
        <v>3967</v>
      </c>
      <c r="C3924" s="4" t="s">
        <v>7</v>
      </c>
      <c r="D3924" s="100">
        <v>1250</v>
      </c>
      <c r="E3924" s="100">
        <v>29</v>
      </c>
      <c r="F3924" s="2">
        <v>0</v>
      </c>
      <c r="G3924" s="100">
        <v>0</v>
      </c>
    </row>
    <row r="3925" spans="1:7" ht="13.5" customHeight="1" x14ac:dyDescent="0.2">
      <c r="A3925" s="100">
        <v>3924</v>
      </c>
      <c r="B3925" s="100">
        <v>3968</v>
      </c>
      <c r="C3925" s="4" t="s">
        <v>7</v>
      </c>
      <c r="D3925" s="100">
        <v>1251</v>
      </c>
      <c r="E3925" s="100">
        <v>29</v>
      </c>
      <c r="F3925" s="2">
        <v>0</v>
      </c>
      <c r="G3925" s="100">
        <v>0</v>
      </c>
    </row>
    <row r="3926" spans="1:7" ht="13.5" customHeight="1" x14ac:dyDescent="0.2">
      <c r="A3926" s="100">
        <v>3925</v>
      </c>
      <c r="B3926" s="100">
        <v>3969</v>
      </c>
      <c r="C3926" s="4" t="s">
        <v>7</v>
      </c>
      <c r="D3926" s="100">
        <v>1372</v>
      </c>
      <c r="E3926" s="100">
        <v>157</v>
      </c>
      <c r="F3926" s="2">
        <v>0</v>
      </c>
      <c r="G3926" s="100">
        <v>0</v>
      </c>
    </row>
    <row r="3927" spans="1:7" ht="13.5" customHeight="1" x14ac:dyDescent="0.2">
      <c r="A3927" s="100">
        <v>3926</v>
      </c>
      <c r="B3927" s="100">
        <v>3970</v>
      </c>
      <c r="C3927" s="4" t="s">
        <v>7</v>
      </c>
      <c r="D3927" s="100">
        <v>1374</v>
      </c>
      <c r="E3927" s="100">
        <v>157</v>
      </c>
      <c r="F3927" s="2">
        <v>0</v>
      </c>
      <c r="G3927" s="100">
        <v>0</v>
      </c>
    </row>
    <row r="3928" spans="1:7" ht="13.5" customHeight="1" x14ac:dyDescent="0.2">
      <c r="A3928" s="100">
        <v>3927</v>
      </c>
      <c r="B3928" s="100">
        <v>3971</v>
      </c>
      <c r="C3928" s="4" t="s">
        <v>7</v>
      </c>
      <c r="D3928" s="100">
        <v>1375</v>
      </c>
      <c r="E3928" s="100">
        <v>157</v>
      </c>
      <c r="F3928" s="2">
        <v>0</v>
      </c>
      <c r="G3928" s="100">
        <v>0</v>
      </c>
    </row>
    <row r="3929" spans="1:7" ht="13.5" customHeight="1" x14ac:dyDescent="0.2">
      <c r="A3929" s="100">
        <v>3928</v>
      </c>
      <c r="B3929" s="100">
        <v>3972</v>
      </c>
      <c r="C3929" s="4" t="s">
        <v>7</v>
      </c>
      <c r="D3929" s="100">
        <v>1376</v>
      </c>
      <c r="E3929" s="100">
        <v>157</v>
      </c>
      <c r="F3929" s="2">
        <v>0</v>
      </c>
      <c r="G3929" s="100">
        <v>0</v>
      </c>
    </row>
    <row r="3930" spans="1:7" ht="13.5" customHeight="1" x14ac:dyDescent="0.2">
      <c r="A3930" s="100">
        <v>3929</v>
      </c>
      <c r="B3930" s="100">
        <v>3973</v>
      </c>
      <c r="C3930" s="4" t="s">
        <v>7</v>
      </c>
      <c r="D3930" s="100">
        <v>1377</v>
      </c>
      <c r="E3930" s="100">
        <v>157</v>
      </c>
      <c r="F3930" s="2">
        <v>0</v>
      </c>
      <c r="G3930" s="100">
        <v>0</v>
      </c>
    </row>
    <row r="3931" spans="1:7" ht="13.5" customHeight="1" x14ac:dyDescent="0.2">
      <c r="A3931" s="100">
        <v>3930</v>
      </c>
      <c r="B3931" s="100">
        <v>3974</v>
      </c>
      <c r="C3931" s="4" t="s">
        <v>7</v>
      </c>
      <c r="D3931" s="100">
        <v>1378</v>
      </c>
      <c r="E3931" s="100">
        <v>157</v>
      </c>
      <c r="F3931" s="2">
        <v>0</v>
      </c>
      <c r="G3931" s="100">
        <v>0</v>
      </c>
    </row>
    <row r="3932" spans="1:7" ht="13.5" customHeight="1" x14ac:dyDescent="0.2">
      <c r="A3932" s="100">
        <v>3931</v>
      </c>
      <c r="B3932" s="100">
        <v>3975</v>
      </c>
      <c r="C3932" s="4" t="s">
        <v>7</v>
      </c>
      <c r="D3932" s="100">
        <v>1379</v>
      </c>
      <c r="E3932" s="100">
        <v>157</v>
      </c>
      <c r="F3932" s="2">
        <v>0</v>
      </c>
      <c r="G3932" s="100">
        <v>0</v>
      </c>
    </row>
    <row r="3933" spans="1:7" ht="13.5" customHeight="1" x14ac:dyDescent="0.2">
      <c r="A3933" s="100">
        <v>3932</v>
      </c>
      <c r="B3933" s="100">
        <v>3976</v>
      </c>
      <c r="C3933" s="4" t="s">
        <v>7</v>
      </c>
      <c r="D3933" s="100">
        <v>1380</v>
      </c>
      <c r="E3933" s="100">
        <v>157</v>
      </c>
      <c r="F3933" s="2">
        <v>0</v>
      </c>
      <c r="G3933" s="100">
        <v>0</v>
      </c>
    </row>
    <row r="3934" spans="1:7" ht="13.5" customHeight="1" x14ac:dyDescent="0.2">
      <c r="A3934" s="100">
        <v>3933</v>
      </c>
      <c r="B3934" s="100">
        <v>3977</v>
      </c>
      <c r="C3934" s="4" t="s">
        <v>7</v>
      </c>
      <c r="D3934" s="100">
        <v>1381</v>
      </c>
      <c r="E3934" s="100">
        <v>157</v>
      </c>
      <c r="F3934" s="2">
        <v>0</v>
      </c>
      <c r="G3934" s="100">
        <v>0</v>
      </c>
    </row>
    <row r="3935" spans="1:7" ht="13.5" customHeight="1" x14ac:dyDescent="0.2">
      <c r="A3935" s="100">
        <v>3934</v>
      </c>
      <c r="B3935" s="100">
        <v>3978</v>
      </c>
      <c r="C3935" s="4" t="s">
        <v>7</v>
      </c>
      <c r="D3935" s="100">
        <v>1382</v>
      </c>
      <c r="E3935" s="100">
        <v>157</v>
      </c>
      <c r="F3935" s="2">
        <v>0</v>
      </c>
      <c r="G3935" s="100">
        <v>0</v>
      </c>
    </row>
    <row r="3936" spans="1:7" ht="13.5" customHeight="1" x14ac:dyDescent="0.2">
      <c r="A3936" s="100">
        <v>3935</v>
      </c>
      <c r="B3936" s="100">
        <v>3979</v>
      </c>
      <c r="C3936" s="4" t="s">
        <v>7</v>
      </c>
      <c r="D3936" s="100">
        <v>1383</v>
      </c>
      <c r="E3936" s="100">
        <v>157</v>
      </c>
      <c r="F3936" s="2">
        <v>0</v>
      </c>
      <c r="G3936" s="100">
        <v>0</v>
      </c>
    </row>
    <row r="3937" spans="1:7" ht="13.5" customHeight="1" x14ac:dyDescent="0.2">
      <c r="A3937" s="100">
        <v>3936</v>
      </c>
      <c r="B3937" s="100">
        <v>3980</v>
      </c>
      <c r="C3937" s="4" t="s">
        <v>7</v>
      </c>
      <c r="D3937" s="100">
        <v>1384</v>
      </c>
      <c r="E3937" s="100">
        <v>157</v>
      </c>
      <c r="F3937" s="2">
        <v>0</v>
      </c>
      <c r="G3937" s="100">
        <v>0</v>
      </c>
    </row>
    <row r="3938" spans="1:7" ht="13.5" customHeight="1" x14ac:dyDescent="0.2">
      <c r="A3938" s="100">
        <v>3937</v>
      </c>
      <c r="B3938" s="100">
        <v>3981</v>
      </c>
      <c r="C3938" s="4" t="s">
        <v>7</v>
      </c>
      <c r="D3938" s="100">
        <v>1385</v>
      </c>
      <c r="E3938" s="100">
        <v>157</v>
      </c>
      <c r="F3938" s="2">
        <v>0</v>
      </c>
      <c r="G3938" s="100">
        <v>0</v>
      </c>
    </row>
    <row r="3939" spans="1:7" ht="13.5" customHeight="1" x14ac:dyDescent="0.2">
      <c r="A3939" s="100">
        <v>3938</v>
      </c>
      <c r="B3939" s="100">
        <v>3982</v>
      </c>
      <c r="C3939" s="4" t="s">
        <v>7</v>
      </c>
      <c r="D3939" s="100">
        <v>1386</v>
      </c>
      <c r="E3939" s="100">
        <v>157</v>
      </c>
      <c r="F3939" s="2">
        <v>0</v>
      </c>
      <c r="G3939" s="100">
        <v>0</v>
      </c>
    </row>
    <row r="3940" spans="1:7" ht="13.5" customHeight="1" x14ac:dyDescent="0.2">
      <c r="A3940" s="100">
        <v>3939</v>
      </c>
      <c r="B3940" s="100">
        <v>3983</v>
      </c>
      <c r="C3940" s="4" t="s">
        <v>7</v>
      </c>
      <c r="D3940" s="100">
        <v>1387</v>
      </c>
      <c r="E3940" s="100">
        <v>157</v>
      </c>
      <c r="F3940" s="2">
        <v>0</v>
      </c>
      <c r="G3940" s="100">
        <v>0</v>
      </c>
    </row>
    <row r="3941" spans="1:7" ht="13.5" customHeight="1" x14ac:dyDescent="0.2">
      <c r="A3941" s="100">
        <v>3940</v>
      </c>
      <c r="B3941" s="100">
        <v>3984</v>
      </c>
      <c r="C3941" s="4" t="s">
        <v>7</v>
      </c>
      <c r="D3941" s="100">
        <v>1388</v>
      </c>
      <c r="E3941" s="100">
        <v>157</v>
      </c>
      <c r="F3941" s="2">
        <v>0</v>
      </c>
      <c r="G3941" s="100">
        <v>0</v>
      </c>
    </row>
    <row r="3942" spans="1:7" ht="13.5" customHeight="1" x14ac:dyDescent="0.2">
      <c r="A3942" s="100">
        <v>3941</v>
      </c>
      <c r="B3942" s="100">
        <v>3985</v>
      </c>
      <c r="C3942" s="4" t="s">
        <v>7</v>
      </c>
      <c r="D3942" s="100">
        <v>1390</v>
      </c>
      <c r="E3942" s="100">
        <v>157</v>
      </c>
      <c r="F3942" s="2">
        <v>0</v>
      </c>
      <c r="G3942" s="100">
        <v>0</v>
      </c>
    </row>
    <row r="3943" spans="1:7" ht="13.5" customHeight="1" x14ac:dyDescent="0.2">
      <c r="A3943" s="100">
        <v>3942</v>
      </c>
      <c r="B3943" s="100">
        <v>3986</v>
      </c>
      <c r="C3943" s="4" t="s">
        <v>7</v>
      </c>
      <c r="D3943" s="100">
        <v>1391</v>
      </c>
      <c r="E3943" s="100">
        <v>157</v>
      </c>
      <c r="F3943" s="2">
        <v>0</v>
      </c>
      <c r="G3943" s="100">
        <v>0</v>
      </c>
    </row>
    <row r="3944" spans="1:7" ht="13.5" customHeight="1" x14ac:dyDescent="0.2">
      <c r="A3944" s="100">
        <v>3943</v>
      </c>
      <c r="B3944" s="100">
        <v>3987</v>
      </c>
      <c r="C3944" s="4"/>
      <c r="D3944" s="100">
        <v>4</v>
      </c>
      <c r="E3944" s="100">
        <v>228</v>
      </c>
      <c r="F3944" s="2">
        <v>0</v>
      </c>
      <c r="G3944" s="100">
        <v>0</v>
      </c>
    </row>
    <row r="3945" spans="1:7" ht="13.5" customHeight="1" x14ac:dyDescent="0.2">
      <c r="A3945" s="100">
        <v>3944</v>
      </c>
      <c r="B3945" s="100">
        <v>3988</v>
      </c>
      <c r="C3945" s="4" t="s">
        <v>7</v>
      </c>
      <c r="D3945" s="100">
        <v>31</v>
      </c>
      <c r="E3945" s="100">
        <v>155</v>
      </c>
      <c r="F3945" s="2">
        <v>0</v>
      </c>
      <c r="G3945" s="100">
        <v>0</v>
      </c>
    </row>
    <row r="3946" spans="1:7" ht="13.5" customHeight="1" x14ac:dyDescent="0.2">
      <c r="A3946" s="100">
        <v>3945</v>
      </c>
      <c r="B3946" s="100">
        <v>3989</v>
      </c>
      <c r="C3946" s="4"/>
      <c r="D3946" s="100">
        <v>6</v>
      </c>
      <c r="E3946" s="100">
        <v>243</v>
      </c>
      <c r="F3946" s="2">
        <v>0</v>
      </c>
      <c r="G3946" s="100">
        <v>0</v>
      </c>
    </row>
    <row r="3947" spans="1:7" ht="13.5" customHeight="1" x14ac:dyDescent="0.2">
      <c r="A3947" s="100">
        <v>3946</v>
      </c>
      <c r="B3947" s="100">
        <v>3990</v>
      </c>
      <c r="C3947" s="4"/>
      <c r="D3947" s="100">
        <v>6</v>
      </c>
      <c r="E3947" s="100">
        <v>220</v>
      </c>
      <c r="F3947" s="2">
        <v>0</v>
      </c>
      <c r="G3947" s="100">
        <v>0</v>
      </c>
    </row>
    <row r="3948" spans="1:7" ht="13.5" customHeight="1" x14ac:dyDescent="0.2">
      <c r="A3948" s="100">
        <v>3947</v>
      </c>
      <c r="B3948" s="100">
        <v>3991</v>
      </c>
      <c r="C3948" s="4"/>
      <c r="D3948" s="100">
        <v>6</v>
      </c>
      <c r="E3948" s="100">
        <v>227</v>
      </c>
      <c r="F3948" s="2">
        <v>0</v>
      </c>
      <c r="G3948" s="100">
        <v>0</v>
      </c>
    </row>
    <row r="3949" spans="1:7" ht="13.5" customHeight="1" x14ac:dyDescent="0.2">
      <c r="A3949" s="100">
        <v>3948</v>
      </c>
      <c r="B3949" s="100">
        <v>3992</v>
      </c>
      <c r="C3949" s="4" t="s">
        <v>7</v>
      </c>
      <c r="D3949" s="100">
        <v>1392</v>
      </c>
      <c r="E3949" s="100">
        <v>157</v>
      </c>
      <c r="F3949" s="2">
        <v>0</v>
      </c>
      <c r="G3949" s="100">
        <v>0</v>
      </c>
    </row>
    <row r="3950" spans="1:7" ht="13.5" customHeight="1" x14ac:dyDescent="0.2">
      <c r="A3950" s="100">
        <v>3949</v>
      </c>
      <c r="B3950" s="100">
        <v>3993</v>
      </c>
      <c r="C3950" s="4" t="s">
        <v>7</v>
      </c>
      <c r="D3950" s="100">
        <v>1393</v>
      </c>
      <c r="E3950" s="100">
        <v>157</v>
      </c>
      <c r="F3950" s="2">
        <v>0</v>
      </c>
      <c r="G3950" s="100">
        <v>0</v>
      </c>
    </row>
    <row r="3951" spans="1:7" ht="13.5" customHeight="1" x14ac:dyDescent="0.2">
      <c r="A3951" s="100">
        <v>3950</v>
      </c>
      <c r="B3951" s="100">
        <v>3994</v>
      </c>
      <c r="C3951" s="4" t="s">
        <v>7</v>
      </c>
      <c r="D3951" s="100">
        <v>1394</v>
      </c>
      <c r="E3951" s="100">
        <v>157</v>
      </c>
      <c r="F3951" s="2">
        <v>0</v>
      </c>
      <c r="G3951" s="100">
        <v>0</v>
      </c>
    </row>
    <row r="3952" spans="1:7" ht="13.5" customHeight="1" x14ac:dyDescent="0.2">
      <c r="A3952" s="100">
        <v>3951</v>
      </c>
      <c r="B3952" s="100">
        <v>3995</v>
      </c>
      <c r="C3952" s="4" t="s">
        <v>7</v>
      </c>
      <c r="D3952" s="100">
        <v>1395</v>
      </c>
      <c r="E3952" s="100">
        <v>157</v>
      </c>
      <c r="F3952" s="2">
        <v>0</v>
      </c>
      <c r="G3952" s="100">
        <v>0</v>
      </c>
    </row>
    <row r="3953" spans="1:7" ht="13.5" customHeight="1" x14ac:dyDescent="0.2">
      <c r="A3953" s="100">
        <v>3952</v>
      </c>
      <c r="B3953" s="100">
        <v>3996</v>
      </c>
      <c r="C3953" s="4" t="s">
        <v>7</v>
      </c>
      <c r="D3953" s="100">
        <v>1396</v>
      </c>
      <c r="E3953" s="100">
        <v>157</v>
      </c>
      <c r="F3953" s="2">
        <v>0</v>
      </c>
      <c r="G3953" s="100">
        <v>0</v>
      </c>
    </row>
    <row r="3954" spans="1:7" ht="13.5" customHeight="1" x14ac:dyDescent="0.2">
      <c r="A3954" s="100">
        <v>3953</v>
      </c>
      <c r="B3954" s="100">
        <v>3997</v>
      </c>
      <c r="C3954" s="4" t="s">
        <v>7</v>
      </c>
      <c r="D3954" s="100">
        <v>1397</v>
      </c>
      <c r="E3954" s="100">
        <v>157</v>
      </c>
      <c r="F3954" s="2">
        <v>0</v>
      </c>
      <c r="G3954" s="100">
        <v>0</v>
      </c>
    </row>
    <row r="3955" spans="1:7" ht="13.5" customHeight="1" x14ac:dyDescent="0.2">
      <c r="A3955" s="100">
        <v>3954</v>
      </c>
      <c r="B3955" s="100">
        <v>3998</v>
      </c>
      <c r="C3955" s="4" t="s">
        <v>7</v>
      </c>
      <c r="D3955" s="100">
        <v>1398</v>
      </c>
      <c r="E3955" s="100">
        <v>157</v>
      </c>
      <c r="F3955" s="2">
        <v>0</v>
      </c>
      <c r="G3955" s="100">
        <v>0</v>
      </c>
    </row>
    <row r="3956" spans="1:7" ht="13.5" customHeight="1" x14ac:dyDescent="0.2">
      <c r="A3956" s="100">
        <v>3955</v>
      </c>
      <c r="B3956" s="100">
        <v>3999</v>
      </c>
      <c r="C3956" s="4" t="s">
        <v>7</v>
      </c>
      <c r="D3956" s="100">
        <v>1399</v>
      </c>
      <c r="E3956" s="100">
        <v>157</v>
      </c>
      <c r="F3956" s="2">
        <v>0</v>
      </c>
      <c r="G3956" s="100">
        <v>0</v>
      </c>
    </row>
    <row r="3957" spans="1:7" ht="13.5" customHeight="1" x14ac:dyDescent="0.2">
      <c r="A3957" s="100">
        <v>3956</v>
      </c>
      <c r="B3957" s="100">
        <v>4000</v>
      </c>
      <c r="C3957" s="4" t="s">
        <v>7</v>
      </c>
      <c r="D3957" s="100">
        <v>1400</v>
      </c>
      <c r="E3957" s="100">
        <v>157</v>
      </c>
      <c r="F3957" s="2">
        <v>0</v>
      </c>
      <c r="G3957" s="100">
        <v>0</v>
      </c>
    </row>
    <row r="3958" spans="1:7" ht="13.5" customHeight="1" x14ac:dyDescent="0.2">
      <c r="A3958" s="100">
        <v>3957</v>
      </c>
      <c r="B3958" s="100">
        <v>4001</v>
      </c>
      <c r="C3958" s="4" t="s">
        <v>7</v>
      </c>
      <c r="D3958" s="100">
        <v>1404</v>
      </c>
      <c r="E3958" s="100">
        <v>157</v>
      </c>
      <c r="F3958" s="2">
        <v>0</v>
      </c>
      <c r="G3958" s="100">
        <v>0</v>
      </c>
    </row>
    <row r="3959" spans="1:7" ht="13.5" customHeight="1" x14ac:dyDescent="0.2">
      <c r="A3959" s="100">
        <v>3958</v>
      </c>
      <c r="B3959" s="100">
        <v>4002</v>
      </c>
      <c r="C3959" s="4" t="s">
        <v>7</v>
      </c>
      <c r="D3959" s="100">
        <v>1405</v>
      </c>
      <c r="E3959" s="100">
        <v>157</v>
      </c>
      <c r="F3959" s="2">
        <v>0</v>
      </c>
      <c r="G3959" s="100">
        <v>0</v>
      </c>
    </row>
    <row r="3960" spans="1:7" ht="13.5" customHeight="1" x14ac:dyDescent="0.2">
      <c r="A3960" s="100">
        <v>3959</v>
      </c>
      <c r="B3960" s="100">
        <v>4003</v>
      </c>
      <c r="C3960" s="4" t="s">
        <v>7</v>
      </c>
      <c r="D3960" s="100">
        <v>1406</v>
      </c>
      <c r="E3960" s="100">
        <v>157</v>
      </c>
      <c r="F3960" s="2">
        <v>0</v>
      </c>
      <c r="G3960" s="100">
        <v>0</v>
      </c>
    </row>
    <row r="3961" spans="1:7" ht="13.5" customHeight="1" x14ac:dyDescent="0.2">
      <c r="A3961" s="100">
        <v>3960</v>
      </c>
      <c r="B3961" s="100">
        <v>4004</v>
      </c>
      <c r="C3961" s="4" t="s">
        <v>7</v>
      </c>
      <c r="D3961" s="100">
        <v>1407</v>
      </c>
      <c r="E3961" s="100">
        <v>157</v>
      </c>
      <c r="F3961" s="2">
        <v>0</v>
      </c>
      <c r="G3961" s="100">
        <v>0</v>
      </c>
    </row>
    <row r="3962" spans="1:7" ht="13.5" customHeight="1" x14ac:dyDescent="0.2">
      <c r="A3962" s="100">
        <v>3961</v>
      </c>
      <c r="B3962" s="100">
        <v>4005</v>
      </c>
      <c r="C3962" s="4" t="s">
        <v>7</v>
      </c>
      <c r="D3962" s="100">
        <v>1408</v>
      </c>
      <c r="E3962" s="100">
        <v>157</v>
      </c>
      <c r="F3962" s="2">
        <v>0</v>
      </c>
      <c r="G3962" s="100">
        <v>0</v>
      </c>
    </row>
    <row r="3963" spans="1:7" ht="13.5" customHeight="1" x14ac:dyDescent="0.2">
      <c r="A3963" s="100">
        <v>3962</v>
      </c>
      <c r="B3963" s="100">
        <v>4006</v>
      </c>
      <c r="C3963" s="4" t="s">
        <v>7</v>
      </c>
      <c r="D3963" s="100">
        <v>1409</v>
      </c>
      <c r="E3963" s="100">
        <v>157</v>
      </c>
      <c r="F3963" s="2">
        <v>0</v>
      </c>
      <c r="G3963" s="100">
        <v>0</v>
      </c>
    </row>
    <row r="3964" spans="1:7" ht="13.5" customHeight="1" x14ac:dyDescent="0.2">
      <c r="A3964" s="100">
        <v>3963</v>
      </c>
      <c r="B3964" s="100">
        <v>4007</v>
      </c>
      <c r="C3964" s="4" t="s">
        <v>7</v>
      </c>
      <c r="D3964" s="100">
        <v>1410</v>
      </c>
      <c r="E3964" s="100">
        <v>157</v>
      </c>
      <c r="F3964" s="2">
        <v>0</v>
      </c>
      <c r="G3964" s="100">
        <v>0</v>
      </c>
    </row>
    <row r="3965" spans="1:7" ht="13.5" customHeight="1" x14ac:dyDescent="0.2">
      <c r="A3965" s="100">
        <v>3964</v>
      </c>
      <c r="B3965" s="100">
        <v>4008</v>
      </c>
      <c r="C3965" s="4" t="s">
        <v>7</v>
      </c>
      <c r="D3965" s="100">
        <v>1411</v>
      </c>
      <c r="E3965" s="100">
        <v>157</v>
      </c>
      <c r="F3965" s="2">
        <v>0</v>
      </c>
      <c r="G3965" s="100">
        <v>0</v>
      </c>
    </row>
    <row r="3966" spans="1:7" ht="13.5" customHeight="1" x14ac:dyDescent="0.2">
      <c r="A3966" s="100">
        <v>3965</v>
      </c>
      <c r="B3966" s="100">
        <v>4009</v>
      </c>
      <c r="C3966" s="4" t="s">
        <v>7</v>
      </c>
      <c r="D3966" s="100">
        <v>1412</v>
      </c>
      <c r="E3966" s="100">
        <v>157</v>
      </c>
      <c r="F3966" s="2">
        <v>0</v>
      </c>
      <c r="G3966" s="100">
        <v>0</v>
      </c>
    </row>
    <row r="3967" spans="1:7" ht="13.5" customHeight="1" x14ac:dyDescent="0.2">
      <c r="A3967" s="100">
        <v>3966</v>
      </c>
      <c r="B3967" s="100">
        <v>4010</v>
      </c>
      <c r="C3967" s="4" t="s">
        <v>7</v>
      </c>
      <c r="D3967" s="100">
        <v>1413</v>
      </c>
      <c r="E3967" s="100">
        <v>157</v>
      </c>
      <c r="F3967" s="2">
        <v>0</v>
      </c>
      <c r="G3967" s="100">
        <v>0</v>
      </c>
    </row>
    <row r="3968" spans="1:7" ht="13.5" customHeight="1" x14ac:dyDescent="0.2">
      <c r="A3968" s="100">
        <v>3967</v>
      </c>
      <c r="B3968" s="100">
        <v>4011</v>
      </c>
      <c r="C3968" s="4" t="s">
        <v>7</v>
      </c>
      <c r="D3968" s="100">
        <v>1414</v>
      </c>
      <c r="E3968" s="100">
        <v>157</v>
      </c>
      <c r="F3968" s="2">
        <v>0</v>
      </c>
      <c r="G3968" s="100">
        <v>0</v>
      </c>
    </row>
    <row r="3969" spans="1:7" ht="13.5" customHeight="1" x14ac:dyDescent="0.2">
      <c r="A3969" s="100">
        <v>3968</v>
      </c>
      <c r="B3969" s="100">
        <v>4012</v>
      </c>
      <c r="C3969" s="4" t="s">
        <v>7</v>
      </c>
      <c r="D3969" s="100">
        <v>1416</v>
      </c>
      <c r="E3969" s="100">
        <v>157</v>
      </c>
      <c r="F3969" s="2">
        <v>0</v>
      </c>
      <c r="G3969" s="100">
        <v>0</v>
      </c>
    </row>
    <row r="3970" spans="1:7" ht="13.5" customHeight="1" x14ac:dyDescent="0.2">
      <c r="A3970" s="100">
        <v>3969</v>
      </c>
      <c r="B3970" s="100">
        <v>4013</v>
      </c>
      <c r="C3970" s="4" t="s">
        <v>7</v>
      </c>
      <c r="D3970" s="100">
        <v>1418</v>
      </c>
      <c r="E3970" s="100">
        <v>157</v>
      </c>
      <c r="F3970" s="2">
        <v>0</v>
      </c>
      <c r="G3970" s="100">
        <v>0</v>
      </c>
    </row>
    <row r="3971" spans="1:7" ht="13.5" customHeight="1" x14ac:dyDescent="0.2">
      <c r="A3971" s="100">
        <v>3970</v>
      </c>
      <c r="B3971" s="100">
        <v>4014</v>
      </c>
      <c r="C3971" s="4" t="s">
        <v>7</v>
      </c>
      <c r="D3971" s="100">
        <v>1419</v>
      </c>
      <c r="E3971" s="100">
        <v>157</v>
      </c>
      <c r="F3971" s="2">
        <v>0</v>
      </c>
      <c r="G3971" s="100">
        <v>0</v>
      </c>
    </row>
    <row r="3972" spans="1:7" ht="13.5" customHeight="1" x14ac:dyDescent="0.2">
      <c r="A3972" s="100">
        <v>3971</v>
      </c>
      <c r="B3972" s="100">
        <v>4015</v>
      </c>
      <c r="C3972" s="4" t="s">
        <v>7</v>
      </c>
      <c r="D3972" s="100">
        <v>1420</v>
      </c>
      <c r="E3972" s="100">
        <v>157</v>
      </c>
      <c r="F3972" s="2">
        <v>0</v>
      </c>
      <c r="G3972" s="100">
        <v>0</v>
      </c>
    </row>
    <row r="3973" spans="1:7" ht="13.5" customHeight="1" x14ac:dyDescent="0.2">
      <c r="A3973" s="100">
        <v>3972</v>
      </c>
      <c r="B3973" s="100">
        <v>4016</v>
      </c>
      <c r="C3973" s="4" t="s">
        <v>7</v>
      </c>
      <c r="D3973" s="100">
        <v>1421</v>
      </c>
      <c r="E3973" s="100">
        <v>157</v>
      </c>
      <c r="F3973" s="2">
        <v>0</v>
      </c>
      <c r="G3973" s="100">
        <v>0</v>
      </c>
    </row>
    <row r="3974" spans="1:7" ht="13.5" customHeight="1" x14ac:dyDescent="0.2">
      <c r="A3974" s="100">
        <v>3973</v>
      </c>
      <c r="B3974" s="100">
        <v>4017</v>
      </c>
      <c r="C3974" s="4" t="s">
        <v>7</v>
      </c>
      <c r="D3974" s="100">
        <v>1422</v>
      </c>
      <c r="E3974" s="100">
        <v>157</v>
      </c>
      <c r="F3974" s="2">
        <v>0</v>
      </c>
      <c r="G3974" s="100">
        <v>0</v>
      </c>
    </row>
    <row r="3975" spans="1:7" ht="13.5" customHeight="1" x14ac:dyDescent="0.2">
      <c r="A3975" s="100">
        <v>3974</v>
      </c>
      <c r="B3975" s="100">
        <v>4018</v>
      </c>
      <c r="C3975" s="4" t="s">
        <v>7</v>
      </c>
      <c r="D3975" s="100">
        <v>1423</v>
      </c>
      <c r="E3975" s="100">
        <v>157</v>
      </c>
      <c r="F3975" s="2">
        <v>0</v>
      </c>
      <c r="G3975" s="100">
        <v>0</v>
      </c>
    </row>
    <row r="3976" spans="1:7" ht="13.5" customHeight="1" x14ac:dyDescent="0.2">
      <c r="A3976" s="100">
        <v>3975</v>
      </c>
      <c r="B3976" s="100">
        <v>4019</v>
      </c>
      <c r="C3976" s="4" t="s">
        <v>7</v>
      </c>
      <c r="D3976" s="100">
        <v>1424</v>
      </c>
      <c r="E3976" s="100">
        <v>157</v>
      </c>
      <c r="F3976" s="2">
        <v>0</v>
      </c>
      <c r="G3976" s="100">
        <v>0</v>
      </c>
    </row>
    <row r="3977" spans="1:7" ht="13.5" customHeight="1" x14ac:dyDescent="0.2">
      <c r="A3977" s="100">
        <v>3976</v>
      </c>
      <c r="B3977" s="100">
        <v>4020</v>
      </c>
      <c r="C3977" s="4" t="s">
        <v>7</v>
      </c>
      <c r="D3977" s="100">
        <v>1425</v>
      </c>
      <c r="E3977" s="100">
        <v>157</v>
      </c>
      <c r="F3977" s="2">
        <v>0</v>
      </c>
      <c r="G3977" s="100">
        <v>0</v>
      </c>
    </row>
    <row r="3978" spans="1:7" ht="13.5" customHeight="1" x14ac:dyDescent="0.2">
      <c r="A3978" s="100">
        <v>3977</v>
      </c>
      <c r="B3978" s="100">
        <v>4021</v>
      </c>
      <c r="C3978" s="4" t="s">
        <v>7</v>
      </c>
      <c r="D3978" s="100">
        <v>1426</v>
      </c>
      <c r="E3978" s="100">
        <v>157</v>
      </c>
      <c r="F3978" s="2">
        <v>0</v>
      </c>
      <c r="G3978" s="100">
        <v>0</v>
      </c>
    </row>
    <row r="3979" spans="1:7" ht="13.5" customHeight="1" x14ac:dyDescent="0.2">
      <c r="A3979" s="100">
        <v>3978</v>
      </c>
      <c r="B3979" s="100">
        <v>4022</v>
      </c>
      <c r="C3979" s="4" t="s">
        <v>7</v>
      </c>
      <c r="D3979" s="100">
        <v>1427</v>
      </c>
      <c r="E3979" s="100">
        <v>157</v>
      </c>
      <c r="F3979" s="2">
        <v>0</v>
      </c>
      <c r="G3979" s="100">
        <v>0</v>
      </c>
    </row>
    <row r="3980" spans="1:7" ht="13.5" customHeight="1" x14ac:dyDescent="0.2">
      <c r="A3980" s="100">
        <v>3979</v>
      </c>
      <c r="B3980" s="100">
        <v>4023</v>
      </c>
      <c r="C3980" s="4" t="s">
        <v>7</v>
      </c>
      <c r="D3980" s="100">
        <v>1428</v>
      </c>
      <c r="E3980" s="100">
        <v>157</v>
      </c>
      <c r="F3980" s="2">
        <v>0</v>
      </c>
      <c r="G3980" s="100">
        <v>0</v>
      </c>
    </row>
    <row r="3981" spans="1:7" ht="13.5" customHeight="1" x14ac:dyDescent="0.2">
      <c r="A3981" s="100">
        <v>3980</v>
      </c>
      <c r="B3981" s="100">
        <v>4024</v>
      </c>
      <c r="C3981" s="4" t="s">
        <v>7</v>
      </c>
      <c r="D3981" s="100">
        <v>1429</v>
      </c>
      <c r="E3981" s="100">
        <v>157</v>
      </c>
      <c r="F3981" s="2">
        <v>0</v>
      </c>
      <c r="G3981" s="100">
        <v>0</v>
      </c>
    </row>
    <row r="3982" spans="1:7" ht="13.5" customHeight="1" x14ac:dyDescent="0.2">
      <c r="A3982" s="100">
        <v>3981</v>
      </c>
      <c r="B3982" s="100">
        <v>4025</v>
      </c>
      <c r="C3982" s="4" t="s">
        <v>7</v>
      </c>
      <c r="D3982" s="100">
        <v>1430</v>
      </c>
      <c r="E3982" s="100">
        <v>157</v>
      </c>
      <c r="F3982" s="2">
        <v>0</v>
      </c>
      <c r="G3982" s="100">
        <v>0</v>
      </c>
    </row>
    <row r="3983" spans="1:7" ht="13.5" customHeight="1" x14ac:dyDescent="0.2">
      <c r="A3983" s="100">
        <v>3982</v>
      </c>
      <c r="B3983" s="100">
        <v>4026</v>
      </c>
      <c r="C3983" s="4"/>
      <c r="D3983" s="100">
        <v>11</v>
      </c>
      <c r="E3983" s="100">
        <v>249</v>
      </c>
      <c r="F3983" s="2">
        <v>0</v>
      </c>
      <c r="G3983" s="100">
        <v>0</v>
      </c>
    </row>
    <row r="3984" spans="1:7" ht="13.5" customHeight="1" x14ac:dyDescent="0.2">
      <c r="A3984" s="100">
        <v>3983</v>
      </c>
      <c r="B3984" s="100">
        <v>4027</v>
      </c>
      <c r="C3984" s="4"/>
      <c r="D3984" s="100">
        <v>12</v>
      </c>
      <c r="E3984" s="100">
        <v>249</v>
      </c>
      <c r="F3984" s="2">
        <v>0</v>
      </c>
      <c r="G3984" s="100">
        <v>0</v>
      </c>
    </row>
    <row r="3985" spans="1:7" ht="13.5" customHeight="1" x14ac:dyDescent="0.2">
      <c r="A3985" s="100">
        <v>3984</v>
      </c>
      <c r="B3985" s="100">
        <v>4028</v>
      </c>
      <c r="C3985" s="4"/>
      <c r="D3985" s="100">
        <v>13</v>
      </c>
      <c r="E3985" s="100">
        <v>249</v>
      </c>
      <c r="F3985" s="2">
        <v>0</v>
      </c>
      <c r="G3985" s="100">
        <v>0</v>
      </c>
    </row>
    <row r="3986" spans="1:7" ht="13.5" customHeight="1" x14ac:dyDescent="0.2">
      <c r="A3986" s="100">
        <v>3985</v>
      </c>
      <c r="B3986" s="100">
        <v>4029</v>
      </c>
      <c r="C3986" s="4"/>
      <c r="D3986" s="100">
        <v>14</v>
      </c>
      <c r="E3986" s="100">
        <v>249</v>
      </c>
      <c r="F3986" s="2">
        <v>0</v>
      </c>
      <c r="G3986" s="100">
        <v>0</v>
      </c>
    </row>
    <row r="3987" spans="1:7" ht="13.5" customHeight="1" x14ac:dyDescent="0.2">
      <c r="A3987" s="100">
        <v>3986</v>
      </c>
      <c r="B3987" s="100">
        <v>4030</v>
      </c>
      <c r="C3987" s="4" t="s">
        <v>7</v>
      </c>
      <c r="D3987" s="100">
        <v>421</v>
      </c>
      <c r="E3987" s="100">
        <v>119</v>
      </c>
      <c r="F3987" s="2">
        <v>0</v>
      </c>
      <c r="G3987" s="100">
        <v>0</v>
      </c>
    </row>
    <row r="3988" spans="1:7" ht="13.5" customHeight="1" x14ac:dyDescent="0.2">
      <c r="A3988" s="100">
        <v>3987</v>
      </c>
      <c r="B3988" s="100">
        <v>4031</v>
      </c>
      <c r="C3988" s="4" t="s">
        <v>7</v>
      </c>
      <c r="D3988" s="100">
        <v>422</v>
      </c>
      <c r="E3988" s="100">
        <v>119</v>
      </c>
      <c r="F3988" s="2">
        <v>0</v>
      </c>
      <c r="G3988" s="100">
        <v>0</v>
      </c>
    </row>
    <row r="3989" spans="1:7" ht="13.5" customHeight="1" x14ac:dyDescent="0.2">
      <c r="A3989" s="100">
        <v>3988</v>
      </c>
      <c r="B3989" s="100">
        <v>4032</v>
      </c>
      <c r="C3989" s="4" t="s">
        <v>7</v>
      </c>
      <c r="D3989" s="100">
        <v>423</v>
      </c>
      <c r="E3989" s="100">
        <v>119</v>
      </c>
      <c r="F3989" s="2">
        <v>0</v>
      </c>
      <c r="G3989" s="100">
        <v>0</v>
      </c>
    </row>
    <row r="3990" spans="1:7" ht="13.5" customHeight="1" x14ac:dyDescent="0.2">
      <c r="A3990" s="100">
        <v>3989</v>
      </c>
      <c r="B3990" s="100">
        <v>4033</v>
      </c>
      <c r="C3990" s="4" t="s">
        <v>7</v>
      </c>
      <c r="D3990" s="100">
        <v>424</v>
      </c>
      <c r="E3990" s="100">
        <v>119</v>
      </c>
      <c r="F3990" s="2">
        <v>0</v>
      </c>
      <c r="G3990" s="100">
        <v>0</v>
      </c>
    </row>
    <row r="3991" spans="1:7" ht="13.5" customHeight="1" x14ac:dyDescent="0.2">
      <c r="A3991" s="100">
        <v>3990</v>
      </c>
      <c r="B3991" s="100">
        <v>4034</v>
      </c>
      <c r="C3991" s="4" t="s">
        <v>7</v>
      </c>
      <c r="D3991" s="100">
        <v>425</v>
      </c>
      <c r="E3991" s="100">
        <v>119</v>
      </c>
      <c r="F3991" s="2">
        <v>0</v>
      </c>
      <c r="G3991" s="100">
        <v>0</v>
      </c>
    </row>
    <row r="3992" spans="1:7" ht="13.5" customHeight="1" x14ac:dyDescent="0.2">
      <c r="A3992" s="100">
        <v>3991</v>
      </c>
      <c r="B3992" s="100">
        <v>4035</v>
      </c>
      <c r="C3992" s="4" t="s">
        <v>7</v>
      </c>
      <c r="D3992" s="100">
        <v>426</v>
      </c>
      <c r="E3992" s="100">
        <v>119</v>
      </c>
      <c r="F3992" s="2">
        <v>0</v>
      </c>
      <c r="G3992" s="100">
        <v>0</v>
      </c>
    </row>
    <row r="3993" spans="1:7" ht="13.5" customHeight="1" x14ac:dyDescent="0.2">
      <c r="A3993" s="100">
        <v>3992</v>
      </c>
      <c r="B3993" s="100">
        <v>4036</v>
      </c>
      <c r="C3993" s="4" t="s">
        <v>7</v>
      </c>
      <c r="D3993" s="100">
        <v>427</v>
      </c>
      <c r="E3993" s="100">
        <v>119</v>
      </c>
      <c r="F3993" s="2">
        <v>0</v>
      </c>
      <c r="G3993" s="100">
        <v>0</v>
      </c>
    </row>
    <row r="3994" spans="1:7" ht="13.5" customHeight="1" x14ac:dyDescent="0.2">
      <c r="A3994" s="100">
        <v>3993</v>
      </c>
      <c r="B3994" s="100">
        <v>4037</v>
      </c>
      <c r="C3994" s="4"/>
      <c r="D3994" s="100">
        <v>10</v>
      </c>
      <c r="E3994" s="100">
        <v>231</v>
      </c>
      <c r="F3994" s="2">
        <v>0</v>
      </c>
      <c r="G3994" s="100">
        <v>0</v>
      </c>
    </row>
    <row r="3995" spans="1:7" ht="13.5" customHeight="1" x14ac:dyDescent="0.2">
      <c r="A3995" s="100">
        <v>3994</v>
      </c>
      <c r="B3995" s="100">
        <v>4038</v>
      </c>
      <c r="C3995" s="4"/>
      <c r="D3995" s="100">
        <v>13</v>
      </c>
      <c r="E3995" s="100">
        <v>231</v>
      </c>
      <c r="F3995" s="2">
        <v>0</v>
      </c>
      <c r="G3995" s="100">
        <v>0</v>
      </c>
    </row>
    <row r="3996" spans="1:7" ht="13.5" customHeight="1" x14ac:dyDescent="0.2">
      <c r="A3996" s="100">
        <v>3995</v>
      </c>
      <c r="B3996" s="100">
        <v>4039</v>
      </c>
      <c r="C3996" s="4"/>
      <c r="D3996" s="100">
        <v>14</v>
      </c>
      <c r="E3996" s="100">
        <v>231</v>
      </c>
      <c r="F3996" s="2">
        <v>0</v>
      </c>
      <c r="G3996" s="100">
        <v>0</v>
      </c>
    </row>
    <row r="3997" spans="1:7" ht="13.5" customHeight="1" x14ac:dyDescent="0.2">
      <c r="A3997" s="100">
        <v>3996</v>
      </c>
      <c r="B3997" s="100">
        <v>4040</v>
      </c>
      <c r="C3997" s="4" t="s">
        <v>7</v>
      </c>
      <c r="D3997" s="100">
        <v>80</v>
      </c>
      <c r="E3997" s="100">
        <v>171</v>
      </c>
      <c r="F3997" s="2">
        <v>0</v>
      </c>
      <c r="G3997" s="100">
        <v>0</v>
      </c>
    </row>
    <row r="3998" spans="1:7" ht="13.5" customHeight="1" x14ac:dyDescent="0.2">
      <c r="A3998" s="100">
        <v>3997</v>
      </c>
      <c r="B3998" s="100">
        <v>4041</v>
      </c>
      <c r="C3998" s="4" t="s">
        <v>7</v>
      </c>
      <c r="D3998" s="100">
        <v>82</v>
      </c>
      <c r="E3998" s="100">
        <v>171</v>
      </c>
      <c r="F3998" s="2">
        <v>0</v>
      </c>
      <c r="G3998" s="100">
        <v>0</v>
      </c>
    </row>
    <row r="3999" spans="1:7" ht="13.5" customHeight="1" x14ac:dyDescent="0.2">
      <c r="A3999" s="100">
        <v>3998</v>
      </c>
      <c r="B3999" s="100">
        <v>4042</v>
      </c>
      <c r="C3999" s="4" t="s">
        <v>7</v>
      </c>
      <c r="D3999" s="100">
        <v>83</v>
      </c>
      <c r="E3999" s="100">
        <v>171</v>
      </c>
      <c r="F3999" s="2">
        <v>0</v>
      </c>
      <c r="G3999" s="100">
        <v>0</v>
      </c>
    </row>
    <row r="4000" spans="1:7" ht="13.5" customHeight="1" x14ac:dyDescent="0.2">
      <c r="A4000" s="100">
        <v>3999</v>
      </c>
      <c r="B4000" s="100">
        <v>4043</v>
      </c>
      <c r="C4000" s="4" t="s">
        <v>7</v>
      </c>
      <c r="D4000" s="100">
        <v>84</v>
      </c>
      <c r="E4000" s="100">
        <v>171</v>
      </c>
      <c r="F4000" s="2">
        <v>0</v>
      </c>
      <c r="G4000" s="100">
        <v>0</v>
      </c>
    </row>
    <row r="4001" spans="1:7" ht="13.5" customHeight="1" x14ac:dyDescent="0.2">
      <c r="A4001" s="100">
        <v>4000</v>
      </c>
      <c r="B4001" s="100">
        <v>4044</v>
      </c>
      <c r="C4001" s="4" t="s">
        <v>7</v>
      </c>
      <c r="D4001" s="100">
        <v>85</v>
      </c>
      <c r="E4001" s="100">
        <v>171</v>
      </c>
      <c r="F4001" s="2">
        <v>0</v>
      </c>
      <c r="G4001" s="100">
        <v>0</v>
      </c>
    </row>
    <row r="4002" spans="1:7" ht="13.5" customHeight="1" x14ac:dyDescent="0.2">
      <c r="A4002" s="100">
        <v>4001</v>
      </c>
      <c r="B4002" s="100">
        <v>4045</v>
      </c>
      <c r="C4002" s="4" t="s">
        <v>7</v>
      </c>
      <c r="D4002" s="100">
        <v>66</v>
      </c>
      <c r="E4002" s="100">
        <v>94</v>
      </c>
      <c r="F4002" s="2">
        <v>0</v>
      </c>
      <c r="G4002" s="100">
        <v>0</v>
      </c>
    </row>
    <row r="4003" spans="1:7" ht="13.5" customHeight="1" x14ac:dyDescent="0.2">
      <c r="A4003" s="100">
        <v>4002</v>
      </c>
      <c r="B4003" s="100">
        <v>4046</v>
      </c>
      <c r="C4003" s="4" t="s">
        <v>7</v>
      </c>
      <c r="D4003" s="100">
        <v>67</v>
      </c>
      <c r="E4003" s="100">
        <v>94</v>
      </c>
      <c r="F4003" s="2">
        <v>0</v>
      </c>
      <c r="G4003" s="100">
        <v>0</v>
      </c>
    </row>
    <row r="4004" spans="1:7" ht="13.5" customHeight="1" x14ac:dyDescent="0.2">
      <c r="A4004" s="100">
        <v>4003</v>
      </c>
      <c r="B4004" s="100">
        <v>4047</v>
      </c>
      <c r="C4004" s="4" t="s">
        <v>7</v>
      </c>
      <c r="D4004" s="100">
        <v>68</v>
      </c>
      <c r="E4004" s="100">
        <v>94</v>
      </c>
      <c r="F4004" s="2">
        <v>0</v>
      </c>
      <c r="G4004" s="100">
        <v>0</v>
      </c>
    </row>
    <row r="4005" spans="1:7" ht="13.5" customHeight="1" x14ac:dyDescent="0.2">
      <c r="A4005" s="100">
        <v>4004</v>
      </c>
      <c r="B4005" s="100">
        <v>4048</v>
      </c>
      <c r="C4005" s="4" t="s">
        <v>7</v>
      </c>
      <c r="D4005" s="100">
        <v>69</v>
      </c>
      <c r="E4005" s="100">
        <v>94</v>
      </c>
      <c r="F4005" s="2">
        <v>0</v>
      </c>
      <c r="G4005" s="100">
        <v>0</v>
      </c>
    </row>
    <row r="4006" spans="1:7" ht="13.5" customHeight="1" x14ac:dyDescent="0.2">
      <c r="A4006" s="100">
        <v>4005</v>
      </c>
      <c r="B4006" s="100">
        <v>4049</v>
      </c>
      <c r="C4006" s="4" t="s">
        <v>7</v>
      </c>
      <c r="D4006" s="100">
        <v>70</v>
      </c>
      <c r="E4006" s="100">
        <v>94</v>
      </c>
      <c r="F4006" s="2">
        <v>0</v>
      </c>
      <c r="G4006" s="100">
        <v>0</v>
      </c>
    </row>
    <row r="4007" spans="1:7" ht="13.5" customHeight="1" x14ac:dyDescent="0.2">
      <c r="A4007" s="100">
        <v>4006</v>
      </c>
      <c r="B4007" s="100">
        <v>4050</v>
      </c>
      <c r="C4007" s="4" t="s">
        <v>7</v>
      </c>
      <c r="D4007" s="100">
        <v>71</v>
      </c>
      <c r="E4007" s="100">
        <v>94</v>
      </c>
      <c r="F4007" s="2">
        <v>0</v>
      </c>
      <c r="G4007" s="100">
        <v>0</v>
      </c>
    </row>
    <row r="4008" spans="1:7" ht="13.5" customHeight="1" x14ac:dyDescent="0.2">
      <c r="A4008" s="100">
        <v>4007</v>
      </c>
      <c r="B4008" s="100">
        <v>4051</v>
      </c>
      <c r="C4008" s="4" t="s">
        <v>7</v>
      </c>
      <c r="D4008" s="100">
        <v>72</v>
      </c>
      <c r="E4008" s="100">
        <v>94</v>
      </c>
      <c r="F4008" s="2">
        <v>0</v>
      </c>
      <c r="G4008" s="100">
        <v>0</v>
      </c>
    </row>
    <row r="4009" spans="1:7" ht="13.5" customHeight="1" x14ac:dyDescent="0.2">
      <c r="A4009" s="100">
        <v>4008</v>
      </c>
      <c r="B4009" s="100">
        <v>4052</v>
      </c>
      <c r="C4009" s="4" t="s">
        <v>7</v>
      </c>
      <c r="D4009" s="100">
        <v>73</v>
      </c>
      <c r="E4009" s="100">
        <v>94</v>
      </c>
      <c r="F4009" s="2">
        <v>0</v>
      </c>
      <c r="G4009" s="100">
        <v>0</v>
      </c>
    </row>
    <row r="4010" spans="1:7" ht="13.5" customHeight="1" x14ac:dyDescent="0.2">
      <c r="A4010" s="100">
        <v>4009</v>
      </c>
      <c r="B4010" s="100">
        <v>4053</v>
      </c>
      <c r="C4010" s="4" t="s">
        <v>7</v>
      </c>
      <c r="D4010" s="100">
        <v>74</v>
      </c>
      <c r="E4010" s="100">
        <v>94</v>
      </c>
      <c r="F4010" s="2">
        <v>0</v>
      </c>
      <c r="G4010" s="100">
        <v>0</v>
      </c>
    </row>
    <row r="4011" spans="1:7" ht="13.5" customHeight="1" x14ac:dyDescent="0.2">
      <c r="A4011" s="100">
        <v>4010</v>
      </c>
      <c r="B4011" s="100">
        <v>4054</v>
      </c>
      <c r="C4011" s="4" t="s">
        <v>7</v>
      </c>
      <c r="D4011" s="100">
        <v>75</v>
      </c>
      <c r="E4011" s="100">
        <v>94</v>
      </c>
      <c r="F4011" s="2">
        <v>0</v>
      </c>
      <c r="G4011" s="100">
        <v>0</v>
      </c>
    </row>
    <row r="4012" spans="1:7" ht="13.5" customHeight="1" x14ac:dyDescent="0.2">
      <c r="A4012" s="100">
        <v>4011</v>
      </c>
      <c r="B4012" s="100">
        <v>4055</v>
      </c>
      <c r="C4012" s="4"/>
      <c r="D4012" s="100">
        <v>2</v>
      </c>
      <c r="E4012" s="100">
        <v>242</v>
      </c>
      <c r="F4012" s="2">
        <v>0</v>
      </c>
      <c r="G4012" s="100">
        <v>0</v>
      </c>
    </row>
    <row r="4013" spans="1:7" ht="13.5" customHeight="1" x14ac:dyDescent="0.2">
      <c r="A4013" s="100">
        <v>4012</v>
      </c>
      <c r="B4013" s="100">
        <v>4056</v>
      </c>
      <c r="C4013" s="4" t="s">
        <v>7</v>
      </c>
      <c r="D4013" s="100">
        <v>1252</v>
      </c>
      <c r="E4013" s="100">
        <v>29</v>
      </c>
      <c r="F4013" s="2">
        <v>0</v>
      </c>
      <c r="G4013" s="100">
        <v>0</v>
      </c>
    </row>
    <row r="4014" spans="1:7" ht="13.5" customHeight="1" x14ac:dyDescent="0.2">
      <c r="A4014" s="100">
        <v>4013</v>
      </c>
      <c r="B4014" s="100">
        <v>4057</v>
      </c>
      <c r="C4014" s="4" t="s">
        <v>7</v>
      </c>
      <c r="D4014" s="100">
        <v>1253</v>
      </c>
      <c r="E4014" s="100">
        <v>29</v>
      </c>
      <c r="F4014" s="2">
        <v>0</v>
      </c>
      <c r="G4014" s="100">
        <v>0</v>
      </c>
    </row>
    <row r="4015" spans="1:7" ht="13.5" customHeight="1" x14ac:dyDescent="0.2">
      <c r="A4015" s="100">
        <v>4014</v>
      </c>
      <c r="B4015" s="100">
        <v>4058</v>
      </c>
      <c r="C4015" s="4" t="s">
        <v>7</v>
      </c>
      <c r="D4015" s="100">
        <v>1254</v>
      </c>
      <c r="E4015" s="100">
        <v>29</v>
      </c>
      <c r="F4015" s="2">
        <v>0</v>
      </c>
      <c r="G4015" s="100">
        <v>0</v>
      </c>
    </row>
    <row r="4016" spans="1:7" ht="13.5" customHeight="1" x14ac:dyDescent="0.2">
      <c r="A4016" s="100">
        <v>4015</v>
      </c>
      <c r="B4016" s="100">
        <v>4059</v>
      </c>
      <c r="C4016" s="4" t="s">
        <v>7</v>
      </c>
      <c r="D4016" s="100">
        <v>1257</v>
      </c>
      <c r="E4016" s="100">
        <v>29</v>
      </c>
      <c r="F4016" s="2">
        <v>0</v>
      </c>
      <c r="G4016" s="100">
        <v>0</v>
      </c>
    </row>
    <row r="4017" spans="1:7" ht="13.5" customHeight="1" x14ac:dyDescent="0.2">
      <c r="A4017" s="100">
        <v>4016</v>
      </c>
      <c r="B4017" s="100">
        <v>4060</v>
      </c>
      <c r="C4017" s="4" t="s">
        <v>7</v>
      </c>
      <c r="D4017" s="100">
        <v>1259</v>
      </c>
      <c r="E4017" s="100">
        <v>29</v>
      </c>
      <c r="F4017" s="2">
        <v>0</v>
      </c>
      <c r="G4017" s="100">
        <v>0</v>
      </c>
    </row>
    <row r="4018" spans="1:7" ht="13.5" customHeight="1" x14ac:dyDescent="0.2">
      <c r="A4018" s="100">
        <v>4017</v>
      </c>
      <c r="B4018" s="100">
        <v>4061</v>
      </c>
      <c r="C4018" s="4" t="s">
        <v>7</v>
      </c>
      <c r="D4018" s="100">
        <v>1260</v>
      </c>
      <c r="E4018" s="100">
        <v>29</v>
      </c>
      <c r="F4018" s="2">
        <v>0</v>
      </c>
      <c r="G4018" s="100">
        <v>0</v>
      </c>
    </row>
    <row r="4019" spans="1:7" ht="13.5" customHeight="1" x14ac:dyDescent="0.2">
      <c r="A4019" s="100">
        <v>4018</v>
      </c>
      <c r="B4019" s="100">
        <v>4062</v>
      </c>
      <c r="C4019" s="4" t="s">
        <v>7</v>
      </c>
      <c r="D4019" s="100">
        <v>1261</v>
      </c>
      <c r="E4019" s="100">
        <v>29</v>
      </c>
      <c r="F4019" s="2">
        <v>0</v>
      </c>
      <c r="G4019" s="100">
        <v>0</v>
      </c>
    </row>
    <row r="4020" spans="1:7" ht="13.5" customHeight="1" x14ac:dyDescent="0.2">
      <c r="A4020" s="100">
        <v>4019</v>
      </c>
      <c r="B4020" s="100">
        <v>4063</v>
      </c>
      <c r="C4020" s="4" t="s">
        <v>7</v>
      </c>
      <c r="D4020" s="100">
        <v>1265</v>
      </c>
      <c r="E4020" s="100">
        <v>29</v>
      </c>
      <c r="F4020" s="2">
        <v>0</v>
      </c>
      <c r="G4020" s="100">
        <v>0</v>
      </c>
    </row>
    <row r="4021" spans="1:7" ht="13.5" customHeight="1" x14ac:dyDescent="0.2">
      <c r="A4021" s="100">
        <v>4020</v>
      </c>
      <c r="B4021" s="100">
        <v>4064</v>
      </c>
      <c r="C4021" s="4" t="s">
        <v>7</v>
      </c>
      <c r="D4021" s="100">
        <v>1267</v>
      </c>
      <c r="E4021" s="100">
        <v>29</v>
      </c>
      <c r="F4021" s="2">
        <v>0</v>
      </c>
      <c r="G4021" s="100">
        <v>0</v>
      </c>
    </row>
    <row r="4022" spans="1:7" ht="13.5" customHeight="1" x14ac:dyDescent="0.2">
      <c r="A4022" s="100">
        <v>4021</v>
      </c>
      <c r="B4022" s="100">
        <v>4065</v>
      </c>
      <c r="C4022" s="4" t="s">
        <v>7</v>
      </c>
      <c r="D4022" s="100">
        <v>1269</v>
      </c>
      <c r="E4022" s="100">
        <v>29</v>
      </c>
      <c r="F4022" s="2">
        <v>0</v>
      </c>
      <c r="G4022" s="100">
        <v>0</v>
      </c>
    </row>
    <row r="4023" spans="1:7" ht="13.5" customHeight="1" x14ac:dyDescent="0.2">
      <c r="A4023" s="100">
        <v>4022</v>
      </c>
      <c r="B4023" s="100">
        <v>4066</v>
      </c>
      <c r="C4023" s="4" t="s">
        <v>7</v>
      </c>
      <c r="D4023" s="100">
        <v>1270</v>
      </c>
      <c r="E4023" s="100">
        <v>29</v>
      </c>
      <c r="F4023" s="2">
        <v>0</v>
      </c>
      <c r="G4023" s="100">
        <v>0</v>
      </c>
    </row>
    <row r="4024" spans="1:7" ht="13.5" customHeight="1" x14ac:dyDescent="0.2">
      <c r="A4024" s="100">
        <v>4023</v>
      </c>
      <c r="B4024" s="100">
        <v>4067</v>
      </c>
      <c r="C4024" s="4" t="s">
        <v>7</v>
      </c>
      <c r="D4024" s="100">
        <v>1276</v>
      </c>
      <c r="E4024" s="100">
        <v>29</v>
      </c>
      <c r="F4024" s="2">
        <v>0</v>
      </c>
      <c r="G4024" s="100">
        <v>0</v>
      </c>
    </row>
    <row r="4025" spans="1:7" ht="13.5" customHeight="1" x14ac:dyDescent="0.2">
      <c r="A4025" s="100">
        <v>4024</v>
      </c>
      <c r="B4025" s="100">
        <v>4068</v>
      </c>
      <c r="C4025" s="4" t="s">
        <v>7</v>
      </c>
      <c r="D4025" s="100">
        <v>1282</v>
      </c>
      <c r="E4025" s="100">
        <v>29</v>
      </c>
      <c r="F4025" s="2">
        <v>0</v>
      </c>
      <c r="G4025" s="100">
        <v>0</v>
      </c>
    </row>
    <row r="4026" spans="1:7" ht="13.5" customHeight="1" x14ac:dyDescent="0.2">
      <c r="A4026" s="100">
        <v>4025</v>
      </c>
      <c r="B4026" s="100">
        <v>4069</v>
      </c>
      <c r="C4026" s="4" t="s">
        <v>7</v>
      </c>
      <c r="D4026" s="100">
        <v>1287</v>
      </c>
      <c r="E4026" s="100">
        <v>29</v>
      </c>
      <c r="F4026" s="2">
        <v>0</v>
      </c>
      <c r="G4026" s="100">
        <v>0</v>
      </c>
    </row>
    <row r="4027" spans="1:7" ht="13.5" customHeight="1" x14ac:dyDescent="0.2">
      <c r="A4027" s="100">
        <v>4026</v>
      </c>
      <c r="B4027" s="100">
        <v>4070</v>
      </c>
      <c r="C4027" s="4" t="s">
        <v>7</v>
      </c>
      <c r="D4027" s="100">
        <v>1290</v>
      </c>
      <c r="E4027" s="100">
        <v>29</v>
      </c>
      <c r="F4027" s="2">
        <v>0</v>
      </c>
      <c r="G4027" s="100">
        <v>0</v>
      </c>
    </row>
    <row r="4028" spans="1:7" ht="13.5" customHeight="1" x14ac:dyDescent="0.2">
      <c r="A4028" s="100">
        <v>4027</v>
      </c>
      <c r="B4028" s="100">
        <v>4071</v>
      </c>
      <c r="C4028" s="4" t="s">
        <v>7</v>
      </c>
      <c r="D4028" s="100">
        <v>1291</v>
      </c>
      <c r="E4028" s="100">
        <v>29</v>
      </c>
      <c r="F4028" s="2">
        <v>0</v>
      </c>
      <c r="G4028" s="100">
        <v>0</v>
      </c>
    </row>
    <row r="4029" spans="1:7" ht="13.5" customHeight="1" x14ac:dyDescent="0.2">
      <c r="A4029" s="100">
        <v>4028</v>
      </c>
      <c r="B4029" s="100">
        <v>4072</v>
      </c>
      <c r="C4029" s="4" t="s">
        <v>7</v>
      </c>
      <c r="D4029" s="100">
        <v>1301</v>
      </c>
      <c r="E4029" s="100">
        <v>29</v>
      </c>
      <c r="F4029" s="2">
        <v>0</v>
      </c>
      <c r="G4029" s="100">
        <v>0</v>
      </c>
    </row>
    <row r="4030" spans="1:7" ht="13.5" customHeight="1" x14ac:dyDescent="0.2">
      <c r="A4030" s="100">
        <v>4029</v>
      </c>
      <c r="B4030" s="100">
        <v>4073</v>
      </c>
      <c r="C4030" s="4" t="s">
        <v>7</v>
      </c>
      <c r="D4030" s="100">
        <v>1302</v>
      </c>
      <c r="E4030" s="100">
        <v>29</v>
      </c>
      <c r="F4030" s="2">
        <v>0</v>
      </c>
      <c r="G4030" s="100">
        <v>0</v>
      </c>
    </row>
    <row r="4031" spans="1:7" ht="13.5" customHeight="1" x14ac:dyDescent="0.2">
      <c r="A4031" s="100">
        <v>4030</v>
      </c>
      <c r="B4031" s="100">
        <v>4074</v>
      </c>
      <c r="C4031" s="4" t="s">
        <v>7</v>
      </c>
      <c r="D4031" s="100">
        <v>1305</v>
      </c>
      <c r="E4031" s="100">
        <v>29</v>
      </c>
      <c r="F4031" s="2">
        <v>0</v>
      </c>
      <c r="G4031" s="100">
        <v>0</v>
      </c>
    </row>
    <row r="4032" spans="1:7" ht="13.5" customHeight="1" x14ac:dyDescent="0.2">
      <c r="A4032" s="100">
        <v>4031</v>
      </c>
      <c r="B4032" s="100">
        <v>4075</v>
      </c>
      <c r="C4032" s="4" t="s">
        <v>7</v>
      </c>
      <c r="D4032" s="100">
        <v>1309</v>
      </c>
      <c r="E4032" s="100">
        <v>29</v>
      </c>
      <c r="F4032" s="2">
        <v>0</v>
      </c>
      <c r="G4032" s="100">
        <v>0</v>
      </c>
    </row>
    <row r="4033" spans="1:7" ht="13.5" customHeight="1" x14ac:dyDescent="0.2">
      <c r="A4033" s="100">
        <v>4032</v>
      </c>
      <c r="B4033" s="100">
        <v>4076</v>
      </c>
      <c r="C4033" s="4" t="s">
        <v>7</v>
      </c>
      <c r="D4033" s="100">
        <v>1321</v>
      </c>
      <c r="E4033" s="100">
        <v>29</v>
      </c>
      <c r="F4033" s="2">
        <v>0</v>
      </c>
      <c r="G4033" s="100">
        <v>0</v>
      </c>
    </row>
    <row r="4034" spans="1:7" ht="13.5" customHeight="1" x14ac:dyDescent="0.2">
      <c r="A4034" s="100">
        <v>4033</v>
      </c>
      <c r="B4034" s="100">
        <v>4077</v>
      </c>
      <c r="C4034" s="4" t="s">
        <v>7</v>
      </c>
      <c r="D4034" s="100">
        <v>1322</v>
      </c>
      <c r="E4034" s="100">
        <v>29</v>
      </c>
      <c r="F4034" s="2">
        <v>0</v>
      </c>
      <c r="G4034" s="100">
        <v>0</v>
      </c>
    </row>
    <row r="4035" spans="1:7" ht="13.5" customHeight="1" x14ac:dyDescent="0.2">
      <c r="A4035" s="100">
        <v>4034</v>
      </c>
      <c r="B4035" s="100">
        <v>4078</v>
      </c>
      <c r="C4035" s="4" t="s">
        <v>7</v>
      </c>
      <c r="D4035" s="100">
        <v>1323</v>
      </c>
      <c r="E4035" s="100">
        <v>29</v>
      </c>
      <c r="F4035" s="2">
        <v>0</v>
      </c>
      <c r="G4035" s="100">
        <v>0</v>
      </c>
    </row>
    <row r="4036" spans="1:7" ht="13.5" customHeight="1" x14ac:dyDescent="0.2">
      <c r="A4036" s="100">
        <v>4035</v>
      </c>
      <c r="B4036" s="100">
        <v>4079</v>
      </c>
      <c r="C4036" s="4" t="s">
        <v>7</v>
      </c>
      <c r="D4036" s="100">
        <v>1324</v>
      </c>
      <c r="E4036" s="100">
        <v>29</v>
      </c>
      <c r="F4036" s="2">
        <v>0</v>
      </c>
      <c r="G4036" s="100">
        <v>0</v>
      </c>
    </row>
    <row r="4037" spans="1:7" ht="13.5" customHeight="1" x14ac:dyDescent="0.2">
      <c r="A4037" s="100">
        <v>4036</v>
      </c>
      <c r="B4037" s="100">
        <v>4080</v>
      </c>
      <c r="C4037" s="4" t="s">
        <v>7</v>
      </c>
      <c r="D4037" s="100">
        <v>1326</v>
      </c>
      <c r="E4037" s="100">
        <v>29</v>
      </c>
      <c r="F4037" s="2">
        <v>0</v>
      </c>
      <c r="G4037" s="100">
        <v>0</v>
      </c>
    </row>
    <row r="4038" spans="1:7" ht="13.5" customHeight="1" x14ac:dyDescent="0.2">
      <c r="A4038" s="100">
        <v>4037</v>
      </c>
      <c r="B4038" s="100">
        <v>4081</v>
      </c>
      <c r="C4038" s="4" t="s">
        <v>7</v>
      </c>
      <c r="D4038" s="100">
        <v>1327</v>
      </c>
      <c r="E4038" s="100">
        <v>29</v>
      </c>
      <c r="F4038" s="2">
        <v>0</v>
      </c>
      <c r="G4038" s="100">
        <v>0</v>
      </c>
    </row>
    <row r="4039" spans="1:7" ht="13.5" customHeight="1" x14ac:dyDescent="0.2">
      <c r="A4039" s="100">
        <v>4038</v>
      </c>
      <c r="B4039" s="100">
        <v>4082</v>
      </c>
      <c r="C4039" s="4" t="s">
        <v>7</v>
      </c>
      <c r="D4039" s="100">
        <v>1328</v>
      </c>
      <c r="E4039" s="100">
        <v>29</v>
      </c>
      <c r="F4039" s="2">
        <v>0</v>
      </c>
      <c r="G4039" s="100">
        <v>0</v>
      </c>
    </row>
    <row r="4040" spans="1:7" ht="13.5" customHeight="1" x14ac:dyDescent="0.2">
      <c r="A4040" s="100">
        <v>4039</v>
      </c>
      <c r="B4040" s="100">
        <v>4083</v>
      </c>
      <c r="C4040" s="4" t="s">
        <v>7</v>
      </c>
      <c r="D4040" s="100">
        <v>1330</v>
      </c>
      <c r="E4040" s="100">
        <v>29</v>
      </c>
      <c r="F4040" s="2">
        <v>0</v>
      </c>
      <c r="G4040" s="100">
        <v>0</v>
      </c>
    </row>
    <row r="4041" spans="1:7" ht="13.5" customHeight="1" x14ac:dyDescent="0.2">
      <c r="A4041" s="100">
        <v>4040</v>
      </c>
      <c r="B4041" s="100">
        <v>4084</v>
      </c>
      <c r="C4041" s="4" t="s">
        <v>7</v>
      </c>
      <c r="D4041" s="100">
        <v>1333</v>
      </c>
      <c r="E4041" s="100">
        <v>29</v>
      </c>
      <c r="F4041" s="2">
        <v>0</v>
      </c>
      <c r="G4041" s="100">
        <v>0</v>
      </c>
    </row>
    <row r="4042" spans="1:7" ht="13.5" customHeight="1" x14ac:dyDescent="0.2">
      <c r="A4042" s="100">
        <v>4041</v>
      </c>
      <c r="B4042" s="100">
        <v>4085</v>
      </c>
      <c r="C4042" s="4" t="s">
        <v>7</v>
      </c>
      <c r="D4042" s="100">
        <v>1334</v>
      </c>
      <c r="E4042" s="100">
        <v>29</v>
      </c>
      <c r="F4042" s="2">
        <v>0</v>
      </c>
      <c r="G4042" s="100">
        <v>0</v>
      </c>
    </row>
    <row r="4043" spans="1:7" ht="13.5" customHeight="1" x14ac:dyDescent="0.2">
      <c r="A4043" s="100">
        <v>4042</v>
      </c>
      <c r="B4043" s="100">
        <v>4086</v>
      </c>
      <c r="C4043" s="4" t="s">
        <v>7</v>
      </c>
      <c r="D4043" s="100">
        <v>1335</v>
      </c>
      <c r="E4043" s="100">
        <v>29</v>
      </c>
      <c r="F4043" s="2">
        <v>0</v>
      </c>
      <c r="G4043" s="100">
        <v>0</v>
      </c>
    </row>
    <row r="4044" spans="1:7" ht="13.5" customHeight="1" x14ac:dyDescent="0.2">
      <c r="A4044" s="100">
        <v>4043</v>
      </c>
      <c r="B4044" s="100">
        <v>4087</v>
      </c>
      <c r="C4044" s="4" t="s">
        <v>7</v>
      </c>
      <c r="D4044" s="100">
        <v>1336</v>
      </c>
      <c r="E4044" s="100">
        <v>29</v>
      </c>
      <c r="F4044" s="2">
        <v>0</v>
      </c>
      <c r="G4044" s="100">
        <v>0</v>
      </c>
    </row>
    <row r="4045" spans="1:7" ht="13.5" customHeight="1" x14ac:dyDescent="0.2">
      <c r="A4045" s="100">
        <v>4044</v>
      </c>
      <c r="B4045" s="100">
        <v>4088</v>
      </c>
      <c r="C4045" s="4" t="s">
        <v>7</v>
      </c>
      <c r="D4045" s="100">
        <v>1337</v>
      </c>
      <c r="E4045" s="100">
        <v>29</v>
      </c>
      <c r="F4045" s="2">
        <v>0</v>
      </c>
      <c r="G4045" s="100">
        <v>0</v>
      </c>
    </row>
    <row r="4046" spans="1:7" ht="13.5" customHeight="1" x14ac:dyDescent="0.2">
      <c r="A4046" s="100">
        <v>4045</v>
      </c>
      <c r="B4046" s="100">
        <v>4089</v>
      </c>
      <c r="C4046" s="4" t="s">
        <v>7</v>
      </c>
      <c r="D4046" s="100">
        <v>1338</v>
      </c>
      <c r="E4046" s="100">
        <v>29</v>
      </c>
      <c r="F4046" s="2">
        <v>0</v>
      </c>
      <c r="G4046" s="100">
        <v>0</v>
      </c>
    </row>
    <row r="4047" spans="1:7" ht="13.5" customHeight="1" x14ac:dyDescent="0.2">
      <c r="A4047" s="100">
        <v>4046</v>
      </c>
      <c r="B4047" s="100">
        <v>4090</v>
      </c>
      <c r="C4047" s="4" t="s">
        <v>7</v>
      </c>
      <c r="D4047" s="100">
        <v>1339</v>
      </c>
      <c r="E4047" s="100">
        <v>29</v>
      </c>
      <c r="F4047" s="2">
        <v>0</v>
      </c>
      <c r="G4047" s="100">
        <v>0</v>
      </c>
    </row>
    <row r="4048" spans="1:7" ht="13.5" customHeight="1" x14ac:dyDescent="0.2">
      <c r="A4048" s="100">
        <v>4047</v>
      </c>
      <c r="B4048" s="100">
        <v>4091</v>
      </c>
      <c r="C4048" s="4" t="s">
        <v>7</v>
      </c>
      <c r="D4048" s="100">
        <v>1340</v>
      </c>
      <c r="E4048" s="100">
        <v>29</v>
      </c>
      <c r="F4048" s="2">
        <v>0</v>
      </c>
      <c r="G4048" s="100">
        <v>0</v>
      </c>
    </row>
    <row r="4049" spans="1:7" ht="13.5" customHeight="1" x14ac:dyDescent="0.2">
      <c r="A4049" s="100">
        <v>4048</v>
      </c>
      <c r="B4049" s="100">
        <v>4092</v>
      </c>
      <c r="C4049" s="4" t="s">
        <v>7</v>
      </c>
      <c r="D4049" s="100">
        <v>1341</v>
      </c>
      <c r="E4049" s="100">
        <v>29</v>
      </c>
      <c r="F4049" s="2">
        <v>0</v>
      </c>
      <c r="G4049" s="100">
        <v>0</v>
      </c>
    </row>
    <row r="4050" spans="1:7" ht="13.5" customHeight="1" x14ac:dyDescent="0.2">
      <c r="A4050" s="100">
        <v>4049</v>
      </c>
      <c r="B4050" s="100">
        <v>4093</v>
      </c>
      <c r="C4050" s="4" t="s">
        <v>7</v>
      </c>
      <c r="D4050" s="100">
        <v>1342</v>
      </c>
      <c r="E4050" s="100">
        <v>29</v>
      </c>
      <c r="F4050" s="2">
        <v>0</v>
      </c>
      <c r="G4050" s="100">
        <v>0</v>
      </c>
    </row>
    <row r="4051" spans="1:7" ht="13.5" customHeight="1" x14ac:dyDescent="0.2">
      <c r="A4051" s="100">
        <v>4050</v>
      </c>
      <c r="B4051" s="100">
        <v>4094</v>
      </c>
      <c r="C4051" s="4" t="s">
        <v>7</v>
      </c>
      <c r="D4051" s="100">
        <v>1343</v>
      </c>
      <c r="E4051" s="100">
        <v>29</v>
      </c>
      <c r="F4051" s="2">
        <v>0</v>
      </c>
      <c r="G4051" s="100">
        <v>0</v>
      </c>
    </row>
    <row r="4052" spans="1:7" ht="13.5" customHeight="1" x14ac:dyDescent="0.2">
      <c r="A4052" s="100">
        <v>4051</v>
      </c>
      <c r="B4052" s="100">
        <v>4095</v>
      </c>
      <c r="C4052" s="4" t="s">
        <v>7</v>
      </c>
      <c r="D4052" s="100">
        <v>1344</v>
      </c>
      <c r="E4052" s="100">
        <v>29</v>
      </c>
      <c r="F4052" s="2">
        <v>0</v>
      </c>
      <c r="G4052" s="100">
        <v>0</v>
      </c>
    </row>
    <row r="4053" spans="1:7" ht="13.5" customHeight="1" x14ac:dyDescent="0.2">
      <c r="A4053" s="100">
        <v>4052</v>
      </c>
      <c r="B4053" s="100">
        <v>4096</v>
      </c>
      <c r="C4053" s="4" t="s">
        <v>7</v>
      </c>
      <c r="D4053" s="100">
        <v>1348</v>
      </c>
      <c r="E4053" s="100">
        <v>29</v>
      </c>
      <c r="F4053" s="2">
        <v>0</v>
      </c>
      <c r="G4053" s="100">
        <v>0</v>
      </c>
    </row>
    <row r="4054" spans="1:7" ht="13.5" customHeight="1" x14ac:dyDescent="0.2">
      <c r="A4054" s="100">
        <v>4053</v>
      </c>
      <c r="B4054" s="100">
        <v>4097</v>
      </c>
      <c r="C4054" s="4" t="s">
        <v>7</v>
      </c>
      <c r="D4054" s="100">
        <v>1349</v>
      </c>
      <c r="E4054" s="100">
        <v>29</v>
      </c>
      <c r="F4054" s="2">
        <v>0</v>
      </c>
      <c r="G4054" s="100">
        <v>0</v>
      </c>
    </row>
    <row r="4055" spans="1:7" ht="13.5" customHeight="1" x14ac:dyDescent="0.2">
      <c r="A4055" s="100">
        <v>4054</v>
      </c>
      <c r="B4055" s="100">
        <v>4098</v>
      </c>
      <c r="C4055" s="4" t="s">
        <v>7</v>
      </c>
      <c r="D4055" s="100">
        <v>1350</v>
      </c>
      <c r="E4055" s="100">
        <v>29</v>
      </c>
      <c r="F4055" s="2">
        <v>0</v>
      </c>
      <c r="G4055" s="100">
        <v>0</v>
      </c>
    </row>
    <row r="4056" spans="1:7" ht="13.5" customHeight="1" x14ac:dyDescent="0.2">
      <c r="A4056" s="100">
        <v>4055</v>
      </c>
      <c r="B4056" s="100">
        <v>4099</v>
      </c>
      <c r="C4056" s="4" t="s">
        <v>7</v>
      </c>
      <c r="D4056" s="100">
        <v>1351</v>
      </c>
      <c r="E4056" s="100">
        <v>29</v>
      </c>
      <c r="F4056" s="2">
        <v>0</v>
      </c>
      <c r="G4056" s="100">
        <v>0</v>
      </c>
    </row>
    <row r="4057" spans="1:7" ht="13.5" customHeight="1" x14ac:dyDescent="0.2">
      <c r="A4057" s="100">
        <v>4056</v>
      </c>
      <c r="B4057" s="100">
        <v>4100</v>
      </c>
      <c r="C4057" s="4" t="s">
        <v>7</v>
      </c>
      <c r="D4057" s="100">
        <v>1353</v>
      </c>
      <c r="E4057" s="100">
        <v>29</v>
      </c>
      <c r="F4057" s="2">
        <v>0</v>
      </c>
      <c r="G4057" s="100">
        <v>0</v>
      </c>
    </row>
    <row r="4058" spans="1:7" ht="13.5" customHeight="1" x14ac:dyDescent="0.2">
      <c r="A4058" s="100">
        <v>4057</v>
      </c>
      <c r="B4058" s="100">
        <v>4101</v>
      </c>
      <c r="C4058" s="4" t="s">
        <v>7</v>
      </c>
      <c r="D4058" s="100">
        <v>1355</v>
      </c>
      <c r="E4058" s="100">
        <v>29</v>
      </c>
      <c r="F4058" s="2">
        <v>0</v>
      </c>
      <c r="G4058" s="100">
        <v>0</v>
      </c>
    </row>
    <row r="4059" spans="1:7" ht="13.5" customHeight="1" x14ac:dyDescent="0.2">
      <c r="A4059" s="100">
        <v>4058</v>
      </c>
      <c r="B4059" s="100">
        <v>4102</v>
      </c>
      <c r="C4059" s="4" t="s">
        <v>7</v>
      </c>
      <c r="D4059" s="100">
        <v>1356</v>
      </c>
      <c r="E4059" s="100">
        <v>29</v>
      </c>
      <c r="F4059" s="2">
        <v>0</v>
      </c>
      <c r="G4059" s="100">
        <v>0</v>
      </c>
    </row>
    <row r="4060" spans="1:7" ht="13.5" customHeight="1" x14ac:dyDescent="0.2">
      <c r="A4060" s="100">
        <v>4059</v>
      </c>
      <c r="B4060" s="100">
        <v>4103</v>
      </c>
      <c r="C4060" s="4" t="s">
        <v>7</v>
      </c>
      <c r="D4060" s="100">
        <v>1357</v>
      </c>
      <c r="E4060" s="100">
        <v>29</v>
      </c>
      <c r="F4060" s="2">
        <v>0</v>
      </c>
      <c r="G4060" s="100">
        <v>0</v>
      </c>
    </row>
    <row r="4061" spans="1:7" ht="13.5" customHeight="1" x14ac:dyDescent="0.2">
      <c r="A4061" s="100">
        <v>4060</v>
      </c>
      <c r="B4061" s="100">
        <v>4104</v>
      </c>
      <c r="C4061" s="4" t="s">
        <v>7</v>
      </c>
      <c r="D4061" s="100">
        <v>1358</v>
      </c>
      <c r="E4061" s="100">
        <v>29</v>
      </c>
      <c r="F4061" s="2">
        <v>0</v>
      </c>
      <c r="G4061" s="100">
        <v>0</v>
      </c>
    </row>
    <row r="4062" spans="1:7" ht="13.5" customHeight="1" x14ac:dyDescent="0.2">
      <c r="A4062" s="100">
        <v>4061</v>
      </c>
      <c r="B4062" s="100">
        <v>4105</v>
      </c>
      <c r="C4062" s="4" t="s">
        <v>7</v>
      </c>
      <c r="D4062" s="100">
        <v>1359</v>
      </c>
      <c r="E4062" s="100">
        <v>29</v>
      </c>
      <c r="F4062" s="2">
        <v>0</v>
      </c>
      <c r="G4062" s="100">
        <v>0</v>
      </c>
    </row>
    <row r="4063" spans="1:7" ht="13.5" customHeight="1" x14ac:dyDescent="0.2">
      <c r="A4063" s="100">
        <v>4062</v>
      </c>
      <c r="B4063" s="100">
        <v>4106</v>
      </c>
      <c r="C4063" s="4" t="s">
        <v>7</v>
      </c>
      <c r="D4063" s="100">
        <v>1360</v>
      </c>
      <c r="E4063" s="100">
        <v>29</v>
      </c>
      <c r="F4063" s="2">
        <v>0</v>
      </c>
      <c r="G4063" s="100">
        <v>0</v>
      </c>
    </row>
    <row r="4064" spans="1:7" ht="13.5" customHeight="1" x14ac:dyDescent="0.2">
      <c r="A4064" s="100">
        <v>4063</v>
      </c>
      <c r="B4064" s="100">
        <v>4107</v>
      </c>
      <c r="C4064" s="4" t="s">
        <v>7</v>
      </c>
      <c r="D4064" s="100">
        <v>1361</v>
      </c>
      <c r="E4064" s="100">
        <v>29</v>
      </c>
      <c r="F4064" s="2">
        <v>0</v>
      </c>
      <c r="G4064" s="100">
        <v>0</v>
      </c>
    </row>
    <row r="4065" spans="1:7" ht="13.5" customHeight="1" x14ac:dyDescent="0.2">
      <c r="A4065" s="100">
        <v>4064</v>
      </c>
      <c r="B4065" s="100">
        <v>4108</v>
      </c>
      <c r="C4065" s="4" t="s">
        <v>7</v>
      </c>
      <c r="D4065" s="100">
        <v>1362</v>
      </c>
      <c r="E4065" s="100">
        <v>29</v>
      </c>
      <c r="F4065" s="2">
        <v>0</v>
      </c>
      <c r="G4065" s="100">
        <v>0</v>
      </c>
    </row>
    <row r="4066" spans="1:7" ht="13.5" customHeight="1" x14ac:dyDescent="0.2">
      <c r="A4066" s="100">
        <v>4065</v>
      </c>
      <c r="B4066" s="100">
        <v>4109</v>
      </c>
      <c r="C4066" s="4" t="s">
        <v>7</v>
      </c>
      <c r="D4066" s="100">
        <v>76</v>
      </c>
      <c r="E4066" s="100">
        <v>94</v>
      </c>
      <c r="F4066" s="2">
        <v>0</v>
      </c>
      <c r="G4066" s="100">
        <v>0</v>
      </c>
    </row>
    <row r="4067" spans="1:7" ht="13.5" customHeight="1" x14ac:dyDescent="0.2">
      <c r="A4067" s="100">
        <v>4066</v>
      </c>
      <c r="B4067" s="100">
        <v>4110</v>
      </c>
      <c r="C4067" s="4" t="s">
        <v>7</v>
      </c>
      <c r="D4067" s="100">
        <v>77</v>
      </c>
      <c r="E4067" s="100">
        <v>94</v>
      </c>
      <c r="F4067" s="2">
        <v>0</v>
      </c>
      <c r="G4067" s="100">
        <v>0</v>
      </c>
    </row>
    <row r="4068" spans="1:7" ht="13.5" customHeight="1" x14ac:dyDescent="0.2">
      <c r="A4068" s="100">
        <v>4067</v>
      </c>
      <c r="B4068" s="100">
        <v>4111</v>
      </c>
      <c r="C4068" s="4" t="s">
        <v>7</v>
      </c>
      <c r="D4068" s="100">
        <v>78</v>
      </c>
      <c r="E4068" s="100">
        <v>94</v>
      </c>
      <c r="F4068" s="2">
        <v>0</v>
      </c>
      <c r="G4068" s="100">
        <v>0</v>
      </c>
    </row>
    <row r="4069" spans="1:7" ht="13.5" customHeight="1" x14ac:dyDescent="0.2">
      <c r="A4069" s="100">
        <v>4068</v>
      </c>
      <c r="B4069" s="100">
        <v>4112</v>
      </c>
      <c r="C4069" s="4" t="s">
        <v>7</v>
      </c>
      <c r="D4069" s="100">
        <v>79</v>
      </c>
      <c r="E4069" s="100">
        <v>94</v>
      </c>
      <c r="F4069" s="2">
        <v>0</v>
      </c>
      <c r="G4069" s="100">
        <v>0</v>
      </c>
    </row>
    <row r="4070" spans="1:7" ht="13.5" customHeight="1" x14ac:dyDescent="0.2">
      <c r="A4070" s="100">
        <v>4069</v>
      </c>
      <c r="B4070" s="100">
        <v>4113</v>
      </c>
      <c r="C4070" s="4" t="s">
        <v>7</v>
      </c>
      <c r="D4070" s="100">
        <v>83</v>
      </c>
      <c r="E4070" s="100">
        <v>94</v>
      </c>
      <c r="F4070" s="2">
        <v>0</v>
      </c>
      <c r="G4070" s="100">
        <v>0</v>
      </c>
    </row>
    <row r="4071" spans="1:7" ht="13.5" customHeight="1" x14ac:dyDescent="0.2">
      <c r="A4071" s="100">
        <v>4070</v>
      </c>
      <c r="B4071" s="100">
        <v>4114</v>
      </c>
      <c r="C4071" s="4" t="s">
        <v>7</v>
      </c>
      <c r="D4071" s="100">
        <v>84</v>
      </c>
      <c r="E4071" s="100">
        <v>94</v>
      </c>
      <c r="F4071" s="2">
        <v>0</v>
      </c>
      <c r="G4071" s="100">
        <v>0</v>
      </c>
    </row>
    <row r="4072" spans="1:7" ht="13.5" customHeight="1" x14ac:dyDescent="0.2">
      <c r="A4072" s="100">
        <v>4071</v>
      </c>
      <c r="B4072" s="100">
        <v>4115</v>
      </c>
      <c r="C4072" s="4" t="s">
        <v>7</v>
      </c>
      <c r="D4072" s="100">
        <v>85</v>
      </c>
      <c r="E4072" s="100">
        <v>94</v>
      </c>
      <c r="F4072" s="2">
        <v>0</v>
      </c>
      <c r="G4072" s="100">
        <v>0</v>
      </c>
    </row>
    <row r="4073" spans="1:7" ht="13.5" customHeight="1" x14ac:dyDescent="0.2">
      <c r="A4073" s="100">
        <v>4072</v>
      </c>
      <c r="B4073" s="100">
        <v>4116</v>
      </c>
      <c r="C4073" s="4" t="s">
        <v>7</v>
      </c>
      <c r="D4073" s="100">
        <v>44</v>
      </c>
      <c r="E4073" s="100">
        <v>152</v>
      </c>
      <c r="F4073" s="2">
        <v>0</v>
      </c>
      <c r="G4073" s="100">
        <v>0</v>
      </c>
    </row>
    <row r="4074" spans="1:7" ht="13.5" customHeight="1" x14ac:dyDescent="0.2">
      <c r="A4074" s="100">
        <v>4073</v>
      </c>
      <c r="B4074" s="100">
        <v>4117</v>
      </c>
      <c r="C4074" s="4" t="s">
        <v>7</v>
      </c>
      <c r="D4074" s="100">
        <v>45</v>
      </c>
      <c r="E4074" s="100">
        <v>152</v>
      </c>
      <c r="F4074" s="2">
        <v>0</v>
      </c>
      <c r="G4074" s="100">
        <v>0</v>
      </c>
    </row>
    <row r="4075" spans="1:7" ht="13.5" customHeight="1" x14ac:dyDescent="0.2">
      <c r="A4075" s="100">
        <v>4074</v>
      </c>
      <c r="B4075" s="100">
        <v>4118</v>
      </c>
      <c r="C4075" s="4"/>
      <c r="D4075" s="100">
        <v>5</v>
      </c>
      <c r="E4075" s="100">
        <v>248</v>
      </c>
      <c r="F4075" s="2">
        <v>0</v>
      </c>
      <c r="G4075" s="100">
        <v>0</v>
      </c>
    </row>
    <row r="4076" spans="1:7" ht="13.5" customHeight="1" x14ac:dyDescent="0.2">
      <c r="A4076" s="100">
        <v>4075</v>
      </c>
      <c r="B4076" s="100">
        <v>4119</v>
      </c>
      <c r="C4076" s="4"/>
      <c r="D4076" s="100">
        <v>6</v>
      </c>
      <c r="E4076" s="100">
        <v>248</v>
      </c>
      <c r="F4076" s="2">
        <v>0</v>
      </c>
      <c r="G4076" s="100">
        <v>0</v>
      </c>
    </row>
    <row r="4077" spans="1:7" ht="13.5" customHeight="1" x14ac:dyDescent="0.2">
      <c r="A4077" s="100">
        <v>4076</v>
      </c>
      <c r="B4077" s="100">
        <v>4120</v>
      </c>
      <c r="C4077" s="4"/>
      <c r="D4077" s="100">
        <v>19</v>
      </c>
      <c r="E4077" s="100">
        <v>249</v>
      </c>
      <c r="F4077" s="2">
        <v>0</v>
      </c>
      <c r="G4077" s="100">
        <v>0</v>
      </c>
    </row>
    <row r="4078" spans="1:7" ht="13.5" customHeight="1" x14ac:dyDescent="0.2">
      <c r="A4078" s="100">
        <v>4077</v>
      </c>
      <c r="B4078" s="100">
        <v>4121</v>
      </c>
      <c r="C4078" s="4"/>
      <c r="D4078" s="100">
        <v>112</v>
      </c>
      <c r="E4078" s="100">
        <v>249</v>
      </c>
      <c r="F4078" s="2">
        <v>0</v>
      </c>
      <c r="G4078" s="100">
        <v>0</v>
      </c>
    </row>
    <row r="4079" spans="1:7" ht="13.5" customHeight="1" x14ac:dyDescent="0.2">
      <c r="A4079" s="100">
        <v>4078</v>
      </c>
      <c r="B4079" s="100">
        <v>4122</v>
      </c>
      <c r="C4079" s="4" t="s">
        <v>7</v>
      </c>
      <c r="D4079" s="100">
        <v>76</v>
      </c>
      <c r="E4079" s="100">
        <v>74</v>
      </c>
      <c r="F4079" s="2">
        <v>0</v>
      </c>
      <c r="G4079" s="100">
        <v>0</v>
      </c>
    </row>
    <row r="4080" spans="1:7" ht="13.5" customHeight="1" x14ac:dyDescent="0.2">
      <c r="A4080" s="100">
        <v>4079</v>
      </c>
      <c r="B4080" s="100">
        <v>4123</v>
      </c>
      <c r="C4080" s="4" t="s">
        <v>7</v>
      </c>
      <c r="D4080" s="100">
        <v>79</v>
      </c>
      <c r="E4080" s="100">
        <v>74</v>
      </c>
      <c r="F4080" s="2">
        <v>0</v>
      </c>
      <c r="G4080" s="100">
        <v>0</v>
      </c>
    </row>
    <row r="4081" spans="1:7" ht="13.5" customHeight="1" x14ac:dyDescent="0.2">
      <c r="A4081" s="100">
        <v>4080</v>
      </c>
      <c r="B4081" s="100">
        <v>4124</v>
      </c>
      <c r="C4081" s="4" t="s">
        <v>7</v>
      </c>
      <c r="D4081" s="100">
        <v>80</v>
      </c>
      <c r="E4081" s="100">
        <v>74</v>
      </c>
      <c r="F4081" s="2">
        <v>0</v>
      </c>
      <c r="G4081" s="100">
        <v>0</v>
      </c>
    </row>
    <row r="4082" spans="1:7" ht="13.5" customHeight="1" x14ac:dyDescent="0.2">
      <c r="A4082" s="100">
        <v>4081</v>
      </c>
      <c r="B4082" s="100">
        <v>4125</v>
      </c>
      <c r="C4082" s="4" t="s">
        <v>7</v>
      </c>
      <c r="D4082" s="100">
        <v>81</v>
      </c>
      <c r="E4082" s="100">
        <v>74</v>
      </c>
      <c r="F4082" s="2">
        <v>0</v>
      </c>
      <c r="G4082" s="100">
        <v>0</v>
      </c>
    </row>
    <row r="4083" spans="1:7" ht="13.5" customHeight="1" x14ac:dyDescent="0.2">
      <c r="A4083" s="100">
        <v>4082</v>
      </c>
      <c r="B4083" s="100">
        <v>4126</v>
      </c>
      <c r="C4083" s="4" t="s">
        <v>7</v>
      </c>
      <c r="D4083" s="100">
        <v>82</v>
      </c>
      <c r="E4083" s="100">
        <v>74</v>
      </c>
      <c r="F4083" s="2">
        <v>0</v>
      </c>
      <c r="G4083" s="100">
        <v>0</v>
      </c>
    </row>
    <row r="4084" spans="1:7" ht="13.5" customHeight="1" x14ac:dyDescent="0.2">
      <c r="A4084" s="100">
        <v>4083</v>
      </c>
      <c r="B4084" s="100">
        <v>4127</v>
      </c>
      <c r="C4084" s="4" t="s">
        <v>7</v>
      </c>
      <c r="D4084" s="100">
        <v>83</v>
      </c>
      <c r="E4084" s="100">
        <v>74</v>
      </c>
      <c r="F4084" s="2">
        <v>0</v>
      </c>
      <c r="G4084" s="100">
        <v>0</v>
      </c>
    </row>
    <row r="4085" spans="1:7" ht="13.5" customHeight="1" x14ac:dyDescent="0.2">
      <c r="A4085" s="100">
        <v>4084</v>
      </c>
      <c r="B4085" s="100">
        <v>4128</v>
      </c>
      <c r="C4085" s="4" t="s">
        <v>7</v>
      </c>
      <c r="D4085" s="100">
        <v>84</v>
      </c>
      <c r="E4085" s="100">
        <v>74</v>
      </c>
      <c r="F4085" s="2">
        <v>0</v>
      </c>
      <c r="G4085" s="100">
        <v>0</v>
      </c>
    </row>
    <row r="4086" spans="1:7" ht="13.5" customHeight="1" x14ac:dyDescent="0.2">
      <c r="A4086" s="100">
        <v>4085</v>
      </c>
      <c r="B4086" s="100">
        <v>4129</v>
      </c>
      <c r="C4086" s="4" t="s">
        <v>7</v>
      </c>
      <c r="D4086" s="100">
        <v>85</v>
      </c>
      <c r="E4086" s="100">
        <v>74</v>
      </c>
      <c r="F4086" s="2">
        <v>0</v>
      </c>
      <c r="G4086" s="100">
        <v>0</v>
      </c>
    </row>
    <row r="4087" spans="1:7" ht="13.5" customHeight="1" x14ac:dyDescent="0.2">
      <c r="A4087" s="100">
        <v>4086</v>
      </c>
      <c r="B4087" s="100">
        <v>4130</v>
      </c>
      <c r="C4087" s="4" t="s">
        <v>7</v>
      </c>
      <c r="D4087" s="100">
        <v>87</v>
      </c>
      <c r="E4087" s="100">
        <v>74</v>
      </c>
      <c r="F4087" s="2">
        <v>0</v>
      </c>
      <c r="G4087" s="100">
        <v>0</v>
      </c>
    </row>
    <row r="4088" spans="1:7" ht="13.5" customHeight="1" x14ac:dyDescent="0.2">
      <c r="A4088" s="100">
        <v>4087</v>
      </c>
      <c r="B4088" s="100">
        <v>4131</v>
      </c>
      <c r="C4088" s="4" t="s">
        <v>7</v>
      </c>
      <c r="D4088" s="100">
        <v>53</v>
      </c>
      <c r="E4088" s="100">
        <v>41</v>
      </c>
      <c r="F4088" s="2">
        <v>0</v>
      </c>
      <c r="G4088" s="100">
        <v>0</v>
      </c>
    </row>
    <row r="4089" spans="1:7" ht="13.5" customHeight="1" x14ac:dyDescent="0.2">
      <c r="A4089" s="100">
        <v>4088</v>
      </c>
      <c r="B4089" s="100">
        <v>4132</v>
      </c>
      <c r="C4089" s="4" t="s">
        <v>7</v>
      </c>
      <c r="D4089" s="100">
        <v>55</v>
      </c>
      <c r="E4089" s="100">
        <v>41</v>
      </c>
      <c r="F4089" s="2">
        <v>0</v>
      </c>
      <c r="G4089" s="100">
        <v>0</v>
      </c>
    </row>
    <row r="4090" spans="1:7" ht="13.5" customHeight="1" x14ac:dyDescent="0.2">
      <c r="A4090" s="100">
        <v>4089</v>
      </c>
      <c r="B4090" s="100">
        <v>4133</v>
      </c>
      <c r="C4090" s="4" t="s">
        <v>7</v>
      </c>
      <c r="D4090" s="100">
        <v>56</v>
      </c>
      <c r="E4090" s="100">
        <v>41</v>
      </c>
      <c r="F4090" s="2">
        <v>0</v>
      </c>
      <c r="G4090" s="100">
        <v>0</v>
      </c>
    </row>
    <row r="4091" spans="1:7" ht="13.5" customHeight="1" x14ac:dyDescent="0.2">
      <c r="A4091" s="100">
        <v>4090</v>
      </c>
      <c r="B4091" s="100">
        <v>4134</v>
      </c>
      <c r="C4091" s="4" t="s">
        <v>7</v>
      </c>
      <c r="D4091" s="100">
        <v>1432</v>
      </c>
      <c r="E4091" s="100">
        <v>157</v>
      </c>
      <c r="F4091" s="2">
        <v>0</v>
      </c>
      <c r="G4091" s="100">
        <v>0</v>
      </c>
    </row>
    <row r="4092" spans="1:7" ht="13.5" customHeight="1" x14ac:dyDescent="0.2">
      <c r="A4092" s="100">
        <v>4091</v>
      </c>
      <c r="B4092" s="100">
        <v>4135</v>
      </c>
      <c r="C4092" s="4" t="s">
        <v>7</v>
      </c>
      <c r="D4092" s="100">
        <v>1433</v>
      </c>
      <c r="E4092" s="100">
        <v>157</v>
      </c>
      <c r="F4092" s="2">
        <v>0</v>
      </c>
      <c r="G4092" s="100">
        <v>0</v>
      </c>
    </row>
    <row r="4093" spans="1:7" ht="13.5" customHeight="1" x14ac:dyDescent="0.2">
      <c r="A4093" s="100">
        <v>4092</v>
      </c>
      <c r="B4093" s="100">
        <v>4136</v>
      </c>
      <c r="C4093" s="4" t="s">
        <v>7</v>
      </c>
      <c r="D4093" s="100">
        <v>1434</v>
      </c>
      <c r="E4093" s="100">
        <v>157</v>
      </c>
      <c r="F4093" s="2">
        <v>0</v>
      </c>
      <c r="G4093" s="100">
        <v>0</v>
      </c>
    </row>
    <row r="4094" spans="1:7" ht="13.5" customHeight="1" x14ac:dyDescent="0.2">
      <c r="A4094" s="100">
        <v>4093</v>
      </c>
      <c r="B4094" s="100">
        <v>4137</v>
      </c>
      <c r="C4094" s="4" t="s">
        <v>7</v>
      </c>
      <c r="D4094" s="100">
        <v>1435</v>
      </c>
      <c r="E4094" s="100">
        <v>157</v>
      </c>
      <c r="F4094" s="2">
        <v>0</v>
      </c>
      <c r="G4094" s="100">
        <v>0</v>
      </c>
    </row>
    <row r="4095" spans="1:7" ht="13.5" customHeight="1" x14ac:dyDescent="0.2">
      <c r="A4095" s="100">
        <v>4094</v>
      </c>
      <c r="B4095" s="100">
        <v>4138</v>
      </c>
      <c r="C4095" s="4" t="s">
        <v>7</v>
      </c>
      <c r="D4095" s="100">
        <v>1436</v>
      </c>
      <c r="E4095" s="100">
        <v>157</v>
      </c>
      <c r="F4095" s="2">
        <v>0</v>
      </c>
      <c r="G4095" s="100">
        <v>0</v>
      </c>
    </row>
    <row r="4096" spans="1:7" ht="13.5" customHeight="1" x14ac:dyDescent="0.2">
      <c r="A4096" s="100">
        <v>4095</v>
      </c>
      <c r="B4096" s="100">
        <v>4139</v>
      </c>
      <c r="C4096" s="4" t="s">
        <v>7</v>
      </c>
      <c r="D4096" s="100">
        <v>1437</v>
      </c>
      <c r="E4096" s="100">
        <v>157</v>
      </c>
      <c r="F4096" s="2">
        <v>0</v>
      </c>
      <c r="G4096" s="100">
        <v>0</v>
      </c>
    </row>
    <row r="4097" spans="1:7" ht="13.5" customHeight="1" x14ac:dyDescent="0.2">
      <c r="A4097" s="100">
        <v>4096</v>
      </c>
      <c r="B4097" s="100">
        <v>4140</v>
      </c>
      <c r="C4097" s="4" t="s">
        <v>7</v>
      </c>
      <c r="D4097" s="100">
        <v>1438</v>
      </c>
      <c r="E4097" s="100">
        <v>157</v>
      </c>
      <c r="F4097" s="2">
        <v>0</v>
      </c>
      <c r="G4097" s="100">
        <v>0</v>
      </c>
    </row>
    <row r="4098" spans="1:7" ht="13.5" customHeight="1" x14ac:dyDescent="0.2">
      <c r="A4098" s="100">
        <v>4097</v>
      </c>
      <c r="B4098" s="100">
        <v>4141</v>
      </c>
      <c r="C4098" s="4" t="s">
        <v>7</v>
      </c>
      <c r="D4098" s="100">
        <v>1439</v>
      </c>
      <c r="E4098" s="100">
        <v>157</v>
      </c>
      <c r="F4098" s="2">
        <v>0</v>
      </c>
      <c r="G4098" s="100">
        <v>0</v>
      </c>
    </row>
    <row r="4099" spans="1:7" ht="13.5" customHeight="1" x14ac:dyDescent="0.2">
      <c r="A4099" s="100">
        <v>4098</v>
      </c>
      <c r="B4099" s="100">
        <v>4142</v>
      </c>
      <c r="C4099" s="4" t="s">
        <v>7</v>
      </c>
      <c r="D4099" s="100">
        <v>1440</v>
      </c>
      <c r="E4099" s="100">
        <v>157</v>
      </c>
      <c r="F4099" s="2">
        <v>0</v>
      </c>
      <c r="G4099" s="100">
        <v>0</v>
      </c>
    </row>
    <row r="4100" spans="1:7" ht="13.5" customHeight="1" x14ac:dyDescent="0.2">
      <c r="A4100" s="100">
        <v>4099</v>
      </c>
      <c r="B4100" s="100">
        <v>4143</v>
      </c>
      <c r="C4100" s="4" t="s">
        <v>7</v>
      </c>
      <c r="D4100" s="100">
        <v>1441</v>
      </c>
      <c r="E4100" s="100">
        <v>157</v>
      </c>
      <c r="F4100" s="2">
        <v>0</v>
      </c>
      <c r="G4100" s="100">
        <v>0</v>
      </c>
    </row>
    <row r="4101" spans="1:7" ht="13.5" customHeight="1" x14ac:dyDescent="0.2">
      <c r="A4101" s="100">
        <v>4100</v>
      </c>
      <c r="B4101" s="100">
        <v>4144</v>
      </c>
      <c r="C4101" s="4" t="s">
        <v>7</v>
      </c>
      <c r="D4101" s="100">
        <v>1442</v>
      </c>
      <c r="E4101" s="100">
        <v>157</v>
      </c>
      <c r="F4101" s="2">
        <v>0</v>
      </c>
      <c r="G4101" s="100">
        <v>0</v>
      </c>
    </row>
    <row r="4102" spans="1:7" ht="13.5" customHeight="1" x14ac:dyDescent="0.2">
      <c r="A4102" s="100">
        <v>4101</v>
      </c>
      <c r="B4102" s="100">
        <v>4145</v>
      </c>
      <c r="C4102" s="4" t="s">
        <v>7</v>
      </c>
      <c r="D4102" s="100">
        <v>1444</v>
      </c>
      <c r="E4102" s="100">
        <v>157</v>
      </c>
      <c r="F4102" s="2">
        <v>0</v>
      </c>
      <c r="G4102" s="100">
        <v>0</v>
      </c>
    </row>
    <row r="4103" spans="1:7" ht="13.5" customHeight="1" x14ac:dyDescent="0.2">
      <c r="A4103" s="100">
        <v>4102</v>
      </c>
      <c r="B4103" s="100">
        <v>4146</v>
      </c>
      <c r="C4103" s="4" t="s">
        <v>7</v>
      </c>
      <c r="D4103" s="100">
        <v>1445</v>
      </c>
      <c r="E4103" s="100">
        <v>157</v>
      </c>
      <c r="F4103" s="2">
        <v>0</v>
      </c>
      <c r="G4103" s="100">
        <v>0</v>
      </c>
    </row>
    <row r="4104" spans="1:7" ht="13.5" customHeight="1" x14ac:dyDescent="0.2">
      <c r="A4104" s="100">
        <v>4103</v>
      </c>
      <c r="B4104" s="100">
        <v>4147</v>
      </c>
      <c r="C4104" s="4" t="s">
        <v>7</v>
      </c>
      <c r="D4104" s="100">
        <v>1446</v>
      </c>
      <c r="E4104" s="100">
        <v>157</v>
      </c>
      <c r="F4104" s="2">
        <v>0</v>
      </c>
      <c r="G4104" s="100">
        <v>0</v>
      </c>
    </row>
    <row r="4105" spans="1:7" ht="13.5" customHeight="1" x14ac:dyDescent="0.2">
      <c r="A4105" s="100">
        <v>4104</v>
      </c>
      <c r="B4105" s="100">
        <v>4148</v>
      </c>
      <c r="C4105" s="4" t="s">
        <v>7</v>
      </c>
      <c r="D4105" s="100">
        <v>1447</v>
      </c>
      <c r="E4105" s="100">
        <v>157</v>
      </c>
      <c r="F4105" s="2">
        <v>0</v>
      </c>
      <c r="G4105" s="100">
        <v>0</v>
      </c>
    </row>
    <row r="4106" spans="1:7" ht="13.5" customHeight="1" x14ac:dyDescent="0.2">
      <c r="A4106" s="100">
        <v>4105</v>
      </c>
      <c r="B4106" s="100">
        <v>4149</v>
      </c>
      <c r="C4106" s="4" t="s">
        <v>7</v>
      </c>
      <c r="D4106" s="100">
        <v>1448</v>
      </c>
      <c r="E4106" s="100">
        <v>157</v>
      </c>
      <c r="F4106" s="2">
        <v>0</v>
      </c>
      <c r="G4106" s="100">
        <v>0</v>
      </c>
    </row>
    <row r="4107" spans="1:7" ht="13.5" customHeight="1" x14ac:dyDescent="0.2">
      <c r="A4107" s="100">
        <v>4106</v>
      </c>
      <c r="B4107" s="100">
        <v>4150</v>
      </c>
      <c r="C4107" s="4" t="s">
        <v>7</v>
      </c>
      <c r="D4107" s="100">
        <v>1449</v>
      </c>
      <c r="E4107" s="100">
        <v>157</v>
      </c>
      <c r="F4107" s="2">
        <v>0</v>
      </c>
      <c r="G4107" s="100">
        <v>0</v>
      </c>
    </row>
    <row r="4108" spans="1:7" ht="13.5" customHeight="1" x14ac:dyDescent="0.2">
      <c r="A4108" s="100">
        <v>4107</v>
      </c>
      <c r="B4108" s="100">
        <v>4151</v>
      </c>
      <c r="C4108" s="4" t="s">
        <v>7</v>
      </c>
      <c r="D4108" s="100">
        <v>1450</v>
      </c>
      <c r="E4108" s="100">
        <v>157</v>
      </c>
      <c r="F4108" s="2">
        <v>0</v>
      </c>
      <c r="G4108" s="100">
        <v>0</v>
      </c>
    </row>
    <row r="4109" spans="1:7" ht="13.5" customHeight="1" x14ac:dyDescent="0.2">
      <c r="A4109" s="100">
        <v>4108</v>
      </c>
      <c r="B4109" s="100">
        <v>4152</v>
      </c>
      <c r="C4109" s="4" t="s">
        <v>7</v>
      </c>
      <c r="D4109" s="100">
        <v>1451</v>
      </c>
      <c r="E4109" s="100">
        <v>157</v>
      </c>
      <c r="F4109" s="2">
        <v>0</v>
      </c>
      <c r="G4109" s="100">
        <v>0</v>
      </c>
    </row>
    <row r="4110" spans="1:7" ht="13.5" customHeight="1" x14ac:dyDescent="0.2">
      <c r="A4110" s="100">
        <v>4109</v>
      </c>
      <c r="B4110" s="100">
        <v>4153</v>
      </c>
      <c r="C4110" s="4" t="s">
        <v>7</v>
      </c>
      <c r="D4110" s="100">
        <v>1452</v>
      </c>
      <c r="E4110" s="100">
        <v>157</v>
      </c>
      <c r="F4110" s="2">
        <v>0</v>
      </c>
      <c r="G4110" s="100">
        <v>0</v>
      </c>
    </row>
    <row r="4111" spans="1:7" ht="13.5" customHeight="1" x14ac:dyDescent="0.2">
      <c r="A4111" s="100">
        <v>4110</v>
      </c>
      <c r="B4111" s="100">
        <v>4154</v>
      </c>
      <c r="C4111" s="4" t="s">
        <v>7</v>
      </c>
      <c r="D4111" s="100">
        <v>1453</v>
      </c>
      <c r="E4111" s="100">
        <v>157</v>
      </c>
      <c r="F4111" s="2">
        <v>0</v>
      </c>
      <c r="G4111" s="100">
        <v>0</v>
      </c>
    </row>
    <row r="4112" spans="1:7" ht="13.5" customHeight="1" x14ac:dyDescent="0.2">
      <c r="A4112" s="100">
        <v>4111</v>
      </c>
      <c r="B4112" s="100">
        <v>4155</v>
      </c>
      <c r="C4112" s="4" t="s">
        <v>7</v>
      </c>
      <c r="D4112" s="100">
        <v>1454</v>
      </c>
      <c r="E4112" s="100">
        <v>157</v>
      </c>
      <c r="F4112" s="2">
        <v>0</v>
      </c>
      <c r="G4112" s="100">
        <v>0</v>
      </c>
    </row>
    <row r="4113" spans="1:7" ht="13.5" customHeight="1" x14ac:dyDescent="0.2">
      <c r="A4113" s="100">
        <v>4112</v>
      </c>
      <c r="B4113" s="100">
        <v>4156</v>
      </c>
      <c r="C4113" s="4" t="s">
        <v>7</v>
      </c>
      <c r="D4113" s="100">
        <v>1455</v>
      </c>
      <c r="E4113" s="100">
        <v>157</v>
      </c>
      <c r="F4113" s="2">
        <v>0</v>
      </c>
      <c r="G4113" s="100">
        <v>0</v>
      </c>
    </row>
    <row r="4114" spans="1:7" ht="13.5" customHeight="1" x14ac:dyDescent="0.2">
      <c r="A4114" s="100">
        <v>4113</v>
      </c>
      <c r="B4114" s="100">
        <v>4157</v>
      </c>
      <c r="C4114" s="4" t="s">
        <v>7</v>
      </c>
      <c r="D4114" s="100">
        <v>1456</v>
      </c>
      <c r="E4114" s="100">
        <v>157</v>
      </c>
      <c r="F4114" s="2">
        <v>0</v>
      </c>
      <c r="G4114" s="100">
        <v>0</v>
      </c>
    </row>
    <row r="4115" spans="1:7" ht="13.5" customHeight="1" x14ac:dyDescent="0.2">
      <c r="A4115" s="100">
        <v>4114</v>
      </c>
      <c r="B4115" s="100">
        <v>4158</v>
      </c>
      <c r="C4115" s="4" t="s">
        <v>7</v>
      </c>
      <c r="D4115" s="100">
        <v>1457</v>
      </c>
      <c r="E4115" s="100">
        <v>157</v>
      </c>
      <c r="F4115" s="2">
        <v>0</v>
      </c>
      <c r="G4115" s="100">
        <v>0</v>
      </c>
    </row>
    <row r="4116" spans="1:7" ht="13.5" customHeight="1" x14ac:dyDescent="0.2">
      <c r="A4116" s="100">
        <v>4115</v>
      </c>
      <c r="B4116" s="100">
        <v>4159</v>
      </c>
      <c r="C4116" s="4" t="s">
        <v>7</v>
      </c>
      <c r="D4116" s="100">
        <v>1458</v>
      </c>
      <c r="E4116" s="100">
        <v>157</v>
      </c>
      <c r="F4116" s="2">
        <v>0</v>
      </c>
      <c r="G4116" s="100">
        <v>0</v>
      </c>
    </row>
    <row r="4117" spans="1:7" ht="13.5" customHeight="1" x14ac:dyDescent="0.2">
      <c r="A4117" s="100">
        <v>4116</v>
      </c>
      <c r="B4117" s="100">
        <v>4160</v>
      </c>
      <c r="C4117" s="4" t="s">
        <v>7</v>
      </c>
      <c r="D4117" s="100">
        <v>1459</v>
      </c>
      <c r="E4117" s="100">
        <v>157</v>
      </c>
      <c r="F4117" s="2">
        <v>0</v>
      </c>
      <c r="G4117" s="100">
        <v>0</v>
      </c>
    </row>
    <row r="4118" spans="1:7" ht="13.5" customHeight="1" x14ac:dyDescent="0.2">
      <c r="A4118" s="100">
        <v>4117</v>
      </c>
      <c r="B4118" s="100">
        <v>4161</v>
      </c>
      <c r="C4118" s="4" t="s">
        <v>7</v>
      </c>
      <c r="D4118" s="100">
        <v>1460</v>
      </c>
      <c r="E4118" s="100">
        <v>157</v>
      </c>
      <c r="F4118" s="2">
        <v>0</v>
      </c>
      <c r="G4118" s="100">
        <v>0</v>
      </c>
    </row>
    <row r="4119" spans="1:7" ht="13.5" customHeight="1" x14ac:dyDescent="0.2">
      <c r="A4119" s="100">
        <v>4118</v>
      </c>
      <c r="B4119" s="100">
        <v>4162</v>
      </c>
      <c r="C4119" s="4" t="s">
        <v>7</v>
      </c>
      <c r="D4119" s="100">
        <v>1461</v>
      </c>
      <c r="E4119" s="100">
        <v>157</v>
      </c>
      <c r="F4119" s="2">
        <v>0</v>
      </c>
      <c r="G4119" s="100">
        <v>0</v>
      </c>
    </row>
    <row r="4120" spans="1:7" ht="13.5" customHeight="1" x14ac:dyDescent="0.2">
      <c r="A4120" s="100">
        <v>4119</v>
      </c>
      <c r="B4120" s="100">
        <v>4163</v>
      </c>
      <c r="C4120" s="4" t="s">
        <v>7</v>
      </c>
      <c r="D4120" s="100">
        <v>1363</v>
      </c>
      <c r="E4120" s="100">
        <v>29</v>
      </c>
      <c r="F4120" s="2">
        <v>0</v>
      </c>
      <c r="G4120" s="100">
        <v>0</v>
      </c>
    </row>
    <row r="4121" spans="1:7" ht="13.5" customHeight="1" x14ac:dyDescent="0.2">
      <c r="A4121" s="100">
        <v>4120</v>
      </c>
      <c r="B4121" s="100">
        <v>4164</v>
      </c>
      <c r="C4121" s="4" t="s">
        <v>7</v>
      </c>
      <c r="D4121" s="100">
        <v>1365</v>
      </c>
      <c r="E4121" s="100">
        <v>29</v>
      </c>
      <c r="F4121" s="2">
        <v>0</v>
      </c>
      <c r="G4121" s="100">
        <v>0</v>
      </c>
    </row>
    <row r="4122" spans="1:7" ht="13.5" customHeight="1" x14ac:dyDescent="0.2">
      <c r="A4122" s="100">
        <v>4121</v>
      </c>
      <c r="B4122" s="100">
        <v>4165</v>
      </c>
      <c r="C4122" s="4" t="s">
        <v>7</v>
      </c>
      <c r="D4122" s="100">
        <v>1366</v>
      </c>
      <c r="E4122" s="100">
        <v>29</v>
      </c>
      <c r="F4122" s="2">
        <v>0</v>
      </c>
      <c r="G4122" s="100">
        <v>0</v>
      </c>
    </row>
    <row r="4123" spans="1:7" ht="13.5" customHeight="1" x14ac:dyDescent="0.2">
      <c r="A4123" s="100">
        <v>4122</v>
      </c>
      <c r="B4123" s="100">
        <v>4166</v>
      </c>
      <c r="C4123" s="4" t="s">
        <v>7</v>
      </c>
      <c r="D4123" s="100">
        <v>1368</v>
      </c>
      <c r="E4123" s="100">
        <v>29</v>
      </c>
      <c r="F4123" s="2">
        <v>0</v>
      </c>
      <c r="G4123" s="100">
        <v>0</v>
      </c>
    </row>
    <row r="4124" spans="1:7" ht="13.5" customHeight="1" x14ac:dyDescent="0.2">
      <c r="A4124" s="100">
        <v>4123</v>
      </c>
      <c r="B4124" s="100">
        <v>4167</v>
      </c>
      <c r="C4124" s="4" t="s">
        <v>7</v>
      </c>
      <c r="D4124" s="100">
        <v>1369</v>
      </c>
      <c r="E4124" s="100">
        <v>29</v>
      </c>
      <c r="F4124" s="2">
        <v>0</v>
      </c>
      <c r="G4124" s="100">
        <v>0</v>
      </c>
    </row>
    <row r="4125" spans="1:7" ht="13.5" customHeight="1" x14ac:dyDescent="0.2">
      <c r="A4125" s="100">
        <v>4124</v>
      </c>
      <c r="B4125" s="100">
        <v>4168</v>
      </c>
      <c r="C4125" s="4" t="s">
        <v>7</v>
      </c>
      <c r="D4125" s="100">
        <v>1371</v>
      </c>
      <c r="E4125" s="100">
        <v>29</v>
      </c>
      <c r="F4125" s="2">
        <v>0</v>
      </c>
      <c r="G4125" s="100">
        <v>0</v>
      </c>
    </row>
    <row r="4126" spans="1:7" ht="13.5" customHeight="1" x14ac:dyDescent="0.2">
      <c r="A4126" s="100">
        <v>4125</v>
      </c>
      <c r="B4126" s="100">
        <v>4169</v>
      </c>
      <c r="C4126" s="4" t="s">
        <v>7</v>
      </c>
      <c r="D4126" s="100">
        <v>1372</v>
      </c>
      <c r="E4126" s="100">
        <v>29</v>
      </c>
      <c r="F4126" s="2">
        <v>0</v>
      </c>
      <c r="G4126" s="100">
        <v>0</v>
      </c>
    </row>
    <row r="4127" spans="1:7" ht="13.5" customHeight="1" x14ac:dyDescent="0.2">
      <c r="A4127" s="100">
        <v>4126</v>
      </c>
      <c r="B4127" s="100">
        <v>4170</v>
      </c>
      <c r="C4127" s="4" t="s">
        <v>7</v>
      </c>
      <c r="D4127" s="100">
        <v>1375</v>
      </c>
      <c r="E4127" s="100">
        <v>29</v>
      </c>
      <c r="F4127" s="2">
        <v>0</v>
      </c>
      <c r="G4127" s="100">
        <v>0</v>
      </c>
    </row>
    <row r="4128" spans="1:7" ht="13.5" customHeight="1" x14ac:dyDescent="0.2">
      <c r="A4128" s="100">
        <v>4127</v>
      </c>
      <c r="B4128" s="100">
        <v>4171</v>
      </c>
      <c r="C4128" s="4" t="s">
        <v>7</v>
      </c>
      <c r="D4128" s="100">
        <v>1376</v>
      </c>
      <c r="E4128" s="100">
        <v>29</v>
      </c>
      <c r="F4128" s="2">
        <v>0</v>
      </c>
      <c r="G4128" s="100">
        <v>0</v>
      </c>
    </row>
    <row r="4129" spans="1:7" ht="13.5" customHeight="1" x14ac:dyDescent="0.2">
      <c r="A4129" s="100">
        <v>4128</v>
      </c>
      <c r="B4129" s="100">
        <v>4172</v>
      </c>
      <c r="C4129" s="4" t="s">
        <v>7</v>
      </c>
      <c r="D4129" s="100">
        <v>1377</v>
      </c>
      <c r="E4129" s="100">
        <v>29</v>
      </c>
      <c r="F4129" s="2">
        <v>0</v>
      </c>
      <c r="G4129" s="100">
        <v>0</v>
      </c>
    </row>
    <row r="4130" spans="1:7" ht="13.5" customHeight="1" x14ac:dyDescent="0.2">
      <c r="A4130" s="100">
        <v>4129</v>
      </c>
      <c r="B4130" s="100">
        <v>4173</v>
      </c>
      <c r="C4130" s="4" t="s">
        <v>7</v>
      </c>
      <c r="D4130" s="100">
        <v>1379</v>
      </c>
      <c r="E4130" s="100">
        <v>29</v>
      </c>
      <c r="F4130" s="2">
        <v>0</v>
      </c>
      <c r="G4130" s="100">
        <v>0</v>
      </c>
    </row>
    <row r="4131" spans="1:7" ht="13.5" customHeight="1" x14ac:dyDescent="0.2">
      <c r="A4131" s="100">
        <v>4130</v>
      </c>
      <c r="B4131" s="100">
        <v>4174</v>
      </c>
      <c r="C4131" s="4" t="s">
        <v>7</v>
      </c>
      <c r="D4131" s="100">
        <v>1380</v>
      </c>
      <c r="E4131" s="100">
        <v>29</v>
      </c>
      <c r="F4131" s="2">
        <v>0</v>
      </c>
      <c r="G4131" s="100">
        <v>0</v>
      </c>
    </row>
    <row r="4132" spans="1:7" ht="13.5" customHeight="1" x14ac:dyDescent="0.2">
      <c r="A4132" s="100">
        <v>4131</v>
      </c>
      <c r="B4132" s="100">
        <v>4175</v>
      </c>
      <c r="C4132" s="4" t="s">
        <v>7</v>
      </c>
      <c r="D4132" s="100">
        <v>1381</v>
      </c>
      <c r="E4132" s="100">
        <v>29</v>
      </c>
      <c r="F4132" s="2">
        <v>0</v>
      </c>
      <c r="G4132" s="100">
        <v>0</v>
      </c>
    </row>
    <row r="4133" spans="1:7" ht="13.5" customHeight="1" x14ac:dyDescent="0.2">
      <c r="A4133" s="100">
        <v>4132</v>
      </c>
      <c r="B4133" s="100">
        <v>4176</v>
      </c>
      <c r="C4133" s="4" t="s">
        <v>7</v>
      </c>
      <c r="D4133" s="100">
        <v>1382</v>
      </c>
      <c r="E4133" s="100">
        <v>29</v>
      </c>
      <c r="F4133" s="2">
        <v>0</v>
      </c>
      <c r="G4133" s="100">
        <v>0</v>
      </c>
    </row>
    <row r="4134" spans="1:7" ht="13.5" customHeight="1" x14ac:dyDescent="0.2">
      <c r="A4134" s="100">
        <v>4133</v>
      </c>
      <c r="B4134" s="100">
        <v>4177</v>
      </c>
      <c r="C4134" s="4" t="s">
        <v>7</v>
      </c>
      <c r="D4134" s="100">
        <v>1384</v>
      </c>
      <c r="E4134" s="100">
        <v>29</v>
      </c>
      <c r="F4134" s="2">
        <v>0</v>
      </c>
      <c r="G4134" s="100">
        <v>0</v>
      </c>
    </row>
    <row r="4135" spans="1:7" ht="13.5" customHeight="1" x14ac:dyDescent="0.2">
      <c r="A4135" s="100">
        <v>4134</v>
      </c>
      <c r="B4135" s="100">
        <v>4178</v>
      </c>
      <c r="C4135" s="4" t="s">
        <v>7</v>
      </c>
      <c r="D4135" s="100">
        <v>1385</v>
      </c>
      <c r="E4135" s="100">
        <v>29</v>
      </c>
      <c r="F4135" s="2">
        <v>0</v>
      </c>
      <c r="G4135" s="100">
        <v>0</v>
      </c>
    </row>
    <row r="4136" spans="1:7" ht="13.5" customHeight="1" x14ac:dyDescent="0.2">
      <c r="A4136" s="100">
        <v>4135</v>
      </c>
      <c r="B4136" s="100">
        <v>4179</v>
      </c>
      <c r="C4136" s="4" t="s">
        <v>7</v>
      </c>
      <c r="D4136" s="100">
        <v>1386</v>
      </c>
      <c r="E4136" s="100">
        <v>29</v>
      </c>
      <c r="F4136" s="2">
        <v>0</v>
      </c>
      <c r="G4136" s="100">
        <v>0</v>
      </c>
    </row>
    <row r="4137" spans="1:7" ht="13.5" customHeight="1" x14ac:dyDescent="0.2">
      <c r="A4137" s="100">
        <v>4136</v>
      </c>
      <c r="B4137" s="100">
        <v>4180</v>
      </c>
      <c r="C4137" s="4" t="s">
        <v>7</v>
      </c>
      <c r="D4137" s="100">
        <v>1387</v>
      </c>
      <c r="E4137" s="100">
        <v>29</v>
      </c>
      <c r="F4137" s="2">
        <v>0</v>
      </c>
      <c r="G4137" s="100">
        <v>0</v>
      </c>
    </row>
    <row r="4138" spans="1:7" ht="13.5" customHeight="1" x14ac:dyDescent="0.2">
      <c r="A4138" s="100">
        <v>4137</v>
      </c>
      <c r="B4138" s="100">
        <v>4181</v>
      </c>
      <c r="C4138" s="4" t="s">
        <v>7</v>
      </c>
      <c r="D4138" s="100">
        <v>1388</v>
      </c>
      <c r="E4138" s="100">
        <v>29</v>
      </c>
      <c r="F4138" s="2">
        <v>0</v>
      </c>
      <c r="G4138" s="100">
        <v>0</v>
      </c>
    </row>
    <row r="4139" spans="1:7" ht="13.5" customHeight="1" x14ac:dyDescent="0.2">
      <c r="A4139" s="100">
        <v>4138</v>
      </c>
      <c r="B4139" s="100">
        <v>4182</v>
      </c>
      <c r="C4139" s="4" t="s">
        <v>7</v>
      </c>
      <c r="D4139" s="100">
        <v>1389</v>
      </c>
      <c r="E4139" s="100">
        <v>29</v>
      </c>
      <c r="F4139" s="2">
        <v>0</v>
      </c>
      <c r="G4139" s="100">
        <v>0</v>
      </c>
    </row>
    <row r="4140" spans="1:7" ht="13.5" customHeight="1" x14ac:dyDescent="0.2">
      <c r="A4140" s="100">
        <v>4139</v>
      </c>
      <c r="B4140" s="100">
        <v>4183</v>
      </c>
      <c r="C4140" s="4" t="s">
        <v>7</v>
      </c>
      <c r="D4140" s="100">
        <v>1390</v>
      </c>
      <c r="E4140" s="100">
        <v>29</v>
      </c>
      <c r="F4140" s="2">
        <v>0</v>
      </c>
      <c r="G4140" s="100">
        <v>0</v>
      </c>
    </row>
    <row r="4141" spans="1:7" ht="13.5" customHeight="1" x14ac:dyDescent="0.2">
      <c r="A4141" s="100">
        <v>4140</v>
      </c>
      <c r="B4141" s="100">
        <v>4184</v>
      </c>
      <c r="C4141" s="4" t="s">
        <v>7</v>
      </c>
      <c r="D4141" s="100">
        <v>1391</v>
      </c>
      <c r="E4141" s="100">
        <v>29</v>
      </c>
      <c r="F4141" s="2">
        <v>0</v>
      </c>
      <c r="G4141" s="100">
        <v>0</v>
      </c>
    </row>
    <row r="4142" spans="1:7" ht="13.5" customHeight="1" x14ac:dyDescent="0.2">
      <c r="A4142" s="100">
        <v>4141</v>
      </c>
      <c r="B4142" s="100">
        <v>4185</v>
      </c>
      <c r="C4142" s="4" t="s">
        <v>7</v>
      </c>
      <c r="D4142" s="100">
        <v>1392</v>
      </c>
      <c r="E4142" s="100">
        <v>29</v>
      </c>
      <c r="F4142" s="2">
        <v>0</v>
      </c>
      <c r="G4142" s="100">
        <v>0</v>
      </c>
    </row>
    <row r="4143" spans="1:7" ht="13.5" customHeight="1" x14ac:dyDescent="0.2">
      <c r="A4143" s="100">
        <v>4142</v>
      </c>
      <c r="B4143" s="100">
        <v>4186</v>
      </c>
      <c r="C4143" s="4" t="s">
        <v>7</v>
      </c>
      <c r="D4143" s="100">
        <v>1393</v>
      </c>
      <c r="E4143" s="100">
        <v>29</v>
      </c>
      <c r="F4143" s="2">
        <v>0</v>
      </c>
      <c r="G4143" s="100">
        <v>0</v>
      </c>
    </row>
    <row r="4144" spans="1:7" ht="13.5" customHeight="1" x14ac:dyDescent="0.2">
      <c r="A4144" s="100">
        <v>4143</v>
      </c>
      <c r="B4144" s="100">
        <v>4187</v>
      </c>
      <c r="C4144" s="4" t="s">
        <v>7</v>
      </c>
      <c r="D4144" s="100">
        <v>1394</v>
      </c>
      <c r="E4144" s="100">
        <v>29</v>
      </c>
      <c r="F4144" s="2">
        <v>0</v>
      </c>
      <c r="G4144" s="100">
        <v>0</v>
      </c>
    </row>
    <row r="4145" spans="1:7" ht="13.5" customHeight="1" x14ac:dyDescent="0.2">
      <c r="A4145" s="100">
        <v>4144</v>
      </c>
      <c r="B4145" s="100">
        <v>4188</v>
      </c>
      <c r="C4145" s="4" t="s">
        <v>7</v>
      </c>
      <c r="D4145" s="100">
        <v>1395</v>
      </c>
      <c r="E4145" s="100">
        <v>29</v>
      </c>
      <c r="F4145" s="2">
        <v>0</v>
      </c>
      <c r="G4145" s="100">
        <v>0</v>
      </c>
    </row>
    <row r="4146" spans="1:7" ht="13.5" customHeight="1" x14ac:dyDescent="0.2">
      <c r="A4146" s="100">
        <v>4145</v>
      </c>
      <c r="B4146" s="100">
        <v>4189</v>
      </c>
      <c r="C4146" s="4" t="s">
        <v>7</v>
      </c>
      <c r="D4146" s="100">
        <v>1396</v>
      </c>
      <c r="E4146" s="100">
        <v>29</v>
      </c>
      <c r="F4146" s="2">
        <v>0</v>
      </c>
      <c r="G4146" s="100">
        <v>0</v>
      </c>
    </row>
    <row r="4147" spans="1:7" ht="13.5" customHeight="1" x14ac:dyDescent="0.2">
      <c r="A4147" s="100">
        <v>4146</v>
      </c>
      <c r="B4147" s="100">
        <v>4190</v>
      </c>
      <c r="C4147" s="4" t="s">
        <v>7</v>
      </c>
      <c r="D4147" s="100">
        <v>1397</v>
      </c>
      <c r="E4147" s="100">
        <v>29</v>
      </c>
      <c r="F4147" s="2">
        <v>0</v>
      </c>
      <c r="G4147" s="100">
        <v>0</v>
      </c>
    </row>
    <row r="4148" spans="1:7" ht="13.5" customHeight="1" x14ac:dyDescent="0.2">
      <c r="A4148" s="100">
        <v>4147</v>
      </c>
      <c r="B4148" s="100">
        <v>4191</v>
      </c>
      <c r="C4148" s="4" t="s">
        <v>7</v>
      </c>
      <c r="D4148" s="100">
        <v>1398</v>
      </c>
      <c r="E4148" s="100">
        <v>29</v>
      </c>
      <c r="F4148" s="2">
        <v>0</v>
      </c>
      <c r="G4148" s="100">
        <v>0</v>
      </c>
    </row>
    <row r="4149" spans="1:7" ht="13.5" customHeight="1" x14ac:dyDescent="0.2">
      <c r="A4149" s="100">
        <v>4148</v>
      </c>
      <c r="B4149" s="100">
        <v>4192</v>
      </c>
      <c r="C4149" s="4" t="s">
        <v>7</v>
      </c>
      <c r="D4149" s="100">
        <v>1400</v>
      </c>
      <c r="E4149" s="100">
        <v>29</v>
      </c>
      <c r="F4149" s="2">
        <v>0</v>
      </c>
      <c r="G4149" s="100">
        <v>0</v>
      </c>
    </row>
    <row r="4150" spans="1:7" ht="13.5" customHeight="1" x14ac:dyDescent="0.2">
      <c r="A4150" s="100">
        <v>4149</v>
      </c>
      <c r="B4150" s="100">
        <v>4193</v>
      </c>
      <c r="C4150" s="4" t="s">
        <v>7</v>
      </c>
      <c r="D4150" s="100">
        <v>1402</v>
      </c>
      <c r="E4150" s="100">
        <v>29</v>
      </c>
      <c r="F4150" s="2">
        <v>0</v>
      </c>
      <c r="G4150" s="100">
        <v>0</v>
      </c>
    </row>
    <row r="4151" spans="1:7" ht="13.5" customHeight="1" x14ac:dyDescent="0.2">
      <c r="A4151" s="100">
        <v>4150</v>
      </c>
      <c r="B4151" s="100">
        <v>4194</v>
      </c>
      <c r="C4151" s="4" t="s">
        <v>7</v>
      </c>
      <c r="D4151" s="100">
        <v>71</v>
      </c>
      <c r="E4151" s="100">
        <v>179</v>
      </c>
      <c r="F4151" s="2">
        <v>0</v>
      </c>
      <c r="G4151" s="100">
        <v>0</v>
      </c>
    </row>
    <row r="4152" spans="1:7" ht="13.5" customHeight="1" x14ac:dyDescent="0.2">
      <c r="A4152" s="100">
        <v>4151</v>
      </c>
      <c r="B4152" s="100">
        <v>4195</v>
      </c>
      <c r="C4152" s="4" t="s">
        <v>7</v>
      </c>
      <c r="D4152" s="100">
        <v>72</v>
      </c>
      <c r="E4152" s="100">
        <v>179</v>
      </c>
      <c r="F4152" s="2">
        <v>0</v>
      </c>
      <c r="G4152" s="100">
        <v>0</v>
      </c>
    </row>
    <row r="4153" spans="1:7" ht="13.5" customHeight="1" x14ac:dyDescent="0.2">
      <c r="A4153" s="100">
        <v>4152</v>
      </c>
      <c r="B4153" s="100">
        <v>4196</v>
      </c>
      <c r="C4153" s="4" t="s">
        <v>7</v>
      </c>
      <c r="D4153" s="100">
        <v>73</v>
      </c>
      <c r="E4153" s="100">
        <v>179</v>
      </c>
      <c r="F4153" s="2">
        <v>0</v>
      </c>
      <c r="G4153" s="100">
        <v>0</v>
      </c>
    </row>
    <row r="4154" spans="1:7" ht="13.5" customHeight="1" x14ac:dyDescent="0.2">
      <c r="A4154" s="100">
        <v>4153</v>
      </c>
      <c r="B4154" s="100">
        <v>4197</v>
      </c>
      <c r="C4154" s="4" t="s">
        <v>7</v>
      </c>
      <c r="D4154" s="100">
        <v>74</v>
      </c>
      <c r="E4154" s="100">
        <v>179</v>
      </c>
      <c r="F4154" s="2">
        <v>0</v>
      </c>
      <c r="G4154" s="100">
        <v>0</v>
      </c>
    </row>
    <row r="4155" spans="1:7" ht="13.5" customHeight="1" x14ac:dyDescent="0.2">
      <c r="A4155" s="100">
        <v>4154</v>
      </c>
      <c r="B4155" s="100">
        <v>4198</v>
      </c>
      <c r="C4155" s="4" t="s">
        <v>7</v>
      </c>
      <c r="D4155" s="100">
        <v>75</v>
      </c>
      <c r="E4155" s="100">
        <v>179</v>
      </c>
      <c r="F4155" s="2">
        <v>0</v>
      </c>
      <c r="G4155" s="100">
        <v>0</v>
      </c>
    </row>
    <row r="4156" spans="1:7" ht="13.5" customHeight="1" x14ac:dyDescent="0.2">
      <c r="A4156" s="100">
        <v>4155</v>
      </c>
      <c r="B4156" s="100">
        <v>4199</v>
      </c>
      <c r="C4156" s="4" t="s">
        <v>7</v>
      </c>
      <c r="D4156" s="100">
        <v>76</v>
      </c>
      <c r="E4156" s="100">
        <v>179</v>
      </c>
      <c r="F4156" s="2">
        <v>0</v>
      </c>
      <c r="G4156" s="100">
        <v>0</v>
      </c>
    </row>
    <row r="4157" spans="1:7" ht="13.5" customHeight="1" x14ac:dyDescent="0.2">
      <c r="A4157" s="100">
        <v>4156</v>
      </c>
      <c r="B4157" s="100">
        <v>4200</v>
      </c>
      <c r="C4157" s="4"/>
      <c r="D4157" s="100">
        <v>431</v>
      </c>
      <c r="E4157" s="100">
        <v>250</v>
      </c>
      <c r="F4157" s="2">
        <v>0</v>
      </c>
      <c r="G4157" s="100">
        <v>0</v>
      </c>
    </row>
    <row r="4158" spans="1:7" ht="13.5" customHeight="1" x14ac:dyDescent="0.2">
      <c r="A4158" s="100">
        <v>4157</v>
      </c>
      <c r="B4158" s="100">
        <v>4201</v>
      </c>
      <c r="C4158" s="4"/>
      <c r="D4158" s="100">
        <v>432</v>
      </c>
      <c r="E4158" s="100">
        <v>250</v>
      </c>
      <c r="F4158" s="2">
        <v>0</v>
      </c>
      <c r="G4158" s="100">
        <v>0</v>
      </c>
    </row>
    <row r="4159" spans="1:7" ht="13.5" customHeight="1" x14ac:dyDescent="0.2">
      <c r="A4159" s="100">
        <v>4158</v>
      </c>
      <c r="B4159" s="100">
        <v>4202</v>
      </c>
      <c r="C4159" s="4"/>
      <c r="D4159" s="100">
        <v>433</v>
      </c>
      <c r="E4159" s="100">
        <v>250</v>
      </c>
      <c r="F4159" s="2">
        <v>0</v>
      </c>
      <c r="G4159" s="100">
        <v>0</v>
      </c>
    </row>
    <row r="4160" spans="1:7" ht="13.5" customHeight="1" x14ac:dyDescent="0.2">
      <c r="A4160" s="100">
        <v>4159</v>
      </c>
      <c r="B4160" s="100">
        <v>4203</v>
      </c>
      <c r="C4160" s="4"/>
      <c r="D4160" s="100">
        <v>434</v>
      </c>
      <c r="E4160" s="100">
        <v>250</v>
      </c>
      <c r="F4160" s="2">
        <v>0</v>
      </c>
      <c r="G4160" s="100">
        <v>0</v>
      </c>
    </row>
    <row r="4161" spans="1:7" ht="13.5" customHeight="1" x14ac:dyDescent="0.2">
      <c r="A4161" s="100">
        <v>4160</v>
      </c>
      <c r="B4161" s="100">
        <v>4204</v>
      </c>
      <c r="C4161" s="4"/>
      <c r="D4161" s="100">
        <v>435</v>
      </c>
      <c r="E4161" s="100">
        <v>250</v>
      </c>
      <c r="F4161" s="2">
        <v>0</v>
      </c>
      <c r="G4161" s="100">
        <v>0</v>
      </c>
    </row>
    <row r="4162" spans="1:7" ht="13.5" customHeight="1" x14ac:dyDescent="0.2">
      <c r="A4162" s="100">
        <v>4161</v>
      </c>
      <c r="B4162" s="100">
        <v>4205</v>
      </c>
      <c r="C4162" s="4" t="s">
        <v>7</v>
      </c>
      <c r="D4162" s="100">
        <v>437</v>
      </c>
      <c r="E4162" s="100">
        <v>119</v>
      </c>
      <c r="F4162" s="2">
        <v>0</v>
      </c>
      <c r="G4162" s="100">
        <v>0</v>
      </c>
    </row>
    <row r="4163" spans="1:7" ht="13.5" customHeight="1" x14ac:dyDescent="0.2">
      <c r="A4163" s="100">
        <v>4162</v>
      </c>
      <c r="B4163" s="100">
        <v>4206</v>
      </c>
      <c r="C4163" s="4" t="s">
        <v>7</v>
      </c>
      <c r="D4163" s="100">
        <v>439</v>
      </c>
      <c r="E4163" s="100">
        <v>119</v>
      </c>
      <c r="F4163" s="2">
        <v>0</v>
      </c>
      <c r="G4163" s="100">
        <v>0</v>
      </c>
    </row>
    <row r="4164" spans="1:7" ht="13.5" customHeight="1" x14ac:dyDescent="0.2">
      <c r="A4164" s="100">
        <v>4163</v>
      </c>
      <c r="B4164" s="100">
        <v>4207</v>
      </c>
      <c r="C4164" s="4" t="s">
        <v>7</v>
      </c>
      <c r="D4164" s="100">
        <v>440</v>
      </c>
      <c r="E4164" s="100">
        <v>119</v>
      </c>
      <c r="F4164" s="2">
        <v>0</v>
      </c>
      <c r="G4164" s="100">
        <v>0</v>
      </c>
    </row>
    <row r="4165" spans="1:7" ht="13.5" customHeight="1" x14ac:dyDescent="0.2">
      <c r="A4165" s="100">
        <v>4164</v>
      </c>
      <c r="B4165" s="100">
        <v>4208</v>
      </c>
      <c r="C4165" s="4"/>
      <c r="D4165" s="100">
        <v>0</v>
      </c>
      <c r="E4165" s="100">
        <v>119</v>
      </c>
      <c r="F4165" s="2">
        <v>0</v>
      </c>
      <c r="G4165" s="100">
        <v>0</v>
      </c>
    </row>
    <row r="4166" spans="1:7" ht="13.5" customHeight="1" x14ac:dyDescent="0.2">
      <c r="A4166" s="100">
        <v>4165</v>
      </c>
      <c r="B4166" s="100">
        <v>4209</v>
      </c>
      <c r="C4166" s="4" t="s">
        <v>7</v>
      </c>
      <c r="D4166" s="100">
        <v>1462</v>
      </c>
      <c r="E4166" s="100">
        <v>157</v>
      </c>
      <c r="F4166" s="2">
        <v>0</v>
      </c>
      <c r="G4166" s="100">
        <v>0</v>
      </c>
    </row>
    <row r="4167" spans="1:7" ht="13.5" customHeight="1" x14ac:dyDescent="0.2">
      <c r="A4167" s="100">
        <v>4166</v>
      </c>
      <c r="B4167" s="100">
        <v>4210</v>
      </c>
      <c r="C4167" s="4" t="s">
        <v>7</v>
      </c>
      <c r="D4167" s="100">
        <v>1463</v>
      </c>
      <c r="E4167" s="100">
        <v>157</v>
      </c>
      <c r="F4167" s="2">
        <v>0</v>
      </c>
      <c r="G4167" s="100">
        <v>0</v>
      </c>
    </row>
    <row r="4168" spans="1:7" ht="13.5" customHeight="1" x14ac:dyDescent="0.2">
      <c r="A4168" s="100">
        <v>4167</v>
      </c>
      <c r="B4168" s="100">
        <v>4211</v>
      </c>
      <c r="C4168" s="4" t="s">
        <v>7</v>
      </c>
      <c r="D4168" s="100">
        <v>1464</v>
      </c>
      <c r="E4168" s="100">
        <v>157</v>
      </c>
      <c r="F4168" s="2">
        <v>0</v>
      </c>
      <c r="G4168" s="100">
        <v>0</v>
      </c>
    </row>
    <row r="4169" spans="1:7" ht="13.5" customHeight="1" x14ac:dyDescent="0.2">
      <c r="A4169" s="100">
        <v>4168</v>
      </c>
      <c r="B4169" s="100">
        <v>4212</v>
      </c>
      <c r="C4169" s="4" t="s">
        <v>7</v>
      </c>
      <c r="D4169" s="100">
        <v>1466</v>
      </c>
      <c r="E4169" s="100">
        <v>157</v>
      </c>
      <c r="F4169" s="2">
        <v>0</v>
      </c>
      <c r="G4169" s="100">
        <v>0</v>
      </c>
    </row>
    <row r="4170" spans="1:7" ht="13.5" customHeight="1" x14ac:dyDescent="0.2">
      <c r="A4170" s="100">
        <v>4169</v>
      </c>
      <c r="B4170" s="100">
        <v>4213</v>
      </c>
      <c r="C4170" s="4" t="s">
        <v>7</v>
      </c>
      <c r="D4170" s="100">
        <v>1468</v>
      </c>
      <c r="E4170" s="100">
        <v>157</v>
      </c>
      <c r="F4170" s="2">
        <v>0</v>
      </c>
      <c r="G4170" s="100">
        <v>0</v>
      </c>
    </row>
    <row r="4171" spans="1:7" ht="13.5" customHeight="1" x14ac:dyDescent="0.2">
      <c r="A4171" s="100">
        <v>4170</v>
      </c>
      <c r="B4171" s="100">
        <v>4214</v>
      </c>
      <c r="C4171" s="4" t="s">
        <v>7</v>
      </c>
      <c r="D4171" s="100">
        <v>1470</v>
      </c>
      <c r="E4171" s="100">
        <v>157</v>
      </c>
      <c r="F4171" s="2">
        <v>0</v>
      </c>
      <c r="G4171" s="100">
        <v>0</v>
      </c>
    </row>
    <row r="4172" spans="1:7" ht="13.5" customHeight="1" x14ac:dyDescent="0.2">
      <c r="A4172" s="100">
        <v>4171</v>
      </c>
      <c r="B4172" s="100">
        <v>4215</v>
      </c>
      <c r="C4172" s="4" t="s">
        <v>7</v>
      </c>
      <c r="D4172" s="100">
        <v>1471</v>
      </c>
      <c r="E4172" s="100">
        <v>157</v>
      </c>
      <c r="F4172" s="2">
        <v>0</v>
      </c>
      <c r="G4172" s="100">
        <v>0</v>
      </c>
    </row>
    <row r="4173" spans="1:7" ht="13.5" customHeight="1" x14ac:dyDescent="0.2">
      <c r="A4173" s="100">
        <v>4172</v>
      </c>
      <c r="B4173" s="100">
        <v>4216</v>
      </c>
      <c r="C4173" s="4" t="s">
        <v>7</v>
      </c>
      <c r="D4173" s="100">
        <v>1472</v>
      </c>
      <c r="E4173" s="100">
        <v>157</v>
      </c>
      <c r="F4173" s="2">
        <v>0</v>
      </c>
      <c r="G4173" s="100">
        <v>0</v>
      </c>
    </row>
    <row r="4174" spans="1:7" ht="13.5" customHeight="1" x14ac:dyDescent="0.2">
      <c r="A4174" s="100">
        <v>4173</v>
      </c>
      <c r="B4174" s="100">
        <v>4217</v>
      </c>
      <c r="C4174" s="4" t="s">
        <v>7</v>
      </c>
      <c r="D4174" s="100">
        <v>1473</v>
      </c>
      <c r="E4174" s="100">
        <v>157</v>
      </c>
      <c r="F4174" s="2">
        <v>0</v>
      </c>
      <c r="G4174" s="100">
        <v>0</v>
      </c>
    </row>
    <row r="4175" spans="1:7" ht="13.5" customHeight="1" x14ac:dyDescent="0.2">
      <c r="A4175" s="100">
        <v>4174</v>
      </c>
      <c r="B4175" s="100">
        <v>4218</v>
      </c>
      <c r="C4175" s="4" t="s">
        <v>7</v>
      </c>
      <c r="D4175" s="100">
        <v>1474</v>
      </c>
      <c r="E4175" s="100">
        <v>157</v>
      </c>
      <c r="F4175" s="2">
        <v>0</v>
      </c>
      <c r="G4175" s="100">
        <v>0</v>
      </c>
    </row>
    <row r="4176" spans="1:7" ht="13.5" customHeight="1" x14ac:dyDescent="0.2">
      <c r="A4176" s="100">
        <v>4175</v>
      </c>
      <c r="B4176" s="100">
        <v>4219</v>
      </c>
      <c r="C4176" s="4" t="s">
        <v>7</v>
      </c>
      <c r="D4176" s="100">
        <v>1477</v>
      </c>
      <c r="E4176" s="100">
        <v>157</v>
      </c>
      <c r="F4176" s="2">
        <v>0</v>
      </c>
      <c r="G4176" s="100">
        <v>0</v>
      </c>
    </row>
    <row r="4177" spans="1:7" ht="13.5" customHeight="1" x14ac:dyDescent="0.2">
      <c r="A4177" s="100">
        <v>4176</v>
      </c>
      <c r="B4177" s="100">
        <v>4220</v>
      </c>
      <c r="C4177" s="4" t="s">
        <v>7</v>
      </c>
      <c r="D4177" s="100">
        <v>1478</v>
      </c>
      <c r="E4177" s="100">
        <v>157</v>
      </c>
      <c r="F4177" s="2">
        <v>0</v>
      </c>
      <c r="G4177" s="100">
        <v>0</v>
      </c>
    </row>
    <row r="4178" spans="1:7" ht="13.5" customHeight="1" x14ac:dyDescent="0.2">
      <c r="A4178" s="100">
        <v>4177</v>
      </c>
      <c r="B4178" s="100">
        <v>4221</v>
      </c>
      <c r="C4178" s="4" t="s">
        <v>7</v>
      </c>
      <c r="D4178" s="100">
        <v>1479</v>
      </c>
      <c r="E4178" s="100">
        <v>157</v>
      </c>
      <c r="F4178" s="2">
        <v>0</v>
      </c>
      <c r="G4178" s="100">
        <v>0</v>
      </c>
    </row>
    <row r="4179" spans="1:7" ht="13.5" customHeight="1" x14ac:dyDescent="0.2">
      <c r="A4179" s="100">
        <v>4178</v>
      </c>
      <c r="B4179" s="100">
        <v>4222</v>
      </c>
      <c r="C4179" s="4" t="s">
        <v>7</v>
      </c>
      <c r="D4179" s="100">
        <v>1481</v>
      </c>
      <c r="E4179" s="100">
        <v>157</v>
      </c>
      <c r="F4179" s="2">
        <v>0</v>
      </c>
      <c r="G4179" s="100">
        <v>0</v>
      </c>
    </row>
    <row r="4180" spans="1:7" ht="13.5" customHeight="1" x14ac:dyDescent="0.2">
      <c r="A4180" s="100">
        <v>4179</v>
      </c>
      <c r="B4180" s="100">
        <v>4223</v>
      </c>
      <c r="C4180" s="4" t="s">
        <v>7</v>
      </c>
      <c r="D4180" s="100">
        <v>1482</v>
      </c>
      <c r="E4180" s="100">
        <v>157</v>
      </c>
      <c r="F4180" s="2">
        <v>0</v>
      </c>
      <c r="G4180" s="100">
        <v>0</v>
      </c>
    </row>
    <row r="4181" spans="1:7" ht="13.5" customHeight="1" x14ac:dyDescent="0.2">
      <c r="A4181" s="100">
        <v>4180</v>
      </c>
      <c r="B4181" s="100">
        <v>4224</v>
      </c>
      <c r="C4181" s="4" t="s">
        <v>7</v>
      </c>
      <c r="D4181" s="100">
        <v>1483</v>
      </c>
      <c r="E4181" s="100">
        <v>157</v>
      </c>
      <c r="F4181" s="2">
        <v>0</v>
      </c>
      <c r="G4181" s="100">
        <v>0</v>
      </c>
    </row>
    <row r="4182" spans="1:7" ht="13.5" customHeight="1" x14ac:dyDescent="0.2">
      <c r="A4182" s="100">
        <v>4181</v>
      </c>
      <c r="B4182" s="100">
        <v>4225</v>
      </c>
      <c r="C4182" s="4" t="s">
        <v>7</v>
      </c>
      <c r="D4182" s="100">
        <v>1485</v>
      </c>
      <c r="E4182" s="100">
        <v>157</v>
      </c>
      <c r="F4182" s="2">
        <v>0</v>
      </c>
      <c r="G4182" s="100">
        <v>0</v>
      </c>
    </row>
    <row r="4183" spans="1:7" ht="13.5" customHeight="1" x14ac:dyDescent="0.2">
      <c r="A4183" s="100">
        <v>4182</v>
      </c>
      <c r="B4183" s="100">
        <v>4226</v>
      </c>
      <c r="C4183" s="4" t="s">
        <v>7</v>
      </c>
      <c r="D4183" s="100">
        <v>1490</v>
      </c>
      <c r="E4183" s="100">
        <v>157</v>
      </c>
      <c r="F4183" s="2">
        <v>0</v>
      </c>
      <c r="G4183" s="100">
        <v>0</v>
      </c>
    </row>
    <row r="4184" spans="1:7" ht="13.5" customHeight="1" x14ac:dyDescent="0.2">
      <c r="A4184" s="100">
        <v>4183</v>
      </c>
      <c r="B4184" s="100">
        <v>4227</v>
      </c>
      <c r="C4184" s="4" t="s">
        <v>7</v>
      </c>
      <c r="D4184" s="100">
        <v>1497</v>
      </c>
      <c r="E4184" s="100">
        <v>157</v>
      </c>
      <c r="F4184" s="2">
        <v>0</v>
      </c>
      <c r="G4184" s="100">
        <v>0</v>
      </c>
    </row>
    <row r="4185" spans="1:7" ht="13.5" customHeight="1" x14ac:dyDescent="0.2">
      <c r="A4185" s="100">
        <v>4184</v>
      </c>
      <c r="B4185" s="100">
        <v>4228</v>
      </c>
      <c r="C4185" s="4" t="s">
        <v>7</v>
      </c>
      <c r="D4185" s="100">
        <v>1498</v>
      </c>
      <c r="E4185" s="100">
        <v>157</v>
      </c>
      <c r="F4185" s="2">
        <v>0</v>
      </c>
      <c r="G4185" s="100">
        <v>0</v>
      </c>
    </row>
    <row r="4186" spans="1:7" ht="13.5" customHeight="1" x14ac:dyDescent="0.2">
      <c r="A4186" s="100">
        <v>4185</v>
      </c>
      <c r="B4186" s="100">
        <v>4229</v>
      </c>
      <c r="C4186" s="4" t="s">
        <v>7</v>
      </c>
      <c r="D4186" s="100">
        <v>1500</v>
      </c>
      <c r="E4186" s="100">
        <v>157</v>
      </c>
      <c r="F4186" s="2">
        <v>0</v>
      </c>
      <c r="G4186" s="100">
        <v>0</v>
      </c>
    </row>
    <row r="4187" spans="1:7" ht="13.5" customHeight="1" x14ac:dyDescent="0.2">
      <c r="A4187" s="100">
        <v>4186</v>
      </c>
      <c r="B4187" s="100">
        <v>4230</v>
      </c>
      <c r="C4187" s="4" t="s">
        <v>7</v>
      </c>
      <c r="D4187" s="100">
        <v>1504</v>
      </c>
      <c r="E4187" s="100">
        <v>157</v>
      </c>
      <c r="F4187" s="2">
        <v>0</v>
      </c>
      <c r="G4187" s="100">
        <v>0</v>
      </c>
    </row>
    <row r="4188" spans="1:7" ht="13.5" customHeight="1" x14ac:dyDescent="0.2">
      <c r="A4188" s="100">
        <v>4187</v>
      </c>
      <c r="B4188" s="100">
        <v>4231</v>
      </c>
      <c r="C4188" s="4" t="s">
        <v>7</v>
      </c>
      <c r="D4188" s="100">
        <v>1509</v>
      </c>
      <c r="E4188" s="100">
        <v>157</v>
      </c>
      <c r="F4188" s="2">
        <v>0</v>
      </c>
      <c r="G4188" s="100">
        <v>0</v>
      </c>
    </row>
    <row r="4189" spans="1:7" ht="13.5" customHeight="1" x14ac:dyDescent="0.2">
      <c r="A4189" s="100">
        <v>4188</v>
      </c>
      <c r="B4189" s="100">
        <v>4232</v>
      </c>
      <c r="C4189" s="4" t="s">
        <v>7</v>
      </c>
      <c r="D4189" s="100">
        <v>1511</v>
      </c>
      <c r="E4189" s="100">
        <v>157</v>
      </c>
      <c r="F4189" s="2">
        <v>0</v>
      </c>
      <c r="G4189" s="100">
        <v>0</v>
      </c>
    </row>
    <row r="4190" spans="1:7" ht="13.5" customHeight="1" x14ac:dyDescent="0.2">
      <c r="A4190" s="100">
        <v>4189</v>
      </c>
      <c r="B4190" s="100">
        <v>4233</v>
      </c>
      <c r="C4190" s="4" t="s">
        <v>7</v>
      </c>
      <c r="D4190" s="100">
        <v>1512</v>
      </c>
      <c r="E4190" s="100">
        <v>157</v>
      </c>
      <c r="F4190" s="2">
        <v>0</v>
      </c>
      <c r="G4190" s="100">
        <v>0</v>
      </c>
    </row>
    <row r="4191" spans="1:7" ht="13.5" customHeight="1" x14ac:dyDescent="0.2">
      <c r="A4191" s="100">
        <v>4190</v>
      </c>
      <c r="B4191" s="100">
        <v>4234</v>
      </c>
      <c r="C4191" s="4" t="s">
        <v>7</v>
      </c>
      <c r="D4191" s="100">
        <v>1513</v>
      </c>
      <c r="E4191" s="100">
        <v>157</v>
      </c>
      <c r="F4191" s="2">
        <v>0</v>
      </c>
      <c r="G4191" s="100">
        <v>0</v>
      </c>
    </row>
    <row r="4192" spans="1:7" ht="13.5" customHeight="1" x14ac:dyDescent="0.2">
      <c r="A4192" s="100">
        <v>4191</v>
      </c>
      <c r="B4192" s="100">
        <v>4235</v>
      </c>
      <c r="C4192" s="4" t="s">
        <v>7</v>
      </c>
      <c r="D4192" s="100">
        <v>1514</v>
      </c>
      <c r="E4192" s="100">
        <v>157</v>
      </c>
      <c r="F4192" s="2">
        <v>0</v>
      </c>
      <c r="G4192" s="100">
        <v>0</v>
      </c>
    </row>
    <row r="4193" spans="1:7" ht="13.5" customHeight="1" x14ac:dyDescent="0.2">
      <c r="A4193" s="100">
        <v>4192</v>
      </c>
      <c r="B4193" s="100">
        <v>4236</v>
      </c>
      <c r="C4193" s="4" t="s">
        <v>7</v>
      </c>
      <c r="D4193" s="100">
        <v>1516</v>
      </c>
      <c r="E4193" s="100">
        <v>41</v>
      </c>
      <c r="F4193" s="2">
        <v>0</v>
      </c>
      <c r="G4193" s="100">
        <v>0</v>
      </c>
    </row>
    <row r="4194" spans="1:7" ht="13.5" customHeight="1" x14ac:dyDescent="0.2">
      <c r="A4194" s="100">
        <v>4193</v>
      </c>
      <c r="B4194" s="100">
        <v>4237</v>
      </c>
      <c r="C4194" s="4" t="s">
        <v>7</v>
      </c>
      <c r="D4194" s="100">
        <v>1518</v>
      </c>
      <c r="E4194" s="100">
        <v>157</v>
      </c>
      <c r="F4194" s="2">
        <v>0</v>
      </c>
      <c r="G4194" s="100">
        <v>0</v>
      </c>
    </row>
    <row r="4195" spans="1:7" ht="13.5" customHeight="1" x14ac:dyDescent="0.2">
      <c r="A4195" s="100">
        <v>4194</v>
      </c>
      <c r="B4195" s="100">
        <v>4238</v>
      </c>
      <c r="C4195" s="4" t="s">
        <v>7</v>
      </c>
      <c r="D4195" s="100">
        <v>1519</v>
      </c>
      <c r="E4195" s="100">
        <v>157</v>
      </c>
      <c r="F4195" s="2">
        <v>0</v>
      </c>
      <c r="G4195" s="100">
        <v>0</v>
      </c>
    </row>
    <row r="4196" spans="1:7" ht="13.5" customHeight="1" x14ac:dyDescent="0.2">
      <c r="A4196" s="100">
        <v>4195</v>
      </c>
      <c r="B4196" s="100">
        <v>4239</v>
      </c>
      <c r="C4196" s="4" t="s">
        <v>7</v>
      </c>
      <c r="D4196" s="100">
        <v>1520</v>
      </c>
      <c r="E4196" s="100">
        <v>157</v>
      </c>
      <c r="F4196" s="2">
        <v>0</v>
      </c>
      <c r="G4196" s="100">
        <v>0</v>
      </c>
    </row>
    <row r="4197" spans="1:7" ht="13.5" customHeight="1" x14ac:dyDescent="0.2">
      <c r="A4197" s="100">
        <v>4196</v>
      </c>
      <c r="B4197" s="100">
        <v>4240</v>
      </c>
      <c r="C4197" s="4" t="s">
        <v>7</v>
      </c>
      <c r="D4197" s="100">
        <v>1521</v>
      </c>
      <c r="E4197" s="100">
        <v>157</v>
      </c>
      <c r="F4197" s="2">
        <v>0</v>
      </c>
      <c r="G4197" s="100">
        <v>0</v>
      </c>
    </row>
    <row r="4198" spans="1:7" ht="13.5" customHeight="1" x14ac:dyDescent="0.2">
      <c r="A4198" s="100">
        <v>4197</v>
      </c>
      <c r="B4198" s="100">
        <v>4241</v>
      </c>
      <c r="C4198" s="4" t="s">
        <v>7</v>
      </c>
      <c r="D4198" s="100">
        <v>1522</v>
      </c>
      <c r="E4198" s="100">
        <v>157</v>
      </c>
      <c r="F4198" s="2">
        <v>0</v>
      </c>
      <c r="G4198" s="100">
        <v>0</v>
      </c>
    </row>
    <row r="4199" spans="1:7" ht="13.5" customHeight="1" x14ac:dyDescent="0.2">
      <c r="A4199" s="100">
        <v>4198</v>
      </c>
      <c r="B4199" s="100">
        <v>4242</v>
      </c>
      <c r="C4199" s="4" t="s">
        <v>7</v>
      </c>
      <c r="D4199" s="100">
        <v>1523</v>
      </c>
      <c r="E4199" s="100">
        <v>157</v>
      </c>
      <c r="F4199" s="2">
        <v>0</v>
      </c>
      <c r="G4199" s="100">
        <v>0</v>
      </c>
    </row>
    <row r="4200" spans="1:7" ht="13.5" customHeight="1" x14ac:dyDescent="0.2">
      <c r="A4200" s="100">
        <v>4199</v>
      </c>
      <c r="B4200" s="100">
        <v>4243</v>
      </c>
      <c r="C4200" s="4" t="s">
        <v>7</v>
      </c>
      <c r="D4200" s="100">
        <v>1524</v>
      </c>
      <c r="E4200" s="100">
        <v>157</v>
      </c>
      <c r="F4200" s="2">
        <v>0</v>
      </c>
      <c r="G4200" s="100">
        <v>0</v>
      </c>
    </row>
    <row r="4201" spans="1:7" ht="13.5" customHeight="1" x14ac:dyDescent="0.2">
      <c r="A4201" s="100">
        <v>4200</v>
      </c>
      <c r="B4201" s="100">
        <v>4244</v>
      </c>
      <c r="C4201" s="4" t="s">
        <v>7</v>
      </c>
      <c r="D4201" s="100">
        <v>1525</v>
      </c>
      <c r="E4201" s="100">
        <v>157</v>
      </c>
      <c r="F4201" s="2">
        <v>0</v>
      </c>
      <c r="G4201" s="100">
        <v>0</v>
      </c>
    </row>
    <row r="4202" spans="1:7" ht="13.5" customHeight="1" x14ac:dyDescent="0.2">
      <c r="A4202" s="100">
        <v>4201</v>
      </c>
      <c r="B4202" s="100">
        <v>4245</v>
      </c>
      <c r="C4202" s="4" t="s">
        <v>7</v>
      </c>
      <c r="D4202" s="100">
        <v>1526</v>
      </c>
      <c r="E4202" s="100">
        <v>157</v>
      </c>
      <c r="F4202" s="2">
        <v>0</v>
      </c>
      <c r="G4202" s="100">
        <v>0</v>
      </c>
    </row>
    <row r="4203" spans="1:7" ht="13.5" customHeight="1" x14ac:dyDescent="0.2">
      <c r="A4203" s="100">
        <v>4202</v>
      </c>
      <c r="B4203" s="100">
        <v>4246</v>
      </c>
      <c r="C4203" s="4" t="s">
        <v>7</v>
      </c>
      <c r="D4203" s="100">
        <v>1527</v>
      </c>
      <c r="E4203" s="100">
        <v>157</v>
      </c>
      <c r="F4203" s="2">
        <v>0</v>
      </c>
      <c r="G4203" s="100">
        <v>0</v>
      </c>
    </row>
    <row r="4204" spans="1:7" ht="13.5" customHeight="1" x14ac:dyDescent="0.2">
      <c r="A4204" s="100">
        <v>4203</v>
      </c>
      <c r="B4204" s="100">
        <v>4247</v>
      </c>
      <c r="C4204" s="4" t="s">
        <v>7</v>
      </c>
      <c r="D4204" s="100">
        <v>1529</v>
      </c>
      <c r="E4204" s="100">
        <v>157</v>
      </c>
      <c r="F4204" s="2">
        <v>0</v>
      </c>
      <c r="G4204" s="100">
        <v>0</v>
      </c>
    </row>
    <row r="4205" spans="1:7" ht="13.5" customHeight="1" x14ac:dyDescent="0.2">
      <c r="A4205" s="100">
        <v>4204</v>
      </c>
      <c r="B4205" s="100">
        <v>4248</v>
      </c>
      <c r="C4205" s="4" t="s">
        <v>7</v>
      </c>
      <c r="D4205" s="100">
        <v>1530</v>
      </c>
      <c r="E4205" s="100">
        <v>157</v>
      </c>
      <c r="F4205" s="2">
        <v>0</v>
      </c>
      <c r="G4205" s="100">
        <v>0</v>
      </c>
    </row>
    <row r="4206" spans="1:7" ht="13.5" customHeight="1" x14ac:dyDescent="0.2">
      <c r="A4206" s="100">
        <v>4205</v>
      </c>
      <c r="B4206" s="100">
        <v>4249</v>
      </c>
      <c r="C4206" s="4" t="s">
        <v>7</v>
      </c>
      <c r="D4206" s="100">
        <v>1531</v>
      </c>
      <c r="E4206" s="100">
        <v>157</v>
      </c>
      <c r="F4206" s="2">
        <v>0</v>
      </c>
      <c r="G4206" s="100">
        <v>0</v>
      </c>
    </row>
    <row r="4207" spans="1:7" ht="13.5" customHeight="1" x14ac:dyDescent="0.2">
      <c r="A4207" s="100">
        <v>4206</v>
      </c>
      <c r="B4207" s="100">
        <v>4250</v>
      </c>
      <c r="C4207" s="4" t="s">
        <v>7</v>
      </c>
      <c r="D4207" s="100">
        <v>1532</v>
      </c>
      <c r="E4207" s="100">
        <v>157</v>
      </c>
      <c r="F4207" s="2">
        <v>0</v>
      </c>
      <c r="G4207" s="100">
        <v>0</v>
      </c>
    </row>
    <row r="4208" spans="1:7" ht="13.5" customHeight="1" x14ac:dyDescent="0.2">
      <c r="A4208" s="100">
        <v>4207</v>
      </c>
      <c r="B4208" s="100">
        <v>4251</v>
      </c>
      <c r="C4208" s="4" t="s">
        <v>7</v>
      </c>
      <c r="D4208" s="100">
        <v>1538</v>
      </c>
      <c r="E4208" s="100">
        <v>157</v>
      </c>
      <c r="F4208" s="2">
        <v>0</v>
      </c>
      <c r="G4208" s="100">
        <v>0</v>
      </c>
    </row>
    <row r="4209" spans="1:7" ht="13.5" customHeight="1" x14ac:dyDescent="0.2">
      <c r="A4209" s="100">
        <v>4208</v>
      </c>
      <c r="B4209" s="100">
        <v>4252</v>
      </c>
      <c r="C4209" s="4" t="s">
        <v>7</v>
      </c>
      <c r="D4209" s="100">
        <v>1539</v>
      </c>
      <c r="E4209" s="100">
        <v>157</v>
      </c>
      <c r="F4209" s="2">
        <v>0</v>
      </c>
      <c r="G4209" s="100">
        <v>0</v>
      </c>
    </row>
    <row r="4210" spans="1:7" ht="13.5" customHeight="1" x14ac:dyDescent="0.2">
      <c r="A4210" s="100">
        <v>4209</v>
      </c>
      <c r="B4210" s="100">
        <v>4253</v>
      </c>
      <c r="C4210" s="4" t="s">
        <v>7</v>
      </c>
      <c r="D4210" s="100">
        <v>1541</v>
      </c>
      <c r="E4210" s="100">
        <v>157</v>
      </c>
      <c r="F4210" s="2">
        <v>0</v>
      </c>
      <c r="G4210" s="100">
        <v>0</v>
      </c>
    </row>
    <row r="4211" spans="1:7" ht="13.5" customHeight="1" x14ac:dyDescent="0.2">
      <c r="A4211" s="100">
        <v>4210</v>
      </c>
      <c r="B4211" s="100">
        <v>4254</v>
      </c>
      <c r="C4211" s="4" t="s">
        <v>7</v>
      </c>
      <c r="D4211" s="100">
        <v>1516</v>
      </c>
      <c r="E4211" s="100">
        <v>157</v>
      </c>
      <c r="F4211" s="2">
        <v>0</v>
      </c>
      <c r="G4211" s="100">
        <v>0</v>
      </c>
    </row>
    <row r="4212" spans="1:7" ht="13.5" customHeight="1" x14ac:dyDescent="0.2">
      <c r="A4212" s="100">
        <v>4211</v>
      </c>
      <c r="B4212" s="100">
        <v>4255</v>
      </c>
      <c r="C4212" s="4"/>
      <c r="D4212" s="100">
        <v>23</v>
      </c>
      <c r="E4212" s="100">
        <v>249</v>
      </c>
      <c r="F4212" s="2">
        <v>0</v>
      </c>
      <c r="G4212" s="100">
        <v>0</v>
      </c>
    </row>
    <row r="4213" spans="1:7" ht="13.5" customHeight="1" x14ac:dyDescent="0.2">
      <c r="A4213" s="100">
        <v>4212</v>
      </c>
      <c r="B4213" s="100">
        <v>4256</v>
      </c>
      <c r="C4213" s="4"/>
      <c r="D4213" s="100">
        <v>24</v>
      </c>
      <c r="E4213" s="100">
        <v>249</v>
      </c>
      <c r="F4213" s="2">
        <v>0</v>
      </c>
      <c r="G4213" s="100">
        <v>0</v>
      </c>
    </row>
    <row r="4214" spans="1:7" ht="13.5" customHeight="1" x14ac:dyDescent="0.2">
      <c r="A4214" s="100">
        <v>4213</v>
      </c>
      <c r="B4214" s="100">
        <v>4257</v>
      </c>
      <c r="C4214" s="4"/>
      <c r="D4214" s="100">
        <v>25</v>
      </c>
      <c r="E4214" s="100">
        <v>249</v>
      </c>
      <c r="F4214" s="2">
        <v>0</v>
      </c>
      <c r="G4214" s="100">
        <v>0</v>
      </c>
    </row>
    <row r="4215" spans="1:7" ht="13.5" customHeight="1" x14ac:dyDescent="0.2">
      <c r="A4215" s="100">
        <v>4214</v>
      </c>
      <c r="B4215" s="100">
        <v>4258</v>
      </c>
      <c r="C4215" s="4"/>
      <c r="D4215" s="100">
        <v>26</v>
      </c>
      <c r="E4215" s="100">
        <v>249</v>
      </c>
      <c r="F4215" s="2">
        <v>0</v>
      </c>
      <c r="G4215" s="100">
        <v>0</v>
      </c>
    </row>
    <row r="4216" spans="1:7" ht="13.5" customHeight="1" x14ac:dyDescent="0.2">
      <c r="A4216" s="100">
        <v>4215</v>
      </c>
      <c r="B4216" s="100">
        <v>4259</v>
      </c>
      <c r="C4216" s="4"/>
      <c r="D4216" s="100">
        <v>27</v>
      </c>
      <c r="E4216" s="100">
        <v>249</v>
      </c>
      <c r="F4216" s="2">
        <v>0</v>
      </c>
      <c r="G4216" s="100">
        <v>0</v>
      </c>
    </row>
    <row r="4217" spans="1:7" ht="13.5" customHeight="1" x14ac:dyDescent="0.2">
      <c r="A4217" s="100">
        <v>4216</v>
      </c>
      <c r="B4217" s="100">
        <v>4260</v>
      </c>
      <c r="C4217" s="4"/>
      <c r="D4217" s="100">
        <v>28</v>
      </c>
      <c r="E4217" s="100">
        <v>249</v>
      </c>
      <c r="F4217" s="2">
        <v>0</v>
      </c>
      <c r="G4217" s="100">
        <v>0</v>
      </c>
    </row>
    <row r="4218" spans="1:7" ht="13.5" customHeight="1" x14ac:dyDescent="0.2">
      <c r="A4218" s="100">
        <v>4217</v>
      </c>
      <c r="B4218" s="100">
        <v>4261</v>
      </c>
      <c r="C4218" s="4"/>
      <c r="D4218" s="100">
        <v>29</v>
      </c>
      <c r="E4218" s="100">
        <v>249</v>
      </c>
      <c r="F4218" s="2">
        <v>0</v>
      </c>
      <c r="G4218" s="100">
        <v>0</v>
      </c>
    </row>
    <row r="4219" spans="1:7" ht="13.5" customHeight="1" x14ac:dyDescent="0.2">
      <c r="A4219" s="100">
        <v>4218</v>
      </c>
      <c r="B4219" s="100">
        <v>4262</v>
      </c>
      <c r="C4219" s="4"/>
      <c r="D4219" s="100">
        <v>30</v>
      </c>
      <c r="E4219" s="100">
        <v>249</v>
      </c>
      <c r="F4219" s="2">
        <v>0</v>
      </c>
      <c r="G4219" s="100">
        <v>0</v>
      </c>
    </row>
    <row r="4220" spans="1:7" ht="13.5" customHeight="1" x14ac:dyDescent="0.2">
      <c r="A4220" s="100">
        <v>4219</v>
      </c>
      <c r="B4220" s="100">
        <v>4263</v>
      </c>
      <c r="C4220" s="4"/>
      <c r="D4220" s="100">
        <v>31</v>
      </c>
      <c r="E4220" s="100">
        <v>249</v>
      </c>
      <c r="F4220" s="2">
        <v>0</v>
      </c>
      <c r="G4220" s="100">
        <v>0</v>
      </c>
    </row>
    <row r="4221" spans="1:7" ht="13.5" customHeight="1" x14ac:dyDescent="0.2">
      <c r="A4221" s="100">
        <v>4220</v>
      </c>
      <c r="B4221" s="100">
        <v>4264</v>
      </c>
      <c r="C4221" s="4"/>
      <c r="D4221" s="100">
        <v>32</v>
      </c>
      <c r="E4221" s="100">
        <v>249</v>
      </c>
      <c r="F4221" s="2">
        <v>0</v>
      </c>
      <c r="G4221" s="100">
        <v>0</v>
      </c>
    </row>
    <row r="4222" spans="1:7" ht="13.5" customHeight="1" x14ac:dyDescent="0.2">
      <c r="A4222" s="100">
        <v>4221</v>
      </c>
      <c r="B4222" s="100">
        <v>4265</v>
      </c>
      <c r="C4222" s="4" t="s">
        <v>7</v>
      </c>
      <c r="D4222" s="100">
        <v>1403</v>
      </c>
      <c r="E4222" s="100">
        <v>29</v>
      </c>
      <c r="F4222" s="2">
        <v>0</v>
      </c>
      <c r="G4222" s="100">
        <v>0</v>
      </c>
    </row>
    <row r="4223" spans="1:7" ht="13.5" customHeight="1" x14ac:dyDescent="0.2">
      <c r="A4223" s="100">
        <v>4222</v>
      </c>
      <c r="B4223" s="100">
        <v>4266</v>
      </c>
      <c r="C4223" s="4" t="s">
        <v>7</v>
      </c>
      <c r="D4223" s="100">
        <v>1404</v>
      </c>
      <c r="E4223" s="100">
        <v>29</v>
      </c>
      <c r="F4223" s="2">
        <v>0</v>
      </c>
      <c r="G4223" s="100">
        <v>0</v>
      </c>
    </row>
    <row r="4224" spans="1:7" ht="13.5" customHeight="1" x14ac:dyDescent="0.2">
      <c r="A4224" s="100">
        <v>4223</v>
      </c>
      <c r="B4224" s="100">
        <v>4267</v>
      </c>
      <c r="C4224" s="4" t="s">
        <v>7</v>
      </c>
      <c r="D4224" s="100">
        <v>1405</v>
      </c>
      <c r="E4224" s="100">
        <v>29</v>
      </c>
      <c r="F4224" s="2">
        <v>0</v>
      </c>
      <c r="G4224" s="100">
        <v>0</v>
      </c>
    </row>
    <row r="4225" spans="1:7" ht="13.5" customHeight="1" x14ac:dyDescent="0.2">
      <c r="A4225" s="100">
        <v>4224</v>
      </c>
      <c r="B4225" s="100">
        <v>4268</v>
      </c>
      <c r="C4225" s="4" t="s">
        <v>7</v>
      </c>
      <c r="D4225" s="100">
        <v>1406</v>
      </c>
      <c r="E4225" s="100">
        <v>29</v>
      </c>
      <c r="F4225" s="2">
        <v>0</v>
      </c>
      <c r="G4225" s="100">
        <v>0</v>
      </c>
    </row>
    <row r="4226" spans="1:7" ht="13.5" customHeight="1" x14ac:dyDescent="0.2">
      <c r="A4226" s="100">
        <v>4225</v>
      </c>
      <c r="B4226" s="100">
        <v>4269</v>
      </c>
      <c r="C4226" s="4" t="s">
        <v>7</v>
      </c>
      <c r="D4226" s="100">
        <v>1407</v>
      </c>
      <c r="E4226" s="100">
        <v>29</v>
      </c>
      <c r="F4226" s="2">
        <v>0</v>
      </c>
      <c r="G4226" s="100">
        <v>0</v>
      </c>
    </row>
    <row r="4227" spans="1:7" ht="13.5" customHeight="1" x14ac:dyDescent="0.2">
      <c r="A4227" s="100">
        <v>4226</v>
      </c>
      <c r="B4227" s="100">
        <v>4270</v>
      </c>
      <c r="C4227" s="4" t="s">
        <v>7</v>
      </c>
      <c r="D4227" s="100">
        <v>1408</v>
      </c>
      <c r="E4227" s="100">
        <v>29</v>
      </c>
      <c r="F4227" s="2">
        <v>0</v>
      </c>
      <c r="G4227" s="100">
        <v>0</v>
      </c>
    </row>
    <row r="4228" spans="1:7" ht="13.5" customHeight="1" x14ac:dyDescent="0.2">
      <c r="A4228" s="100">
        <v>4227</v>
      </c>
      <c r="B4228" s="100">
        <v>4271</v>
      </c>
      <c r="C4228" s="4" t="s">
        <v>7</v>
      </c>
      <c r="D4228" s="100">
        <v>1409</v>
      </c>
      <c r="E4228" s="100">
        <v>29</v>
      </c>
      <c r="F4228" s="2">
        <v>0</v>
      </c>
      <c r="G4228" s="100">
        <v>0</v>
      </c>
    </row>
    <row r="4229" spans="1:7" ht="13.5" customHeight="1" x14ac:dyDescent="0.2">
      <c r="A4229" s="100">
        <v>4228</v>
      </c>
      <c r="B4229" s="100">
        <v>4272</v>
      </c>
      <c r="C4229" s="4" t="s">
        <v>7</v>
      </c>
      <c r="D4229" s="100">
        <v>1410</v>
      </c>
      <c r="E4229" s="100">
        <v>29</v>
      </c>
      <c r="F4229" s="2">
        <v>0</v>
      </c>
      <c r="G4229" s="100">
        <v>0</v>
      </c>
    </row>
    <row r="4230" spans="1:7" ht="13.5" customHeight="1" x14ac:dyDescent="0.2">
      <c r="A4230" s="100">
        <v>4229</v>
      </c>
      <c r="B4230" s="100">
        <v>4273</v>
      </c>
      <c r="C4230" s="4" t="s">
        <v>7</v>
      </c>
      <c r="D4230" s="100">
        <v>1411</v>
      </c>
      <c r="E4230" s="100">
        <v>29</v>
      </c>
      <c r="F4230" s="2">
        <v>0</v>
      </c>
      <c r="G4230" s="100">
        <v>0</v>
      </c>
    </row>
    <row r="4231" spans="1:7" ht="13.5" customHeight="1" x14ac:dyDescent="0.2">
      <c r="A4231" s="100">
        <v>4230</v>
      </c>
      <c r="B4231" s="100">
        <v>4274</v>
      </c>
      <c r="C4231" s="4" t="s">
        <v>7</v>
      </c>
      <c r="D4231" s="100">
        <v>1412</v>
      </c>
      <c r="E4231" s="100">
        <v>29</v>
      </c>
      <c r="F4231" s="2">
        <v>0</v>
      </c>
      <c r="G4231" s="100">
        <v>0</v>
      </c>
    </row>
    <row r="4232" spans="1:7" ht="13.5" customHeight="1" x14ac:dyDescent="0.2">
      <c r="A4232" s="100">
        <v>4231</v>
      </c>
      <c r="B4232" s="100">
        <v>4275</v>
      </c>
      <c r="C4232" s="4" t="s">
        <v>7</v>
      </c>
      <c r="D4232" s="100">
        <v>1413</v>
      </c>
      <c r="E4232" s="100">
        <v>29</v>
      </c>
      <c r="F4232" s="2">
        <v>0</v>
      </c>
      <c r="G4232" s="100">
        <v>0</v>
      </c>
    </row>
    <row r="4233" spans="1:7" ht="13.5" customHeight="1" x14ac:dyDescent="0.2">
      <c r="A4233" s="100">
        <v>4232</v>
      </c>
      <c r="B4233" s="100">
        <v>4276</v>
      </c>
      <c r="C4233" s="4" t="s">
        <v>7</v>
      </c>
      <c r="D4233" s="100">
        <v>1414</v>
      </c>
      <c r="E4233" s="100">
        <v>29</v>
      </c>
      <c r="F4233" s="2">
        <v>0</v>
      </c>
      <c r="G4233" s="100">
        <v>0</v>
      </c>
    </row>
    <row r="4234" spans="1:7" ht="13.5" customHeight="1" x14ac:dyDescent="0.2">
      <c r="A4234" s="100">
        <v>4233</v>
      </c>
      <c r="B4234" s="100">
        <v>4277</v>
      </c>
      <c r="C4234" s="4" t="s">
        <v>7</v>
      </c>
      <c r="D4234" s="100">
        <v>1415</v>
      </c>
      <c r="E4234" s="100">
        <v>29</v>
      </c>
      <c r="F4234" s="2">
        <v>0</v>
      </c>
      <c r="G4234" s="100">
        <v>0</v>
      </c>
    </row>
    <row r="4235" spans="1:7" ht="13.5" customHeight="1" x14ac:dyDescent="0.2">
      <c r="A4235" s="100">
        <v>4234</v>
      </c>
      <c r="B4235" s="100">
        <v>4278</v>
      </c>
      <c r="C4235" s="4" t="s">
        <v>7</v>
      </c>
      <c r="D4235" s="100">
        <v>1416</v>
      </c>
      <c r="E4235" s="100">
        <v>29</v>
      </c>
      <c r="F4235" s="2">
        <v>0</v>
      </c>
      <c r="G4235" s="100">
        <v>0</v>
      </c>
    </row>
    <row r="4236" spans="1:7" ht="13.5" customHeight="1" x14ac:dyDescent="0.2">
      <c r="A4236" s="100">
        <v>4235</v>
      </c>
      <c r="B4236" s="100">
        <v>4279</v>
      </c>
      <c r="C4236" s="4" t="s">
        <v>7</v>
      </c>
      <c r="D4236" s="100">
        <v>1418</v>
      </c>
      <c r="E4236" s="100">
        <v>29</v>
      </c>
      <c r="F4236" s="2">
        <v>0</v>
      </c>
      <c r="G4236" s="100">
        <v>0</v>
      </c>
    </row>
    <row r="4237" spans="1:7" ht="13.5" customHeight="1" x14ac:dyDescent="0.2">
      <c r="A4237" s="100">
        <v>4236</v>
      </c>
      <c r="B4237" s="100">
        <v>4280</v>
      </c>
      <c r="C4237" s="4" t="s">
        <v>7</v>
      </c>
      <c r="D4237" s="100">
        <v>1419</v>
      </c>
      <c r="E4237" s="100">
        <v>29</v>
      </c>
      <c r="F4237" s="2">
        <v>0</v>
      </c>
      <c r="G4237" s="100">
        <v>0</v>
      </c>
    </row>
    <row r="4238" spans="1:7" ht="13.5" customHeight="1" x14ac:dyDescent="0.2">
      <c r="A4238" s="100">
        <v>4237</v>
      </c>
      <c r="B4238" s="100">
        <v>4281</v>
      </c>
      <c r="C4238" s="4" t="s">
        <v>7</v>
      </c>
      <c r="D4238" s="100">
        <v>1421</v>
      </c>
      <c r="E4238" s="100">
        <v>29</v>
      </c>
      <c r="F4238" s="2">
        <v>0</v>
      </c>
      <c r="G4238" s="100">
        <v>0</v>
      </c>
    </row>
    <row r="4239" spans="1:7" ht="13.5" customHeight="1" x14ac:dyDescent="0.2">
      <c r="A4239" s="100">
        <v>4238</v>
      </c>
      <c r="B4239" s="100">
        <v>4282</v>
      </c>
      <c r="C4239" s="4" t="s">
        <v>7</v>
      </c>
      <c r="D4239" s="100">
        <v>1422</v>
      </c>
      <c r="E4239" s="100">
        <v>29</v>
      </c>
      <c r="F4239" s="2">
        <v>0</v>
      </c>
      <c r="G4239" s="100">
        <v>0</v>
      </c>
    </row>
    <row r="4240" spans="1:7" ht="13.5" customHeight="1" x14ac:dyDescent="0.2">
      <c r="A4240" s="100">
        <v>4239</v>
      </c>
      <c r="B4240" s="100">
        <v>4283</v>
      </c>
      <c r="C4240" s="4" t="s">
        <v>7</v>
      </c>
      <c r="D4240" s="100">
        <v>1423</v>
      </c>
      <c r="E4240" s="100">
        <v>29</v>
      </c>
      <c r="F4240" s="2">
        <v>0</v>
      </c>
      <c r="G4240" s="100">
        <v>0</v>
      </c>
    </row>
    <row r="4241" spans="1:7" ht="13.5" customHeight="1" x14ac:dyDescent="0.2">
      <c r="A4241" s="100">
        <v>4240</v>
      </c>
      <c r="B4241" s="100">
        <v>4284</v>
      </c>
      <c r="C4241" s="4" t="s">
        <v>7</v>
      </c>
      <c r="D4241" s="100">
        <v>1424</v>
      </c>
      <c r="E4241" s="100">
        <v>29</v>
      </c>
      <c r="F4241" s="2">
        <v>0</v>
      </c>
      <c r="G4241" s="100">
        <v>0</v>
      </c>
    </row>
    <row r="4242" spans="1:7" ht="13.5" customHeight="1" x14ac:dyDescent="0.2">
      <c r="A4242" s="100">
        <v>4241</v>
      </c>
      <c r="B4242" s="100">
        <v>4285</v>
      </c>
      <c r="C4242" s="4" t="s">
        <v>7</v>
      </c>
      <c r="D4242" s="100">
        <v>1425</v>
      </c>
      <c r="E4242" s="100">
        <v>29</v>
      </c>
      <c r="F4242" s="2">
        <v>0</v>
      </c>
      <c r="G4242" s="100">
        <v>0</v>
      </c>
    </row>
    <row r="4243" spans="1:7" ht="13.5" customHeight="1" x14ac:dyDescent="0.2">
      <c r="A4243" s="100">
        <v>4242</v>
      </c>
      <c r="B4243" s="100">
        <v>4286</v>
      </c>
      <c r="C4243" s="4" t="s">
        <v>7</v>
      </c>
      <c r="D4243" s="100">
        <v>1426</v>
      </c>
      <c r="E4243" s="100">
        <v>29</v>
      </c>
      <c r="F4243" s="2">
        <v>0</v>
      </c>
      <c r="G4243" s="100">
        <v>0</v>
      </c>
    </row>
    <row r="4244" spans="1:7" ht="13.5" customHeight="1" x14ac:dyDescent="0.2">
      <c r="A4244" s="100">
        <v>4243</v>
      </c>
      <c r="B4244" s="100">
        <v>4287</v>
      </c>
      <c r="C4244" s="4" t="s">
        <v>7</v>
      </c>
      <c r="D4244" s="100">
        <v>1427</v>
      </c>
      <c r="E4244" s="100">
        <v>29</v>
      </c>
      <c r="F4244" s="2">
        <v>0</v>
      </c>
      <c r="G4244" s="100">
        <v>0</v>
      </c>
    </row>
    <row r="4245" spans="1:7" ht="13.5" customHeight="1" x14ac:dyDescent="0.2">
      <c r="A4245" s="100">
        <v>4244</v>
      </c>
      <c r="B4245" s="100">
        <v>4288</v>
      </c>
      <c r="C4245" s="4" t="s">
        <v>7</v>
      </c>
      <c r="D4245" s="100">
        <v>1428</v>
      </c>
      <c r="E4245" s="100">
        <v>29</v>
      </c>
      <c r="F4245" s="2">
        <v>0</v>
      </c>
      <c r="G4245" s="100">
        <v>0</v>
      </c>
    </row>
    <row r="4246" spans="1:7" ht="13.5" customHeight="1" x14ac:dyDescent="0.2">
      <c r="A4246" s="100">
        <v>4245</v>
      </c>
      <c r="B4246" s="100">
        <v>4289</v>
      </c>
      <c r="C4246" s="4" t="s">
        <v>7</v>
      </c>
      <c r="D4246" s="100">
        <v>1429</v>
      </c>
      <c r="E4246" s="100">
        <v>29</v>
      </c>
      <c r="F4246" s="2">
        <v>0</v>
      </c>
      <c r="G4246" s="100">
        <v>0</v>
      </c>
    </row>
    <row r="4247" spans="1:7" ht="13.5" customHeight="1" x14ac:dyDescent="0.2">
      <c r="A4247" s="100">
        <v>4246</v>
      </c>
      <c r="B4247" s="100">
        <v>4290</v>
      </c>
      <c r="C4247" s="4" t="s">
        <v>7</v>
      </c>
      <c r="D4247" s="100">
        <v>1430</v>
      </c>
      <c r="E4247" s="100">
        <v>29</v>
      </c>
      <c r="F4247" s="2">
        <v>0</v>
      </c>
      <c r="G4247" s="100">
        <v>0</v>
      </c>
    </row>
    <row r="4248" spans="1:7" ht="13.5" customHeight="1" x14ac:dyDescent="0.2">
      <c r="A4248" s="100">
        <v>4247</v>
      </c>
      <c r="B4248" s="100">
        <v>4291</v>
      </c>
      <c r="C4248" s="4" t="s">
        <v>7</v>
      </c>
      <c r="D4248" s="100">
        <v>1431</v>
      </c>
      <c r="E4248" s="100">
        <v>29</v>
      </c>
      <c r="F4248" s="2">
        <v>0</v>
      </c>
      <c r="G4248" s="100">
        <v>0</v>
      </c>
    </row>
    <row r="4249" spans="1:7" ht="13.5" customHeight="1" x14ac:dyDescent="0.2">
      <c r="A4249" s="100">
        <v>4248</v>
      </c>
      <c r="B4249" s="100">
        <v>4292</v>
      </c>
      <c r="C4249" s="4" t="s">
        <v>7</v>
      </c>
      <c r="D4249" s="100">
        <v>1432</v>
      </c>
      <c r="E4249" s="100">
        <v>29</v>
      </c>
      <c r="F4249" s="2">
        <v>0</v>
      </c>
      <c r="G4249" s="100">
        <v>0</v>
      </c>
    </row>
    <row r="4250" spans="1:7" ht="13.5" customHeight="1" x14ac:dyDescent="0.2">
      <c r="A4250" s="100">
        <v>4249</v>
      </c>
      <c r="B4250" s="100">
        <v>4293</v>
      </c>
      <c r="C4250" s="4" t="s">
        <v>7</v>
      </c>
      <c r="D4250" s="100">
        <v>1433</v>
      </c>
      <c r="E4250" s="100">
        <v>29</v>
      </c>
      <c r="F4250" s="2">
        <v>0</v>
      </c>
      <c r="G4250" s="100">
        <v>0</v>
      </c>
    </row>
    <row r="4251" spans="1:7" ht="13.5" customHeight="1" x14ac:dyDescent="0.2">
      <c r="A4251" s="100">
        <v>4250</v>
      </c>
      <c r="B4251" s="100">
        <v>4294</v>
      </c>
      <c r="C4251" s="4" t="s">
        <v>7</v>
      </c>
      <c r="D4251" s="100">
        <v>1434</v>
      </c>
      <c r="E4251" s="100">
        <v>29</v>
      </c>
      <c r="F4251" s="2">
        <v>0</v>
      </c>
      <c r="G4251" s="100">
        <v>0</v>
      </c>
    </row>
    <row r="4252" spans="1:7" ht="13.5" customHeight="1" x14ac:dyDescent="0.2">
      <c r="A4252" s="100">
        <v>4251</v>
      </c>
      <c r="B4252" s="100">
        <v>4295</v>
      </c>
      <c r="C4252" s="4" t="s">
        <v>7</v>
      </c>
      <c r="D4252" s="100">
        <v>1435</v>
      </c>
      <c r="E4252" s="100">
        <v>29</v>
      </c>
      <c r="F4252" s="2">
        <v>0</v>
      </c>
      <c r="G4252" s="100">
        <v>0</v>
      </c>
    </row>
    <row r="4253" spans="1:7" ht="13.5" customHeight="1" x14ac:dyDescent="0.2">
      <c r="A4253" s="100">
        <v>4252</v>
      </c>
      <c r="B4253" s="100">
        <v>4296</v>
      </c>
      <c r="C4253" s="4" t="s">
        <v>7</v>
      </c>
      <c r="D4253" s="100">
        <v>1436</v>
      </c>
      <c r="E4253" s="100">
        <v>29</v>
      </c>
      <c r="F4253" s="2">
        <v>0</v>
      </c>
      <c r="G4253" s="100">
        <v>0</v>
      </c>
    </row>
    <row r="4254" spans="1:7" ht="13.5" customHeight="1" x14ac:dyDescent="0.2">
      <c r="A4254" s="100">
        <v>4253</v>
      </c>
      <c r="B4254" s="100">
        <v>4297</v>
      </c>
      <c r="C4254" s="4" t="s">
        <v>7</v>
      </c>
      <c r="D4254" s="100">
        <v>1437</v>
      </c>
      <c r="E4254" s="100">
        <v>29</v>
      </c>
      <c r="F4254" s="2">
        <v>0</v>
      </c>
      <c r="G4254" s="100">
        <v>0</v>
      </c>
    </row>
    <row r="4255" spans="1:7" ht="13.5" customHeight="1" x14ac:dyDescent="0.2">
      <c r="A4255" s="100">
        <v>4254</v>
      </c>
      <c r="B4255" s="100">
        <v>4298</v>
      </c>
      <c r="C4255" s="4" t="s">
        <v>7</v>
      </c>
      <c r="D4255" s="100">
        <v>1438</v>
      </c>
      <c r="E4255" s="100">
        <v>29</v>
      </c>
      <c r="F4255" s="2">
        <v>0</v>
      </c>
      <c r="G4255" s="100">
        <v>0</v>
      </c>
    </row>
    <row r="4256" spans="1:7" ht="13.5" customHeight="1" x14ac:dyDescent="0.2">
      <c r="A4256" s="100">
        <v>4255</v>
      </c>
      <c r="B4256" s="100">
        <v>4299</v>
      </c>
      <c r="C4256" s="4" t="s">
        <v>7</v>
      </c>
      <c r="D4256" s="100">
        <v>1439</v>
      </c>
      <c r="E4256" s="100">
        <v>29</v>
      </c>
      <c r="F4256" s="2">
        <v>0</v>
      </c>
      <c r="G4256" s="100">
        <v>0</v>
      </c>
    </row>
    <row r="4257" spans="1:7" ht="13.5" customHeight="1" x14ac:dyDescent="0.2">
      <c r="A4257" s="100">
        <v>4256</v>
      </c>
      <c r="B4257" s="100">
        <v>4300</v>
      </c>
      <c r="C4257" s="4" t="s">
        <v>7</v>
      </c>
      <c r="D4257" s="100">
        <v>1440</v>
      </c>
      <c r="E4257" s="100">
        <v>29</v>
      </c>
      <c r="F4257" s="2">
        <v>0</v>
      </c>
      <c r="G4257" s="100">
        <v>0</v>
      </c>
    </row>
    <row r="4258" spans="1:7" ht="13.5" customHeight="1" x14ac:dyDescent="0.2">
      <c r="A4258" s="100">
        <v>4257</v>
      </c>
      <c r="B4258" s="100">
        <v>4301</v>
      </c>
      <c r="C4258" s="4" t="s">
        <v>7</v>
      </c>
      <c r="D4258" s="100">
        <v>1441</v>
      </c>
      <c r="E4258" s="100">
        <v>29</v>
      </c>
      <c r="F4258" s="2">
        <v>0</v>
      </c>
      <c r="G4258" s="100">
        <v>0</v>
      </c>
    </row>
    <row r="4259" spans="1:7" ht="13.5" customHeight="1" x14ac:dyDescent="0.2">
      <c r="A4259" s="100">
        <v>4258</v>
      </c>
      <c r="B4259" s="100">
        <v>4302</v>
      </c>
      <c r="C4259" s="4" t="s">
        <v>7</v>
      </c>
      <c r="D4259" s="100">
        <v>1442</v>
      </c>
      <c r="E4259" s="100">
        <v>29</v>
      </c>
      <c r="F4259" s="2">
        <v>0</v>
      </c>
      <c r="G4259" s="100">
        <v>0</v>
      </c>
    </row>
    <row r="4260" spans="1:7" ht="13.5" customHeight="1" x14ac:dyDescent="0.2">
      <c r="A4260" s="100">
        <v>4259</v>
      </c>
      <c r="B4260" s="100">
        <v>4303</v>
      </c>
      <c r="C4260" s="4" t="s">
        <v>7</v>
      </c>
      <c r="D4260" s="100">
        <v>446</v>
      </c>
      <c r="E4260" s="100">
        <v>119</v>
      </c>
      <c r="F4260" s="2">
        <v>0</v>
      </c>
      <c r="G4260" s="100">
        <v>0</v>
      </c>
    </row>
    <row r="4261" spans="1:7" ht="13.5" customHeight="1" x14ac:dyDescent="0.2">
      <c r="A4261" s="100">
        <v>4260</v>
      </c>
      <c r="B4261" s="100">
        <v>4304</v>
      </c>
      <c r="C4261" s="4" t="s">
        <v>7</v>
      </c>
      <c r="D4261" s="100">
        <v>447</v>
      </c>
      <c r="E4261" s="100">
        <v>119</v>
      </c>
      <c r="F4261" s="2">
        <v>0</v>
      </c>
      <c r="G4261" s="100">
        <v>0</v>
      </c>
    </row>
    <row r="4262" spans="1:7" ht="13.5" customHeight="1" x14ac:dyDescent="0.2">
      <c r="A4262" s="100">
        <v>4261</v>
      </c>
      <c r="B4262" s="100">
        <v>4305</v>
      </c>
      <c r="C4262" s="4" t="s">
        <v>7</v>
      </c>
      <c r="D4262" s="100">
        <v>448</v>
      </c>
      <c r="E4262" s="100">
        <v>119</v>
      </c>
      <c r="F4262" s="2">
        <v>0</v>
      </c>
      <c r="G4262" s="100">
        <v>0</v>
      </c>
    </row>
    <row r="4263" spans="1:7" ht="13.5" customHeight="1" x14ac:dyDescent="0.2">
      <c r="A4263" s="100">
        <v>4262</v>
      </c>
      <c r="B4263" s="100">
        <v>4306</v>
      </c>
      <c r="C4263" s="4" t="s">
        <v>7</v>
      </c>
      <c r="D4263" s="100">
        <v>449</v>
      </c>
      <c r="E4263" s="100">
        <v>119</v>
      </c>
      <c r="F4263" s="2">
        <v>0</v>
      </c>
      <c r="G4263" s="100">
        <v>0</v>
      </c>
    </row>
    <row r="4264" spans="1:7" ht="13.5" customHeight="1" x14ac:dyDescent="0.2">
      <c r="A4264" s="100">
        <v>4263</v>
      </c>
      <c r="B4264" s="100">
        <v>4307</v>
      </c>
      <c r="C4264" s="4" t="s">
        <v>7</v>
      </c>
      <c r="D4264" s="100">
        <v>450</v>
      </c>
      <c r="E4264" s="100">
        <v>119</v>
      </c>
      <c r="F4264" s="2">
        <v>0</v>
      </c>
      <c r="G4264" s="100">
        <v>0</v>
      </c>
    </row>
    <row r="4265" spans="1:7" ht="13.5" customHeight="1" x14ac:dyDescent="0.2">
      <c r="A4265" s="100">
        <v>4264</v>
      </c>
      <c r="B4265" s="100">
        <v>4308</v>
      </c>
      <c r="C4265" s="4" t="s">
        <v>7</v>
      </c>
      <c r="D4265" s="100">
        <v>451</v>
      </c>
      <c r="E4265" s="100">
        <v>119</v>
      </c>
      <c r="F4265" s="2">
        <v>0</v>
      </c>
      <c r="G4265" s="100">
        <v>0</v>
      </c>
    </row>
    <row r="4266" spans="1:7" ht="13.5" customHeight="1" x14ac:dyDescent="0.2">
      <c r="A4266" s="100">
        <v>4265</v>
      </c>
      <c r="B4266" s="100">
        <v>4309</v>
      </c>
      <c r="C4266" s="4" t="s">
        <v>7</v>
      </c>
      <c r="D4266" s="100">
        <v>452</v>
      </c>
      <c r="E4266" s="100">
        <v>119</v>
      </c>
      <c r="F4266" s="2">
        <v>0</v>
      </c>
      <c r="G4266" s="100">
        <v>0</v>
      </c>
    </row>
    <row r="4267" spans="1:7" ht="13.5" customHeight="1" x14ac:dyDescent="0.2">
      <c r="A4267" s="100">
        <v>4266</v>
      </c>
      <c r="B4267" s="100">
        <v>4310</v>
      </c>
      <c r="C4267" s="4" t="s">
        <v>7</v>
      </c>
      <c r="D4267" s="100">
        <v>453</v>
      </c>
      <c r="E4267" s="100">
        <v>119</v>
      </c>
      <c r="F4267" s="2">
        <v>0</v>
      </c>
      <c r="G4267" s="100">
        <v>0</v>
      </c>
    </row>
    <row r="4268" spans="1:7" ht="13.5" customHeight="1" x14ac:dyDescent="0.2">
      <c r="A4268" s="100">
        <v>4267</v>
      </c>
      <c r="B4268" s="100">
        <v>4311</v>
      </c>
      <c r="C4268" s="4" t="s">
        <v>7</v>
      </c>
      <c r="D4268" s="100">
        <v>454</v>
      </c>
      <c r="E4268" s="100">
        <v>119</v>
      </c>
      <c r="F4268" s="2">
        <v>0</v>
      </c>
      <c r="G4268" s="100">
        <v>0</v>
      </c>
    </row>
    <row r="4269" spans="1:7" ht="13.5" customHeight="1" x14ac:dyDescent="0.2">
      <c r="A4269" s="100">
        <v>4268</v>
      </c>
      <c r="B4269" s="100">
        <v>4312</v>
      </c>
      <c r="C4269" s="4" t="s">
        <v>7</v>
      </c>
      <c r="D4269" s="100">
        <v>455</v>
      </c>
      <c r="E4269" s="100">
        <v>119</v>
      </c>
      <c r="F4269" s="2">
        <v>0</v>
      </c>
      <c r="G4269" s="100">
        <v>0</v>
      </c>
    </row>
    <row r="4270" spans="1:7" ht="13.5" customHeight="1" x14ac:dyDescent="0.2">
      <c r="A4270" s="100">
        <v>4269</v>
      </c>
      <c r="B4270" s="100">
        <v>4313</v>
      </c>
      <c r="C4270" s="4" t="s">
        <v>7</v>
      </c>
      <c r="D4270" s="100">
        <v>441</v>
      </c>
      <c r="E4270" s="100">
        <v>119</v>
      </c>
      <c r="F4270" s="2">
        <v>0</v>
      </c>
      <c r="G4270" s="100">
        <v>0</v>
      </c>
    </row>
    <row r="4271" spans="1:7" ht="13.5" customHeight="1" x14ac:dyDescent="0.2">
      <c r="A4271" s="100">
        <v>4270</v>
      </c>
      <c r="B4271" s="100">
        <v>4314</v>
      </c>
      <c r="C4271" s="4" t="s">
        <v>7</v>
      </c>
      <c r="D4271" s="100">
        <v>442</v>
      </c>
      <c r="E4271" s="100">
        <v>119</v>
      </c>
      <c r="F4271" s="2">
        <v>0</v>
      </c>
      <c r="G4271" s="100">
        <v>0</v>
      </c>
    </row>
    <row r="4272" spans="1:7" ht="13.5" customHeight="1" x14ac:dyDescent="0.2">
      <c r="A4272" s="100">
        <v>4271</v>
      </c>
      <c r="B4272" s="100">
        <v>4315</v>
      </c>
      <c r="C4272" s="4" t="s">
        <v>7</v>
      </c>
      <c r="D4272" s="100">
        <v>444</v>
      </c>
      <c r="E4272" s="100">
        <v>119</v>
      </c>
      <c r="F4272" s="2">
        <v>0</v>
      </c>
      <c r="G4272" s="100">
        <v>0</v>
      </c>
    </row>
    <row r="4273" spans="1:7" ht="13.5" customHeight="1" x14ac:dyDescent="0.2">
      <c r="A4273" s="100">
        <v>4272</v>
      </c>
      <c r="B4273" s="100">
        <v>4316</v>
      </c>
      <c r="C4273" s="4" t="s">
        <v>7</v>
      </c>
      <c r="D4273" s="100">
        <v>445</v>
      </c>
      <c r="E4273" s="100">
        <v>119</v>
      </c>
      <c r="F4273" s="2">
        <v>0</v>
      </c>
      <c r="G4273" s="100">
        <v>0</v>
      </c>
    </row>
    <row r="4274" spans="1:7" ht="13.5" customHeight="1" x14ac:dyDescent="0.2">
      <c r="A4274" s="100">
        <v>4273</v>
      </c>
      <c r="B4274" s="100">
        <v>4317</v>
      </c>
      <c r="C4274" s="4" t="s">
        <v>7</v>
      </c>
      <c r="D4274" s="100">
        <v>87</v>
      </c>
      <c r="E4274" s="100">
        <v>171</v>
      </c>
      <c r="F4274" s="2">
        <v>0</v>
      </c>
      <c r="G4274" s="100">
        <v>0</v>
      </c>
    </row>
    <row r="4275" spans="1:7" ht="13.5" customHeight="1" x14ac:dyDescent="0.2">
      <c r="A4275" s="100">
        <v>4274</v>
      </c>
      <c r="B4275" s="100">
        <v>4318</v>
      </c>
      <c r="C4275" s="4" t="s">
        <v>7</v>
      </c>
      <c r="D4275" s="100">
        <v>88</v>
      </c>
      <c r="E4275" s="100">
        <v>171</v>
      </c>
      <c r="F4275" s="2">
        <v>0</v>
      </c>
      <c r="G4275" s="100">
        <v>0</v>
      </c>
    </row>
    <row r="4276" spans="1:7" ht="13.5" customHeight="1" x14ac:dyDescent="0.2">
      <c r="A4276" s="100">
        <v>4275</v>
      </c>
      <c r="B4276" s="100">
        <v>4319</v>
      </c>
      <c r="C4276" s="4" t="s">
        <v>7</v>
      </c>
      <c r="D4276" s="100">
        <v>89</v>
      </c>
      <c r="E4276" s="100">
        <v>171</v>
      </c>
      <c r="F4276" s="2">
        <v>0</v>
      </c>
      <c r="G4276" s="100">
        <v>0</v>
      </c>
    </row>
    <row r="4277" spans="1:7" ht="13.5" customHeight="1" x14ac:dyDescent="0.2">
      <c r="A4277" s="100">
        <v>4276</v>
      </c>
      <c r="B4277" s="100">
        <v>4320</v>
      </c>
      <c r="C4277" s="4" t="s">
        <v>7</v>
      </c>
      <c r="D4277" s="100">
        <v>90</v>
      </c>
      <c r="E4277" s="100">
        <v>171</v>
      </c>
      <c r="F4277" s="2">
        <v>0</v>
      </c>
      <c r="G4277" s="100">
        <v>0</v>
      </c>
    </row>
    <row r="4278" spans="1:7" ht="13.5" customHeight="1" x14ac:dyDescent="0.2">
      <c r="A4278" s="100">
        <v>4277</v>
      </c>
      <c r="B4278" s="100">
        <v>4321</v>
      </c>
      <c r="C4278" s="4" t="s">
        <v>7</v>
      </c>
      <c r="D4278" s="100">
        <v>91</v>
      </c>
      <c r="E4278" s="100">
        <v>171</v>
      </c>
      <c r="F4278" s="2">
        <v>0</v>
      </c>
      <c r="G4278" s="100">
        <v>0</v>
      </c>
    </row>
    <row r="4279" spans="1:7" ht="13.5" customHeight="1" x14ac:dyDescent="0.2">
      <c r="A4279" s="100">
        <v>4278</v>
      </c>
      <c r="B4279" s="100">
        <v>4322</v>
      </c>
      <c r="C4279" s="4" t="s">
        <v>7</v>
      </c>
      <c r="D4279" s="100">
        <v>93</v>
      </c>
      <c r="E4279" s="100">
        <v>74</v>
      </c>
      <c r="F4279" s="2">
        <v>0</v>
      </c>
      <c r="G4279" s="100">
        <v>0</v>
      </c>
    </row>
    <row r="4280" spans="1:7" ht="13.5" customHeight="1" x14ac:dyDescent="0.2">
      <c r="A4280" s="100">
        <v>4279</v>
      </c>
      <c r="B4280" s="100">
        <v>4323</v>
      </c>
      <c r="C4280" s="4" t="s">
        <v>7</v>
      </c>
      <c r="D4280" s="100">
        <v>94</v>
      </c>
      <c r="E4280" s="100">
        <v>74</v>
      </c>
      <c r="F4280" s="2">
        <v>0</v>
      </c>
      <c r="G4280" s="100">
        <v>0</v>
      </c>
    </row>
    <row r="4281" spans="1:7" ht="13.5" customHeight="1" x14ac:dyDescent="0.2">
      <c r="A4281" s="100">
        <v>4280</v>
      </c>
      <c r="B4281" s="100">
        <v>4324</v>
      </c>
      <c r="C4281" s="4" t="s">
        <v>7</v>
      </c>
      <c r="D4281" s="100">
        <v>95</v>
      </c>
      <c r="E4281" s="100">
        <v>74</v>
      </c>
      <c r="F4281" s="2">
        <v>0</v>
      </c>
      <c r="G4281" s="100">
        <v>0</v>
      </c>
    </row>
    <row r="4282" spans="1:7" ht="13.5" customHeight="1" x14ac:dyDescent="0.2">
      <c r="A4282" s="100">
        <v>4281</v>
      </c>
      <c r="B4282" s="100">
        <v>4325</v>
      </c>
      <c r="C4282" s="4" t="s">
        <v>7</v>
      </c>
      <c r="D4282" s="100">
        <v>96</v>
      </c>
      <c r="E4282" s="100">
        <v>74</v>
      </c>
      <c r="F4282" s="2">
        <v>0</v>
      </c>
      <c r="G4282" s="100">
        <v>0</v>
      </c>
    </row>
    <row r="4283" spans="1:7" ht="13.5" customHeight="1" x14ac:dyDescent="0.2">
      <c r="A4283" s="100">
        <v>4282</v>
      </c>
      <c r="B4283" s="100">
        <v>4326</v>
      </c>
      <c r="C4283" s="4" t="s">
        <v>7</v>
      </c>
      <c r="D4283" s="100">
        <v>97</v>
      </c>
      <c r="E4283" s="100">
        <v>74</v>
      </c>
      <c r="F4283" s="2">
        <v>0</v>
      </c>
      <c r="G4283" s="100">
        <v>0</v>
      </c>
    </row>
    <row r="4284" spans="1:7" ht="13.5" customHeight="1" x14ac:dyDescent="0.2">
      <c r="A4284" s="100">
        <v>4283</v>
      </c>
      <c r="B4284" s="100">
        <v>4327</v>
      </c>
      <c r="C4284" s="4" t="s">
        <v>7</v>
      </c>
      <c r="D4284" s="100">
        <v>456</v>
      </c>
      <c r="E4284" s="100">
        <v>119</v>
      </c>
      <c r="F4284" s="2">
        <v>0</v>
      </c>
      <c r="G4284" s="100">
        <v>0</v>
      </c>
    </row>
    <row r="4285" spans="1:7" ht="13.5" customHeight="1" x14ac:dyDescent="0.2">
      <c r="A4285" s="100">
        <v>4284</v>
      </c>
      <c r="B4285" s="100">
        <v>4328</v>
      </c>
      <c r="C4285" s="4" t="s">
        <v>7</v>
      </c>
      <c r="D4285" s="100">
        <v>457</v>
      </c>
      <c r="E4285" s="100">
        <v>119</v>
      </c>
      <c r="F4285" s="2">
        <v>0</v>
      </c>
      <c r="G4285" s="100">
        <v>0</v>
      </c>
    </row>
    <row r="4286" spans="1:7" ht="13.5" customHeight="1" x14ac:dyDescent="0.2">
      <c r="A4286" s="100">
        <v>4285</v>
      </c>
      <c r="B4286" s="100">
        <v>4329</v>
      </c>
      <c r="C4286" s="4" t="s">
        <v>7</v>
      </c>
      <c r="D4286" s="100">
        <v>458</v>
      </c>
      <c r="E4286" s="100">
        <v>119</v>
      </c>
      <c r="F4286" s="2">
        <v>0</v>
      </c>
      <c r="G4286" s="100">
        <v>0</v>
      </c>
    </row>
    <row r="4287" spans="1:7" ht="13.5" customHeight="1" x14ac:dyDescent="0.2">
      <c r="A4287" s="100">
        <v>4286</v>
      </c>
      <c r="B4287" s="100">
        <v>4330</v>
      </c>
      <c r="C4287" s="4" t="s">
        <v>7</v>
      </c>
      <c r="D4287" s="100">
        <v>459</v>
      </c>
      <c r="E4287" s="100">
        <v>119</v>
      </c>
      <c r="F4287" s="2">
        <v>0</v>
      </c>
      <c r="G4287" s="100">
        <v>0</v>
      </c>
    </row>
    <row r="4288" spans="1:7" ht="13.5" customHeight="1" x14ac:dyDescent="0.2">
      <c r="A4288" s="100">
        <v>4287</v>
      </c>
      <c r="B4288" s="100">
        <v>4331</v>
      </c>
      <c r="C4288" s="4" t="s">
        <v>7</v>
      </c>
      <c r="D4288" s="100">
        <v>461</v>
      </c>
      <c r="E4288" s="100">
        <v>119</v>
      </c>
      <c r="F4288" s="2">
        <v>0</v>
      </c>
      <c r="G4288" s="100">
        <v>0</v>
      </c>
    </row>
    <row r="4289" spans="1:7" ht="13.5" customHeight="1" x14ac:dyDescent="0.2">
      <c r="A4289" s="100">
        <v>4288</v>
      </c>
      <c r="B4289" s="100">
        <v>4332</v>
      </c>
      <c r="C4289" s="4" t="s">
        <v>7</v>
      </c>
      <c r="D4289" s="100">
        <v>462</v>
      </c>
      <c r="E4289" s="100">
        <v>119</v>
      </c>
      <c r="F4289" s="2">
        <v>0</v>
      </c>
      <c r="G4289" s="100">
        <v>0</v>
      </c>
    </row>
    <row r="4290" spans="1:7" ht="13.5" customHeight="1" x14ac:dyDescent="0.2">
      <c r="A4290" s="100">
        <v>4289</v>
      </c>
      <c r="B4290" s="100">
        <v>4333</v>
      </c>
      <c r="C4290" s="4" t="s">
        <v>7</v>
      </c>
      <c r="D4290" s="100">
        <v>463</v>
      </c>
      <c r="E4290" s="100">
        <v>119</v>
      </c>
      <c r="F4290" s="2">
        <v>0</v>
      </c>
      <c r="G4290" s="100">
        <v>0</v>
      </c>
    </row>
    <row r="4291" spans="1:7" ht="13.5" customHeight="1" x14ac:dyDescent="0.2">
      <c r="A4291" s="100">
        <v>4290</v>
      </c>
      <c r="B4291" s="100">
        <v>4334</v>
      </c>
      <c r="C4291" s="4" t="s">
        <v>7</v>
      </c>
      <c r="D4291" s="100">
        <v>464</v>
      </c>
      <c r="E4291" s="100">
        <v>119</v>
      </c>
      <c r="F4291" s="2">
        <v>0</v>
      </c>
      <c r="G4291" s="100">
        <v>0</v>
      </c>
    </row>
    <row r="4292" spans="1:7" ht="13.5" customHeight="1" x14ac:dyDescent="0.2">
      <c r="A4292" s="100">
        <v>4291</v>
      </c>
      <c r="B4292" s="100">
        <v>4335</v>
      </c>
      <c r="C4292" s="4" t="s">
        <v>7</v>
      </c>
      <c r="D4292" s="100">
        <v>465</v>
      </c>
      <c r="E4292" s="100">
        <v>119</v>
      </c>
      <c r="F4292" s="2">
        <v>0</v>
      </c>
      <c r="G4292" s="100">
        <v>0</v>
      </c>
    </row>
    <row r="4293" spans="1:7" ht="13.5" customHeight="1" x14ac:dyDescent="0.2">
      <c r="A4293" s="100">
        <v>4292</v>
      </c>
      <c r="B4293" s="100">
        <v>4336</v>
      </c>
      <c r="C4293" s="4" t="s">
        <v>7</v>
      </c>
      <c r="D4293" s="100">
        <v>92</v>
      </c>
      <c r="E4293" s="100">
        <v>171</v>
      </c>
      <c r="F4293" s="2">
        <v>0</v>
      </c>
      <c r="G4293" s="100">
        <v>0</v>
      </c>
    </row>
    <row r="4294" spans="1:7" ht="13.5" customHeight="1" x14ac:dyDescent="0.2">
      <c r="A4294" s="100">
        <v>4293</v>
      </c>
      <c r="B4294" s="100">
        <v>4337</v>
      </c>
      <c r="C4294" s="4" t="s">
        <v>7</v>
      </c>
      <c r="D4294" s="100">
        <v>93</v>
      </c>
      <c r="E4294" s="100">
        <v>171</v>
      </c>
      <c r="F4294" s="2">
        <v>0</v>
      </c>
      <c r="G4294" s="100">
        <v>0</v>
      </c>
    </row>
    <row r="4295" spans="1:7" ht="13.5" customHeight="1" x14ac:dyDescent="0.2">
      <c r="A4295" s="100">
        <v>4294</v>
      </c>
      <c r="B4295" s="100">
        <v>4338</v>
      </c>
      <c r="C4295" s="4" t="s">
        <v>7</v>
      </c>
      <c r="D4295" s="100">
        <v>94</v>
      </c>
      <c r="E4295" s="100">
        <v>171</v>
      </c>
      <c r="F4295" s="2">
        <v>0</v>
      </c>
      <c r="G4295" s="100">
        <v>0</v>
      </c>
    </row>
    <row r="4296" spans="1:7" ht="13.5" customHeight="1" x14ac:dyDescent="0.2">
      <c r="A4296" s="100">
        <v>4295</v>
      </c>
      <c r="B4296" s="100">
        <v>4339</v>
      </c>
      <c r="C4296" s="4" t="s">
        <v>7</v>
      </c>
      <c r="D4296" s="100">
        <v>95</v>
      </c>
      <c r="E4296" s="100">
        <v>171</v>
      </c>
      <c r="F4296" s="2">
        <v>0</v>
      </c>
      <c r="G4296" s="100">
        <v>0</v>
      </c>
    </row>
    <row r="4297" spans="1:7" ht="13.5" customHeight="1" x14ac:dyDescent="0.2">
      <c r="A4297" s="100">
        <v>4296</v>
      </c>
      <c r="B4297" s="100">
        <v>4340</v>
      </c>
      <c r="C4297" s="4" t="s">
        <v>7</v>
      </c>
      <c r="D4297" s="100">
        <v>96</v>
      </c>
      <c r="E4297" s="100">
        <v>171</v>
      </c>
      <c r="F4297" s="2">
        <v>0</v>
      </c>
      <c r="G4297" s="100">
        <v>0</v>
      </c>
    </row>
    <row r="4298" spans="1:7" ht="13.5" customHeight="1" x14ac:dyDescent="0.2">
      <c r="A4298" s="100">
        <v>4297</v>
      </c>
      <c r="B4298" s="100">
        <v>4341</v>
      </c>
      <c r="C4298" s="4" t="s">
        <v>7</v>
      </c>
      <c r="D4298" s="100">
        <v>1562</v>
      </c>
      <c r="E4298" s="100">
        <v>157</v>
      </c>
      <c r="F4298" s="2">
        <v>0</v>
      </c>
      <c r="G4298" s="100">
        <v>0</v>
      </c>
    </row>
    <row r="4299" spans="1:7" ht="13.5" customHeight="1" x14ac:dyDescent="0.2">
      <c r="A4299" s="100">
        <v>4298</v>
      </c>
      <c r="B4299" s="100">
        <v>4342</v>
      </c>
      <c r="C4299" s="4" t="s">
        <v>7</v>
      </c>
      <c r="D4299" s="100">
        <v>1563</v>
      </c>
      <c r="E4299" s="100">
        <v>157</v>
      </c>
      <c r="F4299" s="2">
        <v>0</v>
      </c>
      <c r="G4299" s="100">
        <v>0</v>
      </c>
    </row>
    <row r="4300" spans="1:7" ht="13.5" customHeight="1" x14ac:dyDescent="0.2">
      <c r="A4300" s="100">
        <v>4299</v>
      </c>
      <c r="B4300" s="100">
        <v>4343</v>
      </c>
      <c r="C4300" s="4" t="s">
        <v>7</v>
      </c>
      <c r="D4300" s="100">
        <v>1564</v>
      </c>
      <c r="E4300" s="100">
        <v>157</v>
      </c>
      <c r="F4300" s="2">
        <v>0</v>
      </c>
      <c r="G4300" s="100">
        <v>0</v>
      </c>
    </row>
    <row r="4301" spans="1:7" ht="13.5" customHeight="1" x14ac:dyDescent="0.2">
      <c r="A4301" s="100">
        <v>4300</v>
      </c>
      <c r="B4301" s="100">
        <v>4344</v>
      </c>
      <c r="C4301" s="4" t="s">
        <v>7</v>
      </c>
      <c r="D4301" s="100">
        <v>1566</v>
      </c>
      <c r="E4301" s="100">
        <v>157</v>
      </c>
      <c r="F4301" s="2">
        <v>0</v>
      </c>
      <c r="G4301" s="100">
        <v>0</v>
      </c>
    </row>
    <row r="4302" spans="1:7" ht="13.5" customHeight="1" x14ac:dyDescent="0.2">
      <c r="A4302" s="100">
        <v>4301</v>
      </c>
      <c r="B4302" s="100">
        <v>4345</v>
      </c>
      <c r="C4302" s="4" t="s">
        <v>7</v>
      </c>
      <c r="D4302" s="100">
        <v>1567</v>
      </c>
      <c r="E4302" s="100">
        <v>157</v>
      </c>
      <c r="F4302" s="2">
        <v>0</v>
      </c>
      <c r="G4302" s="100">
        <v>0</v>
      </c>
    </row>
    <row r="4303" spans="1:7" ht="13.5" customHeight="1" x14ac:dyDescent="0.2">
      <c r="A4303" s="100">
        <v>4302</v>
      </c>
      <c r="B4303" s="100">
        <v>4346</v>
      </c>
      <c r="C4303" s="4" t="s">
        <v>7</v>
      </c>
      <c r="D4303" s="100">
        <v>1568</v>
      </c>
      <c r="E4303" s="100">
        <v>157</v>
      </c>
      <c r="F4303" s="2">
        <v>0</v>
      </c>
      <c r="G4303" s="100">
        <v>0</v>
      </c>
    </row>
    <row r="4304" spans="1:7" ht="13.5" customHeight="1" x14ac:dyDescent="0.2">
      <c r="A4304" s="100">
        <v>4303</v>
      </c>
      <c r="B4304" s="100">
        <v>4347</v>
      </c>
      <c r="C4304" s="4" t="s">
        <v>7</v>
      </c>
      <c r="D4304" s="100">
        <v>1570</v>
      </c>
      <c r="E4304" s="100">
        <v>157</v>
      </c>
      <c r="F4304" s="2">
        <v>0</v>
      </c>
      <c r="G4304" s="100">
        <v>0</v>
      </c>
    </row>
    <row r="4305" spans="1:7" ht="13.5" customHeight="1" x14ac:dyDescent="0.2">
      <c r="A4305" s="100">
        <v>4304</v>
      </c>
      <c r="B4305" s="100">
        <v>4348</v>
      </c>
      <c r="C4305" s="4" t="s">
        <v>7</v>
      </c>
      <c r="D4305" s="100">
        <v>1571</v>
      </c>
      <c r="E4305" s="100">
        <v>157</v>
      </c>
      <c r="F4305" s="2">
        <v>0</v>
      </c>
      <c r="G4305" s="100">
        <v>0</v>
      </c>
    </row>
    <row r="4306" spans="1:7" ht="13.5" customHeight="1" x14ac:dyDescent="0.2">
      <c r="A4306" s="100">
        <v>4305</v>
      </c>
      <c r="B4306" s="100">
        <v>4349</v>
      </c>
      <c r="C4306" s="4" t="s">
        <v>7</v>
      </c>
      <c r="D4306" s="100">
        <v>1572</v>
      </c>
      <c r="E4306" s="100">
        <v>157</v>
      </c>
      <c r="F4306" s="2">
        <v>0</v>
      </c>
      <c r="G4306" s="100">
        <v>0</v>
      </c>
    </row>
    <row r="4307" spans="1:7" ht="13.5" customHeight="1" x14ac:dyDescent="0.2">
      <c r="A4307" s="100">
        <v>4306</v>
      </c>
      <c r="B4307" s="100">
        <v>4350</v>
      </c>
      <c r="C4307" s="4" t="s">
        <v>7</v>
      </c>
      <c r="D4307" s="100">
        <v>1573</v>
      </c>
      <c r="E4307" s="100">
        <v>157</v>
      </c>
      <c r="F4307" s="2">
        <v>0</v>
      </c>
      <c r="G4307" s="100">
        <v>0</v>
      </c>
    </row>
    <row r="4308" spans="1:7" ht="13.5" customHeight="1" x14ac:dyDescent="0.2">
      <c r="A4308" s="100">
        <v>4307</v>
      </c>
      <c r="B4308" s="100">
        <v>4351</v>
      </c>
      <c r="C4308" s="4" t="s">
        <v>7</v>
      </c>
      <c r="D4308" s="100">
        <v>1574</v>
      </c>
      <c r="E4308" s="100">
        <v>157</v>
      </c>
      <c r="F4308" s="2">
        <v>0</v>
      </c>
      <c r="G4308" s="100">
        <v>0</v>
      </c>
    </row>
    <row r="4309" spans="1:7" ht="13.5" customHeight="1" x14ac:dyDescent="0.2">
      <c r="A4309" s="100">
        <v>4308</v>
      </c>
      <c r="B4309" s="100">
        <v>4352</v>
      </c>
      <c r="C4309" s="4" t="s">
        <v>7</v>
      </c>
      <c r="D4309" s="100">
        <v>1575</v>
      </c>
      <c r="E4309" s="100">
        <v>157</v>
      </c>
      <c r="F4309" s="2">
        <v>0</v>
      </c>
      <c r="G4309" s="100">
        <v>0</v>
      </c>
    </row>
    <row r="4310" spans="1:7" ht="13.5" customHeight="1" x14ac:dyDescent="0.2">
      <c r="A4310" s="100">
        <v>4309</v>
      </c>
      <c r="B4310" s="100">
        <v>4353</v>
      </c>
      <c r="C4310" s="4" t="s">
        <v>7</v>
      </c>
      <c r="D4310" s="100">
        <v>1576</v>
      </c>
      <c r="E4310" s="100">
        <v>157</v>
      </c>
      <c r="F4310" s="2">
        <v>0</v>
      </c>
      <c r="G4310" s="100">
        <v>0</v>
      </c>
    </row>
    <row r="4311" spans="1:7" ht="13.5" customHeight="1" x14ac:dyDescent="0.2">
      <c r="A4311" s="100">
        <v>4310</v>
      </c>
      <c r="B4311" s="100">
        <v>4354</v>
      </c>
      <c r="C4311" s="4" t="s">
        <v>7</v>
      </c>
      <c r="D4311" s="100">
        <v>1578</v>
      </c>
      <c r="E4311" s="100">
        <v>157</v>
      </c>
      <c r="F4311" s="2">
        <v>0</v>
      </c>
      <c r="G4311" s="100">
        <v>0</v>
      </c>
    </row>
    <row r="4312" spans="1:7" ht="13.5" customHeight="1" x14ac:dyDescent="0.2">
      <c r="A4312" s="100">
        <v>4311</v>
      </c>
      <c r="B4312" s="100">
        <v>4355</v>
      </c>
      <c r="C4312" s="4" t="s">
        <v>7</v>
      </c>
      <c r="D4312" s="100">
        <v>1569</v>
      </c>
      <c r="E4312" s="100">
        <v>157</v>
      </c>
      <c r="F4312" s="2">
        <v>0</v>
      </c>
      <c r="G4312" s="100">
        <v>0</v>
      </c>
    </row>
    <row r="4313" spans="1:7" ht="13.5" customHeight="1" x14ac:dyDescent="0.2">
      <c r="A4313" s="100">
        <v>4312</v>
      </c>
      <c r="B4313" s="100">
        <v>4356</v>
      </c>
      <c r="C4313" s="4" t="s">
        <v>7</v>
      </c>
      <c r="D4313" s="100">
        <v>1580</v>
      </c>
      <c r="E4313" s="100">
        <v>157</v>
      </c>
      <c r="F4313" s="2">
        <v>0</v>
      </c>
      <c r="G4313" s="100">
        <v>0</v>
      </c>
    </row>
    <row r="4314" spans="1:7" ht="13.5" customHeight="1" x14ac:dyDescent="0.2">
      <c r="A4314" s="100">
        <v>4313</v>
      </c>
      <c r="B4314" s="100">
        <v>4357</v>
      </c>
      <c r="C4314" s="4" t="s">
        <v>7</v>
      </c>
      <c r="D4314" s="100">
        <v>1581</v>
      </c>
      <c r="E4314" s="100">
        <v>157</v>
      </c>
      <c r="F4314" s="2">
        <v>0</v>
      </c>
      <c r="G4314" s="100">
        <v>0</v>
      </c>
    </row>
    <row r="4315" spans="1:7" ht="13.5" customHeight="1" x14ac:dyDescent="0.2">
      <c r="A4315" s="100">
        <v>4314</v>
      </c>
      <c r="B4315" s="100">
        <v>4358</v>
      </c>
      <c r="C4315" s="4" t="s">
        <v>7</v>
      </c>
      <c r="D4315" s="100">
        <v>1582</v>
      </c>
      <c r="E4315" s="100">
        <v>157</v>
      </c>
      <c r="F4315" s="2">
        <v>0</v>
      </c>
      <c r="G4315" s="100">
        <v>0</v>
      </c>
    </row>
    <row r="4316" spans="1:7" ht="13.5" customHeight="1" x14ac:dyDescent="0.2">
      <c r="A4316" s="100">
        <v>4315</v>
      </c>
      <c r="B4316" s="100">
        <v>4359</v>
      </c>
      <c r="C4316" s="4" t="s">
        <v>7</v>
      </c>
      <c r="D4316" s="100">
        <v>1584</v>
      </c>
      <c r="E4316" s="100">
        <v>157</v>
      </c>
      <c r="F4316" s="2">
        <v>0</v>
      </c>
      <c r="G4316" s="100">
        <v>0</v>
      </c>
    </row>
    <row r="4317" spans="1:7" ht="13.5" customHeight="1" x14ac:dyDescent="0.2">
      <c r="A4317" s="100">
        <v>4316</v>
      </c>
      <c r="B4317" s="100">
        <v>4360</v>
      </c>
      <c r="C4317" s="4" t="s">
        <v>7</v>
      </c>
      <c r="D4317" s="100">
        <v>1585</v>
      </c>
      <c r="E4317" s="100">
        <v>157</v>
      </c>
      <c r="F4317" s="2">
        <v>0</v>
      </c>
      <c r="G4317" s="100">
        <v>0</v>
      </c>
    </row>
    <row r="4318" spans="1:7" ht="13.5" customHeight="1" x14ac:dyDescent="0.2">
      <c r="A4318" s="100">
        <v>4317</v>
      </c>
      <c r="B4318" s="100">
        <v>4361</v>
      </c>
      <c r="C4318" s="4" t="s">
        <v>7</v>
      </c>
      <c r="D4318" s="100">
        <v>1586</v>
      </c>
      <c r="E4318" s="100">
        <v>157</v>
      </c>
      <c r="F4318" s="2">
        <v>0</v>
      </c>
      <c r="G4318" s="100">
        <v>0</v>
      </c>
    </row>
    <row r="4319" spans="1:7" ht="13.5" customHeight="1" x14ac:dyDescent="0.2">
      <c r="A4319" s="100">
        <v>4318</v>
      </c>
      <c r="B4319" s="100">
        <v>4362</v>
      </c>
      <c r="C4319" s="4" t="s">
        <v>7</v>
      </c>
      <c r="D4319" s="100">
        <v>1587</v>
      </c>
      <c r="E4319" s="100">
        <v>157</v>
      </c>
      <c r="F4319" s="2">
        <v>0</v>
      </c>
      <c r="G4319" s="100">
        <v>0</v>
      </c>
    </row>
    <row r="4320" spans="1:7" ht="13.5" customHeight="1" x14ac:dyDescent="0.2">
      <c r="A4320" s="100">
        <v>4319</v>
      </c>
      <c r="B4320" s="100">
        <v>4363</v>
      </c>
      <c r="C4320" s="4" t="s">
        <v>7</v>
      </c>
      <c r="D4320" s="100">
        <v>1588</v>
      </c>
      <c r="E4320" s="100">
        <v>157</v>
      </c>
      <c r="F4320" s="2">
        <v>0</v>
      </c>
      <c r="G4320" s="100">
        <v>0</v>
      </c>
    </row>
    <row r="4321" spans="1:7" ht="13.5" customHeight="1" x14ac:dyDescent="0.2">
      <c r="A4321" s="100">
        <v>4320</v>
      </c>
      <c r="B4321" s="100">
        <v>4364</v>
      </c>
      <c r="C4321" s="4" t="s">
        <v>7</v>
      </c>
      <c r="D4321" s="100">
        <v>1589</v>
      </c>
      <c r="E4321" s="100">
        <v>157</v>
      </c>
      <c r="F4321" s="2">
        <v>0</v>
      </c>
      <c r="G4321" s="100">
        <v>0</v>
      </c>
    </row>
    <row r="4322" spans="1:7" ht="13.5" customHeight="1" x14ac:dyDescent="0.2">
      <c r="A4322" s="100">
        <v>4321</v>
      </c>
      <c r="B4322" s="100">
        <v>4365</v>
      </c>
      <c r="C4322" s="4" t="s">
        <v>7</v>
      </c>
      <c r="D4322" s="100">
        <v>1590</v>
      </c>
      <c r="E4322" s="100">
        <v>157</v>
      </c>
      <c r="F4322" s="2">
        <v>0</v>
      </c>
      <c r="G4322" s="100">
        <v>0</v>
      </c>
    </row>
    <row r="4323" spans="1:7" ht="13.5" customHeight="1" x14ac:dyDescent="0.2">
      <c r="A4323" s="100">
        <v>4322</v>
      </c>
      <c r="B4323" s="100">
        <v>4366</v>
      </c>
      <c r="C4323" s="4" t="s">
        <v>7</v>
      </c>
      <c r="D4323" s="100">
        <v>1591</v>
      </c>
      <c r="E4323" s="100">
        <v>157</v>
      </c>
      <c r="F4323" s="2">
        <v>0</v>
      </c>
      <c r="G4323" s="100">
        <v>0</v>
      </c>
    </row>
    <row r="4324" spans="1:7" ht="13.5" customHeight="1" x14ac:dyDescent="0.2">
      <c r="A4324" s="100">
        <v>4323</v>
      </c>
      <c r="B4324" s="100">
        <v>4367</v>
      </c>
      <c r="C4324" s="4" t="s">
        <v>7</v>
      </c>
      <c r="D4324" s="100">
        <v>1592</v>
      </c>
      <c r="E4324" s="100">
        <v>157</v>
      </c>
      <c r="F4324" s="2">
        <v>0</v>
      </c>
      <c r="G4324" s="100">
        <v>0</v>
      </c>
    </row>
    <row r="4325" spans="1:7" ht="13.5" customHeight="1" x14ac:dyDescent="0.2">
      <c r="A4325" s="100">
        <v>4324</v>
      </c>
      <c r="B4325" s="100">
        <v>4368</v>
      </c>
      <c r="C4325" s="4" t="s">
        <v>7</v>
      </c>
      <c r="D4325" s="100">
        <v>1593</v>
      </c>
      <c r="E4325" s="100">
        <v>157</v>
      </c>
      <c r="F4325" s="2">
        <v>0</v>
      </c>
      <c r="G4325" s="100">
        <v>0</v>
      </c>
    </row>
    <row r="4326" spans="1:7" ht="13.5" customHeight="1" x14ac:dyDescent="0.2">
      <c r="A4326" s="100">
        <v>4325</v>
      </c>
      <c r="B4326" s="100">
        <v>4369</v>
      </c>
      <c r="C4326" s="4" t="s">
        <v>7</v>
      </c>
      <c r="D4326" s="100">
        <v>1594</v>
      </c>
      <c r="E4326" s="100">
        <v>157</v>
      </c>
      <c r="F4326" s="2">
        <v>0</v>
      </c>
      <c r="G4326" s="100">
        <v>0</v>
      </c>
    </row>
    <row r="4327" spans="1:7" ht="13.5" customHeight="1" x14ac:dyDescent="0.2">
      <c r="A4327" s="100">
        <v>4326</v>
      </c>
      <c r="B4327" s="100">
        <v>4370</v>
      </c>
      <c r="C4327" s="4" t="s">
        <v>7</v>
      </c>
      <c r="D4327" s="100">
        <v>1595</v>
      </c>
      <c r="E4327" s="100">
        <v>157</v>
      </c>
      <c r="F4327" s="2">
        <v>0</v>
      </c>
      <c r="G4327" s="100">
        <v>0</v>
      </c>
    </row>
    <row r="4328" spans="1:7" ht="13.5" customHeight="1" x14ac:dyDescent="0.2">
      <c r="A4328" s="100">
        <v>4327</v>
      </c>
      <c r="B4328" s="100">
        <v>4371</v>
      </c>
      <c r="C4328" s="4" t="s">
        <v>7</v>
      </c>
      <c r="D4328" s="100">
        <v>1596</v>
      </c>
      <c r="E4328" s="100">
        <v>157</v>
      </c>
      <c r="F4328" s="2">
        <v>0</v>
      </c>
      <c r="G4328" s="100">
        <v>0</v>
      </c>
    </row>
    <row r="4329" spans="1:7" ht="13.5" customHeight="1" x14ac:dyDescent="0.2">
      <c r="A4329" s="100">
        <v>4328</v>
      </c>
      <c r="B4329" s="100">
        <v>4372</v>
      </c>
      <c r="C4329" s="4" t="s">
        <v>7</v>
      </c>
      <c r="D4329" s="100">
        <v>1597</v>
      </c>
      <c r="E4329" s="100">
        <v>157</v>
      </c>
      <c r="F4329" s="2">
        <v>0</v>
      </c>
      <c r="G4329" s="100">
        <v>0</v>
      </c>
    </row>
    <row r="4330" spans="1:7" ht="13.5" customHeight="1" x14ac:dyDescent="0.2">
      <c r="A4330" s="100">
        <v>4329</v>
      </c>
      <c r="B4330" s="100">
        <v>4373</v>
      </c>
      <c r="C4330" s="4" t="s">
        <v>7</v>
      </c>
      <c r="D4330" s="100">
        <v>1598</v>
      </c>
      <c r="E4330" s="100">
        <v>157</v>
      </c>
      <c r="F4330" s="2">
        <v>0</v>
      </c>
      <c r="G4330" s="100">
        <v>0</v>
      </c>
    </row>
    <row r="4331" spans="1:7" ht="13.5" customHeight="1" x14ac:dyDescent="0.2">
      <c r="A4331" s="100">
        <v>4330</v>
      </c>
      <c r="B4331" s="100">
        <v>4374</v>
      </c>
      <c r="C4331" s="4" t="s">
        <v>7</v>
      </c>
      <c r="D4331" s="100">
        <v>1599</v>
      </c>
      <c r="E4331" s="100">
        <v>157</v>
      </c>
      <c r="F4331" s="2">
        <v>0</v>
      </c>
      <c r="G4331" s="100">
        <v>0</v>
      </c>
    </row>
    <row r="4332" spans="1:7" ht="13.5" customHeight="1" x14ac:dyDescent="0.2">
      <c r="A4332" s="100">
        <v>4331</v>
      </c>
      <c r="B4332" s="100">
        <v>4375</v>
      </c>
      <c r="C4332" s="4" t="s">
        <v>7</v>
      </c>
      <c r="D4332" s="100">
        <v>1600</v>
      </c>
      <c r="E4332" s="100">
        <v>157</v>
      </c>
      <c r="F4332" s="2">
        <v>0</v>
      </c>
      <c r="G4332" s="100">
        <v>0</v>
      </c>
    </row>
    <row r="4333" spans="1:7" ht="13.5" customHeight="1" x14ac:dyDescent="0.2">
      <c r="A4333" s="100">
        <v>4332</v>
      </c>
      <c r="B4333" s="100">
        <v>4376</v>
      </c>
      <c r="C4333" s="4" t="s">
        <v>7</v>
      </c>
      <c r="D4333" s="100">
        <v>1602</v>
      </c>
      <c r="E4333" s="100">
        <v>157</v>
      </c>
      <c r="F4333" s="2">
        <v>0</v>
      </c>
      <c r="G4333" s="100">
        <v>0</v>
      </c>
    </row>
    <row r="4334" spans="1:7" ht="13.5" customHeight="1" x14ac:dyDescent="0.2">
      <c r="A4334" s="100">
        <v>4333</v>
      </c>
      <c r="B4334" s="100">
        <v>4377</v>
      </c>
      <c r="C4334" s="4" t="s">
        <v>7</v>
      </c>
      <c r="D4334" s="100">
        <v>1603</v>
      </c>
      <c r="E4334" s="100">
        <v>157</v>
      </c>
      <c r="F4334" s="2">
        <v>0</v>
      </c>
      <c r="G4334" s="100">
        <v>0</v>
      </c>
    </row>
    <row r="4335" spans="1:7" ht="13.5" customHeight="1" x14ac:dyDescent="0.2">
      <c r="A4335" s="100">
        <v>4334</v>
      </c>
      <c r="B4335" s="100">
        <v>4378</v>
      </c>
      <c r="C4335" s="4" t="s">
        <v>7</v>
      </c>
      <c r="D4335" s="100">
        <v>1604</v>
      </c>
      <c r="E4335" s="100">
        <v>157</v>
      </c>
      <c r="F4335" s="2">
        <v>0</v>
      </c>
      <c r="G4335" s="100">
        <v>0</v>
      </c>
    </row>
    <row r="4336" spans="1:7" ht="13.5" customHeight="1" x14ac:dyDescent="0.2">
      <c r="A4336" s="100">
        <v>4335</v>
      </c>
      <c r="B4336" s="100">
        <v>4379</v>
      </c>
      <c r="C4336" s="4" t="s">
        <v>7</v>
      </c>
      <c r="D4336" s="100">
        <v>1606</v>
      </c>
      <c r="E4336" s="100">
        <v>157</v>
      </c>
      <c r="F4336" s="2">
        <v>0</v>
      </c>
      <c r="G4336" s="100">
        <v>0</v>
      </c>
    </row>
    <row r="4337" spans="1:7" ht="13.5" customHeight="1" x14ac:dyDescent="0.2">
      <c r="A4337" s="100">
        <v>4336</v>
      </c>
      <c r="B4337" s="100">
        <v>4380</v>
      </c>
      <c r="C4337" s="4" t="s">
        <v>7</v>
      </c>
      <c r="D4337" s="100">
        <v>1607</v>
      </c>
      <c r="E4337" s="100">
        <v>157</v>
      </c>
      <c r="F4337" s="2">
        <v>0</v>
      </c>
      <c r="G4337" s="100">
        <v>0</v>
      </c>
    </row>
    <row r="4338" spans="1:7" ht="13.5" customHeight="1" x14ac:dyDescent="0.2">
      <c r="A4338" s="100">
        <v>4337</v>
      </c>
      <c r="B4338" s="100">
        <v>4381</v>
      </c>
      <c r="C4338" s="4" t="s">
        <v>7</v>
      </c>
      <c r="D4338" s="100">
        <v>1608</v>
      </c>
      <c r="E4338" s="100">
        <v>157</v>
      </c>
      <c r="F4338" s="2">
        <v>0</v>
      </c>
      <c r="G4338" s="100">
        <v>0</v>
      </c>
    </row>
    <row r="4339" spans="1:7" ht="13.5" customHeight="1" x14ac:dyDescent="0.2">
      <c r="A4339" s="100">
        <v>4338</v>
      </c>
      <c r="B4339" s="100">
        <v>4382</v>
      </c>
      <c r="C4339" s="4" t="s">
        <v>7</v>
      </c>
      <c r="D4339" s="100">
        <v>1609</v>
      </c>
      <c r="E4339" s="100">
        <v>157</v>
      </c>
      <c r="F4339" s="2">
        <v>0</v>
      </c>
      <c r="G4339" s="100">
        <v>0</v>
      </c>
    </row>
    <row r="4340" spans="1:7" ht="13.5" customHeight="1" x14ac:dyDescent="0.2">
      <c r="A4340" s="100">
        <v>4339</v>
      </c>
      <c r="B4340" s="100">
        <v>4383</v>
      </c>
      <c r="C4340" s="4" t="s">
        <v>7</v>
      </c>
      <c r="D4340" s="100">
        <v>1610</v>
      </c>
      <c r="E4340" s="100">
        <v>157</v>
      </c>
      <c r="F4340" s="2">
        <v>0</v>
      </c>
      <c r="G4340" s="100">
        <v>0</v>
      </c>
    </row>
    <row r="4341" spans="1:7" ht="13.5" customHeight="1" x14ac:dyDescent="0.2">
      <c r="A4341" s="100">
        <v>4340</v>
      </c>
      <c r="B4341" s="100">
        <v>4384</v>
      </c>
      <c r="C4341" s="4" t="s">
        <v>7</v>
      </c>
      <c r="D4341" s="100">
        <v>1611</v>
      </c>
      <c r="E4341" s="100">
        <v>157</v>
      </c>
      <c r="F4341" s="2">
        <v>0</v>
      </c>
      <c r="G4341" s="100">
        <v>0</v>
      </c>
    </row>
    <row r="4342" spans="1:7" ht="13.5" customHeight="1" x14ac:dyDescent="0.2">
      <c r="A4342" s="100">
        <v>4341</v>
      </c>
      <c r="B4342" s="100">
        <v>4385</v>
      </c>
      <c r="C4342" s="4" t="s">
        <v>7</v>
      </c>
      <c r="D4342" s="100">
        <v>1612</v>
      </c>
      <c r="E4342" s="100">
        <v>157</v>
      </c>
      <c r="F4342" s="2">
        <v>0</v>
      </c>
      <c r="G4342" s="100">
        <v>0</v>
      </c>
    </row>
    <row r="4343" spans="1:7" ht="13.5" customHeight="1" x14ac:dyDescent="0.2">
      <c r="A4343" s="100">
        <v>4342</v>
      </c>
      <c r="B4343" s="100">
        <v>4386</v>
      </c>
      <c r="C4343" s="4" t="s">
        <v>7</v>
      </c>
      <c r="D4343" s="100">
        <v>1613</v>
      </c>
      <c r="E4343" s="100">
        <v>157</v>
      </c>
      <c r="F4343" s="2">
        <v>0</v>
      </c>
      <c r="G4343" s="100">
        <v>0</v>
      </c>
    </row>
    <row r="4344" spans="1:7" ht="13.5" customHeight="1" x14ac:dyDescent="0.2">
      <c r="A4344" s="100">
        <v>4343</v>
      </c>
      <c r="B4344" s="100">
        <v>4387</v>
      </c>
      <c r="C4344" s="4" t="s">
        <v>7</v>
      </c>
      <c r="D4344" s="100">
        <v>1614</v>
      </c>
      <c r="E4344" s="100">
        <v>157</v>
      </c>
      <c r="F4344" s="2">
        <v>0</v>
      </c>
      <c r="G4344" s="100">
        <v>0</v>
      </c>
    </row>
    <row r="4345" spans="1:7" ht="13.5" customHeight="1" x14ac:dyDescent="0.2">
      <c r="A4345" s="100">
        <v>4344</v>
      </c>
      <c r="B4345" s="100">
        <v>4388</v>
      </c>
      <c r="C4345" s="4" t="s">
        <v>7</v>
      </c>
      <c r="D4345" s="100">
        <v>1615</v>
      </c>
      <c r="E4345" s="100">
        <v>157</v>
      </c>
      <c r="F4345" s="2">
        <v>0</v>
      </c>
      <c r="G4345" s="100">
        <v>0</v>
      </c>
    </row>
    <row r="4346" spans="1:7" ht="13.5" customHeight="1" x14ac:dyDescent="0.2">
      <c r="A4346" s="100">
        <v>4345</v>
      </c>
      <c r="B4346" s="100">
        <v>4389</v>
      </c>
      <c r="C4346" s="4" t="s">
        <v>7</v>
      </c>
      <c r="D4346" s="100">
        <v>1616</v>
      </c>
      <c r="E4346" s="100">
        <v>157</v>
      </c>
      <c r="F4346" s="2">
        <v>0</v>
      </c>
      <c r="G4346" s="100">
        <v>0</v>
      </c>
    </row>
    <row r="4347" spans="1:7" ht="13.5" customHeight="1" x14ac:dyDescent="0.2">
      <c r="A4347" s="100">
        <v>4346</v>
      </c>
      <c r="B4347" s="100">
        <v>4390</v>
      </c>
      <c r="C4347" s="4" t="s">
        <v>7</v>
      </c>
      <c r="D4347" s="100">
        <v>1617</v>
      </c>
      <c r="E4347" s="100">
        <v>157</v>
      </c>
      <c r="F4347" s="2">
        <v>0</v>
      </c>
      <c r="G4347" s="100">
        <v>0</v>
      </c>
    </row>
    <row r="4348" spans="1:7" ht="13.5" customHeight="1" x14ac:dyDescent="0.2">
      <c r="A4348" s="100">
        <v>4347</v>
      </c>
      <c r="B4348" s="100">
        <v>4391</v>
      </c>
      <c r="C4348" s="4" t="s">
        <v>7</v>
      </c>
      <c r="D4348" s="100">
        <v>63</v>
      </c>
      <c r="E4348" s="100">
        <v>41</v>
      </c>
      <c r="F4348" s="2">
        <v>0</v>
      </c>
      <c r="G4348" s="100">
        <v>0</v>
      </c>
    </row>
    <row r="4349" spans="1:7" ht="13.5" customHeight="1" x14ac:dyDescent="0.2">
      <c r="A4349" s="100">
        <v>4348</v>
      </c>
      <c r="B4349" s="100">
        <v>4392</v>
      </c>
      <c r="C4349" s="4" t="s">
        <v>7</v>
      </c>
      <c r="D4349" s="100">
        <v>64</v>
      </c>
      <c r="E4349" s="100">
        <v>41</v>
      </c>
      <c r="F4349" s="2">
        <v>0</v>
      </c>
      <c r="G4349" s="100">
        <v>0</v>
      </c>
    </row>
    <row r="4350" spans="1:7" ht="13.5" customHeight="1" x14ac:dyDescent="0.2">
      <c r="A4350" s="100">
        <v>4349</v>
      </c>
      <c r="B4350" s="100">
        <v>4393</v>
      </c>
      <c r="C4350" s="4" t="s">
        <v>7</v>
      </c>
      <c r="D4350" s="100">
        <v>66</v>
      </c>
      <c r="E4350" s="100">
        <v>41</v>
      </c>
      <c r="F4350" s="2">
        <v>0</v>
      </c>
      <c r="G4350" s="100">
        <v>0</v>
      </c>
    </row>
    <row r="4351" spans="1:7" ht="13.5" customHeight="1" x14ac:dyDescent="0.2">
      <c r="A4351" s="100">
        <v>4350</v>
      </c>
      <c r="B4351" s="100">
        <v>4394</v>
      </c>
      <c r="C4351" s="4" t="s">
        <v>7</v>
      </c>
      <c r="D4351" s="100">
        <v>68</v>
      </c>
      <c r="E4351" s="100">
        <v>41</v>
      </c>
      <c r="F4351" s="2">
        <v>0</v>
      </c>
      <c r="G4351" s="100">
        <v>0</v>
      </c>
    </row>
    <row r="4352" spans="1:7" ht="13.5" customHeight="1" x14ac:dyDescent="0.2">
      <c r="A4352" s="100">
        <v>4351</v>
      </c>
      <c r="B4352" s="100">
        <v>4395</v>
      </c>
      <c r="C4352" s="4" t="s">
        <v>7</v>
      </c>
      <c r="D4352" s="100">
        <v>69</v>
      </c>
      <c r="E4352" s="100">
        <v>41</v>
      </c>
      <c r="F4352" s="2">
        <v>0</v>
      </c>
      <c r="G4352" s="100">
        <v>0</v>
      </c>
    </row>
    <row r="4353" spans="1:7" ht="13.5" customHeight="1" x14ac:dyDescent="0.2">
      <c r="A4353" s="100">
        <v>4352</v>
      </c>
      <c r="B4353" s="100">
        <v>4396</v>
      </c>
      <c r="C4353" s="4" t="s">
        <v>7</v>
      </c>
      <c r="D4353" s="100">
        <v>70</v>
      </c>
      <c r="E4353" s="100">
        <v>41</v>
      </c>
      <c r="F4353" s="2">
        <v>0</v>
      </c>
      <c r="G4353" s="100">
        <v>0</v>
      </c>
    </row>
    <row r="4354" spans="1:7" ht="13.5" customHeight="1" x14ac:dyDescent="0.2">
      <c r="A4354" s="100">
        <v>4353</v>
      </c>
      <c r="B4354" s="100">
        <v>4397</v>
      </c>
      <c r="C4354" s="4" t="s">
        <v>7</v>
      </c>
      <c r="D4354" s="100">
        <v>71</v>
      </c>
      <c r="E4354" s="100">
        <v>41</v>
      </c>
      <c r="F4354" s="2">
        <v>0</v>
      </c>
      <c r="G4354" s="100">
        <v>0</v>
      </c>
    </row>
    <row r="4355" spans="1:7" ht="13.5" customHeight="1" x14ac:dyDescent="0.2">
      <c r="A4355" s="100">
        <v>4354</v>
      </c>
      <c r="B4355" s="100">
        <v>4398</v>
      </c>
      <c r="C4355" s="4" t="s">
        <v>7</v>
      </c>
      <c r="D4355" s="100">
        <v>72</v>
      </c>
      <c r="E4355" s="100">
        <v>41</v>
      </c>
      <c r="F4355" s="2">
        <v>0</v>
      </c>
      <c r="G4355" s="100">
        <v>0</v>
      </c>
    </row>
    <row r="4356" spans="1:7" ht="13.5" customHeight="1" x14ac:dyDescent="0.2">
      <c r="A4356" s="100">
        <v>4355</v>
      </c>
      <c r="B4356" s="100">
        <v>4399</v>
      </c>
      <c r="C4356" s="4" t="s">
        <v>7</v>
      </c>
      <c r="D4356" s="100">
        <v>52</v>
      </c>
      <c r="E4356" s="100">
        <v>152</v>
      </c>
      <c r="F4356" s="2">
        <v>0</v>
      </c>
      <c r="G4356" s="100">
        <v>0</v>
      </c>
    </row>
    <row r="4357" spans="1:7" ht="13.5" customHeight="1" x14ac:dyDescent="0.2">
      <c r="A4357" s="100">
        <v>4356</v>
      </c>
      <c r="B4357" s="100">
        <v>4400</v>
      </c>
      <c r="C4357" s="4" t="s">
        <v>7</v>
      </c>
      <c r="D4357" s="100">
        <v>53</v>
      </c>
      <c r="E4357" s="100">
        <v>152</v>
      </c>
      <c r="F4357" s="2">
        <v>0</v>
      </c>
      <c r="G4357" s="100">
        <v>0</v>
      </c>
    </row>
    <row r="4358" spans="1:7" ht="13.5" customHeight="1" x14ac:dyDescent="0.2">
      <c r="A4358" s="100">
        <v>4357</v>
      </c>
      <c r="B4358" s="100">
        <v>4401</v>
      </c>
      <c r="C4358" s="4" t="s">
        <v>7</v>
      </c>
      <c r="D4358" s="100">
        <v>54</v>
      </c>
      <c r="E4358" s="100">
        <v>152</v>
      </c>
      <c r="F4358" s="2">
        <v>0</v>
      </c>
      <c r="G4358" s="100">
        <v>0</v>
      </c>
    </row>
    <row r="4359" spans="1:7" ht="13.5" customHeight="1" x14ac:dyDescent="0.2">
      <c r="A4359" s="100">
        <v>4358</v>
      </c>
      <c r="B4359" s="100">
        <v>4402</v>
      </c>
      <c r="C4359" s="4" t="s">
        <v>7</v>
      </c>
      <c r="D4359" s="100">
        <v>55</v>
      </c>
      <c r="E4359" s="100">
        <v>152</v>
      </c>
      <c r="F4359" s="2">
        <v>0</v>
      </c>
      <c r="G4359" s="100">
        <v>0</v>
      </c>
    </row>
    <row r="4360" spans="1:7" ht="13.5" customHeight="1" x14ac:dyDescent="0.2">
      <c r="A4360" s="100">
        <v>4359</v>
      </c>
      <c r="B4360" s="100">
        <v>4403</v>
      </c>
      <c r="C4360" s="4" t="s">
        <v>7</v>
      </c>
      <c r="D4360" s="100">
        <v>57</v>
      </c>
      <c r="E4360" s="100">
        <v>152</v>
      </c>
      <c r="F4360" s="2">
        <v>0</v>
      </c>
      <c r="G4360" s="100">
        <v>0</v>
      </c>
    </row>
    <row r="4361" spans="1:7" ht="13.5" customHeight="1" x14ac:dyDescent="0.2">
      <c r="A4361" s="100">
        <v>4360</v>
      </c>
      <c r="B4361" s="100">
        <v>4404</v>
      </c>
      <c r="C4361" s="4" t="s">
        <v>7</v>
      </c>
      <c r="D4361" s="100">
        <v>56</v>
      </c>
      <c r="E4361" s="100">
        <v>152</v>
      </c>
      <c r="F4361" s="2">
        <v>0</v>
      </c>
      <c r="G4361" s="100">
        <v>0</v>
      </c>
    </row>
    <row r="4362" spans="1:7" ht="13.5" customHeight="1" x14ac:dyDescent="0.2">
      <c r="A4362" s="100">
        <v>4361</v>
      </c>
      <c r="B4362" s="100">
        <v>4405</v>
      </c>
      <c r="C4362" s="4"/>
      <c r="D4362" s="100">
        <v>2</v>
      </c>
      <c r="E4362" s="100">
        <v>251</v>
      </c>
      <c r="F4362" s="2">
        <v>0</v>
      </c>
      <c r="G4362" s="100">
        <v>0</v>
      </c>
    </row>
    <row r="4363" spans="1:7" ht="13.5" customHeight="1" x14ac:dyDescent="0.2">
      <c r="A4363" s="100">
        <v>4362</v>
      </c>
      <c r="B4363" s="100">
        <v>4406</v>
      </c>
      <c r="C4363" s="4" t="s">
        <v>7</v>
      </c>
      <c r="D4363" s="100">
        <v>97</v>
      </c>
      <c r="E4363" s="100">
        <v>171</v>
      </c>
      <c r="F4363" s="2">
        <v>0</v>
      </c>
      <c r="G4363" s="100">
        <v>0</v>
      </c>
    </row>
    <row r="4364" spans="1:7" ht="13.5" customHeight="1" x14ac:dyDescent="0.2">
      <c r="A4364" s="100">
        <v>4363</v>
      </c>
      <c r="B4364" s="100">
        <v>4407</v>
      </c>
      <c r="C4364" s="4" t="s">
        <v>7</v>
      </c>
      <c r="D4364" s="100">
        <v>98</v>
      </c>
      <c r="E4364" s="100">
        <v>171</v>
      </c>
      <c r="F4364" s="2">
        <v>0</v>
      </c>
      <c r="G4364" s="100">
        <v>0</v>
      </c>
    </row>
    <row r="4365" spans="1:7" ht="13.5" customHeight="1" x14ac:dyDescent="0.2">
      <c r="A4365" s="100">
        <v>4364</v>
      </c>
      <c r="B4365" s="100">
        <v>4408</v>
      </c>
      <c r="C4365" s="4" t="s">
        <v>7</v>
      </c>
      <c r="D4365" s="100">
        <v>99</v>
      </c>
      <c r="E4365" s="100">
        <v>171</v>
      </c>
      <c r="F4365" s="2">
        <v>0</v>
      </c>
      <c r="G4365" s="100">
        <v>0</v>
      </c>
    </row>
    <row r="4366" spans="1:7" ht="13.5" customHeight="1" x14ac:dyDescent="0.2">
      <c r="A4366" s="100">
        <v>4365</v>
      </c>
      <c r="B4366" s="100">
        <v>4409</v>
      </c>
      <c r="C4366" s="4" t="s">
        <v>7</v>
      </c>
      <c r="D4366" s="100">
        <v>100</v>
      </c>
      <c r="E4366" s="100">
        <v>171</v>
      </c>
      <c r="F4366" s="2">
        <v>0</v>
      </c>
      <c r="G4366" s="100">
        <v>0</v>
      </c>
    </row>
    <row r="4367" spans="1:7" ht="13.5" customHeight="1" x14ac:dyDescent="0.2">
      <c r="A4367" s="100">
        <v>4366</v>
      </c>
      <c r="B4367" s="100">
        <v>4410</v>
      </c>
      <c r="C4367" s="4" t="s">
        <v>7</v>
      </c>
      <c r="D4367" s="100">
        <v>101</v>
      </c>
      <c r="E4367" s="100">
        <v>171</v>
      </c>
      <c r="F4367" s="2">
        <v>0</v>
      </c>
      <c r="G4367" s="100">
        <v>0</v>
      </c>
    </row>
    <row r="4368" spans="1:7" ht="13.5" customHeight="1" x14ac:dyDescent="0.2">
      <c r="A4368" s="100">
        <v>4367</v>
      </c>
      <c r="B4368" s="100">
        <v>4411</v>
      </c>
      <c r="C4368" s="4"/>
      <c r="D4368" s="100">
        <v>19</v>
      </c>
      <c r="E4368" s="100">
        <v>231</v>
      </c>
      <c r="F4368" s="2">
        <v>0</v>
      </c>
      <c r="G4368" s="100">
        <v>0</v>
      </c>
    </row>
    <row r="4369" spans="1:7" ht="13.5" customHeight="1" x14ac:dyDescent="0.2">
      <c r="A4369" s="100">
        <v>4368</v>
      </c>
      <c r="B4369" s="100">
        <v>4412</v>
      </c>
      <c r="C4369" s="4" t="s">
        <v>7</v>
      </c>
      <c r="D4369" s="100">
        <v>98</v>
      </c>
      <c r="E4369" s="100">
        <v>74</v>
      </c>
      <c r="F4369" s="2">
        <v>0</v>
      </c>
      <c r="G4369" s="100">
        <v>0</v>
      </c>
    </row>
    <row r="4370" spans="1:7" ht="13.5" customHeight="1" x14ac:dyDescent="0.2">
      <c r="A4370" s="100">
        <v>4369</v>
      </c>
      <c r="B4370" s="100">
        <v>4413</v>
      </c>
      <c r="C4370" s="4" t="s">
        <v>7</v>
      </c>
      <c r="D4370" s="100">
        <v>99</v>
      </c>
      <c r="E4370" s="100">
        <v>74</v>
      </c>
      <c r="F4370" s="2">
        <v>0</v>
      </c>
      <c r="G4370" s="100">
        <v>0</v>
      </c>
    </row>
    <row r="4371" spans="1:7" ht="13.5" customHeight="1" x14ac:dyDescent="0.2">
      <c r="A4371" s="100">
        <v>4370</v>
      </c>
      <c r="B4371" s="100">
        <v>4414</v>
      </c>
      <c r="C4371" s="4" t="s">
        <v>7</v>
      </c>
      <c r="D4371" s="100">
        <v>100</v>
      </c>
      <c r="E4371" s="100">
        <v>74</v>
      </c>
      <c r="F4371" s="2">
        <v>0</v>
      </c>
      <c r="G4371" s="100">
        <v>0</v>
      </c>
    </row>
    <row r="4372" spans="1:7" ht="13.5" customHeight="1" x14ac:dyDescent="0.2">
      <c r="A4372" s="100">
        <v>4371</v>
      </c>
      <c r="B4372" s="100">
        <v>4415</v>
      </c>
      <c r="C4372" s="4" t="s">
        <v>7</v>
      </c>
      <c r="D4372" s="100">
        <v>101</v>
      </c>
      <c r="E4372" s="100">
        <v>74</v>
      </c>
      <c r="F4372" s="2">
        <v>0</v>
      </c>
      <c r="G4372" s="100">
        <v>0</v>
      </c>
    </row>
    <row r="4373" spans="1:7" ht="13.5" customHeight="1" x14ac:dyDescent="0.2">
      <c r="A4373" s="100">
        <v>4372</v>
      </c>
      <c r="B4373" s="100">
        <v>4416</v>
      </c>
      <c r="C4373" s="4" t="s">
        <v>7</v>
      </c>
      <c r="D4373" s="100">
        <v>102</v>
      </c>
      <c r="E4373" s="100">
        <v>74</v>
      </c>
      <c r="F4373" s="2">
        <v>0</v>
      </c>
      <c r="G4373" s="100">
        <v>0</v>
      </c>
    </row>
    <row r="4374" spans="1:7" ht="13.5" customHeight="1" x14ac:dyDescent="0.2">
      <c r="A4374" s="100">
        <v>4373</v>
      </c>
      <c r="B4374" s="100">
        <v>4417</v>
      </c>
      <c r="C4374" s="4" t="s">
        <v>7</v>
      </c>
      <c r="D4374" s="100">
        <v>1443</v>
      </c>
      <c r="E4374" s="100">
        <v>29</v>
      </c>
      <c r="F4374" s="2">
        <v>0</v>
      </c>
      <c r="G4374" s="100">
        <v>0</v>
      </c>
    </row>
    <row r="4375" spans="1:7" ht="13.5" customHeight="1" x14ac:dyDescent="0.2">
      <c r="A4375" s="100">
        <v>4374</v>
      </c>
      <c r="B4375" s="100">
        <v>4418</v>
      </c>
      <c r="C4375" s="4" t="s">
        <v>7</v>
      </c>
      <c r="D4375" s="100">
        <v>1444</v>
      </c>
      <c r="E4375" s="100">
        <v>29</v>
      </c>
      <c r="F4375" s="2">
        <v>0</v>
      </c>
      <c r="G4375" s="100">
        <v>0</v>
      </c>
    </row>
    <row r="4376" spans="1:7" ht="13.5" customHeight="1" x14ac:dyDescent="0.2">
      <c r="A4376" s="100">
        <v>4375</v>
      </c>
      <c r="B4376" s="100">
        <v>4419</v>
      </c>
      <c r="C4376" s="4" t="s">
        <v>7</v>
      </c>
      <c r="D4376" s="100">
        <v>1447</v>
      </c>
      <c r="E4376" s="100">
        <v>29</v>
      </c>
      <c r="F4376" s="2">
        <v>0</v>
      </c>
      <c r="G4376" s="100">
        <v>0</v>
      </c>
    </row>
    <row r="4377" spans="1:7" ht="13.5" customHeight="1" x14ac:dyDescent="0.2">
      <c r="A4377" s="100">
        <v>4376</v>
      </c>
      <c r="B4377" s="100">
        <v>4420</v>
      </c>
      <c r="C4377" s="4" t="s">
        <v>7</v>
      </c>
      <c r="D4377" s="100">
        <v>1448</v>
      </c>
      <c r="E4377" s="100">
        <v>29</v>
      </c>
      <c r="F4377" s="2">
        <v>0</v>
      </c>
      <c r="G4377" s="100">
        <v>0</v>
      </c>
    </row>
    <row r="4378" spans="1:7" ht="13.5" customHeight="1" x14ac:dyDescent="0.2">
      <c r="A4378" s="100">
        <v>4377</v>
      </c>
      <c r="B4378" s="100">
        <v>4421</v>
      </c>
      <c r="C4378" s="4" t="s">
        <v>7</v>
      </c>
      <c r="D4378" s="100">
        <v>1449</v>
      </c>
      <c r="E4378" s="100">
        <v>29</v>
      </c>
      <c r="F4378" s="2">
        <v>0</v>
      </c>
      <c r="G4378" s="100">
        <v>0</v>
      </c>
    </row>
    <row r="4379" spans="1:7" ht="13.5" customHeight="1" x14ac:dyDescent="0.2">
      <c r="A4379" s="100">
        <v>4378</v>
      </c>
      <c r="B4379" s="100">
        <v>4422</v>
      </c>
      <c r="C4379" s="4" t="s">
        <v>7</v>
      </c>
      <c r="D4379" s="100">
        <v>1450</v>
      </c>
      <c r="E4379" s="100">
        <v>29</v>
      </c>
      <c r="F4379" s="2">
        <v>0</v>
      </c>
      <c r="G4379" s="100">
        <v>0</v>
      </c>
    </row>
    <row r="4380" spans="1:7" ht="13.5" customHeight="1" x14ac:dyDescent="0.2">
      <c r="A4380" s="100">
        <v>4379</v>
      </c>
      <c r="B4380" s="100">
        <v>4423</v>
      </c>
      <c r="C4380" s="4" t="s">
        <v>7</v>
      </c>
      <c r="D4380" s="100">
        <v>1451</v>
      </c>
      <c r="E4380" s="100">
        <v>29</v>
      </c>
      <c r="F4380" s="2">
        <v>0</v>
      </c>
      <c r="G4380" s="100">
        <v>0</v>
      </c>
    </row>
    <row r="4381" spans="1:7" ht="13.5" customHeight="1" x14ac:dyDescent="0.2">
      <c r="A4381" s="100">
        <v>4380</v>
      </c>
      <c r="B4381" s="100">
        <v>4424</v>
      </c>
      <c r="C4381" s="4" t="s">
        <v>7</v>
      </c>
      <c r="D4381" s="100">
        <v>1452</v>
      </c>
      <c r="E4381" s="100">
        <v>29</v>
      </c>
      <c r="F4381" s="2">
        <v>0</v>
      </c>
      <c r="G4381" s="100">
        <v>0</v>
      </c>
    </row>
    <row r="4382" spans="1:7" ht="13.5" customHeight="1" x14ac:dyDescent="0.2">
      <c r="A4382" s="100">
        <v>4381</v>
      </c>
      <c r="B4382" s="100">
        <v>4425</v>
      </c>
      <c r="C4382" s="4" t="s">
        <v>7</v>
      </c>
      <c r="D4382" s="100">
        <v>1453</v>
      </c>
      <c r="E4382" s="100">
        <v>29</v>
      </c>
      <c r="F4382" s="2">
        <v>0</v>
      </c>
      <c r="G4382" s="100">
        <v>0</v>
      </c>
    </row>
    <row r="4383" spans="1:7" ht="13.5" customHeight="1" x14ac:dyDescent="0.2">
      <c r="A4383" s="100">
        <v>4382</v>
      </c>
      <c r="B4383" s="100">
        <v>4426</v>
      </c>
      <c r="C4383" s="4" t="s">
        <v>7</v>
      </c>
      <c r="D4383" s="100">
        <v>1455</v>
      </c>
      <c r="E4383" s="100">
        <v>29</v>
      </c>
      <c r="F4383" s="2">
        <v>0</v>
      </c>
      <c r="G4383" s="100">
        <v>0</v>
      </c>
    </row>
    <row r="4384" spans="1:7" ht="13.5" customHeight="1" x14ac:dyDescent="0.2">
      <c r="A4384" s="100">
        <v>4383</v>
      </c>
      <c r="B4384" s="100">
        <v>4427</v>
      </c>
      <c r="C4384" s="4" t="s">
        <v>7</v>
      </c>
      <c r="D4384" s="100">
        <v>1456</v>
      </c>
      <c r="E4384" s="100">
        <v>29</v>
      </c>
      <c r="F4384" s="2">
        <v>0</v>
      </c>
      <c r="G4384" s="100">
        <v>0</v>
      </c>
    </row>
    <row r="4385" spans="1:7" ht="13.5" customHeight="1" x14ac:dyDescent="0.2">
      <c r="A4385" s="100">
        <v>4384</v>
      </c>
      <c r="B4385" s="100">
        <v>4428</v>
      </c>
      <c r="C4385" s="4" t="s">
        <v>7</v>
      </c>
      <c r="D4385" s="100">
        <v>1458</v>
      </c>
      <c r="E4385" s="100">
        <v>29</v>
      </c>
      <c r="F4385" s="2">
        <v>0</v>
      </c>
      <c r="G4385" s="100">
        <v>0</v>
      </c>
    </row>
    <row r="4386" spans="1:7" ht="13.5" customHeight="1" x14ac:dyDescent="0.2">
      <c r="A4386" s="100">
        <v>4385</v>
      </c>
      <c r="B4386" s="100">
        <v>4429</v>
      </c>
      <c r="C4386" s="4" t="s">
        <v>7</v>
      </c>
      <c r="D4386" s="100">
        <v>1459</v>
      </c>
      <c r="E4386" s="100">
        <v>29</v>
      </c>
      <c r="F4386" s="2">
        <v>0</v>
      </c>
      <c r="G4386" s="100">
        <v>0</v>
      </c>
    </row>
    <row r="4387" spans="1:7" ht="13.5" customHeight="1" x14ac:dyDescent="0.2">
      <c r="A4387" s="100">
        <v>4386</v>
      </c>
      <c r="B4387" s="100">
        <v>4430</v>
      </c>
      <c r="C4387" s="4" t="s">
        <v>7</v>
      </c>
      <c r="D4387" s="100">
        <v>1460</v>
      </c>
      <c r="E4387" s="100">
        <v>29</v>
      </c>
      <c r="F4387" s="2">
        <v>0</v>
      </c>
      <c r="G4387" s="100">
        <v>0</v>
      </c>
    </row>
    <row r="4388" spans="1:7" ht="13.5" customHeight="1" x14ac:dyDescent="0.2">
      <c r="A4388" s="100">
        <v>4387</v>
      </c>
      <c r="B4388" s="100">
        <v>4431</v>
      </c>
      <c r="C4388" s="4" t="s">
        <v>7</v>
      </c>
      <c r="D4388" s="100">
        <v>1461</v>
      </c>
      <c r="E4388" s="100">
        <v>29</v>
      </c>
      <c r="F4388" s="2">
        <v>0</v>
      </c>
      <c r="G4388" s="100">
        <v>0</v>
      </c>
    </row>
    <row r="4389" spans="1:7" ht="13.5" customHeight="1" x14ac:dyDescent="0.2">
      <c r="A4389" s="100">
        <v>4388</v>
      </c>
      <c r="B4389" s="100">
        <v>4432</v>
      </c>
      <c r="C4389" s="4" t="s">
        <v>7</v>
      </c>
      <c r="D4389" s="100">
        <v>1462</v>
      </c>
      <c r="E4389" s="100">
        <v>29</v>
      </c>
      <c r="F4389" s="2">
        <v>0</v>
      </c>
      <c r="G4389" s="100">
        <v>0</v>
      </c>
    </row>
    <row r="4390" spans="1:7" ht="13.5" customHeight="1" x14ac:dyDescent="0.2">
      <c r="A4390" s="100">
        <v>4389</v>
      </c>
      <c r="B4390" s="100">
        <v>4433</v>
      </c>
      <c r="C4390" s="4" t="s">
        <v>7</v>
      </c>
      <c r="D4390" s="100">
        <v>1464</v>
      </c>
      <c r="E4390" s="100">
        <v>29</v>
      </c>
      <c r="F4390" s="2">
        <v>0</v>
      </c>
      <c r="G4390" s="100">
        <v>0</v>
      </c>
    </row>
    <row r="4391" spans="1:7" ht="13.5" customHeight="1" x14ac:dyDescent="0.2">
      <c r="A4391" s="100">
        <v>4390</v>
      </c>
      <c r="B4391" s="100">
        <v>4434</v>
      </c>
      <c r="C4391" s="4" t="s">
        <v>7</v>
      </c>
      <c r="D4391" s="100">
        <v>1465</v>
      </c>
      <c r="E4391" s="100">
        <v>29</v>
      </c>
      <c r="F4391" s="2">
        <v>0</v>
      </c>
      <c r="G4391" s="100">
        <v>0</v>
      </c>
    </row>
    <row r="4392" spans="1:7" ht="13.5" customHeight="1" x14ac:dyDescent="0.2">
      <c r="A4392" s="100">
        <v>4391</v>
      </c>
      <c r="B4392" s="100">
        <v>4435</v>
      </c>
      <c r="C4392" s="4" t="s">
        <v>7</v>
      </c>
      <c r="D4392" s="100">
        <v>1466</v>
      </c>
      <c r="E4392" s="100">
        <v>29</v>
      </c>
      <c r="F4392" s="2">
        <v>0</v>
      </c>
      <c r="G4392" s="100">
        <v>0</v>
      </c>
    </row>
    <row r="4393" spans="1:7" ht="13.5" customHeight="1" x14ac:dyDescent="0.2">
      <c r="A4393" s="100">
        <v>4392</v>
      </c>
      <c r="B4393" s="100">
        <v>4436</v>
      </c>
      <c r="C4393" s="4" t="s">
        <v>7</v>
      </c>
      <c r="D4393" s="100">
        <v>1468</v>
      </c>
      <c r="E4393" s="100">
        <v>29</v>
      </c>
      <c r="F4393" s="2">
        <v>0</v>
      </c>
      <c r="G4393" s="100">
        <v>0</v>
      </c>
    </row>
    <row r="4394" spans="1:7" ht="13.5" customHeight="1" x14ac:dyDescent="0.2">
      <c r="A4394" s="100">
        <v>4393</v>
      </c>
      <c r="B4394" s="100">
        <v>4437</v>
      </c>
      <c r="C4394" s="4" t="s">
        <v>7</v>
      </c>
      <c r="D4394" s="100">
        <v>1470</v>
      </c>
      <c r="E4394" s="100">
        <v>29</v>
      </c>
      <c r="F4394" s="2">
        <v>0</v>
      </c>
      <c r="G4394" s="100">
        <v>0</v>
      </c>
    </row>
    <row r="4395" spans="1:7" ht="13.5" customHeight="1" x14ac:dyDescent="0.2">
      <c r="A4395" s="100">
        <v>4394</v>
      </c>
      <c r="B4395" s="100">
        <v>4438</v>
      </c>
      <c r="C4395" s="4" t="s">
        <v>7</v>
      </c>
      <c r="D4395" s="100">
        <v>1471</v>
      </c>
      <c r="E4395" s="100">
        <v>29</v>
      </c>
      <c r="F4395" s="2">
        <v>0</v>
      </c>
      <c r="G4395" s="100">
        <v>0</v>
      </c>
    </row>
    <row r="4396" spans="1:7" ht="13.5" customHeight="1" x14ac:dyDescent="0.2">
      <c r="A4396" s="100">
        <v>4395</v>
      </c>
      <c r="B4396" s="100">
        <v>4439</v>
      </c>
      <c r="C4396" s="4" t="s">
        <v>7</v>
      </c>
      <c r="D4396" s="100">
        <v>1472</v>
      </c>
      <c r="E4396" s="100">
        <v>29</v>
      </c>
      <c r="F4396" s="2">
        <v>0</v>
      </c>
      <c r="G4396" s="100">
        <v>0</v>
      </c>
    </row>
    <row r="4397" spans="1:7" ht="13.5" customHeight="1" x14ac:dyDescent="0.2">
      <c r="A4397" s="100">
        <v>4396</v>
      </c>
      <c r="B4397" s="100">
        <v>4440</v>
      </c>
      <c r="C4397" s="4" t="s">
        <v>7</v>
      </c>
      <c r="D4397" s="100">
        <v>1473</v>
      </c>
      <c r="E4397" s="100">
        <v>29</v>
      </c>
      <c r="F4397" s="2">
        <v>0</v>
      </c>
      <c r="G4397" s="100">
        <v>0</v>
      </c>
    </row>
    <row r="4398" spans="1:7" ht="13.5" customHeight="1" x14ac:dyDescent="0.2">
      <c r="A4398" s="100">
        <v>4397</v>
      </c>
      <c r="B4398" s="100">
        <v>4441</v>
      </c>
      <c r="C4398" s="4" t="s">
        <v>7</v>
      </c>
      <c r="D4398" s="100">
        <v>1474</v>
      </c>
      <c r="E4398" s="100">
        <v>29</v>
      </c>
      <c r="F4398" s="2">
        <v>0</v>
      </c>
      <c r="G4398" s="100">
        <v>0</v>
      </c>
    </row>
    <row r="4399" spans="1:7" ht="13.5" customHeight="1" x14ac:dyDescent="0.2">
      <c r="A4399" s="100">
        <v>4398</v>
      </c>
      <c r="B4399" s="100">
        <v>4442</v>
      </c>
      <c r="C4399" s="4" t="s">
        <v>7</v>
      </c>
      <c r="D4399" s="100">
        <v>1475</v>
      </c>
      <c r="E4399" s="100">
        <v>29</v>
      </c>
      <c r="F4399" s="2">
        <v>0</v>
      </c>
      <c r="G4399" s="100">
        <v>0</v>
      </c>
    </row>
    <row r="4400" spans="1:7" ht="13.5" customHeight="1" x14ac:dyDescent="0.2">
      <c r="A4400" s="100">
        <v>4399</v>
      </c>
      <c r="B4400" s="100">
        <v>4443</v>
      </c>
      <c r="C4400" s="4" t="s">
        <v>7</v>
      </c>
      <c r="D4400" s="100">
        <v>1476</v>
      </c>
      <c r="E4400" s="100">
        <v>29</v>
      </c>
      <c r="F4400" s="2">
        <v>0</v>
      </c>
      <c r="G4400" s="100">
        <v>0</v>
      </c>
    </row>
    <row r="4401" spans="1:7" ht="13.5" customHeight="1" x14ac:dyDescent="0.2">
      <c r="A4401" s="100">
        <v>4400</v>
      </c>
      <c r="B4401" s="100">
        <v>4444</v>
      </c>
      <c r="C4401" s="4" t="s">
        <v>7</v>
      </c>
      <c r="D4401" s="100">
        <v>1477</v>
      </c>
      <c r="E4401" s="100">
        <v>29</v>
      </c>
      <c r="F4401" s="2">
        <v>0</v>
      </c>
      <c r="G4401" s="100">
        <v>0</v>
      </c>
    </row>
    <row r="4402" spans="1:7" ht="13.5" customHeight="1" x14ac:dyDescent="0.2">
      <c r="A4402" s="100">
        <v>4401</v>
      </c>
      <c r="B4402" s="100">
        <v>4445</v>
      </c>
      <c r="C4402" s="4" t="s">
        <v>7</v>
      </c>
      <c r="D4402" s="100">
        <v>1478</v>
      </c>
      <c r="E4402" s="100">
        <v>29</v>
      </c>
      <c r="F4402" s="2">
        <v>0</v>
      </c>
      <c r="G4402" s="100">
        <v>0</v>
      </c>
    </row>
    <row r="4403" spans="1:7" ht="13.5" customHeight="1" x14ac:dyDescent="0.2">
      <c r="A4403" s="100">
        <v>4402</v>
      </c>
      <c r="B4403" s="100">
        <v>4446</v>
      </c>
      <c r="C4403" s="4" t="s">
        <v>7</v>
      </c>
      <c r="D4403" s="100">
        <v>1479</v>
      </c>
      <c r="E4403" s="100">
        <v>29</v>
      </c>
      <c r="F4403" s="2">
        <v>0</v>
      </c>
      <c r="G4403" s="100">
        <v>0</v>
      </c>
    </row>
    <row r="4404" spans="1:7" ht="13.5" customHeight="1" x14ac:dyDescent="0.2">
      <c r="A4404" s="100">
        <v>4403</v>
      </c>
      <c r="B4404" s="100">
        <v>4447</v>
      </c>
      <c r="C4404" s="4" t="s">
        <v>7</v>
      </c>
      <c r="D4404" s="100">
        <v>1480</v>
      </c>
      <c r="E4404" s="100">
        <v>29</v>
      </c>
      <c r="F4404" s="2">
        <v>0</v>
      </c>
      <c r="G4404" s="100">
        <v>0</v>
      </c>
    </row>
    <row r="4405" spans="1:7" ht="13.5" customHeight="1" x14ac:dyDescent="0.2">
      <c r="A4405" s="100">
        <v>4404</v>
      </c>
      <c r="B4405" s="100">
        <v>4448</v>
      </c>
      <c r="C4405" s="4" t="s">
        <v>7</v>
      </c>
      <c r="D4405" s="100">
        <v>1482</v>
      </c>
      <c r="E4405" s="100">
        <v>29</v>
      </c>
      <c r="F4405" s="2">
        <v>0</v>
      </c>
      <c r="G4405" s="100">
        <v>0</v>
      </c>
    </row>
    <row r="4406" spans="1:7" ht="13.5" customHeight="1" x14ac:dyDescent="0.2">
      <c r="A4406" s="100">
        <v>4405</v>
      </c>
      <c r="B4406" s="100">
        <v>4449</v>
      </c>
      <c r="C4406" s="4" t="s">
        <v>7</v>
      </c>
      <c r="D4406" s="100">
        <v>1483</v>
      </c>
      <c r="E4406" s="100">
        <v>29</v>
      </c>
      <c r="F4406" s="2">
        <v>0</v>
      </c>
      <c r="G4406" s="100">
        <v>0</v>
      </c>
    </row>
    <row r="4407" spans="1:7" ht="13.5" customHeight="1" x14ac:dyDescent="0.2">
      <c r="A4407" s="100">
        <v>4406</v>
      </c>
      <c r="B4407" s="100">
        <v>4450</v>
      </c>
      <c r="C4407" s="4" t="s">
        <v>7</v>
      </c>
      <c r="D4407" s="100">
        <v>1484</v>
      </c>
      <c r="E4407" s="100">
        <v>29</v>
      </c>
      <c r="F4407" s="2">
        <v>0</v>
      </c>
      <c r="G4407" s="100">
        <v>0</v>
      </c>
    </row>
    <row r="4408" spans="1:7" ht="13.5" customHeight="1" x14ac:dyDescent="0.2">
      <c r="A4408" s="100">
        <v>4407</v>
      </c>
      <c r="B4408" s="100">
        <v>4451</v>
      </c>
      <c r="C4408" s="4" t="s">
        <v>7</v>
      </c>
      <c r="D4408" s="100">
        <v>1485</v>
      </c>
      <c r="E4408" s="100">
        <v>29</v>
      </c>
      <c r="F4408" s="2">
        <v>0</v>
      </c>
      <c r="G4408" s="100">
        <v>0</v>
      </c>
    </row>
    <row r="4409" spans="1:7" ht="13.5" customHeight="1" x14ac:dyDescent="0.2">
      <c r="A4409" s="100">
        <v>4408</v>
      </c>
      <c r="B4409" s="100">
        <v>4452</v>
      </c>
      <c r="C4409" s="4" t="s">
        <v>7</v>
      </c>
      <c r="D4409" s="100">
        <v>1486</v>
      </c>
      <c r="E4409" s="100">
        <v>29</v>
      </c>
      <c r="F4409" s="2">
        <v>0</v>
      </c>
      <c r="G4409" s="100">
        <v>0</v>
      </c>
    </row>
    <row r="4410" spans="1:7" ht="13.5" customHeight="1" x14ac:dyDescent="0.2">
      <c r="A4410" s="100">
        <v>4409</v>
      </c>
      <c r="B4410" s="100">
        <v>4453</v>
      </c>
      <c r="C4410" s="4" t="s">
        <v>7</v>
      </c>
      <c r="D4410" s="100">
        <v>1487</v>
      </c>
      <c r="E4410" s="100">
        <v>29</v>
      </c>
      <c r="F4410" s="2">
        <v>0</v>
      </c>
      <c r="G4410" s="100">
        <v>0</v>
      </c>
    </row>
    <row r="4411" spans="1:7" ht="13.5" customHeight="1" x14ac:dyDescent="0.2">
      <c r="A4411" s="100">
        <v>4410</v>
      </c>
      <c r="B4411" s="100">
        <v>4454</v>
      </c>
      <c r="C4411" s="4" t="s">
        <v>7</v>
      </c>
      <c r="D4411" s="100">
        <v>1488</v>
      </c>
      <c r="E4411" s="100">
        <v>29</v>
      </c>
      <c r="F4411" s="2">
        <v>0</v>
      </c>
      <c r="G4411" s="100">
        <v>0</v>
      </c>
    </row>
    <row r="4412" spans="1:7" ht="13.5" customHeight="1" x14ac:dyDescent="0.2">
      <c r="A4412" s="100">
        <v>4411</v>
      </c>
      <c r="B4412" s="100">
        <v>4455</v>
      </c>
      <c r="C4412" s="4" t="s">
        <v>7</v>
      </c>
      <c r="D4412" s="100">
        <v>1489</v>
      </c>
      <c r="E4412" s="100">
        <v>29</v>
      </c>
      <c r="F4412" s="2">
        <v>0</v>
      </c>
      <c r="G4412" s="100">
        <v>0</v>
      </c>
    </row>
    <row r="4413" spans="1:7" ht="13.5" customHeight="1" x14ac:dyDescent="0.2">
      <c r="A4413" s="100">
        <v>4412</v>
      </c>
      <c r="B4413" s="100">
        <v>4456</v>
      </c>
      <c r="C4413" s="4" t="s">
        <v>7</v>
      </c>
      <c r="D4413" s="100">
        <v>1490</v>
      </c>
      <c r="E4413" s="100">
        <v>29</v>
      </c>
      <c r="F4413" s="2">
        <v>0</v>
      </c>
      <c r="G4413" s="100">
        <v>0</v>
      </c>
    </row>
    <row r="4414" spans="1:7" ht="13.5" customHeight="1" x14ac:dyDescent="0.2">
      <c r="A4414" s="100">
        <v>4413</v>
      </c>
      <c r="B4414" s="100">
        <v>4457</v>
      </c>
      <c r="C4414" s="4" t="s">
        <v>7</v>
      </c>
      <c r="D4414" s="100">
        <v>1491</v>
      </c>
      <c r="E4414" s="100">
        <v>29</v>
      </c>
      <c r="F4414" s="2">
        <v>0</v>
      </c>
      <c r="G4414" s="100">
        <v>0</v>
      </c>
    </row>
    <row r="4415" spans="1:7" ht="13.5" customHeight="1" x14ac:dyDescent="0.2">
      <c r="A4415" s="100">
        <v>4414</v>
      </c>
      <c r="B4415" s="100">
        <v>4458</v>
      </c>
      <c r="C4415" s="4" t="s">
        <v>7</v>
      </c>
      <c r="D4415" s="100">
        <v>1492</v>
      </c>
      <c r="E4415" s="100">
        <v>29</v>
      </c>
      <c r="F4415" s="2">
        <v>0</v>
      </c>
      <c r="G4415" s="100">
        <v>0</v>
      </c>
    </row>
    <row r="4416" spans="1:7" ht="13.5" customHeight="1" x14ac:dyDescent="0.2">
      <c r="A4416" s="100">
        <v>4415</v>
      </c>
      <c r="B4416" s="100">
        <v>4459</v>
      </c>
      <c r="C4416" s="4" t="s">
        <v>7</v>
      </c>
      <c r="D4416" s="100">
        <v>1493</v>
      </c>
      <c r="E4416" s="100">
        <v>29</v>
      </c>
      <c r="F4416" s="2">
        <v>0</v>
      </c>
      <c r="G4416" s="100">
        <v>0</v>
      </c>
    </row>
    <row r="4417" spans="1:7" ht="13.5" customHeight="1" x14ac:dyDescent="0.2">
      <c r="A4417" s="100">
        <v>4416</v>
      </c>
      <c r="B4417" s="100">
        <v>4460</v>
      </c>
      <c r="C4417" s="4" t="s">
        <v>7</v>
      </c>
      <c r="D4417" s="100">
        <v>1494</v>
      </c>
      <c r="E4417" s="100">
        <v>29</v>
      </c>
      <c r="F4417" s="2">
        <v>0</v>
      </c>
      <c r="G4417" s="100">
        <v>0</v>
      </c>
    </row>
    <row r="4418" spans="1:7" ht="13.5" customHeight="1" x14ac:dyDescent="0.2">
      <c r="A4418" s="100">
        <v>4417</v>
      </c>
      <c r="B4418" s="100">
        <v>4461</v>
      </c>
      <c r="C4418" s="4" t="s">
        <v>7</v>
      </c>
      <c r="D4418" s="100">
        <v>1495</v>
      </c>
      <c r="E4418" s="100">
        <v>29</v>
      </c>
      <c r="F4418" s="2">
        <v>0</v>
      </c>
      <c r="G4418" s="100">
        <v>0</v>
      </c>
    </row>
    <row r="4419" spans="1:7" ht="13.5" customHeight="1" x14ac:dyDescent="0.2">
      <c r="A4419" s="100">
        <v>4418</v>
      </c>
      <c r="B4419" s="100">
        <v>4462</v>
      </c>
      <c r="C4419" s="4" t="s">
        <v>7</v>
      </c>
      <c r="D4419" s="100">
        <v>1496</v>
      </c>
      <c r="E4419" s="100">
        <v>29</v>
      </c>
      <c r="F4419" s="2">
        <v>0</v>
      </c>
      <c r="G4419" s="100">
        <v>0</v>
      </c>
    </row>
    <row r="4420" spans="1:7" ht="13.5" customHeight="1" x14ac:dyDescent="0.2">
      <c r="A4420" s="100">
        <v>4419</v>
      </c>
      <c r="B4420" s="100">
        <v>4463</v>
      </c>
      <c r="C4420" s="4" t="s">
        <v>7</v>
      </c>
      <c r="D4420" s="100">
        <v>1497</v>
      </c>
      <c r="E4420" s="100">
        <v>29</v>
      </c>
      <c r="F4420" s="2">
        <v>0</v>
      </c>
      <c r="G4420" s="100">
        <v>0</v>
      </c>
    </row>
    <row r="4421" spans="1:7" ht="13.5" customHeight="1" x14ac:dyDescent="0.2">
      <c r="A4421" s="100">
        <v>4420</v>
      </c>
      <c r="B4421" s="100">
        <v>4464</v>
      </c>
      <c r="C4421" s="4" t="s">
        <v>7</v>
      </c>
      <c r="D4421" s="100">
        <v>1498</v>
      </c>
      <c r="E4421" s="100">
        <v>29</v>
      </c>
      <c r="F4421" s="2">
        <v>0</v>
      </c>
      <c r="G4421" s="100">
        <v>0</v>
      </c>
    </row>
    <row r="4422" spans="1:7" ht="13.5" customHeight="1" x14ac:dyDescent="0.2">
      <c r="A4422" s="100">
        <v>4421</v>
      </c>
      <c r="B4422" s="100">
        <v>4465</v>
      </c>
      <c r="C4422" s="4" t="s">
        <v>7</v>
      </c>
      <c r="D4422" s="100">
        <v>1499</v>
      </c>
      <c r="E4422" s="100">
        <v>29</v>
      </c>
      <c r="F4422" s="2">
        <v>0</v>
      </c>
      <c r="G4422" s="100">
        <v>0</v>
      </c>
    </row>
    <row r="4423" spans="1:7" ht="13.5" customHeight="1" x14ac:dyDescent="0.2">
      <c r="A4423" s="100">
        <v>4422</v>
      </c>
      <c r="B4423" s="100">
        <v>4466</v>
      </c>
      <c r="C4423" s="4" t="s">
        <v>7</v>
      </c>
      <c r="D4423" s="100">
        <v>1500</v>
      </c>
      <c r="E4423" s="100">
        <v>29</v>
      </c>
      <c r="F4423" s="2">
        <v>0</v>
      </c>
      <c r="G4423" s="100">
        <v>0</v>
      </c>
    </row>
    <row r="4424" spans="1:7" ht="13.5" customHeight="1" x14ac:dyDescent="0.2">
      <c r="A4424" s="100">
        <v>4423</v>
      </c>
      <c r="B4424" s="100">
        <v>4467</v>
      </c>
      <c r="C4424" s="4" t="s">
        <v>7</v>
      </c>
      <c r="D4424" s="100">
        <v>1501</v>
      </c>
      <c r="E4424" s="100">
        <v>29</v>
      </c>
      <c r="F4424" s="2">
        <v>0</v>
      </c>
      <c r="G4424" s="100">
        <v>0</v>
      </c>
    </row>
    <row r="4425" spans="1:7" ht="13.5" customHeight="1" x14ac:dyDescent="0.2">
      <c r="A4425" s="100">
        <v>4424</v>
      </c>
      <c r="B4425" s="100">
        <v>4468</v>
      </c>
      <c r="C4425" s="4" t="s">
        <v>7</v>
      </c>
      <c r="D4425" s="100">
        <v>1502</v>
      </c>
      <c r="E4425" s="100">
        <v>29</v>
      </c>
      <c r="F4425" s="2">
        <v>0</v>
      </c>
      <c r="G4425" s="100">
        <v>0</v>
      </c>
    </row>
    <row r="4426" spans="1:7" ht="13.5" customHeight="1" x14ac:dyDescent="0.2">
      <c r="A4426" s="100">
        <v>4425</v>
      </c>
      <c r="B4426" s="100">
        <v>4469</v>
      </c>
      <c r="C4426" s="4" t="s">
        <v>7</v>
      </c>
      <c r="D4426" s="100">
        <v>1503</v>
      </c>
      <c r="E4426" s="100">
        <v>29</v>
      </c>
      <c r="F4426" s="2">
        <v>0</v>
      </c>
      <c r="G4426" s="100">
        <v>0</v>
      </c>
    </row>
    <row r="4427" spans="1:7" ht="13.5" customHeight="1" x14ac:dyDescent="0.2">
      <c r="A4427" s="100">
        <v>4426</v>
      </c>
      <c r="B4427" s="100">
        <v>4470</v>
      </c>
      <c r="C4427" s="4" t="s">
        <v>7</v>
      </c>
      <c r="D4427" s="100">
        <v>1504</v>
      </c>
      <c r="E4427" s="100">
        <v>29</v>
      </c>
      <c r="F4427" s="2">
        <v>0</v>
      </c>
      <c r="G4427" s="100">
        <v>0</v>
      </c>
    </row>
    <row r="4428" spans="1:7" ht="13.5" customHeight="1" x14ac:dyDescent="0.2">
      <c r="A4428" s="100">
        <v>4427</v>
      </c>
      <c r="B4428" s="100">
        <v>4471</v>
      </c>
      <c r="C4428" s="4" t="s">
        <v>7</v>
      </c>
      <c r="D4428" s="100">
        <v>1505</v>
      </c>
      <c r="E4428" s="100">
        <v>29</v>
      </c>
      <c r="F4428" s="2">
        <v>0</v>
      </c>
      <c r="G4428" s="100">
        <v>0</v>
      </c>
    </row>
    <row r="4429" spans="1:7" ht="13.5" customHeight="1" x14ac:dyDescent="0.2">
      <c r="A4429" s="100">
        <v>4428</v>
      </c>
      <c r="B4429" s="100">
        <v>4472</v>
      </c>
      <c r="C4429" s="4" t="s">
        <v>7</v>
      </c>
      <c r="D4429" s="100">
        <v>1506</v>
      </c>
      <c r="E4429" s="100">
        <v>29</v>
      </c>
      <c r="F4429" s="2">
        <v>0</v>
      </c>
      <c r="G4429" s="100">
        <v>0</v>
      </c>
    </row>
    <row r="4430" spans="1:7" ht="13.5" customHeight="1" x14ac:dyDescent="0.2">
      <c r="A4430" s="100">
        <v>4429</v>
      </c>
      <c r="B4430" s="100">
        <v>4473</v>
      </c>
      <c r="C4430" s="4" t="s">
        <v>7</v>
      </c>
      <c r="D4430" s="100">
        <v>1507</v>
      </c>
      <c r="E4430" s="100">
        <v>29</v>
      </c>
      <c r="F4430" s="2">
        <v>0</v>
      </c>
      <c r="G4430" s="100">
        <v>0</v>
      </c>
    </row>
    <row r="4431" spans="1:7" ht="13.5" customHeight="1" x14ac:dyDescent="0.2">
      <c r="A4431" s="100">
        <v>4430</v>
      </c>
      <c r="B4431" s="100">
        <v>4474</v>
      </c>
      <c r="C4431" s="4" t="s">
        <v>7</v>
      </c>
      <c r="D4431" s="100">
        <v>1508</v>
      </c>
      <c r="E4431" s="100">
        <v>29</v>
      </c>
      <c r="F4431" s="2">
        <v>0</v>
      </c>
      <c r="G4431" s="100">
        <v>0</v>
      </c>
    </row>
    <row r="4432" spans="1:7" ht="13.5" customHeight="1" x14ac:dyDescent="0.2">
      <c r="A4432" s="100">
        <v>4431</v>
      </c>
      <c r="B4432" s="100">
        <v>4475</v>
      </c>
      <c r="C4432" s="4" t="s">
        <v>7</v>
      </c>
      <c r="D4432" s="100">
        <v>1509</v>
      </c>
      <c r="E4432" s="100">
        <v>29</v>
      </c>
      <c r="F4432" s="2">
        <v>0</v>
      </c>
      <c r="G4432" s="100">
        <v>0</v>
      </c>
    </row>
    <row r="4433" spans="1:7" ht="13.5" customHeight="1" x14ac:dyDescent="0.2">
      <c r="A4433" s="100">
        <v>4432</v>
      </c>
      <c r="B4433" s="100">
        <v>4476</v>
      </c>
      <c r="C4433" s="4" t="s">
        <v>7</v>
      </c>
      <c r="D4433" s="100">
        <v>1510</v>
      </c>
      <c r="E4433" s="100">
        <v>29</v>
      </c>
      <c r="F4433" s="2">
        <v>0</v>
      </c>
      <c r="G4433" s="100">
        <v>0</v>
      </c>
    </row>
    <row r="4434" spans="1:7" ht="13.5" customHeight="1" x14ac:dyDescent="0.2">
      <c r="A4434" s="100">
        <v>4433</v>
      </c>
      <c r="B4434" s="100">
        <v>4477</v>
      </c>
      <c r="C4434" s="4" t="s">
        <v>7</v>
      </c>
      <c r="D4434" s="100">
        <v>1512</v>
      </c>
      <c r="E4434" s="100">
        <v>29</v>
      </c>
      <c r="F4434" s="2">
        <v>0</v>
      </c>
      <c r="G4434" s="100">
        <v>0</v>
      </c>
    </row>
    <row r="4435" spans="1:7" ht="13.5" customHeight="1" x14ac:dyDescent="0.2">
      <c r="A4435" s="100">
        <v>4434</v>
      </c>
      <c r="B4435" s="100">
        <v>4478</v>
      </c>
      <c r="C4435" s="4" t="s">
        <v>7</v>
      </c>
      <c r="D4435" s="100">
        <v>1513</v>
      </c>
      <c r="E4435" s="100">
        <v>29</v>
      </c>
      <c r="F4435" s="2">
        <v>0</v>
      </c>
      <c r="G4435" s="100">
        <v>0</v>
      </c>
    </row>
    <row r="4436" spans="1:7" ht="13.5" customHeight="1" x14ac:dyDescent="0.2">
      <c r="A4436" s="100">
        <v>4435</v>
      </c>
      <c r="B4436" s="100">
        <v>4479</v>
      </c>
      <c r="C4436" s="4" t="s">
        <v>7</v>
      </c>
      <c r="D4436" s="100">
        <v>1514</v>
      </c>
      <c r="E4436" s="100">
        <v>29</v>
      </c>
      <c r="F4436" s="2">
        <v>0</v>
      </c>
      <c r="G4436" s="100">
        <v>0</v>
      </c>
    </row>
    <row r="4437" spans="1:7" ht="13.5" customHeight="1" x14ac:dyDescent="0.2">
      <c r="A4437" s="100">
        <v>4436</v>
      </c>
      <c r="B4437" s="100">
        <v>4480</v>
      </c>
      <c r="C4437" s="4" t="s">
        <v>7</v>
      </c>
      <c r="D4437" s="100">
        <v>1515</v>
      </c>
      <c r="E4437" s="100">
        <v>29</v>
      </c>
      <c r="F4437" s="2">
        <v>0</v>
      </c>
      <c r="G4437" s="100">
        <v>0</v>
      </c>
    </row>
    <row r="4438" spans="1:7" ht="13.5" customHeight="1" x14ac:dyDescent="0.2">
      <c r="A4438" s="100">
        <v>4437</v>
      </c>
      <c r="B4438" s="100">
        <v>4481</v>
      </c>
      <c r="C4438" s="4" t="s">
        <v>7</v>
      </c>
      <c r="D4438" s="100">
        <v>1518</v>
      </c>
      <c r="E4438" s="100">
        <v>29</v>
      </c>
      <c r="F4438" s="2">
        <v>0</v>
      </c>
      <c r="G4438" s="100">
        <v>0</v>
      </c>
    </row>
    <row r="4439" spans="1:7" ht="13.5" customHeight="1" x14ac:dyDescent="0.2">
      <c r="A4439" s="100">
        <v>4438</v>
      </c>
      <c r="B4439" s="100">
        <v>4482</v>
      </c>
      <c r="C4439" s="4" t="s">
        <v>7</v>
      </c>
      <c r="D4439" s="100">
        <v>1519</v>
      </c>
      <c r="E4439" s="100">
        <v>29</v>
      </c>
      <c r="F4439" s="2">
        <v>0</v>
      </c>
      <c r="G4439" s="100">
        <v>0</v>
      </c>
    </row>
    <row r="4440" spans="1:7" ht="13.5" customHeight="1" x14ac:dyDescent="0.2">
      <c r="A4440" s="100">
        <v>4439</v>
      </c>
      <c r="B4440" s="100">
        <v>4483</v>
      </c>
      <c r="C4440" s="4" t="s">
        <v>7</v>
      </c>
      <c r="D4440" s="100">
        <v>1520</v>
      </c>
      <c r="E4440" s="100">
        <v>29</v>
      </c>
      <c r="F4440" s="2">
        <v>0</v>
      </c>
      <c r="G4440" s="100">
        <v>0</v>
      </c>
    </row>
    <row r="4441" spans="1:7" ht="13.5" customHeight="1" x14ac:dyDescent="0.2">
      <c r="A4441" s="100">
        <v>4440</v>
      </c>
      <c r="B4441" s="100">
        <v>4484</v>
      </c>
      <c r="C4441" s="4" t="s">
        <v>7</v>
      </c>
      <c r="D4441" s="100">
        <v>32</v>
      </c>
      <c r="E4441" s="100">
        <v>155</v>
      </c>
      <c r="F4441" s="2">
        <v>0</v>
      </c>
      <c r="G4441" s="100">
        <v>0</v>
      </c>
    </row>
    <row r="4442" spans="1:7" ht="13.5" customHeight="1" x14ac:dyDescent="0.2">
      <c r="A4442" s="100">
        <v>4441</v>
      </c>
      <c r="B4442" s="100">
        <v>4485</v>
      </c>
      <c r="C4442" s="4" t="s">
        <v>7</v>
      </c>
      <c r="D4442" s="100">
        <v>1618</v>
      </c>
      <c r="E4442" s="100">
        <v>157</v>
      </c>
      <c r="F4442" s="2">
        <v>0</v>
      </c>
      <c r="G4442" s="100">
        <v>0</v>
      </c>
    </row>
    <row r="4443" spans="1:7" ht="13.5" customHeight="1" x14ac:dyDescent="0.2">
      <c r="A4443" s="100">
        <v>4442</v>
      </c>
      <c r="B4443" s="100">
        <v>4486</v>
      </c>
      <c r="C4443" s="4" t="s">
        <v>7</v>
      </c>
      <c r="D4443" s="100">
        <v>1619</v>
      </c>
      <c r="E4443" s="100">
        <v>157</v>
      </c>
      <c r="F4443" s="2">
        <v>0</v>
      </c>
      <c r="G4443" s="100">
        <v>0</v>
      </c>
    </row>
    <row r="4444" spans="1:7" ht="13.5" customHeight="1" x14ac:dyDescent="0.2">
      <c r="A4444" s="100">
        <v>4443</v>
      </c>
      <c r="B4444" s="100">
        <v>4487</v>
      </c>
      <c r="C4444" s="4" t="s">
        <v>7</v>
      </c>
      <c r="D4444" s="100">
        <v>1620</v>
      </c>
      <c r="E4444" s="100">
        <v>157</v>
      </c>
      <c r="F4444" s="2">
        <v>0</v>
      </c>
      <c r="G4444" s="100">
        <v>0</v>
      </c>
    </row>
    <row r="4445" spans="1:7" ht="13.5" customHeight="1" x14ac:dyDescent="0.2">
      <c r="A4445" s="100">
        <v>4444</v>
      </c>
      <c r="B4445" s="100">
        <v>4488</v>
      </c>
      <c r="C4445" s="4" t="s">
        <v>7</v>
      </c>
      <c r="D4445" s="100">
        <v>1621</v>
      </c>
      <c r="E4445" s="100">
        <v>157</v>
      </c>
      <c r="F4445" s="2">
        <v>0</v>
      </c>
      <c r="G4445" s="100">
        <v>0</v>
      </c>
    </row>
    <row r="4446" spans="1:7" ht="13.5" customHeight="1" x14ac:dyDescent="0.2">
      <c r="A4446" s="100">
        <v>4445</v>
      </c>
      <c r="B4446" s="100">
        <v>4489</v>
      </c>
      <c r="C4446" s="4" t="s">
        <v>7</v>
      </c>
      <c r="D4446" s="100">
        <v>1623</v>
      </c>
      <c r="E4446" s="100">
        <v>157</v>
      </c>
      <c r="F4446" s="2">
        <v>0</v>
      </c>
      <c r="G4446" s="100">
        <v>0</v>
      </c>
    </row>
    <row r="4447" spans="1:7" ht="13.5" customHeight="1" x14ac:dyDescent="0.2">
      <c r="A4447" s="100">
        <v>4446</v>
      </c>
      <c r="B4447" s="100">
        <v>4490</v>
      </c>
      <c r="C4447" s="4" t="s">
        <v>7</v>
      </c>
      <c r="D4447" s="100">
        <v>1624</v>
      </c>
      <c r="E4447" s="100">
        <v>157</v>
      </c>
      <c r="F4447" s="2">
        <v>0</v>
      </c>
      <c r="G4447" s="100">
        <v>0</v>
      </c>
    </row>
    <row r="4448" spans="1:7" ht="13.5" customHeight="1" x14ac:dyDescent="0.2">
      <c r="A4448" s="100">
        <v>4447</v>
      </c>
      <c r="B4448" s="100">
        <v>4491</v>
      </c>
      <c r="C4448" s="4" t="s">
        <v>7</v>
      </c>
      <c r="D4448" s="100">
        <v>1625</v>
      </c>
      <c r="E4448" s="100">
        <v>157</v>
      </c>
      <c r="F4448" s="2">
        <v>0</v>
      </c>
      <c r="G4448" s="100">
        <v>0</v>
      </c>
    </row>
    <row r="4449" spans="1:7" ht="13.5" customHeight="1" x14ac:dyDescent="0.2">
      <c r="A4449" s="100">
        <v>4448</v>
      </c>
      <c r="B4449" s="100">
        <v>4492</v>
      </c>
      <c r="C4449" s="4" t="s">
        <v>7</v>
      </c>
      <c r="D4449" s="100">
        <v>1626</v>
      </c>
      <c r="E4449" s="100">
        <v>157</v>
      </c>
      <c r="F4449" s="2">
        <v>0</v>
      </c>
      <c r="G4449" s="100">
        <v>0</v>
      </c>
    </row>
    <row r="4450" spans="1:7" ht="13.5" customHeight="1" x14ac:dyDescent="0.2">
      <c r="A4450" s="100">
        <v>4449</v>
      </c>
      <c r="B4450" s="100">
        <v>4493</v>
      </c>
      <c r="C4450" s="4" t="s">
        <v>7</v>
      </c>
      <c r="D4450" s="100">
        <v>1627</v>
      </c>
      <c r="E4450" s="100">
        <v>157</v>
      </c>
      <c r="F4450" s="2">
        <v>0</v>
      </c>
      <c r="G4450" s="100">
        <v>0</v>
      </c>
    </row>
    <row r="4451" spans="1:7" ht="13.5" customHeight="1" x14ac:dyDescent="0.2">
      <c r="A4451" s="100">
        <v>4450</v>
      </c>
      <c r="B4451" s="100">
        <v>4494</v>
      </c>
      <c r="C4451" s="4" t="s">
        <v>7</v>
      </c>
      <c r="D4451" s="100">
        <v>1628</v>
      </c>
      <c r="E4451" s="100">
        <v>157</v>
      </c>
      <c r="F4451" s="2">
        <v>0</v>
      </c>
      <c r="G4451" s="100">
        <v>0</v>
      </c>
    </row>
    <row r="4452" spans="1:7" ht="13.5" customHeight="1" x14ac:dyDescent="0.2">
      <c r="A4452" s="100">
        <v>4451</v>
      </c>
      <c r="B4452" s="100">
        <v>4495</v>
      </c>
      <c r="C4452" s="4" t="s">
        <v>7</v>
      </c>
      <c r="D4452" s="100">
        <v>1629</v>
      </c>
      <c r="E4452" s="100">
        <v>157</v>
      </c>
      <c r="F4452" s="2">
        <v>0</v>
      </c>
      <c r="G4452" s="100">
        <v>0</v>
      </c>
    </row>
    <row r="4453" spans="1:7" ht="13.5" customHeight="1" x14ac:dyDescent="0.2">
      <c r="A4453" s="100">
        <v>4452</v>
      </c>
      <c r="B4453" s="100">
        <v>4496</v>
      </c>
      <c r="C4453" s="4" t="s">
        <v>7</v>
      </c>
      <c r="D4453" s="100">
        <v>1630</v>
      </c>
      <c r="E4453" s="100">
        <v>157</v>
      </c>
      <c r="F4453" s="2">
        <v>0</v>
      </c>
      <c r="G4453" s="100">
        <v>0</v>
      </c>
    </row>
    <row r="4454" spans="1:7" ht="13.5" customHeight="1" x14ac:dyDescent="0.2">
      <c r="A4454" s="100">
        <v>4453</v>
      </c>
      <c r="B4454" s="100">
        <v>4497</v>
      </c>
      <c r="C4454" s="4" t="s">
        <v>7</v>
      </c>
      <c r="D4454" s="100">
        <v>1631</v>
      </c>
      <c r="E4454" s="100">
        <v>157</v>
      </c>
      <c r="F4454" s="2">
        <v>0</v>
      </c>
      <c r="G4454" s="100">
        <v>0</v>
      </c>
    </row>
    <row r="4455" spans="1:7" ht="13.5" customHeight="1" x14ac:dyDescent="0.2">
      <c r="A4455" s="100">
        <v>4454</v>
      </c>
      <c r="B4455" s="100">
        <v>4498</v>
      </c>
      <c r="C4455" s="4" t="s">
        <v>7</v>
      </c>
      <c r="D4455" s="100">
        <v>1632</v>
      </c>
      <c r="E4455" s="100">
        <v>157</v>
      </c>
      <c r="F4455" s="2">
        <v>0</v>
      </c>
      <c r="G4455" s="100">
        <v>0</v>
      </c>
    </row>
    <row r="4456" spans="1:7" ht="13.5" customHeight="1" x14ac:dyDescent="0.2">
      <c r="A4456" s="100">
        <v>4455</v>
      </c>
      <c r="B4456" s="100">
        <v>4499</v>
      </c>
      <c r="C4456" s="4" t="s">
        <v>7</v>
      </c>
      <c r="D4456" s="100">
        <v>1633</v>
      </c>
      <c r="E4456" s="100">
        <v>157</v>
      </c>
      <c r="F4456" s="2">
        <v>0</v>
      </c>
      <c r="G4456" s="100">
        <v>0</v>
      </c>
    </row>
    <row r="4457" spans="1:7" ht="13.5" customHeight="1" x14ac:dyDescent="0.2">
      <c r="A4457" s="100">
        <v>4456</v>
      </c>
      <c r="B4457" s="100">
        <v>4500</v>
      </c>
      <c r="C4457" s="4" t="s">
        <v>7</v>
      </c>
      <c r="D4457" s="100">
        <v>1634</v>
      </c>
      <c r="E4457" s="100">
        <v>157</v>
      </c>
      <c r="F4457" s="2">
        <v>0</v>
      </c>
      <c r="G4457" s="100">
        <v>0</v>
      </c>
    </row>
    <row r="4458" spans="1:7" ht="13.5" customHeight="1" x14ac:dyDescent="0.2">
      <c r="A4458" s="100">
        <v>4457</v>
      </c>
      <c r="B4458" s="100">
        <v>4501</v>
      </c>
      <c r="C4458" s="4" t="s">
        <v>7</v>
      </c>
      <c r="D4458" s="100">
        <v>1635</v>
      </c>
      <c r="E4458" s="100">
        <v>157</v>
      </c>
      <c r="F4458" s="2">
        <v>0</v>
      </c>
      <c r="G4458" s="100">
        <v>0</v>
      </c>
    </row>
    <row r="4459" spans="1:7" ht="13.5" customHeight="1" x14ac:dyDescent="0.2">
      <c r="A4459" s="100">
        <v>4458</v>
      </c>
      <c r="B4459" s="100">
        <v>4502</v>
      </c>
      <c r="C4459" s="4" t="s">
        <v>7</v>
      </c>
      <c r="D4459" s="100">
        <v>1637</v>
      </c>
      <c r="E4459" s="100">
        <v>157</v>
      </c>
      <c r="F4459" s="2">
        <v>0</v>
      </c>
      <c r="G4459" s="100">
        <v>0</v>
      </c>
    </row>
    <row r="4460" spans="1:7" ht="13.5" customHeight="1" x14ac:dyDescent="0.2">
      <c r="A4460" s="100">
        <v>4459</v>
      </c>
      <c r="B4460" s="100">
        <v>4503</v>
      </c>
      <c r="C4460" s="4" t="s">
        <v>7</v>
      </c>
      <c r="D4460" s="100">
        <v>1638</v>
      </c>
      <c r="E4460" s="100">
        <v>157</v>
      </c>
      <c r="F4460" s="2">
        <v>0</v>
      </c>
      <c r="G4460" s="100">
        <v>0</v>
      </c>
    </row>
    <row r="4461" spans="1:7" ht="13.5" customHeight="1" x14ac:dyDescent="0.2">
      <c r="A4461" s="100">
        <v>4460</v>
      </c>
      <c r="B4461" s="100">
        <v>4504</v>
      </c>
      <c r="C4461" s="4" t="s">
        <v>7</v>
      </c>
      <c r="D4461" s="100">
        <v>1639</v>
      </c>
      <c r="E4461" s="100">
        <v>157</v>
      </c>
      <c r="F4461" s="2">
        <v>0</v>
      </c>
      <c r="G4461" s="100">
        <v>0</v>
      </c>
    </row>
    <row r="4462" spans="1:7" ht="13.5" customHeight="1" x14ac:dyDescent="0.2">
      <c r="A4462" s="100">
        <v>4461</v>
      </c>
      <c r="B4462" s="100">
        <v>4505</v>
      </c>
      <c r="C4462" s="4" t="s">
        <v>7</v>
      </c>
      <c r="D4462" s="100">
        <v>1640</v>
      </c>
      <c r="E4462" s="100">
        <v>157</v>
      </c>
      <c r="F4462" s="2">
        <v>0</v>
      </c>
      <c r="G4462" s="100">
        <v>0</v>
      </c>
    </row>
    <row r="4463" spans="1:7" ht="13.5" customHeight="1" x14ac:dyDescent="0.2">
      <c r="A4463" s="100">
        <v>4462</v>
      </c>
      <c r="B4463" s="100">
        <v>4506</v>
      </c>
      <c r="C4463" s="4" t="s">
        <v>7</v>
      </c>
      <c r="D4463" s="100">
        <v>1641</v>
      </c>
      <c r="E4463" s="100">
        <v>157</v>
      </c>
      <c r="F4463" s="2">
        <v>0</v>
      </c>
      <c r="G4463" s="100">
        <v>0</v>
      </c>
    </row>
    <row r="4464" spans="1:7" ht="13.5" customHeight="1" x14ac:dyDescent="0.2">
      <c r="A4464" s="100">
        <v>4463</v>
      </c>
      <c r="B4464" s="100">
        <v>4507</v>
      </c>
      <c r="C4464" s="4" t="s">
        <v>7</v>
      </c>
      <c r="D4464" s="100">
        <v>1642</v>
      </c>
      <c r="E4464" s="100">
        <v>157</v>
      </c>
      <c r="F4464" s="2">
        <v>0</v>
      </c>
      <c r="G4464" s="100">
        <v>0</v>
      </c>
    </row>
    <row r="4465" spans="1:7" ht="13.5" customHeight="1" x14ac:dyDescent="0.2">
      <c r="A4465" s="100">
        <v>4464</v>
      </c>
      <c r="B4465" s="100">
        <v>4508</v>
      </c>
      <c r="C4465" s="4" t="s">
        <v>7</v>
      </c>
      <c r="D4465" s="100">
        <v>1643</v>
      </c>
      <c r="E4465" s="100">
        <v>157</v>
      </c>
      <c r="F4465" s="2">
        <v>0</v>
      </c>
      <c r="G4465" s="100">
        <v>0</v>
      </c>
    </row>
    <row r="4466" spans="1:7" ht="13.5" customHeight="1" x14ac:dyDescent="0.2">
      <c r="A4466" s="100">
        <v>4465</v>
      </c>
      <c r="B4466" s="100">
        <v>4509</v>
      </c>
      <c r="C4466" s="4" t="s">
        <v>7</v>
      </c>
      <c r="D4466" s="100">
        <v>1644</v>
      </c>
      <c r="E4466" s="100">
        <v>157</v>
      </c>
      <c r="F4466" s="2">
        <v>0</v>
      </c>
      <c r="G4466" s="100">
        <v>0</v>
      </c>
    </row>
    <row r="4467" spans="1:7" ht="13.5" customHeight="1" x14ac:dyDescent="0.2">
      <c r="A4467" s="100">
        <v>4466</v>
      </c>
      <c r="B4467" s="100">
        <v>4510</v>
      </c>
      <c r="C4467" s="4" t="s">
        <v>7</v>
      </c>
      <c r="D4467" s="100">
        <v>1645</v>
      </c>
      <c r="E4467" s="100">
        <v>157</v>
      </c>
      <c r="F4467" s="2">
        <v>0</v>
      </c>
      <c r="G4467" s="100">
        <v>0</v>
      </c>
    </row>
    <row r="4468" spans="1:7" ht="13.5" customHeight="1" x14ac:dyDescent="0.2">
      <c r="A4468" s="100">
        <v>4467</v>
      </c>
      <c r="B4468" s="100">
        <v>4511</v>
      </c>
      <c r="C4468" s="4" t="s">
        <v>7</v>
      </c>
      <c r="D4468" s="100">
        <v>1646</v>
      </c>
      <c r="E4468" s="100">
        <v>157</v>
      </c>
      <c r="F4468" s="2">
        <v>0</v>
      </c>
      <c r="G4468" s="100">
        <v>0</v>
      </c>
    </row>
    <row r="4469" spans="1:7" ht="13.5" customHeight="1" x14ac:dyDescent="0.2">
      <c r="A4469" s="100">
        <v>4468</v>
      </c>
      <c r="B4469" s="100">
        <v>4512</v>
      </c>
      <c r="C4469" s="4" t="s">
        <v>7</v>
      </c>
      <c r="D4469" s="100">
        <v>1647</v>
      </c>
      <c r="E4469" s="100">
        <v>157</v>
      </c>
      <c r="F4469" s="2">
        <v>0</v>
      </c>
      <c r="G4469" s="100">
        <v>0</v>
      </c>
    </row>
    <row r="4470" spans="1:7" ht="13.5" customHeight="1" x14ac:dyDescent="0.2">
      <c r="A4470" s="100">
        <v>4469</v>
      </c>
      <c r="B4470" s="100">
        <v>4513</v>
      </c>
      <c r="C4470" s="4" t="s">
        <v>7</v>
      </c>
      <c r="D4470" s="100">
        <v>1648</v>
      </c>
      <c r="E4470" s="100">
        <v>157</v>
      </c>
      <c r="F4470" s="2">
        <v>0</v>
      </c>
      <c r="G4470" s="100">
        <v>0</v>
      </c>
    </row>
    <row r="4471" spans="1:7" ht="13.5" customHeight="1" x14ac:dyDescent="0.2">
      <c r="A4471" s="100">
        <v>4470</v>
      </c>
      <c r="B4471" s="100">
        <v>4514</v>
      </c>
      <c r="C4471" s="4" t="s">
        <v>7</v>
      </c>
      <c r="D4471" s="100">
        <v>1649</v>
      </c>
      <c r="E4471" s="100">
        <v>157</v>
      </c>
      <c r="F4471" s="2">
        <v>0</v>
      </c>
      <c r="G4471" s="100">
        <v>0</v>
      </c>
    </row>
    <row r="4472" spans="1:7" ht="13.5" customHeight="1" x14ac:dyDescent="0.2">
      <c r="A4472" s="100">
        <v>4471</v>
      </c>
      <c r="B4472" s="100">
        <v>4515</v>
      </c>
      <c r="C4472" s="4" t="s">
        <v>7</v>
      </c>
      <c r="D4472" s="100">
        <v>1650</v>
      </c>
      <c r="E4472" s="100">
        <v>157</v>
      </c>
      <c r="F4472" s="2">
        <v>0</v>
      </c>
      <c r="G4472" s="100">
        <v>0</v>
      </c>
    </row>
    <row r="4473" spans="1:7" ht="13.5" customHeight="1" x14ac:dyDescent="0.2">
      <c r="A4473" s="100">
        <v>4472</v>
      </c>
      <c r="B4473" s="100">
        <v>4516</v>
      </c>
      <c r="C4473" s="4" t="s">
        <v>7</v>
      </c>
      <c r="D4473" s="100">
        <v>1651</v>
      </c>
      <c r="E4473" s="100">
        <v>157</v>
      </c>
      <c r="F4473" s="2">
        <v>0</v>
      </c>
      <c r="G4473" s="100">
        <v>0</v>
      </c>
    </row>
    <row r="4474" spans="1:7" ht="13.5" customHeight="1" x14ac:dyDescent="0.2">
      <c r="A4474" s="100">
        <v>4473</v>
      </c>
      <c r="B4474" s="100">
        <v>4517</v>
      </c>
      <c r="C4474" s="4" t="s">
        <v>7</v>
      </c>
      <c r="D4474" s="100">
        <v>1652</v>
      </c>
      <c r="E4474" s="100">
        <v>157</v>
      </c>
      <c r="F4474" s="2">
        <v>0</v>
      </c>
      <c r="G4474" s="100">
        <v>0</v>
      </c>
    </row>
    <row r="4475" spans="1:7" ht="13.5" customHeight="1" x14ac:dyDescent="0.2">
      <c r="A4475" s="100">
        <v>4474</v>
      </c>
      <c r="B4475" s="100">
        <v>4518</v>
      </c>
      <c r="C4475" s="4" t="s">
        <v>7</v>
      </c>
      <c r="D4475" s="100">
        <v>1653</v>
      </c>
      <c r="E4475" s="100">
        <v>157</v>
      </c>
      <c r="F4475" s="2">
        <v>0</v>
      </c>
      <c r="G4475" s="100">
        <v>0</v>
      </c>
    </row>
    <row r="4476" spans="1:7" ht="13.5" customHeight="1" x14ac:dyDescent="0.2">
      <c r="A4476" s="100">
        <v>4475</v>
      </c>
      <c r="B4476" s="100">
        <v>4519</v>
      </c>
      <c r="C4476" s="4" t="s">
        <v>7</v>
      </c>
      <c r="D4476" s="100">
        <v>1654</v>
      </c>
      <c r="E4476" s="100">
        <v>157</v>
      </c>
      <c r="F4476" s="2">
        <v>0</v>
      </c>
      <c r="G4476" s="100">
        <v>0</v>
      </c>
    </row>
    <row r="4477" spans="1:7" ht="13.5" customHeight="1" x14ac:dyDescent="0.2">
      <c r="A4477" s="100">
        <v>4476</v>
      </c>
      <c r="B4477" s="100">
        <v>4520</v>
      </c>
      <c r="C4477" s="4" t="s">
        <v>7</v>
      </c>
      <c r="D4477" s="100">
        <v>1655</v>
      </c>
      <c r="E4477" s="100">
        <v>157</v>
      </c>
      <c r="F4477" s="2">
        <v>0</v>
      </c>
      <c r="G4477" s="100">
        <v>0</v>
      </c>
    </row>
    <row r="4478" spans="1:7" ht="13.5" customHeight="1" x14ac:dyDescent="0.2">
      <c r="A4478" s="100">
        <v>4477</v>
      </c>
      <c r="B4478" s="100">
        <v>4521</v>
      </c>
      <c r="C4478" s="4" t="s">
        <v>7</v>
      </c>
      <c r="D4478" s="100">
        <v>1656</v>
      </c>
      <c r="E4478" s="100">
        <v>157</v>
      </c>
      <c r="F4478" s="2">
        <v>0</v>
      </c>
      <c r="G4478" s="100">
        <v>0</v>
      </c>
    </row>
    <row r="4479" spans="1:7" ht="13.5" customHeight="1" x14ac:dyDescent="0.2">
      <c r="A4479" s="100">
        <v>4478</v>
      </c>
      <c r="B4479" s="100">
        <v>4522</v>
      </c>
      <c r="C4479" s="4" t="s">
        <v>7</v>
      </c>
      <c r="D4479" s="100">
        <v>1657</v>
      </c>
      <c r="E4479" s="100">
        <v>157</v>
      </c>
      <c r="F4479" s="2">
        <v>0</v>
      </c>
      <c r="G4479" s="100">
        <v>0</v>
      </c>
    </row>
    <row r="4480" spans="1:7" ht="13.5" customHeight="1" x14ac:dyDescent="0.2">
      <c r="A4480" s="100">
        <v>4479</v>
      </c>
      <c r="B4480" s="100">
        <v>4523</v>
      </c>
      <c r="C4480" s="4" t="s">
        <v>7</v>
      </c>
      <c r="D4480" s="100">
        <v>1658</v>
      </c>
      <c r="E4480" s="100">
        <v>157</v>
      </c>
      <c r="F4480" s="2">
        <v>0</v>
      </c>
      <c r="G4480" s="100">
        <v>0</v>
      </c>
    </row>
    <row r="4481" spans="1:7" ht="13.5" customHeight="1" x14ac:dyDescent="0.2">
      <c r="A4481" s="100">
        <v>4480</v>
      </c>
      <c r="B4481" s="100">
        <v>4524</v>
      </c>
      <c r="C4481" s="4" t="s">
        <v>7</v>
      </c>
      <c r="D4481" s="100">
        <v>1659</v>
      </c>
      <c r="E4481" s="100">
        <v>157</v>
      </c>
      <c r="F4481" s="2">
        <v>0</v>
      </c>
      <c r="G4481" s="100">
        <v>0</v>
      </c>
    </row>
    <row r="4482" spans="1:7" ht="13.5" customHeight="1" x14ac:dyDescent="0.2">
      <c r="A4482" s="100">
        <v>4481</v>
      </c>
      <c r="B4482" s="100">
        <v>4525</v>
      </c>
      <c r="C4482" s="4" t="s">
        <v>7</v>
      </c>
      <c r="D4482" s="100">
        <v>86</v>
      </c>
      <c r="E4482" s="100">
        <v>94</v>
      </c>
      <c r="F4482" s="2">
        <v>0</v>
      </c>
      <c r="G4482" s="100">
        <v>0</v>
      </c>
    </row>
    <row r="4483" spans="1:7" ht="13.5" customHeight="1" x14ac:dyDescent="0.2">
      <c r="A4483" s="100">
        <v>4482</v>
      </c>
      <c r="B4483" s="100">
        <v>4526</v>
      </c>
      <c r="C4483" s="4" t="s">
        <v>7</v>
      </c>
      <c r="D4483" s="100">
        <v>87</v>
      </c>
      <c r="E4483" s="100">
        <v>94</v>
      </c>
      <c r="F4483" s="2">
        <v>0</v>
      </c>
      <c r="G4483" s="100">
        <v>0</v>
      </c>
    </row>
    <row r="4484" spans="1:7" ht="13.5" customHeight="1" x14ac:dyDescent="0.2">
      <c r="A4484" s="100">
        <v>4483</v>
      </c>
      <c r="B4484" s="100">
        <v>4527</v>
      </c>
      <c r="C4484" s="4" t="s">
        <v>7</v>
      </c>
      <c r="D4484" s="100">
        <v>88</v>
      </c>
      <c r="E4484" s="100">
        <v>94</v>
      </c>
      <c r="F4484" s="2">
        <v>0</v>
      </c>
      <c r="G4484" s="100">
        <v>0</v>
      </c>
    </row>
    <row r="4485" spans="1:7" ht="13.5" customHeight="1" x14ac:dyDescent="0.2">
      <c r="A4485" s="100">
        <v>4484</v>
      </c>
      <c r="B4485" s="100">
        <v>4528</v>
      </c>
      <c r="C4485" s="4" t="s">
        <v>7</v>
      </c>
      <c r="D4485" s="100">
        <v>89</v>
      </c>
      <c r="E4485" s="100">
        <v>94</v>
      </c>
      <c r="F4485" s="2">
        <v>0</v>
      </c>
      <c r="G4485" s="100">
        <v>0</v>
      </c>
    </row>
    <row r="4486" spans="1:7" ht="13.5" customHeight="1" x14ac:dyDescent="0.2">
      <c r="A4486" s="100">
        <v>4485</v>
      </c>
      <c r="B4486" s="100">
        <v>4529</v>
      </c>
      <c r="C4486" s="4" t="s">
        <v>7</v>
      </c>
      <c r="D4486" s="100">
        <v>90</v>
      </c>
      <c r="E4486" s="100">
        <v>94</v>
      </c>
      <c r="F4486" s="2">
        <v>0</v>
      </c>
      <c r="G4486" s="100">
        <v>0</v>
      </c>
    </row>
    <row r="4487" spans="1:7" ht="13.5" customHeight="1" x14ac:dyDescent="0.2">
      <c r="A4487" s="100">
        <v>4486</v>
      </c>
      <c r="B4487" s="100">
        <v>4530</v>
      </c>
      <c r="C4487" s="4" t="s">
        <v>7</v>
      </c>
      <c r="D4487" s="100">
        <v>103</v>
      </c>
      <c r="E4487" s="100">
        <v>74</v>
      </c>
      <c r="F4487" s="2">
        <v>0</v>
      </c>
      <c r="G4487" s="100">
        <v>0</v>
      </c>
    </row>
    <row r="4488" spans="1:7" ht="13.5" customHeight="1" x14ac:dyDescent="0.2">
      <c r="A4488" s="100">
        <v>4487</v>
      </c>
      <c r="B4488" s="100">
        <v>4531</v>
      </c>
      <c r="C4488" s="4" t="s">
        <v>7</v>
      </c>
      <c r="D4488" s="100">
        <v>104</v>
      </c>
      <c r="E4488" s="100">
        <v>74</v>
      </c>
      <c r="F4488" s="2">
        <v>0</v>
      </c>
      <c r="G4488" s="100">
        <v>0</v>
      </c>
    </row>
    <row r="4489" spans="1:7" ht="13.5" customHeight="1" x14ac:dyDescent="0.2">
      <c r="A4489" s="100">
        <v>4488</v>
      </c>
      <c r="B4489" s="100">
        <v>4532</v>
      </c>
      <c r="C4489" s="4" t="s">
        <v>7</v>
      </c>
      <c r="D4489" s="100">
        <v>105</v>
      </c>
      <c r="E4489" s="100">
        <v>74</v>
      </c>
      <c r="F4489" s="2">
        <v>0</v>
      </c>
      <c r="G4489" s="100">
        <v>0</v>
      </c>
    </row>
    <row r="4490" spans="1:7" ht="13.5" customHeight="1" x14ac:dyDescent="0.2">
      <c r="A4490" s="100">
        <v>4489</v>
      </c>
      <c r="B4490" s="100">
        <v>4533</v>
      </c>
      <c r="C4490" s="4" t="s">
        <v>7</v>
      </c>
      <c r="D4490" s="100">
        <v>106</v>
      </c>
      <c r="E4490" s="100">
        <v>74</v>
      </c>
      <c r="F4490" s="2">
        <v>0</v>
      </c>
      <c r="G4490" s="100">
        <v>0</v>
      </c>
    </row>
    <row r="4491" spans="1:7" ht="13.5" customHeight="1" x14ac:dyDescent="0.2">
      <c r="A4491" s="100">
        <v>4490</v>
      </c>
      <c r="B4491" s="100">
        <v>4534</v>
      </c>
      <c r="C4491" s="4" t="s">
        <v>7</v>
      </c>
      <c r="D4491" s="100">
        <v>107</v>
      </c>
      <c r="E4491" s="100">
        <v>74</v>
      </c>
      <c r="F4491" s="2">
        <v>0</v>
      </c>
      <c r="G4491" s="100">
        <v>0</v>
      </c>
    </row>
    <row r="4492" spans="1:7" ht="13.5" customHeight="1" x14ac:dyDescent="0.2">
      <c r="A4492" s="100">
        <v>4491</v>
      </c>
      <c r="B4492" s="100">
        <v>4535</v>
      </c>
      <c r="C4492" s="4"/>
      <c r="D4492" s="100">
        <v>33</v>
      </c>
      <c r="E4492" s="100">
        <v>249</v>
      </c>
      <c r="F4492" s="2">
        <v>0</v>
      </c>
      <c r="G4492" s="100">
        <v>0</v>
      </c>
    </row>
    <row r="4493" spans="1:7" ht="13.5" customHeight="1" x14ac:dyDescent="0.2">
      <c r="A4493" s="100">
        <v>4492</v>
      </c>
      <c r="B4493" s="100">
        <v>4536</v>
      </c>
      <c r="C4493" s="4"/>
      <c r="D4493" s="100">
        <v>34</v>
      </c>
      <c r="E4493" s="100">
        <v>249</v>
      </c>
      <c r="F4493" s="2">
        <v>0</v>
      </c>
      <c r="G4493" s="100">
        <v>0</v>
      </c>
    </row>
    <row r="4494" spans="1:7" ht="13.5" customHeight="1" x14ac:dyDescent="0.2">
      <c r="A4494" s="100">
        <v>4493</v>
      </c>
      <c r="B4494" s="100">
        <v>4537</v>
      </c>
      <c r="C4494" s="4"/>
      <c r="D4494" s="100">
        <v>35</v>
      </c>
      <c r="E4494" s="100">
        <v>249</v>
      </c>
      <c r="F4494" s="2">
        <v>0</v>
      </c>
      <c r="G4494" s="100">
        <v>0</v>
      </c>
    </row>
    <row r="4495" spans="1:7" ht="13.5" customHeight="1" x14ac:dyDescent="0.2">
      <c r="A4495" s="100">
        <v>4494</v>
      </c>
      <c r="B4495" s="100">
        <v>4538</v>
      </c>
      <c r="C4495" s="4"/>
      <c r="D4495" s="100">
        <v>36</v>
      </c>
      <c r="E4495" s="100">
        <v>249</v>
      </c>
      <c r="F4495" s="2">
        <v>0</v>
      </c>
      <c r="G4495" s="100">
        <v>0</v>
      </c>
    </row>
    <row r="4496" spans="1:7" ht="13.5" customHeight="1" x14ac:dyDescent="0.2">
      <c r="A4496" s="100">
        <v>4495</v>
      </c>
      <c r="B4496" s="100">
        <v>4539</v>
      </c>
      <c r="C4496" s="4"/>
      <c r="D4496" s="100">
        <v>37</v>
      </c>
      <c r="E4496" s="100">
        <v>249</v>
      </c>
      <c r="F4496" s="2">
        <v>0</v>
      </c>
      <c r="G4496" s="100">
        <v>0</v>
      </c>
    </row>
    <row r="4497" spans="1:7" ht="13.5" customHeight="1" x14ac:dyDescent="0.2">
      <c r="A4497" s="100">
        <v>4496</v>
      </c>
      <c r="B4497" s="100">
        <v>4540</v>
      </c>
      <c r="C4497" s="4"/>
      <c r="D4497" s="100">
        <v>38</v>
      </c>
      <c r="E4497" s="100">
        <v>249</v>
      </c>
      <c r="F4497" s="2">
        <v>0</v>
      </c>
      <c r="G4497" s="100">
        <v>0</v>
      </c>
    </row>
    <row r="4498" spans="1:7" ht="13.5" customHeight="1" x14ac:dyDescent="0.2">
      <c r="A4498" s="100">
        <v>4497</v>
      </c>
      <c r="B4498" s="100">
        <v>4541</v>
      </c>
      <c r="C4498" s="4"/>
      <c r="D4498" s="100">
        <v>39</v>
      </c>
      <c r="E4498" s="100">
        <v>249</v>
      </c>
      <c r="F4498" s="2">
        <v>0</v>
      </c>
      <c r="G4498" s="100">
        <v>0</v>
      </c>
    </row>
    <row r="4499" spans="1:7" ht="13.5" customHeight="1" x14ac:dyDescent="0.2">
      <c r="A4499" s="100">
        <v>4498</v>
      </c>
      <c r="B4499" s="100">
        <v>4542</v>
      </c>
      <c r="C4499" s="4"/>
      <c r="D4499" s="100">
        <v>40</v>
      </c>
      <c r="E4499" s="100">
        <v>249</v>
      </c>
      <c r="F4499" s="2">
        <v>0</v>
      </c>
      <c r="G4499" s="100">
        <v>0</v>
      </c>
    </row>
    <row r="4500" spans="1:7" ht="13.5" customHeight="1" x14ac:dyDescent="0.2">
      <c r="A4500" s="100">
        <v>4499</v>
      </c>
      <c r="B4500" s="100">
        <v>4543</v>
      </c>
      <c r="C4500" s="4"/>
      <c r="D4500" s="100">
        <v>41</v>
      </c>
      <c r="E4500" s="100">
        <v>249</v>
      </c>
      <c r="F4500" s="2">
        <v>0</v>
      </c>
      <c r="G4500" s="100">
        <v>0</v>
      </c>
    </row>
    <row r="4501" spans="1:7" ht="13.5" customHeight="1" x14ac:dyDescent="0.2">
      <c r="A4501" s="100">
        <v>4500</v>
      </c>
      <c r="B4501" s="100">
        <v>4544</v>
      </c>
      <c r="C4501" s="4"/>
      <c r="D4501" s="100">
        <v>42</v>
      </c>
      <c r="E4501" s="100">
        <v>249</v>
      </c>
      <c r="F4501" s="2">
        <v>0</v>
      </c>
      <c r="G4501" s="100">
        <v>0</v>
      </c>
    </row>
    <row r="4502" spans="1:7" ht="13.5" customHeight="1" x14ac:dyDescent="0.2">
      <c r="A4502" s="100">
        <v>4501</v>
      </c>
      <c r="B4502" s="100">
        <v>4545</v>
      </c>
      <c r="C4502" s="4"/>
      <c r="D4502" s="100">
        <v>43</v>
      </c>
      <c r="E4502" s="100">
        <v>249</v>
      </c>
      <c r="F4502" s="2">
        <v>0</v>
      </c>
      <c r="G4502" s="100">
        <v>0</v>
      </c>
    </row>
    <row r="4503" spans="1:7" ht="13.5" customHeight="1" x14ac:dyDescent="0.2">
      <c r="A4503" s="100">
        <v>4502</v>
      </c>
      <c r="B4503" s="100">
        <v>4546</v>
      </c>
      <c r="C4503" s="4"/>
      <c r="D4503" s="100">
        <v>44</v>
      </c>
      <c r="E4503" s="100">
        <v>249</v>
      </c>
      <c r="F4503" s="2">
        <v>0</v>
      </c>
      <c r="G4503" s="100">
        <v>0</v>
      </c>
    </row>
    <row r="4504" spans="1:7" ht="13.5" customHeight="1" x14ac:dyDescent="0.2">
      <c r="A4504" s="100">
        <v>4503</v>
      </c>
      <c r="B4504" s="100">
        <v>4547</v>
      </c>
      <c r="C4504" s="4" t="s">
        <v>7</v>
      </c>
      <c r="D4504" s="100">
        <v>1661</v>
      </c>
      <c r="E4504" s="100">
        <v>157</v>
      </c>
      <c r="F4504" s="2">
        <v>0</v>
      </c>
      <c r="G4504" s="100">
        <v>0</v>
      </c>
    </row>
    <row r="4505" spans="1:7" ht="13.5" customHeight="1" x14ac:dyDescent="0.2">
      <c r="A4505" s="100">
        <v>4504</v>
      </c>
      <c r="B4505" s="100">
        <v>4548</v>
      </c>
      <c r="C4505" s="4" t="s">
        <v>7</v>
      </c>
      <c r="D4505" s="100">
        <v>1662</v>
      </c>
      <c r="E4505" s="100">
        <v>157</v>
      </c>
      <c r="F4505" s="2">
        <v>0</v>
      </c>
      <c r="G4505" s="100">
        <v>0</v>
      </c>
    </row>
    <row r="4506" spans="1:7" ht="13.5" customHeight="1" x14ac:dyDescent="0.2">
      <c r="A4506" s="100">
        <v>4505</v>
      </c>
      <c r="B4506" s="100">
        <v>4549</v>
      </c>
      <c r="C4506" s="4" t="s">
        <v>7</v>
      </c>
      <c r="D4506" s="100">
        <v>1663</v>
      </c>
      <c r="E4506" s="100">
        <v>157</v>
      </c>
      <c r="F4506" s="2">
        <v>0</v>
      </c>
      <c r="G4506" s="100">
        <v>0</v>
      </c>
    </row>
    <row r="4507" spans="1:7" ht="13.5" customHeight="1" x14ac:dyDescent="0.2">
      <c r="A4507" s="100">
        <v>4506</v>
      </c>
      <c r="B4507" s="100">
        <v>4550</v>
      </c>
      <c r="C4507" s="4" t="s">
        <v>7</v>
      </c>
      <c r="D4507" s="100">
        <v>1664</v>
      </c>
      <c r="E4507" s="100">
        <v>157</v>
      </c>
      <c r="F4507" s="2">
        <v>0</v>
      </c>
      <c r="G4507" s="100">
        <v>0</v>
      </c>
    </row>
    <row r="4508" spans="1:7" ht="13.5" customHeight="1" x14ac:dyDescent="0.2">
      <c r="A4508" s="100">
        <v>4507</v>
      </c>
      <c r="B4508" s="100">
        <v>4551</v>
      </c>
      <c r="C4508" s="4" t="s">
        <v>7</v>
      </c>
      <c r="D4508" s="100">
        <v>1665</v>
      </c>
      <c r="E4508" s="100">
        <v>157</v>
      </c>
      <c r="F4508" s="2">
        <v>0</v>
      </c>
      <c r="G4508" s="100">
        <v>0</v>
      </c>
    </row>
    <row r="4509" spans="1:7" ht="13.5" customHeight="1" x14ac:dyDescent="0.2">
      <c r="A4509" s="100">
        <v>4508</v>
      </c>
      <c r="B4509" s="100">
        <v>4552</v>
      </c>
      <c r="C4509" s="4" t="s">
        <v>7</v>
      </c>
      <c r="D4509" s="100">
        <v>1666</v>
      </c>
      <c r="E4509" s="100">
        <v>157</v>
      </c>
      <c r="F4509" s="2">
        <v>0</v>
      </c>
      <c r="G4509" s="100">
        <v>0</v>
      </c>
    </row>
    <row r="4510" spans="1:7" ht="13.5" customHeight="1" x14ac:dyDescent="0.2">
      <c r="A4510" s="100">
        <v>4509</v>
      </c>
      <c r="B4510" s="100">
        <v>4553</v>
      </c>
      <c r="C4510" s="4" t="s">
        <v>7</v>
      </c>
      <c r="D4510" s="100">
        <v>1667</v>
      </c>
      <c r="E4510" s="100">
        <v>157</v>
      </c>
      <c r="F4510" s="2">
        <v>0</v>
      </c>
      <c r="G4510" s="100">
        <v>0</v>
      </c>
    </row>
    <row r="4511" spans="1:7" ht="13.5" customHeight="1" x14ac:dyDescent="0.2">
      <c r="A4511" s="100">
        <v>4510</v>
      </c>
      <c r="B4511" s="100">
        <v>4554</v>
      </c>
      <c r="C4511" s="4" t="s">
        <v>7</v>
      </c>
      <c r="D4511" s="100">
        <v>1668</v>
      </c>
      <c r="E4511" s="100">
        <v>157</v>
      </c>
      <c r="F4511" s="2">
        <v>0</v>
      </c>
      <c r="G4511" s="100">
        <v>0</v>
      </c>
    </row>
    <row r="4512" spans="1:7" ht="13.5" customHeight="1" x14ac:dyDescent="0.2">
      <c r="A4512" s="100">
        <v>4511</v>
      </c>
      <c r="B4512" s="100">
        <v>4555</v>
      </c>
      <c r="C4512" s="4" t="s">
        <v>7</v>
      </c>
      <c r="D4512" s="100">
        <v>1669</v>
      </c>
      <c r="E4512" s="100">
        <v>157</v>
      </c>
      <c r="F4512" s="2">
        <v>0</v>
      </c>
      <c r="G4512" s="100">
        <v>0</v>
      </c>
    </row>
    <row r="4513" spans="1:7" ht="13.5" customHeight="1" x14ac:dyDescent="0.2">
      <c r="A4513" s="100">
        <v>4512</v>
      </c>
      <c r="B4513" s="100">
        <v>4556</v>
      </c>
      <c r="C4513" s="4" t="s">
        <v>7</v>
      </c>
      <c r="D4513" s="100">
        <v>1673</v>
      </c>
      <c r="E4513" s="100">
        <v>157</v>
      </c>
      <c r="F4513" s="2">
        <v>0</v>
      </c>
      <c r="G4513" s="100">
        <v>0</v>
      </c>
    </row>
    <row r="4514" spans="1:7" ht="13.5" customHeight="1" x14ac:dyDescent="0.2">
      <c r="A4514" s="100">
        <v>4513</v>
      </c>
      <c r="B4514" s="100">
        <v>4557</v>
      </c>
      <c r="C4514" s="4" t="s">
        <v>7</v>
      </c>
      <c r="D4514" s="100">
        <v>1674</v>
      </c>
      <c r="E4514" s="100">
        <v>157</v>
      </c>
      <c r="F4514" s="2">
        <v>0</v>
      </c>
      <c r="G4514" s="100">
        <v>0</v>
      </c>
    </row>
    <row r="4515" spans="1:7" ht="13.5" customHeight="1" x14ac:dyDescent="0.2">
      <c r="A4515" s="100">
        <v>4514</v>
      </c>
      <c r="B4515" s="100">
        <v>4558</v>
      </c>
      <c r="C4515" s="4" t="s">
        <v>7</v>
      </c>
      <c r="D4515" s="100">
        <v>1676</v>
      </c>
      <c r="E4515" s="100">
        <v>157</v>
      </c>
      <c r="F4515" s="2">
        <v>0</v>
      </c>
      <c r="G4515" s="100">
        <v>0</v>
      </c>
    </row>
    <row r="4516" spans="1:7" ht="13.5" customHeight="1" x14ac:dyDescent="0.2">
      <c r="A4516" s="100">
        <v>4515</v>
      </c>
      <c r="B4516" s="100">
        <v>4559</v>
      </c>
      <c r="C4516" s="4" t="s">
        <v>7</v>
      </c>
      <c r="D4516" s="100">
        <v>1677</v>
      </c>
      <c r="E4516" s="100">
        <v>157</v>
      </c>
      <c r="F4516" s="2">
        <v>0</v>
      </c>
      <c r="G4516" s="100">
        <v>0</v>
      </c>
    </row>
    <row r="4517" spans="1:7" ht="13.5" customHeight="1" x14ac:dyDescent="0.2">
      <c r="A4517" s="100">
        <v>4516</v>
      </c>
      <c r="B4517" s="100">
        <v>4560</v>
      </c>
      <c r="C4517" s="4" t="s">
        <v>7</v>
      </c>
      <c r="D4517" s="100">
        <v>1679</v>
      </c>
      <c r="E4517" s="100">
        <v>157</v>
      </c>
      <c r="F4517" s="2">
        <v>0</v>
      </c>
      <c r="G4517" s="100">
        <v>0</v>
      </c>
    </row>
    <row r="4518" spans="1:7" ht="13.5" customHeight="1" x14ac:dyDescent="0.2">
      <c r="A4518" s="100">
        <v>4517</v>
      </c>
      <c r="B4518" s="100">
        <v>4561</v>
      </c>
      <c r="C4518" s="4" t="s">
        <v>7</v>
      </c>
      <c r="D4518" s="100">
        <v>1680</v>
      </c>
      <c r="E4518" s="100">
        <v>157</v>
      </c>
      <c r="F4518" s="2">
        <v>0</v>
      </c>
      <c r="G4518" s="100">
        <v>0</v>
      </c>
    </row>
    <row r="4519" spans="1:7" ht="13.5" customHeight="1" x14ac:dyDescent="0.2">
      <c r="A4519" s="100">
        <v>4518</v>
      </c>
      <c r="B4519" s="100">
        <v>4562</v>
      </c>
      <c r="C4519" s="4" t="s">
        <v>7</v>
      </c>
      <c r="D4519" s="100">
        <v>1681</v>
      </c>
      <c r="E4519" s="100">
        <v>157</v>
      </c>
      <c r="F4519" s="2">
        <v>0</v>
      </c>
      <c r="G4519" s="100">
        <v>0</v>
      </c>
    </row>
    <row r="4520" spans="1:7" ht="13.5" customHeight="1" x14ac:dyDescent="0.2">
      <c r="A4520" s="100">
        <v>4519</v>
      </c>
      <c r="B4520" s="100">
        <v>4563</v>
      </c>
      <c r="C4520" s="4" t="s">
        <v>7</v>
      </c>
      <c r="D4520" s="100">
        <v>1682</v>
      </c>
      <c r="E4520" s="100">
        <v>157</v>
      </c>
      <c r="F4520" s="2">
        <v>0</v>
      </c>
      <c r="G4520" s="100">
        <v>0</v>
      </c>
    </row>
    <row r="4521" spans="1:7" ht="13.5" customHeight="1" x14ac:dyDescent="0.2">
      <c r="A4521" s="100">
        <v>4520</v>
      </c>
      <c r="B4521" s="100">
        <v>4564</v>
      </c>
      <c r="C4521" s="4" t="s">
        <v>7</v>
      </c>
      <c r="D4521" s="100">
        <v>1684</v>
      </c>
      <c r="E4521" s="100">
        <v>157</v>
      </c>
      <c r="F4521" s="2">
        <v>0</v>
      </c>
      <c r="G4521" s="100">
        <v>0</v>
      </c>
    </row>
    <row r="4522" spans="1:7" ht="13.5" customHeight="1" x14ac:dyDescent="0.2">
      <c r="A4522" s="100">
        <v>4521</v>
      </c>
      <c r="B4522" s="100">
        <v>4565</v>
      </c>
      <c r="C4522" s="4" t="s">
        <v>7</v>
      </c>
      <c r="D4522" s="100">
        <v>1685</v>
      </c>
      <c r="E4522" s="100">
        <v>157</v>
      </c>
      <c r="F4522" s="2">
        <v>0</v>
      </c>
      <c r="G4522" s="100">
        <v>0</v>
      </c>
    </row>
    <row r="4523" spans="1:7" ht="13.5" customHeight="1" x14ac:dyDescent="0.2">
      <c r="A4523" s="100">
        <v>4522</v>
      </c>
      <c r="B4523" s="100">
        <v>4566</v>
      </c>
      <c r="C4523" s="4" t="s">
        <v>7</v>
      </c>
      <c r="D4523" s="100">
        <v>1686</v>
      </c>
      <c r="E4523" s="100">
        <v>157</v>
      </c>
      <c r="F4523" s="2">
        <v>0</v>
      </c>
      <c r="G4523" s="100">
        <v>0</v>
      </c>
    </row>
    <row r="4524" spans="1:7" ht="13.5" customHeight="1" x14ac:dyDescent="0.2">
      <c r="A4524" s="100">
        <v>4523</v>
      </c>
      <c r="B4524" s="100">
        <v>4567</v>
      </c>
      <c r="C4524" s="4" t="s">
        <v>7</v>
      </c>
      <c r="D4524" s="100">
        <v>1687</v>
      </c>
      <c r="E4524" s="100">
        <v>157</v>
      </c>
      <c r="F4524" s="2">
        <v>0</v>
      </c>
      <c r="G4524" s="100">
        <v>0</v>
      </c>
    </row>
    <row r="4525" spans="1:7" ht="13.5" customHeight="1" x14ac:dyDescent="0.2">
      <c r="A4525" s="100">
        <v>4524</v>
      </c>
      <c r="B4525" s="100">
        <v>4568</v>
      </c>
      <c r="C4525" s="4" t="s">
        <v>7</v>
      </c>
      <c r="D4525" s="100">
        <v>1688</v>
      </c>
      <c r="E4525" s="100">
        <v>157</v>
      </c>
      <c r="F4525" s="2">
        <v>0</v>
      </c>
      <c r="G4525" s="100">
        <v>0</v>
      </c>
    </row>
    <row r="4526" spans="1:7" ht="13.5" customHeight="1" x14ac:dyDescent="0.2">
      <c r="A4526" s="100">
        <v>4525</v>
      </c>
      <c r="B4526" s="100">
        <v>4569</v>
      </c>
      <c r="C4526" s="4" t="s">
        <v>7</v>
      </c>
      <c r="D4526" s="100">
        <v>1689</v>
      </c>
      <c r="E4526" s="100">
        <v>157</v>
      </c>
      <c r="F4526" s="2">
        <v>0</v>
      </c>
      <c r="G4526" s="100">
        <v>0</v>
      </c>
    </row>
    <row r="4527" spans="1:7" ht="13.5" customHeight="1" x14ac:dyDescent="0.2">
      <c r="A4527" s="100">
        <v>4526</v>
      </c>
      <c r="B4527" s="100">
        <v>4570</v>
      </c>
      <c r="C4527" s="4" t="s">
        <v>7</v>
      </c>
      <c r="D4527" s="100">
        <v>1690</v>
      </c>
      <c r="E4527" s="100">
        <v>157</v>
      </c>
      <c r="F4527" s="2">
        <v>0</v>
      </c>
      <c r="G4527" s="100">
        <v>0</v>
      </c>
    </row>
    <row r="4528" spans="1:7" ht="13.5" customHeight="1" x14ac:dyDescent="0.2">
      <c r="A4528" s="100">
        <v>4527</v>
      </c>
      <c r="B4528" s="100">
        <v>4571</v>
      </c>
      <c r="C4528" s="4" t="s">
        <v>7</v>
      </c>
      <c r="D4528" s="100">
        <v>1691</v>
      </c>
      <c r="E4528" s="100">
        <v>157</v>
      </c>
      <c r="F4528" s="2">
        <v>0</v>
      </c>
      <c r="G4528" s="100">
        <v>0</v>
      </c>
    </row>
    <row r="4529" spans="1:7" ht="13.5" customHeight="1" x14ac:dyDescent="0.2">
      <c r="A4529" s="100">
        <v>4528</v>
      </c>
      <c r="B4529" s="100">
        <v>4572</v>
      </c>
      <c r="C4529" s="4" t="s">
        <v>7</v>
      </c>
      <c r="D4529" s="100">
        <v>1693</v>
      </c>
      <c r="E4529" s="100">
        <v>157</v>
      </c>
      <c r="F4529" s="2">
        <v>0</v>
      </c>
      <c r="G4529" s="100">
        <v>0</v>
      </c>
    </row>
    <row r="4530" spans="1:7" ht="13.5" customHeight="1" x14ac:dyDescent="0.2">
      <c r="A4530" s="100">
        <v>4529</v>
      </c>
      <c r="B4530" s="100">
        <v>4573</v>
      </c>
      <c r="C4530" s="4" t="s">
        <v>7</v>
      </c>
      <c r="D4530" s="100">
        <v>1694</v>
      </c>
      <c r="E4530" s="100">
        <v>157</v>
      </c>
      <c r="F4530" s="2">
        <v>0</v>
      </c>
      <c r="G4530" s="100">
        <v>0</v>
      </c>
    </row>
    <row r="4531" spans="1:7" ht="13.5" customHeight="1" x14ac:dyDescent="0.2">
      <c r="A4531" s="100">
        <v>4530</v>
      </c>
      <c r="B4531" s="100">
        <v>4574</v>
      </c>
      <c r="C4531" s="4" t="s">
        <v>7</v>
      </c>
      <c r="D4531" s="100">
        <v>1695</v>
      </c>
      <c r="E4531" s="100">
        <v>157</v>
      </c>
      <c r="F4531" s="2">
        <v>0</v>
      </c>
      <c r="G4531" s="100">
        <v>0</v>
      </c>
    </row>
    <row r="4532" spans="1:7" ht="13.5" customHeight="1" x14ac:dyDescent="0.2">
      <c r="A4532" s="100">
        <v>4531</v>
      </c>
      <c r="B4532" s="100">
        <v>4575</v>
      </c>
      <c r="C4532" s="4" t="s">
        <v>7</v>
      </c>
      <c r="D4532" s="100">
        <v>1697</v>
      </c>
      <c r="E4532" s="100">
        <v>157</v>
      </c>
      <c r="F4532" s="2">
        <v>0</v>
      </c>
      <c r="G4532" s="100">
        <v>0</v>
      </c>
    </row>
    <row r="4533" spans="1:7" ht="13.5" customHeight="1" x14ac:dyDescent="0.2">
      <c r="A4533" s="100">
        <v>4532</v>
      </c>
      <c r="B4533" s="100">
        <v>4576</v>
      </c>
      <c r="C4533" s="4" t="s">
        <v>7</v>
      </c>
      <c r="D4533" s="100">
        <v>1698</v>
      </c>
      <c r="E4533" s="100">
        <v>157</v>
      </c>
      <c r="F4533" s="2">
        <v>0</v>
      </c>
      <c r="G4533" s="100">
        <v>0</v>
      </c>
    </row>
    <row r="4534" spans="1:7" ht="13.5" customHeight="1" x14ac:dyDescent="0.2">
      <c r="A4534" s="100">
        <v>4533</v>
      </c>
      <c r="B4534" s="100">
        <v>4577</v>
      </c>
      <c r="C4534" s="4" t="s">
        <v>7</v>
      </c>
      <c r="D4534" s="100">
        <v>1699</v>
      </c>
      <c r="E4534" s="100">
        <v>157</v>
      </c>
      <c r="F4534" s="2">
        <v>0</v>
      </c>
      <c r="G4534" s="100">
        <v>0</v>
      </c>
    </row>
    <row r="4535" spans="1:7" ht="13.5" customHeight="1" x14ac:dyDescent="0.2">
      <c r="A4535" s="100">
        <v>4534</v>
      </c>
      <c r="B4535" s="100">
        <v>4578</v>
      </c>
      <c r="C4535" s="4" t="s">
        <v>7</v>
      </c>
      <c r="D4535" s="100">
        <v>108</v>
      </c>
      <c r="E4535" s="100">
        <v>74</v>
      </c>
      <c r="F4535" s="2">
        <v>0</v>
      </c>
      <c r="G4535" s="100">
        <v>0</v>
      </c>
    </row>
    <row r="4536" spans="1:7" ht="13.5" customHeight="1" x14ac:dyDescent="0.2">
      <c r="A4536" s="100">
        <v>4535</v>
      </c>
      <c r="B4536" s="100">
        <v>4579</v>
      </c>
      <c r="C4536" s="4" t="s">
        <v>7</v>
      </c>
      <c r="D4536" s="100">
        <v>109</v>
      </c>
      <c r="E4536" s="100">
        <v>74</v>
      </c>
      <c r="F4536" s="2">
        <v>0</v>
      </c>
      <c r="G4536" s="100">
        <v>0</v>
      </c>
    </row>
    <row r="4537" spans="1:7" ht="13.5" customHeight="1" x14ac:dyDescent="0.2">
      <c r="A4537" s="100">
        <v>4536</v>
      </c>
      <c r="B4537" s="100">
        <v>4580</v>
      </c>
      <c r="C4537" s="4" t="s">
        <v>7</v>
      </c>
      <c r="D4537" s="100">
        <v>111</v>
      </c>
      <c r="E4537" s="100">
        <v>74</v>
      </c>
      <c r="F4537" s="2">
        <v>0</v>
      </c>
      <c r="G4537" s="100">
        <v>0</v>
      </c>
    </row>
    <row r="4538" spans="1:7" ht="13.5" customHeight="1" x14ac:dyDescent="0.2">
      <c r="A4538" s="100">
        <v>4537</v>
      </c>
      <c r="B4538" s="100">
        <v>4581</v>
      </c>
      <c r="C4538" s="4" t="s">
        <v>7</v>
      </c>
      <c r="D4538" s="100">
        <v>112</v>
      </c>
      <c r="E4538" s="100">
        <v>74</v>
      </c>
      <c r="F4538" s="2">
        <v>0</v>
      </c>
      <c r="G4538" s="100">
        <v>0</v>
      </c>
    </row>
    <row r="4539" spans="1:7" ht="13.5" customHeight="1" x14ac:dyDescent="0.2">
      <c r="A4539" s="100">
        <v>4538</v>
      </c>
      <c r="B4539" s="100">
        <v>4582</v>
      </c>
      <c r="C4539" s="4" t="s">
        <v>7</v>
      </c>
      <c r="D4539" s="100">
        <v>113</v>
      </c>
      <c r="E4539" s="100">
        <v>74</v>
      </c>
      <c r="F4539" s="2">
        <v>0</v>
      </c>
      <c r="G4539" s="100">
        <v>0</v>
      </c>
    </row>
    <row r="4540" spans="1:7" ht="13.5" customHeight="1" x14ac:dyDescent="0.2">
      <c r="A4540" s="100">
        <v>4539</v>
      </c>
      <c r="B4540" s="100">
        <v>4583</v>
      </c>
      <c r="C4540" s="4" t="s">
        <v>7</v>
      </c>
      <c r="D4540" s="100">
        <v>114</v>
      </c>
      <c r="E4540" s="100">
        <v>74</v>
      </c>
      <c r="F4540" s="2">
        <v>0</v>
      </c>
      <c r="G4540" s="100">
        <v>0</v>
      </c>
    </row>
    <row r="4541" spans="1:7" ht="13.5" customHeight="1" x14ac:dyDescent="0.2">
      <c r="A4541" s="100">
        <v>4540</v>
      </c>
      <c r="B4541" s="100">
        <v>4584</v>
      </c>
      <c r="C4541" s="4" t="s">
        <v>7</v>
      </c>
      <c r="D4541" s="100">
        <v>115</v>
      </c>
      <c r="E4541" s="100">
        <v>74</v>
      </c>
      <c r="F4541" s="2">
        <v>0</v>
      </c>
      <c r="G4541" s="100">
        <v>0</v>
      </c>
    </row>
    <row r="4542" spans="1:7" ht="13.5" customHeight="1" x14ac:dyDescent="0.2">
      <c r="A4542" s="100">
        <v>4541</v>
      </c>
      <c r="B4542" s="100">
        <v>4585</v>
      </c>
      <c r="C4542" s="4" t="s">
        <v>7</v>
      </c>
      <c r="D4542" s="100">
        <v>116</v>
      </c>
      <c r="E4542" s="100">
        <v>74</v>
      </c>
      <c r="F4542" s="2">
        <v>0</v>
      </c>
      <c r="G4542" s="100">
        <v>0</v>
      </c>
    </row>
    <row r="4543" spans="1:7" ht="13.5" customHeight="1" x14ac:dyDescent="0.2">
      <c r="A4543" s="100">
        <v>4542</v>
      </c>
      <c r="B4543" s="100">
        <v>4586</v>
      </c>
      <c r="C4543" s="4" t="s">
        <v>7</v>
      </c>
      <c r="D4543" s="100">
        <v>117</v>
      </c>
      <c r="E4543" s="100">
        <v>74</v>
      </c>
      <c r="F4543" s="2">
        <v>0</v>
      </c>
      <c r="G4543" s="100">
        <v>0</v>
      </c>
    </row>
    <row r="4544" spans="1:7" ht="13.5" customHeight="1" x14ac:dyDescent="0.2">
      <c r="A4544" s="100">
        <v>4543</v>
      </c>
      <c r="B4544" s="100">
        <v>4587</v>
      </c>
      <c r="C4544" s="4"/>
      <c r="D4544" s="100">
        <v>471</v>
      </c>
      <c r="E4544" s="100">
        <v>250</v>
      </c>
      <c r="F4544" s="2">
        <v>0</v>
      </c>
      <c r="G4544" s="100">
        <v>0</v>
      </c>
    </row>
    <row r="4545" spans="1:7" ht="13.5" customHeight="1" x14ac:dyDescent="0.2">
      <c r="A4545" s="100">
        <v>4544</v>
      </c>
      <c r="B4545" s="100">
        <v>4588</v>
      </c>
      <c r="C4545" s="4"/>
      <c r="D4545" s="100">
        <v>472</v>
      </c>
      <c r="E4545" s="100">
        <v>250</v>
      </c>
      <c r="F4545" s="2">
        <v>0</v>
      </c>
      <c r="G4545" s="100">
        <v>0</v>
      </c>
    </row>
    <row r="4546" spans="1:7" ht="13.5" customHeight="1" x14ac:dyDescent="0.2">
      <c r="A4546" s="100">
        <v>4545</v>
      </c>
      <c r="B4546" s="100">
        <v>4589</v>
      </c>
      <c r="C4546" s="4"/>
      <c r="D4546" s="100">
        <v>473</v>
      </c>
      <c r="E4546" s="100">
        <v>250</v>
      </c>
      <c r="F4546" s="2">
        <v>0</v>
      </c>
      <c r="G4546" s="100">
        <v>0</v>
      </c>
    </row>
    <row r="4547" spans="1:7" ht="13.5" customHeight="1" x14ac:dyDescent="0.2">
      <c r="A4547" s="100">
        <v>4546</v>
      </c>
      <c r="B4547" s="100">
        <v>4590</v>
      </c>
      <c r="C4547" s="4"/>
      <c r="D4547" s="100">
        <v>474</v>
      </c>
      <c r="E4547" s="100">
        <v>250</v>
      </c>
      <c r="F4547" s="2">
        <v>0</v>
      </c>
      <c r="G4547" s="100">
        <v>0</v>
      </c>
    </row>
    <row r="4548" spans="1:7" ht="13.5" customHeight="1" x14ac:dyDescent="0.2">
      <c r="A4548" s="100">
        <v>4547</v>
      </c>
      <c r="B4548" s="100">
        <v>4591</v>
      </c>
      <c r="C4548" s="4"/>
      <c r="D4548" s="100">
        <v>20</v>
      </c>
      <c r="E4548" s="100">
        <v>231</v>
      </c>
      <c r="F4548" s="2">
        <v>0</v>
      </c>
      <c r="G4548" s="100">
        <v>0</v>
      </c>
    </row>
    <row r="4549" spans="1:7" ht="13.5" customHeight="1" x14ac:dyDescent="0.2">
      <c r="A4549" s="100">
        <v>4548</v>
      </c>
      <c r="B4549" s="100">
        <v>4592</v>
      </c>
      <c r="C4549" s="4"/>
      <c r="D4549" s="100">
        <v>21</v>
      </c>
      <c r="E4549" s="100">
        <v>231</v>
      </c>
      <c r="F4549" s="2">
        <v>0</v>
      </c>
      <c r="G4549" s="100">
        <v>0</v>
      </c>
    </row>
    <row r="4550" spans="1:7" ht="13.5" customHeight="1" x14ac:dyDescent="0.2">
      <c r="A4550" s="100">
        <v>4549</v>
      </c>
      <c r="B4550" s="100">
        <v>4593</v>
      </c>
      <c r="C4550" s="4"/>
      <c r="D4550" s="100">
        <v>22</v>
      </c>
      <c r="E4550" s="100">
        <v>231</v>
      </c>
      <c r="F4550" s="2">
        <v>0</v>
      </c>
      <c r="G4550" s="100">
        <v>0</v>
      </c>
    </row>
    <row r="4551" spans="1:7" ht="13.5" customHeight="1" x14ac:dyDescent="0.2">
      <c r="A4551" s="100">
        <v>4550</v>
      </c>
      <c r="B4551" s="100">
        <v>4594</v>
      </c>
      <c r="C4551" s="4" t="s">
        <v>7</v>
      </c>
      <c r="D4551" s="100">
        <v>1521</v>
      </c>
      <c r="E4551" s="100">
        <v>29</v>
      </c>
      <c r="F4551" s="2">
        <v>0</v>
      </c>
      <c r="G4551" s="100">
        <v>0</v>
      </c>
    </row>
    <row r="4552" spans="1:7" ht="13.5" customHeight="1" x14ac:dyDescent="0.2">
      <c r="A4552" s="100">
        <v>4551</v>
      </c>
      <c r="B4552" s="100">
        <v>4595</v>
      </c>
      <c r="C4552" s="4" t="s">
        <v>7</v>
      </c>
      <c r="D4552" s="100">
        <v>1523</v>
      </c>
      <c r="E4552" s="100">
        <v>29</v>
      </c>
      <c r="F4552" s="2">
        <v>0</v>
      </c>
      <c r="G4552" s="100">
        <v>0</v>
      </c>
    </row>
    <row r="4553" spans="1:7" ht="13.5" customHeight="1" x14ac:dyDescent="0.2">
      <c r="A4553" s="100">
        <v>4552</v>
      </c>
      <c r="B4553" s="100">
        <v>4596</v>
      </c>
      <c r="C4553" s="4" t="s">
        <v>7</v>
      </c>
      <c r="D4553" s="100">
        <v>1524</v>
      </c>
      <c r="E4553" s="100">
        <v>29</v>
      </c>
      <c r="F4553" s="2">
        <v>0</v>
      </c>
      <c r="G4553" s="100">
        <v>0</v>
      </c>
    </row>
    <row r="4554" spans="1:7" ht="13.5" customHeight="1" x14ac:dyDescent="0.2">
      <c r="A4554" s="100">
        <v>4553</v>
      </c>
      <c r="B4554" s="100">
        <v>4597</v>
      </c>
      <c r="C4554" s="4" t="s">
        <v>7</v>
      </c>
      <c r="D4554" s="100">
        <v>1526</v>
      </c>
      <c r="E4554" s="100">
        <v>29</v>
      </c>
      <c r="F4554" s="2">
        <v>0</v>
      </c>
      <c r="G4554" s="100">
        <v>0</v>
      </c>
    </row>
    <row r="4555" spans="1:7" ht="13.5" customHeight="1" x14ac:dyDescent="0.2">
      <c r="A4555" s="100">
        <v>4554</v>
      </c>
      <c r="B4555" s="100">
        <v>4598</v>
      </c>
      <c r="C4555" s="4" t="s">
        <v>7</v>
      </c>
      <c r="D4555" s="100">
        <v>1527</v>
      </c>
      <c r="E4555" s="100">
        <v>29</v>
      </c>
      <c r="F4555" s="2">
        <v>0</v>
      </c>
      <c r="G4555" s="100">
        <v>0</v>
      </c>
    </row>
    <row r="4556" spans="1:7" ht="13.5" customHeight="1" x14ac:dyDescent="0.2">
      <c r="A4556" s="100">
        <v>4555</v>
      </c>
      <c r="B4556" s="100">
        <v>4599</v>
      </c>
      <c r="C4556" s="4" t="s">
        <v>7</v>
      </c>
      <c r="D4556" s="100">
        <v>1528</v>
      </c>
      <c r="E4556" s="100">
        <v>29</v>
      </c>
      <c r="F4556" s="2">
        <v>0</v>
      </c>
      <c r="G4556" s="100">
        <v>0</v>
      </c>
    </row>
    <row r="4557" spans="1:7" ht="13.5" customHeight="1" x14ac:dyDescent="0.2">
      <c r="A4557" s="100">
        <v>4556</v>
      </c>
      <c r="B4557" s="100">
        <v>4600</v>
      </c>
      <c r="C4557" s="4" t="s">
        <v>7</v>
      </c>
      <c r="D4557" s="100">
        <v>1529</v>
      </c>
      <c r="E4557" s="100">
        <v>29</v>
      </c>
      <c r="F4557" s="2">
        <v>0</v>
      </c>
      <c r="G4557" s="100">
        <v>0</v>
      </c>
    </row>
    <row r="4558" spans="1:7" ht="13.5" customHeight="1" x14ac:dyDescent="0.2">
      <c r="A4558" s="100">
        <v>4557</v>
      </c>
      <c r="B4558" s="100">
        <v>4601</v>
      </c>
      <c r="C4558" s="4" t="s">
        <v>7</v>
      </c>
      <c r="D4558" s="100">
        <v>1530</v>
      </c>
      <c r="E4558" s="100">
        <v>29</v>
      </c>
      <c r="F4558" s="2">
        <v>0</v>
      </c>
      <c r="G4558" s="100">
        <v>0</v>
      </c>
    </row>
    <row r="4559" spans="1:7" ht="13.5" customHeight="1" x14ac:dyDescent="0.2">
      <c r="A4559" s="100">
        <v>4558</v>
      </c>
      <c r="B4559" s="100">
        <v>4602</v>
      </c>
      <c r="C4559" s="4" t="s">
        <v>7</v>
      </c>
      <c r="D4559" s="100">
        <v>1531</v>
      </c>
      <c r="E4559" s="100">
        <v>29</v>
      </c>
      <c r="F4559" s="2">
        <v>0</v>
      </c>
      <c r="G4559" s="100">
        <v>0</v>
      </c>
    </row>
    <row r="4560" spans="1:7" ht="13.5" customHeight="1" x14ac:dyDescent="0.2">
      <c r="A4560" s="100">
        <v>4559</v>
      </c>
      <c r="B4560" s="100">
        <v>4603</v>
      </c>
      <c r="C4560" s="4" t="s">
        <v>7</v>
      </c>
      <c r="D4560" s="100">
        <v>1532</v>
      </c>
      <c r="E4560" s="100">
        <v>29</v>
      </c>
      <c r="F4560" s="2">
        <v>0</v>
      </c>
      <c r="G4560" s="100">
        <v>0</v>
      </c>
    </row>
    <row r="4561" spans="1:7" ht="13.5" customHeight="1" x14ac:dyDescent="0.2">
      <c r="A4561" s="100">
        <v>4560</v>
      </c>
      <c r="B4561" s="100">
        <v>4604</v>
      </c>
      <c r="C4561" s="4" t="s">
        <v>7</v>
      </c>
      <c r="D4561" s="100">
        <v>1533</v>
      </c>
      <c r="E4561" s="100">
        <v>29</v>
      </c>
      <c r="F4561" s="2">
        <v>0</v>
      </c>
      <c r="G4561" s="100">
        <v>0</v>
      </c>
    </row>
    <row r="4562" spans="1:7" ht="13.5" customHeight="1" x14ac:dyDescent="0.2">
      <c r="A4562" s="100">
        <v>4561</v>
      </c>
      <c r="B4562" s="100">
        <v>4605</v>
      </c>
      <c r="C4562" s="4" t="s">
        <v>7</v>
      </c>
      <c r="D4562" s="100">
        <v>1534</v>
      </c>
      <c r="E4562" s="100">
        <v>29</v>
      </c>
      <c r="F4562" s="2">
        <v>0</v>
      </c>
      <c r="G4562" s="100">
        <v>0</v>
      </c>
    </row>
    <row r="4563" spans="1:7" ht="13.5" customHeight="1" x14ac:dyDescent="0.2">
      <c r="A4563" s="100">
        <v>4562</v>
      </c>
      <c r="B4563" s="100">
        <v>4606</v>
      </c>
      <c r="C4563" s="4" t="s">
        <v>7</v>
      </c>
      <c r="D4563" s="100">
        <v>1535</v>
      </c>
      <c r="E4563" s="100">
        <v>29</v>
      </c>
      <c r="F4563" s="2">
        <v>0</v>
      </c>
      <c r="G4563" s="100">
        <v>0</v>
      </c>
    </row>
    <row r="4564" spans="1:7" ht="13.5" customHeight="1" x14ac:dyDescent="0.2">
      <c r="A4564" s="100">
        <v>4563</v>
      </c>
      <c r="B4564" s="100">
        <v>4607</v>
      </c>
      <c r="C4564" s="4" t="s">
        <v>7</v>
      </c>
      <c r="D4564" s="100">
        <v>1536</v>
      </c>
      <c r="E4564" s="100">
        <v>29</v>
      </c>
      <c r="F4564" s="2">
        <v>0</v>
      </c>
      <c r="G4564" s="100">
        <v>0</v>
      </c>
    </row>
    <row r="4565" spans="1:7" ht="13.5" customHeight="1" x14ac:dyDescent="0.2">
      <c r="A4565" s="100">
        <v>4564</v>
      </c>
      <c r="B4565" s="100">
        <v>4608</v>
      </c>
      <c r="C4565" s="4" t="s">
        <v>7</v>
      </c>
      <c r="D4565" s="100">
        <v>1537</v>
      </c>
      <c r="E4565" s="100">
        <v>29</v>
      </c>
      <c r="F4565" s="2">
        <v>0</v>
      </c>
      <c r="G4565" s="100">
        <v>0</v>
      </c>
    </row>
    <row r="4566" spans="1:7" ht="13.5" customHeight="1" x14ac:dyDescent="0.2">
      <c r="A4566" s="100">
        <v>4565</v>
      </c>
      <c r="B4566" s="100">
        <v>4609</v>
      </c>
      <c r="C4566" s="4" t="s">
        <v>7</v>
      </c>
      <c r="D4566" s="100">
        <v>1538</v>
      </c>
      <c r="E4566" s="100">
        <v>29</v>
      </c>
      <c r="F4566" s="2">
        <v>0</v>
      </c>
      <c r="G4566" s="100">
        <v>0</v>
      </c>
    </row>
    <row r="4567" spans="1:7" ht="13.5" customHeight="1" x14ac:dyDescent="0.2">
      <c r="A4567" s="100">
        <v>4566</v>
      </c>
      <c r="B4567" s="100">
        <v>4610</v>
      </c>
      <c r="C4567" s="4" t="s">
        <v>7</v>
      </c>
      <c r="D4567" s="100">
        <v>1539</v>
      </c>
      <c r="E4567" s="100">
        <v>29</v>
      </c>
      <c r="F4567" s="2">
        <v>0</v>
      </c>
      <c r="G4567" s="100">
        <v>0</v>
      </c>
    </row>
    <row r="4568" spans="1:7" ht="13.5" customHeight="1" x14ac:dyDescent="0.2">
      <c r="A4568" s="100">
        <v>4567</v>
      </c>
      <c r="B4568" s="100">
        <v>4611</v>
      </c>
      <c r="C4568" s="4" t="s">
        <v>7</v>
      </c>
      <c r="D4568" s="100">
        <v>1540</v>
      </c>
      <c r="E4568" s="100">
        <v>29</v>
      </c>
      <c r="F4568" s="2">
        <v>0</v>
      </c>
      <c r="G4568" s="100">
        <v>0</v>
      </c>
    </row>
    <row r="4569" spans="1:7" ht="13.5" customHeight="1" x14ac:dyDescent="0.2">
      <c r="A4569" s="100">
        <v>4568</v>
      </c>
      <c r="B4569" s="100">
        <v>4612</v>
      </c>
      <c r="C4569" s="4" t="s">
        <v>7</v>
      </c>
      <c r="D4569" s="100">
        <v>1541</v>
      </c>
      <c r="E4569" s="100">
        <v>29</v>
      </c>
      <c r="F4569" s="2">
        <v>0</v>
      </c>
      <c r="G4569" s="100">
        <v>0</v>
      </c>
    </row>
    <row r="4570" spans="1:7" ht="13.5" customHeight="1" x14ac:dyDescent="0.2">
      <c r="A4570" s="100">
        <v>4569</v>
      </c>
      <c r="B4570" s="100">
        <v>4613</v>
      </c>
      <c r="C4570" s="4" t="s">
        <v>7</v>
      </c>
      <c r="D4570" s="100">
        <v>1543</v>
      </c>
      <c r="E4570" s="100">
        <v>29</v>
      </c>
      <c r="F4570" s="2">
        <v>0</v>
      </c>
      <c r="G4570" s="100">
        <v>0</v>
      </c>
    </row>
    <row r="4571" spans="1:7" ht="13.5" customHeight="1" x14ac:dyDescent="0.2">
      <c r="A4571" s="100">
        <v>4570</v>
      </c>
      <c r="B4571" s="100">
        <v>4614</v>
      </c>
      <c r="C4571" s="4" t="s">
        <v>7</v>
      </c>
      <c r="D4571" s="100">
        <v>1544</v>
      </c>
      <c r="E4571" s="100">
        <v>29</v>
      </c>
      <c r="F4571" s="2">
        <v>0</v>
      </c>
      <c r="G4571" s="100">
        <v>0</v>
      </c>
    </row>
    <row r="4572" spans="1:7" ht="13.5" customHeight="1" x14ac:dyDescent="0.2">
      <c r="A4572" s="100">
        <v>4571</v>
      </c>
      <c r="B4572" s="100">
        <v>4615</v>
      </c>
      <c r="C4572" s="4" t="s">
        <v>7</v>
      </c>
      <c r="D4572" s="100">
        <v>1545</v>
      </c>
      <c r="E4572" s="100">
        <v>29</v>
      </c>
      <c r="F4572" s="2">
        <v>0</v>
      </c>
      <c r="G4572" s="100">
        <v>0</v>
      </c>
    </row>
    <row r="4573" spans="1:7" ht="13.5" customHeight="1" x14ac:dyDescent="0.2">
      <c r="A4573" s="100">
        <v>4572</v>
      </c>
      <c r="B4573" s="100">
        <v>4616</v>
      </c>
      <c r="C4573" s="4" t="s">
        <v>7</v>
      </c>
      <c r="D4573" s="100">
        <v>1546</v>
      </c>
      <c r="E4573" s="100">
        <v>29</v>
      </c>
      <c r="F4573" s="2">
        <v>0</v>
      </c>
      <c r="G4573" s="100">
        <v>0</v>
      </c>
    </row>
    <row r="4574" spans="1:7" ht="13.5" customHeight="1" x14ac:dyDescent="0.2">
      <c r="A4574" s="100">
        <v>4573</v>
      </c>
      <c r="B4574" s="100">
        <v>4617</v>
      </c>
      <c r="C4574" s="4" t="s">
        <v>7</v>
      </c>
      <c r="D4574" s="100">
        <v>1547</v>
      </c>
      <c r="E4574" s="100">
        <v>29</v>
      </c>
      <c r="F4574" s="2">
        <v>0</v>
      </c>
      <c r="G4574" s="100">
        <v>0</v>
      </c>
    </row>
    <row r="4575" spans="1:7" ht="13.5" customHeight="1" x14ac:dyDescent="0.2">
      <c r="A4575" s="100">
        <v>4574</v>
      </c>
      <c r="B4575" s="100">
        <v>4618</v>
      </c>
      <c r="C4575" s="4" t="s">
        <v>7</v>
      </c>
      <c r="D4575" s="100">
        <v>1548</v>
      </c>
      <c r="E4575" s="100">
        <v>29</v>
      </c>
      <c r="F4575" s="2">
        <v>0</v>
      </c>
      <c r="G4575" s="100">
        <v>0</v>
      </c>
    </row>
    <row r="4576" spans="1:7" ht="13.5" customHeight="1" x14ac:dyDescent="0.2">
      <c r="A4576" s="100">
        <v>4575</v>
      </c>
      <c r="B4576" s="100">
        <v>4619</v>
      </c>
      <c r="C4576" s="4" t="s">
        <v>7</v>
      </c>
      <c r="D4576" s="100">
        <v>1549</v>
      </c>
      <c r="E4576" s="100">
        <v>29</v>
      </c>
      <c r="F4576" s="2">
        <v>0</v>
      </c>
      <c r="G4576" s="100">
        <v>0</v>
      </c>
    </row>
    <row r="4577" spans="1:7" ht="13.5" customHeight="1" x14ac:dyDescent="0.2">
      <c r="A4577" s="100">
        <v>4576</v>
      </c>
      <c r="B4577" s="100">
        <v>4620</v>
      </c>
      <c r="C4577" s="4" t="s">
        <v>7</v>
      </c>
      <c r="D4577" s="100">
        <v>1550</v>
      </c>
      <c r="E4577" s="100">
        <v>29</v>
      </c>
      <c r="F4577" s="2">
        <v>0</v>
      </c>
      <c r="G4577" s="100">
        <v>0</v>
      </c>
    </row>
    <row r="4578" spans="1:7" ht="13.5" customHeight="1" x14ac:dyDescent="0.2">
      <c r="A4578" s="100">
        <v>4577</v>
      </c>
      <c r="B4578" s="100">
        <v>4621</v>
      </c>
      <c r="C4578" s="4" t="s">
        <v>7</v>
      </c>
      <c r="D4578" s="100">
        <v>1551</v>
      </c>
      <c r="E4578" s="100">
        <v>29</v>
      </c>
      <c r="F4578" s="2">
        <v>0</v>
      </c>
      <c r="G4578" s="100">
        <v>0</v>
      </c>
    </row>
    <row r="4579" spans="1:7" ht="13.5" customHeight="1" x14ac:dyDescent="0.2">
      <c r="A4579" s="100">
        <v>4578</v>
      </c>
      <c r="B4579" s="100">
        <v>4622</v>
      </c>
      <c r="C4579" s="4" t="s">
        <v>7</v>
      </c>
      <c r="D4579" s="100">
        <v>1552</v>
      </c>
      <c r="E4579" s="100">
        <v>29</v>
      </c>
      <c r="F4579" s="2">
        <v>0</v>
      </c>
      <c r="G4579" s="100">
        <v>0</v>
      </c>
    </row>
    <row r="4580" spans="1:7" ht="13.5" customHeight="1" x14ac:dyDescent="0.2">
      <c r="A4580" s="100">
        <v>4579</v>
      </c>
      <c r="B4580" s="100">
        <v>4623</v>
      </c>
      <c r="C4580" s="4" t="s">
        <v>7</v>
      </c>
      <c r="D4580" s="100">
        <v>1553</v>
      </c>
      <c r="E4580" s="100">
        <v>29</v>
      </c>
      <c r="F4580" s="2">
        <v>0</v>
      </c>
      <c r="G4580" s="100">
        <v>0</v>
      </c>
    </row>
    <row r="4581" spans="1:7" ht="13.5" customHeight="1" x14ac:dyDescent="0.2">
      <c r="A4581" s="100">
        <v>4580</v>
      </c>
      <c r="B4581" s="100">
        <v>4624</v>
      </c>
      <c r="C4581" s="4" t="s">
        <v>7</v>
      </c>
      <c r="D4581" s="100">
        <v>1554</v>
      </c>
      <c r="E4581" s="100">
        <v>29</v>
      </c>
      <c r="F4581" s="2">
        <v>0</v>
      </c>
      <c r="G4581" s="100">
        <v>0</v>
      </c>
    </row>
    <row r="4582" spans="1:7" ht="13.5" customHeight="1" x14ac:dyDescent="0.2">
      <c r="A4582" s="100">
        <v>4581</v>
      </c>
      <c r="B4582" s="100">
        <v>4625</v>
      </c>
      <c r="C4582" s="4" t="s">
        <v>7</v>
      </c>
      <c r="D4582" s="100">
        <v>1555</v>
      </c>
      <c r="E4582" s="100">
        <v>29</v>
      </c>
      <c r="F4582" s="2">
        <v>0</v>
      </c>
      <c r="G4582" s="100">
        <v>0</v>
      </c>
    </row>
    <row r="4583" spans="1:7" ht="13.5" customHeight="1" x14ac:dyDescent="0.2">
      <c r="A4583" s="100">
        <v>4582</v>
      </c>
      <c r="B4583" s="100">
        <v>4626</v>
      </c>
      <c r="C4583" s="4" t="s">
        <v>7</v>
      </c>
      <c r="D4583" s="100">
        <v>1556</v>
      </c>
      <c r="E4583" s="100">
        <v>29</v>
      </c>
      <c r="F4583" s="2">
        <v>0</v>
      </c>
      <c r="G4583" s="100">
        <v>0</v>
      </c>
    </row>
    <row r="4584" spans="1:7" ht="13.5" customHeight="1" x14ac:dyDescent="0.2">
      <c r="A4584" s="100">
        <v>4583</v>
      </c>
      <c r="B4584" s="100">
        <v>4627</v>
      </c>
      <c r="C4584" s="4" t="s">
        <v>7</v>
      </c>
      <c r="D4584" s="100">
        <v>1557</v>
      </c>
      <c r="E4584" s="100">
        <v>29</v>
      </c>
      <c r="F4584" s="2">
        <v>0</v>
      </c>
      <c r="G4584" s="100">
        <v>0</v>
      </c>
    </row>
    <row r="4585" spans="1:7" ht="13.5" customHeight="1" x14ac:dyDescent="0.2">
      <c r="A4585" s="100">
        <v>4584</v>
      </c>
      <c r="B4585" s="100">
        <v>4628</v>
      </c>
      <c r="C4585" s="4" t="s">
        <v>7</v>
      </c>
      <c r="D4585" s="100">
        <v>1558</v>
      </c>
      <c r="E4585" s="100">
        <v>29</v>
      </c>
      <c r="F4585" s="2">
        <v>0</v>
      </c>
      <c r="G4585" s="100">
        <v>0</v>
      </c>
    </row>
    <row r="4586" spans="1:7" ht="13.5" customHeight="1" x14ac:dyDescent="0.2">
      <c r="A4586" s="100">
        <v>4585</v>
      </c>
      <c r="B4586" s="100">
        <v>4629</v>
      </c>
      <c r="C4586" s="4" t="s">
        <v>7</v>
      </c>
      <c r="D4586" s="100">
        <v>1559</v>
      </c>
      <c r="E4586" s="100">
        <v>29</v>
      </c>
      <c r="F4586" s="2">
        <v>0</v>
      </c>
      <c r="G4586" s="100">
        <v>0</v>
      </c>
    </row>
    <row r="4587" spans="1:7" ht="13.5" customHeight="1" x14ac:dyDescent="0.2">
      <c r="A4587" s="100">
        <v>4586</v>
      </c>
      <c r="B4587" s="100">
        <v>4630</v>
      </c>
      <c r="C4587" s="4" t="s">
        <v>7</v>
      </c>
      <c r="D4587" s="100">
        <v>1560</v>
      </c>
      <c r="E4587" s="100">
        <v>29</v>
      </c>
      <c r="F4587" s="2">
        <v>0</v>
      </c>
      <c r="G4587" s="100">
        <v>0</v>
      </c>
    </row>
    <row r="4588" spans="1:7" ht="13.5" customHeight="1" x14ac:dyDescent="0.2">
      <c r="A4588" s="100">
        <v>4587</v>
      </c>
      <c r="B4588" s="100">
        <v>4631</v>
      </c>
      <c r="C4588" s="4" t="s">
        <v>7</v>
      </c>
      <c r="D4588" s="100">
        <v>102</v>
      </c>
      <c r="E4588" s="100">
        <v>171</v>
      </c>
      <c r="F4588" s="2">
        <v>0</v>
      </c>
      <c r="G4588" s="100">
        <v>0</v>
      </c>
    </row>
    <row r="4589" spans="1:7" ht="13.5" customHeight="1" x14ac:dyDescent="0.2">
      <c r="A4589" s="100">
        <v>4588</v>
      </c>
      <c r="B4589" s="100">
        <v>4632</v>
      </c>
      <c r="C4589" s="4" t="s">
        <v>7</v>
      </c>
      <c r="D4589" s="100">
        <v>103</v>
      </c>
      <c r="E4589" s="100">
        <v>171</v>
      </c>
      <c r="F4589" s="2">
        <v>0</v>
      </c>
      <c r="G4589" s="100">
        <v>0</v>
      </c>
    </row>
    <row r="4590" spans="1:7" ht="13.5" customHeight="1" x14ac:dyDescent="0.2">
      <c r="A4590" s="100">
        <v>4589</v>
      </c>
      <c r="B4590" s="100">
        <v>4633</v>
      </c>
      <c r="C4590" s="4" t="s">
        <v>7</v>
      </c>
      <c r="D4590" s="100">
        <v>104</v>
      </c>
      <c r="E4590" s="100">
        <v>171</v>
      </c>
      <c r="F4590" s="2">
        <v>0</v>
      </c>
      <c r="G4590" s="100">
        <v>0</v>
      </c>
    </row>
    <row r="4591" spans="1:7" ht="13.5" customHeight="1" x14ac:dyDescent="0.2">
      <c r="A4591" s="100">
        <v>4590</v>
      </c>
      <c r="B4591" s="100">
        <v>4634</v>
      </c>
      <c r="C4591" s="4" t="s">
        <v>7</v>
      </c>
      <c r="D4591" s="100">
        <v>105</v>
      </c>
      <c r="E4591" s="100">
        <v>171</v>
      </c>
      <c r="F4591" s="2">
        <v>0</v>
      </c>
      <c r="G4591" s="100">
        <v>0</v>
      </c>
    </row>
    <row r="4592" spans="1:7" ht="13.5" customHeight="1" x14ac:dyDescent="0.2">
      <c r="A4592" s="100">
        <v>4591</v>
      </c>
      <c r="B4592" s="100">
        <v>4635</v>
      </c>
      <c r="C4592" s="4" t="s">
        <v>7</v>
      </c>
      <c r="D4592" s="100">
        <v>106</v>
      </c>
      <c r="E4592" s="100">
        <v>171</v>
      </c>
      <c r="F4592" s="2">
        <v>0</v>
      </c>
      <c r="G4592" s="100">
        <v>0</v>
      </c>
    </row>
    <row r="4593" spans="1:7" ht="13.5" customHeight="1" x14ac:dyDescent="0.2">
      <c r="A4593" s="100">
        <v>4592</v>
      </c>
      <c r="B4593" s="100">
        <v>4636</v>
      </c>
      <c r="C4593" s="4" t="s">
        <v>7</v>
      </c>
      <c r="D4593" s="100">
        <v>1562</v>
      </c>
      <c r="E4593" s="100">
        <v>29</v>
      </c>
      <c r="F4593" s="2">
        <v>0</v>
      </c>
      <c r="G4593" s="100">
        <v>0</v>
      </c>
    </row>
    <row r="4594" spans="1:7" ht="13.5" customHeight="1" x14ac:dyDescent="0.2">
      <c r="A4594" s="100">
        <v>4593</v>
      </c>
      <c r="B4594" s="100">
        <v>4637</v>
      </c>
      <c r="C4594" s="4" t="s">
        <v>7</v>
      </c>
      <c r="D4594" s="100">
        <v>1563</v>
      </c>
      <c r="E4594" s="100">
        <v>29</v>
      </c>
      <c r="F4594" s="2">
        <v>0</v>
      </c>
      <c r="G4594" s="100">
        <v>0</v>
      </c>
    </row>
    <row r="4595" spans="1:7" ht="13.5" customHeight="1" x14ac:dyDescent="0.2">
      <c r="A4595" s="100">
        <v>4594</v>
      </c>
      <c r="B4595" s="100">
        <v>4638</v>
      </c>
      <c r="C4595" s="4" t="s">
        <v>7</v>
      </c>
      <c r="D4595" s="100">
        <v>1564</v>
      </c>
      <c r="E4595" s="100">
        <v>29</v>
      </c>
      <c r="F4595" s="2">
        <v>0</v>
      </c>
      <c r="G4595" s="100">
        <v>0</v>
      </c>
    </row>
    <row r="4596" spans="1:7" ht="13.5" customHeight="1" x14ac:dyDescent="0.2">
      <c r="A4596" s="100">
        <v>4595</v>
      </c>
      <c r="B4596" s="100">
        <v>4639</v>
      </c>
      <c r="C4596" s="4" t="s">
        <v>7</v>
      </c>
      <c r="D4596" s="100">
        <v>1565</v>
      </c>
      <c r="E4596" s="100">
        <v>29</v>
      </c>
      <c r="F4596" s="2">
        <v>0</v>
      </c>
      <c r="G4596" s="100">
        <v>0</v>
      </c>
    </row>
    <row r="4597" spans="1:7" ht="13.5" customHeight="1" x14ac:dyDescent="0.2">
      <c r="A4597" s="100">
        <v>4596</v>
      </c>
      <c r="B4597" s="100">
        <v>4640</v>
      </c>
      <c r="C4597" s="4" t="s">
        <v>7</v>
      </c>
      <c r="D4597" s="100">
        <v>1566</v>
      </c>
      <c r="E4597" s="100">
        <v>29</v>
      </c>
      <c r="F4597" s="2">
        <v>0</v>
      </c>
      <c r="G4597" s="100">
        <v>0</v>
      </c>
    </row>
    <row r="4598" spans="1:7" ht="13.5" customHeight="1" x14ac:dyDescent="0.2">
      <c r="A4598" s="100">
        <v>4597</v>
      </c>
      <c r="B4598" s="100">
        <v>4641</v>
      </c>
      <c r="C4598" s="4" t="s">
        <v>7</v>
      </c>
      <c r="D4598" s="100">
        <v>1568</v>
      </c>
      <c r="E4598" s="100">
        <v>29</v>
      </c>
      <c r="F4598" s="2">
        <v>0</v>
      </c>
      <c r="G4598" s="100">
        <v>0</v>
      </c>
    </row>
    <row r="4599" spans="1:7" ht="13.5" customHeight="1" x14ac:dyDescent="0.2">
      <c r="A4599" s="100">
        <v>4598</v>
      </c>
      <c r="B4599" s="100">
        <v>4642</v>
      </c>
      <c r="C4599" s="4" t="s">
        <v>7</v>
      </c>
      <c r="D4599" s="100">
        <v>1572</v>
      </c>
      <c r="E4599" s="100">
        <v>29</v>
      </c>
      <c r="F4599" s="2">
        <v>0</v>
      </c>
      <c r="G4599" s="100">
        <v>0</v>
      </c>
    </row>
    <row r="4600" spans="1:7" ht="13.5" customHeight="1" x14ac:dyDescent="0.2">
      <c r="A4600" s="100">
        <v>4599</v>
      </c>
      <c r="B4600" s="100">
        <v>4643</v>
      </c>
      <c r="C4600" s="4" t="s">
        <v>7</v>
      </c>
      <c r="D4600" s="100">
        <v>1573</v>
      </c>
      <c r="E4600" s="100">
        <v>29</v>
      </c>
      <c r="F4600" s="2">
        <v>0</v>
      </c>
      <c r="G4600" s="100">
        <v>0</v>
      </c>
    </row>
    <row r="4601" spans="1:7" ht="13.5" customHeight="1" x14ac:dyDescent="0.2">
      <c r="A4601" s="100">
        <v>4600</v>
      </c>
      <c r="B4601" s="100">
        <v>4644</v>
      </c>
      <c r="C4601" s="4" t="s">
        <v>7</v>
      </c>
      <c r="D4601" s="100">
        <v>1574</v>
      </c>
      <c r="E4601" s="100">
        <v>29</v>
      </c>
      <c r="F4601" s="2">
        <v>0</v>
      </c>
      <c r="G4601" s="100">
        <v>0</v>
      </c>
    </row>
    <row r="4602" spans="1:7" ht="13.5" customHeight="1" x14ac:dyDescent="0.2">
      <c r="A4602" s="100">
        <v>4601</v>
      </c>
      <c r="B4602" s="100">
        <v>4645</v>
      </c>
      <c r="C4602" s="4" t="s">
        <v>7</v>
      </c>
      <c r="D4602" s="100">
        <v>1575</v>
      </c>
      <c r="E4602" s="100">
        <v>29</v>
      </c>
      <c r="F4602" s="2">
        <v>0</v>
      </c>
      <c r="G4602" s="100">
        <v>0</v>
      </c>
    </row>
    <row r="4603" spans="1:7" ht="13.5" customHeight="1" x14ac:dyDescent="0.2">
      <c r="A4603" s="100">
        <v>4602</v>
      </c>
      <c r="B4603" s="100">
        <v>4646</v>
      </c>
      <c r="C4603" s="4" t="s">
        <v>7</v>
      </c>
      <c r="D4603" s="100">
        <v>1576</v>
      </c>
      <c r="E4603" s="100">
        <v>29</v>
      </c>
      <c r="F4603" s="2">
        <v>0</v>
      </c>
      <c r="G4603" s="100">
        <v>0</v>
      </c>
    </row>
    <row r="4604" spans="1:7" ht="13.5" customHeight="1" x14ac:dyDescent="0.2">
      <c r="A4604" s="100">
        <v>4603</v>
      </c>
      <c r="B4604" s="100">
        <v>4647</v>
      </c>
      <c r="C4604" s="4" t="s">
        <v>7</v>
      </c>
      <c r="D4604" s="100">
        <v>1577</v>
      </c>
      <c r="E4604" s="100">
        <v>29</v>
      </c>
      <c r="F4604" s="2">
        <v>0</v>
      </c>
      <c r="G4604" s="100">
        <v>0</v>
      </c>
    </row>
    <row r="4605" spans="1:7" ht="13.5" customHeight="1" x14ac:dyDescent="0.2">
      <c r="A4605" s="100">
        <v>4604</v>
      </c>
      <c r="B4605" s="100">
        <v>4648</v>
      </c>
      <c r="C4605" s="4" t="s">
        <v>7</v>
      </c>
      <c r="D4605" s="100">
        <v>1578</v>
      </c>
      <c r="E4605" s="100">
        <v>29</v>
      </c>
      <c r="F4605" s="2">
        <v>0</v>
      </c>
      <c r="G4605" s="100">
        <v>0</v>
      </c>
    </row>
    <row r="4606" spans="1:7" ht="13.5" customHeight="1" x14ac:dyDescent="0.2">
      <c r="A4606" s="100">
        <v>4605</v>
      </c>
      <c r="B4606" s="100">
        <v>4649</v>
      </c>
      <c r="C4606" s="4" t="s">
        <v>7</v>
      </c>
      <c r="D4606" s="100">
        <v>1579</v>
      </c>
      <c r="E4606" s="100">
        <v>29</v>
      </c>
      <c r="F4606" s="2">
        <v>0</v>
      </c>
      <c r="G4606" s="100">
        <v>0</v>
      </c>
    </row>
    <row r="4607" spans="1:7" ht="13.5" customHeight="1" x14ac:dyDescent="0.2">
      <c r="A4607" s="100">
        <v>4606</v>
      </c>
      <c r="B4607" s="100">
        <v>4650</v>
      </c>
      <c r="C4607" s="4" t="s">
        <v>7</v>
      </c>
      <c r="D4607" s="100">
        <v>1580</v>
      </c>
      <c r="E4607" s="100">
        <v>29</v>
      </c>
      <c r="F4607" s="2">
        <v>0</v>
      </c>
      <c r="G4607" s="100">
        <v>0</v>
      </c>
    </row>
    <row r="4608" spans="1:7" ht="13.5" customHeight="1" x14ac:dyDescent="0.2">
      <c r="A4608" s="100">
        <v>4607</v>
      </c>
      <c r="B4608" s="100">
        <v>4651</v>
      </c>
      <c r="C4608" s="4" t="s">
        <v>7</v>
      </c>
      <c r="D4608" s="100">
        <v>79</v>
      </c>
      <c r="E4608" s="100">
        <v>179</v>
      </c>
      <c r="F4608" s="2">
        <v>0</v>
      </c>
      <c r="G4608" s="100">
        <v>0</v>
      </c>
    </row>
    <row r="4609" spans="1:7" ht="13.5" customHeight="1" x14ac:dyDescent="0.2">
      <c r="A4609" s="100">
        <v>4608</v>
      </c>
      <c r="B4609" s="100">
        <v>4652</v>
      </c>
      <c r="C4609" s="4" t="s">
        <v>7</v>
      </c>
      <c r="D4609" s="100">
        <v>466</v>
      </c>
      <c r="E4609" s="100">
        <v>119</v>
      </c>
      <c r="F4609" s="2">
        <v>0</v>
      </c>
      <c r="G4609" s="100">
        <v>0</v>
      </c>
    </row>
    <row r="4610" spans="1:7" ht="13.5" customHeight="1" x14ac:dyDescent="0.2">
      <c r="A4610" s="100">
        <v>4609</v>
      </c>
      <c r="B4610" s="100">
        <v>4653</v>
      </c>
      <c r="C4610" s="4" t="s">
        <v>7</v>
      </c>
      <c r="D4610" s="100">
        <v>467</v>
      </c>
      <c r="E4610" s="100">
        <v>119</v>
      </c>
      <c r="F4610" s="2">
        <v>0</v>
      </c>
      <c r="G4610" s="100">
        <v>0</v>
      </c>
    </row>
    <row r="4611" spans="1:7" ht="13.5" customHeight="1" x14ac:dyDescent="0.2">
      <c r="A4611" s="100">
        <v>4610</v>
      </c>
      <c r="B4611" s="100">
        <v>4654</v>
      </c>
      <c r="C4611" s="4" t="s">
        <v>7</v>
      </c>
      <c r="D4611" s="100">
        <v>468</v>
      </c>
      <c r="E4611" s="100">
        <v>119</v>
      </c>
      <c r="F4611" s="2">
        <v>0</v>
      </c>
      <c r="G4611" s="100">
        <v>0</v>
      </c>
    </row>
    <row r="4612" spans="1:7" ht="13.5" customHeight="1" x14ac:dyDescent="0.2">
      <c r="A4612" s="100">
        <v>4611</v>
      </c>
      <c r="B4612" s="100">
        <v>4655</v>
      </c>
      <c r="C4612" s="4" t="s">
        <v>7</v>
      </c>
      <c r="D4612" s="100">
        <v>469</v>
      </c>
      <c r="E4612" s="100">
        <v>119</v>
      </c>
      <c r="F4612" s="2">
        <v>0</v>
      </c>
      <c r="G4612" s="100">
        <v>0</v>
      </c>
    </row>
    <row r="4613" spans="1:7" ht="13.5" customHeight="1" x14ac:dyDescent="0.2">
      <c r="A4613" s="100">
        <v>4612</v>
      </c>
      <c r="B4613" s="100">
        <v>4656</v>
      </c>
      <c r="C4613" s="4" t="s">
        <v>7</v>
      </c>
      <c r="D4613" s="100">
        <v>58</v>
      </c>
      <c r="E4613" s="100">
        <v>152</v>
      </c>
      <c r="F4613" s="2">
        <v>0</v>
      </c>
      <c r="G4613" s="100">
        <v>0</v>
      </c>
    </row>
    <row r="4614" spans="1:7" ht="13.5" customHeight="1" x14ac:dyDescent="0.2">
      <c r="A4614" s="100">
        <v>4613</v>
      </c>
      <c r="B4614" s="100">
        <v>4657</v>
      </c>
      <c r="C4614" s="4" t="s">
        <v>7</v>
      </c>
      <c r="D4614" s="100">
        <v>59</v>
      </c>
      <c r="E4614" s="100">
        <v>152</v>
      </c>
      <c r="F4614" s="2">
        <v>0</v>
      </c>
      <c r="G4614" s="100">
        <v>0</v>
      </c>
    </row>
    <row r="4615" spans="1:7" ht="13.5" customHeight="1" x14ac:dyDescent="0.2">
      <c r="A4615" s="100">
        <v>4614</v>
      </c>
      <c r="B4615" s="100">
        <v>4658</v>
      </c>
      <c r="C4615" s="4" t="s">
        <v>7</v>
      </c>
      <c r="D4615" s="100">
        <v>60</v>
      </c>
      <c r="E4615" s="100">
        <v>152</v>
      </c>
      <c r="F4615" s="2">
        <v>0</v>
      </c>
      <c r="G4615" s="100">
        <v>0</v>
      </c>
    </row>
    <row r="4616" spans="1:7" ht="13.5" customHeight="1" x14ac:dyDescent="0.2">
      <c r="A4616" s="100">
        <v>4615</v>
      </c>
      <c r="B4616" s="100">
        <v>4659</v>
      </c>
      <c r="C4616" s="4" t="s">
        <v>7</v>
      </c>
      <c r="D4616" s="100">
        <v>62</v>
      </c>
      <c r="E4616" s="100">
        <v>152</v>
      </c>
      <c r="F4616" s="2">
        <v>0</v>
      </c>
      <c r="G4616" s="100">
        <v>0</v>
      </c>
    </row>
    <row r="4617" spans="1:7" ht="13.5" customHeight="1" x14ac:dyDescent="0.2">
      <c r="A4617" s="100">
        <v>4616</v>
      </c>
      <c r="B4617" s="100">
        <v>4660</v>
      </c>
      <c r="C4617" s="4" t="s">
        <v>7</v>
      </c>
      <c r="D4617" s="100">
        <v>63</v>
      </c>
      <c r="E4617" s="100">
        <v>152</v>
      </c>
      <c r="F4617" s="2">
        <v>0</v>
      </c>
      <c r="G4617" s="100">
        <v>0</v>
      </c>
    </row>
    <row r="4618" spans="1:7" ht="13.5" customHeight="1" x14ac:dyDescent="0.2">
      <c r="A4618" s="100">
        <v>4617</v>
      </c>
      <c r="B4618" s="100">
        <v>4661</v>
      </c>
      <c r="C4618" s="4" t="s">
        <v>7</v>
      </c>
      <c r="D4618" s="100">
        <v>64</v>
      </c>
      <c r="E4618" s="100">
        <v>139</v>
      </c>
      <c r="F4618" s="2">
        <v>0</v>
      </c>
      <c r="G4618" s="100">
        <v>0</v>
      </c>
    </row>
    <row r="4619" spans="1:7" ht="13.5" customHeight="1" x14ac:dyDescent="0.2">
      <c r="A4619" s="100">
        <v>4618</v>
      </c>
      <c r="B4619" s="100">
        <v>4662</v>
      </c>
      <c r="C4619" s="4" t="s">
        <v>7</v>
      </c>
      <c r="D4619" s="100">
        <v>65</v>
      </c>
      <c r="E4619" s="100">
        <v>152</v>
      </c>
      <c r="F4619" s="2">
        <v>0</v>
      </c>
      <c r="G4619" s="100">
        <v>0</v>
      </c>
    </row>
    <row r="4620" spans="1:7" ht="13.5" customHeight="1" x14ac:dyDescent="0.2">
      <c r="A4620" s="100">
        <v>4619</v>
      </c>
      <c r="B4620" s="100">
        <v>4663</v>
      </c>
      <c r="C4620" s="4" t="s">
        <v>7</v>
      </c>
      <c r="D4620" s="100">
        <v>64</v>
      </c>
      <c r="E4620" s="100">
        <v>152</v>
      </c>
      <c r="F4620" s="2">
        <v>0</v>
      </c>
      <c r="G4620" s="100">
        <v>0</v>
      </c>
    </row>
    <row r="4621" spans="1:7" ht="13.5" customHeight="1" x14ac:dyDescent="0.2">
      <c r="A4621" s="100">
        <v>4620</v>
      </c>
      <c r="B4621" s="100">
        <v>4664</v>
      </c>
      <c r="C4621" s="4" t="s">
        <v>7</v>
      </c>
      <c r="D4621" s="100">
        <v>1700</v>
      </c>
      <c r="E4621" s="100">
        <v>157</v>
      </c>
      <c r="F4621" s="2">
        <v>0</v>
      </c>
      <c r="G4621" s="100">
        <v>0</v>
      </c>
    </row>
    <row r="4622" spans="1:7" ht="13.5" customHeight="1" x14ac:dyDescent="0.2">
      <c r="A4622" s="100">
        <v>4621</v>
      </c>
      <c r="B4622" s="100">
        <v>4665</v>
      </c>
      <c r="C4622" s="4" t="s">
        <v>7</v>
      </c>
      <c r="D4622" s="100">
        <v>1703</v>
      </c>
      <c r="E4622" s="100">
        <v>157</v>
      </c>
      <c r="F4622" s="2">
        <v>0</v>
      </c>
      <c r="G4622" s="100">
        <v>0</v>
      </c>
    </row>
    <row r="4623" spans="1:7" ht="13.5" customHeight="1" x14ac:dyDescent="0.2">
      <c r="A4623" s="100">
        <v>4622</v>
      </c>
      <c r="B4623" s="100">
        <v>4666</v>
      </c>
      <c r="C4623" s="4" t="s">
        <v>7</v>
      </c>
      <c r="D4623" s="100">
        <v>1704</v>
      </c>
      <c r="E4623" s="100">
        <v>157</v>
      </c>
      <c r="F4623" s="2">
        <v>0</v>
      </c>
      <c r="G4623" s="100">
        <v>0</v>
      </c>
    </row>
    <row r="4624" spans="1:7" ht="13.5" customHeight="1" x14ac:dyDescent="0.2">
      <c r="A4624" s="100">
        <v>4623</v>
      </c>
      <c r="B4624" s="100">
        <v>4667</v>
      </c>
      <c r="C4624" s="4" t="s">
        <v>7</v>
      </c>
      <c r="D4624" s="100">
        <v>1705</v>
      </c>
      <c r="E4624" s="100">
        <v>157</v>
      </c>
      <c r="F4624" s="2">
        <v>0</v>
      </c>
      <c r="G4624" s="100">
        <v>0</v>
      </c>
    </row>
    <row r="4625" spans="1:7" ht="13.5" customHeight="1" x14ac:dyDescent="0.2">
      <c r="A4625" s="100">
        <v>4624</v>
      </c>
      <c r="B4625" s="100">
        <v>4668</v>
      </c>
      <c r="C4625" s="4" t="s">
        <v>7</v>
      </c>
      <c r="D4625" s="100">
        <v>1706</v>
      </c>
      <c r="E4625" s="100">
        <v>157</v>
      </c>
      <c r="F4625" s="2">
        <v>0</v>
      </c>
      <c r="G4625" s="100">
        <v>0</v>
      </c>
    </row>
    <row r="4626" spans="1:7" ht="13.5" customHeight="1" x14ac:dyDescent="0.2">
      <c r="A4626" s="100">
        <v>4625</v>
      </c>
      <c r="B4626" s="100">
        <v>4669</v>
      </c>
      <c r="C4626" s="4" t="s">
        <v>7</v>
      </c>
      <c r="D4626" s="100">
        <v>1708</v>
      </c>
      <c r="E4626" s="100">
        <v>157</v>
      </c>
      <c r="F4626" s="2">
        <v>0</v>
      </c>
      <c r="G4626" s="100">
        <v>0</v>
      </c>
    </row>
    <row r="4627" spans="1:7" ht="13.5" customHeight="1" x14ac:dyDescent="0.2">
      <c r="A4627" s="100">
        <v>4626</v>
      </c>
      <c r="B4627" s="100">
        <v>4670</v>
      </c>
      <c r="C4627" s="4" t="s">
        <v>7</v>
      </c>
      <c r="D4627" s="100">
        <v>1709</v>
      </c>
      <c r="E4627" s="100">
        <v>157</v>
      </c>
      <c r="F4627" s="2">
        <v>0</v>
      </c>
      <c r="G4627" s="100">
        <v>0</v>
      </c>
    </row>
    <row r="4628" spans="1:7" ht="13.5" customHeight="1" x14ac:dyDescent="0.2">
      <c r="A4628" s="100">
        <v>4627</v>
      </c>
      <c r="B4628" s="100">
        <v>4671</v>
      </c>
      <c r="C4628" s="4" t="s">
        <v>7</v>
      </c>
      <c r="D4628" s="100">
        <v>1710</v>
      </c>
      <c r="E4628" s="100">
        <v>157</v>
      </c>
      <c r="F4628" s="2">
        <v>0</v>
      </c>
      <c r="G4628" s="100">
        <v>0</v>
      </c>
    </row>
    <row r="4629" spans="1:7" ht="13.5" customHeight="1" x14ac:dyDescent="0.2">
      <c r="A4629" s="100">
        <v>4628</v>
      </c>
      <c r="B4629" s="100">
        <v>4672</v>
      </c>
      <c r="C4629" s="4" t="s">
        <v>7</v>
      </c>
      <c r="D4629" s="100">
        <v>1711</v>
      </c>
      <c r="E4629" s="100">
        <v>157</v>
      </c>
      <c r="F4629" s="2">
        <v>0</v>
      </c>
      <c r="G4629" s="100">
        <v>0</v>
      </c>
    </row>
    <row r="4630" spans="1:7" ht="13.5" customHeight="1" x14ac:dyDescent="0.2">
      <c r="A4630" s="100">
        <v>4629</v>
      </c>
      <c r="B4630" s="100">
        <v>4673</v>
      </c>
      <c r="C4630" s="4" t="s">
        <v>7</v>
      </c>
      <c r="D4630" s="100">
        <v>1712</v>
      </c>
      <c r="E4630" s="100">
        <v>157</v>
      </c>
      <c r="F4630" s="2">
        <v>0</v>
      </c>
      <c r="G4630" s="100">
        <v>0</v>
      </c>
    </row>
    <row r="4631" spans="1:7" ht="13.5" customHeight="1" x14ac:dyDescent="0.2">
      <c r="A4631" s="100">
        <v>4630</v>
      </c>
      <c r="B4631" s="100">
        <v>4674</v>
      </c>
      <c r="C4631" s="4" t="s">
        <v>7</v>
      </c>
      <c r="D4631" s="100">
        <v>1714</v>
      </c>
      <c r="E4631" s="100">
        <v>157</v>
      </c>
      <c r="F4631" s="2">
        <v>0</v>
      </c>
      <c r="G4631" s="100">
        <v>0</v>
      </c>
    </row>
    <row r="4632" spans="1:7" ht="13.5" customHeight="1" x14ac:dyDescent="0.2">
      <c r="A4632" s="100">
        <v>4631</v>
      </c>
      <c r="B4632" s="100">
        <v>4675</v>
      </c>
      <c r="C4632" s="4" t="s">
        <v>7</v>
      </c>
      <c r="D4632" s="100">
        <v>1715</v>
      </c>
      <c r="E4632" s="100">
        <v>157</v>
      </c>
      <c r="F4632" s="2">
        <v>0</v>
      </c>
      <c r="G4632" s="100">
        <v>0</v>
      </c>
    </row>
    <row r="4633" spans="1:7" ht="13.5" customHeight="1" x14ac:dyDescent="0.2">
      <c r="A4633" s="100">
        <v>4632</v>
      </c>
      <c r="B4633" s="100">
        <v>4676</v>
      </c>
      <c r="C4633" s="4" t="s">
        <v>7</v>
      </c>
      <c r="D4633" s="100">
        <v>1716</v>
      </c>
      <c r="E4633" s="100">
        <v>157</v>
      </c>
      <c r="F4633" s="2">
        <v>0</v>
      </c>
      <c r="G4633" s="100">
        <v>0</v>
      </c>
    </row>
    <row r="4634" spans="1:7" ht="13.5" customHeight="1" x14ac:dyDescent="0.2">
      <c r="A4634" s="100">
        <v>4633</v>
      </c>
      <c r="B4634" s="100">
        <v>4677</v>
      </c>
      <c r="C4634" s="4" t="s">
        <v>7</v>
      </c>
      <c r="D4634" s="100">
        <v>1717</v>
      </c>
      <c r="E4634" s="100">
        <v>157</v>
      </c>
      <c r="F4634" s="2">
        <v>0</v>
      </c>
      <c r="G4634" s="100">
        <v>0</v>
      </c>
    </row>
    <row r="4635" spans="1:7" ht="13.5" customHeight="1" x14ac:dyDescent="0.2">
      <c r="A4635" s="100">
        <v>4634</v>
      </c>
      <c r="B4635" s="100">
        <v>4678</v>
      </c>
      <c r="C4635" s="4" t="s">
        <v>7</v>
      </c>
      <c r="D4635" s="100">
        <v>1718</v>
      </c>
      <c r="E4635" s="100">
        <v>157</v>
      </c>
      <c r="F4635" s="2">
        <v>0</v>
      </c>
      <c r="G4635" s="100">
        <v>0</v>
      </c>
    </row>
    <row r="4636" spans="1:7" ht="13.5" customHeight="1" x14ac:dyDescent="0.2">
      <c r="A4636" s="100">
        <v>4635</v>
      </c>
      <c r="B4636" s="100">
        <v>4679</v>
      </c>
      <c r="C4636" s="4" t="s">
        <v>7</v>
      </c>
      <c r="D4636" s="100">
        <v>1719</v>
      </c>
      <c r="E4636" s="100">
        <v>157</v>
      </c>
      <c r="F4636" s="2">
        <v>0</v>
      </c>
      <c r="G4636" s="100">
        <v>0</v>
      </c>
    </row>
    <row r="4637" spans="1:7" ht="13.5" customHeight="1" x14ac:dyDescent="0.2">
      <c r="A4637" s="100">
        <v>4636</v>
      </c>
      <c r="B4637" s="100">
        <v>4680</v>
      </c>
      <c r="C4637" s="4" t="s">
        <v>7</v>
      </c>
      <c r="D4637" s="100">
        <v>1720</v>
      </c>
      <c r="E4637" s="100">
        <v>157</v>
      </c>
      <c r="F4637" s="2">
        <v>0</v>
      </c>
      <c r="G4637" s="100">
        <v>0</v>
      </c>
    </row>
    <row r="4638" spans="1:7" ht="13.5" customHeight="1" x14ac:dyDescent="0.2">
      <c r="A4638" s="100">
        <v>4637</v>
      </c>
      <c r="B4638" s="100">
        <v>4681</v>
      </c>
      <c r="C4638" s="4" t="s">
        <v>7</v>
      </c>
      <c r="D4638" s="100">
        <v>1721</v>
      </c>
      <c r="E4638" s="100">
        <v>157</v>
      </c>
      <c r="F4638" s="2">
        <v>0</v>
      </c>
      <c r="G4638" s="100">
        <v>0</v>
      </c>
    </row>
    <row r="4639" spans="1:7" ht="13.5" customHeight="1" x14ac:dyDescent="0.2">
      <c r="A4639" s="100">
        <v>4638</v>
      </c>
      <c r="B4639" s="100">
        <v>4682</v>
      </c>
      <c r="C4639" s="4" t="s">
        <v>7</v>
      </c>
      <c r="D4639" s="100">
        <v>1722</v>
      </c>
      <c r="E4639" s="100">
        <v>157</v>
      </c>
      <c r="F4639" s="2">
        <v>0</v>
      </c>
      <c r="G4639" s="100">
        <v>0</v>
      </c>
    </row>
    <row r="4640" spans="1:7" ht="13.5" customHeight="1" x14ac:dyDescent="0.2">
      <c r="A4640" s="100">
        <v>4639</v>
      </c>
      <c r="B4640" s="100">
        <v>4683</v>
      </c>
      <c r="C4640" s="4" t="s">
        <v>7</v>
      </c>
      <c r="D4640" s="100">
        <v>1723</v>
      </c>
      <c r="E4640" s="100">
        <v>157</v>
      </c>
      <c r="F4640" s="2">
        <v>0</v>
      </c>
      <c r="G4640" s="100">
        <v>0</v>
      </c>
    </row>
    <row r="4641" spans="1:7" ht="13.5" customHeight="1" x14ac:dyDescent="0.2">
      <c r="A4641" s="100">
        <v>4640</v>
      </c>
      <c r="B4641" s="100">
        <v>4684</v>
      </c>
      <c r="C4641" s="4" t="s">
        <v>7</v>
      </c>
      <c r="D4641" s="100">
        <v>1724</v>
      </c>
      <c r="E4641" s="100">
        <v>157</v>
      </c>
      <c r="F4641" s="2">
        <v>0</v>
      </c>
      <c r="G4641" s="100">
        <v>0</v>
      </c>
    </row>
    <row r="4642" spans="1:7" ht="13.5" customHeight="1" x14ac:dyDescent="0.2">
      <c r="A4642" s="100">
        <v>4641</v>
      </c>
      <c r="B4642" s="100">
        <v>4685</v>
      </c>
      <c r="C4642" s="4" t="s">
        <v>7</v>
      </c>
      <c r="D4642" s="100">
        <v>1725</v>
      </c>
      <c r="E4642" s="100">
        <v>157</v>
      </c>
      <c r="F4642" s="2">
        <v>0</v>
      </c>
      <c r="G4642" s="100">
        <v>0</v>
      </c>
    </row>
    <row r="4643" spans="1:7" ht="13.5" customHeight="1" x14ac:dyDescent="0.2">
      <c r="A4643" s="100">
        <v>4642</v>
      </c>
      <c r="B4643" s="100">
        <v>4686</v>
      </c>
      <c r="C4643" s="4" t="s">
        <v>7</v>
      </c>
      <c r="D4643" s="100">
        <v>1726</v>
      </c>
      <c r="E4643" s="100">
        <v>157</v>
      </c>
      <c r="F4643" s="2">
        <v>0</v>
      </c>
      <c r="G4643" s="100">
        <v>0</v>
      </c>
    </row>
    <row r="4644" spans="1:7" ht="13.5" customHeight="1" x14ac:dyDescent="0.2">
      <c r="A4644" s="100">
        <v>4643</v>
      </c>
      <c r="B4644" s="100">
        <v>4687</v>
      </c>
      <c r="C4644" s="4" t="s">
        <v>7</v>
      </c>
      <c r="D4644" s="100">
        <v>1727</v>
      </c>
      <c r="E4644" s="100">
        <v>157</v>
      </c>
      <c r="F4644" s="2">
        <v>0</v>
      </c>
      <c r="G4644" s="100">
        <v>0</v>
      </c>
    </row>
    <row r="4645" spans="1:7" ht="13.5" customHeight="1" x14ac:dyDescent="0.2">
      <c r="A4645" s="100">
        <v>4644</v>
      </c>
      <c r="B4645" s="100">
        <v>4688</v>
      </c>
      <c r="C4645" s="4" t="s">
        <v>7</v>
      </c>
      <c r="D4645" s="100">
        <v>1728</v>
      </c>
      <c r="E4645" s="100">
        <v>157</v>
      </c>
      <c r="F4645" s="2">
        <v>0</v>
      </c>
      <c r="G4645" s="100">
        <v>0</v>
      </c>
    </row>
    <row r="4646" spans="1:7" ht="13.5" customHeight="1" x14ac:dyDescent="0.2">
      <c r="A4646" s="100">
        <v>4645</v>
      </c>
      <c r="B4646" s="100">
        <v>4689</v>
      </c>
      <c r="C4646" s="4" t="s">
        <v>7</v>
      </c>
      <c r="D4646" s="100">
        <v>1729</v>
      </c>
      <c r="E4646" s="100">
        <v>157</v>
      </c>
      <c r="F4646" s="2">
        <v>0</v>
      </c>
      <c r="G4646" s="100">
        <v>0</v>
      </c>
    </row>
    <row r="4647" spans="1:7" ht="13.5" customHeight="1" x14ac:dyDescent="0.2">
      <c r="A4647" s="100">
        <v>4646</v>
      </c>
      <c r="B4647" s="100">
        <v>4690</v>
      </c>
      <c r="C4647" s="4" t="s">
        <v>7</v>
      </c>
      <c r="D4647" s="100">
        <v>1730</v>
      </c>
      <c r="E4647" s="100">
        <v>157</v>
      </c>
      <c r="F4647" s="2">
        <v>0</v>
      </c>
      <c r="G4647" s="100">
        <v>0</v>
      </c>
    </row>
    <row r="4648" spans="1:7" ht="13.5" customHeight="1" x14ac:dyDescent="0.2">
      <c r="A4648" s="100">
        <v>4647</v>
      </c>
      <c r="B4648" s="100">
        <v>4691</v>
      </c>
      <c r="C4648" s="4" t="s">
        <v>7</v>
      </c>
      <c r="D4648" s="100">
        <v>1731</v>
      </c>
      <c r="E4648" s="100">
        <v>157</v>
      </c>
      <c r="F4648" s="2">
        <v>0</v>
      </c>
      <c r="G4648" s="100">
        <v>0</v>
      </c>
    </row>
    <row r="4649" spans="1:7" ht="13.5" customHeight="1" x14ac:dyDescent="0.2">
      <c r="A4649" s="100">
        <v>4648</v>
      </c>
      <c r="B4649" s="100">
        <v>4692</v>
      </c>
      <c r="C4649" s="4" t="s">
        <v>7</v>
      </c>
      <c r="D4649" s="100">
        <v>1732</v>
      </c>
      <c r="E4649" s="100">
        <v>157</v>
      </c>
      <c r="F4649" s="2">
        <v>0</v>
      </c>
      <c r="G4649" s="100">
        <v>0</v>
      </c>
    </row>
    <row r="4650" spans="1:7" ht="13.5" customHeight="1" x14ac:dyDescent="0.2">
      <c r="A4650" s="100">
        <v>4649</v>
      </c>
      <c r="B4650" s="100">
        <v>4693</v>
      </c>
      <c r="C4650" s="4" t="s">
        <v>7</v>
      </c>
      <c r="D4650" s="100">
        <v>1733</v>
      </c>
      <c r="E4650" s="100">
        <v>157</v>
      </c>
      <c r="F4650" s="2">
        <v>0</v>
      </c>
      <c r="G4650" s="100">
        <v>0</v>
      </c>
    </row>
    <row r="4651" spans="1:7" ht="13.5" customHeight="1" x14ac:dyDescent="0.2">
      <c r="A4651" s="100">
        <v>4650</v>
      </c>
      <c r="B4651" s="100">
        <v>4694</v>
      </c>
      <c r="C4651" s="4" t="s">
        <v>7</v>
      </c>
      <c r="D4651" s="100">
        <v>1734</v>
      </c>
      <c r="E4651" s="100">
        <v>157</v>
      </c>
      <c r="F4651" s="2">
        <v>0</v>
      </c>
      <c r="G4651" s="100">
        <v>0</v>
      </c>
    </row>
    <row r="4652" spans="1:7" ht="13.5" customHeight="1" x14ac:dyDescent="0.2">
      <c r="A4652" s="100">
        <v>4651</v>
      </c>
      <c r="B4652" s="100">
        <v>4695</v>
      </c>
      <c r="C4652" s="4" t="s">
        <v>7</v>
      </c>
      <c r="D4652" s="100">
        <v>1735</v>
      </c>
      <c r="E4652" s="100">
        <v>157</v>
      </c>
      <c r="F4652" s="2">
        <v>0</v>
      </c>
      <c r="G4652" s="100">
        <v>0</v>
      </c>
    </row>
    <row r="4653" spans="1:7" ht="13.5" customHeight="1" x14ac:dyDescent="0.2">
      <c r="A4653" s="100">
        <v>4652</v>
      </c>
      <c r="B4653" s="100">
        <v>4696</v>
      </c>
      <c r="C4653" s="4" t="s">
        <v>7</v>
      </c>
      <c r="D4653" s="100">
        <v>1736</v>
      </c>
      <c r="E4653" s="100">
        <v>157</v>
      </c>
      <c r="F4653" s="2">
        <v>0</v>
      </c>
      <c r="G4653" s="100">
        <v>0</v>
      </c>
    </row>
    <row r="4654" spans="1:7" ht="13.5" customHeight="1" x14ac:dyDescent="0.2">
      <c r="A4654" s="100">
        <v>4653</v>
      </c>
      <c r="B4654" s="100">
        <v>4697</v>
      </c>
      <c r="C4654" s="4" t="s">
        <v>7</v>
      </c>
      <c r="D4654" s="100">
        <v>1737</v>
      </c>
      <c r="E4654" s="100">
        <v>157</v>
      </c>
      <c r="F4654" s="2">
        <v>0</v>
      </c>
      <c r="G4654" s="100">
        <v>0</v>
      </c>
    </row>
    <row r="4655" spans="1:7" ht="13.5" customHeight="1" x14ac:dyDescent="0.2">
      <c r="A4655" s="100">
        <v>4654</v>
      </c>
      <c r="B4655" s="100">
        <v>4698</v>
      </c>
      <c r="C4655" s="4" t="s">
        <v>7</v>
      </c>
      <c r="D4655" s="100">
        <v>1738</v>
      </c>
      <c r="E4655" s="100">
        <v>157</v>
      </c>
      <c r="F4655" s="2">
        <v>0</v>
      </c>
      <c r="G4655" s="100">
        <v>0</v>
      </c>
    </row>
    <row r="4656" spans="1:7" ht="13.5" customHeight="1" x14ac:dyDescent="0.2">
      <c r="A4656" s="100">
        <v>4655</v>
      </c>
      <c r="B4656" s="100">
        <v>4699</v>
      </c>
      <c r="C4656" s="4"/>
      <c r="D4656" s="100">
        <v>8</v>
      </c>
      <c r="E4656" s="100">
        <v>248</v>
      </c>
      <c r="F4656" s="2">
        <v>0</v>
      </c>
      <c r="G4656" s="100">
        <v>0</v>
      </c>
    </row>
    <row r="4657" spans="1:7" ht="13.5" customHeight="1" x14ac:dyDescent="0.2">
      <c r="A4657" s="100">
        <v>4656</v>
      </c>
      <c r="B4657" s="100">
        <v>4700</v>
      </c>
      <c r="C4657" s="4" t="s">
        <v>7</v>
      </c>
      <c r="D4657" s="100">
        <v>73</v>
      </c>
      <c r="E4657" s="100">
        <v>41</v>
      </c>
      <c r="F4657" s="2">
        <v>0</v>
      </c>
      <c r="G4657" s="100">
        <v>0</v>
      </c>
    </row>
    <row r="4658" spans="1:7" ht="13.5" customHeight="1" x14ac:dyDescent="0.2">
      <c r="A4658" s="100">
        <v>4657</v>
      </c>
      <c r="B4658" s="100">
        <v>4701</v>
      </c>
      <c r="C4658" s="4" t="s">
        <v>7</v>
      </c>
      <c r="D4658" s="100">
        <v>74</v>
      </c>
      <c r="E4658" s="100">
        <v>41</v>
      </c>
      <c r="F4658" s="2">
        <v>0</v>
      </c>
      <c r="G4658" s="100">
        <v>0</v>
      </c>
    </row>
    <row r="4659" spans="1:7" ht="13.5" customHeight="1" x14ac:dyDescent="0.2">
      <c r="A4659" s="100">
        <v>4658</v>
      </c>
      <c r="B4659" s="100">
        <v>4702</v>
      </c>
      <c r="C4659" s="4" t="s">
        <v>7</v>
      </c>
      <c r="D4659" s="100">
        <v>76</v>
      </c>
      <c r="E4659" s="100">
        <v>41</v>
      </c>
      <c r="F4659" s="2">
        <v>0</v>
      </c>
      <c r="G4659" s="100">
        <v>0</v>
      </c>
    </row>
    <row r="4660" spans="1:7" ht="13.5" customHeight="1" x14ac:dyDescent="0.2">
      <c r="A4660" s="100">
        <v>4659</v>
      </c>
      <c r="B4660" s="100">
        <v>4703</v>
      </c>
      <c r="C4660" s="4" t="s">
        <v>7</v>
      </c>
      <c r="D4660" s="100">
        <v>77</v>
      </c>
      <c r="E4660" s="100">
        <v>41</v>
      </c>
      <c r="F4660" s="2">
        <v>0</v>
      </c>
      <c r="G4660" s="100">
        <v>0</v>
      </c>
    </row>
    <row r="4661" spans="1:7" ht="13.5" customHeight="1" x14ac:dyDescent="0.2">
      <c r="A4661" s="100">
        <v>4660</v>
      </c>
      <c r="B4661" s="100">
        <v>4704</v>
      </c>
      <c r="C4661" s="4" t="s">
        <v>7</v>
      </c>
      <c r="D4661" s="100">
        <v>78</v>
      </c>
      <c r="E4661" s="100">
        <v>41</v>
      </c>
      <c r="F4661" s="2">
        <v>0</v>
      </c>
      <c r="G4661" s="100">
        <v>0</v>
      </c>
    </row>
    <row r="4662" spans="1:7" ht="13.5" customHeight="1" x14ac:dyDescent="0.2">
      <c r="A4662" s="100">
        <v>4661</v>
      </c>
      <c r="B4662" s="100">
        <v>4705</v>
      </c>
      <c r="C4662" s="4" t="s">
        <v>7</v>
      </c>
      <c r="D4662" s="100">
        <v>80</v>
      </c>
      <c r="E4662" s="100">
        <v>41</v>
      </c>
      <c r="F4662" s="2">
        <v>0</v>
      </c>
      <c r="G4662" s="100">
        <v>0</v>
      </c>
    </row>
    <row r="4663" spans="1:7" ht="13.5" customHeight="1" x14ac:dyDescent="0.2">
      <c r="A4663" s="100">
        <v>4662</v>
      </c>
      <c r="B4663" s="100">
        <v>4706</v>
      </c>
      <c r="C4663" s="4" t="s">
        <v>7</v>
      </c>
      <c r="D4663" s="100">
        <v>81</v>
      </c>
      <c r="E4663" s="100">
        <v>41</v>
      </c>
      <c r="F4663" s="2">
        <v>0</v>
      </c>
      <c r="G4663" s="100">
        <v>0</v>
      </c>
    </row>
    <row r="4664" spans="1:7" ht="13.5" customHeight="1" x14ac:dyDescent="0.2">
      <c r="A4664" s="100">
        <v>4663</v>
      </c>
      <c r="B4664" s="100">
        <v>4707</v>
      </c>
      <c r="C4664" s="4" t="s">
        <v>7</v>
      </c>
      <c r="D4664" s="100">
        <v>82</v>
      </c>
      <c r="E4664" s="100">
        <v>41</v>
      </c>
      <c r="F4664" s="2">
        <v>0</v>
      </c>
      <c r="G4664" s="100">
        <v>0</v>
      </c>
    </row>
    <row r="4665" spans="1:7" ht="13.5" customHeight="1" x14ac:dyDescent="0.2">
      <c r="A4665" s="100">
        <v>4664</v>
      </c>
      <c r="B4665" s="100">
        <v>4708</v>
      </c>
      <c r="C4665" s="4" t="s">
        <v>7</v>
      </c>
      <c r="D4665" s="100">
        <v>33</v>
      </c>
      <c r="E4665" s="100">
        <v>155</v>
      </c>
      <c r="F4665" s="2">
        <v>0</v>
      </c>
      <c r="G4665" s="100">
        <v>0</v>
      </c>
    </row>
    <row r="4666" spans="1:7" ht="13.5" customHeight="1" x14ac:dyDescent="0.2">
      <c r="A4666" s="100">
        <v>4665</v>
      </c>
      <c r="B4666" s="100">
        <v>4709</v>
      </c>
      <c r="C4666" s="4" t="s">
        <v>7</v>
      </c>
      <c r="D4666" s="100">
        <v>480</v>
      </c>
      <c r="E4666" s="100">
        <v>119</v>
      </c>
      <c r="F4666" s="2">
        <v>0</v>
      </c>
      <c r="G4666" s="100">
        <v>0</v>
      </c>
    </row>
    <row r="4667" spans="1:7" ht="13.5" customHeight="1" x14ac:dyDescent="0.2">
      <c r="A4667" s="100">
        <v>4666</v>
      </c>
      <c r="B4667" s="100">
        <v>4710</v>
      </c>
      <c r="C4667" s="4" t="s">
        <v>7</v>
      </c>
      <c r="D4667" s="100">
        <v>481</v>
      </c>
      <c r="E4667" s="100">
        <v>119</v>
      </c>
      <c r="F4667" s="2">
        <v>0</v>
      </c>
      <c r="G4667" s="100">
        <v>0</v>
      </c>
    </row>
    <row r="4668" spans="1:7" ht="13.5" customHeight="1" x14ac:dyDescent="0.2">
      <c r="A4668" s="100">
        <v>4667</v>
      </c>
      <c r="B4668" s="100">
        <v>4711</v>
      </c>
      <c r="C4668" s="4" t="s">
        <v>7</v>
      </c>
      <c r="D4668" s="100">
        <v>482</v>
      </c>
      <c r="E4668" s="100">
        <v>119</v>
      </c>
      <c r="F4668" s="2">
        <v>0</v>
      </c>
      <c r="G4668" s="100">
        <v>0</v>
      </c>
    </row>
    <row r="4669" spans="1:7" ht="13.5" customHeight="1" x14ac:dyDescent="0.2">
      <c r="A4669" s="100">
        <v>4668</v>
      </c>
      <c r="B4669" s="100">
        <v>4712</v>
      </c>
      <c r="C4669" s="4" t="s">
        <v>7</v>
      </c>
      <c r="D4669" s="100">
        <v>483</v>
      </c>
      <c r="E4669" s="100">
        <v>119</v>
      </c>
      <c r="F4669" s="2">
        <v>0</v>
      </c>
      <c r="G4669" s="100">
        <v>0</v>
      </c>
    </row>
    <row r="4670" spans="1:7" ht="13.5" customHeight="1" x14ac:dyDescent="0.2">
      <c r="A4670" s="100">
        <v>4669</v>
      </c>
      <c r="B4670" s="100">
        <v>4713</v>
      </c>
      <c r="C4670" s="4" t="s">
        <v>7</v>
      </c>
      <c r="D4670" s="100">
        <v>484</v>
      </c>
      <c r="E4670" s="100">
        <v>119</v>
      </c>
      <c r="F4670" s="2">
        <v>0</v>
      </c>
      <c r="G4670" s="100">
        <v>0</v>
      </c>
    </row>
    <row r="4671" spans="1:7" ht="13.5" customHeight="1" x14ac:dyDescent="0.2">
      <c r="A4671" s="100">
        <v>4670</v>
      </c>
      <c r="B4671" s="100">
        <v>4714</v>
      </c>
      <c r="C4671" s="4" t="s">
        <v>7</v>
      </c>
      <c r="D4671" s="100">
        <v>485</v>
      </c>
      <c r="E4671" s="100">
        <v>119</v>
      </c>
      <c r="F4671" s="2">
        <v>0</v>
      </c>
      <c r="G4671" s="100">
        <v>0</v>
      </c>
    </row>
    <row r="4672" spans="1:7" ht="13.5" customHeight="1" x14ac:dyDescent="0.2">
      <c r="A4672" s="100">
        <v>4671</v>
      </c>
      <c r="B4672" s="100">
        <v>4715</v>
      </c>
      <c r="C4672" s="4" t="s">
        <v>7</v>
      </c>
      <c r="D4672" s="100">
        <v>486</v>
      </c>
      <c r="E4672" s="100">
        <v>119</v>
      </c>
      <c r="F4672" s="2">
        <v>0</v>
      </c>
      <c r="G4672" s="100">
        <v>0</v>
      </c>
    </row>
    <row r="4673" spans="1:7" ht="13.5" customHeight="1" x14ac:dyDescent="0.2">
      <c r="A4673" s="100">
        <v>4672</v>
      </c>
      <c r="B4673" s="100">
        <v>4716</v>
      </c>
      <c r="C4673" s="4" t="s">
        <v>7</v>
      </c>
      <c r="D4673" s="100">
        <v>487</v>
      </c>
      <c r="E4673" s="100">
        <v>119</v>
      </c>
      <c r="F4673" s="2">
        <v>0</v>
      </c>
      <c r="G4673" s="100">
        <v>0</v>
      </c>
    </row>
    <row r="4674" spans="1:7" ht="13.5" customHeight="1" x14ac:dyDescent="0.2">
      <c r="A4674" s="100">
        <v>4673</v>
      </c>
      <c r="B4674" s="100">
        <v>4717</v>
      </c>
      <c r="C4674" s="4" t="s">
        <v>7</v>
      </c>
      <c r="D4674" s="100">
        <v>488</v>
      </c>
      <c r="E4674" s="100">
        <v>119</v>
      </c>
      <c r="F4674" s="2">
        <v>0</v>
      </c>
      <c r="G4674" s="100">
        <v>0</v>
      </c>
    </row>
    <row r="4675" spans="1:7" ht="13.5" customHeight="1" x14ac:dyDescent="0.2">
      <c r="A4675" s="100">
        <v>4674</v>
      </c>
      <c r="B4675" s="100">
        <v>4718</v>
      </c>
      <c r="C4675" s="4" t="s">
        <v>7</v>
      </c>
      <c r="D4675" s="100">
        <v>489</v>
      </c>
      <c r="E4675" s="100">
        <v>119</v>
      </c>
      <c r="F4675" s="2">
        <v>0</v>
      </c>
      <c r="G4675" s="100">
        <v>0</v>
      </c>
    </row>
    <row r="4676" spans="1:7" ht="13.5" customHeight="1" x14ac:dyDescent="0.2">
      <c r="A4676" s="100">
        <v>4675</v>
      </c>
      <c r="B4676" s="100">
        <v>4719</v>
      </c>
      <c r="C4676" s="4" t="s">
        <v>7</v>
      </c>
      <c r="D4676" s="100">
        <v>475</v>
      </c>
      <c r="E4676" s="100">
        <v>119</v>
      </c>
      <c r="F4676" s="2">
        <v>0</v>
      </c>
      <c r="G4676" s="100">
        <v>0</v>
      </c>
    </row>
    <row r="4677" spans="1:7" ht="13.5" customHeight="1" x14ac:dyDescent="0.2">
      <c r="A4677" s="100">
        <v>4676</v>
      </c>
      <c r="B4677" s="100">
        <v>4720</v>
      </c>
      <c r="C4677" s="4" t="s">
        <v>7</v>
      </c>
      <c r="D4677" s="100">
        <v>476</v>
      </c>
      <c r="E4677" s="100">
        <v>119</v>
      </c>
      <c r="F4677" s="2">
        <v>0</v>
      </c>
      <c r="G4677" s="100">
        <v>0</v>
      </c>
    </row>
    <row r="4678" spans="1:7" ht="13.5" customHeight="1" x14ac:dyDescent="0.2">
      <c r="A4678" s="100">
        <v>4677</v>
      </c>
      <c r="B4678" s="100">
        <v>4721</v>
      </c>
      <c r="C4678" s="4" t="s">
        <v>7</v>
      </c>
      <c r="D4678" s="100">
        <v>477</v>
      </c>
      <c r="E4678" s="100">
        <v>119</v>
      </c>
      <c r="F4678" s="2">
        <v>0</v>
      </c>
      <c r="G4678" s="100">
        <v>0</v>
      </c>
    </row>
    <row r="4679" spans="1:7" ht="13.5" customHeight="1" x14ac:dyDescent="0.2">
      <c r="A4679" s="100">
        <v>4678</v>
      </c>
      <c r="B4679" s="100">
        <v>4722</v>
      </c>
      <c r="C4679" s="4" t="s">
        <v>7</v>
      </c>
      <c r="D4679" s="100">
        <v>478</v>
      </c>
      <c r="E4679" s="100">
        <v>119</v>
      </c>
      <c r="F4679" s="2">
        <v>0</v>
      </c>
      <c r="G4679" s="100">
        <v>0</v>
      </c>
    </row>
    <row r="4680" spans="1:7" ht="13.5" customHeight="1" x14ac:dyDescent="0.2">
      <c r="A4680" s="100">
        <v>4679</v>
      </c>
      <c r="B4680" s="100">
        <v>4723</v>
      </c>
      <c r="C4680" s="4" t="s">
        <v>7</v>
      </c>
      <c r="D4680" s="100">
        <v>479</v>
      </c>
      <c r="E4680" s="100">
        <v>119</v>
      </c>
      <c r="F4680" s="2">
        <v>0</v>
      </c>
      <c r="G4680" s="100">
        <v>0</v>
      </c>
    </row>
    <row r="4681" spans="1:7" ht="13.5" customHeight="1" x14ac:dyDescent="0.2">
      <c r="A4681" s="100">
        <v>4680</v>
      </c>
      <c r="B4681" s="100">
        <v>4724</v>
      </c>
      <c r="C4681" s="4" t="s">
        <v>7</v>
      </c>
      <c r="D4681" s="100">
        <v>107</v>
      </c>
      <c r="E4681" s="100">
        <v>171</v>
      </c>
      <c r="F4681" s="2">
        <v>0</v>
      </c>
      <c r="G4681" s="100">
        <v>0</v>
      </c>
    </row>
    <row r="4682" spans="1:7" ht="13.5" customHeight="1" x14ac:dyDescent="0.2">
      <c r="A4682" s="100">
        <v>4681</v>
      </c>
      <c r="B4682" s="100">
        <v>4725</v>
      </c>
      <c r="C4682" s="4" t="s">
        <v>7</v>
      </c>
      <c r="D4682" s="100">
        <v>108</v>
      </c>
      <c r="E4682" s="100">
        <v>171</v>
      </c>
      <c r="F4682" s="2">
        <v>0</v>
      </c>
      <c r="G4682" s="100">
        <v>0</v>
      </c>
    </row>
    <row r="4683" spans="1:7" ht="13.5" customHeight="1" x14ac:dyDescent="0.2">
      <c r="A4683" s="100">
        <v>4682</v>
      </c>
      <c r="B4683" s="100">
        <v>4726</v>
      </c>
      <c r="C4683" s="4" t="s">
        <v>7</v>
      </c>
      <c r="D4683" s="100">
        <v>109</v>
      </c>
      <c r="E4683" s="100">
        <v>171</v>
      </c>
      <c r="F4683" s="2">
        <v>0</v>
      </c>
      <c r="G4683" s="100">
        <v>0</v>
      </c>
    </row>
    <row r="4684" spans="1:7" ht="13.5" customHeight="1" x14ac:dyDescent="0.2">
      <c r="A4684" s="100">
        <v>4683</v>
      </c>
      <c r="B4684" s="100">
        <v>4727</v>
      </c>
      <c r="C4684" s="4" t="s">
        <v>7</v>
      </c>
      <c r="D4684" s="100">
        <v>110</v>
      </c>
      <c r="E4684" s="100">
        <v>171</v>
      </c>
      <c r="F4684" s="2">
        <v>0</v>
      </c>
      <c r="G4684" s="100">
        <v>0</v>
      </c>
    </row>
    <row r="4685" spans="1:7" ht="13.5" customHeight="1" x14ac:dyDescent="0.2">
      <c r="A4685" s="100">
        <v>4684</v>
      </c>
      <c r="B4685" s="100">
        <v>4728</v>
      </c>
      <c r="C4685" s="4" t="s">
        <v>7</v>
      </c>
      <c r="D4685" s="100">
        <v>111</v>
      </c>
      <c r="E4685" s="100">
        <v>171</v>
      </c>
      <c r="F4685" s="2">
        <v>0</v>
      </c>
      <c r="G4685" s="100">
        <v>0</v>
      </c>
    </row>
    <row r="4686" spans="1:7" ht="13.5" customHeight="1" x14ac:dyDescent="0.2">
      <c r="A4686" s="100">
        <v>4685</v>
      </c>
      <c r="B4686" s="100">
        <v>4729</v>
      </c>
      <c r="C4686" s="4" t="s">
        <v>7</v>
      </c>
      <c r="D4686" s="100">
        <v>1661</v>
      </c>
      <c r="E4686" s="100">
        <v>29</v>
      </c>
      <c r="F4686" s="2">
        <v>0</v>
      </c>
      <c r="G4686" s="100">
        <v>0</v>
      </c>
    </row>
    <row r="4687" spans="1:7" ht="13.5" customHeight="1" x14ac:dyDescent="0.2">
      <c r="A4687" s="100">
        <v>4686</v>
      </c>
      <c r="B4687" s="100">
        <v>4730</v>
      </c>
      <c r="C4687" s="4" t="s">
        <v>7</v>
      </c>
      <c r="D4687" s="100">
        <v>1662</v>
      </c>
      <c r="E4687" s="100">
        <v>29</v>
      </c>
      <c r="F4687" s="2">
        <v>0</v>
      </c>
      <c r="G4687" s="100">
        <v>0</v>
      </c>
    </row>
    <row r="4688" spans="1:7" ht="13.5" customHeight="1" x14ac:dyDescent="0.2">
      <c r="A4688" s="100">
        <v>4687</v>
      </c>
      <c r="B4688" s="100">
        <v>4731</v>
      </c>
      <c r="C4688" s="4" t="s">
        <v>7</v>
      </c>
      <c r="D4688" s="100">
        <v>1663</v>
      </c>
      <c r="E4688" s="100">
        <v>29</v>
      </c>
      <c r="F4688" s="2">
        <v>0</v>
      </c>
      <c r="G4688" s="100">
        <v>0</v>
      </c>
    </row>
    <row r="4689" spans="1:7" ht="13.5" customHeight="1" x14ac:dyDescent="0.2">
      <c r="A4689" s="100">
        <v>4688</v>
      </c>
      <c r="B4689" s="100">
        <v>4732</v>
      </c>
      <c r="C4689" s="4" t="s">
        <v>7</v>
      </c>
      <c r="D4689" s="100">
        <v>1665</v>
      </c>
      <c r="E4689" s="100">
        <v>29</v>
      </c>
      <c r="F4689" s="2">
        <v>0</v>
      </c>
      <c r="G4689" s="100">
        <v>0</v>
      </c>
    </row>
    <row r="4690" spans="1:7" ht="13.5" customHeight="1" x14ac:dyDescent="0.2">
      <c r="A4690" s="100">
        <v>4689</v>
      </c>
      <c r="B4690" s="100">
        <v>4733</v>
      </c>
      <c r="C4690" s="4" t="s">
        <v>7</v>
      </c>
      <c r="D4690" s="100">
        <v>1666</v>
      </c>
      <c r="E4690" s="100">
        <v>29</v>
      </c>
      <c r="F4690" s="2">
        <v>0</v>
      </c>
      <c r="G4690" s="100">
        <v>0</v>
      </c>
    </row>
    <row r="4691" spans="1:7" ht="13.5" customHeight="1" x14ac:dyDescent="0.2">
      <c r="A4691" s="100">
        <v>4690</v>
      </c>
      <c r="B4691" s="100">
        <v>4734</v>
      </c>
      <c r="C4691" s="4" t="s">
        <v>7</v>
      </c>
      <c r="D4691" s="100">
        <v>1667</v>
      </c>
      <c r="E4691" s="100">
        <v>29</v>
      </c>
      <c r="F4691" s="2">
        <v>0</v>
      </c>
      <c r="G4691" s="100">
        <v>0</v>
      </c>
    </row>
    <row r="4692" spans="1:7" ht="13.5" customHeight="1" x14ac:dyDescent="0.2">
      <c r="A4692" s="100">
        <v>4691</v>
      </c>
      <c r="B4692" s="100">
        <v>4735</v>
      </c>
      <c r="C4692" s="4" t="s">
        <v>7</v>
      </c>
      <c r="D4692" s="100">
        <v>1668</v>
      </c>
      <c r="E4692" s="100">
        <v>29</v>
      </c>
      <c r="F4692" s="2">
        <v>0</v>
      </c>
      <c r="G4692" s="100">
        <v>0</v>
      </c>
    </row>
    <row r="4693" spans="1:7" ht="13.5" customHeight="1" x14ac:dyDescent="0.2">
      <c r="A4693" s="100">
        <v>4692</v>
      </c>
      <c r="B4693" s="100">
        <v>4736</v>
      </c>
      <c r="C4693" s="4" t="s">
        <v>7</v>
      </c>
      <c r="D4693" s="100">
        <v>1669</v>
      </c>
      <c r="E4693" s="100">
        <v>29</v>
      </c>
      <c r="F4693" s="2">
        <v>0</v>
      </c>
      <c r="G4693" s="100">
        <v>0</v>
      </c>
    </row>
    <row r="4694" spans="1:7" ht="13.5" customHeight="1" x14ac:dyDescent="0.2">
      <c r="A4694" s="100">
        <v>4693</v>
      </c>
      <c r="B4694" s="100">
        <v>4737</v>
      </c>
      <c r="C4694" s="4" t="s">
        <v>7</v>
      </c>
      <c r="D4694" s="100">
        <v>1670</v>
      </c>
      <c r="E4694" s="100">
        <v>29</v>
      </c>
      <c r="F4694" s="2">
        <v>0</v>
      </c>
      <c r="G4694" s="100">
        <v>0</v>
      </c>
    </row>
    <row r="4695" spans="1:7" ht="13.5" customHeight="1" x14ac:dyDescent="0.2">
      <c r="A4695" s="100">
        <v>4694</v>
      </c>
      <c r="B4695" s="100">
        <v>4738</v>
      </c>
      <c r="C4695" s="4" t="s">
        <v>7</v>
      </c>
      <c r="D4695" s="100">
        <v>1671</v>
      </c>
      <c r="E4695" s="100">
        <v>29</v>
      </c>
      <c r="F4695" s="2">
        <v>0</v>
      </c>
      <c r="G4695" s="100">
        <v>0</v>
      </c>
    </row>
    <row r="4696" spans="1:7" ht="13.5" customHeight="1" x14ac:dyDescent="0.2">
      <c r="A4696" s="100">
        <v>4695</v>
      </c>
      <c r="B4696" s="100">
        <v>4739</v>
      </c>
      <c r="C4696" s="4" t="s">
        <v>7</v>
      </c>
      <c r="D4696" s="100">
        <v>1672</v>
      </c>
      <c r="E4696" s="100">
        <v>29</v>
      </c>
      <c r="F4696" s="2">
        <v>0</v>
      </c>
      <c r="G4696" s="100">
        <v>0</v>
      </c>
    </row>
    <row r="4697" spans="1:7" ht="13.5" customHeight="1" x14ac:dyDescent="0.2">
      <c r="A4697" s="100">
        <v>4696</v>
      </c>
      <c r="B4697" s="100">
        <v>4740</v>
      </c>
      <c r="C4697" s="4" t="s">
        <v>7</v>
      </c>
      <c r="D4697" s="100">
        <v>1674</v>
      </c>
      <c r="E4697" s="100">
        <v>29</v>
      </c>
      <c r="F4697" s="2">
        <v>0</v>
      </c>
      <c r="G4697" s="100">
        <v>0</v>
      </c>
    </row>
    <row r="4698" spans="1:7" ht="13.5" customHeight="1" x14ac:dyDescent="0.2">
      <c r="A4698" s="100">
        <v>4697</v>
      </c>
      <c r="B4698" s="100">
        <v>4741</v>
      </c>
      <c r="C4698" s="4" t="s">
        <v>7</v>
      </c>
      <c r="D4698" s="100">
        <v>1675</v>
      </c>
      <c r="E4698" s="100">
        <v>29</v>
      </c>
      <c r="F4698" s="2">
        <v>0</v>
      </c>
      <c r="G4698" s="100">
        <v>0</v>
      </c>
    </row>
    <row r="4699" spans="1:7" ht="13.5" customHeight="1" x14ac:dyDescent="0.2">
      <c r="A4699" s="100">
        <v>4698</v>
      </c>
      <c r="B4699" s="100">
        <v>4742</v>
      </c>
      <c r="C4699" s="4" t="s">
        <v>7</v>
      </c>
      <c r="D4699" s="100">
        <v>1676</v>
      </c>
      <c r="E4699" s="100">
        <v>29</v>
      </c>
      <c r="F4699" s="2">
        <v>0</v>
      </c>
      <c r="G4699" s="100">
        <v>0</v>
      </c>
    </row>
    <row r="4700" spans="1:7" ht="13.5" customHeight="1" x14ac:dyDescent="0.2">
      <c r="A4700" s="100">
        <v>4699</v>
      </c>
      <c r="B4700" s="100">
        <v>4743</v>
      </c>
      <c r="C4700" s="4" t="s">
        <v>7</v>
      </c>
      <c r="D4700" s="100">
        <v>1677</v>
      </c>
      <c r="E4700" s="100">
        <v>29</v>
      </c>
      <c r="F4700" s="2">
        <v>0</v>
      </c>
      <c r="G4700" s="100">
        <v>0</v>
      </c>
    </row>
    <row r="4701" spans="1:7" ht="13.5" customHeight="1" x14ac:dyDescent="0.2">
      <c r="A4701" s="100">
        <v>4700</v>
      </c>
      <c r="B4701" s="100">
        <v>4744</v>
      </c>
      <c r="C4701" s="4" t="s">
        <v>7</v>
      </c>
      <c r="D4701" s="100">
        <v>1678</v>
      </c>
      <c r="E4701" s="100">
        <v>29</v>
      </c>
      <c r="F4701" s="2">
        <v>0</v>
      </c>
      <c r="G4701" s="100">
        <v>0</v>
      </c>
    </row>
    <row r="4702" spans="1:7" ht="13.5" customHeight="1" x14ac:dyDescent="0.2">
      <c r="A4702" s="100">
        <v>4701</v>
      </c>
      <c r="B4702" s="100">
        <v>4745</v>
      </c>
      <c r="C4702" s="4" t="s">
        <v>7</v>
      </c>
      <c r="D4702" s="100">
        <v>1679</v>
      </c>
      <c r="E4702" s="100">
        <v>29</v>
      </c>
      <c r="F4702" s="2">
        <v>0</v>
      </c>
      <c r="G4702" s="100">
        <v>0</v>
      </c>
    </row>
    <row r="4703" spans="1:7" ht="13.5" customHeight="1" x14ac:dyDescent="0.2">
      <c r="A4703" s="100">
        <v>4702</v>
      </c>
      <c r="B4703" s="100">
        <v>4746</v>
      </c>
      <c r="C4703" s="4" t="s">
        <v>7</v>
      </c>
      <c r="D4703" s="100">
        <v>1680</v>
      </c>
      <c r="E4703" s="100">
        <v>29</v>
      </c>
      <c r="F4703" s="2">
        <v>0</v>
      </c>
      <c r="G4703" s="100">
        <v>0</v>
      </c>
    </row>
    <row r="4704" spans="1:7" ht="13.5" customHeight="1" x14ac:dyDescent="0.2">
      <c r="A4704" s="100">
        <v>4703</v>
      </c>
      <c r="B4704" s="100">
        <v>4747</v>
      </c>
      <c r="C4704" s="4" t="s">
        <v>7</v>
      </c>
      <c r="D4704" s="100">
        <v>1681</v>
      </c>
      <c r="E4704" s="100">
        <v>29</v>
      </c>
      <c r="F4704" s="2">
        <v>0</v>
      </c>
      <c r="G4704" s="100">
        <v>0</v>
      </c>
    </row>
    <row r="4705" spans="1:7" ht="13.5" customHeight="1" x14ac:dyDescent="0.2">
      <c r="A4705" s="100">
        <v>4704</v>
      </c>
      <c r="B4705" s="100">
        <v>4748</v>
      </c>
      <c r="C4705" s="4" t="s">
        <v>7</v>
      </c>
      <c r="D4705" s="100">
        <v>1682</v>
      </c>
      <c r="E4705" s="100">
        <v>29</v>
      </c>
      <c r="F4705" s="2">
        <v>0</v>
      </c>
      <c r="G4705" s="100">
        <v>0</v>
      </c>
    </row>
    <row r="4706" spans="1:7" ht="13.5" customHeight="1" x14ac:dyDescent="0.2">
      <c r="A4706" s="100">
        <v>4705</v>
      </c>
      <c r="B4706" s="100">
        <v>4749</v>
      </c>
      <c r="C4706" s="4" t="s">
        <v>7</v>
      </c>
      <c r="D4706" s="100">
        <v>1683</v>
      </c>
      <c r="E4706" s="100">
        <v>29</v>
      </c>
      <c r="F4706" s="2">
        <v>0</v>
      </c>
      <c r="G4706" s="100">
        <v>0</v>
      </c>
    </row>
    <row r="4707" spans="1:7" ht="13.5" customHeight="1" x14ac:dyDescent="0.2">
      <c r="A4707" s="100">
        <v>4706</v>
      </c>
      <c r="B4707" s="100">
        <v>4750</v>
      </c>
      <c r="C4707" s="4" t="s">
        <v>7</v>
      </c>
      <c r="D4707" s="100">
        <v>1684</v>
      </c>
      <c r="E4707" s="100">
        <v>29</v>
      </c>
      <c r="F4707" s="2">
        <v>0</v>
      </c>
      <c r="G4707" s="100">
        <v>0</v>
      </c>
    </row>
    <row r="4708" spans="1:7" ht="13.5" customHeight="1" x14ac:dyDescent="0.2">
      <c r="A4708" s="100">
        <v>4707</v>
      </c>
      <c r="B4708" s="100">
        <v>4751</v>
      </c>
      <c r="C4708" s="4" t="s">
        <v>7</v>
      </c>
      <c r="D4708" s="100">
        <v>1685</v>
      </c>
      <c r="E4708" s="100">
        <v>29</v>
      </c>
      <c r="F4708" s="2">
        <v>0</v>
      </c>
      <c r="G4708" s="100">
        <v>0</v>
      </c>
    </row>
    <row r="4709" spans="1:7" ht="13.5" customHeight="1" x14ac:dyDescent="0.2">
      <c r="A4709" s="100">
        <v>4708</v>
      </c>
      <c r="B4709" s="100">
        <v>4752</v>
      </c>
      <c r="C4709" s="4" t="s">
        <v>7</v>
      </c>
      <c r="D4709" s="100">
        <v>1686</v>
      </c>
      <c r="E4709" s="100">
        <v>29</v>
      </c>
      <c r="F4709" s="2">
        <v>0</v>
      </c>
      <c r="G4709" s="100">
        <v>0</v>
      </c>
    </row>
    <row r="4710" spans="1:7" ht="13.5" customHeight="1" x14ac:dyDescent="0.2">
      <c r="A4710" s="100">
        <v>4709</v>
      </c>
      <c r="B4710" s="100">
        <v>4753</v>
      </c>
      <c r="C4710" s="4" t="s">
        <v>7</v>
      </c>
      <c r="D4710" s="100">
        <v>1687</v>
      </c>
      <c r="E4710" s="100">
        <v>29</v>
      </c>
      <c r="F4710" s="2">
        <v>0</v>
      </c>
      <c r="G4710" s="100">
        <v>0</v>
      </c>
    </row>
    <row r="4711" spans="1:7" ht="13.5" customHeight="1" x14ac:dyDescent="0.2">
      <c r="A4711" s="100">
        <v>4710</v>
      </c>
      <c r="B4711" s="100">
        <v>4754</v>
      </c>
      <c r="C4711" s="4" t="s">
        <v>7</v>
      </c>
      <c r="D4711" s="100">
        <v>1688</v>
      </c>
      <c r="E4711" s="100">
        <v>29</v>
      </c>
      <c r="F4711" s="2">
        <v>0</v>
      </c>
      <c r="G4711" s="100">
        <v>0</v>
      </c>
    </row>
    <row r="4712" spans="1:7" ht="13.5" customHeight="1" x14ac:dyDescent="0.2">
      <c r="A4712" s="100">
        <v>4711</v>
      </c>
      <c r="B4712" s="100">
        <v>4755</v>
      </c>
      <c r="C4712" s="4" t="s">
        <v>7</v>
      </c>
      <c r="D4712" s="100">
        <v>1689</v>
      </c>
      <c r="E4712" s="100">
        <v>29</v>
      </c>
      <c r="F4712" s="2">
        <v>0</v>
      </c>
      <c r="G4712" s="100">
        <v>0</v>
      </c>
    </row>
    <row r="4713" spans="1:7" ht="13.5" customHeight="1" x14ac:dyDescent="0.2">
      <c r="A4713" s="100">
        <v>4712</v>
      </c>
      <c r="B4713" s="100">
        <v>4756</v>
      </c>
      <c r="C4713" s="4" t="s">
        <v>7</v>
      </c>
      <c r="D4713" s="100">
        <v>1690</v>
      </c>
      <c r="E4713" s="100">
        <v>29</v>
      </c>
      <c r="F4713" s="2">
        <v>0</v>
      </c>
      <c r="G4713" s="100">
        <v>0</v>
      </c>
    </row>
    <row r="4714" spans="1:7" ht="13.5" customHeight="1" x14ac:dyDescent="0.2">
      <c r="A4714" s="100">
        <v>4713</v>
      </c>
      <c r="B4714" s="100">
        <v>4757</v>
      </c>
      <c r="C4714" s="4" t="s">
        <v>7</v>
      </c>
      <c r="D4714" s="100">
        <v>1691</v>
      </c>
      <c r="E4714" s="100">
        <v>29</v>
      </c>
      <c r="F4714" s="2">
        <v>0</v>
      </c>
      <c r="G4714" s="100">
        <v>0</v>
      </c>
    </row>
    <row r="4715" spans="1:7" ht="13.5" customHeight="1" x14ac:dyDescent="0.2">
      <c r="A4715" s="100">
        <v>4714</v>
      </c>
      <c r="B4715" s="100">
        <v>4758</v>
      </c>
      <c r="C4715" s="4" t="s">
        <v>7</v>
      </c>
      <c r="D4715" s="100">
        <v>1692</v>
      </c>
      <c r="E4715" s="100">
        <v>29</v>
      </c>
      <c r="F4715" s="2">
        <v>0</v>
      </c>
      <c r="G4715" s="100">
        <v>0</v>
      </c>
    </row>
    <row r="4716" spans="1:7" ht="13.5" customHeight="1" x14ac:dyDescent="0.2">
      <c r="A4716" s="100">
        <v>4715</v>
      </c>
      <c r="B4716" s="100">
        <v>4759</v>
      </c>
      <c r="C4716" s="4" t="s">
        <v>7</v>
      </c>
      <c r="D4716" s="100">
        <v>1693</v>
      </c>
      <c r="E4716" s="100">
        <v>29</v>
      </c>
      <c r="F4716" s="2">
        <v>0</v>
      </c>
      <c r="G4716" s="100">
        <v>0</v>
      </c>
    </row>
    <row r="4717" spans="1:7" ht="13.5" customHeight="1" x14ac:dyDescent="0.2">
      <c r="A4717" s="100">
        <v>4716</v>
      </c>
      <c r="B4717" s="100">
        <v>4760</v>
      </c>
      <c r="C4717" s="4" t="s">
        <v>7</v>
      </c>
      <c r="D4717" s="100">
        <v>1694</v>
      </c>
      <c r="E4717" s="100">
        <v>29</v>
      </c>
      <c r="F4717" s="2">
        <v>0</v>
      </c>
      <c r="G4717" s="100">
        <v>0</v>
      </c>
    </row>
    <row r="4718" spans="1:7" ht="13.5" customHeight="1" x14ac:dyDescent="0.2">
      <c r="A4718" s="100">
        <v>4717</v>
      </c>
      <c r="B4718" s="100">
        <v>4761</v>
      </c>
      <c r="C4718" s="4" t="s">
        <v>7</v>
      </c>
      <c r="D4718" s="100">
        <v>1695</v>
      </c>
      <c r="E4718" s="100">
        <v>29</v>
      </c>
      <c r="F4718" s="2">
        <v>0</v>
      </c>
      <c r="G4718" s="100">
        <v>0</v>
      </c>
    </row>
    <row r="4719" spans="1:7" ht="13.5" customHeight="1" x14ac:dyDescent="0.2">
      <c r="A4719" s="100">
        <v>4718</v>
      </c>
      <c r="B4719" s="100">
        <v>4762</v>
      </c>
      <c r="C4719" s="4" t="s">
        <v>7</v>
      </c>
      <c r="D4719" s="100">
        <v>1696</v>
      </c>
      <c r="E4719" s="100">
        <v>29</v>
      </c>
      <c r="F4719" s="2">
        <v>0</v>
      </c>
      <c r="G4719" s="100">
        <v>0</v>
      </c>
    </row>
    <row r="4720" spans="1:7" ht="13.5" customHeight="1" x14ac:dyDescent="0.2">
      <c r="A4720" s="100">
        <v>4719</v>
      </c>
      <c r="B4720" s="100">
        <v>4763</v>
      </c>
      <c r="C4720" s="4" t="s">
        <v>7</v>
      </c>
      <c r="D4720" s="100">
        <v>1697</v>
      </c>
      <c r="E4720" s="100">
        <v>29</v>
      </c>
      <c r="F4720" s="2">
        <v>0</v>
      </c>
      <c r="G4720" s="100">
        <v>0</v>
      </c>
    </row>
    <row r="4721" spans="1:7" ht="13.5" customHeight="1" x14ac:dyDescent="0.2">
      <c r="A4721" s="100">
        <v>4720</v>
      </c>
      <c r="B4721" s="100">
        <v>4764</v>
      </c>
      <c r="C4721" s="4" t="s">
        <v>7</v>
      </c>
      <c r="D4721" s="100">
        <v>1698</v>
      </c>
      <c r="E4721" s="100">
        <v>29</v>
      </c>
      <c r="F4721" s="2">
        <v>0</v>
      </c>
      <c r="G4721" s="100">
        <v>0</v>
      </c>
    </row>
    <row r="4722" spans="1:7" ht="13.5" customHeight="1" x14ac:dyDescent="0.2">
      <c r="A4722" s="100">
        <v>4721</v>
      </c>
      <c r="B4722" s="100">
        <v>4765</v>
      </c>
      <c r="C4722" s="4" t="s">
        <v>7</v>
      </c>
      <c r="D4722" s="100">
        <v>1699</v>
      </c>
      <c r="E4722" s="100">
        <v>29</v>
      </c>
      <c r="F4722" s="2">
        <v>0</v>
      </c>
      <c r="G4722" s="100">
        <v>0</v>
      </c>
    </row>
    <row r="4723" spans="1:7" ht="13.5" customHeight="1" x14ac:dyDescent="0.2">
      <c r="A4723" s="100">
        <v>4722</v>
      </c>
      <c r="B4723" s="100">
        <v>4766</v>
      </c>
      <c r="C4723" s="4" t="s">
        <v>7</v>
      </c>
      <c r="D4723" s="100">
        <v>1700</v>
      </c>
      <c r="E4723" s="100">
        <v>29</v>
      </c>
      <c r="F4723" s="2">
        <v>0</v>
      </c>
      <c r="G4723" s="100">
        <v>0</v>
      </c>
    </row>
    <row r="4724" spans="1:7" ht="13.5" customHeight="1" x14ac:dyDescent="0.2">
      <c r="A4724" s="100">
        <v>4723</v>
      </c>
      <c r="B4724" s="100">
        <v>4767</v>
      </c>
      <c r="C4724" s="4" t="s">
        <v>7</v>
      </c>
      <c r="D4724" s="100">
        <v>1701</v>
      </c>
      <c r="E4724" s="100">
        <v>29</v>
      </c>
      <c r="F4724" s="2">
        <v>0</v>
      </c>
      <c r="G4724" s="100">
        <v>0</v>
      </c>
    </row>
    <row r="4725" spans="1:7" ht="13.5" customHeight="1" x14ac:dyDescent="0.2">
      <c r="A4725" s="100">
        <v>4724</v>
      </c>
      <c r="B4725" s="100">
        <v>4768</v>
      </c>
      <c r="C4725" s="4" t="s">
        <v>7</v>
      </c>
      <c r="D4725" s="100">
        <v>83</v>
      </c>
      <c r="E4725" s="100">
        <v>41</v>
      </c>
      <c r="F4725" s="2">
        <v>0</v>
      </c>
      <c r="G4725" s="100">
        <v>0</v>
      </c>
    </row>
    <row r="4726" spans="1:7" ht="13.5" customHeight="1" x14ac:dyDescent="0.2">
      <c r="A4726" s="100">
        <v>4725</v>
      </c>
      <c r="B4726" s="100">
        <v>4769</v>
      </c>
      <c r="C4726" s="4" t="s">
        <v>7</v>
      </c>
      <c r="D4726" s="100">
        <v>84</v>
      </c>
      <c r="E4726" s="100">
        <v>41</v>
      </c>
      <c r="F4726" s="2">
        <v>0</v>
      </c>
      <c r="G4726" s="100">
        <v>0</v>
      </c>
    </row>
    <row r="4727" spans="1:7" ht="13.5" customHeight="1" x14ac:dyDescent="0.2">
      <c r="A4727" s="100">
        <v>4726</v>
      </c>
      <c r="B4727" s="100">
        <v>4770</v>
      </c>
      <c r="C4727" s="4" t="s">
        <v>7</v>
      </c>
      <c r="D4727" s="100">
        <v>85</v>
      </c>
      <c r="E4727" s="100">
        <v>41</v>
      </c>
      <c r="F4727" s="2">
        <v>0</v>
      </c>
      <c r="G4727" s="100">
        <v>0</v>
      </c>
    </row>
    <row r="4728" spans="1:7" ht="13.5" customHeight="1" x14ac:dyDescent="0.2">
      <c r="A4728" s="100">
        <v>4727</v>
      </c>
      <c r="B4728" s="100">
        <v>4771</v>
      </c>
      <c r="C4728" s="4" t="s">
        <v>7</v>
      </c>
      <c r="D4728" s="100">
        <v>86</v>
      </c>
      <c r="E4728" s="100">
        <v>41</v>
      </c>
      <c r="F4728" s="2">
        <v>0</v>
      </c>
      <c r="G4728" s="100">
        <v>0</v>
      </c>
    </row>
    <row r="4729" spans="1:7" ht="13.5" customHeight="1" x14ac:dyDescent="0.2">
      <c r="A4729" s="100">
        <v>4728</v>
      </c>
      <c r="B4729" s="100">
        <v>4772</v>
      </c>
      <c r="C4729" s="4" t="s">
        <v>7</v>
      </c>
      <c r="D4729" s="100">
        <v>87</v>
      </c>
      <c r="E4729" s="100">
        <v>41</v>
      </c>
      <c r="F4729" s="2">
        <v>0</v>
      </c>
      <c r="G4729" s="100">
        <v>0</v>
      </c>
    </row>
    <row r="4730" spans="1:7" ht="13.5" customHeight="1" x14ac:dyDescent="0.2">
      <c r="A4730" s="100">
        <v>4729</v>
      </c>
      <c r="B4730" s="100">
        <v>4773</v>
      </c>
      <c r="C4730" s="4" t="s">
        <v>7</v>
      </c>
      <c r="D4730" s="100">
        <v>88</v>
      </c>
      <c r="E4730" s="100">
        <v>41</v>
      </c>
      <c r="F4730" s="2">
        <v>0</v>
      </c>
      <c r="G4730" s="100">
        <v>0</v>
      </c>
    </row>
    <row r="4731" spans="1:7" ht="13.5" customHeight="1" x14ac:dyDescent="0.2">
      <c r="A4731" s="100">
        <v>4730</v>
      </c>
      <c r="B4731" s="100">
        <v>4774</v>
      </c>
      <c r="C4731" s="4" t="s">
        <v>7</v>
      </c>
      <c r="D4731" s="100">
        <v>89</v>
      </c>
      <c r="E4731" s="100">
        <v>41</v>
      </c>
      <c r="F4731" s="2">
        <v>0</v>
      </c>
      <c r="G4731" s="100">
        <v>0</v>
      </c>
    </row>
    <row r="4732" spans="1:7" ht="13.5" customHeight="1" x14ac:dyDescent="0.2">
      <c r="A4732" s="100">
        <v>4731</v>
      </c>
      <c r="B4732" s="100">
        <v>4775</v>
      </c>
      <c r="C4732" s="4" t="s">
        <v>7</v>
      </c>
      <c r="D4732" s="100">
        <v>90</v>
      </c>
      <c r="E4732" s="100">
        <v>41</v>
      </c>
      <c r="F4732" s="2">
        <v>0</v>
      </c>
      <c r="G4732" s="100">
        <v>0</v>
      </c>
    </row>
    <row r="4733" spans="1:7" ht="13.5" customHeight="1" x14ac:dyDescent="0.2">
      <c r="A4733" s="100">
        <v>4732</v>
      </c>
      <c r="B4733" s="100">
        <v>4776</v>
      </c>
      <c r="C4733" s="4" t="s">
        <v>7</v>
      </c>
      <c r="D4733" s="100">
        <v>92</v>
      </c>
      <c r="E4733" s="100">
        <v>41</v>
      </c>
      <c r="F4733" s="2">
        <v>0</v>
      </c>
      <c r="G4733" s="100">
        <v>0</v>
      </c>
    </row>
    <row r="4734" spans="1:7" ht="13.5" customHeight="1" x14ac:dyDescent="0.2">
      <c r="A4734" s="100">
        <v>4733</v>
      </c>
      <c r="B4734" s="100">
        <v>4777</v>
      </c>
      <c r="C4734" s="4" t="s">
        <v>7</v>
      </c>
      <c r="D4734" s="100">
        <v>1583</v>
      </c>
      <c r="E4734" s="100">
        <v>29</v>
      </c>
      <c r="F4734" s="2">
        <v>0</v>
      </c>
      <c r="G4734" s="100">
        <v>0</v>
      </c>
    </row>
    <row r="4735" spans="1:7" ht="13.5" customHeight="1" x14ac:dyDescent="0.2">
      <c r="A4735" s="100">
        <v>4734</v>
      </c>
      <c r="B4735" s="100">
        <v>4778</v>
      </c>
      <c r="C4735" s="4" t="s">
        <v>7</v>
      </c>
      <c r="D4735" s="100">
        <v>1584</v>
      </c>
      <c r="E4735" s="100">
        <v>29</v>
      </c>
      <c r="F4735" s="2">
        <v>0</v>
      </c>
      <c r="G4735" s="100">
        <v>0</v>
      </c>
    </row>
    <row r="4736" spans="1:7" ht="13.5" customHeight="1" x14ac:dyDescent="0.2">
      <c r="A4736" s="100">
        <v>4735</v>
      </c>
      <c r="B4736" s="100">
        <v>4779</v>
      </c>
      <c r="C4736" s="4" t="s">
        <v>7</v>
      </c>
      <c r="D4736" s="100">
        <v>1588</v>
      </c>
      <c r="E4736" s="100">
        <v>29</v>
      </c>
      <c r="F4736" s="2">
        <v>0</v>
      </c>
      <c r="G4736" s="100">
        <v>0</v>
      </c>
    </row>
    <row r="4737" spans="1:7" ht="13.5" customHeight="1" x14ac:dyDescent="0.2">
      <c r="A4737" s="100">
        <v>4736</v>
      </c>
      <c r="B4737" s="100">
        <v>4780</v>
      </c>
      <c r="C4737" s="4" t="s">
        <v>7</v>
      </c>
      <c r="D4737" s="100">
        <v>1589</v>
      </c>
      <c r="E4737" s="100">
        <v>29</v>
      </c>
      <c r="F4737" s="2">
        <v>0</v>
      </c>
      <c r="G4737" s="100">
        <v>0</v>
      </c>
    </row>
    <row r="4738" spans="1:7" ht="13.5" customHeight="1" x14ac:dyDescent="0.2">
      <c r="A4738" s="100">
        <v>4737</v>
      </c>
      <c r="B4738" s="100">
        <v>4781</v>
      </c>
      <c r="C4738" s="4" t="s">
        <v>7</v>
      </c>
      <c r="D4738" s="100">
        <v>1590</v>
      </c>
      <c r="E4738" s="100">
        <v>29</v>
      </c>
      <c r="F4738" s="2">
        <v>0</v>
      </c>
      <c r="G4738" s="100">
        <v>0</v>
      </c>
    </row>
    <row r="4739" spans="1:7" ht="13.5" customHeight="1" x14ac:dyDescent="0.2">
      <c r="A4739" s="100">
        <v>4738</v>
      </c>
      <c r="B4739" s="100">
        <v>4782</v>
      </c>
      <c r="C4739" s="4" t="s">
        <v>7</v>
      </c>
      <c r="D4739" s="100">
        <v>1594</v>
      </c>
      <c r="E4739" s="100">
        <v>29</v>
      </c>
      <c r="F4739" s="2">
        <v>0</v>
      </c>
      <c r="G4739" s="100">
        <v>0</v>
      </c>
    </row>
    <row r="4740" spans="1:7" ht="13.5" customHeight="1" x14ac:dyDescent="0.2">
      <c r="A4740" s="100">
        <v>4739</v>
      </c>
      <c r="B4740" s="100">
        <v>4783</v>
      </c>
      <c r="C4740" s="4" t="s">
        <v>7</v>
      </c>
      <c r="D4740" s="100">
        <v>1596</v>
      </c>
      <c r="E4740" s="100">
        <v>29</v>
      </c>
      <c r="F4740" s="2">
        <v>0</v>
      </c>
      <c r="G4740" s="100">
        <v>0</v>
      </c>
    </row>
    <row r="4741" spans="1:7" ht="13.5" customHeight="1" x14ac:dyDescent="0.2">
      <c r="A4741" s="100">
        <v>4740</v>
      </c>
      <c r="B4741" s="100">
        <v>4784</v>
      </c>
      <c r="C4741" s="4" t="s">
        <v>7</v>
      </c>
      <c r="D4741" s="100">
        <v>1597</v>
      </c>
      <c r="E4741" s="100">
        <v>29</v>
      </c>
      <c r="F4741" s="2">
        <v>0</v>
      </c>
      <c r="G4741" s="100">
        <v>0</v>
      </c>
    </row>
    <row r="4742" spans="1:7" ht="13.5" customHeight="1" x14ac:dyDescent="0.2">
      <c r="A4742" s="100">
        <v>4741</v>
      </c>
      <c r="B4742" s="100">
        <v>4785</v>
      </c>
      <c r="C4742" s="4" t="s">
        <v>7</v>
      </c>
      <c r="D4742" s="100">
        <v>1599</v>
      </c>
      <c r="E4742" s="100">
        <v>29</v>
      </c>
      <c r="F4742" s="2">
        <v>0</v>
      </c>
      <c r="G4742" s="100">
        <v>0</v>
      </c>
    </row>
    <row r="4743" spans="1:7" ht="13.5" customHeight="1" x14ac:dyDescent="0.2">
      <c r="A4743" s="100">
        <v>4742</v>
      </c>
      <c r="B4743" s="100">
        <v>4786</v>
      </c>
      <c r="C4743" s="4" t="s">
        <v>7</v>
      </c>
      <c r="D4743" s="100">
        <v>1600</v>
      </c>
      <c r="E4743" s="100">
        <v>29</v>
      </c>
      <c r="F4743" s="2">
        <v>0</v>
      </c>
      <c r="G4743" s="100">
        <v>0</v>
      </c>
    </row>
    <row r="4744" spans="1:7" ht="13.5" customHeight="1" x14ac:dyDescent="0.2">
      <c r="A4744" s="100">
        <v>4743</v>
      </c>
      <c r="B4744" s="100">
        <v>4787</v>
      </c>
      <c r="C4744" s="4" t="s">
        <v>7</v>
      </c>
      <c r="D4744" s="100">
        <v>1601</v>
      </c>
      <c r="E4744" s="100">
        <v>29</v>
      </c>
      <c r="F4744" s="2">
        <v>0</v>
      </c>
      <c r="G4744" s="100">
        <v>0</v>
      </c>
    </row>
    <row r="4745" spans="1:7" ht="13.5" customHeight="1" x14ac:dyDescent="0.2">
      <c r="A4745" s="100">
        <v>4744</v>
      </c>
      <c r="B4745" s="100">
        <v>4788</v>
      </c>
      <c r="C4745" s="4" t="s">
        <v>7</v>
      </c>
      <c r="D4745" s="100">
        <v>1602</v>
      </c>
      <c r="E4745" s="100">
        <v>29</v>
      </c>
      <c r="F4745" s="2">
        <v>0</v>
      </c>
      <c r="G4745" s="100">
        <v>0</v>
      </c>
    </row>
    <row r="4746" spans="1:7" ht="13.5" customHeight="1" x14ac:dyDescent="0.2">
      <c r="A4746" s="100">
        <v>4745</v>
      </c>
      <c r="B4746" s="100">
        <v>4789</v>
      </c>
      <c r="C4746" s="4" t="s">
        <v>7</v>
      </c>
      <c r="D4746" s="100">
        <v>1604</v>
      </c>
      <c r="E4746" s="100">
        <v>29</v>
      </c>
      <c r="F4746" s="2">
        <v>0</v>
      </c>
      <c r="G4746" s="100">
        <v>0</v>
      </c>
    </row>
    <row r="4747" spans="1:7" ht="13.5" customHeight="1" x14ac:dyDescent="0.2">
      <c r="A4747" s="100">
        <v>4746</v>
      </c>
      <c r="B4747" s="100">
        <v>4790</v>
      </c>
      <c r="C4747" s="4" t="s">
        <v>7</v>
      </c>
      <c r="D4747" s="100">
        <v>1605</v>
      </c>
      <c r="E4747" s="100">
        <v>29</v>
      </c>
      <c r="F4747" s="2">
        <v>0</v>
      </c>
      <c r="G4747" s="100">
        <v>0</v>
      </c>
    </row>
    <row r="4748" spans="1:7" ht="13.5" customHeight="1" x14ac:dyDescent="0.2">
      <c r="A4748" s="100">
        <v>4747</v>
      </c>
      <c r="B4748" s="100">
        <v>4791</v>
      </c>
      <c r="C4748" s="4" t="s">
        <v>7</v>
      </c>
      <c r="D4748" s="100">
        <v>1606</v>
      </c>
      <c r="E4748" s="100">
        <v>29</v>
      </c>
      <c r="F4748" s="2">
        <v>0</v>
      </c>
      <c r="G4748" s="100">
        <v>0</v>
      </c>
    </row>
    <row r="4749" spans="1:7" ht="13.5" customHeight="1" x14ac:dyDescent="0.2">
      <c r="A4749" s="100">
        <v>4748</v>
      </c>
      <c r="B4749" s="100">
        <v>4792</v>
      </c>
      <c r="C4749" s="4" t="s">
        <v>7</v>
      </c>
      <c r="D4749" s="100">
        <v>1607</v>
      </c>
      <c r="E4749" s="100">
        <v>29</v>
      </c>
      <c r="F4749" s="2">
        <v>0</v>
      </c>
      <c r="G4749" s="100">
        <v>0</v>
      </c>
    </row>
    <row r="4750" spans="1:7" ht="13.5" customHeight="1" x14ac:dyDescent="0.2">
      <c r="A4750" s="100">
        <v>4749</v>
      </c>
      <c r="B4750" s="100">
        <v>4793</v>
      </c>
      <c r="C4750" s="4" t="s">
        <v>7</v>
      </c>
      <c r="D4750" s="100">
        <v>1608</v>
      </c>
      <c r="E4750" s="100">
        <v>29</v>
      </c>
      <c r="F4750" s="2">
        <v>0</v>
      </c>
      <c r="G4750" s="100">
        <v>0</v>
      </c>
    </row>
    <row r="4751" spans="1:7" ht="13.5" customHeight="1" x14ac:dyDescent="0.2">
      <c r="A4751" s="100">
        <v>4750</v>
      </c>
      <c r="B4751" s="100">
        <v>4794</v>
      </c>
      <c r="C4751" s="4" t="s">
        <v>7</v>
      </c>
      <c r="D4751" s="100">
        <v>1609</v>
      </c>
      <c r="E4751" s="100">
        <v>29</v>
      </c>
      <c r="F4751" s="2">
        <v>0</v>
      </c>
      <c r="G4751" s="100">
        <v>0</v>
      </c>
    </row>
    <row r="4752" spans="1:7" ht="13.5" customHeight="1" x14ac:dyDescent="0.2">
      <c r="A4752" s="100">
        <v>4751</v>
      </c>
      <c r="B4752" s="100">
        <v>4795</v>
      </c>
      <c r="C4752" s="4" t="s">
        <v>7</v>
      </c>
      <c r="D4752" s="100">
        <v>1611</v>
      </c>
      <c r="E4752" s="100">
        <v>29</v>
      </c>
      <c r="F4752" s="2">
        <v>0</v>
      </c>
      <c r="G4752" s="100">
        <v>0</v>
      </c>
    </row>
    <row r="4753" spans="1:7" ht="13.5" customHeight="1" x14ac:dyDescent="0.2">
      <c r="A4753" s="100">
        <v>4752</v>
      </c>
      <c r="B4753" s="100">
        <v>4796</v>
      </c>
      <c r="C4753" s="4" t="s">
        <v>7</v>
      </c>
      <c r="D4753" s="100">
        <v>1612</v>
      </c>
      <c r="E4753" s="100">
        <v>29</v>
      </c>
      <c r="F4753" s="2">
        <v>0</v>
      </c>
      <c r="G4753" s="100">
        <v>0</v>
      </c>
    </row>
    <row r="4754" spans="1:7" ht="13.5" customHeight="1" x14ac:dyDescent="0.2">
      <c r="A4754" s="100">
        <v>4753</v>
      </c>
      <c r="B4754" s="100">
        <v>4797</v>
      </c>
      <c r="C4754" s="4" t="s">
        <v>7</v>
      </c>
      <c r="D4754" s="100">
        <v>1613</v>
      </c>
      <c r="E4754" s="100">
        <v>29</v>
      </c>
      <c r="F4754" s="2">
        <v>0</v>
      </c>
      <c r="G4754" s="100">
        <v>0</v>
      </c>
    </row>
    <row r="4755" spans="1:7" ht="13.5" customHeight="1" x14ac:dyDescent="0.2">
      <c r="A4755" s="100">
        <v>4754</v>
      </c>
      <c r="B4755" s="100">
        <v>4798</v>
      </c>
      <c r="C4755" s="4" t="s">
        <v>7</v>
      </c>
      <c r="D4755" s="100">
        <v>1614</v>
      </c>
      <c r="E4755" s="100">
        <v>29</v>
      </c>
      <c r="F4755" s="2">
        <v>0</v>
      </c>
      <c r="G4755" s="100">
        <v>0</v>
      </c>
    </row>
    <row r="4756" spans="1:7" ht="13.5" customHeight="1" x14ac:dyDescent="0.2">
      <c r="A4756" s="100">
        <v>4755</v>
      </c>
      <c r="B4756" s="100">
        <v>4799</v>
      </c>
      <c r="C4756" s="4" t="s">
        <v>7</v>
      </c>
      <c r="D4756" s="100">
        <v>1615</v>
      </c>
      <c r="E4756" s="100">
        <v>29</v>
      </c>
      <c r="F4756" s="2">
        <v>0</v>
      </c>
      <c r="G4756" s="100">
        <v>0</v>
      </c>
    </row>
    <row r="4757" spans="1:7" ht="13.5" customHeight="1" x14ac:dyDescent="0.2">
      <c r="A4757" s="100">
        <v>4756</v>
      </c>
      <c r="B4757" s="100">
        <v>4800</v>
      </c>
      <c r="C4757" s="4" t="s">
        <v>7</v>
      </c>
      <c r="D4757" s="100">
        <v>1616</v>
      </c>
      <c r="E4757" s="100">
        <v>29</v>
      </c>
      <c r="F4757" s="2">
        <v>0</v>
      </c>
      <c r="G4757" s="100">
        <v>0</v>
      </c>
    </row>
    <row r="4758" spans="1:7" ht="13.5" customHeight="1" x14ac:dyDescent="0.2">
      <c r="A4758" s="100">
        <v>4757</v>
      </c>
      <c r="B4758" s="100">
        <v>4801</v>
      </c>
      <c r="C4758" s="4" t="s">
        <v>7</v>
      </c>
      <c r="D4758" s="100">
        <v>1617</v>
      </c>
      <c r="E4758" s="100">
        <v>29</v>
      </c>
      <c r="F4758" s="2">
        <v>0</v>
      </c>
      <c r="G4758" s="100">
        <v>0</v>
      </c>
    </row>
    <row r="4759" spans="1:7" ht="13.5" customHeight="1" x14ac:dyDescent="0.2">
      <c r="A4759" s="100">
        <v>4758</v>
      </c>
      <c r="B4759" s="100">
        <v>4802</v>
      </c>
      <c r="C4759" s="4" t="s">
        <v>7</v>
      </c>
      <c r="D4759" s="100">
        <v>1618</v>
      </c>
      <c r="E4759" s="100">
        <v>29</v>
      </c>
      <c r="F4759" s="2">
        <v>0</v>
      </c>
      <c r="G4759" s="100">
        <v>0</v>
      </c>
    </row>
    <row r="4760" spans="1:7" ht="13.5" customHeight="1" x14ac:dyDescent="0.2">
      <c r="A4760" s="100">
        <v>4759</v>
      </c>
      <c r="B4760" s="100">
        <v>4803</v>
      </c>
      <c r="C4760" s="4" t="s">
        <v>7</v>
      </c>
      <c r="D4760" s="100">
        <v>1619</v>
      </c>
      <c r="E4760" s="100">
        <v>29</v>
      </c>
      <c r="F4760" s="2">
        <v>0</v>
      </c>
      <c r="G4760" s="100">
        <v>0</v>
      </c>
    </row>
    <row r="4761" spans="1:7" ht="13.5" customHeight="1" x14ac:dyDescent="0.2">
      <c r="A4761" s="100">
        <v>4760</v>
      </c>
      <c r="B4761" s="100">
        <v>4804</v>
      </c>
      <c r="C4761" s="4" t="s">
        <v>7</v>
      </c>
      <c r="D4761" s="100">
        <v>1620</v>
      </c>
      <c r="E4761" s="100">
        <v>29</v>
      </c>
      <c r="F4761" s="2">
        <v>0</v>
      </c>
      <c r="G4761" s="100">
        <v>0</v>
      </c>
    </row>
    <row r="4762" spans="1:7" ht="13.5" customHeight="1" x14ac:dyDescent="0.2">
      <c r="A4762" s="100">
        <v>4761</v>
      </c>
      <c r="B4762" s="100">
        <v>4805</v>
      </c>
      <c r="C4762" s="4" t="s">
        <v>7</v>
      </c>
      <c r="D4762" s="100">
        <v>1740</v>
      </c>
      <c r="E4762" s="100">
        <v>157</v>
      </c>
      <c r="F4762" s="2">
        <v>0</v>
      </c>
      <c r="G4762" s="100">
        <v>0</v>
      </c>
    </row>
    <row r="4763" spans="1:7" ht="13.5" customHeight="1" x14ac:dyDescent="0.2">
      <c r="A4763" s="100">
        <v>4762</v>
      </c>
      <c r="B4763" s="100">
        <v>4806</v>
      </c>
      <c r="C4763" s="4" t="s">
        <v>7</v>
      </c>
      <c r="D4763" s="100">
        <v>1741</v>
      </c>
      <c r="E4763" s="100">
        <v>157</v>
      </c>
      <c r="F4763" s="2">
        <v>0</v>
      </c>
      <c r="G4763" s="100">
        <v>0</v>
      </c>
    </row>
    <row r="4764" spans="1:7" ht="13.5" customHeight="1" x14ac:dyDescent="0.2">
      <c r="A4764" s="100">
        <v>4763</v>
      </c>
      <c r="B4764" s="100">
        <v>4807</v>
      </c>
      <c r="C4764" s="4" t="s">
        <v>7</v>
      </c>
      <c r="D4764" s="100">
        <v>1742</v>
      </c>
      <c r="E4764" s="100">
        <v>157</v>
      </c>
      <c r="F4764" s="2">
        <v>0</v>
      </c>
      <c r="G4764" s="100">
        <v>0</v>
      </c>
    </row>
    <row r="4765" spans="1:7" ht="13.5" customHeight="1" x14ac:dyDescent="0.2">
      <c r="A4765" s="100">
        <v>4764</v>
      </c>
      <c r="B4765" s="100">
        <v>4808</v>
      </c>
      <c r="C4765" s="4" t="s">
        <v>7</v>
      </c>
      <c r="D4765" s="100">
        <v>1743</v>
      </c>
      <c r="E4765" s="100">
        <v>157</v>
      </c>
      <c r="F4765" s="2">
        <v>0</v>
      </c>
      <c r="G4765" s="100">
        <v>0</v>
      </c>
    </row>
    <row r="4766" spans="1:7" ht="13.5" customHeight="1" x14ac:dyDescent="0.2">
      <c r="A4766" s="100">
        <v>4765</v>
      </c>
      <c r="B4766" s="100">
        <v>4809</v>
      </c>
      <c r="C4766" s="4" t="s">
        <v>7</v>
      </c>
      <c r="D4766" s="100">
        <v>1744</v>
      </c>
      <c r="E4766" s="100">
        <v>157</v>
      </c>
      <c r="F4766" s="2">
        <v>0</v>
      </c>
      <c r="G4766" s="100">
        <v>0</v>
      </c>
    </row>
    <row r="4767" spans="1:7" ht="13.5" customHeight="1" x14ac:dyDescent="0.2">
      <c r="A4767" s="100">
        <v>4766</v>
      </c>
      <c r="B4767" s="100">
        <v>4810</v>
      </c>
      <c r="C4767" s="4" t="s">
        <v>7</v>
      </c>
      <c r="D4767" s="100">
        <v>1745</v>
      </c>
      <c r="E4767" s="100">
        <v>157</v>
      </c>
      <c r="F4767" s="2">
        <v>0</v>
      </c>
      <c r="G4767" s="100">
        <v>0</v>
      </c>
    </row>
    <row r="4768" spans="1:7" ht="13.5" customHeight="1" x14ac:dyDescent="0.2">
      <c r="A4768" s="100">
        <v>4767</v>
      </c>
      <c r="B4768" s="100">
        <v>4811</v>
      </c>
      <c r="C4768" s="4" t="s">
        <v>7</v>
      </c>
      <c r="D4768" s="100">
        <v>1746</v>
      </c>
      <c r="E4768" s="100">
        <v>157</v>
      </c>
      <c r="F4768" s="2">
        <v>0</v>
      </c>
      <c r="G4768" s="100">
        <v>0</v>
      </c>
    </row>
    <row r="4769" spans="1:7" ht="13.5" customHeight="1" x14ac:dyDescent="0.2">
      <c r="A4769" s="100">
        <v>4768</v>
      </c>
      <c r="B4769" s="100">
        <v>4812</v>
      </c>
      <c r="C4769" s="4" t="s">
        <v>7</v>
      </c>
      <c r="D4769" s="100">
        <v>1747</v>
      </c>
      <c r="E4769" s="100">
        <v>157</v>
      </c>
      <c r="F4769" s="2">
        <v>0</v>
      </c>
      <c r="G4769" s="100">
        <v>0</v>
      </c>
    </row>
    <row r="4770" spans="1:7" ht="13.5" customHeight="1" x14ac:dyDescent="0.2">
      <c r="A4770" s="100">
        <v>4769</v>
      </c>
      <c r="B4770" s="100">
        <v>4813</v>
      </c>
      <c r="C4770" s="4" t="s">
        <v>7</v>
      </c>
      <c r="D4770" s="100">
        <v>1748</v>
      </c>
      <c r="E4770" s="100">
        <v>157</v>
      </c>
      <c r="F4770" s="2">
        <v>0</v>
      </c>
      <c r="G4770" s="100">
        <v>0</v>
      </c>
    </row>
    <row r="4771" spans="1:7" ht="13.5" customHeight="1" x14ac:dyDescent="0.2">
      <c r="A4771" s="100">
        <v>4770</v>
      </c>
      <c r="B4771" s="100">
        <v>4814</v>
      </c>
      <c r="C4771" s="4" t="s">
        <v>7</v>
      </c>
      <c r="D4771" s="100">
        <v>1750</v>
      </c>
      <c r="E4771" s="100">
        <v>157</v>
      </c>
      <c r="F4771" s="2">
        <v>0</v>
      </c>
      <c r="G4771" s="100">
        <v>0</v>
      </c>
    </row>
    <row r="4772" spans="1:7" ht="13.5" customHeight="1" x14ac:dyDescent="0.2">
      <c r="A4772" s="100">
        <v>4771</v>
      </c>
      <c r="B4772" s="100">
        <v>4815</v>
      </c>
      <c r="C4772" s="4" t="s">
        <v>7</v>
      </c>
      <c r="D4772" s="100">
        <v>1751</v>
      </c>
      <c r="E4772" s="100">
        <v>157</v>
      </c>
      <c r="F4772" s="2">
        <v>0</v>
      </c>
      <c r="G4772" s="100">
        <v>0</v>
      </c>
    </row>
    <row r="4773" spans="1:7" ht="13.5" customHeight="1" x14ac:dyDescent="0.2">
      <c r="A4773" s="100">
        <v>4772</v>
      </c>
      <c r="B4773" s="100">
        <v>4816</v>
      </c>
      <c r="C4773" s="4" t="s">
        <v>7</v>
      </c>
      <c r="D4773" s="100">
        <v>1752</v>
      </c>
      <c r="E4773" s="100">
        <v>157</v>
      </c>
      <c r="F4773" s="2">
        <v>0</v>
      </c>
      <c r="G4773" s="100">
        <v>0</v>
      </c>
    </row>
    <row r="4774" spans="1:7" ht="13.5" customHeight="1" x14ac:dyDescent="0.2">
      <c r="A4774" s="100">
        <v>4773</v>
      </c>
      <c r="B4774" s="100">
        <v>4817</v>
      </c>
      <c r="C4774" s="4" t="s">
        <v>7</v>
      </c>
      <c r="D4774" s="100">
        <v>1753</v>
      </c>
      <c r="E4774" s="100">
        <v>157</v>
      </c>
      <c r="F4774" s="2">
        <v>0</v>
      </c>
      <c r="G4774" s="100">
        <v>0</v>
      </c>
    </row>
    <row r="4775" spans="1:7" ht="13.5" customHeight="1" x14ac:dyDescent="0.2">
      <c r="A4775" s="100">
        <v>4774</v>
      </c>
      <c r="B4775" s="100">
        <v>4818</v>
      </c>
      <c r="C4775" s="4" t="s">
        <v>7</v>
      </c>
      <c r="D4775" s="100">
        <v>1754</v>
      </c>
      <c r="E4775" s="100">
        <v>157</v>
      </c>
      <c r="F4775" s="2">
        <v>0</v>
      </c>
      <c r="G4775" s="100">
        <v>0</v>
      </c>
    </row>
    <row r="4776" spans="1:7" ht="13.5" customHeight="1" x14ac:dyDescent="0.2">
      <c r="A4776" s="100">
        <v>4775</v>
      </c>
      <c r="B4776" s="100">
        <v>4819</v>
      </c>
      <c r="C4776" s="4" t="s">
        <v>7</v>
      </c>
      <c r="D4776" s="100">
        <v>1755</v>
      </c>
      <c r="E4776" s="100">
        <v>157</v>
      </c>
      <c r="F4776" s="2">
        <v>0</v>
      </c>
      <c r="G4776" s="100">
        <v>0</v>
      </c>
    </row>
    <row r="4777" spans="1:7" ht="13.5" customHeight="1" x14ac:dyDescent="0.2">
      <c r="A4777" s="100">
        <v>4776</v>
      </c>
      <c r="B4777" s="100">
        <v>4820</v>
      </c>
      <c r="C4777" s="4" t="s">
        <v>7</v>
      </c>
      <c r="D4777" s="100">
        <v>1756</v>
      </c>
      <c r="E4777" s="100">
        <v>157</v>
      </c>
      <c r="F4777" s="2">
        <v>0</v>
      </c>
      <c r="G4777" s="100">
        <v>0</v>
      </c>
    </row>
    <row r="4778" spans="1:7" ht="13.5" customHeight="1" x14ac:dyDescent="0.2">
      <c r="A4778" s="100">
        <v>4777</v>
      </c>
      <c r="B4778" s="100">
        <v>4821</v>
      </c>
      <c r="C4778" s="4" t="s">
        <v>7</v>
      </c>
      <c r="D4778" s="100">
        <v>1757</v>
      </c>
      <c r="E4778" s="100">
        <v>157</v>
      </c>
      <c r="F4778" s="2">
        <v>0</v>
      </c>
      <c r="G4778" s="100">
        <v>0</v>
      </c>
    </row>
    <row r="4779" spans="1:7" ht="13.5" customHeight="1" x14ac:dyDescent="0.2">
      <c r="A4779" s="100">
        <v>4778</v>
      </c>
      <c r="B4779" s="100">
        <v>4822</v>
      </c>
      <c r="C4779" s="4" t="s">
        <v>7</v>
      </c>
      <c r="D4779" s="100">
        <v>1759</v>
      </c>
      <c r="E4779" s="100">
        <v>157</v>
      </c>
      <c r="F4779" s="2">
        <v>0</v>
      </c>
      <c r="G4779" s="100">
        <v>0</v>
      </c>
    </row>
    <row r="4780" spans="1:7" ht="13.5" customHeight="1" x14ac:dyDescent="0.2">
      <c r="A4780" s="100">
        <v>4779</v>
      </c>
      <c r="B4780" s="100">
        <v>4823</v>
      </c>
      <c r="C4780" s="4" t="s">
        <v>7</v>
      </c>
      <c r="D4780" s="100">
        <v>1760</v>
      </c>
      <c r="E4780" s="100">
        <v>157</v>
      </c>
      <c r="F4780" s="2">
        <v>0</v>
      </c>
      <c r="G4780" s="100">
        <v>0</v>
      </c>
    </row>
    <row r="4781" spans="1:7" ht="13.5" customHeight="1" x14ac:dyDescent="0.2">
      <c r="A4781" s="100">
        <v>4780</v>
      </c>
      <c r="B4781" s="100">
        <v>4824</v>
      </c>
      <c r="C4781" s="4" t="s">
        <v>7</v>
      </c>
      <c r="D4781" s="100">
        <v>1761</v>
      </c>
      <c r="E4781" s="100">
        <v>157</v>
      </c>
      <c r="F4781" s="2">
        <v>0</v>
      </c>
      <c r="G4781" s="100">
        <v>0</v>
      </c>
    </row>
    <row r="4782" spans="1:7" ht="13.5" customHeight="1" x14ac:dyDescent="0.2">
      <c r="A4782" s="100">
        <v>4781</v>
      </c>
      <c r="B4782" s="100">
        <v>4825</v>
      </c>
      <c r="C4782" s="4" t="s">
        <v>7</v>
      </c>
      <c r="D4782" s="100">
        <v>1762</v>
      </c>
      <c r="E4782" s="100">
        <v>157</v>
      </c>
      <c r="F4782" s="2">
        <v>0</v>
      </c>
      <c r="G4782" s="100">
        <v>0</v>
      </c>
    </row>
    <row r="4783" spans="1:7" ht="13.5" customHeight="1" x14ac:dyDescent="0.2">
      <c r="A4783" s="100">
        <v>4782</v>
      </c>
      <c r="B4783" s="100">
        <v>4826</v>
      </c>
      <c r="C4783" s="4" t="s">
        <v>7</v>
      </c>
      <c r="D4783" s="100">
        <v>1763</v>
      </c>
      <c r="E4783" s="100">
        <v>157</v>
      </c>
      <c r="F4783" s="2">
        <v>0</v>
      </c>
      <c r="G4783" s="100">
        <v>0</v>
      </c>
    </row>
    <row r="4784" spans="1:7" ht="13.5" customHeight="1" x14ac:dyDescent="0.2">
      <c r="A4784" s="100">
        <v>4783</v>
      </c>
      <c r="B4784" s="100">
        <v>4827</v>
      </c>
      <c r="C4784" s="4" t="s">
        <v>7</v>
      </c>
      <c r="D4784" s="100">
        <v>1764</v>
      </c>
      <c r="E4784" s="100">
        <v>157</v>
      </c>
      <c r="F4784" s="2">
        <v>0</v>
      </c>
      <c r="G4784" s="100">
        <v>0</v>
      </c>
    </row>
    <row r="4785" spans="1:7" ht="13.5" customHeight="1" x14ac:dyDescent="0.2">
      <c r="A4785" s="100">
        <v>4784</v>
      </c>
      <c r="B4785" s="100">
        <v>4828</v>
      </c>
      <c r="C4785" s="4" t="s">
        <v>7</v>
      </c>
      <c r="D4785" s="100">
        <v>1765</v>
      </c>
      <c r="E4785" s="100">
        <v>157</v>
      </c>
      <c r="F4785" s="2">
        <v>0</v>
      </c>
      <c r="G4785" s="100">
        <v>0</v>
      </c>
    </row>
    <row r="4786" spans="1:7" ht="13.5" customHeight="1" x14ac:dyDescent="0.2">
      <c r="A4786" s="100">
        <v>4785</v>
      </c>
      <c r="B4786" s="100">
        <v>4829</v>
      </c>
      <c r="C4786" s="4" t="s">
        <v>7</v>
      </c>
      <c r="D4786" s="100">
        <v>1766</v>
      </c>
      <c r="E4786" s="100">
        <v>157</v>
      </c>
      <c r="F4786" s="2">
        <v>0</v>
      </c>
      <c r="G4786" s="100">
        <v>0</v>
      </c>
    </row>
    <row r="4787" spans="1:7" ht="13.5" customHeight="1" x14ac:dyDescent="0.2">
      <c r="A4787" s="100">
        <v>4786</v>
      </c>
      <c r="B4787" s="100">
        <v>4830</v>
      </c>
      <c r="C4787" s="4" t="s">
        <v>7</v>
      </c>
      <c r="D4787" s="100">
        <v>1767</v>
      </c>
      <c r="E4787" s="100">
        <v>157</v>
      </c>
      <c r="F4787" s="2">
        <v>0</v>
      </c>
      <c r="G4787" s="100">
        <v>0</v>
      </c>
    </row>
    <row r="4788" spans="1:7" ht="13.5" customHeight="1" x14ac:dyDescent="0.2">
      <c r="A4788" s="100">
        <v>4787</v>
      </c>
      <c r="B4788" s="100">
        <v>4831</v>
      </c>
      <c r="C4788" s="4" t="s">
        <v>7</v>
      </c>
      <c r="D4788" s="100">
        <v>1768</v>
      </c>
      <c r="E4788" s="100">
        <v>157</v>
      </c>
      <c r="F4788" s="2">
        <v>0</v>
      </c>
      <c r="G4788" s="100">
        <v>0</v>
      </c>
    </row>
    <row r="4789" spans="1:7" ht="13.5" customHeight="1" x14ac:dyDescent="0.2">
      <c r="A4789" s="100">
        <v>4788</v>
      </c>
      <c r="B4789" s="100">
        <v>4832</v>
      </c>
      <c r="C4789" s="4" t="s">
        <v>7</v>
      </c>
      <c r="D4789" s="100">
        <v>1769</v>
      </c>
      <c r="E4789" s="100">
        <v>157</v>
      </c>
      <c r="F4789" s="2">
        <v>0</v>
      </c>
      <c r="G4789" s="100">
        <v>0</v>
      </c>
    </row>
    <row r="4790" spans="1:7" ht="13.5" customHeight="1" x14ac:dyDescent="0.2">
      <c r="A4790" s="100">
        <v>4789</v>
      </c>
      <c r="B4790" s="100">
        <v>4833</v>
      </c>
      <c r="C4790" s="4" t="s">
        <v>7</v>
      </c>
      <c r="D4790" s="100">
        <v>1770</v>
      </c>
      <c r="E4790" s="100">
        <v>157</v>
      </c>
      <c r="F4790" s="2">
        <v>0</v>
      </c>
      <c r="G4790" s="100">
        <v>0</v>
      </c>
    </row>
    <row r="4791" spans="1:7" ht="13.5" customHeight="1" x14ac:dyDescent="0.2">
      <c r="A4791" s="100">
        <v>4790</v>
      </c>
      <c r="B4791" s="100">
        <v>4834</v>
      </c>
      <c r="C4791" s="4" t="s">
        <v>7</v>
      </c>
      <c r="D4791" s="100">
        <v>1771</v>
      </c>
      <c r="E4791" s="100">
        <v>157</v>
      </c>
      <c r="F4791" s="2">
        <v>0</v>
      </c>
      <c r="G4791" s="100">
        <v>0</v>
      </c>
    </row>
    <row r="4792" spans="1:7" ht="13.5" customHeight="1" x14ac:dyDescent="0.2">
      <c r="A4792" s="100">
        <v>4791</v>
      </c>
      <c r="B4792" s="100">
        <v>4835</v>
      </c>
      <c r="C4792" s="4" t="s">
        <v>7</v>
      </c>
      <c r="D4792" s="100">
        <v>1772</v>
      </c>
      <c r="E4792" s="100">
        <v>157</v>
      </c>
      <c r="F4792" s="2">
        <v>0</v>
      </c>
      <c r="G4792" s="100">
        <v>0</v>
      </c>
    </row>
    <row r="4793" spans="1:7" ht="13.5" customHeight="1" x14ac:dyDescent="0.2">
      <c r="A4793" s="100">
        <v>4792</v>
      </c>
      <c r="B4793" s="100">
        <v>4836</v>
      </c>
      <c r="C4793" s="4" t="s">
        <v>7</v>
      </c>
      <c r="D4793" s="100">
        <v>1773</v>
      </c>
      <c r="E4793" s="100">
        <v>157</v>
      </c>
      <c r="F4793" s="2">
        <v>0</v>
      </c>
      <c r="G4793" s="100">
        <v>0</v>
      </c>
    </row>
    <row r="4794" spans="1:7" ht="13.5" customHeight="1" x14ac:dyDescent="0.2">
      <c r="A4794" s="100">
        <v>4793</v>
      </c>
      <c r="B4794" s="100">
        <v>4837</v>
      </c>
      <c r="C4794" s="4" t="s">
        <v>7</v>
      </c>
      <c r="D4794" s="100">
        <v>1774</v>
      </c>
      <c r="E4794" s="100">
        <v>157</v>
      </c>
      <c r="F4794" s="2">
        <v>0</v>
      </c>
      <c r="G4794" s="100">
        <v>0</v>
      </c>
    </row>
    <row r="4795" spans="1:7" ht="13.5" customHeight="1" x14ac:dyDescent="0.2">
      <c r="A4795" s="100">
        <v>4794</v>
      </c>
      <c r="B4795" s="100">
        <v>4838</v>
      </c>
      <c r="C4795" s="4" t="s">
        <v>7</v>
      </c>
      <c r="D4795" s="100">
        <v>1775</v>
      </c>
      <c r="E4795" s="100">
        <v>157</v>
      </c>
      <c r="F4795" s="2">
        <v>0</v>
      </c>
      <c r="G4795" s="100">
        <v>0</v>
      </c>
    </row>
    <row r="4796" spans="1:7" ht="13.5" customHeight="1" x14ac:dyDescent="0.2">
      <c r="A4796" s="100">
        <v>4795</v>
      </c>
      <c r="B4796" s="100">
        <v>4839</v>
      </c>
      <c r="C4796" s="4" t="s">
        <v>7</v>
      </c>
      <c r="D4796" s="100">
        <v>1776</v>
      </c>
      <c r="E4796" s="100">
        <v>157</v>
      </c>
      <c r="F4796" s="2">
        <v>0</v>
      </c>
      <c r="G4796" s="100">
        <v>0</v>
      </c>
    </row>
    <row r="4797" spans="1:7" ht="13.5" customHeight="1" x14ac:dyDescent="0.2">
      <c r="A4797" s="100">
        <v>4796</v>
      </c>
      <c r="B4797" s="100">
        <v>4840</v>
      </c>
      <c r="C4797" s="4" t="s">
        <v>7</v>
      </c>
      <c r="D4797" s="100">
        <v>1777</v>
      </c>
      <c r="E4797" s="100">
        <v>157</v>
      </c>
      <c r="F4797" s="2">
        <v>0</v>
      </c>
      <c r="G4797" s="100">
        <v>0</v>
      </c>
    </row>
    <row r="4798" spans="1:7" ht="13.5" customHeight="1" x14ac:dyDescent="0.2">
      <c r="A4798" s="100">
        <v>4797</v>
      </c>
      <c r="B4798" s="100">
        <v>4841</v>
      </c>
      <c r="C4798" s="4" t="s">
        <v>7</v>
      </c>
      <c r="D4798" s="100">
        <v>1778</v>
      </c>
      <c r="E4798" s="100">
        <v>157</v>
      </c>
      <c r="F4798" s="2">
        <v>0</v>
      </c>
      <c r="G4798" s="100">
        <v>0</v>
      </c>
    </row>
    <row r="4799" spans="1:7" ht="13.5" customHeight="1" x14ac:dyDescent="0.2">
      <c r="A4799" s="100">
        <v>4798</v>
      </c>
      <c r="B4799" s="100">
        <v>4842</v>
      </c>
      <c r="C4799" s="4" t="s">
        <v>7</v>
      </c>
      <c r="D4799" s="100">
        <v>1779</v>
      </c>
      <c r="E4799" s="100">
        <v>157</v>
      </c>
      <c r="F4799" s="2">
        <v>0</v>
      </c>
      <c r="G4799" s="100">
        <v>0</v>
      </c>
    </row>
    <row r="4800" spans="1:7" ht="13.5" customHeight="1" x14ac:dyDescent="0.2">
      <c r="A4800" s="100">
        <v>4799</v>
      </c>
      <c r="B4800" s="100">
        <v>4843</v>
      </c>
      <c r="C4800" s="4" t="s">
        <v>7</v>
      </c>
      <c r="D4800" s="100">
        <v>1621</v>
      </c>
      <c r="E4800" s="100">
        <v>29</v>
      </c>
      <c r="F4800" s="2">
        <v>0</v>
      </c>
      <c r="G4800" s="100">
        <v>0</v>
      </c>
    </row>
    <row r="4801" spans="1:7" ht="13.5" customHeight="1" x14ac:dyDescent="0.2">
      <c r="A4801" s="100">
        <v>4800</v>
      </c>
      <c r="B4801" s="100">
        <v>4844</v>
      </c>
      <c r="C4801" s="4" t="s">
        <v>7</v>
      </c>
      <c r="D4801" s="100">
        <v>1622</v>
      </c>
      <c r="E4801" s="100">
        <v>29</v>
      </c>
      <c r="F4801" s="2">
        <v>0</v>
      </c>
      <c r="G4801" s="100">
        <v>0</v>
      </c>
    </row>
    <row r="4802" spans="1:7" ht="13.5" customHeight="1" x14ac:dyDescent="0.2">
      <c r="A4802" s="100">
        <v>4801</v>
      </c>
      <c r="B4802" s="100">
        <v>4845</v>
      </c>
      <c r="C4802" s="4" t="s">
        <v>7</v>
      </c>
      <c r="D4802" s="100">
        <v>1623</v>
      </c>
      <c r="E4802" s="100">
        <v>29</v>
      </c>
      <c r="F4802" s="2">
        <v>0</v>
      </c>
      <c r="G4802" s="100">
        <v>0</v>
      </c>
    </row>
    <row r="4803" spans="1:7" ht="13.5" customHeight="1" x14ac:dyDescent="0.2">
      <c r="A4803" s="100">
        <v>4802</v>
      </c>
      <c r="B4803" s="100">
        <v>4846</v>
      </c>
      <c r="C4803" s="4" t="s">
        <v>7</v>
      </c>
      <c r="D4803" s="100">
        <v>1624</v>
      </c>
      <c r="E4803" s="100">
        <v>29</v>
      </c>
      <c r="F4803" s="2">
        <v>0</v>
      </c>
      <c r="G4803" s="100">
        <v>0</v>
      </c>
    </row>
    <row r="4804" spans="1:7" ht="13.5" customHeight="1" x14ac:dyDescent="0.2">
      <c r="A4804" s="100">
        <v>4803</v>
      </c>
      <c r="B4804" s="100">
        <v>4847</v>
      </c>
      <c r="C4804" s="4" t="s">
        <v>7</v>
      </c>
      <c r="D4804" s="100">
        <v>1625</v>
      </c>
      <c r="E4804" s="100">
        <v>29</v>
      </c>
      <c r="F4804" s="2">
        <v>0</v>
      </c>
      <c r="G4804" s="100">
        <v>0</v>
      </c>
    </row>
    <row r="4805" spans="1:7" ht="13.5" customHeight="1" x14ac:dyDescent="0.2">
      <c r="A4805" s="100">
        <v>4804</v>
      </c>
      <c r="B4805" s="100">
        <v>4848</v>
      </c>
      <c r="C4805" s="4" t="s">
        <v>7</v>
      </c>
      <c r="D4805" s="100">
        <v>1626</v>
      </c>
      <c r="E4805" s="100">
        <v>29</v>
      </c>
      <c r="F4805" s="2">
        <v>0</v>
      </c>
      <c r="G4805" s="100">
        <v>0</v>
      </c>
    </row>
    <row r="4806" spans="1:7" ht="13.5" customHeight="1" x14ac:dyDescent="0.2">
      <c r="A4806" s="100">
        <v>4805</v>
      </c>
      <c r="B4806" s="100">
        <v>4849</v>
      </c>
      <c r="C4806" s="4" t="s">
        <v>7</v>
      </c>
      <c r="D4806" s="100">
        <v>1627</v>
      </c>
      <c r="E4806" s="100">
        <v>29</v>
      </c>
      <c r="F4806" s="2">
        <v>0</v>
      </c>
      <c r="G4806" s="100">
        <v>0</v>
      </c>
    </row>
    <row r="4807" spans="1:7" ht="13.5" customHeight="1" x14ac:dyDescent="0.2">
      <c r="A4807" s="100">
        <v>4806</v>
      </c>
      <c r="B4807" s="100">
        <v>4850</v>
      </c>
      <c r="C4807" s="4" t="s">
        <v>7</v>
      </c>
      <c r="D4807" s="100">
        <v>1628</v>
      </c>
      <c r="E4807" s="100">
        <v>29</v>
      </c>
      <c r="F4807" s="2">
        <v>0</v>
      </c>
      <c r="G4807" s="100">
        <v>0</v>
      </c>
    </row>
    <row r="4808" spans="1:7" ht="13.5" customHeight="1" x14ac:dyDescent="0.2">
      <c r="A4808" s="100">
        <v>4807</v>
      </c>
      <c r="B4808" s="100">
        <v>4851</v>
      </c>
      <c r="C4808" s="4" t="s">
        <v>7</v>
      </c>
      <c r="D4808" s="100">
        <v>1629</v>
      </c>
      <c r="E4808" s="100">
        <v>29</v>
      </c>
      <c r="F4808" s="2">
        <v>0</v>
      </c>
      <c r="G4808" s="100">
        <v>0</v>
      </c>
    </row>
    <row r="4809" spans="1:7" ht="13.5" customHeight="1" x14ac:dyDescent="0.2">
      <c r="A4809" s="100">
        <v>4808</v>
      </c>
      <c r="B4809" s="100">
        <v>4852</v>
      </c>
      <c r="C4809" s="4" t="s">
        <v>7</v>
      </c>
      <c r="D4809" s="100">
        <v>1630</v>
      </c>
      <c r="E4809" s="100">
        <v>29</v>
      </c>
      <c r="F4809" s="2">
        <v>0</v>
      </c>
      <c r="G4809" s="100">
        <v>0</v>
      </c>
    </row>
    <row r="4810" spans="1:7" ht="13.5" customHeight="1" x14ac:dyDescent="0.2">
      <c r="A4810" s="100">
        <v>4809</v>
      </c>
      <c r="B4810" s="100">
        <v>4853</v>
      </c>
      <c r="C4810" s="4" t="s">
        <v>7</v>
      </c>
      <c r="D4810" s="100">
        <v>1631</v>
      </c>
      <c r="E4810" s="100">
        <v>29</v>
      </c>
      <c r="F4810" s="2">
        <v>0</v>
      </c>
      <c r="G4810" s="100">
        <v>0</v>
      </c>
    </row>
    <row r="4811" spans="1:7" ht="13.5" customHeight="1" x14ac:dyDescent="0.2">
      <c r="A4811" s="100">
        <v>4810</v>
      </c>
      <c r="B4811" s="100">
        <v>4854</v>
      </c>
      <c r="C4811" s="4" t="s">
        <v>7</v>
      </c>
      <c r="D4811" s="100">
        <v>1632</v>
      </c>
      <c r="E4811" s="100">
        <v>29</v>
      </c>
      <c r="F4811" s="2">
        <v>0</v>
      </c>
      <c r="G4811" s="100">
        <v>0</v>
      </c>
    </row>
    <row r="4812" spans="1:7" ht="13.5" customHeight="1" x14ac:dyDescent="0.2">
      <c r="A4812" s="100">
        <v>4811</v>
      </c>
      <c r="B4812" s="100">
        <v>4855</v>
      </c>
      <c r="C4812" s="4" t="s">
        <v>7</v>
      </c>
      <c r="D4812" s="100">
        <v>1633</v>
      </c>
      <c r="E4812" s="100">
        <v>29</v>
      </c>
      <c r="F4812" s="2">
        <v>0</v>
      </c>
      <c r="G4812" s="100">
        <v>0</v>
      </c>
    </row>
    <row r="4813" spans="1:7" ht="13.5" customHeight="1" x14ac:dyDescent="0.2">
      <c r="A4813" s="100">
        <v>4812</v>
      </c>
      <c r="B4813" s="100">
        <v>4856</v>
      </c>
      <c r="C4813" s="4" t="s">
        <v>7</v>
      </c>
      <c r="D4813" s="100">
        <v>1634</v>
      </c>
      <c r="E4813" s="100">
        <v>29</v>
      </c>
      <c r="F4813" s="2">
        <v>0</v>
      </c>
      <c r="G4813" s="100">
        <v>0</v>
      </c>
    </row>
    <row r="4814" spans="1:7" ht="13.5" customHeight="1" x14ac:dyDescent="0.2">
      <c r="A4814" s="100">
        <v>4813</v>
      </c>
      <c r="B4814" s="100">
        <v>4857</v>
      </c>
      <c r="C4814" s="4" t="s">
        <v>7</v>
      </c>
      <c r="D4814" s="100">
        <v>1635</v>
      </c>
      <c r="E4814" s="100">
        <v>29</v>
      </c>
      <c r="F4814" s="2">
        <v>0</v>
      </c>
      <c r="G4814" s="100">
        <v>0</v>
      </c>
    </row>
    <row r="4815" spans="1:7" ht="13.5" customHeight="1" x14ac:dyDescent="0.2">
      <c r="A4815" s="100">
        <v>4814</v>
      </c>
      <c r="B4815" s="100">
        <v>4858</v>
      </c>
      <c r="C4815" s="4" t="s">
        <v>7</v>
      </c>
      <c r="D4815" s="100">
        <v>1636</v>
      </c>
      <c r="E4815" s="100">
        <v>29</v>
      </c>
      <c r="F4815" s="2">
        <v>0</v>
      </c>
      <c r="G4815" s="100">
        <v>0</v>
      </c>
    </row>
    <row r="4816" spans="1:7" ht="13.5" customHeight="1" x14ac:dyDescent="0.2">
      <c r="A4816" s="100">
        <v>4815</v>
      </c>
      <c r="B4816" s="100">
        <v>4859</v>
      </c>
      <c r="C4816" s="4" t="s">
        <v>7</v>
      </c>
      <c r="D4816" s="100">
        <v>1637</v>
      </c>
      <c r="E4816" s="100">
        <v>29</v>
      </c>
      <c r="F4816" s="2">
        <v>0</v>
      </c>
      <c r="G4816" s="100">
        <v>0</v>
      </c>
    </row>
    <row r="4817" spans="1:7" ht="13.5" customHeight="1" x14ac:dyDescent="0.2">
      <c r="A4817" s="100">
        <v>4816</v>
      </c>
      <c r="B4817" s="100">
        <v>4860</v>
      </c>
      <c r="C4817" s="4" t="s">
        <v>7</v>
      </c>
      <c r="D4817" s="100">
        <v>1638</v>
      </c>
      <c r="E4817" s="100">
        <v>29</v>
      </c>
      <c r="F4817" s="2">
        <v>0</v>
      </c>
      <c r="G4817" s="100">
        <v>0</v>
      </c>
    </row>
    <row r="4818" spans="1:7" ht="13.5" customHeight="1" x14ac:dyDescent="0.2">
      <c r="A4818" s="100">
        <v>4817</v>
      </c>
      <c r="B4818" s="100">
        <v>4861</v>
      </c>
      <c r="C4818" s="4" t="s">
        <v>7</v>
      </c>
      <c r="D4818" s="100">
        <v>1639</v>
      </c>
      <c r="E4818" s="100">
        <v>29</v>
      </c>
      <c r="F4818" s="2">
        <v>0</v>
      </c>
      <c r="G4818" s="100">
        <v>0</v>
      </c>
    </row>
    <row r="4819" spans="1:7" ht="13.5" customHeight="1" x14ac:dyDescent="0.2">
      <c r="A4819" s="100">
        <v>4818</v>
      </c>
      <c r="B4819" s="100">
        <v>4862</v>
      </c>
      <c r="C4819" s="4" t="s">
        <v>7</v>
      </c>
      <c r="D4819" s="100">
        <v>1640</v>
      </c>
      <c r="E4819" s="100">
        <v>29</v>
      </c>
      <c r="F4819" s="2">
        <v>0</v>
      </c>
      <c r="G4819" s="100">
        <v>0</v>
      </c>
    </row>
    <row r="4820" spans="1:7" ht="13.5" customHeight="1" x14ac:dyDescent="0.2">
      <c r="A4820" s="100">
        <v>4819</v>
      </c>
      <c r="B4820" s="100">
        <v>4863</v>
      </c>
      <c r="C4820" s="4" t="s">
        <v>7</v>
      </c>
      <c r="D4820" s="100">
        <v>1641</v>
      </c>
      <c r="E4820" s="100">
        <v>29</v>
      </c>
      <c r="F4820" s="2">
        <v>0</v>
      </c>
      <c r="G4820" s="100">
        <v>0</v>
      </c>
    </row>
    <row r="4821" spans="1:7" ht="13.5" customHeight="1" x14ac:dyDescent="0.2">
      <c r="A4821" s="100">
        <v>4820</v>
      </c>
      <c r="B4821" s="100">
        <v>4864</v>
      </c>
      <c r="C4821" s="4" t="s">
        <v>7</v>
      </c>
      <c r="D4821" s="100">
        <v>1642</v>
      </c>
      <c r="E4821" s="100">
        <v>29</v>
      </c>
      <c r="F4821" s="2">
        <v>0</v>
      </c>
      <c r="G4821" s="100">
        <v>0</v>
      </c>
    </row>
    <row r="4822" spans="1:7" ht="13.5" customHeight="1" x14ac:dyDescent="0.2">
      <c r="A4822" s="100">
        <v>4821</v>
      </c>
      <c r="B4822" s="100">
        <v>4865</v>
      </c>
      <c r="C4822" s="4" t="s">
        <v>7</v>
      </c>
      <c r="D4822" s="100">
        <v>1643</v>
      </c>
      <c r="E4822" s="100">
        <v>29</v>
      </c>
      <c r="F4822" s="2">
        <v>0</v>
      </c>
      <c r="G4822" s="100">
        <v>0</v>
      </c>
    </row>
    <row r="4823" spans="1:7" ht="13.5" customHeight="1" x14ac:dyDescent="0.2">
      <c r="A4823" s="100">
        <v>4822</v>
      </c>
      <c r="B4823" s="100">
        <v>4866</v>
      </c>
      <c r="C4823" s="4" t="s">
        <v>7</v>
      </c>
      <c r="D4823" s="100">
        <v>1644</v>
      </c>
      <c r="E4823" s="100">
        <v>29</v>
      </c>
      <c r="F4823" s="2">
        <v>0</v>
      </c>
      <c r="G4823" s="100">
        <v>0</v>
      </c>
    </row>
    <row r="4824" spans="1:7" ht="13.5" customHeight="1" x14ac:dyDescent="0.2">
      <c r="A4824" s="100">
        <v>4823</v>
      </c>
      <c r="B4824" s="100">
        <v>4867</v>
      </c>
      <c r="C4824" s="4" t="s">
        <v>7</v>
      </c>
      <c r="D4824" s="100">
        <v>1645</v>
      </c>
      <c r="E4824" s="100">
        <v>29</v>
      </c>
      <c r="F4824" s="2">
        <v>0</v>
      </c>
      <c r="G4824" s="100">
        <v>0</v>
      </c>
    </row>
    <row r="4825" spans="1:7" ht="13.5" customHeight="1" x14ac:dyDescent="0.2">
      <c r="A4825" s="100">
        <v>4824</v>
      </c>
      <c r="B4825" s="100">
        <v>4868</v>
      </c>
      <c r="C4825" s="4" t="s">
        <v>7</v>
      </c>
      <c r="D4825" s="100">
        <v>1646</v>
      </c>
      <c r="E4825" s="100">
        <v>29</v>
      </c>
      <c r="F4825" s="2">
        <v>0</v>
      </c>
      <c r="G4825" s="100">
        <v>0</v>
      </c>
    </row>
    <row r="4826" spans="1:7" ht="13.5" customHeight="1" x14ac:dyDescent="0.2">
      <c r="A4826" s="100">
        <v>4825</v>
      </c>
      <c r="B4826" s="100">
        <v>4869</v>
      </c>
      <c r="C4826" s="4" t="s">
        <v>7</v>
      </c>
      <c r="D4826" s="100">
        <v>1647</v>
      </c>
      <c r="E4826" s="100">
        <v>29</v>
      </c>
      <c r="F4826" s="2">
        <v>0</v>
      </c>
      <c r="G4826" s="100">
        <v>0</v>
      </c>
    </row>
    <row r="4827" spans="1:7" ht="13.5" customHeight="1" x14ac:dyDescent="0.2">
      <c r="A4827" s="100">
        <v>4826</v>
      </c>
      <c r="B4827" s="100">
        <v>4870</v>
      </c>
      <c r="C4827" s="4" t="s">
        <v>7</v>
      </c>
      <c r="D4827" s="100">
        <v>1648</v>
      </c>
      <c r="E4827" s="100">
        <v>29</v>
      </c>
      <c r="F4827" s="2">
        <v>0</v>
      </c>
      <c r="G4827" s="100">
        <v>0</v>
      </c>
    </row>
    <row r="4828" spans="1:7" ht="13.5" customHeight="1" x14ac:dyDescent="0.2">
      <c r="A4828" s="100">
        <v>4827</v>
      </c>
      <c r="B4828" s="100">
        <v>4871</v>
      </c>
      <c r="C4828" s="4" t="s">
        <v>7</v>
      </c>
      <c r="D4828" s="100">
        <v>1649</v>
      </c>
      <c r="E4828" s="100">
        <v>29</v>
      </c>
      <c r="F4828" s="2">
        <v>0</v>
      </c>
      <c r="G4828" s="100">
        <v>0</v>
      </c>
    </row>
    <row r="4829" spans="1:7" ht="13.5" customHeight="1" x14ac:dyDescent="0.2">
      <c r="A4829" s="100">
        <v>4828</v>
      </c>
      <c r="B4829" s="100">
        <v>4872</v>
      </c>
      <c r="C4829" s="4" t="s">
        <v>7</v>
      </c>
      <c r="D4829" s="100">
        <v>1650</v>
      </c>
      <c r="E4829" s="100">
        <v>29</v>
      </c>
      <c r="F4829" s="2">
        <v>0</v>
      </c>
      <c r="G4829" s="100">
        <v>0</v>
      </c>
    </row>
    <row r="4830" spans="1:7" ht="13.5" customHeight="1" x14ac:dyDescent="0.2">
      <c r="A4830" s="100">
        <v>4829</v>
      </c>
      <c r="B4830" s="100">
        <v>4873</v>
      </c>
      <c r="C4830" s="4" t="s">
        <v>7</v>
      </c>
      <c r="D4830" s="100">
        <v>1651</v>
      </c>
      <c r="E4830" s="100">
        <v>29</v>
      </c>
      <c r="F4830" s="2">
        <v>0</v>
      </c>
      <c r="G4830" s="100">
        <v>0</v>
      </c>
    </row>
    <row r="4831" spans="1:7" ht="13.5" customHeight="1" x14ac:dyDescent="0.2">
      <c r="A4831" s="100">
        <v>4830</v>
      </c>
      <c r="B4831" s="100">
        <v>4874</v>
      </c>
      <c r="C4831" s="4" t="s">
        <v>7</v>
      </c>
      <c r="D4831" s="100">
        <v>1652</v>
      </c>
      <c r="E4831" s="100">
        <v>29</v>
      </c>
      <c r="F4831" s="2">
        <v>0</v>
      </c>
      <c r="G4831" s="100">
        <v>0</v>
      </c>
    </row>
    <row r="4832" spans="1:7" ht="13.5" customHeight="1" x14ac:dyDescent="0.2">
      <c r="A4832" s="100">
        <v>4831</v>
      </c>
      <c r="B4832" s="100">
        <v>4875</v>
      </c>
      <c r="C4832" s="4" t="s">
        <v>7</v>
      </c>
      <c r="D4832" s="100">
        <v>1653</v>
      </c>
      <c r="E4832" s="100">
        <v>29</v>
      </c>
      <c r="F4832" s="2">
        <v>0</v>
      </c>
      <c r="G4832" s="100">
        <v>0</v>
      </c>
    </row>
    <row r="4833" spans="1:7" ht="13.5" customHeight="1" x14ac:dyDescent="0.2">
      <c r="A4833" s="100">
        <v>4832</v>
      </c>
      <c r="B4833" s="100">
        <v>4876</v>
      </c>
      <c r="C4833" s="4" t="s">
        <v>7</v>
      </c>
      <c r="D4833" s="100">
        <v>1654</v>
      </c>
      <c r="E4833" s="100">
        <v>29</v>
      </c>
      <c r="F4833" s="2">
        <v>0</v>
      </c>
      <c r="G4833" s="100">
        <v>0</v>
      </c>
    </row>
    <row r="4834" spans="1:7" ht="13.5" customHeight="1" x14ac:dyDescent="0.2">
      <c r="A4834" s="100">
        <v>4833</v>
      </c>
      <c r="B4834" s="100">
        <v>4877</v>
      </c>
      <c r="C4834" s="4" t="s">
        <v>7</v>
      </c>
      <c r="D4834" s="100">
        <v>1655</v>
      </c>
      <c r="E4834" s="100">
        <v>29</v>
      </c>
      <c r="F4834" s="2">
        <v>0</v>
      </c>
      <c r="G4834" s="100">
        <v>0</v>
      </c>
    </row>
    <row r="4835" spans="1:7" ht="13.5" customHeight="1" x14ac:dyDescent="0.2">
      <c r="A4835" s="100">
        <v>4834</v>
      </c>
      <c r="B4835" s="100">
        <v>4878</v>
      </c>
      <c r="C4835" s="4" t="s">
        <v>7</v>
      </c>
      <c r="D4835" s="100">
        <v>1656</v>
      </c>
      <c r="E4835" s="100">
        <v>29</v>
      </c>
      <c r="F4835" s="2">
        <v>0</v>
      </c>
      <c r="G4835" s="100">
        <v>0</v>
      </c>
    </row>
    <row r="4836" spans="1:7" ht="13.5" customHeight="1" x14ac:dyDescent="0.2">
      <c r="A4836" s="100">
        <v>4835</v>
      </c>
      <c r="B4836" s="100">
        <v>4879</v>
      </c>
      <c r="C4836" s="4" t="s">
        <v>7</v>
      </c>
      <c r="D4836" s="100">
        <v>1657</v>
      </c>
      <c r="E4836" s="100">
        <v>29</v>
      </c>
      <c r="F4836" s="2">
        <v>0</v>
      </c>
      <c r="G4836" s="100">
        <v>0</v>
      </c>
    </row>
    <row r="4837" spans="1:7" ht="13.5" customHeight="1" x14ac:dyDescent="0.2">
      <c r="A4837" s="100">
        <v>4836</v>
      </c>
      <c r="B4837" s="100">
        <v>4880</v>
      </c>
      <c r="C4837" s="4" t="s">
        <v>7</v>
      </c>
      <c r="D4837" s="100">
        <v>1658</v>
      </c>
      <c r="E4837" s="100">
        <v>29</v>
      </c>
      <c r="F4837" s="2">
        <v>0</v>
      </c>
      <c r="G4837" s="100">
        <v>0</v>
      </c>
    </row>
    <row r="4838" spans="1:7" ht="13.5" customHeight="1" x14ac:dyDescent="0.2">
      <c r="A4838" s="100">
        <v>4837</v>
      </c>
      <c r="B4838" s="100">
        <v>4881</v>
      </c>
      <c r="C4838" s="4" t="s">
        <v>7</v>
      </c>
      <c r="D4838" s="100">
        <v>1659</v>
      </c>
      <c r="E4838" s="100">
        <v>29</v>
      </c>
      <c r="F4838" s="2">
        <v>0</v>
      </c>
      <c r="G4838" s="100">
        <v>0</v>
      </c>
    </row>
    <row r="4839" spans="1:7" ht="13.5" customHeight="1" x14ac:dyDescent="0.2">
      <c r="A4839" s="100">
        <v>4838</v>
      </c>
      <c r="B4839" s="100">
        <v>4882</v>
      </c>
      <c r="C4839" s="4" t="s">
        <v>7</v>
      </c>
      <c r="D4839" s="100">
        <v>1660</v>
      </c>
      <c r="E4839" s="100">
        <v>29</v>
      </c>
      <c r="F4839" s="2">
        <v>0</v>
      </c>
      <c r="G4839" s="100">
        <v>0</v>
      </c>
    </row>
    <row r="4840" spans="1:7" ht="13.5" customHeight="1" x14ac:dyDescent="0.2">
      <c r="A4840" s="100">
        <v>4839</v>
      </c>
      <c r="B4840" s="100">
        <v>4883</v>
      </c>
      <c r="C4840" s="4" t="s">
        <v>7</v>
      </c>
      <c r="D4840" s="100">
        <v>1819</v>
      </c>
      <c r="E4840" s="100">
        <v>157</v>
      </c>
      <c r="F4840" s="2">
        <v>0</v>
      </c>
      <c r="G4840" s="100">
        <v>0</v>
      </c>
    </row>
    <row r="4841" spans="1:7" ht="13.5" customHeight="1" x14ac:dyDescent="0.2">
      <c r="A4841" s="100">
        <v>4840</v>
      </c>
      <c r="B4841" s="100">
        <v>4884</v>
      </c>
      <c r="C4841" s="4" t="s">
        <v>7</v>
      </c>
      <c r="D4841" s="100">
        <v>1821</v>
      </c>
      <c r="E4841" s="100">
        <v>157</v>
      </c>
      <c r="F4841" s="2">
        <v>0</v>
      </c>
      <c r="G4841" s="100">
        <v>0</v>
      </c>
    </row>
    <row r="4842" spans="1:7" ht="13.5" customHeight="1" x14ac:dyDescent="0.2">
      <c r="A4842" s="100">
        <v>4841</v>
      </c>
      <c r="B4842" s="100">
        <v>4885</v>
      </c>
      <c r="C4842" s="4" t="s">
        <v>7</v>
      </c>
      <c r="D4842" s="100">
        <v>1822</v>
      </c>
      <c r="E4842" s="100">
        <v>157</v>
      </c>
      <c r="F4842" s="2">
        <v>0</v>
      </c>
      <c r="G4842" s="100">
        <v>0</v>
      </c>
    </row>
    <row r="4843" spans="1:7" ht="13.5" customHeight="1" x14ac:dyDescent="0.2">
      <c r="A4843" s="100">
        <v>4842</v>
      </c>
      <c r="B4843" s="100">
        <v>4886</v>
      </c>
      <c r="C4843" s="4" t="s">
        <v>7</v>
      </c>
      <c r="D4843" s="100">
        <v>1823</v>
      </c>
      <c r="E4843" s="100">
        <v>157</v>
      </c>
      <c r="F4843" s="2">
        <v>0</v>
      </c>
      <c r="G4843" s="100">
        <v>0</v>
      </c>
    </row>
    <row r="4844" spans="1:7" ht="13.5" customHeight="1" x14ac:dyDescent="0.2">
      <c r="A4844" s="100">
        <v>4843</v>
      </c>
      <c r="B4844" s="100">
        <v>4887</v>
      </c>
      <c r="C4844" s="4" t="s">
        <v>7</v>
      </c>
      <c r="D4844" s="100">
        <v>1824</v>
      </c>
      <c r="E4844" s="100">
        <v>157</v>
      </c>
      <c r="F4844" s="2">
        <v>0</v>
      </c>
      <c r="G4844" s="100">
        <v>0</v>
      </c>
    </row>
    <row r="4845" spans="1:7" ht="13.5" customHeight="1" x14ac:dyDescent="0.2">
      <c r="A4845" s="100">
        <v>4844</v>
      </c>
      <c r="B4845" s="100">
        <v>4888</v>
      </c>
      <c r="C4845" s="4" t="s">
        <v>7</v>
      </c>
      <c r="D4845" s="100">
        <v>1826</v>
      </c>
      <c r="E4845" s="100">
        <v>157</v>
      </c>
      <c r="F4845" s="2">
        <v>0</v>
      </c>
      <c r="G4845" s="100">
        <v>0</v>
      </c>
    </row>
    <row r="4846" spans="1:7" ht="13.5" customHeight="1" x14ac:dyDescent="0.2">
      <c r="A4846" s="100">
        <v>4845</v>
      </c>
      <c r="B4846" s="100">
        <v>4889</v>
      </c>
      <c r="C4846" s="4" t="s">
        <v>7</v>
      </c>
      <c r="D4846" s="100">
        <v>1827</v>
      </c>
      <c r="E4846" s="100">
        <v>157</v>
      </c>
      <c r="F4846" s="2">
        <v>0</v>
      </c>
      <c r="G4846" s="100">
        <v>0</v>
      </c>
    </row>
    <row r="4847" spans="1:7" ht="13.5" customHeight="1" x14ac:dyDescent="0.2">
      <c r="A4847" s="100">
        <v>4846</v>
      </c>
      <c r="B4847" s="100">
        <v>4890</v>
      </c>
      <c r="C4847" s="4" t="s">
        <v>7</v>
      </c>
      <c r="D4847" s="100">
        <v>1828</v>
      </c>
      <c r="E4847" s="100">
        <v>157</v>
      </c>
      <c r="F4847" s="2">
        <v>0</v>
      </c>
      <c r="G4847" s="100">
        <v>0</v>
      </c>
    </row>
    <row r="4848" spans="1:7" ht="13.5" customHeight="1" x14ac:dyDescent="0.2">
      <c r="A4848" s="100">
        <v>4847</v>
      </c>
      <c r="B4848" s="100">
        <v>4891</v>
      </c>
      <c r="C4848" s="4" t="s">
        <v>7</v>
      </c>
      <c r="D4848" s="100">
        <v>1829</v>
      </c>
      <c r="E4848" s="100">
        <v>157</v>
      </c>
      <c r="F4848" s="2">
        <v>0</v>
      </c>
      <c r="G4848" s="100">
        <v>0</v>
      </c>
    </row>
    <row r="4849" spans="1:7" ht="13.5" customHeight="1" x14ac:dyDescent="0.2">
      <c r="A4849" s="100">
        <v>4848</v>
      </c>
      <c r="B4849" s="100">
        <v>4892</v>
      </c>
      <c r="C4849" s="4" t="s">
        <v>7</v>
      </c>
      <c r="D4849" s="100">
        <v>1830</v>
      </c>
      <c r="E4849" s="100">
        <v>157</v>
      </c>
      <c r="F4849" s="2">
        <v>0</v>
      </c>
      <c r="G4849" s="100">
        <v>0</v>
      </c>
    </row>
    <row r="4850" spans="1:7" ht="13.5" customHeight="1" x14ac:dyDescent="0.2">
      <c r="A4850" s="100">
        <v>4849</v>
      </c>
      <c r="B4850" s="100">
        <v>4893</v>
      </c>
      <c r="C4850" s="4" t="s">
        <v>7</v>
      </c>
      <c r="D4850" s="100">
        <v>1831</v>
      </c>
      <c r="E4850" s="100">
        <v>157</v>
      </c>
      <c r="F4850" s="2">
        <v>0</v>
      </c>
      <c r="G4850" s="100">
        <v>0</v>
      </c>
    </row>
    <row r="4851" spans="1:7" ht="13.5" customHeight="1" x14ac:dyDescent="0.2">
      <c r="A4851" s="100">
        <v>4850</v>
      </c>
      <c r="B4851" s="100">
        <v>4894</v>
      </c>
      <c r="C4851" s="4" t="s">
        <v>7</v>
      </c>
      <c r="D4851" s="100">
        <v>1832</v>
      </c>
      <c r="E4851" s="100">
        <v>157</v>
      </c>
      <c r="F4851" s="2">
        <v>0</v>
      </c>
      <c r="G4851" s="100">
        <v>0</v>
      </c>
    </row>
    <row r="4852" spans="1:7" ht="13.5" customHeight="1" x14ac:dyDescent="0.2">
      <c r="A4852" s="100">
        <v>4851</v>
      </c>
      <c r="B4852" s="100">
        <v>4895</v>
      </c>
      <c r="C4852" s="4" t="s">
        <v>7</v>
      </c>
      <c r="D4852" s="100">
        <v>1833</v>
      </c>
      <c r="E4852" s="100">
        <v>157</v>
      </c>
      <c r="F4852" s="2">
        <v>0</v>
      </c>
      <c r="G4852" s="100">
        <v>0</v>
      </c>
    </row>
    <row r="4853" spans="1:7" ht="13.5" customHeight="1" x14ac:dyDescent="0.2">
      <c r="A4853" s="100">
        <v>4852</v>
      </c>
      <c r="B4853" s="100">
        <v>4896</v>
      </c>
      <c r="C4853" s="4" t="s">
        <v>7</v>
      </c>
      <c r="D4853" s="100">
        <v>1834</v>
      </c>
      <c r="E4853" s="100">
        <v>157</v>
      </c>
      <c r="F4853" s="2">
        <v>0</v>
      </c>
      <c r="G4853" s="100">
        <v>0</v>
      </c>
    </row>
    <row r="4854" spans="1:7" ht="13.5" customHeight="1" x14ac:dyDescent="0.2">
      <c r="A4854" s="100">
        <v>4853</v>
      </c>
      <c r="B4854" s="100">
        <v>4897</v>
      </c>
      <c r="C4854" s="4" t="s">
        <v>7</v>
      </c>
      <c r="D4854" s="100">
        <v>1835</v>
      </c>
      <c r="E4854" s="100">
        <v>157</v>
      </c>
      <c r="F4854" s="2">
        <v>0</v>
      </c>
      <c r="G4854" s="100">
        <v>0</v>
      </c>
    </row>
    <row r="4855" spans="1:7" ht="13.5" customHeight="1" x14ac:dyDescent="0.2">
      <c r="A4855" s="100">
        <v>4854</v>
      </c>
      <c r="B4855" s="100">
        <v>4898</v>
      </c>
      <c r="C4855" s="4" t="s">
        <v>7</v>
      </c>
      <c r="D4855" s="100">
        <v>1836</v>
      </c>
      <c r="E4855" s="100">
        <v>157</v>
      </c>
      <c r="F4855" s="2">
        <v>0</v>
      </c>
      <c r="G4855" s="100">
        <v>0</v>
      </c>
    </row>
    <row r="4856" spans="1:7" ht="13.5" customHeight="1" x14ac:dyDescent="0.2">
      <c r="A4856" s="100">
        <v>4855</v>
      </c>
      <c r="B4856" s="100">
        <v>4899</v>
      </c>
      <c r="C4856" s="4" t="s">
        <v>7</v>
      </c>
      <c r="D4856" s="100">
        <v>1838</v>
      </c>
      <c r="E4856" s="100">
        <v>157</v>
      </c>
      <c r="F4856" s="2">
        <v>0</v>
      </c>
      <c r="G4856" s="100">
        <v>0</v>
      </c>
    </row>
    <row r="4857" spans="1:7" ht="13.5" customHeight="1" x14ac:dyDescent="0.2">
      <c r="A4857" s="100">
        <v>4856</v>
      </c>
      <c r="B4857" s="100">
        <v>4900</v>
      </c>
      <c r="C4857" s="4" t="s">
        <v>7</v>
      </c>
      <c r="D4857" s="100">
        <v>1839</v>
      </c>
      <c r="E4857" s="100">
        <v>157</v>
      </c>
      <c r="F4857" s="2">
        <v>0</v>
      </c>
      <c r="G4857" s="100">
        <v>0</v>
      </c>
    </row>
    <row r="4858" spans="1:7" ht="13.5" customHeight="1" x14ac:dyDescent="0.2">
      <c r="A4858" s="100">
        <v>4857</v>
      </c>
      <c r="B4858" s="100">
        <v>4901</v>
      </c>
      <c r="C4858" s="4" t="s">
        <v>7</v>
      </c>
      <c r="D4858" s="100">
        <v>1840</v>
      </c>
      <c r="E4858" s="100">
        <v>157</v>
      </c>
      <c r="F4858" s="2">
        <v>0</v>
      </c>
      <c r="G4858" s="100">
        <v>0</v>
      </c>
    </row>
    <row r="4859" spans="1:7" ht="13.5" customHeight="1" x14ac:dyDescent="0.2">
      <c r="A4859" s="100">
        <v>4858</v>
      </c>
      <c r="B4859" s="100">
        <v>4902</v>
      </c>
      <c r="C4859" s="4" t="s">
        <v>7</v>
      </c>
      <c r="D4859" s="100">
        <v>1841</v>
      </c>
      <c r="E4859" s="100">
        <v>157</v>
      </c>
      <c r="F4859" s="2">
        <v>0</v>
      </c>
      <c r="G4859" s="100">
        <v>0</v>
      </c>
    </row>
    <row r="4860" spans="1:7" ht="13.5" customHeight="1" x14ac:dyDescent="0.2">
      <c r="A4860" s="100">
        <v>4859</v>
      </c>
      <c r="B4860" s="100">
        <v>4903</v>
      </c>
      <c r="C4860" s="4" t="s">
        <v>7</v>
      </c>
      <c r="D4860" s="100">
        <v>1842</v>
      </c>
      <c r="E4860" s="100">
        <v>157</v>
      </c>
      <c r="F4860" s="2">
        <v>0</v>
      </c>
      <c r="G4860" s="100">
        <v>0</v>
      </c>
    </row>
    <row r="4861" spans="1:7" ht="13.5" customHeight="1" x14ac:dyDescent="0.2">
      <c r="A4861" s="100">
        <v>4860</v>
      </c>
      <c r="B4861" s="100">
        <v>4904</v>
      </c>
      <c r="C4861" s="4" t="s">
        <v>7</v>
      </c>
      <c r="D4861" s="100">
        <v>1843</v>
      </c>
      <c r="E4861" s="100">
        <v>157</v>
      </c>
      <c r="F4861" s="2">
        <v>0</v>
      </c>
      <c r="G4861" s="100">
        <v>0</v>
      </c>
    </row>
    <row r="4862" spans="1:7" ht="13.5" customHeight="1" x14ac:dyDescent="0.2">
      <c r="A4862" s="100">
        <v>4861</v>
      </c>
      <c r="B4862" s="100">
        <v>4905</v>
      </c>
      <c r="C4862" s="4" t="s">
        <v>7</v>
      </c>
      <c r="D4862" s="100">
        <v>1844</v>
      </c>
      <c r="E4862" s="100">
        <v>157</v>
      </c>
      <c r="F4862" s="2">
        <v>0</v>
      </c>
      <c r="G4862" s="100">
        <v>0</v>
      </c>
    </row>
    <row r="4863" spans="1:7" ht="13.5" customHeight="1" x14ac:dyDescent="0.2">
      <c r="A4863" s="100">
        <v>4862</v>
      </c>
      <c r="B4863" s="100">
        <v>4906</v>
      </c>
      <c r="C4863" s="4" t="s">
        <v>7</v>
      </c>
      <c r="D4863" s="100">
        <v>1846</v>
      </c>
      <c r="E4863" s="100">
        <v>157</v>
      </c>
      <c r="F4863" s="2">
        <v>0</v>
      </c>
      <c r="G4863" s="100">
        <v>0</v>
      </c>
    </row>
    <row r="4864" spans="1:7" ht="13.5" customHeight="1" x14ac:dyDescent="0.2">
      <c r="A4864" s="100">
        <v>4863</v>
      </c>
      <c r="B4864" s="100">
        <v>4907</v>
      </c>
      <c r="C4864" s="4" t="s">
        <v>7</v>
      </c>
      <c r="D4864" s="100">
        <v>1996</v>
      </c>
      <c r="E4864" s="100">
        <v>157</v>
      </c>
      <c r="F4864" s="2">
        <v>0</v>
      </c>
      <c r="G4864" s="100">
        <v>0</v>
      </c>
    </row>
    <row r="4865" spans="1:7" ht="13.5" customHeight="1" x14ac:dyDescent="0.2">
      <c r="A4865" s="100">
        <v>4864</v>
      </c>
      <c r="B4865" s="100">
        <v>4908</v>
      </c>
      <c r="C4865" s="4" t="s">
        <v>7</v>
      </c>
      <c r="D4865" s="100">
        <v>1848</v>
      </c>
      <c r="E4865" s="100">
        <v>157</v>
      </c>
      <c r="F4865" s="2">
        <v>0</v>
      </c>
      <c r="G4865" s="100">
        <v>0</v>
      </c>
    </row>
    <row r="4866" spans="1:7" ht="13.5" customHeight="1" x14ac:dyDescent="0.2">
      <c r="A4866" s="100">
        <v>4865</v>
      </c>
      <c r="B4866" s="100">
        <v>4909</v>
      </c>
      <c r="C4866" s="4" t="s">
        <v>7</v>
      </c>
      <c r="D4866" s="100">
        <v>1849</v>
      </c>
      <c r="E4866" s="100">
        <v>157</v>
      </c>
      <c r="F4866" s="2">
        <v>0</v>
      </c>
      <c r="G4866" s="100">
        <v>0</v>
      </c>
    </row>
    <row r="4867" spans="1:7" ht="13.5" customHeight="1" x14ac:dyDescent="0.2">
      <c r="A4867" s="100">
        <v>4866</v>
      </c>
      <c r="B4867" s="100">
        <v>4910</v>
      </c>
      <c r="C4867" s="4" t="s">
        <v>7</v>
      </c>
      <c r="D4867" s="100">
        <v>1850</v>
      </c>
      <c r="E4867" s="100">
        <v>157</v>
      </c>
      <c r="F4867" s="2">
        <v>0</v>
      </c>
      <c r="G4867" s="100">
        <v>0</v>
      </c>
    </row>
    <row r="4868" spans="1:7" ht="13.5" customHeight="1" x14ac:dyDescent="0.2">
      <c r="A4868" s="100">
        <v>4867</v>
      </c>
      <c r="B4868" s="100">
        <v>4911</v>
      </c>
      <c r="C4868" s="4" t="s">
        <v>7</v>
      </c>
      <c r="D4868" s="100">
        <v>1851</v>
      </c>
      <c r="E4868" s="100">
        <v>157</v>
      </c>
      <c r="F4868" s="2">
        <v>0</v>
      </c>
      <c r="G4868" s="100">
        <v>0</v>
      </c>
    </row>
    <row r="4869" spans="1:7" ht="13.5" customHeight="1" x14ac:dyDescent="0.2">
      <c r="A4869" s="100">
        <v>4868</v>
      </c>
      <c r="B4869" s="100">
        <v>4912</v>
      </c>
      <c r="C4869" s="4" t="s">
        <v>7</v>
      </c>
      <c r="D4869" s="100">
        <v>1852</v>
      </c>
      <c r="E4869" s="100">
        <v>157</v>
      </c>
      <c r="F4869" s="2">
        <v>0</v>
      </c>
      <c r="G4869" s="100">
        <v>0</v>
      </c>
    </row>
    <row r="4870" spans="1:7" ht="13.5" customHeight="1" x14ac:dyDescent="0.2">
      <c r="A4870" s="100">
        <v>4869</v>
      </c>
      <c r="B4870" s="100">
        <v>4913</v>
      </c>
      <c r="C4870" s="4" t="s">
        <v>7</v>
      </c>
      <c r="D4870" s="100">
        <v>1853</v>
      </c>
      <c r="E4870" s="100">
        <v>157</v>
      </c>
      <c r="F4870" s="2">
        <v>0</v>
      </c>
      <c r="G4870" s="100">
        <v>0</v>
      </c>
    </row>
    <row r="4871" spans="1:7" ht="13.5" customHeight="1" x14ac:dyDescent="0.2">
      <c r="A4871" s="100">
        <v>4870</v>
      </c>
      <c r="B4871" s="100">
        <v>4914</v>
      </c>
      <c r="C4871" s="4" t="s">
        <v>7</v>
      </c>
      <c r="D4871" s="100">
        <v>1855</v>
      </c>
      <c r="E4871" s="100">
        <v>157</v>
      </c>
      <c r="F4871" s="2">
        <v>0</v>
      </c>
      <c r="G4871" s="100">
        <v>0</v>
      </c>
    </row>
    <row r="4872" spans="1:7" ht="13.5" customHeight="1" x14ac:dyDescent="0.2">
      <c r="A4872" s="100">
        <v>4871</v>
      </c>
      <c r="B4872" s="100">
        <v>4915</v>
      </c>
      <c r="C4872" s="4" t="s">
        <v>7</v>
      </c>
      <c r="D4872" s="100">
        <v>1856</v>
      </c>
      <c r="E4872" s="100">
        <v>157</v>
      </c>
      <c r="F4872" s="2">
        <v>0</v>
      </c>
      <c r="G4872" s="100">
        <v>0</v>
      </c>
    </row>
    <row r="4873" spans="1:7" ht="13.5" customHeight="1" x14ac:dyDescent="0.2">
      <c r="A4873" s="100">
        <v>4872</v>
      </c>
      <c r="B4873" s="100">
        <v>4916</v>
      </c>
      <c r="C4873" s="4" t="s">
        <v>7</v>
      </c>
      <c r="D4873" s="100">
        <v>1857</v>
      </c>
      <c r="E4873" s="100">
        <v>157</v>
      </c>
      <c r="F4873" s="2">
        <v>0</v>
      </c>
      <c r="G4873" s="100">
        <v>0</v>
      </c>
    </row>
    <row r="4874" spans="1:7" ht="13.5" customHeight="1" x14ac:dyDescent="0.2">
      <c r="A4874" s="100">
        <v>4873</v>
      </c>
      <c r="B4874" s="100">
        <v>4917</v>
      </c>
      <c r="C4874" s="4" t="s">
        <v>7</v>
      </c>
      <c r="D4874" s="100">
        <v>1859</v>
      </c>
      <c r="E4874" s="100">
        <v>157</v>
      </c>
      <c r="F4874" s="2">
        <v>0</v>
      </c>
      <c r="G4874" s="100">
        <v>0</v>
      </c>
    </row>
    <row r="4875" spans="1:7" ht="13.5" customHeight="1" x14ac:dyDescent="0.2">
      <c r="A4875" s="100">
        <v>4874</v>
      </c>
      <c r="B4875" s="100">
        <v>4918</v>
      </c>
      <c r="C4875" s="4" t="s">
        <v>7</v>
      </c>
      <c r="D4875" s="100">
        <v>1860</v>
      </c>
      <c r="E4875" s="100">
        <v>157</v>
      </c>
      <c r="F4875" s="2">
        <v>0</v>
      </c>
      <c r="G4875" s="100">
        <v>0</v>
      </c>
    </row>
    <row r="4876" spans="1:7" ht="13.5" customHeight="1" x14ac:dyDescent="0.2">
      <c r="A4876" s="100">
        <v>4875</v>
      </c>
      <c r="B4876" s="100">
        <v>4919</v>
      </c>
      <c r="C4876" s="4" t="s">
        <v>7</v>
      </c>
      <c r="D4876" s="100">
        <v>1861</v>
      </c>
      <c r="E4876" s="100">
        <v>157</v>
      </c>
      <c r="F4876" s="2">
        <v>0</v>
      </c>
      <c r="G4876" s="100">
        <v>0</v>
      </c>
    </row>
    <row r="4877" spans="1:7" ht="13.5" customHeight="1" x14ac:dyDescent="0.2">
      <c r="A4877" s="100">
        <v>4876</v>
      </c>
      <c r="B4877" s="100">
        <v>4920</v>
      </c>
      <c r="C4877" s="4" t="s">
        <v>7</v>
      </c>
      <c r="D4877" s="100">
        <v>1862</v>
      </c>
      <c r="E4877" s="100">
        <v>157</v>
      </c>
      <c r="F4877" s="2">
        <v>0</v>
      </c>
      <c r="G4877" s="100">
        <v>0</v>
      </c>
    </row>
    <row r="4878" spans="1:7" ht="13.5" customHeight="1" x14ac:dyDescent="0.2">
      <c r="A4878" s="100">
        <v>4877</v>
      </c>
      <c r="B4878" s="100">
        <v>4921</v>
      </c>
      <c r="C4878" s="4" t="s">
        <v>7</v>
      </c>
      <c r="D4878" s="100">
        <v>1863</v>
      </c>
      <c r="E4878" s="100">
        <v>157</v>
      </c>
      <c r="F4878" s="2">
        <v>0</v>
      </c>
      <c r="G4878" s="100">
        <v>0</v>
      </c>
    </row>
    <row r="4879" spans="1:7" ht="13.5" customHeight="1" x14ac:dyDescent="0.2">
      <c r="A4879" s="100">
        <v>4878</v>
      </c>
      <c r="B4879" s="100">
        <v>4922</v>
      </c>
      <c r="C4879" s="4" t="s">
        <v>7</v>
      </c>
      <c r="D4879" s="100">
        <v>1866</v>
      </c>
      <c r="E4879" s="100">
        <v>157</v>
      </c>
      <c r="F4879" s="2">
        <v>0</v>
      </c>
      <c r="G4879" s="100">
        <v>0</v>
      </c>
    </row>
    <row r="4880" spans="1:7" ht="13.5" customHeight="1" x14ac:dyDescent="0.2">
      <c r="A4880" s="100">
        <v>4879</v>
      </c>
      <c r="B4880" s="100">
        <v>4923</v>
      </c>
      <c r="C4880" s="4" t="s">
        <v>7</v>
      </c>
      <c r="D4880" s="100">
        <v>1867</v>
      </c>
      <c r="E4880" s="100">
        <v>157</v>
      </c>
      <c r="F4880" s="2">
        <v>0</v>
      </c>
      <c r="G4880" s="100">
        <v>0</v>
      </c>
    </row>
    <row r="4881" spans="1:7" ht="13.5" customHeight="1" x14ac:dyDescent="0.2">
      <c r="A4881" s="100">
        <v>4880</v>
      </c>
      <c r="B4881" s="100">
        <v>4924</v>
      </c>
      <c r="C4881" s="4" t="s">
        <v>7</v>
      </c>
      <c r="D4881" s="100">
        <v>1868</v>
      </c>
      <c r="E4881" s="100">
        <v>157</v>
      </c>
      <c r="F4881" s="2">
        <v>0</v>
      </c>
      <c r="G4881" s="100">
        <v>0</v>
      </c>
    </row>
    <row r="4882" spans="1:7" ht="13.5" customHeight="1" x14ac:dyDescent="0.2">
      <c r="A4882" s="100">
        <v>4881</v>
      </c>
      <c r="B4882" s="100">
        <v>4925</v>
      </c>
      <c r="C4882" s="4" t="s">
        <v>7</v>
      </c>
      <c r="D4882" s="100">
        <v>1869</v>
      </c>
      <c r="E4882" s="100">
        <v>157</v>
      </c>
      <c r="F4882" s="2">
        <v>0</v>
      </c>
      <c r="G4882" s="100">
        <v>0</v>
      </c>
    </row>
    <row r="4883" spans="1:7" ht="13.5" customHeight="1" x14ac:dyDescent="0.2">
      <c r="A4883" s="100">
        <v>4882</v>
      </c>
      <c r="B4883" s="100">
        <v>4926</v>
      </c>
      <c r="C4883" s="4" t="s">
        <v>7</v>
      </c>
      <c r="D4883" s="100">
        <v>1870</v>
      </c>
      <c r="E4883" s="100">
        <v>157</v>
      </c>
      <c r="F4883" s="2">
        <v>0</v>
      </c>
      <c r="G4883" s="100">
        <v>0</v>
      </c>
    </row>
    <row r="4884" spans="1:7" ht="13.5" customHeight="1" x14ac:dyDescent="0.2">
      <c r="A4884" s="100">
        <v>4883</v>
      </c>
      <c r="B4884" s="100">
        <v>4927</v>
      </c>
      <c r="C4884" s="4" t="s">
        <v>7</v>
      </c>
      <c r="D4884" s="100">
        <v>1871</v>
      </c>
      <c r="E4884" s="100">
        <v>157</v>
      </c>
      <c r="F4884" s="2">
        <v>0</v>
      </c>
      <c r="G4884" s="100">
        <v>0</v>
      </c>
    </row>
    <row r="4885" spans="1:7" ht="13.5" customHeight="1" x14ac:dyDescent="0.2">
      <c r="A4885" s="100">
        <v>4884</v>
      </c>
      <c r="B4885" s="100">
        <v>4928</v>
      </c>
      <c r="C4885" s="4" t="s">
        <v>7</v>
      </c>
      <c r="D4885" s="100">
        <v>1873</v>
      </c>
      <c r="E4885" s="100">
        <v>157</v>
      </c>
      <c r="F4885" s="2">
        <v>0</v>
      </c>
      <c r="G4885" s="100">
        <v>0</v>
      </c>
    </row>
    <row r="4886" spans="1:7" ht="13.5" customHeight="1" x14ac:dyDescent="0.2">
      <c r="A4886" s="100">
        <v>4885</v>
      </c>
      <c r="B4886" s="100">
        <v>4929</v>
      </c>
      <c r="C4886" s="4" t="s">
        <v>7</v>
      </c>
      <c r="D4886" s="100">
        <v>1874</v>
      </c>
      <c r="E4886" s="100">
        <v>157</v>
      </c>
      <c r="F4886" s="2">
        <v>0</v>
      </c>
      <c r="G4886" s="100">
        <v>0</v>
      </c>
    </row>
    <row r="4887" spans="1:7" ht="13.5" customHeight="1" x14ac:dyDescent="0.2">
      <c r="A4887" s="100">
        <v>4886</v>
      </c>
      <c r="B4887" s="100">
        <v>4930</v>
      </c>
      <c r="C4887" s="4" t="s">
        <v>7</v>
      </c>
      <c r="D4887" s="100">
        <v>1875</v>
      </c>
      <c r="E4887" s="100">
        <v>157</v>
      </c>
      <c r="F4887" s="2">
        <v>0</v>
      </c>
      <c r="G4887" s="100">
        <v>0</v>
      </c>
    </row>
    <row r="4888" spans="1:7" ht="13.5" customHeight="1" x14ac:dyDescent="0.2">
      <c r="A4888" s="100">
        <v>4887</v>
      </c>
      <c r="B4888" s="100">
        <v>4931</v>
      </c>
      <c r="C4888" s="4" t="s">
        <v>7</v>
      </c>
      <c r="D4888" s="100">
        <v>1876</v>
      </c>
      <c r="E4888" s="100">
        <v>157</v>
      </c>
      <c r="F4888" s="2">
        <v>0</v>
      </c>
      <c r="G4888" s="100">
        <v>0</v>
      </c>
    </row>
    <row r="4889" spans="1:7" ht="13.5" customHeight="1" x14ac:dyDescent="0.2">
      <c r="A4889" s="100">
        <v>4888</v>
      </c>
      <c r="B4889" s="100">
        <v>4932</v>
      </c>
      <c r="C4889" s="4" t="s">
        <v>7</v>
      </c>
      <c r="D4889" s="100">
        <v>1877</v>
      </c>
      <c r="E4889" s="100">
        <v>157</v>
      </c>
      <c r="F4889" s="2">
        <v>0</v>
      </c>
      <c r="G4889" s="100">
        <v>0</v>
      </c>
    </row>
    <row r="4890" spans="1:7" ht="13.5" customHeight="1" x14ac:dyDescent="0.2">
      <c r="A4890" s="100">
        <v>4889</v>
      </c>
      <c r="B4890" s="100">
        <v>4933</v>
      </c>
      <c r="C4890" s="4" t="s">
        <v>7</v>
      </c>
      <c r="D4890" s="100">
        <v>1878</v>
      </c>
      <c r="E4890" s="100">
        <v>157</v>
      </c>
      <c r="F4890" s="2">
        <v>0</v>
      </c>
      <c r="G4890" s="100">
        <v>0</v>
      </c>
    </row>
    <row r="4891" spans="1:7" ht="13.5" customHeight="1" x14ac:dyDescent="0.2">
      <c r="A4891" s="100">
        <v>4890</v>
      </c>
      <c r="B4891" s="100">
        <v>4934</v>
      </c>
      <c r="C4891" s="4" t="s">
        <v>7</v>
      </c>
      <c r="D4891" s="100">
        <v>1879</v>
      </c>
      <c r="E4891" s="100">
        <v>157</v>
      </c>
      <c r="F4891" s="2">
        <v>0</v>
      </c>
      <c r="G4891" s="100">
        <v>0</v>
      </c>
    </row>
    <row r="4892" spans="1:7" ht="13.5" customHeight="1" x14ac:dyDescent="0.2">
      <c r="A4892" s="100">
        <v>4891</v>
      </c>
      <c r="B4892" s="100">
        <v>4935</v>
      </c>
      <c r="C4892" s="4" t="s">
        <v>7</v>
      </c>
      <c r="D4892" s="100">
        <v>1780</v>
      </c>
      <c r="E4892" s="100">
        <v>157</v>
      </c>
      <c r="F4892" s="2">
        <v>0</v>
      </c>
      <c r="G4892" s="100">
        <v>0</v>
      </c>
    </row>
    <row r="4893" spans="1:7" ht="13.5" customHeight="1" x14ac:dyDescent="0.2">
      <c r="A4893" s="100">
        <v>4892</v>
      </c>
      <c r="B4893" s="100">
        <v>4936</v>
      </c>
      <c r="C4893" s="4" t="s">
        <v>7</v>
      </c>
      <c r="D4893" s="100">
        <v>1781</v>
      </c>
      <c r="E4893" s="100">
        <v>157</v>
      </c>
      <c r="F4893" s="2">
        <v>0</v>
      </c>
      <c r="G4893" s="100">
        <v>0</v>
      </c>
    </row>
    <row r="4894" spans="1:7" ht="13.5" customHeight="1" x14ac:dyDescent="0.2">
      <c r="A4894" s="100">
        <v>4893</v>
      </c>
      <c r="B4894" s="100">
        <v>4937</v>
      </c>
      <c r="C4894" s="4" t="s">
        <v>7</v>
      </c>
      <c r="D4894" s="100">
        <v>1782</v>
      </c>
      <c r="E4894" s="100">
        <v>157</v>
      </c>
      <c r="F4894" s="2">
        <v>0</v>
      </c>
      <c r="G4894" s="100">
        <v>0</v>
      </c>
    </row>
    <row r="4895" spans="1:7" ht="13.5" customHeight="1" x14ac:dyDescent="0.2">
      <c r="A4895" s="100">
        <v>4894</v>
      </c>
      <c r="B4895" s="100">
        <v>4938</v>
      </c>
      <c r="C4895" s="4" t="s">
        <v>7</v>
      </c>
      <c r="D4895" s="100">
        <v>1783</v>
      </c>
      <c r="E4895" s="100">
        <v>157</v>
      </c>
      <c r="F4895" s="2">
        <v>0</v>
      </c>
      <c r="G4895" s="100">
        <v>0</v>
      </c>
    </row>
    <row r="4896" spans="1:7" ht="13.5" customHeight="1" x14ac:dyDescent="0.2">
      <c r="A4896" s="100">
        <v>4895</v>
      </c>
      <c r="B4896" s="100">
        <v>4939</v>
      </c>
      <c r="C4896" s="4" t="s">
        <v>7</v>
      </c>
      <c r="D4896" s="100">
        <v>1784</v>
      </c>
      <c r="E4896" s="100">
        <v>157</v>
      </c>
      <c r="F4896" s="2">
        <v>0</v>
      </c>
      <c r="G4896" s="100">
        <v>0</v>
      </c>
    </row>
    <row r="4897" spans="1:7" ht="13.5" customHeight="1" x14ac:dyDescent="0.2">
      <c r="A4897" s="100">
        <v>4896</v>
      </c>
      <c r="B4897" s="100">
        <v>4940</v>
      </c>
      <c r="C4897" s="4" t="s">
        <v>7</v>
      </c>
      <c r="D4897" s="100">
        <v>1785</v>
      </c>
      <c r="E4897" s="100">
        <v>157</v>
      </c>
      <c r="F4897" s="2">
        <v>0</v>
      </c>
      <c r="G4897" s="100">
        <v>0</v>
      </c>
    </row>
    <row r="4898" spans="1:7" ht="13.5" customHeight="1" x14ac:dyDescent="0.2">
      <c r="A4898" s="100">
        <v>4897</v>
      </c>
      <c r="B4898" s="100">
        <v>4941</v>
      </c>
      <c r="C4898" s="4" t="s">
        <v>7</v>
      </c>
      <c r="D4898" s="100">
        <v>1786</v>
      </c>
      <c r="E4898" s="100">
        <v>157</v>
      </c>
      <c r="F4898" s="2">
        <v>0</v>
      </c>
      <c r="G4898" s="100">
        <v>0</v>
      </c>
    </row>
    <row r="4899" spans="1:7" ht="13.5" customHeight="1" x14ac:dyDescent="0.2">
      <c r="A4899" s="100">
        <v>4898</v>
      </c>
      <c r="B4899" s="100">
        <v>4942</v>
      </c>
      <c r="C4899" s="4" t="s">
        <v>7</v>
      </c>
      <c r="D4899" s="100">
        <v>1787</v>
      </c>
      <c r="E4899" s="100">
        <v>157</v>
      </c>
      <c r="F4899" s="2">
        <v>0</v>
      </c>
      <c r="G4899" s="100">
        <v>0</v>
      </c>
    </row>
    <row r="4900" spans="1:7" ht="13.5" customHeight="1" x14ac:dyDescent="0.2">
      <c r="A4900" s="100">
        <v>4899</v>
      </c>
      <c r="B4900" s="100">
        <v>4943</v>
      </c>
      <c r="C4900" s="4" t="s">
        <v>7</v>
      </c>
      <c r="D4900" s="100">
        <v>1788</v>
      </c>
      <c r="E4900" s="100">
        <v>157</v>
      </c>
      <c r="F4900" s="2">
        <v>0</v>
      </c>
      <c r="G4900" s="100">
        <v>0</v>
      </c>
    </row>
    <row r="4901" spans="1:7" ht="13.5" customHeight="1" x14ac:dyDescent="0.2">
      <c r="A4901" s="100">
        <v>4900</v>
      </c>
      <c r="B4901" s="100">
        <v>4944</v>
      </c>
      <c r="C4901" s="4" t="s">
        <v>7</v>
      </c>
      <c r="D4901" s="100">
        <v>1789</v>
      </c>
      <c r="E4901" s="100">
        <v>157</v>
      </c>
      <c r="F4901" s="2">
        <v>0</v>
      </c>
      <c r="G4901" s="100">
        <v>0</v>
      </c>
    </row>
    <row r="4902" spans="1:7" ht="13.5" customHeight="1" x14ac:dyDescent="0.2">
      <c r="A4902" s="100">
        <v>4901</v>
      </c>
      <c r="B4902" s="100">
        <v>4945</v>
      </c>
      <c r="C4902" s="4" t="s">
        <v>7</v>
      </c>
      <c r="D4902" s="100">
        <v>1790</v>
      </c>
      <c r="E4902" s="100">
        <v>157</v>
      </c>
      <c r="F4902" s="2">
        <v>0</v>
      </c>
      <c r="G4902" s="100">
        <v>0</v>
      </c>
    </row>
    <row r="4903" spans="1:7" ht="13.5" customHeight="1" x14ac:dyDescent="0.2">
      <c r="A4903" s="100">
        <v>4902</v>
      </c>
      <c r="B4903" s="100">
        <v>4946</v>
      </c>
      <c r="C4903" s="4" t="s">
        <v>7</v>
      </c>
      <c r="D4903" s="100">
        <v>1791</v>
      </c>
      <c r="E4903" s="100">
        <v>157</v>
      </c>
      <c r="F4903" s="2">
        <v>0</v>
      </c>
      <c r="G4903" s="100">
        <v>0</v>
      </c>
    </row>
    <row r="4904" spans="1:7" ht="13.5" customHeight="1" x14ac:dyDescent="0.2">
      <c r="A4904" s="100">
        <v>4903</v>
      </c>
      <c r="B4904" s="100">
        <v>4947</v>
      </c>
      <c r="C4904" s="4" t="s">
        <v>7</v>
      </c>
      <c r="D4904" s="100">
        <v>1792</v>
      </c>
      <c r="E4904" s="100">
        <v>157</v>
      </c>
      <c r="F4904" s="2">
        <v>0</v>
      </c>
      <c r="G4904" s="100">
        <v>0</v>
      </c>
    </row>
    <row r="4905" spans="1:7" ht="13.5" customHeight="1" x14ac:dyDescent="0.2">
      <c r="A4905" s="100">
        <v>4904</v>
      </c>
      <c r="B4905" s="100">
        <v>4948</v>
      </c>
      <c r="C4905" s="4" t="s">
        <v>7</v>
      </c>
      <c r="D4905" s="100">
        <v>1793</v>
      </c>
      <c r="E4905" s="100">
        <v>157</v>
      </c>
      <c r="F4905" s="2">
        <v>0</v>
      </c>
      <c r="G4905" s="100">
        <v>0</v>
      </c>
    </row>
    <row r="4906" spans="1:7" ht="13.5" customHeight="1" x14ac:dyDescent="0.2">
      <c r="A4906" s="100">
        <v>4905</v>
      </c>
      <c r="B4906" s="100">
        <v>4949</v>
      </c>
      <c r="C4906" s="4" t="s">
        <v>7</v>
      </c>
      <c r="D4906" s="100">
        <v>1794</v>
      </c>
      <c r="E4906" s="100">
        <v>157</v>
      </c>
      <c r="F4906" s="2">
        <v>0</v>
      </c>
      <c r="G4906" s="100">
        <v>0</v>
      </c>
    </row>
    <row r="4907" spans="1:7" ht="13.5" customHeight="1" x14ac:dyDescent="0.2">
      <c r="A4907" s="100">
        <v>4906</v>
      </c>
      <c r="B4907" s="100">
        <v>4950</v>
      </c>
      <c r="C4907" s="4" t="s">
        <v>7</v>
      </c>
      <c r="D4907" s="100">
        <v>1795</v>
      </c>
      <c r="E4907" s="100">
        <v>157</v>
      </c>
      <c r="F4907" s="2">
        <v>0</v>
      </c>
      <c r="G4907" s="100">
        <v>0</v>
      </c>
    </row>
    <row r="4908" spans="1:7" ht="13.5" customHeight="1" x14ac:dyDescent="0.2">
      <c r="A4908" s="100">
        <v>4907</v>
      </c>
      <c r="B4908" s="100">
        <v>4951</v>
      </c>
      <c r="C4908" s="4" t="s">
        <v>7</v>
      </c>
      <c r="D4908" s="100">
        <v>1796</v>
      </c>
      <c r="E4908" s="100">
        <v>157</v>
      </c>
      <c r="F4908" s="2">
        <v>0</v>
      </c>
      <c r="G4908" s="100">
        <v>0</v>
      </c>
    </row>
    <row r="4909" spans="1:7" ht="13.5" customHeight="1" x14ac:dyDescent="0.2">
      <c r="A4909" s="100">
        <v>4908</v>
      </c>
      <c r="B4909" s="100">
        <v>4952</v>
      </c>
      <c r="C4909" s="4" t="s">
        <v>7</v>
      </c>
      <c r="D4909" s="100">
        <v>1797</v>
      </c>
      <c r="E4909" s="100">
        <v>157</v>
      </c>
      <c r="F4909" s="2">
        <v>0</v>
      </c>
      <c r="G4909" s="100">
        <v>0</v>
      </c>
    </row>
    <row r="4910" spans="1:7" ht="13.5" customHeight="1" x14ac:dyDescent="0.2">
      <c r="A4910" s="100">
        <v>4909</v>
      </c>
      <c r="B4910" s="100">
        <v>4953</v>
      </c>
      <c r="C4910" s="4" t="s">
        <v>7</v>
      </c>
      <c r="D4910" s="100">
        <v>1798</v>
      </c>
      <c r="E4910" s="100">
        <v>157</v>
      </c>
      <c r="F4910" s="2">
        <v>0</v>
      </c>
      <c r="G4910" s="100">
        <v>0</v>
      </c>
    </row>
    <row r="4911" spans="1:7" ht="13.5" customHeight="1" x14ac:dyDescent="0.2">
      <c r="A4911" s="100">
        <v>4910</v>
      </c>
      <c r="B4911" s="100">
        <v>4954</v>
      </c>
      <c r="C4911" s="4" t="s">
        <v>7</v>
      </c>
      <c r="D4911" s="100">
        <v>1799</v>
      </c>
      <c r="E4911" s="100">
        <v>157</v>
      </c>
      <c r="F4911" s="2">
        <v>0</v>
      </c>
      <c r="G4911" s="100">
        <v>0</v>
      </c>
    </row>
    <row r="4912" spans="1:7" ht="13.5" customHeight="1" x14ac:dyDescent="0.2">
      <c r="A4912" s="100">
        <v>4911</v>
      </c>
      <c r="B4912" s="100">
        <v>4955</v>
      </c>
      <c r="C4912" s="4" t="s">
        <v>7</v>
      </c>
      <c r="D4912" s="100">
        <v>1800</v>
      </c>
      <c r="E4912" s="100">
        <v>157</v>
      </c>
      <c r="F4912" s="2">
        <v>0</v>
      </c>
      <c r="G4912" s="100">
        <v>0</v>
      </c>
    </row>
    <row r="4913" spans="1:7" ht="13.5" customHeight="1" x14ac:dyDescent="0.2">
      <c r="A4913" s="100">
        <v>4912</v>
      </c>
      <c r="B4913" s="100">
        <v>4956</v>
      </c>
      <c r="C4913" s="4" t="s">
        <v>7</v>
      </c>
      <c r="D4913" s="100">
        <v>1803</v>
      </c>
      <c r="E4913" s="100">
        <v>157</v>
      </c>
      <c r="F4913" s="2">
        <v>0</v>
      </c>
      <c r="G4913" s="100">
        <v>0</v>
      </c>
    </row>
    <row r="4914" spans="1:7" ht="13.5" customHeight="1" x14ac:dyDescent="0.2">
      <c r="A4914" s="100">
        <v>4913</v>
      </c>
      <c r="B4914" s="100">
        <v>4957</v>
      </c>
      <c r="C4914" s="4" t="s">
        <v>7</v>
      </c>
      <c r="D4914" s="100">
        <v>1804</v>
      </c>
      <c r="E4914" s="100">
        <v>157</v>
      </c>
      <c r="F4914" s="2">
        <v>0</v>
      </c>
      <c r="G4914" s="100">
        <v>0</v>
      </c>
    </row>
    <row r="4915" spans="1:7" ht="13.5" customHeight="1" x14ac:dyDescent="0.2">
      <c r="A4915" s="100">
        <v>4914</v>
      </c>
      <c r="B4915" s="100">
        <v>4958</v>
      </c>
      <c r="C4915" s="4" t="s">
        <v>7</v>
      </c>
      <c r="D4915" s="100">
        <v>1806</v>
      </c>
      <c r="E4915" s="100">
        <v>157</v>
      </c>
      <c r="F4915" s="2">
        <v>0</v>
      </c>
      <c r="G4915" s="100">
        <v>0</v>
      </c>
    </row>
    <row r="4916" spans="1:7" ht="13.5" customHeight="1" x14ac:dyDescent="0.2">
      <c r="A4916" s="100">
        <v>4915</v>
      </c>
      <c r="B4916" s="100">
        <v>4959</v>
      </c>
      <c r="C4916" s="4" t="s">
        <v>7</v>
      </c>
      <c r="D4916" s="100">
        <v>1808</v>
      </c>
      <c r="E4916" s="100">
        <v>157</v>
      </c>
      <c r="F4916" s="2">
        <v>0</v>
      </c>
      <c r="G4916" s="100">
        <v>0</v>
      </c>
    </row>
    <row r="4917" spans="1:7" ht="13.5" customHeight="1" x14ac:dyDescent="0.2">
      <c r="A4917" s="100">
        <v>4916</v>
      </c>
      <c r="B4917" s="100">
        <v>4960</v>
      </c>
      <c r="C4917" s="4" t="s">
        <v>7</v>
      </c>
      <c r="D4917" s="100">
        <v>1809</v>
      </c>
      <c r="E4917" s="100">
        <v>157</v>
      </c>
      <c r="F4917" s="2">
        <v>0</v>
      </c>
      <c r="G4917" s="100">
        <v>0</v>
      </c>
    </row>
    <row r="4918" spans="1:7" ht="13.5" customHeight="1" x14ac:dyDescent="0.2">
      <c r="A4918" s="100">
        <v>4917</v>
      </c>
      <c r="B4918" s="100">
        <v>4961</v>
      </c>
      <c r="C4918" s="4" t="s">
        <v>7</v>
      </c>
      <c r="D4918" s="100">
        <v>1810</v>
      </c>
      <c r="E4918" s="100">
        <v>157</v>
      </c>
      <c r="F4918" s="2">
        <v>0</v>
      </c>
      <c r="G4918" s="100">
        <v>0</v>
      </c>
    </row>
    <row r="4919" spans="1:7" ht="13.5" customHeight="1" x14ac:dyDescent="0.2">
      <c r="A4919" s="100">
        <v>4918</v>
      </c>
      <c r="B4919" s="100">
        <v>4962</v>
      </c>
      <c r="C4919" s="4" t="s">
        <v>7</v>
      </c>
      <c r="D4919" s="100">
        <v>1811</v>
      </c>
      <c r="E4919" s="100">
        <v>157</v>
      </c>
      <c r="F4919" s="2">
        <v>0</v>
      </c>
      <c r="G4919" s="100">
        <v>0</v>
      </c>
    </row>
    <row r="4920" spans="1:7" ht="13.5" customHeight="1" x14ac:dyDescent="0.2">
      <c r="A4920" s="100">
        <v>4919</v>
      </c>
      <c r="B4920" s="100">
        <v>4963</v>
      </c>
      <c r="C4920" s="4" t="s">
        <v>7</v>
      </c>
      <c r="D4920" s="100">
        <v>1812</v>
      </c>
      <c r="E4920" s="100">
        <v>157</v>
      </c>
      <c r="F4920" s="2">
        <v>0</v>
      </c>
      <c r="G4920" s="100">
        <v>0</v>
      </c>
    </row>
    <row r="4921" spans="1:7" ht="13.5" customHeight="1" x14ac:dyDescent="0.2">
      <c r="A4921" s="100">
        <v>4920</v>
      </c>
      <c r="B4921" s="100">
        <v>4964</v>
      </c>
      <c r="C4921" s="4" t="s">
        <v>7</v>
      </c>
      <c r="D4921" s="100">
        <v>1813</v>
      </c>
      <c r="E4921" s="100">
        <v>157</v>
      </c>
      <c r="F4921" s="2">
        <v>0</v>
      </c>
      <c r="G4921" s="100">
        <v>0</v>
      </c>
    </row>
    <row r="4922" spans="1:7" ht="13.5" customHeight="1" x14ac:dyDescent="0.2">
      <c r="A4922" s="100">
        <v>4921</v>
      </c>
      <c r="B4922" s="100">
        <v>4965</v>
      </c>
      <c r="C4922" s="4" t="s">
        <v>7</v>
      </c>
      <c r="D4922" s="100">
        <v>1814</v>
      </c>
      <c r="E4922" s="100">
        <v>157</v>
      </c>
      <c r="F4922" s="2">
        <v>0</v>
      </c>
      <c r="G4922" s="100">
        <v>0</v>
      </c>
    </row>
    <row r="4923" spans="1:7" ht="13.5" customHeight="1" x14ac:dyDescent="0.2">
      <c r="A4923" s="100">
        <v>4922</v>
      </c>
      <c r="B4923" s="100">
        <v>4966</v>
      </c>
      <c r="C4923" s="4" t="s">
        <v>7</v>
      </c>
      <c r="D4923" s="100">
        <v>1815</v>
      </c>
      <c r="E4923" s="100">
        <v>157</v>
      </c>
      <c r="F4923" s="2">
        <v>0</v>
      </c>
      <c r="G4923" s="100">
        <v>0</v>
      </c>
    </row>
    <row r="4924" spans="1:7" ht="13.5" customHeight="1" x14ac:dyDescent="0.2">
      <c r="A4924" s="100">
        <v>4923</v>
      </c>
      <c r="B4924" s="100">
        <v>4967</v>
      </c>
      <c r="C4924" s="4" t="s">
        <v>7</v>
      </c>
      <c r="D4924" s="100">
        <v>1816</v>
      </c>
      <c r="E4924" s="100">
        <v>157</v>
      </c>
      <c r="F4924" s="2">
        <v>0</v>
      </c>
      <c r="G4924" s="100">
        <v>0</v>
      </c>
    </row>
    <row r="4925" spans="1:7" ht="13.5" customHeight="1" x14ac:dyDescent="0.2">
      <c r="A4925" s="100">
        <v>4924</v>
      </c>
      <c r="B4925" s="100">
        <v>4968</v>
      </c>
      <c r="C4925" s="4" t="s">
        <v>7</v>
      </c>
      <c r="D4925" s="100">
        <v>1817</v>
      </c>
      <c r="E4925" s="100">
        <v>157</v>
      </c>
      <c r="F4925" s="2">
        <v>0</v>
      </c>
      <c r="G4925" s="100">
        <v>0</v>
      </c>
    </row>
    <row r="4926" spans="1:7" ht="13.5" customHeight="1" x14ac:dyDescent="0.2">
      <c r="A4926" s="100">
        <v>4925</v>
      </c>
      <c r="B4926" s="100">
        <v>4969</v>
      </c>
      <c r="C4926" s="4" t="s">
        <v>7</v>
      </c>
      <c r="D4926" s="100">
        <v>1818</v>
      </c>
      <c r="E4926" s="100">
        <v>157</v>
      </c>
      <c r="F4926" s="2">
        <v>0</v>
      </c>
      <c r="G4926" s="100">
        <v>0</v>
      </c>
    </row>
    <row r="4927" spans="1:7" ht="13.5" customHeight="1" x14ac:dyDescent="0.2">
      <c r="A4927" s="100">
        <v>4926</v>
      </c>
      <c r="B4927" s="100">
        <v>4970</v>
      </c>
      <c r="C4927" s="4" t="s">
        <v>7</v>
      </c>
      <c r="D4927" s="100">
        <v>112</v>
      </c>
      <c r="E4927" s="100">
        <v>171</v>
      </c>
      <c r="F4927" s="2">
        <v>0</v>
      </c>
      <c r="G4927" s="100">
        <v>0</v>
      </c>
    </row>
    <row r="4928" spans="1:7" ht="13.5" customHeight="1" x14ac:dyDescent="0.2">
      <c r="A4928" s="100">
        <v>4927</v>
      </c>
      <c r="B4928" s="100">
        <v>4971</v>
      </c>
      <c r="C4928" s="4" t="s">
        <v>7</v>
      </c>
      <c r="D4928" s="100">
        <v>113</v>
      </c>
      <c r="E4928" s="100">
        <v>171</v>
      </c>
      <c r="F4928" s="2">
        <v>0</v>
      </c>
      <c r="G4928" s="100">
        <v>0</v>
      </c>
    </row>
    <row r="4929" spans="1:7" ht="13.5" customHeight="1" x14ac:dyDescent="0.2">
      <c r="A4929" s="100">
        <v>4928</v>
      </c>
      <c r="B4929" s="100">
        <v>4972</v>
      </c>
      <c r="C4929" s="4" t="s">
        <v>7</v>
      </c>
      <c r="D4929" s="100">
        <v>114</v>
      </c>
      <c r="E4929" s="100">
        <v>171</v>
      </c>
      <c r="F4929" s="2">
        <v>0</v>
      </c>
      <c r="G4929" s="100">
        <v>0</v>
      </c>
    </row>
    <row r="4930" spans="1:7" ht="13.5" customHeight="1" x14ac:dyDescent="0.2">
      <c r="A4930" s="100">
        <v>4929</v>
      </c>
      <c r="B4930" s="100">
        <v>4973</v>
      </c>
      <c r="C4930" s="4" t="s">
        <v>7</v>
      </c>
      <c r="D4930" s="100">
        <v>115</v>
      </c>
      <c r="E4930" s="100">
        <v>171</v>
      </c>
      <c r="F4930" s="2">
        <v>0</v>
      </c>
      <c r="G4930" s="100">
        <v>0</v>
      </c>
    </row>
    <row r="4931" spans="1:7" ht="13.5" customHeight="1" x14ac:dyDescent="0.2">
      <c r="A4931" s="100">
        <v>4930</v>
      </c>
      <c r="B4931" s="100">
        <v>4974</v>
      </c>
      <c r="C4931" s="4" t="s">
        <v>7</v>
      </c>
      <c r="D4931" s="100">
        <v>116</v>
      </c>
      <c r="E4931" s="100">
        <v>171</v>
      </c>
      <c r="F4931" s="2">
        <v>0</v>
      </c>
      <c r="G4931" s="100">
        <v>0</v>
      </c>
    </row>
    <row r="4932" spans="1:7" ht="13.5" customHeight="1" x14ac:dyDescent="0.2">
      <c r="A4932" s="100">
        <v>4931</v>
      </c>
      <c r="B4932" s="100">
        <v>4975</v>
      </c>
      <c r="C4932" s="4" t="s">
        <v>7</v>
      </c>
      <c r="D4932" s="100">
        <v>117</v>
      </c>
      <c r="E4932" s="100">
        <v>171</v>
      </c>
      <c r="F4932" s="2">
        <v>0</v>
      </c>
      <c r="G4932" s="100">
        <v>0</v>
      </c>
    </row>
    <row r="4933" spans="1:7" ht="13.5" customHeight="1" x14ac:dyDescent="0.2">
      <c r="A4933" s="100">
        <v>4932</v>
      </c>
      <c r="B4933" s="100">
        <v>4976</v>
      </c>
      <c r="C4933" s="4" t="s">
        <v>7</v>
      </c>
      <c r="D4933" s="100">
        <v>118</v>
      </c>
      <c r="E4933" s="100">
        <v>171</v>
      </c>
      <c r="F4933" s="2">
        <v>0</v>
      </c>
      <c r="G4933" s="100">
        <v>0</v>
      </c>
    </row>
    <row r="4934" spans="1:7" ht="13.5" customHeight="1" x14ac:dyDescent="0.2">
      <c r="A4934" s="100">
        <v>4933</v>
      </c>
      <c r="B4934" s="100">
        <v>4977</v>
      </c>
      <c r="C4934" s="4" t="s">
        <v>7</v>
      </c>
      <c r="D4934" s="100">
        <v>119</v>
      </c>
      <c r="E4934" s="100">
        <v>171</v>
      </c>
      <c r="F4934" s="2">
        <v>0</v>
      </c>
      <c r="G4934" s="100">
        <v>0</v>
      </c>
    </row>
    <row r="4935" spans="1:7" ht="13.5" customHeight="1" x14ac:dyDescent="0.2">
      <c r="A4935" s="100">
        <v>4934</v>
      </c>
      <c r="B4935" s="100">
        <v>4978</v>
      </c>
      <c r="C4935" s="4" t="s">
        <v>7</v>
      </c>
      <c r="D4935" s="100">
        <v>120</v>
      </c>
      <c r="E4935" s="100">
        <v>171</v>
      </c>
      <c r="F4935" s="2">
        <v>0</v>
      </c>
      <c r="G4935" s="100">
        <v>0</v>
      </c>
    </row>
    <row r="4936" spans="1:7" ht="13.5" customHeight="1" x14ac:dyDescent="0.2">
      <c r="A4936" s="100">
        <v>4935</v>
      </c>
      <c r="B4936" s="100">
        <v>4979</v>
      </c>
      <c r="C4936" s="4" t="s">
        <v>7</v>
      </c>
      <c r="D4936" s="100">
        <v>121</v>
      </c>
      <c r="E4936" s="100">
        <v>171</v>
      </c>
      <c r="F4936" s="2">
        <v>0</v>
      </c>
      <c r="G4936" s="100">
        <v>0</v>
      </c>
    </row>
    <row r="4937" spans="1:7" ht="13.5" customHeight="1" x14ac:dyDescent="0.2">
      <c r="A4937" s="100">
        <v>4936</v>
      </c>
      <c r="B4937" s="100">
        <v>4980</v>
      </c>
      <c r="C4937" s="4" t="s">
        <v>7</v>
      </c>
      <c r="D4937" s="100">
        <v>490</v>
      </c>
      <c r="E4937" s="100">
        <v>119</v>
      </c>
      <c r="F4937" s="2">
        <v>0</v>
      </c>
      <c r="G4937" s="100">
        <v>0</v>
      </c>
    </row>
    <row r="4938" spans="1:7" ht="13.5" customHeight="1" x14ac:dyDescent="0.2">
      <c r="A4938" s="100">
        <v>4937</v>
      </c>
      <c r="B4938" s="100">
        <v>4981</v>
      </c>
      <c r="C4938" s="4" t="s">
        <v>7</v>
      </c>
      <c r="D4938" s="100">
        <v>491</v>
      </c>
      <c r="E4938" s="100">
        <v>119</v>
      </c>
      <c r="F4938" s="2">
        <v>0</v>
      </c>
      <c r="G4938" s="100">
        <v>0</v>
      </c>
    </row>
    <row r="4939" spans="1:7" ht="13.5" customHeight="1" x14ac:dyDescent="0.2">
      <c r="A4939" s="100">
        <v>4938</v>
      </c>
      <c r="B4939" s="100">
        <v>4982</v>
      </c>
      <c r="C4939" s="4" t="s">
        <v>7</v>
      </c>
      <c r="D4939" s="100">
        <v>492</v>
      </c>
      <c r="E4939" s="100">
        <v>119</v>
      </c>
      <c r="F4939" s="2">
        <v>0</v>
      </c>
      <c r="G4939" s="100">
        <v>0</v>
      </c>
    </row>
    <row r="4940" spans="1:7" ht="13.5" customHeight="1" x14ac:dyDescent="0.2">
      <c r="A4940" s="100">
        <v>4939</v>
      </c>
      <c r="B4940" s="100">
        <v>4983</v>
      </c>
      <c r="C4940" s="4" t="s">
        <v>7</v>
      </c>
      <c r="D4940" s="100">
        <v>493</v>
      </c>
      <c r="E4940" s="100">
        <v>119</v>
      </c>
      <c r="F4940" s="2">
        <v>0</v>
      </c>
      <c r="G4940" s="100">
        <v>0</v>
      </c>
    </row>
    <row r="4941" spans="1:7" ht="13.5" customHeight="1" x14ac:dyDescent="0.2">
      <c r="A4941" s="100">
        <v>4940</v>
      </c>
      <c r="B4941" s="100">
        <v>4984</v>
      </c>
      <c r="C4941" s="4" t="s">
        <v>7</v>
      </c>
      <c r="D4941" s="100">
        <v>494</v>
      </c>
      <c r="E4941" s="100">
        <v>119</v>
      </c>
      <c r="F4941" s="2">
        <v>0</v>
      </c>
      <c r="G4941" s="100">
        <v>0</v>
      </c>
    </row>
    <row r="4942" spans="1:7" ht="13.5" customHeight="1" x14ac:dyDescent="0.2">
      <c r="A4942" s="100">
        <v>4941</v>
      </c>
      <c r="B4942" s="100">
        <v>4985</v>
      </c>
      <c r="C4942" s="4" t="s">
        <v>7</v>
      </c>
      <c r="D4942" s="100">
        <v>1880</v>
      </c>
      <c r="E4942" s="100">
        <v>157</v>
      </c>
      <c r="F4942" s="2">
        <v>0</v>
      </c>
      <c r="G4942" s="100">
        <v>0</v>
      </c>
    </row>
    <row r="4943" spans="1:7" ht="13.5" customHeight="1" x14ac:dyDescent="0.2">
      <c r="A4943" s="100">
        <v>4942</v>
      </c>
      <c r="B4943" s="100">
        <v>4986</v>
      </c>
      <c r="C4943" s="4" t="s">
        <v>7</v>
      </c>
      <c r="D4943" s="100">
        <v>1881</v>
      </c>
      <c r="E4943" s="100">
        <v>157</v>
      </c>
      <c r="F4943" s="2">
        <v>0</v>
      </c>
      <c r="G4943" s="100">
        <v>0</v>
      </c>
    </row>
    <row r="4944" spans="1:7" ht="13.5" customHeight="1" x14ac:dyDescent="0.2">
      <c r="A4944" s="100">
        <v>4943</v>
      </c>
      <c r="B4944" s="100">
        <v>4987</v>
      </c>
      <c r="C4944" s="4" t="s">
        <v>7</v>
      </c>
      <c r="D4944" s="100">
        <v>1886</v>
      </c>
      <c r="E4944" s="100">
        <v>157</v>
      </c>
      <c r="F4944" s="2">
        <v>0</v>
      </c>
      <c r="G4944" s="100">
        <v>0</v>
      </c>
    </row>
    <row r="4945" spans="1:7" ht="13.5" customHeight="1" x14ac:dyDescent="0.2">
      <c r="A4945" s="100">
        <v>4944</v>
      </c>
      <c r="B4945" s="100">
        <v>4988</v>
      </c>
      <c r="C4945" s="4" t="s">
        <v>7</v>
      </c>
      <c r="D4945" s="100">
        <v>1888</v>
      </c>
      <c r="E4945" s="100">
        <v>157</v>
      </c>
      <c r="F4945" s="2">
        <v>0</v>
      </c>
      <c r="G4945" s="100">
        <v>0</v>
      </c>
    </row>
    <row r="4946" spans="1:7" ht="13.5" customHeight="1" x14ac:dyDescent="0.2">
      <c r="A4946" s="100">
        <v>4945</v>
      </c>
      <c r="B4946" s="100">
        <v>4989</v>
      </c>
      <c r="C4946" s="4" t="s">
        <v>7</v>
      </c>
      <c r="D4946" s="100">
        <v>1889</v>
      </c>
      <c r="E4946" s="100">
        <v>157</v>
      </c>
      <c r="F4946" s="2">
        <v>0</v>
      </c>
      <c r="G4946" s="100">
        <v>0</v>
      </c>
    </row>
    <row r="4947" spans="1:7" ht="13.5" customHeight="1" x14ac:dyDescent="0.2">
      <c r="A4947" s="100">
        <v>4946</v>
      </c>
      <c r="B4947" s="100">
        <v>4990</v>
      </c>
      <c r="C4947" s="4" t="s">
        <v>7</v>
      </c>
      <c r="D4947" s="100">
        <v>1891</v>
      </c>
      <c r="E4947" s="100">
        <v>157</v>
      </c>
      <c r="F4947" s="2">
        <v>0</v>
      </c>
      <c r="G4947" s="100">
        <v>0</v>
      </c>
    </row>
    <row r="4948" spans="1:7" ht="13.5" customHeight="1" x14ac:dyDescent="0.2">
      <c r="A4948" s="100">
        <v>4947</v>
      </c>
      <c r="B4948" s="100">
        <v>4991</v>
      </c>
      <c r="C4948" s="4" t="s">
        <v>7</v>
      </c>
      <c r="D4948" s="100">
        <v>1892</v>
      </c>
      <c r="E4948" s="100">
        <v>157</v>
      </c>
      <c r="F4948" s="2">
        <v>0</v>
      </c>
      <c r="G4948" s="100">
        <v>0</v>
      </c>
    </row>
    <row r="4949" spans="1:7" ht="13.5" customHeight="1" x14ac:dyDescent="0.2">
      <c r="A4949" s="100">
        <v>4948</v>
      </c>
      <c r="B4949" s="100">
        <v>4992</v>
      </c>
      <c r="C4949" s="4" t="s">
        <v>7</v>
      </c>
      <c r="D4949" s="100">
        <v>1893</v>
      </c>
      <c r="E4949" s="100">
        <v>157</v>
      </c>
      <c r="F4949" s="2">
        <v>0</v>
      </c>
      <c r="G4949" s="100">
        <v>0</v>
      </c>
    </row>
    <row r="4950" spans="1:7" ht="13.5" customHeight="1" x14ac:dyDescent="0.2">
      <c r="A4950" s="100">
        <v>4949</v>
      </c>
      <c r="B4950" s="100">
        <v>4993</v>
      </c>
      <c r="C4950" s="4" t="s">
        <v>7</v>
      </c>
      <c r="D4950" s="100">
        <v>1894</v>
      </c>
      <c r="E4950" s="100">
        <v>157</v>
      </c>
      <c r="F4950" s="2">
        <v>0</v>
      </c>
      <c r="G4950" s="100">
        <v>0</v>
      </c>
    </row>
    <row r="4951" spans="1:7" ht="13.5" customHeight="1" x14ac:dyDescent="0.2">
      <c r="A4951" s="100">
        <v>4950</v>
      </c>
      <c r="B4951" s="100">
        <v>4994</v>
      </c>
      <c r="C4951" s="4" t="s">
        <v>7</v>
      </c>
      <c r="D4951" s="100">
        <v>1896</v>
      </c>
      <c r="E4951" s="100">
        <v>157</v>
      </c>
      <c r="F4951" s="2">
        <v>0</v>
      </c>
      <c r="G4951" s="100">
        <v>0</v>
      </c>
    </row>
    <row r="4952" spans="1:7" ht="13.5" customHeight="1" x14ac:dyDescent="0.2">
      <c r="A4952" s="100">
        <v>4951</v>
      </c>
      <c r="B4952" s="100">
        <v>4995</v>
      </c>
      <c r="C4952" s="4" t="s">
        <v>7</v>
      </c>
      <c r="D4952" s="100">
        <v>1898</v>
      </c>
      <c r="E4952" s="100">
        <v>157</v>
      </c>
      <c r="F4952" s="2">
        <v>0</v>
      </c>
      <c r="G4952" s="100">
        <v>0</v>
      </c>
    </row>
    <row r="4953" spans="1:7" ht="13.5" customHeight="1" x14ac:dyDescent="0.2">
      <c r="A4953" s="100">
        <v>4952</v>
      </c>
      <c r="B4953" s="100">
        <v>4996</v>
      </c>
      <c r="C4953" s="4" t="s">
        <v>7</v>
      </c>
      <c r="D4953" s="100">
        <v>1899</v>
      </c>
      <c r="E4953" s="100">
        <v>157</v>
      </c>
      <c r="F4953" s="2">
        <v>0</v>
      </c>
      <c r="G4953" s="100">
        <v>0</v>
      </c>
    </row>
    <row r="4954" spans="1:7" ht="13.5" customHeight="1" x14ac:dyDescent="0.2">
      <c r="A4954" s="100">
        <v>4953</v>
      </c>
      <c r="B4954" s="100">
        <v>4997</v>
      </c>
      <c r="C4954" s="4" t="s">
        <v>7</v>
      </c>
      <c r="D4954" s="100">
        <v>1903</v>
      </c>
      <c r="E4954" s="100">
        <v>157</v>
      </c>
      <c r="F4954" s="2">
        <v>0</v>
      </c>
      <c r="G4954" s="100">
        <v>0</v>
      </c>
    </row>
    <row r="4955" spans="1:7" ht="13.5" customHeight="1" x14ac:dyDescent="0.2">
      <c r="A4955" s="100">
        <v>4954</v>
      </c>
      <c r="B4955" s="100">
        <v>4998</v>
      </c>
      <c r="C4955" s="4" t="s">
        <v>7</v>
      </c>
      <c r="D4955" s="100">
        <v>1904</v>
      </c>
      <c r="E4955" s="100">
        <v>157</v>
      </c>
      <c r="F4955" s="2">
        <v>0</v>
      </c>
      <c r="G4955" s="100">
        <v>0</v>
      </c>
    </row>
    <row r="4956" spans="1:7" ht="13.5" customHeight="1" x14ac:dyDescent="0.2">
      <c r="A4956" s="100">
        <v>4955</v>
      </c>
      <c r="B4956" s="100">
        <v>4999</v>
      </c>
      <c r="C4956" s="4" t="s">
        <v>7</v>
      </c>
      <c r="D4956" s="100">
        <v>1905</v>
      </c>
      <c r="E4956" s="100">
        <v>157</v>
      </c>
      <c r="F4956" s="2">
        <v>0</v>
      </c>
      <c r="G4956" s="100">
        <v>0</v>
      </c>
    </row>
    <row r="4957" spans="1:7" ht="13.5" customHeight="1" x14ac:dyDescent="0.2">
      <c r="A4957" s="100">
        <v>4956</v>
      </c>
      <c r="B4957" s="100">
        <v>5000</v>
      </c>
      <c r="C4957" s="4" t="s">
        <v>7</v>
      </c>
      <c r="D4957" s="100">
        <v>1906</v>
      </c>
      <c r="E4957" s="100">
        <v>157</v>
      </c>
      <c r="F4957" s="2">
        <v>0</v>
      </c>
      <c r="G4957" s="100">
        <v>0</v>
      </c>
    </row>
    <row r="4958" spans="1:7" ht="13.5" customHeight="1" x14ac:dyDescent="0.2">
      <c r="A4958" s="100">
        <v>4957</v>
      </c>
      <c r="B4958" s="100">
        <v>5001</v>
      </c>
      <c r="C4958" s="4" t="s">
        <v>7</v>
      </c>
      <c r="D4958" s="100">
        <v>1908</v>
      </c>
      <c r="E4958" s="100">
        <v>157</v>
      </c>
      <c r="F4958" s="2">
        <v>0</v>
      </c>
      <c r="G4958" s="100">
        <v>0</v>
      </c>
    </row>
    <row r="4959" spans="1:7" ht="13.5" customHeight="1" x14ac:dyDescent="0.2">
      <c r="A4959" s="100">
        <v>4958</v>
      </c>
      <c r="B4959" s="100">
        <v>5002</v>
      </c>
      <c r="C4959" s="4" t="s">
        <v>7</v>
      </c>
      <c r="D4959" s="100">
        <v>1909</v>
      </c>
      <c r="E4959" s="100">
        <v>157</v>
      </c>
      <c r="F4959" s="2">
        <v>0</v>
      </c>
      <c r="G4959" s="100">
        <v>0</v>
      </c>
    </row>
    <row r="4960" spans="1:7" ht="13.5" customHeight="1" x14ac:dyDescent="0.2">
      <c r="A4960" s="100">
        <v>4959</v>
      </c>
      <c r="B4960" s="100">
        <v>5003</v>
      </c>
      <c r="C4960" s="4" t="s">
        <v>7</v>
      </c>
      <c r="D4960" s="100">
        <v>1910</v>
      </c>
      <c r="E4960" s="100">
        <v>157</v>
      </c>
      <c r="F4960" s="2">
        <v>0</v>
      </c>
      <c r="G4960" s="100">
        <v>0</v>
      </c>
    </row>
    <row r="4961" spans="1:7" ht="13.5" customHeight="1" x14ac:dyDescent="0.2">
      <c r="A4961" s="100">
        <v>4960</v>
      </c>
      <c r="B4961" s="100">
        <v>5004</v>
      </c>
      <c r="C4961" s="4" t="s">
        <v>7</v>
      </c>
      <c r="D4961" s="100">
        <v>1911</v>
      </c>
      <c r="E4961" s="100">
        <v>157</v>
      </c>
      <c r="F4961" s="2">
        <v>0</v>
      </c>
      <c r="G4961" s="100">
        <v>0</v>
      </c>
    </row>
    <row r="4962" spans="1:7" ht="13.5" customHeight="1" x14ac:dyDescent="0.2">
      <c r="A4962" s="100">
        <v>4961</v>
      </c>
      <c r="B4962" s="100">
        <v>5005</v>
      </c>
      <c r="C4962" s="4" t="s">
        <v>7</v>
      </c>
      <c r="D4962" s="100">
        <v>1912</v>
      </c>
      <c r="E4962" s="100">
        <v>157</v>
      </c>
      <c r="F4962" s="2">
        <v>0</v>
      </c>
      <c r="G4962" s="100">
        <v>0</v>
      </c>
    </row>
    <row r="4963" spans="1:7" ht="13.5" customHeight="1" x14ac:dyDescent="0.2">
      <c r="A4963" s="100">
        <v>4962</v>
      </c>
      <c r="B4963" s="100">
        <v>5006</v>
      </c>
      <c r="C4963" s="4" t="s">
        <v>7</v>
      </c>
      <c r="D4963" s="100">
        <v>1913</v>
      </c>
      <c r="E4963" s="100">
        <v>157</v>
      </c>
      <c r="F4963" s="2">
        <v>0</v>
      </c>
      <c r="G4963" s="100">
        <v>0</v>
      </c>
    </row>
    <row r="4964" spans="1:7" ht="13.5" customHeight="1" x14ac:dyDescent="0.2">
      <c r="A4964" s="100">
        <v>4963</v>
      </c>
      <c r="B4964" s="100">
        <v>5007</v>
      </c>
      <c r="C4964" s="4" t="s">
        <v>7</v>
      </c>
      <c r="D4964" s="100">
        <v>1914</v>
      </c>
      <c r="E4964" s="100">
        <v>157</v>
      </c>
      <c r="F4964" s="2">
        <v>0</v>
      </c>
      <c r="G4964" s="100">
        <v>0</v>
      </c>
    </row>
    <row r="4965" spans="1:7" ht="13.5" customHeight="1" x14ac:dyDescent="0.2">
      <c r="A4965" s="100">
        <v>4964</v>
      </c>
      <c r="B4965" s="100">
        <v>5008</v>
      </c>
      <c r="C4965" s="4" t="s">
        <v>7</v>
      </c>
      <c r="D4965" s="100">
        <v>1915</v>
      </c>
      <c r="E4965" s="100">
        <v>157</v>
      </c>
      <c r="F4965" s="2">
        <v>0</v>
      </c>
      <c r="G4965" s="100">
        <v>0</v>
      </c>
    </row>
    <row r="4966" spans="1:7" ht="13.5" customHeight="1" x14ac:dyDescent="0.2">
      <c r="A4966" s="100">
        <v>4965</v>
      </c>
      <c r="B4966" s="100">
        <v>5009</v>
      </c>
      <c r="C4966" s="4" t="s">
        <v>7</v>
      </c>
      <c r="D4966" s="100">
        <v>1916</v>
      </c>
      <c r="E4966" s="100">
        <v>157</v>
      </c>
      <c r="F4966" s="2">
        <v>0</v>
      </c>
      <c r="G4966" s="100">
        <v>0</v>
      </c>
    </row>
    <row r="4967" spans="1:7" ht="13.5" customHeight="1" x14ac:dyDescent="0.2">
      <c r="A4967" s="100">
        <v>4966</v>
      </c>
      <c r="B4967" s="100">
        <v>5010</v>
      </c>
      <c r="C4967" s="4" t="s">
        <v>7</v>
      </c>
      <c r="D4967" s="100">
        <v>1917</v>
      </c>
      <c r="E4967" s="100">
        <v>157</v>
      </c>
      <c r="F4967" s="2">
        <v>0</v>
      </c>
      <c r="G4967" s="100">
        <v>0</v>
      </c>
    </row>
    <row r="4968" spans="1:7" ht="13.5" customHeight="1" x14ac:dyDescent="0.2">
      <c r="A4968" s="100">
        <v>4967</v>
      </c>
      <c r="B4968" s="100">
        <v>5011</v>
      </c>
      <c r="C4968" s="4" t="s">
        <v>7</v>
      </c>
      <c r="D4968" s="100">
        <v>1918</v>
      </c>
      <c r="E4968" s="100">
        <v>157</v>
      </c>
      <c r="F4968" s="2">
        <v>0</v>
      </c>
      <c r="G4968" s="100">
        <v>0</v>
      </c>
    </row>
    <row r="4969" spans="1:7" ht="13.5" customHeight="1" x14ac:dyDescent="0.2">
      <c r="A4969" s="100">
        <v>4968</v>
      </c>
      <c r="B4969" s="100">
        <v>5012</v>
      </c>
      <c r="C4969" s="4" t="s">
        <v>7</v>
      </c>
      <c r="D4969" s="100">
        <v>1920</v>
      </c>
      <c r="E4969" s="100">
        <v>157</v>
      </c>
      <c r="F4969" s="2">
        <v>0</v>
      </c>
      <c r="G4969" s="100">
        <v>0</v>
      </c>
    </row>
    <row r="4970" spans="1:7" ht="13.5" customHeight="1" x14ac:dyDescent="0.2">
      <c r="A4970" s="100">
        <v>4969</v>
      </c>
      <c r="B4970" s="100">
        <v>5013</v>
      </c>
      <c r="C4970" s="4" t="s">
        <v>7</v>
      </c>
      <c r="D4970" s="100">
        <v>1922</v>
      </c>
      <c r="E4970" s="100">
        <v>157</v>
      </c>
      <c r="F4970" s="2">
        <v>0</v>
      </c>
      <c r="G4970" s="100">
        <v>0</v>
      </c>
    </row>
    <row r="4971" spans="1:7" ht="13.5" customHeight="1" x14ac:dyDescent="0.2">
      <c r="A4971" s="100">
        <v>4970</v>
      </c>
      <c r="B4971" s="100">
        <v>5014</v>
      </c>
      <c r="C4971" s="4" t="s">
        <v>7</v>
      </c>
      <c r="D4971" s="100">
        <v>1923</v>
      </c>
      <c r="E4971" s="100">
        <v>157</v>
      </c>
      <c r="F4971" s="2">
        <v>0</v>
      </c>
      <c r="G4971" s="100">
        <v>0</v>
      </c>
    </row>
    <row r="4972" spans="1:7" ht="13.5" customHeight="1" x14ac:dyDescent="0.2">
      <c r="A4972" s="100">
        <v>4971</v>
      </c>
      <c r="B4972" s="100">
        <v>5015</v>
      </c>
      <c r="C4972" s="4" t="s">
        <v>7</v>
      </c>
      <c r="D4972" s="100">
        <v>1924</v>
      </c>
      <c r="E4972" s="100">
        <v>157</v>
      </c>
      <c r="F4972" s="2">
        <v>0</v>
      </c>
      <c r="G4972" s="100">
        <v>0</v>
      </c>
    </row>
    <row r="4973" spans="1:7" ht="13.5" customHeight="1" x14ac:dyDescent="0.2">
      <c r="A4973" s="100">
        <v>4972</v>
      </c>
      <c r="B4973" s="100">
        <v>5016</v>
      </c>
      <c r="C4973" s="4" t="s">
        <v>7</v>
      </c>
      <c r="D4973" s="100">
        <v>1925</v>
      </c>
      <c r="E4973" s="100">
        <v>157</v>
      </c>
      <c r="F4973" s="2">
        <v>0</v>
      </c>
      <c r="G4973" s="100">
        <v>0</v>
      </c>
    </row>
    <row r="4974" spans="1:7" ht="13.5" customHeight="1" x14ac:dyDescent="0.2">
      <c r="A4974" s="100">
        <v>4973</v>
      </c>
      <c r="B4974" s="100">
        <v>5017</v>
      </c>
      <c r="C4974" s="4" t="s">
        <v>7</v>
      </c>
      <c r="D4974" s="100">
        <v>1926</v>
      </c>
      <c r="E4974" s="100">
        <v>157</v>
      </c>
      <c r="F4974" s="2">
        <v>0</v>
      </c>
      <c r="G4974" s="100">
        <v>0</v>
      </c>
    </row>
    <row r="4975" spans="1:7" ht="13.5" customHeight="1" x14ac:dyDescent="0.2">
      <c r="A4975" s="100">
        <v>4974</v>
      </c>
      <c r="B4975" s="100">
        <v>5018</v>
      </c>
      <c r="C4975" s="4" t="s">
        <v>7</v>
      </c>
      <c r="D4975" s="100">
        <v>1927</v>
      </c>
      <c r="E4975" s="100">
        <v>157</v>
      </c>
      <c r="F4975" s="2">
        <v>0</v>
      </c>
      <c r="G4975" s="100">
        <v>0</v>
      </c>
    </row>
    <row r="4976" spans="1:7" ht="13.5" customHeight="1" x14ac:dyDescent="0.2">
      <c r="A4976" s="100">
        <v>4975</v>
      </c>
      <c r="B4976" s="100">
        <v>5019</v>
      </c>
      <c r="C4976" s="4" t="s">
        <v>7</v>
      </c>
      <c r="D4976" s="100">
        <v>1928</v>
      </c>
      <c r="E4976" s="100">
        <v>157</v>
      </c>
      <c r="F4976" s="2">
        <v>0</v>
      </c>
      <c r="G4976" s="100">
        <v>0</v>
      </c>
    </row>
    <row r="4977" spans="1:7" ht="13.5" customHeight="1" x14ac:dyDescent="0.2">
      <c r="A4977" s="100">
        <v>4976</v>
      </c>
      <c r="B4977" s="100">
        <v>5020</v>
      </c>
      <c r="C4977" s="4" t="s">
        <v>7</v>
      </c>
      <c r="D4977" s="100">
        <v>1929</v>
      </c>
      <c r="E4977" s="100">
        <v>157</v>
      </c>
      <c r="F4977" s="2">
        <v>0</v>
      </c>
      <c r="G4977" s="100">
        <v>0</v>
      </c>
    </row>
    <row r="4978" spans="1:7" ht="13.5" customHeight="1" x14ac:dyDescent="0.2">
      <c r="A4978" s="100">
        <v>4977</v>
      </c>
      <c r="B4978" s="100">
        <v>5021</v>
      </c>
      <c r="C4978" s="4" t="s">
        <v>7</v>
      </c>
      <c r="D4978" s="100">
        <v>1702</v>
      </c>
      <c r="E4978" s="100">
        <v>29</v>
      </c>
      <c r="F4978" s="2">
        <v>0</v>
      </c>
      <c r="G4978" s="100">
        <v>0</v>
      </c>
    </row>
    <row r="4979" spans="1:7" ht="13.5" customHeight="1" x14ac:dyDescent="0.2">
      <c r="A4979" s="100">
        <v>4978</v>
      </c>
      <c r="B4979" s="100">
        <v>5022</v>
      </c>
      <c r="C4979" s="4" t="s">
        <v>7</v>
      </c>
      <c r="D4979" s="100">
        <v>1703</v>
      </c>
      <c r="E4979" s="100">
        <v>29</v>
      </c>
      <c r="F4979" s="2">
        <v>0</v>
      </c>
      <c r="G4979" s="100">
        <v>0</v>
      </c>
    </row>
    <row r="4980" spans="1:7" ht="13.5" customHeight="1" x14ac:dyDescent="0.2">
      <c r="A4980" s="100">
        <v>4979</v>
      </c>
      <c r="B4980" s="100">
        <v>5023</v>
      </c>
      <c r="C4980" s="4" t="s">
        <v>7</v>
      </c>
      <c r="D4980" s="100">
        <v>1705</v>
      </c>
      <c r="E4980" s="100">
        <v>29</v>
      </c>
      <c r="F4980" s="2">
        <v>0</v>
      </c>
      <c r="G4980" s="100">
        <v>0</v>
      </c>
    </row>
    <row r="4981" spans="1:7" ht="13.5" customHeight="1" x14ac:dyDescent="0.2">
      <c r="A4981" s="100">
        <v>4980</v>
      </c>
      <c r="B4981" s="100">
        <v>5024</v>
      </c>
      <c r="C4981" s="4" t="s">
        <v>7</v>
      </c>
      <c r="D4981" s="100">
        <v>1706</v>
      </c>
      <c r="E4981" s="100">
        <v>29</v>
      </c>
      <c r="F4981" s="2">
        <v>0</v>
      </c>
      <c r="G4981" s="100">
        <v>0</v>
      </c>
    </row>
    <row r="4982" spans="1:7" ht="13.5" customHeight="1" x14ac:dyDescent="0.2">
      <c r="A4982" s="100">
        <v>4981</v>
      </c>
      <c r="B4982" s="100">
        <v>5025</v>
      </c>
      <c r="C4982" s="4" t="s">
        <v>7</v>
      </c>
      <c r="D4982" s="100">
        <v>1707</v>
      </c>
      <c r="E4982" s="100">
        <v>29</v>
      </c>
      <c r="F4982" s="2">
        <v>0</v>
      </c>
      <c r="G4982" s="100">
        <v>0</v>
      </c>
    </row>
    <row r="4983" spans="1:7" ht="13.5" customHeight="1" x14ac:dyDescent="0.2">
      <c r="A4983" s="100">
        <v>4982</v>
      </c>
      <c r="B4983" s="100">
        <v>5026</v>
      </c>
      <c r="C4983" s="4" t="s">
        <v>7</v>
      </c>
      <c r="D4983" s="100">
        <v>1708</v>
      </c>
      <c r="E4983" s="100">
        <v>29</v>
      </c>
      <c r="F4983" s="2">
        <v>0</v>
      </c>
      <c r="G4983" s="100">
        <v>0</v>
      </c>
    </row>
    <row r="4984" spans="1:7" ht="13.5" customHeight="1" x14ac:dyDescent="0.2">
      <c r="A4984" s="100">
        <v>4983</v>
      </c>
      <c r="B4984" s="100">
        <v>5027</v>
      </c>
      <c r="C4984" s="4" t="s">
        <v>7</v>
      </c>
      <c r="D4984" s="100">
        <v>1709</v>
      </c>
      <c r="E4984" s="100">
        <v>29</v>
      </c>
      <c r="F4984" s="2">
        <v>0</v>
      </c>
      <c r="G4984" s="100">
        <v>0</v>
      </c>
    </row>
    <row r="4985" spans="1:7" ht="13.5" customHeight="1" x14ac:dyDescent="0.2">
      <c r="A4985" s="100">
        <v>4984</v>
      </c>
      <c r="B4985" s="100">
        <v>5028</v>
      </c>
      <c r="C4985" s="4" t="s">
        <v>7</v>
      </c>
      <c r="D4985" s="100">
        <v>1710</v>
      </c>
      <c r="E4985" s="100">
        <v>29</v>
      </c>
      <c r="F4985" s="2">
        <v>0</v>
      </c>
      <c r="G4985" s="100">
        <v>0</v>
      </c>
    </row>
    <row r="4986" spans="1:7" ht="13.5" customHeight="1" x14ac:dyDescent="0.2">
      <c r="A4986" s="100">
        <v>4985</v>
      </c>
      <c r="B4986" s="100">
        <v>5029</v>
      </c>
      <c r="C4986" s="4" t="s">
        <v>7</v>
      </c>
      <c r="D4986" s="100">
        <v>1711</v>
      </c>
      <c r="E4986" s="100">
        <v>29</v>
      </c>
      <c r="F4986" s="2">
        <v>0</v>
      </c>
      <c r="G4986" s="100">
        <v>0</v>
      </c>
    </row>
    <row r="4987" spans="1:7" ht="13.5" customHeight="1" x14ac:dyDescent="0.2">
      <c r="A4987" s="100">
        <v>4986</v>
      </c>
      <c r="B4987" s="100">
        <v>5030</v>
      </c>
      <c r="C4987" s="4" t="s">
        <v>7</v>
      </c>
      <c r="D4987" s="100">
        <v>1712</v>
      </c>
      <c r="E4987" s="100">
        <v>29</v>
      </c>
      <c r="F4987" s="2">
        <v>0</v>
      </c>
      <c r="G4987" s="100">
        <v>0</v>
      </c>
    </row>
    <row r="4988" spans="1:7" ht="13.5" customHeight="1" x14ac:dyDescent="0.2">
      <c r="A4988" s="100">
        <v>4987</v>
      </c>
      <c r="B4988" s="100">
        <v>5031</v>
      </c>
      <c r="C4988" s="4" t="s">
        <v>7</v>
      </c>
      <c r="D4988" s="100">
        <v>1713</v>
      </c>
      <c r="E4988" s="100">
        <v>29</v>
      </c>
      <c r="F4988" s="2">
        <v>0</v>
      </c>
      <c r="G4988" s="100">
        <v>0</v>
      </c>
    </row>
    <row r="4989" spans="1:7" ht="13.5" customHeight="1" x14ac:dyDescent="0.2">
      <c r="A4989" s="100">
        <v>4988</v>
      </c>
      <c r="B4989" s="100">
        <v>5032</v>
      </c>
      <c r="C4989" s="4" t="s">
        <v>7</v>
      </c>
      <c r="D4989" s="100">
        <v>1715</v>
      </c>
      <c r="E4989" s="100">
        <v>29</v>
      </c>
      <c r="F4989" s="2">
        <v>0</v>
      </c>
      <c r="G4989" s="100">
        <v>0</v>
      </c>
    </row>
    <row r="4990" spans="1:7" ht="13.5" customHeight="1" x14ac:dyDescent="0.2">
      <c r="A4990" s="100">
        <v>4989</v>
      </c>
      <c r="B4990" s="100">
        <v>5033</v>
      </c>
      <c r="C4990" s="4" t="s">
        <v>7</v>
      </c>
      <c r="D4990" s="100">
        <v>1716</v>
      </c>
      <c r="E4990" s="100">
        <v>29</v>
      </c>
      <c r="F4990" s="2">
        <v>0</v>
      </c>
      <c r="G4990" s="100">
        <v>0</v>
      </c>
    </row>
    <row r="4991" spans="1:7" ht="13.5" customHeight="1" x14ac:dyDescent="0.2">
      <c r="A4991" s="100">
        <v>4990</v>
      </c>
      <c r="B4991" s="100">
        <v>5034</v>
      </c>
      <c r="C4991" s="4" t="s">
        <v>7</v>
      </c>
      <c r="D4991" s="100">
        <v>1717</v>
      </c>
      <c r="E4991" s="100">
        <v>29</v>
      </c>
      <c r="F4991" s="2">
        <v>0</v>
      </c>
      <c r="G4991" s="100">
        <v>0</v>
      </c>
    </row>
    <row r="4992" spans="1:7" ht="13.5" customHeight="1" x14ac:dyDescent="0.2">
      <c r="A4992" s="100">
        <v>4991</v>
      </c>
      <c r="B4992" s="100">
        <v>5035</v>
      </c>
      <c r="C4992" s="4" t="s">
        <v>7</v>
      </c>
      <c r="D4992" s="100">
        <v>1720</v>
      </c>
      <c r="E4992" s="100">
        <v>29</v>
      </c>
      <c r="F4992" s="2">
        <v>0</v>
      </c>
      <c r="G4992" s="100">
        <v>0</v>
      </c>
    </row>
    <row r="4993" spans="1:7" ht="13.5" customHeight="1" x14ac:dyDescent="0.2">
      <c r="A4993" s="100">
        <v>4992</v>
      </c>
      <c r="B4993" s="100">
        <v>5036</v>
      </c>
      <c r="C4993" s="4" t="s">
        <v>7</v>
      </c>
      <c r="D4993" s="100">
        <v>1722</v>
      </c>
      <c r="E4993" s="100">
        <v>29</v>
      </c>
      <c r="F4993" s="2">
        <v>0</v>
      </c>
      <c r="G4993" s="100">
        <v>0</v>
      </c>
    </row>
    <row r="4994" spans="1:7" ht="13.5" customHeight="1" x14ac:dyDescent="0.2">
      <c r="A4994" s="100">
        <v>4993</v>
      </c>
      <c r="B4994" s="100">
        <v>5037</v>
      </c>
      <c r="C4994" s="4" t="s">
        <v>7</v>
      </c>
      <c r="D4994" s="100">
        <v>1723</v>
      </c>
      <c r="E4994" s="100">
        <v>29</v>
      </c>
      <c r="F4994" s="2">
        <v>0</v>
      </c>
      <c r="G4994" s="100">
        <v>0</v>
      </c>
    </row>
    <row r="4995" spans="1:7" ht="13.5" customHeight="1" x14ac:dyDescent="0.2">
      <c r="A4995" s="100">
        <v>4994</v>
      </c>
      <c r="B4995" s="100">
        <v>5038</v>
      </c>
      <c r="C4995" s="4" t="s">
        <v>7</v>
      </c>
      <c r="D4995" s="100">
        <v>1724</v>
      </c>
      <c r="E4995" s="100">
        <v>29</v>
      </c>
      <c r="F4995" s="2">
        <v>0</v>
      </c>
      <c r="G4995" s="100">
        <v>0</v>
      </c>
    </row>
    <row r="4996" spans="1:7" ht="13.5" customHeight="1" x14ac:dyDescent="0.2">
      <c r="A4996" s="100">
        <v>4995</v>
      </c>
      <c r="B4996" s="100">
        <v>5039</v>
      </c>
      <c r="C4996" s="4" t="s">
        <v>7</v>
      </c>
      <c r="D4996" s="100">
        <v>1725</v>
      </c>
      <c r="E4996" s="100">
        <v>29</v>
      </c>
      <c r="F4996" s="2">
        <v>0</v>
      </c>
      <c r="G4996" s="100">
        <v>0</v>
      </c>
    </row>
    <row r="4997" spans="1:7" ht="13.5" customHeight="1" x14ac:dyDescent="0.2">
      <c r="A4997" s="100">
        <v>4996</v>
      </c>
      <c r="B4997" s="100">
        <v>5040</v>
      </c>
      <c r="C4997" s="4" t="s">
        <v>7</v>
      </c>
      <c r="D4997" s="100">
        <v>1726</v>
      </c>
      <c r="E4997" s="100">
        <v>29</v>
      </c>
      <c r="F4997" s="2">
        <v>0</v>
      </c>
      <c r="G4997" s="100">
        <v>0</v>
      </c>
    </row>
    <row r="4998" spans="1:7" ht="13.5" customHeight="1" x14ac:dyDescent="0.2">
      <c r="A4998" s="100">
        <v>4997</v>
      </c>
      <c r="B4998" s="100">
        <v>5041</v>
      </c>
      <c r="C4998" s="4" t="s">
        <v>7</v>
      </c>
      <c r="D4998" s="100">
        <v>1727</v>
      </c>
      <c r="E4998" s="100">
        <v>29</v>
      </c>
      <c r="F4998" s="2">
        <v>0</v>
      </c>
      <c r="G4998" s="100">
        <v>0</v>
      </c>
    </row>
    <row r="4999" spans="1:7" ht="13.5" customHeight="1" x14ac:dyDescent="0.2">
      <c r="A4999" s="100">
        <v>4998</v>
      </c>
      <c r="B4999" s="100">
        <v>5042</v>
      </c>
      <c r="C4999" s="4" t="s">
        <v>7</v>
      </c>
      <c r="D4999" s="100">
        <v>1728</v>
      </c>
      <c r="E4999" s="100">
        <v>29</v>
      </c>
      <c r="F4999" s="2">
        <v>0</v>
      </c>
      <c r="G4999" s="100">
        <v>0</v>
      </c>
    </row>
    <row r="5000" spans="1:7" ht="13.5" customHeight="1" x14ac:dyDescent="0.2">
      <c r="A5000" s="100">
        <v>4999</v>
      </c>
      <c r="B5000" s="100">
        <v>5043</v>
      </c>
      <c r="C5000" s="4" t="s">
        <v>7</v>
      </c>
      <c r="D5000" s="100">
        <v>1729</v>
      </c>
      <c r="E5000" s="100">
        <v>29</v>
      </c>
      <c r="F5000" s="2">
        <v>0</v>
      </c>
      <c r="G5000" s="100">
        <v>0</v>
      </c>
    </row>
    <row r="5001" spans="1:7" ht="13.5" customHeight="1" x14ac:dyDescent="0.2">
      <c r="A5001" s="100">
        <v>5000</v>
      </c>
      <c r="B5001" s="100">
        <v>5044</v>
      </c>
      <c r="C5001" s="4" t="s">
        <v>7</v>
      </c>
      <c r="D5001" s="100">
        <v>1730</v>
      </c>
      <c r="E5001" s="100">
        <v>29</v>
      </c>
      <c r="F5001" s="2">
        <v>0</v>
      </c>
      <c r="G5001" s="100">
        <v>0</v>
      </c>
    </row>
    <row r="5002" spans="1:7" ht="13.5" customHeight="1" x14ac:dyDescent="0.2">
      <c r="A5002" s="100">
        <v>5001</v>
      </c>
      <c r="B5002" s="100">
        <v>5045</v>
      </c>
      <c r="C5002" s="4" t="s">
        <v>7</v>
      </c>
      <c r="D5002" s="100">
        <v>1731</v>
      </c>
      <c r="E5002" s="100">
        <v>29</v>
      </c>
      <c r="F5002" s="2">
        <v>0</v>
      </c>
      <c r="G5002" s="100">
        <v>0</v>
      </c>
    </row>
    <row r="5003" spans="1:7" ht="13.5" customHeight="1" x14ac:dyDescent="0.2">
      <c r="A5003" s="100">
        <v>5002</v>
      </c>
      <c r="B5003" s="100">
        <v>5046</v>
      </c>
      <c r="C5003" s="4" t="s">
        <v>7</v>
      </c>
      <c r="D5003" s="100">
        <v>1718</v>
      </c>
      <c r="E5003" s="100">
        <v>29</v>
      </c>
      <c r="F5003" s="2">
        <v>0</v>
      </c>
      <c r="G5003" s="100">
        <v>0</v>
      </c>
    </row>
    <row r="5004" spans="1:7" ht="13.5" customHeight="1" x14ac:dyDescent="0.2">
      <c r="A5004" s="100">
        <v>5003</v>
      </c>
      <c r="B5004" s="100">
        <v>5047</v>
      </c>
      <c r="C5004" s="4" t="s">
        <v>7</v>
      </c>
      <c r="D5004" s="100">
        <v>93</v>
      </c>
      <c r="E5004" s="100">
        <v>41</v>
      </c>
      <c r="F5004" s="2">
        <v>0</v>
      </c>
      <c r="G5004" s="100">
        <v>0</v>
      </c>
    </row>
    <row r="5005" spans="1:7" ht="13.5" customHeight="1" x14ac:dyDescent="0.2">
      <c r="A5005" s="100">
        <v>5004</v>
      </c>
      <c r="B5005" s="100">
        <v>5048</v>
      </c>
      <c r="C5005" s="4" t="s">
        <v>7</v>
      </c>
      <c r="D5005" s="100">
        <v>94</v>
      </c>
      <c r="E5005" s="100">
        <v>41</v>
      </c>
      <c r="F5005" s="2">
        <v>0</v>
      </c>
      <c r="G5005" s="100">
        <v>0</v>
      </c>
    </row>
    <row r="5006" spans="1:7" ht="13.5" customHeight="1" x14ac:dyDescent="0.2">
      <c r="A5006" s="100">
        <v>5005</v>
      </c>
      <c r="B5006" s="100">
        <v>5049</v>
      </c>
      <c r="C5006" s="4" t="s">
        <v>7</v>
      </c>
      <c r="D5006" s="100">
        <v>95</v>
      </c>
      <c r="E5006" s="100">
        <v>41</v>
      </c>
      <c r="F5006" s="2">
        <v>0</v>
      </c>
      <c r="G5006" s="100">
        <v>0</v>
      </c>
    </row>
    <row r="5007" spans="1:7" ht="13.5" customHeight="1" x14ac:dyDescent="0.2">
      <c r="A5007" s="100">
        <v>5006</v>
      </c>
      <c r="B5007" s="100">
        <v>5050</v>
      </c>
      <c r="C5007" s="4" t="s">
        <v>7</v>
      </c>
      <c r="D5007" s="100">
        <v>96</v>
      </c>
      <c r="E5007" s="100">
        <v>41</v>
      </c>
      <c r="F5007" s="2">
        <v>0</v>
      </c>
      <c r="G5007" s="100">
        <v>0</v>
      </c>
    </row>
    <row r="5008" spans="1:7" ht="13.5" customHeight="1" x14ac:dyDescent="0.2">
      <c r="A5008" s="100">
        <v>5007</v>
      </c>
      <c r="B5008" s="100">
        <v>5051</v>
      </c>
      <c r="C5008" s="4" t="s">
        <v>7</v>
      </c>
      <c r="D5008" s="100">
        <v>97</v>
      </c>
      <c r="E5008" s="100">
        <v>41</v>
      </c>
      <c r="F5008" s="2">
        <v>0</v>
      </c>
      <c r="G5008" s="100">
        <v>0</v>
      </c>
    </row>
    <row r="5009" spans="1:7" ht="13.5" customHeight="1" x14ac:dyDescent="0.2">
      <c r="A5009" s="100">
        <v>5008</v>
      </c>
      <c r="B5009" s="100">
        <v>5052</v>
      </c>
      <c r="C5009" s="4" t="s">
        <v>7</v>
      </c>
      <c r="D5009" s="100">
        <v>1930</v>
      </c>
      <c r="E5009" s="100">
        <v>157</v>
      </c>
      <c r="F5009" s="2">
        <v>0</v>
      </c>
      <c r="G5009" s="100">
        <v>0</v>
      </c>
    </row>
    <row r="5010" spans="1:7" ht="13.5" customHeight="1" x14ac:dyDescent="0.2">
      <c r="A5010" s="100">
        <v>5009</v>
      </c>
      <c r="B5010" s="100">
        <v>5053</v>
      </c>
      <c r="C5010" s="4" t="s">
        <v>7</v>
      </c>
      <c r="D5010" s="100">
        <v>1931</v>
      </c>
      <c r="E5010" s="100">
        <v>157</v>
      </c>
      <c r="F5010" s="2">
        <v>0</v>
      </c>
      <c r="G5010" s="100">
        <v>0</v>
      </c>
    </row>
    <row r="5011" spans="1:7" ht="13.5" customHeight="1" x14ac:dyDescent="0.2">
      <c r="A5011" s="100">
        <v>5010</v>
      </c>
      <c r="B5011" s="100">
        <v>5054</v>
      </c>
      <c r="C5011" s="4" t="s">
        <v>7</v>
      </c>
      <c r="D5011" s="100">
        <v>1932</v>
      </c>
      <c r="E5011" s="100">
        <v>157</v>
      </c>
      <c r="F5011" s="2">
        <v>0</v>
      </c>
      <c r="G5011" s="100">
        <v>0</v>
      </c>
    </row>
    <row r="5012" spans="1:7" ht="13.5" customHeight="1" x14ac:dyDescent="0.2">
      <c r="A5012" s="100">
        <v>5011</v>
      </c>
      <c r="B5012" s="100">
        <v>5055</v>
      </c>
      <c r="C5012" s="4" t="s">
        <v>7</v>
      </c>
      <c r="D5012" s="100">
        <v>1933</v>
      </c>
      <c r="E5012" s="100">
        <v>157</v>
      </c>
      <c r="F5012" s="2">
        <v>0</v>
      </c>
      <c r="G5012" s="100">
        <v>0</v>
      </c>
    </row>
    <row r="5013" spans="1:7" ht="13.5" customHeight="1" x14ac:dyDescent="0.2">
      <c r="A5013" s="100">
        <v>5012</v>
      </c>
      <c r="B5013" s="100">
        <v>5056</v>
      </c>
      <c r="C5013" s="4" t="s">
        <v>7</v>
      </c>
      <c r="D5013" s="100">
        <v>1934</v>
      </c>
      <c r="E5013" s="100">
        <v>157</v>
      </c>
      <c r="F5013" s="2">
        <v>0</v>
      </c>
      <c r="G5013" s="100">
        <v>0</v>
      </c>
    </row>
    <row r="5014" spans="1:7" ht="13.5" customHeight="1" x14ac:dyDescent="0.2">
      <c r="A5014" s="100">
        <v>5013</v>
      </c>
      <c r="B5014" s="100">
        <v>5057</v>
      </c>
      <c r="C5014" s="4" t="s">
        <v>7</v>
      </c>
      <c r="D5014" s="100">
        <v>1935</v>
      </c>
      <c r="E5014" s="100">
        <v>157</v>
      </c>
      <c r="F5014" s="2">
        <v>0</v>
      </c>
      <c r="G5014" s="100">
        <v>0</v>
      </c>
    </row>
    <row r="5015" spans="1:7" ht="13.5" customHeight="1" x14ac:dyDescent="0.2">
      <c r="A5015" s="100">
        <v>5014</v>
      </c>
      <c r="B5015" s="100">
        <v>5058</v>
      </c>
      <c r="C5015" s="4" t="s">
        <v>7</v>
      </c>
      <c r="D5015" s="100">
        <v>1936</v>
      </c>
      <c r="E5015" s="100">
        <v>157</v>
      </c>
      <c r="F5015" s="2">
        <v>0</v>
      </c>
      <c r="G5015" s="100">
        <v>0</v>
      </c>
    </row>
    <row r="5016" spans="1:7" ht="13.5" customHeight="1" x14ac:dyDescent="0.2">
      <c r="A5016" s="100">
        <v>5015</v>
      </c>
      <c r="B5016" s="100">
        <v>5059</v>
      </c>
      <c r="C5016" s="4" t="s">
        <v>7</v>
      </c>
      <c r="D5016" s="100">
        <v>1937</v>
      </c>
      <c r="E5016" s="100">
        <v>157</v>
      </c>
      <c r="F5016" s="2">
        <v>0</v>
      </c>
      <c r="G5016" s="100">
        <v>0</v>
      </c>
    </row>
    <row r="5017" spans="1:7" ht="13.5" customHeight="1" x14ac:dyDescent="0.2">
      <c r="A5017" s="100">
        <v>5016</v>
      </c>
      <c r="B5017" s="100">
        <v>5060</v>
      </c>
      <c r="C5017" s="4" t="s">
        <v>7</v>
      </c>
      <c r="D5017" s="100">
        <v>1938</v>
      </c>
      <c r="E5017" s="100">
        <v>157</v>
      </c>
      <c r="F5017" s="2">
        <v>0</v>
      </c>
      <c r="G5017" s="100">
        <v>0</v>
      </c>
    </row>
    <row r="5018" spans="1:7" ht="13.5" customHeight="1" x14ac:dyDescent="0.2">
      <c r="A5018" s="100">
        <v>5017</v>
      </c>
      <c r="B5018" s="100">
        <v>5061</v>
      </c>
      <c r="C5018" s="4" t="s">
        <v>7</v>
      </c>
      <c r="D5018" s="100">
        <v>1939</v>
      </c>
      <c r="E5018" s="100">
        <v>157</v>
      </c>
      <c r="F5018" s="2">
        <v>0</v>
      </c>
      <c r="G5018" s="100">
        <v>0</v>
      </c>
    </row>
    <row r="5019" spans="1:7" ht="13.5" customHeight="1" x14ac:dyDescent="0.2">
      <c r="A5019" s="100">
        <v>5018</v>
      </c>
      <c r="B5019" s="100">
        <v>5062</v>
      </c>
      <c r="C5019" s="4" t="s">
        <v>7</v>
      </c>
      <c r="D5019" s="100">
        <v>1945</v>
      </c>
      <c r="E5019" s="100">
        <v>157</v>
      </c>
      <c r="F5019" s="2">
        <v>0</v>
      </c>
      <c r="G5019" s="100">
        <v>0</v>
      </c>
    </row>
    <row r="5020" spans="1:7" ht="13.5" customHeight="1" x14ac:dyDescent="0.2">
      <c r="A5020" s="100">
        <v>5019</v>
      </c>
      <c r="B5020" s="100">
        <v>5063</v>
      </c>
      <c r="C5020" s="4" t="s">
        <v>7</v>
      </c>
      <c r="D5020" s="100">
        <v>1946</v>
      </c>
      <c r="E5020" s="100">
        <v>157</v>
      </c>
      <c r="F5020" s="2">
        <v>0</v>
      </c>
      <c r="G5020" s="100">
        <v>0</v>
      </c>
    </row>
    <row r="5021" spans="1:7" ht="13.5" customHeight="1" x14ac:dyDescent="0.2">
      <c r="A5021" s="100">
        <v>5020</v>
      </c>
      <c r="B5021" s="100">
        <v>5064</v>
      </c>
      <c r="C5021" s="4" t="s">
        <v>7</v>
      </c>
      <c r="D5021" s="100">
        <v>1947</v>
      </c>
      <c r="E5021" s="100">
        <v>157</v>
      </c>
      <c r="F5021" s="2">
        <v>0</v>
      </c>
      <c r="G5021" s="100">
        <v>0</v>
      </c>
    </row>
    <row r="5022" spans="1:7" ht="13.5" customHeight="1" x14ac:dyDescent="0.2">
      <c r="A5022" s="100">
        <v>5021</v>
      </c>
      <c r="B5022" s="100">
        <v>5065</v>
      </c>
      <c r="C5022" s="4" t="s">
        <v>7</v>
      </c>
      <c r="D5022" s="100">
        <v>1949</v>
      </c>
      <c r="E5022" s="100">
        <v>157</v>
      </c>
      <c r="F5022" s="2">
        <v>0</v>
      </c>
      <c r="G5022" s="100">
        <v>0</v>
      </c>
    </row>
    <row r="5023" spans="1:7" ht="13.5" customHeight="1" x14ac:dyDescent="0.2">
      <c r="A5023" s="100">
        <v>5022</v>
      </c>
      <c r="B5023" s="100">
        <v>5066</v>
      </c>
      <c r="C5023" s="4" t="s">
        <v>7</v>
      </c>
      <c r="D5023" s="100">
        <v>1950</v>
      </c>
      <c r="E5023" s="100">
        <v>157</v>
      </c>
      <c r="F5023" s="2">
        <v>0</v>
      </c>
      <c r="G5023" s="100">
        <v>0</v>
      </c>
    </row>
    <row r="5024" spans="1:7" ht="13.5" customHeight="1" x14ac:dyDescent="0.2">
      <c r="A5024" s="100">
        <v>5023</v>
      </c>
      <c r="B5024" s="100">
        <v>5067</v>
      </c>
      <c r="C5024" s="4" t="s">
        <v>7</v>
      </c>
      <c r="D5024" s="100">
        <v>1951</v>
      </c>
      <c r="E5024" s="100">
        <v>157</v>
      </c>
      <c r="F5024" s="2">
        <v>0</v>
      </c>
      <c r="G5024" s="100">
        <v>0</v>
      </c>
    </row>
    <row r="5025" spans="1:7" ht="13.5" customHeight="1" x14ac:dyDescent="0.2">
      <c r="A5025" s="100">
        <v>5024</v>
      </c>
      <c r="B5025" s="100">
        <v>5068</v>
      </c>
      <c r="C5025" s="4" t="s">
        <v>7</v>
      </c>
      <c r="D5025" s="100">
        <v>1952</v>
      </c>
      <c r="E5025" s="100">
        <v>157</v>
      </c>
      <c r="F5025" s="2">
        <v>0</v>
      </c>
      <c r="G5025" s="100">
        <v>0</v>
      </c>
    </row>
    <row r="5026" spans="1:7" ht="13.5" customHeight="1" x14ac:dyDescent="0.2">
      <c r="A5026" s="100">
        <v>5025</v>
      </c>
      <c r="B5026" s="100">
        <v>5069</v>
      </c>
      <c r="C5026" s="4" t="s">
        <v>7</v>
      </c>
      <c r="D5026" s="100">
        <v>1953</v>
      </c>
      <c r="E5026" s="100">
        <v>157</v>
      </c>
      <c r="F5026" s="2">
        <v>0</v>
      </c>
      <c r="G5026" s="100">
        <v>0</v>
      </c>
    </row>
    <row r="5027" spans="1:7" ht="13.5" customHeight="1" x14ac:dyDescent="0.2">
      <c r="A5027" s="100">
        <v>5026</v>
      </c>
      <c r="B5027" s="100">
        <v>5070</v>
      </c>
      <c r="C5027" s="4" t="s">
        <v>7</v>
      </c>
      <c r="D5027" s="100">
        <v>1954</v>
      </c>
      <c r="E5027" s="100">
        <v>157</v>
      </c>
      <c r="F5027" s="2">
        <v>0</v>
      </c>
      <c r="G5027" s="100">
        <v>0</v>
      </c>
    </row>
    <row r="5028" spans="1:7" ht="13.5" customHeight="1" x14ac:dyDescent="0.2">
      <c r="A5028" s="100">
        <v>5027</v>
      </c>
      <c r="B5028" s="100">
        <v>5071</v>
      </c>
      <c r="C5028" s="4" t="s">
        <v>7</v>
      </c>
      <c r="D5028" s="100">
        <v>1955</v>
      </c>
      <c r="E5028" s="100">
        <v>157</v>
      </c>
      <c r="F5028" s="2">
        <v>0</v>
      </c>
      <c r="G5028" s="100">
        <v>0</v>
      </c>
    </row>
    <row r="5029" spans="1:7" ht="13.5" customHeight="1" x14ac:dyDescent="0.2">
      <c r="A5029" s="100">
        <v>5028</v>
      </c>
      <c r="B5029" s="100">
        <v>5072</v>
      </c>
      <c r="C5029" s="4" t="s">
        <v>7</v>
      </c>
      <c r="D5029" s="100">
        <v>1956</v>
      </c>
      <c r="E5029" s="100">
        <v>157</v>
      </c>
      <c r="F5029" s="2">
        <v>0</v>
      </c>
      <c r="G5029" s="100">
        <v>0</v>
      </c>
    </row>
    <row r="5030" spans="1:7" ht="13.5" customHeight="1" x14ac:dyDescent="0.2">
      <c r="A5030" s="100">
        <v>5029</v>
      </c>
      <c r="B5030" s="100">
        <v>5073</v>
      </c>
      <c r="C5030" s="4" t="s">
        <v>7</v>
      </c>
      <c r="D5030" s="100">
        <v>1957</v>
      </c>
      <c r="E5030" s="100">
        <v>157</v>
      </c>
      <c r="F5030" s="2">
        <v>0</v>
      </c>
      <c r="G5030" s="100">
        <v>0</v>
      </c>
    </row>
    <row r="5031" spans="1:7" ht="13.5" customHeight="1" x14ac:dyDescent="0.2">
      <c r="A5031" s="100">
        <v>5030</v>
      </c>
      <c r="B5031" s="100">
        <v>5074</v>
      </c>
      <c r="C5031" s="4" t="s">
        <v>7</v>
      </c>
      <c r="D5031" s="100">
        <v>1958</v>
      </c>
      <c r="E5031" s="100">
        <v>157</v>
      </c>
      <c r="F5031" s="2">
        <v>0</v>
      </c>
      <c r="G5031" s="100">
        <v>0</v>
      </c>
    </row>
    <row r="5032" spans="1:7" ht="13.5" customHeight="1" x14ac:dyDescent="0.2">
      <c r="A5032" s="100">
        <v>5031</v>
      </c>
      <c r="B5032" s="100">
        <v>5075</v>
      </c>
      <c r="C5032" s="4" t="s">
        <v>7</v>
      </c>
      <c r="D5032" s="100">
        <v>1959</v>
      </c>
      <c r="E5032" s="100">
        <v>157</v>
      </c>
      <c r="F5032" s="2">
        <v>0</v>
      </c>
      <c r="G5032" s="100">
        <v>0</v>
      </c>
    </row>
    <row r="5033" spans="1:7" ht="13.5" customHeight="1" x14ac:dyDescent="0.2">
      <c r="A5033" s="100">
        <v>5032</v>
      </c>
      <c r="B5033" s="100">
        <v>5076</v>
      </c>
      <c r="C5033" s="4" t="s">
        <v>7</v>
      </c>
      <c r="D5033" s="100">
        <v>1960</v>
      </c>
      <c r="E5033" s="100">
        <v>157</v>
      </c>
      <c r="F5033" s="2">
        <v>0</v>
      </c>
      <c r="G5033" s="100">
        <v>0</v>
      </c>
    </row>
    <row r="5034" spans="1:7" ht="13.5" customHeight="1" x14ac:dyDescent="0.2">
      <c r="A5034" s="100">
        <v>5033</v>
      </c>
      <c r="B5034" s="100">
        <v>5077</v>
      </c>
      <c r="C5034" s="4" t="s">
        <v>7</v>
      </c>
      <c r="D5034" s="100">
        <v>1961</v>
      </c>
      <c r="E5034" s="100">
        <v>157</v>
      </c>
      <c r="F5034" s="2">
        <v>0</v>
      </c>
      <c r="G5034" s="100">
        <v>0</v>
      </c>
    </row>
    <row r="5035" spans="1:7" ht="13.5" customHeight="1" x14ac:dyDescent="0.2">
      <c r="A5035" s="100">
        <v>5034</v>
      </c>
      <c r="B5035" s="100">
        <v>5078</v>
      </c>
      <c r="C5035" s="4" t="s">
        <v>7</v>
      </c>
      <c r="D5035" s="100">
        <v>1962</v>
      </c>
      <c r="E5035" s="100">
        <v>157</v>
      </c>
      <c r="F5035" s="2">
        <v>0</v>
      </c>
      <c r="G5035" s="100">
        <v>0</v>
      </c>
    </row>
    <row r="5036" spans="1:7" ht="13.5" customHeight="1" x14ac:dyDescent="0.2">
      <c r="A5036" s="100">
        <v>5035</v>
      </c>
      <c r="B5036" s="100">
        <v>5079</v>
      </c>
      <c r="C5036" s="4" t="s">
        <v>7</v>
      </c>
      <c r="D5036" s="100">
        <v>1963</v>
      </c>
      <c r="E5036" s="100">
        <v>157</v>
      </c>
      <c r="F5036" s="2">
        <v>0</v>
      </c>
      <c r="G5036" s="100">
        <v>0</v>
      </c>
    </row>
    <row r="5037" spans="1:7" ht="13.5" customHeight="1" x14ac:dyDescent="0.2">
      <c r="A5037" s="100">
        <v>5036</v>
      </c>
      <c r="B5037" s="100">
        <v>5080</v>
      </c>
      <c r="C5037" s="4" t="s">
        <v>7</v>
      </c>
      <c r="D5037" s="100">
        <v>1964</v>
      </c>
      <c r="E5037" s="100">
        <v>157</v>
      </c>
      <c r="F5037" s="2">
        <v>0</v>
      </c>
      <c r="G5037" s="100">
        <v>0</v>
      </c>
    </row>
    <row r="5038" spans="1:7" ht="13.5" customHeight="1" x14ac:dyDescent="0.2">
      <c r="A5038" s="100">
        <v>5037</v>
      </c>
      <c r="B5038" s="100">
        <v>5081</v>
      </c>
      <c r="C5038" s="4" t="s">
        <v>7</v>
      </c>
      <c r="D5038" s="100">
        <v>1965</v>
      </c>
      <c r="E5038" s="100">
        <v>157</v>
      </c>
      <c r="F5038" s="2">
        <v>0</v>
      </c>
      <c r="G5038" s="100">
        <v>0</v>
      </c>
    </row>
    <row r="5039" spans="1:7" ht="13.5" customHeight="1" x14ac:dyDescent="0.2">
      <c r="A5039" s="100">
        <v>5038</v>
      </c>
      <c r="B5039" s="100">
        <v>5082</v>
      </c>
      <c r="C5039" s="4" t="s">
        <v>7</v>
      </c>
      <c r="D5039" s="100">
        <v>1966</v>
      </c>
      <c r="E5039" s="100">
        <v>157</v>
      </c>
      <c r="F5039" s="2">
        <v>0</v>
      </c>
      <c r="G5039" s="100">
        <v>0</v>
      </c>
    </row>
    <row r="5040" spans="1:7" ht="13.5" customHeight="1" x14ac:dyDescent="0.2">
      <c r="A5040" s="100">
        <v>5039</v>
      </c>
      <c r="B5040" s="100">
        <v>5083</v>
      </c>
      <c r="C5040" s="4" t="s">
        <v>7</v>
      </c>
      <c r="D5040" s="100">
        <v>1967</v>
      </c>
      <c r="E5040" s="100">
        <v>157</v>
      </c>
      <c r="F5040" s="2">
        <v>0</v>
      </c>
      <c r="G5040" s="100">
        <v>0</v>
      </c>
    </row>
    <row r="5041" spans="1:7" ht="13.5" customHeight="1" x14ac:dyDescent="0.2">
      <c r="A5041" s="100">
        <v>5040</v>
      </c>
      <c r="B5041" s="100">
        <v>5084</v>
      </c>
      <c r="C5041" s="4" t="s">
        <v>7</v>
      </c>
      <c r="D5041" s="100">
        <v>1968</v>
      </c>
      <c r="E5041" s="100">
        <v>157</v>
      </c>
      <c r="F5041" s="2">
        <v>0</v>
      </c>
      <c r="G5041" s="100">
        <v>0</v>
      </c>
    </row>
    <row r="5042" spans="1:7" ht="13.5" customHeight="1" x14ac:dyDescent="0.2">
      <c r="A5042" s="100">
        <v>5041</v>
      </c>
      <c r="B5042" s="100">
        <v>5085</v>
      </c>
      <c r="C5042" s="4" t="s">
        <v>7</v>
      </c>
      <c r="D5042" s="100">
        <v>1969</v>
      </c>
      <c r="E5042" s="100">
        <v>157</v>
      </c>
      <c r="F5042" s="2">
        <v>0</v>
      </c>
      <c r="G5042" s="100">
        <v>0</v>
      </c>
    </row>
    <row r="5043" spans="1:7" ht="13.5" customHeight="1" x14ac:dyDescent="0.2">
      <c r="A5043" s="100">
        <v>5042</v>
      </c>
      <c r="B5043" s="100">
        <v>5086</v>
      </c>
      <c r="C5043" s="4" t="s">
        <v>7</v>
      </c>
      <c r="D5043" s="100">
        <v>1970</v>
      </c>
      <c r="E5043" s="100">
        <v>157</v>
      </c>
      <c r="F5043" s="2">
        <v>0</v>
      </c>
      <c r="G5043" s="100">
        <v>0</v>
      </c>
    </row>
    <row r="5044" spans="1:7" ht="13.5" customHeight="1" x14ac:dyDescent="0.2">
      <c r="A5044" s="100">
        <v>5043</v>
      </c>
      <c r="B5044" s="100">
        <v>5087</v>
      </c>
      <c r="C5044" s="4" t="s">
        <v>7</v>
      </c>
      <c r="D5044" s="100">
        <v>1971</v>
      </c>
      <c r="E5044" s="100">
        <v>157</v>
      </c>
      <c r="F5044" s="2">
        <v>0</v>
      </c>
      <c r="G5044" s="100">
        <v>0</v>
      </c>
    </row>
    <row r="5045" spans="1:7" ht="13.5" customHeight="1" x14ac:dyDescent="0.2">
      <c r="A5045" s="100">
        <v>5044</v>
      </c>
      <c r="B5045" s="100">
        <v>5088</v>
      </c>
      <c r="C5045" s="4" t="s">
        <v>7</v>
      </c>
      <c r="D5045" s="100">
        <v>1972</v>
      </c>
      <c r="E5045" s="100">
        <v>157</v>
      </c>
      <c r="F5045" s="2">
        <v>0</v>
      </c>
      <c r="G5045" s="100">
        <v>0</v>
      </c>
    </row>
    <row r="5046" spans="1:7" ht="13.5" customHeight="1" x14ac:dyDescent="0.2">
      <c r="A5046" s="100">
        <v>5045</v>
      </c>
      <c r="B5046" s="100">
        <v>5089</v>
      </c>
      <c r="C5046" s="4" t="s">
        <v>7</v>
      </c>
      <c r="D5046" s="100">
        <v>1973</v>
      </c>
      <c r="E5046" s="100">
        <v>157</v>
      </c>
      <c r="F5046" s="2">
        <v>0</v>
      </c>
      <c r="G5046" s="100">
        <v>0</v>
      </c>
    </row>
    <row r="5047" spans="1:7" ht="13.5" customHeight="1" x14ac:dyDescent="0.2">
      <c r="A5047" s="100">
        <v>5046</v>
      </c>
      <c r="B5047" s="100">
        <v>5090</v>
      </c>
      <c r="C5047" s="4" t="s">
        <v>7</v>
      </c>
      <c r="D5047" s="100">
        <v>1974</v>
      </c>
      <c r="E5047" s="100">
        <v>157</v>
      </c>
      <c r="F5047" s="2">
        <v>0</v>
      </c>
      <c r="G5047" s="100">
        <v>0</v>
      </c>
    </row>
    <row r="5048" spans="1:7" ht="13.5" customHeight="1" x14ac:dyDescent="0.2">
      <c r="A5048" s="100">
        <v>5047</v>
      </c>
      <c r="B5048" s="100">
        <v>5091</v>
      </c>
      <c r="C5048" s="4" t="s">
        <v>7</v>
      </c>
      <c r="D5048" s="100">
        <v>1975</v>
      </c>
      <c r="E5048" s="100">
        <v>157</v>
      </c>
      <c r="F5048" s="2">
        <v>0</v>
      </c>
      <c r="G5048" s="100">
        <v>0</v>
      </c>
    </row>
    <row r="5049" spans="1:7" ht="13.5" customHeight="1" x14ac:dyDescent="0.2">
      <c r="A5049" s="100">
        <v>5048</v>
      </c>
      <c r="B5049" s="100">
        <v>5092</v>
      </c>
      <c r="C5049" s="4" t="s">
        <v>7</v>
      </c>
      <c r="D5049" s="100">
        <v>1976</v>
      </c>
      <c r="E5049" s="100">
        <v>157</v>
      </c>
      <c r="F5049" s="2">
        <v>0</v>
      </c>
      <c r="G5049" s="100">
        <v>0</v>
      </c>
    </row>
    <row r="5050" spans="1:7" ht="13.5" customHeight="1" x14ac:dyDescent="0.2">
      <c r="A5050" s="100">
        <v>5049</v>
      </c>
      <c r="B5050" s="100">
        <v>5093</v>
      </c>
      <c r="C5050" s="4" t="s">
        <v>7</v>
      </c>
      <c r="D5050" s="100">
        <v>1977</v>
      </c>
      <c r="E5050" s="100">
        <v>157</v>
      </c>
      <c r="F5050" s="2">
        <v>0</v>
      </c>
      <c r="G5050" s="100">
        <v>0</v>
      </c>
    </row>
    <row r="5051" spans="1:7" ht="13.5" customHeight="1" x14ac:dyDescent="0.2">
      <c r="A5051" s="100">
        <v>5050</v>
      </c>
      <c r="B5051" s="100">
        <v>5094</v>
      </c>
      <c r="C5051" s="4" t="s">
        <v>7</v>
      </c>
      <c r="D5051" s="100">
        <v>1978</v>
      </c>
      <c r="E5051" s="100">
        <v>157</v>
      </c>
      <c r="F5051" s="2">
        <v>0</v>
      </c>
      <c r="G5051" s="100">
        <v>0</v>
      </c>
    </row>
    <row r="5052" spans="1:7" ht="13.5" customHeight="1" x14ac:dyDescent="0.2">
      <c r="A5052" s="100">
        <v>5051</v>
      </c>
      <c r="B5052" s="100">
        <v>5095</v>
      </c>
      <c r="C5052" s="4" t="s">
        <v>7</v>
      </c>
      <c r="D5052" s="100">
        <v>1979</v>
      </c>
      <c r="E5052" s="100">
        <v>157</v>
      </c>
      <c r="F5052" s="2">
        <v>0</v>
      </c>
      <c r="G5052" s="100">
        <v>0</v>
      </c>
    </row>
    <row r="5053" spans="1:7" ht="13.5" customHeight="1" x14ac:dyDescent="0.2">
      <c r="A5053" s="100">
        <v>5052</v>
      </c>
      <c r="B5053" s="100">
        <v>5096</v>
      </c>
      <c r="C5053" s="4" t="s">
        <v>7</v>
      </c>
      <c r="D5053" s="100">
        <v>122</v>
      </c>
      <c r="E5053" s="100">
        <v>171</v>
      </c>
      <c r="F5053" s="2">
        <v>0</v>
      </c>
      <c r="G5053" s="100">
        <v>0</v>
      </c>
    </row>
    <row r="5054" spans="1:7" ht="13.5" customHeight="1" x14ac:dyDescent="0.2">
      <c r="A5054" s="100">
        <v>5053</v>
      </c>
      <c r="B5054" s="100">
        <v>5097</v>
      </c>
      <c r="C5054" s="4" t="s">
        <v>7</v>
      </c>
      <c r="D5054" s="100">
        <v>123</v>
      </c>
      <c r="E5054" s="100">
        <v>171</v>
      </c>
      <c r="F5054" s="2">
        <v>0</v>
      </c>
      <c r="G5054" s="100">
        <v>0</v>
      </c>
    </row>
    <row r="5055" spans="1:7" ht="13.5" customHeight="1" x14ac:dyDescent="0.2">
      <c r="A5055" s="100">
        <v>5054</v>
      </c>
      <c r="B5055" s="100">
        <v>5098</v>
      </c>
      <c r="C5055" s="4" t="s">
        <v>7</v>
      </c>
      <c r="D5055" s="100">
        <v>124</v>
      </c>
      <c r="E5055" s="100">
        <v>171</v>
      </c>
      <c r="F5055" s="2">
        <v>0</v>
      </c>
      <c r="G5055" s="100">
        <v>0</v>
      </c>
    </row>
    <row r="5056" spans="1:7" ht="13.5" customHeight="1" x14ac:dyDescent="0.2">
      <c r="A5056" s="100">
        <v>5055</v>
      </c>
      <c r="B5056" s="100">
        <v>5099</v>
      </c>
      <c r="C5056" s="4" t="s">
        <v>7</v>
      </c>
      <c r="D5056" s="100">
        <v>125</v>
      </c>
      <c r="E5056" s="100">
        <v>171</v>
      </c>
      <c r="F5056" s="2">
        <v>0</v>
      </c>
      <c r="G5056" s="100">
        <v>0</v>
      </c>
    </row>
    <row r="5057" spans="1:7" ht="13.5" customHeight="1" x14ac:dyDescent="0.2">
      <c r="A5057" s="100">
        <v>5056</v>
      </c>
      <c r="B5057" s="100">
        <v>5100</v>
      </c>
      <c r="C5057" s="4" t="s">
        <v>7</v>
      </c>
      <c r="D5057" s="100">
        <v>126</v>
      </c>
      <c r="E5057" s="100">
        <v>171</v>
      </c>
      <c r="F5057" s="2">
        <v>0</v>
      </c>
      <c r="G5057" s="100">
        <v>0</v>
      </c>
    </row>
    <row r="5058" spans="1:7" ht="13.5" customHeight="1" x14ac:dyDescent="0.2">
      <c r="A5058" s="100">
        <v>5057</v>
      </c>
      <c r="B5058" s="100">
        <v>5101</v>
      </c>
      <c r="C5058" s="4" t="s">
        <v>7</v>
      </c>
      <c r="D5058" s="100">
        <v>118</v>
      </c>
      <c r="E5058" s="100">
        <v>74</v>
      </c>
      <c r="F5058" s="2">
        <v>0</v>
      </c>
      <c r="G5058" s="100">
        <v>0</v>
      </c>
    </row>
    <row r="5059" spans="1:7" ht="13.5" customHeight="1" x14ac:dyDescent="0.2">
      <c r="A5059" s="100">
        <v>5058</v>
      </c>
      <c r="B5059" s="100">
        <v>5102</v>
      </c>
      <c r="C5059" s="4" t="s">
        <v>7</v>
      </c>
      <c r="D5059" s="100">
        <v>119</v>
      </c>
      <c r="E5059" s="100">
        <v>74</v>
      </c>
      <c r="F5059" s="2">
        <v>0</v>
      </c>
      <c r="G5059" s="100">
        <v>0</v>
      </c>
    </row>
    <row r="5060" spans="1:7" ht="13.5" customHeight="1" x14ac:dyDescent="0.2">
      <c r="A5060" s="100">
        <v>5059</v>
      </c>
      <c r="B5060" s="100">
        <v>5103</v>
      </c>
      <c r="C5060" s="4" t="s">
        <v>7</v>
      </c>
      <c r="D5060" s="100">
        <v>120</v>
      </c>
      <c r="E5060" s="100">
        <v>74</v>
      </c>
      <c r="F5060" s="2">
        <v>0</v>
      </c>
      <c r="G5060" s="100">
        <v>0</v>
      </c>
    </row>
    <row r="5061" spans="1:7" ht="13.5" customHeight="1" x14ac:dyDescent="0.2">
      <c r="A5061" s="100">
        <v>5060</v>
      </c>
      <c r="B5061" s="100">
        <v>5104</v>
      </c>
      <c r="C5061" s="4" t="s">
        <v>7</v>
      </c>
      <c r="D5061" s="100">
        <v>121</v>
      </c>
      <c r="E5061" s="100">
        <v>74</v>
      </c>
      <c r="F5061" s="2">
        <v>0</v>
      </c>
      <c r="G5061" s="100">
        <v>0</v>
      </c>
    </row>
    <row r="5062" spans="1:7" ht="13.5" customHeight="1" x14ac:dyDescent="0.2">
      <c r="A5062" s="100">
        <v>5061</v>
      </c>
      <c r="B5062" s="100">
        <v>5105</v>
      </c>
      <c r="C5062" s="4" t="s">
        <v>7</v>
      </c>
      <c r="D5062" s="100">
        <v>122</v>
      </c>
      <c r="E5062" s="100">
        <v>74</v>
      </c>
      <c r="F5062" s="2">
        <v>0</v>
      </c>
      <c r="G5062" s="100">
        <v>0</v>
      </c>
    </row>
    <row r="5063" spans="1:7" ht="13.5" customHeight="1" x14ac:dyDescent="0.2">
      <c r="A5063" s="100">
        <v>5062</v>
      </c>
      <c r="B5063" s="100">
        <v>5106</v>
      </c>
      <c r="C5063" s="4" t="s">
        <v>7</v>
      </c>
      <c r="D5063" s="100">
        <v>1980</v>
      </c>
      <c r="E5063" s="100">
        <v>157</v>
      </c>
      <c r="F5063" s="2">
        <v>0</v>
      </c>
      <c r="G5063" s="100">
        <v>0</v>
      </c>
    </row>
    <row r="5064" spans="1:7" ht="13.5" customHeight="1" x14ac:dyDescent="0.2">
      <c r="A5064" s="100">
        <v>5063</v>
      </c>
      <c r="B5064" s="100">
        <v>5107</v>
      </c>
      <c r="C5064" s="4" t="s">
        <v>7</v>
      </c>
      <c r="D5064" s="100">
        <v>1981</v>
      </c>
      <c r="E5064" s="100">
        <v>157</v>
      </c>
      <c r="F5064" s="2">
        <v>0</v>
      </c>
      <c r="G5064" s="100">
        <v>0</v>
      </c>
    </row>
    <row r="5065" spans="1:7" ht="13.5" customHeight="1" x14ac:dyDescent="0.2">
      <c r="A5065" s="100">
        <v>5064</v>
      </c>
      <c r="B5065" s="100">
        <v>5108</v>
      </c>
      <c r="C5065" s="4" t="s">
        <v>7</v>
      </c>
      <c r="D5065" s="100">
        <v>1982</v>
      </c>
      <c r="E5065" s="100">
        <v>157</v>
      </c>
      <c r="F5065" s="2">
        <v>0</v>
      </c>
      <c r="G5065" s="100">
        <v>0</v>
      </c>
    </row>
    <row r="5066" spans="1:7" ht="13.5" customHeight="1" x14ac:dyDescent="0.2">
      <c r="A5066" s="100">
        <v>5065</v>
      </c>
      <c r="B5066" s="100">
        <v>5109</v>
      </c>
      <c r="C5066" s="4" t="s">
        <v>7</v>
      </c>
      <c r="D5066" s="100">
        <v>1983</v>
      </c>
      <c r="E5066" s="100">
        <v>157</v>
      </c>
      <c r="F5066" s="2">
        <v>0</v>
      </c>
      <c r="G5066" s="100">
        <v>0</v>
      </c>
    </row>
    <row r="5067" spans="1:7" ht="13.5" customHeight="1" x14ac:dyDescent="0.2">
      <c r="A5067" s="100">
        <v>5066</v>
      </c>
      <c r="B5067" s="100">
        <v>5110</v>
      </c>
      <c r="C5067" s="4" t="s">
        <v>7</v>
      </c>
      <c r="D5067" s="100">
        <v>1984</v>
      </c>
      <c r="E5067" s="100">
        <v>157</v>
      </c>
      <c r="F5067" s="2">
        <v>0</v>
      </c>
      <c r="G5067" s="100">
        <v>0</v>
      </c>
    </row>
    <row r="5068" spans="1:7" ht="13.5" customHeight="1" x14ac:dyDescent="0.2">
      <c r="A5068" s="100">
        <v>5067</v>
      </c>
      <c r="B5068" s="100">
        <v>5111</v>
      </c>
      <c r="C5068" s="4" t="s">
        <v>7</v>
      </c>
      <c r="D5068" s="100">
        <v>1985</v>
      </c>
      <c r="E5068" s="100">
        <v>157</v>
      </c>
      <c r="F5068" s="2">
        <v>0</v>
      </c>
      <c r="G5068" s="100">
        <v>0</v>
      </c>
    </row>
    <row r="5069" spans="1:7" ht="13.5" customHeight="1" x14ac:dyDescent="0.2">
      <c r="A5069" s="100">
        <v>5068</v>
      </c>
      <c r="B5069" s="100">
        <v>5112</v>
      </c>
      <c r="C5069" s="4" t="s">
        <v>7</v>
      </c>
      <c r="D5069" s="100">
        <v>1986</v>
      </c>
      <c r="E5069" s="100">
        <v>157</v>
      </c>
      <c r="F5069" s="2">
        <v>0</v>
      </c>
      <c r="G5069" s="100">
        <v>0</v>
      </c>
    </row>
    <row r="5070" spans="1:7" ht="13.5" customHeight="1" x14ac:dyDescent="0.2">
      <c r="A5070" s="100">
        <v>5069</v>
      </c>
      <c r="B5070" s="100">
        <v>5113</v>
      </c>
      <c r="C5070" s="4" t="s">
        <v>7</v>
      </c>
      <c r="D5070" s="100">
        <v>1987</v>
      </c>
      <c r="E5070" s="100">
        <v>157</v>
      </c>
      <c r="F5070" s="2">
        <v>0</v>
      </c>
      <c r="G5070" s="100">
        <v>0</v>
      </c>
    </row>
    <row r="5071" spans="1:7" ht="13.5" customHeight="1" x14ac:dyDescent="0.2">
      <c r="A5071" s="100">
        <v>5070</v>
      </c>
      <c r="B5071" s="100">
        <v>5114</v>
      </c>
      <c r="C5071" s="4" t="s">
        <v>7</v>
      </c>
      <c r="D5071" s="100">
        <v>1988</v>
      </c>
      <c r="E5071" s="100">
        <v>157</v>
      </c>
      <c r="F5071" s="2">
        <v>0</v>
      </c>
      <c r="G5071" s="100">
        <v>0</v>
      </c>
    </row>
    <row r="5072" spans="1:7" ht="13.5" customHeight="1" x14ac:dyDescent="0.2">
      <c r="A5072" s="100">
        <v>5071</v>
      </c>
      <c r="B5072" s="100">
        <v>5115</v>
      </c>
      <c r="C5072" s="4" t="s">
        <v>7</v>
      </c>
      <c r="D5072" s="100">
        <v>1989</v>
      </c>
      <c r="E5072" s="100">
        <v>157</v>
      </c>
      <c r="F5072" s="2">
        <v>0</v>
      </c>
      <c r="G5072" s="100">
        <v>0</v>
      </c>
    </row>
    <row r="5073" spans="1:7" ht="13.5" customHeight="1" x14ac:dyDescent="0.2">
      <c r="A5073" s="100">
        <v>5072</v>
      </c>
      <c r="B5073" s="100">
        <v>5116</v>
      </c>
      <c r="C5073" s="4" t="s">
        <v>7</v>
      </c>
      <c r="D5073" s="100">
        <v>1990</v>
      </c>
      <c r="E5073" s="100">
        <v>157</v>
      </c>
      <c r="F5073" s="2">
        <v>0</v>
      </c>
      <c r="G5073" s="100">
        <v>0</v>
      </c>
    </row>
    <row r="5074" spans="1:7" ht="13.5" customHeight="1" x14ac:dyDescent="0.2">
      <c r="A5074" s="100">
        <v>5073</v>
      </c>
      <c r="B5074" s="100">
        <v>5117</v>
      </c>
      <c r="C5074" s="4" t="s">
        <v>7</v>
      </c>
      <c r="D5074" s="100">
        <v>1991</v>
      </c>
      <c r="E5074" s="100">
        <v>157</v>
      </c>
      <c r="F5074" s="2">
        <v>0</v>
      </c>
      <c r="G5074" s="100">
        <v>0</v>
      </c>
    </row>
    <row r="5075" spans="1:7" ht="13.5" customHeight="1" x14ac:dyDescent="0.2">
      <c r="A5075" s="100">
        <v>5074</v>
      </c>
      <c r="B5075" s="100">
        <v>5118</v>
      </c>
      <c r="C5075" s="4" t="s">
        <v>7</v>
      </c>
      <c r="D5075" s="100">
        <v>1992</v>
      </c>
      <c r="E5075" s="100">
        <v>157</v>
      </c>
      <c r="F5075" s="2">
        <v>0</v>
      </c>
      <c r="G5075" s="100">
        <v>0</v>
      </c>
    </row>
    <row r="5076" spans="1:7" ht="13.5" customHeight="1" x14ac:dyDescent="0.2">
      <c r="A5076" s="100">
        <v>5075</v>
      </c>
      <c r="B5076" s="100">
        <v>5119</v>
      </c>
      <c r="C5076" s="4" t="s">
        <v>7</v>
      </c>
      <c r="D5076" s="100">
        <v>1993</v>
      </c>
      <c r="E5076" s="100">
        <v>157</v>
      </c>
      <c r="F5076" s="2">
        <v>0</v>
      </c>
      <c r="G5076" s="100">
        <v>0</v>
      </c>
    </row>
    <row r="5077" spans="1:7" ht="13.5" customHeight="1" x14ac:dyDescent="0.2">
      <c r="A5077" s="100">
        <v>5076</v>
      </c>
      <c r="B5077" s="100">
        <v>5120</v>
      </c>
      <c r="C5077" s="4" t="s">
        <v>7</v>
      </c>
      <c r="D5077" s="100">
        <v>1994</v>
      </c>
      <c r="E5077" s="100">
        <v>157</v>
      </c>
      <c r="F5077" s="2">
        <v>0</v>
      </c>
      <c r="G5077" s="100">
        <v>0</v>
      </c>
    </row>
    <row r="5078" spans="1:7" ht="13.5" customHeight="1" x14ac:dyDescent="0.2">
      <c r="A5078" s="100">
        <v>5077</v>
      </c>
      <c r="B5078" s="100">
        <v>5121</v>
      </c>
      <c r="C5078" s="4" t="s">
        <v>7</v>
      </c>
      <c r="D5078" s="100">
        <v>1995</v>
      </c>
      <c r="E5078" s="100">
        <v>157</v>
      </c>
      <c r="F5078" s="2">
        <v>0</v>
      </c>
      <c r="G5078" s="100">
        <v>0</v>
      </c>
    </row>
    <row r="5079" spans="1:7" ht="13.5" customHeight="1" x14ac:dyDescent="0.2">
      <c r="A5079" s="100">
        <v>5078</v>
      </c>
      <c r="B5079" s="100">
        <v>5122</v>
      </c>
      <c r="C5079" s="4" t="s">
        <v>7</v>
      </c>
      <c r="D5079" s="100">
        <v>1997</v>
      </c>
      <c r="E5079" s="100">
        <v>157</v>
      </c>
      <c r="F5079" s="2">
        <v>0</v>
      </c>
      <c r="G5079" s="100">
        <v>0</v>
      </c>
    </row>
    <row r="5080" spans="1:7" ht="13.5" customHeight="1" x14ac:dyDescent="0.2">
      <c r="A5080" s="100">
        <v>5079</v>
      </c>
      <c r="B5080" s="100">
        <v>5123</v>
      </c>
      <c r="C5080" s="4" t="s">
        <v>7</v>
      </c>
      <c r="D5080" s="100">
        <v>1998</v>
      </c>
      <c r="E5080" s="100">
        <v>157</v>
      </c>
      <c r="F5080" s="2">
        <v>0</v>
      </c>
      <c r="G5080" s="100">
        <v>0</v>
      </c>
    </row>
    <row r="5081" spans="1:7" ht="13.5" customHeight="1" x14ac:dyDescent="0.2">
      <c r="A5081" s="100">
        <v>5080</v>
      </c>
      <c r="B5081" s="100">
        <v>5124</v>
      </c>
      <c r="C5081" s="4" t="s">
        <v>7</v>
      </c>
      <c r="D5081" s="100">
        <v>1999</v>
      </c>
      <c r="E5081" s="100">
        <v>157</v>
      </c>
      <c r="F5081" s="2">
        <v>0</v>
      </c>
      <c r="G5081" s="100">
        <v>0</v>
      </c>
    </row>
    <row r="5082" spans="1:7" ht="13.5" customHeight="1" x14ac:dyDescent="0.2">
      <c r="A5082" s="100">
        <v>5081</v>
      </c>
      <c r="B5082" s="100">
        <v>5125</v>
      </c>
      <c r="C5082" s="4" t="s">
        <v>7</v>
      </c>
      <c r="D5082" s="100">
        <v>2000</v>
      </c>
      <c r="E5082" s="100">
        <v>157</v>
      </c>
      <c r="F5082" s="2">
        <v>0</v>
      </c>
      <c r="G5082" s="100">
        <v>0</v>
      </c>
    </row>
    <row r="5083" spans="1:7" ht="13.5" customHeight="1" x14ac:dyDescent="0.2">
      <c r="A5083" s="100">
        <v>5082</v>
      </c>
      <c r="B5083" s="100">
        <v>5126</v>
      </c>
      <c r="C5083" s="4" t="s">
        <v>7</v>
      </c>
      <c r="D5083" s="100">
        <v>2003</v>
      </c>
      <c r="E5083" s="100">
        <v>157</v>
      </c>
      <c r="F5083" s="2">
        <v>0</v>
      </c>
      <c r="G5083" s="100">
        <v>0</v>
      </c>
    </row>
    <row r="5084" spans="1:7" ht="13.5" customHeight="1" x14ac:dyDescent="0.2">
      <c r="A5084" s="100">
        <v>5083</v>
      </c>
      <c r="B5084" s="100">
        <v>5127</v>
      </c>
      <c r="C5084" s="4" t="s">
        <v>7</v>
      </c>
      <c r="D5084" s="100">
        <v>2004</v>
      </c>
      <c r="E5084" s="100">
        <v>157</v>
      </c>
      <c r="F5084" s="2">
        <v>0</v>
      </c>
      <c r="G5084" s="100">
        <v>0</v>
      </c>
    </row>
    <row r="5085" spans="1:7" ht="13.5" customHeight="1" x14ac:dyDescent="0.2">
      <c r="A5085" s="100">
        <v>5084</v>
      </c>
      <c r="B5085" s="100">
        <v>5128</v>
      </c>
      <c r="C5085" s="4" t="s">
        <v>7</v>
      </c>
      <c r="D5085" s="100">
        <v>2005</v>
      </c>
      <c r="E5085" s="100">
        <v>157</v>
      </c>
      <c r="F5085" s="2">
        <v>0</v>
      </c>
      <c r="G5085" s="100">
        <v>0</v>
      </c>
    </row>
    <row r="5086" spans="1:7" ht="13.5" customHeight="1" x14ac:dyDescent="0.2">
      <c r="A5086" s="100">
        <v>5085</v>
      </c>
      <c r="B5086" s="100">
        <v>5129</v>
      </c>
      <c r="C5086" s="4" t="s">
        <v>7</v>
      </c>
      <c r="D5086" s="100">
        <v>2006</v>
      </c>
      <c r="E5086" s="100">
        <v>157</v>
      </c>
      <c r="F5086" s="2">
        <v>0</v>
      </c>
      <c r="G5086" s="100">
        <v>0</v>
      </c>
    </row>
    <row r="5087" spans="1:7" ht="13.5" customHeight="1" x14ac:dyDescent="0.2">
      <c r="A5087" s="100">
        <v>5086</v>
      </c>
      <c r="B5087" s="100">
        <v>5130</v>
      </c>
      <c r="C5087" s="4" t="s">
        <v>7</v>
      </c>
      <c r="D5087" s="100">
        <v>2007</v>
      </c>
      <c r="E5087" s="100">
        <v>157</v>
      </c>
      <c r="F5087" s="2">
        <v>0</v>
      </c>
      <c r="G5087" s="100">
        <v>0</v>
      </c>
    </row>
    <row r="5088" spans="1:7" ht="13.5" customHeight="1" x14ac:dyDescent="0.2">
      <c r="A5088" s="100">
        <v>5087</v>
      </c>
      <c r="B5088" s="100">
        <v>5131</v>
      </c>
      <c r="C5088" s="4" t="s">
        <v>7</v>
      </c>
      <c r="D5088" s="100">
        <v>2008</v>
      </c>
      <c r="E5088" s="100">
        <v>157</v>
      </c>
      <c r="F5088" s="2">
        <v>0</v>
      </c>
      <c r="G5088" s="100">
        <v>0</v>
      </c>
    </row>
    <row r="5089" spans="1:7" ht="13.5" customHeight="1" x14ac:dyDescent="0.2">
      <c r="A5089" s="100">
        <v>5088</v>
      </c>
      <c r="B5089" s="100">
        <v>5132</v>
      </c>
      <c r="C5089" s="4" t="s">
        <v>7</v>
      </c>
      <c r="D5089" s="100">
        <v>2009</v>
      </c>
      <c r="E5089" s="100">
        <v>157</v>
      </c>
      <c r="F5089" s="2">
        <v>0</v>
      </c>
      <c r="G5089" s="100">
        <v>0</v>
      </c>
    </row>
    <row r="5090" spans="1:7" ht="13.5" customHeight="1" x14ac:dyDescent="0.2">
      <c r="A5090" s="100">
        <v>5089</v>
      </c>
      <c r="B5090" s="100">
        <v>5133</v>
      </c>
      <c r="C5090" s="4" t="s">
        <v>7</v>
      </c>
      <c r="D5090" s="100">
        <v>2010</v>
      </c>
      <c r="E5090" s="100">
        <v>157</v>
      </c>
      <c r="F5090" s="2">
        <v>0</v>
      </c>
      <c r="G5090" s="100">
        <v>0</v>
      </c>
    </row>
    <row r="5091" spans="1:7" ht="13.5" customHeight="1" x14ac:dyDescent="0.2">
      <c r="A5091" s="100">
        <v>5090</v>
      </c>
      <c r="B5091" s="100">
        <v>5134</v>
      </c>
      <c r="C5091" s="4" t="s">
        <v>7</v>
      </c>
      <c r="D5091" s="100">
        <v>2011</v>
      </c>
      <c r="E5091" s="100">
        <v>157</v>
      </c>
      <c r="F5091" s="2">
        <v>0</v>
      </c>
      <c r="G5091" s="100">
        <v>0</v>
      </c>
    </row>
    <row r="5092" spans="1:7" ht="13.5" customHeight="1" x14ac:dyDescent="0.2">
      <c r="A5092" s="100">
        <v>5091</v>
      </c>
      <c r="B5092" s="100">
        <v>5135</v>
      </c>
      <c r="C5092" s="4" t="s">
        <v>7</v>
      </c>
      <c r="D5092" s="100">
        <v>2012</v>
      </c>
      <c r="E5092" s="100">
        <v>157</v>
      </c>
      <c r="F5092" s="2">
        <v>0</v>
      </c>
      <c r="G5092" s="100">
        <v>0</v>
      </c>
    </row>
    <row r="5093" spans="1:7" ht="13.5" customHeight="1" x14ac:dyDescent="0.2">
      <c r="A5093" s="100">
        <v>5092</v>
      </c>
      <c r="B5093" s="100">
        <v>5136</v>
      </c>
      <c r="C5093" s="4" t="s">
        <v>7</v>
      </c>
      <c r="D5093" s="100">
        <v>2013</v>
      </c>
      <c r="E5093" s="100">
        <v>157</v>
      </c>
      <c r="F5093" s="2">
        <v>0</v>
      </c>
      <c r="G5093" s="100">
        <v>0</v>
      </c>
    </row>
    <row r="5094" spans="1:7" ht="13.5" customHeight="1" x14ac:dyDescent="0.2">
      <c r="A5094" s="100">
        <v>5093</v>
      </c>
      <c r="B5094" s="100">
        <v>5137</v>
      </c>
      <c r="C5094" s="4" t="s">
        <v>7</v>
      </c>
      <c r="D5094" s="100">
        <v>2015</v>
      </c>
      <c r="E5094" s="100">
        <v>157</v>
      </c>
      <c r="F5094" s="2">
        <v>0</v>
      </c>
      <c r="G5094" s="100">
        <v>0</v>
      </c>
    </row>
    <row r="5095" spans="1:7" ht="13.5" customHeight="1" x14ac:dyDescent="0.2">
      <c r="A5095" s="100">
        <v>5094</v>
      </c>
      <c r="B5095" s="100">
        <v>5138</v>
      </c>
      <c r="C5095" s="4" t="s">
        <v>7</v>
      </c>
      <c r="D5095" s="100">
        <v>2016</v>
      </c>
      <c r="E5095" s="100">
        <v>157</v>
      </c>
      <c r="F5095" s="2">
        <v>0</v>
      </c>
      <c r="G5095" s="100">
        <v>0</v>
      </c>
    </row>
    <row r="5096" spans="1:7" ht="13.5" customHeight="1" x14ac:dyDescent="0.2">
      <c r="A5096" s="100">
        <v>5095</v>
      </c>
      <c r="B5096" s="100">
        <v>5139</v>
      </c>
      <c r="C5096" s="4" t="s">
        <v>7</v>
      </c>
      <c r="D5096" s="100">
        <v>2017</v>
      </c>
      <c r="E5096" s="100">
        <v>157</v>
      </c>
      <c r="F5096" s="2">
        <v>0</v>
      </c>
      <c r="G5096" s="100">
        <v>0</v>
      </c>
    </row>
    <row r="5097" spans="1:7" ht="13.5" customHeight="1" x14ac:dyDescent="0.2">
      <c r="A5097" s="100">
        <v>5096</v>
      </c>
      <c r="B5097" s="100">
        <v>5140</v>
      </c>
      <c r="C5097" s="4" t="s">
        <v>7</v>
      </c>
      <c r="D5097" s="100">
        <v>2018</v>
      </c>
      <c r="E5097" s="100">
        <v>157</v>
      </c>
      <c r="F5097" s="2">
        <v>0</v>
      </c>
      <c r="G5097" s="100">
        <v>0</v>
      </c>
    </row>
    <row r="5098" spans="1:7" ht="13.5" customHeight="1" x14ac:dyDescent="0.2">
      <c r="A5098" s="100">
        <v>5097</v>
      </c>
      <c r="B5098" s="100">
        <v>5141</v>
      </c>
      <c r="C5098" s="4" t="s">
        <v>7</v>
      </c>
      <c r="D5098" s="100">
        <v>2019</v>
      </c>
      <c r="E5098" s="100">
        <v>157</v>
      </c>
      <c r="F5098" s="2">
        <v>0</v>
      </c>
      <c r="G5098" s="100">
        <v>0</v>
      </c>
    </row>
    <row r="5099" spans="1:7" ht="13.5" customHeight="1" x14ac:dyDescent="0.2">
      <c r="A5099" s="100">
        <v>5098</v>
      </c>
      <c r="B5099" s="100">
        <v>5142</v>
      </c>
      <c r="C5099" s="4" t="s">
        <v>7</v>
      </c>
      <c r="D5099" s="100">
        <v>2020</v>
      </c>
      <c r="E5099" s="100">
        <v>157</v>
      </c>
      <c r="F5099" s="2">
        <v>0</v>
      </c>
      <c r="G5099" s="100">
        <v>0</v>
      </c>
    </row>
    <row r="5100" spans="1:7" ht="13.5" customHeight="1" x14ac:dyDescent="0.2">
      <c r="A5100" s="100">
        <v>5099</v>
      </c>
      <c r="B5100" s="100">
        <v>5143</v>
      </c>
      <c r="C5100" s="4" t="s">
        <v>7</v>
      </c>
      <c r="D5100" s="100">
        <v>2022</v>
      </c>
      <c r="E5100" s="100">
        <v>157</v>
      </c>
      <c r="F5100" s="2">
        <v>0</v>
      </c>
      <c r="G5100" s="100">
        <v>0</v>
      </c>
    </row>
    <row r="5101" spans="1:7" ht="13.5" customHeight="1" x14ac:dyDescent="0.2">
      <c r="A5101" s="100">
        <v>5100</v>
      </c>
      <c r="B5101" s="100">
        <v>5144</v>
      </c>
      <c r="C5101" s="4" t="s">
        <v>7</v>
      </c>
      <c r="D5101" s="100">
        <v>2023</v>
      </c>
      <c r="E5101" s="100">
        <v>157</v>
      </c>
      <c r="F5101" s="2">
        <v>0</v>
      </c>
      <c r="G5101" s="100">
        <v>0</v>
      </c>
    </row>
    <row r="5102" spans="1:7" ht="13.5" customHeight="1" x14ac:dyDescent="0.2">
      <c r="A5102" s="100">
        <v>5101</v>
      </c>
      <c r="B5102" s="100">
        <v>5145</v>
      </c>
      <c r="C5102" s="4" t="s">
        <v>7</v>
      </c>
      <c r="D5102" s="100">
        <v>2024</v>
      </c>
      <c r="E5102" s="100">
        <v>157</v>
      </c>
      <c r="F5102" s="2">
        <v>0</v>
      </c>
      <c r="G5102" s="100">
        <v>0</v>
      </c>
    </row>
    <row r="5103" spans="1:7" ht="13.5" customHeight="1" x14ac:dyDescent="0.2">
      <c r="A5103" s="100">
        <v>5102</v>
      </c>
      <c r="B5103" s="100">
        <v>5146</v>
      </c>
      <c r="C5103" s="4" t="s">
        <v>7</v>
      </c>
      <c r="D5103" s="100">
        <v>2025</v>
      </c>
      <c r="E5103" s="100">
        <v>157</v>
      </c>
      <c r="F5103" s="2">
        <v>0</v>
      </c>
      <c r="G5103" s="100">
        <v>0</v>
      </c>
    </row>
    <row r="5104" spans="1:7" ht="13.5" customHeight="1" x14ac:dyDescent="0.2">
      <c r="A5104" s="100">
        <v>5103</v>
      </c>
      <c r="B5104" s="100">
        <v>5147</v>
      </c>
      <c r="C5104" s="4" t="s">
        <v>7</v>
      </c>
      <c r="D5104" s="100">
        <v>2027</v>
      </c>
      <c r="E5104" s="100">
        <v>157</v>
      </c>
      <c r="F5104" s="2">
        <v>0</v>
      </c>
      <c r="G5104" s="100">
        <v>0</v>
      </c>
    </row>
    <row r="5105" spans="1:7" ht="13.5" customHeight="1" x14ac:dyDescent="0.2">
      <c r="A5105" s="100">
        <v>5104</v>
      </c>
      <c r="B5105" s="100">
        <v>5148</v>
      </c>
      <c r="C5105" s="4" t="s">
        <v>7</v>
      </c>
      <c r="D5105" s="100">
        <v>2028</v>
      </c>
      <c r="E5105" s="100">
        <v>157</v>
      </c>
      <c r="F5105" s="2">
        <v>0</v>
      </c>
      <c r="G5105" s="100">
        <v>0</v>
      </c>
    </row>
    <row r="5106" spans="1:7" ht="13.5" customHeight="1" x14ac:dyDescent="0.2">
      <c r="A5106" s="100">
        <v>5105</v>
      </c>
      <c r="B5106" s="100">
        <v>5149</v>
      </c>
      <c r="C5106" s="4" t="s">
        <v>7</v>
      </c>
      <c r="D5106" s="100">
        <v>2029</v>
      </c>
      <c r="E5106" s="100">
        <v>157</v>
      </c>
      <c r="F5106" s="2">
        <v>0</v>
      </c>
      <c r="G5106" s="100">
        <v>0</v>
      </c>
    </row>
    <row r="5107" spans="1:7" ht="13.5" customHeight="1" x14ac:dyDescent="0.2">
      <c r="A5107" s="100">
        <v>5106</v>
      </c>
      <c r="B5107" s="100">
        <v>5150</v>
      </c>
      <c r="C5107" s="4" t="s">
        <v>7</v>
      </c>
      <c r="D5107" s="100">
        <v>2026</v>
      </c>
      <c r="E5107" s="100">
        <v>157</v>
      </c>
      <c r="F5107" s="2">
        <v>0</v>
      </c>
      <c r="G5107" s="100">
        <v>0</v>
      </c>
    </row>
    <row r="5108" spans="1:7" ht="13.5" customHeight="1" x14ac:dyDescent="0.2">
      <c r="A5108" s="100">
        <v>5107</v>
      </c>
      <c r="B5108" s="100">
        <v>5151</v>
      </c>
      <c r="C5108" s="4" t="s">
        <v>7</v>
      </c>
      <c r="D5108" s="100">
        <v>2030</v>
      </c>
      <c r="E5108" s="100">
        <v>157</v>
      </c>
      <c r="F5108" s="2">
        <v>0</v>
      </c>
      <c r="G5108" s="100">
        <v>0</v>
      </c>
    </row>
    <row r="5109" spans="1:7" ht="13.5" customHeight="1" x14ac:dyDescent="0.2">
      <c r="A5109" s="100">
        <v>5108</v>
      </c>
      <c r="B5109" s="100">
        <v>5152</v>
      </c>
      <c r="C5109" s="4" t="s">
        <v>7</v>
      </c>
      <c r="D5109" s="100">
        <v>2031</v>
      </c>
      <c r="E5109" s="100">
        <v>157</v>
      </c>
      <c r="F5109" s="2">
        <v>0</v>
      </c>
      <c r="G5109" s="100">
        <v>0</v>
      </c>
    </row>
    <row r="5110" spans="1:7" ht="13.5" customHeight="1" x14ac:dyDescent="0.2">
      <c r="A5110" s="100">
        <v>5109</v>
      </c>
      <c r="B5110" s="100">
        <v>5153</v>
      </c>
      <c r="C5110" s="4" t="s">
        <v>7</v>
      </c>
      <c r="D5110" s="100">
        <v>2034</v>
      </c>
      <c r="E5110" s="100">
        <v>157</v>
      </c>
      <c r="F5110" s="2">
        <v>0</v>
      </c>
      <c r="G5110" s="100">
        <v>0</v>
      </c>
    </row>
    <row r="5111" spans="1:7" ht="13.5" customHeight="1" x14ac:dyDescent="0.2">
      <c r="A5111" s="100">
        <v>5110</v>
      </c>
      <c r="B5111" s="100">
        <v>5154</v>
      </c>
      <c r="C5111" s="4" t="s">
        <v>7</v>
      </c>
      <c r="D5111" s="100">
        <v>2035</v>
      </c>
      <c r="E5111" s="100">
        <v>157</v>
      </c>
      <c r="F5111" s="2">
        <v>0</v>
      </c>
      <c r="G5111" s="100">
        <v>0</v>
      </c>
    </row>
    <row r="5112" spans="1:7" ht="13.5" customHeight="1" x14ac:dyDescent="0.2">
      <c r="A5112" s="100">
        <v>5111</v>
      </c>
      <c r="B5112" s="100">
        <v>5155</v>
      </c>
      <c r="C5112" s="4" t="s">
        <v>7</v>
      </c>
      <c r="D5112" s="100">
        <v>2037</v>
      </c>
      <c r="E5112" s="100">
        <v>157</v>
      </c>
      <c r="F5112" s="2">
        <v>0</v>
      </c>
      <c r="G5112" s="100">
        <v>0</v>
      </c>
    </row>
    <row r="5113" spans="1:7" ht="13.5" customHeight="1" x14ac:dyDescent="0.2">
      <c r="A5113" s="100">
        <v>5112</v>
      </c>
      <c r="B5113" s="100">
        <v>5156</v>
      </c>
      <c r="C5113" s="4" t="s">
        <v>7</v>
      </c>
      <c r="D5113" s="100">
        <v>2038</v>
      </c>
      <c r="E5113" s="100">
        <v>157</v>
      </c>
      <c r="F5113" s="2">
        <v>0</v>
      </c>
      <c r="G5113" s="100">
        <v>0</v>
      </c>
    </row>
    <row r="5114" spans="1:7" ht="13.5" customHeight="1" x14ac:dyDescent="0.2">
      <c r="A5114" s="100">
        <v>5113</v>
      </c>
      <c r="B5114" s="100">
        <v>5157</v>
      </c>
      <c r="C5114" s="4" t="s">
        <v>7</v>
      </c>
      <c r="D5114" s="100">
        <v>2039</v>
      </c>
      <c r="E5114" s="100">
        <v>157</v>
      </c>
      <c r="F5114" s="2">
        <v>0</v>
      </c>
      <c r="G5114" s="100">
        <v>0</v>
      </c>
    </row>
    <row r="5115" spans="1:7" ht="13.5" customHeight="1" x14ac:dyDescent="0.2">
      <c r="A5115" s="100">
        <v>5114</v>
      </c>
      <c r="B5115" s="100">
        <v>5158</v>
      </c>
      <c r="C5115" s="4" t="s">
        <v>7</v>
      </c>
      <c r="D5115" s="100">
        <v>2040</v>
      </c>
      <c r="E5115" s="100">
        <v>157</v>
      </c>
      <c r="F5115" s="2">
        <v>0</v>
      </c>
      <c r="G5115" s="100">
        <v>0</v>
      </c>
    </row>
    <row r="5116" spans="1:7" ht="13.5" customHeight="1" x14ac:dyDescent="0.2">
      <c r="A5116" s="100">
        <v>5115</v>
      </c>
      <c r="B5116" s="100">
        <v>5159</v>
      </c>
      <c r="C5116" s="4" t="s">
        <v>7</v>
      </c>
      <c r="D5116" s="100">
        <v>2041</v>
      </c>
      <c r="E5116" s="100">
        <v>157</v>
      </c>
      <c r="F5116" s="2">
        <v>0</v>
      </c>
      <c r="G5116" s="100">
        <v>0</v>
      </c>
    </row>
    <row r="5117" spans="1:7" ht="13.5" customHeight="1" x14ac:dyDescent="0.2">
      <c r="A5117" s="100">
        <v>5116</v>
      </c>
      <c r="B5117" s="100">
        <v>5160</v>
      </c>
      <c r="C5117" s="4" t="s">
        <v>7</v>
      </c>
      <c r="D5117" s="100">
        <v>2042</v>
      </c>
      <c r="E5117" s="100">
        <v>157</v>
      </c>
      <c r="F5117" s="2">
        <v>0</v>
      </c>
      <c r="G5117" s="100">
        <v>0</v>
      </c>
    </row>
    <row r="5118" spans="1:7" ht="13.5" customHeight="1" x14ac:dyDescent="0.2">
      <c r="A5118" s="100">
        <v>5117</v>
      </c>
      <c r="B5118" s="100">
        <v>5161</v>
      </c>
      <c r="C5118" s="4" t="s">
        <v>7</v>
      </c>
      <c r="D5118" s="100">
        <v>2043</v>
      </c>
      <c r="E5118" s="100">
        <v>157</v>
      </c>
      <c r="F5118" s="2">
        <v>0</v>
      </c>
      <c r="G5118" s="100">
        <v>0</v>
      </c>
    </row>
    <row r="5119" spans="1:7" ht="13.5" customHeight="1" x14ac:dyDescent="0.2">
      <c r="A5119" s="100">
        <v>5118</v>
      </c>
      <c r="B5119" s="100">
        <v>5162</v>
      </c>
      <c r="C5119" s="4" t="s">
        <v>7</v>
      </c>
      <c r="D5119" s="100">
        <v>2044</v>
      </c>
      <c r="E5119" s="100">
        <v>157</v>
      </c>
      <c r="F5119" s="2">
        <v>0</v>
      </c>
      <c r="G5119" s="100">
        <v>0</v>
      </c>
    </row>
    <row r="5120" spans="1:7" ht="13.5" customHeight="1" x14ac:dyDescent="0.2">
      <c r="A5120" s="100">
        <v>5119</v>
      </c>
      <c r="B5120" s="100">
        <v>5163</v>
      </c>
      <c r="C5120" s="4" t="s">
        <v>7</v>
      </c>
      <c r="D5120" s="100">
        <v>2139</v>
      </c>
      <c r="E5120" s="100">
        <v>157</v>
      </c>
      <c r="F5120" s="2">
        <v>0</v>
      </c>
      <c r="G5120" s="100">
        <v>0</v>
      </c>
    </row>
    <row r="5121" spans="1:7" ht="13.5" customHeight="1" x14ac:dyDescent="0.2">
      <c r="A5121" s="100">
        <v>5120</v>
      </c>
      <c r="B5121" s="100">
        <v>5164</v>
      </c>
      <c r="C5121" s="4" t="s">
        <v>7</v>
      </c>
      <c r="D5121" s="100">
        <v>2046</v>
      </c>
      <c r="E5121" s="100">
        <v>157</v>
      </c>
      <c r="F5121" s="2">
        <v>0</v>
      </c>
      <c r="G5121" s="100">
        <v>0</v>
      </c>
    </row>
    <row r="5122" spans="1:7" ht="13.5" customHeight="1" x14ac:dyDescent="0.2">
      <c r="A5122" s="100">
        <v>5121</v>
      </c>
      <c r="B5122" s="100">
        <v>5165</v>
      </c>
      <c r="C5122" s="4" t="s">
        <v>7</v>
      </c>
      <c r="D5122" s="100">
        <v>2047</v>
      </c>
      <c r="E5122" s="100">
        <v>157</v>
      </c>
      <c r="F5122" s="2">
        <v>0</v>
      </c>
      <c r="G5122" s="100">
        <v>0</v>
      </c>
    </row>
    <row r="5123" spans="1:7" ht="13.5" customHeight="1" x14ac:dyDescent="0.2">
      <c r="A5123" s="100">
        <v>5122</v>
      </c>
      <c r="B5123" s="100">
        <v>5166</v>
      </c>
      <c r="C5123" s="4" t="s">
        <v>7</v>
      </c>
      <c r="D5123" s="100">
        <v>2049</v>
      </c>
      <c r="E5123" s="100">
        <v>157</v>
      </c>
      <c r="F5123" s="2">
        <v>0</v>
      </c>
      <c r="G5123" s="100">
        <v>0</v>
      </c>
    </row>
    <row r="5124" spans="1:7" ht="13.5" customHeight="1" x14ac:dyDescent="0.2">
      <c r="A5124" s="100">
        <v>5123</v>
      </c>
      <c r="B5124" s="100">
        <v>5167</v>
      </c>
      <c r="C5124" s="4" t="s">
        <v>7</v>
      </c>
      <c r="D5124" s="100">
        <v>2050</v>
      </c>
      <c r="E5124" s="100">
        <v>157</v>
      </c>
      <c r="F5124" s="2">
        <v>0</v>
      </c>
      <c r="G5124" s="100">
        <v>0</v>
      </c>
    </row>
    <row r="5125" spans="1:7" ht="13.5" customHeight="1" x14ac:dyDescent="0.2">
      <c r="A5125" s="100">
        <v>5124</v>
      </c>
      <c r="B5125" s="100">
        <v>5168</v>
      </c>
      <c r="C5125" s="4" t="s">
        <v>7</v>
      </c>
      <c r="D5125" s="100">
        <v>2051</v>
      </c>
      <c r="E5125" s="100">
        <v>157</v>
      </c>
      <c r="F5125" s="2">
        <v>0</v>
      </c>
      <c r="G5125" s="100">
        <v>0</v>
      </c>
    </row>
    <row r="5126" spans="1:7" ht="13.5" customHeight="1" x14ac:dyDescent="0.2">
      <c r="A5126" s="100">
        <v>5125</v>
      </c>
      <c r="B5126" s="100">
        <v>5169</v>
      </c>
      <c r="C5126" s="4" t="s">
        <v>7</v>
      </c>
      <c r="D5126" s="100">
        <v>2052</v>
      </c>
      <c r="E5126" s="100">
        <v>157</v>
      </c>
      <c r="F5126" s="2">
        <v>0</v>
      </c>
      <c r="G5126" s="100">
        <v>0</v>
      </c>
    </row>
    <row r="5127" spans="1:7" ht="13.5" customHeight="1" x14ac:dyDescent="0.2">
      <c r="A5127" s="100">
        <v>5126</v>
      </c>
      <c r="B5127" s="100">
        <v>5170</v>
      </c>
      <c r="C5127" s="4" t="s">
        <v>7</v>
      </c>
      <c r="D5127" s="100">
        <v>2053</v>
      </c>
      <c r="E5127" s="100">
        <v>157</v>
      </c>
      <c r="F5127" s="2">
        <v>0</v>
      </c>
      <c r="G5127" s="100">
        <v>0</v>
      </c>
    </row>
    <row r="5128" spans="1:7" ht="13.5" customHeight="1" x14ac:dyDescent="0.2">
      <c r="A5128" s="100">
        <v>5127</v>
      </c>
      <c r="B5128" s="100">
        <v>5171</v>
      </c>
      <c r="C5128" s="4" t="s">
        <v>7</v>
      </c>
      <c r="D5128" s="100">
        <v>2054</v>
      </c>
      <c r="E5128" s="100">
        <v>157</v>
      </c>
      <c r="F5128" s="2">
        <v>0</v>
      </c>
      <c r="G5128" s="100">
        <v>0</v>
      </c>
    </row>
    <row r="5129" spans="1:7" ht="13.5" customHeight="1" x14ac:dyDescent="0.2">
      <c r="A5129" s="100">
        <v>5128</v>
      </c>
      <c r="B5129" s="100">
        <v>5172</v>
      </c>
      <c r="C5129" s="4" t="s">
        <v>7</v>
      </c>
      <c r="D5129" s="100">
        <v>2055</v>
      </c>
      <c r="E5129" s="100">
        <v>157</v>
      </c>
      <c r="F5129" s="2">
        <v>0</v>
      </c>
      <c r="G5129" s="100">
        <v>0</v>
      </c>
    </row>
    <row r="5130" spans="1:7" ht="13.5" customHeight="1" x14ac:dyDescent="0.2">
      <c r="A5130" s="100">
        <v>5129</v>
      </c>
      <c r="B5130" s="100">
        <v>5173</v>
      </c>
      <c r="C5130" s="4" t="s">
        <v>7</v>
      </c>
      <c r="D5130" s="100">
        <v>2056</v>
      </c>
      <c r="E5130" s="100">
        <v>157</v>
      </c>
      <c r="F5130" s="2">
        <v>0</v>
      </c>
      <c r="G5130" s="100">
        <v>0</v>
      </c>
    </row>
    <row r="5131" spans="1:7" ht="13.5" customHeight="1" x14ac:dyDescent="0.2">
      <c r="A5131" s="100">
        <v>5130</v>
      </c>
      <c r="B5131" s="100">
        <v>5174</v>
      </c>
      <c r="C5131" s="4" t="s">
        <v>7</v>
      </c>
      <c r="D5131" s="100">
        <v>2057</v>
      </c>
      <c r="E5131" s="100">
        <v>157</v>
      </c>
      <c r="F5131" s="2">
        <v>0</v>
      </c>
      <c r="G5131" s="100">
        <v>0</v>
      </c>
    </row>
    <row r="5132" spans="1:7" ht="13.5" customHeight="1" x14ac:dyDescent="0.2">
      <c r="A5132" s="100">
        <v>5131</v>
      </c>
      <c r="B5132" s="100">
        <v>5175</v>
      </c>
      <c r="C5132" s="4" t="s">
        <v>7</v>
      </c>
      <c r="D5132" s="100">
        <v>2058</v>
      </c>
      <c r="E5132" s="100">
        <v>157</v>
      </c>
      <c r="F5132" s="2">
        <v>0</v>
      </c>
      <c r="G5132" s="100">
        <v>0</v>
      </c>
    </row>
    <row r="5133" spans="1:7" ht="13.5" customHeight="1" x14ac:dyDescent="0.2">
      <c r="A5133" s="100">
        <v>5132</v>
      </c>
      <c r="B5133" s="100">
        <v>5176</v>
      </c>
      <c r="C5133" s="4" t="s">
        <v>7</v>
      </c>
      <c r="D5133" s="100">
        <v>2059</v>
      </c>
      <c r="E5133" s="100">
        <v>157</v>
      </c>
      <c r="F5133" s="2">
        <v>0</v>
      </c>
      <c r="G5133" s="100">
        <v>0</v>
      </c>
    </row>
    <row r="5134" spans="1:7" ht="13.5" customHeight="1" x14ac:dyDescent="0.2">
      <c r="A5134" s="100">
        <v>5133</v>
      </c>
      <c r="B5134" s="100">
        <v>5178</v>
      </c>
      <c r="C5134" s="4" t="s">
        <v>7</v>
      </c>
      <c r="D5134" s="100">
        <v>2060</v>
      </c>
      <c r="E5134" s="100">
        <v>157</v>
      </c>
      <c r="F5134" s="2">
        <v>0</v>
      </c>
      <c r="G5134" s="100">
        <v>0</v>
      </c>
    </row>
    <row r="5135" spans="1:7" ht="13.5" customHeight="1" x14ac:dyDescent="0.2">
      <c r="A5135" s="100">
        <v>5134</v>
      </c>
      <c r="B5135" s="100">
        <v>5179</v>
      </c>
      <c r="C5135" s="4" t="s">
        <v>7</v>
      </c>
      <c r="D5135" s="100">
        <v>2061</v>
      </c>
      <c r="E5135" s="100">
        <v>157</v>
      </c>
      <c r="F5135" s="2">
        <v>0</v>
      </c>
      <c r="G5135" s="100">
        <v>0</v>
      </c>
    </row>
    <row r="5136" spans="1:7" ht="13.5" customHeight="1" x14ac:dyDescent="0.2">
      <c r="A5136" s="100">
        <v>5135</v>
      </c>
      <c r="B5136" s="100">
        <v>5180</v>
      </c>
      <c r="C5136" s="4" t="s">
        <v>7</v>
      </c>
      <c r="D5136" s="100">
        <v>2062</v>
      </c>
      <c r="E5136" s="100">
        <v>157</v>
      </c>
      <c r="F5136" s="2">
        <v>0</v>
      </c>
      <c r="G5136" s="100">
        <v>0</v>
      </c>
    </row>
    <row r="5137" spans="1:7" ht="13.5" customHeight="1" x14ac:dyDescent="0.2">
      <c r="A5137" s="100">
        <v>5136</v>
      </c>
      <c r="B5137" s="100">
        <v>5181</v>
      </c>
      <c r="C5137" s="4" t="s">
        <v>7</v>
      </c>
      <c r="D5137" s="100">
        <v>2064</v>
      </c>
      <c r="E5137" s="100">
        <v>157</v>
      </c>
      <c r="F5137" s="2">
        <v>0</v>
      </c>
      <c r="G5137" s="100">
        <v>0</v>
      </c>
    </row>
    <row r="5138" spans="1:7" ht="13.5" customHeight="1" x14ac:dyDescent="0.2">
      <c r="A5138" s="100">
        <v>5137</v>
      </c>
      <c r="B5138" s="100">
        <v>5182</v>
      </c>
      <c r="C5138" s="4" t="s">
        <v>7</v>
      </c>
      <c r="D5138" s="100">
        <v>2065</v>
      </c>
      <c r="E5138" s="100">
        <v>157</v>
      </c>
      <c r="F5138" s="2">
        <v>0</v>
      </c>
      <c r="G5138" s="100">
        <v>0</v>
      </c>
    </row>
    <row r="5139" spans="1:7" ht="13.5" customHeight="1" x14ac:dyDescent="0.2">
      <c r="A5139" s="100">
        <v>5138</v>
      </c>
      <c r="B5139" s="100">
        <v>5183</v>
      </c>
      <c r="C5139" s="4" t="s">
        <v>7</v>
      </c>
      <c r="D5139" s="100">
        <v>2066</v>
      </c>
      <c r="E5139" s="100">
        <v>157</v>
      </c>
      <c r="F5139" s="2">
        <v>0</v>
      </c>
      <c r="G5139" s="100">
        <v>0</v>
      </c>
    </row>
    <row r="5140" spans="1:7" ht="13.5" customHeight="1" x14ac:dyDescent="0.2">
      <c r="A5140" s="100">
        <v>5139</v>
      </c>
      <c r="B5140" s="100">
        <v>5184</v>
      </c>
      <c r="C5140" s="4" t="s">
        <v>7</v>
      </c>
      <c r="D5140" s="100">
        <v>2067</v>
      </c>
      <c r="E5140" s="100">
        <v>157</v>
      </c>
      <c r="F5140" s="2">
        <v>0</v>
      </c>
      <c r="G5140" s="100">
        <v>0</v>
      </c>
    </row>
    <row r="5141" spans="1:7" ht="13.5" customHeight="1" x14ac:dyDescent="0.2">
      <c r="A5141" s="100">
        <v>5140</v>
      </c>
      <c r="B5141" s="100">
        <v>5185</v>
      </c>
      <c r="C5141" s="4" t="s">
        <v>7</v>
      </c>
      <c r="D5141" s="100">
        <v>2068</v>
      </c>
      <c r="E5141" s="100">
        <v>157</v>
      </c>
      <c r="F5141" s="2">
        <v>0</v>
      </c>
      <c r="G5141" s="100">
        <v>0</v>
      </c>
    </row>
    <row r="5142" spans="1:7" ht="13.5" customHeight="1" x14ac:dyDescent="0.2">
      <c r="A5142" s="100">
        <v>5141</v>
      </c>
      <c r="B5142" s="100">
        <v>5186</v>
      </c>
      <c r="C5142" s="4" t="s">
        <v>7</v>
      </c>
      <c r="D5142" s="100">
        <v>2069</v>
      </c>
      <c r="E5142" s="100">
        <v>157</v>
      </c>
      <c r="F5142" s="2">
        <v>0</v>
      </c>
      <c r="G5142" s="100">
        <v>0</v>
      </c>
    </row>
    <row r="5143" spans="1:7" ht="13.5" customHeight="1" x14ac:dyDescent="0.2">
      <c r="A5143" s="100">
        <v>5142</v>
      </c>
      <c r="B5143" s="100">
        <v>5187</v>
      </c>
      <c r="C5143" s="4" t="s">
        <v>7</v>
      </c>
      <c r="D5143" s="100">
        <v>2070</v>
      </c>
      <c r="E5143" s="100">
        <v>157</v>
      </c>
      <c r="F5143" s="2">
        <v>0</v>
      </c>
      <c r="G5143" s="100">
        <v>0</v>
      </c>
    </row>
    <row r="5144" spans="1:7" ht="13.5" customHeight="1" x14ac:dyDescent="0.2">
      <c r="A5144" s="100">
        <v>5143</v>
      </c>
      <c r="B5144" s="100">
        <v>5188</v>
      </c>
      <c r="C5144" s="4" t="s">
        <v>7</v>
      </c>
      <c r="D5144" s="100">
        <v>2071</v>
      </c>
      <c r="E5144" s="100">
        <v>157</v>
      </c>
      <c r="F5144" s="2">
        <v>0</v>
      </c>
      <c r="G5144" s="100">
        <v>0</v>
      </c>
    </row>
    <row r="5145" spans="1:7" ht="13.5" customHeight="1" x14ac:dyDescent="0.2">
      <c r="A5145" s="100">
        <v>5144</v>
      </c>
      <c r="B5145" s="100">
        <v>5189</v>
      </c>
      <c r="C5145" s="4" t="s">
        <v>7</v>
      </c>
      <c r="D5145" s="100">
        <v>2072</v>
      </c>
      <c r="E5145" s="100">
        <v>157</v>
      </c>
      <c r="F5145" s="2">
        <v>0</v>
      </c>
      <c r="G5145" s="100">
        <v>0</v>
      </c>
    </row>
    <row r="5146" spans="1:7" ht="13.5" customHeight="1" x14ac:dyDescent="0.2">
      <c r="A5146" s="100">
        <v>5145</v>
      </c>
      <c r="B5146" s="100">
        <v>5190</v>
      </c>
      <c r="C5146" s="4" t="s">
        <v>7</v>
      </c>
      <c r="D5146" s="100">
        <v>2073</v>
      </c>
      <c r="E5146" s="100">
        <v>157</v>
      </c>
      <c r="F5146" s="2">
        <v>0</v>
      </c>
      <c r="G5146" s="100">
        <v>0</v>
      </c>
    </row>
    <row r="5147" spans="1:7" ht="13.5" customHeight="1" x14ac:dyDescent="0.2">
      <c r="A5147" s="100">
        <v>5146</v>
      </c>
      <c r="B5147" s="100">
        <v>5191</v>
      </c>
      <c r="C5147" s="4" t="s">
        <v>7</v>
      </c>
      <c r="D5147" s="100">
        <v>2074</v>
      </c>
      <c r="E5147" s="100">
        <v>157</v>
      </c>
      <c r="F5147" s="2">
        <v>0</v>
      </c>
      <c r="G5147" s="100">
        <v>0</v>
      </c>
    </row>
    <row r="5148" spans="1:7" ht="13.5" customHeight="1" x14ac:dyDescent="0.2">
      <c r="A5148" s="100">
        <v>5147</v>
      </c>
      <c r="B5148" s="100">
        <v>5192</v>
      </c>
      <c r="C5148" s="4" t="s">
        <v>7</v>
      </c>
      <c r="D5148" s="100">
        <v>2075</v>
      </c>
      <c r="E5148" s="100">
        <v>157</v>
      </c>
      <c r="F5148" s="2">
        <v>0</v>
      </c>
      <c r="G5148" s="100">
        <v>0</v>
      </c>
    </row>
    <row r="5149" spans="1:7" ht="13.5" customHeight="1" x14ac:dyDescent="0.2">
      <c r="A5149" s="100">
        <v>5148</v>
      </c>
      <c r="B5149" s="100">
        <v>5193</v>
      </c>
      <c r="C5149" s="4" t="s">
        <v>7</v>
      </c>
      <c r="D5149" s="100">
        <v>2078</v>
      </c>
      <c r="E5149" s="100">
        <v>157</v>
      </c>
      <c r="F5149" s="2">
        <v>0</v>
      </c>
      <c r="G5149" s="100">
        <v>0</v>
      </c>
    </row>
    <row r="5150" spans="1:7" ht="13.5" customHeight="1" x14ac:dyDescent="0.2">
      <c r="A5150" s="100">
        <v>5149</v>
      </c>
      <c r="B5150" s="100">
        <v>5194</v>
      </c>
      <c r="C5150" s="4" t="s">
        <v>7</v>
      </c>
      <c r="D5150" s="100">
        <v>2079</v>
      </c>
      <c r="E5150" s="100">
        <v>157</v>
      </c>
      <c r="F5150" s="2">
        <v>0</v>
      </c>
      <c r="G5150" s="100">
        <v>0</v>
      </c>
    </row>
    <row r="5151" spans="1:7" ht="13.5" customHeight="1" x14ac:dyDescent="0.2">
      <c r="A5151" s="100">
        <v>5150</v>
      </c>
      <c r="B5151" s="100">
        <v>5195</v>
      </c>
      <c r="C5151" s="4" t="s">
        <v>7</v>
      </c>
      <c r="D5151" s="100">
        <v>1761</v>
      </c>
      <c r="E5151" s="100">
        <v>29</v>
      </c>
      <c r="F5151" s="2">
        <v>0</v>
      </c>
      <c r="G5151" s="100">
        <v>0</v>
      </c>
    </row>
    <row r="5152" spans="1:7" ht="13.5" customHeight="1" x14ac:dyDescent="0.2">
      <c r="A5152" s="100">
        <v>5151</v>
      </c>
      <c r="B5152" s="100">
        <v>5196</v>
      </c>
      <c r="C5152" s="4" t="s">
        <v>7</v>
      </c>
      <c r="D5152" s="100">
        <v>1762</v>
      </c>
      <c r="E5152" s="100">
        <v>29</v>
      </c>
      <c r="F5152" s="2">
        <v>0</v>
      </c>
      <c r="G5152" s="100">
        <v>0</v>
      </c>
    </row>
    <row r="5153" spans="1:7" ht="13.5" customHeight="1" x14ac:dyDescent="0.2">
      <c r="A5153" s="100">
        <v>5152</v>
      </c>
      <c r="B5153" s="100">
        <v>5197</v>
      </c>
      <c r="C5153" s="4" t="s">
        <v>7</v>
      </c>
      <c r="D5153" s="100">
        <v>1763</v>
      </c>
      <c r="E5153" s="100">
        <v>29</v>
      </c>
      <c r="F5153" s="2">
        <v>0</v>
      </c>
      <c r="G5153" s="100">
        <v>0</v>
      </c>
    </row>
    <row r="5154" spans="1:7" ht="13.5" customHeight="1" x14ac:dyDescent="0.2">
      <c r="A5154" s="100">
        <v>5153</v>
      </c>
      <c r="B5154" s="100">
        <v>5198</v>
      </c>
      <c r="C5154" s="4" t="s">
        <v>7</v>
      </c>
      <c r="D5154" s="100">
        <v>1764</v>
      </c>
      <c r="E5154" s="100">
        <v>29</v>
      </c>
      <c r="F5154" s="2">
        <v>0</v>
      </c>
      <c r="G5154" s="100">
        <v>0</v>
      </c>
    </row>
    <row r="5155" spans="1:7" ht="13.5" customHeight="1" x14ac:dyDescent="0.2">
      <c r="A5155" s="100">
        <v>5154</v>
      </c>
      <c r="B5155" s="100">
        <v>5199</v>
      </c>
      <c r="C5155" s="4" t="s">
        <v>7</v>
      </c>
      <c r="D5155" s="100">
        <v>1765</v>
      </c>
      <c r="E5155" s="100">
        <v>29</v>
      </c>
      <c r="F5155" s="2">
        <v>0</v>
      </c>
      <c r="G5155" s="100">
        <v>0</v>
      </c>
    </row>
    <row r="5156" spans="1:7" ht="13.5" customHeight="1" x14ac:dyDescent="0.2">
      <c r="A5156" s="100">
        <v>5155</v>
      </c>
      <c r="B5156" s="100">
        <v>5200</v>
      </c>
      <c r="C5156" s="4" t="s">
        <v>7</v>
      </c>
      <c r="D5156" s="100">
        <v>1766</v>
      </c>
      <c r="E5156" s="100">
        <v>29</v>
      </c>
      <c r="F5156" s="2">
        <v>0</v>
      </c>
      <c r="G5156" s="100">
        <v>0</v>
      </c>
    </row>
    <row r="5157" spans="1:7" ht="13.5" customHeight="1" x14ac:dyDescent="0.2">
      <c r="A5157" s="100">
        <v>5156</v>
      </c>
      <c r="B5157" s="100">
        <v>5201</v>
      </c>
      <c r="C5157" s="4" t="s">
        <v>7</v>
      </c>
      <c r="D5157" s="100">
        <v>1767</v>
      </c>
      <c r="E5157" s="100">
        <v>29</v>
      </c>
      <c r="F5157" s="2">
        <v>0</v>
      </c>
      <c r="G5157" s="100">
        <v>0</v>
      </c>
    </row>
    <row r="5158" spans="1:7" ht="13.5" customHeight="1" x14ac:dyDescent="0.2">
      <c r="A5158" s="100">
        <v>5157</v>
      </c>
      <c r="B5158" s="100">
        <v>5202</v>
      </c>
      <c r="C5158" s="4" t="s">
        <v>7</v>
      </c>
      <c r="D5158" s="100">
        <v>1768</v>
      </c>
      <c r="E5158" s="100">
        <v>29</v>
      </c>
      <c r="F5158" s="2">
        <v>0</v>
      </c>
      <c r="G5158" s="100">
        <v>0</v>
      </c>
    </row>
    <row r="5159" spans="1:7" ht="13.5" customHeight="1" x14ac:dyDescent="0.2">
      <c r="A5159" s="100">
        <v>5158</v>
      </c>
      <c r="B5159" s="100">
        <v>5203</v>
      </c>
      <c r="C5159" s="4" t="s">
        <v>7</v>
      </c>
      <c r="D5159" s="100">
        <v>1770</v>
      </c>
      <c r="E5159" s="100">
        <v>29</v>
      </c>
      <c r="F5159" s="2">
        <v>0</v>
      </c>
      <c r="G5159" s="100">
        <v>0</v>
      </c>
    </row>
    <row r="5160" spans="1:7" ht="13.5" customHeight="1" x14ac:dyDescent="0.2">
      <c r="A5160" s="100">
        <v>5159</v>
      </c>
      <c r="B5160" s="100">
        <v>5204</v>
      </c>
      <c r="C5160" s="4" t="s">
        <v>7</v>
      </c>
      <c r="D5160" s="100">
        <v>1771</v>
      </c>
      <c r="E5160" s="100">
        <v>29</v>
      </c>
      <c r="F5160" s="2">
        <v>0</v>
      </c>
      <c r="G5160" s="100">
        <v>0</v>
      </c>
    </row>
    <row r="5161" spans="1:7" ht="13.5" customHeight="1" x14ac:dyDescent="0.2">
      <c r="A5161" s="100">
        <v>5160</v>
      </c>
      <c r="B5161" s="100">
        <v>5205</v>
      </c>
      <c r="C5161" s="4" t="s">
        <v>7</v>
      </c>
      <c r="D5161" s="100">
        <v>1773</v>
      </c>
      <c r="E5161" s="100">
        <v>29</v>
      </c>
      <c r="F5161" s="2">
        <v>0</v>
      </c>
      <c r="G5161" s="100">
        <v>0</v>
      </c>
    </row>
    <row r="5162" spans="1:7" ht="13.5" customHeight="1" x14ac:dyDescent="0.2">
      <c r="A5162" s="100">
        <v>5161</v>
      </c>
      <c r="B5162" s="100">
        <v>5206</v>
      </c>
      <c r="C5162" s="4" t="s">
        <v>7</v>
      </c>
      <c r="D5162" s="100">
        <v>1774</v>
      </c>
      <c r="E5162" s="100">
        <v>29</v>
      </c>
      <c r="F5162" s="2">
        <v>0</v>
      </c>
      <c r="G5162" s="100">
        <v>0</v>
      </c>
    </row>
    <row r="5163" spans="1:7" ht="13.5" customHeight="1" x14ac:dyDescent="0.2">
      <c r="A5163" s="100">
        <v>5162</v>
      </c>
      <c r="B5163" s="100">
        <v>5207</v>
      </c>
      <c r="C5163" s="4" t="s">
        <v>7</v>
      </c>
      <c r="D5163" s="100">
        <v>1775</v>
      </c>
      <c r="E5163" s="100">
        <v>29</v>
      </c>
      <c r="F5163" s="2">
        <v>0</v>
      </c>
      <c r="G5163" s="100">
        <v>0</v>
      </c>
    </row>
    <row r="5164" spans="1:7" ht="13.5" customHeight="1" x14ac:dyDescent="0.2">
      <c r="A5164" s="100">
        <v>5163</v>
      </c>
      <c r="B5164" s="100">
        <v>5208</v>
      </c>
      <c r="C5164" s="4" t="s">
        <v>7</v>
      </c>
      <c r="D5164" s="100">
        <v>1776</v>
      </c>
      <c r="E5164" s="100">
        <v>29</v>
      </c>
      <c r="F5164" s="2">
        <v>0</v>
      </c>
      <c r="G5164" s="100">
        <v>0</v>
      </c>
    </row>
    <row r="5165" spans="1:7" ht="13.5" customHeight="1" x14ac:dyDescent="0.2">
      <c r="A5165" s="100">
        <v>5164</v>
      </c>
      <c r="B5165" s="100">
        <v>5209</v>
      </c>
      <c r="C5165" s="4" t="s">
        <v>7</v>
      </c>
      <c r="D5165" s="100">
        <v>1777</v>
      </c>
      <c r="E5165" s="100">
        <v>29</v>
      </c>
      <c r="F5165" s="2">
        <v>0</v>
      </c>
      <c r="G5165" s="100">
        <v>0</v>
      </c>
    </row>
    <row r="5166" spans="1:7" ht="13.5" customHeight="1" x14ac:dyDescent="0.2">
      <c r="A5166" s="100">
        <v>5165</v>
      </c>
      <c r="B5166" s="100">
        <v>5210</v>
      </c>
      <c r="C5166" s="4" t="s">
        <v>7</v>
      </c>
      <c r="D5166" s="100">
        <v>1778</v>
      </c>
      <c r="E5166" s="100">
        <v>29</v>
      </c>
      <c r="F5166" s="2">
        <v>0</v>
      </c>
      <c r="G5166" s="100">
        <v>0</v>
      </c>
    </row>
    <row r="5167" spans="1:7" ht="13.5" customHeight="1" x14ac:dyDescent="0.2">
      <c r="A5167" s="100">
        <v>5166</v>
      </c>
      <c r="B5167" s="100">
        <v>5211</v>
      </c>
      <c r="C5167" s="4" t="s">
        <v>7</v>
      </c>
      <c r="D5167" s="100">
        <v>1779</v>
      </c>
      <c r="E5167" s="100">
        <v>29</v>
      </c>
      <c r="F5167" s="2">
        <v>0</v>
      </c>
      <c r="G5167" s="100">
        <v>0</v>
      </c>
    </row>
    <row r="5168" spans="1:7" ht="13.5" customHeight="1" x14ac:dyDescent="0.2">
      <c r="A5168" s="100">
        <v>5167</v>
      </c>
      <c r="B5168" s="100">
        <v>5212</v>
      </c>
      <c r="C5168" s="4" t="s">
        <v>7</v>
      </c>
      <c r="D5168" s="100">
        <v>1780</v>
      </c>
      <c r="E5168" s="100">
        <v>29</v>
      </c>
      <c r="F5168" s="2">
        <v>0</v>
      </c>
      <c r="G5168" s="100">
        <v>0</v>
      </c>
    </row>
    <row r="5169" spans="1:7" ht="13.5" customHeight="1" x14ac:dyDescent="0.2">
      <c r="A5169" s="100">
        <v>5168</v>
      </c>
      <c r="B5169" s="100">
        <v>5213</v>
      </c>
      <c r="C5169" s="4" t="s">
        <v>7</v>
      </c>
      <c r="D5169" s="100">
        <v>1781</v>
      </c>
      <c r="E5169" s="100">
        <v>29</v>
      </c>
      <c r="F5169" s="2">
        <v>0</v>
      </c>
      <c r="G5169" s="100">
        <v>0</v>
      </c>
    </row>
    <row r="5170" spans="1:7" ht="13.5" customHeight="1" x14ac:dyDescent="0.2">
      <c r="A5170" s="100">
        <v>5169</v>
      </c>
      <c r="B5170" s="100">
        <v>5214</v>
      </c>
      <c r="C5170" s="4" t="s">
        <v>7</v>
      </c>
      <c r="D5170" s="100">
        <v>1782</v>
      </c>
      <c r="E5170" s="100">
        <v>29</v>
      </c>
      <c r="F5170" s="2">
        <v>0</v>
      </c>
      <c r="G5170" s="100">
        <v>0</v>
      </c>
    </row>
    <row r="5171" spans="1:7" ht="13.5" customHeight="1" x14ac:dyDescent="0.2">
      <c r="A5171" s="100">
        <v>5170</v>
      </c>
      <c r="B5171" s="100">
        <v>5215</v>
      </c>
      <c r="C5171" s="4" t="s">
        <v>7</v>
      </c>
      <c r="D5171" s="100">
        <v>1783</v>
      </c>
      <c r="E5171" s="100">
        <v>29</v>
      </c>
      <c r="F5171" s="2">
        <v>0</v>
      </c>
      <c r="G5171" s="100">
        <v>0</v>
      </c>
    </row>
    <row r="5172" spans="1:7" ht="13.5" customHeight="1" x14ac:dyDescent="0.2">
      <c r="A5172" s="100">
        <v>5171</v>
      </c>
      <c r="B5172" s="100">
        <v>5216</v>
      </c>
      <c r="C5172" s="4" t="s">
        <v>7</v>
      </c>
      <c r="D5172" s="100">
        <v>1784</v>
      </c>
      <c r="E5172" s="100">
        <v>29</v>
      </c>
      <c r="F5172" s="2">
        <v>0</v>
      </c>
      <c r="G5172" s="100">
        <v>0</v>
      </c>
    </row>
    <row r="5173" spans="1:7" ht="13.5" customHeight="1" x14ac:dyDescent="0.2">
      <c r="A5173" s="100">
        <v>5172</v>
      </c>
      <c r="B5173" s="100">
        <v>5217</v>
      </c>
      <c r="C5173" s="4" t="s">
        <v>7</v>
      </c>
      <c r="D5173" s="100">
        <v>1785</v>
      </c>
      <c r="E5173" s="100">
        <v>29</v>
      </c>
      <c r="F5173" s="2">
        <v>0</v>
      </c>
      <c r="G5173" s="100">
        <v>0</v>
      </c>
    </row>
    <row r="5174" spans="1:7" ht="13.5" customHeight="1" x14ac:dyDescent="0.2">
      <c r="A5174" s="100">
        <v>5173</v>
      </c>
      <c r="B5174" s="100">
        <v>5218</v>
      </c>
      <c r="C5174" s="4" t="s">
        <v>7</v>
      </c>
      <c r="D5174" s="100">
        <v>1786</v>
      </c>
      <c r="E5174" s="100">
        <v>29</v>
      </c>
      <c r="F5174" s="2">
        <v>0</v>
      </c>
      <c r="G5174" s="100">
        <v>0</v>
      </c>
    </row>
    <row r="5175" spans="1:7" ht="13.5" customHeight="1" x14ac:dyDescent="0.2">
      <c r="A5175" s="100">
        <v>5174</v>
      </c>
      <c r="B5175" s="100">
        <v>5219</v>
      </c>
      <c r="C5175" s="4" t="s">
        <v>7</v>
      </c>
      <c r="D5175" s="100">
        <v>1787</v>
      </c>
      <c r="E5175" s="100">
        <v>29</v>
      </c>
      <c r="F5175" s="2">
        <v>0</v>
      </c>
      <c r="G5175" s="100">
        <v>0</v>
      </c>
    </row>
    <row r="5176" spans="1:7" ht="13.5" customHeight="1" x14ac:dyDescent="0.2">
      <c r="A5176" s="100">
        <v>5175</v>
      </c>
      <c r="B5176" s="100">
        <v>5220</v>
      </c>
      <c r="C5176" s="4" t="s">
        <v>7</v>
      </c>
      <c r="D5176" s="100">
        <v>1788</v>
      </c>
      <c r="E5176" s="100">
        <v>29</v>
      </c>
      <c r="F5176" s="2">
        <v>0</v>
      </c>
      <c r="G5176" s="100">
        <v>0</v>
      </c>
    </row>
    <row r="5177" spans="1:7" ht="13.5" customHeight="1" x14ac:dyDescent="0.2">
      <c r="A5177" s="100">
        <v>5176</v>
      </c>
      <c r="B5177" s="100">
        <v>5221</v>
      </c>
      <c r="C5177" s="4" t="s">
        <v>7</v>
      </c>
      <c r="D5177" s="100">
        <v>1789</v>
      </c>
      <c r="E5177" s="100">
        <v>29</v>
      </c>
      <c r="F5177" s="2">
        <v>0</v>
      </c>
      <c r="G5177" s="100">
        <v>0</v>
      </c>
    </row>
    <row r="5178" spans="1:7" ht="13.5" customHeight="1" x14ac:dyDescent="0.2">
      <c r="A5178" s="100">
        <v>5177</v>
      </c>
      <c r="B5178" s="100">
        <v>5222</v>
      </c>
      <c r="C5178" s="4" t="s">
        <v>7</v>
      </c>
      <c r="D5178" s="100">
        <v>1790</v>
      </c>
      <c r="E5178" s="100">
        <v>29</v>
      </c>
      <c r="F5178" s="2">
        <v>0</v>
      </c>
      <c r="G5178" s="100">
        <v>0</v>
      </c>
    </row>
    <row r="5179" spans="1:7" ht="13.5" customHeight="1" x14ac:dyDescent="0.2">
      <c r="A5179" s="100">
        <v>5178</v>
      </c>
      <c r="B5179" s="100">
        <v>5223</v>
      </c>
      <c r="C5179" s="4" t="s">
        <v>7</v>
      </c>
      <c r="D5179" s="100">
        <v>1791</v>
      </c>
      <c r="E5179" s="100">
        <v>29</v>
      </c>
      <c r="F5179" s="2">
        <v>0</v>
      </c>
      <c r="G5179" s="100">
        <v>0</v>
      </c>
    </row>
    <row r="5180" spans="1:7" ht="13.5" customHeight="1" x14ac:dyDescent="0.2">
      <c r="A5180" s="100">
        <v>5179</v>
      </c>
      <c r="B5180" s="100">
        <v>5224</v>
      </c>
      <c r="C5180" s="4" t="s">
        <v>7</v>
      </c>
      <c r="D5180" s="100">
        <v>1792</v>
      </c>
      <c r="E5180" s="100">
        <v>29</v>
      </c>
      <c r="F5180" s="2">
        <v>0</v>
      </c>
      <c r="G5180" s="100">
        <v>0</v>
      </c>
    </row>
    <row r="5181" spans="1:7" ht="13.5" customHeight="1" x14ac:dyDescent="0.2">
      <c r="A5181" s="100">
        <v>5180</v>
      </c>
      <c r="B5181" s="100">
        <v>5225</v>
      </c>
      <c r="C5181" s="4" t="s">
        <v>7</v>
      </c>
      <c r="D5181" s="100">
        <v>1793</v>
      </c>
      <c r="E5181" s="100">
        <v>29</v>
      </c>
      <c r="F5181" s="2">
        <v>0</v>
      </c>
      <c r="G5181" s="100">
        <v>0</v>
      </c>
    </row>
    <row r="5182" spans="1:7" ht="13.5" customHeight="1" x14ac:dyDescent="0.2">
      <c r="A5182" s="100">
        <v>5181</v>
      </c>
      <c r="B5182" s="100">
        <v>5226</v>
      </c>
      <c r="C5182" s="4" t="s">
        <v>7</v>
      </c>
      <c r="D5182" s="100">
        <v>1794</v>
      </c>
      <c r="E5182" s="100">
        <v>29</v>
      </c>
      <c r="F5182" s="2">
        <v>0</v>
      </c>
      <c r="G5182" s="100">
        <v>0</v>
      </c>
    </row>
    <row r="5183" spans="1:7" ht="13.5" customHeight="1" x14ac:dyDescent="0.2">
      <c r="A5183" s="100">
        <v>5182</v>
      </c>
      <c r="B5183" s="100">
        <v>5227</v>
      </c>
      <c r="C5183" s="4" t="s">
        <v>7</v>
      </c>
      <c r="D5183" s="100">
        <v>1797</v>
      </c>
      <c r="E5183" s="100">
        <v>29</v>
      </c>
      <c r="F5183" s="2">
        <v>0</v>
      </c>
      <c r="G5183" s="100">
        <v>0</v>
      </c>
    </row>
    <row r="5184" spans="1:7" ht="13.5" customHeight="1" x14ac:dyDescent="0.2">
      <c r="A5184" s="100">
        <v>5183</v>
      </c>
      <c r="B5184" s="100">
        <v>5228</v>
      </c>
      <c r="C5184" s="4" t="s">
        <v>7</v>
      </c>
      <c r="D5184" s="100">
        <v>1798</v>
      </c>
      <c r="E5184" s="100">
        <v>29</v>
      </c>
      <c r="F5184" s="2">
        <v>0</v>
      </c>
      <c r="G5184" s="100">
        <v>0</v>
      </c>
    </row>
    <row r="5185" spans="1:7" ht="13.5" customHeight="1" x14ac:dyDescent="0.2">
      <c r="A5185" s="100">
        <v>5184</v>
      </c>
      <c r="B5185" s="100">
        <v>5229</v>
      </c>
      <c r="C5185" s="4" t="s">
        <v>7</v>
      </c>
      <c r="D5185" s="100">
        <v>1799</v>
      </c>
      <c r="E5185" s="100">
        <v>29</v>
      </c>
      <c r="F5185" s="2">
        <v>0</v>
      </c>
      <c r="G5185" s="100">
        <v>0</v>
      </c>
    </row>
    <row r="5186" spans="1:7" ht="13.5" customHeight="1" x14ac:dyDescent="0.2">
      <c r="A5186" s="100">
        <v>5185</v>
      </c>
      <c r="B5186" s="100">
        <v>5230</v>
      </c>
      <c r="C5186" s="4" t="s">
        <v>7</v>
      </c>
      <c r="D5186" s="100">
        <v>1800</v>
      </c>
      <c r="E5186" s="100">
        <v>29</v>
      </c>
      <c r="F5186" s="2">
        <v>0</v>
      </c>
      <c r="G5186" s="100">
        <v>0</v>
      </c>
    </row>
    <row r="5187" spans="1:7" ht="13.5" customHeight="1" x14ac:dyDescent="0.2">
      <c r="A5187" s="100">
        <v>5186</v>
      </c>
      <c r="B5187" s="100">
        <v>5231</v>
      </c>
      <c r="C5187" s="4" t="s">
        <v>7</v>
      </c>
      <c r="D5187" s="100">
        <v>152</v>
      </c>
      <c r="E5187" s="100">
        <v>74</v>
      </c>
      <c r="F5187" s="2">
        <v>0</v>
      </c>
      <c r="G5187" s="100">
        <v>0</v>
      </c>
    </row>
    <row r="5188" spans="1:7" ht="13.5" customHeight="1" x14ac:dyDescent="0.2">
      <c r="A5188" s="100">
        <v>5187</v>
      </c>
      <c r="B5188" s="100">
        <v>5232</v>
      </c>
      <c r="C5188" s="4" t="s">
        <v>7</v>
      </c>
      <c r="D5188" s="100">
        <v>153</v>
      </c>
      <c r="E5188" s="100">
        <v>74</v>
      </c>
      <c r="F5188" s="2">
        <v>0</v>
      </c>
      <c r="G5188" s="100">
        <v>0</v>
      </c>
    </row>
    <row r="5189" spans="1:7" ht="13.5" customHeight="1" x14ac:dyDescent="0.2">
      <c r="A5189" s="100">
        <v>5188</v>
      </c>
      <c r="B5189" s="100">
        <v>5233</v>
      </c>
      <c r="C5189" s="4" t="s">
        <v>7</v>
      </c>
      <c r="D5189" s="100">
        <v>154</v>
      </c>
      <c r="E5189" s="100">
        <v>74</v>
      </c>
      <c r="F5189" s="2">
        <v>0</v>
      </c>
      <c r="G5189" s="100">
        <v>0</v>
      </c>
    </row>
    <row r="5190" spans="1:7" ht="13.5" customHeight="1" x14ac:dyDescent="0.2">
      <c r="A5190" s="100">
        <v>5189</v>
      </c>
      <c r="B5190" s="100">
        <v>5234</v>
      </c>
      <c r="C5190" s="4" t="s">
        <v>7</v>
      </c>
      <c r="D5190" s="100">
        <v>155</v>
      </c>
      <c r="E5190" s="100">
        <v>74</v>
      </c>
      <c r="F5190" s="2">
        <v>0</v>
      </c>
      <c r="G5190" s="100">
        <v>0</v>
      </c>
    </row>
    <row r="5191" spans="1:7" ht="13.5" customHeight="1" x14ac:dyDescent="0.2">
      <c r="A5191" s="100">
        <v>5190</v>
      </c>
      <c r="B5191" s="100">
        <v>5235</v>
      </c>
      <c r="C5191" s="4" t="s">
        <v>7</v>
      </c>
      <c r="D5191" s="100">
        <v>156</v>
      </c>
      <c r="E5191" s="100">
        <v>74</v>
      </c>
      <c r="F5191" s="2">
        <v>0</v>
      </c>
      <c r="G5191" s="100">
        <v>0</v>
      </c>
    </row>
    <row r="5192" spans="1:7" ht="13.5" customHeight="1" x14ac:dyDescent="0.2">
      <c r="A5192" s="100">
        <v>5191</v>
      </c>
      <c r="B5192" s="100">
        <v>5236</v>
      </c>
      <c r="C5192" s="4" t="s">
        <v>7</v>
      </c>
      <c r="D5192" s="100">
        <v>157</v>
      </c>
      <c r="E5192" s="100">
        <v>74</v>
      </c>
      <c r="F5192" s="2">
        <v>0</v>
      </c>
      <c r="G5192" s="100">
        <v>0</v>
      </c>
    </row>
    <row r="5193" spans="1:7" ht="13.5" customHeight="1" x14ac:dyDescent="0.2">
      <c r="A5193" s="100">
        <v>5192</v>
      </c>
      <c r="B5193" s="100">
        <v>5237</v>
      </c>
      <c r="C5193" s="4" t="s">
        <v>7</v>
      </c>
      <c r="D5193" s="100">
        <v>158</v>
      </c>
      <c r="E5193" s="100">
        <v>74</v>
      </c>
      <c r="F5193" s="2">
        <v>0</v>
      </c>
      <c r="G5193" s="100">
        <v>0</v>
      </c>
    </row>
    <row r="5194" spans="1:7" ht="13.5" customHeight="1" x14ac:dyDescent="0.2">
      <c r="A5194" s="100">
        <v>5193</v>
      </c>
      <c r="B5194" s="100">
        <v>5238</v>
      </c>
      <c r="C5194" s="4" t="s">
        <v>7</v>
      </c>
      <c r="D5194" s="100">
        <v>159</v>
      </c>
      <c r="E5194" s="100">
        <v>74</v>
      </c>
      <c r="F5194" s="2">
        <v>0</v>
      </c>
      <c r="G5194" s="100">
        <v>0</v>
      </c>
    </row>
    <row r="5195" spans="1:7" ht="13.5" customHeight="1" x14ac:dyDescent="0.2">
      <c r="A5195" s="100">
        <v>5194</v>
      </c>
      <c r="B5195" s="100">
        <v>5239</v>
      </c>
      <c r="C5195" s="4" t="s">
        <v>7</v>
      </c>
      <c r="D5195" s="100">
        <v>160</v>
      </c>
      <c r="E5195" s="100">
        <v>74</v>
      </c>
      <c r="F5195" s="2">
        <v>0</v>
      </c>
      <c r="G5195" s="100">
        <v>0</v>
      </c>
    </row>
    <row r="5196" spans="1:7" ht="13.5" customHeight="1" x14ac:dyDescent="0.2">
      <c r="A5196" s="100">
        <v>5195</v>
      </c>
      <c r="B5196" s="100">
        <v>5240</v>
      </c>
      <c r="C5196" s="4" t="s">
        <v>7</v>
      </c>
      <c r="D5196" s="100">
        <v>161</v>
      </c>
      <c r="E5196" s="100">
        <v>74</v>
      </c>
      <c r="F5196" s="2">
        <v>0</v>
      </c>
      <c r="G5196" s="100">
        <v>0</v>
      </c>
    </row>
    <row r="5197" spans="1:7" ht="13.5" customHeight="1" x14ac:dyDescent="0.2">
      <c r="A5197" s="100">
        <v>5196</v>
      </c>
      <c r="B5197" s="100">
        <v>5241</v>
      </c>
      <c r="C5197" s="4" t="s">
        <v>7</v>
      </c>
      <c r="D5197" s="100">
        <v>162</v>
      </c>
      <c r="E5197" s="100">
        <v>74</v>
      </c>
      <c r="F5197" s="2">
        <v>0</v>
      </c>
      <c r="G5197" s="100">
        <v>0</v>
      </c>
    </row>
    <row r="5198" spans="1:7" ht="13.5" customHeight="1" x14ac:dyDescent="0.2">
      <c r="A5198" s="100">
        <v>5197</v>
      </c>
      <c r="B5198" s="100">
        <v>5242</v>
      </c>
      <c r="C5198" s="4" t="s">
        <v>7</v>
      </c>
      <c r="D5198" s="100">
        <v>164</v>
      </c>
      <c r="E5198" s="100">
        <v>74</v>
      </c>
      <c r="F5198" s="2">
        <v>0</v>
      </c>
      <c r="G5198" s="100">
        <v>0</v>
      </c>
    </row>
    <row r="5199" spans="1:7" ht="13.5" customHeight="1" x14ac:dyDescent="0.2">
      <c r="A5199" s="100">
        <v>5198</v>
      </c>
      <c r="B5199" s="100">
        <v>5243</v>
      </c>
      <c r="C5199" s="4" t="s">
        <v>7</v>
      </c>
      <c r="D5199" s="100">
        <v>165</v>
      </c>
      <c r="E5199" s="100">
        <v>74</v>
      </c>
      <c r="F5199" s="2">
        <v>0</v>
      </c>
      <c r="G5199" s="100">
        <v>0</v>
      </c>
    </row>
    <row r="5200" spans="1:7" ht="13.5" customHeight="1" x14ac:dyDescent="0.2">
      <c r="A5200" s="100">
        <v>5199</v>
      </c>
      <c r="B5200" s="100">
        <v>5244</v>
      </c>
      <c r="C5200" s="4" t="s">
        <v>7</v>
      </c>
      <c r="D5200" s="100">
        <v>166</v>
      </c>
      <c r="E5200" s="100">
        <v>74</v>
      </c>
      <c r="F5200" s="2">
        <v>0</v>
      </c>
      <c r="G5200" s="100">
        <v>0</v>
      </c>
    </row>
    <row r="5201" spans="1:7" ht="13.5" customHeight="1" x14ac:dyDescent="0.2">
      <c r="A5201" s="100">
        <v>5200</v>
      </c>
      <c r="B5201" s="100">
        <v>5245</v>
      </c>
      <c r="C5201" s="4" t="s">
        <v>7</v>
      </c>
      <c r="D5201" s="100">
        <v>167</v>
      </c>
      <c r="E5201" s="100">
        <v>74</v>
      </c>
      <c r="F5201" s="2">
        <v>0</v>
      </c>
      <c r="G5201" s="100">
        <v>0</v>
      </c>
    </row>
    <row r="5202" spans="1:7" ht="13.5" customHeight="1" x14ac:dyDescent="0.2">
      <c r="A5202" s="100">
        <v>5201</v>
      </c>
      <c r="B5202" s="100">
        <v>5246</v>
      </c>
      <c r="C5202" s="4" t="s">
        <v>7</v>
      </c>
      <c r="D5202" s="100">
        <v>168</v>
      </c>
      <c r="E5202" s="100">
        <v>74</v>
      </c>
      <c r="F5202" s="2">
        <v>0</v>
      </c>
      <c r="G5202" s="100">
        <v>0</v>
      </c>
    </row>
    <row r="5203" spans="1:7" ht="13.5" customHeight="1" x14ac:dyDescent="0.2">
      <c r="A5203" s="100">
        <v>5202</v>
      </c>
      <c r="B5203" s="100">
        <v>5247</v>
      </c>
      <c r="C5203" s="4" t="s">
        <v>7</v>
      </c>
      <c r="D5203" s="100">
        <v>169</v>
      </c>
      <c r="E5203" s="100">
        <v>74</v>
      </c>
      <c r="F5203" s="2">
        <v>0</v>
      </c>
      <c r="G5203" s="100">
        <v>0</v>
      </c>
    </row>
    <row r="5204" spans="1:7" ht="13.5" customHeight="1" x14ac:dyDescent="0.2">
      <c r="A5204" s="100">
        <v>5203</v>
      </c>
      <c r="B5204" s="100">
        <v>5248</v>
      </c>
      <c r="C5204" s="4" t="s">
        <v>7</v>
      </c>
      <c r="D5204" s="100">
        <v>170</v>
      </c>
      <c r="E5204" s="100">
        <v>74</v>
      </c>
      <c r="F5204" s="2">
        <v>0</v>
      </c>
      <c r="G5204" s="100">
        <v>0</v>
      </c>
    </row>
    <row r="5205" spans="1:7" ht="13.5" customHeight="1" x14ac:dyDescent="0.2">
      <c r="A5205" s="100">
        <v>5204</v>
      </c>
      <c r="B5205" s="100">
        <v>5249</v>
      </c>
      <c r="C5205" s="4" t="s">
        <v>7</v>
      </c>
      <c r="D5205" s="100">
        <v>171</v>
      </c>
      <c r="E5205" s="100">
        <v>74</v>
      </c>
      <c r="F5205" s="2">
        <v>0</v>
      </c>
      <c r="G5205" s="100">
        <v>0</v>
      </c>
    </row>
    <row r="5206" spans="1:7" ht="13.5" customHeight="1" x14ac:dyDescent="0.2">
      <c r="A5206" s="100">
        <v>5205</v>
      </c>
      <c r="B5206" s="100">
        <v>5250</v>
      </c>
      <c r="C5206" s="4" t="s">
        <v>7</v>
      </c>
      <c r="D5206" s="100">
        <v>1847</v>
      </c>
      <c r="E5206" s="100">
        <v>157</v>
      </c>
      <c r="F5206" s="2">
        <v>0</v>
      </c>
      <c r="G5206" s="100">
        <v>0</v>
      </c>
    </row>
    <row r="5207" spans="1:7" ht="13.5" customHeight="1" x14ac:dyDescent="0.2">
      <c r="A5207" s="100">
        <v>5206</v>
      </c>
      <c r="B5207" s="100">
        <v>5251</v>
      </c>
      <c r="C5207" s="4" t="s">
        <v>7</v>
      </c>
      <c r="D5207" s="100">
        <v>1801</v>
      </c>
      <c r="E5207" s="100">
        <v>29</v>
      </c>
      <c r="F5207" s="2">
        <v>0</v>
      </c>
      <c r="G5207" s="100">
        <v>0</v>
      </c>
    </row>
    <row r="5208" spans="1:7" ht="13.5" customHeight="1" x14ac:dyDescent="0.2">
      <c r="A5208" s="100">
        <v>5207</v>
      </c>
      <c r="B5208" s="100">
        <v>5252</v>
      </c>
      <c r="C5208" s="4" t="s">
        <v>7</v>
      </c>
      <c r="D5208" s="100">
        <v>1803</v>
      </c>
      <c r="E5208" s="100">
        <v>29</v>
      </c>
      <c r="F5208" s="2">
        <v>0</v>
      </c>
      <c r="G5208" s="100">
        <v>0</v>
      </c>
    </row>
    <row r="5209" spans="1:7" ht="13.5" customHeight="1" x14ac:dyDescent="0.2">
      <c r="A5209" s="100">
        <v>5208</v>
      </c>
      <c r="B5209" s="100">
        <v>5253</v>
      </c>
      <c r="C5209" s="4" t="s">
        <v>7</v>
      </c>
      <c r="D5209" s="100">
        <v>1804</v>
      </c>
      <c r="E5209" s="100">
        <v>29</v>
      </c>
      <c r="F5209" s="2">
        <v>0</v>
      </c>
      <c r="G5209" s="100">
        <v>0</v>
      </c>
    </row>
    <row r="5210" spans="1:7" ht="13.5" customHeight="1" x14ac:dyDescent="0.2">
      <c r="A5210" s="100">
        <v>5209</v>
      </c>
      <c r="B5210" s="100">
        <v>5254</v>
      </c>
      <c r="C5210" s="4" t="s">
        <v>7</v>
      </c>
      <c r="D5210" s="100">
        <v>1805</v>
      </c>
      <c r="E5210" s="100">
        <v>29</v>
      </c>
      <c r="F5210" s="2">
        <v>0</v>
      </c>
      <c r="G5210" s="100">
        <v>0</v>
      </c>
    </row>
    <row r="5211" spans="1:7" ht="13.5" customHeight="1" x14ac:dyDescent="0.2">
      <c r="A5211" s="100">
        <v>5210</v>
      </c>
      <c r="B5211" s="100">
        <v>5255</v>
      </c>
      <c r="C5211" s="4" t="s">
        <v>7</v>
      </c>
      <c r="D5211" s="100">
        <v>1806</v>
      </c>
      <c r="E5211" s="100">
        <v>29</v>
      </c>
      <c r="F5211" s="2">
        <v>0</v>
      </c>
      <c r="G5211" s="100">
        <v>0</v>
      </c>
    </row>
    <row r="5212" spans="1:7" ht="13.5" customHeight="1" x14ac:dyDescent="0.2">
      <c r="A5212" s="100">
        <v>5211</v>
      </c>
      <c r="B5212" s="100">
        <v>5256</v>
      </c>
      <c r="C5212" s="4" t="s">
        <v>7</v>
      </c>
      <c r="D5212" s="100">
        <v>1807</v>
      </c>
      <c r="E5212" s="100">
        <v>29</v>
      </c>
      <c r="F5212" s="2">
        <v>0</v>
      </c>
      <c r="G5212" s="100">
        <v>0</v>
      </c>
    </row>
    <row r="5213" spans="1:7" ht="13.5" customHeight="1" x14ac:dyDescent="0.2">
      <c r="A5213" s="100">
        <v>5212</v>
      </c>
      <c r="B5213" s="100">
        <v>5258</v>
      </c>
      <c r="C5213" s="4" t="s">
        <v>7</v>
      </c>
      <c r="D5213" s="100">
        <v>1809</v>
      </c>
      <c r="E5213" s="100">
        <v>29</v>
      </c>
      <c r="F5213" s="2">
        <v>0</v>
      </c>
      <c r="G5213" s="100">
        <v>0</v>
      </c>
    </row>
    <row r="5214" spans="1:7" ht="13.5" customHeight="1" x14ac:dyDescent="0.2">
      <c r="A5214" s="100">
        <v>5213</v>
      </c>
      <c r="B5214" s="100">
        <v>5259</v>
      </c>
      <c r="C5214" s="4" t="s">
        <v>7</v>
      </c>
      <c r="D5214" s="100">
        <v>1810</v>
      </c>
      <c r="E5214" s="100">
        <v>29</v>
      </c>
      <c r="F5214" s="2">
        <v>0</v>
      </c>
      <c r="G5214" s="100">
        <v>0</v>
      </c>
    </row>
    <row r="5215" spans="1:7" ht="13.5" customHeight="1" x14ac:dyDescent="0.2">
      <c r="A5215" s="100">
        <v>5214</v>
      </c>
      <c r="B5215" s="100">
        <v>5260</v>
      </c>
      <c r="C5215" s="4" t="s">
        <v>7</v>
      </c>
      <c r="D5215" s="100">
        <v>1812</v>
      </c>
      <c r="E5215" s="100">
        <v>29</v>
      </c>
      <c r="F5215" s="2">
        <v>0</v>
      </c>
      <c r="G5215" s="100">
        <v>0</v>
      </c>
    </row>
    <row r="5216" spans="1:7" ht="13.5" customHeight="1" x14ac:dyDescent="0.2">
      <c r="A5216" s="100">
        <v>5215</v>
      </c>
      <c r="B5216" s="100">
        <v>5261</v>
      </c>
      <c r="C5216" s="4" t="s">
        <v>7</v>
      </c>
      <c r="D5216" s="100">
        <v>1813</v>
      </c>
      <c r="E5216" s="100">
        <v>29</v>
      </c>
      <c r="F5216" s="2">
        <v>0</v>
      </c>
      <c r="G5216" s="100">
        <v>0</v>
      </c>
    </row>
    <row r="5217" spans="1:7" ht="13.5" customHeight="1" x14ac:dyDescent="0.2">
      <c r="A5217" s="100">
        <v>5216</v>
      </c>
      <c r="B5217" s="100">
        <v>5262</v>
      </c>
      <c r="C5217" s="4" t="s">
        <v>7</v>
      </c>
      <c r="D5217" s="100">
        <v>1814</v>
      </c>
      <c r="E5217" s="100">
        <v>29</v>
      </c>
      <c r="F5217" s="2">
        <v>0</v>
      </c>
      <c r="G5217" s="100">
        <v>0</v>
      </c>
    </row>
    <row r="5218" spans="1:7" ht="13.5" customHeight="1" x14ac:dyDescent="0.2">
      <c r="A5218" s="100">
        <v>5217</v>
      </c>
      <c r="B5218" s="100">
        <v>5263</v>
      </c>
      <c r="C5218" s="4" t="s">
        <v>7</v>
      </c>
      <c r="D5218" s="100">
        <v>1815</v>
      </c>
      <c r="E5218" s="100">
        <v>29</v>
      </c>
      <c r="F5218" s="2">
        <v>0</v>
      </c>
      <c r="G5218" s="100">
        <v>0</v>
      </c>
    </row>
    <row r="5219" spans="1:7" ht="13.5" customHeight="1" x14ac:dyDescent="0.2">
      <c r="A5219" s="100">
        <v>5218</v>
      </c>
      <c r="B5219" s="100">
        <v>5264</v>
      </c>
      <c r="C5219" s="4" t="s">
        <v>7</v>
      </c>
      <c r="D5219" s="100">
        <v>1816</v>
      </c>
      <c r="E5219" s="100">
        <v>29</v>
      </c>
      <c r="F5219" s="2">
        <v>0</v>
      </c>
      <c r="G5219" s="100">
        <v>0</v>
      </c>
    </row>
    <row r="5220" spans="1:7" ht="13.5" customHeight="1" x14ac:dyDescent="0.2">
      <c r="A5220" s="100">
        <v>5219</v>
      </c>
      <c r="B5220" s="100">
        <v>5265</v>
      </c>
      <c r="C5220" s="4" t="s">
        <v>7</v>
      </c>
      <c r="D5220" s="100">
        <v>1817</v>
      </c>
      <c r="E5220" s="100">
        <v>29</v>
      </c>
      <c r="F5220" s="2">
        <v>0</v>
      </c>
      <c r="G5220" s="100">
        <v>0</v>
      </c>
    </row>
    <row r="5221" spans="1:7" ht="13.5" customHeight="1" x14ac:dyDescent="0.2">
      <c r="A5221" s="100">
        <v>5220</v>
      </c>
      <c r="B5221" s="100">
        <v>5266</v>
      </c>
      <c r="C5221" s="4" t="s">
        <v>7</v>
      </c>
      <c r="D5221" s="100">
        <v>1819</v>
      </c>
      <c r="E5221" s="100">
        <v>29</v>
      </c>
      <c r="F5221" s="2">
        <v>0</v>
      </c>
      <c r="G5221" s="100">
        <v>0</v>
      </c>
    </row>
    <row r="5222" spans="1:7" ht="13.5" customHeight="1" x14ac:dyDescent="0.2">
      <c r="A5222" s="100">
        <v>5221</v>
      </c>
      <c r="B5222" s="100">
        <v>5267</v>
      </c>
      <c r="C5222" s="4" t="s">
        <v>7</v>
      </c>
      <c r="D5222" s="100">
        <v>1820</v>
      </c>
      <c r="E5222" s="100">
        <v>29</v>
      </c>
      <c r="F5222" s="2">
        <v>0</v>
      </c>
      <c r="G5222" s="100">
        <v>0</v>
      </c>
    </row>
    <row r="5223" spans="1:7" ht="13.5" customHeight="1" x14ac:dyDescent="0.2">
      <c r="A5223" s="100">
        <v>5222</v>
      </c>
      <c r="B5223" s="100">
        <v>5268</v>
      </c>
      <c r="C5223" s="4" t="s">
        <v>7</v>
      </c>
      <c r="D5223" s="100">
        <v>1821</v>
      </c>
      <c r="E5223" s="100">
        <v>29</v>
      </c>
      <c r="F5223" s="2">
        <v>0</v>
      </c>
      <c r="G5223" s="100">
        <v>0</v>
      </c>
    </row>
    <row r="5224" spans="1:7" ht="13.5" customHeight="1" x14ac:dyDescent="0.2">
      <c r="A5224" s="100">
        <v>5223</v>
      </c>
      <c r="B5224" s="100">
        <v>5269</v>
      </c>
      <c r="C5224" s="4" t="s">
        <v>7</v>
      </c>
      <c r="D5224" s="100">
        <v>1822</v>
      </c>
      <c r="E5224" s="100">
        <v>29</v>
      </c>
      <c r="F5224" s="2">
        <v>0</v>
      </c>
      <c r="G5224" s="100">
        <v>0</v>
      </c>
    </row>
    <row r="5225" spans="1:7" ht="13.5" customHeight="1" x14ac:dyDescent="0.2">
      <c r="A5225" s="100">
        <v>5224</v>
      </c>
      <c r="B5225" s="100">
        <v>5270</v>
      </c>
      <c r="C5225" s="4" t="s">
        <v>7</v>
      </c>
      <c r="D5225" s="100">
        <v>1823</v>
      </c>
      <c r="E5225" s="100">
        <v>29</v>
      </c>
      <c r="F5225" s="2">
        <v>0</v>
      </c>
      <c r="G5225" s="100">
        <v>0</v>
      </c>
    </row>
    <row r="5226" spans="1:7" ht="13.5" customHeight="1" x14ac:dyDescent="0.2">
      <c r="A5226" s="100">
        <v>5225</v>
      </c>
      <c r="B5226" s="100">
        <v>5271</v>
      </c>
      <c r="C5226" s="4" t="s">
        <v>7</v>
      </c>
      <c r="D5226" s="100">
        <v>1824</v>
      </c>
      <c r="E5226" s="100">
        <v>29</v>
      </c>
      <c r="F5226" s="2">
        <v>0</v>
      </c>
      <c r="G5226" s="100">
        <v>0</v>
      </c>
    </row>
    <row r="5227" spans="1:7" ht="13.5" customHeight="1" x14ac:dyDescent="0.2">
      <c r="A5227" s="100">
        <v>5226</v>
      </c>
      <c r="B5227" s="100">
        <v>5272</v>
      </c>
      <c r="C5227" s="4" t="s">
        <v>7</v>
      </c>
      <c r="D5227" s="100">
        <v>1825</v>
      </c>
      <c r="E5227" s="100">
        <v>29</v>
      </c>
      <c r="F5227" s="2">
        <v>0</v>
      </c>
      <c r="G5227" s="100">
        <v>0</v>
      </c>
    </row>
    <row r="5228" spans="1:7" ht="13.5" customHeight="1" x14ac:dyDescent="0.2">
      <c r="A5228" s="100">
        <v>5227</v>
      </c>
      <c r="B5228" s="100">
        <v>5273</v>
      </c>
      <c r="C5228" s="4" t="s">
        <v>7</v>
      </c>
      <c r="D5228" s="100">
        <v>1826</v>
      </c>
      <c r="E5228" s="100">
        <v>29</v>
      </c>
      <c r="F5228" s="2">
        <v>0</v>
      </c>
      <c r="G5228" s="100">
        <v>0</v>
      </c>
    </row>
    <row r="5229" spans="1:7" ht="13.5" customHeight="1" x14ac:dyDescent="0.2">
      <c r="A5229" s="100">
        <v>5228</v>
      </c>
      <c r="B5229" s="100">
        <v>5274</v>
      </c>
      <c r="C5229" s="4" t="s">
        <v>7</v>
      </c>
      <c r="D5229" s="100">
        <v>1827</v>
      </c>
      <c r="E5229" s="100">
        <v>29</v>
      </c>
      <c r="F5229" s="2">
        <v>0</v>
      </c>
      <c r="G5229" s="100">
        <v>0</v>
      </c>
    </row>
    <row r="5230" spans="1:7" ht="13.5" customHeight="1" x14ac:dyDescent="0.2">
      <c r="A5230" s="100">
        <v>5229</v>
      </c>
      <c r="B5230" s="100">
        <v>5275</v>
      </c>
      <c r="C5230" s="4" t="s">
        <v>7</v>
      </c>
      <c r="D5230" s="100">
        <v>1828</v>
      </c>
      <c r="E5230" s="100">
        <v>29</v>
      </c>
      <c r="F5230" s="2">
        <v>0</v>
      </c>
      <c r="G5230" s="100">
        <v>0</v>
      </c>
    </row>
    <row r="5231" spans="1:7" ht="13.5" customHeight="1" x14ac:dyDescent="0.2">
      <c r="A5231" s="100">
        <v>5230</v>
      </c>
      <c r="B5231" s="100">
        <v>5276</v>
      </c>
      <c r="C5231" s="4" t="s">
        <v>7</v>
      </c>
      <c r="D5231" s="100">
        <v>1829</v>
      </c>
      <c r="E5231" s="100">
        <v>29</v>
      </c>
      <c r="F5231" s="2">
        <v>0</v>
      </c>
      <c r="G5231" s="100">
        <v>0</v>
      </c>
    </row>
    <row r="5232" spans="1:7" ht="13.5" customHeight="1" x14ac:dyDescent="0.2">
      <c r="A5232" s="100">
        <v>5231</v>
      </c>
      <c r="B5232" s="100">
        <v>5277</v>
      </c>
      <c r="C5232" s="4" t="s">
        <v>7</v>
      </c>
      <c r="D5232" s="100">
        <v>1830</v>
      </c>
      <c r="E5232" s="100">
        <v>29</v>
      </c>
      <c r="F5232" s="2">
        <v>0</v>
      </c>
      <c r="G5232" s="100">
        <v>0</v>
      </c>
    </row>
    <row r="5233" spans="1:7" ht="13.5" customHeight="1" x14ac:dyDescent="0.2">
      <c r="A5233" s="100">
        <v>5232</v>
      </c>
      <c r="B5233" s="100">
        <v>5278</v>
      </c>
      <c r="C5233" s="4" t="s">
        <v>7</v>
      </c>
      <c r="D5233" s="100">
        <v>1831</v>
      </c>
      <c r="E5233" s="100">
        <v>29</v>
      </c>
      <c r="F5233" s="2">
        <v>0</v>
      </c>
      <c r="G5233" s="100">
        <v>0</v>
      </c>
    </row>
    <row r="5234" spans="1:7" ht="13.5" customHeight="1" x14ac:dyDescent="0.2">
      <c r="A5234" s="100">
        <v>5233</v>
      </c>
      <c r="B5234" s="100">
        <v>5279</v>
      </c>
      <c r="C5234" s="4" t="s">
        <v>7</v>
      </c>
      <c r="D5234" s="100">
        <v>1832</v>
      </c>
      <c r="E5234" s="100">
        <v>29</v>
      </c>
      <c r="F5234" s="2">
        <v>0</v>
      </c>
      <c r="G5234" s="100">
        <v>0</v>
      </c>
    </row>
    <row r="5235" spans="1:7" ht="13.5" customHeight="1" x14ac:dyDescent="0.2">
      <c r="A5235" s="100">
        <v>5234</v>
      </c>
      <c r="B5235" s="100">
        <v>5280</v>
      </c>
      <c r="C5235" s="4" t="s">
        <v>7</v>
      </c>
      <c r="D5235" s="100">
        <v>1833</v>
      </c>
      <c r="E5235" s="100">
        <v>29</v>
      </c>
      <c r="F5235" s="2">
        <v>0</v>
      </c>
      <c r="G5235" s="100">
        <v>0</v>
      </c>
    </row>
    <row r="5236" spans="1:7" ht="13.5" customHeight="1" x14ac:dyDescent="0.2">
      <c r="A5236" s="100">
        <v>5235</v>
      </c>
      <c r="B5236" s="100">
        <v>5281</v>
      </c>
      <c r="C5236" s="4" t="s">
        <v>7</v>
      </c>
      <c r="D5236" s="100">
        <v>1834</v>
      </c>
      <c r="E5236" s="100">
        <v>29</v>
      </c>
      <c r="F5236" s="2">
        <v>0</v>
      </c>
      <c r="G5236" s="100">
        <v>0</v>
      </c>
    </row>
    <row r="5237" spans="1:7" ht="13.5" customHeight="1" x14ac:dyDescent="0.2">
      <c r="A5237" s="100">
        <v>5236</v>
      </c>
      <c r="B5237" s="100">
        <v>5282</v>
      </c>
      <c r="C5237" s="4" t="s">
        <v>7</v>
      </c>
      <c r="D5237" s="100">
        <v>1835</v>
      </c>
      <c r="E5237" s="100">
        <v>29</v>
      </c>
      <c r="F5237" s="2">
        <v>0</v>
      </c>
      <c r="G5237" s="100">
        <v>0</v>
      </c>
    </row>
    <row r="5238" spans="1:7" ht="13.5" customHeight="1" x14ac:dyDescent="0.2">
      <c r="A5238" s="100">
        <v>5237</v>
      </c>
      <c r="B5238" s="100">
        <v>5283</v>
      </c>
      <c r="C5238" s="4" t="s">
        <v>7</v>
      </c>
      <c r="D5238" s="100">
        <v>1836</v>
      </c>
      <c r="E5238" s="100">
        <v>29</v>
      </c>
      <c r="F5238" s="2">
        <v>0</v>
      </c>
      <c r="G5238" s="100">
        <v>0</v>
      </c>
    </row>
    <row r="5239" spans="1:7" ht="13.5" customHeight="1" x14ac:dyDescent="0.2">
      <c r="A5239" s="100">
        <v>5238</v>
      </c>
      <c r="B5239" s="100">
        <v>5284</v>
      </c>
      <c r="C5239" s="4" t="s">
        <v>7</v>
      </c>
      <c r="D5239" s="100">
        <v>1837</v>
      </c>
      <c r="E5239" s="100">
        <v>29</v>
      </c>
      <c r="F5239" s="2">
        <v>0</v>
      </c>
      <c r="G5239" s="100">
        <v>0</v>
      </c>
    </row>
    <row r="5240" spans="1:7" ht="13.5" customHeight="1" x14ac:dyDescent="0.2">
      <c r="A5240" s="100">
        <v>5239</v>
      </c>
      <c r="B5240" s="100">
        <v>5285</v>
      </c>
      <c r="C5240" s="4" t="s">
        <v>7</v>
      </c>
      <c r="D5240" s="100">
        <v>1838</v>
      </c>
      <c r="E5240" s="100">
        <v>29</v>
      </c>
      <c r="F5240" s="2">
        <v>0</v>
      </c>
      <c r="G5240" s="100">
        <v>0</v>
      </c>
    </row>
    <row r="5241" spans="1:7" ht="13.5" customHeight="1" x14ac:dyDescent="0.2">
      <c r="A5241" s="100">
        <v>5240</v>
      </c>
      <c r="B5241" s="100">
        <v>5286</v>
      </c>
      <c r="C5241" s="4" t="s">
        <v>7</v>
      </c>
      <c r="D5241" s="100">
        <v>1839</v>
      </c>
      <c r="E5241" s="100">
        <v>29</v>
      </c>
      <c r="F5241" s="2">
        <v>0</v>
      </c>
      <c r="G5241" s="100">
        <v>0</v>
      </c>
    </row>
    <row r="5242" spans="1:7" ht="13.5" customHeight="1" x14ac:dyDescent="0.2">
      <c r="A5242" s="100">
        <v>5241</v>
      </c>
      <c r="B5242" s="100">
        <v>5287</v>
      </c>
      <c r="C5242" s="4" t="s">
        <v>7</v>
      </c>
      <c r="D5242" s="100">
        <v>1840</v>
      </c>
      <c r="E5242" s="100">
        <v>29</v>
      </c>
      <c r="F5242" s="2">
        <v>0</v>
      </c>
      <c r="G5242" s="100">
        <v>0</v>
      </c>
    </row>
    <row r="5243" spans="1:7" ht="13.5" customHeight="1" x14ac:dyDescent="0.2">
      <c r="A5243" s="100">
        <v>5242</v>
      </c>
      <c r="B5243" s="100">
        <v>5288</v>
      </c>
      <c r="C5243" s="4" t="s">
        <v>7</v>
      </c>
      <c r="D5243" s="100">
        <v>495</v>
      </c>
      <c r="E5243" s="100">
        <v>119</v>
      </c>
      <c r="F5243" s="2">
        <v>0</v>
      </c>
      <c r="G5243" s="100">
        <v>0</v>
      </c>
    </row>
    <row r="5244" spans="1:7" ht="13.5" customHeight="1" x14ac:dyDescent="0.2">
      <c r="A5244" s="100">
        <v>5243</v>
      </c>
      <c r="B5244" s="100">
        <v>5289</v>
      </c>
      <c r="C5244" s="4" t="s">
        <v>7</v>
      </c>
      <c r="D5244" s="100">
        <v>496</v>
      </c>
      <c r="E5244" s="100">
        <v>119</v>
      </c>
      <c r="F5244" s="2">
        <v>0</v>
      </c>
      <c r="G5244" s="100">
        <v>0</v>
      </c>
    </row>
    <row r="5245" spans="1:7" ht="13.5" customHeight="1" x14ac:dyDescent="0.2">
      <c r="A5245" s="100">
        <v>5244</v>
      </c>
      <c r="B5245" s="100">
        <v>5290</v>
      </c>
      <c r="C5245" s="4" t="s">
        <v>7</v>
      </c>
      <c r="D5245" s="100">
        <v>497</v>
      </c>
      <c r="E5245" s="100">
        <v>119</v>
      </c>
      <c r="F5245" s="2">
        <v>0</v>
      </c>
      <c r="G5245" s="100">
        <v>0</v>
      </c>
    </row>
    <row r="5246" spans="1:7" ht="13.5" customHeight="1" x14ac:dyDescent="0.2">
      <c r="A5246" s="100">
        <v>5245</v>
      </c>
      <c r="B5246" s="100">
        <v>5291</v>
      </c>
      <c r="C5246" s="4" t="s">
        <v>7</v>
      </c>
      <c r="D5246" s="100">
        <v>498</v>
      </c>
      <c r="E5246" s="100">
        <v>119</v>
      </c>
      <c r="F5246" s="2">
        <v>0</v>
      </c>
      <c r="G5246" s="100">
        <v>0</v>
      </c>
    </row>
    <row r="5247" spans="1:7" ht="13.5" customHeight="1" x14ac:dyDescent="0.2">
      <c r="A5247" s="100">
        <v>5246</v>
      </c>
      <c r="B5247" s="100">
        <v>5292</v>
      </c>
      <c r="C5247" s="4" t="s">
        <v>7</v>
      </c>
      <c r="D5247" s="100">
        <v>499</v>
      </c>
      <c r="E5247" s="100">
        <v>119</v>
      </c>
      <c r="F5247" s="2">
        <v>0</v>
      </c>
      <c r="G5247" s="100">
        <v>0</v>
      </c>
    </row>
    <row r="5248" spans="1:7" ht="13.5" customHeight="1" x14ac:dyDescent="0.2">
      <c r="A5248" s="100">
        <v>5247</v>
      </c>
      <c r="B5248" s="100">
        <v>5293</v>
      </c>
      <c r="C5248" s="4" t="s">
        <v>7</v>
      </c>
      <c r="D5248" s="100">
        <v>500</v>
      </c>
      <c r="E5248" s="100">
        <v>119</v>
      </c>
      <c r="F5248" s="2">
        <v>0</v>
      </c>
      <c r="G5248" s="100">
        <v>0</v>
      </c>
    </row>
    <row r="5249" spans="1:7" ht="13.5" customHeight="1" x14ac:dyDescent="0.2">
      <c r="A5249" s="100">
        <v>5248</v>
      </c>
      <c r="B5249" s="100">
        <v>5294</v>
      </c>
      <c r="C5249" s="4" t="s">
        <v>7</v>
      </c>
      <c r="D5249" s="100">
        <v>504</v>
      </c>
      <c r="E5249" s="100">
        <v>119</v>
      </c>
      <c r="F5249" s="2">
        <v>0</v>
      </c>
      <c r="G5249" s="100">
        <v>0</v>
      </c>
    </row>
    <row r="5250" spans="1:7" ht="13.5" customHeight="1" x14ac:dyDescent="0.2">
      <c r="A5250" s="100">
        <v>5249</v>
      </c>
      <c r="B5250" s="100">
        <v>5295</v>
      </c>
      <c r="C5250" s="4" t="s">
        <v>7</v>
      </c>
      <c r="D5250" s="100">
        <v>505</v>
      </c>
      <c r="E5250" s="100">
        <v>119</v>
      </c>
      <c r="F5250" s="2">
        <v>0</v>
      </c>
      <c r="G5250" s="100">
        <v>0</v>
      </c>
    </row>
    <row r="5251" spans="1:7" ht="13.5" customHeight="1" x14ac:dyDescent="0.2">
      <c r="A5251" s="100">
        <v>5250</v>
      </c>
      <c r="B5251" s="100">
        <v>5296</v>
      </c>
      <c r="C5251" s="4" t="s">
        <v>7</v>
      </c>
      <c r="D5251" s="100">
        <v>506</v>
      </c>
      <c r="E5251" s="100">
        <v>119</v>
      </c>
      <c r="F5251" s="2">
        <v>0</v>
      </c>
      <c r="G5251" s="100">
        <v>0</v>
      </c>
    </row>
    <row r="5252" spans="1:7" ht="13.5" customHeight="1" x14ac:dyDescent="0.2">
      <c r="A5252" s="100">
        <v>5251</v>
      </c>
      <c r="B5252" s="100">
        <v>5297</v>
      </c>
      <c r="C5252" s="4" t="s">
        <v>7</v>
      </c>
      <c r="D5252" s="100">
        <v>507</v>
      </c>
      <c r="E5252" s="100">
        <v>119</v>
      </c>
      <c r="F5252" s="2">
        <v>0</v>
      </c>
      <c r="G5252" s="100">
        <v>0</v>
      </c>
    </row>
    <row r="5253" spans="1:7" ht="13.5" customHeight="1" x14ac:dyDescent="0.2">
      <c r="A5253" s="100">
        <v>5252</v>
      </c>
      <c r="B5253" s="100">
        <v>5298</v>
      </c>
      <c r="C5253" s="4" t="s">
        <v>7</v>
      </c>
      <c r="D5253" s="100">
        <v>508</v>
      </c>
      <c r="E5253" s="100">
        <v>119</v>
      </c>
      <c r="F5253" s="2">
        <v>0</v>
      </c>
      <c r="G5253" s="100">
        <v>0</v>
      </c>
    </row>
    <row r="5254" spans="1:7" ht="13.5" customHeight="1" x14ac:dyDescent="0.2">
      <c r="A5254" s="100">
        <v>5253</v>
      </c>
      <c r="B5254" s="100">
        <v>5299</v>
      </c>
      <c r="C5254" s="4" t="s">
        <v>7</v>
      </c>
      <c r="D5254" s="100">
        <v>509</v>
      </c>
      <c r="E5254" s="100">
        <v>119</v>
      </c>
      <c r="F5254" s="2">
        <v>0</v>
      </c>
      <c r="G5254" s="100">
        <v>0</v>
      </c>
    </row>
    <row r="5255" spans="1:7" ht="13.5" customHeight="1" x14ac:dyDescent="0.2">
      <c r="A5255" s="100">
        <v>5254</v>
      </c>
      <c r="B5255" s="100">
        <v>5300</v>
      </c>
      <c r="C5255" s="4" t="s">
        <v>7</v>
      </c>
      <c r="D5255" s="100">
        <v>172</v>
      </c>
      <c r="E5255" s="100">
        <v>74</v>
      </c>
      <c r="F5255" s="2">
        <v>0</v>
      </c>
      <c r="G5255" s="100">
        <v>0</v>
      </c>
    </row>
    <row r="5256" spans="1:7" ht="13.5" customHeight="1" x14ac:dyDescent="0.2">
      <c r="A5256" s="100">
        <v>5255</v>
      </c>
      <c r="B5256" s="100">
        <v>5301</v>
      </c>
      <c r="C5256" s="4" t="s">
        <v>7</v>
      </c>
      <c r="D5256" s="100">
        <v>173</v>
      </c>
      <c r="E5256" s="100">
        <v>74</v>
      </c>
      <c r="F5256" s="2">
        <v>0</v>
      </c>
      <c r="G5256" s="100">
        <v>0</v>
      </c>
    </row>
    <row r="5257" spans="1:7" ht="13.5" customHeight="1" x14ac:dyDescent="0.2">
      <c r="A5257" s="100">
        <v>5256</v>
      </c>
      <c r="B5257" s="100">
        <v>5302</v>
      </c>
      <c r="C5257" s="4" t="s">
        <v>7</v>
      </c>
      <c r="D5257" s="100">
        <v>174</v>
      </c>
      <c r="E5257" s="100">
        <v>74</v>
      </c>
      <c r="F5257" s="2">
        <v>0</v>
      </c>
      <c r="G5257" s="100">
        <v>0</v>
      </c>
    </row>
    <row r="5258" spans="1:7" ht="13.5" customHeight="1" x14ac:dyDescent="0.2">
      <c r="A5258" s="100">
        <v>5257</v>
      </c>
      <c r="B5258" s="100">
        <v>5303</v>
      </c>
      <c r="C5258" s="4" t="s">
        <v>7</v>
      </c>
      <c r="D5258" s="100">
        <v>175</v>
      </c>
      <c r="E5258" s="100">
        <v>74</v>
      </c>
      <c r="F5258" s="2">
        <v>0</v>
      </c>
      <c r="G5258" s="100">
        <v>0</v>
      </c>
    </row>
    <row r="5259" spans="1:7" ht="13.5" customHeight="1" x14ac:dyDescent="0.2">
      <c r="A5259" s="100">
        <v>5258</v>
      </c>
      <c r="B5259" s="100">
        <v>5304</v>
      </c>
      <c r="C5259" s="4" t="s">
        <v>7</v>
      </c>
      <c r="D5259" s="100">
        <v>176</v>
      </c>
      <c r="E5259" s="100">
        <v>74</v>
      </c>
      <c r="F5259" s="2">
        <v>0</v>
      </c>
      <c r="G5259" s="100">
        <v>0</v>
      </c>
    </row>
    <row r="5260" spans="1:7" ht="13.5" customHeight="1" x14ac:dyDescent="0.2">
      <c r="A5260" s="100">
        <v>5259</v>
      </c>
      <c r="B5260" s="100">
        <v>5305</v>
      </c>
      <c r="C5260" s="4" t="s">
        <v>7</v>
      </c>
      <c r="D5260" s="100">
        <v>177</v>
      </c>
      <c r="E5260" s="100">
        <v>74</v>
      </c>
      <c r="F5260" s="2">
        <v>0</v>
      </c>
      <c r="G5260" s="100">
        <v>0</v>
      </c>
    </row>
    <row r="5261" spans="1:7" ht="13.5" customHeight="1" x14ac:dyDescent="0.2">
      <c r="A5261" s="100">
        <v>5260</v>
      </c>
      <c r="B5261" s="100">
        <v>5306</v>
      </c>
      <c r="C5261" s="4" t="s">
        <v>7</v>
      </c>
      <c r="D5261" s="100">
        <v>178</v>
      </c>
      <c r="E5261" s="100">
        <v>74</v>
      </c>
      <c r="F5261" s="2">
        <v>0</v>
      </c>
      <c r="G5261" s="100">
        <v>0</v>
      </c>
    </row>
    <row r="5262" spans="1:7" ht="13.5" customHeight="1" x14ac:dyDescent="0.2">
      <c r="A5262" s="100">
        <v>5261</v>
      </c>
      <c r="B5262" s="100">
        <v>5307</v>
      </c>
      <c r="C5262" s="4" t="s">
        <v>7</v>
      </c>
      <c r="D5262" s="100">
        <v>179</v>
      </c>
      <c r="E5262" s="100">
        <v>74</v>
      </c>
      <c r="F5262" s="2">
        <v>0</v>
      </c>
      <c r="G5262" s="100">
        <v>0</v>
      </c>
    </row>
    <row r="5263" spans="1:7" ht="13.5" customHeight="1" x14ac:dyDescent="0.2">
      <c r="A5263" s="100">
        <v>5262</v>
      </c>
      <c r="B5263" s="100">
        <v>5308</v>
      </c>
      <c r="C5263" s="4" t="s">
        <v>7</v>
      </c>
      <c r="D5263" s="100">
        <v>180</v>
      </c>
      <c r="E5263" s="100">
        <v>74</v>
      </c>
      <c r="F5263" s="2">
        <v>0</v>
      </c>
      <c r="G5263" s="100">
        <v>0</v>
      </c>
    </row>
    <row r="5264" spans="1:7" ht="13.5" customHeight="1" x14ac:dyDescent="0.2">
      <c r="A5264" s="100">
        <v>5263</v>
      </c>
      <c r="B5264" s="100">
        <v>5309</v>
      </c>
      <c r="C5264" s="4" t="s">
        <v>7</v>
      </c>
      <c r="D5264" s="100">
        <v>181</v>
      </c>
      <c r="E5264" s="100">
        <v>74</v>
      </c>
      <c r="F5264" s="2">
        <v>0</v>
      </c>
      <c r="G5264" s="100">
        <v>0</v>
      </c>
    </row>
    <row r="5265" spans="1:7" ht="13.5" customHeight="1" x14ac:dyDescent="0.2">
      <c r="A5265" s="100">
        <v>5264</v>
      </c>
      <c r="B5265" s="100">
        <v>5310</v>
      </c>
      <c r="C5265" s="4" t="s">
        <v>7</v>
      </c>
      <c r="D5265" s="100">
        <v>127</v>
      </c>
      <c r="E5265" s="100">
        <v>171</v>
      </c>
      <c r="F5265" s="2">
        <v>0</v>
      </c>
      <c r="G5265" s="100">
        <v>0</v>
      </c>
    </row>
    <row r="5266" spans="1:7" ht="13.5" customHeight="1" x14ac:dyDescent="0.2">
      <c r="A5266" s="100">
        <v>5265</v>
      </c>
      <c r="B5266" s="100">
        <v>5311</v>
      </c>
      <c r="C5266" s="4" t="s">
        <v>7</v>
      </c>
      <c r="D5266" s="100">
        <v>128</v>
      </c>
      <c r="E5266" s="100">
        <v>171</v>
      </c>
      <c r="F5266" s="2">
        <v>0</v>
      </c>
      <c r="G5266" s="100">
        <v>0</v>
      </c>
    </row>
    <row r="5267" spans="1:7" ht="13.5" customHeight="1" x14ac:dyDescent="0.2">
      <c r="A5267" s="100">
        <v>5266</v>
      </c>
      <c r="B5267" s="100">
        <v>5312</v>
      </c>
      <c r="C5267" s="4" t="s">
        <v>7</v>
      </c>
      <c r="D5267" s="100">
        <v>129</v>
      </c>
      <c r="E5267" s="100">
        <v>171</v>
      </c>
      <c r="F5267" s="2">
        <v>0</v>
      </c>
      <c r="G5267" s="100">
        <v>0</v>
      </c>
    </row>
    <row r="5268" spans="1:7" ht="13.5" customHeight="1" x14ac:dyDescent="0.2">
      <c r="A5268" s="100">
        <v>5267</v>
      </c>
      <c r="B5268" s="100">
        <v>5313</v>
      </c>
      <c r="C5268" s="4" t="s">
        <v>7</v>
      </c>
      <c r="D5268" s="100">
        <v>131</v>
      </c>
      <c r="E5268" s="100">
        <v>171</v>
      </c>
      <c r="F5268" s="2">
        <v>0</v>
      </c>
      <c r="G5268" s="100">
        <v>0</v>
      </c>
    </row>
    <row r="5269" spans="1:7" ht="13.5" customHeight="1" x14ac:dyDescent="0.2">
      <c r="A5269" s="100">
        <v>5268</v>
      </c>
      <c r="B5269" s="100">
        <v>5314</v>
      </c>
      <c r="C5269" s="4" t="s">
        <v>7</v>
      </c>
      <c r="D5269" s="100">
        <v>1732</v>
      </c>
      <c r="E5269" s="100">
        <v>29</v>
      </c>
      <c r="F5269" s="2">
        <v>0</v>
      </c>
      <c r="G5269" s="100">
        <v>0</v>
      </c>
    </row>
    <row r="5270" spans="1:7" ht="13.5" customHeight="1" x14ac:dyDescent="0.2">
      <c r="A5270" s="100">
        <v>5269</v>
      </c>
      <c r="B5270" s="100">
        <v>5315</v>
      </c>
      <c r="C5270" s="4" t="s">
        <v>7</v>
      </c>
      <c r="D5270" s="100">
        <v>1733</v>
      </c>
      <c r="E5270" s="100">
        <v>29</v>
      </c>
      <c r="F5270" s="2">
        <v>0</v>
      </c>
      <c r="G5270" s="100">
        <v>0</v>
      </c>
    </row>
    <row r="5271" spans="1:7" ht="13.5" customHeight="1" x14ac:dyDescent="0.2">
      <c r="A5271" s="100">
        <v>5270</v>
      </c>
      <c r="B5271" s="100">
        <v>5316</v>
      </c>
      <c r="C5271" s="4" t="s">
        <v>7</v>
      </c>
      <c r="D5271" s="100">
        <v>1734</v>
      </c>
      <c r="E5271" s="100">
        <v>29</v>
      </c>
      <c r="F5271" s="2">
        <v>0</v>
      </c>
      <c r="G5271" s="100">
        <v>0</v>
      </c>
    </row>
    <row r="5272" spans="1:7" ht="13.5" customHeight="1" x14ac:dyDescent="0.2">
      <c r="A5272" s="100">
        <v>5271</v>
      </c>
      <c r="B5272" s="100">
        <v>5317</v>
      </c>
      <c r="C5272" s="4" t="s">
        <v>7</v>
      </c>
      <c r="D5272" s="100">
        <v>1736</v>
      </c>
      <c r="E5272" s="100">
        <v>29</v>
      </c>
      <c r="F5272" s="2">
        <v>0</v>
      </c>
      <c r="G5272" s="100">
        <v>0</v>
      </c>
    </row>
    <row r="5273" spans="1:7" ht="13.5" customHeight="1" x14ac:dyDescent="0.2">
      <c r="A5273" s="100">
        <v>5272</v>
      </c>
      <c r="B5273" s="100">
        <v>5318</v>
      </c>
      <c r="C5273" s="4" t="s">
        <v>7</v>
      </c>
      <c r="D5273" s="100">
        <v>1737</v>
      </c>
      <c r="E5273" s="100">
        <v>29</v>
      </c>
      <c r="F5273" s="2">
        <v>0</v>
      </c>
      <c r="G5273" s="100">
        <v>0</v>
      </c>
    </row>
    <row r="5274" spans="1:7" ht="13.5" customHeight="1" x14ac:dyDescent="0.2">
      <c r="A5274" s="100">
        <v>5273</v>
      </c>
      <c r="B5274" s="100">
        <v>5319</v>
      </c>
      <c r="C5274" s="4" t="s">
        <v>7</v>
      </c>
      <c r="D5274" s="100">
        <v>1738</v>
      </c>
      <c r="E5274" s="100">
        <v>29</v>
      </c>
      <c r="F5274" s="2">
        <v>0</v>
      </c>
      <c r="G5274" s="100">
        <v>0</v>
      </c>
    </row>
    <row r="5275" spans="1:7" ht="13.5" customHeight="1" x14ac:dyDescent="0.2">
      <c r="A5275" s="100">
        <v>5274</v>
      </c>
      <c r="B5275" s="100">
        <v>5320</v>
      </c>
      <c r="C5275" s="4" t="s">
        <v>7</v>
      </c>
      <c r="D5275" s="100">
        <v>1739</v>
      </c>
      <c r="E5275" s="100">
        <v>29</v>
      </c>
      <c r="F5275" s="2">
        <v>0</v>
      </c>
      <c r="G5275" s="100">
        <v>0</v>
      </c>
    </row>
    <row r="5276" spans="1:7" ht="13.5" customHeight="1" x14ac:dyDescent="0.2">
      <c r="A5276" s="100">
        <v>5275</v>
      </c>
      <c r="B5276" s="100">
        <v>5321</v>
      </c>
      <c r="C5276" s="4" t="s">
        <v>7</v>
      </c>
      <c r="D5276" s="100">
        <v>1740</v>
      </c>
      <c r="E5276" s="100">
        <v>29</v>
      </c>
      <c r="F5276" s="2">
        <v>0</v>
      </c>
      <c r="G5276" s="100">
        <v>0</v>
      </c>
    </row>
    <row r="5277" spans="1:7" ht="13.5" customHeight="1" x14ac:dyDescent="0.2">
      <c r="A5277" s="100">
        <v>5276</v>
      </c>
      <c r="B5277" s="100">
        <v>5322</v>
      </c>
      <c r="C5277" s="4" t="s">
        <v>7</v>
      </c>
      <c r="D5277" s="100">
        <v>1741</v>
      </c>
      <c r="E5277" s="100">
        <v>29</v>
      </c>
      <c r="F5277" s="2">
        <v>0</v>
      </c>
      <c r="G5277" s="100">
        <v>0</v>
      </c>
    </row>
    <row r="5278" spans="1:7" ht="13.5" customHeight="1" x14ac:dyDescent="0.2">
      <c r="A5278" s="100">
        <v>5277</v>
      </c>
      <c r="B5278" s="100">
        <v>5323</v>
      </c>
      <c r="C5278" s="4" t="s">
        <v>7</v>
      </c>
      <c r="D5278" s="100">
        <v>1742</v>
      </c>
      <c r="E5278" s="100">
        <v>29</v>
      </c>
      <c r="F5278" s="2">
        <v>0</v>
      </c>
      <c r="G5278" s="100">
        <v>0</v>
      </c>
    </row>
    <row r="5279" spans="1:7" ht="13.5" customHeight="1" x14ac:dyDescent="0.2">
      <c r="A5279" s="100">
        <v>5278</v>
      </c>
      <c r="B5279" s="100">
        <v>5324</v>
      </c>
      <c r="C5279" s="4" t="s">
        <v>7</v>
      </c>
      <c r="D5279" s="100">
        <v>1743</v>
      </c>
      <c r="E5279" s="100">
        <v>29</v>
      </c>
      <c r="F5279" s="2">
        <v>0</v>
      </c>
      <c r="G5279" s="100">
        <v>0</v>
      </c>
    </row>
    <row r="5280" spans="1:7" ht="13.5" customHeight="1" x14ac:dyDescent="0.2">
      <c r="A5280" s="100">
        <v>5279</v>
      </c>
      <c r="B5280" s="100">
        <v>5325</v>
      </c>
      <c r="C5280" s="4" t="s">
        <v>7</v>
      </c>
      <c r="D5280" s="100">
        <v>1744</v>
      </c>
      <c r="E5280" s="100">
        <v>29</v>
      </c>
      <c r="F5280" s="2">
        <v>0</v>
      </c>
      <c r="G5280" s="100">
        <v>0</v>
      </c>
    </row>
    <row r="5281" spans="1:7" ht="13.5" customHeight="1" x14ac:dyDescent="0.2">
      <c r="A5281" s="100">
        <v>5280</v>
      </c>
      <c r="B5281" s="100">
        <v>5326</v>
      </c>
      <c r="C5281" s="4" t="s">
        <v>7</v>
      </c>
      <c r="D5281" s="100">
        <v>1745</v>
      </c>
      <c r="E5281" s="100">
        <v>29</v>
      </c>
      <c r="F5281" s="2">
        <v>0</v>
      </c>
      <c r="G5281" s="100">
        <v>0</v>
      </c>
    </row>
    <row r="5282" spans="1:7" ht="13.5" customHeight="1" x14ac:dyDescent="0.2">
      <c r="A5282" s="100">
        <v>5281</v>
      </c>
      <c r="B5282" s="100">
        <v>5327</v>
      </c>
      <c r="C5282" s="4" t="s">
        <v>7</v>
      </c>
      <c r="D5282" s="100">
        <v>1748</v>
      </c>
      <c r="E5282" s="100">
        <v>29</v>
      </c>
      <c r="F5282" s="2">
        <v>0</v>
      </c>
      <c r="G5282" s="100">
        <v>0</v>
      </c>
    </row>
    <row r="5283" spans="1:7" ht="13.5" customHeight="1" x14ac:dyDescent="0.2">
      <c r="A5283" s="100">
        <v>5282</v>
      </c>
      <c r="B5283" s="100">
        <v>5328</v>
      </c>
      <c r="C5283" s="4" t="s">
        <v>7</v>
      </c>
      <c r="D5283" s="100">
        <v>1749</v>
      </c>
      <c r="E5283" s="100">
        <v>29</v>
      </c>
      <c r="F5283" s="2">
        <v>0</v>
      </c>
      <c r="G5283" s="100">
        <v>0</v>
      </c>
    </row>
    <row r="5284" spans="1:7" ht="13.5" customHeight="1" x14ac:dyDescent="0.2">
      <c r="A5284" s="100">
        <v>5283</v>
      </c>
      <c r="B5284" s="100">
        <v>5329</v>
      </c>
      <c r="C5284" s="4" t="s">
        <v>7</v>
      </c>
      <c r="D5284" s="100">
        <v>1750</v>
      </c>
      <c r="E5284" s="100">
        <v>29</v>
      </c>
      <c r="F5284" s="2">
        <v>0</v>
      </c>
      <c r="G5284" s="100">
        <v>0</v>
      </c>
    </row>
    <row r="5285" spans="1:7" ht="13.5" customHeight="1" x14ac:dyDescent="0.2">
      <c r="A5285" s="100">
        <v>5284</v>
      </c>
      <c r="B5285" s="100">
        <v>5330</v>
      </c>
      <c r="C5285" s="4" t="s">
        <v>7</v>
      </c>
      <c r="D5285" s="100">
        <v>1751</v>
      </c>
      <c r="E5285" s="100">
        <v>29</v>
      </c>
      <c r="F5285" s="2">
        <v>0</v>
      </c>
      <c r="G5285" s="100">
        <v>0</v>
      </c>
    </row>
    <row r="5286" spans="1:7" ht="13.5" customHeight="1" x14ac:dyDescent="0.2">
      <c r="A5286" s="100">
        <v>5285</v>
      </c>
      <c r="B5286" s="100">
        <v>5331</v>
      </c>
      <c r="C5286" s="4" t="s">
        <v>7</v>
      </c>
      <c r="D5286" s="100">
        <v>1752</v>
      </c>
      <c r="E5286" s="100">
        <v>29</v>
      </c>
      <c r="F5286" s="2">
        <v>0</v>
      </c>
      <c r="G5286" s="100">
        <v>0</v>
      </c>
    </row>
    <row r="5287" spans="1:7" ht="13.5" customHeight="1" x14ac:dyDescent="0.2">
      <c r="A5287" s="100">
        <v>5286</v>
      </c>
      <c r="B5287" s="100">
        <v>5332</v>
      </c>
      <c r="C5287" s="4" t="s">
        <v>7</v>
      </c>
      <c r="D5287" s="100">
        <v>1754</v>
      </c>
      <c r="E5287" s="100">
        <v>29</v>
      </c>
      <c r="F5287" s="2">
        <v>0</v>
      </c>
      <c r="G5287" s="100">
        <v>0</v>
      </c>
    </row>
    <row r="5288" spans="1:7" ht="13.5" customHeight="1" x14ac:dyDescent="0.2">
      <c r="A5288" s="100">
        <v>5287</v>
      </c>
      <c r="B5288" s="100">
        <v>5333</v>
      </c>
      <c r="C5288" s="4" t="s">
        <v>7</v>
      </c>
      <c r="D5288" s="100">
        <v>1755</v>
      </c>
      <c r="E5288" s="100">
        <v>29</v>
      </c>
      <c r="F5288" s="2">
        <v>0</v>
      </c>
      <c r="G5288" s="100">
        <v>0</v>
      </c>
    </row>
    <row r="5289" spans="1:7" ht="13.5" customHeight="1" x14ac:dyDescent="0.2">
      <c r="A5289" s="100">
        <v>5288</v>
      </c>
      <c r="B5289" s="100">
        <v>5334</v>
      </c>
      <c r="C5289" s="4" t="s">
        <v>7</v>
      </c>
      <c r="D5289" s="100">
        <v>1757</v>
      </c>
      <c r="E5289" s="100">
        <v>29</v>
      </c>
      <c r="F5289" s="2">
        <v>0</v>
      </c>
      <c r="G5289" s="100">
        <v>0</v>
      </c>
    </row>
    <row r="5290" spans="1:7" ht="13.5" customHeight="1" x14ac:dyDescent="0.2">
      <c r="A5290" s="100">
        <v>5289</v>
      </c>
      <c r="B5290" s="100">
        <v>5335</v>
      </c>
      <c r="C5290" s="4" t="s">
        <v>7</v>
      </c>
      <c r="D5290" s="100">
        <v>1758</v>
      </c>
      <c r="E5290" s="100">
        <v>29</v>
      </c>
      <c r="F5290" s="2">
        <v>0</v>
      </c>
      <c r="G5290" s="100">
        <v>0</v>
      </c>
    </row>
    <row r="5291" spans="1:7" ht="13.5" customHeight="1" x14ac:dyDescent="0.2">
      <c r="A5291" s="100">
        <v>5290</v>
      </c>
      <c r="B5291" s="100">
        <v>5336</v>
      </c>
      <c r="C5291" s="4" t="s">
        <v>7</v>
      </c>
      <c r="D5291" s="100">
        <v>1759</v>
      </c>
      <c r="E5291" s="100">
        <v>29</v>
      </c>
      <c r="F5291" s="2">
        <v>0</v>
      </c>
      <c r="G5291" s="100">
        <v>0</v>
      </c>
    </row>
    <row r="5292" spans="1:7" ht="13.5" customHeight="1" x14ac:dyDescent="0.2">
      <c r="A5292" s="100">
        <v>5291</v>
      </c>
      <c r="B5292" s="100">
        <v>5337</v>
      </c>
      <c r="C5292" s="4" t="s">
        <v>7</v>
      </c>
      <c r="D5292" s="100">
        <v>1760</v>
      </c>
      <c r="E5292" s="100">
        <v>29</v>
      </c>
      <c r="F5292" s="2">
        <v>0</v>
      </c>
      <c r="G5292" s="100">
        <v>0</v>
      </c>
    </row>
    <row r="5293" spans="1:7" ht="13.5" customHeight="1" x14ac:dyDescent="0.2">
      <c r="A5293" s="100">
        <v>5292</v>
      </c>
      <c r="B5293" s="100">
        <v>5338</v>
      </c>
      <c r="C5293" s="4" t="s">
        <v>7</v>
      </c>
      <c r="D5293" s="100">
        <v>133</v>
      </c>
      <c r="E5293" s="100">
        <v>74</v>
      </c>
      <c r="F5293" s="2">
        <v>0</v>
      </c>
      <c r="G5293" s="100">
        <v>0</v>
      </c>
    </row>
    <row r="5294" spans="1:7" ht="13.5" customHeight="1" x14ac:dyDescent="0.2">
      <c r="A5294" s="100">
        <v>5293</v>
      </c>
      <c r="B5294" s="100">
        <v>5339</v>
      </c>
      <c r="C5294" s="4" t="s">
        <v>7</v>
      </c>
      <c r="D5294" s="100">
        <v>134</v>
      </c>
      <c r="E5294" s="100">
        <v>74</v>
      </c>
      <c r="F5294" s="2">
        <v>0</v>
      </c>
      <c r="G5294" s="100">
        <v>0</v>
      </c>
    </row>
    <row r="5295" spans="1:7" ht="13.5" customHeight="1" x14ac:dyDescent="0.2">
      <c r="A5295" s="100">
        <v>5294</v>
      </c>
      <c r="B5295" s="100">
        <v>5340</v>
      </c>
      <c r="C5295" s="4" t="s">
        <v>7</v>
      </c>
      <c r="D5295" s="100">
        <v>135</v>
      </c>
      <c r="E5295" s="100">
        <v>74</v>
      </c>
      <c r="F5295" s="2">
        <v>0</v>
      </c>
      <c r="G5295" s="100">
        <v>0</v>
      </c>
    </row>
    <row r="5296" spans="1:7" ht="13.5" customHeight="1" x14ac:dyDescent="0.2">
      <c r="A5296" s="100">
        <v>5295</v>
      </c>
      <c r="B5296" s="100">
        <v>5341</v>
      </c>
      <c r="C5296" s="4" t="s">
        <v>7</v>
      </c>
      <c r="D5296" s="100">
        <v>136</v>
      </c>
      <c r="E5296" s="100">
        <v>74</v>
      </c>
      <c r="F5296" s="2">
        <v>0</v>
      </c>
      <c r="G5296" s="100">
        <v>0</v>
      </c>
    </row>
    <row r="5297" spans="1:7" ht="13.5" customHeight="1" x14ac:dyDescent="0.2">
      <c r="A5297" s="100">
        <v>5296</v>
      </c>
      <c r="B5297" s="100">
        <v>5342</v>
      </c>
      <c r="C5297" s="4" t="s">
        <v>7</v>
      </c>
      <c r="D5297" s="100">
        <v>137</v>
      </c>
      <c r="E5297" s="100">
        <v>74</v>
      </c>
      <c r="F5297" s="2">
        <v>0</v>
      </c>
      <c r="G5297" s="100">
        <v>0</v>
      </c>
    </row>
    <row r="5298" spans="1:7" ht="13.5" customHeight="1" x14ac:dyDescent="0.2">
      <c r="A5298" s="100">
        <v>5297</v>
      </c>
      <c r="B5298" s="100">
        <v>5343</v>
      </c>
      <c r="C5298" s="4" t="s">
        <v>7</v>
      </c>
      <c r="D5298" s="100">
        <v>138</v>
      </c>
      <c r="E5298" s="100">
        <v>74</v>
      </c>
      <c r="F5298" s="2">
        <v>0</v>
      </c>
      <c r="G5298" s="100">
        <v>0</v>
      </c>
    </row>
    <row r="5299" spans="1:7" ht="13.5" customHeight="1" x14ac:dyDescent="0.2">
      <c r="A5299" s="100">
        <v>5298</v>
      </c>
      <c r="B5299" s="100">
        <v>5344</v>
      </c>
      <c r="C5299" s="4" t="s">
        <v>7</v>
      </c>
      <c r="D5299" s="100">
        <v>139</v>
      </c>
      <c r="E5299" s="100">
        <v>74</v>
      </c>
      <c r="F5299" s="2">
        <v>0</v>
      </c>
      <c r="G5299" s="100">
        <v>0</v>
      </c>
    </row>
    <row r="5300" spans="1:7" ht="13.5" customHeight="1" x14ac:dyDescent="0.2">
      <c r="A5300" s="100">
        <v>5299</v>
      </c>
      <c r="B5300" s="100">
        <v>5345</v>
      </c>
      <c r="C5300" s="4" t="s">
        <v>7</v>
      </c>
      <c r="D5300" s="100">
        <v>140</v>
      </c>
      <c r="E5300" s="100">
        <v>74</v>
      </c>
      <c r="F5300" s="2">
        <v>0</v>
      </c>
      <c r="G5300" s="100">
        <v>0</v>
      </c>
    </row>
    <row r="5301" spans="1:7" ht="13.5" customHeight="1" x14ac:dyDescent="0.2">
      <c r="A5301" s="100">
        <v>5300</v>
      </c>
      <c r="B5301" s="100">
        <v>5346</v>
      </c>
      <c r="C5301" s="4" t="s">
        <v>7</v>
      </c>
      <c r="D5301" s="100">
        <v>141</v>
      </c>
      <c r="E5301" s="100">
        <v>74</v>
      </c>
      <c r="F5301" s="2">
        <v>0</v>
      </c>
      <c r="G5301" s="100">
        <v>0</v>
      </c>
    </row>
    <row r="5302" spans="1:7" ht="13.5" customHeight="1" x14ac:dyDescent="0.2">
      <c r="A5302" s="100">
        <v>5301</v>
      </c>
      <c r="B5302" s="100">
        <v>5347</v>
      </c>
      <c r="C5302" s="4" t="s">
        <v>7</v>
      </c>
      <c r="D5302" s="100">
        <v>142</v>
      </c>
      <c r="E5302" s="100">
        <v>74</v>
      </c>
      <c r="F5302" s="2">
        <v>0</v>
      </c>
      <c r="G5302" s="100">
        <v>0</v>
      </c>
    </row>
    <row r="5303" spans="1:7" ht="13.5" customHeight="1" x14ac:dyDescent="0.2">
      <c r="A5303" s="100">
        <v>5302</v>
      </c>
      <c r="B5303" s="100">
        <v>5348</v>
      </c>
      <c r="C5303" s="4" t="s">
        <v>7</v>
      </c>
      <c r="D5303" s="100">
        <v>144</v>
      </c>
      <c r="E5303" s="100">
        <v>74</v>
      </c>
      <c r="F5303" s="2">
        <v>0</v>
      </c>
      <c r="G5303" s="100">
        <v>0</v>
      </c>
    </row>
    <row r="5304" spans="1:7" ht="13.5" customHeight="1" x14ac:dyDescent="0.2">
      <c r="A5304" s="100">
        <v>5303</v>
      </c>
      <c r="B5304" s="100">
        <v>5349</v>
      </c>
      <c r="C5304" s="4" t="s">
        <v>7</v>
      </c>
      <c r="D5304" s="100">
        <v>145</v>
      </c>
      <c r="E5304" s="100">
        <v>74</v>
      </c>
      <c r="F5304" s="2">
        <v>0</v>
      </c>
      <c r="G5304" s="100">
        <v>0</v>
      </c>
    </row>
    <row r="5305" spans="1:7" ht="13.5" customHeight="1" x14ac:dyDescent="0.2">
      <c r="A5305" s="100">
        <v>5304</v>
      </c>
      <c r="B5305" s="100">
        <v>5351</v>
      </c>
      <c r="C5305" s="4" t="s">
        <v>7</v>
      </c>
      <c r="D5305" s="100">
        <v>147</v>
      </c>
      <c r="E5305" s="100">
        <v>74</v>
      </c>
      <c r="F5305" s="2">
        <v>0</v>
      </c>
      <c r="G5305" s="100">
        <v>0</v>
      </c>
    </row>
    <row r="5306" spans="1:7" ht="13.5" customHeight="1" x14ac:dyDescent="0.2">
      <c r="A5306" s="100">
        <v>5305</v>
      </c>
      <c r="B5306" s="100">
        <v>5352</v>
      </c>
      <c r="C5306" s="4" t="s">
        <v>7</v>
      </c>
      <c r="D5306" s="100">
        <v>150</v>
      </c>
      <c r="E5306" s="100">
        <v>74</v>
      </c>
      <c r="F5306" s="2">
        <v>0</v>
      </c>
      <c r="G5306" s="100">
        <v>0</v>
      </c>
    </row>
    <row r="5307" spans="1:7" ht="13.5" customHeight="1" x14ac:dyDescent="0.2">
      <c r="A5307" s="100">
        <v>5306</v>
      </c>
      <c r="B5307" s="100">
        <v>5353</v>
      </c>
      <c r="C5307" s="4"/>
      <c r="D5307" s="100">
        <v>10</v>
      </c>
      <c r="E5307" s="100">
        <v>248</v>
      </c>
      <c r="F5307" s="2">
        <v>0</v>
      </c>
      <c r="G5307" s="100">
        <v>0</v>
      </c>
    </row>
    <row r="5308" spans="1:7" ht="13.5" customHeight="1" x14ac:dyDescent="0.2">
      <c r="A5308" s="100">
        <v>5307</v>
      </c>
      <c r="B5308" s="100">
        <v>5354</v>
      </c>
      <c r="C5308" s="4"/>
      <c r="D5308" s="100">
        <v>11</v>
      </c>
      <c r="E5308" s="100">
        <v>248</v>
      </c>
      <c r="F5308" s="2">
        <v>0</v>
      </c>
      <c r="G5308" s="100">
        <v>0</v>
      </c>
    </row>
    <row r="5309" spans="1:7" ht="13.5" customHeight="1" x14ac:dyDescent="0.2">
      <c r="A5309" s="100">
        <v>5308</v>
      </c>
      <c r="B5309" s="100">
        <v>5355</v>
      </c>
      <c r="C5309" s="4"/>
      <c r="D5309" s="100">
        <v>12</v>
      </c>
      <c r="E5309" s="100">
        <v>248</v>
      </c>
      <c r="F5309" s="2">
        <v>0</v>
      </c>
      <c r="G5309" s="100">
        <v>0</v>
      </c>
    </row>
    <row r="5310" spans="1:7" ht="13.5" customHeight="1" x14ac:dyDescent="0.2">
      <c r="A5310" s="100">
        <v>5309</v>
      </c>
      <c r="B5310" s="100">
        <v>5356</v>
      </c>
      <c r="C5310" s="4" t="s">
        <v>7</v>
      </c>
      <c r="D5310" s="100">
        <v>520</v>
      </c>
      <c r="E5310" s="100">
        <v>119</v>
      </c>
      <c r="F5310" s="2">
        <v>0</v>
      </c>
      <c r="G5310" s="100">
        <v>0</v>
      </c>
    </row>
    <row r="5311" spans="1:7" ht="13.5" customHeight="1" x14ac:dyDescent="0.2">
      <c r="A5311" s="100">
        <v>5310</v>
      </c>
      <c r="B5311" s="100">
        <v>5357</v>
      </c>
      <c r="C5311" s="4" t="s">
        <v>7</v>
      </c>
      <c r="D5311" s="100">
        <v>521</v>
      </c>
      <c r="E5311" s="100">
        <v>119</v>
      </c>
      <c r="F5311" s="2">
        <v>0</v>
      </c>
      <c r="G5311" s="100">
        <v>0</v>
      </c>
    </row>
    <row r="5312" spans="1:7" ht="13.5" customHeight="1" x14ac:dyDescent="0.2">
      <c r="A5312" s="100">
        <v>5311</v>
      </c>
      <c r="B5312" s="100">
        <v>5358</v>
      </c>
      <c r="C5312" s="4" t="s">
        <v>7</v>
      </c>
      <c r="D5312" s="100">
        <v>522</v>
      </c>
      <c r="E5312" s="100">
        <v>119</v>
      </c>
      <c r="F5312" s="2">
        <v>0</v>
      </c>
      <c r="G5312" s="100">
        <v>0</v>
      </c>
    </row>
    <row r="5313" spans="1:7" ht="13.5" customHeight="1" x14ac:dyDescent="0.2">
      <c r="A5313" s="100">
        <v>5312</v>
      </c>
      <c r="B5313" s="100">
        <v>5359</v>
      </c>
      <c r="C5313" s="4" t="s">
        <v>7</v>
      </c>
      <c r="D5313" s="100">
        <v>523</v>
      </c>
      <c r="E5313" s="100">
        <v>119</v>
      </c>
      <c r="F5313" s="2">
        <v>0</v>
      </c>
      <c r="G5313" s="100">
        <v>0</v>
      </c>
    </row>
    <row r="5314" spans="1:7" ht="13.5" customHeight="1" x14ac:dyDescent="0.2">
      <c r="A5314" s="100">
        <v>5313</v>
      </c>
      <c r="B5314" s="100">
        <v>5360</v>
      </c>
      <c r="C5314" s="4" t="s">
        <v>7</v>
      </c>
      <c r="D5314" s="100">
        <v>524</v>
      </c>
      <c r="E5314" s="100">
        <v>119</v>
      </c>
      <c r="F5314" s="2">
        <v>0</v>
      </c>
      <c r="G5314" s="100">
        <v>0</v>
      </c>
    </row>
    <row r="5315" spans="1:7" ht="13.5" customHeight="1" x14ac:dyDescent="0.2">
      <c r="A5315" s="100">
        <v>5314</v>
      </c>
      <c r="B5315" s="100">
        <v>5361</v>
      </c>
      <c r="C5315" s="4" t="s">
        <v>7</v>
      </c>
      <c r="D5315" s="100">
        <v>182</v>
      </c>
      <c r="E5315" s="100">
        <v>74</v>
      </c>
      <c r="F5315" s="2">
        <v>0</v>
      </c>
      <c r="G5315" s="100">
        <v>0</v>
      </c>
    </row>
    <row r="5316" spans="1:7" ht="13.5" customHeight="1" x14ac:dyDescent="0.2">
      <c r="A5316" s="100">
        <v>5315</v>
      </c>
      <c r="B5316" s="100">
        <v>5362</v>
      </c>
      <c r="C5316" s="4" t="s">
        <v>7</v>
      </c>
      <c r="D5316" s="100">
        <v>183</v>
      </c>
      <c r="E5316" s="100">
        <v>74</v>
      </c>
      <c r="F5316" s="2">
        <v>0</v>
      </c>
      <c r="G5316" s="100">
        <v>0</v>
      </c>
    </row>
    <row r="5317" spans="1:7" ht="13.5" customHeight="1" x14ac:dyDescent="0.2">
      <c r="A5317" s="100">
        <v>5316</v>
      </c>
      <c r="B5317" s="100">
        <v>5363</v>
      </c>
      <c r="C5317" s="4" t="s">
        <v>7</v>
      </c>
      <c r="D5317" s="100">
        <v>184</v>
      </c>
      <c r="E5317" s="100">
        <v>74</v>
      </c>
      <c r="F5317" s="2">
        <v>0</v>
      </c>
      <c r="G5317" s="100">
        <v>0</v>
      </c>
    </row>
    <row r="5318" spans="1:7" ht="13.5" customHeight="1" x14ac:dyDescent="0.2">
      <c r="A5318" s="100">
        <v>5317</v>
      </c>
      <c r="B5318" s="100">
        <v>5364</v>
      </c>
      <c r="C5318" s="4" t="s">
        <v>7</v>
      </c>
      <c r="D5318" s="100">
        <v>185</v>
      </c>
      <c r="E5318" s="100">
        <v>74</v>
      </c>
      <c r="F5318" s="2">
        <v>0</v>
      </c>
      <c r="G5318" s="100">
        <v>0</v>
      </c>
    </row>
    <row r="5319" spans="1:7" ht="13.5" customHeight="1" x14ac:dyDescent="0.2">
      <c r="A5319" s="100">
        <v>5318</v>
      </c>
      <c r="B5319" s="100">
        <v>5365</v>
      </c>
      <c r="C5319" s="4" t="s">
        <v>7</v>
      </c>
      <c r="D5319" s="100">
        <v>186</v>
      </c>
      <c r="E5319" s="100">
        <v>74</v>
      </c>
      <c r="F5319" s="2">
        <v>0</v>
      </c>
      <c r="G5319" s="100">
        <v>0</v>
      </c>
    </row>
    <row r="5320" spans="1:7" ht="13.5" customHeight="1" x14ac:dyDescent="0.2">
      <c r="A5320" s="100">
        <v>5319</v>
      </c>
      <c r="B5320" s="100">
        <v>5366</v>
      </c>
      <c r="C5320" s="4" t="s">
        <v>7</v>
      </c>
      <c r="D5320" s="100">
        <v>187</v>
      </c>
      <c r="E5320" s="100">
        <v>74</v>
      </c>
      <c r="F5320" s="2">
        <v>0</v>
      </c>
      <c r="G5320" s="100">
        <v>0</v>
      </c>
    </row>
    <row r="5321" spans="1:7" ht="13.5" customHeight="1" x14ac:dyDescent="0.2">
      <c r="A5321" s="100">
        <v>5320</v>
      </c>
      <c r="B5321" s="100">
        <v>5367</v>
      </c>
      <c r="C5321" s="4" t="s">
        <v>7</v>
      </c>
      <c r="D5321" s="100">
        <v>188</v>
      </c>
      <c r="E5321" s="100">
        <v>74</v>
      </c>
      <c r="F5321" s="2">
        <v>0</v>
      </c>
      <c r="G5321" s="100">
        <v>0</v>
      </c>
    </row>
    <row r="5322" spans="1:7" ht="13.5" customHeight="1" x14ac:dyDescent="0.2">
      <c r="A5322" s="100">
        <v>5321</v>
      </c>
      <c r="B5322" s="100">
        <v>5368</v>
      </c>
      <c r="C5322" s="4" t="s">
        <v>7</v>
      </c>
      <c r="D5322" s="100">
        <v>189</v>
      </c>
      <c r="E5322" s="100">
        <v>74</v>
      </c>
      <c r="F5322" s="2">
        <v>0</v>
      </c>
      <c r="G5322" s="100">
        <v>0</v>
      </c>
    </row>
    <row r="5323" spans="1:7" ht="13.5" customHeight="1" x14ac:dyDescent="0.2">
      <c r="A5323" s="100">
        <v>5322</v>
      </c>
      <c r="B5323" s="100">
        <v>5369</v>
      </c>
      <c r="C5323" s="4" t="s">
        <v>7</v>
      </c>
      <c r="D5323" s="100">
        <v>190</v>
      </c>
      <c r="E5323" s="100">
        <v>74</v>
      </c>
      <c r="F5323" s="2">
        <v>0</v>
      </c>
      <c r="G5323" s="100">
        <v>0</v>
      </c>
    </row>
    <row r="5324" spans="1:7" ht="13.5" customHeight="1" x14ac:dyDescent="0.2">
      <c r="A5324" s="100">
        <v>5323</v>
      </c>
      <c r="B5324" s="100">
        <v>5370</v>
      </c>
      <c r="C5324" s="4" t="s">
        <v>7</v>
      </c>
      <c r="D5324" s="100">
        <v>191</v>
      </c>
      <c r="E5324" s="100">
        <v>74</v>
      </c>
      <c r="F5324" s="2">
        <v>0</v>
      </c>
      <c r="G5324" s="100">
        <v>0</v>
      </c>
    </row>
    <row r="5325" spans="1:7" ht="13.5" customHeight="1" x14ac:dyDescent="0.2">
      <c r="A5325" s="100">
        <v>5324</v>
      </c>
      <c r="B5325" s="100">
        <v>5371</v>
      </c>
      <c r="C5325" s="4"/>
      <c r="D5325" s="100">
        <v>525</v>
      </c>
      <c r="E5325" s="100">
        <v>250</v>
      </c>
      <c r="F5325" s="2">
        <v>0</v>
      </c>
      <c r="G5325" s="100">
        <v>0</v>
      </c>
    </row>
    <row r="5326" spans="1:7" ht="13.5" customHeight="1" x14ac:dyDescent="0.2">
      <c r="A5326" s="100">
        <v>5325</v>
      </c>
      <c r="B5326" s="100">
        <v>5372</v>
      </c>
      <c r="C5326" s="4"/>
      <c r="D5326" s="100">
        <v>526</v>
      </c>
      <c r="E5326" s="100">
        <v>250</v>
      </c>
      <c r="F5326" s="2">
        <v>0</v>
      </c>
      <c r="G5326" s="100">
        <v>0</v>
      </c>
    </row>
    <row r="5327" spans="1:7" ht="13.5" customHeight="1" x14ac:dyDescent="0.2">
      <c r="A5327" s="100">
        <v>5326</v>
      </c>
      <c r="B5327" s="100">
        <v>5373</v>
      </c>
      <c r="C5327" s="4"/>
      <c r="D5327" s="100">
        <v>527</v>
      </c>
      <c r="E5327" s="100">
        <v>250</v>
      </c>
      <c r="F5327" s="2">
        <v>0</v>
      </c>
      <c r="G5327" s="100">
        <v>0</v>
      </c>
    </row>
    <row r="5328" spans="1:7" ht="13.5" customHeight="1" x14ac:dyDescent="0.2">
      <c r="A5328" s="100">
        <v>5327</v>
      </c>
      <c r="B5328" s="100">
        <v>5374</v>
      </c>
      <c r="C5328" s="4"/>
      <c r="D5328" s="100">
        <v>528</v>
      </c>
      <c r="E5328" s="100">
        <v>250</v>
      </c>
      <c r="F5328" s="2">
        <v>0</v>
      </c>
      <c r="G5328" s="100">
        <v>0</v>
      </c>
    </row>
    <row r="5329" spans="1:7" ht="13.5" customHeight="1" x14ac:dyDescent="0.2">
      <c r="A5329" s="100">
        <v>5328</v>
      </c>
      <c r="B5329" s="100">
        <v>5375</v>
      </c>
      <c r="C5329" s="4" t="s">
        <v>7</v>
      </c>
      <c r="D5329" s="100">
        <v>1842</v>
      </c>
      <c r="E5329" s="100">
        <v>29</v>
      </c>
      <c r="F5329" s="2">
        <v>0</v>
      </c>
      <c r="G5329" s="100">
        <v>0</v>
      </c>
    </row>
    <row r="5330" spans="1:7" ht="13.5" customHeight="1" x14ac:dyDescent="0.2">
      <c r="A5330" s="100">
        <v>5329</v>
      </c>
      <c r="B5330" s="100">
        <v>5376</v>
      </c>
      <c r="C5330" s="4" t="s">
        <v>7</v>
      </c>
      <c r="D5330" s="100">
        <v>1843</v>
      </c>
      <c r="E5330" s="100">
        <v>29</v>
      </c>
      <c r="F5330" s="2">
        <v>0</v>
      </c>
      <c r="G5330" s="100">
        <v>0</v>
      </c>
    </row>
    <row r="5331" spans="1:7" ht="13.5" customHeight="1" x14ac:dyDescent="0.2">
      <c r="A5331" s="100">
        <v>5330</v>
      </c>
      <c r="B5331" s="100">
        <v>5377</v>
      </c>
      <c r="C5331" s="4" t="s">
        <v>7</v>
      </c>
      <c r="D5331" s="100">
        <v>1844</v>
      </c>
      <c r="E5331" s="100">
        <v>29</v>
      </c>
      <c r="F5331" s="2">
        <v>0</v>
      </c>
      <c r="G5331" s="100">
        <v>0</v>
      </c>
    </row>
    <row r="5332" spans="1:7" ht="13.5" customHeight="1" x14ac:dyDescent="0.2">
      <c r="A5332" s="100">
        <v>5331</v>
      </c>
      <c r="B5332" s="100">
        <v>5378</v>
      </c>
      <c r="C5332" s="4" t="s">
        <v>7</v>
      </c>
      <c r="D5332" s="100">
        <v>1845</v>
      </c>
      <c r="E5332" s="100">
        <v>29</v>
      </c>
      <c r="F5332" s="2">
        <v>0</v>
      </c>
      <c r="G5332" s="100">
        <v>0</v>
      </c>
    </row>
    <row r="5333" spans="1:7" ht="13.5" customHeight="1" x14ac:dyDescent="0.2">
      <c r="A5333" s="100">
        <v>5332</v>
      </c>
      <c r="B5333" s="100">
        <v>5379</v>
      </c>
      <c r="C5333" s="4" t="s">
        <v>7</v>
      </c>
      <c r="D5333" s="100">
        <v>1846</v>
      </c>
      <c r="E5333" s="100">
        <v>29</v>
      </c>
      <c r="F5333" s="2">
        <v>0</v>
      </c>
      <c r="G5333" s="100">
        <v>0</v>
      </c>
    </row>
    <row r="5334" spans="1:7" ht="13.5" customHeight="1" x14ac:dyDescent="0.2">
      <c r="A5334" s="100">
        <v>5333</v>
      </c>
      <c r="B5334" s="100">
        <v>5380</v>
      </c>
      <c r="C5334" s="4" t="s">
        <v>7</v>
      </c>
      <c r="D5334" s="100">
        <v>1848</v>
      </c>
      <c r="E5334" s="100">
        <v>29</v>
      </c>
      <c r="F5334" s="2">
        <v>0</v>
      </c>
      <c r="G5334" s="100">
        <v>0</v>
      </c>
    </row>
    <row r="5335" spans="1:7" ht="13.5" customHeight="1" x14ac:dyDescent="0.2">
      <c r="A5335" s="100">
        <v>5334</v>
      </c>
      <c r="B5335" s="100">
        <v>5381</v>
      </c>
      <c r="C5335" s="4" t="s">
        <v>7</v>
      </c>
      <c r="D5335" s="100">
        <v>1849</v>
      </c>
      <c r="E5335" s="100">
        <v>29</v>
      </c>
      <c r="F5335" s="2">
        <v>0</v>
      </c>
      <c r="G5335" s="100">
        <v>0</v>
      </c>
    </row>
    <row r="5336" spans="1:7" ht="13.5" customHeight="1" x14ac:dyDescent="0.2">
      <c r="A5336" s="100">
        <v>5335</v>
      </c>
      <c r="B5336" s="100">
        <v>5382</v>
      </c>
      <c r="C5336" s="4" t="s">
        <v>7</v>
      </c>
      <c r="D5336" s="100">
        <v>1850</v>
      </c>
      <c r="E5336" s="100">
        <v>29</v>
      </c>
      <c r="F5336" s="2">
        <v>0</v>
      </c>
      <c r="G5336" s="100">
        <v>0</v>
      </c>
    </row>
    <row r="5337" spans="1:7" ht="13.5" customHeight="1" x14ac:dyDescent="0.2">
      <c r="A5337" s="100">
        <v>5336</v>
      </c>
      <c r="B5337" s="100">
        <v>5383</v>
      </c>
      <c r="C5337" s="4" t="s">
        <v>7</v>
      </c>
      <c r="D5337" s="100">
        <v>1851</v>
      </c>
      <c r="E5337" s="100">
        <v>29</v>
      </c>
      <c r="F5337" s="2">
        <v>0</v>
      </c>
      <c r="G5337" s="100">
        <v>0</v>
      </c>
    </row>
    <row r="5338" spans="1:7" ht="13.5" customHeight="1" x14ac:dyDescent="0.2">
      <c r="A5338" s="100">
        <v>5337</v>
      </c>
      <c r="B5338" s="100">
        <v>5384</v>
      </c>
      <c r="C5338" s="4" t="s">
        <v>7</v>
      </c>
      <c r="D5338" s="100">
        <v>1852</v>
      </c>
      <c r="E5338" s="100">
        <v>29</v>
      </c>
      <c r="F5338" s="2">
        <v>0</v>
      </c>
      <c r="G5338" s="100">
        <v>0</v>
      </c>
    </row>
    <row r="5339" spans="1:7" ht="13.5" customHeight="1" x14ac:dyDescent="0.2">
      <c r="A5339" s="100">
        <v>5338</v>
      </c>
      <c r="B5339" s="100">
        <v>5385</v>
      </c>
      <c r="C5339" s="4" t="s">
        <v>7</v>
      </c>
      <c r="D5339" s="100">
        <v>1853</v>
      </c>
      <c r="E5339" s="100">
        <v>29</v>
      </c>
      <c r="F5339" s="2">
        <v>0</v>
      </c>
      <c r="G5339" s="100">
        <v>0</v>
      </c>
    </row>
    <row r="5340" spans="1:7" ht="13.5" customHeight="1" x14ac:dyDescent="0.2">
      <c r="A5340" s="100">
        <v>5339</v>
      </c>
      <c r="B5340" s="100">
        <v>5386</v>
      </c>
      <c r="C5340" s="4" t="s">
        <v>7</v>
      </c>
      <c r="D5340" s="100">
        <v>1854</v>
      </c>
      <c r="E5340" s="100">
        <v>29</v>
      </c>
      <c r="F5340" s="2">
        <v>0</v>
      </c>
      <c r="G5340" s="100">
        <v>0</v>
      </c>
    </row>
    <row r="5341" spans="1:7" ht="13.5" customHeight="1" x14ac:dyDescent="0.2">
      <c r="A5341" s="100">
        <v>5340</v>
      </c>
      <c r="B5341" s="100">
        <v>5387</v>
      </c>
      <c r="C5341" s="4" t="s">
        <v>7</v>
      </c>
      <c r="D5341" s="100">
        <v>1855</v>
      </c>
      <c r="E5341" s="100">
        <v>29</v>
      </c>
      <c r="F5341" s="2">
        <v>0</v>
      </c>
      <c r="G5341" s="100">
        <v>0</v>
      </c>
    </row>
    <row r="5342" spans="1:7" ht="13.5" customHeight="1" x14ac:dyDescent="0.2">
      <c r="A5342" s="100">
        <v>5341</v>
      </c>
      <c r="B5342" s="100">
        <v>5388</v>
      </c>
      <c r="C5342" s="4" t="s">
        <v>7</v>
      </c>
      <c r="D5342" s="100">
        <v>1856</v>
      </c>
      <c r="E5342" s="100">
        <v>29</v>
      </c>
      <c r="F5342" s="2">
        <v>0</v>
      </c>
      <c r="G5342" s="100">
        <v>0</v>
      </c>
    </row>
    <row r="5343" spans="1:7" ht="13.5" customHeight="1" x14ac:dyDescent="0.2">
      <c r="A5343" s="100">
        <v>5342</v>
      </c>
      <c r="B5343" s="100">
        <v>5389</v>
      </c>
      <c r="C5343" s="4" t="s">
        <v>7</v>
      </c>
      <c r="D5343" s="100">
        <v>1857</v>
      </c>
      <c r="E5343" s="100">
        <v>29</v>
      </c>
      <c r="F5343" s="2">
        <v>0</v>
      </c>
      <c r="G5343" s="100">
        <v>0</v>
      </c>
    </row>
    <row r="5344" spans="1:7" ht="13.5" customHeight="1" x14ac:dyDescent="0.2">
      <c r="A5344" s="100">
        <v>5343</v>
      </c>
      <c r="B5344" s="100">
        <v>5390</v>
      </c>
      <c r="C5344" s="4" t="s">
        <v>7</v>
      </c>
      <c r="D5344" s="100">
        <v>1858</v>
      </c>
      <c r="E5344" s="100">
        <v>29</v>
      </c>
      <c r="F5344" s="2">
        <v>0</v>
      </c>
      <c r="G5344" s="100">
        <v>0</v>
      </c>
    </row>
    <row r="5345" spans="1:7" ht="13.5" customHeight="1" x14ac:dyDescent="0.2">
      <c r="A5345" s="100">
        <v>5344</v>
      </c>
      <c r="B5345" s="100">
        <v>5391</v>
      </c>
      <c r="C5345" s="4" t="s">
        <v>7</v>
      </c>
      <c r="D5345" s="100">
        <v>1859</v>
      </c>
      <c r="E5345" s="100">
        <v>29</v>
      </c>
      <c r="F5345" s="2">
        <v>0</v>
      </c>
      <c r="G5345" s="100">
        <v>0</v>
      </c>
    </row>
    <row r="5346" spans="1:7" ht="13.5" customHeight="1" x14ac:dyDescent="0.2">
      <c r="A5346" s="100">
        <v>5345</v>
      </c>
      <c r="B5346" s="100">
        <v>5392</v>
      </c>
      <c r="C5346" s="4" t="s">
        <v>7</v>
      </c>
      <c r="D5346" s="100">
        <v>1861</v>
      </c>
      <c r="E5346" s="100">
        <v>29</v>
      </c>
      <c r="F5346" s="2">
        <v>0</v>
      </c>
      <c r="G5346" s="100">
        <v>0</v>
      </c>
    </row>
    <row r="5347" spans="1:7" ht="13.5" customHeight="1" x14ac:dyDescent="0.2">
      <c r="A5347" s="100">
        <v>5346</v>
      </c>
      <c r="B5347" s="100">
        <v>5393</v>
      </c>
      <c r="C5347" s="4" t="s">
        <v>7</v>
      </c>
      <c r="D5347" s="100">
        <v>1862</v>
      </c>
      <c r="E5347" s="100">
        <v>29</v>
      </c>
      <c r="F5347" s="2">
        <v>0</v>
      </c>
      <c r="G5347" s="100">
        <v>0</v>
      </c>
    </row>
    <row r="5348" spans="1:7" ht="13.5" customHeight="1" x14ac:dyDescent="0.2">
      <c r="A5348" s="100">
        <v>5347</v>
      </c>
      <c r="B5348" s="100">
        <v>5394</v>
      </c>
      <c r="C5348" s="4" t="s">
        <v>7</v>
      </c>
      <c r="D5348" s="100">
        <v>1863</v>
      </c>
      <c r="E5348" s="100">
        <v>29</v>
      </c>
      <c r="F5348" s="2">
        <v>0</v>
      </c>
      <c r="G5348" s="100">
        <v>0</v>
      </c>
    </row>
    <row r="5349" spans="1:7" ht="13.5" customHeight="1" x14ac:dyDescent="0.2">
      <c r="A5349" s="100">
        <v>5348</v>
      </c>
      <c r="B5349" s="100">
        <v>5395</v>
      </c>
      <c r="C5349" s="4" t="s">
        <v>7</v>
      </c>
      <c r="D5349" s="100">
        <v>1865</v>
      </c>
      <c r="E5349" s="100">
        <v>29</v>
      </c>
      <c r="F5349" s="2">
        <v>0</v>
      </c>
      <c r="G5349" s="100">
        <v>0</v>
      </c>
    </row>
    <row r="5350" spans="1:7" ht="13.5" customHeight="1" x14ac:dyDescent="0.2">
      <c r="A5350" s="100">
        <v>5349</v>
      </c>
      <c r="B5350" s="100">
        <v>5396</v>
      </c>
      <c r="C5350" s="4" t="s">
        <v>7</v>
      </c>
      <c r="D5350" s="100">
        <v>1866</v>
      </c>
      <c r="E5350" s="100">
        <v>29</v>
      </c>
      <c r="F5350" s="2">
        <v>0</v>
      </c>
      <c r="G5350" s="100">
        <v>0</v>
      </c>
    </row>
    <row r="5351" spans="1:7" ht="13.5" customHeight="1" x14ac:dyDescent="0.2">
      <c r="A5351" s="100">
        <v>5350</v>
      </c>
      <c r="B5351" s="100">
        <v>5397</v>
      </c>
      <c r="C5351" s="4" t="s">
        <v>7</v>
      </c>
      <c r="D5351" s="100">
        <v>1867</v>
      </c>
      <c r="E5351" s="100">
        <v>29</v>
      </c>
      <c r="F5351" s="2">
        <v>0</v>
      </c>
      <c r="G5351" s="100">
        <v>0</v>
      </c>
    </row>
    <row r="5352" spans="1:7" ht="13.5" customHeight="1" x14ac:dyDescent="0.2">
      <c r="A5352" s="100">
        <v>5351</v>
      </c>
      <c r="B5352" s="100">
        <v>5398</v>
      </c>
      <c r="C5352" s="4" t="s">
        <v>7</v>
      </c>
      <c r="D5352" s="100">
        <v>1868</v>
      </c>
      <c r="E5352" s="100">
        <v>29</v>
      </c>
      <c r="F5352" s="2">
        <v>0</v>
      </c>
      <c r="G5352" s="100">
        <v>0</v>
      </c>
    </row>
    <row r="5353" spans="1:7" ht="13.5" customHeight="1" x14ac:dyDescent="0.2">
      <c r="A5353" s="100">
        <v>5352</v>
      </c>
      <c r="B5353" s="100">
        <v>5399</v>
      </c>
      <c r="C5353" s="4" t="s">
        <v>7</v>
      </c>
      <c r="D5353" s="100">
        <v>1869</v>
      </c>
      <c r="E5353" s="100">
        <v>29</v>
      </c>
      <c r="F5353" s="2">
        <v>0</v>
      </c>
      <c r="G5353" s="100">
        <v>0</v>
      </c>
    </row>
    <row r="5354" spans="1:7" ht="13.5" customHeight="1" x14ac:dyDescent="0.2">
      <c r="A5354" s="100">
        <v>5353</v>
      </c>
      <c r="B5354" s="100">
        <v>5400</v>
      </c>
      <c r="C5354" s="4" t="s">
        <v>7</v>
      </c>
      <c r="D5354" s="100">
        <v>1870</v>
      </c>
      <c r="E5354" s="100">
        <v>29</v>
      </c>
      <c r="F5354" s="2">
        <v>0</v>
      </c>
      <c r="G5354" s="100">
        <v>0</v>
      </c>
    </row>
    <row r="5355" spans="1:7" ht="13.5" customHeight="1" x14ac:dyDescent="0.2">
      <c r="A5355" s="100">
        <v>5354</v>
      </c>
      <c r="B5355" s="100">
        <v>5401</v>
      </c>
      <c r="C5355" s="4" t="s">
        <v>7</v>
      </c>
      <c r="D5355" s="100">
        <v>1871</v>
      </c>
      <c r="E5355" s="100">
        <v>29</v>
      </c>
      <c r="F5355" s="2">
        <v>0</v>
      </c>
      <c r="G5355" s="100">
        <v>0</v>
      </c>
    </row>
    <row r="5356" spans="1:7" ht="13.5" customHeight="1" x14ac:dyDescent="0.2">
      <c r="A5356" s="100">
        <v>5355</v>
      </c>
      <c r="B5356" s="100">
        <v>5402</v>
      </c>
      <c r="C5356" s="4" t="s">
        <v>7</v>
      </c>
      <c r="D5356" s="100">
        <v>1872</v>
      </c>
      <c r="E5356" s="100">
        <v>29</v>
      </c>
      <c r="F5356" s="2">
        <v>0</v>
      </c>
      <c r="G5356" s="100">
        <v>0</v>
      </c>
    </row>
    <row r="5357" spans="1:7" ht="13.5" customHeight="1" x14ac:dyDescent="0.2">
      <c r="A5357" s="100">
        <v>5356</v>
      </c>
      <c r="B5357" s="100">
        <v>5403</v>
      </c>
      <c r="C5357" s="4" t="s">
        <v>7</v>
      </c>
      <c r="D5357" s="100">
        <v>1873</v>
      </c>
      <c r="E5357" s="100">
        <v>29</v>
      </c>
      <c r="F5357" s="2">
        <v>0</v>
      </c>
      <c r="G5357" s="100">
        <v>0</v>
      </c>
    </row>
    <row r="5358" spans="1:7" ht="13.5" customHeight="1" x14ac:dyDescent="0.2">
      <c r="A5358" s="100">
        <v>5357</v>
      </c>
      <c r="B5358" s="100">
        <v>5404</v>
      </c>
      <c r="C5358" s="4" t="s">
        <v>7</v>
      </c>
      <c r="D5358" s="100">
        <v>1875</v>
      </c>
      <c r="E5358" s="100">
        <v>29</v>
      </c>
      <c r="F5358" s="2">
        <v>0</v>
      </c>
      <c r="G5358" s="100">
        <v>0</v>
      </c>
    </row>
    <row r="5359" spans="1:7" ht="13.5" customHeight="1" x14ac:dyDescent="0.2">
      <c r="A5359" s="100">
        <v>5358</v>
      </c>
      <c r="B5359" s="100">
        <v>5405</v>
      </c>
      <c r="C5359" s="4" t="s">
        <v>7</v>
      </c>
      <c r="D5359" s="100">
        <v>1876</v>
      </c>
      <c r="E5359" s="100">
        <v>29</v>
      </c>
      <c r="F5359" s="2">
        <v>0</v>
      </c>
      <c r="G5359" s="100">
        <v>0</v>
      </c>
    </row>
    <row r="5360" spans="1:7" ht="13.5" customHeight="1" x14ac:dyDescent="0.2">
      <c r="A5360" s="100">
        <v>5359</v>
      </c>
      <c r="B5360" s="100">
        <v>5406</v>
      </c>
      <c r="C5360" s="4" t="s">
        <v>7</v>
      </c>
      <c r="D5360" s="100">
        <v>1877</v>
      </c>
      <c r="E5360" s="100">
        <v>29</v>
      </c>
      <c r="F5360" s="2">
        <v>0</v>
      </c>
      <c r="G5360" s="100">
        <v>0</v>
      </c>
    </row>
    <row r="5361" spans="1:7" ht="13.5" customHeight="1" x14ac:dyDescent="0.2">
      <c r="A5361" s="100">
        <v>5360</v>
      </c>
      <c r="B5361" s="100">
        <v>5407</v>
      </c>
      <c r="C5361" s="4" t="s">
        <v>7</v>
      </c>
      <c r="D5361" s="100">
        <v>1878</v>
      </c>
      <c r="E5361" s="100">
        <v>29</v>
      </c>
      <c r="F5361" s="2">
        <v>0</v>
      </c>
      <c r="G5361" s="100">
        <v>0</v>
      </c>
    </row>
    <row r="5362" spans="1:7" ht="13.5" customHeight="1" x14ac:dyDescent="0.2">
      <c r="A5362" s="100">
        <v>5361</v>
      </c>
      <c r="B5362" s="100">
        <v>5408</v>
      </c>
      <c r="C5362" s="4" t="s">
        <v>7</v>
      </c>
      <c r="D5362" s="100">
        <v>1879</v>
      </c>
      <c r="E5362" s="100">
        <v>29</v>
      </c>
      <c r="F5362" s="2">
        <v>0</v>
      </c>
      <c r="G5362" s="100">
        <v>0</v>
      </c>
    </row>
    <row r="5363" spans="1:7" ht="13.5" customHeight="1" x14ac:dyDescent="0.2">
      <c r="A5363" s="100">
        <v>5362</v>
      </c>
      <c r="B5363" s="100">
        <v>5409</v>
      </c>
      <c r="C5363" s="4" t="s">
        <v>7</v>
      </c>
      <c r="D5363" s="100">
        <v>1880</v>
      </c>
      <c r="E5363" s="100">
        <v>29</v>
      </c>
      <c r="F5363" s="2">
        <v>0</v>
      </c>
      <c r="G5363" s="100">
        <v>0</v>
      </c>
    </row>
    <row r="5364" spans="1:7" ht="13.5" customHeight="1" x14ac:dyDescent="0.2">
      <c r="A5364" s="100">
        <v>5363</v>
      </c>
      <c r="B5364" s="100">
        <v>5410</v>
      </c>
      <c r="C5364" s="4" t="s">
        <v>7</v>
      </c>
      <c r="D5364" s="100">
        <v>510</v>
      </c>
      <c r="E5364" s="100">
        <v>119</v>
      </c>
      <c r="F5364" s="2">
        <v>0</v>
      </c>
      <c r="G5364" s="100">
        <v>0</v>
      </c>
    </row>
    <row r="5365" spans="1:7" ht="13.5" customHeight="1" x14ac:dyDescent="0.2">
      <c r="A5365" s="100">
        <v>5364</v>
      </c>
      <c r="B5365" s="100">
        <v>5411</v>
      </c>
      <c r="C5365" s="4" t="s">
        <v>7</v>
      </c>
      <c r="D5365" s="100">
        <v>511</v>
      </c>
      <c r="E5365" s="100">
        <v>119</v>
      </c>
      <c r="F5365" s="2">
        <v>0</v>
      </c>
      <c r="G5365" s="100">
        <v>0</v>
      </c>
    </row>
    <row r="5366" spans="1:7" ht="13.5" customHeight="1" x14ac:dyDescent="0.2">
      <c r="A5366" s="100">
        <v>5365</v>
      </c>
      <c r="B5366" s="100">
        <v>5412</v>
      </c>
      <c r="C5366" s="4" t="s">
        <v>7</v>
      </c>
      <c r="D5366" s="100">
        <v>512</v>
      </c>
      <c r="E5366" s="100">
        <v>119</v>
      </c>
      <c r="F5366" s="2">
        <v>0</v>
      </c>
      <c r="G5366" s="100">
        <v>0</v>
      </c>
    </row>
    <row r="5367" spans="1:7" ht="13.5" customHeight="1" x14ac:dyDescent="0.2">
      <c r="A5367" s="100">
        <v>5366</v>
      </c>
      <c r="B5367" s="100">
        <v>5413</v>
      </c>
      <c r="C5367" s="4" t="s">
        <v>7</v>
      </c>
      <c r="D5367" s="100">
        <v>513</v>
      </c>
      <c r="E5367" s="100">
        <v>119</v>
      </c>
      <c r="F5367" s="2">
        <v>0</v>
      </c>
      <c r="G5367" s="100">
        <v>0</v>
      </c>
    </row>
    <row r="5368" spans="1:7" ht="13.5" customHeight="1" x14ac:dyDescent="0.2">
      <c r="A5368" s="100">
        <v>5367</v>
      </c>
      <c r="B5368" s="100">
        <v>5414</v>
      </c>
      <c r="C5368" s="4" t="s">
        <v>7</v>
      </c>
      <c r="D5368" s="100">
        <v>514</v>
      </c>
      <c r="E5368" s="100">
        <v>119</v>
      </c>
      <c r="F5368" s="2">
        <v>0</v>
      </c>
      <c r="G5368" s="100">
        <v>0</v>
      </c>
    </row>
    <row r="5369" spans="1:7" ht="13.5" customHeight="1" x14ac:dyDescent="0.2">
      <c r="A5369" s="100">
        <v>5368</v>
      </c>
      <c r="B5369" s="100">
        <v>5415</v>
      </c>
      <c r="C5369" s="4" t="s">
        <v>7</v>
      </c>
      <c r="D5369" s="100">
        <v>515</v>
      </c>
      <c r="E5369" s="100">
        <v>119</v>
      </c>
      <c r="F5369" s="2">
        <v>0</v>
      </c>
      <c r="G5369" s="100">
        <v>0</v>
      </c>
    </row>
    <row r="5370" spans="1:7" ht="13.5" customHeight="1" x14ac:dyDescent="0.2">
      <c r="A5370" s="100">
        <v>5369</v>
      </c>
      <c r="B5370" s="100">
        <v>5416</v>
      </c>
      <c r="C5370" s="4" t="s">
        <v>7</v>
      </c>
      <c r="D5370" s="100">
        <v>516</v>
      </c>
      <c r="E5370" s="100">
        <v>119</v>
      </c>
      <c r="F5370" s="2">
        <v>0</v>
      </c>
      <c r="G5370" s="100">
        <v>0</v>
      </c>
    </row>
    <row r="5371" spans="1:7" ht="13.5" customHeight="1" x14ac:dyDescent="0.2">
      <c r="A5371" s="100">
        <v>5370</v>
      </c>
      <c r="B5371" s="100">
        <v>5417</v>
      </c>
      <c r="C5371" s="4" t="s">
        <v>7</v>
      </c>
      <c r="D5371" s="100">
        <v>517</v>
      </c>
      <c r="E5371" s="100">
        <v>119</v>
      </c>
      <c r="F5371" s="2">
        <v>0</v>
      </c>
      <c r="G5371" s="100">
        <v>0</v>
      </c>
    </row>
    <row r="5372" spans="1:7" ht="13.5" customHeight="1" x14ac:dyDescent="0.2">
      <c r="A5372" s="100">
        <v>5371</v>
      </c>
      <c r="B5372" s="100">
        <v>5418</v>
      </c>
      <c r="C5372" s="4" t="s">
        <v>7</v>
      </c>
      <c r="D5372" s="100">
        <v>518</v>
      </c>
      <c r="E5372" s="100">
        <v>119</v>
      </c>
      <c r="F5372" s="2">
        <v>0</v>
      </c>
      <c r="G5372" s="100">
        <v>0</v>
      </c>
    </row>
    <row r="5373" spans="1:7" ht="13.5" customHeight="1" x14ac:dyDescent="0.2">
      <c r="A5373" s="100">
        <v>5372</v>
      </c>
      <c r="B5373" s="100">
        <v>5419</v>
      </c>
      <c r="C5373" s="4" t="s">
        <v>7</v>
      </c>
      <c r="D5373" s="100">
        <v>519</v>
      </c>
      <c r="E5373" s="100">
        <v>119</v>
      </c>
      <c r="F5373" s="2">
        <v>0</v>
      </c>
      <c r="G5373" s="100">
        <v>0</v>
      </c>
    </row>
    <row r="5374" spans="1:7" ht="13.5" customHeight="1" x14ac:dyDescent="0.2">
      <c r="A5374" s="100">
        <v>5373</v>
      </c>
      <c r="B5374" s="100">
        <v>5420</v>
      </c>
      <c r="C5374" s="4" t="s">
        <v>7</v>
      </c>
      <c r="D5374" s="100">
        <v>98</v>
      </c>
      <c r="E5374" s="100">
        <v>41</v>
      </c>
      <c r="F5374" s="2">
        <v>0</v>
      </c>
      <c r="G5374" s="100">
        <v>0</v>
      </c>
    </row>
    <row r="5375" spans="1:7" ht="13.5" customHeight="1" x14ac:dyDescent="0.2">
      <c r="A5375" s="100">
        <v>5374</v>
      </c>
      <c r="B5375" s="100">
        <v>5421</v>
      </c>
      <c r="C5375" s="4" t="s">
        <v>7</v>
      </c>
      <c r="D5375" s="100">
        <v>99</v>
      </c>
      <c r="E5375" s="100">
        <v>41</v>
      </c>
      <c r="F5375" s="2">
        <v>0</v>
      </c>
      <c r="G5375" s="100">
        <v>0</v>
      </c>
    </row>
    <row r="5376" spans="1:7" ht="13.5" customHeight="1" x14ac:dyDescent="0.2">
      <c r="A5376" s="100">
        <v>5375</v>
      </c>
      <c r="B5376" s="100">
        <v>5422</v>
      </c>
      <c r="C5376" s="4" t="s">
        <v>7</v>
      </c>
      <c r="D5376" s="100">
        <v>421</v>
      </c>
      <c r="E5376" s="100">
        <v>41</v>
      </c>
      <c r="F5376" s="2">
        <v>0</v>
      </c>
      <c r="G5376" s="100">
        <v>0</v>
      </c>
    </row>
    <row r="5377" spans="1:7" ht="13.5" customHeight="1" x14ac:dyDescent="0.2">
      <c r="A5377" s="100">
        <v>5376</v>
      </c>
      <c r="B5377" s="100">
        <v>5423</v>
      </c>
      <c r="C5377" s="4" t="s">
        <v>7</v>
      </c>
      <c r="D5377" s="100">
        <v>101</v>
      </c>
      <c r="E5377" s="100">
        <v>41</v>
      </c>
      <c r="F5377" s="2">
        <v>0</v>
      </c>
      <c r="G5377" s="100">
        <v>0</v>
      </c>
    </row>
    <row r="5378" spans="1:7" ht="13.5" customHeight="1" x14ac:dyDescent="0.2">
      <c r="A5378" s="100">
        <v>5377</v>
      </c>
      <c r="B5378" s="100">
        <v>5424</v>
      </c>
      <c r="C5378" s="4" t="s">
        <v>7</v>
      </c>
      <c r="D5378" s="100">
        <v>102</v>
      </c>
      <c r="E5378" s="100">
        <v>41</v>
      </c>
      <c r="F5378" s="2">
        <v>0</v>
      </c>
      <c r="G5378" s="100">
        <v>0</v>
      </c>
    </row>
    <row r="5379" spans="1:7" ht="13.5" customHeight="1" x14ac:dyDescent="0.2">
      <c r="A5379" s="100">
        <v>5378</v>
      </c>
      <c r="B5379" s="100">
        <v>5425</v>
      </c>
      <c r="C5379" s="4" t="s">
        <v>7</v>
      </c>
      <c r="D5379" s="100">
        <v>103</v>
      </c>
      <c r="E5379" s="100">
        <v>41</v>
      </c>
      <c r="F5379" s="2">
        <v>0</v>
      </c>
      <c r="G5379" s="100">
        <v>0</v>
      </c>
    </row>
    <row r="5380" spans="1:7" ht="13.5" customHeight="1" x14ac:dyDescent="0.2">
      <c r="A5380" s="100">
        <v>5379</v>
      </c>
      <c r="B5380" s="100">
        <v>5426</v>
      </c>
      <c r="C5380" s="4" t="s">
        <v>7</v>
      </c>
      <c r="D5380" s="100">
        <v>104</v>
      </c>
      <c r="E5380" s="100">
        <v>41</v>
      </c>
      <c r="F5380" s="2">
        <v>0</v>
      </c>
      <c r="G5380" s="100">
        <v>0</v>
      </c>
    </row>
    <row r="5381" spans="1:7" ht="13.5" customHeight="1" x14ac:dyDescent="0.2">
      <c r="A5381" s="100">
        <v>5380</v>
      </c>
      <c r="B5381" s="100">
        <v>5427</v>
      </c>
      <c r="C5381" s="4" t="s">
        <v>7</v>
      </c>
      <c r="D5381" s="100">
        <v>105</v>
      </c>
      <c r="E5381" s="100">
        <v>41</v>
      </c>
      <c r="F5381" s="2">
        <v>0</v>
      </c>
      <c r="G5381" s="100">
        <v>0</v>
      </c>
    </row>
    <row r="5382" spans="1:7" ht="13.5" customHeight="1" x14ac:dyDescent="0.2">
      <c r="A5382" s="100">
        <v>5381</v>
      </c>
      <c r="B5382" s="100">
        <v>5428</v>
      </c>
      <c r="C5382" s="4" t="s">
        <v>7</v>
      </c>
      <c r="D5382" s="100">
        <v>107</v>
      </c>
      <c r="E5382" s="100">
        <v>41</v>
      </c>
      <c r="F5382" s="2">
        <v>0</v>
      </c>
      <c r="G5382" s="100">
        <v>0</v>
      </c>
    </row>
    <row r="5383" spans="1:7" ht="13.5" customHeight="1" x14ac:dyDescent="0.2">
      <c r="A5383" s="100">
        <v>5382</v>
      </c>
      <c r="B5383" s="100">
        <v>5429</v>
      </c>
      <c r="C5383" s="4" t="s">
        <v>7</v>
      </c>
      <c r="D5383" s="100">
        <v>2080</v>
      </c>
      <c r="E5383" s="100">
        <v>157</v>
      </c>
      <c r="F5383" s="2">
        <v>0</v>
      </c>
      <c r="G5383" s="100">
        <v>0</v>
      </c>
    </row>
    <row r="5384" spans="1:7" ht="13.5" customHeight="1" x14ac:dyDescent="0.2">
      <c r="A5384" s="100">
        <v>5383</v>
      </c>
      <c r="B5384" s="100">
        <v>5430</v>
      </c>
      <c r="C5384" s="4" t="s">
        <v>7</v>
      </c>
      <c r="D5384" s="100">
        <v>2081</v>
      </c>
      <c r="E5384" s="100">
        <v>157</v>
      </c>
      <c r="F5384" s="2">
        <v>0</v>
      </c>
      <c r="G5384" s="100">
        <v>0</v>
      </c>
    </row>
    <row r="5385" spans="1:7" ht="13.5" customHeight="1" x14ac:dyDescent="0.2">
      <c r="A5385" s="100">
        <v>5384</v>
      </c>
      <c r="B5385" s="100">
        <v>5431</v>
      </c>
      <c r="C5385" s="4" t="s">
        <v>7</v>
      </c>
      <c r="D5385" s="100">
        <v>2082</v>
      </c>
      <c r="E5385" s="100">
        <v>157</v>
      </c>
      <c r="F5385" s="2">
        <v>0</v>
      </c>
      <c r="G5385" s="100">
        <v>0</v>
      </c>
    </row>
    <row r="5386" spans="1:7" ht="13.5" customHeight="1" x14ac:dyDescent="0.2">
      <c r="A5386" s="100">
        <v>5385</v>
      </c>
      <c r="B5386" s="100">
        <v>5432</v>
      </c>
      <c r="C5386" s="4" t="s">
        <v>7</v>
      </c>
      <c r="D5386" s="100">
        <v>2083</v>
      </c>
      <c r="E5386" s="100">
        <v>157</v>
      </c>
      <c r="F5386" s="2">
        <v>0</v>
      </c>
      <c r="G5386" s="100">
        <v>0</v>
      </c>
    </row>
    <row r="5387" spans="1:7" ht="13.5" customHeight="1" x14ac:dyDescent="0.2">
      <c r="A5387" s="100">
        <v>5386</v>
      </c>
      <c r="B5387" s="100">
        <v>5433</v>
      </c>
      <c r="C5387" s="4" t="s">
        <v>7</v>
      </c>
      <c r="D5387" s="100">
        <v>2084</v>
      </c>
      <c r="E5387" s="100">
        <v>157</v>
      </c>
      <c r="F5387" s="2">
        <v>0</v>
      </c>
      <c r="G5387" s="100">
        <v>0</v>
      </c>
    </row>
    <row r="5388" spans="1:7" ht="13.5" customHeight="1" x14ac:dyDescent="0.2">
      <c r="A5388" s="100">
        <v>5387</v>
      </c>
      <c r="B5388" s="100">
        <v>5434</v>
      </c>
      <c r="C5388" s="4" t="s">
        <v>7</v>
      </c>
      <c r="D5388" s="100">
        <v>2085</v>
      </c>
      <c r="E5388" s="100">
        <v>157</v>
      </c>
      <c r="F5388" s="2">
        <v>0</v>
      </c>
      <c r="G5388" s="100">
        <v>0</v>
      </c>
    </row>
    <row r="5389" spans="1:7" ht="13.5" customHeight="1" x14ac:dyDescent="0.2">
      <c r="A5389" s="100">
        <v>5388</v>
      </c>
      <c r="B5389" s="100">
        <v>5435</v>
      </c>
      <c r="C5389" s="4" t="s">
        <v>7</v>
      </c>
      <c r="D5389" s="100">
        <v>2086</v>
      </c>
      <c r="E5389" s="100">
        <v>157</v>
      </c>
      <c r="F5389" s="2">
        <v>0</v>
      </c>
      <c r="G5389" s="100">
        <v>0</v>
      </c>
    </row>
    <row r="5390" spans="1:7" ht="13.5" customHeight="1" x14ac:dyDescent="0.2">
      <c r="A5390" s="100">
        <v>5389</v>
      </c>
      <c r="B5390" s="100">
        <v>5436</v>
      </c>
      <c r="C5390" s="4" t="s">
        <v>7</v>
      </c>
      <c r="D5390" s="100">
        <v>2087</v>
      </c>
      <c r="E5390" s="100">
        <v>157</v>
      </c>
      <c r="F5390" s="2">
        <v>0</v>
      </c>
      <c r="G5390" s="100">
        <v>0</v>
      </c>
    </row>
    <row r="5391" spans="1:7" ht="13.5" customHeight="1" x14ac:dyDescent="0.2">
      <c r="A5391" s="100">
        <v>5390</v>
      </c>
      <c r="B5391" s="100">
        <v>5437</v>
      </c>
      <c r="C5391" s="4" t="s">
        <v>7</v>
      </c>
      <c r="D5391" s="100">
        <v>2088</v>
      </c>
      <c r="E5391" s="100">
        <v>157</v>
      </c>
      <c r="F5391" s="2">
        <v>0</v>
      </c>
      <c r="G5391" s="100">
        <v>0</v>
      </c>
    </row>
    <row r="5392" spans="1:7" ht="13.5" customHeight="1" x14ac:dyDescent="0.2">
      <c r="A5392" s="100">
        <v>5391</v>
      </c>
      <c r="B5392" s="100">
        <v>5438</v>
      </c>
      <c r="C5392" s="4" t="s">
        <v>7</v>
      </c>
      <c r="D5392" s="100">
        <v>2089</v>
      </c>
      <c r="E5392" s="100">
        <v>157</v>
      </c>
      <c r="F5392" s="2">
        <v>0</v>
      </c>
      <c r="G5392" s="100">
        <v>0</v>
      </c>
    </row>
    <row r="5393" spans="1:7" ht="13.5" customHeight="1" x14ac:dyDescent="0.2">
      <c r="A5393" s="100">
        <v>5392</v>
      </c>
      <c r="B5393" s="100">
        <v>5439</v>
      </c>
      <c r="C5393" s="4" t="s">
        <v>7</v>
      </c>
      <c r="D5393" s="100">
        <v>2090</v>
      </c>
      <c r="E5393" s="100">
        <v>157</v>
      </c>
      <c r="F5393" s="2">
        <v>0</v>
      </c>
      <c r="G5393" s="100">
        <v>0</v>
      </c>
    </row>
    <row r="5394" spans="1:7" ht="13.5" customHeight="1" x14ac:dyDescent="0.2">
      <c r="A5394" s="100">
        <v>5393</v>
      </c>
      <c r="B5394" s="100">
        <v>5440</v>
      </c>
      <c r="C5394" s="4" t="s">
        <v>7</v>
      </c>
      <c r="D5394" s="100">
        <v>2091</v>
      </c>
      <c r="E5394" s="100">
        <v>157</v>
      </c>
      <c r="F5394" s="2">
        <v>0</v>
      </c>
      <c r="G5394" s="100">
        <v>0</v>
      </c>
    </row>
    <row r="5395" spans="1:7" ht="13.5" customHeight="1" x14ac:dyDescent="0.2">
      <c r="A5395" s="100">
        <v>5394</v>
      </c>
      <c r="B5395" s="100">
        <v>5441</v>
      </c>
      <c r="C5395" s="4" t="s">
        <v>7</v>
      </c>
      <c r="D5395" s="100">
        <v>2092</v>
      </c>
      <c r="E5395" s="100">
        <v>157</v>
      </c>
      <c r="F5395" s="2">
        <v>0</v>
      </c>
      <c r="G5395" s="100">
        <v>0</v>
      </c>
    </row>
    <row r="5396" spans="1:7" ht="13.5" customHeight="1" x14ac:dyDescent="0.2">
      <c r="A5396" s="100">
        <v>5395</v>
      </c>
      <c r="B5396" s="100">
        <v>5442</v>
      </c>
      <c r="C5396" s="4" t="s">
        <v>7</v>
      </c>
      <c r="D5396" s="100">
        <v>2093</v>
      </c>
      <c r="E5396" s="100">
        <v>157</v>
      </c>
      <c r="F5396" s="2">
        <v>0</v>
      </c>
      <c r="G5396" s="100">
        <v>0</v>
      </c>
    </row>
    <row r="5397" spans="1:7" ht="13.5" customHeight="1" x14ac:dyDescent="0.2">
      <c r="A5397" s="100">
        <v>5396</v>
      </c>
      <c r="B5397" s="100">
        <v>5443</v>
      </c>
      <c r="C5397" s="4" t="s">
        <v>7</v>
      </c>
      <c r="D5397" s="100">
        <v>2094</v>
      </c>
      <c r="E5397" s="100">
        <v>157</v>
      </c>
      <c r="F5397" s="2">
        <v>0</v>
      </c>
      <c r="G5397" s="100">
        <v>0</v>
      </c>
    </row>
    <row r="5398" spans="1:7" ht="13.5" customHeight="1" x14ac:dyDescent="0.2">
      <c r="A5398" s="100">
        <v>5397</v>
      </c>
      <c r="B5398" s="100">
        <v>5444</v>
      </c>
      <c r="C5398" s="4" t="s">
        <v>7</v>
      </c>
      <c r="D5398" s="100">
        <v>2095</v>
      </c>
      <c r="E5398" s="100">
        <v>157</v>
      </c>
      <c r="F5398" s="2">
        <v>0</v>
      </c>
      <c r="G5398" s="100">
        <v>0</v>
      </c>
    </row>
    <row r="5399" spans="1:7" ht="13.5" customHeight="1" x14ac:dyDescent="0.2">
      <c r="A5399" s="100">
        <v>5398</v>
      </c>
      <c r="B5399" s="100">
        <v>5445</v>
      </c>
      <c r="C5399" s="4" t="s">
        <v>7</v>
      </c>
      <c r="D5399" s="100">
        <v>2096</v>
      </c>
      <c r="E5399" s="100">
        <v>157</v>
      </c>
      <c r="F5399" s="2">
        <v>0</v>
      </c>
      <c r="G5399" s="100">
        <v>0</v>
      </c>
    </row>
    <row r="5400" spans="1:7" ht="13.5" customHeight="1" x14ac:dyDescent="0.2">
      <c r="A5400" s="100">
        <v>5399</v>
      </c>
      <c r="B5400" s="100">
        <v>5446</v>
      </c>
      <c r="C5400" s="4" t="s">
        <v>7</v>
      </c>
      <c r="D5400" s="100">
        <v>2097</v>
      </c>
      <c r="E5400" s="100">
        <v>157</v>
      </c>
      <c r="F5400" s="2">
        <v>0</v>
      </c>
      <c r="G5400" s="100">
        <v>0</v>
      </c>
    </row>
    <row r="5401" spans="1:7" ht="13.5" customHeight="1" x14ac:dyDescent="0.2">
      <c r="A5401" s="100">
        <v>5400</v>
      </c>
      <c r="B5401" s="100">
        <v>5447</v>
      </c>
      <c r="C5401" s="4" t="s">
        <v>7</v>
      </c>
      <c r="D5401" s="100">
        <v>2098</v>
      </c>
      <c r="E5401" s="100">
        <v>157</v>
      </c>
      <c r="F5401" s="2">
        <v>0</v>
      </c>
      <c r="G5401" s="100">
        <v>0</v>
      </c>
    </row>
    <row r="5402" spans="1:7" ht="13.5" customHeight="1" x14ac:dyDescent="0.2">
      <c r="A5402" s="100">
        <v>5401</v>
      </c>
      <c r="B5402" s="100">
        <v>5448</v>
      </c>
      <c r="C5402" s="4" t="s">
        <v>7</v>
      </c>
      <c r="D5402" s="100">
        <v>2099</v>
      </c>
      <c r="E5402" s="100">
        <v>157</v>
      </c>
      <c r="F5402" s="2">
        <v>0</v>
      </c>
      <c r="G5402" s="100">
        <v>0</v>
      </c>
    </row>
    <row r="5403" spans="1:7" ht="13.5" customHeight="1" x14ac:dyDescent="0.2">
      <c r="A5403" s="100">
        <v>5402</v>
      </c>
      <c r="B5403" s="100">
        <v>5449</v>
      </c>
      <c r="C5403" s="4" t="s">
        <v>7</v>
      </c>
      <c r="D5403" s="100">
        <v>2100</v>
      </c>
      <c r="E5403" s="100">
        <v>157</v>
      </c>
      <c r="F5403" s="2">
        <v>0</v>
      </c>
      <c r="G5403" s="100">
        <v>0</v>
      </c>
    </row>
    <row r="5404" spans="1:7" ht="13.5" customHeight="1" x14ac:dyDescent="0.2">
      <c r="A5404" s="100">
        <v>5403</v>
      </c>
      <c r="B5404" s="100">
        <v>5450</v>
      </c>
      <c r="C5404" s="4" t="s">
        <v>7</v>
      </c>
      <c r="D5404" s="100">
        <v>2101</v>
      </c>
      <c r="E5404" s="100">
        <v>157</v>
      </c>
      <c r="F5404" s="2">
        <v>0</v>
      </c>
      <c r="G5404" s="100">
        <v>0</v>
      </c>
    </row>
    <row r="5405" spans="1:7" ht="13.5" customHeight="1" x14ac:dyDescent="0.2">
      <c r="A5405" s="100">
        <v>5404</v>
      </c>
      <c r="B5405" s="100">
        <v>5451</v>
      </c>
      <c r="C5405" s="4" t="s">
        <v>7</v>
      </c>
      <c r="D5405" s="100">
        <v>2102</v>
      </c>
      <c r="E5405" s="100">
        <v>157</v>
      </c>
      <c r="F5405" s="2">
        <v>0</v>
      </c>
      <c r="G5405" s="100">
        <v>0</v>
      </c>
    </row>
    <row r="5406" spans="1:7" ht="13.5" customHeight="1" x14ac:dyDescent="0.2">
      <c r="A5406" s="100">
        <v>5405</v>
      </c>
      <c r="B5406" s="100">
        <v>5452</v>
      </c>
      <c r="C5406" s="4" t="s">
        <v>7</v>
      </c>
      <c r="D5406" s="100">
        <v>2103</v>
      </c>
      <c r="E5406" s="100">
        <v>157</v>
      </c>
      <c r="F5406" s="2">
        <v>0</v>
      </c>
      <c r="G5406" s="100">
        <v>0</v>
      </c>
    </row>
    <row r="5407" spans="1:7" ht="13.5" customHeight="1" x14ac:dyDescent="0.2">
      <c r="A5407" s="100">
        <v>5406</v>
      </c>
      <c r="B5407" s="100">
        <v>5453</v>
      </c>
      <c r="C5407" s="4" t="s">
        <v>7</v>
      </c>
      <c r="D5407" s="100">
        <v>2104</v>
      </c>
      <c r="E5407" s="100">
        <v>157</v>
      </c>
      <c r="F5407" s="2">
        <v>0</v>
      </c>
      <c r="G5407" s="100">
        <v>0</v>
      </c>
    </row>
    <row r="5408" spans="1:7" ht="13.5" customHeight="1" x14ac:dyDescent="0.2">
      <c r="A5408" s="100">
        <v>5407</v>
      </c>
      <c r="B5408" s="100">
        <v>5454</v>
      </c>
      <c r="C5408" s="4" t="s">
        <v>7</v>
      </c>
      <c r="D5408" s="100">
        <v>2105</v>
      </c>
      <c r="E5408" s="100">
        <v>157</v>
      </c>
      <c r="F5408" s="2">
        <v>0</v>
      </c>
      <c r="G5408" s="100">
        <v>0</v>
      </c>
    </row>
    <row r="5409" spans="1:7" ht="13.5" customHeight="1" x14ac:dyDescent="0.2">
      <c r="A5409" s="100">
        <v>5408</v>
      </c>
      <c r="B5409" s="100">
        <v>5455</v>
      </c>
      <c r="C5409" s="4" t="s">
        <v>7</v>
      </c>
      <c r="D5409" s="100">
        <v>2106</v>
      </c>
      <c r="E5409" s="100">
        <v>157</v>
      </c>
      <c r="F5409" s="2">
        <v>0</v>
      </c>
      <c r="G5409" s="100">
        <v>0</v>
      </c>
    </row>
    <row r="5410" spans="1:7" ht="13.5" customHeight="1" x14ac:dyDescent="0.2">
      <c r="A5410" s="100">
        <v>5409</v>
      </c>
      <c r="B5410" s="100">
        <v>5456</v>
      </c>
      <c r="C5410" s="4" t="s">
        <v>7</v>
      </c>
      <c r="D5410" s="100">
        <v>2107</v>
      </c>
      <c r="E5410" s="100">
        <v>157</v>
      </c>
      <c r="F5410" s="2">
        <v>0</v>
      </c>
      <c r="G5410" s="100">
        <v>0</v>
      </c>
    </row>
    <row r="5411" spans="1:7" ht="13.5" customHeight="1" x14ac:dyDescent="0.2">
      <c r="A5411" s="100">
        <v>5410</v>
      </c>
      <c r="B5411" s="100">
        <v>5457</v>
      </c>
      <c r="C5411" s="4" t="s">
        <v>7</v>
      </c>
      <c r="D5411" s="100">
        <v>2108</v>
      </c>
      <c r="E5411" s="100">
        <v>157</v>
      </c>
      <c r="F5411" s="2">
        <v>0</v>
      </c>
      <c r="G5411" s="100">
        <v>0</v>
      </c>
    </row>
    <row r="5412" spans="1:7" ht="13.5" customHeight="1" x14ac:dyDescent="0.2">
      <c r="A5412" s="100">
        <v>5411</v>
      </c>
      <c r="B5412" s="100">
        <v>5458</v>
      </c>
      <c r="C5412" s="4" t="s">
        <v>7</v>
      </c>
      <c r="D5412" s="100">
        <v>2109</v>
      </c>
      <c r="E5412" s="100">
        <v>157</v>
      </c>
      <c r="F5412" s="2">
        <v>0</v>
      </c>
      <c r="G5412" s="100">
        <v>0</v>
      </c>
    </row>
    <row r="5413" spans="1:7" ht="13.5" customHeight="1" x14ac:dyDescent="0.2">
      <c r="A5413" s="100">
        <v>5412</v>
      </c>
      <c r="B5413" s="100">
        <v>5459</v>
      </c>
      <c r="C5413" s="4" t="s">
        <v>7</v>
      </c>
      <c r="D5413" s="100">
        <v>2110</v>
      </c>
      <c r="E5413" s="100">
        <v>157</v>
      </c>
      <c r="F5413" s="2">
        <v>0</v>
      </c>
      <c r="G5413" s="100">
        <v>0</v>
      </c>
    </row>
    <row r="5414" spans="1:7" ht="13.5" customHeight="1" x14ac:dyDescent="0.2">
      <c r="A5414" s="100">
        <v>5413</v>
      </c>
      <c r="B5414" s="100">
        <v>5460</v>
      </c>
      <c r="C5414" s="4" t="s">
        <v>7</v>
      </c>
      <c r="D5414" s="100">
        <v>2111</v>
      </c>
      <c r="E5414" s="100">
        <v>157</v>
      </c>
      <c r="F5414" s="2">
        <v>0</v>
      </c>
      <c r="G5414" s="100">
        <v>0</v>
      </c>
    </row>
    <row r="5415" spans="1:7" ht="13.5" customHeight="1" x14ac:dyDescent="0.2">
      <c r="A5415" s="100">
        <v>5414</v>
      </c>
      <c r="B5415" s="100">
        <v>5461</v>
      </c>
      <c r="C5415" s="4" t="s">
        <v>7</v>
      </c>
      <c r="D5415" s="100">
        <v>2113</v>
      </c>
      <c r="E5415" s="100">
        <v>157</v>
      </c>
      <c r="F5415" s="2">
        <v>0</v>
      </c>
      <c r="G5415" s="100">
        <v>0</v>
      </c>
    </row>
    <row r="5416" spans="1:7" ht="13.5" customHeight="1" x14ac:dyDescent="0.2">
      <c r="A5416" s="100">
        <v>5415</v>
      </c>
      <c r="B5416" s="100">
        <v>5462</v>
      </c>
      <c r="C5416" s="4" t="s">
        <v>7</v>
      </c>
      <c r="D5416" s="100">
        <v>2114</v>
      </c>
      <c r="E5416" s="100">
        <v>157</v>
      </c>
      <c r="F5416" s="2">
        <v>0</v>
      </c>
      <c r="G5416" s="100">
        <v>0</v>
      </c>
    </row>
    <row r="5417" spans="1:7" ht="13.5" customHeight="1" x14ac:dyDescent="0.2">
      <c r="A5417" s="100">
        <v>5416</v>
      </c>
      <c r="B5417" s="100">
        <v>5463</v>
      </c>
      <c r="C5417" s="4" t="s">
        <v>7</v>
      </c>
      <c r="D5417" s="100">
        <v>2115</v>
      </c>
      <c r="E5417" s="100">
        <v>157</v>
      </c>
      <c r="F5417" s="2">
        <v>0</v>
      </c>
      <c r="G5417" s="100">
        <v>0</v>
      </c>
    </row>
    <row r="5418" spans="1:7" ht="13.5" customHeight="1" x14ac:dyDescent="0.2">
      <c r="A5418" s="100">
        <v>5417</v>
      </c>
      <c r="B5418" s="100">
        <v>5464</v>
      </c>
      <c r="C5418" s="4" t="s">
        <v>7</v>
      </c>
      <c r="D5418" s="100">
        <v>2116</v>
      </c>
      <c r="E5418" s="100">
        <v>157</v>
      </c>
      <c r="F5418" s="2">
        <v>0</v>
      </c>
      <c r="G5418" s="100">
        <v>0</v>
      </c>
    </row>
    <row r="5419" spans="1:7" ht="13.5" customHeight="1" x14ac:dyDescent="0.2">
      <c r="A5419" s="100">
        <v>5418</v>
      </c>
      <c r="B5419" s="100">
        <v>5465</v>
      </c>
      <c r="C5419" s="4" t="s">
        <v>7</v>
      </c>
      <c r="D5419" s="100">
        <v>2117</v>
      </c>
      <c r="E5419" s="100">
        <v>157</v>
      </c>
      <c r="F5419" s="2">
        <v>0</v>
      </c>
      <c r="G5419" s="100">
        <v>0</v>
      </c>
    </row>
    <row r="5420" spans="1:7" ht="13.5" customHeight="1" x14ac:dyDescent="0.2">
      <c r="A5420" s="100">
        <v>5419</v>
      </c>
      <c r="B5420" s="100">
        <v>5466</v>
      </c>
      <c r="C5420" s="4" t="s">
        <v>7</v>
      </c>
      <c r="D5420" s="100">
        <v>2118</v>
      </c>
      <c r="E5420" s="100">
        <v>157</v>
      </c>
      <c r="F5420" s="2">
        <v>0</v>
      </c>
      <c r="G5420" s="100">
        <v>0</v>
      </c>
    </row>
    <row r="5421" spans="1:7" ht="13.5" customHeight="1" x14ac:dyDescent="0.2">
      <c r="A5421" s="100">
        <v>5420</v>
      </c>
      <c r="B5421" s="100">
        <v>5467</v>
      </c>
      <c r="C5421" s="4"/>
      <c r="D5421" s="100">
        <v>7</v>
      </c>
      <c r="E5421" s="100">
        <v>220</v>
      </c>
      <c r="F5421" s="2">
        <v>0</v>
      </c>
      <c r="G5421" s="100">
        <v>0</v>
      </c>
    </row>
    <row r="5422" spans="1:7" ht="13.5" customHeight="1" x14ac:dyDescent="0.2">
      <c r="A5422" s="100">
        <v>5421</v>
      </c>
      <c r="B5422" s="100">
        <v>5468</v>
      </c>
      <c r="C5422" s="4" t="s">
        <v>7</v>
      </c>
      <c r="D5422" s="100">
        <v>34</v>
      </c>
      <c r="E5422" s="100">
        <v>155</v>
      </c>
      <c r="F5422" s="2">
        <v>0</v>
      </c>
      <c r="G5422" s="100">
        <v>0</v>
      </c>
    </row>
    <row r="5423" spans="1:7" ht="13.5" customHeight="1" x14ac:dyDescent="0.2">
      <c r="A5423" s="100">
        <v>5422</v>
      </c>
      <c r="B5423" s="100">
        <v>5469</v>
      </c>
      <c r="C5423" s="4"/>
      <c r="D5423" s="100">
        <v>7</v>
      </c>
      <c r="E5423" s="100">
        <v>243</v>
      </c>
      <c r="F5423" s="2">
        <v>0</v>
      </c>
      <c r="G5423" s="100">
        <v>0</v>
      </c>
    </row>
    <row r="5424" spans="1:7" ht="13.5" customHeight="1" x14ac:dyDescent="0.2">
      <c r="A5424" s="100">
        <v>5423</v>
      </c>
      <c r="B5424" s="100">
        <v>5470</v>
      </c>
      <c r="C5424" s="4"/>
      <c r="D5424" s="100">
        <v>5</v>
      </c>
      <c r="E5424" s="100">
        <v>241</v>
      </c>
      <c r="F5424" s="2">
        <v>0</v>
      </c>
      <c r="G5424" s="100">
        <v>0</v>
      </c>
    </row>
    <row r="5425" spans="1:7" ht="13.5" customHeight="1" x14ac:dyDescent="0.2">
      <c r="A5425" s="100">
        <v>5424</v>
      </c>
      <c r="B5425" s="100">
        <v>5471</v>
      </c>
      <c r="C5425" s="4" t="s">
        <v>7</v>
      </c>
      <c r="D5425" s="100">
        <v>35</v>
      </c>
      <c r="E5425" s="100">
        <v>155</v>
      </c>
      <c r="F5425" s="2">
        <v>0</v>
      </c>
      <c r="G5425" s="100">
        <v>0</v>
      </c>
    </row>
    <row r="5426" spans="1:7" ht="13.5" customHeight="1" x14ac:dyDescent="0.2">
      <c r="A5426" s="100">
        <v>5425</v>
      </c>
      <c r="B5426" s="100">
        <v>5472</v>
      </c>
      <c r="C5426" s="4"/>
      <c r="D5426" s="100">
        <v>1</v>
      </c>
      <c r="E5426" s="100">
        <v>252</v>
      </c>
      <c r="F5426" s="2">
        <v>0</v>
      </c>
      <c r="G5426" s="100">
        <v>0</v>
      </c>
    </row>
    <row r="5427" spans="1:7" ht="13.5" customHeight="1" x14ac:dyDescent="0.2">
      <c r="A5427" s="100">
        <v>5426</v>
      </c>
      <c r="B5427" s="100">
        <v>5473</v>
      </c>
      <c r="C5427" s="4"/>
      <c r="D5427" s="100">
        <v>2</v>
      </c>
      <c r="E5427" s="100">
        <v>252</v>
      </c>
      <c r="F5427" s="2">
        <v>0</v>
      </c>
      <c r="G5427" s="100">
        <v>0</v>
      </c>
    </row>
    <row r="5428" spans="1:7" ht="13.5" customHeight="1" x14ac:dyDescent="0.2">
      <c r="A5428" s="100">
        <v>5427</v>
      </c>
      <c r="B5428" s="100">
        <v>5474</v>
      </c>
      <c r="C5428" s="4"/>
      <c r="D5428" s="100">
        <v>3</v>
      </c>
      <c r="E5428" s="100">
        <v>252</v>
      </c>
      <c r="F5428" s="2">
        <v>0</v>
      </c>
      <c r="G5428" s="100">
        <v>0</v>
      </c>
    </row>
    <row r="5429" spans="1:7" ht="13.5" customHeight="1" x14ac:dyDescent="0.2">
      <c r="A5429" s="100">
        <v>5428</v>
      </c>
      <c r="B5429" s="100">
        <v>5475</v>
      </c>
      <c r="C5429" s="4"/>
      <c r="D5429" s="100">
        <v>1</v>
      </c>
      <c r="E5429" s="100">
        <v>254</v>
      </c>
      <c r="F5429" s="2">
        <v>0</v>
      </c>
      <c r="G5429" s="100">
        <v>0</v>
      </c>
    </row>
    <row r="5430" spans="1:7" ht="13.5" customHeight="1" x14ac:dyDescent="0.2">
      <c r="A5430" s="100">
        <v>5429</v>
      </c>
      <c r="B5430" s="100">
        <v>5476</v>
      </c>
      <c r="C5430" s="4"/>
      <c r="D5430" s="100">
        <v>1</v>
      </c>
      <c r="E5430" s="100">
        <v>253</v>
      </c>
      <c r="F5430" s="2">
        <v>0</v>
      </c>
      <c r="G5430" s="100">
        <v>0</v>
      </c>
    </row>
    <row r="5431" spans="1:7" ht="13.5" customHeight="1" x14ac:dyDescent="0.2">
      <c r="A5431" s="100">
        <v>5430</v>
      </c>
      <c r="B5431" s="100">
        <v>5478</v>
      </c>
      <c r="C5431" s="4"/>
      <c r="D5431" s="100">
        <v>8</v>
      </c>
      <c r="E5431" s="100">
        <v>243</v>
      </c>
      <c r="F5431" s="2">
        <v>0</v>
      </c>
      <c r="G5431" s="100">
        <v>0</v>
      </c>
    </row>
    <row r="5432" spans="1:7" ht="13.5" customHeight="1" x14ac:dyDescent="0.2">
      <c r="A5432" s="100">
        <v>5431</v>
      </c>
      <c r="B5432" s="100">
        <v>5479</v>
      </c>
      <c r="C5432" s="4" t="s">
        <v>7</v>
      </c>
      <c r="D5432" s="100">
        <v>2120</v>
      </c>
      <c r="E5432" s="100">
        <v>157</v>
      </c>
      <c r="F5432" s="2">
        <v>0</v>
      </c>
      <c r="G5432" s="100">
        <v>0</v>
      </c>
    </row>
    <row r="5433" spans="1:7" ht="13.5" customHeight="1" x14ac:dyDescent="0.2">
      <c r="A5433" s="100">
        <v>5432</v>
      </c>
      <c r="B5433" s="100">
        <v>5480</v>
      </c>
      <c r="C5433" s="4" t="s">
        <v>7</v>
      </c>
      <c r="D5433" s="100">
        <v>2121</v>
      </c>
      <c r="E5433" s="100">
        <v>157</v>
      </c>
      <c r="F5433" s="2">
        <v>0</v>
      </c>
      <c r="G5433" s="100">
        <v>0</v>
      </c>
    </row>
    <row r="5434" spans="1:7" ht="13.5" customHeight="1" x14ac:dyDescent="0.2">
      <c r="A5434" s="100">
        <v>5433</v>
      </c>
      <c r="B5434" s="100">
        <v>5481</v>
      </c>
      <c r="C5434" s="4" t="s">
        <v>7</v>
      </c>
      <c r="D5434" s="100">
        <v>2122</v>
      </c>
      <c r="E5434" s="100">
        <v>157</v>
      </c>
      <c r="F5434" s="2">
        <v>0</v>
      </c>
      <c r="G5434" s="100">
        <v>0</v>
      </c>
    </row>
    <row r="5435" spans="1:7" ht="13.5" customHeight="1" x14ac:dyDescent="0.2">
      <c r="A5435" s="100">
        <v>5434</v>
      </c>
      <c r="B5435" s="100">
        <v>5482</v>
      </c>
      <c r="C5435" s="4" t="s">
        <v>7</v>
      </c>
      <c r="D5435" s="100">
        <v>2123</v>
      </c>
      <c r="E5435" s="100">
        <v>157</v>
      </c>
      <c r="F5435" s="2">
        <v>0</v>
      </c>
      <c r="G5435" s="100">
        <v>0</v>
      </c>
    </row>
    <row r="5436" spans="1:7" ht="13.5" customHeight="1" x14ac:dyDescent="0.2">
      <c r="A5436" s="100">
        <v>5435</v>
      </c>
      <c r="B5436" s="100">
        <v>5483</v>
      </c>
      <c r="C5436" s="4" t="s">
        <v>7</v>
      </c>
      <c r="D5436" s="100">
        <v>2124</v>
      </c>
      <c r="E5436" s="100">
        <v>157</v>
      </c>
      <c r="F5436" s="2">
        <v>0</v>
      </c>
      <c r="G5436" s="100">
        <v>0</v>
      </c>
    </row>
    <row r="5437" spans="1:7" ht="13.5" customHeight="1" x14ac:dyDescent="0.2">
      <c r="A5437" s="100">
        <v>5436</v>
      </c>
      <c r="B5437" s="100">
        <v>5484</v>
      </c>
      <c r="C5437" s="4" t="s">
        <v>7</v>
      </c>
      <c r="D5437" s="100">
        <v>2125</v>
      </c>
      <c r="E5437" s="100">
        <v>157</v>
      </c>
      <c r="F5437" s="2">
        <v>0</v>
      </c>
      <c r="G5437" s="100">
        <v>0</v>
      </c>
    </row>
    <row r="5438" spans="1:7" ht="13.5" customHeight="1" x14ac:dyDescent="0.2">
      <c r="A5438" s="100">
        <v>5437</v>
      </c>
      <c r="B5438" s="100">
        <v>5485</v>
      </c>
      <c r="C5438" s="4" t="s">
        <v>7</v>
      </c>
      <c r="D5438" s="100">
        <v>2126</v>
      </c>
      <c r="E5438" s="100">
        <v>157</v>
      </c>
      <c r="F5438" s="2">
        <v>0</v>
      </c>
      <c r="G5438" s="100">
        <v>0</v>
      </c>
    </row>
    <row r="5439" spans="1:7" ht="13.5" customHeight="1" x14ac:dyDescent="0.2">
      <c r="A5439" s="100">
        <v>5438</v>
      </c>
      <c r="B5439" s="100">
        <v>5486</v>
      </c>
      <c r="C5439" s="4" t="s">
        <v>7</v>
      </c>
      <c r="D5439" s="100">
        <v>2127</v>
      </c>
      <c r="E5439" s="100">
        <v>157</v>
      </c>
      <c r="F5439" s="2">
        <v>0</v>
      </c>
      <c r="G5439" s="100">
        <v>0</v>
      </c>
    </row>
    <row r="5440" spans="1:7" ht="13.5" customHeight="1" x14ac:dyDescent="0.2">
      <c r="A5440" s="100">
        <v>5439</v>
      </c>
      <c r="B5440" s="100">
        <v>5487</v>
      </c>
      <c r="C5440" s="4" t="s">
        <v>7</v>
      </c>
      <c r="D5440" s="100">
        <v>2128</v>
      </c>
      <c r="E5440" s="100">
        <v>157</v>
      </c>
      <c r="F5440" s="2">
        <v>0</v>
      </c>
      <c r="G5440" s="100">
        <v>0</v>
      </c>
    </row>
    <row r="5441" spans="1:7" ht="13.5" customHeight="1" x14ac:dyDescent="0.2">
      <c r="A5441" s="100">
        <v>5440</v>
      </c>
      <c r="B5441" s="100">
        <v>5488</v>
      </c>
      <c r="C5441" s="4" t="s">
        <v>7</v>
      </c>
      <c r="D5441" s="100">
        <v>2129</v>
      </c>
      <c r="E5441" s="100">
        <v>157</v>
      </c>
      <c r="F5441" s="2">
        <v>0</v>
      </c>
      <c r="G5441" s="100">
        <v>0</v>
      </c>
    </row>
    <row r="5442" spans="1:7" ht="13.5" customHeight="1" x14ac:dyDescent="0.2">
      <c r="A5442" s="100">
        <v>5441</v>
      </c>
      <c r="B5442" s="100">
        <v>5489</v>
      </c>
      <c r="C5442" s="4" t="s">
        <v>7</v>
      </c>
      <c r="D5442" s="100">
        <v>2130</v>
      </c>
      <c r="E5442" s="100">
        <v>157</v>
      </c>
      <c r="F5442" s="2">
        <v>0</v>
      </c>
      <c r="G5442" s="100">
        <v>0</v>
      </c>
    </row>
    <row r="5443" spans="1:7" ht="13.5" customHeight="1" x14ac:dyDescent="0.2">
      <c r="A5443" s="100">
        <v>5442</v>
      </c>
      <c r="B5443" s="100">
        <v>5490</v>
      </c>
      <c r="C5443" s="4" t="s">
        <v>7</v>
      </c>
      <c r="D5443" s="100">
        <v>2131</v>
      </c>
      <c r="E5443" s="100">
        <v>157</v>
      </c>
      <c r="F5443" s="2">
        <v>0</v>
      </c>
      <c r="G5443" s="100">
        <v>0</v>
      </c>
    </row>
    <row r="5444" spans="1:7" ht="13.5" customHeight="1" x14ac:dyDescent="0.2">
      <c r="A5444" s="100">
        <v>5443</v>
      </c>
      <c r="B5444" s="100">
        <v>5491</v>
      </c>
      <c r="C5444" s="4" t="s">
        <v>7</v>
      </c>
      <c r="D5444" s="100">
        <v>2132</v>
      </c>
      <c r="E5444" s="100">
        <v>157</v>
      </c>
      <c r="F5444" s="2">
        <v>0</v>
      </c>
      <c r="G5444" s="100">
        <v>0</v>
      </c>
    </row>
    <row r="5445" spans="1:7" ht="13.5" customHeight="1" x14ac:dyDescent="0.2">
      <c r="A5445" s="100">
        <v>5444</v>
      </c>
      <c r="B5445" s="100">
        <v>5492</v>
      </c>
      <c r="C5445" s="4" t="s">
        <v>7</v>
      </c>
      <c r="D5445" s="100">
        <v>2133</v>
      </c>
      <c r="E5445" s="100">
        <v>157</v>
      </c>
      <c r="F5445" s="2">
        <v>0</v>
      </c>
      <c r="G5445" s="100">
        <v>0</v>
      </c>
    </row>
    <row r="5446" spans="1:7" ht="13.5" customHeight="1" x14ac:dyDescent="0.2">
      <c r="A5446" s="100">
        <v>5445</v>
      </c>
      <c r="B5446" s="100">
        <v>5493</v>
      </c>
      <c r="C5446" s="4" t="s">
        <v>7</v>
      </c>
      <c r="D5446" s="100">
        <v>2134</v>
      </c>
      <c r="E5446" s="100">
        <v>157</v>
      </c>
      <c r="F5446" s="2">
        <v>0</v>
      </c>
      <c r="G5446" s="100">
        <v>0</v>
      </c>
    </row>
    <row r="5447" spans="1:7" ht="13.5" customHeight="1" x14ac:dyDescent="0.2">
      <c r="A5447" s="100">
        <v>5446</v>
      </c>
      <c r="B5447" s="100">
        <v>5494</v>
      </c>
      <c r="C5447" s="4" t="s">
        <v>7</v>
      </c>
      <c r="D5447" s="100">
        <v>2135</v>
      </c>
      <c r="E5447" s="100">
        <v>157</v>
      </c>
      <c r="F5447" s="2">
        <v>0</v>
      </c>
      <c r="G5447" s="100">
        <v>0</v>
      </c>
    </row>
    <row r="5448" spans="1:7" ht="13.5" customHeight="1" x14ac:dyDescent="0.2">
      <c r="A5448" s="100">
        <v>5447</v>
      </c>
      <c r="B5448" s="100">
        <v>5495</v>
      </c>
      <c r="C5448" s="4" t="s">
        <v>7</v>
      </c>
      <c r="D5448" s="100">
        <v>2136</v>
      </c>
      <c r="E5448" s="100">
        <v>157</v>
      </c>
      <c r="F5448" s="2">
        <v>0</v>
      </c>
      <c r="G5448" s="100">
        <v>0</v>
      </c>
    </row>
    <row r="5449" spans="1:7" ht="13.5" customHeight="1" x14ac:dyDescent="0.2">
      <c r="A5449" s="100">
        <v>5448</v>
      </c>
      <c r="B5449" s="100">
        <v>5496</v>
      </c>
      <c r="C5449" s="4" t="s">
        <v>7</v>
      </c>
      <c r="D5449" s="100">
        <v>2137</v>
      </c>
      <c r="E5449" s="100">
        <v>157</v>
      </c>
      <c r="F5449" s="2">
        <v>0</v>
      </c>
      <c r="G5449" s="100">
        <v>0</v>
      </c>
    </row>
    <row r="5450" spans="1:7" ht="13.5" customHeight="1" x14ac:dyDescent="0.2">
      <c r="A5450" s="100">
        <v>5449</v>
      </c>
      <c r="B5450" s="100">
        <v>5497</v>
      </c>
      <c r="C5450" s="4" t="s">
        <v>7</v>
      </c>
      <c r="D5450" s="100">
        <v>2138</v>
      </c>
      <c r="E5450" s="100">
        <v>157</v>
      </c>
      <c r="F5450" s="2">
        <v>0</v>
      </c>
      <c r="G5450" s="100">
        <v>0</v>
      </c>
    </row>
    <row r="5451" spans="1:7" ht="13.5" customHeight="1" x14ac:dyDescent="0.2">
      <c r="A5451" s="100">
        <v>5450</v>
      </c>
      <c r="B5451" s="100">
        <v>5498</v>
      </c>
      <c r="C5451" s="4" t="s">
        <v>7</v>
      </c>
      <c r="D5451" s="100">
        <v>2140</v>
      </c>
      <c r="E5451" s="100">
        <v>157</v>
      </c>
      <c r="F5451" s="2">
        <v>0</v>
      </c>
      <c r="G5451" s="100">
        <v>0</v>
      </c>
    </row>
    <row r="5452" spans="1:7" ht="13.5" customHeight="1" x14ac:dyDescent="0.2">
      <c r="A5452" s="100">
        <v>5451</v>
      </c>
      <c r="B5452" s="100">
        <v>5499</v>
      </c>
      <c r="C5452" s="4" t="s">
        <v>7</v>
      </c>
      <c r="D5452" s="100">
        <v>2141</v>
      </c>
      <c r="E5452" s="100">
        <v>157</v>
      </c>
      <c r="F5452" s="2">
        <v>0</v>
      </c>
      <c r="G5452" s="100">
        <v>0</v>
      </c>
    </row>
    <row r="5453" spans="1:7" ht="13.5" customHeight="1" x14ac:dyDescent="0.2">
      <c r="A5453" s="100">
        <v>5452</v>
      </c>
      <c r="B5453" s="100">
        <v>5500</v>
      </c>
      <c r="C5453" s="4" t="s">
        <v>7</v>
      </c>
      <c r="D5453" s="100">
        <v>2142</v>
      </c>
      <c r="E5453" s="100">
        <v>157</v>
      </c>
      <c r="F5453" s="2">
        <v>0</v>
      </c>
      <c r="G5453" s="100">
        <v>0</v>
      </c>
    </row>
    <row r="5454" spans="1:7" ht="13.5" customHeight="1" x14ac:dyDescent="0.2">
      <c r="A5454" s="100">
        <v>5453</v>
      </c>
      <c r="B5454" s="100">
        <v>5501</v>
      </c>
      <c r="C5454" s="4" t="s">
        <v>7</v>
      </c>
      <c r="D5454" s="100">
        <v>2143</v>
      </c>
      <c r="E5454" s="100">
        <v>157</v>
      </c>
      <c r="F5454" s="2">
        <v>0</v>
      </c>
      <c r="G5454" s="100">
        <v>0</v>
      </c>
    </row>
    <row r="5455" spans="1:7" ht="13.5" customHeight="1" x14ac:dyDescent="0.2">
      <c r="A5455" s="100">
        <v>5454</v>
      </c>
      <c r="B5455" s="100">
        <v>5502</v>
      </c>
      <c r="C5455" s="4" t="s">
        <v>7</v>
      </c>
      <c r="D5455" s="100">
        <v>2144</v>
      </c>
      <c r="E5455" s="100">
        <v>157</v>
      </c>
      <c r="F5455" s="2">
        <v>0</v>
      </c>
      <c r="G5455" s="100">
        <v>0</v>
      </c>
    </row>
    <row r="5456" spans="1:7" ht="13.5" customHeight="1" x14ac:dyDescent="0.2">
      <c r="A5456" s="100">
        <v>5455</v>
      </c>
      <c r="B5456" s="100">
        <v>5503</v>
      </c>
      <c r="C5456" s="4" t="s">
        <v>7</v>
      </c>
      <c r="D5456" s="100">
        <v>2145</v>
      </c>
      <c r="E5456" s="100">
        <v>157</v>
      </c>
      <c r="F5456" s="2">
        <v>0</v>
      </c>
      <c r="G5456" s="100">
        <v>0</v>
      </c>
    </row>
    <row r="5457" spans="1:7" ht="13.5" customHeight="1" x14ac:dyDescent="0.2">
      <c r="A5457" s="100">
        <v>5456</v>
      </c>
      <c r="B5457" s="100">
        <v>5504</v>
      </c>
      <c r="C5457" s="4" t="s">
        <v>7</v>
      </c>
      <c r="D5457" s="100">
        <v>2147</v>
      </c>
      <c r="E5457" s="100">
        <v>157</v>
      </c>
      <c r="F5457" s="2">
        <v>0</v>
      </c>
      <c r="G5457" s="100">
        <v>0</v>
      </c>
    </row>
    <row r="5458" spans="1:7" ht="13.5" customHeight="1" x14ac:dyDescent="0.2">
      <c r="A5458" s="100">
        <v>5457</v>
      </c>
      <c r="B5458" s="100">
        <v>5505</v>
      </c>
      <c r="C5458" s="4" t="s">
        <v>7</v>
      </c>
      <c r="D5458" s="100">
        <v>2148</v>
      </c>
      <c r="E5458" s="100">
        <v>157</v>
      </c>
      <c r="F5458" s="2">
        <v>0</v>
      </c>
      <c r="G5458" s="100">
        <v>0</v>
      </c>
    </row>
    <row r="5459" spans="1:7" ht="13.5" customHeight="1" x14ac:dyDescent="0.2">
      <c r="A5459" s="100">
        <v>5458</v>
      </c>
      <c r="B5459" s="100">
        <v>5506</v>
      </c>
      <c r="C5459" s="4" t="s">
        <v>7</v>
      </c>
      <c r="D5459" s="100">
        <v>2149</v>
      </c>
      <c r="E5459" s="100">
        <v>157</v>
      </c>
      <c r="F5459" s="2">
        <v>0</v>
      </c>
      <c r="G5459" s="100">
        <v>0</v>
      </c>
    </row>
    <row r="5460" spans="1:7" ht="13.5" customHeight="1" x14ac:dyDescent="0.2">
      <c r="A5460" s="100">
        <v>5459</v>
      </c>
      <c r="B5460" s="100">
        <v>5507</v>
      </c>
      <c r="C5460" s="4" t="s">
        <v>7</v>
      </c>
      <c r="D5460" s="100">
        <v>2150</v>
      </c>
      <c r="E5460" s="100">
        <v>157</v>
      </c>
      <c r="F5460" s="2">
        <v>0</v>
      </c>
      <c r="G5460" s="100">
        <v>0</v>
      </c>
    </row>
    <row r="5461" spans="1:7" ht="13.5" customHeight="1" x14ac:dyDescent="0.2">
      <c r="A5461" s="100">
        <v>5460</v>
      </c>
      <c r="B5461" s="100">
        <v>5508</v>
      </c>
      <c r="C5461" s="4" t="s">
        <v>7</v>
      </c>
      <c r="D5461" s="100">
        <v>2151</v>
      </c>
      <c r="E5461" s="100">
        <v>157</v>
      </c>
      <c r="F5461" s="2">
        <v>0</v>
      </c>
      <c r="G5461" s="100">
        <v>0</v>
      </c>
    </row>
    <row r="5462" spans="1:7" ht="13.5" customHeight="1" x14ac:dyDescent="0.2">
      <c r="A5462" s="100">
        <v>5461</v>
      </c>
      <c r="B5462" s="100">
        <v>5509</v>
      </c>
      <c r="C5462" s="4" t="s">
        <v>7</v>
      </c>
      <c r="D5462" s="100">
        <v>2152</v>
      </c>
      <c r="E5462" s="100">
        <v>157</v>
      </c>
      <c r="F5462" s="2">
        <v>0</v>
      </c>
      <c r="G5462" s="100">
        <v>0</v>
      </c>
    </row>
    <row r="5463" spans="1:7" ht="13.5" customHeight="1" x14ac:dyDescent="0.2">
      <c r="A5463" s="100">
        <v>5462</v>
      </c>
      <c r="B5463" s="100">
        <v>5510</v>
      </c>
      <c r="C5463" s="4" t="s">
        <v>7</v>
      </c>
      <c r="D5463" s="100">
        <v>2153</v>
      </c>
      <c r="E5463" s="100">
        <v>157</v>
      </c>
      <c r="F5463" s="2">
        <v>0</v>
      </c>
      <c r="G5463" s="100">
        <v>0</v>
      </c>
    </row>
    <row r="5464" spans="1:7" ht="13.5" customHeight="1" x14ac:dyDescent="0.2">
      <c r="A5464" s="100">
        <v>5463</v>
      </c>
      <c r="B5464" s="100">
        <v>5511</v>
      </c>
      <c r="C5464" s="4" t="s">
        <v>7</v>
      </c>
      <c r="D5464" s="100">
        <v>2154</v>
      </c>
      <c r="E5464" s="100">
        <v>157</v>
      </c>
      <c r="F5464" s="2">
        <v>0</v>
      </c>
      <c r="G5464" s="100">
        <v>0</v>
      </c>
    </row>
    <row r="5465" spans="1:7" ht="13.5" customHeight="1" x14ac:dyDescent="0.2">
      <c r="A5465" s="100">
        <v>5464</v>
      </c>
      <c r="B5465" s="100">
        <v>5512</v>
      </c>
      <c r="C5465" s="4" t="s">
        <v>7</v>
      </c>
      <c r="D5465" s="100">
        <v>2155</v>
      </c>
      <c r="E5465" s="100">
        <v>157</v>
      </c>
      <c r="F5465" s="2">
        <v>0</v>
      </c>
      <c r="G5465" s="100">
        <v>0</v>
      </c>
    </row>
    <row r="5466" spans="1:7" ht="13.5" customHeight="1" x14ac:dyDescent="0.2">
      <c r="A5466" s="100">
        <v>5465</v>
      </c>
      <c r="B5466" s="100">
        <v>5513</v>
      </c>
      <c r="C5466" s="4" t="s">
        <v>7</v>
      </c>
      <c r="D5466" s="100">
        <v>2156</v>
      </c>
      <c r="E5466" s="100">
        <v>157</v>
      </c>
      <c r="F5466" s="2">
        <v>0</v>
      </c>
      <c r="G5466" s="100">
        <v>0</v>
      </c>
    </row>
    <row r="5467" spans="1:7" ht="13.5" customHeight="1" x14ac:dyDescent="0.2">
      <c r="A5467" s="100">
        <v>5466</v>
      </c>
      <c r="B5467" s="100">
        <v>5514</v>
      </c>
      <c r="C5467" s="4" t="s">
        <v>7</v>
      </c>
      <c r="D5467" s="100">
        <v>2157</v>
      </c>
      <c r="E5467" s="100">
        <v>157</v>
      </c>
      <c r="F5467" s="2">
        <v>0</v>
      </c>
      <c r="G5467" s="100">
        <v>0</v>
      </c>
    </row>
    <row r="5468" spans="1:7" ht="13.5" customHeight="1" x14ac:dyDescent="0.2">
      <c r="A5468" s="100">
        <v>5467</v>
      </c>
      <c r="B5468" s="100">
        <v>5515</v>
      </c>
      <c r="C5468" s="4" t="s">
        <v>7</v>
      </c>
      <c r="D5468" s="100">
        <v>2158</v>
      </c>
      <c r="E5468" s="100">
        <v>157</v>
      </c>
      <c r="F5468" s="2">
        <v>0</v>
      </c>
      <c r="G5468" s="100">
        <v>0</v>
      </c>
    </row>
    <row r="5469" spans="1:7" ht="13.5" customHeight="1" x14ac:dyDescent="0.2">
      <c r="A5469" s="100">
        <v>5468</v>
      </c>
      <c r="B5469" s="100">
        <v>5516</v>
      </c>
      <c r="C5469" s="4" t="s">
        <v>7</v>
      </c>
      <c r="D5469" s="100">
        <v>2159</v>
      </c>
      <c r="E5469" s="100">
        <v>157</v>
      </c>
      <c r="F5469" s="2">
        <v>0</v>
      </c>
      <c r="G5469" s="100">
        <v>0</v>
      </c>
    </row>
    <row r="5470" spans="1:7" ht="13.5" customHeight="1" x14ac:dyDescent="0.2">
      <c r="A5470" s="100">
        <v>5469</v>
      </c>
      <c r="B5470" s="100">
        <v>5517</v>
      </c>
      <c r="C5470" s="4" t="s">
        <v>7</v>
      </c>
      <c r="D5470" s="100">
        <v>2160</v>
      </c>
      <c r="E5470" s="100">
        <v>157</v>
      </c>
      <c r="F5470" s="2">
        <v>0</v>
      </c>
      <c r="G5470" s="100">
        <v>0</v>
      </c>
    </row>
    <row r="5471" spans="1:7" ht="13.5" customHeight="1" x14ac:dyDescent="0.2">
      <c r="A5471" s="100">
        <v>5470</v>
      </c>
      <c r="B5471" s="100">
        <v>5518</v>
      </c>
      <c r="C5471" s="4" t="s">
        <v>7</v>
      </c>
      <c r="D5471" s="100">
        <v>2161</v>
      </c>
      <c r="E5471" s="100">
        <v>157</v>
      </c>
      <c r="F5471" s="2">
        <v>0</v>
      </c>
      <c r="G5471" s="100">
        <v>0</v>
      </c>
    </row>
    <row r="5472" spans="1:7" ht="13.5" customHeight="1" x14ac:dyDescent="0.2">
      <c r="A5472" s="100">
        <v>5471</v>
      </c>
      <c r="B5472" s="100">
        <v>5519</v>
      </c>
      <c r="C5472" s="4" t="s">
        <v>7</v>
      </c>
      <c r="D5472" s="100">
        <v>2162</v>
      </c>
      <c r="E5472" s="100">
        <v>157</v>
      </c>
      <c r="F5472" s="2">
        <v>0</v>
      </c>
      <c r="G5472" s="100">
        <v>0</v>
      </c>
    </row>
    <row r="5473" spans="1:7" ht="13.5" customHeight="1" x14ac:dyDescent="0.2">
      <c r="A5473" s="100">
        <v>5472</v>
      </c>
      <c r="B5473" s="100">
        <v>5520</v>
      </c>
      <c r="C5473" s="4" t="s">
        <v>7</v>
      </c>
      <c r="D5473" s="100">
        <v>2164</v>
      </c>
      <c r="E5473" s="100">
        <v>157</v>
      </c>
      <c r="F5473" s="2">
        <v>0</v>
      </c>
      <c r="G5473" s="100">
        <v>0</v>
      </c>
    </row>
    <row r="5474" spans="1:7" ht="13.5" customHeight="1" x14ac:dyDescent="0.2">
      <c r="A5474" s="100">
        <v>5473</v>
      </c>
      <c r="B5474" s="100">
        <v>5521</v>
      </c>
      <c r="C5474" s="4" t="s">
        <v>7</v>
      </c>
      <c r="D5474" s="100">
        <v>2165</v>
      </c>
      <c r="E5474" s="100">
        <v>157</v>
      </c>
      <c r="F5474" s="2">
        <v>0</v>
      </c>
      <c r="G5474" s="100">
        <v>0</v>
      </c>
    </row>
    <row r="5475" spans="1:7" ht="13.5" customHeight="1" x14ac:dyDescent="0.2">
      <c r="A5475" s="100">
        <v>5474</v>
      </c>
      <c r="B5475" s="100">
        <v>5522</v>
      </c>
      <c r="C5475" s="4" t="s">
        <v>7</v>
      </c>
      <c r="D5475" s="100">
        <v>2166</v>
      </c>
      <c r="E5475" s="100">
        <v>157</v>
      </c>
      <c r="F5475" s="2">
        <v>0</v>
      </c>
      <c r="G5475" s="100">
        <v>0</v>
      </c>
    </row>
    <row r="5476" spans="1:7" ht="13.5" customHeight="1" x14ac:dyDescent="0.2">
      <c r="A5476" s="100">
        <v>5475</v>
      </c>
      <c r="B5476" s="100">
        <v>5523</v>
      </c>
      <c r="C5476" s="4" t="s">
        <v>7</v>
      </c>
      <c r="D5476" s="100">
        <v>2168</v>
      </c>
      <c r="E5476" s="100">
        <v>157</v>
      </c>
      <c r="F5476" s="2">
        <v>0</v>
      </c>
      <c r="G5476" s="100">
        <v>0</v>
      </c>
    </row>
    <row r="5477" spans="1:7" ht="13.5" customHeight="1" x14ac:dyDescent="0.2">
      <c r="A5477" s="100">
        <v>5476</v>
      </c>
      <c r="B5477" s="100">
        <v>5524</v>
      </c>
      <c r="C5477" s="4" t="s">
        <v>7</v>
      </c>
      <c r="D5477" s="100">
        <v>2169</v>
      </c>
      <c r="E5477" s="100">
        <v>157</v>
      </c>
      <c r="F5477" s="2">
        <v>0</v>
      </c>
      <c r="G5477" s="100">
        <v>0</v>
      </c>
    </row>
    <row r="5478" spans="1:7" ht="13.5" customHeight="1" x14ac:dyDescent="0.2">
      <c r="A5478" s="100">
        <v>5477</v>
      </c>
      <c r="B5478" s="100">
        <v>5525</v>
      </c>
      <c r="C5478" s="4" t="s">
        <v>7</v>
      </c>
      <c r="D5478" s="100">
        <v>2170</v>
      </c>
      <c r="E5478" s="100">
        <v>157</v>
      </c>
      <c r="F5478" s="2">
        <v>0</v>
      </c>
      <c r="G5478" s="100">
        <v>0</v>
      </c>
    </row>
    <row r="5479" spans="1:7" ht="13.5" customHeight="1" x14ac:dyDescent="0.2">
      <c r="A5479" s="100">
        <v>5478</v>
      </c>
      <c r="B5479" s="100">
        <v>5526</v>
      </c>
      <c r="C5479" s="4" t="s">
        <v>7</v>
      </c>
      <c r="D5479" s="100">
        <v>2172</v>
      </c>
      <c r="E5479" s="100">
        <v>157</v>
      </c>
      <c r="F5479" s="2">
        <v>0</v>
      </c>
      <c r="G5479" s="100">
        <v>0</v>
      </c>
    </row>
    <row r="5480" spans="1:7" ht="13.5" customHeight="1" x14ac:dyDescent="0.2">
      <c r="A5480" s="100">
        <v>5479</v>
      </c>
      <c r="B5480" s="100">
        <v>5527</v>
      </c>
      <c r="C5480" s="4" t="s">
        <v>7</v>
      </c>
      <c r="D5480" s="100">
        <v>2173</v>
      </c>
      <c r="E5480" s="100">
        <v>157</v>
      </c>
      <c r="F5480" s="2">
        <v>0</v>
      </c>
      <c r="G5480" s="100">
        <v>0</v>
      </c>
    </row>
    <row r="5481" spans="1:7" ht="13.5" customHeight="1" x14ac:dyDescent="0.2">
      <c r="A5481" s="100">
        <v>5480</v>
      </c>
      <c r="B5481" s="100">
        <v>5528</v>
      </c>
      <c r="C5481" s="4" t="s">
        <v>7</v>
      </c>
      <c r="D5481" s="100">
        <v>2174</v>
      </c>
      <c r="E5481" s="100">
        <v>157</v>
      </c>
      <c r="F5481" s="2">
        <v>0</v>
      </c>
      <c r="G5481" s="100">
        <v>0</v>
      </c>
    </row>
    <row r="5482" spans="1:7" ht="13.5" customHeight="1" x14ac:dyDescent="0.2">
      <c r="A5482" s="100">
        <v>5481</v>
      </c>
      <c r="B5482" s="100">
        <v>5529</v>
      </c>
      <c r="C5482" s="4" t="s">
        <v>7</v>
      </c>
      <c r="D5482" s="100">
        <v>2176</v>
      </c>
      <c r="E5482" s="100">
        <v>157</v>
      </c>
      <c r="F5482" s="2">
        <v>0</v>
      </c>
      <c r="G5482" s="100">
        <v>0</v>
      </c>
    </row>
    <row r="5483" spans="1:7" ht="13.5" customHeight="1" x14ac:dyDescent="0.2">
      <c r="A5483" s="100">
        <v>5482</v>
      </c>
      <c r="B5483" s="100">
        <v>5530</v>
      </c>
      <c r="C5483" s="4" t="s">
        <v>7</v>
      </c>
      <c r="D5483" s="100">
        <v>2177</v>
      </c>
      <c r="E5483" s="100">
        <v>157</v>
      </c>
      <c r="F5483" s="2">
        <v>0</v>
      </c>
      <c r="G5483" s="100">
        <v>0</v>
      </c>
    </row>
    <row r="5484" spans="1:7" ht="13.5" customHeight="1" x14ac:dyDescent="0.2">
      <c r="A5484" s="100">
        <v>5483</v>
      </c>
      <c r="B5484" s="100">
        <v>5531</v>
      </c>
      <c r="C5484" s="4" t="s">
        <v>7</v>
      </c>
      <c r="D5484" s="100">
        <v>2178</v>
      </c>
      <c r="E5484" s="100">
        <v>157</v>
      </c>
      <c r="F5484" s="2">
        <v>0</v>
      </c>
      <c r="G5484" s="100">
        <v>0</v>
      </c>
    </row>
    <row r="5485" spans="1:7" ht="13.5" customHeight="1" x14ac:dyDescent="0.2">
      <c r="A5485" s="100">
        <v>5484</v>
      </c>
      <c r="B5485" s="100">
        <v>5532</v>
      </c>
      <c r="C5485" s="4" t="s">
        <v>7</v>
      </c>
      <c r="D5485" s="100">
        <v>2179</v>
      </c>
      <c r="E5485" s="100">
        <v>157</v>
      </c>
      <c r="F5485" s="2">
        <v>0</v>
      </c>
      <c r="G5485" s="100">
        <v>0</v>
      </c>
    </row>
    <row r="5486" spans="1:7" ht="13.5" customHeight="1" x14ac:dyDescent="0.2">
      <c r="A5486" s="100">
        <v>5485</v>
      </c>
      <c r="B5486" s="100">
        <v>5533</v>
      </c>
      <c r="C5486" s="4" t="s">
        <v>7</v>
      </c>
      <c r="D5486" s="100">
        <v>2180</v>
      </c>
      <c r="E5486" s="100">
        <v>157</v>
      </c>
      <c r="F5486" s="2">
        <v>0</v>
      </c>
      <c r="G5486" s="100">
        <v>0</v>
      </c>
    </row>
    <row r="5487" spans="1:7" ht="13.5" customHeight="1" x14ac:dyDescent="0.2">
      <c r="A5487" s="100">
        <v>5486</v>
      </c>
      <c r="B5487" s="100">
        <v>5534</v>
      </c>
      <c r="C5487" s="4" t="s">
        <v>7</v>
      </c>
      <c r="D5487" s="100">
        <v>2181</v>
      </c>
      <c r="E5487" s="100">
        <v>157</v>
      </c>
      <c r="F5487" s="2">
        <v>0</v>
      </c>
      <c r="G5487" s="100">
        <v>0</v>
      </c>
    </row>
    <row r="5488" spans="1:7" ht="13.5" customHeight="1" x14ac:dyDescent="0.2">
      <c r="A5488" s="100">
        <v>5487</v>
      </c>
      <c r="B5488" s="100">
        <v>5535</v>
      </c>
      <c r="C5488" s="4" t="s">
        <v>7</v>
      </c>
      <c r="D5488" s="100">
        <v>2182</v>
      </c>
      <c r="E5488" s="100">
        <v>157</v>
      </c>
      <c r="F5488" s="2">
        <v>0</v>
      </c>
      <c r="G5488" s="100">
        <v>0</v>
      </c>
    </row>
    <row r="5489" spans="1:7" ht="13.5" customHeight="1" x14ac:dyDescent="0.2">
      <c r="A5489" s="100">
        <v>5488</v>
      </c>
      <c r="B5489" s="100">
        <v>5536</v>
      </c>
      <c r="C5489" s="4" t="s">
        <v>7</v>
      </c>
      <c r="D5489" s="100">
        <v>2183</v>
      </c>
      <c r="E5489" s="100">
        <v>157</v>
      </c>
      <c r="F5489" s="2">
        <v>0</v>
      </c>
      <c r="G5489" s="100">
        <v>0</v>
      </c>
    </row>
    <row r="5490" spans="1:7" ht="13.5" customHeight="1" x14ac:dyDescent="0.2">
      <c r="A5490" s="100">
        <v>5489</v>
      </c>
      <c r="B5490" s="100">
        <v>5537</v>
      </c>
      <c r="C5490" s="4" t="s">
        <v>7</v>
      </c>
      <c r="D5490" s="100">
        <v>2184</v>
      </c>
      <c r="E5490" s="100">
        <v>157</v>
      </c>
      <c r="F5490" s="2">
        <v>0</v>
      </c>
      <c r="G5490" s="100">
        <v>0</v>
      </c>
    </row>
    <row r="5491" spans="1:7" ht="13.5" customHeight="1" x14ac:dyDescent="0.2">
      <c r="A5491" s="100">
        <v>5490</v>
      </c>
      <c r="B5491" s="100">
        <v>5538</v>
      </c>
      <c r="C5491" s="4" t="s">
        <v>7</v>
      </c>
      <c r="D5491" s="100">
        <v>2185</v>
      </c>
      <c r="E5491" s="100">
        <v>157</v>
      </c>
      <c r="F5491" s="2">
        <v>0</v>
      </c>
      <c r="G5491" s="100">
        <v>0</v>
      </c>
    </row>
    <row r="5492" spans="1:7" ht="13.5" customHeight="1" x14ac:dyDescent="0.2">
      <c r="A5492" s="100">
        <v>5491</v>
      </c>
      <c r="B5492" s="100">
        <v>5539</v>
      </c>
      <c r="C5492" s="4" t="s">
        <v>7</v>
      </c>
      <c r="D5492" s="100">
        <v>2186</v>
      </c>
      <c r="E5492" s="100">
        <v>157</v>
      </c>
      <c r="F5492" s="2">
        <v>0</v>
      </c>
      <c r="G5492" s="100">
        <v>0</v>
      </c>
    </row>
    <row r="5493" spans="1:7" ht="13.5" customHeight="1" x14ac:dyDescent="0.2">
      <c r="A5493" s="100">
        <v>5492</v>
      </c>
      <c r="B5493" s="100">
        <v>5540</v>
      </c>
      <c r="C5493" s="4" t="s">
        <v>7</v>
      </c>
      <c r="D5493" s="100">
        <v>2187</v>
      </c>
      <c r="E5493" s="100">
        <v>157</v>
      </c>
      <c r="F5493" s="2">
        <v>0</v>
      </c>
      <c r="G5493" s="100">
        <v>0</v>
      </c>
    </row>
    <row r="5494" spans="1:7" ht="13.5" customHeight="1" x14ac:dyDescent="0.2">
      <c r="A5494" s="100">
        <v>5493</v>
      </c>
      <c r="B5494" s="100">
        <v>5541</v>
      </c>
      <c r="C5494" s="4" t="s">
        <v>7</v>
      </c>
      <c r="D5494" s="100">
        <v>2188</v>
      </c>
      <c r="E5494" s="100">
        <v>157</v>
      </c>
      <c r="F5494" s="2">
        <v>0</v>
      </c>
      <c r="G5494" s="100">
        <v>0</v>
      </c>
    </row>
    <row r="5495" spans="1:7" ht="13.5" customHeight="1" x14ac:dyDescent="0.2">
      <c r="A5495" s="100">
        <v>5494</v>
      </c>
      <c r="B5495" s="100">
        <v>5542</v>
      </c>
      <c r="C5495" s="4" t="s">
        <v>7</v>
      </c>
      <c r="D5495" s="100">
        <v>2189</v>
      </c>
      <c r="E5495" s="100">
        <v>157</v>
      </c>
      <c r="F5495" s="2">
        <v>0</v>
      </c>
      <c r="G5495" s="100">
        <v>0</v>
      </c>
    </row>
    <row r="5496" spans="1:7" ht="13.5" customHeight="1" x14ac:dyDescent="0.2">
      <c r="A5496" s="100">
        <v>5495</v>
      </c>
      <c r="B5496" s="100">
        <v>5543</v>
      </c>
      <c r="C5496" s="4" t="s">
        <v>7</v>
      </c>
      <c r="D5496" s="100">
        <v>2240</v>
      </c>
      <c r="E5496" s="100">
        <v>157</v>
      </c>
      <c r="F5496" s="2">
        <v>0</v>
      </c>
      <c r="G5496" s="100">
        <v>0</v>
      </c>
    </row>
    <row r="5497" spans="1:7" ht="13.5" customHeight="1" x14ac:dyDescent="0.2">
      <c r="A5497" s="100">
        <v>5496</v>
      </c>
      <c r="B5497" s="100">
        <v>5544</v>
      </c>
      <c r="C5497" s="4" t="s">
        <v>7</v>
      </c>
      <c r="D5497" s="100">
        <v>2241</v>
      </c>
      <c r="E5497" s="100">
        <v>157</v>
      </c>
      <c r="F5497" s="2">
        <v>0</v>
      </c>
      <c r="G5497" s="100">
        <v>0</v>
      </c>
    </row>
    <row r="5498" spans="1:7" ht="13.5" customHeight="1" x14ac:dyDescent="0.2">
      <c r="A5498" s="100">
        <v>5497</v>
      </c>
      <c r="B5498" s="100">
        <v>5545</v>
      </c>
      <c r="C5498" s="4" t="s">
        <v>7</v>
      </c>
      <c r="D5498" s="100">
        <v>2242</v>
      </c>
      <c r="E5498" s="100">
        <v>157</v>
      </c>
      <c r="F5498" s="2">
        <v>0</v>
      </c>
      <c r="G5498" s="100">
        <v>0</v>
      </c>
    </row>
    <row r="5499" spans="1:7" ht="13.5" customHeight="1" x14ac:dyDescent="0.2">
      <c r="A5499" s="100">
        <v>5498</v>
      </c>
      <c r="B5499" s="100">
        <v>5546</v>
      </c>
      <c r="C5499" s="4" t="s">
        <v>7</v>
      </c>
      <c r="D5499" s="100">
        <v>2243</v>
      </c>
      <c r="E5499" s="100">
        <v>157</v>
      </c>
      <c r="F5499" s="2">
        <v>0</v>
      </c>
      <c r="G5499" s="100">
        <v>0</v>
      </c>
    </row>
    <row r="5500" spans="1:7" ht="13.5" customHeight="1" x14ac:dyDescent="0.2">
      <c r="A5500" s="100">
        <v>5499</v>
      </c>
      <c r="B5500" s="100">
        <v>5547</v>
      </c>
      <c r="C5500" s="4" t="s">
        <v>7</v>
      </c>
      <c r="D5500" s="100">
        <v>2244</v>
      </c>
      <c r="E5500" s="100">
        <v>157</v>
      </c>
      <c r="F5500" s="2">
        <v>0</v>
      </c>
      <c r="G5500" s="100">
        <v>0</v>
      </c>
    </row>
    <row r="5501" spans="1:7" ht="13.5" customHeight="1" x14ac:dyDescent="0.2">
      <c r="A5501" s="100">
        <v>5500</v>
      </c>
      <c r="B5501" s="100">
        <v>5548</v>
      </c>
      <c r="C5501" s="4" t="s">
        <v>7</v>
      </c>
      <c r="D5501" s="100">
        <v>2245</v>
      </c>
      <c r="E5501" s="100">
        <v>157</v>
      </c>
      <c r="F5501" s="2">
        <v>0</v>
      </c>
      <c r="G5501" s="100">
        <v>0</v>
      </c>
    </row>
    <row r="5502" spans="1:7" ht="13.5" customHeight="1" x14ac:dyDescent="0.2">
      <c r="A5502" s="100">
        <v>5502</v>
      </c>
      <c r="B5502" s="100">
        <v>5550</v>
      </c>
      <c r="C5502" s="4" t="s">
        <v>7</v>
      </c>
      <c r="D5502" s="100">
        <v>2246</v>
      </c>
      <c r="E5502" s="100">
        <v>157</v>
      </c>
      <c r="F5502" s="2">
        <v>0</v>
      </c>
      <c r="G5502" s="100">
        <v>0</v>
      </c>
    </row>
    <row r="5503" spans="1:7" ht="13.5" customHeight="1" x14ac:dyDescent="0.2">
      <c r="A5503" s="100">
        <v>5503</v>
      </c>
      <c r="B5503" s="100">
        <v>5551</v>
      </c>
      <c r="C5503" s="4" t="s">
        <v>7</v>
      </c>
      <c r="D5503" s="100">
        <v>2247</v>
      </c>
      <c r="E5503" s="100">
        <v>157</v>
      </c>
      <c r="F5503" s="2">
        <v>0</v>
      </c>
      <c r="G5503" s="100">
        <v>0</v>
      </c>
    </row>
    <row r="5504" spans="1:7" ht="13.5" customHeight="1" x14ac:dyDescent="0.2">
      <c r="A5504" s="100">
        <v>5504</v>
      </c>
      <c r="B5504" s="100">
        <v>5552</v>
      </c>
      <c r="C5504" s="4" t="s">
        <v>7</v>
      </c>
      <c r="D5504" s="100">
        <v>2248</v>
      </c>
      <c r="E5504" s="100">
        <v>157</v>
      </c>
      <c r="F5504" s="2">
        <v>0</v>
      </c>
      <c r="G5504" s="100">
        <v>0</v>
      </c>
    </row>
    <row r="5505" spans="1:7" ht="13.5" customHeight="1" x14ac:dyDescent="0.2">
      <c r="A5505" s="100">
        <v>5505</v>
      </c>
      <c r="B5505" s="100">
        <v>5553</v>
      </c>
      <c r="C5505" s="4" t="s">
        <v>7</v>
      </c>
      <c r="D5505" s="100">
        <v>2249</v>
      </c>
      <c r="E5505" s="100">
        <v>157</v>
      </c>
      <c r="F5505" s="2">
        <v>0</v>
      </c>
      <c r="G5505" s="100">
        <v>0</v>
      </c>
    </row>
    <row r="5506" spans="1:7" ht="13.5" customHeight="1" x14ac:dyDescent="0.2">
      <c r="A5506" s="100">
        <v>5506</v>
      </c>
      <c r="B5506" s="100">
        <v>5554</v>
      </c>
      <c r="C5506" s="4" t="s">
        <v>7</v>
      </c>
      <c r="D5506" s="100">
        <v>2250</v>
      </c>
      <c r="E5506" s="100">
        <v>157</v>
      </c>
      <c r="F5506" s="2">
        <v>0</v>
      </c>
      <c r="G5506" s="100">
        <v>0</v>
      </c>
    </row>
    <row r="5507" spans="1:7" ht="13.5" customHeight="1" x14ac:dyDescent="0.2">
      <c r="A5507" s="100">
        <v>5507</v>
      </c>
      <c r="B5507" s="100">
        <v>5555</v>
      </c>
      <c r="C5507" s="4" t="s">
        <v>7</v>
      </c>
      <c r="D5507" s="100">
        <v>2253</v>
      </c>
      <c r="E5507" s="100">
        <v>157</v>
      </c>
      <c r="F5507" s="2">
        <v>0</v>
      </c>
      <c r="G5507" s="100">
        <v>0</v>
      </c>
    </row>
    <row r="5508" spans="1:7" ht="13.5" customHeight="1" x14ac:dyDescent="0.2">
      <c r="A5508" s="100">
        <v>5508</v>
      </c>
      <c r="B5508" s="100">
        <v>5556</v>
      </c>
      <c r="C5508" s="4" t="s">
        <v>7</v>
      </c>
      <c r="D5508" s="100">
        <v>2254</v>
      </c>
      <c r="E5508" s="100">
        <v>157</v>
      </c>
      <c r="F5508" s="2">
        <v>0</v>
      </c>
      <c r="G5508" s="100">
        <v>0</v>
      </c>
    </row>
    <row r="5509" spans="1:7" ht="13.5" customHeight="1" x14ac:dyDescent="0.2">
      <c r="A5509" s="100">
        <v>5509</v>
      </c>
      <c r="B5509" s="100">
        <v>5557</v>
      </c>
      <c r="C5509" s="4" t="s">
        <v>7</v>
      </c>
      <c r="D5509" s="100">
        <v>2256</v>
      </c>
      <c r="E5509" s="100">
        <v>157</v>
      </c>
      <c r="F5509" s="2">
        <v>0</v>
      </c>
      <c r="G5509" s="100">
        <v>0</v>
      </c>
    </row>
    <row r="5510" spans="1:7" ht="13.5" customHeight="1" x14ac:dyDescent="0.2">
      <c r="A5510" s="100">
        <v>5510</v>
      </c>
      <c r="B5510" s="100">
        <v>5558</v>
      </c>
      <c r="C5510" s="4" t="s">
        <v>7</v>
      </c>
      <c r="D5510" s="100">
        <v>2257</v>
      </c>
      <c r="E5510" s="100">
        <v>157</v>
      </c>
      <c r="F5510" s="2">
        <v>0</v>
      </c>
      <c r="G5510" s="100">
        <v>0</v>
      </c>
    </row>
    <row r="5511" spans="1:7" ht="13.5" customHeight="1" x14ac:dyDescent="0.2">
      <c r="A5511" s="100">
        <v>5511</v>
      </c>
      <c r="B5511" s="100">
        <v>5559</v>
      </c>
      <c r="C5511" s="4" t="s">
        <v>7</v>
      </c>
      <c r="D5511" s="100">
        <v>2258</v>
      </c>
      <c r="E5511" s="100">
        <v>157</v>
      </c>
      <c r="F5511" s="2">
        <v>0</v>
      </c>
      <c r="G5511" s="100">
        <v>0</v>
      </c>
    </row>
    <row r="5512" spans="1:7" ht="13.5" customHeight="1" x14ac:dyDescent="0.2">
      <c r="A5512" s="100">
        <v>5512</v>
      </c>
      <c r="B5512" s="100">
        <v>5560</v>
      </c>
      <c r="C5512" s="4" t="s">
        <v>7</v>
      </c>
      <c r="D5512" s="100">
        <v>2259</v>
      </c>
      <c r="E5512" s="100">
        <v>157</v>
      </c>
      <c r="F5512" s="2">
        <v>0</v>
      </c>
      <c r="G5512" s="100">
        <v>0</v>
      </c>
    </row>
    <row r="5513" spans="1:7" ht="13.5" customHeight="1" x14ac:dyDescent="0.2">
      <c r="A5513" s="100">
        <v>5513</v>
      </c>
      <c r="B5513" s="100">
        <v>5561</v>
      </c>
      <c r="C5513" s="4" t="s">
        <v>7</v>
      </c>
      <c r="D5513" s="100">
        <v>2260</v>
      </c>
      <c r="E5513" s="100">
        <v>157</v>
      </c>
      <c r="F5513" s="2">
        <v>0</v>
      </c>
      <c r="G5513" s="100">
        <v>0</v>
      </c>
    </row>
    <row r="5514" spans="1:7" ht="13.5" customHeight="1" x14ac:dyDescent="0.2">
      <c r="A5514" s="100">
        <v>5514</v>
      </c>
      <c r="B5514" s="100">
        <v>5562</v>
      </c>
      <c r="C5514" s="4" t="s">
        <v>7</v>
      </c>
      <c r="D5514" s="100">
        <v>2261</v>
      </c>
      <c r="E5514" s="100">
        <v>157</v>
      </c>
      <c r="F5514" s="2">
        <v>0</v>
      </c>
      <c r="G5514" s="100">
        <v>0</v>
      </c>
    </row>
    <row r="5515" spans="1:7" ht="13.5" customHeight="1" x14ac:dyDescent="0.2">
      <c r="A5515" s="100">
        <v>5515</v>
      </c>
      <c r="B5515" s="100">
        <v>5563</v>
      </c>
      <c r="C5515" s="4" t="s">
        <v>7</v>
      </c>
      <c r="D5515" s="100">
        <v>2262</v>
      </c>
      <c r="E5515" s="100">
        <v>157</v>
      </c>
      <c r="F5515" s="2">
        <v>0</v>
      </c>
      <c r="G5515" s="100">
        <v>0</v>
      </c>
    </row>
    <row r="5516" spans="1:7" ht="13.5" customHeight="1" x14ac:dyDescent="0.2">
      <c r="A5516" s="100">
        <v>5516</v>
      </c>
      <c r="B5516" s="100">
        <v>5564</v>
      </c>
      <c r="C5516" s="4" t="s">
        <v>7</v>
      </c>
      <c r="D5516" s="100">
        <v>2263</v>
      </c>
      <c r="E5516" s="100">
        <v>157</v>
      </c>
      <c r="F5516" s="2">
        <v>0</v>
      </c>
      <c r="G5516" s="100">
        <v>0</v>
      </c>
    </row>
    <row r="5517" spans="1:7" ht="13.5" customHeight="1" x14ac:dyDescent="0.2">
      <c r="A5517" s="100">
        <v>5517</v>
      </c>
      <c r="B5517" s="100">
        <v>5565</v>
      </c>
      <c r="C5517" s="4" t="s">
        <v>7</v>
      </c>
      <c r="D5517" s="100">
        <v>2264</v>
      </c>
      <c r="E5517" s="100">
        <v>157</v>
      </c>
      <c r="F5517" s="2">
        <v>0</v>
      </c>
      <c r="G5517" s="100">
        <v>0</v>
      </c>
    </row>
    <row r="5518" spans="1:7" ht="13.5" customHeight="1" x14ac:dyDescent="0.2">
      <c r="A5518" s="100">
        <v>5518</v>
      </c>
      <c r="B5518" s="100">
        <v>5566</v>
      </c>
      <c r="C5518" s="4" t="s">
        <v>7</v>
      </c>
      <c r="D5518" s="100">
        <v>2266</v>
      </c>
      <c r="E5518" s="100">
        <v>157</v>
      </c>
      <c r="F5518" s="2">
        <v>0</v>
      </c>
      <c r="G5518" s="100">
        <v>0</v>
      </c>
    </row>
    <row r="5519" spans="1:7" ht="13.5" customHeight="1" x14ac:dyDescent="0.2">
      <c r="A5519" s="100">
        <v>5519</v>
      </c>
      <c r="B5519" s="100">
        <v>5567</v>
      </c>
      <c r="C5519" s="4" t="s">
        <v>7</v>
      </c>
      <c r="D5519" s="100">
        <v>2267</v>
      </c>
      <c r="E5519" s="100">
        <v>157</v>
      </c>
      <c r="F5519" s="2">
        <v>0</v>
      </c>
      <c r="G5519" s="100">
        <v>0</v>
      </c>
    </row>
    <row r="5520" spans="1:7" ht="13.5" customHeight="1" x14ac:dyDescent="0.2">
      <c r="A5520" s="100">
        <v>5520</v>
      </c>
      <c r="B5520" s="100">
        <v>5568</v>
      </c>
      <c r="C5520" s="4" t="s">
        <v>7</v>
      </c>
      <c r="D5520" s="100">
        <v>2268</v>
      </c>
      <c r="E5520" s="100">
        <v>157</v>
      </c>
      <c r="F5520" s="2">
        <v>0</v>
      </c>
      <c r="G5520" s="100">
        <v>0</v>
      </c>
    </row>
    <row r="5521" spans="1:7" ht="13.5" customHeight="1" x14ac:dyDescent="0.2">
      <c r="A5521" s="100">
        <v>5521</v>
      </c>
      <c r="B5521" s="100">
        <v>5569</v>
      </c>
      <c r="C5521" s="4" t="s">
        <v>7</v>
      </c>
      <c r="D5521" s="100">
        <v>2269</v>
      </c>
      <c r="E5521" s="100">
        <v>157</v>
      </c>
      <c r="F5521" s="2">
        <v>0</v>
      </c>
      <c r="G5521" s="100">
        <v>0</v>
      </c>
    </row>
    <row r="5522" spans="1:7" ht="13.5" customHeight="1" x14ac:dyDescent="0.2">
      <c r="A5522" s="100">
        <v>5522</v>
      </c>
      <c r="B5522" s="100">
        <v>5570</v>
      </c>
      <c r="C5522" s="4" t="s">
        <v>7</v>
      </c>
      <c r="D5522" s="100">
        <v>2270</v>
      </c>
      <c r="E5522" s="100">
        <v>157</v>
      </c>
      <c r="F5522" s="2">
        <v>0</v>
      </c>
      <c r="G5522" s="100">
        <v>0</v>
      </c>
    </row>
    <row r="5523" spans="1:7" ht="13.5" customHeight="1" x14ac:dyDescent="0.2">
      <c r="A5523" s="100">
        <v>5523</v>
      </c>
      <c r="B5523" s="100">
        <v>5571</v>
      </c>
      <c r="C5523" s="4" t="s">
        <v>7</v>
      </c>
      <c r="D5523" s="100">
        <v>2272</v>
      </c>
      <c r="E5523" s="100">
        <v>157</v>
      </c>
      <c r="F5523" s="2">
        <v>0</v>
      </c>
      <c r="G5523" s="100">
        <v>0</v>
      </c>
    </row>
    <row r="5524" spans="1:7" ht="13.5" customHeight="1" x14ac:dyDescent="0.2">
      <c r="A5524" s="100">
        <v>5524</v>
      </c>
      <c r="B5524" s="100">
        <v>5572</v>
      </c>
      <c r="C5524" s="4" t="s">
        <v>7</v>
      </c>
      <c r="D5524" s="100">
        <v>2273</v>
      </c>
      <c r="E5524" s="100">
        <v>157</v>
      </c>
      <c r="F5524" s="2">
        <v>0</v>
      </c>
      <c r="G5524" s="100">
        <v>0</v>
      </c>
    </row>
    <row r="5525" spans="1:7" ht="13.5" customHeight="1" x14ac:dyDescent="0.2">
      <c r="A5525" s="100">
        <v>5525</v>
      </c>
      <c r="B5525" s="100">
        <v>5573</v>
      </c>
      <c r="C5525" s="4" t="s">
        <v>7</v>
      </c>
      <c r="D5525" s="100">
        <v>2274</v>
      </c>
      <c r="E5525" s="100">
        <v>157</v>
      </c>
      <c r="F5525" s="2">
        <v>0</v>
      </c>
      <c r="G5525" s="100">
        <v>0</v>
      </c>
    </row>
    <row r="5526" spans="1:7" ht="13.5" customHeight="1" x14ac:dyDescent="0.2">
      <c r="A5526" s="100">
        <v>5526</v>
      </c>
      <c r="B5526" s="100">
        <v>5574</v>
      </c>
      <c r="C5526" s="4" t="s">
        <v>7</v>
      </c>
      <c r="D5526" s="100">
        <v>2275</v>
      </c>
      <c r="E5526" s="100">
        <v>157</v>
      </c>
      <c r="F5526" s="2">
        <v>0</v>
      </c>
      <c r="G5526" s="100">
        <v>0</v>
      </c>
    </row>
    <row r="5527" spans="1:7" ht="13.5" customHeight="1" x14ac:dyDescent="0.2">
      <c r="A5527" s="100">
        <v>5527</v>
      </c>
      <c r="B5527" s="100">
        <v>5575</v>
      </c>
      <c r="C5527" s="4" t="s">
        <v>7</v>
      </c>
      <c r="D5527" s="100">
        <v>2276</v>
      </c>
      <c r="E5527" s="100">
        <v>157</v>
      </c>
      <c r="F5527" s="2">
        <v>0</v>
      </c>
      <c r="G5527" s="100">
        <v>0</v>
      </c>
    </row>
    <row r="5528" spans="1:7" ht="13.5" customHeight="1" x14ac:dyDescent="0.2">
      <c r="A5528" s="100">
        <v>5528</v>
      </c>
      <c r="B5528" s="100">
        <v>5576</v>
      </c>
      <c r="C5528" s="4" t="s">
        <v>7</v>
      </c>
      <c r="D5528" s="100">
        <v>2277</v>
      </c>
      <c r="E5528" s="100">
        <v>157</v>
      </c>
      <c r="F5528" s="2">
        <v>0</v>
      </c>
      <c r="G5528" s="100">
        <v>0</v>
      </c>
    </row>
    <row r="5529" spans="1:7" ht="13.5" customHeight="1" x14ac:dyDescent="0.2">
      <c r="A5529" s="100">
        <v>5529</v>
      </c>
      <c r="B5529" s="100">
        <v>5577</v>
      </c>
      <c r="C5529" s="4" t="s">
        <v>7</v>
      </c>
      <c r="D5529" s="100">
        <v>2278</v>
      </c>
      <c r="E5529" s="100">
        <v>157</v>
      </c>
      <c r="F5529" s="2">
        <v>0</v>
      </c>
      <c r="G5529" s="100">
        <v>0</v>
      </c>
    </row>
    <row r="5530" spans="1:7" ht="13.5" customHeight="1" x14ac:dyDescent="0.2">
      <c r="A5530" s="100">
        <v>5530</v>
      </c>
      <c r="B5530" s="100">
        <v>5578</v>
      </c>
      <c r="C5530" s="4" t="s">
        <v>7</v>
      </c>
      <c r="D5530" s="100">
        <v>2279</v>
      </c>
      <c r="E5530" s="100">
        <v>157</v>
      </c>
      <c r="F5530" s="2">
        <v>0</v>
      </c>
      <c r="G5530" s="100">
        <v>0</v>
      </c>
    </row>
    <row r="5531" spans="1:7" ht="13.5" customHeight="1" x14ac:dyDescent="0.2">
      <c r="A5531" s="100">
        <v>5531</v>
      </c>
      <c r="B5531" s="100">
        <v>5579</v>
      </c>
      <c r="C5531" s="4" t="s">
        <v>7</v>
      </c>
      <c r="D5531" s="100">
        <v>2280</v>
      </c>
      <c r="E5531" s="100">
        <v>157</v>
      </c>
      <c r="F5531" s="2">
        <v>0</v>
      </c>
      <c r="G5531" s="100">
        <v>0</v>
      </c>
    </row>
    <row r="5532" spans="1:7" ht="13.5" customHeight="1" x14ac:dyDescent="0.2">
      <c r="A5532" s="100">
        <v>5532</v>
      </c>
      <c r="B5532" s="100">
        <v>5580</v>
      </c>
      <c r="C5532" s="4" t="s">
        <v>7</v>
      </c>
      <c r="D5532" s="100">
        <v>2281</v>
      </c>
      <c r="E5532" s="100">
        <v>157</v>
      </c>
      <c r="F5532" s="2">
        <v>0</v>
      </c>
      <c r="G5532" s="100">
        <v>0</v>
      </c>
    </row>
    <row r="5533" spans="1:7" ht="13.5" customHeight="1" x14ac:dyDescent="0.2">
      <c r="A5533" s="100">
        <v>5533</v>
      </c>
      <c r="B5533" s="100">
        <v>5581</v>
      </c>
      <c r="C5533" s="4" t="s">
        <v>7</v>
      </c>
      <c r="D5533" s="100">
        <v>2282</v>
      </c>
      <c r="E5533" s="100">
        <v>157</v>
      </c>
      <c r="F5533" s="2">
        <v>0</v>
      </c>
      <c r="G5533" s="100">
        <v>0</v>
      </c>
    </row>
    <row r="5534" spans="1:7" ht="13.5" customHeight="1" x14ac:dyDescent="0.2">
      <c r="A5534" s="100">
        <v>5534</v>
      </c>
      <c r="B5534" s="100">
        <v>5582</v>
      </c>
      <c r="C5534" s="4" t="s">
        <v>7</v>
      </c>
      <c r="D5534" s="100">
        <v>2283</v>
      </c>
      <c r="E5534" s="100">
        <v>157</v>
      </c>
      <c r="F5534" s="2">
        <v>0</v>
      </c>
      <c r="G5534" s="100">
        <v>0</v>
      </c>
    </row>
    <row r="5535" spans="1:7" ht="13.5" customHeight="1" x14ac:dyDescent="0.2">
      <c r="A5535" s="100">
        <v>5535</v>
      </c>
      <c r="B5535" s="100">
        <v>5583</v>
      </c>
      <c r="C5535" s="4" t="s">
        <v>7</v>
      </c>
      <c r="D5535" s="100">
        <v>2284</v>
      </c>
      <c r="E5535" s="100">
        <v>157</v>
      </c>
      <c r="F5535" s="2">
        <v>0</v>
      </c>
      <c r="G5535" s="100">
        <v>0</v>
      </c>
    </row>
    <row r="5536" spans="1:7" ht="13.5" customHeight="1" x14ac:dyDescent="0.2">
      <c r="A5536" s="100">
        <v>5536</v>
      </c>
      <c r="B5536" s="100">
        <v>5584</v>
      </c>
      <c r="C5536" s="4" t="s">
        <v>7</v>
      </c>
      <c r="D5536" s="100">
        <v>2285</v>
      </c>
      <c r="E5536" s="100">
        <v>157</v>
      </c>
      <c r="F5536" s="2">
        <v>0</v>
      </c>
      <c r="G5536" s="100">
        <v>0</v>
      </c>
    </row>
    <row r="5537" spans="1:7" ht="13.5" customHeight="1" x14ac:dyDescent="0.2">
      <c r="A5537" s="100">
        <v>5537</v>
      </c>
      <c r="B5537" s="100">
        <v>5585</v>
      </c>
      <c r="C5537" s="4" t="s">
        <v>7</v>
      </c>
      <c r="D5537" s="100">
        <v>2286</v>
      </c>
      <c r="E5537" s="100">
        <v>157</v>
      </c>
      <c r="F5537" s="2">
        <v>0</v>
      </c>
      <c r="G5537" s="100">
        <v>0</v>
      </c>
    </row>
    <row r="5538" spans="1:7" ht="13.5" customHeight="1" x14ac:dyDescent="0.2">
      <c r="A5538" s="100">
        <v>5538</v>
      </c>
      <c r="B5538" s="100">
        <v>5586</v>
      </c>
      <c r="C5538" s="4" t="s">
        <v>7</v>
      </c>
      <c r="D5538" s="100">
        <v>2288</v>
      </c>
      <c r="E5538" s="100">
        <v>157</v>
      </c>
      <c r="F5538" s="2">
        <v>0</v>
      </c>
      <c r="G5538" s="100">
        <v>0</v>
      </c>
    </row>
    <row r="5539" spans="1:7" ht="13.5" customHeight="1" x14ac:dyDescent="0.2">
      <c r="A5539" s="100">
        <v>5539</v>
      </c>
      <c r="B5539" s="100">
        <v>5587</v>
      </c>
      <c r="C5539" s="4" t="s">
        <v>7</v>
      </c>
      <c r="D5539" s="100">
        <v>2289</v>
      </c>
      <c r="E5539" s="100">
        <v>157</v>
      </c>
      <c r="F5539" s="2">
        <v>0</v>
      </c>
      <c r="G5539" s="100">
        <v>0</v>
      </c>
    </row>
    <row r="5540" spans="1:7" ht="13.5" customHeight="1" x14ac:dyDescent="0.2">
      <c r="A5540" s="100">
        <v>5540</v>
      </c>
      <c r="B5540" s="100">
        <v>5588</v>
      </c>
      <c r="C5540" s="4" t="s">
        <v>7</v>
      </c>
      <c r="D5540" s="100">
        <v>2290</v>
      </c>
      <c r="E5540" s="100">
        <v>157</v>
      </c>
      <c r="F5540" s="2">
        <v>0</v>
      </c>
      <c r="G5540" s="100">
        <v>0</v>
      </c>
    </row>
    <row r="5541" spans="1:7" ht="13.5" customHeight="1" x14ac:dyDescent="0.2">
      <c r="A5541" s="100">
        <v>5541</v>
      </c>
      <c r="B5541" s="100">
        <v>5589</v>
      </c>
      <c r="C5541" s="4" t="s">
        <v>7</v>
      </c>
      <c r="D5541" s="100">
        <v>2291</v>
      </c>
      <c r="E5541" s="100">
        <v>157</v>
      </c>
      <c r="F5541" s="2">
        <v>0</v>
      </c>
      <c r="G5541" s="100">
        <v>0</v>
      </c>
    </row>
    <row r="5542" spans="1:7" ht="13.5" customHeight="1" x14ac:dyDescent="0.2">
      <c r="A5542" s="100">
        <v>5542</v>
      </c>
      <c r="B5542" s="100">
        <v>5590</v>
      </c>
      <c r="C5542" s="4" t="s">
        <v>7</v>
      </c>
      <c r="D5542" s="100">
        <v>2292</v>
      </c>
      <c r="E5542" s="100">
        <v>157</v>
      </c>
      <c r="F5542" s="2">
        <v>0</v>
      </c>
      <c r="G5542" s="100">
        <v>0</v>
      </c>
    </row>
    <row r="5543" spans="1:7" ht="13.5" customHeight="1" x14ac:dyDescent="0.2">
      <c r="A5543" s="100">
        <v>5543</v>
      </c>
      <c r="B5543" s="100">
        <v>5591</v>
      </c>
      <c r="C5543" s="4" t="s">
        <v>7</v>
      </c>
      <c r="D5543" s="100">
        <v>2294</v>
      </c>
      <c r="E5543" s="100">
        <v>157</v>
      </c>
      <c r="F5543" s="2">
        <v>0</v>
      </c>
      <c r="G5543" s="100">
        <v>0</v>
      </c>
    </row>
    <row r="5544" spans="1:7" ht="13.5" customHeight="1" x14ac:dyDescent="0.2">
      <c r="A5544" s="100">
        <v>5544</v>
      </c>
      <c r="B5544" s="100">
        <v>5592</v>
      </c>
      <c r="C5544" s="4" t="s">
        <v>7</v>
      </c>
      <c r="D5544" s="100">
        <v>2295</v>
      </c>
      <c r="E5544" s="100">
        <v>157</v>
      </c>
      <c r="F5544" s="2">
        <v>0</v>
      </c>
      <c r="G5544" s="100">
        <v>0</v>
      </c>
    </row>
    <row r="5545" spans="1:7" ht="13.5" customHeight="1" x14ac:dyDescent="0.2">
      <c r="A5545" s="100">
        <v>5545</v>
      </c>
      <c r="B5545" s="100">
        <v>5593</v>
      </c>
      <c r="C5545" s="4" t="s">
        <v>7</v>
      </c>
      <c r="D5545" s="100">
        <v>2296</v>
      </c>
      <c r="E5545" s="100">
        <v>157</v>
      </c>
      <c r="F5545" s="2">
        <v>0</v>
      </c>
      <c r="G5545" s="100">
        <v>0</v>
      </c>
    </row>
    <row r="5546" spans="1:7" ht="13.5" customHeight="1" x14ac:dyDescent="0.2">
      <c r="A5546" s="100">
        <v>5546</v>
      </c>
      <c r="B5546" s="100">
        <v>5594</v>
      </c>
      <c r="C5546" s="4" t="s">
        <v>7</v>
      </c>
      <c r="D5546" s="100">
        <v>2297</v>
      </c>
      <c r="E5546" s="100">
        <v>157</v>
      </c>
      <c r="F5546" s="2">
        <v>0</v>
      </c>
      <c r="G5546" s="100">
        <v>0</v>
      </c>
    </row>
    <row r="5547" spans="1:7" ht="13.5" customHeight="1" x14ac:dyDescent="0.2">
      <c r="A5547" s="100">
        <v>5547</v>
      </c>
      <c r="B5547" s="100">
        <v>5595</v>
      </c>
      <c r="C5547" s="4" t="s">
        <v>7</v>
      </c>
      <c r="D5547" s="100">
        <v>2298</v>
      </c>
      <c r="E5547" s="100">
        <v>157</v>
      </c>
      <c r="F5547" s="2">
        <v>0</v>
      </c>
      <c r="G5547" s="100">
        <v>0</v>
      </c>
    </row>
    <row r="5548" spans="1:7" ht="13.5" customHeight="1" x14ac:dyDescent="0.2">
      <c r="A5548" s="100">
        <v>5548</v>
      </c>
      <c r="B5548" s="100">
        <v>5596</v>
      </c>
      <c r="C5548" s="4" t="s">
        <v>7</v>
      </c>
      <c r="D5548" s="100">
        <v>2299</v>
      </c>
      <c r="E5548" s="100">
        <v>157</v>
      </c>
      <c r="F5548" s="2">
        <v>0</v>
      </c>
      <c r="G5548" s="100">
        <v>0</v>
      </c>
    </row>
    <row r="5549" spans="1:7" ht="13.5" customHeight="1" x14ac:dyDescent="0.2">
      <c r="A5549" s="100">
        <v>5549</v>
      </c>
      <c r="B5549" s="100">
        <v>5597</v>
      </c>
      <c r="C5549" s="4" t="s">
        <v>7</v>
      </c>
      <c r="D5549" s="100">
        <v>2190</v>
      </c>
      <c r="E5549" s="100">
        <v>157</v>
      </c>
      <c r="F5549" s="2">
        <v>0</v>
      </c>
      <c r="G5549" s="100">
        <v>0</v>
      </c>
    </row>
    <row r="5550" spans="1:7" ht="13.5" customHeight="1" x14ac:dyDescent="0.2">
      <c r="A5550" s="100">
        <v>5550</v>
      </c>
      <c r="B5550" s="100">
        <v>5598</v>
      </c>
      <c r="C5550" s="4" t="s">
        <v>7</v>
      </c>
      <c r="D5550" s="100">
        <v>2191</v>
      </c>
      <c r="E5550" s="100">
        <v>157</v>
      </c>
      <c r="F5550" s="2">
        <v>0</v>
      </c>
      <c r="G5550" s="100">
        <v>0</v>
      </c>
    </row>
    <row r="5551" spans="1:7" ht="13.5" customHeight="1" x14ac:dyDescent="0.2">
      <c r="A5551" s="100">
        <v>5551</v>
      </c>
      <c r="B5551" s="100">
        <v>5599</v>
      </c>
      <c r="C5551" s="4" t="s">
        <v>7</v>
      </c>
      <c r="D5551" s="100">
        <v>2192</v>
      </c>
      <c r="E5551" s="100">
        <v>157</v>
      </c>
      <c r="F5551" s="2">
        <v>0</v>
      </c>
      <c r="G5551" s="100">
        <v>0</v>
      </c>
    </row>
    <row r="5552" spans="1:7" ht="13.5" customHeight="1" x14ac:dyDescent="0.2">
      <c r="A5552" s="100">
        <v>5552</v>
      </c>
      <c r="B5552" s="100">
        <v>5600</v>
      </c>
      <c r="C5552" s="4" t="s">
        <v>7</v>
      </c>
      <c r="D5552" s="100">
        <v>2193</v>
      </c>
      <c r="E5552" s="100">
        <v>157</v>
      </c>
      <c r="F5552" s="2">
        <v>0</v>
      </c>
      <c r="G5552" s="100">
        <v>0</v>
      </c>
    </row>
    <row r="5553" spans="1:7" ht="13.5" customHeight="1" x14ac:dyDescent="0.2">
      <c r="A5553" s="100">
        <v>5553</v>
      </c>
      <c r="B5553" s="100">
        <v>5601</v>
      </c>
      <c r="C5553" s="4" t="s">
        <v>7</v>
      </c>
      <c r="D5553" s="100">
        <v>2195</v>
      </c>
      <c r="E5553" s="100">
        <v>157</v>
      </c>
      <c r="F5553" s="2">
        <v>0</v>
      </c>
      <c r="G5553" s="100">
        <v>0</v>
      </c>
    </row>
    <row r="5554" spans="1:7" ht="13.5" customHeight="1" x14ac:dyDescent="0.2">
      <c r="A5554" s="100">
        <v>5554</v>
      </c>
      <c r="B5554" s="100">
        <v>5602</v>
      </c>
      <c r="C5554" s="4" t="s">
        <v>7</v>
      </c>
      <c r="D5554" s="100">
        <v>2197</v>
      </c>
      <c r="E5554" s="100">
        <v>157</v>
      </c>
      <c r="F5554" s="2">
        <v>0</v>
      </c>
      <c r="G5554" s="100">
        <v>0</v>
      </c>
    </row>
    <row r="5555" spans="1:7" ht="13.5" customHeight="1" x14ac:dyDescent="0.2">
      <c r="A5555" s="100">
        <v>5555</v>
      </c>
      <c r="B5555" s="100">
        <v>5603</v>
      </c>
      <c r="C5555" s="4" t="s">
        <v>7</v>
      </c>
      <c r="D5555" s="100">
        <v>2198</v>
      </c>
      <c r="E5555" s="100">
        <v>157</v>
      </c>
      <c r="F5555" s="2">
        <v>0</v>
      </c>
      <c r="G5555" s="100">
        <v>0</v>
      </c>
    </row>
    <row r="5556" spans="1:7" ht="13.5" customHeight="1" x14ac:dyDescent="0.2">
      <c r="A5556" s="100">
        <v>5556</v>
      </c>
      <c r="B5556" s="100">
        <v>5604</v>
      </c>
      <c r="C5556" s="4" t="s">
        <v>7</v>
      </c>
      <c r="D5556" s="100">
        <v>2199</v>
      </c>
      <c r="E5556" s="100">
        <v>157</v>
      </c>
      <c r="F5556" s="2">
        <v>0</v>
      </c>
      <c r="G5556" s="100">
        <v>0</v>
      </c>
    </row>
    <row r="5557" spans="1:7" ht="13.5" customHeight="1" x14ac:dyDescent="0.2">
      <c r="A5557" s="100">
        <v>5557</v>
      </c>
      <c r="B5557" s="100">
        <v>5605</v>
      </c>
      <c r="C5557" s="4" t="s">
        <v>7</v>
      </c>
      <c r="D5557" s="100">
        <v>2200</v>
      </c>
      <c r="E5557" s="100">
        <v>157</v>
      </c>
      <c r="F5557" s="2">
        <v>0</v>
      </c>
      <c r="G5557" s="100">
        <v>0</v>
      </c>
    </row>
    <row r="5558" spans="1:7" ht="13.5" customHeight="1" x14ac:dyDescent="0.2">
      <c r="A5558" s="100">
        <v>5558</v>
      </c>
      <c r="B5558" s="100">
        <v>5606</v>
      </c>
      <c r="C5558" s="4" t="s">
        <v>7</v>
      </c>
      <c r="D5558" s="100">
        <v>2201</v>
      </c>
      <c r="E5558" s="100">
        <v>157</v>
      </c>
      <c r="F5558" s="2">
        <v>0</v>
      </c>
      <c r="G5558" s="100">
        <v>0</v>
      </c>
    </row>
    <row r="5559" spans="1:7" ht="13.5" customHeight="1" x14ac:dyDescent="0.2">
      <c r="A5559" s="100">
        <v>5559</v>
      </c>
      <c r="B5559" s="100">
        <v>5607</v>
      </c>
      <c r="C5559" s="4" t="s">
        <v>7</v>
      </c>
      <c r="D5559" s="100">
        <v>2202</v>
      </c>
      <c r="E5559" s="100">
        <v>157</v>
      </c>
      <c r="F5559" s="2">
        <v>0</v>
      </c>
      <c r="G5559" s="100">
        <v>0</v>
      </c>
    </row>
    <row r="5560" spans="1:7" ht="13.5" customHeight="1" x14ac:dyDescent="0.2">
      <c r="A5560" s="100">
        <v>5560</v>
      </c>
      <c r="B5560" s="100">
        <v>5608</v>
      </c>
      <c r="C5560" s="4" t="s">
        <v>7</v>
      </c>
      <c r="D5560" s="100">
        <v>2204</v>
      </c>
      <c r="E5560" s="100">
        <v>157</v>
      </c>
      <c r="F5560" s="2">
        <v>0</v>
      </c>
      <c r="G5560" s="100">
        <v>0</v>
      </c>
    </row>
    <row r="5561" spans="1:7" ht="13.5" customHeight="1" x14ac:dyDescent="0.2">
      <c r="A5561" s="100">
        <v>5561</v>
      </c>
      <c r="B5561" s="100">
        <v>5609</v>
      </c>
      <c r="C5561" s="4" t="s">
        <v>7</v>
      </c>
      <c r="D5561" s="100">
        <v>2205</v>
      </c>
      <c r="E5561" s="100">
        <v>157</v>
      </c>
      <c r="F5561" s="2">
        <v>0</v>
      </c>
      <c r="G5561" s="100">
        <v>0</v>
      </c>
    </row>
    <row r="5562" spans="1:7" ht="13.5" customHeight="1" x14ac:dyDescent="0.2">
      <c r="A5562" s="100">
        <v>5562</v>
      </c>
      <c r="B5562" s="100">
        <v>5610</v>
      </c>
      <c r="C5562" s="4" t="s">
        <v>7</v>
      </c>
      <c r="D5562" s="100">
        <v>2206</v>
      </c>
      <c r="E5562" s="100">
        <v>157</v>
      </c>
      <c r="F5562" s="2">
        <v>0</v>
      </c>
      <c r="G5562" s="100">
        <v>0</v>
      </c>
    </row>
    <row r="5563" spans="1:7" ht="13.5" customHeight="1" x14ac:dyDescent="0.2">
      <c r="A5563" s="100">
        <v>5563</v>
      </c>
      <c r="B5563" s="100">
        <v>5611</v>
      </c>
      <c r="C5563" s="4" t="s">
        <v>7</v>
      </c>
      <c r="D5563" s="100">
        <v>2207</v>
      </c>
      <c r="E5563" s="100">
        <v>157</v>
      </c>
      <c r="F5563" s="2">
        <v>0</v>
      </c>
      <c r="G5563" s="100">
        <v>0</v>
      </c>
    </row>
    <row r="5564" spans="1:7" ht="13.5" customHeight="1" x14ac:dyDescent="0.2">
      <c r="A5564" s="100">
        <v>5564</v>
      </c>
      <c r="B5564" s="100">
        <v>5612</v>
      </c>
      <c r="C5564" s="4" t="s">
        <v>7</v>
      </c>
      <c r="D5564" s="100">
        <v>2208</v>
      </c>
      <c r="E5564" s="100">
        <v>157</v>
      </c>
      <c r="F5564" s="2">
        <v>0</v>
      </c>
      <c r="G5564" s="100">
        <v>0</v>
      </c>
    </row>
    <row r="5565" spans="1:7" ht="13.5" customHeight="1" x14ac:dyDescent="0.2">
      <c r="A5565" s="100">
        <v>5565</v>
      </c>
      <c r="B5565" s="100">
        <v>5613</v>
      </c>
      <c r="C5565" s="4" t="s">
        <v>7</v>
      </c>
      <c r="D5565" s="100">
        <v>2209</v>
      </c>
      <c r="E5565" s="100">
        <v>157</v>
      </c>
      <c r="F5565" s="2">
        <v>0</v>
      </c>
      <c r="G5565" s="100">
        <v>0</v>
      </c>
    </row>
    <row r="5566" spans="1:7" ht="13.5" customHeight="1" x14ac:dyDescent="0.2">
      <c r="A5566" s="100">
        <v>5566</v>
      </c>
      <c r="B5566" s="100">
        <v>5614</v>
      </c>
      <c r="C5566" s="4" t="s">
        <v>7</v>
      </c>
      <c r="D5566" s="100">
        <v>2210</v>
      </c>
      <c r="E5566" s="100">
        <v>157</v>
      </c>
      <c r="F5566" s="2">
        <v>0</v>
      </c>
      <c r="G5566" s="100">
        <v>0</v>
      </c>
    </row>
    <row r="5567" spans="1:7" ht="13.5" customHeight="1" x14ac:dyDescent="0.2">
      <c r="A5567" s="100">
        <v>5567</v>
      </c>
      <c r="B5567" s="100">
        <v>5615</v>
      </c>
      <c r="C5567" s="4" t="s">
        <v>7</v>
      </c>
      <c r="D5567" s="100">
        <v>2211</v>
      </c>
      <c r="E5567" s="100">
        <v>157</v>
      </c>
      <c r="F5567" s="2">
        <v>0</v>
      </c>
      <c r="G5567" s="100">
        <v>0</v>
      </c>
    </row>
    <row r="5568" spans="1:7" ht="13.5" customHeight="1" x14ac:dyDescent="0.2">
      <c r="A5568" s="100">
        <v>5568</v>
      </c>
      <c r="B5568" s="100">
        <v>5616</v>
      </c>
      <c r="C5568" s="4" t="s">
        <v>7</v>
      </c>
      <c r="D5568" s="100">
        <v>2213</v>
      </c>
      <c r="E5568" s="100">
        <v>157</v>
      </c>
      <c r="F5568" s="2">
        <v>0</v>
      </c>
      <c r="G5568" s="100">
        <v>0</v>
      </c>
    </row>
    <row r="5569" spans="1:7" ht="13.5" customHeight="1" x14ac:dyDescent="0.2">
      <c r="A5569" s="100">
        <v>5569</v>
      </c>
      <c r="B5569" s="100">
        <v>5617</v>
      </c>
      <c r="C5569" s="4" t="s">
        <v>7</v>
      </c>
      <c r="D5569" s="100">
        <v>2215</v>
      </c>
      <c r="E5569" s="100">
        <v>157</v>
      </c>
      <c r="F5569" s="2">
        <v>0</v>
      </c>
      <c r="G5569" s="100">
        <v>0</v>
      </c>
    </row>
    <row r="5570" spans="1:7" ht="13.5" customHeight="1" x14ac:dyDescent="0.2">
      <c r="A5570" s="100">
        <v>5570</v>
      </c>
      <c r="B5570" s="100">
        <v>5618</v>
      </c>
      <c r="C5570" s="4" t="s">
        <v>7</v>
      </c>
      <c r="D5570" s="100">
        <v>2216</v>
      </c>
      <c r="E5570" s="100">
        <v>157</v>
      </c>
      <c r="F5570" s="2">
        <v>0</v>
      </c>
      <c r="G5570" s="100">
        <v>0</v>
      </c>
    </row>
    <row r="5571" spans="1:7" ht="13.5" customHeight="1" x14ac:dyDescent="0.2">
      <c r="A5571" s="100">
        <v>5571</v>
      </c>
      <c r="B5571" s="100">
        <v>5619</v>
      </c>
      <c r="C5571" s="4" t="s">
        <v>7</v>
      </c>
      <c r="D5571" s="100">
        <v>2217</v>
      </c>
      <c r="E5571" s="100">
        <v>157</v>
      </c>
      <c r="F5571" s="2">
        <v>0</v>
      </c>
      <c r="G5571" s="100">
        <v>0</v>
      </c>
    </row>
    <row r="5572" spans="1:7" ht="13.5" customHeight="1" x14ac:dyDescent="0.2">
      <c r="A5572" s="100">
        <v>5572</v>
      </c>
      <c r="B5572" s="100">
        <v>5620</v>
      </c>
      <c r="C5572" s="4" t="s">
        <v>7</v>
      </c>
      <c r="D5572" s="100">
        <v>2219</v>
      </c>
      <c r="E5572" s="100">
        <v>157</v>
      </c>
      <c r="F5572" s="2">
        <v>0</v>
      </c>
      <c r="G5572" s="100">
        <v>0</v>
      </c>
    </row>
    <row r="5573" spans="1:7" ht="13.5" customHeight="1" x14ac:dyDescent="0.2">
      <c r="A5573" s="100">
        <v>5573</v>
      </c>
      <c r="B5573" s="100">
        <v>5621</v>
      </c>
      <c r="C5573" s="4" t="s">
        <v>7</v>
      </c>
      <c r="D5573" s="100">
        <v>2220</v>
      </c>
      <c r="E5573" s="100">
        <v>157</v>
      </c>
      <c r="F5573" s="2">
        <v>0</v>
      </c>
      <c r="G5573" s="100">
        <v>0</v>
      </c>
    </row>
    <row r="5574" spans="1:7" ht="13.5" customHeight="1" x14ac:dyDescent="0.2">
      <c r="A5574" s="100">
        <v>5574</v>
      </c>
      <c r="B5574" s="100">
        <v>5622</v>
      </c>
      <c r="C5574" s="4" t="s">
        <v>7</v>
      </c>
      <c r="D5574" s="100">
        <v>2221</v>
      </c>
      <c r="E5574" s="100">
        <v>157</v>
      </c>
      <c r="F5574" s="2">
        <v>0</v>
      </c>
      <c r="G5574" s="100">
        <v>0</v>
      </c>
    </row>
    <row r="5575" spans="1:7" ht="13.5" customHeight="1" x14ac:dyDescent="0.2">
      <c r="A5575" s="100">
        <v>5575</v>
      </c>
      <c r="B5575" s="100">
        <v>5623</v>
      </c>
      <c r="C5575" s="4" t="s">
        <v>7</v>
      </c>
      <c r="D5575" s="100">
        <v>2223</v>
      </c>
      <c r="E5575" s="100">
        <v>157</v>
      </c>
      <c r="F5575" s="2">
        <v>0</v>
      </c>
      <c r="G5575" s="100">
        <v>0</v>
      </c>
    </row>
    <row r="5576" spans="1:7" ht="13.5" customHeight="1" x14ac:dyDescent="0.2">
      <c r="A5576" s="100">
        <v>5576</v>
      </c>
      <c r="B5576" s="100">
        <v>5624</v>
      </c>
      <c r="C5576" s="4" t="s">
        <v>7</v>
      </c>
      <c r="D5576" s="100">
        <v>2224</v>
      </c>
      <c r="E5576" s="100">
        <v>157</v>
      </c>
      <c r="F5576" s="2">
        <v>0</v>
      </c>
      <c r="G5576" s="100">
        <v>0</v>
      </c>
    </row>
    <row r="5577" spans="1:7" ht="13.5" customHeight="1" x14ac:dyDescent="0.2">
      <c r="A5577" s="100">
        <v>5577</v>
      </c>
      <c r="B5577" s="100">
        <v>5625</v>
      </c>
      <c r="C5577" s="4" t="s">
        <v>7</v>
      </c>
      <c r="D5577" s="100">
        <v>2225</v>
      </c>
      <c r="E5577" s="100">
        <v>157</v>
      </c>
      <c r="F5577" s="2">
        <v>0</v>
      </c>
      <c r="G5577" s="100">
        <v>0</v>
      </c>
    </row>
    <row r="5578" spans="1:7" ht="13.5" customHeight="1" x14ac:dyDescent="0.2">
      <c r="A5578" s="100">
        <v>5578</v>
      </c>
      <c r="B5578" s="100">
        <v>5626</v>
      </c>
      <c r="C5578" s="4" t="s">
        <v>7</v>
      </c>
      <c r="D5578" s="100">
        <v>2226</v>
      </c>
      <c r="E5578" s="100">
        <v>157</v>
      </c>
      <c r="F5578" s="2">
        <v>0</v>
      </c>
      <c r="G5578" s="100">
        <v>0</v>
      </c>
    </row>
    <row r="5579" spans="1:7" ht="13.5" customHeight="1" x14ac:dyDescent="0.2">
      <c r="A5579" s="100">
        <v>5579</v>
      </c>
      <c r="B5579" s="100">
        <v>5627</v>
      </c>
      <c r="C5579" s="4" t="s">
        <v>7</v>
      </c>
      <c r="D5579" s="100">
        <v>2227</v>
      </c>
      <c r="E5579" s="100">
        <v>157</v>
      </c>
      <c r="F5579" s="2">
        <v>0</v>
      </c>
      <c r="G5579" s="100">
        <v>0</v>
      </c>
    </row>
    <row r="5580" spans="1:7" ht="13.5" customHeight="1" x14ac:dyDescent="0.2">
      <c r="A5580" s="100">
        <v>5580</v>
      </c>
      <c r="B5580" s="100">
        <v>5628</v>
      </c>
      <c r="C5580" s="4" t="s">
        <v>7</v>
      </c>
      <c r="D5580" s="100">
        <v>2228</v>
      </c>
      <c r="E5580" s="100">
        <v>157</v>
      </c>
      <c r="F5580" s="2">
        <v>0</v>
      </c>
      <c r="G5580" s="100">
        <v>0</v>
      </c>
    </row>
    <row r="5581" spans="1:7" ht="13.5" customHeight="1" x14ac:dyDescent="0.2">
      <c r="A5581" s="100">
        <v>5581</v>
      </c>
      <c r="B5581" s="100">
        <v>5629</v>
      </c>
      <c r="C5581" s="4" t="s">
        <v>7</v>
      </c>
      <c r="D5581" s="100">
        <v>2229</v>
      </c>
      <c r="E5581" s="100">
        <v>157</v>
      </c>
      <c r="F5581" s="2">
        <v>0</v>
      </c>
      <c r="G5581" s="100">
        <v>0</v>
      </c>
    </row>
    <row r="5582" spans="1:7" ht="13.5" customHeight="1" x14ac:dyDescent="0.2">
      <c r="A5582" s="100">
        <v>5582</v>
      </c>
      <c r="B5582" s="100">
        <v>5630</v>
      </c>
      <c r="C5582" s="4" t="s">
        <v>7</v>
      </c>
      <c r="D5582" s="100">
        <v>2230</v>
      </c>
      <c r="E5582" s="100">
        <v>157</v>
      </c>
      <c r="F5582" s="2">
        <v>0</v>
      </c>
      <c r="G5582" s="100">
        <v>0</v>
      </c>
    </row>
    <row r="5583" spans="1:7" ht="13.5" customHeight="1" x14ac:dyDescent="0.2">
      <c r="A5583" s="100">
        <v>5583</v>
      </c>
      <c r="B5583" s="100">
        <v>5631</v>
      </c>
      <c r="C5583" s="4" t="s">
        <v>7</v>
      </c>
      <c r="D5583" s="100">
        <v>2231</v>
      </c>
      <c r="E5583" s="100">
        <v>157</v>
      </c>
      <c r="F5583" s="2">
        <v>0</v>
      </c>
      <c r="G5583" s="100">
        <v>0</v>
      </c>
    </row>
    <row r="5584" spans="1:7" ht="13.5" customHeight="1" x14ac:dyDescent="0.2">
      <c r="A5584" s="100">
        <v>5584</v>
      </c>
      <c r="B5584" s="100">
        <v>5632</v>
      </c>
      <c r="C5584" s="4" t="s">
        <v>7</v>
      </c>
      <c r="D5584" s="100">
        <v>2232</v>
      </c>
      <c r="E5584" s="100">
        <v>157</v>
      </c>
      <c r="F5584" s="2">
        <v>0</v>
      </c>
      <c r="G5584" s="100">
        <v>0</v>
      </c>
    </row>
    <row r="5585" spans="1:7" ht="13.5" customHeight="1" x14ac:dyDescent="0.2">
      <c r="A5585" s="100">
        <v>5585</v>
      </c>
      <c r="B5585" s="100">
        <v>5633</v>
      </c>
      <c r="C5585" s="4" t="s">
        <v>7</v>
      </c>
      <c r="D5585" s="100">
        <v>2233</v>
      </c>
      <c r="E5585" s="100">
        <v>157</v>
      </c>
      <c r="F5585" s="2">
        <v>0</v>
      </c>
      <c r="G5585" s="100">
        <v>0</v>
      </c>
    </row>
    <row r="5586" spans="1:7" ht="13.5" customHeight="1" x14ac:dyDescent="0.2">
      <c r="A5586" s="100">
        <v>5586</v>
      </c>
      <c r="B5586" s="100">
        <v>5634</v>
      </c>
      <c r="C5586" s="4" t="s">
        <v>7</v>
      </c>
      <c r="D5586" s="100">
        <v>2235</v>
      </c>
      <c r="E5586" s="100">
        <v>157</v>
      </c>
      <c r="F5586" s="2">
        <v>0</v>
      </c>
      <c r="G5586" s="100">
        <v>0</v>
      </c>
    </row>
    <row r="5587" spans="1:7" ht="13.5" customHeight="1" x14ac:dyDescent="0.2">
      <c r="A5587" s="100">
        <v>5587</v>
      </c>
      <c r="B5587" s="100">
        <v>5635</v>
      </c>
      <c r="C5587" s="4" t="s">
        <v>7</v>
      </c>
      <c r="D5587" s="100">
        <v>2237</v>
      </c>
      <c r="E5587" s="100">
        <v>157</v>
      </c>
      <c r="F5587" s="2">
        <v>0</v>
      </c>
      <c r="G5587" s="100">
        <v>0</v>
      </c>
    </row>
    <row r="5588" spans="1:7" ht="13.5" customHeight="1" x14ac:dyDescent="0.2">
      <c r="A5588" s="100">
        <v>5588</v>
      </c>
      <c r="B5588" s="100">
        <v>5636</v>
      </c>
      <c r="C5588" s="4" t="s">
        <v>7</v>
      </c>
      <c r="D5588" s="100">
        <v>2239</v>
      </c>
      <c r="E5588" s="100">
        <v>157</v>
      </c>
      <c r="F5588" s="2">
        <v>0</v>
      </c>
      <c r="G5588" s="100">
        <v>0</v>
      </c>
    </row>
    <row r="5589" spans="1:7" ht="13.5" customHeight="1" x14ac:dyDescent="0.2">
      <c r="A5589" s="100">
        <v>5589</v>
      </c>
      <c r="B5589" s="100">
        <v>5637</v>
      </c>
      <c r="C5589" s="4" t="s">
        <v>7</v>
      </c>
      <c r="D5589" s="100">
        <v>2303</v>
      </c>
      <c r="E5589" s="100">
        <v>157</v>
      </c>
      <c r="F5589" s="2">
        <v>0</v>
      </c>
      <c r="G5589" s="100">
        <v>0</v>
      </c>
    </row>
    <row r="5590" spans="1:7" ht="13.5" customHeight="1" x14ac:dyDescent="0.2">
      <c r="A5590" s="100">
        <v>5590</v>
      </c>
      <c r="B5590" s="100">
        <v>5638</v>
      </c>
      <c r="C5590" s="4" t="s">
        <v>7</v>
      </c>
      <c r="D5590" s="100">
        <v>2304</v>
      </c>
      <c r="E5590" s="100">
        <v>157</v>
      </c>
      <c r="F5590" s="2">
        <v>0</v>
      </c>
      <c r="G5590" s="100">
        <v>0</v>
      </c>
    </row>
    <row r="5591" spans="1:7" ht="13.5" customHeight="1" x14ac:dyDescent="0.2">
      <c r="A5591" s="100">
        <v>5591</v>
      </c>
      <c r="B5591" s="100">
        <v>5639</v>
      </c>
      <c r="C5591" s="4" t="s">
        <v>7</v>
      </c>
      <c r="D5591" s="100">
        <v>2305</v>
      </c>
      <c r="E5591" s="100">
        <v>157</v>
      </c>
      <c r="F5591" s="2">
        <v>0</v>
      </c>
      <c r="G5591" s="100">
        <v>0</v>
      </c>
    </row>
    <row r="5592" spans="1:7" ht="13.5" customHeight="1" x14ac:dyDescent="0.2">
      <c r="A5592" s="100">
        <v>5592</v>
      </c>
      <c r="B5592" s="100">
        <v>5640</v>
      </c>
      <c r="C5592" s="4" t="s">
        <v>7</v>
      </c>
      <c r="D5592" s="100">
        <v>2306</v>
      </c>
      <c r="E5592" s="100">
        <v>157</v>
      </c>
      <c r="F5592" s="2">
        <v>0</v>
      </c>
      <c r="G5592" s="100">
        <v>0</v>
      </c>
    </row>
    <row r="5593" spans="1:7" ht="13.5" customHeight="1" x14ac:dyDescent="0.2">
      <c r="A5593" s="100">
        <v>5593</v>
      </c>
      <c r="B5593" s="100">
        <v>5641</v>
      </c>
      <c r="C5593" s="4" t="s">
        <v>7</v>
      </c>
      <c r="D5593" s="100">
        <v>2308</v>
      </c>
      <c r="E5593" s="100">
        <v>157</v>
      </c>
      <c r="F5593" s="2">
        <v>0</v>
      </c>
      <c r="G5593" s="100">
        <v>0</v>
      </c>
    </row>
    <row r="5594" spans="1:7" ht="13.5" customHeight="1" x14ac:dyDescent="0.2">
      <c r="A5594" s="100">
        <v>5594</v>
      </c>
      <c r="B5594" s="100">
        <v>5642</v>
      </c>
      <c r="C5594" s="4" t="s">
        <v>7</v>
      </c>
      <c r="D5594" s="100">
        <v>2309</v>
      </c>
      <c r="E5594" s="100">
        <v>157</v>
      </c>
      <c r="F5594" s="2">
        <v>0</v>
      </c>
      <c r="G5594" s="100">
        <v>0</v>
      </c>
    </row>
    <row r="5595" spans="1:7" ht="13.5" customHeight="1" x14ac:dyDescent="0.2">
      <c r="A5595" s="100">
        <v>5595</v>
      </c>
      <c r="B5595" s="100">
        <v>5643</v>
      </c>
      <c r="C5595" s="4" t="s">
        <v>7</v>
      </c>
      <c r="D5595" s="100">
        <v>2313</v>
      </c>
      <c r="E5595" s="100">
        <v>157</v>
      </c>
      <c r="F5595" s="2">
        <v>0</v>
      </c>
      <c r="G5595" s="100">
        <v>0</v>
      </c>
    </row>
    <row r="5596" spans="1:7" ht="13.5" customHeight="1" x14ac:dyDescent="0.2">
      <c r="A5596" s="100">
        <v>5596</v>
      </c>
      <c r="B5596" s="100">
        <v>5644</v>
      </c>
      <c r="C5596" s="4" t="s">
        <v>7</v>
      </c>
      <c r="D5596" s="100">
        <v>2315</v>
      </c>
      <c r="E5596" s="100">
        <v>157</v>
      </c>
      <c r="F5596" s="2">
        <v>0</v>
      </c>
      <c r="G5596" s="100">
        <v>0</v>
      </c>
    </row>
    <row r="5597" spans="1:7" ht="13.5" customHeight="1" x14ac:dyDescent="0.2">
      <c r="A5597" s="100">
        <v>5597</v>
      </c>
      <c r="B5597" s="100">
        <v>5645</v>
      </c>
      <c r="C5597" s="4" t="s">
        <v>7</v>
      </c>
      <c r="D5597" s="100">
        <v>2316</v>
      </c>
      <c r="E5597" s="100">
        <v>157</v>
      </c>
      <c r="F5597" s="2">
        <v>0</v>
      </c>
      <c r="G5597" s="100">
        <v>0</v>
      </c>
    </row>
    <row r="5598" spans="1:7" ht="13.5" customHeight="1" x14ac:dyDescent="0.2">
      <c r="A5598" s="100">
        <v>5598</v>
      </c>
      <c r="B5598" s="100">
        <v>5646</v>
      </c>
      <c r="C5598" s="4" t="s">
        <v>7</v>
      </c>
      <c r="D5598" s="100">
        <v>2318</v>
      </c>
      <c r="E5598" s="100">
        <v>157</v>
      </c>
      <c r="F5598" s="2">
        <v>0</v>
      </c>
      <c r="G5598" s="100">
        <v>0</v>
      </c>
    </row>
    <row r="5599" spans="1:7" ht="13.5" customHeight="1" x14ac:dyDescent="0.2">
      <c r="A5599" s="100">
        <v>5599</v>
      </c>
      <c r="B5599" s="100">
        <v>5647</v>
      </c>
      <c r="C5599" s="4" t="s">
        <v>7</v>
      </c>
      <c r="D5599" s="100">
        <v>2319</v>
      </c>
      <c r="E5599" s="100">
        <v>157</v>
      </c>
      <c r="F5599" s="2">
        <v>0</v>
      </c>
      <c r="G5599" s="100">
        <v>0</v>
      </c>
    </row>
    <row r="5600" spans="1:7" ht="13.5" customHeight="1" x14ac:dyDescent="0.2">
      <c r="A5600" s="100">
        <v>5600</v>
      </c>
      <c r="B5600" s="100">
        <v>5648</v>
      </c>
      <c r="C5600" s="4" t="s">
        <v>7</v>
      </c>
      <c r="D5600" s="100">
        <v>2320</v>
      </c>
      <c r="E5600" s="100">
        <v>157</v>
      </c>
      <c r="F5600" s="2">
        <v>0</v>
      </c>
      <c r="G5600" s="100">
        <v>0</v>
      </c>
    </row>
    <row r="5601" spans="1:7" ht="13.5" customHeight="1" x14ac:dyDescent="0.2">
      <c r="A5601" s="100">
        <v>5601</v>
      </c>
      <c r="B5601" s="100">
        <v>5649</v>
      </c>
      <c r="C5601" s="4" t="s">
        <v>7</v>
      </c>
      <c r="D5601" s="100">
        <v>2321</v>
      </c>
      <c r="E5601" s="100">
        <v>157</v>
      </c>
      <c r="F5601" s="2">
        <v>0</v>
      </c>
      <c r="G5601" s="100">
        <v>0</v>
      </c>
    </row>
    <row r="5602" spans="1:7" ht="13.5" customHeight="1" x14ac:dyDescent="0.2">
      <c r="A5602" s="100">
        <v>5602</v>
      </c>
      <c r="B5602" s="100">
        <v>5650</v>
      </c>
      <c r="C5602" s="4" t="s">
        <v>7</v>
      </c>
      <c r="D5602" s="100">
        <v>2322</v>
      </c>
      <c r="E5602" s="100">
        <v>157</v>
      </c>
      <c r="F5602" s="2">
        <v>0</v>
      </c>
      <c r="G5602" s="100">
        <v>0</v>
      </c>
    </row>
    <row r="5603" spans="1:7" ht="13.5" customHeight="1" x14ac:dyDescent="0.2">
      <c r="A5603" s="100">
        <v>5603</v>
      </c>
      <c r="B5603" s="100">
        <v>5651</v>
      </c>
      <c r="C5603" s="4" t="s">
        <v>7</v>
      </c>
      <c r="D5603" s="100">
        <v>2323</v>
      </c>
      <c r="E5603" s="100">
        <v>157</v>
      </c>
      <c r="F5603" s="2">
        <v>0</v>
      </c>
      <c r="G5603" s="100">
        <v>0</v>
      </c>
    </row>
    <row r="5604" spans="1:7" ht="13.5" customHeight="1" x14ac:dyDescent="0.2">
      <c r="A5604" s="100">
        <v>5604</v>
      </c>
      <c r="B5604" s="100">
        <v>5652</v>
      </c>
      <c r="C5604" s="4" t="s">
        <v>7</v>
      </c>
      <c r="D5604" s="100">
        <v>2326</v>
      </c>
      <c r="E5604" s="100">
        <v>157</v>
      </c>
      <c r="F5604" s="2">
        <v>0</v>
      </c>
      <c r="G5604" s="100">
        <v>0</v>
      </c>
    </row>
    <row r="5605" spans="1:7" ht="13.5" customHeight="1" x14ac:dyDescent="0.2">
      <c r="A5605" s="100">
        <v>5605</v>
      </c>
      <c r="B5605" s="100">
        <v>5653</v>
      </c>
      <c r="C5605" s="4" t="s">
        <v>7</v>
      </c>
      <c r="D5605" s="100">
        <v>2327</v>
      </c>
      <c r="E5605" s="100">
        <v>157</v>
      </c>
      <c r="F5605" s="2">
        <v>0</v>
      </c>
      <c r="G5605" s="100">
        <v>0</v>
      </c>
    </row>
    <row r="5606" spans="1:7" ht="13.5" customHeight="1" x14ac:dyDescent="0.2">
      <c r="A5606" s="100">
        <v>5606</v>
      </c>
      <c r="B5606" s="100">
        <v>5654</v>
      </c>
      <c r="C5606" s="4" t="s">
        <v>7</v>
      </c>
      <c r="D5606" s="100">
        <v>2328</v>
      </c>
      <c r="E5606" s="100">
        <v>157</v>
      </c>
      <c r="F5606" s="2">
        <v>0</v>
      </c>
      <c r="G5606" s="100">
        <v>0</v>
      </c>
    </row>
    <row r="5607" spans="1:7" ht="13.5" customHeight="1" x14ac:dyDescent="0.2">
      <c r="A5607" s="100">
        <v>5607</v>
      </c>
      <c r="B5607" s="100">
        <v>5655</v>
      </c>
      <c r="C5607" s="4" t="s">
        <v>7</v>
      </c>
      <c r="D5607" s="100">
        <v>2329</v>
      </c>
      <c r="E5607" s="100">
        <v>157</v>
      </c>
      <c r="F5607" s="2">
        <v>0</v>
      </c>
      <c r="G5607" s="100">
        <v>0</v>
      </c>
    </row>
    <row r="5608" spans="1:7" ht="13.5" customHeight="1" x14ac:dyDescent="0.2">
      <c r="A5608" s="100">
        <v>5608</v>
      </c>
      <c r="B5608" s="100">
        <v>5656</v>
      </c>
      <c r="C5608" s="4" t="s">
        <v>7</v>
      </c>
      <c r="D5608" s="100">
        <v>2330</v>
      </c>
      <c r="E5608" s="100">
        <v>157</v>
      </c>
      <c r="F5608" s="2">
        <v>0</v>
      </c>
      <c r="G5608" s="100">
        <v>0</v>
      </c>
    </row>
    <row r="5609" spans="1:7" ht="13.5" customHeight="1" x14ac:dyDescent="0.2">
      <c r="A5609" s="100">
        <v>5609</v>
      </c>
      <c r="B5609" s="100">
        <v>5657</v>
      </c>
      <c r="C5609" s="4" t="s">
        <v>7</v>
      </c>
      <c r="D5609" s="100">
        <v>2331</v>
      </c>
      <c r="E5609" s="100">
        <v>157</v>
      </c>
      <c r="F5609" s="2">
        <v>0</v>
      </c>
      <c r="G5609" s="100">
        <v>0</v>
      </c>
    </row>
    <row r="5610" spans="1:7" ht="13.5" customHeight="1" x14ac:dyDescent="0.2">
      <c r="A5610" s="100">
        <v>5610</v>
      </c>
      <c r="B5610" s="100">
        <v>5658</v>
      </c>
      <c r="C5610" s="4" t="s">
        <v>7</v>
      </c>
      <c r="D5610" s="100">
        <v>2332</v>
      </c>
      <c r="E5610" s="100">
        <v>157</v>
      </c>
      <c r="F5610" s="2">
        <v>0</v>
      </c>
      <c r="G5610" s="100">
        <v>0</v>
      </c>
    </row>
    <row r="5611" spans="1:7" ht="13.5" customHeight="1" x14ac:dyDescent="0.2">
      <c r="A5611" s="100">
        <v>5611</v>
      </c>
      <c r="B5611" s="100">
        <v>5659</v>
      </c>
      <c r="C5611" s="4" t="s">
        <v>7</v>
      </c>
      <c r="D5611" s="100">
        <v>2333</v>
      </c>
      <c r="E5611" s="100">
        <v>157</v>
      </c>
      <c r="F5611" s="2">
        <v>0</v>
      </c>
      <c r="G5611" s="100">
        <v>0</v>
      </c>
    </row>
    <row r="5612" spans="1:7" ht="13.5" customHeight="1" x14ac:dyDescent="0.2">
      <c r="A5612" s="100">
        <v>5612</v>
      </c>
      <c r="B5612" s="100">
        <v>5660</v>
      </c>
      <c r="C5612" s="4" t="s">
        <v>7</v>
      </c>
      <c r="D5612" s="100">
        <v>2334</v>
      </c>
      <c r="E5612" s="100">
        <v>157</v>
      </c>
      <c r="F5612" s="2">
        <v>0</v>
      </c>
      <c r="G5612" s="100">
        <v>0</v>
      </c>
    </row>
    <row r="5613" spans="1:7" ht="13.5" customHeight="1" x14ac:dyDescent="0.2">
      <c r="A5613" s="100">
        <v>5613</v>
      </c>
      <c r="B5613" s="100">
        <v>5661</v>
      </c>
      <c r="C5613" s="4" t="s">
        <v>7</v>
      </c>
      <c r="D5613" s="100">
        <v>2335</v>
      </c>
      <c r="E5613" s="100">
        <v>157</v>
      </c>
      <c r="F5613" s="2">
        <v>0</v>
      </c>
      <c r="G5613" s="100">
        <v>0</v>
      </c>
    </row>
    <row r="5614" spans="1:7" ht="13.5" customHeight="1" x14ac:dyDescent="0.2">
      <c r="A5614" s="100">
        <v>5614</v>
      </c>
      <c r="B5614" s="100">
        <v>5662</v>
      </c>
      <c r="C5614" s="4" t="s">
        <v>7</v>
      </c>
      <c r="D5614" s="100">
        <v>2336</v>
      </c>
      <c r="E5614" s="100">
        <v>157</v>
      </c>
      <c r="F5614" s="2">
        <v>0</v>
      </c>
      <c r="G5614" s="100">
        <v>0</v>
      </c>
    </row>
    <row r="5615" spans="1:7" ht="13.5" customHeight="1" x14ac:dyDescent="0.2">
      <c r="A5615" s="100">
        <v>5615</v>
      </c>
      <c r="B5615" s="100">
        <v>5663</v>
      </c>
      <c r="C5615" s="4" t="s">
        <v>7</v>
      </c>
      <c r="D5615" s="100">
        <v>2337</v>
      </c>
      <c r="E5615" s="100">
        <v>157</v>
      </c>
      <c r="F5615" s="2">
        <v>0</v>
      </c>
      <c r="G5615" s="100">
        <v>0</v>
      </c>
    </row>
    <row r="5616" spans="1:7" ht="13.5" customHeight="1" x14ac:dyDescent="0.2">
      <c r="A5616" s="100">
        <v>5616</v>
      </c>
      <c r="B5616" s="100">
        <v>5664</v>
      </c>
      <c r="C5616" s="4" t="s">
        <v>7</v>
      </c>
      <c r="D5616" s="100">
        <v>2338</v>
      </c>
      <c r="E5616" s="100">
        <v>157</v>
      </c>
      <c r="F5616" s="2">
        <v>0</v>
      </c>
      <c r="G5616" s="100">
        <v>0</v>
      </c>
    </row>
    <row r="5617" spans="1:7" ht="13.5" customHeight="1" x14ac:dyDescent="0.2">
      <c r="A5617" s="100">
        <v>5617</v>
      </c>
      <c r="B5617" s="100">
        <v>5665</v>
      </c>
      <c r="C5617" s="4" t="s">
        <v>7</v>
      </c>
      <c r="D5617" s="100">
        <v>2340</v>
      </c>
      <c r="E5617" s="100">
        <v>157</v>
      </c>
      <c r="F5617" s="2">
        <v>0</v>
      </c>
      <c r="G5617" s="100">
        <v>0</v>
      </c>
    </row>
    <row r="5618" spans="1:7" ht="13.5" customHeight="1" x14ac:dyDescent="0.2">
      <c r="A5618" s="100">
        <v>5618</v>
      </c>
      <c r="B5618" s="100">
        <v>5666</v>
      </c>
      <c r="C5618" s="4" t="s">
        <v>7</v>
      </c>
      <c r="D5618" s="100">
        <v>2341</v>
      </c>
      <c r="E5618" s="100">
        <v>157</v>
      </c>
      <c r="F5618" s="2">
        <v>0</v>
      </c>
      <c r="G5618" s="100">
        <v>0</v>
      </c>
    </row>
    <row r="5619" spans="1:7" ht="13.5" customHeight="1" x14ac:dyDescent="0.2">
      <c r="A5619" s="100">
        <v>5619</v>
      </c>
      <c r="B5619" s="100">
        <v>5667</v>
      </c>
      <c r="C5619" s="4" t="s">
        <v>7</v>
      </c>
      <c r="D5619" s="100">
        <v>2342</v>
      </c>
      <c r="E5619" s="100">
        <v>157</v>
      </c>
      <c r="F5619" s="2">
        <v>0</v>
      </c>
      <c r="G5619" s="100">
        <v>0</v>
      </c>
    </row>
    <row r="5620" spans="1:7" ht="13.5" customHeight="1" x14ac:dyDescent="0.2">
      <c r="A5620" s="100">
        <v>5620</v>
      </c>
      <c r="B5620" s="100">
        <v>5668</v>
      </c>
      <c r="C5620" s="4" t="s">
        <v>7</v>
      </c>
      <c r="D5620" s="100">
        <v>2344</v>
      </c>
      <c r="E5620" s="100">
        <v>157</v>
      </c>
      <c r="F5620" s="2">
        <v>0</v>
      </c>
      <c r="G5620" s="100">
        <v>0</v>
      </c>
    </row>
    <row r="5621" spans="1:7" ht="13.5" customHeight="1" x14ac:dyDescent="0.2">
      <c r="A5621" s="100">
        <v>5621</v>
      </c>
      <c r="B5621" s="100">
        <v>5669</v>
      </c>
      <c r="C5621" s="4" t="s">
        <v>7</v>
      </c>
      <c r="D5621" s="100">
        <v>2345</v>
      </c>
      <c r="E5621" s="100">
        <v>157</v>
      </c>
      <c r="F5621" s="2">
        <v>0</v>
      </c>
      <c r="G5621" s="100">
        <v>0</v>
      </c>
    </row>
    <row r="5622" spans="1:7" ht="13.5" customHeight="1" x14ac:dyDescent="0.2">
      <c r="A5622" s="100">
        <v>5622</v>
      </c>
      <c r="B5622" s="100">
        <v>5670</v>
      </c>
      <c r="C5622" s="4" t="s">
        <v>7</v>
      </c>
      <c r="D5622" s="100">
        <v>2346</v>
      </c>
      <c r="E5622" s="100">
        <v>157</v>
      </c>
      <c r="F5622" s="2">
        <v>0</v>
      </c>
      <c r="G5622" s="100">
        <v>0</v>
      </c>
    </row>
    <row r="5623" spans="1:7" ht="13.5" customHeight="1" x14ac:dyDescent="0.2">
      <c r="A5623" s="100">
        <v>5623</v>
      </c>
      <c r="B5623" s="100">
        <v>5671</v>
      </c>
      <c r="C5623" s="4" t="s">
        <v>7</v>
      </c>
      <c r="D5623" s="100">
        <v>2347</v>
      </c>
      <c r="E5623" s="100">
        <v>157</v>
      </c>
      <c r="F5623" s="2">
        <v>0</v>
      </c>
      <c r="G5623" s="100">
        <v>0</v>
      </c>
    </row>
    <row r="5624" spans="1:7" ht="13.5" customHeight="1" x14ac:dyDescent="0.2">
      <c r="A5624" s="100">
        <v>5624</v>
      </c>
      <c r="B5624" s="100">
        <v>5672</v>
      </c>
      <c r="C5624" s="4" t="s">
        <v>7</v>
      </c>
      <c r="D5624" s="100">
        <v>2348</v>
      </c>
      <c r="E5624" s="100">
        <v>157</v>
      </c>
      <c r="F5624" s="2">
        <v>0</v>
      </c>
      <c r="G5624" s="100">
        <v>0</v>
      </c>
    </row>
    <row r="5625" spans="1:7" ht="13.5" customHeight="1" x14ac:dyDescent="0.2">
      <c r="A5625" s="100">
        <v>5625</v>
      </c>
      <c r="B5625" s="100">
        <v>5673</v>
      </c>
      <c r="C5625" s="4" t="s">
        <v>7</v>
      </c>
      <c r="D5625" s="100">
        <v>2349</v>
      </c>
      <c r="E5625" s="100">
        <v>157</v>
      </c>
      <c r="F5625" s="2">
        <v>0</v>
      </c>
      <c r="G5625" s="100">
        <v>0</v>
      </c>
    </row>
    <row r="5626" spans="1:7" ht="13.5" customHeight="1" x14ac:dyDescent="0.2">
      <c r="A5626" s="100">
        <v>5626</v>
      </c>
      <c r="B5626" s="100">
        <v>5674</v>
      </c>
      <c r="C5626" s="4" t="s">
        <v>7</v>
      </c>
      <c r="D5626" s="100">
        <v>2350</v>
      </c>
      <c r="E5626" s="100">
        <v>157</v>
      </c>
      <c r="F5626" s="2">
        <v>0</v>
      </c>
      <c r="G5626" s="100">
        <v>0</v>
      </c>
    </row>
    <row r="5627" spans="1:7" ht="13.5" customHeight="1" x14ac:dyDescent="0.2">
      <c r="A5627" s="100">
        <v>5627</v>
      </c>
      <c r="B5627" s="100">
        <v>5675</v>
      </c>
      <c r="C5627" s="4" t="s">
        <v>7</v>
      </c>
      <c r="D5627" s="100">
        <v>2351</v>
      </c>
      <c r="E5627" s="100">
        <v>157</v>
      </c>
      <c r="F5627" s="2">
        <v>0</v>
      </c>
      <c r="G5627" s="100">
        <v>0</v>
      </c>
    </row>
    <row r="5628" spans="1:7" ht="13.5" customHeight="1" x14ac:dyDescent="0.2">
      <c r="A5628" s="100">
        <v>5628</v>
      </c>
      <c r="B5628" s="100">
        <v>5676</v>
      </c>
      <c r="C5628" s="4" t="s">
        <v>7</v>
      </c>
      <c r="D5628" s="100">
        <v>2352</v>
      </c>
      <c r="E5628" s="100">
        <v>157</v>
      </c>
      <c r="F5628" s="2">
        <v>0</v>
      </c>
      <c r="G5628" s="100">
        <v>0</v>
      </c>
    </row>
    <row r="5629" spans="1:7" ht="13.5" customHeight="1" x14ac:dyDescent="0.2">
      <c r="A5629" s="100">
        <v>5629</v>
      </c>
      <c r="B5629" s="100">
        <v>5677</v>
      </c>
      <c r="C5629" s="4" t="s">
        <v>7</v>
      </c>
      <c r="D5629" s="100">
        <v>2353</v>
      </c>
      <c r="E5629" s="100">
        <v>157</v>
      </c>
      <c r="F5629" s="2">
        <v>0</v>
      </c>
      <c r="G5629" s="100">
        <v>0</v>
      </c>
    </row>
    <row r="5630" spans="1:7" ht="13.5" customHeight="1" x14ac:dyDescent="0.2">
      <c r="A5630" s="100">
        <v>5630</v>
      </c>
      <c r="B5630" s="100">
        <v>5678</v>
      </c>
      <c r="C5630" s="4" t="s">
        <v>7</v>
      </c>
      <c r="D5630" s="100">
        <v>2354</v>
      </c>
      <c r="E5630" s="100">
        <v>157</v>
      </c>
      <c r="F5630" s="2">
        <v>0</v>
      </c>
      <c r="G5630" s="100">
        <v>0</v>
      </c>
    </row>
    <row r="5631" spans="1:7" ht="13.5" customHeight="1" x14ac:dyDescent="0.2">
      <c r="A5631" s="100">
        <v>5631</v>
      </c>
      <c r="B5631" s="100">
        <v>5679</v>
      </c>
      <c r="C5631" s="4" t="s">
        <v>7</v>
      </c>
      <c r="D5631" s="100">
        <v>2356</v>
      </c>
      <c r="E5631" s="100">
        <v>157</v>
      </c>
      <c r="F5631" s="2">
        <v>0</v>
      </c>
      <c r="G5631" s="100">
        <v>0</v>
      </c>
    </row>
    <row r="5632" spans="1:7" ht="13.5" customHeight="1" x14ac:dyDescent="0.2">
      <c r="A5632" s="100">
        <v>5632</v>
      </c>
      <c r="B5632" s="100">
        <v>5680</v>
      </c>
      <c r="C5632" s="4" t="s">
        <v>7</v>
      </c>
      <c r="D5632" s="100">
        <v>2357</v>
      </c>
      <c r="E5632" s="100">
        <v>157</v>
      </c>
      <c r="F5632" s="2">
        <v>0</v>
      </c>
      <c r="G5632" s="100">
        <v>0</v>
      </c>
    </row>
    <row r="5633" spans="1:7" ht="13.5" customHeight="1" x14ac:dyDescent="0.2">
      <c r="A5633" s="100">
        <v>5633</v>
      </c>
      <c r="B5633" s="100">
        <v>5681</v>
      </c>
      <c r="C5633" s="4" t="s">
        <v>7</v>
      </c>
      <c r="D5633" s="100">
        <v>2358</v>
      </c>
      <c r="E5633" s="100">
        <v>157</v>
      </c>
      <c r="F5633" s="2">
        <v>0</v>
      </c>
      <c r="G5633" s="100">
        <v>0</v>
      </c>
    </row>
    <row r="5634" spans="1:7" ht="13.5" customHeight="1" x14ac:dyDescent="0.2">
      <c r="A5634" s="100">
        <v>5634</v>
      </c>
      <c r="B5634" s="100">
        <v>5682</v>
      </c>
      <c r="C5634" s="4" t="s">
        <v>7</v>
      </c>
      <c r="D5634" s="100">
        <v>2359</v>
      </c>
      <c r="E5634" s="100">
        <v>157</v>
      </c>
      <c r="F5634" s="2">
        <v>0</v>
      </c>
      <c r="G5634" s="100">
        <v>0</v>
      </c>
    </row>
    <row r="5635" spans="1:7" ht="13.5" customHeight="1" x14ac:dyDescent="0.2">
      <c r="A5635" s="100">
        <v>5635</v>
      </c>
      <c r="B5635" s="100">
        <v>5683</v>
      </c>
      <c r="C5635" s="4" t="s">
        <v>7</v>
      </c>
      <c r="D5635" s="100">
        <v>2360</v>
      </c>
      <c r="E5635" s="100">
        <v>157</v>
      </c>
      <c r="F5635" s="2">
        <v>0</v>
      </c>
      <c r="G5635" s="100">
        <v>0</v>
      </c>
    </row>
    <row r="5636" spans="1:7" ht="13.5" customHeight="1" x14ac:dyDescent="0.2">
      <c r="A5636" s="100">
        <v>5636</v>
      </c>
      <c r="B5636" s="100">
        <v>5684</v>
      </c>
      <c r="C5636" s="4" t="s">
        <v>7</v>
      </c>
      <c r="D5636" s="100">
        <v>2362</v>
      </c>
      <c r="E5636" s="100">
        <v>157</v>
      </c>
      <c r="F5636" s="2">
        <v>0</v>
      </c>
      <c r="G5636" s="100">
        <v>0</v>
      </c>
    </row>
    <row r="5637" spans="1:7" ht="13.5" customHeight="1" x14ac:dyDescent="0.2">
      <c r="A5637" s="100">
        <v>5637</v>
      </c>
      <c r="B5637" s="100">
        <v>5685</v>
      </c>
      <c r="C5637" s="4" t="s">
        <v>7</v>
      </c>
      <c r="D5637" s="100">
        <v>2365</v>
      </c>
      <c r="E5637" s="100">
        <v>157</v>
      </c>
      <c r="F5637" s="2">
        <v>0</v>
      </c>
      <c r="G5637" s="100">
        <v>0</v>
      </c>
    </row>
    <row r="5638" spans="1:7" ht="13.5" customHeight="1" x14ac:dyDescent="0.2">
      <c r="A5638" s="100">
        <v>5638</v>
      </c>
      <c r="B5638" s="100">
        <v>5686</v>
      </c>
      <c r="C5638" s="4" t="s">
        <v>7</v>
      </c>
      <c r="D5638" s="100">
        <v>2367</v>
      </c>
      <c r="E5638" s="100">
        <v>157</v>
      </c>
      <c r="F5638" s="2">
        <v>0</v>
      </c>
      <c r="G5638" s="100">
        <v>0</v>
      </c>
    </row>
    <row r="5639" spans="1:7" ht="13.5" customHeight="1" x14ac:dyDescent="0.2">
      <c r="A5639" s="100">
        <v>5639</v>
      </c>
      <c r="B5639" s="100">
        <v>5687</v>
      </c>
      <c r="C5639" s="4" t="s">
        <v>7</v>
      </c>
      <c r="D5639" s="100">
        <v>2368</v>
      </c>
      <c r="E5639" s="100">
        <v>157</v>
      </c>
      <c r="F5639" s="2">
        <v>0</v>
      </c>
      <c r="G5639" s="100">
        <v>0</v>
      </c>
    </row>
    <row r="5640" spans="1:7" ht="13.5" customHeight="1" x14ac:dyDescent="0.2">
      <c r="A5640" s="100">
        <v>5640</v>
      </c>
      <c r="B5640" s="100">
        <v>5688</v>
      </c>
      <c r="C5640" s="4" t="s">
        <v>7</v>
      </c>
      <c r="D5640" s="100">
        <v>2370</v>
      </c>
      <c r="E5640" s="100">
        <v>157</v>
      </c>
      <c r="F5640" s="2">
        <v>0</v>
      </c>
      <c r="G5640" s="100">
        <v>0</v>
      </c>
    </row>
    <row r="5641" spans="1:7" ht="13.5" customHeight="1" x14ac:dyDescent="0.2">
      <c r="A5641" s="100">
        <v>5641</v>
      </c>
      <c r="B5641" s="100">
        <v>5689</v>
      </c>
      <c r="C5641" s="4" t="s">
        <v>7</v>
      </c>
      <c r="D5641" s="100">
        <v>2371</v>
      </c>
      <c r="E5641" s="100">
        <v>157</v>
      </c>
      <c r="F5641" s="2">
        <v>0</v>
      </c>
      <c r="G5641" s="100">
        <v>0</v>
      </c>
    </row>
    <row r="5642" spans="1:7" ht="13.5" customHeight="1" x14ac:dyDescent="0.2">
      <c r="A5642" s="100">
        <v>5642</v>
      </c>
      <c r="B5642" s="100">
        <v>5690</v>
      </c>
      <c r="C5642" s="4" t="s">
        <v>7</v>
      </c>
      <c r="D5642" s="100">
        <v>2372</v>
      </c>
      <c r="E5642" s="100">
        <v>157</v>
      </c>
      <c r="F5642" s="2">
        <v>0</v>
      </c>
      <c r="G5642" s="100">
        <v>0</v>
      </c>
    </row>
    <row r="5643" spans="1:7" ht="13.5" customHeight="1" x14ac:dyDescent="0.2">
      <c r="A5643" s="100">
        <v>5643</v>
      </c>
      <c r="B5643" s="100">
        <v>5691</v>
      </c>
      <c r="C5643" s="4" t="s">
        <v>7</v>
      </c>
      <c r="D5643" s="100">
        <v>2373</v>
      </c>
      <c r="E5643" s="100">
        <v>157</v>
      </c>
      <c r="F5643" s="2">
        <v>0</v>
      </c>
      <c r="G5643" s="100">
        <v>0</v>
      </c>
    </row>
    <row r="5644" spans="1:7" ht="13.5" customHeight="1" x14ac:dyDescent="0.2">
      <c r="A5644" s="100">
        <v>5644</v>
      </c>
      <c r="B5644" s="100">
        <v>5692</v>
      </c>
      <c r="C5644" s="4" t="s">
        <v>7</v>
      </c>
      <c r="D5644" s="100">
        <v>2374</v>
      </c>
      <c r="E5644" s="100">
        <v>157</v>
      </c>
      <c r="F5644" s="2">
        <v>0</v>
      </c>
      <c r="G5644" s="100">
        <v>0</v>
      </c>
    </row>
    <row r="5645" spans="1:7" ht="13.5" customHeight="1" x14ac:dyDescent="0.2">
      <c r="A5645" s="100">
        <v>5645</v>
      </c>
      <c r="B5645" s="100">
        <v>5693</v>
      </c>
      <c r="C5645" s="4" t="s">
        <v>7</v>
      </c>
      <c r="D5645" s="100">
        <v>2375</v>
      </c>
      <c r="E5645" s="100">
        <v>157</v>
      </c>
      <c r="F5645" s="2">
        <v>0</v>
      </c>
      <c r="G5645" s="100">
        <v>0</v>
      </c>
    </row>
    <row r="5646" spans="1:7" ht="13.5" customHeight="1" x14ac:dyDescent="0.2">
      <c r="A5646" s="100">
        <v>5646</v>
      </c>
      <c r="B5646" s="100">
        <v>5694</v>
      </c>
      <c r="C5646" s="4" t="s">
        <v>7</v>
      </c>
      <c r="D5646" s="100">
        <v>2376</v>
      </c>
      <c r="E5646" s="100">
        <v>157</v>
      </c>
      <c r="F5646" s="2">
        <v>0</v>
      </c>
      <c r="G5646" s="100">
        <v>0</v>
      </c>
    </row>
    <row r="5647" spans="1:7" ht="13.5" customHeight="1" x14ac:dyDescent="0.2">
      <c r="A5647" s="100">
        <v>5647</v>
      </c>
      <c r="B5647" s="100">
        <v>5695</v>
      </c>
      <c r="C5647" s="4" t="s">
        <v>7</v>
      </c>
      <c r="D5647" s="100">
        <v>2377</v>
      </c>
      <c r="E5647" s="100">
        <v>157</v>
      </c>
      <c r="F5647" s="2">
        <v>0</v>
      </c>
      <c r="G5647" s="100">
        <v>0</v>
      </c>
    </row>
    <row r="5648" spans="1:7" ht="13.5" customHeight="1" x14ac:dyDescent="0.2">
      <c r="A5648" s="100">
        <v>5648</v>
      </c>
      <c r="B5648" s="100">
        <v>5696</v>
      </c>
      <c r="C5648" s="4" t="s">
        <v>7</v>
      </c>
      <c r="D5648" s="100">
        <v>2378</v>
      </c>
      <c r="E5648" s="100">
        <v>157</v>
      </c>
      <c r="F5648" s="2">
        <v>0</v>
      </c>
      <c r="G5648" s="100">
        <v>0</v>
      </c>
    </row>
    <row r="5649" spans="1:7" ht="13.5" customHeight="1" x14ac:dyDescent="0.2">
      <c r="A5649" s="100">
        <v>5649</v>
      </c>
      <c r="B5649" s="100">
        <v>5697</v>
      </c>
      <c r="C5649" s="4" t="s">
        <v>7</v>
      </c>
      <c r="D5649" s="100">
        <v>2380</v>
      </c>
      <c r="E5649" s="100">
        <v>157</v>
      </c>
      <c r="F5649" s="2">
        <v>0</v>
      </c>
      <c r="G5649" s="100">
        <v>0</v>
      </c>
    </row>
    <row r="5650" spans="1:7" ht="13.5" customHeight="1" x14ac:dyDescent="0.2">
      <c r="A5650" s="100">
        <v>5650</v>
      </c>
      <c r="B5650" s="100">
        <v>5698</v>
      </c>
      <c r="C5650" s="4" t="s">
        <v>7</v>
      </c>
      <c r="D5650" s="100">
        <v>2381</v>
      </c>
      <c r="E5650" s="100">
        <v>157</v>
      </c>
      <c r="F5650" s="2">
        <v>0</v>
      </c>
      <c r="G5650" s="100">
        <v>0</v>
      </c>
    </row>
    <row r="5651" spans="1:7" ht="13.5" customHeight="1" x14ac:dyDescent="0.2">
      <c r="A5651" s="100">
        <v>5651</v>
      </c>
      <c r="B5651" s="100">
        <v>5699</v>
      </c>
      <c r="C5651" s="4" t="s">
        <v>7</v>
      </c>
      <c r="D5651" s="100">
        <v>2382</v>
      </c>
      <c r="E5651" s="100">
        <v>157</v>
      </c>
      <c r="F5651" s="2">
        <v>0</v>
      </c>
      <c r="G5651" s="100">
        <v>0</v>
      </c>
    </row>
    <row r="5652" spans="1:7" ht="13.5" customHeight="1" x14ac:dyDescent="0.2">
      <c r="A5652" s="100">
        <v>5652</v>
      </c>
      <c r="B5652" s="100">
        <v>5700</v>
      </c>
      <c r="C5652" s="4" t="s">
        <v>7</v>
      </c>
      <c r="D5652" s="100">
        <v>2383</v>
      </c>
      <c r="E5652" s="100">
        <v>157</v>
      </c>
      <c r="F5652" s="2">
        <v>0</v>
      </c>
      <c r="G5652" s="100">
        <v>0</v>
      </c>
    </row>
    <row r="5653" spans="1:7" ht="13.5" customHeight="1" x14ac:dyDescent="0.2">
      <c r="A5653" s="100">
        <v>5653</v>
      </c>
      <c r="B5653" s="100">
        <v>5701</v>
      </c>
      <c r="C5653" s="4" t="s">
        <v>7</v>
      </c>
      <c r="D5653" s="100">
        <v>2384</v>
      </c>
      <c r="E5653" s="100">
        <v>157</v>
      </c>
      <c r="F5653" s="2">
        <v>0</v>
      </c>
      <c r="G5653" s="100">
        <v>0</v>
      </c>
    </row>
    <row r="5654" spans="1:7" ht="13.5" customHeight="1" x14ac:dyDescent="0.2">
      <c r="A5654" s="100">
        <v>5654</v>
      </c>
      <c r="B5654" s="100">
        <v>5702</v>
      </c>
      <c r="C5654" s="4" t="s">
        <v>7</v>
      </c>
      <c r="D5654" s="100">
        <v>2385</v>
      </c>
      <c r="E5654" s="100">
        <v>157</v>
      </c>
      <c r="F5654" s="2">
        <v>0</v>
      </c>
      <c r="G5654" s="100">
        <v>0</v>
      </c>
    </row>
    <row r="5655" spans="1:7" ht="13.5" customHeight="1" x14ac:dyDescent="0.2">
      <c r="A5655" s="100">
        <v>5655</v>
      </c>
      <c r="B5655" s="100">
        <v>5703</v>
      </c>
      <c r="C5655" s="4" t="s">
        <v>7</v>
      </c>
      <c r="D5655" s="100">
        <v>2386</v>
      </c>
      <c r="E5655" s="100">
        <v>157</v>
      </c>
      <c r="F5655" s="2">
        <v>0</v>
      </c>
      <c r="G5655" s="100">
        <v>0</v>
      </c>
    </row>
    <row r="5656" spans="1:7" ht="13.5" customHeight="1" x14ac:dyDescent="0.2">
      <c r="A5656" s="100">
        <v>5656</v>
      </c>
      <c r="B5656" s="100">
        <v>5704</v>
      </c>
      <c r="C5656" s="4" t="s">
        <v>7</v>
      </c>
      <c r="D5656" s="100">
        <v>2387</v>
      </c>
      <c r="E5656" s="100">
        <v>157</v>
      </c>
      <c r="F5656" s="2">
        <v>0</v>
      </c>
      <c r="G5656" s="100">
        <v>0</v>
      </c>
    </row>
    <row r="5657" spans="1:7" ht="13.5" customHeight="1" x14ac:dyDescent="0.2">
      <c r="A5657" s="100">
        <v>5657</v>
      </c>
      <c r="B5657" s="100">
        <v>5705</v>
      </c>
      <c r="C5657" s="4" t="s">
        <v>7</v>
      </c>
      <c r="D5657" s="100">
        <v>2388</v>
      </c>
      <c r="E5657" s="100">
        <v>157</v>
      </c>
      <c r="F5657" s="2">
        <v>0</v>
      </c>
      <c r="G5657" s="100">
        <v>0</v>
      </c>
    </row>
    <row r="5658" spans="1:7" ht="13.5" customHeight="1" x14ac:dyDescent="0.2">
      <c r="A5658" s="100">
        <v>5658</v>
      </c>
      <c r="B5658" s="100">
        <v>5706</v>
      </c>
      <c r="C5658" s="4" t="s">
        <v>7</v>
      </c>
      <c r="D5658" s="100">
        <v>2389</v>
      </c>
      <c r="E5658" s="100">
        <v>157</v>
      </c>
      <c r="F5658" s="2">
        <v>0</v>
      </c>
      <c r="G5658" s="100">
        <v>0</v>
      </c>
    </row>
    <row r="5659" spans="1:7" ht="13.5" customHeight="1" x14ac:dyDescent="0.2">
      <c r="A5659" s="100">
        <v>5659</v>
      </c>
      <c r="B5659" s="100">
        <v>5707</v>
      </c>
      <c r="C5659" s="4" t="s">
        <v>7</v>
      </c>
      <c r="D5659" s="100">
        <v>2390</v>
      </c>
      <c r="E5659" s="100">
        <v>157</v>
      </c>
      <c r="F5659" s="2">
        <v>0</v>
      </c>
      <c r="G5659" s="100">
        <v>0</v>
      </c>
    </row>
    <row r="5660" spans="1:7" ht="13.5" customHeight="1" x14ac:dyDescent="0.2">
      <c r="A5660" s="100">
        <v>5660</v>
      </c>
      <c r="B5660" s="100">
        <v>5708</v>
      </c>
      <c r="C5660" s="4" t="s">
        <v>7</v>
      </c>
      <c r="D5660" s="100">
        <v>2391</v>
      </c>
      <c r="E5660" s="100">
        <v>157</v>
      </c>
      <c r="F5660" s="2">
        <v>0</v>
      </c>
      <c r="G5660" s="100">
        <v>0</v>
      </c>
    </row>
    <row r="5661" spans="1:7" ht="13.5" customHeight="1" x14ac:dyDescent="0.2">
      <c r="A5661" s="100">
        <v>5661</v>
      </c>
      <c r="B5661" s="100">
        <v>5709</v>
      </c>
      <c r="C5661" s="4" t="s">
        <v>7</v>
      </c>
      <c r="D5661" s="100">
        <v>2392</v>
      </c>
      <c r="E5661" s="100">
        <v>157</v>
      </c>
      <c r="F5661" s="2">
        <v>0</v>
      </c>
      <c r="G5661" s="100">
        <v>0</v>
      </c>
    </row>
    <row r="5662" spans="1:7" ht="13.5" customHeight="1" x14ac:dyDescent="0.2">
      <c r="A5662" s="100">
        <v>5662</v>
      </c>
      <c r="B5662" s="100">
        <v>5710</v>
      </c>
      <c r="C5662" s="4" t="s">
        <v>7</v>
      </c>
      <c r="D5662" s="100">
        <v>2393</v>
      </c>
      <c r="E5662" s="100">
        <v>157</v>
      </c>
      <c r="F5662" s="2">
        <v>0</v>
      </c>
      <c r="G5662" s="100">
        <v>0</v>
      </c>
    </row>
    <row r="5663" spans="1:7" ht="13.5" customHeight="1" x14ac:dyDescent="0.2">
      <c r="A5663" s="100">
        <v>5663</v>
      </c>
      <c r="B5663" s="100">
        <v>5711</v>
      </c>
      <c r="C5663" s="4" t="s">
        <v>7</v>
      </c>
      <c r="D5663" s="100">
        <v>2394</v>
      </c>
      <c r="E5663" s="100">
        <v>157</v>
      </c>
      <c r="F5663" s="2">
        <v>0</v>
      </c>
      <c r="G5663" s="100">
        <v>0</v>
      </c>
    </row>
    <row r="5664" spans="1:7" ht="13.5" customHeight="1" x14ac:dyDescent="0.2">
      <c r="A5664" s="100">
        <v>5664</v>
      </c>
      <c r="B5664" s="100">
        <v>5712</v>
      </c>
      <c r="C5664" s="4" t="s">
        <v>7</v>
      </c>
      <c r="D5664" s="100">
        <v>2395</v>
      </c>
      <c r="E5664" s="100">
        <v>157</v>
      </c>
      <c r="F5664" s="2">
        <v>0</v>
      </c>
      <c r="G5664" s="100">
        <v>0</v>
      </c>
    </row>
    <row r="5665" spans="1:7" ht="13.5" customHeight="1" x14ac:dyDescent="0.2">
      <c r="A5665" s="100">
        <v>5665</v>
      </c>
      <c r="B5665" s="100">
        <v>5713</v>
      </c>
      <c r="C5665" s="4" t="s">
        <v>7</v>
      </c>
      <c r="D5665" s="100">
        <v>1881</v>
      </c>
      <c r="E5665" s="100">
        <v>29</v>
      </c>
      <c r="F5665" s="2">
        <v>0</v>
      </c>
      <c r="G5665" s="100">
        <v>0</v>
      </c>
    </row>
    <row r="5666" spans="1:7" ht="13.5" customHeight="1" x14ac:dyDescent="0.2">
      <c r="A5666" s="100">
        <v>5666</v>
      </c>
      <c r="B5666" s="100">
        <v>5714</v>
      </c>
      <c r="C5666" s="4" t="s">
        <v>7</v>
      </c>
      <c r="D5666" s="100">
        <v>1882</v>
      </c>
      <c r="E5666" s="100">
        <v>29</v>
      </c>
      <c r="F5666" s="2">
        <v>0</v>
      </c>
      <c r="G5666" s="100">
        <v>0</v>
      </c>
    </row>
    <row r="5667" spans="1:7" ht="13.5" customHeight="1" x14ac:dyDescent="0.2">
      <c r="A5667" s="100">
        <v>5667</v>
      </c>
      <c r="B5667" s="100">
        <v>5715</v>
      </c>
      <c r="C5667" s="4" t="s">
        <v>7</v>
      </c>
      <c r="D5667" s="100">
        <v>1883</v>
      </c>
      <c r="E5667" s="100">
        <v>29</v>
      </c>
      <c r="F5667" s="2">
        <v>0</v>
      </c>
      <c r="G5667" s="100">
        <v>0</v>
      </c>
    </row>
    <row r="5668" spans="1:7" ht="13.5" customHeight="1" x14ac:dyDescent="0.2">
      <c r="A5668" s="100">
        <v>5668</v>
      </c>
      <c r="B5668" s="100">
        <v>5716</v>
      </c>
      <c r="C5668" s="4" t="s">
        <v>7</v>
      </c>
      <c r="D5668" s="100">
        <v>1884</v>
      </c>
      <c r="E5668" s="100">
        <v>29</v>
      </c>
      <c r="F5668" s="2">
        <v>0</v>
      </c>
      <c r="G5668" s="100">
        <v>0</v>
      </c>
    </row>
    <row r="5669" spans="1:7" ht="13.5" customHeight="1" x14ac:dyDescent="0.2">
      <c r="A5669" s="100">
        <v>5669</v>
      </c>
      <c r="B5669" s="100">
        <v>5717</v>
      </c>
      <c r="C5669" s="4" t="s">
        <v>7</v>
      </c>
      <c r="D5669" s="100">
        <v>1885</v>
      </c>
      <c r="E5669" s="100">
        <v>29</v>
      </c>
      <c r="F5669" s="2">
        <v>0</v>
      </c>
      <c r="G5669" s="100">
        <v>0</v>
      </c>
    </row>
    <row r="5670" spans="1:7" ht="13.5" customHeight="1" x14ac:dyDescent="0.2">
      <c r="A5670" s="100">
        <v>5670</v>
      </c>
      <c r="B5670" s="100">
        <v>5718</v>
      </c>
      <c r="C5670" s="4" t="s">
        <v>7</v>
      </c>
      <c r="D5670" s="100">
        <v>1886</v>
      </c>
      <c r="E5670" s="100">
        <v>29</v>
      </c>
      <c r="F5670" s="2">
        <v>0</v>
      </c>
      <c r="G5670" s="100">
        <v>0</v>
      </c>
    </row>
    <row r="5671" spans="1:7" ht="13.5" customHeight="1" x14ac:dyDescent="0.2">
      <c r="A5671" s="100">
        <v>5671</v>
      </c>
      <c r="B5671" s="100">
        <v>5719</v>
      </c>
      <c r="C5671" s="4" t="s">
        <v>7</v>
      </c>
      <c r="D5671" s="100">
        <v>1887</v>
      </c>
      <c r="E5671" s="100">
        <v>29</v>
      </c>
      <c r="F5671" s="2">
        <v>0</v>
      </c>
      <c r="G5671" s="100">
        <v>0</v>
      </c>
    </row>
    <row r="5672" spans="1:7" ht="13.5" customHeight="1" x14ac:dyDescent="0.2">
      <c r="A5672" s="100">
        <v>5672</v>
      </c>
      <c r="B5672" s="100">
        <v>5720</v>
      </c>
      <c r="C5672" s="4" t="s">
        <v>7</v>
      </c>
      <c r="D5672" s="100">
        <v>1888</v>
      </c>
      <c r="E5672" s="100">
        <v>29</v>
      </c>
      <c r="F5672" s="2">
        <v>0</v>
      </c>
      <c r="G5672" s="100">
        <v>0</v>
      </c>
    </row>
    <row r="5673" spans="1:7" ht="13.5" customHeight="1" x14ac:dyDescent="0.2">
      <c r="A5673" s="100">
        <v>5673</v>
      </c>
      <c r="B5673" s="100">
        <v>5721</v>
      </c>
      <c r="C5673" s="4" t="s">
        <v>7</v>
      </c>
      <c r="D5673" s="100">
        <v>1889</v>
      </c>
      <c r="E5673" s="100">
        <v>29</v>
      </c>
      <c r="F5673" s="2">
        <v>0</v>
      </c>
      <c r="G5673" s="100">
        <v>0</v>
      </c>
    </row>
    <row r="5674" spans="1:7" ht="13.5" customHeight="1" x14ac:dyDescent="0.2">
      <c r="A5674" s="100">
        <v>5674</v>
      </c>
      <c r="B5674" s="100">
        <v>5722</v>
      </c>
      <c r="C5674" s="4" t="s">
        <v>7</v>
      </c>
      <c r="D5674" s="100">
        <v>1890</v>
      </c>
      <c r="E5674" s="100">
        <v>29</v>
      </c>
      <c r="F5674" s="2">
        <v>0</v>
      </c>
      <c r="G5674" s="100">
        <v>0</v>
      </c>
    </row>
    <row r="5675" spans="1:7" ht="13.5" customHeight="1" x14ac:dyDescent="0.2">
      <c r="A5675" s="100">
        <v>5675</v>
      </c>
      <c r="B5675" s="100">
        <v>5723</v>
      </c>
      <c r="C5675" s="4" t="s">
        <v>7</v>
      </c>
      <c r="D5675" s="100">
        <v>1891</v>
      </c>
      <c r="E5675" s="100">
        <v>29</v>
      </c>
      <c r="F5675" s="2">
        <v>0</v>
      </c>
      <c r="G5675" s="100">
        <v>0</v>
      </c>
    </row>
    <row r="5676" spans="1:7" ht="13.5" customHeight="1" x14ac:dyDescent="0.2">
      <c r="A5676" s="100">
        <v>5676</v>
      </c>
      <c r="B5676" s="100">
        <v>5724</v>
      </c>
      <c r="C5676" s="4" t="s">
        <v>7</v>
      </c>
      <c r="D5676" s="100">
        <v>1892</v>
      </c>
      <c r="E5676" s="100">
        <v>29</v>
      </c>
      <c r="F5676" s="2">
        <v>0</v>
      </c>
      <c r="G5676" s="100">
        <v>0</v>
      </c>
    </row>
    <row r="5677" spans="1:7" ht="13.5" customHeight="1" x14ac:dyDescent="0.2">
      <c r="A5677" s="100">
        <v>5677</v>
      </c>
      <c r="B5677" s="100">
        <v>5725</v>
      </c>
      <c r="C5677" s="4" t="s">
        <v>7</v>
      </c>
      <c r="D5677" s="100">
        <v>1893</v>
      </c>
      <c r="E5677" s="100">
        <v>29</v>
      </c>
      <c r="F5677" s="2">
        <v>0</v>
      </c>
      <c r="G5677" s="100">
        <v>0</v>
      </c>
    </row>
    <row r="5678" spans="1:7" ht="13.5" customHeight="1" x14ac:dyDescent="0.2">
      <c r="A5678" s="100">
        <v>5678</v>
      </c>
      <c r="B5678" s="100">
        <v>5726</v>
      </c>
      <c r="C5678" s="4" t="s">
        <v>7</v>
      </c>
      <c r="D5678" s="100">
        <v>1894</v>
      </c>
      <c r="E5678" s="100">
        <v>29</v>
      </c>
      <c r="F5678" s="2">
        <v>0</v>
      </c>
      <c r="G5678" s="100">
        <v>0</v>
      </c>
    </row>
    <row r="5679" spans="1:7" ht="13.5" customHeight="1" x14ac:dyDescent="0.2">
      <c r="A5679" s="100">
        <v>5679</v>
      </c>
      <c r="B5679" s="100">
        <v>5727</v>
      </c>
      <c r="C5679" s="4" t="s">
        <v>7</v>
      </c>
      <c r="D5679" s="100">
        <v>1895</v>
      </c>
      <c r="E5679" s="100">
        <v>29</v>
      </c>
      <c r="F5679" s="2">
        <v>0</v>
      </c>
      <c r="G5679" s="100">
        <v>0</v>
      </c>
    </row>
    <row r="5680" spans="1:7" ht="13.5" customHeight="1" x14ac:dyDescent="0.2">
      <c r="A5680" s="100">
        <v>5680</v>
      </c>
      <c r="B5680" s="100">
        <v>5728</v>
      </c>
      <c r="C5680" s="4" t="s">
        <v>7</v>
      </c>
      <c r="D5680" s="100">
        <v>1896</v>
      </c>
      <c r="E5680" s="100">
        <v>29</v>
      </c>
      <c r="F5680" s="2">
        <v>0</v>
      </c>
      <c r="G5680" s="100">
        <v>0</v>
      </c>
    </row>
    <row r="5681" spans="1:7" ht="13.5" customHeight="1" x14ac:dyDescent="0.2">
      <c r="A5681" s="100">
        <v>5681</v>
      </c>
      <c r="B5681" s="100">
        <v>5729</v>
      </c>
      <c r="C5681" s="4" t="s">
        <v>7</v>
      </c>
      <c r="D5681" s="100">
        <v>1897</v>
      </c>
      <c r="E5681" s="100">
        <v>29</v>
      </c>
      <c r="F5681" s="2">
        <v>0</v>
      </c>
      <c r="G5681" s="100">
        <v>0</v>
      </c>
    </row>
    <row r="5682" spans="1:7" ht="13.5" customHeight="1" x14ac:dyDescent="0.2">
      <c r="A5682" s="100">
        <v>5682</v>
      </c>
      <c r="B5682" s="100">
        <v>5730</v>
      </c>
      <c r="C5682" s="4" t="s">
        <v>7</v>
      </c>
      <c r="D5682" s="100">
        <v>1898</v>
      </c>
      <c r="E5682" s="100">
        <v>29</v>
      </c>
      <c r="F5682" s="2">
        <v>0</v>
      </c>
      <c r="G5682" s="100">
        <v>0</v>
      </c>
    </row>
    <row r="5683" spans="1:7" ht="13.5" customHeight="1" x14ac:dyDescent="0.2">
      <c r="A5683" s="100">
        <v>5683</v>
      </c>
      <c r="B5683" s="100">
        <v>5731</v>
      </c>
      <c r="C5683" s="4" t="s">
        <v>7</v>
      </c>
      <c r="D5683" s="100">
        <v>1900</v>
      </c>
      <c r="E5683" s="100">
        <v>29</v>
      </c>
      <c r="F5683" s="2">
        <v>0</v>
      </c>
      <c r="G5683" s="100">
        <v>0</v>
      </c>
    </row>
    <row r="5684" spans="1:7" ht="13.5" customHeight="1" x14ac:dyDescent="0.2">
      <c r="A5684" s="100">
        <v>5684</v>
      </c>
      <c r="B5684" s="100">
        <v>5732</v>
      </c>
      <c r="C5684" s="4" t="s">
        <v>7</v>
      </c>
      <c r="D5684" s="100">
        <v>1931</v>
      </c>
      <c r="E5684" s="100">
        <v>29</v>
      </c>
      <c r="F5684" s="2">
        <v>0</v>
      </c>
      <c r="G5684" s="100">
        <v>0</v>
      </c>
    </row>
    <row r="5685" spans="1:7" ht="13.5" customHeight="1" x14ac:dyDescent="0.2">
      <c r="A5685" s="100">
        <v>5685</v>
      </c>
      <c r="B5685" s="100">
        <v>5733</v>
      </c>
      <c r="C5685" s="4" t="s">
        <v>7</v>
      </c>
      <c r="D5685" s="100">
        <v>1932</v>
      </c>
      <c r="E5685" s="100">
        <v>29</v>
      </c>
      <c r="F5685" s="2">
        <v>0</v>
      </c>
      <c r="G5685" s="100">
        <v>0</v>
      </c>
    </row>
    <row r="5686" spans="1:7" ht="13.5" customHeight="1" x14ac:dyDescent="0.2">
      <c r="A5686" s="100">
        <v>5686</v>
      </c>
      <c r="B5686" s="100">
        <v>5734</v>
      </c>
      <c r="C5686" s="4" t="s">
        <v>7</v>
      </c>
      <c r="D5686" s="100">
        <v>1933</v>
      </c>
      <c r="E5686" s="100">
        <v>29</v>
      </c>
      <c r="F5686" s="2">
        <v>0</v>
      </c>
      <c r="G5686" s="100">
        <v>0</v>
      </c>
    </row>
    <row r="5687" spans="1:7" ht="13.5" customHeight="1" x14ac:dyDescent="0.2">
      <c r="A5687" s="100">
        <v>5687</v>
      </c>
      <c r="B5687" s="100">
        <v>5735</v>
      </c>
      <c r="C5687" s="4" t="s">
        <v>7</v>
      </c>
      <c r="D5687" s="100">
        <v>1934</v>
      </c>
      <c r="E5687" s="100">
        <v>29</v>
      </c>
      <c r="F5687" s="2">
        <v>0</v>
      </c>
      <c r="G5687" s="100">
        <v>0</v>
      </c>
    </row>
    <row r="5688" spans="1:7" ht="13.5" customHeight="1" x14ac:dyDescent="0.2">
      <c r="A5688" s="100">
        <v>5688</v>
      </c>
      <c r="B5688" s="100">
        <v>5736</v>
      </c>
      <c r="C5688" s="4" t="s">
        <v>7</v>
      </c>
      <c r="D5688" s="100">
        <v>1935</v>
      </c>
      <c r="E5688" s="100">
        <v>29</v>
      </c>
      <c r="F5688" s="2">
        <v>0</v>
      </c>
      <c r="G5688" s="100">
        <v>0</v>
      </c>
    </row>
    <row r="5689" spans="1:7" ht="13.5" customHeight="1" x14ac:dyDescent="0.2">
      <c r="A5689" s="100">
        <v>5689</v>
      </c>
      <c r="B5689" s="100">
        <v>5737</v>
      </c>
      <c r="C5689" s="4" t="s">
        <v>7</v>
      </c>
      <c r="D5689" s="100">
        <v>1936</v>
      </c>
      <c r="E5689" s="100">
        <v>29</v>
      </c>
      <c r="F5689" s="2">
        <v>0</v>
      </c>
      <c r="G5689" s="100">
        <v>0</v>
      </c>
    </row>
    <row r="5690" spans="1:7" ht="13.5" customHeight="1" x14ac:dyDescent="0.2">
      <c r="A5690" s="100">
        <v>5690</v>
      </c>
      <c r="B5690" s="100">
        <v>5738</v>
      </c>
      <c r="C5690" s="4" t="s">
        <v>7</v>
      </c>
      <c r="D5690" s="100">
        <v>1937</v>
      </c>
      <c r="E5690" s="100">
        <v>29</v>
      </c>
      <c r="F5690" s="2">
        <v>0</v>
      </c>
      <c r="G5690" s="100">
        <v>0</v>
      </c>
    </row>
    <row r="5691" spans="1:7" ht="13.5" customHeight="1" x14ac:dyDescent="0.2">
      <c r="A5691" s="100">
        <v>5691</v>
      </c>
      <c r="B5691" s="100">
        <v>5739</v>
      </c>
      <c r="C5691" s="4" t="s">
        <v>7</v>
      </c>
      <c r="D5691" s="100">
        <v>1938</v>
      </c>
      <c r="E5691" s="100">
        <v>29</v>
      </c>
      <c r="F5691" s="2">
        <v>0</v>
      </c>
      <c r="G5691" s="100">
        <v>0</v>
      </c>
    </row>
    <row r="5692" spans="1:7" ht="13.5" customHeight="1" x14ac:dyDescent="0.2">
      <c r="A5692" s="100">
        <v>5692</v>
      </c>
      <c r="B5692" s="100">
        <v>5740</v>
      </c>
      <c r="C5692" s="4" t="s">
        <v>7</v>
      </c>
      <c r="D5692" s="100">
        <v>1940</v>
      </c>
      <c r="E5692" s="100">
        <v>29</v>
      </c>
      <c r="F5692" s="2">
        <v>0</v>
      </c>
      <c r="G5692" s="100">
        <v>0</v>
      </c>
    </row>
    <row r="5693" spans="1:7" ht="13.5" customHeight="1" x14ac:dyDescent="0.2">
      <c r="A5693" s="100">
        <v>5693</v>
      </c>
      <c r="B5693" s="100">
        <v>5741</v>
      </c>
      <c r="C5693" s="4" t="s">
        <v>7</v>
      </c>
      <c r="D5693" s="100">
        <v>1901</v>
      </c>
      <c r="E5693" s="100">
        <v>29</v>
      </c>
      <c r="F5693" s="2">
        <v>0</v>
      </c>
      <c r="G5693" s="100">
        <v>0</v>
      </c>
    </row>
    <row r="5694" spans="1:7" ht="13.5" customHeight="1" x14ac:dyDescent="0.2">
      <c r="A5694" s="100">
        <v>5694</v>
      </c>
      <c r="B5694" s="100">
        <v>5742</v>
      </c>
      <c r="C5694" s="4" t="s">
        <v>7</v>
      </c>
      <c r="D5694" s="100">
        <v>1902</v>
      </c>
      <c r="E5694" s="100">
        <v>29</v>
      </c>
      <c r="F5694" s="2">
        <v>0</v>
      </c>
      <c r="G5694" s="100">
        <v>0</v>
      </c>
    </row>
    <row r="5695" spans="1:7" ht="13.5" customHeight="1" x14ac:dyDescent="0.2">
      <c r="A5695" s="100">
        <v>5695</v>
      </c>
      <c r="B5695" s="100">
        <v>5743</v>
      </c>
      <c r="C5695" s="4" t="s">
        <v>7</v>
      </c>
      <c r="D5695" s="100">
        <v>1903</v>
      </c>
      <c r="E5695" s="100">
        <v>29</v>
      </c>
      <c r="F5695" s="2">
        <v>0</v>
      </c>
      <c r="G5695" s="100">
        <v>0</v>
      </c>
    </row>
    <row r="5696" spans="1:7" ht="13.5" customHeight="1" x14ac:dyDescent="0.2">
      <c r="A5696" s="100">
        <v>5696</v>
      </c>
      <c r="B5696" s="100">
        <v>5744</v>
      </c>
      <c r="C5696" s="4" t="s">
        <v>7</v>
      </c>
      <c r="D5696" s="100">
        <v>1904</v>
      </c>
      <c r="E5696" s="100">
        <v>29</v>
      </c>
      <c r="F5696" s="2">
        <v>0</v>
      </c>
      <c r="G5696" s="100">
        <v>0</v>
      </c>
    </row>
    <row r="5697" spans="1:7" ht="13.5" customHeight="1" x14ac:dyDescent="0.2">
      <c r="A5697" s="100">
        <v>5697</v>
      </c>
      <c r="B5697" s="100">
        <v>5745</v>
      </c>
      <c r="C5697" s="4" t="s">
        <v>7</v>
      </c>
      <c r="D5697" s="100">
        <v>1905</v>
      </c>
      <c r="E5697" s="100">
        <v>29</v>
      </c>
      <c r="F5697" s="2">
        <v>0</v>
      </c>
      <c r="G5697" s="100">
        <v>0</v>
      </c>
    </row>
    <row r="5698" spans="1:7" ht="13.5" customHeight="1" x14ac:dyDescent="0.2">
      <c r="A5698" s="100">
        <v>5698</v>
      </c>
      <c r="B5698" s="100">
        <v>5746</v>
      </c>
      <c r="C5698" s="4" t="s">
        <v>7</v>
      </c>
      <c r="D5698" s="100">
        <v>1906</v>
      </c>
      <c r="E5698" s="100">
        <v>29</v>
      </c>
      <c r="F5698" s="2">
        <v>0</v>
      </c>
      <c r="G5698" s="100">
        <v>0</v>
      </c>
    </row>
    <row r="5699" spans="1:7" ht="13.5" customHeight="1" x14ac:dyDescent="0.2">
      <c r="A5699" s="100">
        <v>5699</v>
      </c>
      <c r="B5699" s="100">
        <v>5747</v>
      </c>
      <c r="C5699" s="4" t="s">
        <v>7</v>
      </c>
      <c r="D5699" s="100">
        <v>1907</v>
      </c>
      <c r="E5699" s="100">
        <v>29</v>
      </c>
      <c r="F5699" s="2">
        <v>0</v>
      </c>
      <c r="G5699" s="100">
        <v>0</v>
      </c>
    </row>
    <row r="5700" spans="1:7" ht="13.5" customHeight="1" x14ac:dyDescent="0.2">
      <c r="A5700" s="100">
        <v>5700</v>
      </c>
      <c r="B5700" s="100">
        <v>5748</v>
      </c>
      <c r="C5700" s="4" t="s">
        <v>7</v>
      </c>
      <c r="D5700" s="100">
        <v>1908</v>
      </c>
      <c r="E5700" s="100">
        <v>29</v>
      </c>
      <c r="F5700" s="2">
        <v>0</v>
      </c>
      <c r="G5700" s="100">
        <v>0</v>
      </c>
    </row>
    <row r="5701" spans="1:7" ht="13.5" customHeight="1" x14ac:dyDescent="0.2">
      <c r="A5701" s="100">
        <v>5701</v>
      </c>
      <c r="B5701" s="100">
        <v>5749</v>
      </c>
      <c r="C5701" s="4" t="s">
        <v>7</v>
      </c>
      <c r="D5701" s="100">
        <v>1910</v>
      </c>
      <c r="E5701" s="100">
        <v>29</v>
      </c>
      <c r="F5701" s="2">
        <v>0</v>
      </c>
      <c r="G5701" s="100">
        <v>0</v>
      </c>
    </row>
    <row r="5702" spans="1:7" ht="13.5" customHeight="1" x14ac:dyDescent="0.2">
      <c r="A5702" s="100">
        <v>5702</v>
      </c>
      <c r="B5702" s="100">
        <v>5750</v>
      </c>
      <c r="C5702" s="4" t="s">
        <v>7</v>
      </c>
      <c r="D5702" s="100">
        <v>1914</v>
      </c>
      <c r="E5702" s="100">
        <v>29</v>
      </c>
      <c r="F5702" s="2">
        <v>0</v>
      </c>
      <c r="G5702" s="100">
        <v>0</v>
      </c>
    </row>
    <row r="5703" spans="1:7" ht="13.5" customHeight="1" x14ac:dyDescent="0.2">
      <c r="A5703" s="100">
        <v>5703</v>
      </c>
      <c r="B5703" s="100">
        <v>5751</v>
      </c>
      <c r="C5703" s="4" t="s">
        <v>7</v>
      </c>
      <c r="D5703" s="100">
        <v>1915</v>
      </c>
      <c r="E5703" s="100">
        <v>29</v>
      </c>
      <c r="F5703" s="2">
        <v>0</v>
      </c>
      <c r="G5703" s="100">
        <v>0</v>
      </c>
    </row>
    <row r="5704" spans="1:7" ht="13.5" customHeight="1" x14ac:dyDescent="0.2">
      <c r="A5704" s="100">
        <v>5704</v>
      </c>
      <c r="B5704" s="100">
        <v>5752</v>
      </c>
      <c r="C5704" s="4" t="s">
        <v>7</v>
      </c>
      <c r="D5704" s="100">
        <v>1916</v>
      </c>
      <c r="E5704" s="100">
        <v>29</v>
      </c>
      <c r="F5704" s="2">
        <v>0</v>
      </c>
      <c r="G5704" s="100">
        <v>0</v>
      </c>
    </row>
    <row r="5705" spans="1:7" ht="13.5" customHeight="1" x14ac:dyDescent="0.2">
      <c r="A5705" s="100">
        <v>5705</v>
      </c>
      <c r="B5705" s="100">
        <v>5753</v>
      </c>
      <c r="C5705" s="4" t="s">
        <v>7</v>
      </c>
      <c r="D5705" s="100">
        <v>1917</v>
      </c>
      <c r="E5705" s="100">
        <v>29</v>
      </c>
      <c r="F5705" s="2">
        <v>0</v>
      </c>
      <c r="G5705" s="100">
        <v>0</v>
      </c>
    </row>
    <row r="5706" spans="1:7" ht="13.5" customHeight="1" x14ac:dyDescent="0.2">
      <c r="A5706" s="100">
        <v>5706</v>
      </c>
      <c r="B5706" s="100">
        <v>5754</v>
      </c>
      <c r="C5706" s="4" t="s">
        <v>7</v>
      </c>
      <c r="D5706" s="100">
        <v>1918</v>
      </c>
      <c r="E5706" s="100">
        <v>29</v>
      </c>
      <c r="F5706" s="2">
        <v>0</v>
      </c>
      <c r="G5706" s="100">
        <v>0</v>
      </c>
    </row>
    <row r="5707" spans="1:7" ht="13.5" customHeight="1" x14ac:dyDescent="0.2">
      <c r="A5707" s="100">
        <v>5707</v>
      </c>
      <c r="B5707" s="100">
        <v>5755</v>
      </c>
      <c r="C5707" s="4" t="s">
        <v>7</v>
      </c>
      <c r="D5707" s="100">
        <v>1919</v>
      </c>
      <c r="E5707" s="100">
        <v>29</v>
      </c>
      <c r="F5707" s="2">
        <v>0</v>
      </c>
      <c r="G5707" s="100">
        <v>0</v>
      </c>
    </row>
    <row r="5708" spans="1:7" ht="13.5" customHeight="1" x14ac:dyDescent="0.2">
      <c r="A5708" s="100">
        <v>5708</v>
      </c>
      <c r="B5708" s="100">
        <v>5756</v>
      </c>
      <c r="C5708" s="4" t="s">
        <v>7</v>
      </c>
      <c r="D5708" s="100">
        <v>1920</v>
      </c>
      <c r="E5708" s="100">
        <v>29</v>
      </c>
      <c r="F5708" s="2">
        <v>0</v>
      </c>
      <c r="G5708" s="100">
        <v>0</v>
      </c>
    </row>
    <row r="5709" spans="1:7" ht="13.5" customHeight="1" x14ac:dyDescent="0.2">
      <c r="A5709" s="100">
        <v>5709</v>
      </c>
      <c r="B5709" s="100">
        <v>5757</v>
      </c>
      <c r="C5709" s="4" t="s">
        <v>7</v>
      </c>
      <c r="D5709" s="100">
        <v>1921</v>
      </c>
      <c r="E5709" s="100">
        <v>29</v>
      </c>
      <c r="F5709" s="2">
        <v>0</v>
      </c>
      <c r="G5709" s="100">
        <v>0</v>
      </c>
    </row>
    <row r="5710" spans="1:7" ht="13.5" customHeight="1" x14ac:dyDescent="0.2">
      <c r="A5710" s="100">
        <v>5710</v>
      </c>
      <c r="B5710" s="100">
        <v>5758</v>
      </c>
      <c r="C5710" s="4" t="s">
        <v>7</v>
      </c>
      <c r="D5710" s="100">
        <v>1922</v>
      </c>
      <c r="E5710" s="100">
        <v>29</v>
      </c>
      <c r="F5710" s="2">
        <v>0</v>
      </c>
      <c r="G5710" s="100">
        <v>0</v>
      </c>
    </row>
    <row r="5711" spans="1:7" ht="13.5" customHeight="1" x14ac:dyDescent="0.2">
      <c r="A5711" s="100">
        <v>5711</v>
      </c>
      <c r="B5711" s="100">
        <v>5759</v>
      </c>
      <c r="C5711" s="4" t="s">
        <v>7</v>
      </c>
      <c r="D5711" s="100">
        <v>1923</v>
      </c>
      <c r="E5711" s="100">
        <v>29</v>
      </c>
      <c r="F5711" s="2">
        <v>0</v>
      </c>
      <c r="G5711" s="100">
        <v>0</v>
      </c>
    </row>
    <row r="5712" spans="1:7" ht="13.5" customHeight="1" x14ac:dyDescent="0.2">
      <c r="A5712" s="100">
        <v>5712</v>
      </c>
      <c r="B5712" s="100">
        <v>5760</v>
      </c>
      <c r="C5712" s="4" t="s">
        <v>7</v>
      </c>
      <c r="D5712" s="100">
        <v>1924</v>
      </c>
      <c r="E5712" s="100">
        <v>29</v>
      </c>
      <c r="F5712" s="2">
        <v>0</v>
      </c>
      <c r="G5712" s="100">
        <v>0</v>
      </c>
    </row>
    <row r="5713" spans="1:7" ht="13.5" customHeight="1" x14ac:dyDescent="0.2">
      <c r="A5713" s="100">
        <v>5713</v>
      </c>
      <c r="B5713" s="100">
        <v>5761</v>
      </c>
      <c r="C5713" s="4" t="s">
        <v>7</v>
      </c>
      <c r="D5713" s="100">
        <v>1925</v>
      </c>
      <c r="E5713" s="100">
        <v>29</v>
      </c>
      <c r="F5713" s="2">
        <v>0</v>
      </c>
      <c r="G5713" s="100">
        <v>0</v>
      </c>
    </row>
    <row r="5714" spans="1:7" ht="13.5" customHeight="1" x14ac:dyDescent="0.2">
      <c r="A5714" s="100">
        <v>5714</v>
      </c>
      <c r="B5714" s="100">
        <v>5762</v>
      </c>
      <c r="C5714" s="4" t="s">
        <v>7</v>
      </c>
      <c r="D5714" s="100">
        <v>1926</v>
      </c>
      <c r="E5714" s="100">
        <v>29</v>
      </c>
      <c r="F5714" s="2">
        <v>0</v>
      </c>
      <c r="G5714" s="100">
        <v>0</v>
      </c>
    </row>
    <row r="5715" spans="1:7" ht="13.5" customHeight="1" x14ac:dyDescent="0.2">
      <c r="A5715" s="100">
        <v>5715</v>
      </c>
      <c r="B5715" s="100">
        <v>5763</v>
      </c>
      <c r="C5715" s="4" t="s">
        <v>7</v>
      </c>
      <c r="D5715" s="100">
        <v>1927</v>
      </c>
      <c r="E5715" s="100">
        <v>29</v>
      </c>
      <c r="F5715" s="2">
        <v>0</v>
      </c>
      <c r="G5715" s="100">
        <v>0</v>
      </c>
    </row>
    <row r="5716" spans="1:7" ht="13.5" customHeight="1" x14ac:dyDescent="0.2">
      <c r="A5716" s="100">
        <v>5716</v>
      </c>
      <c r="B5716" s="100">
        <v>5764</v>
      </c>
      <c r="C5716" s="4" t="s">
        <v>7</v>
      </c>
      <c r="D5716" s="100">
        <v>1928</v>
      </c>
      <c r="E5716" s="100">
        <v>29</v>
      </c>
      <c r="F5716" s="2">
        <v>0</v>
      </c>
      <c r="G5716" s="100">
        <v>0</v>
      </c>
    </row>
    <row r="5717" spans="1:7" ht="13.5" customHeight="1" x14ac:dyDescent="0.2">
      <c r="A5717" s="100">
        <v>5717</v>
      </c>
      <c r="B5717" s="100">
        <v>5765</v>
      </c>
      <c r="C5717" s="4" t="s">
        <v>7</v>
      </c>
      <c r="D5717" s="100">
        <v>1929</v>
      </c>
      <c r="E5717" s="100">
        <v>29</v>
      </c>
      <c r="F5717" s="2">
        <v>0</v>
      </c>
      <c r="G5717" s="100">
        <v>0</v>
      </c>
    </row>
    <row r="5718" spans="1:7" ht="13.5" customHeight="1" x14ac:dyDescent="0.2">
      <c r="A5718" s="100">
        <v>5718</v>
      </c>
      <c r="B5718" s="100">
        <v>5766</v>
      </c>
      <c r="C5718" s="4" t="s">
        <v>7</v>
      </c>
      <c r="D5718" s="100">
        <v>1930</v>
      </c>
      <c r="E5718" s="100">
        <v>29</v>
      </c>
      <c r="F5718" s="2">
        <v>0</v>
      </c>
      <c r="G5718" s="100">
        <v>0</v>
      </c>
    </row>
    <row r="5719" spans="1:7" ht="13.5" customHeight="1" x14ac:dyDescent="0.2">
      <c r="A5719" s="100">
        <v>5719</v>
      </c>
      <c r="B5719" s="100">
        <v>5767</v>
      </c>
      <c r="C5719" s="4" t="s">
        <v>7</v>
      </c>
      <c r="D5719" s="100">
        <v>113</v>
      </c>
      <c r="E5719" s="100">
        <v>41</v>
      </c>
      <c r="F5719" s="2">
        <v>0</v>
      </c>
      <c r="G5719" s="100">
        <v>0</v>
      </c>
    </row>
    <row r="5720" spans="1:7" ht="13.5" customHeight="1" x14ac:dyDescent="0.2">
      <c r="A5720" s="100">
        <v>5720</v>
      </c>
      <c r="B5720" s="100">
        <v>5768</v>
      </c>
      <c r="C5720" s="4" t="s">
        <v>7</v>
      </c>
      <c r="D5720" s="100">
        <v>115</v>
      </c>
      <c r="E5720" s="100">
        <v>41</v>
      </c>
      <c r="F5720" s="2">
        <v>0</v>
      </c>
      <c r="G5720" s="100">
        <v>0</v>
      </c>
    </row>
    <row r="5721" spans="1:7" ht="13.5" customHeight="1" x14ac:dyDescent="0.2">
      <c r="A5721" s="100">
        <v>5721</v>
      </c>
      <c r="B5721" s="100">
        <v>5769</v>
      </c>
      <c r="C5721" s="4" t="s">
        <v>7</v>
      </c>
      <c r="D5721" s="100">
        <v>116</v>
      </c>
      <c r="E5721" s="100">
        <v>41</v>
      </c>
      <c r="F5721" s="2">
        <v>0</v>
      </c>
      <c r="G5721" s="100">
        <v>0</v>
      </c>
    </row>
    <row r="5722" spans="1:7" ht="13.5" customHeight="1" x14ac:dyDescent="0.2">
      <c r="A5722" s="100">
        <v>5722</v>
      </c>
      <c r="B5722" s="100">
        <v>5770</v>
      </c>
      <c r="C5722" s="4" t="s">
        <v>7</v>
      </c>
      <c r="D5722" s="100">
        <v>117</v>
      </c>
      <c r="E5722" s="100">
        <v>41</v>
      </c>
      <c r="F5722" s="2">
        <v>0</v>
      </c>
      <c r="G5722" s="100">
        <v>0</v>
      </c>
    </row>
    <row r="5723" spans="1:7" ht="13.5" customHeight="1" x14ac:dyDescent="0.2">
      <c r="A5723" s="100">
        <v>5723</v>
      </c>
      <c r="B5723" s="100">
        <v>5771</v>
      </c>
      <c r="C5723" s="4" t="s">
        <v>7</v>
      </c>
      <c r="D5723" s="100">
        <v>108</v>
      </c>
      <c r="E5723" s="100">
        <v>41</v>
      </c>
      <c r="F5723" s="2">
        <v>0</v>
      </c>
      <c r="G5723" s="100">
        <v>0</v>
      </c>
    </row>
    <row r="5724" spans="1:7" ht="13.5" customHeight="1" x14ac:dyDescent="0.2">
      <c r="A5724" s="100">
        <v>5724</v>
      </c>
      <c r="B5724" s="100">
        <v>5772</v>
      </c>
      <c r="C5724" s="4" t="s">
        <v>7</v>
      </c>
      <c r="D5724" s="100">
        <v>109</v>
      </c>
      <c r="E5724" s="100">
        <v>41</v>
      </c>
      <c r="F5724" s="2">
        <v>0</v>
      </c>
      <c r="G5724" s="100">
        <v>0</v>
      </c>
    </row>
    <row r="5725" spans="1:7" ht="13.5" customHeight="1" x14ac:dyDescent="0.2">
      <c r="A5725" s="100">
        <v>5725</v>
      </c>
      <c r="B5725" s="100">
        <v>5773</v>
      </c>
      <c r="C5725" s="4" t="s">
        <v>7</v>
      </c>
      <c r="D5725" s="100">
        <v>110</v>
      </c>
      <c r="E5725" s="100">
        <v>41</v>
      </c>
      <c r="F5725" s="2">
        <v>0</v>
      </c>
      <c r="G5725" s="100">
        <v>0</v>
      </c>
    </row>
    <row r="5726" spans="1:7" ht="13.5" customHeight="1" x14ac:dyDescent="0.2">
      <c r="A5726" s="100">
        <v>5726</v>
      </c>
      <c r="B5726" s="100">
        <v>5774</v>
      </c>
      <c r="C5726" s="4" t="s">
        <v>7</v>
      </c>
      <c r="D5726" s="100">
        <v>544</v>
      </c>
      <c r="E5726" s="100">
        <v>119</v>
      </c>
      <c r="F5726" s="2">
        <v>0</v>
      </c>
      <c r="G5726" s="100">
        <v>0</v>
      </c>
    </row>
    <row r="5727" spans="1:7" ht="13.5" customHeight="1" x14ac:dyDescent="0.2">
      <c r="A5727" s="100">
        <v>5727</v>
      </c>
      <c r="B5727" s="100">
        <v>5775</v>
      </c>
      <c r="C5727" s="4" t="s">
        <v>7</v>
      </c>
      <c r="D5727" s="100">
        <v>545</v>
      </c>
      <c r="E5727" s="100">
        <v>119</v>
      </c>
      <c r="F5727" s="2">
        <v>0</v>
      </c>
      <c r="G5727" s="100">
        <v>0</v>
      </c>
    </row>
    <row r="5728" spans="1:7" ht="13.5" customHeight="1" x14ac:dyDescent="0.2">
      <c r="A5728" s="100">
        <v>5728</v>
      </c>
      <c r="B5728" s="100">
        <v>5776</v>
      </c>
      <c r="C5728" s="4" t="s">
        <v>7</v>
      </c>
      <c r="D5728" s="100">
        <v>546</v>
      </c>
      <c r="E5728" s="100">
        <v>119</v>
      </c>
      <c r="F5728" s="2">
        <v>0</v>
      </c>
      <c r="G5728" s="100">
        <v>0</v>
      </c>
    </row>
    <row r="5729" spans="1:7" ht="13.5" customHeight="1" x14ac:dyDescent="0.2">
      <c r="A5729" s="100">
        <v>5729</v>
      </c>
      <c r="B5729" s="100">
        <v>5777</v>
      </c>
      <c r="C5729" s="4" t="s">
        <v>7</v>
      </c>
      <c r="D5729" s="100">
        <v>547</v>
      </c>
      <c r="E5729" s="100">
        <v>119</v>
      </c>
      <c r="F5729" s="2">
        <v>0</v>
      </c>
      <c r="G5729" s="100">
        <v>0</v>
      </c>
    </row>
    <row r="5730" spans="1:7" ht="13.5" customHeight="1" x14ac:dyDescent="0.2">
      <c r="A5730" s="100">
        <v>5730</v>
      </c>
      <c r="B5730" s="100">
        <v>5778</v>
      </c>
      <c r="C5730" s="4" t="s">
        <v>7</v>
      </c>
      <c r="D5730" s="100">
        <v>548</v>
      </c>
      <c r="E5730" s="100">
        <v>119</v>
      </c>
      <c r="F5730" s="2">
        <v>0</v>
      </c>
      <c r="G5730" s="100">
        <v>0</v>
      </c>
    </row>
    <row r="5731" spans="1:7" ht="13.5" customHeight="1" x14ac:dyDescent="0.2">
      <c r="A5731" s="100">
        <v>5731</v>
      </c>
      <c r="B5731" s="100">
        <v>5779</v>
      </c>
      <c r="C5731" s="4" t="s">
        <v>7</v>
      </c>
      <c r="D5731" s="100">
        <v>539</v>
      </c>
      <c r="E5731" s="100">
        <v>119</v>
      </c>
      <c r="F5731" s="2">
        <v>0</v>
      </c>
      <c r="G5731" s="100">
        <v>0</v>
      </c>
    </row>
    <row r="5732" spans="1:7" ht="13.5" customHeight="1" x14ac:dyDescent="0.2">
      <c r="A5732" s="100">
        <v>5732</v>
      </c>
      <c r="B5732" s="100">
        <v>5780</v>
      </c>
      <c r="C5732" s="4" t="s">
        <v>7</v>
      </c>
      <c r="D5732" s="100">
        <v>540</v>
      </c>
      <c r="E5732" s="100">
        <v>119</v>
      </c>
      <c r="F5732" s="2">
        <v>0</v>
      </c>
      <c r="G5732" s="100">
        <v>0</v>
      </c>
    </row>
    <row r="5733" spans="1:7" ht="13.5" customHeight="1" x14ac:dyDescent="0.2">
      <c r="A5733" s="100">
        <v>5733</v>
      </c>
      <c r="B5733" s="100">
        <v>5781</v>
      </c>
      <c r="C5733" s="4" t="s">
        <v>7</v>
      </c>
      <c r="D5733" s="100">
        <v>534</v>
      </c>
      <c r="E5733" s="100">
        <v>119</v>
      </c>
      <c r="F5733" s="2">
        <v>0</v>
      </c>
      <c r="G5733" s="100">
        <v>0</v>
      </c>
    </row>
    <row r="5734" spans="1:7" ht="13.5" customHeight="1" x14ac:dyDescent="0.2">
      <c r="A5734" s="100">
        <v>5734</v>
      </c>
      <c r="B5734" s="100">
        <v>5782</v>
      </c>
      <c r="C5734" s="4" t="s">
        <v>7</v>
      </c>
      <c r="D5734" s="100">
        <v>535</v>
      </c>
      <c r="E5734" s="100">
        <v>119</v>
      </c>
      <c r="F5734" s="2">
        <v>0</v>
      </c>
      <c r="G5734" s="100">
        <v>0</v>
      </c>
    </row>
    <row r="5735" spans="1:7" ht="13.5" customHeight="1" x14ac:dyDescent="0.2">
      <c r="A5735" s="100">
        <v>5735</v>
      </c>
      <c r="B5735" s="100">
        <v>5783</v>
      </c>
      <c r="C5735" s="4" t="s">
        <v>7</v>
      </c>
      <c r="D5735" s="100">
        <v>536</v>
      </c>
      <c r="E5735" s="100">
        <v>119</v>
      </c>
      <c r="F5735" s="2">
        <v>0</v>
      </c>
      <c r="G5735" s="100">
        <v>0</v>
      </c>
    </row>
    <row r="5736" spans="1:7" ht="13.5" customHeight="1" x14ac:dyDescent="0.2">
      <c r="A5736" s="100">
        <v>5736</v>
      </c>
      <c r="B5736" s="100">
        <v>5784</v>
      </c>
      <c r="C5736" s="4" t="s">
        <v>7</v>
      </c>
      <c r="D5736" s="100">
        <v>537</v>
      </c>
      <c r="E5736" s="100">
        <v>119</v>
      </c>
      <c r="F5736" s="2">
        <v>0</v>
      </c>
      <c r="G5736" s="100">
        <v>0</v>
      </c>
    </row>
    <row r="5737" spans="1:7" ht="13.5" customHeight="1" x14ac:dyDescent="0.2">
      <c r="A5737" s="100">
        <v>5737</v>
      </c>
      <c r="B5737" s="100">
        <v>5785</v>
      </c>
      <c r="C5737" s="4" t="s">
        <v>7</v>
      </c>
      <c r="D5737" s="100">
        <v>538</v>
      </c>
      <c r="E5737" s="100">
        <v>119</v>
      </c>
      <c r="F5737" s="2">
        <v>0</v>
      </c>
      <c r="G5737" s="100">
        <v>0</v>
      </c>
    </row>
    <row r="5738" spans="1:7" ht="13.5" customHeight="1" x14ac:dyDescent="0.2">
      <c r="A5738" s="100">
        <v>5738</v>
      </c>
      <c r="B5738" s="100">
        <v>5786</v>
      </c>
      <c r="C5738" s="4" t="s">
        <v>7</v>
      </c>
      <c r="D5738" s="100">
        <v>529</v>
      </c>
      <c r="E5738" s="100">
        <v>119</v>
      </c>
      <c r="F5738" s="2">
        <v>0</v>
      </c>
      <c r="G5738" s="100">
        <v>0</v>
      </c>
    </row>
    <row r="5739" spans="1:7" ht="13.5" customHeight="1" x14ac:dyDescent="0.2">
      <c r="A5739" s="100">
        <v>5739</v>
      </c>
      <c r="B5739" s="100">
        <v>5787</v>
      </c>
      <c r="C5739" s="4" t="s">
        <v>7</v>
      </c>
      <c r="D5739" s="100">
        <v>530</v>
      </c>
      <c r="E5739" s="100">
        <v>119</v>
      </c>
      <c r="F5739" s="2">
        <v>0</v>
      </c>
      <c r="G5739" s="100">
        <v>0</v>
      </c>
    </row>
    <row r="5740" spans="1:7" ht="13.5" customHeight="1" x14ac:dyDescent="0.2">
      <c r="A5740" s="100">
        <v>5740</v>
      </c>
      <c r="B5740" s="100">
        <v>5788</v>
      </c>
      <c r="C5740" s="4" t="s">
        <v>7</v>
      </c>
      <c r="D5740" s="100">
        <v>531</v>
      </c>
      <c r="E5740" s="100">
        <v>119</v>
      </c>
      <c r="F5740" s="2">
        <v>0</v>
      </c>
      <c r="G5740" s="100">
        <v>0</v>
      </c>
    </row>
    <row r="5741" spans="1:7" ht="13.5" customHeight="1" x14ac:dyDescent="0.2">
      <c r="A5741" s="100">
        <v>5741</v>
      </c>
      <c r="B5741" s="100">
        <v>5789</v>
      </c>
      <c r="C5741" s="4" t="s">
        <v>7</v>
      </c>
      <c r="D5741" s="100">
        <v>532</v>
      </c>
      <c r="E5741" s="100">
        <v>119</v>
      </c>
      <c r="F5741" s="2">
        <v>0</v>
      </c>
      <c r="G5741" s="100">
        <v>0</v>
      </c>
    </row>
    <row r="5742" spans="1:7" ht="13.5" customHeight="1" x14ac:dyDescent="0.2">
      <c r="A5742" s="100">
        <v>5742</v>
      </c>
      <c r="B5742" s="100">
        <v>5790</v>
      </c>
      <c r="C5742" s="4" t="s">
        <v>7</v>
      </c>
      <c r="D5742" s="100">
        <v>533</v>
      </c>
      <c r="E5742" s="100">
        <v>119</v>
      </c>
      <c r="F5742" s="2">
        <v>0</v>
      </c>
      <c r="G5742" s="100">
        <v>0</v>
      </c>
    </row>
    <row r="5743" spans="1:7" ht="13.5" customHeight="1" x14ac:dyDescent="0.2">
      <c r="A5743" s="100">
        <v>5743</v>
      </c>
      <c r="B5743" s="100">
        <v>5791</v>
      </c>
      <c r="C5743" s="4"/>
      <c r="D5743" s="100">
        <v>23</v>
      </c>
      <c r="E5743" s="100">
        <v>231</v>
      </c>
      <c r="F5743" s="2">
        <v>0</v>
      </c>
      <c r="G5743" s="100">
        <v>0</v>
      </c>
    </row>
    <row r="5744" spans="1:7" ht="13.5" customHeight="1" x14ac:dyDescent="0.2">
      <c r="A5744" s="100">
        <v>5744</v>
      </c>
      <c r="B5744" s="100">
        <v>5792</v>
      </c>
      <c r="C5744" s="4"/>
      <c r="D5744" s="100">
        <v>24</v>
      </c>
      <c r="E5744" s="100">
        <v>231</v>
      </c>
      <c r="F5744" s="2">
        <v>0</v>
      </c>
      <c r="G5744" s="100">
        <v>0</v>
      </c>
    </row>
    <row r="5745" spans="1:7" ht="13.5" customHeight="1" x14ac:dyDescent="0.2">
      <c r="A5745" s="100">
        <v>5745</v>
      </c>
      <c r="B5745" s="100">
        <v>5793</v>
      </c>
      <c r="C5745" s="4"/>
      <c r="D5745" s="100">
        <v>25</v>
      </c>
      <c r="E5745" s="100">
        <v>231</v>
      </c>
      <c r="F5745" s="2">
        <v>0</v>
      </c>
      <c r="G5745" s="100">
        <v>0</v>
      </c>
    </row>
    <row r="5746" spans="1:7" ht="13.5" customHeight="1" x14ac:dyDescent="0.2">
      <c r="A5746" s="100">
        <v>5746</v>
      </c>
      <c r="B5746" s="100">
        <v>5794</v>
      </c>
      <c r="C5746" s="4"/>
      <c r="D5746" s="100">
        <v>26</v>
      </c>
      <c r="E5746" s="100">
        <v>231</v>
      </c>
      <c r="F5746" s="2">
        <v>0</v>
      </c>
      <c r="G5746" s="100">
        <v>0</v>
      </c>
    </row>
    <row r="5747" spans="1:7" ht="13.5" customHeight="1" x14ac:dyDescent="0.2">
      <c r="A5747" s="100">
        <v>5747</v>
      </c>
      <c r="B5747" s="100">
        <v>5795</v>
      </c>
      <c r="C5747" s="4" t="s">
        <v>7</v>
      </c>
      <c r="D5747" s="100">
        <v>73</v>
      </c>
      <c r="E5747" s="100">
        <v>70</v>
      </c>
      <c r="F5747" s="2">
        <v>0</v>
      </c>
      <c r="G5747" s="100">
        <v>0</v>
      </c>
    </row>
    <row r="5748" spans="1:7" ht="13.5" customHeight="1" x14ac:dyDescent="0.2">
      <c r="A5748" s="100">
        <v>5748</v>
      </c>
      <c r="B5748" s="100">
        <v>5796</v>
      </c>
      <c r="C5748" s="4" t="s">
        <v>7</v>
      </c>
      <c r="D5748" s="100">
        <v>74</v>
      </c>
      <c r="E5748" s="100">
        <v>70</v>
      </c>
      <c r="F5748" s="2">
        <v>0</v>
      </c>
      <c r="G5748" s="100">
        <v>0</v>
      </c>
    </row>
    <row r="5749" spans="1:7" ht="13.5" customHeight="1" x14ac:dyDescent="0.2">
      <c r="A5749" s="100">
        <v>5749</v>
      </c>
      <c r="B5749" s="100">
        <v>5797</v>
      </c>
      <c r="C5749" s="4" t="s">
        <v>7</v>
      </c>
      <c r="D5749" s="100">
        <v>75</v>
      </c>
      <c r="E5749" s="100">
        <v>70</v>
      </c>
      <c r="F5749" s="2">
        <v>0</v>
      </c>
      <c r="G5749" s="100">
        <v>0</v>
      </c>
    </row>
    <row r="5750" spans="1:7" ht="13.5" customHeight="1" x14ac:dyDescent="0.2">
      <c r="A5750" s="100">
        <v>5750</v>
      </c>
      <c r="B5750" s="100">
        <v>5798</v>
      </c>
      <c r="C5750" s="4" t="s">
        <v>7</v>
      </c>
      <c r="D5750" s="100">
        <v>76</v>
      </c>
      <c r="E5750" s="100">
        <v>70</v>
      </c>
      <c r="F5750" s="2">
        <v>0</v>
      </c>
      <c r="G5750" s="100">
        <v>0</v>
      </c>
    </row>
    <row r="5751" spans="1:7" ht="13.5" customHeight="1" x14ac:dyDescent="0.2">
      <c r="A5751" s="100">
        <v>5751</v>
      </c>
      <c r="B5751" s="100">
        <v>5799</v>
      </c>
      <c r="C5751" s="4" t="s">
        <v>7</v>
      </c>
      <c r="D5751" s="100">
        <v>77</v>
      </c>
      <c r="E5751" s="100">
        <v>70</v>
      </c>
      <c r="F5751" s="2">
        <v>0</v>
      </c>
      <c r="G5751" s="100">
        <v>0</v>
      </c>
    </row>
    <row r="5752" spans="1:7" ht="13.5" customHeight="1" x14ac:dyDescent="0.2">
      <c r="A5752" s="100">
        <v>5752</v>
      </c>
      <c r="B5752" s="100">
        <v>5800</v>
      </c>
      <c r="C5752" s="4" t="s">
        <v>7</v>
      </c>
      <c r="D5752" s="100">
        <v>81</v>
      </c>
      <c r="E5752" s="100">
        <v>152</v>
      </c>
      <c r="F5752" s="2">
        <v>0</v>
      </c>
      <c r="G5752" s="100">
        <v>0</v>
      </c>
    </row>
    <row r="5753" spans="1:7" ht="13.5" customHeight="1" x14ac:dyDescent="0.2">
      <c r="A5753" s="100">
        <v>5753</v>
      </c>
      <c r="B5753" s="100">
        <v>5801</v>
      </c>
      <c r="C5753" s="4" t="s">
        <v>7</v>
      </c>
      <c r="D5753" s="100">
        <v>82</v>
      </c>
      <c r="E5753" s="100">
        <v>152</v>
      </c>
      <c r="F5753" s="2">
        <v>0</v>
      </c>
      <c r="G5753" s="100">
        <v>0</v>
      </c>
    </row>
    <row r="5754" spans="1:7" ht="13.5" customHeight="1" x14ac:dyDescent="0.2">
      <c r="A5754" s="100">
        <v>5754</v>
      </c>
      <c r="B5754" s="100">
        <v>5802</v>
      </c>
      <c r="C5754" s="4" t="s">
        <v>7</v>
      </c>
      <c r="D5754" s="100">
        <v>83</v>
      </c>
      <c r="E5754" s="100">
        <v>152</v>
      </c>
      <c r="F5754" s="2">
        <v>0</v>
      </c>
      <c r="G5754" s="100">
        <v>0</v>
      </c>
    </row>
    <row r="5755" spans="1:7" ht="13.5" customHeight="1" x14ac:dyDescent="0.2">
      <c r="A5755" s="100">
        <v>5755</v>
      </c>
      <c r="B5755" s="100">
        <v>5803</v>
      </c>
      <c r="C5755" s="4" t="s">
        <v>7</v>
      </c>
      <c r="D5755" s="100">
        <v>84</v>
      </c>
      <c r="E5755" s="100">
        <v>152</v>
      </c>
      <c r="F5755" s="2">
        <v>0</v>
      </c>
      <c r="G5755" s="100">
        <v>0</v>
      </c>
    </row>
    <row r="5756" spans="1:7" ht="13.5" customHeight="1" x14ac:dyDescent="0.2">
      <c r="A5756" s="100">
        <v>5756</v>
      </c>
      <c r="B5756" s="100">
        <v>5804</v>
      </c>
      <c r="C5756" s="4" t="s">
        <v>7</v>
      </c>
      <c r="D5756" s="100">
        <v>85</v>
      </c>
      <c r="E5756" s="100">
        <v>152</v>
      </c>
      <c r="F5756" s="2">
        <v>0</v>
      </c>
      <c r="G5756" s="100">
        <v>0</v>
      </c>
    </row>
    <row r="5757" spans="1:7" ht="13.5" customHeight="1" x14ac:dyDescent="0.2">
      <c r="A5757" s="100">
        <v>5757</v>
      </c>
      <c r="B5757" s="100">
        <v>5805</v>
      </c>
      <c r="C5757" s="4" t="s">
        <v>7</v>
      </c>
      <c r="D5757" s="100">
        <v>541</v>
      </c>
      <c r="E5757" s="100">
        <v>119</v>
      </c>
      <c r="F5757" s="2">
        <v>0</v>
      </c>
      <c r="G5757" s="100">
        <v>0</v>
      </c>
    </row>
    <row r="5758" spans="1:7" ht="13.5" customHeight="1" x14ac:dyDescent="0.2">
      <c r="A5758" s="100">
        <v>5758</v>
      </c>
      <c r="B5758" s="100">
        <v>5806</v>
      </c>
      <c r="C5758" s="4" t="s">
        <v>7</v>
      </c>
      <c r="D5758" s="100">
        <v>542</v>
      </c>
      <c r="E5758" s="100">
        <v>119</v>
      </c>
      <c r="F5758" s="2">
        <v>0</v>
      </c>
      <c r="G5758" s="100">
        <v>0</v>
      </c>
    </row>
    <row r="5759" spans="1:7" ht="13.5" customHeight="1" x14ac:dyDescent="0.2">
      <c r="A5759" s="100">
        <v>5759</v>
      </c>
      <c r="B5759" s="100">
        <v>5807</v>
      </c>
      <c r="C5759" s="4" t="s">
        <v>7</v>
      </c>
      <c r="D5759" s="100">
        <v>543</v>
      </c>
      <c r="E5759" s="100">
        <v>119</v>
      </c>
      <c r="F5759" s="2">
        <v>0</v>
      </c>
      <c r="G5759" s="100">
        <v>0</v>
      </c>
    </row>
    <row r="5760" spans="1:7" ht="13.5" customHeight="1" x14ac:dyDescent="0.2">
      <c r="A5760" s="100">
        <v>5760</v>
      </c>
      <c r="B5760" s="100">
        <v>5808</v>
      </c>
      <c r="C5760" s="4" t="s">
        <v>7</v>
      </c>
      <c r="D5760" s="100">
        <v>80</v>
      </c>
      <c r="E5760" s="100">
        <v>179</v>
      </c>
      <c r="F5760" s="2">
        <v>0</v>
      </c>
      <c r="G5760" s="100">
        <v>0</v>
      </c>
    </row>
    <row r="5761" spans="1:7" ht="13.5" customHeight="1" x14ac:dyDescent="0.2">
      <c r="A5761" s="100">
        <v>5761</v>
      </c>
      <c r="B5761" s="100">
        <v>5809</v>
      </c>
      <c r="C5761" s="4" t="s">
        <v>7</v>
      </c>
      <c r="D5761" s="100">
        <v>81</v>
      </c>
      <c r="E5761" s="100">
        <v>179</v>
      </c>
      <c r="F5761" s="2">
        <v>0</v>
      </c>
      <c r="G5761" s="100">
        <v>0</v>
      </c>
    </row>
    <row r="5762" spans="1:7" ht="13.5" customHeight="1" x14ac:dyDescent="0.2">
      <c r="A5762" s="100">
        <v>5762</v>
      </c>
      <c r="B5762" s="100">
        <v>5810</v>
      </c>
      <c r="C5762" s="4" t="s">
        <v>7</v>
      </c>
      <c r="D5762" s="100">
        <v>82</v>
      </c>
      <c r="E5762" s="100">
        <v>179</v>
      </c>
      <c r="F5762" s="2">
        <v>0</v>
      </c>
      <c r="G5762" s="100">
        <v>0</v>
      </c>
    </row>
    <row r="5763" spans="1:7" ht="13.5" customHeight="1" x14ac:dyDescent="0.2">
      <c r="A5763" s="100">
        <v>5763</v>
      </c>
      <c r="B5763" s="100">
        <v>5811</v>
      </c>
      <c r="C5763" s="4" t="s">
        <v>7</v>
      </c>
      <c r="D5763" s="100">
        <v>83</v>
      </c>
      <c r="E5763" s="100">
        <v>179</v>
      </c>
      <c r="F5763" s="2">
        <v>0</v>
      </c>
      <c r="G5763" s="100">
        <v>0</v>
      </c>
    </row>
    <row r="5764" spans="1:7" ht="13.5" customHeight="1" x14ac:dyDescent="0.2">
      <c r="A5764" s="100">
        <v>5764</v>
      </c>
      <c r="B5764" s="100">
        <v>5812</v>
      </c>
      <c r="C5764" s="4" t="s">
        <v>7</v>
      </c>
      <c r="D5764" s="100">
        <v>84</v>
      </c>
      <c r="E5764" s="100">
        <v>179</v>
      </c>
      <c r="F5764" s="2">
        <v>0</v>
      </c>
      <c r="G5764" s="100">
        <v>0</v>
      </c>
    </row>
    <row r="5765" spans="1:7" ht="13.5" customHeight="1" x14ac:dyDescent="0.2">
      <c r="A5765" s="100">
        <v>5765</v>
      </c>
      <c r="B5765" s="100">
        <v>5813</v>
      </c>
      <c r="C5765" s="4" t="s">
        <v>7</v>
      </c>
      <c r="D5765" s="100">
        <v>85</v>
      </c>
      <c r="E5765" s="100">
        <v>179</v>
      </c>
      <c r="F5765" s="2">
        <v>0</v>
      </c>
      <c r="G5765" s="100">
        <v>0</v>
      </c>
    </row>
    <row r="5766" spans="1:7" ht="13.5" customHeight="1" x14ac:dyDescent="0.2">
      <c r="A5766" s="100">
        <v>5766</v>
      </c>
      <c r="B5766" s="100">
        <v>5814</v>
      </c>
      <c r="C5766" s="4" t="s">
        <v>7</v>
      </c>
      <c r="D5766" s="100">
        <v>86</v>
      </c>
      <c r="E5766" s="100">
        <v>179</v>
      </c>
      <c r="F5766" s="2">
        <v>0</v>
      </c>
      <c r="G5766" s="100">
        <v>0</v>
      </c>
    </row>
    <row r="5767" spans="1:7" ht="13.5" customHeight="1" x14ac:dyDescent="0.2">
      <c r="A5767" s="100">
        <v>5767</v>
      </c>
      <c r="B5767" s="100">
        <v>5815</v>
      </c>
      <c r="C5767" s="4" t="s">
        <v>7</v>
      </c>
      <c r="D5767" s="100">
        <v>87</v>
      </c>
      <c r="E5767" s="100">
        <v>179</v>
      </c>
      <c r="F5767" s="2">
        <v>0</v>
      </c>
      <c r="G5767" s="100">
        <v>0</v>
      </c>
    </row>
    <row r="5768" spans="1:7" ht="13.5" customHeight="1" x14ac:dyDescent="0.2">
      <c r="A5768" s="100">
        <v>5768</v>
      </c>
      <c r="B5768" s="100">
        <v>5816</v>
      </c>
      <c r="C5768" s="4" t="s">
        <v>7</v>
      </c>
      <c r="D5768" s="100">
        <v>88</v>
      </c>
      <c r="E5768" s="100">
        <v>179</v>
      </c>
      <c r="F5768" s="2">
        <v>0</v>
      </c>
      <c r="G5768" s="100">
        <v>0</v>
      </c>
    </row>
    <row r="5769" spans="1:7" ht="13.5" customHeight="1" x14ac:dyDescent="0.2">
      <c r="A5769" s="100">
        <v>5769</v>
      </c>
      <c r="B5769" s="100">
        <v>5817</v>
      </c>
      <c r="C5769" s="4" t="s">
        <v>7</v>
      </c>
      <c r="D5769" s="100">
        <v>89</v>
      </c>
      <c r="E5769" s="100">
        <v>179</v>
      </c>
      <c r="F5769" s="2">
        <v>0</v>
      </c>
      <c r="G5769" s="100">
        <v>0</v>
      </c>
    </row>
    <row r="5770" spans="1:7" ht="13.5" customHeight="1" x14ac:dyDescent="0.2">
      <c r="A5770" s="100">
        <v>5770</v>
      </c>
      <c r="B5770" s="100">
        <v>5818</v>
      </c>
      <c r="C5770" s="4"/>
      <c r="D5770" s="100">
        <v>45</v>
      </c>
      <c r="E5770" s="100">
        <v>249</v>
      </c>
      <c r="F5770" s="2">
        <v>0</v>
      </c>
      <c r="G5770" s="100">
        <v>0</v>
      </c>
    </row>
    <row r="5771" spans="1:7" ht="13.5" customHeight="1" x14ac:dyDescent="0.2">
      <c r="A5771" s="100">
        <v>5771</v>
      </c>
      <c r="B5771" s="100">
        <v>5819</v>
      </c>
      <c r="C5771" s="4"/>
      <c r="D5771" s="100">
        <v>46</v>
      </c>
      <c r="E5771" s="100">
        <v>249</v>
      </c>
      <c r="F5771" s="2">
        <v>0</v>
      </c>
      <c r="G5771" s="100">
        <v>0</v>
      </c>
    </row>
    <row r="5772" spans="1:7" ht="13.5" customHeight="1" x14ac:dyDescent="0.2">
      <c r="A5772" s="100">
        <v>5772</v>
      </c>
      <c r="B5772" s="100">
        <v>5820</v>
      </c>
      <c r="C5772" s="4"/>
      <c r="D5772" s="100">
        <v>47</v>
      </c>
      <c r="E5772" s="100">
        <v>249</v>
      </c>
      <c r="F5772" s="2">
        <v>0</v>
      </c>
      <c r="G5772" s="100">
        <v>0</v>
      </c>
    </row>
    <row r="5773" spans="1:7" ht="13.5" customHeight="1" x14ac:dyDescent="0.2">
      <c r="A5773" s="100">
        <v>5773</v>
      </c>
      <c r="B5773" s="100">
        <v>5821</v>
      </c>
      <c r="C5773" s="4"/>
      <c r="D5773" s="100">
        <v>50</v>
      </c>
      <c r="E5773" s="100">
        <v>249</v>
      </c>
      <c r="F5773" s="2">
        <v>0</v>
      </c>
      <c r="G5773" s="100">
        <v>0</v>
      </c>
    </row>
    <row r="5774" spans="1:7" ht="13.5" customHeight="1" x14ac:dyDescent="0.2">
      <c r="A5774" s="100">
        <v>5774</v>
      </c>
      <c r="B5774" s="100">
        <v>5822</v>
      </c>
      <c r="C5774" s="4"/>
      <c r="D5774" s="100">
        <v>55</v>
      </c>
      <c r="E5774" s="100">
        <v>249</v>
      </c>
      <c r="F5774" s="2">
        <v>0</v>
      </c>
      <c r="G5774" s="100">
        <v>0</v>
      </c>
    </row>
    <row r="5775" spans="1:7" ht="13.5" customHeight="1" x14ac:dyDescent="0.2">
      <c r="A5775" s="100">
        <v>5775</v>
      </c>
      <c r="B5775" s="100">
        <v>5823</v>
      </c>
      <c r="C5775" s="4"/>
      <c r="D5775" s="100">
        <v>56</v>
      </c>
      <c r="E5775" s="100">
        <v>249</v>
      </c>
      <c r="F5775" s="2">
        <v>0</v>
      </c>
      <c r="G5775" s="100">
        <v>0</v>
      </c>
    </row>
    <row r="5776" spans="1:7" ht="13.5" customHeight="1" x14ac:dyDescent="0.2">
      <c r="A5776" s="100">
        <v>5776</v>
      </c>
      <c r="B5776" s="100">
        <v>5824</v>
      </c>
      <c r="C5776" s="4"/>
      <c r="D5776" s="100">
        <v>58</v>
      </c>
      <c r="E5776" s="100">
        <v>249</v>
      </c>
      <c r="F5776" s="2">
        <v>0</v>
      </c>
      <c r="G5776" s="100">
        <v>0</v>
      </c>
    </row>
    <row r="5777" spans="1:7" ht="13.5" customHeight="1" x14ac:dyDescent="0.2">
      <c r="A5777" s="100">
        <v>5777</v>
      </c>
      <c r="B5777" s="100">
        <v>5825</v>
      </c>
      <c r="C5777" s="4"/>
      <c r="D5777" s="100">
        <v>59</v>
      </c>
      <c r="E5777" s="100">
        <v>249</v>
      </c>
      <c r="F5777" s="2">
        <v>0</v>
      </c>
      <c r="G5777" s="100">
        <v>0</v>
      </c>
    </row>
    <row r="5778" spans="1:7" ht="13.5" customHeight="1" x14ac:dyDescent="0.2">
      <c r="A5778" s="100">
        <v>5778</v>
      </c>
      <c r="B5778" s="100">
        <v>5826</v>
      </c>
      <c r="C5778" s="4"/>
      <c r="D5778" s="100">
        <v>60</v>
      </c>
      <c r="E5778" s="100">
        <v>249</v>
      </c>
      <c r="F5778" s="2">
        <v>0</v>
      </c>
      <c r="G5778" s="100">
        <v>0</v>
      </c>
    </row>
    <row r="5779" spans="1:7" ht="13.5" customHeight="1" x14ac:dyDescent="0.2">
      <c r="A5779" s="100">
        <v>5779</v>
      </c>
      <c r="B5779" s="100">
        <v>5827</v>
      </c>
      <c r="C5779" s="4"/>
      <c r="D5779" s="100">
        <v>62</v>
      </c>
      <c r="E5779" s="100">
        <v>249</v>
      </c>
      <c r="F5779" s="2">
        <v>0</v>
      </c>
      <c r="G5779" s="100">
        <v>0</v>
      </c>
    </row>
    <row r="5780" spans="1:7" ht="13.5" customHeight="1" x14ac:dyDescent="0.2">
      <c r="A5780" s="100">
        <v>5780</v>
      </c>
      <c r="B5780" s="100">
        <v>5828</v>
      </c>
      <c r="C5780" s="4"/>
      <c r="D5780" s="100">
        <v>63</v>
      </c>
      <c r="E5780" s="100">
        <v>249</v>
      </c>
      <c r="F5780" s="2">
        <v>0</v>
      </c>
      <c r="G5780" s="100">
        <v>0</v>
      </c>
    </row>
    <row r="5781" spans="1:7" ht="13.5" customHeight="1" x14ac:dyDescent="0.2">
      <c r="A5781" s="100">
        <v>5781</v>
      </c>
      <c r="B5781" s="100">
        <v>5829</v>
      </c>
      <c r="C5781" s="4"/>
      <c r="D5781" s="100">
        <v>65</v>
      </c>
      <c r="E5781" s="100">
        <v>249</v>
      </c>
      <c r="F5781" s="2">
        <v>0</v>
      </c>
      <c r="G5781" s="100">
        <v>0</v>
      </c>
    </row>
    <row r="5782" spans="1:7" ht="13.5" customHeight="1" x14ac:dyDescent="0.2">
      <c r="A5782" s="100">
        <v>5782</v>
      </c>
      <c r="B5782" s="100">
        <v>5830</v>
      </c>
      <c r="C5782" s="4"/>
      <c r="D5782" s="100">
        <v>66</v>
      </c>
      <c r="E5782" s="100">
        <v>249</v>
      </c>
      <c r="F5782" s="2">
        <v>0</v>
      </c>
      <c r="G5782" s="100">
        <v>0</v>
      </c>
    </row>
    <row r="5783" spans="1:7" ht="13.5" customHeight="1" x14ac:dyDescent="0.2">
      <c r="A5783" s="100">
        <v>5783</v>
      </c>
      <c r="B5783" s="100">
        <v>5831</v>
      </c>
      <c r="C5783" s="4"/>
      <c r="D5783" s="100">
        <v>68</v>
      </c>
      <c r="E5783" s="100">
        <v>249</v>
      </c>
      <c r="F5783" s="2">
        <v>0</v>
      </c>
      <c r="G5783" s="100">
        <v>0</v>
      </c>
    </row>
    <row r="5784" spans="1:7" ht="13.5" customHeight="1" x14ac:dyDescent="0.2">
      <c r="A5784" s="100">
        <v>5784</v>
      </c>
      <c r="B5784" s="100">
        <v>5832</v>
      </c>
      <c r="C5784" s="4" t="s">
        <v>7</v>
      </c>
      <c r="D5784" s="100">
        <v>6</v>
      </c>
      <c r="E5784" s="100">
        <v>133</v>
      </c>
      <c r="F5784" s="2">
        <v>0</v>
      </c>
      <c r="G5784" s="100">
        <v>0</v>
      </c>
    </row>
    <row r="5785" spans="1:7" ht="13.5" customHeight="1" x14ac:dyDescent="0.2">
      <c r="A5785" s="100">
        <v>5785</v>
      </c>
      <c r="B5785" s="100">
        <v>5833</v>
      </c>
      <c r="C5785" s="4" t="s">
        <v>7</v>
      </c>
      <c r="D5785" s="100">
        <v>7</v>
      </c>
      <c r="E5785" s="100">
        <v>133</v>
      </c>
      <c r="F5785" s="2">
        <v>0</v>
      </c>
      <c r="G5785" s="100">
        <v>0</v>
      </c>
    </row>
    <row r="5786" spans="1:7" ht="13.5" customHeight="1" x14ac:dyDescent="0.2">
      <c r="A5786" s="100">
        <v>5786</v>
      </c>
      <c r="B5786" s="100">
        <v>5834</v>
      </c>
      <c r="C5786" s="4" t="s">
        <v>7</v>
      </c>
      <c r="D5786" s="100">
        <v>8</v>
      </c>
      <c r="E5786" s="100">
        <v>133</v>
      </c>
      <c r="F5786" s="2">
        <v>0</v>
      </c>
      <c r="G5786" s="100">
        <v>0</v>
      </c>
    </row>
    <row r="5787" spans="1:7" ht="13.5" customHeight="1" x14ac:dyDescent="0.2">
      <c r="A5787" s="100">
        <v>5787</v>
      </c>
      <c r="B5787" s="100">
        <v>5835</v>
      </c>
      <c r="C5787" s="4" t="s">
        <v>7</v>
      </c>
      <c r="D5787" s="100">
        <v>9</v>
      </c>
      <c r="E5787" s="100">
        <v>133</v>
      </c>
      <c r="F5787" s="2">
        <v>0</v>
      </c>
      <c r="G5787" s="100">
        <v>0</v>
      </c>
    </row>
    <row r="5788" spans="1:7" ht="13.5" customHeight="1" x14ac:dyDescent="0.2">
      <c r="A5788" s="100">
        <v>5788</v>
      </c>
      <c r="B5788" s="100">
        <v>5836</v>
      </c>
      <c r="C5788" s="4" t="s">
        <v>7</v>
      </c>
      <c r="D5788" s="100">
        <v>10</v>
      </c>
      <c r="E5788" s="100">
        <v>133</v>
      </c>
      <c r="F5788" s="2">
        <v>0</v>
      </c>
      <c r="G5788" s="100">
        <v>0</v>
      </c>
    </row>
    <row r="5789" spans="1:7" ht="13.5" customHeight="1" x14ac:dyDescent="0.2">
      <c r="A5789" s="100">
        <v>5789</v>
      </c>
      <c r="B5789" s="100">
        <v>5837</v>
      </c>
      <c r="C5789" s="4" t="s">
        <v>7</v>
      </c>
      <c r="D5789" s="100">
        <v>11</v>
      </c>
      <c r="E5789" s="100">
        <v>133</v>
      </c>
      <c r="F5789" s="2">
        <v>0</v>
      </c>
      <c r="G5789" s="100">
        <v>0</v>
      </c>
    </row>
    <row r="5790" spans="1:7" ht="13.5" customHeight="1" x14ac:dyDescent="0.2">
      <c r="A5790" s="100">
        <v>5790</v>
      </c>
      <c r="B5790" s="100">
        <v>5838</v>
      </c>
      <c r="C5790" s="4" t="s">
        <v>7</v>
      </c>
      <c r="D5790" s="100">
        <v>12</v>
      </c>
      <c r="E5790" s="100">
        <v>133</v>
      </c>
      <c r="F5790" s="2">
        <v>0</v>
      </c>
      <c r="G5790" s="100">
        <v>0</v>
      </c>
    </row>
    <row r="5791" spans="1:7" ht="13.5" customHeight="1" x14ac:dyDescent="0.2">
      <c r="A5791" s="100">
        <v>5791</v>
      </c>
      <c r="B5791" s="100">
        <v>5839</v>
      </c>
      <c r="C5791" s="4"/>
      <c r="D5791" s="100">
        <v>70</v>
      </c>
      <c r="E5791" s="100">
        <v>249</v>
      </c>
      <c r="F5791" s="2">
        <v>0</v>
      </c>
      <c r="G5791" s="100">
        <v>0</v>
      </c>
    </row>
    <row r="5792" spans="1:7" ht="13.5" customHeight="1" x14ac:dyDescent="0.2">
      <c r="A5792" s="100">
        <v>5792</v>
      </c>
      <c r="B5792" s="100">
        <v>5840</v>
      </c>
      <c r="C5792" s="4"/>
      <c r="D5792" s="100">
        <v>71</v>
      </c>
      <c r="E5792" s="100">
        <v>249</v>
      </c>
      <c r="F5792" s="2">
        <v>0</v>
      </c>
      <c r="G5792" s="100">
        <v>0</v>
      </c>
    </row>
    <row r="5793" spans="1:7" ht="13.5" customHeight="1" x14ac:dyDescent="0.2">
      <c r="A5793" s="100">
        <v>5793</v>
      </c>
      <c r="B5793" s="100">
        <v>5841</v>
      </c>
      <c r="C5793" s="4"/>
      <c r="D5793" s="100">
        <v>72</v>
      </c>
      <c r="E5793" s="100">
        <v>249</v>
      </c>
      <c r="F5793" s="2">
        <v>0</v>
      </c>
      <c r="G5793" s="100">
        <v>0</v>
      </c>
    </row>
    <row r="5794" spans="1:7" ht="13.5" customHeight="1" x14ac:dyDescent="0.2">
      <c r="A5794" s="100">
        <v>5794</v>
      </c>
      <c r="B5794" s="100">
        <v>5842</v>
      </c>
      <c r="C5794" s="4"/>
      <c r="D5794" s="100">
        <v>73</v>
      </c>
      <c r="E5794" s="100">
        <v>249</v>
      </c>
      <c r="F5794" s="2">
        <v>0</v>
      </c>
      <c r="G5794" s="100">
        <v>0</v>
      </c>
    </row>
    <row r="5795" spans="1:7" ht="13.5" customHeight="1" x14ac:dyDescent="0.2">
      <c r="A5795" s="100">
        <v>5795</v>
      </c>
      <c r="B5795" s="100">
        <v>5843</v>
      </c>
      <c r="C5795" s="4"/>
      <c r="D5795" s="100">
        <v>74</v>
      </c>
      <c r="E5795" s="100">
        <v>249</v>
      </c>
      <c r="F5795" s="2">
        <v>0</v>
      </c>
      <c r="G5795" s="100">
        <v>0</v>
      </c>
    </row>
    <row r="5796" spans="1:7" ht="13.5" customHeight="1" x14ac:dyDescent="0.2">
      <c r="A5796" s="100">
        <v>5796</v>
      </c>
      <c r="B5796" s="100">
        <v>5844</v>
      </c>
      <c r="C5796" s="4"/>
      <c r="D5796" s="100">
        <v>75</v>
      </c>
      <c r="E5796" s="100">
        <v>249</v>
      </c>
      <c r="F5796" s="2">
        <v>0</v>
      </c>
      <c r="G5796" s="100">
        <v>0</v>
      </c>
    </row>
    <row r="5797" spans="1:7" ht="13.5" customHeight="1" x14ac:dyDescent="0.2">
      <c r="A5797" s="100">
        <v>5797</v>
      </c>
      <c r="B5797" s="100">
        <v>5845</v>
      </c>
      <c r="C5797" s="4"/>
      <c r="D5797" s="100">
        <v>76</v>
      </c>
      <c r="E5797" s="100">
        <v>249</v>
      </c>
      <c r="F5797" s="2">
        <v>0</v>
      </c>
      <c r="G5797" s="100">
        <v>0</v>
      </c>
    </row>
    <row r="5798" spans="1:7" ht="13.5" customHeight="1" x14ac:dyDescent="0.2">
      <c r="A5798" s="100">
        <v>5798</v>
      </c>
      <c r="B5798" s="100">
        <v>5846</v>
      </c>
      <c r="C5798" s="4"/>
      <c r="D5798" s="100">
        <v>77</v>
      </c>
      <c r="E5798" s="100">
        <v>249</v>
      </c>
      <c r="F5798" s="2">
        <v>0</v>
      </c>
      <c r="G5798" s="100">
        <v>0</v>
      </c>
    </row>
    <row r="5799" spans="1:7" ht="13.5" customHeight="1" x14ac:dyDescent="0.2">
      <c r="A5799" s="100">
        <v>5799</v>
      </c>
      <c r="B5799" s="100">
        <v>5847</v>
      </c>
      <c r="C5799" s="4"/>
      <c r="D5799" s="100">
        <v>78</v>
      </c>
      <c r="E5799" s="100">
        <v>249</v>
      </c>
      <c r="F5799" s="2">
        <v>0</v>
      </c>
      <c r="G5799" s="100">
        <v>0</v>
      </c>
    </row>
    <row r="5800" spans="1:7" ht="13.5" customHeight="1" x14ac:dyDescent="0.2">
      <c r="A5800" s="100">
        <v>5800</v>
      </c>
      <c r="B5800" s="100">
        <v>5848</v>
      </c>
      <c r="C5800" s="4"/>
      <c r="D5800" s="100">
        <v>79</v>
      </c>
      <c r="E5800" s="100">
        <v>249</v>
      </c>
      <c r="F5800" s="2">
        <v>0</v>
      </c>
      <c r="G5800" s="100">
        <v>0</v>
      </c>
    </row>
    <row r="5801" spans="1:7" ht="13.5" customHeight="1" x14ac:dyDescent="0.2">
      <c r="A5801" s="100">
        <v>5801</v>
      </c>
      <c r="B5801" s="100">
        <v>5849</v>
      </c>
      <c r="C5801" s="4"/>
      <c r="D5801" s="100">
        <v>80</v>
      </c>
      <c r="E5801" s="100">
        <v>249</v>
      </c>
      <c r="F5801" s="2">
        <v>0</v>
      </c>
      <c r="G5801" s="100">
        <v>0</v>
      </c>
    </row>
    <row r="5802" spans="1:7" ht="13.5" customHeight="1" x14ac:dyDescent="0.2">
      <c r="A5802" s="100">
        <v>5802</v>
      </c>
      <c r="B5802" s="100">
        <v>5850</v>
      </c>
      <c r="C5802" s="4"/>
      <c r="D5802" s="100">
        <v>81</v>
      </c>
      <c r="E5802" s="100">
        <v>249</v>
      </c>
      <c r="F5802" s="2">
        <v>0</v>
      </c>
      <c r="G5802" s="100">
        <v>0</v>
      </c>
    </row>
    <row r="5803" spans="1:7" ht="13.5" customHeight="1" x14ac:dyDescent="0.2">
      <c r="A5803" s="100">
        <v>5803</v>
      </c>
      <c r="B5803" s="100">
        <v>5851</v>
      </c>
      <c r="C5803" s="4"/>
      <c r="D5803" s="100">
        <v>82</v>
      </c>
      <c r="E5803" s="100">
        <v>249</v>
      </c>
      <c r="F5803" s="2">
        <v>0</v>
      </c>
      <c r="G5803" s="100">
        <v>0</v>
      </c>
    </row>
    <row r="5804" spans="1:7" ht="13.5" customHeight="1" x14ac:dyDescent="0.2">
      <c r="A5804" s="100">
        <v>5804</v>
      </c>
      <c r="B5804" s="100">
        <v>5852</v>
      </c>
      <c r="C5804" s="4"/>
      <c r="D5804" s="100">
        <v>83</v>
      </c>
      <c r="E5804" s="100">
        <v>249</v>
      </c>
      <c r="F5804" s="2">
        <v>0</v>
      </c>
      <c r="G5804" s="100">
        <v>0</v>
      </c>
    </row>
    <row r="5805" spans="1:7" ht="13.5" customHeight="1" x14ac:dyDescent="0.2">
      <c r="A5805" s="100">
        <v>5805</v>
      </c>
      <c r="B5805" s="100">
        <v>5853</v>
      </c>
      <c r="C5805" s="4"/>
      <c r="D5805" s="100">
        <v>84</v>
      </c>
      <c r="E5805" s="100">
        <v>249</v>
      </c>
      <c r="F5805" s="2">
        <v>0</v>
      </c>
      <c r="G5805" s="100">
        <v>0</v>
      </c>
    </row>
    <row r="5806" spans="1:7" ht="13.5" customHeight="1" x14ac:dyDescent="0.2">
      <c r="A5806" s="100">
        <v>5806</v>
      </c>
      <c r="B5806" s="100">
        <v>5854</v>
      </c>
      <c r="C5806" s="4"/>
      <c r="D5806" s="100">
        <v>85</v>
      </c>
      <c r="E5806" s="100">
        <v>249</v>
      </c>
      <c r="F5806" s="2">
        <v>0</v>
      </c>
      <c r="G5806" s="100">
        <v>0</v>
      </c>
    </row>
    <row r="5807" spans="1:7" ht="13.5" customHeight="1" x14ac:dyDescent="0.2">
      <c r="A5807" s="100">
        <v>5807</v>
      </c>
      <c r="B5807" s="100">
        <v>5855</v>
      </c>
      <c r="C5807" s="4"/>
      <c r="D5807" s="100">
        <v>86</v>
      </c>
      <c r="E5807" s="100">
        <v>249</v>
      </c>
      <c r="F5807" s="2">
        <v>0</v>
      </c>
      <c r="G5807" s="100">
        <v>0</v>
      </c>
    </row>
    <row r="5808" spans="1:7" ht="13.5" customHeight="1" x14ac:dyDescent="0.2">
      <c r="A5808" s="100">
        <v>5808</v>
      </c>
      <c r="B5808" s="100">
        <v>5856</v>
      </c>
      <c r="C5808" s="4"/>
      <c r="D5808" s="100">
        <v>87</v>
      </c>
      <c r="E5808" s="100">
        <v>249</v>
      </c>
      <c r="F5808" s="2">
        <v>0</v>
      </c>
      <c r="G5808" s="100">
        <v>0</v>
      </c>
    </row>
    <row r="5809" spans="1:7" ht="13.5" customHeight="1" x14ac:dyDescent="0.2">
      <c r="A5809" s="100">
        <v>5809</v>
      </c>
      <c r="B5809" s="100">
        <v>5857</v>
      </c>
      <c r="C5809" s="4"/>
      <c r="D5809" s="100">
        <v>88</v>
      </c>
      <c r="E5809" s="100">
        <v>249</v>
      </c>
      <c r="F5809" s="2">
        <v>0</v>
      </c>
      <c r="G5809" s="100">
        <v>0</v>
      </c>
    </row>
    <row r="5810" spans="1:7" ht="13.5" customHeight="1" x14ac:dyDescent="0.2">
      <c r="A5810" s="100">
        <v>5810</v>
      </c>
      <c r="B5810" s="100">
        <v>5858</v>
      </c>
      <c r="C5810" s="4"/>
      <c r="D5810" s="100">
        <v>89</v>
      </c>
      <c r="E5810" s="100">
        <v>249</v>
      </c>
      <c r="F5810" s="2">
        <v>0</v>
      </c>
      <c r="G5810" s="100">
        <v>0</v>
      </c>
    </row>
    <row r="5811" spans="1:7" ht="13.5" customHeight="1" x14ac:dyDescent="0.2">
      <c r="A5811" s="100">
        <v>5811</v>
      </c>
      <c r="B5811" s="100">
        <v>5859</v>
      </c>
      <c r="C5811" s="4" t="s">
        <v>7</v>
      </c>
      <c r="D5811" s="100">
        <v>3</v>
      </c>
      <c r="E5811" s="100">
        <v>14</v>
      </c>
      <c r="F5811" s="2">
        <v>0</v>
      </c>
      <c r="G5811" s="100">
        <v>0</v>
      </c>
    </row>
    <row r="5812" spans="1:7" ht="13.5" customHeight="1" x14ac:dyDescent="0.2">
      <c r="A5812" s="100">
        <v>5812</v>
      </c>
      <c r="B5812" s="100">
        <v>5860</v>
      </c>
      <c r="C5812" s="4" t="s">
        <v>7</v>
      </c>
      <c r="D5812" s="100">
        <v>5</v>
      </c>
      <c r="E5812" s="100">
        <v>14</v>
      </c>
      <c r="F5812" s="2">
        <v>0</v>
      </c>
      <c r="G5812" s="100">
        <v>0</v>
      </c>
    </row>
    <row r="5813" spans="1:7" ht="13.5" customHeight="1" x14ac:dyDescent="0.2">
      <c r="A5813" s="100">
        <v>5813</v>
      </c>
      <c r="B5813" s="100">
        <v>5861</v>
      </c>
      <c r="C5813" s="4" t="s">
        <v>7</v>
      </c>
      <c r="D5813" s="100">
        <v>7</v>
      </c>
      <c r="E5813" s="100">
        <v>14</v>
      </c>
      <c r="F5813" s="2">
        <v>0</v>
      </c>
      <c r="G5813" s="100">
        <v>0</v>
      </c>
    </row>
    <row r="5814" spans="1:7" ht="13.5" customHeight="1" x14ac:dyDescent="0.2">
      <c r="A5814" s="100">
        <v>5814</v>
      </c>
      <c r="B5814" s="100">
        <v>5862</v>
      </c>
      <c r="C5814" s="4" t="s">
        <v>7</v>
      </c>
      <c r="D5814" s="100">
        <v>8</v>
      </c>
      <c r="E5814" s="100">
        <v>14</v>
      </c>
      <c r="F5814" s="2">
        <v>0</v>
      </c>
      <c r="G5814" s="100">
        <v>0</v>
      </c>
    </row>
    <row r="5815" spans="1:7" ht="13.5" customHeight="1" x14ac:dyDescent="0.2">
      <c r="A5815" s="100">
        <v>5815</v>
      </c>
      <c r="B5815" s="100">
        <v>5863</v>
      </c>
      <c r="C5815" s="4" t="s">
        <v>7</v>
      </c>
      <c r="D5815" s="100">
        <v>9</v>
      </c>
      <c r="E5815" s="100">
        <v>14</v>
      </c>
      <c r="F5815" s="2">
        <v>0</v>
      </c>
      <c r="G5815" s="100">
        <v>0</v>
      </c>
    </row>
    <row r="5816" spans="1:7" ht="13.5" customHeight="1" x14ac:dyDescent="0.2">
      <c r="A5816" s="100">
        <v>5816</v>
      </c>
      <c r="B5816" s="100">
        <v>5864</v>
      </c>
      <c r="C5816" s="4" t="s">
        <v>7</v>
      </c>
      <c r="D5816" s="100">
        <v>10</v>
      </c>
      <c r="E5816" s="100">
        <v>14</v>
      </c>
      <c r="F5816" s="2">
        <v>0</v>
      </c>
      <c r="G5816" s="100">
        <v>0</v>
      </c>
    </row>
    <row r="5817" spans="1:7" ht="13.5" customHeight="1" x14ac:dyDescent="0.2">
      <c r="A5817" s="100">
        <v>5817</v>
      </c>
      <c r="B5817" s="100">
        <v>5865</v>
      </c>
      <c r="C5817" s="4" t="s">
        <v>7</v>
      </c>
      <c r="D5817" s="100">
        <v>12</v>
      </c>
      <c r="E5817" s="100">
        <v>14</v>
      </c>
      <c r="F5817" s="2">
        <v>0</v>
      </c>
      <c r="G5817" s="100">
        <v>0</v>
      </c>
    </row>
    <row r="5818" spans="1:7" ht="13.5" customHeight="1" x14ac:dyDescent="0.2">
      <c r="A5818" s="100">
        <v>5818</v>
      </c>
      <c r="B5818" s="100">
        <v>5866</v>
      </c>
      <c r="C5818" s="4" t="s">
        <v>7</v>
      </c>
      <c r="D5818" s="100">
        <v>13</v>
      </c>
      <c r="E5818" s="100">
        <v>14</v>
      </c>
      <c r="F5818" s="2">
        <v>0</v>
      </c>
      <c r="G5818" s="100">
        <v>0</v>
      </c>
    </row>
    <row r="5819" spans="1:7" ht="13.5" customHeight="1" x14ac:dyDescent="0.2">
      <c r="A5819" s="100">
        <v>5819</v>
      </c>
      <c r="B5819" s="100">
        <v>5867</v>
      </c>
      <c r="C5819" s="4" t="s">
        <v>7</v>
      </c>
      <c r="D5819" s="100">
        <v>14</v>
      </c>
      <c r="E5819" s="100">
        <v>14</v>
      </c>
      <c r="F5819" s="2">
        <v>0</v>
      </c>
      <c r="G5819" s="100">
        <v>0</v>
      </c>
    </row>
    <row r="5820" spans="1:7" ht="13.5" customHeight="1" x14ac:dyDescent="0.2">
      <c r="A5820" s="100">
        <v>5820</v>
      </c>
      <c r="B5820" s="100">
        <v>5868</v>
      </c>
      <c r="C5820" s="4" t="s">
        <v>7</v>
      </c>
      <c r="D5820" s="100">
        <v>15</v>
      </c>
      <c r="E5820" s="100">
        <v>14</v>
      </c>
      <c r="F5820" s="2">
        <v>0</v>
      </c>
      <c r="G5820" s="100">
        <v>0</v>
      </c>
    </row>
    <row r="5821" spans="1:7" ht="13.5" customHeight="1" x14ac:dyDescent="0.2">
      <c r="A5821" s="100">
        <v>5821</v>
      </c>
      <c r="B5821" s="100">
        <v>5869</v>
      </c>
      <c r="C5821" s="4" t="s">
        <v>7</v>
      </c>
      <c r="D5821" s="100">
        <v>16</v>
      </c>
      <c r="E5821" s="100">
        <v>14</v>
      </c>
      <c r="F5821" s="2">
        <v>0</v>
      </c>
      <c r="G5821" s="100">
        <v>0</v>
      </c>
    </row>
    <row r="5822" spans="1:7" ht="13.5" customHeight="1" x14ac:dyDescent="0.2">
      <c r="A5822" s="100">
        <v>5822</v>
      </c>
      <c r="B5822" s="100">
        <v>5870</v>
      </c>
      <c r="C5822" s="4" t="s">
        <v>7</v>
      </c>
      <c r="D5822" s="100">
        <v>17</v>
      </c>
      <c r="E5822" s="100">
        <v>14</v>
      </c>
      <c r="F5822" s="2">
        <v>0</v>
      </c>
      <c r="G5822" s="100">
        <v>0</v>
      </c>
    </row>
    <row r="5823" spans="1:7" ht="13.5" customHeight="1" x14ac:dyDescent="0.2">
      <c r="A5823" s="100">
        <v>5823</v>
      </c>
      <c r="B5823" s="100">
        <v>5871</v>
      </c>
      <c r="C5823" s="4" t="s">
        <v>7</v>
      </c>
      <c r="D5823" s="100">
        <v>18</v>
      </c>
      <c r="E5823" s="100">
        <v>14</v>
      </c>
      <c r="F5823" s="2">
        <v>0</v>
      </c>
      <c r="G5823" s="100">
        <v>0</v>
      </c>
    </row>
    <row r="5824" spans="1:7" ht="13.5" customHeight="1" x14ac:dyDescent="0.2">
      <c r="A5824" s="100">
        <v>5824</v>
      </c>
      <c r="B5824" s="100">
        <v>5872</v>
      </c>
      <c r="C5824" s="4" t="s">
        <v>7</v>
      </c>
      <c r="D5824" s="100">
        <v>19</v>
      </c>
      <c r="E5824" s="100">
        <v>14</v>
      </c>
      <c r="F5824" s="2">
        <v>0</v>
      </c>
      <c r="G5824" s="100">
        <v>0</v>
      </c>
    </row>
    <row r="5825" spans="1:7" ht="13.5" customHeight="1" x14ac:dyDescent="0.2">
      <c r="A5825" s="100">
        <v>5825</v>
      </c>
      <c r="B5825" s="100">
        <v>5873</v>
      </c>
      <c r="C5825" s="4" t="s">
        <v>7</v>
      </c>
      <c r="D5825" s="100">
        <v>6</v>
      </c>
      <c r="E5825" s="100">
        <v>123</v>
      </c>
      <c r="F5825" s="2">
        <v>0</v>
      </c>
      <c r="G5825" s="100">
        <v>0</v>
      </c>
    </row>
    <row r="5826" spans="1:7" ht="13.5" customHeight="1" x14ac:dyDescent="0.2">
      <c r="A5826" s="100">
        <v>5826</v>
      </c>
      <c r="B5826" s="100">
        <v>5874</v>
      </c>
      <c r="C5826" s="4" t="s">
        <v>7</v>
      </c>
      <c r="D5826" s="100">
        <v>7</v>
      </c>
      <c r="E5826" s="100">
        <v>123</v>
      </c>
      <c r="F5826" s="2">
        <v>0</v>
      </c>
      <c r="G5826" s="100">
        <v>0</v>
      </c>
    </row>
    <row r="5827" spans="1:7" ht="13.5" customHeight="1" x14ac:dyDescent="0.2">
      <c r="A5827" s="100">
        <v>5827</v>
      </c>
      <c r="B5827" s="100">
        <v>5875</v>
      </c>
      <c r="C5827" s="4" t="s">
        <v>7</v>
      </c>
      <c r="D5827" s="100">
        <v>8</v>
      </c>
      <c r="E5827" s="100">
        <v>123</v>
      </c>
      <c r="F5827" s="2">
        <v>0</v>
      </c>
      <c r="G5827" s="100">
        <v>0</v>
      </c>
    </row>
    <row r="5828" spans="1:7" ht="13.5" customHeight="1" x14ac:dyDescent="0.2">
      <c r="A5828" s="100">
        <v>5828</v>
      </c>
      <c r="B5828" s="100">
        <v>5876</v>
      </c>
      <c r="C5828" s="4" t="s">
        <v>7</v>
      </c>
      <c r="D5828" s="100">
        <v>9</v>
      </c>
      <c r="E5828" s="100">
        <v>123</v>
      </c>
      <c r="F5828" s="2">
        <v>0</v>
      </c>
      <c r="G5828" s="100">
        <v>0</v>
      </c>
    </row>
    <row r="5829" spans="1:7" ht="13.5" customHeight="1" x14ac:dyDescent="0.2">
      <c r="A5829" s="100">
        <v>5829</v>
      </c>
      <c r="B5829" s="100">
        <v>5877</v>
      </c>
      <c r="C5829" s="4" t="s">
        <v>7</v>
      </c>
      <c r="D5829" s="100">
        <v>10</v>
      </c>
      <c r="E5829" s="100">
        <v>123</v>
      </c>
      <c r="F5829" s="2">
        <v>0</v>
      </c>
      <c r="G5829" s="100">
        <v>0</v>
      </c>
    </row>
    <row r="5830" spans="1:7" ht="13.5" customHeight="1" x14ac:dyDescent="0.2">
      <c r="A5830" s="100">
        <v>5830</v>
      </c>
      <c r="B5830" s="100">
        <v>5878</v>
      </c>
      <c r="C5830" s="4" t="s">
        <v>7</v>
      </c>
      <c r="D5830" s="100">
        <v>11</v>
      </c>
      <c r="E5830" s="100">
        <v>123</v>
      </c>
      <c r="F5830" s="2">
        <v>0</v>
      </c>
      <c r="G5830" s="100">
        <v>0</v>
      </c>
    </row>
    <row r="5831" spans="1:7" ht="13.5" customHeight="1" x14ac:dyDescent="0.2">
      <c r="A5831" s="100">
        <v>5831</v>
      </c>
      <c r="B5831" s="100">
        <v>5879</v>
      </c>
      <c r="C5831" s="4" t="s">
        <v>7</v>
      </c>
      <c r="D5831" s="100">
        <v>12</v>
      </c>
      <c r="E5831" s="100">
        <v>123</v>
      </c>
      <c r="F5831" s="2">
        <v>0</v>
      </c>
      <c r="G5831" s="100">
        <v>0</v>
      </c>
    </row>
    <row r="5832" spans="1:7" ht="13.5" customHeight="1" x14ac:dyDescent="0.2">
      <c r="A5832" s="100">
        <v>5832</v>
      </c>
      <c r="B5832" s="100">
        <v>5880</v>
      </c>
      <c r="C5832" s="4" t="s">
        <v>7</v>
      </c>
      <c r="D5832" s="100">
        <v>13</v>
      </c>
      <c r="E5832" s="100">
        <v>123</v>
      </c>
      <c r="F5832" s="2">
        <v>0</v>
      </c>
      <c r="G5832" s="100">
        <v>0</v>
      </c>
    </row>
    <row r="5833" spans="1:7" ht="13.5" customHeight="1" x14ac:dyDescent="0.2">
      <c r="A5833" s="100">
        <v>5833</v>
      </c>
      <c r="B5833" s="100">
        <v>5881</v>
      </c>
      <c r="C5833" s="4" t="s">
        <v>7</v>
      </c>
      <c r="D5833" s="100">
        <v>15</v>
      </c>
      <c r="E5833" s="100">
        <v>123</v>
      </c>
      <c r="F5833" s="2">
        <v>0</v>
      </c>
      <c r="G5833" s="100">
        <v>0</v>
      </c>
    </row>
    <row r="5834" spans="1:7" ht="13.5" customHeight="1" x14ac:dyDescent="0.2">
      <c r="A5834" s="100">
        <v>5834</v>
      </c>
      <c r="B5834" s="100">
        <v>5882</v>
      </c>
      <c r="C5834" s="4" t="s">
        <v>7</v>
      </c>
      <c r="D5834" s="100">
        <v>16</v>
      </c>
      <c r="E5834" s="100">
        <v>123</v>
      </c>
      <c r="F5834" s="2">
        <v>0</v>
      </c>
      <c r="G5834" s="100">
        <v>0</v>
      </c>
    </row>
    <row r="5835" spans="1:7" ht="13.5" customHeight="1" x14ac:dyDescent="0.2">
      <c r="A5835" s="100">
        <v>5835</v>
      </c>
      <c r="B5835" s="100">
        <v>5883</v>
      </c>
      <c r="C5835" s="4" t="s">
        <v>7</v>
      </c>
      <c r="D5835" s="100">
        <v>2485</v>
      </c>
      <c r="E5835" s="100">
        <v>157</v>
      </c>
      <c r="F5835" s="2">
        <v>0</v>
      </c>
      <c r="G5835" s="100">
        <v>0</v>
      </c>
    </row>
    <row r="5836" spans="1:7" ht="13.5" customHeight="1" x14ac:dyDescent="0.2">
      <c r="A5836" s="100">
        <v>5836</v>
      </c>
      <c r="B5836" s="100">
        <v>5884</v>
      </c>
      <c r="C5836" s="4" t="s">
        <v>7</v>
      </c>
      <c r="D5836" s="100">
        <v>2487</v>
      </c>
      <c r="E5836" s="100">
        <v>157</v>
      </c>
      <c r="F5836" s="2">
        <v>0</v>
      </c>
      <c r="G5836" s="100">
        <v>0</v>
      </c>
    </row>
    <row r="5837" spans="1:7" ht="13.5" customHeight="1" x14ac:dyDescent="0.2">
      <c r="A5837" s="100">
        <v>5837</v>
      </c>
      <c r="B5837" s="100">
        <v>5885</v>
      </c>
      <c r="C5837" s="4" t="s">
        <v>7</v>
      </c>
      <c r="D5837" s="100">
        <v>2488</v>
      </c>
      <c r="E5837" s="100">
        <v>157</v>
      </c>
      <c r="F5837" s="2">
        <v>0</v>
      </c>
      <c r="G5837" s="100">
        <v>0</v>
      </c>
    </row>
    <row r="5838" spans="1:7" ht="13.5" customHeight="1" x14ac:dyDescent="0.2">
      <c r="A5838" s="100">
        <v>5838</v>
      </c>
      <c r="B5838" s="100">
        <v>5886</v>
      </c>
      <c r="C5838" s="4" t="s">
        <v>7</v>
      </c>
      <c r="D5838" s="100">
        <v>2489</v>
      </c>
      <c r="E5838" s="100">
        <v>157</v>
      </c>
      <c r="F5838" s="2">
        <v>0</v>
      </c>
      <c r="G5838" s="100">
        <v>0</v>
      </c>
    </row>
    <row r="5839" spans="1:7" ht="13.5" customHeight="1" x14ac:dyDescent="0.2">
      <c r="A5839" s="100">
        <v>5839</v>
      </c>
      <c r="B5839" s="100">
        <v>5887</v>
      </c>
      <c r="C5839" s="4" t="s">
        <v>7</v>
      </c>
      <c r="D5839" s="100">
        <v>2490</v>
      </c>
      <c r="E5839" s="100">
        <v>157</v>
      </c>
      <c r="F5839" s="2">
        <v>0</v>
      </c>
      <c r="G5839" s="100">
        <v>0</v>
      </c>
    </row>
    <row r="5840" spans="1:7" ht="13.5" customHeight="1" x14ac:dyDescent="0.2">
      <c r="A5840" s="100">
        <v>5840</v>
      </c>
      <c r="B5840" s="100">
        <v>5888</v>
      </c>
      <c r="C5840" s="4" t="s">
        <v>7</v>
      </c>
      <c r="D5840" s="100">
        <v>2491</v>
      </c>
      <c r="E5840" s="100">
        <v>157</v>
      </c>
      <c r="F5840" s="2">
        <v>0</v>
      </c>
      <c r="G5840" s="100">
        <v>0</v>
      </c>
    </row>
    <row r="5841" spans="1:7" ht="13.5" customHeight="1" x14ac:dyDescent="0.2">
      <c r="A5841" s="100">
        <v>5841</v>
      </c>
      <c r="B5841" s="100">
        <v>5889</v>
      </c>
      <c r="C5841" s="4" t="s">
        <v>7</v>
      </c>
      <c r="D5841" s="100">
        <v>2492</v>
      </c>
      <c r="E5841" s="100">
        <v>157</v>
      </c>
      <c r="F5841" s="2">
        <v>0</v>
      </c>
      <c r="G5841" s="100">
        <v>0</v>
      </c>
    </row>
    <row r="5842" spans="1:7" ht="13.5" customHeight="1" x14ac:dyDescent="0.2">
      <c r="A5842" s="100">
        <v>5842</v>
      </c>
      <c r="B5842" s="100">
        <v>5890</v>
      </c>
      <c r="C5842" s="4" t="s">
        <v>7</v>
      </c>
      <c r="D5842" s="100">
        <v>2493</v>
      </c>
      <c r="E5842" s="100">
        <v>157</v>
      </c>
      <c r="F5842" s="2">
        <v>0</v>
      </c>
      <c r="G5842" s="100">
        <v>0</v>
      </c>
    </row>
    <row r="5843" spans="1:7" ht="13.5" customHeight="1" x14ac:dyDescent="0.2">
      <c r="A5843" s="100">
        <v>5843</v>
      </c>
      <c r="B5843" s="100">
        <v>5891</v>
      </c>
      <c r="C5843" s="4" t="s">
        <v>7</v>
      </c>
      <c r="D5843" s="100">
        <v>2494</v>
      </c>
      <c r="E5843" s="100">
        <v>157</v>
      </c>
      <c r="F5843" s="2">
        <v>0</v>
      </c>
      <c r="G5843" s="100">
        <v>0</v>
      </c>
    </row>
    <row r="5844" spans="1:7" ht="13.5" customHeight="1" x14ac:dyDescent="0.2">
      <c r="A5844" s="100">
        <v>5844</v>
      </c>
      <c r="B5844" s="100">
        <v>5892</v>
      </c>
      <c r="C5844" s="4" t="s">
        <v>7</v>
      </c>
      <c r="D5844" s="100">
        <v>2495</v>
      </c>
      <c r="E5844" s="100">
        <v>157</v>
      </c>
      <c r="F5844" s="2">
        <v>0</v>
      </c>
      <c r="G5844" s="100">
        <v>0</v>
      </c>
    </row>
    <row r="5845" spans="1:7" ht="13.5" customHeight="1" x14ac:dyDescent="0.2">
      <c r="A5845" s="100">
        <v>5845</v>
      </c>
      <c r="B5845" s="100">
        <v>5893</v>
      </c>
      <c r="C5845" s="4" t="s">
        <v>7</v>
      </c>
      <c r="D5845" s="100">
        <v>2496</v>
      </c>
      <c r="E5845" s="100">
        <v>157</v>
      </c>
      <c r="F5845" s="2">
        <v>0</v>
      </c>
      <c r="G5845" s="100">
        <v>0</v>
      </c>
    </row>
    <row r="5846" spans="1:7" ht="13.5" customHeight="1" x14ac:dyDescent="0.2">
      <c r="A5846" s="100">
        <v>5846</v>
      </c>
      <c r="B5846" s="100">
        <v>5894</v>
      </c>
      <c r="C5846" s="4" t="s">
        <v>7</v>
      </c>
      <c r="D5846" s="100">
        <v>2497</v>
      </c>
      <c r="E5846" s="100">
        <v>157</v>
      </c>
      <c r="F5846" s="2">
        <v>0</v>
      </c>
      <c r="G5846" s="100">
        <v>0</v>
      </c>
    </row>
    <row r="5847" spans="1:7" ht="13.5" customHeight="1" x14ac:dyDescent="0.2">
      <c r="A5847" s="100">
        <v>5847</v>
      </c>
      <c r="B5847" s="100">
        <v>5895</v>
      </c>
      <c r="C5847" s="4" t="s">
        <v>7</v>
      </c>
      <c r="D5847" s="100">
        <v>2498</v>
      </c>
      <c r="E5847" s="100">
        <v>157</v>
      </c>
      <c r="F5847" s="2">
        <v>0</v>
      </c>
      <c r="G5847" s="100">
        <v>0</v>
      </c>
    </row>
    <row r="5848" spans="1:7" ht="13.5" customHeight="1" x14ac:dyDescent="0.2">
      <c r="A5848" s="100">
        <v>5848</v>
      </c>
      <c r="B5848" s="100">
        <v>5896</v>
      </c>
      <c r="C5848" s="4" t="s">
        <v>7</v>
      </c>
      <c r="D5848" s="100">
        <v>2499</v>
      </c>
      <c r="E5848" s="100">
        <v>157</v>
      </c>
      <c r="F5848" s="2">
        <v>0</v>
      </c>
      <c r="G5848" s="100">
        <v>0</v>
      </c>
    </row>
    <row r="5849" spans="1:7" ht="13.5" customHeight="1" x14ac:dyDescent="0.2">
      <c r="A5849" s="100">
        <v>5849</v>
      </c>
      <c r="B5849" s="100">
        <v>5897</v>
      </c>
      <c r="C5849" s="4" t="s">
        <v>7</v>
      </c>
      <c r="D5849" s="100">
        <v>2500</v>
      </c>
      <c r="E5849" s="100">
        <v>157</v>
      </c>
      <c r="F5849" s="2">
        <v>0</v>
      </c>
      <c r="G5849" s="100">
        <v>0</v>
      </c>
    </row>
    <row r="5850" spans="1:7" ht="13.5" customHeight="1" x14ac:dyDescent="0.2">
      <c r="A5850" s="100">
        <v>5850</v>
      </c>
      <c r="B5850" s="100">
        <v>5898</v>
      </c>
      <c r="C5850" s="4" t="s">
        <v>7</v>
      </c>
      <c r="D5850" s="100">
        <v>2501</v>
      </c>
      <c r="E5850" s="100">
        <v>157</v>
      </c>
      <c r="F5850" s="2">
        <v>0</v>
      </c>
      <c r="G5850" s="100">
        <v>0</v>
      </c>
    </row>
    <row r="5851" spans="1:7" ht="13.5" customHeight="1" x14ac:dyDescent="0.2">
      <c r="A5851" s="100">
        <v>5851</v>
      </c>
      <c r="B5851" s="100">
        <v>5899</v>
      </c>
      <c r="C5851" s="4" t="s">
        <v>7</v>
      </c>
      <c r="D5851" s="100">
        <v>2502</v>
      </c>
      <c r="E5851" s="100">
        <v>157</v>
      </c>
      <c r="F5851" s="2">
        <v>0</v>
      </c>
      <c r="G5851" s="100">
        <v>0</v>
      </c>
    </row>
    <row r="5852" spans="1:7" ht="13.5" customHeight="1" x14ac:dyDescent="0.2">
      <c r="A5852" s="100">
        <v>5852</v>
      </c>
      <c r="B5852" s="100">
        <v>5900</v>
      </c>
      <c r="C5852" s="4" t="s">
        <v>7</v>
      </c>
      <c r="D5852" s="100">
        <v>2503</v>
      </c>
      <c r="E5852" s="100">
        <v>157</v>
      </c>
      <c r="F5852" s="2">
        <v>0</v>
      </c>
      <c r="G5852" s="100">
        <v>0</v>
      </c>
    </row>
    <row r="5853" spans="1:7" ht="13.5" customHeight="1" x14ac:dyDescent="0.2">
      <c r="A5853" s="100">
        <v>5853</v>
      </c>
      <c r="B5853" s="100">
        <v>5901</v>
      </c>
      <c r="C5853" s="4" t="s">
        <v>7</v>
      </c>
      <c r="D5853" s="100">
        <v>2504</v>
      </c>
      <c r="E5853" s="100">
        <v>157</v>
      </c>
      <c r="F5853" s="2">
        <v>0</v>
      </c>
      <c r="G5853" s="100">
        <v>0</v>
      </c>
    </row>
    <row r="5854" spans="1:7" ht="13.5" customHeight="1" x14ac:dyDescent="0.2">
      <c r="A5854" s="100">
        <v>5854</v>
      </c>
      <c r="B5854" s="100">
        <v>5902</v>
      </c>
      <c r="C5854" s="4" t="s">
        <v>7</v>
      </c>
      <c r="D5854" s="100">
        <v>2505</v>
      </c>
      <c r="E5854" s="100">
        <v>157</v>
      </c>
      <c r="F5854" s="2">
        <v>0</v>
      </c>
      <c r="G5854" s="100">
        <v>0</v>
      </c>
    </row>
    <row r="5855" spans="1:7" ht="13.5" customHeight="1" x14ac:dyDescent="0.2">
      <c r="A5855" s="100">
        <v>5855</v>
      </c>
      <c r="B5855" s="100">
        <v>5903</v>
      </c>
      <c r="C5855" s="4" t="s">
        <v>7</v>
      </c>
      <c r="D5855" s="100">
        <v>2506</v>
      </c>
      <c r="E5855" s="100">
        <v>157</v>
      </c>
      <c r="F5855" s="2">
        <v>0</v>
      </c>
      <c r="G5855" s="100">
        <v>0</v>
      </c>
    </row>
    <row r="5856" spans="1:7" ht="13.5" customHeight="1" x14ac:dyDescent="0.2">
      <c r="A5856" s="100">
        <v>5856</v>
      </c>
      <c r="B5856" s="100">
        <v>5904</v>
      </c>
      <c r="C5856" s="4" t="s">
        <v>7</v>
      </c>
      <c r="D5856" s="100">
        <v>2507</v>
      </c>
      <c r="E5856" s="100">
        <v>157</v>
      </c>
      <c r="F5856" s="2">
        <v>0</v>
      </c>
      <c r="G5856" s="100">
        <v>0</v>
      </c>
    </row>
    <row r="5857" spans="1:7" ht="13.5" customHeight="1" x14ac:dyDescent="0.2">
      <c r="A5857" s="100">
        <v>5857</v>
      </c>
      <c r="B5857" s="100">
        <v>5905</v>
      </c>
      <c r="C5857" s="4" t="s">
        <v>7</v>
      </c>
      <c r="D5857" s="100">
        <v>2509</v>
      </c>
      <c r="E5857" s="100">
        <v>157</v>
      </c>
      <c r="F5857" s="2">
        <v>0</v>
      </c>
      <c r="G5857" s="100">
        <v>0</v>
      </c>
    </row>
    <row r="5858" spans="1:7" ht="13.5" customHeight="1" x14ac:dyDescent="0.2">
      <c r="A5858" s="100">
        <v>5858</v>
      </c>
      <c r="B5858" s="100">
        <v>5906</v>
      </c>
      <c r="C5858" s="4" t="s">
        <v>7</v>
      </c>
      <c r="D5858" s="100">
        <v>2510</v>
      </c>
      <c r="E5858" s="100">
        <v>157</v>
      </c>
      <c r="F5858" s="2">
        <v>0</v>
      </c>
      <c r="G5858" s="100">
        <v>0</v>
      </c>
    </row>
    <row r="5859" spans="1:7" ht="13.5" customHeight="1" x14ac:dyDescent="0.2">
      <c r="A5859" s="100">
        <v>5859</v>
      </c>
      <c r="B5859" s="100">
        <v>5907</v>
      </c>
      <c r="C5859" s="4" t="s">
        <v>7</v>
      </c>
      <c r="D5859" s="100">
        <v>2511</v>
      </c>
      <c r="E5859" s="100">
        <v>157</v>
      </c>
      <c r="F5859" s="2">
        <v>0</v>
      </c>
      <c r="G5859" s="100">
        <v>0</v>
      </c>
    </row>
    <row r="5860" spans="1:7" ht="13.5" customHeight="1" x14ac:dyDescent="0.2">
      <c r="A5860" s="100">
        <v>5860</v>
      </c>
      <c r="B5860" s="100">
        <v>5908</v>
      </c>
      <c r="C5860" s="4" t="s">
        <v>7</v>
      </c>
      <c r="D5860" s="100">
        <v>2512</v>
      </c>
      <c r="E5860" s="100">
        <v>157</v>
      </c>
      <c r="F5860" s="2">
        <v>0</v>
      </c>
      <c r="G5860" s="100">
        <v>0</v>
      </c>
    </row>
    <row r="5861" spans="1:7" ht="13.5" customHeight="1" x14ac:dyDescent="0.2">
      <c r="A5861" s="100">
        <v>5861</v>
      </c>
      <c r="B5861" s="100">
        <v>5909</v>
      </c>
      <c r="C5861" s="4" t="s">
        <v>7</v>
      </c>
      <c r="D5861" s="100">
        <v>2513</v>
      </c>
      <c r="E5861" s="100">
        <v>157</v>
      </c>
      <c r="F5861" s="2">
        <v>0</v>
      </c>
      <c r="G5861" s="100">
        <v>0</v>
      </c>
    </row>
    <row r="5862" spans="1:7" ht="13.5" customHeight="1" x14ac:dyDescent="0.2">
      <c r="A5862" s="100">
        <v>5862</v>
      </c>
      <c r="B5862" s="100">
        <v>5910</v>
      </c>
      <c r="C5862" s="4" t="s">
        <v>7</v>
      </c>
      <c r="D5862" s="100">
        <v>2514</v>
      </c>
      <c r="E5862" s="100">
        <v>157</v>
      </c>
      <c r="F5862" s="2">
        <v>0</v>
      </c>
      <c r="G5862" s="100">
        <v>0</v>
      </c>
    </row>
    <row r="5863" spans="1:7" ht="13.5" customHeight="1" x14ac:dyDescent="0.2">
      <c r="A5863" s="100">
        <v>5863</v>
      </c>
      <c r="B5863" s="100">
        <v>5911</v>
      </c>
      <c r="C5863" s="4" t="s">
        <v>7</v>
      </c>
      <c r="D5863" s="100">
        <v>2515</v>
      </c>
      <c r="E5863" s="100">
        <v>157</v>
      </c>
      <c r="F5863" s="2">
        <v>0</v>
      </c>
      <c r="G5863" s="100">
        <v>0</v>
      </c>
    </row>
    <row r="5864" spans="1:7" ht="13.5" customHeight="1" x14ac:dyDescent="0.2">
      <c r="A5864" s="100">
        <v>5864</v>
      </c>
      <c r="B5864" s="100">
        <v>5912</v>
      </c>
      <c r="C5864" s="4" t="s">
        <v>7</v>
      </c>
      <c r="D5864" s="100">
        <v>2516</v>
      </c>
      <c r="E5864" s="100">
        <v>157</v>
      </c>
      <c r="F5864" s="2">
        <v>0</v>
      </c>
      <c r="G5864" s="100">
        <v>0</v>
      </c>
    </row>
    <row r="5865" spans="1:7" ht="13.5" customHeight="1" x14ac:dyDescent="0.2">
      <c r="A5865" s="100">
        <v>5865</v>
      </c>
      <c r="B5865" s="100">
        <v>5913</v>
      </c>
      <c r="C5865" s="4" t="s">
        <v>7</v>
      </c>
      <c r="D5865" s="100">
        <v>2517</v>
      </c>
      <c r="E5865" s="100">
        <v>157</v>
      </c>
      <c r="F5865" s="2">
        <v>0</v>
      </c>
      <c r="G5865" s="100">
        <v>0</v>
      </c>
    </row>
    <row r="5866" spans="1:7" ht="13.5" customHeight="1" x14ac:dyDescent="0.2">
      <c r="A5866" s="100">
        <v>5866</v>
      </c>
      <c r="B5866" s="100">
        <v>5914</v>
      </c>
      <c r="C5866" s="4" t="s">
        <v>7</v>
      </c>
      <c r="D5866" s="100">
        <v>2519</v>
      </c>
      <c r="E5866" s="100">
        <v>157</v>
      </c>
      <c r="F5866" s="2">
        <v>0</v>
      </c>
      <c r="G5866" s="100">
        <v>0</v>
      </c>
    </row>
    <row r="5867" spans="1:7" ht="13.5" customHeight="1" x14ac:dyDescent="0.2">
      <c r="A5867" s="100">
        <v>5867</v>
      </c>
      <c r="B5867" s="100">
        <v>5915</v>
      </c>
      <c r="C5867" s="4" t="s">
        <v>7</v>
      </c>
      <c r="D5867" s="100">
        <v>2522</v>
      </c>
      <c r="E5867" s="100">
        <v>157</v>
      </c>
      <c r="F5867" s="2">
        <v>0</v>
      </c>
      <c r="G5867" s="100">
        <v>0</v>
      </c>
    </row>
    <row r="5868" spans="1:7" ht="13.5" customHeight="1" x14ac:dyDescent="0.2">
      <c r="A5868" s="100">
        <v>5868</v>
      </c>
      <c r="B5868" s="100">
        <v>5916</v>
      </c>
      <c r="C5868" s="4" t="s">
        <v>7</v>
      </c>
      <c r="D5868" s="100">
        <v>2523</v>
      </c>
      <c r="E5868" s="100">
        <v>157</v>
      </c>
      <c r="F5868" s="2">
        <v>0</v>
      </c>
      <c r="G5868" s="100">
        <v>0</v>
      </c>
    </row>
    <row r="5869" spans="1:7" ht="13.5" customHeight="1" x14ac:dyDescent="0.2">
      <c r="A5869" s="100">
        <v>5869</v>
      </c>
      <c r="B5869" s="100">
        <v>5917</v>
      </c>
      <c r="C5869" s="4" t="s">
        <v>7</v>
      </c>
      <c r="D5869" s="100">
        <v>2524</v>
      </c>
      <c r="E5869" s="100">
        <v>157</v>
      </c>
      <c r="F5869" s="2">
        <v>0</v>
      </c>
      <c r="G5869" s="100">
        <v>0</v>
      </c>
    </row>
    <row r="5870" spans="1:7" ht="13.5" customHeight="1" x14ac:dyDescent="0.2">
      <c r="A5870" s="100">
        <v>5870</v>
      </c>
      <c r="B5870" s="100">
        <v>5918</v>
      </c>
      <c r="C5870" s="4" t="s">
        <v>7</v>
      </c>
      <c r="D5870" s="100">
        <v>2525</v>
      </c>
      <c r="E5870" s="100">
        <v>157</v>
      </c>
      <c r="F5870" s="2">
        <v>0</v>
      </c>
      <c r="G5870" s="100">
        <v>0</v>
      </c>
    </row>
    <row r="5871" spans="1:7" ht="13.5" customHeight="1" x14ac:dyDescent="0.2">
      <c r="A5871" s="100">
        <v>5871</v>
      </c>
      <c r="B5871" s="100">
        <v>5919</v>
      </c>
      <c r="C5871" s="4" t="s">
        <v>7</v>
      </c>
      <c r="D5871" s="100">
        <v>2526</v>
      </c>
      <c r="E5871" s="100">
        <v>157</v>
      </c>
      <c r="F5871" s="2">
        <v>0</v>
      </c>
      <c r="G5871" s="100">
        <v>0</v>
      </c>
    </row>
    <row r="5872" spans="1:7" ht="13.5" customHeight="1" x14ac:dyDescent="0.2">
      <c r="A5872" s="100">
        <v>5872</v>
      </c>
      <c r="B5872" s="100">
        <v>5920</v>
      </c>
      <c r="C5872" s="4" t="s">
        <v>7</v>
      </c>
      <c r="D5872" s="100">
        <v>2527</v>
      </c>
      <c r="E5872" s="100">
        <v>157</v>
      </c>
      <c r="F5872" s="2">
        <v>0</v>
      </c>
      <c r="G5872" s="100">
        <v>0</v>
      </c>
    </row>
    <row r="5873" spans="1:7" ht="13.5" customHeight="1" x14ac:dyDescent="0.2">
      <c r="A5873" s="100">
        <v>5873</v>
      </c>
      <c r="B5873" s="100">
        <v>5921</v>
      </c>
      <c r="C5873" s="4" t="s">
        <v>7</v>
      </c>
      <c r="D5873" s="100">
        <v>2528</v>
      </c>
      <c r="E5873" s="100">
        <v>157</v>
      </c>
      <c r="F5873" s="2">
        <v>0</v>
      </c>
      <c r="G5873" s="100">
        <v>0</v>
      </c>
    </row>
    <row r="5874" spans="1:7" ht="13.5" customHeight="1" x14ac:dyDescent="0.2">
      <c r="A5874" s="100">
        <v>5874</v>
      </c>
      <c r="B5874" s="100">
        <v>5922</v>
      </c>
      <c r="C5874" s="4" t="s">
        <v>7</v>
      </c>
      <c r="D5874" s="100">
        <v>2529</v>
      </c>
      <c r="E5874" s="100">
        <v>157</v>
      </c>
      <c r="F5874" s="2">
        <v>0</v>
      </c>
      <c r="G5874" s="100">
        <v>0</v>
      </c>
    </row>
    <row r="5875" spans="1:7" ht="13.5" customHeight="1" x14ac:dyDescent="0.2">
      <c r="A5875" s="100">
        <v>5875</v>
      </c>
      <c r="B5875" s="100">
        <v>5923</v>
      </c>
      <c r="C5875" s="4" t="s">
        <v>7</v>
      </c>
      <c r="D5875" s="100">
        <v>2530</v>
      </c>
      <c r="E5875" s="100">
        <v>157</v>
      </c>
      <c r="F5875" s="2">
        <v>0</v>
      </c>
      <c r="G5875" s="100">
        <v>0</v>
      </c>
    </row>
    <row r="5876" spans="1:7" ht="13.5" customHeight="1" x14ac:dyDescent="0.2">
      <c r="A5876" s="100">
        <v>5876</v>
      </c>
      <c r="B5876" s="100">
        <v>5924</v>
      </c>
      <c r="C5876" s="4" t="s">
        <v>7</v>
      </c>
      <c r="D5876" s="100">
        <v>2531</v>
      </c>
      <c r="E5876" s="100">
        <v>157</v>
      </c>
      <c r="F5876" s="2">
        <v>0</v>
      </c>
      <c r="G5876" s="100">
        <v>0</v>
      </c>
    </row>
    <row r="5877" spans="1:7" ht="13.5" customHeight="1" x14ac:dyDescent="0.2">
      <c r="A5877" s="100">
        <v>5877</v>
      </c>
      <c r="B5877" s="100">
        <v>5925</v>
      </c>
      <c r="C5877" s="4" t="s">
        <v>7</v>
      </c>
      <c r="D5877" s="100">
        <v>2532</v>
      </c>
      <c r="E5877" s="100">
        <v>157</v>
      </c>
      <c r="F5877" s="2">
        <v>0</v>
      </c>
      <c r="G5877" s="100">
        <v>0</v>
      </c>
    </row>
    <row r="5878" spans="1:7" ht="13.5" customHeight="1" x14ac:dyDescent="0.2">
      <c r="A5878" s="100">
        <v>5878</v>
      </c>
      <c r="B5878" s="100">
        <v>5926</v>
      </c>
      <c r="C5878" s="4" t="s">
        <v>7</v>
      </c>
      <c r="D5878" s="100">
        <v>2533</v>
      </c>
      <c r="E5878" s="100">
        <v>157</v>
      </c>
      <c r="F5878" s="2">
        <v>0</v>
      </c>
      <c r="G5878" s="100">
        <v>0</v>
      </c>
    </row>
    <row r="5879" spans="1:7" ht="13.5" customHeight="1" x14ac:dyDescent="0.2">
      <c r="A5879" s="100">
        <v>5879</v>
      </c>
      <c r="B5879" s="100">
        <v>5927</v>
      </c>
      <c r="C5879" s="4" t="s">
        <v>7</v>
      </c>
      <c r="D5879" s="100">
        <v>2534</v>
      </c>
      <c r="E5879" s="100">
        <v>157</v>
      </c>
      <c r="F5879" s="2">
        <v>0</v>
      </c>
      <c r="G5879" s="100">
        <v>0</v>
      </c>
    </row>
    <row r="5880" spans="1:7" ht="13.5" customHeight="1" x14ac:dyDescent="0.2">
      <c r="A5880" s="100">
        <v>5880</v>
      </c>
      <c r="B5880" s="100">
        <v>5928</v>
      </c>
      <c r="C5880" s="4" t="s">
        <v>7</v>
      </c>
      <c r="D5880" s="100">
        <v>2535</v>
      </c>
      <c r="E5880" s="100">
        <v>157</v>
      </c>
      <c r="F5880" s="2">
        <v>0</v>
      </c>
      <c r="G5880" s="100">
        <v>0</v>
      </c>
    </row>
    <row r="5881" spans="1:7" ht="13.5" customHeight="1" x14ac:dyDescent="0.2">
      <c r="A5881" s="100">
        <v>5881</v>
      </c>
      <c r="B5881" s="100">
        <v>5929</v>
      </c>
      <c r="C5881" s="4" t="s">
        <v>7</v>
      </c>
      <c r="D5881" s="100">
        <v>2536</v>
      </c>
      <c r="E5881" s="100">
        <v>157</v>
      </c>
      <c r="F5881" s="2">
        <v>0</v>
      </c>
      <c r="G5881" s="100">
        <v>0</v>
      </c>
    </row>
    <row r="5882" spans="1:7" ht="13.5" customHeight="1" x14ac:dyDescent="0.2">
      <c r="A5882" s="100">
        <v>5882</v>
      </c>
      <c r="B5882" s="100">
        <v>5930</v>
      </c>
      <c r="C5882" s="4" t="s">
        <v>7</v>
      </c>
      <c r="D5882" s="100">
        <v>2537</v>
      </c>
      <c r="E5882" s="100">
        <v>157</v>
      </c>
      <c r="F5882" s="2">
        <v>0</v>
      </c>
      <c r="G5882" s="100">
        <v>0</v>
      </c>
    </row>
    <row r="5883" spans="1:7" ht="13.5" customHeight="1" x14ac:dyDescent="0.2">
      <c r="A5883" s="100">
        <v>5883</v>
      </c>
      <c r="B5883" s="100">
        <v>5931</v>
      </c>
      <c r="C5883" s="4" t="s">
        <v>7</v>
      </c>
      <c r="D5883" s="100">
        <v>2538</v>
      </c>
      <c r="E5883" s="100">
        <v>157</v>
      </c>
      <c r="F5883" s="2">
        <v>0</v>
      </c>
      <c r="G5883" s="100">
        <v>0</v>
      </c>
    </row>
    <row r="5884" spans="1:7" ht="13.5" customHeight="1" x14ac:dyDescent="0.2">
      <c r="A5884" s="100">
        <v>5884</v>
      </c>
      <c r="B5884" s="100">
        <v>5932</v>
      </c>
      <c r="C5884" s="4" t="s">
        <v>7</v>
      </c>
      <c r="D5884" s="100">
        <v>2539</v>
      </c>
      <c r="E5884" s="100">
        <v>157</v>
      </c>
      <c r="F5884" s="2">
        <v>0</v>
      </c>
      <c r="G5884" s="100">
        <v>0</v>
      </c>
    </row>
    <row r="5885" spans="1:7" ht="13.5" customHeight="1" x14ac:dyDescent="0.2">
      <c r="A5885" s="100">
        <v>5885</v>
      </c>
      <c r="B5885" s="100">
        <v>5933</v>
      </c>
      <c r="C5885" s="4" t="s">
        <v>7</v>
      </c>
      <c r="D5885" s="100">
        <v>2540</v>
      </c>
      <c r="E5885" s="100">
        <v>157</v>
      </c>
      <c r="F5885" s="2">
        <v>0</v>
      </c>
      <c r="G5885" s="100">
        <v>0</v>
      </c>
    </row>
    <row r="5886" spans="1:7" ht="13.5" customHeight="1" x14ac:dyDescent="0.2">
      <c r="A5886" s="100">
        <v>5886</v>
      </c>
      <c r="B5886" s="100">
        <v>5934</v>
      </c>
      <c r="C5886" s="4" t="s">
        <v>7</v>
      </c>
      <c r="D5886" s="100">
        <v>2541</v>
      </c>
      <c r="E5886" s="100">
        <v>157</v>
      </c>
      <c r="F5886" s="2">
        <v>0</v>
      </c>
      <c r="G5886" s="100">
        <v>0</v>
      </c>
    </row>
    <row r="5887" spans="1:7" ht="13.5" customHeight="1" x14ac:dyDescent="0.2">
      <c r="A5887" s="100">
        <v>5887</v>
      </c>
      <c r="B5887" s="100">
        <v>5935</v>
      </c>
      <c r="C5887" s="4" t="s">
        <v>7</v>
      </c>
      <c r="D5887" s="100">
        <v>2612</v>
      </c>
      <c r="E5887" s="100">
        <v>157</v>
      </c>
      <c r="F5887" s="2">
        <v>0</v>
      </c>
      <c r="G5887" s="100">
        <v>0</v>
      </c>
    </row>
    <row r="5888" spans="1:7" ht="13.5" customHeight="1" x14ac:dyDescent="0.2">
      <c r="A5888" s="100">
        <v>5888</v>
      </c>
      <c r="B5888" s="100">
        <v>5936</v>
      </c>
      <c r="C5888" s="4" t="s">
        <v>7</v>
      </c>
      <c r="D5888" s="100">
        <v>2543</v>
      </c>
      <c r="E5888" s="100">
        <v>157</v>
      </c>
      <c r="F5888" s="2">
        <v>0</v>
      </c>
      <c r="G5888" s="100">
        <v>0</v>
      </c>
    </row>
    <row r="5889" spans="1:7" ht="13.5" customHeight="1" x14ac:dyDescent="0.2">
      <c r="A5889" s="100">
        <v>5889</v>
      </c>
      <c r="B5889" s="100">
        <v>5937</v>
      </c>
      <c r="C5889" s="4" t="s">
        <v>7</v>
      </c>
      <c r="D5889" s="100">
        <v>2544</v>
      </c>
      <c r="E5889" s="100">
        <v>157</v>
      </c>
      <c r="F5889" s="2">
        <v>0</v>
      </c>
      <c r="G5889" s="100">
        <v>0</v>
      </c>
    </row>
    <row r="5890" spans="1:7" ht="13.5" customHeight="1" x14ac:dyDescent="0.2">
      <c r="A5890" s="100">
        <v>5890</v>
      </c>
      <c r="B5890" s="100">
        <v>5938</v>
      </c>
      <c r="C5890" s="4"/>
      <c r="D5890" s="100">
        <v>1</v>
      </c>
      <c r="E5890" s="100">
        <v>255</v>
      </c>
      <c r="F5890" s="2">
        <v>0</v>
      </c>
      <c r="G5890" s="100">
        <v>0</v>
      </c>
    </row>
    <row r="5891" spans="1:7" ht="13.5" customHeight="1" x14ac:dyDescent="0.2">
      <c r="A5891" s="100">
        <v>5891</v>
      </c>
      <c r="B5891" s="100">
        <v>5939</v>
      </c>
      <c r="C5891" s="4" t="s">
        <v>7</v>
      </c>
      <c r="D5891" s="100">
        <v>2396</v>
      </c>
      <c r="E5891" s="100">
        <v>157</v>
      </c>
      <c r="F5891" s="2">
        <v>0</v>
      </c>
      <c r="G5891" s="100">
        <v>0</v>
      </c>
    </row>
    <row r="5892" spans="1:7" ht="13.5" customHeight="1" x14ac:dyDescent="0.2">
      <c r="A5892" s="100">
        <v>5892</v>
      </c>
      <c r="B5892" s="100">
        <v>5940</v>
      </c>
      <c r="C5892" s="4" t="s">
        <v>7</v>
      </c>
      <c r="D5892" s="100">
        <v>2397</v>
      </c>
      <c r="E5892" s="100">
        <v>157</v>
      </c>
      <c r="F5892" s="2">
        <v>0</v>
      </c>
      <c r="G5892" s="100">
        <v>0</v>
      </c>
    </row>
    <row r="5893" spans="1:7" ht="13.5" customHeight="1" x14ac:dyDescent="0.2">
      <c r="A5893" s="100">
        <v>5893</v>
      </c>
      <c r="B5893" s="100">
        <v>5941</v>
      </c>
      <c r="C5893" s="4" t="s">
        <v>7</v>
      </c>
      <c r="D5893" s="100">
        <v>2398</v>
      </c>
      <c r="E5893" s="100">
        <v>157</v>
      </c>
      <c r="F5893" s="2">
        <v>0</v>
      </c>
      <c r="G5893" s="100">
        <v>0</v>
      </c>
    </row>
    <row r="5894" spans="1:7" ht="13.5" customHeight="1" x14ac:dyDescent="0.2">
      <c r="A5894" s="100">
        <v>5894</v>
      </c>
      <c r="B5894" s="100">
        <v>5942</v>
      </c>
      <c r="C5894" s="4" t="s">
        <v>7</v>
      </c>
      <c r="D5894" s="100">
        <v>2399</v>
      </c>
      <c r="E5894" s="100">
        <v>157</v>
      </c>
      <c r="F5894" s="2">
        <v>0</v>
      </c>
      <c r="G5894" s="100">
        <v>0</v>
      </c>
    </row>
    <row r="5895" spans="1:7" ht="13.5" customHeight="1" x14ac:dyDescent="0.2">
      <c r="A5895" s="100">
        <v>5895</v>
      </c>
      <c r="B5895" s="100">
        <v>5943</v>
      </c>
      <c r="C5895" s="4" t="s">
        <v>7</v>
      </c>
      <c r="D5895" s="100">
        <v>2400</v>
      </c>
      <c r="E5895" s="100">
        <v>157</v>
      </c>
      <c r="F5895" s="2">
        <v>0</v>
      </c>
      <c r="G5895" s="100">
        <v>0</v>
      </c>
    </row>
    <row r="5896" spans="1:7" ht="13.5" customHeight="1" x14ac:dyDescent="0.2">
      <c r="A5896" s="100">
        <v>5896</v>
      </c>
      <c r="B5896" s="100">
        <v>5944</v>
      </c>
      <c r="C5896" s="4" t="s">
        <v>7</v>
      </c>
      <c r="D5896" s="100">
        <v>2402</v>
      </c>
      <c r="E5896" s="100">
        <v>157</v>
      </c>
      <c r="F5896" s="2">
        <v>0</v>
      </c>
      <c r="G5896" s="100">
        <v>0</v>
      </c>
    </row>
    <row r="5897" spans="1:7" ht="13.5" customHeight="1" x14ac:dyDescent="0.2">
      <c r="A5897" s="100">
        <v>5897</v>
      </c>
      <c r="B5897" s="100">
        <v>5945</v>
      </c>
      <c r="C5897" s="4" t="s">
        <v>7</v>
      </c>
      <c r="D5897" s="100">
        <v>2403</v>
      </c>
      <c r="E5897" s="100">
        <v>157</v>
      </c>
      <c r="F5897" s="2">
        <v>0</v>
      </c>
      <c r="G5897" s="100">
        <v>0</v>
      </c>
    </row>
    <row r="5898" spans="1:7" ht="13.5" customHeight="1" x14ac:dyDescent="0.2">
      <c r="A5898" s="100">
        <v>5898</v>
      </c>
      <c r="B5898" s="100">
        <v>5946</v>
      </c>
      <c r="C5898" s="4" t="s">
        <v>7</v>
      </c>
      <c r="D5898" s="100">
        <v>2404</v>
      </c>
      <c r="E5898" s="100">
        <v>157</v>
      </c>
      <c r="F5898" s="2">
        <v>0</v>
      </c>
      <c r="G5898" s="100">
        <v>0</v>
      </c>
    </row>
    <row r="5899" spans="1:7" ht="13.5" customHeight="1" x14ac:dyDescent="0.2">
      <c r="A5899" s="100">
        <v>5899</v>
      </c>
      <c r="B5899" s="100">
        <v>5947</v>
      </c>
      <c r="C5899" s="4" t="s">
        <v>7</v>
      </c>
      <c r="D5899" s="100">
        <v>2405</v>
      </c>
      <c r="E5899" s="100">
        <v>157</v>
      </c>
      <c r="F5899" s="2">
        <v>0</v>
      </c>
      <c r="G5899" s="100">
        <v>0</v>
      </c>
    </row>
    <row r="5900" spans="1:7" ht="13.5" customHeight="1" x14ac:dyDescent="0.2">
      <c r="A5900" s="100">
        <v>5900</v>
      </c>
      <c r="B5900" s="100">
        <v>5948</v>
      </c>
      <c r="C5900" s="4" t="s">
        <v>7</v>
      </c>
      <c r="D5900" s="100">
        <v>2406</v>
      </c>
      <c r="E5900" s="100">
        <v>157</v>
      </c>
      <c r="F5900" s="2">
        <v>0</v>
      </c>
      <c r="G5900" s="100">
        <v>0</v>
      </c>
    </row>
    <row r="5901" spans="1:7" ht="13.5" customHeight="1" x14ac:dyDescent="0.2">
      <c r="A5901" s="100">
        <v>5901</v>
      </c>
      <c r="B5901" s="100">
        <v>5949</v>
      </c>
      <c r="C5901" s="4" t="s">
        <v>7</v>
      </c>
      <c r="D5901" s="100">
        <v>2408</v>
      </c>
      <c r="E5901" s="100">
        <v>157</v>
      </c>
      <c r="F5901" s="2">
        <v>0</v>
      </c>
      <c r="G5901" s="100">
        <v>0</v>
      </c>
    </row>
    <row r="5902" spans="1:7" ht="13.5" customHeight="1" x14ac:dyDescent="0.2">
      <c r="A5902" s="100">
        <v>5902</v>
      </c>
      <c r="B5902" s="100">
        <v>5950</v>
      </c>
      <c r="C5902" s="4" t="s">
        <v>7</v>
      </c>
      <c r="D5902" s="100">
        <v>2409</v>
      </c>
      <c r="E5902" s="100">
        <v>157</v>
      </c>
      <c r="F5902" s="2">
        <v>0</v>
      </c>
      <c r="G5902" s="100">
        <v>0</v>
      </c>
    </row>
    <row r="5903" spans="1:7" ht="13.5" customHeight="1" x14ac:dyDescent="0.2">
      <c r="A5903" s="100">
        <v>5903</v>
      </c>
      <c r="B5903" s="100">
        <v>5951</v>
      </c>
      <c r="C5903" s="4" t="s">
        <v>7</v>
      </c>
      <c r="D5903" s="100">
        <v>2411</v>
      </c>
      <c r="E5903" s="100">
        <v>157</v>
      </c>
      <c r="F5903" s="2">
        <v>0</v>
      </c>
      <c r="G5903" s="100">
        <v>0</v>
      </c>
    </row>
    <row r="5904" spans="1:7" ht="13.5" customHeight="1" x14ac:dyDescent="0.2">
      <c r="A5904" s="100">
        <v>5904</v>
      </c>
      <c r="B5904" s="100">
        <v>5952</v>
      </c>
      <c r="C5904" s="4" t="s">
        <v>7</v>
      </c>
      <c r="D5904" s="100">
        <v>2412</v>
      </c>
      <c r="E5904" s="100">
        <v>157</v>
      </c>
      <c r="F5904" s="2">
        <v>0</v>
      </c>
      <c r="G5904" s="100">
        <v>0</v>
      </c>
    </row>
    <row r="5905" spans="1:7" ht="13.5" customHeight="1" x14ac:dyDescent="0.2">
      <c r="A5905" s="100">
        <v>5905</v>
      </c>
      <c r="B5905" s="100">
        <v>5953</v>
      </c>
      <c r="C5905" s="4" t="s">
        <v>7</v>
      </c>
      <c r="D5905" s="100">
        <v>2413</v>
      </c>
      <c r="E5905" s="100">
        <v>157</v>
      </c>
      <c r="F5905" s="2">
        <v>0</v>
      </c>
      <c r="G5905" s="100">
        <v>0</v>
      </c>
    </row>
    <row r="5906" spans="1:7" ht="13.5" customHeight="1" x14ac:dyDescent="0.2">
      <c r="A5906" s="100">
        <v>5906</v>
      </c>
      <c r="B5906" s="100">
        <v>5954</v>
      </c>
      <c r="C5906" s="4" t="s">
        <v>7</v>
      </c>
      <c r="D5906" s="100">
        <v>2418</v>
      </c>
      <c r="E5906" s="100">
        <v>157</v>
      </c>
      <c r="F5906" s="2">
        <v>0</v>
      </c>
      <c r="G5906" s="100">
        <v>0</v>
      </c>
    </row>
    <row r="5907" spans="1:7" ht="13.5" customHeight="1" x14ac:dyDescent="0.2">
      <c r="A5907" s="100">
        <v>5907</v>
      </c>
      <c r="B5907" s="100">
        <v>5955</v>
      </c>
      <c r="C5907" s="4" t="s">
        <v>7</v>
      </c>
      <c r="D5907" s="100">
        <v>2419</v>
      </c>
      <c r="E5907" s="100">
        <v>157</v>
      </c>
      <c r="F5907" s="2">
        <v>0</v>
      </c>
      <c r="G5907" s="100">
        <v>0</v>
      </c>
    </row>
    <row r="5908" spans="1:7" ht="13.5" customHeight="1" x14ac:dyDescent="0.2">
      <c r="A5908" s="100">
        <v>5908</v>
      </c>
      <c r="B5908" s="100">
        <v>5956</v>
      </c>
      <c r="C5908" s="4" t="s">
        <v>7</v>
      </c>
      <c r="D5908" s="100">
        <v>2420</v>
      </c>
      <c r="E5908" s="100">
        <v>157</v>
      </c>
      <c r="F5908" s="2">
        <v>0</v>
      </c>
      <c r="G5908" s="100">
        <v>0</v>
      </c>
    </row>
    <row r="5909" spans="1:7" ht="13.5" customHeight="1" x14ac:dyDescent="0.2">
      <c r="A5909" s="100">
        <v>5909</v>
      </c>
      <c r="B5909" s="100">
        <v>5957</v>
      </c>
      <c r="C5909" s="4" t="s">
        <v>7</v>
      </c>
      <c r="D5909" s="100">
        <v>2421</v>
      </c>
      <c r="E5909" s="100">
        <v>157</v>
      </c>
      <c r="F5909" s="2">
        <v>0</v>
      </c>
      <c r="G5909" s="100">
        <v>0</v>
      </c>
    </row>
    <row r="5910" spans="1:7" ht="13.5" customHeight="1" x14ac:dyDescent="0.2">
      <c r="A5910" s="100">
        <v>5910</v>
      </c>
      <c r="B5910" s="100">
        <v>5958</v>
      </c>
      <c r="C5910" s="4" t="s">
        <v>7</v>
      </c>
      <c r="D5910" s="100">
        <v>2422</v>
      </c>
      <c r="E5910" s="100">
        <v>157</v>
      </c>
      <c r="F5910" s="2">
        <v>0</v>
      </c>
      <c r="G5910" s="100">
        <v>0</v>
      </c>
    </row>
    <row r="5911" spans="1:7" ht="13.5" customHeight="1" x14ac:dyDescent="0.2">
      <c r="A5911" s="100">
        <v>5911</v>
      </c>
      <c r="B5911" s="100">
        <v>5959</v>
      </c>
      <c r="C5911" s="4" t="s">
        <v>7</v>
      </c>
      <c r="D5911" s="100">
        <v>2425</v>
      </c>
      <c r="E5911" s="100">
        <v>157</v>
      </c>
      <c r="F5911" s="2">
        <v>0</v>
      </c>
      <c r="G5911" s="100">
        <v>0</v>
      </c>
    </row>
    <row r="5912" spans="1:7" ht="13.5" customHeight="1" x14ac:dyDescent="0.2">
      <c r="A5912" s="100">
        <v>5912</v>
      </c>
      <c r="B5912" s="100">
        <v>5960</v>
      </c>
      <c r="C5912" s="4" t="s">
        <v>7</v>
      </c>
      <c r="D5912" s="100">
        <v>2426</v>
      </c>
      <c r="E5912" s="100">
        <v>157</v>
      </c>
      <c r="F5912" s="2">
        <v>0</v>
      </c>
      <c r="G5912" s="100">
        <v>0</v>
      </c>
    </row>
    <row r="5913" spans="1:7" ht="13.5" customHeight="1" x14ac:dyDescent="0.2">
      <c r="A5913" s="100">
        <v>5913</v>
      </c>
      <c r="B5913" s="100">
        <v>5961</v>
      </c>
      <c r="C5913" s="4" t="s">
        <v>7</v>
      </c>
      <c r="D5913" s="100">
        <v>2427</v>
      </c>
      <c r="E5913" s="100">
        <v>157</v>
      </c>
      <c r="F5913" s="2">
        <v>0</v>
      </c>
      <c r="G5913" s="100">
        <v>0</v>
      </c>
    </row>
    <row r="5914" spans="1:7" ht="13.5" customHeight="1" x14ac:dyDescent="0.2">
      <c r="A5914" s="100">
        <v>5914</v>
      </c>
      <c r="B5914" s="100">
        <v>5962</v>
      </c>
      <c r="C5914" s="4" t="s">
        <v>7</v>
      </c>
      <c r="D5914" s="100">
        <v>2428</v>
      </c>
      <c r="E5914" s="100">
        <v>157</v>
      </c>
      <c r="F5914" s="2">
        <v>0</v>
      </c>
      <c r="G5914" s="100">
        <v>0</v>
      </c>
    </row>
    <row r="5915" spans="1:7" ht="13.5" customHeight="1" x14ac:dyDescent="0.2">
      <c r="A5915" s="100">
        <v>5915</v>
      </c>
      <c r="B5915" s="100">
        <v>5963</v>
      </c>
      <c r="C5915" s="4" t="s">
        <v>7</v>
      </c>
      <c r="D5915" s="100">
        <v>2430</v>
      </c>
      <c r="E5915" s="100">
        <v>157</v>
      </c>
      <c r="F5915" s="2">
        <v>0</v>
      </c>
      <c r="G5915" s="100">
        <v>0</v>
      </c>
    </row>
    <row r="5916" spans="1:7" ht="13.5" customHeight="1" x14ac:dyDescent="0.2">
      <c r="A5916" s="100">
        <v>5916</v>
      </c>
      <c r="B5916" s="100">
        <v>5964</v>
      </c>
      <c r="C5916" s="4" t="s">
        <v>7</v>
      </c>
      <c r="D5916" s="100">
        <v>2431</v>
      </c>
      <c r="E5916" s="100">
        <v>157</v>
      </c>
      <c r="F5916" s="2">
        <v>0</v>
      </c>
      <c r="G5916" s="100">
        <v>0</v>
      </c>
    </row>
    <row r="5917" spans="1:7" ht="13.5" customHeight="1" x14ac:dyDescent="0.2">
      <c r="A5917" s="100">
        <v>5917</v>
      </c>
      <c r="B5917" s="100">
        <v>5965</v>
      </c>
      <c r="C5917" s="4" t="s">
        <v>7</v>
      </c>
      <c r="D5917" s="100">
        <v>2432</v>
      </c>
      <c r="E5917" s="100">
        <v>157</v>
      </c>
      <c r="F5917" s="2">
        <v>0</v>
      </c>
      <c r="G5917" s="100">
        <v>0</v>
      </c>
    </row>
    <row r="5918" spans="1:7" ht="13.5" customHeight="1" x14ac:dyDescent="0.2">
      <c r="A5918" s="100">
        <v>5918</v>
      </c>
      <c r="B5918" s="100">
        <v>5966</v>
      </c>
      <c r="C5918" s="4" t="s">
        <v>7</v>
      </c>
      <c r="D5918" s="100">
        <v>2433</v>
      </c>
      <c r="E5918" s="100">
        <v>157</v>
      </c>
      <c r="F5918" s="2">
        <v>0</v>
      </c>
      <c r="G5918" s="100">
        <v>0</v>
      </c>
    </row>
    <row r="5919" spans="1:7" ht="13.5" customHeight="1" x14ac:dyDescent="0.2">
      <c r="A5919" s="100">
        <v>5919</v>
      </c>
      <c r="B5919" s="100">
        <v>5967</v>
      </c>
      <c r="C5919" s="4" t="s">
        <v>7</v>
      </c>
      <c r="D5919" s="100">
        <v>2434</v>
      </c>
      <c r="E5919" s="100">
        <v>157</v>
      </c>
      <c r="F5919" s="2">
        <v>0</v>
      </c>
      <c r="G5919" s="100">
        <v>0</v>
      </c>
    </row>
    <row r="5920" spans="1:7" ht="13.5" customHeight="1" x14ac:dyDescent="0.2">
      <c r="A5920" s="100">
        <v>5920</v>
      </c>
      <c r="B5920" s="100">
        <v>5968</v>
      </c>
      <c r="C5920" s="4" t="s">
        <v>7</v>
      </c>
      <c r="D5920" s="100">
        <v>2416</v>
      </c>
      <c r="E5920" s="100">
        <v>157</v>
      </c>
      <c r="F5920" s="2">
        <v>0</v>
      </c>
      <c r="G5920" s="100">
        <v>0</v>
      </c>
    </row>
    <row r="5921" spans="1:7" ht="13.5" customHeight="1" x14ac:dyDescent="0.2">
      <c r="A5921" s="100">
        <v>5921</v>
      </c>
      <c r="B5921" s="100">
        <v>5969</v>
      </c>
      <c r="C5921" s="4" t="s">
        <v>7</v>
      </c>
      <c r="D5921" s="100">
        <v>549</v>
      </c>
      <c r="E5921" s="100">
        <v>119</v>
      </c>
      <c r="F5921" s="2">
        <v>0</v>
      </c>
      <c r="G5921" s="100">
        <v>0</v>
      </c>
    </row>
    <row r="5922" spans="1:7" ht="13.5" customHeight="1" x14ac:dyDescent="0.2">
      <c r="A5922" s="100">
        <v>5922</v>
      </c>
      <c r="B5922" s="100">
        <v>5970</v>
      </c>
      <c r="C5922" s="4" t="s">
        <v>7</v>
      </c>
      <c r="D5922" s="100">
        <v>550</v>
      </c>
      <c r="E5922" s="100">
        <v>119</v>
      </c>
      <c r="F5922" s="2">
        <v>0</v>
      </c>
      <c r="G5922" s="100">
        <v>0</v>
      </c>
    </row>
    <row r="5923" spans="1:7" ht="13.5" customHeight="1" x14ac:dyDescent="0.2">
      <c r="A5923" s="100">
        <v>5923</v>
      </c>
      <c r="B5923" s="100">
        <v>5971</v>
      </c>
      <c r="C5923" s="4" t="s">
        <v>7</v>
      </c>
      <c r="D5923" s="100">
        <v>551</v>
      </c>
      <c r="E5923" s="100">
        <v>119</v>
      </c>
      <c r="F5923" s="2">
        <v>0</v>
      </c>
      <c r="G5923" s="100">
        <v>0</v>
      </c>
    </row>
    <row r="5924" spans="1:7" ht="13.5" customHeight="1" x14ac:dyDescent="0.2">
      <c r="A5924" s="100">
        <v>5924</v>
      </c>
      <c r="B5924" s="100">
        <v>5972</v>
      </c>
      <c r="C5924" s="4" t="s">
        <v>7</v>
      </c>
      <c r="D5924" s="100">
        <v>2435</v>
      </c>
      <c r="E5924" s="100">
        <v>157</v>
      </c>
      <c r="F5924" s="2">
        <v>0</v>
      </c>
      <c r="G5924" s="100">
        <v>0</v>
      </c>
    </row>
    <row r="5925" spans="1:7" ht="13.5" customHeight="1" x14ac:dyDescent="0.2">
      <c r="A5925" s="100">
        <v>5925</v>
      </c>
      <c r="B5925" s="100">
        <v>5973</v>
      </c>
      <c r="C5925" s="4" t="s">
        <v>7</v>
      </c>
      <c r="D5925" s="100">
        <v>2436</v>
      </c>
      <c r="E5925" s="100">
        <v>157</v>
      </c>
      <c r="F5925" s="2">
        <v>0</v>
      </c>
      <c r="G5925" s="100">
        <v>0</v>
      </c>
    </row>
    <row r="5926" spans="1:7" ht="13.5" customHeight="1" x14ac:dyDescent="0.2">
      <c r="A5926" s="100">
        <v>5926</v>
      </c>
      <c r="B5926" s="100">
        <v>5974</v>
      </c>
      <c r="C5926" s="4" t="s">
        <v>7</v>
      </c>
      <c r="D5926" s="100">
        <v>2437</v>
      </c>
      <c r="E5926" s="100">
        <v>157</v>
      </c>
      <c r="F5926" s="2">
        <v>0</v>
      </c>
      <c r="G5926" s="100">
        <v>0</v>
      </c>
    </row>
    <row r="5927" spans="1:7" ht="13.5" customHeight="1" x14ac:dyDescent="0.2">
      <c r="A5927" s="100">
        <v>5927</v>
      </c>
      <c r="B5927" s="100">
        <v>5975</v>
      </c>
      <c r="C5927" s="4" t="s">
        <v>7</v>
      </c>
      <c r="D5927" s="100">
        <v>2438</v>
      </c>
      <c r="E5927" s="100">
        <v>157</v>
      </c>
      <c r="F5927" s="2">
        <v>0</v>
      </c>
      <c r="G5927" s="100">
        <v>0</v>
      </c>
    </row>
    <row r="5928" spans="1:7" ht="13.5" customHeight="1" x14ac:dyDescent="0.2">
      <c r="A5928" s="100">
        <v>5928</v>
      </c>
      <c r="B5928" s="100">
        <v>5976</v>
      </c>
      <c r="C5928" s="4" t="s">
        <v>7</v>
      </c>
      <c r="D5928" s="100">
        <v>2439</v>
      </c>
      <c r="E5928" s="100">
        <v>157</v>
      </c>
      <c r="F5928" s="2">
        <v>0</v>
      </c>
      <c r="G5928" s="100">
        <v>0</v>
      </c>
    </row>
    <row r="5929" spans="1:7" ht="13.5" customHeight="1" x14ac:dyDescent="0.2">
      <c r="A5929" s="100">
        <v>5929</v>
      </c>
      <c r="B5929" s="100">
        <v>5977</v>
      </c>
      <c r="C5929" s="4" t="s">
        <v>7</v>
      </c>
      <c r="D5929" s="100">
        <v>2440</v>
      </c>
      <c r="E5929" s="100">
        <v>157</v>
      </c>
      <c r="F5929" s="2">
        <v>0</v>
      </c>
      <c r="G5929" s="100">
        <v>0</v>
      </c>
    </row>
    <row r="5930" spans="1:7" ht="13.5" customHeight="1" x14ac:dyDescent="0.2">
      <c r="A5930" s="100">
        <v>5930</v>
      </c>
      <c r="B5930" s="100">
        <v>5978</v>
      </c>
      <c r="C5930" s="4" t="s">
        <v>7</v>
      </c>
      <c r="D5930" s="100">
        <v>2442</v>
      </c>
      <c r="E5930" s="100">
        <v>157</v>
      </c>
      <c r="F5930" s="2">
        <v>0</v>
      </c>
      <c r="G5930" s="100">
        <v>0</v>
      </c>
    </row>
    <row r="5931" spans="1:7" ht="13.5" customHeight="1" x14ac:dyDescent="0.2">
      <c r="A5931" s="100">
        <v>5931</v>
      </c>
      <c r="B5931" s="100">
        <v>5979</v>
      </c>
      <c r="C5931" s="4" t="s">
        <v>7</v>
      </c>
      <c r="D5931" s="100">
        <v>2443</v>
      </c>
      <c r="E5931" s="100">
        <v>157</v>
      </c>
      <c r="F5931" s="2">
        <v>0</v>
      </c>
      <c r="G5931" s="100">
        <v>0</v>
      </c>
    </row>
    <row r="5932" spans="1:7" ht="13.5" customHeight="1" x14ac:dyDescent="0.2">
      <c r="A5932" s="100">
        <v>5932</v>
      </c>
      <c r="B5932" s="100">
        <v>5980</v>
      </c>
      <c r="C5932" s="4" t="s">
        <v>7</v>
      </c>
      <c r="D5932" s="100">
        <v>2444</v>
      </c>
      <c r="E5932" s="100">
        <v>157</v>
      </c>
      <c r="F5932" s="2">
        <v>0</v>
      </c>
      <c r="G5932" s="100">
        <v>0</v>
      </c>
    </row>
    <row r="5933" spans="1:7" ht="13.5" customHeight="1" x14ac:dyDescent="0.2">
      <c r="A5933" s="100">
        <v>5933</v>
      </c>
      <c r="B5933" s="100">
        <v>5981</v>
      </c>
      <c r="C5933" s="4" t="s">
        <v>7</v>
      </c>
      <c r="D5933" s="100">
        <v>2445</v>
      </c>
      <c r="E5933" s="100">
        <v>157</v>
      </c>
      <c r="F5933" s="2">
        <v>0</v>
      </c>
      <c r="G5933" s="100">
        <v>0</v>
      </c>
    </row>
    <row r="5934" spans="1:7" ht="13.5" customHeight="1" x14ac:dyDescent="0.2">
      <c r="A5934" s="100">
        <v>5934</v>
      </c>
      <c r="B5934" s="100">
        <v>5982</v>
      </c>
      <c r="C5934" s="4" t="s">
        <v>7</v>
      </c>
      <c r="D5934" s="100">
        <v>2446</v>
      </c>
      <c r="E5934" s="100">
        <v>157</v>
      </c>
      <c r="F5934" s="2">
        <v>0</v>
      </c>
      <c r="G5934" s="100">
        <v>0</v>
      </c>
    </row>
    <row r="5935" spans="1:7" ht="13.5" customHeight="1" x14ac:dyDescent="0.2">
      <c r="A5935" s="100">
        <v>5935</v>
      </c>
      <c r="B5935" s="100">
        <v>5983</v>
      </c>
      <c r="C5935" s="4" t="s">
        <v>7</v>
      </c>
      <c r="D5935" s="100">
        <v>2447</v>
      </c>
      <c r="E5935" s="100">
        <v>157</v>
      </c>
      <c r="F5935" s="2">
        <v>0</v>
      </c>
      <c r="G5935" s="100">
        <v>0</v>
      </c>
    </row>
    <row r="5936" spans="1:7" ht="13.5" customHeight="1" x14ac:dyDescent="0.2">
      <c r="A5936" s="100">
        <v>5936</v>
      </c>
      <c r="B5936" s="100">
        <v>5984</v>
      </c>
      <c r="C5936" s="4" t="s">
        <v>7</v>
      </c>
      <c r="D5936" s="100">
        <v>2448</v>
      </c>
      <c r="E5936" s="100">
        <v>157</v>
      </c>
      <c r="F5936" s="2">
        <v>0</v>
      </c>
      <c r="G5936" s="100">
        <v>0</v>
      </c>
    </row>
    <row r="5937" spans="1:7" ht="13.5" customHeight="1" x14ac:dyDescent="0.2">
      <c r="A5937" s="100">
        <v>5937</v>
      </c>
      <c r="B5937" s="100">
        <v>5985</v>
      </c>
      <c r="C5937" s="4" t="s">
        <v>7</v>
      </c>
      <c r="D5937" s="100">
        <v>2449</v>
      </c>
      <c r="E5937" s="100">
        <v>157</v>
      </c>
      <c r="F5937" s="2">
        <v>0</v>
      </c>
      <c r="G5937" s="100">
        <v>0</v>
      </c>
    </row>
    <row r="5938" spans="1:7" ht="13.5" customHeight="1" x14ac:dyDescent="0.2">
      <c r="A5938" s="100">
        <v>5938</v>
      </c>
      <c r="B5938" s="100">
        <v>5986</v>
      </c>
      <c r="C5938" s="4" t="s">
        <v>7</v>
      </c>
      <c r="D5938" s="100">
        <v>2450</v>
      </c>
      <c r="E5938" s="100">
        <v>157</v>
      </c>
      <c r="F5938" s="2">
        <v>0</v>
      </c>
      <c r="G5938" s="100">
        <v>0</v>
      </c>
    </row>
    <row r="5939" spans="1:7" ht="13.5" customHeight="1" x14ac:dyDescent="0.2">
      <c r="A5939" s="100">
        <v>5939</v>
      </c>
      <c r="B5939" s="100">
        <v>5987</v>
      </c>
      <c r="C5939" s="4" t="s">
        <v>7</v>
      </c>
      <c r="D5939" s="100">
        <v>2451</v>
      </c>
      <c r="E5939" s="100">
        <v>157</v>
      </c>
      <c r="F5939" s="2">
        <v>0</v>
      </c>
      <c r="G5939" s="100">
        <v>0</v>
      </c>
    </row>
    <row r="5940" spans="1:7" ht="13.5" customHeight="1" x14ac:dyDescent="0.2">
      <c r="A5940" s="100">
        <v>5940</v>
      </c>
      <c r="B5940" s="100">
        <v>5988</v>
      </c>
      <c r="C5940" s="4" t="s">
        <v>7</v>
      </c>
      <c r="D5940" s="100">
        <v>2452</v>
      </c>
      <c r="E5940" s="100">
        <v>157</v>
      </c>
      <c r="F5940" s="2">
        <v>0</v>
      </c>
      <c r="G5940" s="100">
        <v>0</v>
      </c>
    </row>
    <row r="5941" spans="1:7" ht="13.5" customHeight="1" x14ac:dyDescent="0.2">
      <c r="A5941" s="100">
        <v>5941</v>
      </c>
      <c r="B5941" s="100">
        <v>5989</v>
      </c>
      <c r="C5941" s="4" t="s">
        <v>7</v>
      </c>
      <c r="D5941" s="100">
        <v>2453</v>
      </c>
      <c r="E5941" s="100">
        <v>157</v>
      </c>
      <c r="F5941" s="2">
        <v>0</v>
      </c>
      <c r="G5941" s="100">
        <v>0</v>
      </c>
    </row>
    <row r="5942" spans="1:7" ht="13.5" customHeight="1" x14ac:dyDescent="0.2">
      <c r="A5942" s="100">
        <v>5942</v>
      </c>
      <c r="B5942" s="100">
        <v>5990</v>
      </c>
      <c r="C5942" s="4" t="s">
        <v>7</v>
      </c>
      <c r="D5942" s="100">
        <v>2454</v>
      </c>
      <c r="E5942" s="100">
        <v>157</v>
      </c>
      <c r="F5942" s="2">
        <v>0</v>
      </c>
      <c r="G5942" s="100">
        <v>0</v>
      </c>
    </row>
    <row r="5943" spans="1:7" ht="13.5" customHeight="1" x14ac:dyDescent="0.2">
      <c r="A5943" s="100">
        <v>5943</v>
      </c>
      <c r="B5943" s="100">
        <v>5991</v>
      </c>
      <c r="C5943" s="4" t="s">
        <v>7</v>
      </c>
      <c r="D5943" s="100">
        <v>2455</v>
      </c>
      <c r="E5943" s="100">
        <v>157</v>
      </c>
      <c r="F5943" s="2">
        <v>0</v>
      </c>
      <c r="G5943" s="100">
        <v>0</v>
      </c>
    </row>
    <row r="5944" spans="1:7" ht="13.5" customHeight="1" x14ac:dyDescent="0.2">
      <c r="A5944" s="100">
        <v>5944</v>
      </c>
      <c r="B5944" s="100">
        <v>5992</v>
      </c>
      <c r="C5944" s="4" t="s">
        <v>7</v>
      </c>
      <c r="D5944" s="100">
        <v>2456</v>
      </c>
      <c r="E5944" s="100">
        <v>157</v>
      </c>
      <c r="F5944" s="2">
        <v>0</v>
      </c>
      <c r="G5944" s="100">
        <v>0</v>
      </c>
    </row>
    <row r="5945" spans="1:7" ht="13.5" customHeight="1" x14ac:dyDescent="0.2">
      <c r="A5945" s="100">
        <v>5945</v>
      </c>
      <c r="B5945" s="100">
        <v>5993</v>
      </c>
      <c r="C5945" s="4" t="s">
        <v>7</v>
      </c>
      <c r="D5945" s="100">
        <v>2457</v>
      </c>
      <c r="E5945" s="100">
        <v>157</v>
      </c>
      <c r="F5945" s="2">
        <v>0</v>
      </c>
      <c r="G5945" s="100">
        <v>0</v>
      </c>
    </row>
    <row r="5946" spans="1:7" ht="13.5" customHeight="1" x14ac:dyDescent="0.2">
      <c r="A5946" s="100">
        <v>5946</v>
      </c>
      <c r="B5946" s="100">
        <v>5994</v>
      </c>
      <c r="C5946" s="4" t="s">
        <v>7</v>
      </c>
      <c r="D5946" s="100">
        <v>2458</v>
      </c>
      <c r="E5946" s="100">
        <v>157</v>
      </c>
      <c r="F5946" s="2">
        <v>0</v>
      </c>
      <c r="G5946" s="100">
        <v>0</v>
      </c>
    </row>
    <row r="5947" spans="1:7" ht="13.5" customHeight="1" x14ac:dyDescent="0.2">
      <c r="A5947" s="100">
        <v>5947</v>
      </c>
      <c r="B5947" s="100">
        <v>5995</v>
      </c>
      <c r="C5947" s="4" t="s">
        <v>7</v>
      </c>
      <c r="D5947" s="100">
        <v>2459</v>
      </c>
      <c r="E5947" s="100">
        <v>157</v>
      </c>
      <c r="F5947" s="2">
        <v>0</v>
      </c>
      <c r="G5947" s="100">
        <v>0</v>
      </c>
    </row>
    <row r="5948" spans="1:7" ht="13.5" customHeight="1" x14ac:dyDescent="0.2">
      <c r="A5948" s="100">
        <v>5948</v>
      </c>
      <c r="B5948" s="100">
        <v>5996</v>
      </c>
      <c r="C5948" s="4" t="s">
        <v>7</v>
      </c>
      <c r="D5948" s="100">
        <v>2460</v>
      </c>
      <c r="E5948" s="100">
        <v>157</v>
      </c>
      <c r="F5948" s="2">
        <v>0</v>
      </c>
      <c r="G5948" s="100">
        <v>0</v>
      </c>
    </row>
    <row r="5949" spans="1:7" ht="13.5" customHeight="1" x14ac:dyDescent="0.2">
      <c r="A5949" s="100">
        <v>5949</v>
      </c>
      <c r="B5949" s="100">
        <v>5997</v>
      </c>
      <c r="C5949" s="4" t="s">
        <v>7</v>
      </c>
      <c r="D5949" s="100">
        <v>2461</v>
      </c>
      <c r="E5949" s="100">
        <v>157</v>
      </c>
      <c r="F5949" s="2">
        <v>0</v>
      </c>
      <c r="G5949" s="100">
        <v>0</v>
      </c>
    </row>
    <row r="5950" spans="1:7" ht="13.5" customHeight="1" x14ac:dyDescent="0.2">
      <c r="A5950" s="100">
        <v>5950</v>
      </c>
      <c r="B5950" s="100">
        <v>5998</v>
      </c>
      <c r="C5950" s="4" t="s">
        <v>7</v>
      </c>
      <c r="D5950" s="100">
        <v>2462</v>
      </c>
      <c r="E5950" s="100">
        <v>157</v>
      </c>
      <c r="F5950" s="2">
        <v>0</v>
      </c>
      <c r="G5950" s="100">
        <v>0</v>
      </c>
    </row>
    <row r="5951" spans="1:7" ht="13.5" customHeight="1" x14ac:dyDescent="0.2">
      <c r="A5951" s="100">
        <v>5951</v>
      </c>
      <c r="B5951" s="100">
        <v>5999</v>
      </c>
      <c r="C5951" s="4" t="s">
        <v>7</v>
      </c>
      <c r="D5951" s="100">
        <v>2463</v>
      </c>
      <c r="E5951" s="100">
        <v>157</v>
      </c>
      <c r="F5951" s="2">
        <v>0</v>
      </c>
      <c r="G5951" s="100">
        <v>0</v>
      </c>
    </row>
    <row r="5952" spans="1:7" ht="13.5" customHeight="1" x14ac:dyDescent="0.2">
      <c r="A5952" s="100">
        <v>5952</v>
      </c>
      <c r="B5952" s="100">
        <v>6000</v>
      </c>
      <c r="C5952" s="4" t="s">
        <v>7</v>
      </c>
      <c r="D5952" s="100">
        <v>2464</v>
      </c>
      <c r="E5952" s="100">
        <v>157</v>
      </c>
      <c r="F5952" s="2">
        <v>0</v>
      </c>
      <c r="G5952" s="100">
        <v>0</v>
      </c>
    </row>
    <row r="5953" spans="1:7" ht="13.5" customHeight="1" x14ac:dyDescent="0.2">
      <c r="A5953" s="100">
        <v>5953</v>
      </c>
      <c r="B5953" s="100">
        <v>6001</v>
      </c>
      <c r="C5953" s="4" t="s">
        <v>7</v>
      </c>
      <c r="D5953" s="100">
        <v>2465</v>
      </c>
      <c r="E5953" s="100">
        <v>157</v>
      </c>
      <c r="F5953" s="2">
        <v>0</v>
      </c>
      <c r="G5953" s="100">
        <v>0</v>
      </c>
    </row>
    <row r="5954" spans="1:7" ht="13.5" customHeight="1" x14ac:dyDescent="0.2">
      <c r="A5954" s="100">
        <v>5954</v>
      </c>
      <c r="B5954" s="100">
        <v>6002</v>
      </c>
      <c r="C5954" s="4" t="s">
        <v>7</v>
      </c>
      <c r="D5954" s="100">
        <v>2466</v>
      </c>
      <c r="E5954" s="100">
        <v>157</v>
      </c>
      <c r="F5954" s="2">
        <v>0</v>
      </c>
      <c r="G5954" s="100">
        <v>0</v>
      </c>
    </row>
    <row r="5955" spans="1:7" ht="13.5" customHeight="1" x14ac:dyDescent="0.2">
      <c r="A5955" s="100">
        <v>5955</v>
      </c>
      <c r="B5955" s="100">
        <v>6003</v>
      </c>
      <c r="C5955" s="4" t="s">
        <v>7</v>
      </c>
      <c r="D5955" s="100">
        <v>2467</v>
      </c>
      <c r="E5955" s="100">
        <v>157</v>
      </c>
      <c r="F5955" s="2">
        <v>0</v>
      </c>
      <c r="G5955" s="100">
        <v>0</v>
      </c>
    </row>
    <row r="5956" spans="1:7" ht="13.5" customHeight="1" x14ac:dyDescent="0.2">
      <c r="A5956" s="100">
        <v>5956</v>
      </c>
      <c r="B5956" s="100">
        <v>6004</v>
      </c>
      <c r="C5956" s="4" t="s">
        <v>7</v>
      </c>
      <c r="D5956" s="100">
        <v>2468</v>
      </c>
      <c r="E5956" s="100">
        <v>157</v>
      </c>
      <c r="F5956" s="2">
        <v>0</v>
      </c>
      <c r="G5956" s="100">
        <v>0</v>
      </c>
    </row>
    <row r="5957" spans="1:7" ht="13.5" customHeight="1" x14ac:dyDescent="0.2">
      <c r="A5957" s="100">
        <v>5957</v>
      </c>
      <c r="B5957" s="100">
        <v>6005</v>
      </c>
      <c r="C5957" s="4" t="s">
        <v>7</v>
      </c>
      <c r="D5957" s="100">
        <v>2469</v>
      </c>
      <c r="E5957" s="100">
        <v>157</v>
      </c>
      <c r="F5957" s="2">
        <v>0</v>
      </c>
      <c r="G5957" s="100">
        <v>0</v>
      </c>
    </row>
    <row r="5958" spans="1:7" ht="13.5" customHeight="1" x14ac:dyDescent="0.2">
      <c r="A5958" s="100">
        <v>5958</v>
      </c>
      <c r="B5958" s="100">
        <v>6006</v>
      </c>
      <c r="C5958" s="4" t="s">
        <v>7</v>
      </c>
      <c r="D5958" s="100">
        <v>2470</v>
      </c>
      <c r="E5958" s="100">
        <v>157</v>
      </c>
      <c r="F5958" s="2">
        <v>0</v>
      </c>
      <c r="G5958" s="100">
        <v>0</v>
      </c>
    </row>
    <row r="5959" spans="1:7" ht="13.5" customHeight="1" x14ac:dyDescent="0.2">
      <c r="A5959" s="100">
        <v>5959</v>
      </c>
      <c r="B5959" s="100">
        <v>6007</v>
      </c>
      <c r="C5959" s="4" t="s">
        <v>7</v>
      </c>
      <c r="D5959" s="100">
        <v>2472</v>
      </c>
      <c r="E5959" s="100">
        <v>157</v>
      </c>
      <c r="F5959" s="2">
        <v>0</v>
      </c>
      <c r="G5959" s="100">
        <v>0</v>
      </c>
    </row>
    <row r="5960" spans="1:7" ht="13.5" customHeight="1" x14ac:dyDescent="0.2">
      <c r="A5960" s="100">
        <v>5960</v>
      </c>
      <c r="B5960" s="100">
        <v>6008</v>
      </c>
      <c r="C5960" s="4" t="s">
        <v>7</v>
      </c>
      <c r="D5960" s="100">
        <v>2473</v>
      </c>
      <c r="E5960" s="100">
        <v>157</v>
      </c>
      <c r="F5960" s="2">
        <v>0</v>
      </c>
      <c r="G5960" s="100">
        <v>0</v>
      </c>
    </row>
    <row r="5961" spans="1:7" ht="13.5" customHeight="1" x14ac:dyDescent="0.2">
      <c r="A5961" s="100">
        <v>5961</v>
      </c>
      <c r="B5961" s="100">
        <v>6009</v>
      </c>
      <c r="C5961" s="4" t="s">
        <v>7</v>
      </c>
      <c r="D5961" s="100">
        <v>2474</v>
      </c>
      <c r="E5961" s="100">
        <v>157</v>
      </c>
      <c r="F5961" s="2">
        <v>0</v>
      </c>
      <c r="G5961" s="100">
        <v>0</v>
      </c>
    </row>
    <row r="5962" spans="1:7" ht="13.5" customHeight="1" x14ac:dyDescent="0.2">
      <c r="A5962" s="100">
        <v>5962</v>
      </c>
      <c r="B5962" s="100">
        <v>6010</v>
      </c>
      <c r="C5962" s="4" t="s">
        <v>7</v>
      </c>
      <c r="D5962" s="100">
        <v>2475</v>
      </c>
      <c r="E5962" s="100">
        <v>157</v>
      </c>
      <c r="F5962" s="2">
        <v>0</v>
      </c>
      <c r="G5962" s="100">
        <v>0</v>
      </c>
    </row>
    <row r="5963" spans="1:7" ht="13.5" customHeight="1" x14ac:dyDescent="0.2">
      <c r="A5963" s="100">
        <v>5963</v>
      </c>
      <c r="B5963" s="100">
        <v>6011</v>
      </c>
      <c r="C5963" s="4" t="s">
        <v>7</v>
      </c>
      <c r="D5963" s="100">
        <v>2476</v>
      </c>
      <c r="E5963" s="100">
        <v>157</v>
      </c>
      <c r="F5963" s="2">
        <v>0</v>
      </c>
      <c r="G5963" s="100">
        <v>0</v>
      </c>
    </row>
    <row r="5964" spans="1:7" ht="13.5" customHeight="1" x14ac:dyDescent="0.2">
      <c r="A5964" s="100">
        <v>5964</v>
      </c>
      <c r="B5964" s="100">
        <v>6012</v>
      </c>
      <c r="C5964" s="4" t="s">
        <v>7</v>
      </c>
      <c r="D5964" s="100">
        <v>2477</v>
      </c>
      <c r="E5964" s="100">
        <v>157</v>
      </c>
      <c r="F5964" s="2">
        <v>0</v>
      </c>
      <c r="G5964" s="100">
        <v>0</v>
      </c>
    </row>
    <row r="5965" spans="1:7" ht="13.5" customHeight="1" x14ac:dyDescent="0.2">
      <c r="A5965" s="100">
        <v>5965</v>
      </c>
      <c r="B5965" s="100">
        <v>6013</v>
      </c>
      <c r="C5965" s="4" t="s">
        <v>7</v>
      </c>
      <c r="D5965" s="100">
        <v>2478</v>
      </c>
      <c r="E5965" s="100">
        <v>157</v>
      </c>
      <c r="F5965" s="2">
        <v>0</v>
      </c>
      <c r="G5965" s="100">
        <v>0</v>
      </c>
    </row>
    <row r="5966" spans="1:7" ht="13.5" customHeight="1" x14ac:dyDescent="0.2">
      <c r="A5966" s="100">
        <v>5966</v>
      </c>
      <c r="B5966" s="100">
        <v>6014</v>
      </c>
      <c r="C5966" s="4" t="s">
        <v>7</v>
      </c>
      <c r="D5966" s="100">
        <v>2479</v>
      </c>
      <c r="E5966" s="100">
        <v>157</v>
      </c>
      <c r="F5966" s="2">
        <v>0</v>
      </c>
      <c r="G5966" s="100">
        <v>0</v>
      </c>
    </row>
    <row r="5967" spans="1:7" ht="13.5" customHeight="1" x14ac:dyDescent="0.2">
      <c r="A5967" s="100">
        <v>5967</v>
      </c>
      <c r="B5967" s="100">
        <v>6015</v>
      </c>
      <c r="C5967" s="4" t="s">
        <v>7</v>
      </c>
      <c r="D5967" s="100">
        <v>2480</v>
      </c>
      <c r="E5967" s="100">
        <v>157</v>
      </c>
      <c r="F5967" s="2">
        <v>0</v>
      </c>
      <c r="G5967" s="100">
        <v>0</v>
      </c>
    </row>
    <row r="5968" spans="1:7" ht="13.5" customHeight="1" x14ac:dyDescent="0.2">
      <c r="A5968" s="100">
        <v>5968</v>
      </c>
      <c r="B5968" s="100">
        <v>6016</v>
      </c>
      <c r="C5968" s="4" t="s">
        <v>7</v>
      </c>
      <c r="D5968" s="100">
        <v>2481</v>
      </c>
      <c r="E5968" s="100">
        <v>157</v>
      </c>
      <c r="F5968" s="2">
        <v>0</v>
      </c>
      <c r="G5968" s="100">
        <v>0</v>
      </c>
    </row>
    <row r="5969" spans="1:7" ht="13.5" customHeight="1" x14ac:dyDescent="0.2">
      <c r="A5969" s="100">
        <v>5969</v>
      </c>
      <c r="B5969" s="100">
        <v>6017</v>
      </c>
      <c r="C5969" s="4" t="s">
        <v>7</v>
      </c>
      <c r="D5969" s="100">
        <v>2482</v>
      </c>
      <c r="E5969" s="100">
        <v>157</v>
      </c>
      <c r="F5969" s="2">
        <v>0</v>
      </c>
      <c r="G5969" s="100">
        <v>0</v>
      </c>
    </row>
    <row r="5970" spans="1:7" ht="13.5" customHeight="1" x14ac:dyDescent="0.2">
      <c r="A5970" s="100">
        <v>5970</v>
      </c>
      <c r="B5970" s="100">
        <v>6018</v>
      </c>
      <c r="C5970" s="4" t="s">
        <v>7</v>
      </c>
      <c r="D5970" s="100">
        <v>2483</v>
      </c>
      <c r="E5970" s="100">
        <v>157</v>
      </c>
      <c r="F5970" s="2">
        <v>0</v>
      </c>
      <c r="G5970" s="100">
        <v>0</v>
      </c>
    </row>
    <row r="5971" spans="1:7" ht="13.5" customHeight="1" x14ac:dyDescent="0.2">
      <c r="A5971" s="100">
        <v>5971</v>
      </c>
      <c r="B5971" s="100">
        <v>6019</v>
      </c>
      <c r="C5971" s="4" t="s">
        <v>7</v>
      </c>
      <c r="D5971" s="100">
        <v>2484</v>
      </c>
      <c r="E5971" s="100">
        <v>157</v>
      </c>
      <c r="F5971" s="2">
        <v>0</v>
      </c>
      <c r="G5971" s="100">
        <v>0</v>
      </c>
    </row>
    <row r="5972" spans="1:7" ht="13.5" customHeight="1" x14ac:dyDescent="0.2">
      <c r="A5972" s="100">
        <v>5972</v>
      </c>
      <c r="B5972" s="100">
        <v>6020</v>
      </c>
      <c r="C5972" s="4" t="s">
        <v>7</v>
      </c>
      <c r="D5972" s="100">
        <v>2011</v>
      </c>
      <c r="E5972" s="100">
        <v>29</v>
      </c>
      <c r="F5972" s="2">
        <v>0</v>
      </c>
      <c r="G5972" s="100">
        <v>0</v>
      </c>
    </row>
    <row r="5973" spans="1:7" ht="13.5" customHeight="1" x14ac:dyDescent="0.2">
      <c r="A5973" s="100">
        <v>5973</v>
      </c>
      <c r="B5973" s="100">
        <v>6021</v>
      </c>
      <c r="C5973" s="4" t="s">
        <v>7</v>
      </c>
      <c r="D5973" s="100">
        <v>2012</v>
      </c>
      <c r="E5973" s="100">
        <v>29</v>
      </c>
      <c r="F5973" s="2">
        <v>0</v>
      </c>
      <c r="G5973" s="100">
        <v>0</v>
      </c>
    </row>
    <row r="5974" spans="1:7" ht="13.5" customHeight="1" x14ac:dyDescent="0.2">
      <c r="A5974" s="100">
        <v>5974</v>
      </c>
      <c r="B5974" s="100">
        <v>6022</v>
      </c>
      <c r="C5974" s="4" t="s">
        <v>7</v>
      </c>
      <c r="D5974" s="100">
        <v>2013</v>
      </c>
      <c r="E5974" s="100">
        <v>29</v>
      </c>
      <c r="F5974" s="2">
        <v>0</v>
      </c>
      <c r="G5974" s="100">
        <v>0</v>
      </c>
    </row>
    <row r="5975" spans="1:7" ht="13.5" customHeight="1" x14ac:dyDescent="0.2">
      <c r="A5975" s="100">
        <v>5975</v>
      </c>
      <c r="B5975" s="100">
        <v>6023</v>
      </c>
      <c r="C5975" s="4" t="s">
        <v>7</v>
      </c>
      <c r="D5975" s="100">
        <v>2014</v>
      </c>
      <c r="E5975" s="100">
        <v>29</v>
      </c>
      <c r="F5975" s="2">
        <v>0</v>
      </c>
      <c r="G5975" s="100">
        <v>0</v>
      </c>
    </row>
    <row r="5976" spans="1:7" ht="13.5" customHeight="1" x14ac:dyDescent="0.2">
      <c r="A5976" s="100">
        <v>5976</v>
      </c>
      <c r="B5976" s="100">
        <v>6024</v>
      </c>
      <c r="C5976" s="4" t="s">
        <v>7</v>
      </c>
      <c r="D5976" s="100">
        <v>2015</v>
      </c>
      <c r="E5976" s="100">
        <v>29</v>
      </c>
      <c r="F5976" s="2">
        <v>0</v>
      </c>
      <c r="G5976" s="100">
        <v>0</v>
      </c>
    </row>
    <row r="5977" spans="1:7" ht="13.5" customHeight="1" x14ac:dyDescent="0.2">
      <c r="A5977" s="100">
        <v>5977</v>
      </c>
      <c r="B5977" s="100">
        <v>6025</v>
      </c>
      <c r="C5977" s="4" t="s">
        <v>7</v>
      </c>
      <c r="D5977" s="100">
        <v>2016</v>
      </c>
      <c r="E5977" s="100">
        <v>29</v>
      </c>
      <c r="F5977" s="2">
        <v>0</v>
      </c>
      <c r="G5977" s="100">
        <v>0</v>
      </c>
    </row>
    <row r="5978" spans="1:7" ht="13.5" customHeight="1" x14ac:dyDescent="0.2">
      <c r="A5978" s="100">
        <v>5978</v>
      </c>
      <c r="B5978" s="100">
        <v>6026</v>
      </c>
      <c r="C5978" s="4" t="s">
        <v>7</v>
      </c>
      <c r="D5978" s="100">
        <v>2017</v>
      </c>
      <c r="E5978" s="100">
        <v>29</v>
      </c>
      <c r="F5978" s="2">
        <v>0</v>
      </c>
      <c r="G5978" s="100">
        <v>0</v>
      </c>
    </row>
    <row r="5979" spans="1:7" ht="13.5" customHeight="1" x14ac:dyDescent="0.2">
      <c r="A5979" s="100">
        <v>5979</v>
      </c>
      <c r="B5979" s="100">
        <v>6027</v>
      </c>
      <c r="C5979" s="4" t="s">
        <v>7</v>
      </c>
      <c r="D5979" s="100">
        <v>2018</v>
      </c>
      <c r="E5979" s="100">
        <v>29</v>
      </c>
      <c r="F5979" s="2">
        <v>0</v>
      </c>
      <c r="G5979" s="100">
        <v>0</v>
      </c>
    </row>
    <row r="5980" spans="1:7" ht="13.5" customHeight="1" x14ac:dyDescent="0.2">
      <c r="A5980" s="100">
        <v>5980</v>
      </c>
      <c r="B5980" s="100">
        <v>6028</v>
      </c>
      <c r="C5980" s="4" t="s">
        <v>7</v>
      </c>
      <c r="D5980" s="100">
        <v>2019</v>
      </c>
      <c r="E5980" s="100">
        <v>29</v>
      </c>
      <c r="F5980" s="2">
        <v>0</v>
      </c>
      <c r="G5980" s="100">
        <v>0</v>
      </c>
    </row>
    <row r="5981" spans="1:7" ht="13.5" customHeight="1" x14ac:dyDescent="0.2">
      <c r="A5981" s="100">
        <v>5981</v>
      </c>
      <c r="B5981" s="100">
        <v>6029</v>
      </c>
      <c r="C5981" s="4" t="s">
        <v>7</v>
      </c>
      <c r="D5981" s="100">
        <v>2020</v>
      </c>
      <c r="E5981" s="100">
        <v>29</v>
      </c>
      <c r="F5981" s="2">
        <v>0</v>
      </c>
      <c r="G5981" s="100">
        <v>0</v>
      </c>
    </row>
    <row r="5982" spans="1:7" ht="13.5" customHeight="1" x14ac:dyDescent="0.2">
      <c r="A5982" s="100">
        <v>5982</v>
      </c>
      <c r="B5982" s="100">
        <v>6030</v>
      </c>
      <c r="C5982" s="4" t="s">
        <v>7</v>
      </c>
      <c r="D5982" s="100">
        <v>2021</v>
      </c>
      <c r="E5982" s="100">
        <v>29</v>
      </c>
      <c r="F5982" s="2">
        <v>0</v>
      </c>
      <c r="G5982" s="100">
        <v>0</v>
      </c>
    </row>
    <row r="5983" spans="1:7" ht="13.5" customHeight="1" x14ac:dyDescent="0.2">
      <c r="A5983" s="100">
        <v>5983</v>
      </c>
      <c r="B5983" s="100">
        <v>6031</v>
      </c>
      <c r="C5983" s="4" t="s">
        <v>7</v>
      </c>
      <c r="D5983" s="100">
        <v>2022</v>
      </c>
      <c r="E5983" s="100">
        <v>29</v>
      </c>
      <c r="F5983" s="2">
        <v>0</v>
      </c>
      <c r="G5983" s="100">
        <v>0</v>
      </c>
    </row>
    <row r="5984" spans="1:7" ht="13.5" customHeight="1" x14ac:dyDescent="0.2">
      <c r="A5984" s="100">
        <v>5984</v>
      </c>
      <c r="B5984" s="100">
        <v>6032</v>
      </c>
      <c r="C5984" s="4" t="s">
        <v>7</v>
      </c>
      <c r="D5984" s="100">
        <v>2023</v>
      </c>
      <c r="E5984" s="100">
        <v>29</v>
      </c>
      <c r="F5984" s="2">
        <v>0</v>
      </c>
      <c r="G5984" s="100">
        <v>0</v>
      </c>
    </row>
    <row r="5985" spans="1:7" ht="13.5" customHeight="1" x14ac:dyDescent="0.2">
      <c r="A5985" s="100">
        <v>5985</v>
      </c>
      <c r="B5985" s="100">
        <v>6033</v>
      </c>
      <c r="C5985" s="4" t="s">
        <v>7</v>
      </c>
      <c r="D5985" s="100">
        <v>2024</v>
      </c>
      <c r="E5985" s="100">
        <v>29</v>
      </c>
      <c r="F5985" s="2">
        <v>0</v>
      </c>
      <c r="G5985" s="100">
        <v>0</v>
      </c>
    </row>
    <row r="5986" spans="1:7" ht="13.5" customHeight="1" x14ac:dyDescent="0.2">
      <c r="A5986" s="100">
        <v>5986</v>
      </c>
      <c r="B5986" s="100">
        <v>6034</v>
      </c>
      <c r="C5986" s="4" t="s">
        <v>7</v>
      </c>
      <c r="D5986" s="100">
        <v>2025</v>
      </c>
      <c r="E5986" s="100">
        <v>29</v>
      </c>
      <c r="F5986" s="2">
        <v>0</v>
      </c>
      <c r="G5986" s="100">
        <v>0</v>
      </c>
    </row>
    <row r="5987" spans="1:7" ht="13.5" customHeight="1" x14ac:dyDescent="0.2">
      <c r="A5987" s="100">
        <v>5987</v>
      </c>
      <c r="B5987" s="100">
        <v>6035</v>
      </c>
      <c r="C5987" s="4" t="s">
        <v>7</v>
      </c>
      <c r="D5987" s="100">
        <v>2026</v>
      </c>
      <c r="E5987" s="100">
        <v>29</v>
      </c>
      <c r="F5987" s="2">
        <v>0</v>
      </c>
      <c r="G5987" s="100">
        <v>0</v>
      </c>
    </row>
    <row r="5988" spans="1:7" ht="13.5" customHeight="1" x14ac:dyDescent="0.2">
      <c r="A5988" s="100">
        <v>5988</v>
      </c>
      <c r="B5988" s="100">
        <v>6036</v>
      </c>
      <c r="C5988" s="4" t="s">
        <v>7</v>
      </c>
      <c r="D5988" s="100">
        <v>2027</v>
      </c>
      <c r="E5988" s="100">
        <v>29</v>
      </c>
      <c r="F5988" s="2">
        <v>0</v>
      </c>
      <c r="G5988" s="100">
        <v>0</v>
      </c>
    </row>
    <row r="5989" spans="1:7" ht="13.5" customHeight="1" x14ac:dyDescent="0.2">
      <c r="A5989" s="100">
        <v>5989</v>
      </c>
      <c r="B5989" s="100">
        <v>6037</v>
      </c>
      <c r="C5989" s="4" t="s">
        <v>7</v>
      </c>
      <c r="D5989" s="100">
        <v>2028</v>
      </c>
      <c r="E5989" s="100">
        <v>29</v>
      </c>
      <c r="F5989" s="2">
        <v>0</v>
      </c>
      <c r="G5989" s="100">
        <v>0</v>
      </c>
    </row>
    <row r="5990" spans="1:7" ht="13.5" customHeight="1" x14ac:dyDescent="0.2">
      <c r="A5990" s="100">
        <v>5990</v>
      </c>
      <c r="B5990" s="100">
        <v>6038</v>
      </c>
      <c r="C5990" s="4" t="s">
        <v>7</v>
      </c>
      <c r="D5990" s="100">
        <v>2029</v>
      </c>
      <c r="E5990" s="100">
        <v>29</v>
      </c>
      <c r="F5990" s="2">
        <v>0</v>
      </c>
      <c r="G5990" s="100">
        <v>0</v>
      </c>
    </row>
    <row r="5991" spans="1:7" ht="13.5" customHeight="1" x14ac:dyDescent="0.2">
      <c r="A5991" s="100">
        <v>5991</v>
      </c>
      <c r="B5991" s="100">
        <v>6039</v>
      </c>
      <c r="C5991" s="4" t="s">
        <v>7</v>
      </c>
      <c r="D5991" s="100">
        <v>2030</v>
      </c>
      <c r="E5991" s="100">
        <v>29</v>
      </c>
      <c r="F5991" s="2">
        <v>0</v>
      </c>
      <c r="G5991" s="100">
        <v>0</v>
      </c>
    </row>
    <row r="5992" spans="1:7" ht="13.5" customHeight="1" x14ac:dyDescent="0.2">
      <c r="A5992" s="100">
        <v>5992</v>
      </c>
      <c r="B5992" s="100">
        <v>6040</v>
      </c>
      <c r="C5992" s="4" t="s">
        <v>7</v>
      </c>
      <c r="D5992" s="100">
        <v>2031</v>
      </c>
      <c r="E5992" s="100">
        <v>29</v>
      </c>
      <c r="F5992" s="2">
        <v>0</v>
      </c>
      <c r="G5992" s="100">
        <v>0</v>
      </c>
    </row>
    <row r="5993" spans="1:7" ht="13.5" customHeight="1" x14ac:dyDescent="0.2">
      <c r="A5993" s="100">
        <v>5993</v>
      </c>
      <c r="B5993" s="100">
        <v>6041</v>
      </c>
      <c r="C5993" s="4" t="s">
        <v>7</v>
      </c>
      <c r="D5993" s="100">
        <v>2032</v>
      </c>
      <c r="E5993" s="100">
        <v>29</v>
      </c>
      <c r="F5993" s="2">
        <v>0</v>
      </c>
      <c r="G5993" s="100">
        <v>0</v>
      </c>
    </row>
    <row r="5994" spans="1:7" ht="13.5" customHeight="1" x14ac:dyDescent="0.2">
      <c r="A5994" s="100">
        <v>5994</v>
      </c>
      <c r="B5994" s="100">
        <v>6042</v>
      </c>
      <c r="C5994" s="4" t="s">
        <v>7</v>
      </c>
      <c r="D5994" s="100">
        <v>36</v>
      </c>
      <c r="E5994" s="100">
        <v>155</v>
      </c>
      <c r="F5994" s="2">
        <v>0</v>
      </c>
      <c r="G5994" s="100">
        <v>0</v>
      </c>
    </row>
    <row r="5995" spans="1:7" ht="13.5" customHeight="1" x14ac:dyDescent="0.2">
      <c r="A5995" s="100">
        <v>5995</v>
      </c>
      <c r="B5995" s="100">
        <v>6043</v>
      </c>
      <c r="C5995" s="4" t="s">
        <v>7</v>
      </c>
      <c r="D5995" s="100">
        <v>37</v>
      </c>
      <c r="E5995" s="100">
        <v>155</v>
      </c>
      <c r="F5995" s="2">
        <v>0</v>
      </c>
      <c r="G5995" s="100">
        <v>0</v>
      </c>
    </row>
    <row r="5996" spans="1:7" ht="13.5" customHeight="1" x14ac:dyDescent="0.2">
      <c r="A5996" s="100">
        <v>5996</v>
      </c>
      <c r="B5996" s="100">
        <v>6044</v>
      </c>
      <c r="C5996" s="4"/>
      <c r="D5996" s="100">
        <v>9</v>
      </c>
      <c r="E5996" s="100">
        <v>243</v>
      </c>
      <c r="F5996" s="2">
        <v>0</v>
      </c>
      <c r="G5996" s="100">
        <v>0</v>
      </c>
    </row>
    <row r="5997" spans="1:7" ht="13.5" customHeight="1" x14ac:dyDescent="0.2">
      <c r="A5997" s="100">
        <v>5997</v>
      </c>
      <c r="B5997" s="100">
        <v>6045</v>
      </c>
      <c r="C5997" s="4"/>
      <c r="D5997" s="100">
        <v>6</v>
      </c>
      <c r="E5997" s="100">
        <v>241</v>
      </c>
      <c r="F5997" s="2">
        <v>0</v>
      </c>
      <c r="G5997" s="100">
        <v>0</v>
      </c>
    </row>
    <row r="5998" spans="1:7" ht="13.5" customHeight="1" x14ac:dyDescent="0.2">
      <c r="A5998" s="100">
        <v>5998</v>
      </c>
      <c r="B5998" s="100">
        <v>6046</v>
      </c>
      <c r="C5998" s="4"/>
      <c r="D5998" s="100">
        <v>8</v>
      </c>
      <c r="E5998" s="100">
        <v>222</v>
      </c>
      <c r="F5998" s="2">
        <v>0</v>
      </c>
      <c r="G5998" s="100">
        <v>0</v>
      </c>
    </row>
    <row r="5999" spans="1:7" ht="13.5" customHeight="1" x14ac:dyDescent="0.2">
      <c r="A5999" s="100">
        <v>5999</v>
      </c>
      <c r="B5999" s="100">
        <v>6047</v>
      </c>
      <c r="C5999" s="4"/>
      <c r="D5999" s="100">
        <v>7</v>
      </c>
      <c r="E5999" s="100">
        <v>227</v>
      </c>
      <c r="F5999" s="2">
        <v>0</v>
      </c>
      <c r="G5999" s="100">
        <v>0</v>
      </c>
    </row>
    <row r="6000" spans="1:7" ht="13.5" customHeight="1" x14ac:dyDescent="0.2">
      <c r="A6000" s="100">
        <v>6000</v>
      </c>
      <c r="B6000" s="100">
        <v>6048</v>
      </c>
      <c r="C6000" s="4" t="s">
        <v>7</v>
      </c>
      <c r="D6000" s="100">
        <v>1961</v>
      </c>
      <c r="E6000" s="100">
        <v>29</v>
      </c>
      <c r="F6000" s="2">
        <v>0</v>
      </c>
      <c r="G6000" s="100">
        <v>0</v>
      </c>
    </row>
    <row r="6001" spans="1:7" ht="13.5" customHeight="1" x14ac:dyDescent="0.2">
      <c r="A6001" s="100">
        <v>6001</v>
      </c>
      <c r="B6001" s="100">
        <v>6049</v>
      </c>
      <c r="C6001" s="4" t="s">
        <v>7</v>
      </c>
      <c r="D6001" s="100">
        <v>1962</v>
      </c>
      <c r="E6001" s="100">
        <v>29</v>
      </c>
      <c r="F6001" s="2">
        <v>0</v>
      </c>
      <c r="G6001" s="100">
        <v>0</v>
      </c>
    </row>
    <row r="6002" spans="1:7" ht="13.5" customHeight="1" x14ac:dyDescent="0.2">
      <c r="A6002" s="100">
        <v>6002</v>
      </c>
      <c r="B6002" s="100">
        <v>6050</v>
      </c>
      <c r="C6002" s="4" t="s">
        <v>7</v>
      </c>
      <c r="D6002" s="100">
        <v>1964</v>
      </c>
      <c r="E6002" s="100">
        <v>29</v>
      </c>
      <c r="F6002" s="2">
        <v>0</v>
      </c>
      <c r="G6002" s="100">
        <v>0</v>
      </c>
    </row>
    <row r="6003" spans="1:7" ht="13.5" customHeight="1" x14ac:dyDescent="0.2">
      <c r="A6003" s="100">
        <v>6003</v>
      </c>
      <c r="B6003" s="100">
        <v>6051</v>
      </c>
      <c r="C6003" s="4" t="s">
        <v>7</v>
      </c>
      <c r="D6003" s="100">
        <v>1965</v>
      </c>
      <c r="E6003" s="100">
        <v>29</v>
      </c>
      <c r="F6003" s="2">
        <v>0</v>
      </c>
      <c r="G6003" s="100">
        <v>0</v>
      </c>
    </row>
    <row r="6004" spans="1:7" ht="13.5" customHeight="1" x14ac:dyDescent="0.2">
      <c r="A6004" s="100">
        <v>6004</v>
      </c>
      <c r="B6004" s="100">
        <v>6052</v>
      </c>
      <c r="C6004" s="4" t="s">
        <v>7</v>
      </c>
      <c r="D6004" s="100">
        <v>1966</v>
      </c>
      <c r="E6004" s="100">
        <v>29</v>
      </c>
      <c r="F6004" s="2">
        <v>0</v>
      </c>
      <c r="G6004" s="100">
        <v>0</v>
      </c>
    </row>
    <row r="6005" spans="1:7" ht="13.5" customHeight="1" x14ac:dyDescent="0.2">
      <c r="A6005" s="100">
        <v>6005</v>
      </c>
      <c r="B6005" s="100">
        <v>6053</v>
      </c>
      <c r="C6005" s="4" t="s">
        <v>7</v>
      </c>
      <c r="D6005" s="100">
        <v>1967</v>
      </c>
      <c r="E6005" s="100">
        <v>29</v>
      </c>
      <c r="F6005" s="2">
        <v>0</v>
      </c>
      <c r="G6005" s="100">
        <v>0</v>
      </c>
    </row>
    <row r="6006" spans="1:7" ht="13.5" customHeight="1" x14ac:dyDescent="0.2">
      <c r="A6006" s="100">
        <v>6006</v>
      </c>
      <c r="B6006" s="100">
        <v>6054</v>
      </c>
      <c r="C6006" s="4" t="s">
        <v>7</v>
      </c>
      <c r="D6006" s="100">
        <v>1968</v>
      </c>
      <c r="E6006" s="100">
        <v>29</v>
      </c>
      <c r="F6006" s="2">
        <v>0</v>
      </c>
      <c r="G6006" s="100">
        <v>0</v>
      </c>
    </row>
    <row r="6007" spans="1:7" ht="13.5" customHeight="1" x14ac:dyDescent="0.2">
      <c r="A6007" s="100">
        <v>6007</v>
      </c>
      <c r="B6007" s="100">
        <v>6055</v>
      </c>
      <c r="C6007" s="4" t="s">
        <v>7</v>
      </c>
      <c r="D6007" s="100">
        <v>1969</v>
      </c>
      <c r="E6007" s="100">
        <v>29</v>
      </c>
      <c r="F6007" s="2">
        <v>0</v>
      </c>
      <c r="G6007" s="100">
        <v>0</v>
      </c>
    </row>
    <row r="6008" spans="1:7" ht="13.5" customHeight="1" x14ac:dyDescent="0.2">
      <c r="A6008" s="100">
        <v>6008</v>
      </c>
      <c r="B6008" s="100">
        <v>6056</v>
      </c>
      <c r="C6008" s="4" t="s">
        <v>7</v>
      </c>
      <c r="D6008" s="100">
        <v>1970</v>
      </c>
      <c r="E6008" s="100">
        <v>29</v>
      </c>
      <c r="F6008" s="2">
        <v>0</v>
      </c>
      <c r="G6008" s="100">
        <v>0</v>
      </c>
    </row>
    <row r="6009" spans="1:7" ht="13.5" customHeight="1" x14ac:dyDescent="0.2">
      <c r="A6009" s="100">
        <v>6009</v>
      </c>
      <c r="B6009" s="100">
        <v>6057</v>
      </c>
      <c r="C6009" s="4" t="s">
        <v>7</v>
      </c>
      <c r="D6009" s="100">
        <v>1971</v>
      </c>
      <c r="E6009" s="100">
        <v>29</v>
      </c>
      <c r="F6009" s="2">
        <v>0</v>
      </c>
      <c r="G6009" s="100">
        <v>0</v>
      </c>
    </row>
    <row r="6010" spans="1:7" ht="13.5" customHeight="1" x14ac:dyDescent="0.2">
      <c r="A6010" s="100">
        <v>6010</v>
      </c>
      <c r="B6010" s="100">
        <v>6058</v>
      </c>
      <c r="C6010" s="4" t="s">
        <v>7</v>
      </c>
      <c r="D6010" s="100">
        <v>1972</v>
      </c>
      <c r="E6010" s="100">
        <v>29</v>
      </c>
      <c r="F6010" s="2">
        <v>0</v>
      </c>
      <c r="G6010" s="100">
        <v>0</v>
      </c>
    </row>
    <row r="6011" spans="1:7" ht="13.5" customHeight="1" x14ac:dyDescent="0.2">
      <c r="A6011" s="100">
        <v>6011</v>
      </c>
      <c r="B6011" s="100">
        <v>6059</v>
      </c>
      <c r="C6011" s="4" t="s">
        <v>7</v>
      </c>
      <c r="D6011" s="100">
        <v>1973</v>
      </c>
      <c r="E6011" s="100">
        <v>29</v>
      </c>
      <c r="F6011" s="2">
        <v>0</v>
      </c>
      <c r="G6011" s="100">
        <v>0</v>
      </c>
    </row>
    <row r="6012" spans="1:7" ht="13.5" customHeight="1" x14ac:dyDescent="0.2">
      <c r="A6012" s="100">
        <v>6012</v>
      </c>
      <c r="B6012" s="100">
        <v>6060</v>
      </c>
      <c r="C6012" s="4" t="s">
        <v>7</v>
      </c>
      <c r="D6012" s="100">
        <v>1974</v>
      </c>
      <c r="E6012" s="100">
        <v>29</v>
      </c>
      <c r="F6012" s="2">
        <v>0</v>
      </c>
      <c r="G6012" s="100">
        <v>0</v>
      </c>
    </row>
    <row r="6013" spans="1:7" ht="13.5" customHeight="1" x14ac:dyDescent="0.2">
      <c r="A6013" s="100">
        <v>6013</v>
      </c>
      <c r="B6013" s="100">
        <v>6061</v>
      </c>
      <c r="C6013" s="4" t="s">
        <v>7</v>
      </c>
      <c r="D6013" s="100">
        <v>1975</v>
      </c>
      <c r="E6013" s="100">
        <v>29</v>
      </c>
      <c r="F6013" s="2">
        <v>0</v>
      </c>
      <c r="G6013" s="100">
        <v>0</v>
      </c>
    </row>
    <row r="6014" spans="1:7" ht="13.5" customHeight="1" x14ac:dyDescent="0.2">
      <c r="A6014" s="100">
        <v>6014</v>
      </c>
      <c r="B6014" s="100">
        <v>6062</v>
      </c>
      <c r="C6014" s="4" t="s">
        <v>7</v>
      </c>
      <c r="D6014" s="100">
        <v>2545</v>
      </c>
      <c r="E6014" s="100">
        <v>157</v>
      </c>
      <c r="F6014" s="2">
        <v>0</v>
      </c>
      <c r="G6014" s="100">
        <v>0</v>
      </c>
    </row>
    <row r="6015" spans="1:7" ht="13.5" customHeight="1" x14ac:dyDescent="0.2">
      <c r="A6015" s="100">
        <v>6015</v>
      </c>
      <c r="B6015" s="100">
        <v>6063</v>
      </c>
      <c r="C6015" s="4" t="s">
        <v>7</v>
      </c>
      <c r="D6015" s="100">
        <v>2546</v>
      </c>
      <c r="E6015" s="100">
        <v>157</v>
      </c>
      <c r="F6015" s="2">
        <v>0</v>
      </c>
      <c r="G6015" s="100">
        <v>0</v>
      </c>
    </row>
    <row r="6016" spans="1:7" ht="13.5" customHeight="1" x14ac:dyDescent="0.2">
      <c r="A6016" s="100">
        <v>6016</v>
      </c>
      <c r="B6016" s="100">
        <v>6064</v>
      </c>
      <c r="C6016" s="4" t="s">
        <v>7</v>
      </c>
      <c r="D6016" s="100">
        <v>2548</v>
      </c>
      <c r="E6016" s="100">
        <v>157</v>
      </c>
      <c r="F6016" s="2">
        <v>0</v>
      </c>
      <c r="G6016" s="100">
        <v>0</v>
      </c>
    </row>
    <row r="6017" spans="1:7" ht="13.5" customHeight="1" x14ac:dyDescent="0.2">
      <c r="A6017" s="100">
        <v>6017</v>
      </c>
      <c r="B6017" s="100">
        <v>6065</v>
      </c>
      <c r="C6017" s="4" t="s">
        <v>7</v>
      </c>
      <c r="D6017" s="100">
        <v>2550</v>
      </c>
      <c r="E6017" s="100">
        <v>157</v>
      </c>
      <c r="F6017" s="2">
        <v>0</v>
      </c>
      <c r="G6017" s="100">
        <v>0</v>
      </c>
    </row>
    <row r="6018" spans="1:7" ht="13.5" customHeight="1" x14ac:dyDescent="0.2">
      <c r="A6018" s="100">
        <v>6018</v>
      </c>
      <c r="B6018" s="100">
        <v>6066</v>
      </c>
      <c r="C6018" s="4" t="s">
        <v>7</v>
      </c>
      <c r="D6018" s="100">
        <v>2551</v>
      </c>
      <c r="E6018" s="100">
        <v>157</v>
      </c>
      <c r="F6018" s="2">
        <v>0</v>
      </c>
      <c r="G6018" s="100">
        <v>0</v>
      </c>
    </row>
    <row r="6019" spans="1:7" ht="13.5" customHeight="1" x14ac:dyDescent="0.2">
      <c r="A6019" s="100">
        <v>6019</v>
      </c>
      <c r="B6019" s="100">
        <v>6067</v>
      </c>
      <c r="C6019" s="4" t="s">
        <v>7</v>
      </c>
      <c r="D6019" s="100">
        <v>2554</v>
      </c>
      <c r="E6019" s="100">
        <v>157</v>
      </c>
      <c r="F6019" s="2">
        <v>0</v>
      </c>
      <c r="G6019" s="100">
        <v>0</v>
      </c>
    </row>
    <row r="6020" spans="1:7" ht="13.5" customHeight="1" x14ac:dyDescent="0.2">
      <c r="A6020" s="100">
        <v>6020</v>
      </c>
      <c r="B6020" s="100">
        <v>6068</v>
      </c>
      <c r="C6020" s="4" t="s">
        <v>7</v>
      </c>
      <c r="D6020" s="100">
        <v>2556</v>
      </c>
      <c r="E6020" s="100">
        <v>157</v>
      </c>
      <c r="F6020" s="2">
        <v>0</v>
      </c>
      <c r="G6020" s="100">
        <v>0</v>
      </c>
    </row>
    <row r="6021" spans="1:7" ht="13.5" customHeight="1" x14ac:dyDescent="0.2">
      <c r="A6021" s="100">
        <v>6021</v>
      </c>
      <c r="B6021" s="100">
        <v>6069</v>
      </c>
      <c r="C6021" s="4" t="s">
        <v>7</v>
      </c>
      <c r="D6021" s="100">
        <v>2557</v>
      </c>
      <c r="E6021" s="100">
        <v>157</v>
      </c>
      <c r="F6021" s="2">
        <v>0</v>
      </c>
      <c r="G6021" s="100">
        <v>0</v>
      </c>
    </row>
    <row r="6022" spans="1:7" ht="13.5" customHeight="1" x14ac:dyDescent="0.2">
      <c r="A6022" s="100">
        <v>6022</v>
      </c>
      <c r="B6022" s="100">
        <v>6070</v>
      </c>
      <c r="C6022" s="4" t="s">
        <v>7</v>
      </c>
      <c r="D6022" s="100">
        <v>2558</v>
      </c>
      <c r="E6022" s="100">
        <v>157</v>
      </c>
      <c r="F6022" s="2">
        <v>0</v>
      </c>
      <c r="G6022" s="100">
        <v>0</v>
      </c>
    </row>
    <row r="6023" spans="1:7" ht="13.5" customHeight="1" x14ac:dyDescent="0.2">
      <c r="A6023" s="100">
        <v>6023</v>
      </c>
      <c r="B6023" s="100">
        <v>6071</v>
      </c>
      <c r="C6023" s="4" t="s">
        <v>7</v>
      </c>
      <c r="D6023" s="100">
        <v>2559</v>
      </c>
      <c r="E6023" s="100">
        <v>157</v>
      </c>
      <c r="F6023" s="2">
        <v>0</v>
      </c>
      <c r="G6023" s="100">
        <v>0</v>
      </c>
    </row>
    <row r="6024" spans="1:7" ht="13.5" customHeight="1" x14ac:dyDescent="0.2">
      <c r="A6024" s="100">
        <v>6024</v>
      </c>
      <c r="B6024" s="100">
        <v>6072</v>
      </c>
      <c r="C6024" s="4" t="s">
        <v>7</v>
      </c>
      <c r="D6024" s="100">
        <v>2560</v>
      </c>
      <c r="E6024" s="100">
        <v>157</v>
      </c>
      <c r="F6024" s="2">
        <v>0</v>
      </c>
      <c r="G6024" s="100">
        <v>0</v>
      </c>
    </row>
    <row r="6025" spans="1:7" ht="13.5" customHeight="1" x14ac:dyDescent="0.2">
      <c r="A6025" s="100">
        <v>6025</v>
      </c>
      <c r="B6025" s="100">
        <v>6073</v>
      </c>
      <c r="C6025" s="4" t="s">
        <v>7</v>
      </c>
      <c r="D6025" s="100">
        <v>2561</v>
      </c>
      <c r="E6025" s="100">
        <v>157</v>
      </c>
      <c r="F6025" s="2">
        <v>0</v>
      </c>
      <c r="G6025" s="100">
        <v>0</v>
      </c>
    </row>
    <row r="6026" spans="1:7" ht="13.5" customHeight="1" x14ac:dyDescent="0.2">
      <c r="A6026" s="100">
        <v>6026</v>
      </c>
      <c r="B6026" s="100">
        <v>6074</v>
      </c>
      <c r="C6026" s="4" t="s">
        <v>7</v>
      </c>
      <c r="D6026" s="100">
        <v>2562</v>
      </c>
      <c r="E6026" s="100">
        <v>157</v>
      </c>
      <c r="F6026" s="2">
        <v>0</v>
      </c>
      <c r="G6026" s="100">
        <v>0</v>
      </c>
    </row>
    <row r="6027" spans="1:7" ht="13.5" customHeight="1" x14ac:dyDescent="0.2">
      <c r="A6027" s="100">
        <v>6027</v>
      </c>
      <c r="B6027" s="100">
        <v>6075</v>
      </c>
      <c r="C6027" s="4" t="s">
        <v>7</v>
      </c>
      <c r="D6027" s="100">
        <v>2564</v>
      </c>
      <c r="E6027" s="100">
        <v>157</v>
      </c>
      <c r="F6027" s="2">
        <v>0</v>
      </c>
      <c r="G6027" s="100">
        <v>0</v>
      </c>
    </row>
    <row r="6028" spans="1:7" ht="13.5" customHeight="1" x14ac:dyDescent="0.2">
      <c r="A6028" s="100">
        <v>6028</v>
      </c>
      <c r="B6028" s="100">
        <v>6076</v>
      </c>
      <c r="C6028" s="4" t="s">
        <v>7</v>
      </c>
      <c r="D6028" s="100">
        <v>2565</v>
      </c>
      <c r="E6028" s="100">
        <v>157</v>
      </c>
      <c r="F6028" s="2">
        <v>0</v>
      </c>
      <c r="G6028" s="100">
        <v>0</v>
      </c>
    </row>
    <row r="6029" spans="1:7" ht="13.5" customHeight="1" x14ac:dyDescent="0.2">
      <c r="A6029" s="100">
        <v>6029</v>
      </c>
      <c r="B6029" s="100">
        <v>6077</v>
      </c>
      <c r="C6029" s="4" t="s">
        <v>7</v>
      </c>
      <c r="D6029" s="100">
        <v>2566</v>
      </c>
      <c r="E6029" s="100">
        <v>157</v>
      </c>
      <c r="F6029" s="2">
        <v>0</v>
      </c>
      <c r="G6029" s="100">
        <v>0</v>
      </c>
    </row>
    <row r="6030" spans="1:7" ht="13.5" customHeight="1" x14ac:dyDescent="0.2">
      <c r="A6030" s="100">
        <v>6030</v>
      </c>
      <c r="B6030" s="100">
        <v>6078</v>
      </c>
      <c r="C6030" s="4" t="s">
        <v>7</v>
      </c>
      <c r="D6030" s="100">
        <v>2567</v>
      </c>
      <c r="E6030" s="100">
        <v>157</v>
      </c>
      <c r="F6030" s="2">
        <v>0</v>
      </c>
      <c r="G6030" s="100">
        <v>0</v>
      </c>
    </row>
    <row r="6031" spans="1:7" ht="13.5" customHeight="1" x14ac:dyDescent="0.2">
      <c r="A6031" s="100">
        <v>6031</v>
      </c>
      <c r="B6031" s="100">
        <v>6079</v>
      </c>
      <c r="C6031" s="4" t="s">
        <v>7</v>
      </c>
      <c r="D6031" s="100">
        <v>2568</v>
      </c>
      <c r="E6031" s="100">
        <v>157</v>
      </c>
      <c r="F6031" s="2">
        <v>0</v>
      </c>
      <c r="G6031" s="100">
        <v>0</v>
      </c>
    </row>
    <row r="6032" spans="1:7" ht="13.5" customHeight="1" x14ac:dyDescent="0.2">
      <c r="A6032" s="100">
        <v>6032</v>
      </c>
      <c r="B6032" s="100">
        <v>6080</v>
      </c>
      <c r="C6032" s="4" t="s">
        <v>7</v>
      </c>
      <c r="D6032" s="100">
        <v>2569</v>
      </c>
      <c r="E6032" s="100">
        <v>157</v>
      </c>
      <c r="F6032" s="2">
        <v>0</v>
      </c>
      <c r="G6032" s="100">
        <v>0</v>
      </c>
    </row>
    <row r="6033" spans="1:7" ht="13.5" customHeight="1" x14ac:dyDescent="0.2">
      <c r="A6033" s="100">
        <v>6033</v>
      </c>
      <c r="B6033" s="100">
        <v>6081</v>
      </c>
      <c r="C6033" s="4" t="s">
        <v>7</v>
      </c>
      <c r="D6033" s="100">
        <v>2571</v>
      </c>
      <c r="E6033" s="100">
        <v>157</v>
      </c>
      <c r="F6033" s="2">
        <v>0</v>
      </c>
      <c r="G6033" s="100">
        <v>0</v>
      </c>
    </row>
    <row r="6034" spans="1:7" ht="13.5" customHeight="1" x14ac:dyDescent="0.2">
      <c r="A6034" s="100">
        <v>6034</v>
      </c>
      <c r="B6034" s="100">
        <v>6082</v>
      </c>
      <c r="C6034" s="4" t="s">
        <v>7</v>
      </c>
      <c r="D6034" s="100">
        <v>2572</v>
      </c>
      <c r="E6034" s="100">
        <v>157</v>
      </c>
      <c r="F6034" s="2">
        <v>0</v>
      </c>
      <c r="G6034" s="100">
        <v>0</v>
      </c>
    </row>
    <row r="6035" spans="1:7" ht="13.5" customHeight="1" x14ac:dyDescent="0.2">
      <c r="A6035" s="100">
        <v>6035</v>
      </c>
      <c r="B6035" s="100">
        <v>6083</v>
      </c>
      <c r="C6035" s="4" t="s">
        <v>7</v>
      </c>
      <c r="D6035" s="100">
        <v>2573</v>
      </c>
      <c r="E6035" s="100">
        <v>157</v>
      </c>
      <c r="F6035" s="2">
        <v>0</v>
      </c>
      <c r="G6035" s="100">
        <v>0</v>
      </c>
    </row>
    <row r="6036" spans="1:7" ht="13.5" customHeight="1" x14ac:dyDescent="0.2">
      <c r="A6036" s="100">
        <v>6036</v>
      </c>
      <c r="B6036" s="100">
        <v>6084</v>
      </c>
      <c r="C6036" s="4" t="s">
        <v>7</v>
      </c>
      <c r="D6036" s="100">
        <v>2575</v>
      </c>
      <c r="E6036" s="100">
        <v>157</v>
      </c>
      <c r="F6036" s="2">
        <v>0</v>
      </c>
      <c r="G6036" s="100">
        <v>0</v>
      </c>
    </row>
    <row r="6037" spans="1:7" ht="13.5" customHeight="1" x14ac:dyDescent="0.2">
      <c r="A6037" s="100">
        <v>6037</v>
      </c>
      <c r="B6037" s="100">
        <v>6085</v>
      </c>
      <c r="C6037" s="4" t="s">
        <v>7</v>
      </c>
      <c r="D6037" s="100">
        <v>2576</v>
      </c>
      <c r="E6037" s="100">
        <v>157</v>
      </c>
      <c r="F6037" s="2">
        <v>0</v>
      </c>
      <c r="G6037" s="100">
        <v>0</v>
      </c>
    </row>
    <row r="6038" spans="1:7" ht="13.5" customHeight="1" x14ac:dyDescent="0.2">
      <c r="A6038" s="100">
        <v>6038</v>
      </c>
      <c r="B6038" s="100">
        <v>6086</v>
      </c>
      <c r="C6038" s="4" t="s">
        <v>7</v>
      </c>
      <c r="D6038" s="100">
        <v>2577</v>
      </c>
      <c r="E6038" s="100">
        <v>157</v>
      </c>
      <c r="F6038" s="2">
        <v>0</v>
      </c>
      <c r="G6038" s="100">
        <v>0</v>
      </c>
    </row>
    <row r="6039" spans="1:7" ht="13.5" customHeight="1" x14ac:dyDescent="0.2">
      <c r="A6039" s="100">
        <v>6039</v>
      </c>
      <c r="B6039" s="100">
        <v>6087</v>
      </c>
      <c r="C6039" s="4" t="s">
        <v>7</v>
      </c>
      <c r="D6039" s="100">
        <v>2578</v>
      </c>
      <c r="E6039" s="100">
        <v>157</v>
      </c>
      <c r="F6039" s="2">
        <v>0</v>
      </c>
      <c r="G6039" s="100">
        <v>0</v>
      </c>
    </row>
    <row r="6040" spans="1:7" ht="13.5" customHeight="1" x14ac:dyDescent="0.2">
      <c r="A6040" s="100">
        <v>6040</v>
      </c>
      <c r="B6040" s="100">
        <v>6088</v>
      </c>
      <c r="C6040" s="4" t="s">
        <v>7</v>
      </c>
      <c r="D6040" s="100">
        <v>2579</v>
      </c>
      <c r="E6040" s="100">
        <v>157</v>
      </c>
      <c r="F6040" s="2">
        <v>0</v>
      </c>
      <c r="G6040" s="100">
        <v>0</v>
      </c>
    </row>
    <row r="6041" spans="1:7" ht="13.5" customHeight="1" x14ac:dyDescent="0.2">
      <c r="A6041" s="100">
        <v>6041</v>
      </c>
      <c r="B6041" s="100">
        <v>6089</v>
      </c>
      <c r="C6041" s="4" t="s">
        <v>7</v>
      </c>
      <c r="D6041" s="100">
        <v>2580</v>
      </c>
      <c r="E6041" s="100">
        <v>157</v>
      </c>
      <c r="F6041" s="2">
        <v>0</v>
      </c>
      <c r="G6041" s="100">
        <v>0</v>
      </c>
    </row>
    <row r="6042" spans="1:7" ht="13.5" customHeight="1" x14ac:dyDescent="0.2">
      <c r="A6042" s="100">
        <v>6042</v>
      </c>
      <c r="B6042" s="100">
        <v>6090</v>
      </c>
      <c r="C6042" s="4" t="s">
        <v>7</v>
      </c>
      <c r="D6042" s="100">
        <v>2581</v>
      </c>
      <c r="E6042" s="100">
        <v>157</v>
      </c>
      <c r="F6042" s="2">
        <v>0</v>
      </c>
      <c r="G6042" s="100">
        <v>0</v>
      </c>
    </row>
    <row r="6043" spans="1:7" ht="13.5" customHeight="1" x14ac:dyDescent="0.2">
      <c r="A6043" s="100">
        <v>6043</v>
      </c>
      <c r="B6043" s="100">
        <v>6091</v>
      </c>
      <c r="C6043" s="4" t="s">
        <v>7</v>
      </c>
      <c r="D6043" s="100">
        <v>2582</v>
      </c>
      <c r="E6043" s="100">
        <v>157</v>
      </c>
      <c r="F6043" s="2">
        <v>0</v>
      </c>
      <c r="G6043" s="100">
        <v>0</v>
      </c>
    </row>
    <row r="6044" spans="1:7" ht="13.5" customHeight="1" x14ac:dyDescent="0.2">
      <c r="A6044" s="100">
        <v>6044</v>
      </c>
      <c r="B6044" s="100">
        <v>6092</v>
      </c>
      <c r="C6044" s="4" t="s">
        <v>7</v>
      </c>
      <c r="D6044" s="100">
        <v>2583</v>
      </c>
      <c r="E6044" s="100">
        <v>157</v>
      </c>
      <c r="F6044" s="2">
        <v>0</v>
      </c>
      <c r="G6044" s="100">
        <v>0</v>
      </c>
    </row>
    <row r="6045" spans="1:7" ht="13.5" customHeight="1" x14ac:dyDescent="0.2">
      <c r="A6045" s="100">
        <v>6045</v>
      </c>
      <c r="B6045" s="100">
        <v>6093</v>
      </c>
      <c r="C6045" s="4" t="s">
        <v>7</v>
      </c>
      <c r="D6045" s="100">
        <v>2584</v>
      </c>
      <c r="E6045" s="100">
        <v>157</v>
      </c>
      <c r="F6045" s="2">
        <v>0</v>
      </c>
      <c r="G6045" s="100">
        <v>0</v>
      </c>
    </row>
    <row r="6046" spans="1:7" ht="13.5" customHeight="1" x14ac:dyDescent="0.2">
      <c r="A6046" s="100">
        <v>6046</v>
      </c>
      <c r="B6046" s="100">
        <v>6094</v>
      </c>
      <c r="C6046" s="4" t="s">
        <v>7</v>
      </c>
      <c r="D6046" s="100">
        <v>2585</v>
      </c>
      <c r="E6046" s="100">
        <v>157</v>
      </c>
      <c r="F6046" s="2">
        <v>0</v>
      </c>
      <c r="G6046" s="100">
        <v>0</v>
      </c>
    </row>
    <row r="6047" spans="1:7" ht="13.5" customHeight="1" x14ac:dyDescent="0.2">
      <c r="A6047" s="100">
        <v>6047</v>
      </c>
      <c r="B6047" s="100">
        <v>6095</v>
      </c>
      <c r="C6047" s="4" t="s">
        <v>7</v>
      </c>
      <c r="D6047" s="100">
        <v>2586</v>
      </c>
      <c r="E6047" s="100">
        <v>157</v>
      </c>
      <c r="F6047" s="2">
        <v>0</v>
      </c>
      <c r="G6047" s="100">
        <v>0</v>
      </c>
    </row>
    <row r="6048" spans="1:7" ht="13.5" customHeight="1" x14ac:dyDescent="0.2">
      <c r="A6048" s="100">
        <v>6048</v>
      </c>
      <c r="B6048" s="100">
        <v>6096</v>
      </c>
      <c r="C6048" s="4" t="s">
        <v>7</v>
      </c>
      <c r="D6048" s="100">
        <v>2587</v>
      </c>
      <c r="E6048" s="100">
        <v>157</v>
      </c>
      <c r="F6048" s="2">
        <v>0</v>
      </c>
      <c r="G6048" s="100">
        <v>0</v>
      </c>
    </row>
    <row r="6049" spans="1:7" ht="13.5" customHeight="1" x14ac:dyDescent="0.2">
      <c r="A6049" s="100">
        <v>6049</v>
      </c>
      <c r="B6049" s="100">
        <v>6097</v>
      </c>
      <c r="C6049" s="4" t="s">
        <v>7</v>
      </c>
      <c r="D6049" s="100">
        <v>2588</v>
      </c>
      <c r="E6049" s="100">
        <v>157</v>
      </c>
      <c r="F6049" s="2">
        <v>0</v>
      </c>
      <c r="G6049" s="100">
        <v>0</v>
      </c>
    </row>
    <row r="6050" spans="1:7" ht="13.5" customHeight="1" x14ac:dyDescent="0.2">
      <c r="A6050" s="100">
        <v>6050</v>
      </c>
      <c r="B6050" s="100">
        <v>6098</v>
      </c>
      <c r="C6050" s="4" t="s">
        <v>7</v>
      </c>
      <c r="D6050" s="100">
        <v>2589</v>
      </c>
      <c r="E6050" s="100">
        <v>157</v>
      </c>
      <c r="F6050" s="2">
        <v>0</v>
      </c>
      <c r="G6050" s="100">
        <v>0</v>
      </c>
    </row>
    <row r="6051" spans="1:7" ht="13.5" customHeight="1" x14ac:dyDescent="0.2">
      <c r="A6051" s="100">
        <v>6051</v>
      </c>
      <c r="B6051" s="100">
        <v>6099</v>
      </c>
      <c r="C6051" s="4" t="s">
        <v>7</v>
      </c>
      <c r="D6051" s="100">
        <v>2590</v>
      </c>
      <c r="E6051" s="100">
        <v>157</v>
      </c>
      <c r="F6051" s="2">
        <v>0</v>
      </c>
      <c r="G6051" s="100">
        <v>0</v>
      </c>
    </row>
    <row r="6052" spans="1:7" ht="13.5" customHeight="1" x14ac:dyDescent="0.2">
      <c r="A6052" s="100">
        <v>6052</v>
      </c>
      <c r="B6052" s="100">
        <v>6100</v>
      </c>
      <c r="C6052" s="4" t="s">
        <v>7</v>
      </c>
      <c r="D6052" s="100">
        <v>2591</v>
      </c>
      <c r="E6052" s="100">
        <v>157</v>
      </c>
      <c r="F6052" s="2">
        <v>0</v>
      </c>
      <c r="G6052" s="100">
        <v>0</v>
      </c>
    </row>
    <row r="6053" spans="1:7" ht="13.5" customHeight="1" x14ac:dyDescent="0.2">
      <c r="A6053" s="100">
        <v>6053</v>
      </c>
      <c r="B6053" s="100">
        <v>6101</v>
      </c>
      <c r="C6053" s="4" t="s">
        <v>7</v>
      </c>
      <c r="D6053" s="100">
        <v>2592</v>
      </c>
      <c r="E6053" s="100">
        <v>157</v>
      </c>
      <c r="F6053" s="2">
        <v>0</v>
      </c>
      <c r="G6053" s="100">
        <v>0</v>
      </c>
    </row>
    <row r="6054" spans="1:7" ht="13.5" customHeight="1" x14ac:dyDescent="0.2">
      <c r="A6054" s="100">
        <v>6054</v>
      </c>
      <c r="B6054" s="100">
        <v>6102</v>
      </c>
      <c r="C6054" s="4" t="s">
        <v>7</v>
      </c>
      <c r="D6054" s="100">
        <v>2593</v>
      </c>
      <c r="E6054" s="100">
        <v>157</v>
      </c>
      <c r="F6054" s="2">
        <v>0</v>
      </c>
      <c r="G6054" s="100">
        <v>0</v>
      </c>
    </row>
    <row r="6055" spans="1:7" ht="13.5" customHeight="1" x14ac:dyDescent="0.2">
      <c r="A6055" s="100">
        <v>6055</v>
      </c>
      <c r="B6055" s="100">
        <v>6103</v>
      </c>
      <c r="C6055" s="4" t="s">
        <v>7</v>
      </c>
      <c r="D6055" s="100">
        <v>2594</v>
      </c>
      <c r="E6055" s="100">
        <v>157</v>
      </c>
      <c r="F6055" s="2">
        <v>0</v>
      </c>
      <c r="G6055" s="100">
        <v>0</v>
      </c>
    </row>
    <row r="6056" spans="1:7" ht="13.5" customHeight="1" x14ac:dyDescent="0.2">
      <c r="A6056" s="100">
        <v>6056</v>
      </c>
      <c r="B6056" s="100">
        <v>6104</v>
      </c>
      <c r="C6056" s="4" t="s">
        <v>7</v>
      </c>
      <c r="D6056" s="100">
        <v>2595</v>
      </c>
      <c r="E6056" s="100">
        <v>157</v>
      </c>
      <c r="F6056" s="2">
        <v>0</v>
      </c>
      <c r="G6056" s="100">
        <v>0</v>
      </c>
    </row>
    <row r="6057" spans="1:7" ht="13.5" customHeight="1" x14ac:dyDescent="0.2">
      <c r="A6057" s="100">
        <v>6057</v>
      </c>
      <c r="B6057" s="100">
        <v>6105</v>
      </c>
      <c r="C6057" s="4" t="s">
        <v>7</v>
      </c>
      <c r="D6057" s="100">
        <v>2597</v>
      </c>
      <c r="E6057" s="100">
        <v>157</v>
      </c>
      <c r="F6057" s="2">
        <v>0</v>
      </c>
      <c r="G6057" s="100">
        <v>0</v>
      </c>
    </row>
    <row r="6058" spans="1:7" ht="13.5" customHeight="1" x14ac:dyDescent="0.2">
      <c r="A6058" s="100">
        <v>6058</v>
      </c>
      <c r="B6058" s="100">
        <v>6106</v>
      </c>
      <c r="C6058" s="4" t="s">
        <v>7</v>
      </c>
      <c r="D6058" s="100">
        <v>133</v>
      </c>
      <c r="E6058" s="100">
        <v>41</v>
      </c>
      <c r="F6058" s="2">
        <v>0</v>
      </c>
      <c r="G6058" s="100">
        <v>0</v>
      </c>
    </row>
    <row r="6059" spans="1:7" ht="13.5" customHeight="1" x14ac:dyDescent="0.2">
      <c r="A6059" s="100">
        <v>6059</v>
      </c>
      <c r="B6059" s="100">
        <v>6107</v>
      </c>
      <c r="C6059" s="4" t="s">
        <v>7</v>
      </c>
      <c r="D6059" s="100">
        <v>134</v>
      </c>
      <c r="E6059" s="100">
        <v>41</v>
      </c>
      <c r="F6059" s="2">
        <v>0</v>
      </c>
      <c r="G6059" s="100">
        <v>0</v>
      </c>
    </row>
    <row r="6060" spans="1:7" ht="13.5" customHeight="1" x14ac:dyDescent="0.2">
      <c r="A6060" s="100">
        <v>6060</v>
      </c>
      <c r="B6060" s="100">
        <v>6108</v>
      </c>
      <c r="C6060" s="4" t="s">
        <v>7</v>
      </c>
      <c r="D6060" s="100">
        <v>135</v>
      </c>
      <c r="E6060" s="100">
        <v>41</v>
      </c>
      <c r="F6060" s="2">
        <v>0</v>
      </c>
      <c r="G6060" s="100">
        <v>0</v>
      </c>
    </row>
    <row r="6061" spans="1:7" ht="13.5" customHeight="1" x14ac:dyDescent="0.2">
      <c r="A6061" s="100">
        <v>6061</v>
      </c>
      <c r="B6061" s="100">
        <v>6109</v>
      </c>
      <c r="C6061" s="4" t="s">
        <v>7</v>
      </c>
      <c r="D6061" s="100">
        <v>136</v>
      </c>
      <c r="E6061" s="100">
        <v>41</v>
      </c>
      <c r="F6061" s="2">
        <v>0</v>
      </c>
      <c r="G6061" s="100">
        <v>0</v>
      </c>
    </row>
    <row r="6062" spans="1:7" ht="13.5" customHeight="1" x14ac:dyDescent="0.2">
      <c r="A6062" s="100">
        <v>6062</v>
      </c>
      <c r="B6062" s="100">
        <v>6110</v>
      </c>
      <c r="C6062" s="4" t="s">
        <v>7</v>
      </c>
      <c r="D6062" s="100">
        <v>137</v>
      </c>
      <c r="E6062" s="100">
        <v>41</v>
      </c>
      <c r="F6062" s="2">
        <v>0</v>
      </c>
      <c r="G6062" s="100">
        <v>0</v>
      </c>
    </row>
    <row r="6063" spans="1:7" ht="13.5" customHeight="1" x14ac:dyDescent="0.2">
      <c r="A6063" s="100">
        <v>6063</v>
      </c>
      <c r="B6063" s="100">
        <v>6111</v>
      </c>
      <c r="C6063" s="4" t="s">
        <v>7</v>
      </c>
      <c r="D6063" s="100">
        <v>138</v>
      </c>
      <c r="E6063" s="100">
        <v>41</v>
      </c>
      <c r="F6063" s="2">
        <v>0</v>
      </c>
      <c r="G6063" s="100">
        <v>0</v>
      </c>
    </row>
    <row r="6064" spans="1:7" ht="13.5" customHeight="1" x14ac:dyDescent="0.2">
      <c r="A6064" s="100">
        <v>6064</v>
      </c>
      <c r="B6064" s="100">
        <v>6112</v>
      </c>
      <c r="C6064" s="4" t="s">
        <v>7</v>
      </c>
      <c r="D6064" s="100">
        <v>139</v>
      </c>
      <c r="E6064" s="100">
        <v>41</v>
      </c>
      <c r="F6064" s="2">
        <v>0</v>
      </c>
      <c r="G6064" s="100">
        <v>0</v>
      </c>
    </row>
    <row r="6065" spans="1:7" ht="13.5" customHeight="1" x14ac:dyDescent="0.2">
      <c r="A6065" s="100">
        <v>6065</v>
      </c>
      <c r="B6065" s="100">
        <v>6113</v>
      </c>
      <c r="C6065" s="4" t="s">
        <v>7</v>
      </c>
      <c r="D6065" s="100">
        <v>140</v>
      </c>
      <c r="E6065" s="100">
        <v>41</v>
      </c>
      <c r="F6065" s="2">
        <v>0</v>
      </c>
      <c r="G6065" s="100">
        <v>0</v>
      </c>
    </row>
    <row r="6066" spans="1:7" ht="13.5" customHeight="1" x14ac:dyDescent="0.2">
      <c r="A6066" s="100">
        <v>6066</v>
      </c>
      <c r="B6066" s="100">
        <v>6114</v>
      </c>
      <c r="C6066" s="4" t="s">
        <v>7</v>
      </c>
      <c r="D6066" s="100">
        <v>141</v>
      </c>
      <c r="E6066" s="100">
        <v>41</v>
      </c>
      <c r="F6066" s="2">
        <v>0</v>
      </c>
      <c r="G6066" s="100">
        <v>0</v>
      </c>
    </row>
    <row r="6067" spans="1:7" ht="13.5" customHeight="1" x14ac:dyDescent="0.2">
      <c r="A6067" s="100">
        <v>6067</v>
      </c>
      <c r="B6067" s="100">
        <v>6115</v>
      </c>
      <c r="C6067" s="4" t="s">
        <v>7</v>
      </c>
      <c r="D6067" s="100">
        <v>142</v>
      </c>
      <c r="E6067" s="100">
        <v>41</v>
      </c>
      <c r="F6067" s="2">
        <v>0</v>
      </c>
      <c r="G6067" s="100">
        <v>0</v>
      </c>
    </row>
    <row r="6068" spans="1:7" ht="13.5" customHeight="1" x14ac:dyDescent="0.2">
      <c r="A6068" s="100">
        <v>6068</v>
      </c>
      <c r="B6068" s="100">
        <v>6116</v>
      </c>
      <c r="C6068" s="4" t="s">
        <v>7</v>
      </c>
      <c r="D6068" s="100">
        <v>143</v>
      </c>
      <c r="E6068" s="100">
        <v>41</v>
      </c>
      <c r="F6068" s="2">
        <v>0</v>
      </c>
      <c r="G6068" s="100">
        <v>0</v>
      </c>
    </row>
    <row r="6069" spans="1:7" ht="13.5" customHeight="1" x14ac:dyDescent="0.2">
      <c r="A6069" s="100">
        <v>6069</v>
      </c>
      <c r="B6069" s="100">
        <v>6117</v>
      </c>
      <c r="C6069" s="4" t="s">
        <v>7</v>
      </c>
      <c r="D6069" s="100">
        <v>144</v>
      </c>
      <c r="E6069" s="100">
        <v>41</v>
      </c>
      <c r="F6069" s="2">
        <v>0</v>
      </c>
      <c r="G6069" s="100">
        <v>0</v>
      </c>
    </row>
    <row r="6070" spans="1:7" ht="13.5" customHeight="1" x14ac:dyDescent="0.2">
      <c r="A6070" s="100">
        <v>6070</v>
      </c>
      <c r="B6070" s="100">
        <v>6118</v>
      </c>
      <c r="C6070" s="4" t="s">
        <v>7</v>
      </c>
      <c r="D6070" s="100">
        <v>145</v>
      </c>
      <c r="E6070" s="100">
        <v>41</v>
      </c>
      <c r="F6070" s="2">
        <v>0</v>
      </c>
      <c r="G6070" s="100">
        <v>0</v>
      </c>
    </row>
    <row r="6071" spans="1:7" ht="13.5" customHeight="1" x14ac:dyDescent="0.2">
      <c r="A6071" s="100">
        <v>6071</v>
      </c>
      <c r="B6071" s="100">
        <v>6119</v>
      </c>
      <c r="C6071" s="4" t="s">
        <v>7</v>
      </c>
      <c r="D6071" s="100">
        <v>146</v>
      </c>
      <c r="E6071" s="100">
        <v>41</v>
      </c>
      <c r="F6071" s="2">
        <v>0</v>
      </c>
      <c r="G6071" s="100">
        <v>0</v>
      </c>
    </row>
    <row r="6072" spans="1:7" ht="13.5" customHeight="1" x14ac:dyDescent="0.2">
      <c r="A6072" s="100">
        <v>6072</v>
      </c>
      <c r="B6072" s="100">
        <v>6120</v>
      </c>
      <c r="C6072" s="4" t="s">
        <v>7</v>
      </c>
      <c r="D6072" s="100">
        <v>147</v>
      </c>
      <c r="E6072" s="100">
        <v>41</v>
      </c>
      <c r="F6072" s="2">
        <v>0</v>
      </c>
      <c r="G6072" s="100">
        <v>0</v>
      </c>
    </row>
    <row r="6073" spans="1:7" ht="13.5" customHeight="1" x14ac:dyDescent="0.2">
      <c r="A6073" s="100">
        <v>6073</v>
      </c>
      <c r="B6073" s="100">
        <v>6121</v>
      </c>
      <c r="C6073" s="4" t="s">
        <v>7</v>
      </c>
      <c r="D6073" s="100">
        <v>148</v>
      </c>
      <c r="E6073" s="100">
        <v>41</v>
      </c>
      <c r="F6073" s="2">
        <v>0</v>
      </c>
      <c r="G6073" s="100">
        <v>0</v>
      </c>
    </row>
    <row r="6074" spans="1:7" ht="13.5" customHeight="1" x14ac:dyDescent="0.2">
      <c r="A6074" s="100">
        <v>6074</v>
      </c>
      <c r="B6074" s="100">
        <v>6122</v>
      </c>
      <c r="C6074" s="4" t="s">
        <v>7</v>
      </c>
      <c r="D6074" s="100">
        <v>149</v>
      </c>
      <c r="E6074" s="100">
        <v>41</v>
      </c>
      <c r="F6074" s="2">
        <v>0</v>
      </c>
      <c r="G6074" s="100">
        <v>0</v>
      </c>
    </row>
    <row r="6075" spans="1:7" ht="13.5" customHeight="1" x14ac:dyDescent="0.2">
      <c r="A6075" s="100">
        <v>6075</v>
      </c>
      <c r="B6075" s="100">
        <v>6123</v>
      </c>
      <c r="C6075" s="4" t="s">
        <v>7</v>
      </c>
      <c r="D6075" s="100">
        <v>150</v>
      </c>
      <c r="E6075" s="100">
        <v>41</v>
      </c>
      <c r="F6075" s="2">
        <v>0</v>
      </c>
      <c r="G6075" s="100">
        <v>0</v>
      </c>
    </row>
    <row r="6076" spans="1:7" ht="13.5" customHeight="1" x14ac:dyDescent="0.2">
      <c r="A6076" s="100">
        <v>6076</v>
      </c>
      <c r="B6076" s="100">
        <v>6124</v>
      </c>
      <c r="C6076" s="4" t="s">
        <v>7</v>
      </c>
      <c r="D6076" s="100">
        <v>151</v>
      </c>
      <c r="E6076" s="100">
        <v>41</v>
      </c>
      <c r="F6076" s="2">
        <v>0</v>
      </c>
      <c r="G6076" s="100">
        <v>0</v>
      </c>
    </row>
    <row r="6077" spans="1:7" ht="13.5" customHeight="1" x14ac:dyDescent="0.2">
      <c r="A6077" s="100">
        <v>6077</v>
      </c>
      <c r="B6077" s="100">
        <v>6125</v>
      </c>
      <c r="C6077" s="4" t="s">
        <v>7</v>
      </c>
      <c r="D6077" s="100">
        <v>152</v>
      </c>
      <c r="E6077" s="100">
        <v>41</v>
      </c>
      <c r="F6077" s="2">
        <v>0</v>
      </c>
      <c r="G6077" s="100">
        <v>0</v>
      </c>
    </row>
    <row r="6078" spans="1:7" ht="13.5" customHeight="1" x14ac:dyDescent="0.2">
      <c r="A6078" s="100">
        <v>6078</v>
      </c>
      <c r="B6078" s="100">
        <v>6126</v>
      </c>
      <c r="C6078" s="4" t="s">
        <v>7</v>
      </c>
      <c r="D6078" s="100">
        <v>66</v>
      </c>
      <c r="E6078" s="100">
        <v>152</v>
      </c>
      <c r="F6078" s="2">
        <v>0</v>
      </c>
      <c r="G6078" s="100">
        <v>0</v>
      </c>
    </row>
    <row r="6079" spans="1:7" ht="13.5" customHeight="1" x14ac:dyDescent="0.2">
      <c r="A6079" s="100">
        <v>6079</v>
      </c>
      <c r="B6079" s="100">
        <v>6127</v>
      </c>
      <c r="C6079" s="4" t="s">
        <v>7</v>
      </c>
      <c r="D6079" s="100">
        <v>69</v>
      </c>
      <c r="E6079" s="100">
        <v>152</v>
      </c>
      <c r="F6079" s="2">
        <v>0</v>
      </c>
      <c r="G6079" s="100">
        <v>0</v>
      </c>
    </row>
    <row r="6080" spans="1:7" ht="13.5" customHeight="1" x14ac:dyDescent="0.2">
      <c r="A6080" s="100">
        <v>6080</v>
      </c>
      <c r="B6080" s="100">
        <v>6128</v>
      </c>
      <c r="C6080" s="4" t="s">
        <v>7</v>
      </c>
      <c r="D6080" s="100">
        <v>70</v>
      </c>
      <c r="E6080" s="100">
        <v>152</v>
      </c>
      <c r="F6080" s="2">
        <v>0</v>
      </c>
      <c r="G6080" s="100">
        <v>0</v>
      </c>
    </row>
    <row r="6081" spans="1:7" ht="13.5" customHeight="1" x14ac:dyDescent="0.2">
      <c r="A6081" s="100">
        <v>6081</v>
      </c>
      <c r="B6081" s="100">
        <v>6129</v>
      </c>
      <c r="C6081" s="4" t="s">
        <v>7</v>
      </c>
      <c r="D6081" s="100">
        <v>73</v>
      </c>
      <c r="E6081" s="100">
        <v>152</v>
      </c>
      <c r="F6081" s="2">
        <v>0</v>
      </c>
      <c r="G6081" s="100">
        <v>0</v>
      </c>
    </row>
    <row r="6082" spans="1:7" ht="13.5" customHeight="1" x14ac:dyDescent="0.2">
      <c r="A6082" s="100">
        <v>6082</v>
      </c>
      <c r="B6082" s="100">
        <v>6130</v>
      </c>
      <c r="C6082" s="4" t="s">
        <v>7</v>
      </c>
      <c r="D6082" s="100">
        <v>74</v>
      </c>
      <c r="E6082" s="100">
        <v>152</v>
      </c>
      <c r="F6082" s="2">
        <v>0</v>
      </c>
      <c r="G6082" s="100">
        <v>0</v>
      </c>
    </row>
    <row r="6083" spans="1:7" ht="13.5" customHeight="1" x14ac:dyDescent="0.2">
      <c r="A6083" s="100">
        <v>6083</v>
      </c>
      <c r="B6083" s="100">
        <v>6131</v>
      </c>
      <c r="C6083" s="4" t="s">
        <v>7</v>
      </c>
      <c r="D6083" s="100">
        <v>76</v>
      </c>
      <c r="E6083" s="100">
        <v>152</v>
      </c>
      <c r="F6083" s="2">
        <v>0</v>
      </c>
      <c r="G6083" s="100">
        <v>0</v>
      </c>
    </row>
    <row r="6084" spans="1:7" ht="13.5" customHeight="1" x14ac:dyDescent="0.2">
      <c r="A6084" s="100">
        <v>6084</v>
      </c>
      <c r="B6084" s="100">
        <v>6132</v>
      </c>
      <c r="C6084" s="4" t="s">
        <v>7</v>
      </c>
      <c r="D6084" s="100">
        <v>77</v>
      </c>
      <c r="E6084" s="100">
        <v>152</v>
      </c>
      <c r="F6084" s="2">
        <v>0</v>
      </c>
      <c r="G6084" s="100">
        <v>0</v>
      </c>
    </row>
    <row r="6085" spans="1:7" ht="13.5" customHeight="1" x14ac:dyDescent="0.2">
      <c r="A6085" s="100">
        <v>6085</v>
      </c>
      <c r="B6085" s="100">
        <v>6133</v>
      </c>
      <c r="C6085" s="4" t="s">
        <v>7</v>
      </c>
      <c r="D6085" s="100">
        <v>78</v>
      </c>
      <c r="E6085" s="100">
        <v>152</v>
      </c>
      <c r="F6085" s="2">
        <v>0</v>
      </c>
      <c r="G6085" s="100">
        <v>0</v>
      </c>
    </row>
    <row r="6086" spans="1:7" ht="13.5" customHeight="1" x14ac:dyDescent="0.2">
      <c r="A6086" s="100">
        <v>6086</v>
      </c>
      <c r="B6086" s="100">
        <v>6134</v>
      </c>
      <c r="C6086" s="4" t="s">
        <v>7</v>
      </c>
      <c r="D6086" s="100">
        <v>79</v>
      </c>
      <c r="E6086" s="100">
        <v>152</v>
      </c>
      <c r="F6086" s="2">
        <v>0</v>
      </c>
      <c r="G6086" s="100">
        <v>0</v>
      </c>
    </row>
    <row r="6087" spans="1:7" ht="13.5" customHeight="1" x14ac:dyDescent="0.2">
      <c r="A6087" s="100">
        <v>6087</v>
      </c>
      <c r="B6087" s="100">
        <v>6135</v>
      </c>
      <c r="C6087" s="4" t="s">
        <v>7</v>
      </c>
      <c r="D6087" s="100">
        <v>140</v>
      </c>
      <c r="E6087" s="100">
        <v>171</v>
      </c>
      <c r="F6087" s="2">
        <v>0</v>
      </c>
      <c r="G6087" s="100">
        <v>0</v>
      </c>
    </row>
    <row r="6088" spans="1:7" ht="13.5" customHeight="1" x14ac:dyDescent="0.2">
      <c r="A6088" s="100">
        <v>6088</v>
      </c>
      <c r="B6088" s="100">
        <v>6136</v>
      </c>
      <c r="C6088" s="4" t="s">
        <v>7</v>
      </c>
      <c r="D6088" s="100">
        <v>141</v>
      </c>
      <c r="E6088" s="100">
        <v>171</v>
      </c>
      <c r="F6088" s="2">
        <v>0</v>
      </c>
      <c r="G6088" s="100">
        <v>0</v>
      </c>
    </row>
    <row r="6089" spans="1:7" ht="13.5" customHeight="1" x14ac:dyDescent="0.2">
      <c r="A6089" s="100">
        <v>6089</v>
      </c>
      <c r="B6089" s="100">
        <v>6137</v>
      </c>
      <c r="C6089" s="4" t="s">
        <v>7</v>
      </c>
      <c r="D6089" s="100">
        <v>139</v>
      </c>
      <c r="E6089" s="100">
        <v>171</v>
      </c>
      <c r="F6089" s="2">
        <v>0</v>
      </c>
      <c r="G6089" s="100">
        <v>0</v>
      </c>
    </row>
    <row r="6090" spans="1:7" ht="13.5" customHeight="1" x14ac:dyDescent="0.2">
      <c r="A6090" s="100">
        <v>6090</v>
      </c>
      <c r="B6090" s="100">
        <v>6138</v>
      </c>
      <c r="C6090" s="4" t="s">
        <v>7</v>
      </c>
      <c r="D6090" s="100">
        <v>138</v>
      </c>
      <c r="E6090" s="100">
        <v>171</v>
      </c>
      <c r="F6090" s="2">
        <v>0</v>
      </c>
      <c r="G6090" s="100">
        <v>0</v>
      </c>
    </row>
    <row r="6091" spans="1:7" ht="13.5" customHeight="1" x14ac:dyDescent="0.2">
      <c r="A6091" s="100">
        <v>6091</v>
      </c>
      <c r="B6091" s="100">
        <v>6139</v>
      </c>
      <c r="C6091" s="4" t="s">
        <v>7</v>
      </c>
      <c r="D6091" s="100">
        <v>118</v>
      </c>
      <c r="E6091" s="100">
        <v>41</v>
      </c>
      <c r="F6091" s="2">
        <v>0</v>
      </c>
      <c r="G6091" s="100">
        <v>0</v>
      </c>
    </row>
    <row r="6092" spans="1:7" ht="13.5" customHeight="1" x14ac:dyDescent="0.2">
      <c r="A6092" s="100">
        <v>6092</v>
      </c>
      <c r="B6092" s="100">
        <v>6140</v>
      </c>
      <c r="C6092" s="4" t="s">
        <v>7</v>
      </c>
      <c r="D6092" s="100">
        <v>119</v>
      </c>
      <c r="E6092" s="100">
        <v>41</v>
      </c>
      <c r="F6092" s="2">
        <v>0</v>
      </c>
      <c r="G6092" s="100">
        <v>0</v>
      </c>
    </row>
    <row r="6093" spans="1:7" ht="13.5" customHeight="1" x14ac:dyDescent="0.2">
      <c r="A6093" s="100">
        <v>6093</v>
      </c>
      <c r="B6093" s="100">
        <v>6141</v>
      </c>
      <c r="C6093" s="4" t="s">
        <v>7</v>
      </c>
      <c r="D6093" s="100">
        <v>120</v>
      </c>
      <c r="E6093" s="100">
        <v>41</v>
      </c>
      <c r="F6093" s="2">
        <v>0</v>
      </c>
      <c r="G6093" s="100">
        <v>0</v>
      </c>
    </row>
    <row r="6094" spans="1:7" ht="13.5" customHeight="1" x14ac:dyDescent="0.2">
      <c r="A6094" s="100">
        <v>6094</v>
      </c>
      <c r="B6094" s="100">
        <v>6142</v>
      </c>
      <c r="C6094" s="4" t="s">
        <v>7</v>
      </c>
      <c r="D6094" s="100">
        <v>123</v>
      </c>
      <c r="E6094" s="100">
        <v>41</v>
      </c>
      <c r="F6094" s="2">
        <v>0</v>
      </c>
      <c r="G6094" s="100">
        <v>0</v>
      </c>
    </row>
    <row r="6095" spans="1:7" ht="13.5" customHeight="1" x14ac:dyDescent="0.2">
      <c r="A6095" s="100">
        <v>6095</v>
      </c>
      <c r="B6095" s="100">
        <v>6143</v>
      </c>
      <c r="C6095" s="4" t="s">
        <v>7</v>
      </c>
      <c r="D6095" s="100">
        <v>125</v>
      </c>
      <c r="E6095" s="100">
        <v>41</v>
      </c>
      <c r="F6095" s="2">
        <v>0</v>
      </c>
      <c r="G6095" s="100">
        <v>0</v>
      </c>
    </row>
    <row r="6096" spans="1:7" ht="13.5" customHeight="1" x14ac:dyDescent="0.2">
      <c r="A6096" s="100">
        <v>6096</v>
      </c>
      <c r="B6096" s="100">
        <v>6144</v>
      </c>
      <c r="C6096" s="4" t="s">
        <v>7</v>
      </c>
      <c r="D6096" s="100">
        <v>126</v>
      </c>
      <c r="E6096" s="100">
        <v>41</v>
      </c>
      <c r="F6096" s="2">
        <v>0</v>
      </c>
      <c r="G6096" s="100">
        <v>0</v>
      </c>
    </row>
    <row r="6097" spans="1:7" ht="13.5" customHeight="1" x14ac:dyDescent="0.2">
      <c r="A6097" s="100">
        <v>6097</v>
      </c>
      <c r="B6097" s="100">
        <v>6145</v>
      </c>
      <c r="C6097" s="4" t="s">
        <v>7</v>
      </c>
      <c r="D6097" s="100">
        <v>127</v>
      </c>
      <c r="E6097" s="100">
        <v>41</v>
      </c>
      <c r="F6097" s="2">
        <v>0</v>
      </c>
      <c r="G6097" s="100">
        <v>0</v>
      </c>
    </row>
    <row r="6098" spans="1:7" ht="13.5" customHeight="1" x14ac:dyDescent="0.2">
      <c r="A6098" s="100">
        <v>6098</v>
      </c>
      <c r="B6098" s="100">
        <v>6146</v>
      </c>
      <c r="C6098" s="4" t="s">
        <v>7</v>
      </c>
      <c r="D6098" s="100">
        <v>128</v>
      </c>
      <c r="E6098" s="100">
        <v>41</v>
      </c>
      <c r="F6098" s="2">
        <v>0</v>
      </c>
      <c r="G6098" s="100">
        <v>0</v>
      </c>
    </row>
    <row r="6099" spans="1:7" ht="13.5" customHeight="1" x14ac:dyDescent="0.2">
      <c r="A6099" s="100">
        <v>6099</v>
      </c>
      <c r="B6099" s="100">
        <v>6147</v>
      </c>
      <c r="C6099" s="4" t="s">
        <v>7</v>
      </c>
      <c r="D6099" s="100">
        <v>129</v>
      </c>
      <c r="E6099" s="100">
        <v>41</v>
      </c>
      <c r="F6099" s="2">
        <v>0</v>
      </c>
      <c r="G6099" s="100">
        <v>0</v>
      </c>
    </row>
    <row r="6100" spans="1:7" ht="13.5" customHeight="1" x14ac:dyDescent="0.2">
      <c r="A6100" s="100">
        <v>6100</v>
      </c>
      <c r="B6100" s="100">
        <v>6148</v>
      </c>
      <c r="C6100" s="4" t="s">
        <v>7</v>
      </c>
      <c r="D6100" s="100">
        <v>130</v>
      </c>
      <c r="E6100" s="100">
        <v>41</v>
      </c>
      <c r="F6100" s="2">
        <v>0</v>
      </c>
      <c r="G6100" s="100">
        <v>0</v>
      </c>
    </row>
    <row r="6101" spans="1:7" ht="13.5" customHeight="1" x14ac:dyDescent="0.2">
      <c r="A6101" s="100">
        <v>6101</v>
      </c>
      <c r="B6101" s="100">
        <v>6149</v>
      </c>
      <c r="C6101" s="4" t="s">
        <v>7</v>
      </c>
      <c r="D6101" s="100">
        <v>131</v>
      </c>
      <c r="E6101" s="100">
        <v>41</v>
      </c>
      <c r="F6101" s="2">
        <v>0</v>
      </c>
      <c r="G6101" s="100">
        <v>0</v>
      </c>
    </row>
    <row r="6102" spans="1:7" ht="13.5" customHeight="1" x14ac:dyDescent="0.2">
      <c r="A6102" s="100">
        <v>6102</v>
      </c>
      <c r="B6102" s="100">
        <v>6150</v>
      </c>
      <c r="C6102" s="4" t="s">
        <v>7</v>
      </c>
      <c r="D6102" s="100">
        <v>132</v>
      </c>
      <c r="E6102" s="100">
        <v>41</v>
      </c>
      <c r="F6102" s="2">
        <v>0</v>
      </c>
      <c r="G6102" s="100">
        <v>0</v>
      </c>
    </row>
    <row r="6103" spans="1:7" ht="13.5" customHeight="1" x14ac:dyDescent="0.2">
      <c r="A6103" s="100">
        <v>6103</v>
      </c>
      <c r="B6103" s="100">
        <v>6151</v>
      </c>
      <c r="C6103" s="4"/>
      <c r="D6103" s="100">
        <v>5</v>
      </c>
      <c r="E6103" s="100">
        <v>254</v>
      </c>
      <c r="F6103" s="2">
        <v>0</v>
      </c>
      <c r="G6103" s="100">
        <v>0</v>
      </c>
    </row>
    <row r="6104" spans="1:7" ht="13.5" customHeight="1" x14ac:dyDescent="0.2">
      <c r="A6104" s="100">
        <v>6104</v>
      </c>
      <c r="B6104" s="100">
        <v>6152</v>
      </c>
      <c r="C6104" s="4"/>
      <c r="D6104" s="100">
        <v>6</v>
      </c>
      <c r="E6104" s="100">
        <v>254</v>
      </c>
      <c r="F6104" s="2">
        <v>0</v>
      </c>
      <c r="G6104" s="100">
        <v>0</v>
      </c>
    </row>
    <row r="6105" spans="1:7" ht="13.5" customHeight="1" x14ac:dyDescent="0.2">
      <c r="A6105" s="100">
        <v>6105</v>
      </c>
      <c r="B6105" s="100">
        <v>6153</v>
      </c>
      <c r="C6105" s="4"/>
      <c r="D6105" s="100">
        <v>7</v>
      </c>
      <c r="E6105" s="100">
        <v>254</v>
      </c>
      <c r="F6105" s="2">
        <v>0</v>
      </c>
      <c r="G6105" s="100">
        <v>0</v>
      </c>
    </row>
    <row r="6106" spans="1:7" ht="13.5" customHeight="1" x14ac:dyDescent="0.2">
      <c r="A6106" s="100">
        <v>6106</v>
      </c>
      <c r="B6106" s="100">
        <v>6154</v>
      </c>
      <c r="C6106" s="4"/>
      <c r="D6106" s="100">
        <v>8</v>
      </c>
      <c r="E6106" s="100">
        <v>254</v>
      </c>
      <c r="F6106" s="2">
        <v>0</v>
      </c>
      <c r="G6106" s="100">
        <v>0</v>
      </c>
    </row>
    <row r="6107" spans="1:7" ht="13.5" customHeight="1" x14ac:dyDescent="0.2">
      <c r="A6107" s="100">
        <v>6107</v>
      </c>
      <c r="B6107" s="100">
        <v>6155</v>
      </c>
      <c r="C6107" s="4"/>
      <c r="D6107" s="100">
        <v>9</v>
      </c>
      <c r="E6107" s="100">
        <v>254</v>
      </c>
      <c r="F6107" s="2">
        <v>0</v>
      </c>
      <c r="G6107" s="100">
        <v>0</v>
      </c>
    </row>
    <row r="6108" spans="1:7" ht="13.5" customHeight="1" x14ac:dyDescent="0.2">
      <c r="A6108" s="100">
        <v>6108</v>
      </c>
      <c r="B6108" s="100">
        <v>6156</v>
      </c>
      <c r="C6108" s="4" t="s">
        <v>7</v>
      </c>
      <c r="D6108" s="100">
        <v>1941</v>
      </c>
      <c r="E6108" s="100">
        <v>29</v>
      </c>
      <c r="F6108" s="2">
        <v>0</v>
      </c>
      <c r="G6108" s="100">
        <v>0</v>
      </c>
    </row>
    <row r="6109" spans="1:7" ht="13.5" customHeight="1" x14ac:dyDescent="0.2">
      <c r="A6109" s="100">
        <v>6109</v>
      </c>
      <c r="B6109" s="100">
        <v>6157</v>
      </c>
      <c r="C6109" s="4" t="s">
        <v>7</v>
      </c>
      <c r="D6109" s="100">
        <v>1942</v>
      </c>
      <c r="E6109" s="100">
        <v>29</v>
      </c>
      <c r="F6109" s="2">
        <v>0</v>
      </c>
      <c r="G6109" s="100">
        <v>0</v>
      </c>
    </row>
    <row r="6110" spans="1:7" ht="13.5" customHeight="1" x14ac:dyDescent="0.2">
      <c r="A6110" s="100">
        <v>6110</v>
      </c>
      <c r="B6110" s="100">
        <v>6158</v>
      </c>
      <c r="C6110" s="4" t="s">
        <v>7</v>
      </c>
      <c r="D6110" s="100">
        <v>1943</v>
      </c>
      <c r="E6110" s="100">
        <v>29</v>
      </c>
      <c r="F6110" s="2">
        <v>0</v>
      </c>
      <c r="G6110" s="100">
        <v>0</v>
      </c>
    </row>
    <row r="6111" spans="1:7" ht="13.5" customHeight="1" x14ac:dyDescent="0.2">
      <c r="A6111" s="100">
        <v>6111</v>
      </c>
      <c r="B6111" s="100">
        <v>6159</v>
      </c>
      <c r="C6111" s="4" t="s">
        <v>7</v>
      </c>
      <c r="D6111" s="100">
        <v>1944</v>
      </c>
      <c r="E6111" s="100">
        <v>29</v>
      </c>
      <c r="F6111" s="2">
        <v>0</v>
      </c>
      <c r="G6111" s="100">
        <v>0</v>
      </c>
    </row>
    <row r="6112" spans="1:7" ht="13.5" customHeight="1" x14ac:dyDescent="0.2">
      <c r="A6112" s="100">
        <v>6112</v>
      </c>
      <c r="B6112" s="100">
        <v>6160</v>
      </c>
      <c r="C6112" s="4" t="s">
        <v>7</v>
      </c>
      <c r="D6112" s="100">
        <v>1945</v>
      </c>
      <c r="E6112" s="100">
        <v>29</v>
      </c>
      <c r="F6112" s="2">
        <v>0</v>
      </c>
      <c r="G6112" s="100">
        <v>0</v>
      </c>
    </row>
    <row r="6113" spans="1:7" ht="13.5" customHeight="1" x14ac:dyDescent="0.2">
      <c r="A6113" s="100">
        <v>6113</v>
      </c>
      <c r="B6113" s="100">
        <v>6161</v>
      </c>
      <c r="C6113" s="4" t="s">
        <v>7</v>
      </c>
      <c r="D6113" s="100">
        <v>1946</v>
      </c>
      <c r="E6113" s="100">
        <v>29</v>
      </c>
      <c r="F6113" s="2">
        <v>0</v>
      </c>
      <c r="G6113" s="100">
        <v>0</v>
      </c>
    </row>
    <row r="6114" spans="1:7" ht="13.5" customHeight="1" x14ac:dyDescent="0.2">
      <c r="A6114" s="100">
        <v>6114</v>
      </c>
      <c r="B6114" s="100">
        <v>6162</v>
      </c>
      <c r="C6114" s="4" t="s">
        <v>7</v>
      </c>
      <c r="D6114" s="100">
        <v>1947</v>
      </c>
      <c r="E6114" s="100">
        <v>29</v>
      </c>
      <c r="F6114" s="2">
        <v>0</v>
      </c>
      <c r="G6114" s="100">
        <v>0</v>
      </c>
    </row>
    <row r="6115" spans="1:7" ht="13.5" customHeight="1" x14ac:dyDescent="0.2">
      <c r="A6115" s="100">
        <v>6115</v>
      </c>
      <c r="B6115" s="100">
        <v>6163</v>
      </c>
      <c r="C6115" s="4" t="s">
        <v>7</v>
      </c>
      <c r="D6115" s="100">
        <v>1948</v>
      </c>
      <c r="E6115" s="100">
        <v>29</v>
      </c>
      <c r="F6115" s="2">
        <v>0</v>
      </c>
      <c r="G6115" s="100">
        <v>0</v>
      </c>
    </row>
    <row r="6116" spans="1:7" ht="13.5" customHeight="1" x14ac:dyDescent="0.2">
      <c r="A6116" s="100">
        <v>6116</v>
      </c>
      <c r="B6116" s="100">
        <v>6164</v>
      </c>
      <c r="C6116" s="4" t="s">
        <v>7</v>
      </c>
      <c r="D6116" s="100">
        <v>1949</v>
      </c>
      <c r="E6116" s="100">
        <v>29</v>
      </c>
      <c r="F6116" s="2">
        <v>0</v>
      </c>
      <c r="G6116" s="100">
        <v>0</v>
      </c>
    </row>
    <row r="6117" spans="1:7" ht="13.5" customHeight="1" x14ac:dyDescent="0.2">
      <c r="A6117" s="100">
        <v>6117</v>
      </c>
      <c r="B6117" s="100">
        <v>6165</v>
      </c>
      <c r="C6117" s="4" t="s">
        <v>7</v>
      </c>
      <c r="D6117" s="100">
        <v>1950</v>
      </c>
      <c r="E6117" s="100">
        <v>29</v>
      </c>
      <c r="F6117" s="2">
        <v>0</v>
      </c>
      <c r="G6117" s="100">
        <v>0</v>
      </c>
    </row>
    <row r="6118" spans="1:7" ht="13.5" customHeight="1" x14ac:dyDescent="0.2">
      <c r="A6118" s="100">
        <v>6118</v>
      </c>
      <c r="B6118" s="100">
        <v>6166</v>
      </c>
      <c r="C6118" s="4" t="s">
        <v>7</v>
      </c>
      <c r="D6118" s="100">
        <v>1951</v>
      </c>
      <c r="E6118" s="100">
        <v>29</v>
      </c>
      <c r="F6118" s="2">
        <v>0</v>
      </c>
      <c r="G6118" s="100">
        <v>0</v>
      </c>
    </row>
    <row r="6119" spans="1:7" ht="13.5" customHeight="1" x14ac:dyDescent="0.2">
      <c r="A6119" s="100">
        <v>6119</v>
      </c>
      <c r="B6119" s="100">
        <v>6167</v>
      </c>
      <c r="C6119" s="4" t="s">
        <v>7</v>
      </c>
      <c r="D6119" s="100">
        <v>1952</v>
      </c>
      <c r="E6119" s="100">
        <v>29</v>
      </c>
      <c r="F6119" s="2">
        <v>0</v>
      </c>
      <c r="G6119" s="100">
        <v>0</v>
      </c>
    </row>
    <row r="6120" spans="1:7" ht="13.5" customHeight="1" x14ac:dyDescent="0.2">
      <c r="A6120" s="100">
        <v>6120</v>
      </c>
      <c r="B6120" s="100">
        <v>6168</v>
      </c>
      <c r="C6120" s="4" t="s">
        <v>7</v>
      </c>
      <c r="D6120" s="100">
        <v>1953</v>
      </c>
      <c r="E6120" s="100">
        <v>29</v>
      </c>
      <c r="F6120" s="2">
        <v>0</v>
      </c>
      <c r="G6120" s="100">
        <v>0</v>
      </c>
    </row>
    <row r="6121" spans="1:7" ht="13.5" customHeight="1" x14ac:dyDescent="0.2">
      <c r="A6121" s="100">
        <v>6121</v>
      </c>
      <c r="B6121" s="100">
        <v>6169</v>
      </c>
      <c r="C6121" s="4" t="s">
        <v>7</v>
      </c>
      <c r="D6121" s="100">
        <v>1954</v>
      </c>
      <c r="E6121" s="100">
        <v>29</v>
      </c>
      <c r="F6121" s="2">
        <v>0</v>
      </c>
      <c r="G6121" s="100">
        <v>0</v>
      </c>
    </row>
    <row r="6122" spans="1:7" ht="13.5" customHeight="1" x14ac:dyDescent="0.2">
      <c r="A6122" s="100">
        <v>6122</v>
      </c>
      <c r="B6122" s="100">
        <v>6170</v>
      </c>
      <c r="C6122" s="4" t="s">
        <v>7</v>
      </c>
      <c r="D6122" s="100">
        <v>1955</v>
      </c>
      <c r="E6122" s="100">
        <v>29</v>
      </c>
      <c r="F6122" s="2">
        <v>0</v>
      </c>
      <c r="G6122" s="100">
        <v>0</v>
      </c>
    </row>
    <row r="6123" spans="1:7" ht="13.5" customHeight="1" x14ac:dyDescent="0.2">
      <c r="A6123" s="100">
        <v>6123</v>
      </c>
      <c r="B6123" s="100">
        <v>6171</v>
      </c>
      <c r="C6123" s="4" t="s">
        <v>7</v>
      </c>
      <c r="D6123" s="100">
        <v>1956</v>
      </c>
      <c r="E6123" s="100">
        <v>29</v>
      </c>
      <c r="F6123" s="2">
        <v>0</v>
      </c>
      <c r="G6123" s="100">
        <v>0</v>
      </c>
    </row>
    <row r="6124" spans="1:7" ht="13.5" customHeight="1" x14ac:dyDescent="0.2">
      <c r="A6124" s="100">
        <v>6124</v>
      </c>
      <c r="B6124" s="100">
        <v>6172</v>
      </c>
      <c r="C6124" s="4" t="s">
        <v>7</v>
      </c>
      <c r="D6124" s="100">
        <v>1957</v>
      </c>
      <c r="E6124" s="100">
        <v>29</v>
      </c>
      <c r="F6124" s="2">
        <v>0</v>
      </c>
      <c r="G6124" s="100">
        <v>0</v>
      </c>
    </row>
    <row r="6125" spans="1:7" ht="13.5" customHeight="1" x14ac:dyDescent="0.2">
      <c r="A6125" s="100">
        <v>6125</v>
      </c>
      <c r="B6125" s="100">
        <v>6173</v>
      </c>
      <c r="C6125" s="4" t="s">
        <v>7</v>
      </c>
      <c r="D6125" s="100">
        <v>1958</v>
      </c>
      <c r="E6125" s="100">
        <v>29</v>
      </c>
      <c r="F6125" s="2">
        <v>0</v>
      </c>
      <c r="G6125" s="100">
        <v>0</v>
      </c>
    </row>
    <row r="6126" spans="1:7" ht="13.5" customHeight="1" x14ac:dyDescent="0.2">
      <c r="A6126" s="100">
        <v>6126</v>
      </c>
      <c r="B6126" s="100">
        <v>6174</v>
      </c>
      <c r="C6126" s="4" t="s">
        <v>7</v>
      </c>
      <c r="D6126" s="100">
        <v>1959</v>
      </c>
      <c r="E6126" s="100">
        <v>29</v>
      </c>
      <c r="F6126" s="2">
        <v>0</v>
      </c>
      <c r="G6126" s="100">
        <v>0</v>
      </c>
    </row>
    <row r="6127" spans="1:7" ht="13.5" customHeight="1" x14ac:dyDescent="0.2">
      <c r="A6127" s="100">
        <v>6127</v>
      </c>
      <c r="B6127" s="100">
        <v>6175</v>
      </c>
      <c r="C6127" s="4" t="s">
        <v>7</v>
      </c>
      <c r="D6127" s="100">
        <v>1960</v>
      </c>
      <c r="E6127" s="100">
        <v>29</v>
      </c>
      <c r="F6127" s="2">
        <v>0</v>
      </c>
      <c r="G6127" s="100">
        <v>0</v>
      </c>
    </row>
    <row r="6128" spans="1:7" ht="13.5" customHeight="1" x14ac:dyDescent="0.2">
      <c r="A6128" s="100">
        <v>6128</v>
      </c>
      <c r="B6128" s="100">
        <v>6176</v>
      </c>
      <c r="C6128" s="4" t="s">
        <v>7</v>
      </c>
      <c r="D6128" s="100">
        <v>1976</v>
      </c>
      <c r="E6128" s="100">
        <v>29</v>
      </c>
      <c r="F6128" s="2">
        <v>0</v>
      </c>
      <c r="G6128" s="100">
        <v>0</v>
      </c>
    </row>
    <row r="6129" spans="1:7" ht="13.5" customHeight="1" x14ac:dyDescent="0.2">
      <c r="A6129" s="100">
        <v>6129</v>
      </c>
      <c r="B6129" s="100">
        <v>6177</v>
      </c>
      <c r="C6129" s="4" t="s">
        <v>7</v>
      </c>
      <c r="D6129" s="100">
        <v>1977</v>
      </c>
      <c r="E6129" s="100">
        <v>29</v>
      </c>
      <c r="F6129" s="2">
        <v>0</v>
      </c>
      <c r="G6129" s="100">
        <v>0</v>
      </c>
    </row>
    <row r="6130" spans="1:7" ht="13.5" customHeight="1" x14ac:dyDescent="0.2">
      <c r="A6130" s="100">
        <v>6130</v>
      </c>
      <c r="B6130" s="100">
        <v>6178</v>
      </c>
      <c r="C6130" s="4" t="s">
        <v>7</v>
      </c>
      <c r="D6130" s="100">
        <v>1979</v>
      </c>
      <c r="E6130" s="100">
        <v>29</v>
      </c>
      <c r="F6130" s="2">
        <v>0</v>
      </c>
      <c r="G6130" s="100">
        <v>0</v>
      </c>
    </row>
    <row r="6131" spans="1:7" ht="13.5" customHeight="1" x14ac:dyDescent="0.2">
      <c r="A6131" s="100">
        <v>6131</v>
      </c>
      <c r="B6131" s="100">
        <v>6179</v>
      </c>
      <c r="C6131" s="4" t="s">
        <v>7</v>
      </c>
      <c r="D6131" s="100">
        <v>1980</v>
      </c>
      <c r="E6131" s="100">
        <v>29</v>
      </c>
      <c r="F6131" s="2">
        <v>0</v>
      </c>
      <c r="G6131" s="100">
        <v>0</v>
      </c>
    </row>
    <row r="6132" spans="1:7" ht="13.5" customHeight="1" x14ac:dyDescent="0.2">
      <c r="A6132" s="100">
        <v>6132</v>
      </c>
      <c r="B6132" s="100">
        <v>6180</v>
      </c>
      <c r="C6132" s="4" t="s">
        <v>7</v>
      </c>
      <c r="D6132" s="100">
        <v>1981</v>
      </c>
      <c r="E6132" s="100">
        <v>29</v>
      </c>
      <c r="F6132" s="2">
        <v>0</v>
      </c>
      <c r="G6132" s="100">
        <v>0</v>
      </c>
    </row>
    <row r="6133" spans="1:7" ht="13.5" customHeight="1" x14ac:dyDescent="0.2">
      <c r="A6133" s="100">
        <v>6133</v>
      </c>
      <c r="B6133" s="100">
        <v>6181</v>
      </c>
      <c r="C6133" s="4" t="s">
        <v>7</v>
      </c>
      <c r="D6133" s="100">
        <v>1982</v>
      </c>
      <c r="E6133" s="100">
        <v>29</v>
      </c>
      <c r="F6133" s="2">
        <v>0</v>
      </c>
      <c r="G6133" s="100">
        <v>0</v>
      </c>
    </row>
    <row r="6134" spans="1:7" ht="13.5" customHeight="1" x14ac:dyDescent="0.2">
      <c r="A6134" s="100">
        <v>6134</v>
      </c>
      <c r="B6134" s="100">
        <v>6182</v>
      </c>
      <c r="C6134" s="4" t="s">
        <v>7</v>
      </c>
      <c r="D6134" s="100">
        <v>1983</v>
      </c>
      <c r="E6134" s="100">
        <v>29</v>
      </c>
      <c r="F6134" s="2">
        <v>0</v>
      </c>
      <c r="G6134" s="100">
        <v>0</v>
      </c>
    </row>
    <row r="6135" spans="1:7" ht="13.5" customHeight="1" x14ac:dyDescent="0.2">
      <c r="A6135" s="100">
        <v>6135</v>
      </c>
      <c r="B6135" s="100">
        <v>6183</v>
      </c>
      <c r="C6135" s="4" t="s">
        <v>7</v>
      </c>
      <c r="D6135" s="100">
        <v>1984</v>
      </c>
      <c r="E6135" s="100">
        <v>29</v>
      </c>
      <c r="F6135" s="2">
        <v>0</v>
      </c>
      <c r="G6135" s="100">
        <v>0</v>
      </c>
    </row>
    <row r="6136" spans="1:7" ht="13.5" customHeight="1" x14ac:dyDescent="0.2">
      <c r="A6136" s="100">
        <v>6136</v>
      </c>
      <c r="B6136" s="100">
        <v>6184</v>
      </c>
      <c r="C6136" s="4" t="s">
        <v>7</v>
      </c>
      <c r="D6136" s="100">
        <v>1985</v>
      </c>
      <c r="E6136" s="100">
        <v>29</v>
      </c>
      <c r="F6136" s="2">
        <v>0</v>
      </c>
      <c r="G6136" s="100">
        <v>0</v>
      </c>
    </row>
    <row r="6137" spans="1:7" ht="13.5" customHeight="1" x14ac:dyDescent="0.2">
      <c r="A6137" s="100">
        <v>6137</v>
      </c>
      <c r="B6137" s="100">
        <v>6185</v>
      </c>
      <c r="C6137" s="4" t="s">
        <v>7</v>
      </c>
      <c r="D6137" s="100">
        <v>1986</v>
      </c>
      <c r="E6137" s="100">
        <v>29</v>
      </c>
      <c r="F6137" s="2">
        <v>0</v>
      </c>
      <c r="G6137" s="100">
        <v>0</v>
      </c>
    </row>
    <row r="6138" spans="1:7" ht="13.5" customHeight="1" x14ac:dyDescent="0.2">
      <c r="A6138" s="100">
        <v>6138</v>
      </c>
      <c r="B6138" s="100">
        <v>6186</v>
      </c>
      <c r="C6138" s="4" t="s">
        <v>7</v>
      </c>
      <c r="D6138" s="100">
        <v>1987</v>
      </c>
      <c r="E6138" s="100">
        <v>29</v>
      </c>
      <c r="F6138" s="2">
        <v>0</v>
      </c>
      <c r="G6138" s="100">
        <v>0</v>
      </c>
    </row>
    <row r="6139" spans="1:7" ht="13.5" customHeight="1" x14ac:dyDescent="0.2">
      <c r="A6139" s="100">
        <v>6139</v>
      </c>
      <c r="B6139" s="100">
        <v>6187</v>
      </c>
      <c r="C6139" s="4" t="s">
        <v>7</v>
      </c>
      <c r="D6139" s="100">
        <v>1988</v>
      </c>
      <c r="E6139" s="100">
        <v>29</v>
      </c>
      <c r="F6139" s="2">
        <v>0</v>
      </c>
      <c r="G6139" s="100">
        <v>0</v>
      </c>
    </row>
    <row r="6140" spans="1:7" ht="13.5" customHeight="1" x14ac:dyDescent="0.2">
      <c r="A6140" s="100">
        <v>6140</v>
      </c>
      <c r="B6140" s="100">
        <v>6188</v>
      </c>
      <c r="C6140" s="4" t="s">
        <v>7</v>
      </c>
      <c r="D6140" s="100">
        <v>1989</v>
      </c>
      <c r="E6140" s="100">
        <v>29</v>
      </c>
      <c r="F6140" s="2">
        <v>0</v>
      </c>
      <c r="G6140" s="100">
        <v>0</v>
      </c>
    </row>
    <row r="6141" spans="1:7" ht="13.5" customHeight="1" x14ac:dyDescent="0.2">
      <c r="A6141" s="100">
        <v>6141</v>
      </c>
      <c r="B6141" s="100">
        <v>6189</v>
      </c>
      <c r="C6141" s="4" t="s">
        <v>7</v>
      </c>
      <c r="D6141" s="100">
        <v>1990</v>
      </c>
      <c r="E6141" s="100">
        <v>29</v>
      </c>
      <c r="F6141" s="2">
        <v>0</v>
      </c>
      <c r="G6141" s="100">
        <v>0</v>
      </c>
    </row>
    <row r="6142" spans="1:7" ht="13.5" customHeight="1" x14ac:dyDescent="0.2">
      <c r="A6142" s="100">
        <v>6142</v>
      </c>
      <c r="B6142" s="100">
        <v>6190</v>
      </c>
      <c r="C6142" s="4"/>
      <c r="D6142" s="100">
        <v>10</v>
      </c>
      <c r="E6142" s="100">
        <v>243</v>
      </c>
      <c r="F6142" s="2">
        <v>0</v>
      </c>
      <c r="G6142" s="100">
        <v>0</v>
      </c>
    </row>
    <row r="6143" spans="1:7" ht="13.5" customHeight="1" x14ac:dyDescent="0.2">
      <c r="A6143" s="100">
        <v>6143</v>
      </c>
      <c r="B6143" s="100">
        <v>6191</v>
      </c>
      <c r="C6143" s="4"/>
      <c r="D6143" s="100">
        <v>7</v>
      </c>
      <c r="E6143" s="100">
        <v>241</v>
      </c>
      <c r="F6143" s="2">
        <v>0</v>
      </c>
      <c r="G6143" s="100">
        <v>0</v>
      </c>
    </row>
    <row r="6144" spans="1:7" ht="13.5" customHeight="1" x14ac:dyDescent="0.2">
      <c r="A6144" s="100">
        <v>6144</v>
      </c>
      <c r="B6144" s="100">
        <v>6192</v>
      </c>
      <c r="C6144" s="4" t="s">
        <v>7</v>
      </c>
      <c r="D6144" s="100">
        <v>99</v>
      </c>
      <c r="E6144" s="100">
        <v>94</v>
      </c>
      <c r="F6144" s="2">
        <v>0</v>
      </c>
      <c r="G6144" s="100">
        <v>0</v>
      </c>
    </row>
    <row r="6145" spans="1:7" ht="13.5" customHeight="1" x14ac:dyDescent="0.2">
      <c r="A6145" s="100">
        <v>6145</v>
      </c>
      <c r="B6145" s="100">
        <v>6193</v>
      </c>
      <c r="C6145" s="4" t="s">
        <v>7</v>
      </c>
      <c r="D6145" s="100">
        <v>100</v>
      </c>
      <c r="E6145" s="100">
        <v>94</v>
      </c>
      <c r="F6145" s="2">
        <v>0</v>
      </c>
      <c r="G6145" s="100">
        <v>0</v>
      </c>
    </row>
    <row r="6146" spans="1:7" ht="13.5" customHeight="1" x14ac:dyDescent="0.2">
      <c r="A6146" s="100">
        <v>6146</v>
      </c>
      <c r="B6146" s="100">
        <v>6194</v>
      </c>
      <c r="C6146" s="4" t="s">
        <v>7</v>
      </c>
      <c r="D6146" s="100">
        <v>103</v>
      </c>
      <c r="E6146" s="100">
        <v>94</v>
      </c>
      <c r="F6146" s="2">
        <v>0</v>
      </c>
      <c r="G6146" s="100">
        <v>0</v>
      </c>
    </row>
    <row r="6147" spans="1:7" ht="13.5" customHeight="1" x14ac:dyDescent="0.2">
      <c r="A6147" s="100">
        <v>6147</v>
      </c>
      <c r="B6147" s="100">
        <v>6195</v>
      </c>
      <c r="C6147" s="4" t="s">
        <v>7</v>
      </c>
      <c r="D6147" s="100">
        <v>104</v>
      </c>
      <c r="E6147" s="100">
        <v>94</v>
      </c>
      <c r="F6147" s="2">
        <v>0</v>
      </c>
      <c r="G6147" s="100">
        <v>0</v>
      </c>
    </row>
    <row r="6148" spans="1:7" ht="13.5" customHeight="1" x14ac:dyDescent="0.2">
      <c r="A6148" s="100">
        <v>6148</v>
      </c>
      <c r="B6148" s="100">
        <v>6196</v>
      </c>
      <c r="C6148" s="4" t="s">
        <v>7</v>
      </c>
      <c r="D6148" s="100">
        <v>105</v>
      </c>
      <c r="E6148" s="100">
        <v>94</v>
      </c>
      <c r="F6148" s="2">
        <v>0</v>
      </c>
      <c r="G6148" s="100">
        <v>0</v>
      </c>
    </row>
    <row r="6149" spans="1:7" ht="13.5" customHeight="1" x14ac:dyDescent="0.2">
      <c r="A6149" s="100">
        <v>6149</v>
      </c>
      <c r="B6149" s="100">
        <v>6197</v>
      </c>
      <c r="C6149" s="4" t="s">
        <v>7</v>
      </c>
      <c r="D6149" s="100">
        <v>106</v>
      </c>
      <c r="E6149" s="100">
        <v>94</v>
      </c>
      <c r="F6149" s="2">
        <v>0</v>
      </c>
      <c r="G6149" s="100">
        <v>0</v>
      </c>
    </row>
    <row r="6150" spans="1:7" ht="13.5" customHeight="1" x14ac:dyDescent="0.2">
      <c r="A6150" s="100">
        <v>6150</v>
      </c>
      <c r="B6150" s="100">
        <v>6198</v>
      </c>
      <c r="C6150" s="4" t="s">
        <v>7</v>
      </c>
      <c r="D6150" s="100">
        <v>107</v>
      </c>
      <c r="E6150" s="100">
        <v>94</v>
      </c>
      <c r="F6150" s="2">
        <v>0</v>
      </c>
      <c r="G6150" s="100">
        <v>0</v>
      </c>
    </row>
    <row r="6151" spans="1:7" ht="13.5" customHeight="1" x14ac:dyDescent="0.2">
      <c r="A6151" s="100">
        <v>6151</v>
      </c>
      <c r="B6151" s="100">
        <v>6199</v>
      </c>
      <c r="C6151" s="4" t="s">
        <v>7</v>
      </c>
      <c r="D6151" s="100">
        <v>109</v>
      </c>
      <c r="E6151" s="100">
        <v>94</v>
      </c>
      <c r="F6151" s="2">
        <v>0</v>
      </c>
      <c r="G6151" s="100">
        <v>0</v>
      </c>
    </row>
    <row r="6152" spans="1:7" ht="13.5" customHeight="1" x14ac:dyDescent="0.2">
      <c r="A6152" s="100">
        <v>6152</v>
      </c>
      <c r="B6152" s="100">
        <v>6200</v>
      </c>
      <c r="C6152" s="4" t="s">
        <v>7</v>
      </c>
      <c r="D6152" s="100">
        <v>110</v>
      </c>
      <c r="E6152" s="100">
        <v>94</v>
      </c>
      <c r="F6152" s="2">
        <v>0</v>
      </c>
      <c r="G6152" s="100">
        <v>0</v>
      </c>
    </row>
    <row r="6153" spans="1:7" ht="13.5" customHeight="1" x14ac:dyDescent="0.2">
      <c r="A6153" s="100">
        <v>6153</v>
      </c>
      <c r="B6153" s="100">
        <v>6201</v>
      </c>
      <c r="C6153" s="4" t="s">
        <v>7</v>
      </c>
      <c r="D6153" s="100">
        <v>111</v>
      </c>
      <c r="E6153" s="100">
        <v>94</v>
      </c>
      <c r="F6153" s="2">
        <v>0</v>
      </c>
      <c r="G6153" s="100">
        <v>0</v>
      </c>
    </row>
    <row r="6154" spans="1:7" ht="13.5" customHeight="1" x14ac:dyDescent="0.2">
      <c r="A6154" s="100">
        <v>6154</v>
      </c>
      <c r="B6154" s="100">
        <v>6202</v>
      </c>
      <c r="C6154" s="4"/>
      <c r="D6154" s="100">
        <v>90</v>
      </c>
      <c r="E6154" s="100">
        <v>249</v>
      </c>
      <c r="F6154" s="2">
        <v>0</v>
      </c>
      <c r="G6154" s="100">
        <v>0</v>
      </c>
    </row>
    <row r="6155" spans="1:7" ht="13.5" customHeight="1" x14ac:dyDescent="0.2">
      <c r="A6155" s="100">
        <v>6155</v>
      </c>
      <c r="B6155" s="100">
        <v>6203</v>
      </c>
      <c r="C6155" s="4"/>
      <c r="D6155" s="100">
        <v>94</v>
      </c>
      <c r="E6155" s="100">
        <v>249</v>
      </c>
      <c r="F6155" s="2">
        <v>0</v>
      </c>
      <c r="G6155" s="100">
        <v>0</v>
      </c>
    </row>
    <row r="6156" spans="1:7" ht="13.5" customHeight="1" x14ac:dyDescent="0.2">
      <c r="A6156" s="100">
        <v>6156</v>
      </c>
      <c r="B6156" s="100">
        <v>6204</v>
      </c>
      <c r="C6156" s="4"/>
      <c r="D6156" s="100">
        <v>95</v>
      </c>
      <c r="E6156" s="100">
        <v>249</v>
      </c>
      <c r="F6156" s="2">
        <v>0</v>
      </c>
      <c r="G6156" s="100">
        <v>0</v>
      </c>
    </row>
    <row r="6157" spans="1:7" ht="13.5" customHeight="1" x14ac:dyDescent="0.2">
      <c r="A6157" s="100">
        <v>6157</v>
      </c>
      <c r="B6157" s="100">
        <v>6205</v>
      </c>
      <c r="C6157" s="4"/>
      <c r="D6157" s="100">
        <v>96</v>
      </c>
      <c r="E6157" s="100">
        <v>249</v>
      </c>
      <c r="F6157" s="2">
        <v>0</v>
      </c>
      <c r="G6157" s="100">
        <v>0</v>
      </c>
    </row>
    <row r="6158" spans="1:7" ht="13.5" customHeight="1" x14ac:dyDescent="0.2">
      <c r="A6158" s="100">
        <v>6158</v>
      </c>
      <c r="B6158" s="100">
        <v>6206</v>
      </c>
      <c r="C6158" s="4"/>
      <c r="D6158" s="100">
        <v>97</v>
      </c>
      <c r="E6158" s="100">
        <v>249</v>
      </c>
      <c r="F6158" s="2">
        <v>0</v>
      </c>
      <c r="G6158" s="100">
        <v>0</v>
      </c>
    </row>
    <row r="6159" spans="1:7" ht="13.5" customHeight="1" x14ac:dyDescent="0.2">
      <c r="A6159" s="100">
        <v>6159</v>
      </c>
      <c r="B6159" s="100">
        <v>6207</v>
      </c>
      <c r="C6159" s="4"/>
      <c r="D6159" s="100">
        <v>98</v>
      </c>
      <c r="E6159" s="100">
        <v>249</v>
      </c>
      <c r="F6159" s="2">
        <v>0</v>
      </c>
      <c r="G6159" s="100">
        <v>0</v>
      </c>
    </row>
    <row r="6160" spans="1:7" ht="13.5" customHeight="1" x14ac:dyDescent="0.2">
      <c r="A6160" s="100">
        <v>6160</v>
      </c>
      <c r="B6160" s="100">
        <v>6208</v>
      </c>
      <c r="C6160" s="4"/>
      <c r="D6160" s="100">
        <v>99</v>
      </c>
      <c r="E6160" s="100">
        <v>249</v>
      </c>
      <c r="F6160" s="2">
        <v>0</v>
      </c>
      <c r="G6160" s="100">
        <v>0</v>
      </c>
    </row>
    <row r="6161" spans="1:7" ht="13.5" customHeight="1" x14ac:dyDescent="0.2">
      <c r="A6161" s="100">
        <v>6161</v>
      </c>
      <c r="B6161" s="100">
        <v>6209</v>
      </c>
      <c r="C6161" s="4"/>
      <c r="D6161" s="100">
        <v>102</v>
      </c>
      <c r="E6161" s="100">
        <v>249</v>
      </c>
      <c r="F6161" s="2">
        <v>0</v>
      </c>
      <c r="G6161" s="100">
        <v>0</v>
      </c>
    </row>
    <row r="6162" spans="1:7" ht="13.5" customHeight="1" x14ac:dyDescent="0.2">
      <c r="A6162" s="100">
        <v>6162</v>
      </c>
      <c r="B6162" s="100">
        <v>6210</v>
      </c>
      <c r="C6162" s="4"/>
      <c r="D6162" s="100">
        <v>103</v>
      </c>
      <c r="E6162" s="100">
        <v>249</v>
      </c>
      <c r="F6162" s="2">
        <v>0</v>
      </c>
      <c r="G6162" s="100">
        <v>0</v>
      </c>
    </row>
    <row r="6163" spans="1:7" ht="13.5" customHeight="1" x14ac:dyDescent="0.2">
      <c r="A6163" s="100">
        <v>6163</v>
      </c>
      <c r="B6163" s="100">
        <v>6211</v>
      </c>
      <c r="C6163" s="4"/>
      <c r="D6163" s="100">
        <v>105</v>
      </c>
      <c r="E6163" s="100">
        <v>249</v>
      </c>
      <c r="F6163" s="2">
        <v>0</v>
      </c>
      <c r="G6163" s="100">
        <v>0</v>
      </c>
    </row>
    <row r="6164" spans="1:7" ht="13.5" customHeight="1" x14ac:dyDescent="0.2">
      <c r="A6164" s="100">
        <v>6164</v>
      </c>
      <c r="B6164" s="100">
        <v>6212</v>
      </c>
      <c r="C6164" s="4"/>
      <c r="D6164" s="100">
        <v>106</v>
      </c>
      <c r="E6164" s="100">
        <v>249</v>
      </c>
      <c r="F6164" s="2">
        <v>0</v>
      </c>
      <c r="G6164" s="100">
        <v>0</v>
      </c>
    </row>
    <row r="6165" spans="1:7" ht="13.5" customHeight="1" x14ac:dyDescent="0.2">
      <c r="A6165" s="100">
        <v>6165</v>
      </c>
      <c r="B6165" s="100">
        <v>6213</v>
      </c>
      <c r="C6165" s="4"/>
      <c r="D6165" s="100">
        <v>107</v>
      </c>
      <c r="E6165" s="100">
        <v>249</v>
      </c>
      <c r="F6165" s="2">
        <v>0</v>
      </c>
      <c r="G6165" s="100">
        <v>0</v>
      </c>
    </row>
    <row r="6166" spans="1:7" ht="13.5" customHeight="1" x14ac:dyDescent="0.2">
      <c r="A6166" s="100">
        <v>6166</v>
      </c>
      <c r="B6166" s="100">
        <v>6214</v>
      </c>
      <c r="C6166" s="4"/>
      <c r="D6166" s="100">
        <v>108</v>
      </c>
      <c r="E6166" s="100">
        <v>249</v>
      </c>
      <c r="F6166" s="2">
        <v>0</v>
      </c>
      <c r="G6166" s="100">
        <v>0</v>
      </c>
    </row>
    <row r="6167" spans="1:7" ht="13.5" customHeight="1" x14ac:dyDescent="0.2">
      <c r="A6167" s="100">
        <v>6167</v>
      </c>
      <c r="B6167" s="100">
        <v>6215</v>
      </c>
      <c r="C6167" s="4"/>
      <c r="D6167" s="100">
        <v>109</v>
      </c>
      <c r="E6167" s="100">
        <v>249</v>
      </c>
      <c r="F6167" s="2">
        <v>0</v>
      </c>
      <c r="G6167" s="100">
        <v>0</v>
      </c>
    </row>
    <row r="6168" spans="1:7" ht="13.5" customHeight="1" x14ac:dyDescent="0.2">
      <c r="A6168" s="100">
        <v>6168</v>
      </c>
      <c r="B6168" s="100">
        <v>6216</v>
      </c>
      <c r="C6168" s="4" t="s">
        <v>7</v>
      </c>
      <c r="D6168" s="100">
        <v>15</v>
      </c>
      <c r="E6168" s="100">
        <v>133</v>
      </c>
      <c r="F6168" s="2">
        <v>0</v>
      </c>
      <c r="G6168" s="100">
        <v>0</v>
      </c>
    </row>
    <row r="6169" spans="1:7" ht="13.5" customHeight="1" x14ac:dyDescent="0.2">
      <c r="A6169" s="100">
        <v>6169</v>
      </c>
      <c r="B6169" s="100">
        <v>6217</v>
      </c>
      <c r="C6169" s="4"/>
      <c r="D6169" s="100">
        <v>27</v>
      </c>
      <c r="E6169" s="100">
        <v>231</v>
      </c>
      <c r="F6169" s="2">
        <v>0</v>
      </c>
      <c r="G6169" s="100">
        <v>0</v>
      </c>
    </row>
    <row r="6170" spans="1:7" ht="13.5" customHeight="1" x14ac:dyDescent="0.2">
      <c r="A6170" s="100">
        <v>6170</v>
      </c>
      <c r="B6170" s="100">
        <v>6218</v>
      </c>
      <c r="C6170" s="4"/>
      <c r="D6170" s="100">
        <v>28</v>
      </c>
      <c r="E6170" s="100">
        <v>231</v>
      </c>
      <c r="F6170" s="2">
        <v>0</v>
      </c>
      <c r="G6170" s="100">
        <v>0</v>
      </c>
    </row>
    <row r="6171" spans="1:7" ht="13.5" customHeight="1" x14ac:dyDescent="0.2">
      <c r="A6171" s="100">
        <v>6171</v>
      </c>
      <c r="B6171" s="100">
        <v>6219</v>
      </c>
      <c r="C6171" s="4"/>
      <c r="D6171" s="100">
        <v>29</v>
      </c>
      <c r="E6171" s="100">
        <v>231</v>
      </c>
      <c r="F6171" s="2">
        <v>0</v>
      </c>
      <c r="G6171" s="100">
        <v>0</v>
      </c>
    </row>
    <row r="6172" spans="1:7" ht="13.5" customHeight="1" x14ac:dyDescent="0.2">
      <c r="A6172" s="100">
        <v>6172</v>
      </c>
      <c r="B6172" s="100">
        <v>6220</v>
      </c>
      <c r="C6172" s="4"/>
      <c r="D6172" s="100">
        <v>30</v>
      </c>
      <c r="E6172" s="100">
        <v>231</v>
      </c>
      <c r="F6172" s="2">
        <v>0</v>
      </c>
      <c r="G6172" s="100">
        <v>0</v>
      </c>
    </row>
    <row r="6173" spans="1:7" ht="13.5" customHeight="1" x14ac:dyDescent="0.2">
      <c r="A6173" s="100">
        <v>6173</v>
      </c>
      <c r="B6173" s="100">
        <v>6221</v>
      </c>
      <c r="C6173" s="4" t="s">
        <v>7</v>
      </c>
      <c r="D6173" s="100">
        <v>86</v>
      </c>
      <c r="E6173" s="100">
        <v>152</v>
      </c>
      <c r="F6173" s="2">
        <v>0</v>
      </c>
      <c r="G6173" s="100">
        <v>0</v>
      </c>
    </row>
    <row r="6174" spans="1:7" ht="13.5" customHeight="1" x14ac:dyDescent="0.2">
      <c r="A6174" s="100">
        <v>6174</v>
      </c>
      <c r="B6174" s="100">
        <v>6222</v>
      </c>
      <c r="C6174" s="4" t="s">
        <v>7</v>
      </c>
      <c r="D6174" s="100">
        <v>87</v>
      </c>
      <c r="E6174" s="100">
        <v>152</v>
      </c>
      <c r="F6174" s="2">
        <v>0</v>
      </c>
      <c r="G6174" s="100">
        <v>0</v>
      </c>
    </row>
    <row r="6175" spans="1:7" ht="13.5" customHeight="1" x14ac:dyDescent="0.2">
      <c r="A6175" s="100">
        <v>6175</v>
      </c>
      <c r="B6175" s="100">
        <v>6223</v>
      </c>
      <c r="C6175" s="4" t="s">
        <v>7</v>
      </c>
      <c r="D6175" s="100">
        <v>88</v>
      </c>
      <c r="E6175" s="100">
        <v>152</v>
      </c>
      <c r="F6175" s="2">
        <v>0</v>
      </c>
      <c r="G6175" s="100">
        <v>0</v>
      </c>
    </row>
    <row r="6176" spans="1:7" ht="13.5" customHeight="1" x14ac:dyDescent="0.2">
      <c r="A6176" s="100">
        <v>6176</v>
      </c>
      <c r="B6176" s="100">
        <v>6224</v>
      </c>
      <c r="C6176" s="4" t="s">
        <v>7</v>
      </c>
      <c r="D6176" s="100">
        <v>89</v>
      </c>
      <c r="E6176" s="100">
        <v>152</v>
      </c>
      <c r="F6176" s="2">
        <v>0</v>
      </c>
      <c r="G6176" s="100">
        <v>0</v>
      </c>
    </row>
    <row r="6177" spans="1:7" ht="13.5" customHeight="1" x14ac:dyDescent="0.2">
      <c r="A6177" s="100">
        <v>6177</v>
      </c>
      <c r="B6177" s="100">
        <v>6225</v>
      </c>
      <c r="C6177" s="4" t="s">
        <v>7</v>
      </c>
      <c r="D6177" s="100">
        <v>90</v>
      </c>
      <c r="E6177" s="100">
        <v>152</v>
      </c>
      <c r="F6177" s="2">
        <v>0</v>
      </c>
      <c r="G6177" s="100">
        <v>0</v>
      </c>
    </row>
    <row r="6178" spans="1:7" ht="13.5" customHeight="1" x14ac:dyDescent="0.2">
      <c r="A6178" s="100">
        <v>6178</v>
      </c>
      <c r="B6178" s="100">
        <v>6226</v>
      </c>
      <c r="C6178" s="4" t="s">
        <v>7</v>
      </c>
      <c r="D6178" s="100">
        <v>2598</v>
      </c>
      <c r="E6178" s="100">
        <v>157</v>
      </c>
      <c r="F6178" s="2">
        <v>0</v>
      </c>
      <c r="G6178" s="100">
        <v>0</v>
      </c>
    </row>
    <row r="6179" spans="1:7" ht="13.5" customHeight="1" x14ac:dyDescent="0.2">
      <c r="A6179" s="100">
        <v>6179</v>
      </c>
      <c r="B6179" s="100">
        <v>6227</v>
      </c>
      <c r="C6179" s="4" t="s">
        <v>7</v>
      </c>
      <c r="D6179" s="100">
        <v>2599</v>
      </c>
      <c r="E6179" s="100">
        <v>157</v>
      </c>
      <c r="F6179" s="2">
        <v>0</v>
      </c>
      <c r="G6179" s="100">
        <v>0</v>
      </c>
    </row>
    <row r="6180" spans="1:7" ht="13.5" customHeight="1" x14ac:dyDescent="0.2">
      <c r="A6180" s="100">
        <v>6180</v>
      </c>
      <c r="B6180" s="100">
        <v>6228</v>
      </c>
      <c r="C6180" s="4" t="s">
        <v>7</v>
      </c>
      <c r="D6180" s="100">
        <v>2600</v>
      </c>
      <c r="E6180" s="100">
        <v>157</v>
      </c>
      <c r="F6180" s="2">
        <v>0</v>
      </c>
      <c r="G6180" s="100">
        <v>0</v>
      </c>
    </row>
    <row r="6181" spans="1:7" ht="13.5" customHeight="1" x14ac:dyDescent="0.2">
      <c r="A6181" s="100">
        <v>6181</v>
      </c>
      <c r="B6181" s="100">
        <v>6229</v>
      </c>
      <c r="C6181" s="4" t="s">
        <v>7</v>
      </c>
      <c r="D6181" s="100">
        <v>2601</v>
      </c>
      <c r="E6181" s="100">
        <v>157</v>
      </c>
      <c r="F6181" s="2">
        <v>0</v>
      </c>
      <c r="G6181" s="100">
        <v>0</v>
      </c>
    </row>
    <row r="6182" spans="1:7" ht="13.5" customHeight="1" x14ac:dyDescent="0.2">
      <c r="A6182" s="100">
        <v>6182</v>
      </c>
      <c r="B6182" s="100">
        <v>6230</v>
      </c>
      <c r="C6182" s="4" t="s">
        <v>7</v>
      </c>
      <c r="D6182" s="100">
        <v>2603</v>
      </c>
      <c r="E6182" s="100">
        <v>157</v>
      </c>
      <c r="F6182" s="2">
        <v>0</v>
      </c>
      <c r="G6182" s="100">
        <v>0</v>
      </c>
    </row>
    <row r="6183" spans="1:7" ht="13.5" customHeight="1" x14ac:dyDescent="0.2">
      <c r="A6183" s="100">
        <v>6183</v>
      </c>
      <c r="B6183" s="100">
        <v>6231</v>
      </c>
      <c r="C6183" s="4" t="s">
        <v>7</v>
      </c>
      <c r="D6183" s="100">
        <v>2604</v>
      </c>
      <c r="E6183" s="100">
        <v>157</v>
      </c>
      <c r="F6183" s="2">
        <v>0</v>
      </c>
      <c r="G6183" s="100">
        <v>0</v>
      </c>
    </row>
    <row r="6184" spans="1:7" ht="13.5" customHeight="1" x14ac:dyDescent="0.2">
      <c r="A6184" s="100">
        <v>6184</v>
      </c>
      <c r="B6184" s="100">
        <v>6232</v>
      </c>
      <c r="C6184" s="4" t="s">
        <v>7</v>
      </c>
      <c r="D6184" s="100">
        <v>2605</v>
      </c>
      <c r="E6184" s="100">
        <v>157</v>
      </c>
      <c r="F6184" s="2">
        <v>0</v>
      </c>
      <c r="G6184" s="100">
        <v>0</v>
      </c>
    </row>
    <row r="6185" spans="1:7" ht="13.5" customHeight="1" x14ac:dyDescent="0.2">
      <c r="A6185" s="100">
        <v>6185</v>
      </c>
      <c r="B6185" s="100">
        <v>6233</v>
      </c>
      <c r="C6185" s="4" t="s">
        <v>7</v>
      </c>
      <c r="D6185" s="100">
        <v>2606</v>
      </c>
      <c r="E6185" s="100">
        <v>157</v>
      </c>
      <c r="F6185" s="2">
        <v>0</v>
      </c>
      <c r="G6185" s="100">
        <v>0</v>
      </c>
    </row>
    <row r="6186" spans="1:7" ht="13.5" customHeight="1" x14ac:dyDescent="0.2">
      <c r="A6186" s="100">
        <v>6186</v>
      </c>
      <c r="B6186" s="100">
        <v>6234</v>
      </c>
      <c r="C6186" s="4" t="s">
        <v>7</v>
      </c>
      <c r="D6186" s="100">
        <v>2607</v>
      </c>
      <c r="E6186" s="100">
        <v>157</v>
      </c>
      <c r="F6186" s="2">
        <v>0</v>
      </c>
      <c r="G6186" s="100">
        <v>0</v>
      </c>
    </row>
    <row r="6187" spans="1:7" ht="13.5" customHeight="1" x14ac:dyDescent="0.2">
      <c r="A6187" s="100">
        <v>6187</v>
      </c>
      <c r="B6187" s="100">
        <v>6235</v>
      </c>
      <c r="C6187" s="4" t="s">
        <v>7</v>
      </c>
      <c r="D6187" s="100">
        <v>2608</v>
      </c>
      <c r="E6187" s="100">
        <v>157</v>
      </c>
      <c r="F6187" s="2">
        <v>0</v>
      </c>
      <c r="G6187" s="100">
        <v>0</v>
      </c>
    </row>
    <row r="6188" spans="1:7" ht="13.5" customHeight="1" x14ac:dyDescent="0.2">
      <c r="A6188" s="100">
        <v>6188</v>
      </c>
      <c r="B6188" s="100">
        <v>6236</v>
      </c>
      <c r="C6188" s="4" t="s">
        <v>7</v>
      </c>
      <c r="D6188" s="100">
        <v>2609</v>
      </c>
      <c r="E6188" s="100">
        <v>157</v>
      </c>
      <c r="F6188" s="2">
        <v>0</v>
      </c>
      <c r="G6188" s="100">
        <v>0</v>
      </c>
    </row>
    <row r="6189" spans="1:7" ht="13.5" customHeight="1" x14ac:dyDescent="0.2">
      <c r="A6189" s="100">
        <v>6189</v>
      </c>
      <c r="B6189" s="100">
        <v>6237</v>
      </c>
      <c r="C6189" s="4" t="s">
        <v>7</v>
      </c>
      <c r="D6189" s="100">
        <v>2610</v>
      </c>
      <c r="E6189" s="100">
        <v>157</v>
      </c>
      <c r="F6189" s="2">
        <v>0</v>
      </c>
      <c r="G6189" s="100">
        <v>0</v>
      </c>
    </row>
    <row r="6190" spans="1:7" ht="13.5" customHeight="1" x14ac:dyDescent="0.2">
      <c r="A6190" s="100">
        <v>6190</v>
      </c>
      <c r="B6190" s="100">
        <v>6239</v>
      </c>
      <c r="C6190" s="4" t="s">
        <v>7</v>
      </c>
      <c r="D6190" s="100">
        <v>2613</v>
      </c>
      <c r="E6190" s="100">
        <v>157</v>
      </c>
      <c r="F6190" s="2">
        <v>0</v>
      </c>
      <c r="G6190" s="100">
        <v>0</v>
      </c>
    </row>
    <row r="6191" spans="1:7" ht="13.5" customHeight="1" x14ac:dyDescent="0.2">
      <c r="A6191" s="100">
        <v>6191</v>
      </c>
      <c r="B6191" s="100">
        <v>6240</v>
      </c>
      <c r="C6191" s="4" t="s">
        <v>7</v>
      </c>
      <c r="D6191" s="100">
        <v>2614</v>
      </c>
      <c r="E6191" s="100">
        <v>157</v>
      </c>
      <c r="F6191" s="2">
        <v>0</v>
      </c>
      <c r="G6191" s="100">
        <v>0</v>
      </c>
    </row>
    <row r="6192" spans="1:7" ht="13.5" customHeight="1" x14ac:dyDescent="0.2">
      <c r="A6192" s="100">
        <v>6192</v>
      </c>
      <c r="B6192" s="100">
        <v>6241</v>
      </c>
      <c r="C6192" s="4" t="s">
        <v>7</v>
      </c>
      <c r="D6192" s="100">
        <v>2615</v>
      </c>
      <c r="E6192" s="100">
        <v>157</v>
      </c>
      <c r="F6192" s="2">
        <v>0</v>
      </c>
      <c r="G6192" s="100">
        <v>0</v>
      </c>
    </row>
    <row r="6193" spans="1:7" ht="13.5" customHeight="1" x14ac:dyDescent="0.2">
      <c r="A6193" s="100">
        <v>6193</v>
      </c>
      <c r="B6193" s="100">
        <v>6242</v>
      </c>
      <c r="C6193" s="4" t="s">
        <v>7</v>
      </c>
      <c r="D6193" s="100">
        <v>2616</v>
      </c>
      <c r="E6193" s="100">
        <v>157</v>
      </c>
      <c r="F6193" s="2">
        <v>0</v>
      </c>
      <c r="G6193" s="100">
        <v>0</v>
      </c>
    </row>
    <row r="6194" spans="1:7" ht="13.5" customHeight="1" x14ac:dyDescent="0.2">
      <c r="A6194" s="100">
        <v>6194</v>
      </c>
      <c r="B6194" s="100">
        <v>6243</v>
      </c>
      <c r="C6194" s="4" t="s">
        <v>7</v>
      </c>
      <c r="D6194" s="100">
        <v>2618</v>
      </c>
      <c r="E6194" s="100">
        <v>157</v>
      </c>
      <c r="F6194" s="2">
        <v>0</v>
      </c>
      <c r="G6194" s="100">
        <v>0</v>
      </c>
    </row>
    <row r="6195" spans="1:7" ht="13.5" customHeight="1" x14ac:dyDescent="0.2">
      <c r="A6195" s="100">
        <v>6195</v>
      </c>
      <c r="B6195" s="100">
        <v>6244</v>
      </c>
      <c r="C6195" s="4" t="s">
        <v>7</v>
      </c>
      <c r="D6195" s="100">
        <v>2619</v>
      </c>
      <c r="E6195" s="100">
        <v>157</v>
      </c>
      <c r="F6195" s="2">
        <v>0</v>
      </c>
      <c r="G6195" s="100">
        <v>0</v>
      </c>
    </row>
    <row r="6196" spans="1:7" ht="13.5" customHeight="1" x14ac:dyDescent="0.2">
      <c r="A6196" s="100">
        <v>6196</v>
      </c>
      <c r="B6196" s="100">
        <v>6245</v>
      </c>
      <c r="C6196" s="4" t="s">
        <v>7</v>
      </c>
      <c r="D6196" s="100">
        <v>2620</v>
      </c>
      <c r="E6196" s="100">
        <v>157</v>
      </c>
      <c r="F6196" s="2">
        <v>0</v>
      </c>
      <c r="G6196" s="100">
        <v>0</v>
      </c>
    </row>
    <row r="6197" spans="1:7" ht="13.5" customHeight="1" x14ac:dyDescent="0.2">
      <c r="A6197" s="100">
        <v>6197</v>
      </c>
      <c r="B6197" s="100">
        <v>6246</v>
      </c>
      <c r="C6197" s="4" t="s">
        <v>7</v>
      </c>
      <c r="D6197" s="100">
        <v>2621</v>
      </c>
      <c r="E6197" s="100">
        <v>157</v>
      </c>
      <c r="F6197" s="2">
        <v>0</v>
      </c>
      <c r="G6197" s="100">
        <v>0</v>
      </c>
    </row>
    <row r="6198" spans="1:7" ht="13.5" customHeight="1" x14ac:dyDescent="0.2">
      <c r="A6198" s="100">
        <v>6198</v>
      </c>
      <c r="B6198" s="100">
        <v>6247</v>
      </c>
      <c r="C6198" s="4" t="s">
        <v>7</v>
      </c>
      <c r="D6198" s="100">
        <v>2622</v>
      </c>
      <c r="E6198" s="100">
        <v>157</v>
      </c>
      <c r="F6198" s="2">
        <v>0</v>
      </c>
      <c r="G6198" s="100">
        <v>0</v>
      </c>
    </row>
    <row r="6199" spans="1:7" ht="13.5" customHeight="1" x14ac:dyDescent="0.2">
      <c r="A6199" s="100">
        <v>6199</v>
      </c>
      <c r="B6199" s="100">
        <v>6248</v>
      </c>
      <c r="C6199" s="4" t="s">
        <v>7</v>
      </c>
      <c r="D6199" s="100">
        <v>2623</v>
      </c>
      <c r="E6199" s="100">
        <v>157</v>
      </c>
      <c r="F6199" s="2">
        <v>0</v>
      </c>
      <c r="G6199" s="100">
        <v>0</v>
      </c>
    </row>
    <row r="6200" spans="1:7" ht="13.5" customHeight="1" x14ac:dyDescent="0.2">
      <c r="A6200" s="100">
        <v>6200</v>
      </c>
      <c r="B6200" s="100">
        <v>6249</v>
      </c>
      <c r="C6200" s="4" t="s">
        <v>7</v>
      </c>
      <c r="D6200" s="100">
        <v>2624</v>
      </c>
      <c r="E6200" s="100">
        <v>157</v>
      </c>
      <c r="F6200" s="2">
        <v>0</v>
      </c>
      <c r="G6200" s="100">
        <v>0</v>
      </c>
    </row>
    <row r="6201" spans="1:7" ht="13.5" customHeight="1" x14ac:dyDescent="0.2">
      <c r="A6201" s="100">
        <v>6201</v>
      </c>
      <c r="B6201" s="100">
        <v>6250</v>
      </c>
      <c r="C6201" s="4" t="s">
        <v>7</v>
      </c>
      <c r="D6201" s="100">
        <v>2625</v>
      </c>
      <c r="E6201" s="100">
        <v>157</v>
      </c>
      <c r="F6201" s="2">
        <v>0</v>
      </c>
      <c r="G6201" s="100">
        <v>0</v>
      </c>
    </row>
    <row r="6202" spans="1:7" ht="13.5" customHeight="1" x14ac:dyDescent="0.2">
      <c r="A6202" s="100">
        <v>6202</v>
      </c>
      <c r="B6202" s="100">
        <v>6251</v>
      </c>
      <c r="C6202" s="4" t="s">
        <v>7</v>
      </c>
      <c r="D6202" s="100">
        <v>2626</v>
      </c>
      <c r="E6202" s="100">
        <v>157</v>
      </c>
      <c r="F6202" s="2">
        <v>0</v>
      </c>
      <c r="G6202" s="100">
        <v>0</v>
      </c>
    </row>
    <row r="6203" spans="1:7" ht="13.5" customHeight="1" x14ac:dyDescent="0.2">
      <c r="A6203" s="100">
        <v>6203</v>
      </c>
      <c r="B6203" s="100">
        <v>6252</v>
      </c>
      <c r="C6203" s="4" t="s">
        <v>7</v>
      </c>
      <c r="D6203" s="100">
        <v>2627</v>
      </c>
      <c r="E6203" s="100">
        <v>157</v>
      </c>
      <c r="F6203" s="2">
        <v>0</v>
      </c>
      <c r="G6203" s="100">
        <v>0</v>
      </c>
    </row>
    <row r="6204" spans="1:7" ht="13.5" customHeight="1" x14ac:dyDescent="0.2">
      <c r="A6204" s="100">
        <v>6204</v>
      </c>
      <c r="B6204" s="100">
        <v>6253</v>
      </c>
      <c r="C6204" s="4" t="s">
        <v>7</v>
      </c>
      <c r="D6204" s="100">
        <v>2628</v>
      </c>
      <c r="E6204" s="100">
        <v>157</v>
      </c>
      <c r="F6204" s="2">
        <v>0</v>
      </c>
      <c r="G6204" s="100">
        <v>0</v>
      </c>
    </row>
    <row r="6205" spans="1:7" ht="13.5" customHeight="1" x14ac:dyDescent="0.2">
      <c r="A6205" s="100">
        <v>6205</v>
      </c>
      <c r="B6205" s="100">
        <v>6254</v>
      </c>
      <c r="C6205" s="4" t="s">
        <v>7</v>
      </c>
      <c r="D6205" s="100">
        <v>2629</v>
      </c>
      <c r="E6205" s="100">
        <v>157</v>
      </c>
      <c r="F6205" s="2">
        <v>0</v>
      </c>
      <c r="G6205" s="100">
        <v>0</v>
      </c>
    </row>
    <row r="6206" spans="1:7" ht="13.5" customHeight="1" x14ac:dyDescent="0.2">
      <c r="A6206" s="100">
        <v>6206</v>
      </c>
      <c r="B6206" s="100">
        <v>6255</v>
      </c>
      <c r="C6206" s="4" t="s">
        <v>7</v>
      </c>
      <c r="D6206" s="100">
        <v>2630</v>
      </c>
      <c r="E6206" s="100">
        <v>157</v>
      </c>
      <c r="F6206" s="2">
        <v>0</v>
      </c>
      <c r="G6206" s="100">
        <v>0</v>
      </c>
    </row>
    <row r="6207" spans="1:7" ht="13.5" customHeight="1" x14ac:dyDescent="0.2">
      <c r="A6207" s="100">
        <v>6207</v>
      </c>
      <c r="B6207" s="100">
        <v>6256</v>
      </c>
      <c r="C6207" s="4" t="s">
        <v>7</v>
      </c>
      <c r="D6207" s="100">
        <v>2631</v>
      </c>
      <c r="E6207" s="100">
        <v>157</v>
      </c>
      <c r="F6207" s="2">
        <v>0</v>
      </c>
      <c r="G6207" s="100">
        <v>0</v>
      </c>
    </row>
    <row r="6208" spans="1:7" ht="13.5" customHeight="1" x14ac:dyDescent="0.2">
      <c r="A6208" s="100">
        <v>6208</v>
      </c>
      <c r="B6208" s="100">
        <v>6257</v>
      </c>
      <c r="C6208" s="4" t="s">
        <v>7</v>
      </c>
      <c r="D6208" s="100">
        <v>2632</v>
      </c>
      <c r="E6208" s="100">
        <v>157</v>
      </c>
      <c r="F6208" s="2">
        <v>0</v>
      </c>
      <c r="G6208" s="100">
        <v>0</v>
      </c>
    </row>
    <row r="6209" spans="1:7" ht="13.5" customHeight="1" x14ac:dyDescent="0.2">
      <c r="A6209" s="100">
        <v>6209</v>
      </c>
      <c r="B6209" s="100">
        <v>6258</v>
      </c>
      <c r="C6209" s="4" t="s">
        <v>7</v>
      </c>
      <c r="D6209" s="100">
        <v>2633</v>
      </c>
      <c r="E6209" s="100">
        <v>157</v>
      </c>
      <c r="F6209" s="2">
        <v>0</v>
      </c>
      <c r="G6209" s="100">
        <v>0</v>
      </c>
    </row>
    <row r="6210" spans="1:7" ht="13.5" customHeight="1" x14ac:dyDescent="0.2">
      <c r="A6210" s="100">
        <v>6210</v>
      </c>
      <c r="B6210" s="100">
        <v>6259</v>
      </c>
      <c r="C6210" s="4" t="s">
        <v>7</v>
      </c>
      <c r="D6210" s="100">
        <v>2634</v>
      </c>
      <c r="E6210" s="100">
        <v>157</v>
      </c>
      <c r="F6210" s="2">
        <v>0</v>
      </c>
      <c r="G6210" s="100">
        <v>0</v>
      </c>
    </row>
    <row r="6211" spans="1:7" ht="13.5" customHeight="1" x14ac:dyDescent="0.2">
      <c r="A6211" s="100">
        <v>6211</v>
      </c>
      <c r="B6211" s="100">
        <v>6260</v>
      </c>
      <c r="C6211" s="4" t="s">
        <v>7</v>
      </c>
      <c r="D6211" s="100">
        <v>2635</v>
      </c>
      <c r="E6211" s="100">
        <v>157</v>
      </c>
      <c r="F6211" s="2">
        <v>0</v>
      </c>
      <c r="G6211" s="100">
        <v>0</v>
      </c>
    </row>
    <row r="6212" spans="1:7" ht="13.5" customHeight="1" x14ac:dyDescent="0.2">
      <c r="A6212" s="100">
        <v>6212</v>
      </c>
      <c r="B6212" s="100">
        <v>6261</v>
      </c>
      <c r="C6212" s="4" t="s">
        <v>7</v>
      </c>
      <c r="D6212" s="100">
        <v>2636</v>
      </c>
      <c r="E6212" s="100">
        <v>157</v>
      </c>
      <c r="F6212" s="2">
        <v>0</v>
      </c>
      <c r="G6212" s="100">
        <v>0</v>
      </c>
    </row>
    <row r="6213" spans="1:7" ht="13.5" customHeight="1" x14ac:dyDescent="0.2">
      <c r="A6213" s="100">
        <v>6213</v>
      </c>
      <c r="B6213" s="100">
        <v>6262</v>
      </c>
      <c r="C6213" s="4" t="s">
        <v>7</v>
      </c>
      <c r="D6213" s="100">
        <v>2637</v>
      </c>
      <c r="E6213" s="100">
        <v>157</v>
      </c>
      <c r="F6213" s="2">
        <v>0</v>
      </c>
      <c r="G6213" s="100">
        <v>0</v>
      </c>
    </row>
    <row r="6214" spans="1:7" ht="13.5" customHeight="1" x14ac:dyDescent="0.2">
      <c r="A6214" s="100">
        <v>6214</v>
      </c>
      <c r="B6214" s="100">
        <v>6263</v>
      </c>
      <c r="C6214" s="4" t="s">
        <v>7</v>
      </c>
      <c r="D6214" s="100">
        <v>2638</v>
      </c>
      <c r="E6214" s="100">
        <v>157</v>
      </c>
      <c r="F6214" s="2">
        <v>0</v>
      </c>
      <c r="G6214" s="100">
        <v>0</v>
      </c>
    </row>
    <row r="6215" spans="1:7" ht="13.5" customHeight="1" x14ac:dyDescent="0.2">
      <c r="A6215" s="100">
        <v>6215</v>
      </c>
      <c r="B6215" s="100">
        <v>6264</v>
      </c>
      <c r="C6215" s="4" t="s">
        <v>7</v>
      </c>
      <c r="D6215" s="100">
        <v>2639</v>
      </c>
      <c r="E6215" s="100">
        <v>157</v>
      </c>
      <c r="F6215" s="2">
        <v>0</v>
      </c>
      <c r="G6215" s="100">
        <v>0</v>
      </c>
    </row>
    <row r="6216" spans="1:7" ht="13.5" customHeight="1" x14ac:dyDescent="0.2">
      <c r="A6216" s="100">
        <v>6216</v>
      </c>
      <c r="B6216" s="100">
        <v>6265</v>
      </c>
      <c r="C6216" s="4" t="s">
        <v>7</v>
      </c>
      <c r="D6216" s="100">
        <v>2640</v>
      </c>
      <c r="E6216" s="100">
        <v>157</v>
      </c>
      <c r="F6216" s="2">
        <v>0</v>
      </c>
      <c r="G6216" s="100">
        <v>0</v>
      </c>
    </row>
    <row r="6217" spans="1:7" ht="13.5" customHeight="1" x14ac:dyDescent="0.2">
      <c r="A6217" s="100">
        <v>6217</v>
      </c>
      <c r="B6217" s="100">
        <v>6266</v>
      </c>
      <c r="C6217" s="4" t="s">
        <v>7</v>
      </c>
      <c r="D6217" s="100">
        <v>2641</v>
      </c>
      <c r="E6217" s="100">
        <v>157</v>
      </c>
      <c r="F6217" s="2">
        <v>0</v>
      </c>
      <c r="G6217" s="100">
        <v>0</v>
      </c>
    </row>
    <row r="6218" spans="1:7" ht="13.5" customHeight="1" x14ac:dyDescent="0.2">
      <c r="A6218" s="100">
        <v>6218</v>
      </c>
      <c r="B6218" s="100">
        <v>6267</v>
      </c>
      <c r="C6218" s="4" t="s">
        <v>7</v>
      </c>
      <c r="D6218" s="100">
        <v>2642</v>
      </c>
      <c r="E6218" s="100">
        <v>157</v>
      </c>
      <c r="F6218" s="2">
        <v>0</v>
      </c>
      <c r="G6218" s="100">
        <v>0</v>
      </c>
    </row>
    <row r="6219" spans="1:7" ht="13.5" customHeight="1" x14ac:dyDescent="0.2">
      <c r="A6219" s="100">
        <v>6219</v>
      </c>
      <c r="B6219" s="100">
        <v>6268</v>
      </c>
      <c r="C6219" s="4" t="s">
        <v>7</v>
      </c>
      <c r="D6219" s="100">
        <v>2645</v>
      </c>
      <c r="E6219" s="100">
        <v>157</v>
      </c>
      <c r="F6219" s="2">
        <v>0</v>
      </c>
      <c r="G6219" s="100">
        <v>0</v>
      </c>
    </row>
    <row r="6220" spans="1:7" ht="13.5" customHeight="1" x14ac:dyDescent="0.2">
      <c r="A6220" s="100">
        <v>6220</v>
      </c>
      <c r="B6220" s="100">
        <v>6269</v>
      </c>
      <c r="C6220" s="4" t="s">
        <v>7</v>
      </c>
      <c r="D6220" s="100">
        <v>2646</v>
      </c>
      <c r="E6220" s="100">
        <v>157</v>
      </c>
      <c r="F6220" s="2">
        <v>0</v>
      </c>
      <c r="G6220" s="100">
        <v>0</v>
      </c>
    </row>
    <row r="6221" spans="1:7" ht="13.5" customHeight="1" x14ac:dyDescent="0.2">
      <c r="A6221" s="100">
        <v>6221</v>
      </c>
      <c r="B6221" s="100">
        <v>6270</v>
      </c>
      <c r="C6221" s="4" t="s">
        <v>7</v>
      </c>
      <c r="D6221" s="100">
        <v>2647</v>
      </c>
      <c r="E6221" s="100">
        <v>157</v>
      </c>
      <c r="F6221" s="2">
        <v>0</v>
      </c>
      <c r="G6221" s="100">
        <v>0</v>
      </c>
    </row>
    <row r="6222" spans="1:7" ht="13.5" customHeight="1" x14ac:dyDescent="0.2">
      <c r="A6222" s="100">
        <v>6222</v>
      </c>
      <c r="B6222" s="100">
        <v>6271</v>
      </c>
      <c r="C6222" s="4" t="s">
        <v>7</v>
      </c>
      <c r="D6222" s="100">
        <v>2602</v>
      </c>
      <c r="E6222" s="100">
        <v>157</v>
      </c>
      <c r="F6222" s="2">
        <v>0</v>
      </c>
      <c r="G6222" s="100">
        <v>0</v>
      </c>
    </row>
    <row r="6223" spans="1:7" ht="13.5" customHeight="1" x14ac:dyDescent="0.2">
      <c r="A6223" s="100">
        <v>6223</v>
      </c>
      <c r="B6223" s="100">
        <v>6272</v>
      </c>
      <c r="C6223" s="4" t="s">
        <v>7</v>
      </c>
      <c r="D6223" s="100">
        <v>552</v>
      </c>
      <c r="E6223" s="100">
        <v>119</v>
      </c>
      <c r="F6223" s="2">
        <v>0</v>
      </c>
      <c r="G6223" s="100">
        <v>0</v>
      </c>
    </row>
    <row r="6224" spans="1:7" ht="13.5" customHeight="1" x14ac:dyDescent="0.2">
      <c r="A6224" s="100">
        <v>6224</v>
      </c>
      <c r="B6224" s="100">
        <v>6273</v>
      </c>
      <c r="C6224" s="4" t="s">
        <v>7</v>
      </c>
      <c r="D6224" s="100">
        <v>553</v>
      </c>
      <c r="E6224" s="100">
        <v>119</v>
      </c>
      <c r="F6224" s="2">
        <v>0</v>
      </c>
      <c r="G6224" s="100">
        <v>0</v>
      </c>
    </row>
    <row r="6225" spans="1:7" ht="13.5" customHeight="1" x14ac:dyDescent="0.2">
      <c r="A6225" s="100">
        <v>6225</v>
      </c>
      <c r="B6225" s="100">
        <v>6274</v>
      </c>
      <c r="C6225" s="4" t="s">
        <v>7</v>
      </c>
      <c r="D6225" s="100">
        <v>554</v>
      </c>
      <c r="E6225" s="100">
        <v>119</v>
      </c>
      <c r="F6225" s="2">
        <v>0</v>
      </c>
      <c r="G6225" s="100">
        <v>0</v>
      </c>
    </row>
    <row r="6226" spans="1:7" ht="13.5" customHeight="1" x14ac:dyDescent="0.2">
      <c r="A6226" s="100">
        <v>6226</v>
      </c>
      <c r="B6226" s="100">
        <v>6275</v>
      </c>
      <c r="C6226" s="4" t="s">
        <v>7</v>
      </c>
      <c r="D6226" s="100">
        <v>555</v>
      </c>
      <c r="E6226" s="100">
        <v>119</v>
      </c>
      <c r="F6226" s="2">
        <v>0</v>
      </c>
      <c r="G6226" s="100">
        <v>0</v>
      </c>
    </row>
    <row r="6227" spans="1:7" ht="13.5" customHeight="1" x14ac:dyDescent="0.2">
      <c r="A6227" s="100">
        <v>6227</v>
      </c>
      <c r="B6227" s="100">
        <v>6276</v>
      </c>
      <c r="C6227" s="4" t="s">
        <v>7</v>
      </c>
      <c r="D6227" s="100">
        <v>556</v>
      </c>
      <c r="E6227" s="100">
        <v>119</v>
      </c>
      <c r="F6227" s="2">
        <v>0</v>
      </c>
      <c r="G6227" s="100">
        <v>0</v>
      </c>
    </row>
    <row r="6228" spans="1:7" ht="13.5" customHeight="1" x14ac:dyDescent="0.2">
      <c r="A6228" s="100">
        <v>6228</v>
      </c>
      <c r="B6228" s="100">
        <v>6277</v>
      </c>
      <c r="C6228" s="4"/>
      <c r="D6228" s="100">
        <v>8</v>
      </c>
      <c r="E6228" s="100">
        <v>220</v>
      </c>
      <c r="F6228" s="2">
        <v>0</v>
      </c>
      <c r="G6228" s="100">
        <v>0</v>
      </c>
    </row>
    <row r="6229" spans="1:7" ht="13.5" customHeight="1" x14ac:dyDescent="0.2">
      <c r="A6229" s="100">
        <v>6229</v>
      </c>
      <c r="B6229" s="100">
        <v>6278</v>
      </c>
      <c r="C6229" s="4"/>
      <c r="D6229" s="100">
        <v>7</v>
      </c>
      <c r="E6229" s="100">
        <v>219</v>
      </c>
      <c r="F6229" s="2">
        <v>0</v>
      </c>
      <c r="G6229" s="100">
        <v>0</v>
      </c>
    </row>
    <row r="6230" spans="1:7" ht="13.5" customHeight="1" x14ac:dyDescent="0.2">
      <c r="A6230" s="100">
        <v>6230</v>
      </c>
      <c r="B6230" s="100">
        <v>6279</v>
      </c>
      <c r="C6230" s="4"/>
      <c r="D6230" s="100">
        <v>5</v>
      </c>
      <c r="E6230" s="100">
        <v>228</v>
      </c>
      <c r="F6230" s="2">
        <v>0</v>
      </c>
      <c r="G6230" s="100">
        <v>0</v>
      </c>
    </row>
    <row r="6231" spans="1:7" ht="13.5" customHeight="1" x14ac:dyDescent="0.2">
      <c r="A6231" s="100">
        <v>6231</v>
      </c>
      <c r="B6231" s="100">
        <v>6280</v>
      </c>
      <c r="C6231" s="4" t="s">
        <v>7</v>
      </c>
      <c r="D6231" s="100">
        <v>203</v>
      </c>
      <c r="E6231" s="100">
        <v>74</v>
      </c>
      <c r="F6231" s="2">
        <v>0</v>
      </c>
      <c r="G6231" s="100">
        <v>0</v>
      </c>
    </row>
    <row r="6232" spans="1:7" ht="13.5" customHeight="1" x14ac:dyDescent="0.2">
      <c r="A6232" s="100">
        <v>6232</v>
      </c>
      <c r="B6232" s="100">
        <v>6281</v>
      </c>
      <c r="C6232" s="4" t="s">
        <v>7</v>
      </c>
      <c r="D6232" s="100">
        <v>204</v>
      </c>
      <c r="E6232" s="100">
        <v>74</v>
      </c>
      <c r="F6232" s="2">
        <v>0</v>
      </c>
      <c r="G6232" s="100">
        <v>0</v>
      </c>
    </row>
    <row r="6233" spans="1:7" ht="13.5" customHeight="1" x14ac:dyDescent="0.2">
      <c r="A6233" s="100">
        <v>6233</v>
      </c>
      <c r="B6233" s="100">
        <v>6282</v>
      </c>
      <c r="C6233" s="4" t="s">
        <v>7</v>
      </c>
      <c r="D6233" s="100">
        <v>205</v>
      </c>
      <c r="E6233" s="100">
        <v>74</v>
      </c>
      <c r="F6233" s="2">
        <v>0</v>
      </c>
      <c r="G6233" s="100">
        <v>0</v>
      </c>
    </row>
    <row r="6234" spans="1:7" ht="13.5" customHeight="1" x14ac:dyDescent="0.2">
      <c r="A6234" s="100">
        <v>6234</v>
      </c>
      <c r="B6234" s="100">
        <v>6283</v>
      </c>
      <c r="C6234" s="4" t="s">
        <v>7</v>
      </c>
      <c r="D6234" s="100">
        <v>206</v>
      </c>
      <c r="E6234" s="100">
        <v>74</v>
      </c>
      <c r="F6234" s="2">
        <v>0</v>
      </c>
      <c r="G6234" s="100">
        <v>0</v>
      </c>
    </row>
    <row r="6235" spans="1:7" ht="13.5" customHeight="1" x14ac:dyDescent="0.2">
      <c r="A6235" s="100">
        <v>6235</v>
      </c>
      <c r="B6235" s="100">
        <v>6284</v>
      </c>
      <c r="C6235" s="4" t="s">
        <v>7</v>
      </c>
      <c r="D6235" s="100">
        <v>207</v>
      </c>
      <c r="E6235" s="100">
        <v>74</v>
      </c>
      <c r="F6235" s="2">
        <v>0</v>
      </c>
      <c r="G6235" s="100">
        <v>0</v>
      </c>
    </row>
    <row r="6236" spans="1:7" ht="13.5" customHeight="1" x14ac:dyDescent="0.2">
      <c r="A6236" s="100">
        <v>6236</v>
      </c>
      <c r="B6236" s="100">
        <v>6285</v>
      </c>
      <c r="C6236" s="4" t="s">
        <v>7</v>
      </c>
      <c r="D6236" s="100">
        <v>208</v>
      </c>
      <c r="E6236" s="100">
        <v>74</v>
      </c>
      <c r="F6236" s="2">
        <v>0</v>
      </c>
      <c r="G6236" s="100">
        <v>0</v>
      </c>
    </row>
    <row r="6237" spans="1:7" ht="13.5" customHeight="1" x14ac:dyDescent="0.2">
      <c r="A6237" s="100">
        <v>6237</v>
      </c>
      <c r="B6237" s="100">
        <v>6286</v>
      </c>
      <c r="C6237" s="4" t="s">
        <v>7</v>
      </c>
      <c r="D6237" s="100">
        <v>209</v>
      </c>
      <c r="E6237" s="100">
        <v>74</v>
      </c>
      <c r="F6237" s="2">
        <v>0</v>
      </c>
      <c r="G6237" s="100">
        <v>0</v>
      </c>
    </row>
    <row r="6238" spans="1:7" ht="13.5" customHeight="1" x14ac:dyDescent="0.2">
      <c r="A6238" s="100">
        <v>6238</v>
      </c>
      <c r="B6238" s="100">
        <v>6287</v>
      </c>
      <c r="C6238" s="4" t="s">
        <v>7</v>
      </c>
      <c r="D6238" s="100">
        <v>210</v>
      </c>
      <c r="E6238" s="100">
        <v>74</v>
      </c>
      <c r="F6238" s="2">
        <v>0</v>
      </c>
      <c r="G6238" s="100">
        <v>0</v>
      </c>
    </row>
    <row r="6239" spans="1:7" ht="13.5" customHeight="1" x14ac:dyDescent="0.2">
      <c r="A6239" s="100">
        <v>6239</v>
      </c>
      <c r="B6239" s="100">
        <v>6288</v>
      </c>
      <c r="C6239" s="4" t="s">
        <v>7</v>
      </c>
      <c r="D6239" s="100">
        <v>211</v>
      </c>
      <c r="E6239" s="100">
        <v>74</v>
      </c>
      <c r="F6239" s="2">
        <v>0</v>
      </c>
      <c r="G6239" s="100">
        <v>0</v>
      </c>
    </row>
    <row r="6240" spans="1:7" ht="13.5" customHeight="1" x14ac:dyDescent="0.2">
      <c r="A6240" s="100">
        <v>6240</v>
      </c>
      <c r="B6240" s="100">
        <v>6289</v>
      </c>
      <c r="C6240" s="4" t="s">
        <v>7</v>
      </c>
      <c r="D6240" s="100">
        <v>212</v>
      </c>
      <c r="E6240" s="100">
        <v>74</v>
      </c>
      <c r="F6240" s="2">
        <v>0</v>
      </c>
      <c r="G6240" s="100">
        <v>0</v>
      </c>
    </row>
    <row r="6241" spans="1:7" ht="13.5" customHeight="1" x14ac:dyDescent="0.2">
      <c r="A6241" s="100">
        <v>6241</v>
      </c>
      <c r="B6241" s="100">
        <v>6290</v>
      </c>
      <c r="C6241" s="4" t="s">
        <v>7</v>
      </c>
      <c r="D6241" s="100">
        <v>194</v>
      </c>
      <c r="E6241" s="100">
        <v>74</v>
      </c>
      <c r="F6241" s="2">
        <v>0</v>
      </c>
      <c r="G6241" s="100">
        <v>0</v>
      </c>
    </row>
    <row r="6242" spans="1:7" ht="13.5" customHeight="1" x14ac:dyDescent="0.2">
      <c r="A6242" s="100">
        <v>6242</v>
      </c>
      <c r="B6242" s="100">
        <v>6291</v>
      </c>
      <c r="C6242" s="4" t="s">
        <v>7</v>
      </c>
      <c r="D6242" s="100">
        <v>195</v>
      </c>
      <c r="E6242" s="100">
        <v>74</v>
      </c>
      <c r="F6242" s="2">
        <v>0</v>
      </c>
      <c r="G6242" s="100">
        <v>0</v>
      </c>
    </row>
    <row r="6243" spans="1:7" ht="13.5" customHeight="1" x14ac:dyDescent="0.2">
      <c r="A6243" s="100">
        <v>6243</v>
      </c>
      <c r="B6243" s="100">
        <v>6292</v>
      </c>
      <c r="C6243" s="4" t="s">
        <v>7</v>
      </c>
      <c r="D6243" s="100">
        <v>196</v>
      </c>
      <c r="E6243" s="100">
        <v>74</v>
      </c>
      <c r="F6243" s="2">
        <v>0</v>
      </c>
      <c r="G6243" s="100">
        <v>0</v>
      </c>
    </row>
    <row r="6244" spans="1:7" ht="13.5" customHeight="1" x14ac:dyDescent="0.2">
      <c r="A6244" s="100">
        <v>6244</v>
      </c>
      <c r="B6244" s="100">
        <v>6293</v>
      </c>
      <c r="C6244" s="4" t="s">
        <v>7</v>
      </c>
      <c r="D6244" s="100">
        <v>197</v>
      </c>
      <c r="E6244" s="100">
        <v>74</v>
      </c>
      <c r="F6244" s="2">
        <v>0</v>
      </c>
      <c r="G6244" s="100">
        <v>0</v>
      </c>
    </row>
    <row r="6245" spans="1:7" ht="13.5" customHeight="1" x14ac:dyDescent="0.2">
      <c r="A6245" s="100">
        <v>6245</v>
      </c>
      <c r="B6245" s="100">
        <v>6294</v>
      </c>
      <c r="C6245" s="4" t="s">
        <v>7</v>
      </c>
      <c r="D6245" s="100">
        <v>198</v>
      </c>
      <c r="E6245" s="100">
        <v>74</v>
      </c>
      <c r="F6245" s="2">
        <v>0</v>
      </c>
      <c r="G6245" s="100">
        <v>0</v>
      </c>
    </row>
    <row r="6246" spans="1:7" ht="13.5" customHeight="1" x14ac:dyDescent="0.2">
      <c r="A6246" s="100">
        <v>6246</v>
      </c>
      <c r="B6246" s="100">
        <v>6295</v>
      </c>
      <c r="C6246" s="4" t="s">
        <v>7</v>
      </c>
      <c r="D6246" s="100">
        <v>199</v>
      </c>
      <c r="E6246" s="100">
        <v>74</v>
      </c>
      <c r="F6246" s="2">
        <v>0</v>
      </c>
      <c r="G6246" s="100">
        <v>0</v>
      </c>
    </row>
    <row r="6247" spans="1:7" ht="13.5" customHeight="1" x14ac:dyDescent="0.2">
      <c r="A6247" s="100">
        <v>6247</v>
      </c>
      <c r="B6247" s="100">
        <v>6296</v>
      </c>
      <c r="C6247" s="4" t="s">
        <v>7</v>
      </c>
      <c r="D6247" s="100">
        <v>200</v>
      </c>
      <c r="E6247" s="100">
        <v>74</v>
      </c>
      <c r="F6247" s="2">
        <v>0</v>
      </c>
      <c r="G6247" s="100">
        <v>0</v>
      </c>
    </row>
    <row r="6248" spans="1:7" ht="13.5" customHeight="1" x14ac:dyDescent="0.2">
      <c r="A6248" s="100">
        <v>6248</v>
      </c>
      <c r="B6248" s="100">
        <v>6297</v>
      </c>
      <c r="C6248" s="4" t="s">
        <v>7</v>
      </c>
      <c r="D6248" s="100">
        <v>201</v>
      </c>
      <c r="E6248" s="100">
        <v>74</v>
      </c>
      <c r="F6248" s="2">
        <v>0</v>
      </c>
      <c r="G6248" s="100">
        <v>0</v>
      </c>
    </row>
    <row r="6249" spans="1:7" ht="13.5" customHeight="1" x14ac:dyDescent="0.2">
      <c r="A6249" s="100">
        <v>6249</v>
      </c>
      <c r="B6249" s="100">
        <v>6298</v>
      </c>
      <c r="C6249" s="4" t="s">
        <v>7</v>
      </c>
      <c r="D6249" s="100">
        <v>202</v>
      </c>
      <c r="E6249" s="100">
        <v>74</v>
      </c>
      <c r="F6249" s="2">
        <v>0</v>
      </c>
      <c r="G6249" s="100">
        <v>0</v>
      </c>
    </row>
    <row r="6250" spans="1:7" ht="13.5" customHeight="1" x14ac:dyDescent="0.2">
      <c r="A6250" s="100">
        <v>6250</v>
      </c>
      <c r="B6250" s="100">
        <v>6299</v>
      </c>
      <c r="C6250" s="4" t="s">
        <v>7</v>
      </c>
      <c r="D6250" s="100">
        <v>142</v>
      </c>
      <c r="E6250" s="100">
        <v>171</v>
      </c>
      <c r="F6250" s="2">
        <v>0</v>
      </c>
      <c r="G6250" s="100">
        <v>0</v>
      </c>
    </row>
    <row r="6251" spans="1:7" ht="13.5" customHeight="1" x14ac:dyDescent="0.2">
      <c r="A6251" s="100">
        <v>6251</v>
      </c>
      <c r="B6251" s="100">
        <v>6300</v>
      </c>
      <c r="C6251" s="4" t="s">
        <v>7</v>
      </c>
      <c r="D6251" s="100">
        <v>143</v>
      </c>
      <c r="E6251" s="100">
        <v>171</v>
      </c>
      <c r="F6251" s="2">
        <v>0</v>
      </c>
      <c r="G6251" s="100">
        <v>0</v>
      </c>
    </row>
    <row r="6252" spans="1:7" ht="13.5" customHeight="1" x14ac:dyDescent="0.2">
      <c r="A6252" s="100">
        <v>6252</v>
      </c>
      <c r="B6252" s="100">
        <v>6301</v>
      </c>
      <c r="C6252" s="4" t="s">
        <v>7</v>
      </c>
      <c r="D6252" s="100">
        <v>144</v>
      </c>
      <c r="E6252" s="100">
        <v>171</v>
      </c>
      <c r="F6252" s="2">
        <v>0</v>
      </c>
      <c r="G6252" s="100">
        <v>0</v>
      </c>
    </row>
    <row r="6253" spans="1:7" ht="13.5" customHeight="1" x14ac:dyDescent="0.2">
      <c r="A6253" s="100">
        <v>6253</v>
      </c>
      <c r="B6253" s="100">
        <v>6302</v>
      </c>
      <c r="C6253" s="4" t="s">
        <v>7</v>
      </c>
      <c r="D6253" s="100">
        <v>145</v>
      </c>
      <c r="E6253" s="100">
        <v>171</v>
      </c>
      <c r="F6253" s="2">
        <v>0</v>
      </c>
      <c r="G6253" s="100">
        <v>0</v>
      </c>
    </row>
    <row r="6254" spans="1:7" ht="13.5" customHeight="1" x14ac:dyDescent="0.2">
      <c r="A6254" s="100">
        <v>6254</v>
      </c>
      <c r="B6254" s="100">
        <v>6303</v>
      </c>
      <c r="C6254" s="4" t="s">
        <v>7</v>
      </c>
      <c r="D6254" s="100">
        <v>146</v>
      </c>
      <c r="E6254" s="100">
        <v>171</v>
      </c>
      <c r="F6254" s="2">
        <v>0</v>
      </c>
      <c r="G6254" s="100">
        <v>0</v>
      </c>
    </row>
    <row r="6255" spans="1:7" ht="13.5" customHeight="1" x14ac:dyDescent="0.2">
      <c r="A6255" s="100">
        <v>6255</v>
      </c>
      <c r="B6255" s="100">
        <v>6304</v>
      </c>
      <c r="C6255" s="4" t="s">
        <v>7</v>
      </c>
      <c r="D6255" s="100">
        <v>1991</v>
      </c>
      <c r="E6255" s="100">
        <v>29</v>
      </c>
      <c r="F6255" s="2">
        <v>0</v>
      </c>
      <c r="G6255" s="100">
        <v>0</v>
      </c>
    </row>
    <row r="6256" spans="1:7" ht="13.5" customHeight="1" x14ac:dyDescent="0.2">
      <c r="A6256" s="100">
        <v>6256</v>
      </c>
      <c r="B6256" s="100">
        <v>6305</v>
      </c>
      <c r="C6256" s="4" t="s">
        <v>7</v>
      </c>
      <c r="D6256" s="100">
        <v>1992</v>
      </c>
      <c r="E6256" s="100">
        <v>29</v>
      </c>
      <c r="F6256" s="2">
        <v>0</v>
      </c>
      <c r="G6256" s="100">
        <v>0</v>
      </c>
    </row>
    <row r="6257" spans="1:7" ht="13.5" customHeight="1" x14ac:dyDescent="0.2">
      <c r="A6257" s="100">
        <v>6257</v>
      </c>
      <c r="B6257" s="100">
        <v>6306</v>
      </c>
      <c r="C6257" s="4" t="s">
        <v>7</v>
      </c>
      <c r="D6257" s="100">
        <v>1993</v>
      </c>
      <c r="E6257" s="100">
        <v>29</v>
      </c>
      <c r="F6257" s="2">
        <v>0</v>
      </c>
      <c r="G6257" s="100">
        <v>0</v>
      </c>
    </row>
    <row r="6258" spans="1:7" ht="13.5" customHeight="1" x14ac:dyDescent="0.2">
      <c r="A6258" s="100">
        <v>6258</v>
      </c>
      <c r="B6258" s="100">
        <v>6307</v>
      </c>
      <c r="C6258" s="4" t="s">
        <v>7</v>
      </c>
      <c r="D6258" s="100">
        <v>1994</v>
      </c>
      <c r="E6258" s="100">
        <v>29</v>
      </c>
      <c r="F6258" s="2">
        <v>0</v>
      </c>
      <c r="G6258" s="100">
        <v>0</v>
      </c>
    </row>
    <row r="6259" spans="1:7" ht="13.5" customHeight="1" x14ac:dyDescent="0.2">
      <c r="A6259" s="100">
        <v>6259</v>
      </c>
      <c r="B6259" s="100">
        <v>6308</v>
      </c>
      <c r="C6259" s="4" t="s">
        <v>7</v>
      </c>
      <c r="D6259" s="100">
        <v>1995</v>
      </c>
      <c r="E6259" s="100">
        <v>29</v>
      </c>
      <c r="F6259" s="2">
        <v>0</v>
      </c>
      <c r="G6259" s="100">
        <v>0</v>
      </c>
    </row>
    <row r="6260" spans="1:7" ht="13.5" customHeight="1" x14ac:dyDescent="0.2">
      <c r="A6260" s="100">
        <v>6260</v>
      </c>
      <c r="B6260" s="100">
        <v>6309</v>
      </c>
      <c r="C6260" s="4" t="s">
        <v>7</v>
      </c>
      <c r="D6260" s="100">
        <v>1996</v>
      </c>
      <c r="E6260" s="100">
        <v>29</v>
      </c>
      <c r="F6260" s="2">
        <v>0</v>
      </c>
      <c r="G6260" s="100">
        <v>0</v>
      </c>
    </row>
    <row r="6261" spans="1:7" ht="13.5" customHeight="1" x14ac:dyDescent="0.2">
      <c r="A6261" s="100">
        <v>6261</v>
      </c>
      <c r="B6261" s="100">
        <v>6310</v>
      </c>
      <c r="C6261" s="4" t="s">
        <v>7</v>
      </c>
      <c r="D6261" s="100">
        <v>1997</v>
      </c>
      <c r="E6261" s="100">
        <v>29</v>
      </c>
      <c r="F6261" s="2">
        <v>0</v>
      </c>
      <c r="G6261" s="100">
        <v>0</v>
      </c>
    </row>
    <row r="6262" spans="1:7" ht="13.5" customHeight="1" x14ac:dyDescent="0.2">
      <c r="A6262" s="100">
        <v>6262</v>
      </c>
      <c r="B6262" s="100">
        <v>6311</v>
      </c>
      <c r="C6262" s="4" t="s">
        <v>7</v>
      </c>
      <c r="D6262" s="100">
        <v>1998</v>
      </c>
      <c r="E6262" s="100">
        <v>29</v>
      </c>
      <c r="F6262" s="2">
        <v>0</v>
      </c>
      <c r="G6262" s="100">
        <v>0</v>
      </c>
    </row>
    <row r="6263" spans="1:7" ht="13.5" customHeight="1" x14ac:dyDescent="0.2">
      <c r="A6263" s="100">
        <v>6263</v>
      </c>
      <c r="B6263" s="100">
        <v>6312</v>
      </c>
      <c r="C6263" s="4" t="s">
        <v>7</v>
      </c>
      <c r="D6263" s="100">
        <v>2000</v>
      </c>
      <c r="E6263" s="100">
        <v>29</v>
      </c>
      <c r="F6263" s="2">
        <v>0</v>
      </c>
      <c r="G6263" s="100">
        <v>0</v>
      </c>
    </row>
    <row r="6264" spans="1:7" ht="13.5" customHeight="1" x14ac:dyDescent="0.2">
      <c r="A6264" s="100">
        <v>6264</v>
      </c>
      <c r="B6264" s="100">
        <v>6313</v>
      </c>
      <c r="C6264" s="4" t="s">
        <v>7</v>
      </c>
      <c r="D6264" s="100">
        <v>2001</v>
      </c>
      <c r="E6264" s="100">
        <v>29</v>
      </c>
      <c r="F6264" s="2">
        <v>0</v>
      </c>
      <c r="G6264" s="100">
        <v>0</v>
      </c>
    </row>
    <row r="6265" spans="1:7" ht="13.5" customHeight="1" x14ac:dyDescent="0.2">
      <c r="A6265" s="100">
        <v>6265</v>
      </c>
      <c r="B6265" s="100">
        <v>6314</v>
      </c>
      <c r="C6265" s="4" t="s">
        <v>7</v>
      </c>
      <c r="D6265" s="100">
        <v>2002</v>
      </c>
      <c r="E6265" s="100">
        <v>29</v>
      </c>
      <c r="F6265" s="2">
        <v>0</v>
      </c>
      <c r="G6265" s="100">
        <v>0</v>
      </c>
    </row>
    <row r="6266" spans="1:7" ht="13.5" customHeight="1" x14ac:dyDescent="0.2">
      <c r="A6266" s="100">
        <v>6266</v>
      </c>
      <c r="B6266" s="100">
        <v>6315</v>
      </c>
      <c r="C6266" s="4" t="s">
        <v>7</v>
      </c>
      <c r="D6266" s="100">
        <v>2003</v>
      </c>
      <c r="E6266" s="100">
        <v>29</v>
      </c>
      <c r="F6266" s="2">
        <v>0</v>
      </c>
      <c r="G6266" s="100">
        <v>0</v>
      </c>
    </row>
    <row r="6267" spans="1:7" ht="13.5" customHeight="1" x14ac:dyDescent="0.2">
      <c r="A6267" s="100">
        <v>6267</v>
      </c>
      <c r="B6267" s="100">
        <v>6316</v>
      </c>
      <c r="C6267" s="4" t="s">
        <v>7</v>
      </c>
      <c r="D6267" s="100">
        <v>2005</v>
      </c>
      <c r="E6267" s="100">
        <v>29</v>
      </c>
      <c r="F6267" s="2">
        <v>0</v>
      </c>
      <c r="G6267" s="100">
        <v>0</v>
      </c>
    </row>
    <row r="6268" spans="1:7" ht="13.5" customHeight="1" x14ac:dyDescent="0.2">
      <c r="A6268" s="100">
        <v>6268</v>
      </c>
      <c r="B6268" s="100">
        <v>6317</v>
      </c>
      <c r="C6268" s="4" t="s">
        <v>7</v>
      </c>
      <c r="D6268" s="100">
        <v>2006</v>
      </c>
      <c r="E6268" s="100">
        <v>29</v>
      </c>
      <c r="F6268" s="2">
        <v>0</v>
      </c>
      <c r="G6268" s="100">
        <v>0</v>
      </c>
    </row>
    <row r="6269" spans="1:7" ht="13.5" customHeight="1" x14ac:dyDescent="0.2">
      <c r="A6269" s="100">
        <v>6269</v>
      </c>
      <c r="B6269" s="100">
        <v>6318</v>
      </c>
      <c r="C6269" s="4" t="s">
        <v>7</v>
      </c>
      <c r="D6269" s="100">
        <v>2007</v>
      </c>
      <c r="E6269" s="100">
        <v>29</v>
      </c>
      <c r="F6269" s="2">
        <v>0</v>
      </c>
      <c r="G6269" s="100">
        <v>0</v>
      </c>
    </row>
    <row r="6270" spans="1:7" ht="13.5" customHeight="1" x14ac:dyDescent="0.2">
      <c r="A6270" s="100">
        <v>6270</v>
      </c>
      <c r="B6270" s="100">
        <v>6319</v>
      </c>
      <c r="C6270" s="4" t="s">
        <v>7</v>
      </c>
      <c r="D6270" s="100">
        <v>2008</v>
      </c>
      <c r="E6270" s="100">
        <v>29</v>
      </c>
      <c r="F6270" s="2">
        <v>0</v>
      </c>
      <c r="G6270" s="100">
        <v>0</v>
      </c>
    </row>
    <row r="6271" spans="1:7" ht="13.5" customHeight="1" x14ac:dyDescent="0.2">
      <c r="A6271" s="100">
        <v>6271</v>
      </c>
      <c r="B6271" s="100">
        <v>6320</v>
      </c>
      <c r="C6271" s="4" t="s">
        <v>7</v>
      </c>
      <c r="D6271" s="100">
        <v>2009</v>
      </c>
      <c r="E6271" s="100">
        <v>29</v>
      </c>
      <c r="F6271" s="2">
        <v>0</v>
      </c>
      <c r="G6271" s="100">
        <v>0</v>
      </c>
    </row>
    <row r="6272" spans="1:7" ht="13.5" customHeight="1" x14ac:dyDescent="0.2">
      <c r="A6272" s="100">
        <v>6272</v>
      </c>
      <c r="B6272" s="100">
        <v>6321</v>
      </c>
      <c r="C6272" s="4" t="s">
        <v>7</v>
      </c>
      <c r="D6272" s="100">
        <v>2010</v>
      </c>
      <c r="E6272" s="100">
        <v>29</v>
      </c>
      <c r="F6272" s="2">
        <v>0</v>
      </c>
      <c r="G6272" s="100">
        <v>0</v>
      </c>
    </row>
    <row r="6273" spans="1:7" ht="13.5" customHeight="1" x14ac:dyDescent="0.2">
      <c r="A6273" s="100">
        <v>6273</v>
      </c>
      <c r="B6273" s="100">
        <v>6322</v>
      </c>
      <c r="C6273" s="4" t="s">
        <v>7</v>
      </c>
      <c r="D6273" s="100">
        <v>2542</v>
      </c>
      <c r="E6273" s="100">
        <v>157</v>
      </c>
      <c r="F6273" s="2">
        <v>0</v>
      </c>
      <c r="G6273" s="100">
        <v>0</v>
      </c>
    </row>
    <row r="6274" spans="1:7" ht="13.5" customHeight="1" x14ac:dyDescent="0.2">
      <c r="A6274" s="100">
        <v>6274</v>
      </c>
      <c r="B6274" s="100">
        <v>6323</v>
      </c>
      <c r="C6274" s="4"/>
      <c r="D6274" s="100">
        <v>1</v>
      </c>
      <c r="E6274" s="100">
        <v>256</v>
      </c>
      <c r="F6274" s="2">
        <v>0</v>
      </c>
      <c r="G6274" s="100">
        <v>0</v>
      </c>
    </row>
    <row r="6275" spans="1:7" ht="13.5" customHeight="1" x14ac:dyDescent="0.2">
      <c r="A6275" s="100">
        <v>6275</v>
      </c>
      <c r="B6275" s="100">
        <v>6324</v>
      </c>
      <c r="C6275" s="4"/>
      <c r="D6275" s="100">
        <v>2</v>
      </c>
      <c r="E6275" s="100">
        <v>256</v>
      </c>
      <c r="F6275" s="2">
        <v>0</v>
      </c>
      <c r="G6275" s="100">
        <v>0</v>
      </c>
    </row>
    <row r="6276" spans="1:7" ht="13.5" customHeight="1" x14ac:dyDescent="0.2">
      <c r="A6276" s="100">
        <v>6276</v>
      </c>
      <c r="B6276" s="100">
        <v>6325</v>
      </c>
      <c r="C6276" s="4"/>
      <c r="D6276" s="100">
        <v>1</v>
      </c>
      <c r="E6276" s="100">
        <v>257</v>
      </c>
      <c r="F6276" s="2">
        <v>0</v>
      </c>
      <c r="G6276" s="100">
        <v>0</v>
      </c>
    </row>
    <row r="6277" spans="1:7" ht="13.5" customHeight="1" x14ac:dyDescent="0.2">
      <c r="A6277" s="100">
        <v>6277</v>
      </c>
      <c r="B6277" s="100">
        <v>6326</v>
      </c>
      <c r="C6277" s="4"/>
      <c r="D6277" s="100">
        <v>2</v>
      </c>
      <c r="E6277" s="100">
        <v>257</v>
      </c>
      <c r="F6277" s="2">
        <v>0</v>
      </c>
      <c r="G6277" s="100">
        <v>0</v>
      </c>
    </row>
    <row r="6278" spans="1:7" ht="13.5" customHeight="1" x14ac:dyDescent="0.2">
      <c r="A6278" s="100">
        <v>6278</v>
      </c>
      <c r="B6278" s="100">
        <v>6327</v>
      </c>
      <c r="C6278" s="4"/>
      <c r="D6278" s="100">
        <v>1</v>
      </c>
      <c r="E6278" s="100">
        <v>258</v>
      </c>
      <c r="F6278" s="2">
        <v>0</v>
      </c>
      <c r="G6278" s="100">
        <v>0</v>
      </c>
    </row>
    <row r="6279" spans="1:7" ht="13.5" customHeight="1" x14ac:dyDescent="0.2">
      <c r="A6279" s="100">
        <v>6279</v>
      </c>
      <c r="B6279" s="100">
        <v>6328</v>
      </c>
      <c r="C6279" s="4"/>
      <c r="D6279" s="100">
        <v>2</v>
      </c>
      <c r="E6279" s="100">
        <v>258</v>
      </c>
      <c r="F6279" s="2">
        <v>0</v>
      </c>
      <c r="G6279" s="100">
        <v>0</v>
      </c>
    </row>
    <row r="6280" spans="1:7" ht="13.5" customHeight="1" x14ac:dyDescent="0.2">
      <c r="A6280" s="100">
        <v>6280</v>
      </c>
      <c r="B6280" s="100">
        <v>6329</v>
      </c>
      <c r="C6280" s="4"/>
      <c r="D6280" s="100">
        <v>1</v>
      </c>
      <c r="E6280" s="100">
        <v>259</v>
      </c>
      <c r="F6280" s="2">
        <v>0</v>
      </c>
      <c r="G6280" s="100">
        <v>0</v>
      </c>
    </row>
    <row r="6281" spans="1:7" ht="13.5" customHeight="1" x14ac:dyDescent="0.2">
      <c r="A6281" s="100">
        <v>6281</v>
      </c>
      <c r="B6281" s="100">
        <v>6330</v>
      </c>
      <c r="C6281" s="4"/>
      <c r="D6281" s="100">
        <v>2</v>
      </c>
      <c r="E6281" s="100">
        <v>259</v>
      </c>
      <c r="F6281" s="2">
        <v>0</v>
      </c>
      <c r="G6281" s="100">
        <v>0</v>
      </c>
    </row>
    <row r="6282" spans="1:7" ht="13.5" customHeight="1" x14ac:dyDescent="0.2">
      <c r="A6282" s="100">
        <v>6282</v>
      </c>
      <c r="B6282" s="100">
        <v>6331</v>
      </c>
      <c r="C6282" s="4"/>
      <c r="D6282" s="100">
        <v>1</v>
      </c>
      <c r="E6282" s="100">
        <v>260</v>
      </c>
      <c r="F6282" s="2">
        <v>0</v>
      </c>
      <c r="G6282" s="100">
        <v>0</v>
      </c>
    </row>
    <row r="6283" spans="1:7" ht="13.5" customHeight="1" x14ac:dyDescent="0.2">
      <c r="A6283" s="100">
        <v>6283</v>
      </c>
      <c r="B6283" s="100">
        <v>6332</v>
      </c>
      <c r="C6283" s="4"/>
      <c r="D6283" s="100">
        <v>2</v>
      </c>
      <c r="E6283" s="100">
        <v>260</v>
      </c>
      <c r="F6283" s="2">
        <v>0</v>
      </c>
      <c r="G6283" s="100">
        <v>0</v>
      </c>
    </row>
    <row r="6284" spans="1:7" ht="13.5" customHeight="1" x14ac:dyDescent="0.2">
      <c r="A6284" s="100">
        <v>6284</v>
      </c>
      <c r="B6284" s="100">
        <v>6333</v>
      </c>
      <c r="C6284" s="4"/>
      <c r="D6284" s="100">
        <v>1</v>
      </c>
      <c r="E6284" s="100">
        <v>261</v>
      </c>
      <c r="F6284" s="2">
        <v>0</v>
      </c>
      <c r="G6284" s="100">
        <v>0</v>
      </c>
    </row>
    <row r="6285" spans="1:7" ht="13.5" customHeight="1" x14ac:dyDescent="0.2">
      <c r="A6285" s="100">
        <v>6285</v>
      </c>
      <c r="B6285" s="100">
        <v>6334</v>
      </c>
      <c r="C6285" s="4"/>
      <c r="D6285" s="100">
        <v>2</v>
      </c>
      <c r="E6285" s="100">
        <v>261</v>
      </c>
      <c r="F6285" s="2">
        <v>0</v>
      </c>
      <c r="G6285" s="100">
        <v>0</v>
      </c>
    </row>
    <row r="6286" spans="1:7" ht="13.5" customHeight="1" x14ac:dyDescent="0.2">
      <c r="A6286" s="100">
        <v>6286</v>
      </c>
      <c r="B6286" s="100">
        <v>6335</v>
      </c>
      <c r="C6286" s="4"/>
      <c r="D6286" s="100">
        <v>1</v>
      </c>
      <c r="E6286" s="100">
        <v>263</v>
      </c>
      <c r="F6286" s="2">
        <v>0</v>
      </c>
      <c r="G6286" s="100">
        <v>0</v>
      </c>
    </row>
    <row r="6287" spans="1:7" ht="13.5" customHeight="1" x14ac:dyDescent="0.2">
      <c r="A6287" s="100">
        <v>6287</v>
      </c>
      <c r="B6287" s="100">
        <v>6336</v>
      </c>
      <c r="C6287" s="4"/>
      <c r="D6287" s="100">
        <v>2</v>
      </c>
      <c r="E6287" s="100">
        <v>263</v>
      </c>
      <c r="F6287" s="2">
        <v>0</v>
      </c>
      <c r="G6287" s="100">
        <v>0</v>
      </c>
    </row>
    <row r="6288" spans="1:7" ht="13.5" customHeight="1" x14ac:dyDescent="0.2">
      <c r="A6288" s="100">
        <v>6288</v>
      </c>
      <c r="B6288" s="100">
        <v>6337</v>
      </c>
      <c r="C6288" s="4"/>
      <c r="D6288" s="100">
        <v>1</v>
      </c>
      <c r="E6288" s="100">
        <v>264</v>
      </c>
      <c r="F6288" s="2">
        <v>0</v>
      </c>
      <c r="G6288" s="100">
        <v>0</v>
      </c>
    </row>
    <row r="6289" spans="1:7" ht="13.5" customHeight="1" x14ac:dyDescent="0.2">
      <c r="A6289" s="100">
        <v>6289</v>
      </c>
      <c r="B6289" s="100">
        <v>6339</v>
      </c>
      <c r="C6289" s="4"/>
      <c r="D6289" s="100">
        <v>2</v>
      </c>
      <c r="E6289" s="100">
        <v>265</v>
      </c>
      <c r="F6289" s="2">
        <v>0</v>
      </c>
      <c r="G6289" s="100">
        <v>0</v>
      </c>
    </row>
    <row r="6290" spans="1:7" ht="13.5" customHeight="1" x14ac:dyDescent="0.2">
      <c r="A6290" s="100">
        <v>6290</v>
      </c>
      <c r="B6290" s="100">
        <v>6340</v>
      </c>
      <c r="C6290" s="4"/>
      <c r="D6290" s="100">
        <v>3</v>
      </c>
      <c r="E6290" s="100">
        <v>265</v>
      </c>
      <c r="F6290" s="2">
        <v>0</v>
      </c>
      <c r="G6290" s="100">
        <v>0</v>
      </c>
    </row>
    <row r="6291" spans="1:7" ht="13.5" customHeight="1" x14ac:dyDescent="0.2">
      <c r="A6291" s="100">
        <v>6291</v>
      </c>
      <c r="B6291" s="100">
        <v>6341</v>
      </c>
      <c r="C6291" s="4"/>
      <c r="D6291" s="100">
        <v>4</v>
      </c>
      <c r="E6291" s="100">
        <v>265</v>
      </c>
      <c r="F6291" s="2">
        <v>0</v>
      </c>
      <c r="G6291" s="100">
        <v>0</v>
      </c>
    </row>
    <row r="6292" spans="1:7" ht="13.5" customHeight="1" x14ac:dyDescent="0.2">
      <c r="A6292" s="100">
        <v>6292</v>
      </c>
      <c r="B6292" s="100">
        <v>6342</v>
      </c>
      <c r="C6292" s="4"/>
      <c r="D6292" s="100">
        <v>5</v>
      </c>
      <c r="E6292" s="100">
        <v>265</v>
      </c>
      <c r="F6292" s="2">
        <v>0</v>
      </c>
      <c r="G6292" s="100">
        <v>0</v>
      </c>
    </row>
    <row r="6293" spans="1:7" ht="13.5" customHeight="1" x14ac:dyDescent="0.2">
      <c r="A6293" s="100">
        <v>6293</v>
      </c>
      <c r="B6293" s="100">
        <v>6343</v>
      </c>
      <c r="C6293" s="4"/>
      <c r="D6293" s="100">
        <v>6</v>
      </c>
      <c r="E6293" s="100">
        <v>265</v>
      </c>
      <c r="F6293" s="2">
        <v>0</v>
      </c>
      <c r="G6293" s="100">
        <v>0</v>
      </c>
    </row>
    <row r="6294" spans="1:7" ht="13.5" customHeight="1" x14ac:dyDescent="0.2">
      <c r="A6294" s="100">
        <v>6294</v>
      </c>
      <c r="B6294" s="100">
        <v>6344</v>
      </c>
      <c r="C6294" s="4"/>
      <c r="D6294" s="100">
        <v>7</v>
      </c>
      <c r="E6294" s="100">
        <v>265</v>
      </c>
      <c r="F6294" s="2">
        <v>0</v>
      </c>
      <c r="G6294" s="100">
        <v>0</v>
      </c>
    </row>
    <row r="6295" spans="1:7" ht="13.5" customHeight="1" x14ac:dyDescent="0.2">
      <c r="A6295" s="100">
        <v>6295</v>
      </c>
      <c r="B6295" s="100">
        <v>6345</v>
      </c>
      <c r="C6295" s="4"/>
      <c r="D6295" s="100">
        <v>8</v>
      </c>
      <c r="E6295" s="100">
        <v>265</v>
      </c>
      <c r="F6295" s="2">
        <v>0</v>
      </c>
      <c r="G6295" s="100">
        <v>0</v>
      </c>
    </row>
    <row r="6296" spans="1:7" ht="13.5" customHeight="1" x14ac:dyDescent="0.2">
      <c r="A6296" s="100">
        <v>6296</v>
      </c>
      <c r="B6296" s="100">
        <v>6346</v>
      </c>
      <c r="C6296" s="4"/>
      <c r="D6296" s="100">
        <v>9</v>
      </c>
      <c r="E6296" s="100">
        <v>265</v>
      </c>
      <c r="F6296" s="2">
        <v>0</v>
      </c>
      <c r="G6296" s="100">
        <v>0</v>
      </c>
    </row>
    <row r="6297" spans="1:7" ht="13.5" customHeight="1" x14ac:dyDescent="0.2">
      <c r="A6297" s="100">
        <v>6297</v>
      </c>
      <c r="B6297" s="100">
        <v>6347</v>
      </c>
      <c r="C6297" s="4"/>
      <c r="D6297" s="100">
        <v>3</v>
      </c>
      <c r="E6297" s="100">
        <v>266</v>
      </c>
      <c r="F6297" s="2">
        <v>0</v>
      </c>
      <c r="G6297" s="100">
        <v>0</v>
      </c>
    </row>
    <row r="6298" spans="1:7" ht="13.5" customHeight="1" x14ac:dyDescent="0.2">
      <c r="A6298" s="100">
        <v>6298</v>
      </c>
      <c r="B6298" s="100">
        <v>6348</v>
      </c>
      <c r="C6298" s="4"/>
      <c r="D6298" s="100">
        <v>4</v>
      </c>
      <c r="E6298" s="100">
        <v>266</v>
      </c>
      <c r="F6298" s="2">
        <v>0</v>
      </c>
      <c r="G6298" s="100">
        <v>0</v>
      </c>
    </row>
    <row r="6299" spans="1:7" ht="13.5" customHeight="1" x14ac:dyDescent="0.2">
      <c r="A6299" s="100">
        <v>6299</v>
      </c>
      <c r="B6299" s="100">
        <v>6349</v>
      </c>
      <c r="C6299" s="4"/>
      <c r="D6299" s="100">
        <v>5</v>
      </c>
      <c r="E6299" s="100">
        <v>266</v>
      </c>
      <c r="F6299" s="2">
        <v>0</v>
      </c>
      <c r="G6299" s="100">
        <v>0</v>
      </c>
    </row>
    <row r="6300" spans="1:7" ht="13.5" customHeight="1" x14ac:dyDescent="0.2">
      <c r="A6300" s="100">
        <v>6300</v>
      </c>
      <c r="B6300" s="100">
        <v>6350</v>
      </c>
      <c r="C6300" s="4"/>
      <c r="D6300" s="100">
        <v>6</v>
      </c>
      <c r="E6300" s="100">
        <v>266</v>
      </c>
      <c r="F6300" s="2">
        <v>0</v>
      </c>
      <c r="G6300" s="100">
        <v>0</v>
      </c>
    </row>
    <row r="6301" spans="1:7" ht="13.5" customHeight="1" x14ac:dyDescent="0.2">
      <c r="A6301" s="100">
        <v>6301</v>
      </c>
      <c r="B6301" s="100">
        <v>6351</v>
      </c>
      <c r="C6301" s="4"/>
      <c r="D6301" s="100">
        <v>7</v>
      </c>
      <c r="E6301" s="100">
        <v>266</v>
      </c>
      <c r="F6301" s="2">
        <v>0</v>
      </c>
      <c r="G6301" s="100">
        <v>0</v>
      </c>
    </row>
    <row r="6302" spans="1:7" ht="13.5" customHeight="1" x14ac:dyDescent="0.2">
      <c r="A6302" s="100">
        <v>6302</v>
      </c>
      <c r="B6302" s="100">
        <v>6352</v>
      </c>
      <c r="C6302" s="4"/>
      <c r="D6302" s="100">
        <v>3</v>
      </c>
      <c r="E6302" s="100">
        <v>256</v>
      </c>
      <c r="F6302" s="2">
        <v>0</v>
      </c>
      <c r="G6302" s="100">
        <v>0</v>
      </c>
    </row>
    <row r="6303" spans="1:7" ht="13.5" customHeight="1" x14ac:dyDescent="0.2">
      <c r="A6303" s="100">
        <v>6303</v>
      </c>
      <c r="B6303" s="100">
        <v>6353</v>
      </c>
      <c r="C6303" s="4"/>
      <c r="D6303" s="100">
        <v>3</v>
      </c>
      <c r="E6303" s="100">
        <v>257</v>
      </c>
      <c r="F6303" s="2">
        <v>0</v>
      </c>
      <c r="G6303" s="100">
        <v>0</v>
      </c>
    </row>
    <row r="6304" spans="1:7" ht="13.5" customHeight="1" x14ac:dyDescent="0.2">
      <c r="A6304" s="100">
        <v>6304</v>
      </c>
      <c r="B6304" s="100">
        <v>6354</v>
      </c>
      <c r="C6304" s="4"/>
      <c r="D6304" s="100">
        <v>3</v>
      </c>
      <c r="E6304" s="100">
        <v>258</v>
      </c>
      <c r="F6304" s="2">
        <v>0</v>
      </c>
      <c r="G6304" s="100">
        <v>0</v>
      </c>
    </row>
    <row r="6305" spans="1:7" ht="13.5" customHeight="1" x14ac:dyDescent="0.2">
      <c r="A6305" s="100">
        <v>6305</v>
      </c>
      <c r="B6305" s="100">
        <v>6355</v>
      </c>
      <c r="C6305" s="4"/>
      <c r="D6305" s="100">
        <v>3</v>
      </c>
      <c r="E6305" s="100">
        <v>259</v>
      </c>
      <c r="F6305" s="2">
        <v>0</v>
      </c>
      <c r="G6305" s="100">
        <v>0</v>
      </c>
    </row>
    <row r="6306" spans="1:7" ht="13.5" customHeight="1" x14ac:dyDescent="0.2">
      <c r="A6306" s="100">
        <v>6306</v>
      </c>
      <c r="B6306" s="100">
        <v>6356</v>
      </c>
      <c r="C6306" s="4"/>
      <c r="D6306" s="100">
        <v>3</v>
      </c>
      <c r="E6306" s="100">
        <v>260</v>
      </c>
      <c r="F6306" s="2">
        <v>0</v>
      </c>
      <c r="G6306" s="100">
        <v>0</v>
      </c>
    </row>
    <row r="6307" spans="1:7" ht="13.5" customHeight="1" x14ac:dyDescent="0.2">
      <c r="A6307" s="100">
        <v>6307</v>
      </c>
      <c r="B6307" s="100">
        <v>6357</v>
      </c>
      <c r="C6307" s="4"/>
      <c r="D6307" s="100">
        <v>3</v>
      </c>
      <c r="E6307" s="100">
        <v>261</v>
      </c>
      <c r="F6307" s="2">
        <v>0</v>
      </c>
      <c r="G6307" s="100">
        <v>0</v>
      </c>
    </row>
    <row r="6308" spans="1:7" ht="13.5" customHeight="1" x14ac:dyDescent="0.2">
      <c r="A6308" s="100">
        <v>6308</v>
      </c>
      <c r="B6308" s="100">
        <v>6358</v>
      </c>
      <c r="C6308" s="4"/>
      <c r="D6308" s="100">
        <v>4</v>
      </c>
      <c r="E6308" s="100">
        <v>252</v>
      </c>
      <c r="F6308" s="2">
        <v>0</v>
      </c>
      <c r="G6308" s="100">
        <v>0</v>
      </c>
    </row>
    <row r="6309" spans="1:7" ht="13.5" customHeight="1" x14ac:dyDescent="0.2">
      <c r="A6309" s="100">
        <v>6309</v>
      </c>
      <c r="B6309" s="100">
        <v>6359</v>
      </c>
      <c r="C6309" s="4"/>
      <c r="D6309" s="100">
        <v>5</v>
      </c>
      <c r="E6309" s="100">
        <v>252</v>
      </c>
      <c r="F6309" s="2">
        <v>0</v>
      </c>
      <c r="G6309" s="100">
        <v>0</v>
      </c>
    </row>
    <row r="6310" spans="1:7" ht="13.5" customHeight="1" x14ac:dyDescent="0.2">
      <c r="A6310" s="100">
        <v>6310</v>
      </c>
      <c r="B6310" s="100">
        <v>6360</v>
      </c>
      <c r="C6310" s="4"/>
      <c r="D6310" s="100">
        <v>6</v>
      </c>
      <c r="E6310" s="100">
        <v>252</v>
      </c>
      <c r="F6310" s="2">
        <v>0</v>
      </c>
      <c r="G6310" s="100">
        <v>0</v>
      </c>
    </row>
    <row r="6311" spans="1:7" ht="13.5" customHeight="1" x14ac:dyDescent="0.2">
      <c r="A6311" s="100">
        <v>6311</v>
      </c>
      <c r="B6311" s="100">
        <v>6361</v>
      </c>
      <c r="C6311" s="4"/>
      <c r="D6311" s="100">
        <v>1</v>
      </c>
      <c r="E6311" s="100">
        <v>267</v>
      </c>
      <c r="F6311" s="2">
        <v>0</v>
      </c>
      <c r="G6311" s="100">
        <v>0</v>
      </c>
    </row>
    <row r="6312" spans="1:7" ht="13.5" customHeight="1" x14ac:dyDescent="0.2">
      <c r="A6312" s="100">
        <v>6312</v>
      </c>
      <c r="B6312" s="100">
        <v>6362</v>
      </c>
      <c r="C6312" s="4"/>
      <c r="D6312" s="100">
        <v>2</v>
      </c>
      <c r="E6312" s="100">
        <v>267</v>
      </c>
      <c r="F6312" s="2">
        <v>0</v>
      </c>
      <c r="G6312" s="100">
        <v>0</v>
      </c>
    </row>
    <row r="6313" spans="1:7" ht="13.5" customHeight="1" x14ac:dyDescent="0.2">
      <c r="A6313" s="100">
        <v>6313</v>
      </c>
      <c r="B6313" s="100">
        <v>6363</v>
      </c>
      <c r="C6313" s="4" t="s">
        <v>7</v>
      </c>
      <c r="D6313" s="100">
        <v>192</v>
      </c>
      <c r="E6313" s="100">
        <v>74</v>
      </c>
      <c r="F6313" s="2">
        <v>0</v>
      </c>
      <c r="G6313" s="100">
        <v>0</v>
      </c>
    </row>
    <row r="6314" spans="1:7" ht="13.5" customHeight="1" x14ac:dyDescent="0.2">
      <c r="A6314" s="100">
        <v>6314</v>
      </c>
      <c r="B6314" s="100">
        <v>6364</v>
      </c>
      <c r="C6314" s="4" t="s">
        <v>7</v>
      </c>
      <c r="D6314" s="100">
        <v>17</v>
      </c>
      <c r="E6314" s="100">
        <v>123</v>
      </c>
      <c r="F6314" s="2">
        <v>0</v>
      </c>
      <c r="G6314" s="100">
        <v>0</v>
      </c>
    </row>
    <row r="6315" spans="1:7" ht="13.5" customHeight="1" x14ac:dyDescent="0.2">
      <c r="A6315" s="100">
        <v>6315</v>
      </c>
      <c r="B6315" s="100">
        <v>6365</v>
      </c>
      <c r="C6315" s="4" t="s">
        <v>7</v>
      </c>
      <c r="D6315" s="100">
        <v>18</v>
      </c>
      <c r="E6315" s="100">
        <v>123</v>
      </c>
      <c r="F6315" s="2">
        <v>0</v>
      </c>
      <c r="G6315" s="100">
        <v>0</v>
      </c>
    </row>
    <row r="6316" spans="1:7" ht="13.5" customHeight="1" x14ac:dyDescent="0.2">
      <c r="A6316" s="100">
        <v>6316</v>
      </c>
      <c r="B6316" s="100">
        <v>6366</v>
      </c>
      <c r="C6316" s="4" t="s">
        <v>7</v>
      </c>
      <c r="D6316" s="100">
        <v>19</v>
      </c>
      <c r="E6316" s="100">
        <v>123</v>
      </c>
      <c r="F6316" s="2">
        <v>0</v>
      </c>
      <c r="G6316" s="100">
        <v>0</v>
      </c>
    </row>
    <row r="6317" spans="1:7" ht="13.5" customHeight="1" x14ac:dyDescent="0.2">
      <c r="A6317" s="100">
        <v>6317</v>
      </c>
      <c r="B6317" s="100">
        <v>6367</v>
      </c>
      <c r="C6317" s="4" t="s">
        <v>7</v>
      </c>
      <c r="D6317" s="100">
        <v>20</v>
      </c>
      <c r="E6317" s="100">
        <v>123</v>
      </c>
      <c r="F6317" s="2">
        <v>0</v>
      </c>
      <c r="G6317" s="100">
        <v>0</v>
      </c>
    </row>
    <row r="6318" spans="1:7" ht="13.5" customHeight="1" x14ac:dyDescent="0.2">
      <c r="A6318" s="100">
        <v>6318</v>
      </c>
      <c r="B6318" s="100">
        <v>6368</v>
      </c>
      <c r="C6318" s="4" t="s">
        <v>7</v>
      </c>
      <c r="D6318" s="100">
        <v>21</v>
      </c>
      <c r="E6318" s="100">
        <v>123</v>
      </c>
      <c r="F6318" s="2">
        <v>0</v>
      </c>
      <c r="G6318" s="100">
        <v>0</v>
      </c>
    </row>
    <row r="6319" spans="1:7" ht="13.5" customHeight="1" x14ac:dyDescent="0.2">
      <c r="A6319" s="100">
        <v>6319</v>
      </c>
      <c r="B6319" s="100">
        <v>6369</v>
      </c>
      <c r="C6319" s="4" t="s">
        <v>7</v>
      </c>
      <c r="D6319" s="100">
        <v>22</v>
      </c>
      <c r="E6319" s="100">
        <v>123</v>
      </c>
      <c r="F6319" s="2">
        <v>0</v>
      </c>
      <c r="G6319" s="100">
        <v>0</v>
      </c>
    </row>
    <row r="6320" spans="1:7" ht="13.5" customHeight="1" x14ac:dyDescent="0.2">
      <c r="A6320" s="100">
        <v>6320</v>
      </c>
      <c r="B6320" s="100">
        <v>6370</v>
      </c>
      <c r="C6320" s="4" t="s">
        <v>7</v>
      </c>
      <c r="D6320" s="100">
        <v>23</v>
      </c>
      <c r="E6320" s="100">
        <v>123</v>
      </c>
      <c r="F6320" s="2">
        <v>0</v>
      </c>
      <c r="G6320" s="100">
        <v>0</v>
      </c>
    </row>
    <row r="6321" spans="1:7" ht="13.5" customHeight="1" x14ac:dyDescent="0.2">
      <c r="A6321" s="100">
        <v>6321</v>
      </c>
      <c r="B6321" s="100">
        <v>6371</v>
      </c>
      <c r="C6321" s="4" t="s">
        <v>7</v>
      </c>
      <c r="D6321" s="100">
        <v>24</v>
      </c>
      <c r="E6321" s="100">
        <v>123</v>
      </c>
      <c r="F6321" s="2">
        <v>0</v>
      </c>
      <c r="G6321" s="100">
        <v>0</v>
      </c>
    </row>
    <row r="6322" spans="1:7" ht="13.5" customHeight="1" x14ac:dyDescent="0.2">
      <c r="A6322" s="100">
        <v>6322</v>
      </c>
      <c r="B6322" s="100">
        <v>6372</v>
      </c>
      <c r="C6322" s="4" t="s">
        <v>7</v>
      </c>
      <c r="D6322" s="100">
        <v>25</v>
      </c>
      <c r="E6322" s="100">
        <v>123</v>
      </c>
      <c r="F6322" s="2">
        <v>0</v>
      </c>
      <c r="G6322" s="100">
        <v>0</v>
      </c>
    </row>
    <row r="6323" spans="1:7" ht="13.5" customHeight="1" x14ac:dyDescent="0.2">
      <c r="A6323" s="100">
        <v>6323</v>
      </c>
      <c r="B6323" s="100">
        <v>6373</v>
      </c>
      <c r="C6323" s="4" t="s">
        <v>7</v>
      </c>
      <c r="D6323" s="100">
        <v>26</v>
      </c>
      <c r="E6323" s="100">
        <v>123</v>
      </c>
      <c r="F6323" s="2">
        <v>0</v>
      </c>
      <c r="G6323" s="100">
        <v>0</v>
      </c>
    </row>
    <row r="6324" spans="1:7" ht="13.5" customHeight="1" x14ac:dyDescent="0.2">
      <c r="A6324" s="100">
        <v>6324</v>
      </c>
      <c r="B6324" s="100">
        <v>6374</v>
      </c>
      <c r="C6324" s="4"/>
      <c r="D6324" s="100">
        <v>110</v>
      </c>
      <c r="E6324" s="100">
        <v>249</v>
      </c>
      <c r="F6324" s="2">
        <v>0</v>
      </c>
      <c r="G6324" s="100">
        <v>0</v>
      </c>
    </row>
    <row r="6325" spans="1:7" ht="13.5" customHeight="1" x14ac:dyDescent="0.2">
      <c r="A6325" s="100">
        <v>6325</v>
      </c>
      <c r="B6325" s="100">
        <v>6375</v>
      </c>
      <c r="C6325" s="4"/>
      <c r="D6325" s="100">
        <v>111</v>
      </c>
      <c r="E6325" s="100">
        <v>249</v>
      </c>
      <c r="F6325" s="2">
        <v>0</v>
      </c>
      <c r="G6325" s="100">
        <v>0</v>
      </c>
    </row>
    <row r="6326" spans="1:7" ht="13.5" customHeight="1" x14ac:dyDescent="0.2">
      <c r="A6326" s="100">
        <v>6326</v>
      </c>
      <c r="B6326" s="100">
        <v>6376</v>
      </c>
      <c r="C6326" s="4"/>
      <c r="D6326" s="100">
        <v>0</v>
      </c>
      <c r="E6326" s="100">
        <v>249</v>
      </c>
      <c r="F6326" s="2">
        <v>0</v>
      </c>
      <c r="G6326" s="100">
        <v>0</v>
      </c>
    </row>
    <row r="6327" spans="1:7" ht="13.5" customHeight="1" x14ac:dyDescent="0.2">
      <c r="A6327" s="100">
        <v>6327</v>
      </c>
      <c r="B6327" s="100">
        <v>6377</v>
      </c>
      <c r="C6327" s="4"/>
      <c r="D6327" s="100">
        <v>113</v>
      </c>
      <c r="E6327" s="100">
        <v>249</v>
      </c>
      <c r="F6327" s="2">
        <v>0</v>
      </c>
      <c r="G6327" s="100">
        <v>0</v>
      </c>
    </row>
    <row r="6328" spans="1:7" ht="13.5" customHeight="1" x14ac:dyDescent="0.2">
      <c r="A6328" s="100">
        <v>6328</v>
      </c>
      <c r="B6328" s="100">
        <v>6378</v>
      </c>
      <c r="C6328" s="4"/>
      <c r="D6328" s="100">
        <v>114</v>
      </c>
      <c r="E6328" s="100">
        <v>249</v>
      </c>
      <c r="F6328" s="2">
        <v>0</v>
      </c>
      <c r="G6328" s="100">
        <v>0</v>
      </c>
    </row>
    <row r="6329" spans="1:7" ht="13.5" customHeight="1" x14ac:dyDescent="0.2">
      <c r="A6329" s="100">
        <v>6329</v>
      </c>
      <c r="B6329" s="100">
        <v>6379</v>
      </c>
      <c r="C6329" s="4"/>
      <c r="D6329" s="100">
        <v>115</v>
      </c>
      <c r="E6329" s="100">
        <v>249</v>
      </c>
      <c r="F6329" s="2">
        <v>0</v>
      </c>
      <c r="G6329" s="100">
        <v>0</v>
      </c>
    </row>
    <row r="6330" spans="1:7" ht="13.5" customHeight="1" x14ac:dyDescent="0.2">
      <c r="A6330" s="100">
        <v>6330</v>
      </c>
      <c r="B6330" s="100">
        <v>6380</v>
      </c>
      <c r="C6330" s="4"/>
      <c r="D6330" s="100">
        <v>116</v>
      </c>
      <c r="E6330" s="100">
        <v>249</v>
      </c>
      <c r="F6330" s="2">
        <v>0</v>
      </c>
      <c r="G6330" s="100">
        <v>0</v>
      </c>
    </row>
    <row r="6331" spans="1:7" ht="13.5" customHeight="1" x14ac:dyDescent="0.2">
      <c r="A6331" s="100">
        <v>6331</v>
      </c>
      <c r="B6331" s="100">
        <v>6381</v>
      </c>
      <c r="C6331" s="4"/>
      <c r="D6331" s="100">
        <v>117</v>
      </c>
      <c r="E6331" s="100">
        <v>249</v>
      </c>
      <c r="F6331" s="2">
        <v>0</v>
      </c>
      <c r="G6331" s="100">
        <v>0</v>
      </c>
    </row>
    <row r="6332" spans="1:7" ht="13.5" customHeight="1" x14ac:dyDescent="0.2">
      <c r="A6332" s="100">
        <v>6332</v>
      </c>
      <c r="B6332" s="100">
        <v>6382</v>
      </c>
      <c r="C6332" s="4"/>
      <c r="D6332" s="100">
        <v>118</v>
      </c>
      <c r="E6332" s="100">
        <v>249</v>
      </c>
      <c r="F6332" s="2">
        <v>0</v>
      </c>
      <c r="G6332" s="100">
        <v>0</v>
      </c>
    </row>
    <row r="6333" spans="1:7" ht="13.5" customHeight="1" x14ac:dyDescent="0.2">
      <c r="A6333" s="100">
        <v>6333</v>
      </c>
      <c r="B6333" s="100">
        <v>6383</v>
      </c>
      <c r="C6333" s="4"/>
      <c r="D6333" s="100">
        <v>119</v>
      </c>
      <c r="E6333" s="100">
        <v>249</v>
      </c>
      <c r="F6333" s="2">
        <v>0</v>
      </c>
      <c r="G6333" s="100">
        <v>0</v>
      </c>
    </row>
    <row r="6334" spans="1:7" ht="13.5" customHeight="1" x14ac:dyDescent="0.2">
      <c r="A6334" s="100">
        <v>6334</v>
      </c>
      <c r="B6334" s="100">
        <v>6384</v>
      </c>
      <c r="C6334" s="4"/>
      <c r="D6334" s="100">
        <v>120</v>
      </c>
      <c r="E6334" s="100">
        <v>249</v>
      </c>
      <c r="F6334" s="2">
        <v>0</v>
      </c>
      <c r="G6334" s="100">
        <v>0</v>
      </c>
    </row>
    <row r="6335" spans="1:7" ht="13.5" customHeight="1" x14ac:dyDescent="0.2">
      <c r="A6335" s="100">
        <v>6335</v>
      </c>
      <c r="B6335" s="100">
        <v>6385</v>
      </c>
      <c r="C6335" s="4"/>
      <c r="D6335" s="100">
        <v>121</v>
      </c>
      <c r="E6335" s="100">
        <v>249</v>
      </c>
      <c r="F6335" s="2">
        <v>0</v>
      </c>
      <c r="G6335" s="100">
        <v>0</v>
      </c>
    </row>
    <row r="6336" spans="1:7" ht="13.5" customHeight="1" x14ac:dyDescent="0.2">
      <c r="A6336" s="100">
        <v>6336</v>
      </c>
      <c r="B6336" s="100">
        <v>6386</v>
      </c>
      <c r="C6336" s="4"/>
      <c r="D6336" s="100">
        <v>122</v>
      </c>
      <c r="E6336" s="100">
        <v>249</v>
      </c>
      <c r="F6336" s="2">
        <v>0</v>
      </c>
      <c r="G6336" s="100">
        <v>0</v>
      </c>
    </row>
    <row r="6337" spans="1:7" ht="13.5" customHeight="1" x14ac:dyDescent="0.2">
      <c r="A6337" s="100">
        <v>6337</v>
      </c>
      <c r="B6337" s="100">
        <v>6387</v>
      </c>
      <c r="C6337" s="4" t="s">
        <v>7</v>
      </c>
      <c r="D6337" s="100">
        <v>2688</v>
      </c>
      <c r="E6337" s="100">
        <v>157</v>
      </c>
      <c r="F6337" s="2">
        <v>0</v>
      </c>
      <c r="G6337" s="100">
        <v>0</v>
      </c>
    </row>
    <row r="6338" spans="1:7" ht="13.5" customHeight="1" x14ac:dyDescent="0.2">
      <c r="A6338" s="100">
        <v>6338</v>
      </c>
      <c r="B6338" s="100">
        <v>6388</v>
      </c>
      <c r="C6338" s="4" t="s">
        <v>7</v>
      </c>
      <c r="D6338" s="100">
        <v>2690</v>
      </c>
      <c r="E6338" s="100">
        <v>157</v>
      </c>
      <c r="F6338" s="2">
        <v>0</v>
      </c>
      <c r="G6338" s="100">
        <v>0</v>
      </c>
    </row>
    <row r="6339" spans="1:7" ht="13.5" customHeight="1" x14ac:dyDescent="0.2">
      <c r="A6339" s="100">
        <v>6339</v>
      </c>
      <c r="B6339" s="100">
        <v>6389</v>
      </c>
      <c r="C6339" s="4" t="s">
        <v>7</v>
      </c>
      <c r="D6339" s="100">
        <v>2691</v>
      </c>
      <c r="E6339" s="100">
        <v>157</v>
      </c>
      <c r="F6339" s="2">
        <v>0</v>
      </c>
      <c r="G6339" s="100">
        <v>0</v>
      </c>
    </row>
    <row r="6340" spans="1:7" ht="13.5" customHeight="1" x14ac:dyDescent="0.2">
      <c r="A6340" s="100">
        <v>6340</v>
      </c>
      <c r="B6340" s="100">
        <v>6390</v>
      </c>
      <c r="C6340" s="4" t="s">
        <v>7</v>
      </c>
      <c r="D6340" s="100">
        <v>2692</v>
      </c>
      <c r="E6340" s="100">
        <v>157</v>
      </c>
      <c r="F6340" s="2">
        <v>0</v>
      </c>
      <c r="G6340" s="100">
        <v>0</v>
      </c>
    </row>
    <row r="6341" spans="1:7" ht="13.5" customHeight="1" x14ac:dyDescent="0.2">
      <c r="A6341" s="100">
        <v>6341</v>
      </c>
      <c r="B6341" s="100">
        <v>6391</v>
      </c>
      <c r="C6341" s="4" t="s">
        <v>7</v>
      </c>
      <c r="D6341" s="100">
        <v>2693</v>
      </c>
      <c r="E6341" s="100">
        <v>157</v>
      </c>
      <c r="F6341" s="2">
        <v>0</v>
      </c>
      <c r="G6341" s="100">
        <v>0</v>
      </c>
    </row>
    <row r="6342" spans="1:7" ht="13.5" customHeight="1" x14ac:dyDescent="0.2">
      <c r="A6342" s="100">
        <v>6342</v>
      </c>
      <c r="B6342" s="100">
        <v>6392</v>
      </c>
      <c r="C6342" s="4" t="s">
        <v>7</v>
      </c>
      <c r="D6342" s="100">
        <v>2695</v>
      </c>
      <c r="E6342" s="100">
        <v>157</v>
      </c>
      <c r="F6342" s="2">
        <v>0</v>
      </c>
      <c r="G6342" s="100">
        <v>0</v>
      </c>
    </row>
    <row r="6343" spans="1:7" ht="13.5" customHeight="1" x14ac:dyDescent="0.2">
      <c r="A6343" s="100">
        <v>6343</v>
      </c>
      <c r="B6343" s="100">
        <v>6393</v>
      </c>
      <c r="C6343" s="4" t="s">
        <v>7</v>
      </c>
      <c r="D6343" s="100">
        <v>2696</v>
      </c>
      <c r="E6343" s="100">
        <v>157</v>
      </c>
      <c r="F6343" s="2">
        <v>0</v>
      </c>
      <c r="G6343" s="100">
        <v>0</v>
      </c>
    </row>
    <row r="6344" spans="1:7" ht="13.5" customHeight="1" x14ac:dyDescent="0.2">
      <c r="A6344" s="100">
        <v>6344</v>
      </c>
      <c r="B6344" s="100">
        <v>6394</v>
      </c>
      <c r="C6344" s="4" t="s">
        <v>7</v>
      </c>
      <c r="D6344" s="100">
        <v>2697</v>
      </c>
      <c r="E6344" s="100">
        <v>157</v>
      </c>
      <c r="F6344" s="2">
        <v>0</v>
      </c>
      <c r="G6344" s="100">
        <v>0</v>
      </c>
    </row>
    <row r="6345" spans="1:7" ht="13.5" customHeight="1" x14ac:dyDescent="0.2">
      <c r="A6345" s="100">
        <v>6345</v>
      </c>
      <c r="B6345" s="100">
        <v>6395</v>
      </c>
      <c r="C6345" s="4" t="s">
        <v>7</v>
      </c>
      <c r="D6345" s="100">
        <v>2698</v>
      </c>
      <c r="E6345" s="100">
        <v>157</v>
      </c>
      <c r="F6345" s="2">
        <v>0</v>
      </c>
      <c r="G6345" s="100">
        <v>0</v>
      </c>
    </row>
    <row r="6346" spans="1:7" ht="13.5" customHeight="1" x14ac:dyDescent="0.2">
      <c r="A6346" s="100">
        <v>6346</v>
      </c>
      <c r="B6346" s="100">
        <v>6396</v>
      </c>
      <c r="C6346" s="4" t="s">
        <v>7</v>
      </c>
      <c r="D6346" s="100">
        <v>2699</v>
      </c>
      <c r="E6346" s="100">
        <v>157</v>
      </c>
      <c r="F6346" s="2">
        <v>0</v>
      </c>
      <c r="G6346" s="100">
        <v>0</v>
      </c>
    </row>
    <row r="6347" spans="1:7" ht="13.5" customHeight="1" x14ac:dyDescent="0.2">
      <c r="A6347" s="100">
        <v>6347</v>
      </c>
      <c r="B6347" s="100">
        <v>6397</v>
      </c>
      <c r="C6347" s="4" t="s">
        <v>7</v>
      </c>
      <c r="D6347" s="100">
        <v>2701</v>
      </c>
      <c r="E6347" s="100">
        <v>157</v>
      </c>
      <c r="F6347" s="2">
        <v>0</v>
      </c>
      <c r="G6347" s="100">
        <v>0</v>
      </c>
    </row>
    <row r="6348" spans="1:7" ht="13.5" customHeight="1" x14ac:dyDescent="0.2">
      <c r="A6348" s="100">
        <v>6348</v>
      </c>
      <c r="B6348" s="100">
        <v>6398</v>
      </c>
      <c r="C6348" s="4" t="s">
        <v>7</v>
      </c>
      <c r="D6348" s="100">
        <v>2702</v>
      </c>
      <c r="E6348" s="100">
        <v>157</v>
      </c>
      <c r="F6348" s="2">
        <v>0</v>
      </c>
      <c r="G6348" s="100">
        <v>0</v>
      </c>
    </row>
    <row r="6349" spans="1:7" ht="13.5" customHeight="1" x14ac:dyDescent="0.2">
      <c r="A6349" s="100">
        <v>6349</v>
      </c>
      <c r="B6349" s="100">
        <v>6399</v>
      </c>
      <c r="C6349" s="4" t="s">
        <v>7</v>
      </c>
      <c r="D6349" s="100">
        <v>2703</v>
      </c>
      <c r="E6349" s="100">
        <v>157</v>
      </c>
      <c r="F6349" s="2">
        <v>0</v>
      </c>
      <c r="G6349" s="100">
        <v>0</v>
      </c>
    </row>
    <row r="6350" spans="1:7" ht="13.5" customHeight="1" x14ac:dyDescent="0.2">
      <c r="A6350" s="100">
        <v>6350</v>
      </c>
      <c r="B6350" s="100">
        <v>6400</v>
      </c>
      <c r="C6350" s="4" t="s">
        <v>7</v>
      </c>
      <c r="D6350" s="100">
        <v>2704</v>
      </c>
      <c r="E6350" s="100">
        <v>157</v>
      </c>
      <c r="F6350" s="2">
        <v>0</v>
      </c>
      <c r="G6350" s="100">
        <v>0</v>
      </c>
    </row>
    <row r="6351" spans="1:7" ht="13.5" customHeight="1" x14ac:dyDescent="0.2">
      <c r="A6351" s="100">
        <v>6351</v>
      </c>
      <c r="B6351" s="100">
        <v>6401</v>
      </c>
      <c r="C6351" s="4" t="s">
        <v>7</v>
      </c>
      <c r="D6351" s="100">
        <v>2705</v>
      </c>
      <c r="E6351" s="100">
        <v>157</v>
      </c>
      <c r="F6351" s="2">
        <v>0</v>
      </c>
      <c r="G6351" s="100">
        <v>0</v>
      </c>
    </row>
    <row r="6352" spans="1:7" ht="13.5" customHeight="1" x14ac:dyDescent="0.2">
      <c r="A6352" s="100">
        <v>6352</v>
      </c>
      <c r="B6352" s="100">
        <v>6402</v>
      </c>
      <c r="C6352" s="4" t="s">
        <v>7</v>
      </c>
      <c r="D6352" s="100">
        <v>2706</v>
      </c>
      <c r="E6352" s="100">
        <v>157</v>
      </c>
      <c r="F6352" s="2">
        <v>0</v>
      </c>
      <c r="G6352" s="100">
        <v>0</v>
      </c>
    </row>
    <row r="6353" spans="1:7" ht="13.5" customHeight="1" x14ac:dyDescent="0.2">
      <c r="A6353" s="100">
        <v>6353</v>
      </c>
      <c r="B6353" s="100">
        <v>6403</v>
      </c>
      <c r="C6353" s="4" t="s">
        <v>7</v>
      </c>
      <c r="D6353" s="100">
        <v>2709</v>
      </c>
      <c r="E6353" s="100">
        <v>157</v>
      </c>
      <c r="F6353" s="2">
        <v>0</v>
      </c>
      <c r="G6353" s="100">
        <v>0</v>
      </c>
    </row>
    <row r="6354" spans="1:7" ht="13.5" customHeight="1" x14ac:dyDescent="0.2">
      <c r="A6354" s="100">
        <v>6354</v>
      </c>
      <c r="B6354" s="100">
        <v>6404</v>
      </c>
      <c r="C6354" s="4" t="s">
        <v>7</v>
      </c>
      <c r="D6354" s="100">
        <v>2711</v>
      </c>
      <c r="E6354" s="100">
        <v>157</v>
      </c>
      <c r="F6354" s="2">
        <v>0</v>
      </c>
      <c r="G6354" s="100">
        <v>0</v>
      </c>
    </row>
    <row r="6355" spans="1:7" ht="13.5" customHeight="1" x14ac:dyDescent="0.2">
      <c r="A6355" s="100">
        <v>6355</v>
      </c>
      <c r="B6355" s="100">
        <v>6405</v>
      </c>
      <c r="C6355" s="4" t="s">
        <v>7</v>
      </c>
      <c r="D6355" s="100">
        <v>2712</v>
      </c>
      <c r="E6355" s="100">
        <v>157</v>
      </c>
      <c r="F6355" s="2">
        <v>0</v>
      </c>
      <c r="G6355" s="100">
        <v>0</v>
      </c>
    </row>
    <row r="6356" spans="1:7" ht="13.5" customHeight="1" x14ac:dyDescent="0.2">
      <c r="A6356" s="100">
        <v>6356</v>
      </c>
      <c r="B6356" s="100">
        <v>6406</v>
      </c>
      <c r="C6356" s="4" t="s">
        <v>7</v>
      </c>
      <c r="D6356" s="100">
        <v>2713</v>
      </c>
      <c r="E6356" s="100">
        <v>157</v>
      </c>
      <c r="F6356" s="2">
        <v>0</v>
      </c>
      <c r="G6356" s="100">
        <v>0</v>
      </c>
    </row>
    <row r="6357" spans="1:7" ht="13.5" customHeight="1" x14ac:dyDescent="0.2">
      <c r="A6357" s="100">
        <v>6357</v>
      </c>
      <c r="B6357" s="100">
        <v>6407</v>
      </c>
      <c r="C6357" s="4" t="s">
        <v>7</v>
      </c>
      <c r="D6357" s="100">
        <v>2714</v>
      </c>
      <c r="E6357" s="100">
        <v>157</v>
      </c>
      <c r="F6357" s="2">
        <v>0</v>
      </c>
      <c r="G6357" s="100">
        <v>0</v>
      </c>
    </row>
    <row r="6358" spans="1:7" ht="13.5" customHeight="1" x14ac:dyDescent="0.2">
      <c r="A6358" s="100">
        <v>6358</v>
      </c>
      <c r="B6358" s="100">
        <v>6408</v>
      </c>
      <c r="C6358" s="4" t="s">
        <v>7</v>
      </c>
      <c r="D6358" s="100">
        <v>2715</v>
      </c>
      <c r="E6358" s="100">
        <v>157</v>
      </c>
      <c r="F6358" s="2">
        <v>0</v>
      </c>
      <c r="G6358" s="100">
        <v>0</v>
      </c>
    </row>
    <row r="6359" spans="1:7" ht="13.5" customHeight="1" x14ac:dyDescent="0.2">
      <c r="A6359" s="100">
        <v>6359</v>
      </c>
      <c r="B6359" s="100">
        <v>6409</v>
      </c>
      <c r="C6359" s="4" t="s">
        <v>7</v>
      </c>
      <c r="D6359" s="100">
        <v>2716</v>
      </c>
      <c r="E6359" s="100">
        <v>157</v>
      </c>
      <c r="F6359" s="2">
        <v>0</v>
      </c>
      <c r="G6359" s="100">
        <v>0</v>
      </c>
    </row>
    <row r="6360" spans="1:7" ht="13.5" customHeight="1" x14ac:dyDescent="0.2">
      <c r="A6360" s="100">
        <v>6360</v>
      </c>
      <c r="B6360" s="100">
        <v>6410</v>
      </c>
      <c r="C6360" s="4" t="s">
        <v>7</v>
      </c>
      <c r="D6360" s="100">
        <v>2717</v>
      </c>
      <c r="E6360" s="100">
        <v>157</v>
      </c>
      <c r="F6360" s="2">
        <v>0</v>
      </c>
      <c r="G6360" s="100">
        <v>0</v>
      </c>
    </row>
    <row r="6361" spans="1:7" ht="13.5" customHeight="1" x14ac:dyDescent="0.2">
      <c r="A6361" s="100">
        <v>6361</v>
      </c>
      <c r="B6361" s="100">
        <v>6411</v>
      </c>
      <c r="C6361" s="4" t="s">
        <v>7</v>
      </c>
      <c r="D6361" s="100">
        <v>2718</v>
      </c>
      <c r="E6361" s="100">
        <v>157</v>
      </c>
      <c r="F6361" s="2">
        <v>0</v>
      </c>
      <c r="G6361" s="100">
        <v>0</v>
      </c>
    </row>
    <row r="6362" spans="1:7" ht="13.5" customHeight="1" x14ac:dyDescent="0.2">
      <c r="A6362" s="100">
        <v>6362</v>
      </c>
      <c r="B6362" s="100">
        <v>6412</v>
      </c>
      <c r="C6362" s="4" t="s">
        <v>7</v>
      </c>
      <c r="D6362" s="100">
        <v>2719</v>
      </c>
      <c r="E6362" s="100">
        <v>157</v>
      </c>
      <c r="F6362" s="2">
        <v>0</v>
      </c>
      <c r="G6362" s="100">
        <v>0</v>
      </c>
    </row>
    <row r="6363" spans="1:7" ht="13.5" customHeight="1" x14ac:dyDescent="0.2">
      <c r="A6363" s="100">
        <v>6363</v>
      </c>
      <c r="B6363" s="100">
        <v>6413</v>
      </c>
      <c r="C6363" s="4" t="s">
        <v>7</v>
      </c>
      <c r="D6363" s="100">
        <v>2720</v>
      </c>
      <c r="E6363" s="100">
        <v>157</v>
      </c>
      <c r="F6363" s="2">
        <v>0</v>
      </c>
      <c r="G6363" s="100">
        <v>0</v>
      </c>
    </row>
    <row r="6364" spans="1:7" ht="13.5" customHeight="1" x14ac:dyDescent="0.2">
      <c r="A6364" s="100">
        <v>6364</v>
      </c>
      <c r="B6364" s="100">
        <v>6414</v>
      </c>
      <c r="C6364" s="4" t="s">
        <v>7</v>
      </c>
      <c r="D6364" s="100">
        <v>2721</v>
      </c>
      <c r="E6364" s="100">
        <v>157</v>
      </c>
      <c r="F6364" s="2">
        <v>0</v>
      </c>
      <c r="G6364" s="100">
        <v>0</v>
      </c>
    </row>
    <row r="6365" spans="1:7" ht="13.5" customHeight="1" x14ac:dyDescent="0.2">
      <c r="A6365" s="100">
        <v>6365</v>
      </c>
      <c r="B6365" s="100">
        <v>6415</v>
      </c>
      <c r="C6365" s="4" t="s">
        <v>7</v>
      </c>
      <c r="D6365" s="100">
        <v>2722</v>
      </c>
      <c r="E6365" s="100">
        <v>157</v>
      </c>
      <c r="F6365" s="2">
        <v>0</v>
      </c>
      <c r="G6365" s="100">
        <v>0</v>
      </c>
    </row>
    <row r="6366" spans="1:7" ht="13.5" customHeight="1" x14ac:dyDescent="0.2">
      <c r="A6366" s="100">
        <v>6366</v>
      </c>
      <c r="B6366" s="100">
        <v>6416</v>
      </c>
      <c r="C6366" s="4" t="s">
        <v>7</v>
      </c>
      <c r="D6366" s="100">
        <v>2723</v>
      </c>
      <c r="E6366" s="100">
        <v>157</v>
      </c>
      <c r="F6366" s="2">
        <v>0</v>
      </c>
      <c r="G6366" s="100">
        <v>0</v>
      </c>
    </row>
    <row r="6367" spans="1:7" ht="13.5" customHeight="1" x14ac:dyDescent="0.2">
      <c r="A6367" s="100">
        <v>6367</v>
      </c>
      <c r="B6367" s="100">
        <v>6417</v>
      </c>
      <c r="C6367" s="4" t="s">
        <v>7</v>
      </c>
      <c r="D6367" s="100">
        <v>2725</v>
      </c>
      <c r="E6367" s="100">
        <v>157</v>
      </c>
      <c r="F6367" s="2">
        <v>0</v>
      </c>
      <c r="G6367" s="100">
        <v>0</v>
      </c>
    </row>
    <row r="6368" spans="1:7" ht="13.5" customHeight="1" x14ac:dyDescent="0.2">
      <c r="A6368" s="100">
        <v>6368</v>
      </c>
      <c r="B6368" s="100">
        <v>6418</v>
      </c>
      <c r="C6368" s="4" t="s">
        <v>7</v>
      </c>
      <c r="D6368" s="100">
        <v>2726</v>
      </c>
      <c r="E6368" s="100">
        <v>157</v>
      </c>
      <c r="F6368" s="2">
        <v>0</v>
      </c>
      <c r="G6368" s="100">
        <v>0</v>
      </c>
    </row>
    <row r="6369" spans="1:7" ht="13.5" customHeight="1" x14ac:dyDescent="0.2">
      <c r="A6369" s="100">
        <v>6369</v>
      </c>
      <c r="B6369" s="100">
        <v>6419</v>
      </c>
      <c r="C6369" s="4" t="s">
        <v>7</v>
      </c>
      <c r="D6369" s="100">
        <v>2727</v>
      </c>
      <c r="E6369" s="100">
        <v>157</v>
      </c>
      <c r="F6369" s="2">
        <v>0</v>
      </c>
      <c r="G6369" s="100">
        <v>0</v>
      </c>
    </row>
    <row r="6370" spans="1:7" ht="13.5" customHeight="1" x14ac:dyDescent="0.2">
      <c r="A6370" s="100">
        <v>6370</v>
      </c>
      <c r="B6370" s="100">
        <v>6420</v>
      </c>
      <c r="C6370" s="4" t="s">
        <v>7</v>
      </c>
      <c r="D6370" s="100">
        <v>2728</v>
      </c>
      <c r="E6370" s="100">
        <v>157</v>
      </c>
      <c r="F6370" s="2">
        <v>0</v>
      </c>
      <c r="G6370" s="100">
        <v>0</v>
      </c>
    </row>
    <row r="6371" spans="1:7" ht="13.5" customHeight="1" x14ac:dyDescent="0.2">
      <c r="A6371" s="100">
        <v>6371</v>
      </c>
      <c r="B6371" s="100">
        <v>6421</v>
      </c>
      <c r="C6371" s="4" t="s">
        <v>7</v>
      </c>
      <c r="D6371" s="100">
        <v>2729</v>
      </c>
      <c r="E6371" s="100">
        <v>157</v>
      </c>
      <c r="F6371" s="2">
        <v>0</v>
      </c>
      <c r="G6371" s="100">
        <v>0</v>
      </c>
    </row>
    <row r="6372" spans="1:7" ht="13.5" customHeight="1" x14ac:dyDescent="0.2">
      <c r="A6372" s="100">
        <v>6372</v>
      </c>
      <c r="B6372" s="100">
        <v>6422</v>
      </c>
      <c r="C6372" s="4" t="s">
        <v>7</v>
      </c>
      <c r="D6372" s="100">
        <v>2730</v>
      </c>
      <c r="E6372" s="100">
        <v>157</v>
      </c>
      <c r="F6372" s="2">
        <v>0</v>
      </c>
      <c r="G6372" s="100">
        <v>0</v>
      </c>
    </row>
    <row r="6373" spans="1:7" ht="13.5" customHeight="1" x14ac:dyDescent="0.2">
      <c r="A6373" s="100">
        <v>6373</v>
      </c>
      <c r="B6373" s="100">
        <v>6423</v>
      </c>
      <c r="C6373" s="4" t="s">
        <v>7</v>
      </c>
      <c r="D6373" s="100">
        <v>2731</v>
      </c>
      <c r="E6373" s="100">
        <v>157</v>
      </c>
      <c r="F6373" s="2">
        <v>0</v>
      </c>
      <c r="G6373" s="100">
        <v>0</v>
      </c>
    </row>
    <row r="6374" spans="1:7" ht="13.5" customHeight="1" x14ac:dyDescent="0.2">
      <c r="A6374" s="100">
        <v>6374</v>
      </c>
      <c r="B6374" s="100">
        <v>6424</v>
      </c>
      <c r="C6374" s="4" t="s">
        <v>7</v>
      </c>
      <c r="D6374" s="100">
        <v>2732</v>
      </c>
      <c r="E6374" s="100">
        <v>157</v>
      </c>
      <c r="F6374" s="2">
        <v>0</v>
      </c>
      <c r="G6374" s="100">
        <v>0</v>
      </c>
    </row>
    <row r="6375" spans="1:7" ht="13.5" customHeight="1" x14ac:dyDescent="0.2">
      <c r="A6375" s="100">
        <v>6375</v>
      </c>
      <c r="B6375" s="100">
        <v>6425</v>
      </c>
      <c r="C6375" s="4" t="s">
        <v>7</v>
      </c>
      <c r="D6375" s="100">
        <v>2733</v>
      </c>
      <c r="E6375" s="100">
        <v>157</v>
      </c>
      <c r="F6375" s="2">
        <v>0</v>
      </c>
      <c r="G6375" s="100">
        <v>0</v>
      </c>
    </row>
    <row r="6376" spans="1:7" ht="13.5" customHeight="1" x14ac:dyDescent="0.2">
      <c r="A6376" s="100">
        <v>6376</v>
      </c>
      <c r="B6376" s="100">
        <v>6426</v>
      </c>
      <c r="C6376" s="4" t="s">
        <v>7</v>
      </c>
      <c r="D6376" s="100">
        <v>2734</v>
      </c>
      <c r="E6376" s="100">
        <v>157</v>
      </c>
      <c r="F6376" s="2">
        <v>0</v>
      </c>
      <c r="G6376" s="100">
        <v>0</v>
      </c>
    </row>
    <row r="6377" spans="1:7" ht="13.5" customHeight="1" x14ac:dyDescent="0.2">
      <c r="A6377" s="100">
        <v>6377</v>
      </c>
      <c r="B6377" s="100">
        <v>6427</v>
      </c>
      <c r="C6377" s="4" t="s">
        <v>7</v>
      </c>
      <c r="D6377" s="100">
        <v>2739</v>
      </c>
      <c r="E6377" s="100">
        <v>157</v>
      </c>
      <c r="F6377" s="2">
        <v>0</v>
      </c>
      <c r="G6377" s="100">
        <v>0</v>
      </c>
    </row>
    <row r="6378" spans="1:7" ht="13.5" customHeight="1" x14ac:dyDescent="0.2">
      <c r="A6378" s="100">
        <v>6378</v>
      </c>
      <c r="B6378" s="100">
        <v>6428</v>
      </c>
      <c r="C6378" s="4" t="s">
        <v>7</v>
      </c>
      <c r="D6378" s="100">
        <v>2741</v>
      </c>
      <c r="E6378" s="100">
        <v>157</v>
      </c>
      <c r="F6378" s="2">
        <v>0</v>
      </c>
      <c r="G6378" s="100">
        <v>0</v>
      </c>
    </row>
    <row r="6379" spans="1:7" ht="13.5" customHeight="1" x14ac:dyDescent="0.2">
      <c r="A6379" s="100">
        <v>6379</v>
      </c>
      <c r="B6379" s="100">
        <v>6429</v>
      </c>
      <c r="C6379" s="4" t="s">
        <v>7</v>
      </c>
      <c r="D6379" s="100">
        <v>2742</v>
      </c>
      <c r="E6379" s="100">
        <v>157</v>
      </c>
      <c r="F6379" s="2">
        <v>0</v>
      </c>
      <c r="G6379" s="100">
        <v>0</v>
      </c>
    </row>
    <row r="6380" spans="1:7" ht="13.5" customHeight="1" x14ac:dyDescent="0.2">
      <c r="A6380" s="100">
        <v>6380</v>
      </c>
      <c r="B6380" s="100">
        <v>6430</v>
      </c>
      <c r="C6380" s="4" t="s">
        <v>7</v>
      </c>
      <c r="D6380" s="100">
        <v>2744</v>
      </c>
      <c r="E6380" s="100">
        <v>157</v>
      </c>
      <c r="F6380" s="2">
        <v>0</v>
      </c>
      <c r="G6380" s="100">
        <v>0</v>
      </c>
    </row>
    <row r="6381" spans="1:7" ht="13.5" customHeight="1" x14ac:dyDescent="0.2">
      <c r="A6381" s="100">
        <v>6381</v>
      </c>
      <c r="B6381" s="100">
        <v>6431</v>
      </c>
      <c r="C6381" s="4" t="s">
        <v>7</v>
      </c>
      <c r="D6381" s="100">
        <v>2745</v>
      </c>
      <c r="E6381" s="100">
        <v>157</v>
      </c>
      <c r="F6381" s="2">
        <v>0</v>
      </c>
      <c r="G6381" s="100">
        <v>0</v>
      </c>
    </row>
    <row r="6382" spans="1:7" ht="13.5" customHeight="1" x14ac:dyDescent="0.2">
      <c r="A6382" s="100">
        <v>6382</v>
      </c>
      <c r="B6382" s="100">
        <v>6432</v>
      </c>
      <c r="C6382" s="4" t="s">
        <v>7</v>
      </c>
      <c r="D6382" s="100">
        <v>2650</v>
      </c>
      <c r="E6382" s="100">
        <v>157</v>
      </c>
      <c r="F6382" s="2">
        <v>0</v>
      </c>
      <c r="G6382" s="100">
        <v>0</v>
      </c>
    </row>
    <row r="6383" spans="1:7" ht="13.5" customHeight="1" x14ac:dyDescent="0.2">
      <c r="A6383" s="100">
        <v>6383</v>
      </c>
      <c r="B6383" s="100">
        <v>6433</v>
      </c>
      <c r="C6383" s="4" t="s">
        <v>7</v>
      </c>
      <c r="D6383" s="100">
        <v>2651</v>
      </c>
      <c r="E6383" s="100">
        <v>157</v>
      </c>
      <c r="F6383" s="2">
        <v>0</v>
      </c>
      <c r="G6383" s="100">
        <v>0</v>
      </c>
    </row>
    <row r="6384" spans="1:7" ht="13.5" customHeight="1" x14ac:dyDescent="0.2">
      <c r="A6384" s="100">
        <v>6384</v>
      </c>
      <c r="B6384" s="100">
        <v>6434</v>
      </c>
      <c r="C6384" s="4" t="s">
        <v>7</v>
      </c>
      <c r="D6384" s="100">
        <v>2652</v>
      </c>
      <c r="E6384" s="100">
        <v>157</v>
      </c>
      <c r="F6384" s="2">
        <v>0</v>
      </c>
      <c r="G6384" s="100">
        <v>0</v>
      </c>
    </row>
    <row r="6385" spans="1:7" ht="13.5" customHeight="1" x14ac:dyDescent="0.2">
      <c r="A6385" s="100">
        <v>6385</v>
      </c>
      <c r="B6385" s="100">
        <v>6435</v>
      </c>
      <c r="C6385" s="4" t="s">
        <v>7</v>
      </c>
      <c r="D6385" s="100">
        <v>2653</v>
      </c>
      <c r="E6385" s="100">
        <v>157</v>
      </c>
      <c r="F6385" s="2">
        <v>0</v>
      </c>
      <c r="G6385" s="100">
        <v>0</v>
      </c>
    </row>
    <row r="6386" spans="1:7" ht="13.5" customHeight="1" x14ac:dyDescent="0.2">
      <c r="A6386" s="100">
        <v>6386</v>
      </c>
      <c r="B6386" s="100">
        <v>6436</v>
      </c>
      <c r="C6386" s="4" t="s">
        <v>7</v>
      </c>
      <c r="D6386" s="100">
        <v>2655</v>
      </c>
      <c r="E6386" s="100">
        <v>157</v>
      </c>
      <c r="F6386" s="2">
        <v>0</v>
      </c>
      <c r="G6386" s="100">
        <v>0</v>
      </c>
    </row>
    <row r="6387" spans="1:7" ht="13.5" customHeight="1" x14ac:dyDescent="0.2">
      <c r="A6387" s="100">
        <v>6387</v>
      </c>
      <c r="B6387" s="100">
        <v>6437</v>
      </c>
      <c r="C6387" s="4" t="s">
        <v>7</v>
      </c>
      <c r="D6387" s="100">
        <v>2657</v>
      </c>
      <c r="E6387" s="100">
        <v>157</v>
      </c>
      <c r="F6387" s="2">
        <v>0</v>
      </c>
      <c r="G6387" s="100">
        <v>0</v>
      </c>
    </row>
    <row r="6388" spans="1:7" ht="13.5" customHeight="1" x14ac:dyDescent="0.2">
      <c r="A6388" s="100">
        <v>6388</v>
      </c>
      <c r="B6388" s="100">
        <v>6438</v>
      </c>
      <c r="C6388" s="4" t="s">
        <v>7</v>
      </c>
      <c r="D6388" s="100">
        <v>2660</v>
      </c>
      <c r="E6388" s="100">
        <v>157</v>
      </c>
      <c r="F6388" s="2">
        <v>0</v>
      </c>
      <c r="G6388" s="100">
        <v>0</v>
      </c>
    </row>
    <row r="6389" spans="1:7" ht="13.5" customHeight="1" x14ac:dyDescent="0.2">
      <c r="A6389" s="100">
        <v>6389</v>
      </c>
      <c r="B6389" s="100">
        <v>6439</v>
      </c>
      <c r="C6389" s="4" t="s">
        <v>7</v>
      </c>
      <c r="D6389" s="100">
        <v>2661</v>
      </c>
      <c r="E6389" s="100">
        <v>157</v>
      </c>
      <c r="F6389" s="2">
        <v>0</v>
      </c>
      <c r="G6389" s="100">
        <v>0</v>
      </c>
    </row>
    <row r="6390" spans="1:7" ht="13.5" customHeight="1" x14ac:dyDescent="0.2">
      <c r="A6390" s="100">
        <v>6390</v>
      </c>
      <c r="B6390" s="100">
        <v>6440</v>
      </c>
      <c r="C6390" s="4" t="s">
        <v>7</v>
      </c>
      <c r="D6390" s="100">
        <v>2663</v>
      </c>
      <c r="E6390" s="100">
        <v>157</v>
      </c>
      <c r="F6390" s="2">
        <v>0</v>
      </c>
      <c r="G6390" s="100">
        <v>0</v>
      </c>
    </row>
    <row r="6391" spans="1:7" ht="13.5" customHeight="1" x14ac:dyDescent="0.2">
      <c r="A6391" s="100">
        <v>6391</v>
      </c>
      <c r="B6391" s="100">
        <v>6441</v>
      </c>
      <c r="C6391" s="4" t="s">
        <v>7</v>
      </c>
      <c r="D6391" s="100">
        <v>2664</v>
      </c>
      <c r="E6391" s="100">
        <v>157</v>
      </c>
      <c r="F6391" s="2">
        <v>0</v>
      </c>
      <c r="G6391" s="100">
        <v>0</v>
      </c>
    </row>
    <row r="6392" spans="1:7" ht="13.5" customHeight="1" x14ac:dyDescent="0.2">
      <c r="A6392" s="100">
        <v>6392</v>
      </c>
      <c r="B6392" s="100">
        <v>6442</v>
      </c>
      <c r="C6392" s="4" t="s">
        <v>7</v>
      </c>
      <c r="D6392" s="100">
        <v>2665</v>
      </c>
      <c r="E6392" s="100">
        <v>157</v>
      </c>
      <c r="F6392" s="2">
        <v>0</v>
      </c>
      <c r="G6392" s="100">
        <v>0</v>
      </c>
    </row>
    <row r="6393" spans="1:7" ht="13.5" customHeight="1" x14ac:dyDescent="0.2">
      <c r="A6393" s="100">
        <v>6393</v>
      </c>
      <c r="B6393" s="100">
        <v>6443</v>
      </c>
      <c r="C6393" s="4" t="s">
        <v>7</v>
      </c>
      <c r="D6393" s="100">
        <v>2667</v>
      </c>
      <c r="E6393" s="100">
        <v>157</v>
      </c>
      <c r="F6393" s="2">
        <v>0</v>
      </c>
      <c r="G6393" s="100">
        <v>0</v>
      </c>
    </row>
    <row r="6394" spans="1:7" ht="13.5" customHeight="1" x14ac:dyDescent="0.2">
      <c r="A6394" s="100">
        <v>6394</v>
      </c>
      <c r="B6394" s="100">
        <v>6444</v>
      </c>
      <c r="C6394" s="4" t="s">
        <v>7</v>
      </c>
      <c r="D6394" s="100">
        <v>2668</v>
      </c>
      <c r="E6394" s="100">
        <v>157</v>
      </c>
      <c r="F6394" s="2">
        <v>0</v>
      </c>
      <c r="G6394" s="100">
        <v>0</v>
      </c>
    </row>
    <row r="6395" spans="1:7" ht="13.5" customHeight="1" x14ac:dyDescent="0.2">
      <c r="A6395" s="100">
        <v>6395</v>
      </c>
      <c r="B6395" s="100">
        <v>6445</v>
      </c>
      <c r="C6395" s="4" t="s">
        <v>7</v>
      </c>
      <c r="D6395" s="100">
        <v>2669</v>
      </c>
      <c r="E6395" s="100">
        <v>157</v>
      </c>
      <c r="F6395" s="2">
        <v>0</v>
      </c>
      <c r="G6395" s="100">
        <v>0</v>
      </c>
    </row>
    <row r="6396" spans="1:7" ht="13.5" customHeight="1" x14ac:dyDescent="0.2">
      <c r="A6396" s="100">
        <v>6396</v>
      </c>
      <c r="B6396" s="100">
        <v>6446</v>
      </c>
      <c r="C6396" s="4" t="s">
        <v>7</v>
      </c>
      <c r="D6396" s="100">
        <v>2673</v>
      </c>
      <c r="E6396" s="100">
        <v>157</v>
      </c>
      <c r="F6396" s="2">
        <v>0</v>
      </c>
      <c r="G6396" s="100">
        <v>0</v>
      </c>
    </row>
    <row r="6397" spans="1:7" ht="13.5" customHeight="1" x14ac:dyDescent="0.2">
      <c r="A6397" s="100">
        <v>6397</v>
      </c>
      <c r="B6397" s="100">
        <v>6447</v>
      </c>
      <c r="C6397" s="4" t="s">
        <v>7</v>
      </c>
      <c r="D6397" s="100">
        <v>2675</v>
      </c>
      <c r="E6397" s="100">
        <v>157</v>
      </c>
      <c r="F6397" s="2">
        <v>0</v>
      </c>
      <c r="G6397" s="100">
        <v>0</v>
      </c>
    </row>
    <row r="6398" spans="1:7" ht="13.5" customHeight="1" x14ac:dyDescent="0.2">
      <c r="A6398" s="100">
        <v>6398</v>
      </c>
      <c r="B6398" s="100">
        <v>6448</v>
      </c>
      <c r="C6398" s="4" t="s">
        <v>7</v>
      </c>
      <c r="D6398" s="100">
        <v>2676</v>
      </c>
      <c r="E6398" s="100">
        <v>157</v>
      </c>
      <c r="F6398" s="2">
        <v>0</v>
      </c>
      <c r="G6398" s="100">
        <v>0</v>
      </c>
    </row>
    <row r="6399" spans="1:7" ht="13.5" customHeight="1" x14ac:dyDescent="0.2">
      <c r="A6399" s="100">
        <v>6399</v>
      </c>
      <c r="B6399" s="100">
        <v>6449</v>
      </c>
      <c r="C6399" s="4" t="s">
        <v>7</v>
      </c>
      <c r="D6399" s="100">
        <v>3106</v>
      </c>
      <c r="E6399" s="100">
        <v>157</v>
      </c>
      <c r="F6399" s="2">
        <v>0</v>
      </c>
      <c r="G6399" s="100">
        <v>0</v>
      </c>
    </row>
    <row r="6400" spans="1:7" ht="13.5" customHeight="1" x14ac:dyDescent="0.2">
      <c r="A6400" s="100">
        <v>6400</v>
      </c>
      <c r="B6400" s="100">
        <v>6450</v>
      </c>
      <c r="C6400" s="4" t="s">
        <v>7</v>
      </c>
      <c r="D6400" s="100">
        <v>2679</v>
      </c>
      <c r="E6400" s="100">
        <v>157</v>
      </c>
      <c r="F6400" s="2">
        <v>0</v>
      </c>
      <c r="G6400" s="100">
        <v>0</v>
      </c>
    </row>
    <row r="6401" spans="1:7" ht="13.5" customHeight="1" x14ac:dyDescent="0.2">
      <c r="A6401" s="100">
        <v>6401</v>
      </c>
      <c r="B6401" s="100">
        <v>6451</v>
      </c>
      <c r="C6401" s="4" t="s">
        <v>7</v>
      </c>
      <c r="D6401" s="100">
        <v>2680</v>
      </c>
      <c r="E6401" s="100">
        <v>157</v>
      </c>
      <c r="F6401" s="2">
        <v>0</v>
      </c>
      <c r="G6401" s="100">
        <v>0</v>
      </c>
    </row>
    <row r="6402" spans="1:7" ht="13.5" customHeight="1" x14ac:dyDescent="0.2">
      <c r="A6402" s="100">
        <v>6402</v>
      </c>
      <c r="B6402" s="100">
        <v>6452</v>
      </c>
      <c r="C6402" s="4" t="s">
        <v>7</v>
      </c>
      <c r="D6402" s="100">
        <v>2681</v>
      </c>
      <c r="E6402" s="100">
        <v>157</v>
      </c>
      <c r="F6402" s="2">
        <v>0</v>
      </c>
      <c r="G6402" s="100">
        <v>0</v>
      </c>
    </row>
    <row r="6403" spans="1:7" ht="13.5" customHeight="1" x14ac:dyDescent="0.2">
      <c r="A6403" s="100">
        <v>6403</v>
      </c>
      <c r="B6403" s="100">
        <v>6453</v>
      </c>
      <c r="C6403" s="4" t="s">
        <v>7</v>
      </c>
      <c r="D6403" s="100">
        <v>2682</v>
      </c>
      <c r="E6403" s="100">
        <v>157</v>
      </c>
      <c r="F6403" s="2">
        <v>0</v>
      </c>
      <c r="G6403" s="100">
        <v>0</v>
      </c>
    </row>
    <row r="6404" spans="1:7" ht="13.5" customHeight="1" x14ac:dyDescent="0.2">
      <c r="A6404" s="100">
        <v>6404</v>
      </c>
      <c r="B6404" s="100">
        <v>6454</v>
      </c>
      <c r="C6404" s="4" t="s">
        <v>7</v>
      </c>
      <c r="D6404" s="100">
        <v>2683</v>
      </c>
      <c r="E6404" s="100">
        <v>157</v>
      </c>
      <c r="F6404" s="2">
        <v>0</v>
      </c>
      <c r="G6404" s="100">
        <v>0</v>
      </c>
    </row>
    <row r="6405" spans="1:7" ht="13.5" customHeight="1" x14ac:dyDescent="0.2">
      <c r="A6405" s="100">
        <v>6405</v>
      </c>
      <c r="B6405" s="100">
        <v>6455</v>
      </c>
      <c r="C6405" s="4" t="s">
        <v>7</v>
      </c>
      <c r="D6405" s="100">
        <v>2685</v>
      </c>
      <c r="E6405" s="100">
        <v>157</v>
      </c>
      <c r="F6405" s="2">
        <v>0</v>
      </c>
      <c r="G6405" s="100">
        <v>0</v>
      </c>
    </row>
    <row r="6406" spans="1:7" ht="13.5" customHeight="1" x14ac:dyDescent="0.2">
      <c r="A6406" s="100">
        <v>6406</v>
      </c>
      <c r="B6406" s="100">
        <v>6456</v>
      </c>
      <c r="C6406" s="4" t="s">
        <v>7</v>
      </c>
      <c r="D6406" s="100">
        <v>2686</v>
      </c>
      <c r="E6406" s="100">
        <v>157</v>
      </c>
      <c r="F6406" s="2">
        <v>0</v>
      </c>
      <c r="G6406" s="100">
        <v>0</v>
      </c>
    </row>
    <row r="6407" spans="1:7" ht="13.5" customHeight="1" x14ac:dyDescent="0.2">
      <c r="A6407" s="100">
        <v>6407</v>
      </c>
      <c r="B6407" s="100">
        <v>6457</v>
      </c>
      <c r="C6407" s="4" t="s">
        <v>7</v>
      </c>
      <c r="D6407" s="100">
        <v>2034</v>
      </c>
      <c r="E6407" s="100">
        <v>29</v>
      </c>
      <c r="F6407" s="2">
        <v>0</v>
      </c>
      <c r="G6407" s="100">
        <v>0</v>
      </c>
    </row>
    <row r="6408" spans="1:7" ht="13.5" customHeight="1" x14ac:dyDescent="0.2">
      <c r="A6408" s="100">
        <v>6408</v>
      </c>
      <c r="B6408" s="100">
        <v>6458</v>
      </c>
      <c r="C6408" s="4" t="s">
        <v>7</v>
      </c>
      <c r="D6408" s="100">
        <v>2035</v>
      </c>
      <c r="E6408" s="100">
        <v>29</v>
      </c>
      <c r="F6408" s="2">
        <v>0</v>
      </c>
      <c r="G6408" s="100">
        <v>0</v>
      </c>
    </row>
    <row r="6409" spans="1:7" ht="13.5" customHeight="1" x14ac:dyDescent="0.2">
      <c r="A6409" s="100">
        <v>6409</v>
      </c>
      <c r="B6409" s="100">
        <v>6459</v>
      </c>
      <c r="C6409" s="4" t="s">
        <v>7</v>
      </c>
      <c r="D6409" s="100">
        <v>2036</v>
      </c>
      <c r="E6409" s="100">
        <v>29</v>
      </c>
      <c r="F6409" s="2">
        <v>0</v>
      </c>
      <c r="G6409" s="100">
        <v>0</v>
      </c>
    </row>
    <row r="6410" spans="1:7" ht="13.5" customHeight="1" x14ac:dyDescent="0.2">
      <c r="A6410" s="100">
        <v>6410</v>
      </c>
      <c r="B6410" s="100">
        <v>6460</v>
      </c>
      <c r="C6410" s="4" t="s">
        <v>7</v>
      </c>
      <c r="D6410" s="100">
        <v>2037</v>
      </c>
      <c r="E6410" s="100">
        <v>29</v>
      </c>
      <c r="F6410" s="2">
        <v>0</v>
      </c>
      <c r="G6410" s="100">
        <v>0</v>
      </c>
    </row>
    <row r="6411" spans="1:7" ht="13.5" customHeight="1" x14ac:dyDescent="0.2">
      <c r="A6411" s="100">
        <v>6411</v>
      </c>
      <c r="B6411" s="100">
        <v>6461</v>
      </c>
      <c r="C6411" s="4" t="s">
        <v>7</v>
      </c>
      <c r="D6411" s="100">
        <v>2039</v>
      </c>
      <c r="E6411" s="100">
        <v>29</v>
      </c>
      <c r="F6411" s="2">
        <v>0</v>
      </c>
      <c r="G6411" s="100">
        <v>0</v>
      </c>
    </row>
    <row r="6412" spans="1:7" ht="13.5" customHeight="1" x14ac:dyDescent="0.2">
      <c r="A6412" s="100">
        <v>6412</v>
      </c>
      <c r="B6412" s="100">
        <v>6462</v>
      </c>
      <c r="C6412" s="4" t="s">
        <v>7</v>
      </c>
      <c r="D6412" s="100">
        <v>2041</v>
      </c>
      <c r="E6412" s="100">
        <v>29</v>
      </c>
      <c r="F6412" s="2">
        <v>0</v>
      </c>
      <c r="G6412" s="100">
        <v>0</v>
      </c>
    </row>
    <row r="6413" spans="1:7" ht="13.5" customHeight="1" x14ac:dyDescent="0.2">
      <c r="A6413" s="100">
        <v>6413</v>
      </c>
      <c r="B6413" s="100">
        <v>6463</v>
      </c>
      <c r="C6413" s="4" t="s">
        <v>7</v>
      </c>
      <c r="D6413" s="100">
        <v>2042</v>
      </c>
      <c r="E6413" s="100">
        <v>29</v>
      </c>
      <c r="F6413" s="2">
        <v>0</v>
      </c>
      <c r="G6413" s="100">
        <v>0</v>
      </c>
    </row>
    <row r="6414" spans="1:7" ht="13.5" customHeight="1" x14ac:dyDescent="0.2">
      <c r="A6414" s="100">
        <v>6414</v>
      </c>
      <c r="B6414" s="100">
        <v>6464</v>
      </c>
      <c r="C6414" s="4" t="s">
        <v>7</v>
      </c>
      <c r="D6414" s="100">
        <v>2043</v>
      </c>
      <c r="E6414" s="100">
        <v>29</v>
      </c>
      <c r="F6414" s="2">
        <v>0</v>
      </c>
      <c r="G6414" s="100">
        <v>0</v>
      </c>
    </row>
    <row r="6415" spans="1:7" ht="13.5" customHeight="1" x14ac:dyDescent="0.2">
      <c r="A6415" s="100">
        <v>6415</v>
      </c>
      <c r="B6415" s="100">
        <v>6465</v>
      </c>
      <c r="C6415" s="4" t="s">
        <v>7</v>
      </c>
      <c r="D6415" s="100">
        <v>2044</v>
      </c>
      <c r="E6415" s="100">
        <v>29</v>
      </c>
      <c r="F6415" s="2">
        <v>0</v>
      </c>
      <c r="G6415" s="100">
        <v>0</v>
      </c>
    </row>
    <row r="6416" spans="1:7" ht="13.5" customHeight="1" x14ac:dyDescent="0.2">
      <c r="A6416" s="100">
        <v>6416</v>
      </c>
      <c r="B6416" s="100">
        <v>6466</v>
      </c>
      <c r="C6416" s="4" t="s">
        <v>7</v>
      </c>
      <c r="D6416" s="100">
        <v>2048</v>
      </c>
      <c r="E6416" s="100">
        <v>29</v>
      </c>
      <c r="F6416" s="2">
        <v>0</v>
      </c>
      <c r="G6416" s="100">
        <v>0</v>
      </c>
    </row>
    <row r="6417" spans="1:7" ht="13.5" customHeight="1" x14ac:dyDescent="0.2">
      <c r="A6417" s="100">
        <v>6417</v>
      </c>
      <c r="B6417" s="100">
        <v>6467</v>
      </c>
      <c r="C6417" s="4" t="s">
        <v>7</v>
      </c>
      <c r="D6417" s="100">
        <v>2049</v>
      </c>
      <c r="E6417" s="100">
        <v>29</v>
      </c>
      <c r="F6417" s="2">
        <v>0</v>
      </c>
      <c r="G6417" s="100">
        <v>0</v>
      </c>
    </row>
    <row r="6418" spans="1:7" ht="13.5" customHeight="1" x14ac:dyDescent="0.2">
      <c r="A6418" s="100">
        <v>6418</v>
      </c>
      <c r="B6418" s="100">
        <v>6468</v>
      </c>
      <c r="C6418" s="4" t="s">
        <v>7</v>
      </c>
      <c r="D6418" s="100">
        <v>2050</v>
      </c>
      <c r="E6418" s="100">
        <v>29</v>
      </c>
      <c r="F6418" s="2">
        <v>0</v>
      </c>
      <c r="G6418" s="100">
        <v>0</v>
      </c>
    </row>
    <row r="6419" spans="1:7" ht="13.5" customHeight="1" x14ac:dyDescent="0.2">
      <c r="A6419" s="100">
        <v>6419</v>
      </c>
      <c r="B6419" s="100">
        <v>6469</v>
      </c>
      <c r="C6419" s="4" t="s">
        <v>7</v>
      </c>
      <c r="D6419" s="100">
        <v>2051</v>
      </c>
      <c r="E6419" s="100">
        <v>29</v>
      </c>
      <c r="F6419" s="2">
        <v>0</v>
      </c>
      <c r="G6419" s="100">
        <v>0</v>
      </c>
    </row>
    <row r="6420" spans="1:7" ht="13.5" customHeight="1" x14ac:dyDescent="0.2">
      <c r="A6420" s="100">
        <v>6420</v>
      </c>
      <c r="B6420" s="100">
        <v>6470</v>
      </c>
      <c r="C6420" s="4" t="s">
        <v>7</v>
      </c>
      <c r="D6420" s="100">
        <v>2052</v>
      </c>
      <c r="E6420" s="100">
        <v>29</v>
      </c>
      <c r="F6420" s="2">
        <v>0</v>
      </c>
      <c r="G6420" s="100">
        <v>0</v>
      </c>
    </row>
    <row r="6421" spans="1:7" ht="13.5" customHeight="1" x14ac:dyDescent="0.2">
      <c r="A6421" s="100">
        <v>6421</v>
      </c>
      <c r="B6421" s="100">
        <v>6471</v>
      </c>
      <c r="C6421" s="4" t="s">
        <v>7</v>
      </c>
      <c r="D6421" s="100">
        <v>27</v>
      </c>
      <c r="E6421" s="100">
        <v>123</v>
      </c>
      <c r="F6421" s="2">
        <v>0</v>
      </c>
      <c r="G6421" s="100">
        <v>0</v>
      </c>
    </row>
    <row r="6422" spans="1:7" ht="13.5" customHeight="1" x14ac:dyDescent="0.2">
      <c r="A6422" s="100">
        <v>6422</v>
      </c>
      <c r="B6422" s="100">
        <v>6472</v>
      </c>
      <c r="C6422" s="4" t="s">
        <v>7</v>
      </c>
      <c r="D6422" s="100">
        <v>28</v>
      </c>
      <c r="E6422" s="100">
        <v>123</v>
      </c>
      <c r="F6422" s="2">
        <v>0</v>
      </c>
      <c r="G6422" s="100">
        <v>0</v>
      </c>
    </row>
    <row r="6423" spans="1:7" ht="13.5" customHeight="1" x14ac:dyDescent="0.2">
      <c r="A6423" s="100">
        <v>6423</v>
      </c>
      <c r="B6423" s="100">
        <v>6473</v>
      </c>
      <c r="C6423" s="4" t="s">
        <v>7</v>
      </c>
      <c r="D6423" s="100">
        <v>29</v>
      </c>
      <c r="E6423" s="100">
        <v>123</v>
      </c>
      <c r="F6423" s="2">
        <v>0</v>
      </c>
      <c r="G6423" s="100">
        <v>0</v>
      </c>
    </row>
    <row r="6424" spans="1:7" ht="13.5" customHeight="1" x14ac:dyDescent="0.2">
      <c r="A6424" s="100">
        <v>6424</v>
      </c>
      <c r="B6424" s="100">
        <v>6474</v>
      </c>
      <c r="C6424" s="4" t="s">
        <v>7</v>
      </c>
      <c r="D6424" s="100">
        <v>30</v>
      </c>
      <c r="E6424" s="100">
        <v>123</v>
      </c>
      <c r="F6424" s="2">
        <v>0</v>
      </c>
      <c r="G6424" s="100">
        <v>0</v>
      </c>
    </row>
    <row r="6425" spans="1:7" ht="13.5" customHeight="1" x14ac:dyDescent="0.2">
      <c r="A6425" s="100">
        <v>6425</v>
      </c>
      <c r="B6425" s="100">
        <v>6475</v>
      </c>
      <c r="C6425" s="4" t="s">
        <v>7</v>
      </c>
      <c r="D6425" s="100">
        <v>31</v>
      </c>
      <c r="E6425" s="100">
        <v>123</v>
      </c>
      <c r="F6425" s="2">
        <v>0</v>
      </c>
      <c r="G6425" s="100">
        <v>0</v>
      </c>
    </row>
    <row r="6426" spans="1:7" ht="13.5" customHeight="1" x14ac:dyDescent="0.2">
      <c r="A6426" s="100">
        <v>6426</v>
      </c>
      <c r="B6426" s="100">
        <v>6476</v>
      </c>
      <c r="C6426" s="4" t="s">
        <v>7</v>
      </c>
      <c r="D6426" s="100">
        <v>32</v>
      </c>
      <c r="E6426" s="100">
        <v>123</v>
      </c>
      <c r="F6426" s="2">
        <v>0</v>
      </c>
      <c r="G6426" s="100">
        <v>0</v>
      </c>
    </row>
    <row r="6427" spans="1:7" ht="13.5" customHeight="1" x14ac:dyDescent="0.2">
      <c r="A6427" s="100">
        <v>6427</v>
      </c>
      <c r="B6427" s="100">
        <v>6477</v>
      </c>
      <c r="C6427" s="4" t="s">
        <v>7</v>
      </c>
      <c r="D6427" s="100">
        <v>33</v>
      </c>
      <c r="E6427" s="100">
        <v>123</v>
      </c>
      <c r="F6427" s="2">
        <v>0</v>
      </c>
      <c r="G6427" s="100">
        <v>0</v>
      </c>
    </row>
    <row r="6428" spans="1:7" ht="13.5" customHeight="1" x14ac:dyDescent="0.2">
      <c r="A6428" s="100">
        <v>6428</v>
      </c>
      <c r="B6428" s="100">
        <v>6478</v>
      </c>
      <c r="C6428" s="4" t="s">
        <v>7</v>
      </c>
      <c r="D6428" s="100">
        <v>34</v>
      </c>
      <c r="E6428" s="100">
        <v>123</v>
      </c>
      <c r="F6428" s="2">
        <v>0</v>
      </c>
      <c r="G6428" s="100">
        <v>0</v>
      </c>
    </row>
    <row r="6429" spans="1:7" ht="13.5" customHeight="1" x14ac:dyDescent="0.2">
      <c r="A6429" s="100">
        <v>6429</v>
      </c>
      <c r="B6429" s="100">
        <v>6479</v>
      </c>
      <c r="C6429" s="4" t="s">
        <v>7</v>
      </c>
      <c r="D6429" s="100">
        <v>2103</v>
      </c>
      <c r="E6429" s="100">
        <v>29</v>
      </c>
      <c r="F6429" s="2">
        <v>0</v>
      </c>
      <c r="G6429" s="100">
        <v>0</v>
      </c>
    </row>
    <row r="6430" spans="1:7" ht="13.5" customHeight="1" x14ac:dyDescent="0.2">
      <c r="A6430" s="100">
        <v>6430</v>
      </c>
      <c r="B6430" s="100">
        <v>6480</v>
      </c>
      <c r="C6430" s="4" t="s">
        <v>7</v>
      </c>
      <c r="D6430" s="100">
        <v>2104</v>
      </c>
      <c r="E6430" s="100">
        <v>29</v>
      </c>
      <c r="F6430" s="2">
        <v>0</v>
      </c>
      <c r="G6430" s="100">
        <v>0</v>
      </c>
    </row>
    <row r="6431" spans="1:7" ht="13.5" customHeight="1" x14ac:dyDescent="0.2">
      <c r="A6431" s="100">
        <v>6431</v>
      </c>
      <c r="B6431" s="100">
        <v>6481</v>
      </c>
      <c r="C6431" s="4" t="s">
        <v>7</v>
      </c>
      <c r="D6431" s="100">
        <v>2105</v>
      </c>
      <c r="E6431" s="100">
        <v>29</v>
      </c>
      <c r="F6431" s="2">
        <v>0</v>
      </c>
      <c r="G6431" s="100">
        <v>0</v>
      </c>
    </row>
    <row r="6432" spans="1:7" ht="13.5" customHeight="1" x14ac:dyDescent="0.2">
      <c r="A6432" s="100">
        <v>6432</v>
      </c>
      <c r="B6432" s="100">
        <v>6482</v>
      </c>
      <c r="C6432" s="4" t="s">
        <v>7</v>
      </c>
      <c r="D6432" s="100">
        <v>2106</v>
      </c>
      <c r="E6432" s="100">
        <v>29</v>
      </c>
      <c r="F6432" s="2">
        <v>0</v>
      </c>
      <c r="G6432" s="100">
        <v>0</v>
      </c>
    </row>
    <row r="6433" spans="1:7" ht="13.5" customHeight="1" x14ac:dyDescent="0.2">
      <c r="A6433" s="100">
        <v>6433</v>
      </c>
      <c r="B6433" s="100">
        <v>6483</v>
      </c>
      <c r="C6433" s="4" t="s">
        <v>7</v>
      </c>
      <c r="D6433" s="100">
        <v>2107</v>
      </c>
      <c r="E6433" s="100">
        <v>29</v>
      </c>
      <c r="F6433" s="2">
        <v>0</v>
      </c>
      <c r="G6433" s="100">
        <v>0</v>
      </c>
    </row>
    <row r="6434" spans="1:7" ht="13.5" customHeight="1" x14ac:dyDescent="0.2">
      <c r="A6434" s="100">
        <v>6434</v>
      </c>
      <c r="B6434" s="100">
        <v>6484</v>
      </c>
      <c r="C6434" s="4" t="s">
        <v>7</v>
      </c>
      <c r="D6434" s="100">
        <v>2108</v>
      </c>
      <c r="E6434" s="100">
        <v>29</v>
      </c>
      <c r="F6434" s="2">
        <v>0</v>
      </c>
      <c r="G6434" s="100">
        <v>0</v>
      </c>
    </row>
    <row r="6435" spans="1:7" ht="13.5" customHeight="1" x14ac:dyDescent="0.2">
      <c r="A6435" s="100">
        <v>6435</v>
      </c>
      <c r="B6435" s="100">
        <v>6485</v>
      </c>
      <c r="C6435" s="4" t="s">
        <v>7</v>
      </c>
      <c r="D6435" s="100">
        <v>2109</v>
      </c>
      <c r="E6435" s="100">
        <v>29</v>
      </c>
      <c r="F6435" s="2">
        <v>0</v>
      </c>
      <c r="G6435" s="100">
        <v>0</v>
      </c>
    </row>
    <row r="6436" spans="1:7" ht="13.5" customHeight="1" x14ac:dyDescent="0.2">
      <c r="A6436" s="100">
        <v>6436</v>
      </c>
      <c r="B6436" s="100">
        <v>6486</v>
      </c>
      <c r="C6436" s="4" t="s">
        <v>7</v>
      </c>
      <c r="D6436" s="100">
        <v>2110</v>
      </c>
      <c r="E6436" s="100">
        <v>29</v>
      </c>
      <c r="F6436" s="2">
        <v>0</v>
      </c>
      <c r="G6436" s="100">
        <v>0</v>
      </c>
    </row>
    <row r="6437" spans="1:7" ht="13.5" customHeight="1" x14ac:dyDescent="0.2">
      <c r="A6437" s="100">
        <v>6437</v>
      </c>
      <c r="B6437" s="100">
        <v>6487</v>
      </c>
      <c r="C6437" s="4" t="s">
        <v>7</v>
      </c>
      <c r="D6437" s="100">
        <v>2111</v>
      </c>
      <c r="E6437" s="100">
        <v>29</v>
      </c>
      <c r="F6437" s="2">
        <v>0</v>
      </c>
      <c r="G6437" s="100">
        <v>0</v>
      </c>
    </row>
    <row r="6438" spans="1:7" ht="13.5" customHeight="1" x14ac:dyDescent="0.2">
      <c r="A6438" s="100">
        <v>6438</v>
      </c>
      <c r="B6438" s="100">
        <v>6488</v>
      </c>
      <c r="C6438" s="4" t="s">
        <v>7</v>
      </c>
      <c r="D6438" s="100">
        <v>2112</v>
      </c>
      <c r="E6438" s="100">
        <v>29</v>
      </c>
      <c r="F6438" s="2">
        <v>0</v>
      </c>
      <c r="G6438" s="100">
        <v>0</v>
      </c>
    </row>
    <row r="6439" spans="1:7" ht="13.5" customHeight="1" x14ac:dyDescent="0.2">
      <c r="A6439" s="100">
        <v>6439</v>
      </c>
      <c r="B6439" s="100">
        <v>6489</v>
      </c>
      <c r="C6439" s="4" t="s">
        <v>7</v>
      </c>
      <c r="D6439" s="100">
        <v>2113</v>
      </c>
      <c r="E6439" s="100">
        <v>29</v>
      </c>
      <c r="F6439" s="2">
        <v>0</v>
      </c>
      <c r="G6439" s="100">
        <v>0</v>
      </c>
    </row>
    <row r="6440" spans="1:7" ht="13.5" customHeight="1" x14ac:dyDescent="0.2">
      <c r="A6440" s="100">
        <v>6440</v>
      </c>
      <c r="B6440" s="100">
        <v>6490</v>
      </c>
      <c r="C6440" s="4" t="s">
        <v>7</v>
      </c>
      <c r="D6440" s="100">
        <v>2114</v>
      </c>
      <c r="E6440" s="100">
        <v>29</v>
      </c>
      <c r="F6440" s="2">
        <v>0</v>
      </c>
      <c r="G6440" s="100">
        <v>0</v>
      </c>
    </row>
    <row r="6441" spans="1:7" ht="13.5" customHeight="1" x14ac:dyDescent="0.2">
      <c r="A6441" s="100">
        <v>6441</v>
      </c>
      <c r="B6441" s="100">
        <v>6491</v>
      </c>
      <c r="C6441" s="4" t="s">
        <v>7</v>
      </c>
      <c r="D6441" s="100">
        <v>2115</v>
      </c>
      <c r="E6441" s="100">
        <v>29</v>
      </c>
      <c r="F6441" s="2">
        <v>0</v>
      </c>
      <c r="G6441" s="100">
        <v>0</v>
      </c>
    </row>
    <row r="6442" spans="1:7" ht="13.5" customHeight="1" x14ac:dyDescent="0.2">
      <c r="A6442" s="100">
        <v>6442</v>
      </c>
      <c r="B6442" s="100">
        <v>6492</v>
      </c>
      <c r="C6442" s="4" t="s">
        <v>7</v>
      </c>
      <c r="D6442" s="100">
        <v>2116</v>
      </c>
      <c r="E6442" s="100">
        <v>29</v>
      </c>
      <c r="F6442" s="2">
        <v>0</v>
      </c>
      <c r="G6442" s="100">
        <v>0</v>
      </c>
    </row>
    <row r="6443" spans="1:7" ht="13.5" customHeight="1" x14ac:dyDescent="0.2">
      <c r="A6443" s="100">
        <v>6443</v>
      </c>
      <c r="B6443" s="100">
        <v>6493</v>
      </c>
      <c r="C6443" s="4" t="s">
        <v>7</v>
      </c>
      <c r="D6443" s="100">
        <v>2117</v>
      </c>
      <c r="E6443" s="100">
        <v>29</v>
      </c>
      <c r="F6443" s="2">
        <v>0</v>
      </c>
      <c r="G6443" s="100">
        <v>0</v>
      </c>
    </row>
    <row r="6444" spans="1:7" ht="13.5" customHeight="1" x14ac:dyDescent="0.2">
      <c r="A6444" s="100">
        <v>6444</v>
      </c>
      <c r="B6444" s="100">
        <v>6494</v>
      </c>
      <c r="C6444" s="4" t="s">
        <v>7</v>
      </c>
      <c r="D6444" s="100">
        <v>2118</v>
      </c>
      <c r="E6444" s="100">
        <v>29</v>
      </c>
      <c r="F6444" s="2">
        <v>0</v>
      </c>
      <c r="G6444" s="100">
        <v>0</v>
      </c>
    </row>
    <row r="6445" spans="1:7" ht="13.5" customHeight="1" x14ac:dyDescent="0.2">
      <c r="A6445" s="100">
        <v>6445</v>
      </c>
      <c r="B6445" s="100">
        <v>6495</v>
      </c>
      <c r="C6445" s="4" t="s">
        <v>7</v>
      </c>
      <c r="D6445" s="100">
        <v>2119</v>
      </c>
      <c r="E6445" s="100">
        <v>29</v>
      </c>
      <c r="F6445" s="2">
        <v>0</v>
      </c>
      <c r="G6445" s="100">
        <v>0</v>
      </c>
    </row>
    <row r="6446" spans="1:7" ht="13.5" customHeight="1" x14ac:dyDescent="0.2">
      <c r="A6446" s="100">
        <v>6446</v>
      </c>
      <c r="B6446" s="100">
        <v>6496</v>
      </c>
      <c r="C6446" s="4" t="s">
        <v>7</v>
      </c>
      <c r="D6446" s="100">
        <v>2120</v>
      </c>
      <c r="E6446" s="100">
        <v>29</v>
      </c>
      <c r="F6446" s="2">
        <v>0</v>
      </c>
      <c r="G6446" s="100">
        <v>0</v>
      </c>
    </row>
    <row r="6447" spans="1:7" ht="13.5" customHeight="1" x14ac:dyDescent="0.2">
      <c r="A6447" s="100">
        <v>6447</v>
      </c>
      <c r="B6447" s="100">
        <v>6497</v>
      </c>
      <c r="C6447" s="4" t="s">
        <v>7</v>
      </c>
      <c r="D6447" s="100">
        <v>2121</v>
      </c>
      <c r="E6447" s="100">
        <v>29</v>
      </c>
      <c r="F6447" s="2">
        <v>0</v>
      </c>
      <c r="G6447" s="100">
        <v>0</v>
      </c>
    </row>
    <row r="6448" spans="1:7" ht="13.5" customHeight="1" x14ac:dyDescent="0.2">
      <c r="A6448" s="100">
        <v>6448</v>
      </c>
      <c r="B6448" s="100">
        <v>6498</v>
      </c>
      <c r="C6448" s="4" t="s">
        <v>7</v>
      </c>
      <c r="D6448" s="100">
        <v>2122</v>
      </c>
      <c r="E6448" s="100">
        <v>29</v>
      </c>
      <c r="F6448" s="2">
        <v>0</v>
      </c>
      <c r="G6448" s="100">
        <v>0</v>
      </c>
    </row>
    <row r="6449" spans="1:7" ht="13.5" customHeight="1" x14ac:dyDescent="0.2">
      <c r="A6449" s="100">
        <v>6449</v>
      </c>
      <c r="B6449" s="100">
        <v>6499</v>
      </c>
      <c r="C6449" s="4" t="s">
        <v>7</v>
      </c>
      <c r="D6449" s="100">
        <v>2123</v>
      </c>
      <c r="E6449" s="100">
        <v>29</v>
      </c>
      <c r="F6449" s="2">
        <v>0</v>
      </c>
      <c r="G6449" s="100">
        <v>0</v>
      </c>
    </row>
    <row r="6450" spans="1:7" ht="13.5" customHeight="1" x14ac:dyDescent="0.2">
      <c r="A6450" s="100">
        <v>6450</v>
      </c>
      <c r="B6450" s="100">
        <v>6500</v>
      </c>
      <c r="C6450" s="4" t="s">
        <v>7</v>
      </c>
      <c r="D6450" s="100">
        <v>2124</v>
      </c>
      <c r="E6450" s="100">
        <v>29</v>
      </c>
      <c r="F6450" s="2">
        <v>0</v>
      </c>
      <c r="G6450" s="100">
        <v>0</v>
      </c>
    </row>
    <row r="6451" spans="1:7" ht="13.5" customHeight="1" x14ac:dyDescent="0.2">
      <c r="A6451" s="100">
        <v>6451</v>
      </c>
      <c r="B6451" s="100">
        <v>6501</v>
      </c>
      <c r="C6451" s="4" t="s">
        <v>7</v>
      </c>
      <c r="D6451" s="100">
        <v>2125</v>
      </c>
      <c r="E6451" s="100">
        <v>29</v>
      </c>
      <c r="F6451" s="2">
        <v>0</v>
      </c>
      <c r="G6451" s="100">
        <v>0</v>
      </c>
    </row>
    <row r="6452" spans="1:7" ht="13.5" customHeight="1" x14ac:dyDescent="0.2">
      <c r="A6452" s="100">
        <v>6452</v>
      </c>
      <c r="B6452" s="100">
        <v>6502</v>
      </c>
      <c r="C6452" s="4" t="s">
        <v>7</v>
      </c>
      <c r="D6452" s="100">
        <v>2126</v>
      </c>
      <c r="E6452" s="100">
        <v>29</v>
      </c>
      <c r="F6452" s="2">
        <v>0</v>
      </c>
      <c r="G6452" s="100">
        <v>0</v>
      </c>
    </row>
    <row r="6453" spans="1:7" ht="13.5" customHeight="1" x14ac:dyDescent="0.2">
      <c r="A6453" s="100">
        <v>6453</v>
      </c>
      <c r="B6453" s="100">
        <v>6503</v>
      </c>
      <c r="C6453" s="4" t="s">
        <v>7</v>
      </c>
      <c r="D6453" s="100">
        <v>2127</v>
      </c>
      <c r="E6453" s="100">
        <v>29</v>
      </c>
      <c r="F6453" s="2">
        <v>0</v>
      </c>
      <c r="G6453" s="100">
        <v>0</v>
      </c>
    </row>
    <row r="6454" spans="1:7" ht="13.5" customHeight="1" x14ac:dyDescent="0.2">
      <c r="A6454" s="100">
        <v>6454</v>
      </c>
      <c r="B6454" s="100">
        <v>6504</v>
      </c>
      <c r="C6454" s="4" t="s">
        <v>7</v>
      </c>
      <c r="D6454" s="100">
        <v>2128</v>
      </c>
      <c r="E6454" s="100">
        <v>29</v>
      </c>
      <c r="F6454" s="2">
        <v>0</v>
      </c>
      <c r="G6454" s="100">
        <v>0</v>
      </c>
    </row>
    <row r="6455" spans="1:7" ht="13.5" customHeight="1" x14ac:dyDescent="0.2">
      <c r="A6455" s="100">
        <v>6455</v>
      </c>
      <c r="B6455" s="100">
        <v>6505</v>
      </c>
      <c r="C6455" s="4" t="s">
        <v>7</v>
      </c>
      <c r="D6455" s="100">
        <v>2129</v>
      </c>
      <c r="E6455" s="100">
        <v>29</v>
      </c>
      <c r="F6455" s="2">
        <v>0</v>
      </c>
      <c r="G6455" s="100">
        <v>0</v>
      </c>
    </row>
    <row r="6456" spans="1:7" ht="13.5" customHeight="1" x14ac:dyDescent="0.2">
      <c r="A6456" s="100">
        <v>6456</v>
      </c>
      <c r="B6456" s="100">
        <v>6506</v>
      </c>
      <c r="C6456" s="4" t="s">
        <v>7</v>
      </c>
      <c r="D6456" s="100">
        <v>2130</v>
      </c>
      <c r="E6456" s="100">
        <v>29</v>
      </c>
      <c r="F6456" s="2">
        <v>0</v>
      </c>
      <c r="G6456" s="100">
        <v>0</v>
      </c>
    </row>
    <row r="6457" spans="1:7" ht="13.5" customHeight="1" x14ac:dyDescent="0.2">
      <c r="A6457" s="100">
        <v>6457</v>
      </c>
      <c r="B6457" s="100">
        <v>6507</v>
      </c>
      <c r="C6457" s="4" t="s">
        <v>7</v>
      </c>
      <c r="D6457" s="100">
        <v>2131</v>
      </c>
      <c r="E6457" s="100">
        <v>29</v>
      </c>
      <c r="F6457" s="2">
        <v>0</v>
      </c>
      <c r="G6457" s="100">
        <v>0</v>
      </c>
    </row>
    <row r="6458" spans="1:7" ht="13.5" customHeight="1" x14ac:dyDescent="0.2">
      <c r="A6458" s="100">
        <v>6458</v>
      </c>
      <c r="B6458" s="100">
        <v>6508</v>
      </c>
      <c r="C6458" s="4" t="s">
        <v>7</v>
      </c>
      <c r="D6458" s="100">
        <v>2132</v>
      </c>
      <c r="E6458" s="100">
        <v>29</v>
      </c>
      <c r="F6458" s="2">
        <v>0</v>
      </c>
      <c r="G6458" s="100">
        <v>0</v>
      </c>
    </row>
    <row r="6459" spans="1:7" ht="13.5" customHeight="1" x14ac:dyDescent="0.2">
      <c r="A6459" s="100">
        <v>6459</v>
      </c>
      <c r="B6459" s="100">
        <v>6509</v>
      </c>
      <c r="C6459" s="4" t="s">
        <v>7</v>
      </c>
      <c r="D6459" s="100">
        <v>2133</v>
      </c>
      <c r="E6459" s="100">
        <v>29</v>
      </c>
      <c r="F6459" s="2">
        <v>0</v>
      </c>
      <c r="G6459" s="100">
        <v>0</v>
      </c>
    </row>
    <row r="6460" spans="1:7" ht="13.5" customHeight="1" x14ac:dyDescent="0.2">
      <c r="A6460" s="100">
        <v>6460</v>
      </c>
      <c r="B6460" s="100">
        <v>6510</v>
      </c>
      <c r="C6460" s="4"/>
      <c r="D6460" s="100">
        <v>14</v>
      </c>
      <c r="E6460" s="100">
        <v>254</v>
      </c>
      <c r="F6460" s="2">
        <v>0</v>
      </c>
      <c r="G6460" s="100">
        <v>0</v>
      </c>
    </row>
    <row r="6461" spans="1:7" ht="13.5" customHeight="1" x14ac:dyDescent="0.2">
      <c r="A6461" s="100">
        <v>6461</v>
      </c>
      <c r="B6461" s="100">
        <v>6511</v>
      </c>
      <c r="C6461" s="4"/>
      <c r="D6461" s="100">
        <v>15</v>
      </c>
      <c r="E6461" s="100">
        <v>254</v>
      </c>
      <c r="F6461" s="2">
        <v>0</v>
      </c>
      <c r="G6461" s="100">
        <v>0</v>
      </c>
    </row>
    <row r="6462" spans="1:7" ht="13.5" customHeight="1" x14ac:dyDescent="0.2">
      <c r="A6462" s="100">
        <v>6462</v>
      </c>
      <c r="B6462" s="100">
        <v>6512</v>
      </c>
      <c r="C6462" s="4"/>
      <c r="D6462" s="100">
        <v>16</v>
      </c>
      <c r="E6462" s="100">
        <v>254</v>
      </c>
      <c r="F6462" s="2">
        <v>0</v>
      </c>
      <c r="G6462" s="100">
        <v>0</v>
      </c>
    </row>
    <row r="6463" spans="1:7" ht="13.5" customHeight="1" x14ac:dyDescent="0.2">
      <c r="A6463" s="100">
        <v>6463</v>
      </c>
      <c r="B6463" s="100">
        <v>6513</v>
      </c>
      <c r="C6463" s="4"/>
      <c r="D6463" s="100">
        <v>19</v>
      </c>
      <c r="E6463" s="100">
        <v>254</v>
      </c>
      <c r="F6463" s="2">
        <v>0</v>
      </c>
      <c r="G6463" s="100">
        <v>0</v>
      </c>
    </row>
    <row r="6464" spans="1:7" ht="13.5" customHeight="1" x14ac:dyDescent="0.2">
      <c r="A6464" s="100">
        <v>6464</v>
      </c>
      <c r="B6464" s="100">
        <v>6514</v>
      </c>
      <c r="C6464" s="4"/>
      <c r="D6464" s="100">
        <v>20</v>
      </c>
      <c r="E6464" s="100">
        <v>254</v>
      </c>
      <c r="F6464" s="2">
        <v>0</v>
      </c>
      <c r="G6464" s="100">
        <v>0</v>
      </c>
    </row>
    <row r="6465" spans="1:7" ht="13.5" customHeight="1" x14ac:dyDescent="0.2">
      <c r="A6465" s="100">
        <v>6465</v>
      </c>
      <c r="B6465" s="100">
        <v>6515</v>
      </c>
      <c r="C6465" s="4"/>
      <c r="D6465" s="100">
        <v>21</v>
      </c>
      <c r="E6465" s="100">
        <v>254</v>
      </c>
      <c r="F6465" s="2">
        <v>0</v>
      </c>
      <c r="G6465" s="100">
        <v>0</v>
      </c>
    </row>
    <row r="6466" spans="1:7" ht="13.5" customHeight="1" x14ac:dyDescent="0.2">
      <c r="A6466" s="100">
        <v>6466</v>
      </c>
      <c r="B6466" s="100">
        <v>6516</v>
      </c>
      <c r="C6466" s="4"/>
      <c r="D6466" s="100">
        <v>22</v>
      </c>
      <c r="E6466" s="100">
        <v>254</v>
      </c>
      <c r="F6466" s="2">
        <v>0</v>
      </c>
      <c r="G6466" s="100">
        <v>0</v>
      </c>
    </row>
    <row r="6467" spans="1:7" ht="13.5" customHeight="1" x14ac:dyDescent="0.2">
      <c r="A6467" s="100">
        <v>6467</v>
      </c>
      <c r="B6467" s="100">
        <v>6517</v>
      </c>
      <c r="C6467" s="4" t="s">
        <v>7</v>
      </c>
      <c r="D6467" s="100">
        <v>2053</v>
      </c>
      <c r="E6467" s="100">
        <v>29</v>
      </c>
      <c r="F6467" s="2">
        <v>0</v>
      </c>
      <c r="G6467" s="100">
        <v>0</v>
      </c>
    </row>
    <row r="6468" spans="1:7" ht="13.5" customHeight="1" x14ac:dyDescent="0.2">
      <c r="A6468" s="100">
        <v>6468</v>
      </c>
      <c r="B6468" s="100">
        <v>6518</v>
      </c>
      <c r="C6468" s="4" t="s">
        <v>7</v>
      </c>
      <c r="D6468" s="100">
        <v>2054</v>
      </c>
      <c r="E6468" s="100">
        <v>29</v>
      </c>
      <c r="F6468" s="2">
        <v>0</v>
      </c>
      <c r="G6468" s="100">
        <v>0</v>
      </c>
    </row>
    <row r="6469" spans="1:7" ht="13.5" customHeight="1" x14ac:dyDescent="0.2">
      <c r="A6469" s="100">
        <v>6469</v>
      </c>
      <c r="B6469" s="100">
        <v>6519</v>
      </c>
      <c r="C6469" s="4" t="s">
        <v>7</v>
      </c>
      <c r="D6469" s="100">
        <v>2055</v>
      </c>
      <c r="E6469" s="100">
        <v>29</v>
      </c>
      <c r="F6469" s="2">
        <v>0</v>
      </c>
      <c r="G6469" s="100">
        <v>0</v>
      </c>
    </row>
    <row r="6470" spans="1:7" ht="13.5" customHeight="1" x14ac:dyDescent="0.2">
      <c r="A6470" s="100">
        <v>6470</v>
      </c>
      <c r="B6470" s="100">
        <v>6520</v>
      </c>
      <c r="C6470" s="4" t="s">
        <v>7</v>
      </c>
      <c r="D6470" s="100">
        <v>2056</v>
      </c>
      <c r="E6470" s="100">
        <v>29</v>
      </c>
      <c r="F6470" s="2">
        <v>0</v>
      </c>
      <c r="G6470" s="100">
        <v>0</v>
      </c>
    </row>
    <row r="6471" spans="1:7" ht="13.5" customHeight="1" x14ac:dyDescent="0.2">
      <c r="A6471" s="100">
        <v>6471</v>
      </c>
      <c r="B6471" s="100">
        <v>6521</v>
      </c>
      <c r="C6471" s="4" t="s">
        <v>7</v>
      </c>
      <c r="D6471" s="100">
        <v>2057</v>
      </c>
      <c r="E6471" s="100">
        <v>29</v>
      </c>
      <c r="F6471" s="2">
        <v>0</v>
      </c>
      <c r="G6471" s="100">
        <v>0</v>
      </c>
    </row>
    <row r="6472" spans="1:7" ht="13.5" customHeight="1" x14ac:dyDescent="0.2">
      <c r="A6472" s="100">
        <v>6472</v>
      </c>
      <c r="B6472" s="100">
        <v>6522</v>
      </c>
      <c r="C6472" s="4" t="s">
        <v>7</v>
      </c>
      <c r="D6472" s="100">
        <v>2059</v>
      </c>
      <c r="E6472" s="100">
        <v>29</v>
      </c>
      <c r="F6472" s="2">
        <v>0</v>
      </c>
      <c r="G6472" s="100">
        <v>0</v>
      </c>
    </row>
    <row r="6473" spans="1:7" ht="13.5" customHeight="1" x14ac:dyDescent="0.2">
      <c r="A6473" s="100">
        <v>6473</v>
      </c>
      <c r="B6473" s="100">
        <v>6523</v>
      </c>
      <c r="C6473" s="4" t="s">
        <v>7</v>
      </c>
      <c r="D6473" s="100">
        <v>2060</v>
      </c>
      <c r="E6473" s="100">
        <v>29</v>
      </c>
      <c r="F6473" s="2">
        <v>0</v>
      </c>
      <c r="G6473" s="100">
        <v>0</v>
      </c>
    </row>
    <row r="6474" spans="1:7" ht="13.5" customHeight="1" x14ac:dyDescent="0.2">
      <c r="A6474" s="100">
        <v>6474</v>
      </c>
      <c r="B6474" s="100">
        <v>6524</v>
      </c>
      <c r="C6474" s="4" t="s">
        <v>7</v>
      </c>
      <c r="D6474" s="100">
        <v>2061</v>
      </c>
      <c r="E6474" s="100">
        <v>29</v>
      </c>
      <c r="F6474" s="2">
        <v>0</v>
      </c>
      <c r="G6474" s="100">
        <v>0</v>
      </c>
    </row>
    <row r="6475" spans="1:7" ht="13.5" customHeight="1" x14ac:dyDescent="0.2">
      <c r="A6475" s="100">
        <v>6475</v>
      </c>
      <c r="B6475" s="100">
        <v>6525</v>
      </c>
      <c r="C6475" s="4" t="s">
        <v>7</v>
      </c>
      <c r="D6475" s="100">
        <v>2062</v>
      </c>
      <c r="E6475" s="100">
        <v>29</v>
      </c>
      <c r="F6475" s="2">
        <v>0</v>
      </c>
      <c r="G6475" s="100">
        <v>0</v>
      </c>
    </row>
    <row r="6476" spans="1:7" ht="13.5" customHeight="1" x14ac:dyDescent="0.2">
      <c r="A6476" s="100">
        <v>6476</v>
      </c>
      <c r="B6476" s="100">
        <v>6526</v>
      </c>
      <c r="C6476" s="4" t="s">
        <v>7</v>
      </c>
      <c r="D6476" s="100">
        <v>2063</v>
      </c>
      <c r="E6476" s="100">
        <v>29</v>
      </c>
      <c r="F6476" s="2">
        <v>0</v>
      </c>
      <c r="G6476" s="100">
        <v>0</v>
      </c>
    </row>
    <row r="6477" spans="1:7" ht="13.5" customHeight="1" x14ac:dyDescent="0.2">
      <c r="A6477" s="100">
        <v>6477</v>
      </c>
      <c r="B6477" s="100">
        <v>6527</v>
      </c>
      <c r="C6477" s="4" t="s">
        <v>7</v>
      </c>
      <c r="D6477" s="100">
        <v>2064</v>
      </c>
      <c r="E6477" s="100">
        <v>29</v>
      </c>
      <c r="F6477" s="2">
        <v>0</v>
      </c>
      <c r="G6477" s="100">
        <v>0</v>
      </c>
    </row>
    <row r="6478" spans="1:7" ht="13.5" customHeight="1" x14ac:dyDescent="0.2">
      <c r="A6478" s="100">
        <v>6478</v>
      </c>
      <c r="B6478" s="100">
        <v>6528</v>
      </c>
      <c r="C6478" s="4" t="s">
        <v>7</v>
      </c>
      <c r="D6478" s="100">
        <v>2065</v>
      </c>
      <c r="E6478" s="100">
        <v>29</v>
      </c>
      <c r="F6478" s="2">
        <v>0</v>
      </c>
      <c r="G6478" s="100">
        <v>0</v>
      </c>
    </row>
    <row r="6479" spans="1:7" ht="13.5" customHeight="1" x14ac:dyDescent="0.2">
      <c r="A6479" s="100">
        <v>6479</v>
      </c>
      <c r="B6479" s="100">
        <v>6529</v>
      </c>
      <c r="C6479" s="4" t="s">
        <v>7</v>
      </c>
      <c r="D6479" s="100">
        <v>2066</v>
      </c>
      <c r="E6479" s="100">
        <v>29</v>
      </c>
      <c r="F6479" s="2">
        <v>0</v>
      </c>
      <c r="G6479" s="100">
        <v>0</v>
      </c>
    </row>
    <row r="6480" spans="1:7" ht="13.5" customHeight="1" x14ac:dyDescent="0.2">
      <c r="A6480" s="100">
        <v>6480</v>
      </c>
      <c r="B6480" s="100">
        <v>6530</v>
      </c>
      <c r="C6480" s="4" t="s">
        <v>7</v>
      </c>
      <c r="D6480" s="100">
        <v>2067</v>
      </c>
      <c r="E6480" s="100">
        <v>29</v>
      </c>
      <c r="F6480" s="2">
        <v>0</v>
      </c>
      <c r="G6480" s="100">
        <v>0</v>
      </c>
    </row>
    <row r="6481" spans="1:7" ht="13.5" customHeight="1" x14ac:dyDescent="0.2">
      <c r="A6481" s="100">
        <v>6481</v>
      </c>
      <c r="B6481" s="100">
        <v>6531</v>
      </c>
      <c r="C6481" s="4" t="s">
        <v>7</v>
      </c>
      <c r="D6481" s="100">
        <v>2068</v>
      </c>
      <c r="E6481" s="100">
        <v>29</v>
      </c>
      <c r="F6481" s="2">
        <v>0</v>
      </c>
      <c r="G6481" s="100">
        <v>0</v>
      </c>
    </row>
    <row r="6482" spans="1:7" ht="13.5" customHeight="1" x14ac:dyDescent="0.2">
      <c r="A6482" s="100">
        <v>6482</v>
      </c>
      <c r="B6482" s="100">
        <v>6532</v>
      </c>
      <c r="C6482" s="4" t="s">
        <v>7</v>
      </c>
      <c r="D6482" s="100">
        <v>2069</v>
      </c>
      <c r="E6482" s="100">
        <v>29</v>
      </c>
      <c r="F6482" s="2">
        <v>0</v>
      </c>
      <c r="G6482" s="100">
        <v>0</v>
      </c>
    </row>
    <row r="6483" spans="1:7" ht="13.5" customHeight="1" x14ac:dyDescent="0.2">
      <c r="A6483" s="100">
        <v>6483</v>
      </c>
      <c r="B6483" s="100">
        <v>6533</v>
      </c>
      <c r="C6483" s="4" t="s">
        <v>7</v>
      </c>
      <c r="D6483" s="100">
        <v>2070</v>
      </c>
      <c r="E6483" s="100">
        <v>29</v>
      </c>
      <c r="F6483" s="2">
        <v>0</v>
      </c>
      <c r="G6483" s="100">
        <v>0</v>
      </c>
    </row>
    <row r="6484" spans="1:7" ht="13.5" customHeight="1" x14ac:dyDescent="0.2">
      <c r="A6484" s="100">
        <v>6484</v>
      </c>
      <c r="B6484" s="100">
        <v>6534</v>
      </c>
      <c r="C6484" s="4" t="s">
        <v>7</v>
      </c>
      <c r="D6484" s="100">
        <v>2071</v>
      </c>
      <c r="E6484" s="100">
        <v>29</v>
      </c>
      <c r="F6484" s="2">
        <v>0</v>
      </c>
      <c r="G6484" s="100">
        <v>0</v>
      </c>
    </row>
    <row r="6485" spans="1:7" ht="13.5" customHeight="1" x14ac:dyDescent="0.2">
      <c r="A6485" s="100">
        <v>6485</v>
      </c>
      <c r="B6485" s="100">
        <v>6535</v>
      </c>
      <c r="C6485" s="4" t="s">
        <v>7</v>
      </c>
      <c r="D6485" s="100">
        <v>2072</v>
      </c>
      <c r="E6485" s="100">
        <v>29</v>
      </c>
      <c r="F6485" s="2">
        <v>0</v>
      </c>
      <c r="G6485" s="100">
        <v>0</v>
      </c>
    </row>
    <row r="6486" spans="1:7" ht="13.5" customHeight="1" x14ac:dyDescent="0.2">
      <c r="A6486" s="100">
        <v>6486</v>
      </c>
      <c r="B6486" s="100">
        <v>6536</v>
      </c>
      <c r="C6486" s="4" t="s">
        <v>7</v>
      </c>
      <c r="D6486" s="100">
        <v>2073</v>
      </c>
      <c r="E6486" s="100">
        <v>29</v>
      </c>
      <c r="F6486" s="2">
        <v>0</v>
      </c>
      <c r="G6486" s="100">
        <v>0</v>
      </c>
    </row>
    <row r="6487" spans="1:7" ht="13.5" customHeight="1" x14ac:dyDescent="0.2">
      <c r="A6487" s="100">
        <v>6487</v>
      </c>
      <c r="B6487" s="100">
        <v>6537</v>
      </c>
      <c r="C6487" s="4" t="s">
        <v>7</v>
      </c>
      <c r="D6487" s="100">
        <v>2074</v>
      </c>
      <c r="E6487" s="100">
        <v>29</v>
      </c>
      <c r="F6487" s="2">
        <v>0</v>
      </c>
      <c r="G6487" s="100">
        <v>0</v>
      </c>
    </row>
    <row r="6488" spans="1:7" ht="13.5" customHeight="1" x14ac:dyDescent="0.2">
      <c r="A6488" s="100">
        <v>6488</v>
      </c>
      <c r="B6488" s="100">
        <v>6538</v>
      </c>
      <c r="C6488" s="4" t="s">
        <v>7</v>
      </c>
      <c r="D6488" s="100">
        <v>2075</v>
      </c>
      <c r="E6488" s="100">
        <v>29</v>
      </c>
      <c r="F6488" s="2">
        <v>0</v>
      </c>
      <c r="G6488" s="100">
        <v>0</v>
      </c>
    </row>
    <row r="6489" spans="1:7" ht="13.5" customHeight="1" x14ac:dyDescent="0.2">
      <c r="A6489" s="100">
        <v>6489</v>
      </c>
      <c r="B6489" s="100">
        <v>6539</v>
      </c>
      <c r="C6489" s="4" t="s">
        <v>7</v>
      </c>
      <c r="D6489" s="100">
        <v>2076</v>
      </c>
      <c r="E6489" s="100">
        <v>29</v>
      </c>
      <c r="F6489" s="2">
        <v>0</v>
      </c>
      <c r="G6489" s="100">
        <v>0</v>
      </c>
    </row>
    <row r="6490" spans="1:7" ht="13.5" customHeight="1" x14ac:dyDescent="0.2">
      <c r="A6490" s="100">
        <v>6490</v>
      </c>
      <c r="B6490" s="100">
        <v>6540</v>
      </c>
      <c r="C6490" s="4" t="s">
        <v>7</v>
      </c>
      <c r="D6490" s="100">
        <v>2077</v>
      </c>
      <c r="E6490" s="100">
        <v>29</v>
      </c>
      <c r="F6490" s="2">
        <v>0</v>
      </c>
      <c r="G6490" s="100">
        <v>0</v>
      </c>
    </row>
    <row r="6491" spans="1:7" ht="13.5" customHeight="1" x14ac:dyDescent="0.2">
      <c r="A6491" s="100">
        <v>6491</v>
      </c>
      <c r="B6491" s="100">
        <v>6541</v>
      </c>
      <c r="C6491" s="4" t="s">
        <v>7</v>
      </c>
      <c r="D6491" s="100">
        <v>2078</v>
      </c>
      <c r="E6491" s="100">
        <v>29</v>
      </c>
      <c r="F6491" s="2">
        <v>0</v>
      </c>
      <c r="G6491" s="100">
        <v>0</v>
      </c>
    </row>
    <row r="6492" spans="1:7" ht="13.5" customHeight="1" x14ac:dyDescent="0.2">
      <c r="A6492" s="100">
        <v>6492</v>
      </c>
      <c r="B6492" s="100">
        <v>6542</v>
      </c>
      <c r="C6492" s="4" t="s">
        <v>7</v>
      </c>
      <c r="D6492" s="100">
        <v>2079</v>
      </c>
      <c r="E6492" s="100">
        <v>29</v>
      </c>
      <c r="F6492" s="2">
        <v>0</v>
      </c>
      <c r="G6492" s="100">
        <v>0</v>
      </c>
    </row>
    <row r="6493" spans="1:7" ht="13.5" customHeight="1" x14ac:dyDescent="0.2">
      <c r="A6493" s="100">
        <v>6493</v>
      </c>
      <c r="B6493" s="100">
        <v>6543</v>
      </c>
      <c r="C6493" s="4" t="s">
        <v>7</v>
      </c>
      <c r="D6493" s="100">
        <v>2080</v>
      </c>
      <c r="E6493" s="100">
        <v>29</v>
      </c>
      <c r="F6493" s="2">
        <v>0</v>
      </c>
      <c r="G6493" s="100">
        <v>0</v>
      </c>
    </row>
    <row r="6494" spans="1:7" ht="13.5" customHeight="1" x14ac:dyDescent="0.2">
      <c r="A6494" s="100">
        <v>6494</v>
      </c>
      <c r="B6494" s="100">
        <v>6544</v>
      </c>
      <c r="C6494" s="4" t="s">
        <v>7</v>
      </c>
      <c r="D6494" s="100">
        <v>2081</v>
      </c>
      <c r="E6494" s="100">
        <v>29</v>
      </c>
      <c r="F6494" s="2">
        <v>0</v>
      </c>
      <c r="G6494" s="100">
        <v>0</v>
      </c>
    </row>
    <row r="6495" spans="1:7" ht="13.5" customHeight="1" x14ac:dyDescent="0.2">
      <c r="A6495" s="100">
        <v>6495</v>
      </c>
      <c r="B6495" s="100">
        <v>6545</v>
      </c>
      <c r="C6495" s="4" t="s">
        <v>7</v>
      </c>
      <c r="D6495" s="100">
        <v>2082</v>
      </c>
      <c r="E6495" s="100">
        <v>29</v>
      </c>
      <c r="F6495" s="2">
        <v>0</v>
      </c>
      <c r="G6495" s="100">
        <v>0</v>
      </c>
    </row>
    <row r="6496" spans="1:7" ht="13.5" customHeight="1" x14ac:dyDescent="0.2">
      <c r="A6496" s="100">
        <v>6496</v>
      </c>
      <c r="B6496" s="100">
        <v>6546</v>
      </c>
      <c r="C6496" s="4" t="s">
        <v>7</v>
      </c>
      <c r="D6496" s="100">
        <v>2083</v>
      </c>
      <c r="E6496" s="100">
        <v>29</v>
      </c>
      <c r="F6496" s="2">
        <v>0</v>
      </c>
      <c r="G6496" s="100">
        <v>0</v>
      </c>
    </row>
    <row r="6497" spans="1:7" ht="13.5" customHeight="1" x14ac:dyDescent="0.2">
      <c r="A6497" s="100">
        <v>6497</v>
      </c>
      <c r="B6497" s="100">
        <v>6547</v>
      </c>
      <c r="C6497" s="4" t="s">
        <v>7</v>
      </c>
      <c r="D6497" s="100">
        <v>2084</v>
      </c>
      <c r="E6497" s="100">
        <v>29</v>
      </c>
      <c r="F6497" s="2">
        <v>0</v>
      </c>
      <c r="G6497" s="100">
        <v>0</v>
      </c>
    </row>
    <row r="6498" spans="1:7" ht="13.5" customHeight="1" x14ac:dyDescent="0.2">
      <c r="A6498" s="100">
        <v>6498</v>
      </c>
      <c r="B6498" s="100">
        <v>6548</v>
      </c>
      <c r="C6498" s="4" t="s">
        <v>7</v>
      </c>
      <c r="D6498" s="100">
        <v>2085</v>
      </c>
      <c r="E6498" s="100">
        <v>29</v>
      </c>
      <c r="F6498" s="2">
        <v>0</v>
      </c>
      <c r="G6498" s="100">
        <v>0</v>
      </c>
    </row>
    <row r="6499" spans="1:7" ht="13.5" customHeight="1" x14ac:dyDescent="0.2">
      <c r="A6499" s="100">
        <v>6499</v>
      </c>
      <c r="B6499" s="100">
        <v>6549</v>
      </c>
      <c r="C6499" s="4" t="s">
        <v>7</v>
      </c>
      <c r="D6499" s="100">
        <v>2086</v>
      </c>
      <c r="E6499" s="100">
        <v>29</v>
      </c>
      <c r="F6499" s="2">
        <v>0</v>
      </c>
      <c r="G6499" s="100">
        <v>0</v>
      </c>
    </row>
    <row r="6500" spans="1:7" ht="13.5" customHeight="1" x14ac:dyDescent="0.2">
      <c r="A6500" s="100">
        <v>6500</v>
      </c>
      <c r="B6500" s="100">
        <v>6550</v>
      </c>
      <c r="C6500" s="4" t="s">
        <v>7</v>
      </c>
      <c r="D6500" s="100">
        <v>2087</v>
      </c>
      <c r="E6500" s="100">
        <v>29</v>
      </c>
      <c r="F6500" s="2">
        <v>0</v>
      </c>
      <c r="G6500" s="100">
        <v>0</v>
      </c>
    </row>
    <row r="6501" spans="1:7" ht="13.5" customHeight="1" x14ac:dyDescent="0.2">
      <c r="A6501" s="100">
        <v>6501</v>
      </c>
      <c r="B6501" s="100">
        <v>6551</v>
      </c>
      <c r="C6501" s="4" t="s">
        <v>7</v>
      </c>
      <c r="D6501" s="100">
        <v>2088</v>
      </c>
      <c r="E6501" s="100">
        <v>29</v>
      </c>
      <c r="F6501" s="2">
        <v>0</v>
      </c>
      <c r="G6501" s="100">
        <v>0</v>
      </c>
    </row>
    <row r="6502" spans="1:7" ht="13.5" customHeight="1" x14ac:dyDescent="0.2">
      <c r="A6502" s="100">
        <v>6502</v>
      </c>
      <c r="B6502" s="100">
        <v>6552</v>
      </c>
      <c r="C6502" s="4" t="s">
        <v>7</v>
      </c>
      <c r="D6502" s="100">
        <v>2089</v>
      </c>
      <c r="E6502" s="100">
        <v>29</v>
      </c>
      <c r="F6502" s="2">
        <v>0</v>
      </c>
      <c r="G6502" s="100">
        <v>0</v>
      </c>
    </row>
    <row r="6503" spans="1:7" ht="13.5" customHeight="1" x14ac:dyDescent="0.2">
      <c r="A6503" s="100">
        <v>6503</v>
      </c>
      <c r="B6503" s="100">
        <v>6553</v>
      </c>
      <c r="C6503" s="4" t="s">
        <v>7</v>
      </c>
      <c r="D6503" s="100">
        <v>2090</v>
      </c>
      <c r="E6503" s="100">
        <v>29</v>
      </c>
      <c r="F6503" s="2">
        <v>0</v>
      </c>
      <c r="G6503" s="100">
        <v>0</v>
      </c>
    </row>
    <row r="6504" spans="1:7" ht="13.5" customHeight="1" x14ac:dyDescent="0.2">
      <c r="A6504" s="100">
        <v>6504</v>
      </c>
      <c r="B6504" s="100">
        <v>6554</v>
      </c>
      <c r="C6504" s="4" t="s">
        <v>7</v>
      </c>
      <c r="D6504" s="100">
        <v>2091</v>
      </c>
      <c r="E6504" s="100">
        <v>29</v>
      </c>
      <c r="F6504" s="2">
        <v>0</v>
      </c>
      <c r="G6504" s="100">
        <v>0</v>
      </c>
    </row>
    <row r="6505" spans="1:7" ht="13.5" customHeight="1" x14ac:dyDescent="0.2">
      <c r="A6505" s="100">
        <v>6505</v>
      </c>
      <c r="B6505" s="100">
        <v>6555</v>
      </c>
      <c r="C6505" s="4" t="s">
        <v>7</v>
      </c>
      <c r="D6505" s="100">
        <v>2092</v>
      </c>
      <c r="E6505" s="100">
        <v>29</v>
      </c>
      <c r="F6505" s="2">
        <v>0</v>
      </c>
      <c r="G6505" s="100">
        <v>0</v>
      </c>
    </row>
    <row r="6506" spans="1:7" ht="13.5" customHeight="1" x14ac:dyDescent="0.2">
      <c r="A6506" s="100">
        <v>6506</v>
      </c>
      <c r="B6506" s="100">
        <v>6556</v>
      </c>
      <c r="C6506" s="4" t="s">
        <v>7</v>
      </c>
      <c r="D6506" s="100">
        <v>2093</v>
      </c>
      <c r="E6506" s="100">
        <v>29</v>
      </c>
      <c r="F6506" s="2">
        <v>0</v>
      </c>
      <c r="G6506" s="100">
        <v>0</v>
      </c>
    </row>
    <row r="6507" spans="1:7" ht="13.5" customHeight="1" x14ac:dyDescent="0.2">
      <c r="A6507" s="100">
        <v>6507</v>
      </c>
      <c r="B6507" s="100">
        <v>6557</v>
      </c>
      <c r="C6507" s="4" t="s">
        <v>7</v>
      </c>
      <c r="D6507" s="100">
        <v>2094</v>
      </c>
      <c r="E6507" s="100">
        <v>29</v>
      </c>
      <c r="F6507" s="2">
        <v>0</v>
      </c>
      <c r="G6507" s="100">
        <v>0</v>
      </c>
    </row>
    <row r="6508" spans="1:7" ht="13.5" customHeight="1" x14ac:dyDescent="0.2">
      <c r="A6508" s="100">
        <v>6508</v>
      </c>
      <c r="B6508" s="100">
        <v>6558</v>
      </c>
      <c r="C6508" s="4" t="s">
        <v>7</v>
      </c>
      <c r="D6508" s="100">
        <v>2095</v>
      </c>
      <c r="E6508" s="100">
        <v>29</v>
      </c>
      <c r="F6508" s="2">
        <v>0</v>
      </c>
      <c r="G6508" s="100">
        <v>0</v>
      </c>
    </row>
    <row r="6509" spans="1:7" ht="13.5" customHeight="1" x14ac:dyDescent="0.2">
      <c r="A6509" s="100">
        <v>6509</v>
      </c>
      <c r="B6509" s="100">
        <v>6559</v>
      </c>
      <c r="C6509" s="4" t="s">
        <v>7</v>
      </c>
      <c r="D6509" s="100">
        <v>2096</v>
      </c>
      <c r="E6509" s="100">
        <v>29</v>
      </c>
      <c r="F6509" s="2">
        <v>0</v>
      </c>
      <c r="G6509" s="100">
        <v>0</v>
      </c>
    </row>
    <row r="6510" spans="1:7" ht="13.5" customHeight="1" x14ac:dyDescent="0.2">
      <c r="A6510" s="100">
        <v>6510</v>
      </c>
      <c r="B6510" s="100">
        <v>6560</v>
      </c>
      <c r="C6510" s="4" t="s">
        <v>7</v>
      </c>
      <c r="D6510" s="100">
        <v>2097</v>
      </c>
      <c r="E6510" s="100">
        <v>29</v>
      </c>
      <c r="F6510" s="2">
        <v>0</v>
      </c>
      <c r="G6510" s="100">
        <v>0</v>
      </c>
    </row>
    <row r="6511" spans="1:7" ht="13.5" customHeight="1" x14ac:dyDescent="0.2">
      <c r="A6511" s="100">
        <v>6511</v>
      </c>
      <c r="B6511" s="100">
        <v>6561</v>
      </c>
      <c r="C6511" s="4" t="s">
        <v>7</v>
      </c>
      <c r="D6511" s="100">
        <v>2098</v>
      </c>
      <c r="E6511" s="100">
        <v>29</v>
      </c>
      <c r="F6511" s="2">
        <v>0</v>
      </c>
      <c r="G6511" s="100">
        <v>0</v>
      </c>
    </row>
    <row r="6512" spans="1:7" ht="13.5" customHeight="1" x14ac:dyDescent="0.2">
      <c r="A6512" s="100">
        <v>6512</v>
      </c>
      <c r="B6512" s="100">
        <v>6562</v>
      </c>
      <c r="C6512" s="4" t="s">
        <v>7</v>
      </c>
      <c r="D6512" s="100">
        <v>2099</v>
      </c>
      <c r="E6512" s="100">
        <v>29</v>
      </c>
      <c r="F6512" s="2">
        <v>0</v>
      </c>
      <c r="G6512" s="100">
        <v>0</v>
      </c>
    </row>
    <row r="6513" spans="1:7" ht="13.5" customHeight="1" x14ac:dyDescent="0.2">
      <c r="A6513" s="100">
        <v>6513</v>
      </c>
      <c r="B6513" s="100">
        <v>6563</v>
      </c>
      <c r="C6513" s="4" t="s">
        <v>7</v>
      </c>
      <c r="D6513" s="100">
        <v>2100</v>
      </c>
      <c r="E6513" s="100">
        <v>29</v>
      </c>
      <c r="F6513" s="2">
        <v>0</v>
      </c>
      <c r="G6513" s="100">
        <v>0</v>
      </c>
    </row>
    <row r="6514" spans="1:7" ht="13.5" customHeight="1" x14ac:dyDescent="0.2">
      <c r="A6514" s="100">
        <v>6514</v>
      </c>
      <c r="B6514" s="100">
        <v>6564</v>
      </c>
      <c r="C6514" s="4" t="s">
        <v>7</v>
      </c>
      <c r="D6514" s="100">
        <v>2101</v>
      </c>
      <c r="E6514" s="100">
        <v>29</v>
      </c>
      <c r="F6514" s="2">
        <v>0</v>
      </c>
      <c r="G6514" s="100">
        <v>0</v>
      </c>
    </row>
    <row r="6515" spans="1:7" ht="13.5" customHeight="1" x14ac:dyDescent="0.2">
      <c r="A6515" s="100">
        <v>6515</v>
      </c>
      <c r="B6515" s="100">
        <v>6565</v>
      </c>
      <c r="C6515" s="4" t="s">
        <v>7</v>
      </c>
      <c r="D6515" s="100">
        <v>2102</v>
      </c>
      <c r="E6515" s="100">
        <v>29</v>
      </c>
      <c r="F6515" s="2">
        <v>0</v>
      </c>
      <c r="G6515" s="100">
        <v>0</v>
      </c>
    </row>
    <row r="6516" spans="1:7" ht="13.5" customHeight="1" x14ac:dyDescent="0.2">
      <c r="A6516" s="100">
        <v>6516</v>
      </c>
      <c r="B6516" s="100">
        <v>6566</v>
      </c>
      <c r="C6516" s="4" t="s">
        <v>7</v>
      </c>
      <c r="D6516" s="100">
        <v>156</v>
      </c>
      <c r="E6516" s="100">
        <v>41</v>
      </c>
      <c r="F6516" s="2">
        <v>0</v>
      </c>
      <c r="G6516" s="100">
        <v>0</v>
      </c>
    </row>
    <row r="6517" spans="1:7" ht="13.5" customHeight="1" x14ac:dyDescent="0.2">
      <c r="A6517" s="100">
        <v>6517</v>
      </c>
      <c r="B6517" s="100">
        <v>6567</v>
      </c>
      <c r="C6517" s="4" t="s">
        <v>7</v>
      </c>
      <c r="D6517" s="100">
        <v>157</v>
      </c>
      <c r="E6517" s="100">
        <v>41</v>
      </c>
      <c r="F6517" s="2">
        <v>0</v>
      </c>
      <c r="G6517" s="100">
        <v>0</v>
      </c>
    </row>
    <row r="6518" spans="1:7" ht="13.5" customHeight="1" x14ac:dyDescent="0.2">
      <c r="A6518" s="100">
        <v>6518</v>
      </c>
      <c r="B6518" s="100">
        <v>6568</v>
      </c>
      <c r="C6518" s="4" t="s">
        <v>7</v>
      </c>
      <c r="D6518" s="100">
        <v>158</v>
      </c>
      <c r="E6518" s="100">
        <v>41</v>
      </c>
      <c r="F6518" s="2">
        <v>0</v>
      </c>
      <c r="G6518" s="100">
        <v>0</v>
      </c>
    </row>
    <row r="6519" spans="1:7" ht="13.5" customHeight="1" x14ac:dyDescent="0.2">
      <c r="A6519" s="100">
        <v>6519</v>
      </c>
      <c r="B6519" s="100">
        <v>6569</v>
      </c>
      <c r="C6519" s="4" t="s">
        <v>7</v>
      </c>
      <c r="D6519" s="100">
        <v>159</v>
      </c>
      <c r="E6519" s="100">
        <v>41</v>
      </c>
      <c r="F6519" s="2">
        <v>0</v>
      </c>
      <c r="G6519" s="100">
        <v>0</v>
      </c>
    </row>
    <row r="6520" spans="1:7" ht="13.5" customHeight="1" x14ac:dyDescent="0.2">
      <c r="A6520" s="100">
        <v>6520</v>
      </c>
      <c r="B6520" s="100">
        <v>6570</v>
      </c>
      <c r="C6520" s="4" t="s">
        <v>7</v>
      </c>
      <c r="D6520" s="100">
        <v>160</v>
      </c>
      <c r="E6520" s="100">
        <v>41</v>
      </c>
      <c r="F6520" s="2">
        <v>0</v>
      </c>
      <c r="G6520" s="100">
        <v>0</v>
      </c>
    </row>
    <row r="6521" spans="1:7" ht="13.5" customHeight="1" x14ac:dyDescent="0.2">
      <c r="A6521" s="100">
        <v>6521</v>
      </c>
      <c r="B6521" s="100">
        <v>6571</v>
      </c>
      <c r="C6521" s="4" t="s">
        <v>7</v>
      </c>
      <c r="D6521" s="100">
        <v>161</v>
      </c>
      <c r="E6521" s="100">
        <v>41</v>
      </c>
      <c r="F6521" s="2">
        <v>0</v>
      </c>
      <c r="G6521" s="100">
        <v>0</v>
      </c>
    </row>
    <row r="6522" spans="1:7" ht="13.5" customHeight="1" x14ac:dyDescent="0.2">
      <c r="A6522" s="100">
        <v>6522</v>
      </c>
      <c r="B6522" s="100">
        <v>6572</v>
      </c>
      <c r="C6522" s="4" t="s">
        <v>7</v>
      </c>
      <c r="D6522" s="100">
        <v>162</v>
      </c>
      <c r="E6522" s="100">
        <v>41</v>
      </c>
      <c r="F6522" s="2">
        <v>0</v>
      </c>
      <c r="G6522" s="100">
        <v>0</v>
      </c>
    </row>
    <row r="6523" spans="1:7" ht="13.5" customHeight="1" x14ac:dyDescent="0.2">
      <c r="A6523" s="100">
        <v>6523</v>
      </c>
      <c r="B6523" s="100">
        <v>6573</v>
      </c>
      <c r="C6523" s="4" t="s">
        <v>7</v>
      </c>
      <c r="D6523" s="100">
        <v>163</v>
      </c>
      <c r="E6523" s="100">
        <v>41</v>
      </c>
      <c r="F6523" s="2">
        <v>0</v>
      </c>
      <c r="G6523" s="100">
        <v>0</v>
      </c>
    </row>
    <row r="6524" spans="1:7" ht="13.5" customHeight="1" x14ac:dyDescent="0.2">
      <c r="A6524" s="100">
        <v>6524</v>
      </c>
      <c r="B6524" s="100">
        <v>6574</v>
      </c>
      <c r="C6524" s="4" t="s">
        <v>7</v>
      </c>
      <c r="D6524" s="100">
        <v>164</v>
      </c>
      <c r="E6524" s="100">
        <v>41</v>
      </c>
      <c r="F6524" s="2">
        <v>0</v>
      </c>
      <c r="G6524" s="100">
        <v>0</v>
      </c>
    </row>
    <row r="6525" spans="1:7" ht="13.5" customHeight="1" x14ac:dyDescent="0.2">
      <c r="A6525" s="100">
        <v>6525</v>
      </c>
      <c r="B6525" s="100">
        <v>6575</v>
      </c>
      <c r="C6525" s="4" t="s">
        <v>7</v>
      </c>
      <c r="D6525" s="100">
        <v>165</v>
      </c>
      <c r="E6525" s="100">
        <v>41</v>
      </c>
      <c r="F6525" s="2">
        <v>0</v>
      </c>
      <c r="G6525" s="100">
        <v>0</v>
      </c>
    </row>
    <row r="6526" spans="1:7" ht="13.5" customHeight="1" x14ac:dyDescent="0.2">
      <c r="A6526" s="100">
        <v>6526</v>
      </c>
      <c r="B6526" s="100">
        <v>6576</v>
      </c>
      <c r="C6526" s="4" t="s">
        <v>7</v>
      </c>
      <c r="D6526" s="100">
        <v>166</v>
      </c>
      <c r="E6526" s="100">
        <v>41</v>
      </c>
      <c r="F6526" s="2">
        <v>0</v>
      </c>
      <c r="G6526" s="100">
        <v>0</v>
      </c>
    </row>
    <row r="6527" spans="1:7" ht="13.5" customHeight="1" x14ac:dyDescent="0.2">
      <c r="A6527" s="100">
        <v>6527</v>
      </c>
      <c r="B6527" s="100">
        <v>6577</v>
      </c>
      <c r="C6527" s="4" t="s">
        <v>7</v>
      </c>
      <c r="D6527" s="100">
        <v>167</v>
      </c>
      <c r="E6527" s="100">
        <v>41</v>
      </c>
      <c r="F6527" s="2">
        <v>0</v>
      </c>
      <c r="G6527" s="100">
        <v>0</v>
      </c>
    </row>
    <row r="6528" spans="1:7" ht="13.5" customHeight="1" x14ac:dyDescent="0.2">
      <c r="A6528" s="100">
        <v>6528</v>
      </c>
      <c r="B6528" s="100">
        <v>6578</v>
      </c>
      <c r="C6528" s="4" t="s">
        <v>7</v>
      </c>
      <c r="D6528" s="100">
        <v>168</v>
      </c>
      <c r="E6528" s="100">
        <v>41</v>
      </c>
      <c r="F6528" s="2">
        <v>0</v>
      </c>
      <c r="G6528" s="100">
        <v>0</v>
      </c>
    </row>
    <row r="6529" spans="1:7" ht="13.5" customHeight="1" x14ac:dyDescent="0.2">
      <c r="A6529" s="100">
        <v>6529</v>
      </c>
      <c r="B6529" s="100">
        <v>6579</v>
      </c>
      <c r="C6529" s="4" t="s">
        <v>7</v>
      </c>
      <c r="D6529" s="100">
        <v>169</v>
      </c>
      <c r="E6529" s="100">
        <v>41</v>
      </c>
      <c r="F6529" s="2">
        <v>0</v>
      </c>
      <c r="G6529" s="100">
        <v>0</v>
      </c>
    </row>
    <row r="6530" spans="1:7" ht="13.5" customHeight="1" x14ac:dyDescent="0.2">
      <c r="A6530" s="100">
        <v>6530</v>
      </c>
      <c r="B6530" s="100">
        <v>6580</v>
      </c>
      <c r="C6530" s="4" t="s">
        <v>7</v>
      </c>
      <c r="D6530" s="100">
        <v>170</v>
      </c>
      <c r="E6530" s="100">
        <v>41</v>
      </c>
      <c r="F6530" s="2">
        <v>0</v>
      </c>
      <c r="G6530" s="100">
        <v>0</v>
      </c>
    </row>
    <row r="6531" spans="1:7" ht="13.5" customHeight="1" x14ac:dyDescent="0.2">
      <c r="A6531" s="100">
        <v>6531</v>
      </c>
      <c r="B6531" s="100">
        <v>6581</v>
      </c>
      <c r="C6531" s="4" t="s">
        <v>7</v>
      </c>
      <c r="D6531" s="100">
        <v>171</v>
      </c>
      <c r="E6531" s="100">
        <v>41</v>
      </c>
      <c r="F6531" s="2">
        <v>0</v>
      </c>
      <c r="G6531" s="100">
        <v>0</v>
      </c>
    </row>
    <row r="6532" spans="1:7" ht="13.5" customHeight="1" x14ac:dyDescent="0.2">
      <c r="A6532" s="100">
        <v>6532</v>
      </c>
      <c r="B6532" s="100">
        <v>6582</v>
      </c>
      <c r="C6532" s="4" t="s">
        <v>7</v>
      </c>
      <c r="D6532" s="100">
        <v>172</v>
      </c>
      <c r="E6532" s="100">
        <v>41</v>
      </c>
      <c r="F6532" s="2">
        <v>0</v>
      </c>
      <c r="G6532" s="100">
        <v>0</v>
      </c>
    </row>
    <row r="6533" spans="1:7" ht="13.5" customHeight="1" x14ac:dyDescent="0.2">
      <c r="A6533" s="100">
        <v>6533</v>
      </c>
      <c r="B6533" s="100">
        <v>6583</v>
      </c>
      <c r="C6533" s="4" t="s">
        <v>7</v>
      </c>
      <c r="D6533" s="100">
        <v>2746</v>
      </c>
      <c r="E6533" s="100">
        <v>157</v>
      </c>
      <c r="F6533" s="2">
        <v>0</v>
      </c>
      <c r="G6533" s="100">
        <v>0</v>
      </c>
    </row>
    <row r="6534" spans="1:7" ht="13.5" customHeight="1" x14ac:dyDescent="0.2">
      <c r="A6534" s="100">
        <v>6534</v>
      </c>
      <c r="B6534" s="100">
        <v>6584</v>
      </c>
      <c r="C6534" s="4" t="s">
        <v>7</v>
      </c>
      <c r="D6534" s="100">
        <v>2747</v>
      </c>
      <c r="E6534" s="100">
        <v>157</v>
      </c>
      <c r="F6534" s="2">
        <v>0</v>
      </c>
      <c r="G6534" s="100">
        <v>0</v>
      </c>
    </row>
    <row r="6535" spans="1:7" ht="13.5" customHeight="1" x14ac:dyDescent="0.2">
      <c r="A6535" s="100">
        <v>6535</v>
      </c>
      <c r="B6535" s="100">
        <v>6585</v>
      </c>
      <c r="C6535" s="4" t="s">
        <v>7</v>
      </c>
      <c r="D6535" s="100">
        <v>2748</v>
      </c>
      <c r="E6535" s="100">
        <v>157</v>
      </c>
      <c r="F6535" s="2">
        <v>0</v>
      </c>
      <c r="G6535" s="100">
        <v>0</v>
      </c>
    </row>
    <row r="6536" spans="1:7" ht="13.5" customHeight="1" x14ac:dyDescent="0.2">
      <c r="A6536" s="100">
        <v>6536</v>
      </c>
      <c r="B6536" s="100">
        <v>6586</v>
      </c>
      <c r="C6536" s="4" t="s">
        <v>7</v>
      </c>
      <c r="D6536" s="100">
        <v>2749</v>
      </c>
      <c r="E6536" s="100">
        <v>157</v>
      </c>
      <c r="F6536" s="2">
        <v>0</v>
      </c>
      <c r="G6536" s="100">
        <v>0</v>
      </c>
    </row>
    <row r="6537" spans="1:7" ht="13.5" customHeight="1" x14ac:dyDescent="0.2">
      <c r="A6537" s="100">
        <v>6537</v>
      </c>
      <c r="B6537" s="100">
        <v>6587</v>
      </c>
      <c r="C6537" s="4" t="s">
        <v>7</v>
      </c>
      <c r="D6537" s="100">
        <v>2750</v>
      </c>
      <c r="E6537" s="100">
        <v>157</v>
      </c>
      <c r="F6537" s="2">
        <v>0</v>
      </c>
      <c r="G6537" s="100">
        <v>0</v>
      </c>
    </row>
    <row r="6538" spans="1:7" ht="13.5" customHeight="1" x14ac:dyDescent="0.2">
      <c r="A6538" s="100">
        <v>6538</v>
      </c>
      <c r="B6538" s="100">
        <v>6588</v>
      </c>
      <c r="C6538" s="4" t="s">
        <v>7</v>
      </c>
      <c r="D6538" s="100">
        <v>2751</v>
      </c>
      <c r="E6538" s="100">
        <v>157</v>
      </c>
      <c r="F6538" s="2">
        <v>0</v>
      </c>
      <c r="G6538" s="100">
        <v>0</v>
      </c>
    </row>
    <row r="6539" spans="1:7" ht="13.5" customHeight="1" x14ac:dyDescent="0.2">
      <c r="A6539" s="100">
        <v>6539</v>
      </c>
      <c r="B6539" s="100">
        <v>6589</v>
      </c>
      <c r="C6539" s="4" t="s">
        <v>7</v>
      </c>
      <c r="D6539" s="100">
        <v>2753</v>
      </c>
      <c r="E6539" s="100">
        <v>157</v>
      </c>
      <c r="F6539" s="2">
        <v>0</v>
      </c>
      <c r="G6539" s="100">
        <v>0</v>
      </c>
    </row>
    <row r="6540" spans="1:7" ht="13.5" customHeight="1" x14ac:dyDescent="0.2">
      <c r="A6540" s="100">
        <v>6540</v>
      </c>
      <c r="B6540" s="100">
        <v>6590</v>
      </c>
      <c r="C6540" s="4" t="s">
        <v>7</v>
      </c>
      <c r="D6540" s="100">
        <v>2759</v>
      </c>
      <c r="E6540" s="100">
        <v>157</v>
      </c>
      <c r="F6540" s="2">
        <v>0</v>
      </c>
      <c r="G6540" s="100">
        <v>0</v>
      </c>
    </row>
    <row r="6541" spans="1:7" ht="13.5" customHeight="1" x14ac:dyDescent="0.2">
      <c r="A6541" s="100">
        <v>6541</v>
      </c>
      <c r="B6541" s="100">
        <v>6591</v>
      </c>
      <c r="C6541" s="4" t="s">
        <v>7</v>
      </c>
      <c r="D6541" s="100">
        <v>2760</v>
      </c>
      <c r="E6541" s="100">
        <v>157</v>
      </c>
      <c r="F6541" s="2">
        <v>0</v>
      </c>
      <c r="G6541" s="100">
        <v>0</v>
      </c>
    </row>
    <row r="6542" spans="1:7" ht="13.5" customHeight="1" x14ac:dyDescent="0.2">
      <c r="A6542" s="100">
        <v>6542</v>
      </c>
      <c r="B6542" s="100">
        <v>6592</v>
      </c>
      <c r="C6542" s="4" t="s">
        <v>7</v>
      </c>
      <c r="D6542" s="100">
        <v>2761</v>
      </c>
      <c r="E6542" s="100">
        <v>157</v>
      </c>
      <c r="F6542" s="2">
        <v>0</v>
      </c>
      <c r="G6542" s="100">
        <v>0</v>
      </c>
    </row>
    <row r="6543" spans="1:7" ht="13.5" customHeight="1" x14ac:dyDescent="0.2">
      <c r="A6543" s="100">
        <v>6543</v>
      </c>
      <c r="B6543" s="100">
        <v>6593</v>
      </c>
      <c r="C6543" s="4" t="s">
        <v>7</v>
      </c>
      <c r="D6543" s="100">
        <v>2763</v>
      </c>
      <c r="E6543" s="100">
        <v>157</v>
      </c>
      <c r="F6543" s="2">
        <v>0</v>
      </c>
      <c r="G6543" s="100">
        <v>0</v>
      </c>
    </row>
    <row r="6544" spans="1:7" ht="13.5" customHeight="1" x14ac:dyDescent="0.2">
      <c r="A6544" s="100">
        <v>6544</v>
      </c>
      <c r="B6544" s="100">
        <v>6594</v>
      </c>
      <c r="C6544" s="4" t="s">
        <v>7</v>
      </c>
      <c r="D6544" s="100">
        <v>2764</v>
      </c>
      <c r="E6544" s="100">
        <v>157</v>
      </c>
      <c r="F6544" s="2">
        <v>0</v>
      </c>
      <c r="G6544" s="100">
        <v>0</v>
      </c>
    </row>
    <row r="6545" spans="1:7" ht="13.5" customHeight="1" x14ac:dyDescent="0.2">
      <c r="A6545" s="100">
        <v>6545</v>
      </c>
      <c r="B6545" s="100">
        <v>6595</v>
      </c>
      <c r="C6545" s="4" t="s">
        <v>7</v>
      </c>
      <c r="D6545" s="100">
        <v>2765</v>
      </c>
      <c r="E6545" s="100">
        <v>157</v>
      </c>
      <c r="F6545" s="2">
        <v>0</v>
      </c>
      <c r="G6545" s="100">
        <v>0</v>
      </c>
    </row>
    <row r="6546" spans="1:7" ht="13.5" customHeight="1" x14ac:dyDescent="0.2">
      <c r="A6546" s="100">
        <v>6546</v>
      </c>
      <c r="B6546" s="100">
        <v>6596</v>
      </c>
      <c r="C6546" s="4" t="s">
        <v>7</v>
      </c>
      <c r="D6546" s="100">
        <v>2767</v>
      </c>
      <c r="E6546" s="100">
        <v>157</v>
      </c>
      <c r="F6546" s="2">
        <v>0</v>
      </c>
      <c r="G6546" s="100">
        <v>0</v>
      </c>
    </row>
    <row r="6547" spans="1:7" ht="13.5" customHeight="1" x14ac:dyDescent="0.2">
      <c r="A6547" s="100">
        <v>6547</v>
      </c>
      <c r="B6547" s="100">
        <v>6597</v>
      </c>
      <c r="C6547" s="4" t="s">
        <v>7</v>
      </c>
      <c r="D6547" s="100">
        <v>2769</v>
      </c>
      <c r="E6547" s="100">
        <v>157</v>
      </c>
      <c r="F6547" s="2">
        <v>0</v>
      </c>
      <c r="G6547" s="100">
        <v>0</v>
      </c>
    </row>
    <row r="6548" spans="1:7" ht="13.5" customHeight="1" x14ac:dyDescent="0.2">
      <c r="A6548" s="100">
        <v>6548</v>
      </c>
      <c r="B6548" s="100">
        <v>6598</v>
      </c>
      <c r="C6548" s="4" t="s">
        <v>7</v>
      </c>
      <c r="D6548" s="100">
        <v>2771</v>
      </c>
      <c r="E6548" s="100">
        <v>157</v>
      </c>
      <c r="F6548" s="2">
        <v>0</v>
      </c>
      <c r="G6548" s="100">
        <v>0</v>
      </c>
    </row>
    <row r="6549" spans="1:7" ht="13.5" customHeight="1" x14ac:dyDescent="0.2">
      <c r="A6549" s="100">
        <v>6549</v>
      </c>
      <c r="B6549" s="100">
        <v>6599</v>
      </c>
      <c r="C6549" s="4" t="s">
        <v>7</v>
      </c>
      <c r="D6549" s="100">
        <v>2772</v>
      </c>
      <c r="E6549" s="100">
        <v>157</v>
      </c>
      <c r="F6549" s="2">
        <v>0</v>
      </c>
      <c r="G6549" s="100">
        <v>0</v>
      </c>
    </row>
    <row r="6550" spans="1:7" ht="13.5" customHeight="1" x14ac:dyDescent="0.2">
      <c r="A6550" s="100">
        <v>6550</v>
      </c>
      <c r="B6550" s="100">
        <v>6600</v>
      </c>
      <c r="C6550" s="4" t="s">
        <v>7</v>
      </c>
      <c r="D6550" s="100">
        <v>2773</v>
      </c>
      <c r="E6550" s="100">
        <v>157</v>
      </c>
      <c r="F6550" s="2">
        <v>0</v>
      </c>
      <c r="G6550" s="100">
        <v>0</v>
      </c>
    </row>
    <row r="6551" spans="1:7" ht="13.5" customHeight="1" x14ac:dyDescent="0.2">
      <c r="A6551" s="100">
        <v>6551</v>
      </c>
      <c r="B6551" s="100">
        <v>6601</v>
      </c>
      <c r="C6551" s="4" t="s">
        <v>7</v>
      </c>
      <c r="D6551" s="100">
        <v>2775</v>
      </c>
      <c r="E6551" s="100">
        <v>157</v>
      </c>
      <c r="F6551" s="2">
        <v>0</v>
      </c>
      <c r="G6551" s="100">
        <v>0</v>
      </c>
    </row>
    <row r="6552" spans="1:7" ht="13.5" customHeight="1" x14ac:dyDescent="0.2">
      <c r="A6552" s="100">
        <v>6552</v>
      </c>
      <c r="B6552" s="100">
        <v>6602</v>
      </c>
      <c r="C6552" s="4" t="s">
        <v>7</v>
      </c>
      <c r="D6552" s="100">
        <v>2776</v>
      </c>
      <c r="E6552" s="100">
        <v>157</v>
      </c>
      <c r="F6552" s="2">
        <v>0</v>
      </c>
      <c r="G6552" s="100">
        <v>0</v>
      </c>
    </row>
    <row r="6553" spans="1:7" ht="13.5" customHeight="1" x14ac:dyDescent="0.2">
      <c r="A6553" s="100">
        <v>6553</v>
      </c>
      <c r="B6553" s="100">
        <v>6603</v>
      </c>
      <c r="C6553" s="4" t="s">
        <v>7</v>
      </c>
      <c r="D6553" s="100">
        <v>2777</v>
      </c>
      <c r="E6553" s="100">
        <v>157</v>
      </c>
      <c r="F6553" s="2">
        <v>0</v>
      </c>
      <c r="G6553" s="100">
        <v>0</v>
      </c>
    </row>
    <row r="6554" spans="1:7" ht="13.5" customHeight="1" x14ac:dyDescent="0.2">
      <c r="A6554" s="100">
        <v>6554</v>
      </c>
      <c r="B6554" s="100">
        <v>6604</v>
      </c>
      <c r="C6554" s="4" t="s">
        <v>7</v>
      </c>
      <c r="D6554" s="100">
        <v>2778</v>
      </c>
      <c r="E6554" s="100">
        <v>157</v>
      </c>
      <c r="F6554" s="2">
        <v>0</v>
      </c>
      <c r="G6554" s="100">
        <v>0</v>
      </c>
    </row>
    <row r="6555" spans="1:7" ht="13.5" customHeight="1" x14ac:dyDescent="0.2">
      <c r="A6555" s="100">
        <v>6555</v>
      </c>
      <c r="B6555" s="100">
        <v>6605</v>
      </c>
      <c r="C6555" s="4" t="s">
        <v>7</v>
      </c>
      <c r="D6555" s="100">
        <v>2779</v>
      </c>
      <c r="E6555" s="100">
        <v>157</v>
      </c>
      <c r="F6555" s="2">
        <v>0</v>
      </c>
      <c r="G6555" s="100">
        <v>0</v>
      </c>
    </row>
    <row r="6556" spans="1:7" ht="13.5" customHeight="1" x14ac:dyDescent="0.2">
      <c r="A6556" s="100">
        <v>6556</v>
      </c>
      <c r="B6556" s="100">
        <v>6606</v>
      </c>
      <c r="C6556" s="4" t="s">
        <v>7</v>
      </c>
      <c r="D6556" s="100">
        <v>2780</v>
      </c>
      <c r="E6556" s="100">
        <v>157</v>
      </c>
      <c r="F6556" s="2">
        <v>0</v>
      </c>
      <c r="G6556" s="100">
        <v>0</v>
      </c>
    </row>
    <row r="6557" spans="1:7" ht="13.5" customHeight="1" x14ac:dyDescent="0.2">
      <c r="A6557" s="100">
        <v>6557</v>
      </c>
      <c r="B6557" s="100">
        <v>6607</v>
      </c>
      <c r="C6557" s="4" t="s">
        <v>7</v>
      </c>
      <c r="D6557" s="100">
        <v>2784</v>
      </c>
      <c r="E6557" s="100">
        <v>157</v>
      </c>
      <c r="F6557" s="2">
        <v>0</v>
      </c>
      <c r="G6557" s="100">
        <v>0</v>
      </c>
    </row>
    <row r="6558" spans="1:7" ht="13.5" customHeight="1" x14ac:dyDescent="0.2">
      <c r="A6558" s="100">
        <v>6558</v>
      </c>
      <c r="B6558" s="100">
        <v>6608</v>
      </c>
      <c r="C6558" s="4" t="s">
        <v>7</v>
      </c>
      <c r="D6558" s="100">
        <v>2785</v>
      </c>
      <c r="E6558" s="100">
        <v>157</v>
      </c>
      <c r="F6558" s="2">
        <v>0</v>
      </c>
      <c r="G6558" s="100">
        <v>0</v>
      </c>
    </row>
    <row r="6559" spans="1:7" ht="13.5" customHeight="1" x14ac:dyDescent="0.2">
      <c r="A6559" s="100">
        <v>6559</v>
      </c>
      <c r="B6559" s="100">
        <v>6609</v>
      </c>
      <c r="C6559" s="4" t="s">
        <v>7</v>
      </c>
      <c r="D6559" s="100">
        <v>2786</v>
      </c>
      <c r="E6559" s="100">
        <v>157</v>
      </c>
      <c r="F6559" s="2">
        <v>0</v>
      </c>
      <c r="G6559" s="100">
        <v>0</v>
      </c>
    </row>
    <row r="6560" spans="1:7" ht="13.5" customHeight="1" x14ac:dyDescent="0.2">
      <c r="A6560" s="100">
        <v>6560</v>
      </c>
      <c r="B6560" s="100">
        <v>6610</v>
      </c>
      <c r="C6560" s="4" t="s">
        <v>7</v>
      </c>
      <c r="D6560" s="100">
        <v>2788</v>
      </c>
      <c r="E6560" s="100">
        <v>157</v>
      </c>
      <c r="F6560" s="2">
        <v>0</v>
      </c>
      <c r="G6560" s="100">
        <v>0</v>
      </c>
    </row>
    <row r="6561" spans="1:7" ht="13.5" customHeight="1" x14ac:dyDescent="0.2">
      <c r="A6561" s="100">
        <v>6561</v>
      </c>
      <c r="B6561" s="100">
        <v>6611</v>
      </c>
      <c r="C6561" s="4" t="s">
        <v>7</v>
      </c>
      <c r="D6561" s="100">
        <v>2791</v>
      </c>
      <c r="E6561" s="100">
        <v>157</v>
      </c>
      <c r="F6561" s="2">
        <v>0</v>
      </c>
      <c r="G6561" s="100">
        <v>0</v>
      </c>
    </row>
    <row r="6562" spans="1:7" ht="13.5" customHeight="1" x14ac:dyDescent="0.2">
      <c r="A6562" s="100">
        <v>6562</v>
      </c>
      <c r="B6562" s="100">
        <v>6612</v>
      </c>
      <c r="C6562" s="4" t="s">
        <v>7</v>
      </c>
      <c r="D6562" s="100">
        <v>2792</v>
      </c>
      <c r="E6562" s="100">
        <v>157</v>
      </c>
      <c r="F6562" s="2">
        <v>0</v>
      </c>
      <c r="G6562" s="100">
        <v>0</v>
      </c>
    </row>
    <row r="6563" spans="1:7" ht="13.5" customHeight="1" x14ac:dyDescent="0.2">
      <c r="A6563" s="100">
        <v>6563</v>
      </c>
      <c r="B6563" s="100">
        <v>6613</v>
      </c>
      <c r="C6563" s="4" t="s">
        <v>7</v>
      </c>
      <c r="D6563" s="100">
        <v>2793</v>
      </c>
      <c r="E6563" s="100">
        <v>157</v>
      </c>
      <c r="F6563" s="2">
        <v>0</v>
      </c>
      <c r="G6563" s="100">
        <v>0</v>
      </c>
    </row>
    <row r="6564" spans="1:7" ht="13.5" customHeight="1" x14ac:dyDescent="0.2">
      <c r="A6564" s="100">
        <v>6564</v>
      </c>
      <c r="B6564" s="100">
        <v>6614</v>
      </c>
      <c r="C6564" s="4" t="s">
        <v>7</v>
      </c>
      <c r="D6564" s="100">
        <v>2794</v>
      </c>
      <c r="E6564" s="100">
        <v>157</v>
      </c>
      <c r="F6564" s="2">
        <v>0</v>
      </c>
      <c r="G6564" s="100">
        <v>0</v>
      </c>
    </row>
    <row r="6565" spans="1:7" ht="13.5" customHeight="1" x14ac:dyDescent="0.2">
      <c r="A6565" s="100">
        <v>6565</v>
      </c>
      <c r="B6565" s="100">
        <v>6615</v>
      </c>
      <c r="C6565" s="4" t="s">
        <v>7</v>
      </c>
      <c r="D6565" s="100">
        <v>2796</v>
      </c>
      <c r="E6565" s="100">
        <v>157</v>
      </c>
      <c r="F6565" s="2">
        <v>0</v>
      </c>
      <c r="G6565" s="100">
        <v>0</v>
      </c>
    </row>
    <row r="6566" spans="1:7" ht="13.5" customHeight="1" x14ac:dyDescent="0.2">
      <c r="A6566" s="100">
        <v>6566</v>
      </c>
      <c r="B6566" s="100">
        <v>6616</v>
      </c>
      <c r="C6566" s="4" t="s">
        <v>7</v>
      </c>
      <c r="D6566" s="100">
        <v>2797</v>
      </c>
      <c r="E6566" s="100">
        <v>157</v>
      </c>
      <c r="F6566" s="2">
        <v>0</v>
      </c>
      <c r="G6566" s="100">
        <v>0</v>
      </c>
    </row>
    <row r="6567" spans="1:7" ht="13.5" customHeight="1" x14ac:dyDescent="0.2">
      <c r="A6567" s="100">
        <v>6567</v>
      </c>
      <c r="B6567" s="100">
        <v>6617</v>
      </c>
      <c r="C6567" s="4" t="s">
        <v>7</v>
      </c>
      <c r="D6567" s="100">
        <v>2798</v>
      </c>
      <c r="E6567" s="100">
        <v>157</v>
      </c>
      <c r="F6567" s="2">
        <v>0</v>
      </c>
      <c r="G6567" s="100">
        <v>0</v>
      </c>
    </row>
    <row r="6568" spans="1:7" ht="13.5" customHeight="1" x14ac:dyDescent="0.2">
      <c r="A6568" s="100">
        <v>6568</v>
      </c>
      <c r="B6568" s="100">
        <v>6618</v>
      </c>
      <c r="C6568" s="4" t="s">
        <v>7</v>
      </c>
      <c r="D6568" s="100">
        <v>2799</v>
      </c>
      <c r="E6568" s="100">
        <v>157</v>
      </c>
      <c r="F6568" s="2">
        <v>0</v>
      </c>
      <c r="G6568" s="100">
        <v>0</v>
      </c>
    </row>
    <row r="6569" spans="1:7" ht="13.5" customHeight="1" x14ac:dyDescent="0.2">
      <c r="A6569" s="100">
        <v>6569</v>
      </c>
      <c r="B6569" s="100">
        <v>6619</v>
      </c>
      <c r="C6569" s="4" t="s">
        <v>7</v>
      </c>
      <c r="D6569" s="100">
        <v>2800</v>
      </c>
      <c r="E6569" s="100">
        <v>157</v>
      </c>
      <c r="F6569" s="2">
        <v>0</v>
      </c>
      <c r="G6569" s="100">
        <v>0</v>
      </c>
    </row>
    <row r="6570" spans="1:7" ht="13.5" customHeight="1" x14ac:dyDescent="0.2">
      <c r="A6570" s="100">
        <v>6570</v>
      </c>
      <c r="B6570" s="100">
        <v>6620</v>
      </c>
      <c r="C6570" s="4" t="s">
        <v>7</v>
      </c>
      <c r="D6570" s="100">
        <v>2801</v>
      </c>
      <c r="E6570" s="100">
        <v>157</v>
      </c>
      <c r="F6570" s="2">
        <v>0</v>
      </c>
      <c r="G6570" s="100">
        <v>0</v>
      </c>
    </row>
    <row r="6571" spans="1:7" ht="13.5" customHeight="1" x14ac:dyDescent="0.2">
      <c r="A6571" s="100">
        <v>6571</v>
      </c>
      <c r="B6571" s="100">
        <v>6621</v>
      </c>
      <c r="C6571" s="4" t="s">
        <v>7</v>
      </c>
      <c r="D6571" s="100">
        <v>2802</v>
      </c>
      <c r="E6571" s="100">
        <v>157</v>
      </c>
      <c r="F6571" s="2">
        <v>0</v>
      </c>
      <c r="G6571" s="100">
        <v>0</v>
      </c>
    </row>
    <row r="6572" spans="1:7" ht="13.5" customHeight="1" x14ac:dyDescent="0.2">
      <c r="A6572" s="100">
        <v>6572</v>
      </c>
      <c r="B6572" s="100">
        <v>6622</v>
      </c>
      <c r="C6572" s="4" t="s">
        <v>7</v>
      </c>
      <c r="D6572" s="100">
        <v>2803</v>
      </c>
      <c r="E6572" s="100">
        <v>157</v>
      </c>
      <c r="F6572" s="2">
        <v>0</v>
      </c>
      <c r="G6572" s="100">
        <v>0</v>
      </c>
    </row>
    <row r="6573" spans="1:7" ht="13.5" customHeight="1" x14ac:dyDescent="0.2">
      <c r="A6573" s="100">
        <v>6573</v>
      </c>
      <c r="B6573" s="100">
        <v>6623</v>
      </c>
      <c r="C6573" s="4" t="s">
        <v>7</v>
      </c>
      <c r="D6573" s="100">
        <v>2804</v>
      </c>
      <c r="E6573" s="100">
        <v>157</v>
      </c>
      <c r="F6573" s="2">
        <v>0</v>
      </c>
      <c r="G6573" s="100">
        <v>0</v>
      </c>
    </row>
    <row r="6574" spans="1:7" ht="13.5" customHeight="1" x14ac:dyDescent="0.2">
      <c r="A6574" s="100">
        <v>6574</v>
      </c>
      <c r="B6574" s="100">
        <v>6624</v>
      </c>
      <c r="C6574" s="4" t="s">
        <v>7</v>
      </c>
      <c r="D6574" s="100">
        <v>2805</v>
      </c>
      <c r="E6574" s="100">
        <v>157</v>
      </c>
      <c r="F6574" s="2">
        <v>0</v>
      </c>
      <c r="G6574" s="100">
        <v>0</v>
      </c>
    </row>
    <row r="6575" spans="1:7" ht="13.5" customHeight="1" x14ac:dyDescent="0.2">
      <c r="A6575" s="100">
        <v>6575</v>
      </c>
      <c r="B6575" s="100">
        <v>6625</v>
      </c>
      <c r="C6575" s="4" t="s">
        <v>7</v>
      </c>
      <c r="D6575" s="100">
        <v>559</v>
      </c>
      <c r="E6575" s="100">
        <v>119</v>
      </c>
      <c r="F6575" s="2">
        <v>0</v>
      </c>
      <c r="G6575" s="100">
        <v>0</v>
      </c>
    </row>
    <row r="6576" spans="1:7" ht="13.5" customHeight="1" x14ac:dyDescent="0.2">
      <c r="A6576" s="100">
        <v>6576</v>
      </c>
      <c r="B6576" s="100">
        <v>6626</v>
      </c>
      <c r="C6576" s="4" t="s">
        <v>7</v>
      </c>
      <c r="D6576" s="100">
        <v>560</v>
      </c>
      <c r="E6576" s="100">
        <v>119</v>
      </c>
      <c r="F6576" s="2">
        <v>0</v>
      </c>
      <c r="G6576" s="100">
        <v>0</v>
      </c>
    </row>
    <row r="6577" spans="1:7" ht="13.5" customHeight="1" x14ac:dyDescent="0.2">
      <c r="A6577" s="100">
        <v>6577</v>
      </c>
      <c r="B6577" s="100">
        <v>6627</v>
      </c>
      <c r="C6577" s="4" t="s">
        <v>7</v>
      </c>
      <c r="D6577" s="100">
        <v>561</v>
      </c>
      <c r="E6577" s="100">
        <v>119</v>
      </c>
      <c r="F6577" s="2">
        <v>0</v>
      </c>
      <c r="G6577" s="100">
        <v>0</v>
      </c>
    </row>
    <row r="6578" spans="1:7" ht="13.5" customHeight="1" x14ac:dyDescent="0.2">
      <c r="A6578" s="100">
        <v>6578</v>
      </c>
      <c r="B6578" s="100">
        <v>6628</v>
      </c>
      <c r="C6578" s="4" t="s">
        <v>7</v>
      </c>
      <c r="D6578" s="100">
        <v>557</v>
      </c>
      <c r="E6578" s="100">
        <v>119</v>
      </c>
      <c r="F6578" s="2">
        <v>0</v>
      </c>
      <c r="G6578" s="100">
        <v>0</v>
      </c>
    </row>
    <row r="6579" spans="1:7" ht="13.5" customHeight="1" x14ac:dyDescent="0.2">
      <c r="A6579" s="100">
        <v>6579</v>
      </c>
      <c r="B6579" s="100">
        <v>6629</v>
      </c>
      <c r="C6579" s="4" t="s">
        <v>7</v>
      </c>
      <c r="D6579" s="100">
        <v>558</v>
      </c>
      <c r="E6579" s="100">
        <v>119</v>
      </c>
      <c r="F6579" s="2">
        <v>0</v>
      </c>
      <c r="G6579" s="100">
        <v>0</v>
      </c>
    </row>
    <row r="6580" spans="1:7" ht="13.5" customHeight="1" x14ac:dyDescent="0.2">
      <c r="A6580" s="100">
        <v>6580</v>
      </c>
      <c r="B6580" s="100">
        <v>6630</v>
      </c>
      <c r="C6580" s="4" t="s">
        <v>7</v>
      </c>
      <c r="D6580" s="100">
        <v>213</v>
      </c>
      <c r="E6580" s="100">
        <v>74</v>
      </c>
      <c r="F6580" s="2">
        <v>0</v>
      </c>
      <c r="G6580" s="100">
        <v>0</v>
      </c>
    </row>
    <row r="6581" spans="1:7" ht="13.5" customHeight="1" x14ac:dyDescent="0.2">
      <c r="A6581" s="100">
        <v>6581</v>
      </c>
      <c r="B6581" s="100">
        <v>6631</v>
      </c>
      <c r="C6581" s="4" t="s">
        <v>7</v>
      </c>
      <c r="D6581" s="100">
        <v>214</v>
      </c>
      <c r="E6581" s="100">
        <v>74</v>
      </c>
      <c r="F6581" s="2">
        <v>0</v>
      </c>
      <c r="G6581" s="100">
        <v>0</v>
      </c>
    </row>
    <row r="6582" spans="1:7" ht="13.5" customHeight="1" x14ac:dyDescent="0.2">
      <c r="A6582" s="100">
        <v>6582</v>
      </c>
      <c r="B6582" s="100">
        <v>6632</v>
      </c>
      <c r="C6582" s="4" t="s">
        <v>7</v>
      </c>
      <c r="D6582" s="100">
        <v>215</v>
      </c>
      <c r="E6582" s="100">
        <v>74</v>
      </c>
      <c r="F6582" s="2">
        <v>0</v>
      </c>
      <c r="G6582" s="100">
        <v>0</v>
      </c>
    </row>
    <row r="6583" spans="1:7" ht="13.5" customHeight="1" x14ac:dyDescent="0.2">
      <c r="A6583" s="100">
        <v>6583</v>
      </c>
      <c r="B6583" s="100">
        <v>6633</v>
      </c>
      <c r="C6583" s="4" t="s">
        <v>7</v>
      </c>
      <c r="D6583" s="100">
        <v>216</v>
      </c>
      <c r="E6583" s="100">
        <v>74</v>
      </c>
      <c r="F6583" s="2">
        <v>0</v>
      </c>
      <c r="G6583" s="100">
        <v>0</v>
      </c>
    </row>
    <row r="6584" spans="1:7" ht="13.5" customHeight="1" x14ac:dyDescent="0.2">
      <c r="A6584" s="100">
        <v>6584</v>
      </c>
      <c r="B6584" s="100">
        <v>6634</v>
      </c>
      <c r="C6584" s="4" t="s">
        <v>7</v>
      </c>
      <c r="D6584" s="100">
        <v>217</v>
      </c>
      <c r="E6584" s="100">
        <v>74</v>
      </c>
      <c r="F6584" s="2">
        <v>0</v>
      </c>
      <c r="G6584" s="100">
        <v>0</v>
      </c>
    </row>
    <row r="6585" spans="1:7" ht="13.5" customHeight="1" x14ac:dyDescent="0.2">
      <c r="A6585" s="100">
        <v>6585</v>
      </c>
      <c r="B6585" s="100">
        <v>6635</v>
      </c>
      <c r="C6585" s="4" t="s">
        <v>7</v>
      </c>
      <c r="D6585" s="100">
        <v>2806</v>
      </c>
      <c r="E6585" s="100">
        <v>157</v>
      </c>
      <c r="F6585" s="2">
        <v>0</v>
      </c>
      <c r="G6585" s="100">
        <v>0</v>
      </c>
    </row>
    <row r="6586" spans="1:7" ht="13.5" customHeight="1" x14ac:dyDescent="0.2">
      <c r="A6586" s="100">
        <v>6586</v>
      </c>
      <c r="B6586" s="100">
        <v>6636</v>
      </c>
      <c r="C6586" s="4" t="s">
        <v>7</v>
      </c>
      <c r="D6586" s="100">
        <v>2807</v>
      </c>
      <c r="E6586" s="100">
        <v>157</v>
      </c>
      <c r="F6586" s="2">
        <v>0</v>
      </c>
      <c r="G6586" s="100">
        <v>0</v>
      </c>
    </row>
    <row r="6587" spans="1:7" ht="13.5" customHeight="1" x14ac:dyDescent="0.2">
      <c r="A6587" s="100">
        <v>6587</v>
      </c>
      <c r="B6587" s="100">
        <v>6637</v>
      </c>
      <c r="C6587" s="4" t="s">
        <v>7</v>
      </c>
      <c r="D6587" s="100">
        <v>2810</v>
      </c>
      <c r="E6587" s="100">
        <v>157</v>
      </c>
      <c r="F6587" s="2">
        <v>0</v>
      </c>
      <c r="G6587" s="100">
        <v>0</v>
      </c>
    </row>
    <row r="6588" spans="1:7" ht="13.5" customHeight="1" x14ac:dyDescent="0.2">
      <c r="A6588" s="100">
        <v>6588</v>
      </c>
      <c r="B6588" s="100">
        <v>6638</v>
      </c>
      <c r="C6588" s="4" t="s">
        <v>7</v>
      </c>
      <c r="D6588" s="100">
        <v>2811</v>
      </c>
      <c r="E6588" s="100">
        <v>157</v>
      </c>
      <c r="F6588" s="2">
        <v>0</v>
      </c>
      <c r="G6588" s="100">
        <v>0</v>
      </c>
    </row>
    <row r="6589" spans="1:7" ht="13.5" customHeight="1" x14ac:dyDescent="0.2">
      <c r="A6589" s="100">
        <v>6589</v>
      </c>
      <c r="B6589" s="100">
        <v>6639</v>
      </c>
      <c r="C6589" s="4" t="s">
        <v>7</v>
      </c>
      <c r="D6589" s="100">
        <v>2812</v>
      </c>
      <c r="E6589" s="100">
        <v>157</v>
      </c>
      <c r="F6589" s="2">
        <v>0</v>
      </c>
      <c r="G6589" s="100">
        <v>0</v>
      </c>
    </row>
    <row r="6590" spans="1:7" ht="13.5" customHeight="1" x14ac:dyDescent="0.2">
      <c r="A6590" s="100">
        <v>6590</v>
      </c>
      <c r="B6590" s="100">
        <v>6640</v>
      </c>
      <c r="C6590" s="4" t="s">
        <v>7</v>
      </c>
      <c r="D6590" s="100">
        <v>2813</v>
      </c>
      <c r="E6590" s="100">
        <v>157</v>
      </c>
      <c r="F6590" s="2">
        <v>0</v>
      </c>
      <c r="G6590" s="100">
        <v>0</v>
      </c>
    </row>
    <row r="6591" spans="1:7" ht="13.5" customHeight="1" x14ac:dyDescent="0.2">
      <c r="A6591" s="100">
        <v>6591</v>
      </c>
      <c r="B6591" s="100">
        <v>6641</v>
      </c>
      <c r="C6591" s="4" t="s">
        <v>7</v>
      </c>
      <c r="D6591" s="100">
        <v>2818</v>
      </c>
      <c r="E6591" s="100">
        <v>157</v>
      </c>
      <c r="F6591" s="2">
        <v>0</v>
      </c>
      <c r="G6591" s="100">
        <v>0</v>
      </c>
    </row>
    <row r="6592" spans="1:7" ht="13.5" customHeight="1" x14ac:dyDescent="0.2">
      <c r="A6592" s="100">
        <v>6592</v>
      </c>
      <c r="B6592" s="100">
        <v>6642</v>
      </c>
      <c r="C6592" s="4" t="s">
        <v>7</v>
      </c>
      <c r="D6592" s="100">
        <v>2819</v>
      </c>
      <c r="E6592" s="100">
        <v>157</v>
      </c>
      <c r="F6592" s="2">
        <v>0</v>
      </c>
      <c r="G6592" s="100">
        <v>0</v>
      </c>
    </row>
    <row r="6593" spans="1:7" ht="13.5" customHeight="1" x14ac:dyDescent="0.2">
      <c r="A6593" s="100">
        <v>6593</v>
      </c>
      <c r="B6593" s="100">
        <v>6643</v>
      </c>
      <c r="C6593" s="4" t="s">
        <v>7</v>
      </c>
      <c r="D6593" s="100">
        <v>2821</v>
      </c>
      <c r="E6593" s="100">
        <v>157</v>
      </c>
      <c r="F6593" s="2">
        <v>0</v>
      </c>
      <c r="G6593" s="100">
        <v>0</v>
      </c>
    </row>
    <row r="6594" spans="1:7" ht="13.5" customHeight="1" x14ac:dyDescent="0.2">
      <c r="A6594" s="100">
        <v>6594</v>
      </c>
      <c r="B6594" s="100">
        <v>6644</v>
      </c>
      <c r="C6594" s="4" t="s">
        <v>7</v>
      </c>
      <c r="D6594" s="100">
        <v>2824</v>
      </c>
      <c r="E6594" s="100">
        <v>157</v>
      </c>
      <c r="F6594" s="2">
        <v>0</v>
      </c>
      <c r="G6594" s="100">
        <v>0</v>
      </c>
    </row>
    <row r="6595" spans="1:7" ht="13.5" customHeight="1" x14ac:dyDescent="0.2">
      <c r="A6595" s="100">
        <v>6595</v>
      </c>
      <c r="B6595" s="100">
        <v>6645</v>
      </c>
      <c r="C6595" s="4" t="s">
        <v>7</v>
      </c>
      <c r="D6595" s="100">
        <v>2829</v>
      </c>
      <c r="E6595" s="100">
        <v>157</v>
      </c>
      <c r="F6595" s="2">
        <v>0</v>
      </c>
      <c r="G6595" s="100">
        <v>0</v>
      </c>
    </row>
    <row r="6596" spans="1:7" ht="13.5" customHeight="1" x14ac:dyDescent="0.2">
      <c r="A6596" s="100">
        <v>6596</v>
      </c>
      <c r="B6596" s="100">
        <v>6646</v>
      </c>
      <c r="C6596" s="4" t="s">
        <v>7</v>
      </c>
      <c r="D6596" s="100">
        <v>2830</v>
      </c>
      <c r="E6596" s="100">
        <v>157</v>
      </c>
      <c r="F6596" s="2">
        <v>0</v>
      </c>
      <c r="G6596" s="100">
        <v>0</v>
      </c>
    </row>
    <row r="6597" spans="1:7" ht="13.5" customHeight="1" x14ac:dyDescent="0.2">
      <c r="A6597" s="100">
        <v>6597</v>
      </c>
      <c r="B6597" s="100">
        <v>6647</v>
      </c>
      <c r="C6597" s="4" t="s">
        <v>7</v>
      </c>
      <c r="D6597" s="100">
        <v>2831</v>
      </c>
      <c r="E6597" s="100">
        <v>157</v>
      </c>
      <c r="F6597" s="2">
        <v>0</v>
      </c>
      <c r="G6597" s="100">
        <v>0</v>
      </c>
    </row>
    <row r="6598" spans="1:7" ht="13.5" customHeight="1" x14ac:dyDescent="0.2">
      <c r="A6598" s="100">
        <v>6598</v>
      </c>
      <c r="B6598" s="100">
        <v>6648</v>
      </c>
      <c r="C6598" s="4" t="s">
        <v>7</v>
      </c>
      <c r="D6598" s="100">
        <v>2832</v>
      </c>
      <c r="E6598" s="100">
        <v>157</v>
      </c>
      <c r="F6598" s="2">
        <v>0</v>
      </c>
      <c r="G6598" s="100">
        <v>0</v>
      </c>
    </row>
    <row r="6599" spans="1:7" ht="13.5" customHeight="1" x14ac:dyDescent="0.2">
      <c r="A6599" s="100">
        <v>6599</v>
      </c>
      <c r="B6599" s="100">
        <v>6649</v>
      </c>
      <c r="C6599" s="4" t="s">
        <v>7</v>
      </c>
      <c r="D6599" s="100">
        <v>2838</v>
      </c>
      <c r="E6599" s="100">
        <v>157</v>
      </c>
      <c r="F6599" s="2">
        <v>0</v>
      </c>
      <c r="G6599" s="100">
        <v>0</v>
      </c>
    </row>
    <row r="6600" spans="1:7" ht="13.5" customHeight="1" x14ac:dyDescent="0.2">
      <c r="A6600" s="100">
        <v>6600</v>
      </c>
      <c r="B6600" s="100">
        <v>6650</v>
      </c>
      <c r="C6600" s="4" t="s">
        <v>7</v>
      </c>
      <c r="D6600" s="100">
        <v>2841</v>
      </c>
      <c r="E6600" s="100">
        <v>157</v>
      </c>
      <c r="F6600" s="2">
        <v>0</v>
      </c>
      <c r="G6600" s="100">
        <v>0</v>
      </c>
    </row>
    <row r="6601" spans="1:7" ht="13.5" customHeight="1" x14ac:dyDescent="0.2">
      <c r="A6601" s="100">
        <v>6601</v>
      </c>
      <c r="B6601" s="100">
        <v>6651</v>
      </c>
      <c r="C6601" s="4" t="s">
        <v>7</v>
      </c>
      <c r="D6601" s="100">
        <v>2843</v>
      </c>
      <c r="E6601" s="100">
        <v>157</v>
      </c>
      <c r="F6601" s="2">
        <v>0</v>
      </c>
      <c r="G6601" s="100">
        <v>0</v>
      </c>
    </row>
    <row r="6602" spans="1:7" ht="13.5" customHeight="1" x14ac:dyDescent="0.2">
      <c r="A6602" s="100">
        <v>6602</v>
      </c>
      <c r="B6602" s="100">
        <v>6652</v>
      </c>
      <c r="C6602" s="4" t="s">
        <v>7</v>
      </c>
      <c r="D6602" s="100">
        <v>2845</v>
      </c>
      <c r="E6602" s="100">
        <v>157</v>
      </c>
      <c r="F6602" s="2">
        <v>0</v>
      </c>
      <c r="G6602" s="100">
        <v>0</v>
      </c>
    </row>
    <row r="6603" spans="1:7" ht="13.5" customHeight="1" x14ac:dyDescent="0.2">
      <c r="A6603" s="100">
        <v>6603</v>
      </c>
      <c r="B6603" s="100">
        <v>6653</v>
      </c>
      <c r="C6603" s="4" t="s">
        <v>7</v>
      </c>
      <c r="D6603" s="100">
        <v>2847</v>
      </c>
      <c r="E6603" s="100">
        <v>157</v>
      </c>
      <c r="F6603" s="2">
        <v>0</v>
      </c>
      <c r="G6603" s="100">
        <v>0</v>
      </c>
    </row>
    <row r="6604" spans="1:7" ht="13.5" customHeight="1" x14ac:dyDescent="0.2">
      <c r="A6604" s="100">
        <v>6604</v>
      </c>
      <c r="B6604" s="100">
        <v>6654</v>
      </c>
      <c r="C6604" s="4" t="s">
        <v>7</v>
      </c>
      <c r="D6604" s="100">
        <v>2848</v>
      </c>
      <c r="E6604" s="100">
        <v>157</v>
      </c>
      <c r="F6604" s="2">
        <v>0</v>
      </c>
      <c r="G6604" s="100">
        <v>0</v>
      </c>
    </row>
    <row r="6605" spans="1:7" ht="13.5" customHeight="1" x14ac:dyDescent="0.2">
      <c r="A6605" s="100">
        <v>6605</v>
      </c>
      <c r="B6605" s="100">
        <v>6655</v>
      </c>
      <c r="C6605" s="4" t="s">
        <v>7</v>
      </c>
      <c r="D6605" s="100">
        <v>2849</v>
      </c>
      <c r="E6605" s="100">
        <v>157</v>
      </c>
      <c r="F6605" s="2">
        <v>0</v>
      </c>
      <c r="G6605" s="100">
        <v>0</v>
      </c>
    </row>
    <row r="6606" spans="1:7" ht="13.5" customHeight="1" x14ac:dyDescent="0.2">
      <c r="A6606" s="100">
        <v>6606</v>
      </c>
      <c r="B6606" s="100">
        <v>6656</v>
      </c>
      <c r="C6606" s="4" t="s">
        <v>7</v>
      </c>
      <c r="D6606" s="100">
        <v>2851</v>
      </c>
      <c r="E6606" s="100">
        <v>157</v>
      </c>
      <c r="F6606" s="2">
        <v>0</v>
      </c>
      <c r="G6606" s="100">
        <v>0</v>
      </c>
    </row>
    <row r="6607" spans="1:7" ht="13.5" customHeight="1" x14ac:dyDescent="0.2">
      <c r="A6607" s="100">
        <v>6607</v>
      </c>
      <c r="B6607" s="100">
        <v>6657</v>
      </c>
      <c r="C6607" s="4" t="s">
        <v>7</v>
      </c>
      <c r="D6607" s="100">
        <v>2854</v>
      </c>
      <c r="E6607" s="100">
        <v>157</v>
      </c>
      <c r="F6607" s="2">
        <v>0</v>
      </c>
      <c r="G6607" s="100">
        <v>0</v>
      </c>
    </row>
    <row r="6608" spans="1:7" ht="13.5" customHeight="1" x14ac:dyDescent="0.2">
      <c r="A6608" s="100">
        <v>6608</v>
      </c>
      <c r="B6608" s="100">
        <v>6658</v>
      </c>
      <c r="C6608" s="4" t="s">
        <v>7</v>
      </c>
      <c r="D6608" s="100">
        <v>2134</v>
      </c>
      <c r="E6608" s="100">
        <v>29</v>
      </c>
      <c r="F6608" s="2">
        <v>0</v>
      </c>
      <c r="G6608" s="100">
        <v>0</v>
      </c>
    </row>
    <row r="6609" spans="1:7" ht="13.5" customHeight="1" x14ac:dyDescent="0.2">
      <c r="A6609" s="100">
        <v>6609</v>
      </c>
      <c r="B6609" s="100">
        <v>6659</v>
      </c>
      <c r="C6609" s="4" t="s">
        <v>7</v>
      </c>
      <c r="D6609" s="100">
        <v>2135</v>
      </c>
      <c r="E6609" s="100">
        <v>29</v>
      </c>
      <c r="F6609" s="2">
        <v>0</v>
      </c>
      <c r="G6609" s="100">
        <v>0</v>
      </c>
    </row>
    <row r="6610" spans="1:7" ht="13.5" customHeight="1" x14ac:dyDescent="0.2">
      <c r="A6610" s="100">
        <v>6610</v>
      </c>
      <c r="B6610" s="100">
        <v>6660</v>
      </c>
      <c r="C6610" s="4" t="s">
        <v>7</v>
      </c>
      <c r="D6610" s="100">
        <v>2136</v>
      </c>
      <c r="E6610" s="100">
        <v>29</v>
      </c>
      <c r="F6610" s="2">
        <v>0</v>
      </c>
      <c r="G6610" s="100">
        <v>0</v>
      </c>
    </row>
    <row r="6611" spans="1:7" ht="13.5" customHeight="1" x14ac:dyDescent="0.2">
      <c r="A6611" s="100">
        <v>6611</v>
      </c>
      <c r="B6611" s="100">
        <v>6661</v>
      </c>
      <c r="C6611" s="4" t="s">
        <v>7</v>
      </c>
      <c r="D6611" s="100">
        <v>2137</v>
      </c>
      <c r="E6611" s="100">
        <v>29</v>
      </c>
      <c r="F6611" s="2">
        <v>0</v>
      </c>
      <c r="G6611" s="100">
        <v>0</v>
      </c>
    </row>
    <row r="6612" spans="1:7" ht="13.5" customHeight="1" x14ac:dyDescent="0.2">
      <c r="A6612" s="100">
        <v>6612</v>
      </c>
      <c r="B6612" s="100">
        <v>6662</v>
      </c>
      <c r="C6612" s="4" t="s">
        <v>7</v>
      </c>
      <c r="D6612" s="100">
        <v>2138</v>
      </c>
      <c r="E6612" s="100">
        <v>29</v>
      </c>
      <c r="F6612" s="2">
        <v>0</v>
      </c>
      <c r="G6612" s="100">
        <v>0</v>
      </c>
    </row>
    <row r="6613" spans="1:7" ht="13.5" customHeight="1" x14ac:dyDescent="0.2">
      <c r="A6613" s="100">
        <v>6613</v>
      </c>
      <c r="B6613" s="100">
        <v>6663</v>
      </c>
      <c r="C6613" s="4" t="s">
        <v>7</v>
      </c>
      <c r="D6613" s="100">
        <v>2139</v>
      </c>
      <c r="E6613" s="100">
        <v>29</v>
      </c>
      <c r="F6613" s="2">
        <v>0</v>
      </c>
      <c r="G6613" s="100">
        <v>0</v>
      </c>
    </row>
    <row r="6614" spans="1:7" ht="13.5" customHeight="1" x14ac:dyDescent="0.2">
      <c r="A6614" s="100">
        <v>6614</v>
      </c>
      <c r="B6614" s="100">
        <v>6664</v>
      </c>
      <c r="C6614" s="4" t="s">
        <v>7</v>
      </c>
      <c r="D6614" s="100">
        <v>2140</v>
      </c>
      <c r="E6614" s="100">
        <v>29</v>
      </c>
      <c r="F6614" s="2">
        <v>0</v>
      </c>
      <c r="G6614" s="100">
        <v>0</v>
      </c>
    </row>
    <row r="6615" spans="1:7" ht="13.5" customHeight="1" x14ac:dyDescent="0.2">
      <c r="A6615" s="100">
        <v>6615</v>
      </c>
      <c r="B6615" s="100">
        <v>6665</v>
      </c>
      <c r="C6615" s="4" t="s">
        <v>7</v>
      </c>
      <c r="D6615" s="100">
        <v>2141</v>
      </c>
      <c r="E6615" s="100">
        <v>29</v>
      </c>
      <c r="F6615" s="2">
        <v>0</v>
      </c>
      <c r="G6615" s="100">
        <v>0</v>
      </c>
    </row>
    <row r="6616" spans="1:7" ht="13.5" customHeight="1" x14ac:dyDescent="0.2">
      <c r="A6616" s="100">
        <v>6616</v>
      </c>
      <c r="B6616" s="100">
        <v>6666</v>
      </c>
      <c r="C6616" s="4" t="s">
        <v>7</v>
      </c>
      <c r="D6616" s="100">
        <v>2142</v>
      </c>
      <c r="E6616" s="100">
        <v>29</v>
      </c>
      <c r="F6616" s="2">
        <v>0</v>
      </c>
      <c r="G6616" s="100">
        <v>0</v>
      </c>
    </row>
    <row r="6617" spans="1:7" ht="13.5" customHeight="1" x14ac:dyDescent="0.2">
      <c r="A6617" s="100">
        <v>6617</v>
      </c>
      <c r="B6617" s="100">
        <v>6667</v>
      </c>
      <c r="C6617" s="4" t="s">
        <v>7</v>
      </c>
      <c r="D6617" s="100">
        <v>2144</v>
      </c>
      <c r="E6617" s="100">
        <v>29</v>
      </c>
      <c r="F6617" s="2">
        <v>0</v>
      </c>
      <c r="G6617" s="100">
        <v>0</v>
      </c>
    </row>
    <row r="6618" spans="1:7" ht="13.5" customHeight="1" x14ac:dyDescent="0.2">
      <c r="A6618" s="100">
        <v>6618</v>
      </c>
      <c r="B6618" s="100">
        <v>6668</v>
      </c>
      <c r="C6618" s="4" t="s">
        <v>7</v>
      </c>
      <c r="D6618" s="100">
        <v>2145</v>
      </c>
      <c r="E6618" s="100">
        <v>29</v>
      </c>
      <c r="F6618" s="2">
        <v>0</v>
      </c>
      <c r="G6618" s="100">
        <v>0</v>
      </c>
    </row>
    <row r="6619" spans="1:7" ht="13.5" customHeight="1" x14ac:dyDescent="0.2">
      <c r="A6619" s="100">
        <v>6619</v>
      </c>
      <c r="B6619" s="100">
        <v>6669</v>
      </c>
      <c r="C6619" s="4" t="s">
        <v>7</v>
      </c>
      <c r="D6619" s="100">
        <v>2146</v>
      </c>
      <c r="E6619" s="100">
        <v>29</v>
      </c>
      <c r="F6619" s="2">
        <v>0</v>
      </c>
      <c r="G6619" s="100">
        <v>0</v>
      </c>
    </row>
    <row r="6620" spans="1:7" ht="13.5" customHeight="1" x14ac:dyDescent="0.2">
      <c r="A6620" s="100">
        <v>6620</v>
      </c>
      <c r="B6620" s="100">
        <v>6670</v>
      </c>
      <c r="C6620" s="4" t="s">
        <v>7</v>
      </c>
      <c r="D6620" s="100">
        <v>2147</v>
      </c>
      <c r="E6620" s="100">
        <v>29</v>
      </c>
      <c r="F6620" s="2">
        <v>0</v>
      </c>
      <c r="G6620" s="100">
        <v>0</v>
      </c>
    </row>
    <row r="6621" spans="1:7" ht="13.5" customHeight="1" x14ac:dyDescent="0.2">
      <c r="A6621" s="100">
        <v>6621</v>
      </c>
      <c r="B6621" s="100">
        <v>6671</v>
      </c>
      <c r="C6621" s="4" t="s">
        <v>7</v>
      </c>
      <c r="D6621" s="100">
        <v>2148</v>
      </c>
      <c r="E6621" s="100">
        <v>29</v>
      </c>
      <c r="F6621" s="2">
        <v>0</v>
      </c>
      <c r="G6621" s="100">
        <v>0</v>
      </c>
    </row>
    <row r="6622" spans="1:7" ht="13.5" customHeight="1" x14ac:dyDescent="0.2">
      <c r="A6622" s="100">
        <v>6622</v>
      </c>
      <c r="B6622" s="100">
        <v>6672</v>
      </c>
      <c r="C6622" s="4" t="s">
        <v>7</v>
      </c>
      <c r="D6622" s="100">
        <v>147</v>
      </c>
      <c r="E6622" s="100">
        <v>171</v>
      </c>
      <c r="F6622" s="2">
        <v>0</v>
      </c>
      <c r="G6622" s="100">
        <v>0</v>
      </c>
    </row>
    <row r="6623" spans="1:7" ht="13.5" customHeight="1" x14ac:dyDescent="0.2">
      <c r="A6623" s="100">
        <v>6623</v>
      </c>
      <c r="B6623" s="100">
        <v>6673</v>
      </c>
      <c r="C6623" s="4" t="s">
        <v>7</v>
      </c>
      <c r="D6623" s="100">
        <v>148</v>
      </c>
      <c r="E6623" s="100">
        <v>171</v>
      </c>
      <c r="F6623" s="2">
        <v>0</v>
      </c>
      <c r="G6623" s="100">
        <v>0</v>
      </c>
    </row>
    <row r="6624" spans="1:7" ht="13.5" customHeight="1" x14ac:dyDescent="0.2">
      <c r="A6624" s="100">
        <v>6624</v>
      </c>
      <c r="B6624" s="100">
        <v>6674</v>
      </c>
      <c r="C6624" s="4" t="s">
        <v>7</v>
      </c>
      <c r="D6624" s="100">
        <v>2149</v>
      </c>
      <c r="E6624" s="100">
        <v>29</v>
      </c>
      <c r="F6624" s="2">
        <v>0</v>
      </c>
      <c r="G6624" s="100">
        <v>0</v>
      </c>
    </row>
    <row r="6625" spans="1:7" ht="13.5" customHeight="1" x14ac:dyDescent="0.2">
      <c r="A6625" s="100">
        <v>6625</v>
      </c>
      <c r="B6625" s="100">
        <v>6675</v>
      </c>
      <c r="C6625" s="4" t="s">
        <v>7</v>
      </c>
      <c r="D6625" s="100">
        <v>2150</v>
      </c>
      <c r="E6625" s="100">
        <v>29</v>
      </c>
      <c r="F6625" s="2">
        <v>0</v>
      </c>
      <c r="G6625" s="100">
        <v>0</v>
      </c>
    </row>
    <row r="6626" spans="1:7" ht="13.5" customHeight="1" x14ac:dyDescent="0.2">
      <c r="A6626" s="100">
        <v>6626</v>
      </c>
      <c r="B6626" s="100">
        <v>6676</v>
      </c>
      <c r="C6626" s="4" t="s">
        <v>7</v>
      </c>
      <c r="D6626" s="100">
        <v>2151</v>
      </c>
      <c r="E6626" s="100">
        <v>29</v>
      </c>
      <c r="F6626" s="2">
        <v>0</v>
      </c>
      <c r="G6626" s="100">
        <v>0</v>
      </c>
    </row>
    <row r="6627" spans="1:7" ht="13.5" customHeight="1" x14ac:dyDescent="0.2">
      <c r="A6627" s="100">
        <v>6627</v>
      </c>
      <c r="B6627" s="100">
        <v>6677</v>
      </c>
      <c r="C6627" s="4" t="s">
        <v>7</v>
      </c>
      <c r="D6627" s="100">
        <v>2152</v>
      </c>
      <c r="E6627" s="100">
        <v>29</v>
      </c>
      <c r="F6627" s="2">
        <v>0</v>
      </c>
      <c r="G6627" s="100">
        <v>0</v>
      </c>
    </row>
    <row r="6628" spans="1:7" ht="13.5" customHeight="1" x14ac:dyDescent="0.2">
      <c r="A6628" s="100">
        <v>6628</v>
      </c>
      <c r="B6628" s="100">
        <v>6678</v>
      </c>
      <c r="C6628" s="4" t="s">
        <v>7</v>
      </c>
      <c r="D6628" s="100">
        <v>2153</v>
      </c>
      <c r="E6628" s="100">
        <v>29</v>
      </c>
      <c r="F6628" s="2">
        <v>0</v>
      </c>
      <c r="G6628" s="100">
        <v>0</v>
      </c>
    </row>
    <row r="6629" spans="1:7" ht="13.5" customHeight="1" x14ac:dyDescent="0.2">
      <c r="A6629" s="100">
        <v>6629</v>
      </c>
      <c r="B6629" s="100">
        <v>6679</v>
      </c>
      <c r="C6629" s="4" t="s">
        <v>7</v>
      </c>
      <c r="D6629" s="100">
        <v>2154</v>
      </c>
      <c r="E6629" s="100">
        <v>29</v>
      </c>
      <c r="F6629" s="2">
        <v>0</v>
      </c>
      <c r="G6629" s="100">
        <v>0</v>
      </c>
    </row>
    <row r="6630" spans="1:7" ht="13.5" customHeight="1" x14ac:dyDescent="0.2">
      <c r="A6630" s="100">
        <v>6630</v>
      </c>
      <c r="B6630" s="100">
        <v>6680</v>
      </c>
      <c r="C6630" s="4" t="s">
        <v>7</v>
      </c>
      <c r="D6630" s="100">
        <v>2155</v>
      </c>
      <c r="E6630" s="100">
        <v>29</v>
      </c>
      <c r="F6630" s="2">
        <v>0</v>
      </c>
      <c r="G6630" s="100">
        <v>0</v>
      </c>
    </row>
    <row r="6631" spans="1:7" ht="13.5" customHeight="1" x14ac:dyDescent="0.2">
      <c r="A6631" s="100">
        <v>6631</v>
      </c>
      <c r="B6631" s="100">
        <v>6681</v>
      </c>
      <c r="C6631" s="4" t="s">
        <v>7</v>
      </c>
      <c r="D6631" s="100">
        <v>2156</v>
      </c>
      <c r="E6631" s="100">
        <v>29</v>
      </c>
      <c r="F6631" s="2">
        <v>0</v>
      </c>
      <c r="G6631" s="100">
        <v>0</v>
      </c>
    </row>
    <row r="6632" spans="1:7" ht="13.5" customHeight="1" x14ac:dyDescent="0.2">
      <c r="A6632" s="100">
        <v>6632</v>
      </c>
      <c r="B6632" s="100">
        <v>6682</v>
      </c>
      <c r="C6632" s="4" t="s">
        <v>7</v>
      </c>
      <c r="D6632" s="100">
        <v>2157</v>
      </c>
      <c r="E6632" s="100">
        <v>29</v>
      </c>
      <c r="F6632" s="2">
        <v>0</v>
      </c>
      <c r="G6632" s="100">
        <v>0</v>
      </c>
    </row>
    <row r="6633" spans="1:7" ht="13.5" customHeight="1" x14ac:dyDescent="0.2">
      <c r="A6633" s="100">
        <v>6633</v>
      </c>
      <c r="B6633" s="100">
        <v>6683</v>
      </c>
      <c r="C6633" s="4" t="s">
        <v>7</v>
      </c>
      <c r="D6633" s="100">
        <v>2158</v>
      </c>
      <c r="E6633" s="100">
        <v>29</v>
      </c>
      <c r="F6633" s="2">
        <v>0</v>
      </c>
      <c r="G6633" s="100">
        <v>0</v>
      </c>
    </row>
    <row r="6634" spans="1:7" ht="13.5" customHeight="1" x14ac:dyDescent="0.2">
      <c r="A6634" s="100">
        <v>6634</v>
      </c>
      <c r="B6634" s="100">
        <v>6684</v>
      </c>
      <c r="C6634" s="4" t="s">
        <v>7</v>
      </c>
      <c r="D6634" s="100">
        <v>2159</v>
      </c>
      <c r="E6634" s="100">
        <v>29</v>
      </c>
      <c r="F6634" s="2">
        <v>0</v>
      </c>
      <c r="G6634" s="100">
        <v>0</v>
      </c>
    </row>
    <row r="6635" spans="1:7" ht="13.5" customHeight="1" x14ac:dyDescent="0.2">
      <c r="A6635" s="100">
        <v>6635</v>
      </c>
      <c r="B6635" s="100">
        <v>6685</v>
      </c>
      <c r="C6635" s="4" t="s">
        <v>7</v>
      </c>
      <c r="D6635" s="100">
        <v>2160</v>
      </c>
      <c r="E6635" s="100">
        <v>29</v>
      </c>
      <c r="F6635" s="2">
        <v>0</v>
      </c>
      <c r="G6635" s="100">
        <v>0</v>
      </c>
    </row>
    <row r="6636" spans="1:7" ht="13.5" customHeight="1" x14ac:dyDescent="0.2">
      <c r="A6636" s="100">
        <v>6636</v>
      </c>
      <c r="B6636" s="100">
        <v>6686</v>
      </c>
      <c r="C6636" s="4" t="s">
        <v>7</v>
      </c>
      <c r="D6636" s="100">
        <v>2162</v>
      </c>
      <c r="E6636" s="100">
        <v>29</v>
      </c>
      <c r="F6636" s="2">
        <v>0</v>
      </c>
      <c r="G6636" s="100">
        <v>0</v>
      </c>
    </row>
    <row r="6637" spans="1:7" ht="13.5" customHeight="1" x14ac:dyDescent="0.2">
      <c r="A6637" s="100">
        <v>6637</v>
      </c>
      <c r="B6637" s="100">
        <v>6687</v>
      </c>
      <c r="C6637" s="4" t="s">
        <v>7</v>
      </c>
      <c r="D6637" s="100">
        <v>2163</v>
      </c>
      <c r="E6637" s="100">
        <v>29</v>
      </c>
      <c r="F6637" s="2">
        <v>0</v>
      </c>
      <c r="G6637" s="100">
        <v>0</v>
      </c>
    </row>
    <row r="6638" spans="1:7" ht="13.5" customHeight="1" x14ac:dyDescent="0.2">
      <c r="A6638" s="100">
        <v>6638</v>
      </c>
      <c r="B6638" s="100">
        <v>6688</v>
      </c>
      <c r="C6638" s="4" t="s">
        <v>7</v>
      </c>
      <c r="D6638" s="100">
        <v>149</v>
      </c>
      <c r="E6638" s="100">
        <v>171</v>
      </c>
      <c r="F6638" s="2">
        <v>0</v>
      </c>
      <c r="G6638" s="100">
        <v>0</v>
      </c>
    </row>
    <row r="6639" spans="1:7" ht="13.5" customHeight="1" x14ac:dyDescent="0.2">
      <c r="A6639" s="100">
        <v>6639</v>
      </c>
      <c r="B6639" s="100">
        <v>6689</v>
      </c>
      <c r="C6639" s="4" t="s">
        <v>7</v>
      </c>
      <c r="D6639" s="100">
        <v>150</v>
      </c>
      <c r="E6639" s="100">
        <v>171</v>
      </c>
      <c r="F6639" s="2">
        <v>0</v>
      </c>
      <c r="G6639" s="100">
        <v>0</v>
      </c>
    </row>
    <row r="6640" spans="1:7" ht="13.5" customHeight="1" x14ac:dyDescent="0.2">
      <c r="A6640" s="100">
        <v>6640</v>
      </c>
      <c r="B6640" s="100">
        <v>6690</v>
      </c>
      <c r="C6640" s="4"/>
      <c r="D6640" s="100">
        <v>13</v>
      </c>
      <c r="E6640" s="100">
        <v>248</v>
      </c>
      <c r="F6640" s="2">
        <v>0</v>
      </c>
      <c r="G6640" s="100">
        <v>0</v>
      </c>
    </row>
    <row r="6641" spans="1:7" ht="13.5" customHeight="1" x14ac:dyDescent="0.2">
      <c r="A6641" s="100">
        <v>6641</v>
      </c>
      <c r="B6641" s="100">
        <v>6691</v>
      </c>
      <c r="C6641" s="4"/>
      <c r="D6641" s="100">
        <v>14</v>
      </c>
      <c r="E6641" s="100">
        <v>248</v>
      </c>
      <c r="F6641" s="2">
        <v>0</v>
      </c>
      <c r="G6641" s="100">
        <v>0</v>
      </c>
    </row>
    <row r="6642" spans="1:7" ht="13.5" customHeight="1" x14ac:dyDescent="0.2">
      <c r="A6642" s="100">
        <v>6642</v>
      </c>
      <c r="B6642" s="100">
        <v>6692</v>
      </c>
      <c r="C6642" s="4" t="s">
        <v>7</v>
      </c>
      <c r="D6642" s="100">
        <v>218</v>
      </c>
      <c r="E6642" s="100">
        <v>74</v>
      </c>
      <c r="F6642" s="2">
        <v>0</v>
      </c>
      <c r="G6642" s="100">
        <v>0</v>
      </c>
    </row>
    <row r="6643" spans="1:7" ht="13.5" customHeight="1" x14ac:dyDescent="0.2">
      <c r="A6643" s="100">
        <v>6643</v>
      </c>
      <c r="B6643" s="100">
        <v>6693</v>
      </c>
      <c r="C6643" s="4" t="s">
        <v>7</v>
      </c>
      <c r="D6643" s="100">
        <v>219</v>
      </c>
      <c r="E6643" s="100">
        <v>74</v>
      </c>
      <c r="F6643" s="2">
        <v>0</v>
      </c>
      <c r="G6643" s="100">
        <v>0</v>
      </c>
    </row>
    <row r="6644" spans="1:7" ht="13.5" customHeight="1" x14ac:dyDescent="0.2">
      <c r="A6644" s="100">
        <v>6644</v>
      </c>
      <c r="B6644" s="100">
        <v>6694</v>
      </c>
      <c r="C6644" s="4" t="s">
        <v>7</v>
      </c>
      <c r="D6644" s="100">
        <v>220</v>
      </c>
      <c r="E6644" s="100">
        <v>74</v>
      </c>
      <c r="F6644" s="2">
        <v>0</v>
      </c>
      <c r="G6644" s="100">
        <v>0</v>
      </c>
    </row>
    <row r="6645" spans="1:7" ht="13.5" customHeight="1" x14ac:dyDescent="0.2">
      <c r="A6645" s="100">
        <v>6645</v>
      </c>
      <c r="B6645" s="100">
        <v>6695</v>
      </c>
      <c r="C6645" s="4" t="s">
        <v>7</v>
      </c>
      <c r="D6645" s="100">
        <v>221</v>
      </c>
      <c r="E6645" s="100">
        <v>74</v>
      </c>
      <c r="F6645" s="2">
        <v>0</v>
      </c>
      <c r="G6645" s="100">
        <v>0</v>
      </c>
    </row>
    <row r="6646" spans="1:7" ht="13.5" customHeight="1" x14ac:dyDescent="0.2">
      <c r="A6646" s="100">
        <v>6646</v>
      </c>
      <c r="B6646" s="100">
        <v>6696</v>
      </c>
      <c r="C6646" s="4" t="s">
        <v>7</v>
      </c>
      <c r="D6646" s="100">
        <v>222</v>
      </c>
      <c r="E6646" s="100">
        <v>74</v>
      </c>
      <c r="F6646" s="2">
        <v>0</v>
      </c>
      <c r="G6646" s="100">
        <v>0</v>
      </c>
    </row>
    <row r="6647" spans="1:7" ht="13.5" customHeight="1" x14ac:dyDescent="0.2">
      <c r="A6647" s="100">
        <v>6647</v>
      </c>
      <c r="B6647" s="100">
        <v>6697</v>
      </c>
      <c r="C6647" s="4" t="s">
        <v>7</v>
      </c>
      <c r="D6647" s="100">
        <v>151</v>
      </c>
      <c r="E6647" s="100">
        <v>171</v>
      </c>
      <c r="F6647" s="2">
        <v>0</v>
      </c>
      <c r="G6647" s="100">
        <v>0</v>
      </c>
    </row>
    <row r="6648" spans="1:7" ht="13.5" customHeight="1" x14ac:dyDescent="0.2">
      <c r="A6648" s="100">
        <v>6648</v>
      </c>
      <c r="B6648" s="100">
        <v>6698</v>
      </c>
      <c r="C6648" s="4" t="s">
        <v>7</v>
      </c>
      <c r="D6648" s="100">
        <v>152</v>
      </c>
      <c r="E6648" s="100">
        <v>171</v>
      </c>
      <c r="F6648" s="2">
        <v>0</v>
      </c>
      <c r="G6648" s="100">
        <v>0</v>
      </c>
    </row>
    <row r="6649" spans="1:7" ht="13.5" customHeight="1" x14ac:dyDescent="0.2">
      <c r="A6649" s="100">
        <v>6649</v>
      </c>
      <c r="B6649" s="100">
        <v>6699</v>
      </c>
      <c r="C6649" s="4" t="s">
        <v>7</v>
      </c>
      <c r="D6649" s="100">
        <v>35</v>
      </c>
      <c r="E6649" s="100">
        <v>123</v>
      </c>
      <c r="F6649" s="2">
        <v>0</v>
      </c>
      <c r="G6649" s="100">
        <v>0</v>
      </c>
    </row>
    <row r="6650" spans="1:7" ht="13.5" customHeight="1" x14ac:dyDescent="0.2">
      <c r="A6650" s="100">
        <v>6650</v>
      </c>
      <c r="B6650" s="100">
        <v>6700</v>
      </c>
      <c r="C6650" s="4" t="s">
        <v>7</v>
      </c>
      <c r="D6650" s="100">
        <v>36</v>
      </c>
      <c r="E6650" s="100">
        <v>123</v>
      </c>
      <c r="F6650" s="2">
        <v>0</v>
      </c>
      <c r="G6650" s="100">
        <v>0</v>
      </c>
    </row>
    <row r="6651" spans="1:7" ht="13.5" customHeight="1" x14ac:dyDescent="0.2">
      <c r="A6651" s="100">
        <v>6651</v>
      </c>
      <c r="B6651" s="100">
        <v>6701</v>
      </c>
      <c r="C6651" s="4" t="s">
        <v>7</v>
      </c>
      <c r="D6651" s="100">
        <v>37</v>
      </c>
      <c r="E6651" s="100">
        <v>123</v>
      </c>
      <c r="F6651" s="2">
        <v>0</v>
      </c>
      <c r="G6651" s="100">
        <v>0</v>
      </c>
    </row>
    <row r="6652" spans="1:7" ht="13.5" customHeight="1" x14ac:dyDescent="0.2">
      <c r="A6652" s="100">
        <v>6652</v>
      </c>
      <c r="B6652" s="100">
        <v>6702</v>
      </c>
      <c r="C6652" s="4" t="s">
        <v>7</v>
      </c>
      <c r="D6652" s="100">
        <v>38</v>
      </c>
      <c r="E6652" s="100">
        <v>123</v>
      </c>
      <c r="F6652" s="2">
        <v>0</v>
      </c>
      <c r="G6652" s="100">
        <v>0</v>
      </c>
    </row>
    <row r="6653" spans="1:7" ht="13.5" customHeight="1" x14ac:dyDescent="0.2">
      <c r="A6653" s="100">
        <v>6653</v>
      </c>
      <c r="B6653" s="100">
        <v>6703</v>
      </c>
      <c r="C6653" s="4" t="s">
        <v>7</v>
      </c>
      <c r="D6653" s="100">
        <v>39</v>
      </c>
      <c r="E6653" s="100">
        <v>123</v>
      </c>
      <c r="F6653" s="2">
        <v>0</v>
      </c>
      <c r="G6653" s="100">
        <v>0</v>
      </c>
    </row>
    <row r="6654" spans="1:7" ht="13.5" customHeight="1" x14ac:dyDescent="0.2">
      <c r="A6654" s="100">
        <v>6654</v>
      </c>
      <c r="B6654" s="100">
        <v>6704</v>
      </c>
      <c r="C6654" s="4" t="s">
        <v>7</v>
      </c>
      <c r="D6654" s="100">
        <v>40</v>
      </c>
      <c r="E6654" s="100">
        <v>123</v>
      </c>
      <c r="F6654" s="2">
        <v>0</v>
      </c>
      <c r="G6654" s="100">
        <v>0</v>
      </c>
    </row>
    <row r="6655" spans="1:7" ht="13.5" customHeight="1" x14ac:dyDescent="0.2">
      <c r="A6655" s="100">
        <v>6655</v>
      </c>
      <c r="B6655" s="100">
        <v>6705</v>
      </c>
      <c r="C6655" s="4" t="s">
        <v>7</v>
      </c>
      <c r="D6655" s="100">
        <v>41</v>
      </c>
      <c r="E6655" s="100">
        <v>123</v>
      </c>
      <c r="F6655" s="2">
        <v>0</v>
      </c>
      <c r="G6655" s="100">
        <v>0</v>
      </c>
    </row>
    <row r="6656" spans="1:7" ht="13.5" customHeight="1" x14ac:dyDescent="0.2">
      <c r="A6656" s="100">
        <v>6656</v>
      </c>
      <c r="B6656" s="100">
        <v>6706</v>
      </c>
      <c r="C6656" s="4" t="s">
        <v>7</v>
      </c>
      <c r="D6656" s="100">
        <v>42</v>
      </c>
      <c r="E6656" s="100">
        <v>123</v>
      </c>
      <c r="F6656" s="2">
        <v>0</v>
      </c>
      <c r="G6656" s="100">
        <v>0</v>
      </c>
    </row>
    <row r="6657" spans="1:7" ht="13.5" customHeight="1" x14ac:dyDescent="0.2">
      <c r="A6657" s="100">
        <v>6657</v>
      </c>
      <c r="B6657" s="100">
        <v>6707</v>
      </c>
      <c r="C6657" s="4" t="s">
        <v>7</v>
      </c>
      <c r="D6657" s="100">
        <v>44</v>
      </c>
      <c r="E6657" s="100">
        <v>123</v>
      </c>
      <c r="F6657" s="2">
        <v>0</v>
      </c>
      <c r="G6657" s="100">
        <v>0</v>
      </c>
    </row>
    <row r="6658" spans="1:7" ht="13.5" customHeight="1" x14ac:dyDescent="0.2">
      <c r="A6658" s="100">
        <v>6658</v>
      </c>
      <c r="B6658" s="100">
        <v>6708</v>
      </c>
      <c r="C6658" s="4"/>
      <c r="D6658" s="100">
        <v>23</v>
      </c>
      <c r="E6658" s="100">
        <v>254</v>
      </c>
      <c r="F6658" s="2">
        <v>0</v>
      </c>
      <c r="G6658" s="100">
        <v>0</v>
      </c>
    </row>
    <row r="6659" spans="1:7" ht="13.5" customHeight="1" x14ac:dyDescent="0.2">
      <c r="A6659" s="100">
        <v>6659</v>
      </c>
      <c r="B6659" s="100">
        <v>6709</v>
      </c>
      <c r="C6659" s="4"/>
      <c r="D6659" s="100">
        <v>24</v>
      </c>
      <c r="E6659" s="100">
        <v>254</v>
      </c>
      <c r="F6659" s="2">
        <v>0</v>
      </c>
      <c r="G6659" s="100">
        <v>0</v>
      </c>
    </row>
    <row r="6660" spans="1:7" ht="13.5" customHeight="1" x14ac:dyDescent="0.2">
      <c r="A6660" s="100">
        <v>6660</v>
      </c>
      <c r="B6660" s="100">
        <v>6710</v>
      </c>
      <c r="C6660" s="4"/>
      <c r="D6660" s="100">
        <v>27</v>
      </c>
      <c r="E6660" s="100">
        <v>254</v>
      </c>
      <c r="F6660" s="2">
        <v>0</v>
      </c>
      <c r="G6660" s="100">
        <v>0</v>
      </c>
    </row>
    <row r="6661" spans="1:7" ht="13.5" customHeight="1" x14ac:dyDescent="0.2">
      <c r="A6661" s="100">
        <v>6661</v>
      </c>
      <c r="B6661" s="100">
        <v>6711</v>
      </c>
      <c r="C6661" s="4"/>
      <c r="D6661" s="100">
        <v>28</v>
      </c>
      <c r="E6661" s="100">
        <v>254</v>
      </c>
      <c r="F6661" s="2">
        <v>0</v>
      </c>
      <c r="G6661" s="100">
        <v>0</v>
      </c>
    </row>
    <row r="6662" spans="1:7" ht="13.5" customHeight="1" x14ac:dyDescent="0.2">
      <c r="A6662" s="100">
        <v>6662</v>
      </c>
      <c r="B6662" s="100">
        <v>6712</v>
      </c>
      <c r="C6662" s="4" t="s">
        <v>7</v>
      </c>
      <c r="D6662" s="100">
        <v>2856</v>
      </c>
      <c r="E6662" s="100">
        <v>157</v>
      </c>
      <c r="F6662" s="2">
        <v>0</v>
      </c>
      <c r="G6662" s="100">
        <v>0</v>
      </c>
    </row>
    <row r="6663" spans="1:7" ht="13.5" customHeight="1" x14ac:dyDescent="0.2">
      <c r="A6663" s="100">
        <v>6663</v>
      </c>
      <c r="B6663" s="100">
        <v>6713</v>
      </c>
      <c r="C6663" s="4" t="s">
        <v>7</v>
      </c>
      <c r="D6663" s="100">
        <v>2857</v>
      </c>
      <c r="E6663" s="100">
        <v>157</v>
      </c>
      <c r="F6663" s="2">
        <v>0</v>
      </c>
      <c r="G6663" s="100">
        <v>0</v>
      </c>
    </row>
    <row r="6664" spans="1:7" ht="13.5" customHeight="1" x14ac:dyDescent="0.2">
      <c r="A6664" s="100">
        <v>6664</v>
      </c>
      <c r="B6664" s="100">
        <v>6714</v>
      </c>
      <c r="C6664" s="4" t="s">
        <v>7</v>
      </c>
      <c r="D6664" s="100">
        <v>2859</v>
      </c>
      <c r="E6664" s="100">
        <v>157</v>
      </c>
      <c r="F6664" s="2">
        <v>0</v>
      </c>
      <c r="G6664" s="100">
        <v>0</v>
      </c>
    </row>
    <row r="6665" spans="1:7" ht="13.5" customHeight="1" x14ac:dyDescent="0.2">
      <c r="A6665" s="100">
        <v>6665</v>
      </c>
      <c r="B6665" s="100">
        <v>6715</v>
      </c>
      <c r="C6665" s="4" t="s">
        <v>7</v>
      </c>
      <c r="D6665" s="100">
        <v>2860</v>
      </c>
      <c r="E6665" s="100">
        <v>157</v>
      </c>
      <c r="F6665" s="2">
        <v>0</v>
      </c>
      <c r="G6665" s="100">
        <v>0</v>
      </c>
    </row>
    <row r="6666" spans="1:7" ht="13.5" customHeight="1" x14ac:dyDescent="0.2">
      <c r="A6666" s="100">
        <v>6666</v>
      </c>
      <c r="B6666" s="100">
        <v>6716</v>
      </c>
      <c r="C6666" s="4" t="s">
        <v>7</v>
      </c>
      <c r="D6666" s="100">
        <v>2861</v>
      </c>
      <c r="E6666" s="100">
        <v>157</v>
      </c>
      <c r="F6666" s="2">
        <v>0</v>
      </c>
      <c r="G6666" s="100">
        <v>0</v>
      </c>
    </row>
    <row r="6667" spans="1:7" ht="13.5" customHeight="1" x14ac:dyDescent="0.2">
      <c r="A6667" s="100">
        <v>6667</v>
      </c>
      <c r="B6667" s="100">
        <v>6717</v>
      </c>
      <c r="C6667" s="4" t="s">
        <v>7</v>
      </c>
      <c r="D6667" s="100">
        <v>2862</v>
      </c>
      <c r="E6667" s="100">
        <v>157</v>
      </c>
      <c r="F6667" s="2">
        <v>0</v>
      </c>
      <c r="G6667" s="100">
        <v>0</v>
      </c>
    </row>
    <row r="6668" spans="1:7" ht="13.5" customHeight="1" x14ac:dyDescent="0.2">
      <c r="A6668" s="100">
        <v>6668</v>
      </c>
      <c r="B6668" s="100">
        <v>6718</v>
      </c>
      <c r="C6668" s="4" t="s">
        <v>7</v>
      </c>
      <c r="D6668" s="100">
        <v>2863</v>
      </c>
      <c r="E6668" s="100">
        <v>157</v>
      </c>
      <c r="F6668" s="2">
        <v>0</v>
      </c>
      <c r="G6668" s="100">
        <v>0</v>
      </c>
    </row>
    <row r="6669" spans="1:7" ht="13.5" customHeight="1" x14ac:dyDescent="0.2">
      <c r="A6669" s="100">
        <v>6669</v>
      </c>
      <c r="B6669" s="100">
        <v>6719</v>
      </c>
      <c r="C6669" s="4" t="s">
        <v>7</v>
      </c>
      <c r="D6669" s="100">
        <v>2865</v>
      </c>
      <c r="E6669" s="100">
        <v>157</v>
      </c>
      <c r="F6669" s="2">
        <v>0</v>
      </c>
      <c r="G6669" s="100">
        <v>0</v>
      </c>
    </row>
    <row r="6670" spans="1:7" ht="13.5" customHeight="1" x14ac:dyDescent="0.2">
      <c r="A6670" s="100">
        <v>6670</v>
      </c>
      <c r="B6670" s="100">
        <v>6720</v>
      </c>
      <c r="C6670" s="4" t="s">
        <v>7</v>
      </c>
      <c r="D6670" s="100">
        <v>2866</v>
      </c>
      <c r="E6670" s="100">
        <v>157</v>
      </c>
      <c r="F6670" s="2">
        <v>0</v>
      </c>
      <c r="G6670" s="100">
        <v>0</v>
      </c>
    </row>
    <row r="6671" spans="1:7" ht="13.5" customHeight="1" x14ac:dyDescent="0.2">
      <c r="A6671" s="100">
        <v>6671</v>
      </c>
      <c r="B6671" s="100">
        <v>6721</v>
      </c>
      <c r="C6671" s="4" t="s">
        <v>7</v>
      </c>
      <c r="D6671" s="100">
        <v>2867</v>
      </c>
      <c r="E6671" s="100">
        <v>157</v>
      </c>
      <c r="F6671" s="2">
        <v>0</v>
      </c>
      <c r="G6671" s="100">
        <v>0</v>
      </c>
    </row>
    <row r="6672" spans="1:7" ht="13.5" customHeight="1" x14ac:dyDescent="0.2">
      <c r="A6672" s="100">
        <v>6672</v>
      </c>
      <c r="B6672" s="100">
        <v>6722</v>
      </c>
      <c r="C6672" s="4" t="s">
        <v>7</v>
      </c>
      <c r="D6672" s="100">
        <v>2868</v>
      </c>
      <c r="E6672" s="100">
        <v>157</v>
      </c>
      <c r="F6672" s="2">
        <v>0</v>
      </c>
      <c r="G6672" s="100">
        <v>0</v>
      </c>
    </row>
    <row r="6673" spans="1:7" ht="13.5" customHeight="1" x14ac:dyDescent="0.2">
      <c r="A6673" s="100">
        <v>6673</v>
      </c>
      <c r="B6673" s="100">
        <v>6723</v>
      </c>
      <c r="C6673" s="4" t="s">
        <v>7</v>
      </c>
      <c r="D6673" s="100">
        <v>2870</v>
      </c>
      <c r="E6673" s="100">
        <v>157</v>
      </c>
      <c r="F6673" s="2">
        <v>0</v>
      </c>
      <c r="G6673" s="100">
        <v>0</v>
      </c>
    </row>
    <row r="6674" spans="1:7" ht="13.5" customHeight="1" x14ac:dyDescent="0.2">
      <c r="A6674" s="100">
        <v>6674</v>
      </c>
      <c r="B6674" s="100">
        <v>6724</v>
      </c>
      <c r="C6674" s="4" t="s">
        <v>7</v>
      </c>
      <c r="D6674" s="100">
        <v>2871</v>
      </c>
      <c r="E6674" s="100">
        <v>157</v>
      </c>
      <c r="F6674" s="2">
        <v>0</v>
      </c>
      <c r="G6674" s="100">
        <v>0</v>
      </c>
    </row>
    <row r="6675" spans="1:7" ht="13.5" customHeight="1" x14ac:dyDescent="0.2">
      <c r="A6675" s="100">
        <v>6675</v>
      </c>
      <c r="B6675" s="100">
        <v>6725</v>
      </c>
      <c r="C6675" s="4" t="s">
        <v>7</v>
      </c>
      <c r="D6675" s="100">
        <v>2872</v>
      </c>
      <c r="E6675" s="100">
        <v>157</v>
      </c>
      <c r="F6675" s="2">
        <v>0</v>
      </c>
      <c r="G6675" s="100">
        <v>0</v>
      </c>
    </row>
    <row r="6676" spans="1:7" ht="13.5" customHeight="1" x14ac:dyDescent="0.2">
      <c r="A6676" s="100">
        <v>6676</v>
      </c>
      <c r="B6676" s="100">
        <v>6726</v>
      </c>
      <c r="C6676" s="4" t="s">
        <v>7</v>
      </c>
      <c r="D6676" s="100">
        <v>2873</v>
      </c>
      <c r="E6676" s="100">
        <v>157</v>
      </c>
      <c r="F6676" s="2">
        <v>0</v>
      </c>
      <c r="G6676" s="100">
        <v>0</v>
      </c>
    </row>
    <row r="6677" spans="1:7" ht="13.5" customHeight="1" x14ac:dyDescent="0.2">
      <c r="A6677" s="100">
        <v>6677</v>
      </c>
      <c r="B6677" s="100">
        <v>6727</v>
      </c>
      <c r="C6677" s="4" t="s">
        <v>7</v>
      </c>
      <c r="D6677" s="100">
        <v>2875</v>
      </c>
      <c r="E6677" s="100">
        <v>157</v>
      </c>
      <c r="F6677" s="2">
        <v>0</v>
      </c>
      <c r="G6677" s="100">
        <v>0</v>
      </c>
    </row>
    <row r="6678" spans="1:7" ht="13.5" customHeight="1" x14ac:dyDescent="0.2">
      <c r="A6678" s="100">
        <v>6678</v>
      </c>
      <c r="B6678" s="100">
        <v>6728</v>
      </c>
      <c r="C6678" s="4" t="s">
        <v>7</v>
      </c>
      <c r="D6678" s="100">
        <v>2876</v>
      </c>
      <c r="E6678" s="100">
        <v>157</v>
      </c>
      <c r="F6678" s="2">
        <v>0</v>
      </c>
      <c r="G6678" s="100">
        <v>0</v>
      </c>
    </row>
    <row r="6679" spans="1:7" ht="13.5" customHeight="1" x14ac:dyDescent="0.2">
      <c r="A6679" s="100">
        <v>6679</v>
      </c>
      <c r="B6679" s="100">
        <v>6729</v>
      </c>
      <c r="C6679" s="4" t="s">
        <v>7</v>
      </c>
      <c r="D6679" s="100">
        <v>2877</v>
      </c>
      <c r="E6679" s="100">
        <v>157</v>
      </c>
      <c r="F6679" s="2">
        <v>0</v>
      </c>
      <c r="G6679" s="100">
        <v>0</v>
      </c>
    </row>
    <row r="6680" spans="1:7" ht="13.5" customHeight="1" x14ac:dyDescent="0.2">
      <c r="A6680" s="100">
        <v>6680</v>
      </c>
      <c r="B6680" s="100">
        <v>6730</v>
      </c>
      <c r="C6680" s="4" t="s">
        <v>7</v>
      </c>
      <c r="D6680" s="100">
        <v>2878</v>
      </c>
      <c r="E6680" s="100">
        <v>157</v>
      </c>
      <c r="F6680" s="2">
        <v>0</v>
      </c>
      <c r="G6680" s="100">
        <v>0</v>
      </c>
    </row>
    <row r="6681" spans="1:7" ht="13.5" customHeight="1" x14ac:dyDescent="0.2">
      <c r="A6681" s="100">
        <v>6681</v>
      </c>
      <c r="B6681" s="100">
        <v>6731</v>
      </c>
      <c r="C6681" s="4" t="s">
        <v>7</v>
      </c>
      <c r="D6681" s="100">
        <v>2881</v>
      </c>
      <c r="E6681" s="100">
        <v>157</v>
      </c>
      <c r="F6681" s="2">
        <v>0</v>
      </c>
      <c r="G6681" s="100">
        <v>0</v>
      </c>
    </row>
    <row r="6682" spans="1:7" ht="13.5" customHeight="1" x14ac:dyDescent="0.2">
      <c r="A6682" s="100">
        <v>6682</v>
      </c>
      <c r="B6682" s="100">
        <v>6732</v>
      </c>
      <c r="C6682" s="4" t="s">
        <v>7</v>
      </c>
      <c r="D6682" s="100">
        <v>2887</v>
      </c>
      <c r="E6682" s="100">
        <v>157</v>
      </c>
      <c r="F6682" s="2">
        <v>0</v>
      </c>
      <c r="G6682" s="100">
        <v>0</v>
      </c>
    </row>
    <row r="6683" spans="1:7" ht="13.5" customHeight="1" x14ac:dyDescent="0.2">
      <c r="A6683" s="100">
        <v>6683</v>
      </c>
      <c r="B6683" s="100">
        <v>6733</v>
      </c>
      <c r="C6683" s="4" t="s">
        <v>7</v>
      </c>
      <c r="D6683" s="100">
        <v>2888</v>
      </c>
      <c r="E6683" s="100">
        <v>157</v>
      </c>
      <c r="F6683" s="2">
        <v>0</v>
      </c>
      <c r="G6683" s="100">
        <v>0</v>
      </c>
    </row>
    <row r="6684" spans="1:7" ht="13.5" customHeight="1" x14ac:dyDescent="0.2">
      <c r="A6684" s="100">
        <v>6684</v>
      </c>
      <c r="B6684" s="100">
        <v>6734</v>
      </c>
      <c r="C6684" s="4" t="s">
        <v>7</v>
      </c>
      <c r="D6684" s="100">
        <v>2889</v>
      </c>
      <c r="E6684" s="100">
        <v>157</v>
      </c>
      <c r="F6684" s="2">
        <v>0</v>
      </c>
      <c r="G6684" s="100">
        <v>0</v>
      </c>
    </row>
    <row r="6685" spans="1:7" ht="13.5" customHeight="1" x14ac:dyDescent="0.2">
      <c r="A6685" s="100">
        <v>6685</v>
      </c>
      <c r="B6685" s="100">
        <v>6735</v>
      </c>
      <c r="C6685" s="4" t="s">
        <v>7</v>
      </c>
      <c r="D6685" s="100">
        <v>2890</v>
      </c>
      <c r="E6685" s="100">
        <v>157</v>
      </c>
      <c r="F6685" s="2">
        <v>0</v>
      </c>
      <c r="G6685" s="100">
        <v>0</v>
      </c>
    </row>
    <row r="6686" spans="1:7" ht="13.5" customHeight="1" x14ac:dyDescent="0.2">
      <c r="A6686" s="100">
        <v>6686</v>
      </c>
      <c r="B6686" s="100">
        <v>6736</v>
      </c>
      <c r="C6686" s="4" t="s">
        <v>7</v>
      </c>
      <c r="D6686" s="100">
        <v>2891</v>
      </c>
      <c r="E6686" s="100">
        <v>157</v>
      </c>
      <c r="F6686" s="2">
        <v>0</v>
      </c>
      <c r="G6686" s="100">
        <v>0</v>
      </c>
    </row>
    <row r="6687" spans="1:7" ht="13.5" customHeight="1" x14ac:dyDescent="0.2">
      <c r="A6687" s="100">
        <v>6687</v>
      </c>
      <c r="B6687" s="100">
        <v>6737</v>
      </c>
      <c r="C6687" s="4" t="s">
        <v>7</v>
      </c>
      <c r="D6687" s="100">
        <v>2893</v>
      </c>
      <c r="E6687" s="100">
        <v>157</v>
      </c>
      <c r="F6687" s="2">
        <v>0</v>
      </c>
      <c r="G6687" s="100">
        <v>0</v>
      </c>
    </row>
    <row r="6688" spans="1:7" ht="13.5" customHeight="1" x14ac:dyDescent="0.2">
      <c r="A6688" s="100">
        <v>6688</v>
      </c>
      <c r="B6688" s="100">
        <v>6738</v>
      </c>
      <c r="C6688" s="4"/>
      <c r="D6688" s="100">
        <v>2</v>
      </c>
      <c r="E6688" s="100">
        <v>253</v>
      </c>
      <c r="F6688" s="2">
        <v>0</v>
      </c>
      <c r="G6688" s="100">
        <v>0</v>
      </c>
    </row>
    <row r="6689" spans="1:7" ht="13.5" customHeight="1" x14ac:dyDescent="0.2">
      <c r="A6689" s="100">
        <v>6689</v>
      </c>
      <c r="B6689" s="100">
        <v>6739</v>
      </c>
      <c r="C6689" s="4"/>
      <c r="D6689" s="100">
        <v>3</v>
      </c>
      <c r="E6689" s="100">
        <v>253</v>
      </c>
      <c r="F6689" s="2">
        <v>0</v>
      </c>
      <c r="G6689" s="100">
        <v>0</v>
      </c>
    </row>
    <row r="6690" spans="1:7" ht="13.5" customHeight="1" x14ac:dyDescent="0.2">
      <c r="A6690" s="100">
        <v>6690</v>
      </c>
      <c r="B6690" s="100">
        <v>6740</v>
      </c>
      <c r="C6690" s="4"/>
      <c r="D6690" s="100">
        <v>1</v>
      </c>
      <c r="E6690" s="100">
        <v>268</v>
      </c>
      <c r="F6690" s="2">
        <v>0</v>
      </c>
      <c r="G6690" s="100">
        <v>0</v>
      </c>
    </row>
    <row r="6691" spans="1:7" ht="13.5" customHeight="1" x14ac:dyDescent="0.2">
      <c r="A6691" s="100">
        <v>6691</v>
      </c>
      <c r="B6691" s="100">
        <v>6741</v>
      </c>
      <c r="C6691" s="4"/>
      <c r="D6691" s="100">
        <v>2</v>
      </c>
      <c r="E6691" s="100">
        <v>268</v>
      </c>
      <c r="F6691" s="2">
        <v>0</v>
      </c>
      <c r="G6691" s="100">
        <v>0</v>
      </c>
    </row>
    <row r="6692" spans="1:7" ht="13.5" customHeight="1" x14ac:dyDescent="0.2">
      <c r="A6692" s="100">
        <v>6692</v>
      </c>
      <c r="B6692" s="100">
        <v>6742</v>
      </c>
      <c r="C6692" s="4"/>
      <c r="D6692" s="100">
        <v>3</v>
      </c>
      <c r="E6692" s="100">
        <v>268</v>
      </c>
      <c r="F6692" s="2">
        <v>0</v>
      </c>
      <c r="G6692" s="100">
        <v>0</v>
      </c>
    </row>
    <row r="6693" spans="1:7" ht="13.5" customHeight="1" x14ac:dyDescent="0.2">
      <c r="A6693" s="100">
        <v>6693</v>
      </c>
      <c r="B6693" s="100">
        <v>6743</v>
      </c>
      <c r="C6693" s="4"/>
      <c r="D6693" s="100">
        <v>4</v>
      </c>
      <c r="E6693" s="100">
        <v>268</v>
      </c>
      <c r="F6693" s="2">
        <v>0</v>
      </c>
      <c r="G6693" s="100">
        <v>0</v>
      </c>
    </row>
    <row r="6694" spans="1:7" ht="13.5" customHeight="1" x14ac:dyDescent="0.2">
      <c r="A6694" s="100">
        <v>6694</v>
      </c>
      <c r="B6694" s="100">
        <v>6744</v>
      </c>
      <c r="C6694" s="4"/>
      <c r="D6694" s="100">
        <v>5</v>
      </c>
      <c r="E6694" s="100">
        <v>268</v>
      </c>
      <c r="F6694" s="2">
        <v>0</v>
      </c>
      <c r="G6694" s="100">
        <v>0</v>
      </c>
    </row>
    <row r="6695" spans="1:7" ht="13.5" customHeight="1" x14ac:dyDescent="0.2">
      <c r="A6695" s="100">
        <v>6695</v>
      </c>
      <c r="B6695" s="100">
        <v>6745</v>
      </c>
      <c r="C6695" s="4"/>
      <c r="D6695" s="100">
        <v>6</v>
      </c>
      <c r="E6695" s="100">
        <v>268</v>
      </c>
      <c r="F6695" s="2">
        <v>0</v>
      </c>
      <c r="G6695" s="100">
        <v>0</v>
      </c>
    </row>
    <row r="6696" spans="1:7" ht="13.5" customHeight="1" x14ac:dyDescent="0.2">
      <c r="A6696" s="100">
        <v>6696</v>
      </c>
      <c r="B6696" s="100">
        <v>6746</v>
      </c>
      <c r="C6696" s="4"/>
      <c r="D6696" s="100">
        <v>7</v>
      </c>
      <c r="E6696" s="100">
        <v>268</v>
      </c>
      <c r="F6696" s="2">
        <v>0</v>
      </c>
      <c r="G6696" s="100">
        <v>0</v>
      </c>
    </row>
    <row r="6697" spans="1:7" ht="13.5" customHeight="1" x14ac:dyDescent="0.2">
      <c r="A6697" s="100">
        <v>6697</v>
      </c>
      <c r="B6697" s="100">
        <v>6747</v>
      </c>
      <c r="C6697" s="4"/>
      <c r="D6697" s="100">
        <v>8</v>
      </c>
      <c r="E6697" s="100">
        <v>268</v>
      </c>
      <c r="F6697" s="2">
        <v>0</v>
      </c>
      <c r="G6697" s="100">
        <v>0</v>
      </c>
    </row>
    <row r="6698" spans="1:7" ht="13.5" customHeight="1" x14ac:dyDescent="0.2">
      <c r="A6698" s="100">
        <v>6698</v>
      </c>
      <c r="B6698" s="100">
        <v>6748</v>
      </c>
      <c r="C6698" s="4"/>
      <c r="D6698" s="100">
        <v>9</v>
      </c>
      <c r="E6698" s="100">
        <v>268</v>
      </c>
      <c r="F6698" s="2">
        <v>0</v>
      </c>
      <c r="G6698" s="100">
        <v>0</v>
      </c>
    </row>
    <row r="6699" spans="1:7" ht="13.5" customHeight="1" x14ac:dyDescent="0.2">
      <c r="A6699" s="100">
        <v>6699</v>
      </c>
      <c r="B6699" s="100">
        <v>6749</v>
      </c>
      <c r="C6699" s="4"/>
      <c r="D6699" s="100">
        <v>10</v>
      </c>
      <c r="E6699" s="100">
        <v>268</v>
      </c>
      <c r="F6699" s="2">
        <v>0</v>
      </c>
      <c r="G6699" s="100">
        <v>0</v>
      </c>
    </row>
    <row r="6700" spans="1:7" ht="13.5" customHeight="1" x14ac:dyDescent="0.2">
      <c r="A6700" s="100">
        <v>6700</v>
      </c>
      <c r="B6700" s="100">
        <v>6750</v>
      </c>
      <c r="C6700" s="4"/>
      <c r="D6700" s="100">
        <v>11</v>
      </c>
      <c r="E6700" s="100">
        <v>268</v>
      </c>
      <c r="F6700" s="2">
        <v>0</v>
      </c>
      <c r="G6700" s="100">
        <v>0</v>
      </c>
    </row>
    <row r="6701" spans="1:7" ht="13.5" customHeight="1" x14ac:dyDescent="0.2">
      <c r="A6701" s="100">
        <v>6701</v>
      </c>
      <c r="B6701" s="100">
        <v>6751</v>
      </c>
      <c r="C6701" s="4"/>
      <c r="D6701" s="100">
        <v>12</v>
      </c>
      <c r="E6701" s="100">
        <v>268</v>
      </c>
      <c r="F6701" s="2">
        <v>0</v>
      </c>
      <c r="G6701" s="100">
        <v>0</v>
      </c>
    </row>
    <row r="6702" spans="1:7" ht="13.5" customHeight="1" x14ac:dyDescent="0.2">
      <c r="A6702" s="100">
        <v>6702</v>
      </c>
      <c r="B6702" s="100">
        <v>6752</v>
      </c>
      <c r="C6702" s="4"/>
      <c r="D6702" s="100">
        <v>14</v>
      </c>
      <c r="E6702" s="100">
        <v>268</v>
      </c>
      <c r="F6702" s="2">
        <v>0</v>
      </c>
      <c r="G6702" s="100">
        <v>0</v>
      </c>
    </row>
    <row r="6703" spans="1:7" ht="13.5" customHeight="1" x14ac:dyDescent="0.2">
      <c r="A6703" s="100">
        <v>6703</v>
      </c>
      <c r="B6703" s="100">
        <v>6753</v>
      </c>
      <c r="C6703" s="4"/>
      <c r="D6703" s="100">
        <v>15</v>
      </c>
      <c r="E6703" s="100">
        <v>268</v>
      </c>
      <c r="F6703" s="2">
        <v>0</v>
      </c>
      <c r="G6703" s="100">
        <v>0</v>
      </c>
    </row>
    <row r="6704" spans="1:7" ht="13.5" customHeight="1" x14ac:dyDescent="0.2">
      <c r="A6704" s="100">
        <v>6704</v>
      </c>
      <c r="B6704" s="100">
        <v>6754</v>
      </c>
      <c r="C6704" s="4"/>
      <c r="D6704" s="100">
        <v>16</v>
      </c>
      <c r="E6704" s="100">
        <v>268</v>
      </c>
      <c r="F6704" s="2">
        <v>0</v>
      </c>
      <c r="G6704" s="100">
        <v>0</v>
      </c>
    </row>
    <row r="6705" spans="1:7" ht="13.5" customHeight="1" x14ac:dyDescent="0.2">
      <c r="A6705" s="100">
        <v>6705</v>
      </c>
      <c r="B6705" s="100">
        <v>6755</v>
      </c>
      <c r="C6705" s="4"/>
      <c r="D6705" s="100">
        <v>17</v>
      </c>
      <c r="E6705" s="100">
        <v>268</v>
      </c>
      <c r="F6705" s="2">
        <v>0</v>
      </c>
      <c r="G6705" s="100">
        <v>0</v>
      </c>
    </row>
    <row r="6706" spans="1:7" ht="13.5" customHeight="1" x14ac:dyDescent="0.2">
      <c r="A6706" s="100">
        <v>6706</v>
      </c>
      <c r="B6706" s="100">
        <v>6756</v>
      </c>
      <c r="C6706" s="4"/>
      <c r="D6706" s="100">
        <v>18</v>
      </c>
      <c r="E6706" s="100">
        <v>268</v>
      </c>
      <c r="F6706" s="2">
        <v>0</v>
      </c>
      <c r="G6706" s="100">
        <v>0</v>
      </c>
    </row>
    <row r="6707" spans="1:7" ht="13.5" customHeight="1" x14ac:dyDescent="0.2">
      <c r="A6707" s="100">
        <v>6707</v>
      </c>
      <c r="B6707" s="100">
        <v>6757</v>
      </c>
      <c r="C6707" s="4"/>
      <c r="D6707" s="100">
        <v>19</v>
      </c>
      <c r="E6707" s="100">
        <v>268</v>
      </c>
      <c r="F6707" s="2">
        <v>0</v>
      </c>
      <c r="G6707" s="100">
        <v>0</v>
      </c>
    </row>
    <row r="6708" spans="1:7" ht="13.5" customHeight="1" x14ac:dyDescent="0.2">
      <c r="A6708" s="100">
        <v>6708</v>
      </c>
      <c r="B6708" s="100">
        <v>6758</v>
      </c>
      <c r="C6708" s="4"/>
      <c r="D6708" s="100">
        <v>20</v>
      </c>
      <c r="E6708" s="100">
        <v>268</v>
      </c>
      <c r="F6708" s="2">
        <v>0</v>
      </c>
      <c r="G6708" s="100">
        <v>0</v>
      </c>
    </row>
    <row r="6709" spans="1:7" ht="13.5" customHeight="1" x14ac:dyDescent="0.2">
      <c r="A6709" s="100">
        <v>6709</v>
      </c>
      <c r="B6709" s="100">
        <v>6759</v>
      </c>
      <c r="C6709" s="4"/>
      <c r="D6709" s="100">
        <v>21</v>
      </c>
      <c r="E6709" s="100">
        <v>268</v>
      </c>
      <c r="F6709" s="2">
        <v>0</v>
      </c>
      <c r="G6709" s="100">
        <v>0</v>
      </c>
    </row>
    <row r="6710" spans="1:7" ht="13.5" customHeight="1" x14ac:dyDescent="0.2">
      <c r="A6710" s="100">
        <v>6710</v>
      </c>
      <c r="B6710" s="100">
        <v>6760</v>
      </c>
      <c r="C6710" s="4"/>
      <c r="D6710" s="100">
        <v>22</v>
      </c>
      <c r="E6710" s="100">
        <v>268</v>
      </c>
      <c r="F6710" s="2">
        <v>0</v>
      </c>
      <c r="G6710" s="100">
        <v>0</v>
      </c>
    </row>
    <row r="6711" spans="1:7" ht="13.5" customHeight="1" x14ac:dyDescent="0.2">
      <c r="A6711" s="100">
        <v>6711</v>
      </c>
      <c r="B6711" s="100">
        <v>6761</v>
      </c>
      <c r="C6711" s="4" t="s">
        <v>7</v>
      </c>
      <c r="D6711" s="100">
        <v>2164</v>
      </c>
      <c r="E6711" s="100">
        <v>29</v>
      </c>
      <c r="F6711" s="2">
        <v>0</v>
      </c>
      <c r="G6711" s="100">
        <v>0</v>
      </c>
    </row>
    <row r="6712" spans="1:7" ht="13.5" customHeight="1" x14ac:dyDescent="0.2">
      <c r="A6712" s="100">
        <v>6712</v>
      </c>
      <c r="B6712" s="100">
        <v>6762</v>
      </c>
      <c r="C6712" s="4" t="s">
        <v>7</v>
      </c>
      <c r="D6712" s="100">
        <v>2165</v>
      </c>
      <c r="E6712" s="100">
        <v>29</v>
      </c>
      <c r="F6712" s="2">
        <v>0</v>
      </c>
      <c r="G6712" s="100">
        <v>0</v>
      </c>
    </row>
    <row r="6713" spans="1:7" ht="13.5" customHeight="1" x14ac:dyDescent="0.2">
      <c r="A6713" s="100">
        <v>6713</v>
      </c>
      <c r="B6713" s="100">
        <v>6763</v>
      </c>
      <c r="C6713" s="4" t="s">
        <v>7</v>
      </c>
      <c r="D6713" s="100">
        <v>2166</v>
      </c>
      <c r="E6713" s="100">
        <v>29</v>
      </c>
      <c r="F6713" s="2">
        <v>0</v>
      </c>
      <c r="G6713" s="100">
        <v>0</v>
      </c>
    </row>
    <row r="6714" spans="1:7" ht="13.5" customHeight="1" x14ac:dyDescent="0.2">
      <c r="A6714" s="100">
        <v>6714</v>
      </c>
      <c r="B6714" s="100">
        <v>6764</v>
      </c>
      <c r="C6714" s="4" t="s">
        <v>7</v>
      </c>
      <c r="D6714" s="100">
        <v>2167</v>
      </c>
      <c r="E6714" s="100">
        <v>29</v>
      </c>
      <c r="F6714" s="2">
        <v>0</v>
      </c>
      <c r="G6714" s="100">
        <v>0</v>
      </c>
    </row>
    <row r="6715" spans="1:7" ht="13.5" customHeight="1" x14ac:dyDescent="0.2">
      <c r="A6715" s="100">
        <v>6715</v>
      </c>
      <c r="B6715" s="100">
        <v>6765</v>
      </c>
      <c r="C6715" s="4" t="s">
        <v>7</v>
      </c>
      <c r="D6715" s="100">
        <v>2168</v>
      </c>
      <c r="E6715" s="100">
        <v>29</v>
      </c>
      <c r="F6715" s="2">
        <v>0</v>
      </c>
      <c r="G6715" s="100">
        <v>0</v>
      </c>
    </row>
    <row r="6716" spans="1:7" ht="13.5" customHeight="1" x14ac:dyDescent="0.2">
      <c r="A6716" s="100">
        <v>6716</v>
      </c>
      <c r="B6716" s="100">
        <v>6766</v>
      </c>
      <c r="C6716" s="4" t="s">
        <v>7</v>
      </c>
      <c r="D6716" s="100">
        <v>2169</v>
      </c>
      <c r="E6716" s="100">
        <v>29</v>
      </c>
      <c r="F6716" s="2">
        <v>0</v>
      </c>
      <c r="G6716" s="100">
        <v>0</v>
      </c>
    </row>
    <row r="6717" spans="1:7" ht="13.5" customHeight="1" x14ac:dyDescent="0.2">
      <c r="A6717" s="100">
        <v>6717</v>
      </c>
      <c r="B6717" s="100">
        <v>6767</v>
      </c>
      <c r="C6717" s="4" t="s">
        <v>7</v>
      </c>
      <c r="D6717" s="100">
        <v>2170</v>
      </c>
      <c r="E6717" s="100">
        <v>29</v>
      </c>
      <c r="F6717" s="2">
        <v>0</v>
      </c>
      <c r="G6717" s="100">
        <v>0</v>
      </c>
    </row>
    <row r="6718" spans="1:7" ht="13.5" customHeight="1" x14ac:dyDescent="0.2">
      <c r="A6718" s="100">
        <v>6718</v>
      </c>
      <c r="B6718" s="100">
        <v>6768</v>
      </c>
      <c r="C6718" s="4" t="s">
        <v>7</v>
      </c>
      <c r="D6718" s="100">
        <v>2171</v>
      </c>
      <c r="E6718" s="100">
        <v>29</v>
      </c>
      <c r="F6718" s="2">
        <v>0</v>
      </c>
      <c r="G6718" s="100">
        <v>0</v>
      </c>
    </row>
    <row r="6719" spans="1:7" ht="13.5" customHeight="1" x14ac:dyDescent="0.2">
      <c r="A6719" s="100">
        <v>6719</v>
      </c>
      <c r="B6719" s="100">
        <v>6769</v>
      </c>
      <c r="C6719" s="4" t="s">
        <v>7</v>
      </c>
      <c r="D6719" s="100">
        <v>2172</v>
      </c>
      <c r="E6719" s="100">
        <v>29</v>
      </c>
      <c r="F6719" s="2">
        <v>0</v>
      </c>
      <c r="G6719" s="100">
        <v>0</v>
      </c>
    </row>
    <row r="6720" spans="1:7" ht="13.5" customHeight="1" x14ac:dyDescent="0.2">
      <c r="A6720" s="100">
        <v>6720</v>
      </c>
      <c r="B6720" s="100">
        <v>6770</v>
      </c>
      <c r="C6720" s="4" t="s">
        <v>7</v>
      </c>
      <c r="D6720" s="100">
        <v>2173</v>
      </c>
      <c r="E6720" s="100">
        <v>29</v>
      </c>
      <c r="F6720" s="2">
        <v>0</v>
      </c>
      <c r="G6720" s="100">
        <v>0</v>
      </c>
    </row>
    <row r="6721" spans="1:7" ht="13.5" customHeight="1" x14ac:dyDescent="0.2">
      <c r="A6721" s="100">
        <v>6721</v>
      </c>
      <c r="B6721" s="100">
        <v>6771</v>
      </c>
      <c r="C6721" s="4" t="s">
        <v>7</v>
      </c>
      <c r="D6721" s="100">
        <v>2174</v>
      </c>
      <c r="E6721" s="100">
        <v>29</v>
      </c>
      <c r="F6721" s="2">
        <v>0</v>
      </c>
      <c r="G6721" s="100">
        <v>0</v>
      </c>
    </row>
    <row r="6722" spans="1:7" ht="13.5" customHeight="1" x14ac:dyDescent="0.2">
      <c r="A6722" s="100">
        <v>6722</v>
      </c>
      <c r="B6722" s="100">
        <v>6772</v>
      </c>
      <c r="C6722" s="4" t="s">
        <v>7</v>
      </c>
      <c r="D6722" s="100">
        <v>2175</v>
      </c>
      <c r="E6722" s="100">
        <v>29</v>
      </c>
      <c r="F6722" s="2">
        <v>0</v>
      </c>
      <c r="G6722" s="100">
        <v>0</v>
      </c>
    </row>
    <row r="6723" spans="1:7" ht="13.5" customHeight="1" x14ac:dyDescent="0.2">
      <c r="A6723" s="100">
        <v>6723</v>
      </c>
      <c r="B6723" s="100">
        <v>6773</v>
      </c>
      <c r="C6723" s="4" t="s">
        <v>7</v>
      </c>
      <c r="D6723" s="100">
        <v>2176</v>
      </c>
      <c r="E6723" s="100">
        <v>29</v>
      </c>
      <c r="F6723" s="2">
        <v>0</v>
      </c>
      <c r="G6723" s="100">
        <v>0</v>
      </c>
    </row>
    <row r="6724" spans="1:7" ht="13.5" customHeight="1" x14ac:dyDescent="0.2">
      <c r="A6724" s="100">
        <v>6724</v>
      </c>
      <c r="B6724" s="100">
        <v>6774</v>
      </c>
      <c r="C6724" s="4" t="s">
        <v>7</v>
      </c>
      <c r="D6724" s="100">
        <v>2177</v>
      </c>
      <c r="E6724" s="100">
        <v>29</v>
      </c>
      <c r="F6724" s="2">
        <v>0</v>
      </c>
      <c r="G6724" s="100">
        <v>0</v>
      </c>
    </row>
    <row r="6725" spans="1:7" ht="13.5" customHeight="1" x14ac:dyDescent="0.2">
      <c r="A6725" s="100">
        <v>6725</v>
      </c>
      <c r="B6725" s="100">
        <v>6775</v>
      </c>
      <c r="C6725" s="4" t="s">
        <v>7</v>
      </c>
      <c r="D6725" s="100">
        <v>2178</v>
      </c>
      <c r="E6725" s="100">
        <v>29</v>
      </c>
      <c r="F6725" s="2">
        <v>0</v>
      </c>
      <c r="G6725" s="100">
        <v>0</v>
      </c>
    </row>
    <row r="6726" spans="1:7" ht="13.5" customHeight="1" x14ac:dyDescent="0.2">
      <c r="A6726" s="100">
        <v>6726</v>
      </c>
      <c r="B6726" s="100">
        <v>6776</v>
      </c>
      <c r="C6726" s="4" t="s">
        <v>7</v>
      </c>
      <c r="D6726" s="100">
        <v>2179</v>
      </c>
      <c r="E6726" s="100">
        <v>29</v>
      </c>
      <c r="F6726" s="2">
        <v>0</v>
      </c>
      <c r="G6726" s="100">
        <v>0</v>
      </c>
    </row>
    <row r="6727" spans="1:7" ht="13.5" customHeight="1" x14ac:dyDescent="0.2">
      <c r="A6727" s="100">
        <v>6727</v>
      </c>
      <c r="B6727" s="100">
        <v>6777</v>
      </c>
      <c r="C6727" s="4" t="s">
        <v>7</v>
      </c>
      <c r="D6727" s="100">
        <v>2180</v>
      </c>
      <c r="E6727" s="100">
        <v>29</v>
      </c>
      <c r="F6727" s="2">
        <v>0</v>
      </c>
      <c r="G6727" s="100">
        <v>0</v>
      </c>
    </row>
    <row r="6728" spans="1:7" ht="13.5" customHeight="1" x14ac:dyDescent="0.2">
      <c r="A6728" s="100">
        <v>6728</v>
      </c>
      <c r="B6728" s="100">
        <v>6778</v>
      </c>
      <c r="C6728" s="4" t="s">
        <v>7</v>
      </c>
      <c r="D6728" s="100">
        <v>2181</v>
      </c>
      <c r="E6728" s="100">
        <v>29</v>
      </c>
      <c r="F6728" s="2">
        <v>0</v>
      </c>
      <c r="G6728" s="100">
        <v>0</v>
      </c>
    </row>
    <row r="6729" spans="1:7" ht="13.5" customHeight="1" x14ac:dyDescent="0.2">
      <c r="A6729" s="100">
        <v>6729</v>
      </c>
      <c r="B6729" s="100">
        <v>6779</v>
      </c>
      <c r="C6729" s="4" t="s">
        <v>7</v>
      </c>
      <c r="D6729" s="100">
        <v>2182</v>
      </c>
      <c r="E6729" s="100">
        <v>29</v>
      </c>
      <c r="F6729" s="2">
        <v>0</v>
      </c>
      <c r="G6729" s="100">
        <v>0</v>
      </c>
    </row>
    <row r="6730" spans="1:7" ht="13.5" customHeight="1" x14ac:dyDescent="0.2">
      <c r="A6730" s="100">
        <v>6730</v>
      </c>
      <c r="B6730" s="100">
        <v>6780</v>
      </c>
      <c r="C6730" s="4" t="s">
        <v>7</v>
      </c>
      <c r="D6730" s="100">
        <v>2183</v>
      </c>
      <c r="E6730" s="100">
        <v>29</v>
      </c>
      <c r="F6730" s="2">
        <v>0</v>
      </c>
      <c r="G6730" s="100">
        <v>0</v>
      </c>
    </row>
    <row r="6731" spans="1:7" ht="13.5" customHeight="1" x14ac:dyDescent="0.2">
      <c r="A6731" s="100">
        <v>6731</v>
      </c>
      <c r="B6731" s="100">
        <v>6781</v>
      </c>
      <c r="C6731" s="4" t="s">
        <v>7</v>
      </c>
      <c r="D6731" s="100">
        <v>2185</v>
      </c>
      <c r="E6731" s="100">
        <v>29</v>
      </c>
      <c r="F6731" s="2">
        <v>0</v>
      </c>
      <c r="G6731" s="100">
        <v>0</v>
      </c>
    </row>
    <row r="6732" spans="1:7" ht="13.5" customHeight="1" x14ac:dyDescent="0.2">
      <c r="A6732" s="100">
        <v>6732</v>
      </c>
      <c r="B6732" s="100">
        <v>6782</v>
      </c>
      <c r="C6732" s="4" t="s">
        <v>7</v>
      </c>
      <c r="D6732" s="100">
        <v>2187</v>
      </c>
      <c r="E6732" s="100">
        <v>29</v>
      </c>
      <c r="F6732" s="2">
        <v>0</v>
      </c>
      <c r="G6732" s="100">
        <v>0</v>
      </c>
    </row>
    <row r="6733" spans="1:7" ht="13.5" customHeight="1" x14ac:dyDescent="0.2">
      <c r="A6733" s="100">
        <v>6733</v>
      </c>
      <c r="B6733" s="100">
        <v>6783</v>
      </c>
      <c r="C6733" s="4" t="s">
        <v>7</v>
      </c>
      <c r="D6733" s="100">
        <v>2188</v>
      </c>
      <c r="E6733" s="100">
        <v>29</v>
      </c>
      <c r="F6733" s="2">
        <v>0</v>
      </c>
      <c r="G6733" s="100">
        <v>0</v>
      </c>
    </row>
    <row r="6734" spans="1:7" ht="13.5" customHeight="1" x14ac:dyDescent="0.2">
      <c r="A6734" s="100">
        <v>6734</v>
      </c>
      <c r="B6734" s="100">
        <v>6784</v>
      </c>
      <c r="C6734" s="4" t="s">
        <v>7</v>
      </c>
      <c r="D6734" s="100">
        <v>2190</v>
      </c>
      <c r="E6734" s="100">
        <v>29</v>
      </c>
      <c r="F6734" s="2">
        <v>0</v>
      </c>
      <c r="G6734" s="100">
        <v>0</v>
      </c>
    </row>
    <row r="6735" spans="1:7" ht="13.5" customHeight="1" x14ac:dyDescent="0.2">
      <c r="A6735" s="100">
        <v>6735</v>
      </c>
      <c r="B6735" s="100">
        <v>6785</v>
      </c>
      <c r="C6735" s="4" t="s">
        <v>7</v>
      </c>
      <c r="D6735" s="100">
        <v>2191</v>
      </c>
      <c r="E6735" s="100">
        <v>29</v>
      </c>
      <c r="F6735" s="2">
        <v>0</v>
      </c>
      <c r="G6735" s="100">
        <v>0</v>
      </c>
    </row>
    <row r="6736" spans="1:7" ht="13.5" customHeight="1" x14ac:dyDescent="0.2">
      <c r="A6736" s="100">
        <v>6736</v>
      </c>
      <c r="B6736" s="100">
        <v>6786</v>
      </c>
      <c r="C6736" s="4" t="s">
        <v>7</v>
      </c>
      <c r="D6736" s="100">
        <v>2192</v>
      </c>
      <c r="E6736" s="100">
        <v>29</v>
      </c>
      <c r="F6736" s="2">
        <v>0</v>
      </c>
      <c r="G6736" s="100">
        <v>0</v>
      </c>
    </row>
    <row r="6737" spans="1:7" ht="13.5" customHeight="1" x14ac:dyDescent="0.2">
      <c r="A6737" s="100">
        <v>6737</v>
      </c>
      <c r="B6737" s="100">
        <v>6787</v>
      </c>
      <c r="C6737" s="4" t="s">
        <v>7</v>
      </c>
      <c r="D6737" s="100">
        <v>2193</v>
      </c>
      <c r="E6737" s="100">
        <v>29</v>
      </c>
      <c r="F6737" s="2">
        <v>0</v>
      </c>
      <c r="G6737" s="100">
        <v>0</v>
      </c>
    </row>
    <row r="6738" spans="1:7" ht="13.5" customHeight="1" x14ac:dyDescent="0.2">
      <c r="A6738" s="100">
        <v>6738</v>
      </c>
      <c r="B6738" s="100">
        <v>6788</v>
      </c>
      <c r="C6738" s="4" t="s">
        <v>7</v>
      </c>
      <c r="D6738" s="100">
        <v>2194</v>
      </c>
      <c r="E6738" s="100">
        <v>29</v>
      </c>
      <c r="F6738" s="2">
        <v>0</v>
      </c>
      <c r="G6738" s="100">
        <v>0</v>
      </c>
    </row>
    <row r="6739" spans="1:7" ht="13.5" customHeight="1" x14ac:dyDescent="0.2">
      <c r="A6739" s="100">
        <v>6739</v>
      </c>
      <c r="B6739" s="100">
        <v>6789</v>
      </c>
      <c r="C6739" s="4" t="s">
        <v>7</v>
      </c>
      <c r="D6739" s="100">
        <v>2196</v>
      </c>
      <c r="E6739" s="100">
        <v>29</v>
      </c>
      <c r="F6739" s="2">
        <v>0</v>
      </c>
      <c r="G6739" s="100">
        <v>0</v>
      </c>
    </row>
    <row r="6740" spans="1:7" ht="13.5" customHeight="1" x14ac:dyDescent="0.2">
      <c r="A6740" s="100">
        <v>6740</v>
      </c>
      <c r="B6740" s="100">
        <v>6790</v>
      </c>
      <c r="C6740" s="4" t="s">
        <v>7</v>
      </c>
      <c r="D6740" s="100">
        <v>2197</v>
      </c>
      <c r="E6740" s="100">
        <v>29</v>
      </c>
      <c r="F6740" s="2">
        <v>0</v>
      </c>
      <c r="G6740" s="100">
        <v>0</v>
      </c>
    </row>
    <row r="6741" spans="1:7" ht="13.5" customHeight="1" x14ac:dyDescent="0.2">
      <c r="A6741" s="100">
        <v>6741</v>
      </c>
      <c r="B6741" s="100">
        <v>6791</v>
      </c>
      <c r="C6741" s="4" t="s">
        <v>7</v>
      </c>
      <c r="D6741" s="100">
        <v>2199</v>
      </c>
      <c r="E6741" s="100">
        <v>29</v>
      </c>
      <c r="F6741" s="2">
        <v>0</v>
      </c>
      <c r="G6741" s="100">
        <v>0</v>
      </c>
    </row>
    <row r="6742" spans="1:7" ht="13.5" customHeight="1" x14ac:dyDescent="0.2">
      <c r="A6742" s="100">
        <v>6742</v>
      </c>
      <c r="B6742" s="100">
        <v>6792</v>
      </c>
      <c r="C6742" s="4" t="s">
        <v>7</v>
      </c>
      <c r="D6742" s="100">
        <v>2200</v>
      </c>
      <c r="E6742" s="100">
        <v>29</v>
      </c>
      <c r="F6742" s="2">
        <v>0</v>
      </c>
      <c r="G6742" s="100">
        <v>0</v>
      </c>
    </row>
    <row r="6743" spans="1:7" ht="13.5" customHeight="1" x14ac:dyDescent="0.2">
      <c r="A6743" s="100">
        <v>6743</v>
      </c>
      <c r="B6743" s="100">
        <v>6793</v>
      </c>
      <c r="C6743" s="4" t="s">
        <v>7</v>
      </c>
      <c r="D6743" s="100">
        <v>2201</v>
      </c>
      <c r="E6743" s="100">
        <v>29</v>
      </c>
      <c r="F6743" s="2">
        <v>0</v>
      </c>
      <c r="G6743" s="100">
        <v>0</v>
      </c>
    </row>
    <row r="6744" spans="1:7" ht="13.5" customHeight="1" x14ac:dyDescent="0.2">
      <c r="A6744" s="100">
        <v>6744</v>
      </c>
      <c r="B6744" s="100">
        <v>6794</v>
      </c>
      <c r="C6744" s="4" t="s">
        <v>7</v>
      </c>
      <c r="D6744" s="100">
        <v>2203</v>
      </c>
      <c r="E6744" s="100">
        <v>29</v>
      </c>
      <c r="F6744" s="2">
        <v>0</v>
      </c>
      <c r="G6744" s="100">
        <v>0</v>
      </c>
    </row>
    <row r="6745" spans="1:7" ht="13.5" customHeight="1" x14ac:dyDescent="0.2">
      <c r="A6745" s="100">
        <v>6745</v>
      </c>
      <c r="B6745" s="100">
        <v>6795</v>
      </c>
      <c r="C6745" s="4" t="s">
        <v>7</v>
      </c>
      <c r="D6745" s="100">
        <v>2204</v>
      </c>
      <c r="E6745" s="100">
        <v>29</v>
      </c>
      <c r="F6745" s="2">
        <v>0</v>
      </c>
      <c r="G6745" s="100">
        <v>0</v>
      </c>
    </row>
    <row r="6746" spans="1:7" ht="13.5" customHeight="1" x14ac:dyDescent="0.2">
      <c r="A6746" s="100">
        <v>6746</v>
      </c>
      <c r="B6746" s="100">
        <v>6796</v>
      </c>
      <c r="C6746" s="4" t="s">
        <v>7</v>
      </c>
      <c r="D6746" s="100">
        <v>2205</v>
      </c>
      <c r="E6746" s="100">
        <v>29</v>
      </c>
      <c r="F6746" s="2">
        <v>0</v>
      </c>
      <c r="G6746" s="100">
        <v>0</v>
      </c>
    </row>
    <row r="6747" spans="1:7" ht="13.5" customHeight="1" x14ac:dyDescent="0.2">
      <c r="A6747" s="100">
        <v>6747</v>
      </c>
      <c r="B6747" s="100">
        <v>6797</v>
      </c>
      <c r="C6747" s="4" t="s">
        <v>7</v>
      </c>
      <c r="D6747" s="100">
        <v>2206</v>
      </c>
      <c r="E6747" s="100">
        <v>29</v>
      </c>
      <c r="F6747" s="2">
        <v>0</v>
      </c>
      <c r="G6747" s="100">
        <v>0</v>
      </c>
    </row>
    <row r="6748" spans="1:7" ht="13.5" customHeight="1" x14ac:dyDescent="0.2">
      <c r="A6748" s="100">
        <v>6748</v>
      </c>
      <c r="B6748" s="100">
        <v>6798</v>
      </c>
      <c r="C6748" s="4" t="s">
        <v>7</v>
      </c>
      <c r="D6748" s="100">
        <v>2207</v>
      </c>
      <c r="E6748" s="100">
        <v>29</v>
      </c>
      <c r="F6748" s="2">
        <v>0</v>
      </c>
      <c r="G6748" s="100">
        <v>0</v>
      </c>
    </row>
    <row r="6749" spans="1:7" ht="13.5" customHeight="1" x14ac:dyDescent="0.2">
      <c r="A6749" s="100">
        <v>6749</v>
      </c>
      <c r="B6749" s="100">
        <v>6799</v>
      </c>
      <c r="C6749" s="4" t="s">
        <v>7</v>
      </c>
      <c r="D6749" s="100">
        <v>2208</v>
      </c>
      <c r="E6749" s="100">
        <v>29</v>
      </c>
      <c r="F6749" s="2">
        <v>0</v>
      </c>
      <c r="G6749" s="100">
        <v>0</v>
      </c>
    </row>
    <row r="6750" spans="1:7" ht="13.5" customHeight="1" x14ac:dyDescent="0.2">
      <c r="A6750" s="100">
        <v>6750</v>
      </c>
      <c r="B6750" s="100">
        <v>6800</v>
      </c>
      <c r="C6750" s="4" t="s">
        <v>7</v>
      </c>
      <c r="D6750" s="100">
        <v>2209</v>
      </c>
      <c r="E6750" s="100">
        <v>29</v>
      </c>
      <c r="F6750" s="2">
        <v>0</v>
      </c>
      <c r="G6750" s="100">
        <v>0</v>
      </c>
    </row>
    <row r="6751" spans="1:7" ht="13.5" customHeight="1" x14ac:dyDescent="0.2">
      <c r="A6751" s="100">
        <v>6751</v>
      </c>
      <c r="B6751" s="100">
        <v>6801</v>
      </c>
      <c r="C6751" s="4" t="s">
        <v>7</v>
      </c>
      <c r="D6751" s="100">
        <v>2210</v>
      </c>
      <c r="E6751" s="100">
        <v>29</v>
      </c>
      <c r="F6751" s="2">
        <v>0</v>
      </c>
      <c r="G6751" s="100">
        <v>0</v>
      </c>
    </row>
    <row r="6752" spans="1:7" ht="13.5" customHeight="1" x14ac:dyDescent="0.2">
      <c r="A6752" s="100">
        <v>6752</v>
      </c>
      <c r="B6752" s="100">
        <v>6802</v>
      </c>
      <c r="C6752" s="4" t="s">
        <v>7</v>
      </c>
      <c r="D6752" s="100">
        <v>2211</v>
      </c>
      <c r="E6752" s="100">
        <v>29</v>
      </c>
      <c r="F6752" s="2">
        <v>0</v>
      </c>
      <c r="G6752" s="100">
        <v>0</v>
      </c>
    </row>
    <row r="6753" spans="1:7" ht="13.5" customHeight="1" x14ac:dyDescent="0.2">
      <c r="A6753" s="100">
        <v>6753</v>
      </c>
      <c r="B6753" s="100">
        <v>6803</v>
      </c>
      <c r="C6753" s="4" t="s">
        <v>7</v>
      </c>
      <c r="D6753" s="100">
        <v>2212</v>
      </c>
      <c r="E6753" s="100">
        <v>29</v>
      </c>
      <c r="F6753" s="2">
        <v>0</v>
      </c>
      <c r="G6753" s="100">
        <v>0</v>
      </c>
    </row>
    <row r="6754" spans="1:7" ht="13.5" customHeight="1" x14ac:dyDescent="0.2">
      <c r="A6754" s="100">
        <v>6754</v>
      </c>
      <c r="B6754" s="100">
        <v>6804</v>
      </c>
      <c r="C6754" s="4" t="s">
        <v>7</v>
      </c>
      <c r="D6754" s="100">
        <v>2213</v>
      </c>
      <c r="E6754" s="100">
        <v>29</v>
      </c>
      <c r="F6754" s="2">
        <v>0</v>
      </c>
      <c r="G6754" s="100">
        <v>0</v>
      </c>
    </row>
    <row r="6755" spans="1:7" ht="13.5" customHeight="1" x14ac:dyDescent="0.2">
      <c r="A6755" s="100">
        <v>6755</v>
      </c>
      <c r="B6755" s="100">
        <v>6805</v>
      </c>
      <c r="C6755" s="4" t="s">
        <v>7</v>
      </c>
      <c r="D6755" s="100">
        <v>2214</v>
      </c>
      <c r="E6755" s="100">
        <v>29</v>
      </c>
      <c r="F6755" s="2">
        <v>0</v>
      </c>
      <c r="G6755" s="100">
        <v>0</v>
      </c>
    </row>
    <row r="6756" spans="1:7" ht="13.5" customHeight="1" x14ac:dyDescent="0.2">
      <c r="A6756" s="100">
        <v>6756</v>
      </c>
      <c r="B6756" s="100">
        <v>6806</v>
      </c>
      <c r="C6756" s="4" t="s">
        <v>7</v>
      </c>
      <c r="D6756" s="100">
        <v>2215</v>
      </c>
      <c r="E6756" s="100">
        <v>29</v>
      </c>
      <c r="F6756" s="2">
        <v>0</v>
      </c>
      <c r="G6756" s="100">
        <v>0</v>
      </c>
    </row>
    <row r="6757" spans="1:7" ht="13.5" customHeight="1" x14ac:dyDescent="0.2">
      <c r="A6757" s="100">
        <v>6757</v>
      </c>
      <c r="B6757" s="100">
        <v>6807</v>
      </c>
      <c r="C6757" s="4" t="s">
        <v>7</v>
      </c>
      <c r="D6757" s="100">
        <v>2216</v>
      </c>
      <c r="E6757" s="100">
        <v>29</v>
      </c>
      <c r="F6757" s="2">
        <v>0</v>
      </c>
      <c r="G6757" s="100">
        <v>0</v>
      </c>
    </row>
    <row r="6758" spans="1:7" ht="13.5" customHeight="1" x14ac:dyDescent="0.2">
      <c r="A6758" s="100">
        <v>6758</v>
      </c>
      <c r="B6758" s="100">
        <v>6808</v>
      </c>
      <c r="C6758" s="4" t="s">
        <v>7</v>
      </c>
      <c r="D6758" s="100">
        <v>2217</v>
      </c>
      <c r="E6758" s="100">
        <v>29</v>
      </c>
      <c r="F6758" s="2">
        <v>0</v>
      </c>
      <c r="G6758" s="100">
        <v>0</v>
      </c>
    </row>
    <row r="6759" spans="1:7" ht="13.5" customHeight="1" x14ac:dyDescent="0.2">
      <c r="A6759" s="100">
        <v>6759</v>
      </c>
      <c r="B6759" s="100">
        <v>6809</v>
      </c>
      <c r="C6759" s="4" t="s">
        <v>7</v>
      </c>
      <c r="D6759" s="100">
        <v>18</v>
      </c>
      <c r="E6759" s="100">
        <v>133</v>
      </c>
      <c r="F6759" s="2">
        <v>0</v>
      </c>
      <c r="G6759" s="100">
        <v>0</v>
      </c>
    </row>
    <row r="6760" spans="1:7" ht="13.5" customHeight="1" x14ac:dyDescent="0.2">
      <c r="A6760" s="100">
        <v>6760</v>
      </c>
      <c r="B6760" s="100">
        <v>6810</v>
      </c>
      <c r="C6760" s="4" t="s">
        <v>7</v>
      </c>
      <c r="D6760" s="100">
        <v>19</v>
      </c>
      <c r="E6760" s="100">
        <v>133</v>
      </c>
      <c r="F6760" s="2">
        <v>0</v>
      </c>
      <c r="G6760" s="100">
        <v>0</v>
      </c>
    </row>
    <row r="6761" spans="1:7" ht="13.5" customHeight="1" x14ac:dyDescent="0.2">
      <c r="A6761" s="100">
        <v>6761</v>
      </c>
      <c r="B6761" s="100">
        <v>6811</v>
      </c>
      <c r="C6761" s="4" t="s">
        <v>7</v>
      </c>
      <c r="D6761" s="100">
        <v>20</v>
      </c>
      <c r="E6761" s="100">
        <v>133</v>
      </c>
      <c r="F6761" s="2">
        <v>0</v>
      </c>
      <c r="G6761" s="100">
        <v>0</v>
      </c>
    </row>
    <row r="6762" spans="1:7" ht="13.5" customHeight="1" x14ac:dyDescent="0.2">
      <c r="A6762" s="100">
        <v>6762</v>
      </c>
      <c r="B6762" s="100">
        <v>6812</v>
      </c>
      <c r="C6762" s="4" t="s">
        <v>7</v>
      </c>
      <c r="D6762" s="100">
        <v>23</v>
      </c>
      <c r="E6762" s="100">
        <v>133</v>
      </c>
      <c r="F6762" s="2">
        <v>0</v>
      </c>
      <c r="G6762" s="100">
        <v>0</v>
      </c>
    </row>
    <row r="6763" spans="1:7" ht="13.5" customHeight="1" x14ac:dyDescent="0.2">
      <c r="A6763" s="100">
        <v>6763</v>
      </c>
      <c r="B6763" s="100">
        <v>6813</v>
      </c>
      <c r="C6763" s="4" t="s">
        <v>7</v>
      </c>
      <c r="D6763" s="100">
        <v>24</v>
      </c>
      <c r="E6763" s="100">
        <v>133</v>
      </c>
      <c r="F6763" s="2">
        <v>0</v>
      </c>
      <c r="G6763" s="100">
        <v>0</v>
      </c>
    </row>
    <row r="6764" spans="1:7" ht="13.5" customHeight="1" x14ac:dyDescent="0.2">
      <c r="A6764" s="100">
        <v>6764</v>
      </c>
      <c r="B6764" s="100">
        <v>6814</v>
      </c>
      <c r="C6764" s="4" t="s">
        <v>7</v>
      </c>
      <c r="D6764" s="100">
        <v>26</v>
      </c>
      <c r="E6764" s="100">
        <v>133</v>
      </c>
      <c r="F6764" s="2">
        <v>0</v>
      </c>
      <c r="G6764" s="100">
        <v>0</v>
      </c>
    </row>
    <row r="6765" spans="1:7" ht="13.5" customHeight="1" x14ac:dyDescent="0.2">
      <c r="A6765" s="100">
        <v>6765</v>
      </c>
      <c r="B6765" s="100">
        <v>6815</v>
      </c>
      <c r="C6765" s="4" t="s">
        <v>7</v>
      </c>
      <c r="D6765" s="100">
        <v>27</v>
      </c>
      <c r="E6765" s="100">
        <v>133</v>
      </c>
      <c r="F6765" s="2">
        <v>0</v>
      </c>
      <c r="G6765" s="100">
        <v>0</v>
      </c>
    </row>
    <row r="6766" spans="1:7" ht="13.5" customHeight="1" x14ac:dyDescent="0.2">
      <c r="A6766" s="100">
        <v>6766</v>
      </c>
      <c r="B6766" s="100">
        <v>6816</v>
      </c>
      <c r="C6766" s="4" t="s">
        <v>7</v>
      </c>
      <c r="D6766" s="100">
        <v>562</v>
      </c>
      <c r="E6766" s="100">
        <v>119</v>
      </c>
      <c r="F6766" s="2">
        <v>0</v>
      </c>
      <c r="G6766" s="100">
        <v>0</v>
      </c>
    </row>
    <row r="6767" spans="1:7" ht="13.5" customHeight="1" x14ac:dyDescent="0.2">
      <c r="A6767" s="100">
        <v>6767</v>
      </c>
      <c r="B6767" s="100">
        <v>6817</v>
      </c>
      <c r="C6767" s="4" t="s">
        <v>7</v>
      </c>
      <c r="D6767" s="100">
        <v>563</v>
      </c>
      <c r="E6767" s="100">
        <v>119</v>
      </c>
      <c r="F6767" s="2">
        <v>0</v>
      </c>
      <c r="G6767" s="100">
        <v>0</v>
      </c>
    </row>
    <row r="6768" spans="1:7" ht="13.5" customHeight="1" x14ac:dyDescent="0.2">
      <c r="A6768" s="100">
        <v>6768</v>
      </c>
      <c r="B6768" s="100">
        <v>6818</v>
      </c>
      <c r="C6768" s="4" t="s">
        <v>7</v>
      </c>
      <c r="D6768" s="100">
        <v>565</v>
      </c>
      <c r="E6768" s="100">
        <v>119</v>
      </c>
      <c r="F6768" s="2">
        <v>0</v>
      </c>
      <c r="G6768" s="100">
        <v>0</v>
      </c>
    </row>
    <row r="6769" spans="1:7" ht="13.5" customHeight="1" x14ac:dyDescent="0.2">
      <c r="A6769" s="100">
        <v>6769</v>
      </c>
      <c r="B6769" s="100">
        <v>6819</v>
      </c>
      <c r="C6769" s="4" t="s">
        <v>7</v>
      </c>
      <c r="D6769" s="100">
        <v>566</v>
      </c>
      <c r="E6769" s="100">
        <v>119</v>
      </c>
      <c r="F6769" s="2">
        <v>0</v>
      </c>
      <c r="G6769" s="100">
        <v>0</v>
      </c>
    </row>
    <row r="6770" spans="1:7" ht="13.5" customHeight="1" x14ac:dyDescent="0.2">
      <c r="A6770" s="100">
        <v>6770</v>
      </c>
      <c r="B6770" s="100">
        <v>6820</v>
      </c>
      <c r="C6770" s="4" t="s">
        <v>7</v>
      </c>
      <c r="D6770" s="100">
        <v>226</v>
      </c>
      <c r="E6770" s="100">
        <v>74</v>
      </c>
      <c r="F6770" s="2">
        <v>0</v>
      </c>
      <c r="G6770" s="100">
        <v>0</v>
      </c>
    </row>
    <row r="6771" spans="1:7" ht="13.5" customHeight="1" x14ac:dyDescent="0.2">
      <c r="A6771" s="100">
        <v>6771</v>
      </c>
      <c r="B6771" s="100">
        <v>6821</v>
      </c>
      <c r="C6771" s="4" t="s">
        <v>7</v>
      </c>
      <c r="D6771" s="100">
        <v>227</v>
      </c>
      <c r="E6771" s="100">
        <v>74</v>
      </c>
      <c r="F6771" s="2">
        <v>0</v>
      </c>
      <c r="G6771" s="100">
        <v>0</v>
      </c>
    </row>
    <row r="6772" spans="1:7" ht="13.5" customHeight="1" x14ac:dyDescent="0.2">
      <c r="A6772" s="100">
        <v>6772</v>
      </c>
      <c r="B6772" s="100">
        <v>6822</v>
      </c>
      <c r="C6772" s="4" t="s">
        <v>7</v>
      </c>
      <c r="D6772" s="100">
        <v>229</v>
      </c>
      <c r="E6772" s="100">
        <v>74</v>
      </c>
      <c r="F6772" s="2">
        <v>0</v>
      </c>
      <c r="G6772" s="100">
        <v>0</v>
      </c>
    </row>
    <row r="6773" spans="1:7" ht="13.5" customHeight="1" x14ac:dyDescent="0.2">
      <c r="A6773" s="100">
        <v>6773</v>
      </c>
      <c r="B6773" s="100">
        <v>6823</v>
      </c>
      <c r="C6773" s="4" t="s">
        <v>7</v>
      </c>
      <c r="D6773" s="100">
        <v>2896</v>
      </c>
      <c r="E6773" s="100">
        <v>157</v>
      </c>
      <c r="F6773" s="2">
        <v>0</v>
      </c>
      <c r="G6773" s="100">
        <v>0</v>
      </c>
    </row>
    <row r="6774" spans="1:7" ht="13.5" customHeight="1" x14ac:dyDescent="0.2">
      <c r="A6774" s="100">
        <v>6774</v>
      </c>
      <c r="B6774" s="100">
        <v>6824</v>
      </c>
      <c r="C6774" s="4" t="s">
        <v>7</v>
      </c>
      <c r="D6774" s="100">
        <v>2897</v>
      </c>
      <c r="E6774" s="100">
        <v>157</v>
      </c>
      <c r="F6774" s="2">
        <v>0</v>
      </c>
      <c r="G6774" s="100">
        <v>0</v>
      </c>
    </row>
    <row r="6775" spans="1:7" ht="13.5" customHeight="1" x14ac:dyDescent="0.2">
      <c r="A6775" s="100">
        <v>6775</v>
      </c>
      <c r="B6775" s="100">
        <v>6825</v>
      </c>
      <c r="C6775" s="4" t="s">
        <v>7</v>
      </c>
      <c r="D6775" s="100">
        <v>2899</v>
      </c>
      <c r="E6775" s="100">
        <v>157</v>
      </c>
      <c r="F6775" s="2">
        <v>0</v>
      </c>
      <c r="G6775" s="100">
        <v>0</v>
      </c>
    </row>
    <row r="6776" spans="1:7" ht="13.5" customHeight="1" x14ac:dyDescent="0.2">
      <c r="A6776" s="100">
        <v>6776</v>
      </c>
      <c r="B6776" s="100">
        <v>6826</v>
      </c>
      <c r="C6776" s="4" t="s">
        <v>7</v>
      </c>
      <c r="D6776" s="100">
        <v>2900</v>
      </c>
      <c r="E6776" s="100">
        <v>157</v>
      </c>
      <c r="F6776" s="2">
        <v>0</v>
      </c>
      <c r="G6776" s="100">
        <v>0</v>
      </c>
    </row>
    <row r="6777" spans="1:7" ht="13.5" customHeight="1" x14ac:dyDescent="0.2">
      <c r="A6777" s="100">
        <v>6777</v>
      </c>
      <c r="B6777" s="100">
        <v>6827</v>
      </c>
      <c r="C6777" s="4" t="s">
        <v>7</v>
      </c>
      <c r="D6777" s="100">
        <v>2901</v>
      </c>
      <c r="E6777" s="100">
        <v>157</v>
      </c>
      <c r="F6777" s="2">
        <v>0</v>
      </c>
      <c r="G6777" s="100">
        <v>0</v>
      </c>
    </row>
    <row r="6778" spans="1:7" ht="13.5" customHeight="1" x14ac:dyDescent="0.2">
      <c r="A6778" s="100">
        <v>6778</v>
      </c>
      <c r="B6778" s="100">
        <v>6829</v>
      </c>
      <c r="C6778" s="4" t="s">
        <v>7</v>
      </c>
      <c r="D6778" s="100">
        <v>2904</v>
      </c>
      <c r="E6778" s="100">
        <v>157</v>
      </c>
      <c r="F6778" s="2">
        <v>0</v>
      </c>
      <c r="G6778" s="100">
        <v>0</v>
      </c>
    </row>
    <row r="6779" spans="1:7" ht="13.5" customHeight="1" x14ac:dyDescent="0.2">
      <c r="A6779" s="100">
        <v>6779</v>
      </c>
      <c r="B6779" s="100">
        <v>6830</v>
      </c>
      <c r="C6779" s="4" t="s">
        <v>7</v>
      </c>
      <c r="D6779" s="100">
        <v>2905</v>
      </c>
      <c r="E6779" s="100">
        <v>157</v>
      </c>
      <c r="F6779" s="2">
        <v>0</v>
      </c>
      <c r="G6779" s="100">
        <v>0</v>
      </c>
    </row>
    <row r="6780" spans="1:7" ht="13.5" customHeight="1" x14ac:dyDescent="0.2">
      <c r="A6780" s="100">
        <v>6780</v>
      </c>
      <c r="B6780" s="100">
        <v>6831</v>
      </c>
      <c r="C6780" s="4" t="s">
        <v>7</v>
      </c>
      <c r="D6780" s="100">
        <v>2906</v>
      </c>
      <c r="E6780" s="100">
        <v>157</v>
      </c>
      <c r="F6780" s="2">
        <v>0</v>
      </c>
      <c r="G6780" s="100">
        <v>0</v>
      </c>
    </row>
    <row r="6781" spans="1:7" ht="13.5" customHeight="1" x14ac:dyDescent="0.2">
      <c r="A6781" s="100">
        <v>6781</v>
      </c>
      <c r="B6781" s="100">
        <v>6832</v>
      </c>
      <c r="C6781" s="4" t="s">
        <v>7</v>
      </c>
      <c r="D6781" s="100">
        <v>2907</v>
      </c>
      <c r="E6781" s="100">
        <v>157</v>
      </c>
      <c r="F6781" s="2">
        <v>0</v>
      </c>
      <c r="G6781" s="100">
        <v>0</v>
      </c>
    </row>
    <row r="6782" spans="1:7" ht="13.5" customHeight="1" x14ac:dyDescent="0.2">
      <c r="A6782" s="100">
        <v>6782</v>
      </c>
      <c r="B6782" s="100">
        <v>6833</v>
      </c>
      <c r="C6782" s="4" t="s">
        <v>7</v>
      </c>
      <c r="D6782" s="100">
        <v>2908</v>
      </c>
      <c r="E6782" s="100">
        <v>157</v>
      </c>
      <c r="F6782" s="2">
        <v>0</v>
      </c>
      <c r="G6782" s="100">
        <v>0</v>
      </c>
    </row>
    <row r="6783" spans="1:7" ht="13.5" customHeight="1" x14ac:dyDescent="0.2">
      <c r="A6783" s="100">
        <v>6783</v>
      </c>
      <c r="B6783" s="100">
        <v>6834</v>
      </c>
      <c r="C6783" s="4" t="s">
        <v>7</v>
      </c>
      <c r="D6783" s="100">
        <v>2909</v>
      </c>
      <c r="E6783" s="100">
        <v>157</v>
      </c>
      <c r="F6783" s="2">
        <v>0</v>
      </c>
      <c r="G6783" s="100">
        <v>0</v>
      </c>
    </row>
    <row r="6784" spans="1:7" ht="13.5" customHeight="1" x14ac:dyDescent="0.2">
      <c r="A6784" s="100">
        <v>6784</v>
      </c>
      <c r="B6784" s="100">
        <v>6835</v>
      </c>
      <c r="C6784" s="4" t="s">
        <v>7</v>
      </c>
      <c r="D6784" s="100">
        <v>2910</v>
      </c>
      <c r="E6784" s="100">
        <v>157</v>
      </c>
      <c r="F6784" s="2">
        <v>0</v>
      </c>
      <c r="G6784" s="100">
        <v>0</v>
      </c>
    </row>
    <row r="6785" spans="1:7" ht="13.5" customHeight="1" x14ac:dyDescent="0.2">
      <c r="A6785" s="100">
        <v>6785</v>
      </c>
      <c r="B6785" s="100">
        <v>6836</v>
      </c>
      <c r="C6785" s="4" t="s">
        <v>7</v>
      </c>
      <c r="D6785" s="100">
        <v>2913</v>
      </c>
      <c r="E6785" s="100">
        <v>157</v>
      </c>
      <c r="F6785" s="2">
        <v>0</v>
      </c>
      <c r="G6785" s="100">
        <v>0</v>
      </c>
    </row>
    <row r="6786" spans="1:7" ht="13.5" customHeight="1" x14ac:dyDescent="0.2">
      <c r="A6786" s="100">
        <v>6786</v>
      </c>
      <c r="B6786" s="100">
        <v>6837</v>
      </c>
      <c r="C6786" s="4" t="s">
        <v>7</v>
      </c>
      <c r="D6786" s="100">
        <v>2914</v>
      </c>
      <c r="E6786" s="100">
        <v>157</v>
      </c>
      <c r="F6786" s="2">
        <v>0</v>
      </c>
      <c r="G6786" s="100">
        <v>0</v>
      </c>
    </row>
    <row r="6787" spans="1:7" ht="13.5" customHeight="1" x14ac:dyDescent="0.2">
      <c r="A6787" s="100">
        <v>6787</v>
      </c>
      <c r="B6787" s="100">
        <v>6838</v>
      </c>
      <c r="C6787" s="4" t="s">
        <v>7</v>
      </c>
      <c r="D6787" s="100">
        <v>2915</v>
      </c>
      <c r="E6787" s="100">
        <v>157</v>
      </c>
      <c r="F6787" s="2">
        <v>0</v>
      </c>
      <c r="G6787" s="100">
        <v>0</v>
      </c>
    </row>
    <row r="6788" spans="1:7" ht="13.5" customHeight="1" x14ac:dyDescent="0.2">
      <c r="A6788" s="100">
        <v>6788</v>
      </c>
      <c r="B6788" s="100">
        <v>6839</v>
      </c>
      <c r="C6788" s="4" t="s">
        <v>7</v>
      </c>
      <c r="D6788" s="100">
        <v>2916</v>
      </c>
      <c r="E6788" s="100">
        <v>157</v>
      </c>
      <c r="F6788" s="2">
        <v>0</v>
      </c>
      <c r="G6788" s="100">
        <v>0</v>
      </c>
    </row>
    <row r="6789" spans="1:7" ht="13.5" customHeight="1" x14ac:dyDescent="0.2">
      <c r="A6789" s="100">
        <v>6789</v>
      </c>
      <c r="B6789" s="100">
        <v>6840</v>
      </c>
      <c r="C6789" s="4" t="s">
        <v>7</v>
      </c>
      <c r="D6789" s="100">
        <v>2917</v>
      </c>
      <c r="E6789" s="100">
        <v>157</v>
      </c>
      <c r="F6789" s="2">
        <v>0</v>
      </c>
      <c r="G6789" s="100">
        <v>0</v>
      </c>
    </row>
    <row r="6790" spans="1:7" ht="13.5" customHeight="1" x14ac:dyDescent="0.2">
      <c r="A6790" s="100">
        <v>6790</v>
      </c>
      <c r="B6790" s="100">
        <v>6841</v>
      </c>
      <c r="C6790" s="4" t="s">
        <v>7</v>
      </c>
      <c r="D6790" s="100">
        <v>2922</v>
      </c>
      <c r="E6790" s="100">
        <v>157</v>
      </c>
      <c r="F6790" s="2">
        <v>0</v>
      </c>
      <c r="G6790" s="100">
        <v>0</v>
      </c>
    </row>
    <row r="6791" spans="1:7" ht="13.5" customHeight="1" x14ac:dyDescent="0.2">
      <c r="A6791" s="100">
        <v>6791</v>
      </c>
      <c r="B6791" s="100">
        <v>6842</v>
      </c>
      <c r="C6791" s="4" t="s">
        <v>7</v>
      </c>
      <c r="D6791" s="100">
        <v>2923</v>
      </c>
      <c r="E6791" s="100">
        <v>157</v>
      </c>
      <c r="F6791" s="2">
        <v>0</v>
      </c>
      <c r="G6791" s="100">
        <v>0</v>
      </c>
    </row>
    <row r="6792" spans="1:7" ht="13.5" customHeight="1" x14ac:dyDescent="0.2">
      <c r="A6792" s="100">
        <v>6792</v>
      </c>
      <c r="B6792" s="100">
        <v>6843</v>
      </c>
      <c r="C6792" s="4" t="s">
        <v>7</v>
      </c>
      <c r="D6792" s="100">
        <v>2924</v>
      </c>
      <c r="E6792" s="100">
        <v>157</v>
      </c>
      <c r="F6792" s="2">
        <v>0</v>
      </c>
      <c r="G6792" s="100">
        <v>0</v>
      </c>
    </row>
    <row r="6793" spans="1:7" ht="13.5" customHeight="1" x14ac:dyDescent="0.2">
      <c r="A6793" s="100">
        <v>6793</v>
      </c>
      <c r="B6793" s="100">
        <v>6844</v>
      </c>
      <c r="C6793" s="4"/>
      <c r="D6793" s="100">
        <v>123</v>
      </c>
      <c r="E6793" s="100">
        <v>249</v>
      </c>
      <c r="F6793" s="2">
        <v>0</v>
      </c>
      <c r="G6793" s="100">
        <v>0</v>
      </c>
    </row>
    <row r="6794" spans="1:7" ht="13.5" customHeight="1" x14ac:dyDescent="0.2">
      <c r="A6794" s="100">
        <v>6794</v>
      </c>
      <c r="B6794" s="100">
        <v>6845</v>
      </c>
      <c r="C6794" s="4"/>
      <c r="D6794" s="100">
        <v>124</v>
      </c>
      <c r="E6794" s="100">
        <v>249</v>
      </c>
      <c r="F6794" s="2">
        <v>0</v>
      </c>
      <c r="G6794" s="100">
        <v>0</v>
      </c>
    </row>
    <row r="6795" spans="1:7" ht="13.5" customHeight="1" x14ac:dyDescent="0.2">
      <c r="A6795" s="100">
        <v>6795</v>
      </c>
      <c r="B6795" s="100">
        <v>6846</v>
      </c>
      <c r="C6795" s="4"/>
      <c r="D6795" s="100">
        <v>125</v>
      </c>
      <c r="E6795" s="100">
        <v>249</v>
      </c>
      <c r="F6795" s="2">
        <v>0</v>
      </c>
      <c r="G6795" s="100">
        <v>0</v>
      </c>
    </row>
    <row r="6796" spans="1:7" ht="13.5" customHeight="1" x14ac:dyDescent="0.2">
      <c r="A6796" s="100">
        <v>6796</v>
      </c>
      <c r="B6796" s="100">
        <v>6847</v>
      </c>
      <c r="C6796" s="4"/>
      <c r="D6796" s="100">
        <v>126</v>
      </c>
      <c r="E6796" s="100">
        <v>249</v>
      </c>
      <c r="F6796" s="2">
        <v>0</v>
      </c>
      <c r="G6796" s="100">
        <v>0</v>
      </c>
    </row>
    <row r="6797" spans="1:7" ht="13.5" customHeight="1" x14ac:dyDescent="0.2">
      <c r="A6797" s="100">
        <v>6797</v>
      </c>
      <c r="B6797" s="100">
        <v>6848</v>
      </c>
      <c r="C6797" s="4"/>
      <c r="D6797" s="100">
        <v>127</v>
      </c>
      <c r="E6797" s="100">
        <v>249</v>
      </c>
      <c r="F6797" s="2">
        <v>0</v>
      </c>
      <c r="G6797" s="100">
        <v>0</v>
      </c>
    </row>
    <row r="6798" spans="1:7" ht="13.5" customHeight="1" x14ac:dyDescent="0.2">
      <c r="A6798" s="100">
        <v>6798</v>
      </c>
      <c r="B6798" s="100">
        <v>6849</v>
      </c>
      <c r="C6798" s="4"/>
      <c r="D6798" s="100">
        <v>128</v>
      </c>
      <c r="E6798" s="100">
        <v>249</v>
      </c>
      <c r="F6798" s="2">
        <v>0</v>
      </c>
      <c r="G6798" s="100">
        <v>0</v>
      </c>
    </row>
    <row r="6799" spans="1:7" ht="13.5" customHeight="1" x14ac:dyDescent="0.2">
      <c r="A6799" s="100">
        <v>6799</v>
      </c>
      <c r="B6799" s="100">
        <v>6850</v>
      </c>
      <c r="C6799" s="4"/>
      <c r="D6799" s="100">
        <v>129</v>
      </c>
      <c r="E6799" s="100">
        <v>249</v>
      </c>
      <c r="F6799" s="2">
        <v>0</v>
      </c>
      <c r="G6799" s="100">
        <v>0</v>
      </c>
    </row>
    <row r="6800" spans="1:7" ht="13.5" customHeight="1" x14ac:dyDescent="0.2">
      <c r="A6800" s="100">
        <v>6800</v>
      </c>
      <c r="B6800" s="100">
        <v>6851</v>
      </c>
      <c r="C6800" s="4"/>
      <c r="D6800" s="100">
        <v>130</v>
      </c>
      <c r="E6800" s="100">
        <v>249</v>
      </c>
      <c r="F6800" s="2">
        <v>0</v>
      </c>
      <c r="G6800" s="100">
        <v>0</v>
      </c>
    </row>
    <row r="6801" spans="1:7" ht="13.5" customHeight="1" x14ac:dyDescent="0.2">
      <c r="A6801" s="100">
        <v>6801</v>
      </c>
      <c r="B6801" s="100">
        <v>6852</v>
      </c>
      <c r="C6801" s="4"/>
      <c r="D6801" s="100">
        <v>131</v>
      </c>
      <c r="E6801" s="100">
        <v>249</v>
      </c>
      <c r="F6801" s="2">
        <v>0</v>
      </c>
      <c r="G6801" s="100">
        <v>0</v>
      </c>
    </row>
    <row r="6802" spans="1:7" ht="13.5" customHeight="1" x14ac:dyDescent="0.2">
      <c r="A6802" s="100">
        <v>6802</v>
      </c>
      <c r="B6802" s="100">
        <v>6853</v>
      </c>
      <c r="C6802" s="4"/>
      <c r="D6802" s="100">
        <v>132</v>
      </c>
      <c r="E6802" s="100">
        <v>249</v>
      </c>
      <c r="F6802" s="2">
        <v>0</v>
      </c>
      <c r="G6802" s="100">
        <v>0</v>
      </c>
    </row>
    <row r="6803" spans="1:7" ht="13.5" customHeight="1" x14ac:dyDescent="0.2">
      <c r="A6803" s="100">
        <v>6803</v>
      </c>
      <c r="B6803" s="100">
        <v>6854</v>
      </c>
      <c r="C6803" s="4"/>
      <c r="D6803" s="100">
        <v>133</v>
      </c>
      <c r="E6803" s="100">
        <v>249</v>
      </c>
      <c r="F6803" s="2">
        <v>0</v>
      </c>
      <c r="G6803" s="100">
        <v>0</v>
      </c>
    </row>
    <row r="6804" spans="1:7" ht="13.5" customHeight="1" x14ac:dyDescent="0.2">
      <c r="A6804" s="100">
        <v>6804</v>
      </c>
      <c r="B6804" s="100">
        <v>6855</v>
      </c>
      <c r="C6804" s="4" t="s">
        <v>7</v>
      </c>
      <c r="D6804" s="100">
        <v>2926</v>
      </c>
      <c r="E6804" s="100">
        <v>157</v>
      </c>
      <c r="F6804" s="2">
        <v>0</v>
      </c>
      <c r="G6804" s="100">
        <v>0</v>
      </c>
    </row>
    <row r="6805" spans="1:7" ht="13.5" customHeight="1" x14ac:dyDescent="0.2">
      <c r="A6805" s="100">
        <v>6805</v>
      </c>
      <c r="B6805" s="100">
        <v>6856</v>
      </c>
      <c r="C6805" s="4" t="s">
        <v>7</v>
      </c>
      <c r="D6805" s="100">
        <v>2927</v>
      </c>
      <c r="E6805" s="100">
        <v>157</v>
      </c>
      <c r="F6805" s="2">
        <v>0</v>
      </c>
      <c r="G6805" s="100">
        <v>0</v>
      </c>
    </row>
    <row r="6806" spans="1:7" ht="13.5" customHeight="1" x14ac:dyDescent="0.2">
      <c r="A6806" s="100">
        <v>6806</v>
      </c>
      <c r="B6806" s="100">
        <v>6857</v>
      </c>
      <c r="C6806" s="4" t="s">
        <v>7</v>
      </c>
      <c r="D6806" s="100">
        <v>2928</v>
      </c>
      <c r="E6806" s="100">
        <v>157</v>
      </c>
      <c r="F6806" s="2">
        <v>0</v>
      </c>
      <c r="G6806" s="100">
        <v>0</v>
      </c>
    </row>
    <row r="6807" spans="1:7" ht="13.5" customHeight="1" x14ac:dyDescent="0.2">
      <c r="A6807" s="100">
        <v>6807</v>
      </c>
      <c r="B6807" s="100">
        <v>6858</v>
      </c>
      <c r="C6807" s="4" t="s">
        <v>7</v>
      </c>
      <c r="D6807" s="100">
        <v>2929</v>
      </c>
      <c r="E6807" s="100">
        <v>157</v>
      </c>
      <c r="F6807" s="2">
        <v>0</v>
      </c>
      <c r="G6807" s="100">
        <v>0</v>
      </c>
    </row>
    <row r="6808" spans="1:7" ht="13.5" customHeight="1" x14ac:dyDescent="0.2">
      <c r="A6808" s="100">
        <v>6808</v>
      </c>
      <c r="B6808" s="100">
        <v>6859</v>
      </c>
      <c r="C6808" s="4" t="s">
        <v>7</v>
      </c>
      <c r="D6808" s="100">
        <v>2931</v>
      </c>
      <c r="E6808" s="100">
        <v>157</v>
      </c>
      <c r="F6808" s="2">
        <v>0</v>
      </c>
      <c r="G6808" s="100">
        <v>0</v>
      </c>
    </row>
    <row r="6809" spans="1:7" ht="13.5" customHeight="1" x14ac:dyDescent="0.2">
      <c r="A6809" s="100">
        <v>6809</v>
      </c>
      <c r="B6809" s="100">
        <v>6860</v>
      </c>
      <c r="C6809" s="4" t="s">
        <v>7</v>
      </c>
      <c r="D6809" s="100">
        <v>2933</v>
      </c>
      <c r="E6809" s="100">
        <v>157</v>
      </c>
      <c r="F6809" s="2">
        <v>0</v>
      </c>
      <c r="G6809" s="100">
        <v>0</v>
      </c>
    </row>
    <row r="6810" spans="1:7" ht="13.5" customHeight="1" x14ac:dyDescent="0.2">
      <c r="A6810" s="100">
        <v>6810</v>
      </c>
      <c r="B6810" s="100">
        <v>6861</v>
      </c>
      <c r="C6810" s="4" t="s">
        <v>7</v>
      </c>
      <c r="D6810" s="100">
        <v>2934</v>
      </c>
      <c r="E6810" s="100">
        <v>157</v>
      </c>
      <c r="F6810" s="2">
        <v>0</v>
      </c>
      <c r="G6810" s="100">
        <v>0</v>
      </c>
    </row>
    <row r="6811" spans="1:7" ht="13.5" customHeight="1" x14ac:dyDescent="0.2">
      <c r="A6811" s="100">
        <v>6811</v>
      </c>
      <c r="B6811" s="100">
        <v>6862</v>
      </c>
      <c r="C6811" s="4" t="s">
        <v>7</v>
      </c>
      <c r="D6811" s="100">
        <v>2935</v>
      </c>
      <c r="E6811" s="100">
        <v>157</v>
      </c>
      <c r="F6811" s="2">
        <v>0</v>
      </c>
      <c r="G6811" s="100">
        <v>0</v>
      </c>
    </row>
    <row r="6812" spans="1:7" ht="13.5" customHeight="1" x14ac:dyDescent="0.2">
      <c r="A6812" s="100">
        <v>6812</v>
      </c>
      <c r="B6812" s="100">
        <v>6863</v>
      </c>
      <c r="C6812" s="4" t="s">
        <v>7</v>
      </c>
      <c r="D6812" s="100">
        <v>2936</v>
      </c>
      <c r="E6812" s="100">
        <v>157</v>
      </c>
      <c r="F6812" s="2">
        <v>0</v>
      </c>
      <c r="G6812" s="100">
        <v>0</v>
      </c>
    </row>
    <row r="6813" spans="1:7" ht="13.5" customHeight="1" x14ac:dyDescent="0.2">
      <c r="A6813" s="100">
        <v>6813</v>
      </c>
      <c r="B6813" s="100">
        <v>6864</v>
      </c>
      <c r="C6813" s="4" t="s">
        <v>7</v>
      </c>
      <c r="D6813" s="100">
        <v>2938</v>
      </c>
      <c r="E6813" s="100">
        <v>157</v>
      </c>
      <c r="F6813" s="2">
        <v>0</v>
      </c>
      <c r="G6813" s="100">
        <v>0</v>
      </c>
    </row>
    <row r="6814" spans="1:7" ht="13.5" customHeight="1" x14ac:dyDescent="0.2">
      <c r="A6814" s="100">
        <v>6814</v>
      </c>
      <c r="B6814" s="100">
        <v>6865</v>
      </c>
      <c r="C6814" s="4" t="s">
        <v>7</v>
      </c>
      <c r="D6814" s="100">
        <v>2940</v>
      </c>
      <c r="E6814" s="100">
        <v>157</v>
      </c>
      <c r="F6814" s="2">
        <v>0</v>
      </c>
      <c r="G6814" s="100">
        <v>0</v>
      </c>
    </row>
    <row r="6815" spans="1:7" ht="13.5" customHeight="1" x14ac:dyDescent="0.2">
      <c r="A6815" s="100">
        <v>6815</v>
      </c>
      <c r="B6815" s="100">
        <v>6866</v>
      </c>
      <c r="C6815" s="4" t="s">
        <v>7</v>
      </c>
      <c r="D6815" s="100">
        <v>2942</v>
      </c>
      <c r="E6815" s="100">
        <v>157</v>
      </c>
      <c r="F6815" s="2">
        <v>0</v>
      </c>
      <c r="G6815" s="100">
        <v>0</v>
      </c>
    </row>
    <row r="6816" spans="1:7" ht="13.5" customHeight="1" x14ac:dyDescent="0.2">
      <c r="A6816" s="100">
        <v>6816</v>
      </c>
      <c r="B6816" s="100">
        <v>6867</v>
      </c>
      <c r="C6816" s="4" t="s">
        <v>7</v>
      </c>
      <c r="D6816" s="100">
        <v>2943</v>
      </c>
      <c r="E6816" s="100">
        <v>157</v>
      </c>
      <c r="F6816" s="2">
        <v>0</v>
      </c>
      <c r="G6816" s="100">
        <v>0</v>
      </c>
    </row>
    <row r="6817" spans="1:7" ht="13.5" customHeight="1" x14ac:dyDescent="0.2">
      <c r="A6817" s="100">
        <v>6817</v>
      </c>
      <c r="B6817" s="100">
        <v>6868</v>
      </c>
      <c r="C6817" s="4" t="s">
        <v>7</v>
      </c>
      <c r="D6817" s="100">
        <v>2945</v>
      </c>
      <c r="E6817" s="100">
        <v>157</v>
      </c>
      <c r="F6817" s="2">
        <v>0</v>
      </c>
      <c r="G6817" s="100">
        <v>0</v>
      </c>
    </row>
    <row r="6818" spans="1:7" ht="13.5" customHeight="1" x14ac:dyDescent="0.2">
      <c r="A6818" s="100">
        <v>6818</v>
      </c>
      <c r="B6818" s="100">
        <v>6869</v>
      </c>
      <c r="C6818" s="4" t="s">
        <v>7</v>
      </c>
      <c r="D6818" s="100">
        <v>2946</v>
      </c>
      <c r="E6818" s="100">
        <v>157</v>
      </c>
      <c r="F6818" s="2">
        <v>0</v>
      </c>
      <c r="G6818" s="100">
        <v>0</v>
      </c>
    </row>
    <row r="6819" spans="1:7" ht="13.5" customHeight="1" x14ac:dyDescent="0.2">
      <c r="A6819" s="100">
        <v>6819</v>
      </c>
      <c r="B6819" s="100">
        <v>6870</v>
      </c>
      <c r="C6819" s="4" t="s">
        <v>7</v>
      </c>
      <c r="D6819" s="100">
        <v>2947</v>
      </c>
      <c r="E6819" s="100">
        <v>157</v>
      </c>
      <c r="F6819" s="2">
        <v>0</v>
      </c>
      <c r="G6819" s="100">
        <v>0</v>
      </c>
    </row>
    <row r="6820" spans="1:7" ht="13.5" customHeight="1" x14ac:dyDescent="0.2">
      <c r="A6820" s="100">
        <v>6820</v>
      </c>
      <c r="B6820" s="100">
        <v>6871</v>
      </c>
      <c r="C6820" s="4" t="s">
        <v>7</v>
      </c>
      <c r="D6820" s="100">
        <v>2949</v>
      </c>
      <c r="E6820" s="100">
        <v>157</v>
      </c>
      <c r="F6820" s="2">
        <v>0</v>
      </c>
      <c r="G6820" s="100">
        <v>0</v>
      </c>
    </row>
    <row r="6821" spans="1:7" ht="13.5" customHeight="1" x14ac:dyDescent="0.2">
      <c r="A6821" s="100">
        <v>6821</v>
      </c>
      <c r="B6821" s="100">
        <v>6872</v>
      </c>
      <c r="C6821" s="4" t="s">
        <v>7</v>
      </c>
      <c r="D6821" s="100">
        <v>2950</v>
      </c>
      <c r="E6821" s="100">
        <v>157</v>
      </c>
      <c r="F6821" s="2">
        <v>0</v>
      </c>
      <c r="G6821" s="100">
        <v>0</v>
      </c>
    </row>
    <row r="6822" spans="1:7" ht="13.5" customHeight="1" x14ac:dyDescent="0.2">
      <c r="A6822" s="100">
        <v>6822</v>
      </c>
      <c r="B6822" s="100">
        <v>6873</v>
      </c>
      <c r="C6822" s="4" t="s">
        <v>7</v>
      </c>
      <c r="D6822" s="100">
        <v>2951</v>
      </c>
      <c r="E6822" s="100">
        <v>157</v>
      </c>
      <c r="F6822" s="2">
        <v>0</v>
      </c>
      <c r="G6822" s="100">
        <v>0</v>
      </c>
    </row>
    <row r="6823" spans="1:7" ht="13.5" customHeight="1" x14ac:dyDescent="0.2">
      <c r="A6823" s="100">
        <v>6823</v>
      </c>
      <c r="B6823" s="100">
        <v>6874</v>
      </c>
      <c r="C6823" s="4" t="s">
        <v>7</v>
      </c>
      <c r="D6823" s="100">
        <v>2952</v>
      </c>
      <c r="E6823" s="100">
        <v>157</v>
      </c>
      <c r="F6823" s="2">
        <v>0</v>
      </c>
      <c r="G6823" s="100">
        <v>0</v>
      </c>
    </row>
    <row r="6824" spans="1:7" ht="13.5" customHeight="1" x14ac:dyDescent="0.2">
      <c r="A6824" s="100">
        <v>6824</v>
      </c>
      <c r="B6824" s="100">
        <v>6875</v>
      </c>
      <c r="C6824" s="4" t="s">
        <v>7</v>
      </c>
      <c r="D6824" s="100">
        <v>2954</v>
      </c>
      <c r="E6824" s="100">
        <v>157</v>
      </c>
      <c r="F6824" s="2">
        <v>0</v>
      </c>
      <c r="G6824" s="100">
        <v>0</v>
      </c>
    </row>
    <row r="6825" spans="1:7" ht="13.5" customHeight="1" x14ac:dyDescent="0.2">
      <c r="A6825" s="100">
        <v>6825</v>
      </c>
      <c r="B6825" s="100">
        <v>6876</v>
      </c>
      <c r="C6825" s="4" t="s">
        <v>7</v>
      </c>
      <c r="D6825" s="100">
        <v>2955</v>
      </c>
      <c r="E6825" s="100">
        <v>157</v>
      </c>
      <c r="F6825" s="2">
        <v>0</v>
      </c>
      <c r="G6825" s="100">
        <v>0</v>
      </c>
    </row>
    <row r="6826" spans="1:7" ht="13.5" customHeight="1" x14ac:dyDescent="0.2">
      <c r="A6826" s="100">
        <v>6826</v>
      </c>
      <c r="B6826" s="100">
        <v>6877</v>
      </c>
      <c r="C6826" s="4" t="s">
        <v>7</v>
      </c>
      <c r="D6826" s="100">
        <v>2956</v>
      </c>
      <c r="E6826" s="100">
        <v>157</v>
      </c>
      <c r="F6826" s="2">
        <v>0</v>
      </c>
      <c r="G6826" s="100">
        <v>0</v>
      </c>
    </row>
    <row r="6827" spans="1:7" ht="13.5" customHeight="1" x14ac:dyDescent="0.2">
      <c r="A6827" s="100">
        <v>6827</v>
      </c>
      <c r="B6827" s="100">
        <v>6878</v>
      </c>
      <c r="C6827" s="4" t="s">
        <v>7</v>
      </c>
      <c r="D6827" s="100">
        <v>2958</v>
      </c>
      <c r="E6827" s="100">
        <v>157</v>
      </c>
      <c r="F6827" s="2">
        <v>0</v>
      </c>
      <c r="G6827" s="100">
        <v>0</v>
      </c>
    </row>
    <row r="6828" spans="1:7" ht="13.5" customHeight="1" x14ac:dyDescent="0.2">
      <c r="A6828" s="100">
        <v>6828</v>
      </c>
      <c r="B6828" s="100">
        <v>6879</v>
      </c>
      <c r="C6828" s="4" t="s">
        <v>7</v>
      </c>
      <c r="D6828" s="100">
        <v>2961</v>
      </c>
      <c r="E6828" s="100">
        <v>157</v>
      </c>
      <c r="F6828" s="2">
        <v>0</v>
      </c>
      <c r="G6828" s="100">
        <v>0</v>
      </c>
    </row>
    <row r="6829" spans="1:7" ht="13.5" customHeight="1" x14ac:dyDescent="0.2">
      <c r="A6829" s="100">
        <v>6829</v>
      </c>
      <c r="B6829" s="100">
        <v>6880</v>
      </c>
      <c r="C6829" s="4" t="s">
        <v>7</v>
      </c>
      <c r="D6829" s="100">
        <v>2962</v>
      </c>
      <c r="E6829" s="100">
        <v>157</v>
      </c>
      <c r="F6829" s="2">
        <v>0</v>
      </c>
      <c r="G6829" s="100">
        <v>0</v>
      </c>
    </row>
    <row r="6830" spans="1:7" ht="13.5" customHeight="1" x14ac:dyDescent="0.2">
      <c r="A6830" s="100">
        <v>6830</v>
      </c>
      <c r="B6830" s="100">
        <v>6881</v>
      </c>
      <c r="C6830" s="4" t="s">
        <v>7</v>
      </c>
      <c r="D6830" s="100">
        <v>2963</v>
      </c>
      <c r="E6830" s="100">
        <v>157</v>
      </c>
      <c r="F6830" s="2">
        <v>0</v>
      </c>
      <c r="G6830" s="100">
        <v>0</v>
      </c>
    </row>
    <row r="6831" spans="1:7" ht="13.5" customHeight="1" x14ac:dyDescent="0.2">
      <c r="A6831" s="100">
        <v>6831</v>
      </c>
      <c r="B6831" s="100">
        <v>6882</v>
      </c>
      <c r="C6831" s="4" t="s">
        <v>7</v>
      </c>
      <c r="D6831" s="100">
        <v>2964</v>
      </c>
      <c r="E6831" s="100">
        <v>157</v>
      </c>
      <c r="F6831" s="2">
        <v>0</v>
      </c>
      <c r="G6831" s="100">
        <v>0</v>
      </c>
    </row>
    <row r="6832" spans="1:7" ht="13.5" customHeight="1" x14ac:dyDescent="0.2">
      <c r="A6832" s="100">
        <v>6832</v>
      </c>
      <c r="B6832" s="100">
        <v>6883</v>
      </c>
      <c r="C6832" s="4" t="s">
        <v>7</v>
      </c>
      <c r="D6832" s="100">
        <v>2965</v>
      </c>
      <c r="E6832" s="100">
        <v>157</v>
      </c>
      <c r="F6832" s="2">
        <v>0</v>
      </c>
      <c r="G6832" s="100">
        <v>0</v>
      </c>
    </row>
    <row r="6833" spans="1:7" ht="13.5" customHeight="1" x14ac:dyDescent="0.2">
      <c r="A6833" s="100">
        <v>6833</v>
      </c>
      <c r="B6833" s="100">
        <v>6884</v>
      </c>
      <c r="C6833" s="4" t="s">
        <v>7</v>
      </c>
      <c r="D6833" s="100">
        <v>2966</v>
      </c>
      <c r="E6833" s="100">
        <v>157</v>
      </c>
      <c r="F6833" s="2">
        <v>0</v>
      </c>
      <c r="G6833" s="100">
        <v>0</v>
      </c>
    </row>
    <row r="6834" spans="1:7" ht="13.5" customHeight="1" x14ac:dyDescent="0.2">
      <c r="A6834" s="100">
        <v>6834</v>
      </c>
      <c r="B6834" s="100">
        <v>6885</v>
      </c>
      <c r="C6834" s="4" t="s">
        <v>7</v>
      </c>
      <c r="D6834" s="100">
        <v>2967</v>
      </c>
      <c r="E6834" s="100">
        <v>157</v>
      </c>
      <c r="F6834" s="2">
        <v>0</v>
      </c>
      <c r="G6834" s="100">
        <v>0</v>
      </c>
    </row>
    <row r="6835" spans="1:7" ht="13.5" customHeight="1" x14ac:dyDescent="0.2">
      <c r="A6835" s="100">
        <v>6835</v>
      </c>
      <c r="B6835" s="100">
        <v>6886</v>
      </c>
      <c r="C6835" s="4" t="s">
        <v>7</v>
      </c>
      <c r="D6835" s="100">
        <v>2971</v>
      </c>
      <c r="E6835" s="100">
        <v>157</v>
      </c>
      <c r="F6835" s="2">
        <v>0</v>
      </c>
      <c r="G6835" s="100">
        <v>0</v>
      </c>
    </row>
    <row r="6836" spans="1:7" ht="13.5" customHeight="1" x14ac:dyDescent="0.2">
      <c r="A6836" s="100">
        <v>6836</v>
      </c>
      <c r="B6836" s="100">
        <v>6887</v>
      </c>
      <c r="C6836" s="4" t="s">
        <v>7</v>
      </c>
      <c r="D6836" s="100">
        <v>2973</v>
      </c>
      <c r="E6836" s="100">
        <v>157</v>
      </c>
      <c r="F6836" s="2">
        <v>0</v>
      </c>
      <c r="G6836" s="100">
        <v>0</v>
      </c>
    </row>
    <row r="6837" spans="1:7" ht="13.5" customHeight="1" x14ac:dyDescent="0.2">
      <c r="A6837" s="100">
        <v>6837</v>
      </c>
      <c r="B6837" s="100">
        <v>6888</v>
      </c>
      <c r="C6837" s="4" t="s">
        <v>7</v>
      </c>
      <c r="D6837" s="100">
        <v>2978</v>
      </c>
      <c r="E6837" s="100">
        <v>157</v>
      </c>
      <c r="F6837" s="2">
        <v>0</v>
      </c>
      <c r="G6837" s="100">
        <v>0</v>
      </c>
    </row>
    <row r="6838" spans="1:7" ht="13.5" customHeight="1" x14ac:dyDescent="0.2">
      <c r="A6838" s="100">
        <v>6838</v>
      </c>
      <c r="B6838" s="100">
        <v>6889</v>
      </c>
      <c r="C6838" s="4" t="s">
        <v>7</v>
      </c>
      <c r="D6838" s="100">
        <v>2980</v>
      </c>
      <c r="E6838" s="100">
        <v>157</v>
      </c>
      <c r="F6838" s="2">
        <v>0</v>
      </c>
      <c r="G6838" s="100">
        <v>0</v>
      </c>
    </row>
    <row r="6839" spans="1:7" ht="13.5" customHeight="1" x14ac:dyDescent="0.2">
      <c r="A6839" s="100">
        <v>6839</v>
      </c>
      <c r="B6839" s="100">
        <v>6890</v>
      </c>
      <c r="C6839" s="4" t="s">
        <v>7</v>
      </c>
      <c r="D6839" s="100">
        <v>2981</v>
      </c>
      <c r="E6839" s="100">
        <v>157</v>
      </c>
      <c r="F6839" s="2">
        <v>0</v>
      </c>
      <c r="G6839" s="100">
        <v>0</v>
      </c>
    </row>
    <row r="6840" spans="1:7" ht="13.5" customHeight="1" x14ac:dyDescent="0.2">
      <c r="A6840" s="100">
        <v>6840</v>
      </c>
      <c r="B6840" s="100">
        <v>6891</v>
      </c>
      <c r="C6840" s="4" t="s">
        <v>7</v>
      </c>
      <c r="D6840" s="100">
        <v>2982</v>
      </c>
      <c r="E6840" s="100">
        <v>157</v>
      </c>
      <c r="F6840" s="2">
        <v>0</v>
      </c>
      <c r="G6840" s="100">
        <v>0</v>
      </c>
    </row>
    <row r="6841" spans="1:7" ht="13.5" customHeight="1" x14ac:dyDescent="0.2">
      <c r="A6841" s="100">
        <v>6841</v>
      </c>
      <c r="B6841" s="100">
        <v>6892</v>
      </c>
      <c r="C6841" s="4" t="s">
        <v>7</v>
      </c>
      <c r="D6841" s="100">
        <v>2984</v>
      </c>
      <c r="E6841" s="100">
        <v>157</v>
      </c>
      <c r="F6841" s="2">
        <v>0</v>
      </c>
      <c r="G6841" s="100">
        <v>0</v>
      </c>
    </row>
    <row r="6842" spans="1:7" ht="13.5" customHeight="1" x14ac:dyDescent="0.2">
      <c r="A6842" s="100">
        <v>6842</v>
      </c>
      <c r="B6842" s="100">
        <v>6893</v>
      </c>
      <c r="C6842" s="4" t="s">
        <v>7</v>
      </c>
      <c r="D6842" s="100">
        <v>173</v>
      </c>
      <c r="E6842" s="100">
        <v>41</v>
      </c>
      <c r="F6842" s="2">
        <v>0</v>
      </c>
      <c r="G6842" s="100">
        <v>0</v>
      </c>
    </row>
    <row r="6843" spans="1:7" ht="13.5" customHeight="1" x14ac:dyDescent="0.2">
      <c r="A6843" s="100">
        <v>6843</v>
      </c>
      <c r="B6843" s="100">
        <v>6894</v>
      </c>
      <c r="C6843" s="4" t="s">
        <v>7</v>
      </c>
      <c r="D6843" s="100">
        <v>174</v>
      </c>
      <c r="E6843" s="100">
        <v>41</v>
      </c>
      <c r="F6843" s="2">
        <v>0</v>
      </c>
      <c r="G6843" s="100">
        <v>0</v>
      </c>
    </row>
    <row r="6844" spans="1:7" ht="13.5" customHeight="1" x14ac:dyDescent="0.2">
      <c r="A6844" s="100">
        <v>6844</v>
      </c>
      <c r="B6844" s="100">
        <v>6895</v>
      </c>
      <c r="C6844" s="4" t="s">
        <v>7</v>
      </c>
      <c r="D6844" s="100">
        <v>175</v>
      </c>
      <c r="E6844" s="100">
        <v>41</v>
      </c>
      <c r="F6844" s="2">
        <v>0</v>
      </c>
      <c r="G6844" s="100">
        <v>0</v>
      </c>
    </row>
    <row r="6845" spans="1:7" ht="13.5" customHeight="1" x14ac:dyDescent="0.2">
      <c r="A6845" s="100">
        <v>6845</v>
      </c>
      <c r="B6845" s="100">
        <v>6896</v>
      </c>
      <c r="C6845" s="4" t="s">
        <v>7</v>
      </c>
      <c r="D6845" s="100">
        <v>176</v>
      </c>
      <c r="E6845" s="100">
        <v>41</v>
      </c>
      <c r="F6845" s="2">
        <v>0</v>
      </c>
      <c r="G6845" s="100">
        <v>0</v>
      </c>
    </row>
    <row r="6846" spans="1:7" ht="13.5" customHeight="1" x14ac:dyDescent="0.2">
      <c r="A6846" s="100">
        <v>6846</v>
      </c>
      <c r="B6846" s="100">
        <v>6897</v>
      </c>
      <c r="C6846" s="4" t="s">
        <v>7</v>
      </c>
      <c r="D6846" s="100">
        <v>177</v>
      </c>
      <c r="E6846" s="100">
        <v>41</v>
      </c>
      <c r="F6846" s="2">
        <v>0</v>
      </c>
      <c r="G6846" s="100">
        <v>0</v>
      </c>
    </row>
    <row r="6847" spans="1:7" ht="13.5" customHeight="1" x14ac:dyDescent="0.2">
      <c r="A6847" s="100">
        <v>6847</v>
      </c>
      <c r="B6847" s="100">
        <v>6898</v>
      </c>
      <c r="C6847" s="4" t="s">
        <v>7</v>
      </c>
      <c r="D6847" s="100">
        <v>178</v>
      </c>
      <c r="E6847" s="100">
        <v>41</v>
      </c>
      <c r="F6847" s="2">
        <v>0</v>
      </c>
      <c r="G6847" s="100">
        <v>0</v>
      </c>
    </row>
    <row r="6848" spans="1:7" ht="13.5" customHeight="1" x14ac:dyDescent="0.2">
      <c r="A6848" s="100">
        <v>6848</v>
      </c>
      <c r="B6848" s="100">
        <v>6899</v>
      </c>
      <c r="C6848" s="4" t="s">
        <v>7</v>
      </c>
      <c r="D6848" s="100">
        <v>179</v>
      </c>
      <c r="E6848" s="100">
        <v>41</v>
      </c>
      <c r="F6848" s="2">
        <v>0</v>
      </c>
      <c r="G6848" s="100">
        <v>0</v>
      </c>
    </row>
    <row r="6849" spans="1:7" ht="13.5" customHeight="1" x14ac:dyDescent="0.2">
      <c r="A6849" s="100">
        <v>6849</v>
      </c>
      <c r="B6849" s="100">
        <v>6900</v>
      </c>
      <c r="C6849" s="4" t="s">
        <v>7</v>
      </c>
      <c r="D6849" s="100">
        <v>180</v>
      </c>
      <c r="E6849" s="100">
        <v>41</v>
      </c>
      <c r="F6849" s="2">
        <v>0</v>
      </c>
      <c r="G6849" s="100">
        <v>0</v>
      </c>
    </row>
    <row r="6850" spans="1:7" ht="13.5" customHeight="1" x14ac:dyDescent="0.2">
      <c r="A6850" s="100">
        <v>6850</v>
      </c>
      <c r="B6850" s="100">
        <v>6901</v>
      </c>
      <c r="C6850" s="4" t="s">
        <v>7</v>
      </c>
      <c r="D6850" s="100">
        <v>181</v>
      </c>
      <c r="E6850" s="100">
        <v>41</v>
      </c>
      <c r="F6850" s="2">
        <v>0</v>
      </c>
      <c r="G6850" s="100">
        <v>0</v>
      </c>
    </row>
    <row r="6851" spans="1:7" ht="13.5" customHeight="1" x14ac:dyDescent="0.2">
      <c r="A6851" s="100">
        <v>6851</v>
      </c>
      <c r="B6851" s="100">
        <v>6902</v>
      </c>
      <c r="C6851" s="4" t="s">
        <v>7</v>
      </c>
      <c r="D6851" s="100">
        <v>182</v>
      </c>
      <c r="E6851" s="100">
        <v>41</v>
      </c>
      <c r="F6851" s="2">
        <v>0</v>
      </c>
      <c r="G6851" s="100">
        <v>0</v>
      </c>
    </row>
    <row r="6852" spans="1:7" ht="13.5" customHeight="1" x14ac:dyDescent="0.2">
      <c r="A6852" s="100">
        <v>6852</v>
      </c>
      <c r="B6852" s="100">
        <v>6903</v>
      </c>
      <c r="C6852" s="4" t="s">
        <v>7</v>
      </c>
      <c r="D6852" s="100">
        <v>154</v>
      </c>
      <c r="E6852" s="100">
        <v>171</v>
      </c>
      <c r="F6852" s="2">
        <v>0</v>
      </c>
      <c r="G6852" s="100">
        <v>0</v>
      </c>
    </row>
    <row r="6853" spans="1:7" ht="13.5" customHeight="1" x14ac:dyDescent="0.2">
      <c r="A6853" s="100">
        <v>6853</v>
      </c>
      <c r="B6853" s="100">
        <v>6904</v>
      </c>
      <c r="C6853" s="4" t="s">
        <v>7</v>
      </c>
      <c r="D6853" s="100">
        <v>2218</v>
      </c>
      <c r="E6853" s="100">
        <v>29</v>
      </c>
      <c r="F6853" s="2">
        <v>0</v>
      </c>
      <c r="G6853" s="100">
        <v>0</v>
      </c>
    </row>
    <row r="6854" spans="1:7" ht="13.5" customHeight="1" x14ac:dyDescent="0.2">
      <c r="A6854" s="100">
        <v>6854</v>
      </c>
      <c r="B6854" s="100">
        <v>6905</v>
      </c>
      <c r="C6854" s="4" t="s">
        <v>7</v>
      </c>
      <c r="D6854" s="100">
        <v>2219</v>
      </c>
      <c r="E6854" s="100">
        <v>29</v>
      </c>
      <c r="F6854" s="2">
        <v>0</v>
      </c>
      <c r="G6854" s="100">
        <v>0</v>
      </c>
    </row>
    <row r="6855" spans="1:7" ht="13.5" customHeight="1" x14ac:dyDescent="0.2">
      <c r="A6855" s="100">
        <v>6855</v>
      </c>
      <c r="B6855" s="100">
        <v>6906</v>
      </c>
      <c r="C6855" s="4" t="s">
        <v>7</v>
      </c>
      <c r="D6855" s="100">
        <v>2220</v>
      </c>
      <c r="E6855" s="100">
        <v>29</v>
      </c>
      <c r="F6855" s="2">
        <v>0</v>
      </c>
      <c r="G6855" s="100">
        <v>0</v>
      </c>
    </row>
    <row r="6856" spans="1:7" ht="13.5" customHeight="1" x14ac:dyDescent="0.2">
      <c r="A6856" s="100">
        <v>6856</v>
      </c>
      <c r="B6856" s="100">
        <v>6907</v>
      </c>
      <c r="C6856" s="4" t="s">
        <v>7</v>
      </c>
      <c r="D6856" s="100">
        <v>2221</v>
      </c>
      <c r="E6856" s="100">
        <v>29</v>
      </c>
      <c r="F6856" s="2">
        <v>0</v>
      </c>
      <c r="G6856" s="100">
        <v>0</v>
      </c>
    </row>
    <row r="6857" spans="1:7" ht="13.5" customHeight="1" x14ac:dyDescent="0.2">
      <c r="A6857" s="100">
        <v>6857</v>
      </c>
      <c r="B6857" s="100">
        <v>6908</v>
      </c>
      <c r="C6857" s="4" t="s">
        <v>7</v>
      </c>
      <c r="D6857" s="100">
        <v>2222</v>
      </c>
      <c r="E6857" s="100">
        <v>29</v>
      </c>
      <c r="F6857" s="2">
        <v>0</v>
      </c>
      <c r="G6857" s="100">
        <v>0</v>
      </c>
    </row>
    <row r="6858" spans="1:7" ht="13.5" customHeight="1" x14ac:dyDescent="0.2">
      <c r="A6858" s="100">
        <v>6858</v>
      </c>
      <c r="B6858" s="100">
        <v>6909</v>
      </c>
      <c r="C6858" s="4" t="s">
        <v>7</v>
      </c>
      <c r="D6858" s="100">
        <v>2223</v>
      </c>
      <c r="E6858" s="100">
        <v>29</v>
      </c>
      <c r="F6858" s="2">
        <v>0</v>
      </c>
      <c r="G6858" s="100">
        <v>0</v>
      </c>
    </row>
    <row r="6859" spans="1:7" ht="13.5" customHeight="1" x14ac:dyDescent="0.2">
      <c r="A6859" s="100">
        <v>6859</v>
      </c>
      <c r="B6859" s="100">
        <v>6910</v>
      </c>
      <c r="C6859" s="4" t="s">
        <v>7</v>
      </c>
      <c r="D6859" s="100">
        <v>2224</v>
      </c>
      <c r="E6859" s="100">
        <v>29</v>
      </c>
      <c r="F6859" s="2">
        <v>0</v>
      </c>
      <c r="G6859" s="100">
        <v>0</v>
      </c>
    </row>
    <row r="6860" spans="1:7" ht="13.5" customHeight="1" x14ac:dyDescent="0.2">
      <c r="A6860" s="100">
        <v>6860</v>
      </c>
      <c r="B6860" s="100">
        <v>6911</v>
      </c>
      <c r="C6860" s="4" t="s">
        <v>7</v>
      </c>
      <c r="D6860" s="100">
        <v>2225</v>
      </c>
      <c r="E6860" s="100">
        <v>29</v>
      </c>
      <c r="F6860" s="2">
        <v>0</v>
      </c>
      <c r="G6860" s="100">
        <v>0</v>
      </c>
    </row>
    <row r="6861" spans="1:7" ht="13.5" customHeight="1" x14ac:dyDescent="0.2">
      <c r="A6861" s="100">
        <v>6861</v>
      </c>
      <c r="B6861" s="100">
        <v>6912</v>
      </c>
      <c r="C6861" s="4" t="s">
        <v>7</v>
      </c>
      <c r="D6861" s="100">
        <v>2226</v>
      </c>
      <c r="E6861" s="100">
        <v>29</v>
      </c>
      <c r="F6861" s="2">
        <v>0</v>
      </c>
      <c r="G6861" s="100">
        <v>0</v>
      </c>
    </row>
    <row r="6862" spans="1:7" ht="13.5" customHeight="1" x14ac:dyDescent="0.2">
      <c r="A6862" s="100">
        <v>6862</v>
      </c>
      <c r="B6862" s="100">
        <v>6913</v>
      </c>
      <c r="C6862" s="4" t="s">
        <v>7</v>
      </c>
      <c r="D6862" s="100">
        <v>2227</v>
      </c>
      <c r="E6862" s="100">
        <v>29</v>
      </c>
      <c r="F6862" s="2">
        <v>0</v>
      </c>
      <c r="G6862" s="100">
        <v>0</v>
      </c>
    </row>
    <row r="6863" spans="1:7" ht="13.5" customHeight="1" x14ac:dyDescent="0.2">
      <c r="A6863" s="100">
        <v>6863</v>
      </c>
      <c r="B6863" s="100">
        <v>6914</v>
      </c>
      <c r="C6863" s="4" t="s">
        <v>7</v>
      </c>
      <c r="D6863" s="100">
        <v>2228</v>
      </c>
      <c r="E6863" s="100">
        <v>29</v>
      </c>
      <c r="F6863" s="2">
        <v>0</v>
      </c>
      <c r="G6863" s="100">
        <v>0</v>
      </c>
    </row>
    <row r="6864" spans="1:7" ht="13.5" customHeight="1" x14ac:dyDescent="0.2">
      <c r="A6864" s="100">
        <v>6864</v>
      </c>
      <c r="B6864" s="100">
        <v>6915</v>
      </c>
      <c r="C6864" s="4" t="s">
        <v>7</v>
      </c>
      <c r="D6864" s="100">
        <v>2229</v>
      </c>
      <c r="E6864" s="100">
        <v>29</v>
      </c>
      <c r="F6864" s="2">
        <v>0</v>
      </c>
      <c r="G6864" s="100">
        <v>0</v>
      </c>
    </row>
    <row r="6865" spans="1:7" ht="13.5" customHeight="1" x14ac:dyDescent="0.2">
      <c r="A6865" s="100">
        <v>6865</v>
      </c>
      <c r="B6865" s="100">
        <v>6916</v>
      </c>
      <c r="C6865" s="4" t="s">
        <v>7</v>
      </c>
      <c r="D6865" s="100">
        <v>2230</v>
      </c>
      <c r="E6865" s="100">
        <v>29</v>
      </c>
      <c r="F6865" s="2">
        <v>0</v>
      </c>
      <c r="G6865" s="100">
        <v>0</v>
      </c>
    </row>
    <row r="6866" spans="1:7" ht="13.5" customHeight="1" x14ac:dyDescent="0.2">
      <c r="A6866" s="100">
        <v>6866</v>
      </c>
      <c r="B6866" s="100">
        <v>6917</v>
      </c>
      <c r="C6866" s="4" t="s">
        <v>7</v>
      </c>
      <c r="D6866" s="100">
        <v>2231</v>
      </c>
      <c r="E6866" s="100">
        <v>29</v>
      </c>
      <c r="F6866" s="2">
        <v>0</v>
      </c>
      <c r="G6866" s="100">
        <v>0</v>
      </c>
    </row>
    <row r="6867" spans="1:7" ht="13.5" customHeight="1" x14ac:dyDescent="0.2">
      <c r="A6867" s="100">
        <v>6867</v>
      </c>
      <c r="B6867" s="100">
        <v>6918</v>
      </c>
      <c r="C6867" s="4" t="s">
        <v>7</v>
      </c>
      <c r="D6867" s="100">
        <v>2234</v>
      </c>
      <c r="E6867" s="100">
        <v>29</v>
      </c>
      <c r="F6867" s="2">
        <v>0</v>
      </c>
      <c r="G6867" s="100">
        <v>0</v>
      </c>
    </row>
    <row r="6868" spans="1:7" ht="13.5" customHeight="1" x14ac:dyDescent="0.2">
      <c r="A6868" s="100">
        <v>6868</v>
      </c>
      <c r="B6868" s="100">
        <v>6919</v>
      </c>
      <c r="C6868" s="4" t="s">
        <v>7</v>
      </c>
      <c r="D6868" s="100">
        <v>2235</v>
      </c>
      <c r="E6868" s="100">
        <v>29</v>
      </c>
      <c r="F6868" s="2">
        <v>0</v>
      </c>
      <c r="G6868" s="100">
        <v>0</v>
      </c>
    </row>
    <row r="6869" spans="1:7" ht="13.5" customHeight="1" x14ac:dyDescent="0.2">
      <c r="A6869" s="100">
        <v>6869</v>
      </c>
      <c r="B6869" s="100">
        <v>6920</v>
      </c>
      <c r="C6869" s="4" t="s">
        <v>7</v>
      </c>
      <c r="D6869" s="100">
        <v>2236</v>
      </c>
      <c r="E6869" s="100">
        <v>29</v>
      </c>
      <c r="F6869" s="2">
        <v>0</v>
      </c>
      <c r="G6869" s="100">
        <v>0</v>
      </c>
    </row>
    <row r="6870" spans="1:7" ht="13.5" customHeight="1" x14ac:dyDescent="0.2">
      <c r="A6870" s="100">
        <v>6870</v>
      </c>
      <c r="B6870" s="100">
        <v>6921</v>
      </c>
      <c r="C6870" s="4" t="s">
        <v>7</v>
      </c>
      <c r="D6870" s="100">
        <v>2237</v>
      </c>
      <c r="E6870" s="100">
        <v>29</v>
      </c>
      <c r="F6870" s="2">
        <v>0</v>
      </c>
      <c r="G6870" s="100">
        <v>0</v>
      </c>
    </row>
    <row r="6871" spans="1:7" ht="13.5" customHeight="1" x14ac:dyDescent="0.2">
      <c r="A6871" s="100">
        <v>6871</v>
      </c>
      <c r="B6871" s="100">
        <v>6922</v>
      </c>
      <c r="C6871" s="4" t="s">
        <v>7</v>
      </c>
      <c r="D6871" s="100">
        <v>2986</v>
      </c>
      <c r="E6871" s="100">
        <v>157</v>
      </c>
      <c r="F6871" s="2">
        <v>0</v>
      </c>
      <c r="G6871" s="100">
        <v>0</v>
      </c>
    </row>
    <row r="6872" spans="1:7" ht="13.5" customHeight="1" x14ac:dyDescent="0.2">
      <c r="A6872" s="100">
        <v>6872</v>
      </c>
      <c r="B6872" s="100">
        <v>6923</v>
      </c>
      <c r="C6872" s="4" t="s">
        <v>7</v>
      </c>
      <c r="D6872" s="100">
        <v>2988</v>
      </c>
      <c r="E6872" s="100">
        <v>157</v>
      </c>
      <c r="F6872" s="2">
        <v>0</v>
      </c>
      <c r="G6872" s="100">
        <v>0</v>
      </c>
    </row>
    <row r="6873" spans="1:7" ht="13.5" customHeight="1" x14ac:dyDescent="0.2">
      <c r="A6873" s="100">
        <v>6873</v>
      </c>
      <c r="B6873" s="100">
        <v>6924</v>
      </c>
      <c r="C6873" s="4" t="s">
        <v>7</v>
      </c>
      <c r="D6873" s="100">
        <v>2991</v>
      </c>
      <c r="E6873" s="100">
        <v>157</v>
      </c>
      <c r="F6873" s="2">
        <v>0</v>
      </c>
      <c r="G6873" s="100">
        <v>0</v>
      </c>
    </row>
    <row r="6874" spans="1:7" ht="13.5" customHeight="1" x14ac:dyDescent="0.2">
      <c r="A6874" s="100">
        <v>6874</v>
      </c>
      <c r="B6874" s="100">
        <v>6925</v>
      </c>
      <c r="C6874" s="4" t="s">
        <v>7</v>
      </c>
      <c r="D6874" s="100">
        <v>2995</v>
      </c>
      <c r="E6874" s="100">
        <v>157</v>
      </c>
      <c r="F6874" s="2">
        <v>0</v>
      </c>
      <c r="G6874" s="100">
        <v>0</v>
      </c>
    </row>
    <row r="6875" spans="1:7" ht="13.5" customHeight="1" x14ac:dyDescent="0.2">
      <c r="A6875" s="100">
        <v>6875</v>
      </c>
      <c r="B6875" s="100">
        <v>6926</v>
      </c>
      <c r="C6875" s="4" t="s">
        <v>7</v>
      </c>
      <c r="D6875" s="100">
        <v>3000</v>
      </c>
      <c r="E6875" s="100">
        <v>157</v>
      </c>
      <c r="F6875" s="2">
        <v>0</v>
      </c>
      <c r="G6875" s="100">
        <v>0</v>
      </c>
    </row>
    <row r="6876" spans="1:7" ht="13.5" customHeight="1" x14ac:dyDescent="0.2">
      <c r="A6876" s="100">
        <v>6876</v>
      </c>
      <c r="B6876" s="100">
        <v>6927</v>
      </c>
      <c r="C6876" s="4" t="s">
        <v>7</v>
      </c>
      <c r="D6876" s="100">
        <v>3003</v>
      </c>
      <c r="E6876" s="100">
        <v>157</v>
      </c>
      <c r="F6876" s="2">
        <v>0</v>
      </c>
      <c r="G6876" s="100">
        <v>0</v>
      </c>
    </row>
    <row r="6877" spans="1:7" ht="13.5" customHeight="1" x14ac:dyDescent="0.2">
      <c r="A6877" s="100">
        <v>6877</v>
      </c>
      <c r="B6877" s="100">
        <v>6928</v>
      </c>
      <c r="C6877" s="4" t="s">
        <v>7</v>
      </c>
      <c r="D6877" s="100">
        <v>3004</v>
      </c>
      <c r="E6877" s="100">
        <v>157</v>
      </c>
      <c r="F6877" s="2">
        <v>0</v>
      </c>
      <c r="G6877" s="100">
        <v>0</v>
      </c>
    </row>
    <row r="6878" spans="1:7" ht="13.5" customHeight="1" x14ac:dyDescent="0.2">
      <c r="A6878" s="100">
        <v>6878</v>
      </c>
      <c r="B6878" s="100">
        <v>6929</v>
      </c>
      <c r="C6878" s="4" t="s">
        <v>7</v>
      </c>
      <c r="D6878" s="100">
        <v>3005</v>
      </c>
      <c r="E6878" s="100">
        <v>157</v>
      </c>
      <c r="F6878" s="2">
        <v>0</v>
      </c>
      <c r="G6878" s="100">
        <v>0</v>
      </c>
    </row>
    <row r="6879" spans="1:7" ht="13.5" customHeight="1" x14ac:dyDescent="0.2">
      <c r="A6879" s="100">
        <v>6879</v>
      </c>
      <c r="B6879" s="100">
        <v>6930</v>
      </c>
      <c r="C6879" s="4" t="s">
        <v>7</v>
      </c>
      <c r="D6879" s="100">
        <v>3007</v>
      </c>
      <c r="E6879" s="100">
        <v>157</v>
      </c>
      <c r="F6879" s="2">
        <v>0</v>
      </c>
      <c r="G6879" s="100">
        <v>0</v>
      </c>
    </row>
    <row r="6880" spans="1:7" ht="13.5" customHeight="1" x14ac:dyDescent="0.2">
      <c r="A6880" s="100">
        <v>6880</v>
      </c>
      <c r="B6880" s="100">
        <v>6931</v>
      </c>
      <c r="C6880" s="4" t="s">
        <v>7</v>
      </c>
      <c r="D6880" s="100">
        <v>3009</v>
      </c>
      <c r="E6880" s="100">
        <v>157</v>
      </c>
      <c r="F6880" s="2">
        <v>0</v>
      </c>
      <c r="G6880" s="100">
        <v>0</v>
      </c>
    </row>
    <row r="6881" spans="1:7" ht="13.5" customHeight="1" x14ac:dyDescent="0.2">
      <c r="A6881" s="100">
        <v>6881</v>
      </c>
      <c r="B6881" s="100">
        <v>6932</v>
      </c>
      <c r="C6881" s="4" t="s">
        <v>7</v>
      </c>
      <c r="D6881" s="100">
        <v>3012</v>
      </c>
      <c r="E6881" s="100">
        <v>157</v>
      </c>
      <c r="F6881" s="2">
        <v>0</v>
      </c>
      <c r="G6881" s="100">
        <v>0</v>
      </c>
    </row>
    <row r="6882" spans="1:7" ht="13.5" customHeight="1" x14ac:dyDescent="0.2">
      <c r="A6882" s="100">
        <v>6882</v>
      </c>
      <c r="B6882" s="100">
        <v>6933</v>
      </c>
      <c r="C6882" s="4" t="s">
        <v>7</v>
      </c>
      <c r="D6882" s="100">
        <v>3013</v>
      </c>
      <c r="E6882" s="100">
        <v>157</v>
      </c>
      <c r="F6882" s="2">
        <v>0</v>
      </c>
      <c r="G6882" s="100">
        <v>0</v>
      </c>
    </row>
    <row r="6883" spans="1:7" ht="13.5" customHeight="1" x14ac:dyDescent="0.2">
      <c r="A6883" s="100">
        <v>6883</v>
      </c>
      <c r="B6883" s="100">
        <v>6934</v>
      </c>
      <c r="C6883" s="4" t="s">
        <v>7</v>
      </c>
      <c r="D6883" s="100">
        <v>3014</v>
      </c>
      <c r="E6883" s="100">
        <v>157</v>
      </c>
      <c r="F6883" s="2">
        <v>0</v>
      </c>
      <c r="G6883" s="100">
        <v>0</v>
      </c>
    </row>
    <row r="6884" spans="1:7" ht="13.5" customHeight="1" x14ac:dyDescent="0.2">
      <c r="A6884" s="100">
        <v>6884</v>
      </c>
      <c r="B6884" s="100">
        <v>6935</v>
      </c>
      <c r="C6884" s="4" t="s">
        <v>7</v>
      </c>
      <c r="D6884" s="100">
        <v>2238</v>
      </c>
      <c r="E6884" s="100">
        <v>29</v>
      </c>
      <c r="F6884" s="2">
        <v>0</v>
      </c>
      <c r="G6884" s="100">
        <v>0</v>
      </c>
    </row>
    <row r="6885" spans="1:7" ht="13.5" customHeight="1" x14ac:dyDescent="0.2">
      <c r="A6885" s="100">
        <v>6885</v>
      </c>
      <c r="B6885" s="100">
        <v>6936</v>
      </c>
      <c r="C6885" s="4" t="s">
        <v>7</v>
      </c>
      <c r="D6885" s="100">
        <v>2239</v>
      </c>
      <c r="E6885" s="100">
        <v>29</v>
      </c>
      <c r="F6885" s="2">
        <v>0</v>
      </c>
      <c r="G6885" s="100">
        <v>0</v>
      </c>
    </row>
    <row r="6886" spans="1:7" ht="13.5" customHeight="1" x14ac:dyDescent="0.2">
      <c r="A6886" s="100">
        <v>6886</v>
      </c>
      <c r="B6886" s="100">
        <v>6937</v>
      </c>
      <c r="C6886" s="4" t="s">
        <v>7</v>
      </c>
      <c r="D6886" s="100">
        <v>2240</v>
      </c>
      <c r="E6886" s="100">
        <v>29</v>
      </c>
      <c r="F6886" s="2">
        <v>0</v>
      </c>
      <c r="G6886" s="100">
        <v>0</v>
      </c>
    </row>
    <row r="6887" spans="1:7" ht="13.5" customHeight="1" x14ac:dyDescent="0.2">
      <c r="A6887" s="100">
        <v>6887</v>
      </c>
      <c r="B6887" s="100">
        <v>6938</v>
      </c>
      <c r="C6887" s="4" t="s">
        <v>7</v>
      </c>
      <c r="D6887" s="100">
        <v>2241</v>
      </c>
      <c r="E6887" s="100">
        <v>29</v>
      </c>
      <c r="F6887" s="2">
        <v>0</v>
      </c>
      <c r="G6887" s="100">
        <v>0</v>
      </c>
    </row>
    <row r="6888" spans="1:7" ht="13.5" customHeight="1" x14ac:dyDescent="0.2">
      <c r="A6888" s="100">
        <v>6888</v>
      </c>
      <c r="B6888" s="100">
        <v>6939</v>
      </c>
      <c r="C6888" s="4" t="s">
        <v>7</v>
      </c>
      <c r="D6888" s="100">
        <v>2242</v>
      </c>
      <c r="E6888" s="100">
        <v>29</v>
      </c>
      <c r="F6888" s="2">
        <v>0</v>
      </c>
      <c r="G6888" s="100">
        <v>0</v>
      </c>
    </row>
    <row r="6889" spans="1:7" ht="13.5" customHeight="1" x14ac:dyDescent="0.2">
      <c r="A6889" s="100">
        <v>6889</v>
      </c>
      <c r="B6889" s="100">
        <v>6940</v>
      </c>
      <c r="C6889" s="4" t="s">
        <v>7</v>
      </c>
      <c r="D6889" s="100">
        <v>2243</v>
      </c>
      <c r="E6889" s="100">
        <v>29</v>
      </c>
      <c r="F6889" s="2">
        <v>0</v>
      </c>
      <c r="G6889" s="100">
        <v>0</v>
      </c>
    </row>
    <row r="6890" spans="1:7" ht="13.5" customHeight="1" x14ac:dyDescent="0.2">
      <c r="A6890" s="100">
        <v>6890</v>
      </c>
      <c r="B6890" s="100">
        <v>6941</v>
      </c>
      <c r="C6890" s="4" t="s">
        <v>7</v>
      </c>
      <c r="D6890" s="100">
        <v>2244</v>
      </c>
      <c r="E6890" s="100">
        <v>29</v>
      </c>
      <c r="F6890" s="2">
        <v>0</v>
      </c>
      <c r="G6890" s="100">
        <v>0</v>
      </c>
    </row>
    <row r="6891" spans="1:7" ht="13.5" customHeight="1" x14ac:dyDescent="0.2">
      <c r="A6891" s="100">
        <v>6891</v>
      </c>
      <c r="B6891" s="100">
        <v>6942</v>
      </c>
      <c r="C6891" s="4" t="s">
        <v>7</v>
      </c>
      <c r="D6891" s="100">
        <v>2245</v>
      </c>
      <c r="E6891" s="100">
        <v>29</v>
      </c>
      <c r="F6891" s="2">
        <v>0</v>
      </c>
      <c r="G6891" s="100">
        <v>0</v>
      </c>
    </row>
    <row r="6892" spans="1:7" ht="13.5" customHeight="1" x14ac:dyDescent="0.2">
      <c r="A6892" s="100">
        <v>6892</v>
      </c>
      <c r="B6892" s="100">
        <v>6943</v>
      </c>
      <c r="C6892" s="4" t="s">
        <v>7</v>
      </c>
      <c r="D6892" s="100">
        <v>2246</v>
      </c>
      <c r="E6892" s="100">
        <v>29</v>
      </c>
      <c r="F6892" s="2">
        <v>0</v>
      </c>
      <c r="G6892" s="100">
        <v>0</v>
      </c>
    </row>
    <row r="6893" spans="1:7" ht="13.5" customHeight="1" x14ac:dyDescent="0.2">
      <c r="A6893" s="100">
        <v>6893</v>
      </c>
      <c r="B6893" s="100">
        <v>6944</v>
      </c>
      <c r="C6893" s="4" t="s">
        <v>7</v>
      </c>
      <c r="D6893" s="100">
        <v>2247</v>
      </c>
      <c r="E6893" s="100">
        <v>29</v>
      </c>
      <c r="F6893" s="2">
        <v>0</v>
      </c>
      <c r="G6893" s="100">
        <v>0</v>
      </c>
    </row>
    <row r="6894" spans="1:7" ht="13.5" customHeight="1" x14ac:dyDescent="0.2">
      <c r="A6894" s="100">
        <v>6894</v>
      </c>
      <c r="B6894" s="100">
        <v>6945</v>
      </c>
      <c r="C6894" s="4" t="s">
        <v>7</v>
      </c>
      <c r="D6894" s="100">
        <v>2248</v>
      </c>
      <c r="E6894" s="100">
        <v>29</v>
      </c>
      <c r="F6894" s="2">
        <v>0</v>
      </c>
      <c r="G6894" s="100">
        <v>0</v>
      </c>
    </row>
    <row r="6895" spans="1:7" ht="13.5" customHeight="1" x14ac:dyDescent="0.2">
      <c r="A6895" s="100">
        <v>6895</v>
      </c>
      <c r="B6895" s="100">
        <v>6946</v>
      </c>
      <c r="C6895" s="4" t="s">
        <v>7</v>
      </c>
      <c r="D6895" s="100">
        <v>2249</v>
      </c>
      <c r="E6895" s="100">
        <v>29</v>
      </c>
      <c r="F6895" s="2">
        <v>0</v>
      </c>
      <c r="G6895" s="100">
        <v>0</v>
      </c>
    </row>
    <row r="6896" spans="1:7" ht="13.5" customHeight="1" x14ac:dyDescent="0.2">
      <c r="A6896" s="100">
        <v>6896</v>
      </c>
      <c r="B6896" s="100">
        <v>6947</v>
      </c>
      <c r="C6896" s="4" t="s">
        <v>7</v>
      </c>
      <c r="D6896" s="100">
        <v>2250</v>
      </c>
      <c r="E6896" s="100">
        <v>29</v>
      </c>
      <c r="F6896" s="2">
        <v>0</v>
      </c>
      <c r="G6896" s="100">
        <v>0</v>
      </c>
    </row>
    <row r="6897" spans="1:7" ht="13.5" customHeight="1" x14ac:dyDescent="0.2">
      <c r="A6897" s="100">
        <v>6897</v>
      </c>
      <c r="B6897" s="100">
        <v>6948</v>
      </c>
      <c r="C6897" s="4" t="s">
        <v>7</v>
      </c>
      <c r="D6897" s="100">
        <v>2251</v>
      </c>
      <c r="E6897" s="100">
        <v>29</v>
      </c>
      <c r="F6897" s="2">
        <v>0</v>
      </c>
      <c r="G6897" s="100">
        <v>0</v>
      </c>
    </row>
    <row r="6898" spans="1:7" ht="13.5" customHeight="1" x14ac:dyDescent="0.2">
      <c r="A6898" s="100">
        <v>6898</v>
      </c>
      <c r="B6898" s="100">
        <v>6949</v>
      </c>
      <c r="C6898" s="4" t="s">
        <v>7</v>
      </c>
      <c r="D6898" s="100">
        <v>2252</v>
      </c>
      <c r="E6898" s="100">
        <v>29</v>
      </c>
      <c r="F6898" s="2">
        <v>0</v>
      </c>
      <c r="G6898" s="100">
        <v>0</v>
      </c>
    </row>
    <row r="6899" spans="1:7" ht="13.5" customHeight="1" x14ac:dyDescent="0.2">
      <c r="A6899" s="100">
        <v>6899</v>
      </c>
      <c r="B6899" s="100">
        <v>6950</v>
      </c>
      <c r="C6899" s="4" t="s">
        <v>7</v>
      </c>
      <c r="D6899" s="100">
        <v>2253</v>
      </c>
      <c r="E6899" s="100">
        <v>29</v>
      </c>
      <c r="F6899" s="2">
        <v>0</v>
      </c>
      <c r="G6899" s="100">
        <v>0</v>
      </c>
    </row>
    <row r="6900" spans="1:7" ht="13.5" customHeight="1" x14ac:dyDescent="0.2">
      <c r="A6900" s="100">
        <v>6900</v>
      </c>
      <c r="B6900" s="100">
        <v>6951</v>
      </c>
      <c r="C6900" s="4" t="s">
        <v>7</v>
      </c>
      <c r="D6900" s="100">
        <v>2254</v>
      </c>
      <c r="E6900" s="100">
        <v>29</v>
      </c>
      <c r="F6900" s="2">
        <v>0</v>
      </c>
      <c r="G6900" s="100">
        <v>0</v>
      </c>
    </row>
    <row r="6901" spans="1:7" ht="13.5" customHeight="1" x14ac:dyDescent="0.2">
      <c r="A6901" s="100">
        <v>5501</v>
      </c>
      <c r="B6901" s="100">
        <v>6952</v>
      </c>
      <c r="C6901" s="4" t="s">
        <v>7</v>
      </c>
      <c r="D6901" s="100">
        <v>240</v>
      </c>
      <c r="E6901" s="100">
        <v>74</v>
      </c>
      <c r="F6901" s="2">
        <v>0</v>
      </c>
      <c r="G6901" s="100">
        <v>0</v>
      </c>
    </row>
    <row r="6902" spans="1:7" ht="13.5" customHeight="1" x14ac:dyDescent="0.2">
      <c r="A6902" s="100">
        <v>6901</v>
      </c>
      <c r="B6902" s="100">
        <v>6953</v>
      </c>
      <c r="C6902" s="4" t="s">
        <v>7</v>
      </c>
      <c r="D6902" s="100">
        <v>241</v>
      </c>
      <c r="E6902" s="100">
        <v>74</v>
      </c>
      <c r="F6902" s="2">
        <v>0</v>
      </c>
      <c r="G6902" s="100">
        <v>0</v>
      </c>
    </row>
    <row r="6903" spans="1:7" ht="13.5" customHeight="1" x14ac:dyDescent="0.2">
      <c r="A6903" s="100">
        <v>6902</v>
      </c>
      <c r="B6903" s="100">
        <v>6954</v>
      </c>
      <c r="C6903" s="4" t="s">
        <v>7</v>
      </c>
      <c r="D6903" s="100">
        <v>242</v>
      </c>
      <c r="E6903" s="100">
        <v>74</v>
      </c>
      <c r="F6903" s="2">
        <v>0</v>
      </c>
      <c r="G6903" s="100">
        <v>0</v>
      </c>
    </row>
    <row r="6904" spans="1:7" ht="13.5" customHeight="1" x14ac:dyDescent="0.2">
      <c r="A6904" s="100">
        <v>6903</v>
      </c>
      <c r="B6904" s="100">
        <v>6955</v>
      </c>
      <c r="C6904" s="4" t="s">
        <v>7</v>
      </c>
      <c r="D6904" s="100">
        <v>243</v>
      </c>
      <c r="E6904" s="100">
        <v>74</v>
      </c>
      <c r="F6904" s="2">
        <v>0</v>
      </c>
      <c r="G6904" s="100">
        <v>0</v>
      </c>
    </row>
    <row r="6905" spans="1:7" ht="13.5" customHeight="1" x14ac:dyDescent="0.2">
      <c r="A6905" s="100">
        <v>6904</v>
      </c>
      <c r="B6905" s="100">
        <v>6956</v>
      </c>
      <c r="C6905" s="4" t="s">
        <v>7</v>
      </c>
      <c r="D6905" s="100">
        <v>244</v>
      </c>
      <c r="E6905" s="100">
        <v>74</v>
      </c>
      <c r="F6905" s="2">
        <v>0</v>
      </c>
      <c r="G6905" s="100">
        <v>0</v>
      </c>
    </row>
    <row r="6906" spans="1:7" ht="13.5" customHeight="1" x14ac:dyDescent="0.2">
      <c r="A6906" s="100">
        <v>6905</v>
      </c>
      <c r="B6906" s="100">
        <v>6957</v>
      </c>
      <c r="C6906" s="4" t="s">
        <v>7</v>
      </c>
      <c r="D6906" s="100">
        <v>245</v>
      </c>
      <c r="E6906" s="100">
        <v>74</v>
      </c>
      <c r="F6906" s="2">
        <v>0</v>
      </c>
      <c r="G6906" s="100">
        <v>0</v>
      </c>
    </row>
    <row r="6907" spans="1:7" ht="13.5" customHeight="1" x14ac:dyDescent="0.2">
      <c r="A6907" s="100">
        <v>6906</v>
      </c>
      <c r="B6907" s="100">
        <v>6958</v>
      </c>
      <c r="C6907" s="4" t="s">
        <v>7</v>
      </c>
      <c r="D6907" s="100">
        <v>246</v>
      </c>
      <c r="E6907" s="100">
        <v>74</v>
      </c>
      <c r="F6907" s="2">
        <v>0</v>
      </c>
      <c r="G6907" s="100">
        <v>0</v>
      </c>
    </row>
    <row r="6908" spans="1:7" ht="13.5" customHeight="1" x14ac:dyDescent="0.2">
      <c r="A6908" s="100">
        <v>6907</v>
      </c>
      <c r="B6908" s="100">
        <v>6959</v>
      </c>
      <c r="C6908" s="4" t="s">
        <v>7</v>
      </c>
      <c r="D6908" s="100">
        <v>247</v>
      </c>
      <c r="E6908" s="100">
        <v>74</v>
      </c>
      <c r="F6908" s="2">
        <v>0</v>
      </c>
      <c r="G6908" s="100">
        <v>0</v>
      </c>
    </row>
    <row r="6909" spans="1:7" ht="13.5" customHeight="1" x14ac:dyDescent="0.2">
      <c r="A6909" s="100">
        <v>6908</v>
      </c>
      <c r="B6909" s="100">
        <v>6960</v>
      </c>
      <c r="C6909" s="4" t="s">
        <v>7</v>
      </c>
      <c r="D6909" s="100">
        <v>248</v>
      </c>
      <c r="E6909" s="100">
        <v>74</v>
      </c>
      <c r="F6909" s="2">
        <v>0</v>
      </c>
      <c r="G6909" s="100">
        <v>0</v>
      </c>
    </row>
    <row r="6910" spans="1:7" ht="13.5" customHeight="1" x14ac:dyDescent="0.2">
      <c r="A6910" s="100">
        <v>6909</v>
      </c>
      <c r="B6910" s="100">
        <v>6961</v>
      </c>
      <c r="C6910" s="4" t="s">
        <v>7</v>
      </c>
      <c r="D6910" s="100">
        <v>249</v>
      </c>
      <c r="E6910" s="100">
        <v>74</v>
      </c>
      <c r="F6910" s="2">
        <v>0</v>
      </c>
      <c r="G6910" s="100">
        <v>0</v>
      </c>
    </row>
    <row r="6911" spans="1:7" ht="13.5" customHeight="1" x14ac:dyDescent="0.2">
      <c r="A6911" s="100">
        <v>6910</v>
      </c>
      <c r="B6911" s="100">
        <v>6962</v>
      </c>
      <c r="C6911" s="4" t="s">
        <v>7</v>
      </c>
      <c r="D6911" s="100">
        <v>567</v>
      </c>
      <c r="E6911" s="100">
        <v>119</v>
      </c>
      <c r="F6911" s="2">
        <v>0</v>
      </c>
      <c r="G6911" s="100">
        <v>0</v>
      </c>
    </row>
    <row r="6912" spans="1:7" ht="13.5" customHeight="1" x14ac:dyDescent="0.2">
      <c r="A6912" s="100">
        <v>6911</v>
      </c>
      <c r="B6912" s="100">
        <v>6963</v>
      </c>
      <c r="C6912" s="4" t="s">
        <v>7</v>
      </c>
      <c r="D6912" s="100">
        <v>568</v>
      </c>
      <c r="E6912" s="100">
        <v>119</v>
      </c>
      <c r="F6912" s="2">
        <v>0</v>
      </c>
      <c r="G6912" s="100">
        <v>0</v>
      </c>
    </row>
    <row r="6913" spans="1:7" ht="13.5" customHeight="1" x14ac:dyDescent="0.2">
      <c r="A6913" s="100">
        <v>6912</v>
      </c>
      <c r="B6913" s="100">
        <v>6964</v>
      </c>
      <c r="C6913" s="4" t="s">
        <v>7</v>
      </c>
      <c r="D6913" s="100">
        <v>569</v>
      </c>
      <c r="E6913" s="100">
        <v>119</v>
      </c>
      <c r="F6913" s="2">
        <v>0</v>
      </c>
      <c r="G6913" s="100">
        <v>0</v>
      </c>
    </row>
    <row r="6914" spans="1:7" ht="13.5" customHeight="1" x14ac:dyDescent="0.2">
      <c r="A6914" s="100">
        <v>6913</v>
      </c>
      <c r="B6914" s="100">
        <v>6965</v>
      </c>
      <c r="C6914" s="4" t="s">
        <v>7</v>
      </c>
      <c r="D6914" s="100">
        <v>570</v>
      </c>
      <c r="E6914" s="100">
        <v>119</v>
      </c>
      <c r="F6914" s="2">
        <v>0</v>
      </c>
      <c r="G6914" s="100">
        <v>0</v>
      </c>
    </row>
    <row r="6915" spans="1:7" ht="13.5" customHeight="1" x14ac:dyDescent="0.2">
      <c r="A6915" s="100">
        <v>6914</v>
      </c>
      <c r="B6915" s="100">
        <v>6966</v>
      </c>
      <c r="C6915" s="4" t="s">
        <v>7</v>
      </c>
      <c r="D6915" s="100">
        <v>571</v>
      </c>
      <c r="E6915" s="100">
        <v>119</v>
      </c>
      <c r="F6915" s="2">
        <v>0</v>
      </c>
      <c r="G6915" s="100">
        <v>0</v>
      </c>
    </row>
    <row r="6916" spans="1:7" ht="13.5" customHeight="1" x14ac:dyDescent="0.2">
      <c r="A6916" s="100">
        <v>6915</v>
      </c>
      <c r="B6916" s="100">
        <v>6967</v>
      </c>
      <c r="C6916" s="4" t="s">
        <v>7</v>
      </c>
      <c r="D6916" s="100">
        <v>45</v>
      </c>
      <c r="E6916" s="100">
        <v>123</v>
      </c>
      <c r="F6916" s="2">
        <v>0</v>
      </c>
      <c r="G6916" s="100">
        <v>0</v>
      </c>
    </row>
    <row r="6917" spans="1:7" ht="13.5" customHeight="1" x14ac:dyDescent="0.2">
      <c r="A6917" s="100">
        <v>6916</v>
      </c>
      <c r="B6917" s="100">
        <v>6968</v>
      </c>
      <c r="C6917" s="4" t="s">
        <v>7</v>
      </c>
      <c r="D6917" s="100">
        <v>46</v>
      </c>
      <c r="E6917" s="100">
        <v>123</v>
      </c>
      <c r="F6917" s="2">
        <v>0</v>
      </c>
      <c r="G6917" s="100">
        <v>0</v>
      </c>
    </row>
    <row r="6918" spans="1:7" ht="13.5" customHeight="1" x14ac:dyDescent="0.2">
      <c r="A6918" s="100">
        <v>6917</v>
      </c>
      <c r="B6918" s="100">
        <v>6969</v>
      </c>
      <c r="C6918" s="4" t="s">
        <v>7</v>
      </c>
      <c r="D6918" s="100">
        <v>47</v>
      </c>
      <c r="E6918" s="100">
        <v>123</v>
      </c>
      <c r="F6918" s="2">
        <v>0</v>
      </c>
      <c r="G6918" s="100">
        <v>0</v>
      </c>
    </row>
    <row r="6919" spans="1:7" ht="13.5" customHeight="1" x14ac:dyDescent="0.2">
      <c r="A6919" s="100">
        <v>6918</v>
      </c>
      <c r="B6919" s="100">
        <v>6970</v>
      </c>
      <c r="C6919" s="4" t="s">
        <v>7</v>
      </c>
      <c r="D6919" s="100">
        <v>48</v>
      </c>
      <c r="E6919" s="100">
        <v>123</v>
      </c>
      <c r="F6919" s="2">
        <v>0</v>
      </c>
      <c r="G6919" s="100">
        <v>0</v>
      </c>
    </row>
    <row r="6920" spans="1:7" ht="13.5" customHeight="1" x14ac:dyDescent="0.2">
      <c r="A6920" s="100">
        <v>6919</v>
      </c>
      <c r="B6920" s="100">
        <v>6971</v>
      </c>
      <c r="C6920" s="4" t="s">
        <v>7</v>
      </c>
      <c r="D6920" s="100">
        <v>49</v>
      </c>
      <c r="E6920" s="100">
        <v>123</v>
      </c>
      <c r="F6920" s="2">
        <v>0</v>
      </c>
      <c r="G6920" s="100">
        <v>0</v>
      </c>
    </row>
    <row r="6921" spans="1:7" ht="13.5" customHeight="1" x14ac:dyDescent="0.2">
      <c r="A6921" s="100">
        <v>6920</v>
      </c>
      <c r="B6921" s="100">
        <v>6972</v>
      </c>
      <c r="C6921" s="4" t="s">
        <v>7</v>
      </c>
      <c r="D6921" s="100">
        <v>231</v>
      </c>
      <c r="E6921" s="100">
        <v>74</v>
      </c>
      <c r="F6921" s="2">
        <v>0</v>
      </c>
      <c r="G6921" s="100">
        <v>0</v>
      </c>
    </row>
    <row r="6922" spans="1:7" ht="13.5" customHeight="1" x14ac:dyDescent="0.2">
      <c r="A6922" s="100">
        <v>6921</v>
      </c>
      <c r="B6922" s="100">
        <v>6973</v>
      </c>
      <c r="C6922" s="4" t="s">
        <v>7</v>
      </c>
      <c r="D6922" s="100">
        <v>233</v>
      </c>
      <c r="E6922" s="100">
        <v>74</v>
      </c>
      <c r="F6922" s="2">
        <v>0</v>
      </c>
      <c r="G6922" s="100">
        <v>0</v>
      </c>
    </row>
    <row r="6923" spans="1:7" ht="13.5" customHeight="1" x14ac:dyDescent="0.2">
      <c r="A6923" s="100">
        <v>6922</v>
      </c>
      <c r="B6923" s="100">
        <v>6974</v>
      </c>
      <c r="C6923" s="4" t="s">
        <v>7</v>
      </c>
      <c r="D6923" s="100">
        <v>236</v>
      </c>
      <c r="E6923" s="100">
        <v>74</v>
      </c>
      <c r="F6923" s="2">
        <v>0</v>
      </c>
      <c r="G6923" s="100">
        <v>0</v>
      </c>
    </row>
    <row r="6924" spans="1:7" ht="13.5" customHeight="1" x14ac:dyDescent="0.2">
      <c r="A6924" s="100">
        <v>6923</v>
      </c>
      <c r="B6924" s="100">
        <v>6975</v>
      </c>
      <c r="C6924" s="4" t="s">
        <v>7</v>
      </c>
      <c r="D6924" s="100">
        <v>238</v>
      </c>
      <c r="E6924" s="100">
        <v>74</v>
      </c>
      <c r="F6924" s="2">
        <v>0</v>
      </c>
      <c r="G6924" s="100">
        <v>0</v>
      </c>
    </row>
    <row r="6925" spans="1:7" ht="13.5" customHeight="1" x14ac:dyDescent="0.2">
      <c r="A6925" s="100">
        <v>6924</v>
      </c>
      <c r="B6925" s="100">
        <v>6976</v>
      </c>
      <c r="C6925" s="4" t="s">
        <v>7</v>
      </c>
      <c r="D6925" s="100">
        <v>239</v>
      </c>
      <c r="E6925" s="100">
        <v>74</v>
      </c>
      <c r="F6925" s="2">
        <v>0</v>
      </c>
      <c r="G6925" s="100">
        <v>0</v>
      </c>
    </row>
    <row r="6926" spans="1:7" ht="13.5" customHeight="1" x14ac:dyDescent="0.2">
      <c r="A6926" s="100">
        <v>6925</v>
      </c>
      <c r="B6926" s="100">
        <v>6977</v>
      </c>
      <c r="C6926" s="4" t="s">
        <v>7</v>
      </c>
      <c r="D6926" s="100">
        <v>2255</v>
      </c>
      <c r="E6926" s="100">
        <v>29</v>
      </c>
      <c r="F6926" s="2">
        <v>0</v>
      </c>
      <c r="G6926" s="100">
        <v>0</v>
      </c>
    </row>
    <row r="6927" spans="1:7" ht="13.5" customHeight="1" x14ac:dyDescent="0.2">
      <c r="A6927" s="100">
        <v>6926</v>
      </c>
      <c r="B6927" s="100">
        <v>6978</v>
      </c>
      <c r="C6927" s="4" t="s">
        <v>7</v>
      </c>
      <c r="D6927" s="100">
        <v>2256</v>
      </c>
      <c r="E6927" s="100">
        <v>29</v>
      </c>
      <c r="F6927" s="2">
        <v>0</v>
      </c>
      <c r="G6927" s="100">
        <v>0</v>
      </c>
    </row>
    <row r="6928" spans="1:7" ht="13.5" customHeight="1" x14ac:dyDescent="0.2">
      <c r="A6928" s="100">
        <v>6927</v>
      </c>
      <c r="B6928" s="100">
        <v>6979</v>
      </c>
      <c r="C6928" s="4" t="s">
        <v>7</v>
      </c>
      <c r="D6928" s="100">
        <v>2257</v>
      </c>
      <c r="E6928" s="100">
        <v>29</v>
      </c>
      <c r="F6928" s="2">
        <v>0</v>
      </c>
      <c r="G6928" s="100">
        <v>0</v>
      </c>
    </row>
    <row r="6929" spans="1:7" ht="13.5" customHeight="1" x14ac:dyDescent="0.2">
      <c r="A6929" s="100">
        <v>6928</v>
      </c>
      <c r="B6929" s="100">
        <v>6980</v>
      </c>
      <c r="C6929" s="4" t="s">
        <v>7</v>
      </c>
      <c r="D6929" s="100">
        <v>2258</v>
      </c>
      <c r="E6929" s="100">
        <v>29</v>
      </c>
      <c r="F6929" s="2">
        <v>0</v>
      </c>
      <c r="G6929" s="100">
        <v>0</v>
      </c>
    </row>
    <row r="6930" spans="1:7" ht="13.5" customHeight="1" x14ac:dyDescent="0.2">
      <c r="A6930" s="100">
        <v>6929</v>
      </c>
      <c r="B6930" s="100">
        <v>6981</v>
      </c>
      <c r="C6930" s="4" t="s">
        <v>7</v>
      </c>
      <c r="D6930" s="100">
        <v>2260</v>
      </c>
      <c r="E6930" s="100">
        <v>29</v>
      </c>
      <c r="F6930" s="2">
        <v>0</v>
      </c>
      <c r="G6930" s="100">
        <v>0</v>
      </c>
    </row>
    <row r="6931" spans="1:7" ht="13.5" customHeight="1" x14ac:dyDescent="0.2">
      <c r="A6931" s="100">
        <v>6930</v>
      </c>
      <c r="B6931" s="100">
        <v>6982</v>
      </c>
      <c r="C6931" s="4" t="s">
        <v>7</v>
      </c>
      <c r="D6931" s="100">
        <v>2262</v>
      </c>
      <c r="E6931" s="100">
        <v>29</v>
      </c>
      <c r="F6931" s="2">
        <v>0</v>
      </c>
      <c r="G6931" s="100">
        <v>0</v>
      </c>
    </row>
    <row r="6932" spans="1:7" ht="13.5" customHeight="1" x14ac:dyDescent="0.2">
      <c r="A6932" s="100">
        <v>6931</v>
      </c>
      <c r="B6932" s="100">
        <v>6983</v>
      </c>
      <c r="C6932" s="4" t="s">
        <v>7</v>
      </c>
      <c r="D6932" s="100">
        <v>2264</v>
      </c>
      <c r="E6932" s="100">
        <v>29</v>
      </c>
      <c r="F6932" s="2">
        <v>0</v>
      </c>
      <c r="G6932" s="100">
        <v>0</v>
      </c>
    </row>
    <row r="6933" spans="1:7" ht="13.5" customHeight="1" x14ac:dyDescent="0.2">
      <c r="A6933" s="100">
        <v>6932</v>
      </c>
      <c r="B6933" s="100">
        <v>6984</v>
      </c>
      <c r="C6933" s="4" t="s">
        <v>7</v>
      </c>
      <c r="D6933" s="100">
        <v>2266</v>
      </c>
      <c r="E6933" s="100">
        <v>29</v>
      </c>
      <c r="F6933" s="2">
        <v>0</v>
      </c>
      <c r="G6933" s="100">
        <v>0</v>
      </c>
    </row>
    <row r="6934" spans="1:7" ht="13.5" customHeight="1" x14ac:dyDescent="0.2">
      <c r="A6934" s="100">
        <v>6933</v>
      </c>
      <c r="B6934" s="100">
        <v>6985</v>
      </c>
      <c r="C6934" s="4" t="s">
        <v>7</v>
      </c>
      <c r="D6934" s="100">
        <v>2268</v>
      </c>
      <c r="E6934" s="100">
        <v>29</v>
      </c>
      <c r="F6934" s="2">
        <v>0</v>
      </c>
      <c r="G6934" s="100">
        <v>0</v>
      </c>
    </row>
    <row r="6935" spans="1:7" ht="13.5" customHeight="1" x14ac:dyDescent="0.2">
      <c r="A6935" s="100">
        <v>6934</v>
      </c>
      <c r="B6935" s="100">
        <v>6986</v>
      </c>
      <c r="C6935" s="4" t="s">
        <v>7</v>
      </c>
      <c r="D6935" s="100">
        <v>2270</v>
      </c>
      <c r="E6935" s="100">
        <v>29</v>
      </c>
      <c r="F6935" s="2">
        <v>0</v>
      </c>
      <c r="G6935" s="100">
        <v>0</v>
      </c>
    </row>
    <row r="6936" spans="1:7" ht="13.5" customHeight="1" x14ac:dyDescent="0.2">
      <c r="A6936" s="100">
        <v>6935</v>
      </c>
      <c r="B6936" s="100">
        <v>6987</v>
      </c>
      <c r="C6936" s="4" t="s">
        <v>7</v>
      </c>
      <c r="D6936" s="100">
        <v>2271</v>
      </c>
      <c r="E6936" s="100">
        <v>29</v>
      </c>
      <c r="F6936" s="2">
        <v>0</v>
      </c>
      <c r="G6936" s="100">
        <v>0</v>
      </c>
    </row>
    <row r="6937" spans="1:7" ht="13.5" customHeight="1" x14ac:dyDescent="0.2">
      <c r="A6937" s="100">
        <v>6936</v>
      </c>
      <c r="B6937" s="100">
        <v>6988</v>
      </c>
      <c r="C6937" s="4" t="s">
        <v>7</v>
      </c>
      <c r="D6937" s="100">
        <v>2272</v>
      </c>
      <c r="E6937" s="100">
        <v>29</v>
      </c>
      <c r="F6937" s="2">
        <v>0</v>
      </c>
      <c r="G6937" s="100">
        <v>0</v>
      </c>
    </row>
    <row r="6938" spans="1:7" ht="13.5" customHeight="1" x14ac:dyDescent="0.2">
      <c r="A6938" s="100">
        <v>6937</v>
      </c>
      <c r="B6938" s="100">
        <v>6989</v>
      </c>
      <c r="C6938" s="4" t="s">
        <v>7</v>
      </c>
      <c r="D6938" s="100">
        <v>2274</v>
      </c>
      <c r="E6938" s="100">
        <v>29</v>
      </c>
      <c r="F6938" s="2">
        <v>0</v>
      </c>
      <c r="G6938" s="100">
        <v>0</v>
      </c>
    </row>
    <row r="6939" spans="1:7" ht="13.5" customHeight="1" x14ac:dyDescent="0.2">
      <c r="A6939" s="100">
        <v>6938</v>
      </c>
      <c r="B6939" s="100">
        <v>6990</v>
      </c>
      <c r="C6939" s="4" t="s">
        <v>7</v>
      </c>
      <c r="D6939" s="100">
        <v>2275</v>
      </c>
      <c r="E6939" s="100">
        <v>29</v>
      </c>
      <c r="F6939" s="2">
        <v>0</v>
      </c>
      <c r="G6939" s="100">
        <v>0</v>
      </c>
    </row>
    <row r="6940" spans="1:7" ht="13.5" customHeight="1" x14ac:dyDescent="0.2">
      <c r="A6940" s="100">
        <v>6939</v>
      </c>
      <c r="B6940" s="100">
        <v>6991</v>
      </c>
      <c r="C6940" s="4" t="s">
        <v>7</v>
      </c>
      <c r="D6940" s="100">
        <v>2276</v>
      </c>
      <c r="E6940" s="100">
        <v>29</v>
      </c>
      <c r="F6940" s="2">
        <v>0</v>
      </c>
      <c r="G6940" s="100">
        <v>0</v>
      </c>
    </row>
    <row r="6941" spans="1:7" ht="13.5" customHeight="1" x14ac:dyDescent="0.2">
      <c r="A6941" s="100">
        <v>6940</v>
      </c>
      <c r="B6941" s="100">
        <v>6992</v>
      </c>
      <c r="C6941" s="4" t="s">
        <v>7</v>
      </c>
      <c r="D6941" s="100">
        <v>2277</v>
      </c>
      <c r="E6941" s="100">
        <v>29</v>
      </c>
      <c r="F6941" s="2">
        <v>0</v>
      </c>
      <c r="G6941" s="100">
        <v>0</v>
      </c>
    </row>
    <row r="6942" spans="1:7" ht="13.5" customHeight="1" x14ac:dyDescent="0.2">
      <c r="A6942" s="100">
        <v>6941</v>
      </c>
      <c r="B6942" s="100">
        <v>6993</v>
      </c>
      <c r="C6942" s="4" t="s">
        <v>7</v>
      </c>
      <c r="D6942" s="100">
        <v>183</v>
      </c>
      <c r="E6942" s="100">
        <v>41</v>
      </c>
      <c r="F6942" s="2">
        <v>0</v>
      </c>
      <c r="G6942" s="100">
        <v>0</v>
      </c>
    </row>
    <row r="6943" spans="1:7" ht="13.5" customHeight="1" x14ac:dyDescent="0.2">
      <c r="A6943" s="100">
        <v>6942</v>
      </c>
      <c r="B6943" s="100">
        <v>6994</v>
      </c>
      <c r="C6943" s="4" t="s">
        <v>7</v>
      </c>
      <c r="D6943" s="100">
        <v>184</v>
      </c>
      <c r="E6943" s="100">
        <v>41</v>
      </c>
      <c r="F6943" s="2">
        <v>0</v>
      </c>
      <c r="G6943" s="100">
        <v>0</v>
      </c>
    </row>
    <row r="6944" spans="1:7" ht="13.5" customHeight="1" x14ac:dyDescent="0.2">
      <c r="A6944" s="100">
        <v>6943</v>
      </c>
      <c r="B6944" s="100">
        <v>6995</v>
      </c>
      <c r="C6944" s="4" t="s">
        <v>7</v>
      </c>
      <c r="D6944" s="100">
        <v>185</v>
      </c>
      <c r="E6944" s="100">
        <v>41</v>
      </c>
      <c r="F6944" s="2">
        <v>0</v>
      </c>
      <c r="G6944" s="100">
        <v>0</v>
      </c>
    </row>
    <row r="6945" spans="1:7" ht="13.5" customHeight="1" x14ac:dyDescent="0.2">
      <c r="A6945" s="100">
        <v>6944</v>
      </c>
      <c r="B6945" s="100">
        <v>6996</v>
      </c>
      <c r="C6945" s="4" t="s">
        <v>7</v>
      </c>
      <c r="D6945" s="100">
        <v>186</v>
      </c>
      <c r="E6945" s="100">
        <v>41</v>
      </c>
      <c r="F6945" s="2">
        <v>0</v>
      </c>
      <c r="G6945" s="100">
        <v>0</v>
      </c>
    </row>
    <row r="6946" spans="1:7" ht="13.5" customHeight="1" x14ac:dyDescent="0.2">
      <c r="A6946" s="100">
        <v>6945</v>
      </c>
      <c r="B6946" s="100">
        <v>6997</v>
      </c>
      <c r="C6946" s="4" t="s">
        <v>7</v>
      </c>
      <c r="D6946" s="100">
        <v>187</v>
      </c>
      <c r="E6946" s="100">
        <v>41</v>
      </c>
      <c r="F6946" s="2">
        <v>0</v>
      </c>
      <c r="G6946" s="100">
        <v>0</v>
      </c>
    </row>
    <row r="6947" spans="1:7" ht="13.5" customHeight="1" x14ac:dyDescent="0.2">
      <c r="A6947" s="100">
        <v>6946</v>
      </c>
      <c r="B6947" s="100">
        <v>6998</v>
      </c>
      <c r="C6947" s="4" t="s">
        <v>7</v>
      </c>
      <c r="D6947" s="100">
        <v>188</v>
      </c>
      <c r="E6947" s="100">
        <v>41</v>
      </c>
      <c r="F6947" s="2">
        <v>0</v>
      </c>
      <c r="G6947" s="100">
        <v>0</v>
      </c>
    </row>
    <row r="6948" spans="1:7" ht="13.5" customHeight="1" x14ac:dyDescent="0.2">
      <c r="A6948" s="100">
        <v>6947</v>
      </c>
      <c r="B6948" s="100">
        <v>6999</v>
      </c>
      <c r="C6948" s="4" t="s">
        <v>7</v>
      </c>
      <c r="D6948" s="100">
        <v>189</v>
      </c>
      <c r="E6948" s="100">
        <v>41</v>
      </c>
      <c r="F6948" s="2">
        <v>0</v>
      </c>
      <c r="G6948" s="100">
        <v>0</v>
      </c>
    </row>
    <row r="6949" spans="1:7" ht="13.5" customHeight="1" x14ac:dyDescent="0.2">
      <c r="A6949" s="100">
        <v>6948</v>
      </c>
      <c r="B6949" s="100">
        <v>7000</v>
      </c>
      <c r="C6949" s="4" t="s">
        <v>7</v>
      </c>
      <c r="D6949" s="100">
        <v>190</v>
      </c>
      <c r="E6949" s="100">
        <v>41</v>
      </c>
      <c r="F6949" s="2">
        <v>0</v>
      </c>
      <c r="G6949" s="100">
        <v>0</v>
      </c>
    </row>
    <row r="6950" spans="1:7" ht="13.5" customHeight="1" x14ac:dyDescent="0.2">
      <c r="A6950" s="100">
        <v>6949</v>
      </c>
      <c r="B6950" s="100">
        <v>7001</v>
      </c>
      <c r="C6950" s="4" t="s">
        <v>7</v>
      </c>
      <c r="D6950" s="100">
        <v>191</v>
      </c>
      <c r="E6950" s="100">
        <v>41</v>
      </c>
      <c r="F6950" s="2">
        <v>0</v>
      </c>
      <c r="G6950" s="100">
        <v>0</v>
      </c>
    </row>
    <row r="6951" spans="1:7" ht="13.5" customHeight="1" x14ac:dyDescent="0.2">
      <c r="A6951" s="100">
        <v>6950</v>
      </c>
      <c r="B6951" s="100">
        <v>7002</v>
      </c>
      <c r="C6951" s="4" t="s">
        <v>7</v>
      </c>
      <c r="D6951" s="100">
        <v>192</v>
      </c>
      <c r="E6951" s="100">
        <v>41</v>
      </c>
      <c r="F6951" s="2">
        <v>0</v>
      </c>
      <c r="G6951" s="100">
        <v>0</v>
      </c>
    </row>
    <row r="6952" spans="1:7" ht="13.5" customHeight="1" x14ac:dyDescent="0.2">
      <c r="A6952" s="100">
        <v>6951</v>
      </c>
      <c r="B6952" s="100">
        <v>7003</v>
      </c>
      <c r="C6952" s="4"/>
      <c r="D6952" s="100">
        <v>8</v>
      </c>
      <c r="E6952" s="100">
        <v>241</v>
      </c>
      <c r="F6952" s="2">
        <v>0</v>
      </c>
      <c r="G6952" s="100">
        <v>0</v>
      </c>
    </row>
    <row r="6953" spans="1:7" ht="13.5" customHeight="1" x14ac:dyDescent="0.2">
      <c r="A6953" s="100">
        <v>6952</v>
      </c>
      <c r="B6953" s="100">
        <v>7004</v>
      </c>
      <c r="C6953" s="4"/>
      <c r="D6953" s="100">
        <v>9</v>
      </c>
      <c r="E6953" s="100">
        <v>241</v>
      </c>
      <c r="F6953" s="2">
        <v>0</v>
      </c>
      <c r="G6953" s="100">
        <v>0</v>
      </c>
    </row>
    <row r="6954" spans="1:7" ht="13.5" customHeight="1" x14ac:dyDescent="0.2">
      <c r="A6954" s="100">
        <v>6953</v>
      </c>
      <c r="B6954" s="100">
        <v>7005</v>
      </c>
      <c r="C6954" s="4"/>
      <c r="D6954" s="100">
        <v>10</v>
      </c>
      <c r="E6954" s="100">
        <v>241</v>
      </c>
      <c r="F6954" s="2">
        <v>0</v>
      </c>
      <c r="G6954" s="100">
        <v>0</v>
      </c>
    </row>
    <row r="6955" spans="1:7" ht="13.5" customHeight="1" x14ac:dyDescent="0.2">
      <c r="A6955" s="100">
        <v>6954</v>
      </c>
      <c r="B6955" s="100">
        <v>7006</v>
      </c>
      <c r="C6955" s="4"/>
      <c r="D6955" s="100">
        <v>9</v>
      </c>
      <c r="E6955" s="100">
        <v>220</v>
      </c>
      <c r="F6955" s="2">
        <v>0</v>
      </c>
      <c r="G6955" s="100">
        <v>0</v>
      </c>
    </row>
    <row r="6956" spans="1:7" ht="13.5" customHeight="1" x14ac:dyDescent="0.2">
      <c r="A6956" s="100">
        <v>6955</v>
      </c>
      <c r="B6956" s="100">
        <v>7007</v>
      </c>
      <c r="C6956" s="4" t="s">
        <v>7</v>
      </c>
      <c r="D6956" s="100">
        <v>28</v>
      </c>
      <c r="E6956" s="100">
        <v>133</v>
      </c>
      <c r="F6956" s="2">
        <v>0</v>
      </c>
      <c r="G6956" s="100">
        <v>0</v>
      </c>
    </row>
    <row r="6957" spans="1:7" ht="13.5" customHeight="1" x14ac:dyDescent="0.2">
      <c r="A6957" s="100">
        <v>6956</v>
      </c>
      <c r="B6957" s="100">
        <v>7008</v>
      </c>
      <c r="C6957" s="4" t="s">
        <v>7</v>
      </c>
      <c r="D6957" s="100">
        <v>29</v>
      </c>
      <c r="E6957" s="100">
        <v>133</v>
      </c>
      <c r="F6957" s="2">
        <v>0</v>
      </c>
      <c r="G6957" s="100">
        <v>0</v>
      </c>
    </row>
    <row r="6958" spans="1:7" ht="13.5" customHeight="1" x14ac:dyDescent="0.2">
      <c r="A6958" s="100">
        <v>6957</v>
      </c>
      <c r="B6958" s="100">
        <v>7009</v>
      </c>
      <c r="C6958" s="4"/>
      <c r="D6958" s="100">
        <v>135</v>
      </c>
      <c r="E6958" s="100">
        <v>249</v>
      </c>
      <c r="F6958" s="2">
        <v>0</v>
      </c>
      <c r="G6958" s="100">
        <v>0</v>
      </c>
    </row>
    <row r="6959" spans="1:7" ht="13.5" customHeight="1" x14ac:dyDescent="0.2">
      <c r="A6959" s="100">
        <v>6958</v>
      </c>
      <c r="B6959" s="100">
        <v>7010</v>
      </c>
      <c r="C6959" s="4"/>
      <c r="D6959" s="100">
        <v>137</v>
      </c>
      <c r="E6959" s="100">
        <v>249</v>
      </c>
      <c r="F6959" s="2">
        <v>0</v>
      </c>
      <c r="G6959" s="100">
        <v>0</v>
      </c>
    </row>
    <row r="6960" spans="1:7" ht="13.5" customHeight="1" x14ac:dyDescent="0.2">
      <c r="A6960" s="100">
        <v>6959</v>
      </c>
      <c r="B6960" s="100">
        <v>7011</v>
      </c>
      <c r="C6960" s="4"/>
      <c r="D6960" s="100">
        <v>138</v>
      </c>
      <c r="E6960" s="100">
        <v>249</v>
      </c>
      <c r="F6960" s="2">
        <v>0</v>
      </c>
      <c r="G6960" s="100">
        <v>0</v>
      </c>
    </row>
    <row r="6961" spans="1:7" ht="13.5" customHeight="1" x14ac:dyDescent="0.2">
      <c r="A6961" s="100">
        <v>6960</v>
      </c>
      <c r="B6961" s="100">
        <v>7012</v>
      </c>
      <c r="C6961" s="4"/>
      <c r="D6961" s="100">
        <v>139</v>
      </c>
      <c r="E6961" s="100">
        <v>249</v>
      </c>
      <c r="F6961" s="2">
        <v>0</v>
      </c>
      <c r="G6961" s="100">
        <v>0</v>
      </c>
    </row>
    <row r="6962" spans="1:7" ht="13.5" customHeight="1" x14ac:dyDescent="0.2">
      <c r="A6962" s="100">
        <v>6961</v>
      </c>
      <c r="B6962" s="100">
        <v>7013</v>
      </c>
      <c r="C6962" s="4"/>
      <c r="D6962" s="100">
        <v>140</v>
      </c>
      <c r="E6962" s="100">
        <v>249</v>
      </c>
      <c r="F6962" s="2">
        <v>0</v>
      </c>
      <c r="G6962" s="100">
        <v>0</v>
      </c>
    </row>
    <row r="6963" spans="1:7" ht="13.5" customHeight="1" x14ac:dyDescent="0.2">
      <c r="A6963" s="100">
        <v>6962</v>
      </c>
      <c r="B6963" s="100">
        <v>7014</v>
      </c>
      <c r="C6963" s="4"/>
      <c r="D6963" s="100">
        <v>29</v>
      </c>
      <c r="E6963" s="100">
        <v>254</v>
      </c>
      <c r="F6963" s="2">
        <v>0</v>
      </c>
      <c r="G6963" s="100">
        <v>0</v>
      </c>
    </row>
    <row r="6964" spans="1:7" ht="13.5" customHeight="1" x14ac:dyDescent="0.2">
      <c r="A6964" s="100">
        <v>6963</v>
      </c>
      <c r="B6964" s="100">
        <v>7015</v>
      </c>
      <c r="C6964" s="4"/>
      <c r="D6964" s="100">
        <v>33</v>
      </c>
      <c r="E6964" s="100">
        <v>254</v>
      </c>
      <c r="F6964" s="2">
        <v>0</v>
      </c>
      <c r="G6964" s="100">
        <v>0</v>
      </c>
    </row>
    <row r="6965" spans="1:7" ht="13.5" customHeight="1" x14ac:dyDescent="0.2">
      <c r="A6965" s="100">
        <v>6964</v>
      </c>
      <c r="B6965" s="100">
        <v>7016</v>
      </c>
      <c r="C6965" s="4" t="s">
        <v>7</v>
      </c>
      <c r="D6965" s="100">
        <v>3046</v>
      </c>
      <c r="E6965" s="100">
        <v>157</v>
      </c>
      <c r="F6965" s="2">
        <v>0</v>
      </c>
      <c r="G6965" s="100">
        <v>0</v>
      </c>
    </row>
    <row r="6966" spans="1:7" ht="13.5" customHeight="1" x14ac:dyDescent="0.2">
      <c r="A6966" s="100">
        <v>6965</v>
      </c>
      <c r="B6966" s="100">
        <v>7017</v>
      </c>
      <c r="C6966" s="4" t="s">
        <v>7</v>
      </c>
      <c r="D6966" s="100">
        <v>3048</v>
      </c>
      <c r="E6966" s="100">
        <v>157</v>
      </c>
      <c r="F6966" s="2">
        <v>0</v>
      </c>
      <c r="G6966" s="100">
        <v>0</v>
      </c>
    </row>
    <row r="6967" spans="1:7" ht="13.5" customHeight="1" x14ac:dyDescent="0.2">
      <c r="A6967" s="100">
        <v>6966</v>
      </c>
      <c r="B6967" s="100">
        <v>7018</v>
      </c>
      <c r="C6967" s="4" t="s">
        <v>7</v>
      </c>
      <c r="D6967" s="100">
        <v>3049</v>
      </c>
      <c r="E6967" s="100">
        <v>157</v>
      </c>
      <c r="F6967" s="2">
        <v>0</v>
      </c>
      <c r="G6967" s="100">
        <v>0</v>
      </c>
    </row>
    <row r="6968" spans="1:7" ht="13.5" customHeight="1" x14ac:dyDescent="0.2">
      <c r="A6968" s="100">
        <v>6967</v>
      </c>
      <c r="B6968" s="100">
        <v>7019</v>
      </c>
      <c r="C6968" s="4" t="s">
        <v>7</v>
      </c>
      <c r="D6968" s="100">
        <v>3050</v>
      </c>
      <c r="E6968" s="100">
        <v>157</v>
      </c>
      <c r="F6968" s="2">
        <v>0</v>
      </c>
      <c r="G6968" s="100">
        <v>0</v>
      </c>
    </row>
    <row r="6969" spans="1:7" ht="13.5" customHeight="1" x14ac:dyDescent="0.2">
      <c r="A6969" s="100">
        <v>6968</v>
      </c>
      <c r="B6969" s="100">
        <v>7020</v>
      </c>
      <c r="C6969" s="4" t="s">
        <v>7</v>
      </c>
      <c r="D6969" s="100">
        <v>3051</v>
      </c>
      <c r="E6969" s="100">
        <v>157</v>
      </c>
      <c r="F6969" s="2">
        <v>0</v>
      </c>
      <c r="G6969" s="100">
        <v>0</v>
      </c>
    </row>
    <row r="6970" spans="1:7" ht="13.5" customHeight="1" x14ac:dyDescent="0.2">
      <c r="A6970" s="100">
        <v>6969</v>
      </c>
      <c r="B6970" s="100">
        <v>7021</v>
      </c>
      <c r="C6970" s="4" t="s">
        <v>7</v>
      </c>
      <c r="D6970" s="100">
        <v>3052</v>
      </c>
      <c r="E6970" s="100">
        <v>157</v>
      </c>
      <c r="F6970" s="2">
        <v>0</v>
      </c>
      <c r="G6970" s="100">
        <v>0</v>
      </c>
    </row>
    <row r="6971" spans="1:7" ht="13.5" customHeight="1" x14ac:dyDescent="0.2">
      <c r="A6971" s="100">
        <v>6970</v>
      </c>
      <c r="B6971" s="100">
        <v>7022</v>
      </c>
      <c r="C6971" s="4" t="s">
        <v>7</v>
      </c>
      <c r="D6971" s="100">
        <v>3054</v>
      </c>
      <c r="E6971" s="100">
        <v>157</v>
      </c>
      <c r="F6971" s="2">
        <v>0</v>
      </c>
      <c r="G6971" s="100">
        <v>0</v>
      </c>
    </row>
    <row r="6972" spans="1:7" ht="13.5" customHeight="1" x14ac:dyDescent="0.2">
      <c r="A6972" s="100">
        <v>6971</v>
      </c>
      <c r="B6972" s="100">
        <v>7023</v>
      </c>
      <c r="C6972" s="4" t="s">
        <v>7</v>
      </c>
      <c r="D6972" s="100">
        <v>3055</v>
      </c>
      <c r="E6972" s="100">
        <v>157</v>
      </c>
      <c r="F6972" s="2">
        <v>0</v>
      </c>
      <c r="G6972" s="100">
        <v>0</v>
      </c>
    </row>
    <row r="6973" spans="1:7" ht="13.5" customHeight="1" x14ac:dyDescent="0.2">
      <c r="A6973" s="100">
        <v>6972</v>
      </c>
      <c r="B6973" s="100">
        <v>7024</v>
      </c>
      <c r="C6973" s="4" t="s">
        <v>7</v>
      </c>
      <c r="D6973" s="100">
        <v>3058</v>
      </c>
      <c r="E6973" s="100">
        <v>157</v>
      </c>
      <c r="F6973" s="2">
        <v>0</v>
      </c>
      <c r="G6973" s="100">
        <v>0</v>
      </c>
    </row>
    <row r="6974" spans="1:7" ht="13.5" customHeight="1" x14ac:dyDescent="0.2">
      <c r="A6974" s="100">
        <v>6973</v>
      </c>
      <c r="B6974" s="100">
        <v>7025</v>
      </c>
      <c r="C6974" s="4" t="s">
        <v>7</v>
      </c>
      <c r="D6974" s="100">
        <v>3059</v>
      </c>
      <c r="E6974" s="100">
        <v>157</v>
      </c>
      <c r="F6974" s="2">
        <v>0</v>
      </c>
      <c r="G6974" s="100">
        <v>0</v>
      </c>
    </row>
    <row r="6975" spans="1:7" ht="13.5" customHeight="1" x14ac:dyDescent="0.2">
      <c r="A6975" s="100">
        <v>6974</v>
      </c>
      <c r="B6975" s="100">
        <v>7026</v>
      </c>
      <c r="C6975" s="4" t="s">
        <v>7</v>
      </c>
      <c r="D6975" s="100">
        <v>3060</v>
      </c>
      <c r="E6975" s="100">
        <v>157</v>
      </c>
      <c r="F6975" s="2">
        <v>0</v>
      </c>
      <c r="G6975" s="100">
        <v>0</v>
      </c>
    </row>
    <row r="6976" spans="1:7" ht="13.5" customHeight="1" x14ac:dyDescent="0.2">
      <c r="A6976" s="100">
        <v>6975</v>
      </c>
      <c r="B6976" s="100">
        <v>7027</v>
      </c>
      <c r="C6976" s="4" t="s">
        <v>7</v>
      </c>
      <c r="D6976" s="100">
        <v>3061</v>
      </c>
      <c r="E6976" s="100">
        <v>157</v>
      </c>
      <c r="F6976" s="2">
        <v>0</v>
      </c>
      <c r="G6976" s="100">
        <v>0</v>
      </c>
    </row>
    <row r="6977" spans="1:7" ht="13.5" customHeight="1" x14ac:dyDescent="0.2">
      <c r="A6977" s="100">
        <v>6976</v>
      </c>
      <c r="B6977" s="100">
        <v>7028</v>
      </c>
      <c r="C6977" s="4" t="s">
        <v>7</v>
      </c>
      <c r="D6977" s="100">
        <v>3064</v>
      </c>
      <c r="E6977" s="100">
        <v>157</v>
      </c>
      <c r="F6977" s="2">
        <v>0</v>
      </c>
      <c r="G6977" s="100">
        <v>0</v>
      </c>
    </row>
    <row r="6978" spans="1:7" ht="13.5" customHeight="1" x14ac:dyDescent="0.2">
      <c r="A6978" s="100">
        <v>6977</v>
      </c>
      <c r="B6978" s="100">
        <v>7029</v>
      </c>
      <c r="C6978" s="4" t="s">
        <v>7</v>
      </c>
      <c r="D6978" s="100">
        <v>3065</v>
      </c>
      <c r="E6978" s="100">
        <v>157</v>
      </c>
      <c r="F6978" s="2">
        <v>0</v>
      </c>
      <c r="G6978" s="100">
        <v>0</v>
      </c>
    </row>
    <row r="6979" spans="1:7" ht="13.5" customHeight="1" x14ac:dyDescent="0.2">
      <c r="A6979" s="100">
        <v>6978</v>
      </c>
      <c r="B6979" s="100">
        <v>7030</v>
      </c>
      <c r="C6979" s="4" t="s">
        <v>7</v>
      </c>
      <c r="D6979" s="100">
        <v>3066</v>
      </c>
      <c r="E6979" s="100">
        <v>157</v>
      </c>
      <c r="F6979" s="2">
        <v>0</v>
      </c>
      <c r="G6979" s="100">
        <v>0</v>
      </c>
    </row>
    <row r="6980" spans="1:7" ht="13.5" customHeight="1" x14ac:dyDescent="0.2">
      <c r="A6980" s="100">
        <v>6979</v>
      </c>
      <c r="B6980" s="100">
        <v>7031</v>
      </c>
      <c r="C6980" s="4" t="s">
        <v>7</v>
      </c>
      <c r="D6980" s="100">
        <v>3069</v>
      </c>
      <c r="E6980" s="100">
        <v>157</v>
      </c>
      <c r="F6980" s="2">
        <v>0</v>
      </c>
      <c r="G6980" s="100">
        <v>0</v>
      </c>
    </row>
    <row r="6981" spans="1:7" ht="13.5" customHeight="1" x14ac:dyDescent="0.2">
      <c r="A6981" s="100">
        <v>6980</v>
      </c>
      <c r="B6981" s="100">
        <v>7032</v>
      </c>
      <c r="C6981" s="4" t="s">
        <v>7</v>
      </c>
      <c r="D6981" s="100">
        <v>3018</v>
      </c>
      <c r="E6981" s="100">
        <v>157</v>
      </c>
      <c r="F6981" s="2">
        <v>0</v>
      </c>
      <c r="G6981" s="100">
        <v>0</v>
      </c>
    </row>
    <row r="6982" spans="1:7" ht="13.5" customHeight="1" x14ac:dyDescent="0.2">
      <c r="A6982" s="100">
        <v>6981</v>
      </c>
      <c r="B6982" s="100">
        <v>7033</v>
      </c>
      <c r="C6982" s="4" t="s">
        <v>7</v>
      </c>
      <c r="D6982" s="100">
        <v>3022</v>
      </c>
      <c r="E6982" s="100">
        <v>157</v>
      </c>
      <c r="F6982" s="2">
        <v>0</v>
      </c>
      <c r="G6982" s="100">
        <v>0</v>
      </c>
    </row>
    <row r="6983" spans="1:7" ht="13.5" customHeight="1" x14ac:dyDescent="0.2">
      <c r="A6983" s="100">
        <v>6982</v>
      </c>
      <c r="B6983" s="100">
        <v>7034</v>
      </c>
      <c r="C6983" s="4" t="s">
        <v>7</v>
      </c>
      <c r="D6983" s="100">
        <v>3023</v>
      </c>
      <c r="E6983" s="100">
        <v>157</v>
      </c>
      <c r="F6983" s="2">
        <v>0</v>
      </c>
      <c r="G6983" s="100">
        <v>0</v>
      </c>
    </row>
    <row r="6984" spans="1:7" ht="13.5" customHeight="1" x14ac:dyDescent="0.2">
      <c r="A6984" s="100">
        <v>6983</v>
      </c>
      <c r="B6984" s="100">
        <v>7035</v>
      </c>
      <c r="C6984" s="4" t="s">
        <v>7</v>
      </c>
      <c r="D6984" s="100">
        <v>3024</v>
      </c>
      <c r="E6984" s="100">
        <v>157</v>
      </c>
      <c r="F6984" s="2">
        <v>0</v>
      </c>
      <c r="G6984" s="100">
        <v>0</v>
      </c>
    </row>
    <row r="6985" spans="1:7" ht="13.5" customHeight="1" x14ac:dyDescent="0.2">
      <c r="A6985" s="100">
        <v>6984</v>
      </c>
      <c r="B6985" s="100">
        <v>7036</v>
      </c>
      <c r="C6985" s="4" t="s">
        <v>7</v>
      </c>
      <c r="D6985" s="100">
        <v>3025</v>
      </c>
      <c r="E6985" s="100">
        <v>157</v>
      </c>
      <c r="F6985" s="2">
        <v>0</v>
      </c>
      <c r="G6985" s="100">
        <v>0</v>
      </c>
    </row>
    <row r="6986" spans="1:7" ht="13.5" customHeight="1" x14ac:dyDescent="0.2">
      <c r="A6986" s="100">
        <v>6985</v>
      </c>
      <c r="B6986" s="100">
        <v>7037</v>
      </c>
      <c r="C6986" s="4" t="s">
        <v>7</v>
      </c>
      <c r="D6986" s="100">
        <v>3026</v>
      </c>
      <c r="E6986" s="100">
        <v>157</v>
      </c>
      <c r="F6986" s="2">
        <v>0</v>
      </c>
      <c r="G6986" s="100">
        <v>0</v>
      </c>
    </row>
    <row r="6987" spans="1:7" ht="13.5" customHeight="1" x14ac:dyDescent="0.2">
      <c r="A6987" s="100">
        <v>6986</v>
      </c>
      <c r="B6987" s="100">
        <v>7038</v>
      </c>
      <c r="C6987" s="4" t="s">
        <v>7</v>
      </c>
      <c r="D6987" s="100">
        <v>3029</v>
      </c>
      <c r="E6987" s="100">
        <v>157</v>
      </c>
      <c r="F6987" s="2">
        <v>0</v>
      </c>
      <c r="G6987" s="100">
        <v>0</v>
      </c>
    </row>
    <row r="6988" spans="1:7" ht="13.5" customHeight="1" x14ac:dyDescent="0.2">
      <c r="A6988" s="100">
        <v>6987</v>
      </c>
      <c r="B6988" s="100">
        <v>7039</v>
      </c>
      <c r="C6988" s="4" t="s">
        <v>7</v>
      </c>
      <c r="D6988" s="100">
        <v>3031</v>
      </c>
      <c r="E6988" s="100">
        <v>157</v>
      </c>
      <c r="F6988" s="2">
        <v>0</v>
      </c>
      <c r="G6988" s="100">
        <v>0</v>
      </c>
    </row>
    <row r="6989" spans="1:7" ht="13.5" customHeight="1" x14ac:dyDescent="0.2">
      <c r="A6989" s="100">
        <v>6988</v>
      </c>
      <c r="B6989" s="100">
        <v>7040</v>
      </c>
      <c r="C6989" s="4" t="s">
        <v>7</v>
      </c>
      <c r="D6989" s="100">
        <v>3032</v>
      </c>
      <c r="E6989" s="100">
        <v>157</v>
      </c>
      <c r="F6989" s="2">
        <v>0</v>
      </c>
      <c r="G6989" s="100">
        <v>0</v>
      </c>
    </row>
    <row r="6990" spans="1:7" ht="13.5" customHeight="1" x14ac:dyDescent="0.2">
      <c r="A6990" s="100">
        <v>6989</v>
      </c>
      <c r="B6990" s="100">
        <v>7041</v>
      </c>
      <c r="C6990" s="4" t="s">
        <v>7</v>
      </c>
      <c r="D6990" s="100">
        <v>3033</v>
      </c>
      <c r="E6990" s="100">
        <v>157</v>
      </c>
      <c r="F6990" s="2">
        <v>0</v>
      </c>
      <c r="G6990" s="100">
        <v>0</v>
      </c>
    </row>
    <row r="6991" spans="1:7" ht="13.5" customHeight="1" x14ac:dyDescent="0.2">
      <c r="A6991" s="100">
        <v>6991</v>
      </c>
      <c r="B6991" s="100">
        <v>7043</v>
      </c>
      <c r="C6991" s="4" t="s">
        <v>7</v>
      </c>
      <c r="D6991" s="100">
        <v>3037</v>
      </c>
      <c r="E6991" s="100">
        <v>157</v>
      </c>
      <c r="F6991" s="2">
        <v>0</v>
      </c>
      <c r="G6991" s="100">
        <v>0</v>
      </c>
    </row>
    <row r="6992" spans="1:7" ht="13.5" customHeight="1" x14ac:dyDescent="0.2">
      <c r="A6992" s="100">
        <v>6992</v>
      </c>
      <c r="B6992" s="100">
        <v>7044</v>
      </c>
      <c r="C6992" s="4" t="s">
        <v>7</v>
      </c>
      <c r="D6992" s="100">
        <v>3038</v>
      </c>
      <c r="E6992" s="100">
        <v>157</v>
      </c>
      <c r="F6992" s="2">
        <v>0</v>
      </c>
      <c r="G6992" s="100">
        <v>0</v>
      </c>
    </row>
    <row r="6993" spans="1:7" ht="13.5" customHeight="1" x14ac:dyDescent="0.2">
      <c r="A6993" s="100">
        <v>6993</v>
      </c>
      <c r="B6993" s="100">
        <v>7045</v>
      </c>
      <c r="C6993" s="4" t="s">
        <v>7</v>
      </c>
      <c r="D6993" s="100">
        <v>3039</v>
      </c>
      <c r="E6993" s="100">
        <v>157</v>
      </c>
      <c r="F6993" s="2">
        <v>0</v>
      </c>
      <c r="G6993" s="100">
        <v>0</v>
      </c>
    </row>
    <row r="6994" spans="1:7" ht="13.5" customHeight="1" x14ac:dyDescent="0.2">
      <c r="A6994" s="100">
        <v>6994</v>
      </c>
      <c r="B6994" s="100">
        <v>7046</v>
      </c>
      <c r="C6994" s="4" t="s">
        <v>7</v>
      </c>
      <c r="D6994" s="100">
        <v>3040</v>
      </c>
      <c r="E6994" s="100">
        <v>157</v>
      </c>
      <c r="F6994" s="2">
        <v>0</v>
      </c>
      <c r="G6994" s="100">
        <v>0</v>
      </c>
    </row>
    <row r="6995" spans="1:7" ht="13.5" customHeight="1" x14ac:dyDescent="0.2">
      <c r="A6995" s="100">
        <v>6995</v>
      </c>
      <c r="B6995" s="100">
        <v>7047</v>
      </c>
      <c r="C6995" s="4" t="s">
        <v>7</v>
      </c>
      <c r="D6995" s="100">
        <v>3041</v>
      </c>
      <c r="E6995" s="100">
        <v>157</v>
      </c>
      <c r="F6995" s="2">
        <v>0</v>
      </c>
      <c r="G6995" s="100">
        <v>0</v>
      </c>
    </row>
    <row r="6996" spans="1:7" ht="13.5" customHeight="1" x14ac:dyDescent="0.2">
      <c r="A6996" s="100">
        <v>6996</v>
      </c>
      <c r="B6996" s="100">
        <v>7048</v>
      </c>
      <c r="C6996" s="4" t="s">
        <v>7</v>
      </c>
      <c r="D6996" s="100">
        <v>3043</v>
      </c>
      <c r="E6996" s="100">
        <v>157</v>
      </c>
      <c r="F6996" s="2">
        <v>0</v>
      </c>
      <c r="G6996" s="100">
        <v>0</v>
      </c>
    </row>
    <row r="6997" spans="1:7" ht="13.5" customHeight="1" x14ac:dyDescent="0.2">
      <c r="A6997" s="100">
        <v>6997</v>
      </c>
      <c r="B6997" s="100">
        <v>7049</v>
      </c>
      <c r="C6997" s="4" t="s">
        <v>7</v>
      </c>
      <c r="D6997" s="100">
        <v>3045</v>
      </c>
      <c r="E6997" s="100">
        <v>157</v>
      </c>
      <c r="F6997" s="2">
        <v>0</v>
      </c>
      <c r="G6997" s="100">
        <v>0</v>
      </c>
    </row>
    <row r="6998" spans="1:7" ht="13.5" customHeight="1" x14ac:dyDescent="0.2">
      <c r="A6998" s="100">
        <v>6990</v>
      </c>
      <c r="B6998" s="100">
        <v>7050</v>
      </c>
      <c r="C6998" s="4" t="s">
        <v>7</v>
      </c>
      <c r="D6998" s="100">
        <v>2280</v>
      </c>
      <c r="E6998" s="100">
        <v>29</v>
      </c>
      <c r="F6998" s="2">
        <v>0</v>
      </c>
      <c r="G6998" s="100">
        <v>0</v>
      </c>
    </row>
    <row r="6999" spans="1:7" ht="13.5" customHeight="1" x14ac:dyDescent="0.2">
      <c r="A6999" s="100">
        <v>6998</v>
      </c>
      <c r="B6999" s="100">
        <v>7051</v>
      </c>
      <c r="C6999" s="4" t="s">
        <v>7</v>
      </c>
      <c r="D6999" s="100">
        <v>2281</v>
      </c>
      <c r="E6999" s="100">
        <v>29</v>
      </c>
      <c r="F6999" s="2">
        <v>0</v>
      </c>
      <c r="G6999" s="100">
        <v>0</v>
      </c>
    </row>
    <row r="7000" spans="1:7" ht="13.5" customHeight="1" x14ac:dyDescent="0.2">
      <c r="A7000" s="100">
        <v>6999</v>
      </c>
      <c r="B7000" s="100">
        <v>7052</v>
      </c>
      <c r="C7000" s="4" t="s">
        <v>7</v>
      </c>
      <c r="D7000" s="100">
        <v>2283</v>
      </c>
      <c r="E7000" s="100">
        <v>29</v>
      </c>
      <c r="F7000" s="2">
        <v>0</v>
      </c>
      <c r="G7000" s="100">
        <v>0</v>
      </c>
    </row>
    <row r="7001" spans="1:7" ht="13.5" customHeight="1" x14ac:dyDescent="0.2">
      <c r="A7001" s="100">
        <v>7000</v>
      </c>
      <c r="B7001" s="100">
        <v>7053</v>
      </c>
      <c r="C7001" s="4" t="s">
        <v>7</v>
      </c>
      <c r="D7001" s="100">
        <v>2282</v>
      </c>
      <c r="E7001" s="100">
        <v>29</v>
      </c>
      <c r="F7001" s="2">
        <v>0</v>
      </c>
      <c r="G7001" s="100">
        <v>0</v>
      </c>
    </row>
    <row r="7002" spans="1:7" ht="13.5" customHeight="1" x14ac:dyDescent="0.2">
      <c r="A7002" s="100">
        <v>7001</v>
      </c>
      <c r="B7002" s="100">
        <v>7054</v>
      </c>
      <c r="C7002" s="4" t="s">
        <v>7</v>
      </c>
      <c r="D7002" s="100">
        <v>2285</v>
      </c>
      <c r="E7002" s="100">
        <v>29</v>
      </c>
      <c r="F7002" s="2">
        <v>0</v>
      </c>
      <c r="G7002" s="100">
        <v>0</v>
      </c>
    </row>
    <row r="7003" spans="1:7" ht="13.5" customHeight="1" x14ac:dyDescent="0.2">
      <c r="A7003" s="100">
        <v>7002</v>
      </c>
      <c r="B7003" s="100">
        <v>7055</v>
      </c>
      <c r="C7003" s="4" t="s">
        <v>7</v>
      </c>
      <c r="D7003" s="100">
        <v>2286</v>
      </c>
      <c r="E7003" s="100">
        <v>29</v>
      </c>
      <c r="F7003" s="2">
        <v>0</v>
      </c>
      <c r="G7003" s="100">
        <v>0</v>
      </c>
    </row>
    <row r="7004" spans="1:7" ht="13.5" customHeight="1" x14ac:dyDescent="0.2">
      <c r="A7004" s="100">
        <v>7003</v>
      </c>
      <c r="B7004" s="100">
        <v>7057</v>
      </c>
      <c r="C7004" s="4" t="s">
        <v>7</v>
      </c>
      <c r="D7004" s="100">
        <v>2288</v>
      </c>
      <c r="E7004" s="100">
        <v>29</v>
      </c>
      <c r="F7004" s="2">
        <v>0</v>
      </c>
      <c r="G7004" s="100">
        <v>0</v>
      </c>
    </row>
    <row r="7005" spans="1:7" ht="13.5" customHeight="1" x14ac:dyDescent="0.2">
      <c r="A7005" s="100">
        <v>7004</v>
      </c>
      <c r="B7005" s="100">
        <v>7058</v>
      </c>
      <c r="C7005" s="4" t="s">
        <v>7</v>
      </c>
      <c r="D7005" s="100">
        <v>2289</v>
      </c>
      <c r="E7005" s="100">
        <v>29</v>
      </c>
      <c r="F7005" s="2">
        <v>0</v>
      </c>
      <c r="G7005" s="100">
        <v>0</v>
      </c>
    </row>
    <row r="7006" spans="1:7" ht="13.5" customHeight="1" x14ac:dyDescent="0.2">
      <c r="A7006" s="100">
        <v>7005</v>
      </c>
      <c r="B7006" s="100">
        <v>7059</v>
      </c>
      <c r="C7006" s="4" t="s">
        <v>7</v>
      </c>
      <c r="D7006" s="100">
        <v>2290</v>
      </c>
      <c r="E7006" s="100">
        <v>29</v>
      </c>
      <c r="F7006" s="2">
        <v>0</v>
      </c>
      <c r="G7006" s="100">
        <v>0</v>
      </c>
    </row>
    <row r="7007" spans="1:7" ht="13.5" customHeight="1" x14ac:dyDescent="0.2">
      <c r="A7007" s="100">
        <v>7006</v>
      </c>
      <c r="B7007" s="100">
        <v>7060</v>
      </c>
      <c r="C7007" s="4" t="s">
        <v>7</v>
      </c>
      <c r="D7007" s="100">
        <v>2291</v>
      </c>
      <c r="E7007" s="100">
        <v>29</v>
      </c>
      <c r="F7007" s="2">
        <v>0</v>
      </c>
      <c r="G7007" s="100">
        <v>0</v>
      </c>
    </row>
    <row r="7008" spans="1:7" ht="13.5" customHeight="1" x14ac:dyDescent="0.2">
      <c r="A7008" s="100">
        <v>7007</v>
      </c>
      <c r="B7008" s="100">
        <v>7061</v>
      </c>
      <c r="C7008" s="4" t="s">
        <v>7</v>
      </c>
      <c r="D7008" s="100">
        <v>2293</v>
      </c>
      <c r="E7008" s="100">
        <v>29</v>
      </c>
      <c r="F7008" s="2">
        <v>0</v>
      </c>
      <c r="G7008" s="100">
        <v>0</v>
      </c>
    </row>
    <row r="7009" spans="1:7" ht="13.5" customHeight="1" x14ac:dyDescent="0.2">
      <c r="A7009" s="100">
        <v>7008</v>
      </c>
      <c r="B7009" s="100">
        <v>7062</v>
      </c>
      <c r="C7009" s="4" t="s">
        <v>7</v>
      </c>
      <c r="D7009" s="100">
        <v>2294</v>
      </c>
      <c r="E7009" s="100">
        <v>29</v>
      </c>
      <c r="F7009" s="2">
        <v>0</v>
      </c>
      <c r="G7009" s="100">
        <v>0</v>
      </c>
    </row>
    <row r="7010" spans="1:7" ht="13.5" customHeight="1" x14ac:dyDescent="0.2">
      <c r="A7010" s="100">
        <v>7009</v>
      </c>
      <c r="B7010" s="100">
        <v>7064</v>
      </c>
      <c r="C7010" s="4" t="s">
        <v>7</v>
      </c>
      <c r="D7010" s="100">
        <v>2296</v>
      </c>
      <c r="E7010" s="100">
        <v>29</v>
      </c>
      <c r="F7010" s="2">
        <v>0</v>
      </c>
      <c r="G7010" s="100">
        <v>0</v>
      </c>
    </row>
    <row r="7011" spans="1:7" ht="13.5" customHeight="1" x14ac:dyDescent="0.2">
      <c r="A7011" s="100">
        <v>7010</v>
      </c>
      <c r="B7011" s="100">
        <v>7065</v>
      </c>
      <c r="C7011" s="4" t="s">
        <v>7</v>
      </c>
      <c r="D7011" s="100">
        <v>2299</v>
      </c>
      <c r="E7011" s="100">
        <v>29</v>
      </c>
      <c r="F7011" s="2">
        <v>0</v>
      </c>
      <c r="G7011" s="100">
        <v>0</v>
      </c>
    </row>
    <row r="7012" spans="1:7" ht="13.5" customHeight="1" x14ac:dyDescent="0.2">
      <c r="A7012" s="100">
        <v>7011</v>
      </c>
      <c r="B7012" s="100">
        <v>7066</v>
      </c>
      <c r="C7012" s="4" t="s">
        <v>7</v>
      </c>
      <c r="D7012" s="100">
        <v>2300</v>
      </c>
      <c r="E7012" s="100">
        <v>29</v>
      </c>
      <c r="F7012" s="2">
        <v>0</v>
      </c>
      <c r="G7012" s="100">
        <v>0</v>
      </c>
    </row>
    <row r="7013" spans="1:7" ht="13.5" customHeight="1" x14ac:dyDescent="0.2">
      <c r="A7013" s="100">
        <v>7012</v>
      </c>
      <c r="B7013" s="100">
        <v>7067</v>
      </c>
      <c r="C7013" s="4" t="s">
        <v>7</v>
      </c>
      <c r="D7013" s="100">
        <v>2301</v>
      </c>
      <c r="E7013" s="100">
        <v>29</v>
      </c>
      <c r="F7013" s="2">
        <v>0</v>
      </c>
      <c r="G7013" s="100">
        <v>0</v>
      </c>
    </row>
    <row r="7014" spans="1:7" ht="13.5" customHeight="1" x14ac:dyDescent="0.2">
      <c r="A7014" s="100">
        <v>7013</v>
      </c>
      <c r="B7014" s="100">
        <v>7068</v>
      </c>
      <c r="C7014" s="4" t="s">
        <v>7</v>
      </c>
      <c r="D7014" s="100">
        <v>2302</v>
      </c>
      <c r="E7014" s="100">
        <v>29</v>
      </c>
      <c r="F7014" s="2">
        <v>0</v>
      </c>
      <c r="G7014" s="100">
        <v>0</v>
      </c>
    </row>
    <row r="7015" spans="1:7" ht="13.5" customHeight="1" x14ac:dyDescent="0.2">
      <c r="A7015" s="100">
        <v>7014</v>
      </c>
      <c r="B7015" s="100">
        <v>7069</v>
      </c>
      <c r="C7015" s="4" t="s">
        <v>7</v>
      </c>
      <c r="D7015" s="100">
        <v>2303</v>
      </c>
      <c r="E7015" s="100">
        <v>29</v>
      </c>
      <c r="F7015" s="2">
        <v>0</v>
      </c>
      <c r="G7015" s="100">
        <v>0</v>
      </c>
    </row>
    <row r="7016" spans="1:7" ht="13.5" customHeight="1" x14ac:dyDescent="0.2">
      <c r="A7016" s="100">
        <v>7015</v>
      </c>
      <c r="B7016" s="100">
        <v>7070</v>
      </c>
      <c r="C7016" s="4" t="s">
        <v>7</v>
      </c>
      <c r="D7016" s="100">
        <v>2304</v>
      </c>
      <c r="E7016" s="100">
        <v>29</v>
      </c>
      <c r="F7016" s="2">
        <v>0</v>
      </c>
      <c r="G7016" s="100">
        <v>0</v>
      </c>
    </row>
    <row r="7017" spans="1:7" ht="13.5" customHeight="1" x14ac:dyDescent="0.2">
      <c r="A7017" s="100">
        <v>7016</v>
      </c>
      <c r="B7017" s="100">
        <v>7071</v>
      </c>
      <c r="C7017" s="4" t="s">
        <v>7</v>
      </c>
      <c r="D7017" s="100">
        <v>2305</v>
      </c>
      <c r="E7017" s="100">
        <v>29</v>
      </c>
      <c r="F7017" s="2">
        <v>0</v>
      </c>
      <c r="G7017" s="100">
        <v>0</v>
      </c>
    </row>
    <row r="7018" spans="1:7" ht="13.5" customHeight="1" x14ac:dyDescent="0.2">
      <c r="A7018" s="100">
        <v>7017</v>
      </c>
      <c r="B7018" s="100">
        <v>7072</v>
      </c>
      <c r="C7018" s="4" t="s">
        <v>7</v>
      </c>
      <c r="D7018" s="100">
        <v>2306</v>
      </c>
      <c r="E7018" s="100">
        <v>29</v>
      </c>
      <c r="F7018" s="2">
        <v>0</v>
      </c>
      <c r="G7018" s="100">
        <v>0</v>
      </c>
    </row>
    <row r="7019" spans="1:7" ht="13.5" customHeight="1" x14ac:dyDescent="0.2">
      <c r="A7019" s="100">
        <v>7018</v>
      </c>
      <c r="B7019" s="100">
        <v>7073</v>
      </c>
      <c r="C7019" s="4" t="s">
        <v>7</v>
      </c>
      <c r="D7019" s="100">
        <v>2307</v>
      </c>
      <c r="E7019" s="100">
        <v>29</v>
      </c>
      <c r="F7019" s="2">
        <v>0</v>
      </c>
      <c r="G7019" s="100">
        <v>0</v>
      </c>
    </row>
    <row r="7020" spans="1:7" ht="13.5" customHeight="1" x14ac:dyDescent="0.2">
      <c r="A7020" s="100">
        <v>7019</v>
      </c>
      <c r="B7020" s="100">
        <v>7074</v>
      </c>
      <c r="C7020" s="4" t="s">
        <v>7</v>
      </c>
      <c r="D7020" s="100">
        <v>78</v>
      </c>
      <c r="E7020" s="100">
        <v>70</v>
      </c>
      <c r="F7020" s="2">
        <v>0</v>
      </c>
      <c r="G7020" s="100">
        <v>0</v>
      </c>
    </row>
    <row r="7021" spans="1:7" ht="13.5" customHeight="1" x14ac:dyDescent="0.2">
      <c r="A7021" s="100">
        <v>7020</v>
      </c>
      <c r="B7021" s="100">
        <v>7075</v>
      </c>
      <c r="C7021" s="4" t="s">
        <v>7</v>
      </c>
      <c r="D7021" s="100">
        <v>79</v>
      </c>
      <c r="E7021" s="100">
        <v>70</v>
      </c>
      <c r="F7021" s="2">
        <v>0</v>
      </c>
      <c r="G7021" s="100">
        <v>0</v>
      </c>
    </row>
    <row r="7022" spans="1:7" ht="13.5" customHeight="1" x14ac:dyDescent="0.2">
      <c r="A7022" s="100">
        <v>7021</v>
      </c>
      <c r="B7022" s="100">
        <v>7076</v>
      </c>
      <c r="C7022" s="4" t="s">
        <v>7</v>
      </c>
      <c r="D7022" s="100">
        <v>80</v>
      </c>
      <c r="E7022" s="100">
        <v>70</v>
      </c>
      <c r="F7022" s="2">
        <v>0</v>
      </c>
      <c r="G7022" s="100">
        <v>0</v>
      </c>
    </row>
    <row r="7023" spans="1:7" ht="13.5" customHeight="1" x14ac:dyDescent="0.2">
      <c r="A7023" s="100">
        <v>7022</v>
      </c>
      <c r="B7023" s="100">
        <v>7077</v>
      </c>
      <c r="C7023" s="4" t="s">
        <v>7</v>
      </c>
      <c r="D7023" s="100">
        <v>572</v>
      </c>
      <c r="E7023" s="100">
        <v>119</v>
      </c>
      <c r="F7023" s="2">
        <v>0</v>
      </c>
      <c r="G7023" s="100">
        <v>0</v>
      </c>
    </row>
    <row r="7024" spans="1:7" ht="13.5" customHeight="1" x14ac:dyDescent="0.2">
      <c r="A7024" s="100">
        <v>7023</v>
      </c>
      <c r="B7024" s="100">
        <v>7078</v>
      </c>
      <c r="C7024" s="4" t="s">
        <v>7</v>
      </c>
      <c r="D7024" s="100">
        <v>573</v>
      </c>
      <c r="E7024" s="100">
        <v>119</v>
      </c>
      <c r="F7024" s="2">
        <v>0</v>
      </c>
      <c r="G7024" s="100">
        <v>0</v>
      </c>
    </row>
    <row r="7025" spans="1:7" ht="13.5" customHeight="1" x14ac:dyDescent="0.2">
      <c r="A7025" s="100">
        <v>7024</v>
      </c>
      <c r="B7025" s="100">
        <v>7079</v>
      </c>
      <c r="C7025" s="4" t="s">
        <v>7</v>
      </c>
      <c r="D7025" s="100">
        <v>193</v>
      </c>
      <c r="E7025" s="100">
        <v>41</v>
      </c>
      <c r="F7025" s="2">
        <v>0</v>
      </c>
      <c r="G7025" s="100">
        <v>0</v>
      </c>
    </row>
    <row r="7026" spans="1:7" ht="13.5" customHeight="1" x14ac:dyDescent="0.2">
      <c r="A7026" s="100">
        <v>7025</v>
      </c>
      <c r="B7026" s="100">
        <v>7080</v>
      </c>
      <c r="C7026" s="4" t="s">
        <v>7</v>
      </c>
      <c r="D7026" s="100">
        <v>194</v>
      </c>
      <c r="E7026" s="100">
        <v>41</v>
      </c>
      <c r="F7026" s="2">
        <v>0</v>
      </c>
      <c r="G7026" s="100">
        <v>0</v>
      </c>
    </row>
    <row r="7027" spans="1:7" ht="13.5" customHeight="1" x14ac:dyDescent="0.2">
      <c r="A7027" s="100">
        <v>7026</v>
      </c>
      <c r="B7027" s="100">
        <v>7081</v>
      </c>
      <c r="C7027" s="4" t="s">
        <v>7</v>
      </c>
      <c r="D7027" s="100">
        <v>195</v>
      </c>
      <c r="E7027" s="100">
        <v>41</v>
      </c>
      <c r="F7027" s="2">
        <v>0</v>
      </c>
      <c r="G7027" s="100">
        <v>0</v>
      </c>
    </row>
    <row r="7028" spans="1:7" ht="13.5" customHeight="1" x14ac:dyDescent="0.2">
      <c r="A7028" s="100">
        <v>7027</v>
      </c>
      <c r="B7028" s="100">
        <v>7082</v>
      </c>
      <c r="C7028" s="4" t="s">
        <v>7</v>
      </c>
      <c r="D7028" s="100">
        <v>197</v>
      </c>
      <c r="E7028" s="100">
        <v>41</v>
      </c>
      <c r="F7028" s="2">
        <v>0</v>
      </c>
      <c r="G7028" s="100">
        <v>0</v>
      </c>
    </row>
    <row r="7029" spans="1:7" ht="13.5" customHeight="1" x14ac:dyDescent="0.2">
      <c r="A7029" s="100">
        <v>7028</v>
      </c>
      <c r="B7029" s="100">
        <v>7083</v>
      </c>
      <c r="C7029" s="4" t="s">
        <v>7</v>
      </c>
      <c r="D7029" s="100">
        <v>198</v>
      </c>
      <c r="E7029" s="100">
        <v>41</v>
      </c>
      <c r="F7029" s="2">
        <v>0</v>
      </c>
      <c r="G7029" s="100">
        <v>0</v>
      </c>
    </row>
    <row r="7030" spans="1:7" ht="13.5" customHeight="1" x14ac:dyDescent="0.2">
      <c r="A7030" s="100">
        <v>7029</v>
      </c>
      <c r="B7030" s="100">
        <v>7084</v>
      </c>
      <c r="C7030" s="4" t="s">
        <v>7</v>
      </c>
      <c r="D7030" s="100">
        <v>199</v>
      </c>
      <c r="E7030" s="100">
        <v>41</v>
      </c>
      <c r="F7030" s="2">
        <v>0</v>
      </c>
      <c r="G7030" s="100">
        <v>0</v>
      </c>
    </row>
    <row r="7031" spans="1:7" ht="13.5" customHeight="1" x14ac:dyDescent="0.2">
      <c r="A7031" s="100">
        <v>7030</v>
      </c>
      <c r="B7031" s="100">
        <v>7085</v>
      </c>
      <c r="C7031" s="4" t="s">
        <v>7</v>
      </c>
      <c r="D7031" s="100">
        <v>200</v>
      </c>
      <c r="E7031" s="100">
        <v>41</v>
      </c>
      <c r="F7031" s="2">
        <v>0</v>
      </c>
      <c r="G7031" s="100">
        <v>0</v>
      </c>
    </row>
    <row r="7032" spans="1:7" ht="13.5" customHeight="1" x14ac:dyDescent="0.2">
      <c r="A7032" s="100">
        <v>7031</v>
      </c>
      <c r="B7032" s="100">
        <v>7086</v>
      </c>
      <c r="C7032" s="4" t="s">
        <v>7</v>
      </c>
      <c r="D7032" s="100">
        <v>201</v>
      </c>
      <c r="E7032" s="100">
        <v>41</v>
      </c>
      <c r="F7032" s="2">
        <v>0</v>
      </c>
      <c r="G7032" s="100">
        <v>0</v>
      </c>
    </row>
    <row r="7033" spans="1:7" ht="13.5" customHeight="1" x14ac:dyDescent="0.2">
      <c r="A7033" s="100">
        <v>7032</v>
      </c>
      <c r="B7033" s="100">
        <v>7087</v>
      </c>
      <c r="C7033" s="4" t="s">
        <v>7</v>
      </c>
      <c r="D7033" s="100">
        <v>202</v>
      </c>
      <c r="E7033" s="100">
        <v>41</v>
      </c>
      <c r="F7033" s="2">
        <v>0</v>
      </c>
      <c r="G7033" s="100">
        <v>0</v>
      </c>
    </row>
    <row r="7034" spans="1:7" ht="13.5" customHeight="1" x14ac:dyDescent="0.2">
      <c r="A7034" s="100">
        <v>7033</v>
      </c>
      <c r="B7034" s="100">
        <v>7088</v>
      </c>
      <c r="C7034" s="4" t="s">
        <v>7</v>
      </c>
      <c r="D7034" s="100">
        <v>252</v>
      </c>
      <c r="E7034" s="100">
        <v>74</v>
      </c>
      <c r="F7034" s="2">
        <v>0</v>
      </c>
      <c r="G7034" s="100">
        <v>0</v>
      </c>
    </row>
    <row r="7035" spans="1:7" ht="13.5" customHeight="1" x14ac:dyDescent="0.2">
      <c r="A7035" s="100">
        <v>7034</v>
      </c>
      <c r="B7035" s="100">
        <v>7089</v>
      </c>
      <c r="C7035" s="4" t="s">
        <v>7</v>
      </c>
      <c r="D7035" s="100">
        <v>2308</v>
      </c>
      <c r="E7035" s="100">
        <v>29</v>
      </c>
      <c r="F7035" s="2">
        <v>0</v>
      </c>
      <c r="G7035" s="100">
        <v>0</v>
      </c>
    </row>
    <row r="7036" spans="1:7" ht="13.5" customHeight="1" x14ac:dyDescent="0.2">
      <c r="A7036" s="100">
        <v>7035</v>
      </c>
      <c r="B7036" s="100">
        <v>7090</v>
      </c>
      <c r="C7036" s="4" t="s">
        <v>7</v>
      </c>
      <c r="D7036" s="100">
        <v>2309</v>
      </c>
      <c r="E7036" s="100">
        <v>29</v>
      </c>
      <c r="F7036" s="2">
        <v>0</v>
      </c>
      <c r="G7036" s="100">
        <v>0</v>
      </c>
    </row>
    <row r="7037" spans="1:7" ht="13.5" customHeight="1" x14ac:dyDescent="0.2">
      <c r="A7037" s="100">
        <v>7036</v>
      </c>
      <c r="B7037" s="100">
        <v>7091</v>
      </c>
      <c r="C7037" s="4" t="s">
        <v>7</v>
      </c>
      <c r="D7037" s="100">
        <v>2310</v>
      </c>
      <c r="E7037" s="100">
        <v>29</v>
      </c>
      <c r="F7037" s="2">
        <v>0</v>
      </c>
      <c r="G7037" s="100">
        <v>0</v>
      </c>
    </row>
    <row r="7038" spans="1:7" ht="13.5" customHeight="1" x14ac:dyDescent="0.2">
      <c r="A7038" s="100">
        <v>7037</v>
      </c>
      <c r="B7038" s="100">
        <v>7092</v>
      </c>
      <c r="C7038" s="4" t="s">
        <v>7</v>
      </c>
      <c r="D7038" s="100">
        <v>2311</v>
      </c>
      <c r="E7038" s="100">
        <v>29</v>
      </c>
      <c r="F7038" s="2">
        <v>0</v>
      </c>
      <c r="G7038" s="100">
        <v>0</v>
      </c>
    </row>
    <row r="7039" spans="1:7" ht="13.5" customHeight="1" x14ac:dyDescent="0.2">
      <c r="A7039" s="100">
        <v>7038</v>
      </c>
      <c r="B7039" s="100">
        <v>7093</v>
      </c>
      <c r="C7039" s="4" t="s">
        <v>7</v>
      </c>
      <c r="D7039" s="100">
        <v>2312</v>
      </c>
      <c r="E7039" s="100">
        <v>29</v>
      </c>
      <c r="F7039" s="2">
        <v>0</v>
      </c>
      <c r="G7039" s="100">
        <v>0</v>
      </c>
    </row>
    <row r="7040" spans="1:7" ht="13.5" customHeight="1" x14ac:dyDescent="0.2">
      <c r="A7040" s="100">
        <v>7039</v>
      </c>
      <c r="B7040" s="100">
        <v>7094</v>
      </c>
      <c r="C7040" s="4" t="s">
        <v>7</v>
      </c>
      <c r="D7040" s="100">
        <v>2313</v>
      </c>
      <c r="E7040" s="100">
        <v>29</v>
      </c>
      <c r="F7040" s="2">
        <v>0</v>
      </c>
      <c r="G7040" s="100">
        <v>0</v>
      </c>
    </row>
    <row r="7041" spans="1:7" ht="13.5" customHeight="1" x14ac:dyDescent="0.2">
      <c r="A7041" s="100">
        <v>7040</v>
      </c>
      <c r="B7041" s="100">
        <v>7095</v>
      </c>
      <c r="C7041" s="4" t="s">
        <v>7</v>
      </c>
      <c r="D7041" s="100">
        <v>2314</v>
      </c>
      <c r="E7041" s="100">
        <v>29</v>
      </c>
      <c r="F7041" s="2">
        <v>0</v>
      </c>
      <c r="G7041" s="100">
        <v>0</v>
      </c>
    </row>
    <row r="7042" spans="1:7" ht="13.5" customHeight="1" x14ac:dyDescent="0.2">
      <c r="A7042" s="100">
        <v>7041</v>
      </c>
      <c r="B7042" s="100">
        <v>7096</v>
      </c>
      <c r="C7042" s="4" t="s">
        <v>7</v>
      </c>
      <c r="D7042" s="100">
        <v>2315</v>
      </c>
      <c r="E7042" s="100">
        <v>29</v>
      </c>
      <c r="F7042" s="2">
        <v>0</v>
      </c>
      <c r="G7042" s="100">
        <v>0</v>
      </c>
    </row>
    <row r="7043" spans="1:7" ht="13.5" customHeight="1" x14ac:dyDescent="0.2">
      <c r="A7043" s="100">
        <v>7042</v>
      </c>
      <c r="B7043" s="100">
        <v>7097</v>
      </c>
      <c r="C7043" s="4" t="s">
        <v>7</v>
      </c>
      <c r="D7043" s="100">
        <v>2316</v>
      </c>
      <c r="E7043" s="100">
        <v>29</v>
      </c>
      <c r="F7043" s="2">
        <v>0</v>
      </c>
      <c r="G7043" s="100">
        <v>0</v>
      </c>
    </row>
    <row r="7044" spans="1:7" ht="13.5" customHeight="1" x14ac:dyDescent="0.2">
      <c r="A7044" s="100">
        <v>7043</v>
      </c>
      <c r="B7044" s="100">
        <v>7098</v>
      </c>
      <c r="C7044" s="4" t="s">
        <v>7</v>
      </c>
      <c r="D7044" s="100">
        <v>2317</v>
      </c>
      <c r="E7044" s="100">
        <v>29</v>
      </c>
      <c r="F7044" s="2">
        <v>0</v>
      </c>
      <c r="G7044" s="100">
        <v>0</v>
      </c>
    </row>
    <row r="7045" spans="1:7" ht="13.5" customHeight="1" x14ac:dyDescent="0.2">
      <c r="A7045" s="100">
        <v>7044</v>
      </c>
      <c r="B7045" s="100">
        <v>7099</v>
      </c>
      <c r="C7045" s="4" t="s">
        <v>7</v>
      </c>
      <c r="D7045" s="100">
        <v>2318</v>
      </c>
      <c r="E7045" s="100">
        <v>29</v>
      </c>
      <c r="F7045" s="2">
        <v>0</v>
      </c>
      <c r="G7045" s="100">
        <v>0</v>
      </c>
    </row>
    <row r="7046" spans="1:7" ht="13.5" customHeight="1" x14ac:dyDescent="0.2">
      <c r="A7046" s="100">
        <v>7045</v>
      </c>
      <c r="B7046" s="100">
        <v>7100</v>
      </c>
      <c r="C7046" s="4" t="s">
        <v>7</v>
      </c>
      <c r="D7046" s="100">
        <v>2319</v>
      </c>
      <c r="E7046" s="100">
        <v>29</v>
      </c>
      <c r="F7046" s="2">
        <v>0</v>
      </c>
      <c r="G7046" s="100">
        <v>0</v>
      </c>
    </row>
    <row r="7047" spans="1:7" ht="13.5" customHeight="1" x14ac:dyDescent="0.2">
      <c r="A7047" s="100">
        <v>7046</v>
      </c>
      <c r="B7047" s="100">
        <v>7101</v>
      </c>
      <c r="C7047" s="4" t="s">
        <v>7</v>
      </c>
      <c r="D7047" s="100">
        <v>2320</v>
      </c>
      <c r="E7047" s="100">
        <v>29</v>
      </c>
      <c r="F7047" s="2">
        <v>0</v>
      </c>
      <c r="G7047" s="100">
        <v>0</v>
      </c>
    </row>
    <row r="7048" spans="1:7" ht="13.5" customHeight="1" x14ac:dyDescent="0.2">
      <c r="A7048" s="100">
        <v>7047</v>
      </c>
      <c r="B7048" s="100">
        <v>7102</v>
      </c>
      <c r="C7048" s="4" t="s">
        <v>7</v>
      </c>
      <c r="D7048" s="100">
        <v>2321</v>
      </c>
      <c r="E7048" s="100">
        <v>29</v>
      </c>
      <c r="F7048" s="2">
        <v>0</v>
      </c>
      <c r="G7048" s="100">
        <v>0</v>
      </c>
    </row>
    <row r="7049" spans="1:7" ht="13.5" customHeight="1" x14ac:dyDescent="0.2">
      <c r="A7049" s="100">
        <v>7048</v>
      </c>
      <c r="B7049" s="100">
        <v>7103</v>
      </c>
      <c r="C7049" s="4" t="s">
        <v>7</v>
      </c>
      <c r="D7049" s="100">
        <v>2322</v>
      </c>
      <c r="E7049" s="100">
        <v>29</v>
      </c>
      <c r="F7049" s="2">
        <v>0</v>
      </c>
      <c r="G7049" s="100">
        <v>0</v>
      </c>
    </row>
    <row r="7050" spans="1:7" ht="13.5" customHeight="1" x14ac:dyDescent="0.2">
      <c r="A7050" s="100">
        <v>7049</v>
      </c>
      <c r="B7050" s="100">
        <v>7104</v>
      </c>
      <c r="C7050" s="4"/>
      <c r="D7050" s="100">
        <v>1</v>
      </c>
      <c r="E7050" s="100">
        <v>269</v>
      </c>
      <c r="F7050" s="2">
        <v>0</v>
      </c>
      <c r="G7050" s="100">
        <v>0</v>
      </c>
    </row>
    <row r="7051" spans="1:7" ht="13.5" customHeight="1" x14ac:dyDescent="0.2">
      <c r="A7051" s="100">
        <v>7050</v>
      </c>
      <c r="B7051" s="100">
        <v>7105</v>
      </c>
      <c r="C7051" s="4"/>
      <c r="D7051" s="100">
        <v>2</v>
      </c>
      <c r="E7051" s="100">
        <v>269</v>
      </c>
      <c r="F7051" s="2">
        <v>0</v>
      </c>
      <c r="G7051" s="100">
        <v>0</v>
      </c>
    </row>
    <row r="7052" spans="1:7" ht="13.5" customHeight="1" x14ac:dyDescent="0.2">
      <c r="A7052" s="100">
        <v>7051</v>
      </c>
      <c r="B7052" s="100">
        <v>7106</v>
      </c>
      <c r="C7052" s="4"/>
      <c r="D7052" s="100">
        <v>3</v>
      </c>
      <c r="E7052" s="100">
        <v>269</v>
      </c>
      <c r="F7052" s="2">
        <v>0</v>
      </c>
      <c r="G7052" s="100">
        <v>0</v>
      </c>
    </row>
    <row r="7053" spans="1:7" ht="13.5" customHeight="1" x14ac:dyDescent="0.2">
      <c r="A7053" s="100">
        <v>7052</v>
      </c>
      <c r="B7053" s="100">
        <v>7107</v>
      </c>
      <c r="C7053" s="4"/>
      <c r="D7053" s="100">
        <v>4</v>
      </c>
      <c r="E7053" s="100">
        <v>269</v>
      </c>
      <c r="F7053" s="2">
        <v>0</v>
      </c>
      <c r="G7053" s="100">
        <v>0</v>
      </c>
    </row>
    <row r="7054" spans="1:7" ht="13.5" customHeight="1" x14ac:dyDescent="0.2">
      <c r="A7054" s="100">
        <v>7053</v>
      </c>
      <c r="B7054" s="100">
        <v>7108</v>
      </c>
      <c r="C7054" s="4"/>
      <c r="D7054" s="100">
        <v>0</v>
      </c>
      <c r="E7054" s="100">
        <v>29</v>
      </c>
      <c r="F7054" s="2">
        <v>0</v>
      </c>
      <c r="G7054" s="100">
        <v>0</v>
      </c>
    </row>
    <row r="7055" spans="1:7" ht="13.5" customHeight="1" x14ac:dyDescent="0.2">
      <c r="A7055" s="100">
        <v>7054</v>
      </c>
      <c r="B7055" s="100">
        <v>7109</v>
      </c>
      <c r="C7055" s="4" t="s">
        <v>7</v>
      </c>
      <c r="D7055" s="100">
        <v>3071</v>
      </c>
      <c r="E7055" s="100">
        <v>157</v>
      </c>
      <c r="F7055" s="2">
        <v>0</v>
      </c>
      <c r="G7055" s="100">
        <v>0</v>
      </c>
    </row>
    <row r="7056" spans="1:7" ht="13.5" customHeight="1" x14ac:dyDescent="0.2">
      <c r="A7056" s="100">
        <v>7055</v>
      </c>
      <c r="B7056" s="100">
        <v>7110</v>
      </c>
      <c r="C7056" s="4" t="s">
        <v>7</v>
      </c>
      <c r="D7056" s="100">
        <v>3073</v>
      </c>
      <c r="E7056" s="100">
        <v>157</v>
      </c>
      <c r="F7056" s="2">
        <v>0</v>
      </c>
      <c r="G7056" s="100">
        <v>0</v>
      </c>
    </row>
    <row r="7057" spans="1:7" ht="13.5" customHeight="1" x14ac:dyDescent="0.2">
      <c r="A7057" s="100">
        <v>7056</v>
      </c>
      <c r="B7057" s="100">
        <v>7111</v>
      </c>
      <c r="C7057" s="4" t="s">
        <v>7</v>
      </c>
      <c r="D7057" s="100">
        <v>3074</v>
      </c>
      <c r="E7057" s="100">
        <v>157</v>
      </c>
      <c r="F7057" s="2">
        <v>0</v>
      </c>
      <c r="G7057" s="100">
        <v>0</v>
      </c>
    </row>
    <row r="7058" spans="1:7" ht="13.5" customHeight="1" x14ac:dyDescent="0.2">
      <c r="A7058" s="100">
        <v>7057</v>
      </c>
      <c r="B7058" s="100">
        <v>7112</v>
      </c>
      <c r="C7058" s="4" t="s">
        <v>7</v>
      </c>
      <c r="D7058" s="100">
        <v>3075</v>
      </c>
      <c r="E7058" s="100">
        <v>157</v>
      </c>
      <c r="F7058" s="2">
        <v>0</v>
      </c>
      <c r="G7058" s="100">
        <v>0</v>
      </c>
    </row>
    <row r="7059" spans="1:7" ht="13.5" customHeight="1" x14ac:dyDescent="0.2">
      <c r="A7059" s="100">
        <v>7058</v>
      </c>
      <c r="B7059" s="100">
        <v>7113</v>
      </c>
      <c r="C7059" s="4" t="s">
        <v>7</v>
      </c>
      <c r="D7059" s="100">
        <v>3077</v>
      </c>
      <c r="E7059" s="100">
        <v>157</v>
      </c>
      <c r="F7059" s="2">
        <v>0</v>
      </c>
      <c r="G7059" s="100">
        <v>0</v>
      </c>
    </row>
    <row r="7060" spans="1:7" ht="13.5" customHeight="1" x14ac:dyDescent="0.2">
      <c r="A7060" s="100">
        <v>7059</v>
      </c>
      <c r="B7060" s="100">
        <v>7114</v>
      </c>
      <c r="C7060" s="4" t="s">
        <v>7</v>
      </c>
      <c r="D7060" s="100">
        <v>3078</v>
      </c>
      <c r="E7060" s="100">
        <v>157</v>
      </c>
      <c r="F7060" s="2">
        <v>0</v>
      </c>
      <c r="G7060" s="100">
        <v>0</v>
      </c>
    </row>
    <row r="7061" spans="1:7" ht="13.5" customHeight="1" x14ac:dyDescent="0.2">
      <c r="A7061" s="100">
        <v>7060</v>
      </c>
      <c r="B7061" s="100">
        <v>7115</v>
      </c>
      <c r="C7061" s="4" t="s">
        <v>7</v>
      </c>
      <c r="D7061" s="100">
        <v>3079</v>
      </c>
      <c r="E7061" s="100">
        <v>157</v>
      </c>
      <c r="F7061" s="2">
        <v>0</v>
      </c>
      <c r="G7061" s="100">
        <v>0</v>
      </c>
    </row>
    <row r="7062" spans="1:7" ht="13.5" customHeight="1" x14ac:dyDescent="0.2">
      <c r="A7062" s="100">
        <v>7061</v>
      </c>
      <c r="B7062" s="100">
        <v>7116</v>
      </c>
      <c r="C7062" s="4" t="s">
        <v>7</v>
      </c>
      <c r="D7062" s="100">
        <v>3080</v>
      </c>
      <c r="E7062" s="100">
        <v>157</v>
      </c>
      <c r="F7062" s="2">
        <v>0</v>
      </c>
      <c r="G7062" s="100">
        <v>0</v>
      </c>
    </row>
    <row r="7063" spans="1:7" ht="13.5" customHeight="1" x14ac:dyDescent="0.2">
      <c r="A7063" s="100">
        <v>7062</v>
      </c>
      <c r="B7063" s="100">
        <v>7117</v>
      </c>
      <c r="C7063" s="4" t="s">
        <v>7</v>
      </c>
      <c r="D7063" s="100">
        <v>3086</v>
      </c>
      <c r="E7063" s="100">
        <v>157</v>
      </c>
      <c r="F7063" s="2">
        <v>0</v>
      </c>
      <c r="G7063" s="100">
        <v>0</v>
      </c>
    </row>
    <row r="7064" spans="1:7" ht="13.5" customHeight="1" x14ac:dyDescent="0.2">
      <c r="A7064" s="100">
        <v>7063</v>
      </c>
      <c r="B7064" s="100">
        <v>7118</v>
      </c>
      <c r="C7064" s="4" t="s">
        <v>7</v>
      </c>
      <c r="D7064" s="100">
        <v>3087</v>
      </c>
      <c r="E7064" s="100">
        <v>157</v>
      </c>
      <c r="F7064" s="2">
        <v>0</v>
      </c>
      <c r="G7064" s="100">
        <v>0</v>
      </c>
    </row>
    <row r="7065" spans="1:7" ht="13.5" customHeight="1" x14ac:dyDescent="0.2">
      <c r="A7065" s="100">
        <v>7064</v>
      </c>
      <c r="B7065" s="100">
        <v>7119</v>
      </c>
      <c r="C7065" s="4" t="s">
        <v>7</v>
      </c>
      <c r="D7065" s="100">
        <v>3088</v>
      </c>
      <c r="E7065" s="100">
        <v>157</v>
      </c>
      <c r="F7065" s="2">
        <v>0</v>
      </c>
      <c r="G7065" s="100">
        <v>0</v>
      </c>
    </row>
    <row r="7066" spans="1:7" ht="13.5" customHeight="1" x14ac:dyDescent="0.2">
      <c r="A7066" s="100">
        <v>7065</v>
      </c>
      <c r="B7066" s="100">
        <v>7120</v>
      </c>
      <c r="C7066" s="4" t="s">
        <v>7</v>
      </c>
      <c r="D7066" s="100">
        <v>3089</v>
      </c>
      <c r="E7066" s="100">
        <v>157</v>
      </c>
      <c r="F7066" s="2">
        <v>0</v>
      </c>
      <c r="G7066" s="100">
        <v>0</v>
      </c>
    </row>
    <row r="7067" spans="1:7" ht="13.5" customHeight="1" x14ac:dyDescent="0.2">
      <c r="A7067" s="100">
        <v>7066</v>
      </c>
      <c r="B7067" s="100">
        <v>7121</v>
      </c>
      <c r="C7067" s="4"/>
      <c r="D7067" s="100">
        <v>9</v>
      </c>
      <c r="E7067" s="100">
        <v>222</v>
      </c>
      <c r="F7067" s="2">
        <v>0</v>
      </c>
      <c r="G7067" s="100">
        <v>0</v>
      </c>
    </row>
    <row r="7068" spans="1:7" ht="13.5" customHeight="1" x14ac:dyDescent="0.2">
      <c r="A7068" s="100">
        <v>7067</v>
      </c>
      <c r="B7068" s="100">
        <v>7122</v>
      </c>
      <c r="C7068" s="4" t="s">
        <v>7</v>
      </c>
      <c r="D7068" s="100">
        <v>3092</v>
      </c>
      <c r="E7068" s="100">
        <v>157</v>
      </c>
      <c r="F7068" s="2">
        <v>0</v>
      </c>
      <c r="G7068" s="100">
        <v>0</v>
      </c>
    </row>
    <row r="7069" spans="1:7" ht="13.5" customHeight="1" x14ac:dyDescent="0.2">
      <c r="A7069" s="100">
        <v>7068</v>
      </c>
      <c r="B7069" s="100">
        <v>7123</v>
      </c>
      <c r="C7069" s="4" t="s">
        <v>7</v>
      </c>
      <c r="D7069" s="100">
        <v>3093</v>
      </c>
      <c r="E7069" s="100">
        <v>157</v>
      </c>
      <c r="F7069" s="2">
        <v>0</v>
      </c>
      <c r="G7069" s="100">
        <v>0</v>
      </c>
    </row>
    <row r="7070" spans="1:7" ht="13.5" customHeight="1" x14ac:dyDescent="0.2">
      <c r="A7070" s="100">
        <v>7069</v>
      </c>
      <c r="B7070" s="100">
        <v>7124</v>
      </c>
      <c r="C7070" s="4" t="s">
        <v>7</v>
      </c>
      <c r="D7070" s="100">
        <v>3094</v>
      </c>
      <c r="E7070" s="100">
        <v>157</v>
      </c>
      <c r="F7070" s="2">
        <v>0</v>
      </c>
      <c r="G7070" s="100">
        <v>0</v>
      </c>
    </row>
    <row r="7071" spans="1:7" ht="13.5" customHeight="1" x14ac:dyDescent="0.2">
      <c r="A7071" s="100">
        <v>7071</v>
      </c>
      <c r="B7071" s="100">
        <v>7126</v>
      </c>
      <c r="C7071" s="4" t="s">
        <v>7</v>
      </c>
      <c r="D7071" s="100">
        <v>3100</v>
      </c>
      <c r="E7071" s="100">
        <v>157</v>
      </c>
      <c r="F7071" s="2">
        <v>0</v>
      </c>
      <c r="G7071" s="100">
        <v>0</v>
      </c>
    </row>
    <row r="7072" spans="1:7" ht="13.5" customHeight="1" x14ac:dyDescent="0.2">
      <c r="A7072" s="100">
        <v>7070</v>
      </c>
      <c r="B7072" s="100">
        <v>7127</v>
      </c>
      <c r="C7072" s="4" t="s">
        <v>7</v>
      </c>
      <c r="D7072" s="100">
        <v>3101</v>
      </c>
      <c r="E7072" s="100">
        <v>157</v>
      </c>
      <c r="F7072" s="2">
        <v>0</v>
      </c>
      <c r="G7072" s="100">
        <v>0</v>
      </c>
    </row>
    <row r="7073" spans="1:7" ht="13.5" customHeight="1" x14ac:dyDescent="0.2">
      <c r="A7073" s="100">
        <v>7072</v>
      </c>
      <c r="B7073" s="100">
        <v>7128</v>
      </c>
      <c r="C7073" s="4" t="s">
        <v>7</v>
      </c>
      <c r="D7073" s="100">
        <v>3103</v>
      </c>
      <c r="E7073" s="100">
        <v>157</v>
      </c>
      <c r="F7073" s="2">
        <v>0</v>
      </c>
      <c r="G7073" s="100">
        <v>0</v>
      </c>
    </row>
    <row r="7074" spans="1:7" ht="13.5" customHeight="1" x14ac:dyDescent="0.2">
      <c r="A7074" s="100">
        <v>7073</v>
      </c>
      <c r="B7074" s="100">
        <v>7129</v>
      </c>
      <c r="C7074" s="4" t="s">
        <v>7</v>
      </c>
      <c r="D7074" s="100">
        <v>3105</v>
      </c>
      <c r="E7074" s="100">
        <v>157</v>
      </c>
      <c r="F7074" s="2">
        <v>0</v>
      </c>
      <c r="G7074" s="100">
        <v>0</v>
      </c>
    </row>
    <row r="7075" spans="1:7" ht="13.5" customHeight="1" x14ac:dyDescent="0.2">
      <c r="A7075" s="100">
        <v>7074</v>
      </c>
      <c r="B7075" s="100">
        <v>7130</v>
      </c>
      <c r="C7075" s="4"/>
      <c r="D7075" s="100">
        <v>0</v>
      </c>
      <c r="E7075" s="100">
        <v>157</v>
      </c>
      <c r="F7075" s="2">
        <v>0</v>
      </c>
      <c r="G7075" s="100">
        <v>0</v>
      </c>
    </row>
    <row r="7076" spans="1:7" ht="13.5" customHeight="1" x14ac:dyDescent="0.2">
      <c r="A7076" s="100">
        <v>7075</v>
      </c>
      <c r="B7076" s="100">
        <v>7131</v>
      </c>
      <c r="C7076" s="4" t="s">
        <v>7</v>
      </c>
      <c r="D7076" s="100">
        <v>3109</v>
      </c>
      <c r="E7076" s="100">
        <v>157</v>
      </c>
      <c r="F7076" s="2">
        <v>0</v>
      </c>
      <c r="G7076" s="100">
        <v>0</v>
      </c>
    </row>
    <row r="7077" spans="1:7" ht="13.5" customHeight="1" x14ac:dyDescent="0.2">
      <c r="A7077" s="100">
        <v>7076</v>
      </c>
      <c r="B7077" s="100">
        <v>7132</v>
      </c>
      <c r="C7077" s="4" t="s">
        <v>7</v>
      </c>
      <c r="D7077" s="100">
        <v>3110</v>
      </c>
      <c r="E7077" s="100">
        <v>157</v>
      </c>
      <c r="F7077" s="2">
        <v>0</v>
      </c>
      <c r="G7077" s="100">
        <v>0</v>
      </c>
    </row>
    <row r="7078" spans="1:7" ht="13.5" customHeight="1" x14ac:dyDescent="0.2">
      <c r="A7078" s="100">
        <v>7077</v>
      </c>
      <c r="B7078" s="100">
        <v>7133</v>
      </c>
      <c r="C7078" s="4" t="s">
        <v>7</v>
      </c>
      <c r="D7078" s="100">
        <v>3111</v>
      </c>
      <c r="E7078" s="100">
        <v>157</v>
      </c>
      <c r="F7078" s="2">
        <v>0</v>
      </c>
      <c r="G7078" s="100">
        <v>0</v>
      </c>
    </row>
    <row r="7079" spans="1:7" ht="13.5" customHeight="1" x14ac:dyDescent="0.2">
      <c r="A7079" s="100">
        <v>7078</v>
      </c>
      <c r="B7079" s="100">
        <v>7134</v>
      </c>
      <c r="C7079" s="4" t="s">
        <v>7</v>
      </c>
      <c r="D7079" s="100">
        <v>3113</v>
      </c>
      <c r="E7079" s="100">
        <v>157</v>
      </c>
      <c r="F7079" s="2">
        <v>0</v>
      </c>
      <c r="G7079" s="100">
        <v>0</v>
      </c>
    </row>
    <row r="7080" spans="1:7" ht="13.5" customHeight="1" x14ac:dyDescent="0.2">
      <c r="A7080" s="100">
        <v>7079</v>
      </c>
      <c r="B7080" s="100">
        <v>7135</v>
      </c>
      <c r="C7080" s="4" t="s">
        <v>7</v>
      </c>
      <c r="D7080" s="100">
        <v>3114</v>
      </c>
      <c r="E7080" s="100">
        <v>157</v>
      </c>
      <c r="F7080" s="2">
        <v>0</v>
      </c>
      <c r="G7080" s="100">
        <v>0</v>
      </c>
    </row>
    <row r="7081" spans="1:7" ht="13.5" customHeight="1" x14ac:dyDescent="0.2">
      <c r="A7081" s="100">
        <v>7080</v>
      </c>
      <c r="B7081" s="100">
        <v>7136</v>
      </c>
      <c r="C7081" s="4" t="s">
        <v>7</v>
      </c>
      <c r="D7081" s="100">
        <v>3116</v>
      </c>
      <c r="E7081" s="100">
        <v>157</v>
      </c>
      <c r="F7081" s="2">
        <v>0</v>
      </c>
      <c r="G7081" s="100">
        <v>0</v>
      </c>
    </row>
    <row r="7082" spans="1:7" ht="13.5" customHeight="1" x14ac:dyDescent="0.2">
      <c r="A7082" s="100">
        <v>7081</v>
      </c>
      <c r="B7082" s="100">
        <v>7137</v>
      </c>
      <c r="C7082" s="4" t="s">
        <v>7</v>
      </c>
      <c r="D7082" s="100">
        <v>3117</v>
      </c>
      <c r="E7082" s="100">
        <v>157</v>
      </c>
      <c r="F7082" s="2">
        <v>0</v>
      </c>
      <c r="G7082" s="100">
        <v>0</v>
      </c>
    </row>
    <row r="7083" spans="1:7" ht="13.5" customHeight="1" x14ac:dyDescent="0.2">
      <c r="A7083" s="100">
        <v>7082</v>
      </c>
      <c r="B7083" s="100">
        <v>7138</v>
      </c>
      <c r="C7083" s="4" t="s">
        <v>7</v>
      </c>
      <c r="D7083" s="100">
        <v>3118</v>
      </c>
      <c r="E7083" s="100">
        <v>157</v>
      </c>
      <c r="F7083" s="2">
        <v>0</v>
      </c>
      <c r="G7083" s="100">
        <v>0</v>
      </c>
    </row>
    <row r="7084" spans="1:7" ht="13.5" customHeight="1" x14ac:dyDescent="0.2">
      <c r="A7084" s="100">
        <v>7083</v>
      </c>
      <c r="B7084" s="100">
        <v>7139</v>
      </c>
      <c r="C7084" s="4" t="s">
        <v>7</v>
      </c>
      <c r="D7084" s="100">
        <v>3119</v>
      </c>
      <c r="E7084" s="100">
        <v>157</v>
      </c>
      <c r="F7084" s="2">
        <v>0</v>
      </c>
      <c r="G7084" s="100">
        <v>0</v>
      </c>
    </row>
    <row r="7085" spans="1:7" ht="13.5" customHeight="1" x14ac:dyDescent="0.2">
      <c r="A7085" s="100">
        <v>7084</v>
      </c>
      <c r="B7085" s="100">
        <v>7140</v>
      </c>
      <c r="C7085" s="4" t="s">
        <v>7</v>
      </c>
      <c r="D7085" s="100">
        <v>3120</v>
      </c>
      <c r="E7085" s="100">
        <v>157</v>
      </c>
      <c r="F7085" s="2">
        <v>0</v>
      </c>
      <c r="G7085" s="100">
        <v>0</v>
      </c>
    </row>
    <row r="7086" spans="1:7" ht="13.5" customHeight="1" x14ac:dyDescent="0.2">
      <c r="A7086" s="100">
        <v>7085</v>
      </c>
      <c r="B7086" s="100">
        <v>7141</v>
      </c>
      <c r="C7086" s="4" t="s">
        <v>7</v>
      </c>
      <c r="D7086" s="100">
        <v>3121</v>
      </c>
      <c r="E7086" s="100">
        <v>157</v>
      </c>
      <c r="F7086" s="2">
        <v>0</v>
      </c>
      <c r="G7086" s="100">
        <v>0</v>
      </c>
    </row>
    <row r="7087" spans="1:7" ht="13.5" customHeight="1" x14ac:dyDescent="0.2">
      <c r="A7087" s="100">
        <v>7086</v>
      </c>
      <c r="B7087" s="100">
        <v>7142</v>
      </c>
      <c r="C7087" s="4" t="s">
        <v>7</v>
      </c>
      <c r="D7087" s="100">
        <v>3122</v>
      </c>
      <c r="E7087" s="100">
        <v>157</v>
      </c>
      <c r="F7087" s="2">
        <v>0</v>
      </c>
      <c r="G7087" s="100">
        <v>0</v>
      </c>
    </row>
    <row r="7088" spans="1:7" ht="13.5" customHeight="1" x14ac:dyDescent="0.2">
      <c r="A7088" s="100">
        <v>7087</v>
      </c>
      <c r="B7088" s="100">
        <v>7143</v>
      </c>
      <c r="C7088" s="4" t="s">
        <v>7</v>
      </c>
      <c r="D7088" s="100">
        <v>3123</v>
      </c>
      <c r="E7088" s="100">
        <v>157</v>
      </c>
      <c r="F7088" s="2">
        <v>0</v>
      </c>
      <c r="G7088" s="100">
        <v>0</v>
      </c>
    </row>
    <row r="7089" spans="1:7" ht="13.5" customHeight="1" x14ac:dyDescent="0.2">
      <c r="A7089" s="100">
        <v>7088</v>
      </c>
      <c r="B7089" s="100">
        <v>7144</v>
      </c>
      <c r="C7089" s="4" t="s">
        <v>7</v>
      </c>
      <c r="D7089" s="100">
        <v>3124</v>
      </c>
      <c r="E7089" s="100">
        <v>157</v>
      </c>
      <c r="F7089" s="2">
        <v>0</v>
      </c>
      <c r="G7089" s="100">
        <v>0</v>
      </c>
    </row>
    <row r="7090" spans="1:7" ht="13.5" customHeight="1" x14ac:dyDescent="0.2">
      <c r="A7090" s="100">
        <v>7089</v>
      </c>
      <c r="B7090" s="100">
        <v>7145</v>
      </c>
      <c r="C7090" s="4" t="s">
        <v>7</v>
      </c>
      <c r="D7090" s="100">
        <v>3125</v>
      </c>
      <c r="E7090" s="100">
        <v>157</v>
      </c>
      <c r="F7090" s="2">
        <v>0</v>
      </c>
      <c r="G7090" s="100">
        <v>0</v>
      </c>
    </row>
    <row r="7091" spans="1:7" ht="13.5" customHeight="1" x14ac:dyDescent="0.2">
      <c r="A7091" s="100">
        <v>7090</v>
      </c>
      <c r="B7091" s="100">
        <v>7146</v>
      </c>
      <c r="C7091" s="4" t="s">
        <v>7</v>
      </c>
      <c r="D7091" s="100">
        <v>3127</v>
      </c>
      <c r="E7091" s="100">
        <v>157</v>
      </c>
      <c r="F7091" s="2">
        <v>0</v>
      </c>
      <c r="G7091" s="100">
        <v>0</v>
      </c>
    </row>
    <row r="7092" spans="1:7" ht="13.5" customHeight="1" x14ac:dyDescent="0.2">
      <c r="A7092" s="100">
        <v>7091</v>
      </c>
      <c r="B7092" s="100">
        <v>7147</v>
      </c>
      <c r="C7092" s="4" t="s">
        <v>7</v>
      </c>
      <c r="D7092" s="100">
        <v>3128</v>
      </c>
      <c r="E7092" s="100">
        <v>157</v>
      </c>
      <c r="F7092" s="2">
        <v>0</v>
      </c>
      <c r="G7092" s="100">
        <v>0</v>
      </c>
    </row>
    <row r="7093" spans="1:7" ht="13.5" customHeight="1" x14ac:dyDescent="0.2">
      <c r="A7093" s="100">
        <v>7092</v>
      </c>
      <c r="B7093" s="100">
        <v>7148</v>
      </c>
      <c r="C7093" s="4" t="s">
        <v>7</v>
      </c>
      <c r="D7093" s="100">
        <v>3129</v>
      </c>
      <c r="E7093" s="100">
        <v>157</v>
      </c>
      <c r="F7093" s="2">
        <v>0</v>
      </c>
      <c r="G7093" s="100">
        <v>0</v>
      </c>
    </row>
    <row r="7094" spans="1:7" ht="13.5" customHeight="1" x14ac:dyDescent="0.2">
      <c r="A7094" s="100">
        <v>7093</v>
      </c>
      <c r="B7094" s="100">
        <v>7149</v>
      </c>
      <c r="C7094" s="4" t="s">
        <v>7</v>
      </c>
      <c r="D7094" s="100">
        <v>3131</v>
      </c>
      <c r="E7094" s="100">
        <v>157</v>
      </c>
      <c r="F7094" s="2">
        <v>0</v>
      </c>
      <c r="G7094" s="100">
        <v>0</v>
      </c>
    </row>
    <row r="7095" spans="1:7" ht="13.5" customHeight="1" x14ac:dyDescent="0.2">
      <c r="A7095" s="100">
        <v>7094</v>
      </c>
      <c r="B7095" s="100">
        <v>7150</v>
      </c>
      <c r="C7095" s="4" t="s">
        <v>7</v>
      </c>
      <c r="D7095" s="100">
        <v>3133</v>
      </c>
      <c r="E7095" s="100">
        <v>157</v>
      </c>
      <c r="F7095" s="2">
        <v>0</v>
      </c>
      <c r="G7095" s="100">
        <v>0</v>
      </c>
    </row>
    <row r="7096" spans="1:7" ht="13.5" customHeight="1" x14ac:dyDescent="0.2">
      <c r="A7096" s="100">
        <v>7095</v>
      </c>
      <c r="B7096" s="100">
        <v>7151</v>
      </c>
      <c r="C7096" s="4" t="s">
        <v>7</v>
      </c>
      <c r="D7096" s="100">
        <v>3135</v>
      </c>
      <c r="E7096" s="100">
        <v>157</v>
      </c>
      <c r="F7096" s="2">
        <v>0</v>
      </c>
      <c r="G7096" s="100">
        <v>0</v>
      </c>
    </row>
    <row r="7097" spans="1:7" ht="13.5" customHeight="1" x14ac:dyDescent="0.2">
      <c r="A7097" s="100">
        <v>7096</v>
      </c>
      <c r="B7097" s="100">
        <v>7152</v>
      </c>
      <c r="C7097" s="4" t="s">
        <v>7</v>
      </c>
      <c r="D7097" s="100">
        <v>3136</v>
      </c>
      <c r="E7097" s="100">
        <v>157</v>
      </c>
      <c r="F7097" s="2">
        <v>0</v>
      </c>
      <c r="G7097" s="100">
        <v>0</v>
      </c>
    </row>
    <row r="7098" spans="1:7" ht="13.5" customHeight="1" x14ac:dyDescent="0.2">
      <c r="A7098" s="100">
        <v>7097</v>
      </c>
      <c r="B7098" s="100">
        <v>7154</v>
      </c>
      <c r="C7098" s="4" t="s">
        <v>7</v>
      </c>
      <c r="D7098" s="100">
        <v>3139</v>
      </c>
      <c r="E7098" s="100">
        <v>157</v>
      </c>
      <c r="F7098" s="2">
        <v>0</v>
      </c>
      <c r="G7098" s="100">
        <v>0</v>
      </c>
    </row>
    <row r="7099" spans="1:7" ht="13.5" customHeight="1" x14ac:dyDescent="0.2">
      <c r="A7099" s="100">
        <v>7098</v>
      </c>
      <c r="B7099" s="100">
        <v>7155</v>
      </c>
      <c r="C7099" s="4" t="s">
        <v>7</v>
      </c>
      <c r="D7099" s="100">
        <v>3140</v>
      </c>
      <c r="E7099" s="100">
        <v>157</v>
      </c>
      <c r="F7099" s="2">
        <v>0</v>
      </c>
      <c r="G7099" s="100">
        <v>0</v>
      </c>
    </row>
    <row r="7100" spans="1:7" ht="13.5" customHeight="1" x14ac:dyDescent="0.2">
      <c r="A7100" s="100">
        <v>7099</v>
      </c>
      <c r="B7100" s="100">
        <v>7156</v>
      </c>
      <c r="C7100" s="4" t="s">
        <v>7</v>
      </c>
      <c r="D7100" s="100">
        <v>3142</v>
      </c>
      <c r="E7100" s="100">
        <v>157</v>
      </c>
      <c r="F7100" s="2">
        <v>0</v>
      </c>
      <c r="G7100" s="100">
        <v>0</v>
      </c>
    </row>
    <row r="7101" spans="1:7" ht="13.5" customHeight="1" x14ac:dyDescent="0.2">
      <c r="A7101" s="100">
        <v>7100</v>
      </c>
      <c r="B7101" s="100">
        <v>7157</v>
      </c>
      <c r="C7101" s="4" t="s">
        <v>7</v>
      </c>
      <c r="D7101" s="100">
        <v>3143</v>
      </c>
      <c r="E7101" s="100">
        <v>157</v>
      </c>
      <c r="F7101" s="2">
        <v>0</v>
      </c>
      <c r="G7101" s="100">
        <v>0</v>
      </c>
    </row>
    <row r="7102" spans="1:7" ht="13.5" customHeight="1" x14ac:dyDescent="0.2">
      <c r="A7102" s="100">
        <v>7101</v>
      </c>
      <c r="B7102" s="100">
        <v>7158</v>
      </c>
      <c r="C7102" s="4" t="s">
        <v>7</v>
      </c>
      <c r="D7102" s="100">
        <v>3144</v>
      </c>
      <c r="E7102" s="100">
        <v>157</v>
      </c>
      <c r="F7102" s="2">
        <v>0</v>
      </c>
      <c r="G7102" s="100">
        <v>0</v>
      </c>
    </row>
    <row r="7103" spans="1:7" ht="13.5" customHeight="1" x14ac:dyDescent="0.2">
      <c r="A7103" s="100">
        <v>7102</v>
      </c>
      <c r="B7103" s="100">
        <v>7159</v>
      </c>
      <c r="C7103" s="4" t="s">
        <v>7</v>
      </c>
      <c r="D7103" s="100">
        <v>3145</v>
      </c>
      <c r="E7103" s="100">
        <v>157</v>
      </c>
      <c r="F7103" s="2">
        <v>0</v>
      </c>
      <c r="G7103" s="100">
        <v>0</v>
      </c>
    </row>
    <row r="7104" spans="1:7" ht="13.5" customHeight="1" x14ac:dyDescent="0.2">
      <c r="A7104" s="100">
        <v>7103</v>
      </c>
      <c r="B7104" s="100">
        <v>7160</v>
      </c>
      <c r="C7104" s="4" t="s">
        <v>7</v>
      </c>
      <c r="D7104" s="100">
        <v>3146</v>
      </c>
      <c r="E7104" s="100">
        <v>157</v>
      </c>
      <c r="F7104" s="2">
        <v>0</v>
      </c>
      <c r="G7104" s="100">
        <v>0</v>
      </c>
    </row>
    <row r="7105" spans="1:7" ht="13.5" customHeight="1" x14ac:dyDescent="0.2">
      <c r="A7105" s="100">
        <v>7104</v>
      </c>
      <c r="B7105" s="100">
        <v>7161</v>
      </c>
      <c r="C7105" s="4" t="s">
        <v>7</v>
      </c>
      <c r="D7105" s="100">
        <v>3147</v>
      </c>
      <c r="E7105" s="100">
        <v>157</v>
      </c>
      <c r="F7105" s="2">
        <v>0</v>
      </c>
      <c r="G7105" s="100">
        <v>0</v>
      </c>
    </row>
    <row r="7106" spans="1:7" ht="13.5" customHeight="1" x14ac:dyDescent="0.2">
      <c r="A7106" s="100">
        <v>7105</v>
      </c>
      <c r="B7106" s="100">
        <v>7162</v>
      </c>
      <c r="C7106" s="4" t="s">
        <v>7</v>
      </c>
      <c r="D7106" s="100">
        <v>3148</v>
      </c>
      <c r="E7106" s="100">
        <v>157</v>
      </c>
      <c r="F7106" s="2">
        <v>0</v>
      </c>
      <c r="G7106" s="100">
        <v>0</v>
      </c>
    </row>
    <row r="7107" spans="1:7" ht="13.5" customHeight="1" x14ac:dyDescent="0.2">
      <c r="A7107" s="100">
        <v>7106</v>
      </c>
      <c r="B7107" s="100">
        <v>7163</v>
      </c>
      <c r="C7107" s="4" t="s">
        <v>7</v>
      </c>
      <c r="D7107" s="100">
        <v>3149</v>
      </c>
      <c r="E7107" s="100">
        <v>157</v>
      </c>
      <c r="F7107" s="2">
        <v>0</v>
      </c>
      <c r="G7107" s="100">
        <v>0</v>
      </c>
    </row>
    <row r="7108" spans="1:7" ht="13.5" customHeight="1" x14ac:dyDescent="0.2">
      <c r="A7108" s="100">
        <v>7107</v>
      </c>
      <c r="B7108" s="100">
        <v>7164</v>
      </c>
      <c r="C7108" s="4" t="s">
        <v>7</v>
      </c>
      <c r="D7108" s="100">
        <v>3150</v>
      </c>
      <c r="E7108" s="100">
        <v>157</v>
      </c>
      <c r="F7108" s="2">
        <v>0</v>
      </c>
      <c r="G7108" s="100">
        <v>0</v>
      </c>
    </row>
    <row r="7109" spans="1:7" ht="13.5" customHeight="1" x14ac:dyDescent="0.2">
      <c r="A7109" s="100">
        <v>7108</v>
      </c>
      <c r="B7109" s="100">
        <v>7165</v>
      </c>
      <c r="C7109" s="4" t="s">
        <v>7</v>
      </c>
      <c r="D7109" s="100">
        <v>2323</v>
      </c>
      <c r="E7109" s="100">
        <v>29</v>
      </c>
      <c r="F7109" s="2">
        <v>0</v>
      </c>
      <c r="G7109" s="100">
        <v>0</v>
      </c>
    </row>
    <row r="7110" spans="1:7" ht="13.5" customHeight="1" x14ac:dyDescent="0.2">
      <c r="A7110" s="100">
        <v>7109</v>
      </c>
      <c r="B7110" s="100">
        <v>7166</v>
      </c>
      <c r="C7110" s="4" t="s">
        <v>7</v>
      </c>
      <c r="D7110" s="100">
        <v>2324</v>
      </c>
      <c r="E7110" s="100">
        <v>29</v>
      </c>
      <c r="F7110" s="2">
        <v>0</v>
      </c>
      <c r="G7110" s="100">
        <v>0</v>
      </c>
    </row>
    <row r="7111" spans="1:7" ht="13.5" customHeight="1" x14ac:dyDescent="0.2">
      <c r="A7111" s="100">
        <v>7110</v>
      </c>
      <c r="B7111" s="100">
        <v>7167</v>
      </c>
      <c r="C7111" s="4" t="s">
        <v>7</v>
      </c>
      <c r="D7111" s="100">
        <v>2325</v>
      </c>
      <c r="E7111" s="100">
        <v>29</v>
      </c>
      <c r="F7111" s="2">
        <v>0</v>
      </c>
      <c r="G7111" s="100">
        <v>0</v>
      </c>
    </row>
    <row r="7112" spans="1:7" ht="13.5" customHeight="1" x14ac:dyDescent="0.2">
      <c r="A7112" s="100">
        <v>7111</v>
      </c>
      <c r="B7112" s="100">
        <v>7168</v>
      </c>
      <c r="C7112" s="4" t="s">
        <v>7</v>
      </c>
      <c r="D7112" s="100">
        <v>2326</v>
      </c>
      <c r="E7112" s="100">
        <v>29</v>
      </c>
      <c r="F7112" s="2">
        <v>0</v>
      </c>
      <c r="G7112" s="100">
        <v>0</v>
      </c>
    </row>
    <row r="7113" spans="1:7" ht="13.5" customHeight="1" x14ac:dyDescent="0.2">
      <c r="A7113" s="100">
        <v>7112</v>
      </c>
      <c r="B7113" s="100">
        <v>7169</v>
      </c>
      <c r="C7113" s="4" t="s">
        <v>7</v>
      </c>
      <c r="D7113" s="100">
        <v>2327</v>
      </c>
      <c r="E7113" s="100">
        <v>29</v>
      </c>
      <c r="F7113" s="2">
        <v>0</v>
      </c>
      <c r="G7113" s="100">
        <v>0</v>
      </c>
    </row>
    <row r="7114" spans="1:7" ht="13.5" customHeight="1" x14ac:dyDescent="0.2">
      <c r="A7114" s="100">
        <v>7113</v>
      </c>
      <c r="B7114" s="100">
        <v>7170</v>
      </c>
      <c r="C7114" s="4" t="s">
        <v>7</v>
      </c>
      <c r="D7114" s="100">
        <v>2328</v>
      </c>
      <c r="E7114" s="100">
        <v>29</v>
      </c>
      <c r="F7114" s="2">
        <v>0</v>
      </c>
      <c r="G7114" s="100">
        <v>0</v>
      </c>
    </row>
    <row r="7115" spans="1:7" ht="13.5" customHeight="1" x14ac:dyDescent="0.2">
      <c r="A7115" s="100">
        <v>7114</v>
      </c>
      <c r="B7115" s="100">
        <v>7171</v>
      </c>
      <c r="C7115" s="4" t="s">
        <v>7</v>
      </c>
      <c r="D7115" s="100">
        <v>2329</v>
      </c>
      <c r="E7115" s="100">
        <v>29</v>
      </c>
      <c r="F7115" s="2">
        <v>0</v>
      </c>
      <c r="G7115" s="100">
        <v>0</v>
      </c>
    </row>
    <row r="7116" spans="1:7" ht="13.5" customHeight="1" x14ac:dyDescent="0.2">
      <c r="A7116" s="100">
        <v>7115</v>
      </c>
      <c r="B7116" s="100">
        <v>7172</v>
      </c>
      <c r="C7116" s="4" t="s">
        <v>7</v>
      </c>
      <c r="D7116" s="100">
        <v>2330</v>
      </c>
      <c r="E7116" s="100">
        <v>29</v>
      </c>
      <c r="F7116" s="2">
        <v>0</v>
      </c>
      <c r="G7116" s="100">
        <v>0</v>
      </c>
    </row>
    <row r="7117" spans="1:7" ht="13.5" customHeight="1" x14ac:dyDescent="0.2">
      <c r="A7117" s="100">
        <v>7116</v>
      </c>
      <c r="B7117" s="100">
        <v>7173</v>
      </c>
      <c r="C7117" s="4" t="s">
        <v>7</v>
      </c>
      <c r="D7117" s="100">
        <v>2331</v>
      </c>
      <c r="E7117" s="100">
        <v>29</v>
      </c>
      <c r="F7117" s="2">
        <v>0</v>
      </c>
      <c r="G7117" s="100">
        <v>0</v>
      </c>
    </row>
    <row r="7118" spans="1:7" ht="13.5" customHeight="1" x14ac:dyDescent="0.2">
      <c r="A7118" s="100">
        <v>7117</v>
      </c>
      <c r="B7118" s="100">
        <v>7174</v>
      </c>
      <c r="C7118" s="4" t="s">
        <v>7</v>
      </c>
      <c r="D7118" s="100">
        <v>2332</v>
      </c>
      <c r="E7118" s="100">
        <v>29</v>
      </c>
      <c r="F7118" s="2">
        <v>0</v>
      </c>
      <c r="G7118" s="100">
        <v>0</v>
      </c>
    </row>
    <row r="7119" spans="1:7" ht="13.5" customHeight="1" x14ac:dyDescent="0.2">
      <c r="A7119" s="100">
        <v>7118</v>
      </c>
      <c r="B7119" s="100">
        <v>7175</v>
      </c>
      <c r="C7119" s="4" t="s">
        <v>7</v>
      </c>
      <c r="D7119" s="100">
        <v>2333</v>
      </c>
      <c r="E7119" s="100">
        <v>29</v>
      </c>
      <c r="F7119" s="2">
        <v>0</v>
      </c>
      <c r="G7119" s="100">
        <v>0</v>
      </c>
    </row>
    <row r="7120" spans="1:7" ht="13.5" customHeight="1" x14ac:dyDescent="0.2">
      <c r="A7120" s="100">
        <v>7119</v>
      </c>
      <c r="B7120" s="100">
        <v>7176</v>
      </c>
      <c r="C7120" s="4" t="s">
        <v>7</v>
      </c>
      <c r="D7120" s="100">
        <v>2334</v>
      </c>
      <c r="E7120" s="100">
        <v>29</v>
      </c>
      <c r="F7120" s="2">
        <v>0</v>
      </c>
      <c r="G7120" s="100">
        <v>0</v>
      </c>
    </row>
    <row r="7121" spans="1:7" ht="13.5" customHeight="1" x14ac:dyDescent="0.2">
      <c r="A7121" s="100">
        <v>7120</v>
      </c>
      <c r="B7121" s="100">
        <v>7177</v>
      </c>
      <c r="C7121" s="4" t="s">
        <v>7</v>
      </c>
      <c r="D7121" s="100">
        <v>2335</v>
      </c>
      <c r="E7121" s="100">
        <v>29</v>
      </c>
      <c r="F7121" s="2">
        <v>0</v>
      </c>
      <c r="G7121" s="100">
        <v>0</v>
      </c>
    </row>
    <row r="7122" spans="1:7" ht="13.5" customHeight="1" x14ac:dyDescent="0.2">
      <c r="A7122" s="100">
        <v>7121</v>
      </c>
      <c r="B7122" s="100">
        <v>7178</v>
      </c>
      <c r="C7122" s="4" t="s">
        <v>7</v>
      </c>
      <c r="D7122" s="100">
        <v>2336</v>
      </c>
      <c r="E7122" s="100">
        <v>29</v>
      </c>
      <c r="F7122" s="2">
        <v>0</v>
      </c>
      <c r="G7122" s="100">
        <v>0</v>
      </c>
    </row>
    <row r="7123" spans="1:7" ht="13.5" customHeight="1" x14ac:dyDescent="0.2">
      <c r="A7123" s="100">
        <v>7122</v>
      </c>
      <c r="B7123" s="100">
        <v>7179</v>
      </c>
      <c r="C7123" s="4" t="s">
        <v>7</v>
      </c>
      <c r="D7123" s="100">
        <v>2337</v>
      </c>
      <c r="E7123" s="100">
        <v>29</v>
      </c>
      <c r="F7123" s="2">
        <v>0</v>
      </c>
      <c r="G7123" s="100">
        <v>0</v>
      </c>
    </row>
    <row r="7124" spans="1:7" ht="13.5" customHeight="1" x14ac:dyDescent="0.2">
      <c r="A7124" s="100">
        <v>7123</v>
      </c>
      <c r="B7124" s="100">
        <v>7180</v>
      </c>
      <c r="C7124" s="4" t="s">
        <v>7</v>
      </c>
      <c r="D7124" s="100">
        <v>2338</v>
      </c>
      <c r="E7124" s="100">
        <v>29</v>
      </c>
      <c r="F7124" s="2">
        <v>0</v>
      </c>
      <c r="G7124" s="100">
        <v>0</v>
      </c>
    </row>
    <row r="7125" spans="1:7" ht="13.5" customHeight="1" x14ac:dyDescent="0.2">
      <c r="A7125" s="100">
        <v>7124</v>
      </c>
      <c r="B7125" s="100">
        <v>7181</v>
      </c>
      <c r="C7125" s="4" t="s">
        <v>7</v>
      </c>
      <c r="D7125" s="100">
        <v>2339</v>
      </c>
      <c r="E7125" s="100">
        <v>29</v>
      </c>
      <c r="F7125" s="2">
        <v>0</v>
      </c>
      <c r="G7125" s="100">
        <v>0</v>
      </c>
    </row>
    <row r="7126" spans="1:7" ht="13.5" customHeight="1" x14ac:dyDescent="0.2">
      <c r="A7126" s="100">
        <v>7125</v>
      </c>
      <c r="B7126" s="100">
        <v>7182</v>
      </c>
      <c r="C7126" s="4" t="s">
        <v>7</v>
      </c>
      <c r="D7126" s="100">
        <v>2340</v>
      </c>
      <c r="E7126" s="100">
        <v>29</v>
      </c>
      <c r="F7126" s="2">
        <v>0</v>
      </c>
      <c r="G7126" s="100">
        <v>0</v>
      </c>
    </row>
    <row r="7127" spans="1:7" ht="13.5" customHeight="1" x14ac:dyDescent="0.2">
      <c r="A7127" s="100">
        <v>7126</v>
      </c>
      <c r="B7127" s="100">
        <v>7183</v>
      </c>
      <c r="C7127" s="4" t="s">
        <v>7</v>
      </c>
      <c r="D7127" s="100">
        <v>2342</v>
      </c>
      <c r="E7127" s="100">
        <v>29</v>
      </c>
      <c r="F7127" s="2">
        <v>0</v>
      </c>
      <c r="G7127" s="100">
        <v>0</v>
      </c>
    </row>
    <row r="7128" spans="1:7" ht="13.5" customHeight="1" x14ac:dyDescent="0.2">
      <c r="A7128" s="100">
        <v>7127</v>
      </c>
      <c r="B7128" s="100">
        <v>7184</v>
      </c>
      <c r="C7128" s="4" t="s">
        <v>7</v>
      </c>
      <c r="D7128" s="100">
        <v>2343</v>
      </c>
      <c r="E7128" s="100">
        <v>29</v>
      </c>
      <c r="F7128" s="2">
        <v>0</v>
      </c>
      <c r="G7128" s="100">
        <v>0</v>
      </c>
    </row>
    <row r="7129" spans="1:7" ht="13.5" customHeight="1" x14ac:dyDescent="0.2">
      <c r="A7129" s="100">
        <v>7128</v>
      </c>
      <c r="B7129" s="100">
        <v>7185</v>
      </c>
      <c r="C7129" s="4" t="s">
        <v>7</v>
      </c>
      <c r="D7129" s="100">
        <v>2344</v>
      </c>
      <c r="E7129" s="100">
        <v>29</v>
      </c>
      <c r="F7129" s="2">
        <v>0</v>
      </c>
      <c r="G7129" s="100">
        <v>0</v>
      </c>
    </row>
    <row r="7130" spans="1:7" ht="13.5" customHeight="1" x14ac:dyDescent="0.2">
      <c r="A7130" s="100">
        <v>7129</v>
      </c>
      <c r="B7130" s="100">
        <v>7186</v>
      </c>
      <c r="C7130" s="4" t="s">
        <v>7</v>
      </c>
      <c r="D7130" s="100">
        <v>2345</v>
      </c>
      <c r="E7130" s="100">
        <v>29</v>
      </c>
      <c r="F7130" s="2">
        <v>0</v>
      </c>
      <c r="G7130" s="100">
        <v>0</v>
      </c>
    </row>
    <row r="7131" spans="1:7" ht="13.5" customHeight="1" x14ac:dyDescent="0.2">
      <c r="A7131" s="100">
        <v>7130</v>
      </c>
      <c r="B7131" s="100">
        <v>7187</v>
      </c>
      <c r="C7131" s="4" t="s">
        <v>7</v>
      </c>
      <c r="D7131" s="100">
        <v>2346</v>
      </c>
      <c r="E7131" s="100">
        <v>29</v>
      </c>
      <c r="F7131" s="2">
        <v>0</v>
      </c>
      <c r="G7131" s="100">
        <v>0</v>
      </c>
    </row>
    <row r="7132" spans="1:7" ht="13.5" customHeight="1" x14ac:dyDescent="0.2">
      <c r="A7132" s="100">
        <v>7131</v>
      </c>
      <c r="B7132" s="100">
        <v>7188</v>
      </c>
      <c r="C7132" s="4" t="s">
        <v>7</v>
      </c>
      <c r="D7132" s="100">
        <v>2347</v>
      </c>
      <c r="E7132" s="100">
        <v>29</v>
      </c>
      <c r="F7132" s="2">
        <v>0</v>
      </c>
      <c r="G7132" s="100">
        <v>0</v>
      </c>
    </row>
    <row r="7133" spans="1:7" ht="13.5" customHeight="1" x14ac:dyDescent="0.2">
      <c r="A7133" s="100">
        <v>7132</v>
      </c>
      <c r="B7133" s="100">
        <v>7189</v>
      </c>
      <c r="C7133" s="4" t="s">
        <v>7</v>
      </c>
      <c r="D7133" s="100">
        <v>2348</v>
      </c>
      <c r="E7133" s="100">
        <v>29</v>
      </c>
      <c r="F7133" s="2">
        <v>0</v>
      </c>
      <c r="G7133" s="100">
        <v>0</v>
      </c>
    </row>
    <row r="7134" spans="1:7" ht="13.5" customHeight="1" x14ac:dyDescent="0.2">
      <c r="A7134" s="100">
        <v>7133</v>
      </c>
      <c r="B7134" s="100">
        <v>7190</v>
      </c>
      <c r="C7134" s="4" t="s">
        <v>7</v>
      </c>
      <c r="D7134" s="100">
        <v>2349</v>
      </c>
      <c r="E7134" s="100">
        <v>29</v>
      </c>
      <c r="F7134" s="2">
        <v>0</v>
      </c>
      <c r="G7134" s="100">
        <v>0</v>
      </c>
    </row>
    <row r="7135" spans="1:7" ht="13.5" customHeight="1" x14ac:dyDescent="0.2">
      <c r="A7135" s="100">
        <v>7134</v>
      </c>
      <c r="B7135" s="100">
        <v>7191</v>
      </c>
      <c r="C7135" s="4" t="s">
        <v>7</v>
      </c>
      <c r="D7135" s="100">
        <v>2350</v>
      </c>
      <c r="E7135" s="100">
        <v>29</v>
      </c>
      <c r="F7135" s="2">
        <v>0</v>
      </c>
      <c r="G7135" s="100">
        <v>0</v>
      </c>
    </row>
    <row r="7136" spans="1:7" ht="13.5" customHeight="1" x14ac:dyDescent="0.2">
      <c r="A7136" s="100">
        <v>7135</v>
      </c>
      <c r="B7136" s="100">
        <v>7192</v>
      </c>
      <c r="C7136" s="4" t="s">
        <v>7</v>
      </c>
      <c r="D7136" s="100">
        <v>2351</v>
      </c>
      <c r="E7136" s="100">
        <v>29</v>
      </c>
      <c r="F7136" s="2">
        <v>0</v>
      </c>
      <c r="G7136" s="100">
        <v>0</v>
      </c>
    </row>
    <row r="7137" spans="1:7" ht="13.5" customHeight="1" x14ac:dyDescent="0.2">
      <c r="A7137" s="100">
        <v>7136</v>
      </c>
      <c r="B7137" s="100">
        <v>7193</v>
      </c>
      <c r="C7137" s="4" t="s">
        <v>7</v>
      </c>
      <c r="D7137" s="100">
        <v>2352</v>
      </c>
      <c r="E7137" s="100">
        <v>29</v>
      </c>
      <c r="F7137" s="2">
        <v>0</v>
      </c>
      <c r="G7137" s="100">
        <v>0</v>
      </c>
    </row>
    <row r="7138" spans="1:7" ht="13.5" customHeight="1" x14ac:dyDescent="0.2">
      <c r="A7138" s="100">
        <v>7137</v>
      </c>
      <c r="B7138" s="100">
        <v>7194</v>
      </c>
      <c r="C7138" s="4" t="s">
        <v>7</v>
      </c>
      <c r="D7138" s="100">
        <v>2353</v>
      </c>
      <c r="E7138" s="100">
        <v>29</v>
      </c>
      <c r="F7138" s="2">
        <v>0</v>
      </c>
      <c r="G7138" s="100">
        <v>0</v>
      </c>
    </row>
    <row r="7139" spans="1:7" ht="13.5" customHeight="1" x14ac:dyDescent="0.2">
      <c r="A7139" s="100">
        <v>7138</v>
      </c>
      <c r="B7139" s="100">
        <v>7195</v>
      </c>
      <c r="C7139" s="4" t="s">
        <v>7</v>
      </c>
      <c r="D7139" s="100">
        <v>2354</v>
      </c>
      <c r="E7139" s="100">
        <v>29</v>
      </c>
      <c r="F7139" s="2">
        <v>0</v>
      </c>
      <c r="G7139" s="100">
        <v>0</v>
      </c>
    </row>
    <row r="7140" spans="1:7" ht="13.5" customHeight="1" x14ac:dyDescent="0.2">
      <c r="A7140" s="100">
        <v>7139</v>
      </c>
      <c r="B7140" s="100">
        <v>7196</v>
      </c>
      <c r="C7140" s="4" t="s">
        <v>7</v>
      </c>
      <c r="D7140" s="100">
        <v>2355</v>
      </c>
      <c r="E7140" s="100">
        <v>29</v>
      </c>
      <c r="F7140" s="2">
        <v>0</v>
      </c>
      <c r="G7140" s="100">
        <v>0</v>
      </c>
    </row>
    <row r="7141" spans="1:7" ht="13.5" customHeight="1" x14ac:dyDescent="0.2">
      <c r="A7141" s="100">
        <v>7140</v>
      </c>
      <c r="B7141" s="100">
        <v>7197</v>
      </c>
      <c r="C7141" s="4" t="s">
        <v>7</v>
      </c>
      <c r="D7141" s="100">
        <v>2356</v>
      </c>
      <c r="E7141" s="100">
        <v>29</v>
      </c>
      <c r="F7141" s="2">
        <v>0</v>
      </c>
      <c r="G7141" s="100">
        <v>0</v>
      </c>
    </row>
    <row r="7142" spans="1:7" ht="13.5" customHeight="1" x14ac:dyDescent="0.2">
      <c r="A7142" s="100">
        <v>7141</v>
      </c>
      <c r="B7142" s="100">
        <v>7198</v>
      </c>
      <c r="C7142" s="4" t="s">
        <v>7</v>
      </c>
      <c r="D7142" s="100">
        <v>2357</v>
      </c>
      <c r="E7142" s="100">
        <v>29</v>
      </c>
      <c r="F7142" s="2">
        <v>0</v>
      </c>
      <c r="G7142" s="100">
        <v>0</v>
      </c>
    </row>
    <row r="7143" spans="1:7" ht="13.5" customHeight="1" x14ac:dyDescent="0.2">
      <c r="A7143" s="100">
        <v>7142</v>
      </c>
      <c r="B7143" s="100">
        <v>7199</v>
      </c>
      <c r="C7143" s="4" t="s">
        <v>7</v>
      </c>
      <c r="D7143" s="100">
        <v>2359</v>
      </c>
      <c r="E7143" s="100">
        <v>29</v>
      </c>
      <c r="F7143" s="2">
        <v>0</v>
      </c>
      <c r="G7143" s="100">
        <v>0</v>
      </c>
    </row>
    <row r="7144" spans="1:7" ht="13.5" customHeight="1" x14ac:dyDescent="0.2">
      <c r="A7144" s="100">
        <v>7143</v>
      </c>
      <c r="B7144" s="100">
        <v>7200</v>
      </c>
      <c r="C7144" s="4" t="s">
        <v>7</v>
      </c>
      <c r="D7144" s="100">
        <v>2360</v>
      </c>
      <c r="E7144" s="100">
        <v>29</v>
      </c>
      <c r="F7144" s="2">
        <v>0</v>
      </c>
      <c r="G7144" s="100">
        <v>0</v>
      </c>
    </row>
    <row r="7145" spans="1:7" ht="13.5" customHeight="1" x14ac:dyDescent="0.2">
      <c r="A7145" s="100">
        <v>7144</v>
      </c>
      <c r="B7145" s="100">
        <v>7201</v>
      </c>
      <c r="C7145" s="4" t="s">
        <v>7</v>
      </c>
      <c r="D7145" s="100">
        <v>2361</v>
      </c>
      <c r="E7145" s="100">
        <v>29</v>
      </c>
      <c r="F7145" s="2">
        <v>0</v>
      </c>
      <c r="G7145" s="100">
        <v>0</v>
      </c>
    </row>
    <row r="7146" spans="1:7" ht="13.5" customHeight="1" x14ac:dyDescent="0.2">
      <c r="A7146" s="100">
        <v>7145</v>
      </c>
      <c r="B7146" s="100">
        <v>7202</v>
      </c>
      <c r="C7146" s="4" t="s">
        <v>7</v>
      </c>
      <c r="D7146" s="100">
        <v>2362</v>
      </c>
      <c r="E7146" s="100">
        <v>29</v>
      </c>
      <c r="F7146" s="2">
        <v>0</v>
      </c>
      <c r="G7146" s="100">
        <v>0</v>
      </c>
    </row>
    <row r="7147" spans="1:7" ht="13.5" customHeight="1" x14ac:dyDescent="0.2">
      <c r="A7147" s="100">
        <v>7146</v>
      </c>
      <c r="B7147" s="100">
        <v>7203</v>
      </c>
      <c r="C7147" s="4"/>
      <c r="D7147" s="100">
        <v>34</v>
      </c>
      <c r="E7147" s="100">
        <v>254</v>
      </c>
      <c r="F7147" s="2">
        <v>0</v>
      </c>
      <c r="G7147" s="100">
        <v>0</v>
      </c>
    </row>
    <row r="7148" spans="1:7" ht="13.5" customHeight="1" x14ac:dyDescent="0.2">
      <c r="A7148" s="100">
        <v>7147</v>
      </c>
      <c r="B7148" s="100">
        <v>7204</v>
      </c>
      <c r="C7148" s="4"/>
      <c r="D7148" s="100">
        <v>35</v>
      </c>
      <c r="E7148" s="100">
        <v>254</v>
      </c>
      <c r="F7148" s="2">
        <v>0</v>
      </c>
      <c r="G7148" s="100">
        <v>0</v>
      </c>
    </row>
    <row r="7149" spans="1:7" ht="13.5" customHeight="1" x14ac:dyDescent="0.2">
      <c r="A7149" s="100">
        <v>7148</v>
      </c>
      <c r="B7149" s="100">
        <v>7205</v>
      </c>
      <c r="C7149" s="4"/>
      <c r="D7149" s="100">
        <v>36</v>
      </c>
      <c r="E7149" s="100">
        <v>254</v>
      </c>
      <c r="F7149" s="2">
        <v>0</v>
      </c>
      <c r="G7149" s="100">
        <v>0</v>
      </c>
    </row>
    <row r="7150" spans="1:7" ht="13.5" customHeight="1" x14ac:dyDescent="0.2">
      <c r="A7150" s="100">
        <v>7149</v>
      </c>
      <c r="B7150" s="100">
        <v>7206</v>
      </c>
      <c r="C7150" s="4"/>
      <c r="D7150" s="100">
        <v>37</v>
      </c>
      <c r="E7150" s="100">
        <v>254</v>
      </c>
      <c r="F7150" s="2">
        <v>0</v>
      </c>
      <c r="G7150" s="100">
        <v>0</v>
      </c>
    </row>
    <row r="7151" spans="1:7" ht="13.5" customHeight="1" x14ac:dyDescent="0.2">
      <c r="A7151" s="100">
        <v>7150</v>
      </c>
      <c r="B7151" s="100">
        <v>7207</v>
      </c>
      <c r="C7151" s="4"/>
      <c r="D7151" s="100">
        <v>38</v>
      </c>
      <c r="E7151" s="100">
        <v>254</v>
      </c>
      <c r="F7151" s="2">
        <v>0</v>
      </c>
      <c r="G7151" s="100">
        <v>0</v>
      </c>
    </row>
    <row r="7152" spans="1:7" ht="13.5" customHeight="1" x14ac:dyDescent="0.2">
      <c r="A7152" s="100">
        <v>7151</v>
      </c>
      <c r="B7152" s="100">
        <v>7208</v>
      </c>
      <c r="C7152" s="4" t="s">
        <v>7</v>
      </c>
      <c r="D7152" s="100">
        <v>3151</v>
      </c>
      <c r="E7152" s="100">
        <v>157</v>
      </c>
      <c r="F7152" s="2">
        <v>0</v>
      </c>
      <c r="G7152" s="100">
        <v>0</v>
      </c>
    </row>
    <row r="7153" spans="1:7" ht="13.5" customHeight="1" x14ac:dyDescent="0.2">
      <c r="A7153" s="100">
        <v>7152</v>
      </c>
      <c r="B7153" s="100">
        <v>7209</v>
      </c>
      <c r="C7153" s="4" t="s">
        <v>7</v>
      </c>
      <c r="D7153" s="100">
        <v>3152</v>
      </c>
      <c r="E7153" s="100">
        <v>157</v>
      </c>
      <c r="F7153" s="2">
        <v>0</v>
      </c>
      <c r="G7153" s="100">
        <v>0</v>
      </c>
    </row>
    <row r="7154" spans="1:7" ht="13.5" customHeight="1" x14ac:dyDescent="0.2">
      <c r="A7154" s="100">
        <v>7153</v>
      </c>
      <c r="B7154" s="100">
        <v>7210</v>
      </c>
      <c r="C7154" s="4" t="s">
        <v>7</v>
      </c>
      <c r="D7154" s="100">
        <v>3153</v>
      </c>
      <c r="E7154" s="100">
        <v>157</v>
      </c>
      <c r="F7154" s="2">
        <v>0</v>
      </c>
      <c r="G7154" s="100">
        <v>0</v>
      </c>
    </row>
    <row r="7155" spans="1:7" ht="13.5" customHeight="1" x14ac:dyDescent="0.2">
      <c r="A7155" s="100">
        <v>7154</v>
      </c>
      <c r="B7155" s="100">
        <v>7211</v>
      </c>
      <c r="C7155" s="4" t="s">
        <v>7</v>
      </c>
      <c r="D7155" s="100">
        <v>3154</v>
      </c>
      <c r="E7155" s="100">
        <v>157</v>
      </c>
      <c r="F7155" s="2">
        <v>0</v>
      </c>
      <c r="G7155" s="100">
        <v>0</v>
      </c>
    </row>
    <row r="7156" spans="1:7" ht="13.5" customHeight="1" x14ac:dyDescent="0.2">
      <c r="A7156" s="100">
        <v>7155</v>
      </c>
      <c r="B7156" s="100">
        <v>7212</v>
      </c>
      <c r="C7156" s="4" t="s">
        <v>7</v>
      </c>
      <c r="D7156" s="100">
        <v>3155</v>
      </c>
      <c r="E7156" s="100">
        <v>157</v>
      </c>
      <c r="F7156" s="2">
        <v>0</v>
      </c>
      <c r="G7156" s="100">
        <v>0</v>
      </c>
    </row>
    <row r="7157" spans="1:7" ht="13.5" customHeight="1" x14ac:dyDescent="0.2">
      <c r="A7157" s="100">
        <v>7156</v>
      </c>
      <c r="B7157" s="100">
        <v>7213</v>
      </c>
      <c r="C7157" s="4" t="s">
        <v>7</v>
      </c>
      <c r="D7157" s="100">
        <v>3156</v>
      </c>
      <c r="E7157" s="100">
        <v>157</v>
      </c>
      <c r="F7157" s="2">
        <v>0</v>
      </c>
      <c r="G7157" s="100">
        <v>0</v>
      </c>
    </row>
    <row r="7158" spans="1:7" ht="13.5" customHeight="1" x14ac:dyDescent="0.2">
      <c r="A7158" s="100">
        <v>7157</v>
      </c>
      <c r="B7158" s="100">
        <v>7214</v>
      </c>
      <c r="C7158" s="4" t="s">
        <v>7</v>
      </c>
      <c r="D7158" s="100">
        <v>3157</v>
      </c>
      <c r="E7158" s="100">
        <v>157</v>
      </c>
      <c r="F7158" s="2">
        <v>0</v>
      </c>
      <c r="G7158" s="100">
        <v>0</v>
      </c>
    </row>
    <row r="7159" spans="1:7" ht="13.5" customHeight="1" x14ac:dyDescent="0.2">
      <c r="A7159" s="100">
        <v>7158</v>
      </c>
      <c r="B7159" s="100">
        <v>7215</v>
      </c>
      <c r="C7159" s="4" t="s">
        <v>7</v>
      </c>
      <c r="D7159" s="100">
        <v>3158</v>
      </c>
      <c r="E7159" s="100">
        <v>157</v>
      </c>
      <c r="F7159" s="2">
        <v>0</v>
      </c>
      <c r="G7159" s="100">
        <v>0</v>
      </c>
    </row>
    <row r="7160" spans="1:7" ht="13.5" customHeight="1" x14ac:dyDescent="0.2">
      <c r="A7160" s="100">
        <v>7159</v>
      </c>
      <c r="B7160" s="100">
        <v>7216</v>
      </c>
      <c r="C7160" s="4" t="s">
        <v>7</v>
      </c>
      <c r="D7160" s="100">
        <v>3159</v>
      </c>
      <c r="E7160" s="100">
        <v>157</v>
      </c>
      <c r="F7160" s="2">
        <v>0</v>
      </c>
      <c r="G7160" s="100">
        <v>0</v>
      </c>
    </row>
    <row r="7161" spans="1:7" ht="13.5" customHeight="1" x14ac:dyDescent="0.2">
      <c r="A7161" s="100">
        <v>7160</v>
      </c>
      <c r="B7161" s="100">
        <v>7217</v>
      </c>
      <c r="C7161" s="4" t="s">
        <v>7</v>
      </c>
      <c r="D7161" s="100">
        <v>3160</v>
      </c>
      <c r="E7161" s="100">
        <v>157</v>
      </c>
      <c r="F7161" s="2">
        <v>0</v>
      </c>
      <c r="G7161" s="100">
        <v>0</v>
      </c>
    </row>
    <row r="7162" spans="1:7" ht="13.5" customHeight="1" x14ac:dyDescent="0.2">
      <c r="A7162" s="100">
        <v>7161</v>
      </c>
      <c r="B7162" s="100">
        <v>7218</v>
      </c>
      <c r="C7162" s="4" t="s">
        <v>7</v>
      </c>
      <c r="D7162" s="100">
        <v>3161</v>
      </c>
      <c r="E7162" s="100">
        <v>157</v>
      </c>
      <c r="F7162" s="2">
        <v>0</v>
      </c>
      <c r="G7162" s="100">
        <v>0</v>
      </c>
    </row>
    <row r="7163" spans="1:7" ht="13.5" customHeight="1" x14ac:dyDescent="0.2">
      <c r="A7163" s="100">
        <v>7162</v>
      </c>
      <c r="B7163" s="100">
        <v>7219</v>
      </c>
      <c r="C7163" s="4" t="s">
        <v>7</v>
      </c>
      <c r="D7163" s="100">
        <v>3162</v>
      </c>
      <c r="E7163" s="100">
        <v>157</v>
      </c>
      <c r="F7163" s="2">
        <v>0</v>
      </c>
      <c r="G7163" s="100">
        <v>0</v>
      </c>
    </row>
    <row r="7164" spans="1:7" ht="13.5" customHeight="1" x14ac:dyDescent="0.2">
      <c r="A7164" s="100">
        <v>7163</v>
      </c>
      <c r="B7164" s="100">
        <v>7220</v>
      </c>
      <c r="C7164" s="4" t="s">
        <v>7</v>
      </c>
      <c r="D7164" s="100">
        <v>3163</v>
      </c>
      <c r="E7164" s="100">
        <v>157</v>
      </c>
      <c r="F7164" s="2">
        <v>0</v>
      </c>
      <c r="G7164" s="100">
        <v>0</v>
      </c>
    </row>
    <row r="7165" spans="1:7" ht="13.5" customHeight="1" x14ac:dyDescent="0.2">
      <c r="A7165" s="100">
        <v>7164</v>
      </c>
      <c r="B7165" s="100">
        <v>7221</v>
      </c>
      <c r="C7165" s="4" t="s">
        <v>7</v>
      </c>
      <c r="D7165" s="100">
        <v>3164</v>
      </c>
      <c r="E7165" s="100">
        <v>157</v>
      </c>
      <c r="F7165" s="2">
        <v>0</v>
      </c>
      <c r="G7165" s="100">
        <v>0</v>
      </c>
    </row>
    <row r="7166" spans="1:7" ht="13.5" customHeight="1" x14ac:dyDescent="0.2">
      <c r="A7166" s="100">
        <v>7165</v>
      </c>
      <c r="B7166" s="100">
        <v>7222</v>
      </c>
      <c r="C7166" s="4" t="s">
        <v>7</v>
      </c>
      <c r="D7166" s="100">
        <v>3165</v>
      </c>
      <c r="E7166" s="100">
        <v>157</v>
      </c>
      <c r="F7166" s="2">
        <v>0</v>
      </c>
      <c r="G7166" s="100">
        <v>0</v>
      </c>
    </row>
    <row r="7167" spans="1:7" ht="13.5" customHeight="1" x14ac:dyDescent="0.2">
      <c r="A7167" s="100">
        <v>7166</v>
      </c>
      <c r="B7167" s="100">
        <v>7223</v>
      </c>
      <c r="C7167" s="4" t="s">
        <v>7</v>
      </c>
      <c r="D7167" s="100">
        <v>3167</v>
      </c>
      <c r="E7167" s="100">
        <v>157</v>
      </c>
      <c r="F7167" s="2">
        <v>0</v>
      </c>
      <c r="G7167" s="100">
        <v>0</v>
      </c>
    </row>
    <row r="7168" spans="1:7" ht="13.5" customHeight="1" x14ac:dyDescent="0.2">
      <c r="A7168" s="100">
        <v>7167</v>
      </c>
      <c r="B7168" s="100">
        <v>7224</v>
      </c>
      <c r="C7168" s="4" t="s">
        <v>7</v>
      </c>
      <c r="D7168" s="100">
        <v>3168</v>
      </c>
      <c r="E7168" s="100">
        <v>157</v>
      </c>
      <c r="F7168" s="2">
        <v>0</v>
      </c>
      <c r="G7168" s="100">
        <v>0</v>
      </c>
    </row>
    <row r="7169" spans="1:7" ht="13.5" customHeight="1" x14ac:dyDescent="0.2">
      <c r="A7169" s="100">
        <v>7168</v>
      </c>
      <c r="B7169" s="100">
        <v>7225</v>
      </c>
      <c r="C7169" s="4" t="s">
        <v>7</v>
      </c>
      <c r="D7169" s="100">
        <v>3169</v>
      </c>
      <c r="E7169" s="100">
        <v>157</v>
      </c>
      <c r="F7169" s="2">
        <v>0</v>
      </c>
      <c r="G7169" s="100">
        <v>0</v>
      </c>
    </row>
    <row r="7170" spans="1:7" ht="13.5" customHeight="1" x14ac:dyDescent="0.2">
      <c r="A7170" s="100">
        <v>7169</v>
      </c>
      <c r="B7170" s="100">
        <v>7226</v>
      </c>
      <c r="C7170" s="4" t="s">
        <v>7</v>
      </c>
      <c r="D7170" s="100">
        <v>3170</v>
      </c>
      <c r="E7170" s="100">
        <v>157</v>
      </c>
      <c r="F7170" s="2">
        <v>0</v>
      </c>
      <c r="G7170" s="100">
        <v>0</v>
      </c>
    </row>
    <row r="7171" spans="1:7" ht="13.5" customHeight="1" x14ac:dyDescent="0.2">
      <c r="A7171" s="100">
        <v>7170</v>
      </c>
      <c r="B7171" s="100">
        <v>7227</v>
      </c>
      <c r="C7171" s="4" t="s">
        <v>7</v>
      </c>
      <c r="D7171" s="100">
        <v>3171</v>
      </c>
      <c r="E7171" s="100">
        <v>157</v>
      </c>
      <c r="F7171" s="2">
        <v>0</v>
      </c>
      <c r="G7171" s="100">
        <v>0</v>
      </c>
    </row>
    <row r="7172" spans="1:7" ht="13.5" customHeight="1" x14ac:dyDescent="0.2">
      <c r="A7172" s="100">
        <v>7171</v>
      </c>
      <c r="B7172" s="100">
        <v>7228</v>
      </c>
      <c r="C7172" s="4" t="s">
        <v>7</v>
      </c>
      <c r="D7172" s="100">
        <v>3172</v>
      </c>
      <c r="E7172" s="100">
        <v>157</v>
      </c>
      <c r="F7172" s="2">
        <v>0</v>
      </c>
      <c r="G7172" s="100">
        <v>0</v>
      </c>
    </row>
    <row r="7173" spans="1:7" ht="13.5" customHeight="1" x14ac:dyDescent="0.2">
      <c r="A7173" s="100">
        <v>7172</v>
      </c>
      <c r="B7173" s="100">
        <v>7229</v>
      </c>
      <c r="C7173" s="4" t="s">
        <v>7</v>
      </c>
      <c r="D7173" s="100">
        <v>3173</v>
      </c>
      <c r="E7173" s="100">
        <v>157</v>
      </c>
      <c r="F7173" s="2">
        <v>0</v>
      </c>
      <c r="G7173" s="100">
        <v>0</v>
      </c>
    </row>
    <row r="7174" spans="1:7" ht="13.5" customHeight="1" x14ac:dyDescent="0.2">
      <c r="A7174" s="100">
        <v>7173</v>
      </c>
      <c r="B7174" s="100">
        <v>7230</v>
      </c>
      <c r="C7174" s="4" t="s">
        <v>7</v>
      </c>
      <c r="D7174" s="100">
        <v>3174</v>
      </c>
      <c r="E7174" s="100">
        <v>157</v>
      </c>
      <c r="F7174" s="2">
        <v>0</v>
      </c>
      <c r="G7174" s="100">
        <v>0</v>
      </c>
    </row>
    <row r="7175" spans="1:7" ht="13.5" customHeight="1" x14ac:dyDescent="0.2">
      <c r="A7175" s="100">
        <v>7174</v>
      </c>
      <c r="B7175" s="100">
        <v>7231</v>
      </c>
      <c r="C7175" s="4" t="s">
        <v>7</v>
      </c>
      <c r="D7175" s="100">
        <v>3175</v>
      </c>
      <c r="E7175" s="100">
        <v>157</v>
      </c>
      <c r="F7175" s="2">
        <v>0</v>
      </c>
      <c r="G7175" s="100">
        <v>0</v>
      </c>
    </row>
    <row r="7176" spans="1:7" ht="13.5" customHeight="1" x14ac:dyDescent="0.2">
      <c r="A7176" s="100">
        <v>7175</v>
      </c>
      <c r="B7176" s="100">
        <v>7232</v>
      </c>
      <c r="C7176" s="4" t="s">
        <v>7</v>
      </c>
      <c r="D7176" s="100">
        <v>3176</v>
      </c>
      <c r="E7176" s="100">
        <v>157</v>
      </c>
      <c r="F7176" s="2">
        <v>0</v>
      </c>
      <c r="G7176" s="100">
        <v>0</v>
      </c>
    </row>
    <row r="7177" spans="1:7" ht="13.5" customHeight="1" x14ac:dyDescent="0.2">
      <c r="A7177" s="100">
        <v>7176</v>
      </c>
      <c r="B7177" s="100">
        <v>7233</v>
      </c>
      <c r="C7177" s="4" t="s">
        <v>7</v>
      </c>
      <c r="D7177" s="100">
        <v>3177</v>
      </c>
      <c r="E7177" s="100">
        <v>157</v>
      </c>
      <c r="F7177" s="2">
        <v>0</v>
      </c>
      <c r="G7177" s="100">
        <v>0</v>
      </c>
    </row>
    <row r="7178" spans="1:7" ht="13.5" customHeight="1" x14ac:dyDescent="0.2">
      <c r="A7178" s="100">
        <v>7177</v>
      </c>
      <c r="B7178" s="100">
        <v>7234</v>
      </c>
      <c r="C7178" s="4" t="s">
        <v>7</v>
      </c>
      <c r="D7178" s="100">
        <v>3178</v>
      </c>
      <c r="E7178" s="100">
        <v>157</v>
      </c>
      <c r="F7178" s="2">
        <v>0</v>
      </c>
      <c r="G7178" s="100">
        <v>0</v>
      </c>
    </row>
    <row r="7179" spans="1:7" ht="13.5" customHeight="1" x14ac:dyDescent="0.2">
      <c r="A7179" s="100">
        <v>7178</v>
      </c>
      <c r="B7179" s="100">
        <v>7235</v>
      </c>
      <c r="C7179" s="4" t="s">
        <v>7</v>
      </c>
      <c r="D7179" s="100">
        <v>3179</v>
      </c>
      <c r="E7179" s="100">
        <v>157</v>
      </c>
      <c r="F7179" s="2">
        <v>0</v>
      </c>
      <c r="G7179" s="100">
        <v>0</v>
      </c>
    </row>
    <row r="7180" spans="1:7" ht="13.5" customHeight="1" x14ac:dyDescent="0.2">
      <c r="A7180" s="100">
        <v>7179</v>
      </c>
      <c r="B7180" s="100">
        <v>7236</v>
      </c>
      <c r="C7180" s="4" t="s">
        <v>7</v>
      </c>
      <c r="D7180" s="100">
        <v>3180</v>
      </c>
      <c r="E7180" s="100">
        <v>157</v>
      </c>
      <c r="F7180" s="2">
        <v>0</v>
      </c>
      <c r="G7180" s="100">
        <v>0</v>
      </c>
    </row>
    <row r="7181" spans="1:7" ht="13.5" customHeight="1" x14ac:dyDescent="0.2">
      <c r="A7181" s="100">
        <v>7180</v>
      </c>
      <c r="B7181" s="100">
        <v>7237</v>
      </c>
      <c r="C7181" s="4" t="s">
        <v>7</v>
      </c>
      <c r="D7181" s="100">
        <v>3181</v>
      </c>
      <c r="E7181" s="100">
        <v>157</v>
      </c>
      <c r="F7181" s="2">
        <v>0</v>
      </c>
      <c r="G7181" s="100">
        <v>0</v>
      </c>
    </row>
    <row r="7182" spans="1:7" ht="13.5" customHeight="1" x14ac:dyDescent="0.2">
      <c r="A7182" s="100">
        <v>7181</v>
      </c>
      <c r="B7182" s="100">
        <v>7238</v>
      </c>
      <c r="C7182" s="4" t="s">
        <v>7</v>
      </c>
      <c r="D7182" s="100">
        <v>3182</v>
      </c>
      <c r="E7182" s="100">
        <v>157</v>
      </c>
      <c r="F7182" s="2">
        <v>0</v>
      </c>
      <c r="G7182" s="100">
        <v>0</v>
      </c>
    </row>
    <row r="7183" spans="1:7" ht="13.5" customHeight="1" x14ac:dyDescent="0.2">
      <c r="A7183" s="100">
        <v>7182</v>
      </c>
      <c r="B7183" s="100">
        <v>7240</v>
      </c>
      <c r="C7183" s="4" t="s">
        <v>7</v>
      </c>
      <c r="D7183" s="100">
        <v>3184</v>
      </c>
      <c r="E7183" s="100">
        <v>157</v>
      </c>
      <c r="F7183" s="2">
        <v>0</v>
      </c>
      <c r="G7183" s="100">
        <v>0</v>
      </c>
    </row>
    <row r="7184" spans="1:7" ht="13.5" customHeight="1" x14ac:dyDescent="0.2">
      <c r="A7184" s="100">
        <v>7183</v>
      </c>
      <c r="B7184" s="100">
        <v>7241</v>
      </c>
      <c r="C7184" s="4" t="s">
        <v>7</v>
      </c>
      <c r="D7184" s="100">
        <v>3185</v>
      </c>
      <c r="E7184" s="100">
        <v>157</v>
      </c>
      <c r="F7184" s="2">
        <v>0</v>
      </c>
      <c r="G7184" s="100">
        <v>0</v>
      </c>
    </row>
    <row r="7185" spans="1:7" ht="13.5" customHeight="1" x14ac:dyDescent="0.2">
      <c r="A7185" s="100">
        <v>7184</v>
      </c>
      <c r="B7185" s="100">
        <v>7242</v>
      </c>
      <c r="C7185" s="4" t="s">
        <v>7</v>
      </c>
      <c r="D7185" s="100">
        <v>3188</v>
      </c>
      <c r="E7185" s="100">
        <v>157</v>
      </c>
      <c r="F7185" s="2">
        <v>0</v>
      </c>
      <c r="G7185" s="100">
        <v>0</v>
      </c>
    </row>
    <row r="7186" spans="1:7" ht="13.5" customHeight="1" x14ac:dyDescent="0.2">
      <c r="A7186" s="100">
        <v>7185</v>
      </c>
      <c r="B7186" s="100">
        <v>7243</v>
      </c>
      <c r="C7186" s="4" t="s">
        <v>7</v>
      </c>
      <c r="D7186" s="100">
        <v>3189</v>
      </c>
      <c r="E7186" s="100">
        <v>157</v>
      </c>
      <c r="F7186" s="2">
        <v>0</v>
      </c>
      <c r="G7186" s="100">
        <v>0</v>
      </c>
    </row>
    <row r="7187" spans="1:7" ht="13.5" customHeight="1" x14ac:dyDescent="0.2">
      <c r="A7187" s="100">
        <v>7186</v>
      </c>
      <c r="B7187" s="100">
        <v>7244</v>
      </c>
      <c r="C7187" s="4" t="s">
        <v>7</v>
      </c>
      <c r="D7187" s="100">
        <v>3191</v>
      </c>
      <c r="E7187" s="100">
        <v>157</v>
      </c>
      <c r="F7187" s="2">
        <v>0</v>
      </c>
      <c r="G7187" s="100">
        <v>0</v>
      </c>
    </row>
    <row r="7188" spans="1:7" ht="13.5" customHeight="1" x14ac:dyDescent="0.2">
      <c r="A7188" s="100">
        <v>7187</v>
      </c>
      <c r="B7188" s="100">
        <v>7245</v>
      </c>
      <c r="C7188" s="4" t="s">
        <v>7</v>
      </c>
      <c r="D7188" s="100">
        <v>3192</v>
      </c>
      <c r="E7188" s="100">
        <v>157</v>
      </c>
      <c r="F7188" s="2">
        <v>0</v>
      </c>
      <c r="G7188" s="100">
        <v>0</v>
      </c>
    </row>
    <row r="7189" spans="1:7" ht="13.5" customHeight="1" x14ac:dyDescent="0.2">
      <c r="A7189" s="100">
        <v>7188</v>
      </c>
      <c r="B7189" s="100">
        <v>7246</v>
      </c>
      <c r="C7189" s="4" t="s">
        <v>7</v>
      </c>
      <c r="D7189" s="100">
        <v>3193</v>
      </c>
      <c r="E7189" s="100">
        <v>157</v>
      </c>
      <c r="F7189" s="2">
        <v>0</v>
      </c>
      <c r="G7189" s="100">
        <v>0</v>
      </c>
    </row>
    <row r="7190" spans="1:7" ht="13.5" customHeight="1" x14ac:dyDescent="0.2">
      <c r="A7190" s="100">
        <v>7189</v>
      </c>
      <c r="B7190" s="100">
        <v>7247</v>
      </c>
      <c r="C7190" s="4" t="s">
        <v>7</v>
      </c>
      <c r="D7190" s="100">
        <v>3194</v>
      </c>
      <c r="E7190" s="100">
        <v>157</v>
      </c>
      <c r="F7190" s="2">
        <v>0</v>
      </c>
      <c r="G7190" s="100">
        <v>0</v>
      </c>
    </row>
    <row r="7191" spans="1:7" ht="13.5" customHeight="1" x14ac:dyDescent="0.2">
      <c r="A7191" s="100">
        <v>7190</v>
      </c>
      <c r="B7191" s="100">
        <v>7248</v>
      </c>
      <c r="C7191" s="4" t="s">
        <v>7</v>
      </c>
      <c r="D7191" s="100">
        <v>3197</v>
      </c>
      <c r="E7191" s="100">
        <v>157</v>
      </c>
      <c r="F7191" s="2">
        <v>0</v>
      </c>
      <c r="G7191" s="100">
        <v>0</v>
      </c>
    </row>
    <row r="7192" spans="1:7" ht="13.5" customHeight="1" x14ac:dyDescent="0.2">
      <c r="A7192" s="100">
        <v>7191</v>
      </c>
      <c r="B7192" s="100">
        <v>7249</v>
      </c>
      <c r="C7192" s="4" t="s">
        <v>7</v>
      </c>
      <c r="D7192" s="100">
        <v>3198</v>
      </c>
      <c r="E7192" s="100">
        <v>157</v>
      </c>
      <c r="F7192" s="2">
        <v>0</v>
      </c>
      <c r="G7192" s="100">
        <v>0</v>
      </c>
    </row>
    <row r="7193" spans="1:7" ht="13.5" customHeight="1" x14ac:dyDescent="0.2">
      <c r="A7193" s="100">
        <v>7192</v>
      </c>
      <c r="B7193" s="100">
        <v>7250</v>
      </c>
      <c r="C7193" s="4" t="s">
        <v>7</v>
      </c>
      <c r="D7193" s="100">
        <v>3199</v>
      </c>
      <c r="E7193" s="100">
        <v>157</v>
      </c>
      <c r="F7193" s="2">
        <v>0</v>
      </c>
      <c r="G7193" s="100">
        <v>0</v>
      </c>
    </row>
    <row r="7194" spans="1:7" ht="13.5" customHeight="1" x14ac:dyDescent="0.2">
      <c r="A7194" s="100">
        <v>7193</v>
      </c>
      <c r="B7194" s="100">
        <v>7251</v>
      </c>
      <c r="C7194" s="4" t="s">
        <v>7</v>
      </c>
      <c r="D7194" s="100">
        <v>3200</v>
      </c>
      <c r="E7194" s="100">
        <v>157</v>
      </c>
      <c r="F7194" s="2">
        <v>0</v>
      </c>
      <c r="G7194" s="100">
        <v>0</v>
      </c>
    </row>
    <row r="7195" spans="1:7" ht="13.5" customHeight="1" x14ac:dyDescent="0.2">
      <c r="A7195" s="100">
        <v>7194</v>
      </c>
      <c r="B7195" s="100">
        <v>7252</v>
      </c>
      <c r="C7195" s="4" t="s">
        <v>7</v>
      </c>
      <c r="D7195" s="100">
        <v>208</v>
      </c>
      <c r="E7195" s="100">
        <v>41</v>
      </c>
      <c r="F7195" s="2">
        <v>0</v>
      </c>
      <c r="G7195" s="100">
        <v>0</v>
      </c>
    </row>
    <row r="7196" spans="1:7" ht="13.5" customHeight="1" x14ac:dyDescent="0.2">
      <c r="A7196" s="100">
        <v>7195</v>
      </c>
      <c r="B7196" s="100">
        <v>7253</v>
      </c>
      <c r="C7196" s="4" t="s">
        <v>7</v>
      </c>
      <c r="D7196" s="100">
        <v>209</v>
      </c>
      <c r="E7196" s="100">
        <v>41</v>
      </c>
      <c r="F7196" s="2">
        <v>0</v>
      </c>
      <c r="G7196" s="100">
        <v>0</v>
      </c>
    </row>
    <row r="7197" spans="1:7" ht="13.5" customHeight="1" x14ac:dyDescent="0.2">
      <c r="A7197" s="100">
        <v>7196</v>
      </c>
      <c r="B7197" s="100">
        <v>7254</v>
      </c>
      <c r="C7197" s="4" t="s">
        <v>7</v>
      </c>
      <c r="D7197" s="100">
        <v>210</v>
      </c>
      <c r="E7197" s="100">
        <v>41</v>
      </c>
      <c r="F7197" s="2">
        <v>0</v>
      </c>
      <c r="G7197" s="100">
        <v>0</v>
      </c>
    </row>
    <row r="7198" spans="1:7" ht="13.5" customHeight="1" x14ac:dyDescent="0.2">
      <c r="A7198" s="100">
        <v>7197</v>
      </c>
      <c r="B7198" s="100">
        <v>7255</v>
      </c>
      <c r="C7198" s="4" t="s">
        <v>7</v>
      </c>
      <c r="D7198" s="100">
        <v>211</v>
      </c>
      <c r="E7198" s="100">
        <v>41</v>
      </c>
      <c r="F7198" s="2">
        <v>0</v>
      </c>
      <c r="G7198" s="100">
        <v>0</v>
      </c>
    </row>
    <row r="7199" spans="1:7" ht="13.5" customHeight="1" x14ac:dyDescent="0.2">
      <c r="A7199" s="100">
        <v>7198</v>
      </c>
      <c r="B7199" s="100">
        <v>7256</v>
      </c>
      <c r="C7199" s="4" t="s">
        <v>7</v>
      </c>
      <c r="D7199" s="100">
        <v>212</v>
      </c>
      <c r="E7199" s="100">
        <v>41</v>
      </c>
      <c r="F7199" s="2">
        <v>0</v>
      </c>
      <c r="G7199" s="100">
        <v>0</v>
      </c>
    </row>
    <row r="7200" spans="1:7" ht="13.5" customHeight="1" x14ac:dyDescent="0.2">
      <c r="A7200" s="100">
        <v>7199</v>
      </c>
      <c r="B7200" s="100">
        <v>7257</v>
      </c>
      <c r="C7200" s="4" t="s">
        <v>7</v>
      </c>
      <c r="D7200" s="100">
        <v>213</v>
      </c>
      <c r="E7200" s="100">
        <v>41</v>
      </c>
      <c r="F7200" s="2">
        <v>0</v>
      </c>
      <c r="G7200" s="100">
        <v>0</v>
      </c>
    </row>
    <row r="7201" spans="1:7" ht="13.5" customHeight="1" x14ac:dyDescent="0.2">
      <c r="A7201" s="100">
        <v>7200</v>
      </c>
      <c r="B7201" s="100">
        <v>7258</v>
      </c>
      <c r="C7201" s="4" t="s">
        <v>7</v>
      </c>
      <c r="D7201" s="100">
        <v>214</v>
      </c>
      <c r="E7201" s="100">
        <v>41</v>
      </c>
      <c r="F7201" s="2">
        <v>0</v>
      </c>
      <c r="G7201" s="100">
        <v>0</v>
      </c>
    </row>
    <row r="7202" spans="1:7" ht="13.5" customHeight="1" x14ac:dyDescent="0.2">
      <c r="A7202" s="100">
        <v>7201</v>
      </c>
      <c r="B7202" s="100">
        <v>7259</v>
      </c>
      <c r="C7202" s="4" t="s">
        <v>7</v>
      </c>
      <c r="D7202" s="100">
        <v>215</v>
      </c>
      <c r="E7202" s="100">
        <v>41</v>
      </c>
      <c r="F7202" s="2">
        <v>0</v>
      </c>
      <c r="G7202" s="100">
        <v>0</v>
      </c>
    </row>
    <row r="7203" spans="1:7" ht="13.5" customHeight="1" x14ac:dyDescent="0.2">
      <c r="A7203" s="100">
        <v>7202</v>
      </c>
      <c r="B7203" s="100">
        <v>7260</v>
      </c>
      <c r="C7203" s="4" t="s">
        <v>7</v>
      </c>
      <c r="D7203" s="100">
        <v>216</v>
      </c>
      <c r="E7203" s="100">
        <v>41</v>
      </c>
      <c r="F7203" s="2">
        <v>0</v>
      </c>
      <c r="G7203" s="100">
        <v>0</v>
      </c>
    </row>
    <row r="7204" spans="1:7" ht="13.5" customHeight="1" x14ac:dyDescent="0.2">
      <c r="A7204" s="100">
        <v>7203</v>
      </c>
      <c r="B7204" s="100">
        <v>7261</v>
      </c>
      <c r="C7204" s="4" t="s">
        <v>7</v>
      </c>
      <c r="D7204" s="100">
        <v>217</v>
      </c>
      <c r="E7204" s="100">
        <v>41</v>
      </c>
      <c r="F7204" s="2">
        <v>0</v>
      </c>
      <c r="G7204" s="100">
        <v>0</v>
      </c>
    </row>
    <row r="7205" spans="1:7" ht="13.5" customHeight="1" x14ac:dyDescent="0.2">
      <c r="A7205" s="100">
        <v>7204</v>
      </c>
      <c r="B7205" s="100">
        <v>7262</v>
      </c>
      <c r="C7205" s="4" t="s">
        <v>7</v>
      </c>
      <c r="D7205" s="100">
        <v>218</v>
      </c>
      <c r="E7205" s="100">
        <v>41</v>
      </c>
      <c r="F7205" s="2">
        <v>0</v>
      </c>
      <c r="G7205" s="100">
        <v>0</v>
      </c>
    </row>
    <row r="7206" spans="1:7" ht="13.5" customHeight="1" x14ac:dyDescent="0.2">
      <c r="A7206" s="100">
        <v>7205</v>
      </c>
      <c r="B7206" s="100">
        <v>7263</v>
      </c>
      <c r="C7206" s="4" t="s">
        <v>7</v>
      </c>
      <c r="D7206" s="100">
        <v>219</v>
      </c>
      <c r="E7206" s="100">
        <v>41</v>
      </c>
      <c r="F7206" s="2">
        <v>0</v>
      </c>
      <c r="G7206" s="100">
        <v>0</v>
      </c>
    </row>
    <row r="7207" spans="1:7" ht="13.5" customHeight="1" x14ac:dyDescent="0.2">
      <c r="A7207" s="100">
        <v>7206</v>
      </c>
      <c r="B7207" s="100">
        <v>7264</v>
      </c>
      <c r="C7207" s="4" t="s">
        <v>7</v>
      </c>
      <c r="D7207" s="100">
        <v>220</v>
      </c>
      <c r="E7207" s="100">
        <v>41</v>
      </c>
      <c r="F7207" s="2">
        <v>0</v>
      </c>
      <c r="G7207" s="100">
        <v>0</v>
      </c>
    </row>
    <row r="7208" spans="1:7" ht="13.5" customHeight="1" x14ac:dyDescent="0.2">
      <c r="A7208" s="100">
        <v>7207</v>
      </c>
      <c r="B7208" s="100">
        <v>7265</v>
      </c>
      <c r="C7208" s="4" t="s">
        <v>7</v>
      </c>
      <c r="D7208" s="100">
        <v>221</v>
      </c>
      <c r="E7208" s="100">
        <v>41</v>
      </c>
      <c r="F7208" s="2">
        <v>0</v>
      </c>
      <c r="G7208" s="100">
        <v>0</v>
      </c>
    </row>
    <row r="7209" spans="1:7" ht="13.5" customHeight="1" x14ac:dyDescent="0.2">
      <c r="A7209" s="100">
        <v>7208</v>
      </c>
      <c r="B7209" s="100">
        <v>7266</v>
      </c>
      <c r="C7209" s="4" t="s">
        <v>7</v>
      </c>
      <c r="D7209" s="100">
        <v>222</v>
      </c>
      <c r="E7209" s="100">
        <v>41</v>
      </c>
      <c r="F7209" s="2">
        <v>0</v>
      </c>
      <c r="G7209" s="100">
        <v>0</v>
      </c>
    </row>
    <row r="7210" spans="1:7" ht="13.5" customHeight="1" x14ac:dyDescent="0.2">
      <c r="A7210" s="100">
        <v>7209</v>
      </c>
      <c r="B7210" s="100">
        <v>7267</v>
      </c>
      <c r="C7210" s="4" t="s">
        <v>7</v>
      </c>
      <c r="D7210" s="100">
        <v>203</v>
      </c>
      <c r="E7210" s="100">
        <v>41</v>
      </c>
      <c r="F7210" s="2">
        <v>0</v>
      </c>
      <c r="G7210" s="100">
        <v>0</v>
      </c>
    </row>
    <row r="7211" spans="1:7" ht="13.5" customHeight="1" x14ac:dyDescent="0.2">
      <c r="A7211" s="100">
        <v>7210</v>
      </c>
      <c r="B7211" s="100">
        <v>7268</v>
      </c>
      <c r="C7211" s="4" t="s">
        <v>7</v>
      </c>
      <c r="D7211" s="100">
        <v>204</v>
      </c>
      <c r="E7211" s="100">
        <v>41</v>
      </c>
      <c r="F7211" s="2">
        <v>0</v>
      </c>
      <c r="G7211" s="100">
        <v>0</v>
      </c>
    </row>
    <row r="7212" spans="1:7" ht="13.5" customHeight="1" x14ac:dyDescent="0.2">
      <c r="A7212" s="100">
        <v>7211</v>
      </c>
      <c r="B7212" s="100">
        <v>7269</v>
      </c>
      <c r="C7212" s="4" t="s">
        <v>7</v>
      </c>
      <c r="D7212" s="100">
        <v>205</v>
      </c>
      <c r="E7212" s="100">
        <v>41</v>
      </c>
      <c r="F7212" s="2">
        <v>0</v>
      </c>
      <c r="G7212" s="100">
        <v>0</v>
      </c>
    </row>
    <row r="7213" spans="1:7" ht="13.5" customHeight="1" x14ac:dyDescent="0.2">
      <c r="A7213" s="100">
        <v>7212</v>
      </c>
      <c r="B7213" s="100">
        <v>7270</v>
      </c>
      <c r="C7213" s="4" t="s">
        <v>7</v>
      </c>
      <c r="D7213" s="100">
        <v>206</v>
      </c>
      <c r="E7213" s="100">
        <v>41</v>
      </c>
      <c r="F7213" s="2">
        <v>0</v>
      </c>
      <c r="G7213" s="100">
        <v>0</v>
      </c>
    </row>
    <row r="7214" spans="1:7" ht="13.5" customHeight="1" x14ac:dyDescent="0.2">
      <c r="A7214" s="100">
        <v>7213</v>
      </c>
      <c r="B7214" s="100">
        <v>7271</v>
      </c>
      <c r="C7214" s="4" t="s">
        <v>7</v>
      </c>
      <c r="D7214" s="100">
        <v>207</v>
      </c>
      <c r="E7214" s="100">
        <v>41</v>
      </c>
      <c r="F7214" s="2">
        <v>0</v>
      </c>
      <c r="G7214" s="100">
        <v>0</v>
      </c>
    </row>
    <row r="7215" spans="1:7" ht="13.5" customHeight="1" x14ac:dyDescent="0.2">
      <c r="A7215" s="100">
        <v>7214</v>
      </c>
      <c r="B7215" s="100">
        <v>7272</v>
      </c>
      <c r="C7215" s="4" t="s">
        <v>7</v>
      </c>
      <c r="D7215" s="100">
        <v>156</v>
      </c>
      <c r="E7215" s="100">
        <v>171</v>
      </c>
      <c r="F7215" s="2">
        <v>0</v>
      </c>
      <c r="G7215" s="100">
        <v>0</v>
      </c>
    </row>
    <row r="7216" spans="1:7" ht="13.5" customHeight="1" x14ac:dyDescent="0.2">
      <c r="A7216" s="100">
        <v>7215</v>
      </c>
      <c r="B7216" s="100">
        <v>7273</v>
      </c>
      <c r="C7216" s="4" t="s">
        <v>7</v>
      </c>
      <c r="D7216" s="100">
        <v>157</v>
      </c>
      <c r="E7216" s="100">
        <v>171</v>
      </c>
      <c r="F7216" s="2">
        <v>0</v>
      </c>
      <c r="G7216" s="100">
        <v>0</v>
      </c>
    </row>
    <row r="7217" spans="1:7" ht="13.5" customHeight="1" x14ac:dyDescent="0.2">
      <c r="A7217" s="100">
        <v>7216</v>
      </c>
      <c r="B7217" s="100">
        <v>7274</v>
      </c>
      <c r="C7217" s="4" t="s">
        <v>7</v>
      </c>
      <c r="D7217" s="100">
        <v>158</v>
      </c>
      <c r="E7217" s="100">
        <v>171</v>
      </c>
      <c r="F7217" s="2">
        <v>0</v>
      </c>
      <c r="G7217" s="100">
        <v>0</v>
      </c>
    </row>
    <row r="7218" spans="1:7" ht="13.5" customHeight="1" x14ac:dyDescent="0.2">
      <c r="A7218" s="100">
        <v>7217</v>
      </c>
      <c r="B7218" s="100">
        <v>7275</v>
      </c>
      <c r="C7218" s="4" t="s">
        <v>7</v>
      </c>
      <c r="D7218" s="100">
        <v>159</v>
      </c>
      <c r="E7218" s="100">
        <v>171</v>
      </c>
      <c r="F7218" s="2">
        <v>0</v>
      </c>
      <c r="G7218" s="100">
        <v>0</v>
      </c>
    </row>
    <row r="7219" spans="1:7" ht="13.5" customHeight="1" x14ac:dyDescent="0.2">
      <c r="A7219" s="100">
        <v>7218</v>
      </c>
      <c r="B7219" s="100">
        <v>7276</v>
      </c>
      <c r="C7219" s="4"/>
      <c r="D7219" s="100">
        <v>141</v>
      </c>
      <c r="E7219" s="100">
        <v>249</v>
      </c>
      <c r="F7219" s="2">
        <v>0</v>
      </c>
      <c r="G7219" s="100">
        <v>0</v>
      </c>
    </row>
    <row r="7220" spans="1:7" ht="13.5" customHeight="1" x14ac:dyDescent="0.2">
      <c r="A7220" s="100">
        <v>7219</v>
      </c>
      <c r="B7220" s="100">
        <v>7277</v>
      </c>
      <c r="C7220" s="4"/>
      <c r="D7220" s="100">
        <v>142</v>
      </c>
      <c r="E7220" s="100">
        <v>249</v>
      </c>
      <c r="F7220" s="2">
        <v>0</v>
      </c>
      <c r="G7220" s="100">
        <v>0</v>
      </c>
    </row>
    <row r="7221" spans="1:7" ht="13.5" customHeight="1" x14ac:dyDescent="0.2">
      <c r="A7221" s="100">
        <v>7220</v>
      </c>
      <c r="B7221" s="100">
        <v>7278</v>
      </c>
      <c r="C7221" s="4"/>
      <c r="D7221" s="100">
        <v>143</v>
      </c>
      <c r="E7221" s="100">
        <v>249</v>
      </c>
      <c r="F7221" s="2">
        <v>0</v>
      </c>
      <c r="G7221" s="100">
        <v>0</v>
      </c>
    </row>
    <row r="7222" spans="1:7" ht="13.5" customHeight="1" x14ac:dyDescent="0.2">
      <c r="A7222" s="100">
        <v>7221</v>
      </c>
      <c r="B7222" s="100">
        <v>7279</v>
      </c>
      <c r="C7222" s="4"/>
      <c r="D7222" s="100">
        <v>144</v>
      </c>
      <c r="E7222" s="100">
        <v>249</v>
      </c>
      <c r="F7222" s="2">
        <v>0</v>
      </c>
      <c r="G7222" s="100">
        <v>0</v>
      </c>
    </row>
    <row r="7223" spans="1:7" ht="13.5" customHeight="1" x14ac:dyDescent="0.2">
      <c r="A7223" s="100">
        <v>7222</v>
      </c>
      <c r="B7223" s="100">
        <v>7280</v>
      </c>
      <c r="C7223" s="4"/>
      <c r="D7223" s="100">
        <v>145</v>
      </c>
      <c r="E7223" s="100">
        <v>249</v>
      </c>
      <c r="F7223" s="2">
        <v>0</v>
      </c>
      <c r="G7223" s="100">
        <v>0</v>
      </c>
    </row>
    <row r="7224" spans="1:7" ht="13.5" customHeight="1" x14ac:dyDescent="0.2">
      <c r="A7224" s="100">
        <v>7223</v>
      </c>
      <c r="B7224" s="100">
        <v>7281</v>
      </c>
      <c r="C7224" s="4"/>
      <c r="D7224" s="100">
        <v>146</v>
      </c>
      <c r="E7224" s="100">
        <v>249</v>
      </c>
      <c r="F7224" s="2">
        <v>0</v>
      </c>
      <c r="G7224" s="100">
        <v>0</v>
      </c>
    </row>
    <row r="7225" spans="1:7" ht="13.5" customHeight="1" x14ac:dyDescent="0.2">
      <c r="A7225" s="100">
        <v>7224</v>
      </c>
      <c r="B7225" s="100">
        <v>7282</v>
      </c>
      <c r="C7225" s="4"/>
      <c r="D7225" s="100">
        <v>147</v>
      </c>
      <c r="E7225" s="100">
        <v>249</v>
      </c>
      <c r="F7225" s="2">
        <v>0</v>
      </c>
      <c r="G7225" s="100">
        <v>0</v>
      </c>
    </row>
    <row r="7226" spans="1:7" ht="13.5" customHeight="1" x14ac:dyDescent="0.2">
      <c r="A7226" s="100">
        <v>7225</v>
      </c>
      <c r="B7226" s="100">
        <v>7283</v>
      </c>
      <c r="C7226" s="4"/>
      <c r="D7226" s="100">
        <v>148</v>
      </c>
      <c r="E7226" s="100">
        <v>249</v>
      </c>
      <c r="F7226" s="2">
        <v>0</v>
      </c>
      <c r="G7226" s="100">
        <v>0</v>
      </c>
    </row>
    <row r="7227" spans="1:7" ht="13.5" customHeight="1" x14ac:dyDescent="0.2">
      <c r="A7227" s="100">
        <v>7226</v>
      </c>
      <c r="B7227" s="100">
        <v>7284</v>
      </c>
      <c r="C7227" s="4"/>
      <c r="D7227" s="100">
        <v>149</v>
      </c>
      <c r="E7227" s="100">
        <v>249</v>
      </c>
      <c r="F7227" s="2">
        <v>0</v>
      </c>
      <c r="G7227" s="100">
        <v>0</v>
      </c>
    </row>
    <row r="7228" spans="1:7" ht="13.5" customHeight="1" x14ac:dyDescent="0.2">
      <c r="A7228" s="100">
        <v>7227</v>
      </c>
      <c r="B7228" s="100">
        <v>7285</v>
      </c>
      <c r="C7228" s="4"/>
      <c r="D7228" s="100">
        <v>150</v>
      </c>
      <c r="E7228" s="100">
        <v>249</v>
      </c>
      <c r="F7228" s="2">
        <v>0</v>
      </c>
      <c r="G7228" s="100">
        <v>0</v>
      </c>
    </row>
    <row r="7229" spans="1:7" ht="13.5" customHeight="1" x14ac:dyDescent="0.2">
      <c r="A7229" s="100">
        <v>7228</v>
      </c>
      <c r="B7229" s="100">
        <v>7286</v>
      </c>
      <c r="C7229" s="4"/>
      <c r="D7229" s="100">
        <v>151</v>
      </c>
      <c r="E7229" s="100">
        <v>249</v>
      </c>
      <c r="F7229" s="2">
        <v>0</v>
      </c>
      <c r="G7229" s="100">
        <v>0</v>
      </c>
    </row>
    <row r="7230" spans="1:7" ht="13.5" customHeight="1" x14ac:dyDescent="0.2">
      <c r="A7230" s="100">
        <v>7229</v>
      </c>
      <c r="B7230" s="100">
        <v>7287</v>
      </c>
      <c r="C7230" s="4"/>
      <c r="D7230" s="100">
        <v>152</v>
      </c>
      <c r="E7230" s="100">
        <v>249</v>
      </c>
      <c r="F7230" s="2">
        <v>0</v>
      </c>
      <c r="G7230" s="100">
        <v>0</v>
      </c>
    </row>
    <row r="7231" spans="1:7" ht="13.5" customHeight="1" x14ac:dyDescent="0.2">
      <c r="A7231" s="100">
        <v>7230</v>
      </c>
      <c r="B7231" s="100">
        <v>7288</v>
      </c>
      <c r="C7231" s="4"/>
      <c r="D7231" s="100">
        <v>153</v>
      </c>
      <c r="E7231" s="100">
        <v>249</v>
      </c>
      <c r="F7231" s="2">
        <v>0</v>
      </c>
      <c r="G7231" s="100">
        <v>0</v>
      </c>
    </row>
    <row r="7232" spans="1:7" ht="13.5" customHeight="1" x14ac:dyDescent="0.2">
      <c r="A7232" s="100">
        <v>7231</v>
      </c>
      <c r="B7232" s="100">
        <v>7289</v>
      </c>
      <c r="C7232" s="4"/>
      <c r="D7232" s="100">
        <v>154</v>
      </c>
      <c r="E7232" s="100">
        <v>249</v>
      </c>
      <c r="F7232" s="2">
        <v>0</v>
      </c>
      <c r="G7232" s="100">
        <v>0</v>
      </c>
    </row>
    <row r="7233" spans="1:7" ht="13.5" customHeight="1" x14ac:dyDescent="0.2">
      <c r="A7233" s="100">
        <v>7232</v>
      </c>
      <c r="B7233" s="100">
        <v>7290</v>
      </c>
      <c r="C7233" s="4"/>
      <c r="D7233" s="100">
        <v>155</v>
      </c>
      <c r="E7233" s="100">
        <v>249</v>
      </c>
      <c r="F7233" s="2">
        <v>0</v>
      </c>
      <c r="G7233" s="100">
        <v>0</v>
      </c>
    </row>
    <row r="7234" spans="1:7" ht="13.5" customHeight="1" x14ac:dyDescent="0.2">
      <c r="A7234" s="100">
        <v>7233</v>
      </c>
      <c r="B7234" s="100">
        <v>7291</v>
      </c>
      <c r="C7234" s="4" t="s">
        <v>7</v>
      </c>
      <c r="D7234" s="100">
        <v>50</v>
      </c>
      <c r="E7234" s="100">
        <v>123</v>
      </c>
      <c r="F7234" s="2">
        <v>0</v>
      </c>
      <c r="G7234" s="100">
        <v>0</v>
      </c>
    </row>
    <row r="7235" spans="1:7" ht="13.5" customHeight="1" x14ac:dyDescent="0.2">
      <c r="A7235" s="100">
        <v>7234</v>
      </c>
      <c r="B7235" s="100">
        <v>7292</v>
      </c>
      <c r="C7235" s="4" t="s">
        <v>7</v>
      </c>
      <c r="D7235" s="100">
        <v>51</v>
      </c>
      <c r="E7235" s="100">
        <v>123</v>
      </c>
      <c r="F7235" s="2">
        <v>0</v>
      </c>
      <c r="G7235" s="100">
        <v>0</v>
      </c>
    </row>
    <row r="7236" spans="1:7" ht="13.5" customHeight="1" x14ac:dyDescent="0.2">
      <c r="A7236" s="100">
        <v>7235</v>
      </c>
      <c r="B7236" s="100">
        <v>7293</v>
      </c>
      <c r="C7236" s="4" t="s">
        <v>7</v>
      </c>
      <c r="D7236" s="100">
        <v>52</v>
      </c>
      <c r="E7236" s="100">
        <v>123</v>
      </c>
      <c r="F7236" s="2">
        <v>0</v>
      </c>
      <c r="G7236" s="100">
        <v>0</v>
      </c>
    </row>
    <row r="7237" spans="1:7" ht="13.5" customHeight="1" x14ac:dyDescent="0.2">
      <c r="A7237" s="100">
        <v>7236</v>
      </c>
      <c r="B7237" s="100">
        <v>7294</v>
      </c>
      <c r="C7237" s="4" t="s">
        <v>7</v>
      </c>
      <c r="D7237" s="100">
        <v>53</v>
      </c>
      <c r="E7237" s="100">
        <v>123</v>
      </c>
      <c r="F7237" s="2">
        <v>0</v>
      </c>
      <c r="G7237" s="100">
        <v>0</v>
      </c>
    </row>
    <row r="7238" spans="1:7" ht="13.5" customHeight="1" x14ac:dyDescent="0.2">
      <c r="A7238" s="100">
        <v>7237</v>
      </c>
      <c r="B7238" s="100">
        <v>7295</v>
      </c>
      <c r="C7238" s="4" t="s">
        <v>7</v>
      </c>
      <c r="D7238" s="100">
        <v>54</v>
      </c>
      <c r="E7238" s="100">
        <v>123</v>
      </c>
      <c r="F7238" s="2">
        <v>0</v>
      </c>
      <c r="G7238" s="100">
        <v>0</v>
      </c>
    </row>
    <row r="7239" spans="1:7" ht="13.5" customHeight="1" x14ac:dyDescent="0.2">
      <c r="A7239" s="100">
        <v>7238</v>
      </c>
      <c r="B7239" s="100">
        <v>7296</v>
      </c>
      <c r="C7239" s="4"/>
      <c r="D7239" s="100">
        <v>25</v>
      </c>
      <c r="E7239" s="100">
        <v>268</v>
      </c>
      <c r="F7239" s="2">
        <v>0</v>
      </c>
      <c r="G7239" s="100">
        <v>0</v>
      </c>
    </row>
    <row r="7240" spans="1:7" ht="13.5" customHeight="1" x14ac:dyDescent="0.2">
      <c r="A7240" s="100">
        <v>7239</v>
      </c>
      <c r="B7240" s="100">
        <v>7297</v>
      </c>
      <c r="C7240" s="4"/>
      <c r="D7240" s="100">
        <v>26</v>
      </c>
      <c r="E7240" s="100">
        <v>268</v>
      </c>
      <c r="F7240" s="2">
        <v>0</v>
      </c>
      <c r="G7240" s="100">
        <v>0</v>
      </c>
    </row>
    <row r="7241" spans="1:7" ht="13.5" customHeight="1" x14ac:dyDescent="0.2">
      <c r="A7241" s="100">
        <v>7240</v>
      </c>
      <c r="B7241" s="100">
        <v>7298</v>
      </c>
      <c r="C7241" s="4"/>
      <c r="D7241" s="100">
        <v>27</v>
      </c>
      <c r="E7241" s="100">
        <v>268</v>
      </c>
      <c r="F7241" s="2">
        <v>0</v>
      </c>
      <c r="G7241" s="100">
        <v>0</v>
      </c>
    </row>
    <row r="7242" spans="1:7" ht="13.5" customHeight="1" x14ac:dyDescent="0.2">
      <c r="A7242" s="100">
        <v>7241</v>
      </c>
      <c r="B7242" s="100">
        <v>7299</v>
      </c>
      <c r="C7242" s="4"/>
      <c r="D7242" s="100">
        <v>28</v>
      </c>
      <c r="E7242" s="100">
        <v>268</v>
      </c>
      <c r="F7242" s="2">
        <v>0</v>
      </c>
      <c r="G7242" s="100">
        <v>0</v>
      </c>
    </row>
    <row r="7243" spans="1:7" ht="13.5" customHeight="1" x14ac:dyDescent="0.2">
      <c r="A7243" s="100">
        <v>7242</v>
      </c>
      <c r="B7243" s="100">
        <v>7300</v>
      </c>
      <c r="C7243" s="4"/>
      <c r="D7243" s="100">
        <v>29</v>
      </c>
      <c r="E7243" s="100">
        <v>268</v>
      </c>
      <c r="F7243" s="2">
        <v>0</v>
      </c>
      <c r="G7243" s="100">
        <v>0</v>
      </c>
    </row>
    <row r="7244" spans="1:7" ht="13.5" customHeight="1" x14ac:dyDescent="0.2">
      <c r="A7244" s="100">
        <v>7243</v>
      </c>
      <c r="B7244" s="100">
        <v>7301</v>
      </c>
      <c r="C7244" s="4"/>
      <c r="D7244" s="100">
        <v>30</v>
      </c>
      <c r="E7244" s="100">
        <v>268</v>
      </c>
      <c r="F7244" s="2">
        <v>0</v>
      </c>
      <c r="G7244" s="100">
        <v>0</v>
      </c>
    </row>
    <row r="7245" spans="1:7" ht="13.5" customHeight="1" x14ac:dyDescent="0.2">
      <c r="A7245" s="100">
        <v>7244</v>
      </c>
      <c r="B7245" s="100">
        <v>7302</v>
      </c>
      <c r="C7245" s="4"/>
      <c r="D7245" s="100">
        <v>31</v>
      </c>
      <c r="E7245" s="100">
        <v>268</v>
      </c>
      <c r="F7245" s="2">
        <v>0</v>
      </c>
      <c r="G7245" s="100">
        <v>0</v>
      </c>
    </row>
    <row r="7246" spans="1:7" ht="13.5" customHeight="1" x14ac:dyDescent="0.2">
      <c r="A7246" s="100">
        <v>7245</v>
      </c>
      <c r="B7246" s="100">
        <v>7303</v>
      </c>
      <c r="C7246" s="4"/>
      <c r="D7246" s="100">
        <v>32</v>
      </c>
      <c r="E7246" s="100">
        <v>268</v>
      </c>
      <c r="F7246" s="2">
        <v>0</v>
      </c>
      <c r="G7246" s="100">
        <v>0</v>
      </c>
    </row>
    <row r="7247" spans="1:7" ht="13.5" customHeight="1" x14ac:dyDescent="0.2">
      <c r="A7247" s="100">
        <v>7246</v>
      </c>
      <c r="B7247" s="100">
        <v>7304</v>
      </c>
      <c r="C7247" s="4"/>
      <c r="D7247" s="100">
        <v>2</v>
      </c>
      <c r="E7247" s="100">
        <v>245</v>
      </c>
      <c r="F7247" s="2">
        <v>0</v>
      </c>
      <c r="G7247" s="100">
        <v>0</v>
      </c>
    </row>
    <row r="7248" spans="1:7" ht="13.5" customHeight="1" x14ac:dyDescent="0.2">
      <c r="A7248" s="100">
        <v>7247</v>
      </c>
      <c r="B7248" s="100">
        <v>7305</v>
      </c>
      <c r="C7248" s="4"/>
      <c r="D7248" s="100">
        <v>3</v>
      </c>
      <c r="E7248" s="100">
        <v>245</v>
      </c>
      <c r="F7248" s="2">
        <v>0</v>
      </c>
      <c r="G7248" s="100">
        <v>0</v>
      </c>
    </row>
    <row r="7249" spans="1:7" ht="13.5" customHeight="1" x14ac:dyDescent="0.2">
      <c r="A7249" s="100">
        <v>7248</v>
      </c>
      <c r="B7249" s="100">
        <v>7306</v>
      </c>
      <c r="C7249" s="4"/>
      <c r="D7249" s="100">
        <v>4</v>
      </c>
      <c r="E7249" s="100">
        <v>245</v>
      </c>
      <c r="F7249" s="2">
        <v>0</v>
      </c>
      <c r="G7249" s="100">
        <v>0</v>
      </c>
    </row>
    <row r="7250" spans="1:7" ht="13.5" customHeight="1" x14ac:dyDescent="0.2">
      <c r="A7250" s="100">
        <v>7249</v>
      </c>
      <c r="B7250" s="100">
        <v>7307</v>
      </c>
      <c r="C7250" s="4"/>
      <c r="D7250" s="100">
        <v>5</v>
      </c>
      <c r="E7250" s="100">
        <v>245</v>
      </c>
      <c r="F7250" s="2">
        <v>0</v>
      </c>
      <c r="G7250" s="100">
        <v>0</v>
      </c>
    </row>
    <row r="7251" spans="1:7" ht="13.5" customHeight="1" x14ac:dyDescent="0.2">
      <c r="A7251" s="100">
        <v>7250</v>
      </c>
      <c r="B7251" s="100">
        <v>7308</v>
      </c>
      <c r="C7251" s="4"/>
      <c r="D7251" s="100">
        <v>6</v>
      </c>
      <c r="E7251" s="100">
        <v>245</v>
      </c>
      <c r="F7251" s="2">
        <v>0</v>
      </c>
      <c r="G7251" s="100">
        <v>0</v>
      </c>
    </row>
    <row r="7252" spans="1:7" ht="13.5" customHeight="1" x14ac:dyDescent="0.2">
      <c r="A7252" s="100">
        <v>7251</v>
      </c>
      <c r="B7252" s="100">
        <v>7309</v>
      </c>
      <c r="C7252" s="4" t="s">
        <v>7</v>
      </c>
      <c r="D7252" s="100">
        <v>2363</v>
      </c>
      <c r="E7252" s="100">
        <v>29</v>
      </c>
      <c r="F7252" s="2">
        <v>0</v>
      </c>
      <c r="G7252" s="100">
        <v>0</v>
      </c>
    </row>
    <row r="7253" spans="1:7" ht="13.5" customHeight="1" x14ac:dyDescent="0.2">
      <c r="A7253" s="100">
        <v>7252</v>
      </c>
      <c r="B7253" s="100">
        <v>7310</v>
      </c>
      <c r="C7253" s="4" t="s">
        <v>7</v>
      </c>
      <c r="D7253" s="100">
        <v>2364</v>
      </c>
      <c r="E7253" s="100">
        <v>29</v>
      </c>
      <c r="F7253" s="2">
        <v>0</v>
      </c>
      <c r="G7253" s="100">
        <v>0</v>
      </c>
    </row>
    <row r="7254" spans="1:7" ht="13.5" customHeight="1" x14ac:dyDescent="0.2">
      <c r="A7254" s="100">
        <v>7253</v>
      </c>
      <c r="B7254" s="100">
        <v>7311</v>
      </c>
      <c r="C7254" s="4" t="s">
        <v>7</v>
      </c>
      <c r="D7254" s="100">
        <v>31</v>
      </c>
      <c r="E7254" s="100">
        <v>133</v>
      </c>
      <c r="F7254" s="2">
        <v>0</v>
      </c>
      <c r="G7254" s="100">
        <v>0</v>
      </c>
    </row>
    <row r="7255" spans="1:7" ht="13.5" customHeight="1" x14ac:dyDescent="0.2">
      <c r="A7255" s="100">
        <v>7254</v>
      </c>
      <c r="B7255" s="100">
        <v>7313</v>
      </c>
      <c r="C7255" s="4" t="s">
        <v>7</v>
      </c>
      <c r="D7255" s="100">
        <v>32</v>
      </c>
      <c r="E7255" s="100">
        <v>133</v>
      </c>
      <c r="F7255" s="2">
        <v>0</v>
      </c>
      <c r="G7255" s="100">
        <v>0</v>
      </c>
    </row>
    <row r="7256" spans="1:7" ht="13.5" customHeight="1" x14ac:dyDescent="0.2">
      <c r="A7256" s="100">
        <v>7255</v>
      </c>
      <c r="B7256" s="100">
        <v>7314</v>
      </c>
      <c r="C7256" s="4" t="s">
        <v>7</v>
      </c>
      <c r="D7256" s="100">
        <v>33</v>
      </c>
      <c r="E7256" s="100">
        <v>133</v>
      </c>
      <c r="F7256" s="2">
        <v>0</v>
      </c>
      <c r="G7256" s="100">
        <v>0</v>
      </c>
    </row>
    <row r="7257" spans="1:7" ht="13.5" customHeight="1" x14ac:dyDescent="0.2">
      <c r="A7257" s="100">
        <v>7256</v>
      </c>
      <c r="B7257" s="100">
        <v>7315</v>
      </c>
      <c r="C7257" s="4" t="s">
        <v>7</v>
      </c>
      <c r="D7257" s="100">
        <v>34</v>
      </c>
      <c r="E7257" s="100">
        <v>133</v>
      </c>
      <c r="F7257" s="2">
        <v>0</v>
      </c>
      <c r="G7257" s="100">
        <v>0</v>
      </c>
    </row>
    <row r="7258" spans="1:7" ht="13.5" customHeight="1" x14ac:dyDescent="0.2">
      <c r="A7258" s="100">
        <v>7257</v>
      </c>
      <c r="B7258" s="100">
        <v>7316</v>
      </c>
      <c r="C7258" s="4" t="s">
        <v>7</v>
      </c>
      <c r="D7258" s="100">
        <v>35</v>
      </c>
      <c r="E7258" s="100">
        <v>133</v>
      </c>
      <c r="F7258" s="2">
        <v>0</v>
      </c>
      <c r="G7258" s="100">
        <v>0</v>
      </c>
    </row>
    <row r="7259" spans="1:7" ht="13.5" customHeight="1" x14ac:dyDescent="0.2">
      <c r="A7259" s="100">
        <v>7258</v>
      </c>
      <c r="B7259" s="100">
        <v>7317</v>
      </c>
      <c r="C7259" s="4" t="s">
        <v>7</v>
      </c>
      <c r="D7259" s="100">
        <v>2366</v>
      </c>
      <c r="E7259" s="100">
        <v>29</v>
      </c>
      <c r="F7259" s="2">
        <v>0</v>
      </c>
      <c r="G7259" s="100">
        <v>0</v>
      </c>
    </row>
    <row r="7260" spans="1:7" ht="13.5" customHeight="1" x14ac:dyDescent="0.2">
      <c r="A7260" s="100">
        <v>7259</v>
      </c>
      <c r="B7260" s="100">
        <v>7318</v>
      </c>
      <c r="C7260" s="4" t="s">
        <v>7</v>
      </c>
      <c r="D7260" s="100">
        <v>2365</v>
      </c>
      <c r="E7260" s="100">
        <v>29</v>
      </c>
      <c r="F7260" s="2">
        <v>0</v>
      </c>
      <c r="G7260" s="100">
        <v>0</v>
      </c>
    </row>
    <row r="7261" spans="1:7" ht="13.5" customHeight="1" x14ac:dyDescent="0.2">
      <c r="A7261" s="100">
        <v>7260</v>
      </c>
      <c r="B7261" s="100">
        <v>7319</v>
      </c>
      <c r="C7261" s="4" t="s">
        <v>7</v>
      </c>
      <c r="D7261" s="100">
        <v>2367</v>
      </c>
      <c r="E7261" s="100">
        <v>29</v>
      </c>
      <c r="F7261" s="2">
        <v>0</v>
      </c>
      <c r="G7261" s="100">
        <v>0</v>
      </c>
    </row>
    <row r="7262" spans="1:7" ht="13.5" customHeight="1" x14ac:dyDescent="0.2">
      <c r="A7262" s="100">
        <v>7261</v>
      </c>
      <c r="B7262" s="100">
        <v>7320</v>
      </c>
      <c r="C7262" s="4" t="s">
        <v>7</v>
      </c>
      <c r="D7262" s="100">
        <v>2368</v>
      </c>
      <c r="E7262" s="100">
        <v>29</v>
      </c>
      <c r="F7262" s="2">
        <v>0</v>
      </c>
      <c r="G7262" s="100">
        <v>0</v>
      </c>
    </row>
    <row r="7263" spans="1:7" ht="13.5" customHeight="1" x14ac:dyDescent="0.2">
      <c r="A7263" s="100">
        <v>7262</v>
      </c>
      <c r="B7263" s="100">
        <v>7321</v>
      </c>
      <c r="C7263" s="4" t="s">
        <v>7</v>
      </c>
      <c r="D7263" s="100">
        <v>2369</v>
      </c>
      <c r="E7263" s="100">
        <v>29</v>
      </c>
      <c r="F7263" s="2">
        <v>0</v>
      </c>
      <c r="G7263" s="100">
        <v>0</v>
      </c>
    </row>
    <row r="7264" spans="1:7" ht="13.5" customHeight="1" x14ac:dyDescent="0.2">
      <c r="A7264" s="100">
        <v>7263</v>
      </c>
      <c r="B7264" s="100">
        <v>7322</v>
      </c>
      <c r="C7264" s="4" t="s">
        <v>7</v>
      </c>
      <c r="D7264" s="100">
        <v>2370</v>
      </c>
      <c r="E7264" s="100">
        <v>29</v>
      </c>
      <c r="F7264" s="2">
        <v>0</v>
      </c>
      <c r="G7264" s="100">
        <v>0</v>
      </c>
    </row>
    <row r="7265" spans="1:7" ht="13.5" customHeight="1" x14ac:dyDescent="0.2">
      <c r="A7265" s="100">
        <v>7264</v>
      </c>
      <c r="B7265" s="100">
        <v>7323</v>
      </c>
      <c r="C7265" s="4" t="s">
        <v>7</v>
      </c>
      <c r="D7265" s="100">
        <v>2371</v>
      </c>
      <c r="E7265" s="100">
        <v>29</v>
      </c>
      <c r="F7265" s="2">
        <v>0</v>
      </c>
      <c r="G7265" s="100">
        <v>0</v>
      </c>
    </row>
    <row r="7266" spans="1:7" ht="13.5" customHeight="1" x14ac:dyDescent="0.2">
      <c r="A7266" s="100">
        <v>7265</v>
      </c>
      <c r="B7266" s="100">
        <v>7324</v>
      </c>
      <c r="C7266" s="4" t="s">
        <v>7</v>
      </c>
      <c r="D7266" s="100">
        <v>2372</v>
      </c>
      <c r="E7266" s="100">
        <v>29</v>
      </c>
      <c r="F7266" s="2">
        <v>0</v>
      </c>
      <c r="G7266" s="100">
        <v>0</v>
      </c>
    </row>
    <row r="7267" spans="1:7" ht="13.5" customHeight="1" x14ac:dyDescent="0.2">
      <c r="A7267" s="100">
        <v>7266</v>
      </c>
      <c r="B7267" s="100">
        <v>7325</v>
      </c>
      <c r="C7267" s="4" t="s">
        <v>7</v>
      </c>
      <c r="D7267" s="100">
        <v>2373</v>
      </c>
      <c r="E7267" s="100">
        <v>29</v>
      </c>
      <c r="F7267" s="2">
        <v>0</v>
      </c>
      <c r="G7267" s="100">
        <v>0</v>
      </c>
    </row>
    <row r="7268" spans="1:7" ht="13.5" customHeight="1" x14ac:dyDescent="0.2">
      <c r="A7268" s="100">
        <v>7267</v>
      </c>
      <c r="B7268" s="100">
        <v>7326</v>
      </c>
      <c r="C7268" s="4" t="s">
        <v>7</v>
      </c>
      <c r="D7268" s="100">
        <v>2374</v>
      </c>
      <c r="E7268" s="100">
        <v>29</v>
      </c>
      <c r="F7268" s="2">
        <v>0</v>
      </c>
      <c r="G7268" s="100">
        <v>0</v>
      </c>
    </row>
    <row r="7269" spans="1:7" ht="13.5" customHeight="1" x14ac:dyDescent="0.2">
      <c r="A7269" s="100">
        <v>7268</v>
      </c>
      <c r="B7269" s="100">
        <v>7327</v>
      </c>
      <c r="C7269" s="4" t="s">
        <v>7</v>
      </c>
      <c r="D7269" s="100">
        <v>2375</v>
      </c>
      <c r="E7269" s="100">
        <v>29</v>
      </c>
      <c r="F7269" s="2">
        <v>0</v>
      </c>
      <c r="G7269" s="100">
        <v>0</v>
      </c>
    </row>
    <row r="7270" spans="1:7" ht="13.5" customHeight="1" x14ac:dyDescent="0.2">
      <c r="A7270" s="100">
        <v>7269</v>
      </c>
      <c r="B7270" s="100">
        <v>7328</v>
      </c>
      <c r="C7270" s="4" t="s">
        <v>7</v>
      </c>
      <c r="D7270" s="100">
        <v>2376</v>
      </c>
      <c r="E7270" s="100">
        <v>29</v>
      </c>
      <c r="F7270" s="2">
        <v>0</v>
      </c>
      <c r="G7270" s="100">
        <v>0</v>
      </c>
    </row>
    <row r="7271" spans="1:7" ht="13.5" customHeight="1" x14ac:dyDescent="0.2">
      <c r="A7271" s="100">
        <v>7270</v>
      </c>
      <c r="B7271" s="100">
        <v>7329</v>
      </c>
      <c r="C7271" s="4" t="s">
        <v>7</v>
      </c>
      <c r="D7271" s="100">
        <v>2377</v>
      </c>
      <c r="E7271" s="100">
        <v>29</v>
      </c>
      <c r="F7271" s="2">
        <v>0</v>
      </c>
      <c r="G7271" s="100">
        <v>0</v>
      </c>
    </row>
    <row r="7272" spans="1:7" ht="13.5" customHeight="1" x14ac:dyDescent="0.2">
      <c r="A7272" s="100">
        <v>7271</v>
      </c>
      <c r="B7272" s="100">
        <v>7330</v>
      </c>
      <c r="C7272" s="4" t="s">
        <v>7</v>
      </c>
      <c r="D7272" s="100">
        <v>2378</v>
      </c>
      <c r="E7272" s="100">
        <v>29</v>
      </c>
      <c r="F7272" s="2">
        <v>0</v>
      </c>
      <c r="G7272" s="100">
        <v>0</v>
      </c>
    </row>
    <row r="7273" spans="1:7" ht="13.5" customHeight="1" x14ac:dyDescent="0.2">
      <c r="A7273" s="100">
        <v>7272</v>
      </c>
      <c r="B7273" s="100">
        <v>7331</v>
      </c>
      <c r="C7273" s="4" t="s">
        <v>7</v>
      </c>
      <c r="D7273" s="100">
        <v>2379</v>
      </c>
      <c r="E7273" s="100">
        <v>29</v>
      </c>
      <c r="F7273" s="2">
        <v>0</v>
      </c>
      <c r="G7273" s="100">
        <v>0</v>
      </c>
    </row>
    <row r="7274" spans="1:7" ht="13.5" customHeight="1" x14ac:dyDescent="0.2">
      <c r="A7274" s="100">
        <v>7273</v>
      </c>
      <c r="B7274" s="100">
        <v>7332</v>
      </c>
      <c r="C7274" s="4" t="s">
        <v>7</v>
      </c>
      <c r="D7274" s="100">
        <v>2380</v>
      </c>
      <c r="E7274" s="100">
        <v>29</v>
      </c>
      <c r="F7274" s="2">
        <v>0</v>
      </c>
      <c r="G7274" s="100">
        <v>0</v>
      </c>
    </row>
    <row r="7275" spans="1:7" ht="13.5" customHeight="1" x14ac:dyDescent="0.2">
      <c r="A7275" s="100">
        <v>7274</v>
      </c>
      <c r="B7275" s="100">
        <v>7333</v>
      </c>
      <c r="C7275" s="4" t="s">
        <v>7</v>
      </c>
      <c r="D7275" s="100">
        <v>2381</v>
      </c>
      <c r="E7275" s="100">
        <v>29</v>
      </c>
      <c r="F7275" s="2">
        <v>0</v>
      </c>
      <c r="G7275" s="100">
        <v>0</v>
      </c>
    </row>
    <row r="7276" spans="1:7" ht="13.5" customHeight="1" x14ac:dyDescent="0.2">
      <c r="A7276" s="100">
        <v>7275</v>
      </c>
      <c r="B7276" s="100">
        <v>7334</v>
      </c>
      <c r="C7276" s="4" t="s">
        <v>7</v>
      </c>
      <c r="D7276" s="100">
        <v>2382</v>
      </c>
      <c r="E7276" s="100">
        <v>29</v>
      </c>
      <c r="F7276" s="2">
        <v>0</v>
      </c>
      <c r="G7276" s="100">
        <v>0</v>
      </c>
    </row>
    <row r="7277" spans="1:7" ht="13.5" customHeight="1" x14ac:dyDescent="0.2">
      <c r="A7277" s="100">
        <v>7276</v>
      </c>
      <c r="B7277" s="100">
        <v>7335</v>
      </c>
      <c r="C7277" s="4" t="s">
        <v>7</v>
      </c>
      <c r="D7277" s="100">
        <v>2383</v>
      </c>
      <c r="E7277" s="100">
        <v>29</v>
      </c>
      <c r="F7277" s="2">
        <v>0</v>
      </c>
      <c r="G7277" s="100">
        <v>0</v>
      </c>
    </row>
    <row r="7278" spans="1:7" ht="13.5" customHeight="1" x14ac:dyDescent="0.2">
      <c r="A7278" s="100">
        <v>7277</v>
      </c>
      <c r="B7278" s="100">
        <v>7336</v>
      </c>
      <c r="C7278" s="4" t="s">
        <v>7</v>
      </c>
      <c r="D7278" s="100">
        <v>2384</v>
      </c>
      <c r="E7278" s="100">
        <v>29</v>
      </c>
      <c r="F7278" s="2">
        <v>0</v>
      </c>
      <c r="G7278" s="100">
        <v>0</v>
      </c>
    </row>
    <row r="7279" spans="1:7" ht="13.5" customHeight="1" x14ac:dyDescent="0.2">
      <c r="A7279" s="100">
        <v>7278</v>
      </c>
      <c r="B7279" s="100">
        <v>7337</v>
      </c>
      <c r="C7279" s="4" t="s">
        <v>7</v>
      </c>
      <c r="D7279" s="100">
        <v>2385</v>
      </c>
      <c r="E7279" s="100">
        <v>29</v>
      </c>
      <c r="F7279" s="2">
        <v>0</v>
      </c>
      <c r="G7279" s="100">
        <v>0</v>
      </c>
    </row>
    <row r="7280" spans="1:7" ht="13.5" customHeight="1" x14ac:dyDescent="0.2">
      <c r="A7280" s="100">
        <v>7279</v>
      </c>
      <c r="B7280" s="100">
        <v>7338</v>
      </c>
      <c r="C7280" s="4" t="s">
        <v>7</v>
      </c>
      <c r="D7280" s="100">
        <v>2386</v>
      </c>
      <c r="E7280" s="100">
        <v>29</v>
      </c>
      <c r="F7280" s="2">
        <v>0</v>
      </c>
      <c r="G7280" s="100">
        <v>0</v>
      </c>
    </row>
    <row r="7281" spans="1:7" ht="13.5" customHeight="1" x14ac:dyDescent="0.2">
      <c r="A7281" s="100">
        <v>7280</v>
      </c>
      <c r="B7281" s="100">
        <v>7339</v>
      </c>
      <c r="C7281" s="4" t="s">
        <v>7</v>
      </c>
      <c r="D7281" s="100">
        <v>2387</v>
      </c>
      <c r="E7281" s="100">
        <v>29</v>
      </c>
      <c r="F7281" s="2">
        <v>0</v>
      </c>
      <c r="G7281" s="100">
        <v>0</v>
      </c>
    </row>
    <row r="7282" spans="1:7" ht="13.5" customHeight="1" x14ac:dyDescent="0.2">
      <c r="A7282" s="100">
        <v>7281</v>
      </c>
      <c r="B7282" s="100">
        <v>7340</v>
      </c>
      <c r="C7282" s="4" t="s">
        <v>7</v>
      </c>
      <c r="D7282" s="100">
        <v>2388</v>
      </c>
      <c r="E7282" s="100">
        <v>29</v>
      </c>
      <c r="F7282" s="2">
        <v>0</v>
      </c>
      <c r="G7282" s="100">
        <v>0</v>
      </c>
    </row>
    <row r="7283" spans="1:7" ht="13.5" customHeight="1" x14ac:dyDescent="0.2">
      <c r="A7283" s="100">
        <v>7282</v>
      </c>
      <c r="B7283" s="100">
        <v>7341</v>
      </c>
      <c r="C7283" s="4" t="s">
        <v>7</v>
      </c>
      <c r="D7283" s="100">
        <v>2389</v>
      </c>
      <c r="E7283" s="100">
        <v>29</v>
      </c>
      <c r="F7283" s="2">
        <v>0</v>
      </c>
      <c r="G7283" s="100">
        <v>0</v>
      </c>
    </row>
    <row r="7284" spans="1:7" ht="13.5" customHeight="1" x14ac:dyDescent="0.2">
      <c r="A7284" s="100">
        <v>7283</v>
      </c>
      <c r="B7284" s="100">
        <v>7342</v>
      </c>
      <c r="C7284" s="4" t="s">
        <v>7</v>
      </c>
      <c r="D7284" s="100">
        <v>2390</v>
      </c>
      <c r="E7284" s="100">
        <v>29</v>
      </c>
      <c r="F7284" s="2">
        <v>0</v>
      </c>
      <c r="G7284" s="100">
        <v>0</v>
      </c>
    </row>
    <row r="7285" spans="1:7" ht="13.5" customHeight="1" x14ac:dyDescent="0.2">
      <c r="A7285" s="100">
        <v>7284</v>
      </c>
      <c r="B7285" s="100">
        <v>7343</v>
      </c>
      <c r="C7285" s="4" t="s">
        <v>7</v>
      </c>
      <c r="D7285" s="100">
        <v>2391</v>
      </c>
      <c r="E7285" s="100">
        <v>29</v>
      </c>
      <c r="F7285" s="2">
        <v>0</v>
      </c>
      <c r="G7285" s="100">
        <v>0</v>
      </c>
    </row>
    <row r="7286" spans="1:7" ht="13.5" customHeight="1" x14ac:dyDescent="0.2">
      <c r="A7286" s="100">
        <v>7285</v>
      </c>
      <c r="B7286" s="100">
        <v>7344</v>
      </c>
      <c r="C7286" s="4" t="s">
        <v>7</v>
      </c>
      <c r="D7286" s="100">
        <v>2392</v>
      </c>
      <c r="E7286" s="100">
        <v>29</v>
      </c>
      <c r="F7286" s="2">
        <v>0</v>
      </c>
      <c r="G7286" s="100">
        <v>0</v>
      </c>
    </row>
    <row r="7287" spans="1:7" ht="13.5" customHeight="1" x14ac:dyDescent="0.2">
      <c r="A7287" s="100">
        <v>7286</v>
      </c>
      <c r="B7287" s="100">
        <v>7345</v>
      </c>
      <c r="C7287" s="4" t="s">
        <v>7</v>
      </c>
      <c r="D7287" s="100">
        <v>2393</v>
      </c>
      <c r="E7287" s="100">
        <v>29</v>
      </c>
      <c r="F7287" s="2">
        <v>0</v>
      </c>
      <c r="G7287" s="100">
        <v>0</v>
      </c>
    </row>
    <row r="7288" spans="1:7" ht="13.5" customHeight="1" x14ac:dyDescent="0.2">
      <c r="A7288" s="100">
        <v>7287</v>
      </c>
      <c r="B7288" s="100">
        <v>7346</v>
      </c>
      <c r="C7288" s="4" t="s">
        <v>7</v>
      </c>
      <c r="D7288" s="100">
        <v>2394</v>
      </c>
      <c r="E7288" s="100">
        <v>29</v>
      </c>
      <c r="F7288" s="2">
        <v>0</v>
      </c>
      <c r="G7288" s="100">
        <v>0</v>
      </c>
    </row>
    <row r="7289" spans="1:7" ht="13.5" customHeight="1" x14ac:dyDescent="0.2">
      <c r="A7289" s="100">
        <v>7288</v>
      </c>
      <c r="B7289" s="100">
        <v>7347</v>
      </c>
      <c r="C7289" s="4" t="s">
        <v>7</v>
      </c>
      <c r="D7289" s="100">
        <v>2395</v>
      </c>
      <c r="E7289" s="100">
        <v>29</v>
      </c>
      <c r="F7289" s="2">
        <v>0</v>
      </c>
      <c r="G7289" s="100">
        <v>0</v>
      </c>
    </row>
    <row r="7290" spans="1:7" ht="13.5" customHeight="1" x14ac:dyDescent="0.2">
      <c r="A7290" s="100">
        <v>7289</v>
      </c>
      <c r="B7290" s="100">
        <v>7348</v>
      </c>
      <c r="C7290" s="4" t="s">
        <v>7</v>
      </c>
      <c r="D7290" s="100">
        <v>2396</v>
      </c>
      <c r="E7290" s="100">
        <v>29</v>
      </c>
      <c r="F7290" s="2">
        <v>0</v>
      </c>
      <c r="G7290" s="100">
        <v>0</v>
      </c>
    </row>
    <row r="7291" spans="1:7" ht="13.5" customHeight="1" x14ac:dyDescent="0.2">
      <c r="A7291" s="100">
        <v>7290</v>
      </c>
      <c r="B7291" s="100">
        <v>7349</v>
      </c>
      <c r="C7291" s="4" t="s">
        <v>7</v>
      </c>
      <c r="D7291" s="100">
        <v>2397</v>
      </c>
      <c r="E7291" s="100">
        <v>29</v>
      </c>
      <c r="F7291" s="2">
        <v>0</v>
      </c>
      <c r="G7291" s="100">
        <v>0</v>
      </c>
    </row>
    <row r="7292" spans="1:7" ht="13.5" customHeight="1" x14ac:dyDescent="0.2">
      <c r="A7292" s="100">
        <v>7291</v>
      </c>
      <c r="B7292" s="100">
        <v>7350</v>
      </c>
      <c r="C7292" s="4" t="s">
        <v>7</v>
      </c>
      <c r="D7292" s="100">
        <v>2398</v>
      </c>
      <c r="E7292" s="100">
        <v>29</v>
      </c>
      <c r="F7292" s="2">
        <v>0</v>
      </c>
      <c r="G7292" s="100">
        <v>0</v>
      </c>
    </row>
    <row r="7293" spans="1:7" ht="13.5" customHeight="1" x14ac:dyDescent="0.2">
      <c r="A7293" s="100">
        <v>7292</v>
      </c>
      <c r="B7293" s="100">
        <v>7351</v>
      </c>
      <c r="C7293" s="4" t="s">
        <v>7</v>
      </c>
      <c r="D7293" s="100">
        <v>2399</v>
      </c>
      <c r="E7293" s="100">
        <v>29</v>
      </c>
      <c r="F7293" s="2">
        <v>0</v>
      </c>
      <c r="G7293" s="100">
        <v>0</v>
      </c>
    </row>
    <row r="7294" spans="1:7" ht="13.5" customHeight="1" x14ac:dyDescent="0.2">
      <c r="A7294" s="100">
        <v>7293</v>
      </c>
      <c r="B7294" s="100">
        <v>7352</v>
      </c>
      <c r="C7294" s="4" t="s">
        <v>7</v>
      </c>
      <c r="D7294" s="100">
        <v>2400</v>
      </c>
      <c r="E7294" s="100">
        <v>29</v>
      </c>
      <c r="F7294" s="2">
        <v>0</v>
      </c>
      <c r="G7294" s="100">
        <v>0</v>
      </c>
    </row>
    <row r="7295" spans="1:7" ht="13.5" customHeight="1" x14ac:dyDescent="0.2">
      <c r="A7295" s="100">
        <v>7294</v>
      </c>
      <c r="B7295" s="100">
        <v>7353</v>
      </c>
      <c r="C7295" s="4" t="s">
        <v>7</v>
      </c>
      <c r="D7295" s="100">
        <v>2401</v>
      </c>
      <c r="E7295" s="100">
        <v>29</v>
      </c>
      <c r="F7295" s="2">
        <v>0</v>
      </c>
      <c r="G7295" s="100">
        <v>0</v>
      </c>
    </row>
    <row r="7296" spans="1:7" ht="13.5" customHeight="1" x14ac:dyDescent="0.2">
      <c r="A7296" s="100">
        <v>7295</v>
      </c>
      <c r="B7296" s="100">
        <v>7354</v>
      </c>
      <c r="C7296" s="4" t="s">
        <v>7</v>
      </c>
      <c r="D7296" s="100">
        <v>2402</v>
      </c>
      <c r="E7296" s="100">
        <v>29</v>
      </c>
      <c r="F7296" s="2">
        <v>0</v>
      </c>
      <c r="G7296" s="100">
        <v>0</v>
      </c>
    </row>
    <row r="7297" spans="1:7" ht="13.5" customHeight="1" x14ac:dyDescent="0.2">
      <c r="A7297" s="100">
        <v>7296</v>
      </c>
      <c r="B7297" s="100">
        <v>7355</v>
      </c>
      <c r="C7297" s="4" t="s">
        <v>7</v>
      </c>
      <c r="D7297" s="100">
        <v>2403</v>
      </c>
      <c r="E7297" s="100">
        <v>29</v>
      </c>
      <c r="F7297" s="2">
        <v>0</v>
      </c>
      <c r="G7297" s="100">
        <v>0</v>
      </c>
    </row>
    <row r="7298" spans="1:7" ht="13.5" customHeight="1" x14ac:dyDescent="0.2">
      <c r="A7298" s="100">
        <v>7297</v>
      </c>
      <c r="B7298" s="100">
        <v>7356</v>
      </c>
      <c r="C7298" s="4" t="s">
        <v>7</v>
      </c>
      <c r="D7298" s="100">
        <v>2404</v>
      </c>
      <c r="E7298" s="100">
        <v>29</v>
      </c>
      <c r="F7298" s="2">
        <v>0</v>
      </c>
      <c r="G7298" s="100">
        <v>0</v>
      </c>
    </row>
    <row r="7299" spans="1:7" ht="13.5" customHeight="1" x14ac:dyDescent="0.2">
      <c r="A7299" s="100">
        <v>7298</v>
      </c>
      <c r="B7299" s="100">
        <v>7357</v>
      </c>
      <c r="C7299" s="4" t="s">
        <v>7</v>
      </c>
      <c r="D7299" s="100">
        <v>2405</v>
      </c>
      <c r="E7299" s="100">
        <v>29</v>
      </c>
      <c r="F7299" s="2">
        <v>0</v>
      </c>
      <c r="G7299" s="100">
        <v>0</v>
      </c>
    </row>
    <row r="7300" spans="1:7" ht="13.5" customHeight="1" x14ac:dyDescent="0.2">
      <c r="A7300" s="100">
        <v>7299</v>
      </c>
      <c r="B7300" s="100">
        <v>7358</v>
      </c>
      <c r="C7300" s="4" t="s">
        <v>7</v>
      </c>
      <c r="D7300" s="100">
        <v>2406</v>
      </c>
      <c r="E7300" s="100">
        <v>29</v>
      </c>
      <c r="F7300" s="2">
        <v>0</v>
      </c>
      <c r="G7300" s="100">
        <v>0</v>
      </c>
    </row>
    <row r="7301" spans="1:7" ht="13.5" customHeight="1" x14ac:dyDescent="0.2">
      <c r="A7301" s="100">
        <v>7300</v>
      </c>
      <c r="B7301" s="100">
        <v>7359</v>
      </c>
      <c r="C7301" s="4" t="s">
        <v>7</v>
      </c>
      <c r="D7301" s="100">
        <v>2408</v>
      </c>
      <c r="E7301" s="100">
        <v>29</v>
      </c>
      <c r="F7301" s="2">
        <v>0</v>
      </c>
      <c r="G7301" s="100">
        <v>0</v>
      </c>
    </row>
    <row r="7302" spans="1:7" ht="13.5" customHeight="1" x14ac:dyDescent="0.2">
      <c r="A7302" s="100">
        <v>7301</v>
      </c>
      <c r="B7302" s="100">
        <v>7360</v>
      </c>
      <c r="C7302" s="4" t="s">
        <v>7</v>
      </c>
      <c r="D7302" s="100">
        <v>2409</v>
      </c>
      <c r="E7302" s="100">
        <v>29</v>
      </c>
      <c r="F7302" s="2">
        <v>0</v>
      </c>
      <c r="G7302" s="100">
        <v>0</v>
      </c>
    </row>
    <row r="7303" spans="1:7" ht="13.5" customHeight="1" x14ac:dyDescent="0.2">
      <c r="A7303" s="100">
        <v>7302</v>
      </c>
      <c r="B7303" s="100">
        <v>7361</v>
      </c>
      <c r="C7303" s="4" t="s">
        <v>7</v>
      </c>
      <c r="D7303" s="100">
        <v>2678</v>
      </c>
      <c r="E7303" s="100">
        <v>157</v>
      </c>
      <c r="F7303" s="2">
        <v>0</v>
      </c>
      <c r="G7303" s="100">
        <v>0</v>
      </c>
    </row>
    <row r="7304" spans="1:7" ht="13.5" customHeight="1" x14ac:dyDescent="0.2">
      <c r="A7304" s="100">
        <v>7303</v>
      </c>
      <c r="B7304" s="100">
        <v>7362</v>
      </c>
      <c r="C7304" s="4" t="s">
        <v>7</v>
      </c>
      <c r="D7304" s="100">
        <v>253</v>
      </c>
      <c r="E7304" s="100">
        <v>74</v>
      </c>
      <c r="F7304" s="2">
        <v>0</v>
      </c>
      <c r="G7304" s="100">
        <v>0</v>
      </c>
    </row>
    <row r="7305" spans="1:7" ht="13.5" customHeight="1" x14ac:dyDescent="0.2">
      <c r="A7305" s="100">
        <v>7304</v>
      </c>
      <c r="B7305" s="100">
        <v>7363</v>
      </c>
      <c r="C7305" s="4" t="s">
        <v>7</v>
      </c>
      <c r="D7305" s="100">
        <v>254</v>
      </c>
      <c r="E7305" s="100">
        <v>74</v>
      </c>
      <c r="F7305" s="2">
        <v>0</v>
      </c>
      <c r="G7305" s="100">
        <v>0</v>
      </c>
    </row>
    <row r="7306" spans="1:7" ht="13.5" customHeight="1" x14ac:dyDescent="0.2">
      <c r="A7306" s="100">
        <v>7305</v>
      </c>
      <c r="B7306" s="100">
        <v>7364</v>
      </c>
      <c r="C7306" s="4" t="s">
        <v>7</v>
      </c>
      <c r="D7306" s="100">
        <v>255</v>
      </c>
      <c r="E7306" s="100">
        <v>74</v>
      </c>
      <c r="F7306" s="2">
        <v>0</v>
      </c>
      <c r="G7306" s="100">
        <v>0</v>
      </c>
    </row>
    <row r="7307" spans="1:7" ht="13.5" customHeight="1" x14ac:dyDescent="0.2">
      <c r="A7307" s="100">
        <v>7306</v>
      </c>
      <c r="B7307" s="100">
        <v>7365</v>
      </c>
      <c r="C7307" s="4" t="s">
        <v>7</v>
      </c>
      <c r="D7307" s="100">
        <v>256</v>
      </c>
      <c r="E7307" s="100">
        <v>74</v>
      </c>
      <c r="F7307" s="2">
        <v>0</v>
      </c>
      <c r="G7307" s="100">
        <v>0</v>
      </c>
    </row>
    <row r="7308" spans="1:7" ht="13.5" customHeight="1" x14ac:dyDescent="0.2">
      <c r="A7308" s="100">
        <v>7307</v>
      </c>
      <c r="B7308" s="100">
        <v>7366</v>
      </c>
      <c r="C7308" s="4" t="s">
        <v>7</v>
      </c>
      <c r="D7308" s="100">
        <v>257</v>
      </c>
      <c r="E7308" s="100">
        <v>74</v>
      </c>
      <c r="F7308" s="2">
        <v>0</v>
      </c>
      <c r="G7308" s="100">
        <v>0</v>
      </c>
    </row>
    <row r="7309" spans="1:7" ht="13.5" customHeight="1" x14ac:dyDescent="0.2">
      <c r="A7309" s="100">
        <v>7308</v>
      </c>
      <c r="B7309" s="100">
        <v>7367</v>
      </c>
      <c r="C7309" s="4" t="s">
        <v>7</v>
      </c>
      <c r="D7309" s="100">
        <v>223</v>
      </c>
      <c r="E7309" s="100">
        <v>41</v>
      </c>
      <c r="F7309" s="2">
        <v>0</v>
      </c>
      <c r="G7309" s="100">
        <v>0</v>
      </c>
    </row>
    <row r="7310" spans="1:7" ht="13.5" customHeight="1" x14ac:dyDescent="0.2">
      <c r="A7310" s="100">
        <v>7309</v>
      </c>
      <c r="B7310" s="100">
        <v>7368</v>
      </c>
      <c r="C7310" s="4" t="s">
        <v>7</v>
      </c>
      <c r="D7310" s="100">
        <v>224</v>
      </c>
      <c r="E7310" s="100">
        <v>41</v>
      </c>
      <c r="F7310" s="2">
        <v>0</v>
      </c>
      <c r="G7310" s="100">
        <v>0</v>
      </c>
    </row>
    <row r="7311" spans="1:7" ht="13.5" customHeight="1" x14ac:dyDescent="0.2">
      <c r="A7311" s="100">
        <v>7310</v>
      </c>
      <c r="B7311" s="100">
        <v>7369</v>
      </c>
      <c r="C7311" s="4" t="s">
        <v>7</v>
      </c>
      <c r="D7311" s="100">
        <v>225</v>
      </c>
      <c r="E7311" s="100">
        <v>41</v>
      </c>
      <c r="F7311" s="2">
        <v>0</v>
      </c>
      <c r="G7311" s="100">
        <v>0</v>
      </c>
    </row>
    <row r="7312" spans="1:7" ht="13.5" customHeight="1" x14ac:dyDescent="0.2">
      <c r="A7312" s="100">
        <v>7311</v>
      </c>
      <c r="B7312" s="100">
        <v>7370</v>
      </c>
      <c r="C7312" s="4" t="s">
        <v>7</v>
      </c>
      <c r="D7312" s="100">
        <v>226</v>
      </c>
      <c r="E7312" s="100">
        <v>41</v>
      </c>
      <c r="F7312" s="2">
        <v>0</v>
      </c>
      <c r="G7312" s="100">
        <v>0</v>
      </c>
    </row>
    <row r="7313" spans="1:7" ht="13.5" customHeight="1" x14ac:dyDescent="0.2">
      <c r="A7313" s="100">
        <v>7312</v>
      </c>
      <c r="B7313" s="100">
        <v>7371</v>
      </c>
      <c r="C7313" s="4" t="s">
        <v>7</v>
      </c>
      <c r="D7313" s="100">
        <v>227</v>
      </c>
      <c r="E7313" s="100">
        <v>41</v>
      </c>
      <c r="F7313" s="2">
        <v>0</v>
      </c>
      <c r="G7313" s="100">
        <v>0</v>
      </c>
    </row>
    <row r="7314" spans="1:7" ht="13.5" customHeight="1" x14ac:dyDescent="0.2">
      <c r="A7314" s="100">
        <v>7313</v>
      </c>
      <c r="B7314" s="100">
        <v>7372</v>
      </c>
      <c r="C7314" s="4" t="s">
        <v>7</v>
      </c>
      <c r="D7314" s="100">
        <v>23</v>
      </c>
      <c r="E7314" s="100">
        <v>14</v>
      </c>
      <c r="F7314" s="2">
        <v>0</v>
      </c>
      <c r="G7314" s="100">
        <v>0</v>
      </c>
    </row>
    <row r="7315" spans="1:7" ht="13.5" customHeight="1" x14ac:dyDescent="0.2">
      <c r="A7315" s="100">
        <v>7314</v>
      </c>
      <c r="B7315" s="100">
        <v>7373</v>
      </c>
      <c r="C7315" s="4" t="s">
        <v>7</v>
      </c>
      <c r="D7315" s="100">
        <v>24</v>
      </c>
      <c r="E7315" s="100">
        <v>14</v>
      </c>
      <c r="F7315" s="2">
        <v>0</v>
      </c>
      <c r="G7315" s="100">
        <v>0</v>
      </c>
    </row>
    <row r="7316" spans="1:7" ht="13.5" customHeight="1" x14ac:dyDescent="0.2">
      <c r="A7316" s="100">
        <v>7315</v>
      </c>
      <c r="B7316" s="100">
        <v>7374</v>
      </c>
      <c r="C7316" s="4" t="s">
        <v>7</v>
      </c>
      <c r="D7316" s="100">
        <v>25</v>
      </c>
      <c r="E7316" s="100">
        <v>14</v>
      </c>
      <c r="F7316" s="2">
        <v>0</v>
      </c>
      <c r="G7316" s="100">
        <v>0</v>
      </c>
    </row>
    <row r="7317" spans="1:7" ht="13.5" customHeight="1" x14ac:dyDescent="0.2">
      <c r="A7317" s="100">
        <v>7316</v>
      </c>
      <c r="B7317" s="100">
        <v>7375</v>
      </c>
      <c r="C7317" s="4" t="s">
        <v>7</v>
      </c>
      <c r="D7317" s="100">
        <v>81</v>
      </c>
      <c r="E7317" s="100">
        <v>70</v>
      </c>
      <c r="F7317" s="2">
        <v>0</v>
      </c>
      <c r="G7317" s="100">
        <v>0</v>
      </c>
    </row>
    <row r="7318" spans="1:7" ht="13.5" customHeight="1" x14ac:dyDescent="0.2">
      <c r="A7318" s="100">
        <v>7317</v>
      </c>
      <c r="B7318" s="100">
        <v>7376</v>
      </c>
      <c r="C7318" s="4" t="s">
        <v>7</v>
      </c>
      <c r="D7318" s="100">
        <v>82</v>
      </c>
      <c r="E7318" s="100">
        <v>70</v>
      </c>
      <c r="F7318" s="2">
        <v>0</v>
      </c>
      <c r="G7318" s="100">
        <v>0</v>
      </c>
    </row>
    <row r="7319" spans="1:7" ht="13.5" customHeight="1" x14ac:dyDescent="0.2">
      <c r="A7319" s="100">
        <v>7318</v>
      </c>
      <c r="B7319" s="100">
        <v>7377</v>
      </c>
      <c r="C7319" s="4" t="s">
        <v>7</v>
      </c>
      <c r="D7319" s="100">
        <v>83</v>
      </c>
      <c r="E7319" s="100">
        <v>70</v>
      </c>
      <c r="F7319" s="2">
        <v>0</v>
      </c>
      <c r="G7319" s="100">
        <v>0</v>
      </c>
    </row>
    <row r="7320" spans="1:7" ht="13.5" customHeight="1" x14ac:dyDescent="0.2">
      <c r="A7320" s="100">
        <v>7319</v>
      </c>
      <c r="B7320" s="100">
        <v>7378</v>
      </c>
      <c r="C7320" s="4" t="s">
        <v>7</v>
      </c>
      <c r="D7320" s="100">
        <v>84</v>
      </c>
      <c r="E7320" s="100">
        <v>70</v>
      </c>
      <c r="F7320" s="2">
        <v>0</v>
      </c>
      <c r="G7320" s="100">
        <v>0</v>
      </c>
    </row>
    <row r="7321" spans="1:7" ht="13.5" customHeight="1" x14ac:dyDescent="0.2">
      <c r="A7321" s="100">
        <v>7320</v>
      </c>
      <c r="B7321" s="100">
        <v>7379</v>
      </c>
      <c r="C7321" s="4" t="s">
        <v>7</v>
      </c>
      <c r="D7321" s="100">
        <v>85</v>
      </c>
      <c r="E7321" s="100">
        <v>70</v>
      </c>
      <c r="F7321" s="2">
        <v>0</v>
      </c>
      <c r="G7321" s="100">
        <v>0</v>
      </c>
    </row>
    <row r="7322" spans="1:7" ht="13.5" customHeight="1" x14ac:dyDescent="0.2">
      <c r="A7322" s="100">
        <v>7321</v>
      </c>
      <c r="B7322" s="100">
        <v>7380</v>
      </c>
      <c r="C7322" s="4" t="s">
        <v>7</v>
      </c>
      <c r="D7322" s="100">
        <v>86</v>
      </c>
      <c r="E7322" s="100">
        <v>70</v>
      </c>
      <c r="F7322" s="2">
        <v>0</v>
      </c>
      <c r="G7322" s="100">
        <v>0</v>
      </c>
    </row>
    <row r="7323" spans="1:7" ht="13.5" customHeight="1" x14ac:dyDescent="0.2">
      <c r="A7323" s="100">
        <v>7322</v>
      </c>
      <c r="B7323" s="100">
        <v>7381</v>
      </c>
      <c r="C7323" s="4" t="s">
        <v>7</v>
      </c>
      <c r="D7323" s="100">
        <v>87</v>
      </c>
      <c r="E7323" s="100">
        <v>70</v>
      </c>
      <c r="F7323" s="2">
        <v>0</v>
      </c>
      <c r="G7323" s="100">
        <v>0</v>
      </c>
    </row>
    <row r="7324" spans="1:7" ht="13.5" customHeight="1" x14ac:dyDescent="0.2">
      <c r="A7324" s="100">
        <v>7323</v>
      </c>
      <c r="B7324" s="100">
        <v>7382</v>
      </c>
      <c r="C7324" s="4" t="s">
        <v>7</v>
      </c>
      <c r="D7324" s="100">
        <v>88</v>
      </c>
      <c r="E7324" s="100">
        <v>70</v>
      </c>
      <c r="F7324" s="2">
        <v>0</v>
      </c>
      <c r="G7324" s="100">
        <v>0</v>
      </c>
    </row>
    <row r="7325" spans="1:7" ht="13.5" customHeight="1" x14ac:dyDescent="0.2">
      <c r="A7325" s="100">
        <v>7324</v>
      </c>
      <c r="B7325" s="100">
        <v>7383</v>
      </c>
      <c r="C7325" s="4" t="s">
        <v>7</v>
      </c>
      <c r="D7325" s="100">
        <v>89</v>
      </c>
      <c r="E7325" s="100">
        <v>70</v>
      </c>
      <c r="F7325" s="2">
        <v>0</v>
      </c>
      <c r="G7325" s="100">
        <v>0</v>
      </c>
    </row>
    <row r="7326" spans="1:7" ht="13.5" customHeight="1" x14ac:dyDescent="0.2">
      <c r="A7326" s="100">
        <v>7325</v>
      </c>
      <c r="B7326" s="100">
        <v>7384</v>
      </c>
      <c r="C7326" s="4" t="s">
        <v>7</v>
      </c>
      <c r="D7326" s="100">
        <v>90</v>
      </c>
      <c r="E7326" s="100">
        <v>70</v>
      </c>
      <c r="F7326" s="2">
        <v>0</v>
      </c>
      <c r="G7326" s="100">
        <v>0</v>
      </c>
    </row>
    <row r="7327" spans="1:7" ht="13.5" customHeight="1" x14ac:dyDescent="0.2">
      <c r="A7327" s="100">
        <v>7326</v>
      </c>
      <c r="B7327" s="100">
        <v>7385</v>
      </c>
      <c r="C7327" s="4" t="s">
        <v>7</v>
      </c>
      <c r="D7327" s="100">
        <v>160</v>
      </c>
      <c r="E7327" s="100">
        <v>171</v>
      </c>
      <c r="F7327" s="2">
        <v>0</v>
      </c>
      <c r="G7327" s="100">
        <v>0</v>
      </c>
    </row>
    <row r="7328" spans="1:7" ht="13.5" customHeight="1" x14ac:dyDescent="0.2">
      <c r="A7328" s="100">
        <v>7327</v>
      </c>
      <c r="B7328" s="100">
        <v>7386</v>
      </c>
      <c r="C7328" s="4" t="s">
        <v>7</v>
      </c>
      <c r="D7328" s="100">
        <v>161</v>
      </c>
      <c r="E7328" s="100">
        <v>171</v>
      </c>
      <c r="F7328" s="2">
        <v>0</v>
      </c>
      <c r="G7328" s="100">
        <v>0</v>
      </c>
    </row>
    <row r="7329" spans="1:7" ht="13.5" customHeight="1" x14ac:dyDescent="0.2">
      <c r="A7329" s="100">
        <v>7328</v>
      </c>
      <c r="B7329" s="100">
        <v>7387</v>
      </c>
      <c r="C7329" s="4" t="s">
        <v>7</v>
      </c>
      <c r="D7329" s="100">
        <v>162</v>
      </c>
      <c r="E7329" s="100">
        <v>171</v>
      </c>
      <c r="F7329" s="2">
        <v>0</v>
      </c>
      <c r="G7329" s="100">
        <v>0</v>
      </c>
    </row>
    <row r="7330" spans="1:7" ht="13.5" customHeight="1" x14ac:dyDescent="0.2">
      <c r="A7330" s="100">
        <v>7329</v>
      </c>
      <c r="B7330" s="100">
        <v>7388</v>
      </c>
      <c r="C7330" s="4" t="s">
        <v>7</v>
      </c>
      <c r="D7330" s="100">
        <v>164</v>
      </c>
      <c r="E7330" s="100">
        <v>171</v>
      </c>
      <c r="F7330" s="2">
        <v>0</v>
      </c>
      <c r="G7330" s="100">
        <v>0</v>
      </c>
    </row>
    <row r="7331" spans="1:7" ht="13.5" customHeight="1" x14ac:dyDescent="0.2">
      <c r="A7331" s="100">
        <v>7330</v>
      </c>
      <c r="B7331" s="100">
        <v>7389</v>
      </c>
      <c r="C7331" s="4" t="s">
        <v>7</v>
      </c>
      <c r="D7331" s="100">
        <v>574</v>
      </c>
      <c r="E7331" s="100">
        <v>119</v>
      </c>
      <c r="F7331" s="2">
        <v>0</v>
      </c>
      <c r="G7331" s="100">
        <v>0</v>
      </c>
    </row>
    <row r="7332" spans="1:7" ht="13.5" customHeight="1" x14ac:dyDescent="0.2">
      <c r="A7332" s="100">
        <v>7331</v>
      </c>
      <c r="B7332" s="100">
        <v>7390</v>
      </c>
      <c r="C7332" s="4" t="s">
        <v>7</v>
      </c>
      <c r="D7332" s="100">
        <v>575</v>
      </c>
      <c r="E7332" s="100">
        <v>119</v>
      </c>
      <c r="F7332" s="2">
        <v>0</v>
      </c>
      <c r="G7332" s="100">
        <v>0</v>
      </c>
    </row>
    <row r="7333" spans="1:7" ht="13.5" customHeight="1" x14ac:dyDescent="0.2">
      <c r="A7333" s="100">
        <v>7332</v>
      </c>
      <c r="B7333" s="100">
        <v>7391</v>
      </c>
      <c r="C7333" s="4" t="s">
        <v>7</v>
      </c>
      <c r="D7333" s="100">
        <v>3202</v>
      </c>
      <c r="E7333" s="100">
        <v>157</v>
      </c>
      <c r="F7333" s="2">
        <v>0</v>
      </c>
      <c r="G7333" s="100">
        <v>0</v>
      </c>
    </row>
    <row r="7334" spans="1:7" ht="13.5" customHeight="1" x14ac:dyDescent="0.2">
      <c r="A7334" s="100">
        <v>7333</v>
      </c>
      <c r="B7334" s="100">
        <v>7392</v>
      </c>
      <c r="C7334" s="4" t="s">
        <v>7</v>
      </c>
      <c r="D7334" s="100">
        <v>3206</v>
      </c>
      <c r="E7334" s="100">
        <v>157</v>
      </c>
      <c r="F7334" s="2">
        <v>0</v>
      </c>
      <c r="G7334" s="100">
        <v>0</v>
      </c>
    </row>
    <row r="7335" spans="1:7" ht="13.5" customHeight="1" x14ac:dyDescent="0.2">
      <c r="A7335" s="100">
        <v>7334</v>
      </c>
      <c r="B7335" s="100">
        <v>7393</v>
      </c>
      <c r="C7335" s="4" t="s">
        <v>7</v>
      </c>
      <c r="D7335" s="100">
        <v>3208</v>
      </c>
      <c r="E7335" s="100">
        <v>157</v>
      </c>
      <c r="F7335" s="2">
        <v>0</v>
      </c>
      <c r="G7335" s="100">
        <v>0</v>
      </c>
    </row>
    <row r="7336" spans="1:7" ht="13.5" customHeight="1" x14ac:dyDescent="0.2">
      <c r="A7336" s="100">
        <v>7335</v>
      </c>
      <c r="B7336" s="100">
        <v>7394</v>
      </c>
      <c r="C7336" s="4" t="s">
        <v>7</v>
      </c>
      <c r="D7336" s="100">
        <v>3210</v>
      </c>
      <c r="E7336" s="100">
        <v>157</v>
      </c>
      <c r="F7336" s="2">
        <v>0</v>
      </c>
      <c r="G7336" s="100">
        <v>0</v>
      </c>
    </row>
    <row r="7337" spans="1:7" ht="13.5" customHeight="1" x14ac:dyDescent="0.2">
      <c r="A7337" s="100">
        <v>7336</v>
      </c>
      <c r="B7337" s="100">
        <v>7395</v>
      </c>
      <c r="C7337" s="4" t="s">
        <v>7</v>
      </c>
      <c r="D7337" s="100">
        <v>3212</v>
      </c>
      <c r="E7337" s="100">
        <v>157</v>
      </c>
      <c r="F7337" s="2">
        <v>0</v>
      </c>
      <c r="G7337" s="100">
        <v>0</v>
      </c>
    </row>
    <row r="7338" spans="1:7" ht="13.5" customHeight="1" x14ac:dyDescent="0.2">
      <c r="A7338" s="100">
        <v>7337</v>
      </c>
      <c r="B7338" s="100">
        <v>7396</v>
      </c>
      <c r="C7338" s="4" t="s">
        <v>7</v>
      </c>
      <c r="D7338" s="100">
        <v>3213</v>
      </c>
      <c r="E7338" s="100">
        <v>157</v>
      </c>
      <c r="F7338" s="2">
        <v>0</v>
      </c>
      <c r="G7338" s="100">
        <v>0</v>
      </c>
    </row>
    <row r="7339" spans="1:7" ht="13.5" customHeight="1" x14ac:dyDescent="0.2">
      <c r="A7339" s="100">
        <v>7338</v>
      </c>
      <c r="B7339" s="100">
        <v>7397</v>
      </c>
      <c r="C7339" s="4" t="s">
        <v>7</v>
      </c>
      <c r="D7339" s="100">
        <v>3214</v>
      </c>
      <c r="E7339" s="100">
        <v>157</v>
      </c>
      <c r="F7339" s="2">
        <v>0</v>
      </c>
      <c r="G7339" s="100">
        <v>0</v>
      </c>
    </row>
    <row r="7340" spans="1:7" ht="13.5" customHeight="1" x14ac:dyDescent="0.2">
      <c r="A7340" s="100">
        <v>7339</v>
      </c>
      <c r="B7340" s="100">
        <v>7398</v>
      </c>
      <c r="C7340" s="4" t="s">
        <v>7</v>
      </c>
      <c r="D7340" s="100">
        <v>3215</v>
      </c>
      <c r="E7340" s="100">
        <v>157</v>
      </c>
      <c r="F7340" s="2">
        <v>0</v>
      </c>
      <c r="G7340" s="100">
        <v>0</v>
      </c>
    </row>
    <row r="7341" spans="1:7" ht="13.5" customHeight="1" x14ac:dyDescent="0.2">
      <c r="A7341" s="100">
        <v>7340</v>
      </c>
      <c r="B7341" s="100">
        <v>7399</v>
      </c>
      <c r="C7341" s="4" t="s">
        <v>7</v>
      </c>
      <c r="D7341" s="100">
        <v>3216</v>
      </c>
      <c r="E7341" s="100">
        <v>157</v>
      </c>
      <c r="F7341" s="2">
        <v>0</v>
      </c>
      <c r="G7341" s="100">
        <v>0</v>
      </c>
    </row>
    <row r="7342" spans="1:7" ht="13.5" customHeight="1" x14ac:dyDescent="0.2">
      <c r="A7342" s="100">
        <v>7341</v>
      </c>
      <c r="B7342" s="100">
        <v>7400</v>
      </c>
      <c r="C7342" s="4" t="s">
        <v>7</v>
      </c>
      <c r="D7342" s="100">
        <v>3217</v>
      </c>
      <c r="E7342" s="100">
        <v>157</v>
      </c>
      <c r="F7342" s="2">
        <v>0</v>
      </c>
      <c r="G7342" s="100">
        <v>0</v>
      </c>
    </row>
    <row r="7343" spans="1:7" ht="13.5" customHeight="1" x14ac:dyDescent="0.2">
      <c r="A7343" s="100">
        <v>7342</v>
      </c>
      <c r="B7343" s="100">
        <v>7401</v>
      </c>
      <c r="C7343" s="4" t="s">
        <v>7</v>
      </c>
      <c r="D7343" s="100">
        <v>3218</v>
      </c>
      <c r="E7343" s="100">
        <v>157</v>
      </c>
      <c r="F7343" s="2">
        <v>0</v>
      </c>
      <c r="G7343" s="100">
        <v>0</v>
      </c>
    </row>
    <row r="7344" spans="1:7" ht="13.5" customHeight="1" x14ac:dyDescent="0.2">
      <c r="A7344" s="100">
        <v>7343</v>
      </c>
      <c r="B7344" s="100">
        <v>7402</v>
      </c>
      <c r="C7344" s="4" t="s">
        <v>7</v>
      </c>
      <c r="D7344" s="100">
        <v>3219</v>
      </c>
      <c r="E7344" s="100">
        <v>157</v>
      </c>
      <c r="F7344" s="2">
        <v>0</v>
      </c>
      <c r="G7344" s="100">
        <v>0</v>
      </c>
    </row>
    <row r="7345" spans="1:7" ht="13.5" customHeight="1" x14ac:dyDescent="0.2">
      <c r="A7345" s="100">
        <v>7344</v>
      </c>
      <c r="B7345" s="100">
        <v>7403</v>
      </c>
      <c r="C7345" s="4" t="s">
        <v>7</v>
      </c>
      <c r="D7345" s="100">
        <v>3221</v>
      </c>
      <c r="E7345" s="100">
        <v>157</v>
      </c>
      <c r="F7345" s="2">
        <v>0</v>
      </c>
      <c r="G7345" s="100">
        <v>0</v>
      </c>
    </row>
    <row r="7346" spans="1:7" ht="13.5" customHeight="1" x14ac:dyDescent="0.2">
      <c r="A7346" s="100">
        <v>7345</v>
      </c>
      <c r="B7346" s="100">
        <v>7404</v>
      </c>
      <c r="C7346" s="4" t="s">
        <v>7</v>
      </c>
      <c r="D7346" s="100">
        <v>3222</v>
      </c>
      <c r="E7346" s="100">
        <v>157</v>
      </c>
      <c r="F7346" s="2">
        <v>0</v>
      </c>
      <c r="G7346" s="100">
        <v>0</v>
      </c>
    </row>
    <row r="7347" spans="1:7" ht="13.5" customHeight="1" x14ac:dyDescent="0.2">
      <c r="A7347" s="100">
        <v>7346</v>
      </c>
      <c r="B7347" s="100">
        <v>7405</v>
      </c>
      <c r="C7347" s="4" t="s">
        <v>7</v>
      </c>
      <c r="D7347" s="100">
        <v>3223</v>
      </c>
      <c r="E7347" s="100">
        <v>157</v>
      </c>
      <c r="F7347" s="2">
        <v>0</v>
      </c>
      <c r="G7347" s="100">
        <v>0</v>
      </c>
    </row>
    <row r="7348" spans="1:7" ht="13.5" customHeight="1" x14ac:dyDescent="0.2">
      <c r="A7348" s="100">
        <v>7347</v>
      </c>
      <c r="B7348" s="100">
        <v>7406</v>
      </c>
      <c r="C7348" s="4" t="s">
        <v>7</v>
      </c>
      <c r="D7348" s="100">
        <v>3224</v>
      </c>
      <c r="E7348" s="100">
        <v>157</v>
      </c>
      <c r="F7348" s="2">
        <v>0</v>
      </c>
      <c r="G7348" s="100">
        <v>0</v>
      </c>
    </row>
    <row r="7349" spans="1:7" ht="13.5" customHeight="1" x14ac:dyDescent="0.2">
      <c r="A7349" s="100">
        <v>7348</v>
      </c>
      <c r="B7349" s="100">
        <v>7407</v>
      </c>
      <c r="C7349" s="4" t="s">
        <v>7</v>
      </c>
      <c r="D7349" s="100">
        <v>3225</v>
      </c>
      <c r="E7349" s="100">
        <v>157</v>
      </c>
      <c r="F7349" s="2">
        <v>0</v>
      </c>
      <c r="G7349" s="100">
        <v>0</v>
      </c>
    </row>
    <row r="7350" spans="1:7" ht="13.5" customHeight="1" x14ac:dyDescent="0.2">
      <c r="A7350" s="100">
        <v>7349</v>
      </c>
      <c r="B7350" s="100">
        <v>7408</v>
      </c>
      <c r="C7350" s="4" t="s">
        <v>7</v>
      </c>
      <c r="D7350" s="100">
        <v>3226</v>
      </c>
      <c r="E7350" s="100">
        <v>157</v>
      </c>
      <c r="F7350" s="2">
        <v>0</v>
      </c>
      <c r="G7350" s="100">
        <v>0</v>
      </c>
    </row>
    <row r="7351" spans="1:7" ht="13.5" customHeight="1" x14ac:dyDescent="0.2">
      <c r="A7351" s="100">
        <v>7350</v>
      </c>
      <c r="B7351" s="100">
        <v>7409</v>
      </c>
      <c r="C7351" s="4" t="s">
        <v>7</v>
      </c>
      <c r="D7351" s="100">
        <v>3227</v>
      </c>
      <c r="E7351" s="100">
        <v>157</v>
      </c>
      <c r="F7351" s="2">
        <v>0</v>
      </c>
      <c r="G7351" s="100">
        <v>0</v>
      </c>
    </row>
    <row r="7352" spans="1:7" ht="13.5" customHeight="1" x14ac:dyDescent="0.2">
      <c r="A7352" s="100">
        <v>7351</v>
      </c>
      <c r="B7352" s="100">
        <v>7410</v>
      </c>
      <c r="C7352" s="4" t="s">
        <v>7</v>
      </c>
      <c r="D7352" s="100">
        <v>3228</v>
      </c>
      <c r="E7352" s="100">
        <v>157</v>
      </c>
      <c r="F7352" s="2">
        <v>0</v>
      </c>
      <c r="G7352" s="100">
        <v>0</v>
      </c>
    </row>
    <row r="7353" spans="1:7" ht="13.5" customHeight="1" x14ac:dyDescent="0.2">
      <c r="A7353" s="100">
        <v>7352</v>
      </c>
      <c r="B7353" s="100">
        <v>7411</v>
      </c>
      <c r="C7353" s="4" t="s">
        <v>7</v>
      </c>
      <c r="D7353" s="100">
        <v>3230</v>
      </c>
      <c r="E7353" s="100">
        <v>157</v>
      </c>
      <c r="F7353" s="2">
        <v>0</v>
      </c>
      <c r="G7353" s="100">
        <v>0</v>
      </c>
    </row>
    <row r="7354" spans="1:7" ht="13.5" customHeight="1" x14ac:dyDescent="0.2">
      <c r="A7354" s="100">
        <v>7353</v>
      </c>
      <c r="B7354" s="100">
        <v>7412</v>
      </c>
      <c r="C7354" s="4" t="s">
        <v>7</v>
      </c>
      <c r="D7354" s="100">
        <v>3231</v>
      </c>
      <c r="E7354" s="100">
        <v>157</v>
      </c>
      <c r="F7354" s="2">
        <v>0</v>
      </c>
      <c r="G7354" s="100">
        <v>0</v>
      </c>
    </row>
    <row r="7355" spans="1:7" ht="13.5" customHeight="1" x14ac:dyDescent="0.2">
      <c r="A7355" s="100">
        <v>7354</v>
      </c>
      <c r="B7355" s="100">
        <v>7413</v>
      </c>
      <c r="C7355" s="4" t="s">
        <v>7</v>
      </c>
      <c r="D7355" s="100">
        <v>3232</v>
      </c>
      <c r="E7355" s="100">
        <v>157</v>
      </c>
      <c r="F7355" s="2">
        <v>0</v>
      </c>
      <c r="G7355" s="100">
        <v>0</v>
      </c>
    </row>
    <row r="7356" spans="1:7" ht="13.5" customHeight="1" x14ac:dyDescent="0.2">
      <c r="A7356" s="100">
        <v>7355</v>
      </c>
      <c r="B7356" s="100">
        <v>7414</v>
      </c>
      <c r="C7356" s="4" t="s">
        <v>7</v>
      </c>
      <c r="D7356" s="100">
        <v>3234</v>
      </c>
      <c r="E7356" s="100">
        <v>157</v>
      </c>
      <c r="F7356" s="2">
        <v>0</v>
      </c>
      <c r="G7356" s="100">
        <v>0</v>
      </c>
    </row>
    <row r="7357" spans="1:7" ht="13.5" customHeight="1" x14ac:dyDescent="0.2">
      <c r="A7357" s="100">
        <v>7356</v>
      </c>
      <c r="B7357" s="100">
        <v>7415</v>
      </c>
      <c r="C7357" s="4" t="s">
        <v>7</v>
      </c>
      <c r="D7357" s="100">
        <v>3235</v>
      </c>
      <c r="E7357" s="100">
        <v>157</v>
      </c>
      <c r="F7357" s="2">
        <v>0</v>
      </c>
      <c r="G7357" s="100">
        <v>0</v>
      </c>
    </row>
    <row r="7358" spans="1:7" ht="13.5" customHeight="1" x14ac:dyDescent="0.2">
      <c r="A7358" s="100">
        <v>7357</v>
      </c>
      <c r="B7358" s="100">
        <v>7416</v>
      </c>
      <c r="C7358" s="4" t="s">
        <v>7</v>
      </c>
      <c r="D7358" s="100">
        <v>3236</v>
      </c>
      <c r="E7358" s="100">
        <v>157</v>
      </c>
      <c r="F7358" s="2">
        <v>0</v>
      </c>
      <c r="G7358" s="100">
        <v>0</v>
      </c>
    </row>
    <row r="7359" spans="1:7" ht="13.5" customHeight="1" x14ac:dyDescent="0.2">
      <c r="A7359" s="100">
        <v>7358</v>
      </c>
      <c r="B7359" s="100">
        <v>7417</v>
      </c>
      <c r="C7359" s="4" t="s">
        <v>7</v>
      </c>
      <c r="D7359" s="100">
        <v>3237</v>
      </c>
      <c r="E7359" s="100">
        <v>157</v>
      </c>
      <c r="F7359" s="2">
        <v>0</v>
      </c>
      <c r="G7359" s="100">
        <v>0</v>
      </c>
    </row>
    <row r="7360" spans="1:7" ht="13.5" customHeight="1" x14ac:dyDescent="0.2">
      <c r="A7360" s="100">
        <v>7359</v>
      </c>
      <c r="B7360" s="100">
        <v>7418</v>
      </c>
      <c r="C7360" s="4" t="s">
        <v>7</v>
      </c>
      <c r="D7360" s="100">
        <v>3240</v>
      </c>
      <c r="E7360" s="100">
        <v>157</v>
      </c>
      <c r="F7360" s="2">
        <v>0</v>
      </c>
      <c r="G7360" s="100">
        <v>0</v>
      </c>
    </row>
    <row r="7361" spans="1:7" ht="13.5" customHeight="1" x14ac:dyDescent="0.2">
      <c r="A7361" s="100">
        <v>7360</v>
      </c>
      <c r="B7361" s="100">
        <v>7419</v>
      </c>
      <c r="C7361" s="4" t="s">
        <v>7</v>
      </c>
      <c r="D7361" s="100">
        <v>2411</v>
      </c>
      <c r="E7361" s="100">
        <v>29</v>
      </c>
      <c r="F7361" s="2">
        <v>0</v>
      </c>
      <c r="G7361" s="100">
        <v>0</v>
      </c>
    </row>
    <row r="7362" spans="1:7" ht="13.5" customHeight="1" x14ac:dyDescent="0.2">
      <c r="A7362" s="100">
        <v>7361</v>
      </c>
      <c r="B7362" s="100">
        <v>7420</v>
      </c>
      <c r="C7362" s="4" t="s">
        <v>7</v>
      </c>
      <c r="D7362" s="100">
        <v>2412</v>
      </c>
      <c r="E7362" s="100">
        <v>29</v>
      </c>
      <c r="F7362" s="2">
        <v>0</v>
      </c>
      <c r="G7362" s="100">
        <v>0</v>
      </c>
    </row>
    <row r="7363" spans="1:7" ht="13.5" customHeight="1" x14ac:dyDescent="0.2">
      <c r="A7363" s="100">
        <v>7362</v>
      </c>
      <c r="B7363" s="100">
        <v>7421</v>
      </c>
      <c r="C7363" s="4" t="s">
        <v>7</v>
      </c>
      <c r="D7363" s="100">
        <v>2413</v>
      </c>
      <c r="E7363" s="100">
        <v>29</v>
      </c>
      <c r="F7363" s="2">
        <v>0</v>
      </c>
      <c r="G7363" s="100">
        <v>0</v>
      </c>
    </row>
    <row r="7364" spans="1:7" ht="13.5" customHeight="1" x14ac:dyDescent="0.2">
      <c r="A7364" s="100">
        <v>7363</v>
      </c>
      <c r="B7364" s="100">
        <v>7422</v>
      </c>
      <c r="C7364" s="4" t="s">
        <v>7</v>
      </c>
      <c r="D7364" s="100">
        <v>2414</v>
      </c>
      <c r="E7364" s="100">
        <v>29</v>
      </c>
      <c r="F7364" s="2">
        <v>0</v>
      </c>
      <c r="G7364" s="100">
        <v>0</v>
      </c>
    </row>
    <row r="7365" spans="1:7" ht="13.5" customHeight="1" x14ac:dyDescent="0.2">
      <c r="A7365" s="100">
        <v>7364</v>
      </c>
      <c r="B7365" s="100">
        <v>7423</v>
      </c>
      <c r="C7365" s="4" t="s">
        <v>7</v>
      </c>
      <c r="D7365" s="100">
        <v>2416</v>
      </c>
      <c r="E7365" s="100">
        <v>29</v>
      </c>
      <c r="F7365" s="2">
        <v>0</v>
      </c>
      <c r="G7365" s="100">
        <v>0</v>
      </c>
    </row>
    <row r="7366" spans="1:7" ht="13.5" customHeight="1" x14ac:dyDescent="0.2">
      <c r="A7366" s="100">
        <v>7365</v>
      </c>
      <c r="B7366" s="100">
        <v>7424</v>
      </c>
      <c r="C7366" s="4" t="s">
        <v>7</v>
      </c>
      <c r="D7366" s="100">
        <v>2417</v>
      </c>
      <c r="E7366" s="100">
        <v>29</v>
      </c>
      <c r="F7366" s="2">
        <v>0</v>
      </c>
      <c r="G7366" s="100">
        <v>0</v>
      </c>
    </row>
    <row r="7367" spans="1:7" ht="13.5" customHeight="1" x14ac:dyDescent="0.2">
      <c r="A7367" s="100">
        <v>7366</v>
      </c>
      <c r="B7367" s="100">
        <v>7425</v>
      </c>
      <c r="C7367" s="4" t="s">
        <v>7</v>
      </c>
      <c r="D7367" s="100">
        <v>2418</v>
      </c>
      <c r="E7367" s="100">
        <v>29</v>
      </c>
      <c r="F7367" s="2">
        <v>0</v>
      </c>
      <c r="G7367" s="100">
        <v>0</v>
      </c>
    </row>
    <row r="7368" spans="1:7" ht="13.5" customHeight="1" x14ac:dyDescent="0.2">
      <c r="A7368" s="100">
        <v>7367</v>
      </c>
      <c r="B7368" s="100">
        <v>7426</v>
      </c>
      <c r="C7368" s="4" t="s">
        <v>7</v>
      </c>
      <c r="D7368" s="100">
        <v>2419</v>
      </c>
      <c r="E7368" s="100">
        <v>29</v>
      </c>
      <c r="F7368" s="2">
        <v>0</v>
      </c>
      <c r="G7368" s="100">
        <v>0</v>
      </c>
    </row>
    <row r="7369" spans="1:7" ht="13.5" customHeight="1" x14ac:dyDescent="0.2">
      <c r="A7369" s="100">
        <v>7368</v>
      </c>
      <c r="B7369" s="100">
        <v>7427</v>
      </c>
      <c r="C7369" s="4" t="s">
        <v>7</v>
      </c>
      <c r="D7369" s="100">
        <v>2420</v>
      </c>
      <c r="E7369" s="100">
        <v>29</v>
      </c>
      <c r="F7369" s="2">
        <v>0</v>
      </c>
      <c r="G7369" s="100">
        <v>0</v>
      </c>
    </row>
    <row r="7370" spans="1:7" ht="13.5" customHeight="1" x14ac:dyDescent="0.2">
      <c r="A7370" s="100">
        <v>7369</v>
      </c>
      <c r="B7370" s="100">
        <v>7428</v>
      </c>
      <c r="C7370" s="4" t="s">
        <v>7</v>
      </c>
      <c r="D7370" s="100">
        <v>2421</v>
      </c>
      <c r="E7370" s="100">
        <v>29</v>
      </c>
      <c r="F7370" s="2">
        <v>0</v>
      </c>
      <c r="G7370" s="100">
        <v>0</v>
      </c>
    </row>
    <row r="7371" spans="1:7" ht="13.5" customHeight="1" x14ac:dyDescent="0.2">
      <c r="A7371" s="100">
        <v>7370</v>
      </c>
      <c r="B7371" s="100">
        <v>7429</v>
      </c>
      <c r="C7371" s="4" t="s">
        <v>7</v>
      </c>
      <c r="D7371" s="100">
        <v>2424</v>
      </c>
      <c r="E7371" s="100">
        <v>29</v>
      </c>
      <c r="F7371" s="2">
        <v>0</v>
      </c>
      <c r="G7371" s="100">
        <v>0</v>
      </c>
    </row>
    <row r="7372" spans="1:7" ht="13.5" customHeight="1" x14ac:dyDescent="0.2">
      <c r="A7372" s="100">
        <v>7371</v>
      </c>
      <c r="B7372" s="100">
        <v>7430</v>
      </c>
      <c r="C7372" s="4" t="s">
        <v>7</v>
      </c>
      <c r="D7372" s="100">
        <v>2425</v>
      </c>
      <c r="E7372" s="100">
        <v>29</v>
      </c>
      <c r="F7372" s="2">
        <v>0</v>
      </c>
      <c r="G7372" s="100">
        <v>0</v>
      </c>
    </row>
    <row r="7373" spans="1:7" ht="13.5" customHeight="1" x14ac:dyDescent="0.2">
      <c r="A7373" s="100">
        <v>7372</v>
      </c>
      <c r="B7373" s="100">
        <v>7431</v>
      </c>
      <c r="C7373" s="4" t="s">
        <v>7</v>
      </c>
      <c r="D7373" s="100">
        <v>2426</v>
      </c>
      <c r="E7373" s="100">
        <v>29</v>
      </c>
      <c r="F7373" s="2">
        <v>0</v>
      </c>
      <c r="G7373" s="100">
        <v>0</v>
      </c>
    </row>
    <row r="7374" spans="1:7" ht="13.5" customHeight="1" x14ac:dyDescent="0.2">
      <c r="A7374" s="100">
        <v>7373</v>
      </c>
      <c r="B7374" s="100">
        <v>7432</v>
      </c>
      <c r="C7374" s="4" t="s">
        <v>7</v>
      </c>
      <c r="D7374" s="100">
        <v>2427</v>
      </c>
      <c r="E7374" s="100">
        <v>29</v>
      </c>
      <c r="F7374" s="2">
        <v>0</v>
      </c>
      <c r="G7374" s="100">
        <v>0</v>
      </c>
    </row>
    <row r="7375" spans="1:7" ht="13.5" customHeight="1" x14ac:dyDescent="0.2">
      <c r="A7375" s="100">
        <v>7374</v>
      </c>
      <c r="B7375" s="100">
        <v>7433</v>
      </c>
      <c r="C7375" s="4" t="s">
        <v>7</v>
      </c>
      <c r="D7375" s="100">
        <v>2428</v>
      </c>
      <c r="E7375" s="100">
        <v>29</v>
      </c>
      <c r="F7375" s="2">
        <v>0</v>
      </c>
      <c r="G7375" s="100">
        <v>0</v>
      </c>
    </row>
    <row r="7376" spans="1:7" ht="13.5" customHeight="1" x14ac:dyDescent="0.2">
      <c r="A7376" s="100">
        <v>7375</v>
      </c>
      <c r="B7376" s="100">
        <v>7434</v>
      </c>
      <c r="C7376" s="4" t="s">
        <v>7</v>
      </c>
      <c r="D7376" s="100">
        <v>2429</v>
      </c>
      <c r="E7376" s="100">
        <v>29</v>
      </c>
      <c r="F7376" s="2">
        <v>0</v>
      </c>
      <c r="G7376" s="100">
        <v>0</v>
      </c>
    </row>
    <row r="7377" spans="1:7" ht="13.5" customHeight="1" x14ac:dyDescent="0.2">
      <c r="A7377" s="100">
        <v>7376</v>
      </c>
      <c r="B7377" s="100">
        <v>7435</v>
      </c>
      <c r="C7377" s="4" t="s">
        <v>7</v>
      </c>
      <c r="D7377" s="100">
        <v>2430</v>
      </c>
      <c r="E7377" s="100">
        <v>29</v>
      </c>
      <c r="F7377" s="2">
        <v>0</v>
      </c>
      <c r="G7377" s="100">
        <v>0</v>
      </c>
    </row>
    <row r="7378" spans="1:7" ht="13.5" customHeight="1" x14ac:dyDescent="0.2">
      <c r="A7378" s="100">
        <v>7377</v>
      </c>
      <c r="B7378" s="100">
        <v>7436</v>
      </c>
      <c r="C7378" s="4" t="s">
        <v>7</v>
      </c>
      <c r="D7378" s="100">
        <v>2431</v>
      </c>
      <c r="E7378" s="100">
        <v>29</v>
      </c>
      <c r="F7378" s="2">
        <v>0</v>
      </c>
      <c r="G7378" s="100">
        <v>0</v>
      </c>
    </row>
    <row r="7379" spans="1:7" ht="13.5" customHeight="1" x14ac:dyDescent="0.2">
      <c r="A7379" s="100">
        <v>7378</v>
      </c>
      <c r="B7379" s="100">
        <v>7437</v>
      </c>
      <c r="C7379" s="4" t="s">
        <v>7</v>
      </c>
      <c r="D7379" s="100">
        <v>2432</v>
      </c>
      <c r="E7379" s="100">
        <v>29</v>
      </c>
      <c r="F7379" s="2">
        <v>0</v>
      </c>
      <c r="G7379" s="100">
        <v>0</v>
      </c>
    </row>
    <row r="7380" spans="1:7" ht="13.5" customHeight="1" x14ac:dyDescent="0.2">
      <c r="A7380" s="100">
        <v>7379</v>
      </c>
      <c r="B7380" s="100">
        <v>7438</v>
      </c>
      <c r="C7380" s="4" t="s">
        <v>7</v>
      </c>
      <c r="D7380" s="100">
        <v>2433</v>
      </c>
      <c r="E7380" s="100">
        <v>29</v>
      </c>
      <c r="F7380" s="2">
        <v>0</v>
      </c>
      <c r="G7380" s="100">
        <v>0</v>
      </c>
    </row>
    <row r="7381" spans="1:7" ht="13.5" customHeight="1" x14ac:dyDescent="0.2">
      <c r="A7381" s="100">
        <v>7380</v>
      </c>
      <c r="B7381" s="100">
        <v>7439</v>
      </c>
      <c r="C7381" s="4" t="s">
        <v>7</v>
      </c>
      <c r="D7381" s="100">
        <v>2434</v>
      </c>
      <c r="E7381" s="100">
        <v>29</v>
      </c>
      <c r="F7381" s="2">
        <v>0</v>
      </c>
      <c r="G7381" s="100">
        <v>0</v>
      </c>
    </row>
    <row r="7382" spans="1:7" ht="13.5" customHeight="1" x14ac:dyDescent="0.2">
      <c r="A7382" s="100">
        <v>7381</v>
      </c>
      <c r="B7382" s="100">
        <v>7440</v>
      </c>
      <c r="C7382" s="4" t="s">
        <v>7</v>
      </c>
      <c r="D7382" s="100">
        <v>2435</v>
      </c>
      <c r="E7382" s="100">
        <v>29</v>
      </c>
      <c r="F7382" s="2">
        <v>0</v>
      </c>
      <c r="G7382" s="100">
        <v>0</v>
      </c>
    </row>
    <row r="7383" spans="1:7" ht="13.5" customHeight="1" x14ac:dyDescent="0.2">
      <c r="A7383" s="100">
        <v>7382</v>
      </c>
      <c r="B7383" s="100">
        <v>7441</v>
      </c>
      <c r="C7383" s="4" t="s">
        <v>7</v>
      </c>
      <c r="D7383" s="100">
        <v>2436</v>
      </c>
      <c r="E7383" s="100">
        <v>29</v>
      </c>
      <c r="F7383" s="2">
        <v>0</v>
      </c>
      <c r="G7383" s="100">
        <v>0</v>
      </c>
    </row>
    <row r="7384" spans="1:7" ht="13.5" customHeight="1" x14ac:dyDescent="0.2">
      <c r="A7384" s="100">
        <v>7383</v>
      </c>
      <c r="B7384" s="100">
        <v>7442</v>
      </c>
      <c r="C7384" s="4" t="s">
        <v>7</v>
      </c>
      <c r="D7384" s="100">
        <v>2437</v>
      </c>
      <c r="E7384" s="100">
        <v>29</v>
      </c>
      <c r="F7384" s="2">
        <v>0</v>
      </c>
      <c r="G7384" s="100">
        <v>0</v>
      </c>
    </row>
    <row r="7385" spans="1:7" ht="13.5" customHeight="1" x14ac:dyDescent="0.2">
      <c r="A7385" s="100">
        <v>7384</v>
      </c>
      <c r="B7385" s="100">
        <v>7443</v>
      </c>
      <c r="C7385" s="4" t="s">
        <v>7</v>
      </c>
      <c r="D7385" s="100">
        <v>2438</v>
      </c>
      <c r="E7385" s="100">
        <v>29</v>
      </c>
      <c r="F7385" s="2">
        <v>0</v>
      </c>
      <c r="G7385" s="100">
        <v>0</v>
      </c>
    </row>
    <row r="7386" spans="1:7" ht="13.5" customHeight="1" x14ac:dyDescent="0.2">
      <c r="A7386" s="100">
        <v>7385</v>
      </c>
      <c r="B7386" s="100">
        <v>7444</v>
      </c>
      <c r="C7386" s="4" t="s">
        <v>7</v>
      </c>
      <c r="D7386" s="100">
        <v>2439</v>
      </c>
      <c r="E7386" s="100">
        <v>29</v>
      </c>
      <c r="F7386" s="2">
        <v>0</v>
      </c>
      <c r="G7386" s="100">
        <v>0</v>
      </c>
    </row>
    <row r="7387" spans="1:7" ht="13.5" customHeight="1" x14ac:dyDescent="0.2">
      <c r="A7387" s="100">
        <v>7386</v>
      </c>
      <c r="B7387" s="100">
        <v>7445</v>
      </c>
      <c r="C7387" s="4" t="s">
        <v>7</v>
      </c>
      <c r="D7387" s="100">
        <v>2441</v>
      </c>
      <c r="E7387" s="100">
        <v>29</v>
      </c>
      <c r="F7387" s="2">
        <v>0</v>
      </c>
      <c r="G7387" s="100">
        <v>0</v>
      </c>
    </row>
    <row r="7388" spans="1:7" ht="13.5" customHeight="1" x14ac:dyDescent="0.2">
      <c r="A7388" s="100">
        <v>7387</v>
      </c>
      <c r="B7388" s="100">
        <v>7446</v>
      </c>
      <c r="C7388" s="4" t="s">
        <v>7</v>
      </c>
      <c r="D7388" s="100">
        <v>2442</v>
      </c>
      <c r="E7388" s="100">
        <v>29</v>
      </c>
      <c r="F7388" s="2">
        <v>0</v>
      </c>
      <c r="G7388" s="100">
        <v>0</v>
      </c>
    </row>
    <row r="7389" spans="1:7" ht="13.5" customHeight="1" x14ac:dyDescent="0.2">
      <c r="A7389" s="100">
        <v>7388</v>
      </c>
      <c r="B7389" s="100">
        <v>7447</v>
      </c>
      <c r="C7389" s="4" t="s">
        <v>7</v>
      </c>
      <c r="D7389" s="100">
        <v>2443</v>
      </c>
      <c r="E7389" s="100">
        <v>29</v>
      </c>
      <c r="F7389" s="2">
        <v>0</v>
      </c>
      <c r="G7389" s="100">
        <v>0</v>
      </c>
    </row>
    <row r="7390" spans="1:7" ht="13.5" customHeight="1" x14ac:dyDescent="0.2">
      <c r="A7390" s="100">
        <v>7389</v>
      </c>
      <c r="B7390" s="100">
        <v>7448</v>
      </c>
      <c r="C7390" s="4" t="s">
        <v>7</v>
      </c>
      <c r="D7390" s="100">
        <v>2445</v>
      </c>
      <c r="E7390" s="100">
        <v>29</v>
      </c>
      <c r="F7390" s="2">
        <v>0</v>
      </c>
      <c r="G7390" s="100">
        <v>0</v>
      </c>
    </row>
    <row r="7391" spans="1:7" ht="13.5" customHeight="1" x14ac:dyDescent="0.2">
      <c r="A7391" s="100">
        <v>7390</v>
      </c>
      <c r="B7391" s="100">
        <v>7449</v>
      </c>
      <c r="C7391" s="4" t="s">
        <v>7</v>
      </c>
      <c r="D7391" s="100">
        <v>2446</v>
      </c>
      <c r="E7391" s="100">
        <v>29</v>
      </c>
      <c r="F7391" s="2">
        <v>0</v>
      </c>
      <c r="G7391" s="100">
        <v>0</v>
      </c>
    </row>
    <row r="7392" spans="1:7" ht="13.5" customHeight="1" x14ac:dyDescent="0.2">
      <c r="A7392" s="100">
        <v>7391</v>
      </c>
      <c r="B7392" s="100">
        <v>7450</v>
      </c>
      <c r="C7392" s="4" t="s">
        <v>7</v>
      </c>
      <c r="D7392" s="100">
        <v>2447</v>
      </c>
      <c r="E7392" s="100">
        <v>29</v>
      </c>
      <c r="F7392" s="2">
        <v>0</v>
      </c>
      <c r="G7392" s="100">
        <v>0</v>
      </c>
    </row>
    <row r="7393" spans="1:7" ht="13.5" customHeight="1" x14ac:dyDescent="0.2">
      <c r="A7393" s="100">
        <v>7392</v>
      </c>
      <c r="B7393" s="100">
        <v>7451</v>
      </c>
      <c r="C7393" s="4" t="s">
        <v>7</v>
      </c>
      <c r="D7393" s="100">
        <v>2448</v>
      </c>
      <c r="E7393" s="100">
        <v>29</v>
      </c>
      <c r="F7393" s="2">
        <v>0</v>
      </c>
      <c r="G7393" s="100">
        <v>0</v>
      </c>
    </row>
    <row r="7394" spans="1:7" ht="13.5" customHeight="1" x14ac:dyDescent="0.2">
      <c r="A7394" s="100">
        <v>7393</v>
      </c>
      <c r="B7394" s="100">
        <v>7452</v>
      </c>
      <c r="C7394" s="4" t="s">
        <v>7</v>
      </c>
      <c r="D7394" s="100">
        <v>2449</v>
      </c>
      <c r="E7394" s="100">
        <v>29</v>
      </c>
      <c r="F7394" s="2">
        <v>0</v>
      </c>
      <c r="G7394" s="100">
        <v>0</v>
      </c>
    </row>
    <row r="7395" spans="1:7" ht="13.5" customHeight="1" x14ac:dyDescent="0.2">
      <c r="A7395" s="100">
        <v>7394</v>
      </c>
      <c r="B7395" s="100">
        <v>7453</v>
      </c>
      <c r="C7395" s="4" t="s">
        <v>7</v>
      </c>
      <c r="D7395" s="100">
        <v>2450</v>
      </c>
      <c r="E7395" s="100">
        <v>29</v>
      </c>
      <c r="F7395" s="2">
        <v>0</v>
      </c>
      <c r="G7395" s="100">
        <v>0</v>
      </c>
    </row>
    <row r="7396" spans="1:7" ht="13.5" customHeight="1" x14ac:dyDescent="0.2">
      <c r="A7396" s="100">
        <v>7395</v>
      </c>
      <c r="B7396" s="100">
        <v>7454</v>
      </c>
      <c r="C7396" s="4" t="s">
        <v>7</v>
      </c>
      <c r="D7396" s="100">
        <v>2451</v>
      </c>
      <c r="E7396" s="100">
        <v>29</v>
      </c>
      <c r="F7396" s="2">
        <v>0</v>
      </c>
      <c r="G7396" s="100">
        <v>0</v>
      </c>
    </row>
    <row r="7397" spans="1:7" ht="13.5" customHeight="1" x14ac:dyDescent="0.2">
      <c r="A7397" s="100">
        <v>7396</v>
      </c>
      <c r="B7397" s="100">
        <v>7455</v>
      </c>
      <c r="C7397" s="4" t="s">
        <v>7</v>
      </c>
      <c r="D7397" s="100">
        <v>2452</v>
      </c>
      <c r="E7397" s="100">
        <v>29</v>
      </c>
      <c r="F7397" s="2">
        <v>0</v>
      </c>
      <c r="G7397" s="100">
        <v>0</v>
      </c>
    </row>
    <row r="7398" spans="1:7" ht="13.5" customHeight="1" x14ac:dyDescent="0.2">
      <c r="A7398" s="100">
        <v>7397</v>
      </c>
      <c r="B7398" s="100">
        <v>7456</v>
      </c>
      <c r="C7398" s="4" t="s">
        <v>7</v>
      </c>
      <c r="D7398" s="100">
        <v>2453</v>
      </c>
      <c r="E7398" s="100">
        <v>29</v>
      </c>
      <c r="F7398" s="2">
        <v>0</v>
      </c>
      <c r="G7398" s="100">
        <v>0</v>
      </c>
    </row>
    <row r="7399" spans="1:7" ht="13.5" customHeight="1" x14ac:dyDescent="0.2">
      <c r="A7399" s="100">
        <v>7398</v>
      </c>
      <c r="B7399" s="100">
        <v>7457</v>
      </c>
      <c r="C7399" s="4" t="s">
        <v>7</v>
      </c>
      <c r="D7399" s="100">
        <v>2455</v>
      </c>
      <c r="E7399" s="100">
        <v>29</v>
      </c>
      <c r="F7399" s="2">
        <v>0</v>
      </c>
      <c r="G7399" s="100">
        <v>0</v>
      </c>
    </row>
    <row r="7400" spans="1:7" ht="13.5" customHeight="1" x14ac:dyDescent="0.2">
      <c r="A7400" s="100">
        <v>7399</v>
      </c>
      <c r="B7400" s="100">
        <v>7458</v>
      </c>
      <c r="C7400" s="4" t="s">
        <v>7</v>
      </c>
      <c r="D7400" s="100">
        <v>2456</v>
      </c>
      <c r="E7400" s="100">
        <v>29</v>
      </c>
      <c r="F7400" s="2">
        <v>0</v>
      </c>
      <c r="G7400" s="100">
        <v>0</v>
      </c>
    </row>
    <row r="7401" spans="1:7" ht="13.5" customHeight="1" x14ac:dyDescent="0.2">
      <c r="A7401" s="100">
        <v>7400</v>
      </c>
      <c r="B7401" s="100">
        <v>7459</v>
      </c>
      <c r="C7401" s="4" t="s">
        <v>7</v>
      </c>
      <c r="D7401" s="100">
        <v>2457</v>
      </c>
      <c r="E7401" s="100">
        <v>29</v>
      </c>
      <c r="F7401" s="2">
        <v>0</v>
      </c>
      <c r="G7401" s="100">
        <v>0</v>
      </c>
    </row>
    <row r="7402" spans="1:7" ht="13.5" customHeight="1" x14ac:dyDescent="0.2">
      <c r="A7402" s="100">
        <v>7401</v>
      </c>
      <c r="B7402" s="100">
        <v>7460</v>
      </c>
      <c r="C7402" s="4" t="s">
        <v>7</v>
      </c>
      <c r="D7402" s="100">
        <v>2458</v>
      </c>
      <c r="E7402" s="100">
        <v>29</v>
      </c>
      <c r="F7402" s="2">
        <v>0</v>
      </c>
      <c r="G7402" s="100">
        <v>0</v>
      </c>
    </row>
    <row r="7403" spans="1:7" ht="13.5" customHeight="1" x14ac:dyDescent="0.2">
      <c r="A7403" s="100">
        <v>7402</v>
      </c>
      <c r="B7403" s="100">
        <v>7461</v>
      </c>
      <c r="C7403" s="4" t="s">
        <v>7</v>
      </c>
      <c r="D7403" s="100">
        <v>2459</v>
      </c>
      <c r="E7403" s="100">
        <v>29</v>
      </c>
      <c r="F7403" s="2">
        <v>0</v>
      </c>
      <c r="G7403" s="100">
        <v>0</v>
      </c>
    </row>
    <row r="7404" spans="1:7" ht="13.5" customHeight="1" x14ac:dyDescent="0.2">
      <c r="A7404" s="100">
        <v>7403</v>
      </c>
      <c r="B7404" s="100">
        <v>7462</v>
      </c>
      <c r="C7404" s="4" t="s">
        <v>7</v>
      </c>
      <c r="D7404" s="100">
        <v>2460</v>
      </c>
      <c r="E7404" s="100">
        <v>29</v>
      </c>
      <c r="F7404" s="2">
        <v>0</v>
      </c>
      <c r="G7404" s="100">
        <v>0</v>
      </c>
    </row>
    <row r="7405" spans="1:7" ht="13.5" customHeight="1" x14ac:dyDescent="0.2">
      <c r="A7405" s="100">
        <v>7404</v>
      </c>
      <c r="B7405" s="100">
        <v>7463</v>
      </c>
      <c r="C7405" s="4" t="s">
        <v>7</v>
      </c>
      <c r="D7405" s="100">
        <v>2461</v>
      </c>
      <c r="E7405" s="100">
        <v>29</v>
      </c>
      <c r="F7405" s="2">
        <v>0</v>
      </c>
      <c r="G7405" s="100">
        <v>0</v>
      </c>
    </row>
    <row r="7406" spans="1:7" ht="13.5" customHeight="1" x14ac:dyDescent="0.2">
      <c r="A7406" s="100">
        <v>7405</v>
      </c>
      <c r="B7406" s="100">
        <v>7464</v>
      </c>
      <c r="C7406" s="4" t="s">
        <v>7</v>
      </c>
      <c r="D7406" s="100">
        <v>55</v>
      </c>
      <c r="E7406" s="100">
        <v>123</v>
      </c>
      <c r="F7406" s="2">
        <v>0</v>
      </c>
      <c r="G7406" s="100">
        <v>0</v>
      </c>
    </row>
    <row r="7407" spans="1:7" ht="13.5" customHeight="1" x14ac:dyDescent="0.2">
      <c r="A7407" s="100">
        <v>7406</v>
      </c>
      <c r="B7407" s="100">
        <v>7465</v>
      </c>
      <c r="C7407" s="4" t="s">
        <v>7</v>
      </c>
      <c r="D7407" s="100">
        <v>60</v>
      </c>
      <c r="E7407" s="100">
        <v>123</v>
      </c>
      <c r="F7407" s="2">
        <v>0</v>
      </c>
      <c r="G7407" s="100">
        <v>0</v>
      </c>
    </row>
    <row r="7408" spans="1:7" ht="13.5" customHeight="1" x14ac:dyDescent="0.2">
      <c r="A7408" s="100">
        <v>7407</v>
      </c>
      <c r="B7408" s="100">
        <v>7466</v>
      </c>
      <c r="C7408" s="4" t="s">
        <v>7</v>
      </c>
      <c r="D7408" s="100">
        <v>61</v>
      </c>
      <c r="E7408" s="100">
        <v>123</v>
      </c>
      <c r="F7408" s="2">
        <v>0</v>
      </c>
      <c r="G7408" s="100">
        <v>0</v>
      </c>
    </row>
    <row r="7409" spans="1:7" ht="13.5" customHeight="1" x14ac:dyDescent="0.2">
      <c r="A7409" s="100">
        <v>7408</v>
      </c>
      <c r="B7409" s="100">
        <v>7467</v>
      </c>
      <c r="C7409" s="4" t="s">
        <v>7</v>
      </c>
      <c r="D7409" s="100">
        <v>62</v>
      </c>
      <c r="E7409" s="100">
        <v>123</v>
      </c>
      <c r="F7409" s="2">
        <v>0</v>
      </c>
      <c r="G7409" s="100">
        <v>0</v>
      </c>
    </row>
    <row r="7410" spans="1:7" ht="13.5" customHeight="1" x14ac:dyDescent="0.2">
      <c r="A7410" s="100">
        <v>7409</v>
      </c>
      <c r="B7410" s="100">
        <v>7468</v>
      </c>
      <c r="C7410" s="4" t="s">
        <v>7</v>
      </c>
      <c r="D7410" s="100">
        <v>63</v>
      </c>
      <c r="E7410" s="100">
        <v>123</v>
      </c>
      <c r="F7410" s="2">
        <v>0</v>
      </c>
      <c r="G7410" s="100">
        <v>0</v>
      </c>
    </row>
    <row r="7411" spans="1:7" ht="13.5" customHeight="1" x14ac:dyDescent="0.2">
      <c r="A7411" s="100">
        <v>7410</v>
      </c>
      <c r="B7411" s="100">
        <v>7469</v>
      </c>
      <c r="C7411" s="4" t="s">
        <v>7</v>
      </c>
      <c r="D7411" s="100">
        <v>64</v>
      </c>
      <c r="E7411" s="100">
        <v>123</v>
      </c>
      <c r="F7411" s="2">
        <v>0</v>
      </c>
      <c r="G7411" s="100">
        <v>0</v>
      </c>
    </row>
    <row r="7412" spans="1:7" ht="13.5" customHeight="1" x14ac:dyDescent="0.2">
      <c r="A7412" s="100">
        <v>7411</v>
      </c>
      <c r="B7412" s="100">
        <v>7470</v>
      </c>
      <c r="C7412" s="4" t="s">
        <v>7</v>
      </c>
      <c r="D7412" s="100">
        <v>576</v>
      </c>
      <c r="E7412" s="100">
        <v>119</v>
      </c>
      <c r="F7412" s="2">
        <v>0</v>
      </c>
      <c r="G7412" s="100">
        <v>0</v>
      </c>
    </row>
    <row r="7413" spans="1:7" ht="13.5" customHeight="1" x14ac:dyDescent="0.2">
      <c r="A7413" s="100">
        <v>7412</v>
      </c>
      <c r="B7413" s="100">
        <v>7471</v>
      </c>
      <c r="C7413" s="4" t="s">
        <v>7</v>
      </c>
      <c r="D7413" s="100">
        <v>577</v>
      </c>
      <c r="E7413" s="100">
        <v>119</v>
      </c>
      <c r="F7413" s="2">
        <v>0</v>
      </c>
      <c r="G7413" s="100">
        <v>0</v>
      </c>
    </row>
    <row r="7414" spans="1:7" ht="13.5" customHeight="1" x14ac:dyDescent="0.2">
      <c r="A7414" s="100">
        <v>7413</v>
      </c>
      <c r="B7414" s="100">
        <v>7472</v>
      </c>
      <c r="C7414" s="4" t="s">
        <v>7</v>
      </c>
      <c r="D7414" s="100">
        <v>578</v>
      </c>
      <c r="E7414" s="100">
        <v>119</v>
      </c>
      <c r="F7414" s="2">
        <v>0</v>
      </c>
      <c r="G7414" s="100">
        <v>0</v>
      </c>
    </row>
    <row r="7415" spans="1:7" ht="13.5" customHeight="1" x14ac:dyDescent="0.2">
      <c r="A7415" s="100">
        <v>7414</v>
      </c>
      <c r="B7415" s="100">
        <v>7473</v>
      </c>
      <c r="C7415" s="4" t="s">
        <v>7</v>
      </c>
      <c r="D7415" s="100">
        <v>579</v>
      </c>
      <c r="E7415" s="100">
        <v>119</v>
      </c>
      <c r="F7415" s="2">
        <v>0</v>
      </c>
      <c r="G7415" s="100">
        <v>0</v>
      </c>
    </row>
    <row r="7416" spans="1:7" ht="13.5" customHeight="1" x14ac:dyDescent="0.2">
      <c r="A7416" s="100">
        <v>7415</v>
      </c>
      <c r="B7416" s="100">
        <v>7474</v>
      </c>
      <c r="C7416" s="4" t="s">
        <v>7</v>
      </c>
      <c r="D7416" s="100">
        <v>580</v>
      </c>
      <c r="E7416" s="100">
        <v>119</v>
      </c>
      <c r="F7416" s="2">
        <v>0</v>
      </c>
      <c r="G7416" s="100">
        <v>0</v>
      </c>
    </row>
    <row r="7417" spans="1:7" ht="13.5" customHeight="1" x14ac:dyDescent="0.2">
      <c r="A7417" s="100">
        <v>7416</v>
      </c>
      <c r="B7417" s="100">
        <v>7475</v>
      </c>
      <c r="C7417" s="4"/>
      <c r="D7417" s="100">
        <v>157</v>
      </c>
      <c r="E7417" s="100">
        <v>249</v>
      </c>
      <c r="F7417" s="2">
        <v>0</v>
      </c>
      <c r="G7417" s="100">
        <v>0</v>
      </c>
    </row>
    <row r="7418" spans="1:7" ht="13.5" customHeight="1" x14ac:dyDescent="0.2">
      <c r="A7418" s="100">
        <v>7417</v>
      </c>
      <c r="B7418" s="100">
        <v>7476</v>
      </c>
      <c r="C7418" s="4"/>
      <c r="D7418" s="100">
        <v>158</v>
      </c>
      <c r="E7418" s="100">
        <v>249</v>
      </c>
      <c r="F7418" s="2">
        <v>0</v>
      </c>
      <c r="G7418" s="100">
        <v>0</v>
      </c>
    </row>
    <row r="7419" spans="1:7" ht="13.5" customHeight="1" x14ac:dyDescent="0.2">
      <c r="A7419" s="100">
        <v>7418</v>
      </c>
      <c r="B7419" s="100">
        <v>7477</v>
      </c>
      <c r="C7419" s="4"/>
      <c r="D7419" s="100">
        <v>159</v>
      </c>
      <c r="E7419" s="100">
        <v>249</v>
      </c>
      <c r="F7419" s="2">
        <v>0</v>
      </c>
      <c r="G7419" s="100">
        <v>0</v>
      </c>
    </row>
    <row r="7420" spans="1:7" ht="13.5" customHeight="1" x14ac:dyDescent="0.2">
      <c r="A7420" s="100">
        <v>7419</v>
      </c>
      <c r="B7420" s="100">
        <v>7478</v>
      </c>
      <c r="C7420" s="4"/>
      <c r="D7420" s="100">
        <v>160</v>
      </c>
      <c r="E7420" s="100">
        <v>249</v>
      </c>
      <c r="F7420" s="2">
        <v>0</v>
      </c>
      <c r="G7420" s="100">
        <v>0</v>
      </c>
    </row>
    <row r="7421" spans="1:7" ht="13.5" customHeight="1" x14ac:dyDescent="0.2">
      <c r="A7421" s="100">
        <v>7420</v>
      </c>
      <c r="B7421" s="100">
        <v>7479</v>
      </c>
      <c r="C7421" s="4"/>
      <c r="D7421" s="100">
        <v>187</v>
      </c>
      <c r="E7421" s="100">
        <v>249</v>
      </c>
      <c r="F7421" s="2">
        <v>0</v>
      </c>
      <c r="G7421" s="100">
        <v>0</v>
      </c>
    </row>
    <row r="7422" spans="1:7" ht="13.5" customHeight="1" x14ac:dyDescent="0.2">
      <c r="A7422" s="100">
        <v>7421</v>
      </c>
      <c r="B7422" s="100">
        <v>7480</v>
      </c>
      <c r="C7422" s="4"/>
      <c r="D7422" s="100">
        <v>413</v>
      </c>
      <c r="E7422" s="100">
        <v>261</v>
      </c>
      <c r="F7422" s="2">
        <v>0</v>
      </c>
      <c r="G7422" s="100">
        <v>0</v>
      </c>
    </row>
    <row r="7423" spans="1:7" ht="13.5" customHeight="1" x14ac:dyDescent="0.2">
      <c r="A7423" s="100">
        <v>7422</v>
      </c>
      <c r="B7423" s="100">
        <v>7481</v>
      </c>
      <c r="C7423" s="4"/>
      <c r="D7423" s="100">
        <v>411</v>
      </c>
      <c r="E7423" s="100">
        <v>261</v>
      </c>
      <c r="F7423" s="2">
        <v>0</v>
      </c>
      <c r="G7423" s="100">
        <v>0</v>
      </c>
    </row>
    <row r="7424" spans="1:7" ht="13.5" customHeight="1" x14ac:dyDescent="0.2">
      <c r="A7424" s="100">
        <v>7423</v>
      </c>
      <c r="B7424" s="100">
        <v>7482</v>
      </c>
      <c r="C7424" s="4"/>
      <c r="D7424" s="100">
        <v>414</v>
      </c>
      <c r="E7424" s="100">
        <v>261</v>
      </c>
      <c r="F7424" s="2">
        <v>0</v>
      </c>
      <c r="G7424" s="100">
        <v>0</v>
      </c>
    </row>
    <row r="7425" spans="1:7" ht="13.5" customHeight="1" x14ac:dyDescent="0.2">
      <c r="A7425" s="100">
        <v>7424</v>
      </c>
      <c r="B7425" s="100">
        <v>7483</v>
      </c>
      <c r="C7425" s="4"/>
      <c r="D7425" s="100">
        <v>410</v>
      </c>
      <c r="E7425" s="100">
        <v>261</v>
      </c>
      <c r="F7425" s="2">
        <v>0</v>
      </c>
      <c r="G7425" s="100">
        <v>0</v>
      </c>
    </row>
    <row r="7426" spans="1:7" ht="13.5" customHeight="1" x14ac:dyDescent="0.2">
      <c r="A7426" s="100">
        <v>7425</v>
      </c>
      <c r="B7426" s="100">
        <v>7484</v>
      </c>
      <c r="C7426" s="4"/>
      <c r="D7426" s="100">
        <v>32</v>
      </c>
      <c r="E7426" s="100">
        <v>252</v>
      </c>
      <c r="F7426" s="2">
        <v>0</v>
      </c>
      <c r="G7426" s="100">
        <v>0</v>
      </c>
    </row>
    <row r="7427" spans="1:7" ht="13.5" customHeight="1" x14ac:dyDescent="0.2">
      <c r="A7427" s="100">
        <v>7426</v>
      </c>
      <c r="B7427" s="100">
        <v>7485</v>
      </c>
      <c r="C7427" s="4" t="s">
        <v>7</v>
      </c>
      <c r="D7427" s="100">
        <v>3241</v>
      </c>
      <c r="E7427" s="100">
        <v>157</v>
      </c>
      <c r="F7427" s="2">
        <v>0</v>
      </c>
      <c r="G7427" s="100">
        <v>0</v>
      </c>
    </row>
    <row r="7428" spans="1:7" ht="13.5" customHeight="1" x14ac:dyDescent="0.2">
      <c r="A7428" s="100">
        <v>7427</v>
      </c>
      <c r="B7428" s="100">
        <v>7486</v>
      </c>
      <c r="C7428" s="4" t="s">
        <v>7</v>
      </c>
      <c r="D7428" s="100">
        <v>3246</v>
      </c>
      <c r="E7428" s="100">
        <v>157</v>
      </c>
      <c r="F7428" s="2">
        <v>0</v>
      </c>
      <c r="G7428" s="100">
        <v>0</v>
      </c>
    </row>
    <row r="7429" spans="1:7" ht="13.5" customHeight="1" x14ac:dyDescent="0.2">
      <c r="A7429" s="100">
        <v>7428</v>
      </c>
      <c r="B7429" s="100">
        <v>7487</v>
      </c>
      <c r="C7429" s="4" t="s">
        <v>7</v>
      </c>
      <c r="D7429" s="100">
        <v>3249</v>
      </c>
      <c r="E7429" s="100">
        <v>157</v>
      </c>
      <c r="F7429" s="2">
        <v>0</v>
      </c>
      <c r="G7429" s="100">
        <v>0</v>
      </c>
    </row>
    <row r="7430" spans="1:7" ht="13.5" customHeight="1" x14ac:dyDescent="0.2">
      <c r="A7430" s="100">
        <v>7429</v>
      </c>
      <c r="B7430" s="100">
        <v>7488</v>
      </c>
      <c r="C7430" s="4" t="s">
        <v>7</v>
      </c>
      <c r="D7430" s="100">
        <v>3250</v>
      </c>
      <c r="E7430" s="100">
        <v>157</v>
      </c>
      <c r="F7430" s="2">
        <v>0</v>
      </c>
      <c r="G7430" s="100">
        <v>0</v>
      </c>
    </row>
    <row r="7431" spans="1:7" ht="13.5" customHeight="1" x14ac:dyDescent="0.2">
      <c r="A7431" s="100">
        <v>7430</v>
      </c>
      <c r="B7431" s="100">
        <v>7489</v>
      </c>
      <c r="C7431" s="4" t="s">
        <v>7</v>
      </c>
      <c r="D7431" s="100">
        <v>3251</v>
      </c>
      <c r="E7431" s="100">
        <v>157</v>
      </c>
      <c r="F7431" s="2">
        <v>0</v>
      </c>
      <c r="G7431" s="100">
        <v>0</v>
      </c>
    </row>
    <row r="7432" spans="1:7" ht="13.5" customHeight="1" x14ac:dyDescent="0.2">
      <c r="A7432" s="100">
        <v>7431</v>
      </c>
      <c r="B7432" s="100">
        <v>7490</v>
      </c>
      <c r="C7432" s="4" t="s">
        <v>7</v>
      </c>
      <c r="D7432" s="100">
        <v>3252</v>
      </c>
      <c r="E7432" s="100">
        <v>157</v>
      </c>
      <c r="F7432" s="2">
        <v>0</v>
      </c>
      <c r="G7432" s="100">
        <v>0</v>
      </c>
    </row>
    <row r="7433" spans="1:7" ht="13.5" customHeight="1" x14ac:dyDescent="0.2">
      <c r="A7433" s="100">
        <v>7432</v>
      </c>
      <c r="B7433" s="100">
        <v>7491</v>
      </c>
      <c r="C7433" s="4" t="s">
        <v>7</v>
      </c>
      <c r="D7433" s="100">
        <v>3253</v>
      </c>
      <c r="E7433" s="100">
        <v>157</v>
      </c>
      <c r="F7433" s="2">
        <v>0</v>
      </c>
      <c r="G7433" s="100">
        <v>0</v>
      </c>
    </row>
    <row r="7434" spans="1:7" ht="13.5" customHeight="1" x14ac:dyDescent="0.2">
      <c r="A7434" s="100">
        <v>7433</v>
      </c>
      <c r="B7434" s="100">
        <v>7492</v>
      </c>
      <c r="C7434" s="4" t="s">
        <v>7</v>
      </c>
      <c r="D7434" s="100">
        <v>3254</v>
      </c>
      <c r="E7434" s="100">
        <v>157</v>
      </c>
      <c r="F7434" s="2">
        <v>0</v>
      </c>
      <c r="G7434" s="100">
        <v>0</v>
      </c>
    </row>
    <row r="7435" spans="1:7" ht="13.5" customHeight="1" x14ac:dyDescent="0.2">
      <c r="A7435" s="100">
        <v>7434</v>
      </c>
      <c r="B7435" s="100">
        <v>7493</v>
      </c>
      <c r="C7435" s="4" t="s">
        <v>7</v>
      </c>
      <c r="D7435" s="100">
        <v>3257</v>
      </c>
      <c r="E7435" s="100">
        <v>157</v>
      </c>
      <c r="F7435" s="2">
        <v>0</v>
      </c>
      <c r="G7435" s="100">
        <v>0</v>
      </c>
    </row>
    <row r="7436" spans="1:7" ht="13.5" customHeight="1" x14ac:dyDescent="0.2">
      <c r="A7436" s="100">
        <v>7435</v>
      </c>
      <c r="B7436" s="100">
        <v>7494</v>
      </c>
      <c r="C7436" s="4" t="s">
        <v>7</v>
      </c>
      <c r="D7436" s="100">
        <v>3258</v>
      </c>
      <c r="E7436" s="100">
        <v>157</v>
      </c>
      <c r="F7436" s="2">
        <v>0</v>
      </c>
      <c r="G7436" s="100">
        <v>0</v>
      </c>
    </row>
    <row r="7437" spans="1:7" ht="13.5" customHeight="1" x14ac:dyDescent="0.2">
      <c r="A7437" s="100">
        <v>7436</v>
      </c>
      <c r="B7437" s="100">
        <v>7495</v>
      </c>
      <c r="C7437" s="4" t="s">
        <v>7</v>
      </c>
      <c r="D7437" s="100">
        <v>3259</v>
      </c>
      <c r="E7437" s="100">
        <v>157</v>
      </c>
      <c r="F7437" s="2">
        <v>0</v>
      </c>
      <c r="G7437" s="100">
        <v>0</v>
      </c>
    </row>
    <row r="7438" spans="1:7" ht="13.5" customHeight="1" x14ac:dyDescent="0.2">
      <c r="A7438" s="100">
        <v>7437</v>
      </c>
      <c r="B7438" s="100">
        <v>7496</v>
      </c>
      <c r="C7438" s="4" t="s">
        <v>7</v>
      </c>
      <c r="D7438" s="100">
        <v>3260</v>
      </c>
      <c r="E7438" s="100">
        <v>157</v>
      </c>
      <c r="F7438" s="2">
        <v>0</v>
      </c>
      <c r="G7438" s="100">
        <v>0</v>
      </c>
    </row>
    <row r="7439" spans="1:7" ht="13.5" customHeight="1" x14ac:dyDescent="0.2">
      <c r="A7439" s="100">
        <v>7438</v>
      </c>
      <c r="B7439" s="100">
        <v>7497</v>
      </c>
      <c r="C7439" s="4" t="s">
        <v>7</v>
      </c>
      <c r="D7439" s="100">
        <v>228</v>
      </c>
      <c r="E7439" s="100">
        <v>41</v>
      </c>
      <c r="F7439" s="2">
        <v>0</v>
      </c>
      <c r="G7439" s="100">
        <v>0</v>
      </c>
    </row>
    <row r="7440" spans="1:7" ht="13.5" customHeight="1" x14ac:dyDescent="0.2">
      <c r="A7440" s="100">
        <v>7439</v>
      </c>
      <c r="B7440" s="100">
        <v>7498</v>
      </c>
      <c r="C7440" s="4" t="s">
        <v>7</v>
      </c>
      <c r="D7440" s="100">
        <v>229</v>
      </c>
      <c r="E7440" s="100">
        <v>41</v>
      </c>
      <c r="F7440" s="2">
        <v>0</v>
      </c>
      <c r="G7440" s="100">
        <v>0</v>
      </c>
    </row>
    <row r="7441" spans="1:7" ht="13.5" customHeight="1" x14ac:dyDescent="0.2">
      <c r="A7441" s="100">
        <v>7440</v>
      </c>
      <c r="B7441" s="100">
        <v>7499</v>
      </c>
      <c r="C7441" s="4" t="s">
        <v>7</v>
      </c>
      <c r="D7441" s="100">
        <v>230</v>
      </c>
      <c r="E7441" s="100">
        <v>41</v>
      </c>
      <c r="F7441" s="2">
        <v>0</v>
      </c>
      <c r="G7441" s="100">
        <v>0</v>
      </c>
    </row>
    <row r="7442" spans="1:7" ht="13.5" customHeight="1" x14ac:dyDescent="0.2">
      <c r="A7442" s="100">
        <v>7441</v>
      </c>
      <c r="B7442" s="100">
        <v>7500</v>
      </c>
      <c r="C7442" s="4" t="s">
        <v>7</v>
      </c>
      <c r="D7442" s="100">
        <v>231</v>
      </c>
      <c r="E7442" s="100">
        <v>41</v>
      </c>
      <c r="F7442" s="2">
        <v>0</v>
      </c>
      <c r="G7442" s="100">
        <v>0</v>
      </c>
    </row>
    <row r="7443" spans="1:7" ht="13.5" customHeight="1" x14ac:dyDescent="0.2">
      <c r="A7443" s="100">
        <v>7442</v>
      </c>
      <c r="B7443" s="100">
        <v>7501</v>
      </c>
      <c r="C7443" s="4" t="s">
        <v>7</v>
      </c>
      <c r="D7443" s="100">
        <v>232</v>
      </c>
      <c r="E7443" s="100">
        <v>41</v>
      </c>
      <c r="F7443" s="2">
        <v>0</v>
      </c>
      <c r="G7443" s="100">
        <v>0</v>
      </c>
    </row>
    <row r="7444" spans="1:7" ht="13.5" customHeight="1" x14ac:dyDescent="0.2">
      <c r="A7444" s="100">
        <v>7443</v>
      </c>
      <c r="B7444" s="100">
        <v>7502</v>
      </c>
      <c r="C7444" s="4" t="s">
        <v>7</v>
      </c>
      <c r="D7444" s="100">
        <v>233</v>
      </c>
      <c r="E7444" s="100">
        <v>41</v>
      </c>
      <c r="F7444" s="2">
        <v>0</v>
      </c>
      <c r="G7444" s="100">
        <v>0</v>
      </c>
    </row>
    <row r="7445" spans="1:7" ht="13.5" customHeight="1" x14ac:dyDescent="0.2">
      <c r="A7445" s="100">
        <v>7444</v>
      </c>
      <c r="B7445" s="100">
        <v>7503</v>
      </c>
      <c r="C7445" s="4" t="s">
        <v>7</v>
      </c>
      <c r="D7445" s="100">
        <v>234</v>
      </c>
      <c r="E7445" s="100">
        <v>41</v>
      </c>
      <c r="F7445" s="2">
        <v>0</v>
      </c>
      <c r="G7445" s="100">
        <v>0</v>
      </c>
    </row>
    <row r="7446" spans="1:7" ht="13.5" customHeight="1" x14ac:dyDescent="0.2">
      <c r="A7446" s="100">
        <v>7445</v>
      </c>
      <c r="B7446" s="100">
        <v>7504</v>
      </c>
      <c r="C7446" s="4" t="s">
        <v>7</v>
      </c>
      <c r="D7446" s="100">
        <v>235</v>
      </c>
      <c r="E7446" s="100">
        <v>41</v>
      </c>
      <c r="F7446" s="2">
        <v>0</v>
      </c>
      <c r="G7446" s="100">
        <v>0</v>
      </c>
    </row>
    <row r="7447" spans="1:7" ht="13.5" customHeight="1" x14ac:dyDescent="0.2">
      <c r="A7447" s="100">
        <v>7446</v>
      </c>
      <c r="B7447" s="100">
        <v>7505</v>
      </c>
      <c r="C7447" s="4" t="s">
        <v>7</v>
      </c>
      <c r="D7447" s="100">
        <v>236</v>
      </c>
      <c r="E7447" s="100">
        <v>41</v>
      </c>
      <c r="F7447" s="2">
        <v>0</v>
      </c>
      <c r="G7447" s="100">
        <v>0</v>
      </c>
    </row>
    <row r="7448" spans="1:7" ht="13.5" customHeight="1" x14ac:dyDescent="0.2">
      <c r="A7448" s="100">
        <v>7447</v>
      </c>
      <c r="B7448" s="100">
        <v>7506</v>
      </c>
      <c r="C7448" s="4" t="s">
        <v>7</v>
      </c>
      <c r="D7448" s="100">
        <v>237</v>
      </c>
      <c r="E7448" s="100">
        <v>41</v>
      </c>
      <c r="F7448" s="2">
        <v>0</v>
      </c>
      <c r="G7448" s="100">
        <v>0</v>
      </c>
    </row>
    <row r="7449" spans="1:7" ht="13.5" customHeight="1" x14ac:dyDescent="0.2">
      <c r="A7449" s="100">
        <v>7448</v>
      </c>
      <c r="B7449" s="100">
        <v>7507</v>
      </c>
      <c r="C7449" s="4" t="s">
        <v>7</v>
      </c>
      <c r="D7449" s="100">
        <v>239</v>
      </c>
      <c r="E7449" s="100">
        <v>41</v>
      </c>
      <c r="F7449" s="2">
        <v>0</v>
      </c>
      <c r="G7449" s="100">
        <v>0</v>
      </c>
    </row>
    <row r="7450" spans="1:7" ht="13.5" customHeight="1" x14ac:dyDescent="0.2">
      <c r="A7450" s="100">
        <v>7449</v>
      </c>
      <c r="B7450" s="100">
        <v>7508</v>
      </c>
      <c r="C7450" s="4" t="s">
        <v>7</v>
      </c>
      <c r="D7450" s="100">
        <v>240</v>
      </c>
      <c r="E7450" s="100">
        <v>41</v>
      </c>
      <c r="F7450" s="2">
        <v>0</v>
      </c>
      <c r="G7450" s="100">
        <v>0</v>
      </c>
    </row>
    <row r="7451" spans="1:7" ht="13.5" customHeight="1" x14ac:dyDescent="0.2">
      <c r="A7451" s="100">
        <v>7450</v>
      </c>
      <c r="B7451" s="100">
        <v>7509</v>
      </c>
      <c r="C7451" s="4" t="s">
        <v>7</v>
      </c>
      <c r="D7451" s="100">
        <v>241</v>
      </c>
      <c r="E7451" s="100">
        <v>41</v>
      </c>
      <c r="F7451" s="2">
        <v>0</v>
      </c>
      <c r="G7451" s="100">
        <v>0</v>
      </c>
    </row>
    <row r="7452" spans="1:7" ht="13.5" customHeight="1" x14ac:dyDescent="0.2">
      <c r="A7452" s="100">
        <v>7451</v>
      </c>
      <c r="B7452" s="100">
        <v>7510</v>
      </c>
      <c r="C7452" s="4" t="s">
        <v>7</v>
      </c>
      <c r="D7452" s="100">
        <v>242</v>
      </c>
      <c r="E7452" s="100">
        <v>41</v>
      </c>
      <c r="F7452" s="2">
        <v>0</v>
      </c>
      <c r="G7452" s="100">
        <v>0</v>
      </c>
    </row>
    <row r="7453" spans="1:7" ht="13.5" customHeight="1" x14ac:dyDescent="0.2">
      <c r="A7453" s="100">
        <v>7452</v>
      </c>
      <c r="B7453" s="100">
        <v>7511</v>
      </c>
      <c r="C7453" s="4" t="s">
        <v>7</v>
      </c>
      <c r="D7453" s="100">
        <v>243</v>
      </c>
      <c r="E7453" s="100">
        <v>41</v>
      </c>
      <c r="F7453" s="2">
        <v>0</v>
      </c>
      <c r="G7453" s="100">
        <v>0</v>
      </c>
    </row>
    <row r="7454" spans="1:7" ht="13.5" customHeight="1" x14ac:dyDescent="0.2">
      <c r="A7454" s="100">
        <v>7453</v>
      </c>
      <c r="B7454" s="100">
        <v>7512</v>
      </c>
      <c r="C7454" s="4" t="s">
        <v>7</v>
      </c>
      <c r="D7454" s="100">
        <v>244</v>
      </c>
      <c r="E7454" s="100">
        <v>41</v>
      </c>
      <c r="F7454" s="2">
        <v>0</v>
      </c>
      <c r="G7454" s="100">
        <v>0</v>
      </c>
    </row>
    <row r="7455" spans="1:7" ht="13.5" customHeight="1" x14ac:dyDescent="0.2">
      <c r="A7455" s="100">
        <v>7454</v>
      </c>
      <c r="B7455" s="100">
        <v>7513</v>
      </c>
      <c r="C7455" s="4" t="s">
        <v>7</v>
      </c>
      <c r="D7455" s="100">
        <v>245</v>
      </c>
      <c r="E7455" s="100">
        <v>41</v>
      </c>
      <c r="F7455" s="2">
        <v>0</v>
      </c>
      <c r="G7455" s="100">
        <v>0</v>
      </c>
    </row>
    <row r="7456" spans="1:7" ht="13.5" customHeight="1" x14ac:dyDescent="0.2">
      <c r="A7456" s="100">
        <v>7455</v>
      </c>
      <c r="B7456" s="100">
        <v>7514</v>
      </c>
      <c r="C7456" s="4" t="s">
        <v>7</v>
      </c>
      <c r="D7456" s="100">
        <v>246</v>
      </c>
      <c r="E7456" s="100">
        <v>41</v>
      </c>
      <c r="F7456" s="2">
        <v>0</v>
      </c>
      <c r="G7456" s="100">
        <v>0</v>
      </c>
    </row>
    <row r="7457" spans="1:7" ht="13.5" customHeight="1" x14ac:dyDescent="0.2">
      <c r="A7457" s="100">
        <v>7456</v>
      </c>
      <c r="B7457" s="100">
        <v>7515</v>
      </c>
      <c r="C7457" s="4" t="s">
        <v>7</v>
      </c>
      <c r="D7457" s="100">
        <v>247</v>
      </c>
      <c r="E7457" s="100">
        <v>41</v>
      </c>
      <c r="F7457" s="2">
        <v>0</v>
      </c>
      <c r="G7457" s="100">
        <v>0</v>
      </c>
    </row>
    <row r="7458" spans="1:7" ht="13.5" customHeight="1" x14ac:dyDescent="0.2">
      <c r="A7458" s="100">
        <v>7457</v>
      </c>
      <c r="B7458" s="100">
        <v>7516</v>
      </c>
      <c r="C7458" s="4" t="s">
        <v>7</v>
      </c>
      <c r="D7458" s="100">
        <v>248</v>
      </c>
      <c r="E7458" s="100">
        <v>41</v>
      </c>
      <c r="F7458" s="2">
        <v>0</v>
      </c>
      <c r="G7458" s="100">
        <v>0</v>
      </c>
    </row>
    <row r="7459" spans="1:7" ht="13.5" customHeight="1" x14ac:dyDescent="0.2">
      <c r="A7459" s="100">
        <v>7458</v>
      </c>
      <c r="B7459" s="100">
        <v>7517</v>
      </c>
      <c r="C7459" s="4" t="s">
        <v>7</v>
      </c>
      <c r="D7459" s="100">
        <v>249</v>
      </c>
      <c r="E7459" s="100">
        <v>41</v>
      </c>
      <c r="F7459" s="2">
        <v>0</v>
      </c>
      <c r="G7459" s="100">
        <v>0</v>
      </c>
    </row>
    <row r="7460" spans="1:7" ht="13.5" customHeight="1" x14ac:dyDescent="0.2">
      <c r="A7460" s="100">
        <v>7459</v>
      </c>
      <c r="B7460" s="100">
        <v>7518</v>
      </c>
      <c r="C7460" s="4" t="s">
        <v>7</v>
      </c>
      <c r="D7460" s="100">
        <v>250</v>
      </c>
      <c r="E7460" s="100">
        <v>41</v>
      </c>
      <c r="F7460" s="2">
        <v>0</v>
      </c>
      <c r="G7460" s="100">
        <v>0</v>
      </c>
    </row>
    <row r="7461" spans="1:7" ht="13.5" customHeight="1" x14ac:dyDescent="0.2">
      <c r="A7461" s="100">
        <v>7460</v>
      </c>
      <c r="B7461" s="100">
        <v>7519</v>
      </c>
      <c r="C7461" s="4" t="s">
        <v>7</v>
      </c>
      <c r="D7461" s="100">
        <v>251</v>
      </c>
      <c r="E7461" s="100">
        <v>41</v>
      </c>
      <c r="F7461" s="2">
        <v>0</v>
      </c>
      <c r="G7461" s="100">
        <v>0</v>
      </c>
    </row>
    <row r="7462" spans="1:7" ht="13.5" customHeight="1" x14ac:dyDescent="0.2">
      <c r="A7462" s="100">
        <v>7461</v>
      </c>
      <c r="B7462" s="100">
        <v>7520</v>
      </c>
      <c r="C7462" s="4" t="s">
        <v>7</v>
      </c>
      <c r="D7462" s="100">
        <v>252</v>
      </c>
      <c r="E7462" s="100">
        <v>41</v>
      </c>
      <c r="F7462" s="2">
        <v>0</v>
      </c>
      <c r="G7462" s="100">
        <v>0</v>
      </c>
    </row>
    <row r="7463" spans="1:7" ht="13.5" customHeight="1" x14ac:dyDescent="0.2">
      <c r="A7463" s="100">
        <v>7462</v>
      </c>
      <c r="B7463" s="100">
        <v>7521</v>
      </c>
      <c r="C7463" s="4" t="s">
        <v>7</v>
      </c>
      <c r="D7463" s="100">
        <v>254</v>
      </c>
      <c r="E7463" s="100">
        <v>41</v>
      </c>
      <c r="F7463" s="2">
        <v>0</v>
      </c>
      <c r="G7463" s="100">
        <v>0</v>
      </c>
    </row>
    <row r="7464" spans="1:7" ht="13.5" customHeight="1" x14ac:dyDescent="0.2">
      <c r="A7464" s="100">
        <v>7463</v>
      </c>
      <c r="B7464" s="100">
        <v>7522</v>
      </c>
      <c r="C7464" s="4" t="s">
        <v>7</v>
      </c>
      <c r="D7464" s="100">
        <v>256</v>
      </c>
      <c r="E7464" s="100">
        <v>41</v>
      </c>
      <c r="F7464" s="2">
        <v>0</v>
      </c>
      <c r="G7464" s="100">
        <v>0</v>
      </c>
    </row>
    <row r="7465" spans="1:7" ht="13.5" customHeight="1" x14ac:dyDescent="0.2">
      <c r="A7465" s="100">
        <v>7464</v>
      </c>
      <c r="B7465" s="100">
        <v>7523</v>
      </c>
      <c r="C7465" s="4" t="s">
        <v>7</v>
      </c>
      <c r="D7465" s="100">
        <v>258</v>
      </c>
      <c r="E7465" s="100">
        <v>41</v>
      </c>
      <c r="F7465" s="2">
        <v>0</v>
      </c>
      <c r="G7465" s="100">
        <v>0</v>
      </c>
    </row>
    <row r="7466" spans="1:7" ht="13.5" customHeight="1" x14ac:dyDescent="0.2">
      <c r="A7466" s="100">
        <v>7465</v>
      </c>
      <c r="B7466" s="100">
        <v>7524</v>
      </c>
      <c r="C7466" s="4" t="s">
        <v>7</v>
      </c>
      <c r="D7466" s="100">
        <v>259</v>
      </c>
      <c r="E7466" s="100">
        <v>41</v>
      </c>
      <c r="F7466" s="2">
        <v>0</v>
      </c>
      <c r="G7466" s="100">
        <v>0</v>
      </c>
    </row>
    <row r="7467" spans="1:7" ht="13.5" customHeight="1" x14ac:dyDescent="0.2">
      <c r="A7467" s="100">
        <v>7466</v>
      </c>
      <c r="B7467" s="100">
        <v>7525</v>
      </c>
      <c r="C7467" s="4" t="s">
        <v>7</v>
      </c>
      <c r="D7467" s="100">
        <v>260</v>
      </c>
      <c r="E7467" s="100">
        <v>41</v>
      </c>
      <c r="F7467" s="2">
        <v>0</v>
      </c>
      <c r="G7467" s="100">
        <v>0</v>
      </c>
    </row>
    <row r="7468" spans="1:7" ht="13.5" customHeight="1" x14ac:dyDescent="0.2">
      <c r="A7468" s="100">
        <v>7467</v>
      </c>
      <c r="B7468" s="100">
        <v>7526</v>
      </c>
      <c r="C7468" s="4" t="s">
        <v>7</v>
      </c>
      <c r="D7468" s="100">
        <v>261</v>
      </c>
      <c r="E7468" s="100">
        <v>41</v>
      </c>
      <c r="F7468" s="2">
        <v>0</v>
      </c>
      <c r="G7468" s="100">
        <v>0</v>
      </c>
    </row>
    <row r="7469" spans="1:7" ht="13.5" customHeight="1" x14ac:dyDescent="0.2">
      <c r="A7469" s="100">
        <v>7468</v>
      </c>
      <c r="B7469" s="100">
        <v>7527</v>
      </c>
      <c r="C7469" s="4" t="s">
        <v>7</v>
      </c>
      <c r="D7469" s="100">
        <v>262</v>
      </c>
      <c r="E7469" s="100">
        <v>41</v>
      </c>
      <c r="F7469" s="2">
        <v>0</v>
      </c>
      <c r="G7469" s="100">
        <v>0</v>
      </c>
    </row>
    <row r="7470" spans="1:7" ht="13.5" customHeight="1" x14ac:dyDescent="0.2">
      <c r="A7470" s="100">
        <v>7469</v>
      </c>
      <c r="B7470" s="100">
        <v>7528</v>
      </c>
      <c r="C7470" s="4" t="s">
        <v>7</v>
      </c>
      <c r="D7470" s="100">
        <v>263</v>
      </c>
      <c r="E7470" s="100">
        <v>41</v>
      </c>
      <c r="F7470" s="2">
        <v>0</v>
      </c>
      <c r="G7470" s="100">
        <v>0</v>
      </c>
    </row>
    <row r="7471" spans="1:7" ht="13.5" customHeight="1" x14ac:dyDescent="0.2">
      <c r="A7471" s="100">
        <v>7470</v>
      </c>
      <c r="B7471" s="100">
        <v>7529</v>
      </c>
      <c r="C7471" s="4" t="s">
        <v>7</v>
      </c>
      <c r="D7471" s="100">
        <v>264</v>
      </c>
      <c r="E7471" s="100">
        <v>41</v>
      </c>
      <c r="F7471" s="2">
        <v>0</v>
      </c>
      <c r="G7471" s="100">
        <v>0</v>
      </c>
    </row>
    <row r="7472" spans="1:7" ht="13.5" customHeight="1" x14ac:dyDescent="0.2">
      <c r="A7472" s="100">
        <v>7471</v>
      </c>
      <c r="B7472" s="100">
        <v>7530</v>
      </c>
      <c r="C7472" s="4" t="s">
        <v>7</v>
      </c>
      <c r="D7472" s="100">
        <v>265</v>
      </c>
      <c r="E7472" s="100">
        <v>41</v>
      </c>
      <c r="F7472" s="2">
        <v>0</v>
      </c>
      <c r="G7472" s="100">
        <v>0</v>
      </c>
    </row>
    <row r="7473" spans="1:7" ht="13.5" customHeight="1" x14ac:dyDescent="0.2">
      <c r="A7473" s="100">
        <v>7472</v>
      </c>
      <c r="B7473" s="100">
        <v>7531</v>
      </c>
      <c r="C7473" s="4" t="s">
        <v>7</v>
      </c>
      <c r="D7473" s="100">
        <v>266</v>
      </c>
      <c r="E7473" s="100">
        <v>41</v>
      </c>
      <c r="F7473" s="2">
        <v>0</v>
      </c>
      <c r="G7473" s="100">
        <v>0</v>
      </c>
    </row>
    <row r="7474" spans="1:7" ht="13.5" customHeight="1" x14ac:dyDescent="0.2">
      <c r="A7474" s="100">
        <v>7473</v>
      </c>
      <c r="B7474" s="100">
        <v>7532</v>
      </c>
      <c r="C7474" s="4" t="s">
        <v>7</v>
      </c>
      <c r="D7474" s="100">
        <v>267</v>
      </c>
      <c r="E7474" s="100">
        <v>41</v>
      </c>
      <c r="F7474" s="2">
        <v>0</v>
      </c>
      <c r="G7474" s="100">
        <v>0</v>
      </c>
    </row>
    <row r="7475" spans="1:7" ht="13.5" customHeight="1" x14ac:dyDescent="0.2">
      <c r="A7475" s="100">
        <v>7474</v>
      </c>
      <c r="B7475" s="100">
        <v>7533</v>
      </c>
      <c r="C7475" s="4" t="s">
        <v>7</v>
      </c>
      <c r="D7475" s="100">
        <v>268</v>
      </c>
      <c r="E7475" s="100">
        <v>41</v>
      </c>
      <c r="F7475" s="2">
        <v>0</v>
      </c>
      <c r="G7475" s="100">
        <v>0</v>
      </c>
    </row>
    <row r="7476" spans="1:7" ht="13.5" customHeight="1" x14ac:dyDescent="0.2">
      <c r="A7476" s="100">
        <v>7475</v>
      </c>
      <c r="B7476" s="100">
        <v>7534</v>
      </c>
      <c r="C7476" s="4" t="s">
        <v>7</v>
      </c>
      <c r="D7476" s="100">
        <v>269</v>
      </c>
      <c r="E7476" s="100">
        <v>41</v>
      </c>
      <c r="F7476" s="2">
        <v>0</v>
      </c>
      <c r="G7476" s="100">
        <v>0</v>
      </c>
    </row>
    <row r="7477" spans="1:7" ht="13.5" customHeight="1" x14ac:dyDescent="0.2">
      <c r="A7477" s="100">
        <v>7476</v>
      </c>
      <c r="B7477" s="100">
        <v>7535</v>
      </c>
      <c r="C7477" s="4" t="s">
        <v>7</v>
      </c>
      <c r="D7477" s="100">
        <v>270</v>
      </c>
      <c r="E7477" s="100">
        <v>41</v>
      </c>
      <c r="F7477" s="2">
        <v>0</v>
      </c>
      <c r="G7477" s="100">
        <v>0</v>
      </c>
    </row>
    <row r="7478" spans="1:7" ht="13.5" customHeight="1" x14ac:dyDescent="0.2">
      <c r="A7478" s="100">
        <v>7477</v>
      </c>
      <c r="B7478" s="100">
        <v>7536</v>
      </c>
      <c r="C7478" s="4" t="s">
        <v>7</v>
      </c>
      <c r="D7478" s="100">
        <v>271</v>
      </c>
      <c r="E7478" s="100">
        <v>41</v>
      </c>
      <c r="F7478" s="2">
        <v>0</v>
      </c>
      <c r="G7478" s="100">
        <v>0</v>
      </c>
    </row>
    <row r="7479" spans="1:7" ht="13.5" customHeight="1" x14ac:dyDescent="0.2">
      <c r="A7479" s="100">
        <v>7478</v>
      </c>
      <c r="B7479" s="100">
        <v>7537</v>
      </c>
      <c r="C7479" s="4" t="s">
        <v>7</v>
      </c>
      <c r="D7479" s="100">
        <v>274</v>
      </c>
      <c r="E7479" s="100">
        <v>41</v>
      </c>
      <c r="F7479" s="2">
        <v>0</v>
      </c>
      <c r="G7479" s="100">
        <v>0</v>
      </c>
    </row>
    <row r="7480" spans="1:7" ht="13.5" customHeight="1" x14ac:dyDescent="0.2">
      <c r="A7480" s="100">
        <v>7479</v>
      </c>
      <c r="B7480" s="100">
        <v>7538</v>
      </c>
      <c r="C7480" s="4" t="s">
        <v>7</v>
      </c>
      <c r="D7480" s="100">
        <v>275</v>
      </c>
      <c r="E7480" s="100">
        <v>41</v>
      </c>
      <c r="F7480" s="2">
        <v>0</v>
      </c>
      <c r="G7480" s="100">
        <v>0</v>
      </c>
    </row>
    <row r="7481" spans="1:7" ht="13.5" customHeight="1" x14ac:dyDescent="0.2">
      <c r="A7481" s="100">
        <v>7480</v>
      </c>
      <c r="B7481" s="100">
        <v>7539</v>
      </c>
      <c r="C7481" s="4" t="s">
        <v>7</v>
      </c>
      <c r="D7481" s="100">
        <v>276</v>
      </c>
      <c r="E7481" s="100">
        <v>41</v>
      </c>
      <c r="F7481" s="2">
        <v>0</v>
      </c>
      <c r="G7481" s="100">
        <v>0</v>
      </c>
    </row>
    <row r="7482" spans="1:7" ht="13.5" customHeight="1" x14ac:dyDescent="0.2">
      <c r="A7482" s="100">
        <v>7481</v>
      </c>
      <c r="B7482" s="100">
        <v>7540</v>
      </c>
      <c r="C7482" s="4" t="s">
        <v>7</v>
      </c>
      <c r="D7482" s="100">
        <v>277</v>
      </c>
      <c r="E7482" s="100">
        <v>41</v>
      </c>
      <c r="F7482" s="2">
        <v>0</v>
      </c>
      <c r="G7482" s="100">
        <v>0</v>
      </c>
    </row>
    <row r="7483" spans="1:7" ht="13.5" customHeight="1" x14ac:dyDescent="0.2">
      <c r="A7483" s="100">
        <v>7482</v>
      </c>
      <c r="B7483" s="100">
        <v>7541</v>
      </c>
      <c r="C7483" s="4" t="s">
        <v>7</v>
      </c>
      <c r="D7483" s="100">
        <v>278</v>
      </c>
      <c r="E7483" s="100">
        <v>41</v>
      </c>
      <c r="F7483" s="2">
        <v>0</v>
      </c>
      <c r="G7483" s="100">
        <v>0</v>
      </c>
    </row>
    <row r="7484" spans="1:7" ht="13.5" customHeight="1" x14ac:dyDescent="0.2">
      <c r="A7484" s="100">
        <v>7483</v>
      </c>
      <c r="B7484" s="100">
        <v>7542</v>
      </c>
      <c r="C7484" s="4" t="s">
        <v>7</v>
      </c>
      <c r="D7484" s="100">
        <v>279</v>
      </c>
      <c r="E7484" s="100">
        <v>41</v>
      </c>
      <c r="F7484" s="2">
        <v>0</v>
      </c>
      <c r="G7484" s="100">
        <v>0</v>
      </c>
    </row>
    <row r="7485" spans="1:7" ht="13.5" customHeight="1" x14ac:dyDescent="0.2">
      <c r="A7485" s="100">
        <v>7484</v>
      </c>
      <c r="B7485" s="100">
        <v>7543</v>
      </c>
      <c r="C7485" s="4" t="s">
        <v>7</v>
      </c>
      <c r="D7485" s="100">
        <v>282</v>
      </c>
      <c r="E7485" s="100">
        <v>41</v>
      </c>
      <c r="F7485" s="2">
        <v>0</v>
      </c>
      <c r="G7485" s="100">
        <v>0</v>
      </c>
    </row>
    <row r="7486" spans="1:7" ht="13.5" customHeight="1" x14ac:dyDescent="0.2">
      <c r="A7486" s="100">
        <v>7485</v>
      </c>
      <c r="B7486" s="100">
        <v>7544</v>
      </c>
      <c r="C7486" s="4" t="s">
        <v>7</v>
      </c>
      <c r="D7486" s="100">
        <v>283</v>
      </c>
      <c r="E7486" s="100">
        <v>41</v>
      </c>
      <c r="F7486" s="2">
        <v>0</v>
      </c>
      <c r="G7486" s="100">
        <v>0</v>
      </c>
    </row>
    <row r="7487" spans="1:7" ht="13.5" customHeight="1" x14ac:dyDescent="0.2">
      <c r="A7487" s="100">
        <v>7486</v>
      </c>
      <c r="B7487" s="100">
        <v>7545</v>
      </c>
      <c r="C7487" s="4" t="s">
        <v>7</v>
      </c>
      <c r="D7487" s="100">
        <v>284</v>
      </c>
      <c r="E7487" s="100">
        <v>41</v>
      </c>
      <c r="F7487" s="2">
        <v>0</v>
      </c>
      <c r="G7487" s="100">
        <v>0</v>
      </c>
    </row>
    <row r="7488" spans="1:7" ht="13.5" customHeight="1" x14ac:dyDescent="0.2">
      <c r="A7488" s="100">
        <v>7487</v>
      </c>
      <c r="B7488" s="100">
        <v>7546</v>
      </c>
      <c r="C7488" s="4" t="s">
        <v>7</v>
      </c>
      <c r="D7488" s="100">
        <v>285</v>
      </c>
      <c r="E7488" s="100">
        <v>41</v>
      </c>
      <c r="F7488" s="2">
        <v>0</v>
      </c>
      <c r="G7488" s="100">
        <v>0</v>
      </c>
    </row>
    <row r="7489" spans="1:7" ht="13.5" customHeight="1" x14ac:dyDescent="0.2">
      <c r="A7489" s="100">
        <v>7488</v>
      </c>
      <c r="B7489" s="100">
        <v>7547</v>
      </c>
      <c r="C7489" s="4" t="s">
        <v>7</v>
      </c>
      <c r="D7489" s="100">
        <v>286</v>
      </c>
      <c r="E7489" s="100">
        <v>41</v>
      </c>
      <c r="F7489" s="2">
        <v>0</v>
      </c>
      <c r="G7489" s="100">
        <v>0</v>
      </c>
    </row>
    <row r="7490" spans="1:7" ht="13.5" customHeight="1" x14ac:dyDescent="0.2">
      <c r="A7490" s="100">
        <v>7489</v>
      </c>
      <c r="B7490" s="100">
        <v>7548</v>
      </c>
      <c r="C7490" s="4" t="s">
        <v>7</v>
      </c>
      <c r="D7490" s="100">
        <v>288</v>
      </c>
      <c r="E7490" s="100">
        <v>41</v>
      </c>
      <c r="F7490" s="2">
        <v>0</v>
      </c>
      <c r="G7490" s="100">
        <v>0</v>
      </c>
    </row>
    <row r="7491" spans="1:7" ht="13.5" customHeight="1" x14ac:dyDescent="0.2">
      <c r="A7491" s="100">
        <v>7490</v>
      </c>
      <c r="B7491" s="100">
        <v>7549</v>
      </c>
      <c r="C7491" s="4" t="s">
        <v>7</v>
      </c>
      <c r="D7491" s="100">
        <v>289</v>
      </c>
      <c r="E7491" s="100">
        <v>41</v>
      </c>
      <c r="F7491" s="2">
        <v>0</v>
      </c>
      <c r="G7491" s="100">
        <v>0</v>
      </c>
    </row>
    <row r="7492" spans="1:7" ht="13.5" customHeight="1" x14ac:dyDescent="0.2">
      <c r="A7492" s="100">
        <v>7491</v>
      </c>
      <c r="B7492" s="100">
        <v>7550</v>
      </c>
      <c r="C7492" s="4" t="s">
        <v>7</v>
      </c>
      <c r="D7492" s="100">
        <v>290</v>
      </c>
      <c r="E7492" s="100">
        <v>41</v>
      </c>
      <c r="F7492" s="2">
        <v>0</v>
      </c>
      <c r="G7492" s="100">
        <v>0</v>
      </c>
    </row>
    <row r="7493" spans="1:7" ht="13.5" customHeight="1" x14ac:dyDescent="0.2">
      <c r="A7493" s="100">
        <v>7492</v>
      </c>
      <c r="B7493" s="100">
        <v>7551</v>
      </c>
      <c r="C7493" s="4" t="s">
        <v>7</v>
      </c>
      <c r="D7493" s="100">
        <v>291</v>
      </c>
      <c r="E7493" s="100">
        <v>41</v>
      </c>
      <c r="F7493" s="2">
        <v>0</v>
      </c>
      <c r="G7493" s="100">
        <v>0</v>
      </c>
    </row>
    <row r="7494" spans="1:7" ht="13.5" customHeight="1" x14ac:dyDescent="0.2">
      <c r="A7494" s="100">
        <v>7493</v>
      </c>
      <c r="B7494" s="100">
        <v>7552</v>
      </c>
      <c r="C7494" s="4" t="s">
        <v>7</v>
      </c>
      <c r="D7494" s="100">
        <v>292</v>
      </c>
      <c r="E7494" s="100">
        <v>41</v>
      </c>
      <c r="F7494" s="2">
        <v>0</v>
      </c>
      <c r="G7494" s="100">
        <v>0</v>
      </c>
    </row>
    <row r="7495" spans="1:7" ht="13.5" customHeight="1" x14ac:dyDescent="0.2">
      <c r="A7495" s="100">
        <v>7494</v>
      </c>
      <c r="B7495" s="100">
        <v>7553</v>
      </c>
      <c r="C7495" s="4" t="s">
        <v>7</v>
      </c>
      <c r="D7495" s="100">
        <v>2462</v>
      </c>
      <c r="E7495" s="100">
        <v>29</v>
      </c>
      <c r="F7495" s="2">
        <v>0</v>
      </c>
      <c r="G7495" s="100">
        <v>0</v>
      </c>
    </row>
    <row r="7496" spans="1:7" ht="13.5" customHeight="1" x14ac:dyDescent="0.2">
      <c r="A7496" s="100">
        <v>7495</v>
      </c>
      <c r="B7496" s="100">
        <v>7554</v>
      </c>
      <c r="C7496" s="4" t="s">
        <v>7</v>
      </c>
      <c r="D7496" s="100">
        <v>2463</v>
      </c>
      <c r="E7496" s="100">
        <v>29</v>
      </c>
      <c r="F7496" s="2">
        <v>0</v>
      </c>
      <c r="G7496" s="100">
        <v>0</v>
      </c>
    </row>
    <row r="7497" spans="1:7" ht="13.5" customHeight="1" x14ac:dyDescent="0.2">
      <c r="A7497" s="100">
        <v>7496</v>
      </c>
      <c r="B7497" s="100">
        <v>7555</v>
      </c>
      <c r="C7497" s="4" t="s">
        <v>7</v>
      </c>
      <c r="D7497" s="100">
        <v>2464</v>
      </c>
      <c r="E7497" s="100">
        <v>29</v>
      </c>
      <c r="F7497" s="2">
        <v>0</v>
      </c>
      <c r="G7497" s="100">
        <v>0</v>
      </c>
    </row>
    <row r="7498" spans="1:7" ht="13.5" customHeight="1" x14ac:dyDescent="0.2">
      <c r="A7498" s="100">
        <v>7497</v>
      </c>
      <c r="B7498" s="100">
        <v>7556</v>
      </c>
      <c r="C7498" s="4" t="s">
        <v>7</v>
      </c>
      <c r="D7498" s="100">
        <v>2465</v>
      </c>
      <c r="E7498" s="100">
        <v>29</v>
      </c>
      <c r="F7498" s="2">
        <v>0</v>
      </c>
      <c r="G7498" s="100">
        <v>0</v>
      </c>
    </row>
    <row r="7499" spans="1:7" ht="13.5" customHeight="1" x14ac:dyDescent="0.2">
      <c r="A7499" s="100">
        <v>7498</v>
      </c>
      <c r="B7499" s="100">
        <v>7557</v>
      </c>
      <c r="C7499" s="4" t="s">
        <v>7</v>
      </c>
      <c r="D7499" s="100">
        <v>2466</v>
      </c>
      <c r="E7499" s="100">
        <v>29</v>
      </c>
      <c r="F7499" s="2">
        <v>0</v>
      </c>
      <c r="G7499" s="100">
        <v>0</v>
      </c>
    </row>
    <row r="7500" spans="1:7" ht="13.5" customHeight="1" x14ac:dyDescent="0.2">
      <c r="A7500" s="100">
        <v>7499</v>
      </c>
      <c r="B7500" s="100">
        <v>7559</v>
      </c>
      <c r="C7500" s="4" t="s">
        <v>7</v>
      </c>
      <c r="D7500" s="100">
        <v>2468</v>
      </c>
      <c r="E7500" s="100">
        <v>29</v>
      </c>
      <c r="F7500" s="2">
        <v>0</v>
      </c>
      <c r="G7500" s="100">
        <v>0</v>
      </c>
    </row>
    <row r="7501" spans="1:7" ht="13.5" customHeight="1" x14ac:dyDescent="0.2">
      <c r="A7501" s="100">
        <v>7500</v>
      </c>
      <c r="B7501" s="100">
        <v>7560</v>
      </c>
      <c r="C7501" s="4" t="s">
        <v>7</v>
      </c>
      <c r="D7501" s="100">
        <v>2470</v>
      </c>
      <c r="E7501" s="100">
        <v>29</v>
      </c>
      <c r="F7501" s="2">
        <v>0</v>
      </c>
      <c r="G7501" s="100">
        <v>0</v>
      </c>
    </row>
    <row r="7502" spans="1:7" ht="13.5" customHeight="1" x14ac:dyDescent="0.2">
      <c r="A7502" s="100">
        <v>7501</v>
      </c>
      <c r="B7502" s="100">
        <v>7561</v>
      </c>
      <c r="C7502" s="4" t="s">
        <v>7</v>
      </c>
      <c r="D7502" s="100">
        <v>2471</v>
      </c>
      <c r="E7502" s="100">
        <v>29</v>
      </c>
      <c r="F7502" s="2">
        <v>0</v>
      </c>
      <c r="G7502" s="100">
        <v>0</v>
      </c>
    </row>
    <row r="7503" spans="1:7" ht="13.5" customHeight="1" x14ac:dyDescent="0.2">
      <c r="A7503" s="100">
        <v>7502</v>
      </c>
      <c r="B7503" s="100">
        <v>7562</v>
      </c>
      <c r="C7503" s="4" t="s">
        <v>7</v>
      </c>
      <c r="D7503" s="100">
        <v>2472</v>
      </c>
      <c r="E7503" s="100">
        <v>29</v>
      </c>
      <c r="F7503" s="2">
        <v>0</v>
      </c>
      <c r="G7503" s="100">
        <v>0</v>
      </c>
    </row>
    <row r="7504" spans="1:7" ht="13.5" customHeight="1" x14ac:dyDescent="0.2">
      <c r="A7504" s="100">
        <v>7503</v>
      </c>
      <c r="B7504" s="100">
        <v>7563</v>
      </c>
      <c r="C7504" s="4" t="s">
        <v>7</v>
      </c>
      <c r="D7504" s="100">
        <v>2473</v>
      </c>
      <c r="E7504" s="100">
        <v>29</v>
      </c>
      <c r="F7504" s="2">
        <v>0</v>
      </c>
      <c r="G7504" s="100">
        <v>0</v>
      </c>
    </row>
    <row r="7505" spans="1:7" ht="13.5" customHeight="1" x14ac:dyDescent="0.2">
      <c r="A7505" s="100">
        <v>7504</v>
      </c>
      <c r="B7505" s="100">
        <v>7564</v>
      </c>
      <c r="C7505" s="4" t="s">
        <v>7</v>
      </c>
      <c r="D7505" s="100">
        <v>2474</v>
      </c>
      <c r="E7505" s="100">
        <v>29</v>
      </c>
      <c r="F7505" s="2">
        <v>0</v>
      </c>
      <c r="G7505" s="100">
        <v>0</v>
      </c>
    </row>
    <row r="7506" spans="1:7" ht="13.5" customHeight="1" x14ac:dyDescent="0.2">
      <c r="A7506" s="100">
        <v>7505</v>
      </c>
      <c r="B7506" s="100">
        <v>7565</v>
      </c>
      <c r="C7506" s="4" t="s">
        <v>7</v>
      </c>
      <c r="D7506" s="100">
        <v>2475</v>
      </c>
      <c r="E7506" s="100">
        <v>29</v>
      </c>
      <c r="F7506" s="2">
        <v>0</v>
      </c>
      <c r="G7506" s="100">
        <v>0</v>
      </c>
    </row>
    <row r="7507" spans="1:7" ht="13.5" customHeight="1" x14ac:dyDescent="0.2">
      <c r="A7507" s="100">
        <v>7506</v>
      </c>
      <c r="B7507" s="100">
        <v>7566</v>
      </c>
      <c r="C7507" s="4" t="s">
        <v>7</v>
      </c>
      <c r="D7507" s="100">
        <v>2476</v>
      </c>
      <c r="E7507" s="100">
        <v>29</v>
      </c>
      <c r="F7507" s="2">
        <v>0</v>
      </c>
      <c r="G7507" s="100">
        <v>0</v>
      </c>
    </row>
    <row r="7508" spans="1:7" ht="13.5" customHeight="1" x14ac:dyDescent="0.2">
      <c r="A7508" s="100">
        <v>7507</v>
      </c>
      <c r="B7508" s="100">
        <v>7567</v>
      </c>
      <c r="C7508" s="4" t="s">
        <v>7</v>
      </c>
      <c r="D7508" s="100">
        <v>2478</v>
      </c>
      <c r="E7508" s="100">
        <v>29</v>
      </c>
      <c r="F7508" s="2">
        <v>0</v>
      </c>
      <c r="G7508" s="100">
        <v>0</v>
      </c>
    </row>
    <row r="7509" spans="1:7" ht="13.5" customHeight="1" x14ac:dyDescent="0.2">
      <c r="A7509" s="100">
        <v>7508</v>
      </c>
      <c r="B7509" s="100">
        <v>7568</v>
      </c>
      <c r="C7509" s="4" t="s">
        <v>7</v>
      </c>
      <c r="D7509" s="100">
        <v>2480</v>
      </c>
      <c r="E7509" s="100">
        <v>29</v>
      </c>
      <c r="F7509" s="2">
        <v>0</v>
      </c>
      <c r="G7509" s="100">
        <v>0</v>
      </c>
    </row>
    <row r="7510" spans="1:7" ht="13.5" customHeight="1" x14ac:dyDescent="0.2">
      <c r="A7510" s="100">
        <v>7509</v>
      </c>
      <c r="B7510" s="100">
        <v>7569</v>
      </c>
      <c r="C7510" s="4" t="s">
        <v>7</v>
      </c>
      <c r="D7510" s="100">
        <v>2481</v>
      </c>
      <c r="E7510" s="100">
        <v>29</v>
      </c>
      <c r="F7510" s="2">
        <v>0</v>
      </c>
      <c r="G7510" s="100">
        <v>0</v>
      </c>
    </row>
    <row r="7511" spans="1:7" ht="13.5" customHeight="1" x14ac:dyDescent="0.2">
      <c r="A7511" s="100">
        <v>7510</v>
      </c>
      <c r="B7511" s="100">
        <v>7570</v>
      </c>
      <c r="C7511" s="4" t="s">
        <v>7</v>
      </c>
      <c r="D7511" s="100">
        <v>2482</v>
      </c>
      <c r="E7511" s="100">
        <v>29</v>
      </c>
      <c r="F7511" s="2">
        <v>0</v>
      </c>
      <c r="G7511" s="100">
        <v>0</v>
      </c>
    </row>
    <row r="7512" spans="1:7" ht="13.5" customHeight="1" x14ac:dyDescent="0.2">
      <c r="A7512" s="100">
        <v>7511</v>
      </c>
      <c r="B7512" s="100">
        <v>7571</v>
      </c>
      <c r="C7512" s="4" t="s">
        <v>7</v>
      </c>
      <c r="D7512" s="100">
        <v>2484</v>
      </c>
      <c r="E7512" s="100">
        <v>29</v>
      </c>
      <c r="F7512" s="2">
        <v>0</v>
      </c>
      <c r="G7512" s="100">
        <v>0</v>
      </c>
    </row>
    <row r="7513" spans="1:7" ht="13.5" customHeight="1" x14ac:dyDescent="0.2">
      <c r="A7513" s="100">
        <v>7512</v>
      </c>
      <c r="B7513" s="100">
        <v>7572</v>
      </c>
      <c r="C7513" s="4" t="s">
        <v>7</v>
      </c>
      <c r="D7513" s="100">
        <v>2487</v>
      </c>
      <c r="E7513" s="100">
        <v>29</v>
      </c>
      <c r="F7513" s="2">
        <v>0</v>
      </c>
      <c r="G7513" s="100">
        <v>0</v>
      </c>
    </row>
    <row r="7514" spans="1:7" ht="13.5" customHeight="1" x14ac:dyDescent="0.2">
      <c r="A7514" s="100">
        <v>7513</v>
      </c>
      <c r="B7514" s="100">
        <v>7573</v>
      </c>
      <c r="C7514" s="4" t="s">
        <v>7</v>
      </c>
      <c r="D7514" s="100">
        <v>2488</v>
      </c>
      <c r="E7514" s="100">
        <v>29</v>
      </c>
      <c r="F7514" s="2">
        <v>0</v>
      </c>
      <c r="G7514" s="100">
        <v>0</v>
      </c>
    </row>
    <row r="7515" spans="1:7" ht="13.5" customHeight="1" x14ac:dyDescent="0.2">
      <c r="A7515" s="100">
        <v>7514</v>
      </c>
      <c r="B7515" s="100">
        <v>7574</v>
      </c>
      <c r="C7515" s="4" t="s">
        <v>7</v>
      </c>
      <c r="D7515" s="100">
        <v>2489</v>
      </c>
      <c r="E7515" s="100">
        <v>29</v>
      </c>
      <c r="F7515" s="2">
        <v>0</v>
      </c>
      <c r="G7515" s="100">
        <v>0</v>
      </c>
    </row>
    <row r="7516" spans="1:7" ht="13.5" customHeight="1" x14ac:dyDescent="0.2">
      <c r="A7516" s="100">
        <v>7515</v>
      </c>
      <c r="B7516" s="100">
        <v>7575</v>
      </c>
      <c r="C7516" s="4" t="s">
        <v>7</v>
      </c>
      <c r="D7516" s="100">
        <v>2490</v>
      </c>
      <c r="E7516" s="100">
        <v>29</v>
      </c>
      <c r="F7516" s="2">
        <v>0</v>
      </c>
      <c r="G7516" s="100">
        <v>0</v>
      </c>
    </row>
    <row r="7517" spans="1:7" ht="13.5" customHeight="1" x14ac:dyDescent="0.2">
      <c r="A7517" s="100">
        <v>7516</v>
      </c>
      <c r="B7517" s="100">
        <v>7576</v>
      </c>
      <c r="C7517" s="4" t="s">
        <v>7</v>
      </c>
      <c r="D7517" s="100">
        <v>2491</v>
      </c>
      <c r="E7517" s="100">
        <v>29</v>
      </c>
      <c r="F7517" s="2">
        <v>0</v>
      </c>
      <c r="G7517" s="100">
        <v>0</v>
      </c>
    </row>
    <row r="7518" spans="1:7" ht="13.5" customHeight="1" x14ac:dyDescent="0.2">
      <c r="A7518" s="100">
        <v>7517</v>
      </c>
      <c r="B7518" s="100">
        <v>7577</v>
      </c>
      <c r="C7518" s="4" t="s">
        <v>7</v>
      </c>
      <c r="D7518" s="100">
        <v>2492</v>
      </c>
      <c r="E7518" s="100">
        <v>29</v>
      </c>
      <c r="F7518" s="2">
        <v>0</v>
      </c>
      <c r="G7518" s="100">
        <v>0</v>
      </c>
    </row>
    <row r="7519" spans="1:7" ht="13.5" customHeight="1" x14ac:dyDescent="0.2">
      <c r="A7519" s="100">
        <v>7518</v>
      </c>
      <c r="B7519" s="100">
        <v>7578</v>
      </c>
      <c r="C7519" s="4" t="s">
        <v>7</v>
      </c>
      <c r="D7519" s="100">
        <v>2493</v>
      </c>
      <c r="E7519" s="100">
        <v>29</v>
      </c>
      <c r="F7519" s="2">
        <v>0</v>
      </c>
      <c r="G7519" s="100">
        <v>0</v>
      </c>
    </row>
    <row r="7520" spans="1:7" ht="13.5" customHeight="1" x14ac:dyDescent="0.2">
      <c r="A7520" s="100">
        <v>7519</v>
      </c>
      <c r="B7520" s="100">
        <v>7579</v>
      </c>
      <c r="C7520" s="4" t="s">
        <v>7</v>
      </c>
      <c r="D7520" s="100">
        <v>2494</v>
      </c>
      <c r="E7520" s="100">
        <v>29</v>
      </c>
      <c r="F7520" s="2">
        <v>0</v>
      </c>
      <c r="G7520" s="100">
        <v>0</v>
      </c>
    </row>
    <row r="7521" spans="1:7" ht="13.5" customHeight="1" x14ac:dyDescent="0.2">
      <c r="A7521" s="100">
        <v>7520</v>
      </c>
      <c r="B7521" s="100">
        <v>7580</v>
      </c>
      <c r="C7521" s="4" t="s">
        <v>7</v>
      </c>
      <c r="D7521" s="100">
        <v>2495</v>
      </c>
      <c r="E7521" s="100">
        <v>29</v>
      </c>
      <c r="F7521" s="2">
        <v>0</v>
      </c>
      <c r="G7521" s="100">
        <v>0</v>
      </c>
    </row>
    <row r="7522" spans="1:7" ht="13.5" customHeight="1" x14ac:dyDescent="0.2">
      <c r="A7522" s="100">
        <v>7521</v>
      </c>
      <c r="B7522" s="100">
        <v>7581</v>
      </c>
      <c r="C7522" s="4" t="s">
        <v>7</v>
      </c>
      <c r="D7522" s="100">
        <v>2496</v>
      </c>
      <c r="E7522" s="100">
        <v>29</v>
      </c>
      <c r="F7522" s="2">
        <v>0</v>
      </c>
      <c r="G7522" s="100">
        <v>0</v>
      </c>
    </row>
    <row r="7523" spans="1:7" ht="13.5" customHeight="1" x14ac:dyDescent="0.2">
      <c r="A7523" s="100">
        <v>7522</v>
      </c>
      <c r="B7523" s="100">
        <v>7582</v>
      </c>
      <c r="C7523" s="4" t="s">
        <v>7</v>
      </c>
      <c r="D7523" s="100">
        <v>2497</v>
      </c>
      <c r="E7523" s="100">
        <v>29</v>
      </c>
      <c r="F7523" s="2">
        <v>0</v>
      </c>
      <c r="G7523" s="100">
        <v>0</v>
      </c>
    </row>
    <row r="7524" spans="1:7" ht="13.5" customHeight="1" x14ac:dyDescent="0.2">
      <c r="A7524" s="100">
        <v>7523</v>
      </c>
      <c r="B7524" s="100">
        <v>7583</v>
      </c>
      <c r="C7524" s="4" t="s">
        <v>7</v>
      </c>
      <c r="D7524" s="100">
        <v>2498</v>
      </c>
      <c r="E7524" s="100">
        <v>29</v>
      </c>
      <c r="F7524" s="2">
        <v>0</v>
      </c>
      <c r="G7524" s="100">
        <v>0</v>
      </c>
    </row>
    <row r="7525" spans="1:7" ht="13.5" customHeight="1" x14ac:dyDescent="0.2">
      <c r="A7525" s="100">
        <v>7524</v>
      </c>
      <c r="B7525" s="100">
        <v>7584</v>
      </c>
      <c r="C7525" s="4" t="s">
        <v>7</v>
      </c>
      <c r="D7525" s="100">
        <v>2499</v>
      </c>
      <c r="E7525" s="100">
        <v>29</v>
      </c>
      <c r="F7525" s="2">
        <v>0</v>
      </c>
      <c r="G7525" s="100">
        <v>0</v>
      </c>
    </row>
    <row r="7526" spans="1:7" ht="13.5" customHeight="1" x14ac:dyDescent="0.2">
      <c r="A7526" s="100">
        <v>7525</v>
      </c>
      <c r="B7526" s="100">
        <v>7585</v>
      </c>
      <c r="C7526" s="4" t="s">
        <v>7</v>
      </c>
      <c r="D7526" s="100">
        <v>2500</v>
      </c>
      <c r="E7526" s="100">
        <v>29</v>
      </c>
      <c r="F7526" s="2">
        <v>0</v>
      </c>
      <c r="G7526" s="100">
        <v>0</v>
      </c>
    </row>
    <row r="7527" spans="1:7" ht="13.5" customHeight="1" x14ac:dyDescent="0.2">
      <c r="A7527" s="100">
        <v>7526</v>
      </c>
      <c r="B7527" s="100">
        <v>7586</v>
      </c>
      <c r="C7527" s="4" t="s">
        <v>7</v>
      </c>
      <c r="D7527" s="100">
        <v>2503</v>
      </c>
      <c r="E7527" s="100">
        <v>29</v>
      </c>
      <c r="F7527" s="2">
        <v>0</v>
      </c>
      <c r="G7527" s="100">
        <v>0</v>
      </c>
    </row>
    <row r="7528" spans="1:7" ht="13.5" customHeight="1" x14ac:dyDescent="0.2">
      <c r="A7528" s="100">
        <v>7527</v>
      </c>
      <c r="B7528" s="100">
        <v>7587</v>
      </c>
      <c r="C7528" s="4" t="s">
        <v>7</v>
      </c>
      <c r="D7528" s="100">
        <v>2504</v>
      </c>
      <c r="E7528" s="100">
        <v>29</v>
      </c>
      <c r="F7528" s="2">
        <v>0</v>
      </c>
      <c r="G7528" s="100">
        <v>0</v>
      </c>
    </row>
    <row r="7529" spans="1:7" ht="13.5" customHeight="1" x14ac:dyDescent="0.2">
      <c r="A7529" s="100">
        <v>7528</v>
      </c>
      <c r="B7529" s="100">
        <v>7588</v>
      </c>
      <c r="C7529" s="4" t="s">
        <v>7</v>
      </c>
      <c r="D7529" s="100">
        <v>2505</v>
      </c>
      <c r="E7529" s="100">
        <v>29</v>
      </c>
      <c r="F7529" s="2">
        <v>0</v>
      </c>
      <c r="G7529" s="100">
        <v>0</v>
      </c>
    </row>
    <row r="7530" spans="1:7" ht="13.5" customHeight="1" x14ac:dyDescent="0.2">
      <c r="A7530" s="100">
        <v>7529</v>
      </c>
      <c r="B7530" s="100">
        <v>7589</v>
      </c>
      <c r="C7530" s="4" t="s">
        <v>7</v>
      </c>
      <c r="D7530" s="100">
        <v>2506</v>
      </c>
      <c r="E7530" s="100">
        <v>29</v>
      </c>
      <c r="F7530" s="2">
        <v>0</v>
      </c>
      <c r="G7530" s="100">
        <v>0</v>
      </c>
    </row>
    <row r="7531" spans="1:7" ht="13.5" customHeight="1" x14ac:dyDescent="0.2">
      <c r="A7531" s="100">
        <v>7530</v>
      </c>
      <c r="B7531" s="100">
        <v>7590</v>
      </c>
      <c r="C7531" s="4" t="s">
        <v>7</v>
      </c>
      <c r="D7531" s="100">
        <v>2507</v>
      </c>
      <c r="E7531" s="100">
        <v>29</v>
      </c>
      <c r="F7531" s="2">
        <v>0</v>
      </c>
      <c r="G7531" s="100">
        <v>0</v>
      </c>
    </row>
    <row r="7532" spans="1:7" ht="13.5" customHeight="1" x14ac:dyDescent="0.2">
      <c r="A7532" s="100">
        <v>7531</v>
      </c>
      <c r="B7532" s="100">
        <v>7591</v>
      </c>
      <c r="C7532" s="4" t="s">
        <v>7</v>
      </c>
      <c r="D7532" s="100">
        <v>2508</v>
      </c>
      <c r="E7532" s="100">
        <v>29</v>
      </c>
      <c r="F7532" s="2">
        <v>0</v>
      </c>
      <c r="G7532" s="100">
        <v>0</v>
      </c>
    </row>
    <row r="7533" spans="1:7" ht="13.5" customHeight="1" x14ac:dyDescent="0.2">
      <c r="A7533" s="100">
        <v>7532</v>
      </c>
      <c r="B7533" s="100">
        <v>7592</v>
      </c>
      <c r="C7533" s="4" t="s">
        <v>7</v>
      </c>
      <c r="D7533" s="100">
        <v>2509</v>
      </c>
      <c r="E7533" s="100">
        <v>29</v>
      </c>
      <c r="F7533" s="2">
        <v>0</v>
      </c>
      <c r="G7533" s="100">
        <v>0</v>
      </c>
    </row>
    <row r="7534" spans="1:7" ht="13.5" customHeight="1" x14ac:dyDescent="0.2">
      <c r="A7534" s="100">
        <v>7533</v>
      </c>
      <c r="B7534" s="100">
        <v>7593</v>
      </c>
      <c r="C7534" s="4" t="s">
        <v>7</v>
      </c>
      <c r="D7534" s="100">
        <v>2510</v>
      </c>
      <c r="E7534" s="100">
        <v>29</v>
      </c>
      <c r="F7534" s="2">
        <v>0</v>
      </c>
      <c r="G7534" s="100">
        <v>0</v>
      </c>
    </row>
    <row r="7535" spans="1:7" ht="13.5" customHeight="1" x14ac:dyDescent="0.2">
      <c r="A7535" s="100">
        <v>7534</v>
      </c>
      <c r="B7535" s="100">
        <v>7594</v>
      </c>
      <c r="C7535" s="4" t="s">
        <v>7</v>
      </c>
      <c r="D7535" s="100">
        <v>2511</v>
      </c>
      <c r="E7535" s="100">
        <v>29</v>
      </c>
      <c r="F7535" s="2">
        <v>0</v>
      </c>
      <c r="G7535" s="100">
        <v>0</v>
      </c>
    </row>
    <row r="7536" spans="1:7" ht="13.5" customHeight="1" x14ac:dyDescent="0.2">
      <c r="A7536" s="100">
        <v>7535</v>
      </c>
      <c r="B7536" s="100">
        <v>7595</v>
      </c>
      <c r="C7536" s="4" t="s">
        <v>7</v>
      </c>
      <c r="D7536" s="100">
        <v>2512</v>
      </c>
      <c r="E7536" s="100">
        <v>29</v>
      </c>
      <c r="F7536" s="2">
        <v>0</v>
      </c>
      <c r="G7536" s="100">
        <v>0</v>
      </c>
    </row>
    <row r="7537" spans="1:7" ht="13.5" customHeight="1" x14ac:dyDescent="0.2">
      <c r="A7537" s="100">
        <v>7536</v>
      </c>
      <c r="B7537" s="100">
        <v>7596</v>
      </c>
      <c r="C7537" s="4" t="s">
        <v>7</v>
      </c>
      <c r="D7537" s="100">
        <v>2513</v>
      </c>
      <c r="E7537" s="100">
        <v>29</v>
      </c>
      <c r="F7537" s="2">
        <v>0</v>
      </c>
      <c r="G7537" s="100">
        <v>0</v>
      </c>
    </row>
    <row r="7538" spans="1:7" ht="13.5" customHeight="1" x14ac:dyDescent="0.2">
      <c r="A7538" s="100">
        <v>7537</v>
      </c>
      <c r="B7538" s="100">
        <v>7597</v>
      </c>
      <c r="C7538" s="4" t="s">
        <v>7</v>
      </c>
      <c r="D7538" s="100">
        <v>2514</v>
      </c>
      <c r="E7538" s="100">
        <v>29</v>
      </c>
      <c r="F7538" s="2">
        <v>0</v>
      </c>
      <c r="G7538" s="100">
        <v>0</v>
      </c>
    </row>
    <row r="7539" spans="1:7" ht="13.5" customHeight="1" x14ac:dyDescent="0.2">
      <c r="A7539" s="100">
        <v>7538</v>
      </c>
      <c r="B7539" s="100">
        <v>7598</v>
      </c>
      <c r="C7539" s="4" t="s">
        <v>7</v>
      </c>
      <c r="D7539" s="100">
        <v>2515</v>
      </c>
      <c r="E7539" s="100">
        <v>29</v>
      </c>
      <c r="F7539" s="2">
        <v>0</v>
      </c>
      <c r="G7539" s="100">
        <v>0</v>
      </c>
    </row>
    <row r="7540" spans="1:7" ht="13.5" customHeight="1" x14ac:dyDescent="0.2">
      <c r="A7540" s="100">
        <v>7539</v>
      </c>
      <c r="B7540" s="100">
        <v>7599</v>
      </c>
      <c r="C7540" s="4" t="s">
        <v>7</v>
      </c>
      <c r="D7540" s="100">
        <v>2516</v>
      </c>
      <c r="E7540" s="100">
        <v>29</v>
      </c>
      <c r="F7540" s="2">
        <v>0</v>
      </c>
      <c r="G7540" s="100">
        <v>0</v>
      </c>
    </row>
    <row r="7541" spans="1:7" ht="13.5" customHeight="1" x14ac:dyDescent="0.2">
      <c r="A7541" s="100">
        <v>7540</v>
      </c>
      <c r="B7541" s="100">
        <v>7600</v>
      </c>
      <c r="C7541" s="4" t="s">
        <v>7</v>
      </c>
      <c r="D7541" s="100">
        <v>2517</v>
      </c>
      <c r="E7541" s="100">
        <v>29</v>
      </c>
      <c r="F7541" s="2">
        <v>0</v>
      </c>
      <c r="G7541" s="100">
        <v>0</v>
      </c>
    </row>
    <row r="7542" spans="1:7" ht="13.5" customHeight="1" x14ac:dyDescent="0.2">
      <c r="A7542" s="100">
        <v>7541</v>
      </c>
      <c r="B7542" s="100">
        <v>7601</v>
      </c>
      <c r="C7542" s="4" t="s">
        <v>7</v>
      </c>
      <c r="D7542" s="100">
        <v>2518</v>
      </c>
      <c r="E7542" s="100">
        <v>29</v>
      </c>
      <c r="F7542" s="2">
        <v>0</v>
      </c>
      <c r="G7542" s="100">
        <v>0</v>
      </c>
    </row>
    <row r="7543" spans="1:7" ht="13.5" customHeight="1" x14ac:dyDescent="0.2">
      <c r="A7543" s="100">
        <v>7542</v>
      </c>
      <c r="B7543" s="100">
        <v>7602</v>
      </c>
      <c r="C7543" s="4" t="s">
        <v>7</v>
      </c>
      <c r="D7543" s="100">
        <v>2519</v>
      </c>
      <c r="E7543" s="100">
        <v>29</v>
      </c>
      <c r="F7543" s="2">
        <v>0</v>
      </c>
      <c r="G7543" s="100">
        <v>0</v>
      </c>
    </row>
    <row r="7544" spans="1:7" ht="13.5" customHeight="1" x14ac:dyDescent="0.2">
      <c r="A7544" s="100">
        <v>7543</v>
      </c>
      <c r="B7544" s="100">
        <v>7603</v>
      </c>
      <c r="C7544" s="4" t="s">
        <v>7</v>
      </c>
      <c r="D7544" s="100">
        <v>2520</v>
      </c>
      <c r="E7544" s="100">
        <v>29</v>
      </c>
      <c r="F7544" s="2">
        <v>0</v>
      </c>
      <c r="G7544" s="100">
        <v>0</v>
      </c>
    </row>
    <row r="7545" spans="1:7" ht="13.5" customHeight="1" x14ac:dyDescent="0.2">
      <c r="A7545" s="100">
        <v>7544</v>
      </c>
      <c r="B7545" s="100">
        <v>7604</v>
      </c>
      <c r="C7545" s="4" t="s">
        <v>7</v>
      </c>
      <c r="D7545" s="100">
        <v>2521</v>
      </c>
      <c r="E7545" s="100">
        <v>29</v>
      </c>
      <c r="F7545" s="2">
        <v>0</v>
      </c>
      <c r="G7545" s="100">
        <v>0</v>
      </c>
    </row>
    <row r="7546" spans="1:7" ht="13.5" customHeight="1" x14ac:dyDescent="0.2">
      <c r="A7546" s="100">
        <v>7545</v>
      </c>
      <c r="B7546" s="100">
        <v>7605</v>
      </c>
      <c r="C7546" s="4" t="s">
        <v>7</v>
      </c>
      <c r="D7546" s="100">
        <v>2523</v>
      </c>
      <c r="E7546" s="100">
        <v>29</v>
      </c>
      <c r="F7546" s="2">
        <v>0</v>
      </c>
      <c r="G7546" s="100">
        <v>0</v>
      </c>
    </row>
    <row r="7547" spans="1:7" ht="13.5" customHeight="1" x14ac:dyDescent="0.2">
      <c r="A7547" s="100">
        <v>7546</v>
      </c>
      <c r="B7547" s="100">
        <v>7606</v>
      </c>
      <c r="C7547" s="4" t="s">
        <v>7</v>
      </c>
      <c r="D7547" s="100">
        <v>2524</v>
      </c>
      <c r="E7547" s="100">
        <v>29</v>
      </c>
      <c r="F7547" s="2">
        <v>0</v>
      </c>
      <c r="G7547" s="100">
        <v>0</v>
      </c>
    </row>
    <row r="7548" spans="1:7" ht="13.5" customHeight="1" x14ac:dyDescent="0.2">
      <c r="A7548" s="100">
        <v>7547</v>
      </c>
      <c r="B7548" s="100">
        <v>7607</v>
      </c>
      <c r="C7548" s="4" t="s">
        <v>7</v>
      </c>
      <c r="D7548" s="100">
        <v>2525</v>
      </c>
      <c r="E7548" s="100">
        <v>29</v>
      </c>
      <c r="F7548" s="2">
        <v>0</v>
      </c>
      <c r="G7548" s="100">
        <v>0</v>
      </c>
    </row>
    <row r="7549" spans="1:7" ht="13.5" customHeight="1" x14ac:dyDescent="0.2">
      <c r="A7549" s="100">
        <v>7548</v>
      </c>
      <c r="B7549" s="100">
        <v>7608</v>
      </c>
      <c r="C7549" s="4" t="s">
        <v>7</v>
      </c>
      <c r="D7549" s="100">
        <v>2526</v>
      </c>
      <c r="E7549" s="100">
        <v>29</v>
      </c>
      <c r="F7549" s="2">
        <v>0</v>
      </c>
      <c r="G7549" s="100">
        <v>0</v>
      </c>
    </row>
    <row r="7550" spans="1:7" ht="13.5" customHeight="1" x14ac:dyDescent="0.2">
      <c r="A7550" s="100">
        <v>7549</v>
      </c>
      <c r="B7550" s="100">
        <v>7609</v>
      </c>
      <c r="C7550" s="4" t="s">
        <v>7</v>
      </c>
      <c r="D7550" s="100">
        <v>116</v>
      </c>
      <c r="E7550" s="100">
        <v>94</v>
      </c>
      <c r="F7550" s="2">
        <v>0</v>
      </c>
      <c r="G7550" s="100">
        <v>0</v>
      </c>
    </row>
    <row r="7551" spans="1:7" ht="13.5" customHeight="1" x14ac:dyDescent="0.2">
      <c r="A7551" s="100">
        <v>7550</v>
      </c>
      <c r="B7551" s="100">
        <v>7610</v>
      </c>
      <c r="C7551" s="4" t="s">
        <v>7</v>
      </c>
      <c r="D7551" s="100">
        <v>117</v>
      </c>
      <c r="E7551" s="100">
        <v>94</v>
      </c>
      <c r="F7551" s="2">
        <v>0</v>
      </c>
      <c r="G7551" s="100">
        <v>0</v>
      </c>
    </row>
    <row r="7552" spans="1:7" ht="13.5" customHeight="1" x14ac:dyDescent="0.2">
      <c r="A7552" s="100">
        <v>7551</v>
      </c>
      <c r="B7552" s="100">
        <v>7611</v>
      </c>
      <c r="C7552" s="4" t="s">
        <v>7</v>
      </c>
      <c r="D7552" s="100">
        <v>118</v>
      </c>
      <c r="E7552" s="100">
        <v>94</v>
      </c>
      <c r="F7552" s="2">
        <v>0</v>
      </c>
      <c r="G7552" s="100">
        <v>0</v>
      </c>
    </row>
    <row r="7553" spans="1:7" ht="13.5" customHeight="1" x14ac:dyDescent="0.2">
      <c r="A7553" s="100">
        <v>7552</v>
      </c>
      <c r="B7553" s="100">
        <v>7612</v>
      </c>
      <c r="C7553" s="4" t="s">
        <v>7</v>
      </c>
      <c r="D7553" s="100">
        <v>119</v>
      </c>
      <c r="E7553" s="100">
        <v>94</v>
      </c>
      <c r="F7553" s="2">
        <v>0</v>
      </c>
      <c r="G7553" s="100">
        <v>0</v>
      </c>
    </row>
    <row r="7554" spans="1:7" ht="13.5" customHeight="1" x14ac:dyDescent="0.2">
      <c r="A7554" s="100">
        <v>7553</v>
      </c>
      <c r="B7554" s="100">
        <v>7613</v>
      </c>
      <c r="C7554" s="4" t="s">
        <v>7</v>
      </c>
      <c r="D7554" s="100">
        <v>120</v>
      </c>
      <c r="E7554" s="100">
        <v>94</v>
      </c>
      <c r="F7554" s="2">
        <v>0</v>
      </c>
      <c r="G7554" s="100">
        <v>0</v>
      </c>
    </row>
    <row r="7555" spans="1:7" ht="13.5" customHeight="1" x14ac:dyDescent="0.2">
      <c r="A7555" s="100">
        <v>7554</v>
      </c>
      <c r="B7555" s="100">
        <v>7614</v>
      </c>
      <c r="C7555" s="4" t="s">
        <v>7</v>
      </c>
      <c r="D7555" s="100">
        <v>293</v>
      </c>
      <c r="E7555" s="100">
        <v>41</v>
      </c>
      <c r="F7555" s="2">
        <v>0</v>
      </c>
      <c r="G7555" s="100">
        <v>0</v>
      </c>
    </row>
    <row r="7556" spans="1:7" ht="13.5" customHeight="1" x14ac:dyDescent="0.2">
      <c r="A7556" s="100">
        <v>7555</v>
      </c>
      <c r="B7556" s="100">
        <v>7615</v>
      </c>
      <c r="C7556" s="4" t="s">
        <v>7</v>
      </c>
      <c r="D7556" s="100">
        <v>294</v>
      </c>
      <c r="E7556" s="100">
        <v>41</v>
      </c>
      <c r="F7556" s="2">
        <v>0</v>
      </c>
      <c r="G7556" s="100">
        <v>0</v>
      </c>
    </row>
    <row r="7557" spans="1:7" ht="13.5" customHeight="1" x14ac:dyDescent="0.2">
      <c r="A7557" s="100">
        <v>7556</v>
      </c>
      <c r="B7557" s="100">
        <v>7616</v>
      </c>
      <c r="C7557" s="4" t="s">
        <v>7</v>
      </c>
      <c r="D7557" s="100">
        <v>295</v>
      </c>
      <c r="E7557" s="100">
        <v>41</v>
      </c>
      <c r="F7557" s="2">
        <v>0</v>
      </c>
      <c r="G7557" s="100">
        <v>0</v>
      </c>
    </row>
    <row r="7558" spans="1:7" ht="13.5" customHeight="1" x14ac:dyDescent="0.2">
      <c r="A7558" s="100">
        <v>7557</v>
      </c>
      <c r="B7558" s="100">
        <v>7617</v>
      </c>
      <c r="C7558" s="4" t="s">
        <v>7</v>
      </c>
      <c r="D7558" s="100">
        <v>296</v>
      </c>
      <c r="E7558" s="100">
        <v>41</v>
      </c>
      <c r="F7558" s="2">
        <v>0</v>
      </c>
      <c r="G7558" s="100">
        <v>0</v>
      </c>
    </row>
    <row r="7559" spans="1:7" ht="13.5" customHeight="1" x14ac:dyDescent="0.2">
      <c r="A7559" s="100">
        <v>7558</v>
      </c>
      <c r="B7559" s="100">
        <v>7619</v>
      </c>
      <c r="C7559" s="4" t="s">
        <v>7</v>
      </c>
      <c r="D7559" s="100">
        <v>298</v>
      </c>
      <c r="E7559" s="100">
        <v>41</v>
      </c>
      <c r="F7559" s="2">
        <v>0</v>
      </c>
      <c r="G7559" s="100">
        <v>0</v>
      </c>
    </row>
    <row r="7560" spans="1:7" ht="13.5" customHeight="1" x14ac:dyDescent="0.2">
      <c r="A7560" s="100">
        <v>7559</v>
      </c>
      <c r="B7560" s="100">
        <v>7620</v>
      </c>
      <c r="C7560" s="4" t="s">
        <v>7</v>
      </c>
      <c r="D7560" s="100">
        <v>299</v>
      </c>
      <c r="E7560" s="100">
        <v>41</v>
      </c>
      <c r="F7560" s="2">
        <v>0</v>
      </c>
      <c r="G7560" s="100">
        <v>0</v>
      </c>
    </row>
    <row r="7561" spans="1:7" ht="13.5" customHeight="1" x14ac:dyDescent="0.2">
      <c r="A7561" s="100">
        <v>7560</v>
      </c>
      <c r="B7561" s="100">
        <v>7621</v>
      </c>
      <c r="C7561" s="4" t="s">
        <v>7</v>
      </c>
      <c r="D7561" s="100">
        <v>300</v>
      </c>
      <c r="E7561" s="100">
        <v>41</v>
      </c>
      <c r="F7561" s="2">
        <v>0</v>
      </c>
      <c r="G7561" s="100">
        <v>0</v>
      </c>
    </row>
    <row r="7562" spans="1:7" ht="13.5" customHeight="1" x14ac:dyDescent="0.2">
      <c r="A7562" s="100">
        <v>7561</v>
      </c>
      <c r="B7562" s="100">
        <v>7622</v>
      </c>
      <c r="C7562" s="4" t="s">
        <v>7</v>
      </c>
      <c r="D7562" s="100">
        <v>301</v>
      </c>
      <c r="E7562" s="100">
        <v>41</v>
      </c>
      <c r="F7562" s="2">
        <v>0</v>
      </c>
      <c r="G7562" s="100">
        <v>0</v>
      </c>
    </row>
    <row r="7563" spans="1:7" ht="13.5" customHeight="1" x14ac:dyDescent="0.2">
      <c r="A7563" s="100">
        <v>7562</v>
      </c>
      <c r="B7563" s="100">
        <v>7623</v>
      </c>
      <c r="C7563" s="4" t="s">
        <v>7</v>
      </c>
      <c r="D7563" s="100">
        <v>302</v>
      </c>
      <c r="E7563" s="100">
        <v>41</v>
      </c>
      <c r="F7563" s="2">
        <v>0</v>
      </c>
      <c r="G7563" s="100">
        <v>0</v>
      </c>
    </row>
    <row r="7564" spans="1:7" ht="13.5" customHeight="1" x14ac:dyDescent="0.2">
      <c r="A7564" s="100">
        <v>7563</v>
      </c>
      <c r="B7564" s="100">
        <v>7624</v>
      </c>
      <c r="C7564" s="4"/>
      <c r="D7564" s="100">
        <v>162</v>
      </c>
      <c r="E7564" s="100">
        <v>249</v>
      </c>
      <c r="F7564" s="2">
        <v>0</v>
      </c>
      <c r="G7564" s="100">
        <v>0</v>
      </c>
    </row>
    <row r="7565" spans="1:7" ht="13.5" customHeight="1" x14ac:dyDescent="0.2">
      <c r="A7565" s="100">
        <v>7564</v>
      </c>
      <c r="B7565" s="100">
        <v>7625</v>
      </c>
      <c r="C7565" s="4"/>
      <c r="D7565" s="100">
        <v>163</v>
      </c>
      <c r="E7565" s="100">
        <v>249</v>
      </c>
      <c r="F7565" s="2">
        <v>0</v>
      </c>
      <c r="G7565" s="100">
        <v>0</v>
      </c>
    </row>
    <row r="7566" spans="1:7" ht="13.5" customHeight="1" x14ac:dyDescent="0.2">
      <c r="A7566" s="100">
        <v>7565</v>
      </c>
      <c r="B7566" s="100">
        <v>7626</v>
      </c>
      <c r="C7566" s="4"/>
      <c r="D7566" s="100">
        <v>164</v>
      </c>
      <c r="E7566" s="100">
        <v>249</v>
      </c>
      <c r="F7566" s="2">
        <v>0</v>
      </c>
      <c r="G7566" s="100">
        <v>0</v>
      </c>
    </row>
    <row r="7567" spans="1:7" ht="13.5" customHeight="1" x14ac:dyDescent="0.2">
      <c r="A7567" s="100">
        <v>7566</v>
      </c>
      <c r="B7567" s="100">
        <v>7627</v>
      </c>
      <c r="C7567" s="4"/>
      <c r="D7567" s="100">
        <v>165</v>
      </c>
      <c r="E7567" s="100">
        <v>249</v>
      </c>
      <c r="F7567" s="2">
        <v>0</v>
      </c>
      <c r="G7567" s="100">
        <v>0</v>
      </c>
    </row>
    <row r="7568" spans="1:7" ht="13.5" customHeight="1" x14ac:dyDescent="0.2">
      <c r="A7568" s="100">
        <v>7567</v>
      </c>
      <c r="B7568" s="100">
        <v>7628</v>
      </c>
      <c r="C7568" s="4"/>
      <c r="D7568" s="100">
        <v>166</v>
      </c>
      <c r="E7568" s="100">
        <v>249</v>
      </c>
      <c r="F7568" s="2">
        <v>0</v>
      </c>
      <c r="G7568" s="100">
        <v>0</v>
      </c>
    </row>
    <row r="7569" spans="1:7" ht="13.5" customHeight="1" x14ac:dyDescent="0.2">
      <c r="A7569" s="100">
        <v>7568</v>
      </c>
      <c r="B7569" s="100">
        <v>7629</v>
      </c>
      <c r="C7569" s="4"/>
      <c r="D7569" s="100">
        <v>167</v>
      </c>
      <c r="E7569" s="100">
        <v>249</v>
      </c>
      <c r="F7569" s="2">
        <v>0</v>
      </c>
      <c r="G7569" s="100">
        <v>0</v>
      </c>
    </row>
    <row r="7570" spans="1:7" ht="13.5" customHeight="1" x14ac:dyDescent="0.2">
      <c r="A7570" s="100">
        <v>7569</v>
      </c>
      <c r="B7570" s="100">
        <v>7630</v>
      </c>
      <c r="C7570" s="4"/>
      <c r="D7570" s="100">
        <v>168</v>
      </c>
      <c r="E7570" s="100">
        <v>249</v>
      </c>
      <c r="F7570" s="2">
        <v>0</v>
      </c>
      <c r="G7570" s="100">
        <v>0</v>
      </c>
    </row>
    <row r="7571" spans="1:7" ht="13.5" customHeight="1" x14ac:dyDescent="0.2">
      <c r="A7571" s="100">
        <v>7570</v>
      </c>
      <c r="B7571" s="100">
        <v>7631</v>
      </c>
      <c r="C7571" s="4" t="s">
        <v>7</v>
      </c>
      <c r="D7571" s="100">
        <v>2469</v>
      </c>
      <c r="E7571" s="100">
        <v>29</v>
      </c>
      <c r="F7571" s="2">
        <v>0</v>
      </c>
      <c r="G7571" s="100">
        <v>0</v>
      </c>
    </row>
    <row r="7572" spans="1:7" ht="13.5" customHeight="1" x14ac:dyDescent="0.2">
      <c r="A7572" s="100">
        <v>7571</v>
      </c>
      <c r="B7572" s="100">
        <v>7632</v>
      </c>
      <c r="C7572" s="4" t="s">
        <v>7</v>
      </c>
      <c r="D7572" s="100">
        <v>2501</v>
      </c>
      <c r="E7572" s="100">
        <v>29</v>
      </c>
      <c r="F7572" s="2">
        <v>0</v>
      </c>
      <c r="G7572" s="100">
        <v>0</v>
      </c>
    </row>
    <row r="7573" spans="1:7" ht="13.5" customHeight="1" x14ac:dyDescent="0.2">
      <c r="A7573" s="100">
        <v>7572</v>
      </c>
      <c r="B7573" s="100">
        <v>7633</v>
      </c>
      <c r="C7573" s="4" t="s">
        <v>7</v>
      </c>
      <c r="D7573" s="100">
        <v>2522</v>
      </c>
      <c r="E7573" s="100">
        <v>29</v>
      </c>
      <c r="F7573" s="2">
        <v>0</v>
      </c>
      <c r="G7573" s="100">
        <v>0</v>
      </c>
    </row>
    <row r="7574" spans="1:7" ht="13.5" customHeight="1" x14ac:dyDescent="0.2">
      <c r="A7574" s="100">
        <v>7573</v>
      </c>
      <c r="B7574" s="100">
        <v>7634</v>
      </c>
      <c r="C7574" s="4" t="s">
        <v>7</v>
      </c>
      <c r="D7574" s="100">
        <v>258</v>
      </c>
      <c r="E7574" s="100">
        <v>74</v>
      </c>
      <c r="F7574" s="2">
        <v>0</v>
      </c>
      <c r="G7574" s="100">
        <v>0</v>
      </c>
    </row>
    <row r="7575" spans="1:7" ht="13.5" customHeight="1" x14ac:dyDescent="0.2">
      <c r="A7575" s="100">
        <v>7574</v>
      </c>
      <c r="B7575" s="100">
        <v>7635</v>
      </c>
      <c r="C7575" s="4" t="s">
        <v>7</v>
      </c>
      <c r="D7575" s="100">
        <v>259</v>
      </c>
      <c r="E7575" s="100">
        <v>74</v>
      </c>
      <c r="F7575" s="2">
        <v>0</v>
      </c>
      <c r="G7575" s="100">
        <v>0</v>
      </c>
    </row>
    <row r="7576" spans="1:7" ht="13.5" customHeight="1" x14ac:dyDescent="0.2">
      <c r="A7576" s="100">
        <v>7575</v>
      </c>
      <c r="B7576" s="100">
        <v>7636</v>
      </c>
      <c r="C7576" s="4" t="s">
        <v>7</v>
      </c>
      <c r="D7576" s="100">
        <v>262</v>
      </c>
      <c r="E7576" s="100">
        <v>74</v>
      </c>
      <c r="F7576" s="2">
        <v>0</v>
      </c>
      <c r="G7576" s="100">
        <v>0</v>
      </c>
    </row>
    <row r="7577" spans="1:7" ht="13.5" customHeight="1" x14ac:dyDescent="0.2">
      <c r="A7577" s="100">
        <v>7576</v>
      </c>
      <c r="B7577" s="100">
        <v>7637</v>
      </c>
      <c r="C7577" s="4" t="s">
        <v>7</v>
      </c>
      <c r="D7577" s="100">
        <v>265</v>
      </c>
      <c r="E7577" s="100">
        <v>74</v>
      </c>
      <c r="F7577" s="2">
        <v>0</v>
      </c>
      <c r="G7577" s="100">
        <v>0</v>
      </c>
    </row>
    <row r="7578" spans="1:7" ht="13.5" customHeight="1" x14ac:dyDescent="0.2">
      <c r="A7578" s="100">
        <v>7577</v>
      </c>
      <c r="B7578" s="100">
        <v>7638</v>
      </c>
      <c r="C7578" s="4" t="s">
        <v>7</v>
      </c>
      <c r="D7578" s="100">
        <v>266</v>
      </c>
      <c r="E7578" s="100">
        <v>74</v>
      </c>
      <c r="F7578" s="2">
        <v>0</v>
      </c>
      <c r="G7578" s="100">
        <v>0</v>
      </c>
    </row>
    <row r="7579" spans="1:7" ht="13.5" customHeight="1" x14ac:dyDescent="0.2">
      <c r="A7579" s="100">
        <v>7578</v>
      </c>
      <c r="B7579" s="100">
        <v>7639</v>
      </c>
      <c r="C7579" s="4" t="s">
        <v>7</v>
      </c>
      <c r="D7579" s="100">
        <v>2527</v>
      </c>
      <c r="E7579" s="100">
        <v>29</v>
      </c>
      <c r="F7579" s="2">
        <v>0</v>
      </c>
      <c r="G7579" s="100">
        <v>0</v>
      </c>
    </row>
    <row r="7580" spans="1:7" ht="13.5" customHeight="1" x14ac:dyDescent="0.2">
      <c r="A7580" s="100">
        <v>7579</v>
      </c>
      <c r="B7580" s="100">
        <v>7640</v>
      </c>
      <c r="C7580" s="4" t="s">
        <v>7</v>
      </c>
      <c r="D7580" s="100">
        <v>2528</v>
      </c>
      <c r="E7580" s="100">
        <v>29</v>
      </c>
      <c r="F7580" s="2">
        <v>0</v>
      </c>
      <c r="G7580" s="100">
        <v>0</v>
      </c>
    </row>
    <row r="7581" spans="1:7" ht="13.5" customHeight="1" x14ac:dyDescent="0.2">
      <c r="A7581" s="100">
        <v>7580</v>
      </c>
      <c r="B7581" s="100">
        <v>7641</v>
      </c>
      <c r="C7581" s="4" t="s">
        <v>7</v>
      </c>
      <c r="D7581" s="100">
        <v>2529</v>
      </c>
      <c r="E7581" s="100">
        <v>29</v>
      </c>
      <c r="F7581" s="2">
        <v>0</v>
      </c>
      <c r="G7581" s="100">
        <v>0</v>
      </c>
    </row>
    <row r="7582" spans="1:7" ht="13.5" customHeight="1" x14ac:dyDescent="0.2">
      <c r="A7582" s="100">
        <v>7581</v>
      </c>
      <c r="B7582" s="100">
        <v>7642</v>
      </c>
      <c r="C7582" s="4" t="s">
        <v>7</v>
      </c>
      <c r="D7582" s="100">
        <v>2530</v>
      </c>
      <c r="E7582" s="100">
        <v>29</v>
      </c>
      <c r="F7582" s="2">
        <v>0</v>
      </c>
      <c r="G7582" s="100">
        <v>0</v>
      </c>
    </row>
    <row r="7583" spans="1:7" ht="13.5" customHeight="1" x14ac:dyDescent="0.2">
      <c r="A7583" s="100">
        <v>7582</v>
      </c>
      <c r="B7583" s="100">
        <v>7643</v>
      </c>
      <c r="C7583" s="4" t="s">
        <v>7</v>
      </c>
      <c r="D7583" s="100">
        <v>2532</v>
      </c>
      <c r="E7583" s="100">
        <v>29</v>
      </c>
      <c r="F7583" s="2">
        <v>0</v>
      </c>
      <c r="G7583" s="100">
        <v>0</v>
      </c>
    </row>
    <row r="7584" spans="1:7" ht="13.5" customHeight="1" x14ac:dyDescent="0.2">
      <c r="A7584" s="100">
        <v>7583</v>
      </c>
      <c r="B7584" s="100">
        <v>7644</v>
      </c>
      <c r="C7584" s="4" t="s">
        <v>7</v>
      </c>
      <c r="D7584" s="100">
        <v>2533</v>
      </c>
      <c r="E7584" s="100">
        <v>29</v>
      </c>
      <c r="F7584" s="2">
        <v>0</v>
      </c>
      <c r="G7584" s="100">
        <v>0</v>
      </c>
    </row>
    <row r="7585" spans="1:7" ht="13.5" customHeight="1" x14ac:dyDescent="0.2">
      <c r="A7585" s="100">
        <v>7584</v>
      </c>
      <c r="B7585" s="100">
        <v>7645</v>
      </c>
      <c r="C7585" s="4" t="s">
        <v>7</v>
      </c>
      <c r="D7585" s="100">
        <v>2534</v>
      </c>
      <c r="E7585" s="100">
        <v>29</v>
      </c>
      <c r="F7585" s="2">
        <v>0</v>
      </c>
      <c r="G7585" s="100">
        <v>0</v>
      </c>
    </row>
    <row r="7586" spans="1:7" ht="13.5" customHeight="1" x14ac:dyDescent="0.2">
      <c r="A7586" s="100">
        <v>7585</v>
      </c>
      <c r="B7586" s="100">
        <v>7646</v>
      </c>
      <c r="C7586" s="4" t="s">
        <v>7</v>
      </c>
      <c r="D7586" s="100">
        <v>2536</v>
      </c>
      <c r="E7586" s="100">
        <v>29</v>
      </c>
      <c r="F7586" s="2">
        <v>0</v>
      </c>
      <c r="G7586" s="100">
        <v>0</v>
      </c>
    </row>
    <row r="7587" spans="1:7" ht="13.5" customHeight="1" x14ac:dyDescent="0.2">
      <c r="A7587" s="100">
        <v>7586</v>
      </c>
      <c r="B7587" s="100">
        <v>7647</v>
      </c>
      <c r="C7587" s="4" t="s">
        <v>7</v>
      </c>
      <c r="D7587" s="100">
        <v>2537</v>
      </c>
      <c r="E7587" s="100">
        <v>29</v>
      </c>
      <c r="F7587" s="2">
        <v>0</v>
      </c>
      <c r="G7587" s="100">
        <v>0</v>
      </c>
    </row>
    <row r="7588" spans="1:7" ht="13.5" customHeight="1" x14ac:dyDescent="0.2">
      <c r="A7588" s="100">
        <v>7587</v>
      </c>
      <c r="B7588" s="100">
        <v>7648</v>
      </c>
      <c r="C7588" s="4" t="s">
        <v>7</v>
      </c>
      <c r="D7588" s="100">
        <v>2538</v>
      </c>
      <c r="E7588" s="100">
        <v>29</v>
      </c>
      <c r="F7588" s="2">
        <v>0</v>
      </c>
      <c r="G7588" s="100">
        <v>0</v>
      </c>
    </row>
    <row r="7589" spans="1:7" ht="13.5" customHeight="1" x14ac:dyDescent="0.2">
      <c r="A7589" s="100">
        <v>7588</v>
      </c>
      <c r="B7589" s="100">
        <v>7649</v>
      </c>
      <c r="C7589" s="4" t="s">
        <v>7</v>
      </c>
      <c r="D7589" s="100">
        <v>2539</v>
      </c>
      <c r="E7589" s="100">
        <v>29</v>
      </c>
      <c r="F7589" s="2">
        <v>0</v>
      </c>
      <c r="G7589" s="100">
        <v>0</v>
      </c>
    </row>
    <row r="7590" spans="1:7" ht="13.5" customHeight="1" x14ac:dyDescent="0.2">
      <c r="A7590" s="100">
        <v>7589</v>
      </c>
      <c r="B7590" s="100">
        <v>7650</v>
      </c>
      <c r="C7590" s="4" t="s">
        <v>7</v>
      </c>
      <c r="D7590" s="100">
        <v>2540</v>
      </c>
      <c r="E7590" s="100">
        <v>29</v>
      </c>
      <c r="F7590" s="2">
        <v>0</v>
      </c>
      <c r="G7590" s="100">
        <v>0</v>
      </c>
    </row>
    <row r="7591" spans="1:7" ht="13.5" customHeight="1" x14ac:dyDescent="0.2">
      <c r="A7591" s="100">
        <v>7590</v>
      </c>
      <c r="B7591" s="100">
        <v>7651</v>
      </c>
      <c r="C7591" s="4" t="s">
        <v>7</v>
      </c>
      <c r="D7591" s="100">
        <v>2541</v>
      </c>
      <c r="E7591" s="100">
        <v>29</v>
      </c>
      <c r="F7591" s="2">
        <v>0</v>
      </c>
      <c r="G7591" s="100">
        <v>0</v>
      </c>
    </row>
    <row r="7592" spans="1:7" ht="13.5" customHeight="1" x14ac:dyDescent="0.2">
      <c r="A7592" s="100">
        <v>7591</v>
      </c>
      <c r="B7592" s="100">
        <v>7652</v>
      </c>
      <c r="C7592" s="4" t="s">
        <v>7</v>
      </c>
      <c r="D7592" s="100">
        <v>2542</v>
      </c>
      <c r="E7592" s="100">
        <v>29</v>
      </c>
      <c r="F7592" s="2">
        <v>0</v>
      </c>
      <c r="G7592" s="100">
        <v>0</v>
      </c>
    </row>
    <row r="7593" spans="1:7" ht="13.5" customHeight="1" x14ac:dyDescent="0.2">
      <c r="A7593" s="100">
        <v>7592</v>
      </c>
      <c r="B7593" s="100">
        <v>7653</v>
      </c>
      <c r="C7593" s="4" t="s">
        <v>7</v>
      </c>
      <c r="D7593" s="100">
        <v>2543</v>
      </c>
      <c r="E7593" s="100">
        <v>29</v>
      </c>
      <c r="F7593" s="2">
        <v>0</v>
      </c>
      <c r="G7593" s="100">
        <v>0</v>
      </c>
    </row>
    <row r="7594" spans="1:7" ht="13.5" customHeight="1" x14ac:dyDescent="0.2">
      <c r="A7594" s="100">
        <v>7593</v>
      </c>
      <c r="B7594" s="100">
        <v>7654</v>
      </c>
      <c r="C7594" s="4" t="s">
        <v>7</v>
      </c>
      <c r="D7594" s="100">
        <v>2544</v>
      </c>
      <c r="E7594" s="100">
        <v>29</v>
      </c>
      <c r="F7594" s="2">
        <v>0</v>
      </c>
      <c r="G7594" s="100">
        <v>0</v>
      </c>
    </row>
    <row r="7595" spans="1:7" ht="13.5" customHeight="1" x14ac:dyDescent="0.2">
      <c r="A7595" s="100">
        <v>7594</v>
      </c>
      <c r="B7595" s="100">
        <v>7655</v>
      </c>
      <c r="C7595" s="4" t="s">
        <v>7</v>
      </c>
      <c r="D7595" s="100">
        <v>2545</v>
      </c>
      <c r="E7595" s="100">
        <v>29</v>
      </c>
      <c r="F7595" s="2">
        <v>0</v>
      </c>
      <c r="G7595" s="100">
        <v>0</v>
      </c>
    </row>
    <row r="7596" spans="1:7" ht="13.5" customHeight="1" x14ac:dyDescent="0.2">
      <c r="A7596" s="100">
        <v>7595</v>
      </c>
      <c r="B7596" s="100">
        <v>7656</v>
      </c>
      <c r="C7596" s="4" t="s">
        <v>7</v>
      </c>
      <c r="D7596" s="100">
        <v>2546</v>
      </c>
      <c r="E7596" s="100">
        <v>29</v>
      </c>
      <c r="F7596" s="2">
        <v>0</v>
      </c>
      <c r="G7596" s="100">
        <v>0</v>
      </c>
    </row>
    <row r="7597" spans="1:7" ht="13.5" customHeight="1" x14ac:dyDescent="0.2">
      <c r="A7597" s="100">
        <v>7596</v>
      </c>
      <c r="B7597" s="100">
        <v>7657</v>
      </c>
      <c r="C7597" s="4" t="s">
        <v>7</v>
      </c>
      <c r="D7597" s="100">
        <v>2547</v>
      </c>
      <c r="E7597" s="100">
        <v>29</v>
      </c>
      <c r="F7597" s="2">
        <v>0</v>
      </c>
      <c r="G7597" s="100">
        <v>0</v>
      </c>
    </row>
    <row r="7598" spans="1:7" ht="13.5" customHeight="1" x14ac:dyDescent="0.2">
      <c r="A7598" s="100">
        <v>7597</v>
      </c>
      <c r="B7598" s="100">
        <v>7658</v>
      </c>
      <c r="C7598" s="4" t="s">
        <v>7</v>
      </c>
      <c r="D7598" s="100">
        <v>2548</v>
      </c>
      <c r="E7598" s="100">
        <v>29</v>
      </c>
      <c r="F7598" s="2">
        <v>0</v>
      </c>
      <c r="G7598" s="100">
        <v>0</v>
      </c>
    </row>
    <row r="7599" spans="1:7" ht="13.5" customHeight="1" x14ac:dyDescent="0.2">
      <c r="A7599" s="100">
        <v>7598</v>
      </c>
      <c r="B7599" s="100">
        <v>7659</v>
      </c>
      <c r="C7599" s="4" t="s">
        <v>7</v>
      </c>
      <c r="D7599" s="100">
        <v>2549</v>
      </c>
      <c r="E7599" s="100">
        <v>29</v>
      </c>
      <c r="F7599" s="2">
        <v>0</v>
      </c>
      <c r="G7599" s="100">
        <v>0</v>
      </c>
    </row>
    <row r="7600" spans="1:7" ht="13.5" customHeight="1" x14ac:dyDescent="0.2">
      <c r="A7600" s="100">
        <v>7599</v>
      </c>
      <c r="B7600" s="100">
        <v>7660</v>
      </c>
      <c r="C7600" s="4" t="s">
        <v>7</v>
      </c>
      <c r="D7600" s="100">
        <v>2550</v>
      </c>
      <c r="E7600" s="100">
        <v>29</v>
      </c>
      <c r="F7600" s="2">
        <v>0</v>
      </c>
      <c r="G7600" s="100">
        <v>0</v>
      </c>
    </row>
    <row r="7601" spans="1:7" ht="13.5" customHeight="1" x14ac:dyDescent="0.2">
      <c r="A7601" s="100">
        <v>7600</v>
      </c>
      <c r="B7601" s="100">
        <v>7661</v>
      </c>
      <c r="C7601" s="4" t="s">
        <v>7</v>
      </c>
      <c r="D7601" s="100">
        <v>2551</v>
      </c>
      <c r="E7601" s="100">
        <v>29</v>
      </c>
      <c r="F7601" s="2">
        <v>0</v>
      </c>
      <c r="G7601" s="100">
        <v>0</v>
      </c>
    </row>
    <row r="7602" spans="1:7" ht="13.5" customHeight="1" x14ac:dyDescent="0.2">
      <c r="A7602" s="100">
        <v>7601</v>
      </c>
      <c r="B7602" s="100">
        <v>7662</v>
      </c>
      <c r="C7602" s="4" t="s">
        <v>7</v>
      </c>
      <c r="D7602" s="100">
        <v>2552</v>
      </c>
      <c r="E7602" s="100">
        <v>29</v>
      </c>
      <c r="F7602" s="2">
        <v>0</v>
      </c>
      <c r="G7602" s="100">
        <v>0</v>
      </c>
    </row>
    <row r="7603" spans="1:7" ht="13.5" customHeight="1" x14ac:dyDescent="0.2">
      <c r="A7603" s="100">
        <v>7602</v>
      </c>
      <c r="B7603" s="100">
        <v>7663</v>
      </c>
      <c r="C7603" s="4" t="s">
        <v>7</v>
      </c>
      <c r="D7603" s="100">
        <v>2553</v>
      </c>
      <c r="E7603" s="100">
        <v>29</v>
      </c>
      <c r="F7603" s="2">
        <v>0</v>
      </c>
      <c r="G7603" s="100">
        <v>0</v>
      </c>
    </row>
    <row r="7604" spans="1:7" ht="13.5" customHeight="1" x14ac:dyDescent="0.2">
      <c r="A7604" s="100">
        <v>7603</v>
      </c>
      <c r="B7604" s="100">
        <v>7664</v>
      </c>
      <c r="C7604" s="4" t="s">
        <v>7</v>
      </c>
      <c r="D7604" s="100">
        <v>2554</v>
      </c>
      <c r="E7604" s="100">
        <v>29</v>
      </c>
      <c r="F7604" s="2">
        <v>0</v>
      </c>
      <c r="G7604" s="100">
        <v>0</v>
      </c>
    </row>
    <row r="7605" spans="1:7" ht="13.5" customHeight="1" x14ac:dyDescent="0.2">
      <c r="A7605" s="100">
        <v>7604</v>
      </c>
      <c r="B7605" s="100">
        <v>7665</v>
      </c>
      <c r="C7605" s="4" t="s">
        <v>7</v>
      </c>
      <c r="D7605" s="100">
        <v>2555</v>
      </c>
      <c r="E7605" s="100">
        <v>29</v>
      </c>
      <c r="F7605" s="2">
        <v>0</v>
      </c>
      <c r="G7605" s="100">
        <v>0</v>
      </c>
    </row>
    <row r="7606" spans="1:7" ht="13.5" customHeight="1" x14ac:dyDescent="0.2">
      <c r="A7606" s="100">
        <v>7605</v>
      </c>
      <c r="B7606" s="100">
        <v>7666</v>
      </c>
      <c r="C7606" s="4" t="s">
        <v>7</v>
      </c>
      <c r="D7606" s="100">
        <v>2556</v>
      </c>
      <c r="E7606" s="100">
        <v>29</v>
      </c>
      <c r="F7606" s="2">
        <v>0</v>
      </c>
      <c r="G7606" s="100">
        <v>0</v>
      </c>
    </row>
    <row r="7607" spans="1:7" ht="13.5" customHeight="1" x14ac:dyDescent="0.2">
      <c r="A7607" s="100">
        <v>7606</v>
      </c>
      <c r="B7607" s="100">
        <v>7667</v>
      </c>
      <c r="C7607" s="4" t="s">
        <v>7</v>
      </c>
      <c r="D7607" s="100">
        <v>2557</v>
      </c>
      <c r="E7607" s="100">
        <v>29</v>
      </c>
      <c r="F7607" s="2">
        <v>0</v>
      </c>
      <c r="G7607" s="100">
        <v>0</v>
      </c>
    </row>
    <row r="7608" spans="1:7" ht="13.5" customHeight="1" x14ac:dyDescent="0.2">
      <c r="A7608" s="100">
        <v>7607</v>
      </c>
      <c r="B7608" s="100">
        <v>7668</v>
      </c>
      <c r="C7608" s="4" t="s">
        <v>7</v>
      </c>
      <c r="D7608" s="100">
        <v>2558</v>
      </c>
      <c r="E7608" s="100">
        <v>29</v>
      </c>
      <c r="F7608" s="2">
        <v>0</v>
      </c>
      <c r="G7608" s="100">
        <v>0</v>
      </c>
    </row>
    <row r="7609" spans="1:7" ht="13.5" customHeight="1" x14ac:dyDescent="0.2">
      <c r="A7609" s="100">
        <v>7608</v>
      </c>
      <c r="B7609" s="100">
        <v>7669</v>
      </c>
      <c r="C7609" s="4" t="s">
        <v>7</v>
      </c>
      <c r="D7609" s="100">
        <v>2559</v>
      </c>
      <c r="E7609" s="100">
        <v>29</v>
      </c>
      <c r="F7609" s="2">
        <v>0</v>
      </c>
      <c r="G7609" s="100">
        <v>0</v>
      </c>
    </row>
    <row r="7610" spans="1:7" ht="13.5" customHeight="1" x14ac:dyDescent="0.2">
      <c r="A7610" s="100">
        <v>7609</v>
      </c>
      <c r="B7610" s="100">
        <v>7670</v>
      </c>
      <c r="C7610" s="4" t="s">
        <v>7</v>
      </c>
      <c r="D7610" s="100">
        <v>2560</v>
      </c>
      <c r="E7610" s="100">
        <v>29</v>
      </c>
      <c r="F7610" s="2">
        <v>0</v>
      </c>
      <c r="G7610" s="100">
        <v>0</v>
      </c>
    </row>
    <row r="7611" spans="1:7" ht="13.5" customHeight="1" x14ac:dyDescent="0.2">
      <c r="A7611" s="100">
        <v>7610</v>
      </c>
      <c r="B7611" s="100">
        <v>7671</v>
      </c>
      <c r="C7611" s="4" t="s">
        <v>7</v>
      </c>
      <c r="D7611" s="100">
        <v>2561</v>
      </c>
      <c r="E7611" s="100">
        <v>29</v>
      </c>
      <c r="F7611" s="2">
        <v>0</v>
      </c>
      <c r="G7611" s="100">
        <v>0</v>
      </c>
    </row>
    <row r="7612" spans="1:7" ht="13.5" customHeight="1" x14ac:dyDescent="0.2">
      <c r="A7612" s="100">
        <v>7611</v>
      </c>
      <c r="B7612" s="100">
        <v>7672</v>
      </c>
      <c r="C7612" s="4" t="s">
        <v>7</v>
      </c>
      <c r="D7612" s="100">
        <v>2562</v>
      </c>
      <c r="E7612" s="100">
        <v>29</v>
      </c>
      <c r="F7612" s="2">
        <v>0</v>
      </c>
      <c r="G7612" s="100">
        <v>0</v>
      </c>
    </row>
    <row r="7613" spans="1:7" ht="13.5" customHeight="1" x14ac:dyDescent="0.2">
      <c r="A7613" s="100">
        <v>7612</v>
      </c>
      <c r="B7613" s="100">
        <v>7673</v>
      </c>
      <c r="C7613" s="4" t="s">
        <v>7</v>
      </c>
      <c r="D7613" s="100">
        <v>2564</v>
      </c>
      <c r="E7613" s="100">
        <v>29</v>
      </c>
      <c r="F7613" s="2">
        <v>0</v>
      </c>
      <c r="G7613" s="100">
        <v>0</v>
      </c>
    </row>
    <row r="7614" spans="1:7" ht="13.5" customHeight="1" x14ac:dyDescent="0.2">
      <c r="A7614" s="100">
        <v>7613</v>
      </c>
      <c r="B7614" s="100">
        <v>7674</v>
      </c>
      <c r="C7614" s="4" t="s">
        <v>7</v>
      </c>
      <c r="D7614" s="100">
        <v>2565</v>
      </c>
      <c r="E7614" s="100">
        <v>29</v>
      </c>
      <c r="F7614" s="2">
        <v>0</v>
      </c>
      <c r="G7614" s="100">
        <v>0</v>
      </c>
    </row>
    <row r="7615" spans="1:7" ht="13.5" customHeight="1" x14ac:dyDescent="0.2">
      <c r="A7615" s="100">
        <v>7614</v>
      </c>
      <c r="B7615" s="100">
        <v>7675</v>
      </c>
      <c r="C7615" s="4" t="s">
        <v>7</v>
      </c>
      <c r="D7615" s="100">
        <v>2566</v>
      </c>
      <c r="E7615" s="100">
        <v>29</v>
      </c>
      <c r="F7615" s="2">
        <v>0</v>
      </c>
      <c r="G7615" s="100">
        <v>0</v>
      </c>
    </row>
    <row r="7616" spans="1:7" ht="13.5" customHeight="1" x14ac:dyDescent="0.2">
      <c r="A7616" s="100">
        <v>7615</v>
      </c>
      <c r="B7616" s="100">
        <v>7676</v>
      </c>
      <c r="C7616" s="4" t="s">
        <v>7</v>
      </c>
      <c r="D7616" s="100">
        <v>2567</v>
      </c>
      <c r="E7616" s="100">
        <v>29</v>
      </c>
      <c r="F7616" s="2">
        <v>0</v>
      </c>
      <c r="G7616" s="100">
        <v>0</v>
      </c>
    </row>
    <row r="7617" spans="1:7" ht="13.5" customHeight="1" x14ac:dyDescent="0.2">
      <c r="A7617" s="100">
        <v>7616</v>
      </c>
      <c r="B7617" s="100">
        <v>7677</v>
      </c>
      <c r="C7617" s="4" t="s">
        <v>7</v>
      </c>
      <c r="D7617" s="100">
        <v>2568</v>
      </c>
      <c r="E7617" s="100">
        <v>29</v>
      </c>
      <c r="F7617" s="2">
        <v>0</v>
      </c>
      <c r="G7617" s="100">
        <v>0</v>
      </c>
    </row>
    <row r="7618" spans="1:7" ht="13.5" customHeight="1" x14ac:dyDescent="0.2">
      <c r="A7618" s="100">
        <v>7617</v>
      </c>
      <c r="B7618" s="100">
        <v>7678</v>
      </c>
      <c r="C7618" s="4" t="s">
        <v>7</v>
      </c>
      <c r="D7618" s="100">
        <v>2569</v>
      </c>
      <c r="E7618" s="100">
        <v>29</v>
      </c>
      <c r="F7618" s="2">
        <v>0</v>
      </c>
      <c r="G7618" s="100">
        <v>0</v>
      </c>
    </row>
    <row r="7619" spans="1:7" ht="13.5" customHeight="1" x14ac:dyDescent="0.2">
      <c r="A7619" s="100">
        <v>7618</v>
      </c>
      <c r="B7619" s="100">
        <v>7679</v>
      </c>
      <c r="C7619" s="4" t="s">
        <v>7</v>
      </c>
      <c r="D7619" s="100">
        <v>2570</v>
      </c>
      <c r="E7619" s="100">
        <v>29</v>
      </c>
      <c r="F7619" s="2">
        <v>0</v>
      </c>
      <c r="G7619" s="100">
        <v>0</v>
      </c>
    </row>
    <row r="7620" spans="1:7" ht="13.5" customHeight="1" x14ac:dyDescent="0.2">
      <c r="A7620" s="100">
        <v>7619</v>
      </c>
      <c r="B7620" s="100">
        <v>7680</v>
      </c>
      <c r="C7620" s="4" t="s">
        <v>7</v>
      </c>
      <c r="D7620" s="100">
        <v>2571</v>
      </c>
      <c r="E7620" s="100">
        <v>29</v>
      </c>
      <c r="F7620" s="2">
        <v>0</v>
      </c>
      <c r="G7620" s="100">
        <v>0</v>
      </c>
    </row>
    <row r="7621" spans="1:7" ht="13.5" customHeight="1" x14ac:dyDescent="0.2">
      <c r="A7621" s="100">
        <v>7620</v>
      </c>
      <c r="B7621" s="100">
        <v>7681</v>
      </c>
      <c r="C7621" s="4" t="s">
        <v>7</v>
      </c>
      <c r="D7621" s="100">
        <v>2572</v>
      </c>
      <c r="E7621" s="100">
        <v>29</v>
      </c>
      <c r="F7621" s="2">
        <v>0</v>
      </c>
      <c r="G7621" s="100">
        <v>0</v>
      </c>
    </row>
    <row r="7622" spans="1:7" ht="13.5" customHeight="1" x14ac:dyDescent="0.2">
      <c r="A7622" s="100">
        <v>7621</v>
      </c>
      <c r="B7622" s="100">
        <v>7682</v>
      </c>
      <c r="C7622" s="4" t="s">
        <v>7</v>
      </c>
      <c r="D7622" s="100">
        <v>2573</v>
      </c>
      <c r="E7622" s="100">
        <v>29</v>
      </c>
      <c r="F7622" s="2">
        <v>0</v>
      </c>
      <c r="G7622" s="100">
        <v>0</v>
      </c>
    </row>
    <row r="7623" spans="1:7" ht="13.5" customHeight="1" x14ac:dyDescent="0.2">
      <c r="A7623" s="100">
        <v>7622</v>
      </c>
      <c r="B7623" s="100">
        <v>7683</v>
      </c>
      <c r="C7623" s="4" t="s">
        <v>7</v>
      </c>
      <c r="D7623" s="100">
        <v>2574</v>
      </c>
      <c r="E7623" s="100">
        <v>29</v>
      </c>
      <c r="F7623" s="2">
        <v>0</v>
      </c>
      <c r="G7623" s="100">
        <v>0</v>
      </c>
    </row>
    <row r="7624" spans="1:7" ht="13.5" customHeight="1" x14ac:dyDescent="0.2">
      <c r="A7624" s="100">
        <v>7623</v>
      </c>
      <c r="B7624" s="100">
        <v>7684</v>
      </c>
      <c r="C7624" s="4" t="s">
        <v>7</v>
      </c>
      <c r="D7624" s="100">
        <v>2575</v>
      </c>
      <c r="E7624" s="100">
        <v>29</v>
      </c>
      <c r="F7624" s="2">
        <v>0</v>
      </c>
      <c r="G7624" s="100">
        <v>0</v>
      </c>
    </row>
    <row r="7625" spans="1:7" ht="13.5" customHeight="1" x14ac:dyDescent="0.2">
      <c r="A7625" s="100">
        <v>7624</v>
      </c>
      <c r="B7625" s="100">
        <v>7685</v>
      </c>
      <c r="C7625" s="4" t="s">
        <v>7</v>
      </c>
      <c r="D7625" s="100">
        <v>2576</v>
      </c>
      <c r="E7625" s="100">
        <v>29</v>
      </c>
      <c r="F7625" s="2">
        <v>0</v>
      </c>
      <c r="G7625" s="100">
        <v>0</v>
      </c>
    </row>
    <row r="7626" spans="1:7" ht="13.5" customHeight="1" x14ac:dyDescent="0.2">
      <c r="A7626" s="100">
        <v>7625</v>
      </c>
      <c r="B7626" s="100">
        <v>7686</v>
      </c>
      <c r="C7626" s="4" t="s">
        <v>7</v>
      </c>
      <c r="D7626" s="100">
        <v>2577</v>
      </c>
      <c r="E7626" s="100">
        <v>29</v>
      </c>
      <c r="F7626" s="2">
        <v>0</v>
      </c>
      <c r="G7626" s="100">
        <v>0</v>
      </c>
    </row>
    <row r="7627" spans="1:7" ht="13.5" customHeight="1" x14ac:dyDescent="0.2">
      <c r="A7627" s="100">
        <v>7626</v>
      </c>
      <c r="B7627" s="100">
        <v>7687</v>
      </c>
      <c r="C7627" s="4" t="s">
        <v>7</v>
      </c>
      <c r="D7627" s="100">
        <v>2578</v>
      </c>
      <c r="E7627" s="100">
        <v>29</v>
      </c>
      <c r="F7627" s="2">
        <v>0</v>
      </c>
      <c r="G7627" s="100">
        <v>0</v>
      </c>
    </row>
    <row r="7628" spans="1:7" ht="13.5" customHeight="1" x14ac:dyDescent="0.2">
      <c r="A7628" s="100">
        <v>7627</v>
      </c>
      <c r="B7628" s="100">
        <v>7688</v>
      </c>
      <c r="C7628" s="4" t="s">
        <v>7</v>
      </c>
      <c r="D7628" s="100">
        <v>2581</v>
      </c>
      <c r="E7628" s="100">
        <v>29</v>
      </c>
      <c r="F7628" s="2">
        <v>0</v>
      </c>
      <c r="G7628" s="100">
        <v>0</v>
      </c>
    </row>
    <row r="7629" spans="1:7" ht="13.5" customHeight="1" x14ac:dyDescent="0.2">
      <c r="A7629" s="100">
        <v>7628</v>
      </c>
      <c r="B7629" s="100">
        <v>7689</v>
      </c>
      <c r="C7629" s="4" t="s">
        <v>7</v>
      </c>
      <c r="D7629" s="100">
        <v>2582</v>
      </c>
      <c r="E7629" s="100">
        <v>29</v>
      </c>
      <c r="F7629" s="2">
        <v>0</v>
      </c>
      <c r="G7629" s="100">
        <v>0</v>
      </c>
    </row>
    <row r="7630" spans="1:7" ht="13.5" customHeight="1" x14ac:dyDescent="0.2">
      <c r="A7630" s="100">
        <v>7629</v>
      </c>
      <c r="B7630" s="100">
        <v>7690</v>
      </c>
      <c r="C7630" s="4" t="s">
        <v>7</v>
      </c>
      <c r="D7630" s="100">
        <v>2583</v>
      </c>
      <c r="E7630" s="100">
        <v>29</v>
      </c>
      <c r="F7630" s="2">
        <v>0</v>
      </c>
      <c r="G7630" s="100">
        <v>0</v>
      </c>
    </row>
    <row r="7631" spans="1:7" ht="13.5" customHeight="1" x14ac:dyDescent="0.2">
      <c r="A7631" s="100">
        <v>7630</v>
      </c>
      <c r="B7631" s="100">
        <v>7691</v>
      </c>
      <c r="C7631" s="4" t="s">
        <v>7</v>
      </c>
      <c r="D7631" s="100">
        <v>2585</v>
      </c>
      <c r="E7631" s="100">
        <v>29</v>
      </c>
      <c r="F7631" s="2">
        <v>0</v>
      </c>
      <c r="G7631" s="100">
        <v>0</v>
      </c>
    </row>
    <row r="7632" spans="1:7" ht="13.5" customHeight="1" x14ac:dyDescent="0.2">
      <c r="A7632" s="100">
        <v>7631</v>
      </c>
      <c r="B7632" s="100">
        <v>7692</v>
      </c>
      <c r="C7632" s="4" t="s">
        <v>7</v>
      </c>
      <c r="D7632" s="100">
        <v>2586</v>
      </c>
      <c r="E7632" s="100">
        <v>29</v>
      </c>
      <c r="F7632" s="2">
        <v>0</v>
      </c>
      <c r="G7632" s="100">
        <v>0</v>
      </c>
    </row>
    <row r="7633" spans="1:7" ht="13.5" customHeight="1" x14ac:dyDescent="0.2">
      <c r="A7633" s="100">
        <v>7632</v>
      </c>
      <c r="B7633" s="100">
        <v>7693</v>
      </c>
      <c r="C7633" s="4" t="s">
        <v>7</v>
      </c>
      <c r="D7633" s="100">
        <v>2588</v>
      </c>
      <c r="E7633" s="100">
        <v>29</v>
      </c>
      <c r="F7633" s="2">
        <v>0</v>
      </c>
      <c r="G7633" s="100">
        <v>0</v>
      </c>
    </row>
    <row r="7634" spans="1:7" ht="13.5" customHeight="1" x14ac:dyDescent="0.2">
      <c r="A7634" s="100">
        <v>7633</v>
      </c>
      <c r="B7634" s="100">
        <v>7694</v>
      </c>
      <c r="C7634" s="4" t="s">
        <v>7</v>
      </c>
      <c r="D7634" s="100">
        <v>2589</v>
      </c>
      <c r="E7634" s="100">
        <v>29</v>
      </c>
      <c r="F7634" s="2">
        <v>0</v>
      </c>
      <c r="G7634" s="100">
        <v>0</v>
      </c>
    </row>
    <row r="7635" spans="1:7" ht="13.5" customHeight="1" x14ac:dyDescent="0.2">
      <c r="A7635" s="100">
        <v>7634</v>
      </c>
      <c r="B7635" s="100">
        <v>7695</v>
      </c>
      <c r="C7635" s="4" t="s">
        <v>7</v>
      </c>
      <c r="D7635" s="100">
        <v>2590</v>
      </c>
      <c r="E7635" s="100">
        <v>29</v>
      </c>
      <c r="F7635" s="2">
        <v>0</v>
      </c>
      <c r="G7635" s="100">
        <v>0</v>
      </c>
    </row>
    <row r="7636" spans="1:7" ht="13.5" customHeight="1" x14ac:dyDescent="0.2">
      <c r="A7636" s="100">
        <v>7635</v>
      </c>
      <c r="B7636" s="100">
        <v>7696</v>
      </c>
      <c r="C7636" s="4" t="s">
        <v>7</v>
      </c>
      <c r="D7636" s="100">
        <v>2592</v>
      </c>
      <c r="E7636" s="100">
        <v>29</v>
      </c>
      <c r="F7636" s="2">
        <v>0</v>
      </c>
      <c r="G7636" s="100">
        <v>0</v>
      </c>
    </row>
    <row r="7637" spans="1:7" ht="13.5" customHeight="1" x14ac:dyDescent="0.2">
      <c r="A7637" s="100">
        <v>7636</v>
      </c>
      <c r="B7637" s="100">
        <v>7697</v>
      </c>
      <c r="C7637" s="4" t="s">
        <v>7</v>
      </c>
      <c r="D7637" s="100">
        <v>2593</v>
      </c>
      <c r="E7637" s="100">
        <v>29</v>
      </c>
      <c r="F7637" s="2">
        <v>0</v>
      </c>
      <c r="G7637" s="100">
        <v>0</v>
      </c>
    </row>
    <row r="7638" spans="1:7" ht="13.5" customHeight="1" x14ac:dyDescent="0.2">
      <c r="A7638" s="100">
        <v>7637</v>
      </c>
      <c r="B7638" s="100">
        <v>7698</v>
      </c>
      <c r="C7638" s="4" t="s">
        <v>7</v>
      </c>
      <c r="D7638" s="100">
        <v>2594</v>
      </c>
      <c r="E7638" s="100">
        <v>29</v>
      </c>
      <c r="F7638" s="2">
        <v>0</v>
      </c>
      <c r="G7638" s="100">
        <v>0</v>
      </c>
    </row>
    <row r="7639" spans="1:7" ht="13.5" customHeight="1" x14ac:dyDescent="0.2">
      <c r="A7639" s="100">
        <v>7638</v>
      </c>
      <c r="B7639" s="100">
        <v>7699</v>
      </c>
      <c r="C7639" s="4" t="s">
        <v>7</v>
      </c>
      <c r="D7639" s="100">
        <v>2595</v>
      </c>
      <c r="E7639" s="100">
        <v>29</v>
      </c>
      <c r="F7639" s="2">
        <v>0</v>
      </c>
      <c r="G7639" s="100">
        <v>0</v>
      </c>
    </row>
    <row r="7640" spans="1:7" ht="13.5" customHeight="1" x14ac:dyDescent="0.2">
      <c r="A7640" s="100">
        <v>7639</v>
      </c>
      <c r="B7640" s="100">
        <v>7700</v>
      </c>
      <c r="C7640" s="4" t="s">
        <v>7</v>
      </c>
      <c r="D7640" s="100">
        <v>2596</v>
      </c>
      <c r="E7640" s="100">
        <v>29</v>
      </c>
      <c r="F7640" s="2">
        <v>0</v>
      </c>
      <c r="G7640" s="100">
        <v>0</v>
      </c>
    </row>
    <row r="7641" spans="1:7" ht="13.5" customHeight="1" x14ac:dyDescent="0.2">
      <c r="A7641" s="100">
        <v>7640</v>
      </c>
      <c r="B7641" s="100">
        <v>7701</v>
      </c>
      <c r="C7641" s="4"/>
      <c r="D7641" s="100">
        <v>5</v>
      </c>
      <c r="E7641" s="100">
        <v>253</v>
      </c>
      <c r="F7641" s="2">
        <v>0</v>
      </c>
      <c r="G7641" s="100">
        <v>0</v>
      </c>
    </row>
    <row r="7642" spans="1:7" ht="13.5" customHeight="1" x14ac:dyDescent="0.2">
      <c r="A7642" s="100">
        <v>7641</v>
      </c>
      <c r="B7642" s="100">
        <v>7702</v>
      </c>
      <c r="C7642" s="4"/>
      <c r="D7642" s="100">
        <v>7</v>
      </c>
      <c r="E7642" s="100">
        <v>253</v>
      </c>
      <c r="F7642" s="2">
        <v>0</v>
      </c>
      <c r="G7642" s="100">
        <v>0</v>
      </c>
    </row>
    <row r="7643" spans="1:7" ht="13.5" customHeight="1" x14ac:dyDescent="0.2">
      <c r="A7643" s="100">
        <v>7642</v>
      </c>
      <c r="B7643" s="100">
        <v>7703</v>
      </c>
      <c r="C7643" s="4"/>
      <c r="D7643" s="100">
        <v>8</v>
      </c>
      <c r="E7643" s="100">
        <v>253</v>
      </c>
      <c r="F7643" s="2">
        <v>0</v>
      </c>
      <c r="G7643" s="100">
        <v>0</v>
      </c>
    </row>
    <row r="7644" spans="1:7" ht="13.5" customHeight="1" x14ac:dyDescent="0.2">
      <c r="A7644" s="100">
        <v>7643</v>
      </c>
      <c r="B7644" s="100">
        <v>7704</v>
      </c>
      <c r="C7644" s="4"/>
      <c r="D7644" s="100">
        <v>9</v>
      </c>
      <c r="E7644" s="100">
        <v>253</v>
      </c>
      <c r="F7644" s="2">
        <v>0</v>
      </c>
      <c r="G7644" s="100">
        <v>0</v>
      </c>
    </row>
    <row r="7645" spans="1:7" ht="13.5" customHeight="1" x14ac:dyDescent="0.2">
      <c r="A7645" s="100">
        <v>7644</v>
      </c>
      <c r="B7645" s="100">
        <v>7705</v>
      </c>
      <c r="C7645" s="4" t="s">
        <v>7</v>
      </c>
      <c r="D7645" s="100">
        <v>2597</v>
      </c>
      <c r="E7645" s="100">
        <v>29</v>
      </c>
      <c r="F7645" s="2">
        <v>0</v>
      </c>
      <c r="G7645" s="100">
        <v>0</v>
      </c>
    </row>
    <row r="7646" spans="1:7" ht="13.5" customHeight="1" x14ac:dyDescent="0.2">
      <c r="A7646" s="100">
        <v>7645</v>
      </c>
      <c r="B7646" s="100">
        <v>7706</v>
      </c>
      <c r="C7646" s="4" t="s">
        <v>7</v>
      </c>
      <c r="D7646" s="100">
        <v>2598</v>
      </c>
      <c r="E7646" s="100">
        <v>29</v>
      </c>
      <c r="F7646" s="2">
        <v>0</v>
      </c>
      <c r="G7646" s="100">
        <v>0</v>
      </c>
    </row>
    <row r="7647" spans="1:7" ht="13.5" customHeight="1" x14ac:dyDescent="0.2">
      <c r="A7647" s="100">
        <v>7646</v>
      </c>
      <c r="B7647" s="100">
        <v>7707</v>
      </c>
      <c r="C7647" s="4" t="s">
        <v>7</v>
      </c>
      <c r="D7647" s="100">
        <v>2599</v>
      </c>
      <c r="E7647" s="100">
        <v>29</v>
      </c>
      <c r="F7647" s="2">
        <v>0</v>
      </c>
      <c r="G7647" s="100">
        <v>0</v>
      </c>
    </row>
    <row r="7648" spans="1:7" ht="13.5" customHeight="1" x14ac:dyDescent="0.2">
      <c r="A7648" s="100">
        <v>7647</v>
      </c>
      <c r="B7648" s="100">
        <v>7708</v>
      </c>
      <c r="C7648" s="4" t="s">
        <v>7</v>
      </c>
      <c r="D7648" s="100">
        <v>2600</v>
      </c>
      <c r="E7648" s="100">
        <v>29</v>
      </c>
      <c r="F7648" s="2">
        <v>0</v>
      </c>
      <c r="G7648" s="100">
        <v>0</v>
      </c>
    </row>
    <row r="7649" spans="1:7" ht="13.5" customHeight="1" x14ac:dyDescent="0.2">
      <c r="A7649" s="100">
        <v>7648</v>
      </c>
      <c r="B7649" s="100">
        <v>7709</v>
      </c>
      <c r="C7649" s="4" t="s">
        <v>7</v>
      </c>
      <c r="D7649" s="100">
        <v>2601</v>
      </c>
      <c r="E7649" s="100">
        <v>29</v>
      </c>
      <c r="F7649" s="2">
        <v>0</v>
      </c>
      <c r="G7649" s="100">
        <v>0</v>
      </c>
    </row>
    <row r="7650" spans="1:7" ht="13.5" customHeight="1" x14ac:dyDescent="0.2">
      <c r="A7650" s="100">
        <v>7649</v>
      </c>
      <c r="B7650" s="100">
        <v>7710</v>
      </c>
      <c r="C7650" s="4" t="s">
        <v>7</v>
      </c>
      <c r="D7650" s="100">
        <v>2602</v>
      </c>
      <c r="E7650" s="100">
        <v>29</v>
      </c>
      <c r="F7650" s="2">
        <v>0</v>
      </c>
      <c r="G7650" s="100">
        <v>0</v>
      </c>
    </row>
    <row r="7651" spans="1:7" ht="13.5" customHeight="1" x14ac:dyDescent="0.2">
      <c r="A7651" s="100">
        <v>7650</v>
      </c>
      <c r="B7651" s="100">
        <v>7711</v>
      </c>
      <c r="C7651" s="4" t="s">
        <v>7</v>
      </c>
      <c r="D7651" s="100">
        <v>2603</v>
      </c>
      <c r="E7651" s="100">
        <v>29</v>
      </c>
      <c r="F7651" s="2">
        <v>0</v>
      </c>
      <c r="G7651" s="100">
        <v>0</v>
      </c>
    </row>
    <row r="7652" spans="1:7" ht="13.5" customHeight="1" x14ac:dyDescent="0.2">
      <c r="A7652" s="100">
        <v>7651</v>
      </c>
      <c r="B7652" s="100">
        <v>7712</v>
      </c>
      <c r="C7652" s="4" t="s">
        <v>7</v>
      </c>
      <c r="D7652" s="100">
        <v>2605</v>
      </c>
      <c r="E7652" s="100">
        <v>29</v>
      </c>
      <c r="F7652" s="2">
        <v>0</v>
      </c>
      <c r="G7652" s="100">
        <v>0</v>
      </c>
    </row>
    <row r="7653" spans="1:7" ht="13.5" customHeight="1" x14ac:dyDescent="0.2">
      <c r="A7653" s="100">
        <v>7652</v>
      </c>
      <c r="B7653" s="100">
        <v>7713</v>
      </c>
      <c r="C7653" s="4" t="s">
        <v>7</v>
      </c>
      <c r="D7653" s="100">
        <v>2606</v>
      </c>
      <c r="E7653" s="100">
        <v>29</v>
      </c>
      <c r="F7653" s="2">
        <v>0</v>
      </c>
      <c r="G7653" s="100">
        <v>0</v>
      </c>
    </row>
    <row r="7654" spans="1:7" ht="13.5" customHeight="1" x14ac:dyDescent="0.2">
      <c r="A7654" s="100">
        <v>7653</v>
      </c>
      <c r="B7654" s="100">
        <v>7714</v>
      </c>
      <c r="C7654" s="4" t="s">
        <v>7</v>
      </c>
      <c r="D7654" s="100">
        <v>2607</v>
      </c>
      <c r="E7654" s="100">
        <v>29</v>
      </c>
      <c r="F7654" s="2">
        <v>0</v>
      </c>
      <c r="G7654" s="100">
        <v>0</v>
      </c>
    </row>
    <row r="7655" spans="1:7" ht="13.5" customHeight="1" x14ac:dyDescent="0.2">
      <c r="A7655" s="100">
        <v>7654</v>
      </c>
      <c r="B7655" s="100">
        <v>7715</v>
      </c>
      <c r="C7655" s="4" t="s">
        <v>7</v>
      </c>
      <c r="D7655" s="100">
        <v>2608</v>
      </c>
      <c r="E7655" s="100">
        <v>29</v>
      </c>
      <c r="F7655" s="2">
        <v>0</v>
      </c>
      <c r="G7655" s="100">
        <v>0</v>
      </c>
    </row>
    <row r="7656" spans="1:7" ht="13.5" customHeight="1" x14ac:dyDescent="0.2">
      <c r="A7656" s="100">
        <v>7655</v>
      </c>
      <c r="B7656" s="100">
        <v>7716</v>
      </c>
      <c r="C7656" s="4" t="s">
        <v>7</v>
      </c>
      <c r="D7656" s="100">
        <v>2609</v>
      </c>
      <c r="E7656" s="100">
        <v>29</v>
      </c>
      <c r="F7656" s="2">
        <v>0</v>
      </c>
      <c r="G7656" s="100">
        <v>0</v>
      </c>
    </row>
    <row r="7657" spans="1:7" ht="13.5" customHeight="1" x14ac:dyDescent="0.2">
      <c r="A7657" s="100">
        <v>7656</v>
      </c>
      <c r="B7657" s="100">
        <v>7717</v>
      </c>
      <c r="C7657" s="4" t="s">
        <v>7</v>
      </c>
      <c r="D7657" s="100">
        <v>2610</v>
      </c>
      <c r="E7657" s="100">
        <v>29</v>
      </c>
      <c r="F7657" s="2">
        <v>0</v>
      </c>
      <c r="G7657" s="100">
        <v>0</v>
      </c>
    </row>
    <row r="7658" spans="1:7" ht="13.5" customHeight="1" x14ac:dyDescent="0.2">
      <c r="A7658" s="100">
        <v>7657</v>
      </c>
      <c r="B7658" s="100">
        <v>7718</v>
      </c>
      <c r="C7658" s="4" t="s">
        <v>7</v>
      </c>
      <c r="D7658" s="100">
        <v>2611</v>
      </c>
      <c r="E7658" s="100">
        <v>29</v>
      </c>
      <c r="F7658" s="2">
        <v>0</v>
      </c>
      <c r="G7658" s="100">
        <v>0</v>
      </c>
    </row>
    <row r="7659" spans="1:7" ht="13.5" customHeight="1" x14ac:dyDescent="0.2">
      <c r="A7659" s="100">
        <v>7658</v>
      </c>
      <c r="B7659" s="100">
        <v>7719</v>
      </c>
      <c r="C7659" s="4" t="s">
        <v>7</v>
      </c>
      <c r="D7659" s="100">
        <v>2613</v>
      </c>
      <c r="E7659" s="100">
        <v>29</v>
      </c>
      <c r="F7659" s="2">
        <v>0</v>
      </c>
      <c r="G7659" s="100">
        <v>0</v>
      </c>
    </row>
    <row r="7660" spans="1:7" ht="13.5" customHeight="1" x14ac:dyDescent="0.2">
      <c r="A7660" s="100">
        <v>7659</v>
      </c>
      <c r="B7660" s="100">
        <v>7720</v>
      </c>
      <c r="C7660" s="4" t="s">
        <v>7</v>
      </c>
      <c r="D7660" s="100">
        <v>2614</v>
      </c>
      <c r="E7660" s="100">
        <v>29</v>
      </c>
      <c r="F7660" s="2">
        <v>0</v>
      </c>
      <c r="G7660" s="100">
        <v>0</v>
      </c>
    </row>
    <row r="7661" spans="1:7" ht="13.5" customHeight="1" x14ac:dyDescent="0.2">
      <c r="A7661" s="100">
        <v>7660</v>
      </c>
      <c r="B7661" s="100">
        <v>7721</v>
      </c>
      <c r="C7661" s="4" t="s">
        <v>7</v>
      </c>
      <c r="D7661" s="100">
        <v>2615</v>
      </c>
      <c r="E7661" s="100">
        <v>29</v>
      </c>
      <c r="F7661" s="2">
        <v>0</v>
      </c>
      <c r="G7661" s="100">
        <v>0</v>
      </c>
    </row>
    <row r="7662" spans="1:7" ht="13.5" customHeight="1" x14ac:dyDescent="0.2">
      <c r="A7662" s="100">
        <v>7661</v>
      </c>
      <c r="B7662" s="100">
        <v>7722</v>
      </c>
      <c r="C7662" s="4" t="s">
        <v>7</v>
      </c>
      <c r="D7662" s="100">
        <v>2616</v>
      </c>
      <c r="E7662" s="100">
        <v>29</v>
      </c>
      <c r="F7662" s="2">
        <v>0</v>
      </c>
      <c r="G7662" s="100">
        <v>0</v>
      </c>
    </row>
    <row r="7663" spans="1:7" ht="13.5" customHeight="1" x14ac:dyDescent="0.2">
      <c r="A7663" s="100">
        <v>7662</v>
      </c>
      <c r="B7663" s="100">
        <v>7723</v>
      </c>
      <c r="C7663" s="4" t="s">
        <v>7</v>
      </c>
      <c r="D7663" s="100">
        <v>2617</v>
      </c>
      <c r="E7663" s="100">
        <v>29</v>
      </c>
      <c r="F7663" s="2">
        <v>0</v>
      </c>
      <c r="G7663" s="100">
        <v>0</v>
      </c>
    </row>
    <row r="7664" spans="1:7" ht="13.5" customHeight="1" x14ac:dyDescent="0.2">
      <c r="A7664" s="100">
        <v>7663</v>
      </c>
      <c r="B7664" s="100">
        <v>7724</v>
      </c>
      <c r="C7664" s="4" t="s">
        <v>7</v>
      </c>
      <c r="D7664" s="100">
        <v>2618</v>
      </c>
      <c r="E7664" s="100">
        <v>29</v>
      </c>
      <c r="F7664" s="2">
        <v>0</v>
      </c>
      <c r="G7664" s="100">
        <v>0</v>
      </c>
    </row>
    <row r="7665" spans="1:7" ht="13.5" customHeight="1" x14ac:dyDescent="0.2">
      <c r="A7665" s="100">
        <v>7664</v>
      </c>
      <c r="B7665" s="100">
        <v>7725</v>
      </c>
      <c r="C7665" s="4" t="s">
        <v>7</v>
      </c>
      <c r="D7665" s="100">
        <v>2619</v>
      </c>
      <c r="E7665" s="100">
        <v>29</v>
      </c>
      <c r="F7665" s="2">
        <v>0</v>
      </c>
      <c r="G7665" s="100">
        <v>0</v>
      </c>
    </row>
    <row r="7666" spans="1:7" ht="13.5" customHeight="1" x14ac:dyDescent="0.2">
      <c r="A7666" s="100">
        <v>7665</v>
      </c>
      <c r="B7666" s="100">
        <v>7726</v>
      </c>
      <c r="C7666" s="4" t="s">
        <v>7</v>
      </c>
      <c r="D7666" s="100">
        <v>2620</v>
      </c>
      <c r="E7666" s="100">
        <v>29</v>
      </c>
      <c r="F7666" s="2">
        <v>0</v>
      </c>
      <c r="G7666" s="100">
        <v>0</v>
      </c>
    </row>
    <row r="7667" spans="1:7" ht="13.5" customHeight="1" x14ac:dyDescent="0.2">
      <c r="A7667" s="100">
        <v>7666</v>
      </c>
      <c r="B7667" s="100">
        <v>7727</v>
      </c>
      <c r="C7667" s="4" t="s">
        <v>7</v>
      </c>
      <c r="D7667" s="100">
        <v>2621</v>
      </c>
      <c r="E7667" s="100">
        <v>29</v>
      </c>
      <c r="F7667" s="2">
        <v>0</v>
      </c>
      <c r="G7667" s="100">
        <v>0</v>
      </c>
    </row>
    <row r="7668" spans="1:7" ht="13.5" customHeight="1" x14ac:dyDescent="0.2">
      <c r="A7668" s="100">
        <v>7667</v>
      </c>
      <c r="B7668" s="100">
        <v>7728</v>
      </c>
      <c r="C7668" s="4" t="s">
        <v>7</v>
      </c>
      <c r="D7668" s="100">
        <v>2622</v>
      </c>
      <c r="E7668" s="100">
        <v>29</v>
      </c>
      <c r="F7668" s="2">
        <v>0</v>
      </c>
      <c r="G7668" s="100">
        <v>0</v>
      </c>
    </row>
    <row r="7669" spans="1:7" ht="13.5" customHeight="1" x14ac:dyDescent="0.2">
      <c r="A7669" s="100">
        <v>7668</v>
      </c>
      <c r="B7669" s="100">
        <v>7729</v>
      </c>
      <c r="C7669" s="4" t="s">
        <v>7</v>
      </c>
      <c r="D7669" s="100">
        <v>2623</v>
      </c>
      <c r="E7669" s="100">
        <v>29</v>
      </c>
      <c r="F7669" s="2">
        <v>0</v>
      </c>
      <c r="G7669" s="100">
        <v>0</v>
      </c>
    </row>
    <row r="7670" spans="1:7" ht="13.5" customHeight="1" x14ac:dyDescent="0.2">
      <c r="A7670" s="100">
        <v>7669</v>
      </c>
      <c r="B7670" s="100">
        <v>7730</v>
      </c>
      <c r="C7670" s="4" t="s">
        <v>7</v>
      </c>
      <c r="D7670" s="100">
        <v>2624</v>
      </c>
      <c r="E7670" s="100">
        <v>29</v>
      </c>
      <c r="F7670" s="2">
        <v>0</v>
      </c>
      <c r="G7670" s="100">
        <v>0</v>
      </c>
    </row>
    <row r="7671" spans="1:7" ht="13.5" customHeight="1" x14ac:dyDescent="0.2">
      <c r="A7671" s="100">
        <v>7670</v>
      </c>
      <c r="B7671" s="100">
        <v>7731</v>
      </c>
      <c r="C7671" s="4" t="s">
        <v>7</v>
      </c>
      <c r="D7671" s="100">
        <v>2625</v>
      </c>
      <c r="E7671" s="100">
        <v>29</v>
      </c>
      <c r="F7671" s="2">
        <v>0</v>
      </c>
      <c r="G7671" s="100">
        <v>0</v>
      </c>
    </row>
    <row r="7672" spans="1:7" ht="13.5" customHeight="1" x14ac:dyDescent="0.2">
      <c r="A7672" s="100">
        <v>7671</v>
      </c>
      <c r="B7672" s="100">
        <v>7732</v>
      </c>
      <c r="C7672" s="4" t="s">
        <v>7</v>
      </c>
      <c r="D7672" s="100">
        <v>2626</v>
      </c>
      <c r="E7672" s="100">
        <v>29</v>
      </c>
      <c r="F7672" s="2">
        <v>0</v>
      </c>
      <c r="G7672" s="100">
        <v>0</v>
      </c>
    </row>
    <row r="7673" spans="1:7" ht="13.5" customHeight="1" x14ac:dyDescent="0.2">
      <c r="A7673" s="100">
        <v>7672</v>
      </c>
      <c r="B7673" s="100">
        <v>7733</v>
      </c>
      <c r="C7673" s="4" t="s">
        <v>7</v>
      </c>
      <c r="D7673" s="100">
        <v>2627</v>
      </c>
      <c r="E7673" s="100">
        <v>29</v>
      </c>
      <c r="F7673" s="2">
        <v>0</v>
      </c>
      <c r="G7673" s="100">
        <v>0</v>
      </c>
    </row>
    <row r="7674" spans="1:7" ht="13.5" customHeight="1" x14ac:dyDescent="0.2">
      <c r="A7674" s="100">
        <v>7673</v>
      </c>
      <c r="B7674" s="100">
        <v>7734</v>
      </c>
      <c r="C7674" s="4" t="s">
        <v>7</v>
      </c>
      <c r="D7674" s="100">
        <v>2628</v>
      </c>
      <c r="E7674" s="100">
        <v>29</v>
      </c>
      <c r="F7674" s="2">
        <v>0</v>
      </c>
      <c r="G7674" s="100">
        <v>0</v>
      </c>
    </row>
    <row r="7675" spans="1:7" ht="13.5" customHeight="1" x14ac:dyDescent="0.2">
      <c r="A7675" s="100">
        <v>7674</v>
      </c>
      <c r="B7675" s="100">
        <v>7735</v>
      </c>
      <c r="C7675" s="4" t="s">
        <v>7</v>
      </c>
      <c r="D7675" s="100">
        <v>2629</v>
      </c>
      <c r="E7675" s="100">
        <v>29</v>
      </c>
      <c r="F7675" s="2">
        <v>0</v>
      </c>
      <c r="G7675" s="100">
        <v>0</v>
      </c>
    </row>
    <row r="7676" spans="1:7" ht="13.5" customHeight="1" x14ac:dyDescent="0.2">
      <c r="A7676" s="100">
        <v>7675</v>
      </c>
      <c r="B7676" s="100">
        <v>7736</v>
      </c>
      <c r="C7676" s="4" t="s">
        <v>7</v>
      </c>
      <c r="D7676" s="100">
        <v>2630</v>
      </c>
      <c r="E7676" s="100">
        <v>29</v>
      </c>
      <c r="F7676" s="2">
        <v>0</v>
      </c>
      <c r="G7676" s="100">
        <v>0</v>
      </c>
    </row>
    <row r="7677" spans="1:7" ht="13.5" customHeight="1" x14ac:dyDescent="0.2">
      <c r="A7677" s="100">
        <v>7676</v>
      </c>
      <c r="B7677" s="100">
        <v>7737</v>
      </c>
      <c r="C7677" s="4" t="s">
        <v>7</v>
      </c>
      <c r="D7677" s="100">
        <v>2631</v>
      </c>
      <c r="E7677" s="100">
        <v>29</v>
      </c>
      <c r="F7677" s="2">
        <v>0</v>
      </c>
      <c r="G7677" s="100">
        <v>0</v>
      </c>
    </row>
    <row r="7678" spans="1:7" ht="13.5" customHeight="1" x14ac:dyDescent="0.2">
      <c r="A7678" s="100">
        <v>7677</v>
      </c>
      <c r="B7678" s="100">
        <v>7738</v>
      </c>
      <c r="C7678" s="4" t="s">
        <v>7</v>
      </c>
      <c r="D7678" s="100">
        <v>2632</v>
      </c>
      <c r="E7678" s="100">
        <v>29</v>
      </c>
      <c r="F7678" s="2">
        <v>0</v>
      </c>
      <c r="G7678" s="100">
        <v>0</v>
      </c>
    </row>
    <row r="7679" spans="1:7" ht="13.5" customHeight="1" x14ac:dyDescent="0.2">
      <c r="A7679" s="100">
        <v>7678</v>
      </c>
      <c r="B7679" s="100">
        <v>7739</v>
      </c>
      <c r="C7679" s="4" t="s">
        <v>7</v>
      </c>
      <c r="D7679" s="100">
        <v>2633</v>
      </c>
      <c r="E7679" s="100">
        <v>29</v>
      </c>
      <c r="F7679" s="2">
        <v>0</v>
      </c>
      <c r="G7679" s="100">
        <v>0</v>
      </c>
    </row>
    <row r="7680" spans="1:7" ht="13.5" customHeight="1" x14ac:dyDescent="0.2">
      <c r="A7680" s="100">
        <v>7679</v>
      </c>
      <c r="B7680" s="100">
        <v>7740</v>
      </c>
      <c r="C7680" s="4" t="s">
        <v>7</v>
      </c>
      <c r="D7680" s="100">
        <v>2872</v>
      </c>
      <c r="E7680" s="100">
        <v>29</v>
      </c>
      <c r="F7680" s="2">
        <v>0</v>
      </c>
      <c r="G7680" s="100">
        <v>0</v>
      </c>
    </row>
    <row r="7681" spans="1:7" ht="13.5" customHeight="1" x14ac:dyDescent="0.2">
      <c r="A7681" s="100">
        <v>7680</v>
      </c>
      <c r="B7681" s="100">
        <v>7741</v>
      </c>
      <c r="C7681" s="4" t="s">
        <v>7</v>
      </c>
      <c r="D7681" s="100">
        <v>2636</v>
      </c>
      <c r="E7681" s="100">
        <v>29</v>
      </c>
      <c r="F7681" s="2">
        <v>0</v>
      </c>
      <c r="G7681" s="100">
        <v>0</v>
      </c>
    </row>
    <row r="7682" spans="1:7" ht="13.5" customHeight="1" x14ac:dyDescent="0.2">
      <c r="A7682" s="100">
        <v>7681</v>
      </c>
      <c r="B7682" s="100">
        <v>7742</v>
      </c>
      <c r="C7682" s="4" t="s">
        <v>7</v>
      </c>
      <c r="D7682" s="100">
        <v>2637</v>
      </c>
      <c r="E7682" s="100">
        <v>29</v>
      </c>
      <c r="F7682" s="2">
        <v>0</v>
      </c>
      <c r="G7682" s="100">
        <v>0</v>
      </c>
    </row>
    <row r="7683" spans="1:7" ht="13.5" customHeight="1" x14ac:dyDescent="0.2">
      <c r="A7683" s="100">
        <v>7682</v>
      </c>
      <c r="B7683" s="100">
        <v>7743</v>
      </c>
      <c r="C7683" s="4" t="s">
        <v>7</v>
      </c>
      <c r="D7683" s="100">
        <v>2638</v>
      </c>
      <c r="E7683" s="100">
        <v>29</v>
      </c>
      <c r="F7683" s="2">
        <v>0</v>
      </c>
      <c r="G7683" s="100">
        <v>0</v>
      </c>
    </row>
    <row r="7684" spans="1:7" ht="13.5" customHeight="1" x14ac:dyDescent="0.2">
      <c r="A7684" s="100">
        <v>7683</v>
      </c>
      <c r="B7684" s="100">
        <v>7744</v>
      </c>
      <c r="C7684" s="4" t="s">
        <v>7</v>
      </c>
      <c r="D7684" s="100">
        <v>2639</v>
      </c>
      <c r="E7684" s="100">
        <v>29</v>
      </c>
      <c r="F7684" s="2">
        <v>0</v>
      </c>
      <c r="G7684" s="100">
        <v>0</v>
      </c>
    </row>
    <row r="7685" spans="1:7" ht="13.5" customHeight="1" x14ac:dyDescent="0.2">
      <c r="A7685" s="100">
        <v>7684</v>
      </c>
      <c r="B7685" s="100">
        <v>7745</v>
      </c>
      <c r="C7685" s="4" t="s">
        <v>7</v>
      </c>
      <c r="D7685" s="100">
        <v>2640</v>
      </c>
      <c r="E7685" s="100">
        <v>29</v>
      </c>
      <c r="F7685" s="2">
        <v>0</v>
      </c>
      <c r="G7685" s="100">
        <v>0</v>
      </c>
    </row>
    <row r="7686" spans="1:7" ht="13.5" customHeight="1" x14ac:dyDescent="0.2">
      <c r="A7686" s="100">
        <v>7685</v>
      </c>
      <c r="B7686" s="100">
        <v>7746</v>
      </c>
      <c r="C7686" s="4" t="s">
        <v>7</v>
      </c>
      <c r="D7686" s="100">
        <v>2641</v>
      </c>
      <c r="E7686" s="100">
        <v>29</v>
      </c>
      <c r="F7686" s="2">
        <v>0</v>
      </c>
      <c r="G7686" s="100">
        <v>0</v>
      </c>
    </row>
    <row r="7687" spans="1:7" ht="13.5" customHeight="1" x14ac:dyDescent="0.2">
      <c r="A7687" s="100">
        <v>7686</v>
      </c>
      <c r="B7687" s="100">
        <v>7747</v>
      </c>
      <c r="C7687" s="4" t="s">
        <v>7</v>
      </c>
      <c r="D7687" s="100">
        <v>2643</v>
      </c>
      <c r="E7687" s="100">
        <v>29</v>
      </c>
      <c r="F7687" s="2">
        <v>0</v>
      </c>
      <c r="G7687" s="100">
        <v>0</v>
      </c>
    </row>
    <row r="7688" spans="1:7" ht="13.5" customHeight="1" x14ac:dyDescent="0.2">
      <c r="A7688" s="100">
        <v>7687</v>
      </c>
      <c r="B7688" s="100">
        <v>7748</v>
      </c>
      <c r="C7688" s="4" t="s">
        <v>7</v>
      </c>
      <c r="D7688" s="100">
        <v>2644</v>
      </c>
      <c r="E7688" s="100">
        <v>29</v>
      </c>
      <c r="F7688" s="2">
        <v>0</v>
      </c>
      <c r="G7688" s="100">
        <v>0</v>
      </c>
    </row>
    <row r="7689" spans="1:7" ht="13.5" customHeight="1" x14ac:dyDescent="0.2">
      <c r="A7689" s="100">
        <v>7688</v>
      </c>
      <c r="B7689" s="100">
        <v>7749</v>
      </c>
      <c r="C7689" s="4" t="s">
        <v>7</v>
      </c>
      <c r="D7689" s="100">
        <v>2645</v>
      </c>
      <c r="E7689" s="100">
        <v>29</v>
      </c>
      <c r="F7689" s="2">
        <v>0</v>
      </c>
      <c r="G7689" s="100">
        <v>0</v>
      </c>
    </row>
    <row r="7690" spans="1:7" ht="13.5" customHeight="1" x14ac:dyDescent="0.2">
      <c r="A7690" s="100">
        <v>7689</v>
      </c>
      <c r="B7690" s="100">
        <v>7750</v>
      </c>
      <c r="C7690" s="4" t="s">
        <v>7</v>
      </c>
      <c r="D7690" s="100">
        <v>2646</v>
      </c>
      <c r="E7690" s="100">
        <v>29</v>
      </c>
      <c r="F7690" s="2">
        <v>0</v>
      </c>
      <c r="G7690" s="100">
        <v>0</v>
      </c>
    </row>
    <row r="7691" spans="1:7" ht="13.5" customHeight="1" x14ac:dyDescent="0.2">
      <c r="A7691" s="100">
        <v>7690</v>
      </c>
      <c r="B7691" s="100">
        <v>7751</v>
      </c>
      <c r="C7691" s="4" t="s">
        <v>7</v>
      </c>
      <c r="D7691" s="100">
        <v>91</v>
      </c>
      <c r="E7691" s="100">
        <v>70</v>
      </c>
      <c r="F7691" s="2">
        <v>0</v>
      </c>
      <c r="G7691" s="100">
        <v>0</v>
      </c>
    </row>
    <row r="7692" spans="1:7" ht="13.5" customHeight="1" x14ac:dyDescent="0.2">
      <c r="A7692" s="100">
        <v>7691</v>
      </c>
      <c r="B7692" s="100">
        <v>7752</v>
      </c>
      <c r="C7692" s="4" t="s">
        <v>7</v>
      </c>
      <c r="D7692" s="100">
        <v>92</v>
      </c>
      <c r="E7692" s="100">
        <v>70</v>
      </c>
      <c r="F7692" s="2">
        <v>0</v>
      </c>
      <c r="G7692" s="100">
        <v>0</v>
      </c>
    </row>
    <row r="7693" spans="1:7" ht="13.5" customHeight="1" x14ac:dyDescent="0.2">
      <c r="A7693" s="100">
        <v>7692</v>
      </c>
      <c r="B7693" s="100">
        <v>7753</v>
      </c>
      <c r="C7693" s="4" t="s">
        <v>7</v>
      </c>
      <c r="D7693" s="100">
        <v>93</v>
      </c>
      <c r="E7693" s="100">
        <v>70</v>
      </c>
      <c r="F7693" s="2">
        <v>0</v>
      </c>
      <c r="G7693" s="100">
        <v>0</v>
      </c>
    </row>
    <row r="7694" spans="1:7" ht="13.5" customHeight="1" x14ac:dyDescent="0.2">
      <c r="A7694" s="100">
        <v>7693</v>
      </c>
      <c r="B7694" s="100">
        <v>7754</v>
      </c>
      <c r="C7694" s="4" t="s">
        <v>7</v>
      </c>
      <c r="D7694" s="100">
        <v>96</v>
      </c>
      <c r="E7694" s="100">
        <v>70</v>
      </c>
      <c r="F7694" s="2">
        <v>0</v>
      </c>
      <c r="G7694" s="100">
        <v>0</v>
      </c>
    </row>
    <row r="7695" spans="1:7" ht="13.5" customHeight="1" x14ac:dyDescent="0.2">
      <c r="A7695" s="100">
        <v>7694</v>
      </c>
      <c r="B7695" s="100">
        <v>7755</v>
      </c>
      <c r="C7695" s="4" t="s">
        <v>7</v>
      </c>
      <c r="D7695" s="100">
        <v>97</v>
      </c>
      <c r="E7695" s="100">
        <v>70</v>
      </c>
      <c r="F7695" s="2">
        <v>0</v>
      </c>
      <c r="G7695" s="100">
        <v>0</v>
      </c>
    </row>
    <row r="7696" spans="1:7" ht="13.5" customHeight="1" x14ac:dyDescent="0.2">
      <c r="A7696" s="100">
        <v>7695</v>
      </c>
      <c r="B7696" s="100">
        <v>7756</v>
      </c>
      <c r="C7696" s="4" t="s">
        <v>7</v>
      </c>
      <c r="D7696" s="100">
        <v>98</v>
      </c>
      <c r="E7696" s="100">
        <v>70</v>
      </c>
      <c r="F7696" s="2">
        <v>0</v>
      </c>
      <c r="G7696" s="100">
        <v>0</v>
      </c>
    </row>
    <row r="7697" spans="1:7" ht="13.5" customHeight="1" x14ac:dyDescent="0.2">
      <c r="A7697" s="100">
        <v>7696</v>
      </c>
      <c r="B7697" s="100">
        <v>7757</v>
      </c>
      <c r="C7697" s="4" t="s">
        <v>7</v>
      </c>
      <c r="D7697" s="100">
        <v>99</v>
      </c>
      <c r="E7697" s="100">
        <v>70</v>
      </c>
      <c r="F7697" s="2">
        <v>0</v>
      </c>
      <c r="G7697" s="100">
        <v>0</v>
      </c>
    </row>
    <row r="7698" spans="1:7" ht="13.5" customHeight="1" x14ac:dyDescent="0.2">
      <c r="A7698" s="100">
        <v>7697</v>
      </c>
      <c r="B7698" s="100">
        <v>7758</v>
      </c>
      <c r="C7698" s="4" t="s">
        <v>7</v>
      </c>
      <c r="D7698" s="100">
        <v>165</v>
      </c>
      <c r="E7698" s="100">
        <v>171</v>
      </c>
      <c r="F7698" s="2">
        <v>0</v>
      </c>
      <c r="G7698" s="100">
        <v>0</v>
      </c>
    </row>
    <row r="7699" spans="1:7" ht="13.5" customHeight="1" x14ac:dyDescent="0.2">
      <c r="A7699" s="100">
        <v>7698</v>
      </c>
      <c r="B7699" s="100">
        <v>7759</v>
      </c>
      <c r="C7699" s="4" t="s">
        <v>7</v>
      </c>
      <c r="D7699" s="100">
        <v>166</v>
      </c>
      <c r="E7699" s="100">
        <v>171</v>
      </c>
      <c r="F7699" s="2">
        <v>0</v>
      </c>
      <c r="G7699" s="100">
        <v>0</v>
      </c>
    </row>
    <row r="7700" spans="1:7" ht="13.5" customHeight="1" x14ac:dyDescent="0.2">
      <c r="A7700" s="100">
        <v>7699</v>
      </c>
      <c r="B7700" s="100">
        <v>7760</v>
      </c>
      <c r="C7700" s="4" t="s">
        <v>7</v>
      </c>
      <c r="D7700" s="100">
        <v>167</v>
      </c>
      <c r="E7700" s="100">
        <v>171</v>
      </c>
      <c r="F7700" s="2">
        <v>0</v>
      </c>
      <c r="G7700" s="100">
        <v>0</v>
      </c>
    </row>
    <row r="7701" spans="1:7" ht="13.5" customHeight="1" x14ac:dyDescent="0.2">
      <c r="A7701" s="100">
        <v>7700</v>
      </c>
      <c r="B7701" s="100">
        <v>7761</v>
      </c>
      <c r="C7701" s="4" t="s">
        <v>7</v>
      </c>
      <c r="D7701" s="100">
        <v>168</v>
      </c>
      <c r="E7701" s="100">
        <v>171</v>
      </c>
      <c r="F7701" s="2">
        <v>0</v>
      </c>
      <c r="G7701" s="100">
        <v>0</v>
      </c>
    </row>
    <row r="7702" spans="1:7" ht="13.5" customHeight="1" x14ac:dyDescent="0.2">
      <c r="A7702" s="100">
        <v>7701</v>
      </c>
      <c r="B7702" s="100">
        <v>7762</v>
      </c>
      <c r="C7702" s="4" t="s">
        <v>7</v>
      </c>
      <c r="D7702" s="100">
        <v>169</v>
      </c>
      <c r="E7702" s="100">
        <v>171</v>
      </c>
      <c r="F7702" s="2">
        <v>0</v>
      </c>
      <c r="G7702" s="100">
        <v>0</v>
      </c>
    </row>
    <row r="7703" spans="1:7" ht="13.5" customHeight="1" x14ac:dyDescent="0.2">
      <c r="A7703" s="100">
        <v>7702</v>
      </c>
      <c r="B7703" s="100">
        <v>7763</v>
      </c>
      <c r="C7703" s="4" t="s">
        <v>7</v>
      </c>
      <c r="D7703" s="100">
        <v>170</v>
      </c>
      <c r="E7703" s="100">
        <v>171</v>
      </c>
      <c r="F7703" s="2">
        <v>0</v>
      </c>
      <c r="G7703" s="100">
        <v>0</v>
      </c>
    </row>
    <row r="7704" spans="1:7" ht="13.5" customHeight="1" x14ac:dyDescent="0.2">
      <c r="A7704" s="100">
        <v>7703</v>
      </c>
      <c r="B7704" s="100">
        <v>7764</v>
      </c>
      <c r="C7704" s="4" t="s">
        <v>7</v>
      </c>
      <c r="D7704" s="100">
        <v>171</v>
      </c>
      <c r="E7704" s="100">
        <v>171</v>
      </c>
      <c r="F7704" s="2">
        <v>0</v>
      </c>
      <c r="G7704" s="100">
        <v>0</v>
      </c>
    </row>
    <row r="7705" spans="1:7" ht="13.5" customHeight="1" x14ac:dyDescent="0.2">
      <c r="A7705" s="100">
        <v>7704</v>
      </c>
      <c r="B7705" s="100">
        <v>7765</v>
      </c>
      <c r="C7705" s="4" t="s">
        <v>7</v>
      </c>
      <c r="D7705" s="100">
        <v>173</v>
      </c>
      <c r="E7705" s="100">
        <v>171</v>
      </c>
      <c r="F7705" s="2">
        <v>0</v>
      </c>
      <c r="G7705" s="100">
        <v>0</v>
      </c>
    </row>
    <row r="7706" spans="1:7" ht="13.5" customHeight="1" x14ac:dyDescent="0.2">
      <c r="A7706" s="100">
        <v>7705</v>
      </c>
      <c r="B7706" s="100">
        <v>7766</v>
      </c>
      <c r="C7706" s="4" t="s">
        <v>7</v>
      </c>
      <c r="D7706" s="100">
        <v>303</v>
      </c>
      <c r="E7706" s="100">
        <v>41</v>
      </c>
      <c r="F7706" s="2">
        <v>0</v>
      </c>
      <c r="G7706" s="100">
        <v>0</v>
      </c>
    </row>
    <row r="7707" spans="1:7" ht="13.5" customHeight="1" x14ac:dyDescent="0.2">
      <c r="A7707" s="100">
        <v>7706</v>
      </c>
      <c r="B7707" s="100">
        <v>7767</v>
      </c>
      <c r="C7707" s="4" t="s">
        <v>7</v>
      </c>
      <c r="D7707" s="100">
        <v>304</v>
      </c>
      <c r="E7707" s="100">
        <v>41</v>
      </c>
      <c r="F7707" s="2">
        <v>0</v>
      </c>
      <c r="G7707" s="100">
        <v>0</v>
      </c>
    </row>
    <row r="7708" spans="1:7" ht="13.5" customHeight="1" x14ac:dyDescent="0.2">
      <c r="A7708" s="100">
        <v>7707</v>
      </c>
      <c r="B7708" s="100">
        <v>7768</v>
      </c>
      <c r="C7708" s="4" t="s">
        <v>7</v>
      </c>
      <c r="D7708" s="100">
        <v>305</v>
      </c>
      <c r="E7708" s="100">
        <v>41</v>
      </c>
      <c r="F7708" s="2">
        <v>0</v>
      </c>
      <c r="G7708" s="100">
        <v>0</v>
      </c>
    </row>
    <row r="7709" spans="1:7" ht="13.5" customHeight="1" x14ac:dyDescent="0.2">
      <c r="A7709" s="100">
        <v>7708</v>
      </c>
      <c r="B7709" s="100">
        <v>7769</v>
      </c>
      <c r="C7709" s="4" t="s">
        <v>7</v>
      </c>
      <c r="D7709" s="100">
        <v>307</v>
      </c>
      <c r="E7709" s="100">
        <v>41</v>
      </c>
      <c r="F7709" s="2">
        <v>0</v>
      </c>
      <c r="G7709" s="100">
        <v>0</v>
      </c>
    </row>
    <row r="7710" spans="1:7" ht="13.5" customHeight="1" x14ac:dyDescent="0.2">
      <c r="A7710" s="100">
        <v>7709</v>
      </c>
      <c r="B7710" s="100">
        <v>7770</v>
      </c>
      <c r="C7710" s="4" t="s">
        <v>7</v>
      </c>
      <c r="D7710" s="100">
        <v>308</v>
      </c>
      <c r="E7710" s="100">
        <v>41</v>
      </c>
      <c r="F7710" s="2">
        <v>0</v>
      </c>
      <c r="G7710" s="100">
        <v>0</v>
      </c>
    </row>
    <row r="7711" spans="1:7" ht="13.5" customHeight="1" x14ac:dyDescent="0.2">
      <c r="A7711" s="100">
        <v>7710</v>
      </c>
      <c r="B7711" s="100">
        <v>7771</v>
      </c>
      <c r="C7711" s="4" t="s">
        <v>7</v>
      </c>
      <c r="D7711" s="100">
        <v>309</v>
      </c>
      <c r="E7711" s="100">
        <v>41</v>
      </c>
      <c r="F7711" s="2">
        <v>0</v>
      </c>
      <c r="G7711" s="100">
        <v>0</v>
      </c>
    </row>
    <row r="7712" spans="1:7" ht="13.5" customHeight="1" x14ac:dyDescent="0.2">
      <c r="A7712" s="100">
        <v>7711</v>
      </c>
      <c r="B7712" s="100">
        <v>7772</v>
      </c>
      <c r="C7712" s="4" t="s">
        <v>7</v>
      </c>
      <c r="D7712" s="100">
        <v>310</v>
      </c>
      <c r="E7712" s="100">
        <v>41</v>
      </c>
      <c r="F7712" s="2">
        <v>0</v>
      </c>
      <c r="G7712" s="100">
        <v>0</v>
      </c>
    </row>
    <row r="7713" spans="1:7" ht="13.5" customHeight="1" x14ac:dyDescent="0.2">
      <c r="A7713" s="100">
        <v>7712</v>
      </c>
      <c r="B7713" s="100">
        <v>7773</v>
      </c>
      <c r="C7713" s="4" t="s">
        <v>7</v>
      </c>
      <c r="D7713" s="100">
        <v>312</v>
      </c>
      <c r="E7713" s="100">
        <v>41</v>
      </c>
      <c r="F7713" s="2">
        <v>0</v>
      </c>
      <c r="G7713" s="100">
        <v>0</v>
      </c>
    </row>
    <row r="7714" spans="1:7" ht="13.5" customHeight="1" x14ac:dyDescent="0.2">
      <c r="A7714" s="100">
        <v>7713</v>
      </c>
      <c r="B7714" s="100">
        <v>7774</v>
      </c>
      <c r="C7714" s="4" t="s">
        <v>7</v>
      </c>
      <c r="D7714" s="100">
        <v>314</v>
      </c>
      <c r="E7714" s="100">
        <v>41</v>
      </c>
      <c r="F7714" s="2">
        <v>0</v>
      </c>
      <c r="G7714" s="100">
        <v>0</v>
      </c>
    </row>
    <row r="7715" spans="1:7" ht="13.5" customHeight="1" x14ac:dyDescent="0.2">
      <c r="A7715" s="100">
        <v>7714</v>
      </c>
      <c r="B7715" s="100">
        <v>7775</v>
      </c>
      <c r="C7715" s="4" t="s">
        <v>7</v>
      </c>
      <c r="D7715" s="100">
        <v>315</v>
      </c>
      <c r="E7715" s="100">
        <v>41</v>
      </c>
      <c r="F7715" s="2">
        <v>0</v>
      </c>
      <c r="G7715" s="100">
        <v>0</v>
      </c>
    </row>
    <row r="7716" spans="1:7" ht="13.5" customHeight="1" x14ac:dyDescent="0.2">
      <c r="A7716" s="100">
        <v>7715</v>
      </c>
      <c r="B7716" s="100">
        <v>7776</v>
      </c>
      <c r="C7716" s="4" t="s">
        <v>7</v>
      </c>
      <c r="D7716" s="100">
        <v>316</v>
      </c>
      <c r="E7716" s="100">
        <v>41</v>
      </c>
      <c r="F7716" s="2">
        <v>0</v>
      </c>
      <c r="G7716" s="100">
        <v>0</v>
      </c>
    </row>
    <row r="7717" spans="1:7" ht="13.5" customHeight="1" x14ac:dyDescent="0.2">
      <c r="A7717" s="100">
        <v>7716</v>
      </c>
      <c r="B7717" s="100">
        <v>7777</v>
      </c>
      <c r="C7717" s="4" t="s">
        <v>7</v>
      </c>
      <c r="D7717" s="100">
        <v>317</v>
      </c>
      <c r="E7717" s="100">
        <v>41</v>
      </c>
      <c r="F7717" s="2">
        <v>0</v>
      </c>
      <c r="G7717" s="100">
        <v>0</v>
      </c>
    </row>
    <row r="7718" spans="1:7" ht="13.5" customHeight="1" x14ac:dyDescent="0.2">
      <c r="A7718" s="100">
        <v>7717</v>
      </c>
      <c r="B7718" s="100">
        <v>7778</v>
      </c>
      <c r="C7718" s="4" t="s">
        <v>7</v>
      </c>
      <c r="D7718" s="100">
        <v>318</v>
      </c>
      <c r="E7718" s="100">
        <v>41</v>
      </c>
      <c r="F7718" s="2">
        <v>0</v>
      </c>
      <c r="G7718" s="100">
        <v>0</v>
      </c>
    </row>
    <row r="7719" spans="1:7" ht="13.5" customHeight="1" x14ac:dyDescent="0.2">
      <c r="A7719" s="100">
        <v>7718</v>
      </c>
      <c r="B7719" s="100">
        <v>7779</v>
      </c>
      <c r="C7719" s="4" t="s">
        <v>7</v>
      </c>
      <c r="D7719" s="100">
        <v>319</v>
      </c>
      <c r="E7719" s="100">
        <v>41</v>
      </c>
      <c r="F7719" s="2">
        <v>0</v>
      </c>
      <c r="G7719" s="100">
        <v>0</v>
      </c>
    </row>
    <row r="7720" spans="1:7" ht="13.5" customHeight="1" x14ac:dyDescent="0.2">
      <c r="A7720" s="100">
        <v>7719</v>
      </c>
      <c r="B7720" s="100">
        <v>7780</v>
      </c>
      <c r="C7720" s="4" t="s">
        <v>7</v>
      </c>
      <c r="D7720" s="100">
        <v>320</v>
      </c>
      <c r="E7720" s="100">
        <v>41</v>
      </c>
      <c r="F7720" s="2">
        <v>0</v>
      </c>
      <c r="G7720" s="100">
        <v>0</v>
      </c>
    </row>
    <row r="7721" spans="1:7" ht="13.5" customHeight="1" x14ac:dyDescent="0.2">
      <c r="A7721" s="100">
        <v>7720</v>
      </c>
      <c r="B7721" s="100">
        <v>7781</v>
      </c>
      <c r="C7721" s="4" t="s">
        <v>7</v>
      </c>
      <c r="D7721" s="100">
        <v>321</v>
      </c>
      <c r="E7721" s="100">
        <v>41</v>
      </c>
      <c r="F7721" s="2">
        <v>0</v>
      </c>
      <c r="G7721" s="100">
        <v>0</v>
      </c>
    </row>
    <row r="7722" spans="1:7" ht="13.5" customHeight="1" x14ac:dyDescent="0.2">
      <c r="A7722" s="100">
        <v>7721</v>
      </c>
      <c r="B7722" s="100">
        <v>7782</v>
      </c>
      <c r="C7722" s="4" t="s">
        <v>7</v>
      </c>
      <c r="D7722" s="100">
        <v>322</v>
      </c>
      <c r="E7722" s="100">
        <v>41</v>
      </c>
      <c r="F7722" s="2">
        <v>0</v>
      </c>
      <c r="G7722" s="100">
        <v>0</v>
      </c>
    </row>
    <row r="7723" spans="1:7" ht="13.5" customHeight="1" x14ac:dyDescent="0.2">
      <c r="A7723" s="100">
        <v>7722</v>
      </c>
      <c r="B7723" s="100">
        <v>7783</v>
      </c>
      <c r="C7723" s="4" t="s">
        <v>7</v>
      </c>
      <c r="D7723" s="100">
        <v>3281</v>
      </c>
      <c r="E7723" s="100">
        <v>157</v>
      </c>
      <c r="F7723" s="2">
        <v>0</v>
      </c>
      <c r="G7723" s="100">
        <v>0</v>
      </c>
    </row>
    <row r="7724" spans="1:7" ht="13.5" customHeight="1" x14ac:dyDescent="0.2">
      <c r="A7724" s="100">
        <v>7723</v>
      </c>
      <c r="B7724" s="100">
        <v>7784</v>
      </c>
      <c r="C7724" s="4" t="s">
        <v>7</v>
      </c>
      <c r="D7724" s="100">
        <v>3282</v>
      </c>
      <c r="E7724" s="100">
        <v>157</v>
      </c>
      <c r="F7724" s="2">
        <v>0</v>
      </c>
      <c r="G7724" s="100">
        <v>0</v>
      </c>
    </row>
    <row r="7725" spans="1:7" ht="13.5" customHeight="1" x14ac:dyDescent="0.2">
      <c r="A7725" s="100">
        <v>7724</v>
      </c>
      <c r="B7725" s="100">
        <v>7786</v>
      </c>
      <c r="C7725" s="4" t="s">
        <v>7</v>
      </c>
      <c r="D7725" s="100">
        <v>3286</v>
      </c>
      <c r="E7725" s="100">
        <v>157</v>
      </c>
      <c r="F7725" s="2">
        <v>0</v>
      </c>
      <c r="G7725" s="100">
        <v>0</v>
      </c>
    </row>
    <row r="7726" spans="1:7" ht="13.5" customHeight="1" x14ac:dyDescent="0.2">
      <c r="A7726" s="100">
        <v>7725</v>
      </c>
      <c r="B7726" s="100">
        <v>7787</v>
      </c>
      <c r="C7726" s="4" t="s">
        <v>7</v>
      </c>
      <c r="D7726" s="100">
        <v>3290</v>
      </c>
      <c r="E7726" s="100">
        <v>157</v>
      </c>
      <c r="F7726" s="2">
        <v>0</v>
      </c>
      <c r="G7726" s="100">
        <v>0</v>
      </c>
    </row>
    <row r="7727" spans="1:7" ht="13.5" customHeight="1" x14ac:dyDescent="0.2">
      <c r="A7727" s="100">
        <v>7726</v>
      </c>
      <c r="B7727" s="100">
        <v>7788</v>
      </c>
      <c r="C7727" s="4" t="s">
        <v>7</v>
      </c>
      <c r="D7727" s="100">
        <v>3292</v>
      </c>
      <c r="E7727" s="100">
        <v>157</v>
      </c>
      <c r="F7727" s="2">
        <v>0</v>
      </c>
      <c r="G7727" s="100">
        <v>0</v>
      </c>
    </row>
    <row r="7728" spans="1:7" ht="13.5" customHeight="1" x14ac:dyDescent="0.2">
      <c r="A7728" s="100">
        <v>7727</v>
      </c>
      <c r="B7728" s="100">
        <v>7789</v>
      </c>
      <c r="C7728" s="4" t="s">
        <v>7</v>
      </c>
      <c r="D7728" s="100">
        <v>3294</v>
      </c>
      <c r="E7728" s="100">
        <v>157</v>
      </c>
      <c r="F7728" s="2">
        <v>0</v>
      </c>
      <c r="G7728" s="100">
        <v>0</v>
      </c>
    </row>
    <row r="7729" spans="1:7" ht="13.5" customHeight="1" x14ac:dyDescent="0.2">
      <c r="A7729" s="100">
        <v>7728</v>
      </c>
      <c r="B7729" s="100">
        <v>7790</v>
      </c>
      <c r="C7729" s="4" t="s">
        <v>7</v>
      </c>
      <c r="D7729" s="100">
        <v>3300</v>
      </c>
      <c r="E7729" s="100">
        <v>157</v>
      </c>
      <c r="F7729" s="2">
        <v>0</v>
      </c>
      <c r="G7729" s="100">
        <v>0</v>
      </c>
    </row>
    <row r="7730" spans="1:7" ht="13.5" customHeight="1" x14ac:dyDescent="0.2">
      <c r="A7730" s="100">
        <v>7729</v>
      </c>
      <c r="B7730" s="100">
        <v>7791</v>
      </c>
      <c r="C7730" s="4" t="s">
        <v>7</v>
      </c>
      <c r="D7730" s="100">
        <v>3303</v>
      </c>
      <c r="E7730" s="100">
        <v>157</v>
      </c>
      <c r="F7730" s="2">
        <v>0</v>
      </c>
      <c r="G7730" s="100">
        <v>0</v>
      </c>
    </row>
    <row r="7731" spans="1:7" ht="13.5" customHeight="1" x14ac:dyDescent="0.2">
      <c r="A7731" s="100">
        <v>7730</v>
      </c>
      <c r="B7731" s="100">
        <v>7792</v>
      </c>
      <c r="C7731" s="4" t="s">
        <v>7</v>
      </c>
      <c r="D7731" s="100">
        <v>3304</v>
      </c>
      <c r="E7731" s="100">
        <v>157</v>
      </c>
      <c r="F7731" s="2">
        <v>0</v>
      </c>
      <c r="G7731" s="100">
        <v>0</v>
      </c>
    </row>
    <row r="7732" spans="1:7" ht="13.5" customHeight="1" x14ac:dyDescent="0.2">
      <c r="A7732" s="100">
        <v>7731</v>
      </c>
      <c r="B7732" s="100">
        <v>7793</v>
      </c>
      <c r="C7732" s="4" t="s">
        <v>7</v>
      </c>
      <c r="D7732" s="100">
        <v>3305</v>
      </c>
      <c r="E7732" s="100">
        <v>157</v>
      </c>
      <c r="F7732" s="2">
        <v>0</v>
      </c>
      <c r="G7732" s="100">
        <v>0</v>
      </c>
    </row>
    <row r="7733" spans="1:7" ht="13.5" customHeight="1" x14ac:dyDescent="0.2">
      <c r="A7733" s="100">
        <v>7732</v>
      </c>
      <c r="B7733" s="100">
        <v>7794</v>
      </c>
      <c r="C7733" s="4" t="s">
        <v>7</v>
      </c>
      <c r="D7733" s="100">
        <v>3307</v>
      </c>
      <c r="E7733" s="100">
        <v>157</v>
      </c>
      <c r="F7733" s="2">
        <v>0</v>
      </c>
      <c r="G7733" s="100">
        <v>0</v>
      </c>
    </row>
    <row r="7734" spans="1:7" ht="13.5" customHeight="1" x14ac:dyDescent="0.2">
      <c r="A7734" s="100">
        <v>7733</v>
      </c>
      <c r="B7734" s="100">
        <v>7795</v>
      </c>
      <c r="C7734" s="4" t="s">
        <v>7</v>
      </c>
      <c r="D7734" s="100">
        <v>3309</v>
      </c>
      <c r="E7734" s="100">
        <v>157</v>
      </c>
      <c r="F7734" s="2">
        <v>0</v>
      </c>
      <c r="G7734" s="100">
        <v>0</v>
      </c>
    </row>
    <row r="7735" spans="1:7" ht="13.5" customHeight="1" x14ac:dyDescent="0.2">
      <c r="A7735" s="100">
        <v>7734</v>
      </c>
      <c r="B7735" s="100">
        <v>7796</v>
      </c>
      <c r="C7735" s="4" t="s">
        <v>7</v>
      </c>
      <c r="D7735" s="100">
        <v>2647</v>
      </c>
      <c r="E7735" s="100">
        <v>29</v>
      </c>
      <c r="F7735" s="2">
        <v>0</v>
      </c>
      <c r="G7735" s="100">
        <v>0</v>
      </c>
    </row>
    <row r="7736" spans="1:7" ht="13.5" customHeight="1" x14ac:dyDescent="0.2">
      <c r="A7736" s="100">
        <v>7735</v>
      </c>
      <c r="B7736" s="100">
        <v>7797</v>
      </c>
      <c r="C7736" s="4" t="s">
        <v>7</v>
      </c>
      <c r="D7736" s="100">
        <v>2648</v>
      </c>
      <c r="E7736" s="100">
        <v>29</v>
      </c>
      <c r="F7736" s="2">
        <v>0</v>
      </c>
      <c r="G7736" s="100">
        <v>0</v>
      </c>
    </row>
    <row r="7737" spans="1:7" ht="13.5" customHeight="1" x14ac:dyDescent="0.2">
      <c r="A7737" s="100">
        <v>7736</v>
      </c>
      <c r="B7737" s="100">
        <v>7798</v>
      </c>
      <c r="C7737" s="4" t="s">
        <v>7</v>
      </c>
      <c r="D7737" s="100">
        <v>2649</v>
      </c>
      <c r="E7737" s="100">
        <v>29</v>
      </c>
      <c r="F7737" s="2">
        <v>0</v>
      </c>
      <c r="G7737" s="100">
        <v>0</v>
      </c>
    </row>
    <row r="7738" spans="1:7" ht="13.5" customHeight="1" x14ac:dyDescent="0.2">
      <c r="A7738" s="100">
        <v>7737</v>
      </c>
      <c r="B7738" s="100">
        <v>7799</v>
      </c>
      <c r="C7738" s="4" t="s">
        <v>7</v>
      </c>
      <c r="D7738" s="100">
        <v>2650</v>
      </c>
      <c r="E7738" s="100">
        <v>29</v>
      </c>
      <c r="F7738" s="2">
        <v>0</v>
      </c>
      <c r="G7738" s="100">
        <v>0</v>
      </c>
    </row>
    <row r="7739" spans="1:7" ht="13.5" customHeight="1" x14ac:dyDescent="0.2">
      <c r="A7739" s="100">
        <v>7738</v>
      </c>
      <c r="B7739" s="100">
        <v>7800</v>
      </c>
      <c r="C7739" s="4" t="s">
        <v>7</v>
      </c>
      <c r="D7739" s="100">
        <v>2651</v>
      </c>
      <c r="E7739" s="100">
        <v>29</v>
      </c>
      <c r="F7739" s="2">
        <v>0</v>
      </c>
      <c r="G7739" s="100">
        <v>0</v>
      </c>
    </row>
    <row r="7740" spans="1:7" ht="13.5" customHeight="1" x14ac:dyDescent="0.2">
      <c r="A7740" s="100">
        <v>7739</v>
      </c>
      <c r="B7740" s="100">
        <v>7801</v>
      </c>
      <c r="C7740" s="4" t="s">
        <v>7</v>
      </c>
      <c r="D7740" s="100">
        <v>2652</v>
      </c>
      <c r="E7740" s="100">
        <v>29</v>
      </c>
      <c r="F7740" s="2">
        <v>0</v>
      </c>
      <c r="G7740" s="100">
        <v>0</v>
      </c>
    </row>
    <row r="7741" spans="1:7" ht="13.5" customHeight="1" x14ac:dyDescent="0.2">
      <c r="A7741" s="100">
        <v>7740</v>
      </c>
      <c r="B7741" s="100">
        <v>7802</v>
      </c>
      <c r="C7741" s="4" t="s">
        <v>7</v>
      </c>
      <c r="D7741" s="100">
        <v>2653</v>
      </c>
      <c r="E7741" s="100">
        <v>29</v>
      </c>
      <c r="F7741" s="2">
        <v>0</v>
      </c>
      <c r="G7741" s="100">
        <v>0</v>
      </c>
    </row>
    <row r="7742" spans="1:7" ht="13.5" customHeight="1" x14ac:dyDescent="0.2">
      <c r="A7742" s="100">
        <v>7741</v>
      </c>
      <c r="B7742" s="100">
        <v>7803</v>
      </c>
      <c r="C7742" s="4" t="s">
        <v>7</v>
      </c>
      <c r="D7742" s="100">
        <v>2654</v>
      </c>
      <c r="E7742" s="100">
        <v>29</v>
      </c>
      <c r="F7742" s="2">
        <v>0</v>
      </c>
      <c r="G7742" s="100">
        <v>0</v>
      </c>
    </row>
    <row r="7743" spans="1:7" ht="13.5" customHeight="1" x14ac:dyDescent="0.2">
      <c r="A7743" s="100">
        <v>7742</v>
      </c>
      <c r="B7743" s="100">
        <v>7804</v>
      </c>
      <c r="C7743" s="4" t="s">
        <v>7</v>
      </c>
      <c r="D7743" s="100">
        <v>2656</v>
      </c>
      <c r="E7743" s="100">
        <v>29</v>
      </c>
      <c r="F7743" s="2">
        <v>0</v>
      </c>
      <c r="G7743" s="100">
        <v>0</v>
      </c>
    </row>
    <row r="7744" spans="1:7" ht="13.5" customHeight="1" x14ac:dyDescent="0.2">
      <c r="A7744" s="100">
        <v>7743</v>
      </c>
      <c r="B7744" s="100">
        <v>7805</v>
      </c>
      <c r="C7744" s="4" t="s">
        <v>7</v>
      </c>
      <c r="D7744" s="100">
        <v>2657</v>
      </c>
      <c r="E7744" s="100">
        <v>29</v>
      </c>
      <c r="F7744" s="2">
        <v>0</v>
      </c>
      <c r="G7744" s="100">
        <v>0</v>
      </c>
    </row>
    <row r="7745" spans="1:7" ht="13.5" customHeight="1" x14ac:dyDescent="0.2">
      <c r="A7745" s="100">
        <v>7744</v>
      </c>
      <c r="B7745" s="100">
        <v>7806</v>
      </c>
      <c r="C7745" s="4" t="s">
        <v>7</v>
      </c>
      <c r="D7745" s="100">
        <v>2658</v>
      </c>
      <c r="E7745" s="100">
        <v>29</v>
      </c>
      <c r="F7745" s="2">
        <v>0</v>
      </c>
      <c r="G7745" s="100">
        <v>0</v>
      </c>
    </row>
    <row r="7746" spans="1:7" ht="13.5" customHeight="1" x14ac:dyDescent="0.2">
      <c r="A7746" s="100">
        <v>7745</v>
      </c>
      <c r="B7746" s="100">
        <v>7807</v>
      </c>
      <c r="C7746" s="4" t="s">
        <v>7</v>
      </c>
      <c r="D7746" s="100">
        <v>2659</v>
      </c>
      <c r="E7746" s="100">
        <v>29</v>
      </c>
      <c r="F7746" s="2">
        <v>0</v>
      </c>
      <c r="G7746" s="100">
        <v>0</v>
      </c>
    </row>
    <row r="7747" spans="1:7" ht="13.5" customHeight="1" x14ac:dyDescent="0.2">
      <c r="A7747" s="100">
        <v>7746</v>
      </c>
      <c r="B7747" s="100">
        <v>7808</v>
      </c>
      <c r="C7747" s="4" t="s">
        <v>7</v>
      </c>
      <c r="D7747" s="100">
        <v>2660</v>
      </c>
      <c r="E7747" s="100">
        <v>29</v>
      </c>
      <c r="F7747" s="2">
        <v>0</v>
      </c>
      <c r="G7747" s="100">
        <v>0</v>
      </c>
    </row>
    <row r="7748" spans="1:7" ht="13.5" customHeight="1" x14ac:dyDescent="0.2">
      <c r="A7748" s="100">
        <v>7747</v>
      </c>
      <c r="B7748" s="100">
        <v>7809</v>
      </c>
      <c r="C7748" s="4" t="s">
        <v>7</v>
      </c>
      <c r="D7748" s="100">
        <v>2661</v>
      </c>
      <c r="E7748" s="100">
        <v>29</v>
      </c>
      <c r="F7748" s="2">
        <v>0</v>
      </c>
      <c r="G7748" s="100">
        <v>0</v>
      </c>
    </row>
    <row r="7749" spans="1:7" ht="13.5" customHeight="1" x14ac:dyDescent="0.2">
      <c r="A7749" s="100">
        <v>7748</v>
      </c>
      <c r="B7749" s="100">
        <v>7810</v>
      </c>
      <c r="C7749" s="4" t="s">
        <v>7</v>
      </c>
      <c r="D7749" s="100">
        <v>2662</v>
      </c>
      <c r="E7749" s="100">
        <v>29</v>
      </c>
      <c r="F7749" s="2">
        <v>0</v>
      </c>
      <c r="G7749" s="100">
        <v>0</v>
      </c>
    </row>
    <row r="7750" spans="1:7" ht="13.5" customHeight="1" x14ac:dyDescent="0.2">
      <c r="A7750" s="100">
        <v>7749</v>
      </c>
      <c r="B7750" s="100">
        <v>7811</v>
      </c>
      <c r="C7750" s="4" t="s">
        <v>7</v>
      </c>
      <c r="D7750" s="100">
        <v>2663</v>
      </c>
      <c r="E7750" s="100">
        <v>29</v>
      </c>
      <c r="F7750" s="2">
        <v>0</v>
      </c>
      <c r="G7750" s="100">
        <v>0</v>
      </c>
    </row>
    <row r="7751" spans="1:7" ht="13.5" customHeight="1" x14ac:dyDescent="0.2">
      <c r="A7751" s="100">
        <v>7750</v>
      </c>
      <c r="B7751" s="100">
        <v>7812</v>
      </c>
      <c r="C7751" s="4" t="s">
        <v>7</v>
      </c>
      <c r="D7751" s="100">
        <v>2664</v>
      </c>
      <c r="E7751" s="100">
        <v>29</v>
      </c>
      <c r="F7751" s="2">
        <v>0</v>
      </c>
      <c r="G7751" s="100">
        <v>0</v>
      </c>
    </row>
    <row r="7752" spans="1:7" ht="13.5" customHeight="1" x14ac:dyDescent="0.2">
      <c r="A7752" s="100">
        <v>7751</v>
      </c>
      <c r="B7752" s="100">
        <v>7813</v>
      </c>
      <c r="C7752" s="4" t="s">
        <v>7</v>
      </c>
      <c r="D7752" s="100">
        <v>2665</v>
      </c>
      <c r="E7752" s="100">
        <v>29</v>
      </c>
      <c r="F7752" s="2">
        <v>0</v>
      </c>
      <c r="G7752" s="100">
        <v>0</v>
      </c>
    </row>
    <row r="7753" spans="1:7" ht="13.5" customHeight="1" x14ac:dyDescent="0.2">
      <c r="A7753" s="100">
        <v>7752</v>
      </c>
      <c r="B7753" s="100">
        <v>7814</v>
      </c>
      <c r="C7753" s="4" t="s">
        <v>7</v>
      </c>
      <c r="D7753" s="100">
        <v>2666</v>
      </c>
      <c r="E7753" s="100">
        <v>29</v>
      </c>
      <c r="F7753" s="2">
        <v>0</v>
      </c>
      <c r="G7753" s="100">
        <v>0</v>
      </c>
    </row>
    <row r="7754" spans="1:7" ht="13.5" customHeight="1" x14ac:dyDescent="0.2">
      <c r="A7754" s="100">
        <v>7753</v>
      </c>
      <c r="B7754" s="100">
        <v>7815</v>
      </c>
      <c r="C7754" s="4" t="s">
        <v>7</v>
      </c>
      <c r="D7754" s="100">
        <v>2667</v>
      </c>
      <c r="E7754" s="100">
        <v>29</v>
      </c>
      <c r="F7754" s="2">
        <v>0</v>
      </c>
      <c r="G7754" s="100">
        <v>0</v>
      </c>
    </row>
    <row r="7755" spans="1:7" ht="13.5" customHeight="1" x14ac:dyDescent="0.2">
      <c r="A7755" s="100">
        <v>7754</v>
      </c>
      <c r="B7755" s="100">
        <v>7816</v>
      </c>
      <c r="C7755" s="4" t="s">
        <v>7</v>
      </c>
      <c r="D7755" s="100">
        <v>2668</v>
      </c>
      <c r="E7755" s="100">
        <v>29</v>
      </c>
      <c r="F7755" s="2">
        <v>0</v>
      </c>
      <c r="G7755" s="100">
        <v>0</v>
      </c>
    </row>
    <row r="7756" spans="1:7" ht="13.5" customHeight="1" x14ac:dyDescent="0.2">
      <c r="A7756" s="100">
        <v>7755</v>
      </c>
      <c r="B7756" s="100">
        <v>7817</v>
      </c>
      <c r="C7756" s="4" t="s">
        <v>7</v>
      </c>
      <c r="D7756" s="100">
        <v>2669</v>
      </c>
      <c r="E7756" s="100">
        <v>29</v>
      </c>
      <c r="F7756" s="2">
        <v>0</v>
      </c>
      <c r="G7756" s="100">
        <v>0</v>
      </c>
    </row>
    <row r="7757" spans="1:7" ht="13.5" customHeight="1" x14ac:dyDescent="0.2">
      <c r="A7757" s="100">
        <v>7756</v>
      </c>
      <c r="B7757" s="100">
        <v>7818</v>
      </c>
      <c r="C7757" s="4" t="s">
        <v>7</v>
      </c>
      <c r="D7757" s="100">
        <v>2671</v>
      </c>
      <c r="E7757" s="100">
        <v>29</v>
      </c>
      <c r="F7757" s="2">
        <v>0</v>
      </c>
      <c r="G7757" s="100">
        <v>0</v>
      </c>
    </row>
    <row r="7758" spans="1:7" ht="13.5" customHeight="1" x14ac:dyDescent="0.2">
      <c r="A7758" s="100">
        <v>7757</v>
      </c>
      <c r="B7758" s="100">
        <v>7819</v>
      </c>
      <c r="C7758" s="4" t="s">
        <v>7</v>
      </c>
      <c r="D7758" s="100">
        <v>2672</v>
      </c>
      <c r="E7758" s="100">
        <v>29</v>
      </c>
      <c r="F7758" s="2">
        <v>0</v>
      </c>
      <c r="G7758" s="100">
        <v>0</v>
      </c>
    </row>
    <row r="7759" spans="1:7" ht="13.5" customHeight="1" x14ac:dyDescent="0.2">
      <c r="A7759" s="100">
        <v>7758</v>
      </c>
      <c r="B7759" s="100">
        <v>7820</v>
      </c>
      <c r="C7759" s="4" t="s">
        <v>7</v>
      </c>
      <c r="D7759" s="100">
        <v>2673</v>
      </c>
      <c r="E7759" s="100">
        <v>29</v>
      </c>
      <c r="F7759" s="2">
        <v>0</v>
      </c>
      <c r="G7759" s="100">
        <v>0</v>
      </c>
    </row>
    <row r="7760" spans="1:7" ht="13.5" customHeight="1" x14ac:dyDescent="0.2">
      <c r="A7760" s="100">
        <v>7759</v>
      </c>
      <c r="B7760" s="100">
        <v>7821</v>
      </c>
      <c r="C7760" s="4" t="s">
        <v>7</v>
      </c>
      <c r="D7760" s="100">
        <v>2674</v>
      </c>
      <c r="E7760" s="100">
        <v>29</v>
      </c>
      <c r="F7760" s="2">
        <v>0</v>
      </c>
      <c r="G7760" s="100">
        <v>0</v>
      </c>
    </row>
    <row r="7761" spans="1:7" ht="13.5" customHeight="1" x14ac:dyDescent="0.2">
      <c r="A7761" s="100">
        <v>7760</v>
      </c>
      <c r="B7761" s="100">
        <v>7822</v>
      </c>
      <c r="C7761" s="4" t="s">
        <v>7</v>
      </c>
      <c r="D7761" s="100">
        <v>2675</v>
      </c>
      <c r="E7761" s="100">
        <v>29</v>
      </c>
      <c r="F7761" s="2">
        <v>0</v>
      </c>
      <c r="G7761" s="100">
        <v>0</v>
      </c>
    </row>
    <row r="7762" spans="1:7" ht="13.5" customHeight="1" x14ac:dyDescent="0.2">
      <c r="A7762" s="100">
        <v>7761</v>
      </c>
      <c r="B7762" s="100">
        <v>7823</v>
      </c>
      <c r="C7762" s="4" t="s">
        <v>7</v>
      </c>
      <c r="D7762" s="100">
        <v>2676</v>
      </c>
      <c r="E7762" s="100">
        <v>29</v>
      </c>
      <c r="F7762" s="2">
        <v>0</v>
      </c>
      <c r="G7762" s="100">
        <v>0</v>
      </c>
    </row>
    <row r="7763" spans="1:7" ht="13.5" customHeight="1" x14ac:dyDescent="0.2">
      <c r="A7763" s="100">
        <v>7762</v>
      </c>
      <c r="B7763" s="100">
        <v>7824</v>
      </c>
      <c r="C7763" s="4" t="s">
        <v>7</v>
      </c>
      <c r="D7763" s="100">
        <v>2677</v>
      </c>
      <c r="E7763" s="100">
        <v>29</v>
      </c>
      <c r="F7763" s="2">
        <v>0</v>
      </c>
      <c r="G7763" s="100">
        <v>0</v>
      </c>
    </row>
    <row r="7764" spans="1:7" ht="13.5" customHeight="1" x14ac:dyDescent="0.2">
      <c r="A7764" s="100">
        <v>7763</v>
      </c>
      <c r="B7764" s="100">
        <v>7825</v>
      </c>
      <c r="C7764" s="4" t="s">
        <v>7</v>
      </c>
      <c r="D7764" s="100">
        <v>2678</v>
      </c>
      <c r="E7764" s="100">
        <v>29</v>
      </c>
      <c r="F7764" s="2">
        <v>0</v>
      </c>
      <c r="G7764" s="100">
        <v>0</v>
      </c>
    </row>
    <row r="7765" spans="1:7" ht="13.5" customHeight="1" x14ac:dyDescent="0.2">
      <c r="A7765" s="100">
        <v>7764</v>
      </c>
      <c r="B7765" s="100">
        <v>7826</v>
      </c>
      <c r="C7765" s="4" t="s">
        <v>7</v>
      </c>
      <c r="D7765" s="100">
        <v>2679</v>
      </c>
      <c r="E7765" s="100">
        <v>29</v>
      </c>
      <c r="F7765" s="2">
        <v>0</v>
      </c>
      <c r="G7765" s="100">
        <v>0</v>
      </c>
    </row>
    <row r="7766" spans="1:7" ht="13.5" customHeight="1" x14ac:dyDescent="0.2">
      <c r="A7766" s="100">
        <v>7765</v>
      </c>
      <c r="B7766" s="100">
        <v>7827</v>
      </c>
      <c r="C7766" s="4" t="s">
        <v>7</v>
      </c>
      <c r="D7766" s="100">
        <v>2680</v>
      </c>
      <c r="E7766" s="100">
        <v>29</v>
      </c>
      <c r="F7766" s="2">
        <v>0</v>
      </c>
      <c r="G7766" s="100">
        <v>0</v>
      </c>
    </row>
    <row r="7767" spans="1:7" ht="13.5" customHeight="1" x14ac:dyDescent="0.2">
      <c r="A7767" s="100">
        <v>7766</v>
      </c>
      <c r="B7767" s="100">
        <v>7828</v>
      </c>
      <c r="C7767" s="4" t="s">
        <v>7</v>
      </c>
      <c r="D7767" s="100">
        <v>2681</v>
      </c>
      <c r="E7767" s="100">
        <v>29</v>
      </c>
      <c r="F7767" s="2">
        <v>0</v>
      </c>
      <c r="G7767" s="100">
        <v>0</v>
      </c>
    </row>
    <row r="7768" spans="1:7" ht="13.5" customHeight="1" x14ac:dyDescent="0.2">
      <c r="A7768" s="100">
        <v>7767</v>
      </c>
      <c r="B7768" s="100">
        <v>7829</v>
      </c>
      <c r="C7768" s="4" t="s">
        <v>7</v>
      </c>
      <c r="D7768" s="100">
        <v>2682</v>
      </c>
      <c r="E7768" s="100">
        <v>29</v>
      </c>
      <c r="F7768" s="2">
        <v>0</v>
      </c>
      <c r="G7768" s="100">
        <v>0</v>
      </c>
    </row>
    <row r="7769" spans="1:7" ht="13.5" customHeight="1" x14ac:dyDescent="0.2">
      <c r="A7769" s="100">
        <v>7768</v>
      </c>
      <c r="B7769" s="100">
        <v>7830</v>
      </c>
      <c r="C7769" s="4" t="s">
        <v>7</v>
      </c>
      <c r="D7769" s="100">
        <v>2683</v>
      </c>
      <c r="E7769" s="100">
        <v>29</v>
      </c>
      <c r="F7769" s="2">
        <v>0</v>
      </c>
      <c r="G7769" s="100">
        <v>0</v>
      </c>
    </row>
    <row r="7770" spans="1:7" ht="13.5" customHeight="1" x14ac:dyDescent="0.2">
      <c r="A7770" s="100">
        <v>7769</v>
      </c>
      <c r="B7770" s="100">
        <v>7831</v>
      </c>
      <c r="C7770" s="4" t="s">
        <v>7</v>
      </c>
      <c r="D7770" s="100">
        <v>2684</v>
      </c>
      <c r="E7770" s="100">
        <v>29</v>
      </c>
      <c r="F7770" s="2">
        <v>0</v>
      </c>
      <c r="G7770" s="100">
        <v>0</v>
      </c>
    </row>
    <row r="7771" spans="1:7" ht="13.5" customHeight="1" x14ac:dyDescent="0.2">
      <c r="A7771" s="100">
        <v>7770</v>
      </c>
      <c r="B7771" s="100">
        <v>7832</v>
      </c>
      <c r="C7771" s="4" t="s">
        <v>7</v>
      </c>
      <c r="D7771" s="100">
        <v>2685</v>
      </c>
      <c r="E7771" s="100">
        <v>29</v>
      </c>
      <c r="F7771" s="2">
        <v>0</v>
      </c>
      <c r="G7771" s="100">
        <v>0</v>
      </c>
    </row>
    <row r="7772" spans="1:7" ht="13.5" customHeight="1" x14ac:dyDescent="0.2">
      <c r="A7772" s="100">
        <v>7771</v>
      </c>
      <c r="B7772" s="100">
        <v>7833</v>
      </c>
      <c r="C7772" s="4" t="s">
        <v>7</v>
      </c>
      <c r="D7772" s="100">
        <v>2686</v>
      </c>
      <c r="E7772" s="100">
        <v>29</v>
      </c>
      <c r="F7772" s="2">
        <v>0</v>
      </c>
      <c r="G7772" s="100">
        <v>0</v>
      </c>
    </row>
    <row r="7773" spans="1:7" ht="13.5" customHeight="1" x14ac:dyDescent="0.2">
      <c r="A7773" s="100">
        <v>7772</v>
      </c>
      <c r="B7773" s="100">
        <v>7834</v>
      </c>
      <c r="C7773" s="4" t="s">
        <v>7</v>
      </c>
      <c r="D7773" s="100">
        <v>2687</v>
      </c>
      <c r="E7773" s="100">
        <v>29</v>
      </c>
      <c r="F7773" s="2">
        <v>0</v>
      </c>
      <c r="G7773" s="100">
        <v>0</v>
      </c>
    </row>
    <row r="7774" spans="1:7" ht="13.5" customHeight="1" x14ac:dyDescent="0.2">
      <c r="A7774" s="100">
        <v>7773</v>
      </c>
      <c r="B7774" s="100">
        <v>7835</v>
      </c>
      <c r="C7774" s="4" t="s">
        <v>7</v>
      </c>
      <c r="D7774" s="100">
        <v>2688</v>
      </c>
      <c r="E7774" s="100">
        <v>29</v>
      </c>
      <c r="F7774" s="2">
        <v>0</v>
      </c>
      <c r="G7774" s="100">
        <v>0</v>
      </c>
    </row>
    <row r="7775" spans="1:7" ht="13.5" customHeight="1" x14ac:dyDescent="0.2">
      <c r="A7775" s="100">
        <v>7774</v>
      </c>
      <c r="B7775" s="100">
        <v>7836</v>
      </c>
      <c r="C7775" s="4" t="s">
        <v>7</v>
      </c>
      <c r="D7775" s="100">
        <v>2689</v>
      </c>
      <c r="E7775" s="100">
        <v>29</v>
      </c>
      <c r="F7775" s="2">
        <v>0</v>
      </c>
      <c r="G7775" s="100">
        <v>0</v>
      </c>
    </row>
    <row r="7776" spans="1:7" ht="13.5" customHeight="1" x14ac:dyDescent="0.2">
      <c r="A7776" s="100">
        <v>7775</v>
      </c>
      <c r="B7776" s="100">
        <v>7837</v>
      </c>
      <c r="C7776" s="4" t="s">
        <v>7</v>
      </c>
      <c r="D7776" s="100">
        <v>2690</v>
      </c>
      <c r="E7776" s="100">
        <v>29</v>
      </c>
      <c r="F7776" s="2">
        <v>0</v>
      </c>
      <c r="G7776" s="100">
        <v>0</v>
      </c>
    </row>
    <row r="7777" spans="1:7" ht="13.5" customHeight="1" x14ac:dyDescent="0.2">
      <c r="A7777" s="100">
        <v>7776</v>
      </c>
      <c r="B7777" s="100">
        <v>7838</v>
      </c>
      <c r="C7777" s="4" t="s">
        <v>7</v>
      </c>
      <c r="D7777" s="100">
        <v>2692</v>
      </c>
      <c r="E7777" s="100">
        <v>29</v>
      </c>
      <c r="F7777" s="2">
        <v>0</v>
      </c>
      <c r="G7777" s="100">
        <v>0</v>
      </c>
    </row>
    <row r="7778" spans="1:7" ht="13.5" customHeight="1" x14ac:dyDescent="0.2">
      <c r="A7778" s="100">
        <v>7777</v>
      </c>
      <c r="B7778" s="100">
        <v>7839</v>
      </c>
      <c r="C7778" s="4" t="s">
        <v>7</v>
      </c>
      <c r="D7778" s="100">
        <v>2693</v>
      </c>
      <c r="E7778" s="100">
        <v>29</v>
      </c>
      <c r="F7778" s="2">
        <v>0</v>
      </c>
      <c r="G7778" s="100">
        <v>0</v>
      </c>
    </row>
    <row r="7779" spans="1:7" ht="13.5" customHeight="1" x14ac:dyDescent="0.2">
      <c r="A7779" s="100">
        <v>7778</v>
      </c>
      <c r="B7779" s="100">
        <v>7840</v>
      </c>
      <c r="C7779" s="4" t="s">
        <v>7</v>
      </c>
      <c r="D7779" s="100">
        <v>2694</v>
      </c>
      <c r="E7779" s="100">
        <v>29</v>
      </c>
      <c r="F7779" s="2">
        <v>0</v>
      </c>
      <c r="G7779" s="100">
        <v>0</v>
      </c>
    </row>
    <row r="7780" spans="1:7" ht="13.5" customHeight="1" x14ac:dyDescent="0.2">
      <c r="A7780" s="100">
        <v>7779</v>
      </c>
      <c r="B7780" s="100">
        <v>7841</v>
      </c>
      <c r="C7780" s="4" t="s">
        <v>7</v>
      </c>
      <c r="D7780" s="100">
        <v>2695</v>
      </c>
      <c r="E7780" s="100">
        <v>29</v>
      </c>
      <c r="F7780" s="2">
        <v>0</v>
      </c>
      <c r="G7780" s="100">
        <v>0</v>
      </c>
    </row>
    <row r="7781" spans="1:7" ht="13.5" customHeight="1" x14ac:dyDescent="0.2">
      <c r="A7781" s="100">
        <v>7780</v>
      </c>
      <c r="B7781" s="100">
        <v>7842</v>
      </c>
      <c r="C7781" s="4" t="s">
        <v>7</v>
      </c>
      <c r="D7781" s="100">
        <v>2696</v>
      </c>
      <c r="E7781" s="100">
        <v>29</v>
      </c>
      <c r="F7781" s="2">
        <v>0</v>
      </c>
      <c r="G7781" s="100">
        <v>0</v>
      </c>
    </row>
    <row r="7782" spans="1:7" ht="13.5" customHeight="1" x14ac:dyDescent="0.2">
      <c r="A7782" s="100">
        <v>7781</v>
      </c>
      <c r="B7782" s="100">
        <v>7843</v>
      </c>
      <c r="C7782" s="4" t="s">
        <v>7</v>
      </c>
      <c r="D7782" s="100">
        <v>324</v>
      </c>
      <c r="E7782" s="100">
        <v>41</v>
      </c>
      <c r="F7782" s="2">
        <v>0</v>
      </c>
      <c r="G7782" s="100">
        <v>0</v>
      </c>
    </row>
    <row r="7783" spans="1:7" ht="13.5" customHeight="1" x14ac:dyDescent="0.2">
      <c r="A7783" s="100">
        <v>7782</v>
      </c>
      <c r="B7783" s="100">
        <v>7844</v>
      </c>
      <c r="C7783" s="4" t="s">
        <v>7</v>
      </c>
      <c r="D7783" s="100">
        <v>326</v>
      </c>
      <c r="E7783" s="100">
        <v>41</v>
      </c>
      <c r="F7783" s="2">
        <v>0</v>
      </c>
      <c r="G7783" s="100">
        <v>0</v>
      </c>
    </row>
    <row r="7784" spans="1:7" ht="13.5" customHeight="1" x14ac:dyDescent="0.2">
      <c r="A7784" s="100">
        <v>7783</v>
      </c>
      <c r="B7784" s="100">
        <v>7845</v>
      </c>
      <c r="C7784" s="4" t="s">
        <v>7</v>
      </c>
      <c r="D7784" s="100">
        <v>327</v>
      </c>
      <c r="E7784" s="100">
        <v>41</v>
      </c>
      <c r="F7784" s="2">
        <v>0</v>
      </c>
      <c r="G7784" s="100">
        <v>0</v>
      </c>
    </row>
    <row r="7785" spans="1:7" ht="13.5" customHeight="1" x14ac:dyDescent="0.2">
      <c r="A7785" s="100">
        <v>7784</v>
      </c>
      <c r="B7785" s="100">
        <v>7846</v>
      </c>
      <c r="C7785" s="4" t="s">
        <v>7</v>
      </c>
      <c r="D7785" s="100">
        <v>328</v>
      </c>
      <c r="E7785" s="100">
        <v>41</v>
      </c>
      <c r="F7785" s="2">
        <v>0</v>
      </c>
      <c r="G7785" s="100">
        <v>0</v>
      </c>
    </row>
    <row r="7786" spans="1:7" ht="13.5" customHeight="1" x14ac:dyDescent="0.2">
      <c r="A7786" s="100">
        <v>7785</v>
      </c>
      <c r="B7786" s="100">
        <v>7847</v>
      </c>
      <c r="C7786" s="4" t="s">
        <v>7</v>
      </c>
      <c r="D7786" s="100">
        <v>330</v>
      </c>
      <c r="E7786" s="100">
        <v>41</v>
      </c>
      <c r="F7786" s="2">
        <v>0</v>
      </c>
      <c r="G7786" s="100">
        <v>0</v>
      </c>
    </row>
    <row r="7787" spans="1:7" ht="13.5" customHeight="1" x14ac:dyDescent="0.2">
      <c r="A7787" s="100">
        <v>7786</v>
      </c>
      <c r="B7787" s="100">
        <v>7848</v>
      </c>
      <c r="C7787" s="4" t="s">
        <v>7</v>
      </c>
      <c r="D7787" s="100">
        <v>334</v>
      </c>
      <c r="E7787" s="100">
        <v>41</v>
      </c>
      <c r="F7787" s="2">
        <v>0</v>
      </c>
      <c r="G7787" s="100">
        <v>0</v>
      </c>
    </row>
    <row r="7788" spans="1:7" ht="13.5" customHeight="1" x14ac:dyDescent="0.2">
      <c r="A7788" s="100">
        <v>7787</v>
      </c>
      <c r="B7788" s="100">
        <v>7849</v>
      </c>
      <c r="C7788" s="4" t="s">
        <v>7</v>
      </c>
      <c r="D7788" s="100">
        <v>335</v>
      </c>
      <c r="E7788" s="100">
        <v>41</v>
      </c>
      <c r="F7788" s="2">
        <v>0</v>
      </c>
      <c r="G7788" s="100">
        <v>0</v>
      </c>
    </row>
    <row r="7789" spans="1:7" ht="13.5" customHeight="1" x14ac:dyDescent="0.2">
      <c r="A7789" s="100">
        <v>7788</v>
      </c>
      <c r="B7789" s="100">
        <v>7850</v>
      </c>
      <c r="C7789" s="4" t="s">
        <v>7</v>
      </c>
      <c r="D7789" s="100">
        <v>336</v>
      </c>
      <c r="E7789" s="100">
        <v>41</v>
      </c>
      <c r="F7789" s="2">
        <v>0</v>
      </c>
      <c r="G7789" s="100">
        <v>0</v>
      </c>
    </row>
    <row r="7790" spans="1:7" ht="13.5" customHeight="1" x14ac:dyDescent="0.2">
      <c r="A7790" s="100">
        <v>7789</v>
      </c>
      <c r="B7790" s="100">
        <v>7851</v>
      </c>
      <c r="C7790" s="4" t="s">
        <v>7</v>
      </c>
      <c r="D7790" s="100">
        <v>337</v>
      </c>
      <c r="E7790" s="100">
        <v>41</v>
      </c>
      <c r="F7790" s="2">
        <v>0</v>
      </c>
      <c r="G7790" s="100">
        <v>0</v>
      </c>
    </row>
    <row r="7791" spans="1:7" ht="13.5" customHeight="1" x14ac:dyDescent="0.2">
      <c r="A7791" s="100">
        <v>7790</v>
      </c>
      <c r="B7791" s="100">
        <v>7852</v>
      </c>
      <c r="C7791" s="4" t="s">
        <v>7</v>
      </c>
      <c r="D7791" s="100">
        <v>338</v>
      </c>
      <c r="E7791" s="100">
        <v>41</v>
      </c>
      <c r="F7791" s="2">
        <v>0</v>
      </c>
      <c r="G7791" s="100">
        <v>0</v>
      </c>
    </row>
    <row r="7792" spans="1:7" ht="13.5" customHeight="1" x14ac:dyDescent="0.2">
      <c r="A7792" s="100">
        <v>7791</v>
      </c>
      <c r="B7792" s="100">
        <v>7853</v>
      </c>
      <c r="C7792" s="4" t="s">
        <v>7</v>
      </c>
      <c r="D7792" s="100">
        <v>339</v>
      </c>
      <c r="E7792" s="100">
        <v>41</v>
      </c>
      <c r="F7792" s="2">
        <v>0</v>
      </c>
      <c r="G7792" s="100">
        <v>0</v>
      </c>
    </row>
    <row r="7793" spans="1:7" ht="13.5" customHeight="1" x14ac:dyDescent="0.2">
      <c r="A7793" s="100">
        <v>7792</v>
      </c>
      <c r="B7793" s="100">
        <v>7854</v>
      </c>
      <c r="C7793" s="4" t="s">
        <v>7</v>
      </c>
      <c r="D7793" s="100">
        <v>340</v>
      </c>
      <c r="E7793" s="100">
        <v>41</v>
      </c>
      <c r="F7793" s="2">
        <v>0</v>
      </c>
      <c r="G7793" s="100">
        <v>0</v>
      </c>
    </row>
    <row r="7794" spans="1:7" ht="13.5" customHeight="1" x14ac:dyDescent="0.2">
      <c r="A7794" s="100">
        <v>7793</v>
      </c>
      <c r="B7794" s="100">
        <v>7855</v>
      </c>
      <c r="C7794" s="4" t="s">
        <v>7</v>
      </c>
      <c r="D7794" s="100">
        <v>346</v>
      </c>
      <c r="E7794" s="100">
        <v>41</v>
      </c>
      <c r="F7794" s="2">
        <v>0</v>
      </c>
      <c r="G7794" s="100">
        <v>0</v>
      </c>
    </row>
    <row r="7795" spans="1:7" ht="13.5" customHeight="1" x14ac:dyDescent="0.2">
      <c r="A7795" s="100">
        <v>7794</v>
      </c>
      <c r="B7795" s="100">
        <v>7856</v>
      </c>
      <c r="C7795" s="4" t="s">
        <v>7</v>
      </c>
      <c r="D7795" s="100">
        <v>347</v>
      </c>
      <c r="E7795" s="100">
        <v>41</v>
      </c>
      <c r="F7795" s="2">
        <v>0</v>
      </c>
      <c r="G7795" s="100">
        <v>0</v>
      </c>
    </row>
    <row r="7796" spans="1:7" ht="13.5" customHeight="1" x14ac:dyDescent="0.2">
      <c r="A7796" s="100">
        <v>7795</v>
      </c>
      <c r="B7796" s="100">
        <v>7857</v>
      </c>
      <c r="C7796" s="4" t="s">
        <v>7</v>
      </c>
      <c r="D7796" s="100">
        <v>348</v>
      </c>
      <c r="E7796" s="100">
        <v>41</v>
      </c>
      <c r="F7796" s="2">
        <v>0</v>
      </c>
      <c r="G7796" s="100">
        <v>0</v>
      </c>
    </row>
    <row r="7797" spans="1:7" ht="13.5" customHeight="1" x14ac:dyDescent="0.2">
      <c r="A7797" s="100">
        <v>7796</v>
      </c>
      <c r="B7797" s="100">
        <v>7858</v>
      </c>
      <c r="C7797" s="4" t="s">
        <v>7</v>
      </c>
      <c r="D7797" s="100">
        <v>351</v>
      </c>
      <c r="E7797" s="100">
        <v>41</v>
      </c>
      <c r="F7797" s="2">
        <v>0</v>
      </c>
      <c r="G7797" s="100">
        <v>0</v>
      </c>
    </row>
    <row r="7798" spans="1:7" ht="13.5" customHeight="1" x14ac:dyDescent="0.2">
      <c r="A7798" s="100">
        <v>7797</v>
      </c>
      <c r="B7798" s="100">
        <v>7859</v>
      </c>
      <c r="C7798" s="4" t="s">
        <v>7</v>
      </c>
      <c r="D7798" s="100">
        <v>352</v>
      </c>
      <c r="E7798" s="100">
        <v>41</v>
      </c>
      <c r="F7798" s="2">
        <v>0</v>
      </c>
      <c r="G7798" s="100">
        <v>0</v>
      </c>
    </row>
    <row r="7799" spans="1:7" ht="13.5" customHeight="1" x14ac:dyDescent="0.2">
      <c r="A7799" s="100">
        <v>7798</v>
      </c>
      <c r="B7799" s="100">
        <v>7860</v>
      </c>
      <c r="C7799" s="4" t="s">
        <v>7</v>
      </c>
      <c r="D7799" s="100">
        <v>3262</v>
      </c>
      <c r="E7799" s="100">
        <v>157</v>
      </c>
      <c r="F7799" s="2">
        <v>0</v>
      </c>
      <c r="G7799" s="100">
        <v>0</v>
      </c>
    </row>
    <row r="7800" spans="1:7" ht="13.5" customHeight="1" x14ac:dyDescent="0.2">
      <c r="A7800" s="100">
        <v>7799</v>
      </c>
      <c r="B7800" s="100">
        <v>7861</v>
      </c>
      <c r="C7800" s="4" t="s">
        <v>7</v>
      </c>
      <c r="D7800" s="100">
        <v>3264</v>
      </c>
      <c r="E7800" s="100">
        <v>157</v>
      </c>
      <c r="F7800" s="2">
        <v>0</v>
      </c>
      <c r="G7800" s="100">
        <v>0</v>
      </c>
    </row>
    <row r="7801" spans="1:7" ht="13.5" customHeight="1" x14ac:dyDescent="0.2">
      <c r="A7801" s="100">
        <v>7800</v>
      </c>
      <c r="B7801" s="100">
        <v>7862</v>
      </c>
      <c r="C7801" s="4" t="s">
        <v>7</v>
      </c>
      <c r="D7801" s="100">
        <v>3266</v>
      </c>
      <c r="E7801" s="100">
        <v>157</v>
      </c>
      <c r="F7801" s="2">
        <v>0</v>
      </c>
      <c r="G7801" s="100">
        <v>0</v>
      </c>
    </row>
    <row r="7802" spans="1:7" ht="13.5" customHeight="1" x14ac:dyDescent="0.2">
      <c r="A7802" s="100">
        <v>7801</v>
      </c>
      <c r="B7802" s="100">
        <v>7863</v>
      </c>
      <c r="C7802" s="4" t="s">
        <v>7</v>
      </c>
      <c r="D7802" s="100">
        <v>3267</v>
      </c>
      <c r="E7802" s="100">
        <v>157</v>
      </c>
      <c r="F7802" s="2">
        <v>0</v>
      </c>
      <c r="G7802" s="100">
        <v>0</v>
      </c>
    </row>
    <row r="7803" spans="1:7" ht="13.5" customHeight="1" x14ac:dyDescent="0.2">
      <c r="A7803" s="100">
        <v>7802</v>
      </c>
      <c r="B7803" s="100">
        <v>7864</v>
      </c>
      <c r="C7803" s="4" t="s">
        <v>7</v>
      </c>
      <c r="D7803" s="100">
        <v>3269</v>
      </c>
      <c r="E7803" s="100">
        <v>157</v>
      </c>
      <c r="F7803" s="2">
        <v>0</v>
      </c>
      <c r="G7803" s="100">
        <v>0</v>
      </c>
    </row>
    <row r="7804" spans="1:7" ht="13.5" customHeight="1" x14ac:dyDescent="0.2">
      <c r="A7804" s="100">
        <v>7803</v>
      </c>
      <c r="B7804" s="100">
        <v>7865</v>
      </c>
      <c r="C7804" s="4" t="s">
        <v>7</v>
      </c>
      <c r="D7804" s="100">
        <v>3270</v>
      </c>
      <c r="E7804" s="100">
        <v>157</v>
      </c>
      <c r="F7804" s="2">
        <v>0</v>
      </c>
      <c r="G7804" s="100">
        <v>0</v>
      </c>
    </row>
    <row r="7805" spans="1:7" ht="13.5" customHeight="1" x14ac:dyDescent="0.2">
      <c r="A7805" s="100">
        <v>7804</v>
      </c>
      <c r="B7805" s="100">
        <v>7866</v>
      </c>
      <c r="C7805" s="4" t="s">
        <v>7</v>
      </c>
      <c r="D7805" s="100">
        <v>3271</v>
      </c>
      <c r="E7805" s="100">
        <v>157</v>
      </c>
      <c r="F7805" s="2">
        <v>0</v>
      </c>
      <c r="G7805" s="100">
        <v>0</v>
      </c>
    </row>
    <row r="7806" spans="1:7" ht="13.5" customHeight="1" x14ac:dyDescent="0.2">
      <c r="A7806" s="100">
        <v>7805</v>
      </c>
      <c r="B7806" s="100">
        <v>7867</v>
      </c>
      <c r="C7806" s="4" t="s">
        <v>7</v>
      </c>
      <c r="D7806" s="100">
        <v>3273</v>
      </c>
      <c r="E7806" s="100">
        <v>157</v>
      </c>
      <c r="F7806" s="2">
        <v>0</v>
      </c>
      <c r="G7806" s="100">
        <v>0</v>
      </c>
    </row>
    <row r="7807" spans="1:7" ht="13.5" customHeight="1" x14ac:dyDescent="0.2">
      <c r="A7807" s="100">
        <v>7806</v>
      </c>
      <c r="B7807" s="100">
        <v>7868</v>
      </c>
      <c r="C7807" s="4" t="s">
        <v>7</v>
      </c>
      <c r="D7807" s="100">
        <v>3274</v>
      </c>
      <c r="E7807" s="100">
        <v>157</v>
      </c>
      <c r="F7807" s="2">
        <v>0</v>
      </c>
      <c r="G7807" s="100">
        <v>0</v>
      </c>
    </row>
    <row r="7808" spans="1:7" ht="13.5" customHeight="1" x14ac:dyDescent="0.2">
      <c r="A7808" s="100">
        <v>7807</v>
      </c>
      <c r="B7808" s="100">
        <v>7869</v>
      </c>
      <c r="C7808" s="4" t="s">
        <v>7</v>
      </c>
      <c r="D7808" s="100">
        <v>3276</v>
      </c>
      <c r="E7808" s="100">
        <v>157</v>
      </c>
      <c r="F7808" s="2">
        <v>0</v>
      </c>
      <c r="G7808" s="100">
        <v>0</v>
      </c>
    </row>
    <row r="7809" spans="1:7" ht="13.5" customHeight="1" x14ac:dyDescent="0.2">
      <c r="A7809" s="100">
        <v>7808</v>
      </c>
      <c r="B7809" s="100">
        <v>7870</v>
      </c>
      <c r="C7809" s="4" t="s">
        <v>7</v>
      </c>
      <c r="D7809" s="100">
        <v>3277</v>
      </c>
      <c r="E7809" s="100">
        <v>157</v>
      </c>
      <c r="F7809" s="2">
        <v>0</v>
      </c>
      <c r="G7809" s="100">
        <v>0</v>
      </c>
    </row>
    <row r="7810" spans="1:7" ht="13.5" customHeight="1" x14ac:dyDescent="0.2">
      <c r="A7810" s="100">
        <v>7809</v>
      </c>
      <c r="B7810" s="100">
        <v>7871</v>
      </c>
      <c r="C7810" s="4" t="s">
        <v>7</v>
      </c>
      <c r="D7810" s="100">
        <v>3311</v>
      </c>
      <c r="E7810" s="100">
        <v>157</v>
      </c>
      <c r="F7810" s="2">
        <v>0</v>
      </c>
      <c r="G7810" s="100">
        <v>0</v>
      </c>
    </row>
    <row r="7811" spans="1:7" ht="13.5" customHeight="1" x14ac:dyDescent="0.2">
      <c r="A7811" s="100">
        <v>7810</v>
      </c>
      <c r="B7811" s="100">
        <v>7872</v>
      </c>
      <c r="C7811" s="4" t="s">
        <v>7</v>
      </c>
      <c r="D7811" s="100">
        <v>3312</v>
      </c>
      <c r="E7811" s="100">
        <v>157</v>
      </c>
      <c r="F7811" s="2">
        <v>0</v>
      </c>
      <c r="G7811" s="100">
        <v>0</v>
      </c>
    </row>
    <row r="7812" spans="1:7" ht="13.5" customHeight="1" x14ac:dyDescent="0.2">
      <c r="A7812" s="100">
        <v>7811</v>
      </c>
      <c r="B7812" s="100">
        <v>7873</v>
      </c>
      <c r="C7812" s="4" t="s">
        <v>7</v>
      </c>
      <c r="D7812" s="100">
        <v>3313</v>
      </c>
      <c r="E7812" s="100">
        <v>157</v>
      </c>
      <c r="F7812" s="2">
        <v>0</v>
      </c>
      <c r="G7812" s="100">
        <v>0</v>
      </c>
    </row>
    <row r="7813" spans="1:7" ht="13.5" customHeight="1" x14ac:dyDescent="0.2">
      <c r="A7813" s="100">
        <v>7812</v>
      </c>
      <c r="B7813" s="100">
        <v>7874</v>
      </c>
      <c r="C7813" s="4" t="s">
        <v>7</v>
      </c>
      <c r="D7813" s="100">
        <v>3314</v>
      </c>
      <c r="E7813" s="100">
        <v>157</v>
      </c>
      <c r="F7813" s="2">
        <v>0</v>
      </c>
      <c r="G7813" s="100">
        <v>0</v>
      </c>
    </row>
    <row r="7814" spans="1:7" ht="13.5" customHeight="1" x14ac:dyDescent="0.2">
      <c r="A7814" s="100">
        <v>7813</v>
      </c>
      <c r="B7814" s="100">
        <v>7875</v>
      </c>
      <c r="C7814" s="4" t="s">
        <v>7</v>
      </c>
      <c r="D7814" s="100">
        <v>3315</v>
      </c>
      <c r="E7814" s="100">
        <v>157</v>
      </c>
      <c r="F7814" s="2">
        <v>0</v>
      </c>
      <c r="G7814" s="100">
        <v>0</v>
      </c>
    </row>
    <row r="7815" spans="1:7" ht="13.5" customHeight="1" x14ac:dyDescent="0.2">
      <c r="A7815" s="100">
        <v>7814</v>
      </c>
      <c r="B7815" s="100">
        <v>7876</v>
      </c>
      <c r="C7815" s="4" t="s">
        <v>7</v>
      </c>
      <c r="D7815" s="100">
        <v>3317</v>
      </c>
      <c r="E7815" s="100">
        <v>157</v>
      </c>
      <c r="F7815" s="2">
        <v>0</v>
      </c>
      <c r="G7815" s="100">
        <v>0</v>
      </c>
    </row>
    <row r="7816" spans="1:7" ht="13.5" customHeight="1" x14ac:dyDescent="0.2">
      <c r="A7816" s="100">
        <v>7815</v>
      </c>
      <c r="B7816" s="100">
        <v>7877</v>
      </c>
      <c r="C7816" s="4" t="s">
        <v>7</v>
      </c>
      <c r="D7816" s="100">
        <v>3318</v>
      </c>
      <c r="E7816" s="100">
        <v>157</v>
      </c>
      <c r="F7816" s="2">
        <v>0</v>
      </c>
      <c r="G7816" s="100">
        <v>0</v>
      </c>
    </row>
    <row r="7817" spans="1:7" ht="13.5" customHeight="1" x14ac:dyDescent="0.2">
      <c r="A7817" s="100">
        <v>7816</v>
      </c>
      <c r="B7817" s="100">
        <v>7878</v>
      </c>
      <c r="C7817" s="4" t="s">
        <v>7</v>
      </c>
      <c r="D7817" s="100">
        <v>3320</v>
      </c>
      <c r="E7817" s="100">
        <v>157</v>
      </c>
      <c r="F7817" s="2">
        <v>0</v>
      </c>
      <c r="G7817" s="100">
        <v>0</v>
      </c>
    </row>
    <row r="7818" spans="1:7" ht="13.5" customHeight="1" x14ac:dyDescent="0.2">
      <c r="A7818" s="100">
        <v>7817</v>
      </c>
      <c r="B7818" s="100">
        <v>7879</v>
      </c>
      <c r="C7818" s="4" t="s">
        <v>7</v>
      </c>
      <c r="D7818" s="100">
        <v>3321</v>
      </c>
      <c r="E7818" s="100">
        <v>157</v>
      </c>
      <c r="F7818" s="2">
        <v>0</v>
      </c>
      <c r="G7818" s="100">
        <v>0</v>
      </c>
    </row>
    <row r="7819" spans="1:7" ht="13.5" customHeight="1" x14ac:dyDescent="0.2">
      <c r="A7819" s="100">
        <v>7818</v>
      </c>
      <c r="B7819" s="100">
        <v>7880</v>
      </c>
      <c r="C7819" s="4" t="s">
        <v>7</v>
      </c>
      <c r="D7819" s="100">
        <v>3322</v>
      </c>
      <c r="E7819" s="100">
        <v>157</v>
      </c>
      <c r="F7819" s="2">
        <v>0</v>
      </c>
      <c r="G7819" s="100">
        <v>0</v>
      </c>
    </row>
    <row r="7820" spans="1:7" ht="13.5" customHeight="1" x14ac:dyDescent="0.2">
      <c r="A7820" s="100">
        <v>7819</v>
      </c>
      <c r="B7820" s="100">
        <v>7881</v>
      </c>
      <c r="C7820" s="4" t="s">
        <v>7</v>
      </c>
      <c r="D7820" s="100">
        <v>3325</v>
      </c>
      <c r="E7820" s="100">
        <v>157</v>
      </c>
      <c r="F7820" s="2">
        <v>0</v>
      </c>
      <c r="G7820" s="100">
        <v>0</v>
      </c>
    </row>
    <row r="7821" spans="1:7" ht="13.5" customHeight="1" x14ac:dyDescent="0.2">
      <c r="A7821" s="100">
        <v>7820</v>
      </c>
      <c r="B7821" s="100">
        <v>7882</v>
      </c>
      <c r="C7821" s="4" t="s">
        <v>7</v>
      </c>
      <c r="D7821" s="100">
        <v>3326</v>
      </c>
      <c r="E7821" s="100">
        <v>157</v>
      </c>
      <c r="F7821" s="2">
        <v>0</v>
      </c>
      <c r="G7821" s="100">
        <v>0</v>
      </c>
    </row>
    <row r="7822" spans="1:7" ht="13.5" customHeight="1" x14ac:dyDescent="0.2">
      <c r="A7822" s="100">
        <v>7821</v>
      </c>
      <c r="B7822" s="100">
        <v>7883</v>
      </c>
      <c r="C7822" s="4" t="s">
        <v>7</v>
      </c>
      <c r="D7822" s="100">
        <v>3327</v>
      </c>
      <c r="E7822" s="100">
        <v>157</v>
      </c>
      <c r="F7822" s="2">
        <v>0</v>
      </c>
      <c r="G7822" s="100">
        <v>0</v>
      </c>
    </row>
    <row r="7823" spans="1:7" ht="13.5" customHeight="1" x14ac:dyDescent="0.2">
      <c r="A7823" s="100">
        <v>7822</v>
      </c>
      <c r="B7823" s="100">
        <v>7884</v>
      </c>
      <c r="C7823" s="4" t="s">
        <v>7</v>
      </c>
      <c r="D7823" s="100">
        <v>3329</v>
      </c>
      <c r="E7823" s="100">
        <v>157</v>
      </c>
      <c r="F7823" s="2">
        <v>0</v>
      </c>
      <c r="G7823" s="100">
        <v>0</v>
      </c>
    </row>
    <row r="7824" spans="1:7" ht="13.5" customHeight="1" x14ac:dyDescent="0.2">
      <c r="A7824" s="100">
        <v>7823</v>
      </c>
      <c r="B7824" s="100">
        <v>7885</v>
      </c>
      <c r="C7824" s="4"/>
      <c r="D7824" s="100">
        <v>0</v>
      </c>
      <c r="E7824" s="100">
        <v>29</v>
      </c>
      <c r="F7824" s="2">
        <v>0</v>
      </c>
      <c r="G7824" s="100">
        <v>0</v>
      </c>
    </row>
    <row r="7825" spans="1:7" ht="13.5" customHeight="1" x14ac:dyDescent="0.2">
      <c r="A7825" s="100">
        <v>7824</v>
      </c>
      <c r="B7825" s="100">
        <v>7886</v>
      </c>
      <c r="C7825" s="4" t="s">
        <v>7</v>
      </c>
      <c r="D7825" s="100">
        <v>2697</v>
      </c>
      <c r="E7825" s="100">
        <v>29</v>
      </c>
      <c r="F7825" s="2">
        <v>0</v>
      </c>
      <c r="G7825" s="100">
        <v>0</v>
      </c>
    </row>
    <row r="7826" spans="1:7" ht="13.5" customHeight="1" x14ac:dyDescent="0.2">
      <c r="A7826" s="100">
        <v>7825</v>
      </c>
      <c r="B7826" s="100">
        <v>7887</v>
      </c>
      <c r="C7826" s="4" t="s">
        <v>7</v>
      </c>
      <c r="D7826" s="100">
        <v>2699</v>
      </c>
      <c r="E7826" s="100">
        <v>29</v>
      </c>
      <c r="F7826" s="2">
        <v>0</v>
      </c>
      <c r="G7826" s="100">
        <v>0</v>
      </c>
    </row>
    <row r="7827" spans="1:7" ht="13.5" customHeight="1" x14ac:dyDescent="0.2">
      <c r="A7827" s="100">
        <v>7826</v>
      </c>
      <c r="B7827" s="100">
        <v>7888</v>
      </c>
      <c r="C7827" s="4" t="s">
        <v>7</v>
      </c>
      <c r="D7827" s="100">
        <v>2700</v>
      </c>
      <c r="E7827" s="100">
        <v>29</v>
      </c>
      <c r="F7827" s="2">
        <v>0</v>
      </c>
      <c r="G7827" s="100">
        <v>0</v>
      </c>
    </row>
    <row r="7828" spans="1:7" ht="13.5" customHeight="1" x14ac:dyDescent="0.2">
      <c r="A7828" s="100">
        <v>7827</v>
      </c>
      <c r="B7828" s="100">
        <v>7889</v>
      </c>
      <c r="C7828" s="4" t="s">
        <v>7</v>
      </c>
      <c r="D7828" s="100">
        <v>2701</v>
      </c>
      <c r="E7828" s="100">
        <v>29</v>
      </c>
      <c r="F7828" s="2">
        <v>0</v>
      </c>
      <c r="G7828" s="100">
        <v>0</v>
      </c>
    </row>
    <row r="7829" spans="1:7" ht="13.5" customHeight="1" x14ac:dyDescent="0.2">
      <c r="A7829" s="100">
        <v>7828</v>
      </c>
      <c r="B7829" s="100">
        <v>7890</v>
      </c>
      <c r="C7829" s="4" t="s">
        <v>7</v>
      </c>
      <c r="D7829" s="100">
        <v>2703</v>
      </c>
      <c r="E7829" s="100">
        <v>29</v>
      </c>
      <c r="F7829" s="2">
        <v>0</v>
      </c>
      <c r="G7829" s="100">
        <v>0</v>
      </c>
    </row>
    <row r="7830" spans="1:7" ht="13.5" customHeight="1" x14ac:dyDescent="0.2">
      <c r="A7830" s="100">
        <v>7829</v>
      </c>
      <c r="B7830" s="100">
        <v>7891</v>
      </c>
      <c r="C7830" s="4" t="s">
        <v>7</v>
      </c>
      <c r="D7830" s="100">
        <v>2704</v>
      </c>
      <c r="E7830" s="100">
        <v>29</v>
      </c>
      <c r="F7830" s="2">
        <v>0</v>
      </c>
      <c r="G7830" s="100">
        <v>0</v>
      </c>
    </row>
    <row r="7831" spans="1:7" ht="13.5" customHeight="1" x14ac:dyDescent="0.2">
      <c r="A7831" s="100">
        <v>7830</v>
      </c>
      <c r="B7831" s="100">
        <v>7892</v>
      </c>
      <c r="C7831" s="4" t="s">
        <v>7</v>
      </c>
      <c r="D7831" s="100">
        <v>2705</v>
      </c>
      <c r="E7831" s="100">
        <v>29</v>
      </c>
      <c r="F7831" s="2">
        <v>0</v>
      </c>
      <c r="G7831" s="100">
        <v>0</v>
      </c>
    </row>
    <row r="7832" spans="1:7" ht="13.5" customHeight="1" x14ac:dyDescent="0.2">
      <c r="A7832" s="100">
        <v>7831</v>
      </c>
      <c r="B7832" s="100">
        <v>7893</v>
      </c>
      <c r="C7832" s="4" t="s">
        <v>7</v>
      </c>
      <c r="D7832" s="100">
        <v>2706</v>
      </c>
      <c r="E7832" s="100">
        <v>29</v>
      </c>
      <c r="F7832" s="2">
        <v>0</v>
      </c>
      <c r="G7832" s="100">
        <v>0</v>
      </c>
    </row>
    <row r="7833" spans="1:7" ht="13.5" customHeight="1" x14ac:dyDescent="0.2">
      <c r="A7833" s="100">
        <v>7832</v>
      </c>
      <c r="B7833" s="100">
        <v>7894</v>
      </c>
      <c r="C7833" s="4" t="s">
        <v>7</v>
      </c>
      <c r="D7833" s="100">
        <v>2707</v>
      </c>
      <c r="E7833" s="100">
        <v>29</v>
      </c>
      <c r="F7833" s="2">
        <v>0</v>
      </c>
      <c r="G7833" s="100">
        <v>0</v>
      </c>
    </row>
    <row r="7834" spans="1:7" ht="13.5" customHeight="1" x14ac:dyDescent="0.2">
      <c r="A7834" s="100">
        <v>7833</v>
      </c>
      <c r="B7834" s="100">
        <v>7895</v>
      </c>
      <c r="C7834" s="4" t="s">
        <v>7</v>
      </c>
      <c r="D7834" s="100">
        <v>2708</v>
      </c>
      <c r="E7834" s="100">
        <v>29</v>
      </c>
      <c r="F7834" s="2">
        <v>0</v>
      </c>
      <c r="G7834" s="100">
        <v>0</v>
      </c>
    </row>
    <row r="7835" spans="1:7" ht="13.5" customHeight="1" x14ac:dyDescent="0.2">
      <c r="A7835" s="100">
        <v>7834</v>
      </c>
      <c r="B7835" s="100">
        <v>7896</v>
      </c>
      <c r="C7835" s="4" t="s">
        <v>7</v>
      </c>
      <c r="D7835" s="100">
        <v>2709</v>
      </c>
      <c r="E7835" s="100">
        <v>29</v>
      </c>
      <c r="F7835" s="2">
        <v>0</v>
      </c>
      <c r="G7835" s="100">
        <v>0</v>
      </c>
    </row>
    <row r="7836" spans="1:7" ht="13.5" customHeight="1" x14ac:dyDescent="0.2">
      <c r="A7836" s="100">
        <v>7835</v>
      </c>
      <c r="B7836" s="100">
        <v>7897</v>
      </c>
      <c r="C7836" s="4" t="s">
        <v>7</v>
      </c>
      <c r="D7836" s="100">
        <v>2710</v>
      </c>
      <c r="E7836" s="100">
        <v>29</v>
      </c>
      <c r="F7836" s="2">
        <v>0</v>
      </c>
      <c r="G7836" s="100">
        <v>0</v>
      </c>
    </row>
    <row r="7837" spans="1:7" ht="13.5" customHeight="1" x14ac:dyDescent="0.2">
      <c r="A7837" s="100">
        <v>7836</v>
      </c>
      <c r="B7837" s="100">
        <v>7898</v>
      </c>
      <c r="C7837" s="4" t="s">
        <v>7</v>
      </c>
      <c r="D7837" s="100">
        <v>2711</v>
      </c>
      <c r="E7837" s="100">
        <v>29</v>
      </c>
      <c r="F7837" s="2">
        <v>0</v>
      </c>
      <c r="G7837" s="100">
        <v>0</v>
      </c>
    </row>
    <row r="7838" spans="1:7" ht="13.5" customHeight="1" x14ac:dyDescent="0.2">
      <c r="A7838" s="100">
        <v>7837</v>
      </c>
      <c r="B7838" s="100">
        <v>7899</v>
      </c>
      <c r="C7838" s="4" t="s">
        <v>7</v>
      </c>
      <c r="D7838" s="100">
        <v>2712</v>
      </c>
      <c r="E7838" s="100">
        <v>29</v>
      </c>
      <c r="F7838" s="2">
        <v>0</v>
      </c>
      <c r="G7838" s="100">
        <v>0</v>
      </c>
    </row>
    <row r="7839" spans="1:7" ht="13.5" customHeight="1" x14ac:dyDescent="0.2">
      <c r="A7839" s="100">
        <v>7838</v>
      </c>
      <c r="B7839" s="100">
        <v>7900</v>
      </c>
      <c r="C7839" s="4" t="s">
        <v>7</v>
      </c>
      <c r="D7839" s="100">
        <v>2713</v>
      </c>
      <c r="E7839" s="100">
        <v>29</v>
      </c>
      <c r="F7839" s="2">
        <v>0</v>
      </c>
      <c r="G7839" s="100">
        <v>0</v>
      </c>
    </row>
    <row r="7840" spans="1:7" ht="13.5" customHeight="1" x14ac:dyDescent="0.2">
      <c r="A7840" s="100">
        <v>7839</v>
      </c>
      <c r="B7840" s="100">
        <v>7901</v>
      </c>
      <c r="C7840" s="4" t="s">
        <v>7</v>
      </c>
      <c r="D7840" s="100">
        <v>2714</v>
      </c>
      <c r="E7840" s="100">
        <v>29</v>
      </c>
      <c r="F7840" s="2">
        <v>0</v>
      </c>
      <c r="G7840" s="100">
        <v>0</v>
      </c>
    </row>
    <row r="7841" spans="1:7" ht="13.5" customHeight="1" x14ac:dyDescent="0.2">
      <c r="A7841" s="100">
        <v>7840</v>
      </c>
      <c r="B7841" s="100">
        <v>7902</v>
      </c>
      <c r="C7841" s="4" t="s">
        <v>7</v>
      </c>
      <c r="D7841" s="100">
        <v>2715</v>
      </c>
      <c r="E7841" s="100">
        <v>29</v>
      </c>
      <c r="F7841" s="2">
        <v>0</v>
      </c>
      <c r="G7841" s="100">
        <v>0</v>
      </c>
    </row>
    <row r="7842" spans="1:7" ht="13.5" customHeight="1" x14ac:dyDescent="0.2">
      <c r="A7842" s="100">
        <v>7841</v>
      </c>
      <c r="B7842" s="100">
        <v>7903</v>
      </c>
      <c r="C7842" s="4" t="s">
        <v>7</v>
      </c>
      <c r="D7842" s="100">
        <v>2716</v>
      </c>
      <c r="E7842" s="100">
        <v>29</v>
      </c>
      <c r="F7842" s="2">
        <v>0</v>
      </c>
      <c r="G7842" s="100">
        <v>0</v>
      </c>
    </row>
    <row r="7843" spans="1:7" ht="13.5" customHeight="1" x14ac:dyDescent="0.2">
      <c r="A7843" s="100">
        <v>7842</v>
      </c>
      <c r="B7843" s="100">
        <v>7904</v>
      </c>
      <c r="C7843" s="4" t="s">
        <v>7</v>
      </c>
      <c r="D7843" s="100">
        <v>2717</v>
      </c>
      <c r="E7843" s="100">
        <v>29</v>
      </c>
      <c r="F7843" s="2">
        <v>0</v>
      </c>
      <c r="G7843" s="100">
        <v>0</v>
      </c>
    </row>
    <row r="7844" spans="1:7" ht="13.5" customHeight="1" x14ac:dyDescent="0.2">
      <c r="A7844" s="100">
        <v>7843</v>
      </c>
      <c r="B7844" s="100">
        <v>7905</v>
      </c>
      <c r="C7844" s="4" t="s">
        <v>7</v>
      </c>
      <c r="D7844" s="100">
        <v>2719</v>
      </c>
      <c r="E7844" s="100">
        <v>29</v>
      </c>
      <c r="F7844" s="2">
        <v>0</v>
      </c>
      <c r="G7844" s="100">
        <v>0</v>
      </c>
    </row>
    <row r="7845" spans="1:7" ht="13.5" customHeight="1" x14ac:dyDescent="0.2">
      <c r="A7845" s="100">
        <v>7844</v>
      </c>
      <c r="B7845" s="100">
        <v>7906</v>
      </c>
      <c r="C7845" s="4" t="s">
        <v>7</v>
      </c>
      <c r="D7845" s="100">
        <v>2720</v>
      </c>
      <c r="E7845" s="100">
        <v>29</v>
      </c>
      <c r="F7845" s="2">
        <v>0</v>
      </c>
      <c r="G7845" s="100">
        <v>0</v>
      </c>
    </row>
    <row r="7846" spans="1:7" ht="13.5" customHeight="1" x14ac:dyDescent="0.2">
      <c r="A7846" s="100">
        <v>7845</v>
      </c>
      <c r="B7846" s="100">
        <v>7907</v>
      </c>
      <c r="C7846" s="4" t="s">
        <v>7</v>
      </c>
      <c r="D7846" s="100">
        <v>2721</v>
      </c>
      <c r="E7846" s="100">
        <v>29</v>
      </c>
      <c r="F7846" s="2">
        <v>0</v>
      </c>
      <c r="G7846" s="100">
        <v>0</v>
      </c>
    </row>
    <row r="7847" spans="1:7" ht="13.5" customHeight="1" x14ac:dyDescent="0.2">
      <c r="A7847" s="100">
        <v>7846</v>
      </c>
      <c r="B7847" s="100">
        <v>7908</v>
      </c>
      <c r="C7847" s="4" t="s">
        <v>7</v>
      </c>
      <c r="D7847" s="100">
        <v>2722</v>
      </c>
      <c r="E7847" s="100">
        <v>29</v>
      </c>
      <c r="F7847" s="2">
        <v>0</v>
      </c>
      <c r="G7847" s="100">
        <v>0</v>
      </c>
    </row>
    <row r="7848" spans="1:7" ht="13.5" customHeight="1" x14ac:dyDescent="0.2">
      <c r="A7848" s="100">
        <v>7847</v>
      </c>
      <c r="B7848" s="100">
        <v>7909</v>
      </c>
      <c r="C7848" s="4" t="s">
        <v>7</v>
      </c>
      <c r="D7848" s="100">
        <v>2724</v>
      </c>
      <c r="E7848" s="100">
        <v>29</v>
      </c>
      <c r="F7848" s="2">
        <v>0</v>
      </c>
      <c r="G7848" s="100">
        <v>0</v>
      </c>
    </row>
    <row r="7849" spans="1:7" ht="13.5" customHeight="1" x14ac:dyDescent="0.2">
      <c r="A7849" s="100">
        <v>7848</v>
      </c>
      <c r="B7849" s="100">
        <v>7910</v>
      </c>
      <c r="C7849" s="4" t="s">
        <v>7</v>
      </c>
      <c r="D7849" s="100">
        <v>2725</v>
      </c>
      <c r="E7849" s="100">
        <v>29</v>
      </c>
      <c r="F7849" s="2">
        <v>0</v>
      </c>
      <c r="G7849" s="100">
        <v>0</v>
      </c>
    </row>
    <row r="7850" spans="1:7" ht="13.5" customHeight="1" x14ac:dyDescent="0.2">
      <c r="A7850" s="100">
        <v>7849</v>
      </c>
      <c r="B7850" s="100">
        <v>7911</v>
      </c>
      <c r="C7850" s="4" t="s">
        <v>7</v>
      </c>
      <c r="D7850" s="100">
        <v>2726</v>
      </c>
      <c r="E7850" s="100">
        <v>29</v>
      </c>
      <c r="F7850" s="2">
        <v>0</v>
      </c>
      <c r="G7850" s="100">
        <v>0</v>
      </c>
    </row>
    <row r="7851" spans="1:7" ht="13.5" customHeight="1" x14ac:dyDescent="0.2">
      <c r="A7851" s="100">
        <v>7850</v>
      </c>
      <c r="B7851" s="100">
        <v>7912</v>
      </c>
      <c r="C7851" s="4" t="s">
        <v>7</v>
      </c>
      <c r="D7851" s="100">
        <v>2727</v>
      </c>
      <c r="E7851" s="100">
        <v>29</v>
      </c>
      <c r="F7851" s="2">
        <v>0</v>
      </c>
      <c r="G7851" s="100">
        <v>0</v>
      </c>
    </row>
    <row r="7852" spans="1:7" ht="13.5" customHeight="1" x14ac:dyDescent="0.2">
      <c r="A7852" s="100">
        <v>7851</v>
      </c>
      <c r="B7852" s="100">
        <v>7913</v>
      </c>
      <c r="C7852" s="4" t="s">
        <v>7</v>
      </c>
      <c r="D7852" s="100">
        <v>2728</v>
      </c>
      <c r="E7852" s="100">
        <v>29</v>
      </c>
      <c r="F7852" s="2">
        <v>0</v>
      </c>
      <c r="G7852" s="100">
        <v>0</v>
      </c>
    </row>
    <row r="7853" spans="1:7" ht="13.5" customHeight="1" x14ac:dyDescent="0.2">
      <c r="A7853" s="100">
        <v>7852</v>
      </c>
      <c r="B7853" s="100">
        <v>7914</v>
      </c>
      <c r="C7853" s="4" t="s">
        <v>7</v>
      </c>
      <c r="D7853" s="100">
        <v>2729</v>
      </c>
      <c r="E7853" s="100">
        <v>29</v>
      </c>
      <c r="F7853" s="2">
        <v>0</v>
      </c>
      <c r="G7853" s="100">
        <v>0</v>
      </c>
    </row>
    <row r="7854" spans="1:7" ht="13.5" customHeight="1" x14ac:dyDescent="0.2">
      <c r="A7854" s="100">
        <v>7853</v>
      </c>
      <c r="B7854" s="100">
        <v>7915</v>
      </c>
      <c r="C7854" s="4" t="s">
        <v>7</v>
      </c>
      <c r="D7854" s="100">
        <v>2730</v>
      </c>
      <c r="E7854" s="100">
        <v>29</v>
      </c>
      <c r="F7854" s="2">
        <v>0</v>
      </c>
      <c r="G7854" s="100">
        <v>0</v>
      </c>
    </row>
    <row r="7855" spans="1:7" ht="13.5" customHeight="1" x14ac:dyDescent="0.2">
      <c r="A7855" s="100">
        <v>7854</v>
      </c>
      <c r="B7855" s="100">
        <v>7916</v>
      </c>
      <c r="C7855" s="4" t="s">
        <v>7</v>
      </c>
      <c r="D7855" s="100">
        <v>2732</v>
      </c>
      <c r="E7855" s="100">
        <v>29</v>
      </c>
      <c r="F7855" s="2">
        <v>0</v>
      </c>
      <c r="G7855" s="100">
        <v>0</v>
      </c>
    </row>
    <row r="7856" spans="1:7" ht="13.5" customHeight="1" x14ac:dyDescent="0.2">
      <c r="A7856" s="100">
        <v>7855</v>
      </c>
      <c r="B7856" s="100">
        <v>7917</v>
      </c>
      <c r="C7856" s="4" t="s">
        <v>7</v>
      </c>
      <c r="D7856" s="100">
        <v>2733</v>
      </c>
      <c r="E7856" s="100">
        <v>29</v>
      </c>
      <c r="F7856" s="2">
        <v>0</v>
      </c>
      <c r="G7856" s="100">
        <v>0</v>
      </c>
    </row>
    <row r="7857" spans="1:7" ht="13.5" customHeight="1" x14ac:dyDescent="0.2">
      <c r="A7857" s="100">
        <v>7856</v>
      </c>
      <c r="B7857" s="100">
        <v>7918</v>
      </c>
      <c r="C7857" s="4" t="s">
        <v>7</v>
      </c>
      <c r="D7857" s="100">
        <v>2734</v>
      </c>
      <c r="E7857" s="100">
        <v>29</v>
      </c>
      <c r="F7857" s="2">
        <v>0</v>
      </c>
      <c r="G7857" s="100">
        <v>0</v>
      </c>
    </row>
    <row r="7858" spans="1:7" ht="13.5" customHeight="1" x14ac:dyDescent="0.2">
      <c r="A7858" s="100">
        <v>7857</v>
      </c>
      <c r="B7858" s="100">
        <v>7919</v>
      </c>
      <c r="C7858" s="4" t="s">
        <v>7</v>
      </c>
      <c r="D7858" s="100">
        <v>2735</v>
      </c>
      <c r="E7858" s="100">
        <v>29</v>
      </c>
      <c r="F7858" s="2">
        <v>0</v>
      </c>
      <c r="G7858" s="100">
        <v>0</v>
      </c>
    </row>
    <row r="7859" spans="1:7" ht="13.5" customHeight="1" x14ac:dyDescent="0.2">
      <c r="A7859" s="100">
        <v>7858</v>
      </c>
      <c r="B7859" s="100">
        <v>7920</v>
      </c>
      <c r="C7859" s="4" t="s">
        <v>7</v>
      </c>
      <c r="D7859" s="100">
        <v>2736</v>
      </c>
      <c r="E7859" s="100">
        <v>29</v>
      </c>
      <c r="F7859" s="2">
        <v>0</v>
      </c>
      <c r="G7859" s="100">
        <v>0</v>
      </c>
    </row>
    <row r="7860" spans="1:7" ht="13.5" customHeight="1" x14ac:dyDescent="0.2">
      <c r="A7860" s="100">
        <v>7859</v>
      </c>
      <c r="B7860" s="100">
        <v>7921</v>
      </c>
      <c r="C7860" s="4" t="s">
        <v>7</v>
      </c>
      <c r="D7860" s="100">
        <v>2723</v>
      </c>
      <c r="E7860" s="100">
        <v>29</v>
      </c>
      <c r="F7860" s="2">
        <v>0</v>
      </c>
      <c r="G7860" s="100">
        <v>0</v>
      </c>
    </row>
    <row r="7861" spans="1:7" ht="13.5" customHeight="1" x14ac:dyDescent="0.2">
      <c r="A7861" s="100">
        <v>7860</v>
      </c>
      <c r="B7861" s="100">
        <v>7922</v>
      </c>
      <c r="C7861" s="4" t="s">
        <v>7</v>
      </c>
      <c r="D7861" s="100">
        <v>353</v>
      </c>
      <c r="E7861" s="100">
        <v>41</v>
      </c>
      <c r="F7861" s="2">
        <v>0</v>
      </c>
      <c r="G7861" s="100">
        <v>0</v>
      </c>
    </row>
    <row r="7862" spans="1:7" ht="13.5" customHeight="1" x14ac:dyDescent="0.2">
      <c r="A7862" s="100">
        <v>7861</v>
      </c>
      <c r="B7862" s="100">
        <v>7923</v>
      </c>
      <c r="C7862" s="4" t="s">
        <v>7</v>
      </c>
      <c r="D7862" s="100">
        <v>354</v>
      </c>
      <c r="E7862" s="100">
        <v>41</v>
      </c>
      <c r="F7862" s="2">
        <v>0</v>
      </c>
      <c r="G7862" s="100">
        <v>0</v>
      </c>
    </row>
    <row r="7863" spans="1:7" ht="13.5" customHeight="1" x14ac:dyDescent="0.2">
      <c r="A7863" s="100">
        <v>7862</v>
      </c>
      <c r="B7863" s="100">
        <v>7924</v>
      </c>
      <c r="C7863" s="4" t="s">
        <v>7</v>
      </c>
      <c r="D7863" s="100">
        <v>355</v>
      </c>
      <c r="E7863" s="100">
        <v>41</v>
      </c>
      <c r="F7863" s="2">
        <v>0</v>
      </c>
      <c r="G7863" s="100">
        <v>0</v>
      </c>
    </row>
    <row r="7864" spans="1:7" ht="13.5" customHeight="1" x14ac:dyDescent="0.2">
      <c r="A7864" s="100">
        <v>7863</v>
      </c>
      <c r="B7864" s="100">
        <v>7925</v>
      </c>
      <c r="C7864" s="4" t="s">
        <v>7</v>
      </c>
      <c r="D7864" s="100">
        <v>356</v>
      </c>
      <c r="E7864" s="100">
        <v>41</v>
      </c>
      <c r="F7864" s="2">
        <v>0</v>
      </c>
      <c r="G7864" s="100">
        <v>0</v>
      </c>
    </row>
    <row r="7865" spans="1:7" ht="13.5" customHeight="1" x14ac:dyDescent="0.2">
      <c r="A7865" s="100">
        <v>7864</v>
      </c>
      <c r="B7865" s="100">
        <v>7926</v>
      </c>
      <c r="C7865" s="4" t="s">
        <v>7</v>
      </c>
      <c r="D7865" s="100">
        <v>357</v>
      </c>
      <c r="E7865" s="100">
        <v>41</v>
      </c>
      <c r="F7865" s="2">
        <v>0</v>
      </c>
      <c r="G7865" s="100">
        <v>0</v>
      </c>
    </row>
    <row r="7866" spans="1:7" ht="13.5" customHeight="1" x14ac:dyDescent="0.2">
      <c r="A7866" s="100">
        <v>7865</v>
      </c>
      <c r="B7866" s="100">
        <v>7927</v>
      </c>
      <c r="C7866" s="4" t="s">
        <v>7</v>
      </c>
      <c r="D7866" s="100">
        <v>358</v>
      </c>
      <c r="E7866" s="100">
        <v>41</v>
      </c>
      <c r="F7866" s="2">
        <v>0</v>
      </c>
      <c r="G7866" s="100">
        <v>0</v>
      </c>
    </row>
    <row r="7867" spans="1:7" ht="13.5" customHeight="1" x14ac:dyDescent="0.2">
      <c r="A7867" s="100">
        <v>7866</v>
      </c>
      <c r="B7867" s="100">
        <v>7928</v>
      </c>
      <c r="C7867" s="4" t="s">
        <v>7</v>
      </c>
      <c r="D7867" s="100">
        <v>360</v>
      </c>
      <c r="E7867" s="100">
        <v>41</v>
      </c>
      <c r="F7867" s="2">
        <v>0</v>
      </c>
      <c r="G7867" s="100">
        <v>0</v>
      </c>
    </row>
    <row r="7868" spans="1:7" ht="13.5" customHeight="1" x14ac:dyDescent="0.2">
      <c r="A7868" s="100">
        <v>7867</v>
      </c>
      <c r="B7868" s="100">
        <v>7929</v>
      </c>
      <c r="C7868" s="4" t="s">
        <v>7</v>
      </c>
      <c r="D7868" s="100">
        <v>362</v>
      </c>
      <c r="E7868" s="100">
        <v>41</v>
      </c>
      <c r="F7868" s="2">
        <v>0</v>
      </c>
      <c r="G7868" s="100">
        <v>0</v>
      </c>
    </row>
    <row r="7869" spans="1:7" ht="13.5" customHeight="1" x14ac:dyDescent="0.2">
      <c r="A7869" s="100">
        <v>7868</v>
      </c>
      <c r="B7869" s="100">
        <v>7930</v>
      </c>
      <c r="C7869" s="4" t="s">
        <v>7</v>
      </c>
      <c r="D7869" s="100">
        <v>363</v>
      </c>
      <c r="E7869" s="100">
        <v>41</v>
      </c>
      <c r="F7869" s="2">
        <v>0</v>
      </c>
      <c r="G7869" s="100">
        <v>0</v>
      </c>
    </row>
    <row r="7870" spans="1:7" ht="13.5" customHeight="1" x14ac:dyDescent="0.2">
      <c r="A7870" s="100">
        <v>7869</v>
      </c>
      <c r="B7870" s="100">
        <v>7931</v>
      </c>
      <c r="C7870" s="4" t="s">
        <v>7</v>
      </c>
      <c r="D7870" s="100">
        <v>364</v>
      </c>
      <c r="E7870" s="100">
        <v>41</v>
      </c>
      <c r="F7870" s="2">
        <v>0</v>
      </c>
      <c r="G7870" s="100">
        <v>0</v>
      </c>
    </row>
    <row r="7871" spans="1:7" ht="13.5" customHeight="1" x14ac:dyDescent="0.2">
      <c r="A7871" s="100">
        <v>7870</v>
      </c>
      <c r="B7871" s="100">
        <v>7932</v>
      </c>
      <c r="C7871" s="4" t="s">
        <v>7</v>
      </c>
      <c r="D7871" s="100">
        <v>365</v>
      </c>
      <c r="E7871" s="100">
        <v>41</v>
      </c>
      <c r="F7871" s="2">
        <v>0</v>
      </c>
      <c r="G7871" s="100">
        <v>0</v>
      </c>
    </row>
    <row r="7872" spans="1:7" ht="13.5" customHeight="1" x14ac:dyDescent="0.2">
      <c r="A7872" s="100">
        <v>7871</v>
      </c>
      <c r="B7872" s="100">
        <v>7933</v>
      </c>
      <c r="C7872" s="4" t="s">
        <v>7</v>
      </c>
      <c r="D7872" s="100">
        <v>367</v>
      </c>
      <c r="E7872" s="100">
        <v>41</v>
      </c>
      <c r="F7872" s="2">
        <v>0</v>
      </c>
      <c r="G7872" s="100">
        <v>0</v>
      </c>
    </row>
    <row r="7873" spans="1:7" ht="13.5" customHeight="1" x14ac:dyDescent="0.2">
      <c r="A7873" s="100">
        <v>7872</v>
      </c>
      <c r="B7873" s="100">
        <v>7934</v>
      </c>
      <c r="C7873" s="4" t="s">
        <v>7</v>
      </c>
      <c r="D7873" s="100">
        <v>368</v>
      </c>
      <c r="E7873" s="100">
        <v>41</v>
      </c>
      <c r="F7873" s="2">
        <v>0</v>
      </c>
      <c r="G7873" s="100">
        <v>0</v>
      </c>
    </row>
    <row r="7874" spans="1:7" ht="13.5" customHeight="1" x14ac:dyDescent="0.2">
      <c r="A7874" s="100">
        <v>7873</v>
      </c>
      <c r="B7874" s="100">
        <v>7935</v>
      </c>
      <c r="C7874" s="4" t="s">
        <v>7</v>
      </c>
      <c r="D7874" s="100">
        <v>369</v>
      </c>
      <c r="E7874" s="100">
        <v>41</v>
      </c>
      <c r="F7874" s="2">
        <v>0</v>
      </c>
      <c r="G7874" s="100">
        <v>0</v>
      </c>
    </row>
    <row r="7875" spans="1:7" ht="13.5" customHeight="1" x14ac:dyDescent="0.2">
      <c r="A7875" s="100">
        <v>7874</v>
      </c>
      <c r="B7875" s="100">
        <v>7936</v>
      </c>
      <c r="C7875" s="4" t="s">
        <v>7</v>
      </c>
      <c r="D7875" s="100">
        <v>370</v>
      </c>
      <c r="E7875" s="100">
        <v>41</v>
      </c>
      <c r="F7875" s="2">
        <v>0</v>
      </c>
      <c r="G7875" s="100">
        <v>0</v>
      </c>
    </row>
    <row r="7876" spans="1:7" ht="13.5" customHeight="1" x14ac:dyDescent="0.2">
      <c r="A7876" s="100">
        <v>7875</v>
      </c>
      <c r="B7876" s="100">
        <v>7937</v>
      </c>
      <c r="C7876" s="4" t="s">
        <v>7</v>
      </c>
      <c r="D7876" s="100">
        <v>371</v>
      </c>
      <c r="E7876" s="100">
        <v>41</v>
      </c>
      <c r="F7876" s="2">
        <v>0</v>
      </c>
      <c r="G7876" s="100">
        <v>0</v>
      </c>
    </row>
    <row r="7877" spans="1:7" ht="13.5" customHeight="1" x14ac:dyDescent="0.2">
      <c r="A7877" s="100">
        <v>7876</v>
      </c>
      <c r="B7877" s="100">
        <v>7938</v>
      </c>
      <c r="C7877" s="4" t="s">
        <v>7</v>
      </c>
      <c r="D7877" s="100">
        <v>372</v>
      </c>
      <c r="E7877" s="100">
        <v>41</v>
      </c>
      <c r="F7877" s="2">
        <v>0</v>
      </c>
      <c r="G7877" s="100">
        <v>0</v>
      </c>
    </row>
    <row r="7878" spans="1:7" ht="13.5" customHeight="1" x14ac:dyDescent="0.2">
      <c r="A7878" s="100">
        <v>7877</v>
      </c>
      <c r="B7878" s="100">
        <v>7939</v>
      </c>
      <c r="C7878" s="4" t="s">
        <v>7</v>
      </c>
      <c r="D7878" s="100">
        <v>373</v>
      </c>
      <c r="E7878" s="100">
        <v>41</v>
      </c>
      <c r="F7878" s="2">
        <v>0</v>
      </c>
      <c r="G7878" s="100">
        <v>0</v>
      </c>
    </row>
    <row r="7879" spans="1:7" ht="13.5" customHeight="1" x14ac:dyDescent="0.2">
      <c r="A7879" s="100">
        <v>7878</v>
      </c>
      <c r="B7879" s="100">
        <v>7940</v>
      </c>
      <c r="C7879" s="4" t="s">
        <v>7</v>
      </c>
      <c r="D7879" s="100">
        <v>374</v>
      </c>
      <c r="E7879" s="100">
        <v>41</v>
      </c>
      <c r="F7879" s="2">
        <v>0</v>
      </c>
      <c r="G7879" s="100">
        <v>0</v>
      </c>
    </row>
    <row r="7880" spans="1:7" ht="13.5" customHeight="1" x14ac:dyDescent="0.2">
      <c r="A7880" s="100">
        <v>7879</v>
      </c>
      <c r="B7880" s="100">
        <v>7941</v>
      </c>
      <c r="C7880" s="4" t="s">
        <v>7</v>
      </c>
      <c r="D7880" s="100">
        <v>375</v>
      </c>
      <c r="E7880" s="100">
        <v>41</v>
      </c>
      <c r="F7880" s="2">
        <v>0</v>
      </c>
      <c r="G7880" s="100">
        <v>0</v>
      </c>
    </row>
    <row r="7881" spans="1:7" ht="13.5" customHeight="1" x14ac:dyDescent="0.2">
      <c r="A7881" s="100">
        <v>7880</v>
      </c>
      <c r="B7881" s="100">
        <v>7942</v>
      </c>
      <c r="C7881" s="4" t="s">
        <v>7</v>
      </c>
      <c r="D7881" s="100">
        <v>376</v>
      </c>
      <c r="E7881" s="100">
        <v>41</v>
      </c>
      <c r="F7881" s="2">
        <v>0</v>
      </c>
      <c r="G7881" s="100">
        <v>0</v>
      </c>
    </row>
    <row r="7882" spans="1:7" ht="13.5" customHeight="1" x14ac:dyDescent="0.2">
      <c r="A7882" s="100">
        <v>7881</v>
      </c>
      <c r="B7882" s="100">
        <v>7943</v>
      </c>
      <c r="C7882" s="4" t="s">
        <v>7</v>
      </c>
      <c r="D7882" s="100">
        <v>377</v>
      </c>
      <c r="E7882" s="100">
        <v>41</v>
      </c>
      <c r="F7882" s="2">
        <v>0</v>
      </c>
      <c r="G7882" s="100">
        <v>0</v>
      </c>
    </row>
    <row r="7883" spans="1:7" ht="13.5" customHeight="1" x14ac:dyDescent="0.2">
      <c r="A7883" s="100">
        <v>7882</v>
      </c>
      <c r="B7883" s="100">
        <v>7944</v>
      </c>
      <c r="C7883" s="4" t="s">
        <v>7</v>
      </c>
      <c r="D7883" s="100">
        <v>378</v>
      </c>
      <c r="E7883" s="100">
        <v>41</v>
      </c>
      <c r="F7883" s="2">
        <v>0</v>
      </c>
      <c r="G7883" s="100">
        <v>0</v>
      </c>
    </row>
    <row r="7884" spans="1:7" ht="13.5" customHeight="1" x14ac:dyDescent="0.2">
      <c r="A7884" s="100">
        <v>7883</v>
      </c>
      <c r="B7884" s="100">
        <v>7945</v>
      </c>
      <c r="C7884" s="4" t="s">
        <v>7</v>
      </c>
      <c r="D7884" s="100">
        <v>379</v>
      </c>
      <c r="E7884" s="100">
        <v>41</v>
      </c>
      <c r="F7884" s="2">
        <v>0</v>
      </c>
      <c r="G7884" s="100">
        <v>0</v>
      </c>
    </row>
    <row r="7885" spans="1:7" ht="13.5" customHeight="1" x14ac:dyDescent="0.2">
      <c r="A7885" s="100">
        <v>7884</v>
      </c>
      <c r="B7885" s="100">
        <v>7946</v>
      </c>
      <c r="C7885" s="4" t="s">
        <v>7</v>
      </c>
      <c r="D7885" s="100">
        <v>380</v>
      </c>
      <c r="E7885" s="100">
        <v>41</v>
      </c>
      <c r="F7885" s="2">
        <v>0</v>
      </c>
      <c r="G7885" s="100">
        <v>0</v>
      </c>
    </row>
    <row r="7886" spans="1:7" ht="13.5" customHeight="1" x14ac:dyDescent="0.2">
      <c r="A7886" s="100">
        <v>7885</v>
      </c>
      <c r="B7886" s="100">
        <v>7947</v>
      </c>
      <c r="C7886" s="4" t="s">
        <v>7</v>
      </c>
      <c r="D7886" s="100">
        <v>381</v>
      </c>
      <c r="E7886" s="100">
        <v>41</v>
      </c>
      <c r="F7886" s="2">
        <v>0</v>
      </c>
      <c r="G7886" s="100">
        <v>0</v>
      </c>
    </row>
    <row r="7887" spans="1:7" ht="13.5" customHeight="1" x14ac:dyDescent="0.2">
      <c r="A7887" s="100">
        <v>7886</v>
      </c>
      <c r="B7887" s="100">
        <v>7948</v>
      </c>
      <c r="C7887" s="4" t="s">
        <v>7</v>
      </c>
      <c r="D7887" s="100">
        <v>382</v>
      </c>
      <c r="E7887" s="100">
        <v>41</v>
      </c>
      <c r="F7887" s="2">
        <v>0</v>
      </c>
      <c r="G7887" s="100">
        <v>0</v>
      </c>
    </row>
    <row r="7888" spans="1:7" ht="13.5" customHeight="1" x14ac:dyDescent="0.2">
      <c r="A7888" s="100">
        <v>7887</v>
      </c>
      <c r="B7888" s="100">
        <v>7949</v>
      </c>
      <c r="C7888" s="4" t="s">
        <v>7</v>
      </c>
      <c r="D7888" s="100">
        <v>383</v>
      </c>
      <c r="E7888" s="100">
        <v>41</v>
      </c>
      <c r="F7888" s="2">
        <v>0</v>
      </c>
      <c r="G7888" s="100">
        <v>0</v>
      </c>
    </row>
    <row r="7889" spans="1:7" ht="13.5" customHeight="1" x14ac:dyDescent="0.2">
      <c r="A7889" s="100">
        <v>7888</v>
      </c>
      <c r="B7889" s="100">
        <v>7950</v>
      </c>
      <c r="C7889" s="4" t="s">
        <v>7</v>
      </c>
      <c r="D7889" s="100">
        <v>384</v>
      </c>
      <c r="E7889" s="100">
        <v>41</v>
      </c>
      <c r="F7889" s="2">
        <v>0</v>
      </c>
      <c r="G7889" s="100">
        <v>0</v>
      </c>
    </row>
    <row r="7890" spans="1:7" ht="13.5" customHeight="1" x14ac:dyDescent="0.2">
      <c r="A7890" s="100">
        <v>7889</v>
      </c>
      <c r="B7890" s="100">
        <v>7951</v>
      </c>
      <c r="C7890" s="4" t="s">
        <v>7</v>
      </c>
      <c r="D7890" s="100">
        <v>385</v>
      </c>
      <c r="E7890" s="100">
        <v>41</v>
      </c>
      <c r="F7890" s="2">
        <v>0</v>
      </c>
      <c r="G7890" s="100">
        <v>0</v>
      </c>
    </row>
    <row r="7891" spans="1:7" ht="13.5" customHeight="1" x14ac:dyDescent="0.2">
      <c r="A7891" s="100">
        <v>7890</v>
      </c>
      <c r="B7891" s="100">
        <v>7952</v>
      </c>
      <c r="C7891" s="4" t="s">
        <v>7</v>
      </c>
      <c r="D7891" s="100">
        <v>387</v>
      </c>
      <c r="E7891" s="100">
        <v>41</v>
      </c>
      <c r="F7891" s="2">
        <v>0</v>
      </c>
      <c r="G7891" s="100">
        <v>0</v>
      </c>
    </row>
    <row r="7892" spans="1:7" ht="13.5" customHeight="1" x14ac:dyDescent="0.2">
      <c r="A7892" s="100">
        <v>7891</v>
      </c>
      <c r="B7892" s="100">
        <v>7953</v>
      </c>
      <c r="C7892" s="4" t="s">
        <v>7</v>
      </c>
      <c r="D7892" s="100">
        <v>388</v>
      </c>
      <c r="E7892" s="100">
        <v>41</v>
      </c>
      <c r="F7892" s="2">
        <v>0</v>
      </c>
      <c r="G7892" s="100">
        <v>0</v>
      </c>
    </row>
    <row r="7893" spans="1:7" ht="13.5" customHeight="1" x14ac:dyDescent="0.2">
      <c r="A7893" s="100">
        <v>7892</v>
      </c>
      <c r="B7893" s="100">
        <v>7954</v>
      </c>
      <c r="C7893" s="4" t="s">
        <v>7</v>
      </c>
      <c r="D7893" s="100">
        <v>390</v>
      </c>
      <c r="E7893" s="100">
        <v>41</v>
      </c>
      <c r="F7893" s="2">
        <v>0</v>
      </c>
      <c r="G7893" s="100">
        <v>0</v>
      </c>
    </row>
    <row r="7894" spans="1:7" ht="13.5" customHeight="1" x14ac:dyDescent="0.2">
      <c r="A7894" s="100">
        <v>7893</v>
      </c>
      <c r="B7894" s="100">
        <v>7955</v>
      </c>
      <c r="C7894" s="4" t="s">
        <v>7</v>
      </c>
      <c r="D7894" s="100">
        <v>391</v>
      </c>
      <c r="E7894" s="100">
        <v>41</v>
      </c>
      <c r="F7894" s="2">
        <v>0</v>
      </c>
      <c r="G7894" s="100">
        <v>0</v>
      </c>
    </row>
    <row r="7895" spans="1:7" ht="13.5" customHeight="1" x14ac:dyDescent="0.2">
      <c r="A7895" s="100">
        <v>7894</v>
      </c>
      <c r="B7895" s="100">
        <v>7956</v>
      </c>
      <c r="C7895" s="4"/>
      <c r="D7895" s="100">
        <v>7</v>
      </c>
      <c r="E7895" s="100">
        <v>245</v>
      </c>
      <c r="F7895" s="2">
        <v>0</v>
      </c>
      <c r="G7895" s="100">
        <v>0</v>
      </c>
    </row>
    <row r="7896" spans="1:7" ht="13.5" customHeight="1" x14ac:dyDescent="0.2">
      <c r="A7896" s="100">
        <v>7895</v>
      </c>
      <c r="B7896" s="100">
        <v>7957</v>
      </c>
      <c r="C7896" s="4"/>
      <c r="D7896" s="100">
        <v>8</v>
      </c>
      <c r="E7896" s="100">
        <v>245</v>
      </c>
      <c r="F7896" s="2">
        <v>0</v>
      </c>
      <c r="G7896" s="100">
        <v>0</v>
      </c>
    </row>
    <row r="7897" spans="1:7" ht="13.5" customHeight="1" x14ac:dyDescent="0.2">
      <c r="A7897" s="100">
        <v>7896</v>
      </c>
      <c r="B7897" s="100">
        <v>7958</v>
      </c>
      <c r="C7897" s="4"/>
      <c r="D7897" s="100">
        <v>9</v>
      </c>
      <c r="E7897" s="100">
        <v>245</v>
      </c>
      <c r="F7897" s="2">
        <v>0</v>
      </c>
      <c r="G7897" s="100">
        <v>0</v>
      </c>
    </row>
    <row r="7898" spans="1:7" ht="13.5" customHeight="1" x14ac:dyDescent="0.2">
      <c r="A7898" s="100">
        <v>7897</v>
      </c>
      <c r="B7898" s="100">
        <v>7959</v>
      </c>
      <c r="C7898" s="4"/>
      <c r="D7898" s="100">
        <v>10</v>
      </c>
      <c r="E7898" s="100">
        <v>245</v>
      </c>
      <c r="F7898" s="2">
        <v>0</v>
      </c>
      <c r="G7898" s="100">
        <v>0</v>
      </c>
    </row>
    <row r="7899" spans="1:7" ht="13.5" customHeight="1" x14ac:dyDescent="0.2">
      <c r="A7899" s="100">
        <v>7898</v>
      </c>
      <c r="B7899" s="100">
        <v>7960</v>
      </c>
      <c r="C7899" s="4" t="s">
        <v>7</v>
      </c>
      <c r="D7899" s="100">
        <v>3332</v>
      </c>
      <c r="E7899" s="100">
        <v>157</v>
      </c>
      <c r="F7899" s="2">
        <v>0</v>
      </c>
      <c r="G7899" s="100">
        <v>0</v>
      </c>
    </row>
    <row r="7900" spans="1:7" ht="13.5" customHeight="1" x14ac:dyDescent="0.2">
      <c r="A7900" s="100">
        <v>7899</v>
      </c>
      <c r="B7900" s="100">
        <v>7961</v>
      </c>
      <c r="C7900" s="4" t="s">
        <v>7</v>
      </c>
      <c r="D7900" s="100">
        <v>3333</v>
      </c>
      <c r="E7900" s="100">
        <v>157</v>
      </c>
      <c r="F7900" s="2">
        <v>0</v>
      </c>
      <c r="G7900" s="100">
        <v>0</v>
      </c>
    </row>
    <row r="7901" spans="1:7" ht="13.5" customHeight="1" x14ac:dyDescent="0.2">
      <c r="A7901" s="100">
        <v>7900</v>
      </c>
      <c r="B7901" s="100">
        <v>7962</v>
      </c>
      <c r="C7901" s="4" t="s">
        <v>7</v>
      </c>
      <c r="D7901" s="100">
        <v>3334</v>
      </c>
      <c r="E7901" s="100">
        <v>157</v>
      </c>
      <c r="F7901" s="2">
        <v>0</v>
      </c>
      <c r="G7901" s="100">
        <v>0</v>
      </c>
    </row>
    <row r="7902" spans="1:7" ht="13.5" customHeight="1" x14ac:dyDescent="0.2">
      <c r="A7902" s="100">
        <v>7901</v>
      </c>
      <c r="B7902" s="100">
        <v>7963</v>
      </c>
      <c r="C7902" s="4" t="s">
        <v>7</v>
      </c>
      <c r="D7902" s="100">
        <v>3337</v>
      </c>
      <c r="E7902" s="100">
        <v>157</v>
      </c>
      <c r="F7902" s="2">
        <v>0</v>
      </c>
      <c r="G7902" s="100">
        <v>0</v>
      </c>
    </row>
    <row r="7903" spans="1:7" ht="13.5" customHeight="1" x14ac:dyDescent="0.2">
      <c r="A7903" s="100">
        <v>7902</v>
      </c>
      <c r="B7903" s="100">
        <v>7964</v>
      </c>
      <c r="C7903" s="4" t="s">
        <v>7</v>
      </c>
      <c r="D7903" s="100">
        <v>3342</v>
      </c>
      <c r="E7903" s="100">
        <v>157</v>
      </c>
      <c r="F7903" s="2">
        <v>0</v>
      </c>
      <c r="G7903" s="100">
        <v>0</v>
      </c>
    </row>
    <row r="7904" spans="1:7" ht="13.5" customHeight="1" x14ac:dyDescent="0.2">
      <c r="A7904" s="100">
        <v>7903</v>
      </c>
      <c r="B7904" s="100">
        <v>7965</v>
      </c>
      <c r="C7904" s="4" t="s">
        <v>7</v>
      </c>
      <c r="D7904" s="100">
        <v>3343</v>
      </c>
      <c r="E7904" s="100">
        <v>157</v>
      </c>
      <c r="F7904" s="2">
        <v>0</v>
      </c>
      <c r="G7904" s="100">
        <v>0</v>
      </c>
    </row>
    <row r="7905" spans="1:7" ht="13.5" customHeight="1" x14ac:dyDescent="0.2">
      <c r="A7905" s="100">
        <v>7904</v>
      </c>
      <c r="B7905" s="100">
        <v>7966</v>
      </c>
      <c r="C7905" s="4" t="s">
        <v>7</v>
      </c>
      <c r="D7905" s="100">
        <v>3345</v>
      </c>
      <c r="E7905" s="100">
        <v>157</v>
      </c>
      <c r="F7905" s="2">
        <v>0</v>
      </c>
      <c r="G7905" s="100">
        <v>0</v>
      </c>
    </row>
    <row r="7906" spans="1:7" ht="13.5" customHeight="1" x14ac:dyDescent="0.2">
      <c r="A7906" s="100">
        <v>7905</v>
      </c>
      <c r="B7906" s="100">
        <v>7967</v>
      </c>
      <c r="C7906" s="4" t="s">
        <v>7</v>
      </c>
      <c r="D7906" s="100">
        <v>3348</v>
      </c>
      <c r="E7906" s="100">
        <v>157</v>
      </c>
      <c r="F7906" s="2">
        <v>0</v>
      </c>
      <c r="G7906" s="100">
        <v>0</v>
      </c>
    </row>
    <row r="7907" spans="1:7" ht="13.5" customHeight="1" x14ac:dyDescent="0.2">
      <c r="A7907" s="100">
        <v>7906</v>
      </c>
      <c r="B7907" s="100">
        <v>7968</v>
      </c>
      <c r="C7907" s="4" t="s">
        <v>7</v>
      </c>
      <c r="D7907" s="100">
        <v>3349</v>
      </c>
      <c r="E7907" s="100">
        <v>157</v>
      </c>
      <c r="F7907" s="2">
        <v>0</v>
      </c>
      <c r="G7907" s="100">
        <v>0</v>
      </c>
    </row>
    <row r="7908" spans="1:7" ht="13.5" customHeight="1" x14ac:dyDescent="0.2">
      <c r="A7908" s="100">
        <v>7907</v>
      </c>
      <c r="B7908" s="100">
        <v>7969</v>
      </c>
      <c r="C7908" s="4" t="s">
        <v>7</v>
      </c>
      <c r="D7908" s="100">
        <v>65</v>
      </c>
      <c r="E7908" s="100">
        <v>123</v>
      </c>
      <c r="F7908" s="2">
        <v>0</v>
      </c>
      <c r="G7908" s="100">
        <v>0</v>
      </c>
    </row>
    <row r="7909" spans="1:7" ht="13.5" customHeight="1" x14ac:dyDescent="0.2">
      <c r="A7909" s="100">
        <v>7908</v>
      </c>
      <c r="B7909" s="100">
        <v>7970</v>
      </c>
      <c r="C7909" s="4" t="s">
        <v>7</v>
      </c>
      <c r="D7909" s="100">
        <v>66</v>
      </c>
      <c r="E7909" s="100">
        <v>123</v>
      </c>
      <c r="F7909" s="2">
        <v>0</v>
      </c>
      <c r="G7909" s="100">
        <v>0</v>
      </c>
    </row>
    <row r="7910" spans="1:7" ht="13.5" customHeight="1" x14ac:dyDescent="0.2">
      <c r="A7910" s="100">
        <v>7909</v>
      </c>
      <c r="B7910" s="100">
        <v>7971</v>
      </c>
      <c r="C7910" s="4" t="s">
        <v>7</v>
      </c>
      <c r="D7910" s="100">
        <v>67</v>
      </c>
      <c r="E7910" s="100">
        <v>123</v>
      </c>
      <c r="F7910" s="2">
        <v>0</v>
      </c>
      <c r="G7910" s="100">
        <v>0</v>
      </c>
    </row>
    <row r="7911" spans="1:7" ht="13.5" customHeight="1" x14ac:dyDescent="0.2">
      <c r="A7911" s="100">
        <v>7910</v>
      </c>
      <c r="B7911" s="100">
        <v>7972</v>
      </c>
      <c r="C7911" s="4" t="s">
        <v>7</v>
      </c>
      <c r="D7911" s="100">
        <v>68</v>
      </c>
      <c r="E7911" s="100">
        <v>123</v>
      </c>
      <c r="F7911" s="2">
        <v>0</v>
      </c>
      <c r="G7911" s="100">
        <v>0</v>
      </c>
    </row>
    <row r="7912" spans="1:7" ht="13.5" customHeight="1" x14ac:dyDescent="0.2">
      <c r="A7912" s="100">
        <v>7911</v>
      </c>
      <c r="B7912" s="100">
        <v>7973</v>
      </c>
      <c r="C7912" s="4" t="s">
        <v>7</v>
      </c>
      <c r="D7912" s="100">
        <v>69</v>
      </c>
      <c r="E7912" s="100">
        <v>123</v>
      </c>
      <c r="F7912" s="2">
        <v>0</v>
      </c>
      <c r="G7912" s="100">
        <v>0</v>
      </c>
    </row>
    <row r="7913" spans="1:7" ht="13.5" customHeight="1" x14ac:dyDescent="0.2">
      <c r="A7913" s="100">
        <v>7912</v>
      </c>
      <c r="B7913" s="100">
        <v>7974</v>
      </c>
      <c r="C7913" s="4" t="s">
        <v>7</v>
      </c>
      <c r="D7913" s="100">
        <v>70</v>
      </c>
      <c r="E7913" s="100">
        <v>123</v>
      </c>
      <c r="F7913" s="2">
        <v>0</v>
      </c>
      <c r="G7913" s="100">
        <v>0</v>
      </c>
    </row>
    <row r="7914" spans="1:7" ht="13.5" customHeight="1" x14ac:dyDescent="0.2">
      <c r="A7914" s="100">
        <v>7913</v>
      </c>
      <c r="B7914" s="100">
        <v>7975</v>
      </c>
      <c r="C7914" s="4" t="s">
        <v>7</v>
      </c>
      <c r="D7914" s="100">
        <v>71</v>
      </c>
      <c r="E7914" s="100">
        <v>123</v>
      </c>
      <c r="F7914" s="2">
        <v>0</v>
      </c>
      <c r="G7914" s="100">
        <v>0</v>
      </c>
    </row>
    <row r="7915" spans="1:7" ht="13.5" customHeight="1" x14ac:dyDescent="0.2">
      <c r="A7915" s="100">
        <v>7914</v>
      </c>
      <c r="B7915" s="100">
        <v>7976</v>
      </c>
      <c r="C7915" s="4" t="s">
        <v>7</v>
      </c>
      <c r="D7915" s="100">
        <v>73</v>
      </c>
      <c r="E7915" s="100">
        <v>123</v>
      </c>
      <c r="F7915" s="2">
        <v>0</v>
      </c>
      <c r="G7915" s="100">
        <v>0</v>
      </c>
    </row>
    <row r="7916" spans="1:7" ht="13.5" customHeight="1" x14ac:dyDescent="0.2">
      <c r="A7916" s="100">
        <v>7915</v>
      </c>
      <c r="B7916" s="100">
        <v>7977</v>
      </c>
      <c r="C7916" s="4" t="s">
        <v>7</v>
      </c>
      <c r="D7916" s="100">
        <v>74</v>
      </c>
      <c r="E7916" s="100">
        <v>123</v>
      </c>
      <c r="F7916" s="2">
        <v>0</v>
      </c>
      <c r="G7916" s="100">
        <v>0</v>
      </c>
    </row>
    <row r="7917" spans="1:7" ht="13.5" customHeight="1" x14ac:dyDescent="0.2">
      <c r="A7917" s="100">
        <v>7916</v>
      </c>
      <c r="B7917" s="100">
        <v>7978</v>
      </c>
      <c r="C7917" s="4" t="s">
        <v>7</v>
      </c>
      <c r="D7917" s="100">
        <v>37</v>
      </c>
      <c r="E7917" s="100">
        <v>133</v>
      </c>
      <c r="F7917" s="2">
        <v>0</v>
      </c>
      <c r="G7917" s="100">
        <v>0</v>
      </c>
    </row>
    <row r="7918" spans="1:7" ht="13.5" customHeight="1" x14ac:dyDescent="0.2">
      <c r="A7918" s="100">
        <v>7917</v>
      </c>
      <c r="B7918" s="100">
        <v>7979</v>
      </c>
      <c r="C7918" s="4" t="s">
        <v>7</v>
      </c>
      <c r="D7918" s="100">
        <v>38</v>
      </c>
      <c r="E7918" s="100">
        <v>133</v>
      </c>
      <c r="F7918" s="2">
        <v>0</v>
      </c>
      <c r="G7918" s="100">
        <v>0</v>
      </c>
    </row>
    <row r="7919" spans="1:7" ht="13.5" customHeight="1" x14ac:dyDescent="0.2">
      <c r="A7919" s="100">
        <v>7918</v>
      </c>
      <c r="B7919" s="100">
        <v>7980</v>
      </c>
      <c r="C7919" s="4" t="s">
        <v>7</v>
      </c>
      <c r="D7919" s="100">
        <v>39</v>
      </c>
      <c r="E7919" s="100">
        <v>133</v>
      </c>
      <c r="F7919" s="2">
        <v>0</v>
      </c>
      <c r="G7919" s="100">
        <v>0</v>
      </c>
    </row>
    <row r="7920" spans="1:7" ht="13.5" customHeight="1" x14ac:dyDescent="0.2">
      <c r="A7920" s="100">
        <v>7919</v>
      </c>
      <c r="B7920" s="100">
        <v>7981</v>
      </c>
      <c r="C7920" s="4" t="s">
        <v>7</v>
      </c>
      <c r="D7920" s="100">
        <v>40</v>
      </c>
      <c r="E7920" s="100">
        <v>133</v>
      </c>
      <c r="F7920" s="2">
        <v>0</v>
      </c>
      <c r="G7920" s="100">
        <v>0</v>
      </c>
    </row>
    <row r="7921" spans="1:7" ht="13.5" customHeight="1" x14ac:dyDescent="0.2">
      <c r="A7921" s="100">
        <v>7920</v>
      </c>
      <c r="B7921" s="100">
        <v>7982</v>
      </c>
      <c r="C7921" s="4" t="s">
        <v>7</v>
      </c>
      <c r="D7921" s="100">
        <v>41</v>
      </c>
      <c r="E7921" s="100">
        <v>133</v>
      </c>
      <c r="F7921" s="2">
        <v>0</v>
      </c>
      <c r="G7921" s="100">
        <v>0</v>
      </c>
    </row>
    <row r="7922" spans="1:7" ht="13.5" customHeight="1" x14ac:dyDescent="0.2">
      <c r="A7922" s="100">
        <v>7921</v>
      </c>
      <c r="B7922" s="100">
        <v>7983</v>
      </c>
      <c r="C7922" s="4" t="s">
        <v>7</v>
      </c>
      <c r="D7922" s="100">
        <v>42</v>
      </c>
      <c r="E7922" s="100">
        <v>133</v>
      </c>
      <c r="F7922" s="2">
        <v>0</v>
      </c>
      <c r="G7922" s="100">
        <v>0</v>
      </c>
    </row>
    <row r="7923" spans="1:7" ht="13.5" customHeight="1" x14ac:dyDescent="0.2">
      <c r="A7923" s="100">
        <v>7922</v>
      </c>
      <c r="B7923" s="100">
        <v>7984</v>
      </c>
      <c r="C7923" s="4" t="s">
        <v>7</v>
      </c>
      <c r="D7923" s="100">
        <v>43</v>
      </c>
      <c r="E7923" s="100">
        <v>133</v>
      </c>
      <c r="F7923" s="2">
        <v>0</v>
      </c>
      <c r="G7923" s="100">
        <v>0</v>
      </c>
    </row>
    <row r="7924" spans="1:7" ht="13.5" customHeight="1" x14ac:dyDescent="0.2">
      <c r="A7924" s="100">
        <v>7923</v>
      </c>
      <c r="B7924" s="100">
        <v>7985</v>
      </c>
      <c r="C7924" s="4"/>
      <c r="D7924" s="100">
        <v>169</v>
      </c>
      <c r="E7924" s="100">
        <v>249</v>
      </c>
      <c r="F7924" s="2">
        <v>0</v>
      </c>
      <c r="G7924" s="100">
        <v>0</v>
      </c>
    </row>
    <row r="7925" spans="1:7" ht="13.5" customHeight="1" x14ac:dyDescent="0.2">
      <c r="A7925" s="100">
        <v>7924</v>
      </c>
      <c r="B7925" s="100">
        <v>7986</v>
      </c>
      <c r="C7925" s="4"/>
      <c r="D7925" s="100">
        <v>170</v>
      </c>
      <c r="E7925" s="100">
        <v>249</v>
      </c>
      <c r="F7925" s="2">
        <v>0</v>
      </c>
      <c r="G7925" s="100">
        <v>0</v>
      </c>
    </row>
    <row r="7926" spans="1:7" ht="13.5" customHeight="1" x14ac:dyDescent="0.2">
      <c r="A7926" s="100">
        <v>7925</v>
      </c>
      <c r="B7926" s="100">
        <v>7987</v>
      </c>
      <c r="C7926" s="4"/>
      <c r="D7926" s="100">
        <v>172</v>
      </c>
      <c r="E7926" s="100">
        <v>249</v>
      </c>
      <c r="F7926" s="2">
        <v>0</v>
      </c>
      <c r="G7926" s="100">
        <v>0</v>
      </c>
    </row>
    <row r="7927" spans="1:7" ht="13.5" customHeight="1" x14ac:dyDescent="0.2">
      <c r="A7927" s="100">
        <v>7926</v>
      </c>
      <c r="B7927" s="100">
        <v>7988</v>
      </c>
      <c r="C7927" s="4"/>
      <c r="D7927" s="100">
        <v>173</v>
      </c>
      <c r="E7927" s="100">
        <v>249</v>
      </c>
      <c r="F7927" s="2">
        <v>0</v>
      </c>
      <c r="G7927" s="100">
        <v>0</v>
      </c>
    </row>
    <row r="7928" spans="1:7" ht="13.5" customHeight="1" x14ac:dyDescent="0.2">
      <c r="A7928" s="100">
        <v>7927</v>
      </c>
      <c r="B7928" s="100">
        <v>7989</v>
      </c>
      <c r="C7928" s="4"/>
      <c r="D7928" s="100">
        <v>174</v>
      </c>
      <c r="E7928" s="100">
        <v>249</v>
      </c>
      <c r="F7928" s="2">
        <v>0</v>
      </c>
      <c r="G7928" s="100">
        <v>0</v>
      </c>
    </row>
    <row r="7929" spans="1:7" ht="13.5" customHeight="1" x14ac:dyDescent="0.2">
      <c r="A7929" s="100">
        <v>7928</v>
      </c>
      <c r="B7929" s="100">
        <v>7990</v>
      </c>
      <c r="C7929" s="4"/>
      <c r="D7929" s="100">
        <v>175</v>
      </c>
      <c r="E7929" s="100">
        <v>249</v>
      </c>
      <c r="F7929" s="2">
        <v>0</v>
      </c>
      <c r="G7929" s="100">
        <v>0</v>
      </c>
    </row>
    <row r="7930" spans="1:7" ht="13.5" customHeight="1" x14ac:dyDescent="0.2">
      <c r="A7930" s="100">
        <v>7929</v>
      </c>
      <c r="B7930" s="100">
        <v>7991</v>
      </c>
      <c r="C7930" s="4"/>
      <c r="D7930" s="100">
        <v>177</v>
      </c>
      <c r="E7930" s="100">
        <v>249</v>
      </c>
      <c r="F7930" s="2">
        <v>0</v>
      </c>
      <c r="G7930" s="100">
        <v>0</v>
      </c>
    </row>
    <row r="7931" spans="1:7" ht="13.5" customHeight="1" x14ac:dyDescent="0.2">
      <c r="A7931" s="100">
        <v>7930</v>
      </c>
      <c r="B7931" s="100">
        <v>7992</v>
      </c>
      <c r="C7931" s="4"/>
      <c r="D7931" s="100">
        <v>178</v>
      </c>
      <c r="E7931" s="100">
        <v>249</v>
      </c>
      <c r="F7931" s="2">
        <v>0</v>
      </c>
      <c r="G7931" s="100">
        <v>0</v>
      </c>
    </row>
    <row r="7932" spans="1:7" ht="13.5" customHeight="1" x14ac:dyDescent="0.2">
      <c r="A7932" s="100">
        <v>7931</v>
      </c>
      <c r="B7932" s="100">
        <v>7993</v>
      </c>
      <c r="C7932" s="4" t="s">
        <v>7</v>
      </c>
      <c r="D7932" s="100">
        <v>3352</v>
      </c>
      <c r="E7932" s="100">
        <v>157</v>
      </c>
      <c r="F7932" s="2">
        <v>0</v>
      </c>
      <c r="G7932" s="100">
        <v>0</v>
      </c>
    </row>
    <row r="7933" spans="1:7" ht="13.5" customHeight="1" x14ac:dyDescent="0.2">
      <c r="A7933" s="100">
        <v>7932</v>
      </c>
      <c r="B7933" s="100">
        <v>7994</v>
      </c>
      <c r="C7933" s="4" t="s">
        <v>7</v>
      </c>
      <c r="D7933" s="100">
        <v>3356</v>
      </c>
      <c r="E7933" s="100">
        <v>157</v>
      </c>
      <c r="F7933" s="2">
        <v>0</v>
      </c>
      <c r="G7933" s="100">
        <v>0</v>
      </c>
    </row>
    <row r="7934" spans="1:7" ht="13.5" customHeight="1" x14ac:dyDescent="0.2">
      <c r="A7934" s="100">
        <v>7933</v>
      </c>
      <c r="B7934" s="100">
        <v>7995</v>
      </c>
      <c r="C7934" s="4" t="s">
        <v>7</v>
      </c>
      <c r="D7934" s="100">
        <v>3359</v>
      </c>
      <c r="E7934" s="100">
        <v>157</v>
      </c>
      <c r="F7934" s="2">
        <v>0</v>
      </c>
      <c r="G7934" s="100">
        <v>0</v>
      </c>
    </row>
    <row r="7935" spans="1:7" ht="13.5" customHeight="1" x14ac:dyDescent="0.2">
      <c r="A7935" s="100">
        <v>7934</v>
      </c>
      <c r="B7935" s="100">
        <v>7996</v>
      </c>
      <c r="C7935" s="4" t="s">
        <v>7</v>
      </c>
      <c r="D7935" s="100">
        <v>3360</v>
      </c>
      <c r="E7935" s="100">
        <v>157</v>
      </c>
      <c r="F7935" s="2">
        <v>0</v>
      </c>
      <c r="G7935" s="100">
        <v>0</v>
      </c>
    </row>
    <row r="7936" spans="1:7" ht="13.5" customHeight="1" x14ac:dyDescent="0.2">
      <c r="A7936" s="100">
        <v>7935</v>
      </c>
      <c r="B7936" s="100">
        <v>7997</v>
      </c>
      <c r="C7936" s="4" t="s">
        <v>7</v>
      </c>
      <c r="D7936" s="100">
        <v>3423</v>
      </c>
      <c r="E7936" s="100">
        <v>157</v>
      </c>
      <c r="F7936" s="2">
        <v>0</v>
      </c>
      <c r="G7936" s="100">
        <v>0</v>
      </c>
    </row>
    <row r="7937" spans="1:7" ht="13.5" customHeight="1" x14ac:dyDescent="0.2">
      <c r="A7937" s="100">
        <v>7936</v>
      </c>
      <c r="B7937" s="100">
        <v>7998</v>
      </c>
      <c r="C7937" s="4" t="s">
        <v>7</v>
      </c>
      <c r="D7937" s="100">
        <v>3363</v>
      </c>
      <c r="E7937" s="100">
        <v>157</v>
      </c>
      <c r="F7937" s="2">
        <v>0</v>
      </c>
      <c r="G7937" s="100">
        <v>0</v>
      </c>
    </row>
    <row r="7938" spans="1:7" ht="13.5" customHeight="1" x14ac:dyDescent="0.2">
      <c r="A7938" s="100">
        <v>7937</v>
      </c>
      <c r="B7938" s="100">
        <v>7999</v>
      </c>
      <c r="C7938" s="4" t="s">
        <v>7</v>
      </c>
      <c r="D7938" s="100">
        <v>3365</v>
      </c>
      <c r="E7938" s="100">
        <v>157</v>
      </c>
      <c r="F7938" s="2">
        <v>0</v>
      </c>
      <c r="G7938" s="100">
        <v>0</v>
      </c>
    </row>
    <row r="7939" spans="1:7" ht="13.5" customHeight="1" x14ac:dyDescent="0.2">
      <c r="A7939" s="100">
        <v>7938</v>
      </c>
      <c r="B7939" s="100">
        <v>8000</v>
      </c>
      <c r="C7939" s="4" t="s">
        <v>7</v>
      </c>
      <c r="D7939" s="100">
        <v>3366</v>
      </c>
      <c r="E7939" s="100">
        <v>157</v>
      </c>
      <c r="F7939" s="2">
        <v>0</v>
      </c>
      <c r="G7939" s="100">
        <v>0</v>
      </c>
    </row>
    <row r="7940" spans="1:7" ht="13.5" customHeight="1" x14ac:dyDescent="0.2">
      <c r="A7940" s="100">
        <v>7939</v>
      </c>
      <c r="B7940" s="100">
        <v>8001</v>
      </c>
      <c r="C7940" s="4" t="s">
        <v>7</v>
      </c>
      <c r="D7940" s="100">
        <v>3367</v>
      </c>
      <c r="E7940" s="100">
        <v>157</v>
      </c>
      <c r="F7940" s="2">
        <v>0</v>
      </c>
      <c r="G7940" s="100">
        <v>0</v>
      </c>
    </row>
    <row r="7941" spans="1:7" ht="13.5" customHeight="1" x14ac:dyDescent="0.2">
      <c r="A7941" s="100">
        <v>7940</v>
      </c>
      <c r="B7941" s="100">
        <v>8002</v>
      </c>
      <c r="C7941" s="4" t="s">
        <v>7</v>
      </c>
      <c r="D7941" s="100">
        <v>3370</v>
      </c>
      <c r="E7941" s="100">
        <v>157</v>
      </c>
      <c r="F7941" s="2">
        <v>0</v>
      </c>
      <c r="G7941" s="100">
        <v>0</v>
      </c>
    </row>
    <row r="7942" spans="1:7" ht="13.5" customHeight="1" x14ac:dyDescent="0.2">
      <c r="A7942" s="100">
        <v>7941</v>
      </c>
      <c r="B7942" s="100">
        <v>8003</v>
      </c>
      <c r="C7942" s="4" t="s">
        <v>7</v>
      </c>
      <c r="D7942" s="100">
        <v>3374</v>
      </c>
      <c r="E7942" s="100">
        <v>157</v>
      </c>
      <c r="F7942" s="2">
        <v>0</v>
      </c>
      <c r="G7942" s="100">
        <v>0</v>
      </c>
    </row>
    <row r="7943" spans="1:7" ht="13.5" customHeight="1" x14ac:dyDescent="0.2">
      <c r="A7943" s="100">
        <v>7942</v>
      </c>
      <c r="B7943" s="100">
        <v>8004</v>
      </c>
      <c r="C7943" s="4" t="s">
        <v>7</v>
      </c>
      <c r="D7943" s="100">
        <v>3376</v>
      </c>
      <c r="E7943" s="100">
        <v>157</v>
      </c>
      <c r="F7943" s="2">
        <v>0</v>
      </c>
      <c r="G7943" s="100">
        <v>0</v>
      </c>
    </row>
    <row r="7944" spans="1:7" ht="13.5" customHeight="1" x14ac:dyDescent="0.2">
      <c r="A7944" s="100">
        <v>7943</v>
      </c>
      <c r="B7944" s="100">
        <v>8005</v>
      </c>
      <c r="C7944" s="4" t="s">
        <v>7</v>
      </c>
      <c r="D7944" s="100">
        <v>3379</v>
      </c>
      <c r="E7944" s="100">
        <v>157</v>
      </c>
      <c r="F7944" s="2">
        <v>0</v>
      </c>
      <c r="G7944" s="100">
        <v>0</v>
      </c>
    </row>
    <row r="7945" spans="1:7" ht="13.5" customHeight="1" x14ac:dyDescent="0.2">
      <c r="A7945" s="100">
        <v>7944</v>
      </c>
      <c r="B7945" s="100">
        <v>8006</v>
      </c>
      <c r="C7945" s="4" t="s">
        <v>7</v>
      </c>
      <c r="D7945" s="100">
        <v>2737</v>
      </c>
      <c r="E7945" s="100">
        <v>29</v>
      </c>
      <c r="F7945" s="2">
        <v>0</v>
      </c>
      <c r="G7945" s="100">
        <v>0</v>
      </c>
    </row>
    <row r="7946" spans="1:7" ht="13.5" customHeight="1" x14ac:dyDescent="0.2">
      <c r="A7946" s="100">
        <v>7945</v>
      </c>
      <c r="B7946" s="100">
        <v>8007</v>
      </c>
      <c r="C7946" s="4" t="s">
        <v>7</v>
      </c>
      <c r="D7946" s="100">
        <v>2738</v>
      </c>
      <c r="E7946" s="100">
        <v>29</v>
      </c>
      <c r="F7946" s="2">
        <v>0</v>
      </c>
      <c r="G7946" s="100">
        <v>0</v>
      </c>
    </row>
    <row r="7947" spans="1:7" ht="13.5" customHeight="1" x14ac:dyDescent="0.2">
      <c r="A7947" s="100">
        <v>7946</v>
      </c>
      <c r="B7947" s="100">
        <v>8008</v>
      </c>
      <c r="C7947" s="4" t="s">
        <v>7</v>
      </c>
      <c r="D7947" s="100">
        <v>2739</v>
      </c>
      <c r="E7947" s="100">
        <v>29</v>
      </c>
      <c r="F7947" s="2">
        <v>0</v>
      </c>
      <c r="G7947" s="100">
        <v>0</v>
      </c>
    </row>
    <row r="7948" spans="1:7" ht="13.5" customHeight="1" x14ac:dyDescent="0.2">
      <c r="A7948" s="100">
        <v>7947</v>
      </c>
      <c r="B7948" s="100">
        <v>8009</v>
      </c>
      <c r="C7948" s="4" t="s">
        <v>7</v>
      </c>
      <c r="D7948" s="100">
        <v>2740</v>
      </c>
      <c r="E7948" s="100">
        <v>29</v>
      </c>
      <c r="F7948" s="2">
        <v>0</v>
      </c>
      <c r="G7948" s="100">
        <v>0</v>
      </c>
    </row>
    <row r="7949" spans="1:7" ht="13.5" customHeight="1" x14ac:dyDescent="0.2">
      <c r="A7949" s="100">
        <v>7948</v>
      </c>
      <c r="B7949" s="100">
        <v>8010</v>
      </c>
      <c r="C7949" s="4" t="s">
        <v>7</v>
      </c>
      <c r="D7949" s="100">
        <v>2741</v>
      </c>
      <c r="E7949" s="100">
        <v>29</v>
      </c>
      <c r="F7949" s="2">
        <v>0</v>
      </c>
      <c r="G7949" s="100">
        <v>0</v>
      </c>
    </row>
    <row r="7950" spans="1:7" ht="13.5" customHeight="1" x14ac:dyDescent="0.2">
      <c r="A7950" s="100">
        <v>7949</v>
      </c>
      <c r="B7950" s="100">
        <v>8011</v>
      </c>
      <c r="C7950" s="4" t="s">
        <v>7</v>
      </c>
      <c r="D7950" s="100">
        <v>2742</v>
      </c>
      <c r="E7950" s="100">
        <v>29</v>
      </c>
      <c r="F7950" s="2">
        <v>0</v>
      </c>
      <c r="G7950" s="100">
        <v>0</v>
      </c>
    </row>
    <row r="7951" spans="1:7" ht="13.5" customHeight="1" x14ac:dyDescent="0.2">
      <c r="A7951" s="100">
        <v>7950</v>
      </c>
      <c r="B7951" s="100">
        <v>8012</v>
      </c>
      <c r="C7951" s="4" t="s">
        <v>7</v>
      </c>
      <c r="D7951" s="100">
        <v>2743</v>
      </c>
      <c r="E7951" s="100">
        <v>29</v>
      </c>
      <c r="F7951" s="2">
        <v>0</v>
      </c>
      <c r="G7951" s="100">
        <v>0</v>
      </c>
    </row>
    <row r="7952" spans="1:7" ht="13.5" customHeight="1" x14ac:dyDescent="0.2">
      <c r="A7952" s="100">
        <v>7951</v>
      </c>
      <c r="B7952" s="100">
        <v>8013</v>
      </c>
      <c r="C7952" s="4" t="s">
        <v>7</v>
      </c>
      <c r="D7952" s="100">
        <v>2747</v>
      </c>
      <c r="E7952" s="100">
        <v>29</v>
      </c>
      <c r="F7952" s="2">
        <v>0</v>
      </c>
      <c r="G7952" s="100">
        <v>0</v>
      </c>
    </row>
    <row r="7953" spans="1:7" ht="13.5" customHeight="1" x14ac:dyDescent="0.2">
      <c r="A7953" s="100">
        <v>7952</v>
      </c>
      <c r="B7953" s="100">
        <v>8014</v>
      </c>
      <c r="C7953" s="4" t="s">
        <v>7</v>
      </c>
      <c r="D7953" s="100">
        <v>2748</v>
      </c>
      <c r="E7953" s="100">
        <v>29</v>
      </c>
      <c r="F7953" s="2">
        <v>0</v>
      </c>
      <c r="G7953" s="100">
        <v>0</v>
      </c>
    </row>
    <row r="7954" spans="1:7" ht="13.5" customHeight="1" x14ac:dyDescent="0.2">
      <c r="A7954" s="100">
        <v>7953</v>
      </c>
      <c r="B7954" s="100">
        <v>8015</v>
      </c>
      <c r="C7954" s="4" t="s">
        <v>7</v>
      </c>
      <c r="D7954" s="100">
        <v>2751</v>
      </c>
      <c r="E7954" s="100">
        <v>29</v>
      </c>
      <c r="F7954" s="2">
        <v>0</v>
      </c>
      <c r="G7954" s="100">
        <v>0</v>
      </c>
    </row>
    <row r="7955" spans="1:7" ht="13.5" customHeight="1" x14ac:dyDescent="0.2">
      <c r="A7955" s="100">
        <v>7954</v>
      </c>
      <c r="B7955" s="100">
        <v>8016</v>
      </c>
      <c r="C7955" s="4" t="s">
        <v>7</v>
      </c>
      <c r="D7955" s="100">
        <v>2754</v>
      </c>
      <c r="E7955" s="100">
        <v>29</v>
      </c>
      <c r="F7955" s="2">
        <v>0</v>
      </c>
      <c r="G7955" s="100">
        <v>0</v>
      </c>
    </row>
    <row r="7956" spans="1:7" ht="13.5" customHeight="1" x14ac:dyDescent="0.2">
      <c r="A7956" s="100">
        <v>7955</v>
      </c>
      <c r="B7956" s="100">
        <v>8017</v>
      </c>
      <c r="C7956" s="4" t="s">
        <v>7</v>
      </c>
      <c r="D7956" s="100">
        <v>2755</v>
      </c>
      <c r="E7956" s="100">
        <v>29</v>
      </c>
      <c r="F7956" s="2">
        <v>0</v>
      </c>
      <c r="G7956" s="100">
        <v>0</v>
      </c>
    </row>
    <row r="7957" spans="1:7" ht="13.5" customHeight="1" x14ac:dyDescent="0.2">
      <c r="A7957" s="100">
        <v>7956</v>
      </c>
      <c r="B7957" s="100">
        <v>8018</v>
      </c>
      <c r="C7957" s="4" t="s">
        <v>7</v>
      </c>
      <c r="D7957" s="100">
        <v>2757</v>
      </c>
      <c r="E7957" s="100">
        <v>29</v>
      </c>
      <c r="F7957" s="2">
        <v>0</v>
      </c>
      <c r="G7957" s="100">
        <v>0</v>
      </c>
    </row>
    <row r="7958" spans="1:7" ht="13.5" customHeight="1" x14ac:dyDescent="0.2">
      <c r="A7958" s="100">
        <v>7957</v>
      </c>
      <c r="B7958" s="100">
        <v>8019</v>
      </c>
      <c r="C7958" s="4" t="s">
        <v>7</v>
      </c>
      <c r="D7958" s="100">
        <v>2758</v>
      </c>
      <c r="E7958" s="100">
        <v>29</v>
      </c>
      <c r="F7958" s="2">
        <v>0</v>
      </c>
      <c r="G7958" s="100">
        <v>0</v>
      </c>
    </row>
    <row r="7959" spans="1:7" ht="13.5" customHeight="1" x14ac:dyDescent="0.2">
      <c r="A7959" s="100">
        <v>7958</v>
      </c>
      <c r="B7959" s="100">
        <v>8020</v>
      </c>
      <c r="C7959" s="4" t="s">
        <v>7</v>
      </c>
      <c r="D7959" s="100">
        <v>2759</v>
      </c>
      <c r="E7959" s="100">
        <v>29</v>
      </c>
      <c r="F7959" s="2">
        <v>0</v>
      </c>
      <c r="G7959" s="100">
        <v>0</v>
      </c>
    </row>
    <row r="7960" spans="1:7" ht="13.5" customHeight="1" x14ac:dyDescent="0.2">
      <c r="A7960" s="100">
        <v>7959</v>
      </c>
      <c r="B7960" s="100">
        <v>8021</v>
      </c>
      <c r="C7960" s="4" t="s">
        <v>7</v>
      </c>
      <c r="D7960" s="100">
        <v>2959</v>
      </c>
      <c r="E7960" s="100">
        <v>29</v>
      </c>
      <c r="F7960" s="2">
        <v>0</v>
      </c>
      <c r="G7960" s="100">
        <v>0</v>
      </c>
    </row>
    <row r="7961" spans="1:7" ht="13.5" customHeight="1" x14ac:dyDescent="0.2">
      <c r="A7961" s="100">
        <v>7960</v>
      </c>
      <c r="B7961" s="100">
        <v>8022</v>
      </c>
      <c r="C7961" s="4" t="s">
        <v>7</v>
      </c>
      <c r="D7961" s="100">
        <v>2760</v>
      </c>
      <c r="E7961" s="100">
        <v>29</v>
      </c>
      <c r="F7961" s="2">
        <v>0</v>
      </c>
      <c r="G7961" s="100">
        <v>0</v>
      </c>
    </row>
    <row r="7962" spans="1:7" ht="13.5" customHeight="1" x14ac:dyDescent="0.2">
      <c r="A7962" s="100">
        <v>7961</v>
      </c>
      <c r="B7962" s="100">
        <v>8023</v>
      </c>
      <c r="C7962" s="4" t="s">
        <v>7</v>
      </c>
      <c r="D7962" s="100">
        <v>2761</v>
      </c>
      <c r="E7962" s="100">
        <v>29</v>
      </c>
      <c r="F7962" s="2">
        <v>0</v>
      </c>
      <c r="G7962" s="100">
        <v>0</v>
      </c>
    </row>
    <row r="7963" spans="1:7" ht="13.5" customHeight="1" x14ac:dyDescent="0.2">
      <c r="A7963" s="100">
        <v>7962</v>
      </c>
      <c r="B7963" s="100">
        <v>8024</v>
      </c>
      <c r="C7963" s="4" t="s">
        <v>7</v>
      </c>
      <c r="D7963" s="100">
        <v>2764</v>
      </c>
      <c r="E7963" s="100">
        <v>29</v>
      </c>
      <c r="F7963" s="2">
        <v>0</v>
      </c>
      <c r="G7963" s="100">
        <v>0</v>
      </c>
    </row>
    <row r="7964" spans="1:7" ht="13.5" customHeight="1" x14ac:dyDescent="0.2">
      <c r="A7964" s="100">
        <v>7963</v>
      </c>
      <c r="B7964" s="100">
        <v>8025</v>
      </c>
      <c r="C7964" s="4" t="s">
        <v>7</v>
      </c>
      <c r="D7964" s="100">
        <v>2766</v>
      </c>
      <c r="E7964" s="100">
        <v>29</v>
      </c>
      <c r="F7964" s="2">
        <v>0</v>
      </c>
      <c r="G7964" s="100">
        <v>0</v>
      </c>
    </row>
    <row r="7965" spans="1:7" ht="13.5" customHeight="1" x14ac:dyDescent="0.2">
      <c r="A7965" s="100">
        <v>7964</v>
      </c>
      <c r="B7965" s="100">
        <v>8026</v>
      </c>
      <c r="C7965" s="4" t="s">
        <v>7</v>
      </c>
      <c r="D7965" s="100">
        <v>2767</v>
      </c>
      <c r="E7965" s="100">
        <v>29</v>
      </c>
      <c r="F7965" s="2">
        <v>0</v>
      </c>
      <c r="G7965" s="100">
        <v>0</v>
      </c>
    </row>
    <row r="7966" spans="1:7" ht="13.5" customHeight="1" x14ac:dyDescent="0.2">
      <c r="A7966" s="100">
        <v>7965</v>
      </c>
      <c r="B7966" s="100">
        <v>8027</v>
      </c>
      <c r="C7966" s="4" t="s">
        <v>7</v>
      </c>
      <c r="D7966" s="100">
        <v>2768</v>
      </c>
      <c r="E7966" s="100">
        <v>29</v>
      </c>
      <c r="F7966" s="2">
        <v>0</v>
      </c>
      <c r="G7966" s="100">
        <v>0</v>
      </c>
    </row>
    <row r="7967" spans="1:7" ht="13.5" customHeight="1" x14ac:dyDescent="0.2">
      <c r="A7967" s="100">
        <v>7966</v>
      </c>
      <c r="B7967" s="100">
        <v>8028</v>
      </c>
      <c r="C7967" s="4" t="s">
        <v>7</v>
      </c>
      <c r="D7967" s="100">
        <v>2769</v>
      </c>
      <c r="E7967" s="100">
        <v>29</v>
      </c>
      <c r="F7967" s="2">
        <v>0</v>
      </c>
      <c r="G7967" s="100">
        <v>0</v>
      </c>
    </row>
    <row r="7968" spans="1:7" ht="13.5" customHeight="1" x14ac:dyDescent="0.2">
      <c r="A7968" s="100">
        <v>7967</v>
      </c>
      <c r="B7968" s="100">
        <v>8029</v>
      </c>
      <c r="C7968" s="4" t="s">
        <v>7</v>
      </c>
      <c r="D7968" s="100">
        <v>2770</v>
      </c>
      <c r="E7968" s="100">
        <v>29</v>
      </c>
      <c r="F7968" s="2">
        <v>0</v>
      </c>
      <c r="G7968" s="100">
        <v>0</v>
      </c>
    </row>
    <row r="7969" spans="1:7" ht="13.5" customHeight="1" x14ac:dyDescent="0.2">
      <c r="A7969" s="100">
        <v>7968</v>
      </c>
      <c r="B7969" s="100">
        <v>8030</v>
      </c>
      <c r="C7969" s="4" t="s">
        <v>7</v>
      </c>
      <c r="D7969" s="100">
        <v>2771</v>
      </c>
      <c r="E7969" s="100">
        <v>29</v>
      </c>
      <c r="F7969" s="2">
        <v>0</v>
      </c>
      <c r="G7969" s="100">
        <v>0</v>
      </c>
    </row>
    <row r="7970" spans="1:7" ht="13.5" customHeight="1" x14ac:dyDescent="0.2">
      <c r="A7970" s="100">
        <v>7969</v>
      </c>
      <c r="B7970" s="100">
        <v>8031</v>
      </c>
      <c r="C7970" s="4" t="s">
        <v>7</v>
      </c>
      <c r="D7970" s="100">
        <v>2772</v>
      </c>
      <c r="E7970" s="100">
        <v>29</v>
      </c>
      <c r="F7970" s="2">
        <v>0</v>
      </c>
      <c r="G7970" s="100">
        <v>0</v>
      </c>
    </row>
    <row r="7971" spans="1:7" ht="13.5" customHeight="1" x14ac:dyDescent="0.2">
      <c r="A7971" s="100">
        <v>7970</v>
      </c>
      <c r="B7971" s="100">
        <v>8032</v>
      </c>
      <c r="C7971" s="4" t="s">
        <v>7</v>
      </c>
      <c r="D7971" s="100">
        <v>2773</v>
      </c>
      <c r="E7971" s="100">
        <v>29</v>
      </c>
      <c r="F7971" s="2">
        <v>0</v>
      </c>
      <c r="G7971" s="100">
        <v>0</v>
      </c>
    </row>
    <row r="7972" spans="1:7" ht="13.5" customHeight="1" x14ac:dyDescent="0.2">
      <c r="A7972" s="100">
        <v>7971</v>
      </c>
      <c r="B7972" s="100">
        <v>8033</v>
      </c>
      <c r="C7972" s="4" t="s">
        <v>7</v>
      </c>
      <c r="D7972" s="100">
        <v>2774</v>
      </c>
      <c r="E7972" s="100">
        <v>29</v>
      </c>
      <c r="F7972" s="2">
        <v>0</v>
      </c>
      <c r="G7972" s="100">
        <v>0</v>
      </c>
    </row>
    <row r="7973" spans="1:7" ht="13.5" customHeight="1" x14ac:dyDescent="0.2">
      <c r="A7973" s="100">
        <v>7972</v>
      </c>
      <c r="B7973" s="100">
        <v>8034</v>
      </c>
      <c r="C7973" s="4"/>
      <c r="D7973" s="100">
        <v>180</v>
      </c>
      <c r="E7973" s="100">
        <v>249</v>
      </c>
      <c r="F7973" s="2">
        <v>0</v>
      </c>
      <c r="G7973" s="100">
        <v>0</v>
      </c>
    </row>
    <row r="7974" spans="1:7" ht="13.5" customHeight="1" x14ac:dyDescent="0.2">
      <c r="A7974" s="100">
        <v>7973</v>
      </c>
      <c r="B7974" s="100">
        <v>8035</v>
      </c>
      <c r="C7974" s="4"/>
      <c r="D7974" s="100">
        <v>181</v>
      </c>
      <c r="E7974" s="100">
        <v>249</v>
      </c>
      <c r="F7974" s="2">
        <v>0</v>
      </c>
      <c r="G7974" s="100">
        <v>0</v>
      </c>
    </row>
    <row r="7975" spans="1:7" ht="13.5" customHeight="1" x14ac:dyDescent="0.2">
      <c r="A7975" s="100">
        <v>7974</v>
      </c>
      <c r="B7975" s="100">
        <v>8036</v>
      </c>
      <c r="C7975" s="4"/>
      <c r="D7975" s="100">
        <v>182</v>
      </c>
      <c r="E7975" s="100">
        <v>249</v>
      </c>
      <c r="F7975" s="2">
        <v>0</v>
      </c>
      <c r="G7975" s="100">
        <v>0</v>
      </c>
    </row>
    <row r="7976" spans="1:7" ht="13.5" customHeight="1" x14ac:dyDescent="0.2">
      <c r="A7976" s="100">
        <v>7975</v>
      </c>
      <c r="B7976" s="100">
        <v>8037</v>
      </c>
      <c r="C7976" s="4"/>
      <c r="D7976" s="100">
        <v>183</v>
      </c>
      <c r="E7976" s="100">
        <v>249</v>
      </c>
      <c r="F7976" s="2">
        <v>0</v>
      </c>
      <c r="G7976" s="100">
        <v>0</v>
      </c>
    </row>
    <row r="7977" spans="1:7" ht="13.5" customHeight="1" x14ac:dyDescent="0.2">
      <c r="A7977" s="100">
        <v>7976</v>
      </c>
      <c r="B7977" s="100">
        <v>8038</v>
      </c>
      <c r="C7977" s="4"/>
      <c r="D7977" s="100">
        <v>184</v>
      </c>
      <c r="E7977" s="100">
        <v>249</v>
      </c>
      <c r="F7977" s="2">
        <v>0</v>
      </c>
      <c r="G7977" s="100">
        <v>0</v>
      </c>
    </row>
    <row r="7978" spans="1:7" ht="13.5" customHeight="1" x14ac:dyDescent="0.2">
      <c r="A7978" s="100">
        <v>7977</v>
      </c>
      <c r="B7978" s="100">
        <v>8039</v>
      </c>
      <c r="C7978" s="4"/>
      <c r="D7978" s="100">
        <v>185</v>
      </c>
      <c r="E7978" s="100">
        <v>249</v>
      </c>
      <c r="F7978" s="2">
        <v>0</v>
      </c>
      <c r="G7978" s="100">
        <v>0</v>
      </c>
    </row>
    <row r="7979" spans="1:7" ht="13.5" customHeight="1" x14ac:dyDescent="0.2">
      <c r="A7979" s="100">
        <v>7978</v>
      </c>
      <c r="B7979" s="100">
        <v>8041</v>
      </c>
      <c r="C7979" s="4"/>
      <c r="D7979" s="100">
        <v>188</v>
      </c>
      <c r="E7979" s="100">
        <v>249</v>
      </c>
      <c r="F7979" s="2">
        <v>0</v>
      </c>
      <c r="G7979" s="100">
        <v>0</v>
      </c>
    </row>
    <row r="7980" spans="1:7" ht="13.5" customHeight="1" x14ac:dyDescent="0.2">
      <c r="A7980" s="100">
        <v>7979</v>
      </c>
      <c r="B7980" s="100">
        <v>8042</v>
      </c>
      <c r="C7980" s="4"/>
      <c r="D7980" s="100">
        <v>190</v>
      </c>
      <c r="E7980" s="100">
        <v>249</v>
      </c>
      <c r="F7980" s="2">
        <v>0</v>
      </c>
      <c r="G7980" s="100">
        <v>0</v>
      </c>
    </row>
    <row r="7981" spans="1:7" ht="13.5" customHeight="1" x14ac:dyDescent="0.2">
      <c r="A7981" s="100">
        <v>7980</v>
      </c>
      <c r="B7981" s="100">
        <v>8043</v>
      </c>
      <c r="C7981" s="4"/>
      <c r="D7981" s="100">
        <v>191</v>
      </c>
      <c r="E7981" s="100">
        <v>249</v>
      </c>
      <c r="F7981" s="2">
        <v>0</v>
      </c>
      <c r="G7981" s="100">
        <v>0</v>
      </c>
    </row>
    <row r="7982" spans="1:7" ht="13.5" customHeight="1" x14ac:dyDescent="0.2">
      <c r="A7982" s="100">
        <v>7981</v>
      </c>
      <c r="B7982" s="100">
        <v>8044</v>
      </c>
      <c r="C7982" s="4"/>
      <c r="D7982" s="100">
        <v>192</v>
      </c>
      <c r="E7982" s="100">
        <v>249</v>
      </c>
      <c r="F7982" s="2">
        <v>0</v>
      </c>
      <c r="G7982" s="100">
        <v>0</v>
      </c>
    </row>
    <row r="7983" spans="1:7" ht="13.5" customHeight="1" x14ac:dyDescent="0.2">
      <c r="A7983" s="100">
        <v>7982</v>
      </c>
      <c r="B7983" s="100">
        <v>8045</v>
      </c>
      <c r="C7983" s="4"/>
      <c r="D7983" s="100">
        <v>193</v>
      </c>
      <c r="E7983" s="100">
        <v>249</v>
      </c>
      <c r="F7983" s="2">
        <v>0</v>
      </c>
      <c r="G7983" s="100">
        <v>0</v>
      </c>
    </row>
    <row r="7984" spans="1:7" ht="13.5" customHeight="1" x14ac:dyDescent="0.2">
      <c r="A7984" s="100">
        <v>7983</v>
      </c>
      <c r="B7984" s="100">
        <v>8046</v>
      </c>
      <c r="C7984" s="4"/>
      <c r="D7984" s="100">
        <v>194</v>
      </c>
      <c r="E7984" s="100">
        <v>249</v>
      </c>
      <c r="F7984" s="2">
        <v>0</v>
      </c>
      <c r="G7984" s="100">
        <v>0</v>
      </c>
    </row>
    <row r="7985" spans="1:7" ht="13.5" customHeight="1" x14ac:dyDescent="0.2">
      <c r="A7985" s="100">
        <v>7984</v>
      </c>
      <c r="B7985" s="100">
        <v>8047</v>
      </c>
      <c r="C7985" s="4"/>
      <c r="D7985" s="100">
        <v>195</v>
      </c>
      <c r="E7985" s="100">
        <v>249</v>
      </c>
      <c r="F7985" s="2">
        <v>0</v>
      </c>
      <c r="G7985" s="100">
        <v>0</v>
      </c>
    </row>
    <row r="7986" spans="1:7" ht="13.5" customHeight="1" x14ac:dyDescent="0.2">
      <c r="A7986" s="100">
        <v>7985</v>
      </c>
      <c r="B7986" s="100">
        <v>8048</v>
      </c>
      <c r="C7986" s="4"/>
      <c r="D7986" s="100">
        <v>196</v>
      </c>
      <c r="E7986" s="100">
        <v>249</v>
      </c>
      <c r="F7986" s="2">
        <v>0</v>
      </c>
      <c r="G7986" s="100">
        <v>0</v>
      </c>
    </row>
    <row r="7987" spans="1:7" ht="13.5" customHeight="1" x14ac:dyDescent="0.2">
      <c r="A7987" s="100">
        <v>7986</v>
      </c>
      <c r="B7987" s="100">
        <v>8049</v>
      </c>
      <c r="C7987" s="4"/>
      <c r="D7987" s="100">
        <v>198</v>
      </c>
      <c r="E7987" s="100">
        <v>249</v>
      </c>
      <c r="F7987" s="2">
        <v>0</v>
      </c>
      <c r="G7987" s="100">
        <v>0</v>
      </c>
    </row>
    <row r="7988" spans="1:7" ht="13.5" customHeight="1" x14ac:dyDescent="0.2">
      <c r="A7988" s="100">
        <v>7987</v>
      </c>
      <c r="B7988" s="100">
        <v>8050</v>
      </c>
      <c r="C7988" s="4" t="s">
        <v>7</v>
      </c>
      <c r="D7988" s="100">
        <v>175</v>
      </c>
      <c r="E7988" s="100">
        <v>171</v>
      </c>
      <c r="F7988" s="2">
        <v>0</v>
      </c>
      <c r="G7988" s="100">
        <v>0</v>
      </c>
    </row>
    <row r="7989" spans="1:7" ht="13.5" customHeight="1" x14ac:dyDescent="0.2">
      <c r="A7989" s="100">
        <v>7988</v>
      </c>
      <c r="B7989" s="100">
        <v>8051</v>
      </c>
      <c r="C7989" s="4" t="s">
        <v>7</v>
      </c>
      <c r="D7989" s="100">
        <v>176</v>
      </c>
      <c r="E7989" s="100">
        <v>171</v>
      </c>
      <c r="F7989" s="2">
        <v>0</v>
      </c>
      <c r="G7989" s="100">
        <v>0</v>
      </c>
    </row>
    <row r="7990" spans="1:7" ht="13.5" customHeight="1" x14ac:dyDescent="0.2">
      <c r="A7990" s="100">
        <v>7989</v>
      </c>
      <c r="B7990" s="100">
        <v>8052</v>
      </c>
      <c r="C7990" s="4" t="s">
        <v>7</v>
      </c>
      <c r="D7990" s="100">
        <v>177</v>
      </c>
      <c r="E7990" s="100">
        <v>171</v>
      </c>
      <c r="F7990" s="2">
        <v>0</v>
      </c>
      <c r="G7990" s="100">
        <v>0</v>
      </c>
    </row>
    <row r="7991" spans="1:7" ht="13.5" customHeight="1" x14ac:dyDescent="0.2">
      <c r="A7991" s="100">
        <v>7990</v>
      </c>
      <c r="B7991" s="100">
        <v>8053</v>
      </c>
      <c r="C7991" s="4" t="s">
        <v>7</v>
      </c>
      <c r="D7991" s="100">
        <v>178</v>
      </c>
      <c r="E7991" s="100">
        <v>171</v>
      </c>
      <c r="F7991" s="2">
        <v>0</v>
      </c>
      <c r="G7991" s="100">
        <v>0</v>
      </c>
    </row>
    <row r="7992" spans="1:7" ht="13.5" customHeight="1" x14ac:dyDescent="0.2">
      <c r="A7992" s="100">
        <v>7991</v>
      </c>
      <c r="B7992" s="100">
        <v>8054</v>
      </c>
      <c r="C7992" s="4" t="s">
        <v>7</v>
      </c>
      <c r="D7992" s="100">
        <v>179</v>
      </c>
      <c r="E7992" s="100">
        <v>171</v>
      </c>
      <c r="F7992" s="2">
        <v>0</v>
      </c>
      <c r="G7992" s="100">
        <v>0</v>
      </c>
    </row>
    <row r="7993" spans="1:7" ht="13.5" customHeight="1" x14ac:dyDescent="0.2">
      <c r="A7993" s="100">
        <v>7992</v>
      </c>
      <c r="B7993" s="100">
        <v>8055</v>
      </c>
      <c r="C7993" s="4" t="s">
        <v>7</v>
      </c>
      <c r="D7993" s="100">
        <v>180</v>
      </c>
      <c r="E7993" s="100">
        <v>171</v>
      </c>
      <c r="F7993" s="2">
        <v>0</v>
      </c>
      <c r="G7993" s="100">
        <v>0</v>
      </c>
    </row>
    <row r="7994" spans="1:7" ht="13.5" customHeight="1" x14ac:dyDescent="0.2">
      <c r="A7994" s="100">
        <v>7993</v>
      </c>
      <c r="B7994" s="100">
        <v>8056</v>
      </c>
      <c r="C7994" s="4" t="s">
        <v>7</v>
      </c>
      <c r="D7994" s="100">
        <v>181</v>
      </c>
      <c r="E7994" s="100">
        <v>171</v>
      </c>
      <c r="F7994" s="2">
        <v>0</v>
      </c>
      <c r="G7994" s="100">
        <v>0</v>
      </c>
    </row>
    <row r="7995" spans="1:7" ht="13.5" customHeight="1" x14ac:dyDescent="0.2">
      <c r="A7995" s="100">
        <v>7994</v>
      </c>
      <c r="B7995" s="100">
        <v>8057</v>
      </c>
      <c r="C7995" s="4" t="s">
        <v>7</v>
      </c>
      <c r="D7995" s="100">
        <v>182</v>
      </c>
      <c r="E7995" s="100">
        <v>171</v>
      </c>
      <c r="F7995" s="2">
        <v>0</v>
      </c>
      <c r="G7995" s="100">
        <v>0</v>
      </c>
    </row>
    <row r="7996" spans="1:7" ht="13.5" customHeight="1" x14ac:dyDescent="0.2">
      <c r="A7996" s="100">
        <v>7995</v>
      </c>
      <c r="B7996" s="100">
        <v>8058</v>
      </c>
      <c r="C7996" s="4" t="s">
        <v>7</v>
      </c>
      <c r="D7996" s="100">
        <v>183</v>
      </c>
      <c r="E7996" s="100">
        <v>171</v>
      </c>
      <c r="F7996" s="2">
        <v>0</v>
      </c>
      <c r="G7996" s="100">
        <v>0</v>
      </c>
    </row>
    <row r="7997" spans="1:7" ht="13.5" customHeight="1" x14ac:dyDescent="0.2">
      <c r="A7997" s="100">
        <v>7996</v>
      </c>
      <c r="B7997" s="100">
        <v>8059</v>
      </c>
      <c r="C7997" s="4" t="s">
        <v>7</v>
      </c>
      <c r="D7997" s="100">
        <v>184</v>
      </c>
      <c r="E7997" s="100">
        <v>171</v>
      </c>
      <c r="F7997" s="2">
        <v>0</v>
      </c>
      <c r="G7997" s="100">
        <v>0</v>
      </c>
    </row>
    <row r="7998" spans="1:7" ht="13.5" customHeight="1" x14ac:dyDescent="0.2">
      <c r="A7998" s="100">
        <v>7997</v>
      </c>
      <c r="B7998" s="100">
        <v>8060</v>
      </c>
      <c r="C7998" s="4" t="s">
        <v>7</v>
      </c>
      <c r="D7998" s="100">
        <v>101</v>
      </c>
      <c r="E7998" s="100">
        <v>70</v>
      </c>
      <c r="F7998" s="2">
        <v>0</v>
      </c>
      <c r="G7998" s="100">
        <v>0</v>
      </c>
    </row>
    <row r="7999" spans="1:7" ht="13.5" customHeight="1" x14ac:dyDescent="0.2">
      <c r="A7999" s="100">
        <v>7998</v>
      </c>
      <c r="B7999" s="100">
        <v>8061</v>
      </c>
      <c r="C7999" s="4" t="s">
        <v>7</v>
      </c>
      <c r="D7999" s="100">
        <v>102</v>
      </c>
      <c r="E7999" s="100">
        <v>70</v>
      </c>
      <c r="F7999" s="2">
        <v>0</v>
      </c>
      <c r="G7999" s="100">
        <v>0</v>
      </c>
    </row>
    <row r="8000" spans="1:7" ht="13.5" customHeight="1" x14ac:dyDescent="0.2">
      <c r="A8000" s="100">
        <v>7999</v>
      </c>
      <c r="B8000" s="100">
        <v>8062</v>
      </c>
      <c r="C8000" s="4" t="s">
        <v>7</v>
      </c>
      <c r="D8000" s="100">
        <v>103</v>
      </c>
      <c r="E8000" s="100">
        <v>70</v>
      </c>
      <c r="F8000" s="2">
        <v>0</v>
      </c>
      <c r="G8000" s="100">
        <v>0</v>
      </c>
    </row>
    <row r="8001" spans="1:7" ht="13.5" customHeight="1" x14ac:dyDescent="0.2">
      <c r="A8001" s="100">
        <v>8000</v>
      </c>
      <c r="B8001" s="100">
        <v>8063</v>
      </c>
      <c r="C8001" s="4" t="s">
        <v>7</v>
      </c>
      <c r="D8001" s="100">
        <v>104</v>
      </c>
      <c r="E8001" s="100">
        <v>70</v>
      </c>
      <c r="F8001" s="2">
        <v>0</v>
      </c>
      <c r="G8001" s="100">
        <v>0</v>
      </c>
    </row>
    <row r="8002" spans="1:7" ht="13.5" customHeight="1" x14ac:dyDescent="0.2">
      <c r="A8002" s="100">
        <v>8001</v>
      </c>
      <c r="B8002" s="100">
        <v>8064</v>
      </c>
      <c r="C8002" s="4" t="s">
        <v>7</v>
      </c>
      <c r="D8002" s="100">
        <v>105</v>
      </c>
      <c r="E8002" s="100">
        <v>70</v>
      </c>
      <c r="F8002" s="2">
        <v>0</v>
      </c>
      <c r="G8002" s="100">
        <v>0</v>
      </c>
    </row>
    <row r="8003" spans="1:7" ht="13.5" customHeight="1" x14ac:dyDescent="0.2">
      <c r="A8003" s="100">
        <v>8002</v>
      </c>
      <c r="B8003" s="100">
        <v>8065</v>
      </c>
      <c r="C8003" s="4" t="s">
        <v>7</v>
      </c>
      <c r="D8003" s="100">
        <v>393</v>
      </c>
      <c r="E8003" s="100">
        <v>41</v>
      </c>
      <c r="F8003" s="2">
        <v>0</v>
      </c>
      <c r="G8003" s="100">
        <v>0</v>
      </c>
    </row>
    <row r="8004" spans="1:7" ht="13.5" customHeight="1" x14ac:dyDescent="0.2">
      <c r="A8004" s="100">
        <v>8003</v>
      </c>
      <c r="B8004" s="100">
        <v>8066</v>
      </c>
      <c r="C8004" s="4" t="s">
        <v>7</v>
      </c>
      <c r="D8004" s="100">
        <v>395</v>
      </c>
      <c r="E8004" s="100">
        <v>41</v>
      </c>
      <c r="F8004" s="2">
        <v>0</v>
      </c>
      <c r="G8004" s="100">
        <v>0</v>
      </c>
    </row>
    <row r="8005" spans="1:7" ht="13.5" customHeight="1" x14ac:dyDescent="0.2">
      <c r="A8005" s="100">
        <v>8004</v>
      </c>
      <c r="B8005" s="100">
        <v>8067</v>
      </c>
      <c r="C8005" s="4" t="s">
        <v>7</v>
      </c>
      <c r="D8005" s="100">
        <v>397</v>
      </c>
      <c r="E8005" s="100">
        <v>41</v>
      </c>
      <c r="F8005" s="2">
        <v>0</v>
      </c>
      <c r="G8005" s="100">
        <v>0</v>
      </c>
    </row>
    <row r="8006" spans="1:7" ht="13.5" customHeight="1" x14ac:dyDescent="0.2">
      <c r="A8006" s="100">
        <v>8005</v>
      </c>
      <c r="B8006" s="100">
        <v>8068</v>
      </c>
      <c r="C8006" s="4" t="s">
        <v>7</v>
      </c>
      <c r="D8006" s="100">
        <v>398</v>
      </c>
      <c r="E8006" s="100">
        <v>41</v>
      </c>
      <c r="F8006" s="2">
        <v>0</v>
      </c>
      <c r="G8006" s="100">
        <v>0</v>
      </c>
    </row>
    <row r="8007" spans="1:7" ht="13.5" customHeight="1" x14ac:dyDescent="0.2">
      <c r="A8007" s="100">
        <v>8006</v>
      </c>
      <c r="B8007" s="100">
        <v>8069</v>
      </c>
      <c r="C8007" s="4" t="s">
        <v>7</v>
      </c>
      <c r="D8007" s="100">
        <v>399</v>
      </c>
      <c r="E8007" s="100">
        <v>41</v>
      </c>
      <c r="F8007" s="2">
        <v>0</v>
      </c>
      <c r="G8007" s="100">
        <v>0</v>
      </c>
    </row>
    <row r="8008" spans="1:7" ht="13.5" customHeight="1" x14ac:dyDescent="0.2">
      <c r="A8008" s="100">
        <v>8007</v>
      </c>
      <c r="B8008" s="100">
        <v>8070</v>
      </c>
      <c r="C8008" s="4" t="s">
        <v>7</v>
      </c>
      <c r="D8008" s="100">
        <v>401</v>
      </c>
      <c r="E8008" s="100">
        <v>41</v>
      </c>
      <c r="F8008" s="2">
        <v>0</v>
      </c>
      <c r="G8008" s="100">
        <v>0</v>
      </c>
    </row>
    <row r="8009" spans="1:7" ht="13.5" customHeight="1" x14ac:dyDescent="0.2">
      <c r="A8009" s="100">
        <v>8008</v>
      </c>
      <c r="B8009" s="100">
        <v>8071</v>
      </c>
      <c r="C8009" s="4" t="s">
        <v>7</v>
      </c>
      <c r="D8009" s="100">
        <v>402</v>
      </c>
      <c r="E8009" s="100">
        <v>41</v>
      </c>
      <c r="F8009" s="2">
        <v>0</v>
      </c>
      <c r="G8009" s="100">
        <v>0</v>
      </c>
    </row>
    <row r="8010" spans="1:7" ht="13.5" customHeight="1" x14ac:dyDescent="0.2">
      <c r="A8010" s="100">
        <v>8009</v>
      </c>
      <c r="B8010" s="100">
        <v>8072</v>
      </c>
      <c r="C8010" s="4" t="s">
        <v>7</v>
      </c>
      <c r="D8010" s="100">
        <v>403</v>
      </c>
      <c r="E8010" s="100">
        <v>41</v>
      </c>
      <c r="F8010" s="2">
        <v>0</v>
      </c>
      <c r="G8010" s="100">
        <v>0</v>
      </c>
    </row>
    <row r="8011" spans="1:7" ht="13.5" customHeight="1" x14ac:dyDescent="0.2">
      <c r="A8011" s="100">
        <v>8010</v>
      </c>
      <c r="B8011" s="100">
        <v>8073</v>
      </c>
      <c r="C8011" s="4" t="s">
        <v>7</v>
      </c>
      <c r="D8011" s="100">
        <v>405</v>
      </c>
      <c r="E8011" s="100">
        <v>41</v>
      </c>
      <c r="F8011" s="2">
        <v>0</v>
      </c>
      <c r="G8011" s="100">
        <v>0</v>
      </c>
    </row>
    <row r="8012" spans="1:7" ht="13.5" customHeight="1" x14ac:dyDescent="0.2">
      <c r="A8012" s="100">
        <v>8011</v>
      </c>
      <c r="B8012" s="100">
        <v>8074</v>
      </c>
      <c r="C8012" s="4" t="s">
        <v>7</v>
      </c>
      <c r="D8012" s="100">
        <v>404</v>
      </c>
      <c r="E8012" s="100">
        <v>41</v>
      </c>
      <c r="F8012" s="2">
        <v>0</v>
      </c>
      <c r="G8012" s="100">
        <v>0</v>
      </c>
    </row>
    <row r="8013" spans="1:7" ht="13.5" customHeight="1" x14ac:dyDescent="0.2">
      <c r="A8013" s="100">
        <v>8012</v>
      </c>
      <c r="B8013" s="100">
        <v>8075</v>
      </c>
      <c r="C8013" s="4" t="s">
        <v>7</v>
      </c>
      <c r="D8013" s="100">
        <v>410</v>
      </c>
      <c r="E8013" s="100">
        <v>41</v>
      </c>
      <c r="F8013" s="2">
        <v>0</v>
      </c>
      <c r="G8013" s="100">
        <v>0</v>
      </c>
    </row>
    <row r="8014" spans="1:7" ht="13.5" customHeight="1" x14ac:dyDescent="0.2">
      <c r="A8014" s="100">
        <v>8013</v>
      </c>
      <c r="B8014" s="100">
        <v>8076</v>
      </c>
      <c r="C8014" s="4" t="s">
        <v>7</v>
      </c>
      <c r="D8014" s="100">
        <v>412</v>
      </c>
      <c r="E8014" s="100">
        <v>41</v>
      </c>
      <c r="F8014" s="2">
        <v>0</v>
      </c>
      <c r="G8014" s="100">
        <v>0</v>
      </c>
    </row>
    <row r="8015" spans="1:7" ht="13.5" customHeight="1" x14ac:dyDescent="0.2">
      <c r="A8015" s="100">
        <v>8014</v>
      </c>
      <c r="B8015" s="100">
        <v>8077</v>
      </c>
      <c r="C8015" s="4" t="s">
        <v>7</v>
      </c>
      <c r="D8015" s="100">
        <v>3382</v>
      </c>
      <c r="E8015" s="100">
        <v>157</v>
      </c>
      <c r="F8015" s="2">
        <v>0</v>
      </c>
      <c r="G8015" s="100">
        <v>0</v>
      </c>
    </row>
    <row r="8016" spans="1:7" ht="13.5" customHeight="1" x14ac:dyDescent="0.2">
      <c r="A8016" s="100">
        <v>8015</v>
      </c>
      <c r="B8016" s="100">
        <v>8078</v>
      </c>
      <c r="C8016" s="4" t="s">
        <v>7</v>
      </c>
      <c r="D8016" s="100">
        <v>3385</v>
      </c>
      <c r="E8016" s="100">
        <v>157</v>
      </c>
      <c r="F8016" s="2">
        <v>0</v>
      </c>
      <c r="G8016" s="100">
        <v>0</v>
      </c>
    </row>
    <row r="8017" spans="1:7" ht="13.5" customHeight="1" x14ac:dyDescent="0.2">
      <c r="A8017" s="100">
        <v>8016</v>
      </c>
      <c r="B8017" s="100">
        <v>8079</v>
      </c>
      <c r="C8017" s="4" t="s">
        <v>7</v>
      </c>
      <c r="D8017" s="100">
        <v>3386</v>
      </c>
      <c r="E8017" s="100">
        <v>157</v>
      </c>
      <c r="F8017" s="2">
        <v>0</v>
      </c>
      <c r="G8017" s="100">
        <v>0</v>
      </c>
    </row>
    <row r="8018" spans="1:7" ht="13.5" customHeight="1" x14ac:dyDescent="0.2">
      <c r="A8018" s="100">
        <v>8017</v>
      </c>
      <c r="B8018" s="100">
        <v>8080</v>
      </c>
      <c r="C8018" s="4" t="s">
        <v>7</v>
      </c>
      <c r="D8018" s="100">
        <v>3387</v>
      </c>
      <c r="E8018" s="100">
        <v>157</v>
      </c>
      <c r="F8018" s="2">
        <v>0</v>
      </c>
      <c r="G8018" s="100">
        <v>0</v>
      </c>
    </row>
    <row r="8019" spans="1:7" ht="13.5" customHeight="1" x14ac:dyDescent="0.2">
      <c r="A8019" s="100">
        <v>8018</v>
      </c>
      <c r="B8019" s="100">
        <v>8081</v>
      </c>
      <c r="C8019" s="4" t="s">
        <v>7</v>
      </c>
      <c r="D8019" s="100">
        <v>3390</v>
      </c>
      <c r="E8019" s="100">
        <v>157</v>
      </c>
      <c r="F8019" s="2">
        <v>0</v>
      </c>
      <c r="G8019" s="100">
        <v>0</v>
      </c>
    </row>
    <row r="8020" spans="1:7" ht="13.5" customHeight="1" x14ac:dyDescent="0.2">
      <c r="A8020" s="100">
        <v>8019</v>
      </c>
      <c r="B8020" s="100">
        <v>8082</v>
      </c>
      <c r="C8020" s="4" t="s">
        <v>7</v>
      </c>
      <c r="D8020" s="100">
        <v>3391</v>
      </c>
      <c r="E8020" s="100">
        <v>157</v>
      </c>
      <c r="F8020" s="2">
        <v>0</v>
      </c>
      <c r="G8020" s="100">
        <v>0</v>
      </c>
    </row>
    <row r="8021" spans="1:7" ht="13.5" customHeight="1" x14ac:dyDescent="0.2">
      <c r="A8021" s="100">
        <v>8020</v>
      </c>
      <c r="B8021" s="100">
        <v>8083</v>
      </c>
      <c r="C8021" s="4" t="s">
        <v>7</v>
      </c>
      <c r="D8021" s="100">
        <v>3392</v>
      </c>
      <c r="E8021" s="100">
        <v>157</v>
      </c>
      <c r="F8021" s="2">
        <v>0</v>
      </c>
      <c r="G8021" s="100">
        <v>0</v>
      </c>
    </row>
    <row r="8022" spans="1:7" ht="13.5" customHeight="1" x14ac:dyDescent="0.2">
      <c r="A8022" s="100">
        <v>8021</v>
      </c>
      <c r="B8022" s="100">
        <v>8084</v>
      </c>
      <c r="C8022" s="4" t="s">
        <v>7</v>
      </c>
      <c r="D8022" s="100">
        <v>3394</v>
      </c>
      <c r="E8022" s="100">
        <v>157</v>
      </c>
      <c r="F8022" s="2">
        <v>0</v>
      </c>
      <c r="G8022" s="100">
        <v>0</v>
      </c>
    </row>
    <row r="8023" spans="1:7" ht="13.5" customHeight="1" x14ac:dyDescent="0.2">
      <c r="A8023" s="100">
        <v>8022</v>
      </c>
      <c r="B8023" s="100">
        <v>8085</v>
      </c>
      <c r="C8023" s="4" t="s">
        <v>7</v>
      </c>
      <c r="D8023" s="100">
        <v>3396</v>
      </c>
      <c r="E8023" s="100">
        <v>157</v>
      </c>
      <c r="F8023" s="2">
        <v>0</v>
      </c>
      <c r="G8023" s="100">
        <v>0</v>
      </c>
    </row>
    <row r="8024" spans="1:7" ht="13.5" customHeight="1" x14ac:dyDescent="0.2">
      <c r="A8024" s="100">
        <v>8023</v>
      </c>
      <c r="B8024" s="100">
        <v>8086</v>
      </c>
      <c r="C8024" s="4" t="s">
        <v>7</v>
      </c>
      <c r="D8024" s="100">
        <v>3400</v>
      </c>
      <c r="E8024" s="100">
        <v>157</v>
      </c>
      <c r="F8024" s="2">
        <v>0</v>
      </c>
      <c r="G8024" s="100">
        <v>0</v>
      </c>
    </row>
    <row r="8025" spans="1:7" ht="13.5" customHeight="1" x14ac:dyDescent="0.2">
      <c r="A8025" s="100">
        <v>8024</v>
      </c>
      <c r="B8025" s="100">
        <v>8087</v>
      </c>
      <c r="C8025" s="4" t="s">
        <v>7</v>
      </c>
      <c r="D8025" s="100">
        <v>3402</v>
      </c>
      <c r="E8025" s="100">
        <v>157</v>
      </c>
      <c r="F8025" s="2">
        <v>0</v>
      </c>
      <c r="G8025" s="100">
        <v>0</v>
      </c>
    </row>
    <row r="8026" spans="1:7" ht="13.5" customHeight="1" x14ac:dyDescent="0.2">
      <c r="A8026" s="100">
        <v>8025</v>
      </c>
      <c r="B8026" s="100">
        <v>8088</v>
      </c>
      <c r="C8026" s="4" t="s">
        <v>7</v>
      </c>
      <c r="D8026" s="100">
        <v>3404</v>
      </c>
      <c r="E8026" s="100">
        <v>157</v>
      </c>
      <c r="F8026" s="2">
        <v>0</v>
      </c>
      <c r="G8026" s="100">
        <v>0</v>
      </c>
    </row>
    <row r="8027" spans="1:7" ht="13.5" customHeight="1" x14ac:dyDescent="0.2">
      <c r="A8027" s="100">
        <v>8026</v>
      </c>
      <c r="B8027" s="100">
        <v>8089</v>
      </c>
      <c r="C8027" s="4" t="s">
        <v>7</v>
      </c>
      <c r="D8027" s="100">
        <v>3406</v>
      </c>
      <c r="E8027" s="100">
        <v>157</v>
      </c>
      <c r="F8027" s="2">
        <v>0</v>
      </c>
      <c r="G8027" s="100">
        <v>0</v>
      </c>
    </row>
    <row r="8028" spans="1:7" ht="13.5" customHeight="1" x14ac:dyDescent="0.2">
      <c r="A8028" s="100">
        <v>8027</v>
      </c>
      <c r="B8028" s="100">
        <v>8090</v>
      </c>
      <c r="C8028" s="4" t="s">
        <v>7</v>
      </c>
      <c r="D8028" s="100">
        <v>3407</v>
      </c>
      <c r="E8028" s="100">
        <v>157</v>
      </c>
      <c r="F8028" s="2">
        <v>0</v>
      </c>
      <c r="G8028" s="100">
        <v>0</v>
      </c>
    </row>
    <row r="8029" spans="1:7" ht="13.5" customHeight="1" x14ac:dyDescent="0.2">
      <c r="A8029" s="100">
        <v>8028</v>
      </c>
      <c r="B8029" s="100">
        <v>8091</v>
      </c>
      <c r="C8029" s="4" t="s">
        <v>7</v>
      </c>
      <c r="D8029" s="100">
        <v>1</v>
      </c>
      <c r="E8029" s="100">
        <v>157</v>
      </c>
      <c r="F8029" s="2">
        <v>0</v>
      </c>
      <c r="G8029" s="100">
        <v>0</v>
      </c>
    </row>
    <row r="8030" spans="1:7" ht="13.5" customHeight="1" x14ac:dyDescent="0.2">
      <c r="A8030" s="100">
        <v>8029</v>
      </c>
      <c r="B8030" s="100">
        <v>8092</v>
      </c>
      <c r="C8030" s="4" t="s">
        <v>7</v>
      </c>
      <c r="D8030" s="100">
        <v>3409</v>
      </c>
      <c r="E8030" s="100">
        <v>157</v>
      </c>
      <c r="F8030" s="2">
        <v>0</v>
      </c>
      <c r="G8030" s="100">
        <v>0</v>
      </c>
    </row>
    <row r="8031" spans="1:7" ht="13.5" customHeight="1" x14ac:dyDescent="0.2">
      <c r="A8031" s="100">
        <v>8030</v>
      </c>
      <c r="B8031" s="100">
        <v>8093</v>
      </c>
      <c r="C8031" s="4" t="s">
        <v>7</v>
      </c>
      <c r="D8031" s="100">
        <v>581</v>
      </c>
      <c r="E8031" s="100">
        <v>119</v>
      </c>
      <c r="F8031" s="2">
        <v>0</v>
      </c>
      <c r="G8031" s="100">
        <v>0</v>
      </c>
    </row>
    <row r="8032" spans="1:7" ht="13.5" customHeight="1" x14ac:dyDescent="0.2">
      <c r="A8032" s="100">
        <v>8031</v>
      </c>
      <c r="B8032" s="100">
        <v>8094</v>
      </c>
      <c r="C8032" s="4" t="s">
        <v>7</v>
      </c>
      <c r="D8032" s="100">
        <v>582</v>
      </c>
      <c r="E8032" s="100">
        <v>119</v>
      </c>
      <c r="F8032" s="2">
        <v>0</v>
      </c>
      <c r="G8032" s="100">
        <v>0</v>
      </c>
    </row>
    <row r="8033" spans="1:7" ht="13.5" customHeight="1" x14ac:dyDescent="0.2">
      <c r="A8033" s="100">
        <v>8032</v>
      </c>
      <c r="B8033" s="100">
        <v>8095</v>
      </c>
      <c r="C8033" s="4" t="s">
        <v>7</v>
      </c>
      <c r="D8033" s="100">
        <v>583</v>
      </c>
      <c r="E8033" s="100">
        <v>119</v>
      </c>
      <c r="F8033" s="2">
        <v>0</v>
      </c>
      <c r="G8033" s="100">
        <v>0</v>
      </c>
    </row>
    <row r="8034" spans="1:7" ht="13.5" customHeight="1" x14ac:dyDescent="0.2">
      <c r="A8034" s="100">
        <v>8033</v>
      </c>
      <c r="B8034" s="100">
        <v>8096</v>
      </c>
      <c r="C8034" s="4" t="s">
        <v>7</v>
      </c>
      <c r="D8034" s="100">
        <v>584</v>
      </c>
      <c r="E8034" s="100">
        <v>119</v>
      </c>
      <c r="F8034" s="2">
        <v>0</v>
      </c>
      <c r="G8034" s="100">
        <v>0</v>
      </c>
    </row>
    <row r="8035" spans="1:7" ht="13.5" customHeight="1" x14ac:dyDescent="0.2">
      <c r="A8035" s="100">
        <v>8034</v>
      </c>
      <c r="B8035" s="100">
        <v>8097</v>
      </c>
      <c r="C8035" s="4" t="s">
        <v>7</v>
      </c>
      <c r="D8035" s="100">
        <v>585</v>
      </c>
      <c r="E8035" s="100">
        <v>119</v>
      </c>
      <c r="F8035" s="2">
        <v>0</v>
      </c>
      <c r="G8035" s="100">
        <v>0</v>
      </c>
    </row>
    <row r="8036" spans="1:7" ht="13.5" customHeight="1" x14ac:dyDescent="0.2">
      <c r="A8036" s="100">
        <v>8035</v>
      </c>
      <c r="B8036" s="100">
        <v>8098</v>
      </c>
      <c r="C8036" s="4" t="s">
        <v>7</v>
      </c>
      <c r="D8036" s="100">
        <v>587</v>
      </c>
      <c r="E8036" s="100">
        <v>119</v>
      </c>
      <c r="F8036" s="2">
        <v>0</v>
      </c>
      <c r="G8036" s="100">
        <v>0</v>
      </c>
    </row>
    <row r="8037" spans="1:7" ht="13.5" customHeight="1" x14ac:dyDescent="0.2">
      <c r="A8037" s="100">
        <v>8036</v>
      </c>
      <c r="B8037" s="100">
        <v>8099</v>
      </c>
      <c r="C8037" s="4" t="s">
        <v>7</v>
      </c>
      <c r="D8037" s="100">
        <v>588</v>
      </c>
      <c r="E8037" s="100">
        <v>119</v>
      </c>
      <c r="F8037" s="2">
        <v>0</v>
      </c>
      <c r="G8037" s="100">
        <v>0</v>
      </c>
    </row>
    <row r="8038" spans="1:7" ht="13.5" customHeight="1" x14ac:dyDescent="0.2">
      <c r="A8038" s="100">
        <v>8037</v>
      </c>
      <c r="B8038" s="100">
        <v>8100</v>
      </c>
      <c r="C8038" s="4" t="s">
        <v>7</v>
      </c>
      <c r="D8038" s="100">
        <v>589</v>
      </c>
      <c r="E8038" s="100">
        <v>119</v>
      </c>
      <c r="F8038" s="2">
        <v>0</v>
      </c>
      <c r="G8038" s="100">
        <v>0</v>
      </c>
    </row>
    <row r="8039" spans="1:7" ht="13.5" customHeight="1" x14ac:dyDescent="0.2">
      <c r="A8039" s="100">
        <v>8038</v>
      </c>
      <c r="B8039" s="100">
        <v>8101</v>
      </c>
      <c r="C8039" s="4" t="s">
        <v>7</v>
      </c>
      <c r="D8039" s="100">
        <v>590</v>
      </c>
      <c r="E8039" s="100">
        <v>119</v>
      </c>
      <c r="F8039" s="2">
        <v>0</v>
      </c>
      <c r="G8039" s="100">
        <v>0</v>
      </c>
    </row>
    <row r="8040" spans="1:7" ht="13.5" customHeight="1" x14ac:dyDescent="0.2">
      <c r="A8040" s="100">
        <v>8039</v>
      </c>
      <c r="B8040" s="100">
        <v>8102</v>
      </c>
      <c r="C8040" s="4" t="s">
        <v>7</v>
      </c>
      <c r="D8040" s="100">
        <v>2777</v>
      </c>
      <c r="E8040" s="100">
        <v>29</v>
      </c>
      <c r="F8040" s="2">
        <v>0</v>
      </c>
      <c r="G8040" s="100">
        <v>0</v>
      </c>
    </row>
    <row r="8041" spans="1:7" ht="13.5" customHeight="1" x14ac:dyDescent="0.2">
      <c r="A8041" s="100">
        <v>8040</v>
      </c>
      <c r="B8041" s="100">
        <v>8103</v>
      </c>
      <c r="C8041" s="4" t="s">
        <v>7</v>
      </c>
      <c r="D8041" s="100">
        <v>2778</v>
      </c>
      <c r="E8041" s="100">
        <v>29</v>
      </c>
      <c r="F8041" s="2">
        <v>0</v>
      </c>
      <c r="G8041" s="100">
        <v>0</v>
      </c>
    </row>
    <row r="8042" spans="1:7" ht="13.5" customHeight="1" x14ac:dyDescent="0.2">
      <c r="A8042" s="100">
        <v>8041</v>
      </c>
      <c r="B8042" s="100">
        <v>8104</v>
      </c>
      <c r="C8042" s="4" t="s">
        <v>7</v>
      </c>
      <c r="D8042" s="100">
        <v>2779</v>
      </c>
      <c r="E8042" s="100">
        <v>29</v>
      </c>
      <c r="F8042" s="2">
        <v>0</v>
      </c>
      <c r="G8042" s="100">
        <v>0</v>
      </c>
    </row>
    <row r="8043" spans="1:7" ht="13.5" customHeight="1" x14ac:dyDescent="0.2">
      <c r="A8043" s="100">
        <v>8042</v>
      </c>
      <c r="B8043" s="100">
        <v>8105</v>
      </c>
      <c r="C8043" s="4" t="s">
        <v>7</v>
      </c>
      <c r="D8043" s="100">
        <v>2780</v>
      </c>
      <c r="E8043" s="100">
        <v>29</v>
      </c>
      <c r="F8043" s="2">
        <v>0</v>
      </c>
      <c r="G8043" s="100">
        <v>0</v>
      </c>
    </row>
    <row r="8044" spans="1:7" ht="13.5" customHeight="1" x14ac:dyDescent="0.2">
      <c r="A8044" s="100">
        <v>8043</v>
      </c>
      <c r="B8044" s="100">
        <v>8106</v>
      </c>
      <c r="C8044" s="4" t="s">
        <v>7</v>
      </c>
      <c r="D8044" s="100">
        <v>2781</v>
      </c>
      <c r="E8044" s="100">
        <v>29</v>
      </c>
      <c r="F8044" s="2">
        <v>0</v>
      </c>
      <c r="G8044" s="100">
        <v>0</v>
      </c>
    </row>
    <row r="8045" spans="1:7" ht="13.5" customHeight="1" x14ac:dyDescent="0.2">
      <c r="A8045" s="100">
        <v>8044</v>
      </c>
      <c r="B8045" s="100">
        <v>8107</v>
      </c>
      <c r="C8045" s="4" t="s">
        <v>7</v>
      </c>
      <c r="D8045" s="100">
        <v>2782</v>
      </c>
      <c r="E8045" s="100">
        <v>29</v>
      </c>
      <c r="F8045" s="2">
        <v>0</v>
      </c>
      <c r="G8045" s="100">
        <v>0</v>
      </c>
    </row>
    <row r="8046" spans="1:7" ht="13.5" customHeight="1" x14ac:dyDescent="0.2">
      <c r="A8046" s="100">
        <v>8046</v>
      </c>
      <c r="B8046" s="100">
        <v>8109</v>
      </c>
      <c r="C8046" s="4" t="s">
        <v>7</v>
      </c>
      <c r="D8046" s="100">
        <v>2784</v>
      </c>
      <c r="E8046" s="100">
        <v>29</v>
      </c>
      <c r="F8046" s="2">
        <v>0</v>
      </c>
      <c r="G8046" s="100">
        <v>0</v>
      </c>
    </row>
    <row r="8047" spans="1:7" ht="13.5" customHeight="1" x14ac:dyDescent="0.2">
      <c r="A8047" s="100">
        <v>8047</v>
      </c>
      <c r="B8047" s="100">
        <v>8110</v>
      </c>
      <c r="C8047" s="4" t="s">
        <v>7</v>
      </c>
      <c r="D8047" s="100">
        <v>2785</v>
      </c>
      <c r="E8047" s="100">
        <v>29</v>
      </c>
      <c r="F8047" s="2">
        <v>0</v>
      </c>
      <c r="G8047" s="100">
        <v>0</v>
      </c>
    </row>
    <row r="8048" spans="1:7" ht="13.5" customHeight="1" x14ac:dyDescent="0.2">
      <c r="A8048" s="100">
        <v>8048</v>
      </c>
      <c r="B8048" s="100">
        <v>8111</v>
      </c>
      <c r="C8048" s="4" t="s">
        <v>7</v>
      </c>
      <c r="D8048" s="100">
        <v>2786</v>
      </c>
      <c r="E8048" s="100">
        <v>29</v>
      </c>
      <c r="F8048" s="2">
        <v>0</v>
      </c>
      <c r="G8048" s="100">
        <v>0</v>
      </c>
    </row>
    <row r="8049" spans="1:7" ht="13.5" customHeight="1" x14ac:dyDescent="0.2">
      <c r="A8049" s="100">
        <v>8049</v>
      </c>
      <c r="B8049" s="100">
        <v>8112</v>
      </c>
      <c r="C8049" s="4" t="s">
        <v>7</v>
      </c>
      <c r="D8049" s="100">
        <v>2787</v>
      </c>
      <c r="E8049" s="100">
        <v>29</v>
      </c>
      <c r="F8049" s="2">
        <v>0</v>
      </c>
      <c r="G8049" s="100">
        <v>0</v>
      </c>
    </row>
    <row r="8050" spans="1:7" ht="13.5" customHeight="1" x14ac:dyDescent="0.2">
      <c r="A8050" s="100">
        <v>8050</v>
      </c>
      <c r="B8050" s="100">
        <v>8113</v>
      </c>
      <c r="C8050" s="4" t="s">
        <v>7</v>
      </c>
      <c r="D8050" s="100">
        <v>2788</v>
      </c>
      <c r="E8050" s="100">
        <v>29</v>
      </c>
      <c r="F8050" s="2">
        <v>0</v>
      </c>
      <c r="G8050" s="100">
        <v>0</v>
      </c>
    </row>
    <row r="8051" spans="1:7" ht="13.5" customHeight="1" x14ac:dyDescent="0.2">
      <c r="A8051" s="100">
        <v>8051</v>
      </c>
      <c r="B8051" s="100">
        <v>8114</v>
      </c>
      <c r="C8051" s="4" t="s">
        <v>7</v>
      </c>
      <c r="D8051" s="100">
        <v>2789</v>
      </c>
      <c r="E8051" s="100">
        <v>29</v>
      </c>
      <c r="F8051" s="2">
        <v>0</v>
      </c>
      <c r="G8051" s="100">
        <v>0</v>
      </c>
    </row>
    <row r="8052" spans="1:7" ht="13.5" customHeight="1" x14ac:dyDescent="0.2">
      <c r="A8052" s="100">
        <v>8052</v>
      </c>
      <c r="B8052" s="100">
        <v>8115</v>
      </c>
      <c r="C8052" s="4" t="s">
        <v>7</v>
      </c>
      <c r="D8052" s="100">
        <v>2790</v>
      </c>
      <c r="E8052" s="100">
        <v>29</v>
      </c>
      <c r="F8052" s="2">
        <v>0</v>
      </c>
      <c r="G8052" s="100">
        <v>0</v>
      </c>
    </row>
    <row r="8053" spans="1:7" ht="13.5" customHeight="1" x14ac:dyDescent="0.2">
      <c r="A8053" s="100">
        <v>8053</v>
      </c>
      <c r="B8053" s="100">
        <v>8116</v>
      </c>
      <c r="C8053" s="4" t="s">
        <v>7</v>
      </c>
      <c r="D8053" s="100">
        <v>2791</v>
      </c>
      <c r="E8053" s="100">
        <v>29</v>
      </c>
      <c r="F8053" s="2">
        <v>0</v>
      </c>
      <c r="G8053" s="100">
        <v>0</v>
      </c>
    </row>
    <row r="8054" spans="1:7" ht="13.5" customHeight="1" x14ac:dyDescent="0.2">
      <c r="A8054" s="100">
        <v>8054</v>
      </c>
      <c r="B8054" s="100">
        <v>8117</v>
      </c>
      <c r="C8054" s="4" t="s">
        <v>7</v>
      </c>
      <c r="D8054" s="100">
        <v>2792</v>
      </c>
      <c r="E8054" s="100">
        <v>29</v>
      </c>
      <c r="F8054" s="2">
        <v>0</v>
      </c>
      <c r="G8054" s="100">
        <v>0</v>
      </c>
    </row>
    <row r="8055" spans="1:7" ht="13.5" customHeight="1" x14ac:dyDescent="0.2">
      <c r="A8055" s="100">
        <v>8055</v>
      </c>
      <c r="B8055" s="100">
        <v>8118</v>
      </c>
      <c r="C8055" s="4" t="s">
        <v>7</v>
      </c>
      <c r="D8055" s="100">
        <v>2793</v>
      </c>
      <c r="E8055" s="100">
        <v>29</v>
      </c>
      <c r="F8055" s="2">
        <v>0</v>
      </c>
      <c r="G8055" s="100">
        <v>0</v>
      </c>
    </row>
    <row r="8056" spans="1:7" ht="13.5" customHeight="1" x14ac:dyDescent="0.2">
      <c r="A8056" s="100">
        <v>8056</v>
      </c>
      <c r="B8056" s="100">
        <v>8119</v>
      </c>
      <c r="C8056" s="4" t="s">
        <v>7</v>
      </c>
      <c r="D8056" s="100">
        <v>2794</v>
      </c>
      <c r="E8056" s="100">
        <v>29</v>
      </c>
      <c r="F8056" s="2">
        <v>0</v>
      </c>
      <c r="G8056" s="100">
        <v>0</v>
      </c>
    </row>
    <row r="8057" spans="1:7" ht="13.5" customHeight="1" x14ac:dyDescent="0.2">
      <c r="A8057" s="100">
        <v>8057</v>
      </c>
      <c r="B8057" s="100">
        <v>8120</v>
      </c>
      <c r="C8057" s="4" t="s">
        <v>7</v>
      </c>
      <c r="D8057" s="100">
        <v>2795</v>
      </c>
      <c r="E8057" s="100">
        <v>29</v>
      </c>
      <c r="F8057" s="2">
        <v>0</v>
      </c>
      <c r="G8057" s="100">
        <v>0</v>
      </c>
    </row>
    <row r="8058" spans="1:7" ht="13.5" customHeight="1" x14ac:dyDescent="0.2">
      <c r="A8058" s="100">
        <v>8058</v>
      </c>
      <c r="B8058" s="100">
        <v>8121</v>
      </c>
      <c r="C8058" s="4" t="s">
        <v>7</v>
      </c>
      <c r="D8058" s="100">
        <v>2796</v>
      </c>
      <c r="E8058" s="100">
        <v>29</v>
      </c>
      <c r="F8058" s="2">
        <v>0</v>
      </c>
      <c r="G8058" s="100">
        <v>0</v>
      </c>
    </row>
    <row r="8059" spans="1:7" ht="13.5" customHeight="1" x14ac:dyDescent="0.2">
      <c r="A8059" s="100">
        <v>8059</v>
      </c>
      <c r="B8059" s="100">
        <v>8122</v>
      </c>
      <c r="C8059" s="4" t="s">
        <v>7</v>
      </c>
      <c r="D8059" s="100">
        <v>2799</v>
      </c>
      <c r="E8059" s="100">
        <v>29</v>
      </c>
      <c r="F8059" s="2">
        <v>0</v>
      </c>
      <c r="G8059" s="100">
        <v>0</v>
      </c>
    </row>
    <row r="8060" spans="1:7" ht="13.5" customHeight="1" x14ac:dyDescent="0.2">
      <c r="A8060" s="100">
        <v>8060</v>
      </c>
      <c r="B8060" s="100">
        <v>8123</v>
      </c>
      <c r="C8060" s="4" t="s">
        <v>7</v>
      </c>
      <c r="D8060" s="100">
        <v>2801</v>
      </c>
      <c r="E8060" s="100">
        <v>29</v>
      </c>
      <c r="F8060" s="2">
        <v>0</v>
      </c>
      <c r="G8060" s="100">
        <v>0</v>
      </c>
    </row>
    <row r="8061" spans="1:7" ht="13.5" customHeight="1" x14ac:dyDescent="0.2">
      <c r="A8061" s="100">
        <v>8061</v>
      </c>
      <c r="B8061" s="100">
        <v>8124</v>
      </c>
      <c r="C8061" s="4" t="s">
        <v>7</v>
      </c>
      <c r="D8061" s="100">
        <v>2802</v>
      </c>
      <c r="E8061" s="100">
        <v>29</v>
      </c>
      <c r="F8061" s="2">
        <v>0</v>
      </c>
      <c r="G8061" s="100">
        <v>0</v>
      </c>
    </row>
    <row r="8062" spans="1:7" ht="13.5" customHeight="1" x14ac:dyDescent="0.2">
      <c r="A8062" s="100">
        <v>8062</v>
      </c>
      <c r="B8062" s="100">
        <v>8125</v>
      </c>
      <c r="C8062" s="4" t="s">
        <v>7</v>
      </c>
      <c r="D8062" s="100">
        <v>2803</v>
      </c>
      <c r="E8062" s="100">
        <v>29</v>
      </c>
      <c r="F8062" s="2">
        <v>0</v>
      </c>
      <c r="G8062" s="100">
        <v>0</v>
      </c>
    </row>
    <row r="8063" spans="1:7" ht="13.5" customHeight="1" x14ac:dyDescent="0.2">
      <c r="A8063" s="100">
        <v>8063</v>
      </c>
      <c r="B8063" s="100">
        <v>8126</v>
      </c>
      <c r="C8063" s="4" t="s">
        <v>7</v>
      </c>
      <c r="D8063" s="100">
        <v>2804</v>
      </c>
      <c r="E8063" s="100">
        <v>29</v>
      </c>
      <c r="F8063" s="2">
        <v>0</v>
      </c>
      <c r="G8063" s="100">
        <v>0</v>
      </c>
    </row>
    <row r="8064" spans="1:7" ht="13.5" customHeight="1" x14ac:dyDescent="0.2">
      <c r="A8064" s="100">
        <v>8064</v>
      </c>
      <c r="B8064" s="100">
        <v>8127</v>
      </c>
      <c r="C8064" s="4" t="s">
        <v>7</v>
      </c>
      <c r="D8064" s="100">
        <v>2805</v>
      </c>
      <c r="E8064" s="100">
        <v>29</v>
      </c>
      <c r="F8064" s="2">
        <v>0</v>
      </c>
      <c r="G8064" s="100">
        <v>0</v>
      </c>
    </row>
    <row r="8065" spans="1:7" ht="13.5" customHeight="1" x14ac:dyDescent="0.2">
      <c r="A8065" s="100">
        <v>8065</v>
      </c>
      <c r="B8065" s="100">
        <v>8128</v>
      </c>
      <c r="C8065" s="4" t="s">
        <v>7</v>
      </c>
      <c r="D8065" s="100">
        <v>2807</v>
      </c>
      <c r="E8065" s="100">
        <v>29</v>
      </c>
      <c r="F8065" s="2">
        <v>0</v>
      </c>
      <c r="G8065" s="100">
        <v>0</v>
      </c>
    </row>
    <row r="8066" spans="1:7" ht="13.5" customHeight="1" x14ac:dyDescent="0.2">
      <c r="A8066" s="100">
        <v>8066</v>
      </c>
      <c r="B8066" s="100">
        <v>8129</v>
      </c>
      <c r="C8066" s="4" t="s">
        <v>7</v>
      </c>
      <c r="D8066" s="100">
        <v>2809</v>
      </c>
      <c r="E8066" s="100">
        <v>29</v>
      </c>
      <c r="F8066" s="2">
        <v>0</v>
      </c>
      <c r="G8066" s="100">
        <v>0</v>
      </c>
    </row>
    <row r="8067" spans="1:7" ht="13.5" customHeight="1" x14ac:dyDescent="0.2">
      <c r="A8067" s="100">
        <v>8067</v>
      </c>
      <c r="B8067" s="100">
        <v>8130</v>
      </c>
      <c r="C8067" s="4" t="s">
        <v>7</v>
      </c>
      <c r="D8067" s="100">
        <v>2810</v>
      </c>
      <c r="E8067" s="100">
        <v>29</v>
      </c>
      <c r="F8067" s="2">
        <v>0</v>
      </c>
      <c r="G8067" s="100">
        <v>0</v>
      </c>
    </row>
    <row r="8068" spans="1:7" ht="13.5" customHeight="1" x14ac:dyDescent="0.2">
      <c r="A8068" s="100">
        <v>8068</v>
      </c>
      <c r="B8068" s="100">
        <v>8131</v>
      </c>
      <c r="C8068" s="4" t="s">
        <v>7</v>
      </c>
      <c r="D8068" s="100">
        <v>2812</v>
      </c>
      <c r="E8068" s="100">
        <v>29</v>
      </c>
      <c r="F8068" s="2">
        <v>0</v>
      </c>
      <c r="G8068" s="100">
        <v>0</v>
      </c>
    </row>
    <row r="8069" spans="1:7" ht="13.5" customHeight="1" x14ac:dyDescent="0.2">
      <c r="A8069" s="100">
        <v>8069</v>
      </c>
      <c r="B8069" s="100">
        <v>8132</v>
      </c>
      <c r="C8069" s="4" t="s">
        <v>7</v>
      </c>
      <c r="D8069" s="100">
        <v>2813</v>
      </c>
      <c r="E8069" s="100">
        <v>29</v>
      </c>
      <c r="F8069" s="2">
        <v>0</v>
      </c>
      <c r="G8069" s="100">
        <v>0</v>
      </c>
    </row>
    <row r="8070" spans="1:7" ht="13.5" customHeight="1" x14ac:dyDescent="0.2">
      <c r="A8070" s="100">
        <v>8070</v>
      </c>
      <c r="B8070" s="100">
        <v>8133</v>
      </c>
      <c r="C8070" s="4" t="s">
        <v>7</v>
      </c>
      <c r="D8070" s="100">
        <v>2814</v>
      </c>
      <c r="E8070" s="100">
        <v>29</v>
      </c>
      <c r="F8070" s="2">
        <v>0</v>
      </c>
      <c r="G8070" s="100">
        <v>0</v>
      </c>
    </row>
    <row r="8071" spans="1:7" ht="13.5" customHeight="1" x14ac:dyDescent="0.2">
      <c r="A8071" s="100">
        <v>8071</v>
      </c>
      <c r="B8071" s="100">
        <v>8134</v>
      </c>
      <c r="C8071" s="4" t="s">
        <v>7</v>
      </c>
      <c r="D8071" s="100">
        <v>2815</v>
      </c>
      <c r="E8071" s="100">
        <v>29</v>
      </c>
      <c r="F8071" s="2">
        <v>0</v>
      </c>
      <c r="G8071" s="100">
        <v>0</v>
      </c>
    </row>
    <row r="8072" spans="1:7" ht="13.5" customHeight="1" x14ac:dyDescent="0.2">
      <c r="A8072" s="100">
        <v>8072</v>
      </c>
      <c r="B8072" s="100">
        <v>8135</v>
      </c>
      <c r="C8072" s="4" t="s">
        <v>7</v>
      </c>
      <c r="D8072" s="100">
        <v>2816</v>
      </c>
      <c r="E8072" s="100">
        <v>29</v>
      </c>
      <c r="F8072" s="2">
        <v>0</v>
      </c>
      <c r="G8072" s="100">
        <v>0</v>
      </c>
    </row>
    <row r="8073" spans="1:7" ht="13.5" customHeight="1" x14ac:dyDescent="0.2">
      <c r="A8073" s="100">
        <v>8045</v>
      </c>
      <c r="B8073" s="100">
        <v>8136</v>
      </c>
      <c r="C8073" s="4" t="s">
        <v>7</v>
      </c>
      <c r="D8073" s="100">
        <v>3362</v>
      </c>
      <c r="E8073" s="100">
        <v>157</v>
      </c>
      <c r="F8073" s="2">
        <v>0</v>
      </c>
      <c r="G8073" s="100">
        <v>0</v>
      </c>
    </row>
    <row r="8074" spans="1:7" ht="13.5" customHeight="1" x14ac:dyDescent="0.2">
      <c r="A8074" s="100">
        <v>8073</v>
      </c>
      <c r="B8074" s="100">
        <v>8137</v>
      </c>
      <c r="C8074" s="4" t="s">
        <v>7</v>
      </c>
      <c r="D8074" s="100">
        <v>2817</v>
      </c>
      <c r="E8074" s="100">
        <v>29</v>
      </c>
      <c r="F8074" s="2">
        <v>0</v>
      </c>
      <c r="G8074" s="100">
        <v>0</v>
      </c>
    </row>
    <row r="8075" spans="1:7" ht="13.5" customHeight="1" x14ac:dyDescent="0.2">
      <c r="A8075" s="100">
        <v>8074</v>
      </c>
      <c r="B8075" s="100">
        <v>8138</v>
      </c>
      <c r="C8075" s="4" t="s">
        <v>7</v>
      </c>
      <c r="D8075" s="100">
        <v>2818</v>
      </c>
      <c r="E8075" s="100">
        <v>29</v>
      </c>
      <c r="F8075" s="2">
        <v>0</v>
      </c>
      <c r="G8075" s="100">
        <v>0</v>
      </c>
    </row>
    <row r="8076" spans="1:7" ht="13.5" customHeight="1" x14ac:dyDescent="0.2">
      <c r="A8076" s="100">
        <v>8075</v>
      </c>
      <c r="B8076" s="100">
        <v>8139</v>
      </c>
      <c r="C8076" s="4" t="s">
        <v>7</v>
      </c>
      <c r="D8076" s="100">
        <v>2819</v>
      </c>
      <c r="E8076" s="100">
        <v>29</v>
      </c>
      <c r="F8076" s="2">
        <v>0</v>
      </c>
      <c r="G8076" s="100">
        <v>0</v>
      </c>
    </row>
    <row r="8077" spans="1:7" ht="13.5" customHeight="1" x14ac:dyDescent="0.2">
      <c r="A8077" s="100">
        <v>8076</v>
      </c>
      <c r="B8077" s="100">
        <v>8140</v>
      </c>
      <c r="C8077" s="4" t="s">
        <v>7</v>
      </c>
      <c r="D8077" s="100">
        <v>2820</v>
      </c>
      <c r="E8077" s="100">
        <v>29</v>
      </c>
      <c r="F8077" s="2">
        <v>0</v>
      </c>
      <c r="G8077" s="100">
        <v>0</v>
      </c>
    </row>
    <row r="8078" spans="1:7" ht="13.5" customHeight="1" x14ac:dyDescent="0.2">
      <c r="A8078" s="100">
        <v>8077</v>
      </c>
      <c r="B8078" s="100">
        <v>8141</v>
      </c>
      <c r="C8078" s="4" t="s">
        <v>7</v>
      </c>
      <c r="D8078" s="100">
        <v>2821</v>
      </c>
      <c r="E8078" s="100">
        <v>29</v>
      </c>
      <c r="F8078" s="2">
        <v>0</v>
      </c>
      <c r="G8078" s="100">
        <v>0</v>
      </c>
    </row>
    <row r="8079" spans="1:7" ht="13.5" customHeight="1" x14ac:dyDescent="0.2">
      <c r="A8079" s="100">
        <v>8078</v>
      </c>
      <c r="B8079" s="100">
        <v>8142</v>
      </c>
      <c r="C8079" s="4" t="s">
        <v>7</v>
      </c>
      <c r="D8079" s="100">
        <v>2822</v>
      </c>
      <c r="E8079" s="100">
        <v>29</v>
      </c>
      <c r="F8079" s="2">
        <v>0</v>
      </c>
      <c r="G8079" s="100">
        <v>0</v>
      </c>
    </row>
    <row r="8080" spans="1:7" ht="13.5" customHeight="1" x14ac:dyDescent="0.2">
      <c r="A8080" s="100">
        <v>8079</v>
      </c>
      <c r="B8080" s="100">
        <v>8143</v>
      </c>
      <c r="C8080" s="4" t="s">
        <v>7</v>
      </c>
      <c r="D8080" s="100">
        <v>2823</v>
      </c>
      <c r="E8080" s="100">
        <v>29</v>
      </c>
      <c r="F8080" s="2">
        <v>0</v>
      </c>
      <c r="G8080" s="100">
        <v>0</v>
      </c>
    </row>
    <row r="8081" spans="1:7" ht="13.5" customHeight="1" x14ac:dyDescent="0.2">
      <c r="A8081" s="100">
        <v>8080</v>
      </c>
      <c r="B8081" s="100">
        <v>8144</v>
      </c>
      <c r="C8081" s="4" t="s">
        <v>7</v>
      </c>
      <c r="D8081" s="100">
        <v>2824</v>
      </c>
      <c r="E8081" s="100">
        <v>29</v>
      </c>
      <c r="F8081" s="2">
        <v>0</v>
      </c>
      <c r="G8081" s="100">
        <v>0</v>
      </c>
    </row>
    <row r="8082" spans="1:7" ht="13.5" customHeight="1" x14ac:dyDescent="0.2">
      <c r="A8082" s="100">
        <v>8081</v>
      </c>
      <c r="B8082" s="100">
        <v>8145</v>
      </c>
      <c r="C8082" s="4" t="s">
        <v>7</v>
      </c>
      <c r="D8082" s="100">
        <v>2825</v>
      </c>
      <c r="E8082" s="100">
        <v>29</v>
      </c>
      <c r="F8082" s="2">
        <v>0</v>
      </c>
      <c r="G8082" s="100">
        <v>0</v>
      </c>
    </row>
    <row r="8083" spans="1:7" ht="13.5" customHeight="1" x14ac:dyDescent="0.2">
      <c r="A8083" s="100">
        <v>8082</v>
      </c>
      <c r="B8083" s="100">
        <v>8146</v>
      </c>
      <c r="C8083" s="4" t="s">
        <v>7</v>
      </c>
      <c r="D8083" s="100">
        <v>2827</v>
      </c>
      <c r="E8083" s="100">
        <v>29</v>
      </c>
      <c r="F8083" s="2">
        <v>0</v>
      </c>
      <c r="G8083" s="100">
        <v>0</v>
      </c>
    </row>
    <row r="8084" spans="1:7" ht="13.5" customHeight="1" x14ac:dyDescent="0.2">
      <c r="A8084" s="100">
        <v>8083</v>
      </c>
      <c r="B8084" s="100">
        <v>8147</v>
      </c>
      <c r="C8084" s="4" t="s">
        <v>7</v>
      </c>
      <c r="D8084" s="100">
        <v>2828</v>
      </c>
      <c r="E8084" s="100">
        <v>29</v>
      </c>
      <c r="F8084" s="2">
        <v>0</v>
      </c>
      <c r="G8084" s="100">
        <v>0</v>
      </c>
    </row>
    <row r="8085" spans="1:7" ht="13.5" customHeight="1" x14ac:dyDescent="0.2">
      <c r="A8085" s="100">
        <v>8084</v>
      </c>
      <c r="B8085" s="100">
        <v>8148</v>
      </c>
      <c r="C8085" s="4" t="s">
        <v>7</v>
      </c>
      <c r="D8085" s="100">
        <v>2829</v>
      </c>
      <c r="E8085" s="100">
        <v>29</v>
      </c>
      <c r="F8085" s="2">
        <v>0</v>
      </c>
      <c r="G8085" s="100">
        <v>0</v>
      </c>
    </row>
    <row r="8086" spans="1:7" ht="13.5" customHeight="1" x14ac:dyDescent="0.2">
      <c r="A8086" s="100">
        <v>8085</v>
      </c>
      <c r="B8086" s="100">
        <v>8149</v>
      </c>
      <c r="C8086" s="4" t="s">
        <v>7</v>
      </c>
      <c r="D8086" s="100">
        <v>2830</v>
      </c>
      <c r="E8086" s="100">
        <v>29</v>
      </c>
      <c r="F8086" s="2">
        <v>0</v>
      </c>
      <c r="G8086" s="100">
        <v>0</v>
      </c>
    </row>
    <row r="8087" spans="1:7" ht="13.5" customHeight="1" x14ac:dyDescent="0.2">
      <c r="A8087" s="100">
        <v>8086</v>
      </c>
      <c r="B8087" s="100">
        <v>8150</v>
      </c>
      <c r="C8087" s="4" t="s">
        <v>7</v>
      </c>
      <c r="D8087" s="100">
        <v>2832</v>
      </c>
      <c r="E8087" s="100">
        <v>29</v>
      </c>
      <c r="F8087" s="2">
        <v>0</v>
      </c>
      <c r="G8087" s="100">
        <v>0</v>
      </c>
    </row>
    <row r="8088" spans="1:7" ht="13.5" customHeight="1" x14ac:dyDescent="0.2">
      <c r="A8088" s="100">
        <v>8087</v>
      </c>
      <c r="B8088" s="100">
        <v>8151</v>
      </c>
      <c r="C8088" s="4" t="s">
        <v>7</v>
      </c>
      <c r="D8088" s="100">
        <v>2833</v>
      </c>
      <c r="E8088" s="100">
        <v>29</v>
      </c>
      <c r="F8088" s="2">
        <v>0</v>
      </c>
      <c r="G8088" s="100">
        <v>0</v>
      </c>
    </row>
    <row r="8089" spans="1:7" ht="13.5" customHeight="1" x14ac:dyDescent="0.2">
      <c r="A8089" s="100">
        <v>8088</v>
      </c>
      <c r="B8089" s="100">
        <v>8152</v>
      </c>
      <c r="C8089" s="4" t="s">
        <v>7</v>
      </c>
      <c r="D8089" s="100">
        <v>2834</v>
      </c>
      <c r="E8089" s="100">
        <v>29</v>
      </c>
      <c r="F8089" s="2">
        <v>0</v>
      </c>
      <c r="G8089" s="100">
        <v>0</v>
      </c>
    </row>
    <row r="8090" spans="1:7" ht="13.5" customHeight="1" x14ac:dyDescent="0.2">
      <c r="A8090" s="100">
        <v>8089</v>
      </c>
      <c r="B8090" s="100">
        <v>8153</v>
      </c>
      <c r="C8090" s="4" t="s">
        <v>7</v>
      </c>
      <c r="D8090" s="100">
        <v>2835</v>
      </c>
      <c r="E8090" s="100">
        <v>29</v>
      </c>
      <c r="F8090" s="2">
        <v>0</v>
      </c>
      <c r="G8090" s="100">
        <v>0</v>
      </c>
    </row>
    <row r="8091" spans="1:7" ht="13.5" customHeight="1" x14ac:dyDescent="0.2">
      <c r="A8091" s="100">
        <v>8090</v>
      </c>
      <c r="B8091" s="100">
        <v>8154</v>
      </c>
      <c r="C8091" s="4" t="s">
        <v>7</v>
      </c>
      <c r="D8091" s="100">
        <v>2836</v>
      </c>
      <c r="E8091" s="100">
        <v>29</v>
      </c>
      <c r="F8091" s="2">
        <v>0</v>
      </c>
      <c r="G8091" s="100">
        <v>0</v>
      </c>
    </row>
    <row r="8092" spans="1:7" ht="13.5" customHeight="1" x14ac:dyDescent="0.2">
      <c r="A8092" s="100">
        <v>8091</v>
      </c>
      <c r="B8092" s="100">
        <v>8155</v>
      </c>
      <c r="C8092" s="4" t="s">
        <v>7</v>
      </c>
      <c r="D8092" s="100">
        <v>2837</v>
      </c>
      <c r="E8092" s="100">
        <v>29</v>
      </c>
      <c r="F8092" s="2">
        <v>0</v>
      </c>
      <c r="G8092" s="100">
        <v>0</v>
      </c>
    </row>
    <row r="8093" spans="1:7" ht="13.5" customHeight="1" x14ac:dyDescent="0.2">
      <c r="A8093" s="100">
        <v>8092</v>
      </c>
      <c r="B8093" s="100">
        <v>8156</v>
      </c>
      <c r="C8093" s="4" t="s">
        <v>7</v>
      </c>
      <c r="D8093" s="100">
        <v>2838</v>
      </c>
      <c r="E8093" s="100">
        <v>29</v>
      </c>
      <c r="F8093" s="2">
        <v>0</v>
      </c>
      <c r="G8093" s="100">
        <v>0</v>
      </c>
    </row>
    <row r="8094" spans="1:7" ht="13.5" customHeight="1" x14ac:dyDescent="0.2">
      <c r="A8094" s="100">
        <v>8093</v>
      </c>
      <c r="B8094" s="100">
        <v>8157</v>
      </c>
      <c r="C8094" s="4" t="s">
        <v>7</v>
      </c>
      <c r="D8094" s="100">
        <v>2839</v>
      </c>
      <c r="E8094" s="100">
        <v>29</v>
      </c>
      <c r="F8094" s="2">
        <v>0</v>
      </c>
      <c r="G8094" s="100">
        <v>0</v>
      </c>
    </row>
    <row r="8095" spans="1:7" ht="13.5" customHeight="1" x14ac:dyDescent="0.2">
      <c r="A8095" s="100">
        <v>8094</v>
      </c>
      <c r="B8095" s="100">
        <v>8158</v>
      </c>
      <c r="C8095" s="4" t="s">
        <v>7</v>
      </c>
      <c r="D8095" s="100">
        <v>2840</v>
      </c>
      <c r="E8095" s="100">
        <v>29</v>
      </c>
      <c r="F8095" s="2">
        <v>0</v>
      </c>
      <c r="G8095" s="100">
        <v>0</v>
      </c>
    </row>
    <row r="8096" spans="1:7" ht="13.5" customHeight="1" x14ac:dyDescent="0.2">
      <c r="A8096" s="100">
        <v>8095</v>
      </c>
      <c r="B8096" s="100">
        <v>8159</v>
      </c>
      <c r="C8096" s="4" t="s">
        <v>7</v>
      </c>
      <c r="D8096" s="100">
        <v>2841</v>
      </c>
      <c r="E8096" s="100">
        <v>29</v>
      </c>
      <c r="F8096" s="2">
        <v>0</v>
      </c>
      <c r="G8096" s="100">
        <v>0</v>
      </c>
    </row>
    <row r="8097" spans="1:7" ht="13.5" customHeight="1" x14ac:dyDescent="0.2">
      <c r="A8097" s="100">
        <v>8096</v>
      </c>
      <c r="B8097" s="100">
        <v>8160</v>
      </c>
      <c r="C8097" s="4" t="s">
        <v>7</v>
      </c>
      <c r="D8097" s="100">
        <v>2842</v>
      </c>
      <c r="E8097" s="100">
        <v>29</v>
      </c>
      <c r="F8097" s="2">
        <v>0</v>
      </c>
      <c r="G8097" s="100">
        <v>0</v>
      </c>
    </row>
    <row r="8098" spans="1:7" ht="13.5" customHeight="1" x14ac:dyDescent="0.2">
      <c r="A8098" s="100">
        <v>8097</v>
      </c>
      <c r="B8098" s="100">
        <v>8161</v>
      </c>
      <c r="C8098" s="4" t="s">
        <v>7</v>
      </c>
      <c r="D8098" s="100">
        <v>2843</v>
      </c>
      <c r="E8098" s="100">
        <v>29</v>
      </c>
      <c r="F8098" s="2">
        <v>0</v>
      </c>
      <c r="G8098" s="100">
        <v>0</v>
      </c>
    </row>
    <row r="8099" spans="1:7" ht="13.5" customHeight="1" x14ac:dyDescent="0.2">
      <c r="A8099" s="100">
        <v>8098</v>
      </c>
      <c r="B8099" s="100">
        <v>8162</v>
      </c>
      <c r="C8099" s="4" t="s">
        <v>7</v>
      </c>
      <c r="D8099" s="100">
        <v>2844</v>
      </c>
      <c r="E8099" s="100">
        <v>29</v>
      </c>
      <c r="F8099" s="2">
        <v>0</v>
      </c>
      <c r="G8099" s="100">
        <v>0</v>
      </c>
    </row>
    <row r="8100" spans="1:7" ht="13.5" customHeight="1" x14ac:dyDescent="0.2">
      <c r="A8100" s="100">
        <v>8099</v>
      </c>
      <c r="B8100" s="100">
        <v>8163</v>
      </c>
      <c r="C8100" s="4" t="s">
        <v>7</v>
      </c>
      <c r="D8100" s="100">
        <v>2845</v>
      </c>
      <c r="E8100" s="100">
        <v>29</v>
      </c>
      <c r="F8100" s="2">
        <v>0</v>
      </c>
      <c r="G8100" s="100">
        <v>0</v>
      </c>
    </row>
    <row r="8101" spans="1:7" ht="13.5" customHeight="1" x14ac:dyDescent="0.2">
      <c r="A8101" s="100">
        <v>8100</v>
      </c>
      <c r="B8101" s="100">
        <v>8164</v>
      </c>
      <c r="C8101" s="4" t="s">
        <v>7</v>
      </c>
      <c r="D8101" s="100">
        <v>2846</v>
      </c>
      <c r="E8101" s="100">
        <v>29</v>
      </c>
      <c r="F8101" s="2">
        <v>0</v>
      </c>
      <c r="G8101" s="100">
        <v>0</v>
      </c>
    </row>
    <row r="8102" spans="1:7" ht="13.5" customHeight="1" x14ac:dyDescent="0.2">
      <c r="A8102" s="100">
        <v>8101</v>
      </c>
      <c r="B8102" s="100">
        <v>8165</v>
      </c>
      <c r="C8102" s="4" t="s">
        <v>7</v>
      </c>
      <c r="D8102" s="100">
        <v>2847</v>
      </c>
      <c r="E8102" s="100">
        <v>29</v>
      </c>
      <c r="F8102" s="2">
        <v>0</v>
      </c>
      <c r="G8102" s="100">
        <v>0</v>
      </c>
    </row>
    <row r="8103" spans="1:7" ht="13.5" customHeight="1" x14ac:dyDescent="0.2">
      <c r="A8103" s="100">
        <v>8102</v>
      </c>
      <c r="B8103" s="100">
        <v>8166</v>
      </c>
      <c r="C8103" s="4" t="s">
        <v>7</v>
      </c>
      <c r="D8103" s="100">
        <v>2848</v>
      </c>
      <c r="E8103" s="100">
        <v>29</v>
      </c>
      <c r="F8103" s="2">
        <v>0</v>
      </c>
      <c r="G8103" s="100">
        <v>0</v>
      </c>
    </row>
    <row r="8104" spans="1:7" ht="13.5" customHeight="1" x14ac:dyDescent="0.2">
      <c r="A8104" s="100">
        <v>8103</v>
      </c>
      <c r="B8104" s="100">
        <v>8167</v>
      </c>
      <c r="C8104" s="4" t="s">
        <v>7</v>
      </c>
      <c r="D8104" s="100">
        <v>2849</v>
      </c>
      <c r="E8104" s="100">
        <v>29</v>
      </c>
      <c r="F8104" s="2">
        <v>0</v>
      </c>
      <c r="G8104" s="100">
        <v>0</v>
      </c>
    </row>
    <row r="8105" spans="1:7" ht="13.5" customHeight="1" x14ac:dyDescent="0.2">
      <c r="A8105" s="100">
        <v>8104</v>
      </c>
      <c r="B8105" s="100">
        <v>8168</v>
      </c>
      <c r="C8105" s="4" t="s">
        <v>7</v>
      </c>
      <c r="D8105" s="100">
        <v>2850</v>
      </c>
      <c r="E8105" s="100">
        <v>29</v>
      </c>
      <c r="F8105" s="2">
        <v>0</v>
      </c>
      <c r="G8105" s="100">
        <v>0</v>
      </c>
    </row>
    <row r="8106" spans="1:7" ht="13.5" customHeight="1" x14ac:dyDescent="0.2">
      <c r="A8106" s="100">
        <v>8105</v>
      </c>
      <c r="B8106" s="100">
        <v>8169</v>
      </c>
      <c r="C8106" s="4" t="s">
        <v>7</v>
      </c>
      <c r="D8106" s="100">
        <v>2851</v>
      </c>
      <c r="E8106" s="100">
        <v>29</v>
      </c>
      <c r="F8106" s="2">
        <v>0</v>
      </c>
      <c r="G8106" s="100">
        <v>0</v>
      </c>
    </row>
    <row r="8107" spans="1:7" ht="13.5" customHeight="1" x14ac:dyDescent="0.2">
      <c r="A8107" s="100">
        <v>8106</v>
      </c>
      <c r="B8107" s="100">
        <v>8170</v>
      </c>
      <c r="C8107" s="4" t="s">
        <v>7</v>
      </c>
      <c r="D8107" s="100">
        <v>2852</v>
      </c>
      <c r="E8107" s="100">
        <v>29</v>
      </c>
      <c r="F8107" s="2">
        <v>0</v>
      </c>
      <c r="G8107" s="100">
        <v>0</v>
      </c>
    </row>
    <row r="8108" spans="1:7" ht="13.5" customHeight="1" x14ac:dyDescent="0.2">
      <c r="A8108" s="100">
        <v>8107</v>
      </c>
      <c r="B8108" s="100">
        <v>8171</v>
      </c>
      <c r="C8108" s="4" t="s">
        <v>7</v>
      </c>
      <c r="D8108" s="100">
        <v>2853</v>
      </c>
      <c r="E8108" s="100">
        <v>29</v>
      </c>
      <c r="F8108" s="2">
        <v>0</v>
      </c>
      <c r="G8108" s="100">
        <v>0</v>
      </c>
    </row>
    <row r="8109" spans="1:7" ht="13.5" customHeight="1" x14ac:dyDescent="0.2">
      <c r="A8109" s="100">
        <v>8108</v>
      </c>
      <c r="B8109" s="100">
        <v>8172</v>
      </c>
      <c r="C8109" s="4" t="s">
        <v>7</v>
      </c>
      <c r="D8109" s="100">
        <v>2854</v>
      </c>
      <c r="E8109" s="100">
        <v>29</v>
      </c>
      <c r="F8109" s="2">
        <v>0</v>
      </c>
      <c r="G8109" s="100">
        <v>0</v>
      </c>
    </row>
    <row r="8110" spans="1:7" ht="13.5" customHeight="1" x14ac:dyDescent="0.2">
      <c r="A8110" s="100">
        <v>8109</v>
      </c>
      <c r="B8110" s="100">
        <v>8173</v>
      </c>
      <c r="C8110" s="4" t="s">
        <v>7</v>
      </c>
      <c r="D8110" s="100">
        <v>2855</v>
      </c>
      <c r="E8110" s="100">
        <v>29</v>
      </c>
      <c r="F8110" s="2">
        <v>0</v>
      </c>
      <c r="G8110" s="100">
        <v>0</v>
      </c>
    </row>
    <row r="8111" spans="1:7" ht="13.5" customHeight="1" x14ac:dyDescent="0.2">
      <c r="A8111" s="100">
        <v>8110</v>
      </c>
      <c r="B8111" s="100">
        <v>8174</v>
      </c>
      <c r="C8111" s="4" t="s">
        <v>7</v>
      </c>
      <c r="D8111" s="100">
        <v>2856</v>
      </c>
      <c r="E8111" s="100">
        <v>29</v>
      </c>
      <c r="F8111" s="2">
        <v>0</v>
      </c>
      <c r="G8111" s="100">
        <v>0</v>
      </c>
    </row>
    <row r="8112" spans="1:7" ht="13.5" customHeight="1" x14ac:dyDescent="0.2">
      <c r="A8112" s="100">
        <v>8111</v>
      </c>
      <c r="B8112" s="100">
        <v>8175</v>
      </c>
      <c r="C8112" s="4" t="s">
        <v>7</v>
      </c>
      <c r="D8112" s="100">
        <v>3411</v>
      </c>
      <c r="E8112" s="100">
        <v>157</v>
      </c>
      <c r="F8112" s="2">
        <v>0</v>
      </c>
      <c r="G8112" s="100">
        <v>0</v>
      </c>
    </row>
    <row r="8113" spans="1:7" ht="13.5" customHeight="1" x14ac:dyDescent="0.2">
      <c r="A8113" s="100">
        <v>8112</v>
      </c>
      <c r="B8113" s="100">
        <v>8176</v>
      </c>
      <c r="C8113" s="4" t="s">
        <v>7</v>
      </c>
      <c r="D8113" s="100">
        <v>3412</v>
      </c>
      <c r="E8113" s="100">
        <v>157</v>
      </c>
      <c r="F8113" s="2">
        <v>0</v>
      </c>
      <c r="G8113" s="100">
        <v>0</v>
      </c>
    </row>
    <row r="8114" spans="1:7" ht="13.5" customHeight="1" x14ac:dyDescent="0.2">
      <c r="A8114" s="100">
        <v>8113</v>
      </c>
      <c r="B8114" s="100">
        <v>8177</v>
      </c>
      <c r="C8114" s="4" t="s">
        <v>7</v>
      </c>
      <c r="D8114" s="100">
        <v>3413</v>
      </c>
      <c r="E8114" s="100">
        <v>157</v>
      </c>
      <c r="F8114" s="2">
        <v>0</v>
      </c>
      <c r="G8114" s="100">
        <v>0</v>
      </c>
    </row>
    <row r="8115" spans="1:7" ht="13.5" customHeight="1" x14ac:dyDescent="0.2">
      <c r="A8115" s="100">
        <v>8114</v>
      </c>
      <c r="B8115" s="100">
        <v>8178</v>
      </c>
      <c r="C8115" s="4" t="s">
        <v>7</v>
      </c>
      <c r="D8115" s="100">
        <v>3414</v>
      </c>
      <c r="E8115" s="100">
        <v>157</v>
      </c>
      <c r="F8115" s="2">
        <v>0</v>
      </c>
      <c r="G8115" s="100">
        <v>0</v>
      </c>
    </row>
    <row r="8116" spans="1:7" ht="13.5" customHeight="1" x14ac:dyDescent="0.2">
      <c r="A8116" s="100">
        <v>8115</v>
      </c>
      <c r="B8116" s="100">
        <v>8179</v>
      </c>
      <c r="C8116" s="4" t="s">
        <v>7</v>
      </c>
      <c r="D8116" s="100">
        <v>3417</v>
      </c>
      <c r="E8116" s="100">
        <v>157</v>
      </c>
      <c r="F8116" s="2">
        <v>0</v>
      </c>
      <c r="G8116" s="100">
        <v>0</v>
      </c>
    </row>
    <row r="8117" spans="1:7" ht="13.5" customHeight="1" x14ac:dyDescent="0.2">
      <c r="A8117" s="100">
        <v>8116</v>
      </c>
      <c r="B8117" s="100">
        <v>8180</v>
      </c>
      <c r="C8117" s="4" t="s">
        <v>7</v>
      </c>
      <c r="D8117" s="100">
        <v>3421</v>
      </c>
      <c r="E8117" s="100">
        <v>157</v>
      </c>
      <c r="F8117" s="2">
        <v>0</v>
      </c>
      <c r="G8117" s="100">
        <v>0</v>
      </c>
    </row>
    <row r="8118" spans="1:7" ht="13.5" customHeight="1" x14ac:dyDescent="0.2">
      <c r="A8118" s="100">
        <v>8117</v>
      </c>
      <c r="B8118" s="100">
        <v>8181</v>
      </c>
      <c r="C8118" s="4"/>
      <c r="D8118" s="100">
        <v>0</v>
      </c>
      <c r="E8118" s="100">
        <v>157</v>
      </c>
      <c r="F8118" s="2">
        <v>0</v>
      </c>
      <c r="G8118" s="100">
        <v>0</v>
      </c>
    </row>
    <row r="8119" spans="1:7" ht="13.5" customHeight="1" x14ac:dyDescent="0.2">
      <c r="A8119" s="100">
        <v>8118</v>
      </c>
      <c r="B8119" s="100">
        <v>8182</v>
      </c>
      <c r="C8119" s="4" t="s">
        <v>7</v>
      </c>
      <c r="D8119" s="100">
        <v>3426</v>
      </c>
      <c r="E8119" s="100">
        <v>157</v>
      </c>
      <c r="F8119" s="2">
        <v>0</v>
      </c>
      <c r="G8119" s="100">
        <v>0</v>
      </c>
    </row>
    <row r="8120" spans="1:7" ht="13.5" customHeight="1" x14ac:dyDescent="0.2">
      <c r="A8120" s="100">
        <v>8119</v>
      </c>
      <c r="B8120" s="100">
        <v>8183</v>
      </c>
      <c r="C8120" s="4" t="s">
        <v>7</v>
      </c>
      <c r="D8120" s="100">
        <v>3428</v>
      </c>
      <c r="E8120" s="100">
        <v>157</v>
      </c>
      <c r="F8120" s="2">
        <v>0</v>
      </c>
      <c r="G8120" s="100">
        <v>0</v>
      </c>
    </row>
    <row r="8121" spans="1:7" ht="13.5" customHeight="1" x14ac:dyDescent="0.2">
      <c r="A8121" s="100">
        <v>8120</v>
      </c>
      <c r="B8121" s="100">
        <v>8184</v>
      </c>
      <c r="C8121" s="4" t="s">
        <v>7</v>
      </c>
      <c r="D8121" s="100">
        <v>3430</v>
      </c>
      <c r="E8121" s="100">
        <v>157</v>
      </c>
      <c r="F8121" s="2">
        <v>0</v>
      </c>
      <c r="G8121" s="100">
        <v>0</v>
      </c>
    </row>
    <row r="8122" spans="1:7" ht="13.5" customHeight="1" x14ac:dyDescent="0.2">
      <c r="A8122" s="100">
        <v>8121</v>
      </c>
      <c r="B8122" s="100">
        <v>8185</v>
      </c>
      <c r="C8122" s="4" t="s">
        <v>7</v>
      </c>
      <c r="D8122" s="100">
        <v>3436</v>
      </c>
      <c r="E8122" s="100">
        <v>157</v>
      </c>
      <c r="F8122" s="2">
        <v>0</v>
      </c>
      <c r="G8122" s="100">
        <v>0</v>
      </c>
    </row>
    <row r="8123" spans="1:7" ht="13.5" customHeight="1" x14ac:dyDescent="0.2">
      <c r="A8123" s="100">
        <v>8122</v>
      </c>
      <c r="B8123" s="100">
        <v>8186</v>
      </c>
      <c r="C8123" s="4" t="s">
        <v>7</v>
      </c>
      <c r="D8123" s="100">
        <v>3437</v>
      </c>
      <c r="E8123" s="100">
        <v>157</v>
      </c>
      <c r="F8123" s="2">
        <v>0</v>
      </c>
      <c r="G8123" s="100">
        <v>0</v>
      </c>
    </row>
    <row r="8124" spans="1:7" ht="13.5" customHeight="1" x14ac:dyDescent="0.2">
      <c r="A8124" s="100">
        <v>8123</v>
      </c>
      <c r="B8124" s="100">
        <v>8187</v>
      </c>
      <c r="C8124" s="4" t="s">
        <v>7</v>
      </c>
      <c r="D8124" s="100">
        <v>3439</v>
      </c>
      <c r="E8124" s="100">
        <v>157</v>
      </c>
      <c r="F8124" s="2">
        <v>0</v>
      </c>
      <c r="G8124" s="100">
        <v>0</v>
      </c>
    </row>
    <row r="8125" spans="1:7" ht="13.5" customHeight="1" x14ac:dyDescent="0.2">
      <c r="A8125" s="100">
        <v>8124</v>
      </c>
      <c r="B8125" s="100">
        <v>8188</v>
      </c>
      <c r="C8125" s="4" t="s">
        <v>7</v>
      </c>
      <c r="D8125" s="100">
        <v>3420</v>
      </c>
      <c r="E8125" s="100">
        <v>157</v>
      </c>
      <c r="F8125" s="2">
        <v>0</v>
      </c>
      <c r="G8125" s="100">
        <v>0</v>
      </c>
    </row>
    <row r="8126" spans="1:7" ht="13.5" customHeight="1" x14ac:dyDescent="0.2">
      <c r="A8126" s="100">
        <v>8125</v>
      </c>
      <c r="B8126" s="100">
        <v>8189</v>
      </c>
      <c r="C8126" s="4" t="s">
        <v>7</v>
      </c>
      <c r="D8126" s="100">
        <v>268</v>
      </c>
      <c r="E8126" s="100">
        <v>74</v>
      </c>
      <c r="F8126" s="2">
        <v>0</v>
      </c>
      <c r="G8126" s="100">
        <v>0</v>
      </c>
    </row>
    <row r="8127" spans="1:7" ht="13.5" customHeight="1" x14ac:dyDescent="0.2">
      <c r="A8127" s="100">
        <v>8126</v>
      </c>
      <c r="B8127" s="100">
        <v>8190</v>
      </c>
      <c r="C8127" s="4" t="s">
        <v>7</v>
      </c>
      <c r="D8127" s="100">
        <v>271</v>
      </c>
      <c r="E8127" s="100">
        <v>74</v>
      </c>
      <c r="F8127" s="2">
        <v>0</v>
      </c>
      <c r="G8127" s="100">
        <v>0</v>
      </c>
    </row>
    <row r="8128" spans="1:7" ht="13.5" customHeight="1" x14ac:dyDescent="0.2">
      <c r="A8128" s="100">
        <v>8127</v>
      </c>
      <c r="B8128" s="100">
        <v>8191</v>
      </c>
      <c r="C8128" s="4" t="s">
        <v>7</v>
      </c>
      <c r="D8128" s="100">
        <v>272</v>
      </c>
      <c r="E8128" s="100">
        <v>74</v>
      </c>
      <c r="F8128" s="2">
        <v>0</v>
      </c>
      <c r="G8128" s="100">
        <v>0</v>
      </c>
    </row>
    <row r="8129" spans="1:7" ht="13.5" customHeight="1" x14ac:dyDescent="0.2">
      <c r="A8129" s="100">
        <v>8128</v>
      </c>
      <c r="B8129" s="100">
        <v>8192</v>
      </c>
      <c r="C8129" s="4" t="s">
        <v>7</v>
      </c>
      <c r="D8129" s="100">
        <v>275</v>
      </c>
      <c r="E8129" s="100">
        <v>74</v>
      </c>
      <c r="F8129" s="2">
        <v>0</v>
      </c>
      <c r="G8129" s="100">
        <v>0</v>
      </c>
    </row>
    <row r="8130" spans="1:7" ht="13.5" customHeight="1" x14ac:dyDescent="0.2">
      <c r="A8130" s="100">
        <v>8129</v>
      </c>
      <c r="B8130" s="100">
        <v>8193</v>
      </c>
      <c r="C8130" s="4" t="s">
        <v>7</v>
      </c>
      <c r="D8130" s="100">
        <v>276</v>
      </c>
      <c r="E8130" s="100">
        <v>74</v>
      </c>
      <c r="F8130" s="2">
        <v>0</v>
      </c>
      <c r="G8130" s="100">
        <v>0</v>
      </c>
    </row>
    <row r="8131" spans="1:7" ht="13.5" customHeight="1" x14ac:dyDescent="0.2">
      <c r="A8131" s="100">
        <v>8130</v>
      </c>
      <c r="B8131" s="100">
        <v>8194</v>
      </c>
      <c r="C8131" s="4"/>
      <c r="D8131" s="100">
        <v>199</v>
      </c>
      <c r="E8131" s="100">
        <v>249</v>
      </c>
      <c r="F8131" s="2">
        <v>0</v>
      </c>
      <c r="G8131" s="100">
        <v>0</v>
      </c>
    </row>
    <row r="8132" spans="1:7" ht="13.5" customHeight="1" x14ac:dyDescent="0.2">
      <c r="A8132" s="100">
        <v>8131</v>
      </c>
      <c r="B8132" s="100">
        <v>8195</v>
      </c>
      <c r="C8132" s="4"/>
      <c r="D8132" s="100">
        <v>200</v>
      </c>
      <c r="E8132" s="100">
        <v>249</v>
      </c>
      <c r="F8132" s="2">
        <v>0</v>
      </c>
      <c r="G8132" s="100">
        <v>0</v>
      </c>
    </row>
    <row r="8133" spans="1:7" ht="13.5" customHeight="1" x14ac:dyDescent="0.2">
      <c r="A8133" s="100">
        <v>8132</v>
      </c>
      <c r="B8133" s="100">
        <v>8196</v>
      </c>
      <c r="C8133" s="4"/>
      <c r="D8133" s="100">
        <v>201</v>
      </c>
      <c r="E8133" s="100">
        <v>249</v>
      </c>
      <c r="F8133" s="2">
        <v>0</v>
      </c>
      <c r="G8133" s="100">
        <v>0</v>
      </c>
    </row>
    <row r="8134" spans="1:7" ht="13.5" customHeight="1" x14ac:dyDescent="0.2">
      <c r="A8134" s="100">
        <v>8133</v>
      </c>
      <c r="B8134" s="100">
        <v>8197</v>
      </c>
      <c r="C8134" s="4"/>
      <c r="D8134" s="100">
        <v>202</v>
      </c>
      <c r="E8134" s="100">
        <v>249</v>
      </c>
      <c r="F8134" s="2">
        <v>0</v>
      </c>
      <c r="G8134" s="100">
        <v>0</v>
      </c>
    </row>
    <row r="8135" spans="1:7" ht="13.5" customHeight="1" x14ac:dyDescent="0.2">
      <c r="A8135" s="100">
        <v>8134</v>
      </c>
      <c r="B8135" s="100">
        <v>8198</v>
      </c>
      <c r="C8135" s="4"/>
      <c r="D8135" s="100">
        <v>204</v>
      </c>
      <c r="E8135" s="100">
        <v>249</v>
      </c>
      <c r="F8135" s="2">
        <v>0</v>
      </c>
      <c r="G8135" s="100">
        <v>0</v>
      </c>
    </row>
    <row r="8136" spans="1:7" ht="13.5" customHeight="1" x14ac:dyDescent="0.2">
      <c r="A8136" s="100">
        <v>8135</v>
      </c>
      <c r="B8136" s="100">
        <v>8199</v>
      </c>
      <c r="C8136" s="4"/>
      <c r="D8136" s="100">
        <v>205</v>
      </c>
      <c r="E8136" s="100">
        <v>249</v>
      </c>
      <c r="F8136" s="2">
        <v>0</v>
      </c>
      <c r="G8136" s="100">
        <v>0</v>
      </c>
    </row>
    <row r="8137" spans="1:7" ht="13.5" customHeight="1" x14ac:dyDescent="0.2">
      <c r="A8137" s="100">
        <v>8136</v>
      </c>
      <c r="B8137" s="100">
        <v>8200</v>
      </c>
      <c r="C8137" s="4"/>
      <c r="D8137" s="100">
        <v>206</v>
      </c>
      <c r="E8137" s="100">
        <v>249</v>
      </c>
      <c r="F8137" s="2">
        <v>0</v>
      </c>
      <c r="G8137" s="100">
        <v>0</v>
      </c>
    </row>
    <row r="8138" spans="1:7" ht="13.5" customHeight="1" x14ac:dyDescent="0.2">
      <c r="A8138" s="100">
        <v>8137</v>
      </c>
      <c r="B8138" s="100">
        <v>8201</v>
      </c>
      <c r="C8138" s="4"/>
      <c r="D8138" s="100">
        <v>207</v>
      </c>
      <c r="E8138" s="100">
        <v>249</v>
      </c>
      <c r="F8138" s="2">
        <v>0</v>
      </c>
      <c r="G8138" s="100">
        <v>0</v>
      </c>
    </row>
    <row r="8139" spans="1:7" ht="13.5" customHeight="1" x14ac:dyDescent="0.2">
      <c r="A8139" s="100">
        <v>8138</v>
      </c>
      <c r="B8139" s="100">
        <v>8202</v>
      </c>
      <c r="C8139" s="4"/>
      <c r="D8139" s="100">
        <v>208</v>
      </c>
      <c r="E8139" s="100">
        <v>249</v>
      </c>
      <c r="F8139" s="2">
        <v>0</v>
      </c>
      <c r="G8139" s="100">
        <v>0</v>
      </c>
    </row>
    <row r="8140" spans="1:7" ht="13.5" customHeight="1" x14ac:dyDescent="0.2">
      <c r="A8140" s="100">
        <v>8139</v>
      </c>
      <c r="B8140" s="100">
        <v>8203</v>
      </c>
      <c r="C8140" s="4"/>
      <c r="D8140" s="100">
        <v>209</v>
      </c>
      <c r="E8140" s="100">
        <v>249</v>
      </c>
      <c r="F8140" s="2">
        <v>0</v>
      </c>
      <c r="G8140" s="100">
        <v>0</v>
      </c>
    </row>
    <row r="8141" spans="1:7" ht="13.5" customHeight="1" x14ac:dyDescent="0.2">
      <c r="A8141" s="100">
        <v>8140</v>
      </c>
      <c r="B8141" s="100">
        <v>8204</v>
      </c>
      <c r="C8141" s="4"/>
      <c r="D8141" s="100">
        <v>211</v>
      </c>
      <c r="E8141" s="100">
        <v>249</v>
      </c>
      <c r="F8141" s="2">
        <v>0</v>
      </c>
      <c r="G8141" s="100">
        <v>0</v>
      </c>
    </row>
    <row r="8142" spans="1:7" ht="13.5" customHeight="1" x14ac:dyDescent="0.2">
      <c r="A8142" s="100">
        <v>8141</v>
      </c>
      <c r="B8142" s="100">
        <v>8205</v>
      </c>
      <c r="C8142" s="4"/>
      <c r="D8142" s="100">
        <v>212</v>
      </c>
      <c r="E8142" s="100">
        <v>249</v>
      </c>
      <c r="F8142" s="2">
        <v>0</v>
      </c>
      <c r="G8142" s="100">
        <v>0</v>
      </c>
    </row>
    <row r="8143" spans="1:7" ht="13.5" customHeight="1" x14ac:dyDescent="0.2">
      <c r="A8143" s="100">
        <v>8142</v>
      </c>
      <c r="B8143" s="100">
        <v>8206</v>
      </c>
      <c r="C8143" s="4"/>
      <c r="D8143" s="100">
        <v>213</v>
      </c>
      <c r="E8143" s="100">
        <v>249</v>
      </c>
      <c r="F8143" s="2">
        <v>0</v>
      </c>
      <c r="G8143" s="100">
        <v>0</v>
      </c>
    </row>
    <row r="8144" spans="1:7" ht="13.5" customHeight="1" x14ac:dyDescent="0.2">
      <c r="A8144" s="100">
        <v>8143</v>
      </c>
      <c r="B8144" s="100">
        <v>8207</v>
      </c>
      <c r="C8144" s="4"/>
      <c r="D8144" s="100">
        <v>214</v>
      </c>
      <c r="E8144" s="100">
        <v>249</v>
      </c>
      <c r="F8144" s="2">
        <v>0</v>
      </c>
      <c r="G8144" s="100">
        <v>0</v>
      </c>
    </row>
    <row r="8145" spans="1:7" ht="13.5" customHeight="1" x14ac:dyDescent="0.2">
      <c r="A8145" s="100">
        <v>8144</v>
      </c>
      <c r="B8145" s="100">
        <v>8208</v>
      </c>
      <c r="C8145" s="4"/>
      <c r="D8145" s="100">
        <v>215</v>
      </c>
      <c r="E8145" s="100">
        <v>249</v>
      </c>
      <c r="F8145" s="2">
        <v>0</v>
      </c>
      <c r="G8145" s="100">
        <v>0</v>
      </c>
    </row>
    <row r="8146" spans="1:7" ht="13.5" customHeight="1" x14ac:dyDescent="0.2">
      <c r="A8146" s="100">
        <v>8145</v>
      </c>
      <c r="B8146" s="100">
        <v>8209</v>
      </c>
      <c r="C8146" s="4"/>
      <c r="D8146" s="100">
        <v>217</v>
      </c>
      <c r="E8146" s="100">
        <v>249</v>
      </c>
      <c r="F8146" s="2">
        <v>0</v>
      </c>
      <c r="G8146" s="100">
        <v>0</v>
      </c>
    </row>
    <row r="8147" spans="1:7" ht="13.5" customHeight="1" x14ac:dyDescent="0.2">
      <c r="A8147" s="100">
        <v>8146</v>
      </c>
      <c r="B8147" s="100">
        <v>8210</v>
      </c>
      <c r="C8147" s="4"/>
      <c r="D8147" s="100">
        <v>218</v>
      </c>
      <c r="E8147" s="100">
        <v>249</v>
      </c>
      <c r="F8147" s="2">
        <v>0</v>
      </c>
      <c r="G8147" s="100">
        <v>0</v>
      </c>
    </row>
    <row r="8148" spans="1:7" ht="13.5" customHeight="1" x14ac:dyDescent="0.2">
      <c r="A8148" s="100">
        <v>8147</v>
      </c>
      <c r="B8148" s="100">
        <v>8211</v>
      </c>
      <c r="C8148" s="4" t="s">
        <v>7</v>
      </c>
      <c r="D8148" s="100">
        <v>46</v>
      </c>
      <c r="E8148" s="100">
        <v>133</v>
      </c>
      <c r="F8148" s="2">
        <v>0</v>
      </c>
      <c r="G8148" s="100">
        <v>0</v>
      </c>
    </row>
    <row r="8149" spans="1:7" ht="13.5" customHeight="1" x14ac:dyDescent="0.2">
      <c r="A8149" s="100">
        <v>8148</v>
      </c>
      <c r="B8149" s="100">
        <v>8212</v>
      </c>
      <c r="C8149" s="4" t="s">
        <v>7</v>
      </c>
      <c r="D8149" s="100">
        <v>75</v>
      </c>
      <c r="E8149" s="100">
        <v>123</v>
      </c>
      <c r="F8149" s="2">
        <v>0</v>
      </c>
      <c r="G8149" s="100">
        <v>0</v>
      </c>
    </row>
    <row r="8150" spans="1:7" ht="13.5" customHeight="1" x14ac:dyDescent="0.2">
      <c r="A8150" s="100">
        <v>8149</v>
      </c>
      <c r="B8150" s="100">
        <v>8213</v>
      </c>
      <c r="C8150" s="4" t="s">
        <v>7</v>
      </c>
      <c r="D8150" s="100">
        <v>77</v>
      </c>
      <c r="E8150" s="100">
        <v>123</v>
      </c>
      <c r="F8150" s="2">
        <v>0</v>
      </c>
      <c r="G8150" s="100">
        <v>0</v>
      </c>
    </row>
    <row r="8151" spans="1:7" ht="13.5" customHeight="1" x14ac:dyDescent="0.2">
      <c r="A8151" s="100">
        <v>8150</v>
      </c>
      <c r="B8151" s="100">
        <v>8214</v>
      </c>
      <c r="C8151" s="4" t="s">
        <v>7</v>
      </c>
      <c r="D8151" s="100">
        <v>78</v>
      </c>
      <c r="E8151" s="100">
        <v>123</v>
      </c>
      <c r="F8151" s="2">
        <v>0</v>
      </c>
      <c r="G8151" s="100">
        <v>0</v>
      </c>
    </row>
    <row r="8152" spans="1:7" ht="13.5" customHeight="1" x14ac:dyDescent="0.2">
      <c r="A8152" s="100">
        <v>8151</v>
      </c>
      <c r="B8152" s="100">
        <v>8215</v>
      </c>
      <c r="C8152" s="4" t="s">
        <v>7</v>
      </c>
      <c r="D8152" s="100">
        <v>79</v>
      </c>
      <c r="E8152" s="100">
        <v>123</v>
      </c>
      <c r="F8152" s="2">
        <v>0</v>
      </c>
      <c r="G8152" s="100">
        <v>0</v>
      </c>
    </row>
    <row r="8153" spans="1:7" ht="13.5" customHeight="1" x14ac:dyDescent="0.2">
      <c r="A8153" s="100">
        <v>8152</v>
      </c>
      <c r="B8153" s="100">
        <v>8216</v>
      </c>
      <c r="C8153" s="4" t="s">
        <v>7</v>
      </c>
      <c r="D8153" s="100">
        <v>82</v>
      </c>
      <c r="E8153" s="100">
        <v>123</v>
      </c>
      <c r="F8153" s="2">
        <v>0</v>
      </c>
      <c r="G8153" s="100">
        <v>0</v>
      </c>
    </row>
    <row r="8154" spans="1:7" ht="13.5" customHeight="1" x14ac:dyDescent="0.2">
      <c r="A8154" s="100">
        <v>8153</v>
      </c>
      <c r="B8154" s="100">
        <v>8217</v>
      </c>
      <c r="C8154" s="4" t="s">
        <v>7</v>
      </c>
      <c r="D8154" s="100">
        <v>83</v>
      </c>
      <c r="E8154" s="100">
        <v>123</v>
      </c>
      <c r="F8154" s="2">
        <v>0</v>
      </c>
      <c r="G8154" s="100">
        <v>0</v>
      </c>
    </row>
    <row r="8155" spans="1:7" ht="13.5" customHeight="1" x14ac:dyDescent="0.2">
      <c r="A8155" s="100">
        <v>8154</v>
      </c>
      <c r="B8155" s="100">
        <v>8218</v>
      </c>
      <c r="C8155" s="4" t="s">
        <v>7</v>
      </c>
      <c r="D8155" s="100">
        <v>84</v>
      </c>
      <c r="E8155" s="100">
        <v>123</v>
      </c>
      <c r="F8155" s="2">
        <v>0</v>
      </c>
      <c r="G8155" s="100">
        <v>0</v>
      </c>
    </row>
    <row r="8156" spans="1:7" ht="13.5" customHeight="1" x14ac:dyDescent="0.2">
      <c r="A8156" s="100">
        <v>8155</v>
      </c>
      <c r="B8156" s="100">
        <v>8219</v>
      </c>
      <c r="C8156" s="4" t="s">
        <v>7</v>
      </c>
      <c r="D8156" s="100">
        <v>85</v>
      </c>
      <c r="E8156" s="100">
        <v>123</v>
      </c>
      <c r="F8156" s="2">
        <v>0</v>
      </c>
      <c r="G8156" s="100">
        <v>0</v>
      </c>
    </row>
    <row r="8157" spans="1:7" ht="13.5" customHeight="1" x14ac:dyDescent="0.2">
      <c r="A8157" s="100">
        <v>8156</v>
      </c>
      <c r="B8157" s="100">
        <v>8220</v>
      </c>
      <c r="C8157" s="4" t="s">
        <v>7</v>
      </c>
      <c r="D8157" s="100">
        <v>86</v>
      </c>
      <c r="E8157" s="100">
        <v>123</v>
      </c>
      <c r="F8157" s="2">
        <v>0</v>
      </c>
      <c r="G8157" s="100">
        <v>0</v>
      </c>
    </row>
    <row r="8158" spans="1:7" ht="13.5" customHeight="1" x14ac:dyDescent="0.2">
      <c r="A8158" s="100">
        <v>8157</v>
      </c>
      <c r="B8158" s="100">
        <v>8221</v>
      </c>
      <c r="C8158" s="4" t="s">
        <v>7</v>
      </c>
      <c r="D8158" s="100">
        <v>88</v>
      </c>
      <c r="E8158" s="100">
        <v>123</v>
      </c>
      <c r="F8158" s="2">
        <v>0</v>
      </c>
      <c r="G8158" s="100">
        <v>0</v>
      </c>
    </row>
    <row r="8159" spans="1:7" ht="13.5" customHeight="1" x14ac:dyDescent="0.2">
      <c r="A8159" s="100">
        <v>8158</v>
      </c>
      <c r="B8159" s="100">
        <v>8222</v>
      </c>
      <c r="C8159" s="4" t="s">
        <v>7</v>
      </c>
      <c r="D8159" s="100">
        <v>89</v>
      </c>
      <c r="E8159" s="100">
        <v>123</v>
      </c>
      <c r="F8159" s="2">
        <v>0</v>
      </c>
      <c r="G8159" s="100">
        <v>0</v>
      </c>
    </row>
    <row r="8160" spans="1:7" ht="13.5" customHeight="1" x14ac:dyDescent="0.2">
      <c r="A8160" s="100">
        <v>8159</v>
      </c>
      <c r="B8160" s="100">
        <v>8223</v>
      </c>
      <c r="C8160" s="4" t="s">
        <v>7</v>
      </c>
      <c r="D8160" s="100">
        <v>90</v>
      </c>
      <c r="E8160" s="100">
        <v>123</v>
      </c>
      <c r="F8160" s="2">
        <v>0</v>
      </c>
      <c r="G8160" s="100">
        <v>0</v>
      </c>
    </row>
    <row r="8161" spans="1:7" ht="13.5" customHeight="1" x14ac:dyDescent="0.2">
      <c r="A8161" s="100">
        <v>8160</v>
      </c>
      <c r="B8161" s="100">
        <v>8224</v>
      </c>
      <c r="C8161" s="4" t="s">
        <v>7</v>
      </c>
      <c r="D8161" s="100">
        <v>91</v>
      </c>
      <c r="E8161" s="100">
        <v>123</v>
      </c>
      <c r="F8161" s="2">
        <v>0</v>
      </c>
      <c r="G8161" s="100">
        <v>0</v>
      </c>
    </row>
    <row r="8162" spans="1:7" ht="13.5" customHeight="1" x14ac:dyDescent="0.2">
      <c r="A8162" s="100">
        <v>8161</v>
      </c>
      <c r="B8162" s="100">
        <v>8225</v>
      </c>
      <c r="C8162" s="4" t="s">
        <v>7</v>
      </c>
      <c r="D8162" s="100">
        <v>92</v>
      </c>
      <c r="E8162" s="100">
        <v>123</v>
      </c>
      <c r="F8162" s="2">
        <v>0</v>
      </c>
      <c r="G8162" s="100">
        <v>0</v>
      </c>
    </row>
    <row r="8163" spans="1:7" ht="13.5" customHeight="1" x14ac:dyDescent="0.2">
      <c r="A8163" s="100">
        <v>8162</v>
      </c>
      <c r="B8163" s="100">
        <v>8226</v>
      </c>
      <c r="C8163" s="4" t="s">
        <v>7</v>
      </c>
      <c r="D8163" s="100">
        <v>93</v>
      </c>
      <c r="E8163" s="100">
        <v>123</v>
      </c>
      <c r="F8163" s="2">
        <v>0</v>
      </c>
      <c r="G8163" s="100">
        <v>0</v>
      </c>
    </row>
    <row r="8164" spans="1:7" ht="13.5" customHeight="1" x14ac:dyDescent="0.2">
      <c r="A8164" s="100">
        <v>8163</v>
      </c>
      <c r="B8164" s="100">
        <v>8227</v>
      </c>
      <c r="C8164" s="4" t="s">
        <v>7</v>
      </c>
      <c r="D8164" s="100">
        <v>94</v>
      </c>
      <c r="E8164" s="100">
        <v>123</v>
      </c>
      <c r="F8164" s="2">
        <v>0</v>
      </c>
      <c r="G8164" s="100">
        <v>0</v>
      </c>
    </row>
    <row r="8165" spans="1:7" ht="13.5" customHeight="1" x14ac:dyDescent="0.2">
      <c r="A8165" s="100">
        <v>8164</v>
      </c>
      <c r="B8165" s="100">
        <v>8228</v>
      </c>
      <c r="C8165" s="4" t="s">
        <v>7</v>
      </c>
      <c r="D8165" s="100">
        <v>48</v>
      </c>
      <c r="E8165" s="100">
        <v>133</v>
      </c>
      <c r="F8165" s="2">
        <v>0</v>
      </c>
      <c r="G8165" s="100">
        <v>0</v>
      </c>
    </row>
    <row r="8166" spans="1:7" ht="13.5" customHeight="1" x14ac:dyDescent="0.2">
      <c r="A8166" s="100">
        <v>8165</v>
      </c>
      <c r="B8166" s="100">
        <v>8229</v>
      </c>
      <c r="C8166" s="4" t="s">
        <v>7</v>
      </c>
      <c r="D8166" s="100">
        <v>51</v>
      </c>
      <c r="E8166" s="100">
        <v>133</v>
      </c>
      <c r="F8166" s="2">
        <v>0</v>
      </c>
      <c r="G8166" s="100">
        <v>0</v>
      </c>
    </row>
    <row r="8167" spans="1:7" ht="13.5" customHeight="1" x14ac:dyDescent="0.2">
      <c r="A8167" s="100">
        <v>8166</v>
      </c>
      <c r="B8167" s="100">
        <v>8230</v>
      </c>
      <c r="C8167" s="4" t="s">
        <v>7</v>
      </c>
      <c r="D8167" s="100">
        <v>53</v>
      </c>
      <c r="E8167" s="100">
        <v>133</v>
      </c>
      <c r="F8167" s="2">
        <v>0</v>
      </c>
      <c r="G8167" s="100">
        <v>0</v>
      </c>
    </row>
    <row r="8168" spans="1:7" ht="13.5" customHeight="1" x14ac:dyDescent="0.2">
      <c r="A8168" s="100">
        <v>8167</v>
      </c>
      <c r="B8168" s="100">
        <v>8231</v>
      </c>
      <c r="C8168" s="4" t="s">
        <v>7</v>
      </c>
      <c r="D8168" s="100">
        <v>54</v>
      </c>
      <c r="E8168" s="100">
        <v>133</v>
      </c>
      <c r="F8168" s="2">
        <v>0</v>
      </c>
      <c r="G8168" s="100">
        <v>0</v>
      </c>
    </row>
    <row r="8169" spans="1:7" ht="13.5" customHeight="1" x14ac:dyDescent="0.2">
      <c r="A8169" s="100">
        <v>8168</v>
      </c>
      <c r="B8169" s="100">
        <v>8232</v>
      </c>
      <c r="C8169" s="4"/>
      <c r="D8169" s="100">
        <v>15</v>
      </c>
      <c r="E8169" s="100">
        <v>248</v>
      </c>
      <c r="F8169" s="2">
        <v>0</v>
      </c>
      <c r="G8169" s="100">
        <v>0</v>
      </c>
    </row>
    <row r="8170" spans="1:7" ht="13.5" customHeight="1" x14ac:dyDescent="0.2">
      <c r="A8170" s="100">
        <v>8169</v>
      </c>
      <c r="B8170" s="100">
        <v>8233</v>
      </c>
      <c r="C8170" s="4"/>
      <c r="D8170" s="100">
        <v>16</v>
      </c>
      <c r="E8170" s="100">
        <v>249</v>
      </c>
      <c r="F8170" s="2">
        <v>0</v>
      </c>
      <c r="G8170" s="100">
        <v>0</v>
      </c>
    </row>
    <row r="8171" spans="1:7" ht="13.5" customHeight="1" x14ac:dyDescent="0.2">
      <c r="A8171" s="100">
        <v>8170</v>
      </c>
      <c r="B8171" s="100">
        <v>8234</v>
      </c>
      <c r="C8171" s="4"/>
      <c r="D8171" s="100">
        <v>16</v>
      </c>
      <c r="E8171" s="100">
        <v>248</v>
      </c>
      <c r="F8171" s="2">
        <v>0</v>
      </c>
      <c r="G8171" s="100">
        <v>0</v>
      </c>
    </row>
    <row r="8172" spans="1:7" ht="13.5" customHeight="1" x14ac:dyDescent="0.2">
      <c r="A8172" s="100">
        <v>8171</v>
      </c>
      <c r="B8172" s="100">
        <v>8235</v>
      </c>
      <c r="C8172" s="4"/>
      <c r="D8172" s="100">
        <v>219</v>
      </c>
      <c r="E8172" s="100">
        <v>249</v>
      </c>
      <c r="F8172" s="2">
        <v>0</v>
      </c>
      <c r="G8172" s="100">
        <v>0</v>
      </c>
    </row>
    <row r="8173" spans="1:7" ht="13.5" customHeight="1" x14ac:dyDescent="0.2">
      <c r="A8173" s="100">
        <v>8172</v>
      </c>
      <c r="B8173" s="100">
        <v>8236</v>
      </c>
      <c r="C8173" s="4"/>
      <c r="D8173" s="100">
        <v>220</v>
      </c>
      <c r="E8173" s="100">
        <v>249</v>
      </c>
      <c r="F8173" s="2">
        <v>0</v>
      </c>
      <c r="G8173" s="100">
        <v>0</v>
      </c>
    </row>
    <row r="8174" spans="1:7" ht="13.5" customHeight="1" x14ac:dyDescent="0.2">
      <c r="A8174" s="100">
        <v>8173</v>
      </c>
      <c r="B8174" s="100">
        <v>8237</v>
      </c>
      <c r="C8174" s="4"/>
      <c r="D8174" s="100">
        <v>0</v>
      </c>
      <c r="E8174" s="100">
        <v>249</v>
      </c>
      <c r="F8174" s="2">
        <v>0</v>
      </c>
      <c r="G8174" s="100">
        <v>0</v>
      </c>
    </row>
    <row r="8175" spans="1:7" ht="13.5" customHeight="1" x14ac:dyDescent="0.2">
      <c r="A8175" s="100">
        <v>8174</v>
      </c>
      <c r="B8175" s="100">
        <v>8238</v>
      </c>
      <c r="C8175" s="4"/>
      <c r="D8175" s="100">
        <v>221</v>
      </c>
      <c r="E8175" s="100">
        <v>249</v>
      </c>
      <c r="F8175" s="2">
        <v>0</v>
      </c>
      <c r="G8175" s="100">
        <v>0</v>
      </c>
    </row>
    <row r="8176" spans="1:7" ht="13.5" customHeight="1" x14ac:dyDescent="0.2">
      <c r="A8176" s="100">
        <v>8175</v>
      </c>
      <c r="B8176" s="100">
        <v>8239</v>
      </c>
      <c r="C8176" s="4"/>
      <c r="D8176" s="100">
        <v>222</v>
      </c>
      <c r="E8176" s="100">
        <v>249</v>
      </c>
      <c r="F8176" s="2">
        <v>0</v>
      </c>
      <c r="G8176" s="100">
        <v>0</v>
      </c>
    </row>
    <row r="8177" spans="1:7" ht="13.5" customHeight="1" x14ac:dyDescent="0.2">
      <c r="A8177" s="100">
        <v>8176</v>
      </c>
      <c r="B8177" s="100">
        <v>8240</v>
      </c>
      <c r="C8177" s="4"/>
      <c r="D8177" s="100">
        <v>223</v>
      </c>
      <c r="E8177" s="100">
        <v>249</v>
      </c>
      <c r="F8177" s="2">
        <v>0</v>
      </c>
      <c r="G8177" s="100">
        <v>0</v>
      </c>
    </row>
    <row r="8178" spans="1:7" ht="13.5" customHeight="1" x14ac:dyDescent="0.2">
      <c r="A8178" s="100">
        <v>8177</v>
      </c>
      <c r="B8178" s="100">
        <v>8241</v>
      </c>
      <c r="C8178" s="4"/>
      <c r="D8178" s="100">
        <v>224</v>
      </c>
      <c r="E8178" s="100">
        <v>249</v>
      </c>
      <c r="F8178" s="2">
        <v>0</v>
      </c>
      <c r="G8178" s="100">
        <v>0</v>
      </c>
    </row>
    <row r="8179" spans="1:7" ht="13.5" customHeight="1" x14ac:dyDescent="0.2">
      <c r="A8179" s="100">
        <v>8178</v>
      </c>
      <c r="B8179" s="100">
        <v>8242</v>
      </c>
      <c r="C8179" s="4"/>
      <c r="D8179" s="100">
        <v>225</v>
      </c>
      <c r="E8179" s="100">
        <v>249</v>
      </c>
      <c r="F8179" s="2">
        <v>0</v>
      </c>
      <c r="G8179" s="100">
        <v>0</v>
      </c>
    </row>
    <row r="8180" spans="1:7" ht="13.5" customHeight="1" x14ac:dyDescent="0.2">
      <c r="A8180" s="100">
        <v>8179</v>
      </c>
      <c r="B8180" s="100">
        <v>8243</v>
      </c>
      <c r="C8180" s="4"/>
      <c r="D8180" s="100">
        <v>226</v>
      </c>
      <c r="E8180" s="100">
        <v>249</v>
      </c>
      <c r="F8180" s="2">
        <v>0</v>
      </c>
      <c r="G8180" s="100">
        <v>0</v>
      </c>
    </row>
    <row r="8181" spans="1:7" ht="13.5" customHeight="1" x14ac:dyDescent="0.2">
      <c r="A8181" s="100">
        <v>8180</v>
      </c>
      <c r="B8181" s="100">
        <v>8244</v>
      </c>
      <c r="C8181" s="4"/>
      <c r="D8181" s="100">
        <v>227</v>
      </c>
      <c r="E8181" s="100">
        <v>249</v>
      </c>
      <c r="F8181" s="2">
        <v>0</v>
      </c>
      <c r="G8181" s="100">
        <v>0</v>
      </c>
    </row>
    <row r="8182" spans="1:7" ht="13.5" customHeight="1" x14ac:dyDescent="0.2">
      <c r="A8182" s="100">
        <v>8181</v>
      </c>
      <c r="B8182" s="100">
        <v>8245</v>
      </c>
      <c r="C8182" s="4"/>
      <c r="D8182" s="100">
        <v>228</v>
      </c>
      <c r="E8182" s="100">
        <v>249</v>
      </c>
      <c r="F8182" s="2">
        <v>0</v>
      </c>
      <c r="G8182" s="100">
        <v>0</v>
      </c>
    </row>
    <row r="8183" spans="1:7" ht="13.5" customHeight="1" x14ac:dyDescent="0.2">
      <c r="A8183" s="100">
        <v>8182</v>
      </c>
      <c r="B8183" s="100">
        <v>8246</v>
      </c>
      <c r="C8183" s="4"/>
      <c r="D8183" s="100">
        <v>229</v>
      </c>
      <c r="E8183" s="100">
        <v>249</v>
      </c>
      <c r="F8183" s="2">
        <v>0</v>
      </c>
      <c r="G8183" s="100">
        <v>0</v>
      </c>
    </row>
    <row r="8184" spans="1:7" ht="13.5" customHeight="1" x14ac:dyDescent="0.2">
      <c r="A8184" s="100">
        <v>8183</v>
      </c>
      <c r="B8184" s="100">
        <v>8247</v>
      </c>
      <c r="C8184" s="4"/>
      <c r="D8184" s="100">
        <v>230</v>
      </c>
      <c r="E8184" s="100">
        <v>249</v>
      </c>
      <c r="F8184" s="2">
        <v>0</v>
      </c>
      <c r="G8184" s="100">
        <v>0</v>
      </c>
    </row>
    <row r="8185" spans="1:7" ht="13.5" customHeight="1" x14ac:dyDescent="0.2">
      <c r="A8185" s="100">
        <v>8184</v>
      </c>
      <c r="B8185" s="100">
        <v>8248</v>
      </c>
      <c r="C8185" s="4"/>
      <c r="D8185" s="100">
        <v>231</v>
      </c>
      <c r="E8185" s="100">
        <v>249</v>
      </c>
      <c r="F8185" s="2">
        <v>0</v>
      </c>
      <c r="G8185" s="100">
        <v>0</v>
      </c>
    </row>
    <row r="8186" spans="1:7" ht="13.5" customHeight="1" x14ac:dyDescent="0.2">
      <c r="A8186" s="100">
        <v>8185</v>
      </c>
      <c r="B8186" s="100">
        <v>8249</v>
      </c>
      <c r="C8186" s="4"/>
      <c r="D8186" s="100">
        <v>232</v>
      </c>
      <c r="E8186" s="100">
        <v>249</v>
      </c>
      <c r="F8186" s="2">
        <v>0</v>
      </c>
      <c r="G8186" s="100">
        <v>0</v>
      </c>
    </row>
    <row r="8187" spans="1:7" ht="13.5" customHeight="1" x14ac:dyDescent="0.2">
      <c r="A8187" s="100">
        <v>8186</v>
      </c>
      <c r="B8187" s="100">
        <v>8250</v>
      </c>
      <c r="C8187" s="4"/>
      <c r="D8187" s="100">
        <v>233</v>
      </c>
      <c r="E8187" s="100">
        <v>249</v>
      </c>
      <c r="F8187" s="2">
        <v>0</v>
      </c>
      <c r="G8187" s="100">
        <v>0</v>
      </c>
    </row>
    <row r="8188" spans="1:7" ht="13.5" customHeight="1" x14ac:dyDescent="0.2">
      <c r="A8188" s="100">
        <v>8187</v>
      </c>
      <c r="B8188" s="100">
        <v>8251</v>
      </c>
      <c r="C8188" s="4"/>
      <c r="D8188" s="100">
        <v>234</v>
      </c>
      <c r="E8188" s="100">
        <v>249</v>
      </c>
      <c r="F8188" s="2">
        <v>0</v>
      </c>
      <c r="G8188" s="100">
        <v>0</v>
      </c>
    </row>
    <row r="8189" spans="1:7" ht="13.5" customHeight="1" x14ac:dyDescent="0.2">
      <c r="A8189" s="100">
        <v>8188</v>
      </c>
      <c r="B8189" s="100">
        <v>8252</v>
      </c>
      <c r="C8189" s="4"/>
      <c r="D8189" s="100">
        <v>235</v>
      </c>
      <c r="E8189" s="100">
        <v>249</v>
      </c>
      <c r="F8189" s="2">
        <v>0</v>
      </c>
      <c r="G8189" s="100">
        <v>0</v>
      </c>
    </row>
    <row r="8190" spans="1:7" ht="13.5" customHeight="1" x14ac:dyDescent="0.2">
      <c r="A8190" s="100">
        <v>8189</v>
      </c>
      <c r="B8190" s="100">
        <v>8253</v>
      </c>
      <c r="C8190" s="4"/>
      <c r="D8190" s="100">
        <v>236</v>
      </c>
      <c r="E8190" s="100">
        <v>249</v>
      </c>
      <c r="F8190" s="2">
        <v>0</v>
      </c>
      <c r="G8190" s="100">
        <v>0</v>
      </c>
    </row>
    <row r="8191" spans="1:7" ht="13.5" customHeight="1" x14ac:dyDescent="0.2">
      <c r="A8191" s="100">
        <v>8190</v>
      </c>
      <c r="B8191" s="100">
        <v>8254</v>
      </c>
      <c r="C8191" s="4" t="s">
        <v>7</v>
      </c>
      <c r="D8191" s="100">
        <v>237</v>
      </c>
      <c r="E8191" s="100">
        <v>249</v>
      </c>
      <c r="F8191" s="2">
        <v>0</v>
      </c>
      <c r="G8191" s="100">
        <v>0</v>
      </c>
    </row>
    <row r="8192" spans="1:7" ht="13.5" customHeight="1" x14ac:dyDescent="0.2">
      <c r="A8192" s="100">
        <v>8191</v>
      </c>
      <c r="B8192" s="100">
        <v>8255</v>
      </c>
      <c r="C8192" s="4"/>
      <c r="D8192" s="100">
        <v>257</v>
      </c>
      <c r="E8192" s="100">
        <v>249</v>
      </c>
      <c r="F8192" s="2">
        <v>0</v>
      </c>
      <c r="G8192" s="100">
        <v>0</v>
      </c>
    </row>
    <row r="8193" spans="1:7" ht="13.5" customHeight="1" x14ac:dyDescent="0.2">
      <c r="A8193" s="100">
        <v>8192</v>
      </c>
      <c r="B8193" s="100">
        <v>8256</v>
      </c>
      <c r="C8193" s="4"/>
      <c r="D8193" s="100">
        <v>239</v>
      </c>
      <c r="E8193" s="100">
        <v>249</v>
      </c>
      <c r="F8193" s="2">
        <v>0</v>
      </c>
      <c r="G8193" s="100">
        <v>0</v>
      </c>
    </row>
    <row r="8194" spans="1:7" ht="13.5" customHeight="1" x14ac:dyDescent="0.2">
      <c r="A8194" s="100">
        <v>8193</v>
      </c>
      <c r="B8194" s="100">
        <v>8257</v>
      </c>
      <c r="C8194" s="4"/>
      <c r="D8194" s="100">
        <v>240</v>
      </c>
      <c r="E8194" s="100">
        <v>249</v>
      </c>
      <c r="F8194" s="2">
        <v>0</v>
      </c>
      <c r="G8194" s="100">
        <v>0</v>
      </c>
    </row>
    <row r="8195" spans="1:7" ht="13.5" customHeight="1" x14ac:dyDescent="0.2">
      <c r="A8195" s="100">
        <v>8194</v>
      </c>
      <c r="B8195" s="100">
        <v>8258</v>
      </c>
      <c r="C8195" s="4"/>
      <c r="D8195" s="100">
        <v>241</v>
      </c>
      <c r="E8195" s="100">
        <v>249</v>
      </c>
      <c r="F8195" s="2">
        <v>0</v>
      </c>
      <c r="G8195" s="100">
        <v>0</v>
      </c>
    </row>
    <row r="8196" spans="1:7" ht="13.5" customHeight="1" x14ac:dyDescent="0.2">
      <c r="A8196" s="100">
        <v>8195</v>
      </c>
      <c r="B8196" s="100">
        <v>8259</v>
      </c>
      <c r="C8196" s="4"/>
      <c r="D8196" s="100">
        <v>242</v>
      </c>
      <c r="E8196" s="100">
        <v>249</v>
      </c>
      <c r="F8196" s="2">
        <v>0</v>
      </c>
      <c r="G8196" s="100">
        <v>0</v>
      </c>
    </row>
    <row r="8197" spans="1:7" ht="13.5" customHeight="1" x14ac:dyDescent="0.2">
      <c r="A8197" s="100">
        <v>8196</v>
      </c>
      <c r="B8197" s="100">
        <v>8260</v>
      </c>
      <c r="C8197" s="4"/>
      <c r="D8197" s="100">
        <v>243</v>
      </c>
      <c r="E8197" s="100">
        <v>249</v>
      </c>
      <c r="F8197" s="2">
        <v>0</v>
      </c>
      <c r="G8197" s="100">
        <v>0</v>
      </c>
    </row>
    <row r="8198" spans="1:7" ht="13.5" customHeight="1" x14ac:dyDescent="0.2">
      <c r="A8198" s="100">
        <v>8197</v>
      </c>
      <c r="B8198" s="100">
        <v>8261</v>
      </c>
      <c r="C8198" s="4"/>
      <c r="D8198" s="100">
        <v>244</v>
      </c>
      <c r="E8198" s="100">
        <v>249</v>
      </c>
      <c r="F8198" s="2">
        <v>0</v>
      </c>
      <c r="G8198" s="100">
        <v>0</v>
      </c>
    </row>
    <row r="8199" spans="1:7" ht="13.5" customHeight="1" x14ac:dyDescent="0.2">
      <c r="A8199" s="100">
        <v>8198</v>
      </c>
      <c r="B8199" s="100">
        <v>8262</v>
      </c>
      <c r="C8199" s="4" t="s">
        <v>7</v>
      </c>
      <c r="D8199" s="100">
        <v>245</v>
      </c>
      <c r="E8199" s="100">
        <v>249</v>
      </c>
      <c r="F8199" s="2">
        <v>0</v>
      </c>
      <c r="G8199" s="100">
        <v>0</v>
      </c>
    </row>
    <row r="8200" spans="1:7" ht="13.5" customHeight="1" x14ac:dyDescent="0.2">
      <c r="A8200" s="100">
        <v>8199</v>
      </c>
      <c r="B8200" s="100">
        <v>8263</v>
      </c>
      <c r="C8200" s="4"/>
      <c r="D8200" s="100">
        <v>246</v>
      </c>
      <c r="E8200" s="100">
        <v>249</v>
      </c>
      <c r="F8200" s="2">
        <v>0</v>
      </c>
      <c r="G8200" s="100">
        <v>0</v>
      </c>
    </row>
    <row r="8201" spans="1:7" ht="13.5" customHeight="1" x14ac:dyDescent="0.2">
      <c r="A8201" s="100">
        <v>8200</v>
      </c>
      <c r="B8201" s="100">
        <v>8264</v>
      </c>
      <c r="C8201" s="4"/>
      <c r="D8201" s="100">
        <v>247</v>
      </c>
      <c r="E8201" s="100">
        <v>249</v>
      </c>
      <c r="F8201" s="2">
        <v>0</v>
      </c>
      <c r="G8201" s="100">
        <v>0</v>
      </c>
    </row>
    <row r="8202" spans="1:7" ht="13.5" customHeight="1" x14ac:dyDescent="0.2">
      <c r="A8202" s="100">
        <v>8201</v>
      </c>
      <c r="B8202" s="100">
        <v>8265</v>
      </c>
      <c r="C8202" s="4"/>
      <c r="D8202" s="100">
        <v>248</v>
      </c>
      <c r="E8202" s="100">
        <v>249</v>
      </c>
      <c r="F8202" s="2">
        <v>0</v>
      </c>
      <c r="G8202" s="100">
        <v>0</v>
      </c>
    </row>
    <row r="8203" spans="1:7" ht="13.5" customHeight="1" x14ac:dyDescent="0.2">
      <c r="A8203" s="100">
        <v>8202</v>
      </c>
      <c r="B8203" s="100">
        <v>8266</v>
      </c>
      <c r="C8203" s="4" t="s">
        <v>7</v>
      </c>
      <c r="D8203" s="100">
        <v>248</v>
      </c>
      <c r="E8203" s="100">
        <v>59</v>
      </c>
      <c r="F8203" s="2">
        <v>0</v>
      </c>
      <c r="G8203" s="100">
        <v>0</v>
      </c>
    </row>
    <row r="8204" spans="1:7" ht="13.5" customHeight="1" x14ac:dyDescent="0.2">
      <c r="A8204" s="100">
        <v>8203</v>
      </c>
      <c r="B8204" s="100">
        <v>8267</v>
      </c>
      <c r="C8204" s="4"/>
      <c r="D8204" s="100">
        <v>249</v>
      </c>
      <c r="E8204" s="100">
        <v>249</v>
      </c>
      <c r="F8204" s="2">
        <v>0</v>
      </c>
      <c r="G8204" s="100">
        <v>0</v>
      </c>
    </row>
    <row r="8205" spans="1:7" ht="13.5" customHeight="1" x14ac:dyDescent="0.2">
      <c r="A8205" s="100">
        <v>8204</v>
      </c>
      <c r="B8205" s="100">
        <v>8268</v>
      </c>
      <c r="C8205" s="4"/>
      <c r="D8205" s="100">
        <v>250</v>
      </c>
      <c r="E8205" s="100">
        <v>249</v>
      </c>
      <c r="F8205" s="2">
        <v>0</v>
      </c>
      <c r="G8205" s="100">
        <v>0</v>
      </c>
    </row>
    <row r="8206" spans="1:7" ht="13.5" customHeight="1" x14ac:dyDescent="0.2">
      <c r="A8206" s="100">
        <v>8205</v>
      </c>
      <c r="B8206" s="100">
        <v>8269</v>
      </c>
      <c r="C8206" s="4"/>
      <c r="D8206" s="100">
        <v>251</v>
      </c>
      <c r="E8206" s="100">
        <v>249</v>
      </c>
      <c r="F8206" s="2">
        <v>0</v>
      </c>
      <c r="G8206" s="100">
        <v>0</v>
      </c>
    </row>
    <row r="8207" spans="1:7" ht="13.5" customHeight="1" x14ac:dyDescent="0.2">
      <c r="A8207" s="100">
        <v>8206</v>
      </c>
      <c r="B8207" s="100">
        <v>8270</v>
      </c>
      <c r="C8207" s="4"/>
      <c r="D8207" s="100">
        <v>252</v>
      </c>
      <c r="E8207" s="100">
        <v>249</v>
      </c>
      <c r="F8207" s="2">
        <v>0</v>
      </c>
      <c r="G8207" s="100">
        <v>0</v>
      </c>
    </row>
    <row r="8208" spans="1:7" ht="13.5" customHeight="1" x14ac:dyDescent="0.2">
      <c r="A8208" s="100">
        <v>8207</v>
      </c>
      <c r="B8208" s="100">
        <v>8271</v>
      </c>
      <c r="C8208" s="4"/>
      <c r="D8208" s="100">
        <v>238</v>
      </c>
      <c r="E8208" s="100">
        <v>249</v>
      </c>
      <c r="F8208" s="2">
        <v>0</v>
      </c>
      <c r="G8208" s="100">
        <v>0</v>
      </c>
    </row>
    <row r="8209" spans="1:7" ht="13.5" customHeight="1" x14ac:dyDescent="0.2">
      <c r="A8209" s="100">
        <v>8208</v>
      </c>
      <c r="B8209" s="100">
        <v>8272</v>
      </c>
      <c r="C8209" s="4" t="s">
        <v>7</v>
      </c>
      <c r="D8209" s="100">
        <v>591</v>
      </c>
      <c r="E8209" s="100">
        <v>119</v>
      </c>
      <c r="F8209" s="2">
        <v>0</v>
      </c>
      <c r="G8209" s="100">
        <v>0</v>
      </c>
    </row>
    <row r="8210" spans="1:7" ht="13.5" customHeight="1" x14ac:dyDescent="0.2">
      <c r="A8210" s="100">
        <v>8209</v>
      </c>
      <c r="B8210" s="100">
        <v>8273</v>
      </c>
      <c r="C8210" s="4" t="s">
        <v>7</v>
      </c>
      <c r="D8210" s="100">
        <v>592</v>
      </c>
      <c r="E8210" s="100">
        <v>119</v>
      </c>
      <c r="F8210" s="2">
        <v>0</v>
      </c>
      <c r="G8210" s="100">
        <v>0</v>
      </c>
    </row>
    <row r="8211" spans="1:7" ht="13.5" customHeight="1" x14ac:dyDescent="0.2">
      <c r="A8211" s="100">
        <v>8210</v>
      </c>
      <c r="B8211" s="100">
        <v>8274</v>
      </c>
      <c r="C8211" s="4" t="s">
        <v>7</v>
      </c>
      <c r="D8211" s="100">
        <v>593</v>
      </c>
      <c r="E8211" s="100">
        <v>119</v>
      </c>
      <c r="F8211" s="2">
        <v>0</v>
      </c>
      <c r="G8211" s="100">
        <v>0</v>
      </c>
    </row>
    <row r="8212" spans="1:7" ht="13.5" customHeight="1" x14ac:dyDescent="0.2">
      <c r="A8212" s="100">
        <v>8211</v>
      </c>
      <c r="B8212" s="100">
        <v>8275</v>
      </c>
      <c r="C8212" s="4" t="s">
        <v>7</v>
      </c>
      <c r="D8212" s="100">
        <v>594</v>
      </c>
      <c r="E8212" s="100">
        <v>119</v>
      </c>
      <c r="F8212" s="2">
        <v>0</v>
      </c>
      <c r="G8212" s="100">
        <v>0</v>
      </c>
    </row>
    <row r="8213" spans="1:7" ht="13.5" customHeight="1" x14ac:dyDescent="0.2">
      <c r="A8213" s="100">
        <v>8212</v>
      </c>
      <c r="B8213" s="100">
        <v>8276</v>
      </c>
      <c r="C8213" s="4" t="s">
        <v>7</v>
      </c>
      <c r="D8213" s="100">
        <v>595</v>
      </c>
      <c r="E8213" s="100">
        <v>119</v>
      </c>
      <c r="F8213" s="2">
        <v>0</v>
      </c>
      <c r="G8213" s="100">
        <v>0</v>
      </c>
    </row>
    <row r="8214" spans="1:7" ht="13.5" customHeight="1" x14ac:dyDescent="0.2">
      <c r="A8214" s="100">
        <v>8213</v>
      </c>
      <c r="B8214" s="100">
        <v>8277</v>
      </c>
      <c r="C8214" s="4" t="s">
        <v>7</v>
      </c>
      <c r="D8214" s="100">
        <v>596</v>
      </c>
      <c r="E8214" s="100">
        <v>119</v>
      </c>
      <c r="F8214" s="2">
        <v>0</v>
      </c>
      <c r="G8214" s="100">
        <v>0</v>
      </c>
    </row>
    <row r="8215" spans="1:7" ht="13.5" customHeight="1" x14ac:dyDescent="0.2">
      <c r="A8215" s="100">
        <v>8214</v>
      </c>
      <c r="B8215" s="100">
        <v>8278</v>
      </c>
      <c r="C8215" s="4" t="s">
        <v>7</v>
      </c>
      <c r="D8215" s="100">
        <v>597</v>
      </c>
      <c r="E8215" s="100">
        <v>119</v>
      </c>
      <c r="F8215" s="2">
        <v>0</v>
      </c>
      <c r="G8215" s="100">
        <v>0</v>
      </c>
    </row>
    <row r="8216" spans="1:7" ht="13.5" customHeight="1" x14ac:dyDescent="0.2">
      <c r="A8216" s="100">
        <v>8215</v>
      </c>
      <c r="B8216" s="100">
        <v>8279</v>
      </c>
      <c r="C8216" s="4" t="s">
        <v>7</v>
      </c>
      <c r="D8216" s="100">
        <v>598</v>
      </c>
      <c r="E8216" s="100">
        <v>119</v>
      </c>
      <c r="F8216" s="2">
        <v>0</v>
      </c>
      <c r="G8216" s="100">
        <v>0</v>
      </c>
    </row>
    <row r="8217" spans="1:7" ht="13.5" customHeight="1" x14ac:dyDescent="0.2">
      <c r="A8217" s="100">
        <v>8216</v>
      </c>
      <c r="B8217" s="100">
        <v>8280</v>
      </c>
      <c r="C8217" s="4" t="s">
        <v>7</v>
      </c>
      <c r="D8217" s="100">
        <v>599</v>
      </c>
      <c r="E8217" s="100">
        <v>119</v>
      </c>
      <c r="F8217" s="2">
        <v>0</v>
      </c>
      <c r="G8217" s="100">
        <v>0</v>
      </c>
    </row>
    <row r="8218" spans="1:7" ht="13.5" customHeight="1" x14ac:dyDescent="0.2">
      <c r="A8218" s="100">
        <v>8217</v>
      </c>
      <c r="B8218" s="100">
        <v>8281</v>
      </c>
      <c r="C8218" s="4" t="s">
        <v>7</v>
      </c>
      <c r="D8218" s="100">
        <v>600</v>
      </c>
      <c r="E8218" s="100">
        <v>119</v>
      </c>
      <c r="F8218" s="2">
        <v>0</v>
      </c>
      <c r="G8218" s="100">
        <v>0</v>
      </c>
    </row>
    <row r="8219" spans="1:7" ht="13.5" customHeight="1" x14ac:dyDescent="0.2">
      <c r="A8219" s="100">
        <v>8218</v>
      </c>
      <c r="B8219" s="100">
        <v>8282</v>
      </c>
      <c r="C8219" s="4"/>
      <c r="D8219" s="100">
        <v>17</v>
      </c>
      <c r="E8219" s="100">
        <v>248</v>
      </c>
      <c r="F8219" s="2">
        <v>0</v>
      </c>
      <c r="G8219" s="100">
        <v>0</v>
      </c>
    </row>
    <row r="8220" spans="1:7" ht="13.5" customHeight="1" x14ac:dyDescent="0.2">
      <c r="A8220" s="100">
        <v>8219</v>
      </c>
      <c r="B8220" s="100">
        <v>8283</v>
      </c>
      <c r="C8220" s="4"/>
      <c r="D8220" s="100">
        <v>18</v>
      </c>
      <c r="E8220" s="100">
        <v>248</v>
      </c>
      <c r="F8220" s="2">
        <v>0</v>
      </c>
      <c r="G8220" s="100">
        <v>0</v>
      </c>
    </row>
    <row r="8221" spans="1:7" ht="13.5" customHeight="1" x14ac:dyDescent="0.2">
      <c r="A8221" s="100">
        <v>8220</v>
      </c>
      <c r="B8221" s="100">
        <v>8284</v>
      </c>
      <c r="C8221" s="4"/>
      <c r="D8221" s="100">
        <v>19</v>
      </c>
      <c r="E8221" s="100">
        <v>248</v>
      </c>
      <c r="F8221" s="2">
        <v>0</v>
      </c>
      <c r="G8221" s="100">
        <v>0</v>
      </c>
    </row>
    <row r="8222" spans="1:7" ht="13.5" customHeight="1" x14ac:dyDescent="0.2">
      <c r="A8222" s="100">
        <v>8221</v>
      </c>
      <c r="B8222" s="100">
        <v>8285</v>
      </c>
      <c r="C8222" s="4"/>
      <c r="D8222" s="100">
        <v>20</v>
      </c>
      <c r="E8222" s="100">
        <v>248</v>
      </c>
      <c r="F8222" s="2">
        <v>0</v>
      </c>
      <c r="G8222" s="100">
        <v>0</v>
      </c>
    </row>
    <row r="8223" spans="1:7" ht="13.5" customHeight="1" x14ac:dyDescent="0.2">
      <c r="A8223" s="100">
        <v>8222</v>
      </c>
      <c r="B8223" s="100">
        <v>8286</v>
      </c>
      <c r="C8223" s="4"/>
      <c r="D8223" s="100">
        <v>11</v>
      </c>
      <c r="E8223" s="100">
        <v>245</v>
      </c>
      <c r="F8223" s="2">
        <v>0</v>
      </c>
      <c r="G8223" s="100">
        <v>0</v>
      </c>
    </row>
    <row r="8224" spans="1:7" ht="13.5" customHeight="1" x14ac:dyDescent="0.2">
      <c r="A8224" s="100">
        <v>8223</v>
      </c>
      <c r="B8224" s="100">
        <v>8287</v>
      </c>
      <c r="C8224" s="4"/>
      <c r="D8224" s="100">
        <v>12</v>
      </c>
      <c r="E8224" s="100">
        <v>245</v>
      </c>
      <c r="F8224" s="2">
        <v>0</v>
      </c>
      <c r="G8224" s="100">
        <v>0</v>
      </c>
    </row>
    <row r="8225" spans="1:7" ht="13.5" customHeight="1" x14ac:dyDescent="0.2">
      <c r="A8225" s="100">
        <v>8224</v>
      </c>
      <c r="B8225" s="100">
        <v>8288</v>
      </c>
      <c r="C8225" s="4"/>
      <c r="D8225" s="100">
        <v>13</v>
      </c>
      <c r="E8225" s="100">
        <v>245</v>
      </c>
      <c r="F8225" s="2">
        <v>0</v>
      </c>
      <c r="G8225" s="100">
        <v>0</v>
      </c>
    </row>
    <row r="8226" spans="1:7" ht="13.5" customHeight="1" x14ac:dyDescent="0.2">
      <c r="A8226" s="100">
        <v>8225</v>
      </c>
      <c r="B8226" s="100">
        <v>8289</v>
      </c>
      <c r="C8226" s="4"/>
      <c r="D8226" s="100">
        <v>14</v>
      </c>
      <c r="E8226" s="100">
        <v>245</v>
      </c>
      <c r="F8226" s="2">
        <v>0</v>
      </c>
      <c r="G8226" s="100">
        <v>0</v>
      </c>
    </row>
    <row r="8227" spans="1:7" ht="13.5" customHeight="1" x14ac:dyDescent="0.2">
      <c r="A8227" s="100">
        <v>8226</v>
      </c>
      <c r="B8227" s="100">
        <v>8290</v>
      </c>
      <c r="C8227" s="4"/>
      <c r="D8227" s="100">
        <v>15</v>
      </c>
      <c r="E8227" s="100">
        <v>245</v>
      </c>
      <c r="F8227" s="2">
        <v>0</v>
      </c>
      <c r="G8227" s="100">
        <v>0</v>
      </c>
    </row>
    <row r="8228" spans="1:7" x14ac:dyDescent="0.2">
      <c r="A8228" s="100">
        <v>8227</v>
      </c>
      <c r="B8228" s="100">
        <v>8291</v>
      </c>
      <c r="C8228" s="4" t="s">
        <v>7</v>
      </c>
      <c r="D8228" s="100">
        <v>2857</v>
      </c>
      <c r="E8228" s="100">
        <v>29</v>
      </c>
      <c r="F8228" s="2">
        <v>0</v>
      </c>
      <c r="G8228" s="100">
        <v>0</v>
      </c>
    </row>
    <row r="8229" spans="1:7" x14ac:dyDescent="0.2">
      <c r="A8229" s="100">
        <v>8228</v>
      </c>
      <c r="B8229" s="100">
        <v>8292</v>
      </c>
      <c r="C8229" s="4" t="s">
        <v>7</v>
      </c>
      <c r="D8229" s="100">
        <v>2858</v>
      </c>
      <c r="E8229" s="100">
        <v>29</v>
      </c>
      <c r="F8229" s="2">
        <v>0</v>
      </c>
      <c r="G8229" s="100">
        <v>0</v>
      </c>
    </row>
    <row r="8230" spans="1:7" x14ac:dyDescent="0.2">
      <c r="A8230" s="100">
        <v>8229</v>
      </c>
      <c r="B8230" s="100">
        <v>8293</v>
      </c>
      <c r="C8230" s="4" t="s">
        <v>7</v>
      </c>
      <c r="D8230" s="100">
        <v>2859</v>
      </c>
      <c r="E8230" s="100">
        <v>29</v>
      </c>
      <c r="F8230" s="2">
        <v>0</v>
      </c>
      <c r="G8230" s="100">
        <v>0</v>
      </c>
    </row>
    <row r="8231" spans="1:7" x14ac:dyDescent="0.2">
      <c r="A8231" s="100">
        <v>8230</v>
      </c>
      <c r="B8231" s="100">
        <v>8294</v>
      </c>
      <c r="C8231" s="4" t="s">
        <v>7</v>
      </c>
      <c r="D8231" s="100">
        <v>2861</v>
      </c>
      <c r="E8231" s="100">
        <v>29</v>
      </c>
      <c r="F8231" s="2">
        <v>0</v>
      </c>
      <c r="G8231" s="100">
        <v>0</v>
      </c>
    </row>
    <row r="8232" spans="1:7" x14ac:dyDescent="0.2">
      <c r="A8232" s="100">
        <v>8231</v>
      </c>
      <c r="B8232" s="100">
        <v>8295</v>
      </c>
      <c r="C8232" s="4" t="s">
        <v>7</v>
      </c>
      <c r="D8232" s="100">
        <v>2862</v>
      </c>
      <c r="E8232" s="100">
        <v>29</v>
      </c>
      <c r="F8232" s="2">
        <v>0</v>
      </c>
      <c r="G8232" s="100">
        <v>0</v>
      </c>
    </row>
    <row r="8233" spans="1:7" x14ac:dyDescent="0.2">
      <c r="A8233" s="100">
        <v>8232</v>
      </c>
      <c r="B8233" s="100">
        <v>8296</v>
      </c>
      <c r="C8233" s="4" t="s">
        <v>7</v>
      </c>
      <c r="D8233" s="100">
        <v>2863</v>
      </c>
      <c r="E8233" s="100">
        <v>29</v>
      </c>
      <c r="F8233" s="2">
        <v>0</v>
      </c>
      <c r="G8233" s="100">
        <v>0</v>
      </c>
    </row>
    <row r="8234" spans="1:7" x14ac:dyDescent="0.2">
      <c r="A8234" s="100">
        <v>8233</v>
      </c>
      <c r="B8234" s="100">
        <v>8297</v>
      </c>
      <c r="C8234" s="4" t="s">
        <v>7</v>
      </c>
      <c r="D8234" s="100">
        <v>2864</v>
      </c>
      <c r="E8234" s="100">
        <v>29</v>
      </c>
      <c r="F8234" s="2">
        <v>0</v>
      </c>
      <c r="G8234" s="100">
        <v>0</v>
      </c>
    </row>
    <row r="8235" spans="1:7" x14ac:dyDescent="0.2">
      <c r="A8235" s="100">
        <v>8234</v>
      </c>
      <c r="B8235" s="100">
        <v>8298</v>
      </c>
      <c r="C8235" s="4" t="s">
        <v>7</v>
      </c>
      <c r="D8235" s="100">
        <v>2873</v>
      </c>
      <c r="E8235" s="100">
        <v>29</v>
      </c>
      <c r="F8235" s="2">
        <v>0</v>
      </c>
      <c r="G8235" s="100">
        <v>0</v>
      </c>
    </row>
    <row r="8236" spans="1:7" x14ac:dyDescent="0.2">
      <c r="A8236" s="100">
        <v>8235</v>
      </c>
      <c r="B8236" s="100">
        <v>8299</v>
      </c>
      <c r="C8236" s="4" t="s">
        <v>7</v>
      </c>
      <c r="D8236" s="100">
        <v>2874</v>
      </c>
      <c r="E8236" s="100">
        <v>29</v>
      </c>
      <c r="F8236" s="2">
        <v>0</v>
      </c>
      <c r="G8236" s="100">
        <v>0</v>
      </c>
    </row>
    <row r="8237" spans="1:7" x14ac:dyDescent="0.2">
      <c r="A8237" s="100">
        <v>8236</v>
      </c>
      <c r="B8237" s="100">
        <v>8300</v>
      </c>
      <c r="C8237" s="4" t="s">
        <v>7</v>
      </c>
      <c r="D8237" s="100">
        <v>2875</v>
      </c>
      <c r="E8237" s="100">
        <v>29</v>
      </c>
      <c r="F8237" s="2">
        <v>0</v>
      </c>
      <c r="G8237" s="100">
        <v>0</v>
      </c>
    </row>
    <row r="8238" spans="1:7" x14ac:dyDescent="0.2">
      <c r="A8238" s="100">
        <v>8237</v>
      </c>
      <c r="B8238" s="100">
        <v>8301</v>
      </c>
      <c r="C8238" s="4" t="s">
        <v>7</v>
      </c>
      <c r="D8238" s="100">
        <v>2876</v>
      </c>
      <c r="E8238" s="100">
        <v>29</v>
      </c>
      <c r="F8238" s="2">
        <v>0</v>
      </c>
      <c r="G8238" s="100">
        <v>0</v>
      </c>
    </row>
    <row r="8239" spans="1:7" x14ac:dyDescent="0.2">
      <c r="A8239" s="100">
        <v>8238</v>
      </c>
      <c r="B8239" s="100">
        <v>8302</v>
      </c>
      <c r="C8239" s="4" t="s">
        <v>7</v>
      </c>
      <c r="D8239" s="100">
        <v>3441</v>
      </c>
      <c r="E8239" s="100">
        <v>157</v>
      </c>
      <c r="F8239" s="2">
        <v>0</v>
      </c>
      <c r="G8239" s="100">
        <v>0</v>
      </c>
    </row>
    <row r="8240" spans="1:7" x14ac:dyDescent="0.2">
      <c r="A8240" s="100">
        <v>8239</v>
      </c>
      <c r="B8240" s="100">
        <v>8303</v>
      </c>
      <c r="C8240" s="4" t="s">
        <v>7</v>
      </c>
      <c r="D8240" s="100">
        <v>3442</v>
      </c>
      <c r="E8240" s="100">
        <v>157</v>
      </c>
      <c r="F8240" s="2">
        <v>0</v>
      </c>
      <c r="G8240" s="100">
        <v>0</v>
      </c>
    </row>
    <row r="8241" spans="1:7" x14ac:dyDescent="0.2">
      <c r="A8241" s="100">
        <v>8240</v>
      </c>
      <c r="B8241" s="100">
        <v>8304</v>
      </c>
      <c r="C8241" s="4" t="s">
        <v>7</v>
      </c>
      <c r="D8241" s="100">
        <v>3443</v>
      </c>
      <c r="E8241" s="100">
        <v>157</v>
      </c>
      <c r="F8241" s="2">
        <v>0</v>
      </c>
      <c r="G8241" s="100">
        <v>0</v>
      </c>
    </row>
    <row r="8242" spans="1:7" x14ac:dyDescent="0.2">
      <c r="A8242" s="100">
        <v>8241</v>
      </c>
      <c r="B8242" s="100">
        <v>8305</v>
      </c>
      <c r="C8242" s="4" t="s">
        <v>7</v>
      </c>
      <c r="D8242" s="100">
        <v>3444</v>
      </c>
      <c r="E8242" s="100">
        <v>157</v>
      </c>
      <c r="F8242" s="2">
        <v>0</v>
      </c>
      <c r="G8242" s="100">
        <v>0</v>
      </c>
    </row>
    <row r="8243" spans="1:7" x14ac:dyDescent="0.2">
      <c r="A8243" s="100">
        <v>8242</v>
      </c>
      <c r="B8243" s="100">
        <v>8306</v>
      </c>
      <c r="C8243" s="4" t="s">
        <v>7</v>
      </c>
      <c r="D8243" s="100">
        <v>3445</v>
      </c>
      <c r="E8243" s="100">
        <v>157</v>
      </c>
      <c r="F8243" s="2">
        <v>0</v>
      </c>
      <c r="G8243" s="100">
        <v>0</v>
      </c>
    </row>
    <row r="8244" spans="1:7" x14ac:dyDescent="0.2">
      <c r="A8244" s="100">
        <v>8243</v>
      </c>
      <c r="B8244" s="100">
        <v>8307</v>
      </c>
      <c r="C8244" s="4" t="s">
        <v>7</v>
      </c>
      <c r="D8244" s="100">
        <v>3446</v>
      </c>
      <c r="E8244" s="100">
        <v>157</v>
      </c>
      <c r="F8244" s="2">
        <v>0</v>
      </c>
      <c r="G8244" s="100">
        <v>0</v>
      </c>
    </row>
    <row r="8245" spans="1:7" x14ac:dyDescent="0.2">
      <c r="A8245" s="100">
        <v>8244</v>
      </c>
      <c r="B8245" s="100">
        <v>8308</v>
      </c>
      <c r="C8245" s="4" t="s">
        <v>7</v>
      </c>
      <c r="D8245" s="100">
        <v>3448</v>
      </c>
      <c r="E8245" s="100">
        <v>157</v>
      </c>
      <c r="F8245" s="2">
        <v>0</v>
      </c>
      <c r="G8245" s="100">
        <v>0</v>
      </c>
    </row>
    <row r="8246" spans="1:7" x14ac:dyDescent="0.2">
      <c r="A8246" s="100">
        <v>8245</v>
      </c>
      <c r="B8246" s="100">
        <v>8309</v>
      </c>
      <c r="C8246" s="4" t="s">
        <v>7</v>
      </c>
      <c r="D8246" s="100">
        <v>3449</v>
      </c>
      <c r="E8246" s="100">
        <v>157</v>
      </c>
      <c r="F8246" s="2">
        <v>0</v>
      </c>
      <c r="G8246" s="100">
        <v>0</v>
      </c>
    </row>
    <row r="8247" spans="1:7" x14ac:dyDescent="0.2">
      <c r="A8247" s="100">
        <v>8246</v>
      </c>
      <c r="B8247" s="100">
        <v>8310</v>
      </c>
      <c r="C8247" s="4" t="s">
        <v>7</v>
      </c>
      <c r="D8247" s="100">
        <v>3751</v>
      </c>
      <c r="E8247" s="100">
        <v>157</v>
      </c>
      <c r="F8247" s="2">
        <v>0</v>
      </c>
      <c r="G8247" s="100">
        <v>0</v>
      </c>
    </row>
    <row r="8248" spans="1:7" x14ac:dyDescent="0.2">
      <c r="A8248" s="100">
        <v>8247</v>
      </c>
      <c r="B8248" s="100">
        <v>8311</v>
      </c>
      <c r="C8248" s="4" t="s">
        <v>7</v>
      </c>
      <c r="D8248" s="100">
        <v>3452</v>
      </c>
      <c r="E8248" s="100">
        <v>157</v>
      </c>
      <c r="F8248" s="2">
        <v>0</v>
      </c>
      <c r="G8248" s="100">
        <v>0</v>
      </c>
    </row>
    <row r="8249" spans="1:7" x14ac:dyDescent="0.2">
      <c r="A8249" s="100">
        <v>8248</v>
      </c>
      <c r="B8249" s="100">
        <v>8312</v>
      </c>
      <c r="C8249" s="4" t="s">
        <v>7</v>
      </c>
      <c r="D8249" s="100">
        <v>3453</v>
      </c>
      <c r="E8249" s="100">
        <v>157</v>
      </c>
      <c r="F8249" s="2">
        <v>0</v>
      </c>
      <c r="G8249" s="100">
        <v>0</v>
      </c>
    </row>
    <row r="8250" spans="1:7" x14ac:dyDescent="0.2">
      <c r="A8250" s="100">
        <v>8249</v>
      </c>
      <c r="B8250" s="100">
        <v>8313</v>
      </c>
      <c r="C8250" s="4" t="s">
        <v>7</v>
      </c>
      <c r="D8250" s="100">
        <v>3454</v>
      </c>
      <c r="E8250" s="100">
        <v>157</v>
      </c>
      <c r="F8250" s="2">
        <v>0</v>
      </c>
      <c r="G8250" s="100">
        <v>0</v>
      </c>
    </row>
    <row r="8251" spans="1:7" x14ac:dyDescent="0.2">
      <c r="A8251" s="100">
        <v>8250</v>
      </c>
      <c r="B8251" s="100">
        <v>8314</v>
      </c>
      <c r="C8251" s="4" t="s">
        <v>7</v>
      </c>
      <c r="D8251" s="100">
        <v>3455</v>
      </c>
      <c r="E8251" s="100">
        <v>157</v>
      </c>
      <c r="F8251" s="2">
        <v>0</v>
      </c>
      <c r="G8251" s="100">
        <v>0</v>
      </c>
    </row>
    <row r="8252" spans="1:7" x14ac:dyDescent="0.2">
      <c r="A8252" s="100">
        <v>8251</v>
      </c>
      <c r="B8252" s="100">
        <v>8315</v>
      </c>
      <c r="C8252" s="4" t="s">
        <v>7</v>
      </c>
      <c r="D8252" s="100">
        <v>3456</v>
      </c>
      <c r="E8252" s="100">
        <v>157</v>
      </c>
      <c r="F8252" s="2">
        <v>0</v>
      </c>
      <c r="G8252" s="100">
        <v>0</v>
      </c>
    </row>
    <row r="8253" spans="1:7" x14ac:dyDescent="0.2">
      <c r="A8253" s="100">
        <v>8252</v>
      </c>
      <c r="B8253" s="100">
        <v>8316</v>
      </c>
      <c r="C8253" s="4" t="s">
        <v>7</v>
      </c>
      <c r="D8253" s="100">
        <v>3457</v>
      </c>
      <c r="E8253" s="100">
        <v>157</v>
      </c>
      <c r="F8253" s="2">
        <v>0</v>
      </c>
      <c r="G8253" s="100">
        <v>0</v>
      </c>
    </row>
    <row r="8254" spans="1:7" x14ac:dyDescent="0.2">
      <c r="A8254" s="100">
        <v>8253</v>
      </c>
      <c r="B8254" s="100">
        <v>8317</v>
      </c>
      <c r="C8254" s="4" t="s">
        <v>7</v>
      </c>
      <c r="D8254" s="100">
        <v>3758</v>
      </c>
      <c r="E8254" s="100">
        <v>157</v>
      </c>
      <c r="F8254" s="2">
        <v>0</v>
      </c>
      <c r="G8254" s="100">
        <v>0</v>
      </c>
    </row>
    <row r="8255" spans="1:7" x14ac:dyDescent="0.2">
      <c r="A8255" s="100">
        <v>8254</v>
      </c>
      <c r="B8255" s="100">
        <v>8318</v>
      </c>
      <c r="C8255" s="4" t="s">
        <v>7</v>
      </c>
      <c r="D8255" s="100">
        <v>3459</v>
      </c>
      <c r="E8255" s="100">
        <v>157</v>
      </c>
      <c r="F8255" s="2">
        <v>0</v>
      </c>
      <c r="G8255" s="100">
        <v>0</v>
      </c>
    </row>
    <row r="8256" spans="1:7" x14ac:dyDescent="0.2">
      <c r="A8256" s="100">
        <v>8255</v>
      </c>
      <c r="B8256" s="100">
        <v>8319</v>
      </c>
      <c r="C8256" s="4" t="s">
        <v>7</v>
      </c>
      <c r="D8256" s="100">
        <v>3460</v>
      </c>
      <c r="E8256" s="100">
        <v>157</v>
      </c>
      <c r="F8256" s="2">
        <v>0</v>
      </c>
      <c r="G8256" s="100">
        <v>0</v>
      </c>
    </row>
    <row r="8257" spans="1:7" x14ac:dyDescent="0.2">
      <c r="A8257" s="100">
        <v>8256</v>
      </c>
      <c r="B8257" s="100">
        <v>8320</v>
      </c>
      <c r="C8257" s="4" t="s">
        <v>7</v>
      </c>
      <c r="D8257" s="100">
        <v>3451</v>
      </c>
      <c r="E8257" s="100">
        <v>157</v>
      </c>
      <c r="F8257" s="2">
        <v>0</v>
      </c>
      <c r="G8257" s="100">
        <v>0</v>
      </c>
    </row>
    <row r="8258" spans="1:7" x14ac:dyDescent="0.2">
      <c r="A8258" s="100">
        <v>8257</v>
      </c>
      <c r="B8258" s="100">
        <v>8321</v>
      </c>
      <c r="C8258" s="4" t="s">
        <v>7</v>
      </c>
      <c r="D8258" s="100">
        <v>3458</v>
      </c>
      <c r="E8258" s="100">
        <v>157</v>
      </c>
      <c r="F8258" s="2">
        <v>0</v>
      </c>
      <c r="G8258" s="100">
        <v>0</v>
      </c>
    </row>
    <row r="8259" spans="1:7" x14ac:dyDescent="0.2">
      <c r="A8259" s="100">
        <v>8258</v>
      </c>
      <c r="B8259" s="100">
        <v>8322</v>
      </c>
      <c r="C8259" s="4"/>
      <c r="D8259" s="100">
        <v>39</v>
      </c>
      <c r="E8259" s="100">
        <v>254</v>
      </c>
      <c r="F8259" s="2">
        <v>0</v>
      </c>
      <c r="G8259" s="100">
        <v>0</v>
      </c>
    </row>
    <row r="8260" spans="1:7" x14ac:dyDescent="0.2">
      <c r="A8260" s="100">
        <v>8259</v>
      </c>
      <c r="B8260" s="100">
        <v>8323</v>
      </c>
      <c r="C8260" s="4"/>
      <c r="D8260" s="100">
        <v>41</v>
      </c>
      <c r="E8260" s="100">
        <v>254</v>
      </c>
      <c r="F8260" s="2">
        <v>0</v>
      </c>
      <c r="G8260" s="100">
        <v>0</v>
      </c>
    </row>
    <row r="8261" spans="1:7" x14ac:dyDescent="0.2">
      <c r="A8261" s="100">
        <v>8260</v>
      </c>
      <c r="B8261" s="100">
        <v>8324</v>
      </c>
      <c r="C8261" s="4" t="s">
        <v>7</v>
      </c>
      <c r="D8261" s="100">
        <v>185</v>
      </c>
      <c r="E8261" s="100">
        <v>171</v>
      </c>
      <c r="F8261" s="2">
        <v>0</v>
      </c>
      <c r="G8261" s="100">
        <v>0</v>
      </c>
    </row>
    <row r="8262" spans="1:7" x14ac:dyDescent="0.2">
      <c r="A8262" s="100">
        <v>8261</v>
      </c>
      <c r="B8262" s="100">
        <v>8325</v>
      </c>
      <c r="C8262" s="4" t="s">
        <v>7</v>
      </c>
      <c r="D8262" s="100">
        <v>186</v>
      </c>
      <c r="E8262" s="100">
        <v>171</v>
      </c>
      <c r="F8262" s="2">
        <v>0</v>
      </c>
      <c r="G8262" s="100">
        <v>0</v>
      </c>
    </row>
    <row r="8263" spans="1:7" x14ac:dyDescent="0.2">
      <c r="A8263" s="100">
        <v>8262</v>
      </c>
      <c r="B8263" s="100">
        <v>8326</v>
      </c>
      <c r="C8263" s="4"/>
      <c r="D8263" s="100">
        <v>16</v>
      </c>
      <c r="E8263" s="100">
        <v>245</v>
      </c>
      <c r="F8263" s="2">
        <v>0</v>
      </c>
      <c r="G8263" s="100">
        <v>0</v>
      </c>
    </row>
    <row r="8264" spans="1:7" x14ac:dyDescent="0.2">
      <c r="A8264" s="100">
        <v>8263</v>
      </c>
      <c r="B8264" s="100">
        <v>8327</v>
      </c>
      <c r="C8264" s="4" t="s">
        <v>7</v>
      </c>
      <c r="D8264" s="100">
        <v>187</v>
      </c>
      <c r="E8264" s="100">
        <v>171</v>
      </c>
      <c r="F8264" s="2">
        <v>0</v>
      </c>
      <c r="G8264" s="100">
        <v>0</v>
      </c>
    </row>
    <row r="8265" spans="1:7" x14ac:dyDescent="0.2">
      <c r="A8265" s="100">
        <v>8264</v>
      </c>
      <c r="B8265" s="100">
        <v>8328</v>
      </c>
      <c r="C8265" s="4" t="s">
        <v>7</v>
      </c>
      <c r="D8265" s="100">
        <v>188</v>
      </c>
      <c r="E8265" s="100">
        <v>171</v>
      </c>
      <c r="F8265" s="2">
        <v>0</v>
      </c>
      <c r="G8265" s="100">
        <v>0</v>
      </c>
    </row>
    <row r="8266" spans="1:7" x14ac:dyDescent="0.2">
      <c r="A8266" s="100">
        <v>8265</v>
      </c>
      <c r="B8266" s="100">
        <v>8329</v>
      </c>
      <c r="C8266" s="4"/>
      <c r="D8266" s="100">
        <v>17</v>
      </c>
      <c r="E8266" s="100">
        <v>245</v>
      </c>
      <c r="F8266" s="2">
        <v>0</v>
      </c>
      <c r="G8266" s="100">
        <v>0</v>
      </c>
    </row>
    <row r="8267" spans="1:7" x14ac:dyDescent="0.2">
      <c r="A8267" s="100">
        <v>8266</v>
      </c>
      <c r="B8267" s="100">
        <v>8330</v>
      </c>
      <c r="C8267" s="4"/>
      <c r="D8267" s="100">
        <v>18</v>
      </c>
      <c r="E8267" s="100">
        <v>245</v>
      </c>
      <c r="F8267" s="2">
        <v>0</v>
      </c>
      <c r="G8267" s="100">
        <v>0</v>
      </c>
    </row>
    <row r="8268" spans="1:7" x14ac:dyDescent="0.2">
      <c r="A8268" s="100">
        <v>8267</v>
      </c>
      <c r="B8268" s="100">
        <v>8331</v>
      </c>
      <c r="C8268" s="4" t="s">
        <v>7</v>
      </c>
      <c r="D8268" s="100">
        <v>278</v>
      </c>
      <c r="E8268" s="100">
        <v>74</v>
      </c>
      <c r="F8268" s="2">
        <v>0</v>
      </c>
      <c r="G8268" s="100">
        <v>0</v>
      </c>
    </row>
    <row r="8269" spans="1:7" x14ac:dyDescent="0.2">
      <c r="A8269" s="100">
        <v>8268</v>
      </c>
      <c r="B8269" s="100">
        <v>8332</v>
      </c>
      <c r="C8269" s="4" t="s">
        <v>7</v>
      </c>
      <c r="D8269" s="100">
        <v>279</v>
      </c>
      <c r="E8269" s="100">
        <v>74</v>
      </c>
      <c r="F8269" s="2">
        <v>0</v>
      </c>
      <c r="G8269" s="100">
        <v>0</v>
      </c>
    </row>
    <row r="8270" spans="1:7" x14ac:dyDescent="0.2">
      <c r="A8270" s="100">
        <v>8269</v>
      </c>
      <c r="B8270" s="100">
        <v>8333</v>
      </c>
      <c r="C8270" s="4" t="s">
        <v>7</v>
      </c>
      <c r="D8270" s="100">
        <v>280</v>
      </c>
      <c r="E8270" s="100">
        <v>74</v>
      </c>
      <c r="F8270" s="2">
        <v>0</v>
      </c>
      <c r="G8270" s="100">
        <v>0</v>
      </c>
    </row>
    <row r="8271" spans="1:7" x14ac:dyDescent="0.2">
      <c r="A8271" s="100">
        <v>8270</v>
      </c>
      <c r="B8271" s="100">
        <v>8334</v>
      </c>
      <c r="C8271" s="4"/>
      <c r="D8271" s="100">
        <v>33</v>
      </c>
      <c r="E8271" s="100">
        <v>268</v>
      </c>
      <c r="F8271" s="2">
        <v>0</v>
      </c>
      <c r="G8271" s="100">
        <v>0</v>
      </c>
    </row>
    <row r="8272" spans="1:7" x14ac:dyDescent="0.2">
      <c r="A8272" s="100">
        <v>8271</v>
      </c>
      <c r="B8272" s="100">
        <v>8335</v>
      </c>
      <c r="C8272" s="4"/>
      <c r="D8272" s="100">
        <v>34</v>
      </c>
      <c r="E8272" s="100">
        <v>268</v>
      </c>
      <c r="F8272" s="2">
        <v>0</v>
      </c>
      <c r="G8272" s="100">
        <v>0</v>
      </c>
    </row>
    <row r="8273" spans="1:7" x14ac:dyDescent="0.2">
      <c r="A8273" s="100">
        <v>8272</v>
      </c>
      <c r="B8273" s="100">
        <v>8336</v>
      </c>
      <c r="C8273" s="4"/>
      <c r="D8273" s="100">
        <v>35</v>
      </c>
      <c r="E8273" s="100">
        <v>268</v>
      </c>
      <c r="F8273" s="2">
        <v>0</v>
      </c>
      <c r="G8273" s="100">
        <v>0</v>
      </c>
    </row>
    <row r="8274" spans="1:7" x14ac:dyDescent="0.2">
      <c r="A8274" s="100">
        <v>8273</v>
      </c>
      <c r="B8274" s="100">
        <v>8337</v>
      </c>
      <c r="C8274" s="4"/>
      <c r="D8274" s="100">
        <v>36</v>
      </c>
      <c r="E8274" s="100">
        <v>268</v>
      </c>
      <c r="F8274" s="2">
        <v>0</v>
      </c>
      <c r="G8274" s="100">
        <v>0</v>
      </c>
    </row>
    <row r="8275" spans="1:7" x14ac:dyDescent="0.2">
      <c r="A8275" s="100">
        <v>8274</v>
      </c>
      <c r="B8275" s="100">
        <v>8338</v>
      </c>
      <c r="C8275" s="4"/>
      <c r="D8275" s="100">
        <v>37</v>
      </c>
      <c r="E8275" s="100">
        <v>268</v>
      </c>
      <c r="F8275" s="2">
        <v>0</v>
      </c>
      <c r="G8275" s="100">
        <v>0</v>
      </c>
    </row>
    <row r="8276" spans="1:7" x14ac:dyDescent="0.2">
      <c r="A8276" s="100">
        <v>8275</v>
      </c>
      <c r="B8276" s="100">
        <v>8339</v>
      </c>
      <c r="C8276" s="4"/>
      <c r="D8276" s="100">
        <v>39</v>
      </c>
      <c r="E8276" s="100">
        <v>268</v>
      </c>
      <c r="F8276" s="2">
        <v>0</v>
      </c>
      <c r="G8276" s="100">
        <v>0</v>
      </c>
    </row>
    <row r="8277" spans="1:7" x14ac:dyDescent="0.2">
      <c r="A8277" s="100">
        <v>8276</v>
      </c>
      <c r="B8277" s="100">
        <v>8340</v>
      </c>
      <c r="C8277" s="4"/>
      <c r="D8277" s="100">
        <v>40</v>
      </c>
      <c r="E8277" s="100">
        <v>268</v>
      </c>
      <c r="F8277" s="2">
        <v>0</v>
      </c>
      <c r="G8277" s="100">
        <v>0</v>
      </c>
    </row>
    <row r="8278" spans="1:7" x14ac:dyDescent="0.2">
      <c r="A8278" s="100">
        <v>8277</v>
      </c>
      <c r="B8278" s="100">
        <v>8341</v>
      </c>
      <c r="C8278" s="4"/>
      <c r="D8278" s="100">
        <v>41</v>
      </c>
      <c r="E8278" s="100">
        <v>268</v>
      </c>
      <c r="F8278" s="2">
        <v>0</v>
      </c>
      <c r="G8278" s="100">
        <v>0</v>
      </c>
    </row>
    <row r="8279" spans="1:7" x14ac:dyDescent="0.2">
      <c r="A8279" s="100">
        <v>8278</v>
      </c>
      <c r="B8279" s="100">
        <v>8342</v>
      </c>
      <c r="C8279" s="4"/>
      <c r="D8279" s="100">
        <v>42</v>
      </c>
      <c r="E8279" s="100">
        <v>268</v>
      </c>
      <c r="F8279" s="2">
        <v>0</v>
      </c>
      <c r="G8279" s="100">
        <v>0</v>
      </c>
    </row>
    <row r="8280" spans="1:7" x14ac:dyDescent="0.2">
      <c r="A8280" s="100">
        <v>8279</v>
      </c>
      <c r="B8280" s="100">
        <v>8343</v>
      </c>
      <c r="C8280" s="4"/>
      <c r="D8280" s="100">
        <v>43</v>
      </c>
      <c r="E8280" s="100">
        <v>268</v>
      </c>
      <c r="F8280" s="2">
        <v>0</v>
      </c>
      <c r="G8280" s="100">
        <v>0</v>
      </c>
    </row>
    <row r="8281" spans="1:7" x14ac:dyDescent="0.2">
      <c r="A8281" s="100">
        <v>8280</v>
      </c>
      <c r="B8281" s="100">
        <v>8344</v>
      </c>
      <c r="C8281" s="4"/>
      <c r="D8281" s="100">
        <v>44</v>
      </c>
      <c r="E8281" s="100">
        <v>268</v>
      </c>
      <c r="F8281" s="2">
        <v>0</v>
      </c>
      <c r="G8281" s="100">
        <v>0</v>
      </c>
    </row>
    <row r="8282" spans="1:7" x14ac:dyDescent="0.2">
      <c r="A8282" s="100">
        <v>8281</v>
      </c>
      <c r="B8282" s="100">
        <v>8345</v>
      </c>
      <c r="C8282" s="4"/>
      <c r="D8282" s="100">
        <v>45</v>
      </c>
      <c r="E8282" s="100">
        <v>268</v>
      </c>
      <c r="F8282" s="2">
        <v>0</v>
      </c>
      <c r="G8282" s="100">
        <v>0</v>
      </c>
    </row>
    <row r="8283" spans="1:7" x14ac:dyDescent="0.2">
      <c r="A8283" s="100">
        <v>8282</v>
      </c>
      <c r="B8283" s="100">
        <v>8346</v>
      </c>
      <c r="C8283" s="4"/>
      <c r="D8283" s="100">
        <v>46</v>
      </c>
      <c r="E8283" s="100">
        <v>268</v>
      </c>
      <c r="F8283" s="2">
        <v>0</v>
      </c>
      <c r="G8283" s="100">
        <v>0</v>
      </c>
    </row>
    <row r="8284" spans="1:7" x14ac:dyDescent="0.2">
      <c r="A8284" s="100">
        <v>8283</v>
      </c>
      <c r="B8284" s="100">
        <v>8347</v>
      </c>
      <c r="C8284" s="4"/>
      <c r="D8284" s="100">
        <v>47</v>
      </c>
      <c r="E8284" s="100">
        <v>268</v>
      </c>
      <c r="F8284" s="2">
        <v>0</v>
      </c>
      <c r="G8284" s="100">
        <v>0</v>
      </c>
    </row>
    <row r="8285" spans="1:7" x14ac:dyDescent="0.2">
      <c r="A8285" s="100">
        <v>8284</v>
      </c>
      <c r="B8285" s="100">
        <v>8348</v>
      </c>
      <c r="C8285" s="4" t="s">
        <v>7</v>
      </c>
      <c r="D8285" s="100">
        <v>95</v>
      </c>
      <c r="E8285" s="100">
        <v>123</v>
      </c>
      <c r="F8285" s="2">
        <v>0</v>
      </c>
      <c r="G8285" s="100">
        <v>0</v>
      </c>
    </row>
    <row r="8286" spans="1:7" x14ac:dyDescent="0.2">
      <c r="A8286" s="100">
        <v>8285</v>
      </c>
      <c r="B8286" s="100">
        <v>8349</v>
      </c>
      <c r="C8286" s="4" t="s">
        <v>7</v>
      </c>
      <c r="D8286" s="100">
        <v>96</v>
      </c>
      <c r="E8286" s="100">
        <v>123</v>
      </c>
      <c r="F8286" s="2">
        <v>0</v>
      </c>
      <c r="G8286" s="100">
        <v>0</v>
      </c>
    </row>
    <row r="8287" spans="1:7" x14ac:dyDescent="0.2">
      <c r="A8287" s="100">
        <v>8286</v>
      </c>
      <c r="B8287" s="100">
        <v>8350</v>
      </c>
      <c r="C8287" s="4" t="s">
        <v>7</v>
      </c>
      <c r="D8287" s="100">
        <v>97</v>
      </c>
      <c r="E8287" s="100">
        <v>123</v>
      </c>
      <c r="F8287" s="2">
        <v>0</v>
      </c>
      <c r="G8287" s="100">
        <v>0</v>
      </c>
    </row>
    <row r="8288" spans="1:7" x14ac:dyDescent="0.2">
      <c r="A8288" s="100">
        <v>8287</v>
      </c>
      <c r="B8288" s="100">
        <v>8351</v>
      </c>
      <c r="C8288" s="4" t="s">
        <v>7</v>
      </c>
      <c r="D8288" s="100">
        <v>98</v>
      </c>
      <c r="E8288" s="100">
        <v>123</v>
      </c>
      <c r="F8288" s="2">
        <v>0</v>
      </c>
      <c r="G8288" s="100">
        <v>0</v>
      </c>
    </row>
    <row r="8289" spans="1:7" x14ac:dyDescent="0.2">
      <c r="A8289" s="100">
        <v>8288</v>
      </c>
      <c r="B8289" s="100">
        <v>8352</v>
      </c>
      <c r="C8289" s="4" t="s">
        <v>7</v>
      </c>
      <c r="D8289" s="100">
        <v>99</v>
      </c>
      <c r="E8289" s="100">
        <v>123</v>
      </c>
      <c r="F8289" s="2">
        <v>0</v>
      </c>
      <c r="G8289" s="100">
        <v>0</v>
      </c>
    </row>
    <row r="8290" spans="1:7" x14ac:dyDescent="0.2">
      <c r="A8290" s="100">
        <v>8289</v>
      </c>
      <c r="B8290" s="100">
        <v>8353</v>
      </c>
      <c r="C8290" s="4" t="s">
        <v>7</v>
      </c>
      <c r="D8290" s="100">
        <v>100</v>
      </c>
      <c r="E8290" s="100">
        <v>123</v>
      </c>
      <c r="F8290" s="2">
        <v>0</v>
      </c>
      <c r="G8290" s="100">
        <v>0</v>
      </c>
    </row>
    <row r="8291" spans="1:7" x14ac:dyDescent="0.2">
      <c r="A8291" s="100">
        <v>8290</v>
      </c>
      <c r="B8291" s="100">
        <v>8354</v>
      </c>
      <c r="C8291" s="4" t="s">
        <v>7</v>
      </c>
      <c r="D8291" s="100">
        <v>104</v>
      </c>
      <c r="E8291" s="100">
        <v>123</v>
      </c>
      <c r="F8291" s="2">
        <v>0</v>
      </c>
      <c r="G8291" s="100">
        <v>0</v>
      </c>
    </row>
    <row r="8292" spans="1:7" x14ac:dyDescent="0.2">
      <c r="A8292" s="100">
        <v>8291</v>
      </c>
      <c r="B8292" s="100">
        <v>8355</v>
      </c>
      <c r="C8292" s="4" t="s">
        <v>7</v>
      </c>
      <c r="D8292" s="100">
        <v>105</v>
      </c>
      <c r="E8292" s="100">
        <v>123</v>
      </c>
      <c r="F8292" s="2">
        <v>0</v>
      </c>
      <c r="G8292" s="100">
        <v>0</v>
      </c>
    </row>
    <row r="8293" spans="1:7" x14ac:dyDescent="0.2">
      <c r="A8293" s="100">
        <v>8292</v>
      </c>
      <c r="B8293" s="100">
        <v>8356</v>
      </c>
      <c r="C8293" s="4" t="s">
        <v>7</v>
      </c>
      <c r="D8293" s="100">
        <v>106</v>
      </c>
      <c r="E8293" s="100">
        <v>123</v>
      </c>
      <c r="F8293" s="2">
        <v>0</v>
      </c>
      <c r="G8293" s="100">
        <v>0</v>
      </c>
    </row>
    <row r="8294" spans="1:7" x14ac:dyDescent="0.2">
      <c r="A8294" s="100">
        <v>8293</v>
      </c>
      <c r="B8294" s="100">
        <v>8357</v>
      </c>
      <c r="C8294" s="4" t="s">
        <v>7</v>
      </c>
      <c r="D8294" s="100">
        <v>107</v>
      </c>
      <c r="E8294" s="100">
        <v>123</v>
      </c>
      <c r="F8294" s="2">
        <v>0</v>
      </c>
      <c r="G8294" s="100">
        <v>0</v>
      </c>
    </row>
    <row r="8295" spans="1:7" x14ac:dyDescent="0.2">
      <c r="A8295" s="100">
        <v>8294</v>
      </c>
      <c r="B8295" s="100">
        <v>8358</v>
      </c>
      <c r="C8295" s="4" t="s">
        <v>7</v>
      </c>
      <c r="D8295" s="100">
        <v>108</v>
      </c>
      <c r="E8295" s="100">
        <v>123</v>
      </c>
      <c r="F8295" s="2">
        <v>0</v>
      </c>
      <c r="G8295" s="100">
        <v>0</v>
      </c>
    </row>
    <row r="8296" spans="1:7" x14ac:dyDescent="0.2">
      <c r="A8296" s="100">
        <v>8295</v>
      </c>
      <c r="B8296" s="100">
        <v>8359</v>
      </c>
      <c r="C8296" s="4" t="s">
        <v>7</v>
      </c>
      <c r="D8296" s="100">
        <v>109</v>
      </c>
      <c r="E8296" s="100">
        <v>123</v>
      </c>
      <c r="F8296" s="2">
        <v>0</v>
      </c>
      <c r="G8296" s="100">
        <v>0</v>
      </c>
    </row>
    <row r="8297" spans="1:7" x14ac:dyDescent="0.2">
      <c r="A8297" s="100">
        <v>8296</v>
      </c>
      <c r="B8297" s="100">
        <v>8360</v>
      </c>
      <c r="C8297" s="4" t="s">
        <v>7</v>
      </c>
      <c r="D8297" s="100">
        <v>110</v>
      </c>
      <c r="E8297" s="100">
        <v>123</v>
      </c>
      <c r="F8297" s="2">
        <v>0</v>
      </c>
      <c r="G8297" s="100">
        <v>0</v>
      </c>
    </row>
    <row r="8298" spans="1:7" x14ac:dyDescent="0.2">
      <c r="A8298" s="100">
        <v>8297</v>
      </c>
      <c r="B8298" s="100">
        <v>8361</v>
      </c>
      <c r="C8298" s="4" t="s">
        <v>7</v>
      </c>
      <c r="D8298" s="100">
        <v>111</v>
      </c>
      <c r="E8298" s="100">
        <v>123</v>
      </c>
      <c r="F8298" s="2">
        <v>0</v>
      </c>
      <c r="G8298" s="100">
        <v>0</v>
      </c>
    </row>
    <row r="8299" spans="1:7" x14ac:dyDescent="0.2">
      <c r="A8299" s="100">
        <v>8298</v>
      </c>
      <c r="B8299" s="100">
        <v>8362</v>
      </c>
      <c r="C8299" s="4" t="s">
        <v>7</v>
      </c>
      <c r="D8299" s="100">
        <v>112</v>
      </c>
      <c r="E8299" s="100">
        <v>123</v>
      </c>
      <c r="F8299" s="2">
        <v>0</v>
      </c>
      <c r="G8299" s="100">
        <v>0</v>
      </c>
    </row>
    <row r="8300" spans="1:7" x14ac:dyDescent="0.2">
      <c r="A8300" s="100">
        <v>8299</v>
      </c>
      <c r="B8300" s="100">
        <v>8363</v>
      </c>
      <c r="C8300" s="4" t="s">
        <v>7</v>
      </c>
      <c r="D8300" s="100">
        <v>113</v>
      </c>
      <c r="E8300" s="100">
        <v>123</v>
      </c>
      <c r="F8300" s="2">
        <v>0</v>
      </c>
      <c r="G8300" s="100">
        <v>0</v>
      </c>
    </row>
    <row r="8301" spans="1:7" x14ac:dyDescent="0.2">
      <c r="A8301" s="100">
        <v>8300</v>
      </c>
      <c r="B8301" s="100">
        <v>8364</v>
      </c>
      <c r="C8301" s="4" t="s">
        <v>7</v>
      </c>
      <c r="D8301" s="100">
        <v>114</v>
      </c>
      <c r="E8301" s="100">
        <v>123</v>
      </c>
      <c r="F8301" s="2">
        <v>0</v>
      </c>
      <c r="G8301" s="100">
        <v>0</v>
      </c>
    </row>
    <row r="8302" spans="1:7" x14ac:dyDescent="0.2">
      <c r="A8302" s="100">
        <v>8301</v>
      </c>
      <c r="B8302" s="100">
        <v>8365</v>
      </c>
      <c r="C8302" s="4" t="s">
        <v>7</v>
      </c>
      <c r="D8302" s="100">
        <v>2877</v>
      </c>
      <c r="E8302" s="100">
        <v>29</v>
      </c>
      <c r="F8302" s="2">
        <v>0</v>
      </c>
      <c r="G8302" s="100">
        <v>0</v>
      </c>
    </row>
    <row r="8303" spans="1:7" x14ac:dyDescent="0.2">
      <c r="A8303" s="100">
        <v>8302</v>
      </c>
      <c r="B8303" s="100">
        <v>8366</v>
      </c>
      <c r="C8303" s="4" t="s">
        <v>7</v>
      </c>
      <c r="D8303" s="100">
        <v>2878</v>
      </c>
      <c r="E8303" s="100">
        <v>29</v>
      </c>
      <c r="F8303" s="2">
        <v>0</v>
      </c>
      <c r="G8303" s="100">
        <v>0</v>
      </c>
    </row>
    <row r="8304" spans="1:7" x14ac:dyDescent="0.2">
      <c r="A8304" s="100">
        <v>8303</v>
      </c>
      <c r="B8304" s="100">
        <v>8367</v>
      </c>
      <c r="C8304" s="4" t="s">
        <v>7</v>
      </c>
      <c r="D8304" s="100">
        <v>2879</v>
      </c>
      <c r="E8304" s="100">
        <v>29</v>
      </c>
      <c r="F8304" s="2">
        <v>0</v>
      </c>
      <c r="G8304" s="100">
        <v>0</v>
      </c>
    </row>
    <row r="8305" spans="1:7" x14ac:dyDescent="0.2">
      <c r="A8305" s="100">
        <v>8304</v>
      </c>
      <c r="B8305" s="100">
        <v>8368</v>
      </c>
      <c r="C8305" s="4" t="s">
        <v>7</v>
      </c>
      <c r="D8305" s="100">
        <v>2880</v>
      </c>
      <c r="E8305" s="100">
        <v>29</v>
      </c>
      <c r="F8305" s="2">
        <v>0</v>
      </c>
      <c r="G8305" s="100">
        <v>0</v>
      </c>
    </row>
    <row r="8306" spans="1:7" x14ac:dyDescent="0.2">
      <c r="A8306" s="100">
        <v>8305</v>
      </c>
      <c r="B8306" s="100">
        <v>8369</v>
      </c>
      <c r="C8306" s="4" t="s">
        <v>7</v>
      </c>
      <c r="D8306" s="100">
        <v>2881</v>
      </c>
      <c r="E8306" s="100">
        <v>29</v>
      </c>
      <c r="F8306" s="2">
        <v>0</v>
      </c>
      <c r="G8306" s="100">
        <v>0</v>
      </c>
    </row>
    <row r="8307" spans="1:7" x14ac:dyDescent="0.2">
      <c r="A8307" s="100">
        <v>8306</v>
      </c>
      <c r="B8307" s="100">
        <v>8370</v>
      </c>
      <c r="C8307" s="4" t="s">
        <v>7</v>
      </c>
      <c r="D8307" s="100">
        <v>2882</v>
      </c>
      <c r="E8307" s="100">
        <v>29</v>
      </c>
      <c r="F8307" s="2">
        <v>0</v>
      </c>
      <c r="G8307" s="100">
        <v>0</v>
      </c>
    </row>
    <row r="8308" spans="1:7" x14ac:dyDescent="0.2">
      <c r="A8308" s="100">
        <v>8307</v>
      </c>
      <c r="B8308" s="100">
        <v>8371</v>
      </c>
      <c r="C8308" s="4" t="s">
        <v>7</v>
      </c>
      <c r="D8308" s="100">
        <v>2883</v>
      </c>
      <c r="E8308" s="100">
        <v>29</v>
      </c>
      <c r="F8308" s="2">
        <v>0</v>
      </c>
      <c r="G8308" s="100">
        <v>0</v>
      </c>
    </row>
    <row r="8309" spans="1:7" x14ac:dyDescent="0.2">
      <c r="A8309" s="100">
        <v>8308</v>
      </c>
      <c r="B8309" s="100">
        <v>8372</v>
      </c>
      <c r="C8309" s="4" t="s">
        <v>7</v>
      </c>
      <c r="D8309" s="100">
        <v>2884</v>
      </c>
      <c r="E8309" s="100">
        <v>29</v>
      </c>
      <c r="F8309" s="2">
        <v>0</v>
      </c>
      <c r="G8309" s="100">
        <v>0</v>
      </c>
    </row>
    <row r="8310" spans="1:7" x14ac:dyDescent="0.2">
      <c r="A8310" s="100">
        <v>8309</v>
      </c>
      <c r="B8310" s="100">
        <v>8373</v>
      </c>
      <c r="C8310" s="4" t="s">
        <v>7</v>
      </c>
      <c r="D8310" s="100">
        <v>2885</v>
      </c>
      <c r="E8310" s="100">
        <v>29</v>
      </c>
      <c r="F8310" s="2">
        <v>0</v>
      </c>
      <c r="G8310" s="100">
        <v>0</v>
      </c>
    </row>
    <row r="8311" spans="1:7" x14ac:dyDescent="0.2">
      <c r="A8311" s="100">
        <v>8310</v>
      </c>
      <c r="B8311" s="100">
        <v>8374</v>
      </c>
      <c r="C8311" s="4" t="s">
        <v>7</v>
      </c>
      <c r="D8311" s="100">
        <v>2886</v>
      </c>
      <c r="E8311" s="100">
        <v>29</v>
      </c>
      <c r="F8311" s="2">
        <v>0</v>
      </c>
      <c r="G8311" s="100">
        <v>0</v>
      </c>
    </row>
    <row r="8312" spans="1:7" x14ac:dyDescent="0.2">
      <c r="A8312" s="100">
        <v>8311</v>
      </c>
      <c r="B8312" s="100">
        <v>8375</v>
      </c>
      <c r="C8312" s="4" t="s">
        <v>7</v>
      </c>
      <c r="D8312" s="100">
        <v>2887</v>
      </c>
      <c r="E8312" s="100">
        <v>29</v>
      </c>
      <c r="F8312" s="2">
        <v>0</v>
      </c>
      <c r="G8312" s="100">
        <v>0</v>
      </c>
    </row>
    <row r="8313" spans="1:7" x14ac:dyDescent="0.2">
      <c r="A8313" s="100">
        <v>8312</v>
      </c>
      <c r="B8313" s="100">
        <v>8376</v>
      </c>
      <c r="C8313" s="4" t="s">
        <v>7</v>
      </c>
      <c r="D8313" s="100">
        <v>2888</v>
      </c>
      <c r="E8313" s="100">
        <v>29</v>
      </c>
      <c r="F8313" s="2">
        <v>0</v>
      </c>
      <c r="G8313" s="100">
        <v>0</v>
      </c>
    </row>
    <row r="8314" spans="1:7" x14ac:dyDescent="0.2">
      <c r="A8314" s="100">
        <v>8313</v>
      </c>
      <c r="B8314" s="100">
        <v>8377</v>
      </c>
      <c r="C8314" s="4" t="s">
        <v>7</v>
      </c>
      <c r="D8314" s="100">
        <v>2889</v>
      </c>
      <c r="E8314" s="100">
        <v>29</v>
      </c>
      <c r="F8314" s="2">
        <v>0</v>
      </c>
      <c r="G8314" s="100">
        <v>0</v>
      </c>
    </row>
    <row r="8315" spans="1:7" x14ac:dyDescent="0.2">
      <c r="A8315" s="100">
        <v>8314</v>
      </c>
      <c r="B8315" s="100">
        <v>8378</v>
      </c>
      <c r="C8315" s="4" t="s">
        <v>7</v>
      </c>
      <c r="D8315" s="100">
        <v>2890</v>
      </c>
      <c r="E8315" s="100">
        <v>29</v>
      </c>
      <c r="F8315" s="2">
        <v>0</v>
      </c>
      <c r="G8315" s="100">
        <v>0</v>
      </c>
    </row>
    <row r="8316" spans="1:7" x14ac:dyDescent="0.2">
      <c r="A8316" s="100">
        <v>8315</v>
      </c>
      <c r="B8316" s="100">
        <v>8379</v>
      </c>
      <c r="C8316" s="4" t="s">
        <v>7</v>
      </c>
      <c r="D8316" s="100">
        <v>2891</v>
      </c>
      <c r="E8316" s="100">
        <v>29</v>
      </c>
      <c r="F8316" s="2">
        <v>0</v>
      </c>
      <c r="G8316" s="100">
        <v>0</v>
      </c>
    </row>
    <row r="8317" spans="1:7" x14ac:dyDescent="0.2">
      <c r="A8317" s="100">
        <v>8316</v>
      </c>
      <c r="B8317" s="100">
        <v>8380</v>
      </c>
      <c r="C8317" s="4" t="s">
        <v>7</v>
      </c>
      <c r="D8317" s="100">
        <v>2892</v>
      </c>
      <c r="E8317" s="100">
        <v>29</v>
      </c>
      <c r="F8317" s="2">
        <v>0</v>
      </c>
      <c r="G8317" s="100">
        <v>0</v>
      </c>
    </row>
    <row r="8318" spans="1:7" x14ac:dyDescent="0.2">
      <c r="A8318" s="100">
        <v>8317</v>
      </c>
      <c r="B8318" s="100">
        <v>8381</v>
      </c>
      <c r="C8318" s="4" t="s">
        <v>7</v>
      </c>
      <c r="D8318" s="100">
        <v>2893</v>
      </c>
      <c r="E8318" s="100">
        <v>29</v>
      </c>
      <c r="F8318" s="2">
        <v>0</v>
      </c>
      <c r="G8318" s="100">
        <v>0</v>
      </c>
    </row>
    <row r="8319" spans="1:7" x14ac:dyDescent="0.2">
      <c r="A8319" s="100">
        <v>8318</v>
      </c>
      <c r="B8319" s="100">
        <v>8382</v>
      </c>
      <c r="C8319" s="4" t="s">
        <v>7</v>
      </c>
      <c r="D8319" s="100">
        <v>2894</v>
      </c>
      <c r="E8319" s="100">
        <v>29</v>
      </c>
      <c r="F8319" s="2">
        <v>0</v>
      </c>
      <c r="G8319" s="100">
        <v>0</v>
      </c>
    </row>
    <row r="8320" spans="1:7" x14ac:dyDescent="0.2">
      <c r="A8320" s="100">
        <v>8319</v>
      </c>
      <c r="B8320" s="100">
        <v>8383</v>
      </c>
      <c r="C8320" s="4" t="s">
        <v>7</v>
      </c>
      <c r="D8320" s="100">
        <v>2895</v>
      </c>
      <c r="E8320" s="100">
        <v>29</v>
      </c>
      <c r="F8320" s="2">
        <v>0</v>
      </c>
      <c r="G8320" s="100">
        <v>0</v>
      </c>
    </row>
    <row r="8321" spans="1:7" x14ac:dyDescent="0.2">
      <c r="A8321" s="100">
        <v>8320</v>
      </c>
      <c r="B8321" s="100">
        <v>8384</v>
      </c>
      <c r="C8321" s="4" t="s">
        <v>7</v>
      </c>
      <c r="D8321" s="100">
        <v>2896</v>
      </c>
      <c r="E8321" s="100">
        <v>29</v>
      </c>
      <c r="F8321" s="2">
        <v>0</v>
      </c>
      <c r="G8321" s="100">
        <v>0</v>
      </c>
    </row>
    <row r="8322" spans="1:7" x14ac:dyDescent="0.2">
      <c r="A8322" s="100">
        <v>8321</v>
      </c>
      <c r="B8322" s="100">
        <v>8385</v>
      </c>
      <c r="C8322" s="4" t="s">
        <v>7</v>
      </c>
      <c r="D8322" s="100">
        <v>2897</v>
      </c>
      <c r="E8322" s="100">
        <v>29</v>
      </c>
      <c r="F8322" s="2">
        <v>0</v>
      </c>
      <c r="G8322" s="100">
        <v>0</v>
      </c>
    </row>
    <row r="8323" spans="1:7" x14ac:dyDescent="0.2">
      <c r="A8323" s="100">
        <v>8322</v>
      </c>
      <c r="B8323" s="100">
        <v>8386</v>
      </c>
      <c r="C8323" s="4" t="s">
        <v>7</v>
      </c>
      <c r="D8323" s="100">
        <v>413</v>
      </c>
      <c r="E8323" s="100">
        <v>41</v>
      </c>
      <c r="F8323" s="2">
        <v>0</v>
      </c>
      <c r="G8323" s="100">
        <v>0</v>
      </c>
    </row>
    <row r="8324" spans="1:7" x14ac:dyDescent="0.2">
      <c r="A8324" s="100">
        <v>8323</v>
      </c>
      <c r="B8324" s="100">
        <v>8387</v>
      </c>
      <c r="C8324" s="4" t="s">
        <v>7</v>
      </c>
      <c r="D8324" s="100">
        <v>414</v>
      </c>
      <c r="E8324" s="100">
        <v>41</v>
      </c>
      <c r="F8324" s="2">
        <v>0</v>
      </c>
      <c r="G8324" s="100">
        <v>0</v>
      </c>
    </row>
    <row r="8325" spans="1:7" x14ac:dyDescent="0.2">
      <c r="A8325" s="100">
        <v>8324</v>
      </c>
      <c r="B8325" s="100">
        <v>8388</v>
      </c>
      <c r="C8325" s="4" t="s">
        <v>7</v>
      </c>
      <c r="D8325" s="100">
        <v>415</v>
      </c>
      <c r="E8325" s="100">
        <v>41</v>
      </c>
      <c r="F8325" s="2">
        <v>0</v>
      </c>
      <c r="G8325" s="100">
        <v>0</v>
      </c>
    </row>
    <row r="8326" spans="1:7" x14ac:dyDescent="0.2">
      <c r="A8326" s="100">
        <v>8325</v>
      </c>
      <c r="B8326" s="100">
        <v>8389</v>
      </c>
      <c r="C8326" s="4" t="s">
        <v>7</v>
      </c>
      <c r="D8326" s="100">
        <v>416</v>
      </c>
      <c r="E8326" s="100">
        <v>41</v>
      </c>
      <c r="F8326" s="2">
        <v>0</v>
      </c>
      <c r="G8326" s="100">
        <v>0</v>
      </c>
    </row>
    <row r="8327" spans="1:7" x14ac:dyDescent="0.2">
      <c r="A8327" s="100">
        <v>8326</v>
      </c>
      <c r="B8327" s="100">
        <v>8390</v>
      </c>
      <c r="C8327" s="4" t="s">
        <v>7</v>
      </c>
      <c r="D8327" s="100">
        <v>417</v>
      </c>
      <c r="E8327" s="100">
        <v>41</v>
      </c>
      <c r="F8327" s="2">
        <v>0</v>
      </c>
      <c r="G8327" s="100">
        <v>0</v>
      </c>
    </row>
    <row r="8328" spans="1:7" x14ac:dyDescent="0.2">
      <c r="A8328" s="100">
        <v>8327</v>
      </c>
      <c r="B8328" s="100">
        <v>8391</v>
      </c>
      <c r="C8328" s="4" t="s">
        <v>7</v>
      </c>
      <c r="D8328" s="100">
        <v>418</v>
      </c>
      <c r="E8328" s="100">
        <v>41</v>
      </c>
      <c r="F8328" s="2">
        <v>0</v>
      </c>
      <c r="G8328" s="100">
        <v>0</v>
      </c>
    </row>
    <row r="8329" spans="1:7" x14ac:dyDescent="0.2">
      <c r="A8329" s="100">
        <v>8328</v>
      </c>
      <c r="B8329" s="100">
        <v>8392</v>
      </c>
      <c r="C8329" s="4" t="s">
        <v>7</v>
      </c>
      <c r="D8329" s="100">
        <v>419</v>
      </c>
      <c r="E8329" s="100">
        <v>41</v>
      </c>
      <c r="F8329" s="2">
        <v>0</v>
      </c>
      <c r="G8329" s="100">
        <v>0</v>
      </c>
    </row>
    <row r="8330" spans="1:7" x14ac:dyDescent="0.2">
      <c r="A8330" s="100">
        <v>8329</v>
      </c>
      <c r="B8330" s="100">
        <v>8393</v>
      </c>
      <c r="C8330" s="4" t="s">
        <v>7</v>
      </c>
      <c r="D8330" s="100">
        <v>420</v>
      </c>
      <c r="E8330" s="100">
        <v>41</v>
      </c>
      <c r="F8330" s="2">
        <v>0</v>
      </c>
      <c r="G8330" s="100">
        <v>0</v>
      </c>
    </row>
    <row r="8331" spans="1:7" x14ac:dyDescent="0.2">
      <c r="A8331" s="100">
        <v>8330</v>
      </c>
      <c r="B8331" s="100">
        <v>8394</v>
      </c>
      <c r="C8331" s="4" t="s">
        <v>7</v>
      </c>
      <c r="D8331" s="100">
        <v>422</v>
      </c>
      <c r="E8331" s="100">
        <v>41</v>
      </c>
      <c r="F8331" s="2">
        <v>0</v>
      </c>
      <c r="G8331" s="100">
        <v>0</v>
      </c>
    </row>
    <row r="8332" spans="1:7" x14ac:dyDescent="0.2">
      <c r="A8332" s="100">
        <v>8331</v>
      </c>
      <c r="B8332" s="100">
        <v>8395</v>
      </c>
      <c r="C8332" s="4" t="s">
        <v>7</v>
      </c>
      <c r="D8332" s="100">
        <v>423</v>
      </c>
      <c r="E8332" s="100">
        <v>41</v>
      </c>
      <c r="F8332" s="2">
        <v>0</v>
      </c>
      <c r="G8332" s="100">
        <v>0</v>
      </c>
    </row>
    <row r="8333" spans="1:7" x14ac:dyDescent="0.2">
      <c r="A8333" s="100">
        <v>8332</v>
      </c>
      <c r="B8333" s="100">
        <v>8396</v>
      </c>
      <c r="C8333" s="4" t="s">
        <v>7</v>
      </c>
      <c r="D8333" s="100">
        <v>424</v>
      </c>
      <c r="E8333" s="100">
        <v>41</v>
      </c>
      <c r="F8333" s="2">
        <v>0</v>
      </c>
      <c r="G8333" s="100">
        <v>0</v>
      </c>
    </row>
    <row r="8334" spans="1:7" x14ac:dyDescent="0.2">
      <c r="A8334" s="100">
        <v>8333</v>
      </c>
      <c r="B8334" s="100">
        <v>8397</v>
      </c>
      <c r="C8334" s="4" t="s">
        <v>7</v>
      </c>
      <c r="D8334" s="100">
        <v>425</v>
      </c>
      <c r="E8334" s="100">
        <v>41</v>
      </c>
      <c r="F8334" s="2">
        <v>0</v>
      </c>
      <c r="G8334" s="100">
        <v>0</v>
      </c>
    </row>
    <row r="8335" spans="1:7" x14ac:dyDescent="0.2">
      <c r="A8335" s="100">
        <v>8334</v>
      </c>
      <c r="B8335" s="100">
        <v>8398</v>
      </c>
      <c r="C8335" s="4" t="s">
        <v>7</v>
      </c>
      <c r="D8335" s="100">
        <v>426</v>
      </c>
      <c r="E8335" s="100">
        <v>41</v>
      </c>
      <c r="F8335" s="2">
        <v>0</v>
      </c>
      <c r="G8335" s="100">
        <v>0</v>
      </c>
    </row>
    <row r="8336" spans="1:7" x14ac:dyDescent="0.2">
      <c r="A8336" s="100">
        <v>8335</v>
      </c>
      <c r="B8336" s="100">
        <v>8399</v>
      </c>
      <c r="C8336" s="4" t="s">
        <v>7</v>
      </c>
      <c r="D8336" s="100">
        <v>427</v>
      </c>
      <c r="E8336" s="100">
        <v>41</v>
      </c>
      <c r="F8336" s="2">
        <v>0</v>
      </c>
      <c r="G8336" s="100">
        <v>0</v>
      </c>
    </row>
    <row r="8337" spans="1:7" x14ac:dyDescent="0.2">
      <c r="A8337" s="100">
        <v>8336</v>
      </c>
      <c r="B8337" s="100">
        <v>8400</v>
      </c>
      <c r="C8337" s="4" t="s">
        <v>7</v>
      </c>
      <c r="D8337" s="100">
        <v>3461</v>
      </c>
      <c r="E8337" s="100">
        <v>157</v>
      </c>
      <c r="F8337" s="2">
        <v>0</v>
      </c>
      <c r="G8337" s="100">
        <v>0</v>
      </c>
    </row>
    <row r="8338" spans="1:7" x14ac:dyDescent="0.2">
      <c r="A8338" s="100">
        <v>8337</v>
      </c>
      <c r="B8338" s="100">
        <v>8401</v>
      </c>
      <c r="C8338" s="4" t="s">
        <v>7</v>
      </c>
      <c r="D8338" s="100">
        <v>3463</v>
      </c>
      <c r="E8338" s="100">
        <v>157</v>
      </c>
      <c r="F8338" s="2">
        <v>0</v>
      </c>
      <c r="G8338" s="100">
        <v>0</v>
      </c>
    </row>
    <row r="8339" spans="1:7" x14ac:dyDescent="0.2">
      <c r="A8339" s="100">
        <v>8338</v>
      </c>
      <c r="B8339" s="100">
        <v>8402</v>
      </c>
      <c r="C8339" s="4" t="s">
        <v>7</v>
      </c>
      <c r="D8339" s="100">
        <v>3464</v>
      </c>
      <c r="E8339" s="100">
        <v>157</v>
      </c>
      <c r="F8339" s="2">
        <v>0</v>
      </c>
      <c r="G8339" s="100">
        <v>0</v>
      </c>
    </row>
    <row r="8340" spans="1:7" x14ac:dyDescent="0.2">
      <c r="A8340" s="100">
        <v>8339</v>
      </c>
      <c r="B8340" s="100">
        <v>8403</v>
      </c>
      <c r="C8340" s="4" t="s">
        <v>7</v>
      </c>
      <c r="D8340" s="100">
        <v>3465</v>
      </c>
      <c r="E8340" s="100">
        <v>157</v>
      </c>
      <c r="F8340" s="2">
        <v>0</v>
      </c>
      <c r="G8340" s="100">
        <v>0</v>
      </c>
    </row>
    <row r="8341" spans="1:7" x14ac:dyDescent="0.2">
      <c r="A8341" s="100">
        <v>8340</v>
      </c>
      <c r="B8341" s="100">
        <v>8404</v>
      </c>
      <c r="C8341" s="4" t="s">
        <v>7</v>
      </c>
      <c r="D8341" s="100">
        <v>3466</v>
      </c>
      <c r="E8341" s="100">
        <v>157</v>
      </c>
      <c r="F8341" s="2">
        <v>0</v>
      </c>
      <c r="G8341" s="100">
        <v>0</v>
      </c>
    </row>
    <row r="8342" spans="1:7" x14ac:dyDescent="0.2">
      <c r="A8342" s="100">
        <v>8341</v>
      </c>
      <c r="B8342" s="100">
        <v>8405</v>
      </c>
      <c r="C8342" s="4" t="s">
        <v>7</v>
      </c>
      <c r="D8342" s="100">
        <v>3467</v>
      </c>
      <c r="E8342" s="100">
        <v>157</v>
      </c>
      <c r="F8342" s="2">
        <v>0</v>
      </c>
      <c r="G8342" s="100">
        <v>0</v>
      </c>
    </row>
    <row r="8343" spans="1:7" x14ac:dyDescent="0.2">
      <c r="A8343" s="100">
        <v>8342</v>
      </c>
      <c r="B8343" s="100">
        <v>8406</v>
      </c>
      <c r="C8343" s="4" t="s">
        <v>7</v>
      </c>
      <c r="D8343" s="100">
        <v>3468</v>
      </c>
      <c r="E8343" s="100">
        <v>157</v>
      </c>
      <c r="F8343" s="2">
        <v>0</v>
      </c>
      <c r="G8343" s="100">
        <v>0</v>
      </c>
    </row>
    <row r="8344" spans="1:7" x14ac:dyDescent="0.2">
      <c r="A8344" s="100">
        <v>8343</v>
      </c>
      <c r="B8344" s="100">
        <v>8407</v>
      </c>
      <c r="C8344" s="4" t="s">
        <v>7</v>
      </c>
      <c r="D8344" s="100">
        <v>3470</v>
      </c>
      <c r="E8344" s="100">
        <v>157</v>
      </c>
      <c r="F8344" s="2">
        <v>0</v>
      </c>
      <c r="G8344" s="100">
        <v>0</v>
      </c>
    </row>
    <row r="8345" spans="1:7" x14ac:dyDescent="0.2">
      <c r="A8345" s="100">
        <v>8344</v>
      </c>
      <c r="B8345" s="100">
        <v>8408</v>
      </c>
      <c r="C8345" s="4" t="s">
        <v>7</v>
      </c>
      <c r="D8345" s="100">
        <v>3471</v>
      </c>
      <c r="E8345" s="100">
        <v>157</v>
      </c>
      <c r="F8345" s="2">
        <v>0</v>
      </c>
      <c r="G8345" s="100">
        <v>0</v>
      </c>
    </row>
    <row r="8346" spans="1:7" x14ac:dyDescent="0.2">
      <c r="A8346" s="100">
        <v>8345</v>
      </c>
      <c r="B8346" s="100">
        <v>8409</v>
      </c>
      <c r="C8346" s="4" t="s">
        <v>7</v>
      </c>
      <c r="D8346" s="100">
        <v>3472</v>
      </c>
      <c r="E8346" s="100">
        <v>157</v>
      </c>
      <c r="F8346" s="2">
        <v>0</v>
      </c>
      <c r="G8346" s="100">
        <v>0</v>
      </c>
    </row>
    <row r="8347" spans="1:7" x14ac:dyDescent="0.2">
      <c r="A8347" s="100">
        <v>8346</v>
      </c>
      <c r="B8347" s="100">
        <v>8410</v>
      </c>
      <c r="C8347" s="4" t="s">
        <v>7</v>
      </c>
      <c r="D8347" s="100">
        <v>3473</v>
      </c>
      <c r="E8347" s="100">
        <v>157</v>
      </c>
      <c r="F8347" s="2">
        <v>0</v>
      </c>
      <c r="G8347" s="100">
        <v>0</v>
      </c>
    </row>
    <row r="8348" spans="1:7" x14ac:dyDescent="0.2">
      <c r="A8348" s="100">
        <v>8347</v>
      </c>
      <c r="B8348" s="100">
        <v>8411</v>
      </c>
      <c r="C8348" s="4" t="s">
        <v>7</v>
      </c>
      <c r="D8348" s="100">
        <v>3474</v>
      </c>
      <c r="E8348" s="100">
        <v>157</v>
      </c>
      <c r="F8348" s="2">
        <v>0</v>
      </c>
      <c r="G8348" s="100">
        <v>0</v>
      </c>
    </row>
    <row r="8349" spans="1:7" x14ac:dyDescent="0.2">
      <c r="A8349" s="100">
        <v>8348</v>
      </c>
      <c r="B8349" s="100">
        <v>8412</v>
      </c>
      <c r="C8349" s="4" t="s">
        <v>7</v>
      </c>
      <c r="D8349" s="100">
        <v>3475</v>
      </c>
      <c r="E8349" s="100">
        <v>157</v>
      </c>
      <c r="F8349" s="2">
        <v>0</v>
      </c>
      <c r="G8349" s="100">
        <v>0</v>
      </c>
    </row>
    <row r="8350" spans="1:7" x14ac:dyDescent="0.2">
      <c r="A8350" s="100">
        <v>8349</v>
      </c>
      <c r="B8350" s="100">
        <v>8413</v>
      </c>
      <c r="C8350" s="4" t="s">
        <v>7</v>
      </c>
      <c r="D8350" s="100">
        <v>3476</v>
      </c>
      <c r="E8350" s="100">
        <v>157</v>
      </c>
      <c r="F8350" s="2">
        <v>0</v>
      </c>
      <c r="G8350" s="100">
        <v>0</v>
      </c>
    </row>
    <row r="8351" spans="1:7" x14ac:dyDescent="0.2">
      <c r="A8351" s="100">
        <v>8350</v>
      </c>
      <c r="B8351" s="100">
        <v>8414</v>
      </c>
      <c r="C8351" s="4" t="s">
        <v>7</v>
      </c>
      <c r="D8351" s="100">
        <v>3477</v>
      </c>
      <c r="E8351" s="100">
        <v>157</v>
      </c>
      <c r="F8351" s="2">
        <v>0</v>
      </c>
      <c r="G8351" s="100">
        <v>0</v>
      </c>
    </row>
    <row r="8352" spans="1:7" x14ac:dyDescent="0.2">
      <c r="A8352" s="100">
        <v>8351</v>
      </c>
      <c r="B8352" s="100">
        <v>8415</v>
      </c>
      <c r="C8352" s="4" t="s">
        <v>7</v>
      </c>
      <c r="D8352" s="100">
        <v>3478</v>
      </c>
      <c r="E8352" s="100">
        <v>157</v>
      </c>
      <c r="F8352" s="2">
        <v>0</v>
      </c>
      <c r="G8352" s="100">
        <v>0</v>
      </c>
    </row>
    <row r="8353" spans="1:7" x14ac:dyDescent="0.2">
      <c r="A8353" s="100">
        <v>8352</v>
      </c>
      <c r="B8353" s="100">
        <v>8416</v>
      </c>
      <c r="C8353" s="4" t="s">
        <v>7</v>
      </c>
      <c r="D8353" s="100">
        <v>3479</v>
      </c>
      <c r="E8353" s="100">
        <v>157</v>
      </c>
      <c r="F8353" s="2">
        <v>0</v>
      </c>
      <c r="G8353" s="100">
        <v>0</v>
      </c>
    </row>
    <row r="8354" spans="1:7" x14ac:dyDescent="0.2">
      <c r="A8354" s="100">
        <v>8353</v>
      </c>
      <c r="B8354" s="100">
        <v>8417</v>
      </c>
      <c r="C8354" s="4" t="s">
        <v>7</v>
      </c>
      <c r="D8354" s="100">
        <v>3480</v>
      </c>
      <c r="E8354" s="100">
        <v>157</v>
      </c>
      <c r="F8354" s="2">
        <v>0</v>
      </c>
      <c r="G8354" s="100">
        <v>0</v>
      </c>
    </row>
    <row r="8355" spans="1:7" x14ac:dyDescent="0.2">
      <c r="A8355" s="100">
        <v>8354</v>
      </c>
      <c r="B8355" s="100">
        <v>8418</v>
      </c>
      <c r="C8355" s="4" t="s">
        <v>7</v>
      </c>
      <c r="D8355" s="100">
        <v>3481</v>
      </c>
      <c r="E8355" s="100">
        <v>157</v>
      </c>
      <c r="F8355" s="2">
        <v>0</v>
      </c>
      <c r="G8355" s="100">
        <v>0</v>
      </c>
    </row>
    <row r="8356" spans="1:7" x14ac:dyDescent="0.2">
      <c r="A8356" s="100">
        <v>8355</v>
      </c>
      <c r="B8356" s="100">
        <v>8419</v>
      </c>
      <c r="C8356" s="4" t="s">
        <v>7</v>
      </c>
      <c r="D8356" s="100">
        <v>3482</v>
      </c>
      <c r="E8356" s="100">
        <v>157</v>
      </c>
      <c r="F8356" s="2">
        <v>0</v>
      </c>
      <c r="G8356" s="100">
        <v>0</v>
      </c>
    </row>
    <row r="8357" spans="1:7" x14ac:dyDescent="0.2">
      <c r="A8357" s="100">
        <v>8356</v>
      </c>
      <c r="B8357" s="100">
        <v>8421</v>
      </c>
      <c r="C8357" s="4" t="s">
        <v>7</v>
      </c>
      <c r="D8357" s="100">
        <v>3487</v>
      </c>
      <c r="E8357" s="100">
        <v>157</v>
      </c>
      <c r="F8357" s="2">
        <v>0</v>
      </c>
      <c r="G8357" s="100">
        <v>0</v>
      </c>
    </row>
    <row r="8358" spans="1:7" x14ac:dyDescent="0.2">
      <c r="A8358" s="100">
        <v>8357</v>
      </c>
      <c r="B8358" s="100">
        <v>8422</v>
      </c>
      <c r="C8358" s="4" t="s">
        <v>7</v>
      </c>
      <c r="D8358" s="100">
        <v>3488</v>
      </c>
      <c r="E8358" s="100">
        <v>157</v>
      </c>
      <c r="F8358" s="2">
        <v>0</v>
      </c>
      <c r="G8358" s="100">
        <v>0</v>
      </c>
    </row>
    <row r="8359" spans="1:7" x14ac:dyDescent="0.2">
      <c r="A8359" s="100">
        <v>8358</v>
      </c>
      <c r="B8359" s="100">
        <v>8423</v>
      </c>
      <c r="C8359" s="4" t="s">
        <v>7</v>
      </c>
      <c r="D8359" s="100">
        <v>3489</v>
      </c>
      <c r="E8359" s="100">
        <v>157</v>
      </c>
      <c r="F8359" s="2">
        <v>0</v>
      </c>
      <c r="G8359" s="100">
        <v>0</v>
      </c>
    </row>
    <row r="8360" spans="1:7" x14ac:dyDescent="0.2">
      <c r="A8360" s="100">
        <v>8359</v>
      </c>
      <c r="B8360" s="100">
        <v>8424</v>
      </c>
      <c r="C8360" s="4" t="s">
        <v>7</v>
      </c>
      <c r="D8360" s="100">
        <v>3490</v>
      </c>
      <c r="E8360" s="100">
        <v>157</v>
      </c>
      <c r="F8360" s="2">
        <v>0</v>
      </c>
      <c r="G8360" s="100">
        <v>0</v>
      </c>
    </row>
    <row r="8361" spans="1:7" x14ac:dyDescent="0.2">
      <c r="A8361" s="100">
        <v>8360</v>
      </c>
      <c r="B8361" s="100">
        <v>8425</v>
      </c>
      <c r="C8361" s="4" t="s">
        <v>7</v>
      </c>
      <c r="D8361" s="100">
        <v>3491</v>
      </c>
      <c r="E8361" s="100">
        <v>157</v>
      </c>
      <c r="F8361" s="2">
        <v>0</v>
      </c>
      <c r="G8361" s="100">
        <v>0</v>
      </c>
    </row>
    <row r="8362" spans="1:7" x14ac:dyDescent="0.2">
      <c r="A8362" s="100">
        <v>8361</v>
      </c>
      <c r="B8362" s="100">
        <v>8426</v>
      </c>
      <c r="C8362" s="4" t="s">
        <v>7</v>
      </c>
      <c r="D8362" s="100">
        <v>3492</v>
      </c>
      <c r="E8362" s="100">
        <v>157</v>
      </c>
      <c r="F8362" s="2">
        <v>0</v>
      </c>
      <c r="G8362" s="100">
        <v>0</v>
      </c>
    </row>
    <row r="8363" spans="1:7" x14ac:dyDescent="0.2">
      <c r="A8363" s="100">
        <v>8362</v>
      </c>
      <c r="B8363" s="100">
        <v>8427</v>
      </c>
      <c r="C8363" s="4" t="s">
        <v>7</v>
      </c>
      <c r="D8363" s="100">
        <v>3493</v>
      </c>
      <c r="E8363" s="100">
        <v>157</v>
      </c>
      <c r="F8363" s="2">
        <v>0</v>
      </c>
      <c r="G8363" s="100">
        <v>0</v>
      </c>
    </row>
    <row r="8364" spans="1:7" x14ac:dyDescent="0.2">
      <c r="A8364" s="100">
        <v>8363</v>
      </c>
      <c r="B8364" s="100">
        <v>8428</v>
      </c>
      <c r="C8364" s="4" t="s">
        <v>7</v>
      </c>
      <c r="D8364" s="100">
        <v>3495</v>
      </c>
      <c r="E8364" s="100">
        <v>157</v>
      </c>
      <c r="F8364" s="2">
        <v>0</v>
      </c>
      <c r="G8364" s="100">
        <v>0</v>
      </c>
    </row>
    <row r="8365" spans="1:7" x14ac:dyDescent="0.2">
      <c r="A8365" s="100">
        <v>8364</v>
      </c>
      <c r="B8365" s="100">
        <v>8429</v>
      </c>
      <c r="C8365" s="4" t="s">
        <v>7</v>
      </c>
      <c r="D8365" s="100">
        <v>3497</v>
      </c>
      <c r="E8365" s="100">
        <v>157</v>
      </c>
      <c r="F8365" s="2">
        <v>0</v>
      </c>
      <c r="G8365" s="100">
        <v>0</v>
      </c>
    </row>
    <row r="8366" spans="1:7" x14ac:dyDescent="0.2">
      <c r="A8366" s="100">
        <v>8365</v>
      </c>
      <c r="B8366" s="100">
        <v>8430</v>
      </c>
      <c r="C8366" s="4" t="s">
        <v>7</v>
      </c>
      <c r="D8366" s="100">
        <v>3498</v>
      </c>
      <c r="E8366" s="100">
        <v>157</v>
      </c>
      <c r="F8366" s="2">
        <v>0</v>
      </c>
      <c r="G8366" s="100">
        <v>0</v>
      </c>
    </row>
    <row r="8367" spans="1:7" x14ac:dyDescent="0.2">
      <c r="A8367" s="100">
        <v>8366</v>
      </c>
      <c r="B8367" s="100">
        <v>8431</v>
      </c>
      <c r="C8367" s="4" t="s">
        <v>7</v>
      </c>
      <c r="D8367" s="100">
        <v>3500</v>
      </c>
      <c r="E8367" s="100">
        <v>157</v>
      </c>
      <c r="F8367" s="2">
        <v>0</v>
      </c>
      <c r="G8367" s="100">
        <v>0</v>
      </c>
    </row>
    <row r="8368" spans="1:7" x14ac:dyDescent="0.2">
      <c r="A8368" s="100">
        <v>8367</v>
      </c>
      <c r="B8368" s="100">
        <v>8432</v>
      </c>
      <c r="C8368" s="4" t="s">
        <v>7</v>
      </c>
      <c r="D8368" s="100">
        <v>55</v>
      </c>
      <c r="E8368" s="100">
        <v>133</v>
      </c>
      <c r="F8368" s="2">
        <v>0</v>
      </c>
      <c r="G8368" s="100">
        <v>0</v>
      </c>
    </row>
    <row r="8369" spans="1:7" x14ac:dyDescent="0.2">
      <c r="A8369" s="100">
        <v>8368</v>
      </c>
      <c r="B8369" s="100">
        <v>8433</v>
      </c>
      <c r="C8369" s="4" t="s">
        <v>7</v>
      </c>
      <c r="D8369" s="100">
        <v>56</v>
      </c>
      <c r="E8369" s="100">
        <v>133</v>
      </c>
      <c r="F8369" s="2">
        <v>0</v>
      </c>
      <c r="G8369" s="100">
        <v>0</v>
      </c>
    </row>
    <row r="8370" spans="1:7" x14ac:dyDescent="0.2">
      <c r="A8370" s="100">
        <v>8369</v>
      </c>
      <c r="B8370" s="100">
        <v>8434</v>
      </c>
      <c r="C8370" s="4" t="s">
        <v>7</v>
      </c>
      <c r="D8370" s="100">
        <v>57</v>
      </c>
      <c r="E8370" s="100">
        <v>133</v>
      </c>
      <c r="F8370" s="2">
        <v>0</v>
      </c>
      <c r="G8370" s="100">
        <v>0</v>
      </c>
    </row>
    <row r="8371" spans="1:7" x14ac:dyDescent="0.2">
      <c r="A8371" s="100">
        <v>8370</v>
      </c>
      <c r="B8371" s="100">
        <v>8435</v>
      </c>
      <c r="C8371" s="4" t="s">
        <v>7</v>
      </c>
      <c r="D8371" s="100">
        <v>58</v>
      </c>
      <c r="E8371" s="100">
        <v>133</v>
      </c>
      <c r="F8371" s="2">
        <v>0</v>
      </c>
      <c r="G8371" s="100">
        <v>0</v>
      </c>
    </row>
    <row r="8372" spans="1:7" x14ac:dyDescent="0.2">
      <c r="A8372" s="100">
        <v>8371</v>
      </c>
      <c r="B8372" s="100">
        <v>8436</v>
      </c>
      <c r="C8372" s="4" t="s">
        <v>7</v>
      </c>
      <c r="D8372" s="100">
        <v>59</v>
      </c>
      <c r="E8372" s="100">
        <v>133</v>
      </c>
      <c r="F8372" s="2">
        <v>0</v>
      </c>
      <c r="G8372" s="100">
        <v>0</v>
      </c>
    </row>
    <row r="8373" spans="1:7" x14ac:dyDescent="0.2">
      <c r="A8373" s="100">
        <v>8372</v>
      </c>
      <c r="B8373" s="100">
        <v>8437</v>
      </c>
      <c r="C8373" s="4" t="s">
        <v>7</v>
      </c>
      <c r="D8373" s="100">
        <v>2898</v>
      </c>
      <c r="E8373" s="100">
        <v>29</v>
      </c>
      <c r="F8373" s="2">
        <v>0</v>
      </c>
      <c r="G8373" s="100">
        <v>0</v>
      </c>
    </row>
    <row r="8374" spans="1:7" x14ac:dyDescent="0.2">
      <c r="A8374" s="100">
        <v>8373</v>
      </c>
      <c r="B8374" s="100">
        <v>8438</v>
      </c>
      <c r="C8374" s="4" t="s">
        <v>7</v>
      </c>
      <c r="D8374" s="100">
        <v>2899</v>
      </c>
      <c r="E8374" s="100">
        <v>29</v>
      </c>
      <c r="F8374" s="2">
        <v>0</v>
      </c>
      <c r="G8374" s="100">
        <v>0</v>
      </c>
    </row>
    <row r="8375" spans="1:7" x14ac:dyDescent="0.2">
      <c r="A8375" s="100">
        <v>8374</v>
      </c>
      <c r="B8375" s="100">
        <v>8439</v>
      </c>
      <c r="C8375" s="4" t="s">
        <v>7</v>
      </c>
      <c r="D8375" s="100">
        <v>2900</v>
      </c>
      <c r="E8375" s="100">
        <v>29</v>
      </c>
      <c r="F8375" s="2">
        <v>0</v>
      </c>
      <c r="G8375" s="100">
        <v>0</v>
      </c>
    </row>
    <row r="8376" spans="1:7" x14ac:dyDescent="0.2">
      <c r="A8376" s="100">
        <v>8375</v>
      </c>
      <c r="B8376" s="100">
        <v>8440</v>
      </c>
      <c r="C8376" s="4" t="s">
        <v>7</v>
      </c>
      <c r="D8376" s="100">
        <v>2901</v>
      </c>
      <c r="E8376" s="100">
        <v>29</v>
      </c>
      <c r="F8376" s="2">
        <v>0</v>
      </c>
      <c r="G8376" s="100">
        <v>0</v>
      </c>
    </row>
    <row r="8377" spans="1:7" x14ac:dyDescent="0.2">
      <c r="A8377" s="100">
        <v>8376</v>
      </c>
      <c r="B8377" s="100">
        <v>8441</v>
      </c>
      <c r="C8377" s="4" t="s">
        <v>7</v>
      </c>
      <c r="D8377" s="100">
        <v>2902</v>
      </c>
      <c r="E8377" s="100">
        <v>29</v>
      </c>
      <c r="F8377" s="2">
        <v>0</v>
      </c>
      <c r="G8377" s="100">
        <v>0</v>
      </c>
    </row>
    <row r="8378" spans="1:7" x14ac:dyDescent="0.2">
      <c r="A8378" s="100">
        <v>8377</v>
      </c>
      <c r="B8378" s="100">
        <v>8442</v>
      </c>
      <c r="C8378" s="4" t="s">
        <v>7</v>
      </c>
      <c r="D8378" s="100">
        <v>2903</v>
      </c>
      <c r="E8378" s="100">
        <v>29</v>
      </c>
      <c r="F8378" s="2">
        <v>0</v>
      </c>
      <c r="G8378" s="100">
        <v>0</v>
      </c>
    </row>
    <row r="8379" spans="1:7" x14ac:dyDescent="0.2">
      <c r="A8379" s="100">
        <v>8378</v>
      </c>
      <c r="B8379" s="100">
        <v>8443</v>
      </c>
      <c r="C8379" s="4" t="s">
        <v>7</v>
      </c>
      <c r="D8379" s="100">
        <v>2904</v>
      </c>
      <c r="E8379" s="100">
        <v>29</v>
      </c>
      <c r="F8379" s="2">
        <v>0</v>
      </c>
      <c r="G8379" s="100">
        <v>0</v>
      </c>
    </row>
    <row r="8380" spans="1:7" x14ac:dyDescent="0.2">
      <c r="A8380" s="100">
        <v>8379</v>
      </c>
      <c r="B8380" s="100">
        <v>8444</v>
      </c>
      <c r="C8380" s="4" t="s">
        <v>7</v>
      </c>
      <c r="D8380" s="100">
        <v>2905</v>
      </c>
      <c r="E8380" s="100">
        <v>29</v>
      </c>
      <c r="F8380" s="2">
        <v>0</v>
      </c>
      <c r="G8380" s="100">
        <v>0</v>
      </c>
    </row>
    <row r="8381" spans="1:7" x14ac:dyDescent="0.2">
      <c r="A8381" s="100">
        <v>8380</v>
      </c>
      <c r="B8381" s="100">
        <v>8445</v>
      </c>
      <c r="C8381" s="4" t="s">
        <v>7</v>
      </c>
      <c r="D8381" s="100">
        <v>2906</v>
      </c>
      <c r="E8381" s="100">
        <v>29</v>
      </c>
      <c r="F8381" s="2">
        <v>0</v>
      </c>
      <c r="G8381" s="100">
        <v>0</v>
      </c>
    </row>
    <row r="8382" spans="1:7" x14ac:dyDescent="0.2">
      <c r="A8382" s="100">
        <v>8381</v>
      </c>
      <c r="B8382" s="100">
        <v>8446</v>
      </c>
      <c r="C8382" s="4" t="s">
        <v>7</v>
      </c>
      <c r="D8382" s="100">
        <v>2907</v>
      </c>
      <c r="E8382" s="100">
        <v>29</v>
      </c>
      <c r="F8382" s="2">
        <v>0</v>
      </c>
      <c r="G8382" s="100">
        <v>0</v>
      </c>
    </row>
    <row r="8383" spans="1:7" x14ac:dyDescent="0.2">
      <c r="A8383" s="100">
        <v>8382</v>
      </c>
      <c r="B8383" s="100">
        <v>8447</v>
      </c>
      <c r="C8383" s="4" t="s">
        <v>7</v>
      </c>
      <c r="D8383" s="100">
        <v>2908</v>
      </c>
      <c r="E8383" s="100">
        <v>29</v>
      </c>
      <c r="F8383" s="2">
        <v>0</v>
      </c>
      <c r="G8383" s="100">
        <v>0</v>
      </c>
    </row>
    <row r="8384" spans="1:7" x14ac:dyDescent="0.2">
      <c r="A8384" s="100">
        <v>8383</v>
      </c>
      <c r="B8384" s="100">
        <v>8448</v>
      </c>
      <c r="C8384" s="4" t="s">
        <v>7</v>
      </c>
      <c r="D8384" s="100">
        <v>2909</v>
      </c>
      <c r="E8384" s="100">
        <v>29</v>
      </c>
      <c r="F8384" s="2">
        <v>0</v>
      </c>
      <c r="G8384" s="100">
        <v>0</v>
      </c>
    </row>
    <row r="8385" spans="1:7" x14ac:dyDescent="0.2">
      <c r="A8385" s="100">
        <v>8384</v>
      </c>
      <c r="B8385" s="100">
        <v>8449</v>
      </c>
      <c r="C8385" s="4" t="s">
        <v>7</v>
      </c>
      <c r="D8385" s="100">
        <v>2910</v>
      </c>
      <c r="E8385" s="100">
        <v>29</v>
      </c>
      <c r="F8385" s="2">
        <v>0</v>
      </c>
      <c r="G8385" s="100">
        <v>0</v>
      </c>
    </row>
    <row r="8386" spans="1:7" x14ac:dyDescent="0.2">
      <c r="A8386" s="100">
        <v>8385</v>
      </c>
      <c r="B8386" s="100">
        <v>8450</v>
      </c>
      <c r="C8386" s="4" t="s">
        <v>7</v>
      </c>
      <c r="D8386" s="100">
        <v>2911</v>
      </c>
      <c r="E8386" s="100">
        <v>29</v>
      </c>
      <c r="F8386" s="2">
        <v>0</v>
      </c>
      <c r="G8386" s="100">
        <v>0</v>
      </c>
    </row>
    <row r="8387" spans="1:7" x14ac:dyDescent="0.2">
      <c r="A8387" s="100">
        <v>8386</v>
      </c>
      <c r="B8387" s="100">
        <v>8451</v>
      </c>
      <c r="C8387" s="4" t="s">
        <v>7</v>
      </c>
      <c r="D8387" s="100">
        <v>2912</v>
      </c>
      <c r="E8387" s="100">
        <v>29</v>
      </c>
      <c r="F8387" s="2">
        <v>0</v>
      </c>
      <c r="G8387" s="100">
        <v>0</v>
      </c>
    </row>
    <row r="8388" spans="1:7" x14ac:dyDescent="0.2">
      <c r="A8388" s="100">
        <v>8387</v>
      </c>
      <c r="B8388" s="100">
        <v>8452</v>
      </c>
      <c r="C8388" s="4" t="s">
        <v>7</v>
      </c>
      <c r="D8388" s="100">
        <v>2913</v>
      </c>
      <c r="E8388" s="100">
        <v>29</v>
      </c>
      <c r="F8388" s="2">
        <v>0</v>
      </c>
      <c r="G8388" s="100">
        <v>0</v>
      </c>
    </row>
    <row r="8389" spans="1:7" x14ac:dyDescent="0.2">
      <c r="A8389" s="100">
        <v>8388</v>
      </c>
      <c r="B8389" s="100">
        <v>8453</v>
      </c>
      <c r="C8389" s="4" t="s">
        <v>7</v>
      </c>
      <c r="D8389" s="100">
        <v>2914</v>
      </c>
      <c r="E8389" s="100">
        <v>29</v>
      </c>
      <c r="F8389" s="2">
        <v>0</v>
      </c>
      <c r="G8389" s="100">
        <v>0</v>
      </c>
    </row>
    <row r="8390" spans="1:7" x14ac:dyDescent="0.2">
      <c r="A8390" s="100">
        <v>8389</v>
      </c>
      <c r="B8390" s="100">
        <v>8454</v>
      </c>
      <c r="C8390" s="4" t="s">
        <v>7</v>
      </c>
      <c r="D8390" s="100">
        <v>2915</v>
      </c>
      <c r="E8390" s="100">
        <v>29</v>
      </c>
      <c r="F8390" s="2">
        <v>0</v>
      </c>
      <c r="G8390" s="100">
        <v>0</v>
      </c>
    </row>
    <row r="8391" spans="1:7" x14ac:dyDescent="0.2">
      <c r="A8391" s="100">
        <v>8390</v>
      </c>
      <c r="B8391" s="100">
        <v>8455</v>
      </c>
      <c r="C8391" s="4" t="s">
        <v>7</v>
      </c>
      <c r="D8391" s="100">
        <v>2916</v>
      </c>
      <c r="E8391" s="100">
        <v>29</v>
      </c>
      <c r="F8391" s="2">
        <v>0</v>
      </c>
      <c r="G8391" s="100">
        <v>0</v>
      </c>
    </row>
    <row r="8392" spans="1:7" x14ac:dyDescent="0.2">
      <c r="A8392" s="100">
        <v>8391</v>
      </c>
      <c r="B8392" s="100">
        <v>8456</v>
      </c>
      <c r="C8392" s="4" t="s">
        <v>7</v>
      </c>
      <c r="D8392" s="100">
        <v>2917</v>
      </c>
      <c r="E8392" s="100">
        <v>29</v>
      </c>
      <c r="F8392" s="2">
        <v>0</v>
      </c>
      <c r="G8392" s="100">
        <v>0</v>
      </c>
    </row>
    <row r="8393" spans="1:7" x14ac:dyDescent="0.2">
      <c r="A8393" s="100">
        <v>8392</v>
      </c>
      <c r="B8393" s="100">
        <v>8457</v>
      </c>
      <c r="C8393" s="4" t="s">
        <v>7</v>
      </c>
      <c r="D8393" s="100">
        <v>2918</v>
      </c>
      <c r="E8393" s="100">
        <v>29</v>
      </c>
      <c r="F8393" s="2">
        <v>0</v>
      </c>
      <c r="G8393" s="100">
        <v>0</v>
      </c>
    </row>
    <row r="8394" spans="1:7" x14ac:dyDescent="0.2">
      <c r="A8394" s="100">
        <v>8393</v>
      </c>
      <c r="B8394" s="100">
        <v>8458</v>
      </c>
      <c r="C8394" s="4" t="s">
        <v>7</v>
      </c>
      <c r="D8394" s="100">
        <v>2919</v>
      </c>
      <c r="E8394" s="100">
        <v>29</v>
      </c>
      <c r="F8394" s="2">
        <v>0</v>
      </c>
      <c r="G8394" s="100">
        <v>0</v>
      </c>
    </row>
    <row r="8395" spans="1:7" x14ac:dyDescent="0.2">
      <c r="A8395" s="100">
        <v>8394</v>
      </c>
      <c r="B8395" s="100">
        <v>8459</v>
      </c>
      <c r="C8395" s="4" t="s">
        <v>7</v>
      </c>
      <c r="D8395" s="100">
        <v>2920</v>
      </c>
      <c r="E8395" s="100">
        <v>29</v>
      </c>
      <c r="F8395" s="2">
        <v>0</v>
      </c>
      <c r="G8395" s="100">
        <v>0</v>
      </c>
    </row>
    <row r="8396" spans="1:7" x14ac:dyDescent="0.2">
      <c r="A8396" s="100">
        <v>8395</v>
      </c>
      <c r="B8396" s="100">
        <v>8460</v>
      </c>
      <c r="C8396" s="4" t="s">
        <v>7</v>
      </c>
      <c r="D8396" s="100">
        <v>2921</v>
      </c>
      <c r="E8396" s="100">
        <v>29</v>
      </c>
      <c r="F8396" s="2">
        <v>0</v>
      </c>
      <c r="G8396" s="100">
        <v>0</v>
      </c>
    </row>
    <row r="8397" spans="1:7" x14ac:dyDescent="0.2">
      <c r="A8397" s="100">
        <v>8396</v>
      </c>
      <c r="B8397" s="100">
        <v>8461</v>
      </c>
      <c r="C8397" s="4" t="s">
        <v>7</v>
      </c>
      <c r="D8397" s="100">
        <v>2922</v>
      </c>
      <c r="E8397" s="100">
        <v>29</v>
      </c>
      <c r="F8397" s="2">
        <v>0</v>
      </c>
      <c r="G8397" s="100">
        <v>0</v>
      </c>
    </row>
    <row r="8398" spans="1:7" x14ac:dyDescent="0.2">
      <c r="A8398" s="100">
        <v>8397</v>
      </c>
      <c r="B8398" s="100">
        <v>8462</v>
      </c>
      <c r="C8398" s="4" t="s">
        <v>7</v>
      </c>
      <c r="D8398" s="100">
        <v>2923</v>
      </c>
      <c r="E8398" s="100">
        <v>29</v>
      </c>
      <c r="F8398" s="2">
        <v>0</v>
      </c>
      <c r="G8398" s="100">
        <v>0</v>
      </c>
    </row>
    <row r="8399" spans="1:7" x14ac:dyDescent="0.2">
      <c r="A8399" s="100">
        <v>8398</v>
      </c>
      <c r="B8399" s="100">
        <v>8463</v>
      </c>
      <c r="C8399" s="4" t="s">
        <v>7</v>
      </c>
      <c r="D8399" s="100">
        <v>2924</v>
      </c>
      <c r="E8399" s="100">
        <v>29</v>
      </c>
      <c r="F8399" s="2">
        <v>0</v>
      </c>
      <c r="G8399" s="100">
        <v>0</v>
      </c>
    </row>
    <row r="8400" spans="1:7" x14ac:dyDescent="0.2">
      <c r="A8400" s="100">
        <v>8399</v>
      </c>
      <c r="B8400" s="100">
        <v>8464</v>
      </c>
      <c r="C8400" s="4" t="s">
        <v>7</v>
      </c>
      <c r="D8400" s="100">
        <v>2925</v>
      </c>
      <c r="E8400" s="100">
        <v>29</v>
      </c>
      <c r="F8400" s="2">
        <v>0</v>
      </c>
      <c r="G8400" s="100">
        <v>0</v>
      </c>
    </row>
    <row r="8401" spans="1:7" x14ac:dyDescent="0.2">
      <c r="A8401" s="100">
        <v>8400</v>
      </c>
      <c r="B8401" s="100">
        <v>8465</v>
      </c>
      <c r="C8401" s="4" t="s">
        <v>7</v>
      </c>
      <c r="D8401" s="100">
        <v>2926</v>
      </c>
      <c r="E8401" s="100">
        <v>29</v>
      </c>
      <c r="F8401" s="2">
        <v>0</v>
      </c>
      <c r="G8401" s="100">
        <v>0</v>
      </c>
    </row>
    <row r="8402" spans="1:7" x14ac:dyDescent="0.2">
      <c r="A8402" s="100">
        <v>8401</v>
      </c>
      <c r="B8402" s="100">
        <v>8466</v>
      </c>
      <c r="C8402" s="4" t="s">
        <v>7</v>
      </c>
      <c r="D8402" s="100">
        <v>2927</v>
      </c>
      <c r="E8402" s="100">
        <v>29</v>
      </c>
      <c r="F8402" s="2">
        <v>0</v>
      </c>
      <c r="G8402" s="100">
        <v>0</v>
      </c>
    </row>
    <row r="8403" spans="1:7" x14ac:dyDescent="0.2">
      <c r="A8403" s="100">
        <v>8402</v>
      </c>
      <c r="B8403" s="100">
        <v>8467</v>
      </c>
      <c r="C8403" s="4" t="s">
        <v>7</v>
      </c>
      <c r="D8403" s="100">
        <v>2928</v>
      </c>
      <c r="E8403" s="100">
        <v>29</v>
      </c>
      <c r="F8403" s="2">
        <v>0</v>
      </c>
      <c r="G8403" s="100">
        <v>0</v>
      </c>
    </row>
    <row r="8404" spans="1:7" x14ac:dyDescent="0.2">
      <c r="A8404" s="100">
        <v>8403</v>
      </c>
      <c r="B8404" s="100">
        <v>8468</v>
      </c>
      <c r="C8404" s="4" t="s">
        <v>7</v>
      </c>
      <c r="D8404" s="100">
        <v>2929</v>
      </c>
      <c r="E8404" s="100">
        <v>29</v>
      </c>
      <c r="F8404" s="2">
        <v>0</v>
      </c>
      <c r="G8404" s="100">
        <v>0</v>
      </c>
    </row>
    <row r="8405" spans="1:7" x14ac:dyDescent="0.2">
      <c r="A8405" s="100">
        <v>8404</v>
      </c>
      <c r="B8405" s="100">
        <v>8469</v>
      </c>
      <c r="C8405" s="4" t="s">
        <v>7</v>
      </c>
      <c r="D8405" s="100">
        <v>2930</v>
      </c>
      <c r="E8405" s="100">
        <v>29</v>
      </c>
      <c r="F8405" s="2">
        <v>0</v>
      </c>
      <c r="G8405" s="100">
        <v>0</v>
      </c>
    </row>
    <row r="8406" spans="1:7" x14ac:dyDescent="0.2">
      <c r="A8406" s="100">
        <v>8405</v>
      </c>
      <c r="B8406" s="100">
        <v>8470</v>
      </c>
      <c r="C8406" s="4" t="s">
        <v>7</v>
      </c>
      <c r="D8406" s="100">
        <v>2931</v>
      </c>
      <c r="E8406" s="100">
        <v>29</v>
      </c>
      <c r="F8406" s="2">
        <v>0</v>
      </c>
      <c r="G8406" s="100">
        <v>0</v>
      </c>
    </row>
    <row r="8407" spans="1:7" x14ac:dyDescent="0.2">
      <c r="A8407" s="100">
        <v>8406</v>
      </c>
      <c r="B8407" s="100">
        <v>8471</v>
      </c>
      <c r="C8407" s="4" t="s">
        <v>7</v>
      </c>
      <c r="D8407" s="100">
        <v>2932</v>
      </c>
      <c r="E8407" s="100">
        <v>29</v>
      </c>
      <c r="F8407" s="2">
        <v>0</v>
      </c>
      <c r="G8407" s="100">
        <v>0</v>
      </c>
    </row>
    <row r="8408" spans="1:7" x14ac:dyDescent="0.2">
      <c r="A8408" s="100">
        <v>8407</v>
      </c>
      <c r="B8408" s="100">
        <v>8472</v>
      </c>
      <c r="C8408" s="4" t="s">
        <v>7</v>
      </c>
      <c r="D8408" s="100">
        <v>2933</v>
      </c>
      <c r="E8408" s="100">
        <v>29</v>
      </c>
      <c r="F8408" s="2">
        <v>0</v>
      </c>
      <c r="G8408" s="100">
        <v>0</v>
      </c>
    </row>
    <row r="8409" spans="1:7" x14ac:dyDescent="0.2">
      <c r="A8409" s="100">
        <v>8408</v>
      </c>
      <c r="B8409" s="100">
        <v>8473</v>
      </c>
      <c r="C8409" s="4" t="s">
        <v>7</v>
      </c>
      <c r="D8409" s="100">
        <v>2934</v>
      </c>
      <c r="E8409" s="100">
        <v>29</v>
      </c>
      <c r="F8409" s="2">
        <v>0</v>
      </c>
      <c r="G8409" s="100">
        <v>0</v>
      </c>
    </row>
    <row r="8410" spans="1:7" x14ac:dyDescent="0.2">
      <c r="A8410" s="100">
        <v>8409</v>
      </c>
      <c r="B8410" s="100">
        <v>8474</v>
      </c>
      <c r="C8410" s="4" t="s">
        <v>7</v>
      </c>
      <c r="D8410" s="100">
        <v>2935</v>
      </c>
      <c r="E8410" s="100">
        <v>29</v>
      </c>
      <c r="F8410" s="2">
        <v>0</v>
      </c>
      <c r="G8410" s="100">
        <v>0</v>
      </c>
    </row>
    <row r="8411" spans="1:7" x14ac:dyDescent="0.2">
      <c r="A8411" s="100">
        <v>8410</v>
      </c>
      <c r="B8411" s="100">
        <v>8475</v>
      </c>
      <c r="C8411" s="4" t="s">
        <v>7</v>
      </c>
      <c r="D8411" s="100">
        <v>2936</v>
      </c>
      <c r="E8411" s="100">
        <v>29</v>
      </c>
      <c r="F8411" s="2">
        <v>0</v>
      </c>
      <c r="G8411" s="100">
        <v>0</v>
      </c>
    </row>
    <row r="8412" spans="1:7" x14ac:dyDescent="0.2">
      <c r="A8412" s="100">
        <v>8411</v>
      </c>
      <c r="B8412" s="100">
        <v>8476</v>
      </c>
      <c r="C8412" s="4" t="s">
        <v>7</v>
      </c>
      <c r="D8412" s="100">
        <v>2937</v>
      </c>
      <c r="E8412" s="100">
        <v>29</v>
      </c>
      <c r="F8412" s="2">
        <v>0</v>
      </c>
      <c r="G8412" s="100">
        <v>0</v>
      </c>
    </row>
    <row r="8413" spans="1:7" x14ac:dyDescent="0.2">
      <c r="A8413" s="100">
        <v>8412</v>
      </c>
      <c r="B8413" s="100">
        <v>8477</v>
      </c>
      <c r="C8413" s="4" t="s">
        <v>7</v>
      </c>
      <c r="D8413" s="100">
        <v>25</v>
      </c>
      <c r="E8413" s="100">
        <v>13</v>
      </c>
      <c r="F8413" s="2">
        <v>0</v>
      </c>
      <c r="G8413" s="100">
        <v>0</v>
      </c>
    </row>
    <row r="8414" spans="1:7" x14ac:dyDescent="0.2">
      <c r="A8414" s="100">
        <v>8413</v>
      </c>
      <c r="B8414" s="100">
        <v>8478</v>
      </c>
      <c r="C8414" s="4" t="s">
        <v>7</v>
      </c>
      <c r="D8414" s="100">
        <v>26</v>
      </c>
      <c r="E8414" s="100">
        <v>13</v>
      </c>
      <c r="F8414" s="2">
        <v>0</v>
      </c>
      <c r="G8414" s="100">
        <v>0</v>
      </c>
    </row>
    <row r="8415" spans="1:7" x14ac:dyDescent="0.2">
      <c r="A8415" s="100">
        <v>8414</v>
      </c>
      <c r="B8415" s="100">
        <v>8479</v>
      </c>
      <c r="C8415" s="4" t="s">
        <v>7</v>
      </c>
      <c r="D8415" s="100">
        <v>27</v>
      </c>
      <c r="E8415" s="100">
        <v>13</v>
      </c>
      <c r="F8415" s="2">
        <v>0</v>
      </c>
      <c r="G8415" s="100">
        <v>0</v>
      </c>
    </row>
    <row r="8416" spans="1:7" x14ac:dyDescent="0.2">
      <c r="A8416" s="100">
        <v>8415</v>
      </c>
      <c r="B8416" s="100">
        <v>8480</v>
      </c>
      <c r="C8416" s="4" t="s">
        <v>7</v>
      </c>
      <c r="D8416" s="100">
        <v>28</v>
      </c>
      <c r="E8416" s="100">
        <v>13</v>
      </c>
      <c r="F8416" s="2">
        <v>0</v>
      </c>
      <c r="G8416" s="100">
        <v>0</v>
      </c>
    </row>
    <row r="8417" spans="1:7" x14ac:dyDescent="0.2">
      <c r="A8417" s="100">
        <v>8416</v>
      </c>
      <c r="B8417" s="100">
        <v>8481</v>
      </c>
      <c r="C8417" s="4" t="s">
        <v>7</v>
      </c>
      <c r="D8417" s="100">
        <v>29</v>
      </c>
      <c r="E8417" s="100">
        <v>13</v>
      </c>
      <c r="F8417" s="2">
        <v>0</v>
      </c>
      <c r="G8417" s="100">
        <v>0</v>
      </c>
    </row>
    <row r="8418" spans="1:7" x14ac:dyDescent="0.2">
      <c r="A8418" s="100">
        <v>8417</v>
      </c>
      <c r="B8418" s="100">
        <v>8482</v>
      </c>
      <c r="C8418" s="4"/>
      <c r="D8418" s="100">
        <v>253</v>
      </c>
      <c r="E8418" s="100">
        <v>249</v>
      </c>
      <c r="F8418" s="2">
        <v>0</v>
      </c>
      <c r="G8418" s="100">
        <v>0</v>
      </c>
    </row>
    <row r="8419" spans="1:7" x14ac:dyDescent="0.2">
      <c r="A8419" s="100">
        <v>8418</v>
      </c>
      <c r="B8419" s="100">
        <v>8483</v>
      </c>
      <c r="C8419" s="4"/>
      <c r="D8419" s="100">
        <v>254</v>
      </c>
      <c r="E8419" s="100">
        <v>249</v>
      </c>
      <c r="F8419" s="2">
        <v>0</v>
      </c>
      <c r="G8419" s="100">
        <v>0</v>
      </c>
    </row>
    <row r="8420" spans="1:7" x14ac:dyDescent="0.2">
      <c r="A8420" s="100">
        <v>8419</v>
      </c>
      <c r="B8420" s="100">
        <v>8484</v>
      </c>
      <c r="C8420" s="4"/>
      <c r="D8420" s="100">
        <v>255</v>
      </c>
      <c r="E8420" s="100">
        <v>249</v>
      </c>
      <c r="F8420" s="2">
        <v>0</v>
      </c>
      <c r="G8420" s="100">
        <v>0</v>
      </c>
    </row>
    <row r="8421" spans="1:7" x14ac:dyDescent="0.2">
      <c r="A8421" s="100">
        <v>8420</v>
      </c>
      <c r="B8421" s="100">
        <v>8485</v>
      </c>
      <c r="C8421" s="4"/>
      <c r="D8421" s="100">
        <v>256</v>
      </c>
      <c r="E8421" s="100">
        <v>249</v>
      </c>
      <c r="F8421" s="2">
        <v>0</v>
      </c>
      <c r="G8421" s="100">
        <v>0</v>
      </c>
    </row>
    <row r="8422" spans="1:7" x14ac:dyDescent="0.2">
      <c r="A8422" s="100">
        <v>8421</v>
      </c>
      <c r="B8422" s="100">
        <v>8486</v>
      </c>
      <c r="C8422" s="4"/>
      <c r="D8422" s="100">
        <v>0</v>
      </c>
      <c r="E8422" s="100">
        <v>249</v>
      </c>
      <c r="F8422" s="2">
        <v>0</v>
      </c>
      <c r="G8422" s="100">
        <v>0</v>
      </c>
    </row>
    <row r="8423" spans="1:7" x14ac:dyDescent="0.2">
      <c r="A8423" s="100">
        <v>8422</v>
      </c>
      <c r="B8423" s="100">
        <v>8487</v>
      </c>
      <c r="C8423" s="4"/>
      <c r="D8423" s="100">
        <v>258</v>
      </c>
      <c r="E8423" s="100">
        <v>249</v>
      </c>
      <c r="F8423" s="2">
        <v>0</v>
      </c>
      <c r="G8423" s="100">
        <v>0</v>
      </c>
    </row>
    <row r="8424" spans="1:7" x14ac:dyDescent="0.2">
      <c r="A8424" s="100">
        <v>8423</v>
      </c>
      <c r="B8424" s="100">
        <v>8488</v>
      </c>
      <c r="C8424" s="4"/>
      <c r="D8424" s="100">
        <v>259</v>
      </c>
      <c r="E8424" s="100">
        <v>249</v>
      </c>
      <c r="F8424" s="2">
        <v>0</v>
      </c>
      <c r="G8424" s="100">
        <v>0</v>
      </c>
    </row>
    <row r="8425" spans="1:7" x14ac:dyDescent="0.2">
      <c r="A8425" s="100">
        <v>8424</v>
      </c>
      <c r="B8425" s="100">
        <v>8489</v>
      </c>
      <c r="C8425" s="4"/>
      <c r="D8425" s="100">
        <v>260</v>
      </c>
      <c r="E8425" s="100">
        <v>249</v>
      </c>
      <c r="F8425" s="2">
        <v>0</v>
      </c>
      <c r="G8425" s="100">
        <v>0</v>
      </c>
    </row>
    <row r="8426" spans="1:7" x14ac:dyDescent="0.2">
      <c r="A8426" s="100">
        <v>8425</v>
      </c>
      <c r="B8426" s="100">
        <v>8490</v>
      </c>
      <c r="C8426" s="4"/>
      <c r="D8426" s="100">
        <v>261</v>
      </c>
      <c r="E8426" s="100">
        <v>249</v>
      </c>
      <c r="F8426" s="2">
        <v>0</v>
      </c>
      <c r="G8426" s="100">
        <v>0</v>
      </c>
    </row>
    <row r="8427" spans="1:7" x14ac:dyDescent="0.2">
      <c r="A8427" s="100">
        <v>8426</v>
      </c>
      <c r="B8427" s="100">
        <v>8491</v>
      </c>
      <c r="C8427" s="4"/>
      <c r="D8427" s="100">
        <v>262</v>
      </c>
      <c r="E8427" s="100">
        <v>249</v>
      </c>
      <c r="F8427" s="2">
        <v>0</v>
      </c>
      <c r="G8427" s="100">
        <v>0</v>
      </c>
    </row>
    <row r="8428" spans="1:7" x14ac:dyDescent="0.2">
      <c r="A8428" s="100">
        <v>8427</v>
      </c>
      <c r="B8428" s="100">
        <v>8492</v>
      </c>
      <c r="C8428" s="4" t="s">
        <v>7</v>
      </c>
      <c r="D8428" s="100">
        <v>428</v>
      </c>
      <c r="E8428" s="100">
        <v>41</v>
      </c>
      <c r="F8428" s="2">
        <v>0</v>
      </c>
      <c r="G8428" s="100">
        <v>0</v>
      </c>
    </row>
    <row r="8429" spans="1:7" x14ac:dyDescent="0.2">
      <c r="A8429" s="100">
        <v>8428</v>
      </c>
      <c r="B8429" s="100">
        <v>8493</v>
      </c>
      <c r="C8429" s="4" t="s">
        <v>7</v>
      </c>
      <c r="D8429" s="100">
        <v>429</v>
      </c>
      <c r="E8429" s="100">
        <v>41</v>
      </c>
      <c r="F8429" s="2">
        <v>0</v>
      </c>
      <c r="G8429" s="100">
        <v>0</v>
      </c>
    </row>
    <row r="8430" spans="1:7" x14ac:dyDescent="0.2">
      <c r="A8430" s="100">
        <v>8429</v>
      </c>
      <c r="B8430" s="100">
        <v>8494</v>
      </c>
      <c r="C8430" s="4" t="s">
        <v>7</v>
      </c>
      <c r="D8430" s="100">
        <v>430</v>
      </c>
      <c r="E8430" s="100">
        <v>41</v>
      </c>
      <c r="F8430" s="2">
        <v>0</v>
      </c>
      <c r="G8430" s="100">
        <v>0</v>
      </c>
    </row>
    <row r="8431" spans="1:7" x14ac:dyDescent="0.2">
      <c r="A8431" s="100">
        <v>8430</v>
      </c>
      <c r="B8431" s="100">
        <v>8495</v>
      </c>
      <c r="C8431" s="4" t="s">
        <v>7</v>
      </c>
      <c r="D8431" s="100">
        <v>606</v>
      </c>
      <c r="E8431" s="100">
        <v>119</v>
      </c>
      <c r="F8431" s="2">
        <v>0</v>
      </c>
      <c r="G8431" s="100">
        <v>0</v>
      </c>
    </row>
    <row r="8432" spans="1:7" x14ac:dyDescent="0.2">
      <c r="A8432" s="100">
        <v>8431</v>
      </c>
      <c r="B8432" s="100">
        <v>8496</v>
      </c>
      <c r="C8432" s="4" t="s">
        <v>7</v>
      </c>
      <c r="D8432" s="100">
        <v>607</v>
      </c>
      <c r="E8432" s="100">
        <v>119</v>
      </c>
      <c r="F8432" s="2">
        <v>0</v>
      </c>
      <c r="G8432" s="100">
        <v>0</v>
      </c>
    </row>
    <row r="8433" spans="1:7" x14ac:dyDescent="0.2">
      <c r="A8433" s="100">
        <v>8432</v>
      </c>
      <c r="B8433" s="100">
        <v>8497</v>
      </c>
      <c r="C8433" s="4" t="s">
        <v>7</v>
      </c>
      <c r="D8433" s="100">
        <v>609</v>
      </c>
      <c r="E8433" s="100">
        <v>119</v>
      </c>
      <c r="F8433" s="2">
        <v>0</v>
      </c>
      <c r="G8433" s="100">
        <v>0</v>
      </c>
    </row>
    <row r="8434" spans="1:7" x14ac:dyDescent="0.2">
      <c r="A8434" s="100">
        <v>8433</v>
      </c>
      <c r="B8434" s="100">
        <v>8498</v>
      </c>
      <c r="C8434" s="4" t="s">
        <v>7</v>
      </c>
      <c r="D8434" s="100">
        <v>610</v>
      </c>
      <c r="E8434" s="100">
        <v>119</v>
      </c>
      <c r="F8434" s="2">
        <v>0</v>
      </c>
      <c r="G8434" s="100">
        <v>0</v>
      </c>
    </row>
    <row r="8435" spans="1:7" x14ac:dyDescent="0.2">
      <c r="A8435" s="100">
        <v>8434</v>
      </c>
      <c r="B8435" s="100">
        <v>8499</v>
      </c>
      <c r="C8435" s="4" t="s">
        <v>7</v>
      </c>
      <c r="D8435" s="100">
        <v>612</v>
      </c>
      <c r="E8435" s="100">
        <v>119</v>
      </c>
      <c r="F8435" s="2">
        <v>0</v>
      </c>
      <c r="G8435" s="100">
        <v>0</v>
      </c>
    </row>
    <row r="8436" spans="1:7" x14ac:dyDescent="0.2">
      <c r="A8436" s="100">
        <v>8435</v>
      </c>
      <c r="B8436" s="100">
        <v>8500</v>
      </c>
      <c r="C8436" s="4" t="s">
        <v>7</v>
      </c>
      <c r="D8436" s="100">
        <v>189</v>
      </c>
      <c r="E8436" s="100">
        <v>171</v>
      </c>
      <c r="F8436" s="2">
        <v>0</v>
      </c>
      <c r="G8436" s="100">
        <v>0</v>
      </c>
    </row>
    <row r="8437" spans="1:7" x14ac:dyDescent="0.2">
      <c r="A8437" s="100">
        <v>8436</v>
      </c>
      <c r="B8437" s="100">
        <v>8501</v>
      </c>
      <c r="C8437" s="4" t="s">
        <v>7</v>
      </c>
      <c r="D8437" s="100">
        <v>190</v>
      </c>
      <c r="E8437" s="100">
        <v>171</v>
      </c>
      <c r="F8437" s="2">
        <v>0</v>
      </c>
      <c r="G8437" s="100">
        <v>0</v>
      </c>
    </row>
    <row r="8438" spans="1:7" x14ac:dyDescent="0.2">
      <c r="A8438" s="100">
        <v>8437</v>
      </c>
      <c r="B8438" s="100">
        <v>8502</v>
      </c>
      <c r="C8438" s="4" t="s">
        <v>7</v>
      </c>
      <c r="D8438" s="100">
        <v>198</v>
      </c>
      <c r="E8438" s="100">
        <v>171</v>
      </c>
      <c r="F8438" s="2">
        <v>0</v>
      </c>
      <c r="G8438" s="100">
        <v>0</v>
      </c>
    </row>
    <row r="8439" spans="1:7" x14ac:dyDescent="0.2">
      <c r="A8439" s="100">
        <v>8438</v>
      </c>
      <c r="B8439" s="100">
        <v>8503</v>
      </c>
      <c r="C8439" s="4" t="s">
        <v>7</v>
      </c>
      <c r="D8439" s="100">
        <v>61</v>
      </c>
      <c r="E8439" s="100">
        <v>133</v>
      </c>
      <c r="F8439" s="2">
        <v>0</v>
      </c>
      <c r="G8439" s="100">
        <v>0</v>
      </c>
    </row>
    <row r="8440" spans="1:7" x14ac:dyDescent="0.2">
      <c r="A8440" s="100">
        <v>8439</v>
      </c>
      <c r="B8440" s="100">
        <v>8504</v>
      </c>
      <c r="C8440" s="4" t="s">
        <v>7</v>
      </c>
      <c r="D8440" s="100">
        <v>62</v>
      </c>
      <c r="E8440" s="100">
        <v>133</v>
      </c>
      <c r="F8440" s="2">
        <v>0</v>
      </c>
      <c r="G8440" s="100">
        <v>0</v>
      </c>
    </row>
    <row r="8441" spans="1:7" x14ac:dyDescent="0.2">
      <c r="A8441" s="100">
        <v>8440</v>
      </c>
      <c r="B8441" s="100">
        <v>8505</v>
      </c>
      <c r="C8441" s="4" t="s">
        <v>7</v>
      </c>
      <c r="D8441" s="100">
        <v>63</v>
      </c>
      <c r="E8441" s="100">
        <v>133</v>
      </c>
      <c r="F8441" s="2">
        <v>0</v>
      </c>
      <c r="G8441" s="100">
        <v>0</v>
      </c>
    </row>
    <row r="8442" spans="1:7" x14ac:dyDescent="0.2">
      <c r="A8442" s="100">
        <v>8441</v>
      </c>
      <c r="B8442" s="100">
        <v>8506</v>
      </c>
      <c r="C8442" s="4" t="s">
        <v>7</v>
      </c>
      <c r="D8442" s="100">
        <v>64</v>
      </c>
      <c r="E8442" s="100">
        <v>133</v>
      </c>
      <c r="F8442" s="2">
        <v>0</v>
      </c>
      <c r="G8442" s="100">
        <v>0</v>
      </c>
    </row>
    <row r="8443" spans="1:7" x14ac:dyDescent="0.2">
      <c r="A8443" s="100">
        <v>8442</v>
      </c>
      <c r="B8443" s="100">
        <v>8507</v>
      </c>
      <c r="C8443" s="4" t="s">
        <v>7</v>
      </c>
      <c r="D8443" s="100">
        <v>65</v>
      </c>
      <c r="E8443" s="100">
        <v>133</v>
      </c>
      <c r="F8443" s="2">
        <v>0</v>
      </c>
      <c r="G8443" s="100">
        <v>0</v>
      </c>
    </row>
    <row r="8444" spans="1:7" x14ac:dyDescent="0.2">
      <c r="A8444" s="100">
        <v>8443</v>
      </c>
      <c r="B8444" s="100">
        <v>8508</v>
      </c>
      <c r="C8444" s="4" t="s">
        <v>7</v>
      </c>
      <c r="D8444" s="100">
        <v>66</v>
      </c>
      <c r="E8444" s="100">
        <v>133</v>
      </c>
      <c r="F8444" s="2">
        <v>0</v>
      </c>
      <c r="G8444" s="100">
        <v>0</v>
      </c>
    </row>
    <row r="8445" spans="1:7" x14ac:dyDescent="0.2">
      <c r="A8445" s="100">
        <v>8444</v>
      </c>
      <c r="B8445" s="100">
        <v>8509</v>
      </c>
      <c r="C8445" s="4" t="s">
        <v>7</v>
      </c>
      <c r="D8445" s="100">
        <v>3501</v>
      </c>
      <c r="E8445" s="100">
        <v>157</v>
      </c>
      <c r="F8445" s="2">
        <v>0</v>
      </c>
      <c r="G8445" s="100">
        <v>0</v>
      </c>
    </row>
    <row r="8446" spans="1:7" x14ac:dyDescent="0.2">
      <c r="A8446" s="100">
        <v>8445</v>
      </c>
      <c r="B8446" s="100">
        <v>8510</v>
      </c>
      <c r="C8446" s="4" t="s">
        <v>7</v>
      </c>
      <c r="D8446" s="100">
        <v>3506</v>
      </c>
      <c r="E8446" s="100">
        <v>157</v>
      </c>
      <c r="F8446" s="2">
        <v>0</v>
      </c>
      <c r="G8446" s="100">
        <v>0</v>
      </c>
    </row>
    <row r="8447" spans="1:7" x14ac:dyDescent="0.2">
      <c r="A8447" s="100">
        <v>8446</v>
      </c>
      <c r="B8447" s="100">
        <v>8511</v>
      </c>
      <c r="C8447" s="4" t="s">
        <v>7</v>
      </c>
      <c r="D8447" s="100">
        <v>3507</v>
      </c>
      <c r="E8447" s="100">
        <v>157</v>
      </c>
      <c r="F8447" s="2">
        <v>0</v>
      </c>
      <c r="G8447" s="100">
        <v>0</v>
      </c>
    </row>
    <row r="8448" spans="1:7" x14ac:dyDescent="0.2">
      <c r="A8448" s="100">
        <v>8447</v>
      </c>
      <c r="B8448" s="100">
        <v>8512</v>
      </c>
      <c r="C8448" s="4" t="s">
        <v>7</v>
      </c>
      <c r="D8448" s="100">
        <v>3508</v>
      </c>
      <c r="E8448" s="100">
        <v>157</v>
      </c>
      <c r="F8448" s="2">
        <v>0</v>
      </c>
      <c r="G8448" s="100">
        <v>0</v>
      </c>
    </row>
    <row r="8449" spans="1:7" x14ac:dyDescent="0.2">
      <c r="A8449" s="100">
        <v>8448</v>
      </c>
      <c r="B8449" s="100">
        <v>8513</v>
      </c>
      <c r="C8449" s="4" t="s">
        <v>7</v>
      </c>
      <c r="D8449" s="100">
        <v>3510</v>
      </c>
      <c r="E8449" s="100">
        <v>157</v>
      </c>
      <c r="F8449" s="2">
        <v>0</v>
      </c>
      <c r="G8449" s="100">
        <v>0</v>
      </c>
    </row>
    <row r="8450" spans="1:7" x14ac:dyDescent="0.2">
      <c r="A8450" s="100">
        <v>8449</v>
      </c>
      <c r="B8450" s="100">
        <v>8514</v>
      </c>
      <c r="C8450" s="4" t="s">
        <v>7</v>
      </c>
      <c r="D8450" s="100">
        <v>3511</v>
      </c>
      <c r="E8450" s="100">
        <v>157</v>
      </c>
      <c r="F8450" s="2">
        <v>0</v>
      </c>
      <c r="G8450" s="100">
        <v>0</v>
      </c>
    </row>
    <row r="8451" spans="1:7" x14ac:dyDescent="0.2">
      <c r="A8451" s="100">
        <v>8450</v>
      </c>
      <c r="B8451" s="100">
        <v>8515</v>
      </c>
      <c r="C8451" s="4" t="s">
        <v>7</v>
      </c>
      <c r="D8451" s="100">
        <v>3512</v>
      </c>
      <c r="E8451" s="100">
        <v>157</v>
      </c>
      <c r="F8451" s="2">
        <v>0</v>
      </c>
      <c r="G8451" s="100">
        <v>0</v>
      </c>
    </row>
    <row r="8452" spans="1:7" x14ac:dyDescent="0.2">
      <c r="A8452" s="100">
        <v>8451</v>
      </c>
      <c r="B8452" s="100">
        <v>8516</v>
      </c>
      <c r="C8452" s="4" t="s">
        <v>7</v>
      </c>
      <c r="D8452" s="100">
        <v>3514</v>
      </c>
      <c r="E8452" s="100">
        <v>157</v>
      </c>
      <c r="F8452" s="2">
        <v>0</v>
      </c>
      <c r="G8452" s="100">
        <v>0</v>
      </c>
    </row>
    <row r="8453" spans="1:7" x14ac:dyDescent="0.2">
      <c r="A8453" s="100">
        <v>8452</v>
      </c>
      <c r="B8453" s="100">
        <v>8517</v>
      </c>
      <c r="C8453" s="4" t="s">
        <v>7</v>
      </c>
      <c r="D8453" s="100">
        <v>3519</v>
      </c>
      <c r="E8453" s="100">
        <v>157</v>
      </c>
      <c r="F8453" s="2">
        <v>0</v>
      </c>
      <c r="G8453" s="100">
        <v>0</v>
      </c>
    </row>
    <row r="8454" spans="1:7" x14ac:dyDescent="0.2">
      <c r="A8454" s="100">
        <v>8453</v>
      </c>
      <c r="B8454" s="100">
        <v>8518</v>
      </c>
      <c r="C8454" s="4" t="s">
        <v>7</v>
      </c>
      <c r="D8454" s="100">
        <v>3520</v>
      </c>
      <c r="E8454" s="100">
        <v>157</v>
      </c>
      <c r="F8454" s="2">
        <v>0</v>
      </c>
      <c r="G8454" s="100">
        <v>0</v>
      </c>
    </row>
    <row r="8455" spans="1:7" x14ac:dyDescent="0.2">
      <c r="A8455" s="100">
        <v>8454</v>
      </c>
      <c r="B8455" s="100">
        <v>8519</v>
      </c>
      <c r="C8455" s="4" t="s">
        <v>7</v>
      </c>
      <c r="D8455" s="100">
        <v>115</v>
      </c>
      <c r="E8455" s="100">
        <v>123</v>
      </c>
      <c r="F8455" s="2">
        <v>0</v>
      </c>
      <c r="G8455" s="100">
        <v>0</v>
      </c>
    </row>
    <row r="8456" spans="1:7" x14ac:dyDescent="0.2">
      <c r="A8456" s="100">
        <v>8455</v>
      </c>
      <c r="B8456" s="100">
        <v>8520</v>
      </c>
      <c r="C8456" s="4" t="s">
        <v>7</v>
      </c>
      <c r="D8456" s="100">
        <v>116</v>
      </c>
      <c r="E8456" s="100">
        <v>123</v>
      </c>
      <c r="F8456" s="2">
        <v>0</v>
      </c>
      <c r="G8456" s="100">
        <v>0</v>
      </c>
    </row>
    <row r="8457" spans="1:7" x14ac:dyDescent="0.2">
      <c r="A8457" s="100">
        <v>8456</v>
      </c>
      <c r="B8457" s="100">
        <v>8521</v>
      </c>
      <c r="C8457" s="4" t="s">
        <v>7</v>
      </c>
      <c r="D8457" s="100">
        <v>117</v>
      </c>
      <c r="E8457" s="100">
        <v>123</v>
      </c>
      <c r="F8457" s="2">
        <v>0</v>
      </c>
      <c r="G8457" s="100">
        <v>0</v>
      </c>
    </row>
    <row r="8458" spans="1:7" x14ac:dyDescent="0.2">
      <c r="A8458" s="100">
        <v>8457</v>
      </c>
      <c r="B8458" s="100">
        <v>8522</v>
      </c>
      <c r="C8458" s="4" t="s">
        <v>7</v>
      </c>
      <c r="D8458" s="100">
        <v>118</v>
      </c>
      <c r="E8458" s="100">
        <v>123</v>
      </c>
      <c r="F8458" s="2">
        <v>0</v>
      </c>
      <c r="G8458" s="100">
        <v>0</v>
      </c>
    </row>
    <row r="8459" spans="1:7" x14ac:dyDescent="0.2">
      <c r="A8459" s="100">
        <v>8458</v>
      </c>
      <c r="B8459" s="100">
        <v>8523</v>
      </c>
      <c r="C8459" s="4" t="s">
        <v>7</v>
      </c>
      <c r="D8459" s="100">
        <v>119</v>
      </c>
      <c r="E8459" s="100">
        <v>123</v>
      </c>
      <c r="F8459" s="2">
        <v>0</v>
      </c>
      <c r="G8459" s="100">
        <v>0</v>
      </c>
    </row>
    <row r="8460" spans="1:7" x14ac:dyDescent="0.2">
      <c r="A8460" s="100">
        <v>8459</v>
      </c>
      <c r="B8460" s="100">
        <v>8524</v>
      </c>
      <c r="C8460" s="4" t="s">
        <v>7</v>
      </c>
      <c r="D8460" s="100">
        <v>120</v>
      </c>
      <c r="E8460" s="100">
        <v>123</v>
      </c>
      <c r="F8460" s="2">
        <v>0</v>
      </c>
      <c r="G8460" s="100">
        <v>0</v>
      </c>
    </row>
    <row r="8461" spans="1:7" x14ac:dyDescent="0.2">
      <c r="A8461" s="100">
        <v>8460</v>
      </c>
      <c r="B8461" s="100">
        <v>8525</v>
      </c>
      <c r="C8461" s="4" t="s">
        <v>7</v>
      </c>
      <c r="D8461" s="100">
        <v>121</v>
      </c>
      <c r="E8461" s="100">
        <v>123</v>
      </c>
      <c r="F8461" s="2">
        <v>0</v>
      </c>
      <c r="G8461" s="100">
        <v>0</v>
      </c>
    </row>
    <row r="8462" spans="1:7" x14ac:dyDescent="0.2">
      <c r="A8462" s="100">
        <v>8461</v>
      </c>
      <c r="B8462" s="100">
        <v>8526</v>
      </c>
      <c r="C8462" s="4" t="s">
        <v>7</v>
      </c>
      <c r="D8462" s="100">
        <v>122</v>
      </c>
      <c r="E8462" s="100">
        <v>123</v>
      </c>
      <c r="F8462" s="2">
        <v>0</v>
      </c>
      <c r="G8462" s="100">
        <v>0</v>
      </c>
    </row>
    <row r="8463" spans="1:7" x14ac:dyDescent="0.2">
      <c r="A8463" s="100">
        <v>8462</v>
      </c>
      <c r="B8463" s="100">
        <v>8527</v>
      </c>
      <c r="C8463" s="4" t="s">
        <v>7</v>
      </c>
      <c r="D8463" s="100">
        <v>123</v>
      </c>
      <c r="E8463" s="100">
        <v>123</v>
      </c>
      <c r="F8463" s="2">
        <v>0</v>
      </c>
      <c r="G8463" s="100">
        <v>0</v>
      </c>
    </row>
    <row r="8464" spans="1:7" x14ac:dyDescent="0.2">
      <c r="A8464" s="100">
        <v>8463</v>
      </c>
      <c r="B8464" s="100">
        <v>8528</v>
      </c>
      <c r="C8464" s="4" t="s">
        <v>7</v>
      </c>
      <c r="D8464" s="100">
        <v>124</v>
      </c>
      <c r="E8464" s="100">
        <v>123</v>
      </c>
      <c r="F8464" s="2">
        <v>0</v>
      </c>
      <c r="G8464" s="100">
        <v>0</v>
      </c>
    </row>
    <row r="8465" spans="1:7" x14ac:dyDescent="0.2">
      <c r="A8465" s="100">
        <v>8464</v>
      </c>
      <c r="B8465" s="100">
        <v>8529</v>
      </c>
      <c r="C8465" s="4" t="s">
        <v>7</v>
      </c>
      <c r="D8465" s="100">
        <v>125</v>
      </c>
      <c r="E8465" s="100">
        <v>123</v>
      </c>
      <c r="F8465" s="2">
        <v>0</v>
      </c>
      <c r="G8465" s="100">
        <v>0</v>
      </c>
    </row>
    <row r="8466" spans="1:7" x14ac:dyDescent="0.2">
      <c r="A8466" s="100">
        <v>8465</v>
      </c>
      <c r="B8466" s="100">
        <v>8530</v>
      </c>
      <c r="C8466" s="4" t="s">
        <v>7</v>
      </c>
      <c r="D8466" s="100">
        <v>126</v>
      </c>
      <c r="E8466" s="100">
        <v>123</v>
      </c>
      <c r="F8466" s="2">
        <v>0</v>
      </c>
      <c r="G8466" s="100">
        <v>0</v>
      </c>
    </row>
    <row r="8467" spans="1:7" x14ac:dyDescent="0.2">
      <c r="A8467" s="100">
        <v>8466</v>
      </c>
      <c r="B8467" s="100">
        <v>8531</v>
      </c>
      <c r="C8467" s="4" t="s">
        <v>7</v>
      </c>
      <c r="D8467" s="100">
        <v>127</v>
      </c>
      <c r="E8467" s="100">
        <v>123</v>
      </c>
      <c r="F8467" s="2">
        <v>0</v>
      </c>
      <c r="G8467" s="100">
        <v>0</v>
      </c>
    </row>
    <row r="8468" spans="1:7" x14ac:dyDescent="0.2">
      <c r="A8468" s="100">
        <v>8467</v>
      </c>
      <c r="B8468" s="100">
        <v>8532</v>
      </c>
      <c r="C8468" s="4" t="s">
        <v>7</v>
      </c>
      <c r="D8468" s="100">
        <v>128</v>
      </c>
      <c r="E8468" s="100">
        <v>123</v>
      </c>
      <c r="F8468" s="2">
        <v>0</v>
      </c>
      <c r="G8468" s="100">
        <v>0</v>
      </c>
    </row>
    <row r="8469" spans="1:7" x14ac:dyDescent="0.2">
      <c r="A8469" s="100">
        <v>8468</v>
      </c>
      <c r="B8469" s="100">
        <v>8533</v>
      </c>
      <c r="C8469" s="4" t="s">
        <v>7</v>
      </c>
      <c r="D8469" s="100">
        <v>129</v>
      </c>
      <c r="E8469" s="100">
        <v>123</v>
      </c>
      <c r="F8469" s="2">
        <v>0</v>
      </c>
      <c r="G8469" s="100">
        <v>0</v>
      </c>
    </row>
    <row r="8470" spans="1:7" x14ac:dyDescent="0.2">
      <c r="A8470" s="100">
        <v>8469</v>
      </c>
      <c r="B8470" s="100">
        <v>8534</v>
      </c>
      <c r="C8470" s="4" t="s">
        <v>7</v>
      </c>
      <c r="D8470" s="100">
        <v>130</v>
      </c>
      <c r="E8470" s="100">
        <v>123</v>
      </c>
      <c r="F8470" s="2">
        <v>0</v>
      </c>
      <c r="G8470" s="100">
        <v>0</v>
      </c>
    </row>
    <row r="8471" spans="1:7" x14ac:dyDescent="0.2">
      <c r="A8471" s="100">
        <v>8470</v>
      </c>
      <c r="B8471" s="100">
        <v>8535</v>
      </c>
      <c r="C8471" s="4" t="s">
        <v>7</v>
      </c>
      <c r="D8471" s="100">
        <v>131</v>
      </c>
      <c r="E8471" s="100">
        <v>123</v>
      </c>
      <c r="F8471" s="2">
        <v>0</v>
      </c>
      <c r="G8471" s="100">
        <v>0</v>
      </c>
    </row>
    <row r="8472" spans="1:7" x14ac:dyDescent="0.2">
      <c r="A8472" s="100">
        <v>8471</v>
      </c>
      <c r="B8472" s="100">
        <v>8536</v>
      </c>
      <c r="C8472" s="4" t="s">
        <v>7</v>
      </c>
      <c r="D8472" s="100">
        <v>132</v>
      </c>
      <c r="E8472" s="100">
        <v>123</v>
      </c>
      <c r="F8472" s="2">
        <v>0</v>
      </c>
      <c r="G8472" s="100">
        <v>0</v>
      </c>
    </row>
    <row r="8473" spans="1:7" x14ac:dyDescent="0.2">
      <c r="A8473" s="100">
        <v>8472</v>
      </c>
      <c r="B8473" s="100">
        <v>8537</v>
      </c>
      <c r="C8473" s="4" t="s">
        <v>7</v>
      </c>
      <c r="D8473" s="100">
        <v>133</v>
      </c>
      <c r="E8473" s="100">
        <v>123</v>
      </c>
      <c r="F8473" s="2">
        <v>0</v>
      </c>
      <c r="G8473" s="100">
        <v>0</v>
      </c>
    </row>
    <row r="8474" spans="1:7" x14ac:dyDescent="0.2">
      <c r="A8474" s="100">
        <v>8473</v>
      </c>
      <c r="B8474" s="100">
        <v>8538</v>
      </c>
      <c r="C8474" s="4" t="s">
        <v>7</v>
      </c>
      <c r="D8474" s="100">
        <v>134</v>
      </c>
      <c r="E8474" s="100">
        <v>123</v>
      </c>
      <c r="F8474" s="2">
        <v>0</v>
      </c>
      <c r="G8474" s="100">
        <v>0</v>
      </c>
    </row>
    <row r="8475" spans="1:7" x14ac:dyDescent="0.2">
      <c r="A8475" s="100">
        <v>8474</v>
      </c>
      <c r="B8475" s="100">
        <v>8539</v>
      </c>
      <c r="C8475" s="4" t="s">
        <v>7</v>
      </c>
      <c r="D8475" s="100">
        <v>106</v>
      </c>
      <c r="E8475" s="100">
        <v>70</v>
      </c>
      <c r="F8475" s="2">
        <v>0</v>
      </c>
      <c r="G8475" s="100">
        <v>0</v>
      </c>
    </row>
    <row r="8476" spans="1:7" x14ac:dyDescent="0.2">
      <c r="A8476" s="100">
        <v>8475</v>
      </c>
      <c r="B8476" s="100">
        <v>8540</v>
      </c>
      <c r="C8476" s="4" t="s">
        <v>7</v>
      </c>
      <c r="D8476" s="100">
        <v>107</v>
      </c>
      <c r="E8476" s="100">
        <v>70</v>
      </c>
      <c r="F8476" s="2">
        <v>0</v>
      </c>
      <c r="G8476" s="100">
        <v>0</v>
      </c>
    </row>
    <row r="8477" spans="1:7" x14ac:dyDescent="0.2">
      <c r="A8477" s="100">
        <v>8476</v>
      </c>
      <c r="B8477" s="100">
        <v>8541</v>
      </c>
      <c r="C8477" s="4" t="s">
        <v>7</v>
      </c>
      <c r="D8477" s="100">
        <v>108</v>
      </c>
      <c r="E8477" s="100">
        <v>70</v>
      </c>
      <c r="F8477" s="2">
        <v>0</v>
      </c>
      <c r="G8477" s="100">
        <v>0</v>
      </c>
    </row>
    <row r="8478" spans="1:7" x14ac:dyDescent="0.2">
      <c r="A8478" s="100">
        <v>8477</v>
      </c>
      <c r="B8478" s="100">
        <v>8542</v>
      </c>
      <c r="C8478" s="4" t="s">
        <v>7</v>
      </c>
      <c r="D8478" s="100">
        <v>109</v>
      </c>
      <c r="E8478" s="100">
        <v>70</v>
      </c>
      <c r="F8478" s="2">
        <v>0</v>
      </c>
      <c r="G8478" s="100">
        <v>0</v>
      </c>
    </row>
    <row r="8479" spans="1:7" x14ac:dyDescent="0.2">
      <c r="A8479" s="100">
        <v>8478</v>
      </c>
      <c r="B8479" s="100">
        <v>8543</v>
      </c>
      <c r="C8479" s="4" t="s">
        <v>7</v>
      </c>
      <c r="D8479" s="100">
        <v>110</v>
      </c>
      <c r="E8479" s="100">
        <v>70</v>
      </c>
      <c r="F8479" s="2">
        <v>0</v>
      </c>
      <c r="G8479" s="100">
        <v>0</v>
      </c>
    </row>
    <row r="8480" spans="1:7" x14ac:dyDescent="0.2">
      <c r="A8480" s="100">
        <v>8479</v>
      </c>
      <c r="B8480" s="100">
        <v>8544</v>
      </c>
      <c r="C8480" s="4" t="s">
        <v>7</v>
      </c>
      <c r="D8480" s="100">
        <v>111</v>
      </c>
      <c r="E8480" s="100">
        <v>70</v>
      </c>
      <c r="F8480" s="2">
        <v>0</v>
      </c>
      <c r="G8480" s="100">
        <v>0</v>
      </c>
    </row>
    <row r="8481" spans="1:7" x14ac:dyDescent="0.2">
      <c r="A8481" s="100">
        <v>8480</v>
      </c>
      <c r="B8481" s="100">
        <v>8545</v>
      </c>
      <c r="C8481" s="4" t="s">
        <v>7</v>
      </c>
      <c r="D8481" s="100">
        <v>112</v>
      </c>
      <c r="E8481" s="100">
        <v>70</v>
      </c>
      <c r="F8481" s="2">
        <v>0</v>
      </c>
      <c r="G8481" s="100">
        <v>0</v>
      </c>
    </row>
    <row r="8482" spans="1:7" x14ac:dyDescent="0.2">
      <c r="A8482" s="100">
        <v>8481</v>
      </c>
      <c r="B8482" s="100">
        <v>8546</v>
      </c>
      <c r="C8482" s="4" t="s">
        <v>7</v>
      </c>
      <c r="D8482" s="100">
        <v>113</v>
      </c>
      <c r="E8482" s="100">
        <v>70</v>
      </c>
      <c r="F8482" s="2">
        <v>0</v>
      </c>
      <c r="G8482" s="100">
        <v>0</v>
      </c>
    </row>
    <row r="8483" spans="1:7" x14ac:dyDescent="0.2">
      <c r="A8483" s="100">
        <v>8482</v>
      </c>
      <c r="B8483" s="100">
        <v>8547</v>
      </c>
      <c r="C8483" s="4" t="s">
        <v>7</v>
      </c>
      <c r="D8483" s="100">
        <v>114</v>
      </c>
      <c r="E8483" s="100">
        <v>70</v>
      </c>
      <c r="F8483" s="2">
        <v>0</v>
      </c>
      <c r="G8483" s="100">
        <v>0</v>
      </c>
    </row>
    <row r="8484" spans="1:7" x14ac:dyDescent="0.2">
      <c r="A8484" s="100">
        <v>8483</v>
      </c>
      <c r="B8484" s="100">
        <v>8548</v>
      </c>
      <c r="C8484" s="4" t="s">
        <v>7</v>
      </c>
      <c r="D8484" s="100">
        <v>115</v>
      </c>
      <c r="E8484" s="100">
        <v>70</v>
      </c>
      <c r="F8484" s="2">
        <v>0</v>
      </c>
      <c r="G8484" s="100">
        <v>0</v>
      </c>
    </row>
    <row r="8485" spans="1:7" x14ac:dyDescent="0.2">
      <c r="A8485" s="100">
        <v>8484</v>
      </c>
      <c r="B8485" s="100">
        <v>8549</v>
      </c>
      <c r="C8485" s="4" t="s">
        <v>7</v>
      </c>
      <c r="D8485" s="100">
        <v>281</v>
      </c>
      <c r="E8485" s="100">
        <v>74</v>
      </c>
      <c r="F8485" s="2">
        <v>0</v>
      </c>
      <c r="G8485" s="100">
        <v>0</v>
      </c>
    </row>
    <row r="8486" spans="1:7" x14ac:dyDescent="0.2">
      <c r="A8486" s="100">
        <v>8485</v>
      </c>
      <c r="B8486" s="100">
        <v>8550</v>
      </c>
      <c r="C8486" s="4" t="s">
        <v>7</v>
      </c>
      <c r="D8486" s="100">
        <v>282</v>
      </c>
      <c r="E8486" s="100">
        <v>74</v>
      </c>
      <c r="F8486" s="2">
        <v>0</v>
      </c>
      <c r="G8486" s="100">
        <v>0</v>
      </c>
    </row>
    <row r="8487" spans="1:7" x14ac:dyDescent="0.2">
      <c r="A8487" s="100">
        <v>8486</v>
      </c>
      <c r="B8487" s="100">
        <v>8551</v>
      </c>
      <c r="C8487" s="4" t="s">
        <v>7</v>
      </c>
      <c r="D8487" s="100">
        <v>284</v>
      </c>
      <c r="E8487" s="100">
        <v>74</v>
      </c>
      <c r="F8487" s="2">
        <v>0</v>
      </c>
      <c r="G8487" s="100">
        <v>0</v>
      </c>
    </row>
    <row r="8488" spans="1:7" x14ac:dyDescent="0.2">
      <c r="A8488" s="100">
        <v>8487</v>
      </c>
      <c r="B8488" s="100">
        <v>8552</v>
      </c>
      <c r="C8488" s="4" t="s">
        <v>7</v>
      </c>
      <c r="D8488" s="100">
        <v>285</v>
      </c>
      <c r="E8488" s="100">
        <v>74</v>
      </c>
      <c r="F8488" s="2">
        <v>0</v>
      </c>
      <c r="G8488" s="100">
        <v>0</v>
      </c>
    </row>
    <row r="8489" spans="1:7" x14ac:dyDescent="0.2">
      <c r="A8489" s="100">
        <v>8488</v>
      </c>
      <c r="B8489" s="100">
        <v>8553</v>
      </c>
      <c r="C8489" s="4"/>
      <c r="D8489" s="100">
        <v>48</v>
      </c>
      <c r="E8489" s="100">
        <v>268</v>
      </c>
      <c r="F8489" s="2">
        <v>0</v>
      </c>
      <c r="G8489" s="100">
        <v>0</v>
      </c>
    </row>
    <row r="8490" spans="1:7" x14ac:dyDescent="0.2">
      <c r="A8490" s="100">
        <v>8489</v>
      </c>
      <c r="B8490" s="100">
        <v>8554</v>
      </c>
      <c r="C8490" s="4"/>
      <c r="D8490" s="100">
        <v>49</v>
      </c>
      <c r="E8490" s="100">
        <v>268</v>
      </c>
      <c r="F8490" s="2">
        <v>0</v>
      </c>
      <c r="G8490" s="100">
        <v>0</v>
      </c>
    </row>
    <row r="8491" spans="1:7" x14ac:dyDescent="0.2">
      <c r="A8491" s="100">
        <v>8490</v>
      </c>
      <c r="B8491" s="100">
        <v>8555</v>
      </c>
      <c r="C8491" s="4"/>
      <c r="D8491" s="100">
        <v>50</v>
      </c>
      <c r="E8491" s="100">
        <v>268</v>
      </c>
      <c r="F8491" s="2">
        <v>0</v>
      </c>
      <c r="G8491" s="100">
        <v>0</v>
      </c>
    </row>
    <row r="8492" spans="1:7" x14ac:dyDescent="0.2">
      <c r="A8492" s="100">
        <v>8491</v>
      </c>
      <c r="B8492" s="100">
        <v>8556</v>
      </c>
      <c r="C8492" s="4"/>
      <c r="D8492" s="100">
        <v>51</v>
      </c>
      <c r="E8492" s="100">
        <v>268</v>
      </c>
      <c r="F8492" s="2">
        <v>0</v>
      </c>
      <c r="G8492" s="100">
        <v>0</v>
      </c>
    </row>
    <row r="8493" spans="1:7" x14ac:dyDescent="0.2">
      <c r="A8493" s="100">
        <v>8492</v>
      </c>
      <c r="B8493" s="100">
        <v>8557</v>
      </c>
      <c r="C8493" s="4"/>
      <c r="D8493" s="100">
        <v>52</v>
      </c>
      <c r="E8493" s="100">
        <v>268</v>
      </c>
      <c r="F8493" s="2">
        <v>0</v>
      </c>
      <c r="G8493" s="100">
        <v>0</v>
      </c>
    </row>
    <row r="8494" spans="1:7" x14ac:dyDescent="0.2">
      <c r="A8494" s="100">
        <v>8493</v>
      </c>
      <c r="B8494" s="100">
        <v>8558</v>
      </c>
      <c r="C8494" s="4"/>
      <c r="D8494" s="100">
        <v>53</v>
      </c>
      <c r="E8494" s="100">
        <v>268</v>
      </c>
      <c r="F8494" s="2">
        <v>0</v>
      </c>
      <c r="G8494" s="100">
        <v>0</v>
      </c>
    </row>
    <row r="8495" spans="1:7" x14ac:dyDescent="0.2">
      <c r="A8495" s="100">
        <v>8494</v>
      </c>
      <c r="B8495" s="100">
        <v>8559</v>
      </c>
      <c r="C8495" s="4"/>
      <c r="D8495" s="100">
        <v>56</v>
      </c>
      <c r="E8495" s="100">
        <v>268</v>
      </c>
      <c r="F8495" s="2">
        <v>0</v>
      </c>
      <c r="G8495" s="100">
        <v>0</v>
      </c>
    </row>
    <row r="8496" spans="1:7" x14ac:dyDescent="0.2">
      <c r="A8496" s="100">
        <v>8495</v>
      </c>
      <c r="B8496" s="100">
        <v>8560</v>
      </c>
      <c r="C8496" s="4"/>
      <c r="D8496" s="100">
        <v>57</v>
      </c>
      <c r="E8496" s="100">
        <v>268</v>
      </c>
      <c r="F8496" s="2">
        <v>0</v>
      </c>
      <c r="G8496" s="100">
        <v>0</v>
      </c>
    </row>
    <row r="8497" spans="1:7" x14ac:dyDescent="0.2">
      <c r="A8497" s="100">
        <v>8496</v>
      </c>
      <c r="B8497" s="100">
        <v>8561</v>
      </c>
      <c r="C8497" s="4"/>
      <c r="D8497" s="100">
        <v>58</v>
      </c>
      <c r="E8497" s="100">
        <v>268</v>
      </c>
      <c r="F8497" s="2">
        <v>0</v>
      </c>
      <c r="G8497" s="100">
        <v>0</v>
      </c>
    </row>
    <row r="8498" spans="1:7" x14ac:dyDescent="0.2">
      <c r="A8498" s="100">
        <v>8497</v>
      </c>
      <c r="B8498" s="100">
        <v>8562</v>
      </c>
      <c r="C8498" s="4"/>
      <c r="D8498" s="100">
        <v>59</v>
      </c>
      <c r="E8498" s="100">
        <v>268</v>
      </c>
      <c r="F8498" s="2">
        <v>0</v>
      </c>
      <c r="G8498" s="100">
        <v>0</v>
      </c>
    </row>
    <row r="8499" spans="1:7" x14ac:dyDescent="0.2">
      <c r="A8499" s="100">
        <v>8498</v>
      </c>
      <c r="B8499" s="100">
        <v>8563</v>
      </c>
      <c r="C8499" s="4"/>
      <c r="D8499" s="100">
        <v>60</v>
      </c>
      <c r="E8499" s="100">
        <v>268</v>
      </c>
      <c r="F8499" s="2">
        <v>0</v>
      </c>
      <c r="G8499" s="100">
        <v>0</v>
      </c>
    </row>
    <row r="8500" spans="1:7" x14ac:dyDescent="0.2">
      <c r="A8500" s="100">
        <v>8499</v>
      </c>
      <c r="B8500" s="100">
        <v>8564</v>
      </c>
      <c r="C8500" s="4"/>
      <c r="D8500" s="100">
        <v>61</v>
      </c>
      <c r="E8500" s="100">
        <v>268</v>
      </c>
      <c r="F8500" s="2">
        <v>0</v>
      </c>
      <c r="G8500" s="100">
        <v>0</v>
      </c>
    </row>
    <row r="8501" spans="1:7" x14ac:dyDescent="0.2">
      <c r="A8501" s="100">
        <v>8500</v>
      </c>
      <c r="B8501" s="100">
        <v>8565</v>
      </c>
      <c r="C8501" s="4"/>
      <c r="D8501" s="100">
        <v>62</v>
      </c>
      <c r="E8501" s="100">
        <v>268</v>
      </c>
      <c r="F8501" s="2">
        <v>0</v>
      </c>
      <c r="G8501" s="100">
        <v>0</v>
      </c>
    </row>
    <row r="8502" spans="1:7" x14ac:dyDescent="0.2">
      <c r="A8502" s="100">
        <v>8501</v>
      </c>
      <c r="B8502" s="100">
        <v>8566</v>
      </c>
      <c r="C8502" s="4"/>
      <c r="D8502" s="100">
        <v>63</v>
      </c>
      <c r="E8502" s="100">
        <v>268</v>
      </c>
      <c r="F8502" s="2">
        <v>0</v>
      </c>
      <c r="G8502" s="100">
        <v>0</v>
      </c>
    </row>
    <row r="8503" spans="1:7" x14ac:dyDescent="0.2">
      <c r="A8503" s="100">
        <v>8502</v>
      </c>
      <c r="B8503" s="100">
        <v>8567</v>
      </c>
      <c r="C8503" s="4"/>
      <c r="D8503" s="100">
        <v>64</v>
      </c>
      <c r="E8503" s="100">
        <v>268</v>
      </c>
      <c r="F8503" s="2">
        <v>0</v>
      </c>
      <c r="G8503" s="100">
        <v>0</v>
      </c>
    </row>
    <row r="8504" spans="1:7" x14ac:dyDescent="0.2">
      <c r="A8504" s="100">
        <v>8503</v>
      </c>
      <c r="B8504" s="100">
        <v>8568</v>
      </c>
      <c r="C8504" s="4"/>
      <c r="D8504" s="100">
        <v>65</v>
      </c>
      <c r="E8504" s="100">
        <v>268</v>
      </c>
      <c r="F8504" s="2">
        <v>0</v>
      </c>
      <c r="G8504" s="100">
        <v>0</v>
      </c>
    </row>
    <row r="8505" spans="1:7" x14ac:dyDescent="0.2">
      <c r="A8505" s="100">
        <v>8504</v>
      </c>
      <c r="B8505" s="100">
        <v>8569</v>
      </c>
      <c r="C8505" s="4"/>
      <c r="D8505" s="100">
        <v>66</v>
      </c>
      <c r="E8505" s="100">
        <v>268</v>
      </c>
      <c r="F8505" s="2">
        <v>0</v>
      </c>
      <c r="G8505" s="100">
        <v>0</v>
      </c>
    </row>
    <row r="8506" spans="1:7" x14ac:dyDescent="0.2">
      <c r="A8506" s="100">
        <v>8505</v>
      </c>
      <c r="B8506" s="100">
        <v>8570</v>
      </c>
      <c r="C8506" s="4" t="s">
        <v>7</v>
      </c>
      <c r="D8506" s="100">
        <v>30</v>
      </c>
      <c r="E8506" s="100">
        <v>13</v>
      </c>
      <c r="F8506" s="2">
        <v>0</v>
      </c>
      <c r="G8506" s="100">
        <v>0</v>
      </c>
    </row>
    <row r="8507" spans="1:7" x14ac:dyDescent="0.2">
      <c r="A8507" s="100">
        <v>8506</v>
      </c>
      <c r="B8507" s="100">
        <v>8571</v>
      </c>
      <c r="C8507" s="4" t="s">
        <v>7</v>
      </c>
      <c r="D8507" s="100">
        <v>31</v>
      </c>
      <c r="E8507" s="100">
        <v>13</v>
      </c>
      <c r="F8507" s="2">
        <v>0</v>
      </c>
      <c r="G8507" s="100">
        <v>0</v>
      </c>
    </row>
    <row r="8508" spans="1:7" x14ac:dyDescent="0.2">
      <c r="A8508" s="100">
        <v>8507</v>
      </c>
      <c r="B8508" s="100">
        <v>8572</v>
      </c>
      <c r="C8508" s="4" t="s">
        <v>7</v>
      </c>
      <c r="D8508" s="100">
        <v>32</v>
      </c>
      <c r="E8508" s="100">
        <v>13</v>
      </c>
      <c r="F8508" s="2">
        <v>0</v>
      </c>
      <c r="G8508" s="100">
        <v>0</v>
      </c>
    </row>
    <row r="8509" spans="1:7" x14ac:dyDescent="0.2">
      <c r="A8509" s="100">
        <v>8508</v>
      </c>
      <c r="B8509" s="100">
        <v>8573</v>
      </c>
      <c r="C8509" s="4" t="s">
        <v>7</v>
      </c>
      <c r="D8509" s="100">
        <v>33</v>
      </c>
      <c r="E8509" s="100">
        <v>13</v>
      </c>
      <c r="F8509" s="2">
        <v>0</v>
      </c>
      <c r="G8509" s="100">
        <v>0</v>
      </c>
    </row>
    <row r="8510" spans="1:7" x14ac:dyDescent="0.2">
      <c r="A8510" s="100">
        <v>8509</v>
      </c>
      <c r="B8510" s="100">
        <v>8574</v>
      </c>
      <c r="C8510" s="4" t="s">
        <v>7</v>
      </c>
      <c r="D8510" s="100">
        <v>34</v>
      </c>
      <c r="E8510" s="100">
        <v>13</v>
      </c>
      <c r="F8510" s="2">
        <v>0</v>
      </c>
      <c r="G8510" s="100">
        <v>0</v>
      </c>
    </row>
    <row r="8511" spans="1:7" x14ac:dyDescent="0.2">
      <c r="A8511" s="100">
        <v>8510</v>
      </c>
      <c r="B8511" s="100">
        <v>8575</v>
      </c>
      <c r="C8511" s="4" t="s">
        <v>7</v>
      </c>
      <c r="D8511" s="100">
        <v>2938</v>
      </c>
      <c r="E8511" s="100">
        <v>29</v>
      </c>
      <c r="F8511" s="2">
        <v>0</v>
      </c>
      <c r="G8511" s="100">
        <v>0</v>
      </c>
    </row>
    <row r="8512" spans="1:7" x14ac:dyDescent="0.2">
      <c r="A8512" s="100">
        <v>8511</v>
      </c>
      <c r="B8512" s="100">
        <v>8576</v>
      </c>
      <c r="C8512" s="4" t="s">
        <v>7</v>
      </c>
      <c r="D8512" s="100">
        <v>2939</v>
      </c>
      <c r="E8512" s="100">
        <v>29</v>
      </c>
      <c r="F8512" s="2">
        <v>0</v>
      </c>
      <c r="G8512" s="100">
        <v>0</v>
      </c>
    </row>
    <row r="8513" spans="1:7" x14ac:dyDescent="0.2">
      <c r="A8513" s="100">
        <v>8512</v>
      </c>
      <c r="B8513" s="100">
        <v>8577</v>
      </c>
      <c r="C8513" s="4" t="s">
        <v>7</v>
      </c>
      <c r="D8513" s="100">
        <v>2940</v>
      </c>
      <c r="E8513" s="100">
        <v>29</v>
      </c>
      <c r="F8513" s="2">
        <v>0</v>
      </c>
      <c r="G8513" s="100">
        <v>0</v>
      </c>
    </row>
    <row r="8514" spans="1:7" x14ac:dyDescent="0.2">
      <c r="A8514" s="100">
        <v>8513</v>
      </c>
      <c r="B8514" s="100">
        <v>8578</v>
      </c>
      <c r="C8514" s="4" t="s">
        <v>7</v>
      </c>
      <c r="D8514" s="100">
        <v>2941</v>
      </c>
      <c r="E8514" s="100">
        <v>29</v>
      </c>
      <c r="F8514" s="2">
        <v>0</v>
      </c>
      <c r="G8514" s="100">
        <v>0</v>
      </c>
    </row>
    <row r="8515" spans="1:7" x14ac:dyDescent="0.2">
      <c r="A8515" s="100">
        <v>8514</v>
      </c>
      <c r="B8515" s="100">
        <v>8579</v>
      </c>
      <c r="C8515" s="4" t="s">
        <v>7</v>
      </c>
      <c r="D8515" s="100">
        <v>2942</v>
      </c>
      <c r="E8515" s="100">
        <v>29</v>
      </c>
      <c r="F8515" s="2">
        <v>0</v>
      </c>
      <c r="G8515" s="100">
        <v>0</v>
      </c>
    </row>
    <row r="8516" spans="1:7" x14ac:dyDescent="0.2">
      <c r="A8516" s="100">
        <v>8515</v>
      </c>
      <c r="B8516" s="100">
        <v>8580</v>
      </c>
      <c r="C8516" s="4" t="s">
        <v>7</v>
      </c>
      <c r="D8516" s="100">
        <v>2943</v>
      </c>
      <c r="E8516" s="100">
        <v>29</v>
      </c>
      <c r="F8516" s="2">
        <v>0</v>
      </c>
      <c r="G8516" s="100">
        <v>0</v>
      </c>
    </row>
    <row r="8517" spans="1:7" x14ac:dyDescent="0.2">
      <c r="A8517" s="100">
        <v>8516</v>
      </c>
      <c r="B8517" s="100">
        <v>8581</v>
      </c>
      <c r="C8517" s="4" t="s">
        <v>7</v>
      </c>
      <c r="D8517" s="100">
        <v>2944</v>
      </c>
      <c r="E8517" s="100">
        <v>29</v>
      </c>
      <c r="F8517" s="2">
        <v>0</v>
      </c>
      <c r="G8517" s="100">
        <v>0</v>
      </c>
    </row>
    <row r="8518" spans="1:7" x14ac:dyDescent="0.2">
      <c r="A8518" s="100">
        <v>8517</v>
      </c>
      <c r="B8518" s="100">
        <v>8582</v>
      </c>
      <c r="C8518" s="4" t="s">
        <v>7</v>
      </c>
      <c r="D8518" s="100">
        <v>2945</v>
      </c>
      <c r="E8518" s="100">
        <v>29</v>
      </c>
      <c r="F8518" s="2">
        <v>0</v>
      </c>
      <c r="G8518" s="100">
        <v>0</v>
      </c>
    </row>
    <row r="8519" spans="1:7" x14ac:dyDescent="0.2">
      <c r="A8519" s="100">
        <v>8518</v>
      </c>
      <c r="B8519" s="100">
        <v>8583</v>
      </c>
      <c r="C8519" s="4" t="s">
        <v>7</v>
      </c>
      <c r="D8519" s="100">
        <v>2946</v>
      </c>
      <c r="E8519" s="100">
        <v>29</v>
      </c>
      <c r="F8519" s="2">
        <v>0</v>
      </c>
      <c r="G8519" s="100">
        <v>0</v>
      </c>
    </row>
    <row r="8520" spans="1:7" x14ac:dyDescent="0.2">
      <c r="A8520" s="100">
        <v>8519</v>
      </c>
      <c r="B8520" s="100">
        <v>8584</v>
      </c>
      <c r="C8520" s="4" t="s">
        <v>7</v>
      </c>
      <c r="D8520" s="100">
        <v>2947</v>
      </c>
      <c r="E8520" s="100">
        <v>29</v>
      </c>
      <c r="F8520" s="2">
        <v>0</v>
      </c>
      <c r="G8520" s="100">
        <v>0</v>
      </c>
    </row>
    <row r="8521" spans="1:7" x14ac:dyDescent="0.2">
      <c r="A8521" s="100">
        <v>8520</v>
      </c>
      <c r="B8521" s="100">
        <v>8585</v>
      </c>
      <c r="C8521" s="4" t="s">
        <v>7</v>
      </c>
      <c r="D8521" s="100">
        <v>2948</v>
      </c>
      <c r="E8521" s="100">
        <v>29</v>
      </c>
      <c r="F8521" s="2">
        <v>0</v>
      </c>
      <c r="G8521" s="100">
        <v>0</v>
      </c>
    </row>
    <row r="8522" spans="1:7" x14ac:dyDescent="0.2">
      <c r="A8522" s="100">
        <v>8521</v>
      </c>
      <c r="B8522" s="100">
        <v>8586</v>
      </c>
      <c r="C8522" s="4" t="s">
        <v>7</v>
      </c>
      <c r="D8522" s="100">
        <v>2949</v>
      </c>
      <c r="E8522" s="100">
        <v>29</v>
      </c>
      <c r="F8522" s="2">
        <v>0</v>
      </c>
      <c r="G8522" s="100">
        <v>0</v>
      </c>
    </row>
    <row r="8523" spans="1:7" x14ac:dyDescent="0.2">
      <c r="A8523" s="100">
        <v>8522</v>
      </c>
      <c r="B8523" s="100">
        <v>8587</v>
      </c>
      <c r="C8523" s="4" t="s">
        <v>7</v>
      </c>
      <c r="D8523" s="100">
        <v>2950</v>
      </c>
      <c r="E8523" s="100">
        <v>29</v>
      </c>
      <c r="F8523" s="2">
        <v>0</v>
      </c>
      <c r="G8523" s="100">
        <v>0</v>
      </c>
    </row>
    <row r="8524" spans="1:7" x14ac:dyDescent="0.2">
      <c r="A8524" s="100">
        <v>8523</v>
      </c>
      <c r="B8524" s="100">
        <v>8588</v>
      </c>
      <c r="C8524" s="4" t="s">
        <v>7</v>
      </c>
      <c r="D8524" s="100">
        <v>2951</v>
      </c>
      <c r="E8524" s="100">
        <v>29</v>
      </c>
      <c r="F8524" s="2">
        <v>0</v>
      </c>
      <c r="G8524" s="100">
        <v>0</v>
      </c>
    </row>
    <row r="8525" spans="1:7" x14ac:dyDescent="0.2">
      <c r="A8525" s="100">
        <v>8524</v>
      </c>
      <c r="B8525" s="100">
        <v>8589</v>
      </c>
      <c r="C8525" s="4" t="s">
        <v>7</v>
      </c>
      <c r="D8525" s="100">
        <v>2952</v>
      </c>
      <c r="E8525" s="100">
        <v>29</v>
      </c>
      <c r="F8525" s="2">
        <v>0</v>
      </c>
      <c r="G8525" s="100">
        <v>0</v>
      </c>
    </row>
    <row r="8526" spans="1:7" x14ac:dyDescent="0.2">
      <c r="A8526" s="100">
        <v>8525</v>
      </c>
      <c r="B8526" s="100">
        <v>8590</v>
      </c>
      <c r="C8526" s="4" t="s">
        <v>7</v>
      </c>
      <c r="D8526" s="100">
        <v>2953</v>
      </c>
      <c r="E8526" s="100">
        <v>29</v>
      </c>
      <c r="F8526" s="2">
        <v>0</v>
      </c>
      <c r="G8526" s="100">
        <v>0</v>
      </c>
    </row>
    <row r="8527" spans="1:7" x14ac:dyDescent="0.2">
      <c r="A8527" s="100">
        <v>8526</v>
      </c>
      <c r="B8527" s="100">
        <v>8591</v>
      </c>
      <c r="C8527" s="4" t="s">
        <v>7</v>
      </c>
      <c r="D8527" s="100">
        <v>2954</v>
      </c>
      <c r="E8527" s="100">
        <v>29</v>
      </c>
      <c r="F8527" s="2">
        <v>0</v>
      </c>
      <c r="G8527" s="100">
        <v>0</v>
      </c>
    </row>
    <row r="8528" spans="1:7" x14ac:dyDescent="0.2">
      <c r="A8528" s="100">
        <v>8527</v>
      </c>
      <c r="B8528" s="100">
        <v>8592</v>
      </c>
      <c r="C8528" s="4" t="s">
        <v>7</v>
      </c>
      <c r="D8528" s="100">
        <v>431</v>
      </c>
      <c r="E8528" s="100">
        <v>41</v>
      </c>
      <c r="F8528" s="2">
        <v>0</v>
      </c>
      <c r="G8528" s="100">
        <v>0</v>
      </c>
    </row>
    <row r="8529" spans="1:7" x14ac:dyDescent="0.2">
      <c r="A8529" s="100">
        <v>8528</v>
      </c>
      <c r="B8529" s="100">
        <v>8593</v>
      </c>
      <c r="C8529" s="4" t="s">
        <v>7</v>
      </c>
      <c r="D8529" s="100">
        <v>432</v>
      </c>
      <c r="E8529" s="100">
        <v>41</v>
      </c>
      <c r="F8529" s="2">
        <v>0</v>
      </c>
      <c r="G8529" s="100">
        <v>0</v>
      </c>
    </row>
    <row r="8530" spans="1:7" x14ac:dyDescent="0.2">
      <c r="A8530" s="100">
        <v>8529</v>
      </c>
      <c r="B8530" s="100">
        <v>8594</v>
      </c>
      <c r="C8530" s="4" t="s">
        <v>7</v>
      </c>
      <c r="D8530" s="100">
        <v>434</v>
      </c>
      <c r="E8530" s="100">
        <v>41</v>
      </c>
      <c r="F8530" s="2">
        <v>0</v>
      </c>
      <c r="G8530" s="100">
        <v>0</v>
      </c>
    </row>
    <row r="8531" spans="1:7" x14ac:dyDescent="0.2">
      <c r="A8531" s="100">
        <v>8530</v>
      </c>
      <c r="B8531" s="100">
        <v>8595</v>
      </c>
      <c r="C8531" s="4" t="s">
        <v>7</v>
      </c>
      <c r="D8531" s="100">
        <v>436</v>
      </c>
      <c r="E8531" s="100">
        <v>41</v>
      </c>
      <c r="F8531" s="2">
        <v>0</v>
      </c>
      <c r="G8531" s="100">
        <v>0</v>
      </c>
    </row>
    <row r="8532" spans="1:7" x14ac:dyDescent="0.2">
      <c r="A8532" s="100">
        <v>8531</v>
      </c>
      <c r="B8532" s="100">
        <v>8596</v>
      </c>
      <c r="C8532" s="4" t="s">
        <v>7</v>
      </c>
      <c r="D8532" s="100">
        <v>437</v>
      </c>
      <c r="E8532" s="100">
        <v>41</v>
      </c>
      <c r="F8532" s="2">
        <v>0</v>
      </c>
      <c r="G8532" s="100">
        <v>0</v>
      </c>
    </row>
    <row r="8533" spans="1:7" x14ac:dyDescent="0.2">
      <c r="A8533" s="100">
        <v>8532</v>
      </c>
      <c r="B8533" s="100">
        <v>8597</v>
      </c>
      <c r="C8533" s="4" t="s">
        <v>7</v>
      </c>
      <c r="D8533" s="100">
        <v>438</v>
      </c>
      <c r="E8533" s="100">
        <v>41</v>
      </c>
      <c r="F8533" s="2">
        <v>0</v>
      </c>
      <c r="G8533" s="100">
        <v>0</v>
      </c>
    </row>
    <row r="8534" spans="1:7" x14ac:dyDescent="0.2">
      <c r="A8534" s="100">
        <v>8533</v>
      </c>
      <c r="B8534" s="100">
        <v>8598</v>
      </c>
      <c r="C8534" s="4" t="s">
        <v>7</v>
      </c>
      <c r="D8534" s="100">
        <v>439</v>
      </c>
      <c r="E8534" s="100">
        <v>41</v>
      </c>
      <c r="F8534" s="2">
        <v>0</v>
      </c>
      <c r="G8534" s="100">
        <v>0</v>
      </c>
    </row>
    <row r="8535" spans="1:7" x14ac:dyDescent="0.2">
      <c r="A8535" s="100">
        <v>8534</v>
      </c>
      <c r="B8535" s="100">
        <v>8599</v>
      </c>
      <c r="C8535" s="4" t="s">
        <v>7</v>
      </c>
      <c r="D8535" s="100">
        <v>442</v>
      </c>
      <c r="E8535" s="100">
        <v>41</v>
      </c>
      <c r="F8535" s="2">
        <v>0</v>
      </c>
      <c r="G8535" s="100">
        <v>0</v>
      </c>
    </row>
    <row r="8536" spans="1:7" x14ac:dyDescent="0.2">
      <c r="A8536" s="100">
        <v>8535</v>
      </c>
      <c r="B8536" s="100">
        <v>8600</v>
      </c>
      <c r="C8536" s="4" t="s">
        <v>7</v>
      </c>
      <c r="D8536" s="100">
        <v>443</v>
      </c>
      <c r="E8536" s="100">
        <v>41</v>
      </c>
      <c r="F8536" s="2">
        <v>0</v>
      </c>
      <c r="G8536" s="100">
        <v>0</v>
      </c>
    </row>
    <row r="8537" spans="1:7" x14ac:dyDescent="0.2">
      <c r="A8537" s="100">
        <v>8536</v>
      </c>
      <c r="B8537" s="100">
        <v>8601</v>
      </c>
      <c r="C8537" s="4" t="s">
        <v>7</v>
      </c>
      <c r="D8537" s="100">
        <v>444</v>
      </c>
      <c r="E8537" s="100">
        <v>41</v>
      </c>
      <c r="F8537" s="2">
        <v>0</v>
      </c>
      <c r="G8537" s="100">
        <v>0</v>
      </c>
    </row>
    <row r="8538" spans="1:7" x14ac:dyDescent="0.2">
      <c r="A8538" s="100">
        <v>8537</v>
      </c>
      <c r="B8538" s="100">
        <v>8602</v>
      </c>
      <c r="C8538" s="4" t="s">
        <v>7</v>
      </c>
      <c r="D8538" s="100">
        <v>445</v>
      </c>
      <c r="E8538" s="100">
        <v>41</v>
      </c>
      <c r="F8538" s="2">
        <v>0</v>
      </c>
      <c r="G8538" s="100">
        <v>0</v>
      </c>
    </row>
    <row r="8539" spans="1:7" x14ac:dyDescent="0.2">
      <c r="A8539" s="100">
        <v>8538</v>
      </c>
      <c r="B8539" s="100">
        <v>8603</v>
      </c>
      <c r="C8539" s="4" t="s">
        <v>7</v>
      </c>
      <c r="D8539" s="100">
        <v>446</v>
      </c>
      <c r="E8539" s="100">
        <v>41</v>
      </c>
      <c r="F8539" s="2">
        <v>0</v>
      </c>
      <c r="G8539" s="100">
        <v>0</v>
      </c>
    </row>
    <row r="8540" spans="1:7" x14ac:dyDescent="0.2">
      <c r="A8540" s="100">
        <v>8539</v>
      </c>
      <c r="B8540" s="100">
        <v>8604</v>
      </c>
      <c r="C8540" s="4" t="s">
        <v>7</v>
      </c>
      <c r="D8540" s="100">
        <v>448</v>
      </c>
      <c r="E8540" s="100">
        <v>41</v>
      </c>
      <c r="F8540" s="2">
        <v>0</v>
      </c>
      <c r="G8540" s="100">
        <v>0</v>
      </c>
    </row>
    <row r="8541" spans="1:7" x14ac:dyDescent="0.2">
      <c r="A8541" s="100">
        <v>8540</v>
      </c>
      <c r="B8541" s="100">
        <v>8605</v>
      </c>
      <c r="C8541" s="4" t="s">
        <v>7</v>
      </c>
      <c r="D8541" s="100">
        <v>449</v>
      </c>
      <c r="E8541" s="100">
        <v>41</v>
      </c>
      <c r="F8541" s="2">
        <v>0</v>
      </c>
      <c r="G8541" s="100">
        <v>0</v>
      </c>
    </row>
    <row r="8542" spans="1:7" x14ac:dyDescent="0.2">
      <c r="A8542" s="100">
        <v>8541</v>
      </c>
      <c r="B8542" s="100">
        <v>8606</v>
      </c>
      <c r="C8542" s="4" t="s">
        <v>7</v>
      </c>
      <c r="D8542" s="100">
        <v>450</v>
      </c>
      <c r="E8542" s="100">
        <v>41</v>
      </c>
      <c r="F8542" s="2">
        <v>0</v>
      </c>
      <c r="G8542" s="100">
        <v>0</v>
      </c>
    </row>
    <row r="8543" spans="1:7" x14ac:dyDescent="0.2">
      <c r="A8543" s="100">
        <v>8542</v>
      </c>
      <c r="B8543" s="100">
        <v>8607</v>
      </c>
      <c r="C8543" s="4" t="s">
        <v>7</v>
      </c>
      <c r="D8543" s="100">
        <v>1</v>
      </c>
      <c r="E8543" s="100">
        <v>94</v>
      </c>
      <c r="F8543" s="2">
        <v>0</v>
      </c>
      <c r="G8543" s="100">
        <v>0</v>
      </c>
    </row>
    <row r="8544" spans="1:7" x14ac:dyDescent="0.2">
      <c r="A8544" s="100">
        <v>8543</v>
      </c>
      <c r="B8544" s="100">
        <v>8608</v>
      </c>
      <c r="C8544" s="4" t="s">
        <v>7</v>
      </c>
      <c r="D8544" s="100">
        <v>2</v>
      </c>
      <c r="E8544" s="100">
        <v>94</v>
      </c>
      <c r="F8544" s="2">
        <v>0</v>
      </c>
      <c r="G8544" s="100">
        <v>0</v>
      </c>
    </row>
    <row r="8545" spans="1:7" x14ac:dyDescent="0.2">
      <c r="A8545" s="100">
        <v>8544</v>
      </c>
      <c r="B8545" s="100">
        <v>8609</v>
      </c>
      <c r="C8545" s="4" t="s">
        <v>7</v>
      </c>
      <c r="D8545" s="100">
        <v>3</v>
      </c>
      <c r="E8545" s="100">
        <v>94</v>
      </c>
      <c r="F8545" s="2">
        <v>0</v>
      </c>
      <c r="G8545" s="100">
        <v>0</v>
      </c>
    </row>
    <row r="8546" spans="1:7" x14ac:dyDescent="0.2">
      <c r="A8546" s="100">
        <v>8545</v>
      </c>
      <c r="B8546" s="100">
        <v>8610</v>
      </c>
      <c r="C8546" s="4" t="s">
        <v>7</v>
      </c>
      <c r="D8546" s="100">
        <v>3521</v>
      </c>
      <c r="E8546" s="100">
        <v>157</v>
      </c>
      <c r="F8546" s="2">
        <v>0</v>
      </c>
      <c r="G8546" s="100">
        <v>0</v>
      </c>
    </row>
    <row r="8547" spans="1:7" x14ac:dyDescent="0.2">
      <c r="A8547" s="100">
        <v>8546</v>
      </c>
      <c r="B8547" s="100">
        <v>8611</v>
      </c>
      <c r="C8547" s="4" t="s">
        <v>7</v>
      </c>
      <c r="D8547" s="100">
        <v>3522</v>
      </c>
      <c r="E8547" s="100">
        <v>157</v>
      </c>
      <c r="F8547" s="2">
        <v>0</v>
      </c>
      <c r="G8547" s="100">
        <v>0</v>
      </c>
    </row>
    <row r="8548" spans="1:7" x14ac:dyDescent="0.2">
      <c r="A8548" s="100">
        <v>8547</v>
      </c>
      <c r="B8548" s="100">
        <v>8612</v>
      </c>
      <c r="C8548" s="4" t="s">
        <v>7</v>
      </c>
      <c r="D8548" s="100">
        <v>3524</v>
      </c>
      <c r="E8548" s="100">
        <v>157</v>
      </c>
      <c r="F8548" s="2">
        <v>0</v>
      </c>
      <c r="G8548" s="100">
        <v>0</v>
      </c>
    </row>
    <row r="8549" spans="1:7" x14ac:dyDescent="0.2">
      <c r="A8549" s="100">
        <v>8548</v>
      </c>
      <c r="B8549" s="100">
        <v>8613</v>
      </c>
      <c r="C8549" s="4" t="s">
        <v>7</v>
      </c>
      <c r="D8549" s="100">
        <v>3526</v>
      </c>
      <c r="E8549" s="100">
        <v>157</v>
      </c>
      <c r="F8549" s="2">
        <v>0</v>
      </c>
      <c r="G8549" s="100">
        <v>0</v>
      </c>
    </row>
    <row r="8550" spans="1:7" x14ac:dyDescent="0.2">
      <c r="A8550" s="100">
        <v>8549</v>
      </c>
      <c r="B8550" s="100">
        <v>8614</v>
      </c>
      <c r="C8550" s="4" t="s">
        <v>7</v>
      </c>
      <c r="D8550" s="100">
        <v>3527</v>
      </c>
      <c r="E8550" s="100">
        <v>157</v>
      </c>
      <c r="F8550" s="2">
        <v>0</v>
      </c>
      <c r="G8550" s="100">
        <v>0</v>
      </c>
    </row>
    <row r="8551" spans="1:7" x14ac:dyDescent="0.2">
      <c r="A8551" s="100">
        <v>8550</v>
      </c>
      <c r="B8551" s="100">
        <v>8615</v>
      </c>
      <c r="C8551" s="4" t="s">
        <v>7</v>
      </c>
      <c r="D8551" s="100">
        <v>3528</v>
      </c>
      <c r="E8551" s="100">
        <v>157</v>
      </c>
      <c r="F8551" s="2">
        <v>0</v>
      </c>
      <c r="G8551" s="100">
        <v>0</v>
      </c>
    </row>
    <row r="8552" spans="1:7" x14ac:dyDescent="0.2">
      <c r="A8552" s="100">
        <v>8551</v>
      </c>
      <c r="B8552" s="100">
        <v>8616</v>
      </c>
      <c r="C8552" s="4" t="s">
        <v>7</v>
      </c>
      <c r="D8552" s="100">
        <v>3529</v>
      </c>
      <c r="E8552" s="100">
        <v>157</v>
      </c>
      <c r="F8552" s="2">
        <v>0</v>
      </c>
      <c r="G8552" s="100">
        <v>0</v>
      </c>
    </row>
    <row r="8553" spans="1:7" x14ac:dyDescent="0.2">
      <c r="A8553" s="100">
        <v>8552</v>
      </c>
      <c r="B8553" s="100">
        <v>8617</v>
      </c>
      <c r="C8553" s="4" t="s">
        <v>7</v>
      </c>
      <c r="D8553" s="100">
        <v>286</v>
      </c>
      <c r="E8553" s="100">
        <v>74</v>
      </c>
      <c r="F8553" s="2">
        <v>0</v>
      </c>
      <c r="G8553" s="100">
        <v>0</v>
      </c>
    </row>
    <row r="8554" spans="1:7" x14ac:dyDescent="0.2">
      <c r="A8554" s="100">
        <v>8553</v>
      </c>
      <c r="B8554" s="100">
        <v>8618</v>
      </c>
      <c r="C8554" s="4" t="s">
        <v>7</v>
      </c>
      <c r="D8554" s="100">
        <v>287</v>
      </c>
      <c r="E8554" s="100">
        <v>74</v>
      </c>
      <c r="F8554" s="2">
        <v>0</v>
      </c>
      <c r="G8554" s="100">
        <v>0</v>
      </c>
    </row>
    <row r="8555" spans="1:7" x14ac:dyDescent="0.2">
      <c r="A8555" s="100">
        <v>8554</v>
      </c>
      <c r="B8555" s="100">
        <v>8619</v>
      </c>
      <c r="C8555" s="4" t="s">
        <v>7</v>
      </c>
      <c r="D8555" s="100">
        <v>289</v>
      </c>
      <c r="E8555" s="100">
        <v>74</v>
      </c>
      <c r="F8555" s="2">
        <v>0</v>
      </c>
      <c r="G8555" s="100">
        <v>0</v>
      </c>
    </row>
    <row r="8556" spans="1:7" x14ac:dyDescent="0.2">
      <c r="A8556" s="100">
        <v>8555</v>
      </c>
      <c r="B8556" s="100">
        <v>8620</v>
      </c>
      <c r="C8556" s="4" t="s">
        <v>7</v>
      </c>
      <c r="D8556" s="100">
        <v>290</v>
      </c>
      <c r="E8556" s="100">
        <v>74</v>
      </c>
      <c r="F8556" s="2">
        <v>0</v>
      </c>
      <c r="G8556" s="100">
        <v>0</v>
      </c>
    </row>
    <row r="8557" spans="1:7" x14ac:dyDescent="0.2">
      <c r="A8557" s="100">
        <v>8556</v>
      </c>
      <c r="B8557" s="100">
        <v>8621</v>
      </c>
      <c r="C8557" s="4" t="s">
        <v>7</v>
      </c>
      <c r="D8557" s="100">
        <v>116</v>
      </c>
      <c r="E8557" s="100">
        <v>70</v>
      </c>
      <c r="F8557" s="2">
        <v>0</v>
      </c>
      <c r="G8557" s="100">
        <v>0</v>
      </c>
    </row>
    <row r="8558" spans="1:7" x14ac:dyDescent="0.2">
      <c r="A8558" s="100">
        <v>8557</v>
      </c>
      <c r="B8558" s="100">
        <v>8622</v>
      </c>
      <c r="C8558" s="4" t="s">
        <v>7</v>
      </c>
      <c r="D8558" s="100">
        <v>117</v>
      </c>
      <c r="E8558" s="100">
        <v>70</v>
      </c>
      <c r="F8558" s="2">
        <v>0</v>
      </c>
      <c r="G8558" s="100">
        <v>0</v>
      </c>
    </row>
    <row r="8559" spans="1:7" x14ac:dyDescent="0.2">
      <c r="A8559" s="100">
        <v>8558</v>
      </c>
      <c r="B8559" s="100">
        <v>8623</v>
      </c>
      <c r="C8559" s="4" t="s">
        <v>7</v>
      </c>
      <c r="D8559" s="100">
        <v>120</v>
      </c>
      <c r="E8559" s="100">
        <v>70</v>
      </c>
      <c r="F8559" s="2">
        <v>0</v>
      </c>
      <c r="G8559" s="100">
        <v>0</v>
      </c>
    </row>
    <row r="8560" spans="1:7" x14ac:dyDescent="0.2">
      <c r="A8560" s="100">
        <v>8559</v>
      </c>
      <c r="B8560" s="100">
        <v>8624</v>
      </c>
      <c r="C8560" s="4" t="s">
        <v>7</v>
      </c>
      <c r="D8560" s="100">
        <v>451</v>
      </c>
      <c r="E8560" s="100">
        <v>41</v>
      </c>
      <c r="F8560" s="2">
        <v>0</v>
      </c>
      <c r="G8560" s="100">
        <v>0</v>
      </c>
    </row>
    <row r="8561" spans="1:7" x14ac:dyDescent="0.2">
      <c r="A8561" s="100">
        <v>8560</v>
      </c>
      <c r="B8561" s="100">
        <v>8625</v>
      </c>
      <c r="C8561" s="4" t="s">
        <v>7</v>
      </c>
      <c r="D8561" s="100">
        <v>452</v>
      </c>
      <c r="E8561" s="100">
        <v>41</v>
      </c>
      <c r="F8561" s="2">
        <v>0</v>
      </c>
      <c r="G8561" s="100">
        <v>0</v>
      </c>
    </row>
    <row r="8562" spans="1:7" x14ac:dyDescent="0.2">
      <c r="A8562" s="100">
        <v>8561</v>
      </c>
      <c r="B8562" s="100">
        <v>8626</v>
      </c>
      <c r="C8562" s="4" t="s">
        <v>7</v>
      </c>
      <c r="D8562" s="100">
        <v>454</v>
      </c>
      <c r="E8562" s="100">
        <v>41</v>
      </c>
      <c r="F8562" s="2">
        <v>0</v>
      </c>
      <c r="G8562" s="100">
        <v>0</v>
      </c>
    </row>
    <row r="8563" spans="1:7" x14ac:dyDescent="0.2">
      <c r="A8563" s="100">
        <v>8562</v>
      </c>
      <c r="B8563" s="100">
        <v>8627</v>
      </c>
      <c r="C8563" s="4" t="s">
        <v>7</v>
      </c>
      <c r="D8563" s="100">
        <v>457</v>
      </c>
      <c r="E8563" s="100">
        <v>41</v>
      </c>
      <c r="F8563" s="2">
        <v>0</v>
      </c>
      <c r="G8563" s="100">
        <v>0</v>
      </c>
    </row>
    <row r="8564" spans="1:7" x14ac:dyDescent="0.2">
      <c r="A8564" s="100">
        <v>8563</v>
      </c>
      <c r="B8564" s="100">
        <v>8628</v>
      </c>
      <c r="C8564" s="4" t="s">
        <v>7</v>
      </c>
      <c r="D8564" s="100">
        <v>458</v>
      </c>
      <c r="E8564" s="100">
        <v>41</v>
      </c>
      <c r="F8564" s="2">
        <v>0</v>
      </c>
      <c r="G8564" s="100">
        <v>0</v>
      </c>
    </row>
    <row r="8565" spans="1:7" x14ac:dyDescent="0.2">
      <c r="A8565" s="100">
        <v>8564</v>
      </c>
      <c r="B8565" s="100">
        <v>8629</v>
      </c>
      <c r="C8565" s="4" t="s">
        <v>7</v>
      </c>
      <c r="D8565" s="100">
        <v>459</v>
      </c>
      <c r="E8565" s="100">
        <v>41</v>
      </c>
      <c r="F8565" s="2">
        <v>0</v>
      </c>
      <c r="G8565" s="100">
        <v>0</v>
      </c>
    </row>
    <row r="8566" spans="1:7" x14ac:dyDescent="0.2">
      <c r="A8566" s="100">
        <v>8565</v>
      </c>
      <c r="B8566" s="100">
        <v>8630</v>
      </c>
      <c r="C8566" s="4" t="s">
        <v>7</v>
      </c>
      <c r="D8566" s="100">
        <v>460</v>
      </c>
      <c r="E8566" s="100">
        <v>41</v>
      </c>
      <c r="F8566" s="2">
        <v>0</v>
      </c>
      <c r="G8566" s="100">
        <v>0</v>
      </c>
    </row>
    <row r="8567" spans="1:7" x14ac:dyDescent="0.2">
      <c r="A8567" s="100">
        <v>8566</v>
      </c>
      <c r="B8567" s="100">
        <v>8631</v>
      </c>
      <c r="C8567" s="4" t="s">
        <v>7</v>
      </c>
      <c r="D8567" s="100">
        <v>461</v>
      </c>
      <c r="E8567" s="100">
        <v>41</v>
      </c>
      <c r="F8567" s="2">
        <v>0</v>
      </c>
      <c r="G8567" s="100">
        <v>0</v>
      </c>
    </row>
    <row r="8568" spans="1:7" x14ac:dyDescent="0.2">
      <c r="A8568" s="100">
        <v>8567</v>
      </c>
      <c r="B8568" s="100">
        <v>8632</v>
      </c>
      <c r="C8568" s="4" t="s">
        <v>7</v>
      </c>
      <c r="D8568" s="100">
        <v>462</v>
      </c>
      <c r="E8568" s="100">
        <v>41</v>
      </c>
      <c r="F8568" s="2">
        <v>0</v>
      </c>
      <c r="G8568" s="100">
        <v>0</v>
      </c>
    </row>
    <row r="8569" spans="1:7" x14ac:dyDescent="0.2">
      <c r="A8569" s="100">
        <v>8568</v>
      </c>
      <c r="B8569" s="100">
        <v>8633</v>
      </c>
      <c r="C8569" s="4" t="s">
        <v>7</v>
      </c>
      <c r="D8569" s="100">
        <v>463</v>
      </c>
      <c r="E8569" s="100">
        <v>41</v>
      </c>
      <c r="F8569" s="2">
        <v>0</v>
      </c>
      <c r="G8569" s="100">
        <v>0</v>
      </c>
    </row>
    <row r="8570" spans="1:7" x14ac:dyDescent="0.2">
      <c r="A8570" s="100">
        <v>8569</v>
      </c>
      <c r="B8570" s="100">
        <v>8634</v>
      </c>
      <c r="C8570" s="4" t="s">
        <v>7</v>
      </c>
      <c r="D8570" s="100">
        <v>464</v>
      </c>
      <c r="E8570" s="100">
        <v>41</v>
      </c>
      <c r="F8570" s="2">
        <v>0</v>
      </c>
      <c r="G8570" s="100">
        <v>0</v>
      </c>
    </row>
    <row r="8571" spans="1:7" x14ac:dyDescent="0.2">
      <c r="A8571" s="100">
        <v>8570</v>
      </c>
      <c r="B8571" s="100">
        <v>8635</v>
      </c>
      <c r="C8571" s="4" t="s">
        <v>7</v>
      </c>
      <c r="D8571" s="100">
        <v>465</v>
      </c>
      <c r="E8571" s="100">
        <v>41</v>
      </c>
      <c r="F8571" s="2">
        <v>0</v>
      </c>
      <c r="G8571" s="100">
        <v>0</v>
      </c>
    </row>
    <row r="8572" spans="1:7" x14ac:dyDescent="0.2">
      <c r="A8572" s="100">
        <v>8571</v>
      </c>
      <c r="B8572" s="100">
        <v>8636</v>
      </c>
      <c r="C8572" s="4" t="s">
        <v>7</v>
      </c>
      <c r="D8572" s="100">
        <v>466</v>
      </c>
      <c r="E8572" s="100">
        <v>41</v>
      </c>
      <c r="F8572" s="2">
        <v>0</v>
      </c>
      <c r="G8572" s="100">
        <v>0</v>
      </c>
    </row>
    <row r="8573" spans="1:7" x14ac:dyDescent="0.2">
      <c r="A8573" s="100">
        <v>8572</v>
      </c>
      <c r="B8573" s="100">
        <v>8637</v>
      </c>
      <c r="C8573" s="4" t="s">
        <v>7</v>
      </c>
      <c r="D8573" s="100">
        <v>200</v>
      </c>
      <c r="E8573" s="100">
        <v>171</v>
      </c>
      <c r="F8573" s="2">
        <v>0</v>
      </c>
      <c r="G8573" s="100">
        <v>0</v>
      </c>
    </row>
    <row r="8574" spans="1:7" x14ac:dyDescent="0.2">
      <c r="A8574" s="100">
        <v>8573</v>
      </c>
      <c r="B8574" s="100">
        <v>8638</v>
      </c>
      <c r="C8574" s="4" t="s">
        <v>7</v>
      </c>
      <c r="D8574" s="100">
        <v>205</v>
      </c>
      <c r="E8574" s="100">
        <v>171</v>
      </c>
      <c r="F8574" s="2">
        <v>0</v>
      </c>
      <c r="G8574" s="100">
        <v>0</v>
      </c>
    </row>
    <row r="8575" spans="1:7" x14ac:dyDescent="0.2">
      <c r="A8575" s="100">
        <v>8574</v>
      </c>
      <c r="B8575" s="100">
        <v>8639</v>
      </c>
      <c r="C8575" s="4" t="s">
        <v>7</v>
      </c>
      <c r="D8575" s="100">
        <v>207</v>
      </c>
      <c r="E8575" s="100">
        <v>171</v>
      </c>
      <c r="F8575" s="2">
        <v>0</v>
      </c>
      <c r="G8575" s="100">
        <v>0</v>
      </c>
    </row>
    <row r="8576" spans="1:7" x14ac:dyDescent="0.2">
      <c r="A8576" s="100">
        <v>8575</v>
      </c>
      <c r="B8576" s="100">
        <v>8640</v>
      </c>
      <c r="C8576" s="4" t="s">
        <v>7</v>
      </c>
      <c r="D8576" s="100">
        <v>210</v>
      </c>
      <c r="E8576" s="100">
        <v>171</v>
      </c>
      <c r="F8576" s="2">
        <v>0</v>
      </c>
      <c r="G8576" s="100">
        <v>0</v>
      </c>
    </row>
    <row r="8577" spans="1:7" x14ac:dyDescent="0.2">
      <c r="A8577" s="100">
        <v>8576</v>
      </c>
      <c r="B8577" s="100">
        <v>8641</v>
      </c>
      <c r="C8577" s="4" t="s">
        <v>7</v>
      </c>
      <c r="D8577" s="100">
        <v>211</v>
      </c>
      <c r="E8577" s="100">
        <v>171</v>
      </c>
      <c r="F8577" s="2">
        <v>0</v>
      </c>
      <c r="G8577" s="100">
        <v>0</v>
      </c>
    </row>
    <row r="8578" spans="1:7" x14ac:dyDescent="0.2">
      <c r="A8578" s="100">
        <v>8577</v>
      </c>
      <c r="B8578" s="100">
        <v>8642</v>
      </c>
      <c r="C8578" s="4" t="s">
        <v>7</v>
      </c>
      <c r="D8578" s="100">
        <v>2957</v>
      </c>
      <c r="E8578" s="100">
        <v>29</v>
      </c>
      <c r="F8578" s="2">
        <v>0</v>
      </c>
      <c r="G8578" s="100">
        <v>0</v>
      </c>
    </row>
    <row r="8579" spans="1:7" x14ac:dyDescent="0.2">
      <c r="A8579" s="100">
        <v>8578</v>
      </c>
      <c r="B8579" s="100">
        <v>8643</v>
      </c>
      <c r="C8579" s="4" t="s">
        <v>7</v>
      </c>
      <c r="D8579" s="100">
        <v>2958</v>
      </c>
      <c r="E8579" s="100">
        <v>29</v>
      </c>
      <c r="F8579" s="2">
        <v>0</v>
      </c>
      <c r="G8579" s="100">
        <v>0</v>
      </c>
    </row>
    <row r="8580" spans="1:7" x14ac:dyDescent="0.2">
      <c r="A8580" s="100">
        <v>8579</v>
      </c>
      <c r="B8580" s="100">
        <v>8644</v>
      </c>
      <c r="C8580" s="4" t="s">
        <v>7</v>
      </c>
      <c r="D8580" s="100">
        <v>2960</v>
      </c>
      <c r="E8580" s="100">
        <v>29</v>
      </c>
      <c r="F8580" s="2">
        <v>0</v>
      </c>
      <c r="G8580" s="100">
        <v>0</v>
      </c>
    </row>
    <row r="8581" spans="1:7" x14ac:dyDescent="0.2">
      <c r="A8581" s="100">
        <v>8580</v>
      </c>
      <c r="B8581" s="100">
        <v>8645</v>
      </c>
      <c r="C8581" s="4" t="s">
        <v>7</v>
      </c>
      <c r="D8581" s="100">
        <v>2961</v>
      </c>
      <c r="E8581" s="100">
        <v>29</v>
      </c>
      <c r="F8581" s="2">
        <v>0</v>
      </c>
      <c r="G8581" s="100">
        <v>0</v>
      </c>
    </row>
    <row r="8582" spans="1:7" x14ac:dyDescent="0.2">
      <c r="A8582" s="100">
        <v>8581</v>
      </c>
      <c r="B8582" s="100">
        <v>8646</v>
      </c>
      <c r="C8582" s="4" t="s">
        <v>7</v>
      </c>
      <c r="D8582" s="100">
        <v>2962</v>
      </c>
      <c r="E8582" s="100">
        <v>29</v>
      </c>
      <c r="F8582" s="2">
        <v>0</v>
      </c>
      <c r="G8582" s="100">
        <v>0</v>
      </c>
    </row>
    <row r="8583" spans="1:7" x14ac:dyDescent="0.2">
      <c r="A8583" s="100">
        <v>8582</v>
      </c>
      <c r="B8583" s="100">
        <v>8647</v>
      </c>
      <c r="C8583" s="4" t="s">
        <v>7</v>
      </c>
      <c r="D8583" s="100">
        <v>2963</v>
      </c>
      <c r="E8583" s="100">
        <v>29</v>
      </c>
      <c r="F8583" s="2">
        <v>0</v>
      </c>
      <c r="G8583" s="100">
        <v>0</v>
      </c>
    </row>
    <row r="8584" spans="1:7" x14ac:dyDescent="0.2">
      <c r="A8584" s="100">
        <v>8583</v>
      </c>
      <c r="B8584" s="100">
        <v>8648</v>
      </c>
      <c r="C8584" s="4" t="s">
        <v>7</v>
      </c>
      <c r="D8584" s="100">
        <v>2964</v>
      </c>
      <c r="E8584" s="100">
        <v>29</v>
      </c>
      <c r="F8584" s="2">
        <v>0</v>
      </c>
      <c r="G8584" s="100">
        <v>0</v>
      </c>
    </row>
    <row r="8585" spans="1:7" x14ac:dyDescent="0.2">
      <c r="A8585" s="100">
        <v>8584</v>
      </c>
      <c r="B8585" s="100">
        <v>8649</v>
      </c>
      <c r="C8585" s="4" t="s">
        <v>7</v>
      </c>
      <c r="D8585" s="100">
        <v>2965</v>
      </c>
      <c r="E8585" s="100">
        <v>29</v>
      </c>
      <c r="F8585" s="2">
        <v>0</v>
      </c>
      <c r="G8585" s="100">
        <v>0</v>
      </c>
    </row>
    <row r="8586" spans="1:7" x14ac:dyDescent="0.2">
      <c r="A8586" s="100">
        <v>8585</v>
      </c>
      <c r="B8586" s="100">
        <v>8650</v>
      </c>
      <c r="C8586" s="4" t="s">
        <v>7</v>
      </c>
      <c r="D8586" s="100">
        <v>2966</v>
      </c>
      <c r="E8586" s="100">
        <v>29</v>
      </c>
      <c r="F8586" s="2">
        <v>0</v>
      </c>
      <c r="G8586" s="100">
        <v>0</v>
      </c>
    </row>
    <row r="8587" spans="1:7" x14ac:dyDescent="0.2">
      <c r="A8587" s="100">
        <v>8586</v>
      </c>
      <c r="B8587" s="100">
        <v>8651</v>
      </c>
      <c r="C8587" s="4" t="s">
        <v>7</v>
      </c>
      <c r="D8587" s="100">
        <v>2967</v>
      </c>
      <c r="E8587" s="100">
        <v>29</v>
      </c>
      <c r="F8587" s="2">
        <v>0</v>
      </c>
      <c r="G8587" s="100">
        <v>0</v>
      </c>
    </row>
    <row r="8588" spans="1:7" x14ac:dyDescent="0.2">
      <c r="A8588" s="100">
        <v>8587</v>
      </c>
      <c r="B8588" s="100">
        <v>8652</v>
      </c>
      <c r="C8588" s="4" t="s">
        <v>7</v>
      </c>
      <c r="D8588" s="100">
        <v>2968</v>
      </c>
      <c r="E8588" s="100">
        <v>29</v>
      </c>
      <c r="F8588" s="2">
        <v>0</v>
      </c>
      <c r="G8588" s="100">
        <v>0</v>
      </c>
    </row>
    <row r="8589" spans="1:7" x14ac:dyDescent="0.2">
      <c r="A8589" s="100">
        <v>8588</v>
      </c>
      <c r="B8589" s="100">
        <v>8653</v>
      </c>
      <c r="C8589" s="4" t="s">
        <v>7</v>
      </c>
      <c r="D8589" s="100">
        <v>2969</v>
      </c>
      <c r="E8589" s="100">
        <v>29</v>
      </c>
      <c r="F8589" s="2">
        <v>0</v>
      </c>
      <c r="G8589" s="100">
        <v>0</v>
      </c>
    </row>
    <row r="8590" spans="1:7" x14ac:dyDescent="0.2">
      <c r="A8590" s="100">
        <v>8589</v>
      </c>
      <c r="B8590" s="100">
        <v>8654</v>
      </c>
      <c r="C8590" s="4" t="s">
        <v>7</v>
      </c>
      <c r="D8590" s="100">
        <v>2970</v>
      </c>
      <c r="E8590" s="100">
        <v>29</v>
      </c>
      <c r="F8590" s="2">
        <v>0</v>
      </c>
      <c r="G8590" s="100">
        <v>0</v>
      </c>
    </row>
    <row r="8591" spans="1:7" x14ac:dyDescent="0.2">
      <c r="A8591" s="100">
        <v>8590</v>
      </c>
      <c r="B8591" s="100">
        <v>8655</v>
      </c>
      <c r="C8591" s="4" t="s">
        <v>7</v>
      </c>
      <c r="D8591" s="100">
        <v>2971</v>
      </c>
      <c r="E8591" s="100">
        <v>29</v>
      </c>
      <c r="F8591" s="2">
        <v>0</v>
      </c>
      <c r="G8591" s="100">
        <v>0</v>
      </c>
    </row>
    <row r="8592" spans="1:7" x14ac:dyDescent="0.2">
      <c r="A8592" s="100">
        <v>8591</v>
      </c>
      <c r="B8592" s="100">
        <v>8656</v>
      </c>
      <c r="C8592" s="4" t="s">
        <v>7</v>
      </c>
      <c r="D8592" s="100">
        <v>2972</v>
      </c>
      <c r="E8592" s="100">
        <v>29</v>
      </c>
      <c r="F8592" s="2">
        <v>0</v>
      </c>
      <c r="G8592" s="100">
        <v>0</v>
      </c>
    </row>
    <row r="8593" spans="1:7" x14ac:dyDescent="0.2">
      <c r="A8593" s="100">
        <v>8592</v>
      </c>
      <c r="B8593" s="100">
        <v>8657</v>
      </c>
      <c r="C8593" s="4" t="s">
        <v>7</v>
      </c>
      <c r="D8593" s="100">
        <v>2973</v>
      </c>
      <c r="E8593" s="100">
        <v>29</v>
      </c>
      <c r="F8593" s="2">
        <v>0</v>
      </c>
      <c r="G8593" s="100">
        <v>0</v>
      </c>
    </row>
    <row r="8594" spans="1:7" x14ac:dyDescent="0.2">
      <c r="A8594" s="100">
        <v>8593</v>
      </c>
      <c r="B8594" s="100">
        <v>8658</v>
      </c>
      <c r="C8594" s="4" t="s">
        <v>7</v>
      </c>
      <c r="D8594" s="100">
        <v>2974</v>
      </c>
      <c r="E8594" s="100">
        <v>29</v>
      </c>
      <c r="F8594" s="2">
        <v>0</v>
      </c>
      <c r="G8594" s="100">
        <v>0</v>
      </c>
    </row>
    <row r="8595" spans="1:7" x14ac:dyDescent="0.2">
      <c r="A8595" s="100">
        <v>8594</v>
      </c>
      <c r="B8595" s="100">
        <v>8659</v>
      </c>
      <c r="C8595" s="4" t="s">
        <v>7</v>
      </c>
      <c r="D8595" s="100">
        <v>2975</v>
      </c>
      <c r="E8595" s="100">
        <v>29</v>
      </c>
      <c r="F8595" s="2">
        <v>0</v>
      </c>
      <c r="G8595" s="100">
        <v>0</v>
      </c>
    </row>
    <row r="8596" spans="1:7" x14ac:dyDescent="0.2">
      <c r="A8596" s="100">
        <v>8595</v>
      </c>
      <c r="B8596" s="100">
        <v>8660</v>
      </c>
      <c r="C8596" s="4" t="s">
        <v>7</v>
      </c>
      <c r="D8596" s="100">
        <v>2976</v>
      </c>
      <c r="E8596" s="100">
        <v>29</v>
      </c>
      <c r="F8596" s="2">
        <v>0</v>
      </c>
      <c r="G8596" s="100">
        <v>0</v>
      </c>
    </row>
    <row r="8597" spans="1:7" x14ac:dyDescent="0.2">
      <c r="A8597" s="100">
        <v>8596</v>
      </c>
      <c r="B8597" s="100">
        <v>8661</v>
      </c>
      <c r="C8597" s="4" t="s">
        <v>7</v>
      </c>
      <c r="D8597" s="100">
        <v>2977</v>
      </c>
      <c r="E8597" s="100">
        <v>29</v>
      </c>
      <c r="F8597" s="2">
        <v>0</v>
      </c>
      <c r="G8597" s="100">
        <v>0</v>
      </c>
    </row>
    <row r="8598" spans="1:7" x14ac:dyDescent="0.2">
      <c r="A8598" s="100">
        <v>8597</v>
      </c>
      <c r="B8598" s="100">
        <v>8662</v>
      </c>
      <c r="C8598" s="4" t="s">
        <v>7</v>
      </c>
      <c r="D8598" s="100">
        <v>2978</v>
      </c>
      <c r="E8598" s="100">
        <v>29</v>
      </c>
      <c r="F8598" s="2">
        <v>0</v>
      </c>
      <c r="G8598" s="100">
        <v>0</v>
      </c>
    </row>
    <row r="8599" spans="1:7" x14ac:dyDescent="0.2">
      <c r="A8599" s="100">
        <v>8598</v>
      </c>
      <c r="B8599" s="100">
        <v>8663</v>
      </c>
      <c r="C8599" s="4" t="s">
        <v>7</v>
      </c>
      <c r="D8599" s="100">
        <v>2979</v>
      </c>
      <c r="E8599" s="100">
        <v>29</v>
      </c>
      <c r="F8599" s="2">
        <v>0</v>
      </c>
      <c r="G8599" s="100">
        <v>0</v>
      </c>
    </row>
    <row r="8600" spans="1:7" x14ac:dyDescent="0.2">
      <c r="A8600" s="100">
        <v>8599</v>
      </c>
      <c r="B8600" s="100">
        <v>8664</v>
      </c>
      <c r="C8600" s="4" t="s">
        <v>7</v>
      </c>
      <c r="D8600" s="100">
        <v>2980</v>
      </c>
      <c r="E8600" s="100">
        <v>29</v>
      </c>
      <c r="F8600" s="2">
        <v>0</v>
      </c>
      <c r="G8600" s="100">
        <v>0</v>
      </c>
    </row>
    <row r="8601" spans="1:7" x14ac:dyDescent="0.2">
      <c r="A8601" s="100">
        <v>8600</v>
      </c>
      <c r="B8601" s="100">
        <v>8665</v>
      </c>
      <c r="C8601" s="4" t="s">
        <v>7</v>
      </c>
      <c r="D8601" s="100">
        <v>2981</v>
      </c>
      <c r="E8601" s="100">
        <v>29</v>
      </c>
      <c r="F8601" s="2">
        <v>0</v>
      </c>
      <c r="G8601" s="100">
        <v>0</v>
      </c>
    </row>
    <row r="8602" spans="1:7" x14ac:dyDescent="0.2">
      <c r="A8602" s="100">
        <v>8601</v>
      </c>
      <c r="B8602" s="100">
        <v>8666</v>
      </c>
      <c r="C8602" s="4" t="s">
        <v>7</v>
      </c>
      <c r="D8602" s="100">
        <v>2982</v>
      </c>
      <c r="E8602" s="100">
        <v>29</v>
      </c>
      <c r="F8602" s="2">
        <v>0</v>
      </c>
      <c r="G8602" s="100">
        <v>0</v>
      </c>
    </row>
    <row r="8603" spans="1:7" x14ac:dyDescent="0.2">
      <c r="A8603" s="100">
        <v>8602</v>
      </c>
      <c r="B8603" s="100">
        <v>8667</v>
      </c>
      <c r="C8603" s="4" t="s">
        <v>7</v>
      </c>
      <c r="D8603" s="100">
        <v>2983</v>
      </c>
      <c r="E8603" s="100">
        <v>29</v>
      </c>
      <c r="F8603" s="2">
        <v>0</v>
      </c>
      <c r="G8603" s="100">
        <v>0</v>
      </c>
    </row>
    <row r="8604" spans="1:7" x14ac:dyDescent="0.2">
      <c r="A8604" s="100">
        <v>8603</v>
      </c>
      <c r="B8604" s="100">
        <v>8668</v>
      </c>
      <c r="C8604" s="4" t="s">
        <v>7</v>
      </c>
      <c r="D8604" s="100">
        <v>2984</v>
      </c>
      <c r="E8604" s="100">
        <v>29</v>
      </c>
      <c r="F8604" s="2">
        <v>0</v>
      </c>
      <c r="G8604" s="100">
        <v>0</v>
      </c>
    </row>
    <row r="8605" spans="1:7" x14ac:dyDescent="0.2">
      <c r="A8605" s="100">
        <v>8604</v>
      </c>
      <c r="B8605" s="100">
        <v>8669</v>
      </c>
      <c r="C8605" s="4" t="s">
        <v>7</v>
      </c>
      <c r="D8605" s="100">
        <v>2985</v>
      </c>
      <c r="E8605" s="100">
        <v>29</v>
      </c>
      <c r="F8605" s="2">
        <v>0</v>
      </c>
      <c r="G8605" s="100">
        <v>0</v>
      </c>
    </row>
    <row r="8606" spans="1:7" x14ac:dyDescent="0.2">
      <c r="A8606" s="100">
        <v>8605</v>
      </c>
      <c r="B8606" s="100">
        <v>8670</v>
      </c>
      <c r="C8606" s="4" t="s">
        <v>7</v>
      </c>
      <c r="D8606" s="100">
        <v>2986</v>
      </c>
      <c r="E8606" s="100">
        <v>29</v>
      </c>
      <c r="F8606" s="2">
        <v>0</v>
      </c>
      <c r="G8606" s="100">
        <v>0</v>
      </c>
    </row>
    <row r="8607" spans="1:7" x14ac:dyDescent="0.2">
      <c r="A8607" s="100">
        <v>8606</v>
      </c>
      <c r="B8607" s="100">
        <v>8671</v>
      </c>
      <c r="C8607" s="4" t="s">
        <v>7</v>
      </c>
      <c r="D8607" s="100">
        <v>35</v>
      </c>
      <c r="E8607" s="100">
        <v>13</v>
      </c>
      <c r="F8607" s="2">
        <v>0</v>
      </c>
      <c r="G8607" s="100">
        <v>0</v>
      </c>
    </row>
    <row r="8608" spans="1:7" x14ac:dyDescent="0.2">
      <c r="A8608" s="100">
        <v>8607</v>
      </c>
      <c r="B8608" s="100">
        <v>8672</v>
      </c>
      <c r="C8608" s="4" t="s">
        <v>7</v>
      </c>
      <c r="D8608" s="100">
        <v>36</v>
      </c>
      <c r="E8608" s="100">
        <v>13</v>
      </c>
      <c r="F8608" s="2">
        <v>0</v>
      </c>
      <c r="G8608" s="100">
        <v>0</v>
      </c>
    </row>
    <row r="8609" spans="1:7" x14ac:dyDescent="0.2">
      <c r="A8609" s="100">
        <v>8608</v>
      </c>
      <c r="B8609" s="100">
        <v>8673</v>
      </c>
      <c r="C8609" s="4" t="s">
        <v>7</v>
      </c>
      <c r="D8609" s="100">
        <v>37</v>
      </c>
      <c r="E8609" s="100">
        <v>13</v>
      </c>
      <c r="F8609" s="2">
        <v>0</v>
      </c>
      <c r="G8609" s="100">
        <v>0</v>
      </c>
    </row>
    <row r="8610" spans="1:7" x14ac:dyDescent="0.2">
      <c r="A8610" s="100">
        <v>8609</v>
      </c>
      <c r="B8610" s="100">
        <v>8674</v>
      </c>
      <c r="C8610" s="4" t="s">
        <v>7</v>
      </c>
      <c r="D8610" s="100">
        <v>38</v>
      </c>
      <c r="E8610" s="100">
        <v>13</v>
      </c>
      <c r="F8610" s="2">
        <v>0</v>
      </c>
      <c r="G8610" s="100">
        <v>0</v>
      </c>
    </row>
    <row r="8611" spans="1:7" x14ac:dyDescent="0.2">
      <c r="A8611" s="100">
        <v>8610</v>
      </c>
      <c r="B8611" s="100">
        <v>8675</v>
      </c>
      <c r="C8611" s="4" t="s">
        <v>7</v>
      </c>
      <c r="D8611" s="100">
        <v>39</v>
      </c>
      <c r="E8611" s="100">
        <v>13</v>
      </c>
      <c r="F8611" s="2">
        <v>0</v>
      </c>
      <c r="G8611" s="100">
        <v>0</v>
      </c>
    </row>
    <row r="8612" spans="1:7" x14ac:dyDescent="0.2">
      <c r="A8612" s="100">
        <v>8611</v>
      </c>
      <c r="B8612" s="100">
        <v>8676</v>
      </c>
      <c r="C8612" s="4" t="s">
        <v>7</v>
      </c>
      <c r="D8612" s="100">
        <v>40</v>
      </c>
      <c r="E8612" s="100">
        <v>13</v>
      </c>
      <c r="F8612" s="2">
        <v>0</v>
      </c>
      <c r="G8612" s="100">
        <v>0</v>
      </c>
    </row>
    <row r="8613" spans="1:7" x14ac:dyDescent="0.2">
      <c r="A8613" s="100">
        <v>8612</v>
      </c>
      <c r="B8613" s="100">
        <v>8677</v>
      </c>
      <c r="C8613" s="4"/>
      <c r="D8613" s="100">
        <v>263</v>
      </c>
      <c r="E8613" s="100">
        <v>249</v>
      </c>
      <c r="F8613" s="2">
        <v>0</v>
      </c>
      <c r="G8613" s="100">
        <v>0</v>
      </c>
    </row>
    <row r="8614" spans="1:7" x14ac:dyDescent="0.2">
      <c r="A8614" s="100">
        <v>8613</v>
      </c>
      <c r="B8614" s="100">
        <v>8678</v>
      </c>
      <c r="C8614" s="4"/>
      <c r="D8614" s="100">
        <v>264</v>
      </c>
      <c r="E8614" s="100">
        <v>249</v>
      </c>
      <c r="F8614" s="2">
        <v>0</v>
      </c>
      <c r="G8614" s="100">
        <v>0</v>
      </c>
    </row>
    <row r="8615" spans="1:7" x14ac:dyDescent="0.2">
      <c r="A8615" s="100">
        <v>8614</v>
      </c>
      <c r="B8615" s="100">
        <v>8679</v>
      </c>
      <c r="C8615" s="4"/>
      <c r="D8615" s="100">
        <v>265</v>
      </c>
      <c r="E8615" s="100">
        <v>249</v>
      </c>
      <c r="F8615" s="2">
        <v>0</v>
      </c>
      <c r="G8615" s="100">
        <v>0</v>
      </c>
    </row>
    <row r="8616" spans="1:7" x14ac:dyDescent="0.2">
      <c r="A8616" s="100">
        <v>8615</v>
      </c>
      <c r="B8616" s="100">
        <v>8680</v>
      </c>
      <c r="C8616" s="4"/>
      <c r="D8616" s="100">
        <v>266</v>
      </c>
      <c r="E8616" s="100">
        <v>249</v>
      </c>
      <c r="F8616" s="2">
        <v>0</v>
      </c>
      <c r="G8616" s="100">
        <v>0</v>
      </c>
    </row>
    <row r="8617" spans="1:7" x14ac:dyDescent="0.2">
      <c r="A8617" s="100">
        <v>8616</v>
      </c>
      <c r="B8617" s="100">
        <v>8681</v>
      </c>
      <c r="C8617" s="4"/>
      <c r="D8617" s="100">
        <v>267</v>
      </c>
      <c r="E8617" s="100">
        <v>249</v>
      </c>
      <c r="F8617" s="2">
        <v>0</v>
      </c>
      <c r="G8617" s="100">
        <v>0</v>
      </c>
    </row>
    <row r="8618" spans="1:7" x14ac:dyDescent="0.2">
      <c r="A8618" s="100">
        <v>8617</v>
      </c>
      <c r="B8618" s="100">
        <v>8682</v>
      </c>
      <c r="C8618" s="4"/>
      <c r="D8618" s="100">
        <v>268</v>
      </c>
      <c r="E8618" s="100">
        <v>249</v>
      </c>
      <c r="F8618" s="2">
        <v>0</v>
      </c>
      <c r="G8618" s="100">
        <v>0</v>
      </c>
    </row>
    <row r="8619" spans="1:7" x14ac:dyDescent="0.2">
      <c r="A8619" s="100">
        <v>8618</v>
      </c>
      <c r="B8619" s="100">
        <v>8683</v>
      </c>
      <c r="C8619" s="4"/>
      <c r="D8619" s="100">
        <v>269</v>
      </c>
      <c r="E8619" s="100">
        <v>249</v>
      </c>
      <c r="F8619" s="2">
        <v>0</v>
      </c>
      <c r="G8619" s="100">
        <v>0</v>
      </c>
    </row>
    <row r="8620" spans="1:7" x14ac:dyDescent="0.2">
      <c r="A8620" s="100">
        <v>8619</v>
      </c>
      <c r="B8620" s="100">
        <v>8684</v>
      </c>
      <c r="C8620" s="4"/>
      <c r="D8620" s="100">
        <v>270</v>
      </c>
      <c r="E8620" s="100">
        <v>249</v>
      </c>
      <c r="F8620" s="2">
        <v>0</v>
      </c>
      <c r="G8620" s="100">
        <v>0</v>
      </c>
    </row>
    <row r="8621" spans="1:7" x14ac:dyDescent="0.2">
      <c r="A8621" s="100">
        <v>8620</v>
      </c>
      <c r="B8621" s="100">
        <v>8685</v>
      </c>
      <c r="C8621" s="4"/>
      <c r="D8621" s="100">
        <v>271</v>
      </c>
      <c r="E8621" s="100">
        <v>249</v>
      </c>
      <c r="F8621" s="2">
        <v>0</v>
      </c>
      <c r="G8621" s="100">
        <v>0</v>
      </c>
    </row>
    <row r="8622" spans="1:7" x14ac:dyDescent="0.2">
      <c r="A8622" s="100">
        <v>8621</v>
      </c>
      <c r="B8622" s="100">
        <v>8686</v>
      </c>
      <c r="C8622" s="4"/>
      <c r="D8622" s="100">
        <v>273</v>
      </c>
      <c r="E8622" s="100">
        <v>249</v>
      </c>
      <c r="F8622" s="2">
        <v>0</v>
      </c>
      <c r="G8622" s="100">
        <v>0</v>
      </c>
    </row>
    <row r="8623" spans="1:7" x14ac:dyDescent="0.2">
      <c r="A8623" s="100">
        <v>8622</v>
      </c>
      <c r="B8623" s="100">
        <v>8687</v>
      </c>
      <c r="C8623" s="4"/>
      <c r="D8623" s="100">
        <v>274</v>
      </c>
      <c r="E8623" s="100">
        <v>249</v>
      </c>
      <c r="F8623" s="2">
        <v>0</v>
      </c>
      <c r="G8623" s="100">
        <v>0</v>
      </c>
    </row>
    <row r="8624" spans="1:7" x14ac:dyDescent="0.2">
      <c r="A8624" s="100">
        <v>8623</v>
      </c>
      <c r="B8624" s="100">
        <v>8688</v>
      </c>
      <c r="C8624" s="4"/>
      <c r="D8624" s="100">
        <v>275</v>
      </c>
      <c r="E8624" s="100">
        <v>249</v>
      </c>
      <c r="F8624" s="2">
        <v>0</v>
      </c>
      <c r="G8624" s="100">
        <v>0</v>
      </c>
    </row>
    <row r="8625" spans="1:9" x14ac:dyDescent="0.2">
      <c r="A8625" s="100">
        <v>8624</v>
      </c>
      <c r="B8625" s="100">
        <v>8689</v>
      </c>
      <c r="C8625" s="4"/>
      <c r="D8625" s="100">
        <v>276</v>
      </c>
      <c r="E8625" s="100">
        <v>249</v>
      </c>
      <c r="F8625" s="2">
        <v>0</v>
      </c>
      <c r="G8625" s="100">
        <v>0</v>
      </c>
    </row>
    <row r="8626" spans="1:9" x14ac:dyDescent="0.2">
      <c r="A8626" s="100">
        <v>8625</v>
      </c>
      <c r="B8626" s="100">
        <v>8690</v>
      </c>
      <c r="C8626" s="4"/>
      <c r="D8626" s="100">
        <v>277</v>
      </c>
      <c r="E8626" s="100">
        <v>249</v>
      </c>
      <c r="F8626" s="2">
        <v>0</v>
      </c>
      <c r="G8626" s="100">
        <v>0</v>
      </c>
    </row>
    <row r="8627" spans="1:9" x14ac:dyDescent="0.2">
      <c r="A8627" s="100">
        <v>8626</v>
      </c>
      <c r="B8627" s="100">
        <v>8691</v>
      </c>
      <c r="C8627" s="4" t="s">
        <v>7</v>
      </c>
      <c r="D8627" s="100">
        <v>135</v>
      </c>
      <c r="E8627" s="100">
        <v>123</v>
      </c>
      <c r="F8627" s="2">
        <v>0</v>
      </c>
      <c r="G8627" s="100">
        <v>0</v>
      </c>
    </row>
    <row r="8628" spans="1:9" x14ac:dyDescent="0.2">
      <c r="A8628" s="100">
        <v>8627</v>
      </c>
      <c r="B8628" s="100">
        <v>8692</v>
      </c>
      <c r="C8628" s="4" t="s">
        <v>7</v>
      </c>
      <c r="D8628" s="100">
        <v>136</v>
      </c>
      <c r="E8628" s="100">
        <v>123</v>
      </c>
      <c r="F8628" s="2">
        <v>0</v>
      </c>
      <c r="G8628" s="100">
        <v>0</v>
      </c>
    </row>
    <row r="8629" spans="1:9" x14ac:dyDescent="0.2">
      <c r="A8629" s="100">
        <v>8628</v>
      </c>
      <c r="B8629" s="100">
        <v>8693</v>
      </c>
      <c r="C8629" s="4" t="s">
        <v>7</v>
      </c>
      <c r="D8629" s="100">
        <v>137</v>
      </c>
      <c r="E8629" s="100">
        <v>123</v>
      </c>
      <c r="F8629" s="2">
        <v>0</v>
      </c>
      <c r="G8629" s="100">
        <v>0</v>
      </c>
    </row>
    <row r="8630" spans="1:9" x14ac:dyDescent="0.2">
      <c r="A8630" s="100">
        <v>8629</v>
      </c>
      <c r="B8630" s="100">
        <v>8694</v>
      </c>
      <c r="C8630" s="4" t="s">
        <v>7</v>
      </c>
      <c r="D8630" s="100">
        <v>139</v>
      </c>
      <c r="E8630" s="100">
        <v>123</v>
      </c>
      <c r="F8630" s="2">
        <v>0</v>
      </c>
      <c r="G8630" s="100">
        <v>0</v>
      </c>
    </row>
    <row r="8631" spans="1:9" x14ac:dyDescent="0.2">
      <c r="A8631" s="100">
        <v>8632</v>
      </c>
      <c r="B8631" s="100">
        <v>8697</v>
      </c>
      <c r="C8631" s="4"/>
      <c r="D8631" s="100">
        <v>2301</v>
      </c>
      <c r="E8631" s="100">
        <v>272</v>
      </c>
      <c r="F8631" s="2">
        <v>0</v>
      </c>
      <c r="G8631" s="100">
        <v>0</v>
      </c>
      <c r="I8631" s="216" t="s">
        <v>923</v>
      </c>
    </row>
    <row r="8632" spans="1:9" x14ac:dyDescent="0.2">
      <c r="A8632" s="100">
        <v>8633</v>
      </c>
      <c r="B8632" s="100">
        <v>8698</v>
      </c>
      <c r="C8632" s="4" t="s">
        <v>7</v>
      </c>
      <c r="D8632" s="100">
        <v>2306</v>
      </c>
      <c r="E8632" s="100">
        <v>13</v>
      </c>
      <c r="F8632" s="2">
        <v>0</v>
      </c>
      <c r="G8632" s="100">
        <v>0</v>
      </c>
      <c r="I8632" s="216" t="s">
        <v>923</v>
      </c>
    </row>
    <row r="8633" spans="1:9" x14ac:dyDescent="0.2">
      <c r="A8633" s="100">
        <v>8634</v>
      </c>
      <c r="B8633" s="100">
        <v>8699</v>
      </c>
      <c r="C8633" s="4" t="s">
        <v>7</v>
      </c>
      <c r="D8633" s="100">
        <v>2306</v>
      </c>
      <c r="E8633" s="100">
        <v>74</v>
      </c>
      <c r="F8633" s="2">
        <v>0</v>
      </c>
      <c r="G8633" s="100">
        <v>0</v>
      </c>
    </row>
    <row r="8634" spans="1:9" x14ac:dyDescent="0.2">
      <c r="A8634" s="100">
        <v>8635</v>
      </c>
      <c r="B8634" s="100">
        <v>8700</v>
      </c>
      <c r="C8634" s="4" t="s">
        <v>7</v>
      </c>
      <c r="D8634" s="100">
        <v>2406</v>
      </c>
      <c r="E8634" s="100">
        <v>41</v>
      </c>
      <c r="F8634" s="2">
        <v>0</v>
      </c>
      <c r="G8634" s="100">
        <v>0</v>
      </c>
    </row>
    <row r="8635" spans="1:9" x14ac:dyDescent="0.2">
      <c r="A8635" s="100">
        <v>8636</v>
      </c>
      <c r="B8635" s="100">
        <v>8701</v>
      </c>
      <c r="C8635" s="4"/>
      <c r="D8635" s="100">
        <v>9308</v>
      </c>
      <c r="E8635" s="100">
        <v>253</v>
      </c>
      <c r="F8635" s="2">
        <v>0</v>
      </c>
      <c r="G8635" s="100">
        <v>0</v>
      </c>
    </row>
    <row r="8636" spans="1:9" x14ac:dyDescent="0.2">
      <c r="A8636" s="100">
        <v>8637</v>
      </c>
      <c r="B8636" s="100">
        <v>8702</v>
      </c>
      <c r="C8636" s="4"/>
      <c r="D8636" s="100">
        <v>9308</v>
      </c>
      <c r="E8636" s="100">
        <v>255</v>
      </c>
      <c r="F8636" s="2">
        <v>0</v>
      </c>
      <c r="G8636" s="100">
        <v>0</v>
      </c>
    </row>
    <row r="8637" spans="1:9" x14ac:dyDescent="0.2">
      <c r="A8637" s="100">
        <v>8638</v>
      </c>
      <c r="B8637" s="100">
        <v>8703</v>
      </c>
      <c r="C8637" s="4" t="s">
        <v>7</v>
      </c>
      <c r="D8637" s="100">
        <v>9308</v>
      </c>
      <c r="E8637" s="100">
        <v>94</v>
      </c>
      <c r="F8637" s="2">
        <v>0</v>
      </c>
      <c r="G8637" s="100">
        <v>0</v>
      </c>
    </row>
    <row r="8638" spans="1:9" x14ac:dyDescent="0.2">
      <c r="A8638" s="100">
        <v>8631</v>
      </c>
      <c r="B8638" s="100">
        <v>8704</v>
      </c>
      <c r="C8638" s="4" t="s">
        <v>7</v>
      </c>
      <c r="D8638" s="100">
        <v>2311</v>
      </c>
      <c r="E8638" s="100">
        <v>119</v>
      </c>
      <c r="F8638" s="2">
        <v>0</v>
      </c>
      <c r="G8638" s="100">
        <v>0</v>
      </c>
    </row>
    <row r="8639" spans="1:9" x14ac:dyDescent="0.2">
      <c r="A8639" s="100">
        <v>8630</v>
      </c>
      <c r="B8639" s="100">
        <v>8705</v>
      </c>
      <c r="C8639" s="4" t="s">
        <v>7</v>
      </c>
      <c r="D8639" s="100">
        <v>2311</v>
      </c>
      <c r="E8639" s="100">
        <v>157</v>
      </c>
      <c r="F8639" s="2">
        <v>0</v>
      </c>
      <c r="G8639" s="100">
        <v>0</v>
      </c>
    </row>
    <row r="8640" spans="1:9" x14ac:dyDescent="0.2">
      <c r="A8640" s="100">
        <v>8639</v>
      </c>
      <c r="B8640" s="100">
        <v>8706</v>
      </c>
      <c r="C8640" s="4" t="s">
        <v>7</v>
      </c>
      <c r="D8640" s="100">
        <v>2311</v>
      </c>
      <c r="E8640" s="100">
        <v>74</v>
      </c>
      <c r="F8640" s="2">
        <v>0</v>
      </c>
      <c r="G8640" s="100">
        <v>0</v>
      </c>
    </row>
    <row r="8641" spans="1:7" x14ac:dyDescent="0.2">
      <c r="A8641" s="100">
        <v>8640</v>
      </c>
      <c r="B8641" s="100">
        <v>8707</v>
      </c>
      <c r="C8641" s="4"/>
      <c r="D8641" s="100">
        <v>9312</v>
      </c>
      <c r="E8641" s="100">
        <v>248</v>
      </c>
      <c r="F8641" s="2">
        <v>0</v>
      </c>
      <c r="G8641" s="100">
        <v>0</v>
      </c>
    </row>
    <row r="8642" spans="1:7" x14ac:dyDescent="0.2">
      <c r="A8642" s="100">
        <v>8641</v>
      </c>
      <c r="B8642" s="100">
        <v>8708</v>
      </c>
      <c r="C8642" s="4" t="s">
        <v>7</v>
      </c>
      <c r="D8642" s="100">
        <v>9312</v>
      </c>
      <c r="E8642" s="100">
        <v>94</v>
      </c>
      <c r="F8642" s="2">
        <v>0</v>
      </c>
      <c r="G8642" s="100">
        <v>0</v>
      </c>
    </row>
    <row r="8643" spans="1:7" x14ac:dyDescent="0.2">
      <c r="A8643" s="100">
        <v>8642</v>
      </c>
      <c r="B8643" s="100">
        <v>8709</v>
      </c>
      <c r="C8643" s="4"/>
      <c r="D8643" s="100">
        <v>9312</v>
      </c>
      <c r="E8643" s="100">
        <v>253</v>
      </c>
      <c r="F8643" s="2">
        <v>0</v>
      </c>
      <c r="G8643" s="100">
        <v>0</v>
      </c>
    </row>
    <row r="8644" spans="1:7" x14ac:dyDescent="0.2">
      <c r="A8644" s="100">
        <v>8643</v>
      </c>
      <c r="B8644" s="100">
        <v>8710</v>
      </c>
      <c r="C8644" s="4"/>
      <c r="D8644" s="100">
        <v>9312</v>
      </c>
      <c r="E8644" s="100">
        <v>255</v>
      </c>
      <c r="F8644" s="2">
        <v>0</v>
      </c>
      <c r="G8644" s="100">
        <v>0</v>
      </c>
    </row>
  </sheetData>
  <pageMargins left="0.78740157499999996" right="0.78740157499999996" top="0.984251969" bottom="0.984251969" header="0" footer="0"/>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filterMode="1">
    <tabColor theme="0" tint="-0.249977111117893"/>
  </sheetPr>
  <dimension ref="A1:P214"/>
  <sheetViews>
    <sheetView workbookViewId="0">
      <pane ySplit="1" topLeftCell="A9" activePane="bottomLeft" state="frozen"/>
      <selection activeCell="G165" sqref="G165"/>
      <selection pane="bottomLeft" activeCell="P1" sqref="P1"/>
    </sheetView>
  </sheetViews>
  <sheetFormatPr baseColWidth="10" defaultRowHeight="15" x14ac:dyDescent="0.25"/>
  <cols>
    <col min="1" max="1" width="13.7109375" customWidth="1"/>
    <col min="2" max="2" width="19" customWidth="1"/>
    <col min="3" max="3" width="20.85546875" customWidth="1"/>
    <col min="4" max="4" width="23.7109375" customWidth="1"/>
    <col min="5" max="5" width="21" customWidth="1"/>
    <col min="6" max="12" width="11.42578125" style="3"/>
    <col min="13" max="13" width="4.42578125" style="3" customWidth="1"/>
    <col min="14" max="14" width="11.42578125" style="3" customWidth="1"/>
    <col min="15" max="15" width="14.42578125" style="3" bestFit="1" customWidth="1"/>
    <col min="16" max="256" width="11.42578125" style="3"/>
    <col min="257" max="257" width="19" style="3" customWidth="1"/>
    <col min="258" max="258" width="24.5703125" style="3" customWidth="1"/>
    <col min="259" max="259" width="26.28515625" style="3" customWidth="1"/>
    <col min="260" max="260" width="27.28515625" style="3" customWidth="1"/>
    <col min="261" max="261" width="26.42578125" style="3" customWidth="1"/>
    <col min="262" max="512" width="11.42578125" style="3"/>
    <col min="513" max="513" width="19" style="3" customWidth="1"/>
    <col min="514" max="514" width="24.5703125" style="3" customWidth="1"/>
    <col min="515" max="515" width="26.28515625" style="3" customWidth="1"/>
    <col min="516" max="516" width="27.28515625" style="3" customWidth="1"/>
    <col min="517" max="517" width="26.42578125" style="3" customWidth="1"/>
    <col min="518" max="768" width="11.42578125" style="3"/>
    <col min="769" max="769" width="19" style="3" customWidth="1"/>
    <col min="770" max="770" width="24.5703125" style="3" customWidth="1"/>
    <col min="771" max="771" width="26.28515625" style="3" customWidth="1"/>
    <col min="772" max="772" width="27.28515625" style="3" customWidth="1"/>
    <col min="773" max="773" width="26.42578125" style="3" customWidth="1"/>
    <col min="774" max="1024" width="11.42578125" style="3"/>
    <col min="1025" max="1025" width="19" style="3" customWidth="1"/>
    <col min="1026" max="1026" width="24.5703125" style="3" customWidth="1"/>
    <col min="1027" max="1027" width="26.28515625" style="3" customWidth="1"/>
    <col min="1028" max="1028" width="27.28515625" style="3" customWidth="1"/>
    <col min="1029" max="1029" width="26.42578125" style="3" customWidth="1"/>
    <col min="1030" max="1280" width="11.42578125" style="3"/>
    <col min="1281" max="1281" width="19" style="3" customWidth="1"/>
    <col min="1282" max="1282" width="24.5703125" style="3" customWidth="1"/>
    <col min="1283" max="1283" width="26.28515625" style="3" customWidth="1"/>
    <col min="1284" max="1284" width="27.28515625" style="3" customWidth="1"/>
    <col min="1285" max="1285" width="26.42578125" style="3" customWidth="1"/>
    <col min="1286" max="1536" width="11.42578125" style="3"/>
    <col min="1537" max="1537" width="19" style="3" customWidth="1"/>
    <col min="1538" max="1538" width="24.5703125" style="3" customWidth="1"/>
    <col min="1539" max="1539" width="26.28515625" style="3" customWidth="1"/>
    <col min="1540" max="1540" width="27.28515625" style="3" customWidth="1"/>
    <col min="1541" max="1541" width="26.42578125" style="3" customWidth="1"/>
    <col min="1542" max="1792" width="11.42578125" style="3"/>
    <col min="1793" max="1793" width="19" style="3" customWidth="1"/>
    <col min="1794" max="1794" width="24.5703125" style="3" customWidth="1"/>
    <col min="1795" max="1795" width="26.28515625" style="3" customWidth="1"/>
    <col min="1796" max="1796" width="27.28515625" style="3" customWidth="1"/>
    <col min="1797" max="1797" width="26.42578125" style="3" customWidth="1"/>
    <col min="1798" max="2048" width="11.42578125" style="3"/>
    <col min="2049" max="2049" width="19" style="3" customWidth="1"/>
    <col min="2050" max="2050" width="24.5703125" style="3" customWidth="1"/>
    <col min="2051" max="2051" width="26.28515625" style="3" customWidth="1"/>
    <col min="2052" max="2052" width="27.28515625" style="3" customWidth="1"/>
    <col min="2053" max="2053" width="26.42578125" style="3" customWidth="1"/>
    <col min="2054" max="2304" width="11.42578125" style="3"/>
    <col min="2305" max="2305" width="19" style="3" customWidth="1"/>
    <col min="2306" max="2306" width="24.5703125" style="3" customWidth="1"/>
    <col min="2307" max="2307" width="26.28515625" style="3" customWidth="1"/>
    <col min="2308" max="2308" width="27.28515625" style="3" customWidth="1"/>
    <col min="2309" max="2309" width="26.42578125" style="3" customWidth="1"/>
    <col min="2310" max="2560" width="11.42578125" style="3"/>
    <col min="2561" max="2561" width="19" style="3" customWidth="1"/>
    <col min="2562" max="2562" width="24.5703125" style="3" customWidth="1"/>
    <col min="2563" max="2563" width="26.28515625" style="3" customWidth="1"/>
    <col min="2564" max="2564" width="27.28515625" style="3" customWidth="1"/>
    <col min="2565" max="2565" width="26.42578125" style="3" customWidth="1"/>
    <col min="2566" max="2816" width="11.42578125" style="3"/>
    <col min="2817" max="2817" width="19" style="3" customWidth="1"/>
    <col min="2818" max="2818" width="24.5703125" style="3" customWidth="1"/>
    <col min="2819" max="2819" width="26.28515625" style="3" customWidth="1"/>
    <col min="2820" max="2820" width="27.28515625" style="3" customWidth="1"/>
    <col min="2821" max="2821" width="26.42578125" style="3" customWidth="1"/>
    <col min="2822" max="3072" width="11.42578125" style="3"/>
    <col min="3073" max="3073" width="19" style="3" customWidth="1"/>
    <col min="3074" max="3074" width="24.5703125" style="3" customWidth="1"/>
    <col min="3075" max="3075" width="26.28515625" style="3" customWidth="1"/>
    <col min="3076" max="3076" width="27.28515625" style="3" customWidth="1"/>
    <col min="3077" max="3077" width="26.42578125" style="3" customWidth="1"/>
    <col min="3078" max="3328" width="11.42578125" style="3"/>
    <col min="3329" max="3329" width="19" style="3" customWidth="1"/>
    <col min="3330" max="3330" width="24.5703125" style="3" customWidth="1"/>
    <col min="3331" max="3331" width="26.28515625" style="3" customWidth="1"/>
    <col min="3332" max="3332" width="27.28515625" style="3" customWidth="1"/>
    <col min="3333" max="3333" width="26.42578125" style="3" customWidth="1"/>
    <col min="3334" max="3584" width="11.42578125" style="3"/>
    <col min="3585" max="3585" width="19" style="3" customWidth="1"/>
    <col min="3586" max="3586" width="24.5703125" style="3" customWidth="1"/>
    <col min="3587" max="3587" width="26.28515625" style="3" customWidth="1"/>
    <col min="3588" max="3588" width="27.28515625" style="3" customWidth="1"/>
    <col min="3589" max="3589" width="26.42578125" style="3" customWidth="1"/>
    <col min="3590" max="3840" width="11.42578125" style="3"/>
    <col min="3841" max="3841" width="19" style="3" customWidth="1"/>
    <col min="3842" max="3842" width="24.5703125" style="3" customWidth="1"/>
    <col min="3843" max="3843" width="26.28515625" style="3" customWidth="1"/>
    <col min="3844" max="3844" width="27.28515625" style="3" customWidth="1"/>
    <col min="3845" max="3845" width="26.42578125" style="3" customWidth="1"/>
    <col min="3846" max="4096" width="11.42578125" style="3"/>
    <col min="4097" max="4097" width="19" style="3" customWidth="1"/>
    <col min="4098" max="4098" width="24.5703125" style="3" customWidth="1"/>
    <col min="4099" max="4099" width="26.28515625" style="3" customWidth="1"/>
    <col min="4100" max="4100" width="27.28515625" style="3" customWidth="1"/>
    <col min="4101" max="4101" width="26.42578125" style="3" customWidth="1"/>
    <col min="4102" max="4352" width="11.42578125" style="3"/>
    <col min="4353" max="4353" width="19" style="3" customWidth="1"/>
    <col min="4354" max="4354" width="24.5703125" style="3" customWidth="1"/>
    <col min="4355" max="4355" width="26.28515625" style="3" customWidth="1"/>
    <col min="4356" max="4356" width="27.28515625" style="3" customWidth="1"/>
    <col min="4357" max="4357" width="26.42578125" style="3" customWidth="1"/>
    <col min="4358" max="4608" width="11.42578125" style="3"/>
    <col min="4609" max="4609" width="19" style="3" customWidth="1"/>
    <col min="4610" max="4610" width="24.5703125" style="3" customWidth="1"/>
    <col min="4611" max="4611" width="26.28515625" style="3" customWidth="1"/>
    <col min="4612" max="4612" width="27.28515625" style="3" customWidth="1"/>
    <col min="4613" max="4613" width="26.42578125" style="3" customWidth="1"/>
    <col min="4614" max="4864" width="11.42578125" style="3"/>
    <col min="4865" max="4865" width="19" style="3" customWidth="1"/>
    <col min="4866" max="4866" width="24.5703125" style="3" customWidth="1"/>
    <col min="4867" max="4867" width="26.28515625" style="3" customWidth="1"/>
    <col min="4868" max="4868" width="27.28515625" style="3" customWidth="1"/>
    <col min="4869" max="4869" width="26.42578125" style="3" customWidth="1"/>
    <col min="4870" max="5120" width="11.42578125" style="3"/>
    <col min="5121" max="5121" width="19" style="3" customWidth="1"/>
    <col min="5122" max="5122" width="24.5703125" style="3" customWidth="1"/>
    <col min="5123" max="5123" width="26.28515625" style="3" customWidth="1"/>
    <col min="5124" max="5124" width="27.28515625" style="3" customWidth="1"/>
    <col min="5125" max="5125" width="26.42578125" style="3" customWidth="1"/>
    <col min="5126" max="5376" width="11.42578125" style="3"/>
    <col min="5377" max="5377" width="19" style="3" customWidth="1"/>
    <col min="5378" max="5378" width="24.5703125" style="3" customWidth="1"/>
    <col min="5379" max="5379" width="26.28515625" style="3" customWidth="1"/>
    <col min="5380" max="5380" width="27.28515625" style="3" customWidth="1"/>
    <col min="5381" max="5381" width="26.42578125" style="3" customWidth="1"/>
    <col min="5382" max="5632" width="11.42578125" style="3"/>
    <col min="5633" max="5633" width="19" style="3" customWidth="1"/>
    <col min="5634" max="5634" width="24.5703125" style="3" customWidth="1"/>
    <col min="5635" max="5635" width="26.28515625" style="3" customWidth="1"/>
    <col min="5636" max="5636" width="27.28515625" style="3" customWidth="1"/>
    <col min="5637" max="5637" width="26.42578125" style="3" customWidth="1"/>
    <col min="5638" max="5888" width="11.42578125" style="3"/>
    <col min="5889" max="5889" width="19" style="3" customWidth="1"/>
    <col min="5890" max="5890" width="24.5703125" style="3" customWidth="1"/>
    <col min="5891" max="5891" width="26.28515625" style="3" customWidth="1"/>
    <col min="5892" max="5892" width="27.28515625" style="3" customWidth="1"/>
    <col min="5893" max="5893" width="26.42578125" style="3" customWidth="1"/>
    <col min="5894" max="6144" width="11.42578125" style="3"/>
    <col min="6145" max="6145" width="19" style="3" customWidth="1"/>
    <col min="6146" max="6146" width="24.5703125" style="3" customWidth="1"/>
    <col min="6147" max="6147" width="26.28515625" style="3" customWidth="1"/>
    <col min="6148" max="6148" width="27.28515625" style="3" customWidth="1"/>
    <col min="6149" max="6149" width="26.42578125" style="3" customWidth="1"/>
    <col min="6150" max="6400" width="11.42578125" style="3"/>
    <col min="6401" max="6401" width="19" style="3" customWidth="1"/>
    <col min="6402" max="6402" width="24.5703125" style="3" customWidth="1"/>
    <col min="6403" max="6403" width="26.28515625" style="3" customWidth="1"/>
    <col min="6404" max="6404" width="27.28515625" style="3" customWidth="1"/>
    <col min="6405" max="6405" width="26.42578125" style="3" customWidth="1"/>
    <col min="6406" max="6656" width="11.42578125" style="3"/>
    <col min="6657" max="6657" width="19" style="3" customWidth="1"/>
    <col min="6658" max="6658" width="24.5703125" style="3" customWidth="1"/>
    <col min="6659" max="6659" width="26.28515625" style="3" customWidth="1"/>
    <col min="6660" max="6660" width="27.28515625" style="3" customWidth="1"/>
    <col min="6661" max="6661" width="26.42578125" style="3" customWidth="1"/>
    <col min="6662" max="6912" width="11.42578125" style="3"/>
    <col min="6913" max="6913" width="19" style="3" customWidth="1"/>
    <col min="6914" max="6914" width="24.5703125" style="3" customWidth="1"/>
    <col min="6915" max="6915" width="26.28515625" style="3" customWidth="1"/>
    <col min="6916" max="6916" width="27.28515625" style="3" customWidth="1"/>
    <col min="6917" max="6917" width="26.42578125" style="3" customWidth="1"/>
    <col min="6918" max="7168" width="11.42578125" style="3"/>
    <col min="7169" max="7169" width="19" style="3" customWidth="1"/>
    <col min="7170" max="7170" width="24.5703125" style="3" customWidth="1"/>
    <col min="7171" max="7171" width="26.28515625" style="3" customWidth="1"/>
    <col min="7172" max="7172" width="27.28515625" style="3" customWidth="1"/>
    <col min="7173" max="7173" width="26.42578125" style="3" customWidth="1"/>
    <col min="7174" max="7424" width="11.42578125" style="3"/>
    <col min="7425" max="7425" width="19" style="3" customWidth="1"/>
    <col min="7426" max="7426" width="24.5703125" style="3" customWidth="1"/>
    <col min="7427" max="7427" width="26.28515625" style="3" customWidth="1"/>
    <col min="7428" max="7428" width="27.28515625" style="3" customWidth="1"/>
    <col min="7429" max="7429" width="26.42578125" style="3" customWidth="1"/>
    <col min="7430" max="7680" width="11.42578125" style="3"/>
    <col min="7681" max="7681" width="19" style="3" customWidth="1"/>
    <col min="7682" max="7682" width="24.5703125" style="3" customWidth="1"/>
    <col min="7683" max="7683" width="26.28515625" style="3" customWidth="1"/>
    <col min="7684" max="7684" width="27.28515625" style="3" customWidth="1"/>
    <col min="7685" max="7685" width="26.42578125" style="3" customWidth="1"/>
    <col min="7686" max="7936" width="11.42578125" style="3"/>
    <col min="7937" max="7937" width="19" style="3" customWidth="1"/>
    <col min="7938" max="7938" width="24.5703125" style="3" customWidth="1"/>
    <col min="7939" max="7939" width="26.28515625" style="3" customWidth="1"/>
    <col min="7940" max="7940" width="27.28515625" style="3" customWidth="1"/>
    <col min="7941" max="7941" width="26.42578125" style="3" customWidth="1"/>
    <col min="7942" max="8192" width="11.42578125" style="3"/>
    <col min="8193" max="8193" width="19" style="3" customWidth="1"/>
    <col min="8194" max="8194" width="24.5703125" style="3" customWidth="1"/>
    <col min="8195" max="8195" width="26.28515625" style="3" customWidth="1"/>
    <col min="8196" max="8196" width="27.28515625" style="3" customWidth="1"/>
    <col min="8197" max="8197" width="26.42578125" style="3" customWidth="1"/>
    <col min="8198" max="8448" width="11.42578125" style="3"/>
    <col min="8449" max="8449" width="19" style="3" customWidth="1"/>
    <col min="8450" max="8450" width="24.5703125" style="3" customWidth="1"/>
    <col min="8451" max="8451" width="26.28515625" style="3" customWidth="1"/>
    <col min="8452" max="8452" width="27.28515625" style="3" customWidth="1"/>
    <col min="8453" max="8453" width="26.42578125" style="3" customWidth="1"/>
    <col min="8454" max="8704" width="11.42578125" style="3"/>
    <col min="8705" max="8705" width="19" style="3" customWidth="1"/>
    <col min="8706" max="8706" width="24.5703125" style="3" customWidth="1"/>
    <col min="8707" max="8707" width="26.28515625" style="3" customWidth="1"/>
    <col min="8708" max="8708" width="27.28515625" style="3" customWidth="1"/>
    <col min="8709" max="8709" width="26.42578125" style="3" customWidth="1"/>
    <col min="8710" max="8960" width="11.42578125" style="3"/>
    <col min="8961" max="8961" width="19" style="3" customWidth="1"/>
    <col min="8962" max="8962" width="24.5703125" style="3" customWidth="1"/>
    <col min="8963" max="8963" width="26.28515625" style="3" customWidth="1"/>
    <col min="8964" max="8964" width="27.28515625" style="3" customWidth="1"/>
    <col min="8965" max="8965" width="26.42578125" style="3" customWidth="1"/>
    <col min="8966" max="9216" width="11.42578125" style="3"/>
    <col min="9217" max="9217" width="19" style="3" customWidth="1"/>
    <col min="9218" max="9218" width="24.5703125" style="3" customWidth="1"/>
    <col min="9219" max="9219" width="26.28515625" style="3" customWidth="1"/>
    <col min="9220" max="9220" width="27.28515625" style="3" customWidth="1"/>
    <col min="9221" max="9221" width="26.42578125" style="3" customWidth="1"/>
    <col min="9222" max="9472" width="11.42578125" style="3"/>
    <col min="9473" max="9473" width="19" style="3" customWidth="1"/>
    <col min="9474" max="9474" width="24.5703125" style="3" customWidth="1"/>
    <col min="9475" max="9475" width="26.28515625" style="3" customWidth="1"/>
    <col min="9476" max="9476" width="27.28515625" style="3" customWidth="1"/>
    <col min="9477" max="9477" width="26.42578125" style="3" customWidth="1"/>
    <col min="9478" max="9728" width="11.42578125" style="3"/>
    <col min="9729" max="9729" width="19" style="3" customWidth="1"/>
    <col min="9730" max="9730" width="24.5703125" style="3" customWidth="1"/>
    <col min="9731" max="9731" width="26.28515625" style="3" customWidth="1"/>
    <col min="9732" max="9732" width="27.28515625" style="3" customWidth="1"/>
    <col min="9733" max="9733" width="26.42578125" style="3" customWidth="1"/>
    <col min="9734" max="9984" width="11.42578125" style="3"/>
    <col min="9985" max="9985" width="19" style="3" customWidth="1"/>
    <col min="9986" max="9986" width="24.5703125" style="3" customWidth="1"/>
    <col min="9987" max="9987" width="26.28515625" style="3" customWidth="1"/>
    <col min="9988" max="9988" width="27.28515625" style="3" customWidth="1"/>
    <col min="9989" max="9989" width="26.42578125" style="3" customWidth="1"/>
    <col min="9990" max="10240" width="11.42578125" style="3"/>
    <col min="10241" max="10241" width="19" style="3" customWidth="1"/>
    <col min="10242" max="10242" width="24.5703125" style="3" customWidth="1"/>
    <col min="10243" max="10243" width="26.28515625" style="3" customWidth="1"/>
    <col min="10244" max="10244" width="27.28515625" style="3" customWidth="1"/>
    <col min="10245" max="10245" width="26.42578125" style="3" customWidth="1"/>
    <col min="10246" max="10496" width="11.42578125" style="3"/>
    <col min="10497" max="10497" width="19" style="3" customWidth="1"/>
    <col min="10498" max="10498" width="24.5703125" style="3" customWidth="1"/>
    <col min="10499" max="10499" width="26.28515625" style="3" customWidth="1"/>
    <col min="10500" max="10500" width="27.28515625" style="3" customWidth="1"/>
    <col min="10501" max="10501" width="26.42578125" style="3" customWidth="1"/>
    <col min="10502" max="10752" width="11.42578125" style="3"/>
    <col min="10753" max="10753" width="19" style="3" customWidth="1"/>
    <col min="10754" max="10754" width="24.5703125" style="3" customWidth="1"/>
    <col min="10755" max="10755" width="26.28515625" style="3" customWidth="1"/>
    <col min="10756" max="10756" width="27.28515625" style="3" customWidth="1"/>
    <col min="10757" max="10757" width="26.42578125" style="3" customWidth="1"/>
    <col min="10758" max="11008" width="11.42578125" style="3"/>
    <col min="11009" max="11009" width="19" style="3" customWidth="1"/>
    <col min="11010" max="11010" width="24.5703125" style="3" customWidth="1"/>
    <col min="11011" max="11011" width="26.28515625" style="3" customWidth="1"/>
    <col min="11012" max="11012" width="27.28515625" style="3" customWidth="1"/>
    <col min="11013" max="11013" width="26.42578125" style="3" customWidth="1"/>
    <col min="11014" max="11264" width="11.42578125" style="3"/>
    <col min="11265" max="11265" width="19" style="3" customWidth="1"/>
    <col min="11266" max="11266" width="24.5703125" style="3" customWidth="1"/>
    <col min="11267" max="11267" width="26.28515625" style="3" customWidth="1"/>
    <col min="11268" max="11268" width="27.28515625" style="3" customWidth="1"/>
    <col min="11269" max="11269" width="26.42578125" style="3" customWidth="1"/>
    <col min="11270" max="11520" width="11.42578125" style="3"/>
    <col min="11521" max="11521" width="19" style="3" customWidth="1"/>
    <col min="11522" max="11522" width="24.5703125" style="3" customWidth="1"/>
    <col min="11523" max="11523" width="26.28515625" style="3" customWidth="1"/>
    <col min="11524" max="11524" width="27.28515625" style="3" customWidth="1"/>
    <col min="11525" max="11525" width="26.42578125" style="3" customWidth="1"/>
    <col min="11526" max="11776" width="11.42578125" style="3"/>
    <col min="11777" max="11777" width="19" style="3" customWidth="1"/>
    <col min="11778" max="11778" width="24.5703125" style="3" customWidth="1"/>
    <col min="11779" max="11779" width="26.28515625" style="3" customWidth="1"/>
    <col min="11780" max="11780" width="27.28515625" style="3" customWidth="1"/>
    <col min="11781" max="11781" width="26.42578125" style="3" customWidth="1"/>
    <col min="11782" max="12032" width="11.42578125" style="3"/>
    <col min="12033" max="12033" width="19" style="3" customWidth="1"/>
    <col min="12034" max="12034" width="24.5703125" style="3" customWidth="1"/>
    <col min="12035" max="12035" width="26.28515625" style="3" customWidth="1"/>
    <col min="12036" max="12036" width="27.28515625" style="3" customWidth="1"/>
    <col min="12037" max="12037" width="26.42578125" style="3" customWidth="1"/>
    <col min="12038" max="12288" width="11.42578125" style="3"/>
    <col min="12289" max="12289" width="19" style="3" customWidth="1"/>
    <col min="12290" max="12290" width="24.5703125" style="3" customWidth="1"/>
    <col min="12291" max="12291" width="26.28515625" style="3" customWidth="1"/>
    <col min="12292" max="12292" width="27.28515625" style="3" customWidth="1"/>
    <col min="12293" max="12293" width="26.42578125" style="3" customWidth="1"/>
    <col min="12294" max="12544" width="11.42578125" style="3"/>
    <col min="12545" max="12545" width="19" style="3" customWidth="1"/>
    <col min="12546" max="12546" width="24.5703125" style="3" customWidth="1"/>
    <col min="12547" max="12547" width="26.28515625" style="3" customWidth="1"/>
    <col min="12548" max="12548" width="27.28515625" style="3" customWidth="1"/>
    <col min="12549" max="12549" width="26.42578125" style="3" customWidth="1"/>
    <col min="12550" max="12800" width="11.42578125" style="3"/>
    <col min="12801" max="12801" width="19" style="3" customWidth="1"/>
    <col min="12802" max="12802" width="24.5703125" style="3" customWidth="1"/>
    <col min="12803" max="12803" width="26.28515625" style="3" customWidth="1"/>
    <col min="12804" max="12804" width="27.28515625" style="3" customWidth="1"/>
    <col min="12805" max="12805" width="26.42578125" style="3" customWidth="1"/>
    <col min="12806" max="13056" width="11.42578125" style="3"/>
    <col min="13057" max="13057" width="19" style="3" customWidth="1"/>
    <col min="13058" max="13058" width="24.5703125" style="3" customWidth="1"/>
    <col min="13059" max="13059" width="26.28515625" style="3" customWidth="1"/>
    <col min="13060" max="13060" width="27.28515625" style="3" customWidth="1"/>
    <col min="13061" max="13061" width="26.42578125" style="3" customWidth="1"/>
    <col min="13062" max="13312" width="11.42578125" style="3"/>
    <col min="13313" max="13313" width="19" style="3" customWidth="1"/>
    <col min="13314" max="13314" width="24.5703125" style="3" customWidth="1"/>
    <col min="13315" max="13315" width="26.28515625" style="3" customWidth="1"/>
    <col min="13316" max="13316" width="27.28515625" style="3" customWidth="1"/>
    <col min="13317" max="13317" width="26.42578125" style="3" customWidth="1"/>
    <col min="13318" max="13568" width="11.42578125" style="3"/>
    <col min="13569" max="13569" width="19" style="3" customWidth="1"/>
    <col min="13570" max="13570" width="24.5703125" style="3" customWidth="1"/>
    <col min="13571" max="13571" width="26.28515625" style="3" customWidth="1"/>
    <col min="13572" max="13572" width="27.28515625" style="3" customWidth="1"/>
    <col min="13573" max="13573" width="26.42578125" style="3" customWidth="1"/>
    <col min="13574" max="13824" width="11.42578125" style="3"/>
    <col min="13825" max="13825" width="19" style="3" customWidth="1"/>
    <col min="13826" max="13826" width="24.5703125" style="3" customWidth="1"/>
    <col min="13827" max="13827" width="26.28515625" style="3" customWidth="1"/>
    <col min="13828" max="13828" width="27.28515625" style="3" customWidth="1"/>
    <col min="13829" max="13829" width="26.42578125" style="3" customWidth="1"/>
    <col min="13830" max="14080" width="11.42578125" style="3"/>
    <col min="14081" max="14081" width="19" style="3" customWidth="1"/>
    <col min="14082" max="14082" width="24.5703125" style="3" customWidth="1"/>
    <col min="14083" max="14083" width="26.28515625" style="3" customWidth="1"/>
    <col min="14084" max="14084" width="27.28515625" style="3" customWidth="1"/>
    <col min="14085" max="14085" width="26.42578125" style="3" customWidth="1"/>
    <col min="14086" max="14336" width="11.42578125" style="3"/>
    <col min="14337" max="14337" width="19" style="3" customWidth="1"/>
    <col min="14338" max="14338" width="24.5703125" style="3" customWidth="1"/>
    <col min="14339" max="14339" width="26.28515625" style="3" customWidth="1"/>
    <col min="14340" max="14340" width="27.28515625" style="3" customWidth="1"/>
    <col min="14341" max="14341" width="26.42578125" style="3" customWidth="1"/>
    <col min="14342" max="14592" width="11.42578125" style="3"/>
    <col min="14593" max="14593" width="19" style="3" customWidth="1"/>
    <col min="14594" max="14594" width="24.5703125" style="3" customWidth="1"/>
    <col min="14595" max="14595" width="26.28515625" style="3" customWidth="1"/>
    <col min="14596" max="14596" width="27.28515625" style="3" customWidth="1"/>
    <col min="14597" max="14597" width="26.42578125" style="3" customWidth="1"/>
    <col min="14598" max="14848" width="11.42578125" style="3"/>
    <col min="14849" max="14849" width="19" style="3" customWidth="1"/>
    <col min="14850" max="14850" width="24.5703125" style="3" customWidth="1"/>
    <col min="14851" max="14851" width="26.28515625" style="3" customWidth="1"/>
    <col min="14852" max="14852" width="27.28515625" style="3" customWidth="1"/>
    <col min="14853" max="14853" width="26.42578125" style="3" customWidth="1"/>
    <col min="14854" max="15104" width="11.42578125" style="3"/>
    <col min="15105" max="15105" width="19" style="3" customWidth="1"/>
    <col min="15106" max="15106" width="24.5703125" style="3" customWidth="1"/>
    <col min="15107" max="15107" width="26.28515625" style="3" customWidth="1"/>
    <col min="15108" max="15108" width="27.28515625" style="3" customWidth="1"/>
    <col min="15109" max="15109" width="26.42578125" style="3" customWidth="1"/>
    <col min="15110" max="15360" width="11.42578125" style="3"/>
    <col min="15361" max="15361" width="19" style="3" customWidth="1"/>
    <col min="15362" max="15362" width="24.5703125" style="3" customWidth="1"/>
    <col min="15363" max="15363" width="26.28515625" style="3" customWidth="1"/>
    <col min="15364" max="15364" width="27.28515625" style="3" customWidth="1"/>
    <col min="15365" max="15365" width="26.42578125" style="3" customWidth="1"/>
    <col min="15366" max="15616" width="11.42578125" style="3"/>
    <col min="15617" max="15617" width="19" style="3" customWidth="1"/>
    <col min="15618" max="15618" width="24.5703125" style="3" customWidth="1"/>
    <col min="15619" max="15619" width="26.28515625" style="3" customWidth="1"/>
    <col min="15620" max="15620" width="27.28515625" style="3" customWidth="1"/>
    <col min="15621" max="15621" width="26.42578125" style="3" customWidth="1"/>
    <col min="15622" max="15872" width="11.42578125" style="3"/>
    <col min="15873" max="15873" width="19" style="3" customWidth="1"/>
    <col min="15874" max="15874" width="24.5703125" style="3" customWidth="1"/>
    <col min="15875" max="15875" width="26.28515625" style="3" customWidth="1"/>
    <col min="15876" max="15876" width="27.28515625" style="3" customWidth="1"/>
    <col min="15877" max="15877" width="26.42578125" style="3" customWidth="1"/>
    <col min="15878" max="16128" width="11.42578125" style="3"/>
    <col min="16129" max="16129" width="19" style="3" customWidth="1"/>
    <col min="16130" max="16130" width="24.5703125" style="3" customWidth="1"/>
    <col min="16131" max="16131" width="26.28515625" style="3" customWidth="1"/>
    <col min="16132" max="16132" width="27.28515625" style="3" customWidth="1"/>
    <col min="16133" max="16133" width="26.42578125" style="3" customWidth="1"/>
    <col min="16134" max="16384" width="11.42578125" style="3"/>
  </cols>
  <sheetData>
    <row r="1" spans="1:16" x14ac:dyDescent="0.2">
      <c r="A1" s="2" t="s">
        <v>0</v>
      </c>
      <c r="B1" s="2" t="s">
        <v>4</v>
      </c>
      <c r="C1" s="2" t="s">
        <v>8</v>
      </c>
      <c r="D1" s="2" t="s">
        <v>9</v>
      </c>
      <c r="E1" s="2" t="s">
        <v>10</v>
      </c>
      <c r="G1" s="58" t="s">
        <v>692</v>
      </c>
      <c r="H1" s="58"/>
      <c r="I1" s="58"/>
      <c r="J1" s="58"/>
      <c r="K1" s="58"/>
      <c r="L1" s="58"/>
      <c r="O1" s="3" t="s">
        <v>742</v>
      </c>
      <c r="P1" s="110">
        <v>45349</v>
      </c>
    </row>
    <row r="2" spans="1:16" ht="13.5" hidden="1" customHeight="1" x14ac:dyDescent="0.2">
      <c r="A2" s="100">
        <v>2</v>
      </c>
      <c r="B2" s="100">
        <v>2</v>
      </c>
      <c r="C2" s="4" t="s">
        <v>11</v>
      </c>
      <c r="D2" s="4"/>
      <c r="E2" s="4" t="s">
        <v>12</v>
      </c>
    </row>
    <row r="3" spans="1:16" ht="13.5" hidden="1" customHeight="1" x14ac:dyDescent="0.2">
      <c r="A3" s="100">
        <v>3</v>
      </c>
      <c r="B3" s="100">
        <v>3</v>
      </c>
      <c r="C3" s="4" t="s">
        <v>13</v>
      </c>
      <c r="D3" s="4"/>
      <c r="E3" s="4" t="s">
        <v>12</v>
      </c>
    </row>
    <row r="4" spans="1:16" ht="13.5" hidden="1" customHeight="1" x14ac:dyDescent="0.2">
      <c r="A4" s="100">
        <v>4</v>
      </c>
      <c r="B4" s="100">
        <v>4</v>
      </c>
      <c r="C4" s="4" t="s">
        <v>14</v>
      </c>
      <c r="D4" s="4" t="s">
        <v>15</v>
      </c>
      <c r="E4" s="4" t="s">
        <v>16</v>
      </c>
    </row>
    <row r="5" spans="1:16" ht="13.5" hidden="1" customHeight="1" x14ac:dyDescent="0.2">
      <c r="A5" s="100">
        <v>5</v>
      </c>
      <c r="B5" s="100">
        <v>5</v>
      </c>
      <c r="C5" s="4" t="s">
        <v>17</v>
      </c>
      <c r="D5" s="4"/>
      <c r="E5" s="4" t="s">
        <v>12</v>
      </c>
    </row>
    <row r="6" spans="1:16" ht="13.5" hidden="1" customHeight="1" x14ac:dyDescent="0.2">
      <c r="A6" s="100">
        <v>6</v>
      </c>
      <c r="B6" s="100">
        <v>6</v>
      </c>
      <c r="C6" s="4" t="s">
        <v>18</v>
      </c>
      <c r="D6" s="4"/>
      <c r="E6" s="4" t="s">
        <v>12</v>
      </c>
    </row>
    <row r="7" spans="1:16" ht="13.5" hidden="1" customHeight="1" x14ac:dyDescent="0.2">
      <c r="A7" s="100">
        <v>7</v>
      </c>
      <c r="B7" s="100">
        <v>7</v>
      </c>
      <c r="C7" s="4" t="s">
        <v>19</v>
      </c>
      <c r="D7" s="4"/>
      <c r="E7" s="4" t="s">
        <v>12</v>
      </c>
    </row>
    <row r="8" spans="1:16" ht="13.5" hidden="1" customHeight="1" x14ac:dyDescent="0.2">
      <c r="A8" s="100">
        <v>8</v>
      </c>
      <c r="B8" s="100">
        <v>8</v>
      </c>
      <c r="C8" s="4" t="s">
        <v>20</v>
      </c>
      <c r="D8" s="4" t="s">
        <v>21</v>
      </c>
      <c r="E8" s="4" t="s">
        <v>16</v>
      </c>
    </row>
    <row r="9" spans="1:16" ht="13.5" customHeight="1" x14ac:dyDescent="0.2">
      <c r="A9" s="100">
        <v>10</v>
      </c>
      <c r="B9" s="100">
        <v>10</v>
      </c>
      <c r="C9" s="4" t="s">
        <v>22</v>
      </c>
      <c r="D9" s="4" t="s">
        <v>23</v>
      </c>
      <c r="E9" s="4" t="s">
        <v>24</v>
      </c>
    </row>
    <row r="10" spans="1:16" ht="13.5" hidden="1" customHeight="1" x14ac:dyDescent="0.2">
      <c r="A10" s="100">
        <v>11</v>
      </c>
      <c r="B10" s="100">
        <v>11</v>
      </c>
      <c r="C10" s="4" t="s">
        <v>25</v>
      </c>
      <c r="D10" s="4" t="s">
        <v>26</v>
      </c>
      <c r="E10" s="4" t="s">
        <v>12</v>
      </c>
    </row>
    <row r="11" spans="1:16" ht="13.5" customHeight="1" x14ac:dyDescent="0.2">
      <c r="A11" s="100">
        <v>12</v>
      </c>
      <c r="B11" s="100">
        <v>13</v>
      </c>
      <c r="C11" s="4" t="s">
        <v>27</v>
      </c>
      <c r="D11" s="4" t="s">
        <v>28</v>
      </c>
      <c r="E11" s="4" t="s">
        <v>24</v>
      </c>
    </row>
    <row r="12" spans="1:16" ht="13.5" customHeight="1" x14ac:dyDescent="0.2">
      <c r="A12" s="100">
        <v>13</v>
      </c>
      <c r="B12" s="100">
        <v>14</v>
      </c>
      <c r="C12" s="4" t="s">
        <v>29</v>
      </c>
      <c r="D12" s="4" t="s">
        <v>30</v>
      </c>
      <c r="E12" s="4" t="s">
        <v>24</v>
      </c>
    </row>
    <row r="13" spans="1:16" ht="13.5" hidden="1" customHeight="1" x14ac:dyDescent="0.2">
      <c r="A13" s="100">
        <v>14</v>
      </c>
      <c r="B13" s="100">
        <v>15</v>
      </c>
      <c r="C13" s="4" t="s">
        <v>31</v>
      </c>
      <c r="D13" s="4" t="s">
        <v>32</v>
      </c>
      <c r="E13" s="4" t="s">
        <v>12</v>
      </c>
    </row>
    <row r="14" spans="1:16" ht="13.5" hidden="1" customHeight="1" x14ac:dyDescent="0.2">
      <c r="A14" s="100">
        <v>15</v>
      </c>
      <c r="B14" s="100">
        <v>16</v>
      </c>
      <c r="C14" s="4" t="s">
        <v>33</v>
      </c>
      <c r="D14" s="4" t="s">
        <v>34</v>
      </c>
      <c r="E14" s="4" t="s">
        <v>12</v>
      </c>
    </row>
    <row r="15" spans="1:16" ht="13.5" hidden="1" customHeight="1" x14ac:dyDescent="0.2">
      <c r="A15" s="100">
        <v>16</v>
      </c>
      <c r="B15" s="100">
        <v>17</v>
      </c>
      <c r="C15" s="4" t="s">
        <v>35</v>
      </c>
      <c r="D15" s="4" t="s">
        <v>36</v>
      </c>
      <c r="E15" s="4" t="s">
        <v>12</v>
      </c>
    </row>
    <row r="16" spans="1:16" ht="13.5" hidden="1" customHeight="1" x14ac:dyDescent="0.2">
      <c r="A16" s="100">
        <v>17</v>
      </c>
      <c r="B16" s="100">
        <v>19</v>
      </c>
      <c r="C16" s="4" t="s">
        <v>37</v>
      </c>
      <c r="D16" s="4" t="s">
        <v>38</v>
      </c>
      <c r="E16" s="4" t="s">
        <v>39</v>
      </c>
    </row>
    <row r="17" spans="1:5" ht="13.5" customHeight="1" x14ac:dyDescent="0.2">
      <c r="A17" s="100">
        <v>18</v>
      </c>
      <c r="B17" s="100">
        <v>21</v>
      </c>
      <c r="C17" s="4" t="s">
        <v>40</v>
      </c>
      <c r="D17" s="4" t="s">
        <v>41</v>
      </c>
      <c r="E17" s="4" t="s">
        <v>24</v>
      </c>
    </row>
    <row r="18" spans="1:5" ht="13.5" customHeight="1" x14ac:dyDescent="0.2">
      <c r="A18" s="100">
        <v>19</v>
      </c>
      <c r="B18" s="100">
        <v>22</v>
      </c>
      <c r="C18" s="4" t="s">
        <v>42</v>
      </c>
      <c r="D18" s="4" t="s">
        <v>43</v>
      </c>
      <c r="E18" s="4" t="s">
        <v>24</v>
      </c>
    </row>
    <row r="19" spans="1:5" ht="13.5" customHeight="1" x14ac:dyDescent="0.2">
      <c r="A19" s="100">
        <v>20</v>
      </c>
      <c r="B19" s="100">
        <v>23</v>
      </c>
      <c r="C19" s="4" t="s">
        <v>46</v>
      </c>
      <c r="D19" s="4" t="s">
        <v>47</v>
      </c>
      <c r="E19" s="4" t="s">
        <v>24</v>
      </c>
    </row>
    <row r="20" spans="1:5" ht="13.5" customHeight="1" x14ac:dyDescent="0.2">
      <c r="A20" s="100">
        <v>21</v>
      </c>
      <c r="B20" s="100">
        <v>24</v>
      </c>
      <c r="C20" s="4" t="s">
        <v>52</v>
      </c>
      <c r="D20" s="4" t="s">
        <v>53</v>
      </c>
      <c r="E20" s="4" t="s">
        <v>24</v>
      </c>
    </row>
    <row r="21" spans="1:5" ht="13.5" hidden="1" customHeight="1" x14ac:dyDescent="0.2">
      <c r="A21" s="100">
        <v>22</v>
      </c>
      <c r="B21" s="100">
        <v>25</v>
      </c>
      <c r="C21" s="4" t="s">
        <v>48</v>
      </c>
      <c r="D21" s="4" t="s">
        <v>49</v>
      </c>
      <c r="E21" s="4" t="s">
        <v>12</v>
      </c>
    </row>
    <row r="22" spans="1:5" ht="13.5" customHeight="1" x14ac:dyDescent="0.2">
      <c r="A22" s="100">
        <v>23</v>
      </c>
      <c r="B22" s="100">
        <v>26</v>
      </c>
      <c r="C22" s="4" t="s">
        <v>56</v>
      </c>
      <c r="D22" s="4" t="s">
        <v>57</v>
      </c>
      <c r="E22" s="4" t="s">
        <v>24</v>
      </c>
    </row>
    <row r="23" spans="1:5" ht="13.5" customHeight="1" x14ac:dyDescent="0.2">
      <c r="A23" s="100">
        <v>26</v>
      </c>
      <c r="B23" s="100">
        <v>29</v>
      </c>
      <c r="C23" s="4" t="s">
        <v>58</v>
      </c>
      <c r="D23" s="4" t="s">
        <v>59</v>
      </c>
      <c r="E23" s="4" t="s">
        <v>24</v>
      </c>
    </row>
    <row r="24" spans="1:5" ht="13.5" hidden="1" customHeight="1" x14ac:dyDescent="0.2">
      <c r="A24" s="100">
        <v>27</v>
      </c>
      <c r="B24" s="100">
        <v>30</v>
      </c>
      <c r="C24" s="4" t="s">
        <v>54</v>
      </c>
      <c r="D24" s="4" t="s">
        <v>55</v>
      </c>
      <c r="E24" s="4" t="s">
        <v>12</v>
      </c>
    </row>
    <row r="25" spans="1:5" ht="13.5" customHeight="1" x14ac:dyDescent="0.2">
      <c r="A25" s="100">
        <v>28</v>
      </c>
      <c r="B25" s="100">
        <v>31</v>
      </c>
      <c r="C25" s="4" t="s">
        <v>72</v>
      </c>
      <c r="D25" s="4" t="s">
        <v>73</v>
      </c>
      <c r="E25" s="4" t="s">
        <v>24</v>
      </c>
    </row>
    <row r="26" spans="1:5" ht="13.5" customHeight="1" x14ac:dyDescent="0.2">
      <c r="A26" s="100">
        <v>30</v>
      </c>
      <c r="B26" s="100">
        <v>33</v>
      </c>
      <c r="C26" s="4" t="s">
        <v>82</v>
      </c>
      <c r="D26" s="4" t="s">
        <v>83</v>
      </c>
      <c r="E26" s="4" t="s">
        <v>24</v>
      </c>
    </row>
    <row r="27" spans="1:5" ht="13.5" hidden="1" customHeight="1" x14ac:dyDescent="0.2">
      <c r="A27" s="100">
        <v>31</v>
      </c>
      <c r="B27" s="100">
        <v>34</v>
      </c>
      <c r="C27" s="4" t="s">
        <v>60</v>
      </c>
      <c r="D27" s="4" t="s">
        <v>61</v>
      </c>
      <c r="E27" s="4" t="s">
        <v>12</v>
      </c>
    </row>
    <row r="28" spans="1:5" ht="13.5" hidden="1" customHeight="1" x14ac:dyDescent="0.2">
      <c r="A28" s="100">
        <v>32</v>
      </c>
      <c r="B28" s="100">
        <v>35</v>
      </c>
      <c r="C28" s="4" t="s">
        <v>62</v>
      </c>
      <c r="D28" s="4" t="s">
        <v>63</v>
      </c>
      <c r="E28" s="4" t="s">
        <v>12</v>
      </c>
    </row>
    <row r="29" spans="1:5" ht="13.5" hidden="1" customHeight="1" x14ac:dyDescent="0.2">
      <c r="A29" s="100">
        <v>33</v>
      </c>
      <c r="B29" s="100">
        <v>36</v>
      </c>
      <c r="C29" s="4" t="s">
        <v>64</v>
      </c>
      <c r="D29" s="4" t="s">
        <v>65</v>
      </c>
      <c r="E29" s="4" t="s">
        <v>39</v>
      </c>
    </row>
    <row r="30" spans="1:5" ht="13.5" hidden="1" customHeight="1" x14ac:dyDescent="0.2">
      <c r="A30" s="100">
        <v>34</v>
      </c>
      <c r="B30" s="100">
        <v>37</v>
      </c>
      <c r="C30" s="4" t="s">
        <v>66</v>
      </c>
      <c r="D30" s="4" t="s">
        <v>67</v>
      </c>
      <c r="E30" s="4" t="s">
        <v>12</v>
      </c>
    </row>
    <row r="31" spans="1:5" ht="13.5" hidden="1" customHeight="1" x14ac:dyDescent="0.2">
      <c r="A31" s="100">
        <v>36</v>
      </c>
      <c r="B31" s="100">
        <v>39</v>
      </c>
      <c r="C31" s="4" t="s">
        <v>68</v>
      </c>
      <c r="D31" s="4" t="s">
        <v>69</v>
      </c>
      <c r="E31" s="4" t="s">
        <v>12</v>
      </c>
    </row>
    <row r="32" spans="1:5" ht="13.5" hidden="1" customHeight="1" x14ac:dyDescent="0.2">
      <c r="A32" s="100">
        <v>37</v>
      </c>
      <c r="B32" s="100">
        <v>40</v>
      </c>
      <c r="C32" s="4" t="s">
        <v>70</v>
      </c>
      <c r="D32" s="4" t="s">
        <v>71</v>
      </c>
      <c r="E32" s="4" t="s">
        <v>12</v>
      </c>
    </row>
    <row r="33" spans="1:5" ht="13.5" customHeight="1" x14ac:dyDescent="0.2">
      <c r="A33" s="100">
        <v>38</v>
      </c>
      <c r="B33" s="100">
        <v>41</v>
      </c>
      <c r="C33" s="4" t="s">
        <v>86</v>
      </c>
      <c r="D33" s="4" t="s">
        <v>87</v>
      </c>
      <c r="E33" s="4" t="s">
        <v>24</v>
      </c>
    </row>
    <row r="34" spans="1:5" ht="13.5" hidden="1" customHeight="1" x14ac:dyDescent="0.2">
      <c r="A34" s="100">
        <v>39</v>
      </c>
      <c r="B34" s="100">
        <v>42</v>
      </c>
      <c r="C34" s="4" t="s">
        <v>74</v>
      </c>
      <c r="D34" s="4" t="s">
        <v>75</v>
      </c>
      <c r="E34" s="4" t="s">
        <v>12</v>
      </c>
    </row>
    <row r="35" spans="1:5" ht="13.5" hidden="1" customHeight="1" x14ac:dyDescent="0.2">
      <c r="A35" s="100">
        <v>41</v>
      </c>
      <c r="B35" s="100">
        <v>44</v>
      </c>
      <c r="C35" s="4" t="s">
        <v>76</v>
      </c>
      <c r="D35" s="4" t="s">
        <v>77</v>
      </c>
      <c r="E35" s="4" t="s">
        <v>39</v>
      </c>
    </row>
    <row r="36" spans="1:5" ht="13.5" customHeight="1" x14ac:dyDescent="0.2">
      <c r="A36" s="100">
        <v>43</v>
      </c>
      <c r="B36" s="100">
        <v>46</v>
      </c>
      <c r="C36" s="4" t="s">
        <v>88</v>
      </c>
      <c r="D36" s="4" t="s">
        <v>89</v>
      </c>
      <c r="E36" s="4" t="s">
        <v>24</v>
      </c>
    </row>
    <row r="37" spans="1:5" ht="13.5" hidden="1" customHeight="1" x14ac:dyDescent="0.2">
      <c r="A37" s="100">
        <v>44</v>
      </c>
      <c r="B37" s="100">
        <v>47</v>
      </c>
      <c r="C37" s="4" t="s">
        <v>80</v>
      </c>
      <c r="D37" s="4" t="s">
        <v>81</v>
      </c>
      <c r="E37" s="4" t="s">
        <v>80</v>
      </c>
    </row>
    <row r="38" spans="1:5" ht="13.5" customHeight="1" x14ac:dyDescent="0.2">
      <c r="A38" s="100">
        <v>45</v>
      </c>
      <c r="B38" s="100">
        <v>48</v>
      </c>
      <c r="C38" s="4" t="s">
        <v>94</v>
      </c>
      <c r="D38" s="4" t="s">
        <v>95</v>
      </c>
      <c r="E38" s="4" t="s">
        <v>24</v>
      </c>
    </row>
    <row r="39" spans="1:5" ht="13.5" customHeight="1" x14ac:dyDescent="0.2">
      <c r="A39" s="100">
        <v>47</v>
      </c>
      <c r="B39" s="100">
        <v>50</v>
      </c>
      <c r="C39" s="4" t="s">
        <v>100</v>
      </c>
      <c r="D39" s="4" t="s">
        <v>101</v>
      </c>
      <c r="E39" s="4" t="s">
        <v>24</v>
      </c>
    </row>
    <row r="40" spans="1:5" ht="13.5" customHeight="1" x14ac:dyDescent="0.2">
      <c r="A40" s="100">
        <v>48</v>
      </c>
      <c r="B40" s="100">
        <v>51</v>
      </c>
      <c r="C40" s="4" t="s">
        <v>104</v>
      </c>
      <c r="D40" s="4" t="s">
        <v>105</v>
      </c>
      <c r="E40" s="4" t="s">
        <v>24</v>
      </c>
    </row>
    <row r="41" spans="1:5" ht="13.5" customHeight="1" x14ac:dyDescent="0.2">
      <c r="A41" s="100">
        <v>50</v>
      </c>
      <c r="B41" s="100">
        <v>53</v>
      </c>
      <c r="C41" s="4" t="s">
        <v>116</v>
      </c>
      <c r="D41" s="4" t="s">
        <v>117</v>
      </c>
      <c r="E41" s="4" t="s">
        <v>24</v>
      </c>
    </row>
    <row r="42" spans="1:5" ht="13.5" hidden="1" customHeight="1" x14ac:dyDescent="0.2">
      <c r="A42" s="100">
        <v>51</v>
      </c>
      <c r="B42" s="100">
        <v>54</v>
      </c>
      <c r="C42" s="4" t="s">
        <v>90</v>
      </c>
      <c r="D42" s="4" t="s">
        <v>91</v>
      </c>
      <c r="E42" s="4" t="s">
        <v>12</v>
      </c>
    </row>
    <row r="43" spans="1:5" ht="13.5" hidden="1" customHeight="1" x14ac:dyDescent="0.2">
      <c r="A43" s="100">
        <v>52</v>
      </c>
      <c r="B43" s="100">
        <v>55</v>
      </c>
      <c r="C43" s="4" t="s">
        <v>92</v>
      </c>
      <c r="D43" s="4" t="s">
        <v>93</v>
      </c>
      <c r="E43" s="4" t="s">
        <v>16</v>
      </c>
    </row>
    <row r="44" spans="1:5" ht="13.5" customHeight="1" x14ac:dyDescent="0.2">
      <c r="A44" s="100">
        <v>53</v>
      </c>
      <c r="B44" s="100">
        <v>56</v>
      </c>
      <c r="C44" s="4" t="s">
        <v>120</v>
      </c>
      <c r="D44" s="4" t="s">
        <v>121</v>
      </c>
      <c r="E44" s="4" t="s">
        <v>24</v>
      </c>
    </row>
    <row r="45" spans="1:5" ht="13.5" hidden="1" customHeight="1" x14ac:dyDescent="0.2">
      <c r="A45" s="100">
        <v>54</v>
      </c>
      <c r="B45" s="100">
        <v>57</v>
      </c>
      <c r="C45" s="4" t="s">
        <v>96</v>
      </c>
      <c r="D45" s="4" t="s">
        <v>97</v>
      </c>
      <c r="E45" s="4" t="s">
        <v>16</v>
      </c>
    </row>
    <row r="46" spans="1:5" ht="13.5" hidden="1" customHeight="1" x14ac:dyDescent="0.2">
      <c r="A46" s="100">
        <v>55</v>
      </c>
      <c r="B46" s="100">
        <v>58</v>
      </c>
      <c r="C46" s="4" t="s">
        <v>98</v>
      </c>
      <c r="D46" s="4" t="s">
        <v>99</v>
      </c>
      <c r="E46" s="4" t="s">
        <v>16</v>
      </c>
    </row>
    <row r="47" spans="1:5" ht="13.5" customHeight="1" x14ac:dyDescent="0.2">
      <c r="A47" s="100">
        <v>56</v>
      </c>
      <c r="B47" s="100">
        <v>59</v>
      </c>
      <c r="C47" s="4" t="s">
        <v>142</v>
      </c>
      <c r="D47" s="4" t="s">
        <v>143</v>
      </c>
      <c r="E47" s="4" t="s">
        <v>24</v>
      </c>
    </row>
    <row r="48" spans="1:5" ht="13.5" hidden="1" customHeight="1" x14ac:dyDescent="0.2">
      <c r="A48" s="100">
        <v>57</v>
      </c>
      <c r="B48" s="100">
        <v>60</v>
      </c>
      <c r="C48" s="4" t="s">
        <v>102</v>
      </c>
      <c r="D48" s="4" t="s">
        <v>103</v>
      </c>
      <c r="E48" s="4" t="s">
        <v>12</v>
      </c>
    </row>
    <row r="49" spans="1:5" ht="13.5" customHeight="1" x14ac:dyDescent="0.2">
      <c r="A49" s="100">
        <v>58</v>
      </c>
      <c r="B49" s="100">
        <v>62</v>
      </c>
      <c r="C49" s="4" t="s">
        <v>146</v>
      </c>
      <c r="D49" s="4" t="s">
        <v>147</v>
      </c>
      <c r="E49" s="4" t="s">
        <v>24</v>
      </c>
    </row>
    <row r="50" spans="1:5" ht="13.5" hidden="1" customHeight="1" x14ac:dyDescent="0.2">
      <c r="A50" s="100">
        <v>59</v>
      </c>
      <c r="B50" s="100">
        <v>63</v>
      </c>
      <c r="C50" s="4" t="s">
        <v>106</v>
      </c>
      <c r="D50" s="4" t="s">
        <v>107</v>
      </c>
      <c r="E50" s="4" t="s">
        <v>12</v>
      </c>
    </row>
    <row r="51" spans="1:5" ht="13.5" hidden="1" customHeight="1" x14ac:dyDescent="0.2">
      <c r="A51" s="100">
        <v>60</v>
      </c>
      <c r="B51" s="100">
        <v>64</v>
      </c>
      <c r="C51" s="4" t="s">
        <v>108</v>
      </c>
      <c r="D51" s="4" t="s">
        <v>109</v>
      </c>
      <c r="E51" s="4" t="s">
        <v>39</v>
      </c>
    </row>
    <row r="52" spans="1:5" ht="13.5" hidden="1" customHeight="1" x14ac:dyDescent="0.2">
      <c r="A52" s="100">
        <v>61</v>
      </c>
      <c r="B52" s="100">
        <v>65</v>
      </c>
      <c r="C52" s="4" t="s">
        <v>110</v>
      </c>
      <c r="D52" s="4" t="s">
        <v>111</v>
      </c>
      <c r="E52" s="4" t="s">
        <v>39</v>
      </c>
    </row>
    <row r="53" spans="1:5" ht="13.5" hidden="1" customHeight="1" x14ac:dyDescent="0.2">
      <c r="A53" s="100">
        <v>62</v>
      </c>
      <c r="B53" s="100">
        <v>66</v>
      </c>
      <c r="C53" s="4" t="s">
        <v>112</v>
      </c>
      <c r="D53" s="4" t="s">
        <v>113</v>
      </c>
      <c r="E53" s="4" t="s">
        <v>39</v>
      </c>
    </row>
    <row r="54" spans="1:5" ht="13.5" hidden="1" customHeight="1" x14ac:dyDescent="0.2">
      <c r="A54" s="100">
        <v>63</v>
      </c>
      <c r="B54" s="100">
        <v>68</v>
      </c>
      <c r="C54" s="4" t="s">
        <v>114</v>
      </c>
      <c r="D54" s="4" t="s">
        <v>109</v>
      </c>
      <c r="E54" s="4" t="s">
        <v>39</v>
      </c>
    </row>
    <row r="55" spans="1:5" ht="13.5" hidden="1" customHeight="1" x14ac:dyDescent="0.2">
      <c r="A55" s="100">
        <v>64</v>
      </c>
      <c r="B55" s="100">
        <v>69</v>
      </c>
      <c r="C55" s="4" t="s">
        <v>115</v>
      </c>
      <c r="D55" s="4" t="s">
        <v>109</v>
      </c>
      <c r="E55" s="4" t="s">
        <v>39</v>
      </c>
    </row>
    <row r="56" spans="1:5" ht="13.5" customHeight="1" x14ac:dyDescent="0.2">
      <c r="A56" s="100">
        <v>65</v>
      </c>
      <c r="B56" s="100">
        <v>70</v>
      </c>
      <c r="C56" s="4" t="s">
        <v>148</v>
      </c>
      <c r="D56" s="4" t="s">
        <v>149</v>
      </c>
      <c r="E56" s="4" t="s">
        <v>24</v>
      </c>
    </row>
    <row r="57" spans="1:5" ht="13.5" hidden="1" customHeight="1" x14ac:dyDescent="0.2">
      <c r="A57" s="100">
        <v>66</v>
      </c>
      <c r="B57" s="100">
        <v>71</v>
      </c>
      <c r="C57" s="4" t="s">
        <v>118</v>
      </c>
      <c r="D57" s="4" t="s">
        <v>119</v>
      </c>
      <c r="E57" s="4" t="s">
        <v>16</v>
      </c>
    </row>
    <row r="58" spans="1:5" ht="13.5" customHeight="1" x14ac:dyDescent="0.2">
      <c r="A58" s="100">
        <v>67</v>
      </c>
      <c r="B58" s="100">
        <v>74</v>
      </c>
      <c r="C58" s="4" t="s">
        <v>152</v>
      </c>
      <c r="D58" s="4" t="s">
        <v>153</v>
      </c>
      <c r="E58" s="4" t="s">
        <v>24</v>
      </c>
    </row>
    <row r="59" spans="1:5" ht="13.5" hidden="1" customHeight="1" x14ac:dyDescent="0.2">
      <c r="A59" s="100">
        <v>68</v>
      </c>
      <c r="B59" s="100">
        <v>75</v>
      </c>
      <c r="C59" s="4" t="s">
        <v>122</v>
      </c>
      <c r="D59" s="4" t="s">
        <v>123</v>
      </c>
      <c r="E59" s="4" t="s">
        <v>16</v>
      </c>
    </row>
    <row r="60" spans="1:5" ht="13.5" hidden="1" customHeight="1" x14ac:dyDescent="0.2">
      <c r="A60" s="100">
        <v>69</v>
      </c>
      <c r="B60" s="100">
        <v>76</v>
      </c>
      <c r="C60" s="4" t="s">
        <v>124</v>
      </c>
      <c r="D60" s="4" t="s">
        <v>125</v>
      </c>
      <c r="E60" s="4" t="s">
        <v>16</v>
      </c>
    </row>
    <row r="61" spans="1:5" ht="13.5" hidden="1" customHeight="1" x14ac:dyDescent="0.2">
      <c r="A61" s="100">
        <v>70</v>
      </c>
      <c r="B61" s="100">
        <v>77</v>
      </c>
      <c r="C61" s="4" t="s">
        <v>126</v>
      </c>
      <c r="D61" s="4" t="s">
        <v>127</v>
      </c>
      <c r="E61" s="4" t="s">
        <v>39</v>
      </c>
    </row>
    <row r="62" spans="1:5" ht="13.5" hidden="1" customHeight="1" x14ac:dyDescent="0.2">
      <c r="A62" s="100">
        <v>71</v>
      </c>
      <c r="B62" s="100">
        <v>78</v>
      </c>
      <c r="C62" s="4" t="s">
        <v>128</v>
      </c>
      <c r="D62" s="4" t="s">
        <v>129</v>
      </c>
      <c r="E62" s="4" t="s">
        <v>12</v>
      </c>
    </row>
    <row r="63" spans="1:5" ht="13.5" hidden="1" customHeight="1" x14ac:dyDescent="0.2">
      <c r="A63" s="100">
        <v>72</v>
      </c>
      <c r="B63" s="100">
        <v>79</v>
      </c>
      <c r="C63" s="4" t="s">
        <v>130</v>
      </c>
      <c r="D63" s="4" t="s">
        <v>131</v>
      </c>
      <c r="E63" s="4" t="s">
        <v>12</v>
      </c>
    </row>
    <row r="64" spans="1:5" ht="13.5" hidden="1" customHeight="1" x14ac:dyDescent="0.2">
      <c r="A64" s="100">
        <v>73</v>
      </c>
      <c r="B64" s="100">
        <v>80</v>
      </c>
      <c r="C64" s="4" t="s">
        <v>132</v>
      </c>
      <c r="D64" s="4" t="s">
        <v>133</v>
      </c>
      <c r="E64" s="4" t="s">
        <v>12</v>
      </c>
    </row>
    <row r="65" spans="1:5" ht="13.5" hidden="1" customHeight="1" x14ac:dyDescent="0.2">
      <c r="A65" s="100">
        <v>74</v>
      </c>
      <c r="B65" s="100">
        <v>82</v>
      </c>
      <c r="C65" s="4" t="s">
        <v>134</v>
      </c>
      <c r="D65" s="4" t="s">
        <v>135</v>
      </c>
      <c r="E65" s="4" t="s">
        <v>16</v>
      </c>
    </row>
    <row r="66" spans="1:5" ht="13.5" hidden="1" customHeight="1" x14ac:dyDescent="0.2">
      <c r="A66" s="100">
        <v>75</v>
      </c>
      <c r="B66" s="100">
        <v>83</v>
      </c>
      <c r="C66" s="4" t="s">
        <v>136</v>
      </c>
      <c r="D66" s="4" t="s">
        <v>137</v>
      </c>
      <c r="E66" s="4" t="s">
        <v>12</v>
      </c>
    </row>
    <row r="67" spans="1:5" ht="13.5" customHeight="1" x14ac:dyDescent="0.2">
      <c r="A67" s="100">
        <v>76</v>
      </c>
      <c r="B67" s="100">
        <v>84</v>
      </c>
      <c r="C67" s="4" t="s">
        <v>156</v>
      </c>
      <c r="D67" s="4" t="s">
        <v>157</v>
      </c>
      <c r="E67" s="4" t="s">
        <v>24</v>
      </c>
    </row>
    <row r="68" spans="1:5" ht="13.5" hidden="1" customHeight="1" x14ac:dyDescent="0.2">
      <c r="A68" s="100">
        <v>77</v>
      </c>
      <c r="B68" s="100">
        <v>85</v>
      </c>
      <c r="C68" s="4" t="s">
        <v>140</v>
      </c>
      <c r="D68" s="4" t="s">
        <v>141</v>
      </c>
      <c r="E68" s="4" t="s">
        <v>12</v>
      </c>
    </row>
    <row r="69" spans="1:5" ht="13.5" customHeight="1" x14ac:dyDescent="0.2">
      <c r="A69" s="100">
        <v>78</v>
      </c>
      <c r="B69" s="100">
        <v>87</v>
      </c>
      <c r="C69" s="4" t="s">
        <v>173</v>
      </c>
      <c r="D69" s="4" t="s">
        <v>174</v>
      </c>
      <c r="E69" s="4" t="s">
        <v>24</v>
      </c>
    </row>
    <row r="70" spans="1:5" ht="13.5" customHeight="1" x14ac:dyDescent="0.2">
      <c r="A70" s="100">
        <v>79</v>
      </c>
      <c r="B70" s="100">
        <v>88</v>
      </c>
      <c r="C70" s="4" t="s">
        <v>177</v>
      </c>
      <c r="D70" s="4" t="s">
        <v>178</v>
      </c>
      <c r="E70" s="4" t="s">
        <v>24</v>
      </c>
    </row>
    <row r="71" spans="1:5" ht="13.5" customHeight="1" x14ac:dyDescent="0.2">
      <c r="A71" s="100">
        <v>80</v>
      </c>
      <c r="B71" s="100">
        <v>89</v>
      </c>
      <c r="C71" s="4" t="s">
        <v>180</v>
      </c>
      <c r="D71" s="4" t="s">
        <v>181</v>
      </c>
      <c r="E71" s="4" t="s">
        <v>24</v>
      </c>
    </row>
    <row r="72" spans="1:5" ht="13.5" customHeight="1" x14ac:dyDescent="0.2">
      <c r="A72" s="100">
        <v>81</v>
      </c>
      <c r="B72" s="100">
        <v>90</v>
      </c>
      <c r="C72" s="4" t="s">
        <v>184</v>
      </c>
      <c r="D72" s="4" t="s">
        <v>185</v>
      </c>
      <c r="E72" s="4" t="s">
        <v>24</v>
      </c>
    </row>
    <row r="73" spans="1:5" ht="13.5" hidden="1" customHeight="1" x14ac:dyDescent="0.2">
      <c r="A73" s="100">
        <v>82</v>
      </c>
      <c r="B73" s="100">
        <v>91</v>
      </c>
      <c r="C73" s="4" t="s">
        <v>150</v>
      </c>
      <c r="D73" s="4" t="s">
        <v>151</v>
      </c>
      <c r="E73" s="4" t="s">
        <v>12</v>
      </c>
    </row>
    <row r="74" spans="1:5" ht="13.5" customHeight="1" x14ac:dyDescent="0.2">
      <c r="A74" s="100">
        <v>84</v>
      </c>
      <c r="B74" s="100">
        <v>93</v>
      </c>
      <c r="C74" s="4" t="s">
        <v>186</v>
      </c>
      <c r="D74" s="4" t="s">
        <v>187</v>
      </c>
      <c r="E74" s="4" t="s">
        <v>24</v>
      </c>
    </row>
    <row r="75" spans="1:5" ht="13.5" customHeight="1" x14ac:dyDescent="0.2">
      <c r="A75" s="100">
        <v>85</v>
      </c>
      <c r="B75" s="100">
        <v>94</v>
      </c>
      <c r="C75" s="4" t="s">
        <v>188</v>
      </c>
      <c r="D75" s="4" t="s">
        <v>189</v>
      </c>
      <c r="E75" s="4" t="s">
        <v>24</v>
      </c>
    </row>
    <row r="76" spans="1:5" ht="13.5" customHeight="1" x14ac:dyDescent="0.2">
      <c r="A76" s="100">
        <v>88</v>
      </c>
      <c r="B76" s="100">
        <v>97</v>
      </c>
      <c r="C76" s="4" t="s">
        <v>190</v>
      </c>
      <c r="D76" s="4" t="s">
        <v>191</v>
      </c>
      <c r="E76" s="4" t="s">
        <v>24</v>
      </c>
    </row>
    <row r="77" spans="1:5" ht="13.5" hidden="1" customHeight="1" x14ac:dyDescent="0.2">
      <c r="A77" s="100">
        <v>91</v>
      </c>
      <c r="B77" s="100">
        <v>100</v>
      </c>
      <c r="C77" s="4" t="s">
        <v>158</v>
      </c>
      <c r="D77" s="4" t="s">
        <v>159</v>
      </c>
      <c r="E77" s="4" t="s">
        <v>39</v>
      </c>
    </row>
    <row r="78" spans="1:5" ht="13.5" hidden="1" customHeight="1" x14ac:dyDescent="0.2">
      <c r="A78" s="100">
        <v>95</v>
      </c>
      <c r="B78" s="100">
        <v>104</v>
      </c>
      <c r="C78" s="4" t="s">
        <v>160</v>
      </c>
      <c r="D78" s="4" t="s">
        <v>161</v>
      </c>
      <c r="E78" s="4" t="s">
        <v>16</v>
      </c>
    </row>
    <row r="79" spans="1:5" ht="13.5" hidden="1" customHeight="1" x14ac:dyDescent="0.2">
      <c r="A79" s="100">
        <v>96</v>
      </c>
      <c r="B79" s="100">
        <v>105</v>
      </c>
      <c r="C79" s="4" t="s">
        <v>162</v>
      </c>
      <c r="D79" s="4" t="s">
        <v>163</v>
      </c>
      <c r="E79" s="4" t="s">
        <v>16</v>
      </c>
    </row>
    <row r="80" spans="1:5" ht="13.5" hidden="1" customHeight="1" x14ac:dyDescent="0.2">
      <c r="A80" s="100">
        <v>97</v>
      </c>
      <c r="B80" s="100">
        <v>106</v>
      </c>
      <c r="C80" s="4" t="s">
        <v>164</v>
      </c>
      <c r="D80" s="4" t="s">
        <v>165</v>
      </c>
      <c r="E80" s="4" t="s">
        <v>16</v>
      </c>
    </row>
    <row r="81" spans="1:5" ht="13.5" hidden="1" customHeight="1" x14ac:dyDescent="0.2">
      <c r="A81" s="100">
        <v>98</v>
      </c>
      <c r="B81" s="100">
        <v>107</v>
      </c>
      <c r="C81" s="4" t="s">
        <v>166</v>
      </c>
      <c r="D81" s="4" t="s">
        <v>159</v>
      </c>
      <c r="E81" s="4" t="s">
        <v>39</v>
      </c>
    </row>
    <row r="82" spans="1:5" ht="13.5" hidden="1" customHeight="1" x14ac:dyDescent="0.2">
      <c r="A82" s="100">
        <v>99</v>
      </c>
      <c r="B82" s="100">
        <v>108</v>
      </c>
      <c r="C82" s="4" t="s">
        <v>167</v>
      </c>
      <c r="D82" s="4" t="s">
        <v>168</v>
      </c>
      <c r="E82" s="4" t="s">
        <v>39</v>
      </c>
    </row>
    <row r="83" spans="1:5" ht="13.5" hidden="1" customHeight="1" x14ac:dyDescent="0.2">
      <c r="A83" s="100">
        <v>100</v>
      </c>
      <c r="B83" s="100">
        <v>109</v>
      </c>
      <c r="C83" s="4" t="s">
        <v>169</v>
      </c>
      <c r="D83" s="4" t="s">
        <v>170</v>
      </c>
      <c r="E83" s="4" t="s">
        <v>16</v>
      </c>
    </row>
    <row r="84" spans="1:5" ht="13.5" hidden="1" customHeight="1" x14ac:dyDescent="0.2">
      <c r="A84" s="100">
        <v>101</v>
      </c>
      <c r="B84" s="100">
        <v>110</v>
      </c>
      <c r="C84" s="4" t="s">
        <v>171</v>
      </c>
      <c r="D84" s="4" t="s">
        <v>172</v>
      </c>
      <c r="E84" s="4" t="s">
        <v>16</v>
      </c>
    </row>
    <row r="85" spans="1:5" ht="13.5" customHeight="1" x14ac:dyDescent="0.2">
      <c r="A85" s="100">
        <v>102</v>
      </c>
      <c r="B85" s="100">
        <v>111</v>
      </c>
      <c r="C85" s="4" t="s">
        <v>192</v>
      </c>
      <c r="D85" s="4" t="s">
        <v>193</v>
      </c>
      <c r="E85" s="4" t="s">
        <v>24</v>
      </c>
    </row>
    <row r="86" spans="1:5" ht="13.5" hidden="1" customHeight="1" x14ac:dyDescent="0.2">
      <c r="A86" s="100">
        <v>103</v>
      </c>
      <c r="B86" s="100">
        <v>112</v>
      </c>
      <c r="C86" s="4" t="s">
        <v>175</v>
      </c>
      <c r="D86" s="4" t="s">
        <v>176</v>
      </c>
      <c r="E86" s="4" t="s">
        <v>12</v>
      </c>
    </row>
    <row r="87" spans="1:5" ht="13.5" customHeight="1" x14ac:dyDescent="0.2">
      <c r="A87" s="100">
        <v>104</v>
      </c>
      <c r="B87" s="100">
        <v>113</v>
      </c>
      <c r="C87" s="4" t="s">
        <v>207</v>
      </c>
      <c r="D87" s="4" t="s">
        <v>208</v>
      </c>
      <c r="E87" s="4" t="s">
        <v>24</v>
      </c>
    </row>
    <row r="88" spans="1:5" ht="13.5" hidden="1" customHeight="1" x14ac:dyDescent="0.2">
      <c r="A88" s="100">
        <v>105</v>
      </c>
      <c r="B88" s="100">
        <v>114</v>
      </c>
      <c r="C88" s="4" t="s">
        <v>179</v>
      </c>
      <c r="D88" s="4" t="s">
        <v>179</v>
      </c>
      <c r="E88" s="4" t="s">
        <v>16</v>
      </c>
    </row>
    <row r="89" spans="1:5" ht="13.5" customHeight="1" x14ac:dyDescent="0.2">
      <c r="A89" s="100">
        <v>106</v>
      </c>
      <c r="B89" s="100">
        <v>115</v>
      </c>
      <c r="C89" s="4" t="s">
        <v>211</v>
      </c>
      <c r="D89" s="4" t="s">
        <v>212</v>
      </c>
      <c r="E89" s="4" t="s">
        <v>24</v>
      </c>
    </row>
    <row r="90" spans="1:5" ht="13.5" customHeight="1" x14ac:dyDescent="0.2">
      <c r="A90" s="100">
        <v>107</v>
      </c>
      <c r="B90" s="100">
        <v>116</v>
      </c>
      <c r="C90" s="4" t="s">
        <v>230</v>
      </c>
      <c r="D90" s="4" t="s">
        <v>231</v>
      </c>
      <c r="E90" s="4" t="s">
        <v>24</v>
      </c>
    </row>
    <row r="91" spans="1:5" ht="13.5" customHeight="1" x14ac:dyDescent="0.2">
      <c r="A91" s="100">
        <v>108</v>
      </c>
      <c r="B91" s="100">
        <v>119</v>
      </c>
      <c r="C91" s="4" t="s">
        <v>240</v>
      </c>
      <c r="D91" s="4" t="s">
        <v>241</v>
      </c>
      <c r="E91" s="4" t="s">
        <v>24</v>
      </c>
    </row>
    <row r="92" spans="1:5" ht="13.5" customHeight="1" x14ac:dyDescent="0.2">
      <c r="A92" s="100">
        <v>109</v>
      </c>
      <c r="B92" s="100">
        <v>122</v>
      </c>
      <c r="C92" s="4" t="s">
        <v>242</v>
      </c>
      <c r="D92" s="4" t="s">
        <v>243</v>
      </c>
      <c r="E92" s="4" t="s">
        <v>24</v>
      </c>
    </row>
    <row r="93" spans="1:5" ht="13.5" customHeight="1" x14ac:dyDescent="0.2">
      <c r="A93" s="100">
        <v>110</v>
      </c>
      <c r="B93" s="100">
        <v>123</v>
      </c>
      <c r="C93" s="4" t="s">
        <v>265</v>
      </c>
      <c r="D93" s="4" t="s">
        <v>266</v>
      </c>
      <c r="E93" s="4" t="s">
        <v>24</v>
      </c>
    </row>
    <row r="94" spans="1:5" ht="13.5" customHeight="1" x14ac:dyDescent="0.2">
      <c r="A94" s="100">
        <v>111</v>
      </c>
      <c r="B94" s="100">
        <v>124</v>
      </c>
      <c r="C94" s="4" t="s">
        <v>277</v>
      </c>
      <c r="D94" s="4" t="s">
        <v>278</v>
      </c>
      <c r="E94" s="4" t="s">
        <v>24</v>
      </c>
    </row>
    <row r="95" spans="1:5" ht="13.5" customHeight="1" x14ac:dyDescent="0.2">
      <c r="A95" s="100">
        <v>112</v>
      </c>
      <c r="B95" s="100">
        <v>125</v>
      </c>
      <c r="C95" s="4" t="s">
        <v>279</v>
      </c>
      <c r="D95" s="4" t="s">
        <v>280</v>
      </c>
      <c r="E95" s="4" t="s">
        <v>24</v>
      </c>
    </row>
    <row r="96" spans="1:5" ht="13.5" hidden="1" customHeight="1" x14ac:dyDescent="0.2">
      <c r="A96" s="100">
        <v>113</v>
      </c>
      <c r="B96" s="100">
        <v>126</v>
      </c>
      <c r="C96" s="4" t="s">
        <v>194</v>
      </c>
      <c r="D96" s="4" t="s">
        <v>195</v>
      </c>
      <c r="E96" s="4" t="s">
        <v>12</v>
      </c>
    </row>
    <row r="97" spans="1:5" ht="13.5" hidden="1" customHeight="1" x14ac:dyDescent="0.2">
      <c r="A97" s="100">
        <v>114</v>
      </c>
      <c r="B97" s="100">
        <v>127</v>
      </c>
      <c r="C97" s="4" t="s">
        <v>196</v>
      </c>
      <c r="D97" s="4" t="s">
        <v>197</v>
      </c>
      <c r="E97" s="4" t="s">
        <v>12</v>
      </c>
    </row>
    <row r="98" spans="1:5" ht="13.5" hidden="1" customHeight="1" x14ac:dyDescent="0.2">
      <c r="A98" s="100">
        <v>115</v>
      </c>
      <c r="B98" s="100">
        <v>128</v>
      </c>
      <c r="C98" s="4" t="s">
        <v>198</v>
      </c>
      <c r="D98" s="4" t="s">
        <v>199</v>
      </c>
      <c r="E98" s="4" t="s">
        <v>12</v>
      </c>
    </row>
    <row r="99" spans="1:5" ht="13.5" hidden="1" customHeight="1" x14ac:dyDescent="0.2">
      <c r="A99" s="100">
        <v>116</v>
      </c>
      <c r="B99" s="100">
        <v>129</v>
      </c>
      <c r="C99" s="4" t="s">
        <v>200</v>
      </c>
      <c r="D99" s="4" t="s">
        <v>201</v>
      </c>
      <c r="E99" s="4" t="s">
        <v>16</v>
      </c>
    </row>
    <row r="100" spans="1:5" ht="13.5" hidden="1" customHeight="1" x14ac:dyDescent="0.2">
      <c r="A100" s="100">
        <v>117</v>
      </c>
      <c r="B100" s="100">
        <v>130</v>
      </c>
      <c r="C100" s="4" t="s">
        <v>202</v>
      </c>
      <c r="D100" s="4" t="s">
        <v>203</v>
      </c>
      <c r="E100" s="4" t="s">
        <v>16</v>
      </c>
    </row>
    <row r="101" spans="1:5" ht="13.5" hidden="1" customHeight="1" x14ac:dyDescent="0.2">
      <c r="A101" s="100">
        <v>118</v>
      </c>
      <c r="B101" s="100">
        <v>131</v>
      </c>
      <c r="C101" s="4" t="s">
        <v>204</v>
      </c>
      <c r="D101" s="4" t="s">
        <v>205</v>
      </c>
      <c r="E101" s="4" t="s">
        <v>12</v>
      </c>
    </row>
    <row r="102" spans="1:5" ht="13.5" hidden="1" customHeight="1" x14ac:dyDescent="0.2">
      <c r="A102" s="100">
        <v>119</v>
      </c>
      <c r="B102" s="100">
        <v>132</v>
      </c>
      <c r="C102" s="4" t="s">
        <v>206</v>
      </c>
      <c r="D102" s="4" t="s">
        <v>197</v>
      </c>
      <c r="E102" s="4" t="s">
        <v>12</v>
      </c>
    </row>
    <row r="103" spans="1:5" ht="13.5" customHeight="1" x14ac:dyDescent="0.2">
      <c r="A103" s="100">
        <v>120</v>
      </c>
      <c r="B103" s="100">
        <v>133</v>
      </c>
      <c r="C103" s="4" t="s">
        <v>289</v>
      </c>
      <c r="D103" s="4" t="s">
        <v>290</v>
      </c>
      <c r="E103" s="4" t="s">
        <v>24</v>
      </c>
    </row>
    <row r="104" spans="1:5" ht="13.5" hidden="1" customHeight="1" x14ac:dyDescent="0.2">
      <c r="A104" s="100">
        <v>121</v>
      </c>
      <c r="B104" s="100">
        <v>134</v>
      </c>
      <c r="C104" s="4" t="s">
        <v>209</v>
      </c>
      <c r="D104" s="4" t="s">
        <v>210</v>
      </c>
      <c r="E104" s="4" t="s">
        <v>16</v>
      </c>
    </row>
    <row r="105" spans="1:5" ht="13.5" customHeight="1" x14ac:dyDescent="0.2">
      <c r="A105" s="100">
        <v>122</v>
      </c>
      <c r="B105" s="100">
        <v>135</v>
      </c>
      <c r="C105" s="4" t="s">
        <v>303</v>
      </c>
      <c r="D105" s="4" t="s">
        <v>304</v>
      </c>
      <c r="E105" s="4" t="s">
        <v>24</v>
      </c>
    </row>
    <row r="106" spans="1:5" ht="13.5" hidden="1" customHeight="1" x14ac:dyDescent="0.2">
      <c r="A106" s="100">
        <v>123</v>
      </c>
      <c r="B106" s="100">
        <v>136</v>
      </c>
      <c r="C106" s="4" t="s">
        <v>213</v>
      </c>
      <c r="D106" s="4" t="s">
        <v>214</v>
      </c>
      <c r="E106" s="4" t="s">
        <v>12</v>
      </c>
    </row>
    <row r="107" spans="1:5" ht="13.5" hidden="1" customHeight="1" x14ac:dyDescent="0.2">
      <c r="A107" s="100">
        <v>124</v>
      </c>
      <c r="B107" s="100">
        <v>137</v>
      </c>
      <c r="C107" s="4" t="s">
        <v>215</v>
      </c>
      <c r="D107" s="4" t="s">
        <v>216</v>
      </c>
      <c r="E107" s="4" t="s">
        <v>12</v>
      </c>
    </row>
    <row r="108" spans="1:5" ht="13.5" hidden="1" customHeight="1" x14ac:dyDescent="0.2">
      <c r="A108" s="100">
        <v>126</v>
      </c>
      <c r="B108" s="100">
        <v>139</v>
      </c>
      <c r="C108" s="4" t="s">
        <v>217</v>
      </c>
      <c r="D108" s="4" t="s">
        <v>217</v>
      </c>
      <c r="E108" s="4" t="s">
        <v>12</v>
      </c>
    </row>
    <row r="109" spans="1:5" ht="13.5" hidden="1" customHeight="1" x14ac:dyDescent="0.2">
      <c r="A109" s="100">
        <v>127</v>
      </c>
      <c r="B109" s="100">
        <v>140</v>
      </c>
      <c r="C109" s="4" t="s">
        <v>218</v>
      </c>
      <c r="D109" s="4" t="s">
        <v>218</v>
      </c>
      <c r="E109" s="4" t="s">
        <v>12</v>
      </c>
    </row>
    <row r="110" spans="1:5" ht="13.5" hidden="1" customHeight="1" x14ac:dyDescent="0.2">
      <c r="A110" s="100">
        <v>128</v>
      </c>
      <c r="B110" s="100">
        <v>141</v>
      </c>
      <c r="C110" s="4" t="s">
        <v>219</v>
      </c>
      <c r="D110" s="4" t="s">
        <v>219</v>
      </c>
      <c r="E110" s="4" t="s">
        <v>12</v>
      </c>
    </row>
    <row r="111" spans="1:5" ht="13.5" hidden="1" customHeight="1" x14ac:dyDescent="0.2">
      <c r="A111" s="100">
        <v>129</v>
      </c>
      <c r="B111" s="100">
        <v>142</v>
      </c>
      <c r="C111" s="4" t="s">
        <v>220</v>
      </c>
      <c r="D111" s="4" t="s">
        <v>220</v>
      </c>
      <c r="E111" s="4" t="s">
        <v>12</v>
      </c>
    </row>
    <row r="112" spans="1:5" ht="13.5" hidden="1" customHeight="1" x14ac:dyDescent="0.2">
      <c r="A112" s="100">
        <v>130</v>
      </c>
      <c r="B112" s="100">
        <v>143</v>
      </c>
      <c r="C112" s="4" t="s">
        <v>221</v>
      </c>
      <c r="D112" s="4" t="s">
        <v>221</v>
      </c>
      <c r="E112" s="4" t="s">
        <v>12</v>
      </c>
    </row>
    <row r="113" spans="1:5" ht="13.5" hidden="1" customHeight="1" x14ac:dyDescent="0.2">
      <c r="A113" s="100">
        <v>131</v>
      </c>
      <c r="B113" s="100">
        <v>144</v>
      </c>
      <c r="C113" s="4" t="s">
        <v>222</v>
      </c>
      <c r="D113" s="4" t="s">
        <v>222</v>
      </c>
      <c r="E113" s="4" t="s">
        <v>12</v>
      </c>
    </row>
    <row r="114" spans="1:5" ht="13.5" hidden="1" customHeight="1" x14ac:dyDescent="0.2">
      <c r="A114" s="100">
        <v>132</v>
      </c>
      <c r="B114" s="100">
        <v>145</v>
      </c>
      <c r="C114" s="4" t="s">
        <v>223</v>
      </c>
      <c r="D114" s="4" t="s">
        <v>223</v>
      </c>
      <c r="E114" s="4" t="s">
        <v>12</v>
      </c>
    </row>
    <row r="115" spans="1:5" ht="13.5" hidden="1" customHeight="1" x14ac:dyDescent="0.2">
      <c r="A115" s="100">
        <v>133</v>
      </c>
      <c r="B115" s="100">
        <v>146</v>
      </c>
      <c r="C115" s="4" t="s">
        <v>224</v>
      </c>
      <c r="D115" s="4" t="s">
        <v>224</v>
      </c>
      <c r="E115" s="4" t="s">
        <v>12</v>
      </c>
    </row>
    <row r="116" spans="1:5" ht="13.5" hidden="1" customHeight="1" x14ac:dyDescent="0.2">
      <c r="A116" s="100">
        <v>134</v>
      </c>
      <c r="B116" s="100">
        <v>147</v>
      </c>
      <c r="C116" s="4" t="s">
        <v>225</v>
      </c>
      <c r="D116" s="4" t="s">
        <v>225</v>
      </c>
      <c r="E116" s="4" t="s">
        <v>12</v>
      </c>
    </row>
    <row r="117" spans="1:5" ht="13.5" hidden="1" customHeight="1" x14ac:dyDescent="0.2">
      <c r="A117" s="100">
        <v>135</v>
      </c>
      <c r="B117" s="100">
        <v>148</v>
      </c>
      <c r="C117" s="4" t="s">
        <v>226</v>
      </c>
      <c r="D117" s="4" t="s">
        <v>226</v>
      </c>
      <c r="E117" s="4" t="s">
        <v>12</v>
      </c>
    </row>
    <row r="118" spans="1:5" ht="13.5" hidden="1" customHeight="1" x14ac:dyDescent="0.2">
      <c r="A118" s="100">
        <v>136</v>
      </c>
      <c r="B118" s="100">
        <v>149</v>
      </c>
      <c r="C118" s="4" t="s">
        <v>227</v>
      </c>
      <c r="D118" s="4" t="s">
        <v>227</v>
      </c>
      <c r="E118" s="4" t="s">
        <v>12</v>
      </c>
    </row>
    <row r="119" spans="1:5" ht="13.5" hidden="1" customHeight="1" x14ac:dyDescent="0.2">
      <c r="A119" s="100">
        <v>137</v>
      </c>
      <c r="B119" s="100">
        <v>150</v>
      </c>
      <c r="C119" s="4" t="s">
        <v>228</v>
      </c>
      <c r="D119" s="4" t="s">
        <v>228</v>
      </c>
      <c r="E119" s="4" t="s">
        <v>12</v>
      </c>
    </row>
    <row r="120" spans="1:5" ht="13.5" hidden="1" customHeight="1" x14ac:dyDescent="0.2">
      <c r="A120" s="100">
        <v>138</v>
      </c>
      <c r="B120" s="100">
        <v>151</v>
      </c>
      <c r="C120" s="4" t="s">
        <v>229</v>
      </c>
      <c r="D120" s="4" t="s">
        <v>229</v>
      </c>
      <c r="E120" s="4" t="s">
        <v>12</v>
      </c>
    </row>
    <row r="121" spans="1:5" ht="13.5" customHeight="1" x14ac:dyDescent="0.2">
      <c r="A121" s="100">
        <v>139</v>
      </c>
      <c r="B121" s="100">
        <v>152</v>
      </c>
      <c r="C121" s="4" t="s">
        <v>327</v>
      </c>
      <c r="D121" s="4" t="s">
        <v>328</v>
      </c>
      <c r="E121" s="4" t="s">
        <v>24</v>
      </c>
    </row>
    <row r="122" spans="1:5" ht="13.5" hidden="1" customHeight="1" x14ac:dyDescent="0.2">
      <c r="A122" s="100">
        <v>140</v>
      </c>
      <c r="B122" s="100">
        <v>153</v>
      </c>
      <c r="C122" s="4" t="s">
        <v>232</v>
      </c>
      <c r="D122" s="4" t="s">
        <v>233</v>
      </c>
      <c r="E122" s="4" t="s">
        <v>12</v>
      </c>
    </row>
    <row r="123" spans="1:5" ht="13.5" hidden="1" customHeight="1" x14ac:dyDescent="0.2">
      <c r="A123" s="100">
        <v>141</v>
      </c>
      <c r="B123" s="100">
        <v>154</v>
      </c>
      <c r="C123" s="4" t="s">
        <v>234</v>
      </c>
      <c r="D123" s="4" t="s">
        <v>235</v>
      </c>
      <c r="E123" s="4" t="s">
        <v>12</v>
      </c>
    </row>
    <row r="124" spans="1:5" ht="13.5" hidden="1" customHeight="1" x14ac:dyDescent="0.2">
      <c r="A124" s="100">
        <v>142</v>
      </c>
      <c r="B124" s="100">
        <v>155</v>
      </c>
      <c r="C124" s="4" t="s">
        <v>236</v>
      </c>
      <c r="D124" s="4" t="s">
        <v>237</v>
      </c>
      <c r="E124" s="4" t="s">
        <v>12</v>
      </c>
    </row>
    <row r="125" spans="1:5" ht="13.5" hidden="1" customHeight="1" x14ac:dyDescent="0.2">
      <c r="A125" s="100">
        <v>143</v>
      </c>
      <c r="B125" s="100">
        <v>156</v>
      </c>
      <c r="C125" s="4" t="s">
        <v>238</v>
      </c>
      <c r="D125" s="4" t="s">
        <v>239</v>
      </c>
      <c r="E125" s="4" t="s">
        <v>12</v>
      </c>
    </row>
    <row r="126" spans="1:5" ht="13.5" customHeight="1" x14ac:dyDescent="0.2">
      <c r="A126" s="100">
        <v>144</v>
      </c>
      <c r="B126" s="100">
        <v>157</v>
      </c>
      <c r="C126" s="4" t="s">
        <v>355</v>
      </c>
      <c r="D126" s="4" t="s">
        <v>356</v>
      </c>
      <c r="E126" s="4" t="s">
        <v>24</v>
      </c>
    </row>
    <row r="127" spans="1:5" ht="13.5" customHeight="1" x14ac:dyDescent="0.2">
      <c r="A127" s="100">
        <v>145</v>
      </c>
      <c r="B127" s="100">
        <v>158</v>
      </c>
      <c r="C127" s="4" t="s">
        <v>357</v>
      </c>
      <c r="D127" s="4" t="s">
        <v>358</v>
      </c>
      <c r="E127" s="4" t="s">
        <v>24</v>
      </c>
    </row>
    <row r="128" spans="1:5" ht="13.5" hidden="1" customHeight="1" x14ac:dyDescent="0.2">
      <c r="A128" s="100">
        <v>146</v>
      </c>
      <c r="B128" s="100">
        <v>159</v>
      </c>
      <c r="C128" s="4" t="s">
        <v>244</v>
      </c>
      <c r="D128" s="4" t="s">
        <v>245</v>
      </c>
      <c r="E128" s="4" t="s">
        <v>16</v>
      </c>
    </row>
    <row r="129" spans="1:5" ht="13.5" hidden="1" customHeight="1" x14ac:dyDescent="0.2">
      <c r="A129" s="100">
        <v>147</v>
      </c>
      <c r="B129" s="100">
        <v>160</v>
      </c>
      <c r="C129" s="4" t="s">
        <v>246</v>
      </c>
      <c r="D129" s="4" t="s">
        <v>247</v>
      </c>
      <c r="E129" s="4" t="s">
        <v>16</v>
      </c>
    </row>
    <row r="130" spans="1:5" ht="13.5" hidden="1" customHeight="1" x14ac:dyDescent="0.2">
      <c r="A130" s="100">
        <v>148</v>
      </c>
      <c r="B130" s="100">
        <v>161</v>
      </c>
      <c r="C130" s="4" t="s">
        <v>248</v>
      </c>
      <c r="D130" s="4" t="s">
        <v>249</v>
      </c>
      <c r="E130" s="4" t="s">
        <v>39</v>
      </c>
    </row>
    <row r="131" spans="1:5" ht="13.5" hidden="1" customHeight="1" x14ac:dyDescent="0.2">
      <c r="A131" s="100">
        <v>149</v>
      </c>
      <c r="B131" s="100">
        <v>162</v>
      </c>
      <c r="C131" s="4" t="s">
        <v>250</v>
      </c>
      <c r="D131" s="4" t="s">
        <v>251</v>
      </c>
      <c r="E131" s="4" t="s">
        <v>39</v>
      </c>
    </row>
    <row r="132" spans="1:5" ht="13.5" hidden="1" customHeight="1" x14ac:dyDescent="0.2">
      <c r="A132" s="100">
        <v>150</v>
      </c>
      <c r="B132" s="100">
        <v>163</v>
      </c>
      <c r="C132" s="4" t="s">
        <v>252</v>
      </c>
      <c r="D132" s="4" t="s">
        <v>253</v>
      </c>
      <c r="E132" s="4" t="s">
        <v>16</v>
      </c>
    </row>
    <row r="133" spans="1:5" ht="13.5" hidden="1" customHeight="1" x14ac:dyDescent="0.2">
      <c r="A133" s="100">
        <v>151</v>
      </c>
      <c r="B133" s="100">
        <v>164</v>
      </c>
      <c r="C133" s="4" t="s">
        <v>254</v>
      </c>
      <c r="D133" s="4" t="s">
        <v>255</v>
      </c>
      <c r="E133" s="4" t="s">
        <v>12</v>
      </c>
    </row>
    <row r="134" spans="1:5" ht="13.5" hidden="1" customHeight="1" x14ac:dyDescent="0.2">
      <c r="A134" s="100">
        <v>152</v>
      </c>
      <c r="B134" s="100">
        <v>165</v>
      </c>
      <c r="C134" s="4" t="s">
        <v>256</v>
      </c>
      <c r="D134" s="4" t="s">
        <v>257</v>
      </c>
      <c r="E134" s="4" t="s">
        <v>16</v>
      </c>
    </row>
    <row r="135" spans="1:5" ht="13.5" hidden="1" customHeight="1" x14ac:dyDescent="0.2">
      <c r="A135" s="100">
        <v>153</v>
      </c>
      <c r="B135" s="100">
        <v>166</v>
      </c>
      <c r="C135" s="4" t="s">
        <v>258</v>
      </c>
      <c r="D135" s="4" t="s">
        <v>259</v>
      </c>
      <c r="E135" s="4" t="s">
        <v>12</v>
      </c>
    </row>
    <row r="136" spans="1:5" ht="13.5" hidden="1" customHeight="1" x14ac:dyDescent="0.2">
      <c r="A136" s="100">
        <v>154</v>
      </c>
      <c r="B136" s="100">
        <v>167</v>
      </c>
      <c r="C136" s="4" t="s">
        <v>260</v>
      </c>
      <c r="D136" s="4" t="s">
        <v>261</v>
      </c>
      <c r="E136" s="4" t="s">
        <v>12</v>
      </c>
    </row>
    <row r="137" spans="1:5" ht="13.5" hidden="1" customHeight="1" x14ac:dyDescent="0.2">
      <c r="A137" s="100">
        <v>155</v>
      </c>
      <c r="B137" s="100">
        <v>168</v>
      </c>
      <c r="C137" s="4" t="s">
        <v>262</v>
      </c>
      <c r="D137" s="4" t="s">
        <v>262</v>
      </c>
      <c r="E137" s="4" t="s">
        <v>12</v>
      </c>
    </row>
    <row r="138" spans="1:5" ht="13.5" hidden="1" customHeight="1" x14ac:dyDescent="0.2">
      <c r="A138" s="100">
        <v>157</v>
      </c>
      <c r="B138" s="100">
        <v>170</v>
      </c>
      <c r="C138" s="4" t="s">
        <v>263</v>
      </c>
      <c r="D138" s="4" t="s">
        <v>264</v>
      </c>
      <c r="E138" s="4" t="s">
        <v>12</v>
      </c>
    </row>
    <row r="139" spans="1:5" ht="13.5" customHeight="1" x14ac:dyDescent="0.2">
      <c r="A139" s="100">
        <v>158</v>
      </c>
      <c r="B139" s="100">
        <v>171</v>
      </c>
      <c r="C139" s="4" t="s">
        <v>359</v>
      </c>
      <c r="D139" s="4" t="s">
        <v>360</v>
      </c>
      <c r="E139" s="4" t="s">
        <v>24</v>
      </c>
    </row>
    <row r="140" spans="1:5" ht="13.5" hidden="1" customHeight="1" x14ac:dyDescent="0.2">
      <c r="A140" s="100">
        <v>159</v>
      </c>
      <c r="B140" s="100">
        <v>172</v>
      </c>
      <c r="C140" s="4" t="s">
        <v>267</v>
      </c>
      <c r="D140" s="4" t="s">
        <v>268</v>
      </c>
      <c r="E140" s="4" t="s">
        <v>12</v>
      </c>
    </row>
    <row r="141" spans="1:5" ht="13.5" customHeight="1" x14ac:dyDescent="0.2">
      <c r="A141" s="100">
        <v>160</v>
      </c>
      <c r="B141" s="100">
        <v>173</v>
      </c>
      <c r="C141" s="4" t="s">
        <v>361</v>
      </c>
      <c r="D141" s="4" t="s">
        <v>362</v>
      </c>
      <c r="E141" s="4" t="s">
        <v>24</v>
      </c>
    </row>
    <row r="142" spans="1:5" ht="13.5" hidden="1" customHeight="1" x14ac:dyDescent="0.2">
      <c r="A142" s="100">
        <v>161</v>
      </c>
      <c r="B142" s="100">
        <v>174</v>
      </c>
      <c r="C142" s="4" t="s">
        <v>271</v>
      </c>
      <c r="D142" s="4" t="s">
        <v>272</v>
      </c>
      <c r="E142" s="4" t="s">
        <v>12</v>
      </c>
    </row>
    <row r="143" spans="1:5" ht="13.5" hidden="1" customHeight="1" x14ac:dyDescent="0.2">
      <c r="A143" s="100">
        <v>162</v>
      </c>
      <c r="B143" s="100">
        <v>175</v>
      </c>
      <c r="C143" s="4" t="s">
        <v>273</v>
      </c>
      <c r="D143" s="4" t="s">
        <v>274</v>
      </c>
      <c r="E143" s="4" t="s">
        <v>12</v>
      </c>
    </row>
    <row r="144" spans="1:5" ht="13.5" hidden="1" customHeight="1" x14ac:dyDescent="0.2">
      <c r="A144" s="100">
        <v>163</v>
      </c>
      <c r="B144" s="100">
        <v>176</v>
      </c>
      <c r="C144" s="4" t="s">
        <v>275</v>
      </c>
      <c r="D144" s="4" t="s">
        <v>276</v>
      </c>
      <c r="E144" s="4" t="s">
        <v>16</v>
      </c>
    </row>
    <row r="145" spans="1:5" ht="13.5" customHeight="1" x14ac:dyDescent="0.2">
      <c r="A145" s="100">
        <v>166</v>
      </c>
      <c r="B145" s="100">
        <v>179</v>
      </c>
      <c r="C145" s="4" t="s">
        <v>364</v>
      </c>
      <c r="D145" s="4" t="s">
        <v>365</v>
      </c>
      <c r="E145" s="4" t="s">
        <v>24</v>
      </c>
    </row>
    <row r="146" spans="1:5" ht="13.5" customHeight="1" x14ac:dyDescent="0.2">
      <c r="A146" s="100">
        <v>167</v>
      </c>
      <c r="B146" s="100">
        <v>180</v>
      </c>
      <c r="C146" s="4" t="s">
        <v>366</v>
      </c>
      <c r="D146" s="4" t="s">
        <v>367</v>
      </c>
      <c r="E146" s="4" t="s">
        <v>24</v>
      </c>
    </row>
    <row r="147" spans="1:5" ht="13.5" hidden="1" customHeight="1" x14ac:dyDescent="0.2">
      <c r="A147" s="100">
        <v>168</v>
      </c>
      <c r="B147" s="100">
        <v>181</v>
      </c>
      <c r="C147" s="4" t="s">
        <v>281</v>
      </c>
      <c r="D147" s="4" t="s">
        <v>282</v>
      </c>
      <c r="E147" s="4" t="s">
        <v>16</v>
      </c>
    </row>
    <row r="148" spans="1:5" ht="13.5" hidden="1" customHeight="1" x14ac:dyDescent="0.2">
      <c r="A148" s="100">
        <v>169</v>
      </c>
      <c r="B148" s="100">
        <v>182</v>
      </c>
      <c r="C148" s="4" t="s">
        <v>161</v>
      </c>
      <c r="D148" s="4" t="s">
        <v>161</v>
      </c>
      <c r="E148" s="4" t="s">
        <v>16</v>
      </c>
    </row>
    <row r="149" spans="1:5" ht="13.5" hidden="1" customHeight="1" x14ac:dyDescent="0.2">
      <c r="A149" s="100">
        <v>171</v>
      </c>
      <c r="B149" s="100">
        <v>184</v>
      </c>
      <c r="C149" s="4" t="s">
        <v>283</v>
      </c>
      <c r="D149" s="4" t="s">
        <v>284</v>
      </c>
      <c r="E149" s="4" t="s">
        <v>16</v>
      </c>
    </row>
    <row r="150" spans="1:5" ht="13.5" hidden="1" customHeight="1" x14ac:dyDescent="0.2">
      <c r="A150" s="100">
        <v>173</v>
      </c>
      <c r="B150" s="100">
        <v>186</v>
      </c>
      <c r="C150" s="4" t="s">
        <v>285</v>
      </c>
      <c r="D150" s="4" t="s">
        <v>286</v>
      </c>
      <c r="E150" s="4" t="s">
        <v>16</v>
      </c>
    </row>
    <row r="151" spans="1:5" ht="13.5" hidden="1" customHeight="1" x14ac:dyDescent="0.2">
      <c r="A151" s="100">
        <v>174</v>
      </c>
      <c r="B151" s="100">
        <v>187</v>
      </c>
      <c r="C151" s="4" t="s">
        <v>287</v>
      </c>
      <c r="D151" s="4" t="s">
        <v>288</v>
      </c>
      <c r="E151" s="4" t="s">
        <v>39</v>
      </c>
    </row>
    <row r="152" spans="1:5" ht="13.5" customHeight="1" x14ac:dyDescent="0.2">
      <c r="A152" s="100">
        <v>175</v>
      </c>
      <c r="B152" s="100">
        <v>188</v>
      </c>
      <c r="C152" s="4" t="s">
        <v>383</v>
      </c>
      <c r="D152" s="4" t="s">
        <v>384</v>
      </c>
      <c r="E152" s="4" t="s">
        <v>24</v>
      </c>
    </row>
    <row r="153" spans="1:5" ht="13.5" hidden="1" customHeight="1" x14ac:dyDescent="0.2">
      <c r="A153" s="100">
        <v>176</v>
      </c>
      <c r="B153" s="100">
        <v>189</v>
      </c>
      <c r="C153" s="4" t="s">
        <v>291</v>
      </c>
      <c r="D153" s="4" t="s">
        <v>292</v>
      </c>
      <c r="E153" s="4" t="s">
        <v>16</v>
      </c>
    </row>
    <row r="154" spans="1:5" ht="13.5" hidden="1" customHeight="1" x14ac:dyDescent="0.2">
      <c r="A154" s="100">
        <v>42</v>
      </c>
      <c r="B154" s="100">
        <v>194</v>
      </c>
      <c r="C154" s="4" t="s">
        <v>293</v>
      </c>
      <c r="D154" s="4" t="s">
        <v>293</v>
      </c>
      <c r="E154" s="4" t="s">
        <v>39</v>
      </c>
    </row>
    <row r="155" spans="1:5" ht="13.5" hidden="1" customHeight="1" x14ac:dyDescent="0.2">
      <c r="A155" s="100">
        <v>25</v>
      </c>
      <c r="B155" s="100">
        <v>196</v>
      </c>
      <c r="C155" s="4" t="s">
        <v>294</v>
      </c>
      <c r="D155" s="4" t="s">
        <v>294</v>
      </c>
      <c r="E155" s="4" t="s">
        <v>39</v>
      </c>
    </row>
    <row r="156" spans="1:5" ht="13.5" hidden="1" customHeight="1" x14ac:dyDescent="0.2">
      <c r="A156" s="100">
        <v>92</v>
      </c>
      <c r="B156" s="100">
        <v>206</v>
      </c>
      <c r="C156" s="4" t="s">
        <v>295</v>
      </c>
      <c r="D156" s="4" t="s">
        <v>295</v>
      </c>
      <c r="E156" s="4" t="s">
        <v>12</v>
      </c>
    </row>
    <row r="157" spans="1:5" ht="13.5" hidden="1" customHeight="1" x14ac:dyDescent="0.2">
      <c r="A157" s="100">
        <v>164</v>
      </c>
      <c r="B157" s="100">
        <v>207</v>
      </c>
      <c r="C157" s="4" t="s">
        <v>296</v>
      </c>
      <c r="D157" s="4" t="s">
        <v>296</v>
      </c>
      <c r="E157" s="4" t="s">
        <v>12</v>
      </c>
    </row>
    <row r="158" spans="1:5" ht="13.5" hidden="1" customHeight="1" x14ac:dyDescent="0.2">
      <c r="A158" s="100">
        <v>83</v>
      </c>
      <c r="B158" s="100">
        <v>208</v>
      </c>
      <c r="C158" s="4" t="s">
        <v>297</v>
      </c>
      <c r="D158" s="4" t="s">
        <v>298</v>
      </c>
      <c r="E158" s="4" t="s">
        <v>39</v>
      </c>
    </row>
    <row r="159" spans="1:5" ht="13.5" hidden="1" customHeight="1" x14ac:dyDescent="0.2">
      <c r="A159" s="100">
        <v>29</v>
      </c>
      <c r="B159" s="100">
        <v>209</v>
      </c>
      <c r="C159" s="4" t="s">
        <v>299</v>
      </c>
      <c r="D159" s="4" t="s">
        <v>300</v>
      </c>
      <c r="E159" s="4" t="s">
        <v>39</v>
      </c>
    </row>
    <row r="160" spans="1:5" ht="13.5" hidden="1" customHeight="1" x14ac:dyDescent="0.2">
      <c r="A160" s="100">
        <v>24</v>
      </c>
      <c r="B160" s="100">
        <v>210</v>
      </c>
      <c r="C160" s="4" t="s">
        <v>301</v>
      </c>
      <c r="D160" s="4" t="s">
        <v>302</v>
      </c>
      <c r="E160" s="4" t="s">
        <v>39</v>
      </c>
    </row>
    <row r="161" spans="1:5" ht="13.5" customHeight="1" x14ac:dyDescent="0.2">
      <c r="A161" s="100">
        <v>125</v>
      </c>
      <c r="B161" s="100">
        <v>215</v>
      </c>
      <c r="C161" s="4" t="s">
        <v>368</v>
      </c>
      <c r="D161" s="4" t="s">
        <v>369</v>
      </c>
      <c r="E161" s="4" t="s">
        <v>24</v>
      </c>
    </row>
    <row r="162" spans="1:5" ht="13.5" hidden="1" customHeight="1" x14ac:dyDescent="0.2">
      <c r="A162" s="100">
        <v>165</v>
      </c>
      <c r="B162" s="100">
        <v>216</v>
      </c>
      <c r="C162" s="4" t="s">
        <v>305</v>
      </c>
      <c r="D162" s="4" t="s">
        <v>305</v>
      </c>
      <c r="E162" s="4" t="s">
        <v>12</v>
      </c>
    </row>
    <row r="163" spans="1:5" ht="13.5" hidden="1" customHeight="1" x14ac:dyDescent="0.2">
      <c r="A163" s="100">
        <v>170</v>
      </c>
      <c r="B163" s="100">
        <v>217</v>
      </c>
      <c r="C163" s="4" t="s">
        <v>306</v>
      </c>
      <c r="D163" s="4" t="s">
        <v>306</v>
      </c>
      <c r="E163" s="4" t="s">
        <v>12</v>
      </c>
    </row>
    <row r="164" spans="1:5" ht="13.5" hidden="1" customHeight="1" x14ac:dyDescent="0.2">
      <c r="A164" s="100">
        <v>172</v>
      </c>
      <c r="B164" s="100">
        <v>218</v>
      </c>
      <c r="C164" s="4" t="s">
        <v>307</v>
      </c>
      <c r="D164" s="4" t="s">
        <v>307</v>
      </c>
      <c r="E164" s="4" t="s">
        <v>12</v>
      </c>
    </row>
    <row r="165" spans="1:5" ht="13.5" hidden="1" customHeight="1" x14ac:dyDescent="0.2">
      <c r="A165" s="100">
        <v>86</v>
      </c>
      <c r="B165" s="100">
        <v>219</v>
      </c>
      <c r="C165" s="4" t="s">
        <v>308</v>
      </c>
      <c r="D165" s="4" t="s">
        <v>309</v>
      </c>
      <c r="E165" s="4" t="s">
        <v>12</v>
      </c>
    </row>
    <row r="166" spans="1:5" ht="13.5" hidden="1" customHeight="1" x14ac:dyDescent="0.2">
      <c r="A166" s="100">
        <v>94</v>
      </c>
      <c r="B166" s="100">
        <v>220</v>
      </c>
      <c r="C166" s="4" t="s">
        <v>310</v>
      </c>
      <c r="D166" s="4" t="s">
        <v>310</v>
      </c>
      <c r="E166" s="4" t="s">
        <v>12</v>
      </c>
    </row>
    <row r="167" spans="1:5" ht="13.5" hidden="1" customHeight="1" x14ac:dyDescent="0.2">
      <c r="A167" s="100">
        <v>93</v>
      </c>
      <c r="B167" s="100">
        <v>221</v>
      </c>
      <c r="C167" s="4" t="s">
        <v>311</v>
      </c>
      <c r="D167" s="4" t="s">
        <v>311</v>
      </c>
      <c r="E167" s="4" t="s">
        <v>12</v>
      </c>
    </row>
    <row r="168" spans="1:5" ht="13.5" hidden="1" customHeight="1" x14ac:dyDescent="0.2">
      <c r="A168" s="100">
        <v>90</v>
      </c>
      <c r="B168" s="100">
        <v>222</v>
      </c>
      <c r="C168" s="4" t="s">
        <v>312</v>
      </c>
      <c r="D168" s="4" t="s">
        <v>312</v>
      </c>
      <c r="E168" s="4" t="s">
        <v>12</v>
      </c>
    </row>
    <row r="169" spans="1:5" ht="13.5" hidden="1" customHeight="1" x14ac:dyDescent="0.2">
      <c r="A169" s="100">
        <v>87</v>
      </c>
      <c r="B169" s="100">
        <v>223</v>
      </c>
      <c r="C169" s="4" t="s">
        <v>313</v>
      </c>
      <c r="D169" s="4" t="s">
        <v>314</v>
      </c>
      <c r="E169" s="4" t="s">
        <v>39</v>
      </c>
    </row>
    <row r="170" spans="1:5" ht="13.5" hidden="1" customHeight="1" x14ac:dyDescent="0.2">
      <c r="A170" s="100">
        <v>89</v>
      </c>
      <c r="B170" s="100">
        <v>224</v>
      </c>
      <c r="C170" s="4" t="s">
        <v>315</v>
      </c>
      <c r="D170" s="4" t="s">
        <v>316</v>
      </c>
      <c r="E170" s="4" t="s">
        <v>39</v>
      </c>
    </row>
    <row r="171" spans="1:5" ht="13.5" hidden="1" customHeight="1" x14ac:dyDescent="0.2">
      <c r="A171" s="100">
        <v>49</v>
      </c>
      <c r="B171" s="100">
        <v>225</v>
      </c>
      <c r="C171" s="4" t="s">
        <v>317</v>
      </c>
      <c r="D171" s="4" t="s">
        <v>318</v>
      </c>
      <c r="E171" s="4" t="s">
        <v>12</v>
      </c>
    </row>
    <row r="172" spans="1:5" ht="13.5" hidden="1" customHeight="1" x14ac:dyDescent="0.2">
      <c r="A172" s="100">
        <v>46</v>
      </c>
      <c r="B172" s="100">
        <v>226</v>
      </c>
      <c r="C172" s="4" t="s">
        <v>319</v>
      </c>
      <c r="D172" s="4" t="s">
        <v>320</v>
      </c>
      <c r="E172" s="4" t="s">
        <v>12</v>
      </c>
    </row>
    <row r="173" spans="1:5" ht="13.5" hidden="1" customHeight="1" x14ac:dyDescent="0.2">
      <c r="A173" s="100">
        <v>40</v>
      </c>
      <c r="B173" s="100">
        <v>227</v>
      </c>
      <c r="C173" s="4" t="s">
        <v>321</v>
      </c>
      <c r="D173" s="4" t="s">
        <v>322</v>
      </c>
      <c r="E173" s="4" t="s">
        <v>12</v>
      </c>
    </row>
    <row r="174" spans="1:5" ht="13.5" hidden="1" customHeight="1" x14ac:dyDescent="0.2">
      <c r="A174" s="100">
        <v>35</v>
      </c>
      <c r="B174" s="100">
        <v>228</v>
      </c>
      <c r="C174" s="4" t="s">
        <v>323</v>
      </c>
      <c r="D174" s="4" t="s">
        <v>324</v>
      </c>
      <c r="E174" s="4" t="s">
        <v>12</v>
      </c>
    </row>
    <row r="175" spans="1:5" ht="13.5" hidden="1" customHeight="1" x14ac:dyDescent="0.2">
      <c r="A175" s="100">
        <v>9</v>
      </c>
      <c r="B175" s="100">
        <v>230</v>
      </c>
      <c r="C175" s="4" t="s">
        <v>325</v>
      </c>
      <c r="D175" s="4" t="s">
        <v>326</v>
      </c>
      <c r="E175" s="4" t="s">
        <v>12</v>
      </c>
    </row>
    <row r="176" spans="1:5" ht="13.5" customHeight="1" x14ac:dyDescent="0.2">
      <c r="A176" s="100">
        <v>156</v>
      </c>
      <c r="B176" s="100">
        <v>231</v>
      </c>
      <c r="C176" s="4" t="s">
        <v>44</v>
      </c>
      <c r="D176" s="4" t="s">
        <v>45</v>
      </c>
      <c r="E176" s="4" t="s">
        <v>24</v>
      </c>
    </row>
    <row r="177" spans="1:5" ht="13.5" hidden="1" customHeight="1" x14ac:dyDescent="0.2">
      <c r="A177" s="100">
        <v>1</v>
      </c>
      <c r="B177" s="100">
        <v>232</v>
      </c>
      <c r="C177" s="4" t="s">
        <v>329</v>
      </c>
      <c r="D177" s="4" t="s">
        <v>330</v>
      </c>
      <c r="E177" s="4" t="s">
        <v>39</v>
      </c>
    </row>
    <row r="178" spans="1:5" ht="13.5" hidden="1" customHeight="1" x14ac:dyDescent="0.2">
      <c r="A178" s="100">
        <v>177</v>
      </c>
      <c r="B178" s="100">
        <v>233</v>
      </c>
      <c r="C178" s="4" t="s">
        <v>331</v>
      </c>
      <c r="D178" s="4" t="s">
        <v>332</v>
      </c>
      <c r="E178" s="4" t="s">
        <v>12</v>
      </c>
    </row>
    <row r="179" spans="1:5" ht="13.5" hidden="1" customHeight="1" x14ac:dyDescent="0.2">
      <c r="A179" s="100">
        <v>178</v>
      </c>
      <c r="B179" s="100">
        <v>234</v>
      </c>
      <c r="C179" s="4" t="s">
        <v>333</v>
      </c>
      <c r="D179" s="4" t="s">
        <v>334</v>
      </c>
      <c r="E179" s="4" t="s">
        <v>12</v>
      </c>
    </row>
    <row r="180" spans="1:5" ht="13.5" hidden="1" customHeight="1" x14ac:dyDescent="0.2">
      <c r="A180" s="100">
        <v>179</v>
      </c>
      <c r="B180" s="100">
        <v>235</v>
      </c>
      <c r="C180" s="4" t="s">
        <v>335</v>
      </c>
      <c r="D180" s="4" t="s">
        <v>336</v>
      </c>
      <c r="E180" s="4" t="s">
        <v>12</v>
      </c>
    </row>
    <row r="181" spans="1:5" ht="13.5" hidden="1" customHeight="1" x14ac:dyDescent="0.2">
      <c r="A181" s="100">
        <v>180</v>
      </c>
      <c r="B181" s="100">
        <v>236</v>
      </c>
      <c r="C181" s="4" t="s">
        <v>337</v>
      </c>
      <c r="D181" s="4" t="s">
        <v>337</v>
      </c>
      <c r="E181" s="4" t="s">
        <v>12</v>
      </c>
    </row>
    <row r="182" spans="1:5" ht="13.5" hidden="1" customHeight="1" x14ac:dyDescent="0.2">
      <c r="A182" s="100">
        <v>181</v>
      </c>
      <c r="B182" s="100">
        <v>237</v>
      </c>
      <c r="C182" s="4" t="s">
        <v>338</v>
      </c>
      <c r="D182" s="4" t="s">
        <v>338</v>
      </c>
      <c r="E182" s="4" t="s">
        <v>12</v>
      </c>
    </row>
    <row r="183" spans="1:5" ht="13.5" hidden="1" customHeight="1" x14ac:dyDescent="0.2">
      <c r="A183" s="100">
        <v>182</v>
      </c>
      <c r="B183" s="100">
        <v>238</v>
      </c>
      <c r="C183" s="4" t="s">
        <v>339</v>
      </c>
      <c r="D183" s="4" t="s">
        <v>339</v>
      </c>
      <c r="E183" s="4" t="s">
        <v>12</v>
      </c>
    </row>
    <row r="184" spans="1:5" ht="13.5" hidden="1" customHeight="1" x14ac:dyDescent="0.2">
      <c r="A184" s="100">
        <v>183</v>
      </c>
      <c r="B184" s="100">
        <v>239</v>
      </c>
      <c r="C184" s="4" t="s">
        <v>340</v>
      </c>
      <c r="D184" s="4" t="s">
        <v>340</v>
      </c>
      <c r="E184" s="4" t="s">
        <v>12</v>
      </c>
    </row>
    <row r="185" spans="1:5" ht="13.5" hidden="1" customHeight="1" x14ac:dyDescent="0.2">
      <c r="A185" s="100">
        <v>184</v>
      </c>
      <c r="B185" s="100">
        <v>240</v>
      </c>
      <c r="C185" s="4" t="s">
        <v>341</v>
      </c>
      <c r="D185" s="4" t="s">
        <v>341</v>
      </c>
      <c r="E185" s="4" t="s">
        <v>12</v>
      </c>
    </row>
    <row r="186" spans="1:5" ht="13.5" hidden="1" customHeight="1" x14ac:dyDescent="0.2">
      <c r="A186" s="100">
        <v>185</v>
      </c>
      <c r="B186" s="100">
        <v>241</v>
      </c>
      <c r="C186" s="4" t="s">
        <v>342</v>
      </c>
      <c r="D186" s="4" t="s">
        <v>343</v>
      </c>
      <c r="E186" s="4" t="s">
        <v>12</v>
      </c>
    </row>
    <row r="187" spans="1:5" ht="13.5" hidden="1" customHeight="1" x14ac:dyDescent="0.2">
      <c r="A187" s="100">
        <v>186</v>
      </c>
      <c r="B187" s="100">
        <v>242</v>
      </c>
      <c r="C187" s="4" t="s">
        <v>344</v>
      </c>
      <c r="D187" s="4" t="s">
        <v>345</v>
      </c>
      <c r="E187" s="4" t="s">
        <v>12</v>
      </c>
    </row>
    <row r="188" spans="1:5" ht="13.5" hidden="1" customHeight="1" x14ac:dyDescent="0.2">
      <c r="A188" s="100">
        <v>187</v>
      </c>
      <c r="B188" s="100">
        <v>243</v>
      </c>
      <c r="C188" s="4" t="s">
        <v>346</v>
      </c>
      <c r="D188" s="4" t="s">
        <v>347</v>
      </c>
      <c r="E188" s="4" t="s">
        <v>12</v>
      </c>
    </row>
    <row r="189" spans="1:5" ht="13.5" hidden="1" customHeight="1" x14ac:dyDescent="0.2">
      <c r="A189" s="100">
        <v>188</v>
      </c>
      <c r="B189" s="100">
        <v>244</v>
      </c>
      <c r="C189" s="4" t="s">
        <v>348</v>
      </c>
      <c r="D189" s="4" t="s">
        <v>349</v>
      </c>
      <c r="E189" s="4" t="s">
        <v>12</v>
      </c>
    </row>
    <row r="190" spans="1:5" ht="13.5" customHeight="1" x14ac:dyDescent="0.2">
      <c r="A190" s="100">
        <v>189</v>
      </c>
      <c r="B190" s="100">
        <v>245</v>
      </c>
      <c r="C190" s="4" t="s">
        <v>154</v>
      </c>
      <c r="D190" s="4" t="s">
        <v>155</v>
      </c>
      <c r="E190" s="4" t="s">
        <v>24</v>
      </c>
    </row>
    <row r="191" spans="1:5" ht="13.5" hidden="1" customHeight="1" x14ac:dyDescent="0.2">
      <c r="A191" s="100">
        <v>190</v>
      </c>
      <c r="B191" s="100">
        <v>246</v>
      </c>
      <c r="C191" s="4" t="s">
        <v>352</v>
      </c>
      <c r="D191" s="4" t="s">
        <v>352</v>
      </c>
      <c r="E191" s="4" t="s">
        <v>12</v>
      </c>
    </row>
    <row r="192" spans="1:5" ht="13.5" hidden="1" customHeight="1" x14ac:dyDescent="0.2">
      <c r="A192" s="100">
        <v>191</v>
      </c>
      <c r="B192" s="100">
        <v>247</v>
      </c>
      <c r="C192" s="4" t="s">
        <v>353</v>
      </c>
      <c r="D192" s="4" t="s">
        <v>354</v>
      </c>
      <c r="E192" s="4" t="s">
        <v>12</v>
      </c>
    </row>
    <row r="193" spans="1:5" ht="13.5" customHeight="1" x14ac:dyDescent="0.2">
      <c r="A193" s="100">
        <v>192</v>
      </c>
      <c r="B193" s="100">
        <v>248</v>
      </c>
      <c r="C193" s="4" t="s">
        <v>50</v>
      </c>
      <c r="D193" s="4" t="s">
        <v>51</v>
      </c>
      <c r="E193" s="4" t="s">
        <v>24</v>
      </c>
    </row>
    <row r="194" spans="1:5" ht="13.5" customHeight="1" x14ac:dyDescent="0.2">
      <c r="A194" s="100">
        <v>193</v>
      </c>
      <c r="B194" s="100">
        <v>249</v>
      </c>
      <c r="C194" s="4" t="s">
        <v>144</v>
      </c>
      <c r="D194" s="4" t="s">
        <v>145</v>
      </c>
      <c r="E194" s="4" t="s">
        <v>24</v>
      </c>
    </row>
    <row r="195" spans="1:5" ht="13.5" customHeight="1" x14ac:dyDescent="0.2">
      <c r="A195" s="100">
        <v>194</v>
      </c>
      <c r="B195" s="100">
        <v>250</v>
      </c>
      <c r="C195" s="4" t="s">
        <v>269</v>
      </c>
      <c r="D195" s="4" t="s">
        <v>270</v>
      </c>
      <c r="E195" s="4" t="s">
        <v>24</v>
      </c>
    </row>
    <row r="196" spans="1:5" ht="13.5" customHeight="1" x14ac:dyDescent="0.2">
      <c r="A196" s="100">
        <v>195</v>
      </c>
      <c r="B196" s="100">
        <v>251</v>
      </c>
      <c r="C196" s="4" t="s">
        <v>350</v>
      </c>
      <c r="D196" s="4" t="s">
        <v>351</v>
      </c>
      <c r="E196" s="4" t="s">
        <v>24</v>
      </c>
    </row>
    <row r="197" spans="1:5" ht="13.5" hidden="1" customHeight="1" x14ac:dyDescent="0.2">
      <c r="A197" s="100">
        <v>196</v>
      </c>
      <c r="B197" s="100">
        <v>252</v>
      </c>
      <c r="C197" s="4" t="s">
        <v>363</v>
      </c>
      <c r="D197" s="4" t="s">
        <v>201</v>
      </c>
      <c r="E197" s="4" t="s">
        <v>16</v>
      </c>
    </row>
    <row r="198" spans="1:5" ht="13.5" customHeight="1" x14ac:dyDescent="0.2">
      <c r="A198" s="100">
        <v>197</v>
      </c>
      <c r="B198" s="100">
        <v>253</v>
      </c>
      <c r="C198" s="4" t="s">
        <v>182</v>
      </c>
      <c r="D198" s="4" t="s">
        <v>183</v>
      </c>
      <c r="E198" s="4" t="s">
        <v>24</v>
      </c>
    </row>
    <row r="199" spans="1:5" ht="13.5" customHeight="1" x14ac:dyDescent="0.2">
      <c r="A199" s="100">
        <v>198</v>
      </c>
      <c r="B199" s="100">
        <v>254</v>
      </c>
      <c r="C199" s="4" t="s">
        <v>78</v>
      </c>
      <c r="D199" s="4" t="s">
        <v>79</v>
      </c>
      <c r="E199" s="4" t="s">
        <v>24</v>
      </c>
    </row>
    <row r="200" spans="1:5" ht="13.5" customHeight="1" x14ac:dyDescent="0.2">
      <c r="A200" s="100">
        <v>199</v>
      </c>
      <c r="B200" s="100">
        <v>255</v>
      </c>
      <c r="C200" s="4" t="s">
        <v>138</v>
      </c>
      <c r="D200" s="4" t="s">
        <v>139</v>
      </c>
      <c r="E200" s="4" t="s">
        <v>24</v>
      </c>
    </row>
    <row r="201" spans="1:5" ht="13.5" hidden="1" customHeight="1" x14ac:dyDescent="0.2">
      <c r="A201" s="100">
        <v>200</v>
      </c>
      <c r="B201" s="100">
        <v>256</v>
      </c>
      <c r="C201" s="4" t="s">
        <v>370</v>
      </c>
      <c r="D201" s="4" t="s">
        <v>370</v>
      </c>
      <c r="E201" s="4" t="s">
        <v>16</v>
      </c>
    </row>
    <row r="202" spans="1:5" ht="13.5" hidden="1" customHeight="1" x14ac:dyDescent="0.2">
      <c r="A202" s="100">
        <v>201</v>
      </c>
      <c r="B202" s="100">
        <v>257</v>
      </c>
      <c r="C202" s="4" t="s">
        <v>371</v>
      </c>
      <c r="D202" s="4" t="s">
        <v>371</v>
      </c>
      <c r="E202" s="4" t="s">
        <v>16</v>
      </c>
    </row>
    <row r="203" spans="1:5" ht="13.5" hidden="1" customHeight="1" x14ac:dyDescent="0.2">
      <c r="A203" s="100">
        <v>202</v>
      </c>
      <c r="B203" s="100">
        <v>258</v>
      </c>
      <c r="C203" s="4" t="s">
        <v>372</v>
      </c>
      <c r="D203" s="4" t="s">
        <v>372</v>
      </c>
      <c r="E203" s="4" t="s">
        <v>16</v>
      </c>
    </row>
    <row r="204" spans="1:5" ht="13.5" hidden="1" customHeight="1" x14ac:dyDescent="0.2">
      <c r="A204" s="100">
        <v>203</v>
      </c>
      <c r="B204" s="100">
        <v>259</v>
      </c>
      <c r="C204" s="4" t="s">
        <v>373</v>
      </c>
      <c r="D204" s="4" t="s">
        <v>373</v>
      </c>
      <c r="E204" s="4" t="s">
        <v>16</v>
      </c>
    </row>
    <row r="205" spans="1:5" ht="13.5" hidden="1" customHeight="1" x14ac:dyDescent="0.2">
      <c r="A205" s="100">
        <v>204</v>
      </c>
      <c r="B205" s="100">
        <v>260</v>
      </c>
      <c r="C205" s="4" t="s">
        <v>374</v>
      </c>
      <c r="D205" s="4" t="s">
        <v>374</v>
      </c>
      <c r="E205" s="4" t="s">
        <v>16</v>
      </c>
    </row>
    <row r="206" spans="1:5" ht="13.5" hidden="1" customHeight="1" x14ac:dyDescent="0.2">
      <c r="A206" s="100">
        <v>205</v>
      </c>
      <c r="B206" s="100">
        <v>261</v>
      </c>
      <c r="C206" s="4" t="s">
        <v>375</v>
      </c>
      <c r="D206" s="4" t="s">
        <v>375</v>
      </c>
      <c r="E206" s="4" t="s">
        <v>16</v>
      </c>
    </row>
    <row r="207" spans="1:5" ht="13.5" hidden="1" customHeight="1" x14ac:dyDescent="0.2">
      <c r="A207" s="100">
        <v>206</v>
      </c>
      <c r="B207" s="100">
        <v>263</v>
      </c>
      <c r="C207" s="4" t="s">
        <v>376</v>
      </c>
      <c r="D207" s="4" t="s">
        <v>376</v>
      </c>
      <c r="E207" s="4" t="s">
        <v>16</v>
      </c>
    </row>
    <row r="208" spans="1:5" ht="13.5" hidden="1" customHeight="1" x14ac:dyDescent="0.2">
      <c r="A208" s="100">
        <v>207</v>
      </c>
      <c r="B208" s="100">
        <v>264</v>
      </c>
      <c r="C208" s="4" t="s">
        <v>377</v>
      </c>
      <c r="D208" s="4" t="s">
        <v>377</v>
      </c>
      <c r="E208" s="4" t="s">
        <v>16</v>
      </c>
    </row>
    <row r="209" spans="1:5" ht="13.5" hidden="1" customHeight="1" x14ac:dyDescent="0.2">
      <c r="A209" s="100">
        <v>208</v>
      </c>
      <c r="B209" s="100">
        <v>265</v>
      </c>
      <c r="C209" s="4" t="s">
        <v>378</v>
      </c>
      <c r="D209" s="4" t="s">
        <v>378</v>
      </c>
      <c r="E209" s="4" t="s">
        <v>16</v>
      </c>
    </row>
    <row r="210" spans="1:5" ht="13.5" hidden="1" customHeight="1" x14ac:dyDescent="0.2">
      <c r="A210" s="100">
        <v>209</v>
      </c>
      <c r="B210" s="100">
        <v>266</v>
      </c>
      <c r="C210" s="4" t="s">
        <v>379</v>
      </c>
      <c r="D210" s="4" t="s">
        <v>380</v>
      </c>
      <c r="E210" s="4" t="s">
        <v>16</v>
      </c>
    </row>
    <row r="211" spans="1:5" ht="13.5" hidden="1" customHeight="1" x14ac:dyDescent="0.2">
      <c r="A211" s="100">
        <v>210</v>
      </c>
      <c r="B211" s="100">
        <v>267</v>
      </c>
      <c r="C211" s="4" t="s">
        <v>381</v>
      </c>
      <c r="D211" s="4" t="s">
        <v>382</v>
      </c>
      <c r="E211" s="4" t="s">
        <v>16</v>
      </c>
    </row>
    <row r="212" spans="1:5" ht="13.5" customHeight="1" x14ac:dyDescent="0.2">
      <c r="A212" s="100">
        <v>211</v>
      </c>
      <c r="B212" s="100">
        <v>268</v>
      </c>
      <c r="C212" s="4" t="s">
        <v>84</v>
      </c>
      <c r="D212" s="4" t="s">
        <v>85</v>
      </c>
      <c r="E212" s="4" t="s">
        <v>24</v>
      </c>
    </row>
    <row r="213" spans="1:5" ht="13.5" hidden="1" customHeight="1" x14ac:dyDescent="0.2">
      <c r="A213" s="100">
        <v>212</v>
      </c>
      <c r="B213" s="100">
        <v>269</v>
      </c>
      <c r="C213" s="4" t="s">
        <v>385</v>
      </c>
      <c r="D213" s="4" t="s">
        <v>385</v>
      </c>
      <c r="E213" s="4" t="s">
        <v>12</v>
      </c>
    </row>
    <row r="214" spans="1:5" x14ac:dyDescent="0.25">
      <c r="A214">
        <v>213</v>
      </c>
      <c r="B214">
        <v>272</v>
      </c>
      <c r="C214" t="s">
        <v>764</v>
      </c>
      <c r="D214" t="s">
        <v>686</v>
      </c>
      <c r="E214" t="s">
        <v>24</v>
      </c>
    </row>
  </sheetData>
  <sheetProtection sheet="1" objects="1" scenarios="1"/>
  <autoFilter ref="A1:E213" xr:uid="{00000000-0009-0000-0000-000006000000}">
    <filterColumn colId="4">
      <filters>
        <filter val="PALM"/>
      </filters>
    </filterColumn>
    <sortState xmlns:xlrd2="http://schemas.microsoft.com/office/spreadsheetml/2017/richdata2" ref="A9:E212">
      <sortCondition ref="C1:C213"/>
    </sortState>
  </autoFilter>
  <pageMargins left="0.78740157499999996" right="0.78740157499999996" top="0.984251969" bottom="0.984251969" header="0" footer="0"/>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FB55-F9AD-4144-AF15-3DA43BD6B1EE}">
  <sheetPr codeName="Feuil4">
    <tabColor theme="0" tint="-0.14999847407452621"/>
  </sheetPr>
  <dimension ref="A3:F54"/>
  <sheetViews>
    <sheetView topLeftCell="A13" workbookViewId="0">
      <selection activeCell="G54" sqref="G54"/>
    </sheetView>
  </sheetViews>
  <sheetFormatPr baseColWidth="10" defaultRowHeight="15" x14ac:dyDescent="0.25"/>
  <sheetData>
    <row r="3" spans="1:4" x14ac:dyDescent="0.25">
      <c r="A3" s="103">
        <v>45188</v>
      </c>
      <c r="B3" t="s">
        <v>754</v>
      </c>
      <c r="C3" t="s">
        <v>753</v>
      </c>
    </row>
    <row r="4" spans="1:4" x14ac:dyDescent="0.25">
      <c r="A4" s="103">
        <v>45189</v>
      </c>
      <c r="B4" t="s">
        <v>752</v>
      </c>
      <c r="C4" t="s">
        <v>755</v>
      </c>
    </row>
    <row r="5" spans="1:4" x14ac:dyDescent="0.25">
      <c r="A5" s="103">
        <v>45195</v>
      </c>
      <c r="B5" t="s">
        <v>752</v>
      </c>
      <c r="C5" t="s">
        <v>756</v>
      </c>
    </row>
    <row r="6" spans="1:4" x14ac:dyDescent="0.25">
      <c r="C6" t="s">
        <v>757</v>
      </c>
    </row>
    <row r="7" spans="1:4" x14ac:dyDescent="0.25">
      <c r="C7" t="s">
        <v>758</v>
      </c>
    </row>
    <row r="8" spans="1:4" x14ac:dyDescent="0.25">
      <c r="C8" t="s">
        <v>759</v>
      </c>
    </row>
    <row r="9" spans="1:4" x14ac:dyDescent="0.25">
      <c r="C9" t="s">
        <v>760</v>
      </c>
    </row>
    <row r="10" spans="1:4" x14ac:dyDescent="0.25">
      <c r="C10" t="s">
        <v>761</v>
      </c>
    </row>
    <row r="11" spans="1:4" x14ac:dyDescent="0.25">
      <c r="A11" s="103">
        <v>45201</v>
      </c>
      <c r="B11" t="s">
        <v>752</v>
      </c>
      <c r="C11" t="s">
        <v>767</v>
      </c>
    </row>
    <row r="12" spans="1:4" x14ac:dyDescent="0.25">
      <c r="D12" t="s">
        <v>769</v>
      </c>
    </row>
    <row r="13" spans="1:4" x14ac:dyDescent="0.25">
      <c r="D13" t="s">
        <v>768</v>
      </c>
    </row>
    <row r="14" spans="1:4" x14ac:dyDescent="0.25">
      <c r="D14" t="s">
        <v>770</v>
      </c>
    </row>
    <row r="15" spans="1:4" x14ac:dyDescent="0.25">
      <c r="C15" t="s">
        <v>771</v>
      </c>
    </row>
    <row r="16" spans="1:4" x14ac:dyDescent="0.25">
      <c r="A16" s="103">
        <v>45203</v>
      </c>
      <c r="B16" t="s">
        <v>752</v>
      </c>
      <c r="C16" t="s">
        <v>772</v>
      </c>
    </row>
    <row r="17" spans="1:5" x14ac:dyDescent="0.25">
      <c r="C17" t="s">
        <v>777</v>
      </c>
    </row>
    <row r="18" spans="1:5" x14ac:dyDescent="0.25">
      <c r="D18" t="s">
        <v>778</v>
      </c>
    </row>
    <row r="19" spans="1:5" x14ac:dyDescent="0.25">
      <c r="E19" t="s">
        <v>780</v>
      </c>
    </row>
    <row r="20" spans="1:5" x14ac:dyDescent="0.25">
      <c r="D20" t="s">
        <v>779</v>
      </c>
    </row>
    <row r="21" spans="1:5" x14ac:dyDescent="0.25">
      <c r="A21" s="103">
        <v>45314</v>
      </c>
      <c r="B21" t="s">
        <v>752</v>
      </c>
      <c r="C21" t="s">
        <v>856</v>
      </c>
    </row>
    <row r="22" spans="1:5" x14ac:dyDescent="0.25">
      <c r="D22" t="s">
        <v>857</v>
      </c>
    </row>
    <row r="23" spans="1:5" x14ac:dyDescent="0.25">
      <c r="D23" t="s">
        <v>858</v>
      </c>
    </row>
    <row r="24" spans="1:5" x14ac:dyDescent="0.25">
      <c r="A24" s="103">
        <v>45324</v>
      </c>
      <c r="B24" t="s">
        <v>752</v>
      </c>
      <c r="C24" t="s">
        <v>767</v>
      </c>
    </row>
    <row r="25" spans="1:5" x14ac:dyDescent="0.25">
      <c r="A25" s="103"/>
      <c r="D25" t="s">
        <v>868</v>
      </c>
    </row>
    <row r="26" spans="1:5" x14ac:dyDescent="0.25">
      <c r="A26" s="103">
        <v>45327</v>
      </c>
      <c r="B26" t="s">
        <v>752</v>
      </c>
      <c r="C26" t="s">
        <v>856</v>
      </c>
    </row>
    <row r="27" spans="1:5" x14ac:dyDescent="0.25">
      <c r="D27" t="s">
        <v>872</v>
      </c>
    </row>
    <row r="28" spans="1:5" x14ac:dyDescent="0.25">
      <c r="D28" t="s">
        <v>873</v>
      </c>
    </row>
    <row r="29" spans="1:5" x14ac:dyDescent="0.25">
      <c r="A29" s="103">
        <v>45386</v>
      </c>
      <c r="B29" t="s">
        <v>752</v>
      </c>
      <c r="C29" t="s">
        <v>856</v>
      </c>
    </row>
    <row r="30" spans="1:5" x14ac:dyDescent="0.25">
      <c r="A30" s="103"/>
      <c r="D30" t="s">
        <v>881</v>
      </c>
    </row>
    <row r="31" spans="1:5" x14ac:dyDescent="0.25">
      <c r="E31" t="s">
        <v>879</v>
      </c>
    </row>
    <row r="32" spans="1:5" x14ac:dyDescent="0.25">
      <c r="E32" t="s">
        <v>880</v>
      </c>
    </row>
    <row r="33" spans="1:5" x14ac:dyDescent="0.25">
      <c r="D33" t="s">
        <v>878</v>
      </c>
    </row>
    <row r="34" spans="1:5" x14ac:dyDescent="0.25">
      <c r="D34" t="s">
        <v>900</v>
      </c>
    </row>
    <row r="35" spans="1:5" x14ac:dyDescent="0.25">
      <c r="A35" s="103">
        <v>45552</v>
      </c>
      <c r="B35" t="s">
        <v>752</v>
      </c>
      <c r="C35" t="s">
        <v>856</v>
      </c>
    </row>
    <row r="36" spans="1:5" x14ac:dyDescent="0.25">
      <c r="D36" t="s">
        <v>898</v>
      </c>
    </row>
    <row r="37" spans="1:5" x14ac:dyDescent="0.25">
      <c r="E37" t="s">
        <v>899</v>
      </c>
    </row>
    <row r="38" spans="1:5" x14ac:dyDescent="0.25">
      <c r="E38" t="s">
        <v>901</v>
      </c>
    </row>
    <row r="39" spans="1:5" x14ac:dyDescent="0.25">
      <c r="C39" t="s">
        <v>767</v>
      </c>
    </row>
    <row r="40" spans="1:5" x14ac:dyDescent="0.25">
      <c r="D40" t="s">
        <v>913</v>
      </c>
    </row>
    <row r="41" spans="1:5" x14ac:dyDescent="0.25">
      <c r="E41" t="s">
        <v>914</v>
      </c>
    </row>
    <row r="42" spans="1:5" x14ac:dyDescent="0.25">
      <c r="C42" t="s">
        <v>856</v>
      </c>
    </row>
    <row r="43" spans="1:5" x14ac:dyDescent="0.25">
      <c r="D43" t="s">
        <v>915</v>
      </c>
    </row>
    <row r="44" spans="1:5" x14ac:dyDescent="0.25">
      <c r="D44" t="s">
        <v>916</v>
      </c>
    </row>
    <row r="45" spans="1:5" x14ac:dyDescent="0.25">
      <c r="A45" s="103">
        <v>45897</v>
      </c>
      <c r="B45" t="s">
        <v>752</v>
      </c>
      <c r="C45" t="s">
        <v>856</v>
      </c>
    </row>
    <row r="46" spans="1:5" x14ac:dyDescent="0.25">
      <c r="D46" t="s">
        <v>2273</v>
      </c>
    </row>
    <row r="47" spans="1:5" x14ac:dyDescent="0.25">
      <c r="C47" t="s">
        <v>2274</v>
      </c>
    </row>
    <row r="48" spans="1:5" x14ac:dyDescent="0.25">
      <c r="D48" t="s">
        <v>2275</v>
      </c>
    </row>
    <row r="49" spans="3:6" x14ac:dyDescent="0.25">
      <c r="C49" t="s">
        <v>3125</v>
      </c>
    </row>
    <row r="50" spans="3:6" x14ac:dyDescent="0.25">
      <c r="D50" t="s">
        <v>3126</v>
      </c>
    </row>
    <row r="51" spans="3:6" x14ac:dyDescent="0.25">
      <c r="C51" t="s">
        <v>856</v>
      </c>
    </row>
    <row r="52" spans="3:6" x14ac:dyDescent="0.25">
      <c r="D52" t="s">
        <v>3127</v>
      </c>
    </row>
    <row r="53" spans="3:6" x14ac:dyDescent="0.25">
      <c r="E53" t="s">
        <v>3124</v>
      </c>
      <c r="F53" t="s">
        <v>3128</v>
      </c>
    </row>
    <row r="54" spans="3:6" x14ac:dyDescent="0.25">
      <c r="E54" t="s">
        <v>3123</v>
      </c>
      <c r="F54" t="s">
        <v>3129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E7D5F012-7749-4845-9442-ABDA89584A11}">
  <ds:schemaRefs/>
</ds:datastoreItem>
</file>

<file path=customXml/itemProps2.xml><?xml version="1.0" encoding="utf-8"?>
<ds:datastoreItem xmlns:ds="http://schemas.openxmlformats.org/officeDocument/2006/customXml" ds:itemID="{7A43CC99-0706-4331-A40A-078494427CBC}">
  <ds:schemaRefs/>
</ds:datastoreItem>
</file>

<file path=customXml/itemProps3.xml><?xml version="1.0" encoding="utf-8"?>
<ds:datastoreItem xmlns:ds="http://schemas.openxmlformats.org/officeDocument/2006/customXml" ds:itemID="{7D54A575-4FD6-41B2-9538-25C6D23930AF}">
  <ds:schemaRefs/>
</ds:datastoreItem>
</file>

<file path=customXml/itemProps4.xml><?xml version="1.0" encoding="utf-8"?>
<ds:datastoreItem xmlns:ds="http://schemas.openxmlformats.org/officeDocument/2006/customXml" ds:itemID="{65715951-99AB-4345-AF7B-D6AE3873A543}">
  <ds:schemaRefs/>
</ds:datastoreItem>
</file>

<file path=customXml/itemProps5.xml><?xml version="1.0" encoding="utf-8"?>
<ds:datastoreItem xmlns:ds="http://schemas.openxmlformats.org/officeDocument/2006/customXml" ds:itemID="{213AE3ED-D97B-4241-A55B-D4ED9FF9E413}">
  <ds:schemaRefs/>
</ds:datastoreItem>
</file>

<file path=customXml/itemProps6.xml><?xml version="1.0" encoding="utf-8"?>
<ds:datastoreItem xmlns:ds="http://schemas.openxmlformats.org/officeDocument/2006/customXml" ds:itemID="{3418E7E0-DFDE-406F-BB31-3E65B80456D3}">
  <ds:schemaRefs/>
</ds:datastoreItem>
</file>

<file path=customXml/itemProps7.xml><?xml version="1.0" encoding="utf-8"?>
<ds:datastoreItem xmlns:ds="http://schemas.openxmlformats.org/officeDocument/2006/customXml" ds:itemID="{244EBD73-6006-4885-A516-A41D6E3D3A48}">
  <ds:schemaRefs/>
</ds:datastoreItem>
</file>

<file path=customXml/itemProps8.xml><?xml version="1.0" encoding="utf-8"?>
<ds:datastoreItem xmlns:ds="http://schemas.openxmlformats.org/officeDocument/2006/customXml" ds:itemID="{D29D173E-8816-486C-A1D0-8312CD7A4168}">
  <ds:schemaRefs/>
</ds:datastoreItem>
</file>

<file path=customXml/itemProps9.xml><?xml version="1.0" encoding="utf-8"?>
<ds:datastoreItem xmlns:ds="http://schemas.openxmlformats.org/officeDocument/2006/customXml" ds:itemID="{60585379-E665-4DED-97E4-25778FCB59C4}">
  <ds:schemaRefs>
    <ds:schemaRef ds:uri="http://schemas.microsoft.com/DataMashup"/>
  </ds:schemaRefs>
</ds:datastoreItem>
</file>

<file path=customXml/itemProps10.xml><?xml version="1.0" encoding="utf-8"?>
<ds:datastoreItem xmlns:ds="http://schemas.openxmlformats.org/officeDocument/2006/customXml" ds:itemID="{84D2041A-B501-4E04-A4AE-C251C9ED353D}">
  <ds:schemaRefs/>
</ds:datastoreItem>
</file>

<file path=customXml/itemProps11.xml><?xml version="1.0" encoding="utf-8"?>
<ds:datastoreItem xmlns:ds="http://schemas.openxmlformats.org/officeDocument/2006/customXml" ds:itemID="{AE59C5CE-248E-4E46-A5BB-CC326DAB3AFC}">
  <ds:schemaRefs/>
</ds:datastoreItem>
</file>

<file path=customXml/itemProps12.xml><?xml version="1.0" encoding="utf-8"?>
<ds:datastoreItem xmlns:ds="http://schemas.openxmlformats.org/officeDocument/2006/customXml" ds:itemID="{DF283F03-1EBA-47AE-8525-50EBB9FCF457}">
  <ds:schemaRefs/>
</ds:datastoreItem>
</file>

<file path=customXml/itemProps13.xml><?xml version="1.0" encoding="utf-8"?>
<ds:datastoreItem xmlns:ds="http://schemas.openxmlformats.org/officeDocument/2006/customXml" ds:itemID="{A76F4424-8E15-496A-A66B-22B48A3F5A45}">
  <ds:schemaRefs/>
</ds:datastoreItem>
</file>

<file path=customXml/itemProps14.xml><?xml version="1.0" encoding="utf-8"?>
<ds:datastoreItem xmlns:ds="http://schemas.openxmlformats.org/officeDocument/2006/customXml" ds:itemID="{9BD6DFC3-4B3E-4D07-89EA-74A04FA34D6E}">
  <ds:schemaRefs/>
</ds:datastoreItem>
</file>

<file path=customXml/itemProps15.xml><?xml version="1.0" encoding="utf-8"?>
<ds:datastoreItem xmlns:ds="http://schemas.openxmlformats.org/officeDocument/2006/customXml" ds:itemID="{A1E7D347-3B5C-4431-BB22-2644D743B9A9}">
  <ds:schemaRefs/>
</ds:datastoreItem>
</file>

<file path=customXml/itemProps16.xml><?xml version="1.0" encoding="utf-8"?>
<ds:datastoreItem xmlns:ds="http://schemas.openxmlformats.org/officeDocument/2006/customXml" ds:itemID="{F527453B-1C6C-4A5F-8D08-5C88B28C6538}">
  <ds:schemaRefs/>
</ds:datastoreItem>
</file>

<file path=customXml/itemProps17.xml><?xml version="1.0" encoding="utf-8"?>
<ds:datastoreItem xmlns:ds="http://schemas.openxmlformats.org/officeDocument/2006/customXml" ds:itemID="{78EFCE6B-ACBB-4BF4-8EA6-30ADCC4D812E}">
  <ds:schemaRefs/>
</ds:datastoreItem>
</file>

<file path=customXml/itemProps18.xml><?xml version="1.0" encoding="utf-8"?>
<ds:datastoreItem xmlns:ds="http://schemas.openxmlformats.org/officeDocument/2006/customXml" ds:itemID="{5A906FFD-9098-4BAA-A44A-E7C8584D6E70}">
  <ds:schemaRefs/>
</ds:datastoreItem>
</file>

<file path=customXml/itemProps19.xml><?xml version="1.0" encoding="utf-8"?>
<ds:datastoreItem xmlns:ds="http://schemas.openxmlformats.org/officeDocument/2006/customXml" ds:itemID="{3F1BF2AA-4830-4D8E-B0A7-6E280AB214C6}">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23</vt:i4>
      </vt:variant>
      <vt:variant>
        <vt:lpstr>Plages nommées</vt:lpstr>
      </vt:variant>
      <vt:variant>
        <vt:i4>8</vt:i4>
      </vt:variant>
    </vt:vector>
  </HeadingPairs>
  <TitlesOfParts>
    <vt:vector size="31" baseType="lpstr">
      <vt:lpstr>READ ME</vt:lpstr>
      <vt:lpstr>DatasScan</vt:lpstr>
      <vt:lpstr>TCD chambres details</vt:lpstr>
      <vt:lpstr>TCD chambres</vt:lpstr>
      <vt:lpstr>TCD frigo details</vt:lpstr>
      <vt:lpstr>TCD frigo</vt:lpstr>
      <vt:lpstr>CHF qualité</vt:lpstr>
      <vt:lpstr>TCD frigo hangar details</vt:lpstr>
      <vt:lpstr>TCD frigo hangar</vt:lpstr>
      <vt:lpstr>CHF hangar age</vt:lpstr>
      <vt:lpstr>TCD IvsXvsE</vt:lpstr>
      <vt:lpstr>ObjProd</vt:lpstr>
      <vt:lpstr>ObjProd (2)</vt:lpstr>
      <vt:lpstr>PlanProd 12-06</vt:lpstr>
      <vt:lpstr>PlanProd 29-08</vt:lpstr>
      <vt:lpstr>PlanProd</vt:lpstr>
      <vt:lpstr>Extraction_preXCC1 - template</vt:lpstr>
      <vt:lpstr>Extraction_preXCC1</vt:lpstr>
      <vt:lpstr>ListeSeries</vt:lpstr>
      <vt:lpstr>Pour préX CC1</vt:lpstr>
      <vt:lpstr>Souches</vt:lpstr>
      <vt:lpstr>Varietes</vt:lpstr>
      <vt:lpstr>Suivi des modifs</vt:lpstr>
      <vt:lpstr>'CHF qualité'!TabDataScan</vt:lpstr>
      <vt:lpstr>'Extraction_preXCC1 - template'!TabDataScan</vt:lpstr>
      <vt:lpstr>TabDataScan</vt:lpstr>
      <vt:lpstr>ObjProd!Zone_d_impression</vt:lpstr>
      <vt:lpstr>'ObjProd (2)'!Zone_d_impression</vt:lpstr>
      <vt:lpstr>PlanProd!Zone_d_impression</vt:lpstr>
      <vt:lpstr>'PlanProd 12-06'!Zone_d_impression</vt:lpstr>
      <vt:lpstr>'PlanProd 29-08'!Zone_d_impression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 GUIHARD</dc:creator>
  <cp:lastModifiedBy>Gabriel GUIHARD</cp:lastModifiedBy>
  <cp:lastPrinted>2025-09-17T12:36:55Z</cp:lastPrinted>
  <dcterms:created xsi:type="dcterms:W3CDTF">2015-06-05T18:19:34Z</dcterms:created>
  <dcterms:modified xsi:type="dcterms:W3CDTF">2025-09-29T13:29:25Z</dcterms:modified>
</cp:coreProperties>
</file>